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615" windowWidth="27315" windowHeight="10500" activeTab="2"/>
  </bookViews>
  <sheets>
    <sheet name="global" sheetId="2" r:id="rId1"/>
    <sheet name="lot" sheetId="1" r:id="rId2"/>
    <sheet name="Sheet3" sheetId="3" r:id="rId3"/>
    <sheet name="Sheet7" sheetId="7" r:id="rId4"/>
    <sheet name="Sheet4" sheetId="4" r:id="rId5"/>
    <sheet name="Sheet5" sheetId="5" r:id="rId6"/>
    <sheet name="Sheet6" sheetId="6" r:id="rId7"/>
    <sheet name="barang_no_qr" sheetId="8" r:id="rId8"/>
    <sheet name="Sheet9" sheetId="9" r:id="rId9"/>
  </sheets>
  <externalReferences>
    <externalReference r:id="rId10"/>
    <externalReference r:id="rId11"/>
  </externalReferences>
  <definedNames>
    <definedName name="_xlnm._FilterDatabase" localSheetId="7" hidden="1">barang_no_qr!$B$1:$F$1866</definedName>
    <definedName name="_xlnm._FilterDatabase" localSheetId="0" hidden="1">global!$O$1:$P$5922</definedName>
    <definedName name="_xlnm._FilterDatabase" localSheetId="1" hidden="1">lot!$B$2:$E$13372</definedName>
    <definedName name="_xlnm._FilterDatabase" localSheetId="2" hidden="1">Sheet3!$M$2:$Q$1324</definedName>
    <definedName name="_xlnm._FilterDatabase" localSheetId="5" hidden="1">Sheet5!$B$4:$N$13462</definedName>
    <definedName name="_xlnm._FilterDatabase" localSheetId="6" hidden="1">Sheet6!$L$1:$M$3427</definedName>
  </definedNames>
  <calcPr calcId="145621"/>
</workbook>
</file>

<file path=xl/calcChain.xml><?xml version="1.0" encoding="utf-8"?>
<calcChain xmlns="http://schemas.openxmlformats.org/spreadsheetml/2006/main">
  <c r="P1" i="3" l="1"/>
  <c r="P1195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4" i="3"/>
  <c r="O19" i="3"/>
  <c r="O20" i="3"/>
  <c r="O23" i="3"/>
  <c r="O24" i="3"/>
  <c r="O25" i="3"/>
  <c r="O26" i="3"/>
  <c r="O27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1" i="3"/>
  <c r="O52" i="3"/>
  <c r="O53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3" i="3"/>
  <c r="O84" i="3"/>
  <c r="O85" i="3"/>
  <c r="O86" i="3"/>
  <c r="O87" i="3"/>
  <c r="O88" i="3"/>
  <c r="O89" i="3"/>
  <c r="O90" i="3"/>
  <c r="O91" i="3"/>
  <c r="O92" i="3"/>
  <c r="O94" i="3"/>
  <c r="O93" i="3"/>
  <c r="O95" i="3"/>
  <c r="O96" i="3"/>
  <c r="O97" i="3"/>
  <c r="O98" i="3"/>
  <c r="O99" i="3"/>
  <c r="O100" i="3"/>
  <c r="O101" i="3"/>
  <c r="O103" i="3"/>
  <c r="O116" i="3"/>
  <c r="O117" i="3"/>
  <c r="O118" i="3"/>
  <c r="O119" i="3"/>
  <c r="O120" i="3"/>
  <c r="O121" i="3"/>
  <c r="O124" i="3"/>
  <c r="O126" i="3"/>
  <c r="O127" i="3"/>
  <c r="O128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6" i="3"/>
  <c r="O104" i="3"/>
  <c r="O106" i="3"/>
  <c r="O107" i="3"/>
  <c r="O108" i="3"/>
  <c r="O109" i="3"/>
  <c r="O110" i="3"/>
  <c r="O112" i="3"/>
  <c r="O113" i="3"/>
  <c r="O114" i="3"/>
  <c r="O115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1" i="3"/>
  <c r="O200" i="3"/>
  <c r="O202" i="3"/>
  <c r="O205" i="3"/>
  <c r="O204" i="3"/>
  <c r="O203" i="3"/>
  <c r="O206" i="3"/>
  <c r="O207" i="3"/>
  <c r="O220" i="3"/>
  <c r="O221" i="3"/>
  <c r="O222" i="3"/>
  <c r="O223" i="3"/>
  <c r="O224" i="3"/>
  <c r="O225" i="3"/>
  <c r="O235" i="3"/>
  <c r="O236" i="3"/>
  <c r="O237" i="3"/>
  <c r="O238" i="3"/>
  <c r="O239" i="3"/>
  <c r="O241" i="3"/>
  <c r="O240" i="3"/>
  <c r="O242" i="3"/>
  <c r="O243" i="3"/>
  <c r="O244" i="3"/>
  <c r="O245" i="3"/>
  <c r="O246" i="3"/>
  <c r="O247" i="3"/>
  <c r="O248" i="3"/>
  <c r="O252" i="3"/>
  <c r="O254" i="3"/>
  <c r="O257" i="3"/>
  <c r="O259" i="3"/>
  <c r="O261" i="3"/>
  <c r="O260" i="3"/>
  <c r="O262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10" i="3"/>
  <c r="O309" i="3"/>
  <c r="O311" i="3"/>
  <c r="O313" i="3"/>
  <c r="O314" i="3"/>
  <c r="O315" i="3"/>
  <c r="O316" i="3"/>
  <c r="O317" i="3"/>
  <c r="O318" i="3"/>
  <c r="O319" i="3"/>
  <c r="O283" i="3"/>
  <c r="O284" i="3"/>
  <c r="O320" i="3"/>
  <c r="O321" i="3"/>
  <c r="O322" i="3"/>
  <c r="O323" i="3"/>
  <c r="O324" i="3"/>
  <c r="O325" i="3"/>
  <c r="O326" i="3"/>
  <c r="O327" i="3"/>
  <c r="O330" i="3"/>
  <c r="O331" i="3"/>
  <c r="O332" i="3"/>
  <c r="O333" i="3"/>
  <c r="O328" i="3"/>
  <c r="O329" i="3"/>
  <c r="O334" i="3"/>
  <c r="O335" i="3"/>
  <c r="O336" i="3"/>
  <c r="O337" i="3"/>
  <c r="O338" i="3"/>
  <c r="O339" i="3"/>
  <c r="O342" i="3"/>
  <c r="O343" i="3"/>
  <c r="O344" i="3"/>
  <c r="O345" i="3"/>
  <c r="O346" i="3"/>
  <c r="O347" i="3"/>
  <c r="O348" i="3"/>
  <c r="O349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5" i="3"/>
  <c r="O366" i="3"/>
  <c r="O367" i="3"/>
  <c r="O368" i="3"/>
  <c r="O370" i="3"/>
  <c r="O369" i="3"/>
  <c r="O371" i="3"/>
  <c r="O372" i="3"/>
  <c r="O373" i="3"/>
  <c r="O374" i="3"/>
  <c r="O376" i="3"/>
  <c r="O378" i="3"/>
  <c r="O379" i="3"/>
  <c r="O380" i="3"/>
  <c r="O381" i="3"/>
  <c r="O382" i="3"/>
  <c r="O383" i="3"/>
  <c r="O385" i="3"/>
  <c r="O386" i="3"/>
  <c r="O388" i="3"/>
  <c r="O387" i="3"/>
  <c r="O389" i="3"/>
  <c r="O391" i="3"/>
  <c r="O392" i="3"/>
  <c r="O393" i="3"/>
  <c r="O394" i="3"/>
  <c r="O396" i="3"/>
  <c r="O397" i="3"/>
  <c r="O398" i="3"/>
  <c r="O399" i="3"/>
  <c r="O401" i="3"/>
  <c r="O402" i="3"/>
  <c r="O403" i="3"/>
  <c r="O404" i="3"/>
  <c r="O406" i="3"/>
  <c r="O407" i="3"/>
  <c r="O408" i="3"/>
  <c r="O409" i="3"/>
  <c r="O410" i="3"/>
  <c r="O411" i="3"/>
  <c r="O412" i="3"/>
  <c r="O413" i="3"/>
  <c r="O429" i="3"/>
  <c r="O430" i="3"/>
  <c r="O414" i="3"/>
  <c r="O415" i="3"/>
  <c r="O431" i="3"/>
  <c r="O432" i="3"/>
  <c r="O433" i="3"/>
  <c r="O435" i="3"/>
  <c r="O436" i="3"/>
  <c r="O437" i="3"/>
  <c r="O438" i="3"/>
  <c r="O439" i="3"/>
  <c r="O440" i="3"/>
  <c r="O441" i="3"/>
  <c r="O442" i="3"/>
  <c r="O447" i="3"/>
  <c r="O416" i="3"/>
  <c r="O417" i="3"/>
  <c r="O418" i="3"/>
  <c r="O419" i="3"/>
  <c r="O448" i="3"/>
  <c r="O449" i="3"/>
  <c r="O450" i="3"/>
  <c r="O451" i="3"/>
  <c r="O452" i="3"/>
  <c r="O453" i="3"/>
  <c r="O455" i="3"/>
  <c r="O456" i="3"/>
  <c r="O457" i="3"/>
  <c r="O458" i="3"/>
  <c r="O459" i="3"/>
  <c r="O460" i="3"/>
  <c r="O461" i="3"/>
  <c r="O462" i="3"/>
  <c r="O463" i="3"/>
  <c r="O464" i="3"/>
  <c r="O465" i="3"/>
  <c r="O468" i="3"/>
  <c r="O469" i="3"/>
  <c r="O470" i="3"/>
  <c r="O471" i="3"/>
  <c r="O421" i="3"/>
  <c r="O424" i="3"/>
  <c r="O423" i="3"/>
  <c r="O425" i="3"/>
  <c r="O426" i="3"/>
  <c r="O427" i="3"/>
  <c r="O428" i="3"/>
  <c r="O473" i="3"/>
  <c r="O475" i="3"/>
  <c r="O477" i="3"/>
  <c r="O478" i="3"/>
  <c r="O479" i="3"/>
  <c r="O480" i="3"/>
  <c r="O481" i="3"/>
  <c r="O483" i="3"/>
  <c r="O482" i="3"/>
  <c r="O484" i="3"/>
  <c r="O487" i="3"/>
  <c r="O488" i="3"/>
  <c r="O489" i="3"/>
  <c r="O490" i="3"/>
  <c r="O491" i="3"/>
  <c r="O494" i="3"/>
  <c r="O495" i="3"/>
  <c r="O534" i="3"/>
  <c r="O535" i="3"/>
  <c r="O536" i="3"/>
  <c r="O542" i="3"/>
  <c r="O543" i="3"/>
  <c r="O544" i="3"/>
  <c r="O545" i="3"/>
  <c r="O630" i="3"/>
  <c r="O632" i="3"/>
  <c r="O633" i="3"/>
  <c r="O634" i="3"/>
  <c r="O635" i="3"/>
  <c r="O636" i="3"/>
  <c r="O637" i="3"/>
  <c r="O638" i="3"/>
  <c r="O639" i="3"/>
  <c r="O640" i="3"/>
  <c r="O641" i="3"/>
  <c r="O642" i="3"/>
  <c r="O644" i="3"/>
  <c r="O645" i="3"/>
  <c r="O646" i="3"/>
  <c r="O647" i="3"/>
  <c r="O648" i="3"/>
  <c r="O649" i="3"/>
  <c r="O650" i="3"/>
  <c r="O651" i="3"/>
  <c r="O652" i="3"/>
  <c r="O653" i="3"/>
  <c r="O654" i="3"/>
  <c r="O539" i="3"/>
  <c r="O540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72" i="3"/>
  <c r="O673" i="3"/>
  <c r="O674" i="3"/>
  <c r="O675" i="3"/>
  <c r="O678" i="3"/>
  <c r="O679" i="3"/>
  <c r="O676" i="3"/>
  <c r="O677" i="3"/>
  <c r="O681" i="3"/>
  <c r="O682" i="3"/>
  <c r="O683" i="3"/>
  <c r="O684" i="3"/>
  <c r="O685" i="3"/>
  <c r="O686" i="3"/>
  <c r="O687" i="3"/>
  <c r="O688" i="3"/>
  <c r="O689" i="3"/>
  <c r="O690" i="3"/>
  <c r="O691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6" i="3"/>
  <c r="O707" i="3"/>
  <c r="O708" i="3"/>
  <c r="O709" i="3"/>
  <c r="O710" i="3"/>
  <c r="O711" i="3"/>
  <c r="O712" i="3"/>
  <c r="O714" i="3"/>
  <c r="O715" i="3"/>
  <c r="O718" i="3"/>
  <c r="O719" i="3"/>
  <c r="O720" i="3"/>
  <c r="O721" i="3"/>
  <c r="O722" i="3"/>
  <c r="O723" i="3"/>
  <c r="O725" i="3"/>
  <c r="O724" i="3"/>
  <c r="O726" i="3"/>
  <c r="O728" i="3"/>
  <c r="O727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8" i="3"/>
  <c r="O749" i="3"/>
  <c r="O750" i="3"/>
  <c r="O751" i="3"/>
  <c r="O752" i="3"/>
  <c r="O753" i="3"/>
  <c r="O754" i="3"/>
  <c r="O755" i="3"/>
  <c r="O756" i="3"/>
  <c r="O705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4" i="3"/>
  <c r="O783" i="3"/>
  <c r="O785" i="3"/>
  <c r="O786" i="3"/>
  <c r="O788" i="3"/>
  <c r="O790" i="3"/>
  <c r="O791" i="3"/>
  <c r="O813" i="3"/>
  <c r="O792" i="3"/>
  <c r="O793" i="3"/>
  <c r="O794" i="3"/>
  <c r="O795" i="3"/>
  <c r="O796" i="3"/>
  <c r="O798" i="3"/>
  <c r="O797" i="3"/>
  <c r="O799" i="3"/>
  <c r="O802" i="3"/>
  <c r="O800" i="3"/>
  <c r="O801" i="3"/>
  <c r="O804" i="3"/>
  <c r="O803" i="3"/>
  <c r="O805" i="3"/>
  <c r="O806" i="3"/>
  <c r="O807" i="3"/>
  <c r="O808" i="3"/>
  <c r="O809" i="3"/>
  <c r="O810" i="3"/>
  <c r="O811" i="3"/>
  <c r="O812" i="3"/>
  <c r="O814" i="3"/>
  <c r="O815" i="3"/>
  <c r="O816" i="3"/>
  <c r="O817" i="3"/>
  <c r="O818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9" i="3"/>
  <c r="O838" i="3"/>
  <c r="O844" i="3"/>
  <c r="O845" i="3"/>
  <c r="O846" i="3"/>
  <c r="O847" i="3"/>
  <c r="O848" i="3"/>
  <c r="O849" i="3"/>
  <c r="O850" i="3"/>
  <c r="O852" i="3"/>
  <c r="O819" i="3"/>
  <c r="O820" i="3"/>
  <c r="O821" i="3"/>
  <c r="O822" i="3"/>
  <c r="O823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8" i="3"/>
  <c r="O869" i="3"/>
  <c r="O871" i="3"/>
  <c r="O872" i="3"/>
  <c r="O873" i="3"/>
  <c r="O874" i="3"/>
  <c r="O875" i="3"/>
  <c r="O876" i="3"/>
  <c r="O877" i="3"/>
  <c r="O878" i="3"/>
  <c r="O880" i="3"/>
  <c r="O881" i="3"/>
  <c r="O882" i="3"/>
  <c r="O884" i="3"/>
  <c r="O883" i="3"/>
  <c r="O885" i="3"/>
  <c r="O886" i="3"/>
  <c r="O889" i="3"/>
  <c r="O888" i="3"/>
  <c r="O890" i="3"/>
  <c r="O892" i="3"/>
  <c r="O894" i="3"/>
  <c r="O895" i="3"/>
  <c r="O896" i="3"/>
  <c r="O897" i="3"/>
  <c r="O899" i="3"/>
  <c r="O898" i="3"/>
  <c r="O900" i="3"/>
  <c r="O901" i="3"/>
  <c r="O902" i="3"/>
  <c r="O903" i="3"/>
  <c r="O904" i="3"/>
  <c r="O905" i="3"/>
  <c r="O906" i="3"/>
  <c r="O909" i="3"/>
  <c r="O911" i="3"/>
  <c r="O912" i="3"/>
  <c r="O913" i="3"/>
  <c r="O914" i="3"/>
  <c r="O916" i="3"/>
  <c r="O915" i="3"/>
  <c r="O917" i="3"/>
  <c r="O918" i="3"/>
  <c r="O919" i="3"/>
  <c r="O920" i="3"/>
  <c r="O921" i="3"/>
  <c r="O922" i="3"/>
  <c r="O923" i="3"/>
  <c r="O924" i="3"/>
  <c r="O927" i="3"/>
  <c r="O928" i="3"/>
  <c r="O929" i="3"/>
  <c r="O931" i="3"/>
  <c r="O932" i="3"/>
  <c r="O934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7" i="3"/>
  <c r="O968" i="3"/>
  <c r="O969" i="3"/>
  <c r="O970" i="3"/>
  <c r="O971" i="3"/>
  <c r="O972" i="3"/>
  <c r="O973" i="3"/>
  <c r="O974" i="3"/>
  <c r="O976" i="3"/>
  <c r="O975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2" i="3"/>
  <c r="O1014" i="3"/>
  <c r="O1013" i="3"/>
  <c r="O1015" i="3"/>
  <c r="O1016" i="3"/>
  <c r="O1018" i="3"/>
  <c r="O1017" i="3"/>
  <c r="O1019" i="3"/>
  <c r="O1021" i="3"/>
  <c r="O1020" i="3"/>
  <c r="O1022" i="3"/>
  <c r="O1023" i="3"/>
  <c r="O1026" i="3"/>
  <c r="O1024" i="3"/>
  <c r="O1027" i="3"/>
  <c r="O1028" i="3"/>
  <c r="O1029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9" i="3"/>
  <c r="O1050" i="3"/>
  <c r="O1051" i="3"/>
  <c r="O1052" i="3"/>
  <c r="O1053" i="3"/>
  <c r="O1054" i="3"/>
  <c r="O1055" i="3"/>
  <c r="O1068" i="3"/>
  <c r="O1069" i="3"/>
  <c r="O1070" i="3"/>
  <c r="O1071" i="3"/>
  <c r="O1072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9" i="3"/>
  <c r="O1090" i="3"/>
  <c r="O1091" i="3"/>
  <c r="O1097" i="3"/>
  <c r="O1098" i="3"/>
  <c r="O1047" i="3"/>
  <c r="O1099" i="3"/>
  <c r="O1101" i="3"/>
  <c r="O1103" i="3"/>
  <c r="O1104" i="3"/>
  <c r="O1109" i="3"/>
  <c r="O1110" i="3"/>
  <c r="O1111" i="3"/>
  <c r="O1112" i="3"/>
  <c r="O1113" i="3"/>
  <c r="O1114" i="3"/>
  <c r="O1115" i="3"/>
  <c r="O1116" i="3"/>
  <c r="O1117" i="3"/>
  <c r="O1118" i="3"/>
  <c r="O1119" i="3"/>
  <c r="O1127" i="3"/>
  <c r="O1128" i="3"/>
  <c r="O1129" i="3"/>
  <c r="O1130" i="3"/>
  <c r="O1131" i="3"/>
  <c r="O1132" i="3"/>
  <c r="O1133" i="3"/>
  <c r="O1135" i="3"/>
  <c r="O1136" i="3"/>
  <c r="O1137" i="3"/>
  <c r="O1138" i="3"/>
  <c r="O1139" i="3"/>
  <c r="O1140" i="3"/>
  <c r="O1141" i="3"/>
  <c r="O1142" i="3"/>
  <c r="O1144" i="3"/>
  <c r="O1145" i="3"/>
  <c r="O1146" i="3"/>
  <c r="O1148" i="3"/>
  <c r="O1149" i="3"/>
  <c r="O1150" i="3"/>
  <c r="O1151" i="3"/>
  <c r="O1152" i="3"/>
  <c r="O1153" i="3"/>
  <c r="O1154" i="3"/>
  <c r="O1155" i="3"/>
  <c r="O1156" i="3"/>
  <c r="O1157" i="3"/>
  <c r="O1158" i="3"/>
  <c r="O1160" i="3"/>
  <c r="O1159" i="3"/>
  <c r="O1161" i="3"/>
  <c r="O1162" i="3"/>
  <c r="O1164" i="3"/>
  <c r="O1165" i="3"/>
  <c r="O1166" i="3"/>
  <c r="O1167" i="3"/>
  <c r="O1168" i="3"/>
  <c r="O1169" i="3"/>
  <c r="O1170" i="3"/>
  <c r="O1171" i="3"/>
  <c r="O1172" i="3"/>
  <c r="O1174" i="3"/>
  <c r="O1175" i="3"/>
  <c r="O1176" i="3"/>
  <c r="O1177" i="3"/>
  <c r="O1178" i="3"/>
  <c r="O1179" i="3"/>
  <c r="O1185" i="3"/>
  <c r="O1186" i="3"/>
  <c r="O1187" i="3"/>
  <c r="O1188" i="3"/>
  <c r="O1189" i="3"/>
  <c r="O1190" i="3"/>
  <c r="O1191" i="3"/>
  <c r="O1193" i="3"/>
  <c r="P1193" i="3" s="1"/>
  <c r="O1194" i="3"/>
  <c r="O1196" i="3"/>
  <c r="O1197" i="3"/>
  <c r="O1198" i="3"/>
  <c r="O1200" i="3"/>
  <c r="O1201" i="3"/>
  <c r="O1199" i="3"/>
  <c r="O1202" i="3"/>
  <c r="O1204" i="3"/>
  <c r="O1205" i="3"/>
  <c r="O1206" i="3"/>
  <c r="O1208" i="3"/>
  <c r="O1209" i="3"/>
  <c r="O1211" i="3"/>
  <c r="O1212" i="3"/>
  <c r="O1216" i="3"/>
  <c r="O1217" i="3"/>
  <c r="O1223" i="3"/>
  <c r="O1224" i="3"/>
  <c r="O1228" i="3"/>
  <c r="O1229" i="3"/>
  <c r="O1230" i="3"/>
  <c r="O1235" i="3"/>
  <c r="O1236" i="3"/>
  <c r="O1237" i="3"/>
  <c r="O1246" i="3"/>
  <c r="O1248" i="3"/>
  <c r="O1247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9" i="3"/>
  <c r="O1270" i="3"/>
  <c r="O1261" i="3"/>
  <c r="O1262" i="3"/>
  <c r="O1263" i="3"/>
  <c r="O1264" i="3"/>
  <c r="O1265" i="3"/>
  <c r="O1266" i="3"/>
  <c r="O1267" i="3"/>
  <c r="O1268" i="3"/>
  <c r="O1271" i="3"/>
  <c r="O1272" i="3"/>
  <c r="O1279" i="3"/>
  <c r="O1280" i="3"/>
  <c r="O1281" i="3"/>
  <c r="O1282" i="3"/>
  <c r="O1283" i="3"/>
  <c r="O1284" i="3"/>
  <c r="O1285" i="3"/>
  <c r="O1286" i="3"/>
  <c r="O1287" i="3"/>
  <c r="O1288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10" i="3"/>
  <c r="O1311" i="3"/>
  <c r="O1312" i="3"/>
  <c r="O1314" i="3"/>
  <c r="O1315" i="3"/>
  <c r="O1316" i="3"/>
  <c r="O1317" i="3"/>
  <c r="O1319" i="3"/>
  <c r="O1320" i="3"/>
  <c r="O1321" i="3"/>
  <c r="O1322" i="3"/>
  <c r="O1324" i="3"/>
  <c r="O1318" i="3"/>
  <c r="O493" i="3"/>
  <c r="O866" i="3"/>
  <c r="O185" i="3"/>
  <c r="O227" i="3"/>
  <c r="O228" i="3"/>
  <c r="O229" i="3"/>
  <c r="O230" i="3"/>
  <c r="O231" i="3"/>
  <c r="O232" i="3"/>
  <c r="O233" i="3"/>
  <c r="O234" i="3"/>
  <c r="O250" i="3"/>
  <c r="O251" i="3"/>
  <c r="O434" i="3"/>
  <c r="O496" i="3"/>
  <c r="O497" i="3"/>
  <c r="O498" i="3"/>
  <c r="O499" i="3"/>
  <c r="O500" i="3"/>
  <c r="O501" i="3"/>
  <c r="O504" i="3"/>
  <c r="O503" i="3"/>
  <c r="O506" i="3"/>
  <c r="O508" i="3"/>
  <c r="O509" i="3"/>
  <c r="O510" i="3"/>
  <c r="O512" i="3"/>
  <c r="O513" i="3"/>
  <c r="O514" i="3"/>
  <c r="O515" i="3"/>
  <c r="O516" i="3"/>
  <c r="O518" i="3"/>
  <c r="O519" i="3"/>
  <c r="O520" i="3"/>
  <c r="O521" i="3"/>
  <c r="O522" i="3"/>
  <c r="O523" i="3"/>
  <c r="O524" i="3"/>
  <c r="O525" i="3"/>
  <c r="O548" i="3"/>
  <c r="O668" i="3"/>
  <c r="O669" i="3"/>
  <c r="O730" i="3"/>
  <c r="O731" i="3"/>
  <c r="O732" i="3"/>
  <c r="O733" i="3"/>
  <c r="O867" i="3"/>
  <c r="O1074" i="3"/>
  <c r="O1120" i="3"/>
  <c r="O1121" i="3"/>
  <c r="O1122" i="3"/>
  <c r="O1123" i="3"/>
  <c r="O1125" i="3"/>
  <c r="O1126" i="3"/>
  <c r="O1218" i="3"/>
  <c r="O1219" i="3"/>
  <c r="O1220" i="3"/>
  <c r="O1221" i="3"/>
  <c r="O1225" i="3"/>
  <c r="O1226" i="3"/>
  <c r="O1227" i="3"/>
  <c r="O1231" i="3"/>
  <c r="O1232" i="3"/>
  <c r="O1233" i="3"/>
  <c r="O1234" i="3"/>
  <c r="O122" i="3"/>
  <c r="O1309" i="3"/>
  <c r="O729" i="3"/>
  <c r="O123" i="3"/>
  <c r="O1323" i="3"/>
  <c r="O210" i="3"/>
  <c r="O131" i="3"/>
  <c r="O208" i="3"/>
  <c r="O209" i="3"/>
  <c r="O211" i="3"/>
  <c r="O212" i="3"/>
  <c r="O214" i="3"/>
  <c r="O213" i="3"/>
  <c r="O216" i="3"/>
  <c r="O215" i="3"/>
  <c r="O218" i="3"/>
  <c r="O217" i="3"/>
  <c r="O219" i="3"/>
  <c r="O312" i="3"/>
  <c r="O253" i="3"/>
  <c r="O300" i="3"/>
  <c r="O301" i="3"/>
  <c r="O302" i="3"/>
  <c r="O303" i="3"/>
  <c r="O304" i="3"/>
  <c r="O308" i="3"/>
  <c r="O307" i="3"/>
  <c r="O305" i="3"/>
  <c r="O306" i="3"/>
  <c r="O341" i="3"/>
  <c r="O340" i="3"/>
  <c r="O443" i="3"/>
  <c r="O444" i="3"/>
  <c r="O445" i="3"/>
  <c r="O446" i="3"/>
  <c r="O474" i="3"/>
  <c r="O527" i="3"/>
  <c r="O526" i="3"/>
  <c r="O528" i="3"/>
  <c r="O529" i="3"/>
  <c r="O530" i="3"/>
  <c r="O531" i="3"/>
  <c r="O532" i="3"/>
  <c r="O533" i="3"/>
  <c r="O546" i="3"/>
  <c r="O643" i="3"/>
  <c r="O549" i="3"/>
  <c r="O551" i="3"/>
  <c r="O550" i="3"/>
  <c r="O552" i="3"/>
  <c r="O553" i="3"/>
  <c r="O613" i="3"/>
  <c r="O554" i="3"/>
  <c r="O555" i="3"/>
  <c r="O556" i="3"/>
  <c r="O557" i="3"/>
  <c r="O560" i="3"/>
  <c r="O558" i="3"/>
  <c r="O559" i="3"/>
  <c r="O562" i="3"/>
  <c r="O563" i="3"/>
  <c r="O564" i="3"/>
  <c r="O629" i="3"/>
  <c r="O565" i="3"/>
  <c r="O566" i="3"/>
  <c r="O567" i="3"/>
  <c r="O568" i="3"/>
  <c r="O569" i="3"/>
  <c r="O570" i="3"/>
  <c r="O571" i="3"/>
  <c r="O573" i="3"/>
  <c r="O572" i="3"/>
  <c r="O574" i="3"/>
  <c r="O575" i="3"/>
  <c r="O576" i="3"/>
  <c r="O577" i="3"/>
  <c r="O580" i="3"/>
  <c r="O581" i="3"/>
  <c r="O582" i="3"/>
  <c r="O583" i="3"/>
  <c r="O584" i="3"/>
  <c r="O585" i="3"/>
  <c r="O589" i="3"/>
  <c r="O590" i="3"/>
  <c r="O594" i="3"/>
  <c r="O595" i="3"/>
  <c r="O591" i="3"/>
  <c r="O593" i="3"/>
  <c r="O588" i="3"/>
  <c r="O586" i="3"/>
  <c r="O578" i="3"/>
  <c r="O596" i="3"/>
  <c r="O597" i="3"/>
  <c r="O598" i="3"/>
  <c r="O599" i="3"/>
  <c r="O600" i="3"/>
  <c r="O601" i="3"/>
  <c r="O602" i="3"/>
  <c r="O604" i="3"/>
  <c r="O603" i="3"/>
  <c r="O606" i="3"/>
  <c r="O611" i="3"/>
  <c r="O609" i="3"/>
  <c r="O608" i="3"/>
  <c r="O607" i="3"/>
  <c r="O614" i="3"/>
  <c r="O615" i="3"/>
  <c r="O610" i="3"/>
  <c r="O620" i="3"/>
  <c r="O627" i="3"/>
  <c r="O624" i="3"/>
  <c r="O623" i="3"/>
  <c r="O621" i="3"/>
  <c r="O626" i="3"/>
  <c r="O628" i="3"/>
  <c r="O625" i="3"/>
  <c r="O618" i="3"/>
  <c r="O616" i="3"/>
  <c r="O617" i="3"/>
  <c r="O619" i="3"/>
  <c r="O671" i="3"/>
  <c r="O713" i="3"/>
  <c r="O879" i="3"/>
  <c r="O891" i="3"/>
  <c r="O930" i="3"/>
  <c r="O953" i="3"/>
  <c r="O1048" i="3"/>
  <c r="O1056" i="3"/>
  <c r="O1059" i="3"/>
  <c r="O1063" i="3"/>
  <c r="O1060" i="3"/>
  <c r="O1061" i="3"/>
  <c r="O1062" i="3"/>
  <c r="O1064" i="3"/>
  <c r="O1065" i="3"/>
  <c r="O1067" i="3"/>
  <c r="O1066" i="3"/>
  <c r="O1108" i="3"/>
  <c r="O1134" i="3"/>
  <c r="O1095" i="3"/>
  <c r="O1096" i="3"/>
  <c r="O1094" i="3"/>
  <c r="O1092" i="3"/>
  <c r="O1093" i="3"/>
  <c r="O1182" i="3"/>
  <c r="O1183" i="3"/>
  <c r="O1181" i="3"/>
  <c r="O1184" i="3"/>
  <c r="O1180" i="3"/>
  <c r="O1238" i="3"/>
  <c r="O1239" i="3"/>
  <c r="O1240" i="3"/>
  <c r="O1241" i="3"/>
  <c r="O1242" i="3"/>
  <c r="O1245" i="3"/>
  <c r="O1243" i="3"/>
  <c r="O1213" i="3"/>
  <c r="O1274" i="3"/>
  <c r="O1275" i="3"/>
  <c r="O1278" i="3"/>
  <c r="O1277" i="3"/>
  <c r="O1276" i="3"/>
  <c r="O1214" i="3"/>
  <c r="O125" i="3"/>
  <c r="O579" i="3"/>
  <c r="O935" i="3"/>
  <c r="O1163" i="3"/>
  <c r="O1273" i="3"/>
  <c r="O692" i="3"/>
  <c r="O670" i="3"/>
  <c r="O132" i="3"/>
  <c r="O130" i="3"/>
  <c r="O129" i="3"/>
  <c r="O612" i="3"/>
  <c r="O605" i="3"/>
  <c r="O587" i="3"/>
  <c r="O592" i="3"/>
  <c r="O1058" i="3"/>
  <c r="O1057" i="3"/>
  <c r="O561" i="3"/>
  <c r="O134" i="3"/>
  <c r="O133" i="3"/>
  <c r="O1100" i="3"/>
  <c r="O622" i="3"/>
  <c r="O680" i="3"/>
  <c r="O163" i="3"/>
  <c r="O265" i="3"/>
  <c r="O263" i="3"/>
  <c r="O264" i="3"/>
  <c r="O22" i="3"/>
  <c r="O716" i="3"/>
  <c r="O717" i="3"/>
  <c r="O135" i="3"/>
  <c r="O1215" i="3"/>
  <c r="O1173" i="3"/>
  <c r="O28" i="3"/>
  <c r="O422" i="3"/>
  <c r="O55" i="3"/>
  <c r="O1011" i="3"/>
  <c r="O420" i="3"/>
  <c r="O1147" i="3"/>
  <c r="O789" i="3"/>
  <c r="O1289" i="3"/>
  <c r="O105" i="3"/>
  <c r="O377" i="3"/>
  <c r="O395" i="3"/>
  <c r="O400" i="3"/>
  <c r="O81" i="3"/>
  <c r="O162" i="3"/>
  <c r="O29" i="3"/>
  <c r="O910" i="3"/>
  <c r="O375" i="3"/>
  <c r="O21" i="3"/>
  <c r="O1207" i="3"/>
  <c r="O870" i="3"/>
  <c r="O747" i="3"/>
  <c r="O364" i="3"/>
  <c r="O363" i="3"/>
  <c r="O966" i="3"/>
  <c r="O1031" i="3"/>
  <c r="O1030" i="3"/>
  <c r="O1244" i="3"/>
  <c r="O655" i="3"/>
  <c r="O787" i="3"/>
  <c r="O485" i="3"/>
  <c r="O989" i="3"/>
  <c r="O256" i="3"/>
  <c r="O258" i="3"/>
  <c r="O384" i="3"/>
  <c r="O405" i="3"/>
  <c r="O454" i="3"/>
  <c r="O537" i="3"/>
  <c r="O538" i="3"/>
  <c r="O893" i="3"/>
  <c r="O907" i="3"/>
  <c r="O908" i="3"/>
  <c r="O925" i="3"/>
  <c r="O926" i="3"/>
  <c r="O1025" i="3"/>
  <c r="O1192" i="3"/>
  <c r="O1203" i="3"/>
  <c r="O472" i="3"/>
  <c r="O502" i="3"/>
  <c r="O1088" i="3"/>
  <c r="O476" i="3"/>
  <c r="O350" i="3"/>
  <c r="O50" i="3"/>
  <c r="O54" i="3"/>
  <c r="O102" i="3"/>
  <c r="O249" i="3"/>
  <c r="O466" i="3"/>
  <c r="O467" i="3"/>
  <c r="O746" i="3"/>
  <c r="O851" i="3"/>
  <c r="O933" i="3"/>
  <c r="O1102" i="3"/>
  <c r="O1105" i="3"/>
  <c r="O1106" i="3"/>
  <c r="O1107" i="3"/>
  <c r="O1313" i="3"/>
  <c r="O1073" i="3"/>
  <c r="O840" i="3"/>
  <c r="O517" i="3"/>
  <c r="O511" i="3"/>
  <c r="O1222" i="3"/>
  <c r="O507" i="3"/>
  <c r="O505" i="3"/>
  <c r="O541" i="3"/>
  <c r="O887" i="3"/>
  <c r="O1124" i="3"/>
  <c r="O226" i="3"/>
  <c r="O1210" i="3"/>
  <c r="O1143" i="3"/>
  <c r="O255" i="3"/>
  <c r="O111" i="3"/>
  <c r="O547" i="3"/>
  <c r="O865" i="3"/>
  <c r="O492" i="3"/>
  <c r="O80" i="3"/>
  <c r="O82" i="3"/>
  <c r="O390" i="3"/>
  <c r="O486" i="3"/>
  <c r="O631" i="3"/>
  <c r="O841" i="3"/>
  <c r="O842" i="3"/>
  <c r="O843" i="3"/>
  <c r="O3" i="3"/>
  <c r="AD4" i="3"/>
  <c r="AE4" i="3" s="1"/>
  <c r="AD5" i="3"/>
  <c r="AE5" i="3" s="1"/>
  <c r="AD6" i="3"/>
  <c r="AE6" i="3" s="1"/>
  <c r="AD7" i="3"/>
  <c r="AE7" i="3" s="1"/>
  <c r="AD8" i="3"/>
  <c r="AE8" i="3" s="1"/>
  <c r="AD9" i="3"/>
  <c r="AE9" i="3" s="1"/>
  <c r="AD10" i="3"/>
  <c r="AE10" i="3" s="1"/>
  <c r="AD11" i="3"/>
  <c r="AE11" i="3" s="1"/>
  <c r="AD12" i="3"/>
  <c r="AE12" i="3" s="1"/>
  <c r="AD13" i="3"/>
  <c r="AE13" i="3" s="1"/>
  <c r="AD14" i="3"/>
  <c r="AE14" i="3" s="1"/>
  <c r="AD15" i="3"/>
  <c r="AE15" i="3" s="1"/>
  <c r="AD16" i="3"/>
  <c r="AE16" i="3" s="1"/>
  <c r="AD17" i="3"/>
  <c r="AE17" i="3" s="1"/>
  <c r="AD18" i="3"/>
  <c r="AE18" i="3" s="1"/>
  <c r="AD19" i="3"/>
  <c r="AE19" i="3" s="1"/>
  <c r="AD20" i="3"/>
  <c r="AE20" i="3" s="1"/>
  <c r="AD21" i="3"/>
  <c r="AE21" i="3" s="1"/>
  <c r="AD22" i="3"/>
  <c r="AE22" i="3" s="1"/>
  <c r="AD23" i="3"/>
  <c r="AE23" i="3" s="1"/>
  <c r="AD24" i="3"/>
  <c r="AE24" i="3" s="1"/>
  <c r="AD25" i="3"/>
  <c r="AE25" i="3" s="1"/>
  <c r="AD26" i="3"/>
  <c r="AE26" i="3" s="1"/>
  <c r="AD27" i="3"/>
  <c r="AE27" i="3" s="1"/>
  <c r="AD28" i="3"/>
  <c r="AE28" i="3" s="1"/>
  <c r="AD29" i="3"/>
  <c r="AE29" i="3" s="1"/>
  <c r="AD30" i="3"/>
  <c r="AE30" i="3" s="1"/>
  <c r="AD31" i="3"/>
  <c r="AE31" i="3" s="1"/>
  <c r="AD32" i="3"/>
  <c r="AE32" i="3" s="1"/>
  <c r="AD33" i="3"/>
  <c r="AE33" i="3" s="1"/>
  <c r="AD34" i="3"/>
  <c r="AE34" i="3" s="1"/>
  <c r="AD35" i="3"/>
  <c r="AE35" i="3" s="1"/>
  <c r="AD36" i="3"/>
  <c r="AE36" i="3" s="1"/>
  <c r="AD37" i="3"/>
  <c r="AE37" i="3" s="1"/>
  <c r="AD38" i="3"/>
  <c r="AE38" i="3" s="1"/>
  <c r="AD39" i="3"/>
  <c r="AE39" i="3" s="1"/>
  <c r="AD40" i="3"/>
  <c r="AE40" i="3" s="1"/>
  <c r="AD41" i="3"/>
  <c r="AE41" i="3" s="1"/>
  <c r="AD42" i="3"/>
  <c r="AE42" i="3" s="1"/>
  <c r="AD43" i="3"/>
  <c r="AE43" i="3" s="1"/>
  <c r="AD44" i="3"/>
  <c r="AE44" i="3" s="1"/>
  <c r="AD45" i="3"/>
  <c r="AE45" i="3" s="1"/>
  <c r="AD46" i="3"/>
  <c r="AE46" i="3" s="1"/>
  <c r="AD47" i="3"/>
  <c r="AE47" i="3" s="1"/>
  <c r="AD48" i="3"/>
  <c r="AE48" i="3" s="1"/>
  <c r="AD49" i="3"/>
  <c r="AE49" i="3" s="1"/>
  <c r="AD50" i="3"/>
  <c r="AE50" i="3" s="1"/>
  <c r="AD51" i="3"/>
  <c r="AE51" i="3" s="1"/>
  <c r="AD52" i="3"/>
  <c r="AE52" i="3" s="1"/>
  <c r="AD53" i="3"/>
  <c r="AE53" i="3" s="1"/>
  <c r="AD54" i="3"/>
  <c r="AE54" i="3" s="1"/>
  <c r="AD55" i="3"/>
  <c r="AE55" i="3" s="1"/>
  <c r="AD56" i="3"/>
  <c r="AE56" i="3" s="1"/>
  <c r="AD57" i="3"/>
  <c r="AE57" i="3" s="1"/>
  <c r="AD58" i="3"/>
  <c r="AE58" i="3" s="1"/>
  <c r="AD59" i="3"/>
  <c r="AE59" i="3" s="1"/>
  <c r="AD60" i="3"/>
  <c r="AE60" i="3" s="1"/>
  <c r="AD61" i="3"/>
  <c r="AE61" i="3" s="1"/>
  <c r="AD62" i="3"/>
  <c r="AE62" i="3" s="1"/>
  <c r="AD63" i="3"/>
  <c r="AE63" i="3" s="1"/>
  <c r="AD64" i="3"/>
  <c r="AE64" i="3" s="1"/>
  <c r="AD65" i="3"/>
  <c r="AE65" i="3" s="1"/>
  <c r="AD66" i="3"/>
  <c r="AE66" i="3" s="1"/>
  <c r="AD67" i="3"/>
  <c r="AE67" i="3" s="1"/>
  <c r="AD68" i="3"/>
  <c r="AE68" i="3" s="1"/>
  <c r="AD69" i="3"/>
  <c r="AE69" i="3" s="1"/>
  <c r="AD70" i="3"/>
  <c r="AE70" i="3" s="1"/>
  <c r="AD71" i="3"/>
  <c r="AE71" i="3" s="1"/>
  <c r="AD72" i="3"/>
  <c r="AE72" i="3" s="1"/>
  <c r="AD73" i="3"/>
  <c r="AE73" i="3" s="1"/>
  <c r="AD74" i="3"/>
  <c r="AE74" i="3" s="1"/>
  <c r="AD75" i="3"/>
  <c r="AE75" i="3" s="1"/>
  <c r="AD76" i="3"/>
  <c r="AE76" i="3" s="1"/>
  <c r="AD77" i="3"/>
  <c r="AE77" i="3" s="1"/>
  <c r="AD78" i="3"/>
  <c r="AE78" i="3" s="1"/>
  <c r="AD79" i="3"/>
  <c r="AE79" i="3" s="1"/>
  <c r="AD80" i="3"/>
  <c r="AE80" i="3" s="1"/>
  <c r="AD81" i="3"/>
  <c r="AE81" i="3" s="1"/>
  <c r="AD82" i="3"/>
  <c r="AE82" i="3" s="1"/>
  <c r="AD83" i="3"/>
  <c r="AE83" i="3" s="1"/>
  <c r="AD84" i="3"/>
  <c r="AE84" i="3" s="1"/>
  <c r="AD85" i="3"/>
  <c r="AE85" i="3" s="1"/>
  <c r="AD86" i="3"/>
  <c r="AE86" i="3" s="1"/>
  <c r="AD87" i="3"/>
  <c r="AE87" i="3" s="1"/>
  <c r="AD88" i="3"/>
  <c r="AE88" i="3" s="1"/>
  <c r="AD89" i="3"/>
  <c r="AE89" i="3" s="1"/>
  <c r="AD90" i="3"/>
  <c r="AE90" i="3" s="1"/>
  <c r="AD91" i="3"/>
  <c r="AE91" i="3" s="1"/>
  <c r="AD92" i="3"/>
  <c r="AE92" i="3" s="1"/>
  <c r="AD93" i="3"/>
  <c r="AE93" i="3" s="1"/>
  <c r="AD94" i="3"/>
  <c r="AE94" i="3" s="1"/>
  <c r="AD95" i="3"/>
  <c r="AE95" i="3" s="1"/>
  <c r="AD96" i="3"/>
  <c r="AE96" i="3" s="1"/>
  <c r="AD97" i="3"/>
  <c r="AE97" i="3" s="1"/>
  <c r="AD98" i="3"/>
  <c r="AE98" i="3" s="1"/>
  <c r="AD99" i="3"/>
  <c r="AE99" i="3" s="1"/>
  <c r="AD100" i="3"/>
  <c r="AE100" i="3" s="1"/>
  <c r="AD101" i="3"/>
  <c r="AE101" i="3" s="1"/>
  <c r="AD102" i="3"/>
  <c r="AE102" i="3" s="1"/>
  <c r="AD103" i="3"/>
  <c r="AE103" i="3" s="1"/>
  <c r="AD104" i="3"/>
  <c r="AE104" i="3" s="1"/>
  <c r="AD105" i="3"/>
  <c r="AE105" i="3" s="1"/>
  <c r="AD106" i="3"/>
  <c r="AE106" i="3" s="1"/>
  <c r="AD107" i="3"/>
  <c r="AE107" i="3" s="1"/>
  <c r="AD108" i="3"/>
  <c r="AE108" i="3" s="1"/>
  <c r="AD109" i="3"/>
  <c r="AE109" i="3" s="1"/>
  <c r="AD110" i="3"/>
  <c r="AE110" i="3" s="1"/>
  <c r="AD111" i="3"/>
  <c r="AE111" i="3" s="1"/>
  <c r="AD112" i="3"/>
  <c r="AE112" i="3" s="1"/>
  <c r="AD113" i="3"/>
  <c r="AE113" i="3" s="1"/>
  <c r="AD114" i="3"/>
  <c r="AE114" i="3" s="1"/>
  <c r="AD115" i="3"/>
  <c r="AE115" i="3" s="1"/>
  <c r="AD116" i="3"/>
  <c r="AE116" i="3" s="1"/>
  <c r="AD117" i="3"/>
  <c r="AE117" i="3" s="1"/>
  <c r="AD118" i="3"/>
  <c r="AE118" i="3" s="1"/>
  <c r="AD119" i="3"/>
  <c r="AE119" i="3" s="1"/>
  <c r="AD120" i="3"/>
  <c r="AE120" i="3" s="1"/>
  <c r="AD121" i="3"/>
  <c r="AE121" i="3" s="1"/>
  <c r="AD122" i="3"/>
  <c r="AE122" i="3" s="1"/>
  <c r="AD123" i="3"/>
  <c r="AE123" i="3" s="1"/>
  <c r="AD124" i="3"/>
  <c r="AE124" i="3" s="1"/>
  <c r="AD125" i="3"/>
  <c r="AE125" i="3" s="1"/>
  <c r="AD126" i="3"/>
  <c r="AE126" i="3" s="1"/>
  <c r="AD127" i="3"/>
  <c r="AE127" i="3" s="1"/>
  <c r="AD128" i="3"/>
  <c r="AE128" i="3" s="1"/>
  <c r="AD129" i="3"/>
  <c r="AE129" i="3" s="1"/>
  <c r="AD130" i="3"/>
  <c r="AE130" i="3" s="1"/>
  <c r="AD131" i="3"/>
  <c r="AE131" i="3" s="1"/>
  <c r="AD132" i="3"/>
  <c r="AE132" i="3" s="1"/>
  <c r="AD133" i="3"/>
  <c r="AE133" i="3" s="1"/>
  <c r="AD134" i="3"/>
  <c r="AE134" i="3" s="1"/>
  <c r="AD135" i="3"/>
  <c r="AE135" i="3" s="1"/>
  <c r="AD136" i="3"/>
  <c r="AE136" i="3" s="1"/>
  <c r="AD137" i="3"/>
  <c r="AE137" i="3" s="1"/>
  <c r="AD138" i="3"/>
  <c r="AE138" i="3" s="1"/>
  <c r="AD139" i="3"/>
  <c r="AE139" i="3" s="1"/>
  <c r="AD140" i="3"/>
  <c r="AE140" i="3" s="1"/>
  <c r="AD141" i="3"/>
  <c r="AE141" i="3" s="1"/>
  <c r="AD142" i="3"/>
  <c r="AE142" i="3" s="1"/>
  <c r="AD143" i="3"/>
  <c r="AE143" i="3" s="1"/>
  <c r="AD144" i="3"/>
  <c r="AE144" i="3" s="1"/>
  <c r="AD145" i="3"/>
  <c r="AE145" i="3" s="1"/>
  <c r="AD146" i="3"/>
  <c r="AE146" i="3" s="1"/>
  <c r="AD147" i="3"/>
  <c r="AE147" i="3" s="1"/>
  <c r="AD148" i="3"/>
  <c r="AE148" i="3" s="1"/>
  <c r="AD149" i="3"/>
  <c r="AE149" i="3" s="1"/>
  <c r="AD150" i="3"/>
  <c r="AE150" i="3" s="1"/>
  <c r="AD151" i="3"/>
  <c r="AE151" i="3" s="1"/>
  <c r="AD152" i="3"/>
  <c r="AE152" i="3" s="1"/>
  <c r="AD153" i="3"/>
  <c r="AE153" i="3" s="1"/>
  <c r="AD154" i="3"/>
  <c r="AE154" i="3" s="1"/>
  <c r="AD155" i="3"/>
  <c r="AE155" i="3" s="1"/>
  <c r="AD156" i="3"/>
  <c r="AE156" i="3" s="1"/>
  <c r="AD157" i="3"/>
  <c r="AE157" i="3" s="1"/>
  <c r="AD158" i="3"/>
  <c r="AE158" i="3" s="1"/>
  <c r="AD159" i="3"/>
  <c r="AE159" i="3" s="1"/>
  <c r="AD160" i="3"/>
  <c r="AE160" i="3" s="1"/>
  <c r="AD161" i="3"/>
  <c r="AE161" i="3" s="1"/>
  <c r="AD162" i="3"/>
  <c r="AE162" i="3" s="1"/>
  <c r="AD163" i="3"/>
  <c r="AE163" i="3" s="1"/>
  <c r="AD164" i="3"/>
  <c r="AE164" i="3" s="1"/>
  <c r="AD165" i="3"/>
  <c r="AE165" i="3" s="1"/>
  <c r="AD166" i="3"/>
  <c r="AE166" i="3" s="1"/>
  <c r="AD167" i="3"/>
  <c r="AE167" i="3" s="1"/>
  <c r="AD168" i="3"/>
  <c r="AE168" i="3" s="1"/>
  <c r="AD169" i="3"/>
  <c r="AE169" i="3" s="1"/>
  <c r="AD170" i="3"/>
  <c r="AE170" i="3" s="1"/>
  <c r="AD171" i="3"/>
  <c r="AE171" i="3" s="1"/>
  <c r="AD172" i="3"/>
  <c r="AE172" i="3" s="1"/>
  <c r="AD173" i="3"/>
  <c r="AE173" i="3" s="1"/>
  <c r="AD174" i="3"/>
  <c r="AE174" i="3" s="1"/>
  <c r="AD175" i="3"/>
  <c r="AE175" i="3" s="1"/>
  <c r="AD176" i="3"/>
  <c r="AE176" i="3" s="1"/>
  <c r="AD177" i="3"/>
  <c r="AE177" i="3" s="1"/>
  <c r="AD178" i="3"/>
  <c r="AE178" i="3" s="1"/>
  <c r="AD179" i="3"/>
  <c r="AE179" i="3" s="1"/>
  <c r="AD180" i="3"/>
  <c r="AE180" i="3" s="1"/>
  <c r="AD181" i="3"/>
  <c r="AE181" i="3" s="1"/>
  <c r="AD182" i="3"/>
  <c r="AE182" i="3" s="1"/>
  <c r="AD183" i="3"/>
  <c r="AE183" i="3" s="1"/>
  <c r="AD184" i="3"/>
  <c r="AE184" i="3" s="1"/>
  <c r="AD185" i="3"/>
  <c r="AE185" i="3" s="1"/>
  <c r="AD186" i="3"/>
  <c r="AE186" i="3" s="1"/>
  <c r="AD187" i="3"/>
  <c r="AE187" i="3" s="1"/>
  <c r="AD188" i="3"/>
  <c r="AE188" i="3" s="1"/>
  <c r="AD189" i="3"/>
  <c r="AE189" i="3" s="1"/>
  <c r="AD190" i="3"/>
  <c r="AE190" i="3" s="1"/>
  <c r="AD191" i="3"/>
  <c r="AE191" i="3" s="1"/>
  <c r="AD192" i="3"/>
  <c r="AE192" i="3" s="1"/>
  <c r="AD193" i="3"/>
  <c r="AE193" i="3" s="1"/>
  <c r="AD194" i="3"/>
  <c r="AE194" i="3" s="1"/>
  <c r="AD195" i="3"/>
  <c r="AE195" i="3" s="1"/>
  <c r="AD196" i="3"/>
  <c r="AE196" i="3" s="1"/>
  <c r="AD197" i="3"/>
  <c r="AE197" i="3" s="1"/>
  <c r="AD198" i="3"/>
  <c r="AE198" i="3" s="1"/>
  <c r="AD199" i="3"/>
  <c r="AE199" i="3" s="1"/>
  <c r="AD200" i="3"/>
  <c r="AE200" i="3" s="1"/>
  <c r="AD201" i="3"/>
  <c r="AE201" i="3" s="1"/>
  <c r="AD202" i="3"/>
  <c r="AE202" i="3" s="1"/>
  <c r="AD203" i="3"/>
  <c r="AE203" i="3" s="1"/>
  <c r="AD204" i="3"/>
  <c r="AE204" i="3" s="1"/>
  <c r="AD205" i="3"/>
  <c r="AE205" i="3" s="1"/>
  <c r="AD206" i="3"/>
  <c r="AE206" i="3" s="1"/>
  <c r="AD207" i="3"/>
  <c r="AE207" i="3" s="1"/>
  <c r="AD208" i="3"/>
  <c r="AE208" i="3" s="1"/>
  <c r="AD209" i="3"/>
  <c r="AE209" i="3" s="1"/>
  <c r="AD210" i="3"/>
  <c r="AE210" i="3" s="1"/>
  <c r="AD211" i="3"/>
  <c r="AE211" i="3" s="1"/>
  <c r="AD212" i="3"/>
  <c r="AE212" i="3" s="1"/>
  <c r="AD213" i="3"/>
  <c r="AE213" i="3" s="1"/>
  <c r="AD214" i="3"/>
  <c r="AE214" i="3" s="1"/>
  <c r="AD215" i="3"/>
  <c r="AE215" i="3" s="1"/>
  <c r="AD216" i="3"/>
  <c r="AE216" i="3" s="1"/>
  <c r="AD217" i="3"/>
  <c r="AE217" i="3" s="1"/>
  <c r="AD218" i="3"/>
  <c r="AE218" i="3" s="1"/>
  <c r="AD219" i="3"/>
  <c r="AE219" i="3" s="1"/>
  <c r="AD220" i="3"/>
  <c r="AE220" i="3" s="1"/>
  <c r="AD221" i="3"/>
  <c r="AE221" i="3" s="1"/>
  <c r="AD222" i="3"/>
  <c r="AE222" i="3" s="1"/>
  <c r="AD223" i="3"/>
  <c r="AE223" i="3" s="1"/>
  <c r="AD224" i="3"/>
  <c r="AE224" i="3" s="1"/>
  <c r="AD225" i="3"/>
  <c r="AE225" i="3" s="1"/>
  <c r="AD226" i="3"/>
  <c r="AE226" i="3" s="1"/>
  <c r="AD227" i="3"/>
  <c r="AE227" i="3" s="1"/>
  <c r="AD228" i="3"/>
  <c r="AE228" i="3" s="1"/>
  <c r="AD229" i="3"/>
  <c r="AE229" i="3" s="1"/>
  <c r="AD230" i="3"/>
  <c r="AE230" i="3" s="1"/>
  <c r="AD231" i="3"/>
  <c r="AE231" i="3" s="1"/>
  <c r="AD232" i="3"/>
  <c r="AE232" i="3" s="1"/>
  <c r="AD233" i="3"/>
  <c r="AE233" i="3" s="1"/>
  <c r="AD234" i="3"/>
  <c r="AE234" i="3" s="1"/>
  <c r="AD235" i="3"/>
  <c r="AE235" i="3" s="1"/>
  <c r="AD236" i="3"/>
  <c r="AE236" i="3" s="1"/>
  <c r="AD237" i="3"/>
  <c r="AE237" i="3" s="1"/>
  <c r="AD238" i="3"/>
  <c r="AE238" i="3" s="1"/>
  <c r="AD239" i="3"/>
  <c r="AE239" i="3" s="1"/>
  <c r="AD240" i="3"/>
  <c r="AE240" i="3" s="1"/>
  <c r="AD241" i="3"/>
  <c r="AE241" i="3" s="1"/>
  <c r="AD242" i="3"/>
  <c r="AE242" i="3" s="1"/>
  <c r="AD243" i="3"/>
  <c r="AE243" i="3" s="1"/>
  <c r="AD244" i="3"/>
  <c r="AE244" i="3" s="1"/>
  <c r="AD245" i="3"/>
  <c r="AE245" i="3" s="1"/>
  <c r="AD246" i="3"/>
  <c r="AE246" i="3" s="1"/>
  <c r="AD247" i="3"/>
  <c r="AE247" i="3" s="1"/>
  <c r="AD248" i="3"/>
  <c r="AE248" i="3" s="1"/>
  <c r="AD249" i="3"/>
  <c r="AE249" i="3" s="1"/>
  <c r="AD250" i="3"/>
  <c r="AE250" i="3" s="1"/>
  <c r="AD251" i="3"/>
  <c r="AE251" i="3" s="1"/>
  <c r="AD252" i="3"/>
  <c r="AE252" i="3" s="1"/>
  <c r="AD253" i="3"/>
  <c r="AE253" i="3" s="1"/>
  <c r="AD254" i="3"/>
  <c r="AE254" i="3" s="1"/>
  <c r="AD255" i="3"/>
  <c r="AE255" i="3" s="1"/>
  <c r="AD256" i="3"/>
  <c r="AE256" i="3" s="1"/>
  <c r="AD257" i="3"/>
  <c r="AE257" i="3" s="1"/>
  <c r="AD258" i="3"/>
  <c r="AE258" i="3" s="1"/>
  <c r="AD259" i="3"/>
  <c r="AE259" i="3" s="1"/>
  <c r="AD260" i="3"/>
  <c r="AE260" i="3" s="1"/>
  <c r="AD261" i="3"/>
  <c r="AE261" i="3" s="1"/>
  <c r="AD262" i="3"/>
  <c r="AE262" i="3" s="1"/>
  <c r="AD263" i="3"/>
  <c r="AE263" i="3" s="1"/>
  <c r="AD264" i="3"/>
  <c r="AE264" i="3" s="1"/>
  <c r="AD265" i="3"/>
  <c r="AE265" i="3" s="1"/>
  <c r="AD266" i="3"/>
  <c r="AE266" i="3" s="1"/>
  <c r="AD267" i="3"/>
  <c r="AE267" i="3" s="1"/>
  <c r="AD268" i="3"/>
  <c r="AE268" i="3" s="1"/>
  <c r="AD269" i="3"/>
  <c r="AE269" i="3" s="1"/>
  <c r="AD270" i="3"/>
  <c r="AE270" i="3" s="1"/>
  <c r="AD271" i="3"/>
  <c r="AE271" i="3" s="1"/>
  <c r="AD272" i="3"/>
  <c r="AE272" i="3" s="1"/>
  <c r="AD273" i="3"/>
  <c r="AE273" i="3" s="1"/>
  <c r="AD274" i="3"/>
  <c r="AE274" i="3" s="1"/>
  <c r="AD275" i="3"/>
  <c r="AE275" i="3" s="1"/>
  <c r="AD276" i="3"/>
  <c r="AE276" i="3" s="1"/>
  <c r="AD277" i="3"/>
  <c r="AE277" i="3" s="1"/>
  <c r="AD278" i="3"/>
  <c r="AE278" i="3" s="1"/>
  <c r="AD279" i="3"/>
  <c r="AE279" i="3" s="1"/>
  <c r="AD280" i="3"/>
  <c r="AE280" i="3" s="1"/>
  <c r="AD281" i="3"/>
  <c r="AE281" i="3" s="1"/>
  <c r="AD282" i="3"/>
  <c r="AE282" i="3" s="1"/>
  <c r="AD283" i="3"/>
  <c r="AE283" i="3" s="1"/>
  <c r="AD284" i="3"/>
  <c r="AE284" i="3" s="1"/>
  <c r="AD285" i="3"/>
  <c r="AE285" i="3" s="1"/>
  <c r="AD286" i="3"/>
  <c r="AE286" i="3" s="1"/>
  <c r="AD287" i="3"/>
  <c r="AE287" i="3" s="1"/>
  <c r="AD288" i="3"/>
  <c r="AE288" i="3" s="1"/>
  <c r="AD289" i="3"/>
  <c r="AE289" i="3" s="1"/>
  <c r="AD290" i="3"/>
  <c r="AE290" i="3" s="1"/>
  <c r="AD291" i="3"/>
  <c r="AE291" i="3" s="1"/>
  <c r="AD292" i="3"/>
  <c r="AE292" i="3" s="1"/>
  <c r="AD293" i="3"/>
  <c r="AE293" i="3" s="1"/>
  <c r="AD294" i="3"/>
  <c r="AE294" i="3" s="1"/>
  <c r="AD295" i="3"/>
  <c r="AE295" i="3" s="1"/>
  <c r="AD296" i="3"/>
  <c r="AE296" i="3" s="1"/>
  <c r="AD297" i="3"/>
  <c r="AE297" i="3" s="1"/>
  <c r="AD298" i="3"/>
  <c r="AE298" i="3" s="1"/>
  <c r="AD299" i="3"/>
  <c r="AE299" i="3" s="1"/>
  <c r="AD300" i="3"/>
  <c r="AE300" i="3" s="1"/>
  <c r="AD301" i="3"/>
  <c r="AE301" i="3" s="1"/>
  <c r="AD302" i="3"/>
  <c r="AE302" i="3" s="1"/>
  <c r="AD303" i="3"/>
  <c r="AE303" i="3" s="1"/>
  <c r="AD304" i="3"/>
  <c r="AE304" i="3" s="1"/>
  <c r="AD305" i="3"/>
  <c r="AE305" i="3" s="1"/>
  <c r="AD306" i="3"/>
  <c r="AE306" i="3" s="1"/>
  <c r="AD307" i="3"/>
  <c r="AE307" i="3" s="1"/>
  <c r="AD308" i="3"/>
  <c r="AE308" i="3" s="1"/>
  <c r="AD309" i="3"/>
  <c r="AE309" i="3" s="1"/>
  <c r="AD310" i="3"/>
  <c r="AE310" i="3" s="1"/>
  <c r="AD311" i="3"/>
  <c r="AE311" i="3" s="1"/>
  <c r="AD312" i="3"/>
  <c r="AE312" i="3" s="1"/>
  <c r="AD313" i="3"/>
  <c r="AE313" i="3" s="1"/>
  <c r="AD314" i="3"/>
  <c r="AE314" i="3" s="1"/>
  <c r="AD315" i="3"/>
  <c r="AE315" i="3" s="1"/>
  <c r="AD316" i="3"/>
  <c r="AE316" i="3" s="1"/>
  <c r="AD317" i="3"/>
  <c r="AE317" i="3" s="1"/>
  <c r="AD318" i="3"/>
  <c r="AE318" i="3" s="1"/>
  <c r="AD319" i="3"/>
  <c r="AE319" i="3" s="1"/>
  <c r="AD320" i="3"/>
  <c r="AE320" i="3" s="1"/>
  <c r="AD321" i="3"/>
  <c r="AE321" i="3" s="1"/>
  <c r="AD322" i="3"/>
  <c r="AE322" i="3" s="1"/>
  <c r="AD323" i="3"/>
  <c r="AE323" i="3" s="1"/>
  <c r="AD324" i="3"/>
  <c r="AE324" i="3" s="1"/>
  <c r="AD325" i="3"/>
  <c r="AE325" i="3" s="1"/>
  <c r="AD326" i="3"/>
  <c r="AE326" i="3" s="1"/>
  <c r="AD327" i="3"/>
  <c r="AE327" i="3" s="1"/>
  <c r="AD328" i="3"/>
  <c r="AE328" i="3" s="1"/>
  <c r="AD329" i="3"/>
  <c r="AE329" i="3" s="1"/>
  <c r="AD330" i="3"/>
  <c r="AE330" i="3" s="1"/>
  <c r="AD331" i="3"/>
  <c r="AE331" i="3" s="1"/>
  <c r="AD332" i="3"/>
  <c r="AE332" i="3" s="1"/>
  <c r="AD333" i="3"/>
  <c r="AE333" i="3" s="1"/>
  <c r="AD334" i="3"/>
  <c r="AE334" i="3" s="1"/>
  <c r="AD335" i="3"/>
  <c r="AE335" i="3" s="1"/>
  <c r="AD336" i="3"/>
  <c r="AE336" i="3" s="1"/>
  <c r="AD337" i="3"/>
  <c r="AE337" i="3" s="1"/>
  <c r="AD338" i="3"/>
  <c r="AE338" i="3" s="1"/>
  <c r="AD339" i="3"/>
  <c r="AE339" i="3" s="1"/>
  <c r="AD340" i="3"/>
  <c r="AE340" i="3" s="1"/>
  <c r="AD341" i="3"/>
  <c r="AE341" i="3" s="1"/>
  <c r="AD342" i="3"/>
  <c r="AE342" i="3" s="1"/>
  <c r="AD343" i="3"/>
  <c r="AE343" i="3" s="1"/>
  <c r="AD344" i="3"/>
  <c r="AE344" i="3" s="1"/>
  <c r="AD345" i="3"/>
  <c r="AE345" i="3" s="1"/>
  <c r="AD346" i="3"/>
  <c r="AE346" i="3" s="1"/>
  <c r="AD347" i="3"/>
  <c r="AE347" i="3" s="1"/>
  <c r="AD348" i="3"/>
  <c r="AE348" i="3" s="1"/>
  <c r="AD349" i="3"/>
  <c r="AE349" i="3" s="1"/>
  <c r="AD350" i="3"/>
  <c r="AE350" i="3" s="1"/>
  <c r="AD351" i="3"/>
  <c r="AE351" i="3" s="1"/>
  <c r="AD352" i="3"/>
  <c r="AE352" i="3" s="1"/>
  <c r="AD353" i="3"/>
  <c r="AE353" i="3" s="1"/>
  <c r="AD354" i="3"/>
  <c r="AE354" i="3" s="1"/>
  <c r="AD355" i="3"/>
  <c r="AE355" i="3" s="1"/>
  <c r="AD356" i="3"/>
  <c r="AE356" i="3" s="1"/>
  <c r="AD357" i="3"/>
  <c r="AE357" i="3" s="1"/>
  <c r="AD358" i="3"/>
  <c r="AE358" i="3" s="1"/>
  <c r="AD359" i="3"/>
  <c r="AE359" i="3" s="1"/>
  <c r="AD360" i="3"/>
  <c r="AE360" i="3" s="1"/>
  <c r="AD361" i="3"/>
  <c r="AE361" i="3" s="1"/>
  <c r="AD362" i="3"/>
  <c r="AE362" i="3" s="1"/>
  <c r="AD363" i="3"/>
  <c r="AE363" i="3" s="1"/>
  <c r="AD364" i="3"/>
  <c r="AE364" i="3" s="1"/>
  <c r="AD365" i="3"/>
  <c r="AE365" i="3" s="1"/>
  <c r="AD366" i="3"/>
  <c r="AE366" i="3" s="1"/>
  <c r="AD367" i="3"/>
  <c r="AE367" i="3" s="1"/>
  <c r="AD368" i="3"/>
  <c r="AE368" i="3" s="1"/>
  <c r="AD369" i="3"/>
  <c r="AE369" i="3" s="1"/>
  <c r="AD370" i="3"/>
  <c r="AE370" i="3" s="1"/>
  <c r="AD371" i="3"/>
  <c r="AE371" i="3" s="1"/>
  <c r="AD372" i="3"/>
  <c r="AE372" i="3" s="1"/>
  <c r="AD373" i="3"/>
  <c r="AE373" i="3" s="1"/>
  <c r="AD374" i="3"/>
  <c r="AE374" i="3" s="1"/>
  <c r="AD375" i="3"/>
  <c r="AE375" i="3" s="1"/>
  <c r="AD376" i="3"/>
  <c r="AE376" i="3" s="1"/>
  <c r="AD377" i="3"/>
  <c r="AE377" i="3" s="1"/>
  <c r="AD378" i="3"/>
  <c r="AE378" i="3" s="1"/>
  <c r="AD379" i="3"/>
  <c r="AE379" i="3" s="1"/>
  <c r="AD380" i="3"/>
  <c r="AE380" i="3" s="1"/>
  <c r="AD381" i="3"/>
  <c r="AE381" i="3" s="1"/>
  <c r="AD382" i="3"/>
  <c r="AE382" i="3" s="1"/>
  <c r="AD383" i="3"/>
  <c r="AE383" i="3" s="1"/>
  <c r="AD384" i="3"/>
  <c r="AE384" i="3" s="1"/>
  <c r="AD385" i="3"/>
  <c r="AE385" i="3" s="1"/>
  <c r="AD386" i="3"/>
  <c r="AE386" i="3" s="1"/>
  <c r="AD387" i="3"/>
  <c r="AE387" i="3" s="1"/>
  <c r="AD388" i="3"/>
  <c r="AE388" i="3" s="1"/>
  <c r="AD389" i="3"/>
  <c r="AE389" i="3" s="1"/>
  <c r="AD390" i="3"/>
  <c r="AE390" i="3" s="1"/>
  <c r="AD391" i="3"/>
  <c r="AE391" i="3" s="1"/>
  <c r="AD392" i="3"/>
  <c r="AE392" i="3" s="1"/>
  <c r="AD393" i="3"/>
  <c r="AE393" i="3" s="1"/>
  <c r="AD394" i="3"/>
  <c r="AE394" i="3" s="1"/>
  <c r="AD395" i="3"/>
  <c r="AE395" i="3" s="1"/>
  <c r="AD396" i="3"/>
  <c r="AE396" i="3" s="1"/>
  <c r="AD397" i="3"/>
  <c r="AE397" i="3" s="1"/>
  <c r="AD398" i="3"/>
  <c r="AE398" i="3" s="1"/>
  <c r="AD399" i="3"/>
  <c r="AE399" i="3" s="1"/>
  <c r="AD400" i="3"/>
  <c r="AE400" i="3" s="1"/>
  <c r="AD401" i="3"/>
  <c r="AE401" i="3" s="1"/>
  <c r="AD402" i="3"/>
  <c r="AE402" i="3" s="1"/>
  <c r="AD403" i="3"/>
  <c r="AE403" i="3" s="1"/>
  <c r="AD404" i="3"/>
  <c r="AE404" i="3" s="1"/>
  <c r="AD405" i="3"/>
  <c r="AE405" i="3" s="1"/>
  <c r="AD406" i="3"/>
  <c r="AE406" i="3" s="1"/>
  <c r="AD407" i="3"/>
  <c r="AE407" i="3" s="1"/>
  <c r="AD408" i="3"/>
  <c r="AE408" i="3" s="1"/>
  <c r="AD409" i="3"/>
  <c r="AE409" i="3" s="1"/>
  <c r="AD410" i="3"/>
  <c r="AE410" i="3" s="1"/>
  <c r="AD411" i="3"/>
  <c r="AE411" i="3" s="1"/>
  <c r="AD412" i="3"/>
  <c r="AE412" i="3" s="1"/>
  <c r="AD413" i="3"/>
  <c r="AE413" i="3" s="1"/>
  <c r="AD414" i="3"/>
  <c r="AE414" i="3" s="1"/>
  <c r="AD415" i="3"/>
  <c r="AE415" i="3" s="1"/>
  <c r="AD416" i="3"/>
  <c r="AE416" i="3" s="1"/>
  <c r="AD417" i="3"/>
  <c r="AE417" i="3" s="1"/>
  <c r="AD418" i="3"/>
  <c r="AE418" i="3" s="1"/>
  <c r="AD419" i="3"/>
  <c r="AE419" i="3" s="1"/>
  <c r="AD420" i="3"/>
  <c r="AE420" i="3" s="1"/>
  <c r="AD421" i="3"/>
  <c r="AE421" i="3" s="1"/>
  <c r="AD422" i="3"/>
  <c r="AE422" i="3" s="1"/>
  <c r="AD423" i="3"/>
  <c r="AE423" i="3" s="1"/>
  <c r="AD424" i="3"/>
  <c r="AE424" i="3" s="1"/>
  <c r="AD425" i="3"/>
  <c r="AE425" i="3" s="1"/>
  <c r="AD426" i="3"/>
  <c r="AE426" i="3" s="1"/>
  <c r="AD427" i="3"/>
  <c r="AE427" i="3" s="1"/>
  <c r="AD428" i="3"/>
  <c r="AE428" i="3" s="1"/>
  <c r="AD429" i="3"/>
  <c r="AE429" i="3" s="1"/>
  <c r="AD430" i="3"/>
  <c r="AE430" i="3" s="1"/>
  <c r="AD431" i="3"/>
  <c r="AE431" i="3" s="1"/>
  <c r="AD432" i="3"/>
  <c r="AE432" i="3" s="1"/>
  <c r="AD433" i="3"/>
  <c r="AE433" i="3" s="1"/>
  <c r="AD434" i="3"/>
  <c r="AE434" i="3" s="1"/>
  <c r="AD435" i="3"/>
  <c r="AE435" i="3" s="1"/>
  <c r="AD436" i="3"/>
  <c r="AE436" i="3" s="1"/>
  <c r="AD437" i="3"/>
  <c r="AE437" i="3" s="1"/>
  <c r="AD438" i="3"/>
  <c r="AE438" i="3" s="1"/>
  <c r="AD439" i="3"/>
  <c r="AE439" i="3" s="1"/>
  <c r="AD440" i="3"/>
  <c r="AE440" i="3" s="1"/>
  <c r="AD441" i="3"/>
  <c r="AE441" i="3" s="1"/>
  <c r="AD442" i="3"/>
  <c r="AE442" i="3" s="1"/>
  <c r="AD443" i="3"/>
  <c r="AE443" i="3" s="1"/>
  <c r="AD444" i="3"/>
  <c r="AE444" i="3" s="1"/>
  <c r="AD445" i="3"/>
  <c r="AE445" i="3" s="1"/>
  <c r="AD446" i="3"/>
  <c r="AE446" i="3" s="1"/>
  <c r="AD447" i="3"/>
  <c r="AE447" i="3" s="1"/>
  <c r="AD448" i="3"/>
  <c r="AE448" i="3" s="1"/>
  <c r="AD449" i="3"/>
  <c r="AE449" i="3" s="1"/>
  <c r="AD450" i="3"/>
  <c r="AE450" i="3" s="1"/>
  <c r="AD451" i="3"/>
  <c r="AE451" i="3" s="1"/>
  <c r="AD452" i="3"/>
  <c r="AE452" i="3" s="1"/>
  <c r="AD453" i="3"/>
  <c r="AE453" i="3" s="1"/>
  <c r="AD454" i="3"/>
  <c r="AE454" i="3" s="1"/>
  <c r="AD455" i="3"/>
  <c r="AE455" i="3" s="1"/>
  <c r="AD456" i="3"/>
  <c r="AE456" i="3" s="1"/>
  <c r="AD457" i="3"/>
  <c r="AE457" i="3" s="1"/>
  <c r="AD458" i="3"/>
  <c r="AE458" i="3" s="1"/>
  <c r="AD459" i="3"/>
  <c r="AE459" i="3" s="1"/>
  <c r="AD460" i="3"/>
  <c r="AE460" i="3" s="1"/>
  <c r="AD461" i="3"/>
  <c r="AE461" i="3" s="1"/>
  <c r="AD462" i="3"/>
  <c r="AE462" i="3" s="1"/>
  <c r="AD463" i="3"/>
  <c r="AE463" i="3" s="1"/>
  <c r="AD464" i="3"/>
  <c r="AE464" i="3" s="1"/>
  <c r="AD465" i="3"/>
  <c r="AE465" i="3" s="1"/>
  <c r="AD466" i="3"/>
  <c r="AE466" i="3" s="1"/>
  <c r="AD467" i="3"/>
  <c r="AE467" i="3" s="1"/>
  <c r="AD468" i="3"/>
  <c r="AE468" i="3" s="1"/>
  <c r="AD469" i="3"/>
  <c r="AE469" i="3" s="1"/>
  <c r="AD470" i="3"/>
  <c r="AE470" i="3" s="1"/>
  <c r="AD471" i="3"/>
  <c r="AE471" i="3" s="1"/>
  <c r="AD472" i="3"/>
  <c r="AE472" i="3" s="1"/>
  <c r="AD473" i="3"/>
  <c r="AE473" i="3" s="1"/>
  <c r="AD474" i="3"/>
  <c r="AE474" i="3" s="1"/>
  <c r="AD475" i="3"/>
  <c r="AE475" i="3" s="1"/>
  <c r="AD476" i="3"/>
  <c r="AE476" i="3" s="1"/>
  <c r="AD477" i="3"/>
  <c r="AE477" i="3" s="1"/>
  <c r="AD478" i="3"/>
  <c r="AE478" i="3" s="1"/>
  <c r="AD479" i="3"/>
  <c r="AE479" i="3" s="1"/>
  <c r="AD480" i="3"/>
  <c r="AE480" i="3" s="1"/>
  <c r="AD481" i="3"/>
  <c r="AE481" i="3" s="1"/>
  <c r="AD482" i="3"/>
  <c r="AE482" i="3" s="1"/>
  <c r="AD483" i="3"/>
  <c r="AE483" i="3" s="1"/>
  <c r="AD484" i="3"/>
  <c r="AE484" i="3" s="1"/>
  <c r="AD485" i="3"/>
  <c r="AE485" i="3" s="1"/>
  <c r="AD486" i="3"/>
  <c r="AE486" i="3" s="1"/>
  <c r="AD487" i="3"/>
  <c r="AE487" i="3" s="1"/>
  <c r="AD488" i="3"/>
  <c r="AE488" i="3" s="1"/>
  <c r="AD489" i="3"/>
  <c r="AE489" i="3" s="1"/>
  <c r="AD490" i="3"/>
  <c r="AE490" i="3" s="1"/>
  <c r="AD491" i="3"/>
  <c r="AE491" i="3" s="1"/>
  <c r="AD492" i="3"/>
  <c r="AE492" i="3" s="1"/>
  <c r="AD493" i="3"/>
  <c r="AE493" i="3" s="1"/>
  <c r="AD494" i="3"/>
  <c r="AE494" i="3" s="1"/>
  <c r="AD495" i="3"/>
  <c r="AE495" i="3" s="1"/>
  <c r="AD496" i="3"/>
  <c r="AE496" i="3" s="1"/>
  <c r="AD497" i="3"/>
  <c r="AE497" i="3" s="1"/>
  <c r="AD498" i="3"/>
  <c r="AE498" i="3" s="1"/>
  <c r="AD499" i="3"/>
  <c r="AE499" i="3" s="1"/>
  <c r="AD500" i="3"/>
  <c r="AE500" i="3" s="1"/>
  <c r="AD501" i="3"/>
  <c r="AE501" i="3" s="1"/>
  <c r="AD502" i="3"/>
  <c r="AE502" i="3" s="1"/>
  <c r="AD503" i="3"/>
  <c r="AE503" i="3" s="1"/>
  <c r="AD504" i="3"/>
  <c r="AE504" i="3" s="1"/>
  <c r="AD505" i="3"/>
  <c r="AE505" i="3" s="1"/>
  <c r="AD506" i="3"/>
  <c r="AE506" i="3" s="1"/>
  <c r="AD507" i="3"/>
  <c r="AE507" i="3" s="1"/>
  <c r="AD508" i="3"/>
  <c r="AE508" i="3" s="1"/>
  <c r="AD509" i="3"/>
  <c r="AE509" i="3" s="1"/>
  <c r="AD510" i="3"/>
  <c r="AE510" i="3" s="1"/>
  <c r="AD511" i="3"/>
  <c r="AE511" i="3" s="1"/>
  <c r="AD512" i="3"/>
  <c r="AE512" i="3" s="1"/>
  <c r="AD513" i="3"/>
  <c r="AE513" i="3" s="1"/>
  <c r="AD514" i="3"/>
  <c r="AE514" i="3" s="1"/>
  <c r="AD515" i="3"/>
  <c r="AE515" i="3" s="1"/>
  <c r="AD516" i="3"/>
  <c r="AE516" i="3" s="1"/>
  <c r="AD517" i="3"/>
  <c r="AE517" i="3" s="1"/>
  <c r="AD518" i="3"/>
  <c r="AE518" i="3" s="1"/>
  <c r="AD519" i="3"/>
  <c r="AE519" i="3" s="1"/>
  <c r="AD520" i="3"/>
  <c r="AE520" i="3" s="1"/>
  <c r="AD521" i="3"/>
  <c r="AE521" i="3" s="1"/>
  <c r="AD522" i="3"/>
  <c r="AE522" i="3" s="1"/>
  <c r="AD523" i="3"/>
  <c r="AE523" i="3" s="1"/>
  <c r="AD524" i="3"/>
  <c r="AE524" i="3" s="1"/>
  <c r="AD525" i="3"/>
  <c r="AE525" i="3" s="1"/>
  <c r="AD526" i="3"/>
  <c r="AE526" i="3" s="1"/>
  <c r="AD527" i="3"/>
  <c r="AE527" i="3" s="1"/>
  <c r="AD528" i="3"/>
  <c r="AE528" i="3" s="1"/>
  <c r="AD529" i="3"/>
  <c r="AE529" i="3" s="1"/>
  <c r="AD530" i="3"/>
  <c r="AE530" i="3" s="1"/>
  <c r="AD531" i="3"/>
  <c r="AE531" i="3" s="1"/>
  <c r="AD532" i="3"/>
  <c r="AE532" i="3" s="1"/>
  <c r="AD533" i="3"/>
  <c r="AE533" i="3" s="1"/>
  <c r="AD534" i="3"/>
  <c r="AE534" i="3" s="1"/>
  <c r="AD535" i="3"/>
  <c r="AE535" i="3" s="1"/>
  <c r="AD536" i="3"/>
  <c r="AE536" i="3" s="1"/>
  <c r="AD537" i="3"/>
  <c r="AE537" i="3" s="1"/>
  <c r="AD538" i="3"/>
  <c r="AE538" i="3" s="1"/>
  <c r="AD539" i="3"/>
  <c r="AE539" i="3" s="1"/>
  <c r="AD540" i="3"/>
  <c r="AE540" i="3" s="1"/>
  <c r="AD541" i="3"/>
  <c r="AE541" i="3" s="1"/>
  <c r="AD542" i="3"/>
  <c r="AE542" i="3" s="1"/>
  <c r="AD543" i="3"/>
  <c r="AE543" i="3" s="1"/>
  <c r="AD544" i="3"/>
  <c r="AE544" i="3" s="1"/>
  <c r="AD545" i="3"/>
  <c r="AE545" i="3" s="1"/>
  <c r="AD546" i="3"/>
  <c r="AE546" i="3" s="1"/>
  <c r="AD547" i="3"/>
  <c r="AE547" i="3" s="1"/>
  <c r="AD548" i="3"/>
  <c r="AE548" i="3" s="1"/>
  <c r="AD549" i="3"/>
  <c r="AE549" i="3" s="1"/>
  <c r="AD550" i="3"/>
  <c r="AE550" i="3" s="1"/>
  <c r="AD551" i="3"/>
  <c r="AE551" i="3" s="1"/>
  <c r="AD552" i="3"/>
  <c r="AE552" i="3" s="1"/>
  <c r="AD553" i="3"/>
  <c r="AE553" i="3" s="1"/>
  <c r="AD554" i="3"/>
  <c r="AE554" i="3" s="1"/>
  <c r="AD555" i="3"/>
  <c r="AE555" i="3" s="1"/>
  <c r="AD556" i="3"/>
  <c r="AE556" i="3" s="1"/>
  <c r="AD557" i="3"/>
  <c r="AE557" i="3" s="1"/>
  <c r="AD558" i="3"/>
  <c r="AE558" i="3" s="1"/>
  <c r="AD559" i="3"/>
  <c r="AE559" i="3" s="1"/>
  <c r="AD560" i="3"/>
  <c r="AE560" i="3" s="1"/>
  <c r="AD561" i="3"/>
  <c r="AE561" i="3" s="1"/>
  <c r="AD562" i="3"/>
  <c r="AE562" i="3" s="1"/>
  <c r="AD563" i="3"/>
  <c r="AE563" i="3" s="1"/>
  <c r="AD564" i="3"/>
  <c r="AE564" i="3" s="1"/>
  <c r="AD565" i="3"/>
  <c r="AE565" i="3" s="1"/>
  <c r="AD566" i="3"/>
  <c r="AE566" i="3" s="1"/>
  <c r="AD567" i="3"/>
  <c r="AE567" i="3" s="1"/>
  <c r="AD568" i="3"/>
  <c r="AE568" i="3" s="1"/>
  <c r="AD569" i="3"/>
  <c r="AE569" i="3" s="1"/>
  <c r="AD570" i="3"/>
  <c r="AE570" i="3" s="1"/>
  <c r="AD571" i="3"/>
  <c r="AE571" i="3" s="1"/>
  <c r="AD572" i="3"/>
  <c r="AE572" i="3" s="1"/>
  <c r="AD573" i="3"/>
  <c r="AE573" i="3" s="1"/>
  <c r="AD574" i="3"/>
  <c r="AE574" i="3" s="1"/>
  <c r="AD575" i="3"/>
  <c r="AE575" i="3" s="1"/>
  <c r="AD576" i="3"/>
  <c r="AE576" i="3" s="1"/>
  <c r="AD577" i="3"/>
  <c r="AE577" i="3" s="1"/>
  <c r="AD578" i="3"/>
  <c r="AE578" i="3" s="1"/>
  <c r="AD579" i="3"/>
  <c r="AE579" i="3" s="1"/>
  <c r="AD580" i="3"/>
  <c r="AE580" i="3" s="1"/>
  <c r="AD581" i="3"/>
  <c r="AE581" i="3" s="1"/>
  <c r="AD582" i="3"/>
  <c r="AE582" i="3" s="1"/>
  <c r="AD583" i="3"/>
  <c r="AE583" i="3" s="1"/>
  <c r="AD584" i="3"/>
  <c r="AE584" i="3" s="1"/>
  <c r="AD585" i="3"/>
  <c r="AE585" i="3" s="1"/>
  <c r="AD586" i="3"/>
  <c r="AE586" i="3" s="1"/>
  <c r="AD587" i="3"/>
  <c r="AE587" i="3" s="1"/>
  <c r="AD588" i="3"/>
  <c r="AE588" i="3" s="1"/>
  <c r="AD589" i="3"/>
  <c r="AE589" i="3" s="1"/>
  <c r="AD590" i="3"/>
  <c r="AE590" i="3" s="1"/>
  <c r="AD591" i="3"/>
  <c r="AE591" i="3" s="1"/>
  <c r="AD592" i="3"/>
  <c r="AE592" i="3" s="1"/>
  <c r="AD593" i="3"/>
  <c r="AE593" i="3" s="1"/>
  <c r="AD594" i="3"/>
  <c r="AE594" i="3" s="1"/>
  <c r="AD595" i="3"/>
  <c r="AE595" i="3" s="1"/>
  <c r="AD596" i="3"/>
  <c r="AE596" i="3" s="1"/>
  <c r="AD597" i="3"/>
  <c r="AE597" i="3" s="1"/>
  <c r="AD598" i="3"/>
  <c r="AE598" i="3" s="1"/>
  <c r="AD599" i="3"/>
  <c r="AE599" i="3" s="1"/>
  <c r="AD600" i="3"/>
  <c r="AE600" i="3" s="1"/>
  <c r="AD601" i="3"/>
  <c r="AE601" i="3" s="1"/>
  <c r="AD602" i="3"/>
  <c r="AE602" i="3" s="1"/>
  <c r="AD603" i="3"/>
  <c r="AE603" i="3" s="1"/>
  <c r="AD604" i="3"/>
  <c r="AE604" i="3" s="1"/>
  <c r="AD605" i="3"/>
  <c r="AE605" i="3" s="1"/>
  <c r="AD606" i="3"/>
  <c r="AE606" i="3" s="1"/>
  <c r="AD607" i="3"/>
  <c r="AE607" i="3" s="1"/>
  <c r="AD608" i="3"/>
  <c r="AE608" i="3" s="1"/>
  <c r="AD609" i="3"/>
  <c r="AE609" i="3" s="1"/>
  <c r="AD610" i="3"/>
  <c r="AE610" i="3" s="1"/>
  <c r="AD611" i="3"/>
  <c r="AE611" i="3" s="1"/>
  <c r="AD612" i="3"/>
  <c r="AE612" i="3" s="1"/>
  <c r="AD613" i="3"/>
  <c r="AE613" i="3" s="1"/>
  <c r="AD614" i="3"/>
  <c r="AE614" i="3" s="1"/>
  <c r="AD615" i="3"/>
  <c r="AE615" i="3" s="1"/>
  <c r="AD616" i="3"/>
  <c r="AE616" i="3" s="1"/>
  <c r="AD617" i="3"/>
  <c r="AE617" i="3" s="1"/>
  <c r="AD618" i="3"/>
  <c r="AE618" i="3" s="1"/>
  <c r="AD619" i="3"/>
  <c r="AE619" i="3" s="1"/>
  <c r="AD620" i="3"/>
  <c r="AE620" i="3" s="1"/>
  <c r="AD621" i="3"/>
  <c r="AE621" i="3" s="1"/>
  <c r="AD622" i="3"/>
  <c r="AE622" i="3" s="1"/>
  <c r="AD623" i="3"/>
  <c r="AE623" i="3" s="1"/>
  <c r="AD624" i="3"/>
  <c r="AE624" i="3" s="1"/>
  <c r="AD625" i="3"/>
  <c r="AE625" i="3" s="1"/>
  <c r="AD626" i="3"/>
  <c r="AE626" i="3" s="1"/>
  <c r="AD627" i="3"/>
  <c r="AE627" i="3" s="1"/>
  <c r="AD628" i="3"/>
  <c r="AE628" i="3" s="1"/>
  <c r="AD629" i="3"/>
  <c r="AE629" i="3" s="1"/>
  <c r="AD630" i="3"/>
  <c r="AE630" i="3" s="1"/>
  <c r="AD631" i="3"/>
  <c r="AE631" i="3" s="1"/>
  <c r="AD632" i="3"/>
  <c r="AE632" i="3" s="1"/>
  <c r="AD633" i="3"/>
  <c r="AE633" i="3" s="1"/>
  <c r="AD634" i="3"/>
  <c r="AE634" i="3" s="1"/>
  <c r="AD635" i="3"/>
  <c r="AE635" i="3" s="1"/>
  <c r="AD636" i="3"/>
  <c r="AE636" i="3" s="1"/>
  <c r="AD637" i="3"/>
  <c r="AE637" i="3" s="1"/>
  <c r="AD638" i="3"/>
  <c r="AE638" i="3" s="1"/>
  <c r="AD639" i="3"/>
  <c r="AE639" i="3" s="1"/>
  <c r="AD640" i="3"/>
  <c r="AE640" i="3" s="1"/>
  <c r="AD641" i="3"/>
  <c r="AE641" i="3" s="1"/>
  <c r="AD642" i="3"/>
  <c r="AE642" i="3" s="1"/>
  <c r="AD643" i="3"/>
  <c r="AE643" i="3" s="1"/>
  <c r="AD644" i="3"/>
  <c r="AE644" i="3" s="1"/>
  <c r="AD645" i="3"/>
  <c r="AE645" i="3" s="1"/>
  <c r="AD646" i="3"/>
  <c r="AE646" i="3" s="1"/>
  <c r="AD647" i="3"/>
  <c r="AE647" i="3" s="1"/>
  <c r="AD648" i="3"/>
  <c r="AE648" i="3" s="1"/>
  <c r="AD649" i="3"/>
  <c r="AE649" i="3" s="1"/>
  <c r="AD650" i="3"/>
  <c r="AE650" i="3" s="1"/>
  <c r="AD651" i="3"/>
  <c r="AE651" i="3" s="1"/>
  <c r="AD652" i="3"/>
  <c r="AE652" i="3" s="1"/>
  <c r="AD653" i="3"/>
  <c r="AE653" i="3" s="1"/>
  <c r="AD654" i="3"/>
  <c r="AE654" i="3" s="1"/>
  <c r="AD655" i="3"/>
  <c r="AE655" i="3" s="1"/>
  <c r="AD656" i="3"/>
  <c r="AE656" i="3" s="1"/>
  <c r="AD657" i="3"/>
  <c r="AE657" i="3" s="1"/>
  <c r="AD658" i="3"/>
  <c r="AE658" i="3" s="1"/>
  <c r="AD659" i="3"/>
  <c r="AE659" i="3" s="1"/>
  <c r="AD660" i="3"/>
  <c r="AE660" i="3" s="1"/>
  <c r="AD661" i="3"/>
  <c r="AE661" i="3" s="1"/>
  <c r="AD662" i="3"/>
  <c r="AE662" i="3" s="1"/>
  <c r="AD663" i="3"/>
  <c r="AE663" i="3" s="1"/>
  <c r="AD664" i="3"/>
  <c r="AE664" i="3" s="1"/>
  <c r="AD665" i="3"/>
  <c r="AE665" i="3" s="1"/>
  <c r="AD666" i="3"/>
  <c r="AE666" i="3" s="1"/>
  <c r="AD667" i="3"/>
  <c r="AE667" i="3" s="1"/>
  <c r="AD668" i="3"/>
  <c r="AE668" i="3" s="1"/>
  <c r="AD669" i="3"/>
  <c r="AE669" i="3" s="1"/>
  <c r="AD670" i="3"/>
  <c r="AE670" i="3" s="1"/>
  <c r="AD671" i="3"/>
  <c r="AE671" i="3" s="1"/>
  <c r="AD672" i="3"/>
  <c r="AE672" i="3" s="1"/>
  <c r="AD673" i="3"/>
  <c r="AE673" i="3" s="1"/>
  <c r="AD674" i="3"/>
  <c r="AE674" i="3" s="1"/>
  <c r="AD675" i="3"/>
  <c r="AE675" i="3" s="1"/>
  <c r="AD676" i="3"/>
  <c r="AE676" i="3" s="1"/>
  <c r="AD677" i="3"/>
  <c r="AE677" i="3" s="1"/>
  <c r="AD678" i="3"/>
  <c r="AE678" i="3" s="1"/>
  <c r="AD679" i="3"/>
  <c r="AE679" i="3" s="1"/>
  <c r="AD680" i="3"/>
  <c r="AE680" i="3" s="1"/>
  <c r="AD681" i="3"/>
  <c r="AE681" i="3" s="1"/>
  <c r="AD682" i="3"/>
  <c r="AE682" i="3" s="1"/>
  <c r="AD683" i="3"/>
  <c r="AE683" i="3" s="1"/>
  <c r="AD684" i="3"/>
  <c r="AE684" i="3" s="1"/>
  <c r="AD685" i="3"/>
  <c r="AE685" i="3" s="1"/>
  <c r="AD686" i="3"/>
  <c r="AE686" i="3" s="1"/>
  <c r="AD687" i="3"/>
  <c r="AE687" i="3" s="1"/>
  <c r="AD688" i="3"/>
  <c r="AE688" i="3" s="1"/>
  <c r="AD689" i="3"/>
  <c r="AE689" i="3" s="1"/>
  <c r="AD690" i="3"/>
  <c r="AE690" i="3" s="1"/>
  <c r="AD691" i="3"/>
  <c r="AE691" i="3" s="1"/>
  <c r="AD692" i="3"/>
  <c r="AE692" i="3" s="1"/>
  <c r="AD693" i="3"/>
  <c r="AE693" i="3" s="1"/>
  <c r="AD694" i="3"/>
  <c r="AE694" i="3" s="1"/>
  <c r="AD695" i="3"/>
  <c r="AE695" i="3" s="1"/>
  <c r="AD696" i="3"/>
  <c r="AE696" i="3" s="1"/>
  <c r="AD697" i="3"/>
  <c r="AE697" i="3" s="1"/>
  <c r="AD698" i="3"/>
  <c r="AE698" i="3" s="1"/>
  <c r="AD699" i="3"/>
  <c r="AE699" i="3" s="1"/>
  <c r="AD700" i="3"/>
  <c r="AE700" i="3" s="1"/>
  <c r="AD701" i="3"/>
  <c r="AE701" i="3" s="1"/>
  <c r="AD702" i="3"/>
  <c r="AE702" i="3" s="1"/>
  <c r="AD703" i="3"/>
  <c r="AE703" i="3" s="1"/>
  <c r="AD704" i="3"/>
  <c r="AE704" i="3" s="1"/>
  <c r="AD705" i="3"/>
  <c r="AE705" i="3" s="1"/>
  <c r="AD706" i="3"/>
  <c r="AE706" i="3" s="1"/>
  <c r="AD707" i="3"/>
  <c r="AE707" i="3" s="1"/>
  <c r="AD708" i="3"/>
  <c r="AE708" i="3" s="1"/>
  <c r="AD709" i="3"/>
  <c r="AE709" i="3" s="1"/>
  <c r="AD710" i="3"/>
  <c r="AE710" i="3" s="1"/>
  <c r="AD711" i="3"/>
  <c r="AE711" i="3" s="1"/>
  <c r="AD712" i="3"/>
  <c r="AE712" i="3" s="1"/>
  <c r="AD713" i="3"/>
  <c r="AE713" i="3" s="1"/>
  <c r="AD714" i="3"/>
  <c r="AE714" i="3" s="1"/>
  <c r="AD715" i="3"/>
  <c r="AE715" i="3" s="1"/>
  <c r="AD716" i="3"/>
  <c r="AE716" i="3" s="1"/>
  <c r="AD717" i="3"/>
  <c r="AE717" i="3" s="1"/>
  <c r="AD718" i="3"/>
  <c r="AE718" i="3" s="1"/>
  <c r="AD719" i="3"/>
  <c r="AE719" i="3" s="1"/>
  <c r="AD720" i="3"/>
  <c r="AE720" i="3" s="1"/>
  <c r="AD721" i="3"/>
  <c r="AE721" i="3" s="1"/>
  <c r="AD722" i="3"/>
  <c r="AE722" i="3" s="1"/>
  <c r="AD723" i="3"/>
  <c r="AE723" i="3" s="1"/>
  <c r="AD724" i="3"/>
  <c r="AE724" i="3" s="1"/>
  <c r="AD725" i="3"/>
  <c r="AE725" i="3" s="1"/>
  <c r="AD726" i="3"/>
  <c r="AE726" i="3" s="1"/>
  <c r="AD727" i="3"/>
  <c r="AE727" i="3" s="1"/>
  <c r="AD728" i="3"/>
  <c r="AE728" i="3" s="1"/>
  <c r="AD729" i="3"/>
  <c r="AE729" i="3" s="1"/>
  <c r="AD730" i="3"/>
  <c r="AE730" i="3" s="1"/>
  <c r="AD731" i="3"/>
  <c r="AE731" i="3" s="1"/>
  <c r="AD732" i="3"/>
  <c r="AE732" i="3" s="1"/>
  <c r="AD733" i="3"/>
  <c r="AE733" i="3" s="1"/>
  <c r="AD734" i="3"/>
  <c r="AE734" i="3" s="1"/>
  <c r="AD735" i="3"/>
  <c r="AE735" i="3" s="1"/>
  <c r="AD736" i="3"/>
  <c r="AE736" i="3" s="1"/>
  <c r="AD737" i="3"/>
  <c r="AE737" i="3" s="1"/>
  <c r="AD738" i="3"/>
  <c r="AE738" i="3" s="1"/>
  <c r="AD739" i="3"/>
  <c r="AE739" i="3" s="1"/>
  <c r="AD740" i="3"/>
  <c r="AE740" i="3" s="1"/>
  <c r="AD741" i="3"/>
  <c r="AE741" i="3" s="1"/>
  <c r="AD742" i="3"/>
  <c r="AE742" i="3" s="1"/>
  <c r="AD743" i="3"/>
  <c r="AE743" i="3" s="1"/>
  <c r="AD744" i="3"/>
  <c r="AE744" i="3" s="1"/>
  <c r="AD745" i="3"/>
  <c r="AE745" i="3" s="1"/>
  <c r="AD746" i="3"/>
  <c r="AE746" i="3" s="1"/>
  <c r="AD747" i="3"/>
  <c r="AE747" i="3" s="1"/>
  <c r="AD748" i="3"/>
  <c r="AE748" i="3" s="1"/>
  <c r="AD749" i="3"/>
  <c r="AE749" i="3" s="1"/>
  <c r="AD750" i="3"/>
  <c r="AE750" i="3" s="1"/>
  <c r="AD751" i="3"/>
  <c r="AE751" i="3" s="1"/>
  <c r="AD752" i="3"/>
  <c r="AE752" i="3" s="1"/>
  <c r="AD753" i="3"/>
  <c r="AE753" i="3" s="1"/>
  <c r="AD754" i="3"/>
  <c r="AE754" i="3" s="1"/>
  <c r="AD755" i="3"/>
  <c r="AE755" i="3" s="1"/>
  <c r="AD756" i="3"/>
  <c r="AE756" i="3" s="1"/>
  <c r="AD757" i="3"/>
  <c r="AE757" i="3" s="1"/>
  <c r="AD758" i="3"/>
  <c r="AE758" i="3" s="1"/>
  <c r="AD759" i="3"/>
  <c r="AE759" i="3" s="1"/>
  <c r="AD760" i="3"/>
  <c r="AE760" i="3" s="1"/>
  <c r="AD761" i="3"/>
  <c r="AE761" i="3" s="1"/>
  <c r="AD762" i="3"/>
  <c r="AE762" i="3" s="1"/>
  <c r="AD763" i="3"/>
  <c r="AE763" i="3" s="1"/>
  <c r="AD764" i="3"/>
  <c r="AE764" i="3" s="1"/>
  <c r="AD765" i="3"/>
  <c r="AE765" i="3" s="1"/>
  <c r="AD766" i="3"/>
  <c r="AE766" i="3" s="1"/>
  <c r="AD767" i="3"/>
  <c r="AE767" i="3" s="1"/>
  <c r="AD768" i="3"/>
  <c r="AE768" i="3" s="1"/>
  <c r="AD769" i="3"/>
  <c r="AE769" i="3" s="1"/>
  <c r="AD770" i="3"/>
  <c r="AE770" i="3" s="1"/>
  <c r="AD771" i="3"/>
  <c r="AE771" i="3" s="1"/>
  <c r="AD772" i="3"/>
  <c r="AE772" i="3" s="1"/>
  <c r="AD773" i="3"/>
  <c r="AE773" i="3" s="1"/>
  <c r="AD774" i="3"/>
  <c r="AE774" i="3" s="1"/>
  <c r="AD775" i="3"/>
  <c r="AE775" i="3" s="1"/>
  <c r="AD776" i="3"/>
  <c r="AE776" i="3" s="1"/>
  <c r="AD777" i="3"/>
  <c r="AE777" i="3" s="1"/>
  <c r="AD778" i="3"/>
  <c r="AE778" i="3" s="1"/>
  <c r="AD779" i="3"/>
  <c r="AE779" i="3" s="1"/>
  <c r="AD780" i="3"/>
  <c r="AE780" i="3" s="1"/>
  <c r="AD781" i="3"/>
  <c r="AE781" i="3" s="1"/>
  <c r="AD782" i="3"/>
  <c r="AE782" i="3" s="1"/>
  <c r="AD783" i="3"/>
  <c r="AE783" i="3" s="1"/>
  <c r="AD784" i="3"/>
  <c r="AE784" i="3" s="1"/>
  <c r="AD785" i="3"/>
  <c r="AE785" i="3" s="1"/>
  <c r="AD786" i="3"/>
  <c r="AE786" i="3" s="1"/>
  <c r="AD787" i="3"/>
  <c r="AE787" i="3" s="1"/>
  <c r="AD788" i="3"/>
  <c r="AE788" i="3" s="1"/>
  <c r="AD789" i="3"/>
  <c r="AE789" i="3" s="1"/>
  <c r="AD790" i="3"/>
  <c r="AE790" i="3" s="1"/>
  <c r="AD791" i="3"/>
  <c r="AE791" i="3" s="1"/>
  <c r="AD792" i="3"/>
  <c r="AE792" i="3" s="1"/>
  <c r="AD793" i="3"/>
  <c r="AE793" i="3" s="1"/>
  <c r="AD794" i="3"/>
  <c r="AE794" i="3" s="1"/>
  <c r="AD795" i="3"/>
  <c r="AE795" i="3" s="1"/>
  <c r="AD796" i="3"/>
  <c r="AE796" i="3" s="1"/>
  <c r="AD797" i="3"/>
  <c r="AE797" i="3" s="1"/>
  <c r="AD798" i="3"/>
  <c r="AE798" i="3" s="1"/>
  <c r="AD799" i="3"/>
  <c r="AE799" i="3" s="1"/>
  <c r="AD800" i="3"/>
  <c r="AE800" i="3" s="1"/>
  <c r="AD801" i="3"/>
  <c r="AE801" i="3" s="1"/>
  <c r="AD802" i="3"/>
  <c r="AE802" i="3" s="1"/>
  <c r="AD803" i="3"/>
  <c r="AE803" i="3" s="1"/>
  <c r="AD804" i="3"/>
  <c r="AE804" i="3" s="1"/>
  <c r="AD805" i="3"/>
  <c r="AE805" i="3" s="1"/>
  <c r="AD806" i="3"/>
  <c r="AE806" i="3" s="1"/>
  <c r="AD807" i="3"/>
  <c r="AE807" i="3" s="1"/>
  <c r="AD808" i="3"/>
  <c r="AE808" i="3" s="1"/>
  <c r="AD809" i="3"/>
  <c r="AE809" i="3" s="1"/>
  <c r="AD810" i="3"/>
  <c r="AE810" i="3" s="1"/>
  <c r="AD811" i="3"/>
  <c r="AE811" i="3" s="1"/>
  <c r="AD812" i="3"/>
  <c r="AE812" i="3" s="1"/>
  <c r="AD813" i="3"/>
  <c r="AE813" i="3" s="1"/>
  <c r="AD814" i="3"/>
  <c r="AE814" i="3" s="1"/>
  <c r="AD815" i="3"/>
  <c r="AE815" i="3" s="1"/>
  <c r="AD816" i="3"/>
  <c r="AE816" i="3" s="1"/>
  <c r="AD817" i="3"/>
  <c r="AE817" i="3" s="1"/>
  <c r="AD818" i="3"/>
  <c r="AE818" i="3" s="1"/>
  <c r="AD819" i="3"/>
  <c r="AE819" i="3" s="1"/>
  <c r="AD820" i="3"/>
  <c r="AE820" i="3" s="1"/>
  <c r="AD821" i="3"/>
  <c r="AE821" i="3" s="1"/>
  <c r="AD822" i="3"/>
  <c r="AE822" i="3" s="1"/>
  <c r="AD823" i="3"/>
  <c r="AE823" i="3" s="1"/>
  <c r="AD824" i="3"/>
  <c r="AE824" i="3" s="1"/>
  <c r="AD825" i="3"/>
  <c r="AE825" i="3" s="1"/>
  <c r="AD826" i="3"/>
  <c r="AE826" i="3" s="1"/>
  <c r="AD827" i="3"/>
  <c r="AE827" i="3" s="1"/>
  <c r="AD828" i="3"/>
  <c r="AE828" i="3" s="1"/>
  <c r="AD829" i="3"/>
  <c r="AE829" i="3" s="1"/>
  <c r="AD830" i="3"/>
  <c r="AE830" i="3" s="1"/>
  <c r="AD831" i="3"/>
  <c r="AE831" i="3" s="1"/>
  <c r="AD832" i="3"/>
  <c r="AE832" i="3" s="1"/>
  <c r="AD833" i="3"/>
  <c r="AE833" i="3" s="1"/>
  <c r="AD834" i="3"/>
  <c r="AE834" i="3" s="1"/>
  <c r="AD835" i="3"/>
  <c r="AE835" i="3" s="1"/>
  <c r="AD836" i="3"/>
  <c r="AE836" i="3" s="1"/>
  <c r="AD837" i="3"/>
  <c r="AE837" i="3" s="1"/>
  <c r="AD838" i="3"/>
  <c r="AE838" i="3" s="1"/>
  <c r="AD839" i="3"/>
  <c r="AE839" i="3" s="1"/>
  <c r="AD840" i="3"/>
  <c r="AE840" i="3" s="1"/>
  <c r="AD841" i="3"/>
  <c r="AE841" i="3" s="1"/>
  <c r="AD842" i="3"/>
  <c r="AE842" i="3" s="1"/>
  <c r="AD843" i="3"/>
  <c r="AE843" i="3" s="1"/>
  <c r="AD844" i="3"/>
  <c r="AE844" i="3" s="1"/>
  <c r="AD845" i="3"/>
  <c r="AE845" i="3" s="1"/>
  <c r="AD846" i="3"/>
  <c r="AE846" i="3" s="1"/>
  <c r="AD847" i="3"/>
  <c r="AE847" i="3" s="1"/>
  <c r="AD848" i="3"/>
  <c r="AE848" i="3" s="1"/>
  <c r="AD849" i="3"/>
  <c r="AE849" i="3" s="1"/>
  <c r="AD850" i="3"/>
  <c r="AE850" i="3" s="1"/>
  <c r="AD851" i="3"/>
  <c r="AE851" i="3" s="1"/>
  <c r="AD852" i="3"/>
  <c r="AE852" i="3" s="1"/>
  <c r="AD853" i="3"/>
  <c r="AE853" i="3" s="1"/>
  <c r="AD854" i="3"/>
  <c r="AE854" i="3" s="1"/>
  <c r="AD855" i="3"/>
  <c r="AE855" i="3" s="1"/>
  <c r="AD856" i="3"/>
  <c r="AE856" i="3" s="1"/>
  <c r="AD857" i="3"/>
  <c r="AE857" i="3" s="1"/>
  <c r="AD858" i="3"/>
  <c r="AE858" i="3" s="1"/>
  <c r="AD859" i="3"/>
  <c r="AE859" i="3" s="1"/>
  <c r="AD860" i="3"/>
  <c r="AE860" i="3" s="1"/>
  <c r="AD861" i="3"/>
  <c r="AE861" i="3" s="1"/>
  <c r="AD862" i="3"/>
  <c r="AE862" i="3" s="1"/>
  <c r="AD863" i="3"/>
  <c r="AE863" i="3" s="1"/>
  <c r="AD864" i="3"/>
  <c r="AE864" i="3" s="1"/>
  <c r="AD865" i="3"/>
  <c r="AE865" i="3" s="1"/>
  <c r="AD866" i="3"/>
  <c r="AE866" i="3" s="1"/>
  <c r="AD867" i="3"/>
  <c r="AE867" i="3" s="1"/>
  <c r="AD868" i="3"/>
  <c r="AE868" i="3" s="1"/>
  <c r="AD869" i="3"/>
  <c r="AE869" i="3" s="1"/>
  <c r="AD870" i="3"/>
  <c r="AE870" i="3" s="1"/>
  <c r="AD871" i="3"/>
  <c r="AE871" i="3" s="1"/>
  <c r="AD872" i="3"/>
  <c r="AE872" i="3" s="1"/>
  <c r="AD873" i="3"/>
  <c r="AE873" i="3" s="1"/>
  <c r="AD874" i="3"/>
  <c r="AE874" i="3" s="1"/>
  <c r="AD875" i="3"/>
  <c r="AE875" i="3" s="1"/>
  <c r="AD876" i="3"/>
  <c r="AE876" i="3" s="1"/>
  <c r="AD877" i="3"/>
  <c r="AE877" i="3" s="1"/>
  <c r="AD878" i="3"/>
  <c r="AE878" i="3" s="1"/>
  <c r="AD879" i="3"/>
  <c r="AE879" i="3" s="1"/>
  <c r="AD880" i="3"/>
  <c r="AE880" i="3" s="1"/>
  <c r="AD881" i="3"/>
  <c r="AE881" i="3" s="1"/>
  <c r="AD882" i="3"/>
  <c r="AE882" i="3" s="1"/>
  <c r="AD883" i="3"/>
  <c r="AE883" i="3" s="1"/>
  <c r="AD884" i="3"/>
  <c r="AE884" i="3" s="1"/>
  <c r="AD885" i="3"/>
  <c r="AE885" i="3" s="1"/>
  <c r="AD886" i="3"/>
  <c r="AE886" i="3" s="1"/>
  <c r="AD887" i="3"/>
  <c r="AE887" i="3" s="1"/>
  <c r="AD888" i="3"/>
  <c r="AE888" i="3" s="1"/>
  <c r="AD889" i="3"/>
  <c r="AE889" i="3" s="1"/>
  <c r="AD890" i="3"/>
  <c r="AE890" i="3" s="1"/>
  <c r="AD891" i="3"/>
  <c r="AE891" i="3" s="1"/>
  <c r="AD892" i="3"/>
  <c r="AE892" i="3" s="1"/>
  <c r="AD893" i="3"/>
  <c r="AE893" i="3" s="1"/>
  <c r="AD894" i="3"/>
  <c r="AE894" i="3" s="1"/>
  <c r="AD895" i="3"/>
  <c r="AE895" i="3" s="1"/>
  <c r="AD896" i="3"/>
  <c r="AE896" i="3" s="1"/>
  <c r="AD897" i="3"/>
  <c r="AE897" i="3" s="1"/>
  <c r="AD898" i="3"/>
  <c r="AE898" i="3" s="1"/>
  <c r="AD899" i="3"/>
  <c r="AE899" i="3" s="1"/>
  <c r="AD900" i="3"/>
  <c r="AE900" i="3" s="1"/>
  <c r="AD901" i="3"/>
  <c r="AE901" i="3" s="1"/>
  <c r="AD902" i="3"/>
  <c r="AE902" i="3" s="1"/>
  <c r="AD903" i="3"/>
  <c r="AE903" i="3" s="1"/>
  <c r="AD904" i="3"/>
  <c r="AE904" i="3" s="1"/>
  <c r="AD905" i="3"/>
  <c r="AE905" i="3" s="1"/>
  <c r="AD906" i="3"/>
  <c r="AE906" i="3" s="1"/>
  <c r="AD907" i="3"/>
  <c r="AE907" i="3" s="1"/>
  <c r="AD908" i="3"/>
  <c r="AE908" i="3" s="1"/>
  <c r="AD909" i="3"/>
  <c r="AE909" i="3" s="1"/>
  <c r="AD910" i="3"/>
  <c r="AE910" i="3" s="1"/>
  <c r="AD911" i="3"/>
  <c r="AE911" i="3" s="1"/>
  <c r="AD912" i="3"/>
  <c r="AE912" i="3" s="1"/>
  <c r="AD913" i="3"/>
  <c r="AE913" i="3" s="1"/>
  <c r="AD914" i="3"/>
  <c r="AE914" i="3" s="1"/>
  <c r="AD915" i="3"/>
  <c r="AE915" i="3" s="1"/>
  <c r="AD916" i="3"/>
  <c r="AE916" i="3" s="1"/>
  <c r="AD917" i="3"/>
  <c r="AE917" i="3" s="1"/>
  <c r="AD918" i="3"/>
  <c r="AE918" i="3" s="1"/>
  <c r="AD919" i="3"/>
  <c r="AE919" i="3" s="1"/>
  <c r="AD920" i="3"/>
  <c r="AE920" i="3" s="1"/>
  <c r="AD921" i="3"/>
  <c r="AE921" i="3" s="1"/>
  <c r="AD922" i="3"/>
  <c r="AE922" i="3" s="1"/>
  <c r="AD923" i="3"/>
  <c r="AE923" i="3" s="1"/>
  <c r="AD924" i="3"/>
  <c r="AE924" i="3" s="1"/>
  <c r="AD925" i="3"/>
  <c r="AE925" i="3" s="1"/>
  <c r="AD926" i="3"/>
  <c r="AE926" i="3" s="1"/>
  <c r="AD927" i="3"/>
  <c r="AE927" i="3" s="1"/>
  <c r="AD928" i="3"/>
  <c r="AE928" i="3" s="1"/>
  <c r="AD929" i="3"/>
  <c r="AE929" i="3" s="1"/>
  <c r="AD930" i="3"/>
  <c r="AE930" i="3" s="1"/>
  <c r="AD931" i="3"/>
  <c r="AE931" i="3" s="1"/>
  <c r="AD932" i="3"/>
  <c r="AE932" i="3" s="1"/>
  <c r="AD933" i="3"/>
  <c r="AE933" i="3" s="1"/>
  <c r="AD934" i="3"/>
  <c r="AE934" i="3" s="1"/>
  <c r="AD935" i="3"/>
  <c r="AE935" i="3" s="1"/>
  <c r="AD936" i="3"/>
  <c r="AE936" i="3" s="1"/>
  <c r="AD937" i="3"/>
  <c r="AE937" i="3" s="1"/>
  <c r="AD938" i="3"/>
  <c r="AE938" i="3" s="1"/>
  <c r="AD939" i="3"/>
  <c r="AE939" i="3" s="1"/>
  <c r="AD940" i="3"/>
  <c r="AE940" i="3" s="1"/>
  <c r="AD941" i="3"/>
  <c r="AE941" i="3" s="1"/>
  <c r="AD942" i="3"/>
  <c r="AE942" i="3" s="1"/>
  <c r="AD943" i="3"/>
  <c r="AE943" i="3" s="1"/>
  <c r="AD944" i="3"/>
  <c r="AE944" i="3" s="1"/>
  <c r="AD945" i="3"/>
  <c r="AE945" i="3" s="1"/>
  <c r="AD946" i="3"/>
  <c r="AE946" i="3" s="1"/>
  <c r="AD947" i="3"/>
  <c r="AE947" i="3" s="1"/>
  <c r="AD948" i="3"/>
  <c r="AE948" i="3" s="1"/>
  <c r="AD949" i="3"/>
  <c r="AE949" i="3" s="1"/>
  <c r="AD950" i="3"/>
  <c r="AE950" i="3" s="1"/>
  <c r="AD951" i="3"/>
  <c r="AE951" i="3" s="1"/>
  <c r="AD952" i="3"/>
  <c r="AE952" i="3" s="1"/>
  <c r="AD953" i="3"/>
  <c r="AE953" i="3" s="1"/>
  <c r="AD954" i="3"/>
  <c r="AE954" i="3" s="1"/>
  <c r="AD955" i="3"/>
  <c r="AE955" i="3" s="1"/>
  <c r="AD956" i="3"/>
  <c r="AE956" i="3" s="1"/>
  <c r="AD957" i="3"/>
  <c r="AE957" i="3" s="1"/>
  <c r="AD958" i="3"/>
  <c r="AE958" i="3" s="1"/>
  <c r="AD959" i="3"/>
  <c r="AE959" i="3" s="1"/>
  <c r="AD960" i="3"/>
  <c r="AE960" i="3" s="1"/>
  <c r="AD961" i="3"/>
  <c r="AE961" i="3" s="1"/>
  <c r="AD962" i="3"/>
  <c r="AE962" i="3" s="1"/>
  <c r="AD963" i="3"/>
  <c r="AE963" i="3" s="1"/>
  <c r="AD964" i="3"/>
  <c r="AE964" i="3" s="1"/>
  <c r="AD965" i="3"/>
  <c r="AE965" i="3" s="1"/>
  <c r="AD966" i="3"/>
  <c r="AE966" i="3" s="1"/>
  <c r="AD967" i="3"/>
  <c r="AE967" i="3" s="1"/>
  <c r="AD968" i="3"/>
  <c r="AE968" i="3" s="1"/>
  <c r="AD969" i="3"/>
  <c r="AE969" i="3" s="1"/>
  <c r="AD970" i="3"/>
  <c r="AE970" i="3" s="1"/>
  <c r="AD971" i="3"/>
  <c r="AE971" i="3" s="1"/>
  <c r="AD972" i="3"/>
  <c r="AE972" i="3" s="1"/>
  <c r="AD973" i="3"/>
  <c r="AE973" i="3" s="1"/>
  <c r="AD974" i="3"/>
  <c r="AE974" i="3" s="1"/>
  <c r="AD975" i="3"/>
  <c r="AE975" i="3" s="1"/>
  <c r="AD976" i="3"/>
  <c r="AE976" i="3" s="1"/>
  <c r="AD977" i="3"/>
  <c r="AE977" i="3" s="1"/>
  <c r="AD978" i="3"/>
  <c r="AE978" i="3" s="1"/>
  <c r="AD979" i="3"/>
  <c r="AE979" i="3" s="1"/>
  <c r="AD980" i="3"/>
  <c r="AE980" i="3" s="1"/>
  <c r="AD981" i="3"/>
  <c r="AE981" i="3" s="1"/>
  <c r="AD982" i="3"/>
  <c r="AE982" i="3" s="1"/>
  <c r="AD983" i="3"/>
  <c r="AE983" i="3" s="1"/>
  <c r="AD984" i="3"/>
  <c r="AE984" i="3" s="1"/>
  <c r="AD985" i="3"/>
  <c r="AE985" i="3" s="1"/>
  <c r="AD986" i="3"/>
  <c r="AE986" i="3" s="1"/>
  <c r="AD987" i="3"/>
  <c r="AE987" i="3" s="1"/>
  <c r="AD988" i="3"/>
  <c r="AE988" i="3" s="1"/>
  <c r="AD989" i="3"/>
  <c r="AE989" i="3" s="1"/>
  <c r="AD990" i="3"/>
  <c r="AE990" i="3" s="1"/>
  <c r="AD991" i="3"/>
  <c r="AE991" i="3" s="1"/>
  <c r="AD992" i="3"/>
  <c r="AE992" i="3" s="1"/>
  <c r="AD993" i="3"/>
  <c r="AE993" i="3" s="1"/>
  <c r="AD994" i="3"/>
  <c r="AE994" i="3" s="1"/>
  <c r="AD995" i="3"/>
  <c r="AE995" i="3" s="1"/>
  <c r="AD996" i="3"/>
  <c r="AE996" i="3" s="1"/>
  <c r="AD997" i="3"/>
  <c r="AE997" i="3" s="1"/>
  <c r="AD998" i="3"/>
  <c r="AE998" i="3" s="1"/>
  <c r="AD999" i="3"/>
  <c r="AE999" i="3" s="1"/>
  <c r="AD1000" i="3"/>
  <c r="AE1000" i="3" s="1"/>
  <c r="AD1001" i="3"/>
  <c r="AE1001" i="3" s="1"/>
  <c r="AD1002" i="3"/>
  <c r="AE1002" i="3" s="1"/>
  <c r="AD1003" i="3"/>
  <c r="AE1003" i="3" s="1"/>
  <c r="AD1004" i="3"/>
  <c r="AE1004" i="3" s="1"/>
  <c r="AD1005" i="3"/>
  <c r="AE1005" i="3" s="1"/>
  <c r="AD1006" i="3"/>
  <c r="AE1006" i="3" s="1"/>
  <c r="AD1007" i="3"/>
  <c r="AE1007" i="3" s="1"/>
  <c r="AD1008" i="3"/>
  <c r="AE1008" i="3" s="1"/>
  <c r="AD1009" i="3"/>
  <c r="AE1009" i="3" s="1"/>
  <c r="AD1010" i="3"/>
  <c r="AE1010" i="3" s="1"/>
  <c r="AD1011" i="3"/>
  <c r="AE1011" i="3" s="1"/>
  <c r="AD1012" i="3"/>
  <c r="AE1012" i="3" s="1"/>
  <c r="AD1013" i="3"/>
  <c r="AE1013" i="3" s="1"/>
  <c r="AD1014" i="3"/>
  <c r="AE1014" i="3" s="1"/>
  <c r="AD1015" i="3"/>
  <c r="AE1015" i="3" s="1"/>
  <c r="AD1016" i="3"/>
  <c r="AE1016" i="3" s="1"/>
  <c r="AD1017" i="3"/>
  <c r="AE1017" i="3" s="1"/>
  <c r="AD1018" i="3"/>
  <c r="AE1018" i="3" s="1"/>
  <c r="AD1019" i="3"/>
  <c r="AE1019" i="3" s="1"/>
  <c r="AD1020" i="3"/>
  <c r="AE1020" i="3" s="1"/>
  <c r="AD1021" i="3"/>
  <c r="AE1021" i="3" s="1"/>
  <c r="AD1022" i="3"/>
  <c r="AE1022" i="3" s="1"/>
  <c r="AD1023" i="3"/>
  <c r="AE1023" i="3" s="1"/>
  <c r="AD1024" i="3"/>
  <c r="AE1024" i="3" s="1"/>
  <c r="AD1025" i="3"/>
  <c r="AE1025" i="3" s="1"/>
  <c r="AD1026" i="3"/>
  <c r="AE1026" i="3" s="1"/>
  <c r="AD1027" i="3"/>
  <c r="AE1027" i="3" s="1"/>
  <c r="AD1028" i="3"/>
  <c r="AE1028" i="3" s="1"/>
  <c r="AD1029" i="3"/>
  <c r="AE1029" i="3" s="1"/>
  <c r="AD1030" i="3"/>
  <c r="AE1030" i="3" s="1"/>
  <c r="AD1031" i="3"/>
  <c r="AE1031" i="3" s="1"/>
  <c r="AD1032" i="3"/>
  <c r="AE1032" i="3" s="1"/>
  <c r="AD1033" i="3"/>
  <c r="AE1033" i="3" s="1"/>
  <c r="AD1034" i="3"/>
  <c r="AE1034" i="3" s="1"/>
  <c r="AD1035" i="3"/>
  <c r="AE1035" i="3" s="1"/>
  <c r="AD1036" i="3"/>
  <c r="AE1036" i="3" s="1"/>
  <c r="AD1037" i="3"/>
  <c r="AE1037" i="3" s="1"/>
  <c r="AD1038" i="3"/>
  <c r="AE1038" i="3" s="1"/>
  <c r="AD1039" i="3"/>
  <c r="AE1039" i="3" s="1"/>
  <c r="AD1040" i="3"/>
  <c r="AE1040" i="3" s="1"/>
  <c r="AD1041" i="3"/>
  <c r="AE1041" i="3" s="1"/>
  <c r="AD1042" i="3"/>
  <c r="AE1042" i="3" s="1"/>
  <c r="AD1043" i="3"/>
  <c r="AE1043" i="3" s="1"/>
  <c r="AD1044" i="3"/>
  <c r="AE1044" i="3" s="1"/>
  <c r="AD1045" i="3"/>
  <c r="AE1045" i="3" s="1"/>
  <c r="AD1046" i="3"/>
  <c r="AE1046" i="3" s="1"/>
  <c r="AD1047" i="3"/>
  <c r="AE1047" i="3" s="1"/>
  <c r="AD1048" i="3"/>
  <c r="AE1048" i="3" s="1"/>
  <c r="AD1049" i="3"/>
  <c r="AE1049" i="3" s="1"/>
  <c r="AD1050" i="3"/>
  <c r="AE1050" i="3" s="1"/>
  <c r="AD1051" i="3"/>
  <c r="AE1051" i="3" s="1"/>
  <c r="AD1052" i="3"/>
  <c r="AE1052" i="3" s="1"/>
  <c r="AD1053" i="3"/>
  <c r="AE1053" i="3" s="1"/>
  <c r="AD1054" i="3"/>
  <c r="AE1054" i="3" s="1"/>
  <c r="AD1055" i="3"/>
  <c r="AE1055" i="3" s="1"/>
  <c r="AD1056" i="3"/>
  <c r="AE1056" i="3" s="1"/>
  <c r="AD1057" i="3"/>
  <c r="AE1057" i="3" s="1"/>
  <c r="AD1058" i="3"/>
  <c r="AE1058" i="3" s="1"/>
  <c r="AD1059" i="3"/>
  <c r="AE1059" i="3" s="1"/>
  <c r="AD1060" i="3"/>
  <c r="AE1060" i="3" s="1"/>
  <c r="AD1061" i="3"/>
  <c r="AE1061" i="3" s="1"/>
  <c r="AD1062" i="3"/>
  <c r="AE1062" i="3" s="1"/>
  <c r="AD1063" i="3"/>
  <c r="AE1063" i="3" s="1"/>
  <c r="AD1064" i="3"/>
  <c r="AE1064" i="3" s="1"/>
  <c r="AD1065" i="3"/>
  <c r="AE1065" i="3" s="1"/>
  <c r="AD1066" i="3"/>
  <c r="AE1066" i="3" s="1"/>
  <c r="AD1067" i="3"/>
  <c r="AE1067" i="3" s="1"/>
  <c r="AD1068" i="3"/>
  <c r="AE1068" i="3" s="1"/>
  <c r="AD1069" i="3"/>
  <c r="AE1069" i="3" s="1"/>
  <c r="AD1070" i="3"/>
  <c r="AE1070" i="3" s="1"/>
  <c r="AD1071" i="3"/>
  <c r="AE1071" i="3" s="1"/>
  <c r="AD1072" i="3"/>
  <c r="AE1072" i="3" s="1"/>
  <c r="AD1073" i="3"/>
  <c r="AE1073" i="3" s="1"/>
  <c r="AD1074" i="3"/>
  <c r="AE1074" i="3" s="1"/>
  <c r="AD1075" i="3"/>
  <c r="AE1075" i="3" s="1"/>
  <c r="AD1076" i="3"/>
  <c r="AE1076" i="3" s="1"/>
  <c r="AD1077" i="3"/>
  <c r="AE1077" i="3" s="1"/>
  <c r="AD1078" i="3"/>
  <c r="AE1078" i="3" s="1"/>
  <c r="AD1079" i="3"/>
  <c r="AE1079" i="3" s="1"/>
  <c r="AD1080" i="3"/>
  <c r="AE1080" i="3" s="1"/>
  <c r="AD1081" i="3"/>
  <c r="AE1081" i="3" s="1"/>
  <c r="AD1082" i="3"/>
  <c r="AE1082" i="3" s="1"/>
  <c r="AD1083" i="3"/>
  <c r="AE1083" i="3" s="1"/>
  <c r="AD1084" i="3"/>
  <c r="AE1084" i="3" s="1"/>
  <c r="AD1085" i="3"/>
  <c r="AE1085" i="3" s="1"/>
  <c r="AD1086" i="3"/>
  <c r="AE1086" i="3" s="1"/>
  <c r="AD1087" i="3"/>
  <c r="AE1087" i="3" s="1"/>
  <c r="AD1088" i="3"/>
  <c r="AE1088" i="3" s="1"/>
  <c r="AD1089" i="3"/>
  <c r="AE1089" i="3" s="1"/>
  <c r="AD1090" i="3"/>
  <c r="AE1090" i="3" s="1"/>
  <c r="AD1091" i="3"/>
  <c r="AE1091" i="3" s="1"/>
  <c r="AD1092" i="3"/>
  <c r="AE1092" i="3" s="1"/>
  <c r="AD1093" i="3"/>
  <c r="AE1093" i="3" s="1"/>
  <c r="AD1094" i="3"/>
  <c r="AE1094" i="3" s="1"/>
  <c r="AD1095" i="3"/>
  <c r="AE1095" i="3" s="1"/>
  <c r="AD1096" i="3"/>
  <c r="AE1096" i="3" s="1"/>
  <c r="AD1097" i="3"/>
  <c r="AE1097" i="3" s="1"/>
  <c r="AD1098" i="3"/>
  <c r="AE1098" i="3" s="1"/>
  <c r="AD1099" i="3"/>
  <c r="AE1099" i="3" s="1"/>
  <c r="AD1100" i="3"/>
  <c r="AE1100" i="3" s="1"/>
  <c r="AD1101" i="3"/>
  <c r="AE1101" i="3" s="1"/>
  <c r="AD1102" i="3"/>
  <c r="AE1102" i="3" s="1"/>
  <c r="AD1103" i="3"/>
  <c r="AE1103" i="3" s="1"/>
  <c r="AD1104" i="3"/>
  <c r="AE1104" i="3" s="1"/>
  <c r="AD1105" i="3"/>
  <c r="AE1105" i="3" s="1"/>
  <c r="AD1106" i="3"/>
  <c r="AE1106" i="3" s="1"/>
  <c r="AD1107" i="3"/>
  <c r="AE1107" i="3" s="1"/>
  <c r="AD1108" i="3"/>
  <c r="AE1108" i="3" s="1"/>
  <c r="AD1109" i="3"/>
  <c r="AE1109" i="3" s="1"/>
  <c r="AD1110" i="3"/>
  <c r="AE1110" i="3" s="1"/>
  <c r="AD1111" i="3"/>
  <c r="AE1111" i="3" s="1"/>
  <c r="AD1112" i="3"/>
  <c r="AE1112" i="3" s="1"/>
  <c r="AD1113" i="3"/>
  <c r="AE1113" i="3" s="1"/>
  <c r="AD1114" i="3"/>
  <c r="AE1114" i="3" s="1"/>
  <c r="AD1115" i="3"/>
  <c r="AE1115" i="3" s="1"/>
  <c r="AD1116" i="3"/>
  <c r="AE1116" i="3" s="1"/>
  <c r="AD1117" i="3"/>
  <c r="AE1117" i="3" s="1"/>
  <c r="AD1118" i="3"/>
  <c r="AE1118" i="3" s="1"/>
  <c r="AD1119" i="3"/>
  <c r="AE1119" i="3" s="1"/>
  <c r="AD1120" i="3"/>
  <c r="AE1120" i="3" s="1"/>
  <c r="AD1121" i="3"/>
  <c r="AE1121" i="3" s="1"/>
  <c r="AD1122" i="3"/>
  <c r="AE1122" i="3" s="1"/>
  <c r="AD1123" i="3"/>
  <c r="AE1123" i="3" s="1"/>
  <c r="AD1124" i="3"/>
  <c r="AE1124" i="3" s="1"/>
  <c r="AD1125" i="3"/>
  <c r="AE1125" i="3" s="1"/>
  <c r="AD1126" i="3"/>
  <c r="AE1126" i="3" s="1"/>
  <c r="AD1127" i="3"/>
  <c r="AE1127" i="3" s="1"/>
  <c r="AD1128" i="3"/>
  <c r="AE1128" i="3" s="1"/>
  <c r="AD1129" i="3"/>
  <c r="AE1129" i="3" s="1"/>
  <c r="AD1130" i="3"/>
  <c r="AE1130" i="3" s="1"/>
  <c r="AD1131" i="3"/>
  <c r="AE1131" i="3" s="1"/>
  <c r="AD1132" i="3"/>
  <c r="AE1132" i="3" s="1"/>
  <c r="AD1133" i="3"/>
  <c r="AE1133" i="3" s="1"/>
  <c r="AD1134" i="3"/>
  <c r="AE1134" i="3" s="1"/>
  <c r="AD1135" i="3"/>
  <c r="AE1135" i="3" s="1"/>
  <c r="AD1136" i="3"/>
  <c r="AE1136" i="3" s="1"/>
  <c r="AD1137" i="3"/>
  <c r="AE1137" i="3" s="1"/>
  <c r="AD1138" i="3"/>
  <c r="AE1138" i="3" s="1"/>
  <c r="AD1139" i="3"/>
  <c r="AE1139" i="3" s="1"/>
  <c r="AD1140" i="3"/>
  <c r="AE1140" i="3" s="1"/>
  <c r="AD1141" i="3"/>
  <c r="AE1141" i="3" s="1"/>
  <c r="AD1142" i="3"/>
  <c r="AE1142" i="3" s="1"/>
  <c r="AD1143" i="3"/>
  <c r="AE1143" i="3" s="1"/>
  <c r="AD1144" i="3"/>
  <c r="AE1144" i="3" s="1"/>
  <c r="AD1145" i="3"/>
  <c r="AE1145" i="3" s="1"/>
  <c r="AD1146" i="3"/>
  <c r="AE1146" i="3" s="1"/>
  <c r="AD1147" i="3"/>
  <c r="AE1147" i="3" s="1"/>
  <c r="AD1148" i="3"/>
  <c r="AE1148" i="3" s="1"/>
  <c r="AD1149" i="3"/>
  <c r="AE1149" i="3" s="1"/>
  <c r="AD1150" i="3"/>
  <c r="AE1150" i="3" s="1"/>
  <c r="AD1151" i="3"/>
  <c r="AE1151" i="3" s="1"/>
  <c r="AD1152" i="3"/>
  <c r="AE1152" i="3" s="1"/>
  <c r="AD1153" i="3"/>
  <c r="AE1153" i="3" s="1"/>
  <c r="AD1154" i="3"/>
  <c r="AE1154" i="3" s="1"/>
  <c r="AD1155" i="3"/>
  <c r="AE1155" i="3" s="1"/>
  <c r="AD1156" i="3"/>
  <c r="AE1156" i="3" s="1"/>
  <c r="AD1157" i="3"/>
  <c r="AE1157" i="3" s="1"/>
  <c r="AD1158" i="3"/>
  <c r="AE1158" i="3" s="1"/>
  <c r="AD1159" i="3"/>
  <c r="AE1159" i="3" s="1"/>
  <c r="AD1160" i="3"/>
  <c r="AE1160" i="3" s="1"/>
  <c r="AD1161" i="3"/>
  <c r="AE1161" i="3" s="1"/>
  <c r="AD1162" i="3"/>
  <c r="AE1162" i="3" s="1"/>
  <c r="AD1163" i="3"/>
  <c r="AE1163" i="3" s="1"/>
  <c r="AD1164" i="3"/>
  <c r="AE1164" i="3" s="1"/>
  <c r="AD1165" i="3"/>
  <c r="AE1165" i="3" s="1"/>
  <c r="AD1166" i="3"/>
  <c r="AE1166" i="3" s="1"/>
  <c r="AD1167" i="3"/>
  <c r="AE1167" i="3" s="1"/>
  <c r="AD1168" i="3"/>
  <c r="AE1168" i="3" s="1"/>
  <c r="AD1169" i="3"/>
  <c r="AE1169" i="3" s="1"/>
  <c r="AD1170" i="3"/>
  <c r="AE1170" i="3" s="1"/>
  <c r="AD1171" i="3"/>
  <c r="AE1171" i="3" s="1"/>
  <c r="AD1172" i="3"/>
  <c r="AE1172" i="3" s="1"/>
  <c r="AD1173" i="3"/>
  <c r="AE1173" i="3" s="1"/>
  <c r="AD1174" i="3"/>
  <c r="AE1174" i="3" s="1"/>
  <c r="AD1175" i="3"/>
  <c r="AE1175" i="3" s="1"/>
  <c r="AD1176" i="3"/>
  <c r="AE1176" i="3" s="1"/>
  <c r="AD1177" i="3"/>
  <c r="AE1177" i="3" s="1"/>
  <c r="AD1178" i="3"/>
  <c r="AE1178" i="3" s="1"/>
  <c r="AD1179" i="3"/>
  <c r="AE1179" i="3" s="1"/>
  <c r="AD1180" i="3"/>
  <c r="AE1180" i="3" s="1"/>
  <c r="AD1181" i="3"/>
  <c r="AE1181" i="3" s="1"/>
  <c r="AD1182" i="3"/>
  <c r="AE1182" i="3" s="1"/>
  <c r="AD1183" i="3"/>
  <c r="AE1183" i="3" s="1"/>
  <c r="AD1184" i="3"/>
  <c r="AE1184" i="3" s="1"/>
  <c r="AD1185" i="3"/>
  <c r="AE1185" i="3" s="1"/>
  <c r="AD1186" i="3"/>
  <c r="AE1186" i="3" s="1"/>
  <c r="AD1187" i="3"/>
  <c r="AE1187" i="3" s="1"/>
  <c r="AD1188" i="3"/>
  <c r="AE1188" i="3" s="1"/>
  <c r="AD1189" i="3"/>
  <c r="AE1189" i="3" s="1"/>
  <c r="AD1190" i="3"/>
  <c r="AE1190" i="3" s="1"/>
  <c r="AD1191" i="3"/>
  <c r="AE1191" i="3" s="1"/>
  <c r="AD1192" i="3"/>
  <c r="AE1192" i="3" s="1"/>
  <c r="AD1193" i="3"/>
  <c r="AE1193" i="3" s="1"/>
  <c r="AD1194" i="3"/>
  <c r="AE1194" i="3" s="1"/>
  <c r="AD1195" i="3"/>
  <c r="AE1195" i="3" s="1"/>
  <c r="AD1196" i="3"/>
  <c r="AE1196" i="3" s="1"/>
  <c r="AD1197" i="3"/>
  <c r="AE1197" i="3" s="1"/>
  <c r="AD1198" i="3"/>
  <c r="AE1198" i="3" s="1"/>
  <c r="AD1199" i="3"/>
  <c r="AE1199" i="3" s="1"/>
  <c r="AD1200" i="3"/>
  <c r="AE1200" i="3" s="1"/>
  <c r="AD1201" i="3"/>
  <c r="AE1201" i="3" s="1"/>
  <c r="AD1202" i="3"/>
  <c r="AE1202" i="3" s="1"/>
  <c r="AD1203" i="3"/>
  <c r="AE1203" i="3" s="1"/>
  <c r="AD1204" i="3"/>
  <c r="AE1204" i="3" s="1"/>
  <c r="AD1205" i="3"/>
  <c r="AE1205" i="3" s="1"/>
  <c r="AD1206" i="3"/>
  <c r="AE1206" i="3" s="1"/>
  <c r="AD1207" i="3"/>
  <c r="AE1207" i="3" s="1"/>
  <c r="AD1208" i="3"/>
  <c r="AE1208" i="3" s="1"/>
  <c r="AD1209" i="3"/>
  <c r="AE1209" i="3" s="1"/>
  <c r="AD1210" i="3"/>
  <c r="AE1210" i="3" s="1"/>
  <c r="AD1211" i="3"/>
  <c r="AE1211" i="3" s="1"/>
  <c r="AD1212" i="3"/>
  <c r="AE1212" i="3" s="1"/>
  <c r="AD1213" i="3"/>
  <c r="AE1213" i="3" s="1"/>
  <c r="AD1214" i="3"/>
  <c r="AE1214" i="3" s="1"/>
  <c r="AD1215" i="3"/>
  <c r="AE1215" i="3" s="1"/>
  <c r="AD1216" i="3"/>
  <c r="AE1216" i="3" s="1"/>
  <c r="AD1217" i="3"/>
  <c r="AE1217" i="3" s="1"/>
  <c r="AD1218" i="3"/>
  <c r="AE1218" i="3" s="1"/>
  <c r="AD1219" i="3"/>
  <c r="AE1219" i="3" s="1"/>
  <c r="AD1220" i="3"/>
  <c r="AE1220" i="3" s="1"/>
  <c r="AD1221" i="3"/>
  <c r="AE1221" i="3" s="1"/>
  <c r="AD1222" i="3"/>
  <c r="AE1222" i="3" s="1"/>
  <c r="AD1223" i="3"/>
  <c r="AE1223" i="3" s="1"/>
  <c r="AD1224" i="3"/>
  <c r="AE1224" i="3" s="1"/>
  <c r="AD1225" i="3"/>
  <c r="AE1225" i="3" s="1"/>
  <c r="AD1226" i="3"/>
  <c r="AE1226" i="3" s="1"/>
  <c r="AD1227" i="3"/>
  <c r="AE1227" i="3" s="1"/>
  <c r="AD1228" i="3"/>
  <c r="AE1228" i="3" s="1"/>
  <c r="AD1229" i="3"/>
  <c r="AE1229" i="3" s="1"/>
  <c r="AD1230" i="3"/>
  <c r="AE1230" i="3" s="1"/>
  <c r="AD1231" i="3"/>
  <c r="AE1231" i="3" s="1"/>
  <c r="AD1232" i="3"/>
  <c r="AE1232" i="3" s="1"/>
  <c r="AD1233" i="3"/>
  <c r="AE1233" i="3" s="1"/>
  <c r="AD1234" i="3"/>
  <c r="AE1234" i="3" s="1"/>
  <c r="AD1235" i="3"/>
  <c r="AE1235" i="3" s="1"/>
  <c r="AD1236" i="3"/>
  <c r="AE1236" i="3" s="1"/>
  <c r="AD1237" i="3"/>
  <c r="AE1237" i="3" s="1"/>
  <c r="AD1238" i="3"/>
  <c r="AE1238" i="3" s="1"/>
  <c r="AD1239" i="3"/>
  <c r="AE1239" i="3" s="1"/>
  <c r="AD1240" i="3"/>
  <c r="AE1240" i="3" s="1"/>
  <c r="AD1241" i="3"/>
  <c r="AE1241" i="3" s="1"/>
  <c r="AD1242" i="3"/>
  <c r="AE1242" i="3" s="1"/>
  <c r="AD1243" i="3"/>
  <c r="AE1243" i="3" s="1"/>
  <c r="AD1244" i="3"/>
  <c r="AE1244" i="3" s="1"/>
  <c r="AD1245" i="3"/>
  <c r="AE1245" i="3" s="1"/>
  <c r="AD1246" i="3"/>
  <c r="AE1246" i="3" s="1"/>
  <c r="AD1247" i="3"/>
  <c r="AE1247" i="3" s="1"/>
  <c r="AD1248" i="3"/>
  <c r="AE1248" i="3" s="1"/>
  <c r="AD1249" i="3"/>
  <c r="AE1249" i="3" s="1"/>
  <c r="AD1250" i="3"/>
  <c r="AE1250" i="3" s="1"/>
  <c r="AD1251" i="3"/>
  <c r="AE1251" i="3" s="1"/>
  <c r="AD1252" i="3"/>
  <c r="AE1252" i="3" s="1"/>
  <c r="AD1253" i="3"/>
  <c r="AE1253" i="3" s="1"/>
  <c r="AD1254" i="3"/>
  <c r="AE1254" i="3" s="1"/>
  <c r="AD1255" i="3"/>
  <c r="AE1255" i="3" s="1"/>
  <c r="AD1256" i="3"/>
  <c r="AE1256" i="3" s="1"/>
  <c r="AD1257" i="3"/>
  <c r="AE1257" i="3" s="1"/>
  <c r="AD1258" i="3"/>
  <c r="AE1258" i="3" s="1"/>
  <c r="AD1259" i="3"/>
  <c r="AE1259" i="3" s="1"/>
  <c r="AD1260" i="3"/>
  <c r="AE1260" i="3" s="1"/>
  <c r="AD1261" i="3"/>
  <c r="AE1261" i="3" s="1"/>
  <c r="AD1262" i="3"/>
  <c r="AE1262" i="3" s="1"/>
  <c r="AD1263" i="3"/>
  <c r="AE1263" i="3" s="1"/>
  <c r="AD1264" i="3"/>
  <c r="AE1264" i="3" s="1"/>
  <c r="AD1265" i="3"/>
  <c r="AE1265" i="3" s="1"/>
  <c r="AD1266" i="3"/>
  <c r="AE1266" i="3" s="1"/>
  <c r="AD1267" i="3"/>
  <c r="AE1267" i="3" s="1"/>
  <c r="AD1268" i="3"/>
  <c r="AE1268" i="3" s="1"/>
  <c r="AD1269" i="3"/>
  <c r="AE1269" i="3" s="1"/>
  <c r="AD1270" i="3"/>
  <c r="AE1270" i="3" s="1"/>
  <c r="AD1271" i="3"/>
  <c r="AE1271" i="3" s="1"/>
  <c r="AD1272" i="3"/>
  <c r="AE1272" i="3" s="1"/>
  <c r="AD1273" i="3"/>
  <c r="AE1273" i="3" s="1"/>
  <c r="AD1274" i="3"/>
  <c r="AE1274" i="3" s="1"/>
  <c r="AD1275" i="3"/>
  <c r="AE1275" i="3" s="1"/>
  <c r="AD1276" i="3"/>
  <c r="AE1276" i="3" s="1"/>
  <c r="AD1277" i="3"/>
  <c r="AE1277" i="3" s="1"/>
  <c r="AD1278" i="3"/>
  <c r="AE1278" i="3" s="1"/>
  <c r="AD1279" i="3"/>
  <c r="AE1279" i="3" s="1"/>
  <c r="AD1280" i="3"/>
  <c r="AE1280" i="3" s="1"/>
  <c r="AD1281" i="3"/>
  <c r="AE1281" i="3" s="1"/>
  <c r="AD1282" i="3"/>
  <c r="AE1282" i="3" s="1"/>
  <c r="AD1283" i="3"/>
  <c r="AE1283" i="3" s="1"/>
  <c r="AD1284" i="3"/>
  <c r="AE1284" i="3" s="1"/>
  <c r="AD1285" i="3"/>
  <c r="AE1285" i="3" s="1"/>
  <c r="AD1286" i="3"/>
  <c r="AE1286" i="3" s="1"/>
  <c r="AD1287" i="3"/>
  <c r="AE1287" i="3" s="1"/>
  <c r="AD1288" i="3"/>
  <c r="AE1288" i="3" s="1"/>
  <c r="AD1289" i="3"/>
  <c r="AE1289" i="3" s="1"/>
  <c r="AD1290" i="3"/>
  <c r="AE1290" i="3" s="1"/>
  <c r="AD1291" i="3"/>
  <c r="AE1291" i="3" s="1"/>
  <c r="AD1292" i="3"/>
  <c r="AE1292" i="3" s="1"/>
  <c r="AD1293" i="3"/>
  <c r="AE1293" i="3" s="1"/>
  <c r="AD1294" i="3"/>
  <c r="AE1294" i="3" s="1"/>
  <c r="AD1295" i="3"/>
  <c r="AE1295" i="3" s="1"/>
  <c r="AD1296" i="3"/>
  <c r="AE1296" i="3" s="1"/>
  <c r="AD1297" i="3"/>
  <c r="AE1297" i="3" s="1"/>
  <c r="AD1298" i="3"/>
  <c r="AE1298" i="3" s="1"/>
  <c r="AD1299" i="3"/>
  <c r="AE1299" i="3" s="1"/>
  <c r="AD1300" i="3"/>
  <c r="AE1300" i="3" s="1"/>
  <c r="AD1301" i="3"/>
  <c r="AE1301" i="3" s="1"/>
  <c r="AD1302" i="3"/>
  <c r="AE1302" i="3" s="1"/>
  <c r="AD1303" i="3"/>
  <c r="AE1303" i="3" s="1"/>
  <c r="AD1304" i="3"/>
  <c r="AE1304" i="3" s="1"/>
  <c r="AD1305" i="3"/>
  <c r="AE1305" i="3" s="1"/>
  <c r="AD1306" i="3"/>
  <c r="AE1306" i="3" s="1"/>
  <c r="AD1307" i="3"/>
  <c r="AE1307" i="3" s="1"/>
  <c r="AD1308" i="3"/>
  <c r="AE1308" i="3" s="1"/>
  <c r="AD1309" i="3"/>
  <c r="AE1309" i="3" s="1"/>
  <c r="AD1310" i="3"/>
  <c r="AE1310" i="3" s="1"/>
  <c r="AD1311" i="3"/>
  <c r="AE1311" i="3" s="1"/>
  <c r="AD1312" i="3"/>
  <c r="AE1312" i="3" s="1"/>
  <c r="AD1313" i="3"/>
  <c r="AE1313" i="3" s="1"/>
  <c r="AD1314" i="3"/>
  <c r="AE1314" i="3" s="1"/>
  <c r="AD1315" i="3"/>
  <c r="AE1315" i="3" s="1"/>
  <c r="AD1316" i="3"/>
  <c r="AE1316" i="3" s="1"/>
  <c r="AD1317" i="3"/>
  <c r="AE1317" i="3" s="1"/>
  <c r="AD1318" i="3"/>
  <c r="AE1318" i="3" s="1"/>
  <c r="AD1319" i="3"/>
  <c r="AE1319" i="3" s="1"/>
  <c r="AD1320" i="3"/>
  <c r="AE1320" i="3" s="1"/>
  <c r="AD1321" i="3"/>
  <c r="AE1321" i="3" s="1"/>
  <c r="AD1322" i="3"/>
  <c r="AE1322" i="3" s="1"/>
  <c r="AD1323" i="3"/>
  <c r="AE1323" i="3" s="1"/>
  <c r="AD1324" i="3"/>
  <c r="AE1324" i="3" s="1"/>
  <c r="AD3" i="3"/>
  <c r="AE3" i="3" s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F1138" i="8"/>
  <c r="F1139" i="8"/>
  <c r="F1140" i="8"/>
  <c r="F1141" i="8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F1170" i="8"/>
  <c r="F1171" i="8"/>
  <c r="F1172" i="8"/>
  <c r="F1173" i="8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F1186" i="8"/>
  <c r="F1187" i="8"/>
  <c r="F1188" i="8"/>
  <c r="F1189" i="8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F1202" i="8"/>
  <c r="F1203" i="8"/>
  <c r="F1204" i="8"/>
  <c r="F1205" i="8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F1218" i="8"/>
  <c r="F1219" i="8"/>
  <c r="F1220" i="8"/>
  <c r="F1221" i="8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F1234" i="8"/>
  <c r="F1235" i="8"/>
  <c r="F1236" i="8"/>
  <c r="F1237" i="8"/>
  <c r="F1238" i="8"/>
  <c r="F1239" i="8"/>
  <c r="F1240" i="8"/>
  <c r="F1241" i="8"/>
  <c r="F1242" i="8"/>
  <c r="F1243" i="8"/>
  <c r="F1244" i="8"/>
  <c r="F1245" i="8"/>
  <c r="F1246" i="8"/>
  <c r="F1247" i="8"/>
  <c r="F1248" i="8"/>
  <c r="F1249" i="8"/>
  <c r="F1250" i="8"/>
  <c r="F1251" i="8"/>
  <c r="F1252" i="8"/>
  <c r="F1253" i="8"/>
  <c r="F1254" i="8"/>
  <c r="F1255" i="8"/>
  <c r="F1256" i="8"/>
  <c r="F1257" i="8"/>
  <c r="F1258" i="8"/>
  <c r="F1259" i="8"/>
  <c r="F1260" i="8"/>
  <c r="F1261" i="8"/>
  <c r="F1262" i="8"/>
  <c r="F1263" i="8"/>
  <c r="F1264" i="8"/>
  <c r="F1265" i="8"/>
  <c r="F1266" i="8"/>
  <c r="F1267" i="8"/>
  <c r="F1268" i="8"/>
  <c r="F1269" i="8"/>
  <c r="F1270" i="8"/>
  <c r="F1271" i="8"/>
  <c r="F1272" i="8"/>
  <c r="F1273" i="8"/>
  <c r="F1274" i="8"/>
  <c r="F1275" i="8"/>
  <c r="F1276" i="8"/>
  <c r="F1277" i="8"/>
  <c r="F1278" i="8"/>
  <c r="F1279" i="8"/>
  <c r="F1280" i="8"/>
  <c r="F1281" i="8"/>
  <c r="F1282" i="8"/>
  <c r="F1283" i="8"/>
  <c r="F1284" i="8"/>
  <c r="F1285" i="8"/>
  <c r="F1286" i="8"/>
  <c r="F1287" i="8"/>
  <c r="F1288" i="8"/>
  <c r="F1289" i="8"/>
  <c r="F1290" i="8"/>
  <c r="F1291" i="8"/>
  <c r="F1292" i="8"/>
  <c r="F1293" i="8"/>
  <c r="F1294" i="8"/>
  <c r="F1295" i="8"/>
  <c r="F1296" i="8"/>
  <c r="F1297" i="8"/>
  <c r="F1298" i="8"/>
  <c r="F1299" i="8"/>
  <c r="F1300" i="8"/>
  <c r="F1301" i="8"/>
  <c r="F1302" i="8"/>
  <c r="F1303" i="8"/>
  <c r="F1304" i="8"/>
  <c r="F1305" i="8"/>
  <c r="F1306" i="8"/>
  <c r="F1307" i="8"/>
  <c r="F1308" i="8"/>
  <c r="F1309" i="8"/>
  <c r="F1310" i="8"/>
  <c r="F1311" i="8"/>
  <c r="F1312" i="8"/>
  <c r="F1313" i="8"/>
  <c r="F1314" i="8"/>
  <c r="F1315" i="8"/>
  <c r="F1316" i="8"/>
  <c r="F1317" i="8"/>
  <c r="F1318" i="8"/>
  <c r="F1319" i="8"/>
  <c r="F1320" i="8"/>
  <c r="F1321" i="8"/>
  <c r="F1322" i="8"/>
  <c r="F1323" i="8"/>
  <c r="F1324" i="8"/>
  <c r="F1325" i="8"/>
  <c r="F1326" i="8"/>
  <c r="F1327" i="8"/>
  <c r="F1328" i="8"/>
  <c r="F1329" i="8"/>
  <c r="F1330" i="8"/>
  <c r="F1331" i="8"/>
  <c r="F1332" i="8"/>
  <c r="F1333" i="8"/>
  <c r="F1334" i="8"/>
  <c r="F1335" i="8"/>
  <c r="F1336" i="8"/>
  <c r="F1337" i="8"/>
  <c r="F1338" i="8"/>
  <c r="F1339" i="8"/>
  <c r="F1340" i="8"/>
  <c r="F1341" i="8"/>
  <c r="F1342" i="8"/>
  <c r="F1343" i="8"/>
  <c r="F1344" i="8"/>
  <c r="F1345" i="8"/>
  <c r="F1346" i="8"/>
  <c r="F1347" i="8"/>
  <c r="F1348" i="8"/>
  <c r="F1349" i="8"/>
  <c r="F1350" i="8"/>
  <c r="F1351" i="8"/>
  <c r="F1352" i="8"/>
  <c r="F1353" i="8"/>
  <c r="F1354" i="8"/>
  <c r="F1355" i="8"/>
  <c r="F1356" i="8"/>
  <c r="F1357" i="8"/>
  <c r="F1358" i="8"/>
  <c r="F1359" i="8"/>
  <c r="F1360" i="8"/>
  <c r="F1361" i="8"/>
  <c r="F1362" i="8"/>
  <c r="F1363" i="8"/>
  <c r="F1364" i="8"/>
  <c r="F1365" i="8"/>
  <c r="F1366" i="8"/>
  <c r="F1367" i="8"/>
  <c r="F1368" i="8"/>
  <c r="F1369" i="8"/>
  <c r="F1370" i="8"/>
  <c r="F1371" i="8"/>
  <c r="F1372" i="8"/>
  <c r="F1373" i="8"/>
  <c r="F1374" i="8"/>
  <c r="F1375" i="8"/>
  <c r="F1376" i="8"/>
  <c r="F1377" i="8"/>
  <c r="F1378" i="8"/>
  <c r="F1379" i="8"/>
  <c r="F1380" i="8"/>
  <c r="F1381" i="8"/>
  <c r="F1382" i="8"/>
  <c r="F1383" i="8"/>
  <c r="F1384" i="8"/>
  <c r="F1385" i="8"/>
  <c r="F1386" i="8"/>
  <c r="F1387" i="8"/>
  <c r="F1388" i="8"/>
  <c r="F1389" i="8"/>
  <c r="F1390" i="8"/>
  <c r="F1391" i="8"/>
  <c r="F1392" i="8"/>
  <c r="F1393" i="8"/>
  <c r="F1394" i="8"/>
  <c r="F1395" i="8"/>
  <c r="F1396" i="8"/>
  <c r="F1397" i="8"/>
  <c r="F1398" i="8"/>
  <c r="F1399" i="8"/>
  <c r="F1400" i="8"/>
  <c r="F1401" i="8"/>
  <c r="F1402" i="8"/>
  <c r="F1403" i="8"/>
  <c r="F1404" i="8"/>
  <c r="F1405" i="8"/>
  <c r="F1406" i="8"/>
  <c r="F1407" i="8"/>
  <c r="F1408" i="8"/>
  <c r="F1409" i="8"/>
  <c r="F1410" i="8"/>
  <c r="F1411" i="8"/>
  <c r="F1412" i="8"/>
  <c r="F1413" i="8"/>
  <c r="F1414" i="8"/>
  <c r="F1415" i="8"/>
  <c r="F1416" i="8"/>
  <c r="F1417" i="8"/>
  <c r="F1418" i="8"/>
  <c r="F1419" i="8"/>
  <c r="F1420" i="8"/>
  <c r="F1421" i="8"/>
  <c r="F1422" i="8"/>
  <c r="F1423" i="8"/>
  <c r="F1424" i="8"/>
  <c r="F1425" i="8"/>
  <c r="F1426" i="8"/>
  <c r="F1427" i="8"/>
  <c r="F1428" i="8"/>
  <c r="F1429" i="8"/>
  <c r="F1430" i="8"/>
  <c r="F1431" i="8"/>
  <c r="F1432" i="8"/>
  <c r="F1433" i="8"/>
  <c r="F1434" i="8"/>
  <c r="F1435" i="8"/>
  <c r="F1436" i="8"/>
  <c r="F1437" i="8"/>
  <c r="F1438" i="8"/>
  <c r="F1439" i="8"/>
  <c r="F1440" i="8"/>
  <c r="F1441" i="8"/>
  <c r="F1442" i="8"/>
  <c r="F1443" i="8"/>
  <c r="F1444" i="8"/>
  <c r="F1445" i="8"/>
  <c r="F1446" i="8"/>
  <c r="F1447" i="8"/>
  <c r="F1448" i="8"/>
  <c r="F1449" i="8"/>
  <c r="F1450" i="8"/>
  <c r="F1451" i="8"/>
  <c r="F1452" i="8"/>
  <c r="F1453" i="8"/>
  <c r="F1454" i="8"/>
  <c r="F1455" i="8"/>
  <c r="F1456" i="8"/>
  <c r="F1457" i="8"/>
  <c r="F1458" i="8"/>
  <c r="F1459" i="8"/>
  <c r="F1460" i="8"/>
  <c r="F1461" i="8"/>
  <c r="F1462" i="8"/>
  <c r="F1463" i="8"/>
  <c r="F1464" i="8"/>
  <c r="F1465" i="8"/>
  <c r="F1466" i="8"/>
  <c r="F1467" i="8"/>
  <c r="F1468" i="8"/>
  <c r="F1469" i="8"/>
  <c r="F1470" i="8"/>
  <c r="F1471" i="8"/>
  <c r="F1472" i="8"/>
  <c r="F1473" i="8"/>
  <c r="F1474" i="8"/>
  <c r="F1475" i="8"/>
  <c r="F1476" i="8"/>
  <c r="F1477" i="8"/>
  <c r="F1478" i="8"/>
  <c r="F1479" i="8"/>
  <c r="F1480" i="8"/>
  <c r="F1481" i="8"/>
  <c r="F1482" i="8"/>
  <c r="F1483" i="8"/>
  <c r="F1484" i="8"/>
  <c r="F1485" i="8"/>
  <c r="F1486" i="8"/>
  <c r="F1487" i="8"/>
  <c r="F1488" i="8"/>
  <c r="F1489" i="8"/>
  <c r="F1490" i="8"/>
  <c r="F1491" i="8"/>
  <c r="F1492" i="8"/>
  <c r="F1493" i="8"/>
  <c r="F1494" i="8"/>
  <c r="F1495" i="8"/>
  <c r="F1496" i="8"/>
  <c r="F1497" i="8"/>
  <c r="F1498" i="8"/>
  <c r="F1499" i="8"/>
  <c r="F1500" i="8"/>
  <c r="F1501" i="8"/>
  <c r="F1502" i="8"/>
  <c r="F1503" i="8"/>
  <c r="F1504" i="8"/>
  <c r="F1505" i="8"/>
  <c r="F1506" i="8"/>
  <c r="F1507" i="8"/>
  <c r="F1508" i="8"/>
  <c r="F1509" i="8"/>
  <c r="F1510" i="8"/>
  <c r="F1511" i="8"/>
  <c r="F1512" i="8"/>
  <c r="F1513" i="8"/>
  <c r="F1514" i="8"/>
  <c r="F1515" i="8"/>
  <c r="F1516" i="8"/>
  <c r="F1517" i="8"/>
  <c r="F1518" i="8"/>
  <c r="F1519" i="8"/>
  <c r="F1520" i="8"/>
  <c r="F1521" i="8"/>
  <c r="F1522" i="8"/>
  <c r="F1523" i="8"/>
  <c r="F1524" i="8"/>
  <c r="F1525" i="8"/>
  <c r="F1526" i="8"/>
  <c r="F1527" i="8"/>
  <c r="F1528" i="8"/>
  <c r="F1529" i="8"/>
  <c r="F1530" i="8"/>
  <c r="F1531" i="8"/>
  <c r="F1532" i="8"/>
  <c r="F1533" i="8"/>
  <c r="F1534" i="8"/>
  <c r="F1535" i="8"/>
  <c r="F1536" i="8"/>
  <c r="F1537" i="8"/>
  <c r="F1538" i="8"/>
  <c r="F1539" i="8"/>
  <c r="F1540" i="8"/>
  <c r="F1541" i="8"/>
  <c r="F1542" i="8"/>
  <c r="F1543" i="8"/>
  <c r="F1544" i="8"/>
  <c r="F1545" i="8"/>
  <c r="F1546" i="8"/>
  <c r="F1547" i="8"/>
  <c r="F1548" i="8"/>
  <c r="F1549" i="8"/>
  <c r="F1550" i="8"/>
  <c r="F1551" i="8"/>
  <c r="F1552" i="8"/>
  <c r="F1553" i="8"/>
  <c r="F1554" i="8"/>
  <c r="F1555" i="8"/>
  <c r="F1556" i="8"/>
  <c r="F1557" i="8"/>
  <c r="F1558" i="8"/>
  <c r="F1559" i="8"/>
  <c r="F1560" i="8"/>
  <c r="F1561" i="8"/>
  <c r="F1562" i="8"/>
  <c r="F1563" i="8"/>
  <c r="F1564" i="8"/>
  <c r="F1565" i="8"/>
  <c r="F1566" i="8"/>
  <c r="F1567" i="8"/>
  <c r="F1568" i="8"/>
  <c r="F1569" i="8"/>
  <c r="F1570" i="8"/>
  <c r="F1571" i="8"/>
  <c r="F1572" i="8"/>
  <c r="F1573" i="8"/>
  <c r="F1574" i="8"/>
  <c r="F1575" i="8"/>
  <c r="F1576" i="8"/>
  <c r="F1577" i="8"/>
  <c r="F1578" i="8"/>
  <c r="F1579" i="8"/>
  <c r="F1580" i="8"/>
  <c r="F1581" i="8"/>
  <c r="F1582" i="8"/>
  <c r="F1583" i="8"/>
  <c r="F1584" i="8"/>
  <c r="F1585" i="8"/>
  <c r="F1586" i="8"/>
  <c r="F1587" i="8"/>
  <c r="F1588" i="8"/>
  <c r="F1589" i="8"/>
  <c r="F1590" i="8"/>
  <c r="F1591" i="8"/>
  <c r="F1592" i="8"/>
  <c r="F1593" i="8"/>
  <c r="F1594" i="8"/>
  <c r="F1595" i="8"/>
  <c r="F1596" i="8"/>
  <c r="F1597" i="8"/>
  <c r="F1598" i="8"/>
  <c r="F1599" i="8"/>
  <c r="F1600" i="8"/>
  <c r="F1601" i="8"/>
  <c r="F1602" i="8"/>
  <c r="F1603" i="8"/>
  <c r="F1604" i="8"/>
  <c r="F1605" i="8"/>
  <c r="F1606" i="8"/>
  <c r="F1607" i="8"/>
  <c r="F1608" i="8"/>
  <c r="F1609" i="8"/>
  <c r="F1610" i="8"/>
  <c r="F1611" i="8"/>
  <c r="F1612" i="8"/>
  <c r="F1613" i="8"/>
  <c r="F1614" i="8"/>
  <c r="F1615" i="8"/>
  <c r="F1616" i="8"/>
  <c r="F1617" i="8"/>
  <c r="F1618" i="8"/>
  <c r="F1619" i="8"/>
  <c r="F1620" i="8"/>
  <c r="F1621" i="8"/>
  <c r="F1622" i="8"/>
  <c r="F1623" i="8"/>
  <c r="F1624" i="8"/>
  <c r="F1625" i="8"/>
  <c r="F1626" i="8"/>
  <c r="F1627" i="8"/>
  <c r="F1628" i="8"/>
  <c r="F1629" i="8"/>
  <c r="F1630" i="8"/>
  <c r="F1631" i="8"/>
  <c r="F1632" i="8"/>
  <c r="F1633" i="8"/>
  <c r="F1634" i="8"/>
  <c r="F1635" i="8"/>
  <c r="F1636" i="8"/>
  <c r="F1637" i="8"/>
  <c r="F1638" i="8"/>
  <c r="F1639" i="8"/>
  <c r="F1640" i="8"/>
  <c r="F1641" i="8"/>
  <c r="F1642" i="8"/>
  <c r="F1643" i="8"/>
  <c r="F1644" i="8"/>
  <c r="F1645" i="8"/>
  <c r="F1646" i="8"/>
  <c r="F1647" i="8"/>
  <c r="F1648" i="8"/>
  <c r="F1649" i="8"/>
  <c r="F1650" i="8"/>
  <c r="F1651" i="8"/>
  <c r="F1652" i="8"/>
  <c r="F1653" i="8"/>
  <c r="F1654" i="8"/>
  <c r="F1655" i="8"/>
  <c r="F1656" i="8"/>
  <c r="F1657" i="8"/>
  <c r="F1658" i="8"/>
  <c r="F1659" i="8"/>
  <c r="F1660" i="8"/>
  <c r="F1661" i="8"/>
  <c r="F1662" i="8"/>
  <c r="F1663" i="8"/>
  <c r="F1664" i="8"/>
  <c r="F1665" i="8"/>
  <c r="F1666" i="8"/>
  <c r="F1667" i="8"/>
  <c r="F1668" i="8"/>
  <c r="F1669" i="8"/>
  <c r="F1670" i="8"/>
  <c r="F1671" i="8"/>
  <c r="F1672" i="8"/>
  <c r="F1673" i="8"/>
  <c r="F1674" i="8"/>
  <c r="F1675" i="8"/>
  <c r="F1676" i="8"/>
  <c r="F1677" i="8"/>
  <c r="F1678" i="8"/>
  <c r="F1679" i="8"/>
  <c r="F1680" i="8"/>
  <c r="F1681" i="8"/>
  <c r="F1682" i="8"/>
  <c r="F1683" i="8"/>
  <c r="F1684" i="8"/>
  <c r="F1685" i="8"/>
  <c r="F1686" i="8"/>
  <c r="F1687" i="8"/>
  <c r="F1688" i="8"/>
  <c r="F1689" i="8"/>
  <c r="F1690" i="8"/>
  <c r="F1691" i="8"/>
  <c r="F1692" i="8"/>
  <c r="F1693" i="8"/>
  <c r="F1694" i="8"/>
  <c r="F1695" i="8"/>
  <c r="F1696" i="8"/>
  <c r="F1697" i="8"/>
  <c r="F1698" i="8"/>
  <c r="F1699" i="8"/>
  <c r="F1700" i="8"/>
  <c r="F1701" i="8"/>
  <c r="F1702" i="8"/>
  <c r="F1703" i="8"/>
  <c r="F1704" i="8"/>
  <c r="F1705" i="8"/>
  <c r="F1706" i="8"/>
  <c r="F1707" i="8"/>
  <c r="F1708" i="8"/>
  <c r="F1709" i="8"/>
  <c r="F1710" i="8"/>
  <c r="F1711" i="8"/>
  <c r="F1712" i="8"/>
  <c r="F1713" i="8"/>
  <c r="F1714" i="8"/>
  <c r="F1715" i="8"/>
  <c r="F1716" i="8"/>
  <c r="F1717" i="8"/>
  <c r="F1718" i="8"/>
  <c r="F1719" i="8"/>
  <c r="F1720" i="8"/>
  <c r="F1721" i="8"/>
  <c r="F1722" i="8"/>
  <c r="F1723" i="8"/>
  <c r="F1724" i="8"/>
  <c r="F1725" i="8"/>
  <c r="F1726" i="8"/>
  <c r="F1727" i="8"/>
  <c r="F1728" i="8"/>
  <c r="F1729" i="8"/>
  <c r="F1730" i="8"/>
  <c r="F1731" i="8"/>
  <c r="F1732" i="8"/>
  <c r="F1733" i="8"/>
  <c r="F1734" i="8"/>
  <c r="F1735" i="8"/>
  <c r="F1736" i="8"/>
  <c r="F1737" i="8"/>
  <c r="F1738" i="8"/>
  <c r="F1739" i="8"/>
  <c r="F1740" i="8"/>
  <c r="F1741" i="8"/>
  <c r="F1742" i="8"/>
  <c r="F1743" i="8"/>
  <c r="F1744" i="8"/>
  <c r="F1745" i="8"/>
  <c r="F1746" i="8"/>
  <c r="F1747" i="8"/>
  <c r="F1748" i="8"/>
  <c r="F1749" i="8"/>
  <c r="F1750" i="8"/>
  <c r="F1751" i="8"/>
  <c r="F1752" i="8"/>
  <c r="F1753" i="8"/>
  <c r="F1754" i="8"/>
  <c r="F1755" i="8"/>
  <c r="F1756" i="8"/>
  <c r="F1757" i="8"/>
  <c r="F1758" i="8"/>
  <c r="F1759" i="8"/>
  <c r="F1760" i="8"/>
  <c r="F1761" i="8"/>
  <c r="F1762" i="8"/>
  <c r="F1763" i="8"/>
  <c r="F1764" i="8"/>
  <c r="F1765" i="8"/>
  <c r="F1766" i="8"/>
  <c r="F1767" i="8"/>
  <c r="F1768" i="8"/>
  <c r="F1769" i="8"/>
  <c r="F1770" i="8"/>
  <c r="F1771" i="8"/>
  <c r="F1772" i="8"/>
  <c r="F1773" i="8"/>
  <c r="F1774" i="8"/>
  <c r="F1775" i="8"/>
  <c r="F1776" i="8"/>
  <c r="F1777" i="8"/>
  <c r="F1778" i="8"/>
  <c r="F1779" i="8"/>
  <c r="F1780" i="8"/>
  <c r="F1781" i="8"/>
  <c r="F1782" i="8"/>
  <c r="F1783" i="8"/>
  <c r="F1784" i="8"/>
  <c r="F1785" i="8"/>
  <c r="F1786" i="8"/>
  <c r="F1787" i="8"/>
  <c r="F1788" i="8"/>
  <c r="F1789" i="8"/>
  <c r="F1790" i="8"/>
  <c r="F1791" i="8"/>
  <c r="F1792" i="8"/>
  <c r="F1793" i="8"/>
  <c r="F1794" i="8"/>
  <c r="F1795" i="8"/>
  <c r="F1796" i="8"/>
  <c r="F1797" i="8"/>
  <c r="F1798" i="8"/>
  <c r="F1799" i="8"/>
  <c r="F1800" i="8"/>
  <c r="F1801" i="8"/>
  <c r="F1802" i="8"/>
  <c r="F1803" i="8"/>
  <c r="F1804" i="8"/>
  <c r="F1805" i="8"/>
  <c r="F1806" i="8"/>
  <c r="F1807" i="8"/>
  <c r="F1808" i="8"/>
  <c r="F1809" i="8"/>
  <c r="F1810" i="8"/>
  <c r="F1811" i="8"/>
  <c r="F1812" i="8"/>
  <c r="F1813" i="8"/>
  <c r="F1814" i="8"/>
  <c r="F1815" i="8"/>
  <c r="F1816" i="8"/>
  <c r="F1817" i="8"/>
  <c r="F1818" i="8"/>
  <c r="F1819" i="8"/>
  <c r="F1820" i="8"/>
  <c r="F1821" i="8"/>
  <c r="F1822" i="8"/>
  <c r="F1823" i="8"/>
  <c r="F1824" i="8"/>
  <c r="F1825" i="8"/>
  <c r="F1826" i="8"/>
  <c r="F1827" i="8"/>
  <c r="F1828" i="8"/>
  <c r="F1829" i="8"/>
  <c r="F1830" i="8"/>
  <c r="F1831" i="8"/>
  <c r="F1832" i="8"/>
  <c r="F1833" i="8"/>
  <c r="F1834" i="8"/>
  <c r="F1835" i="8"/>
  <c r="F1836" i="8"/>
  <c r="F1837" i="8"/>
  <c r="F1838" i="8"/>
  <c r="F1839" i="8"/>
  <c r="F1840" i="8"/>
  <c r="F1841" i="8"/>
  <c r="F1842" i="8"/>
  <c r="F1843" i="8"/>
  <c r="F1844" i="8"/>
  <c r="F1845" i="8"/>
  <c r="F1846" i="8"/>
  <c r="F1847" i="8"/>
  <c r="F1848" i="8"/>
  <c r="F1849" i="8"/>
  <c r="F1850" i="8"/>
  <c r="F1851" i="8"/>
  <c r="F1852" i="8"/>
  <c r="F1853" i="8"/>
  <c r="F1854" i="8"/>
  <c r="F1855" i="8"/>
  <c r="F1856" i="8"/>
  <c r="F1857" i="8"/>
  <c r="F1858" i="8"/>
  <c r="F1859" i="8"/>
  <c r="F1860" i="8"/>
  <c r="F1861" i="8"/>
  <c r="F1862" i="8"/>
  <c r="F1863" i="8"/>
  <c r="F1864" i="8"/>
  <c r="F1865" i="8"/>
  <c r="F1866" i="8"/>
  <c r="F2" i="8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3" i="3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2002" i="6"/>
  <c r="M2003" i="6"/>
  <c r="M2004" i="6"/>
  <c r="M2005" i="6"/>
  <c r="M2006" i="6"/>
  <c r="M2007" i="6"/>
  <c r="M2008" i="6"/>
  <c r="M2009" i="6"/>
  <c r="M2010" i="6"/>
  <c r="M2011" i="6"/>
  <c r="M2012" i="6"/>
  <c r="M2013" i="6"/>
  <c r="M2014" i="6"/>
  <c r="M2015" i="6"/>
  <c r="M2016" i="6"/>
  <c r="M2017" i="6"/>
  <c r="M2018" i="6"/>
  <c r="M2019" i="6"/>
  <c r="M2020" i="6"/>
  <c r="M2021" i="6"/>
  <c r="M2022" i="6"/>
  <c r="M2023" i="6"/>
  <c r="M2024" i="6"/>
  <c r="M2025" i="6"/>
  <c r="M2026" i="6"/>
  <c r="M2027" i="6"/>
  <c r="M2028" i="6"/>
  <c r="M2029" i="6"/>
  <c r="M2030" i="6"/>
  <c r="M2031" i="6"/>
  <c r="M2032" i="6"/>
  <c r="M2033" i="6"/>
  <c r="M2034" i="6"/>
  <c r="M2035" i="6"/>
  <c r="M2036" i="6"/>
  <c r="M2037" i="6"/>
  <c r="M2038" i="6"/>
  <c r="M2039" i="6"/>
  <c r="M2040" i="6"/>
  <c r="M2041" i="6"/>
  <c r="M2042" i="6"/>
  <c r="M2043" i="6"/>
  <c r="M2044" i="6"/>
  <c r="M2045" i="6"/>
  <c r="M2046" i="6"/>
  <c r="M2047" i="6"/>
  <c r="M2048" i="6"/>
  <c r="M2049" i="6"/>
  <c r="M2050" i="6"/>
  <c r="M2051" i="6"/>
  <c r="M2052" i="6"/>
  <c r="M2053" i="6"/>
  <c r="M2054" i="6"/>
  <c r="M2055" i="6"/>
  <c r="M2056" i="6"/>
  <c r="M2057" i="6"/>
  <c r="M2058" i="6"/>
  <c r="M2059" i="6"/>
  <c r="M2060" i="6"/>
  <c r="M2061" i="6"/>
  <c r="M2062" i="6"/>
  <c r="M2063" i="6"/>
  <c r="M2064" i="6"/>
  <c r="M2065" i="6"/>
  <c r="M2066" i="6"/>
  <c r="M2067" i="6"/>
  <c r="M2068" i="6"/>
  <c r="M2069" i="6"/>
  <c r="M2070" i="6"/>
  <c r="M2071" i="6"/>
  <c r="M2072" i="6"/>
  <c r="M2073" i="6"/>
  <c r="M2074" i="6"/>
  <c r="M2075" i="6"/>
  <c r="M2076" i="6"/>
  <c r="M2077" i="6"/>
  <c r="M2078" i="6"/>
  <c r="M2079" i="6"/>
  <c r="M2080" i="6"/>
  <c r="M2081" i="6"/>
  <c r="M2082" i="6"/>
  <c r="M2083" i="6"/>
  <c r="M2084" i="6"/>
  <c r="M2085" i="6"/>
  <c r="M2086" i="6"/>
  <c r="M2087" i="6"/>
  <c r="M2088" i="6"/>
  <c r="M2089" i="6"/>
  <c r="M2090" i="6"/>
  <c r="M2091" i="6"/>
  <c r="M2092" i="6"/>
  <c r="M2093" i="6"/>
  <c r="M2094" i="6"/>
  <c r="M2095" i="6"/>
  <c r="M2096" i="6"/>
  <c r="M2097" i="6"/>
  <c r="M2098" i="6"/>
  <c r="M2099" i="6"/>
  <c r="M2100" i="6"/>
  <c r="M2101" i="6"/>
  <c r="M2102" i="6"/>
  <c r="M2103" i="6"/>
  <c r="M2104" i="6"/>
  <c r="M2105" i="6"/>
  <c r="M2106" i="6"/>
  <c r="M2107" i="6"/>
  <c r="M2108" i="6"/>
  <c r="M2109" i="6"/>
  <c r="M2110" i="6"/>
  <c r="M2111" i="6"/>
  <c r="M2112" i="6"/>
  <c r="M2113" i="6"/>
  <c r="M2114" i="6"/>
  <c r="M2115" i="6"/>
  <c r="M2116" i="6"/>
  <c r="M2117" i="6"/>
  <c r="M2118" i="6"/>
  <c r="M2119" i="6"/>
  <c r="M2120" i="6"/>
  <c r="M2121" i="6"/>
  <c r="M2122" i="6"/>
  <c r="M2123" i="6"/>
  <c r="M2124" i="6"/>
  <c r="M2125" i="6"/>
  <c r="M2126" i="6"/>
  <c r="M2127" i="6"/>
  <c r="M2128" i="6"/>
  <c r="M2129" i="6"/>
  <c r="M2130" i="6"/>
  <c r="M2131" i="6"/>
  <c r="M2132" i="6"/>
  <c r="M2133" i="6"/>
  <c r="M2134" i="6"/>
  <c r="M2135" i="6"/>
  <c r="M2136" i="6"/>
  <c r="M2137" i="6"/>
  <c r="M2138" i="6"/>
  <c r="M2139" i="6"/>
  <c r="M2140" i="6"/>
  <c r="M2141" i="6"/>
  <c r="M2142" i="6"/>
  <c r="M2143" i="6"/>
  <c r="M2144" i="6"/>
  <c r="M2145" i="6"/>
  <c r="M2146" i="6"/>
  <c r="M2147" i="6"/>
  <c r="M2148" i="6"/>
  <c r="M2149" i="6"/>
  <c r="M2150" i="6"/>
  <c r="M2151" i="6"/>
  <c r="M2152" i="6"/>
  <c r="M2153" i="6"/>
  <c r="M2154" i="6"/>
  <c r="M2155" i="6"/>
  <c r="M2156" i="6"/>
  <c r="M2157" i="6"/>
  <c r="M2158" i="6"/>
  <c r="M2159" i="6"/>
  <c r="M2160" i="6"/>
  <c r="M2161" i="6"/>
  <c r="M2162" i="6"/>
  <c r="M2163" i="6"/>
  <c r="M2164" i="6"/>
  <c r="M2165" i="6"/>
  <c r="M2166" i="6"/>
  <c r="M2167" i="6"/>
  <c r="M2168" i="6"/>
  <c r="M2169" i="6"/>
  <c r="M2170" i="6"/>
  <c r="M2171" i="6"/>
  <c r="M2172" i="6"/>
  <c r="M2173" i="6"/>
  <c r="M2174" i="6"/>
  <c r="M2175" i="6"/>
  <c r="M2176" i="6"/>
  <c r="M2177" i="6"/>
  <c r="M2178" i="6"/>
  <c r="M2179" i="6"/>
  <c r="M2180" i="6"/>
  <c r="M2181" i="6"/>
  <c r="M2182" i="6"/>
  <c r="M2183" i="6"/>
  <c r="M2184" i="6"/>
  <c r="M2185" i="6"/>
  <c r="M2186" i="6"/>
  <c r="M2187" i="6"/>
  <c r="M2188" i="6"/>
  <c r="M2189" i="6"/>
  <c r="M2190" i="6"/>
  <c r="M2191" i="6"/>
  <c r="M2192" i="6"/>
  <c r="M2193" i="6"/>
  <c r="M2194" i="6"/>
  <c r="M2195" i="6"/>
  <c r="M2196" i="6"/>
  <c r="M2197" i="6"/>
  <c r="M2198" i="6"/>
  <c r="M2199" i="6"/>
  <c r="M2200" i="6"/>
  <c r="M2201" i="6"/>
  <c r="M2202" i="6"/>
  <c r="M2203" i="6"/>
  <c r="M2204" i="6"/>
  <c r="M2205" i="6"/>
  <c r="M2206" i="6"/>
  <c r="M2207" i="6"/>
  <c r="M2208" i="6"/>
  <c r="M2209" i="6"/>
  <c r="M2210" i="6"/>
  <c r="M2211" i="6"/>
  <c r="M2212" i="6"/>
  <c r="M2213" i="6"/>
  <c r="M2214" i="6"/>
  <c r="M2215" i="6"/>
  <c r="M2216" i="6"/>
  <c r="M2217" i="6"/>
  <c r="M2218" i="6"/>
  <c r="M2219" i="6"/>
  <c r="M2220" i="6"/>
  <c r="M2221" i="6"/>
  <c r="M2222" i="6"/>
  <c r="M2223" i="6"/>
  <c r="M2224" i="6"/>
  <c r="M2225" i="6"/>
  <c r="M2226" i="6"/>
  <c r="M2227" i="6"/>
  <c r="M2228" i="6"/>
  <c r="M2229" i="6"/>
  <c r="M2230" i="6"/>
  <c r="M2231" i="6"/>
  <c r="M2232" i="6"/>
  <c r="M2233" i="6"/>
  <c r="M2234" i="6"/>
  <c r="M2235" i="6"/>
  <c r="M2236" i="6"/>
  <c r="M2237" i="6"/>
  <c r="M2238" i="6"/>
  <c r="M2239" i="6"/>
  <c r="M2240" i="6"/>
  <c r="M2241" i="6"/>
  <c r="M2242" i="6"/>
  <c r="M2243" i="6"/>
  <c r="M2244" i="6"/>
  <c r="M2245" i="6"/>
  <c r="M2246" i="6"/>
  <c r="M2247" i="6"/>
  <c r="M2248" i="6"/>
  <c r="M2249" i="6"/>
  <c r="M2250" i="6"/>
  <c r="M2251" i="6"/>
  <c r="M2252" i="6"/>
  <c r="M2253" i="6"/>
  <c r="M2254" i="6"/>
  <c r="M2255" i="6"/>
  <c r="M2256" i="6"/>
  <c r="M2257" i="6"/>
  <c r="M2258" i="6"/>
  <c r="M2259" i="6"/>
  <c r="M2260" i="6"/>
  <c r="M2261" i="6"/>
  <c r="M2262" i="6"/>
  <c r="M2263" i="6"/>
  <c r="M2264" i="6"/>
  <c r="M2265" i="6"/>
  <c r="M2266" i="6"/>
  <c r="M2267" i="6"/>
  <c r="M2268" i="6"/>
  <c r="M2269" i="6"/>
  <c r="M2270" i="6"/>
  <c r="M2271" i="6"/>
  <c r="M2272" i="6"/>
  <c r="M2273" i="6"/>
  <c r="M2274" i="6"/>
  <c r="M2275" i="6"/>
  <c r="M2276" i="6"/>
  <c r="M2277" i="6"/>
  <c r="M2278" i="6"/>
  <c r="M2279" i="6"/>
  <c r="M2280" i="6"/>
  <c r="M2281" i="6"/>
  <c r="M2282" i="6"/>
  <c r="M2283" i="6"/>
  <c r="M2284" i="6"/>
  <c r="M2285" i="6"/>
  <c r="M2286" i="6"/>
  <c r="M2287" i="6"/>
  <c r="M2288" i="6"/>
  <c r="M2289" i="6"/>
  <c r="M2290" i="6"/>
  <c r="M2291" i="6"/>
  <c r="M2292" i="6"/>
  <c r="M2293" i="6"/>
  <c r="M2294" i="6"/>
  <c r="M2295" i="6"/>
  <c r="M2296" i="6"/>
  <c r="M2297" i="6"/>
  <c r="M2298" i="6"/>
  <c r="M2299" i="6"/>
  <c r="M2300" i="6"/>
  <c r="M2301" i="6"/>
  <c r="M2302" i="6"/>
  <c r="M2303" i="6"/>
  <c r="M2304" i="6"/>
  <c r="M2305" i="6"/>
  <c r="M2306" i="6"/>
  <c r="M2307" i="6"/>
  <c r="M2308" i="6"/>
  <c r="M2309" i="6"/>
  <c r="M2310" i="6"/>
  <c r="M2311" i="6"/>
  <c r="M2312" i="6"/>
  <c r="M2313" i="6"/>
  <c r="M2314" i="6"/>
  <c r="M2315" i="6"/>
  <c r="M2316" i="6"/>
  <c r="M2317" i="6"/>
  <c r="M2318" i="6"/>
  <c r="M2319" i="6"/>
  <c r="M2320" i="6"/>
  <c r="M2321" i="6"/>
  <c r="M2322" i="6"/>
  <c r="M2323" i="6"/>
  <c r="M2324" i="6"/>
  <c r="M2325" i="6"/>
  <c r="M2326" i="6"/>
  <c r="M2327" i="6"/>
  <c r="M2328" i="6"/>
  <c r="M2329" i="6"/>
  <c r="M2330" i="6"/>
  <c r="M2331" i="6"/>
  <c r="M2332" i="6"/>
  <c r="M2333" i="6"/>
  <c r="M2334" i="6"/>
  <c r="M2335" i="6"/>
  <c r="M2336" i="6"/>
  <c r="M2337" i="6"/>
  <c r="M2338" i="6"/>
  <c r="M2339" i="6"/>
  <c r="M2340" i="6"/>
  <c r="M2341" i="6"/>
  <c r="M2342" i="6"/>
  <c r="M2343" i="6"/>
  <c r="M2344" i="6"/>
  <c r="M2345" i="6"/>
  <c r="M2346" i="6"/>
  <c r="M2347" i="6"/>
  <c r="M2348" i="6"/>
  <c r="M2349" i="6"/>
  <c r="M2350" i="6"/>
  <c r="M2351" i="6"/>
  <c r="M2352" i="6"/>
  <c r="M2353" i="6"/>
  <c r="M2354" i="6"/>
  <c r="M2355" i="6"/>
  <c r="M2356" i="6"/>
  <c r="M2357" i="6"/>
  <c r="M2358" i="6"/>
  <c r="M2359" i="6"/>
  <c r="M2360" i="6"/>
  <c r="M2361" i="6"/>
  <c r="M2362" i="6"/>
  <c r="M2363" i="6"/>
  <c r="M2364" i="6"/>
  <c r="M2365" i="6"/>
  <c r="M2366" i="6"/>
  <c r="M2367" i="6"/>
  <c r="M2368" i="6"/>
  <c r="M2369" i="6"/>
  <c r="M2370" i="6"/>
  <c r="M2371" i="6"/>
  <c r="M2372" i="6"/>
  <c r="M2373" i="6"/>
  <c r="M2374" i="6"/>
  <c r="M2375" i="6"/>
  <c r="M2376" i="6"/>
  <c r="M2377" i="6"/>
  <c r="M2378" i="6"/>
  <c r="M2379" i="6"/>
  <c r="M2380" i="6"/>
  <c r="M2381" i="6"/>
  <c r="M2382" i="6"/>
  <c r="M2383" i="6"/>
  <c r="M2384" i="6"/>
  <c r="M2385" i="6"/>
  <c r="M2386" i="6"/>
  <c r="M2387" i="6"/>
  <c r="M2388" i="6"/>
  <c r="M2389" i="6"/>
  <c r="M2390" i="6"/>
  <c r="M2391" i="6"/>
  <c r="M2392" i="6"/>
  <c r="M2393" i="6"/>
  <c r="M2394" i="6"/>
  <c r="M2395" i="6"/>
  <c r="M2396" i="6"/>
  <c r="M2397" i="6"/>
  <c r="M2398" i="6"/>
  <c r="M2399" i="6"/>
  <c r="M2400" i="6"/>
  <c r="M2401" i="6"/>
  <c r="M2402" i="6"/>
  <c r="M2403" i="6"/>
  <c r="M2404" i="6"/>
  <c r="M2405" i="6"/>
  <c r="M2406" i="6"/>
  <c r="M2407" i="6"/>
  <c r="M2408" i="6"/>
  <c r="M2409" i="6"/>
  <c r="M2410" i="6"/>
  <c r="M2411" i="6"/>
  <c r="M2412" i="6"/>
  <c r="M2413" i="6"/>
  <c r="M2414" i="6"/>
  <c r="M2415" i="6"/>
  <c r="M2416" i="6"/>
  <c r="M2417" i="6"/>
  <c r="M2418" i="6"/>
  <c r="M2419" i="6"/>
  <c r="M2420" i="6"/>
  <c r="M2421" i="6"/>
  <c r="M2422" i="6"/>
  <c r="M2423" i="6"/>
  <c r="M2424" i="6"/>
  <c r="M2425" i="6"/>
  <c r="M2426" i="6"/>
  <c r="M2427" i="6"/>
  <c r="M2428" i="6"/>
  <c r="M2429" i="6"/>
  <c r="M2430" i="6"/>
  <c r="M2431" i="6"/>
  <c r="M2432" i="6"/>
  <c r="M2433" i="6"/>
  <c r="M2434" i="6"/>
  <c r="M2435" i="6"/>
  <c r="M2436" i="6"/>
  <c r="M2437" i="6"/>
  <c r="M2438" i="6"/>
  <c r="M2439" i="6"/>
  <c r="M2440" i="6"/>
  <c r="M2441" i="6"/>
  <c r="M2442" i="6"/>
  <c r="M2443" i="6"/>
  <c r="M2444" i="6"/>
  <c r="M2445" i="6"/>
  <c r="M2446" i="6"/>
  <c r="M2447" i="6"/>
  <c r="M2448" i="6"/>
  <c r="M2449" i="6"/>
  <c r="M2450" i="6"/>
  <c r="M2451" i="6"/>
  <c r="M2452" i="6"/>
  <c r="M2453" i="6"/>
  <c r="M2454" i="6"/>
  <c r="M2455" i="6"/>
  <c r="M2456" i="6"/>
  <c r="M2457" i="6"/>
  <c r="M2458" i="6"/>
  <c r="M2459" i="6"/>
  <c r="M2460" i="6"/>
  <c r="M2461" i="6"/>
  <c r="M2462" i="6"/>
  <c r="M2463" i="6"/>
  <c r="M2464" i="6"/>
  <c r="M2465" i="6"/>
  <c r="M2466" i="6"/>
  <c r="M2467" i="6"/>
  <c r="M2468" i="6"/>
  <c r="M2469" i="6"/>
  <c r="M2470" i="6"/>
  <c r="M2471" i="6"/>
  <c r="M2472" i="6"/>
  <c r="M2473" i="6"/>
  <c r="M2474" i="6"/>
  <c r="M2475" i="6"/>
  <c r="M2476" i="6"/>
  <c r="M2477" i="6"/>
  <c r="M2478" i="6"/>
  <c r="M2479" i="6"/>
  <c r="M2480" i="6"/>
  <c r="M2481" i="6"/>
  <c r="M2482" i="6"/>
  <c r="M2483" i="6"/>
  <c r="M2484" i="6"/>
  <c r="M2485" i="6"/>
  <c r="M2486" i="6"/>
  <c r="M2487" i="6"/>
  <c r="M2488" i="6"/>
  <c r="M2489" i="6"/>
  <c r="M2490" i="6"/>
  <c r="M2491" i="6"/>
  <c r="M2492" i="6"/>
  <c r="M2493" i="6"/>
  <c r="M2494" i="6"/>
  <c r="M2495" i="6"/>
  <c r="M2496" i="6"/>
  <c r="M2497" i="6"/>
  <c r="M2498" i="6"/>
  <c r="M2499" i="6"/>
  <c r="M2500" i="6"/>
  <c r="M2501" i="6"/>
  <c r="M2502" i="6"/>
  <c r="M2503" i="6"/>
  <c r="M2504" i="6"/>
  <c r="M2505" i="6"/>
  <c r="M2506" i="6"/>
  <c r="M2507" i="6"/>
  <c r="M2508" i="6"/>
  <c r="M2509" i="6"/>
  <c r="M2510" i="6"/>
  <c r="M2511" i="6"/>
  <c r="M2512" i="6"/>
  <c r="M2513" i="6"/>
  <c r="M2514" i="6"/>
  <c r="M2515" i="6"/>
  <c r="M2516" i="6"/>
  <c r="M2517" i="6"/>
  <c r="M2518" i="6"/>
  <c r="M2519" i="6"/>
  <c r="M2520" i="6"/>
  <c r="M2521" i="6"/>
  <c r="M2522" i="6"/>
  <c r="M2523" i="6"/>
  <c r="M2524" i="6"/>
  <c r="M2525" i="6"/>
  <c r="M2526" i="6"/>
  <c r="M2527" i="6"/>
  <c r="M2528" i="6"/>
  <c r="M2529" i="6"/>
  <c r="M2530" i="6"/>
  <c r="M2531" i="6"/>
  <c r="M2532" i="6"/>
  <c r="M2533" i="6"/>
  <c r="M2534" i="6"/>
  <c r="M2535" i="6"/>
  <c r="M2536" i="6"/>
  <c r="M2537" i="6"/>
  <c r="M2538" i="6"/>
  <c r="M2539" i="6"/>
  <c r="M2540" i="6"/>
  <c r="M2541" i="6"/>
  <c r="M2542" i="6"/>
  <c r="M2543" i="6"/>
  <c r="M2544" i="6"/>
  <c r="M2545" i="6"/>
  <c r="M2546" i="6"/>
  <c r="M2547" i="6"/>
  <c r="M2548" i="6"/>
  <c r="M2549" i="6"/>
  <c r="M2550" i="6"/>
  <c r="M2551" i="6"/>
  <c r="M2552" i="6"/>
  <c r="M2553" i="6"/>
  <c r="M2554" i="6"/>
  <c r="M2555" i="6"/>
  <c r="M2556" i="6"/>
  <c r="M2557" i="6"/>
  <c r="M2558" i="6"/>
  <c r="M2559" i="6"/>
  <c r="M2560" i="6"/>
  <c r="M2561" i="6"/>
  <c r="M2562" i="6"/>
  <c r="M2563" i="6"/>
  <c r="M2564" i="6"/>
  <c r="M2565" i="6"/>
  <c r="M2566" i="6"/>
  <c r="M2567" i="6"/>
  <c r="M2568" i="6"/>
  <c r="M2569" i="6"/>
  <c r="M2570" i="6"/>
  <c r="M2571" i="6"/>
  <c r="M2572" i="6"/>
  <c r="M2573" i="6"/>
  <c r="M2574" i="6"/>
  <c r="M2575" i="6"/>
  <c r="M2576" i="6"/>
  <c r="M2577" i="6"/>
  <c r="M2578" i="6"/>
  <c r="M2579" i="6"/>
  <c r="M2580" i="6"/>
  <c r="M2581" i="6"/>
  <c r="M2582" i="6"/>
  <c r="M2583" i="6"/>
  <c r="M2584" i="6"/>
  <c r="M2585" i="6"/>
  <c r="M2586" i="6"/>
  <c r="M2587" i="6"/>
  <c r="M2588" i="6"/>
  <c r="M2589" i="6"/>
  <c r="M2590" i="6"/>
  <c r="M2591" i="6"/>
  <c r="M2592" i="6"/>
  <c r="M2593" i="6"/>
  <c r="M2594" i="6"/>
  <c r="M2595" i="6"/>
  <c r="M2596" i="6"/>
  <c r="M2597" i="6"/>
  <c r="M2598" i="6"/>
  <c r="M2599" i="6"/>
  <c r="M2600" i="6"/>
  <c r="M2601" i="6"/>
  <c r="M2602" i="6"/>
  <c r="M2603" i="6"/>
  <c r="M2604" i="6"/>
  <c r="M2605" i="6"/>
  <c r="M2606" i="6"/>
  <c r="M2607" i="6"/>
  <c r="M2608" i="6"/>
  <c r="M2609" i="6"/>
  <c r="M2610" i="6"/>
  <c r="M2611" i="6"/>
  <c r="M2612" i="6"/>
  <c r="M2613" i="6"/>
  <c r="M2614" i="6"/>
  <c r="M2615" i="6"/>
  <c r="M2616" i="6"/>
  <c r="M2617" i="6"/>
  <c r="M2618" i="6"/>
  <c r="M2619" i="6"/>
  <c r="M2620" i="6"/>
  <c r="M2621" i="6"/>
  <c r="M2622" i="6"/>
  <c r="M2623" i="6"/>
  <c r="M2624" i="6"/>
  <c r="M2625" i="6"/>
  <c r="M2626" i="6"/>
  <c r="M2627" i="6"/>
  <c r="M2628" i="6"/>
  <c r="M2629" i="6"/>
  <c r="M2630" i="6"/>
  <c r="M2631" i="6"/>
  <c r="M2632" i="6"/>
  <c r="M2633" i="6"/>
  <c r="M2634" i="6"/>
  <c r="M2635" i="6"/>
  <c r="M2636" i="6"/>
  <c r="M2637" i="6"/>
  <c r="M2638" i="6"/>
  <c r="M2639" i="6"/>
  <c r="M2640" i="6"/>
  <c r="M2641" i="6"/>
  <c r="M2642" i="6"/>
  <c r="M2643" i="6"/>
  <c r="M2644" i="6"/>
  <c r="M2645" i="6"/>
  <c r="M2646" i="6"/>
  <c r="M2647" i="6"/>
  <c r="M2648" i="6"/>
  <c r="M2649" i="6"/>
  <c r="M2650" i="6"/>
  <c r="M2651" i="6"/>
  <c r="M2652" i="6"/>
  <c r="M2653" i="6"/>
  <c r="M2654" i="6"/>
  <c r="M2655" i="6"/>
  <c r="M2656" i="6"/>
  <c r="M2657" i="6"/>
  <c r="M2658" i="6"/>
  <c r="M2659" i="6"/>
  <c r="M2660" i="6"/>
  <c r="M2661" i="6"/>
  <c r="M2662" i="6"/>
  <c r="M2663" i="6"/>
  <c r="M2664" i="6"/>
  <c r="M2665" i="6"/>
  <c r="M2666" i="6"/>
  <c r="M2667" i="6"/>
  <c r="M2668" i="6"/>
  <c r="M2669" i="6"/>
  <c r="M2670" i="6"/>
  <c r="M2671" i="6"/>
  <c r="M2672" i="6"/>
  <c r="M2673" i="6"/>
  <c r="M2674" i="6"/>
  <c r="M2675" i="6"/>
  <c r="M2676" i="6"/>
  <c r="M2677" i="6"/>
  <c r="M2678" i="6"/>
  <c r="M2679" i="6"/>
  <c r="M2680" i="6"/>
  <c r="M2681" i="6"/>
  <c r="M2682" i="6"/>
  <c r="M2683" i="6"/>
  <c r="M2684" i="6"/>
  <c r="M2685" i="6"/>
  <c r="M2686" i="6"/>
  <c r="M2687" i="6"/>
  <c r="M2688" i="6"/>
  <c r="M2689" i="6"/>
  <c r="M2690" i="6"/>
  <c r="M2691" i="6"/>
  <c r="M2692" i="6"/>
  <c r="M2693" i="6"/>
  <c r="M2694" i="6"/>
  <c r="M2695" i="6"/>
  <c r="M2696" i="6"/>
  <c r="M2697" i="6"/>
  <c r="M2698" i="6"/>
  <c r="M2699" i="6"/>
  <c r="M2700" i="6"/>
  <c r="M2701" i="6"/>
  <c r="M2702" i="6"/>
  <c r="M2703" i="6"/>
  <c r="M2704" i="6"/>
  <c r="M2705" i="6"/>
  <c r="M2706" i="6"/>
  <c r="M2707" i="6"/>
  <c r="M2708" i="6"/>
  <c r="M2709" i="6"/>
  <c r="M2710" i="6"/>
  <c r="M2711" i="6"/>
  <c r="M2712" i="6"/>
  <c r="M2713" i="6"/>
  <c r="M2714" i="6"/>
  <c r="M2715" i="6"/>
  <c r="M2716" i="6"/>
  <c r="M2717" i="6"/>
  <c r="M2718" i="6"/>
  <c r="M2719" i="6"/>
  <c r="M2720" i="6"/>
  <c r="M2721" i="6"/>
  <c r="M2722" i="6"/>
  <c r="M2723" i="6"/>
  <c r="M2724" i="6"/>
  <c r="M2725" i="6"/>
  <c r="M2726" i="6"/>
  <c r="M2727" i="6"/>
  <c r="M2728" i="6"/>
  <c r="M2729" i="6"/>
  <c r="M2730" i="6"/>
  <c r="M2731" i="6"/>
  <c r="M2732" i="6"/>
  <c r="M2733" i="6"/>
  <c r="M2734" i="6"/>
  <c r="M2735" i="6"/>
  <c r="M2736" i="6"/>
  <c r="M2737" i="6"/>
  <c r="M2738" i="6"/>
  <c r="M2739" i="6"/>
  <c r="M2740" i="6"/>
  <c r="M2741" i="6"/>
  <c r="M2742" i="6"/>
  <c r="M2743" i="6"/>
  <c r="M2744" i="6"/>
  <c r="M2745" i="6"/>
  <c r="M2746" i="6"/>
  <c r="M2747" i="6"/>
  <c r="M2748" i="6"/>
  <c r="M2749" i="6"/>
  <c r="M2750" i="6"/>
  <c r="M2751" i="6"/>
  <c r="M2752" i="6"/>
  <c r="M2753" i="6"/>
  <c r="M2754" i="6"/>
  <c r="M2755" i="6"/>
  <c r="M2756" i="6"/>
  <c r="M2757" i="6"/>
  <c r="M2758" i="6"/>
  <c r="M2759" i="6"/>
  <c r="M2760" i="6"/>
  <c r="M2761" i="6"/>
  <c r="M2762" i="6"/>
  <c r="M2763" i="6"/>
  <c r="M2764" i="6"/>
  <c r="M2765" i="6"/>
  <c r="M2766" i="6"/>
  <c r="M2767" i="6"/>
  <c r="M2768" i="6"/>
  <c r="M2769" i="6"/>
  <c r="M2770" i="6"/>
  <c r="M2771" i="6"/>
  <c r="M2772" i="6"/>
  <c r="M2773" i="6"/>
  <c r="M2774" i="6"/>
  <c r="M2775" i="6"/>
  <c r="M2776" i="6"/>
  <c r="M2777" i="6"/>
  <c r="M2778" i="6"/>
  <c r="M2779" i="6"/>
  <c r="M2780" i="6"/>
  <c r="M2781" i="6"/>
  <c r="M2782" i="6"/>
  <c r="M2783" i="6"/>
  <c r="M2784" i="6"/>
  <c r="M2785" i="6"/>
  <c r="M2786" i="6"/>
  <c r="M2787" i="6"/>
  <c r="M2788" i="6"/>
  <c r="M2789" i="6"/>
  <c r="M2790" i="6"/>
  <c r="M2791" i="6"/>
  <c r="M2792" i="6"/>
  <c r="M2793" i="6"/>
  <c r="M2794" i="6"/>
  <c r="M2795" i="6"/>
  <c r="M2796" i="6"/>
  <c r="M2797" i="6"/>
  <c r="M2798" i="6"/>
  <c r="M2799" i="6"/>
  <c r="M2800" i="6"/>
  <c r="M2801" i="6"/>
  <c r="M2802" i="6"/>
  <c r="M2803" i="6"/>
  <c r="M2804" i="6"/>
  <c r="M2805" i="6"/>
  <c r="M2806" i="6"/>
  <c r="M2807" i="6"/>
  <c r="M2808" i="6"/>
  <c r="M2809" i="6"/>
  <c r="M2810" i="6"/>
  <c r="M2811" i="6"/>
  <c r="M2812" i="6"/>
  <c r="M2813" i="6"/>
  <c r="M2814" i="6"/>
  <c r="M2815" i="6"/>
  <c r="M2816" i="6"/>
  <c r="M2817" i="6"/>
  <c r="M2818" i="6"/>
  <c r="M2819" i="6"/>
  <c r="M2820" i="6"/>
  <c r="M2821" i="6"/>
  <c r="M2822" i="6"/>
  <c r="M2823" i="6"/>
  <c r="M2824" i="6"/>
  <c r="M2825" i="6"/>
  <c r="M2826" i="6"/>
  <c r="M2827" i="6"/>
  <c r="M2828" i="6"/>
  <c r="M2829" i="6"/>
  <c r="M2830" i="6"/>
  <c r="M2831" i="6"/>
  <c r="M2832" i="6"/>
  <c r="M2833" i="6"/>
  <c r="M2834" i="6"/>
  <c r="M2835" i="6"/>
  <c r="M2836" i="6"/>
  <c r="M2837" i="6"/>
  <c r="M2838" i="6"/>
  <c r="M2839" i="6"/>
  <c r="M2840" i="6"/>
  <c r="M2841" i="6"/>
  <c r="M2842" i="6"/>
  <c r="M2843" i="6"/>
  <c r="M2844" i="6"/>
  <c r="M2845" i="6"/>
  <c r="M2846" i="6"/>
  <c r="M2847" i="6"/>
  <c r="M2848" i="6"/>
  <c r="M2849" i="6"/>
  <c r="M2850" i="6"/>
  <c r="M2851" i="6"/>
  <c r="M2852" i="6"/>
  <c r="M2853" i="6"/>
  <c r="M2854" i="6"/>
  <c r="M2855" i="6"/>
  <c r="M2856" i="6"/>
  <c r="M2857" i="6"/>
  <c r="M2858" i="6"/>
  <c r="M2859" i="6"/>
  <c r="M2860" i="6"/>
  <c r="M2861" i="6"/>
  <c r="M2862" i="6"/>
  <c r="M2863" i="6"/>
  <c r="M2864" i="6"/>
  <c r="M2865" i="6"/>
  <c r="M2866" i="6"/>
  <c r="M2867" i="6"/>
  <c r="M2868" i="6"/>
  <c r="M2869" i="6"/>
  <c r="M2870" i="6"/>
  <c r="M2871" i="6"/>
  <c r="M2872" i="6"/>
  <c r="M2873" i="6"/>
  <c r="M2874" i="6"/>
  <c r="M2875" i="6"/>
  <c r="M2876" i="6"/>
  <c r="M2877" i="6"/>
  <c r="M2878" i="6"/>
  <c r="M2879" i="6"/>
  <c r="M2880" i="6"/>
  <c r="M2881" i="6"/>
  <c r="M2882" i="6"/>
  <c r="M2883" i="6"/>
  <c r="M2884" i="6"/>
  <c r="M2885" i="6"/>
  <c r="M2886" i="6"/>
  <c r="M2887" i="6"/>
  <c r="M2888" i="6"/>
  <c r="M2889" i="6"/>
  <c r="M2890" i="6"/>
  <c r="M2891" i="6"/>
  <c r="M2892" i="6"/>
  <c r="M2893" i="6"/>
  <c r="M2894" i="6"/>
  <c r="M2895" i="6"/>
  <c r="M2896" i="6"/>
  <c r="M2897" i="6"/>
  <c r="M2898" i="6"/>
  <c r="M2899" i="6"/>
  <c r="M2900" i="6"/>
  <c r="M2901" i="6"/>
  <c r="M2902" i="6"/>
  <c r="M2903" i="6"/>
  <c r="M2904" i="6"/>
  <c r="M2905" i="6"/>
  <c r="M2906" i="6"/>
  <c r="M2907" i="6"/>
  <c r="M2908" i="6"/>
  <c r="M2909" i="6"/>
  <c r="M2910" i="6"/>
  <c r="M2911" i="6"/>
  <c r="M2912" i="6"/>
  <c r="M2913" i="6"/>
  <c r="M2914" i="6"/>
  <c r="M2915" i="6"/>
  <c r="M2916" i="6"/>
  <c r="M2917" i="6"/>
  <c r="M2918" i="6"/>
  <c r="M2919" i="6"/>
  <c r="M2920" i="6"/>
  <c r="M2921" i="6"/>
  <c r="M2922" i="6"/>
  <c r="M2923" i="6"/>
  <c r="M2924" i="6"/>
  <c r="M2925" i="6"/>
  <c r="M2926" i="6"/>
  <c r="M2927" i="6"/>
  <c r="M2928" i="6"/>
  <c r="M2929" i="6"/>
  <c r="M2930" i="6"/>
  <c r="M2931" i="6"/>
  <c r="M2932" i="6"/>
  <c r="M2933" i="6"/>
  <c r="M2934" i="6"/>
  <c r="M2935" i="6"/>
  <c r="M2936" i="6"/>
  <c r="M2937" i="6"/>
  <c r="M2938" i="6"/>
  <c r="M2939" i="6"/>
  <c r="M2940" i="6"/>
  <c r="M2941" i="6"/>
  <c r="M2942" i="6"/>
  <c r="M2943" i="6"/>
  <c r="M2944" i="6"/>
  <c r="M2945" i="6"/>
  <c r="M2946" i="6"/>
  <c r="M2947" i="6"/>
  <c r="M2948" i="6"/>
  <c r="M2949" i="6"/>
  <c r="M2950" i="6"/>
  <c r="M2951" i="6"/>
  <c r="M2952" i="6"/>
  <c r="M2953" i="6"/>
  <c r="M2954" i="6"/>
  <c r="M2955" i="6"/>
  <c r="M2956" i="6"/>
  <c r="M2957" i="6"/>
  <c r="M2958" i="6"/>
  <c r="M2959" i="6"/>
  <c r="M2960" i="6"/>
  <c r="M2961" i="6"/>
  <c r="M2962" i="6"/>
  <c r="M2963" i="6"/>
  <c r="M2964" i="6"/>
  <c r="M2965" i="6"/>
  <c r="M2966" i="6"/>
  <c r="M2967" i="6"/>
  <c r="M2968" i="6"/>
  <c r="M2969" i="6"/>
  <c r="M2970" i="6"/>
  <c r="M2971" i="6"/>
  <c r="M2972" i="6"/>
  <c r="M2973" i="6"/>
  <c r="M2974" i="6"/>
  <c r="M2975" i="6"/>
  <c r="M2976" i="6"/>
  <c r="M2977" i="6"/>
  <c r="M2978" i="6"/>
  <c r="M2979" i="6"/>
  <c r="M2980" i="6"/>
  <c r="M2981" i="6"/>
  <c r="M2982" i="6"/>
  <c r="M2983" i="6"/>
  <c r="M2984" i="6"/>
  <c r="M2985" i="6"/>
  <c r="M2986" i="6"/>
  <c r="M2987" i="6"/>
  <c r="M2988" i="6"/>
  <c r="M2989" i="6"/>
  <c r="M2990" i="6"/>
  <c r="M2991" i="6"/>
  <c r="M2992" i="6"/>
  <c r="M2993" i="6"/>
  <c r="M2994" i="6"/>
  <c r="M2995" i="6"/>
  <c r="M2996" i="6"/>
  <c r="M2997" i="6"/>
  <c r="M2998" i="6"/>
  <c r="M2999" i="6"/>
  <c r="M3000" i="6"/>
  <c r="M3001" i="6"/>
  <c r="M3002" i="6"/>
  <c r="M3003" i="6"/>
  <c r="M3004" i="6"/>
  <c r="M3005" i="6"/>
  <c r="M3006" i="6"/>
  <c r="M3007" i="6"/>
  <c r="M3008" i="6"/>
  <c r="M3009" i="6"/>
  <c r="M3010" i="6"/>
  <c r="M3011" i="6"/>
  <c r="M3012" i="6"/>
  <c r="M3013" i="6"/>
  <c r="M3014" i="6"/>
  <c r="M3015" i="6"/>
  <c r="M3016" i="6"/>
  <c r="M3017" i="6"/>
  <c r="M3018" i="6"/>
  <c r="M3019" i="6"/>
  <c r="M3020" i="6"/>
  <c r="M3021" i="6"/>
  <c r="M3022" i="6"/>
  <c r="M3023" i="6"/>
  <c r="M3024" i="6"/>
  <c r="M3025" i="6"/>
  <c r="M3026" i="6"/>
  <c r="M3027" i="6"/>
  <c r="M3028" i="6"/>
  <c r="M3029" i="6"/>
  <c r="M3030" i="6"/>
  <c r="M3031" i="6"/>
  <c r="M3032" i="6"/>
  <c r="M3033" i="6"/>
  <c r="M3034" i="6"/>
  <c r="M3035" i="6"/>
  <c r="M3036" i="6"/>
  <c r="M3037" i="6"/>
  <c r="M3038" i="6"/>
  <c r="M3039" i="6"/>
  <c r="M3040" i="6"/>
  <c r="M3041" i="6"/>
  <c r="M3042" i="6"/>
  <c r="M3043" i="6"/>
  <c r="M3044" i="6"/>
  <c r="M3045" i="6"/>
  <c r="M3046" i="6"/>
  <c r="M3047" i="6"/>
  <c r="M3048" i="6"/>
  <c r="M3049" i="6"/>
  <c r="M3050" i="6"/>
  <c r="M3051" i="6"/>
  <c r="M3052" i="6"/>
  <c r="M3053" i="6"/>
  <c r="M3054" i="6"/>
  <c r="M3055" i="6"/>
  <c r="M3056" i="6"/>
  <c r="M3057" i="6"/>
  <c r="M3058" i="6"/>
  <c r="M3059" i="6"/>
  <c r="M3060" i="6"/>
  <c r="M3061" i="6"/>
  <c r="M3062" i="6"/>
  <c r="M3063" i="6"/>
  <c r="M3064" i="6"/>
  <c r="M3065" i="6"/>
  <c r="M3066" i="6"/>
  <c r="M3067" i="6"/>
  <c r="M3068" i="6"/>
  <c r="M3069" i="6"/>
  <c r="M3070" i="6"/>
  <c r="M3071" i="6"/>
  <c r="M3072" i="6"/>
  <c r="M3073" i="6"/>
  <c r="M3074" i="6"/>
  <c r="M3075" i="6"/>
  <c r="M3076" i="6"/>
  <c r="M3077" i="6"/>
  <c r="M3078" i="6"/>
  <c r="M3079" i="6"/>
  <c r="M3080" i="6"/>
  <c r="M3081" i="6"/>
  <c r="M3082" i="6"/>
  <c r="M3083" i="6"/>
  <c r="M3084" i="6"/>
  <c r="M3085" i="6"/>
  <c r="M3086" i="6"/>
  <c r="M3087" i="6"/>
  <c r="M3088" i="6"/>
  <c r="M3089" i="6"/>
  <c r="M3090" i="6"/>
  <c r="M3091" i="6"/>
  <c r="M3092" i="6"/>
  <c r="M3093" i="6"/>
  <c r="M3094" i="6"/>
  <c r="M3095" i="6"/>
  <c r="M3096" i="6"/>
  <c r="M3097" i="6"/>
  <c r="M3098" i="6"/>
  <c r="M3099" i="6"/>
  <c r="M3100" i="6"/>
  <c r="M3101" i="6"/>
  <c r="M3102" i="6"/>
  <c r="M3103" i="6"/>
  <c r="M3104" i="6"/>
  <c r="M3105" i="6"/>
  <c r="M3106" i="6"/>
  <c r="M3107" i="6"/>
  <c r="M3108" i="6"/>
  <c r="M3109" i="6"/>
  <c r="M3110" i="6"/>
  <c r="M3111" i="6"/>
  <c r="M3112" i="6"/>
  <c r="M3113" i="6"/>
  <c r="M3114" i="6"/>
  <c r="M3115" i="6"/>
  <c r="M3116" i="6"/>
  <c r="M3117" i="6"/>
  <c r="M3118" i="6"/>
  <c r="M3119" i="6"/>
  <c r="M3120" i="6"/>
  <c r="M3121" i="6"/>
  <c r="M3122" i="6"/>
  <c r="M3123" i="6"/>
  <c r="M3124" i="6"/>
  <c r="M3125" i="6"/>
  <c r="M3126" i="6"/>
  <c r="M3127" i="6"/>
  <c r="M3128" i="6"/>
  <c r="M3129" i="6"/>
  <c r="M3130" i="6"/>
  <c r="M3131" i="6"/>
  <c r="M3132" i="6"/>
  <c r="M3133" i="6"/>
  <c r="M3134" i="6"/>
  <c r="M3135" i="6"/>
  <c r="M3136" i="6"/>
  <c r="M3137" i="6"/>
  <c r="M3138" i="6"/>
  <c r="M3139" i="6"/>
  <c r="M3140" i="6"/>
  <c r="M3141" i="6"/>
  <c r="M3142" i="6"/>
  <c r="M3143" i="6"/>
  <c r="M3144" i="6"/>
  <c r="M3145" i="6"/>
  <c r="M3146" i="6"/>
  <c r="M3147" i="6"/>
  <c r="M3148" i="6"/>
  <c r="M3149" i="6"/>
  <c r="M3150" i="6"/>
  <c r="M3151" i="6"/>
  <c r="M3152" i="6"/>
  <c r="M3153" i="6"/>
  <c r="M3154" i="6"/>
  <c r="M3155" i="6"/>
  <c r="M3156" i="6"/>
  <c r="M3157" i="6"/>
  <c r="M3158" i="6"/>
  <c r="M3159" i="6"/>
  <c r="M3160" i="6"/>
  <c r="M3161" i="6"/>
  <c r="M3162" i="6"/>
  <c r="M3163" i="6"/>
  <c r="M3164" i="6"/>
  <c r="M3165" i="6"/>
  <c r="M3166" i="6"/>
  <c r="M3167" i="6"/>
  <c r="M3168" i="6"/>
  <c r="M3169" i="6"/>
  <c r="M3170" i="6"/>
  <c r="M3171" i="6"/>
  <c r="M3172" i="6"/>
  <c r="M3173" i="6"/>
  <c r="M3174" i="6"/>
  <c r="M3175" i="6"/>
  <c r="M3176" i="6"/>
  <c r="M3177" i="6"/>
  <c r="M3178" i="6"/>
  <c r="M3179" i="6"/>
  <c r="M3180" i="6"/>
  <c r="M3181" i="6"/>
  <c r="M3182" i="6"/>
  <c r="M3183" i="6"/>
  <c r="M3184" i="6"/>
  <c r="M3185" i="6"/>
  <c r="M3186" i="6"/>
  <c r="M3187" i="6"/>
  <c r="M3188" i="6"/>
  <c r="M3189" i="6"/>
  <c r="M3190" i="6"/>
  <c r="M3191" i="6"/>
  <c r="M3192" i="6"/>
  <c r="M3193" i="6"/>
  <c r="M3194" i="6"/>
  <c r="M3195" i="6"/>
  <c r="M3196" i="6"/>
  <c r="M3197" i="6"/>
  <c r="M3198" i="6"/>
  <c r="M3199" i="6"/>
  <c r="M3200" i="6"/>
  <c r="M3201" i="6"/>
  <c r="M3202" i="6"/>
  <c r="M3203" i="6"/>
  <c r="M3204" i="6"/>
  <c r="M3205" i="6"/>
  <c r="M3206" i="6"/>
  <c r="M3207" i="6"/>
  <c r="M3208" i="6"/>
  <c r="M3209" i="6"/>
  <c r="M3210" i="6"/>
  <c r="M3211" i="6"/>
  <c r="M3212" i="6"/>
  <c r="M3213" i="6"/>
  <c r="M3214" i="6"/>
  <c r="M3215" i="6"/>
  <c r="M3216" i="6"/>
  <c r="M3217" i="6"/>
  <c r="M3218" i="6"/>
  <c r="M3219" i="6"/>
  <c r="M3220" i="6"/>
  <c r="M3221" i="6"/>
  <c r="M3222" i="6"/>
  <c r="M3223" i="6"/>
  <c r="M3224" i="6"/>
  <c r="M3225" i="6"/>
  <c r="M3226" i="6"/>
  <c r="M3227" i="6"/>
  <c r="M3228" i="6"/>
  <c r="M3229" i="6"/>
  <c r="M3230" i="6"/>
  <c r="M3231" i="6"/>
  <c r="M3232" i="6"/>
  <c r="M3233" i="6"/>
  <c r="M3234" i="6"/>
  <c r="M3235" i="6"/>
  <c r="M3236" i="6"/>
  <c r="M3237" i="6"/>
  <c r="M3238" i="6"/>
  <c r="M3239" i="6"/>
  <c r="M3240" i="6"/>
  <c r="M3241" i="6"/>
  <c r="M3242" i="6"/>
  <c r="M3243" i="6"/>
  <c r="M3244" i="6"/>
  <c r="M3245" i="6"/>
  <c r="M3246" i="6"/>
  <c r="M3247" i="6"/>
  <c r="M3248" i="6"/>
  <c r="M3249" i="6"/>
  <c r="M3250" i="6"/>
  <c r="M3251" i="6"/>
  <c r="M3252" i="6"/>
  <c r="M3253" i="6"/>
  <c r="M3254" i="6"/>
  <c r="M3255" i="6"/>
  <c r="M3256" i="6"/>
  <c r="M3257" i="6"/>
  <c r="M3258" i="6"/>
  <c r="M3259" i="6"/>
  <c r="M3260" i="6"/>
  <c r="M3261" i="6"/>
  <c r="M3262" i="6"/>
  <c r="M3263" i="6"/>
  <c r="M3264" i="6"/>
  <c r="M3265" i="6"/>
  <c r="M3266" i="6"/>
  <c r="M3267" i="6"/>
  <c r="M3268" i="6"/>
  <c r="M3269" i="6"/>
  <c r="M3270" i="6"/>
  <c r="M3271" i="6"/>
  <c r="M3272" i="6"/>
  <c r="M3273" i="6"/>
  <c r="M3274" i="6"/>
  <c r="M3275" i="6"/>
  <c r="M3276" i="6"/>
  <c r="M3277" i="6"/>
  <c r="M3278" i="6"/>
  <c r="M3279" i="6"/>
  <c r="M3280" i="6"/>
  <c r="M3281" i="6"/>
  <c r="M3282" i="6"/>
  <c r="M3283" i="6"/>
  <c r="M3284" i="6"/>
  <c r="M3285" i="6"/>
  <c r="M3286" i="6"/>
  <c r="M3287" i="6"/>
  <c r="M3288" i="6"/>
  <c r="M3289" i="6"/>
  <c r="M3290" i="6"/>
  <c r="M3291" i="6"/>
  <c r="M3292" i="6"/>
  <c r="M3293" i="6"/>
  <c r="M3294" i="6"/>
  <c r="M3295" i="6"/>
  <c r="M3296" i="6"/>
  <c r="M3297" i="6"/>
  <c r="M3298" i="6"/>
  <c r="M3299" i="6"/>
  <c r="M3300" i="6"/>
  <c r="M3301" i="6"/>
  <c r="M3302" i="6"/>
  <c r="M3303" i="6"/>
  <c r="M3304" i="6"/>
  <c r="M3305" i="6"/>
  <c r="M3306" i="6"/>
  <c r="M3307" i="6"/>
  <c r="M3308" i="6"/>
  <c r="M3309" i="6"/>
  <c r="M3310" i="6"/>
  <c r="M3311" i="6"/>
  <c r="M3312" i="6"/>
  <c r="M3313" i="6"/>
  <c r="M3314" i="6"/>
  <c r="M3315" i="6"/>
  <c r="M3316" i="6"/>
  <c r="M3317" i="6"/>
  <c r="M3318" i="6"/>
  <c r="M3319" i="6"/>
  <c r="M3320" i="6"/>
  <c r="M3321" i="6"/>
  <c r="M3322" i="6"/>
  <c r="M3323" i="6"/>
  <c r="M3324" i="6"/>
  <c r="M3325" i="6"/>
  <c r="M3326" i="6"/>
  <c r="M3327" i="6"/>
  <c r="M3328" i="6"/>
  <c r="M3329" i="6"/>
  <c r="M3330" i="6"/>
  <c r="M3331" i="6"/>
  <c r="M3332" i="6"/>
  <c r="M3333" i="6"/>
  <c r="M3334" i="6"/>
  <c r="M3335" i="6"/>
  <c r="M3336" i="6"/>
  <c r="M3337" i="6"/>
  <c r="M3338" i="6"/>
  <c r="M3339" i="6"/>
  <c r="M3340" i="6"/>
  <c r="M3341" i="6"/>
  <c r="M3342" i="6"/>
  <c r="M3343" i="6"/>
  <c r="M3344" i="6"/>
  <c r="M3345" i="6"/>
  <c r="M3346" i="6"/>
  <c r="M3347" i="6"/>
  <c r="M3348" i="6"/>
  <c r="M3349" i="6"/>
  <c r="M3350" i="6"/>
  <c r="M3351" i="6"/>
  <c r="M3352" i="6"/>
  <c r="M3353" i="6"/>
  <c r="M3354" i="6"/>
  <c r="M3355" i="6"/>
  <c r="M3356" i="6"/>
  <c r="M3357" i="6"/>
  <c r="M3358" i="6"/>
  <c r="M3359" i="6"/>
  <c r="M3360" i="6"/>
  <c r="M3361" i="6"/>
  <c r="M3362" i="6"/>
  <c r="M3363" i="6"/>
  <c r="M3364" i="6"/>
  <c r="M3365" i="6"/>
  <c r="M3366" i="6"/>
  <c r="M3367" i="6"/>
  <c r="M3368" i="6"/>
  <c r="M3369" i="6"/>
  <c r="M3370" i="6"/>
  <c r="M3371" i="6"/>
  <c r="M3372" i="6"/>
  <c r="M3373" i="6"/>
  <c r="M3374" i="6"/>
  <c r="M3375" i="6"/>
  <c r="M3376" i="6"/>
  <c r="M3377" i="6"/>
  <c r="M3378" i="6"/>
  <c r="M3379" i="6"/>
  <c r="M3380" i="6"/>
  <c r="M3381" i="6"/>
  <c r="M3382" i="6"/>
  <c r="M3383" i="6"/>
  <c r="M3384" i="6"/>
  <c r="M3385" i="6"/>
  <c r="M3386" i="6"/>
  <c r="M3387" i="6"/>
  <c r="M3388" i="6"/>
  <c r="M3389" i="6"/>
  <c r="M3390" i="6"/>
  <c r="M3391" i="6"/>
  <c r="M3392" i="6"/>
  <c r="M3393" i="6"/>
  <c r="M3394" i="6"/>
  <c r="M3395" i="6"/>
  <c r="M3396" i="6"/>
  <c r="M3397" i="6"/>
  <c r="M3398" i="6"/>
  <c r="M3399" i="6"/>
  <c r="M3400" i="6"/>
  <c r="M3401" i="6"/>
  <c r="M3402" i="6"/>
  <c r="M3403" i="6"/>
  <c r="M3404" i="6"/>
  <c r="M3405" i="6"/>
  <c r="M3406" i="6"/>
  <c r="M3407" i="6"/>
  <c r="M3408" i="6"/>
  <c r="M3409" i="6"/>
  <c r="M3410" i="6"/>
  <c r="M3411" i="6"/>
  <c r="M3412" i="6"/>
  <c r="M3413" i="6"/>
  <c r="M3414" i="6"/>
  <c r="M3415" i="6"/>
  <c r="M3416" i="6"/>
  <c r="M3417" i="6"/>
  <c r="M3418" i="6"/>
  <c r="M3419" i="6"/>
  <c r="M3420" i="6"/>
  <c r="M3421" i="6"/>
  <c r="M3422" i="6"/>
  <c r="M3423" i="6"/>
  <c r="M3424" i="6"/>
  <c r="M3425" i="6"/>
  <c r="M3426" i="6"/>
  <c r="M3427" i="6"/>
  <c r="M2" i="6"/>
  <c r="G3294" i="6"/>
  <c r="G3296" i="6"/>
  <c r="G3297" i="6"/>
  <c r="G3298" i="6"/>
  <c r="G3299" i="6"/>
  <c r="G3302" i="6"/>
  <c r="G3304" i="6"/>
  <c r="G3305" i="6"/>
  <c r="G3306" i="6"/>
  <c r="G3307" i="6"/>
  <c r="G3310" i="6"/>
  <c r="G3312" i="6"/>
  <c r="G3313" i="6"/>
  <c r="G3314" i="6"/>
  <c r="G3315" i="6"/>
  <c r="G3318" i="6"/>
  <c r="G3320" i="6"/>
  <c r="G3321" i="6"/>
  <c r="G3322" i="6"/>
  <c r="G3323" i="6"/>
  <c r="G3326" i="6"/>
  <c r="G3328" i="6"/>
  <c r="G3329" i="6"/>
  <c r="G3330" i="6"/>
  <c r="G3331" i="6"/>
  <c r="G3334" i="6"/>
  <c r="G3336" i="6"/>
  <c r="G3337" i="6"/>
  <c r="G3338" i="6"/>
  <c r="G3339" i="6"/>
  <c r="G3342" i="6"/>
  <c r="G3344" i="6"/>
  <c r="G3345" i="6"/>
  <c r="G3346" i="6"/>
  <c r="G3347" i="6"/>
  <c r="G3350" i="6"/>
  <c r="G3352" i="6"/>
  <c r="G3353" i="6"/>
  <c r="G3354" i="6"/>
  <c r="G3355" i="6"/>
  <c r="G3358" i="6"/>
  <c r="G3360" i="6"/>
  <c r="G3361" i="6"/>
  <c r="G3362" i="6"/>
  <c r="G3363" i="6"/>
  <c r="G3366" i="6"/>
  <c r="G3368" i="6"/>
  <c r="G3369" i="6"/>
  <c r="G3370" i="6"/>
  <c r="G3371" i="6"/>
  <c r="G3374" i="6"/>
  <c r="G3376" i="6"/>
  <c r="G3377" i="6"/>
  <c r="G3378" i="6"/>
  <c r="G3379" i="6"/>
  <c r="G3382" i="6"/>
  <c r="G3384" i="6"/>
  <c r="G3385" i="6"/>
  <c r="G3386" i="6"/>
  <c r="G3387" i="6"/>
  <c r="G3390" i="6"/>
  <c r="G3392" i="6"/>
  <c r="G3393" i="6"/>
  <c r="G3394" i="6"/>
  <c r="G3395" i="6"/>
  <c r="G3398" i="6"/>
  <c r="G3400" i="6"/>
  <c r="G3401" i="6"/>
  <c r="G3402" i="6"/>
  <c r="G3403" i="6"/>
  <c r="G3406" i="6"/>
  <c r="G3408" i="6"/>
  <c r="G3409" i="6"/>
  <c r="G3410" i="6"/>
  <c r="G3411" i="6"/>
  <c r="G3414" i="6"/>
  <c r="G3416" i="6"/>
  <c r="G3417" i="6"/>
  <c r="G3418" i="6"/>
  <c r="G3419" i="6"/>
  <c r="G3422" i="6"/>
  <c r="G3424" i="6"/>
  <c r="G3425" i="6"/>
  <c r="G3426" i="6"/>
  <c r="G3427" i="6"/>
  <c r="F3294" i="6"/>
  <c r="F3295" i="6"/>
  <c r="G3295" i="6" s="1"/>
  <c r="F3296" i="6"/>
  <c r="F3297" i="6"/>
  <c r="F3298" i="6"/>
  <c r="F3299" i="6"/>
  <c r="F3300" i="6"/>
  <c r="G3300" i="6" s="1"/>
  <c r="F3301" i="6"/>
  <c r="G3301" i="6" s="1"/>
  <c r="F3302" i="6"/>
  <c r="F3303" i="6"/>
  <c r="G3303" i="6" s="1"/>
  <c r="F3304" i="6"/>
  <c r="F3305" i="6"/>
  <c r="F3306" i="6"/>
  <c r="F3307" i="6"/>
  <c r="F3308" i="6"/>
  <c r="G3308" i="6" s="1"/>
  <c r="F3309" i="6"/>
  <c r="G3309" i="6" s="1"/>
  <c r="F3310" i="6"/>
  <c r="F3311" i="6"/>
  <c r="G3311" i="6" s="1"/>
  <c r="F3312" i="6"/>
  <c r="F3313" i="6"/>
  <c r="F3314" i="6"/>
  <c r="F3315" i="6"/>
  <c r="F3316" i="6"/>
  <c r="G3316" i="6" s="1"/>
  <c r="F3317" i="6"/>
  <c r="G3317" i="6" s="1"/>
  <c r="F3318" i="6"/>
  <c r="F3319" i="6"/>
  <c r="G3319" i="6" s="1"/>
  <c r="F3320" i="6"/>
  <c r="F3321" i="6"/>
  <c r="F3322" i="6"/>
  <c r="F3323" i="6"/>
  <c r="F3324" i="6"/>
  <c r="G3324" i="6" s="1"/>
  <c r="F3325" i="6"/>
  <c r="G3325" i="6" s="1"/>
  <c r="F3326" i="6"/>
  <c r="F3327" i="6"/>
  <c r="G3327" i="6" s="1"/>
  <c r="F3328" i="6"/>
  <c r="F3329" i="6"/>
  <c r="F3330" i="6"/>
  <c r="F3331" i="6"/>
  <c r="F3332" i="6"/>
  <c r="G3332" i="6" s="1"/>
  <c r="F3333" i="6"/>
  <c r="G3333" i="6" s="1"/>
  <c r="F3334" i="6"/>
  <c r="F3335" i="6"/>
  <c r="G3335" i="6" s="1"/>
  <c r="F3336" i="6"/>
  <c r="F3337" i="6"/>
  <c r="F3338" i="6"/>
  <c r="F3339" i="6"/>
  <c r="F3340" i="6"/>
  <c r="G3340" i="6" s="1"/>
  <c r="F3341" i="6"/>
  <c r="G3341" i="6" s="1"/>
  <c r="F3342" i="6"/>
  <c r="F3343" i="6"/>
  <c r="G3343" i="6" s="1"/>
  <c r="F3344" i="6"/>
  <c r="F3345" i="6"/>
  <c r="F3346" i="6"/>
  <c r="F3347" i="6"/>
  <c r="F3348" i="6"/>
  <c r="G3348" i="6" s="1"/>
  <c r="F3349" i="6"/>
  <c r="G3349" i="6" s="1"/>
  <c r="F3350" i="6"/>
  <c r="F3351" i="6"/>
  <c r="G3351" i="6" s="1"/>
  <c r="F3352" i="6"/>
  <c r="F3353" i="6"/>
  <c r="F3354" i="6"/>
  <c r="F3355" i="6"/>
  <c r="F3356" i="6"/>
  <c r="G3356" i="6" s="1"/>
  <c r="F3357" i="6"/>
  <c r="G3357" i="6" s="1"/>
  <c r="F3358" i="6"/>
  <c r="F3359" i="6"/>
  <c r="G3359" i="6" s="1"/>
  <c r="F3360" i="6"/>
  <c r="F3361" i="6"/>
  <c r="F3362" i="6"/>
  <c r="F3363" i="6"/>
  <c r="F3364" i="6"/>
  <c r="G3364" i="6" s="1"/>
  <c r="F3365" i="6"/>
  <c r="G3365" i="6" s="1"/>
  <c r="F3366" i="6"/>
  <c r="F3367" i="6"/>
  <c r="G3367" i="6" s="1"/>
  <c r="F3368" i="6"/>
  <c r="F3369" i="6"/>
  <c r="F3370" i="6"/>
  <c r="F3371" i="6"/>
  <c r="F3372" i="6"/>
  <c r="G3372" i="6" s="1"/>
  <c r="F3373" i="6"/>
  <c r="G3373" i="6" s="1"/>
  <c r="F3374" i="6"/>
  <c r="F3375" i="6"/>
  <c r="G3375" i="6" s="1"/>
  <c r="F3376" i="6"/>
  <c r="F3377" i="6"/>
  <c r="F3378" i="6"/>
  <c r="F3379" i="6"/>
  <c r="F3380" i="6"/>
  <c r="G3380" i="6" s="1"/>
  <c r="F3381" i="6"/>
  <c r="G3381" i="6" s="1"/>
  <c r="F3382" i="6"/>
  <c r="F3383" i="6"/>
  <c r="G3383" i="6" s="1"/>
  <c r="F3384" i="6"/>
  <c r="F3385" i="6"/>
  <c r="F3386" i="6"/>
  <c r="F3387" i="6"/>
  <c r="F3388" i="6"/>
  <c r="G3388" i="6" s="1"/>
  <c r="F3389" i="6"/>
  <c r="G3389" i="6" s="1"/>
  <c r="F3390" i="6"/>
  <c r="F3391" i="6"/>
  <c r="G3391" i="6" s="1"/>
  <c r="F3392" i="6"/>
  <c r="F3393" i="6"/>
  <c r="F3394" i="6"/>
  <c r="F3395" i="6"/>
  <c r="F3396" i="6"/>
  <c r="G3396" i="6" s="1"/>
  <c r="F3397" i="6"/>
  <c r="G3397" i="6" s="1"/>
  <c r="F3398" i="6"/>
  <c r="F3399" i="6"/>
  <c r="G3399" i="6" s="1"/>
  <c r="F3400" i="6"/>
  <c r="F3401" i="6"/>
  <c r="F3402" i="6"/>
  <c r="F3403" i="6"/>
  <c r="F3404" i="6"/>
  <c r="G3404" i="6" s="1"/>
  <c r="F3405" i="6"/>
  <c r="G3405" i="6" s="1"/>
  <c r="F3406" i="6"/>
  <c r="F3407" i="6"/>
  <c r="G3407" i="6" s="1"/>
  <c r="F3408" i="6"/>
  <c r="F3409" i="6"/>
  <c r="F3410" i="6"/>
  <c r="F3411" i="6"/>
  <c r="F3412" i="6"/>
  <c r="G3412" i="6" s="1"/>
  <c r="F3413" i="6"/>
  <c r="G3413" i="6" s="1"/>
  <c r="F3414" i="6"/>
  <c r="F3415" i="6"/>
  <c r="G3415" i="6" s="1"/>
  <c r="F3416" i="6"/>
  <c r="F3417" i="6"/>
  <c r="F3418" i="6"/>
  <c r="F3419" i="6"/>
  <c r="F3420" i="6"/>
  <c r="G3420" i="6" s="1"/>
  <c r="F3421" i="6"/>
  <c r="G3421" i="6" s="1"/>
  <c r="F3422" i="6"/>
  <c r="F3423" i="6"/>
  <c r="G3423" i="6" s="1"/>
  <c r="F3424" i="6"/>
  <c r="F3425" i="6"/>
  <c r="F3426" i="6"/>
  <c r="F3427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G10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444" i="6"/>
  <c r="U445" i="6"/>
  <c r="U446" i="6"/>
  <c r="U447" i="6"/>
  <c r="U448" i="6"/>
  <c r="U449" i="6"/>
  <c r="U450" i="6"/>
  <c r="U451" i="6"/>
  <c r="U452" i="6"/>
  <c r="U453" i="6"/>
  <c r="U454" i="6"/>
  <c r="U455" i="6"/>
  <c r="U456" i="6"/>
  <c r="U457" i="6"/>
  <c r="U458" i="6"/>
  <c r="U459" i="6"/>
  <c r="U460" i="6"/>
  <c r="U461" i="6"/>
  <c r="U462" i="6"/>
  <c r="U463" i="6"/>
  <c r="U464" i="6"/>
  <c r="U465" i="6"/>
  <c r="U466" i="6"/>
  <c r="U467" i="6"/>
  <c r="U468" i="6"/>
  <c r="U469" i="6"/>
  <c r="U470" i="6"/>
  <c r="U471" i="6"/>
  <c r="U472" i="6"/>
  <c r="U473" i="6"/>
  <c r="U474" i="6"/>
  <c r="U475" i="6"/>
  <c r="U476" i="6"/>
  <c r="U477" i="6"/>
  <c r="U478" i="6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U511" i="6"/>
  <c r="U512" i="6"/>
  <c r="U513" i="6"/>
  <c r="U514" i="6"/>
  <c r="U515" i="6"/>
  <c r="U516" i="6"/>
  <c r="U517" i="6"/>
  <c r="U518" i="6"/>
  <c r="U519" i="6"/>
  <c r="U520" i="6"/>
  <c r="U521" i="6"/>
  <c r="U522" i="6"/>
  <c r="U523" i="6"/>
  <c r="U524" i="6"/>
  <c r="U525" i="6"/>
  <c r="U526" i="6"/>
  <c r="U527" i="6"/>
  <c r="U528" i="6"/>
  <c r="U529" i="6"/>
  <c r="U530" i="6"/>
  <c r="U531" i="6"/>
  <c r="U532" i="6"/>
  <c r="U533" i="6"/>
  <c r="U534" i="6"/>
  <c r="U535" i="6"/>
  <c r="U536" i="6"/>
  <c r="U537" i="6"/>
  <c r="U538" i="6"/>
  <c r="U539" i="6"/>
  <c r="U540" i="6"/>
  <c r="U541" i="6"/>
  <c r="U542" i="6"/>
  <c r="U543" i="6"/>
  <c r="U544" i="6"/>
  <c r="U545" i="6"/>
  <c r="U546" i="6"/>
  <c r="U547" i="6"/>
  <c r="U548" i="6"/>
  <c r="U549" i="6"/>
  <c r="U550" i="6"/>
  <c r="U551" i="6"/>
  <c r="U552" i="6"/>
  <c r="U553" i="6"/>
  <c r="U554" i="6"/>
  <c r="U555" i="6"/>
  <c r="U556" i="6"/>
  <c r="U557" i="6"/>
  <c r="U558" i="6"/>
  <c r="U559" i="6"/>
  <c r="U560" i="6"/>
  <c r="U561" i="6"/>
  <c r="U562" i="6"/>
  <c r="U563" i="6"/>
  <c r="U564" i="6"/>
  <c r="U565" i="6"/>
  <c r="U566" i="6"/>
  <c r="U567" i="6"/>
  <c r="U568" i="6"/>
  <c r="U569" i="6"/>
  <c r="U570" i="6"/>
  <c r="U571" i="6"/>
  <c r="U572" i="6"/>
  <c r="U573" i="6"/>
  <c r="U574" i="6"/>
  <c r="U575" i="6"/>
  <c r="U576" i="6"/>
  <c r="U577" i="6"/>
  <c r="U578" i="6"/>
  <c r="U579" i="6"/>
  <c r="U580" i="6"/>
  <c r="U581" i="6"/>
  <c r="U582" i="6"/>
  <c r="U583" i="6"/>
  <c r="U584" i="6"/>
  <c r="U585" i="6"/>
  <c r="U586" i="6"/>
  <c r="U587" i="6"/>
  <c r="U588" i="6"/>
  <c r="U589" i="6"/>
  <c r="U590" i="6"/>
  <c r="U591" i="6"/>
  <c r="U592" i="6"/>
  <c r="U593" i="6"/>
  <c r="U594" i="6"/>
  <c r="U595" i="6"/>
  <c r="U596" i="6"/>
  <c r="U597" i="6"/>
  <c r="U598" i="6"/>
  <c r="U599" i="6"/>
  <c r="U600" i="6"/>
  <c r="U601" i="6"/>
  <c r="U602" i="6"/>
  <c r="U603" i="6"/>
  <c r="U604" i="6"/>
  <c r="U605" i="6"/>
  <c r="U606" i="6"/>
  <c r="U607" i="6"/>
  <c r="U608" i="6"/>
  <c r="U609" i="6"/>
  <c r="U610" i="6"/>
  <c r="U611" i="6"/>
  <c r="U612" i="6"/>
  <c r="U613" i="6"/>
  <c r="U614" i="6"/>
  <c r="U615" i="6"/>
  <c r="U616" i="6"/>
  <c r="U617" i="6"/>
  <c r="U618" i="6"/>
  <c r="U619" i="6"/>
  <c r="U620" i="6"/>
  <c r="U621" i="6"/>
  <c r="U622" i="6"/>
  <c r="U623" i="6"/>
  <c r="U624" i="6"/>
  <c r="U625" i="6"/>
  <c r="U626" i="6"/>
  <c r="U627" i="6"/>
  <c r="U628" i="6"/>
  <c r="U629" i="6"/>
  <c r="U630" i="6"/>
  <c r="U631" i="6"/>
  <c r="U632" i="6"/>
  <c r="U633" i="6"/>
  <c r="U634" i="6"/>
  <c r="U635" i="6"/>
  <c r="U636" i="6"/>
  <c r="U637" i="6"/>
  <c r="U638" i="6"/>
  <c r="U639" i="6"/>
  <c r="U640" i="6"/>
  <c r="U641" i="6"/>
  <c r="U642" i="6"/>
  <c r="U643" i="6"/>
  <c r="U644" i="6"/>
  <c r="U645" i="6"/>
  <c r="U646" i="6"/>
  <c r="U647" i="6"/>
  <c r="U648" i="6"/>
  <c r="U649" i="6"/>
  <c r="U650" i="6"/>
  <c r="U651" i="6"/>
  <c r="U652" i="6"/>
  <c r="U653" i="6"/>
  <c r="U654" i="6"/>
  <c r="U655" i="6"/>
  <c r="U656" i="6"/>
  <c r="U657" i="6"/>
  <c r="U658" i="6"/>
  <c r="U659" i="6"/>
  <c r="U660" i="6"/>
  <c r="U661" i="6"/>
  <c r="U662" i="6"/>
  <c r="U663" i="6"/>
  <c r="U664" i="6"/>
  <c r="U665" i="6"/>
  <c r="U666" i="6"/>
  <c r="U667" i="6"/>
  <c r="U668" i="6"/>
  <c r="U669" i="6"/>
  <c r="U670" i="6"/>
  <c r="U671" i="6"/>
  <c r="U672" i="6"/>
  <c r="U673" i="6"/>
  <c r="U674" i="6"/>
  <c r="U675" i="6"/>
  <c r="U676" i="6"/>
  <c r="U677" i="6"/>
  <c r="U678" i="6"/>
  <c r="U679" i="6"/>
  <c r="U680" i="6"/>
  <c r="U681" i="6"/>
  <c r="U682" i="6"/>
  <c r="U683" i="6"/>
  <c r="U684" i="6"/>
  <c r="U685" i="6"/>
  <c r="U686" i="6"/>
  <c r="U687" i="6"/>
  <c r="U688" i="6"/>
  <c r="U689" i="6"/>
  <c r="U690" i="6"/>
  <c r="U691" i="6"/>
  <c r="U692" i="6"/>
  <c r="U693" i="6"/>
  <c r="U694" i="6"/>
  <c r="U695" i="6"/>
  <c r="U696" i="6"/>
  <c r="U697" i="6"/>
  <c r="U698" i="6"/>
  <c r="U699" i="6"/>
  <c r="U700" i="6"/>
  <c r="U701" i="6"/>
  <c r="U702" i="6"/>
  <c r="U703" i="6"/>
  <c r="U704" i="6"/>
  <c r="U705" i="6"/>
  <c r="U706" i="6"/>
  <c r="U707" i="6"/>
  <c r="U708" i="6"/>
  <c r="U709" i="6"/>
  <c r="U710" i="6"/>
  <c r="U711" i="6"/>
  <c r="U712" i="6"/>
  <c r="U713" i="6"/>
  <c r="U714" i="6"/>
  <c r="U715" i="6"/>
  <c r="U716" i="6"/>
  <c r="U717" i="6"/>
  <c r="U718" i="6"/>
  <c r="U719" i="6"/>
  <c r="U720" i="6"/>
  <c r="U721" i="6"/>
  <c r="U722" i="6"/>
  <c r="U723" i="6"/>
  <c r="U724" i="6"/>
  <c r="U725" i="6"/>
  <c r="U726" i="6"/>
  <c r="U727" i="6"/>
  <c r="U728" i="6"/>
  <c r="U729" i="6"/>
  <c r="U730" i="6"/>
  <c r="U731" i="6"/>
  <c r="U732" i="6"/>
  <c r="U733" i="6"/>
  <c r="U734" i="6"/>
  <c r="U735" i="6"/>
  <c r="U736" i="6"/>
  <c r="U737" i="6"/>
  <c r="U738" i="6"/>
  <c r="U739" i="6"/>
  <c r="U740" i="6"/>
  <c r="U741" i="6"/>
  <c r="U742" i="6"/>
  <c r="U743" i="6"/>
  <c r="U744" i="6"/>
  <c r="U745" i="6"/>
  <c r="U746" i="6"/>
  <c r="U747" i="6"/>
  <c r="U748" i="6"/>
  <c r="U749" i="6"/>
  <c r="U750" i="6"/>
  <c r="U751" i="6"/>
  <c r="U752" i="6"/>
  <c r="U753" i="6"/>
  <c r="U754" i="6"/>
  <c r="U755" i="6"/>
  <c r="U756" i="6"/>
  <c r="U757" i="6"/>
  <c r="U758" i="6"/>
  <c r="U759" i="6"/>
  <c r="U760" i="6"/>
  <c r="U761" i="6"/>
  <c r="U762" i="6"/>
  <c r="U763" i="6"/>
  <c r="U764" i="6"/>
  <c r="U765" i="6"/>
  <c r="U766" i="6"/>
  <c r="U767" i="6"/>
  <c r="U768" i="6"/>
  <c r="U769" i="6"/>
  <c r="U770" i="6"/>
  <c r="U771" i="6"/>
  <c r="U772" i="6"/>
  <c r="U773" i="6"/>
  <c r="U774" i="6"/>
  <c r="U775" i="6"/>
  <c r="U776" i="6"/>
  <c r="U777" i="6"/>
  <c r="U778" i="6"/>
  <c r="U779" i="6"/>
  <c r="U780" i="6"/>
  <c r="U781" i="6"/>
  <c r="U782" i="6"/>
  <c r="U783" i="6"/>
  <c r="U784" i="6"/>
  <c r="U785" i="6"/>
  <c r="U786" i="6"/>
  <c r="U787" i="6"/>
  <c r="U788" i="6"/>
  <c r="U789" i="6"/>
  <c r="U790" i="6"/>
  <c r="U791" i="6"/>
  <c r="U792" i="6"/>
  <c r="U793" i="6"/>
  <c r="U794" i="6"/>
  <c r="U795" i="6"/>
  <c r="U796" i="6"/>
  <c r="U797" i="6"/>
  <c r="U798" i="6"/>
  <c r="U799" i="6"/>
  <c r="U800" i="6"/>
  <c r="U801" i="6"/>
  <c r="U802" i="6"/>
  <c r="U803" i="6"/>
  <c r="U804" i="6"/>
  <c r="U805" i="6"/>
  <c r="U806" i="6"/>
  <c r="U807" i="6"/>
  <c r="U808" i="6"/>
  <c r="U809" i="6"/>
  <c r="U810" i="6"/>
  <c r="U811" i="6"/>
  <c r="U812" i="6"/>
  <c r="U813" i="6"/>
  <c r="U814" i="6"/>
  <c r="U815" i="6"/>
  <c r="U816" i="6"/>
  <c r="U817" i="6"/>
  <c r="U818" i="6"/>
  <c r="U819" i="6"/>
  <c r="U820" i="6"/>
  <c r="U821" i="6"/>
  <c r="U822" i="6"/>
  <c r="U823" i="6"/>
  <c r="U824" i="6"/>
  <c r="U825" i="6"/>
  <c r="U826" i="6"/>
  <c r="U827" i="6"/>
  <c r="U828" i="6"/>
  <c r="U829" i="6"/>
  <c r="U830" i="6"/>
  <c r="U831" i="6"/>
  <c r="U832" i="6"/>
  <c r="U833" i="6"/>
  <c r="U834" i="6"/>
  <c r="U835" i="6"/>
  <c r="U836" i="6"/>
  <c r="U837" i="6"/>
  <c r="U838" i="6"/>
  <c r="U839" i="6"/>
  <c r="U840" i="6"/>
  <c r="U841" i="6"/>
  <c r="U842" i="6"/>
  <c r="U843" i="6"/>
  <c r="U844" i="6"/>
  <c r="U845" i="6"/>
  <c r="U846" i="6"/>
  <c r="U847" i="6"/>
  <c r="U848" i="6"/>
  <c r="U849" i="6"/>
  <c r="U850" i="6"/>
  <c r="U851" i="6"/>
  <c r="U852" i="6"/>
  <c r="U853" i="6"/>
  <c r="U854" i="6"/>
  <c r="U855" i="6"/>
  <c r="U856" i="6"/>
  <c r="U857" i="6"/>
  <c r="U858" i="6"/>
  <c r="U859" i="6"/>
  <c r="U860" i="6"/>
  <c r="U861" i="6"/>
  <c r="U862" i="6"/>
  <c r="U863" i="6"/>
  <c r="U864" i="6"/>
  <c r="U865" i="6"/>
  <c r="U866" i="6"/>
  <c r="U867" i="6"/>
  <c r="U868" i="6"/>
  <c r="U869" i="6"/>
  <c r="U870" i="6"/>
  <c r="U871" i="6"/>
  <c r="U872" i="6"/>
  <c r="U873" i="6"/>
  <c r="U874" i="6"/>
  <c r="U875" i="6"/>
  <c r="U876" i="6"/>
  <c r="U877" i="6"/>
  <c r="U878" i="6"/>
  <c r="U879" i="6"/>
  <c r="U880" i="6"/>
  <c r="U881" i="6"/>
  <c r="U882" i="6"/>
  <c r="U883" i="6"/>
  <c r="U884" i="6"/>
  <c r="U885" i="6"/>
  <c r="U886" i="6"/>
  <c r="U887" i="6"/>
  <c r="U888" i="6"/>
  <c r="U889" i="6"/>
  <c r="U890" i="6"/>
  <c r="U891" i="6"/>
  <c r="U892" i="6"/>
  <c r="U893" i="6"/>
  <c r="U894" i="6"/>
  <c r="U895" i="6"/>
  <c r="U896" i="6"/>
  <c r="U897" i="6"/>
  <c r="U898" i="6"/>
  <c r="U899" i="6"/>
  <c r="U900" i="6"/>
  <c r="U901" i="6"/>
  <c r="U902" i="6"/>
  <c r="U903" i="6"/>
  <c r="U904" i="6"/>
  <c r="U905" i="6"/>
  <c r="U906" i="6"/>
  <c r="U907" i="6"/>
  <c r="U908" i="6"/>
  <c r="U909" i="6"/>
  <c r="U910" i="6"/>
  <c r="U911" i="6"/>
  <c r="U912" i="6"/>
  <c r="U913" i="6"/>
  <c r="U914" i="6"/>
  <c r="U915" i="6"/>
  <c r="U916" i="6"/>
  <c r="U917" i="6"/>
  <c r="U918" i="6"/>
  <c r="U919" i="6"/>
  <c r="U920" i="6"/>
  <c r="U921" i="6"/>
  <c r="U922" i="6"/>
  <c r="U923" i="6"/>
  <c r="U924" i="6"/>
  <c r="U925" i="6"/>
  <c r="U926" i="6"/>
  <c r="U927" i="6"/>
  <c r="U928" i="6"/>
  <c r="U929" i="6"/>
  <c r="U930" i="6"/>
  <c r="U931" i="6"/>
  <c r="U932" i="6"/>
  <c r="U933" i="6"/>
  <c r="U934" i="6"/>
  <c r="U935" i="6"/>
  <c r="U936" i="6"/>
  <c r="U937" i="6"/>
  <c r="U938" i="6"/>
  <c r="U939" i="6"/>
  <c r="U940" i="6"/>
  <c r="U941" i="6"/>
  <c r="U942" i="6"/>
  <c r="U943" i="6"/>
  <c r="U944" i="6"/>
  <c r="U945" i="6"/>
  <c r="U946" i="6"/>
  <c r="U947" i="6"/>
  <c r="U948" i="6"/>
  <c r="U949" i="6"/>
  <c r="U950" i="6"/>
  <c r="U951" i="6"/>
  <c r="U952" i="6"/>
  <c r="U953" i="6"/>
  <c r="U954" i="6"/>
  <c r="U955" i="6"/>
  <c r="U956" i="6"/>
  <c r="U957" i="6"/>
  <c r="U958" i="6"/>
  <c r="U959" i="6"/>
  <c r="U960" i="6"/>
  <c r="U961" i="6"/>
  <c r="U962" i="6"/>
  <c r="U963" i="6"/>
  <c r="U964" i="6"/>
  <c r="U965" i="6"/>
  <c r="U966" i="6"/>
  <c r="U967" i="6"/>
  <c r="U968" i="6"/>
  <c r="U969" i="6"/>
  <c r="U970" i="6"/>
  <c r="U971" i="6"/>
  <c r="U972" i="6"/>
  <c r="U973" i="6"/>
  <c r="U974" i="6"/>
  <c r="U975" i="6"/>
  <c r="U976" i="6"/>
  <c r="U977" i="6"/>
  <c r="U978" i="6"/>
  <c r="U979" i="6"/>
  <c r="U980" i="6"/>
  <c r="U981" i="6"/>
  <c r="U982" i="6"/>
  <c r="U983" i="6"/>
  <c r="U984" i="6"/>
  <c r="U985" i="6"/>
  <c r="U986" i="6"/>
  <c r="U987" i="6"/>
  <c r="U988" i="6"/>
  <c r="U989" i="6"/>
  <c r="U990" i="6"/>
  <c r="U991" i="6"/>
  <c r="U992" i="6"/>
  <c r="U993" i="6"/>
  <c r="U994" i="6"/>
  <c r="U995" i="6"/>
  <c r="U996" i="6"/>
  <c r="U997" i="6"/>
  <c r="U998" i="6"/>
  <c r="U999" i="6"/>
  <c r="U1000" i="6"/>
  <c r="U1001" i="6"/>
  <c r="U1002" i="6"/>
  <c r="U1003" i="6"/>
  <c r="U1004" i="6"/>
  <c r="U1005" i="6"/>
  <c r="U1006" i="6"/>
  <c r="U1007" i="6"/>
  <c r="U1008" i="6"/>
  <c r="U1009" i="6"/>
  <c r="U1010" i="6"/>
  <c r="U1011" i="6"/>
  <c r="U1012" i="6"/>
  <c r="U1013" i="6"/>
  <c r="U1014" i="6"/>
  <c r="U1015" i="6"/>
  <c r="U1016" i="6"/>
  <c r="U1017" i="6"/>
  <c r="U1018" i="6"/>
  <c r="U1019" i="6"/>
  <c r="U1020" i="6"/>
  <c r="U1021" i="6"/>
  <c r="U1022" i="6"/>
  <c r="U1023" i="6"/>
  <c r="U1024" i="6"/>
  <c r="U1025" i="6"/>
  <c r="U1026" i="6"/>
  <c r="U1027" i="6"/>
  <c r="U1028" i="6"/>
  <c r="U1029" i="6"/>
  <c r="U1030" i="6"/>
  <c r="U1031" i="6"/>
  <c r="U1032" i="6"/>
  <c r="U1033" i="6"/>
  <c r="U1034" i="6"/>
  <c r="U1035" i="6"/>
  <c r="U1036" i="6"/>
  <c r="U1037" i="6"/>
  <c r="U1038" i="6"/>
  <c r="U1039" i="6"/>
  <c r="U1040" i="6"/>
  <c r="U1041" i="6"/>
  <c r="U1042" i="6"/>
  <c r="U1043" i="6"/>
  <c r="U1044" i="6"/>
  <c r="U1045" i="6"/>
  <c r="U1046" i="6"/>
  <c r="U1047" i="6"/>
  <c r="U1048" i="6"/>
  <c r="U1049" i="6"/>
  <c r="U1050" i="6"/>
  <c r="U1051" i="6"/>
  <c r="U1052" i="6"/>
  <c r="U1053" i="6"/>
  <c r="U1054" i="6"/>
  <c r="U1055" i="6"/>
  <c r="U1056" i="6"/>
  <c r="U1057" i="6"/>
  <c r="U1058" i="6"/>
  <c r="U1059" i="6"/>
  <c r="U1060" i="6"/>
  <c r="U1061" i="6"/>
  <c r="U1062" i="6"/>
  <c r="U1063" i="6"/>
  <c r="U1064" i="6"/>
  <c r="U1065" i="6"/>
  <c r="U1066" i="6"/>
  <c r="U1067" i="6"/>
  <c r="U1068" i="6"/>
  <c r="U1069" i="6"/>
  <c r="U1070" i="6"/>
  <c r="U1071" i="6"/>
  <c r="U1072" i="6"/>
  <c r="U1073" i="6"/>
  <c r="U1074" i="6"/>
  <c r="U1075" i="6"/>
  <c r="U1076" i="6"/>
  <c r="U1077" i="6"/>
  <c r="U1078" i="6"/>
  <c r="U1079" i="6"/>
  <c r="U1080" i="6"/>
  <c r="U1081" i="6"/>
  <c r="U1082" i="6"/>
  <c r="U1083" i="6"/>
  <c r="U1084" i="6"/>
  <c r="U1085" i="6"/>
  <c r="U1086" i="6"/>
  <c r="U1087" i="6"/>
  <c r="U1088" i="6"/>
  <c r="U1089" i="6"/>
  <c r="U1090" i="6"/>
  <c r="U1091" i="6"/>
  <c r="U1092" i="6"/>
  <c r="U1093" i="6"/>
  <c r="U1094" i="6"/>
  <c r="U1095" i="6"/>
  <c r="U1096" i="6"/>
  <c r="U1097" i="6"/>
  <c r="U1098" i="6"/>
  <c r="U1099" i="6"/>
  <c r="U1100" i="6"/>
  <c r="U1101" i="6"/>
  <c r="U1102" i="6"/>
  <c r="U1103" i="6"/>
  <c r="U1104" i="6"/>
  <c r="U1105" i="6"/>
  <c r="U1106" i="6"/>
  <c r="U1107" i="6"/>
  <c r="U1108" i="6"/>
  <c r="U1109" i="6"/>
  <c r="U1110" i="6"/>
  <c r="U1111" i="6"/>
  <c r="U1112" i="6"/>
  <c r="U1113" i="6"/>
  <c r="U1114" i="6"/>
  <c r="U1115" i="6"/>
  <c r="U1116" i="6"/>
  <c r="U1117" i="6"/>
  <c r="U1118" i="6"/>
  <c r="U1119" i="6"/>
  <c r="U1120" i="6"/>
  <c r="U1121" i="6"/>
  <c r="U1122" i="6"/>
  <c r="U1123" i="6"/>
  <c r="U1124" i="6"/>
  <c r="U1125" i="6"/>
  <c r="U1126" i="6"/>
  <c r="U1127" i="6"/>
  <c r="U1128" i="6"/>
  <c r="U1129" i="6"/>
  <c r="U1130" i="6"/>
  <c r="U1131" i="6"/>
  <c r="U1132" i="6"/>
  <c r="U1133" i="6"/>
  <c r="U1134" i="6"/>
  <c r="U1135" i="6"/>
  <c r="U1136" i="6"/>
  <c r="U1137" i="6"/>
  <c r="U1138" i="6"/>
  <c r="U1139" i="6"/>
  <c r="U1140" i="6"/>
  <c r="U1141" i="6"/>
  <c r="U1142" i="6"/>
  <c r="U1143" i="6"/>
  <c r="U1144" i="6"/>
  <c r="U1145" i="6"/>
  <c r="U1146" i="6"/>
  <c r="U1147" i="6"/>
  <c r="U1148" i="6"/>
  <c r="U1149" i="6"/>
  <c r="U1150" i="6"/>
  <c r="U1151" i="6"/>
  <c r="U1152" i="6"/>
  <c r="U1153" i="6"/>
  <c r="U1154" i="6"/>
  <c r="U1155" i="6"/>
  <c r="U1156" i="6"/>
  <c r="U1157" i="6"/>
  <c r="U1158" i="6"/>
  <c r="U1159" i="6"/>
  <c r="U1160" i="6"/>
  <c r="U1161" i="6"/>
  <c r="U1162" i="6"/>
  <c r="U1163" i="6"/>
  <c r="U1164" i="6"/>
  <c r="U1165" i="6"/>
  <c r="U1166" i="6"/>
  <c r="U1167" i="6"/>
  <c r="U1168" i="6"/>
  <c r="U1169" i="6"/>
  <c r="U1170" i="6"/>
  <c r="U1171" i="6"/>
  <c r="U1172" i="6"/>
  <c r="U1173" i="6"/>
  <c r="U1174" i="6"/>
  <c r="U1175" i="6"/>
  <c r="U1176" i="6"/>
  <c r="U1177" i="6"/>
  <c r="U1178" i="6"/>
  <c r="U1179" i="6"/>
  <c r="U1180" i="6"/>
  <c r="U1181" i="6"/>
  <c r="U1182" i="6"/>
  <c r="U1183" i="6"/>
  <c r="U1184" i="6"/>
  <c r="U1185" i="6"/>
  <c r="U1186" i="6"/>
  <c r="U1187" i="6"/>
  <c r="U1188" i="6"/>
  <c r="U1189" i="6"/>
  <c r="U1190" i="6"/>
  <c r="U1191" i="6"/>
  <c r="U1192" i="6"/>
  <c r="U1193" i="6"/>
  <c r="U1194" i="6"/>
  <c r="U1195" i="6"/>
  <c r="U1196" i="6"/>
  <c r="U1197" i="6"/>
  <c r="U1198" i="6"/>
  <c r="U1199" i="6"/>
  <c r="U1200" i="6"/>
  <c r="U1201" i="6"/>
  <c r="U1202" i="6"/>
  <c r="U1203" i="6"/>
  <c r="U1204" i="6"/>
  <c r="U1205" i="6"/>
  <c r="U1206" i="6"/>
  <c r="U1207" i="6"/>
  <c r="U1208" i="6"/>
  <c r="U1209" i="6"/>
  <c r="U1210" i="6"/>
  <c r="U1211" i="6"/>
  <c r="U1212" i="6"/>
  <c r="U1213" i="6"/>
  <c r="U1214" i="6"/>
  <c r="U1215" i="6"/>
  <c r="U1216" i="6"/>
  <c r="U1217" i="6"/>
  <c r="U1218" i="6"/>
  <c r="U1219" i="6"/>
  <c r="U1220" i="6"/>
  <c r="U1221" i="6"/>
  <c r="U1222" i="6"/>
  <c r="U1223" i="6"/>
  <c r="U1224" i="6"/>
  <c r="U1225" i="6"/>
  <c r="U1226" i="6"/>
  <c r="U1227" i="6"/>
  <c r="U1228" i="6"/>
  <c r="U1229" i="6"/>
  <c r="U1230" i="6"/>
  <c r="U1231" i="6"/>
  <c r="U1232" i="6"/>
  <c r="U1233" i="6"/>
  <c r="U1234" i="6"/>
  <c r="U1235" i="6"/>
  <c r="U1236" i="6"/>
  <c r="U1237" i="6"/>
  <c r="U1238" i="6"/>
  <c r="U1239" i="6"/>
  <c r="U1240" i="6"/>
  <c r="U1241" i="6"/>
  <c r="U1242" i="6"/>
  <c r="U1243" i="6"/>
  <c r="U1244" i="6"/>
  <c r="U1245" i="6"/>
  <c r="U1246" i="6"/>
  <c r="U1247" i="6"/>
  <c r="U1248" i="6"/>
  <c r="U1249" i="6"/>
  <c r="U1250" i="6"/>
  <c r="U1251" i="6"/>
  <c r="U1252" i="6"/>
  <c r="U1253" i="6"/>
  <c r="U1254" i="6"/>
  <c r="U1255" i="6"/>
  <c r="U1256" i="6"/>
  <c r="U1257" i="6"/>
  <c r="U1258" i="6"/>
  <c r="U1259" i="6"/>
  <c r="U1260" i="6"/>
  <c r="U1261" i="6"/>
  <c r="U1262" i="6"/>
  <c r="U1263" i="6"/>
  <c r="U1264" i="6"/>
  <c r="U1265" i="6"/>
  <c r="U1266" i="6"/>
  <c r="U1267" i="6"/>
  <c r="U1268" i="6"/>
  <c r="U1269" i="6"/>
  <c r="U1270" i="6"/>
  <c r="U1271" i="6"/>
  <c r="U1272" i="6"/>
  <c r="U1273" i="6"/>
  <c r="U1274" i="6"/>
  <c r="U1275" i="6"/>
  <c r="U1276" i="6"/>
  <c r="U1277" i="6"/>
  <c r="U1278" i="6"/>
  <c r="U1279" i="6"/>
  <c r="U1280" i="6"/>
  <c r="U1281" i="6"/>
  <c r="U1282" i="6"/>
  <c r="U1283" i="6"/>
  <c r="U1284" i="6"/>
  <c r="U1285" i="6"/>
  <c r="U1286" i="6"/>
  <c r="U1287" i="6"/>
  <c r="U1288" i="6"/>
  <c r="U1289" i="6"/>
  <c r="U1290" i="6"/>
  <c r="U1291" i="6"/>
  <c r="U1292" i="6"/>
  <c r="U1293" i="6"/>
  <c r="U1294" i="6"/>
  <c r="U1295" i="6"/>
  <c r="U1296" i="6"/>
  <c r="U1297" i="6"/>
  <c r="U1298" i="6"/>
  <c r="U1299" i="6"/>
  <c r="U1300" i="6"/>
  <c r="U1301" i="6"/>
  <c r="U1302" i="6"/>
  <c r="U1303" i="6"/>
  <c r="U1304" i="6"/>
  <c r="U1305" i="6"/>
  <c r="U1306" i="6"/>
  <c r="U1307" i="6"/>
  <c r="U1308" i="6"/>
  <c r="U1309" i="6"/>
  <c r="U1310" i="6"/>
  <c r="U1311" i="6"/>
  <c r="U1312" i="6"/>
  <c r="U1313" i="6"/>
  <c r="U1314" i="6"/>
  <c r="U1315" i="6"/>
  <c r="U1316" i="6"/>
  <c r="U1317" i="6"/>
  <c r="U1318" i="6"/>
  <c r="U1319" i="6"/>
  <c r="U1320" i="6"/>
  <c r="U1321" i="6"/>
  <c r="U1322" i="6"/>
  <c r="U1323" i="6"/>
  <c r="U1324" i="6"/>
  <c r="U1325" i="6"/>
  <c r="U1326" i="6"/>
  <c r="U1327" i="6"/>
  <c r="U1328" i="6"/>
  <c r="U1329" i="6"/>
  <c r="U1330" i="6"/>
  <c r="U1331" i="6"/>
  <c r="U1332" i="6"/>
  <c r="U1333" i="6"/>
  <c r="U1334" i="6"/>
  <c r="U1335" i="6"/>
  <c r="U1336" i="6"/>
  <c r="U1337" i="6"/>
  <c r="U1338" i="6"/>
  <c r="U1339" i="6"/>
  <c r="U1340" i="6"/>
  <c r="U1341" i="6"/>
  <c r="U1342" i="6"/>
  <c r="U1343" i="6"/>
  <c r="U1344" i="6"/>
  <c r="U1345" i="6"/>
  <c r="U1346" i="6"/>
  <c r="U1347" i="6"/>
  <c r="U1348" i="6"/>
  <c r="U1349" i="6"/>
  <c r="U1350" i="6"/>
  <c r="U1351" i="6"/>
  <c r="U1352" i="6"/>
  <c r="U1353" i="6"/>
  <c r="U1354" i="6"/>
  <c r="U1355" i="6"/>
  <c r="U1356" i="6"/>
  <c r="U1357" i="6"/>
  <c r="U1358" i="6"/>
  <c r="U1359" i="6"/>
  <c r="U1360" i="6"/>
  <c r="U1361" i="6"/>
  <c r="U1362" i="6"/>
  <c r="U1363" i="6"/>
  <c r="U1364" i="6"/>
  <c r="U1365" i="6"/>
  <c r="U1366" i="6"/>
  <c r="U1367" i="6"/>
  <c r="U1368" i="6"/>
  <c r="U1369" i="6"/>
  <c r="U1370" i="6"/>
  <c r="U1371" i="6"/>
  <c r="U1372" i="6"/>
  <c r="U1373" i="6"/>
  <c r="U1374" i="6"/>
  <c r="U1375" i="6"/>
  <c r="U1376" i="6"/>
  <c r="U1377" i="6"/>
  <c r="U1378" i="6"/>
  <c r="U1379" i="6"/>
  <c r="U1380" i="6"/>
  <c r="U1381" i="6"/>
  <c r="U1382" i="6"/>
  <c r="U1383" i="6"/>
  <c r="U1384" i="6"/>
  <c r="U1385" i="6"/>
  <c r="U1386" i="6"/>
  <c r="U1387" i="6"/>
  <c r="U1388" i="6"/>
  <c r="U1389" i="6"/>
  <c r="U1390" i="6"/>
  <c r="U1391" i="6"/>
  <c r="U1392" i="6"/>
  <c r="U1393" i="6"/>
  <c r="U1394" i="6"/>
  <c r="U1395" i="6"/>
  <c r="U1396" i="6"/>
  <c r="U1397" i="6"/>
  <c r="U1398" i="6"/>
  <c r="U1399" i="6"/>
  <c r="U1400" i="6"/>
  <c r="U1401" i="6"/>
  <c r="U1402" i="6"/>
  <c r="U1403" i="6"/>
  <c r="U1404" i="6"/>
  <c r="U1405" i="6"/>
  <c r="U1406" i="6"/>
  <c r="U1407" i="6"/>
  <c r="U1408" i="6"/>
  <c r="U1409" i="6"/>
  <c r="U1410" i="6"/>
  <c r="U1411" i="6"/>
  <c r="U1412" i="6"/>
  <c r="U1413" i="6"/>
  <c r="U1414" i="6"/>
  <c r="U1415" i="6"/>
  <c r="U1416" i="6"/>
  <c r="U1417" i="6"/>
  <c r="U1418" i="6"/>
  <c r="U1419" i="6"/>
  <c r="U1420" i="6"/>
  <c r="U1421" i="6"/>
  <c r="U1422" i="6"/>
  <c r="U1423" i="6"/>
  <c r="U1424" i="6"/>
  <c r="U1425" i="6"/>
  <c r="U1426" i="6"/>
  <c r="U1427" i="6"/>
  <c r="U1428" i="6"/>
  <c r="U1429" i="6"/>
  <c r="U1430" i="6"/>
  <c r="U1431" i="6"/>
  <c r="U1432" i="6"/>
  <c r="U1433" i="6"/>
  <c r="U1434" i="6"/>
  <c r="U1435" i="6"/>
  <c r="U1436" i="6"/>
  <c r="U1437" i="6"/>
  <c r="U1438" i="6"/>
  <c r="U1439" i="6"/>
  <c r="U1440" i="6"/>
  <c r="U1441" i="6"/>
  <c r="U1442" i="6"/>
  <c r="U1443" i="6"/>
  <c r="U1444" i="6"/>
  <c r="U1445" i="6"/>
  <c r="U1446" i="6"/>
  <c r="U1447" i="6"/>
  <c r="U1448" i="6"/>
  <c r="U1449" i="6"/>
  <c r="U1450" i="6"/>
  <c r="U1451" i="6"/>
  <c r="U1452" i="6"/>
  <c r="U1453" i="6"/>
  <c r="U1454" i="6"/>
  <c r="U1455" i="6"/>
  <c r="U1456" i="6"/>
  <c r="U1457" i="6"/>
  <c r="U1458" i="6"/>
  <c r="U1459" i="6"/>
  <c r="U1460" i="6"/>
  <c r="U1461" i="6"/>
  <c r="U1462" i="6"/>
  <c r="U1463" i="6"/>
  <c r="U1464" i="6"/>
  <c r="U1465" i="6"/>
  <c r="U1466" i="6"/>
  <c r="U1467" i="6"/>
  <c r="U1468" i="6"/>
  <c r="U1469" i="6"/>
  <c r="U1470" i="6"/>
  <c r="U1471" i="6"/>
  <c r="U1472" i="6"/>
  <c r="U1473" i="6"/>
  <c r="U1474" i="6"/>
  <c r="U1475" i="6"/>
  <c r="U1476" i="6"/>
  <c r="U1477" i="6"/>
  <c r="U1478" i="6"/>
  <c r="U1479" i="6"/>
  <c r="U1480" i="6"/>
  <c r="U1481" i="6"/>
  <c r="U1482" i="6"/>
  <c r="U1483" i="6"/>
  <c r="U1484" i="6"/>
  <c r="U1485" i="6"/>
  <c r="U1486" i="6"/>
  <c r="U1487" i="6"/>
  <c r="U1488" i="6"/>
  <c r="U1489" i="6"/>
  <c r="U1490" i="6"/>
  <c r="U1491" i="6"/>
  <c r="U1492" i="6"/>
  <c r="U1493" i="6"/>
  <c r="U1494" i="6"/>
  <c r="U1495" i="6"/>
  <c r="U1496" i="6"/>
  <c r="U1497" i="6"/>
  <c r="U1498" i="6"/>
  <c r="U1499" i="6"/>
  <c r="U1500" i="6"/>
  <c r="U1501" i="6"/>
  <c r="U1502" i="6"/>
  <c r="U1503" i="6"/>
  <c r="U1504" i="6"/>
  <c r="U1505" i="6"/>
  <c r="U1506" i="6"/>
  <c r="U1507" i="6"/>
  <c r="U1508" i="6"/>
  <c r="U1509" i="6"/>
  <c r="U1510" i="6"/>
  <c r="U1511" i="6"/>
  <c r="U1512" i="6"/>
  <c r="U1513" i="6"/>
  <c r="U1514" i="6"/>
  <c r="U1515" i="6"/>
  <c r="U1516" i="6"/>
  <c r="U1517" i="6"/>
  <c r="U1518" i="6"/>
  <c r="U1519" i="6"/>
  <c r="U1520" i="6"/>
  <c r="U1521" i="6"/>
  <c r="U1522" i="6"/>
  <c r="U1523" i="6"/>
  <c r="U1524" i="6"/>
  <c r="U1525" i="6"/>
  <c r="U1526" i="6"/>
  <c r="U1527" i="6"/>
  <c r="U1528" i="6"/>
  <c r="U1529" i="6"/>
  <c r="U1530" i="6"/>
  <c r="U1531" i="6"/>
  <c r="U1532" i="6"/>
  <c r="U1533" i="6"/>
  <c r="U1534" i="6"/>
  <c r="U1535" i="6"/>
  <c r="U1536" i="6"/>
  <c r="U1537" i="6"/>
  <c r="U1538" i="6"/>
  <c r="U1539" i="6"/>
  <c r="U1540" i="6"/>
  <c r="U1541" i="6"/>
  <c r="U1542" i="6"/>
  <c r="U1543" i="6"/>
  <c r="U1544" i="6"/>
  <c r="U1545" i="6"/>
  <c r="U1546" i="6"/>
  <c r="U1547" i="6"/>
  <c r="U1548" i="6"/>
  <c r="U1549" i="6"/>
  <c r="U1550" i="6"/>
  <c r="U1551" i="6"/>
  <c r="U1552" i="6"/>
  <c r="U1553" i="6"/>
  <c r="U1554" i="6"/>
  <c r="U1555" i="6"/>
  <c r="U1556" i="6"/>
  <c r="U1557" i="6"/>
  <c r="U1558" i="6"/>
  <c r="U1559" i="6"/>
  <c r="U1560" i="6"/>
  <c r="U1561" i="6"/>
  <c r="U1562" i="6"/>
  <c r="U1563" i="6"/>
  <c r="U1564" i="6"/>
  <c r="U1565" i="6"/>
  <c r="U1566" i="6"/>
  <c r="U1567" i="6"/>
  <c r="U1568" i="6"/>
  <c r="U1569" i="6"/>
  <c r="U1570" i="6"/>
  <c r="U1571" i="6"/>
  <c r="U1572" i="6"/>
  <c r="U1573" i="6"/>
  <c r="U1574" i="6"/>
  <c r="U1575" i="6"/>
  <c r="U1576" i="6"/>
  <c r="U1577" i="6"/>
  <c r="U1578" i="6"/>
  <c r="U1579" i="6"/>
  <c r="U1580" i="6"/>
  <c r="U1581" i="6"/>
  <c r="U1582" i="6"/>
  <c r="U1583" i="6"/>
  <c r="U1584" i="6"/>
  <c r="U1585" i="6"/>
  <c r="U1586" i="6"/>
  <c r="U1587" i="6"/>
  <c r="U1588" i="6"/>
  <c r="U1589" i="6"/>
  <c r="U1590" i="6"/>
  <c r="U1591" i="6"/>
  <c r="U1592" i="6"/>
  <c r="U1593" i="6"/>
  <c r="U1594" i="6"/>
  <c r="U1595" i="6"/>
  <c r="U1596" i="6"/>
  <c r="U1597" i="6"/>
  <c r="U1598" i="6"/>
  <c r="U1599" i="6"/>
  <c r="U1600" i="6"/>
  <c r="U1601" i="6"/>
  <c r="U1602" i="6"/>
  <c r="U1603" i="6"/>
  <c r="U1604" i="6"/>
  <c r="U1605" i="6"/>
  <c r="U1606" i="6"/>
  <c r="U1607" i="6"/>
  <c r="U1608" i="6"/>
  <c r="U1609" i="6"/>
  <c r="U1610" i="6"/>
  <c r="U1611" i="6"/>
  <c r="U1612" i="6"/>
  <c r="U1613" i="6"/>
  <c r="U1614" i="6"/>
  <c r="U1615" i="6"/>
  <c r="U1616" i="6"/>
  <c r="U1617" i="6"/>
  <c r="U1618" i="6"/>
  <c r="U1619" i="6"/>
  <c r="U1620" i="6"/>
  <c r="U1621" i="6"/>
  <c r="U1622" i="6"/>
  <c r="U1623" i="6"/>
  <c r="U1624" i="6"/>
  <c r="U1625" i="6"/>
  <c r="U1626" i="6"/>
  <c r="U1627" i="6"/>
  <c r="U1628" i="6"/>
  <c r="U1629" i="6"/>
  <c r="U1630" i="6"/>
  <c r="U1631" i="6"/>
  <c r="U1632" i="6"/>
  <c r="U1633" i="6"/>
  <c r="U1634" i="6"/>
  <c r="U1635" i="6"/>
  <c r="U1636" i="6"/>
  <c r="U1637" i="6"/>
  <c r="U1638" i="6"/>
  <c r="U1639" i="6"/>
  <c r="U1640" i="6"/>
  <c r="U1641" i="6"/>
  <c r="U1642" i="6"/>
  <c r="U1643" i="6"/>
  <c r="U1644" i="6"/>
  <c r="U1645" i="6"/>
  <c r="U1646" i="6"/>
  <c r="U1647" i="6"/>
  <c r="U1648" i="6"/>
  <c r="U1649" i="6"/>
  <c r="U1650" i="6"/>
  <c r="U1651" i="6"/>
  <c r="U1652" i="6"/>
  <c r="U1653" i="6"/>
  <c r="U1654" i="6"/>
  <c r="U1655" i="6"/>
  <c r="U1656" i="6"/>
  <c r="U1657" i="6"/>
  <c r="U1658" i="6"/>
  <c r="U1659" i="6"/>
  <c r="U1660" i="6"/>
  <c r="U1661" i="6"/>
  <c r="U1662" i="6"/>
  <c r="U1663" i="6"/>
  <c r="U1664" i="6"/>
  <c r="U1665" i="6"/>
  <c r="U1666" i="6"/>
  <c r="U1667" i="6"/>
  <c r="U1668" i="6"/>
  <c r="U1669" i="6"/>
  <c r="U1670" i="6"/>
  <c r="U1671" i="6"/>
  <c r="U1672" i="6"/>
  <c r="U1673" i="6"/>
  <c r="U1674" i="6"/>
  <c r="U1675" i="6"/>
  <c r="U1676" i="6"/>
  <c r="U1677" i="6"/>
  <c r="U1678" i="6"/>
  <c r="U1679" i="6"/>
  <c r="U1680" i="6"/>
  <c r="U1681" i="6"/>
  <c r="U1682" i="6"/>
  <c r="U1683" i="6"/>
  <c r="U1684" i="6"/>
  <c r="U1685" i="6"/>
  <c r="U1686" i="6"/>
  <c r="U1687" i="6"/>
  <c r="U1688" i="6"/>
  <c r="U1689" i="6"/>
  <c r="U1690" i="6"/>
  <c r="U1691" i="6"/>
  <c r="U1692" i="6"/>
  <c r="U1693" i="6"/>
  <c r="U1694" i="6"/>
  <c r="U1695" i="6"/>
  <c r="U1696" i="6"/>
  <c r="U1697" i="6"/>
  <c r="U1698" i="6"/>
  <c r="U1699" i="6"/>
  <c r="U1700" i="6"/>
  <c r="U1701" i="6"/>
  <c r="U1702" i="6"/>
  <c r="U1703" i="6"/>
  <c r="U1704" i="6"/>
  <c r="U1705" i="6"/>
  <c r="U1706" i="6"/>
  <c r="U1707" i="6"/>
  <c r="U1708" i="6"/>
  <c r="U1709" i="6"/>
  <c r="U1710" i="6"/>
  <c r="U1711" i="6"/>
  <c r="U1712" i="6"/>
  <c r="U1713" i="6"/>
  <c r="U1714" i="6"/>
  <c r="U1715" i="6"/>
  <c r="U1716" i="6"/>
  <c r="U1717" i="6"/>
  <c r="U1718" i="6"/>
  <c r="U1719" i="6"/>
  <c r="U1720" i="6"/>
  <c r="U1721" i="6"/>
  <c r="U1722" i="6"/>
  <c r="U1723" i="6"/>
  <c r="U1724" i="6"/>
  <c r="U1725" i="6"/>
  <c r="U1726" i="6"/>
  <c r="U1727" i="6"/>
  <c r="U1728" i="6"/>
  <c r="U1729" i="6"/>
  <c r="U1730" i="6"/>
  <c r="U1731" i="6"/>
  <c r="U1732" i="6"/>
  <c r="U1733" i="6"/>
  <c r="U1734" i="6"/>
  <c r="U1735" i="6"/>
  <c r="U1736" i="6"/>
  <c r="U1737" i="6"/>
  <c r="U1738" i="6"/>
  <c r="U1739" i="6"/>
  <c r="U1740" i="6"/>
  <c r="U1741" i="6"/>
  <c r="U1742" i="6"/>
  <c r="U1743" i="6"/>
  <c r="U1744" i="6"/>
  <c r="U1745" i="6"/>
  <c r="U1746" i="6"/>
  <c r="U1747" i="6"/>
  <c r="U1748" i="6"/>
  <c r="U1749" i="6"/>
  <c r="U1750" i="6"/>
  <c r="U1751" i="6"/>
  <c r="U1752" i="6"/>
  <c r="U1753" i="6"/>
  <c r="U1754" i="6"/>
  <c r="U1755" i="6"/>
  <c r="U1756" i="6"/>
  <c r="U1757" i="6"/>
  <c r="U1758" i="6"/>
  <c r="U1759" i="6"/>
  <c r="U1760" i="6"/>
  <c r="U1761" i="6"/>
  <c r="U1762" i="6"/>
  <c r="U1763" i="6"/>
  <c r="U1764" i="6"/>
  <c r="U1765" i="6"/>
  <c r="U1766" i="6"/>
  <c r="U1767" i="6"/>
  <c r="U1768" i="6"/>
  <c r="U1769" i="6"/>
  <c r="U1770" i="6"/>
  <c r="U1771" i="6"/>
  <c r="U1772" i="6"/>
  <c r="U1773" i="6"/>
  <c r="U1774" i="6"/>
  <c r="U1775" i="6"/>
  <c r="U1776" i="6"/>
  <c r="U1777" i="6"/>
  <c r="U1778" i="6"/>
  <c r="U1779" i="6"/>
  <c r="U1780" i="6"/>
  <c r="U1781" i="6"/>
  <c r="U1782" i="6"/>
  <c r="U1783" i="6"/>
  <c r="U1784" i="6"/>
  <c r="U1785" i="6"/>
  <c r="U1786" i="6"/>
  <c r="U1787" i="6"/>
  <c r="U1788" i="6"/>
  <c r="U1789" i="6"/>
  <c r="U1790" i="6"/>
  <c r="U1791" i="6"/>
  <c r="U1792" i="6"/>
  <c r="U1793" i="6"/>
  <c r="U1794" i="6"/>
  <c r="U1795" i="6"/>
  <c r="U1796" i="6"/>
  <c r="U1797" i="6"/>
  <c r="U1798" i="6"/>
  <c r="U1799" i="6"/>
  <c r="U1800" i="6"/>
  <c r="U1801" i="6"/>
  <c r="U1802" i="6"/>
  <c r="U1803" i="6"/>
  <c r="U1804" i="6"/>
  <c r="U1805" i="6"/>
  <c r="U1806" i="6"/>
  <c r="U1807" i="6"/>
  <c r="U1808" i="6"/>
  <c r="U1809" i="6"/>
  <c r="U1810" i="6"/>
  <c r="U1811" i="6"/>
  <c r="U1812" i="6"/>
  <c r="U1813" i="6"/>
  <c r="U1814" i="6"/>
  <c r="U1815" i="6"/>
  <c r="U1816" i="6"/>
  <c r="U1817" i="6"/>
  <c r="U1818" i="6"/>
  <c r="U1819" i="6"/>
  <c r="U1820" i="6"/>
  <c r="U1821" i="6"/>
  <c r="U1822" i="6"/>
  <c r="U1823" i="6"/>
  <c r="U1824" i="6"/>
  <c r="U1825" i="6"/>
  <c r="U1826" i="6"/>
  <c r="U1827" i="6"/>
  <c r="U1828" i="6"/>
  <c r="U1829" i="6"/>
  <c r="U1830" i="6"/>
  <c r="U1831" i="6"/>
  <c r="U1832" i="6"/>
  <c r="U1833" i="6"/>
  <c r="U1834" i="6"/>
  <c r="U1835" i="6"/>
  <c r="U1836" i="6"/>
  <c r="U1837" i="6"/>
  <c r="U1838" i="6"/>
  <c r="U1839" i="6"/>
  <c r="U1840" i="6"/>
  <c r="U1841" i="6"/>
  <c r="U1842" i="6"/>
  <c r="U1843" i="6"/>
  <c r="U1844" i="6"/>
  <c r="U1845" i="6"/>
  <c r="U1846" i="6"/>
  <c r="U1847" i="6"/>
  <c r="U1848" i="6"/>
  <c r="U1849" i="6"/>
  <c r="U1850" i="6"/>
  <c r="U1851" i="6"/>
  <c r="U1852" i="6"/>
  <c r="U1853" i="6"/>
  <c r="U1854" i="6"/>
  <c r="U1855" i="6"/>
  <c r="U1856" i="6"/>
  <c r="U1857" i="6"/>
  <c r="U1858" i="6"/>
  <c r="U1859" i="6"/>
  <c r="U1860" i="6"/>
  <c r="U1861" i="6"/>
  <c r="U1862" i="6"/>
  <c r="U1863" i="6"/>
  <c r="U1864" i="6"/>
  <c r="U1865" i="6"/>
  <c r="U1866" i="6"/>
  <c r="U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6" i="6"/>
  <c r="T727" i="6"/>
  <c r="T728" i="6"/>
  <c r="T729" i="6"/>
  <c r="T730" i="6"/>
  <c r="T731" i="6"/>
  <c r="T732" i="6"/>
  <c r="T733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T757" i="6"/>
  <c r="T758" i="6"/>
  <c r="T759" i="6"/>
  <c r="T760" i="6"/>
  <c r="T761" i="6"/>
  <c r="T762" i="6"/>
  <c r="T763" i="6"/>
  <c r="T764" i="6"/>
  <c r="T765" i="6"/>
  <c r="T766" i="6"/>
  <c r="T767" i="6"/>
  <c r="T768" i="6"/>
  <c r="T769" i="6"/>
  <c r="T770" i="6"/>
  <c r="T771" i="6"/>
  <c r="T772" i="6"/>
  <c r="T773" i="6"/>
  <c r="T774" i="6"/>
  <c r="T775" i="6"/>
  <c r="T776" i="6"/>
  <c r="T777" i="6"/>
  <c r="T778" i="6"/>
  <c r="T779" i="6"/>
  <c r="T780" i="6"/>
  <c r="T781" i="6"/>
  <c r="T782" i="6"/>
  <c r="T783" i="6"/>
  <c r="T784" i="6"/>
  <c r="T785" i="6"/>
  <c r="T786" i="6"/>
  <c r="T787" i="6"/>
  <c r="T788" i="6"/>
  <c r="T789" i="6"/>
  <c r="T790" i="6"/>
  <c r="T791" i="6"/>
  <c r="T792" i="6"/>
  <c r="T793" i="6"/>
  <c r="T794" i="6"/>
  <c r="T795" i="6"/>
  <c r="T796" i="6"/>
  <c r="T797" i="6"/>
  <c r="T798" i="6"/>
  <c r="T799" i="6"/>
  <c r="T800" i="6"/>
  <c r="T801" i="6"/>
  <c r="T802" i="6"/>
  <c r="T803" i="6"/>
  <c r="T804" i="6"/>
  <c r="T805" i="6"/>
  <c r="T806" i="6"/>
  <c r="T807" i="6"/>
  <c r="T808" i="6"/>
  <c r="T809" i="6"/>
  <c r="T810" i="6"/>
  <c r="T811" i="6"/>
  <c r="T812" i="6"/>
  <c r="T813" i="6"/>
  <c r="T814" i="6"/>
  <c r="T815" i="6"/>
  <c r="T816" i="6"/>
  <c r="T817" i="6"/>
  <c r="T818" i="6"/>
  <c r="T819" i="6"/>
  <c r="T820" i="6"/>
  <c r="T821" i="6"/>
  <c r="T822" i="6"/>
  <c r="T823" i="6"/>
  <c r="T824" i="6"/>
  <c r="T825" i="6"/>
  <c r="T826" i="6"/>
  <c r="T827" i="6"/>
  <c r="T828" i="6"/>
  <c r="T829" i="6"/>
  <c r="T830" i="6"/>
  <c r="T831" i="6"/>
  <c r="T832" i="6"/>
  <c r="T833" i="6"/>
  <c r="T834" i="6"/>
  <c r="T835" i="6"/>
  <c r="T836" i="6"/>
  <c r="T837" i="6"/>
  <c r="T838" i="6"/>
  <c r="T839" i="6"/>
  <c r="T840" i="6"/>
  <c r="T841" i="6"/>
  <c r="T842" i="6"/>
  <c r="T843" i="6"/>
  <c r="T844" i="6"/>
  <c r="T845" i="6"/>
  <c r="T846" i="6"/>
  <c r="T847" i="6"/>
  <c r="T848" i="6"/>
  <c r="T849" i="6"/>
  <c r="T850" i="6"/>
  <c r="T851" i="6"/>
  <c r="T852" i="6"/>
  <c r="T853" i="6"/>
  <c r="T854" i="6"/>
  <c r="T855" i="6"/>
  <c r="T856" i="6"/>
  <c r="T857" i="6"/>
  <c r="T858" i="6"/>
  <c r="T859" i="6"/>
  <c r="T860" i="6"/>
  <c r="T861" i="6"/>
  <c r="T862" i="6"/>
  <c r="T863" i="6"/>
  <c r="T864" i="6"/>
  <c r="T865" i="6"/>
  <c r="T866" i="6"/>
  <c r="T867" i="6"/>
  <c r="T868" i="6"/>
  <c r="T869" i="6"/>
  <c r="T870" i="6"/>
  <c r="T871" i="6"/>
  <c r="T872" i="6"/>
  <c r="T873" i="6"/>
  <c r="T874" i="6"/>
  <c r="T875" i="6"/>
  <c r="T876" i="6"/>
  <c r="T877" i="6"/>
  <c r="T878" i="6"/>
  <c r="T879" i="6"/>
  <c r="T880" i="6"/>
  <c r="T881" i="6"/>
  <c r="T882" i="6"/>
  <c r="T883" i="6"/>
  <c r="T884" i="6"/>
  <c r="T885" i="6"/>
  <c r="T886" i="6"/>
  <c r="T887" i="6"/>
  <c r="T888" i="6"/>
  <c r="T889" i="6"/>
  <c r="T890" i="6"/>
  <c r="T891" i="6"/>
  <c r="T892" i="6"/>
  <c r="T893" i="6"/>
  <c r="T894" i="6"/>
  <c r="T895" i="6"/>
  <c r="T896" i="6"/>
  <c r="T897" i="6"/>
  <c r="T898" i="6"/>
  <c r="T899" i="6"/>
  <c r="T900" i="6"/>
  <c r="T901" i="6"/>
  <c r="T902" i="6"/>
  <c r="T903" i="6"/>
  <c r="T904" i="6"/>
  <c r="T905" i="6"/>
  <c r="T906" i="6"/>
  <c r="T907" i="6"/>
  <c r="T908" i="6"/>
  <c r="T909" i="6"/>
  <c r="T910" i="6"/>
  <c r="T911" i="6"/>
  <c r="T912" i="6"/>
  <c r="T913" i="6"/>
  <c r="T914" i="6"/>
  <c r="T915" i="6"/>
  <c r="T916" i="6"/>
  <c r="T917" i="6"/>
  <c r="T918" i="6"/>
  <c r="T919" i="6"/>
  <c r="T920" i="6"/>
  <c r="T921" i="6"/>
  <c r="T922" i="6"/>
  <c r="T923" i="6"/>
  <c r="T924" i="6"/>
  <c r="T925" i="6"/>
  <c r="T926" i="6"/>
  <c r="T927" i="6"/>
  <c r="T928" i="6"/>
  <c r="T929" i="6"/>
  <c r="T930" i="6"/>
  <c r="T931" i="6"/>
  <c r="T932" i="6"/>
  <c r="T933" i="6"/>
  <c r="T934" i="6"/>
  <c r="T935" i="6"/>
  <c r="T936" i="6"/>
  <c r="T937" i="6"/>
  <c r="T938" i="6"/>
  <c r="T939" i="6"/>
  <c r="T940" i="6"/>
  <c r="T941" i="6"/>
  <c r="T942" i="6"/>
  <c r="T943" i="6"/>
  <c r="T944" i="6"/>
  <c r="T945" i="6"/>
  <c r="T946" i="6"/>
  <c r="T947" i="6"/>
  <c r="T948" i="6"/>
  <c r="T949" i="6"/>
  <c r="T950" i="6"/>
  <c r="T951" i="6"/>
  <c r="T952" i="6"/>
  <c r="T953" i="6"/>
  <c r="T954" i="6"/>
  <c r="T955" i="6"/>
  <c r="T956" i="6"/>
  <c r="T957" i="6"/>
  <c r="T958" i="6"/>
  <c r="T959" i="6"/>
  <c r="T960" i="6"/>
  <c r="T961" i="6"/>
  <c r="T962" i="6"/>
  <c r="T963" i="6"/>
  <c r="T964" i="6"/>
  <c r="T965" i="6"/>
  <c r="T966" i="6"/>
  <c r="T967" i="6"/>
  <c r="T968" i="6"/>
  <c r="T969" i="6"/>
  <c r="T970" i="6"/>
  <c r="T971" i="6"/>
  <c r="T972" i="6"/>
  <c r="T973" i="6"/>
  <c r="T974" i="6"/>
  <c r="T975" i="6"/>
  <c r="T976" i="6"/>
  <c r="T977" i="6"/>
  <c r="T978" i="6"/>
  <c r="T979" i="6"/>
  <c r="T980" i="6"/>
  <c r="T981" i="6"/>
  <c r="T982" i="6"/>
  <c r="T983" i="6"/>
  <c r="T984" i="6"/>
  <c r="T985" i="6"/>
  <c r="T986" i="6"/>
  <c r="T987" i="6"/>
  <c r="T988" i="6"/>
  <c r="T989" i="6"/>
  <c r="T990" i="6"/>
  <c r="T991" i="6"/>
  <c r="T992" i="6"/>
  <c r="T993" i="6"/>
  <c r="T994" i="6"/>
  <c r="T995" i="6"/>
  <c r="T996" i="6"/>
  <c r="T997" i="6"/>
  <c r="T998" i="6"/>
  <c r="T999" i="6"/>
  <c r="T1000" i="6"/>
  <c r="T1001" i="6"/>
  <c r="T1002" i="6"/>
  <c r="T1003" i="6"/>
  <c r="T1004" i="6"/>
  <c r="T1005" i="6"/>
  <c r="T1006" i="6"/>
  <c r="T1007" i="6"/>
  <c r="T1008" i="6"/>
  <c r="T1009" i="6"/>
  <c r="T1010" i="6"/>
  <c r="T1011" i="6"/>
  <c r="T1012" i="6"/>
  <c r="T1013" i="6"/>
  <c r="T1014" i="6"/>
  <c r="T1015" i="6"/>
  <c r="T1016" i="6"/>
  <c r="T1017" i="6"/>
  <c r="T1018" i="6"/>
  <c r="T1019" i="6"/>
  <c r="T1020" i="6"/>
  <c r="T1021" i="6"/>
  <c r="T1022" i="6"/>
  <c r="T1023" i="6"/>
  <c r="T1024" i="6"/>
  <c r="T1025" i="6"/>
  <c r="T1026" i="6"/>
  <c r="T1027" i="6"/>
  <c r="T1028" i="6"/>
  <c r="T1029" i="6"/>
  <c r="T1030" i="6"/>
  <c r="T1031" i="6"/>
  <c r="T1032" i="6"/>
  <c r="T1033" i="6"/>
  <c r="T1034" i="6"/>
  <c r="T1035" i="6"/>
  <c r="T1036" i="6"/>
  <c r="T1037" i="6"/>
  <c r="T1038" i="6"/>
  <c r="T1039" i="6"/>
  <c r="T1040" i="6"/>
  <c r="T1041" i="6"/>
  <c r="T1042" i="6"/>
  <c r="T1043" i="6"/>
  <c r="T1044" i="6"/>
  <c r="T1045" i="6"/>
  <c r="T1046" i="6"/>
  <c r="T1047" i="6"/>
  <c r="T1048" i="6"/>
  <c r="T1049" i="6"/>
  <c r="T1050" i="6"/>
  <c r="T1051" i="6"/>
  <c r="T1052" i="6"/>
  <c r="T1053" i="6"/>
  <c r="T1054" i="6"/>
  <c r="T1055" i="6"/>
  <c r="T1056" i="6"/>
  <c r="T1057" i="6"/>
  <c r="T1058" i="6"/>
  <c r="T1059" i="6"/>
  <c r="T1060" i="6"/>
  <c r="T1061" i="6"/>
  <c r="T1062" i="6"/>
  <c r="T1063" i="6"/>
  <c r="T1064" i="6"/>
  <c r="T1065" i="6"/>
  <c r="T1066" i="6"/>
  <c r="T1067" i="6"/>
  <c r="T1068" i="6"/>
  <c r="T1069" i="6"/>
  <c r="T1070" i="6"/>
  <c r="T1071" i="6"/>
  <c r="T1072" i="6"/>
  <c r="T1073" i="6"/>
  <c r="T1074" i="6"/>
  <c r="T1075" i="6"/>
  <c r="T1076" i="6"/>
  <c r="T1077" i="6"/>
  <c r="T1078" i="6"/>
  <c r="T1079" i="6"/>
  <c r="T1080" i="6"/>
  <c r="T1081" i="6"/>
  <c r="T1082" i="6"/>
  <c r="T1083" i="6"/>
  <c r="T1084" i="6"/>
  <c r="T1085" i="6"/>
  <c r="T1086" i="6"/>
  <c r="T1087" i="6"/>
  <c r="T1088" i="6"/>
  <c r="T1089" i="6"/>
  <c r="T1090" i="6"/>
  <c r="T1091" i="6"/>
  <c r="T1092" i="6"/>
  <c r="T1093" i="6"/>
  <c r="T1094" i="6"/>
  <c r="T1095" i="6"/>
  <c r="T1096" i="6"/>
  <c r="T1097" i="6"/>
  <c r="T1098" i="6"/>
  <c r="T1099" i="6"/>
  <c r="T1100" i="6"/>
  <c r="T1101" i="6"/>
  <c r="T1102" i="6"/>
  <c r="T1103" i="6"/>
  <c r="T1104" i="6"/>
  <c r="T1105" i="6"/>
  <c r="T1106" i="6"/>
  <c r="T1107" i="6"/>
  <c r="T1108" i="6"/>
  <c r="T1109" i="6"/>
  <c r="T1110" i="6"/>
  <c r="T1111" i="6"/>
  <c r="T1112" i="6"/>
  <c r="T1113" i="6"/>
  <c r="T1114" i="6"/>
  <c r="T1115" i="6"/>
  <c r="T1116" i="6"/>
  <c r="T1117" i="6"/>
  <c r="T1118" i="6"/>
  <c r="T1119" i="6"/>
  <c r="T1120" i="6"/>
  <c r="T1121" i="6"/>
  <c r="T1122" i="6"/>
  <c r="T1123" i="6"/>
  <c r="T1124" i="6"/>
  <c r="T1125" i="6"/>
  <c r="T1126" i="6"/>
  <c r="T1127" i="6"/>
  <c r="T1128" i="6"/>
  <c r="T1129" i="6"/>
  <c r="T1130" i="6"/>
  <c r="T1131" i="6"/>
  <c r="T1132" i="6"/>
  <c r="T1133" i="6"/>
  <c r="T1134" i="6"/>
  <c r="T1135" i="6"/>
  <c r="T1136" i="6"/>
  <c r="T1137" i="6"/>
  <c r="T1138" i="6"/>
  <c r="T1139" i="6"/>
  <c r="T1140" i="6"/>
  <c r="T1141" i="6"/>
  <c r="T1142" i="6"/>
  <c r="T1143" i="6"/>
  <c r="T1144" i="6"/>
  <c r="T1145" i="6"/>
  <c r="T1146" i="6"/>
  <c r="T1147" i="6"/>
  <c r="T1148" i="6"/>
  <c r="T1149" i="6"/>
  <c r="T1150" i="6"/>
  <c r="T1151" i="6"/>
  <c r="T1152" i="6"/>
  <c r="T1153" i="6"/>
  <c r="T1154" i="6"/>
  <c r="T1155" i="6"/>
  <c r="T1156" i="6"/>
  <c r="T1157" i="6"/>
  <c r="T1158" i="6"/>
  <c r="T1159" i="6"/>
  <c r="T1160" i="6"/>
  <c r="T1161" i="6"/>
  <c r="T1162" i="6"/>
  <c r="T1163" i="6"/>
  <c r="T1164" i="6"/>
  <c r="T1165" i="6"/>
  <c r="T1166" i="6"/>
  <c r="T1167" i="6"/>
  <c r="T1168" i="6"/>
  <c r="T1169" i="6"/>
  <c r="T1170" i="6"/>
  <c r="T1171" i="6"/>
  <c r="T1172" i="6"/>
  <c r="T1173" i="6"/>
  <c r="T1174" i="6"/>
  <c r="T1175" i="6"/>
  <c r="T1176" i="6"/>
  <c r="T1177" i="6"/>
  <c r="T1178" i="6"/>
  <c r="T1179" i="6"/>
  <c r="T1180" i="6"/>
  <c r="T1181" i="6"/>
  <c r="T1182" i="6"/>
  <c r="T1183" i="6"/>
  <c r="T1184" i="6"/>
  <c r="T1185" i="6"/>
  <c r="T1186" i="6"/>
  <c r="T1187" i="6"/>
  <c r="T1188" i="6"/>
  <c r="T1189" i="6"/>
  <c r="T1190" i="6"/>
  <c r="T1191" i="6"/>
  <c r="T1192" i="6"/>
  <c r="T1193" i="6"/>
  <c r="T1194" i="6"/>
  <c r="T1195" i="6"/>
  <c r="T1196" i="6"/>
  <c r="T1197" i="6"/>
  <c r="T1198" i="6"/>
  <c r="T1199" i="6"/>
  <c r="T1200" i="6"/>
  <c r="T1201" i="6"/>
  <c r="T1202" i="6"/>
  <c r="T1203" i="6"/>
  <c r="T1204" i="6"/>
  <c r="T1205" i="6"/>
  <c r="T1206" i="6"/>
  <c r="T1207" i="6"/>
  <c r="T1208" i="6"/>
  <c r="T1209" i="6"/>
  <c r="T1210" i="6"/>
  <c r="T1211" i="6"/>
  <c r="T1212" i="6"/>
  <c r="T1213" i="6"/>
  <c r="T1214" i="6"/>
  <c r="T1215" i="6"/>
  <c r="T1216" i="6"/>
  <c r="T1217" i="6"/>
  <c r="T1218" i="6"/>
  <c r="T1219" i="6"/>
  <c r="T1220" i="6"/>
  <c r="T1221" i="6"/>
  <c r="T1222" i="6"/>
  <c r="T1223" i="6"/>
  <c r="T1224" i="6"/>
  <c r="T1225" i="6"/>
  <c r="T1226" i="6"/>
  <c r="T1227" i="6"/>
  <c r="T1228" i="6"/>
  <c r="T1229" i="6"/>
  <c r="T1230" i="6"/>
  <c r="T1231" i="6"/>
  <c r="T1232" i="6"/>
  <c r="T1233" i="6"/>
  <c r="T1234" i="6"/>
  <c r="T1235" i="6"/>
  <c r="T1236" i="6"/>
  <c r="T1237" i="6"/>
  <c r="T1238" i="6"/>
  <c r="T1239" i="6"/>
  <c r="T1240" i="6"/>
  <c r="T1241" i="6"/>
  <c r="T1242" i="6"/>
  <c r="T1243" i="6"/>
  <c r="T1244" i="6"/>
  <c r="T1245" i="6"/>
  <c r="T1246" i="6"/>
  <c r="T1247" i="6"/>
  <c r="T1248" i="6"/>
  <c r="T1249" i="6"/>
  <c r="T1250" i="6"/>
  <c r="T1251" i="6"/>
  <c r="T1252" i="6"/>
  <c r="T1253" i="6"/>
  <c r="T1254" i="6"/>
  <c r="T1255" i="6"/>
  <c r="T1256" i="6"/>
  <c r="T1257" i="6"/>
  <c r="T1258" i="6"/>
  <c r="T1259" i="6"/>
  <c r="T1260" i="6"/>
  <c r="T1261" i="6"/>
  <c r="T1262" i="6"/>
  <c r="T1263" i="6"/>
  <c r="T1264" i="6"/>
  <c r="T1265" i="6"/>
  <c r="T1266" i="6"/>
  <c r="T1267" i="6"/>
  <c r="T1268" i="6"/>
  <c r="T1269" i="6"/>
  <c r="T1270" i="6"/>
  <c r="T1271" i="6"/>
  <c r="T1272" i="6"/>
  <c r="T1273" i="6"/>
  <c r="T1274" i="6"/>
  <c r="T1275" i="6"/>
  <c r="T1276" i="6"/>
  <c r="T1277" i="6"/>
  <c r="T1278" i="6"/>
  <c r="T1279" i="6"/>
  <c r="T1280" i="6"/>
  <c r="T1281" i="6"/>
  <c r="T1282" i="6"/>
  <c r="T1283" i="6"/>
  <c r="T1284" i="6"/>
  <c r="T1285" i="6"/>
  <c r="T1286" i="6"/>
  <c r="T1287" i="6"/>
  <c r="T1288" i="6"/>
  <c r="T1289" i="6"/>
  <c r="T1290" i="6"/>
  <c r="T1291" i="6"/>
  <c r="T1292" i="6"/>
  <c r="T1293" i="6"/>
  <c r="T1294" i="6"/>
  <c r="T1295" i="6"/>
  <c r="T1296" i="6"/>
  <c r="T1297" i="6"/>
  <c r="T1298" i="6"/>
  <c r="T1299" i="6"/>
  <c r="T1300" i="6"/>
  <c r="T1301" i="6"/>
  <c r="T1302" i="6"/>
  <c r="T1303" i="6"/>
  <c r="T1304" i="6"/>
  <c r="T1305" i="6"/>
  <c r="T1306" i="6"/>
  <c r="T1307" i="6"/>
  <c r="T1308" i="6"/>
  <c r="T1309" i="6"/>
  <c r="T1310" i="6"/>
  <c r="T1311" i="6"/>
  <c r="T1312" i="6"/>
  <c r="T1313" i="6"/>
  <c r="T1314" i="6"/>
  <c r="T1315" i="6"/>
  <c r="T1316" i="6"/>
  <c r="T1317" i="6"/>
  <c r="T1318" i="6"/>
  <c r="T1319" i="6"/>
  <c r="T1320" i="6"/>
  <c r="T1321" i="6"/>
  <c r="T1322" i="6"/>
  <c r="T1323" i="6"/>
  <c r="T1324" i="6"/>
  <c r="T1325" i="6"/>
  <c r="T1326" i="6"/>
  <c r="T1327" i="6"/>
  <c r="T1328" i="6"/>
  <c r="T1329" i="6"/>
  <c r="T1330" i="6"/>
  <c r="T1331" i="6"/>
  <c r="T1332" i="6"/>
  <c r="T1333" i="6"/>
  <c r="T1334" i="6"/>
  <c r="T1335" i="6"/>
  <c r="T1336" i="6"/>
  <c r="T1337" i="6"/>
  <c r="T1338" i="6"/>
  <c r="T1339" i="6"/>
  <c r="T1340" i="6"/>
  <c r="T1341" i="6"/>
  <c r="T1342" i="6"/>
  <c r="T1343" i="6"/>
  <c r="T1344" i="6"/>
  <c r="T1345" i="6"/>
  <c r="T1346" i="6"/>
  <c r="T1347" i="6"/>
  <c r="T1348" i="6"/>
  <c r="T1349" i="6"/>
  <c r="T1350" i="6"/>
  <c r="T1351" i="6"/>
  <c r="T1352" i="6"/>
  <c r="T1353" i="6"/>
  <c r="T1354" i="6"/>
  <c r="T1355" i="6"/>
  <c r="T1356" i="6"/>
  <c r="T1357" i="6"/>
  <c r="T1358" i="6"/>
  <c r="T1359" i="6"/>
  <c r="T1360" i="6"/>
  <c r="T1361" i="6"/>
  <c r="T1362" i="6"/>
  <c r="T1363" i="6"/>
  <c r="T1364" i="6"/>
  <c r="T1365" i="6"/>
  <c r="T1366" i="6"/>
  <c r="T1367" i="6"/>
  <c r="T1368" i="6"/>
  <c r="T1369" i="6"/>
  <c r="T1370" i="6"/>
  <c r="T1371" i="6"/>
  <c r="T1372" i="6"/>
  <c r="T1373" i="6"/>
  <c r="T1374" i="6"/>
  <c r="T1375" i="6"/>
  <c r="T1376" i="6"/>
  <c r="T1377" i="6"/>
  <c r="T1378" i="6"/>
  <c r="T1379" i="6"/>
  <c r="T1380" i="6"/>
  <c r="T1381" i="6"/>
  <c r="T1382" i="6"/>
  <c r="T1383" i="6"/>
  <c r="T1384" i="6"/>
  <c r="T1385" i="6"/>
  <c r="T1386" i="6"/>
  <c r="T1387" i="6"/>
  <c r="T1388" i="6"/>
  <c r="T1389" i="6"/>
  <c r="T1390" i="6"/>
  <c r="T1391" i="6"/>
  <c r="T1392" i="6"/>
  <c r="T1393" i="6"/>
  <c r="T1394" i="6"/>
  <c r="T1395" i="6"/>
  <c r="T1396" i="6"/>
  <c r="T1397" i="6"/>
  <c r="T1398" i="6"/>
  <c r="T1399" i="6"/>
  <c r="T1400" i="6"/>
  <c r="T1401" i="6"/>
  <c r="T1402" i="6"/>
  <c r="T1403" i="6"/>
  <c r="T1404" i="6"/>
  <c r="T1405" i="6"/>
  <c r="T1406" i="6"/>
  <c r="T1407" i="6"/>
  <c r="T1408" i="6"/>
  <c r="T1409" i="6"/>
  <c r="T1410" i="6"/>
  <c r="T1411" i="6"/>
  <c r="T1412" i="6"/>
  <c r="T1413" i="6"/>
  <c r="T1414" i="6"/>
  <c r="T1415" i="6"/>
  <c r="T1416" i="6"/>
  <c r="T1417" i="6"/>
  <c r="T1418" i="6"/>
  <c r="T1419" i="6"/>
  <c r="T1420" i="6"/>
  <c r="T1421" i="6"/>
  <c r="T1422" i="6"/>
  <c r="T1423" i="6"/>
  <c r="T1424" i="6"/>
  <c r="T1425" i="6"/>
  <c r="T1426" i="6"/>
  <c r="T1427" i="6"/>
  <c r="T1428" i="6"/>
  <c r="T1429" i="6"/>
  <c r="T1430" i="6"/>
  <c r="T1431" i="6"/>
  <c r="T1432" i="6"/>
  <c r="T1433" i="6"/>
  <c r="T1434" i="6"/>
  <c r="T1435" i="6"/>
  <c r="T1436" i="6"/>
  <c r="T1437" i="6"/>
  <c r="T1438" i="6"/>
  <c r="T1439" i="6"/>
  <c r="T1440" i="6"/>
  <c r="T1441" i="6"/>
  <c r="T1442" i="6"/>
  <c r="T1443" i="6"/>
  <c r="T1444" i="6"/>
  <c r="T1445" i="6"/>
  <c r="T1446" i="6"/>
  <c r="T1447" i="6"/>
  <c r="T1448" i="6"/>
  <c r="T1449" i="6"/>
  <c r="T1450" i="6"/>
  <c r="T1451" i="6"/>
  <c r="T1452" i="6"/>
  <c r="T1453" i="6"/>
  <c r="T1454" i="6"/>
  <c r="T1455" i="6"/>
  <c r="T1456" i="6"/>
  <c r="T1457" i="6"/>
  <c r="T1458" i="6"/>
  <c r="T1459" i="6"/>
  <c r="T1460" i="6"/>
  <c r="T1461" i="6"/>
  <c r="T1462" i="6"/>
  <c r="T1463" i="6"/>
  <c r="T1464" i="6"/>
  <c r="T1465" i="6"/>
  <c r="T1466" i="6"/>
  <c r="T1467" i="6"/>
  <c r="T1468" i="6"/>
  <c r="T1469" i="6"/>
  <c r="T1470" i="6"/>
  <c r="T1471" i="6"/>
  <c r="T1472" i="6"/>
  <c r="T1473" i="6"/>
  <c r="T1474" i="6"/>
  <c r="T1475" i="6"/>
  <c r="T1476" i="6"/>
  <c r="T1477" i="6"/>
  <c r="T1478" i="6"/>
  <c r="T1479" i="6"/>
  <c r="T1480" i="6"/>
  <c r="T1481" i="6"/>
  <c r="T1482" i="6"/>
  <c r="T1483" i="6"/>
  <c r="T1484" i="6"/>
  <c r="T1485" i="6"/>
  <c r="T1486" i="6"/>
  <c r="T1487" i="6"/>
  <c r="T1488" i="6"/>
  <c r="T1489" i="6"/>
  <c r="T1490" i="6"/>
  <c r="T1491" i="6"/>
  <c r="T1492" i="6"/>
  <c r="T1493" i="6"/>
  <c r="T1494" i="6"/>
  <c r="T1495" i="6"/>
  <c r="T1496" i="6"/>
  <c r="T1497" i="6"/>
  <c r="T1498" i="6"/>
  <c r="T1499" i="6"/>
  <c r="T1500" i="6"/>
  <c r="T1501" i="6"/>
  <c r="T1502" i="6"/>
  <c r="T1503" i="6"/>
  <c r="T1504" i="6"/>
  <c r="T1505" i="6"/>
  <c r="T1506" i="6"/>
  <c r="T1507" i="6"/>
  <c r="T1508" i="6"/>
  <c r="T1509" i="6"/>
  <c r="T1510" i="6"/>
  <c r="T1511" i="6"/>
  <c r="T1512" i="6"/>
  <c r="T1513" i="6"/>
  <c r="T1514" i="6"/>
  <c r="T1515" i="6"/>
  <c r="T1516" i="6"/>
  <c r="T1517" i="6"/>
  <c r="T1518" i="6"/>
  <c r="T1519" i="6"/>
  <c r="T1520" i="6"/>
  <c r="T1521" i="6"/>
  <c r="T1522" i="6"/>
  <c r="T1523" i="6"/>
  <c r="T1524" i="6"/>
  <c r="T1525" i="6"/>
  <c r="T1526" i="6"/>
  <c r="T1527" i="6"/>
  <c r="T1528" i="6"/>
  <c r="T1529" i="6"/>
  <c r="T1530" i="6"/>
  <c r="T1531" i="6"/>
  <c r="T1532" i="6"/>
  <c r="T1533" i="6"/>
  <c r="T1534" i="6"/>
  <c r="T1535" i="6"/>
  <c r="T1536" i="6"/>
  <c r="T1537" i="6"/>
  <c r="T1538" i="6"/>
  <c r="T1539" i="6"/>
  <c r="T1540" i="6"/>
  <c r="T1541" i="6"/>
  <c r="T1542" i="6"/>
  <c r="T1543" i="6"/>
  <c r="T1544" i="6"/>
  <c r="T1545" i="6"/>
  <c r="T1546" i="6"/>
  <c r="T1547" i="6"/>
  <c r="T1548" i="6"/>
  <c r="T1549" i="6"/>
  <c r="T1550" i="6"/>
  <c r="T1551" i="6"/>
  <c r="T1552" i="6"/>
  <c r="T1553" i="6"/>
  <c r="T1554" i="6"/>
  <c r="T1555" i="6"/>
  <c r="T1556" i="6"/>
  <c r="T1557" i="6"/>
  <c r="T1558" i="6"/>
  <c r="T1559" i="6"/>
  <c r="T1560" i="6"/>
  <c r="T1561" i="6"/>
  <c r="T1562" i="6"/>
  <c r="T1563" i="6"/>
  <c r="T1564" i="6"/>
  <c r="T1565" i="6"/>
  <c r="T1566" i="6"/>
  <c r="T1567" i="6"/>
  <c r="T1568" i="6"/>
  <c r="T1569" i="6"/>
  <c r="T1570" i="6"/>
  <c r="T1571" i="6"/>
  <c r="T1572" i="6"/>
  <c r="T1573" i="6"/>
  <c r="T1574" i="6"/>
  <c r="T1575" i="6"/>
  <c r="T1576" i="6"/>
  <c r="T1577" i="6"/>
  <c r="T1578" i="6"/>
  <c r="T1579" i="6"/>
  <c r="T1580" i="6"/>
  <c r="T1581" i="6"/>
  <c r="T1582" i="6"/>
  <c r="T1583" i="6"/>
  <c r="T1584" i="6"/>
  <c r="T1585" i="6"/>
  <c r="T1586" i="6"/>
  <c r="T1587" i="6"/>
  <c r="T1588" i="6"/>
  <c r="T1589" i="6"/>
  <c r="T1590" i="6"/>
  <c r="T1591" i="6"/>
  <c r="T1592" i="6"/>
  <c r="T1593" i="6"/>
  <c r="T1594" i="6"/>
  <c r="T1595" i="6"/>
  <c r="T1596" i="6"/>
  <c r="T1597" i="6"/>
  <c r="T1598" i="6"/>
  <c r="T1599" i="6"/>
  <c r="T1600" i="6"/>
  <c r="T1601" i="6"/>
  <c r="T1602" i="6"/>
  <c r="T1603" i="6"/>
  <c r="T1604" i="6"/>
  <c r="T1605" i="6"/>
  <c r="T1606" i="6"/>
  <c r="T1607" i="6"/>
  <c r="T1608" i="6"/>
  <c r="T1609" i="6"/>
  <c r="T1610" i="6"/>
  <c r="T1611" i="6"/>
  <c r="T1612" i="6"/>
  <c r="T1613" i="6"/>
  <c r="T1614" i="6"/>
  <c r="T1615" i="6"/>
  <c r="T1616" i="6"/>
  <c r="T1617" i="6"/>
  <c r="T1618" i="6"/>
  <c r="T1619" i="6"/>
  <c r="T1620" i="6"/>
  <c r="T1621" i="6"/>
  <c r="T1622" i="6"/>
  <c r="T1623" i="6"/>
  <c r="T1624" i="6"/>
  <c r="T1625" i="6"/>
  <c r="T1626" i="6"/>
  <c r="T1627" i="6"/>
  <c r="T1628" i="6"/>
  <c r="T1629" i="6"/>
  <c r="T1630" i="6"/>
  <c r="T1631" i="6"/>
  <c r="T1632" i="6"/>
  <c r="T1633" i="6"/>
  <c r="T1634" i="6"/>
  <c r="T1635" i="6"/>
  <c r="T1636" i="6"/>
  <c r="T1637" i="6"/>
  <c r="T1638" i="6"/>
  <c r="T1639" i="6"/>
  <c r="T1640" i="6"/>
  <c r="T1641" i="6"/>
  <c r="T1642" i="6"/>
  <c r="T1643" i="6"/>
  <c r="T1644" i="6"/>
  <c r="T1645" i="6"/>
  <c r="T1646" i="6"/>
  <c r="T1647" i="6"/>
  <c r="T1648" i="6"/>
  <c r="T1649" i="6"/>
  <c r="T1650" i="6"/>
  <c r="T1651" i="6"/>
  <c r="T1652" i="6"/>
  <c r="T1653" i="6"/>
  <c r="T1654" i="6"/>
  <c r="T1655" i="6"/>
  <c r="T1656" i="6"/>
  <c r="T1657" i="6"/>
  <c r="T1658" i="6"/>
  <c r="T1659" i="6"/>
  <c r="T1660" i="6"/>
  <c r="T1661" i="6"/>
  <c r="T1662" i="6"/>
  <c r="T1663" i="6"/>
  <c r="T1664" i="6"/>
  <c r="T1665" i="6"/>
  <c r="T1666" i="6"/>
  <c r="T1667" i="6"/>
  <c r="T1668" i="6"/>
  <c r="T1669" i="6"/>
  <c r="T1670" i="6"/>
  <c r="T1671" i="6"/>
  <c r="T1672" i="6"/>
  <c r="T1673" i="6"/>
  <c r="T1674" i="6"/>
  <c r="T1675" i="6"/>
  <c r="T1676" i="6"/>
  <c r="T1677" i="6"/>
  <c r="T1678" i="6"/>
  <c r="T1679" i="6"/>
  <c r="T1680" i="6"/>
  <c r="T1681" i="6"/>
  <c r="T1682" i="6"/>
  <c r="T1683" i="6"/>
  <c r="T1684" i="6"/>
  <c r="T1685" i="6"/>
  <c r="T1686" i="6"/>
  <c r="T1687" i="6"/>
  <c r="T1688" i="6"/>
  <c r="T1689" i="6"/>
  <c r="T1690" i="6"/>
  <c r="T1691" i="6"/>
  <c r="T1692" i="6"/>
  <c r="T1693" i="6"/>
  <c r="T1694" i="6"/>
  <c r="T1695" i="6"/>
  <c r="T1696" i="6"/>
  <c r="T1697" i="6"/>
  <c r="T1698" i="6"/>
  <c r="T1699" i="6"/>
  <c r="T1700" i="6"/>
  <c r="T1701" i="6"/>
  <c r="T1702" i="6"/>
  <c r="T1703" i="6"/>
  <c r="T1704" i="6"/>
  <c r="T1705" i="6"/>
  <c r="T1706" i="6"/>
  <c r="T1707" i="6"/>
  <c r="T1708" i="6"/>
  <c r="T1709" i="6"/>
  <c r="T1710" i="6"/>
  <c r="T1711" i="6"/>
  <c r="T1712" i="6"/>
  <c r="T1713" i="6"/>
  <c r="T1714" i="6"/>
  <c r="T1715" i="6"/>
  <c r="T1716" i="6"/>
  <c r="T1717" i="6"/>
  <c r="T1718" i="6"/>
  <c r="T1719" i="6"/>
  <c r="T1720" i="6"/>
  <c r="T1721" i="6"/>
  <c r="T1722" i="6"/>
  <c r="T1723" i="6"/>
  <c r="T1724" i="6"/>
  <c r="T1725" i="6"/>
  <c r="T1726" i="6"/>
  <c r="T1727" i="6"/>
  <c r="T1728" i="6"/>
  <c r="T1729" i="6"/>
  <c r="T1730" i="6"/>
  <c r="T1731" i="6"/>
  <c r="T1732" i="6"/>
  <c r="T1733" i="6"/>
  <c r="T1734" i="6"/>
  <c r="T1735" i="6"/>
  <c r="T1736" i="6"/>
  <c r="T1737" i="6"/>
  <c r="T1738" i="6"/>
  <c r="T1739" i="6"/>
  <c r="T1740" i="6"/>
  <c r="T1741" i="6"/>
  <c r="T1742" i="6"/>
  <c r="T1743" i="6"/>
  <c r="T1744" i="6"/>
  <c r="T1745" i="6"/>
  <c r="T1746" i="6"/>
  <c r="T1747" i="6"/>
  <c r="T1748" i="6"/>
  <c r="T1749" i="6"/>
  <c r="T1750" i="6"/>
  <c r="T1751" i="6"/>
  <c r="T1752" i="6"/>
  <c r="T1753" i="6"/>
  <c r="T1754" i="6"/>
  <c r="T1755" i="6"/>
  <c r="T1756" i="6"/>
  <c r="T1757" i="6"/>
  <c r="T1758" i="6"/>
  <c r="T1759" i="6"/>
  <c r="T1760" i="6"/>
  <c r="T1761" i="6"/>
  <c r="T1762" i="6"/>
  <c r="T1763" i="6"/>
  <c r="T1764" i="6"/>
  <c r="T1765" i="6"/>
  <c r="T1766" i="6"/>
  <c r="T1767" i="6"/>
  <c r="T1768" i="6"/>
  <c r="T1769" i="6"/>
  <c r="T1770" i="6"/>
  <c r="T1771" i="6"/>
  <c r="T1772" i="6"/>
  <c r="T1773" i="6"/>
  <c r="T1774" i="6"/>
  <c r="T1775" i="6"/>
  <c r="T1776" i="6"/>
  <c r="T1777" i="6"/>
  <c r="T1778" i="6"/>
  <c r="T1779" i="6"/>
  <c r="T1780" i="6"/>
  <c r="T1781" i="6"/>
  <c r="T1782" i="6"/>
  <c r="T1783" i="6"/>
  <c r="T1784" i="6"/>
  <c r="T1785" i="6"/>
  <c r="T1786" i="6"/>
  <c r="T1787" i="6"/>
  <c r="T1788" i="6"/>
  <c r="T1789" i="6"/>
  <c r="T1790" i="6"/>
  <c r="T1791" i="6"/>
  <c r="T1792" i="6"/>
  <c r="T1793" i="6"/>
  <c r="T1794" i="6"/>
  <c r="T1795" i="6"/>
  <c r="T1796" i="6"/>
  <c r="T1797" i="6"/>
  <c r="T1798" i="6"/>
  <c r="T1799" i="6"/>
  <c r="T1800" i="6"/>
  <c r="T1801" i="6"/>
  <c r="T1802" i="6"/>
  <c r="T1803" i="6"/>
  <c r="T1804" i="6"/>
  <c r="T1805" i="6"/>
  <c r="T1806" i="6"/>
  <c r="T1807" i="6"/>
  <c r="T1808" i="6"/>
  <c r="T1809" i="6"/>
  <c r="T1810" i="6"/>
  <c r="T1811" i="6"/>
  <c r="T1812" i="6"/>
  <c r="T1813" i="6"/>
  <c r="T1814" i="6"/>
  <c r="T1815" i="6"/>
  <c r="T1816" i="6"/>
  <c r="T1817" i="6"/>
  <c r="T1818" i="6"/>
  <c r="T1819" i="6"/>
  <c r="T1820" i="6"/>
  <c r="T1821" i="6"/>
  <c r="T1822" i="6"/>
  <c r="T1823" i="6"/>
  <c r="T1824" i="6"/>
  <c r="T1825" i="6"/>
  <c r="T1826" i="6"/>
  <c r="T1827" i="6"/>
  <c r="T1828" i="6"/>
  <c r="T1829" i="6"/>
  <c r="T1830" i="6"/>
  <c r="T1831" i="6"/>
  <c r="T1832" i="6"/>
  <c r="T1833" i="6"/>
  <c r="T1834" i="6"/>
  <c r="T1835" i="6"/>
  <c r="T1836" i="6"/>
  <c r="T1837" i="6"/>
  <c r="T1838" i="6"/>
  <c r="T1839" i="6"/>
  <c r="T1840" i="6"/>
  <c r="T1841" i="6"/>
  <c r="T1842" i="6"/>
  <c r="T1843" i="6"/>
  <c r="T1844" i="6"/>
  <c r="T1845" i="6"/>
  <c r="T1846" i="6"/>
  <c r="T1847" i="6"/>
  <c r="T1848" i="6"/>
  <c r="T1849" i="6"/>
  <c r="T1850" i="6"/>
  <c r="T1851" i="6"/>
  <c r="T1852" i="6"/>
  <c r="T1853" i="6"/>
  <c r="T1854" i="6"/>
  <c r="T1855" i="6"/>
  <c r="T1856" i="6"/>
  <c r="T1857" i="6"/>
  <c r="T1858" i="6"/>
  <c r="T1859" i="6"/>
  <c r="T1860" i="6"/>
  <c r="T1861" i="6"/>
  <c r="T1862" i="6"/>
  <c r="T1863" i="6"/>
  <c r="T1864" i="6"/>
  <c r="T1865" i="6"/>
  <c r="T1866" i="6"/>
  <c r="T2" i="6"/>
  <c r="G3" i="6"/>
  <c r="G4" i="6"/>
  <c r="G5" i="6"/>
  <c r="G6" i="6"/>
  <c r="G7" i="6"/>
  <c r="G8" i="6"/>
  <c r="G9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3013" i="6"/>
  <c r="G3014" i="6"/>
  <c r="G3015" i="6"/>
  <c r="G3016" i="6"/>
  <c r="G3017" i="6"/>
  <c r="G3018" i="6"/>
  <c r="G3019" i="6"/>
  <c r="G3020" i="6"/>
  <c r="G3021" i="6"/>
  <c r="G3022" i="6"/>
  <c r="G3023" i="6"/>
  <c r="G3024" i="6"/>
  <c r="G3025" i="6"/>
  <c r="G3026" i="6"/>
  <c r="G3027" i="6"/>
  <c r="G3028" i="6"/>
  <c r="G3029" i="6"/>
  <c r="G3030" i="6"/>
  <c r="G3031" i="6"/>
  <c r="G3032" i="6"/>
  <c r="G3033" i="6"/>
  <c r="G3034" i="6"/>
  <c r="G3035" i="6"/>
  <c r="G3036" i="6"/>
  <c r="G3037" i="6"/>
  <c r="G3038" i="6"/>
  <c r="G3039" i="6"/>
  <c r="G3040" i="6"/>
  <c r="G3041" i="6"/>
  <c r="G3042" i="6"/>
  <c r="G3043" i="6"/>
  <c r="G3044" i="6"/>
  <c r="G3045" i="6"/>
  <c r="G3046" i="6"/>
  <c r="G3047" i="6"/>
  <c r="G3048" i="6"/>
  <c r="G3049" i="6"/>
  <c r="G3050" i="6"/>
  <c r="G3051" i="6"/>
  <c r="G3052" i="6"/>
  <c r="G3053" i="6"/>
  <c r="G3054" i="6"/>
  <c r="G3055" i="6"/>
  <c r="G3056" i="6"/>
  <c r="G3057" i="6"/>
  <c r="G3058" i="6"/>
  <c r="G3059" i="6"/>
  <c r="G3060" i="6"/>
  <c r="G3061" i="6"/>
  <c r="G3062" i="6"/>
  <c r="G3063" i="6"/>
  <c r="G3064" i="6"/>
  <c r="G3065" i="6"/>
  <c r="G3066" i="6"/>
  <c r="G3067" i="6"/>
  <c r="G3068" i="6"/>
  <c r="G3069" i="6"/>
  <c r="G3070" i="6"/>
  <c r="G3071" i="6"/>
  <c r="G3072" i="6"/>
  <c r="G3073" i="6"/>
  <c r="G3074" i="6"/>
  <c r="G3075" i="6"/>
  <c r="G3076" i="6"/>
  <c r="G3077" i="6"/>
  <c r="G3078" i="6"/>
  <c r="G3079" i="6"/>
  <c r="G3080" i="6"/>
  <c r="G3081" i="6"/>
  <c r="G3082" i="6"/>
  <c r="G3083" i="6"/>
  <c r="G3084" i="6"/>
  <c r="G3085" i="6"/>
  <c r="G3086" i="6"/>
  <c r="G3087" i="6"/>
  <c r="G3088" i="6"/>
  <c r="G3089" i="6"/>
  <c r="G3090" i="6"/>
  <c r="G3091" i="6"/>
  <c r="G3092" i="6"/>
  <c r="G3093" i="6"/>
  <c r="G3094" i="6"/>
  <c r="G3095" i="6"/>
  <c r="G3096" i="6"/>
  <c r="G3097" i="6"/>
  <c r="G3098" i="6"/>
  <c r="G3099" i="6"/>
  <c r="G3100" i="6"/>
  <c r="G3101" i="6"/>
  <c r="G3102" i="6"/>
  <c r="G3103" i="6"/>
  <c r="G3104" i="6"/>
  <c r="G3105" i="6"/>
  <c r="G3106" i="6"/>
  <c r="G3107" i="6"/>
  <c r="G3108" i="6"/>
  <c r="G3109" i="6"/>
  <c r="G3110" i="6"/>
  <c r="G3111" i="6"/>
  <c r="G3112" i="6"/>
  <c r="G3113" i="6"/>
  <c r="G3114" i="6"/>
  <c r="G3115" i="6"/>
  <c r="G3116" i="6"/>
  <c r="G3117" i="6"/>
  <c r="G3118" i="6"/>
  <c r="G3119" i="6"/>
  <c r="G3120" i="6"/>
  <c r="G3121" i="6"/>
  <c r="G3122" i="6"/>
  <c r="G3123" i="6"/>
  <c r="G3124" i="6"/>
  <c r="G3125" i="6"/>
  <c r="G3126" i="6"/>
  <c r="G3127" i="6"/>
  <c r="G3128" i="6"/>
  <c r="G3129" i="6"/>
  <c r="G3130" i="6"/>
  <c r="G3131" i="6"/>
  <c r="G3132" i="6"/>
  <c r="G3133" i="6"/>
  <c r="G3134" i="6"/>
  <c r="G3135" i="6"/>
  <c r="G3136" i="6"/>
  <c r="G3137" i="6"/>
  <c r="G3138" i="6"/>
  <c r="G3139" i="6"/>
  <c r="G3140" i="6"/>
  <c r="G3141" i="6"/>
  <c r="G3142" i="6"/>
  <c r="G3143" i="6"/>
  <c r="G3144" i="6"/>
  <c r="G3145" i="6"/>
  <c r="G3146" i="6"/>
  <c r="G3147" i="6"/>
  <c r="G3148" i="6"/>
  <c r="G3149" i="6"/>
  <c r="G3150" i="6"/>
  <c r="G3151" i="6"/>
  <c r="G3152" i="6"/>
  <c r="G3153" i="6"/>
  <c r="G3154" i="6"/>
  <c r="G3155" i="6"/>
  <c r="G3156" i="6"/>
  <c r="G3157" i="6"/>
  <c r="G3158" i="6"/>
  <c r="G3159" i="6"/>
  <c r="G3160" i="6"/>
  <c r="G3161" i="6"/>
  <c r="G3162" i="6"/>
  <c r="G3163" i="6"/>
  <c r="G3164" i="6"/>
  <c r="G3165" i="6"/>
  <c r="G3166" i="6"/>
  <c r="G3167" i="6"/>
  <c r="G3168" i="6"/>
  <c r="G3169" i="6"/>
  <c r="G3170" i="6"/>
  <c r="G3171" i="6"/>
  <c r="G3172" i="6"/>
  <c r="G3173" i="6"/>
  <c r="G3174" i="6"/>
  <c r="G3175" i="6"/>
  <c r="G3176" i="6"/>
  <c r="G3177" i="6"/>
  <c r="G3178" i="6"/>
  <c r="G3179" i="6"/>
  <c r="G3180" i="6"/>
  <c r="G3181" i="6"/>
  <c r="G3182" i="6"/>
  <c r="G3183" i="6"/>
  <c r="G3184" i="6"/>
  <c r="G3185" i="6"/>
  <c r="G3186" i="6"/>
  <c r="G3187" i="6"/>
  <c r="G3188" i="6"/>
  <c r="G3189" i="6"/>
  <c r="G3190" i="6"/>
  <c r="G3191" i="6"/>
  <c r="G3192" i="6"/>
  <c r="G3193" i="6"/>
  <c r="G3194" i="6"/>
  <c r="G3195" i="6"/>
  <c r="G3196" i="6"/>
  <c r="G3197" i="6"/>
  <c r="G3198" i="6"/>
  <c r="G3199" i="6"/>
  <c r="G3200" i="6"/>
  <c r="G3201" i="6"/>
  <c r="G3202" i="6"/>
  <c r="G3203" i="6"/>
  <c r="G3204" i="6"/>
  <c r="G3205" i="6"/>
  <c r="G3206" i="6"/>
  <c r="G3207" i="6"/>
  <c r="G3208" i="6"/>
  <c r="G3209" i="6"/>
  <c r="G3210" i="6"/>
  <c r="G3211" i="6"/>
  <c r="G3212" i="6"/>
  <c r="G3213" i="6"/>
  <c r="G3214" i="6"/>
  <c r="G3215" i="6"/>
  <c r="G3216" i="6"/>
  <c r="G3217" i="6"/>
  <c r="G3218" i="6"/>
  <c r="G3219" i="6"/>
  <c r="G3220" i="6"/>
  <c r="G3221" i="6"/>
  <c r="G3222" i="6"/>
  <c r="G3223" i="6"/>
  <c r="G3224" i="6"/>
  <c r="G3225" i="6"/>
  <c r="G3226" i="6"/>
  <c r="G3227" i="6"/>
  <c r="G3228" i="6"/>
  <c r="G3229" i="6"/>
  <c r="G3230" i="6"/>
  <c r="G3231" i="6"/>
  <c r="G3232" i="6"/>
  <c r="G3233" i="6"/>
  <c r="G3234" i="6"/>
  <c r="G3235" i="6"/>
  <c r="G3236" i="6"/>
  <c r="G3237" i="6"/>
  <c r="G3238" i="6"/>
  <c r="G3239" i="6"/>
  <c r="G3240" i="6"/>
  <c r="G3241" i="6"/>
  <c r="G3242" i="6"/>
  <c r="G3243" i="6"/>
  <c r="G3244" i="6"/>
  <c r="G3245" i="6"/>
  <c r="G3246" i="6"/>
  <c r="G3247" i="6"/>
  <c r="G3248" i="6"/>
  <c r="G3249" i="6"/>
  <c r="G3250" i="6"/>
  <c r="G3251" i="6"/>
  <c r="G3252" i="6"/>
  <c r="G3253" i="6"/>
  <c r="G3254" i="6"/>
  <c r="G3255" i="6"/>
  <c r="G3256" i="6"/>
  <c r="G3257" i="6"/>
  <c r="G3258" i="6"/>
  <c r="G3259" i="6"/>
  <c r="G3260" i="6"/>
  <c r="G3261" i="6"/>
  <c r="G3262" i="6"/>
  <c r="G3263" i="6"/>
  <c r="G3264" i="6"/>
  <c r="G3265" i="6"/>
  <c r="G3266" i="6"/>
  <c r="G3267" i="6"/>
  <c r="G3268" i="6"/>
  <c r="G3269" i="6"/>
  <c r="G3270" i="6"/>
  <c r="G3271" i="6"/>
  <c r="G3272" i="6"/>
  <c r="G3273" i="6"/>
  <c r="G3274" i="6"/>
  <c r="G3275" i="6"/>
  <c r="G3276" i="6"/>
  <c r="G3277" i="6"/>
  <c r="G3278" i="6"/>
  <c r="G3279" i="6"/>
  <c r="G3280" i="6"/>
  <c r="G3281" i="6"/>
  <c r="G3282" i="6"/>
  <c r="G3283" i="6"/>
  <c r="G3284" i="6"/>
  <c r="G3285" i="6"/>
  <c r="G3286" i="6"/>
  <c r="G3287" i="6"/>
  <c r="G3288" i="6"/>
  <c r="G3289" i="6"/>
  <c r="G3290" i="6"/>
  <c r="G3291" i="6"/>
  <c r="G3292" i="6"/>
  <c r="G3293" i="6"/>
  <c r="F2" i="6"/>
  <c r="G2" i="6" s="1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913" i="3"/>
  <c r="AA914" i="3"/>
  <c r="AA915" i="3"/>
  <c r="AA916" i="3"/>
  <c r="AA917" i="3"/>
  <c r="AA918" i="3"/>
  <c r="AA919" i="3"/>
  <c r="AA920" i="3"/>
  <c r="AA921" i="3"/>
  <c r="AA922" i="3"/>
  <c r="AA923" i="3"/>
  <c r="AA924" i="3"/>
  <c r="AA925" i="3"/>
  <c r="AA926" i="3"/>
  <c r="AA927" i="3"/>
  <c r="AA928" i="3"/>
  <c r="AA929" i="3"/>
  <c r="AA930" i="3"/>
  <c r="AA931" i="3"/>
  <c r="AA932" i="3"/>
  <c r="AA933" i="3"/>
  <c r="AA934" i="3"/>
  <c r="AA935" i="3"/>
  <c r="AA936" i="3"/>
  <c r="AA937" i="3"/>
  <c r="AA938" i="3"/>
  <c r="AA939" i="3"/>
  <c r="AA940" i="3"/>
  <c r="AA941" i="3"/>
  <c r="AA942" i="3"/>
  <c r="AA943" i="3"/>
  <c r="AA944" i="3"/>
  <c r="AA945" i="3"/>
  <c r="AA946" i="3"/>
  <c r="AA947" i="3"/>
  <c r="AA948" i="3"/>
  <c r="AA949" i="3"/>
  <c r="AA950" i="3"/>
  <c r="AA951" i="3"/>
  <c r="AA952" i="3"/>
  <c r="AA953" i="3"/>
  <c r="AA954" i="3"/>
  <c r="AA955" i="3"/>
  <c r="AA956" i="3"/>
  <c r="AA957" i="3"/>
  <c r="AA958" i="3"/>
  <c r="AA959" i="3"/>
  <c r="AA960" i="3"/>
  <c r="AA961" i="3"/>
  <c r="AA962" i="3"/>
  <c r="AA963" i="3"/>
  <c r="AA964" i="3"/>
  <c r="AA965" i="3"/>
  <c r="AA966" i="3"/>
  <c r="AA967" i="3"/>
  <c r="AA968" i="3"/>
  <c r="AA969" i="3"/>
  <c r="AA970" i="3"/>
  <c r="AA971" i="3"/>
  <c r="AA972" i="3"/>
  <c r="AA973" i="3"/>
  <c r="AA974" i="3"/>
  <c r="AA975" i="3"/>
  <c r="AA976" i="3"/>
  <c r="AA977" i="3"/>
  <c r="AA978" i="3"/>
  <c r="AA979" i="3"/>
  <c r="AA980" i="3"/>
  <c r="AA981" i="3"/>
  <c r="AA982" i="3"/>
  <c r="AA983" i="3"/>
  <c r="AA984" i="3"/>
  <c r="AA985" i="3"/>
  <c r="AA986" i="3"/>
  <c r="AA987" i="3"/>
  <c r="AA988" i="3"/>
  <c r="AA989" i="3"/>
  <c r="AA990" i="3"/>
  <c r="AA991" i="3"/>
  <c r="AA992" i="3"/>
  <c r="AA993" i="3"/>
  <c r="AA994" i="3"/>
  <c r="AA995" i="3"/>
  <c r="AA996" i="3"/>
  <c r="AA997" i="3"/>
  <c r="AA998" i="3"/>
  <c r="AA999" i="3"/>
  <c r="AA1000" i="3"/>
  <c r="AA1001" i="3"/>
  <c r="AA1002" i="3"/>
  <c r="AA1003" i="3"/>
  <c r="AA1004" i="3"/>
  <c r="AA1005" i="3"/>
  <c r="AA1006" i="3"/>
  <c r="AA1007" i="3"/>
  <c r="AA1008" i="3"/>
  <c r="AA1009" i="3"/>
  <c r="AA1010" i="3"/>
  <c r="AA1011" i="3"/>
  <c r="AA1012" i="3"/>
  <c r="AA1013" i="3"/>
  <c r="AA1014" i="3"/>
  <c r="AA1015" i="3"/>
  <c r="AA1016" i="3"/>
  <c r="AA1017" i="3"/>
  <c r="AA1018" i="3"/>
  <c r="AA1019" i="3"/>
  <c r="AA1020" i="3"/>
  <c r="AA1021" i="3"/>
  <c r="AA1022" i="3"/>
  <c r="AA1023" i="3"/>
  <c r="AA1024" i="3"/>
  <c r="AA1025" i="3"/>
  <c r="AA1026" i="3"/>
  <c r="AA1027" i="3"/>
  <c r="AA1028" i="3"/>
  <c r="AA1029" i="3"/>
  <c r="AA1030" i="3"/>
  <c r="AA1031" i="3"/>
  <c r="AA1032" i="3"/>
  <c r="AA1033" i="3"/>
  <c r="AA1034" i="3"/>
  <c r="AA1035" i="3"/>
  <c r="AA1036" i="3"/>
  <c r="AA1037" i="3"/>
  <c r="AA1038" i="3"/>
  <c r="AA1039" i="3"/>
  <c r="AA1040" i="3"/>
  <c r="AA1041" i="3"/>
  <c r="AA1042" i="3"/>
  <c r="AA1043" i="3"/>
  <c r="AA1044" i="3"/>
  <c r="AA1045" i="3"/>
  <c r="AA1046" i="3"/>
  <c r="AA1047" i="3"/>
  <c r="AA1048" i="3"/>
  <c r="AA1049" i="3"/>
  <c r="AA1050" i="3"/>
  <c r="AA1051" i="3"/>
  <c r="AA1052" i="3"/>
  <c r="AA1053" i="3"/>
  <c r="AA1054" i="3"/>
  <c r="AA1055" i="3"/>
  <c r="AA1056" i="3"/>
  <c r="AA1057" i="3"/>
  <c r="AA1058" i="3"/>
  <c r="AA1059" i="3"/>
  <c r="AA1060" i="3"/>
  <c r="AA1061" i="3"/>
  <c r="AA1062" i="3"/>
  <c r="AA1063" i="3"/>
  <c r="AA1064" i="3"/>
  <c r="AA1065" i="3"/>
  <c r="AA1066" i="3"/>
  <c r="AA1067" i="3"/>
  <c r="AA1068" i="3"/>
  <c r="AA1069" i="3"/>
  <c r="AA1070" i="3"/>
  <c r="AA1071" i="3"/>
  <c r="AA1072" i="3"/>
  <c r="AA1073" i="3"/>
  <c r="AA1074" i="3"/>
  <c r="AA1075" i="3"/>
  <c r="AA1076" i="3"/>
  <c r="AA1077" i="3"/>
  <c r="AA1078" i="3"/>
  <c r="AA1079" i="3"/>
  <c r="AA1080" i="3"/>
  <c r="AA1081" i="3"/>
  <c r="AA1082" i="3"/>
  <c r="AA1083" i="3"/>
  <c r="AA1084" i="3"/>
  <c r="AA1085" i="3"/>
  <c r="AA1086" i="3"/>
  <c r="AA1087" i="3"/>
  <c r="AA1088" i="3"/>
  <c r="AA1089" i="3"/>
  <c r="AA1090" i="3"/>
  <c r="AA1091" i="3"/>
  <c r="AA1092" i="3"/>
  <c r="AA1093" i="3"/>
  <c r="AA1094" i="3"/>
  <c r="AA1095" i="3"/>
  <c r="AA1096" i="3"/>
  <c r="AA1097" i="3"/>
  <c r="AA1098" i="3"/>
  <c r="AA1099" i="3"/>
  <c r="AA1100" i="3"/>
  <c r="AA1101" i="3"/>
  <c r="AA1102" i="3"/>
  <c r="AA1103" i="3"/>
  <c r="AA1104" i="3"/>
  <c r="AA1105" i="3"/>
  <c r="AA1106" i="3"/>
  <c r="AA1107" i="3"/>
  <c r="AA1108" i="3"/>
  <c r="AA1109" i="3"/>
  <c r="AA1110" i="3"/>
  <c r="AA1111" i="3"/>
  <c r="AA1112" i="3"/>
  <c r="AA1113" i="3"/>
  <c r="AA1114" i="3"/>
  <c r="AA1115" i="3"/>
  <c r="AA1116" i="3"/>
  <c r="AA1117" i="3"/>
  <c r="AA1118" i="3"/>
  <c r="AA1119" i="3"/>
  <c r="AA1120" i="3"/>
  <c r="AA1121" i="3"/>
  <c r="AA1122" i="3"/>
  <c r="AA1123" i="3"/>
  <c r="AA1124" i="3"/>
  <c r="AA1125" i="3"/>
  <c r="AA1126" i="3"/>
  <c r="AA1127" i="3"/>
  <c r="AA1128" i="3"/>
  <c r="AA1129" i="3"/>
  <c r="AA1130" i="3"/>
  <c r="AA1131" i="3"/>
  <c r="AA1132" i="3"/>
  <c r="AA1133" i="3"/>
  <c r="AA1134" i="3"/>
  <c r="AA1135" i="3"/>
  <c r="AA1136" i="3"/>
  <c r="AA1137" i="3"/>
  <c r="AA1138" i="3"/>
  <c r="AA1139" i="3"/>
  <c r="AA1140" i="3"/>
  <c r="AA1141" i="3"/>
  <c r="AA1142" i="3"/>
  <c r="AA1143" i="3"/>
  <c r="AA1144" i="3"/>
  <c r="AA1145" i="3"/>
  <c r="AA1146" i="3"/>
  <c r="AA1147" i="3"/>
  <c r="AA1148" i="3"/>
  <c r="AA1149" i="3"/>
  <c r="AA1150" i="3"/>
  <c r="AA1151" i="3"/>
  <c r="AA1152" i="3"/>
  <c r="AA1153" i="3"/>
  <c r="AA1154" i="3"/>
  <c r="AA1155" i="3"/>
  <c r="AA1156" i="3"/>
  <c r="AA1157" i="3"/>
  <c r="AA1158" i="3"/>
  <c r="AA1159" i="3"/>
  <c r="AA1160" i="3"/>
  <c r="AA1161" i="3"/>
  <c r="AA1162" i="3"/>
  <c r="AA1163" i="3"/>
  <c r="AA1164" i="3"/>
  <c r="AA1165" i="3"/>
  <c r="AA1166" i="3"/>
  <c r="AA1167" i="3"/>
  <c r="AA1168" i="3"/>
  <c r="AA1169" i="3"/>
  <c r="AA1170" i="3"/>
  <c r="AA1171" i="3"/>
  <c r="AA1172" i="3"/>
  <c r="AA1173" i="3"/>
  <c r="AA1174" i="3"/>
  <c r="AA1175" i="3"/>
  <c r="AA1176" i="3"/>
  <c r="AA1177" i="3"/>
  <c r="AA1178" i="3"/>
  <c r="AA1179" i="3"/>
  <c r="AA1180" i="3"/>
  <c r="AA1181" i="3"/>
  <c r="AA1182" i="3"/>
  <c r="AA1183" i="3"/>
  <c r="AA1184" i="3"/>
  <c r="AA1185" i="3"/>
  <c r="AA1186" i="3"/>
  <c r="AA1187" i="3"/>
  <c r="AA1188" i="3"/>
  <c r="AA1189" i="3"/>
  <c r="AA1190" i="3"/>
  <c r="AA1191" i="3"/>
  <c r="AA1192" i="3"/>
  <c r="AA1193" i="3"/>
  <c r="AA1194" i="3"/>
  <c r="AA1195" i="3"/>
  <c r="AA1196" i="3"/>
  <c r="AA1197" i="3"/>
  <c r="AA1198" i="3"/>
  <c r="AA1199" i="3"/>
  <c r="AA1200" i="3"/>
  <c r="AA1201" i="3"/>
  <c r="AA1202" i="3"/>
  <c r="AA1203" i="3"/>
  <c r="AA1204" i="3"/>
  <c r="AA1205" i="3"/>
  <c r="AA1206" i="3"/>
  <c r="AA1207" i="3"/>
  <c r="AA1208" i="3"/>
  <c r="AA1209" i="3"/>
  <c r="AA1210" i="3"/>
  <c r="AA1211" i="3"/>
  <c r="AA1212" i="3"/>
  <c r="AA1213" i="3"/>
  <c r="AA1214" i="3"/>
  <c r="AA1215" i="3"/>
  <c r="AA1216" i="3"/>
  <c r="AA1217" i="3"/>
  <c r="AA1218" i="3"/>
  <c r="AA1219" i="3"/>
  <c r="AA1220" i="3"/>
  <c r="AA1221" i="3"/>
  <c r="AA1222" i="3"/>
  <c r="AA1223" i="3"/>
  <c r="AA1224" i="3"/>
  <c r="AA1225" i="3"/>
  <c r="AA1226" i="3"/>
  <c r="AA1227" i="3"/>
  <c r="AA1228" i="3"/>
  <c r="AA1229" i="3"/>
  <c r="AA1230" i="3"/>
  <c r="AA1231" i="3"/>
  <c r="AA1232" i="3"/>
  <c r="AA1233" i="3"/>
  <c r="AA1234" i="3"/>
  <c r="AA1235" i="3"/>
  <c r="AA1236" i="3"/>
  <c r="AA1237" i="3"/>
  <c r="AA1238" i="3"/>
  <c r="AA1239" i="3"/>
  <c r="AA1240" i="3"/>
  <c r="AA1241" i="3"/>
  <c r="AA1242" i="3"/>
  <c r="AA1243" i="3"/>
  <c r="AA1244" i="3"/>
  <c r="AA1245" i="3"/>
  <c r="AA1246" i="3"/>
  <c r="AA1247" i="3"/>
  <c r="AA1248" i="3"/>
  <c r="AA1249" i="3"/>
  <c r="AA1250" i="3"/>
  <c r="AA1251" i="3"/>
  <c r="AA1252" i="3"/>
  <c r="AA1253" i="3"/>
  <c r="AA1254" i="3"/>
  <c r="AA1255" i="3"/>
  <c r="AA1256" i="3"/>
  <c r="AA1257" i="3"/>
  <c r="AA1258" i="3"/>
  <c r="AA1259" i="3"/>
  <c r="AA1260" i="3"/>
  <c r="AA1261" i="3"/>
  <c r="AA1262" i="3"/>
  <c r="AA1263" i="3"/>
  <c r="AA1264" i="3"/>
  <c r="AA1265" i="3"/>
  <c r="AA1266" i="3"/>
  <c r="AA1267" i="3"/>
  <c r="AA1268" i="3"/>
  <c r="AA1269" i="3"/>
  <c r="AA1270" i="3"/>
  <c r="AA1271" i="3"/>
  <c r="AA1272" i="3"/>
  <c r="AA1273" i="3"/>
  <c r="AA1274" i="3"/>
  <c r="AA1275" i="3"/>
  <c r="AA1276" i="3"/>
  <c r="AA1277" i="3"/>
  <c r="AA1278" i="3"/>
  <c r="AA1279" i="3"/>
  <c r="AA1280" i="3"/>
  <c r="AA1281" i="3"/>
  <c r="AA1282" i="3"/>
  <c r="AA1283" i="3"/>
  <c r="AA1284" i="3"/>
  <c r="AA1285" i="3"/>
  <c r="AA1286" i="3"/>
  <c r="AA1287" i="3"/>
  <c r="AA1288" i="3"/>
  <c r="AA1289" i="3"/>
  <c r="AA1290" i="3"/>
  <c r="AA1291" i="3"/>
  <c r="AA1292" i="3"/>
  <c r="AA1293" i="3"/>
  <c r="AA1294" i="3"/>
  <c r="AA1295" i="3"/>
  <c r="AA1296" i="3"/>
  <c r="AA1297" i="3"/>
  <c r="AA1298" i="3"/>
  <c r="AA1299" i="3"/>
  <c r="AA1300" i="3"/>
  <c r="AA1301" i="3"/>
  <c r="AA1302" i="3"/>
  <c r="AA1303" i="3"/>
  <c r="AA1304" i="3"/>
  <c r="AA1305" i="3"/>
  <c r="AA1306" i="3"/>
  <c r="AA1307" i="3"/>
  <c r="AA1308" i="3"/>
  <c r="AA1309" i="3"/>
  <c r="AA1310" i="3"/>
  <c r="AA1311" i="3"/>
  <c r="AA1312" i="3"/>
  <c r="AA1313" i="3"/>
  <c r="AA1314" i="3"/>
  <c r="AA1315" i="3"/>
  <c r="AA1316" i="3"/>
  <c r="AA1317" i="3"/>
  <c r="AA1318" i="3"/>
  <c r="AA1319" i="3"/>
  <c r="AA1320" i="3"/>
  <c r="AA1321" i="3"/>
  <c r="AA1322" i="3"/>
  <c r="AA1323" i="3"/>
  <c r="AA1324" i="3"/>
  <c r="N1" i="3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2" i="2"/>
  <c r="K1" i="3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P1207" i="3" l="1"/>
  <c r="P1199" i="3"/>
  <c r="P1190" i="3"/>
  <c r="P1182" i="3"/>
  <c r="P1174" i="3"/>
  <c r="P1166" i="3"/>
  <c r="P1158" i="3"/>
  <c r="P1150" i="3"/>
  <c r="P1142" i="3"/>
  <c r="P1134" i="3"/>
  <c r="P1126" i="3"/>
  <c r="P1118" i="3"/>
  <c r="P1110" i="3"/>
  <c r="P1102" i="3"/>
  <c r="P1094" i="3"/>
  <c r="P1086" i="3"/>
  <c r="P1078" i="3"/>
  <c r="P1070" i="3"/>
  <c r="P1062" i="3"/>
  <c r="P1054" i="3"/>
  <c r="P1046" i="3"/>
  <c r="P1038" i="3"/>
  <c r="P1030" i="3"/>
  <c r="P1022" i="3"/>
  <c r="P1014" i="3"/>
  <c r="P1006" i="3"/>
  <c r="P998" i="3"/>
  <c r="P990" i="3"/>
  <c r="P982" i="3"/>
  <c r="P974" i="3"/>
  <c r="P966" i="3"/>
  <c r="P958" i="3"/>
  <c r="P950" i="3"/>
  <c r="P942" i="3"/>
  <c r="P934" i="3"/>
  <c r="P926" i="3"/>
  <c r="P918" i="3"/>
  <c r="P910" i="3"/>
  <c r="P902" i="3"/>
  <c r="P894" i="3"/>
  <c r="P886" i="3"/>
  <c r="P878" i="3"/>
  <c r="P870" i="3"/>
  <c r="P862" i="3"/>
  <c r="P854" i="3"/>
  <c r="P846" i="3"/>
  <c r="P838" i="3"/>
  <c r="P830" i="3"/>
  <c r="P822" i="3"/>
  <c r="P814" i="3"/>
  <c r="P806" i="3"/>
  <c r="P798" i="3"/>
  <c r="P790" i="3"/>
  <c r="P782" i="3"/>
  <c r="P774" i="3"/>
  <c r="P766" i="3"/>
  <c r="P758" i="3"/>
  <c r="P750" i="3"/>
  <c r="P742" i="3"/>
  <c r="P734" i="3"/>
  <c r="P726" i="3"/>
  <c r="P718" i="3"/>
  <c r="P710" i="3"/>
  <c r="P702" i="3"/>
  <c r="P694" i="3"/>
  <c r="P686" i="3"/>
  <c r="P678" i="3"/>
  <c r="P670" i="3"/>
  <c r="P662" i="3"/>
  <c r="P654" i="3"/>
  <c r="P646" i="3"/>
  <c r="P638" i="3"/>
  <c r="P630" i="3"/>
  <c r="P622" i="3"/>
  <c r="P614" i="3"/>
  <c r="P606" i="3"/>
  <c r="P598" i="3"/>
  <c r="P590" i="3"/>
  <c r="P582" i="3"/>
  <c r="P574" i="3"/>
  <c r="P566" i="3"/>
  <c r="P558" i="3"/>
  <c r="P550" i="3"/>
  <c r="P542" i="3"/>
  <c r="P534" i="3"/>
  <c r="P526" i="3"/>
  <c r="P518" i="3"/>
  <c r="P510" i="3"/>
  <c r="P502" i="3"/>
  <c r="P494" i="3"/>
  <c r="P486" i="3"/>
  <c r="P478" i="3"/>
  <c r="P470" i="3"/>
  <c r="P462" i="3"/>
  <c r="P454" i="3"/>
  <c r="P446" i="3"/>
  <c r="P438" i="3"/>
  <c r="P430" i="3"/>
  <c r="P422" i="3"/>
  <c r="P414" i="3"/>
  <c r="P406" i="3"/>
  <c r="P398" i="3"/>
  <c r="P390" i="3"/>
  <c r="P382" i="3"/>
  <c r="P374" i="3"/>
  <c r="P366" i="3"/>
  <c r="P358" i="3"/>
  <c r="P350" i="3"/>
  <c r="P342" i="3"/>
  <c r="P334" i="3"/>
  <c r="P326" i="3"/>
  <c r="P318" i="3"/>
  <c r="P310" i="3"/>
  <c r="P302" i="3"/>
  <c r="P294" i="3"/>
  <c r="P286" i="3"/>
  <c r="P278" i="3"/>
  <c r="P270" i="3"/>
  <c r="P262" i="3"/>
  <c r="P254" i="3"/>
  <c r="P246" i="3"/>
  <c r="P238" i="3"/>
  <c r="P230" i="3"/>
  <c r="P222" i="3"/>
  <c r="P214" i="3"/>
  <c r="P206" i="3"/>
  <c r="P198" i="3"/>
  <c r="P190" i="3"/>
  <c r="P182" i="3"/>
  <c r="P174" i="3"/>
  <c r="P166" i="3"/>
  <c r="P158" i="3"/>
  <c r="P150" i="3"/>
  <c r="P142" i="3"/>
  <c r="P134" i="3"/>
  <c r="P126" i="3"/>
  <c r="P118" i="3"/>
  <c r="P110" i="3"/>
  <c r="P102" i="3"/>
  <c r="P94" i="3"/>
  <c r="P86" i="3"/>
  <c r="P78" i="3"/>
  <c r="P70" i="3"/>
  <c r="P62" i="3"/>
  <c r="P54" i="3"/>
  <c r="P46" i="3"/>
  <c r="P38" i="3"/>
  <c r="P30" i="3"/>
  <c r="P22" i="3"/>
  <c r="P14" i="3"/>
  <c r="P6" i="3"/>
  <c r="P1322" i="3"/>
  <c r="P1314" i="3"/>
  <c r="P1306" i="3"/>
  <c r="P1298" i="3"/>
  <c r="P1290" i="3"/>
  <c r="P1282" i="3"/>
  <c r="P1274" i="3"/>
  <c r="P1266" i="3"/>
  <c r="P1258" i="3"/>
  <c r="P1250" i="3"/>
  <c r="P1242" i="3"/>
  <c r="P1234" i="3"/>
  <c r="P1226" i="3"/>
  <c r="P1218" i="3"/>
  <c r="P1210" i="3"/>
  <c r="P1163" i="3"/>
  <c r="P1099" i="3"/>
  <c r="P1035" i="3"/>
  <c r="P971" i="3"/>
  <c r="P907" i="3"/>
  <c r="P843" i="3"/>
  <c r="P779" i="3"/>
  <c r="P715" i="3"/>
  <c r="P651" i="3"/>
  <c r="P389" i="3"/>
  <c r="P1206" i="3"/>
  <c r="P1198" i="3"/>
  <c r="P1189" i="3"/>
  <c r="P1181" i="3"/>
  <c r="P1173" i="3"/>
  <c r="P1165" i="3"/>
  <c r="P1157" i="3"/>
  <c r="P1149" i="3"/>
  <c r="P1141" i="3"/>
  <c r="P1133" i="3"/>
  <c r="P1125" i="3"/>
  <c r="P1117" i="3"/>
  <c r="P1109" i="3"/>
  <c r="P1101" i="3"/>
  <c r="P1093" i="3"/>
  <c r="P1085" i="3"/>
  <c r="P1077" i="3"/>
  <c r="P1069" i="3"/>
  <c r="P1061" i="3"/>
  <c r="P1053" i="3"/>
  <c r="P1045" i="3"/>
  <c r="P1037" i="3"/>
  <c r="P1029" i="3"/>
  <c r="P1021" i="3"/>
  <c r="P1013" i="3"/>
  <c r="P1005" i="3"/>
  <c r="P997" i="3"/>
  <c r="P989" i="3"/>
  <c r="P981" i="3"/>
  <c r="P973" i="3"/>
  <c r="P965" i="3"/>
  <c r="P957" i="3"/>
  <c r="P949" i="3"/>
  <c r="P941" i="3"/>
  <c r="P933" i="3"/>
  <c r="P925" i="3"/>
  <c r="P917" i="3"/>
  <c r="P909" i="3"/>
  <c r="P901" i="3"/>
  <c r="P893" i="3"/>
  <c r="P885" i="3"/>
  <c r="P877" i="3"/>
  <c r="P869" i="3"/>
  <c r="P861" i="3"/>
  <c r="P853" i="3"/>
  <c r="P845" i="3"/>
  <c r="P837" i="3"/>
  <c r="P829" i="3"/>
  <c r="P821" i="3"/>
  <c r="P813" i="3"/>
  <c r="P805" i="3"/>
  <c r="P797" i="3"/>
  <c r="P789" i="3"/>
  <c r="P781" i="3"/>
  <c r="P773" i="3"/>
  <c r="P765" i="3"/>
  <c r="P757" i="3"/>
  <c r="P749" i="3"/>
  <c r="P741" i="3"/>
  <c r="P733" i="3"/>
  <c r="P725" i="3"/>
  <c r="P717" i="3"/>
  <c r="P709" i="3"/>
  <c r="P701" i="3"/>
  <c r="P693" i="3"/>
  <c r="P685" i="3"/>
  <c r="P677" i="3"/>
  <c r="P669" i="3"/>
  <c r="P661" i="3"/>
  <c r="P653" i="3"/>
  <c r="P645" i="3"/>
  <c r="P637" i="3"/>
  <c r="P629" i="3"/>
  <c r="P621" i="3"/>
  <c r="P613" i="3"/>
  <c r="P605" i="3"/>
  <c r="P597" i="3"/>
  <c r="P589" i="3"/>
  <c r="P573" i="3"/>
  <c r="P565" i="3"/>
  <c r="P557" i="3"/>
  <c r="P549" i="3"/>
  <c r="P541" i="3"/>
  <c r="P533" i="3"/>
  <c r="P525" i="3"/>
  <c r="P509" i="3"/>
  <c r="P501" i="3"/>
  <c r="P493" i="3"/>
  <c r="P485" i="3"/>
  <c r="P477" i="3"/>
  <c r="P469" i="3"/>
  <c r="P461" i="3"/>
  <c r="P445" i="3"/>
  <c r="P437" i="3"/>
  <c r="P429" i="3"/>
  <c r="P421" i="3"/>
  <c r="P413" i="3"/>
  <c r="P405" i="3"/>
  <c r="P397" i="3"/>
  <c r="P381" i="3"/>
  <c r="P373" i="3"/>
  <c r="P365" i="3"/>
  <c r="P357" i="3"/>
  <c r="P349" i="3"/>
  <c r="P341" i="3"/>
  <c r="P333" i="3"/>
  <c r="P317" i="3"/>
  <c r="P309" i="3"/>
  <c r="P301" i="3"/>
  <c r="P293" i="3"/>
  <c r="P285" i="3"/>
  <c r="P277" i="3"/>
  <c r="P269" i="3"/>
  <c r="P253" i="3"/>
  <c r="P245" i="3"/>
  <c r="P237" i="3"/>
  <c r="P229" i="3"/>
  <c r="P221" i="3"/>
  <c r="P213" i="3"/>
  <c r="P205" i="3"/>
  <c r="P189" i="3"/>
  <c r="P181" i="3"/>
  <c r="P173" i="3"/>
  <c r="P165" i="3"/>
  <c r="P157" i="3"/>
  <c r="P149" i="3"/>
  <c r="P141" i="3"/>
  <c r="P125" i="3"/>
  <c r="P117" i="3"/>
  <c r="P109" i="3"/>
  <c r="P101" i="3"/>
  <c r="P93" i="3"/>
  <c r="P85" i="3"/>
  <c r="P77" i="3"/>
  <c r="P61" i="3"/>
  <c r="P53" i="3"/>
  <c r="P45" i="3"/>
  <c r="P37" i="3"/>
  <c r="P29" i="3"/>
  <c r="P21" i="3"/>
  <c r="P13" i="3"/>
  <c r="P5" i="3"/>
  <c r="P1321" i="3"/>
  <c r="P1313" i="3"/>
  <c r="P1305" i="3"/>
  <c r="P1297" i="3"/>
  <c r="P1289" i="3"/>
  <c r="P1281" i="3"/>
  <c r="P1273" i="3"/>
  <c r="P1265" i="3"/>
  <c r="P1257" i="3"/>
  <c r="P1249" i="3"/>
  <c r="P1241" i="3"/>
  <c r="P1233" i="3"/>
  <c r="P1225" i="3"/>
  <c r="P1217" i="3"/>
  <c r="P1203" i="3"/>
  <c r="P1155" i="3"/>
  <c r="P1091" i="3"/>
  <c r="P1027" i="3"/>
  <c r="P963" i="3"/>
  <c r="P899" i="3"/>
  <c r="P835" i="3"/>
  <c r="P771" i="3"/>
  <c r="P707" i="3"/>
  <c r="P643" i="3"/>
  <c r="P325" i="3"/>
  <c r="P1205" i="3"/>
  <c r="P1197" i="3"/>
  <c r="P1188" i="3"/>
  <c r="P1180" i="3"/>
  <c r="P1172" i="3"/>
  <c r="P1164" i="3"/>
  <c r="P1156" i="3"/>
  <c r="P1148" i="3"/>
  <c r="P1140" i="3"/>
  <c r="P1132" i="3"/>
  <c r="P1124" i="3"/>
  <c r="P1116" i="3"/>
  <c r="P1108" i="3"/>
  <c r="P1100" i="3"/>
  <c r="P1092" i="3"/>
  <c r="P1084" i="3"/>
  <c r="P1076" i="3"/>
  <c r="P1068" i="3"/>
  <c r="P1060" i="3"/>
  <c r="P1052" i="3"/>
  <c r="P1044" i="3"/>
  <c r="P1036" i="3"/>
  <c r="P1028" i="3"/>
  <c r="P1020" i="3"/>
  <c r="P1012" i="3"/>
  <c r="P1004" i="3"/>
  <c r="P996" i="3"/>
  <c r="P988" i="3"/>
  <c r="P980" i="3"/>
  <c r="P972" i="3"/>
  <c r="P964" i="3"/>
  <c r="P956" i="3"/>
  <c r="P948" i="3"/>
  <c r="P940" i="3"/>
  <c r="P932" i="3"/>
  <c r="P924" i="3"/>
  <c r="P916" i="3"/>
  <c r="P908" i="3"/>
  <c r="P900" i="3"/>
  <c r="P892" i="3"/>
  <c r="P884" i="3"/>
  <c r="P876" i="3"/>
  <c r="P868" i="3"/>
  <c r="P860" i="3"/>
  <c r="P852" i="3"/>
  <c r="P844" i="3"/>
  <c r="P836" i="3"/>
  <c r="P828" i="3"/>
  <c r="P820" i="3"/>
  <c r="P812" i="3"/>
  <c r="P804" i="3"/>
  <c r="P796" i="3"/>
  <c r="P788" i="3"/>
  <c r="P780" i="3"/>
  <c r="P772" i="3"/>
  <c r="P764" i="3"/>
  <c r="P756" i="3"/>
  <c r="P748" i="3"/>
  <c r="P740" i="3"/>
  <c r="P732" i="3"/>
  <c r="P724" i="3"/>
  <c r="P716" i="3"/>
  <c r="P708" i="3"/>
  <c r="P700" i="3"/>
  <c r="P692" i="3"/>
  <c r="P684" i="3"/>
  <c r="P676" i="3"/>
  <c r="P668" i="3"/>
  <c r="P660" i="3"/>
  <c r="P652" i="3"/>
  <c r="P644" i="3"/>
  <c r="P636" i="3"/>
  <c r="P628" i="3"/>
  <c r="P620" i="3"/>
  <c r="P612" i="3"/>
  <c r="P604" i="3"/>
  <c r="P596" i="3"/>
  <c r="P588" i="3"/>
  <c r="P580" i="3"/>
  <c r="P572" i="3"/>
  <c r="P564" i="3"/>
  <c r="P556" i="3"/>
  <c r="P548" i="3"/>
  <c r="P540" i="3"/>
  <c r="P532" i="3"/>
  <c r="P524" i="3"/>
  <c r="P516" i="3"/>
  <c r="P508" i="3"/>
  <c r="P500" i="3"/>
  <c r="P492" i="3"/>
  <c r="P484" i="3"/>
  <c r="P476" i="3"/>
  <c r="P468" i="3"/>
  <c r="P460" i="3"/>
  <c r="P452" i="3"/>
  <c r="P444" i="3"/>
  <c r="P436" i="3"/>
  <c r="P428" i="3"/>
  <c r="P420" i="3"/>
  <c r="P412" i="3"/>
  <c r="P404" i="3"/>
  <c r="P396" i="3"/>
  <c r="P388" i="3"/>
  <c r="P380" i="3"/>
  <c r="P372" i="3"/>
  <c r="P364" i="3"/>
  <c r="P356" i="3"/>
  <c r="P348" i="3"/>
  <c r="P340" i="3"/>
  <c r="P332" i="3"/>
  <c r="P324" i="3"/>
  <c r="P316" i="3"/>
  <c r="P308" i="3"/>
  <c r="P300" i="3"/>
  <c r="P292" i="3"/>
  <c r="P284" i="3"/>
  <c r="P276" i="3"/>
  <c r="P268" i="3"/>
  <c r="P260" i="3"/>
  <c r="P252" i="3"/>
  <c r="P244" i="3"/>
  <c r="P236" i="3"/>
  <c r="P228" i="3"/>
  <c r="P220" i="3"/>
  <c r="P212" i="3"/>
  <c r="P204" i="3"/>
  <c r="P196" i="3"/>
  <c r="P188" i="3"/>
  <c r="P180" i="3"/>
  <c r="P172" i="3"/>
  <c r="P164" i="3"/>
  <c r="P156" i="3"/>
  <c r="P148" i="3"/>
  <c r="P140" i="3"/>
  <c r="P132" i="3"/>
  <c r="P124" i="3"/>
  <c r="P116" i="3"/>
  <c r="P108" i="3"/>
  <c r="P100" i="3"/>
  <c r="P92" i="3"/>
  <c r="P84" i="3"/>
  <c r="P76" i="3"/>
  <c r="P68" i="3"/>
  <c r="P60" i="3"/>
  <c r="P52" i="3"/>
  <c r="P44" i="3"/>
  <c r="P36" i="3"/>
  <c r="P28" i="3"/>
  <c r="P20" i="3"/>
  <c r="P12" i="3"/>
  <c r="P4" i="3"/>
  <c r="P1320" i="3"/>
  <c r="P1312" i="3"/>
  <c r="P1304" i="3"/>
  <c r="P1296" i="3"/>
  <c r="P1288" i="3"/>
  <c r="P1280" i="3"/>
  <c r="P1272" i="3"/>
  <c r="P1264" i="3"/>
  <c r="P1256" i="3"/>
  <c r="P1248" i="3"/>
  <c r="P1240" i="3"/>
  <c r="P1232" i="3"/>
  <c r="P1224" i="3"/>
  <c r="P1216" i="3"/>
  <c r="P1202" i="3"/>
  <c r="P1147" i="3"/>
  <c r="P1083" i="3"/>
  <c r="P1019" i="3"/>
  <c r="P955" i="3"/>
  <c r="P891" i="3"/>
  <c r="P827" i="3"/>
  <c r="P763" i="3"/>
  <c r="P699" i="3"/>
  <c r="P635" i="3"/>
  <c r="P261" i="3"/>
  <c r="P1204" i="3"/>
  <c r="P1196" i="3"/>
  <c r="P627" i="3"/>
  <c r="P619" i="3"/>
  <c r="P611" i="3"/>
  <c r="P603" i="3"/>
  <c r="P595" i="3"/>
  <c r="P587" i="3"/>
  <c r="P579" i="3"/>
  <c r="P571" i="3"/>
  <c r="P563" i="3"/>
  <c r="P555" i="3"/>
  <c r="P547" i="3"/>
  <c r="P539" i="3"/>
  <c r="P531" i="3"/>
  <c r="P523" i="3"/>
  <c r="P515" i="3"/>
  <c r="P507" i="3"/>
  <c r="P499" i="3"/>
  <c r="P491" i="3"/>
  <c r="P483" i="3"/>
  <c r="P475" i="3"/>
  <c r="P467" i="3"/>
  <c r="P459" i="3"/>
  <c r="P451" i="3"/>
  <c r="P443" i="3"/>
  <c r="P435" i="3"/>
  <c r="P427" i="3"/>
  <c r="P419" i="3"/>
  <c r="P411" i="3"/>
  <c r="P403" i="3"/>
  <c r="P395" i="3"/>
  <c r="P387" i="3"/>
  <c r="P379" i="3"/>
  <c r="P371" i="3"/>
  <c r="P363" i="3"/>
  <c r="P355" i="3"/>
  <c r="P347" i="3"/>
  <c r="P339" i="3"/>
  <c r="P331" i="3"/>
  <c r="P323" i="3"/>
  <c r="P315" i="3"/>
  <c r="P307" i="3"/>
  <c r="P299" i="3"/>
  <c r="P291" i="3"/>
  <c r="P283" i="3"/>
  <c r="P275" i="3"/>
  <c r="P267" i="3"/>
  <c r="P259" i="3"/>
  <c r="P251" i="3"/>
  <c r="P243" i="3"/>
  <c r="P235" i="3"/>
  <c r="P227" i="3"/>
  <c r="P219" i="3"/>
  <c r="P211" i="3"/>
  <c r="P203" i="3"/>
  <c r="P195" i="3"/>
  <c r="P187" i="3"/>
  <c r="P179" i="3"/>
  <c r="P171" i="3"/>
  <c r="P163" i="3"/>
  <c r="P155" i="3"/>
  <c r="P147" i="3"/>
  <c r="P139" i="3"/>
  <c r="P131" i="3"/>
  <c r="P123" i="3"/>
  <c r="P115" i="3"/>
  <c r="P107" i="3"/>
  <c r="P99" i="3"/>
  <c r="P91" i="3"/>
  <c r="P83" i="3"/>
  <c r="P75" i="3"/>
  <c r="P67" i="3"/>
  <c r="P59" i="3"/>
  <c r="P51" i="3"/>
  <c r="P43" i="3"/>
  <c r="P35" i="3"/>
  <c r="P27" i="3"/>
  <c r="P19" i="3"/>
  <c r="P11" i="3"/>
  <c r="O1" i="3"/>
  <c r="P1319" i="3"/>
  <c r="P1311" i="3"/>
  <c r="P1303" i="3"/>
  <c r="P1295" i="3"/>
  <c r="P1287" i="3"/>
  <c r="P1279" i="3"/>
  <c r="P1271" i="3"/>
  <c r="P1263" i="3"/>
  <c r="P1255" i="3"/>
  <c r="P1247" i="3"/>
  <c r="P1239" i="3"/>
  <c r="P1231" i="3"/>
  <c r="P1223" i="3"/>
  <c r="P1215" i="3"/>
  <c r="P1139" i="3"/>
  <c r="P1075" i="3"/>
  <c r="P1011" i="3"/>
  <c r="P947" i="3"/>
  <c r="P883" i="3"/>
  <c r="P819" i="3"/>
  <c r="P755" i="3"/>
  <c r="P691" i="3"/>
  <c r="P626" i="3"/>
  <c r="P197" i="3"/>
  <c r="P1186" i="3"/>
  <c r="P1178" i="3"/>
  <c r="P1170" i="3"/>
  <c r="P1162" i="3"/>
  <c r="P1154" i="3"/>
  <c r="P1146" i="3"/>
  <c r="P1138" i="3"/>
  <c r="P1130" i="3"/>
  <c r="P1122" i="3"/>
  <c r="P1114" i="3"/>
  <c r="P1106" i="3"/>
  <c r="P1098" i="3"/>
  <c r="P1090" i="3"/>
  <c r="P1082" i="3"/>
  <c r="P1074" i="3"/>
  <c r="P1066" i="3"/>
  <c r="P1058" i="3"/>
  <c r="P1050" i="3"/>
  <c r="P1042" i="3"/>
  <c r="P1034" i="3"/>
  <c r="P1026" i="3"/>
  <c r="P1018" i="3"/>
  <c r="P1010" i="3"/>
  <c r="P1002" i="3"/>
  <c r="P994" i="3"/>
  <c r="P986" i="3"/>
  <c r="P978" i="3"/>
  <c r="P970" i="3"/>
  <c r="P962" i="3"/>
  <c r="P954" i="3"/>
  <c r="P946" i="3"/>
  <c r="P938" i="3"/>
  <c r="P930" i="3"/>
  <c r="P922" i="3"/>
  <c r="P914" i="3"/>
  <c r="P906" i="3"/>
  <c r="P898" i="3"/>
  <c r="P890" i="3"/>
  <c r="P882" i="3"/>
  <c r="P874" i="3"/>
  <c r="P866" i="3"/>
  <c r="P858" i="3"/>
  <c r="P850" i="3"/>
  <c r="P842" i="3"/>
  <c r="P834" i="3"/>
  <c r="P826" i="3"/>
  <c r="P818" i="3"/>
  <c r="P810" i="3"/>
  <c r="P802" i="3"/>
  <c r="P794" i="3"/>
  <c r="P786" i="3"/>
  <c r="P778" i="3"/>
  <c r="P770" i="3"/>
  <c r="P762" i="3"/>
  <c r="P754" i="3"/>
  <c r="P746" i="3"/>
  <c r="P738" i="3"/>
  <c r="P730" i="3"/>
  <c r="P722" i="3"/>
  <c r="P714" i="3"/>
  <c r="P706" i="3"/>
  <c r="P698" i="3"/>
  <c r="P690" i="3"/>
  <c r="P682" i="3"/>
  <c r="P674" i="3"/>
  <c r="P666" i="3"/>
  <c r="P658" i="3"/>
  <c r="P650" i="3"/>
  <c r="P642" i="3"/>
  <c r="P634" i="3"/>
  <c r="P618" i="3"/>
  <c r="P602" i="3"/>
  <c r="P594" i="3"/>
  <c r="P586" i="3"/>
  <c r="P578" i="3"/>
  <c r="P570" i="3"/>
  <c r="P562" i="3"/>
  <c r="P554" i="3"/>
  <c r="P546" i="3"/>
  <c r="P538" i="3"/>
  <c r="P530" i="3"/>
  <c r="P522" i="3"/>
  <c r="P514" i="3"/>
  <c r="P506" i="3"/>
  <c r="P498" i="3"/>
  <c r="P490" i="3"/>
  <c r="P482" i="3"/>
  <c r="P474" i="3"/>
  <c r="P466" i="3"/>
  <c r="P458" i="3"/>
  <c r="P450" i="3"/>
  <c r="P442" i="3"/>
  <c r="P434" i="3"/>
  <c r="P426" i="3"/>
  <c r="P418" i="3"/>
  <c r="P410" i="3"/>
  <c r="P402" i="3"/>
  <c r="P394" i="3"/>
  <c r="P386" i="3"/>
  <c r="P378" i="3"/>
  <c r="P370" i="3"/>
  <c r="P362" i="3"/>
  <c r="P354" i="3"/>
  <c r="P346" i="3"/>
  <c r="P338" i="3"/>
  <c r="P330" i="3"/>
  <c r="P322" i="3"/>
  <c r="P314" i="3"/>
  <c r="P306" i="3"/>
  <c r="P298" i="3"/>
  <c r="P290" i="3"/>
  <c r="P282" i="3"/>
  <c r="P274" i="3"/>
  <c r="P266" i="3"/>
  <c r="P258" i="3"/>
  <c r="P250" i="3"/>
  <c r="P242" i="3"/>
  <c r="P234" i="3"/>
  <c r="P226" i="3"/>
  <c r="P218" i="3"/>
  <c r="P210" i="3"/>
  <c r="P202" i="3"/>
  <c r="P194" i="3"/>
  <c r="P186" i="3"/>
  <c r="P178" i="3"/>
  <c r="P170" i="3"/>
  <c r="P162" i="3"/>
  <c r="P154" i="3"/>
  <c r="P146" i="3"/>
  <c r="P138" i="3"/>
  <c r="P130" i="3"/>
  <c r="P122" i="3"/>
  <c r="P114" i="3"/>
  <c r="P106" i="3"/>
  <c r="P98" i="3"/>
  <c r="P90" i="3"/>
  <c r="P82" i="3"/>
  <c r="P74" i="3"/>
  <c r="P66" i="3"/>
  <c r="P58" i="3"/>
  <c r="P50" i="3"/>
  <c r="P42" i="3"/>
  <c r="P34" i="3"/>
  <c r="P26" i="3"/>
  <c r="P18" i="3"/>
  <c r="P10" i="3"/>
  <c r="P1318" i="3"/>
  <c r="P1310" i="3"/>
  <c r="P1302" i="3"/>
  <c r="P1294" i="3"/>
  <c r="P1286" i="3"/>
  <c r="P1278" i="3"/>
  <c r="P1270" i="3"/>
  <c r="P1262" i="3"/>
  <c r="P1254" i="3"/>
  <c r="P1246" i="3"/>
  <c r="P1238" i="3"/>
  <c r="P1230" i="3"/>
  <c r="P1222" i="3"/>
  <c r="P1214" i="3"/>
  <c r="P1194" i="3"/>
  <c r="P1131" i="3"/>
  <c r="P1067" i="3"/>
  <c r="P1003" i="3"/>
  <c r="P939" i="3"/>
  <c r="P875" i="3"/>
  <c r="P811" i="3"/>
  <c r="P747" i="3"/>
  <c r="P683" i="3"/>
  <c r="P610" i="3"/>
  <c r="P133" i="3"/>
  <c r="P1185" i="3"/>
  <c r="P1177" i="3"/>
  <c r="P1169" i="3"/>
  <c r="P1161" i="3"/>
  <c r="P1153" i="3"/>
  <c r="P1145" i="3"/>
  <c r="P1137" i="3"/>
  <c r="P1129" i="3"/>
  <c r="P1121" i="3"/>
  <c r="P1113" i="3"/>
  <c r="P1105" i="3"/>
  <c r="P1097" i="3"/>
  <c r="P1089" i="3"/>
  <c r="P1081" i="3"/>
  <c r="P1073" i="3"/>
  <c r="P1065" i="3"/>
  <c r="P1057" i="3"/>
  <c r="P1049" i="3"/>
  <c r="P1041" i="3"/>
  <c r="P1033" i="3"/>
  <c r="P1025" i="3"/>
  <c r="P1017" i="3"/>
  <c r="P1009" i="3"/>
  <c r="P1001" i="3"/>
  <c r="P993" i="3"/>
  <c r="P985" i="3"/>
  <c r="P977" i="3"/>
  <c r="P969" i="3"/>
  <c r="P961" i="3"/>
  <c r="P953" i="3"/>
  <c r="P945" i="3"/>
  <c r="P937" i="3"/>
  <c r="P929" i="3"/>
  <c r="P921" i="3"/>
  <c r="P913" i="3"/>
  <c r="P905" i="3"/>
  <c r="P897" i="3"/>
  <c r="P889" i="3"/>
  <c r="P881" i="3"/>
  <c r="P873" i="3"/>
  <c r="P865" i="3"/>
  <c r="P857" i="3"/>
  <c r="P849" i="3"/>
  <c r="P841" i="3"/>
  <c r="P833" i="3"/>
  <c r="P825" i="3"/>
  <c r="P817" i="3"/>
  <c r="P809" i="3"/>
  <c r="P801" i="3"/>
  <c r="P793" i="3"/>
  <c r="P785" i="3"/>
  <c r="P777" i="3"/>
  <c r="P769" i="3"/>
  <c r="P761" i="3"/>
  <c r="P753" i="3"/>
  <c r="P745" i="3"/>
  <c r="P737" i="3"/>
  <c r="P729" i="3"/>
  <c r="P721" i="3"/>
  <c r="P713" i="3"/>
  <c r="P705" i="3"/>
  <c r="P697" i="3"/>
  <c r="P689" i="3"/>
  <c r="P681" i="3"/>
  <c r="P673" i="3"/>
  <c r="P665" i="3"/>
  <c r="P657" i="3"/>
  <c r="P649" i="3"/>
  <c r="P641" i="3"/>
  <c r="P633" i="3"/>
  <c r="P625" i="3"/>
  <c r="P617" i="3"/>
  <c r="P609" i="3"/>
  <c r="P601" i="3"/>
  <c r="P593" i="3"/>
  <c r="P585" i="3"/>
  <c r="P577" i="3"/>
  <c r="P569" i="3"/>
  <c r="P561" i="3"/>
  <c r="P553" i="3"/>
  <c r="P545" i="3"/>
  <c r="P537" i="3"/>
  <c r="P529" i="3"/>
  <c r="P521" i="3"/>
  <c r="P513" i="3"/>
  <c r="P505" i="3"/>
  <c r="P497" i="3"/>
  <c r="P489" i="3"/>
  <c r="P481" i="3"/>
  <c r="P473" i="3"/>
  <c r="P465" i="3"/>
  <c r="P457" i="3"/>
  <c r="P449" i="3"/>
  <c r="P441" i="3"/>
  <c r="P433" i="3"/>
  <c r="P425" i="3"/>
  <c r="P417" i="3"/>
  <c r="P409" i="3"/>
  <c r="P401" i="3"/>
  <c r="P393" i="3"/>
  <c r="P385" i="3"/>
  <c r="P377" i="3"/>
  <c r="P369" i="3"/>
  <c r="P361" i="3"/>
  <c r="P353" i="3"/>
  <c r="P345" i="3"/>
  <c r="P337" i="3"/>
  <c r="P329" i="3"/>
  <c r="P321" i="3"/>
  <c r="P313" i="3"/>
  <c r="P305" i="3"/>
  <c r="P297" i="3"/>
  <c r="P289" i="3"/>
  <c r="P281" i="3"/>
  <c r="P273" i="3"/>
  <c r="P265" i="3"/>
  <c r="P257" i="3"/>
  <c r="P249" i="3"/>
  <c r="P241" i="3"/>
  <c r="P233" i="3"/>
  <c r="P225" i="3"/>
  <c r="P217" i="3"/>
  <c r="P209" i="3"/>
  <c r="P201" i="3"/>
  <c r="P193" i="3"/>
  <c r="P185" i="3"/>
  <c r="P177" i="3"/>
  <c r="P169" i="3"/>
  <c r="P161" i="3"/>
  <c r="P153" i="3"/>
  <c r="P145" i="3"/>
  <c r="P137" i="3"/>
  <c r="P129" i="3"/>
  <c r="P121" i="3"/>
  <c r="P113" i="3"/>
  <c r="P105" i="3"/>
  <c r="P97" i="3"/>
  <c r="P89" i="3"/>
  <c r="P81" i="3"/>
  <c r="P73" i="3"/>
  <c r="P65" i="3"/>
  <c r="P57" i="3"/>
  <c r="P49" i="3"/>
  <c r="P41" i="3"/>
  <c r="P33" i="3"/>
  <c r="P25" i="3"/>
  <c r="P17" i="3"/>
  <c r="P9" i="3"/>
  <c r="P3" i="3"/>
  <c r="P1317" i="3"/>
  <c r="P1309" i="3"/>
  <c r="P1301" i="3"/>
  <c r="P1293" i="3"/>
  <c r="P1285" i="3"/>
  <c r="P1277" i="3"/>
  <c r="P1269" i="3"/>
  <c r="P1261" i="3"/>
  <c r="P1253" i="3"/>
  <c r="P1245" i="3"/>
  <c r="P1237" i="3"/>
  <c r="P1229" i="3"/>
  <c r="P1221" i="3"/>
  <c r="P1213" i="3"/>
  <c r="P1187" i="3"/>
  <c r="P1123" i="3"/>
  <c r="P1059" i="3"/>
  <c r="P995" i="3"/>
  <c r="P931" i="3"/>
  <c r="P867" i="3"/>
  <c r="P803" i="3"/>
  <c r="P739" i="3"/>
  <c r="P675" i="3"/>
  <c r="P581" i="3"/>
  <c r="P69" i="3"/>
  <c r="P1209" i="3"/>
  <c r="P1201" i="3"/>
  <c r="P1192" i="3"/>
  <c r="P1184" i="3"/>
  <c r="P1176" i="3"/>
  <c r="P1168" i="3"/>
  <c r="P1160" i="3"/>
  <c r="P1152" i="3"/>
  <c r="P1144" i="3"/>
  <c r="P1136" i="3"/>
  <c r="P1128" i="3"/>
  <c r="P1120" i="3"/>
  <c r="P1112" i="3"/>
  <c r="P1104" i="3"/>
  <c r="P1096" i="3"/>
  <c r="P1088" i="3"/>
  <c r="P1080" i="3"/>
  <c r="P1072" i="3"/>
  <c r="P1064" i="3"/>
  <c r="P1056" i="3"/>
  <c r="P1048" i="3"/>
  <c r="P1040" i="3"/>
  <c r="P1032" i="3"/>
  <c r="P1024" i="3"/>
  <c r="P1016" i="3"/>
  <c r="P1008" i="3"/>
  <c r="P1000" i="3"/>
  <c r="P992" i="3"/>
  <c r="P984" i="3"/>
  <c r="P976" i="3"/>
  <c r="P968" i="3"/>
  <c r="P960" i="3"/>
  <c r="P952" i="3"/>
  <c r="P944" i="3"/>
  <c r="P936" i="3"/>
  <c r="P928" i="3"/>
  <c r="P920" i="3"/>
  <c r="P912" i="3"/>
  <c r="P904" i="3"/>
  <c r="P896" i="3"/>
  <c r="P888" i="3"/>
  <c r="P880" i="3"/>
  <c r="P872" i="3"/>
  <c r="P864" i="3"/>
  <c r="P856" i="3"/>
  <c r="P848" i="3"/>
  <c r="P840" i="3"/>
  <c r="P832" i="3"/>
  <c r="P824" i="3"/>
  <c r="P816" i="3"/>
  <c r="P808" i="3"/>
  <c r="P800" i="3"/>
  <c r="P792" i="3"/>
  <c r="P784" i="3"/>
  <c r="P776" i="3"/>
  <c r="P768" i="3"/>
  <c r="P760" i="3"/>
  <c r="P752" i="3"/>
  <c r="P744" i="3"/>
  <c r="P736" i="3"/>
  <c r="P728" i="3"/>
  <c r="P720" i="3"/>
  <c r="P712" i="3"/>
  <c r="P704" i="3"/>
  <c r="P696" i="3"/>
  <c r="P688" i="3"/>
  <c r="P680" i="3"/>
  <c r="P672" i="3"/>
  <c r="P664" i="3"/>
  <c r="P656" i="3"/>
  <c r="P648" i="3"/>
  <c r="P640" i="3"/>
  <c r="P632" i="3"/>
  <c r="P624" i="3"/>
  <c r="P616" i="3"/>
  <c r="P608" i="3"/>
  <c r="P600" i="3"/>
  <c r="P592" i="3"/>
  <c r="P584" i="3"/>
  <c r="P576" i="3"/>
  <c r="P568" i="3"/>
  <c r="P560" i="3"/>
  <c r="P552" i="3"/>
  <c r="P544" i="3"/>
  <c r="P536" i="3"/>
  <c r="P528" i="3"/>
  <c r="P520" i="3"/>
  <c r="P512" i="3"/>
  <c r="P504" i="3"/>
  <c r="P496" i="3"/>
  <c r="P488" i="3"/>
  <c r="P480" i="3"/>
  <c r="P472" i="3"/>
  <c r="P464" i="3"/>
  <c r="P456" i="3"/>
  <c r="P448" i="3"/>
  <c r="P440" i="3"/>
  <c r="P432" i="3"/>
  <c r="P424" i="3"/>
  <c r="P416" i="3"/>
  <c r="P408" i="3"/>
  <c r="P400" i="3"/>
  <c r="P392" i="3"/>
  <c r="P384" i="3"/>
  <c r="P376" i="3"/>
  <c r="P368" i="3"/>
  <c r="P360" i="3"/>
  <c r="P352" i="3"/>
  <c r="P344" i="3"/>
  <c r="P336" i="3"/>
  <c r="P328" i="3"/>
  <c r="P320" i="3"/>
  <c r="P312" i="3"/>
  <c r="P304" i="3"/>
  <c r="P296" i="3"/>
  <c r="P288" i="3"/>
  <c r="P280" i="3"/>
  <c r="P272" i="3"/>
  <c r="P264" i="3"/>
  <c r="P256" i="3"/>
  <c r="P248" i="3"/>
  <c r="P240" i="3"/>
  <c r="P232" i="3"/>
  <c r="P224" i="3"/>
  <c r="P216" i="3"/>
  <c r="P208" i="3"/>
  <c r="P200" i="3"/>
  <c r="P192" i="3"/>
  <c r="P184" i="3"/>
  <c r="P176" i="3"/>
  <c r="P168" i="3"/>
  <c r="P160" i="3"/>
  <c r="P152" i="3"/>
  <c r="P144" i="3"/>
  <c r="P136" i="3"/>
  <c r="P128" i="3"/>
  <c r="P120" i="3"/>
  <c r="P112" i="3"/>
  <c r="P104" i="3"/>
  <c r="P96" i="3"/>
  <c r="P88" i="3"/>
  <c r="P80" i="3"/>
  <c r="P72" i="3"/>
  <c r="P64" i="3"/>
  <c r="P56" i="3"/>
  <c r="P48" i="3"/>
  <c r="P40" i="3"/>
  <c r="P32" i="3"/>
  <c r="P24" i="3"/>
  <c r="P16" i="3"/>
  <c r="P8" i="3"/>
  <c r="P1324" i="3"/>
  <c r="P1316" i="3"/>
  <c r="P1308" i="3"/>
  <c r="P1300" i="3"/>
  <c r="P1292" i="3"/>
  <c r="P1284" i="3"/>
  <c r="P1276" i="3"/>
  <c r="P1268" i="3"/>
  <c r="P1260" i="3"/>
  <c r="P1252" i="3"/>
  <c r="P1244" i="3"/>
  <c r="P1236" i="3"/>
  <c r="P1228" i="3"/>
  <c r="P1220" i="3"/>
  <c r="P1212" i="3"/>
  <c r="P1179" i="3"/>
  <c r="P1115" i="3"/>
  <c r="P1051" i="3"/>
  <c r="P987" i="3"/>
  <c r="P923" i="3"/>
  <c r="P859" i="3"/>
  <c r="P795" i="3"/>
  <c r="P731" i="3"/>
  <c r="P667" i="3"/>
  <c r="P517" i="3"/>
  <c r="P1208" i="3"/>
  <c r="P1200" i="3"/>
  <c r="P1191" i="3"/>
  <c r="P1183" i="3"/>
  <c r="P1175" i="3"/>
  <c r="P1167" i="3"/>
  <c r="P1159" i="3"/>
  <c r="P1151" i="3"/>
  <c r="P1143" i="3"/>
  <c r="P1135" i="3"/>
  <c r="P1127" i="3"/>
  <c r="P1119" i="3"/>
  <c r="P1111" i="3"/>
  <c r="P1103" i="3"/>
  <c r="P1095" i="3"/>
  <c r="P1087" i="3"/>
  <c r="P1079" i="3"/>
  <c r="P1071" i="3"/>
  <c r="P1063" i="3"/>
  <c r="P1055" i="3"/>
  <c r="P1047" i="3"/>
  <c r="P1039" i="3"/>
  <c r="P1031" i="3"/>
  <c r="P1023" i="3"/>
  <c r="P1015" i="3"/>
  <c r="P1007" i="3"/>
  <c r="P999" i="3"/>
  <c r="P991" i="3"/>
  <c r="P983" i="3"/>
  <c r="P975" i="3"/>
  <c r="P967" i="3"/>
  <c r="P959" i="3"/>
  <c r="P951" i="3"/>
  <c r="P943" i="3"/>
  <c r="P935" i="3"/>
  <c r="P927" i="3"/>
  <c r="P919" i="3"/>
  <c r="P911" i="3"/>
  <c r="P903" i="3"/>
  <c r="P895" i="3"/>
  <c r="P887" i="3"/>
  <c r="P879" i="3"/>
  <c r="P871" i="3"/>
  <c r="P863" i="3"/>
  <c r="P855" i="3"/>
  <c r="P847" i="3"/>
  <c r="P839" i="3"/>
  <c r="P831" i="3"/>
  <c r="P823" i="3"/>
  <c r="P815" i="3"/>
  <c r="P807" i="3"/>
  <c r="P799" i="3"/>
  <c r="P791" i="3"/>
  <c r="P783" i="3"/>
  <c r="P775" i="3"/>
  <c r="P767" i="3"/>
  <c r="P759" i="3"/>
  <c r="P751" i="3"/>
  <c r="P743" i="3"/>
  <c r="P735" i="3"/>
  <c r="P727" i="3"/>
  <c r="P719" i="3"/>
  <c r="P711" i="3"/>
  <c r="P703" i="3"/>
  <c r="P695" i="3"/>
  <c r="P687" i="3"/>
  <c r="P679" i="3"/>
  <c r="P671" i="3"/>
  <c r="P663" i="3"/>
  <c r="P655" i="3"/>
  <c r="P647" i="3"/>
  <c r="P639" i="3"/>
  <c r="P631" i="3"/>
  <c r="P623" i="3"/>
  <c r="P615" i="3"/>
  <c r="P607" i="3"/>
  <c r="P599" i="3"/>
  <c r="P591" i="3"/>
  <c r="P583" i="3"/>
  <c r="P575" i="3"/>
  <c r="P567" i="3"/>
  <c r="P559" i="3"/>
  <c r="P551" i="3"/>
  <c r="P543" i="3"/>
  <c r="P535" i="3"/>
  <c r="P527" i="3"/>
  <c r="P519" i="3"/>
  <c r="P511" i="3"/>
  <c r="P503" i="3"/>
  <c r="P495" i="3"/>
  <c r="P487" i="3"/>
  <c r="P479" i="3"/>
  <c r="P471" i="3"/>
  <c r="P463" i="3"/>
  <c r="P455" i="3"/>
  <c r="P447" i="3"/>
  <c r="P439" i="3"/>
  <c r="P431" i="3"/>
  <c r="P423" i="3"/>
  <c r="P415" i="3"/>
  <c r="P407" i="3"/>
  <c r="P399" i="3"/>
  <c r="P391" i="3"/>
  <c r="P383" i="3"/>
  <c r="P375" i="3"/>
  <c r="P367" i="3"/>
  <c r="P359" i="3"/>
  <c r="P351" i="3"/>
  <c r="P343" i="3"/>
  <c r="P335" i="3"/>
  <c r="P327" i="3"/>
  <c r="P319" i="3"/>
  <c r="P311" i="3"/>
  <c r="P303" i="3"/>
  <c r="P295" i="3"/>
  <c r="P287" i="3"/>
  <c r="P279" i="3"/>
  <c r="P271" i="3"/>
  <c r="P263" i="3"/>
  <c r="P255" i="3"/>
  <c r="P247" i="3"/>
  <c r="P239" i="3"/>
  <c r="P231" i="3"/>
  <c r="P223" i="3"/>
  <c r="P215" i="3"/>
  <c r="P207" i="3"/>
  <c r="P199" i="3"/>
  <c r="P191" i="3"/>
  <c r="P183" i="3"/>
  <c r="P175" i="3"/>
  <c r="P167" i="3"/>
  <c r="P159" i="3"/>
  <c r="P151" i="3"/>
  <c r="P143" i="3"/>
  <c r="P135" i="3"/>
  <c r="P127" i="3"/>
  <c r="P119" i="3"/>
  <c r="P111" i="3"/>
  <c r="P103" i="3"/>
  <c r="P95" i="3"/>
  <c r="P87" i="3"/>
  <c r="P79" i="3"/>
  <c r="P71" i="3"/>
  <c r="P63" i="3"/>
  <c r="P55" i="3"/>
  <c r="P47" i="3"/>
  <c r="P39" i="3"/>
  <c r="P31" i="3"/>
  <c r="P23" i="3"/>
  <c r="P15" i="3"/>
  <c r="P7" i="3"/>
  <c r="P1323" i="3"/>
  <c r="P1315" i="3"/>
  <c r="P1307" i="3"/>
  <c r="P1299" i="3"/>
  <c r="P1291" i="3"/>
  <c r="P1283" i="3"/>
  <c r="P1275" i="3"/>
  <c r="P1267" i="3"/>
  <c r="P1259" i="3"/>
  <c r="P1251" i="3"/>
  <c r="P1243" i="3"/>
  <c r="P1235" i="3"/>
  <c r="P1227" i="3"/>
  <c r="P1219" i="3"/>
  <c r="P1211" i="3"/>
  <c r="P1171" i="3"/>
  <c r="P1107" i="3"/>
  <c r="P1043" i="3"/>
  <c r="P979" i="3"/>
  <c r="P915" i="3"/>
  <c r="P851" i="3"/>
  <c r="P787" i="3"/>
  <c r="P723" i="3"/>
  <c r="P659" i="3"/>
  <c r="P453" i="3"/>
  <c r="AA3" i="3"/>
</calcChain>
</file>

<file path=xl/sharedStrings.xml><?xml version="1.0" encoding="utf-8"?>
<sst xmlns="http://schemas.openxmlformats.org/spreadsheetml/2006/main" count="208864" uniqueCount="18334">
  <si>
    <t>Kembali ke dailystock</t>
  </si>
  <si>
    <t>KODE</t>
  </si>
  <si>
    <t>DESCRIPTION</t>
  </si>
  <si>
    <t>UNIT</t>
  </si>
  <si>
    <t>NAMAGUDANG</t>
  </si>
  <si>
    <t>KELOMPOK</t>
  </si>
  <si>
    <t>JENIS</t>
  </si>
  <si>
    <t>MERK</t>
  </si>
  <si>
    <t>QTY</t>
  </si>
  <si>
    <t>QTYLOT</t>
  </si>
  <si>
    <t>NOMOR_LOT</t>
  </si>
  <si>
    <t>TGLPRODUKSI</t>
  </si>
  <si>
    <t>TGLKADALUARSA</t>
  </si>
  <si>
    <t>SUPPLIER</t>
  </si>
  <si>
    <t>AABAC03</t>
  </si>
  <si>
    <t>Abacel 18 EC 20 X 500 ml</t>
  </si>
  <si>
    <t>Btl</t>
  </si>
  <si>
    <t>Gdg. Induk</t>
  </si>
  <si>
    <t>Obat</t>
  </si>
  <si>
    <t>Insektisida</t>
  </si>
  <si>
    <t>Abacel 18 EC</t>
  </si>
  <si>
    <t>Excel Meg Indo, PT</t>
  </si>
  <si>
    <t>AACCO03</t>
  </si>
  <si>
    <t>Accora 100 EC 15 X 1 ltr (Sample)</t>
  </si>
  <si>
    <t>No Group</t>
  </si>
  <si>
    <t>Sarana Tani Indonesia Makmur, PT</t>
  </si>
  <si>
    <t>AACCU01</t>
  </si>
  <si>
    <t>Accu Kayaba Kering 12A - 12 Volt</t>
  </si>
  <si>
    <t>Pcs</t>
  </si>
  <si>
    <t>Sarana Pertanian</t>
  </si>
  <si>
    <t>1/1/1000</t>
  </si>
  <si>
    <t>Widjaya, UD</t>
  </si>
  <si>
    <t>AADRI02</t>
  </si>
  <si>
    <t>Adrift 125 EC 50 X 100 ml</t>
  </si>
  <si>
    <t>Bioworld Biosciencen ML, PT</t>
  </si>
  <si>
    <t>AAFON01</t>
  </si>
  <si>
    <t>Afonil 50 SC 40 X 250 ml</t>
  </si>
  <si>
    <t>Afonil 50 SC</t>
  </si>
  <si>
    <t>Advansia Indotani, PT</t>
  </si>
  <si>
    <t>AAGRI10</t>
  </si>
  <si>
    <t>Agrimore E 20 X 500 gr</t>
  </si>
  <si>
    <t>Pack</t>
  </si>
  <si>
    <t>-</t>
  </si>
  <si>
    <t>AAGRI11</t>
  </si>
  <si>
    <t>Agrimore K 20 X 500 gr - New</t>
  </si>
  <si>
    <t>AAGRI12</t>
  </si>
  <si>
    <t>Agrimore N 20 X 500 gr - New</t>
  </si>
  <si>
    <t>AAGRI13</t>
  </si>
  <si>
    <t>Agrimore P 20 X 500 gr</t>
  </si>
  <si>
    <t>AAGROM01</t>
  </si>
  <si>
    <t>Agromil 710 EC 20 X 1 ltr</t>
  </si>
  <si>
    <t>AAGUS03</t>
  </si>
  <si>
    <t>Agus 500 SC 100 X 100 ml*</t>
  </si>
  <si>
    <t>ADV271E050</t>
  </si>
  <si>
    <t>AAGUS04</t>
  </si>
  <si>
    <t>Agus 500 SC 40 X 250 ml*</t>
  </si>
  <si>
    <t>ADV003056</t>
  </si>
  <si>
    <t>AALAD01</t>
  </si>
  <si>
    <t>Aladin 865 SL 20 X 400 ml</t>
  </si>
  <si>
    <t>AALAT06</t>
  </si>
  <si>
    <t>Alat Kocor Pupuk Cair Quda Karisma 20 ltr*</t>
  </si>
  <si>
    <t>Sarana Tani Makmur, CV</t>
  </si>
  <si>
    <t>AALAT09</t>
  </si>
  <si>
    <t>Alat Kocor Pupuk Padat Quda Karisma 25 ltr*</t>
  </si>
  <si>
    <t>AALMI01</t>
  </si>
  <si>
    <t>Almix 247 ZC 40 X 250 ml*</t>
  </si>
  <si>
    <t>AAMCO06</t>
  </si>
  <si>
    <t>Amcothene 75 SP 25 Kg</t>
  </si>
  <si>
    <t>AAMCO07</t>
  </si>
  <si>
    <t>Amco Up 486 SL 20 X 1 ltr*</t>
  </si>
  <si>
    <t>AAMIB01</t>
  </si>
  <si>
    <t>Amiboost Anti Stress 20 X 250 ml (Sample)</t>
  </si>
  <si>
    <t>Cheil Jedang Indonesia, PT</t>
  </si>
  <si>
    <t>AAMIB02</t>
  </si>
  <si>
    <t>Amiboost Generative 20 X 250 ml</t>
  </si>
  <si>
    <t>Gdg. Expired</t>
  </si>
  <si>
    <t>Gdg. Ttp Kanvas</t>
  </si>
  <si>
    <t>AAMIB03</t>
  </si>
  <si>
    <t>Amiboost Vegetative 20 X 250 ml</t>
  </si>
  <si>
    <t>AAMIB05</t>
  </si>
  <si>
    <t>Amiboost Vegetative 10 X 1 ltr*</t>
  </si>
  <si>
    <t>AAMIC01</t>
  </si>
  <si>
    <t>Amichlor 400 EC 100 ml</t>
  </si>
  <si>
    <t>Trimarga Nusantara Indonesia, PT</t>
  </si>
  <si>
    <t>AAMIN04</t>
  </si>
  <si>
    <t>Aminosong Mango 500 ml (Sample)</t>
  </si>
  <si>
    <t>81432Y6002</t>
  </si>
  <si>
    <t>Agro Guna Makmur, PT</t>
  </si>
  <si>
    <t>AAMIS01</t>
  </si>
  <si>
    <t>Amistartop 325 SC 100 X 50 ml</t>
  </si>
  <si>
    <t>Fungisida</t>
  </si>
  <si>
    <t>JAK4ES1142</t>
  </si>
  <si>
    <t>Syngenta Indonesia, PT</t>
  </si>
  <si>
    <t>AAMIS04</t>
  </si>
  <si>
    <t>Amistartop 325 SC 50 X 100 ml</t>
  </si>
  <si>
    <t>ZAK2DS1285</t>
  </si>
  <si>
    <t>AAMOL01</t>
  </si>
  <si>
    <t>Amolin 300 EC 100 X 100 ml*</t>
  </si>
  <si>
    <t>ADV010V017</t>
  </si>
  <si>
    <t>ADV297H015</t>
  </si>
  <si>
    <t>AAMOL02</t>
  </si>
  <si>
    <t>Amolin 300 EC 40 X 250 ml*</t>
  </si>
  <si>
    <t>ADV0121042</t>
  </si>
  <si>
    <t>AAREN02</t>
  </si>
  <si>
    <t>Arendi 20/10 WP 20 X 20 X 25 gr*</t>
  </si>
  <si>
    <t>ADV0540240323ST</t>
  </si>
  <si>
    <t>AARIZ01</t>
  </si>
  <si>
    <t>Arizona 55 EC 80 ml (Sample)</t>
  </si>
  <si>
    <t>Arizona 55 EC</t>
  </si>
  <si>
    <t>Mitra Artha Sejati, PT</t>
  </si>
  <si>
    <t>AARIZ03</t>
  </si>
  <si>
    <t>Arizona 55 EC 50 X 80 ml</t>
  </si>
  <si>
    <t>10/20/05</t>
  </si>
  <si>
    <t>Artha Buana Mandiri/Graha Niaga Mandiri, CV</t>
  </si>
  <si>
    <t>AARJU03</t>
  </si>
  <si>
    <t>Arjuna 200 EC 50 X 80 ml</t>
  </si>
  <si>
    <t>AARJU04</t>
  </si>
  <si>
    <t>Arjuna 200 EC 20 X 250 ml</t>
  </si>
  <si>
    <t>AARMA01</t>
  </si>
  <si>
    <t>Arma 52 WP 20 X 500 gr (Sample)</t>
  </si>
  <si>
    <t>SNA20200700</t>
  </si>
  <si>
    <t>Agro Natural Technology, PT</t>
  </si>
  <si>
    <t>AARME01</t>
  </si>
  <si>
    <t>Armeira 30 WG 10 X 20 X 50 gr*</t>
  </si>
  <si>
    <t>Armeira 30 WG</t>
  </si>
  <si>
    <t>Mitra Indotani Abadi, PT</t>
  </si>
  <si>
    <t>AARTO03</t>
  </si>
  <si>
    <t>Artos 100 ml (Sample)</t>
  </si>
  <si>
    <t>Sari Kresna Kimia, PT</t>
  </si>
  <si>
    <t>AASAM01</t>
  </si>
  <si>
    <t>Asam Amino (Sample)</t>
  </si>
  <si>
    <t>LTS PT</t>
  </si>
  <si>
    <t>AASSO05</t>
  </si>
  <si>
    <t>Associate 200 SC 50 X 80 ml (Sample)</t>
  </si>
  <si>
    <t>Associate 200 SC</t>
  </si>
  <si>
    <t>Nufarm Indonesia, PT</t>
  </si>
  <si>
    <t>AATON05</t>
  </si>
  <si>
    <t>Atonik 6.0 L 15 X 500 ml</t>
  </si>
  <si>
    <t>Pupuk</t>
  </si>
  <si>
    <t>ZPT</t>
  </si>
  <si>
    <t>Atonik 6.0 L</t>
  </si>
  <si>
    <t>Mitoku Sukses Makmur, PT</t>
  </si>
  <si>
    <t>Gdg. Ttp Sales</t>
  </si>
  <si>
    <t>AATON10</t>
  </si>
  <si>
    <t>Atonik 6.0 L 30 X 250 ml</t>
  </si>
  <si>
    <t>AATON11</t>
  </si>
  <si>
    <t>Atonik 6.0 L 50 X 100 ml</t>
  </si>
  <si>
    <t>ABAFI02</t>
  </si>
  <si>
    <t>Bafin 3 In 1 18 SL 500 ml</t>
  </si>
  <si>
    <t>ABAME02</t>
  </si>
  <si>
    <t>Bamex 18 EC 50 X 100 ml (M2U)</t>
  </si>
  <si>
    <t>Gdg. Ttp Purcha</t>
  </si>
  <si>
    <t>Bamex 18 EC</t>
  </si>
  <si>
    <t>Maju Makmur Utomo, PT</t>
  </si>
  <si>
    <t>ABASF01</t>
  </si>
  <si>
    <t>Basfoliar Klep Premium 20 X 500 ml*</t>
  </si>
  <si>
    <t>Pupuk Cair</t>
  </si>
  <si>
    <t>Basfoliar Klep Premium</t>
  </si>
  <si>
    <t>001/030/2018</t>
  </si>
  <si>
    <t>Behn Meyer AgriCare, PT</t>
  </si>
  <si>
    <t>ABASG01</t>
  </si>
  <si>
    <t>Basgent 55 SC 100 X 50 ml</t>
  </si>
  <si>
    <t>Basgent 55 SC</t>
  </si>
  <si>
    <t>BSN25081550</t>
  </si>
  <si>
    <t>Sentral Tani Nusantara, PT</t>
  </si>
  <si>
    <t>ABASR01</t>
  </si>
  <si>
    <t>Basrata 150 SL 50 X 250 ml*</t>
  </si>
  <si>
    <t>BA231108250</t>
  </si>
  <si>
    <t>Berbak Agro Sejati, PT</t>
  </si>
  <si>
    <t>BA240826250</t>
  </si>
  <si>
    <t>ABASR02</t>
  </si>
  <si>
    <t>Basrata 150 SL 20 X 1 ltr (Sample)</t>
  </si>
  <si>
    <t>ABAST02</t>
  </si>
  <si>
    <t>Bas-Tec 276 SL 2 ltr</t>
  </si>
  <si>
    <t>Jrg</t>
  </si>
  <si>
    <t>Herbisida</t>
  </si>
  <si>
    <t>Bas-Tec 276 SL</t>
  </si>
  <si>
    <t>BC 260526</t>
  </si>
  <si>
    <t>ABATT01</t>
  </si>
  <si>
    <t>Battery 12V1, 3AH/20HR</t>
  </si>
  <si>
    <t>Spare Part</t>
  </si>
  <si>
    <t>Gdg. Rusak</t>
  </si>
  <si>
    <t>ABAUT01</t>
  </si>
  <si>
    <t>Baut Bersayap/Kipas</t>
  </si>
  <si>
    <t>Baut</t>
  </si>
  <si>
    <t>ABAUT02</t>
  </si>
  <si>
    <t>Baut Bintang 17 Lt</t>
  </si>
  <si>
    <t>Golden Agin I, PT</t>
  </si>
  <si>
    <t>ABAUT03</t>
  </si>
  <si>
    <t>Baut Kupu-Kupu</t>
  </si>
  <si>
    <t>ABELL01</t>
  </si>
  <si>
    <t>Bellator 265 SC 20 X 100 ml*</t>
  </si>
  <si>
    <t>Bellator 265 SC</t>
  </si>
  <si>
    <t>Tanaman Makmur Mandiri, PT</t>
  </si>
  <si>
    <t>ABELT02</t>
  </si>
  <si>
    <t>Belt Yamaha</t>
  </si>
  <si>
    <t>ABENT04</t>
  </si>
  <si>
    <t>Bentpipe No. 45</t>
  </si>
  <si>
    <t>Bentpipe</t>
  </si>
  <si>
    <t>ABEST01</t>
  </si>
  <si>
    <t>Bestdonk 530 SL 20 X 1 ltr</t>
  </si>
  <si>
    <t>Bestdonk 530 SL</t>
  </si>
  <si>
    <t>BQ26012O1000</t>
  </si>
  <si>
    <t>ABESV04</t>
  </si>
  <si>
    <t>Besvidor 25 WP 4 X 25 X 100 gr</t>
  </si>
  <si>
    <t>20241120N6CM</t>
  </si>
  <si>
    <t>ABETT02</t>
  </si>
  <si>
    <t>Better One 40 X 200 ml</t>
  </si>
  <si>
    <t>Perata &amp; Perekat</t>
  </si>
  <si>
    <t>Better One</t>
  </si>
  <si>
    <t>ABIOC11</t>
  </si>
  <si>
    <t>Biochems Vit B1+B6 25 X 250 ml (Sample)</t>
  </si>
  <si>
    <t>ABION10</t>
  </si>
  <si>
    <t>Bionta BSA 100 ml (S)</t>
  </si>
  <si>
    <t>Bionta BSA</t>
  </si>
  <si>
    <t>ABION11</t>
  </si>
  <si>
    <t>Bionta45 250 ml (Sample)</t>
  </si>
  <si>
    <t>ABIOS03</t>
  </si>
  <si>
    <t>Biosoft 20 X 500 ml*</t>
  </si>
  <si>
    <t>Biosoft</t>
  </si>
  <si>
    <t>ABITO01</t>
  </si>
  <si>
    <t>Bitop 531 SL 20 X 1 Ltr</t>
  </si>
  <si>
    <t>ABLAC01</t>
  </si>
  <si>
    <t>Black Rubber Tube</t>
  </si>
  <si>
    <t>Selang + Kran</t>
  </si>
  <si>
    <t>ABLUE03</t>
  </si>
  <si>
    <t>Bluezeb 80 WP 20 X 1 kg*</t>
  </si>
  <si>
    <t>Bluezeb 80 WP</t>
  </si>
  <si>
    <t>DUYMNZ8090</t>
  </si>
  <si>
    <t>GUYMNZ8023</t>
  </si>
  <si>
    <t>ABORE04</t>
  </si>
  <si>
    <t>Borer 800 SL 5 ml (S)</t>
  </si>
  <si>
    <t>Borer 800 SL</t>
  </si>
  <si>
    <t>Gdg. Supplier</t>
  </si>
  <si>
    <t>ABORO01</t>
  </si>
  <si>
    <t>Boron 6 X 200 X 1 gr*</t>
  </si>
  <si>
    <t>Boron</t>
  </si>
  <si>
    <t>Lestari Inti Agro, CV</t>
  </si>
  <si>
    <t>ABORO02</t>
  </si>
  <si>
    <t>Borohumic 500 ml</t>
  </si>
  <si>
    <t>Artha Prima Humatindo, PT</t>
  </si>
  <si>
    <t>ABOTO01</t>
  </si>
  <si>
    <t>Botol Pet Putih Susu Piraklo 250 ml</t>
  </si>
  <si>
    <t>ABOTO02</t>
  </si>
  <si>
    <t>Botol Vishaka 100 ml Tutup Hijau</t>
  </si>
  <si>
    <t>ABOTO03</t>
  </si>
  <si>
    <t>Botol Desanto 100 ml</t>
  </si>
  <si>
    <t>ABOTO04</t>
  </si>
  <si>
    <t>Botol Pet Piraklo 250 ml (Logo MIA)</t>
  </si>
  <si>
    <t>ABOTO05</t>
  </si>
  <si>
    <t>Botol Desanto 250 ml</t>
  </si>
  <si>
    <t>ABOTO06</t>
  </si>
  <si>
    <t>Botol Biochems Vit B1+B6 1 ltr</t>
  </si>
  <si>
    <t>Sarana Promosi</t>
  </si>
  <si>
    <t>Botol Biochems Vit B1+B6</t>
  </si>
  <si>
    <t>Wahana Pundhi Karsa Abadi, PT</t>
  </si>
  <si>
    <t>ABOTO07</t>
  </si>
  <si>
    <t>Botol Biochems Vit B1+B6 500 ml</t>
  </si>
  <si>
    <t>ABOTO08</t>
  </si>
  <si>
    <t>Botol Biochems Vit B1+B6 250 ml</t>
  </si>
  <si>
    <t>ABOTO09</t>
  </si>
  <si>
    <t>Botol Ever Green Asam Amino 1 ltr</t>
  </si>
  <si>
    <t>Botol Ever Green Asam Amino</t>
  </si>
  <si>
    <t>ABOTO10</t>
  </si>
  <si>
    <t>Botol Ever Green Asam Amino 500 ml</t>
  </si>
  <si>
    <t>ABOTO11</t>
  </si>
  <si>
    <t>Botol Ever Green Asam Amino 250 ml</t>
  </si>
  <si>
    <t>ABOTO12</t>
  </si>
  <si>
    <t>Botol Ever Green Asam Humat 1 ltr</t>
  </si>
  <si>
    <t>Botol Ever Green Asam Humat</t>
  </si>
  <si>
    <t>ABOTO13</t>
  </si>
  <si>
    <t>Botol Ever Green Asam Humat 500 ml</t>
  </si>
  <si>
    <t>ABRAP02</t>
  </si>
  <si>
    <t>Braphon 488 SL 50 X 100 ml*</t>
  </si>
  <si>
    <t>Braphon 488 SL</t>
  </si>
  <si>
    <t>140325F</t>
  </si>
  <si>
    <t>Surya Mandiri Sejahtera, PT</t>
  </si>
  <si>
    <t>F050824</t>
  </si>
  <si>
    <t>ABRAS02</t>
  </si>
  <si>
    <t>Brasso 250 EC 20 X 250 ml*</t>
  </si>
  <si>
    <t>Brasso 250 EC</t>
  </si>
  <si>
    <t>Mitra Kreasi Dharma, PT</t>
  </si>
  <si>
    <t>ABRAS03</t>
  </si>
  <si>
    <t>Brasso 250 EC 20 X 400 ml*</t>
  </si>
  <si>
    <t>ABULD05</t>
  </si>
  <si>
    <t>Buldok 25 EC 100 X 100 ml</t>
  </si>
  <si>
    <t>ACABA01</t>
  </si>
  <si>
    <t>Cabai Warior 10 gr (Sample)</t>
  </si>
  <si>
    <t>ACABA02</t>
  </si>
  <si>
    <t>Cabai Matador 10 gr (Sample)</t>
  </si>
  <si>
    <t>ACABA03</t>
  </si>
  <si>
    <t>Cabai Imperial Ijo 10 gr (Sample)</t>
  </si>
  <si>
    <t>ACABA04</t>
  </si>
  <si>
    <t>Cabai Columbus 10 gr (Sample)</t>
  </si>
  <si>
    <t>ACABA05</t>
  </si>
  <si>
    <t>Cabai Horison 97 10 gr (Sample)</t>
  </si>
  <si>
    <t>ACABA06</t>
  </si>
  <si>
    <t>Cabai Sigma 25 gr (Sample)</t>
  </si>
  <si>
    <t>ACABE16</t>
  </si>
  <si>
    <t>Cabe TM 999 10 X 10 gr</t>
  </si>
  <si>
    <t>Benih Horti</t>
  </si>
  <si>
    <t>Benih Cabe Keriting</t>
  </si>
  <si>
    <t>Cabe TM 999</t>
  </si>
  <si>
    <t>SUP0311219</t>
  </si>
  <si>
    <t>Tani Murni</t>
  </si>
  <si>
    <t>ACALC02</t>
  </si>
  <si>
    <t>Calcium Nitrogen Boron (Sample)</t>
  </si>
  <si>
    <t>Lakaba</t>
  </si>
  <si>
    <t>ACALS01</t>
  </si>
  <si>
    <t>Calshumat 500 ml</t>
  </si>
  <si>
    <t>ACAPT03</t>
  </si>
  <si>
    <t>Captive 200 SC 48 X 100 ml</t>
  </si>
  <si>
    <t>ACART01</t>
  </si>
  <si>
    <t>Carton Box Elazaro 50 gr</t>
  </si>
  <si>
    <t>ACENT05</t>
  </si>
  <si>
    <t>Centa-Fur 3GR 2 kg</t>
  </si>
  <si>
    <t>Centa-Fur 3GR</t>
  </si>
  <si>
    <t>Tani Abadi, CV</t>
  </si>
  <si>
    <t>ACHAR03</t>
  </si>
  <si>
    <t>Charger Tangki Excel 16 ltr</t>
  </si>
  <si>
    <t>Charger Tangki</t>
  </si>
  <si>
    <t>ACHAR06</t>
  </si>
  <si>
    <t>Charger Isatech 0,4A</t>
  </si>
  <si>
    <t>ACIME01</t>
  </si>
  <si>
    <t>Cimegra 100 SC 80 X 50 ml</t>
  </si>
  <si>
    <t>ACLIN01</t>
  </si>
  <si>
    <t>Clinger Pro 150/300 EC 48 X 250 ml (Sample)</t>
  </si>
  <si>
    <t>ACOBR04</t>
  </si>
  <si>
    <t>Cobra 15 EC 50 X 50 ml ( Sampel )</t>
  </si>
  <si>
    <t>Deli Standart, PT</t>
  </si>
  <si>
    <t>ACUPR02</t>
  </si>
  <si>
    <t>Cuprinomat 500 ml</t>
  </si>
  <si>
    <t>ACURA05</t>
  </si>
  <si>
    <t>Curaterr 3 GR 10 X 2 kg</t>
  </si>
  <si>
    <t>ADECI03</t>
  </si>
  <si>
    <t>Decis 25 EC 20 X 500 ml</t>
  </si>
  <si>
    <t>PI41003657</t>
  </si>
  <si>
    <t>Bayer Indonesia, PT</t>
  </si>
  <si>
    <t>PI41003756</t>
  </si>
  <si>
    <t>PI42003139</t>
  </si>
  <si>
    <t>PI43003987</t>
  </si>
  <si>
    <t>ADESA01</t>
  </si>
  <si>
    <t>Desanto 200 SL 100 X 100 ml*</t>
  </si>
  <si>
    <t>Desanto 200 SL</t>
  </si>
  <si>
    <t>NISL240401</t>
  </si>
  <si>
    <t>NISL250320</t>
  </si>
  <si>
    <t>ADESA02</t>
  </si>
  <si>
    <t>Desanto 200 SL 40 X 250 ml*</t>
  </si>
  <si>
    <t>NISL2304525</t>
  </si>
  <si>
    <t>ADESA04</t>
  </si>
  <si>
    <t>Desanto 200 SL 100 X 100 ml ( Sampel )</t>
  </si>
  <si>
    <t>ADEWA01</t>
  </si>
  <si>
    <t>Dewa Dewi 250 ml</t>
  </si>
  <si>
    <t>Dewa Dewi</t>
  </si>
  <si>
    <t>MFG10.20</t>
  </si>
  <si>
    <t>Mitra Tani Abadi Jaya, CV</t>
  </si>
  <si>
    <t>ADINA01</t>
  </si>
  <si>
    <t>Dinamo Yama Power 16 ltr</t>
  </si>
  <si>
    <t>ADINA02</t>
  </si>
  <si>
    <t>Dinamo Basata Electrik</t>
  </si>
  <si>
    <t>Alishan Nusa Indah, PT</t>
  </si>
  <si>
    <t>ADONE01</t>
  </si>
  <si>
    <t>Done 200 EC 4 X 25 X 100 ml (S)</t>
  </si>
  <si>
    <t>Done 200 EC</t>
  </si>
  <si>
    <t>Petrosida Gresik, PT</t>
  </si>
  <si>
    <t>ADOUB01</t>
  </si>
  <si>
    <t>Double Nozzle Yamaha</t>
  </si>
  <si>
    <t>ADURU01</t>
  </si>
  <si>
    <t>Durus 70 WG 8 X 10 X 25 gr + 5 gr*</t>
  </si>
  <si>
    <t>Durus 70 WG</t>
  </si>
  <si>
    <t>AELAZ02</t>
  </si>
  <si>
    <t>Elazaro 17/8 WG 10 X 20 X 50 gr*</t>
  </si>
  <si>
    <t>ICB230425</t>
  </si>
  <si>
    <t>AEM-401</t>
  </si>
  <si>
    <t>EM-4 Pertanian (LK) 15 X 1 ltr</t>
  </si>
  <si>
    <t>EM-4 Pertanian (LK)</t>
  </si>
  <si>
    <t>Songgolangit Persada</t>
  </si>
  <si>
    <t>AEM-406</t>
  </si>
  <si>
    <t>EM-4 Tambak (LM) 4 X 5 ltr (Sample)</t>
  </si>
  <si>
    <t>Gal</t>
  </si>
  <si>
    <t>AEMAC03</t>
  </si>
  <si>
    <t>Emacel 30 EC 20 X 500 ml*</t>
  </si>
  <si>
    <t>Emacel 30 EC</t>
  </si>
  <si>
    <t>AEMAC06</t>
  </si>
  <si>
    <t>Emacel 30 EC 40 X 250 ml*</t>
  </si>
  <si>
    <t>AEMAP01</t>
  </si>
  <si>
    <t>Emaplus 50 EC 50 X 50 ml*</t>
  </si>
  <si>
    <t>Emaplus 50 EC</t>
  </si>
  <si>
    <t>AEMAP06</t>
  </si>
  <si>
    <t>Emaplus 50 EC 20 X 400 ml*</t>
  </si>
  <si>
    <t>AEMPO01</t>
  </si>
  <si>
    <t>Empower 1 ltr</t>
  </si>
  <si>
    <t>Empower</t>
  </si>
  <si>
    <t>AEMPR07</t>
  </si>
  <si>
    <t>Emapro 20/160 OD 20 X 250 ml</t>
  </si>
  <si>
    <t>Asiana Chemicalindo Lestari, PT</t>
  </si>
  <si>
    <t>AEVER03</t>
  </si>
  <si>
    <t>Ever Green Asam Amino 20 X 1 ltr (Sample)</t>
  </si>
  <si>
    <t>AEVER04</t>
  </si>
  <si>
    <t>Ever Green Asam Humat 20 X 1 ltr (Sample)</t>
  </si>
  <si>
    <t>AEVER05</t>
  </si>
  <si>
    <t>Ever Green Asam Amino 25 X 250 ml (Sample)</t>
  </si>
  <si>
    <t>AEVER06</t>
  </si>
  <si>
    <t>Ever Green Asam Humat 25 X 250 ml (Sample)</t>
  </si>
  <si>
    <t>AEVER12</t>
  </si>
  <si>
    <t>Ever Green Asam Humat 40 X 250 ml (Sample)</t>
  </si>
  <si>
    <t>PPC</t>
  </si>
  <si>
    <t>Ever Green</t>
  </si>
  <si>
    <t>AFAN01</t>
  </si>
  <si>
    <t>Fan Nozzle</t>
  </si>
  <si>
    <t>AFILI01</t>
  </si>
  <si>
    <t>Filia 525 SE 100 X 50 ml</t>
  </si>
  <si>
    <t>JAK3A115XX</t>
  </si>
  <si>
    <t>AFOND01</t>
  </si>
  <si>
    <t>Fondua 375 SC 50 X 100 ml*</t>
  </si>
  <si>
    <t>ANT20230505</t>
  </si>
  <si>
    <t>AFORC01</t>
  </si>
  <si>
    <t>Force 20/100 SC 100 X 100 ml (Sample)</t>
  </si>
  <si>
    <t>AFORT01</t>
  </si>
  <si>
    <t>Fortune 250 ml</t>
  </si>
  <si>
    <t>MFG09.20</t>
  </si>
  <si>
    <t>AFOST02</t>
  </si>
  <si>
    <t>Fostin 100 ml (Sample)</t>
  </si>
  <si>
    <t>AFUTA01</t>
  </si>
  <si>
    <t>Futay-1 (Padi) 50 X 100 ml KARISMA (Sample)</t>
  </si>
  <si>
    <t>AFUTA02</t>
  </si>
  <si>
    <t>Futay-2 (Jagung) 50 X 100 ml (Sample)</t>
  </si>
  <si>
    <t>AFUTA03</t>
  </si>
  <si>
    <t>Futay-3 (Buah) 50 X 100 ml (Sample)</t>
  </si>
  <si>
    <t>AFUTA04</t>
  </si>
  <si>
    <t>Futay-5 (Umbi) 50 X 100 ml (Sample)</t>
  </si>
  <si>
    <t>AFUTA5</t>
  </si>
  <si>
    <t>Futay-6 (Sayur Daun) 50 X 100 ml (Sample)</t>
  </si>
  <si>
    <t>AFUTA6</t>
  </si>
  <si>
    <t>Futay-7 (Sayuran Buah) 50 X 100 ml (Sample)</t>
  </si>
  <si>
    <t>Bio-Stimulan</t>
  </si>
  <si>
    <t>Futay</t>
  </si>
  <si>
    <t>AGAJA02</t>
  </si>
  <si>
    <t>GA Jagung 20 X 500 ml (Sample)</t>
  </si>
  <si>
    <t>Kristalindo Karunia Internasional, PT</t>
  </si>
  <si>
    <t>AGAME01</t>
  </si>
  <si>
    <t>Gamectin 30 EC 100 X 100 ml*</t>
  </si>
  <si>
    <t>Gamectin 30 EC</t>
  </si>
  <si>
    <t>2021SM1018</t>
  </si>
  <si>
    <t>2024SM0710</t>
  </si>
  <si>
    <t>2025SM0404</t>
  </si>
  <si>
    <t>AGAPL05</t>
  </si>
  <si>
    <t>Ga Plus 20TB 35 X 10 X 5 gr*</t>
  </si>
  <si>
    <t>I300624</t>
  </si>
  <si>
    <t>AGARD01</t>
  </si>
  <si>
    <t>Gardara 10 SP 100 X 100 gr*</t>
  </si>
  <si>
    <t>Gardara 10 SP</t>
  </si>
  <si>
    <t>NISP241010</t>
  </si>
  <si>
    <t>AGIBG03</t>
  </si>
  <si>
    <t>Gibgro 10 SP 25 X 40 X 1 gr</t>
  </si>
  <si>
    <t>AGIBR01</t>
  </si>
  <si>
    <t>Gibraz 20/125 OD 100 X 80 ml*</t>
  </si>
  <si>
    <t>20235M0910</t>
  </si>
  <si>
    <t>AGIRA01</t>
  </si>
  <si>
    <t>Girat 23.5 BB 50 X 20 gr</t>
  </si>
  <si>
    <t>Rodentisida</t>
  </si>
  <si>
    <t>Girat 23.5 BB</t>
  </si>
  <si>
    <t>RG-001-26504</t>
  </si>
  <si>
    <t>Bio Sarana Indonesia, PT</t>
  </si>
  <si>
    <t>AGOAL04</t>
  </si>
  <si>
    <t>Goal 240 EC 50 X 100 ml</t>
  </si>
  <si>
    <t>AGOLD15</t>
  </si>
  <si>
    <t>GG Akar 50 X 100 ml (M2U)*</t>
  </si>
  <si>
    <t>AGOLD21</t>
  </si>
  <si>
    <t>GG Akar 80 X 5 ml + Brosur (M2U)</t>
  </si>
  <si>
    <t>Adj. Harga Beli</t>
  </si>
  <si>
    <t>AGOLM03</t>
  </si>
  <si>
    <t>Golma 240 EC 50 X 100 ml</t>
  </si>
  <si>
    <t>AGRAN01</t>
  </si>
  <si>
    <t>Grandally 25 WP 25 gr</t>
  </si>
  <si>
    <t>Grandally 25 WP</t>
  </si>
  <si>
    <t>Tiga Muara Emas Makmur, PT</t>
  </si>
  <si>
    <t>AGUNT01</t>
  </si>
  <si>
    <t>Gunting Gland 8" Bypass Pruner ,05-203 10 X 10 X 1 pcs</t>
  </si>
  <si>
    <t>Gunting</t>
  </si>
  <si>
    <t>Gunting Gland8"Bypass Pruner,05-203</t>
  </si>
  <si>
    <t>Utomo Utomo, PT</t>
  </si>
  <si>
    <t>AGUNT02</t>
  </si>
  <si>
    <t>Gunting Gland 7" Lady Pruner 05-219 12 X 1 pcs</t>
  </si>
  <si>
    <t>Gunting Gland 7" Lady Pruner 05-219</t>
  </si>
  <si>
    <t>AGWMA03</t>
  </si>
  <si>
    <t>GW Magicgro G6 48 X 248 ml (Sampel)*</t>
  </si>
  <si>
    <t>GW Magicgro G6</t>
  </si>
  <si>
    <t>AGWSA01</t>
  </si>
  <si>
    <t>GW Sanilan 12 X 998 ml</t>
  </si>
  <si>
    <t>GW Sanilan</t>
  </si>
  <si>
    <t>AGWVI02</t>
  </si>
  <si>
    <t>GW Vit B1+B6 100 X 100 ml*</t>
  </si>
  <si>
    <t>GW Vit B1+B6</t>
  </si>
  <si>
    <t>PD6C9HV</t>
  </si>
  <si>
    <t>AHAND03</t>
  </si>
  <si>
    <t>Handstarter Star Metal</t>
  </si>
  <si>
    <t>Star Metal Ware Industry, PT</t>
  </si>
  <si>
    <t>AHERN01</t>
  </si>
  <si>
    <t>Hernab 100 EC 1 ltr</t>
  </si>
  <si>
    <t>Hernab 100 EC</t>
  </si>
  <si>
    <t>AHEXA02</t>
  </si>
  <si>
    <t>Hexacar 50/50 SC 40 X 250 ml*</t>
  </si>
  <si>
    <t>Hexacar 100 SC</t>
  </si>
  <si>
    <t>Sinar General Industries, PT</t>
  </si>
  <si>
    <t>AHIJA01</t>
  </si>
  <si>
    <t>Hijau 250 ml</t>
  </si>
  <si>
    <t>Perekat</t>
  </si>
  <si>
    <t>Hijau</t>
  </si>
  <si>
    <t>AHIPR01</t>
  </si>
  <si>
    <t>HiPro Series 13-7-10 Powder 250 gr (Sample)</t>
  </si>
  <si>
    <t>Indofert Subur Utama, PT</t>
  </si>
  <si>
    <t>AHOKKY01</t>
  </si>
  <si>
    <t>Hoky 30 EC 16 X 1 ltr*</t>
  </si>
  <si>
    <t>AIABA01</t>
  </si>
  <si>
    <t>I-Aba SP 250 ml (Sample)</t>
  </si>
  <si>
    <t>Pilarquim Agro Science Indonesia</t>
  </si>
  <si>
    <t>AILUT01</t>
  </si>
  <si>
    <t>I-Lu Tol 100ml (Sample)</t>
  </si>
  <si>
    <t>AIMUN01</t>
  </si>
  <si>
    <t>Imuno 20 x 250 ml</t>
  </si>
  <si>
    <t>Imuno</t>
  </si>
  <si>
    <t>AINAR01</t>
  </si>
  <si>
    <t>Inari 37.5/35 WP 20 X 200 gr</t>
  </si>
  <si>
    <t>AINNE01</t>
  </si>
  <si>
    <t>Innerbox Elazaro 50 gr</t>
  </si>
  <si>
    <t>AINTE02</t>
  </si>
  <si>
    <t>Intergan 550 SC 20 X 500 ml</t>
  </si>
  <si>
    <t>Inter Agro Indonesia, PT</t>
  </si>
  <si>
    <t>AISAD01</t>
  </si>
  <si>
    <t>I-Sad 250 ml (Sample)</t>
  </si>
  <si>
    <t>AJAGU101</t>
  </si>
  <si>
    <t>Jagung Bisi 99 1 kg (Sample Display)</t>
  </si>
  <si>
    <t>AJAGU102</t>
  </si>
  <si>
    <t>Jagung DK 9209C 20 X 1 kg</t>
  </si>
  <si>
    <t>5CFB01D009</t>
  </si>
  <si>
    <t>Bayer Seeds Indonesia, PT</t>
  </si>
  <si>
    <t>AJAGU108</t>
  </si>
  <si>
    <t>Jagung Hibrida Super Jumbo 05 1 Kg (Sample)</t>
  </si>
  <si>
    <t>010/023</t>
  </si>
  <si>
    <t>AJAGU109</t>
  </si>
  <si>
    <t>Jagung Hibrida Super Jumbo 77 1 Kg (Sample)</t>
  </si>
  <si>
    <t>011/026</t>
  </si>
  <si>
    <t>AJAGU110</t>
  </si>
  <si>
    <t>Jagung Karapan Sapi Lamuru 2 Kg (Sample)</t>
  </si>
  <si>
    <t>009/004</t>
  </si>
  <si>
    <t>AJAGU112</t>
  </si>
  <si>
    <t>Jagung JP 709 1 Kg (Sample)</t>
  </si>
  <si>
    <t>AJAGU114</t>
  </si>
  <si>
    <t>Jagung JP 444 1 Kg (Sample)</t>
  </si>
  <si>
    <t>AJAGU56</t>
  </si>
  <si>
    <t>Jagung ADV 777 20 X 1 kg (NL)</t>
  </si>
  <si>
    <t>Benih Jagung</t>
  </si>
  <si>
    <t>Jagung Hibrida</t>
  </si>
  <si>
    <t>Jagung ADV 777</t>
  </si>
  <si>
    <t>Advanta Seeds Indonesia, PT</t>
  </si>
  <si>
    <t>AJAGU67</t>
  </si>
  <si>
    <t>Jagung Bisi 959 40 X 500 gr (Sample)</t>
  </si>
  <si>
    <t>Jagung Bisi 959</t>
  </si>
  <si>
    <t>250409BF01</t>
  </si>
  <si>
    <t>Bisi International, Tbk</t>
  </si>
  <si>
    <t>250602BF01</t>
  </si>
  <si>
    <t>260210BF01</t>
  </si>
  <si>
    <t>260407BF01</t>
  </si>
  <si>
    <t>260428BF01</t>
  </si>
  <si>
    <t>260623BF01</t>
  </si>
  <si>
    <t>CXHBS959</t>
  </si>
  <si>
    <t>LXXVHBS959</t>
  </si>
  <si>
    <t>AJAGU76</t>
  </si>
  <si>
    <t>Jagung Q-235 10 X 1 Kg*</t>
  </si>
  <si>
    <t>04/04/PRG/2023</t>
  </si>
  <si>
    <t>04/04/PRG/2024</t>
  </si>
  <si>
    <t>05/05/PRG/2023</t>
  </si>
  <si>
    <t>06/06/PRG/2023</t>
  </si>
  <si>
    <t>35/4</t>
  </si>
  <si>
    <t>AJAGU77</t>
  </si>
  <si>
    <t>Jagung DK 771 20 X 1 kg (Bayer)</t>
  </si>
  <si>
    <t>2CFA012018</t>
  </si>
  <si>
    <t>9CFA012023</t>
  </si>
  <si>
    <t>9CFA013018</t>
  </si>
  <si>
    <t>9CFA013020</t>
  </si>
  <si>
    <t>AJAGU78</t>
  </si>
  <si>
    <t>Jagung Bisi 959 20 X 1 kg*</t>
  </si>
  <si>
    <t>2319HBS959</t>
  </si>
  <si>
    <t>AJAGU79</t>
  </si>
  <si>
    <t>Jagung Bisi 77 20 X 1 kg*</t>
  </si>
  <si>
    <t>2949HBS77</t>
  </si>
  <si>
    <t>AJAGU80</t>
  </si>
  <si>
    <t>Jagung Bisi 2 1 kg (Sample Display)</t>
  </si>
  <si>
    <t>AJAGU82</t>
  </si>
  <si>
    <t>Jagung Bisi 18 1 kg (Sample Display)</t>
  </si>
  <si>
    <t>AJAGU83</t>
  </si>
  <si>
    <t>Jagung Manis Golden Boy 500 gr (Sample)</t>
  </si>
  <si>
    <t>AJAGU84</t>
  </si>
  <si>
    <t>Jagung Manis Master Sweet 45 500 gr (Sample)</t>
  </si>
  <si>
    <t>AJAGU86</t>
  </si>
  <si>
    <t>Jagung Manis Sweet Lady 27 500 gr (Sample)</t>
  </si>
  <si>
    <t>AJAGU87</t>
  </si>
  <si>
    <t>Jagung Pertiwi 6 20 X 1 kg</t>
  </si>
  <si>
    <t>200020C</t>
  </si>
  <si>
    <t>250006B</t>
  </si>
  <si>
    <t>250029A</t>
  </si>
  <si>
    <t>AJAGU88</t>
  </si>
  <si>
    <t>Jagung Bisi 959 1 kg (Sample Display)</t>
  </si>
  <si>
    <t>AJAGU89</t>
  </si>
  <si>
    <t>Jagung Bisi 321 1 kg (Sample Display)</t>
  </si>
  <si>
    <t>AJAGU91</t>
  </si>
  <si>
    <t>Jagung Manis Fresty 40 X 250 gr</t>
  </si>
  <si>
    <t>AJAGU92</t>
  </si>
  <si>
    <t>Jagung Bisi 959 20 X 1 kg + Kaos*</t>
  </si>
  <si>
    <t>2649HBS959</t>
  </si>
  <si>
    <t>AJAGU93</t>
  </si>
  <si>
    <t>Jagung Bisi 234 1 kg (Sample Display)</t>
  </si>
  <si>
    <t>AJAGU94</t>
  </si>
  <si>
    <t>Jagung Bisi 235 1 kg (Sample Display)</t>
  </si>
  <si>
    <t>AJAGU96</t>
  </si>
  <si>
    <t>Jagung Bisi 236 1 kg (Sample Display)</t>
  </si>
  <si>
    <t>AJAGU97</t>
  </si>
  <si>
    <t>Jagung Bisi 18 20 X 1 kg</t>
  </si>
  <si>
    <t>4009HBS18</t>
  </si>
  <si>
    <t>AJET 01</t>
  </si>
  <si>
    <t>Jet Stik Sprayer</t>
  </si>
  <si>
    <t>AKACA23</t>
  </si>
  <si>
    <t>Kac. Panj. Bravo 50 gr (Sample)</t>
  </si>
  <si>
    <t>AKACA24</t>
  </si>
  <si>
    <t>Kac. Panj. Bravo 500 gr (Sample)</t>
  </si>
  <si>
    <t>AKANT01</t>
  </si>
  <si>
    <t>Kantong Plastik Bening Kecil (Sample)</t>
  </si>
  <si>
    <t>Synergy Sedaya, CV</t>
  </si>
  <si>
    <t>AKANT02</t>
  </si>
  <si>
    <t>Kantong Plastik Bening Besar (Sample)</t>
  </si>
  <si>
    <t>AKANT03</t>
  </si>
  <si>
    <t>Kantong Plastik Hitam Kecil (Sample)</t>
  </si>
  <si>
    <t>AKANT04</t>
  </si>
  <si>
    <t>Kantong Plastik Hitam Sedang (Sample)</t>
  </si>
  <si>
    <t>AKANT05</t>
  </si>
  <si>
    <t>Kantong Plastik Hitam Besar (Sample)</t>
  </si>
  <si>
    <t>AKANT06</t>
  </si>
  <si>
    <t>Kantong Plastik Kuning Besar (Sample)</t>
  </si>
  <si>
    <t>AKARD02</t>
  </si>
  <si>
    <t>Kardus Kosong Sprayer Elektrik Quda Karisma 5 L</t>
  </si>
  <si>
    <t>AKART01</t>
  </si>
  <si>
    <t>Karton Box Castora 40 SP 24 X 400 gr</t>
  </si>
  <si>
    <t>AKART02</t>
  </si>
  <si>
    <t>Karton Box Castora 40 SP 10 X 10 X 100 gr</t>
  </si>
  <si>
    <t>AKLEP01</t>
  </si>
  <si>
    <t>Klep Kulit 14 ltr Star Metal</t>
  </si>
  <si>
    <t>Klep</t>
  </si>
  <si>
    <t>AKLEP02</t>
  </si>
  <si>
    <t>Klep Kulit 17 ltr Star Metal</t>
  </si>
  <si>
    <t>AKLOP01</t>
  </si>
  <si>
    <t>Kloper 500 SL 12 X 1 ltr*</t>
  </si>
  <si>
    <t>HY423007</t>
  </si>
  <si>
    <t>AKNO305</t>
  </si>
  <si>
    <t>KNO3 Putih P Tani 15 X 2 kg</t>
  </si>
  <si>
    <t>KNO3 Putih P Tani</t>
  </si>
  <si>
    <t>Saprotan Utama Nusantara, PT</t>
  </si>
  <si>
    <t>AKONE01</t>
  </si>
  <si>
    <t>Konektor Nosel Tutup</t>
  </si>
  <si>
    <t>Imta Sukses Abadi, PT</t>
  </si>
  <si>
    <t>AKONS04</t>
  </si>
  <si>
    <t>Konsep 50 EC 25 X 500 ml*</t>
  </si>
  <si>
    <t>Konsep 50 EC</t>
  </si>
  <si>
    <t>AKONU01</t>
  </si>
  <si>
    <t>Konup 480 SL 20 X 1 Ltr</t>
  </si>
  <si>
    <t>AKRAN02</t>
  </si>
  <si>
    <t>Kran Pencet Star Metal</t>
  </si>
  <si>
    <t>Kran</t>
  </si>
  <si>
    <t>AKRES05</t>
  </si>
  <si>
    <t>Kresek Merah Kecil (Sample)</t>
  </si>
  <si>
    <t>AKRES06</t>
  </si>
  <si>
    <t>Kresek Hitam Kecil (Sample)</t>
  </si>
  <si>
    <t>AKUBI12</t>
  </si>
  <si>
    <t>Kubis Hibrida F1 Kaelo 30 X 15 gr</t>
  </si>
  <si>
    <t>AKUPR02</t>
  </si>
  <si>
    <t>Kuproxat 345 SC 40 X 200 ml</t>
  </si>
  <si>
    <t>ALABA01</t>
  </si>
  <si>
    <t>Laba Hidroponik 130 gr</t>
  </si>
  <si>
    <t>Laba Hidroponik</t>
  </si>
  <si>
    <t>ALABA02</t>
  </si>
  <si>
    <t>Laba Hidroponik 142 gr</t>
  </si>
  <si>
    <t>ALABE01</t>
  </si>
  <si>
    <t>Label Piraklo 250 ml lama</t>
  </si>
  <si>
    <t>ALABE02</t>
  </si>
  <si>
    <t>Label botol desanto 100 ml</t>
  </si>
  <si>
    <t>ALABE03</t>
  </si>
  <si>
    <t>Label Piraklo 250ml (Logo MIA)</t>
  </si>
  <si>
    <t>ALABE04</t>
  </si>
  <si>
    <t>Label botol desanto 250 ml</t>
  </si>
  <si>
    <t>ALANN08</t>
  </si>
  <si>
    <t>Lannate 25 WP 10 X 10 X 100 gr</t>
  </si>
  <si>
    <t>FEB25IEM01</t>
  </si>
  <si>
    <t>ALARV09</t>
  </si>
  <si>
    <t>Larviron 100/20 ZC 40 X 250 ml</t>
  </si>
  <si>
    <t>ALENA01</t>
  </si>
  <si>
    <t>Lenadro 200/70/30 OD 40 X 250 ml (Sample)</t>
  </si>
  <si>
    <t>Lenadro 200/70/30 OD</t>
  </si>
  <si>
    <t>ANM250915</t>
  </si>
  <si>
    <t>ALIDI03</t>
  </si>
  <si>
    <t>Liding 240 EC 64 X 90 ml*</t>
  </si>
  <si>
    <t>Liding 240 SC</t>
  </si>
  <si>
    <t>Agroiris Crop Protection Indonesia, PT</t>
  </si>
  <si>
    <t>ALIND03</t>
  </si>
  <si>
    <t>Lindomin 865 SL 40 X 200 ml</t>
  </si>
  <si>
    <t>L12310181</t>
  </si>
  <si>
    <t>ALIND04</t>
  </si>
  <si>
    <t>Lindomin 865 SL 20 X 400 ml</t>
  </si>
  <si>
    <t>L12309145</t>
  </si>
  <si>
    <t>ALUBG01</t>
  </si>
  <si>
    <t>Alubag Elazaro 50 gr</t>
  </si>
  <si>
    <t>AMAGS01</t>
  </si>
  <si>
    <t>Magshumat 500 ml</t>
  </si>
  <si>
    <t>AMANO02</t>
  </si>
  <si>
    <t>Manohara 250 gr</t>
  </si>
  <si>
    <t>Manohara</t>
  </si>
  <si>
    <t>AMATCH01</t>
  </si>
  <si>
    <t>Match 50 EC 50 X 100 ml</t>
  </si>
  <si>
    <t>ZAK3108036</t>
  </si>
  <si>
    <t>AMEDI01</t>
  </si>
  <si>
    <t>Media Tanam Pembibitan TS 2 Fine 50 ltr</t>
  </si>
  <si>
    <t>AMEGA08</t>
  </si>
  <si>
    <t>Megaloman 30 EC 1 ltr (Sample)</t>
  </si>
  <si>
    <t>AMEGA09</t>
  </si>
  <si>
    <t>Megaloman 30 EC 20 X 400 ml (Sample)</t>
  </si>
  <si>
    <t>2025061B</t>
  </si>
  <si>
    <t>AMEGA10</t>
  </si>
  <si>
    <t>Megaloman 30 EC 40 X 250 ml (Sample)</t>
  </si>
  <si>
    <t>AMELO22</t>
  </si>
  <si>
    <t>Melon Amanda Tavi 13 gr (Sample)</t>
  </si>
  <si>
    <t>AMETA06</t>
  </si>
  <si>
    <t>Metachlor 650 EC 50 ml (S)*</t>
  </si>
  <si>
    <t>Metachlor 650 EC</t>
  </si>
  <si>
    <t>AMETS01</t>
  </si>
  <si>
    <t>Metsulindo Plus 80 WP 8 X 25 X 40 gr*</t>
  </si>
  <si>
    <t>Metsulindo Plus 80 WP</t>
  </si>
  <si>
    <t>AMICR02</t>
  </si>
  <si>
    <t>Microhumic 500 ml</t>
  </si>
  <si>
    <t>AMIKO01</t>
  </si>
  <si>
    <t>Mikoriza (Sample)</t>
  </si>
  <si>
    <t>AMONT01</t>
  </si>
  <si>
    <t>Montana 230 EC 50 X 100 ml (sampel)</t>
  </si>
  <si>
    <t>Montana 230 EC</t>
  </si>
  <si>
    <t>AMOSP01</t>
  </si>
  <si>
    <t>Mospilan 30 EC 20 X 400 ml</t>
  </si>
  <si>
    <t>Mospilan 30 EC</t>
  </si>
  <si>
    <t>Agricon, PT</t>
  </si>
  <si>
    <t>AMULS100</t>
  </si>
  <si>
    <t>Mulsa Monesa 60 cm X 17 kg (Roll)</t>
  </si>
  <si>
    <t>Roll</t>
  </si>
  <si>
    <t>Java Karlos Indonesia, PT</t>
  </si>
  <si>
    <t>AMULS102</t>
  </si>
  <si>
    <t>Mulsa Karisma Q989 70 cm X 8 kg (Roll) Merah*</t>
  </si>
  <si>
    <t>AMULS103</t>
  </si>
  <si>
    <t>Mulsa Karisma Q989 70 cm X 16 kg (Roll) Merah*</t>
  </si>
  <si>
    <t>AMULS104</t>
  </si>
  <si>
    <t>Mulsa Sadewa Kuning 60 cm X 18 kg (Roll)</t>
  </si>
  <si>
    <t>AMULS36</t>
  </si>
  <si>
    <t>Mulsa Dua Srigala 60 cm X 18 kg (Roll)</t>
  </si>
  <si>
    <t>Mulsa</t>
  </si>
  <si>
    <t>Mulsa Dua Srigala</t>
  </si>
  <si>
    <t>AMULS37</t>
  </si>
  <si>
    <t>Mulsa Ori 03 X 40 cm @1 kg (sample)</t>
  </si>
  <si>
    <t>Mulsa Ori</t>
  </si>
  <si>
    <t>Murni Mapan Makmur, PT</t>
  </si>
  <si>
    <t>AMULS38</t>
  </si>
  <si>
    <t>Mulsa Ori 03 X 50 cm @1 kg (sample)</t>
  </si>
  <si>
    <t>AMULS39</t>
  </si>
  <si>
    <t>Mulsa Ori 03 X 60 cm @1 kg (sample)</t>
  </si>
  <si>
    <t>AMULS40</t>
  </si>
  <si>
    <t>Mulsa Ori 03 X 40 cm @2 kg (sample)</t>
  </si>
  <si>
    <t>AMULS41</t>
  </si>
  <si>
    <t>Mulsa Ori 03 X 50 cm @2 kg (sample)</t>
  </si>
  <si>
    <t>AMULS42</t>
  </si>
  <si>
    <t>Mulsa Ori 03 X 60 cm @2 kg (sample)</t>
  </si>
  <si>
    <t>AMULS43</t>
  </si>
  <si>
    <t>Mulsa Ori 03 X 40 cm @3 kg (sample)</t>
  </si>
  <si>
    <t>AMULS44</t>
  </si>
  <si>
    <t>Mulsa Ori 03 X 50 cm @3 kg (sample)</t>
  </si>
  <si>
    <t>AMULS45</t>
  </si>
  <si>
    <t>Mulsa Ori 03 X 60 cm @3 kg (sample)</t>
  </si>
  <si>
    <t>AMULS48</t>
  </si>
  <si>
    <t>Mulsa Ori Gajah 0.3 60 cm X 18 kg (Roll) Sample</t>
  </si>
  <si>
    <t>Karunia Sukses Utama, PT</t>
  </si>
  <si>
    <t>AMULS49</t>
  </si>
  <si>
    <t>Mulsa Ori Gajah 0.3 60 cm X 9 kg (Roll) Sample</t>
  </si>
  <si>
    <t>AMULS51</t>
  </si>
  <si>
    <t>Mulsa Ori Universal 0.25 60 cm X 9 kg (Roll) Sample</t>
  </si>
  <si>
    <t>AMULS52</t>
  </si>
  <si>
    <t>Mulsa Lembaran 03 X 60 cm (Sample)</t>
  </si>
  <si>
    <t>AMULS53</t>
  </si>
  <si>
    <t>Mulsa lembaran 025 X 50 cm (Sample)</t>
  </si>
  <si>
    <t>AMULS56</t>
  </si>
  <si>
    <t>Mulsa Monesa 60 cm X 18 kg (Roll)</t>
  </si>
  <si>
    <t>AMULS57</t>
  </si>
  <si>
    <t>Mulsa Dewata Biru 60 cm X 18 kg (roll)*</t>
  </si>
  <si>
    <t>AMULS59</t>
  </si>
  <si>
    <t>Mulsa Karisma Q989 50 cm X 8 kg (Roll)*</t>
  </si>
  <si>
    <t>Mulsa Karisma Q989</t>
  </si>
  <si>
    <t>AMULS61</t>
  </si>
  <si>
    <t>Mulsa Hanoman 60 cm X 17 kg (Roll)*</t>
  </si>
  <si>
    <t>AMULS62</t>
  </si>
  <si>
    <t>Mulsa Hanoman 50 cm X 17 kg (Roll)*</t>
  </si>
  <si>
    <t>AMULS63</t>
  </si>
  <si>
    <t>Mulsa Dewata Biru 60 cm X 9 kg (roll)*</t>
  </si>
  <si>
    <t>AMULS64</t>
  </si>
  <si>
    <t>Mulsa Dua Srigala 60 cm X 9 kg (Roll)</t>
  </si>
  <si>
    <t>AMULS65</t>
  </si>
  <si>
    <t>Mulsa Hanoman 60 cm X 18 kg (Roll)*</t>
  </si>
  <si>
    <t>AMULS99</t>
  </si>
  <si>
    <t>Mulsa Petani Sejati 60 cm X 18 kg (Roll)*</t>
  </si>
  <si>
    <t>AMUSU01</t>
  </si>
  <si>
    <t>Musukeong 250 EC 40 X 200 ml</t>
  </si>
  <si>
    <t>ANEBIJ01</t>
  </si>
  <si>
    <t>Nebijin 0.3 DP 10 X 2 KG</t>
  </si>
  <si>
    <t>ANEOF02</t>
  </si>
  <si>
    <t>Neo Foxs 200 EC 50 X 100 ml*</t>
  </si>
  <si>
    <t>Neo Foxs 200 EC</t>
  </si>
  <si>
    <t>Sinar Agro Kimia Indonesia, CV</t>
  </si>
  <si>
    <t>ANEOR01</t>
  </si>
  <si>
    <t>Neoroot 16 X 250 gr (Sample)</t>
  </si>
  <si>
    <t>IU61MWP001</t>
  </si>
  <si>
    <t>UPL Indonesia, PT</t>
  </si>
  <si>
    <t>ANESH04</t>
  </si>
  <si>
    <t>Neshoga 10 X 4 X 25 X 3 ml (S)*</t>
  </si>
  <si>
    <t>Sach</t>
  </si>
  <si>
    <t>Gdg. Imam Bonj</t>
  </si>
  <si>
    <t>Neshoga</t>
  </si>
  <si>
    <t>ANEWN01</t>
  </si>
  <si>
    <t>New Naptalin (Sample)</t>
  </si>
  <si>
    <t>New Naptalin</t>
  </si>
  <si>
    <t>ANIKO01</t>
  </si>
  <si>
    <t>Nikodem 240/10 OD 40 X 250 ml (Sample)*</t>
  </si>
  <si>
    <t>ATD250915</t>
  </si>
  <si>
    <t>ANIRO01</t>
  </si>
  <si>
    <t>Niroga 15 X 1 ltr</t>
  </si>
  <si>
    <t>Niroga</t>
  </si>
  <si>
    <t>FD062026</t>
  </si>
  <si>
    <t>ANISS01</t>
  </si>
  <si>
    <t>Nissozin 20 SP 20 X 200 gr</t>
  </si>
  <si>
    <t>ANOZZ02</t>
  </si>
  <si>
    <t>Nozzle YT 4L, 5L, 7L &amp; 9L</t>
  </si>
  <si>
    <t>ANPKD08</t>
  </si>
  <si>
    <t>NPK Dinar 15-9-20 25 kg</t>
  </si>
  <si>
    <t>Zak</t>
  </si>
  <si>
    <t>NPK</t>
  </si>
  <si>
    <t>Pijar Nusa Pasifik, PT.</t>
  </si>
  <si>
    <t>ANPKP01</t>
  </si>
  <si>
    <t>NPK Pelangi 20-10-10 50 kg</t>
  </si>
  <si>
    <t>Pupuk Kaltim, PT</t>
  </si>
  <si>
    <t>ANPKP02</t>
  </si>
  <si>
    <t>NPK Pelangi 20-10-10 10 X 5 kg</t>
  </si>
  <si>
    <t>NPK Pelangi 20-10-10</t>
  </si>
  <si>
    <t>ANPKS01</t>
  </si>
  <si>
    <t>NPK SiNutriHS 16-16-16+TE (Biru) NPG 500gr (Sample)</t>
  </si>
  <si>
    <t>Nusa Palapa Gemilang, PT.</t>
  </si>
  <si>
    <t>ANPKS02</t>
  </si>
  <si>
    <t>NPK SiNutriHS 13-6-27-4+TE Booster (Hijau) NPG 500gr (Sample)</t>
  </si>
  <si>
    <t>ANPKS03</t>
  </si>
  <si>
    <t>NPK SiNutriHS 16-16-16+TE (Biru) NPG 25 kg*</t>
  </si>
  <si>
    <t>ANPKS06</t>
  </si>
  <si>
    <t>NPK SiNutriHS 13-6-27-4+TE Booster (Hijau) NPG 25 kg*</t>
  </si>
  <si>
    <t>AOMNI01</t>
  </si>
  <si>
    <t>Omni-Net 40 SP 100 X 100 gr*</t>
  </si>
  <si>
    <t>APADI35</t>
  </si>
  <si>
    <t>Padi Janger Inpari-32 4 X 5 kg*</t>
  </si>
  <si>
    <t>Surya Kencana Agrifarm Sejahtera, PT</t>
  </si>
  <si>
    <t>APADI40</t>
  </si>
  <si>
    <t>Padi Pahisa 01 200 gr</t>
  </si>
  <si>
    <t>APAGA01</t>
  </si>
  <si>
    <t>Pagar Tikus Sawah 45 m x 60 cm</t>
  </si>
  <si>
    <t>Pagar Tikus Sawah</t>
  </si>
  <si>
    <t>APALL01</t>
  </si>
  <si>
    <t>Pallet Kayu</t>
  </si>
  <si>
    <t>Bintang Satya Kencana</t>
  </si>
  <si>
    <t>APELA01</t>
  </si>
  <si>
    <t>Pelatuk Sprayer Elektrik Quda Karisma 5 L</t>
  </si>
  <si>
    <t>Pelatuk Sprayer Elektrik Quda</t>
  </si>
  <si>
    <t>APENT01</t>
  </si>
  <si>
    <t>Pentagon 100 ml (Sample)</t>
  </si>
  <si>
    <t>No Name</t>
  </si>
  <si>
    <t>APENT02</t>
  </si>
  <si>
    <t>Pentazol 80 X 60 gr (Sample)</t>
  </si>
  <si>
    <t>Centa Brasindo Abadi, PT</t>
  </si>
  <si>
    <t>APENT03</t>
  </si>
  <si>
    <t>Pentagon 50 ml (Sample)</t>
  </si>
  <si>
    <t>APESN01</t>
  </si>
  <si>
    <t>Pesnab Green 220 EC 500 ml*</t>
  </si>
  <si>
    <t>Pesnab Green 220 EC</t>
  </si>
  <si>
    <t>SB-FG01,052026</t>
  </si>
  <si>
    <t>APEST01</t>
  </si>
  <si>
    <t>Pestor Green 100 EC 500 ml*</t>
  </si>
  <si>
    <t>Pestor Green 100 EC</t>
  </si>
  <si>
    <t>SB-IG01,052026</t>
  </si>
  <si>
    <t>APEXA01</t>
  </si>
  <si>
    <t>Pexalon 106 SC 50 X 100 ml</t>
  </si>
  <si>
    <t>C668066002</t>
  </si>
  <si>
    <t>APHEN01</t>
  </si>
  <si>
    <t>Phenol (Sample)</t>
  </si>
  <si>
    <t>Phenol</t>
  </si>
  <si>
    <t>APIPA01</t>
  </si>
  <si>
    <t>Pipa Penyemprot 60 cm Star Metal</t>
  </si>
  <si>
    <t>Pipa Penyemprot</t>
  </si>
  <si>
    <t>Pipa Penyemprot Star Metal</t>
  </si>
  <si>
    <t>APIPA03</t>
  </si>
  <si>
    <t>Pipa Penyemprot+G.Orange 20 L Star Metal</t>
  </si>
  <si>
    <t>APIPA05</t>
  </si>
  <si>
    <t>Pipa Semprot Sprayer Elektrik Quda Karisma 5 L</t>
  </si>
  <si>
    <t>Pipa Semprot Sprayer Elektrik Quda</t>
  </si>
  <si>
    <t>APIPA06</t>
  </si>
  <si>
    <t>Pipa Semprot Hand Motor Quda Karisma 5 L</t>
  </si>
  <si>
    <t>Pipa Semprot Hand Motor Quda</t>
  </si>
  <si>
    <t>APIRA02</t>
  </si>
  <si>
    <t>Piraklo 250 EC 40 X 250 ml*</t>
  </si>
  <si>
    <t>Piraklo 250 EC</t>
  </si>
  <si>
    <t>APIRA03</t>
  </si>
  <si>
    <t>Piraklo 250 EC 100 X 100 ml ( Sampel )</t>
  </si>
  <si>
    <t>PYR240725</t>
  </si>
  <si>
    <t>PYR2500320</t>
  </si>
  <si>
    <t>APIRI05</t>
  </si>
  <si>
    <t>Piribac 400 SC 50 X 100 ml (Sample)</t>
  </si>
  <si>
    <t>Piribac 400 SC</t>
  </si>
  <si>
    <t>Jawa Agrindo Internasional, PT</t>
  </si>
  <si>
    <t>APLAN04</t>
  </si>
  <si>
    <t>Plantguard 0,4 SL 20 X 100 ml</t>
  </si>
  <si>
    <t>Plantguard 0,4 SL</t>
  </si>
  <si>
    <t>2B25101401</t>
  </si>
  <si>
    <t>Sinar Hidup Satwa, PT</t>
  </si>
  <si>
    <t>APLEN02</t>
  </si>
  <si>
    <t>Plenum 50 WG 50 X 100 gr</t>
  </si>
  <si>
    <t>Plenum 50 WG</t>
  </si>
  <si>
    <t>CBT4IW1135</t>
  </si>
  <si>
    <t>SRG4EW1070</t>
  </si>
  <si>
    <t>SRG4HW1115</t>
  </si>
  <si>
    <t>APOLY26</t>
  </si>
  <si>
    <t>Polybag Alpen 10/20 X 40 cm - 25 X 1 kg*</t>
  </si>
  <si>
    <t>Polybag</t>
  </si>
  <si>
    <t>Polybag Alpen</t>
  </si>
  <si>
    <t>APOLY31</t>
  </si>
  <si>
    <t>Polybag Korma 10 X 15 X 004 (Sample)</t>
  </si>
  <si>
    <t>APOLY32</t>
  </si>
  <si>
    <t>Polybag Korma 15 X 15 X 005 (Sample)</t>
  </si>
  <si>
    <t>APOLY33</t>
  </si>
  <si>
    <t>Polybag Korma 20 X 20 X 006 (Sample)</t>
  </si>
  <si>
    <t>APOLY34</t>
  </si>
  <si>
    <t>Polybag Korma 25 X 30 X 006 (Sample)</t>
  </si>
  <si>
    <t>APOLY35</t>
  </si>
  <si>
    <t>Polybag Korma 30 X 30 X 008 (Sample)</t>
  </si>
  <si>
    <t>APOLY36</t>
  </si>
  <si>
    <t>Polybag Korma 35 X 35 X 008 (Sample)</t>
  </si>
  <si>
    <t>APOLY37</t>
  </si>
  <si>
    <t>Polybag Korma 40 X 40 X 010 (Sample)</t>
  </si>
  <si>
    <t>APOLY38</t>
  </si>
  <si>
    <t>Polybag Korma 45 X 45 X 010 (Sample)</t>
  </si>
  <si>
    <t>APOLY39</t>
  </si>
  <si>
    <t>Polybag Korma 50 X 50 X 010 (Sample)</t>
  </si>
  <si>
    <t>APOMP02</t>
  </si>
  <si>
    <t>Pompa Plasindo 14 ltr</t>
  </si>
  <si>
    <t>Pompa</t>
  </si>
  <si>
    <t>APOTT06</t>
  </si>
  <si>
    <t>Pot Tray 50 (Sample)</t>
  </si>
  <si>
    <t>Pot Tray</t>
  </si>
  <si>
    <t>APOTT07</t>
  </si>
  <si>
    <t>Pot Tray 32 (Sample)</t>
  </si>
  <si>
    <t>APOTT08</t>
  </si>
  <si>
    <t>Pot Tray 72 (Sample)</t>
  </si>
  <si>
    <t>APOTT09</t>
  </si>
  <si>
    <t>Pot Tray 105 (Sample)</t>
  </si>
  <si>
    <t>APOTT10</t>
  </si>
  <si>
    <t>Pot Tray 128 (Sample)</t>
  </si>
  <si>
    <t>APOTT11</t>
  </si>
  <si>
    <t>Pot Tray 200 (Sample)</t>
  </si>
  <si>
    <t>APOTT12</t>
  </si>
  <si>
    <t>Pot Tray 98 (Sample)</t>
  </si>
  <si>
    <t>APOWE02</t>
  </si>
  <si>
    <t>Power On/Off YEP 18</t>
  </si>
  <si>
    <t>APREZ03</t>
  </si>
  <si>
    <t>Preza 100 OD 40 X 50 ml</t>
  </si>
  <si>
    <t>APRIM09</t>
  </si>
  <si>
    <t>Prima-Zol 250 EC 20 X 1 ltr*</t>
  </si>
  <si>
    <t>APROF02</t>
  </si>
  <si>
    <t>Profuron 600 EC 40 X 250 ml*</t>
  </si>
  <si>
    <t>APROF03</t>
  </si>
  <si>
    <t>Profuron 600 EC 20 X 500 ml*</t>
  </si>
  <si>
    <t>APROM02</t>
  </si>
  <si>
    <t>Promo Joss 300 EC 50 X 250 ml*</t>
  </si>
  <si>
    <t>Promo Joss 300 EC</t>
  </si>
  <si>
    <t>APROM03</t>
  </si>
  <si>
    <t>Promo Joss 300 EC 20 X 500 ml*</t>
  </si>
  <si>
    <t>APUMP01</t>
  </si>
  <si>
    <t>Pump Protection Plate Yamaha</t>
  </si>
  <si>
    <t>APUPU14</t>
  </si>
  <si>
    <t>Pupuk CaCo3 Manohara Sintesis (Sample)</t>
  </si>
  <si>
    <t>APUPU15</t>
  </si>
  <si>
    <t>Pupuk CaCo3 Qiucall Sintesis (Sample)</t>
  </si>
  <si>
    <t>APUPU17</t>
  </si>
  <si>
    <t>Pupuk MagneWish Granule 50 kg</t>
  </si>
  <si>
    <t>APUPU18</t>
  </si>
  <si>
    <t>Pupuk MagneWish Powder 50 kg</t>
  </si>
  <si>
    <t>APUPU20</t>
  </si>
  <si>
    <t>Pupuk MagneWish Powder 10 kg</t>
  </si>
  <si>
    <t>Pupuk MagneWish Powder</t>
  </si>
  <si>
    <t>Pupuk Karya Polowijo, PT</t>
  </si>
  <si>
    <t>APUPU25</t>
  </si>
  <si>
    <t>Pupuk Humiflex (Sample)</t>
  </si>
  <si>
    <t>AQIUA02</t>
  </si>
  <si>
    <t>Qiuasri Bunga Buah 250 ml (Sample)</t>
  </si>
  <si>
    <t>AQIUA03</t>
  </si>
  <si>
    <t>Qiuasri Cabai 250 ml (Sample)</t>
  </si>
  <si>
    <t>AQIUA04</t>
  </si>
  <si>
    <t>Qiuasri Padi 250 ml (Sample)</t>
  </si>
  <si>
    <t>AQIUA05</t>
  </si>
  <si>
    <t>Qiuasri Bawang Merah 250 ml (Sample)</t>
  </si>
  <si>
    <t>AQIUC02</t>
  </si>
  <si>
    <t>Qiucall 1 kg (Sample)</t>
  </si>
  <si>
    <t>Agrofarm Nusa Raya, PT</t>
  </si>
  <si>
    <t>AQIUM04</t>
  </si>
  <si>
    <t>Qiumex 36 EC 20 X 500 ml*</t>
  </si>
  <si>
    <t>Qiumex 36 EC</t>
  </si>
  <si>
    <t>AQIUM12</t>
  </si>
  <si>
    <t>Qiumex 100 ml (Sample)</t>
  </si>
  <si>
    <t>AQIUO01</t>
  </si>
  <si>
    <t>Qiuonol 400 SL 42 x 50 ml (Sample)</t>
  </si>
  <si>
    <t>AQIUS01</t>
  </si>
  <si>
    <t>Qiustar 400 EC 50 X 100 ml*</t>
  </si>
  <si>
    <t>Qiustar 400 EC</t>
  </si>
  <si>
    <t>AQIUV05</t>
  </si>
  <si>
    <t>Qiuvita Biru 16.32.16 20 X 500 gr*</t>
  </si>
  <si>
    <t>Pupuk Daun</t>
  </si>
  <si>
    <t>Qiuvita Biru 16.32.16</t>
  </si>
  <si>
    <t>Saprotan Utama, CV</t>
  </si>
  <si>
    <t>AQIUV07</t>
  </si>
  <si>
    <t>Qiuvita Hijau 32.11.11 20 X 500 gr*</t>
  </si>
  <si>
    <t>Qiuvita Hijau 32.11.11</t>
  </si>
  <si>
    <t>AQIUV14</t>
  </si>
  <si>
    <t>Qiuvita Hayati 25 X 100 ml</t>
  </si>
  <si>
    <t>Qiuvita Hayati</t>
  </si>
  <si>
    <t>AQIUV18</t>
  </si>
  <si>
    <t>Qiuvita Hijau 32.11.11 100 X 100 gr*</t>
  </si>
  <si>
    <t>ARAJA07</t>
  </si>
  <si>
    <t>Raja Mulsa Hijau 60 X 530 mt*</t>
  </si>
  <si>
    <t>Raja Mulsa Hijau</t>
  </si>
  <si>
    <t>Mukti Jaya Agro, PT</t>
  </si>
  <si>
    <t>ARAJA08</t>
  </si>
  <si>
    <t>Raja Mulsa Hijau 60 X 260 mt*</t>
  </si>
  <si>
    <t>ARANGE01</t>
  </si>
  <si>
    <t>Ranger 240 SL 20 X 1 Ltr</t>
  </si>
  <si>
    <t>ARATC03</t>
  </si>
  <si>
    <t>Ratchet 250 EC 100 ml (sampel)</t>
  </si>
  <si>
    <t>Ratchet 250 EC</t>
  </si>
  <si>
    <t>ARATG03</t>
  </si>
  <si>
    <t>Ratgone 0.005 BB 10 X 1 kg</t>
  </si>
  <si>
    <t>Ratgone 0.005 RMB</t>
  </si>
  <si>
    <t>Agriculture Constraction Indonesia, PT</t>
  </si>
  <si>
    <t>AREAC05</t>
  </si>
  <si>
    <t>ReAktif 490 SL 20 X 1 ltr</t>
  </si>
  <si>
    <t>AREAD01</t>
  </si>
  <si>
    <t>Reader-x 20 X 1 kg*</t>
  </si>
  <si>
    <t>Reader-x</t>
  </si>
  <si>
    <t>AREAD02</t>
  </si>
  <si>
    <t>Reader-x 100 gr</t>
  </si>
  <si>
    <t>AREGE09</t>
  </si>
  <si>
    <t>Regent 50 SC Red 80 X 50 ml</t>
  </si>
  <si>
    <t>2570Q01605</t>
  </si>
  <si>
    <t>ARICE08</t>
  </si>
  <si>
    <t>Rice Cooker Yong Ma</t>
  </si>
  <si>
    <t>ARICE09</t>
  </si>
  <si>
    <t>Rice Cooker Miyako</t>
  </si>
  <si>
    <t>ARING01</t>
  </si>
  <si>
    <t>Ring Karet Tg</t>
  </si>
  <si>
    <t>Ring</t>
  </si>
  <si>
    <t>ARING02</t>
  </si>
  <si>
    <t>Ring Penyokong 14 ltr Star Metal</t>
  </si>
  <si>
    <t>ARING03</t>
  </si>
  <si>
    <t>Ring Penyokong 17 ltr Star Metal</t>
  </si>
  <si>
    <t>AROBU02</t>
  </si>
  <si>
    <t>Robust 100 X 100 ml*</t>
  </si>
  <si>
    <t>03ANT20230628</t>
  </si>
  <si>
    <t>AROBU03</t>
  </si>
  <si>
    <t>Robust 40 X 200 ml</t>
  </si>
  <si>
    <t>03ANT20241015</t>
  </si>
  <si>
    <t>AROUN07</t>
  </si>
  <si>
    <t>Round Up 486 SL 12 X 1 ltr</t>
  </si>
  <si>
    <t>AROUN08</t>
  </si>
  <si>
    <t>Round Up 486 SL 50 X 200 ml</t>
  </si>
  <si>
    <t>BP211018</t>
  </si>
  <si>
    <t>ASAGR04</t>
  </si>
  <si>
    <t>Sagri-Storm 100/400/50 SC 40 X 250 ml*</t>
  </si>
  <si>
    <t>221024STORM03A</t>
  </si>
  <si>
    <t>Satya Agro Indonesia, PT</t>
  </si>
  <si>
    <t>ASAGR06</t>
  </si>
  <si>
    <t>Sagri-Storm 100/400/50 SC 20 X 1 ltr*</t>
  </si>
  <si>
    <t>ASAMP05</t>
  </si>
  <si>
    <t>Sample Promosi Titipan SGI 1 X 1</t>
  </si>
  <si>
    <t>ASAMP06</t>
  </si>
  <si>
    <t>Sample SGI Pestisida</t>
  </si>
  <si>
    <t>ASARI01</t>
  </si>
  <si>
    <t>Saringan Tabung 14 ltr &amp; 17 ltr Star Metal</t>
  </si>
  <si>
    <t>ASARI02</t>
  </si>
  <si>
    <t>Saringan Tangki Star Metal</t>
  </si>
  <si>
    <t>ASAWI19</t>
  </si>
  <si>
    <t>Sawi Pak Choy White 10 X 20 gr</t>
  </si>
  <si>
    <t>Benih Sawi</t>
  </si>
  <si>
    <t>Sawi Pak Choy White</t>
  </si>
  <si>
    <t>TakII Seed, PT</t>
  </si>
  <si>
    <t>ASEAL01</t>
  </si>
  <si>
    <t>Sealing Gasket Yamaha</t>
  </si>
  <si>
    <t>ASELA02</t>
  </si>
  <si>
    <t>Selang + Kran Pencet Baru (GA)</t>
  </si>
  <si>
    <t>ASELA07</t>
  </si>
  <si>
    <t>Selang Orange Komplit+G. Plastik Star Metal</t>
  </si>
  <si>
    <t>Selang Orange Komplit Star Metal</t>
  </si>
  <si>
    <t>ASELA08</t>
  </si>
  <si>
    <t>Selang Drip 05 X 4 X 90 HTM @0.24kg/rol (sample)</t>
  </si>
  <si>
    <t>Selang Plastik</t>
  </si>
  <si>
    <t>Selang Drip</t>
  </si>
  <si>
    <t>ASELA09</t>
  </si>
  <si>
    <t>Selang Drip 05 X 4 X 300 HTM @0.8kg/rol (sample)</t>
  </si>
  <si>
    <t>ASELA10</t>
  </si>
  <si>
    <t>Selang Drip 010 X 4 X 100 HTM @0.7kg/rol (sample)</t>
  </si>
  <si>
    <t>ASELA11</t>
  </si>
  <si>
    <t>Selang Drip 010 X 4 X 200 HTM @1.4kg/rol (sample)</t>
  </si>
  <si>
    <t>ASELA12</t>
  </si>
  <si>
    <t>Selang Drip 015 X 4 X 100 HTM @1.2kg/rol (sample)</t>
  </si>
  <si>
    <t>ASELA13</t>
  </si>
  <si>
    <t>Selang Drip 015 X 4 X 200 HTM @2.4kg/rol (sample)</t>
  </si>
  <si>
    <t>ASELA14</t>
  </si>
  <si>
    <t>Selang Sprayer Elektrik Quda Karisma 5 L</t>
  </si>
  <si>
    <t>Selang Sprayer Elektrik Quda</t>
  </si>
  <si>
    <t>ASHAL01</t>
  </si>
  <si>
    <t>Shallot 600 SL 10 X 460 ml (Sample)</t>
  </si>
  <si>
    <t>Shallot 600 SL</t>
  </si>
  <si>
    <t>ASIDA07</t>
  </si>
  <si>
    <t>Sidametrin 50 EC 50 X 100 ml</t>
  </si>
  <si>
    <t>ASILI01</t>
  </si>
  <si>
    <t>Silikamat 500 ml</t>
  </si>
  <si>
    <t>ASINA02</t>
  </si>
  <si>
    <t>Sinasen 300 SC 40 X 250 ml (Sample)</t>
  </si>
  <si>
    <t>Sinamyang Indonesia, PT</t>
  </si>
  <si>
    <t>ASINW01</t>
  </si>
  <si>
    <t>Sinway 1 - 300/10 SC 20 X 500 ml (Sample)</t>
  </si>
  <si>
    <t>24RFA6638</t>
  </si>
  <si>
    <t>ASMK20</t>
  </si>
  <si>
    <t>Smk. Esteem 20 X 6 X 20 gr</t>
  </si>
  <si>
    <t>Benih Semangka Inul Kuning</t>
  </si>
  <si>
    <t>Smk. Esteem</t>
  </si>
  <si>
    <t>ASMK27</t>
  </si>
  <si>
    <t>Smk. Seedless Classic 20 gr (Sample)</t>
  </si>
  <si>
    <t>ASMK28</t>
  </si>
  <si>
    <t>Smk. Seedless Setabindo Black 20 gr (Sample)</t>
  </si>
  <si>
    <t>ASMK29</t>
  </si>
  <si>
    <t>Smk. Bali Flower 20 gr (Sample)</t>
  </si>
  <si>
    <t>ASMK30</t>
  </si>
  <si>
    <t>Smk. Golden Red 10 gr (Sample)</t>
  </si>
  <si>
    <t>ASNOW01</t>
  </si>
  <si>
    <t>Snowden 30 EC 100 ml (sampel)</t>
  </si>
  <si>
    <t>Snowden 30 EC</t>
  </si>
  <si>
    <t>ASORE01</t>
  </si>
  <si>
    <t>Sorexin 100 SC 250 ml (Sample)</t>
  </si>
  <si>
    <t>Sorexin 100 SC</t>
  </si>
  <si>
    <t>Dalzon Chemicals Indonesia, PT</t>
  </si>
  <si>
    <t>ASPIE01</t>
  </si>
  <si>
    <t>Spie Pen</t>
  </si>
  <si>
    <t>ASPIN01</t>
  </si>
  <si>
    <t>Spindle Screw Cap Pc</t>
  </si>
  <si>
    <t>ASPON02</t>
  </si>
  <si>
    <t>Spontan 400 SL 20 X 500 ml</t>
  </si>
  <si>
    <t>Spontan 400 SL</t>
  </si>
  <si>
    <t>ASPON03</t>
  </si>
  <si>
    <t>Spontan 400 SL 12 X 1 ltr</t>
  </si>
  <si>
    <t>ASPON04</t>
  </si>
  <si>
    <t>Spontan 400 SL 20 X 200 ml</t>
  </si>
  <si>
    <t>3016EE3111</t>
  </si>
  <si>
    <t>ASPONT05</t>
  </si>
  <si>
    <t>Spontan 400 SL 12 X 1 ltr (Sample)</t>
  </si>
  <si>
    <t>1104EE1113</t>
  </si>
  <si>
    <t>ASPRA18</t>
  </si>
  <si>
    <t>Sprayer Bonanza 20 X 2 ltr</t>
  </si>
  <si>
    <t>Sprayer Bonanza</t>
  </si>
  <si>
    <t>ASPRA23</t>
  </si>
  <si>
    <t>Sprayer Elektrik Joeragan Tipe 3 16 L Battery</t>
  </si>
  <si>
    <t>Sprayer Elektrik Joeragan Tipe 3</t>
  </si>
  <si>
    <t>ASPRA40</t>
  </si>
  <si>
    <t>Sprayer Elektrik Quda Karisma 5 L 1 x 6 pcs</t>
  </si>
  <si>
    <t>ASPRA41</t>
  </si>
  <si>
    <t>Sprayer Ultra Elektrik New 16 ltr Type 3</t>
  </si>
  <si>
    <t>ASPRA42</t>
  </si>
  <si>
    <t>Sprayer Ultra Elektrik New 16 ltr Type 4</t>
  </si>
  <si>
    <t>ASPRA43</t>
  </si>
  <si>
    <t>Sprayer Elektrik Quda Karisma 16 ltr*</t>
  </si>
  <si>
    <t>ASPRA44</t>
  </si>
  <si>
    <t>Sprayer Electric Bhinneka Tipe 2 16 liter</t>
  </si>
  <si>
    <t>Gdg. Titipan</t>
  </si>
  <si>
    <t>ASPUY01</t>
  </si>
  <si>
    <t>Spuyer L 3</t>
  </si>
  <si>
    <t>Spuyer</t>
  </si>
  <si>
    <t>ASPUY03</t>
  </si>
  <si>
    <t>Spuyer L 8</t>
  </si>
  <si>
    <t>ASPUY04</t>
  </si>
  <si>
    <t>Spuyer LB 4 Stell</t>
  </si>
  <si>
    <t>ASPUY05</t>
  </si>
  <si>
    <t>Spuyer Tunggal / Lancip Star Metal</t>
  </si>
  <si>
    <t>ASTAI01</t>
  </si>
  <si>
    <t>Stainless Steel Clip Yamaha</t>
  </si>
  <si>
    <t>ASTAR07</t>
  </si>
  <si>
    <t>Starcide 400 EC 100 gr</t>
  </si>
  <si>
    <t>Starcide 400 EC</t>
  </si>
  <si>
    <t>Catur Manunggal Jaya Abadi</t>
  </si>
  <si>
    <t>ASTAR11</t>
  </si>
  <si>
    <t>Starplus 70 WP 1 kg</t>
  </si>
  <si>
    <t>ASTIC01</t>
  </si>
  <si>
    <t>Stick / Spindle Body Pc</t>
  </si>
  <si>
    <t>Spindle</t>
  </si>
  <si>
    <t>ASTIK01</t>
  </si>
  <si>
    <t>Stiker Dragon Star 14 Ltr</t>
  </si>
  <si>
    <t>ASTIK02</t>
  </si>
  <si>
    <t>Stiker Karimazu 800 ml</t>
  </si>
  <si>
    <t>ASUPE09</t>
  </si>
  <si>
    <t>Super-Soil 16 X 1 kg</t>
  </si>
  <si>
    <t>Super-Soil</t>
  </si>
  <si>
    <t>MFD012026</t>
  </si>
  <si>
    <t>ASWAL03</t>
  </si>
  <si>
    <t>Swallow 80 WP 40 X 500 gr</t>
  </si>
  <si>
    <t>ASYMB02</t>
  </si>
  <si>
    <t>Symbisect 2/30 WG 100 X 50 gr*</t>
  </si>
  <si>
    <t>2020ES0418</t>
  </si>
  <si>
    <t>2022ES0730</t>
  </si>
  <si>
    <t>ASYMB03</t>
  </si>
  <si>
    <t>Symbisect 2/30 WG 50 X 100 gr*</t>
  </si>
  <si>
    <t>ATABU01</t>
  </si>
  <si>
    <t>Tabung Pompa Komplit 14 ltr</t>
  </si>
  <si>
    <t>Tabung Pompa Komplit</t>
  </si>
  <si>
    <t>ATALI01</t>
  </si>
  <si>
    <t>Tali Gendong Hijau Star Metal</t>
  </si>
  <si>
    <t>ATALI07</t>
  </si>
  <si>
    <t>Tali Gendong GA</t>
  </si>
  <si>
    <t>ATALI22</t>
  </si>
  <si>
    <t>Tali Gendong Sprayer Elektrik Quda Karisma 5 L</t>
  </si>
  <si>
    <t>Tali Gendong Sprayer Elektrik Quda</t>
  </si>
  <si>
    <t>ATAMA04</t>
  </si>
  <si>
    <t>Tamacron 100 ml (Sample)</t>
  </si>
  <si>
    <t>ATANG21</t>
  </si>
  <si>
    <t>Tangki Yama Power 16 ltr</t>
  </si>
  <si>
    <t>Tangki</t>
  </si>
  <si>
    <t>ATANG33</t>
  </si>
  <si>
    <t>Tangki Yoto 14 ltr SS BTR</t>
  </si>
  <si>
    <t>Tangki Yoto SS BTR</t>
  </si>
  <si>
    <t>ATANG42</t>
  </si>
  <si>
    <t>Tangki Star Metal Knapsack Sprayer 14 ltr</t>
  </si>
  <si>
    <t>Tangki Star Metal Knapsack Sprayer</t>
  </si>
  <si>
    <t>ATANG45</t>
  </si>
  <si>
    <t>Tangki Swan 16 ltr (BTR)</t>
  </si>
  <si>
    <t>ATANG54</t>
  </si>
  <si>
    <t>Tangki Swan 16 ltr F (BTR)</t>
  </si>
  <si>
    <t>ATANG57</t>
  </si>
  <si>
    <t>Tangki Jacto 16 ltr</t>
  </si>
  <si>
    <t>Tangki Jacto</t>
  </si>
  <si>
    <t>ATANG59</t>
  </si>
  <si>
    <t>Tangki Swan 16 ltr F (BTR) Kuningan</t>
  </si>
  <si>
    <t>ATANG62</t>
  </si>
  <si>
    <t>Tangki Dragon Star 14 ltr Stainless</t>
  </si>
  <si>
    <t>ATANG64</t>
  </si>
  <si>
    <t>Tangki Top Agri 2in1 16 ltr BTR</t>
  </si>
  <si>
    <t>ATANG65</t>
  </si>
  <si>
    <t>Tangki Kosong Sprayer Elektrik Quda Karisma 5 L</t>
  </si>
  <si>
    <t>Tangki Kosong Sprayer Elektrik Quda</t>
  </si>
  <si>
    <t>ATERB01</t>
  </si>
  <si>
    <t>Terbas 490 SL 2 ltr</t>
  </si>
  <si>
    <t>Terbas 490 SL</t>
  </si>
  <si>
    <t>TB 260526</t>
  </si>
  <si>
    <t>ATIEZ05</t>
  </si>
  <si>
    <t>Tiezene 80 WP 40 X 500 gr</t>
  </si>
  <si>
    <t>Agromanna Jaya Lestari, PT</t>
  </si>
  <si>
    <t>ATIMU31</t>
  </si>
  <si>
    <t>Timun Buana 23 20 gr (Sample)</t>
  </si>
  <si>
    <t>ATIMU33</t>
  </si>
  <si>
    <t>Timun Renes F1 12 X 10 X 20 gr</t>
  </si>
  <si>
    <t>ATOMA31</t>
  </si>
  <si>
    <t>Tomat Comodor 5 gr (Sample)</t>
  </si>
  <si>
    <t>ATOMA32</t>
  </si>
  <si>
    <t>Tomat Corona 402 F1 20 X 20 X +/- 1750 biji</t>
  </si>
  <si>
    <t>42-423919</t>
  </si>
  <si>
    <t>ATOPI01</t>
  </si>
  <si>
    <t>Topida 25 WP 100 X 100 gr*</t>
  </si>
  <si>
    <t>ATORI01</t>
  </si>
  <si>
    <t>Tori 50 WP 5 X 100 gr (Sample)</t>
  </si>
  <si>
    <t>Tori 50 WP</t>
  </si>
  <si>
    <t>ATRIC02</t>
  </si>
  <si>
    <t>Trichaderma (Sample)</t>
  </si>
  <si>
    <t>ATRIP02</t>
  </si>
  <si>
    <t>Trip Oil 60 X 50 ml</t>
  </si>
  <si>
    <t>Trip Oil</t>
  </si>
  <si>
    <t>ATURM01</t>
  </si>
  <si>
    <t>Turmadan 328 SL 20 X 1 ltr</t>
  </si>
  <si>
    <t>ATUTU01</t>
  </si>
  <si>
    <t>Tutup Tabung 14 ltr Star Metal</t>
  </si>
  <si>
    <t>ATUTU02</t>
  </si>
  <si>
    <t>Tutup Tabung 17 ltr Star Metal</t>
  </si>
  <si>
    <t>ATUTU03</t>
  </si>
  <si>
    <t>Tutup Tangki Babel Star Metal</t>
  </si>
  <si>
    <t>ATUTU04</t>
  </si>
  <si>
    <t>Tutup Sprayer GA</t>
  </si>
  <si>
    <t>Tutup Sprayer</t>
  </si>
  <si>
    <t>ATUTU05</t>
  </si>
  <si>
    <t>Tutup Tangki 20 ltr</t>
  </si>
  <si>
    <t>Tutup Tangki</t>
  </si>
  <si>
    <t>ATUTU06</t>
  </si>
  <si>
    <t>Tutup Botol Pet Putih Susu Piraklo 250 ml</t>
  </si>
  <si>
    <t>ATUTU07</t>
  </si>
  <si>
    <t>Tutup Warna Hijau Botol Vishaka 100 ml</t>
  </si>
  <si>
    <t>ATUTU08</t>
  </si>
  <si>
    <t>Tutup botol desanto 100 ml</t>
  </si>
  <si>
    <t>ATUTU09</t>
  </si>
  <si>
    <t>Tutup Botol Piraklo 250ml (Logo MIA)</t>
  </si>
  <si>
    <t>ATUTU10</t>
  </si>
  <si>
    <t>Tutup botol desanto 250 ml</t>
  </si>
  <si>
    <t>AULAT01</t>
  </si>
  <si>
    <t>Ulatmat 100 ml (Sample)</t>
  </si>
  <si>
    <t>AUNIH01</t>
  </si>
  <si>
    <t>Unihit 100/20 SC 100 X 100 ml (Sample)</t>
  </si>
  <si>
    <t>AUNIH03</t>
  </si>
  <si>
    <t>Unihit 100/20 SC 40 X 250 ml*</t>
  </si>
  <si>
    <t>AUNIS01</t>
  </si>
  <si>
    <t>Unista 100 SC 40 X 250 ml (Sample)</t>
  </si>
  <si>
    <t>Sinergi Chem Indonesia, PT</t>
  </si>
  <si>
    <t>AVALL01</t>
  </si>
  <si>
    <t>Valley 10 X 1 Kg (Sample)</t>
  </si>
  <si>
    <t>Alfa Beta Agrochemical, PT</t>
  </si>
  <si>
    <t>AVENT01</t>
  </si>
  <si>
    <t>Ventory 865 SL 400 gr</t>
  </si>
  <si>
    <t>AVERT01</t>
  </si>
  <si>
    <t>Vertibak 60 SP 50 X 100 gr</t>
  </si>
  <si>
    <t>Vertibak 60 SP</t>
  </si>
  <si>
    <t>AVIRT02</t>
  </si>
  <si>
    <t>Virtako 300 SC 100 X 50 ml</t>
  </si>
  <si>
    <t>JAK3ES2066</t>
  </si>
  <si>
    <t>JAK4JS2115</t>
  </si>
  <si>
    <t>AVISH02</t>
  </si>
  <si>
    <t>Vishaka 200 EC 20 X 500 ml*</t>
  </si>
  <si>
    <t>Vishaka 200 EC</t>
  </si>
  <si>
    <t>AVIST04</t>
  </si>
  <si>
    <t>Vista 400 SL 100 ml (Sample)</t>
  </si>
  <si>
    <t>Vista 400 SL</t>
  </si>
  <si>
    <t>AVOLT01</t>
  </si>
  <si>
    <t>Volt Meter YEP18</t>
  </si>
  <si>
    <t>AWEND03</t>
  </si>
  <si>
    <t>Wendry 75 WP 20 X 500 gr (M2U)</t>
  </si>
  <si>
    <t>Wendry 75 WP</t>
  </si>
  <si>
    <t>AYOTO01</t>
  </si>
  <si>
    <t>Yoto Perfume Spray 118 X 120 ml</t>
  </si>
  <si>
    <t>Desinfektan</t>
  </si>
  <si>
    <t>Yoto Perfume Spray</t>
  </si>
  <si>
    <t>20.11.0147</t>
  </si>
  <si>
    <t>AZENP01</t>
  </si>
  <si>
    <t>Zenpro Mix 60 X 100 ml*</t>
  </si>
  <si>
    <t>Zenith Cropsciences Indonesia, PT</t>
  </si>
  <si>
    <t>AZENP02</t>
  </si>
  <si>
    <t>Zenpro Mix 40 X 250 ml*</t>
  </si>
  <si>
    <t>AZINC01</t>
  </si>
  <si>
    <t>Zinc 6 X 200 X 1 gr*</t>
  </si>
  <si>
    <t>Zinc</t>
  </si>
  <si>
    <t>CAGRO01</t>
  </si>
  <si>
    <t>Agrogibb 40 SL 30 X 15 X 35 ml</t>
  </si>
  <si>
    <t>Agrogibb 40 SL</t>
  </si>
  <si>
    <t>25GAT0511</t>
  </si>
  <si>
    <t>Global Agrotech, PT</t>
  </si>
  <si>
    <t>CAMCO01</t>
  </si>
  <si>
    <t>Amcoxone 276 SL 20 ltr (Coklat)</t>
  </si>
  <si>
    <t>Pail</t>
  </si>
  <si>
    <t>Amcoxone 276 SL</t>
  </si>
  <si>
    <t>Adil Makmur Fajar, PT</t>
  </si>
  <si>
    <t>CAMCO02</t>
  </si>
  <si>
    <t>Amcoxone 276 SL 4 X 5 ltr (Coklat)</t>
  </si>
  <si>
    <t>CAMCO03</t>
  </si>
  <si>
    <t>Amcopyr 670 EC 50 X 100 ml</t>
  </si>
  <si>
    <t>Amcopyr 670 EC</t>
  </si>
  <si>
    <t>CAMCO04</t>
  </si>
  <si>
    <t>Amcoxone 276 SL 20 X 1 ltr (Coklat)</t>
  </si>
  <si>
    <t>CBABL01</t>
  </si>
  <si>
    <t>Bablass 490 SL 4 X 5 ltr + 5 pack Metsul 5 gr</t>
  </si>
  <si>
    <t>Bablass 490 SL</t>
  </si>
  <si>
    <t>CBABL02</t>
  </si>
  <si>
    <t>Bablass 490 SL 20 ltr + 20 pack Metsul 5 gr</t>
  </si>
  <si>
    <t>CBABL03</t>
  </si>
  <si>
    <t>Bablass 490 SL 20 X 1 ltr + 1 pack Metsul 5 gr</t>
  </si>
  <si>
    <t>CBABL04</t>
  </si>
  <si>
    <t>Bablass 490 SL 20 X 500 ml + Metsul 5 gr</t>
  </si>
  <si>
    <t>CBASR01</t>
  </si>
  <si>
    <t>Basrata 150 SL 20 X 1 ltr</t>
  </si>
  <si>
    <t>Basrata 150 SL</t>
  </si>
  <si>
    <t>CBAYA01</t>
  </si>
  <si>
    <t>Bayam Kubah 35 X 500 gr</t>
  </si>
  <si>
    <t>Benih Bayam</t>
  </si>
  <si>
    <t>Bayam Kubah</t>
  </si>
  <si>
    <t>Benih Citra Asia, PT</t>
  </si>
  <si>
    <t>CBENA01</t>
  </si>
  <si>
    <t>Benang Pe mlg</t>
  </si>
  <si>
    <t>Kg</t>
  </si>
  <si>
    <t>CBENU01</t>
  </si>
  <si>
    <t>Ben Up 480 SL 20 X 1 ltr + 1 Pack Metaben 20 WG-5gr</t>
  </si>
  <si>
    <t>Ben Up 480 SL</t>
  </si>
  <si>
    <t>CBENU02</t>
  </si>
  <si>
    <t>Ben Up 480 SL 4 X 5 ltr + 5 Pack Metaben 20 WG-5gr</t>
  </si>
  <si>
    <t>CBENU03</t>
  </si>
  <si>
    <t>Ben Up 480 SL 20 ltr + 20 Pack Metaben 20 WG-5gr</t>
  </si>
  <si>
    <t>CBENX01</t>
  </si>
  <si>
    <t>Benxonemax 276 SL 20 X 1 ltr + 1 pack Metaben 20 WG-5 gr</t>
  </si>
  <si>
    <t>Benxone Max 276 SL</t>
  </si>
  <si>
    <t>CBENX02</t>
  </si>
  <si>
    <t>Benxonemax 276 SL 4 X 5 ltr + 5 pack Metaben 20 WG-5 gr</t>
  </si>
  <si>
    <t>CBENX03</t>
  </si>
  <si>
    <t>Benxonemax 276 SL 20 ltr + 20 pack Metaben 20 WG-5 gr</t>
  </si>
  <si>
    <t>CBRAU01</t>
  </si>
  <si>
    <t>Braunxone Gold 276 SL 20 X 1 ltr + 1 pack Resicore 5 gr</t>
  </si>
  <si>
    <t>Braunxone Gold 276 SL</t>
  </si>
  <si>
    <t>L141025</t>
  </si>
  <si>
    <t>Agrorisen Indomakmur Cemerlang, PT</t>
  </si>
  <si>
    <t>L200825</t>
  </si>
  <si>
    <t>CBRAU02</t>
  </si>
  <si>
    <t>Braunxone Gold 276 SL 4 X 5 ltr + 1 pack Resicore 25 gr</t>
  </si>
  <si>
    <t>CCABE01</t>
  </si>
  <si>
    <t>Cabe Damara F1 12 X 15 X 10 gr</t>
  </si>
  <si>
    <t>Benih Cabe Besar</t>
  </si>
  <si>
    <t>Cabe Damara F1</t>
  </si>
  <si>
    <t>CCABE02</t>
  </si>
  <si>
    <t>Cabe Darmais F1 12 X 15 X 10 gr</t>
  </si>
  <si>
    <t>Cabe Darmais F1</t>
  </si>
  <si>
    <t>CCABE03</t>
  </si>
  <si>
    <t>Cabe CMK Tavi 12 X 15 X 10 gr</t>
  </si>
  <si>
    <t>CCABE05</t>
  </si>
  <si>
    <t>Cabe Sret 12 X 15 X 10 gr</t>
  </si>
  <si>
    <t>Benih Cabe Rawit</t>
  </si>
  <si>
    <t>Cabe Sret</t>
  </si>
  <si>
    <t>CCABE07</t>
  </si>
  <si>
    <t>Cabe Genie 12 X 15 X 10 gr</t>
  </si>
  <si>
    <t>Cabe Genie</t>
  </si>
  <si>
    <t>CCALC01</t>
  </si>
  <si>
    <t>Calcium Super 20 X 1 kg</t>
  </si>
  <si>
    <t>Calcium Super</t>
  </si>
  <si>
    <t>Kertopaten Kencana, PT</t>
  </si>
  <si>
    <t>CCAMI04</t>
  </si>
  <si>
    <t>Camix 138 SL 20 X 1 ltr + 1 pack Resicore 5 gr</t>
  </si>
  <si>
    <t>Camix 138 SL</t>
  </si>
  <si>
    <t>L050225</t>
  </si>
  <si>
    <t>L161025</t>
  </si>
  <si>
    <t>L210825</t>
  </si>
  <si>
    <t>L231225</t>
  </si>
  <si>
    <t>L291225</t>
  </si>
  <si>
    <t>CCAMI05</t>
  </si>
  <si>
    <t>Camix 138 SL 4 X 5 ltr + 1 pack Resicore 25 gr</t>
  </si>
  <si>
    <t>L250425</t>
  </si>
  <si>
    <t>CCAMI06</t>
  </si>
  <si>
    <t>Camix 138 SL 20 ltr + 4 pack Resicore 25 gr</t>
  </si>
  <si>
    <t>CCHIE01</t>
  </si>
  <si>
    <t>Chief 480 SL 20 X 1 ltr + 1 pack Resicore 5 gr</t>
  </si>
  <si>
    <t>Chief 480 SL</t>
  </si>
  <si>
    <t>L300725</t>
  </si>
  <si>
    <t>CCHIE02</t>
  </si>
  <si>
    <t>Chief 480 SL 4 X 5 ltr + 1 pack Resicore 25 gr</t>
  </si>
  <si>
    <t>L280725</t>
  </si>
  <si>
    <t>CCHIE03</t>
  </si>
  <si>
    <t>Chief 480 SL 20 ltr + 4 pack Resicore 25 gr</t>
  </si>
  <si>
    <t>CDRYU02</t>
  </si>
  <si>
    <t>Dry Up 480 SL 4 X 5 ltr</t>
  </si>
  <si>
    <t>Dry Up 480 SL</t>
  </si>
  <si>
    <t>CDRYU03</t>
  </si>
  <si>
    <t>Dry Up 480 SL 20 ltr</t>
  </si>
  <si>
    <t>CGEMA01</t>
  </si>
  <si>
    <t>Gemaxone 276 SL 20 X 500 ml + Metsul 5 gr</t>
  </si>
  <si>
    <t>Gemaxone 276 SL</t>
  </si>
  <si>
    <t>CGEMA02</t>
  </si>
  <si>
    <t>Gemaxone 276 SL 20 ltr + 20 pack Metsul 5 gr</t>
  </si>
  <si>
    <t>CGEMA03</t>
  </si>
  <si>
    <t>Gemaxone 276 SL 20 X 1 ltr + Metsul 5 gr</t>
  </si>
  <si>
    <t>CGEMA04</t>
  </si>
  <si>
    <t>Gemaxone 276 SL 4 X 5 ltr + 5 pack Metsul 5 gr</t>
  </si>
  <si>
    <t>CGLIF06</t>
  </si>
  <si>
    <t>Glifasco 530 SL 20 ltr + 4 pack Resicore 25 gr</t>
  </si>
  <si>
    <t>Glifasco 530 SL</t>
  </si>
  <si>
    <t>L250225</t>
  </si>
  <si>
    <t>Culture Agritech Interzona, CV</t>
  </si>
  <si>
    <t>CGLUF01</t>
  </si>
  <si>
    <t>Glufa 200 SL 20 X 1 ltr</t>
  </si>
  <si>
    <t>Glufa 200 SL</t>
  </si>
  <si>
    <t>CGLUF02</t>
  </si>
  <si>
    <t>Glufa 200 SL 4 X 5 ltr</t>
  </si>
  <si>
    <t>CGOLD01</t>
  </si>
  <si>
    <t>Goldwin 220/30 OD 10 X 1 ltr</t>
  </si>
  <si>
    <t>Goldwin 220/30 OD</t>
  </si>
  <si>
    <t>KingAgroot Biotechnology Indonesia, PT</t>
  </si>
  <si>
    <t>CJAGU01</t>
  </si>
  <si>
    <t>Jagung Manis Romanza F1 40 X 250 gr</t>
  </si>
  <si>
    <t>Benih Jagung Manis</t>
  </si>
  <si>
    <t>Jagung Manis Romanza</t>
  </si>
  <si>
    <t>CJAGU02</t>
  </si>
  <si>
    <t>Jagung Manis Mabes F1 40 X 250 gr</t>
  </si>
  <si>
    <t>Jagung Manis Mabes F1</t>
  </si>
  <si>
    <t>CKACA01</t>
  </si>
  <si>
    <t>Kacang Panjang Katrina 30 X 500 gr</t>
  </si>
  <si>
    <t>Benih Kacang Panjang</t>
  </si>
  <si>
    <t>Kac. Panj. Katrina</t>
  </si>
  <si>
    <t>CKANG01</t>
  </si>
  <si>
    <t>Kangkung Shanghai 40 X 500 gr</t>
  </si>
  <si>
    <t>Benih Kangkung</t>
  </si>
  <si>
    <t>Kangkung Shanghai</t>
  </si>
  <si>
    <t>CKANG02</t>
  </si>
  <si>
    <t>Kangkung Dampit 40 X 500 gr</t>
  </si>
  <si>
    <t>Kangkung Dampit</t>
  </si>
  <si>
    <t>CKANG03</t>
  </si>
  <si>
    <t>Kangkung Shanghai 20 X 1 kg</t>
  </si>
  <si>
    <t>CKNO301</t>
  </si>
  <si>
    <t>KNO3 Putih Tawon 10 X 2 kg</t>
  </si>
  <si>
    <t>CKRES01</t>
  </si>
  <si>
    <t>Kresnakum 0.005 20 X 1 kg</t>
  </si>
  <si>
    <t>Kresnakum 0,005 BB</t>
  </si>
  <si>
    <t>CKRES02</t>
  </si>
  <si>
    <t>Kresnakum 0.005 20 X 10 X 100 gr</t>
  </si>
  <si>
    <t>CKSPT01</t>
  </si>
  <si>
    <t>KSP Tawon 50 kg</t>
  </si>
  <si>
    <t>KSP Tawon</t>
  </si>
  <si>
    <t>CLABU01</t>
  </si>
  <si>
    <t>Labu Samina F1 12 X 15 X 10 gr</t>
  </si>
  <si>
    <t>Benih Labu</t>
  </si>
  <si>
    <t>Labu Samina</t>
  </si>
  <si>
    <t>CLABU02</t>
  </si>
  <si>
    <t>Labu Samina F1 12 X 10 X 20 gr</t>
  </si>
  <si>
    <t>CLABU03</t>
  </si>
  <si>
    <t>Labu Suprim F1 12 X 15 X 10 gr</t>
  </si>
  <si>
    <t>Labu Suprim</t>
  </si>
  <si>
    <t>CLANN01</t>
  </si>
  <si>
    <t>Lannate 40 SP 10 X 10 X 100 gr</t>
  </si>
  <si>
    <t>Lannate 40 SP</t>
  </si>
  <si>
    <t>DES24IER03</t>
  </si>
  <si>
    <t>JAN25IER01</t>
  </si>
  <si>
    <t>CLANN02</t>
  </si>
  <si>
    <t>Lannate 25 WP</t>
  </si>
  <si>
    <t>FEB25IEM02</t>
  </si>
  <si>
    <t>FEB25IEM03</t>
  </si>
  <si>
    <t>CLANN03</t>
  </si>
  <si>
    <t>Lannate 25 WP 20 X 50 X 15 gr</t>
  </si>
  <si>
    <t>FEB25IEL01</t>
  </si>
  <si>
    <t>JAN25IEL02</t>
  </si>
  <si>
    <t>JAN25IEL03</t>
  </si>
  <si>
    <t>CLANN04</t>
  </si>
  <si>
    <t>Lannate 40 SP 40 X 250 gr</t>
  </si>
  <si>
    <t>FEB25IES02</t>
  </si>
  <si>
    <t>FEB25IES03</t>
  </si>
  <si>
    <t>CLANN05</t>
  </si>
  <si>
    <t>Lannate 25 WP 20 X 500 gr</t>
  </si>
  <si>
    <t>JUL24SDY01</t>
  </si>
  <si>
    <t>CMEGA01</t>
  </si>
  <si>
    <t>Megaxone 135 SL 20 X 1 ltr + 1 Pack Metaben 20 WG-5 gr</t>
  </si>
  <si>
    <t>Megaxone 135 SL</t>
  </si>
  <si>
    <t>CMEGA02</t>
  </si>
  <si>
    <t>Megaxone 135 SL 4 X 5 ltr + 5 Pack Metaben 20 WG-5 gr</t>
  </si>
  <si>
    <t>CMEGA03</t>
  </si>
  <si>
    <t>Megaxone 135 SL 20 ltr + 20 Pack Metaben 20 WG-5 gr</t>
  </si>
  <si>
    <t>CMELO01</t>
  </si>
  <si>
    <t>Melon Jumbo F1 12 X 10 X 20 gr</t>
  </si>
  <si>
    <t>Benih Melon</t>
  </si>
  <si>
    <t>Melon Jumbo F1</t>
  </si>
  <si>
    <t>CMETS01</t>
  </si>
  <si>
    <t>Metsul 24 WP 40 X 50 gr</t>
  </si>
  <si>
    <t>Metsul 24 WP</t>
  </si>
  <si>
    <t>CMETS03</t>
  </si>
  <si>
    <t>Metsulindo 20 WP 20 X 250 gr</t>
  </si>
  <si>
    <t>Metsulindo 20 WP</t>
  </si>
  <si>
    <t>CMETS05</t>
  </si>
  <si>
    <t>Metsul 24 WP 20 X 200 gr</t>
  </si>
  <si>
    <t>CMULS01</t>
  </si>
  <si>
    <t>Mulsa HP Karisma Star 120 X 9 kg</t>
  </si>
  <si>
    <t>Mulsa HP Karisma Star</t>
  </si>
  <si>
    <t>Surya Berkah Plastindo, PT</t>
  </si>
  <si>
    <t>CMULS02</t>
  </si>
  <si>
    <t>Mulsa HP Karisma Star 120 X 18 kg</t>
  </si>
  <si>
    <t>CMULS03</t>
  </si>
  <si>
    <t>Mulsa HP Karisma Super (Madya) 120 X 18 kg</t>
  </si>
  <si>
    <t>Mulsa HP Karisma Super (Madya)</t>
  </si>
  <si>
    <t>Tomang Plastindo Utama, PT</t>
  </si>
  <si>
    <t>CMULS04</t>
  </si>
  <si>
    <t>Mulsa HP Karisma Super (Madya) 120 X 9 kg</t>
  </si>
  <si>
    <t>CMULS05</t>
  </si>
  <si>
    <t>Mulsa HP Karisma Super (Madya) 120 x 5.5 kg</t>
  </si>
  <si>
    <t>CNOXO01</t>
  </si>
  <si>
    <t>Noxone 276 SL 20 X 1 ltr</t>
  </si>
  <si>
    <t>Noxone 276 SL</t>
  </si>
  <si>
    <t>P0826D2731</t>
  </si>
  <si>
    <t>Multi Sarana Indotani, PT</t>
  </si>
  <si>
    <t>CNOXO02</t>
  </si>
  <si>
    <t>Noxone 276 SL 4 X 5 ltr</t>
  </si>
  <si>
    <t>P0825E1301</t>
  </si>
  <si>
    <t>CNOXO03</t>
  </si>
  <si>
    <t>Noxone Mix 255 SL 4 X 5 ltr</t>
  </si>
  <si>
    <t>Noxone Mix 255 SL</t>
  </si>
  <si>
    <t>P1025A0601</t>
  </si>
  <si>
    <t>P1025J0701</t>
  </si>
  <si>
    <t>P1025J2101</t>
  </si>
  <si>
    <t>P1025J2801</t>
  </si>
  <si>
    <t>CNOXO04</t>
  </si>
  <si>
    <t>Noxone Mix 255 SL 20 X 1 ltr</t>
  </si>
  <si>
    <t>P1024L1601</t>
  </si>
  <si>
    <t>P1025J0901</t>
  </si>
  <si>
    <t>P1025J1401</t>
  </si>
  <si>
    <t>P1026A1301</t>
  </si>
  <si>
    <t>CNOXO05</t>
  </si>
  <si>
    <t>Noxone Mix 255 SL 20 ltr</t>
  </si>
  <si>
    <t>P1024K2801</t>
  </si>
  <si>
    <t>P1026D1601</t>
  </si>
  <si>
    <t>CNPKB01</t>
  </si>
  <si>
    <t>NPK Boost 324 50 kg</t>
  </si>
  <si>
    <t>NPK Boost 324</t>
  </si>
  <si>
    <t>CNPKB02</t>
  </si>
  <si>
    <t>NPK Boost 324 20 X 1 kg</t>
  </si>
  <si>
    <t>CNPKB03</t>
  </si>
  <si>
    <t>NPK Boost 324 10 X 5 kg</t>
  </si>
  <si>
    <t>CNPKC01</t>
  </si>
  <si>
    <t>NPK Cap Tawon 16-16-16 20 X 1 kg</t>
  </si>
  <si>
    <t>NPK Cap Tawon 16-16-16</t>
  </si>
  <si>
    <t>CNPKC04</t>
  </si>
  <si>
    <t>NPK Cap Tawon 16-16-16 10 X 5 kg</t>
  </si>
  <si>
    <t>CNPKC06</t>
  </si>
  <si>
    <t>NPK Cap Tawon 16-16-16 + Boron 50 kg</t>
  </si>
  <si>
    <t>NPK Cap Tawon 16-16-16 + Boron</t>
  </si>
  <si>
    <t>CPARA01</t>
  </si>
  <si>
    <t>Paratop 276 SL 20 X 1 ltr</t>
  </si>
  <si>
    <t>Paratop 276 SL</t>
  </si>
  <si>
    <t>CPARA02</t>
  </si>
  <si>
    <t>Paratop 276 SL 4 X 5 ltr</t>
  </si>
  <si>
    <t>CPARA03</t>
  </si>
  <si>
    <t>Paratop 276 SL 20 ltr</t>
  </si>
  <si>
    <t>CPARE01</t>
  </si>
  <si>
    <t>Pare Hokian F1 12 X 10 X 20 gr</t>
  </si>
  <si>
    <t>Benih Pare</t>
  </si>
  <si>
    <t>Pare Hokian</t>
  </si>
  <si>
    <t>CPARE02</t>
  </si>
  <si>
    <t>Pare Hainan F1 12 X 15 X 10 gr</t>
  </si>
  <si>
    <t>Pare Hainan F1</t>
  </si>
  <si>
    <t>CPARE03</t>
  </si>
  <si>
    <t>Pare Hainan F1 12 X 10 X 20 gr</t>
  </si>
  <si>
    <t>CPARE04</t>
  </si>
  <si>
    <t>Pare Hokian 12 X 15 X 10 gr</t>
  </si>
  <si>
    <t>CPOLY01</t>
  </si>
  <si>
    <t>Polybag 5/10 X 15 cm</t>
  </si>
  <si>
    <t>Polybag 0.08</t>
  </si>
  <si>
    <t>CPOLY02</t>
  </si>
  <si>
    <t>Polybag 7.5/15 X 15 cm</t>
  </si>
  <si>
    <t>CPOLY03</t>
  </si>
  <si>
    <t>Polybag 10/20 X 25 cm</t>
  </si>
  <si>
    <t>CPOLY04</t>
  </si>
  <si>
    <t>Polybag 7.5/15 X 20 cm</t>
  </si>
  <si>
    <t>CPOLY05</t>
  </si>
  <si>
    <t>Polybag 12.5/25 X 25 cm</t>
  </si>
  <si>
    <t>CPOLY06</t>
  </si>
  <si>
    <t>Polybag 15/30 X 30 cm</t>
  </si>
  <si>
    <t>CPOLY07</t>
  </si>
  <si>
    <t>Polybag 15/30 X 35 cm</t>
  </si>
  <si>
    <t>CPOLY08</t>
  </si>
  <si>
    <t>Polybag 20/40 X 40 cm</t>
  </si>
  <si>
    <t>CPOLY09</t>
  </si>
  <si>
    <t>Polybag 20/40 X 45 cm</t>
  </si>
  <si>
    <t>CPOLY10</t>
  </si>
  <si>
    <t>Polybag 20/40 X 50 cm</t>
  </si>
  <si>
    <t>CPOLY13</t>
  </si>
  <si>
    <t>Polybag 12.5/25 X 30 cm</t>
  </si>
  <si>
    <t>CPOLY14</t>
  </si>
  <si>
    <t>Polybag 15/30 X 40 cm</t>
  </si>
  <si>
    <t>CPOLY15</t>
  </si>
  <si>
    <t>Polybag 17.5/35 x 40 cm</t>
  </si>
  <si>
    <t>CPOLY16</t>
  </si>
  <si>
    <t>Polybag 17.5/35 x 35 cm</t>
  </si>
  <si>
    <t>CPROT01</t>
  </si>
  <si>
    <t>Prothephon Karet 10 PA 20 X 500 ml</t>
  </si>
  <si>
    <t>Prothephon 10 PA</t>
  </si>
  <si>
    <t>Z0524L1201</t>
  </si>
  <si>
    <t>CPROT02</t>
  </si>
  <si>
    <t>Prothephon Karet 10 PA 20 X 1 ltr</t>
  </si>
  <si>
    <t>Z0524J1501</t>
  </si>
  <si>
    <t>CQUAT03</t>
  </si>
  <si>
    <t>Quatis 276 SL 4 X 5 ltr</t>
  </si>
  <si>
    <t>Quatis 276 SL</t>
  </si>
  <si>
    <t>QT2505245000</t>
  </si>
  <si>
    <t>CQUAT04</t>
  </si>
  <si>
    <t>Quatis 276 SL 20 ltr</t>
  </si>
  <si>
    <t>QT25052420000</t>
  </si>
  <si>
    <t>CRAMB01</t>
  </si>
  <si>
    <t>Rambo Gold 480 SL 20 X 1 ltr</t>
  </si>
  <si>
    <t>Rambo Gold 480 SL</t>
  </si>
  <si>
    <t>G0125B2001</t>
  </si>
  <si>
    <t>G0125I0301</t>
  </si>
  <si>
    <t>G0125I0401</t>
  </si>
  <si>
    <t>G0125I0801</t>
  </si>
  <si>
    <t>G0125J2901</t>
  </si>
  <si>
    <t>G0126D2801</t>
  </si>
  <si>
    <t>CRAMB02</t>
  </si>
  <si>
    <t>Rambo Gold 480 SL 4 X 5 ltr</t>
  </si>
  <si>
    <t>G0125E3001</t>
  </si>
  <si>
    <t>G0125L0401</t>
  </si>
  <si>
    <t>CRAMB03</t>
  </si>
  <si>
    <t>Rambo Gold 480 SL 20 ltr</t>
  </si>
  <si>
    <t>G0125D1101</t>
  </si>
  <si>
    <t>G0125F0301</t>
  </si>
  <si>
    <t>G0125J0901</t>
  </si>
  <si>
    <t>CRATO01</t>
  </si>
  <si>
    <t>Ratol 80 P 10 X 100 X 10 gr</t>
  </si>
  <si>
    <t>Ratol 80 P</t>
  </si>
  <si>
    <t>FW80ZNP002</t>
  </si>
  <si>
    <t>Catur Agrodaya Mandiri, PT</t>
  </si>
  <si>
    <t>JT00ZNP010</t>
  </si>
  <si>
    <t>CSAWI01</t>
  </si>
  <si>
    <t>Sawi Packchoy Masbro 12 X 15 X 10 gr</t>
  </si>
  <si>
    <t>Sawi Packchoy Masbro</t>
  </si>
  <si>
    <t>CSELA01</t>
  </si>
  <si>
    <t>Selada Kriebo 12 X 15 X 10 gr</t>
  </si>
  <si>
    <t>Benih Selada</t>
  </si>
  <si>
    <t>Selada Kriebo</t>
  </si>
  <si>
    <t>CSILO01</t>
  </si>
  <si>
    <t>Silocel 40 X 250 ml</t>
  </si>
  <si>
    <t>Silocel</t>
  </si>
  <si>
    <t>PR23A0402</t>
  </si>
  <si>
    <t>PR23A0403</t>
  </si>
  <si>
    <t>PR23C1201</t>
  </si>
  <si>
    <t>CSILO02</t>
  </si>
  <si>
    <t>Silocel 20 X 500 ml</t>
  </si>
  <si>
    <t>PR23C0402</t>
  </si>
  <si>
    <t>CSLAY01</t>
  </si>
  <si>
    <t>Slayer 205 SL 20 X 1 ltr</t>
  </si>
  <si>
    <t>Slayer 205 SL</t>
  </si>
  <si>
    <t>CSLAY03</t>
  </si>
  <si>
    <t>Slayer 205 SL 20 ltr</t>
  </si>
  <si>
    <t>CSMK01</t>
  </si>
  <si>
    <t>Smk. Big Maduri F1 12 X 10 X 20 gr</t>
  </si>
  <si>
    <t>Benih Semangka</t>
  </si>
  <si>
    <t>Smk. Big Maduri F1</t>
  </si>
  <si>
    <t>CSMK02</t>
  </si>
  <si>
    <t>Smk. Madrid F1 12 X 10 X 20 gr</t>
  </si>
  <si>
    <t>Smk. Madrid F1</t>
  </si>
  <si>
    <t>CSPON01</t>
  </si>
  <si>
    <t>Spontas 450 SL 10 X 1 ltr</t>
  </si>
  <si>
    <t>Spontas 450 SL</t>
  </si>
  <si>
    <t>CSPRA01</t>
  </si>
  <si>
    <t>Sprayer Elektrik Solusi Type 4 16 ltr</t>
  </si>
  <si>
    <t>Sprayer Elektrik Solusi Type 4</t>
  </si>
  <si>
    <t>Tani Abadi Borneo, CV</t>
  </si>
  <si>
    <t>CTALI01</t>
  </si>
  <si>
    <t>Tali Gawar 989 40 X 600 gr</t>
  </si>
  <si>
    <t>Slop</t>
  </si>
  <si>
    <t>Tali Gawar 989</t>
  </si>
  <si>
    <t>CTANG01</t>
  </si>
  <si>
    <t>Tangki Yoto 16 ltr Manual</t>
  </si>
  <si>
    <t>Tangki Yoto</t>
  </si>
  <si>
    <t>CTERB01</t>
  </si>
  <si>
    <t>Terbas 490 SL 20 X 1 ltr</t>
  </si>
  <si>
    <t>TB2602031000</t>
  </si>
  <si>
    <t>CTERB02</t>
  </si>
  <si>
    <t>Terbas 490 SL 4 X 5 ltr</t>
  </si>
  <si>
    <t>TB2602035000</t>
  </si>
  <si>
    <t>CTERB03</t>
  </si>
  <si>
    <t>Terbas 490 SL 20 ltr</t>
  </si>
  <si>
    <t>TB26020320000</t>
  </si>
  <si>
    <t>CTERO01</t>
  </si>
  <si>
    <t>Terong Bungo F1 12 X 20 X 5 gr</t>
  </si>
  <si>
    <t>Benih Terong</t>
  </si>
  <si>
    <t>Terong Bungo F1</t>
  </si>
  <si>
    <t>CTERO02</t>
  </si>
  <si>
    <t>Terong Kenari 12 X 15 X 10 gr</t>
  </si>
  <si>
    <t>Terong Kenari</t>
  </si>
  <si>
    <t>CTERO03</t>
  </si>
  <si>
    <t>Terong Reza 12 X 15 X 10 gr</t>
  </si>
  <si>
    <t>Terong Reza</t>
  </si>
  <si>
    <t>CTERO04</t>
  </si>
  <si>
    <t>Terong Serge 12 X 15 X 10 gr</t>
  </si>
  <si>
    <t>Terong Serge</t>
  </si>
  <si>
    <t>CTIMU01</t>
  </si>
  <si>
    <t>Timun Monas F1 12 X 10 X 20 gr</t>
  </si>
  <si>
    <t>Benih Timun</t>
  </si>
  <si>
    <t>Timun Monas F1</t>
  </si>
  <si>
    <t>CTIMU03</t>
  </si>
  <si>
    <t>Timun Monas F1 12 X 15 X 10 gr</t>
  </si>
  <si>
    <t>CTIMU05</t>
  </si>
  <si>
    <t>Timun Lalap Hijau 12 X 10 X 20 gr</t>
  </si>
  <si>
    <t>Timun Lalap Hijau</t>
  </si>
  <si>
    <t>CTOMA01</t>
  </si>
  <si>
    <t>Tomat Karuna 12 X 15 X 10 gr</t>
  </si>
  <si>
    <t>Benih Tomat</t>
  </si>
  <si>
    <t>Tomat Karuna</t>
  </si>
  <si>
    <t>CTOPJ01</t>
  </si>
  <si>
    <t>Topjos 300 SL 20 X 1 ltr (Hijau) + 1 pack Metsul 5 gr</t>
  </si>
  <si>
    <t>Topjos 300 SL</t>
  </si>
  <si>
    <t>CTOPJ02</t>
  </si>
  <si>
    <t>Topjos 300 SL 4 X 5 ltr (Hijau) + 5 pack Metsul 5 gr</t>
  </si>
  <si>
    <t>CTOPJ03</t>
  </si>
  <si>
    <t>Topjos 300 SL 20 ltr (Hijau) + 20 pack Metsul 5 gr</t>
  </si>
  <si>
    <t>CTOPJ04</t>
  </si>
  <si>
    <t>Topjos 300 SL 20 X 1 ltr (Coklat) + 1 pack Metsul 5 gr</t>
  </si>
  <si>
    <t>CTOPJ05</t>
  </si>
  <si>
    <t>Topjos 300 SL 4 X 5 ltr (Coklat) + 5 pack Metsul 5 gr</t>
  </si>
  <si>
    <t>CTOPJ06</t>
  </si>
  <si>
    <t>Topjos 300 SL 20 ltr (Coklat) + 20 pack Metsul 5 gr</t>
  </si>
  <si>
    <t>CTURB02</t>
  </si>
  <si>
    <t>Turbo Up Gold 525 SL 20 X 1 ltr</t>
  </si>
  <si>
    <t>Turbo Up Gold 525 SL</t>
  </si>
  <si>
    <t>TP2508301000</t>
  </si>
  <si>
    <t>CTURB03</t>
  </si>
  <si>
    <t>Turbo Up Gold 525 SL 4 X 5 ltr</t>
  </si>
  <si>
    <t>TP2508305000</t>
  </si>
  <si>
    <t>TU2506255000</t>
  </si>
  <si>
    <t>CTURB04</t>
  </si>
  <si>
    <t>Turbo Up Gold 525 SL 20 ltr</t>
  </si>
  <si>
    <t>TP25083020000</t>
  </si>
  <si>
    <t>TU25052420000</t>
  </si>
  <si>
    <t>TU25062520000</t>
  </si>
  <si>
    <t>CVIAR01</t>
  </si>
  <si>
    <t>Viaron 80 WP 10 X 1 kg</t>
  </si>
  <si>
    <t>Viaron 80 WP</t>
  </si>
  <si>
    <t>CVIAR02</t>
  </si>
  <si>
    <t>Viaron 80 WP 40 X 250 gr</t>
  </si>
  <si>
    <t>CWISA01</t>
  </si>
  <si>
    <t>Wisat 200 SL 12 X 1 ltr</t>
  </si>
  <si>
    <t>Wisat 200 SL</t>
  </si>
  <si>
    <t>25GATH1201W</t>
  </si>
  <si>
    <t>26GATH0205W</t>
  </si>
  <si>
    <t>QABAC01</t>
  </si>
  <si>
    <t>Abacel 18 EC 10 X 1 ltr</t>
  </si>
  <si>
    <t>QABAC03</t>
  </si>
  <si>
    <t>YL07012026</t>
  </si>
  <si>
    <t>YL08012026</t>
  </si>
  <si>
    <t>QABAC04</t>
  </si>
  <si>
    <t>Abacel 18 EC 40 X 250 ml</t>
  </si>
  <si>
    <t>YL12012026</t>
  </si>
  <si>
    <t>Gdg. Ttp Direks</t>
  </si>
  <si>
    <t>QABAC07</t>
  </si>
  <si>
    <t>Abacel 18 EC 50 X 100 ml</t>
  </si>
  <si>
    <t>QABAD01</t>
  </si>
  <si>
    <t>Abado 50 WP 20 X 6 X 40 gr*</t>
  </si>
  <si>
    <t>Abado 50 WP</t>
  </si>
  <si>
    <t>ADV070N011</t>
  </si>
  <si>
    <t>ADV108V010</t>
  </si>
  <si>
    <t>QABAD02</t>
  </si>
  <si>
    <t>Abado 50 WP 20 X 20 X 10 gr*</t>
  </si>
  <si>
    <t>ADV072N008</t>
  </si>
  <si>
    <t>ADV093V007</t>
  </si>
  <si>
    <t>ADV349A006</t>
  </si>
  <si>
    <t>QABEN01</t>
  </si>
  <si>
    <t>Abenz 22 EC 100 X 100 ml</t>
  </si>
  <si>
    <t>Abenz 22 EC</t>
  </si>
  <si>
    <t>ADV0710180723</t>
  </si>
  <si>
    <t>ADV11411048</t>
  </si>
  <si>
    <t>ADV1481049</t>
  </si>
  <si>
    <t>ADV1551025</t>
  </si>
  <si>
    <t>ADV177E044</t>
  </si>
  <si>
    <t>ADV321E045</t>
  </si>
  <si>
    <t>QABEN02</t>
  </si>
  <si>
    <t>Abenz 22 EC 40 X 250 ml</t>
  </si>
  <si>
    <t>ADV072N056</t>
  </si>
  <si>
    <t>ADV106E053</t>
  </si>
  <si>
    <t>ADV1121059</t>
  </si>
  <si>
    <t>ADV125N057</t>
  </si>
  <si>
    <t>ADV347E055</t>
  </si>
  <si>
    <t>QABOJ01</t>
  </si>
  <si>
    <t>Abojo 60 WP 100 X 100 gr</t>
  </si>
  <si>
    <t>Moluskisida</t>
  </si>
  <si>
    <t>Abojo 60 WP</t>
  </si>
  <si>
    <t>ADV1200100124ST</t>
  </si>
  <si>
    <t>ADV1200190124ST</t>
  </si>
  <si>
    <t>ADV2340220125ST</t>
  </si>
  <si>
    <t>ADV2720140425ST</t>
  </si>
  <si>
    <t>ADV2720149425ST</t>
  </si>
  <si>
    <t>ADV3050090725ST</t>
  </si>
  <si>
    <t>ADV3560181125ST</t>
  </si>
  <si>
    <t>ADV3950090725ST</t>
  </si>
  <si>
    <t>ADV4110250526ST</t>
  </si>
  <si>
    <t>QABOJ02</t>
  </si>
  <si>
    <t>Abojo 60 WP 10 X 20 X 50 gr</t>
  </si>
  <si>
    <t>ADV1920300824ST</t>
  </si>
  <si>
    <t>ADV2330220125ST</t>
  </si>
  <si>
    <t>ADV2550070325ST</t>
  </si>
  <si>
    <t>ADV3060160725ST</t>
  </si>
  <si>
    <t>ADV3620291125ST</t>
  </si>
  <si>
    <t>QACAP02</t>
  </si>
  <si>
    <t>Acapela System 280 SC 50 X 100 ml</t>
  </si>
  <si>
    <t>Acapela System 280 SC</t>
  </si>
  <si>
    <t>25H2977U02</t>
  </si>
  <si>
    <t>Corteva Agriscience Indonesia, PT</t>
  </si>
  <si>
    <t>25J2977902</t>
  </si>
  <si>
    <t>25L2977803</t>
  </si>
  <si>
    <t>C66809H001</t>
  </si>
  <si>
    <t>C668O6S001</t>
  </si>
  <si>
    <t>C668O9H001</t>
  </si>
  <si>
    <t>C668P1L001</t>
  </si>
  <si>
    <t>C668P6R001</t>
  </si>
  <si>
    <t>26D2977H02</t>
  </si>
  <si>
    <t>QACCO01</t>
  </si>
  <si>
    <t>Accora 100 EC 20 X 500 ml*</t>
  </si>
  <si>
    <t>Accora 100 EC</t>
  </si>
  <si>
    <t>QACCU05</t>
  </si>
  <si>
    <t>Accu Sprayer Elektrik 5L 12V 1.3A</t>
  </si>
  <si>
    <t>Accu Sprayer Elektrik</t>
  </si>
  <si>
    <t>QACCU06</t>
  </si>
  <si>
    <t>Accu Isatech Isa 8-12</t>
  </si>
  <si>
    <t>Accu Isatech Isa Accu Isatech Isa</t>
  </si>
  <si>
    <t>QACEO02</t>
  </si>
  <si>
    <t>Ace-One 75 SP 25 X 400 gr*</t>
  </si>
  <si>
    <t>Ace One 75 SP</t>
  </si>
  <si>
    <t>QACEO04</t>
  </si>
  <si>
    <t>Ace-One 75 SP 50 X 100 gr*</t>
  </si>
  <si>
    <t>QACHL01</t>
  </si>
  <si>
    <t>Achlor 4/36 WP 60 X 100 gr</t>
  </si>
  <si>
    <t>ADV095A001</t>
  </si>
  <si>
    <t>QACL01</t>
  </si>
  <si>
    <t>ACL 6 865 SL 50 X 200 ml*</t>
  </si>
  <si>
    <t>ACL 6 865 SL</t>
  </si>
  <si>
    <t>QACL02</t>
  </si>
  <si>
    <t>ACL 6 865 SL 25 X 400 ml*</t>
  </si>
  <si>
    <t>6,01E+11</t>
  </si>
  <si>
    <t>QACRO01</t>
  </si>
  <si>
    <t>Acrobat 50 WP 16 X 20 X 10 gr</t>
  </si>
  <si>
    <t>Acrobat 50 WP</t>
  </si>
  <si>
    <t>2404Q12002</t>
  </si>
  <si>
    <t>BASF Indonesia, PT</t>
  </si>
  <si>
    <t>2504Q02001</t>
  </si>
  <si>
    <t>2504Q03001</t>
  </si>
  <si>
    <t>2504Q09002</t>
  </si>
  <si>
    <t>2504Q10001</t>
  </si>
  <si>
    <t>2504Q12001</t>
  </si>
  <si>
    <t>2604Q01002</t>
  </si>
  <si>
    <t>2604Q05001</t>
  </si>
  <si>
    <t>2604Q05002</t>
  </si>
  <si>
    <t>QACRO02</t>
  </si>
  <si>
    <t>Acrobat 500 SC 20 ltr</t>
  </si>
  <si>
    <t>Acrobat 500 SC</t>
  </si>
  <si>
    <t>24182K09EY</t>
  </si>
  <si>
    <t>24366K13EY</t>
  </si>
  <si>
    <t>QACRO03</t>
  </si>
  <si>
    <t>Acrobat 50 WP 20 X 6 X 40 gr</t>
  </si>
  <si>
    <t>2405Q05001</t>
  </si>
  <si>
    <t>2405Q05002</t>
  </si>
  <si>
    <t>2405Q08001</t>
  </si>
  <si>
    <t>2405Q10001</t>
  </si>
  <si>
    <t>2405Q11002</t>
  </si>
  <si>
    <t>2505Q01001</t>
  </si>
  <si>
    <t>2505Q09001</t>
  </si>
  <si>
    <t>2505Q10001</t>
  </si>
  <si>
    <t>2605Q01001</t>
  </si>
  <si>
    <t>2605Q01003</t>
  </si>
  <si>
    <t>2605Q05004</t>
  </si>
  <si>
    <t>2605Q06001</t>
  </si>
  <si>
    <t>QACTI03</t>
  </si>
  <si>
    <t>Actigrow 20 X 500 ml*</t>
  </si>
  <si>
    <t>ZAT</t>
  </si>
  <si>
    <t>Actigrow</t>
  </si>
  <si>
    <t>QACTI04</t>
  </si>
  <si>
    <t>Actigrow 12 X 1 ltr*</t>
  </si>
  <si>
    <t>20241104-005</t>
  </si>
  <si>
    <t>QACTI05</t>
  </si>
  <si>
    <t>Activation 20 X 500 ml*</t>
  </si>
  <si>
    <t>Activation</t>
  </si>
  <si>
    <t>B-01/2026</t>
  </si>
  <si>
    <t>B-03/2026</t>
  </si>
  <si>
    <t>B-06/2026</t>
  </si>
  <si>
    <t>BO5AM</t>
  </si>
  <si>
    <t>QACTI06</t>
  </si>
  <si>
    <t>Activation 20 X 1 ltr*</t>
  </si>
  <si>
    <t>B-04/2026</t>
  </si>
  <si>
    <t>ZAT01</t>
  </si>
  <si>
    <t>QADRI01</t>
  </si>
  <si>
    <t>Adrift 125 EC</t>
  </si>
  <si>
    <t>QADRI02</t>
  </si>
  <si>
    <t>Adrift 125 EC 40 X 250 ml</t>
  </si>
  <si>
    <t>QAFON01</t>
  </si>
  <si>
    <t>Afonil 50 SC 20 X 500 ml</t>
  </si>
  <si>
    <t>ADV034N004</t>
  </si>
  <si>
    <t>ADV133I007</t>
  </si>
  <si>
    <t>ADV15CN005</t>
  </si>
  <si>
    <t>ADV2081151124ST</t>
  </si>
  <si>
    <t>ADV227N006</t>
  </si>
  <si>
    <t>QAFON02</t>
  </si>
  <si>
    <t>ADV035N001</t>
  </si>
  <si>
    <t>QAFON03</t>
  </si>
  <si>
    <t>Afonil 50 SC 100 X 50 ml</t>
  </si>
  <si>
    <t>ADV074A001</t>
  </si>
  <si>
    <t>QAFON04</t>
  </si>
  <si>
    <t>Afonil 50 SC 100 X 100 ml</t>
  </si>
  <si>
    <t>QAGAP01</t>
  </si>
  <si>
    <t>Agapro 280 SL 50 X 80 ml*</t>
  </si>
  <si>
    <t>Agapro 280 SL</t>
  </si>
  <si>
    <t>78452E8014</t>
  </si>
  <si>
    <t>78473W3001</t>
  </si>
  <si>
    <t>QAGAP02</t>
  </si>
  <si>
    <t>Agapro 280 SL 40 X 200 ml*</t>
  </si>
  <si>
    <t>7733W3001</t>
  </si>
  <si>
    <t>78373U2009</t>
  </si>
  <si>
    <t>78373U7008</t>
  </si>
  <si>
    <t>QAGIL01</t>
  </si>
  <si>
    <t>Agil 100 EC 100 X 100 ml</t>
  </si>
  <si>
    <t>Agil 100 EC</t>
  </si>
  <si>
    <t>QAGIL02</t>
  </si>
  <si>
    <t>Agil 100 EC 40 X 250 ml</t>
  </si>
  <si>
    <t>QAGIL03</t>
  </si>
  <si>
    <t>Agil 100 EC 20 X 400 ml</t>
  </si>
  <si>
    <t>QAGRI04</t>
  </si>
  <si>
    <t>Agristick 400 L 12 X 1 ltr</t>
  </si>
  <si>
    <t>Agristick 400 L</t>
  </si>
  <si>
    <t>PI41004071</t>
  </si>
  <si>
    <t>PI43004263</t>
  </si>
  <si>
    <t>PI43004324</t>
  </si>
  <si>
    <t>PI43004372</t>
  </si>
  <si>
    <t>PI43004393</t>
  </si>
  <si>
    <t>PI43004424</t>
  </si>
  <si>
    <t>PI43004503</t>
  </si>
  <si>
    <t>PI43004577</t>
  </si>
  <si>
    <t>PI43004581</t>
  </si>
  <si>
    <t>PI43004622</t>
  </si>
  <si>
    <t>PI43004647</t>
  </si>
  <si>
    <t>PI43004674</t>
  </si>
  <si>
    <t>PI43004675</t>
  </si>
  <si>
    <t>PI43004715</t>
  </si>
  <si>
    <t>PI43004740</t>
  </si>
  <si>
    <t>PI43004844</t>
  </si>
  <si>
    <t>PI43004906</t>
  </si>
  <si>
    <t>QAGRI06</t>
  </si>
  <si>
    <t>Agridex 715 EC 12 X 1 ltr</t>
  </si>
  <si>
    <t>Agridex 715 EC</t>
  </si>
  <si>
    <t>PI41003524</t>
  </si>
  <si>
    <t>PI43004064</t>
  </si>
  <si>
    <t>PI43004373</t>
  </si>
  <si>
    <t>PI43004692</t>
  </si>
  <si>
    <t>PI43004743</t>
  </si>
  <si>
    <t>PI43004744</t>
  </si>
  <si>
    <t>QAGRI07</t>
  </si>
  <si>
    <t>Agrimec 18 EC 40 X 250 ml</t>
  </si>
  <si>
    <t>Agrimec 18 EC</t>
  </si>
  <si>
    <t>JAK4E183XX</t>
  </si>
  <si>
    <t>JAK4G126XX</t>
  </si>
  <si>
    <t>JAK4H140XX</t>
  </si>
  <si>
    <t>JAK4H157XX</t>
  </si>
  <si>
    <t>JAK4J143XX</t>
  </si>
  <si>
    <t>JAK4J145XX</t>
  </si>
  <si>
    <t>JAK4J146XX</t>
  </si>
  <si>
    <t>JAK5I124XX</t>
  </si>
  <si>
    <t>JAK5I125XX</t>
  </si>
  <si>
    <t>JAK5L129XX</t>
  </si>
  <si>
    <t>JAK5L130XX</t>
  </si>
  <si>
    <t>JAK5L131XX</t>
  </si>
  <si>
    <t>JAK5L132XX</t>
  </si>
  <si>
    <t>JAK6D139XX</t>
  </si>
  <si>
    <t>QAGRO02</t>
  </si>
  <si>
    <t>24GAT0911</t>
  </si>
  <si>
    <t>25GAT0211</t>
  </si>
  <si>
    <t>25GAT0811</t>
  </si>
  <si>
    <t>25GAT1011</t>
  </si>
  <si>
    <t>26GAT0411</t>
  </si>
  <si>
    <t>26GAT0511</t>
  </si>
  <si>
    <t>GA0328-E</t>
  </si>
  <si>
    <t>QAGUS01</t>
  </si>
  <si>
    <t>Agus 500 SC</t>
  </si>
  <si>
    <t>ADV003N051</t>
  </si>
  <si>
    <t>ADV0281060</t>
  </si>
  <si>
    <t>ADV0691061</t>
  </si>
  <si>
    <t>ADV081N053</t>
  </si>
  <si>
    <t>ADV088E047</t>
  </si>
  <si>
    <t>ADV0981062</t>
  </si>
  <si>
    <t>ADV133N055</t>
  </si>
  <si>
    <t>ADV208N057</t>
  </si>
  <si>
    <t>ADV209E049</t>
  </si>
  <si>
    <t>ADV341N059</t>
  </si>
  <si>
    <t>ADV34IN59</t>
  </si>
  <si>
    <t>QAGUS02</t>
  </si>
  <si>
    <t>ADV0271064</t>
  </si>
  <si>
    <t>ADV071065</t>
  </si>
  <si>
    <t>ADV0711065</t>
  </si>
  <si>
    <t>ADV082N057</t>
  </si>
  <si>
    <t>ADV0971066</t>
  </si>
  <si>
    <t>ADV119N058</t>
  </si>
  <si>
    <t>ADV131I067</t>
  </si>
  <si>
    <t>ADV153N059</t>
  </si>
  <si>
    <t>ADV160E053</t>
  </si>
  <si>
    <t>ADV160I068</t>
  </si>
  <si>
    <t>ADV165I069</t>
  </si>
  <si>
    <t>ADV182N016</t>
  </si>
  <si>
    <t>ADV182N060</t>
  </si>
  <si>
    <t>ADV202N061</t>
  </si>
  <si>
    <t>ADV238E054</t>
  </si>
  <si>
    <t>ADV273E055</t>
  </si>
  <si>
    <t>ADV280N062</t>
  </si>
  <si>
    <t>ADV346N063</t>
  </si>
  <si>
    <t>QAGXA01</t>
  </si>
  <si>
    <t>Agxanazol 200/150 SC 50 X 100 ml*</t>
  </si>
  <si>
    <t>Agxanazol 200/150 SC</t>
  </si>
  <si>
    <t>QAGXA02</t>
  </si>
  <si>
    <t>Agxanazol 200/150 SC 20 X 250 ml*</t>
  </si>
  <si>
    <t>QAKAL01</t>
  </si>
  <si>
    <t>Akalis 550 SC 10 X 1 ltr</t>
  </si>
  <si>
    <t>Akalis 550 SC</t>
  </si>
  <si>
    <t>ADV077A005</t>
  </si>
  <si>
    <t>ADV078A01</t>
  </si>
  <si>
    <t>ADV08600909</t>
  </si>
  <si>
    <t>QAKAL02</t>
  </si>
  <si>
    <t>Akalis 550 SC 20 X 500 ml</t>
  </si>
  <si>
    <t>ADV1100141223</t>
  </si>
  <si>
    <t>ADV348E016</t>
  </si>
  <si>
    <t>ADV348E017</t>
  </si>
  <si>
    <t>QAKAL03</t>
  </si>
  <si>
    <t>Akalis 550 SC 40 X 250 ml</t>
  </si>
  <si>
    <t>ADV075A007</t>
  </si>
  <si>
    <t>QAKRO01</t>
  </si>
  <si>
    <t>Akrostar 40 WP 60 X 40 gr*</t>
  </si>
  <si>
    <t>Akrostar 40 WP</t>
  </si>
  <si>
    <t>11213101PI</t>
  </si>
  <si>
    <t>QAKRO02</t>
  </si>
  <si>
    <t>Akrostar 40 WP 100 X 100 gr*</t>
  </si>
  <si>
    <t>12152901P1</t>
  </si>
  <si>
    <t>21213101P1</t>
  </si>
  <si>
    <t>Adjusment</t>
  </si>
  <si>
    <t>QAKRO03</t>
  </si>
  <si>
    <t>Akrostar 40 WP 100 X 5 gr*</t>
  </si>
  <si>
    <t>QALAT06</t>
  </si>
  <si>
    <t>Alat Kocor Pupuk</t>
  </si>
  <si>
    <t>QALAT07</t>
  </si>
  <si>
    <t>QALAT09</t>
  </si>
  <si>
    <t>Alat Kocor Pupuk Cair Jitu 20 Ltr*</t>
  </si>
  <si>
    <t>Agro Dynamics Indo, PT</t>
  </si>
  <si>
    <t>QALAT15</t>
  </si>
  <si>
    <t>Alat Tanam Jagung 1 Output Satagro MTB-006 6 X 1 pcs</t>
  </si>
  <si>
    <t>Alat Tanam Jagung</t>
  </si>
  <si>
    <t>QALAT16</t>
  </si>
  <si>
    <t>Alat Service YT 5L / 7L</t>
  </si>
  <si>
    <t>QALAT17</t>
  </si>
  <si>
    <t>Alat Tanam Roll Satagro MTB-008 SS</t>
  </si>
  <si>
    <t>Alat Tanam Roll Satagro</t>
  </si>
  <si>
    <t>QALAT18</t>
  </si>
  <si>
    <t>Alat Tanam Roll MTB-010 SS</t>
  </si>
  <si>
    <t>QALAT19</t>
  </si>
  <si>
    <t>Alat Kocor Pupuk Padat Satagro 25 ltr*</t>
  </si>
  <si>
    <t>QALAT20</t>
  </si>
  <si>
    <t>Alat Pengikat Tanaman Yoto</t>
  </si>
  <si>
    <t>QALAT21</t>
  </si>
  <si>
    <t>Alat Kocor Pupuk Cair Satagro 25 ltr</t>
  </si>
  <si>
    <t>QALAT23</t>
  </si>
  <si>
    <t>Alat Tanam Jagung Imtagro MTB-2 X 6 SS</t>
  </si>
  <si>
    <t>Alat Tanam Jagung Imtagro</t>
  </si>
  <si>
    <t>QALEX01</t>
  </si>
  <si>
    <t>Alexis 70 WP 30 X 400 gr*</t>
  </si>
  <si>
    <t>Alexis 70 WP</t>
  </si>
  <si>
    <t>QALEX02</t>
  </si>
  <si>
    <t>Alexis 70 WP 15 X 800 gr*</t>
  </si>
  <si>
    <t>15132701P1</t>
  </si>
  <si>
    <t>QALFA01</t>
  </si>
  <si>
    <t>Alfatox 50 EC 20 X 400 ml*</t>
  </si>
  <si>
    <t>Alfatox 50 EC</t>
  </si>
  <si>
    <t>6329U2007</t>
  </si>
  <si>
    <t>63323U3011</t>
  </si>
  <si>
    <t>63323U3012</t>
  </si>
  <si>
    <t>63342Y7018</t>
  </si>
  <si>
    <t>63383U7025</t>
  </si>
  <si>
    <t>63383Y4020</t>
  </si>
  <si>
    <t>63423U3024</t>
  </si>
  <si>
    <t>63442E6028</t>
  </si>
  <si>
    <t>63442E8028</t>
  </si>
  <si>
    <t>63513U2010</t>
  </si>
  <si>
    <t>QALFA02</t>
  </si>
  <si>
    <t>Alfatox 50 EC 40 X 200 ml*</t>
  </si>
  <si>
    <t>63212A9002</t>
  </si>
  <si>
    <t>63255U0021</t>
  </si>
  <si>
    <t>63353U7024</t>
  </si>
  <si>
    <t>63353Y4006</t>
  </si>
  <si>
    <t>63382E8027</t>
  </si>
  <si>
    <t>63382Y7017</t>
  </si>
  <si>
    <t>63413U3023</t>
  </si>
  <si>
    <t>63483W5014</t>
  </si>
  <si>
    <t>QALFA04</t>
  </si>
  <si>
    <t>Alfatox 50 EC 50 X 80 ml*</t>
  </si>
  <si>
    <t>63302E8026</t>
  </si>
  <si>
    <t>63303U7023</t>
  </si>
  <si>
    <t>63373Y4010</t>
  </si>
  <si>
    <t>63373Y4019</t>
  </si>
  <si>
    <t>6337Y4019</t>
  </si>
  <si>
    <t>63392Y7016</t>
  </si>
  <si>
    <t>63423U7013</t>
  </si>
  <si>
    <t>63433U2008</t>
  </si>
  <si>
    <t>63433U2009</t>
  </si>
  <si>
    <t>63463U7014</t>
  </si>
  <si>
    <t>QALGO01</t>
  </si>
  <si>
    <t>Algojo 200/10/15 OD 20 X 500 ml</t>
  </si>
  <si>
    <t>Algojo 200/10/15 OD</t>
  </si>
  <si>
    <t>0401FF0431</t>
  </si>
  <si>
    <t>1101FF1131</t>
  </si>
  <si>
    <t>5201EE521</t>
  </si>
  <si>
    <t>QALGO02</t>
  </si>
  <si>
    <t>Algojo 200/10/15 OD 20 X 1 ltr</t>
  </si>
  <si>
    <t>0501FF0511</t>
  </si>
  <si>
    <t>1002FF1031</t>
  </si>
  <si>
    <t>QALIK01</t>
  </si>
  <si>
    <t>Alika 247 ZC 100 X 50 ml</t>
  </si>
  <si>
    <t>Alika 247 ZC</t>
  </si>
  <si>
    <t>JAK4G00412</t>
  </si>
  <si>
    <t>JAK4G00420</t>
  </si>
  <si>
    <t>JAK4I2E035</t>
  </si>
  <si>
    <t>JAK5D00473</t>
  </si>
  <si>
    <t>JAK5J2E053</t>
  </si>
  <si>
    <t>JAK6A2E003</t>
  </si>
  <si>
    <t>QALIK02</t>
  </si>
  <si>
    <t>Alika 247 ZC 40 X 250 ml</t>
  </si>
  <si>
    <t>JAK4J2E036</t>
  </si>
  <si>
    <t>JAK4L2E047</t>
  </si>
  <si>
    <t>JAK5C00459</t>
  </si>
  <si>
    <t>JAK5D00468</t>
  </si>
  <si>
    <t>JAK5D00469</t>
  </si>
  <si>
    <t>JAK5D00471</t>
  </si>
  <si>
    <t>JAK5G00485</t>
  </si>
  <si>
    <t>JAK5G00486</t>
  </si>
  <si>
    <t>JAK5K2E060</t>
  </si>
  <si>
    <t>JAK6A2E002</t>
  </si>
  <si>
    <t>JAK6B2E017</t>
  </si>
  <si>
    <t>JAK6C2E024</t>
  </si>
  <si>
    <t>QALIK03</t>
  </si>
  <si>
    <t>Alika 247 ZC 50 X 100 ml</t>
  </si>
  <si>
    <t>JAK4I2E033</t>
  </si>
  <si>
    <t>JAK5C00453</t>
  </si>
  <si>
    <t>JAK5D00472</t>
  </si>
  <si>
    <t>JAK5G00482</t>
  </si>
  <si>
    <t>JAK5K2E061</t>
  </si>
  <si>
    <t>JAK5K2E062</t>
  </si>
  <si>
    <t>JAK5L2E063</t>
  </si>
  <si>
    <t>QALMI05</t>
  </si>
  <si>
    <t>Almix 141/106 SC 50 X 100 ml</t>
  </si>
  <si>
    <t>Almix 141/106 SC</t>
  </si>
  <si>
    <t>QALMI06</t>
  </si>
  <si>
    <t>Almix 141/106 SC 40 X 250 ml</t>
  </si>
  <si>
    <t>QALMI07</t>
  </si>
  <si>
    <t>Almix 141/106 SC 20 X 500 ml</t>
  </si>
  <si>
    <t>QAMAB01</t>
  </si>
  <si>
    <t>Amabas 500 EC 16 X 1 ltr*</t>
  </si>
  <si>
    <t>Amabas 500 EC</t>
  </si>
  <si>
    <t>QAMAB02</t>
  </si>
  <si>
    <t>Amabas 500 EC 20 X 400 ml*</t>
  </si>
  <si>
    <t>QAMAZ01</t>
  </si>
  <si>
    <t>Amazone 80 EC 40 X 200 ml*</t>
  </si>
  <si>
    <t>Amazone 80 EC</t>
  </si>
  <si>
    <t>QAMBE01</t>
  </si>
  <si>
    <t>Ambest 100 ME 50 X 100 ml</t>
  </si>
  <si>
    <t>Ambest 100 ME</t>
  </si>
  <si>
    <t>QAMBE02</t>
  </si>
  <si>
    <t>Ambest 100 ME 40 X 250 ml</t>
  </si>
  <si>
    <t>AMBEST-8366</t>
  </si>
  <si>
    <t>QAMCO12</t>
  </si>
  <si>
    <t>Amcoron 80 WP 20 X 1 kg*</t>
  </si>
  <si>
    <t>Amcoron 80 WP</t>
  </si>
  <si>
    <t>QAMCO17</t>
  </si>
  <si>
    <t>Amco Up 486 SL</t>
  </si>
  <si>
    <t>QAMCO18</t>
  </si>
  <si>
    <t>Amco Up 486 SL 4 X 5 ltr*</t>
  </si>
  <si>
    <t>QAMCO19</t>
  </si>
  <si>
    <t>Amco Up 486 SL 20 ltr*</t>
  </si>
  <si>
    <t>QAMEG01</t>
  </si>
  <si>
    <t>Amegu 200 SL 20 X 1 ltr*</t>
  </si>
  <si>
    <t>Amegu 200 SL</t>
  </si>
  <si>
    <t>QAMEG02</t>
  </si>
  <si>
    <t>Amegu 200 SL 20 X 500 ml</t>
  </si>
  <si>
    <t>QAMIB01</t>
  </si>
  <si>
    <t>Amiboost Vegetative 20 X 500 ml*</t>
  </si>
  <si>
    <t>Amiboost</t>
  </si>
  <si>
    <t>QAMIB02</t>
  </si>
  <si>
    <t>QAMIB03</t>
  </si>
  <si>
    <t>Amiboost Generative 20 X 500 ml*</t>
  </si>
  <si>
    <t>QAMIB04</t>
  </si>
  <si>
    <t>Amiboost Generative 10 X 1 ltr*</t>
  </si>
  <si>
    <t>QAMIB05</t>
  </si>
  <si>
    <t>Amiboost Anti Stress 20 X 500 ml*</t>
  </si>
  <si>
    <t>QAMIB06</t>
  </si>
  <si>
    <t>Amiboost Anti Stress 10 X 1 ltr*</t>
  </si>
  <si>
    <t>QAMIB07</t>
  </si>
  <si>
    <t>QAMIB08</t>
  </si>
  <si>
    <t>QAMIB09</t>
  </si>
  <si>
    <t>Amiboost Anti Stress 20 X 250 ml</t>
  </si>
  <si>
    <t>QAMIN01</t>
  </si>
  <si>
    <t>Aminosong 20 X 500 ml*</t>
  </si>
  <si>
    <t>Aminosong</t>
  </si>
  <si>
    <t>81263U0114</t>
  </si>
  <si>
    <t>81472U8110</t>
  </si>
  <si>
    <t>81502E7133</t>
  </si>
  <si>
    <t>QAMIN04</t>
  </si>
  <si>
    <t>Aminosong Mango 20 X 500 ml</t>
  </si>
  <si>
    <t>QAMIN05</t>
  </si>
  <si>
    <t>Aminosong Mango 10 X 1 ltr</t>
  </si>
  <si>
    <t>81392Y6001</t>
  </si>
  <si>
    <t>QAMIR01</t>
  </si>
  <si>
    <t>Amira 10 X 500 ml*</t>
  </si>
  <si>
    <t>Amira</t>
  </si>
  <si>
    <t>ADV2490100225ST</t>
  </si>
  <si>
    <t>ADV263018032SST</t>
  </si>
  <si>
    <t>ADV4010100426ST</t>
  </si>
  <si>
    <t>QAMIS01</t>
  </si>
  <si>
    <t>Amistartop 325 SC</t>
  </si>
  <si>
    <t>JAK4G156AT</t>
  </si>
  <si>
    <t>JAK4GS1193</t>
  </si>
  <si>
    <t>JAK4GS1195</t>
  </si>
  <si>
    <t>JAK4LS1348 (TANPA BC)</t>
  </si>
  <si>
    <t>JAK4LS1349 (TANPA BC)</t>
  </si>
  <si>
    <t>JAK5FS1158</t>
  </si>
  <si>
    <t>JAK5FS1159</t>
  </si>
  <si>
    <t>JAK5HS1234</t>
  </si>
  <si>
    <t>JAK5IS1253</t>
  </si>
  <si>
    <t>JAK6CS1030</t>
  </si>
  <si>
    <t>QAMIS02</t>
  </si>
  <si>
    <t>JAK4DS1090</t>
  </si>
  <si>
    <t>JAK4G161AT</t>
  </si>
  <si>
    <t>JAK4GS1202</t>
  </si>
  <si>
    <t>JAK4GS1203</t>
  </si>
  <si>
    <t>JAK4LS1338</t>
  </si>
  <si>
    <t>JAK4LS1339</t>
  </si>
  <si>
    <t>JAK5ES1129</t>
  </si>
  <si>
    <t>JAK5FS1161</t>
  </si>
  <si>
    <t>JAK5FS1162</t>
  </si>
  <si>
    <t>JAK5IS1258</t>
  </si>
  <si>
    <t>JAK5IS1260</t>
  </si>
  <si>
    <t>JAK5IS1261</t>
  </si>
  <si>
    <t>JAK6CS1031</t>
  </si>
  <si>
    <t>JAK6CS1035</t>
  </si>
  <si>
    <t>QAMIS03</t>
  </si>
  <si>
    <t>Amistartop 325 SC 20 X 250 ml</t>
  </si>
  <si>
    <t>JAK3IS1257</t>
  </si>
  <si>
    <t>JAK3IS1258</t>
  </si>
  <si>
    <t>JAK4DS1075</t>
  </si>
  <si>
    <t>JAK4DS1076</t>
  </si>
  <si>
    <t>JAK4DS1077</t>
  </si>
  <si>
    <t>JAK4ES1141</t>
  </si>
  <si>
    <t>JAK4LS1341</t>
  </si>
  <si>
    <t>JAK4LS1342</t>
  </si>
  <si>
    <t>JAK4LS1343</t>
  </si>
  <si>
    <t>JAK4LS1344 (tanpa BC)</t>
  </si>
  <si>
    <t>JAK4LS1345 (tanpa BC)</t>
  </si>
  <si>
    <t>JAK5FS1160</t>
  </si>
  <si>
    <t>JAK5HS1215</t>
  </si>
  <si>
    <t>JAK5HS1216</t>
  </si>
  <si>
    <t>JAK5HS1217</t>
  </si>
  <si>
    <t>JAK5HS1221</t>
  </si>
  <si>
    <t>JAK5HS1222</t>
  </si>
  <si>
    <t>JAK5HS1227</t>
  </si>
  <si>
    <t>JAK5HS1228</t>
  </si>
  <si>
    <t>JAK5HS1229</t>
  </si>
  <si>
    <t>JAK5HS1232</t>
  </si>
  <si>
    <t>JAK5HS1232 (TANPA BC)</t>
  </si>
  <si>
    <t>JAK5IS1253 (TANPA BC)</t>
  </si>
  <si>
    <t>JAK5IS1254 (TANPA BC)</t>
  </si>
  <si>
    <t>JAK5KS1279</t>
  </si>
  <si>
    <t>JAK5KS1280</t>
  </si>
  <si>
    <t>JAK5LS1284 (TANPA BC)</t>
  </si>
  <si>
    <t>JAK5LS1289</t>
  </si>
  <si>
    <t>JAK5LS1289 (TANPA BC)</t>
  </si>
  <si>
    <t>JAK5LS1290</t>
  </si>
  <si>
    <t>JAK5LS1291</t>
  </si>
  <si>
    <t>JAK5LS1296</t>
  </si>
  <si>
    <t>JAK5LS1297</t>
  </si>
  <si>
    <t>JAK6AS1009 (NON BC)</t>
  </si>
  <si>
    <t>JAK6AS1010 (NON BC)</t>
  </si>
  <si>
    <t>QAMIT01</t>
  </si>
  <si>
    <t>Amitage 200 EC 20 X 500 ml</t>
  </si>
  <si>
    <t>Amitage 200 EC</t>
  </si>
  <si>
    <t>IHI/XI.3/250/15</t>
  </si>
  <si>
    <t>QAMOL01</t>
  </si>
  <si>
    <t>Amolin 300 EC</t>
  </si>
  <si>
    <t>ADV091H012</t>
  </si>
  <si>
    <t>ADV191N021</t>
  </si>
  <si>
    <t>ADV235H014</t>
  </si>
  <si>
    <t>ADV279V019</t>
  </si>
  <si>
    <t>QAMOL02</t>
  </si>
  <si>
    <t>ADV111I043</t>
  </si>
  <si>
    <t>ADV119N039</t>
  </si>
  <si>
    <t>ADV280V035</t>
  </si>
  <si>
    <t>ADV317V036</t>
  </si>
  <si>
    <t>ADV336V037</t>
  </si>
  <si>
    <t>QAMPA01</t>
  </si>
  <si>
    <t>Ampang 240 SL 20 X 1 ltr*</t>
  </si>
  <si>
    <t>Ampang 240 SL</t>
  </si>
  <si>
    <t>AMPE2503081004</t>
  </si>
  <si>
    <t>AMPE2503171005</t>
  </si>
  <si>
    <t>AMPE2510061008</t>
  </si>
  <si>
    <t>AMPE2510061009</t>
  </si>
  <si>
    <t>AMPE2602211001</t>
  </si>
  <si>
    <t>QAMPA02</t>
  </si>
  <si>
    <t>Ampang 240 SL 20 ltr*</t>
  </si>
  <si>
    <t>AMP 25010420001</t>
  </si>
  <si>
    <t>AMP25052120011</t>
  </si>
  <si>
    <t>AMP25061720014</t>
  </si>
  <si>
    <t>AMP25091620015</t>
  </si>
  <si>
    <t>AMP25102820016</t>
  </si>
  <si>
    <t>AMP25103120017</t>
  </si>
  <si>
    <t>AMP25112120018</t>
  </si>
  <si>
    <t>AMP25120920019</t>
  </si>
  <si>
    <t>QAMPA03</t>
  </si>
  <si>
    <t>Ampang 240 SL 4 X 5 ltr*</t>
  </si>
  <si>
    <t>AMP2503175003</t>
  </si>
  <si>
    <t>AMP2505265005</t>
  </si>
  <si>
    <t>AMP2511205008</t>
  </si>
  <si>
    <t>AMPE2602205001</t>
  </si>
  <si>
    <t>QAMUR01</t>
  </si>
  <si>
    <t>Amuron 70 EC 100 X 100 ml*</t>
  </si>
  <si>
    <t>Amuron 70 EC</t>
  </si>
  <si>
    <t>ADV020822012GP</t>
  </si>
  <si>
    <t>ADV1014GP</t>
  </si>
  <si>
    <t>QAMUR02</t>
  </si>
  <si>
    <t>Amuron 70 EC 40 X 250 ml*</t>
  </si>
  <si>
    <t>ADV2510120225ST</t>
  </si>
  <si>
    <t>ADV37301401268T</t>
  </si>
  <si>
    <t>ADV3730140126ST</t>
  </si>
  <si>
    <t>ADV622012GP</t>
  </si>
  <si>
    <t>QANDR01</t>
  </si>
  <si>
    <t>Android 72 EC 50 X 80 ml*</t>
  </si>
  <si>
    <t>Android 72 EC</t>
  </si>
  <si>
    <t>QANDR02</t>
  </si>
  <si>
    <t>Android 72 EC 20 X 200 ml*</t>
  </si>
  <si>
    <t>QANDR03</t>
  </si>
  <si>
    <t>Android 72 EC 20 X 400 ml*</t>
  </si>
  <si>
    <t>QANET04</t>
  </si>
  <si>
    <t>Aneto 50 EC 50 X 100 ml*</t>
  </si>
  <si>
    <t>Aneto 50 EC</t>
  </si>
  <si>
    <t>QANET06</t>
  </si>
  <si>
    <t>Aneto 0.5 G 10 X 1 kg*</t>
  </si>
  <si>
    <t>Aneto 0,5 GR</t>
  </si>
  <si>
    <t>22103001P1</t>
  </si>
  <si>
    <t>QANET07</t>
  </si>
  <si>
    <t>Aneto 50 EC 30 X 500 ml + 2 pcs Neptune 8 gr*</t>
  </si>
  <si>
    <t>QANET08</t>
  </si>
  <si>
    <t>Aneto 50 EC 50 X 250 ml + 1 pcs Neptune 8 gr*</t>
  </si>
  <si>
    <t>QANMI01</t>
  </si>
  <si>
    <t>Anmi 100 SC 40 X 250 ml</t>
  </si>
  <si>
    <t>Anmi 100 SC</t>
  </si>
  <si>
    <t>ADV051E004</t>
  </si>
  <si>
    <t>ADV163E004</t>
  </si>
  <si>
    <t>QANTR01</t>
  </si>
  <si>
    <t>Antracol 70 WP 12 X 1 kg</t>
  </si>
  <si>
    <t>Antracol 70 WP</t>
  </si>
  <si>
    <t>PI12003665</t>
  </si>
  <si>
    <t>PI12003839</t>
  </si>
  <si>
    <t>PI12003960</t>
  </si>
  <si>
    <t>PI124000444</t>
  </si>
  <si>
    <t>PI24000504</t>
  </si>
  <si>
    <t>PI24000505</t>
  </si>
  <si>
    <t>PI24000506</t>
  </si>
  <si>
    <t>PI24000642</t>
  </si>
  <si>
    <t>PI24000643</t>
  </si>
  <si>
    <t>QANTR02</t>
  </si>
  <si>
    <t>Antracol 70 WP 20 X 500 gr</t>
  </si>
  <si>
    <t>PI24000533</t>
  </si>
  <si>
    <t>PI24000583</t>
  </si>
  <si>
    <t>PI24000611</t>
  </si>
  <si>
    <t>PI24000637</t>
  </si>
  <si>
    <t>PI24000650</t>
  </si>
  <si>
    <t>QANTR03</t>
  </si>
  <si>
    <t>Antracol 70 WP 40 X 250 gr</t>
  </si>
  <si>
    <t>PI121001791</t>
  </si>
  <si>
    <t>PI121001793</t>
  </si>
  <si>
    <t>PI21001676</t>
  </si>
  <si>
    <t>PI21001715</t>
  </si>
  <si>
    <t>PI21001716</t>
  </si>
  <si>
    <t>PI21001723</t>
  </si>
  <si>
    <t>PI21001724</t>
  </si>
  <si>
    <t>PI21001726</t>
  </si>
  <si>
    <t>PI21001759</t>
  </si>
  <si>
    <t>PI21001769</t>
  </si>
  <si>
    <t>PI21001792</t>
  </si>
  <si>
    <t>QANTR05</t>
  </si>
  <si>
    <t>Antramix 30/22.5 SG 100 X 100 gr</t>
  </si>
  <si>
    <t>Antramix 30/22.5 SG</t>
  </si>
  <si>
    <t>Bahtera Boniaga Lestari, PT</t>
  </si>
  <si>
    <t>QANVI01</t>
  </si>
  <si>
    <t>Anvil 50 SC 10 X 1 ltr</t>
  </si>
  <si>
    <t>Anvil 50 SC</t>
  </si>
  <si>
    <t>JAK4H1471X</t>
  </si>
  <si>
    <t>JAK4H1472X</t>
  </si>
  <si>
    <t>JAK5D1022X</t>
  </si>
  <si>
    <t>JAK5H1381X</t>
  </si>
  <si>
    <t>JAK5L1441X</t>
  </si>
  <si>
    <t>JAK6A145XX</t>
  </si>
  <si>
    <t>QANVI02</t>
  </si>
  <si>
    <t>Anvil 50 SC 40 X 250 ml</t>
  </si>
  <si>
    <t>JAK3H005AX</t>
  </si>
  <si>
    <t>JAK3H007AX</t>
  </si>
  <si>
    <t>JAK4C1212X</t>
  </si>
  <si>
    <t>JAK4H1481X</t>
  </si>
  <si>
    <t>JAK5H1382X</t>
  </si>
  <si>
    <t>QAOUT01</t>
  </si>
  <si>
    <t>Outer Box Score 250 EC 80 ml</t>
  </si>
  <si>
    <t>QAOUT02</t>
  </si>
  <si>
    <t>Outer Box Score 250 EC 250 ml</t>
  </si>
  <si>
    <t>QAPLU01</t>
  </si>
  <si>
    <t>A-PlusCal 20 X 250 gr*</t>
  </si>
  <si>
    <t>A-PlusCal</t>
  </si>
  <si>
    <t>ADV2400240125ST</t>
  </si>
  <si>
    <t>ADV2450310125JT</t>
  </si>
  <si>
    <t>ADV3910120326ST</t>
  </si>
  <si>
    <t>QAPPL01</t>
  </si>
  <si>
    <t>Applaud 10 WP 20 X 5 X 100 gr</t>
  </si>
  <si>
    <t>Applaud 10 WP</t>
  </si>
  <si>
    <t>Petrokimia Kayaku, PT</t>
  </si>
  <si>
    <t>QAPPL02</t>
  </si>
  <si>
    <t>Applaud 10 WP 25 X 400 gr</t>
  </si>
  <si>
    <t>QARCA01</t>
  </si>
  <si>
    <t>Arcanate 40/160 SC 40 X 250 ml*</t>
  </si>
  <si>
    <t>Arcanate 40/160 SC</t>
  </si>
  <si>
    <t>I010824</t>
  </si>
  <si>
    <t>I130326</t>
  </si>
  <si>
    <t>I151025</t>
  </si>
  <si>
    <t>I180226</t>
  </si>
  <si>
    <t>I201225</t>
  </si>
  <si>
    <t>I260725</t>
  </si>
  <si>
    <t>I300825</t>
  </si>
  <si>
    <t>QARCA02</t>
  </si>
  <si>
    <t>Arcanate 40/160 SC 40 X 250 ml (Protego)</t>
  </si>
  <si>
    <t>QAREN01</t>
  </si>
  <si>
    <t>Arendi 20/10 WP</t>
  </si>
  <si>
    <t>ADV1240010224</t>
  </si>
  <si>
    <t>QARIZ01</t>
  </si>
  <si>
    <t>QARMA01</t>
  </si>
  <si>
    <t>Arma 48/4 WP 20 X 500 gr*</t>
  </si>
  <si>
    <t>Arma 48/4 WP</t>
  </si>
  <si>
    <t>5NA20200700</t>
  </si>
  <si>
    <t>QARME01</t>
  </si>
  <si>
    <t>QASET02</t>
  </si>
  <si>
    <t>Asetor 250 EC 40 X 250 ml*</t>
  </si>
  <si>
    <t>Asetor 250 EC</t>
  </si>
  <si>
    <t>QASET03</t>
  </si>
  <si>
    <t>Asetop 30 EC 40 X 100 ml*</t>
  </si>
  <si>
    <t>Asetop 30 EC</t>
  </si>
  <si>
    <t>AC030I301NE</t>
  </si>
  <si>
    <t>Tunas Harapan Murni, PT</t>
  </si>
  <si>
    <t>AC298I301NE</t>
  </si>
  <si>
    <t>AC3361301NE</t>
  </si>
  <si>
    <t>QASET04</t>
  </si>
  <si>
    <t>Asetop 30 EC 20 X 500 ml*</t>
  </si>
  <si>
    <t>AC231I301NE</t>
  </si>
  <si>
    <t>AC252I301NE</t>
  </si>
  <si>
    <t>AC3221301NE</t>
  </si>
  <si>
    <t>QASIA01</t>
  </si>
  <si>
    <t>Asia Top 288 SL 20 X 1 ltr*</t>
  </si>
  <si>
    <t>Asia Top 288 SL</t>
  </si>
  <si>
    <t>2,70E+01</t>
  </si>
  <si>
    <t>2012407350292H</t>
  </si>
  <si>
    <t>201250735124H</t>
  </si>
  <si>
    <t>QASIA02</t>
  </si>
  <si>
    <t>Asia Top 288 SL 4 X 5 ltr*</t>
  </si>
  <si>
    <t>201250435046H</t>
  </si>
  <si>
    <t>201251137233H</t>
  </si>
  <si>
    <t>201251235244H</t>
  </si>
  <si>
    <t>201260335036H</t>
  </si>
  <si>
    <t>QASIA03</t>
  </si>
  <si>
    <t>Asia Top 288 SL 20 ltr*</t>
  </si>
  <si>
    <t>201240735036H</t>
  </si>
  <si>
    <t>201240737208H</t>
  </si>
  <si>
    <t>201250535066H</t>
  </si>
  <si>
    <t>QASIA05</t>
  </si>
  <si>
    <t>Asia Top 288 SL 40 X 500 ml</t>
  </si>
  <si>
    <t>QASIA06</t>
  </si>
  <si>
    <t>Asiacol 70 WP 20 X 250 gr*</t>
  </si>
  <si>
    <t>Asiacol 70 WP</t>
  </si>
  <si>
    <t>4,02E+11</t>
  </si>
  <si>
    <t>QASIA07</t>
  </si>
  <si>
    <t>Asiacol 70 WP 20 X 500 gr*</t>
  </si>
  <si>
    <t>QASIA08</t>
  </si>
  <si>
    <t>Asiacol 70 WP 12 X 1 kg*</t>
  </si>
  <si>
    <t>QASLI01</t>
  </si>
  <si>
    <t>Aslinya 75 WP 20 X 20 X 25 gr</t>
  </si>
  <si>
    <t>Aslinya 75 WP</t>
  </si>
  <si>
    <t>ADV1701210P3GP</t>
  </si>
  <si>
    <t>ADV210120</t>
  </si>
  <si>
    <t>QASLI02</t>
  </si>
  <si>
    <t>Aslinya 75 WP 100 X 100 gr</t>
  </si>
  <si>
    <t>ADV260820</t>
  </si>
  <si>
    <t>ADV2608200</t>
  </si>
  <si>
    <t>QASSO01</t>
  </si>
  <si>
    <t>Associate 200 SC 20 X 250 ml*</t>
  </si>
  <si>
    <t>QASSO02</t>
  </si>
  <si>
    <t>Associate 200 SC 50 X 80 ml*</t>
  </si>
  <si>
    <t>QASTA02</t>
  </si>
  <si>
    <t>Astana 85 WP 50 X 100 gr*</t>
  </si>
  <si>
    <t>Astana 85 WP</t>
  </si>
  <si>
    <t>QASTA03</t>
  </si>
  <si>
    <t>Astana 85 WP 20 X 10 X 15 gr</t>
  </si>
  <si>
    <t>QASTA04</t>
  </si>
  <si>
    <t>Astana 85 WP 100 X 50 gr</t>
  </si>
  <si>
    <t>QASTA05</t>
  </si>
  <si>
    <t>Astana 60 WP 50 X 100 gr*</t>
  </si>
  <si>
    <t>Astana 60 WP</t>
  </si>
  <si>
    <t>QATAM01</t>
  </si>
  <si>
    <t>Atamit 20/25 WP 20 X 200 gr</t>
  </si>
  <si>
    <t>Atamit 20/25 WP</t>
  </si>
  <si>
    <t>ADV3140050825ST</t>
  </si>
  <si>
    <t>Inagri Jaya Multi Niaga, PT</t>
  </si>
  <si>
    <t>QATON07</t>
  </si>
  <si>
    <t>Oat Mitoku Agrio, PT</t>
  </si>
  <si>
    <t>QATON08</t>
  </si>
  <si>
    <t>QATON09</t>
  </si>
  <si>
    <t>QAURO03</t>
  </si>
  <si>
    <t>Aurora 70 WP 20 X 800 gr</t>
  </si>
  <si>
    <t>Aurora 70 WP</t>
  </si>
  <si>
    <t>F162010201</t>
  </si>
  <si>
    <t>QAVID01</t>
  </si>
  <si>
    <t>Avidor 25 WP 4 X 25 X 100 gr</t>
  </si>
  <si>
    <t>Avidor 25 WP</t>
  </si>
  <si>
    <t>QAVON01</t>
  </si>
  <si>
    <t>Avonik 150/150 OD 50 X 80 ml</t>
  </si>
  <si>
    <t>Avonik 150/150 OD</t>
  </si>
  <si>
    <t>ADV0321001</t>
  </si>
  <si>
    <t>QAXIA01</t>
  </si>
  <si>
    <t>Axial 60/25 EC 40 X 200 ml</t>
  </si>
  <si>
    <t>Axial 60/25 EC</t>
  </si>
  <si>
    <t>L090724</t>
  </si>
  <si>
    <t>QAYUN02</t>
  </si>
  <si>
    <t>Ayuna 50 EC 40 X 250 ml</t>
  </si>
  <si>
    <t>Ayuna 50 EC</t>
  </si>
  <si>
    <t>AYU2004</t>
  </si>
  <si>
    <t>QAZIZI01</t>
  </si>
  <si>
    <t>Aziziah 300/10 SC 20 X 500 ml</t>
  </si>
  <si>
    <t>Aziziah 300/10 SC</t>
  </si>
  <si>
    <t>ADV0530210323</t>
  </si>
  <si>
    <t>QAZTR01</t>
  </si>
  <si>
    <t>Aztro 80 WP 10 X 10 X 50 gr</t>
  </si>
  <si>
    <t>Aztro 80 WP</t>
  </si>
  <si>
    <t>QBACT01</t>
  </si>
  <si>
    <t>Bactocyn 150 AL 50 X 200 ml*</t>
  </si>
  <si>
    <t>Bakterisida</t>
  </si>
  <si>
    <t>Bactocyn 150 AL</t>
  </si>
  <si>
    <t>QBACT02</t>
  </si>
  <si>
    <t>Bactocyn 150 AL 100 X 100 ml*</t>
  </si>
  <si>
    <t>QBAGJA01</t>
  </si>
  <si>
    <t>Bag Jagung Q235 - 1 kg</t>
  </si>
  <si>
    <t>Seagrow Indonesia</t>
  </si>
  <si>
    <t>QBAGN01</t>
  </si>
  <si>
    <t>Bag NPK Novatec 5 Kg</t>
  </si>
  <si>
    <t>Bag NPK Novatec</t>
  </si>
  <si>
    <t>Surabaya Perdana Rotopack, PT</t>
  </si>
  <si>
    <t>QBAHS01</t>
  </si>
  <si>
    <t>Bahsan 650 EC 100 X 80 ml*</t>
  </si>
  <si>
    <t>2018ES0320</t>
  </si>
  <si>
    <t>QBAHS02</t>
  </si>
  <si>
    <t>Bahsan 650 EC 50 X 200 ml*</t>
  </si>
  <si>
    <t>2023E50920</t>
  </si>
  <si>
    <t>QBALE01</t>
  </si>
  <si>
    <t>Baledo 250/50 SC 40 X 100 ml*</t>
  </si>
  <si>
    <t>Baledo 250/50 SC</t>
  </si>
  <si>
    <t>QBALE02</t>
  </si>
  <si>
    <t>Baledo 250/50 SC 40 X 250 ml*</t>
  </si>
  <si>
    <t>QBAME01</t>
  </si>
  <si>
    <t>Bamex 18 EC 100 X 50 ml (M2U)</t>
  </si>
  <si>
    <t>QBAME03</t>
  </si>
  <si>
    <t>Bamex 18 EC 20 X 200 ml (M2U)</t>
  </si>
  <si>
    <t>QBAME04</t>
  </si>
  <si>
    <t>QBASF01</t>
  </si>
  <si>
    <t>QBASF03</t>
  </si>
  <si>
    <t>Basfoliar Combi Stipp 20 X 500 ml*</t>
  </si>
  <si>
    <t>Basfoliar Combi Stip</t>
  </si>
  <si>
    <t>2230002000ST1-A000215</t>
  </si>
  <si>
    <t>2230002000ST1-A000291</t>
  </si>
  <si>
    <t>2230002000ST1-A000326</t>
  </si>
  <si>
    <t>QBASF04</t>
  </si>
  <si>
    <t>Basfoliar Aktif 20 X 500 ml*</t>
  </si>
  <si>
    <t>Basfoliar Aktif</t>
  </si>
  <si>
    <t>QBASG01</t>
  </si>
  <si>
    <t>Basgent 55 SC 100 X 50 ml*</t>
  </si>
  <si>
    <t>BSN2311150</t>
  </si>
  <si>
    <t>BSN24100150</t>
  </si>
  <si>
    <t>BSN25051350</t>
  </si>
  <si>
    <t>QBASG02</t>
  </si>
  <si>
    <t>Basgent 55 SC 50 X 100 ml*</t>
  </si>
  <si>
    <t>BSN240914100</t>
  </si>
  <si>
    <t>BSN241001100</t>
  </si>
  <si>
    <t>BSN241220100</t>
  </si>
  <si>
    <t>BSN250122100</t>
  </si>
  <si>
    <t>BSN250609100</t>
  </si>
  <si>
    <t>BSN250813100</t>
  </si>
  <si>
    <t>QBASG03</t>
  </si>
  <si>
    <t>Basgent 55 SC 50 X 250 ml*</t>
  </si>
  <si>
    <t>BSN231222250</t>
  </si>
  <si>
    <t>BSN250609250</t>
  </si>
  <si>
    <t>BSN251003250</t>
  </si>
  <si>
    <t>BSN251030250</t>
  </si>
  <si>
    <t>QBASG04</t>
  </si>
  <si>
    <t>Basgent 55 SC 20 X 500 ml*</t>
  </si>
  <si>
    <t>BSN230911500</t>
  </si>
  <si>
    <t>BSN250903500</t>
  </si>
  <si>
    <t>QBASR01</t>
  </si>
  <si>
    <t>BA250815250</t>
  </si>
  <si>
    <t>QBASR02</t>
  </si>
  <si>
    <t>Basrata 150 SL 20 X 500 ml*</t>
  </si>
  <si>
    <t>BA231108500</t>
  </si>
  <si>
    <t>BA250815500</t>
  </si>
  <si>
    <t>QBASR03</t>
  </si>
  <si>
    <t>Basrata 150 SL 20 X 1 ltr*</t>
  </si>
  <si>
    <t>BA2311081000</t>
  </si>
  <si>
    <t>BA2405161000</t>
  </si>
  <si>
    <t>BA2505171000</t>
  </si>
  <si>
    <t>QBAST03</t>
  </si>
  <si>
    <t>Bastnate 200 SL 12 X 1 ltr*</t>
  </si>
  <si>
    <t>Bastnate 200 SL</t>
  </si>
  <si>
    <t>24RFS2183</t>
  </si>
  <si>
    <t>24RFS2214</t>
  </si>
  <si>
    <t>24RFS4397</t>
  </si>
  <si>
    <t>25RFS0632</t>
  </si>
  <si>
    <t>25RFS0633</t>
  </si>
  <si>
    <t>25RFS3132</t>
  </si>
  <si>
    <t>25RFS3728</t>
  </si>
  <si>
    <t>25RFS5011</t>
  </si>
  <si>
    <t>25RFS5494</t>
  </si>
  <si>
    <t>25RFS6105</t>
  </si>
  <si>
    <t>26RFS0042</t>
  </si>
  <si>
    <t>QBASV01</t>
  </si>
  <si>
    <t>Basvidor 25 WP 100 X 100 gr*</t>
  </si>
  <si>
    <t>Basvidor 25 WP</t>
  </si>
  <si>
    <t>QBASV02</t>
  </si>
  <si>
    <t>Basvidor 25 WP 50 X 200 gr*</t>
  </si>
  <si>
    <t>QBATT01</t>
  </si>
  <si>
    <t>Baterai</t>
  </si>
  <si>
    <t>QBAYA04</t>
  </si>
  <si>
    <t>Bayam Belang 90 X 100 gr</t>
  </si>
  <si>
    <t>Bayam Belang</t>
  </si>
  <si>
    <t>QBAYA13</t>
  </si>
  <si>
    <t>Bayam Belang 1 kg</t>
  </si>
  <si>
    <t>QBAYA26</t>
  </si>
  <si>
    <t>Bayam Amarin 1 kg</t>
  </si>
  <si>
    <t>Bayam Amarin</t>
  </si>
  <si>
    <t>QBAYC01</t>
  </si>
  <si>
    <t>Baycarb 500 EC 20 X 500 ml</t>
  </si>
  <si>
    <t>Baycarb 500 EC</t>
  </si>
  <si>
    <t>PI41003948</t>
  </si>
  <si>
    <t>PI42002909</t>
  </si>
  <si>
    <t>PI42002919</t>
  </si>
  <si>
    <t>PI42003170</t>
  </si>
  <si>
    <t>PI42003222</t>
  </si>
  <si>
    <t>PI42003223</t>
  </si>
  <si>
    <t>PI42003258</t>
  </si>
  <si>
    <t>PI43004611</t>
  </si>
  <si>
    <t>PI43004612</t>
  </si>
  <si>
    <t>PI43004804</t>
  </si>
  <si>
    <t>PI43004805</t>
  </si>
  <si>
    <t>PI43004806</t>
  </si>
  <si>
    <t>QBEEN02</t>
  </si>
  <si>
    <t>Beensae EM9 Tani 20 X 1 ltr*</t>
  </si>
  <si>
    <t>Beensae EM9</t>
  </si>
  <si>
    <t>Dharma Ayu Tani, PT</t>
  </si>
  <si>
    <t>QBEEN08</t>
  </si>
  <si>
    <t>Beensae Khatrol 20 X 20 X 10 ml*</t>
  </si>
  <si>
    <t>QBEEN09</t>
  </si>
  <si>
    <t>Beensae EM9 Tambak 20 X 1 ltr*</t>
  </si>
  <si>
    <t>Beensae EM9 Tambak</t>
  </si>
  <si>
    <t>QBEKA01</t>
  </si>
  <si>
    <t>Beka Biang Kompos 25 X 250 ml</t>
  </si>
  <si>
    <t>Beka</t>
  </si>
  <si>
    <t>BD1810002</t>
  </si>
  <si>
    <t>Indo Acidatama Tbk, PT</t>
  </si>
  <si>
    <t>QBELL01</t>
  </si>
  <si>
    <t>QBELL02</t>
  </si>
  <si>
    <t>Bellator 265 SC 25 X 200 ml</t>
  </si>
  <si>
    <t>QBELT03</t>
  </si>
  <si>
    <t>Belt Expert 480 SC 20 X 250 ml</t>
  </si>
  <si>
    <t>Belt Expert 480 SC</t>
  </si>
  <si>
    <t>PI41003891</t>
  </si>
  <si>
    <t>PI42003151</t>
  </si>
  <si>
    <t>PI42003206</t>
  </si>
  <si>
    <t>PI42003329</t>
  </si>
  <si>
    <t>QBENA01</t>
  </si>
  <si>
    <t>Benang Pe mlg*</t>
  </si>
  <si>
    <t>QBENA02</t>
  </si>
  <si>
    <t>Benabel Plus 120/35 SC 64 X 100 ml</t>
  </si>
  <si>
    <t>Benabel Plus 120/35 SC</t>
  </si>
  <si>
    <t>25RFS6209</t>
  </si>
  <si>
    <t>26RFS1670</t>
  </si>
  <si>
    <t>QBENA03</t>
  </si>
  <si>
    <t>Benabel Plus 120/35 SC 48 X 250 ml</t>
  </si>
  <si>
    <t>Gdg. Belakang1</t>
  </si>
  <si>
    <t>26RFS1671</t>
  </si>
  <si>
    <t>25RFS6210</t>
  </si>
  <si>
    <t>26RFS0810</t>
  </si>
  <si>
    <t>26RFS2069</t>
  </si>
  <si>
    <t>QBENC01</t>
  </si>
  <si>
    <t>Bencore 250 EC 20 X 200 ml*</t>
  </si>
  <si>
    <t>Bencore 250 EC</t>
  </si>
  <si>
    <t>QBENC02</t>
  </si>
  <si>
    <t>Bencore 250 EC 20 X 400 ml*</t>
  </si>
  <si>
    <t>QBENF01</t>
  </si>
  <si>
    <t>Benfuron 12/18 WP 160 X 25 gr</t>
  </si>
  <si>
    <t>Benfuron 12/18 WP</t>
  </si>
  <si>
    <t>C0126A0801</t>
  </si>
  <si>
    <t>QBERN03</t>
  </si>
  <si>
    <t>Bernas 250 EC 50 X 250 ml*</t>
  </si>
  <si>
    <t>Bernas 250 EC</t>
  </si>
  <si>
    <t>1514280IPI</t>
  </si>
  <si>
    <t>21153001P1</t>
  </si>
  <si>
    <t>QBERN04</t>
  </si>
  <si>
    <t>Bernas 250 EC 50 X 100 ml*</t>
  </si>
  <si>
    <t>QBERN05</t>
  </si>
  <si>
    <t>Bernice 5 SL 30 X 200 ml*</t>
  </si>
  <si>
    <t>Fungisida &amp; Bakterisida</t>
  </si>
  <si>
    <t>Bernice 5 SL</t>
  </si>
  <si>
    <t>QBERN06</t>
  </si>
  <si>
    <t>Bernice 5 SL 25 X 200 ml*</t>
  </si>
  <si>
    <t>QBEST06</t>
  </si>
  <si>
    <t>Bestar 200 SL 20 X 1 ltr</t>
  </si>
  <si>
    <t>Bestar 200 SL</t>
  </si>
  <si>
    <t>QBEST07</t>
  </si>
  <si>
    <t>Bestani OK 300 SL 20 X 1 ltr*</t>
  </si>
  <si>
    <t>Bestani OK 300 SL</t>
  </si>
  <si>
    <t>BSO2601301002</t>
  </si>
  <si>
    <t>BSO2602181008</t>
  </si>
  <si>
    <t>BSO2602181009</t>
  </si>
  <si>
    <t>BSO2602281010</t>
  </si>
  <si>
    <t>BSO2602281011</t>
  </si>
  <si>
    <t>BSO2603091014</t>
  </si>
  <si>
    <t>BSO2603101013</t>
  </si>
  <si>
    <t>QBESU01</t>
  </si>
  <si>
    <t>Besun Elite 300 SC 24 X 250 ml</t>
  </si>
  <si>
    <t>Besun Elite 300 SC</t>
  </si>
  <si>
    <t>267D040003</t>
  </si>
  <si>
    <t>QBETA03</t>
  </si>
  <si>
    <t>Beta-Nil 76 WP 20 X 500 gr*</t>
  </si>
  <si>
    <t>Beta-Nil 76 WP</t>
  </si>
  <si>
    <t>Persada Agro Sukses, PT</t>
  </si>
  <si>
    <t>QBETA04</t>
  </si>
  <si>
    <t>Betasticker 80 X 30 ml</t>
  </si>
  <si>
    <t>Betasticker</t>
  </si>
  <si>
    <t>QBETT01</t>
  </si>
  <si>
    <t>Better One 40 X 200 ml*</t>
  </si>
  <si>
    <t>QBIGG04</t>
  </si>
  <si>
    <t>Biggrow Forte 6 X 200 X 1 gr*</t>
  </si>
  <si>
    <t>Biggrow Forte</t>
  </si>
  <si>
    <t>QBIGG07</t>
  </si>
  <si>
    <t>Biggrow 20 WP 6 X 50 X 5 gr*</t>
  </si>
  <si>
    <t>Biggrow 20 WP</t>
  </si>
  <si>
    <t>QBIGX03</t>
  </si>
  <si>
    <t>Bigxone 135 SL 20 X 1 ltr</t>
  </si>
  <si>
    <t>Bigxone 135 SL</t>
  </si>
  <si>
    <t>QBIGX04</t>
  </si>
  <si>
    <t>Bigxone 135 SL 4 X 5 ltr</t>
  </si>
  <si>
    <t>QBIOC01</t>
  </si>
  <si>
    <t>Biochem Umum 20 X 1 ltr*</t>
  </si>
  <si>
    <t>Biochem</t>
  </si>
  <si>
    <t>QBIOC02</t>
  </si>
  <si>
    <t>Biochem Padi/Tikus 20 X 1 ltr*</t>
  </si>
  <si>
    <t>QBIOC06</t>
  </si>
  <si>
    <t>Biochem Umum 30 X 500 ml*</t>
  </si>
  <si>
    <t>QBIOC07</t>
  </si>
  <si>
    <t>Biochem Padi/ Tikus 30 X 500 ml*</t>
  </si>
  <si>
    <t>QBIOC09</t>
  </si>
  <si>
    <t>Biochems Vit B1+B6 20 X 1 ltr*</t>
  </si>
  <si>
    <t>Biochems Vit B1+B6</t>
  </si>
  <si>
    <t>QBIOC10</t>
  </si>
  <si>
    <t>Biochems Vit B1+B6 30 X 500 ml*</t>
  </si>
  <si>
    <t>QBIOC11</t>
  </si>
  <si>
    <t>Biochems Vit B1+B6 40 X 250 ml*</t>
  </si>
  <si>
    <t>QBIOK01</t>
  </si>
  <si>
    <t>Biokillia 50 X 50 gr</t>
  </si>
  <si>
    <t>Biokillia</t>
  </si>
  <si>
    <t>Prima Agro Tech, PT</t>
  </si>
  <si>
    <t>B1CA00</t>
  </si>
  <si>
    <t>QBION01</t>
  </si>
  <si>
    <t>Bion M 1/48 WP 20 X 500 gr</t>
  </si>
  <si>
    <t>Bion M 1/48 WP</t>
  </si>
  <si>
    <t>CBT3EWP054</t>
  </si>
  <si>
    <t>CBT3JWP085</t>
  </si>
  <si>
    <t>CBT3JWP086</t>
  </si>
  <si>
    <t>CBT3JWP087</t>
  </si>
  <si>
    <t>CBT4AWP006</t>
  </si>
  <si>
    <t>CBT4AWP007</t>
  </si>
  <si>
    <t>CBT4AWP008</t>
  </si>
  <si>
    <t>CBT6CWP019</t>
  </si>
  <si>
    <t>CBT6CWP020</t>
  </si>
  <si>
    <t>CBT6CWP021</t>
  </si>
  <si>
    <t>CBT6CWP022</t>
  </si>
  <si>
    <t>CBT6CWP026</t>
  </si>
  <si>
    <t>CBT6CWP027</t>
  </si>
  <si>
    <t>SRG2CWP016</t>
  </si>
  <si>
    <t>SRG5CWP022</t>
  </si>
  <si>
    <t>SRG5KWP027</t>
  </si>
  <si>
    <t>SRG5KWP028</t>
  </si>
  <si>
    <t>SRG5KWP029</t>
  </si>
  <si>
    <t>SRG5KWP038</t>
  </si>
  <si>
    <t>SRG5KWP039</t>
  </si>
  <si>
    <t>SRG5KWP040</t>
  </si>
  <si>
    <t>SRG6BWP001</t>
  </si>
  <si>
    <t>SRG6BWP004</t>
  </si>
  <si>
    <t>QBION02</t>
  </si>
  <si>
    <t>Bionik 400 EC 20 X 500 ml*</t>
  </si>
  <si>
    <t>Bionik 400 EC</t>
  </si>
  <si>
    <t>QBION03</t>
  </si>
  <si>
    <t>Bionik 400 EC 50 X 100 ml*</t>
  </si>
  <si>
    <t>QBIOS01</t>
  </si>
  <si>
    <t>Biosoft 20 X 1 ltr*</t>
  </si>
  <si>
    <t>1H1/X13/250/20</t>
  </si>
  <si>
    <t>BIOSOFT8100</t>
  </si>
  <si>
    <t>QBIOS02</t>
  </si>
  <si>
    <t>QBIOS03</t>
  </si>
  <si>
    <t>Biosoft 50 X 100 ml*</t>
  </si>
  <si>
    <t>QBLAC01</t>
  </si>
  <si>
    <t>Blacer Booster Buah 25.79 L 24 X 500 ml*</t>
  </si>
  <si>
    <t>Blacer Booster Buah 25.79L</t>
  </si>
  <si>
    <t>Edy Kia</t>
  </si>
  <si>
    <t>QBLAC02</t>
  </si>
  <si>
    <t>Blacer Booster Daun 16.85 L 24 X 500 ml*</t>
  </si>
  <si>
    <t>Blacer Booster Daun 16.85L</t>
  </si>
  <si>
    <t>I5TMA2015</t>
  </si>
  <si>
    <t>QBLAS01</t>
  </si>
  <si>
    <t>Blast 200 SC 20 X 500 ml</t>
  </si>
  <si>
    <t>Blast 200 SC</t>
  </si>
  <si>
    <t>0301FF0321</t>
  </si>
  <si>
    <t>0702FF0732</t>
  </si>
  <si>
    <t>1302EE1313</t>
  </si>
  <si>
    <t>1701EE1741</t>
  </si>
  <si>
    <t>1901FF1921</t>
  </si>
  <si>
    <t>1901FF1932</t>
  </si>
  <si>
    <t>3101EE3141</t>
  </si>
  <si>
    <t>3502EE3521</t>
  </si>
  <si>
    <t>3901EE3941</t>
  </si>
  <si>
    <t>3901EE3951</t>
  </si>
  <si>
    <t>4301EE4332</t>
  </si>
  <si>
    <t>4303DD4342</t>
  </si>
  <si>
    <t>4304DD4341</t>
  </si>
  <si>
    <t>4304DD4342</t>
  </si>
  <si>
    <t>4304DD4343</t>
  </si>
  <si>
    <t>4502DD4511</t>
  </si>
  <si>
    <t>5101EE5121</t>
  </si>
  <si>
    <t>5102EE5151</t>
  </si>
  <si>
    <t>5102EE5152</t>
  </si>
  <si>
    <t>5102EE5153</t>
  </si>
  <si>
    <t>QBLAS02</t>
  </si>
  <si>
    <t>Blast 200 SC 48 X 100 ml</t>
  </si>
  <si>
    <t>0801EE0832</t>
  </si>
  <si>
    <t>0801FF0852</t>
  </si>
  <si>
    <t>1302EE1341</t>
  </si>
  <si>
    <t>1801EE1831</t>
  </si>
  <si>
    <t>2501BB2522</t>
  </si>
  <si>
    <t>3002EE3022</t>
  </si>
  <si>
    <t>3401EE3442</t>
  </si>
  <si>
    <t>3802DD3841</t>
  </si>
  <si>
    <t>4002EE4052</t>
  </si>
  <si>
    <t>4301EE4331</t>
  </si>
  <si>
    <t>5001EE5043</t>
  </si>
  <si>
    <t>QBLEW03</t>
  </si>
  <si>
    <t>Blewah Blaster F1 12 X 15 X 15 gr*</t>
  </si>
  <si>
    <t>Benih Blewah</t>
  </si>
  <si>
    <t>QBLUE01</t>
  </si>
  <si>
    <t>AXYMN80107</t>
  </si>
  <si>
    <t>AXYMN80156</t>
  </si>
  <si>
    <t>BWYMNZ8082</t>
  </si>
  <si>
    <t>BWYMNZ8083</t>
  </si>
  <si>
    <t>DUYMNZ8092</t>
  </si>
  <si>
    <t>GUXMNZ8022</t>
  </si>
  <si>
    <t>GUXMNZ8026</t>
  </si>
  <si>
    <t>GUYMNZ8021</t>
  </si>
  <si>
    <t>IUYMN80100</t>
  </si>
  <si>
    <t>IUYMN80101</t>
  </si>
  <si>
    <t>IUYMN80103</t>
  </si>
  <si>
    <t>IUYMN80104</t>
  </si>
  <si>
    <t>IUYMNZ8096</t>
  </si>
  <si>
    <t>QBM F01</t>
  </si>
  <si>
    <t>BM Flythrin 100 EC 20 X 500 ml*</t>
  </si>
  <si>
    <t>BM Flythrin</t>
  </si>
  <si>
    <t>CTYACM1002</t>
  </si>
  <si>
    <t>QBM P01</t>
  </si>
  <si>
    <t>BM Promax 75 SP 20 X 500 gr*</t>
  </si>
  <si>
    <t>BM Promax 75 SP</t>
  </si>
  <si>
    <t>EUYACT7549</t>
  </si>
  <si>
    <t>QBM P02</t>
  </si>
  <si>
    <t>BM Promax 75 SP 100 X 100 gr*</t>
  </si>
  <si>
    <t>QBM Z01</t>
  </si>
  <si>
    <t>BM Zebco 80 WP 20 X 1 kg*</t>
  </si>
  <si>
    <t>BM Zebco 80 WP</t>
  </si>
  <si>
    <t>A00050</t>
  </si>
  <si>
    <t>QBMCA01</t>
  </si>
  <si>
    <t>BM Catalyzer 2.5 10 X 1 ltr</t>
  </si>
  <si>
    <t>QBMCO01</t>
  </si>
  <si>
    <t>BM Conzole 250 EC 40 X 250 ml</t>
  </si>
  <si>
    <t>BM Conzole 250 EC</t>
  </si>
  <si>
    <t>QBMCO02</t>
  </si>
  <si>
    <t>BM Conzole 250 EC 20 X 500 ml</t>
  </si>
  <si>
    <t>QBMCY01</t>
  </si>
  <si>
    <t>BM Cychlophos 500/50 EC 20 X 400 ml</t>
  </si>
  <si>
    <t>BM Cychlophos 500/50 EC</t>
  </si>
  <si>
    <t>F177245230001</t>
  </si>
  <si>
    <t>F177250830001</t>
  </si>
  <si>
    <t>QBMJ01</t>
  </si>
  <si>
    <t>BM Jamurlang 300 EC 40 X 250 ml*</t>
  </si>
  <si>
    <t>BM Jamurlang 300 EC</t>
  </si>
  <si>
    <t>20240906ST1A000214</t>
  </si>
  <si>
    <t>QBML01</t>
  </si>
  <si>
    <t>BM Lamda 50 EC 20 X 500 ml*</t>
  </si>
  <si>
    <t>BM Lamda 50 EC</t>
  </si>
  <si>
    <t>F183251050001</t>
  </si>
  <si>
    <t>F183251220002</t>
  </si>
  <si>
    <t>F183252110003</t>
  </si>
  <si>
    <t>F183252110803</t>
  </si>
  <si>
    <t>F183252450004</t>
  </si>
  <si>
    <t>F183253720005</t>
  </si>
  <si>
    <t>YH6X2401</t>
  </si>
  <si>
    <t>QBMMA01</t>
  </si>
  <si>
    <t>BM Masconil 50 SC 20 X 500 ml*</t>
  </si>
  <si>
    <t>BM Masconil 50 SC</t>
  </si>
  <si>
    <t>QBMOP01</t>
  </si>
  <si>
    <t>BM Optimas Kelp Premium 20 X 500 ml</t>
  </si>
  <si>
    <t>BM Optimas</t>
  </si>
  <si>
    <t>QBMTR01</t>
  </si>
  <si>
    <t>BM Trox 200/125 SC 40 X 250 ml</t>
  </si>
  <si>
    <t>BM Trox 200/125 SC</t>
  </si>
  <si>
    <t>2025061501S</t>
  </si>
  <si>
    <t>QBOAR01</t>
  </si>
  <si>
    <t>Board Score 250 EC 80 ml</t>
  </si>
  <si>
    <t>QBODY01</t>
  </si>
  <si>
    <t>Body YT 5L</t>
  </si>
  <si>
    <t>Body YT</t>
  </si>
  <si>
    <t>QBOMU01</t>
  </si>
  <si>
    <t>Bom-Up 520 SL 20 X 1 ltr</t>
  </si>
  <si>
    <t>Bom Up 520 SL</t>
  </si>
  <si>
    <t>Sumber Makmur Agrikultur Indonesia, PT</t>
  </si>
  <si>
    <t>QBONG01</t>
  </si>
  <si>
    <t>Bongkis 30 EC 100 X 100 ml*</t>
  </si>
  <si>
    <t>Bongkis 30 EC</t>
  </si>
  <si>
    <t>250626BONG006A</t>
  </si>
  <si>
    <t>QBONG02</t>
  </si>
  <si>
    <t>Bongkis 30 EC 40 X 250 ml*</t>
  </si>
  <si>
    <t>250628BONG007</t>
  </si>
  <si>
    <t>QBONG03</t>
  </si>
  <si>
    <t>Bongkis 30 EC 20 X 500 ml*</t>
  </si>
  <si>
    <t>250628BONG008A</t>
  </si>
  <si>
    <t>QBOOM03</t>
  </si>
  <si>
    <t>Boom Padi 30 X 1 Paket</t>
  </si>
  <si>
    <t>Fungisida Sistemik</t>
  </si>
  <si>
    <t>Boom Padi</t>
  </si>
  <si>
    <t>B012510901</t>
  </si>
  <si>
    <t>B0125D1501</t>
  </si>
  <si>
    <t>B0125E2601</t>
  </si>
  <si>
    <t>B0125F0901</t>
  </si>
  <si>
    <t>B0125G0701</t>
  </si>
  <si>
    <t>B0125I1801</t>
  </si>
  <si>
    <t>B0125I2301</t>
  </si>
  <si>
    <t>B0126D1301</t>
  </si>
  <si>
    <t>B0126D1401</t>
  </si>
  <si>
    <t>B0126E0801</t>
  </si>
  <si>
    <t>QBOOS03</t>
  </si>
  <si>
    <t>Boosbloom 50 X 100 gr*</t>
  </si>
  <si>
    <t>Boosbloom</t>
  </si>
  <si>
    <t>R58240701</t>
  </si>
  <si>
    <t>R58250201</t>
  </si>
  <si>
    <t>QBORA01</t>
  </si>
  <si>
    <t>Boral 480 SC 48 X 100 ml</t>
  </si>
  <si>
    <t>Boral 480 SC</t>
  </si>
  <si>
    <t>FMC Agricultural Manufacturing, PT</t>
  </si>
  <si>
    <t>QBORO01</t>
  </si>
  <si>
    <t>QBOX01</t>
  </si>
  <si>
    <t>Box Goal 50x80ml</t>
  </si>
  <si>
    <t>QBOXQVT01</t>
  </si>
  <si>
    <t>Box Qiuvita Merah</t>
  </si>
  <si>
    <t>QBOXQVT02</t>
  </si>
  <si>
    <t>Box Qiuvita Hijau</t>
  </si>
  <si>
    <t>QBRAP01</t>
  </si>
  <si>
    <t>050824F</t>
  </si>
  <si>
    <t>Sumans Mandiri Sejahtera, PT</t>
  </si>
  <si>
    <t>070525F</t>
  </si>
  <si>
    <t>120325F</t>
  </si>
  <si>
    <t>QBRAP02</t>
  </si>
  <si>
    <t>Braphon 488 SL 40 X 250 ml*</t>
  </si>
  <si>
    <t>080724F</t>
  </si>
  <si>
    <t>090525F</t>
  </si>
  <si>
    <t>QBRAS01</t>
  </si>
  <si>
    <t>QBRAS02</t>
  </si>
  <si>
    <t>QBRAS03</t>
  </si>
  <si>
    <t>Brasso 250 EC 50 X 80 ml*</t>
  </si>
  <si>
    <t>QBRAU01</t>
  </si>
  <si>
    <t>Braunxone Gold 276 SL 20 X 1 ltr</t>
  </si>
  <si>
    <t>L011024</t>
  </si>
  <si>
    <t>L071125</t>
  </si>
  <si>
    <t>L190525</t>
  </si>
  <si>
    <t>L261224</t>
  </si>
  <si>
    <t>QBRAU02</t>
  </si>
  <si>
    <t>Braunxone Gold 276 SL 4 X 5 ltr</t>
  </si>
  <si>
    <t>QBRAU03</t>
  </si>
  <si>
    <t>Braunxone Gold 276 SL 20 ltr</t>
  </si>
  <si>
    <t>L021125</t>
  </si>
  <si>
    <t>L030326</t>
  </si>
  <si>
    <t>L240525</t>
  </si>
  <si>
    <t>L291224</t>
  </si>
  <si>
    <t>QBRAV01</t>
  </si>
  <si>
    <t>Bravoxone 276 SL 20 ltr*</t>
  </si>
  <si>
    <t>Bravoxone 276 SL</t>
  </si>
  <si>
    <t>QBRAV03</t>
  </si>
  <si>
    <t>Bravoxone 276 SL 4 X 5 ltr*</t>
  </si>
  <si>
    <t>QBRAV04</t>
  </si>
  <si>
    <t>Bravoxone 276 SL 20 X 1 ltr (Label Kuda)*</t>
  </si>
  <si>
    <t>QBRAV05</t>
  </si>
  <si>
    <t>Bravoxone 276 SL 20 X 1 ltr*</t>
  </si>
  <si>
    <t>QBRAV06</t>
  </si>
  <si>
    <t>Bravoxone 276 SL 4 X 5 ltr (Label Kuda)*</t>
  </si>
  <si>
    <t>QBRAV07</t>
  </si>
  <si>
    <t>Bravoxone 276 SL 20 ltr (Label Kuda)*</t>
  </si>
  <si>
    <t>QBROA01</t>
  </si>
  <si>
    <t>BroadPlus 77 WP 8 X 25 X 40 gr</t>
  </si>
  <si>
    <t>BroadPlus 77 WP</t>
  </si>
  <si>
    <t>25G5649B03</t>
  </si>
  <si>
    <t>Bintang Putri Karisma, CV</t>
  </si>
  <si>
    <t>25J5649B14</t>
  </si>
  <si>
    <t>25L5649B07</t>
  </si>
  <si>
    <t>26C2359B23</t>
  </si>
  <si>
    <t>26D2359B10</t>
  </si>
  <si>
    <t>26E2359B10</t>
  </si>
  <si>
    <t>DEC24PVK09</t>
  </si>
  <si>
    <t>FEB25PVK10</t>
  </si>
  <si>
    <t>FEB25PVK13</t>
  </si>
  <si>
    <t>JUL24PVK09</t>
  </si>
  <si>
    <t>JUN24PVK01</t>
  </si>
  <si>
    <t>NOV24SDK11</t>
  </si>
  <si>
    <t>QBROS01</t>
  </si>
  <si>
    <t>Brosur Associate</t>
  </si>
  <si>
    <t>Brosur</t>
  </si>
  <si>
    <t>QBTPL01</t>
  </si>
  <si>
    <t>BT Plus 50 X 50 gr*</t>
  </si>
  <si>
    <t>BT Plus</t>
  </si>
  <si>
    <t>RC07051002</t>
  </si>
  <si>
    <t>QBUMP01</t>
  </si>
  <si>
    <t>Bump 25/40 WP 100 X 100 gr*</t>
  </si>
  <si>
    <t>Bump 25/40 WP</t>
  </si>
  <si>
    <t>QBUMP02</t>
  </si>
  <si>
    <t>Bump 25/40 WP 40 X 250 gr*</t>
  </si>
  <si>
    <t>QBUMP03</t>
  </si>
  <si>
    <t>Bump 25/40 WP 5 X 40 X 25 gr*</t>
  </si>
  <si>
    <t>QBUNC02</t>
  </si>
  <si>
    <t>Buncis Lebat-3 40 X 500 gr</t>
  </si>
  <si>
    <t>Benih Buncis</t>
  </si>
  <si>
    <t>Buncis Lebat-3</t>
  </si>
  <si>
    <t>250620AF01</t>
  </si>
  <si>
    <t>250703AF01</t>
  </si>
  <si>
    <t>250930AF01</t>
  </si>
  <si>
    <t>251020AF01</t>
  </si>
  <si>
    <t>251025AF01</t>
  </si>
  <si>
    <t>251029AF01</t>
  </si>
  <si>
    <t>251105AF01</t>
  </si>
  <si>
    <t>251119AF01</t>
  </si>
  <si>
    <t>251202AF01</t>
  </si>
  <si>
    <t>260119AF01</t>
  </si>
  <si>
    <t>QBUNC05</t>
  </si>
  <si>
    <t>Buncis Elastis 30 X 500 gr</t>
  </si>
  <si>
    <t>Buncis Elastis</t>
  </si>
  <si>
    <t>QBUNI01</t>
  </si>
  <si>
    <t>Buniken 60/10 WP 20 X 100 gr*</t>
  </si>
  <si>
    <t>Buniken 60/10 WP</t>
  </si>
  <si>
    <t>QBUSI01</t>
  </si>
  <si>
    <t>Busi Star Metal</t>
  </si>
  <si>
    <t>Busi</t>
  </si>
  <si>
    <t>QCABE01</t>
  </si>
  <si>
    <t>Cabe Balebat F1 12 X 15 X 10 gr</t>
  </si>
  <si>
    <t>Cabe Balebat F1</t>
  </si>
  <si>
    <t>QCABE06</t>
  </si>
  <si>
    <t>Cabe Genie 12 X 15 X 10 gr*</t>
  </si>
  <si>
    <t>QCABE17</t>
  </si>
  <si>
    <t>Cabe Sret 12 X 15 X 10 gr*</t>
  </si>
  <si>
    <t>QCABE21</t>
  </si>
  <si>
    <t>Cabe Elegance F1 20 X 12 X 10 gr</t>
  </si>
  <si>
    <t>Cabe Elegance</t>
  </si>
  <si>
    <t>250428AF01</t>
  </si>
  <si>
    <t>46-422708</t>
  </si>
  <si>
    <t>QCABE36</t>
  </si>
  <si>
    <t>Cabe Sigantung 12 X 15 X 10 gr</t>
  </si>
  <si>
    <t>Benih Cabe</t>
  </si>
  <si>
    <t>Cabe Sigantung</t>
  </si>
  <si>
    <t>QCABE41</t>
  </si>
  <si>
    <t>Cabe Arimbi 85 20 X 12 X 1800 biji</t>
  </si>
  <si>
    <t>Cabe Arimbi 85</t>
  </si>
  <si>
    <t>42-913958</t>
  </si>
  <si>
    <t>250304AF01</t>
  </si>
  <si>
    <t>251017AF01</t>
  </si>
  <si>
    <t>260223AF01</t>
  </si>
  <si>
    <t>QCABE54</t>
  </si>
  <si>
    <t>Cabe Columbus F1 20 X 12 X 2250 biji</t>
  </si>
  <si>
    <t>Cabe Columbus</t>
  </si>
  <si>
    <t>250221AF01</t>
  </si>
  <si>
    <t>250321AF01</t>
  </si>
  <si>
    <t>250526AF01</t>
  </si>
  <si>
    <t>250830AF01</t>
  </si>
  <si>
    <t>QCABE59</t>
  </si>
  <si>
    <t>Cabe Iggo Tavi F1 20 X 12 X 2000 biji</t>
  </si>
  <si>
    <t>Cabe Iggo Tavi F1</t>
  </si>
  <si>
    <t>250507AF01</t>
  </si>
  <si>
    <t>251113AF01</t>
  </si>
  <si>
    <t>251122AF01</t>
  </si>
  <si>
    <t>251213AF01</t>
  </si>
  <si>
    <t>260113AF01</t>
  </si>
  <si>
    <t>260128AF01</t>
  </si>
  <si>
    <t>260202AF01</t>
  </si>
  <si>
    <t>QCABE60</t>
  </si>
  <si>
    <t>Cabe Imperial Ijo F1 20 X 12 X 2250 biji</t>
  </si>
  <si>
    <t>Cabe Imperial Ijo</t>
  </si>
  <si>
    <t>251009AF01</t>
  </si>
  <si>
    <t>251104AF01</t>
  </si>
  <si>
    <t>251124AF01</t>
  </si>
  <si>
    <t>251128AF01</t>
  </si>
  <si>
    <t>QCABE61</t>
  </si>
  <si>
    <t>Cabe Zahra F1 12 X 15 X 10 gr</t>
  </si>
  <si>
    <t>Cabe Zahra F1</t>
  </si>
  <si>
    <t>QCABE62</t>
  </si>
  <si>
    <t>Cabe Ori 212 10 X 25 X 10 gr*</t>
  </si>
  <si>
    <t>Cabe Ori 212</t>
  </si>
  <si>
    <t>Aura Seed</t>
  </si>
  <si>
    <t>QCABE63</t>
  </si>
  <si>
    <t>QCABE64</t>
  </si>
  <si>
    <t>Cabe Keriting Suli 5 X 30 X 10 gr</t>
  </si>
  <si>
    <t>Cabe Keriting Suli</t>
  </si>
  <si>
    <t>JJM Indonesia, PT</t>
  </si>
  <si>
    <t>QCABE65</t>
  </si>
  <si>
    <t>Cabe Rawit Yukari 5 X 30 X 10 gr</t>
  </si>
  <si>
    <t>Cabe Rawit Yukari</t>
  </si>
  <si>
    <t>QCABE66</t>
  </si>
  <si>
    <t>Cabe Rawit Naomi 5 X 30 X 10 gr</t>
  </si>
  <si>
    <t>Cabe Rawit Naomi</t>
  </si>
  <si>
    <t>QCABE68</t>
  </si>
  <si>
    <t>Cabe Genie 2 gr</t>
  </si>
  <si>
    <t>QCABE69</t>
  </si>
  <si>
    <t>Cabe Sigma 20 X 12 X 10 gr</t>
  </si>
  <si>
    <t>Cabe Sigma</t>
  </si>
  <si>
    <t>250410AF01</t>
  </si>
  <si>
    <t>250523AF01</t>
  </si>
  <si>
    <t>QCABE70</t>
  </si>
  <si>
    <t>Cabe Kara F1 12 X 15 X 10 gr</t>
  </si>
  <si>
    <t>Cabe Kara F1</t>
  </si>
  <si>
    <t>QCABE71</t>
  </si>
  <si>
    <t>Cabe Sret 500 gr</t>
  </si>
  <si>
    <t>QCABE72</t>
  </si>
  <si>
    <t>Cabe Hagan F1 12 X 15 X 10 gr</t>
  </si>
  <si>
    <t>Cabe Hagan F1</t>
  </si>
  <si>
    <t>QCABE73</t>
  </si>
  <si>
    <t>Cabe Tegar F1 12 X 15 X 10 gr</t>
  </si>
  <si>
    <t>Cabe Tegar F1</t>
  </si>
  <si>
    <t>QCABE74</t>
  </si>
  <si>
    <t>Cabe Sigma 20 X 12 X 2000 biji</t>
  </si>
  <si>
    <t>250609AF01</t>
  </si>
  <si>
    <t>QCABE75</t>
  </si>
  <si>
    <t>Cabe Matador F1 20 X 12 X 2250 biji</t>
  </si>
  <si>
    <t>Cabe Matador</t>
  </si>
  <si>
    <t>251004AF01</t>
  </si>
  <si>
    <t>QCABE76</t>
  </si>
  <si>
    <t>Cabe Warrior F1 20 X 12 X 2250 biji</t>
  </si>
  <si>
    <t>Cabe Warrior</t>
  </si>
  <si>
    <t>251002AF01</t>
  </si>
  <si>
    <t>251121AF01</t>
  </si>
  <si>
    <t>260121AF01</t>
  </si>
  <si>
    <t>QCABE77</t>
  </si>
  <si>
    <t>QCABR01</t>
  </si>
  <si>
    <t>Cabrio 250 EC 24 X 250 ml</t>
  </si>
  <si>
    <t>Cabrio 250 EC</t>
  </si>
  <si>
    <t>221ZQ11007</t>
  </si>
  <si>
    <t>221ZQ12002</t>
  </si>
  <si>
    <t>231ZQ01002</t>
  </si>
  <si>
    <t>S23123801</t>
  </si>
  <si>
    <t>S24023802</t>
  </si>
  <si>
    <t>S24053801</t>
  </si>
  <si>
    <t>S24053802</t>
  </si>
  <si>
    <t>S24123801</t>
  </si>
  <si>
    <t>S24123804</t>
  </si>
  <si>
    <t>S25013801</t>
  </si>
  <si>
    <t>S25023801</t>
  </si>
  <si>
    <t>S25023802</t>
  </si>
  <si>
    <t>S25033801</t>
  </si>
  <si>
    <t>S25033802</t>
  </si>
  <si>
    <t>S25033803</t>
  </si>
  <si>
    <t>S25033804</t>
  </si>
  <si>
    <t>S25043802</t>
  </si>
  <si>
    <t>S25043803</t>
  </si>
  <si>
    <t>S25123801</t>
  </si>
  <si>
    <t>S26013801</t>
  </si>
  <si>
    <t>S26013802</t>
  </si>
  <si>
    <t>S26023801</t>
  </si>
  <si>
    <t>S26023803</t>
  </si>
  <si>
    <t>S26033801</t>
  </si>
  <si>
    <t>S26043801</t>
  </si>
  <si>
    <t>QCABR02</t>
  </si>
  <si>
    <t>Cabrio 250 EC 48 X 100 ml</t>
  </si>
  <si>
    <t>231YQ05002</t>
  </si>
  <si>
    <t>S24123701</t>
  </si>
  <si>
    <t>S25013701</t>
  </si>
  <si>
    <t>S25023701</t>
  </si>
  <si>
    <t>S25023702</t>
  </si>
  <si>
    <t>S25033701</t>
  </si>
  <si>
    <t>S25043701</t>
  </si>
  <si>
    <t>S25113703</t>
  </si>
  <si>
    <t>S26013701</t>
  </si>
  <si>
    <t>S26013702</t>
  </si>
  <si>
    <t>S26043702</t>
  </si>
  <si>
    <t>QCALA01</t>
  </si>
  <si>
    <t>Calaris 550 SC 10 X 1 ltr</t>
  </si>
  <si>
    <t>Calaris 550 SC</t>
  </si>
  <si>
    <t>SRG3K116CX</t>
  </si>
  <si>
    <t>SRG3K117CX</t>
  </si>
  <si>
    <t>SRG3K123CX</t>
  </si>
  <si>
    <t>SRG6A00003</t>
  </si>
  <si>
    <t>SRG6A00004</t>
  </si>
  <si>
    <t>SRG6A00005</t>
  </si>
  <si>
    <t>QCALA02</t>
  </si>
  <si>
    <t>Calaris 550 SC 20 X 250 ml</t>
  </si>
  <si>
    <t>JAK3J101CX</t>
  </si>
  <si>
    <t>JAK3J102CX</t>
  </si>
  <si>
    <t>QCALA03</t>
  </si>
  <si>
    <t>Calaris 550 SC 20 X 500 ml</t>
  </si>
  <si>
    <t>JAK3K120CX</t>
  </si>
  <si>
    <t>JAK3K121CX</t>
  </si>
  <si>
    <t>JAK3K122CX</t>
  </si>
  <si>
    <t>SRG6D00001</t>
  </si>
  <si>
    <t>QCALC02</t>
  </si>
  <si>
    <t>Calcium 99 20 X 1 kg*</t>
  </si>
  <si>
    <t>Calcium 99</t>
  </si>
  <si>
    <t>QCALC03</t>
  </si>
  <si>
    <t>Calcium D-Diana 20 X 1 kg*</t>
  </si>
  <si>
    <t>Calcium D-Diana</t>
  </si>
  <si>
    <t>QCALG01</t>
  </si>
  <si>
    <t>Calgary 480 SL 20 X 1 ltr</t>
  </si>
  <si>
    <t>Calgary 480 SL</t>
  </si>
  <si>
    <t>DCBA1C</t>
  </si>
  <si>
    <t>QCALG03</t>
  </si>
  <si>
    <t>Calgary 480 SL 20 ltr</t>
  </si>
  <si>
    <t>QCALI01</t>
  </si>
  <si>
    <t>Caliwa 80 WP 20 X 0.9 kg*</t>
  </si>
  <si>
    <t>Caliwa 80 WP</t>
  </si>
  <si>
    <t>QCALI02</t>
  </si>
  <si>
    <t>Caliwa 80 WP 10 X 900 gr*</t>
  </si>
  <si>
    <t>QCAM01</t>
  </si>
  <si>
    <t>Camix Gold 200 SL 20 X 1 ltr</t>
  </si>
  <si>
    <t>Camix Gold 200 SL</t>
  </si>
  <si>
    <t>L191025</t>
  </si>
  <si>
    <t>L220924</t>
  </si>
  <si>
    <t>L241224</t>
  </si>
  <si>
    <t>QCAMI01</t>
  </si>
  <si>
    <t>Camix Gold 200 SL 4 X 5 ltr</t>
  </si>
  <si>
    <t>L080224</t>
  </si>
  <si>
    <t>QCAMI02</t>
  </si>
  <si>
    <t>Camix Gold 200 SL 20 ltr</t>
  </si>
  <si>
    <t>L090324</t>
  </si>
  <si>
    <t>QCASH01</t>
  </si>
  <si>
    <t>Cash Flow 30 EC 24 X 250 ml*</t>
  </si>
  <si>
    <t>Cash Flow 30 EC</t>
  </si>
  <si>
    <t>Sakasaki Indonesia, CV</t>
  </si>
  <si>
    <t>QCASH02</t>
  </si>
  <si>
    <t>Cash Flow 30 EC 50 X 100 ml*</t>
  </si>
  <si>
    <t>QCAST01</t>
  </si>
  <si>
    <t>Castora 40 SP 10 X 10 X 100 gr*</t>
  </si>
  <si>
    <t>Castora 40 SP</t>
  </si>
  <si>
    <t>QCAST02</t>
  </si>
  <si>
    <t>Castora 40 SP 24 X 400 gr*</t>
  </si>
  <si>
    <t>QCAST03</t>
  </si>
  <si>
    <t>Castora 40 SP 50 X 200 gr*</t>
  </si>
  <si>
    <t>QCAST04</t>
  </si>
  <si>
    <t>Castora 40 SP 8 X 50 X 15 gr*</t>
  </si>
  <si>
    <t>QCATE01</t>
  </si>
  <si>
    <t>Catez 18 EC 20 X 500 ml</t>
  </si>
  <si>
    <t>Catez 18 EC</t>
  </si>
  <si>
    <t>20240713012S</t>
  </si>
  <si>
    <t>QCAUL03</t>
  </si>
  <si>
    <t>Cauli Flower White Shot 25 X 10 X 10 gr</t>
  </si>
  <si>
    <t>Benih Cauli Flower</t>
  </si>
  <si>
    <t>Cauli Flower White Shot</t>
  </si>
  <si>
    <t>Winon International, PT</t>
  </si>
  <si>
    <t>QCAUL06</t>
  </si>
  <si>
    <t>Cauli Flower Kiran F1 50 X 10 X 10 gr</t>
  </si>
  <si>
    <t>Tani Murni Paskal, CV</t>
  </si>
  <si>
    <t>QCEBA01</t>
  </si>
  <si>
    <t>Ceba 125 EC 50 X 100 ml*</t>
  </si>
  <si>
    <t>Ceba 125 EC</t>
  </si>
  <si>
    <t>QCEBA02</t>
  </si>
  <si>
    <t>Ceba 125 EC 20 X 200 ml*</t>
  </si>
  <si>
    <t>QCEBA03</t>
  </si>
  <si>
    <t>Ceba 125 EC 20 X 400 ml*</t>
  </si>
  <si>
    <t>QCELQ01</t>
  </si>
  <si>
    <t>Celquat 276 SL 10 X 1 ltr</t>
  </si>
  <si>
    <t>Celquat 276 SL</t>
  </si>
  <si>
    <t>N20072023</t>
  </si>
  <si>
    <t>QCELQ02</t>
  </si>
  <si>
    <t>Celquat 276 SL 4 X 5 ltr</t>
  </si>
  <si>
    <t>QCENT12</t>
  </si>
  <si>
    <t>Centaxone 135 SL 20 X 1 ltr</t>
  </si>
  <si>
    <t>Centaxone 135 SL</t>
  </si>
  <si>
    <t>QCENT15</t>
  </si>
  <si>
    <t>Centro 75 WP 20 X 500 gr</t>
  </si>
  <si>
    <t>Centro 75 WP</t>
  </si>
  <si>
    <t>F1725F1001</t>
  </si>
  <si>
    <t>QCENT16</t>
  </si>
  <si>
    <t>Centa-Fur 3GR 10 X 2 kg</t>
  </si>
  <si>
    <t>Centafur 3G</t>
  </si>
  <si>
    <t>QCHAM01</t>
  </si>
  <si>
    <t>Champion 77 WP 10 X 1 kg</t>
  </si>
  <si>
    <t>Champion 77 WP</t>
  </si>
  <si>
    <t>QCHAM02</t>
  </si>
  <si>
    <t>Champion 77 WP 14 X 1 kg</t>
  </si>
  <si>
    <t>QCHAR02</t>
  </si>
  <si>
    <t>QCHIE01</t>
  </si>
  <si>
    <t>Chief 480 SL 20 X 1 ltr*</t>
  </si>
  <si>
    <t>L010825</t>
  </si>
  <si>
    <t>L011125</t>
  </si>
  <si>
    <t>L060925</t>
  </si>
  <si>
    <t>L210624</t>
  </si>
  <si>
    <t>L260126</t>
  </si>
  <si>
    <t>QCHIE02</t>
  </si>
  <si>
    <t>Chief 480 SL 4 X 5 ltr*</t>
  </si>
  <si>
    <t>L210324</t>
  </si>
  <si>
    <t>L251024</t>
  </si>
  <si>
    <t>L270126</t>
  </si>
  <si>
    <t>L291024</t>
  </si>
  <si>
    <t>QCHIE03</t>
  </si>
  <si>
    <t>Chief 480 SL 20 ltr*</t>
  </si>
  <si>
    <t>L110325</t>
  </si>
  <si>
    <t>L200624</t>
  </si>
  <si>
    <t>QCHLO01</t>
  </si>
  <si>
    <t>Chlordin 100/200 SC 50 X 100 ml</t>
  </si>
  <si>
    <t>Chlordin 100/200 SC</t>
  </si>
  <si>
    <t>26RNA0294</t>
  </si>
  <si>
    <t>QCHLO02</t>
  </si>
  <si>
    <t>Chlordin 100/200 SC 20 X 250 ml</t>
  </si>
  <si>
    <t>26RNA0295</t>
  </si>
  <si>
    <t>QCHLO03</t>
  </si>
  <si>
    <t>Chlordin 100/200 SC 20 X 500 ml</t>
  </si>
  <si>
    <t>26RNA0296</t>
  </si>
  <si>
    <t>QCLIN02</t>
  </si>
  <si>
    <t>Clinger Pro 150/300 EC 48 X 250 ml*</t>
  </si>
  <si>
    <t>Clinger Pro 150/300 EC</t>
  </si>
  <si>
    <t>Kenso Indonesia, PT</t>
  </si>
  <si>
    <t>QCOBR01</t>
  </si>
  <si>
    <t>Cobra 15 EC 20 X 1 ltr*</t>
  </si>
  <si>
    <t>Cobra 15 EC</t>
  </si>
  <si>
    <t>GLPI/AZLIS/NSM9/17</t>
  </si>
  <si>
    <t>GPLI/AZLIZ/NSM9117</t>
  </si>
  <si>
    <t>QCOBR02</t>
  </si>
  <si>
    <t>Cobra 15 EC 20 X 200 ml*</t>
  </si>
  <si>
    <t>QCOBR03</t>
  </si>
  <si>
    <t>Cobra 15 EC 50 X 100 ml*</t>
  </si>
  <si>
    <t>QCOBR04</t>
  </si>
  <si>
    <t>Cobra 15 EC 20 X 500 ml*</t>
  </si>
  <si>
    <t>QCOLA01</t>
  </si>
  <si>
    <t>Colam 141/106 ZC 64 X 100 ml</t>
  </si>
  <si>
    <t>Colam 141/106 ZC</t>
  </si>
  <si>
    <t>24RFS2953</t>
  </si>
  <si>
    <t>QCOLA02</t>
  </si>
  <si>
    <t>Colam 141/106 ZC 48 X 250 ml</t>
  </si>
  <si>
    <t>24RFS4885</t>
  </si>
  <si>
    <t>QCONF02</t>
  </si>
  <si>
    <t>Confidor 200 SL 100 X 60 ml</t>
  </si>
  <si>
    <t>Confidor 200 SL</t>
  </si>
  <si>
    <t>PI41003663</t>
  </si>
  <si>
    <t>PI41003664</t>
  </si>
  <si>
    <t>PI41003736</t>
  </si>
  <si>
    <t>PI41003802</t>
  </si>
  <si>
    <t>PI41003897</t>
  </si>
  <si>
    <t>PI41003924</t>
  </si>
  <si>
    <t>PI41003979</t>
  </si>
  <si>
    <t>PI41004021</t>
  </si>
  <si>
    <t>PI42002983</t>
  </si>
  <si>
    <t>QCONF05</t>
  </si>
  <si>
    <t>Confidor Extra 350 SC 100 X 100 ml</t>
  </si>
  <si>
    <t>Confidor Extra 350 SC</t>
  </si>
  <si>
    <t>PI41003451</t>
  </si>
  <si>
    <t>QCOPC02</t>
  </si>
  <si>
    <t>Copcide 77 WP 20 X 1 kg</t>
  </si>
  <si>
    <t>Copcide 77 WP</t>
  </si>
  <si>
    <t>F1825B2401</t>
  </si>
  <si>
    <t>F1825E0801</t>
  </si>
  <si>
    <t>F1825E1701</t>
  </si>
  <si>
    <t>F1825F1001</t>
  </si>
  <si>
    <t>F1825F3001</t>
  </si>
  <si>
    <t>F1825H1501</t>
  </si>
  <si>
    <t>F1825H1801</t>
  </si>
  <si>
    <t>F1825I1801</t>
  </si>
  <si>
    <t>F1825I1901</t>
  </si>
  <si>
    <t>F1825K2401</t>
  </si>
  <si>
    <t>F1825L0102</t>
  </si>
  <si>
    <t>F1825L1601</t>
  </si>
  <si>
    <t>F1826A2401</t>
  </si>
  <si>
    <t>F1826D2201</t>
  </si>
  <si>
    <t>QCOPC03</t>
  </si>
  <si>
    <t>Copcide 77 WP 40 X 400 gr</t>
  </si>
  <si>
    <t>F1825B1901</t>
  </si>
  <si>
    <t>F1825B2101</t>
  </si>
  <si>
    <t>F1825E0501</t>
  </si>
  <si>
    <t>F1825E1901</t>
  </si>
  <si>
    <t>F1825E2001</t>
  </si>
  <si>
    <t>F1825G1601</t>
  </si>
  <si>
    <t>F1825H1201</t>
  </si>
  <si>
    <t>F1825I1101</t>
  </si>
  <si>
    <t>F1825I2201</t>
  </si>
  <si>
    <t>F1825KI301</t>
  </si>
  <si>
    <t>F1825L0301</t>
  </si>
  <si>
    <t>F1825L0501</t>
  </si>
  <si>
    <t>F1826B1401</t>
  </si>
  <si>
    <t>F1826B1601</t>
  </si>
  <si>
    <t>F1826B2001</t>
  </si>
  <si>
    <t>QCOPC06</t>
  </si>
  <si>
    <t>Copcide 77 WP 100 X 100 gr*</t>
  </si>
  <si>
    <t>F1825B2001</t>
  </si>
  <si>
    <t>F1825E0601</t>
  </si>
  <si>
    <t>F1825E3001</t>
  </si>
  <si>
    <t>F1825F1901</t>
  </si>
  <si>
    <t>F1825G0401</t>
  </si>
  <si>
    <t>F1825I2501</t>
  </si>
  <si>
    <t>F1825I2601</t>
  </si>
  <si>
    <t>F1825L0201</t>
  </si>
  <si>
    <t>F1825L2301</t>
  </si>
  <si>
    <t>QCORI01</t>
  </si>
  <si>
    <t>Corida 50 SC 40 X 250 ml*</t>
  </si>
  <si>
    <t>Corida 50 SC</t>
  </si>
  <si>
    <t>QCORI02</t>
  </si>
  <si>
    <t>Corida 50 SC 20 X 500 ml*</t>
  </si>
  <si>
    <t>QCOUN05</t>
  </si>
  <si>
    <t>Council Complete SC 300 50 X 100 ml</t>
  </si>
  <si>
    <t>Council Complete SC 300</t>
  </si>
  <si>
    <t>PV00001378</t>
  </si>
  <si>
    <t>PV00001478</t>
  </si>
  <si>
    <t>PV00001494</t>
  </si>
  <si>
    <t>PV00001512</t>
  </si>
  <si>
    <t>PV00001530</t>
  </si>
  <si>
    <t>PV00001556</t>
  </si>
  <si>
    <t>PV00001567</t>
  </si>
  <si>
    <t>PV00001588</t>
  </si>
  <si>
    <t>PV00001594</t>
  </si>
  <si>
    <t>PV00001596</t>
  </si>
  <si>
    <t>QCOUN06</t>
  </si>
  <si>
    <t>Council Complete SC 300 50 X 50 ml</t>
  </si>
  <si>
    <t>PV00001479</t>
  </si>
  <si>
    <t>QCOWI01</t>
  </si>
  <si>
    <t>Cowin 550 EC 25 X 400 ml*</t>
  </si>
  <si>
    <t>Cowin 550 EC</t>
  </si>
  <si>
    <t>RA22RNS1095</t>
  </si>
  <si>
    <t>QCOYO01</t>
  </si>
  <si>
    <t>Coyote 400/40 SE 40 X 250 ml</t>
  </si>
  <si>
    <t>Coyote 400/40 SE</t>
  </si>
  <si>
    <t>7AUYSMS4406</t>
  </si>
  <si>
    <t>QCOYO02</t>
  </si>
  <si>
    <t>Coyote 400/40 SE 20 X 500 ml</t>
  </si>
  <si>
    <t>7AUYSMS4410</t>
  </si>
  <si>
    <t>QCUPR01</t>
  </si>
  <si>
    <t>Cuprinomat 24 X 500 ml</t>
  </si>
  <si>
    <t>Cuprinomat</t>
  </si>
  <si>
    <t>L7021Y</t>
  </si>
  <si>
    <t>L7024Y</t>
  </si>
  <si>
    <t>L7028Y</t>
  </si>
  <si>
    <t>L7029Y</t>
  </si>
  <si>
    <t>L7033Y</t>
  </si>
  <si>
    <t>L7056Y</t>
  </si>
  <si>
    <t>L7059Y</t>
  </si>
  <si>
    <t>L7062Y</t>
  </si>
  <si>
    <t>L7064Y</t>
  </si>
  <si>
    <t>L7198X</t>
  </si>
  <si>
    <t>L7246X</t>
  </si>
  <si>
    <t>L7344X</t>
  </si>
  <si>
    <t>L7346X</t>
  </si>
  <si>
    <t>L7353X</t>
  </si>
  <si>
    <t>L7358X</t>
  </si>
  <si>
    <t>QCURA01</t>
  </si>
  <si>
    <t>Curacron 500 EC 20 X 500 ml</t>
  </si>
  <si>
    <t>Curacron 500 EC</t>
  </si>
  <si>
    <t>JAK4F04064</t>
  </si>
  <si>
    <t>JAK5A02002</t>
  </si>
  <si>
    <t>JAK5A15005</t>
  </si>
  <si>
    <t>JAK5C22030</t>
  </si>
  <si>
    <t>JAK5D23043</t>
  </si>
  <si>
    <t>JAK5E05047</t>
  </si>
  <si>
    <t>JAK5J06177</t>
  </si>
  <si>
    <t>JAK5J06178</t>
  </si>
  <si>
    <t>JAK5J07180</t>
  </si>
  <si>
    <t>JAK5J07181</t>
  </si>
  <si>
    <t>JAK6A22001</t>
  </si>
  <si>
    <t>JAK6B21015</t>
  </si>
  <si>
    <t>JAK6B23016</t>
  </si>
  <si>
    <t>JAK6C13035</t>
  </si>
  <si>
    <t>JAK6C13036</t>
  </si>
  <si>
    <t>JAK6E08070</t>
  </si>
  <si>
    <t>JAK6E11073</t>
  </si>
  <si>
    <t>SRG4D02038</t>
  </si>
  <si>
    <t>QCURA02</t>
  </si>
  <si>
    <t>Curacron 500 EC 40 X 250 ml</t>
  </si>
  <si>
    <t>JAK5A02001</t>
  </si>
  <si>
    <t>JAK5C17020</t>
  </si>
  <si>
    <t>JAK5C18021</t>
  </si>
  <si>
    <t>JAK5E07051</t>
  </si>
  <si>
    <t>JAK5E07052</t>
  </si>
  <si>
    <t>JAK5E08054</t>
  </si>
  <si>
    <t>JAK5I19169</t>
  </si>
  <si>
    <t>JAK5I29174</t>
  </si>
  <si>
    <t>JAK5J03175</t>
  </si>
  <si>
    <t>JAK5J03176</t>
  </si>
  <si>
    <t>JAK6A23004</t>
  </si>
  <si>
    <t>JAK6A24006</t>
  </si>
  <si>
    <t>JAK6B26024</t>
  </si>
  <si>
    <t>JAK6C12031</t>
  </si>
  <si>
    <t>JAK6C13032</t>
  </si>
  <si>
    <t>JAK6D08046</t>
  </si>
  <si>
    <t>JAK6D08047</t>
  </si>
  <si>
    <t>JAK6E04062</t>
  </si>
  <si>
    <t>JAK6F19088</t>
  </si>
  <si>
    <t>JAK6F22089</t>
  </si>
  <si>
    <t>QCURA03</t>
  </si>
  <si>
    <t>Curacron 500 EC 50 X 100 ml</t>
  </si>
  <si>
    <t>JAK5A06003</t>
  </si>
  <si>
    <t>JAK5C22027</t>
  </si>
  <si>
    <t>JAK5C22028</t>
  </si>
  <si>
    <t>JAK5D14039</t>
  </si>
  <si>
    <t>JAK5E30074</t>
  </si>
  <si>
    <t>JAK5I19170</t>
  </si>
  <si>
    <t>JAK5I22171</t>
  </si>
  <si>
    <t>JAK5I26172</t>
  </si>
  <si>
    <t>JAK5L22205</t>
  </si>
  <si>
    <t>JAK6B18013</t>
  </si>
  <si>
    <t>JAK6B19014</t>
  </si>
  <si>
    <t>JAK6B26025</t>
  </si>
  <si>
    <t>JAK6B26026</t>
  </si>
  <si>
    <t>JAK6C16040</t>
  </si>
  <si>
    <t>JAK6D14056</t>
  </si>
  <si>
    <t>JAK6D15057</t>
  </si>
  <si>
    <t>JAK6E06065</t>
  </si>
  <si>
    <t>JAK6E06066</t>
  </si>
  <si>
    <t>QCURA04</t>
  </si>
  <si>
    <t>Curaterr 3 GR</t>
  </si>
  <si>
    <t>Fajar Nasional Cipta, PT</t>
  </si>
  <si>
    <t>QCYMB01</t>
  </si>
  <si>
    <t>Cymbush 50 EC 100 X 100 ml</t>
  </si>
  <si>
    <t>Cymbush 50 EC</t>
  </si>
  <si>
    <t>SRG3J02123</t>
  </si>
  <si>
    <t>QCYMB02</t>
  </si>
  <si>
    <t>Cymbush 50 EC 20 X 500 ml</t>
  </si>
  <si>
    <t>JAK4F19014</t>
  </si>
  <si>
    <t>JAK4K21077</t>
  </si>
  <si>
    <t>QCYMB03</t>
  </si>
  <si>
    <t>Cymbush 50 EC 40 X 250 ml</t>
  </si>
  <si>
    <t>JAK3A26002</t>
  </si>
  <si>
    <t>JAK3F28072</t>
  </si>
  <si>
    <t>JAK4B22003</t>
  </si>
  <si>
    <t>QCYMO03</t>
  </si>
  <si>
    <t>Cymoxan 15 WP 40 X 250 gr*</t>
  </si>
  <si>
    <t>Cymoxan 15 WP</t>
  </si>
  <si>
    <t>236AT1201</t>
  </si>
  <si>
    <t>QCYPE02</t>
  </si>
  <si>
    <t>Cyperban 590 EC 20 X 500 ml</t>
  </si>
  <si>
    <t>Cyperban 590 EC</t>
  </si>
  <si>
    <t>I3625D2301</t>
  </si>
  <si>
    <t>QCYPE03</t>
  </si>
  <si>
    <t>Cyperban 590 EC 20 X 1 ltr</t>
  </si>
  <si>
    <t>I3625F1101</t>
  </si>
  <si>
    <t>QDAME01</t>
  </si>
  <si>
    <t>Damex 18 EC 10 X 1 ltr</t>
  </si>
  <si>
    <t>Damex 18 EC</t>
  </si>
  <si>
    <t>QDAME02</t>
  </si>
  <si>
    <t>Damex 18 EC 30 X 500 ml</t>
  </si>
  <si>
    <t>29172801NR</t>
  </si>
  <si>
    <t>QDANA01</t>
  </si>
  <si>
    <t>Danaxone 135 SL 20 X 1 ltr</t>
  </si>
  <si>
    <t>Danaxone 135 SL</t>
  </si>
  <si>
    <t>DX2401091000</t>
  </si>
  <si>
    <t>DX2502191000</t>
  </si>
  <si>
    <t>DX2506091000</t>
  </si>
  <si>
    <t>QDANA02</t>
  </si>
  <si>
    <t>Danaxone 135 SL 4 X 5 ltr</t>
  </si>
  <si>
    <t>DX2312065000</t>
  </si>
  <si>
    <t>DX2502195000</t>
  </si>
  <si>
    <t>QDANA03</t>
  </si>
  <si>
    <t>Danaxone 135 SL 20 ltr</t>
  </si>
  <si>
    <t>DX24010920000</t>
  </si>
  <si>
    <t>QDECI01</t>
  </si>
  <si>
    <t>Decis 25 EC 100 X 100 ml</t>
  </si>
  <si>
    <t>Decis 25 EC</t>
  </si>
  <si>
    <t>PI41003716</t>
  </si>
  <si>
    <t>PI41003717</t>
  </si>
  <si>
    <t>PI41003749</t>
  </si>
  <si>
    <t>PI41003882</t>
  </si>
  <si>
    <t>PI41003883</t>
  </si>
  <si>
    <t>PI41003884</t>
  </si>
  <si>
    <t>PI41003885</t>
  </si>
  <si>
    <t>PI41003966</t>
  </si>
  <si>
    <t>PI41003967</t>
  </si>
  <si>
    <t>PI41003968</t>
  </si>
  <si>
    <t>PI41004003</t>
  </si>
  <si>
    <t>PI41004004</t>
  </si>
  <si>
    <t>PI42003083</t>
  </si>
  <si>
    <t>PI42003103</t>
  </si>
  <si>
    <t>PI42003104</t>
  </si>
  <si>
    <t>PI42003200</t>
  </si>
  <si>
    <t>PI42003201</t>
  </si>
  <si>
    <t>PI42003202</t>
  </si>
  <si>
    <t>PI42003203</t>
  </si>
  <si>
    <t>PI42003204</t>
  </si>
  <si>
    <t>PI42003224</t>
  </si>
  <si>
    <t>PI42003226</t>
  </si>
  <si>
    <t>PI42003227</t>
  </si>
  <si>
    <t>PI42003281</t>
  </si>
  <si>
    <t>PI42003282</t>
  </si>
  <si>
    <t>QDECI02</t>
  </si>
  <si>
    <t>Decis 25 EC 100 X 50 ml</t>
  </si>
  <si>
    <t>PI41003478</t>
  </si>
  <si>
    <t>PI41003671</t>
  </si>
  <si>
    <t>PI41003672</t>
  </si>
  <si>
    <t>PI41003712</t>
  </si>
  <si>
    <t>PI41003713</t>
  </si>
  <si>
    <t>PI41003730</t>
  </si>
  <si>
    <t>PI41003734</t>
  </si>
  <si>
    <t>PI41003735</t>
  </si>
  <si>
    <t>PI41003750</t>
  </si>
  <si>
    <t>PI41003751</t>
  </si>
  <si>
    <t>PI41003782</t>
  </si>
  <si>
    <t>PI41003785</t>
  </si>
  <si>
    <t>PI41003786</t>
  </si>
  <si>
    <t>PI41003789</t>
  </si>
  <si>
    <t>PI41003790</t>
  </si>
  <si>
    <t>PI41003850</t>
  </si>
  <si>
    <t>PI41003851</t>
  </si>
  <si>
    <t>PI41003852</t>
  </si>
  <si>
    <t>PI41003853</t>
  </si>
  <si>
    <t>PI41003886</t>
  </si>
  <si>
    <t>PI41003907</t>
  </si>
  <si>
    <t>PI41003908</t>
  </si>
  <si>
    <t>PI41003909</t>
  </si>
  <si>
    <t>PI41003958</t>
  </si>
  <si>
    <t>PI41003959</t>
  </si>
  <si>
    <t>PI41003960</t>
  </si>
  <si>
    <t>PI41003963</t>
  </si>
  <si>
    <t>PI41004008</t>
  </si>
  <si>
    <t>PI41004009</t>
  </si>
  <si>
    <t>PI41004010</t>
  </si>
  <si>
    <t>PI41004034</t>
  </si>
  <si>
    <t>PI41004035</t>
  </si>
  <si>
    <t>PI41004099</t>
  </si>
  <si>
    <t>PI41004100</t>
  </si>
  <si>
    <t>PI41004101</t>
  </si>
  <si>
    <t>PI41004102</t>
  </si>
  <si>
    <t>QDECI03</t>
  </si>
  <si>
    <t>PI41003626</t>
  </si>
  <si>
    <t>PI41003677</t>
  </si>
  <si>
    <t>PI41003678</t>
  </si>
  <si>
    <t>PI41003755</t>
  </si>
  <si>
    <t>PI41003864</t>
  </si>
  <si>
    <t>PI41003865</t>
  </si>
  <si>
    <t>PI41003933</t>
  </si>
  <si>
    <t>PI41003970</t>
  </si>
  <si>
    <t>PI41004016</t>
  </si>
  <si>
    <t>PI41004017</t>
  </si>
  <si>
    <t>PI42003230</t>
  </si>
  <si>
    <t>PI42003231</t>
  </si>
  <si>
    <t>PI42003312</t>
  </si>
  <si>
    <t>PI43003988</t>
  </si>
  <si>
    <t>PI43004530</t>
  </si>
  <si>
    <t>PI43004531</t>
  </si>
  <si>
    <t>PI43004599</t>
  </si>
  <si>
    <t>PI43004876</t>
  </si>
  <si>
    <t>QDECI05</t>
  </si>
  <si>
    <t>Decis 25 EC 40 X 250 ml</t>
  </si>
  <si>
    <t>PI41003654</t>
  </si>
  <si>
    <t>PI41003675</t>
  </si>
  <si>
    <t>PI41003676</t>
  </si>
  <si>
    <t>PI41003753</t>
  </si>
  <si>
    <t>PI41003780</t>
  </si>
  <si>
    <t>PI41003781</t>
  </si>
  <si>
    <t>PI41003868</t>
  </si>
  <si>
    <t>PI41003869</t>
  </si>
  <si>
    <t>PI41003956</t>
  </si>
  <si>
    <t>PI41003957</t>
  </si>
  <si>
    <t>PI41004005</t>
  </si>
  <si>
    <t>PI41004006</t>
  </si>
  <si>
    <t>PI42003143</t>
  </si>
  <si>
    <t>PI43004594</t>
  </si>
  <si>
    <t>PI43004595</t>
  </si>
  <si>
    <t>QDEKA01</t>
  </si>
  <si>
    <t>Dekamon 22.43 L 20 X 500 ml</t>
  </si>
  <si>
    <t>Dekamon 22.43 L</t>
  </si>
  <si>
    <t>Kalatham, PT</t>
  </si>
  <si>
    <t>BN0424</t>
  </si>
  <si>
    <t>BN0445</t>
  </si>
  <si>
    <t>BN0554</t>
  </si>
  <si>
    <t>BN1528</t>
  </si>
  <si>
    <t>BN2449</t>
  </si>
  <si>
    <t>BN3441</t>
  </si>
  <si>
    <t>BN4510</t>
  </si>
  <si>
    <t>QDEKA03</t>
  </si>
  <si>
    <t>Dekamon 22.43 L 12 X 1 ltr</t>
  </si>
  <si>
    <t>BN0317</t>
  </si>
  <si>
    <t>BN0357</t>
  </si>
  <si>
    <t>BN3423</t>
  </si>
  <si>
    <t>BN4549</t>
  </si>
  <si>
    <t>QDEKA04</t>
  </si>
  <si>
    <t>Dekapirim 400 SC 20 X 500 ml</t>
  </si>
  <si>
    <t>Dekapirim 400 SC</t>
  </si>
  <si>
    <t>BN2646</t>
  </si>
  <si>
    <t>BN3433</t>
  </si>
  <si>
    <t>QDEKA05</t>
  </si>
  <si>
    <t>Dekapirim 400 SC 50 X 100 ml</t>
  </si>
  <si>
    <t>BN0546</t>
  </si>
  <si>
    <t>BN0642</t>
  </si>
  <si>
    <t>BN1639</t>
  </si>
  <si>
    <t>BN3436</t>
  </si>
  <si>
    <t>QDEKA08</t>
  </si>
  <si>
    <t>Dekapirim 400 SC 12 X 1 ltr</t>
  </si>
  <si>
    <t>QDEKT01</t>
  </si>
  <si>
    <t>Dektin 30 WG 20 X 200 gr*</t>
  </si>
  <si>
    <t>Dektin 30 WG</t>
  </si>
  <si>
    <t>BN2617</t>
  </si>
  <si>
    <t>BN3324</t>
  </si>
  <si>
    <t>QDEKT02</t>
  </si>
  <si>
    <t>Dektin 30 WG 50 X 50 gr*</t>
  </si>
  <si>
    <t>BN2447</t>
  </si>
  <si>
    <t>BN2458</t>
  </si>
  <si>
    <t>BN3419</t>
  </si>
  <si>
    <t>BN3515</t>
  </si>
  <si>
    <t>QDEKT03</t>
  </si>
  <si>
    <t>Dektin 30 WG 12 X 500 gr*</t>
  </si>
  <si>
    <t>BN4435DTN</t>
  </si>
  <si>
    <t>QDELL01</t>
  </si>
  <si>
    <t>Dellacid 525 EC 40 x 200 ml*</t>
  </si>
  <si>
    <t>Dellacid 525 EC</t>
  </si>
  <si>
    <t>QDELL03</t>
  </si>
  <si>
    <t>Dellacid 525 EC 20 x 1 ltr*</t>
  </si>
  <si>
    <t>QDELL04</t>
  </si>
  <si>
    <t>Dellacid 525 EC 25 X 500 ml*</t>
  </si>
  <si>
    <t>QDEMO09</t>
  </si>
  <si>
    <t>Demorf 60 WP 20 X 20 X 5 gr</t>
  </si>
  <si>
    <t>Demorf 60 WP</t>
  </si>
  <si>
    <t>F1924J1501</t>
  </si>
  <si>
    <t>QDESA01</t>
  </si>
  <si>
    <t>QDESA02</t>
  </si>
  <si>
    <t>QDEWA01</t>
  </si>
  <si>
    <t>Dewa Dewi 15 X 1 ltr*</t>
  </si>
  <si>
    <t>IDM000739883</t>
  </si>
  <si>
    <t>QDEWA02</t>
  </si>
  <si>
    <t>Dewa Dewi 20 X 500 ml*</t>
  </si>
  <si>
    <t>QDHAR01</t>
  </si>
  <si>
    <t>Dharmabas 500 EC 50 X 100 ml</t>
  </si>
  <si>
    <t>Dharmabas 500 EC</t>
  </si>
  <si>
    <t>Fajar Tani Makmur, CV</t>
  </si>
  <si>
    <t>QDHAR02</t>
  </si>
  <si>
    <t>Dharmabas 500 EC 20 X 400 ml</t>
  </si>
  <si>
    <t>QDIMA01</t>
  </si>
  <si>
    <t>Dimacide 400 EC 20 X 500 ml</t>
  </si>
  <si>
    <t>Dimacide 400 EC</t>
  </si>
  <si>
    <t>QDINA01</t>
  </si>
  <si>
    <t>Dinamo Yoto Elektrik 16 ltr</t>
  </si>
  <si>
    <t>Dinamo Yoto Elektrik</t>
  </si>
  <si>
    <t>QDINA04</t>
  </si>
  <si>
    <t>Dinamo Sprayer Elektrik 5L 12V 1.3A</t>
  </si>
  <si>
    <t>Dinamo Sprayer Elektrik</t>
  </si>
  <si>
    <t>QDISP01</t>
  </si>
  <si>
    <t>Dispenser Miyako</t>
  </si>
  <si>
    <t>Jember Makmur Elektronik</t>
  </si>
  <si>
    <t>QDITH01</t>
  </si>
  <si>
    <t>Dithane M-45 80 WP 20 X 1 kg</t>
  </si>
  <si>
    <t>Dithane M-45 80 WP</t>
  </si>
  <si>
    <t>7BW5MZW0005</t>
  </si>
  <si>
    <t>7BW5MZW0025</t>
  </si>
  <si>
    <t>7EW5MZW0017</t>
  </si>
  <si>
    <t>7EW5MZW0139</t>
  </si>
  <si>
    <t>7EW5MZW0141</t>
  </si>
  <si>
    <t>7HW5M2W0026</t>
  </si>
  <si>
    <t>7HW5MZW0083</t>
  </si>
  <si>
    <t>QDITH02</t>
  </si>
  <si>
    <t>Dithane M-45 80 WP 20 X 500 gr</t>
  </si>
  <si>
    <t>76W5MZW001</t>
  </si>
  <si>
    <t>7EW5MZW0144</t>
  </si>
  <si>
    <t>7EW5MZW0146</t>
  </si>
  <si>
    <t>7HW5M2W0074</t>
  </si>
  <si>
    <t>QDITH03</t>
  </si>
  <si>
    <t>Dithane M-45 80 WP 50 X 200 gr</t>
  </si>
  <si>
    <t>7EW5MZW0031</t>
  </si>
  <si>
    <t>7HW5MZW0072</t>
  </si>
  <si>
    <t>QDIVA03</t>
  </si>
  <si>
    <t>Divaxone 138 SL 20 ltr</t>
  </si>
  <si>
    <t>Divaxone 138 SL</t>
  </si>
  <si>
    <t>P0625C0701</t>
  </si>
  <si>
    <t>P0E2500701</t>
  </si>
  <si>
    <t>QDKDU01</t>
  </si>
  <si>
    <t>DK Duopro 490 EC 40 X 250 ml*</t>
  </si>
  <si>
    <t>DK Duopro 490 EC</t>
  </si>
  <si>
    <t>0601BB0651</t>
  </si>
  <si>
    <t>Danken Indonesia, PT</t>
  </si>
  <si>
    <t>QDKFE01</t>
  </si>
  <si>
    <t>DK Fenzo 120 SC 40 X 250 ml*</t>
  </si>
  <si>
    <t>DK Fenzo 120 SC</t>
  </si>
  <si>
    <t>0302EE0341</t>
  </si>
  <si>
    <t>0302EE0351</t>
  </si>
  <si>
    <t>1001EE1041</t>
  </si>
  <si>
    <t>1001EE1051</t>
  </si>
  <si>
    <t>2701EE2733</t>
  </si>
  <si>
    <t>3501DD3551</t>
  </si>
  <si>
    <t>4301DD4353</t>
  </si>
  <si>
    <t>QDKFE02</t>
  </si>
  <si>
    <t>DK Fenzo 120 SC 20 X 500 ml*</t>
  </si>
  <si>
    <t>4501DD4551</t>
  </si>
  <si>
    <t>QDKFE03</t>
  </si>
  <si>
    <t>DK Fenzo 120 SC 50 X 100 ml*</t>
  </si>
  <si>
    <t>3301EE3351</t>
  </si>
  <si>
    <t>3501DD3542</t>
  </si>
  <si>
    <t>3701EE3712</t>
  </si>
  <si>
    <t>4601DD4611</t>
  </si>
  <si>
    <t>5101DD5111</t>
  </si>
  <si>
    <t>5101DD5112</t>
  </si>
  <si>
    <t>QDKZO01</t>
  </si>
  <si>
    <t>DK Zol Extra 300 SC 100 X 80 ml*</t>
  </si>
  <si>
    <t>DK Zol Extra 300 SC</t>
  </si>
  <si>
    <t>QDMEC01</t>
  </si>
  <si>
    <t>Dmectin 530 SL 12 X 1 ltr*</t>
  </si>
  <si>
    <t>D'Mectin 530 SL</t>
  </si>
  <si>
    <t>SKSK01</t>
  </si>
  <si>
    <t>SKSK04</t>
  </si>
  <si>
    <t>QDMEC02</t>
  </si>
  <si>
    <t>Dmectin 530 SL 20 X 500 ml*</t>
  </si>
  <si>
    <t>SKSK02</t>
  </si>
  <si>
    <t>SKSK03</t>
  </si>
  <si>
    <t>QDMEC03</t>
  </si>
  <si>
    <t>Dmectin 530 SL 24 X 250 ml*</t>
  </si>
  <si>
    <t>SKSK101</t>
  </si>
  <si>
    <t>QDONK04</t>
  </si>
  <si>
    <t>Donkey 40 WP 100 X 100 gr (sampel)</t>
  </si>
  <si>
    <t>Donkey 40 WP</t>
  </si>
  <si>
    <t>QDUMI01</t>
  </si>
  <si>
    <t>Dumil 40 SP 100 X 100 gr*</t>
  </si>
  <si>
    <t>Dumil 40 SP</t>
  </si>
  <si>
    <t>QDUMI02</t>
  </si>
  <si>
    <t>Dumil 40 SP 25 X 400 gr*</t>
  </si>
  <si>
    <t>QDURU01</t>
  </si>
  <si>
    <t>QDURU02</t>
  </si>
  <si>
    <t>Durus 70 WG 20 X 100 gr*</t>
  </si>
  <si>
    <t>ACE2024TMM02P3</t>
  </si>
  <si>
    <t>QEDO01</t>
  </si>
  <si>
    <t>Edo 25 WG 100 X 100 gr*</t>
  </si>
  <si>
    <t>Edo 25 WG</t>
  </si>
  <si>
    <t>Sanitas, PT</t>
  </si>
  <si>
    <t>QEFFI01</t>
  </si>
  <si>
    <t>Efficon 120 SL 48 X 100 ml</t>
  </si>
  <si>
    <t>Efficon 120 SL</t>
  </si>
  <si>
    <t>S25095601</t>
  </si>
  <si>
    <t>BASF Distribution Indonesia, PT</t>
  </si>
  <si>
    <t>S25105603</t>
  </si>
  <si>
    <t>S26035601</t>
  </si>
  <si>
    <t>S26035602</t>
  </si>
  <si>
    <t>QEKST04</t>
  </si>
  <si>
    <t>Extra One 680 SC 10 X 1 ltr</t>
  </si>
  <si>
    <t>Extra One 680 SC</t>
  </si>
  <si>
    <t>QELAZ01</t>
  </si>
  <si>
    <t>Elazaro 17/8 WG</t>
  </si>
  <si>
    <t>1EB220805</t>
  </si>
  <si>
    <t>QELAZ02</t>
  </si>
  <si>
    <t>Elazaro 17/8 WG 10 X 20 X 10 gr*</t>
  </si>
  <si>
    <t>QELES01</t>
  </si>
  <si>
    <t>Elestal Neo 54 WG 20 X 150 gr</t>
  </si>
  <si>
    <t>Elestal Neo 54 WG</t>
  </si>
  <si>
    <t>SRG3JW2020</t>
  </si>
  <si>
    <t>QELES02</t>
  </si>
  <si>
    <t>Elestal Neo 54 WG 100 X 30 gr</t>
  </si>
  <si>
    <t>SRG3DW2011</t>
  </si>
  <si>
    <t>QEM-401</t>
  </si>
  <si>
    <t>EM-4 Ternak (LC) 15 X 1 ltr</t>
  </si>
  <si>
    <t>EM-4 Ternak (LC)</t>
  </si>
  <si>
    <t>EMC01.081125.28</t>
  </si>
  <si>
    <t>EMC01.110426.62</t>
  </si>
  <si>
    <t>EMC01.130426.46</t>
  </si>
  <si>
    <t>EMC01.140125</t>
  </si>
  <si>
    <t>EMC01.171125.94</t>
  </si>
  <si>
    <t>EMC01.221125.74</t>
  </si>
  <si>
    <t>EMC01.250125</t>
  </si>
  <si>
    <t>EMC01.260426.15</t>
  </si>
  <si>
    <t>EMC01.290125</t>
  </si>
  <si>
    <t>EMC01.29036.97</t>
  </si>
  <si>
    <t>EMC0119072563</t>
  </si>
  <si>
    <t>QEM-402</t>
  </si>
  <si>
    <t>EM-4 Tambak (LM) 15 X 1 ltr</t>
  </si>
  <si>
    <t>EM-4 Tambak (LM)</t>
  </si>
  <si>
    <t>EMM01.040226.02</t>
  </si>
  <si>
    <t>EMM01.210226.176</t>
  </si>
  <si>
    <t>EMM01.231125.197</t>
  </si>
  <si>
    <t>QEM-403</t>
  </si>
  <si>
    <t>EM40507250392</t>
  </si>
  <si>
    <t>LK01.081224</t>
  </si>
  <si>
    <t>LK01.111125.142.2</t>
  </si>
  <si>
    <t>LK01.131025</t>
  </si>
  <si>
    <t>LK01.140326.072.2</t>
  </si>
  <si>
    <t>LK01.160326</t>
  </si>
  <si>
    <t>LK01.161224</t>
  </si>
  <si>
    <t>QEM-404</t>
  </si>
  <si>
    <t>EM-4 Toilet 15 X 1 ltr</t>
  </si>
  <si>
    <t>EM-4 Toilet</t>
  </si>
  <si>
    <t>EM41606250132</t>
  </si>
  <si>
    <t>LB01.090125</t>
  </si>
  <si>
    <t>LB01.090226</t>
  </si>
  <si>
    <t>QEM-405</t>
  </si>
  <si>
    <t>EM-4 Tambak (LM) 20 ltr</t>
  </si>
  <si>
    <t>EMMO20.160326.214</t>
  </si>
  <si>
    <t>QEMAC01</t>
  </si>
  <si>
    <t>Emacel 30 EC 50 X 100 ml*</t>
  </si>
  <si>
    <t>QEMAC03</t>
  </si>
  <si>
    <t>QEMAC04</t>
  </si>
  <si>
    <t>Emacel 30 EC 10 X 1 ltr*</t>
  </si>
  <si>
    <t>QEMAC05</t>
  </si>
  <si>
    <t>QEMAP03</t>
  </si>
  <si>
    <t>Emaplus 50 EC 50 X 80 ml*</t>
  </si>
  <si>
    <t>QEMAP04</t>
  </si>
  <si>
    <t>Emaplus 50 EC 30 X 200 ml + ergostim*</t>
  </si>
  <si>
    <t>QEMAP05</t>
  </si>
  <si>
    <t>QEMAP06</t>
  </si>
  <si>
    <t>Emaplus 50 EC 20 X 1 ltr*</t>
  </si>
  <si>
    <t>QEMAP07</t>
  </si>
  <si>
    <t>Emapro 20/160 OD</t>
  </si>
  <si>
    <t>QEMAP08</t>
  </si>
  <si>
    <t>Emaplus 50 EC 40 X 200 ml*</t>
  </si>
  <si>
    <t>20240302A</t>
  </si>
  <si>
    <t>20240302D</t>
  </si>
  <si>
    <t>QEMCL01</t>
  </si>
  <si>
    <t>Emclopir 300/20 EC 20 X 250 ml*</t>
  </si>
  <si>
    <t>Emclopir 300/20 EC</t>
  </si>
  <si>
    <t>QEMCL02</t>
  </si>
  <si>
    <t>Emclopir 300/20 EC 50 X 100 ml*</t>
  </si>
  <si>
    <t>32102901NR</t>
  </si>
  <si>
    <t>L32102901P1</t>
  </si>
  <si>
    <t>QEROS01</t>
  </si>
  <si>
    <t>Eros Gold 0.75/30 DF 50 X 100 gr</t>
  </si>
  <si>
    <t>Eros Gold 0.75 / 30 DF</t>
  </si>
  <si>
    <t>BW3EG30708</t>
  </si>
  <si>
    <t>BW3EG30709</t>
  </si>
  <si>
    <t>CW3EG30704</t>
  </si>
  <si>
    <t>CX3EG30705</t>
  </si>
  <si>
    <t>CX3EG30711</t>
  </si>
  <si>
    <t>DW3EG30707</t>
  </si>
  <si>
    <t>FW3EG30707</t>
  </si>
  <si>
    <t>FW3EG30717</t>
  </si>
  <si>
    <t>GW3EG30711</t>
  </si>
  <si>
    <t>KV3EG30707</t>
  </si>
  <si>
    <t>KV3EG30708</t>
  </si>
  <si>
    <t>KV3EG30709</t>
  </si>
  <si>
    <t>QEROS02</t>
  </si>
  <si>
    <t>Eros Gold 0.75/30 DF 40 X 250 gr</t>
  </si>
  <si>
    <t>AX3EG30705</t>
  </si>
  <si>
    <t>AX3EG30707</t>
  </si>
  <si>
    <t>BW3EG30712</t>
  </si>
  <si>
    <t>BX3EG0711</t>
  </si>
  <si>
    <t>BX3EG0735</t>
  </si>
  <si>
    <t>BX3EG0737</t>
  </si>
  <si>
    <t>BX3EG30701</t>
  </si>
  <si>
    <t>BX3EG30705</t>
  </si>
  <si>
    <t>BX3EG30706</t>
  </si>
  <si>
    <t>BX3EG30708</t>
  </si>
  <si>
    <t>BX3EG30710</t>
  </si>
  <si>
    <t>BX3EG30711</t>
  </si>
  <si>
    <t>BX3EG30714</t>
  </si>
  <si>
    <t>BX3EG30715</t>
  </si>
  <si>
    <t>BX3EG30720</t>
  </si>
  <si>
    <t>BX3EG30723</t>
  </si>
  <si>
    <t>BX3EG30729</t>
  </si>
  <si>
    <t>BX3EG30730</t>
  </si>
  <si>
    <t>BX3EG30732</t>
  </si>
  <si>
    <t>BX3EG30736</t>
  </si>
  <si>
    <t>BX3EG30737</t>
  </si>
  <si>
    <t>BX3EG30738</t>
  </si>
  <si>
    <t>CW3EG30702</t>
  </si>
  <si>
    <t>DW3EG30706</t>
  </si>
  <si>
    <t>EW3EG30708</t>
  </si>
  <si>
    <t>EW3EG30709</t>
  </si>
  <si>
    <t>FW3EE30711</t>
  </si>
  <si>
    <t>GW3EG30709</t>
  </si>
  <si>
    <t>HW3630701</t>
  </si>
  <si>
    <t>HW3EG30703</t>
  </si>
  <si>
    <t>IV3EG30704</t>
  </si>
  <si>
    <t>IV3EG30706</t>
  </si>
  <si>
    <t>KV3EG30701</t>
  </si>
  <si>
    <t>KV3EG30704</t>
  </si>
  <si>
    <t>KW13P30702</t>
  </si>
  <si>
    <t>KW13P3071</t>
  </si>
  <si>
    <t>KW13P3072</t>
  </si>
  <si>
    <t>LW13P30702</t>
  </si>
  <si>
    <t>QETHR02</t>
  </si>
  <si>
    <t>Ethrel 480 SL 100 X 100 ml</t>
  </si>
  <si>
    <t>Ethrel 480 SL</t>
  </si>
  <si>
    <t>PI41003688</t>
  </si>
  <si>
    <t>PI41003711</t>
  </si>
  <si>
    <t>PI41003743</t>
  </si>
  <si>
    <t>PI41003770</t>
  </si>
  <si>
    <t>PI41003803</t>
  </si>
  <si>
    <t>PI41003832</t>
  </si>
  <si>
    <t>PI41003833</t>
  </si>
  <si>
    <t>PI41003854</t>
  </si>
  <si>
    <t>PI41003860</t>
  </si>
  <si>
    <t>PI41003910</t>
  </si>
  <si>
    <t>PI41003984</t>
  </si>
  <si>
    <t>PI41004067</t>
  </si>
  <si>
    <t>PI41004093</t>
  </si>
  <si>
    <t>PI42003275</t>
  </si>
  <si>
    <t>PI42003276</t>
  </si>
  <si>
    <t>PI43004331</t>
  </si>
  <si>
    <t>PI43004693</t>
  </si>
  <si>
    <t>QEVER01</t>
  </si>
  <si>
    <t>Ever Green Asam Amino 20 X 1 ltr*</t>
  </si>
  <si>
    <t>QEVER02</t>
  </si>
  <si>
    <t>Ever Green Asam Humat 20 X 1 ltr*</t>
  </si>
  <si>
    <t>QEVER03</t>
  </si>
  <si>
    <t>Ever Green Asam Humat 30 X 500 ml*</t>
  </si>
  <si>
    <t>QEVER04</t>
  </si>
  <si>
    <t>Ever Green Asam Amino 30 X 500 ml*</t>
  </si>
  <si>
    <t>QEVER05</t>
  </si>
  <si>
    <t>Ever Green Asam Amino 40 X 250 ml</t>
  </si>
  <si>
    <t>QFARG01</t>
  </si>
  <si>
    <t>Fargo 70 WP 16 X 1 kg</t>
  </si>
  <si>
    <t>Fargo 70 WP</t>
  </si>
  <si>
    <t>F3624J0401</t>
  </si>
  <si>
    <t>F3625A0901</t>
  </si>
  <si>
    <t>F3625D1701</t>
  </si>
  <si>
    <t>F3625G2401</t>
  </si>
  <si>
    <t>F3626E1301</t>
  </si>
  <si>
    <t>QFARG02</t>
  </si>
  <si>
    <t>Fargo 70 WP 40 X 250 gr</t>
  </si>
  <si>
    <t>F3625B1801</t>
  </si>
  <si>
    <t>F3625F0401</t>
  </si>
  <si>
    <t>QFARG03</t>
  </si>
  <si>
    <t>Fargo 70 WP 20 X 500 gr</t>
  </si>
  <si>
    <t>F3625A1701</t>
  </si>
  <si>
    <t>F3625E2201</t>
  </si>
  <si>
    <t>F3625F1801</t>
  </si>
  <si>
    <t>F3626E2101</t>
  </si>
  <si>
    <t>QFASC01</t>
  </si>
  <si>
    <t>Fascinate-Flash 140/50 EW 10 X 1 ltr</t>
  </si>
  <si>
    <t>Fascinate-Flash 140/50 EW</t>
  </si>
  <si>
    <t>7KTYG019001</t>
  </si>
  <si>
    <t>N7KTYG019001</t>
  </si>
  <si>
    <t>QFAST07</t>
  </si>
  <si>
    <t>Fastick 400 SL 12 X 1 ltr*</t>
  </si>
  <si>
    <t>Fastick 400 SL</t>
  </si>
  <si>
    <t>QFAST08</t>
  </si>
  <si>
    <t>Fastquat 276 SL 20 X 1 ltr</t>
  </si>
  <si>
    <t>Fastquat 276 SL</t>
  </si>
  <si>
    <t>Rejeki Indo Agrotec, PT</t>
  </si>
  <si>
    <t>BBL180925-020A</t>
  </si>
  <si>
    <t>BBL200722-016A</t>
  </si>
  <si>
    <t>QFENP01</t>
  </si>
  <si>
    <t>Fenprozole 500 EC 48 X 240 ml*</t>
  </si>
  <si>
    <t>Fenprozole 500 EC</t>
  </si>
  <si>
    <t>RA2RNS1160</t>
  </si>
  <si>
    <t>QFENT02</t>
  </si>
  <si>
    <t>Fentolin 200 EC 20 X 500 ml*</t>
  </si>
  <si>
    <t>Fentolin 200 EC</t>
  </si>
  <si>
    <t>QFENV01</t>
  </si>
  <si>
    <t>Fenval 200 EC 15 X 1 ltr*</t>
  </si>
  <si>
    <t>Fenval 200 EC</t>
  </si>
  <si>
    <t>QFENV03</t>
  </si>
  <si>
    <t>Fenval 200 EC 20 X 500 ml*</t>
  </si>
  <si>
    <t>QFENV04</t>
  </si>
  <si>
    <t>Fenval 200 EC 50 X 100 ml*</t>
  </si>
  <si>
    <t>QFENV05</t>
  </si>
  <si>
    <t>Fenval 200 EC 20 X 250 ml*</t>
  </si>
  <si>
    <t>QFERA03</t>
  </si>
  <si>
    <t>Ferancher 100 EC 40 X 200 ml*</t>
  </si>
  <si>
    <t>Ferancher 100 EC</t>
  </si>
  <si>
    <t>L250123</t>
  </si>
  <si>
    <t>QFETR01</t>
  </si>
  <si>
    <t>Fetrilon Combi 1 12 X 200 X 2.5 gr*</t>
  </si>
  <si>
    <t>Fetrilon Combi</t>
  </si>
  <si>
    <t>QFETR02</t>
  </si>
  <si>
    <t>Fetrilon Combi 1 12 X 40 X 25 gr</t>
  </si>
  <si>
    <t>QFILI01</t>
  </si>
  <si>
    <t>Filia 525 SE</t>
  </si>
  <si>
    <t>JAK3B120XX</t>
  </si>
  <si>
    <t>JAK4B152XX</t>
  </si>
  <si>
    <t>JAK4F111XX</t>
  </si>
  <si>
    <t>JAK4I121XX</t>
  </si>
  <si>
    <t>JAK4I125XX</t>
  </si>
  <si>
    <t>JAK4J107XX</t>
  </si>
  <si>
    <t>JAK4J109XX</t>
  </si>
  <si>
    <t>JAK4J111XX</t>
  </si>
  <si>
    <t>JAK4J112XX</t>
  </si>
  <si>
    <t>JAK5F147XX</t>
  </si>
  <si>
    <t>JAK5J163XX</t>
  </si>
  <si>
    <t>JAK5K126XX</t>
  </si>
  <si>
    <t>JAK6B132XX</t>
  </si>
  <si>
    <t>JAK6C152XX</t>
  </si>
  <si>
    <t>JAK6D153XX</t>
  </si>
  <si>
    <t>QFILI02</t>
  </si>
  <si>
    <t>Filia 525 SE 20 X 250 ml</t>
  </si>
  <si>
    <t>JAK4E167XX</t>
  </si>
  <si>
    <t>JAK4F112XX</t>
  </si>
  <si>
    <t>JAK4F113XX</t>
  </si>
  <si>
    <t>JAK4F117XX</t>
  </si>
  <si>
    <t>JAK4F118XX</t>
  </si>
  <si>
    <t>JAK4K104XX</t>
  </si>
  <si>
    <t>JAK4K106XX</t>
  </si>
  <si>
    <t>JAK5B108XX</t>
  </si>
  <si>
    <t>JAK5C114XX</t>
  </si>
  <si>
    <t>JAK5C115XX</t>
  </si>
  <si>
    <t>JAK5C139XX</t>
  </si>
  <si>
    <t>JAK5E124XX</t>
  </si>
  <si>
    <t>JAK5E125XX</t>
  </si>
  <si>
    <t>JAK5F145XX</t>
  </si>
  <si>
    <t>JAK5G129XX</t>
  </si>
  <si>
    <t>JAK5G130XX</t>
  </si>
  <si>
    <t>JAK5I151XX</t>
  </si>
  <si>
    <t>JAK5I152XX</t>
  </si>
  <si>
    <t>JAK5J164XX</t>
  </si>
  <si>
    <t>JAK5J166XX</t>
  </si>
  <si>
    <t>JAK5K117XX</t>
  </si>
  <si>
    <t>JAK5K118XX</t>
  </si>
  <si>
    <t>JAK5K119XX</t>
  </si>
  <si>
    <t>JAK5K125XX</t>
  </si>
  <si>
    <t>JAK6B127XX</t>
  </si>
  <si>
    <t>JAK6B128XX</t>
  </si>
  <si>
    <t>JAK6B129XX</t>
  </si>
  <si>
    <t>JAK6B130XX</t>
  </si>
  <si>
    <t>JAK6B131XX</t>
  </si>
  <si>
    <t>JAK6C149XX</t>
  </si>
  <si>
    <t>JAK6C150XX</t>
  </si>
  <si>
    <t>JAK6C151XX</t>
  </si>
  <si>
    <t>JAK6D154XX</t>
  </si>
  <si>
    <t>JAK6D155XX</t>
  </si>
  <si>
    <t>QFITO09</t>
  </si>
  <si>
    <t>Fitomic Plus 20 X 500 ml</t>
  </si>
  <si>
    <t>Fitomic Plus</t>
  </si>
  <si>
    <t>Z1325C2101</t>
  </si>
  <si>
    <t>QFLAS01</t>
  </si>
  <si>
    <t>Flash 40 X 100 ml*</t>
  </si>
  <si>
    <t>Golden Planter Indonesia, PT</t>
  </si>
  <si>
    <t>QFLAS02</t>
  </si>
  <si>
    <t>Flashoot 300 EC 80 X 100 ml*</t>
  </si>
  <si>
    <t>Flashoot 300 EC</t>
  </si>
  <si>
    <t>PNB41003386</t>
  </si>
  <si>
    <t>QFLON01</t>
  </si>
  <si>
    <t>Flonipro 75/75 SE 50 X 100 ml*</t>
  </si>
  <si>
    <t>Flonipro 75/75 SE</t>
  </si>
  <si>
    <t>Unichem Malindo Raya, PT</t>
  </si>
  <si>
    <t>QFLON02</t>
  </si>
  <si>
    <t>Flonipro 75/75 SE 40 X 250 ml*</t>
  </si>
  <si>
    <t>QFOLI04</t>
  </si>
  <si>
    <t>Folirfos 400 SL 15 X 1 ltr*</t>
  </si>
  <si>
    <t>Folirfos 400 SL</t>
  </si>
  <si>
    <t>QFOLI05</t>
  </si>
  <si>
    <t>Folirfos 400 SL 20 X 500 ml</t>
  </si>
  <si>
    <t>QFOLI09</t>
  </si>
  <si>
    <t>Folirfos 400 SL 4 X 5 ltr</t>
  </si>
  <si>
    <t>QFOND01</t>
  </si>
  <si>
    <t>Fondua 375 SC 20 X 250 ml*</t>
  </si>
  <si>
    <t>2023LY11153006</t>
  </si>
  <si>
    <t>ANT2023LY11153006</t>
  </si>
  <si>
    <t>QFOND02</t>
  </si>
  <si>
    <t>ANT202305053001</t>
  </si>
  <si>
    <t>QFONI01</t>
  </si>
  <si>
    <t>Fonium 200 SL 20 X 1 ltr</t>
  </si>
  <si>
    <t>Fonium 200 SL</t>
  </si>
  <si>
    <t>QFORC01</t>
  </si>
  <si>
    <t>Force 20/100 SC 100 X 100 ml*</t>
  </si>
  <si>
    <t>Force 20/100 SC</t>
  </si>
  <si>
    <t>QFORC02</t>
  </si>
  <si>
    <t>Force 20/100 SC 48 X 250 ml*</t>
  </si>
  <si>
    <t>QFORM01</t>
  </si>
  <si>
    <t>Format 360/120 SL 20 X 1 ltr*</t>
  </si>
  <si>
    <t>Format 360/120 SL</t>
  </si>
  <si>
    <t>QFORS01</t>
  </si>
  <si>
    <t>Forsil 20 X 250 ml*</t>
  </si>
  <si>
    <t>Forsil</t>
  </si>
  <si>
    <t>QFORS02</t>
  </si>
  <si>
    <t>Forsil 20 X 500 ml*</t>
  </si>
  <si>
    <t>QFOST01</t>
  </si>
  <si>
    <t>Fost Up 486 SL 20 X 1 ltr + 1 pack Pilly 5 gr</t>
  </si>
  <si>
    <t>Fost Up 480 SL</t>
  </si>
  <si>
    <t>QFRUI01</t>
  </si>
  <si>
    <t>Fruitka 50%K2O - 18%S 10 X 1 kg*</t>
  </si>
  <si>
    <t>Fruitka</t>
  </si>
  <si>
    <t>240403K56</t>
  </si>
  <si>
    <t>QFUNG02</t>
  </si>
  <si>
    <t>Fungidex 40 WP 50 X 500 gr*</t>
  </si>
  <si>
    <t>Fungidex 40 WP</t>
  </si>
  <si>
    <t>QFUTA01</t>
  </si>
  <si>
    <t>Futay-1 50 X 100 ml*</t>
  </si>
  <si>
    <t>QFUTA02</t>
  </si>
  <si>
    <t>Futay-1 50 X 250 ml*</t>
  </si>
  <si>
    <t>QFUTA03</t>
  </si>
  <si>
    <t>Futay-1 30 X 500 ml*</t>
  </si>
  <si>
    <t>QFUTA04</t>
  </si>
  <si>
    <t>Futay-1 10 X 1 ltr + Kaos*</t>
  </si>
  <si>
    <t>QFUTA07</t>
  </si>
  <si>
    <t>Futay-1 (Padi) 30 X 500 ml*</t>
  </si>
  <si>
    <t>QFUTA08</t>
  </si>
  <si>
    <t>Futay-1 (Padi) 10 X 1 ltr + Kaos</t>
  </si>
  <si>
    <t>QFUTA09</t>
  </si>
  <si>
    <t>Futay-2 (Jagung) 50 X 100 ml*</t>
  </si>
  <si>
    <t>QFUTA10</t>
  </si>
  <si>
    <t>Futay-2 (Jagung) 50 X 250 ml*</t>
  </si>
  <si>
    <t>QFUTA11</t>
  </si>
  <si>
    <t>Futay-2 (Jagung) 30 X 500 ml*</t>
  </si>
  <si>
    <t>QFUTA12</t>
  </si>
  <si>
    <t>Futay-2 (Jagung) 10 X 1 ltr + Kaos</t>
  </si>
  <si>
    <t>QFUTA13</t>
  </si>
  <si>
    <t>Futay-3 (Buah) 50 X 250 ml*</t>
  </si>
  <si>
    <t>QFUTA14</t>
  </si>
  <si>
    <t>Futay-3 (Buah) 30 X 500 ml*</t>
  </si>
  <si>
    <t>QFUTA15</t>
  </si>
  <si>
    <t>Futay-3 (Buah) 10 X 1 ltr + Kaos</t>
  </si>
  <si>
    <t>QFUTA16</t>
  </si>
  <si>
    <t>Futay-5 (Umbi) 50 X 250 ml*</t>
  </si>
  <si>
    <t>QFUTA17</t>
  </si>
  <si>
    <t>Futay-5 (Umbi) 30 X 500 ml*</t>
  </si>
  <si>
    <t>QFUTA18</t>
  </si>
  <si>
    <t>Futay-5 (Umbi) 10 X 1 ltr + Kaos</t>
  </si>
  <si>
    <t>QFUTA19</t>
  </si>
  <si>
    <t>Futay-6 (Sayur Daun) 50 X 250 ml*</t>
  </si>
  <si>
    <t>QFUTA20</t>
  </si>
  <si>
    <t>Futay-6 (Sayur Daun) 30 X 500 ml*</t>
  </si>
  <si>
    <t>QFUTA21</t>
  </si>
  <si>
    <t>Futay-6 (Sayur Daun) 10 X 1 ltr + Kaos</t>
  </si>
  <si>
    <t>QFUTA22</t>
  </si>
  <si>
    <t>Futay-7 (Sayuran Buah) 50 X 250 ml*</t>
  </si>
  <si>
    <t>QFUTA23</t>
  </si>
  <si>
    <t>Futay-7 (Sayuran Buah) 30 X 500 ml*</t>
  </si>
  <si>
    <t>QFUTA24</t>
  </si>
  <si>
    <t>Futay-7 (Sayuran Buah) 10 X 1 ltr + Kaos</t>
  </si>
  <si>
    <t>QFUTA25</t>
  </si>
  <si>
    <t>Futay-1 (Padi) 10 X 1 ltr</t>
  </si>
  <si>
    <t>QFUTA26</t>
  </si>
  <si>
    <t>Futay-2 (Jagung) 10 X 1 ltr</t>
  </si>
  <si>
    <t>QFUTA27</t>
  </si>
  <si>
    <t>Futay-3 (Buah) 10 X 1 ltr</t>
  </si>
  <si>
    <t>QFUTA28</t>
  </si>
  <si>
    <t>Futay-5 (Umbi) 10 X 1 ltr</t>
  </si>
  <si>
    <t>QFUTA29</t>
  </si>
  <si>
    <t>Futay-6 (Sayur Daun) 10 X 1 ltr</t>
  </si>
  <si>
    <t>QFUTA30</t>
  </si>
  <si>
    <t>Futay-7 (Sayuran Buah) 10 X 1 ltr</t>
  </si>
  <si>
    <t>QGABU01</t>
  </si>
  <si>
    <t>GA Bunga Buah 20 X 500 ml</t>
  </si>
  <si>
    <t>GA Bunga Buah</t>
  </si>
  <si>
    <t>133734A</t>
  </si>
  <si>
    <t>QGACA01</t>
  </si>
  <si>
    <t>GA Cabe 20 X 500 ml</t>
  </si>
  <si>
    <t>GA Cabe</t>
  </si>
  <si>
    <t>093743C</t>
  </si>
  <si>
    <t>173555A</t>
  </si>
  <si>
    <t>193632C</t>
  </si>
  <si>
    <t>QGAJA01</t>
  </si>
  <si>
    <t>GA Jagung 20 X 500 ml</t>
  </si>
  <si>
    <t>GA Jagung</t>
  </si>
  <si>
    <t>083713A</t>
  </si>
  <si>
    <t>QGAJE01</t>
  </si>
  <si>
    <t>GA Jeruk 20 X 500 ml</t>
  </si>
  <si>
    <t>GA Jeruk</t>
  </si>
  <si>
    <t>QGALL03</t>
  </si>
  <si>
    <t>Gallery 403 SL 50 X 200 ml (M2U)</t>
  </si>
  <si>
    <t>Gallery 403 SL</t>
  </si>
  <si>
    <t>QGALL07</t>
  </si>
  <si>
    <t>Gallery 403 SL 10 X 1 ltr + SG.01 100 gr</t>
  </si>
  <si>
    <t>QGALL09</t>
  </si>
  <si>
    <t>Gallery 403 SL 30 X 500 ml + SG.05 100 gr (M2U)</t>
  </si>
  <si>
    <t>QGALL12</t>
  </si>
  <si>
    <t>Gallery 403 SL 10 X 1 ltr + SG.02 100 gr</t>
  </si>
  <si>
    <t>QGALL14</t>
  </si>
  <si>
    <t>Gallery 403 SL 30 X 500 ml + SG.02 100 gr (M2U)</t>
  </si>
  <si>
    <t>QGALL16</t>
  </si>
  <si>
    <t>Gallery 403 SL 30 X 500 ml + SG.03 100 gr (M2U)</t>
  </si>
  <si>
    <t>QGALL19</t>
  </si>
  <si>
    <t>Gallery 403 SL 30 X 500 ml + SG.06 100 gr (M2U)</t>
  </si>
  <si>
    <t>QGALL23</t>
  </si>
  <si>
    <t>Gallery 403 SL 10 X 1 ltr + SG.05 100 gr</t>
  </si>
  <si>
    <t>QGALL24</t>
  </si>
  <si>
    <t>Gallery 403 SL 10 X 1 ltr + SG.03 100 gr</t>
  </si>
  <si>
    <t>QGAMB01</t>
  </si>
  <si>
    <t>Gambas Puspita F1 20 X 12 X 10 gr</t>
  </si>
  <si>
    <t>Benih Gambas</t>
  </si>
  <si>
    <t>250211AF01</t>
  </si>
  <si>
    <t>250219AF01</t>
  </si>
  <si>
    <t>QGAME01</t>
  </si>
  <si>
    <t>QGAME02</t>
  </si>
  <si>
    <t>Gamectin 30 EC 40 X 250 ml*</t>
  </si>
  <si>
    <t>2023SM1015</t>
  </si>
  <si>
    <t>2024SM0712</t>
  </si>
  <si>
    <t>QGAME03</t>
  </si>
  <si>
    <t>Gamectin 30 EC 20 X 500 ml*</t>
  </si>
  <si>
    <t>2023SM0608</t>
  </si>
  <si>
    <t>QGAND01</t>
  </si>
  <si>
    <t>Gandasil B 144 X 100 gr</t>
  </si>
  <si>
    <t>Gandasil B</t>
  </si>
  <si>
    <t>BN0512</t>
  </si>
  <si>
    <t>BN0542</t>
  </si>
  <si>
    <t>BN0630</t>
  </si>
  <si>
    <t>BN0639</t>
  </si>
  <si>
    <t>BN0653</t>
  </si>
  <si>
    <t>BN0658</t>
  </si>
  <si>
    <t>BN0665</t>
  </si>
  <si>
    <t>BN1529</t>
  </si>
  <si>
    <t>BN2515</t>
  </si>
  <si>
    <t>BN2531</t>
  </si>
  <si>
    <t>BN2554</t>
  </si>
  <si>
    <t>BN3414</t>
  </si>
  <si>
    <t>BN3452</t>
  </si>
  <si>
    <t>BN3519</t>
  </si>
  <si>
    <t>BN3558</t>
  </si>
  <si>
    <t>BN4418</t>
  </si>
  <si>
    <t>BN4422</t>
  </si>
  <si>
    <t>BN4428</t>
  </si>
  <si>
    <t>BN4431</t>
  </si>
  <si>
    <t>BN4441</t>
  </si>
  <si>
    <t>BN4448</t>
  </si>
  <si>
    <t>BN4449</t>
  </si>
  <si>
    <t>BN4451</t>
  </si>
  <si>
    <t>BN4527</t>
  </si>
  <si>
    <t>BN4533</t>
  </si>
  <si>
    <t>BN4537</t>
  </si>
  <si>
    <t>BN4540</t>
  </si>
  <si>
    <t>BN4543</t>
  </si>
  <si>
    <t>BN5412</t>
  </si>
  <si>
    <t>BN5521</t>
  </si>
  <si>
    <t>BN5531</t>
  </si>
  <si>
    <t>BN5533</t>
  </si>
  <si>
    <t>BN5541</t>
  </si>
  <si>
    <t>QGAND02</t>
  </si>
  <si>
    <t>Gandasil B 24 X 500 gr</t>
  </si>
  <si>
    <t>BN0514</t>
  </si>
  <si>
    <t>BN0517</t>
  </si>
  <si>
    <t>BN0536</t>
  </si>
  <si>
    <t>BN0544</t>
  </si>
  <si>
    <t>BN0556</t>
  </si>
  <si>
    <t>BN0614</t>
  </si>
  <si>
    <t>BN0623</t>
  </si>
  <si>
    <t>BN0633</t>
  </si>
  <si>
    <t>BN0654</t>
  </si>
  <si>
    <t>BN1531</t>
  </si>
  <si>
    <t>BN1542</t>
  </si>
  <si>
    <t>BN1543</t>
  </si>
  <si>
    <t>BN1551</t>
  </si>
  <si>
    <t>BN1611</t>
  </si>
  <si>
    <t>BN1624</t>
  </si>
  <si>
    <t>BN1627</t>
  </si>
  <si>
    <t>BN1631</t>
  </si>
  <si>
    <t>BN1634</t>
  </si>
  <si>
    <t>BN1637</t>
  </si>
  <si>
    <t>BN1646</t>
  </si>
  <si>
    <t>BN2527</t>
  </si>
  <si>
    <t>BN2537</t>
  </si>
  <si>
    <t>BN2541</t>
  </si>
  <si>
    <t>BN3456</t>
  </si>
  <si>
    <t>BN3524</t>
  </si>
  <si>
    <t>BN3534</t>
  </si>
  <si>
    <t>BN3543</t>
  </si>
  <si>
    <t>BN3553</t>
  </si>
  <si>
    <t>BN4415</t>
  </si>
  <si>
    <t>BN4434</t>
  </si>
  <si>
    <t>BN4444</t>
  </si>
  <si>
    <t>BN4454</t>
  </si>
  <si>
    <t>BN4463</t>
  </si>
  <si>
    <t>BN4529</t>
  </si>
  <si>
    <t>BN4532</t>
  </si>
  <si>
    <t>BN4534</t>
  </si>
  <si>
    <t>BN5410</t>
  </si>
  <si>
    <t>BN5411</t>
  </si>
  <si>
    <t>BN5421</t>
  </si>
  <si>
    <t>BN5440</t>
  </si>
  <si>
    <t>BN5450</t>
  </si>
  <si>
    <t>QGAND03</t>
  </si>
  <si>
    <t>Gandasil D 144 X 100 gr</t>
  </si>
  <si>
    <t>Gandasil D</t>
  </si>
  <si>
    <t>BN0557</t>
  </si>
  <si>
    <t>BN0632</t>
  </si>
  <si>
    <t>BN1625</t>
  </si>
  <si>
    <t>BN1636</t>
  </si>
  <si>
    <t>BN1655</t>
  </si>
  <si>
    <t>BN2428</t>
  </si>
  <si>
    <t>BN2459</t>
  </si>
  <si>
    <t>BN2536</t>
  </si>
  <si>
    <t>BN2546</t>
  </si>
  <si>
    <t>BN2547</t>
  </si>
  <si>
    <t>BN3439</t>
  </si>
  <si>
    <t>BN3458</t>
  </si>
  <si>
    <t>BN3468</t>
  </si>
  <si>
    <t>BN3536</t>
  </si>
  <si>
    <t>BN3547</t>
  </si>
  <si>
    <t>BN4413</t>
  </si>
  <si>
    <t>BN4414</t>
  </si>
  <si>
    <t>BN4423</t>
  </si>
  <si>
    <t>BN4424</t>
  </si>
  <si>
    <t>BN4433</t>
  </si>
  <si>
    <t>BN4453</t>
  </si>
  <si>
    <t>BN4464</t>
  </si>
  <si>
    <t>BN5430</t>
  </si>
  <si>
    <t>BN5431</t>
  </si>
  <si>
    <t>BN5520</t>
  </si>
  <si>
    <t>BN5530</t>
  </si>
  <si>
    <t>BN5540</t>
  </si>
  <si>
    <t>BN5550</t>
  </si>
  <si>
    <t>QGAND04</t>
  </si>
  <si>
    <t>Gandasil D 24 X 500 gr</t>
  </si>
  <si>
    <t>BN0526</t>
  </si>
  <si>
    <t>BN0627</t>
  </si>
  <si>
    <t>BN0649</t>
  </si>
  <si>
    <t>BN1552</t>
  </si>
  <si>
    <t>BN1626</t>
  </si>
  <si>
    <t>BN1629</t>
  </si>
  <si>
    <t>BN1645</t>
  </si>
  <si>
    <t>BN2514</t>
  </si>
  <si>
    <t>BN3448</t>
  </si>
  <si>
    <t>BN3513</t>
  </si>
  <si>
    <t>BN3531</t>
  </si>
  <si>
    <t>BN3541</t>
  </si>
  <si>
    <t>BN3554</t>
  </si>
  <si>
    <t>BN4419</t>
  </si>
  <si>
    <t>BN4429</t>
  </si>
  <si>
    <t>BN4445</t>
  </si>
  <si>
    <t>BN4512</t>
  </si>
  <si>
    <t>BN4567</t>
  </si>
  <si>
    <t>BN5441</t>
  </si>
  <si>
    <t>BN5451</t>
  </si>
  <si>
    <t>BN5512</t>
  </si>
  <si>
    <t>QGAND06</t>
  </si>
  <si>
    <t>Gandapan Maxima 40 X 200 gr</t>
  </si>
  <si>
    <t>Gandapan Maxima</t>
  </si>
  <si>
    <t>BN3227</t>
  </si>
  <si>
    <t>QGANE02</t>
  </si>
  <si>
    <t>Ganero 250 EC 40 X 100 ml</t>
  </si>
  <si>
    <t>Ganero 250 EC</t>
  </si>
  <si>
    <t>QGANE03</t>
  </si>
  <si>
    <t>Ganero 250 EC 40 X 250 ml*</t>
  </si>
  <si>
    <t>QGAPA01</t>
  </si>
  <si>
    <t>GA Padi 20 X 500 ml</t>
  </si>
  <si>
    <t>GA Padi</t>
  </si>
  <si>
    <t>083677C</t>
  </si>
  <si>
    <t>093743A</t>
  </si>
  <si>
    <t>123673B</t>
  </si>
  <si>
    <t>153621A</t>
  </si>
  <si>
    <t>173633B</t>
  </si>
  <si>
    <t>QGAPL01</t>
  </si>
  <si>
    <t>Ga Plus 20TB</t>
  </si>
  <si>
    <t>I050325</t>
  </si>
  <si>
    <t>QGAPL02</t>
  </si>
  <si>
    <t>Ga Plus 40 SL 30 X 15 X 35 ml*</t>
  </si>
  <si>
    <t>Ga Plus 40 SL</t>
  </si>
  <si>
    <t>I140426</t>
  </si>
  <si>
    <t>QGAPL04</t>
  </si>
  <si>
    <t>Ga Plus 20TB Grannus 35 X 10 X 5 gr</t>
  </si>
  <si>
    <t>Ga Plus 20TB Grannus</t>
  </si>
  <si>
    <t>I270325</t>
  </si>
  <si>
    <t>QGARD01</t>
  </si>
  <si>
    <t>QGARE01</t>
  </si>
  <si>
    <t>GA Recovery 20 X 500 ml*</t>
  </si>
  <si>
    <t>GA Recovery</t>
  </si>
  <si>
    <t>083720A</t>
  </si>
  <si>
    <t>093738A</t>
  </si>
  <si>
    <t>093750A</t>
  </si>
  <si>
    <t>113617A</t>
  </si>
  <si>
    <t>113711A</t>
  </si>
  <si>
    <t>113719A</t>
  </si>
  <si>
    <t>123659A</t>
  </si>
  <si>
    <t>133539A</t>
  </si>
  <si>
    <t>133704A</t>
  </si>
  <si>
    <t>143657A</t>
  </si>
  <si>
    <t>153604A</t>
  </si>
  <si>
    <t>153667A</t>
  </si>
  <si>
    <t>173516A</t>
  </si>
  <si>
    <t>173567A</t>
  </si>
  <si>
    <t>193547A</t>
  </si>
  <si>
    <t>193651A</t>
  </si>
  <si>
    <t>QGASA01</t>
  </si>
  <si>
    <t>GA Sayur Daun 20 X 500 ml</t>
  </si>
  <si>
    <t>GA Sayur Daun</t>
  </si>
  <si>
    <t>133602A</t>
  </si>
  <si>
    <t>173617A</t>
  </si>
  <si>
    <t>173630A</t>
  </si>
  <si>
    <t>QGASE01</t>
  </si>
  <si>
    <t>GA Semangka 20 X 500 ml</t>
  </si>
  <si>
    <t>GA Semangka</t>
  </si>
  <si>
    <t>143667A</t>
  </si>
  <si>
    <t>QGEMI01</t>
  </si>
  <si>
    <t>Gemilang 110 EC 16 X 1 ltr*</t>
  </si>
  <si>
    <t>Gemilang 110 EC</t>
  </si>
  <si>
    <t>QGEMP04</t>
  </si>
  <si>
    <t>Gempur 480 SL 20 X 1 ltr</t>
  </si>
  <si>
    <t>Gempur 480 SL</t>
  </si>
  <si>
    <t>QGENI01</t>
  </si>
  <si>
    <t>Genitop 138 SL 20 X 1 ltr</t>
  </si>
  <si>
    <t>Genitop 138 SL</t>
  </si>
  <si>
    <t>QGENI02</t>
  </si>
  <si>
    <t>Genitop 138 SL 4 X 5 ltr</t>
  </si>
  <si>
    <t>QGENI03</t>
  </si>
  <si>
    <t>Genitop 138 SL 20 ltr</t>
  </si>
  <si>
    <t>QGGAM01</t>
  </si>
  <si>
    <t>GG Amino 30 X 500 ml (M2U)</t>
  </si>
  <si>
    <t>GG Amino</t>
  </si>
  <si>
    <t>QGIBA01</t>
  </si>
  <si>
    <t>Gibas 240 SL 20 X 1 ltr*</t>
  </si>
  <si>
    <t>Gibas 240 SL</t>
  </si>
  <si>
    <t>QGIBA02</t>
  </si>
  <si>
    <t>Gibas 240 SL 4 X 5 ltr*</t>
  </si>
  <si>
    <t>QGIBA03</t>
  </si>
  <si>
    <t>Gibas 240 SL 20 ltr*</t>
  </si>
  <si>
    <t>QGIBG03</t>
  </si>
  <si>
    <t>Gibgro 10 SP</t>
  </si>
  <si>
    <t>QGIBG04</t>
  </si>
  <si>
    <t>Gibgro 20 T 25 X 10 X 5 gr</t>
  </si>
  <si>
    <t>Gibgro 20 T</t>
  </si>
  <si>
    <t>QGLIF04</t>
  </si>
  <si>
    <t>Glifasco 530 SL 20 X 1 ltr</t>
  </si>
  <si>
    <t>L140624</t>
  </si>
  <si>
    <t>QGLKY02</t>
  </si>
  <si>
    <t>Glykill 480 SL 20 X 1 ltr + 1 pack Pilly 5 gr</t>
  </si>
  <si>
    <t>Glykill 480 SL</t>
  </si>
  <si>
    <t>QGLOV01</t>
  </si>
  <si>
    <t>Glove 240 EC 50 X 100 ml*</t>
  </si>
  <si>
    <t>Glove 240 EC</t>
  </si>
  <si>
    <t>QGLOV02</t>
  </si>
  <si>
    <t>Glove 240 EC 20 X 500 ml</t>
  </si>
  <si>
    <t>QGLOV03</t>
  </si>
  <si>
    <t>Glove 240 EC 40 X 250 ml*</t>
  </si>
  <si>
    <t>QGLUF03</t>
  </si>
  <si>
    <t>QGLUF04</t>
  </si>
  <si>
    <t>QGLYK01</t>
  </si>
  <si>
    <t>Glykill 480 SL 20 X 1 ltr*</t>
  </si>
  <si>
    <t>QGOAL03</t>
  </si>
  <si>
    <t>Goal 240 EC 50 X 100 ml + kaos</t>
  </si>
  <si>
    <t>Goal 240 EC</t>
  </si>
  <si>
    <t>B112025921</t>
  </si>
  <si>
    <t>QGOLD01</t>
  </si>
  <si>
    <t>Gold Star 250 EC 40 X 250 ml</t>
  </si>
  <si>
    <t>Goldstar 250 EC</t>
  </si>
  <si>
    <t>QGOLD07</t>
  </si>
  <si>
    <t>Golden Gro Akar</t>
  </si>
  <si>
    <t>QGOLD09</t>
  </si>
  <si>
    <t>GG Bunga 50 X 100 ml*</t>
  </si>
  <si>
    <t>Golden Gro Bunga</t>
  </si>
  <si>
    <t>QGOLD10</t>
  </si>
  <si>
    <t>GG Daun 50 X 100 ml*</t>
  </si>
  <si>
    <t>Golden Gro Daun</t>
  </si>
  <si>
    <t>QGOLD11</t>
  </si>
  <si>
    <t>Gold Stick 30 X 500 ml*</t>
  </si>
  <si>
    <t>Gold Stick</t>
  </si>
  <si>
    <t>QGOLD12</t>
  </si>
  <si>
    <t>Gold Stick 20 X 1 ltr*</t>
  </si>
  <si>
    <t>QGOLD13</t>
  </si>
  <si>
    <t>GG Cuaca 50 X 100 ml (M2U)*</t>
  </si>
  <si>
    <t>GG Cuaca</t>
  </si>
  <si>
    <t>24122601P1</t>
  </si>
  <si>
    <t>QGOLD14</t>
  </si>
  <si>
    <t>Golden Star 100/300 SL 20 X 1 ltr*</t>
  </si>
  <si>
    <t>Golden Star 100/300 SL</t>
  </si>
  <si>
    <t>QGOLD16</t>
  </si>
  <si>
    <t>GG Bunga 10 X 10 X 15 ml (M2U)</t>
  </si>
  <si>
    <t>QGOLD19</t>
  </si>
  <si>
    <t>GG Akar 10 X 7 X 15 ml (M2U)</t>
  </si>
  <si>
    <t>QGOLD21</t>
  </si>
  <si>
    <t>QGOLD22</t>
  </si>
  <si>
    <t>Golden Glulier 200 SL 12 X 1 ltr*</t>
  </si>
  <si>
    <t>Golden Glulier 200 SL</t>
  </si>
  <si>
    <t>SLFF001AC</t>
  </si>
  <si>
    <t>Champion Agrochemicals Indonesia, PT</t>
  </si>
  <si>
    <t>QGRAN01</t>
  </si>
  <si>
    <t>QGRAN04</t>
  </si>
  <si>
    <t>Grandally 25 WP 5 gr</t>
  </si>
  <si>
    <t>QGRAN05</t>
  </si>
  <si>
    <t>Grandprix 200/125 SC 50 X 100 ml*</t>
  </si>
  <si>
    <t>Grandprix 200/125 SC</t>
  </si>
  <si>
    <t>QGRAN06</t>
  </si>
  <si>
    <t>Grandprix 200/125 SC 40 X 250 ml*</t>
  </si>
  <si>
    <t>QGRAS01</t>
  </si>
  <si>
    <t>Grasso 480 SL 20 ltr</t>
  </si>
  <si>
    <t>Grasso 480 SL</t>
  </si>
  <si>
    <t>QGRAS02</t>
  </si>
  <si>
    <t>Grasso 480 SL 20 X 1 ltr</t>
  </si>
  <si>
    <t>QGRAS03</t>
  </si>
  <si>
    <t>Grasso 480 SL 4 X 5 ltr</t>
  </si>
  <si>
    <t>QGREE03</t>
  </si>
  <si>
    <t>Greenforce 12 X 1 ltr*</t>
  </si>
  <si>
    <t>Greenforce</t>
  </si>
  <si>
    <t>QGREE04</t>
  </si>
  <si>
    <t>Greenforce 80 X 30 ml*</t>
  </si>
  <si>
    <t>QGREE05</t>
  </si>
  <si>
    <t>Greenforce 20 X 500 ml*</t>
  </si>
  <si>
    <t>QGREE06</t>
  </si>
  <si>
    <t>GW Gempi 12 X 998 ml</t>
  </si>
  <si>
    <t>Greenworld Gempi</t>
  </si>
  <si>
    <t>0ATQ4WT</t>
  </si>
  <si>
    <t>Y2FBLG2</t>
  </si>
  <si>
    <t>QGRIB01</t>
  </si>
  <si>
    <t>Gibraz 20/125 OD</t>
  </si>
  <si>
    <t>2023SM0910</t>
  </si>
  <si>
    <t>QGRIB02</t>
  </si>
  <si>
    <t>Gibraz 20/125 OD 50 X 200 ml*</t>
  </si>
  <si>
    <t>QGRIB03</t>
  </si>
  <si>
    <t>Gibraz 20/125 OD 25 X 400 ml*</t>
  </si>
  <si>
    <t>QGWMA02</t>
  </si>
  <si>
    <t>GW Magicgro G6 48 X 248 ml*</t>
  </si>
  <si>
    <t>QGWMA05</t>
  </si>
  <si>
    <t>GW Magicgro G6 12 X 998 ml*</t>
  </si>
  <si>
    <t>P2QJIKL</t>
  </si>
  <si>
    <t>QGWVI01</t>
  </si>
  <si>
    <t>GW Vit B1+B6 24 X 500 ml*</t>
  </si>
  <si>
    <t>22N4HPP</t>
  </si>
  <si>
    <t>VVHHSTE</t>
  </si>
  <si>
    <t>QGWVI03</t>
  </si>
  <si>
    <t>HZFL69A</t>
  </si>
  <si>
    <t>QGWVI07</t>
  </si>
  <si>
    <t>GW Vit B1+B6 12 X 1 ltr*</t>
  </si>
  <si>
    <t>5MQKM09</t>
  </si>
  <si>
    <t>HAZB07V</t>
  </si>
  <si>
    <t>QGWVI08</t>
  </si>
  <si>
    <t>GW Vit B1+B6 50 X 250 ml*</t>
  </si>
  <si>
    <t>T8I0Y3A</t>
  </si>
  <si>
    <t>QGWVI09</t>
  </si>
  <si>
    <t>GW Vit B1+B6 12 X 998 ml*</t>
  </si>
  <si>
    <t>JQIA55V</t>
  </si>
  <si>
    <t>QHAND01</t>
  </si>
  <si>
    <t>Sparepart Lain - Lain</t>
  </si>
  <si>
    <t>QHARA01</t>
  </si>
  <si>
    <t>Hara Garuda 20 X 1 kg*</t>
  </si>
  <si>
    <t>Hara Garuda</t>
  </si>
  <si>
    <t>QHER01</t>
  </si>
  <si>
    <t>Herole 240 SC 48 X 250 ml*</t>
  </si>
  <si>
    <t>Herole 240 SC</t>
  </si>
  <si>
    <t>RA2RNS1162</t>
  </si>
  <si>
    <t>QHER02</t>
  </si>
  <si>
    <t>Herole Plus 100/20 SC 64 X 100 ml</t>
  </si>
  <si>
    <t>Herole Plus 100/20 SC</t>
  </si>
  <si>
    <t>24RFS4886</t>
  </si>
  <si>
    <t>QHEXA02</t>
  </si>
  <si>
    <t>QHEXA04</t>
  </si>
  <si>
    <t>Hexacar 50/50 SC 20 X 1 ltr*</t>
  </si>
  <si>
    <t>QHEXA05</t>
  </si>
  <si>
    <t>Hexagold 75 WP 50 X 100 gr*</t>
  </si>
  <si>
    <t>Hexagold 75 WP</t>
  </si>
  <si>
    <t>N20092022</t>
  </si>
  <si>
    <t>QHEXA06</t>
  </si>
  <si>
    <t>Hexagold 75 WP 25 X 400 gr*</t>
  </si>
  <si>
    <t>QHEXA07</t>
  </si>
  <si>
    <t>Hexacar 50/50 SC 25 X 500 ml*</t>
  </si>
  <si>
    <t>QHEXA08</t>
  </si>
  <si>
    <t>Hexacar 100 SC 100 X 100 ml*</t>
  </si>
  <si>
    <t>QHOKK01</t>
  </si>
  <si>
    <t>Hoky 30 EC 20 X 400 ml*</t>
  </si>
  <si>
    <t>Hoky 30 EC</t>
  </si>
  <si>
    <t>QHOKK03</t>
  </si>
  <si>
    <t>QHOST01</t>
  </si>
  <si>
    <t>Hostadion 400 EC 40 X 250 ml*</t>
  </si>
  <si>
    <t>Hostadion 400 EC</t>
  </si>
  <si>
    <t>L270626</t>
  </si>
  <si>
    <t>QIJOK01</t>
  </si>
  <si>
    <t>Ijokabe 12 X 25 X 20 ml*</t>
  </si>
  <si>
    <t>Ijokabe</t>
  </si>
  <si>
    <t>ANT00042</t>
  </si>
  <si>
    <t>QIMPE01</t>
  </si>
  <si>
    <t>Impetus 10-6-25 + MgO + B2O3 50 kg*</t>
  </si>
  <si>
    <t>Impetus 10-6-25 + MgO + B2O3</t>
  </si>
  <si>
    <t>25/23230</t>
  </si>
  <si>
    <t>QIMPE02</t>
  </si>
  <si>
    <t>Impetus 10-6-25 + MgO + B2O3 10 X 5 kg*</t>
  </si>
  <si>
    <t>QINDO04</t>
  </si>
  <si>
    <t>Indoban 250 EC 20 X 250 ml*</t>
  </si>
  <si>
    <t>Indoban 250 EC</t>
  </si>
  <si>
    <t>QINKA01</t>
  </si>
  <si>
    <t>Inkame 200/350 SC 50 X 100 ml*</t>
  </si>
  <si>
    <t>Inkame 200/350 SC</t>
  </si>
  <si>
    <t>Tangguh Agro Nusa Indonesia, PT</t>
  </si>
  <si>
    <t>QINKA02</t>
  </si>
  <si>
    <t>Inkame 200/350 SC 40 X 250 ml*</t>
  </si>
  <si>
    <t>QINNE01</t>
  </si>
  <si>
    <t>Inner Box Paket Ulat</t>
  </si>
  <si>
    <t>Kotak Mas Sejahtera, PT</t>
  </si>
  <si>
    <t>QINNE02</t>
  </si>
  <si>
    <t>Inner Box Paket 3 Jurus</t>
  </si>
  <si>
    <t>QINSU01</t>
  </si>
  <si>
    <t>Insure Max 510 FS 2 X 50 X 25 ml</t>
  </si>
  <si>
    <t>Insure Max 510 FS</t>
  </si>
  <si>
    <t>242LQ03004</t>
  </si>
  <si>
    <t>242LQ08002</t>
  </si>
  <si>
    <t>242LQ09002</t>
  </si>
  <si>
    <t>242LQ09003</t>
  </si>
  <si>
    <t>242LQ09004</t>
  </si>
  <si>
    <t>242LQ09005</t>
  </si>
  <si>
    <t>242LQ11002</t>
  </si>
  <si>
    <t>242LQ11003</t>
  </si>
  <si>
    <t>242LQ11004</t>
  </si>
  <si>
    <t>242LQ11005</t>
  </si>
  <si>
    <t>252LQ01002</t>
  </si>
  <si>
    <t>252LQ02001</t>
  </si>
  <si>
    <t>252LQ02002</t>
  </si>
  <si>
    <t>252LQ02003</t>
  </si>
  <si>
    <t>252LQ02004</t>
  </si>
  <si>
    <t>252LQ09002</t>
  </si>
  <si>
    <t>252LQ09003</t>
  </si>
  <si>
    <t>252LQ11003</t>
  </si>
  <si>
    <t>252LQ12003</t>
  </si>
  <si>
    <t>262LQ02001</t>
  </si>
  <si>
    <t>262LQ03001</t>
  </si>
  <si>
    <t>262LQ03002</t>
  </si>
  <si>
    <t>262LQ03003</t>
  </si>
  <si>
    <t>262LQ03004</t>
  </si>
  <si>
    <t>262LQ03005</t>
  </si>
  <si>
    <t>262LQ04002</t>
  </si>
  <si>
    <t>QINSU02</t>
  </si>
  <si>
    <t>Insure Max 510 FS 200 ltr</t>
  </si>
  <si>
    <t>Drum</t>
  </si>
  <si>
    <t>258L100002</t>
  </si>
  <si>
    <t>258L110001</t>
  </si>
  <si>
    <t>QINTE02</t>
  </si>
  <si>
    <t>Intergan 550 SC</t>
  </si>
  <si>
    <t>QINTE03</t>
  </si>
  <si>
    <t>Intershot 10/50 OD 40 X 250 ml*</t>
  </si>
  <si>
    <t>QINTE04</t>
  </si>
  <si>
    <t>Intershot 10/50 OD 20 X 500 ml*</t>
  </si>
  <si>
    <t>QISIS01</t>
  </si>
  <si>
    <t>Isi Staples Alat Pengikat Tanaman Yoto 10 X 1 pack*</t>
  </si>
  <si>
    <t>Isi Staples Alat Pengikat Tanaman</t>
  </si>
  <si>
    <t>QJAGU03</t>
  </si>
  <si>
    <t>Benih Jagung Hibrida</t>
  </si>
  <si>
    <t>Jagung Bisi 18</t>
  </si>
  <si>
    <t>3389HBS18</t>
  </si>
  <si>
    <t>4029HBS18</t>
  </si>
  <si>
    <t>260416BF02</t>
  </si>
  <si>
    <t>QJAGU04</t>
  </si>
  <si>
    <t>Jagung Bisi 2 20 X 1 kg</t>
  </si>
  <si>
    <t>Jagung Bisi 2</t>
  </si>
  <si>
    <t>250323CF01</t>
  </si>
  <si>
    <t>250516CF01</t>
  </si>
  <si>
    <t>250715BF01</t>
  </si>
  <si>
    <t>250719BF04</t>
  </si>
  <si>
    <t>250724BF01</t>
  </si>
  <si>
    <t>250728BF03</t>
  </si>
  <si>
    <t>250728BF04</t>
  </si>
  <si>
    <t>250805BF11</t>
  </si>
  <si>
    <t>250818BF02</t>
  </si>
  <si>
    <t>250821BF05</t>
  </si>
  <si>
    <t>250903BF04</t>
  </si>
  <si>
    <t>250903BF05</t>
  </si>
  <si>
    <t>251016BF01</t>
  </si>
  <si>
    <t>251016BF05</t>
  </si>
  <si>
    <t>251016BF06</t>
  </si>
  <si>
    <t>251022BF02</t>
  </si>
  <si>
    <t>251027BF03</t>
  </si>
  <si>
    <t>251029BF02</t>
  </si>
  <si>
    <t>251030AF02</t>
  </si>
  <si>
    <t>251210BF02</t>
  </si>
  <si>
    <t>251212BF01</t>
  </si>
  <si>
    <t>3291HBS2</t>
  </si>
  <si>
    <t>3571HBS2</t>
  </si>
  <si>
    <t>QJAGU100</t>
  </si>
  <si>
    <t>Jagung Manis Golden Boy F1 20 X +/-3600 biji*</t>
  </si>
  <si>
    <t>Jagung Manis Golden Boy</t>
  </si>
  <si>
    <t>250613AF01</t>
  </si>
  <si>
    <t>250626AF01</t>
  </si>
  <si>
    <t>250710AF01</t>
  </si>
  <si>
    <t>250807AF01</t>
  </si>
  <si>
    <t>250814AF01</t>
  </si>
  <si>
    <t>250822AF01</t>
  </si>
  <si>
    <t>250901AF01</t>
  </si>
  <si>
    <t>250918AF01</t>
  </si>
  <si>
    <t>251001AF01</t>
  </si>
  <si>
    <t>251010AF01</t>
  </si>
  <si>
    <t>251106AF01</t>
  </si>
  <si>
    <t>251107AF01</t>
  </si>
  <si>
    <t>251222AF01</t>
  </si>
  <si>
    <t>260518AF01</t>
  </si>
  <si>
    <t>260522AF01</t>
  </si>
  <si>
    <t>260605AF01</t>
  </si>
  <si>
    <t>260612AF01</t>
  </si>
  <si>
    <t>260619AF01</t>
  </si>
  <si>
    <t>260622AF01</t>
  </si>
  <si>
    <t>QJAGU101</t>
  </si>
  <si>
    <t>Jagung Manis Golden Boy F1 40 X +/-1800 biji</t>
  </si>
  <si>
    <t>250704AF01</t>
  </si>
  <si>
    <t>250924AF01</t>
  </si>
  <si>
    <t>260107AF01</t>
  </si>
  <si>
    <t>260206AF02</t>
  </si>
  <si>
    <t>QJAGU102</t>
  </si>
  <si>
    <t>Jagung Manis Sweet Lady 27 F1 20 X +/-3600 biji</t>
  </si>
  <si>
    <t>Jagung Manis Sweet Lady 27</t>
  </si>
  <si>
    <t>250923AF01</t>
  </si>
  <si>
    <t>260206AF01</t>
  </si>
  <si>
    <t>260427AF01</t>
  </si>
  <si>
    <t>260429AF01</t>
  </si>
  <si>
    <t>260505AF01</t>
  </si>
  <si>
    <t>260625AF01</t>
  </si>
  <si>
    <t>QJAGU103</t>
  </si>
  <si>
    <t>Jagung Pajero 20 X 1 kg</t>
  </si>
  <si>
    <t>Jagung Pajero</t>
  </si>
  <si>
    <t>BWDAF027/029</t>
  </si>
  <si>
    <t>Well Indonesia Duta Agriculture, PT</t>
  </si>
  <si>
    <t>ZWDAEB061/0102</t>
  </si>
  <si>
    <t>QJAGU104</t>
  </si>
  <si>
    <t>Jagung Manis Exsotic F1 40 X 1750 biji</t>
  </si>
  <si>
    <t>Benih</t>
  </si>
  <si>
    <t>Jagung Manis Exsotic</t>
  </si>
  <si>
    <t>Agri Makmur Pertiwi, PT</t>
  </si>
  <si>
    <t>QJAGU105</t>
  </si>
  <si>
    <t>Jagung Pulut Manis Arumba F1 40 X 250 gr</t>
  </si>
  <si>
    <t>Jagung Pulut Manis Arumba</t>
  </si>
  <si>
    <t>QJAGU106</t>
  </si>
  <si>
    <t>Jagung DK 79C 20 X 1 kg</t>
  </si>
  <si>
    <t>Jagung DK 79C</t>
  </si>
  <si>
    <t>5CFE01F014</t>
  </si>
  <si>
    <t>5CFE01F018</t>
  </si>
  <si>
    <t>5CFE01F019</t>
  </si>
  <si>
    <t>5CFE01F024</t>
  </si>
  <si>
    <t>5CFE01F030</t>
  </si>
  <si>
    <t>5CFE01F031</t>
  </si>
  <si>
    <t>5CFE01F033</t>
  </si>
  <si>
    <t>5CFE01F041</t>
  </si>
  <si>
    <t>5CFE01F043</t>
  </si>
  <si>
    <t>5CFE01F045</t>
  </si>
  <si>
    <t>QJAGU107</t>
  </si>
  <si>
    <t>Jagung Manis Master Sweet 45 F1 40 X 1800 biji</t>
  </si>
  <si>
    <t>Jagung Manis Master Sweet</t>
  </si>
  <si>
    <t>260407AF01</t>
  </si>
  <si>
    <t>260409AF01</t>
  </si>
  <si>
    <t>260420AF01</t>
  </si>
  <si>
    <t>QJAGU108</t>
  </si>
  <si>
    <t>Jagung Manis Golden Boy F1 10 X 7200 biji</t>
  </si>
  <si>
    <t>250910AF01</t>
  </si>
  <si>
    <t>251114AF01</t>
  </si>
  <si>
    <t>251209AF02</t>
  </si>
  <si>
    <t>QJAGU109</t>
  </si>
  <si>
    <t>Jagung Manis Sweet Lady 27 F1 40 X 1800 biji</t>
  </si>
  <si>
    <t>250610AF01</t>
  </si>
  <si>
    <t>QJAGU110</t>
  </si>
  <si>
    <t>QJAGU111</t>
  </si>
  <si>
    <t>Jagung Hibrida Jumbo 05 20 X 1 kg</t>
  </si>
  <si>
    <t>Jagung Jumbo 05</t>
  </si>
  <si>
    <t>001/005</t>
  </si>
  <si>
    <t>Bunga Tani Sejahtera, CV</t>
  </si>
  <si>
    <t>012/023</t>
  </si>
  <si>
    <t>020/023</t>
  </si>
  <si>
    <t>026/035</t>
  </si>
  <si>
    <t>QJAGU112</t>
  </si>
  <si>
    <t>Jagung P27 Lumigen 20 X 1 kg</t>
  </si>
  <si>
    <t>Jagung P27 Lumigen</t>
  </si>
  <si>
    <t>008DJMAFIBFB006</t>
  </si>
  <si>
    <t>Corteva Agriscience Seeds Indonesia, PT</t>
  </si>
  <si>
    <t>008EKMAFDNFE062</t>
  </si>
  <si>
    <t>043EIMAFDNFE061</t>
  </si>
  <si>
    <t>059DKMACDBFC004</t>
  </si>
  <si>
    <t>105DKMAFDRFC003</t>
  </si>
  <si>
    <t>106DKMAFDNFB007</t>
  </si>
  <si>
    <t>107DKMAFIRFB010</t>
  </si>
  <si>
    <t>123DKMAFDNFC005</t>
  </si>
  <si>
    <t>136DKMAFINFB011</t>
  </si>
  <si>
    <t>185EHMAFDNFE058</t>
  </si>
  <si>
    <t>209DKMAFINEL007</t>
  </si>
  <si>
    <t>219DKMACIBEJ005</t>
  </si>
  <si>
    <t>221EIMAFDNFE063</t>
  </si>
  <si>
    <t>227DJMAFIBFC002</t>
  </si>
  <si>
    <t>276EIMAFDNFE070</t>
  </si>
  <si>
    <t>361EJMAFDNFC031</t>
  </si>
  <si>
    <t>419EJMAFDNEL025</t>
  </si>
  <si>
    <t>QJAGU113</t>
  </si>
  <si>
    <t>Jagung Hibrida Makmur 1 10 X 1 kg</t>
  </si>
  <si>
    <t>Jagung Hibrida Makmur 1</t>
  </si>
  <si>
    <t>K10063103060401</t>
  </si>
  <si>
    <t>K14083103020701</t>
  </si>
  <si>
    <t>QJAGU114</t>
  </si>
  <si>
    <t>Jagung Hibrida Cling Super F1 20 X 1 kg</t>
  </si>
  <si>
    <t>Jagung Hibrida Cling Super F1</t>
  </si>
  <si>
    <t>QJAGU115</t>
  </si>
  <si>
    <t>Jagung Hibrida Cling Super F1 20 X 1 kg + Kaos</t>
  </si>
  <si>
    <t>QJAGU13</t>
  </si>
  <si>
    <t>Jagung NK 212 20 X 1 kg</t>
  </si>
  <si>
    <t>Jagung NK 212</t>
  </si>
  <si>
    <t>Syngenta Seed, PT</t>
  </si>
  <si>
    <t>QJAGU17</t>
  </si>
  <si>
    <t>Jagung Pertiwi 3 20 X 1 kg</t>
  </si>
  <si>
    <t>Jagung Pertiwi 3</t>
  </si>
  <si>
    <t>240112A</t>
  </si>
  <si>
    <t>240128A</t>
  </si>
  <si>
    <t>240138A</t>
  </si>
  <si>
    <t>240139A</t>
  </si>
  <si>
    <t>240147B</t>
  </si>
  <si>
    <t>240148A</t>
  </si>
  <si>
    <t>240149B</t>
  </si>
  <si>
    <t>240149C</t>
  </si>
  <si>
    <t>240153A</t>
  </si>
  <si>
    <t>240159B</t>
  </si>
  <si>
    <t>240165A</t>
  </si>
  <si>
    <t>240175A</t>
  </si>
  <si>
    <t>240181A</t>
  </si>
  <si>
    <t>240186A</t>
  </si>
  <si>
    <t>240186B</t>
  </si>
  <si>
    <t>240189A</t>
  </si>
  <si>
    <t>240189B</t>
  </si>
  <si>
    <t>240193B</t>
  </si>
  <si>
    <t>240194A</t>
  </si>
  <si>
    <t>240194B</t>
  </si>
  <si>
    <t>240196B</t>
  </si>
  <si>
    <t>240196C</t>
  </si>
  <si>
    <t>240198A</t>
  </si>
  <si>
    <t>250086A</t>
  </si>
  <si>
    <t>QJAGU25</t>
  </si>
  <si>
    <t>Jagung Pertiwi 6</t>
  </si>
  <si>
    <t>190133A</t>
  </si>
  <si>
    <t>190133D</t>
  </si>
  <si>
    <t>190133E</t>
  </si>
  <si>
    <t>200020A</t>
  </si>
  <si>
    <t>210009A</t>
  </si>
  <si>
    <t>210009B</t>
  </si>
  <si>
    <t>210009C</t>
  </si>
  <si>
    <t>210055A</t>
  </si>
  <si>
    <t>250005B</t>
  </si>
  <si>
    <t>250006C</t>
  </si>
  <si>
    <t>250006H</t>
  </si>
  <si>
    <t>250006K</t>
  </si>
  <si>
    <t>250007B</t>
  </si>
  <si>
    <t>250007G</t>
  </si>
  <si>
    <t>250007H</t>
  </si>
  <si>
    <t>250009A</t>
  </si>
  <si>
    <t>250020B</t>
  </si>
  <si>
    <t>250022A</t>
  </si>
  <si>
    <t>250022D</t>
  </si>
  <si>
    <t>250027B</t>
  </si>
  <si>
    <t>250027C</t>
  </si>
  <si>
    <t>250029C</t>
  </si>
  <si>
    <t>250051A</t>
  </si>
  <si>
    <t>250051C</t>
  </si>
  <si>
    <t>250052B</t>
  </si>
  <si>
    <t>250052C</t>
  </si>
  <si>
    <t>250056B</t>
  </si>
  <si>
    <t>QJAGU29</t>
  </si>
  <si>
    <t>Jagung NK 7328 20 X 1 kg</t>
  </si>
  <si>
    <t>Jagung NK 7328</t>
  </si>
  <si>
    <t>21355318 (Barcode Baru)</t>
  </si>
  <si>
    <t>21369954 (Barcode Baru)</t>
  </si>
  <si>
    <t>21369956 (Barcode Baru)</t>
  </si>
  <si>
    <t>21369957 (Barcode Baru)</t>
  </si>
  <si>
    <t>21396012 (Barcode Baru)</t>
  </si>
  <si>
    <t>21399255 (Barcode Baru)</t>
  </si>
  <si>
    <t>21412066 (Barcode Baru)</t>
  </si>
  <si>
    <t>21414702 (Barcode Baru)</t>
  </si>
  <si>
    <t>21414704 (Barcode Baru)</t>
  </si>
  <si>
    <t>21434546 (Barcode Baru)</t>
  </si>
  <si>
    <t>21434547 (Barcode Baru)</t>
  </si>
  <si>
    <t>21437534 (Barcode Baru)</t>
  </si>
  <si>
    <t>21438034 (Barcode Baru)</t>
  </si>
  <si>
    <t>21438414 (Barcode Baru)</t>
  </si>
  <si>
    <t>QJAGU37</t>
  </si>
  <si>
    <t>Jagung Pertiwi 2 20 X 1 kg</t>
  </si>
  <si>
    <t>Jagung Pertiwi 2</t>
  </si>
  <si>
    <t>240025A</t>
  </si>
  <si>
    <t>240028B</t>
  </si>
  <si>
    <t>240030A</t>
  </si>
  <si>
    <t>240030B</t>
  </si>
  <si>
    <t>240030C</t>
  </si>
  <si>
    <t>240034A</t>
  </si>
  <si>
    <t>240034B</t>
  </si>
  <si>
    <t>240034C</t>
  </si>
  <si>
    <t>240035A</t>
  </si>
  <si>
    <t>240035B</t>
  </si>
  <si>
    <t>240035C</t>
  </si>
  <si>
    <t>240035D</t>
  </si>
  <si>
    <t>240037A</t>
  </si>
  <si>
    <t>240037D</t>
  </si>
  <si>
    <t>240037E</t>
  </si>
  <si>
    <t>240038B</t>
  </si>
  <si>
    <t>240040A</t>
  </si>
  <si>
    <t>240040B</t>
  </si>
  <si>
    <t>240051A</t>
  </si>
  <si>
    <t>240051B</t>
  </si>
  <si>
    <t>240052A</t>
  </si>
  <si>
    <t>240054A</t>
  </si>
  <si>
    <t>240054B</t>
  </si>
  <si>
    <t>250007A</t>
  </si>
  <si>
    <t>250008A</t>
  </si>
  <si>
    <t>250010A</t>
  </si>
  <si>
    <t>250011A</t>
  </si>
  <si>
    <t>260040B</t>
  </si>
  <si>
    <t>QJAGU43</t>
  </si>
  <si>
    <t>Jagung Manis Master Sweet 45 40 X 250 gr</t>
  </si>
  <si>
    <t>Jagung Manis Master Sweet 45</t>
  </si>
  <si>
    <t>250214AF01</t>
  </si>
  <si>
    <t>250305AF01</t>
  </si>
  <si>
    <t>45-422494</t>
  </si>
  <si>
    <t>3-822487</t>
  </si>
  <si>
    <t>QJAGU44</t>
  </si>
  <si>
    <t>Jagung Manis Master Sweet 45 20 X 500 gr</t>
  </si>
  <si>
    <t>250217AF01</t>
  </si>
  <si>
    <t>250410AF02</t>
  </si>
  <si>
    <t>250411AF01</t>
  </si>
  <si>
    <t>250527AF01</t>
  </si>
  <si>
    <t>45-422084</t>
  </si>
  <si>
    <t>45-422610</t>
  </si>
  <si>
    <t>45-423528</t>
  </si>
  <si>
    <t>QJAGU46</t>
  </si>
  <si>
    <t>Jagung Manis Sweet Lady 27 40 X 250 gr</t>
  </si>
  <si>
    <t>250414AF01</t>
  </si>
  <si>
    <t>250521AF01</t>
  </si>
  <si>
    <t>QJAGU47</t>
  </si>
  <si>
    <t>Jagung Manis Sweet Lady 27 20 X 500 gr</t>
  </si>
  <si>
    <t>250228AF01</t>
  </si>
  <si>
    <t>250314AF01</t>
  </si>
  <si>
    <t>250318AF01</t>
  </si>
  <si>
    <t>27-422671</t>
  </si>
  <si>
    <t>27-422837</t>
  </si>
  <si>
    <t>QJAGU52</t>
  </si>
  <si>
    <t>Jagung Pertiwi 5 20 X 1 kg</t>
  </si>
  <si>
    <t>Jagung Pertiwi 5</t>
  </si>
  <si>
    <t>230051A</t>
  </si>
  <si>
    <t>240023A</t>
  </si>
  <si>
    <t>250149B</t>
  </si>
  <si>
    <t>250200A</t>
  </si>
  <si>
    <t>QJAGU55</t>
  </si>
  <si>
    <t>Jagung Manis Golden Boy 20 X 500 gr</t>
  </si>
  <si>
    <t>250224AF01</t>
  </si>
  <si>
    <t>250519AF01</t>
  </si>
  <si>
    <t>QJAGU56</t>
  </si>
  <si>
    <t>Jagung Manis Golden Boy 40 X 250 gr</t>
  </si>
  <si>
    <t>QJAGU58</t>
  </si>
  <si>
    <t>Jagung NK 7202 20 X 1 kg</t>
  </si>
  <si>
    <t>Jagung NK 7202</t>
  </si>
  <si>
    <t>QJAGU62</t>
  </si>
  <si>
    <t>Jagung Bisi 321 20 X 1 kg</t>
  </si>
  <si>
    <t>Jagung Bisi 321</t>
  </si>
  <si>
    <t>2852HBS321</t>
  </si>
  <si>
    <t>260511BF01</t>
  </si>
  <si>
    <t>260617AF02</t>
  </si>
  <si>
    <t>260617AF03</t>
  </si>
  <si>
    <t>QJAGU63</t>
  </si>
  <si>
    <t>Jagung ADV 132 20 X 1 kg</t>
  </si>
  <si>
    <t>Jagung ADV 132</t>
  </si>
  <si>
    <t>LLK1A1012</t>
  </si>
  <si>
    <t>MLK1B4003</t>
  </si>
  <si>
    <t>MLK1B4005</t>
  </si>
  <si>
    <t>MLK1B4006</t>
  </si>
  <si>
    <t>MLK1B7004</t>
  </si>
  <si>
    <t>MLK1B7006</t>
  </si>
  <si>
    <t>NLK1B1001</t>
  </si>
  <si>
    <t>NLK1B1002</t>
  </si>
  <si>
    <t>NLK1B1003</t>
  </si>
  <si>
    <t>QJAGU64</t>
  </si>
  <si>
    <t>Jagung Manis Exsotic 40 X 250 gr</t>
  </si>
  <si>
    <t>QJAGU67</t>
  </si>
  <si>
    <t>2614HBS959</t>
  </si>
  <si>
    <t>2628HBS959</t>
  </si>
  <si>
    <t>QJAGU68</t>
  </si>
  <si>
    <t>Jagung DK 771</t>
  </si>
  <si>
    <t>1CFA01E017</t>
  </si>
  <si>
    <t>2CFA13303</t>
  </si>
  <si>
    <t>9CFA012038</t>
  </si>
  <si>
    <t>9CFA013301</t>
  </si>
  <si>
    <t>9CFA012058</t>
  </si>
  <si>
    <t>9CFA012077</t>
  </si>
  <si>
    <t>9CFA013003</t>
  </si>
  <si>
    <t>QJAGU70</t>
  </si>
  <si>
    <t>Jagung P27 Gajah 20 X 1 kg</t>
  </si>
  <si>
    <t>Jagung P27 Gajah</t>
  </si>
  <si>
    <t>010DKMACIBEF009</t>
  </si>
  <si>
    <t>015DKMAFIBEH005</t>
  </si>
  <si>
    <t>018DKMAFDNEG012</t>
  </si>
  <si>
    <t>019DIMAFINDJ042</t>
  </si>
  <si>
    <t>020EEMAFDNEJ045</t>
  </si>
  <si>
    <t>022DKMAFINEI007</t>
  </si>
  <si>
    <t>031EFMAFDNEJ044</t>
  </si>
  <si>
    <t>032DKMACIBEF008</t>
  </si>
  <si>
    <t>045DIMAFINDJ040</t>
  </si>
  <si>
    <t>073DIMAFINDJ041</t>
  </si>
  <si>
    <t>077DLMAFDNEC067</t>
  </si>
  <si>
    <t>082DKMAFDBFB002</t>
  </si>
  <si>
    <t>102DLMAFINEC060</t>
  </si>
  <si>
    <t>109DKMAFINEG031</t>
  </si>
  <si>
    <t>135DKMACIBEI014</t>
  </si>
  <si>
    <t>142DKMAFDNEF022</t>
  </si>
  <si>
    <t>154DKMACIBEI015</t>
  </si>
  <si>
    <t>171DKMACGBEH042</t>
  </si>
  <si>
    <t>178DJMAFIGEG026</t>
  </si>
  <si>
    <t>180DKMACDBEK003</t>
  </si>
  <si>
    <t>186DKMAFDGEC031</t>
  </si>
  <si>
    <t>191DKMAFIBF003</t>
  </si>
  <si>
    <t>196CKMCFIBEE009</t>
  </si>
  <si>
    <t>197DJMAFINEH041</t>
  </si>
  <si>
    <t>208DJMAFINEB057</t>
  </si>
  <si>
    <t>208DKMAFDNEG011</t>
  </si>
  <si>
    <t>215DJMACIBEG014</t>
  </si>
  <si>
    <t>215DKMACIBEI022</t>
  </si>
  <si>
    <t>221DJMAFINEB058</t>
  </si>
  <si>
    <t>235DJMAFDNEB036</t>
  </si>
  <si>
    <t>237DKMAFIGEC035</t>
  </si>
  <si>
    <t>248DJMAFIGEC003</t>
  </si>
  <si>
    <t>251DKMAFDGEC032</t>
  </si>
  <si>
    <t>253DKMAFDGEC039</t>
  </si>
  <si>
    <t>297DKMAFDNEB055</t>
  </si>
  <si>
    <t>QJAGU72</t>
  </si>
  <si>
    <t>Jagung Bisi 321 20 X 1 kg (+Kaos)</t>
  </si>
  <si>
    <t>250217BF01</t>
  </si>
  <si>
    <t>250220BF01</t>
  </si>
  <si>
    <t>250220BF02</t>
  </si>
  <si>
    <t>250317BF01</t>
  </si>
  <si>
    <t>250425BF01</t>
  </si>
  <si>
    <t>250524CF02</t>
  </si>
  <si>
    <t>250530BF01</t>
  </si>
  <si>
    <t>250722BF03</t>
  </si>
  <si>
    <t>250722BF04</t>
  </si>
  <si>
    <t>250728BF01</t>
  </si>
  <si>
    <t>250728BF02</t>
  </si>
  <si>
    <t>250728BF05</t>
  </si>
  <si>
    <t>250728BF06</t>
  </si>
  <si>
    <t>251118AF01</t>
  </si>
  <si>
    <t>251208BF01</t>
  </si>
  <si>
    <t>251209BF01</t>
  </si>
  <si>
    <t>260311BF02</t>
  </si>
  <si>
    <t>2629HBS321</t>
  </si>
  <si>
    <t>2961HBS321</t>
  </si>
  <si>
    <t>3339HBS321</t>
  </si>
  <si>
    <t>QJAGU74</t>
  </si>
  <si>
    <t>Jagung Janger 29 20 X 1 kg</t>
  </si>
  <si>
    <t>Jagung Janger</t>
  </si>
  <si>
    <t>QJAGU76</t>
  </si>
  <si>
    <t>Jagung Q-235</t>
  </si>
  <si>
    <t>01/01/PRG/2023</t>
  </si>
  <si>
    <t>Corresco Seeds Indonesia, PT</t>
  </si>
  <si>
    <t>34/3</t>
  </si>
  <si>
    <t>36/7</t>
  </si>
  <si>
    <t>37/10</t>
  </si>
  <si>
    <t>39/14</t>
  </si>
  <si>
    <t>40/15</t>
  </si>
  <si>
    <t>41/16</t>
  </si>
  <si>
    <t>42/19</t>
  </si>
  <si>
    <t>43/23</t>
  </si>
  <si>
    <t>45/29</t>
  </si>
  <si>
    <t>49/33</t>
  </si>
  <si>
    <t>74/LD032</t>
  </si>
  <si>
    <t>76/LD002</t>
  </si>
  <si>
    <t>78/LD039</t>
  </si>
  <si>
    <t>80/LD045</t>
  </si>
  <si>
    <t>83/LD048</t>
  </si>
  <si>
    <t>84/012LBG</t>
  </si>
  <si>
    <t>MO1CB007</t>
  </si>
  <si>
    <t>MO1CB008</t>
  </si>
  <si>
    <t>MO1CB010</t>
  </si>
  <si>
    <t>MO1CB030</t>
  </si>
  <si>
    <t>MO1CB031</t>
  </si>
  <si>
    <t>QJAGU78</t>
  </si>
  <si>
    <t>Jagung DK 9209C</t>
  </si>
  <si>
    <t>2CFB013029</t>
  </si>
  <si>
    <t>2CFB013031</t>
  </si>
  <si>
    <t>2CFB013032</t>
  </si>
  <si>
    <t>2CFB013033</t>
  </si>
  <si>
    <t>2CFB013034</t>
  </si>
  <si>
    <t>2CFB013035</t>
  </si>
  <si>
    <t>2CFB013036</t>
  </si>
  <si>
    <t>1CFB01D009</t>
  </si>
  <si>
    <t>1CFB01D010</t>
  </si>
  <si>
    <t>1CFB01D013</t>
  </si>
  <si>
    <t>1CFB01D014</t>
  </si>
  <si>
    <t>1CFB01D015</t>
  </si>
  <si>
    <t>1CFB01D017</t>
  </si>
  <si>
    <t>1CFB01D018</t>
  </si>
  <si>
    <t>1CFB01D019</t>
  </si>
  <si>
    <t>5CFB01D008</t>
  </si>
  <si>
    <t>5CFB01D011</t>
  </si>
  <si>
    <t>5CFB01D012</t>
  </si>
  <si>
    <t>5CFB01D014</t>
  </si>
  <si>
    <t>5CFB01D015</t>
  </si>
  <si>
    <t>5CFB01D026</t>
  </si>
  <si>
    <t>5CFB01D027</t>
  </si>
  <si>
    <t>5CFB01D028</t>
  </si>
  <si>
    <t>5CFB01D029</t>
  </si>
  <si>
    <t>5CFB01D030</t>
  </si>
  <si>
    <t>5CFB01D031</t>
  </si>
  <si>
    <t>5CFB01D032</t>
  </si>
  <si>
    <t>5CFB01D033</t>
  </si>
  <si>
    <t>5CFB01D034</t>
  </si>
  <si>
    <t>5CFB01D035</t>
  </si>
  <si>
    <t>5CFB01D036</t>
  </si>
  <si>
    <t>5CFB01D037</t>
  </si>
  <si>
    <t>5CFB01D038</t>
  </si>
  <si>
    <t>5CFB01D064</t>
  </si>
  <si>
    <t>5CFB01D065</t>
  </si>
  <si>
    <t>5CFB01D066</t>
  </si>
  <si>
    <t>5CFB01D068</t>
  </si>
  <si>
    <t>5CFB01D069</t>
  </si>
  <si>
    <t>5CFB01D070</t>
  </si>
  <si>
    <t>5CFB01D071</t>
  </si>
  <si>
    <t>5CFB01D072</t>
  </si>
  <si>
    <t>5CFB01DO16</t>
  </si>
  <si>
    <t>5CFB01E058</t>
  </si>
  <si>
    <t>5CFB01E089</t>
  </si>
  <si>
    <t>5CFB01E100</t>
  </si>
  <si>
    <t>5CFB01E101</t>
  </si>
  <si>
    <t>5CFB01E102</t>
  </si>
  <si>
    <t>5CFB01E132</t>
  </si>
  <si>
    <t>5CFB01E133</t>
  </si>
  <si>
    <t>5CFB01E134</t>
  </si>
  <si>
    <t>5CFB01E135</t>
  </si>
  <si>
    <t>5CFB01E136</t>
  </si>
  <si>
    <t>5CFB01E137</t>
  </si>
  <si>
    <t>5CGB11D002</t>
  </si>
  <si>
    <t>9CFB013309</t>
  </si>
  <si>
    <t>9CFB013311</t>
  </si>
  <si>
    <t>2CFB013002</t>
  </si>
  <si>
    <t>2CFB013003</t>
  </si>
  <si>
    <t>2CFB013021</t>
  </si>
  <si>
    <t>9CFB013004</t>
  </si>
  <si>
    <t>QJAGU79</t>
  </si>
  <si>
    <t>Jagung Manis Madu-59 F1 20 X 250 gr*</t>
  </si>
  <si>
    <t>Jagung Manis Madu-59 F1</t>
  </si>
  <si>
    <t>QJAGU81</t>
  </si>
  <si>
    <t>Jagung Manis Panglima F1 40 X 1750 biji</t>
  </si>
  <si>
    <t>Jagung Manis Panglima</t>
  </si>
  <si>
    <t>QJAGU84</t>
  </si>
  <si>
    <t>Jagung DK 95R 20 X 1 kg</t>
  </si>
  <si>
    <t>Jagung DK 95R</t>
  </si>
  <si>
    <t>1CFD01E003</t>
  </si>
  <si>
    <t>1CFD01E004</t>
  </si>
  <si>
    <t>1CFD01E005</t>
  </si>
  <si>
    <t>1CFD01E006</t>
  </si>
  <si>
    <t>1CFD01E008</t>
  </si>
  <si>
    <t>1CFD01E009</t>
  </si>
  <si>
    <t>1CFD01E012</t>
  </si>
  <si>
    <t>1CFD01E013</t>
  </si>
  <si>
    <t>1CFD01E020</t>
  </si>
  <si>
    <t>5CFD01F040</t>
  </si>
  <si>
    <t>5CFD01F041</t>
  </si>
  <si>
    <t>5CFD01F042</t>
  </si>
  <si>
    <t>5CFD01F053</t>
  </si>
  <si>
    <t>5CFD01F054</t>
  </si>
  <si>
    <t>5CFD01F055</t>
  </si>
  <si>
    <t>5CFD01F056</t>
  </si>
  <si>
    <t>5CGD01F076</t>
  </si>
  <si>
    <t>5CGD01F078</t>
  </si>
  <si>
    <t>5CGD01F079</t>
  </si>
  <si>
    <t>5CGD01F081</t>
  </si>
  <si>
    <t>QJAGU87</t>
  </si>
  <si>
    <t>Jagung NK 212 BTGT 20 X 1 kg</t>
  </si>
  <si>
    <t>Jagung NK 212 BTGT</t>
  </si>
  <si>
    <t>QJAGU88</t>
  </si>
  <si>
    <t>Jagung Manis Golden Boy 10 X 1 kg</t>
  </si>
  <si>
    <t>QJAGU90</t>
  </si>
  <si>
    <t>Jagung Raja R7 Gold 10 X 1 kg</t>
  </si>
  <si>
    <t>Jagung Raja R7 Gold</t>
  </si>
  <si>
    <t>1GDBBML003</t>
  </si>
  <si>
    <t>Restu Agropro Jayamas, PT</t>
  </si>
  <si>
    <t>1HBABAL005</t>
  </si>
  <si>
    <t>QJAGU91</t>
  </si>
  <si>
    <t>2318HBS959</t>
  </si>
  <si>
    <t>250902BF01</t>
  </si>
  <si>
    <t>2647HBS959</t>
  </si>
  <si>
    <t>2648HBS959</t>
  </si>
  <si>
    <t>2650HBS959</t>
  </si>
  <si>
    <t>2651HBS959</t>
  </si>
  <si>
    <t>2652HBS959</t>
  </si>
  <si>
    <t>2653HBS959</t>
  </si>
  <si>
    <t>2655HBS959</t>
  </si>
  <si>
    <t>2657HBS959</t>
  </si>
  <si>
    <t>2658HBS959</t>
  </si>
  <si>
    <t>2660HBS959</t>
  </si>
  <si>
    <t>3040HBS959</t>
  </si>
  <si>
    <t>250508BF01</t>
  </si>
  <si>
    <t>250514BF01</t>
  </si>
  <si>
    <t>250603BF03</t>
  </si>
  <si>
    <t>250828BF01</t>
  </si>
  <si>
    <t>251104BF01</t>
  </si>
  <si>
    <t>251112BF01</t>
  </si>
  <si>
    <t>251112BF02</t>
  </si>
  <si>
    <t>260219BF01</t>
  </si>
  <si>
    <t>260327BF01</t>
  </si>
  <si>
    <t>2659HBS959</t>
  </si>
  <si>
    <t>Gdg.Belakang2</t>
  </si>
  <si>
    <t>QJAGU92</t>
  </si>
  <si>
    <t>Jagung Bisi 18 20 X 1 kg (+Kaos)</t>
  </si>
  <si>
    <t>3399HBS18</t>
  </si>
  <si>
    <t>3444HBS18</t>
  </si>
  <si>
    <t>3446HBS18</t>
  </si>
  <si>
    <t>3447HBS18</t>
  </si>
  <si>
    <t>3448HBS18</t>
  </si>
  <si>
    <t>2940HBS18</t>
  </si>
  <si>
    <t>2943HBS18</t>
  </si>
  <si>
    <t>2955HBS18</t>
  </si>
  <si>
    <t>3077HBS18</t>
  </si>
  <si>
    <t>3080HBS18</t>
  </si>
  <si>
    <t>3090HBS18</t>
  </si>
  <si>
    <t>3103HBS18</t>
  </si>
  <si>
    <t>3110HBS18</t>
  </si>
  <si>
    <t>3275HBS18</t>
  </si>
  <si>
    <t>3545HBS18</t>
  </si>
  <si>
    <t>250517BF04</t>
  </si>
  <si>
    <t>250517BF07</t>
  </si>
  <si>
    <t>250521BF02</t>
  </si>
  <si>
    <t>250703BF05</t>
  </si>
  <si>
    <t>250707BF01</t>
  </si>
  <si>
    <t>250717BF02</t>
  </si>
  <si>
    <t>250719BF08</t>
  </si>
  <si>
    <t>250719BF09</t>
  </si>
  <si>
    <t>250719BF10</t>
  </si>
  <si>
    <t>250805BF10</t>
  </si>
  <si>
    <t>250820CF01</t>
  </si>
  <si>
    <t>250820CF02</t>
  </si>
  <si>
    <t>251002BF10</t>
  </si>
  <si>
    <t>251101BF03</t>
  </si>
  <si>
    <t>251103BF07</t>
  </si>
  <si>
    <t>251110BF06</t>
  </si>
  <si>
    <t>251110BF07</t>
  </si>
  <si>
    <t>251110BF08</t>
  </si>
  <si>
    <t>251110BF14</t>
  </si>
  <si>
    <t>251110BF15</t>
  </si>
  <si>
    <t>251126BF03</t>
  </si>
  <si>
    <t>251126BF04</t>
  </si>
  <si>
    <t>260305BF02</t>
  </si>
  <si>
    <t>260306BF01</t>
  </si>
  <si>
    <t>260306BF02</t>
  </si>
  <si>
    <t>260307BF01</t>
  </si>
  <si>
    <t>260307BF02</t>
  </si>
  <si>
    <t>260318BF02</t>
  </si>
  <si>
    <t>260331BF01</t>
  </si>
  <si>
    <t>260408BF03</t>
  </si>
  <si>
    <t>260408BF05</t>
  </si>
  <si>
    <t>260418BF02</t>
  </si>
  <si>
    <t>260418BF06</t>
  </si>
  <si>
    <t>260418BF07</t>
  </si>
  <si>
    <t>260422BF05</t>
  </si>
  <si>
    <t>260422BF06</t>
  </si>
  <si>
    <t>260422BF09</t>
  </si>
  <si>
    <t>260422BF10</t>
  </si>
  <si>
    <t>260427BF01</t>
  </si>
  <si>
    <t>3076HBS18</t>
  </si>
  <si>
    <t>3079HBS18</t>
  </si>
  <si>
    <t>3089HBS18</t>
  </si>
  <si>
    <t>3101HBS18</t>
  </si>
  <si>
    <t>3339HBS18</t>
  </si>
  <si>
    <t>3390HBS18</t>
  </si>
  <si>
    <t>3391HBS18</t>
  </si>
  <si>
    <t>3394HBS18</t>
  </si>
  <si>
    <t>3400HBS18</t>
  </si>
  <si>
    <t>3443HBS18</t>
  </si>
  <si>
    <t>3543HBS18</t>
  </si>
  <si>
    <t>3544HBS18</t>
  </si>
  <si>
    <t>3546HBS18</t>
  </si>
  <si>
    <t>3547HBS18</t>
  </si>
  <si>
    <t>3550HBS18</t>
  </si>
  <si>
    <t>3551HBS18</t>
  </si>
  <si>
    <t>3552HBS18</t>
  </si>
  <si>
    <t>3553HBS18</t>
  </si>
  <si>
    <t>3554HBS18</t>
  </si>
  <si>
    <t>3555HBS18</t>
  </si>
  <si>
    <t>3556HBS18</t>
  </si>
  <si>
    <t>3557HBS18</t>
  </si>
  <si>
    <t>3558HBS18</t>
  </si>
  <si>
    <t>3559HBS18</t>
  </si>
  <si>
    <t>3560HBS18</t>
  </si>
  <si>
    <t>2550HBS18</t>
  </si>
  <si>
    <t>3398HBS18</t>
  </si>
  <si>
    <t>QJAGU93</t>
  </si>
  <si>
    <t>Jagung Manis Fresty</t>
  </si>
  <si>
    <t>QJAGU94</t>
  </si>
  <si>
    <t>Jagung NK 7328 BTGT 20 X 1 kg</t>
  </si>
  <si>
    <t>Jagung NK 7328 BTGT</t>
  </si>
  <si>
    <t>QJAGU95</t>
  </si>
  <si>
    <t>Jagung Bisi 235 20 X 1 kg</t>
  </si>
  <si>
    <t>Jagung Bisi 235</t>
  </si>
  <si>
    <t>250807AF04</t>
  </si>
  <si>
    <t>250307CF01</t>
  </si>
  <si>
    <t>250327BF01</t>
  </si>
  <si>
    <t>250411BF02</t>
  </si>
  <si>
    <t>250513BF03</t>
  </si>
  <si>
    <t>250513BF04</t>
  </si>
  <si>
    <t>250516BF04</t>
  </si>
  <si>
    <t>250729CF01</t>
  </si>
  <si>
    <t>250729CF02</t>
  </si>
  <si>
    <t>250729CF03</t>
  </si>
  <si>
    <t>250807AF03</t>
  </si>
  <si>
    <t>250820BF08</t>
  </si>
  <si>
    <t>250911CF01</t>
  </si>
  <si>
    <t>251013BF02</t>
  </si>
  <si>
    <t>251208CF01</t>
  </si>
  <si>
    <t>260305CF01</t>
  </si>
  <si>
    <t>260306CF01</t>
  </si>
  <si>
    <t>3289HBS235</t>
  </si>
  <si>
    <t>3290HBS235</t>
  </si>
  <si>
    <t>QJAGU96</t>
  </si>
  <si>
    <t>Jagung Manis Talenta 40 X 250 gr</t>
  </si>
  <si>
    <t>Jagung Manis Talenta</t>
  </si>
  <si>
    <t>QJAGU97</t>
  </si>
  <si>
    <t>Jagung Bisi 234 20 X 1 kg</t>
  </si>
  <si>
    <t>Jagung Bisi 234</t>
  </si>
  <si>
    <t>250423BF01</t>
  </si>
  <si>
    <t>250321BF01</t>
  </si>
  <si>
    <t>250321BF02</t>
  </si>
  <si>
    <t>250411BF01</t>
  </si>
  <si>
    <t>250414BF01</t>
  </si>
  <si>
    <t>250602BF02</t>
  </si>
  <si>
    <t>250602BF03</t>
  </si>
  <si>
    <t>250602BF04</t>
  </si>
  <si>
    <t>251118CF01</t>
  </si>
  <si>
    <t>QJAGU98</t>
  </si>
  <si>
    <t>Jagung Q-235 10 X 1 Kg + Paket GG Akar Akrostar</t>
  </si>
  <si>
    <t>26/112/25</t>
  </si>
  <si>
    <t>9/074/25</t>
  </si>
  <si>
    <t>QJAGU99</t>
  </si>
  <si>
    <t>Jagung Manis Master Sweet 45 F1 20 X 3600 biji</t>
  </si>
  <si>
    <t>260422AF01</t>
  </si>
  <si>
    <t>QJAKE01</t>
  </si>
  <si>
    <t>Jaket Java Karlos</t>
  </si>
  <si>
    <t>QJAMD01</t>
  </si>
  <si>
    <t>Jam Dinding Mirado MQ 8505 SL</t>
  </si>
  <si>
    <t>Mirado Abadi, PT</t>
  </si>
  <si>
    <t>QJAMD02</t>
  </si>
  <si>
    <t>Jam Dinding Mirado MQ 8867 SL</t>
  </si>
  <si>
    <t>QJAMD03</t>
  </si>
  <si>
    <t>Jam Dinding Mirado MQ 8877 SL</t>
  </si>
  <si>
    <t>QJAPR04</t>
  </si>
  <si>
    <t>Japra 400 SE 50 X 250 ml (M2U)+1 pcs Borer*</t>
  </si>
  <si>
    <t>Japra 400 SE</t>
  </si>
  <si>
    <t>QJAPR06</t>
  </si>
  <si>
    <t>Japra 400 SE 30 X 500 ml (M2U)+2 pcs Borer*</t>
  </si>
  <si>
    <t>1018314P1</t>
  </si>
  <si>
    <t>QJAPR07</t>
  </si>
  <si>
    <t>Japra 200/200 SE 50 X 250 ml (M2U)+1 pcs Borer</t>
  </si>
  <si>
    <t>Japra 200/200 SE</t>
  </si>
  <si>
    <t>QJIDO01</t>
  </si>
  <si>
    <t>Jidor 25 EC 50 X 100 ml*</t>
  </si>
  <si>
    <t>Jidor 25 EC</t>
  </si>
  <si>
    <t>B-10/2026</t>
  </si>
  <si>
    <t>QJIDO02</t>
  </si>
  <si>
    <t>Jidor 25 EC 25 X 400 ml*</t>
  </si>
  <si>
    <t>B-16/2025</t>
  </si>
  <si>
    <t>QJIDO03</t>
  </si>
  <si>
    <t>Jidor 25 EC 15 X 1 ltr*</t>
  </si>
  <si>
    <t>B-05/2026</t>
  </si>
  <si>
    <t>QJOKE02</t>
  </si>
  <si>
    <t>Joker 75 SP 25 X 400 gr</t>
  </si>
  <si>
    <t>Joker 75 SP</t>
  </si>
  <si>
    <t>QJOKE03</t>
  </si>
  <si>
    <t>Joker 75 SP 50 X 100 gr</t>
  </si>
  <si>
    <t>EWYACT7522</t>
  </si>
  <si>
    <t>QKACA18</t>
  </si>
  <si>
    <t>Kacang Hijau Bunga Lebat 24 X 1 kg</t>
  </si>
  <si>
    <t>Benih Kacang Hijau</t>
  </si>
  <si>
    <t>Kacang Hijau Bunga Lebat</t>
  </si>
  <si>
    <t>001/001</t>
  </si>
  <si>
    <t>002/002</t>
  </si>
  <si>
    <t>003/002</t>
  </si>
  <si>
    <t>QKACA19</t>
  </si>
  <si>
    <t>Kacang Panjang Pertiwi 40 X 500 gr</t>
  </si>
  <si>
    <t>Kacang Panjang Pertiwi</t>
  </si>
  <si>
    <t>QKACA20</t>
  </si>
  <si>
    <t>Kacang Panjang Bravo 40 X 500 gr</t>
  </si>
  <si>
    <t>Kacang Panjang Bravo</t>
  </si>
  <si>
    <t>251024AF01</t>
  </si>
  <si>
    <t>QKACA21</t>
  </si>
  <si>
    <t>Kacang Panjang Balga 20 X 500 gr</t>
  </si>
  <si>
    <t>Kacang Panjang Balga</t>
  </si>
  <si>
    <t>Berkah Istana Seed, CV</t>
  </si>
  <si>
    <t>QKACA22</t>
  </si>
  <si>
    <t>Kacang Panjang Lambardo 30 X 500 gr</t>
  </si>
  <si>
    <t>Kacang Panjang Lambardo</t>
  </si>
  <si>
    <t>QKACA23</t>
  </si>
  <si>
    <t>Kacang Panjang Balga 100 X 100 gr</t>
  </si>
  <si>
    <t>QKALI01</t>
  </si>
  <si>
    <t>Kaliandra 482 EC 20 X 400 ml*</t>
  </si>
  <si>
    <t>Kaliandra 482 EC</t>
  </si>
  <si>
    <t>20243Y1020</t>
  </si>
  <si>
    <t>20253U7031</t>
  </si>
  <si>
    <t>20333E1065</t>
  </si>
  <si>
    <t>20333U0024</t>
  </si>
  <si>
    <t>20343E1066</t>
  </si>
  <si>
    <t>2034U3025</t>
  </si>
  <si>
    <t>20372U8042</t>
  </si>
  <si>
    <t>20372Y9009</t>
  </si>
  <si>
    <t>20382U8043</t>
  </si>
  <si>
    <t>20383W1012</t>
  </si>
  <si>
    <t>20392U8044</t>
  </si>
  <si>
    <t>20393E2069</t>
  </si>
  <si>
    <t>20402U8045</t>
  </si>
  <si>
    <t>20413U5028</t>
  </si>
  <si>
    <t>20473U0049</t>
  </si>
  <si>
    <t>20493U2055</t>
  </si>
  <si>
    <t>QKALI03</t>
  </si>
  <si>
    <t>Kaliandra 482 EC 40 X 200 ml*</t>
  </si>
  <si>
    <t>20213U7030</t>
  </si>
  <si>
    <t>20223U1052</t>
  </si>
  <si>
    <t>20283W4014</t>
  </si>
  <si>
    <t>20293U0023</t>
  </si>
  <si>
    <t>20302U8041</t>
  </si>
  <si>
    <t>20303U1053</t>
  </si>
  <si>
    <t>20332U6039</t>
  </si>
  <si>
    <t>20332U8039</t>
  </si>
  <si>
    <t>20343EU034</t>
  </si>
  <si>
    <t>20352Y9008</t>
  </si>
  <si>
    <t>20362U8040</t>
  </si>
  <si>
    <t>20393Y6038</t>
  </si>
  <si>
    <t>20412U8046</t>
  </si>
  <si>
    <t>20443U5027</t>
  </si>
  <si>
    <t>20443Y1019</t>
  </si>
  <si>
    <t>20452U8047</t>
  </si>
  <si>
    <t>20493U0051</t>
  </si>
  <si>
    <t>QKALI05</t>
  </si>
  <si>
    <t>Kaliandra 482 EC 50 X 80 ml*</t>
  </si>
  <si>
    <t>20273U3057</t>
  </si>
  <si>
    <t>20283U0022</t>
  </si>
  <si>
    <t>20313U1054</t>
  </si>
  <si>
    <t>2031U1054</t>
  </si>
  <si>
    <t>20332Y9007</t>
  </si>
  <si>
    <t>20343W2013</t>
  </si>
  <si>
    <t>20373Y1018</t>
  </si>
  <si>
    <t>20373Y6037</t>
  </si>
  <si>
    <t>20393E1067</t>
  </si>
  <si>
    <t>20433U5026</t>
  </si>
  <si>
    <t>20483U0050</t>
  </si>
  <si>
    <t>20493U7064</t>
  </si>
  <si>
    <t>QKALI09</t>
  </si>
  <si>
    <t>Kaliandra 482 EC 10 X 1 ltr*</t>
  </si>
  <si>
    <t>20293U4060</t>
  </si>
  <si>
    <t>20293U4061</t>
  </si>
  <si>
    <t>20293U4062</t>
  </si>
  <si>
    <t>20293U7032</t>
  </si>
  <si>
    <t>20303E1068</t>
  </si>
  <si>
    <t>20323U406Z</t>
  </si>
  <si>
    <t>20362W4004</t>
  </si>
  <si>
    <t>20463U0048</t>
  </si>
  <si>
    <t>20472Y7017</t>
  </si>
  <si>
    <t>20473U5029</t>
  </si>
  <si>
    <t>20513Y1021</t>
  </si>
  <si>
    <t>QKAMI01</t>
  </si>
  <si>
    <t>Kamikaze 371 EC 20 X 250 ml</t>
  </si>
  <si>
    <t>Kamikaze</t>
  </si>
  <si>
    <t>QKANG07</t>
  </si>
  <si>
    <t>Kangkung Bisi 20 X 1 kg</t>
  </si>
  <si>
    <t>Kangkung Bisi</t>
  </si>
  <si>
    <t>250828AF01</t>
  </si>
  <si>
    <t>251205AF01</t>
  </si>
  <si>
    <t>260507AF03</t>
  </si>
  <si>
    <t>QKANG10</t>
  </si>
  <si>
    <t>QKANG11</t>
  </si>
  <si>
    <t>Kangkung Dampit 20 X 1 kg</t>
  </si>
  <si>
    <t>QKAOS03</t>
  </si>
  <si>
    <t>Kaos MIA Kerah</t>
  </si>
  <si>
    <t>QKAOS08</t>
  </si>
  <si>
    <t>Kaos Karisma</t>
  </si>
  <si>
    <t>Deltacipta Saranapromosi, PT</t>
  </si>
  <si>
    <t>QKAOS09</t>
  </si>
  <si>
    <t>Kaos Java Karlos</t>
  </si>
  <si>
    <t>QKAOS10</t>
  </si>
  <si>
    <t>Kaos Hyget Panjang Super Java</t>
  </si>
  <si>
    <t>QKAOS11</t>
  </si>
  <si>
    <t>Kaos Cotton Combed Java Karlos</t>
  </si>
  <si>
    <t>QKAOS12</t>
  </si>
  <si>
    <t>Kaos Petani Sejati</t>
  </si>
  <si>
    <t>QKAOS13</t>
  </si>
  <si>
    <t>Kaos MIA Trio Dahsyat</t>
  </si>
  <si>
    <t>QKAOS14</t>
  </si>
  <si>
    <t>Kaos MIA Kerah Elazaro</t>
  </si>
  <si>
    <t>QKAOS15</t>
  </si>
  <si>
    <t>Kaos Bamex</t>
  </si>
  <si>
    <t>QKAOS16</t>
  </si>
  <si>
    <t>Kaos Robust</t>
  </si>
  <si>
    <t>QKAOS17</t>
  </si>
  <si>
    <t>Kaos Futay</t>
  </si>
  <si>
    <t>QKAOS18</t>
  </si>
  <si>
    <t>Kaos Lengan Panjang Evergreen</t>
  </si>
  <si>
    <t>QKARB01</t>
  </si>
  <si>
    <t>Karburator Star Metal</t>
  </si>
  <si>
    <t>QKARE01</t>
  </si>
  <si>
    <t>Karet Piston YT 5L</t>
  </si>
  <si>
    <t>Karet Piston</t>
  </si>
  <si>
    <t>QKARI01</t>
  </si>
  <si>
    <t>Karissnail 6 PL 20 X 500 gr (M2U)*</t>
  </si>
  <si>
    <t>Moluksida</t>
  </si>
  <si>
    <t>Karisnail 6 PL</t>
  </si>
  <si>
    <t>QKARI03</t>
  </si>
  <si>
    <t>Karissnail 6 PL 50 X 200 gr (M2U)*</t>
  </si>
  <si>
    <t>QKARI07</t>
  </si>
  <si>
    <t>Karimazu 590 EC 20 X 800 ml*</t>
  </si>
  <si>
    <t>Karimazu 590 EC</t>
  </si>
  <si>
    <t>QKARI09</t>
  </si>
  <si>
    <t>Karimazu 590 EC 40 X 200 ml*</t>
  </si>
  <si>
    <t>L240723</t>
  </si>
  <si>
    <t>QKARI13</t>
  </si>
  <si>
    <t>Karimazu 590 EC 20 X 400 ml (Label Baru)*</t>
  </si>
  <si>
    <t>L010823</t>
  </si>
  <si>
    <t>L010923</t>
  </si>
  <si>
    <t>L040925</t>
  </si>
  <si>
    <t>L100824</t>
  </si>
  <si>
    <t>L110324</t>
  </si>
  <si>
    <t>L110924</t>
  </si>
  <si>
    <t>L151025</t>
  </si>
  <si>
    <t>L270525</t>
  </si>
  <si>
    <t>QKARI15</t>
  </si>
  <si>
    <t>Karimazu 590 EC 50 X 100 ml (Label Baru)*</t>
  </si>
  <si>
    <t>L060724</t>
  </si>
  <si>
    <t>QKARI16</t>
  </si>
  <si>
    <t>Karimazu 590 EC 40 X 200 ml (Label Baru)*</t>
  </si>
  <si>
    <t>QKARI18</t>
  </si>
  <si>
    <t>Karimazu 590 EC 20 X 400 ml (Protego)*</t>
  </si>
  <si>
    <t>QKARI19</t>
  </si>
  <si>
    <t>Karimazu 590 EC 20 X 800 ml (Protego)*</t>
  </si>
  <si>
    <t>QKART01</t>
  </si>
  <si>
    <t>Karton MKP 1 kg</t>
  </si>
  <si>
    <t>QKARU01</t>
  </si>
  <si>
    <t>Karung OPP Lami 10 kg Qiu Seed</t>
  </si>
  <si>
    <t>QKATU01</t>
  </si>
  <si>
    <t>Katup Pelepas Angin YT 5L</t>
  </si>
  <si>
    <t>QKELO01</t>
  </si>
  <si>
    <t>Kelonil 75 WP 20 X 500 gr</t>
  </si>
  <si>
    <t>AC23B014</t>
  </si>
  <si>
    <t>AC23B029</t>
  </si>
  <si>
    <t>AC23B030</t>
  </si>
  <si>
    <t>QKELP01</t>
  </si>
  <si>
    <t>Kelpak 11/0.031 SL 20 X 500 ml*</t>
  </si>
  <si>
    <t>Kelpak 11/0.031 SL</t>
  </si>
  <si>
    <t>01150924A</t>
  </si>
  <si>
    <t>01160924A</t>
  </si>
  <si>
    <t>QKELP03</t>
  </si>
  <si>
    <t>Kelpak 11/0.031 SL 50 X 100 ml*</t>
  </si>
  <si>
    <t>01-1509-24A</t>
  </si>
  <si>
    <t>QKELP04</t>
  </si>
  <si>
    <t>Kelpak 11/0.031 SL 40 X 250 ml*</t>
  </si>
  <si>
    <t>160924A</t>
  </si>
  <si>
    <t>QKEME01</t>
  </si>
  <si>
    <t>Kemeja MIA</t>
  </si>
  <si>
    <t>QKENC01</t>
  </si>
  <si>
    <t>Kencis 55 EW 24 X 500 ml*</t>
  </si>
  <si>
    <t>Kencis 55 EW</t>
  </si>
  <si>
    <t>251113-01</t>
  </si>
  <si>
    <t>QKENC02</t>
  </si>
  <si>
    <t>Kencis 55 EW 20 X 1 ltr*</t>
  </si>
  <si>
    <t>220724.2.3</t>
  </si>
  <si>
    <t>260507-01</t>
  </si>
  <si>
    <t>QKENM01</t>
  </si>
  <si>
    <t>Ken-Mida 12/50 EC 100 X 100 ml*</t>
  </si>
  <si>
    <t>Ken-Mida 62 EC</t>
  </si>
  <si>
    <t>QKENM03</t>
  </si>
  <si>
    <t>Ken-Mida 12/50 EC 24 X 500 ml*</t>
  </si>
  <si>
    <t>QKENM06</t>
  </si>
  <si>
    <t>Ken-Mida 12/50 EC 24 X 250 ml ( Paket Ampuh )</t>
  </si>
  <si>
    <t>QKENM07</t>
  </si>
  <si>
    <t>Kenmectin 39 EC 24 X 250 ml ( Paket Ampuh )</t>
  </si>
  <si>
    <t>Kenmectin 39 EC</t>
  </si>
  <si>
    <t>QKENM08</t>
  </si>
  <si>
    <t>Ken-mipo 400 SL 24 X 500 ml*</t>
  </si>
  <si>
    <t>Ken-Mipo 400 SL</t>
  </si>
  <si>
    <t>QKENM09</t>
  </si>
  <si>
    <t>Ken-mipo 400 SL 20 X 1 ltr*</t>
  </si>
  <si>
    <t>QKETA02</t>
  </si>
  <si>
    <t>Ketave 100 SL 20 X 500 ml*</t>
  </si>
  <si>
    <t>Ketave 100 SL</t>
  </si>
  <si>
    <t>QKETA03</t>
  </si>
  <si>
    <t>Ketave 100 SL 10 X 1 ltr*</t>
  </si>
  <si>
    <t>QKICK04</t>
  </si>
  <si>
    <t>Kick Off 36 EC 20 X 1 ltr*</t>
  </si>
  <si>
    <t>Kick Off 36 EC</t>
  </si>
  <si>
    <t>5101TT5123</t>
  </si>
  <si>
    <t>Asia Gala Kimia, PT</t>
  </si>
  <si>
    <t>QKICK05</t>
  </si>
  <si>
    <t>QKING01</t>
  </si>
  <si>
    <t>Kingdom 550 SC 20 ltr*</t>
  </si>
  <si>
    <t>Kingdom 550 SC</t>
  </si>
  <si>
    <t>QKING02</t>
  </si>
  <si>
    <t>Kingdom 550 SC 4 X 5 ltr*</t>
  </si>
  <si>
    <t>QKING03</t>
  </si>
  <si>
    <t>Kingdom 550 SC 20 X 1 ltr*</t>
  </si>
  <si>
    <t>QKLOP01</t>
  </si>
  <si>
    <t>Kloper 500 SL 20 X 500 ml*</t>
  </si>
  <si>
    <t>Kloper 500 SL</t>
  </si>
  <si>
    <t>01ANT20240615</t>
  </si>
  <si>
    <t>01ANT20250103</t>
  </si>
  <si>
    <t>01ANT2025LY1126</t>
  </si>
  <si>
    <t>QKLOP02</t>
  </si>
  <si>
    <t>01ANT20250512</t>
  </si>
  <si>
    <t>01ANT20250630</t>
  </si>
  <si>
    <t>QKLOP03</t>
  </si>
  <si>
    <t>Kloper 500 SL 40 X 250 ml*</t>
  </si>
  <si>
    <t>01ANT20251127</t>
  </si>
  <si>
    <t>CV323004</t>
  </si>
  <si>
    <t>QKLOP04</t>
  </si>
  <si>
    <t>Kloper 500 SL 5 X 2 ltr</t>
  </si>
  <si>
    <t>01ANT20260225</t>
  </si>
  <si>
    <t>QKNO301</t>
  </si>
  <si>
    <t>KNO3 Merah P Tani 15 X 2 kg</t>
  </si>
  <si>
    <t>QKNO303</t>
  </si>
  <si>
    <t>QKNOC02</t>
  </si>
  <si>
    <t>Knocker 50 X 80 ml*</t>
  </si>
  <si>
    <t>Knocker</t>
  </si>
  <si>
    <t>QKNOC03</t>
  </si>
  <si>
    <t>Knocker 20 X 400 ml*</t>
  </si>
  <si>
    <t>QKNOC05</t>
  </si>
  <si>
    <t>Knocker 30 X 200 ml + ergostim*</t>
  </si>
  <si>
    <t>QKNOCK06</t>
  </si>
  <si>
    <t>Knocker 40 X 200 ml*</t>
  </si>
  <si>
    <t>QKOBO01</t>
  </si>
  <si>
    <t>Kobong 138 SL 20 X 1 ltr</t>
  </si>
  <si>
    <t>Kobong 138 SL</t>
  </si>
  <si>
    <t>QKOBO02</t>
  </si>
  <si>
    <t>Kobong 138 SL 4 X 5 ltr</t>
  </si>
  <si>
    <t>QKOBO03</t>
  </si>
  <si>
    <t>Kobong 138 SL 20 ltr</t>
  </si>
  <si>
    <t>QKONS01</t>
  </si>
  <si>
    <t>Konsep 50 EC 40 X 250 ml*</t>
  </si>
  <si>
    <t>QKONS02</t>
  </si>
  <si>
    <t>QKONS04</t>
  </si>
  <si>
    <t>Konsep 50 EC 20 X 1 ltr*</t>
  </si>
  <si>
    <t>QKONS05</t>
  </si>
  <si>
    <t>Konsep 50 EC 100 X 100 ml*</t>
  </si>
  <si>
    <t>QKONT01</t>
  </si>
  <si>
    <t>Kontaf 50 SC 50 X 200 ml</t>
  </si>
  <si>
    <t>Kontaf 50 SC</t>
  </si>
  <si>
    <t>02FC109097</t>
  </si>
  <si>
    <t>02FC134007</t>
  </si>
  <si>
    <t>QKONT02</t>
  </si>
  <si>
    <t>Kontaf 50 SC 20 X 500 ml</t>
  </si>
  <si>
    <t>KE20250916</t>
  </si>
  <si>
    <t>KE20260121</t>
  </si>
  <si>
    <t>QKRAN01</t>
  </si>
  <si>
    <t>QKRAN02</t>
  </si>
  <si>
    <t>Kran YT 4L, 5L, 7L &amp; 9L</t>
  </si>
  <si>
    <t>Kran YT 4L, 5L, 7L, &amp; 9L</t>
  </si>
  <si>
    <t>QKRES01</t>
  </si>
  <si>
    <t>Kresnadan 3G 10 X 2 kg</t>
  </si>
  <si>
    <t>Kresnadan 3 G</t>
  </si>
  <si>
    <t>QKRES05</t>
  </si>
  <si>
    <t>Kresnatop 500 SC 4 X 5 ltr</t>
  </si>
  <si>
    <t>Kresnatop 500 SC</t>
  </si>
  <si>
    <t>QKRES06</t>
  </si>
  <si>
    <t>Kresnatop 500 SC 20 ltr</t>
  </si>
  <si>
    <t>QKRES07</t>
  </si>
  <si>
    <t>Kresnatop 500 SC 20 X 1 ltr</t>
  </si>
  <si>
    <t>QKSPT02</t>
  </si>
  <si>
    <t>KS Pak Tani + Boron 25 kg</t>
  </si>
  <si>
    <t>KS Pak Tani</t>
  </si>
  <si>
    <t>QKUBI02</t>
  </si>
  <si>
    <t>Kubis Green Coronet 100 X 10 X 20 gr</t>
  </si>
  <si>
    <t>Benih Kubis</t>
  </si>
  <si>
    <t>Kubis Green Coronet</t>
  </si>
  <si>
    <t>3230001576-01XK</t>
  </si>
  <si>
    <t>3220008076-30HT</t>
  </si>
  <si>
    <t>QKUBI03</t>
  </si>
  <si>
    <t>Kubis Green Nova 100 X 10 X 20 ml</t>
  </si>
  <si>
    <t>Kubis Green Nova</t>
  </si>
  <si>
    <t>3230004578-36XY</t>
  </si>
  <si>
    <t>3230007640-28HT</t>
  </si>
  <si>
    <t>3240001616-04YS</t>
  </si>
  <si>
    <t>3240001617-05YS</t>
  </si>
  <si>
    <t>3240001617-59HR</t>
  </si>
  <si>
    <t>3240004960-91KH</t>
  </si>
  <si>
    <t>3240004962-93KH</t>
  </si>
  <si>
    <t>3240006027-02LS</t>
  </si>
  <si>
    <t>3240007349-99LR</t>
  </si>
  <si>
    <t>QKUBI07</t>
  </si>
  <si>
    <t>Kubis Grand 11-20 X 12 X 15 gr</t>
  </si>
  <si>
    <t>Kubis Grand 11</t>
  </si>
  <si>
    <t>QKUBI11</t>
  </si>
  <si>
    <t>Kubis Green Crown 10 X 20 ml</t>
  </si>
  <si>
    <t>Kubis Green Crown</t>
  </si>
  <si>
    <t>QKUBI21</t>
  </si>
  <si>
    <t>Kubis Hibrida F1 Kaelo</t>
  </si>
  <si>
    <t>QKULK01</t>
  </si>
  <si>
    <t>Kulkas Mini GEA 1 Pintu</t>
  </si>
  <si>
    <t>QKUPR01</t>
  </si>
  <si>
    <t>Kuproxat 345 SC 20 X 500 ml</t>
  </si>
  <si>
    <t>QKUPR02</t>
  </si>
  <si>
    <t>QLABE01</t>
  </si>
  <si>
    <t>Label Futay 1 1000 ml</t>
  </si>
  <si>
    <t>QLABE02</t>
  </si>
  <si>
    <t>Label Futay 2 1000 ml</t>
  </si>
  <si>
    <t>QLABE03</t>
  </si>
  <si>
    <t>Label Futay 5 1000 ml</t>
  </si>
  <si>
    <t>QLABE04</t>
  </si>
  <si>
    <t>Label Futay 6 1000 ml</t>
  </si>
  <si>
    <t>QLABE05</t>
  </si>
  <si>
    <t>Label Damex 18 EC 500 ml</t>
  </si>
  <si>
    <t>QLABE06</t>
  </si>
  <si>
    <t>Label Damex 18 EC 1000 ml</t>
  </si>
  <si>
    <t>QLALA01</t>
  </si>
  <si>
    <t>Lalang Matek 200 SL 20 X 1 ltr</t>
  </si>
  <si>
    <t>Lalang Matek 200 SL</t>
  </si>
  <si>
    <t>LMA2606021001</t>
  </si>
  <si>
    <t>LMA2606051002</t>
  </si>
  <si>
    <t>QLANC01</t>
  </si>
  <si>
    <t>Lancer Gold 55 WG 100 X 100 gr*</t>
  </si>
  <si>
    <t>Lancer Gold 55 WG</t>
  </si>
  <si>
    <t>GUJLG55008</t>
  </si>
  <si>
    <t>GUJLG55007</t>
  </si>
  <si>
    <t>HUJLG55002</t>
  </si>
  <si>
    <t>NGUJLG5506</t>
  </si>
  <si>
    <t>QLANC02</t>
  </si>
  <si>
    <t>Lancer Gold 55 WG 40 X 250 gr*</t>
  </si>
  <si>
    <t>GUJLG55005</t>
  </si>
  <si>
    <t>GUJLG55003</t>
  </si>
  <si>
    <t>QLANC03</t>
  </si>
  <si>
    <t>Lancer Gold 55 WG 20 X 500 gr*</t>
  </si>
  <si>
    <t>HUJLG55001</t>
  </si>
  <si>
    <t>QLANN01</t>
  </si>
  <si>
    <t>APR251ER02</t>
  </si>
  <si>
    <t>AUG24SDR</t>
  </si>
  <si>
    <t>AUG24SDR13</t>
  </si>
  <si>
    <t>AUG24SDR14</t>
  </si>
  <si>
    <t>AUG25SDR05</t>
  </si>
  <si>
    <t>AUG25SDR25</t>
  </si>
  <si>
    <t>AUG25SDR30</t>
  </si>
  <si>
    <t>DES241ER03</t>
  </si>
  <si>
    <t>DES24SDR18</t>
  </si>
  <si>
    <t>DES25IER02</t>
  </si>
  <si>
    <t>JAN251ER04</t>
  </si>
  <si>
    <t>JAN25SD1210</t>
  </si>
  <si>
    <t>JAN25SDR10</t>
  </si>
  <si>
    <t>JAN26IER02</t>
  </si>
  <si>
    <t>JUL24SDR</t>
  </si>
  <si>
    <t>JUL24SDR06</t>
  </si>
  <si>
    <t>NOV25IER04</t>
  </si>
  <si>
    <t>OCT24DSR23</t>
  </si>
  <si>
    <t>OCT24SDR</t>
  </si>
  <si>
    <t>OCT24SDR08</t>
  </si>
  <si>
    <t>OCT25EIR03</t>
  </si>
  <si>
    <t>OCT25IER02</t>
  </si>
  <si>
    <t>OCT25IER04</t>
  </si>
  <si>
    <t>OCT25SDR14</t>
  </si>
  <si>
    <t>SEP25IER02</t>
  </si>
  <si>
    <t>QLANN03</t>
  </si>
  <si>
    <t>APR251ES01</t>
  </si>
  <si>
    <t>APR26SDS19</t>
  </si>
  <si>
    <t>AUG24SDS07</t>
  </si>
  <si>
    <t>DEC241ES05</t>
  </si>
  <si>
    <t>DEC24SDS04</t>
  </si>
  <si>
    <t>DEC25SDS22</t>
  </si>
  <si>
    <t>DES25SDS27</t>
  </si>
  <si>
    <t>FEB251ES03</t>
  </si>
  <si>
    <t>FEB25SDS04</t>
  </si>
  <si>
    <t>JAN25TES01</t>
  </si>
  <si>
    <t>NOV24SDS15</t>
  </si>
  <si>
    <t>OCT24SDS04</t>
  </si>
  <si>
    <t>OCT25SDS07</t>
  </si>
  <si>
    <t>OCT25SDS08</t>
  </si>
  <si>
    <t>QLANN04</t>
  </si>
  <si>
    <t>AUG24SDM01</t>
  </si>
  <si>
    <t>DEC24SDM05</t>
  </si>
  <si>
    <t>DES24IEM02</t>
  </si>
  <si>
    <t>JUL24SDM06</t>
  </si>
  <si>
    <t>JUN245SDM07</t>
  </si>
  <si>
    <t>JUN24IEM86</t>
  </si>
  <si>
    <t>MAR25SDM06</t>
  </si>
  <si>
    <t>MAR25SDM08</t>
  </si>
  <si>
    <t>NOV24SDM01</t>
  </si>
  <si>
    <t>NOV24SDM02</t>
  </si>
  <si>
    <t>NOV24SDM03</t>
  </si>
  <si>
    <t>NOV25IEMO1</t>
  </si>
  <si>
    <t>OCT24SDM02</t>
  </si>
  <si>
    <t>OCT24SDM04</t>
  </si>
  <si>
    <t>OCT24SDM05</t>
  </si>
  <si>
    <t>OCT24SDM20</t>
  </si>
  <si>
    <t>OCT24SDM21</t>
  </si>
  <si>
    <t>PD161224</t>
  </si>
  <si>
    <t>SEP24SDM01</t>
  </si>
  <si>
    <t>SEP24SDM02</t>
  </si>
  <si>
    <t>SEP24SDM05</t>
  </si>
  <si>
    <t>SEP251EM02</t>
  </si>
  <si>
    <t>QLANN05</t>
  </si>
  <si>
    <t>AUG24SDL01</t>
  </si>
  <si>
    <t>AUG24SDL04</t>
  </si>
  <si>
    <t>AUG24SDL08</t>
  </si>
  <si>
    <t>AUG24SDL09</t>
  </si>
  <si>
    <t>AUG24SDL11</t>
  </si>
  <si>
    <t>AUG251EL01</t>
  </si>
  <si>
    <t>DEC25IELO1</t>
  </si>
  <si>
    <t>DEC25IELO3</t>
  </si>
  <si>
    <t>FEB251EL01</t>
  </si>
  <si>
    <t>JAN26IEL01</t>
  </si>
  <si>
    <t>JUL24SDL11</t>
  </si>
  <si>
    <t>JUL251EL05</t>
  </si>
  <si>
    <t>JUL25IEL02</t>
  </si>
  <si>
    <t>JUL25IEL04</t>
  </si>
  <si>
    <t>JUN251EL01</t>
  </si>
  <si>
    <t>MAY251EL01</t>
  </si>
  <si>
    <t>NOV25IEL01</t>
  </si>
  <si>
    <t>PD290724</t>
  </si>
  <si>
    <t>QLANN06</t>
  </si>
  <si>
    <t>AUG24SDY01</t>
  </si>
  <si>
    <t>DEC24SDY08</t>
  </si>
  <si>
    <t>DEC24SDY10</t>
  </si>
  <si>
    <t>DEC25IEY01</t>
  </si>
  <si>
    <t>JAN25SDY01</t>
  </si>
  <si>
    <t>JUL24SDY04</t>
  </si>
  <si>
    <t>JUL24SDY05</t>
  </si>
  <si>
    <t>JUN24SDY06</t>
  </si>
  <si>
    <t>NOV24SDY10</t>
  </si>
  <si>
    <t>NOV24SDY18</t>
  </si>
  <si>
    <t>QLANN08</t>
  </si>
  <si>
    <t>Lannate 40 SP 20 X 500 gr</t>
  </si>
  <si>
    <t>DEC24SDC07</t>
  </si>
  <si>
    <t>DEC24SDC11</t>
  </si>
  <si>
    <t>FEB25SDC22</t>
  </si>
  <si>
    <t>FEB25SDC25</t>
  </si>
  <si>
    <t>JUL25SDC05</t>
  </si>
  <si>
    <t>JUN25SDC08</t>
  </si>
  <si>
    <t>QLARV05</t>
  </si>
  <si>
    <t>Larviron 100/20 ZC 40 X 250 ml*</t>
  </si>
  <si>
    <t>Larviron 100/20 ZC</t>
  </si>
  <si>
    <t>5-IT3NLC1201</t>
  </si>
  <si>
    <t>QLARV06</t>
  </si>
  <si>
    <t>Larviron 100/20 ZC 20 X 500 ml*</t>
  </si>
  <si>
    <t>5-GT3NLC1201</t>
  </si>
  <si>
    <t>HS3NLC1202</t>
  </si>
  <si>
    <t>QLEMA01</t>
  </si>
  <si>
    <t>Lem Ajaib 50 X 100 ml*</t>
  </si>
  <si>
    <t>Lem Ajaib</t>
  </si>
  <si>
    <t>QLEMA02</t>
  </si>
  <si>
    <t>Lem Ajaib 50 X 50 ml*</t>
  </si>
  <si>
    <t>QLENA01</t>
  </si>
  <si>
    <t>Lenadro 200/70/30 OD 20 X 500 ml*</t>
  </si>
  <si>
    <t>QLENA02</t>
  </si>
  <si>
    <t>Lenadro 200/70/30 OD 10 X 1 ltr*</t>
  </si>
  <si>
    <t>QLENA03</t>
  </si>
  <si>
    <t>Lenadro 200/70/30 OD 40 X 250 ml*</t>
  </si>
  <si>
    <t>QLICR03</t>
  </si>
  <si>
    <t>Licron 500 EC 20 X 400 ml*</t>
  </si>
  <si>
    <t>Licron 500 EC</t>
  </si>
  <si>
    <t>QLID01</t>
  </si>
  <si>
    <t>Liding 240 EC 48 X 200 ml*</t>
  </si>
  <si>
    <t>Liding 240 EC</t>
  </si>
  <si>
    <t>RA22RFS1838</t>
  </si>
  <si>
    <t>RA3RFS2497</t>
  </si>
  <si>
    <t>QLIDI02</t>
  </si>
  <si>
    <t>RA22RFS2716</t>
  </si>
  <si>
    <t>QLIDI03</t>
  </si>
  <si>
    <t>24RFS0543</t>
  </si>
  <si>
    <t>24RFS3922</t>
  </si>
  <si>
    <t>25RFS3384</t>
  </si>
  <si>
    <t>25RFS4493</t>
  </si>
  <si>
    <t>26RFS1250</t>
  </si>
  <si>
    <t>26RFS1806</t>
  </si>
  <si>
    <t>RA2RFS2715</t>
  </si>
  <si>
    <t>QLIDI04</t>
  </si>
  <si>
    <t>25RFS2221</t>
  </si>
  <si>
    <t>25RFS4088</t>
  </si>
  <si>
    <t>26RFS1810</t>
  </si>
  <si>
    <t>QLIDI05</t>
  </si>
  <si>
    <t>Liding 240 EC (Piktogram Biru) 12 X 1 ltr*</t>
  </si>
  <si>
    <t>25RFS2272</t>
  </si>
  <si>
    <t>QLOGA01</t>
  </si>
  <si>
    <t>Logamate 440 EC 50 x 100 ml*</t>
  </si>
  <si>
    <t>Logamate 440 EC</t>
  </si>
  <si>
    <t>QLOGA03</t>
  </si>
  <si>
    <t>Logamate 440 EC 20 X 500 ml*</t>
  </si>
  <si>
    <t>QLOGA07</t>
  </si>
  <si>
    <t>Logamate 440 EC 40 x 250 ml*</t>
  </si>
  <si>
    <t>QLOSM02</t>
  </si>
  <si>
    <t>Losmine 50 EC 40 X 250 ml*</t>
  </si>
  <si>
    <t>Losmine 50 EC</t>
  </si>
  <si>
    <t>QLOYA01</t>
  </si>
  <si>
    <t>Loyant 25 EC 20 X 500 ml</t>
  </si>
  <si>
    <t>Loyant 25 EC</t>
  </si>
  <si>
    <t>25G2977801</t>
  </si>
  <si>
    <t>25G2977O06</t>
  </si>
  <si>
    <t>25G2977O07</t>
  </si>
  <si>
    <t>25K2977801</t>
  </si>
  <si>
    <t>26B2977L12</t>
  </si>
  <si>
    <t>26D2977J03</t>
  </si>
  <si>
    <t>C6680A3003</t>
  </si>
  <si>
    <t>C668OB2001</t>
  </si>
  <si>
    <t>C668P1N001</t>
  </si>
  <si>
    <t>C668P32004</t>
  </si>
  <si>
    <t>C668P5E002</t>
  </si>
  <si>
    <t>C668P68002</t>
  </si>
  <si>
    <t>QLUDE01</t>
  </si>
  <si>
    <t>Ludes 50 EC 50 X 100 ml*</t>
  </si>
  <si>
    <t>Ludes 50 EC</t>
  </si>
  <si>
    <t>QLUDE02</t>
  </si>
  <si>
    <t>Ludes 50 EC 30 X 250 ml*</t>
  </si>
  <si>
    <t>QLUNA02</t>
  </si>
  <si>
    <t>Luna Smart 250/250 SC 100 X 100 ml</t>
  </si>
  <si>
    <t>Luna Smart 250/250 SC</t>
  </si>
  <si>
    <t>PI42002928</t>
  </si>
  <si>
    <t>QLUNA03</t>
  </si>
  <si>
    <t>Luna Smart 250/250 SC 50 X 100 ml</t>
  </si>
  <si>
    <t>PI41003737</t>
  </si>
  <si>
    <t>PI41003836</t>
  </si>
  <si>
    <t>PI41003978</t>
  </si>
  <si>
    <t>QMACE01</t>
  </si>
  <si>
    <t>Macerio 52 WP 20 X 500 gr</t>
  </si>
  <si>
    <t>Macerio 52 WP</t>
  </si>
  <si>
    <t>124RFA3823</t>
  </si>
  <si>
    <t>124RFA4174</t>
  </si>
  <si>
    <t>124RFA7160</t>
  </si>
  <si>
    <t>I010226</t>
  </si>
  <si>
    <t>I030226</t>
  </si>
  <si>
    <t>I161225</t>
  </si>
  <si>
    <t>I231225</t>
  </si>
  <si>
    <t>I24RFA7160</t>
  </si>
  <si>
    <t>I251125</t>
  </si>
  <si>
    <t>I25RFA1212</t>
  </si>
  <si>
    <t>I25RFA1854</t>
  </si>
  <si>
    <t>I300625</t>
  </si>
  <si>
    <t>L051125</t>
  </si>
  <si>
    <t>QMAES01</t>
  </si>
  <si>
    <t>Maestro 200 EC 10 X 1 ltr</t>
  </si>
  <si>
    <t>Maestro 200 EC</t>
  </si>
  <si>
    <t>QMAES02</t>
  </si>
  <si>
    <t>Maestro 200 EC 20 X 500 ml</t>
  </si>
  <si>
    <t>QMAGI01</t>
  </si>
  <si>
    <t>Magicxone 138 SL 20 X 1 ltr</t>
  </si>
  <si>
    <t>Magicxone 138 SL</t>
  </si>
  <si>
    <t>MGX2505101007</t>
  </si>
  <si>
    <t>MGX2506111008</t>
  </si>
  <si>
    <t>MGX2508161012</t>
  </si>
  <si>
    <t>MGX2508161013</t>
  </si>
  <si>
    <t>MGX2510011016</t>
  </si>
  <si>
    <t>MGX2601091001</t>
  </si>
  <si>
    <t>QMAGI02</t>
  </si>
  <si>
    <t>Magicxone 138 SL 4 X 5 ltr</t>
  </si>
  <si>
    <t>MGX 2411165015</t>
  </si>
  <si>
    <t>MGX2502285018</t>
  </si>
  <si>
    <t>MGX2503175001</t>
  </si>
  <si>
    <t>MGX2506305009</t>
  </si>
  <si>
    <t>MGX2510105012</t>
  </si>
  <si>
    <t>MGX2510185013</t>
  </si>
  <si>
    <t>MGX2601095001</t>
  </si>
  <si>
    <t>QMAGI03</t>
  </si>
  <si>
    <t>Magicxone 138 SL 20 ltr</t>
  </si>
  <si>
    <t>MGX25030420007</t>
  </si>
  <si>
    <t>MGX25051520013</t>
  </si>
  <si>
    <t>MGX25061720020</t>
  </si>
  <si>
    <t>MGX25100720029</t>
  </si>
  <si>
    <t>MGX26010820001</t>
  </si>
  <si>
    <t>QMAGN01</t>
  </si>
  <si>
    <t>Magnesium Sulfate Pak Tani 20 X 1 kg</t>
  </si>
  <si>
    <t>Magnesium Sulfate</t>
  </si>
  <si>
    <t>QMALA01</t>
  </si>
  <si>
    <t>Malabar 480 SL 20 ltr</t>
  </si>
  <si>
    <t>Malabar 480 SL</t>
  </si>
  <si>
    <t>QMAMI03</t>
  </si>
  <si>
    <t>Mamigro 12-9-6 20 X 1 ltr</t>
  </si>
  <si>
    <t>Mamigro 12-9-6</t>
  </si>
  <si>
    <t>M0923L2201</t>
  </si>
  <si>
    <t>M0925B2401</t>
  </si>
  <si>
    <t>M0925C0701</t>
  </si>
  <si>
    <t>M0925C2001</t>
  </si>
  <si>
    <t>M0925I1701</t>
  </si>
  <si>
    <t>M0925J0701</t>
  </si>
  <si>
    <t>M0925J0801</t>
  </si>
  <si>
    <t>M0925J0901</t>
  </si>
  <si>
    <t>MO923J1001</t>
  </si>
  <si>
    <t>QMAMI04</t>
  </si>
  <si>
    <t>Mamigro 12-9-6 20 X 500 ml</t>
  </si>
  <si>
    <t>M0923K2701</t>
  </si>
  <si>
    <t>MO923A2701</t>
  </si>
  <si>
    <t>QMAMI06</t>
  </si>
  <si>
    <t>Mamigro 25-6-6 20 X 1 kg</t>
  </si>
  <si>
    <t>Mamigro 25-6-6</t>
  </si>
  <si>
    <t>M0126D01401</t>
  </si>
  <si>
    <t>M014J1601</t>
  </si>
  <si>
    <t>QMAMI07</t>
  </si>
  <si>
    <t>Mamigro 25-6-6 40 X 500 gr</t>
  </si>
  <si>
    <t>M012510801</t>
  </si>
  <si>
    <t>M0124J1101</t>
  </si>
  <si>
    <t>M012512201</t>
  </si>
  <si>
    <t>QMAMI08</t>
  </si>
  <si>
    <t>Mamigro 25-6-6 3 X 5 kg</t>
  </si>
  <si>
    <t>M0124K2601</t>
  </si>
  <si>
    <t>QMAND01</t>
  </si>
  <si>
    <t>Mandoxone 276 SL 20 ltr*</t>
  </si>
  <si>
    <t>Mandoxone 276 SL</t>
  </si>
  <si>
    <t>QMAND02</t>
  </si>
  <si>
    <t>Mandoxone 276 SL 20 X 1 ltr*</t>
  </si>
  <si>
    <t>QMANO01</t>
  </si>
  <si>
    <t>Manohara 20 X 1 kg*</t>
  </si>
  <si>
    <t>MFD122025</t>
  </si>
  <si>
    <t>WFD062026</t>
  </si>
  <si>
    <t>QMANO02</t>
  </si>
  <si>
    <t>Manohara PPC 15 X 1 ltr</t>
  </si>
  <si>
    <t>IDM000574099</t>
  </si>
  <si>
    <t>QMANO03</t>
  </si>
  <si>
    <t>Manohara Buah 15 X 1 ltr</t>
  </si>
  <si>
    <t>Manohara Buah</t>
  </si>
  <si>
    <t>QMANO04</t>
  </si>
  <si>
    <t>Manohara Buah 20 X 500 ml</t>
  </si>
  <si>
    <t>QMANZ01</t>
  </si>
  <si>
    <t>Manzate 82 WP 10 X 1 kg</t>
  </si>
  <si>
    <t>Manzate 82 WP</t>
  </si>
  <si>
    <t>2AX5M2W0078</t>
  </si>
  <si>
    <t>2AX5WMW0081</t>
  </si>
  <si>
    <t>2AX5WMW0082</t>
  </si>
  <si>
    <t>2AXWMW0041</t>
  </si>
  <si>
    <t>2BX5MZVV0151</t>
  </si>
  <si>
    <t>2BX5MZW0144</t>
  </si>
  <si>
    <t>2BX5MZW0152</t>
  </si>
  <si>
    <t>2BX5MZW0163</t>
  </si>
  <si>
    <t>2BX5MZW0166</t>
  </si>
  <si>
    <t>2BX5MZW0167</t>
  </si>
  <si>
    <t>2BX5MZYY0152</t>
  </si>
  <si>
    <t>2BX5WM0165</t>
  </si>
  <si>
    <t>2CW5MZW0004</t>
  </si>
  <si>
    <t>2CW5MZW0006</t>
  </si>
  <si>
    <t>2CW5MZW0067</t>
  </si>
  <si>
    <t>2CW5MZW0068</t>
  </si>
  <si>
    <t>2CW5MZW066</t>
  </si>
  <si>
    <t>2JU5M2W0108</t>
  </si>
  <si>
    <t>71W5M2000012</t>
  </si>
  <si>
    <t>7BV5MZW0205</t>
  </si>
  <si>
    <t>7BV5MZW0210</t>
  </si>
  <si>
    <t>7HV5MZW0184</t>
  </si>
  <si>
    <t>7HV5MZW0185</t>
  </si>
  <si>
    <t>QMANZ02</t>
  </si>
  <si>
    <t>Manzate 82 WP 20 X 500 gr</t>
  </si>
  <si>
    <t>2BX5MZW0169</t>
  </si>
  <si>
    <t>7HV5MZW0183</t>
  </si>
  <si>
    <t>7IU5MZW0004</t>
  </si>
  <si>
    <t>QMARS01</t>
  </si>
  <si>
    <t>Marshal 200 EC 100 X 100 ml</t>
  </si>
  <si>
    <t>Marshall 200 EC</t>
  </si>
  <si>
    <t>QMARS02</t>
  </si>
  <si>
    <t>Marshal 200 EC 20 X 1 ltr</t>
  </si>
  <si>
    <t>QMARS03</t>
  </si>
  <si>
    <t>Marshal 200 EC 24 X 500 ml</t>
  </si>
  <si>
    <t>QMARS05</t>
  </si>
  <si>
    <t>Marshal 25 DS 50 X 100 gr</t>
  </si>
  <si>
    <t>Marshall 25 DS</t>
  </si>
  <si>
    <t>QMARS06</t>
  </si>
  <si>
    <t>Marshal 200 SC 24 X 500 ml</t>
  </si>
  <si>
    <t>Marshal 200 SC</t>
  </si>
  <si>
    <t>QMART01</t>
  </si>
  <si>
    <t>Martyl 480 SL 12 X 1 ltr</t>
  </si>
  <si>
    <t>Martyl 480 SL</t>
  </si>
  <si>
    <t>23GAT0203</t>
  </si>
  <si>
    <t>23GAT0306</t>
  </si>
  <si>
    <t>QMAST03</t>
  </si>
  <si>
    <t>Master box coklat polos 30 x 500ml</t>
  </si>
  <si>
    <t>QMAST04</t>
  </si>
  <si>
    <t>Master box coklat gallery 10 x 1L</t>
  </si>
  <si>
    <t>QMASTE01</t>
  </si>
  <si>
    <t>Master Box Cokelat Polos Futay 1000 ml</t>
  </si>
  <si>
    <t>QMATA02</t>
  </si>
  <si>
    <t>Matador 25 EC 100 X 50 ml</t>
  </si>
  <si>
    <t>Matador 25 EC</t>
  </si>
  <si>
    <t>JAK4H01085</t>
  </si>
  <si>
    <t>JAK5C05014</t>
  </si>
  <si>
    <t>JAK5C06015</t>
  </si>
  <si>
    <t>JAK5I18099</t>
  </si>
  <si>
    <t>JAK5L22116</t>
  </si>
  <si>
    <t>JAK6B02010</t>
  </si>
  <si>
    <t>SRG4A12005</t>
  </si>
  <si>
    <t>SRG4A12006</t>
  </si>
  <si>
    <t>QMATA03</t>
  </si>
  <si>
    <t>Matador 25 EC 100 X 80 ml</t>
  </si>
  <si>
    <t>JAK4G12068</t>
  </si>
  <si>
    <t>JAK4G12069</t>
  </si>
  <si>
    <t>JAK4G24084</t>
  </si>
  <si>
    <t>JAK5H22086</t>
  </si>
  <si>
    <t>JAK5I18100</t>
  </si>
  <si>
    <t>JAK5K18109</t>
  </si>
  <si>
    <t>JAK5L10114</t>
  </si>
  <si>
    <t>JAK5L19115</t>
  </si>
  <si>
    <t>JAK6A20003</t>
  </si>
  <si>
    <t>JAK6A29008</t>
  </si>
  <si>
    <t>JAK6C03016</t>
  </si>
  <si>
    <t>JAK6C03017</t>
  </si>
  <si>
    <t>SRG4A26010</t>
  </si>
  <si>
    <t>QMATA04</t>
  </si>
  <si>
    <t>Matador 25 EC 40 X 250 ml</t>
  </si>
  <si>
    <t>JAK2L05249</t>
  </si>
  <si>
    <t>JAK4A04001</t>
  </si>
  <si>
    <t>JAK4A04002</t>
  </si>
  <si>
    <t>JAK4J07113</t>
  </si>
  <si>
    <t>JAK5L01112</t>
  </si>
  <si>
    <t>JAK6A30009</t>
  </si>
  <si>
    <t>JAK6B09014</t>
  </si>
  <si>
    <t>JAK6C31023</t>
  </si>
  <si>
    <t>QMATC01</t>
  </si>
  <si>
    <t>Match 50 EC</t>
  </si>
  <si>
    <t>JAK4F29019</t>
  </si>
  <si>
    <t>QMEDI01</t>
  </si>
  <si>
    <t>Media Tanam Pembibitan TS 2 Fine</t>
  </si>
  <si>
    <t>QMEGA01</t>
  </si>
  <si>
    <t>Megazeb 80 WP 20 X 1 kg*</t>
  </si>
  <si>
    <t>Megazeb 80 WP</t>
  </si>
  <si>
    <t>QMEGA09</t>
  </si>
  <si>
    <t>Megaxone 135 SL 20 X 1 ltr*</t>
  </si>
  <si>
    <t>QMEGA10</t>
  </si>
  <si>
    <t>Megaxone 135 SL 4 X 5 ltr*</t>
  </si>
  <si>
    <t>QMEGA11</t>
  </si>
  <si>
    <t>Megaxone 135 SL 20 ltr*</t>
  </si>
  <si>
    <t>QMEGA12</t>
  </si>
  <si>
    <t>Megaloman 30 EC 10 X 1 ltr*</t>
  </si>
  <si>
    <t>Megaloman 30 EC</t>
  </si>
  <si>
    <t>Stellar Agri Indonesia, PT</t>
  </si>
  <si>
    <t>2025ES1220</t>
  </si>
  <si>
    <t>QMEGA13</t>
  </si>
  <si>
    <t>Megaloman 30 EC 20 X 400 ml*</t>
  </si>
  <si>
    <t>Adj. harga beli</t>
  </si>
  <si>
    <t>QMEGA14</t>
  </si>
  <si>
    <t>Megaloman 30 EC 40 X 250 ml*</t>
  </si>
  <si>
    <t>QMEGA15</t>
  </si>
  <si>
    <t>Megathane 80 WP 20 X 1 kg</t>
  </si>
  <si>
    <t>Megathane 80 WP</t>
  </si>
  <si>
    <t>LW5WMW0043</t>
  </si>
  <si>
    <t>QMEGA16</t>
  </si>
  <si>
    <t>Megazeb 80 WP (Kuning) 20 X 1 kg</t>
  </si>
  <si>
    <t>QMELO11</t>
  </si>
  <si>
    <t>QMELO14</t>
  </si>
  <si>
    <t>Melon Merlin F1 12 X 10 X 20 gr</t>
  </si>
  <si>
    <t>Melon Merlin F1</t>
  </si>
  <si>
    <t>QMELO20</t>
  </si>
  <si>
    <t>Melon Action 434 20 X 10 X 12.5 gr</t>
  </si>
  <si>
    <t>Melon Action 434</t>
  </si>
  <si>
    <t>QMELO22</t>
  </si>
  <si>
    <t>Melon Amanda 20 X 10 X 13 gr</t>
  </si>
  <si>
    <t>Melon Amanda</t>
  </si>
  <si>
    <t>250310AF01</t>
  </si>
  <si>
    <t>250421AF01</t>
  </si>
  <si>
    <t>250423AF01</t>
  </si>
  <si>
    <t>250423AF02</t>
  </si>
  <si>
    <t>250508AF01</t>
  </si>
  <si>
    <t>250513AF01</t>
  </si>
  <si>
    <t>250604AF01</t>
  </si>
  <si>
    <t>QMELO25</t>
  </si>
  <si>
    <t>Melon Kaiser 50 X 5 X 500 seed</t>
  </si>
  <si>
    <t>Melon Kaiser F1</t>
  </si>
  <si>
    <t>M477-1-DP</t>
  </si>
  <si>
    <t>M477-PS</t>
  </si>
  <si>
    <t>QMELO26</t>
  </si>
  <si>
    <t>Melon Amanda Tavi F1 20 X 10 X 550 biji</t>
  </si>
  <si>
    <t>Melon Amanda Tavi F1</t>
  </si>
  <si>
    <t>250714AF01</t>
  </si>
  <si>
    <t>250805AF01</t>
  </si>
  <si>
    <t>251204AF02</t>
  </si>
  <si>
    <t>260112AF01</t>
  </si>
  <si>
    <t>260203AF01</t>
  </si>
  <si>
    <t>260303AF01</t>
  </si>
  <si>
    <t>260306AF01</t>
  </si>
  <si>
    <t>QMELY01</t>
  </si>
  <si>
    <t>Melyra 200/200 SC 24 X 250 ml</t>
  </si>
  <si>
    <t>Melyra 200/200 SC</t>
  </si>
  <si>
    <t>S24102901</t>
  </si>
  <si>
    <t>S25062901</t>
  </si>
  <si>
    <t>S25062902</t>
  </si>
  <si>
    <t>S25122901</t>
  </si>
  <si>
    <t>S26052902</t>
  </si>
  <si>
    <t>QMETA03</t>
  </si>
  <si>
    <t>Metachlor 650 EC 25 X 400 ml*</t>
  </si>
  <si>
    <t>QMETA04</t>
  </si>
  <si>
    <t>Metachlor 650 EC 20 X 800 ml*</t>
  </si>
  <si>
    <t>QMETA07</t>
  </si>
  <si>
    <t>Metalik 15 X 500 ml</t>
  </si>
  <si>
    <t>Metalik</t>
  </si>
  <si>
    <t>QMETA09</t>
  </si>
  <si>
    <t>Metachlor 650 EC 100 X 100 ml*</t>
  </si>
  <si>
    <t>QMETA11</t>
  </si>
  <si>
    <t>Metachlor 550/100 EC 25 X 400 ml*</t>
  </si>
  <si>
    <t>Metachlor 550/100 EC</t>
  </si>
  <si>
    <t>QMETA12</t>
  </si>
  <si>
    <t>Metachlor 550/100 EC 100 X 100 ml*</t>
  </si>
  <si>
    <t>QMETA13</t>
  </si>
  <si>
    <t>Metachlor 550/100 EC 20 X 800 ml*</t>
  </si>
  <si>
    <t>QMETI01</t>
  </si>
  <si>
    <t>Metindo 40 SP 10 X 10 X 100 gr</t>
  </si>
  <si>
    <t>Metindo 40 SP</t>
  </si>
  <si>
    <t>Inti Everspring Indonesia, PT.</t>
  </si>
  <si>
    <t>QMETI02</t>
  </si>
  <si>
    <t>Metindo 40 SP 40 X 200 gr</t>
  </si>
  <si>
    <t>QMETI03</t>
  </si>
  <si>
    <t>Metindo 25 WP 10 X 10 X 100 gr*</t>
  </si>
  <si>
    <t>Metindo 25 WP</t>
  </si>
  <si>
    <t>QMETI05</t>
  </si>
  <si>
    <t>Metindo 25 WP 40 X 250 gr*</t>
  </si>
  <si>
    <t>QMETI06</t>
  </si>
  <si>
    <t>Metindo 25 WP 40 X 500 gr*</t>
  </si>
  <si>
    <t>QMETI07</t>
  </si>
  <si>
    <t>Metindo 40 SP 40 X 400 gr</t>
  </si>
  <si>
    <t>QMETI10</t>
  </si>
  <si>
    <t>Metindo 40 SP 20 X 800 gr</t>
  </si>
  <si>
    <t>QMETS01</t>
  </si>
  <si>
    <t>QMEXD02</t>
  </si>
  <si>
    <t>Mexdone 36 EC 50 X 100 ml*</t>
  </si>
  <si>
    <t>Mexdone 36 EC</t>
  </si>
  <si>
    <t>20240301D</t>
  </si>
  <si>
    <t>QMEXD05</t>
  </si>
  <si>
    <t>Mexdone 36 EC 20 X 1 ltr New*</t>
  </si>
  <si>
    <t>QMEXD06</t>
  </si>
  <si>
    <t>Mex-done 36 EC 20 X 500 ml*</t>
  </si>
  <si>
    <t>20240301A</t>
  </si>
  <si>
    <t>20250618A</t>
  </si>
  <si>
    <t>QMEXD07</t>
  </si>
  <si>
    <t>Mex-done 36 EC 40 X 250 ml*</t>
  </si>
  <si>
    <t>20240301F</t>
  </si>
  <si>
    <t>QMEXD12</t>
  </si>
  <si>
    <t>Mexdone 36 EC 20 X 500 ml (Logo Protego)</t>
  </si>
  <si>
    <t>QMEXD13</t>
  </si>
  <si>
    <t>Mexdone 36 EC 40 X 200 ml (Logo Protego)</t>
  </si>
  <si>
    <t>QMEXD15</t>
  </si>
  <si>
    <t>Mexdone 36 EC 50 X 50 ml (Logo Protego)</t>
  </si>
  <si>
    <t>QMINE01</t>
  </si>
  <si>
    <t>Minecto Xtra 200/200 SC 100 X 50 ml</t>
  </si>
  <si>
    <t>Minecto Xtra 200/200 SC</t>
  </si>
  <si>
    <t>JAK1JS2017</t>
  </si>
  <si>
    <t>QMINE02</t>
  </si>
  <si>
    <t>Minecto Xtra 200/200 SC 50 X 100 ml</t>
  </si>
  <si>
    <t>JAK1JS2015</t>
  </si>
  <si>
    <t>JAK1JS2016</t>
  </si>
  <si>
    <t>QMIPC02</t>
  </si>
  <si>
    <t>Mipcinta 50 WP 20 X 5 X 100 gr</t>
  </si>
  <si>
    <t>Mipcinta 50 WP</t>
  </si>
  <si>
    <t>QMIPC03</t>
  </si>
  <si>
    <t>Mipcinta 50 WP 20 X 500 gr</t>
  </si>
  <si>
    <t>QMITI02</t>
  </si>
  <si>
    <t>Mition 500 EC 20 X 500 ml</t>
  </si>
  <si>
    <t>Mition 500 EC</t>
  </si>
  <si>
    <t>QMITI03</t>
  </si>
  <si>
    <t>Mition 500 EC 15 X 1 ltr</t>
  </si>
  <si>
    <t>QMITI04</t>
  </si>
  <si>
    <t>Paket Mitiside 40/240 SC 50 X 100 ml + Qaishar 10 WP 100 gr</t>
  </si>
  <si>
    <t>Paket</t>
  </si>
  <si>
    <t>Mitiside 40/240 SC + Qaishar 10 WP</t>
  </si>
  <si>
    <t>I180225</t>
  </si>
  <si>
    <t>QMITI05</t>
  </si>
  <si>
    <t>Paket Mitiside 40/240 SC 40 X 200 ml + Qaishar 10 WP 200 gr</t>
  </si>
  <si>
    <t>QMITI06</t>
  </si>
  <si>
    <t>Mitiside 40/240 SC 50 X 100 ml</t>
  </si>
  <si>
    <t>Mitiside 40/240 SC</t>
  </si>
  <si>
    <t>L130225</t>
  </si>
  <si>
    <t>QMITI07</t>
  </si>
  <si>
    <t>Mitiside 40/240 SC 40 X 200 ml</t>
  </si>
  <si>
    <t>L180225</t>
  </si>
  <si>
    <t>QMKP01</t>
  </si>
  <si>
    <t>MKP 20 X 1 kg</t>
  </si>
  <si>
    <t>MKP</t>
  </si>
  <si>
    <t>092024.6.1.122024</t>
  </si>
  <si>
    <t>QMONE01</t>
  </si>
  <si>
    <t>Money 865 SL 20 X 400 ml*</t>
  </si>
  <si>
    <t>QMONE05</t>
  </si>
  <si>
    <t>Money 865 SL 4 X 5 ltr*</t>
  </si>
  <si>
    <t>QMONE06</t>
  </si>
  <si>
    <t>Money 865 SL 20 X 1 ltr*</t>
  </si>
  <si>
    <t>QMONE07</t>
  </si>
  <si>
    <t>Money 865 SL 40 X 200 ml*</t>
  </si>
  <si>
    <t>QMONK04</t>
  </si>
  <si>
    <t>Monkey 40 SP 100 X 100 gr (Sample)</t>
  </si>
  <si>
    <t>Monkey 40 SP</t>
  </si>
  <si>
    <t>QMOSP02</t>
  </si>
  <si>
    <t>0605EE0651</t>
  </si>
  <si>
    <t>1234EE1332</t>
  </si>
  <si>
    <t>2110DD2922</t>
  </si>
  <si>
    <t>3033EE3062</t>
  </si>
  <si>
    <t>3033EE3751</t>
  </si>
  <si>
    <t>4221DD4331</t>
  </si>
  <si>
    <t>QMOSP03</t>
  </si>
  <si>
    <t>Mospilan 30 EC 48 X 100 ml</t>
  </si>
  <si>
    <t>0605EE0643</t>
  </si>
  <si>
    <t>2364DD2411</t>
  </si>
  <si>
    <t>2832DD3711</t>
  </si>
  <si>
    <t>QMOVE04</t>
  </si>
  <si>
    <t>Movento Energy 240 SC 50 X 100 ml</t>
  </si>
  <si>
    <t>Movento Energy 240 SC</t>
  </si>
  <si>
    <t>PI41003642</t>
  </si>
  <si>
    <t>PI41003687</t>
  </si>
  <si>
    <t>PI41003745</t>
  </si>
  <si>
    <t>PI41003777</t>
  </si>
  <si>
    <t>PI41003810</t>
  </si>
  <si>
    <t>PI41003861</t>
  </si>
  <si>
    <t>PI41003981</t>
  </si>
  <si>
    <t>PI42003301</t>
  </si>
  <si>
    <t>PI42003342</t>
  </si>
  <si>
    <t>PI42003363</t>
  </si>
  <si>
    <t>PI42003379</t>
  </si>
  <si>
    <t>QMRGL03</t>
  </si>
  <si>
    <t>Mr. Qlett 50 X 100 ml*</t>
  </si>
  <si>
    <t>Atraktan</t>
  </si>
  <si>
    <t>Mr. Qlett</t>
  </si>
  <si>
    <t>QMRQL01</t>
  </si>
  <si>
    <t>Mr. Qlett 30 X 200 ml*</t>
  </si>
  <si>
    <t>Mr. Klett</t>
  </si>
  <si>
    <t>QMRQL02</t>
  </si>
  <si>
    <t>Mr. Qlett 50 X 50 ml*</t>
  </si>
  <si>
    <t>QMUL07</t>
  </si>
  <si>
    <t>Mulsa Ori Gajah 0.3 70 cm X 9 kg (Roll)*</t>
  </si>
  <si>
    <t>QMUL09</t>
  </si>
  <si>
    <t>Mulsa Ori Universal 0.25 60 cm X 9 kg (Roll)*</t>
  </si>
  <si>
    <t>Mulsa Ori Universal</t>
  </si>
  <si>
    <t>QMUL100</t>
  </si>
  <si>
    <t>Mulsa Dewata Biru</t>
  </si>
  <si>
    <t>QMUL101</t>
  </si>
  <si>
    <t>Mulsa Monesa</t>
  </si>
  <si>
    <t>QMUL102</t>
  </si>
  <si>
    <t>Mulsa Ori Gajah 0.3 60 cm X 18 kg (Roll)*</t>
  </si>
  <si>
    <t>QMUL103</t>
  </si>
  <si>
    <t>Mulsa Ori Gajah 0.3 60 cm X 9 kg (Roll)*</t>
  </si>
  <si>
    <t>QMUL104</t>
  </si>
  <si>
    <t>Mulsa Ori Gajah 0.3 50 cm X 18 kg (Roll)*</t>
  </si>
  <si>
    <t>QMUL105</t>
  </si>
  <si>
    <t>Mulsa Ori Gajah 0.3 50 cm X 9 kg (Roll)*</t>
  </si>
  <si>
    <t>QMUL106</t>
  </si>
  <si>
    <t>Mulsa Ori Gajah 0.3 70 cm X 18 kg (Roll)*</t>
  </si>
  <si>
    <t>QMUL107</t>
  </si>
  <si>
    <t>Mulsa Monesa 0.3 50 cm X 17 kg (Roll) Merah</t>
  </si>
  <si>
    <t>QMUL108</t>
  </si>
  <si>
    <t>Mulsa Ori Universal 0.25 60 cm X 18 kg (Roll)*</t>
  </si>
  <si>
    <t>QMUL109</t>
  </si>
  <si>
    <t>Mulsa Monesa 0.3 60 cm X 17 kg (Roll) Merah</t>
  </si>
  <si>
    <t>QMUL110</t>
  </si>
  <si>
    <t>Mulsa Ori Universal 0.25 50 cm X 18 kg (Roll)*</t>
  </si>
  <si>
    <t>QMUL111</t>
  </si>
  <si>
    <t>Mulsa Ori Universal 0.25 50 cm X 9 kg (Roll)*</t>
  </si>
  <si>
    <t>QMUL112</t>
  </si>
  <si>
    <t>Mulsa Ori Universal 0.25 70 cm X 18 kg (Roll)*</t>
  </si>
  <si>
    <t>QMUL113</t>
  </si>
  <si>
    <t>Mulsa Ori Universal 0.25 70 cm X 9 kg (Roll)*</t>
  </si>
  <si>
    <t>QMUL115</t>
  </si>
  <si>
    <t>Mulsa Sadewa Kuning 50 cm X 18 kg (Roll)</t>
  </si>
  <si>
    <t>Mulsa Sadewa Kuning</t>
  </si>
  <si>
    <t>QMUL116</t>
  </si>
  <si>
    <t>QMUL117</t>
  </si>
  <si>
    <t>Mulsa Sadewa Kuning 50 cm X 9 kg (Roll)</t>
  </si>
  <si>
    <t>QMUL121</t>
  </si>
  <si>
    <t>Mulsa Hanoman</t>
  </si>
  <si>
    <t>QMUL122</t>
  </si>
  <si>
    <t>Mulsa Hanoman 60 cm X 8 kg (Roll)*</t>
  </si>
  <si>
    <t>QMUL123</t>
  </si>
  <si>
    <t>Mulsa Ori Gajah 0.3 80 cm X 18 kg (Roll)*</t>
  </si>
  <si>
    <t>QMUL124</t>
  </si>
  <si>
    <t>Mulsa Ori Gajah 0.3 80 cm X 9 kg (Roll)*</t>
  </si>
  <si>
    <t>QMUL125</t>
  </si>
  <si>
    <t>Mulsa Dua Srigala 50 cm X 5 kg (Roll)</t>
  </si>
  <si>
    <t>QMUL126</t>
  </si>
  <si>
    <t>Mulsa Monesa 50 cm X 17 kg (Roll)</t>
  </si>
  <si>
    <t>QMUL128</t>
  </si>
  <si>
    <t>QMUL129</t>
  </si>
  <si>
    <t>Mulsa Hanoman 50 cm X 8 kg (Roll)*</t>
  </si>
  <si>
    <t>QMUL130</t>
  </si>
  <si>
    <t>Mulsa Dua Srigala 58 cm X 18 kg (Roll) Biru</t>
  </si>
  <si>
    <t>QMUL131</t>
  </si>
  <si>
    <t>Mulsa Petani Sejati 0.3 60 cm X 5 kg (Roll) Hijau</t>
  </si>
  <si>
    <t>Mulsa HP Petani Sejati</t>
  </si>
  <si>
    <t>QMUL132</t>
  </si>
  <si>
    <t>Mulsa Petani Sejati 0.3 60 cm X 9 kg (Roll) Hijau</t>
  </si>
  <si>
    <t>QMUL133</t>
  </si>
  <si>
    <t>Mulsa Hanoman 58 cm X 17 Kg (Roll) Putih</t>
  </si>
  <si>
    <t>QMUL134</t>
  </si>
  <si>
    <t>Mulsa Hanoman 58 cm X 8 Kg (Roll) Putih</t>
  </si>
  <si>
    <t>QMUL135</t>
  </si>
  <si>
    <t>Mulsa Dua Srigala 58 cm X 9 kg (Roll) Biru</t>
  </si>
  <si>
    <t>QMUL136</t>
  </si>
  <si>
    <t>Mulsa Ori Gajah 0.3 50 cm X 18 kg (Roll) + Kaos*</t>
  </si>
  <si>
    <t>QMUL137</t>
  </si>
  <si>
    <t>Mulsa Ori Gajah 0.3 60 cm X 18 kg (Roll) + Kaos*</t>
  </si>
  <si>
    <t>QMUL138</t>
  </si>
  <si>
    <t>Mulsa Ori Gajah 0.3 70 cm X 18 kg (Roll) + Kaos</t>
  </si>
  <si>
    <t>QMUL139</t>
  </si>
  <si>
    <t>Mulsa Ori Gajah 0.3 80 cm X 18 kg (Roll) + Kaos</t>
  </si>
  <si>
    <t>QMUL141</t>
  </si>
  <si>
    <t>Mulsa Ori Universal 0.25 60 cm X 18 kg (Roll) + Kaos*</t>
  </si>
  <si>
    <t>QMULS100</t>
  </si>
  <si>
    <t>Mulsa Karisma Q989 50 cm X 17 kg (Roll) Merah</t>
  </si>
  <si>
    <t>QMULS101</t>
  </si>
  <si>
    <t>Mulsa Hanoman 80 cm X 18 kg (Roll)*</t>
  </si>
  <si>
    <t>QMULS102</t>
  </si>
  <si>
    <t>Mulsa Dewata Biru 70 cm X 18 kg (roll)</t>
  </si>
  <si>
    <t>QMULS103</t>
  </si>
  <si>
    <t>Mulsa Karisma Q989 60 cm X 17 kg (Roll) Merah</t>
  </si>
  <si>
    <t>QMULS20</t>
  </si>
  <si>
    <t>Mulsa Karisma 50 cm / 20 kg (Roll)</t>
  </si>
  <si>
    <t>Mulsa Karisma</t>
  </si>
  <si>
    <t>QMULS21</t>
  </si>
  <si>
    <t>Mulsa Karisma 60 cm / 20 kg (Roll)</t>
  </si>
  <si>
    <t>QMULS22</t>
  </si>
  <si>
    <t>Mulsa Karisma 60 cm / 10 kg (Roll)</t>
  </si>
  <si>
    <t>QMULS24</t>
  </si>
  <si>
    <t>Mulsa Karisma 50 cm / 10 kg (Roll)</t>
  </si>
  <si>
    <t>QMULS27</t>
  </si>
  <si>
    <t>Mulsa Karisma 70 cm / 10 kg (Roll)</t>
  </si>
  <si>
    <t>QMULS28</t>
  </si>
  <si>
    <t>Mulsa Karisma 70 cm / 20 kg (Roll)</t>
  </si>
  <si>
    <t>QMULS31</t>
  </si>
  <si>
    <t>QMULS32</t>
  </si>
  <si>
    <t>Mulsa Hanoman 60 cm X 9 kg (Roll)*</t>
  </si>
  <si>
    <t>QMULS33</t>
  </si>
  <si>
    <t>Mulsa Hanoman 50 cm X 18 kg (Roll)*</t>
  </si>
  <si>
    <t>QMULS37</t>
  </si>
  <si>
    <t>Mulsa Petani Sejati 50 cm X 18 kg (Roll)*</t>
  </si>
  <si>
    <t>QMULS38</t>
  </si>
  <si>
    <t>QMULS39</t>
  </si>
  <si>
    <t>Mulsa Petani Sejati 60 cm X 9 kg (Roll)*</t>
  </si>
  <si>
    <t>QMULS49</t>
  </si>
  <si>
    <t>Mulsa Hanoman 80 cm X 9 kg (Roll)*</t>
  </si>
  <si>
    <t>QMULS53</t>
  </si>
  <si>
    <t>Mulsa Coboy 60 cm X 1 kg</t>
  </si>
  <si>
    <t>Mulsa Coboy</t>
  </si>
  <si>
    <t>QMULS54</t>
  </si>
  <si>
    <t>Mulsa Petani Sejati 70 cm X 18 kg (Roll)*</t>
  </si>
  <si>
    <t>QMULS57</t>
  </si>
  <si>
    <t>Mulsa Coboy 80 cm X 1 kg</t>
  </si>
  <si>
    <t>QMULS58</t>
  </si>
  <si>
    <t>QMULS59</t>
  </si>
  <si>
    <t>Mulsa Monesa 60 cm X 9 kg (Roll)</t>
  </si>
  <si>
    <t>QMULS69</t>
  </si>
  <si>
    <t>Mulsa Karisma Q989 50 cm X 9 kg (Roll)*</t>
  </si>
  <si>
    <t>QMULS72</t>
  </si>
  <si>
    <t>Mulsa Karisma Q989 60 cm X 17 kg (Roll) Merah MT*</t>
  </si>
  <si>
    <t>QMULS73</t>
  </si>
  <si>
    <t>Mulsa Karisma Q989 60 cm X 8 kg (Roll) Merah MT*</t>
  </si>
  <si>
    <t>QMULS74</t>
  </si>
  <si>
    <t>Mulsa Karisma Q989 50 cm X 17 kg (Roll) Merah MT*</t>
  </si>
  <si>
    <t>QMULS75</t>
  </si>
  <si>
    <t>Mulsa Karisma Q989 50 cm X 8 kg (Roll) Merah MT*</t>
  </si>
  <si>
    <t>QMULS76</t>
  </si>
  <si>
    <t>QMULS77</t>
  </si>
  <si>
    <t>QMULS81</t>
  </si>
  <si>
    <t>Mulsa Karisma Q989 60 cm X 8 kg (Roll) Merah*</t>
  </si>
  <si>
    <t>QMULS82</t>
  </si>
  <si>
    <t>QMULS83</t>
  </si>
  <si>
    <t>QMULS84</t>
  </si>
  <si>
    <t>Mulsa Karisma Q989 50 cm X 17 kg (Roll)*</t>
  </si>
  <si>
    <t>QMULS85</t>
  </si>
  <si>
    <t>Mulsa Karisma Q989 60 cm X 17 kg (Roll)*</t>
  </si>
  <si>
    <t>QMULS86</t>
  </si>
  <si>
    <t>Mulsa Karisma Q989 60 cm X 8 kg (Roll)*</t>
  </si>
  <si>
    <t>QMULS88</t>
  </si>
  <si>
    <t>Mulsa Karisma Q989 50 cm X 8 kg (Roll) Merah*</t>
  </si>
  <si>
    <t>QMULS89</t>
  </si>
  <si>
    <t>QMULS93</t>
  </si>
  <si>
    <t>Mulsa Petani Sejati 70 cm X 9 kg (Roll)</t>
  </si>
  <si>
    <t>QMULS96</t>
  </si>
  <si>
    <t>QMULS97</t>
  </si>
  <si>
    <t>Mulsa Dua Srigala 50 cm X 18 kg (Roll)</t>
  </si>
  <si>
    <t>QMULS98</t>
  </si>
  <si>
    <t>Mulsa Dua Srigala 50 cm X 9 kg (Roll)</t>
  </si>
  <si>
    <t>QMUPX03</t>
  </si>
  <si>
    <t>Mupxone 276 SL 20 ltr</t>
  </si>
  <si>
    <t>Mupxone 276 SL</t>
  </si>
  <si>
    <t>QMUPX04</t>
  </si>
  <si>
    <t>Mupxone 276 SL 20 X 1 ltr + 1 pack Pilly 5 gr</t>
  </si>
  <si>
    <t>QMUPX05</t>
  </si>
  <si>
    <t>Mupxone 276 SL 4 X 5 ltr + 1 pack Pilly 20 gr</t>
  </si>
  <si>
    <t>QMUPX06</t>
  </si>
  <si>
    <t>Mupxone 276 SL 20 ltr + 4 pack Pilly 20 gr</t>
  </si>
  <si>
    <t>QMURY01</t>
  </si>
  <si>
    <t>Mur YT 5L</t>
  </si>
  <si>
    <t>Mur YT</t>
  </si>
  <si>
    <t>QMUTU01</t>
  </si>
  <si>
    <t>Mutual 25/25 WP 100 X 100 gr*</t>
  </si>
  <si>
    <t>Mutual 25/25 WP</t>
  </si>
  <si>
    <t>2023ES0410</t>
  </si>
  <si>
    <t>2024ES1108</t>
  </si>
  <si>
    <t>2025LY0326</t>
  </si>
  <si>
    <t>QMUTU02</t>
  </si>
  <si>
    <t>Mutual 25/25 WP 40 X 250 gr*</t>
  </si>
  <si>
    <t>2023ES0320</t>
  </si>
  <si>
    <t>2023ES1202</t>
  </si>
  <si>
    <t>2025LY0920</t>
  </si>
  <si>
    <t>QNANO01</t>
  </si>
  <si>
    <t>Nanoboom 2 X 25 X 10 X 2 ml</t>
  </si>
  <si>
    <t>Nanoboom</t>
  </si>
  <si>
    <t>SUN/PTSBI/04</t>
  </si>
  <si>
    <t>Safeeko Bio Indonesia, PT</t>
  </si>
  <si>
    <t>QNATI02</t>
  </si>
  <si>
    <t>Nativo 75 WG 100 X 50 gr</t>
  </si>
  <si>
    <t>Nativo 75 WG</t>
  </si>
  <si>
    <t>PI23000876</t>
  </si>
  <si>
    <t>PI23000877</t>
  </si>
  <si>
    <t>PI23000880</t>
  </si>
  <si>
    <t>PI23000886</t>
  </si>
  <si>
    <t>PI23000890</t>
  </si>
  <si>
    <t>PI23000899</t>
  </si>
  <si>
    <t>PI23000905</t>
  </si>
  <si>
    <t>PI23000906</t>
  </si>
  <si>
    <t>PI23000908</t>
  </si>
  <si>
    <t>PI23000910</t>
  </si>
  <si>
    <t>PI23000913</t>
  </si>
  <si>
    <t>PI23000921</t>
  </si>
  <si>
    <t>PI23000922</t>
  </si>
  <si>
    <t>PI23000923</t>
  </si>
  <si>
    <t>PI23000930</t>
  </si>
  <si>
    <t>PI23000933</t>
  </si>
  <si>
    <t>PI23000941</t>
  </si>
  <si>
    <t>PI23000942</t>
  </si>
  <si>
    <t>PI23000950</t>
  </si>
  <si>
    <t>PI23000955</t>
  </si>
  <si>
    <t>PI23000959</t>
  </si>
  <si>
    <t>PI23000964</t>
  </si>
  <si>
    <t>PI23000965</t>
  </si>
  <si>
    <t>QNATI03</t>
  </si>
  <si>
    <t>Nativo 75 WG 16 X 20 X 12.5 gr</t>
  </si>
  <si>
    <t>PI23000887</t>
  </si>
  <si>
    <t>PI23000891</t>
  </si>
  <si>
    <t>PI23000892</t>
  </si>
  <si>
    <t>PI23000893</t>
  </si>
  <si>
    <t>PI23000894</t>
  </si>
  <si>
    <t>PI23000911</t>
  </si>
  <si>
    <t>PI23000949</t>
  </si>
  <si>
    <t>PI23000956</t>
  </si>
  <si>
    <t>PV03000102</t>
  </si>
  <si>
    <t>PV03000130</t>
  </si>
  <si>
    <t>QNEMA02</t>
  </si>
  <si>
    <t>Nemaguard 10 GR 20 X 500 gr*</t>
  </si>
  <si>
    <t>Nemaguard 10 GR</t>
  </si>
  <si>
    <t>QNEMA03</t>
  </si>
  <si>
    <t>Nemaguard 10 GR 10 X 1 kg*</t>
  </si>
  <si>
    <t>QNEOC01</t>
  </si>
  <si>
    <t>Neocron 80 OL 20 X 500 ml*</t>
  </si>
  <si>
    <t>Neocron 80 OL</t>
  </si>
  <si>
    <t>QNEOC02</t>
  </si>
  <si>
    <t>Neocron 80 OL 20 X 250 ml*</t>
  </si>
  <si>
    <t>QNEOC03</t>
  </si>
  <si>
    <t>Neocron 80 OL 15 X 1 ltr*</t>
  </si>
  <si>
    <t>QNEOF01</t>
  </si>
  <si>
    <t>QNEOF04</t>
  </si>
  <si>
    <t>Neo Foxs 200 EC 12 X 800 ml*</t>
  </si>
  <si>
    <t>QNEOR01</t>
  </si>
  <si>
    <t>Neoroot 16 X 250 gr</t>
  </si>
  <si>
    <t>QNESH01</t>
  </si>
  <si>
    <t>Neshoga 4 X 75 X 25 ml*</t>
  </si>
  <si>
    <t>QNEWF01</t>
  </si>
  <si>
    <t>New Felo 02 30-10-10 30 X 500 gr</t>
  </si>
  <si>
    <t>New Felo</t>
  </si>
  <si>
    <t>QNEWF02</t>
  </si>
  <si>
    <t>New Felo 03 15-30-15 30 X 500 gr</t>
  </si>
  <si>
    <t>QNEWF03</t>
  </si>
  <si>
    <t>New Felo 05 15-10-30 30 X 500 gr</t>
  </si>
  <si>
    <t>QNIKO01</t>
  </si>
  <si>
    <t>Nikodem 240/10 OD 20 X 500 ml*</t>
  </si>
  <si>
    <t>Nikodem 240/10 OD</t>
  </si>
  <si>
    <t>QNIKO02</t>
  </si>
  <si>
    <t>Nikodem 240/10 OD 40 X 250 ml*</t>
  </si>
  <si>
    <t>QNIKO03</t>
  </si>
  <si>
    <t>Nikodem 240/10 OD 10 X 1 ltr*</t>
  </si>
  <si>
    <t>QNOSE01</t>
  </si>
  <si>
    <t>Nosel Tutup KSB 365</t>
  </si>
  <si>
    <t>Nosel tutup KSB 365</t>
  </si>
  <si>
    <t>QNOSE02</t>
  </si>
  <si>
    <t>Nosel Tutup KSK 235</t>
  </si>
  <si>
    <t>Nosel tutup KSK 235</t>
  </si>
  <si>
    <t>QNOSE03</t>
  </si>
  <si>
    <t>Nosel N-02</t>
  </si>
  <si>
    <t>QNOSE04</t>
  </si>
  <si>
    <t>Nosel N-06</t>
  </si>
  <si>
    <t>QNOSE05</t>
  </si>
  <si>
    <t>Nosel N-07</t>
  </si>
  <si>
    <t>QNOST01</t>
  </si>
  <si>
    <t>Nostro 440 EC 20 X 500 ml (label biru)*</t>
  </si>
  <si>
    <t>Nostro 440 EC</t>
  </si>
  <si>
    <t>I260624</t>
  </si>
  <si>
    <t>QNOST02</t>
  </si>
  <si>
    <t>Nostro 440 EC 40 X 250 ml (label biru)*</t>
  </si>
  <si>
    <t>I070723</t>
  </si>
  <si>
    <t>QNOST04</t>
  </si>
  <si>
    <t>Nostro 440 EC 40 X 250 ml ( label hijau )*</t>
  </si>
  <si>
    <t>L061025</t>
  </si>
  <si>
    <t>L091225</t>
  </si>
  <si>
    <t>L110624</t>
  </si>
  <si>
    <t>L111024</t>
  </si>
  <si>
    <t>L140625</t>
  </si>
  <si>
    <t>L240425</t>
  </si>
  <si>
    <t>L301024</t>
  </si>
  <si>
    <t>QNOST05</t>
  </si>
  <si>
    <t>Nostro 440 EC 20 X 500 ml ( label hijau )*</t>
  </si>
  <si>
    <t>L010724</t>
  </si>
  <si>
    <t>L050725</t>
  </si>
  <si>
    <t>L081225</t>
  </si>
  <si>
    <t>L081235</t>
  </si>
  <si>
    <t>L100326</t>
  </si>
  <si>
    <t>L140425</t>
  </si>
  <si>
    <t>L260725</t>
  </si>
  <si>
    <t>QNOTEB01</t>
  </si>
  <si>
    <t>Notebook Acer N150</t>
  </si>
  <si>
    <t>QNOVL01</t>
  </si>
  <si>
    <t>Novlect 100/20 EC 20 X 500 ml</t>
  </si>
  <si>
    <t>Novlect 100/20 EC</t>
  </si>
  <si>
    <t>26A2977J01</t>
  </si>
  <si>
    <t>26A2977J02</t>
  </si>
  <si>
    <t>26A2977N09</t>
  </si>
  <si>
    <t>26B2977F18</t>
  </si>
  <si>
    <t>26B2977J22</t>
  </si>
  <si>
    <t>26C2977511</t>
  </si>
  <si>
    <t>26C2977512</t>
  </si>
  <si>
    <t>26C2977C01</t>
  </si>
  <si>
    <t>26C2977C02</t>
  </si>
  <si>
    <t>26C2977R10</t>
  </si>
  <si>
    <t>26D2977R04</t>
  </si>
  <si>
    <t>26E2977N07</t>
  </si>
  <si>
    <t>26F2977H06</t>
  </si>
  <si>
    <t>QNOXO10</t>
  </si>
  <si>
    <t>P0824D1901</t>
  </si>
  <si>
    <t>P0824D2301</t>
  </si>
  <si>
    <t>P0824E3101</t>
  </si>
  <si>
    <t>P0825K1131</t>
  </si>
  <si>
    <t>QNOZZ01</t>
  </si>
  <si>
    <t>QNPK119</t>
  </si>
  <si>
    <t>NPK 16.16.16+2 MPS 50 kg*</t>
  </si>
  <si>
    <t>NPK 16.16.16+2 MPS</t>
  </si>
  <si>
    <t>Multidaya Putra Sejahtera, PT</t>
  </si>
  <si>
    <t>QNPKC13</t>
  </si>
  <si>
    <t>NPK 16-16-16 Pak Tani Biru 50 kg</t>
  </si>
  <si>
    <t>NPK 16.16.16 Biru Pak Tani</t>
  </si>
  <si>
    <t>0Z13007253A</t>
  </si>
  <si>
    <t>QNPKM08</t>
  </si>
  <si>
    <t>NPK Multidaya 10-10-10 20 kg*</t>
  </si>
  <si>
    <t>NPK Multidaya 10-10-10</t>
  </si>
  <si>
    <t>QNPKM11</t>
  </si>
  <si>
    <t>NPK Multi K-P 20 X 1 kg</t>
  </si>
  <si>
    <t>NPK Multi K-P</t>
  </si>
  <si>
    <t>M2824I2301</t>
  </si>
  <si>
    <t>QNPKM12</t>
  </si>
  <si>
    <t>NPK 12-12-17 MPS 25 kg</t>
  </si>
  <si>
    <t>NPK 12-12-17 MPS</t>
  </si>
  <si>
    <t>QNPKM13</t>
  </si>
  <si>
    <t>NPK 17-17-17 MPS 20 kg</t>
  </si>
  <si>
    <t>NPK 17-17-17 MPS</t>
  </si>
  <si>
    <t>A1/01/2026</t>
  </si>
  <si>
    <t>QNPKM14</t>
  </si>
  <si>
    <t>NPK 15-10-22 Magnum 50 kg</t>
  </si>
  <si>
    <t>QNPKM15</t>
  </si>
  <si>
    <t>NPK Multi N-P 16 X 1 kg</t>
  </si>
  <si>
    <t>NPK Multi N-P</t>
  </si>
  <si>
    <t>M2925C1001</t>
  </si>
  <si>
    <t>QNPKN02</t>
  </si>
  <si>
    <t>NPK Novatec 12-12-17 25 kg*</t>
  </si>
  <si>
    <t>NPK Novatec 12-12-17</t>
  </si>
  <si>
    <t>24/19507A</t>
  </si>
  <si>
    <t>24/19937</t>
  </si>
  <si>
    <t>25/23772</t>
  </si>
  <si>
    <t>26/28922</t>
  </si>
  <si>
    <t>QNPKN07</t>
  </si>
  <si>
    <t>NPK Novatec 12-12-17 5 X 5 kg*</t>
  </si>
  <si>
    <t>24/21045</t>
  </si>
  <si>
    <t>QNPKR05</t>
  </si>
  <si>
    <t>NPK 16-16-16 Rusia Pak Tani 50 kg</t>
  </si>
  <si>
    <t>NPK 16-16-16 Rusia Pak Tani</t>
  </si>
  <si>
    <t>QNPKR06</t>
  </si>
  <si>
    <t>NPK 16-16-16 Rusia Pak Tani 4 X 5 kg</t>
  </si>
  <si>
    <t>QNPKR07</t>
  </si>
  <si>
    <t>NPK 16-16-16 Rusia Pak Tani 50 X 1 kg</t>
  </si>
  <si>
    <t>QNPKS03</t>
  </si>
  <si>
    <t>NPK SiNutriHS 16-16-16+TE</t>
  </si>
  <si>
    <t>QNPKS04</t>
  </si>
  <si>
    <t>NPK SiNutriHS 16-16-16+TE (Biru) NPG 8 X 5 kg*</t>
  </si>
  <si>
    <t>QNPKS05</t>
  </si>
  <si>
    <t>QNPKS06</t>
  </si>
  <si>
    <t>NPK SiNutriHS 13-6-27-4+TE Booster (Hijau) NPG 8 X 5 kg*</t>
  </si>
  <si>
    <t>QNPKS07</t>
  </si>
  <si>
    <t>NPK SiNutriHS 16-16-16+TE (Biru) NPG 50 kg</t>
  </si>
  <si>
    <t>QNPKS08</t>
  </si>
  <si>
    <t>NPK SiNutriHS 13-6-27-4+TE Booster (Hijau) NPG 50 kg</t>
  </si>
  <si>
    <t>QNUME01</t>
  </si>
  <si>
    <t>Numectin 20 EC 15 X 1 ltr*</t>
  </si>
  <si>
    <t>Numectin 20 EC</t>
  </si>
  <si>
    <t>QOMNI01</t>
  </si>
  <si>
    <t>Omni-Net 40 SP</t>
  </si>
  <si>
    <t>Prima Karya Berjaya, PT</t>
  </si>
  <si>
    <t>QOMNI02</t>
  </si>
  <si>
    <t>Omni-Net 40 SP 50 X 200 gr*</t>
  </si>
  <si>
    <t>QOMNI03</t>
  </si>
  <si>
    <t>Omni-Net 40 SP 20 X 400 gr*</t>
  </si>
  <si>
    <t>QOPLO01</t>
  </si>
  <si>
    <t>Oplosan 550/60 EC 50 X 80 ml</t>
  </si>
  <si>
    <t>Oplosan 550/60 EC</t>
  </si>
  <si>
    <t>QOPLO02</t>
  </si>
  <si>
    <t>Oplosan 550/60 EC 40 X 200 ml</t>
  </si>
  <si>
    <t>24163301P1</t>
  </si>
  <si>
    <t>QOPLO03</t>
  </si>
  <si>
    <t>Oplosan 550/60 EC 20 X 400 ml</t>
  </si>
  <si>
    <t>QOPLO04</t>
  </si>
  <si>
    <t>Oplosan 550/60 EC 10 X 800 ml</t>
  </si>
  <si>
    <t>QOPTI03</t>
  </si>
  <si>
    <t>Optimus 200 SL 20 X 1 ltr</t>
  </si>
  <si>
    <t>Optimus 200 SL</t>
  </si>
  <si>
    <t>H0125I2301</t>
  </si>
  <si>
    <t>H0125K0401</t>
  </si>
  <si>
    <t>H0125K0601</t>
  </si>
  <si>
    <t>H0125L2401</t>
  </si>
  <si>
    <t>H0126B0301</t>
  </si>
  <si>
    <t>H0126D3001</t>
  </si>
  <si>
    <t>HD125G1601</t>
  </si>
  <si>
    <t>QORCA01</t>
  </si>
  <si>
    <t>Orca 480 SL 20 X 1 ltr</t>
  </si>
  <si>
    <t>Orca 480 SL</t>
  </si>
  <si>
    <t>QORCA02</t>
  </si>
  <si>
    <t>Orca 480 SL 20 ltr</t>
  </si>
  <si>
    <t>QORCA03</t>
  </si>
  <si>
    <t>Orca 480 SL 4 X 5 ltr</t>
  </si>
  <si>
    <t>QORIO01</t>
  </si>
  <si>
    <t>Orion 50 WP 50 X 200 gr</t>
  </si>
  <si>
    <t>Orion 50 WP</t>
  </si>
  <si>
    <t>F0825H0101</t>
  </si>
  <si>
    <t>F0825I1701</t>
  </si>
  <si>
    <t>F0825K0501</t>
  </si>
  <si>
    <t>F0825K0701</t>
  </si>
  <si>
    <t>F0825K2701</t>
  </si>
  <si>
    <t>F0826A1901</t>
  </si>
  <si>
    <t>QORON01</t>
  </si>
  <si>
    <t>Orondis Opti 6/400 SC 20 X 500 ml</t>
  </si>
  <si>
    <t>Orondis Opti 6/400 SC</t>
  </si>
  <si>
    <t>JAK3G12SA1</t>
  </si>
  <si>
    <t>JAK4B26SA2</t>
  </si>
  <si>
    <t>JAK4B27SA1</t>
  </si>
  <si>
    <t>JAK4H27SA1</t>
  </si>
  <si>
    <t>JAK4H27SA1 (TANPA BC)</t>
  </si>
  <si>
    <t>JAK4L03SA2</t>
  </si>
  <si>
    <t>JAK5E28SB4</t>
  </si>
  <si>
    <t>JAK5E29SB1</t>
  </si>
  <si>
    <t>JAK5E29SB2</t>
  </si>
  <si>
    <t>JAK5I22SB2</t>
  </si>
  <si>
    <t>JAK5LS2009</t>
  </si>
  <si>
    <t>JAK5LS2010</t>
  </si>
  <si>
    <t>JAK6B25SB1</t>
  </si>
  <si>
    <t>JAK6B25SB2</t>
  </si>
  <si>
    <t>QOSMO01</t>
  </si>
  <si>
    <t>Osmocote Dekastar Daun 17-11-10 40 X 100 gr*</t>
  </si>
  <si>
    <t>Osmocote Dekastar Daun</t>
  </si>
  <si>
    <t>QOSMO02</t>
  </si>
  <si>
    <t>Osmocote Dekastar Daun 17-11-10 24 X 500 gr*</t>
  </si>
  <si>
    <t>QOSMO03</t>
  </si>
  <si>
    <t>Osmocote Dekastar Buah 6-13-25 40 X 100 gr*</t>
  </si>
  <si>
    <t>Osmocote Dekastar Buah</t>
  </si>
  <si>
    <t>BN2245</t>
  </si>
  <si>
    <t>QOSMO04</t>
  </si>
  <si>
    <t>Osmocote Dekastar Buah 6-13-25 24 X 500 gr*</t>
  </si>
  <si>
    <t>BN1214</t>
  </si>
  <si>
    <t>BN1224</t>
  </si>
  <si>
    <t>BN2252</t>
  </si>
  <si>
    <t>BN2254</t>
  </si>
  <si>
    <t>BN2262</t>
  </si>
  <si>
    <t>QOSMO05</t>
  </si>
  <si>
    <t>Osmocote Dekastar Imbang 13-13-13 40 X 100 gr*</t>
  </si>
  <si>
    <t>Osmocote Dekastar 13.13.13</t>
  </si>
  <si>
    <t>BN1225</t>
  </si>
  <si>
    <t>QOSMO06</t>
  </si>
  <si>
    <t>Osmocote Dekastar Imbang 13-13-13 24 X 500 gr*</t>
  </si>
  <si>
    <t>QOUTE01</t>
  </si>
  <si>
    <t>Outer Box Paket Ulat</t>
  </si>
  <si>
    <t>QOUTE02</t>
  </si>
  <si>
    <t>Outer Box Paket 3 Jurus</t>
  </si>
  <si>
    <t>QOYON01</t>
  </si>
  <si>
    <t>Oyong Hanoman F1 12 X 15 X 10 gr*</t>
  </si>
  <si>
    <t>Benih Oyong</t>
  </si>
  <si>
    <t>Oyong Hanoman F1</t>
  </si>
  <si>
    <t>QPACL01</t>
  </si>
  <si>
    <t>Paclo 15 WP 16 X 5 X 100 gr*</t>
  </si>
  <si>
    <t>Paclo 15 WP</t>
  </si>
  <si>
    <t>QPADI02</t>
  </si>
  <si>
    <t>Padi Ciherang Bisi SS 8 X 5 kg</t>
  </si>
  <si>
    <t>Benih Padi</t>
  </si>
  <si>
    <t>Padi Ciherang</t>
  </si>
  <si>
    <t>2141CHR</t>
  </si>
  <si>
    <t>2142CHR</t>
  </si>
  <si>
    <t>2358CHR</t>
  </si>
  <si>
    <t>2360CHR</t>
  </si>
  <si>
    <t>250901BF01</t>
  </si>
  <si>
    <t>250901BF03</t>
  </si>
  <si>
    <t>250920BF01</t>
  </si>
  <si>
    <t>251028BF02</t>
  </si>
  <si>
    <t>251029BF01</t>
  </si>
  <si>
    <t>251129BF07</t>
  </si>
  <si>
    <t>QPADI07</t>
  </si>
  <si>
    <t>Padi Janger Ciherang 4 X 5 kg*</t>
  </si>
  <si>
    <t>Padi Janger</t>
  </si>
  <si>
    <t>QPADI09</t>
  </si>
  <si>
    <t>Padi Janger Logawa 4 X 5 kg*</t>
  </si>
  <si>
    <t>2503066A</t>
  </si>
  <si>
    <t>2503066B</t>
  </si>
  <si>
    <t>QPADI14</t>
  </si>
  <si>
    <t>Padi Q-989 Ciherang 4 X 5 kg*</t>
  </si>
  <si>
    <t>Padi Q-989 Ciherang</t>
  </si>
  <si>
    <t>Restu Tani, CV</t>
  </si>
  <si>
    <t>QPADI15</t>
  </si>
  <si>
    <t>Padi Q-989 Cibogo 4 X 5 kg*</t>
  </si>
  <si>
    <t>Padi Q-989 Cibogo</t>
  </si>
  <si>
    <t>QPADI17</t>
  </si>
  <si>
    <t>Padi Q-989 Logawa 4 X 5 kg*</t>
  </si>
  <si>
    <t>Padi Q-989 Logawa</t>
  </si>
  <si>
    <t>QPADI20</t>
  </si>
  <si>
    <t>Padi Q-989 Mekongga 4 X 5 kg*</t>
  </si>
  <si>
    <t>Padi Q-989 Mekongga</t>
  </si>
  <si>
    <t>QPADI22</t>
  </si>
  <si>
    <t>QPADI23</t>
  </si>
  <si>
    <t>Padi Q-989 Inpari 32 4 X 5 kg*</t>
  </si>
  <si>
    <t>Padi Q-989 Inpari 32</t>
  </si>
  <si>
    <t>QPADI24</t>
  </si>
  <si>
    <t>Padi Q-989 Inpari 42 4 X 5 kg*</t>
  </si>
  <si>
    <t>Padi Q-989 Inpari 42</t>
  </si>
  <si>
    <t>QPADI39</t>
  </si>
  <si>
    <t>Padi Q-989 Inpari 49 4 X 5 kg*</t>
  </si>
  <si>
    <t>Padi Q-989 Inpari 49</t>
  </si>
  <si>
    <t>QPADI40</t>
  </si>
  <si>
    <t>Padi Hibrida Bridantara 8 20 X 1 kg</t>
  </si>
  <si>
    <t>Padi Hibrida Bridantara 8</t>
  </si>
  <si>
    <t>01/09 JBG</t>
  </si>
  <si>
    <t>Nusantara Pertanian Indonesia, PT</t>
  </si>
  <si>
    <t>04/06 JBG</t>
  </si>
  <si>
    <t>11/11 JBG</t>
  </si>
  <si>
    <t>02/07/NPI/JBG</t>
  </si>
  <si>
    <t>QPADI41</t>
  </si>
  <si>
    <t>Padi Hibrida Sridewi 20 X 1 kg</t>
  </si>
  <si>
    <t>Padi Hibrida Sridewi</t>
  </si>
  <si>
    <t>251111BF01</t>
  </si>
  <si>
    <t>251111BF02</t>
  </si>
  <si>
    <t>251118BF01</t>
  </si>
  <si>
    <t>2353PDH602</t>
  </si>
  <si>
    <t>250324BF04</t>
  </si>
  <si>
    <t>250326BF01</t>
  </si>
  <si>
    <t>250922BF01</t>
  </si>
  <si>
    <t>251020BF02</t>
  </si>
  <si>
    <t>251110BF02</t>
  </si>
  <si>
    <t>QPADI42</t>
  </si>
  <si>
    <t>Padi Inpari 32 4 X 5 kg</t>
  </si>
  <si>
    <t>Inpari 32</t>
  </si>
  <si>
    <t>QPADI43</t>
  </si>
  <si>
    <t>Padi Ciherang 4 X 5 kg</t>
  </si>
  <si>
    <t>Ciherang</t>
  </si>
  <si>
    <t>QPADI44</t>
  </si>
  <si>
    <t>Padi Mekongga 4 X 5 kg</t>
  </si>
  <si>
    <t>Mekongga</t>
  </si>
  <si>
    <t>QPADI45</t>
  </si>
  <si>
    <t>Padi NK 2133 20 X 1 kg</t>
  </si>
  <si>
    <t>Padi NK 2133</t>
  </si>
  <si>
    <t>QPADI46</t>
  </si>
  <si>
    <t>Padi Q-989 Logawa 4 X 5 kg + GG Akar &amp; Brosur*</t>
  </si>
  <si>
    <t>QPADI47</t>
  </si>
  <si>
    <t>Padi Q-989 Mekongga 4 X 5 kg + GG Akar &amp; Brosur*</t>
  </si>
  <si>
    <t>QPADI48</t>
  </si>
  <si>
    <t>Padi Q-989 Cibogo 4 X 5 kg + GG Akar &amp; Brosur*</t>
  </si>
  <si>
    <t>QPADI49</t>
  </si>
  <si>
    <t>Padi Q-989 Inpari 32 4 X 5 kg + GG Akar &amp; Brosur</t>
  </si>
  <si>
    <t>QPADI50</t>
  </si>
  <si>
    <t>Padi Q-989 Inpari 49 4 X 5 kg + GG Akar &amp; Brosur</t>
  </si>
  <si>
    <t>QPADI51</t>
  </si>
  <si>
    <t>Padi Hibrida BCA 21 F1 20 X 1 kg</t>
  </si>
  <si>
    <t>Padi Hibrida BCA 21</t>
  </si>
  <si>
    <t>QPADI52</t>
  </si>
  <si>
    <t>Padi Q-989 Inpari 42 4 X 5 kg + GG Akar &amp; Brosur*</t>
  </si>
  <si>
    <t>QPADI53</t>
  </si>
  <si>
    <t>Padi Q-989 Ciherang 4 X 5 kg + GG Akar &amp; Brosur*</t>
  </si>
  <si>
    <t>QPAKE01</t>
  </si>
  <si>
    <t>Paket Convey 336 SC 10 X 40 ml</t>
  </si>
  <si>
    <t>Paket Convey 336 SC</t>
  </si>
  <si>
    <t>241CQ02010</t>
  </si>
  <si>
    <t>249DQ10012</t>
  </si>
  <si>
    <t>249DQ11003</t>
  </si>
  <si>
    <t>249DQ11004</t>
  </si>
  <si>
    <t>249DQ11006</t>
  </si>
  <si>
    <t>249DQ11007</t>
  </si>
  <si>
    <t>249DQ12002</t>
  </si>
  <si>
    <t>249DQ12003</t>
  </si>
  <si>
    <t>259DQ01001</t>
  </si>
  <si>
    <t>259DQ01002</t>
  </si>
  <si>
    <t>259DQ01008</t>
  </si>
  <si>
    <t>259DQ01009</t>
  </si>
  <si>
    <t>259DQ01012</t>
  </si>
  <si>
    <t>259DQ01013</t>
  </si>
  <si>
    <t>259DQ02001</t>
  </si>
  <si>
    <t>259DQ02002</t>
  </si>
  <si>
    <t>259DQ02003</t>
  </si>
  <si>
    <t>259DQ03001</t>
  </si>
  <si>
    <t>259DQ11001</t>
  </si>
  <si>
    <t>259DQ11005</t>
  </si>
  <si>
    <t>259DQ11006</t>
  </si>
  <si>
    <t>259DQ11012</t>
  </si>
  <si>
    <t>259DQ11013</t>
  </si>
  <si>
    <t>259DQ12002</t>
  </si>
  <si>
    <t>259DQ12003</t>
  </si>
  <si>
    <t>269DQ04006</t>
  </si>
  <si>
    <t>269DQ04007</t>
  </si>
  <si>
    <t>269DQ05003</t>
  </si>
  <si>
    <t>QPAKE02</t>
  </si>
  <si>
    <t>Paket Convey 336 SC 20 X 20 ml</t>
  </si>
  <si>
    <t>239CQ09008</t>
  </si>
  <si>
    <t>241JQ06001</t>
  </si>
  <si>
    <t>249CQ11001</t>
  </si>
  <si>
    <t>249CQ11007</t>
  </si>
  <si>
    <t>249CQ11008</t>
  </si>
  <si>
    <t>249CQ11009</t>
  </si>
  <si>
    <t>249CQ12002</t>
  </si>
  <si>
    <t>259CQ01001</t>
  </si>
  <si>
    <t>259CQ01002</t>
  </si>
  <si>
    <t>259CQ01003</t>
  </si>
  <si>
    <t>259CQ11001</t>
  </si>
  <si>
    <t>259CQ11002</t>
  </si>
  <si>
    <t>259CQ11003</t>
  </si>
  <si>
    <t>259CQ12002</t>
  </si>
  <si>
    <t>269CQ04003</t>
  </si>
  <si>
    <t>269CQ04004</t>
  </si>
  <si>
    <t>269CQ05002</t>
  </si>
  <si>
    <t>QPAKE04</t>
  </si>
  <si>
    <t>Paket Anti Gulma 20 X 250 ml</t>
  </si>
  <si>
    <t>Paket Anti Gulma</t>
  </si>
  <si>
    <t>QPAKE07</t>
  </si>
  <si>
    <t>Paket Naga 1 6 X 25 X 1 paket*</t>
  </si>
  <si>
    <t>Paket Naga 1</t>
  </si>
  <si>
    <t>QPAKE08</t>
  </si>
  <si>
    <t>Paket Cornbelt 336 EC 20 X 50 ml</t>
  </si>
  <si>
    <t>QPAKE09</t>
  </si>
  <si>
    <t>Paket GG Akar 100 X 5 ml + Akrostar 40 WP 5 gr</t>
  </si>
  <si>
    <t>QPAKE10</t>
  </si>
  <si>
    <t>Paket Booster Kendizol 250 ml + Aviore 100 ml 24 X 1 Paket</t>
  </si>
  <si>
    <t>Paket Booster Kendizol + Aviore</t>
  </si>
  <si>
    <t>251210-01</t>
  </si>
  <si>
    <t>QPAKE11</t>
  </si>
  <si>
    <t>Paket Piribac 400 SC 50 X 100 ml + Axial 200 ml*</t>
  </si>
  <si>
    <t>I071223</t>
  </si>
  <si>
    <t>I110225</t>
  </si>
  <si>
    <t>QPAKE12</t>
  </si>
  <si>
    <t>Paket Ampuh Ken-Mida 12/50 EC 250 ml + Kenmectin 39 EC 250 ml 24 X 1 paket</t>
  </si>
  <si>
    <t>QPAKE13</t>
  </si>
  <si>
    <t>Paket Anti Gulma 12 X 500 ml</t>
  </si>
  <si>
    <t>MFG1024</t>
  </si>
  <si>
    <t>QPAKE14</t>
  </si>
  <si>
    <t>Paket Blast Kendizol 250 EC 250 ml + Ken-Pro 250 EC 250 ml 24 X 1 Paket*</t>
  </si>
  <si>
    <t>250212-01</t>
  </si>
  <si>
    <t>QPAKE15</t>
  </si>
  <si>
    <t>Paket GG Akar 100 X 5 ml + Akrostar 40 WP 5 gr + Brosur</t>
  </si>
  <si>
    <t>QPAKE16</t>
  </si>
  <si>
    <t>Paket Ulat 20 X 1 paket</t>
  </si>
  <si>
    <t>Paket Ulat</t>
  </si>
  <si>
    <t>Karisma Indoagro Universal, PT</t>
  </si>
  <si>
    <t>QPAKE17</t>
  </si>
  <si>
    <t>Paket 3 Jurus 20 X 1 paket</t>
  </si>
  <si>
    <t>Paket 3 Jurus</t>
  </si>
  <si>
    <t>QPANI01</t>
  </si>
  <si>
    <t>Panindo 10 WP 100 X 100 gr*</t>
  </si>
  <si>
    <t>Panindo 10 WP</t>
  </si>
  <si>
    <t>QPAPA01</t>
  </si>
  <si>
    <t>Papandayan 486 SL 20 X 1 ltr</t>
  </si>
  <si>
    <t>Papandayan 486 SL</t>
  </si>
  <si>
    <t>PDNE2502191002</t>
  </si>
  <si>
    <t>PDNE2504151004</t>
  </si>
  <si>
    <t>PDNE2505231005</t>
  </si>
  <si>
    <t>PDNE2510041008</t>
  </si>
  <si>
    <t>PDNE2511071009</t>
  </si>
  <si>
    <t>PDNE2511071010</t>
  </si>
  <si>
    <t>QPAPA02</t>
  </si>
  <si>
    <t>Papandayan 486 SL 4 X 5 ltr</t>
  </si>
  <si>
    <t>2412305016PG</t>
  </si>
  <si>
    <t>PDNE 2412105014</t>
  </si>
  <si>
    <t>PDNE2412305016</t>
  </si>
  <si>
    <t>PDNE2501245001</t>
  </si>
  <si>
    <t>PDNE2507105004</t>
  </si>
  <si>
    <t>PDNE2508285005</t>
  </si>
  <si>
    <t>PDNE2511075007</t>
  </si>
  <si>
    <t>QPAPA03</t>
  </si>
  <si>
    <t>Papandayan 486 SL 20 ltr</t>
  </si>
  <si>
    <t>PDNE25031720004</t>
  </si>
  <si>
    <t>PDNE25070420008</t>
  </si>
  <si>
    <t>PDNE25111120014</t>
  </si>
  <si>
    <t>PDNE25120320015</t>
  </si>
  <si>
    <t>PDNE25121520016</t>
  </si>
  <si>
    <t>PDNE26030520004</t>
  </si>
  <si>
    <t>QPARA01</t>
  </si>
  <si>
    <t>0123100035A</t>
  </si>
  <si>
    <t>QPARA02</t>
  </si>
  <si>
    <t>QPARA06</t>
  </si>
  <si>
    <t>Paratop 276 SL 20 X 500 ml</t>
  </si>
  <si>
    <t>QPARA07</t>
  </si>
  <si>
    <t>Paraplus 135 SL 20 X 1 ltr</t>
  </si>
  <si>
    <t>Paraplus 135 SL</t>
  </si>
  <si>
    <t>113601A</t>
  </si>
  <si>
    <t>113624A</t>
  </si>
  <si>
    <t>153644A</t>
  </si>
  <si>
    <t>193656A</t>
  </si>
  <si>
    <t>QPARA08</t>
  </si>
  <si>
    <t>QPARA09</t>
  </si>
  <si>
    <t>Paratop 276 SL 4 X 4 ltr</t>
  </si>
  <si>
    <t>QPARE01</t>
  </si>
  <si>
    <t>Pare Hokian F1 12 X 15 X 10 gr*</t>
  </si>
  <si>
    <t>QPASK01</t>
  </si>
  <si>
    <t>Paskal 50 WP 60 X 100 gr*</t>
  </si>
  <si>
    <t>Paskal 50 WP</t>
  </si>
  <si>
    <t>C275I301NE</t>
  </si>
  <si>
    <t>C343N301NE</t>
  </si>
  <si>
    <t>C34N301NE</t>
  </si>
  <si>
    <t>QPASK02</t>
  </si>
  <si>
    <t>Paskal 50 WP 24 X 250 gr*</t>
  </si>
  <si>
    <t>C016I301NE</t>
  </si>
  <si>
    <t>C317N301NE</t>
  </si>
  <si>
    <t>QPASK04</t>
  </si>
  <si>
    <t>Paskal 50 WP 20 X 500 gr*</t>
  </si>
  <si>
    <t>C108I301NE</t>
  </si>
  <si>
    <t>I08I301NE</t>
  </si>
  <si>
    <t>QPASK05</t>
  </si>
  <si>
    <t>Paskal 50 WP 32 X 250 gr</t>
  </si>
  <si>
    <t>C286I301NE</t>
  </si>
  <si>
    <t>QPASS01</t>
  </si>
  <si>
    <t>Passxone 276 SL 20 X 1 ltr*</t>
  </si>
  <si>
    <t>Passxone 276 SL</t>
  </si>
  <si>
    <t>PSX 2412311058</t>
  </si>
  <si>
    <t>PSX2503131006</t>
  </si>
  <si>
    <t>PSX2503151007</t>
  </si>
  <si>
    <t>PSX2503241011</t>
  </si>
  <si>
    <t>PSX2508111027</t>
  </si>
  <si>
    <t>PSX2510201041</t>
  </si>
  <si>
    <t>PSX2510201042</t>
  </si>
  <si>
    <t>PSX2512091053</t>
  </si>
  <si>
    <t>PSX2601071005</t>
  </si>
  <si>
    <t>PSX2601151006</t>
  </si>
  <si>
    <t>PSX2601171008</t>
  </si>
  <si>
    <t>PSX2601271009</t>
  </si>
  <si>
    <t>PSX2601271010</t>
  </si>
  <si>
    <t>PSX2605041037</t>
  </si>
  <si>
    <t>PSX2605041038</t>
  </si>
  <si>
    <t>PSX2605161039</t>
  </si>
  <si>
    <t>PSX2605251041</t>
  </si>
  <si>
    <t>QPASS02</t>
  </si>
  <si>
    <t>Passxone 276 SL 4 X 5 ltr*</t>
  </si>
  <si>
    <t>PSX 2204195025</t>
  </si>
  <si>
    <t>PSX2204045004</t>
  </si>
  <si>
    <t>PSX2204055006</t>
  </si>
  <si>
    <t>PSX2509305022</t>
  </si>
  <si>
    <t>PSX2510275023</t>
  </si>
  <si>
    <t>PSX2512055026</t>
  </si>
  <si>
    <t>PSX2601075001</t>
  </si>
  <si>
    <t>PSX2605025011</t>
  </si>
  <si>
    <t>QPASS03</t>
  </si>
  <si>
    <t>Passxone 276 SL 20 ltr*</t>
  </si>
  <si>
    <t>QPAYU01</t>
  </si>
  <si>
    <t>Payung Java Karlos</t>
  </si>
  <si>
    <t>QPEGA01</t>
  </si>
  <si>
    <t>Pegasus 500 SC 50 X 80 ml</t>
  </si>
  <si>
    <t>Pegasus 500 SC</t>
  </si>
  <si>
    <t>JAK3A23004</t>
  </si>
  <si>
    <t>JAK3H23016</t>
  </si>
  <si>
    <t>JAK3H23017</t>
  </si>
  <si>
    <t>JAK4F24011</t>
  </si>
  <si>
    <t>JAK4J24016</t>
  </si>
  <si>
    <t>JAK5C25003</t>
  </si>
  <si>
    <t>JAK5F25007</t>
  </si>
  <si>
    <t>JAK5J25010</t>
  </si>
  <si>
    <t>JAK5J25011</t>
  </si>
  <si>
    <t>QPELA01</t>
  </si>
  <si>
    <t>Pelatuk S-04</t>
  </si>
  <si>
    <t>QPELA02</t>
  </si>
  <si>
    <t>Pelatuk/Trigger</t>
  </si>
  <si>
    <t>QPEMB01</t>
  </si>
  <si>
    <t>Pembino 20 X 500 ml*</t>
  </si>
  <si>
    <t>Asam Amino</t>
  </si>
  <si>
    <t>Pembino</t>
  </si>
  <si>
    <t>QPEMB02</t>
  </si>
  <si>
    <t>Pembino 12 X 1 ltr*</t>
  </si>
  <si>
    <t>QPENT01</t>
  </si>
  <si>
    <t>Penta So-Z 505 SL 20 X 1 ltr + 1 pack Penta-Furon 5 gr*</t>
  </si>
  <si>
    <t>Penta So-Z 505 SL</t>
  </si>
  <si>
    <t>QPENT02</t>
  </si>
  <si>
    <t>Penta Up-Z 480 SL 20 X 1 ltr + 1 pack Penta-Furon 5 gr</t>
  </si>
  <si>
    <t>QPENT03</t>
  </si>
  <si>
    <t>Penta Up-Z 480 SL 4 X 5 ltr + 5 pack Penta-Furon 5 gr</t>
  </si>
  <si>
    <t>QPENT04</t>
  </si>
  <si>
    <t>Penta Up-Z 480 SL 20 ltr + 20 pack Penta-Furon 5 gr</t>
  </si>
  <si>
    <t>QPERO01</t>
  </si>
  <si>
    <t>Perozin 80 WP 60 X 150 gr*</t>
  </si>
  <si>
    <t>Perozin 80 WP</t>
  </si>
  <si>
    <t>QPERO02</t>
  </si>
  <si>
    <t>Perozin 80 WP 15 X 400 gr*</t>
  </si>
  <si>
    <t>QPERO03</t>
  </si>
  <si>
    <t>Perozin 80 WP 14 X 1 kg*</t>
  </si>
  <si>
    <t>QPETR01</t>
  </si>
  <si>
    <t>Petrogenol 800 L 20 X 20 X 5 ml</t>
  </si>
  <si>
    <t>Petrogenol 800 L</t>
  </si>
  <si>
    <t>QPETR02</t>
  </si>
  <si>
    <t>Petrokum 0.005 BB 20 X 10 X 100 gr</t>
  </si>
  <si>
    <t>Petrokum 0,005 RB</t>
  </si>
  <si>
    <t>QPEXA02</t>
  </si>
  <si>
    <t>Pexalon 106 SC</t>
  </si>
  <si>
    <t>C66806G002</t>
  </si>
  <si>
    <t>C668P29004</t>
  </si>
  <si>
    <t>QPHOS05</t>
  </si>
  <si>
    <t>Phosthene 97 WG 100 X 100 gr</t>
  </si>
  <si>
    <t>Phosthene 97 WG</t>
  </si>
  <si>
    <t>HUCADF9701</t>
  </si>
  <si>
    <t>QPILA06</t>
  </si>
  <si>
    <t>Pilarclotrin 145/135 ZC 60 X 100 ml*</t>
  </si>
  <si>
    <t>Pilarclotrin 145/135 ZC</t>
  </si>
  <si>
    <t>Petani Panen Makmur, PT</t>
  </si>
  <si>
    <t>23G112-01140824</t>
  </si>
  <si>
    <t>QPILA07</t>
  </si>
  <si>
    <t>Pilarclotrin 145/135 ZC 40 X 200 ml*</t>
  </si>
  <si>
    <t>QPILA08</t>
  </si>
  <si>
    <t>Pilarpro 110/185 SE 40 X 200 ml*</t>
  </si>
  <si>
    <t>Pilarpro 110/185 SE</t>
  </si>
  <si>
    <t>22DO49-01</t>
  </si>
  <si>
    <t>24L060.01190326</t>
  </si>
  <si>
    <t>QPILA09</t>
  </si>
  <si>
    <t>Pilaroptim 0.136 WP 8 X 100 X 2 gr*</t>
  </si>
  <si>
    <t>Pilaroptim 0.13583 WP</t>
  </si>
  <si>
    <t>25G113-01</t>
  </si>
  <si>
    <t>QPILA10</t>
  </si>
  <si>
    <t>Pilar Up 480 SL 20 X 1 ltr + 1 pack Pilly 5 gr</t>
  </si>
  <si>
    <t>Pilar Up 480 SL</t>
  </si>
  <si>
    <t>QPILL01</t>
  </si>
  <si>
    <t>Pilly 25 WP 20 gr</t>
  </si>
  <si>
    <t>Pilly 25 WP</t>
  </si>
  <si>
    <t>QPINA04</t>
  </si>
  <si>
    <t>Pinamec 20 EC 15 X 1 ltr*</t>
  </si>
  <si>
    <t>Pinamec 20 EC</t>
  </si>
  <si>
    <t>L181023</t>
  </si>
  <si>
    <t>QPINA05</t>
  </si>
  <si>
    <t>Pinamec 20 EC 40 X 200 ml (Logo Protego)*</t>
  </si>
  <si>
    <t>L250526</t>
  </si>
  <si>
    <t>QPINA06</t>
  </si>
  <si>
    <t>Pinamec 20 EC 15 X 1 ltr (Logo Protego)*</t>
  </si>
  <si>
    <t>L290824</t>
  </si>
  <si>
    <t>QPINA07</t>
  </si>
  <si>
    <t>Pinamec 20 EC 20 X 500 ml (Logo Protego)*</t>
  </si>
  <si>
    <t>L050226</t>
  </si>
  <si>
    <t>L060426</t>
  </si>
  <si>
    <t>L110225</t>
  </si>
  <si>
    <t>L210525</t>
  </si>
  <si>
    <t>L260625</t>
  </si>
  <si>
    <t>QPINA10</t>
  </si>
  <si>
    <t>Pinamec 20 EC 50 X 100 ml (Hitam)*</t>
  </si>
  <si>
    <t>I080224</t>
  </si>
  <si>
    <t>I080824</t>
  </si>
  <si>
    <t>QPINA11</t>
  </si>
  <si>
    <t>Pinamec 20 EC 40 X 250 ml (Hitam)*</t>
  </si>
  <si>
    <t>I040423</t>
  </si>
  <si>
    <t>I282225</t>
  </si>
  <si>
    <t>QPINA12</t>
  </si>
  <si>
    <t>Pinamec 20 EC 20 X 500 ml (Hitam)*</t>
  </si>
  <si>
    <t>QPINA13</t>
  </si>
  <si>
    <t>Pinamec 20 EC 20 X 1 ltr (Hitam)*</t>
  </si>
  <si>
    <t>I1211124</t>
  </si>
  <si>
    <t>I200424</t>
  </si>
  <si>
    <t>I281225</t>
  </si>
  <si>
    <t>QPINA14</t>
  </si>
  <si>
    <t>Pinamec 20 EC 15 X 1 ltr (Logo Protego) + Kaos</t>
  </si>
  <si>
    <t>L100526</t>
  </si>
  <si>
    <t>L100925</t>
  </si>
  <si>
    <t>L171225</t>
  </si>
  <si>
    <t>L200325</t>
  </si>
  <si>
    <t>QPINA15</t>
  </si>
  <si>
    <t>Pinamec 20 EC 15 X 1 ltr + Kaos*</t>
  </si>
  <si>
    <t>L110925</t>
  </si>
  <si>
    <t>QPIPA01</t>
  </si>
  <si>
    <t>QPIPA02</t>
  </si>
  <si>
    <t>Pipa Penyemprot Fiberglass YT 3L, 4L, 5L, 7L &amp; 9L</t>
  </si>
  <si>
    <t>Pipa Penyemprot Fiberglass</t>
  </si>
  <si>
    <t>QPIPA03</t>
  </si>
  <si>
    <t>Pipa Semprot</t>
  </si>
  <si>
    <t>QPIRA01</t>
  </si>
  <si>
    <t>Piraklo 250 EC 100 X 100 ml*</t>
  </si>
  <si>
    <t>QPIRA02</t>
  </si>
  <si>
    <t>PYR260110</t>
  </si>
  <si>
    <t>QPITA01</t>
  </si>
  <si>
    <t>Pita Alat Pengikat Tanaman Yoto 25 X 20 X 1 roll*</t>
  </si>
  <si>
    <t>Pita Alat Pengikat Tanaman Yoto</t>
  </si>
  <si>
    <t>QPLAN05</t>
  </si>
  <si>
    <t>Planter Bag 3 Liter No Handle 200 X 15 cm X 18 cm*</t>
  </si>
  <si>
    <t>Planter Bag</t>
  </si>
  <si>
    <t>Tri Usaha Sejahtera Pratama, PT</t>
  </si>
  <si>
    <t>QPLAN06</t>
  </si>
  <si>
    <t>Planter Bag 5 Liter No Handle 200 X 18 cm X 20 cm*</t>
  </si>
  <si>
    <t>QPLAN08</t>
  </si>
  <si>
    <t>Planter Bag 15 Liter 2 Handle Standard HDPE 4cm 150 X 29 cm X 24 cm*</t>
  </si>
  <si>
    <t>QPLAN09</t>
  </si>
  <si>
    <t>Planter Bag 18 Liter 2 Handle Standard HDPE 4cm 150 X 28 cm X 30 cm*</t>
  </si>
  <si>
    <t>QPLAN25</t>
  </si>
  <si>
    <t>28260203011M</t>
  </si>
  <si>
    <t>QPLAST01</t>
  </si>
  <si>
    <t>Plastik Shrinkage 1000 ml (165 X 265 X 30 mlc)</t>
  </si>
  <si>
    <t>QPLAST02</t>
  </si>
  <si>
    <t>Plastik Shrinkage 500 ml Botol Putih (135 X 210 X 30 mlc)</t>
  </si>
  <si>
    <t>QPLEN01</t>
  </si>
  <si>
    <t>CBT4IW1136</t>
  </si>
  <si>
    <t>CBT6CW1010</t>
  </si>
  <si>
    <t>CBT6CW1011</t>
  </si>
  <si>
    <t>CBT6CW1019</t>
  </si>
  <si>
    <t>CBT6DW1028</t>
  </si>
  <si>
    <t>SRG5DW1049</t>
  </si>
  <si>
    <t>SRG5DW1050</t>
  </si>
  <si>
    <t>SRG5IW1093</t>
  </si>
  <si>
    <t>SRG5IW1095</t>
  </si>
  <si>
    <t>SRG5JW1120</t>
  </si>
  <si>
    <t>SRG5LW1130</t>
  </si>
  <si>
    <t>SRG5LW1131</t>
  </si>
  <si>
    <t>SRG5LW1132</t>
  </si>
  <si>
    <t>SRG6CW1017</t>
  </si>
  <si>
    <t>QPLEN02</t>
  </si>
  <si>
    <t>Plenum 50 WG 12 X 10 X 25 gr</t>
  </si>
  <si>
    <t>SRG4BW1022</t>
  </si>
  <si>
    <t>SRG4FW1102</t>
  </si>
  <si>
    <t>SRG4FW1103</t>
  </si>
  <si>
    <t>SRG4FW1104</t>
  </si>
  <si>
    <t>SRG4IW1136</t>
  </si>
  <si>
    <t>SRG5AW1020</t>
  </si>
  <si>
    <t>SRG5IW1091</t>
  </si>
  <si>
    <t>SRG5IW1092</t>
  </si>
  <si>
    <t>SRG5IW1096</t>
  </si>
  <si>
    <t>SRG5JW1114</t>
  </si>
  <si>
    <t>SRG5JW1115</t>
  </si>
  <si>
    <t>SRG5JW1121</t>
  </si>
  <si>
    <t>SRG6CW1008</t>
  </si>
  <si>
    <t>SRG6CW1009</t>
  </si>
  <si>
    <t>SRG6CW1012</t>
  </si>
  <si>
    <t>QPOIN01</t>
  </si>
  <si>
    <t>Pointer 276 SL 20 X 1 ltr New*</t>
  </si>
  <si>
    <t>Pointer 276 SL</t>
  </si>
  <si>
    <t>QPOLO01</t>
  </si>
  <si>
    <t>Polo Shirt MIA (Putih Kombinasi)</t>
  </si>
  <si>
    <t>QPOLY21</t>
  </si>
  <si>
    <t>Polybag Alpen 10/20 X 25 cm - 25 X 1 kg*</t>
  </si>
  <si>
    <t>QPOLY22</t>
  </si>
  <si>
    <t>Polybag Alpen 12.5/25 X 25 cm - 25 X 1 kg*</t>
  </si>
  <si>
    <t>QPOLY24</t>
  </si>
  <si>
    <t>Polybag Alpen 20/40 X 40 cm - 25 X 1 kg*</t>
  </si>
  <si>
    <t>QPOLY27</t>
  </si>
  <si>
    <t>Polybag Alpen 17.5/35 X 35 cm - 25 X 1 kg*</t>
  </si>
  <si>
    <t>QPOLY30</t>
  </si>
  <si>
    <t>Polybag Alpen 15/30 X 30 cm - 25 X 1 kg*</t>
  </si>
  <si>
    <t>QPOLY31</t>
  </si>
  <si>
    <t>Polybag Alpen 12.5/25 X 30 cm - 25 X 1 kg*</t>
  </si>
  <si>
    <t>QPOLY32</t>
  </si>
  <si>
    <t>Polybag Alpen 10/20 X 20 cm - 25 X 1 kg*</t>
  </si>
  <si>
    <t>QPOLY34</t>
  </si>
  <si>
    <t>Polybag Alpen 30/50 X 50 cm - 25 X 1 kg*</t>
  </si>
  <si>
    <t>QPOLY36</t>
  </si>
  <si>
    <t>Polybag Alpen 20/40 X 45 cm - 25 X 1 kg*</t>
  </si>
  <si>
    <t>QPOLY41</t>
  </si>
  <si>
    <t>QPOLY43</t>
  </si>
  <si>
    <t>Polybag Alpen 2.5/5 X 15 cm - 50 X 500 gr*</t>
  </si>
  <si>
    <t>QPOMP01</t>
  </si>
  <si>
    <t>Pompa Air ABC-WP 30 3 inch</t>
  </si>
  <si>
    <t>Pompa Air ABC-WP 30</t>
  </si>
  <si>
    <t>QPOP01</t>
  </si>
  <si>
    <t>Popzole 525 SE 64 X 100 ml*</t>
  </si>
  <si>
    <t>Popsole 525 SE</t>
  </si>
  <si>
    <t>RA2RNS0965</t>
  </si>
  <si>
    <t>QPOP02</t>
  </si>
  <si>
    <t>Popzole 525 SE 48 X 240 ml*</t>
  </si>
  <si>
    <t>Popzole 525 SE</t>
  </si>
  <si>
    <t>24RFS2799</t>
  </si>
  <si>
    <t>23RFS3620</t>
  </si>
  <si>
    <t>25RFS4492</t>
  </si>
  <si>
    <t>RA22RNS0014</t>
  </si>
  <si>
    <t>QPOTT04</t>
  </si>
  <si>
    <t>Pot Tray Dexxan 100 X 72 lubang</t>
  </si>
  <si>
    <t>Pot Tray Dexxan</t>
  </si>
  <si>
    <t>QPOTT05</t>
  </si>
  <si>
    <t>Pot Tray Dexxan 100 X 105 lubang</t>
  </si>
  <si>
    <t>QPOTT07</t>
  </si>
  <si>
    <t>Pot Tray Dexxan 100 X 128 lubang</t>
  </si>
  <si>
    <t>QPOTT09</t>
  </si>
  <si>
    <t>Pot Tray Dexxan 100 X 200 lubang</t>
  </si>
  <si>
    <t>QPOTT10</t>
  </si>
  <si>
    <t>Pot Tray Dexxan 100 X 288 lubang</t>
  </si>
  <si>
    <t>QPOTT11</t>
  </si>
  <si>
    <t>Pot Tray Padi 25 X (60 cm x 30 cm x 3.5 cm)</t>
  </si>
  <si>
    <t>Pot Tray Padi</t>
  </si>
  <si>
    <t>QPOUN01</t>
  </si>
  <si>
    <t>Pounce 20 EC 24 X 500 ml</t>
  </si>
  <si>
    <t>Pounce 20 EC</t>
  </si>
  <si>
    <t>QPOWE01</t>
  </si>
  <si>
    <t>Powercall Cair 20 X 1 ltr*</t>
  </si>
  <si>
    <t>Powercall Cair</t>
  </si>
  <si>
    <t>QPOWE03</t>
  </si>
  <si>
    <t>Power Flower 20 X 500 ml*</t>
  </si>
  <si>
    <t>Power Flower</t>
  </si>
  <si>
    <t>QPOWE04</t>
  </si>
  <si>
    <t>Powersorb Max 550 SL 20 X 1 ltr</t>
  </si>
  <si>
    <t>Powersorb Max 550 SL</t>
  </si>
  <si>
    <t>QPREV01</t>
  </si>
  <si>
    <t>Prevathon 50 SC 24 X 250 ml</t>
  </si>
  <si>
    <t>Prevathon 50 SC</t>
  </si>
  <si>
    <t>Subur Tani Agro Raya Sejahtera, CV</t>
  </si>
  <si>
    <t>V1211B6687</t>
  </si>
  <si>
    <t>V1221B6687</t>
  </si>
  <si>
    <t>V1242B9925</t>
  </si>
  <si>
    <t>V2122B7257</t>
  </si>
  <si>
    <t>V2142B9636</t>
  </si>
  <si>
    <t>V2173B3883</t>
  </si>
  <si>
    <t>V2192B9814</t>
  </si>
  <si>
    <t>V2193B4268</t>
  </si>
  <si>
    <t>V2193B4302</t>
  </si>
  <si>
    <t>V2221B6687</t>
  </si>
  <si>
    <t>QPREV02</t>
  </si>
  <si>
    <t>Prevathon 50 SC 40 X 100 ml</t>
  </si>
  <si>
    <t>V1083M1587</t>
  </si>
  <si>
    <t>V1093M1609-0147</t>
  </si>
  <si>
    <t>V1103M1609</t>
  </si>
  <si>
    <t>V1113M1696</t>
  </si>
  <si>
    <t>V1193M3545</t>
  </si>
  <si>
    <t>V1204M6741</t>
  </si>
  <si>
    <t>V2183M3545</t>
  </si>
  <si>
    <t>V2232M9941</t>
  </si>
  <si>
    <t>V2242M9941</t>
  </si>
  <si>
    <t>V2271A6739</t>
  </si>
  <si>
    <t>QPREV03</t>
  </si>
  <si>
    <t>Previcur N 722SL 100 X 100 ml</t>
  </si>
  <si>
    <t>Previcur N 722SL</t>
  </si>
  <si>
    <t>PI41003457</t>
  </si>
  <si>
    <t>PI41003721</t>
  </si>
  <si>
    <t>PI41003744</t>
  </si>
  <si>
    <t>PI41003809</t>
  </si>
  <si>
    <t>PI41003926</t>
  </si>
  <si>
    <t>PI41004078</t>
  </si>
  <si>
    <t>PI42003014</t>
  </si>
  <si>
    <t>PI42003094</t>
  </si>
  <si>
    <t>PI42003263</t>
  </si>
  <si>
    <t>PI43004694</t>
  </si>
  <si>
    <t>QPREV04</t>
  </si>
  <si>
    <t>Previcur N 722SL 20 X 500 ml</t>
  </si>
  <si>
    <t>PI42003058</t>
  </si>
  <si>
    <t>PI42003194</t>
  </si>
  <si>
    <t>PI42003252</t>
  </si>
  <si>
    <t>PI42003262</t>
  </si>
  <si>
    <t>PI42003266</t>
  </si>
  <si>
    <t>PI42003296</t>
  </si>
  <si>
    <t>PI43004267</t>
  </si>
  <si>
    <t>PI43004637</t>
  </si>
  <si>
    <t>PI43004695</t>
  </si>
  <si>
    <t>QPRIM21</t>
  </si>
  <si>
    <t>Prima-Lima 555 SL 20 ltr + 20 pack Penta-Furon 5 gr</t>
  </si>
  <si>
    <t>Prima-Lima 555 SL</t>
  </si>
  <si>
    <t>QPRIM23</t>
  </si>
  <si>
    <t>Prima-Clink 50 X 100 ml*</t>
  </si>
  <si>
    <t>Prima-Clink</t>
  </si>
  <si>
    <t>QPRIM24</t>
  </si>
  <si>
    <t>Prima-Clink 20 X 250 ml*</t>
  </si>
  <si>
    <t>QPRIM27</t>
  </si>
  <si>
    <t>Prima-Zol 250 EC 20 X 500 ml*</t>
  </si>
  <si>
    <t>Fungisida + ZPT</t>
  </si>
  <si>
    <t>Prima-Zol 250 EC</t>
  </si>
  <si>
    <t>QPRIM28</t>
  </si>
  <si>
    <t>Prima-Zol 250 EC 10 X 1 ltr*</t>
  </si>
  <si>
    <t>QPRIM29</t>
  </si>
  <si>
    <t>Prima-Lima 555 SL 20 X 1 ltr + 1 pack Penta-Furon 5 gr</t>
  </si>
  <si>
    <t>QPRIM30</t>
  </si>
  <si>
    <t>Prima-Kuat 276 SL 20 X 1 ltr*</t>
  </si>
  <si>
    <t>Prima-Kuat 276 SL</t>
  </si>
  <si>
    <t>QPRIM31</t>
  </si>
  <si>
    <t>Prima-Kuat 276 SL 4 X 5 ltr*</t>
  </si>
  <si>
    <t>QPRIM32</t>
  </si>
  <si>
    <t>QPRIM33</t>
  </si>
  <si>
    <t>Prima-Clink 40 X 250 ml*</t>
  </si>
  <si>
    <t>QPRIM34</t>
  </si>
  <si>
    <t>Prima-Zol 250 EC 40 X 250 ml*</t>
  </si>
  <si>
    <t>QPRIM35</t>
  </si>
  <si>
    <t>Prima-Best 150 SL 20 X 1 ltr</t>
  </si>
  <si>
    <t>Prima-Best 150 SL</t>
  </si>
  <si>
    <t>QPRIM36</t>
  </si>
  <si>
    <t>Prima-Lima 555 SL 4 X 5 ltr + 5 pack Penta-Furon 5 gr</t>
  </si>
  <si>
    <t>QPRIM37</t>
  </si>
  <si>
    <t>Prima-Bro Plus 75/0.7/0.7 WP 10 X 15 X 40 gr</t>
  </si>
  <si>
    <t>Prima-Bro Plus 75/0.7/0.7 WP</t>
  </si>
  <si>
    <t>QPROF02</t>
  </si>
  <si>
    <t>Profuron 600 EC</t>
  </si>
  <si>
    <t>QPROF03</t>
  </si>
  <si>
    <t>QPROG02</t>
  </si>
  <si>
    <t>Progressive 50 SC 50 X 100 ml*</t>
  </si>
  <si>
    <t>Progressive 50 SC</t>
  </si>
  <si>
    <t>QPROG03</t>
  </si>
  <si>
    <t>Progressive 50 SC 40 X 250 ml*</t>
  </si>
  <si>
    <t>QPROM09</t>
  </si>
  <si>
    <t>QPROM10</t>
  </si>
  <si>
    <t>QPUPU04</t>
  </si>
  <si>
    <t>Pupuk Fosfat 50 kg MPS*</t>
  </si>
  <si>
    <t>Pupuk Fosfat</t>
  </si>
  <si>
    <t>A1/01/2025</t>
  </si>
  <si>
    <t>A1/02/2026</t>
  </si>
  <si>
    <t>A1/03/2025</t>
  </si>
  <si>
    <t>A1/10/2025</t>
  </si>
  <si>
    <t>A2/04/2026</t>
  </si>
  <si>
    <t>A2/05/2025</t>
  </si>
  <si>
    <t>A2/10/2025</t>
  </si>
  <si>
    <t>A3/04/2025</t>
  </si>
  <si>
    <t>A3/07/2025</t>
  </si>
  <si>
    <t>A3/08/2025</t>
  </si>
  <si>
    <t>A4/01/2026</t>
  </si>
  <si>
    <t>A4/08/2025</t>
  </si>
  <si>
    <t>A4/09/2025</t>
  </si>
  <si>
    <t>A4/10/2024</t>
  </si>
  <si>
    <t>QPUPU09</t>
  </si>
  <si>
    <t>Pupuk Nakula Alegro 10 X 1 kg*</t>
  </si>
  <si>
    <t>Pupuk Nakula Alegro</t>
  </si>
  <si>
    <t>QPUPU10</t>
  </si>
  <si>
    <t>Pupuk Nakula Alegro 5 X 5 kg*</t>
  </si>
  <si>
    <t>QPUPU11</t>
  </si>
  <si>
    <t>Pupuk Nakula Alegro 40 kg*</t>
  </si>
  <si>
    <t>QPUPU14</t>
  </si>
  <si>
    <t>Pupuk Hayati Cair MPS 12 X 1 ltr</t>
  </si>
  <si>
    <t>Pupuk Hayati Cair MPS</t>
  </si>
  <si>
    <t>E1/02/24</t>
  </si>
  <si>
    <t>QPUPU15</t>
  </si>
  <si>
    <t>Pupuk MagneWish Powder 25 X 1 kg</t>
  </si>
  <si>
    <t>QPUPU16</t>
  </si>
  <si>
    <t>QPUPU17</t>
  </si>
  <si>
    <t>Pupuk MagneWish Powder 25 kg</t>
  </si>
  <si>
    <t>QPUPU18</t>
  </si>
  <si>
    <t>QPUPU19</t>
  </si>
  <si>
    <t>Pupuk MagneWish Granule</t>
  </si>
  <si>
    <t>QPUPU21</t>
  </si>
  <si>
    <t>Pupuk Borate Dunia Subur 100 X 250 gr</t>
  </si>
  <si>
    <t>Pupuk Borate Dunia Subur</t>
  </si>
  <si>
    <t>Dunia Kimia Jaya, PT</t>
  </si>
  <si>
    <t>QPUPU22</t>
  </si>
  <si>
    <t>Pupuk MagneWish Granule 10 kg</t>
  </si>
  <si>
    <t>QPUPU23</t>
  </si>
  <si>
    <t>Pupuk MagneWish Granule 25 kg</t>
  </si>
  <si>
    <t>QPUPU24</t>
  </si>
  <si>
    <t>Pupuk YaraMila Winner 50 kg</t>
  </si>
  <si>
    <t>Pupuk YaraMila Winner</t>
  </si>
  <si>
    <t>QPUSH01</t>
  </si>
  <si>
    <t>Push 30/300 OD 50 X 100 ml*</t>
  </si>
  <si>
    <t>EC20230720</t>
  </si>
  <si>
    <t>QPYZE01</t>
  </si>
  <si>
    <t>Pyzero 100 EC 24 X 400 ml</t>
  </si>
  <si>
    <t>Pyzero 100 EC</t>
  </si>
  <si>
    <t>QQAIS02</t>
  </si>
  <si>
    <t>Qaishar 10 WP 100 X 100 gr*</t>
  </si>
  <si>
    <t>Qaishar 10 WP</t>
  </si>
  <si>
    <t>I090922</t>
  </si>
  <si>
    <t>QQAIS03</t>
  </si>
  <si>
    <t>Qaishar 10 WP 20 X 50 X 5 gr</t>
  </si>
  <si>
    <t>QQIUA01</t>
  </si>
  <si>
    <t>Qiuasri Jagung 20 X 1 ltr</t>
  </si>
  <si>
    <t>Qiuasri</t>
  </si>
  <si>
    <t>QQIUA02</t>
  </si>
  <si>
    <t>Qiuasri Jeruk 20 X 1 ltr</t>
  </si>
  <si>
    <t>QQIUA03</t>
  </si>
  <si>
    <t>Qiuasri Cabe 20 X 1 ltr</t>
  </si>
  <si>
    <t>QQIUA04</t>
  </si>
  <si>
    <t>Qiuasri Bawang 20 X 1 ltr</t>
  </si>
  <si>
    <t>QQIUD01</t>
  </si>
  <si>
    <t>Qiudor 25 WP 100 X 100 gr*</t>
  </si>
  <si>
    <t>QQIUD02</t>
  </si>
  <si>
    <t>Qiudor 25 WP 40 X 250 gr*</t>
  </si>
  <si>
    <t>QQIUM03</t>
  </si>
  <si>
    <t>QQIUM06</t>
  </si>
  <si>
    <t>Qiumex 36 EC 40 X 250 ml*</t>
  </si>
  <si>
    <t>QQIUM07</t>
  </si>
  <si>
    <t>Qiumex 36 EC 10 X 1 ltr*</t>
  </si>
  <si>
    <t>QQIUM08</t>
  </si>
  <si>
    <t>Qiumex 36 EC 100 X 100 ml*</t>
  </si>
  <si>
    <t>QQIUM09</t>
  </si>
  <si>
    <t>Qiumino 20 X 250 ml*</t>
  </si>
  <si>
    <t>Qiumino</t>
  </si>
  <si>
    <t>Alphagrow, PT</t>
  </si>
  <si>
    <t>QQIUM10</t>
  </si>
  <si>
    <t>Qiumino 20 X 500 ml*</t>
  </si>
  <si>
    <t>QQIUN01</t>
  </si>
  <si>
    <t>Qiunil 40 X 500 gr*</t>
  </si>
  <si>
    <t>Qiunil</t>
  </si>
  <si>
    <t>QQIUO01</t>
  </si>
  <si>
    <t>Qiuonol 400 SL 30 x 250 ml*</t>
  </si>
  <si>
    <t>Qiuonol 400 SL</t>
  </si>
  <si>
    <t>QQIUO02</t>
  </si>
  <si>
    <t>Qiuonol 50 x 100 ml</t>
  </si>
  <si>
    <t>Qiuonol</t>
  </si>
  <si>
    <t>QQIUO03</t>
  </si>
  <si>
    <t>Qiuonol 30 X 500 ml</t>
  </si>
  <si>
    <t>QQIUS01</t>
  </si>
  <si>
    <t>QQIUS02</t>
  </si>
  <si>
    <t>Qiustar 400 EC 40 X 200 ml*</t>
  </si>
  <si>
    <t>QQIUT02</t>
  </si>
  <si>
    <t>Qiutane 80 WP 25 X 800 gr Biru*</t>
  </si>
  <si>
    <t>Qiutane 80 WP</t>
  </si>
  <si>
    <t>QQIUV01</t>
  </si>
  <si>
    <t>Qiuvita Biru 16.32.16 100 X 100 gr*</t>
  </si>
  <si>
    <t>Qiuvita</t>
  </si>
  <si>
    <t>QQIUV02</t>
  </si>
  <si>
    <t>QQIUV03</t>
  </si>
  <si>
    <t>QQIUV04</t>
  </si>
  <si>
    <t>QQIUV05</t>
  </si>
  <si>
    <t>Qiuvita Merah 16.11.32 100 X 100 gr*</t>
  </si>
  <si>
    <t>QQIUV06</t>
  </si>
  <si>
    <t>Qiuvita Merah 16.11.32 20 X 500 gr*</t>
  </si>
  <si>
    <t>QQIUV07</t>
  </si>
  <si>
    <t>QQIUV08</t>
  </si>
  <si>
    <t>Qiuvita Hayati 30 X 250 ml*</t>
  </si>
  <si>
    <t>QQIUV09</t>
  </si>
  <si>
    <t>Qiuvita Hayati 30 X 500 ml*</t>
  </si>
  <si>
    <t>QQIUV10</t>
  </si>
  <si>
    <t>Qiuvita Hayati 20 X 1 ltr*</t>
  </si>
  <si>
    <t>QQIUV11</t>
  </si>
  <si>
    <t>Qiuvita Biru 16.32.16 100 X 100 gr (Sample)</t>
  </si>
  <si>
    <t>QQIUV12</t>
  </si>
  <si>
    <t>Qiuvita Biru 16.32.16 20 X 500 gr + Kaos*</t>
  </si>
  <si>
    <t>QQIUV13</t>
  </si>
  <si>
    <t>Qiuvita Hijau 32.11.11 20 X 500 gr + Kaos*</t>
  </si>
  <si>
    <t>QQIUV14</t>
  </si>
  <si>
    <t>Qiuvita Merah 16.11.32 20 X 500 gr + Kaos*</t>
  </si>
  <si>
    <t>QQIUV15</t>
  </si>
  <si>
    <t>Qiuvita Merah 16.11.32 100 X 100 gr (Sample)</t>
  </si>
  <si>
    <t>QQIUV16</t>
  </si>
  <si>
    <t>Qiuvita Hijau 32.11.11 100 X 100 gr (Sample)</t>
  </si>
  <si>
    <t>QRAMB01</t>
  </si>
  <si>
    <t>G0126C2601</t>
  </si>
  <si>
    <t>QRAMB06</t>
  </si>
  <si>
    <t>Rambo Peak 550 SL 20 X 1 ltr</t>
  </si>
  <si>
    <t>Rambo Peak 550 SL</t>
  </si>
  <si>
    <t>00625H2201</t>
  </si>
  <si>
    <t>QRATG01</t>
  </si>
  <si>
    <t>0703EE0721</t>
  </si>
  <si>
    <t>1120EE1132</t>
  </si>
  <si>
    <t>2104EE2121</t>
  </si>
  <si>
    <t>2410EE2433</t>
  </si>
  <si>
    <t>3023EE3043</t>
  </si>
  <si>
    <t>3405EE3431</t>
  </si>
  <si>
    <t>3831EE3911</t>
  </si>
  <si>
    <t>4319EE4351</t>
  </si>
  <si>
    <t>4322EE4352</t>
  </si>
  <si>
    <t>4323EE4412</t>
  </si>
  <si>
    <t>4716EE4733</t>
  </si>
  <si>
    <t>4740EE4751</t>
  </si>
  <si>
    <t>4741EE4752</t>
  </si>
  <si>
    <t>4754EE4811</t>
  </si>
  <si>
    <t>4918DD5011</t>
  </si>
  <si>
    <t>5005DD5013</t>
  </si>
  <si>
    <t>5006DD5021</t>
  </si>
  <si>
    <t>QRATO01</t>
  </si>
  <si>
    <t>Ratol 80 P 10 X 100 X 10 gr*</t>
  </si>
  <si>
    <t>CX80ZNP010</t>
  </si>
  <si>
    <t>HV002NP012</t>
  </si>
  <si>
    <t>QRAYA01</t>
  </si>
  <si>
    <t>Rayaxone 400/60 SL 40 X 250 ml*</t>
  </si>
  <si>
    <t>Rayaxone 400/60 SL</t>
  </si>
  <si>
    <t>QRAYA02</t>
  </si>
  <si>
    <t>Rayaxone 400/60 SL 20 X 500 ml*</t>
  </si>
  <si>
    <t>QRAYD01</t>
  </si>
  <si>
    <t>Raydent 200 EC 20 X 500 ml</t>
  </si>
  <si>
    <t>Raydent 200 EC</t>
  </si>
  <si>
    <t>I1025H0701</t>
  </si>
  <si>
    <t>QRAYD02</t>
  </si>
  <si>
    <t>Raydent 200 EC 20 X 1 ltr</t>
  </si>
  <si>
    <t>I1025I2201</t>
  </si>
  <si>
    <t>QREAC01</t>
  </si>
  <si>
    <t>ReAktif 490 SL 20 ltr</t>
  </si>
  <si>
    <t>ReAktif 490 SL</t>
  </si>
  <si>
    <t>QREAC02</t>
  </si>
  <si>
    <t>QREAC06</t>
  </si>
  <si>
    <t>ReAktif 490 SL 4 X 5 ltr</t>
  </si>
  <si>
    <t>Reactive 490 SL</t>
  </si>
  <si>
    <t>QREAD01</t>
  </si>
  <si>
    <t>QRECO06</t>
  </si>
  <si>
    <t>Recor 300 EC 20 X 1 ltr</t>
  </si>
  <si>
    <t>Recor 300 EC</t>
  </si>
  <si>
    <t>F3325G0401</t>
  </si>
  <si>
    <t>F3325H1301</t>
  </si>
  <si>
    <t>F3325J0101</t>
  </si>
  <si>
    <t>QREGE02</t>
  </si>
  <si>
    <t>Regent 50 SC Red 48 X 100 ml</t>
  </si>
  <si>
    <t>2471Q10603</t>
  </si>
  <si>
    <t>2471Q11602</t>
  </si>
  <si>
    <t>2471Q11603</t>
  </si>
  <si>
    <t>2471Q11607</t>
  </si>
  <si>
    <t>2471Q12601</t>
  </si>
  <si>
    <t>2471Q12602</t>
  </si>
  <si>
    <t>2471Q12605</t>
  </si>
  <si>
    <t>2571Q01604</t>
  </si>
  <si>
    <t>2571Q01605</t>
  </si>
  <si>
    <t>2571Q01606</t>
  </si>
  <si>
    <t>2571Q01610</t>
  </si>
  <si>
    <t>2571Q05605</t>
  </si>
  <si>
    <t>2571Q05606</t>
  </si>
  <si>
    <t>2571Q06601</t>
  </si>
  <si>
    <t>2571Q07603</t>
  </si>
  <si>
    <t>2571Q07604</t>
  </si>
  <si>
    <t>2571Q09602</t>
  </si>
  <si>
    <t>2571Q09605</t>
  </si>
  <si>
    <t>2671Q01604</t>
  </si>
  <si>
    <t>2671Q01605</t>
  </si>
  <si>
    <t>2671Q01610</t>
  </si>
  <si>
    <t>2671Q01611</t>
  </si>
  <si>
    <t>2671Q01615</t>
  </si>
  <si>
    <t>2671Q01616</t>
  </si>
  <si>
    <t>2671Q02601</t>
  </si>
  <si>
    <t>QREGE03</t>
  </si>
  <si>
    <t>2470Q09605</t>
  </si>
  <si>
    <t>2470Q10602</t>
  </si>
  <si>
    <t>2470Q11602</t>
  </si>
  <si>
    <t>2470Q11603</t>
  </si>
  <si>
    <t>2470Q12602</t>
  </si>
  <si>
    <t>2570Q01602</t>
  </si>
  <si>
    <t>2570Q01603</t>
  </si>
  <si>
    <t>2570Q01608</t>
  </si>
  <si>
    <t>2570Q04604</t>
  </si>
  <si>
    <t>2570Q05603</t>
  </si>
  <si>
    <t>2570Q06601</t>
  </si>
  <si>
    <t>2570Q06602</t>
  </si>
  <si>
    <t>2570Q07602</t>
  </si>
  <si>
    <t>2570Q09601</t>
  </si>
  <si>
    <t>2570Q11602</t>
  </si>
  <si>
    <t>2570Q12603</t>
  </si>
  <si>
    <t>2670Q01601</t>
  </si>
  <si>
    <t>2670Q01602</t>
  </si>
  <si>
    <t>2670Q01606</t>
  </si>
  <si>
    <t>2670Q01607</t>
  </si>
  <si>
    <t>2670Q01609</t>
  </si>
  <si>
    <t>2670Q01610</t>
  </si>
  <si>
    <t>2670Q02601</t>
  </si>
  <si>
    <t>2670Q02602</t>
  </si>
  <si>
    <t>2670Q03604</t>
  </si>
  <si>
    <t>QREGE09</t>
  </si>
  <si>
    <t>Regent 50 SC Red 24 X 250 ml</t>
  </si>
  <si>
    <t>2489Q10602</t>
  </si>
  <si>
    <t>2489Q11603</t>
  </si>
  <si>
    <t>2489Q11605</t>
  </si>
  <si>
    <t>248Q12601</t>
  </si>
  <si>
    <t>2589Q01602</t>
  </si>
  <si>
    <t>2589Q01603</t>
  </si>
  <si>
    <t>2589Q01604</t>
  </si>
  <si>
    <t>2589Q02601</t>
  </si>
  <si>
    <t>2589Q05605</t>
  </si>
  <si>
    <t>2589Q05606</t>
  </si>
  <si>
    <t>2589Q06601</t>
  </si>
  <si>
    <t>2589Q06603</t>
  </si>
  <si>
    <t>2589Q06604</t>
  </si>
  <si>
    <t>2589Q07601</t>
  </si>
  <si>
    <t>2589Q09604</t>
  </si>
  <si>
    <t>2589Q11601</t>
  </si>
  <si>
    <t>2589Q12601</t>
  </si>
  <si>
    <t>2589Q12604</t>
  </si>
  <si>
    <t>2589Q12605</t>
  </si>
  <si>
    <t>2689Q01601</t>
  </si>
  <si>
    <t>2689Q01603</t>
  </si>
  <si>
    <t>2689Q01604</t>
  </si>
  <si>
    <t>2689Q01605</t>
  </si>
  <si>
    <t>2689Q01606</t>
  </si>
  <si>
    <t>2689Q01608</t>
  </si>
  <si>
    <t>2689Q01609</t>
  </si>
  <si>
    <t>2689Q02602</t>
  </si>
  <si>
    <t>QREMA02</t>
  </si>
  <si>
    <t>Remazole-P 490 EC 40 X 250 ml</t>
  </si>
  <si>
    <t>Remazole-P 490 EC</t>
  </si>
  <si>
    <t>QREMA03</t>
  </si>
  <si>
    <t>Remazole-P 490 EC 20 X 400 ml</t>
  </si>
  <si>
    <t>QREVU02</t>
  </si>
  <si>
    <t>Revus Opti 440 SC 20 X 250 ml</t>
  </si>
  <si>
    <t>Revus opti 440 SC</t>
  </si>
  <si>
    <t>JAK3ES1011</t>
  </si>
  <si>
    <t>JAK3ES1012</t>
  </si>
  <si>
    <t>JAK4DS2006</t>
  </si>
  <si>
    <t>JAK4KS2032</t>
  </si>
  <si>
    <t>JAK5IS1009</t>
  </si>
  <si>
    <t>JAK6CS1001</t>
  </si>
  <si>
    <t>QREXS01</t>
  </si>
  <si>
    <t>Rexstar 69/20 SC 50 X 100 ml*</t>
  </si>
  <si>
    <t>Rexstar 69/20 SC</t>
  </si>
  <si>
    <t>26RFA0878</t>
  </si>
  <si>
    <t>QREXS02</t>
  </si>
  <si>
    <t>Rexstar 69/20 SC 20 X 250 ml*</t>
  </si>
  <si>
    <t>26RFA0879</t>
  </si>
  <si>
    <t>QRICE02</t>
  </si>
  <si>
    <t>Ricestar 69 EC 40 X 250 ml</t>
  </si>
  <si>
    <t>Ricestar 69 EC</t>
  </si>
  <si>
    <t>PITL003496</t>
  </si>
  <si>
    <t>PITL003510</t>
  </si>
  <si>
    <t>PITL003522</t>
  </si>
  <si>
    <t>PITL003525</t>
  </si>
  <si>
    <t>QRICE03</t>
  </si>
  <si>
    <t>Ricestar Xtra 89 OD 100 X 100 ml</t>
  </si>
  <si>
    <t>Ricestar Xtra 89 OD</t>
  </si>
  <si>
    <t>PV00001436</t>
  </si>
  <si>
    <t>PV00001450</t>
  </si>
  <si>
    <t>PV00001467</t>
  </si>
  <si>
    <t>PV00001470</t>
  </si>
  <si>
    <t>PV00001472</t>
  </si>
  <si>
    <t>PV00001481</t>
  </si>
  <si>
    <t>QRICE04</t>
  </si>
  <si>
    <t>Ricestar Xtra 89 OD 40 X 250 ml</t>
  </si>
  <si>
    <t>PV00001397</t>
  </si>
  <si>
    <t>PV00001431</t>
  </si>
  <si>
    <t>PV00001453</t>
  </si>
  <si>
    <t>PV00001465</t>
  </si>
  <si>
    <t>PV00001473</t>
  </si>
  <si>
    <t>PV00001508</t>
  </si>
  <si>
    <t>QRIDO02</t>
  </si>
  <si>
    <t>Ridomil Gold 350 ES 4 X 20 X 12.5 ml</t>
  </si>
  <si>
    <t>Ridomil Gold 350 ES</t>
  </si>
  <si>
    <t>SRG3A2E002</t>
  </si>
  <si>
    <t>SRG5C2E007</t>
  </si>
  <si>
    <t>SRG5G2E018</t>
  </si>
  <si>
    <t>SRG5H2E023</t>
  </si>
  <si>
    <t>SRG5L2E027</t>
  </si>
  <si>
    <t>QRIDO03</t>
  </si>
  <si>
    <t>Ridomil Gold MZ 4/64 WG 100 X 100 gr</t>
  </si>
  <si>
    <t>CBT1K2051X</t>
  </si>
  <si>
    <t>CBT1K2052X</t>
  </si>
  <si>
    <t>CBT2F293RM</t>
  </si>
  <si>
    <t>CBT3A504RM</t>
  </si>
  <si>
    <t>CBT3J734RM</t>
  </si>
  <si>
    <t>CBT4E849RM</t>
  </si>
  <si>
    <t>SRG5E098RM</t>
  </si>
  <si>
    <t>SRG5G167RM</t>
  </si>
  <si>
    <t>SRG5G168RM</t>
  </si>
  <si>
    <t>QRIDO04</t>
  </si>
  <si>
    <t>Ridomil Gold MZ 4/64 WG 20 X 500 gr</t>
  </si>
  <si>
    <t>CBT2E288RM</t>
  </si>
  <si>
    <t>CBT3E610RM</t>
  </si>
  <si>
    <t>CBT4A741RM</t>
  </si>
  <si>
    <t>CBT4A742RM</t>
  </si>
  <si>
    <t>CBT4A743RM</t>
  </si>
  <si>
    <t>QRIDO05</t>
  </si>
  <si>
    <t>Ridomil Gold MZ 4/64 WG 40 X 250 gr</t>
  </si>
  <si>
    <t>CBT3A501RM</t>
  </si>
  <si>
    <t>CBT3J718RM</t>
  </si>
  <si>
    <t>CBT5G167RM</t>
  </si>
  <si>
    <t>QRING01</t>
  </si>
  <si>
    <t>Ring Biru Plastik Kecil</t>
  </si>
  <si>
    <t>QRIOM01</t>
  </si>
  <si>
    <t>Riomax 300 EC 100 X 100 ml*</t>
  </si>
  <si>
    <t>Riomax 300 EC</t>
  </si>
  <si>
    <t>2F230329</t>
  </si>
  <si>
    <t>2F230807</t>
  </si>
  <si>
    <t>2F240206</t>
  </si>
  <si>
    <t>QRIOM02</t>
  </si>
  <si>
    <t>Riomax 300 EC 40 X 250 ml*</t>
  </si>
  <si>
    <t>2F240308</t>
  </si>
  <si>
    <t>QRIZO02</t>
  </si>
  <si>
    <t>Rizotin 100 EC 20 X 500 ml</t>
  </si>
  <si>
    <t>Rizotin 100 EC</t>
  </si>
  <si>
    <t>QRIZO03</t>
  </si>
  <si>
    <t>Rizotin 100 EC 50 X 100 ml</t>
  </si>
  <si>
    <t>QRIZO04</t>
  </si>
  <si>
    <t>Rizotin 100 EC 40 X 250 ml</t>
  </si>
  <si>
    <t>QROBU01</t>
  </si>
  <si>
    <t>Robust 50 X 100 ml*</t>
  </si>
  <si>
    <t>Robust</t>
  </si>
  <si>
    <t>QROBU02</t>
  </si>
  <si>
    <t>Robust 40 X 200 ml*</t>
  </si>
  <si>
    <t>QROGE02</t>
  </si>
  <si>
    <t>Roger 480 SL 20 X 1 ltr</t>
  </si>
  <si>
    <t>Roger 480 SL</t>
  </si>
  <si>
    <t>G0424I1001</t>
  </si>
  <si>
    <t>G0424K1501</t>
  </si>
  <si>
    <t>QROGE03</t>
  </si>
  <si>
    <t>Roger 480 SL 4 X 5 ltr</t>
  </si>
  <si>
    <t>G0424K1901</t>
  </si>
  <si>
    <t>G0425E1901</t>
  </si>
  <si>
    <t>QROTR01</t>
  </si>
  <si>
    <t>Rotraz 200 EC 20 X 500 ml*</t>
  </si>
  <si>
    <t>Rotraz 200 EC</t>
  </si>
  <si>
    <t>QROTR02</t>
  </si>
  <si>
    <t>Rotraz 200 EC 50 X 100 ml*</t>
  </si>
  <si>
    <t>QROUN01</t>
  </si>
  <si>
    <t>Round Up 486 SL</t>
  </si>
  <si>
    <t>503011-12</t>
  </si>
  <si>
    <t>508014-15</t>
  </si>
  <si>
    <t>509016-17</t>
  </si>
  <si>
    <t>604019-02</t>
  </si>
  <si>
    <t>BP411023</t>
  </si>
  <si>
    <t>BP502005</t>
  </si>
  <si>
    <t>BP502006</t>
  </si>
  <si>
    <t>BP504004</t>
  </si>
  <si>
    <t>BP506014</t>
  </si>
  <si>
    <t>BP506015</t>
  </si>
  <si>
    <t>BP508011</t>
  </si>
  <si>
    <t>BP509011</t>
  </si>
  <si>
    <t>BP509012</t>
  </si>
  <si>
    <t>BP511007</t>
  </si>
  <si>
    <t>BP601006</t>
  </si>
  <si>
    <t>BP604014</t>
  </si>
  <si>
    <t>BP605005</t>
  </si>
  <si>
    <t>BP605015</t>
  </si>
  <si>
    <t>QROUN02</t>
  </si>
  <si>
    <t>Round Up 486 SL 20 ltr</t>
  </si>
  <si>
    <t>QROUN03</t>
  </si>
  <si>
    <t>Round Up 486 SL 4 X 4 ltr</t>
  </si>
  <si>
    <t>BP502019</t>
  </si>
  <si>
    <t>BP601002</t>
  </si>
  <si>
    <t>BP604012</t>
  </si>
  <si>
    <t>QROUN04</t>
  </si>
  <si>
    <t>506007-8-9</t>
  </si>
  <si>
    <t>507018-19</t>
  </si>
  <si>
    <t>508017-18</t>
  </si>
  <si>
    <t>BP504001</t>
  </si>
  <si>
    <t>BP504002</t>
  </si>
  <si>
    <t>QROUP01</t>
  </si>
  <si>
    <t>Roupix 455/100 SL 20 X 1 ltr</t>
  </si>
  <si>
    <t>Roupix 455/100 SL</t>
  </si>
  <si>
    <t>QROZA01</t>
  </si>
  <si>
    <t>Roza Xtra 610 EC 100 X 100 ml*</t>
  </si>
  <si>
    <t>Roza Xtra 610 EC</t>
  </si>
  <si>
    <t>AY222002</t>
  </si>
  <si>
    <t>QROZA02</t>
  </si>
  <si>
    <t>Roza Xtra 610 EC 20 X 400 ml*</t>
  </si>
  <si>
    <t>ROZA001</t>
  </si>
  <si>
    <t>QROZA03</t>
  </si>
  <si>
    <t>Roza Xtra 610 EC 12 X 900 ml*</t>
  </si>
  <si>
    <t>ANT20221206</t>
  </si>
  <si>
    <t>QRUBO01</t>
  </si>
  <si>
    <t>Rubost 50 X 100 ml</t>
  </si>
  <si>
    <t>Rubost</t>
  </si>
  <si>
    <t>01ANT20250522</t>
  </si>
  <si>
    <t>QRUBO02</t>
  </si>
  <si>
    <t>Rubost 40 X 200 ml*</t>
  </si>
  <si>
    <t>01ANT20251024</t>
  </si>
  <si>
    <t>01ANT20260408</t>
  </si>
  <si>
    <t>QRUMP01</t>
  </si>
  <si>
    <t>Rumpas 110 EW 100 X 100 ml</t>
  </si>
  <si>
    <t>Rumpas 110 EW</t>
  </si>
  <si>
    <t>PITL003478</t>
  </si>
  <si>
    <t>PITL003492</t>
  </si>
  <si>
    <t>PITL003499</t>
  </si>
  <si>
    <t>PITL003500</t>
  </si>
  <si>
    <t>PITL003501</t>
  </si>
  <si>
    <t>PITL003502</t>
  </si>
  <si>
    <t>PITL003506</t>
  </si>
  <si>
    <t>PITL003508</t>
  </si>
  <si>
    <t>PITL003511</t>
  </si>
  <si>
    <t>PITL003512</t>
  </si>
  <si>
    <t>PITL003514</t>
  </si>
  <si>
    <t>PITL003515</t>
  </si>
  <si>
    <t>PITL003517</t>
  </si>
  <si>
    <t>PITL003518</t>
  </si>
  <si>
    <t>PITL003520</t>
  </si>
  <si>
    <t>PITL003526</t>
  </si>
  <si>
    <t>PITL003528</t>
  </si>
  <si>
    <t>PITL003529</t>
  </si>
  <si>
    <t>PITL003531</t>
  </si>
  <si>
    <t>QRUMP02</t>
  </si>
  <si>
    <t>Rumpas 110 EW 40 X 250 ml</t>
  </si>
  <si>
    <t>PITL003484</t>
  </si>
  <si>
    <t>PITL003490</t>
  </si>
  <si>
    <t>PITL003491</t>
  </si>
  <si>
    <t>PITL003503</t>
  </si>
  <si>
    <t>PITL003504</t>
  </si>
  <si>
    <t>PITL003505</t>
  </si>
  <si>
    <t>PITL003509</t>
  </si>
  <si>
    <t>PITL003513</t>
  </si>
  <si>
    <t>PITL003516</t>
  </si>
  <si>
    <t>PITL003519</t>
  </si>
  <si>
    <t>PITL003523</t>
  </si>
  <si>
    <t>PITL003527</t>
  </si>
  <si>
    <t>PITL003538</t>
  </si>
  <si>
    <t>QSAAF01</t>
  </si>
  <si>
    <t>Saaf 75 WP 20 X 400 gr</t>
  </si>
  <si>
    <t>Saaf 75 WP</t>
  </si>
  <si>
    <t>2EUJSAS7516</t>
  </si>
  <si>
    <t>2FVYMAC7504</t>
  </si>
  <si>
    <t>2FVYMAC7509</t>
  </si>
  <si>
    <t>2JUJSAF7541</t>
  </si>
  <si>
    <t>QSAGR02</t>
  </si>
  <si>
    <t>Sagri-Storm 100/400/50 SC</t>
  </si>
  <si>
    <t>QSAGR03</t>
  </si>
  <si>
    <t>Sagri-Storm 100/400/50 SC 20 X 500 ml*</t>
  </si>
  <si>
    <t>QSAGR04</t>
  </si>
  <si>
    <t>QSAGR05</t>
  </si>
  <si>
    <t>Sagri-Meth 77 SP 100 X 100 gr*</t>
  </si>
  <si>
    <t>Sagri-Meth 77 SP</t>
  </si>
  <si>
    <t>QSAGR06</t>
  </si>
  <si>
    <t>Sagri-Meth 77 SP 25 X 400 gr*</t>
  </si>
  <si>
    <t>QSAGR07</t>
  </si>
  <si>
    <t>Sagri-Mox 52 WP 100 X 100 gr*</t>
  </si>
  <si>
    <t>Sagri-Mox 52 WP</t>
  </si>
  <si>
    <t>QSAGR08</t>
  </si>
  <si>
    <t>Sagri-Mox 52 WP 25 X 400 gr*</t>
  </si>
  <si>
    <t>QSAMI01</t>
  </si>
  <si>
    <t>Samite 135 EC 50 X 250 ml</t>
  </si>
  <si>
    <t>Akarisida</t>
  </si>
  <si>
    <t>Samite 135 EC</t>
  </si>
  <si>
    <t>I1224J1501</t>
  </si>
  <si>
    <t>I1225C0401-1</t>
  </si>
  <si>
    <t>I1225D1701</t>
  </si>
  <si>
    <t>I1225F0301</t>
  </si>
  <si>
    <t>I1225H0501</t>
  </si>
  <si>
    <t>I1225J0701</t>
  </si>
  <si>
    <t>I1225L0901</t>
  </si>
  <si>
    <t>I1226B0901</t>
  </si>
  <si>
    <t>I1226C0401</t>
  </si>
  <si>
    <t>QSAMI02</t>
  </si>
  <si>
    <t>Samite 135 EC 50 X 100 ml</t>
  </si>
  <si>
    <t>11225K2101</t>
  </si>
  <si>
    <t>I1224J1101</t>
  </si>
  <si>
    <t>I1224L0901</t>
  </si>
  <si>
    <t>I1225E0201</t>
  </si>
  <si>
    <t>I1225G0701</t>
  </si>
  <si>
    <t>I1226B2701</t>
  </si>
  <si>
    <t>QSAMI04</t>
  </si>
  <si>
    <t>Samite 135 EC 20 X 1 ltr</t>
  </si>
  <si>
    <t>11225K0401</t>
  </si>
  <si>
    <t>11225K0501</t>
  </si>
  <si>
    <t>I1226B1001</t>
  </si>
  <si>
    <t>QSANG04</t>
  </si>
  <si>
    <t>Sangit 50 EC 20 X 1 ltr</t>
  </si>
  <si>
    <t>Sangit 50 EC</t>
  </si>
  <si>
    <t>QSAPR01</t>
  </si>
  <si>
    <t>Saprodap 16.20.0+125 @25 kg</t>
  </si>
  <si>
    <t>Saprodap</t>
  </si>
  <si>
    <t>QSARO02</t>
  </si>
  <si>
    <t>Saromyl 35 SD 20 X 20 X 5 gr</t>
  </si>
  <si>
    <t>Saromyl 35 SD</t>
  </si>
  <si>
    <t>F2124H2801</t>
  </si>
  <si>
    <t>F2125B2501</t>
  </si>
  <si>
    <t>F2125D1501</t>
  </si>
  <si>
    <t>F2125E1501</t>
  </si>
  <si>
    <t>F2125G0101</t>
  </si>
  <si>
    <t>F2125J3001</t>
  </si>
  <si>
    <t>F2125K0301</t>
  </si>
  <si>
    <t>F2126B2101</t>
  </si>
  <si>
    <t>F2126B2301</t>
  </si>
  <si>
    <t>F2126C2501</t>
  </si>
  <si>
    <t>F2126C2601</t>
  </si>
  <si>
    <t>QSARU01</t>
  </si>
  <si>
    <t>Sarung Java Karlos</t>
  </si>
  <si>
    <t>QSARU02</t>
  </si>
  <si>
    <t>Sarung Atlas</t>
  </si>
  <si>
    <t>QSARU03</t>
  </si>
  <si>
    <t>Sarung Tanwin</t>
  </si>
  <si>
    <t>QSATG01</t>
  </si>
  <si>
    <t>Satgaz 75 WP Magic Blue 10 X 800 gr*</t>
  </si>
  <si>
    <t>Satgas 75 WP</t>
  </si>
  <si>
    <t>B-04</t>
  </si>
  <si>
    <t>B-05</t>
  </si>
  <si>
    <t>B-06</t>
  </si>
  <si>
    <t>MBB02AB</t>
  </si>
  <si>
    <t>MBB02ABK</t>
  </si>
  <si>
    <t>MBB04AQ</t>
  </si>
  <si>
    <t>SATGAZMBB04AQ</t>
  </si>
  <si>
    <t>SATGAZMBB05AQK</t>
  </si>
  <si>
    <t>QSATG02</t>
  </si>
  <si>
    <t>Satgaz 75 WP Magic Blue 40 X 250 gr*</t>
  </si>
  <si>
    <t>B-07</t>
  </si>
  <si>
    <t>MBB07AQ</t>
  </si>
  <si>
    <t>MBB08AB</t>
  </si>
  <si>
    <t>MBB08AQ</t>
  </si>
  <si>
    <t>SATGAZMBB08AQ</t>
  </si>
  <si>
    <t>QSATU02</t>
  </si>
  <si>
    <t>Saturn Plus 20 X 500 ml*</t>
  </si>
  <si>
    <t>Saturn Plus</t>
  </si>
  <si>
    <t>QSATU03</t>
  </si>
  <si>
    <t>Saturn Plus 20 X 250 ml*</t>
  </si>
  <si>
    <t>QSATU05</t>
  </si>
  <si>
    <t>Saturn Plus 20 X 1 ltr*</t>
  </si>
  <si>
    <t>QSATY01</t>
  </si>
  <si>
    <t>Satyazeb 80 WP 20 X 1 kg</t>
  </si>
  <si>
    <t>Satyazeb 80 WP</t>
  </si>
  <si>
    <t>MFD2803141374</t>
  </si>
  <si>
    <t>MFG250619-103</t>
  </si>
  <si>
    <t>QSAWI02</t>
  </si>
  <si>
    <t>Sawi Dora 12 X 15 X 25 gr*</t>
  </si>
  <si>
    <t>Sawi Dora</t>
  </si>
  <si>
    <t>QSAWI06</t>
  </si>
  <si>
    <t>Sawi Majapahit 12 X 15 X 25 gr*</t>
  </si>
  <si>
    <t>Sawi Majapahit</t>
  </si>
  <si>
    <t>QSAWI29</t>
  </si>
  <si>
    <t>Sawi Dora 1 kg</t>
  </si>
  <si>
    <t>QSAWI32</t>
  </si>
  <si>
    <t>Sawi Dora 500 gr</t>
  </si>
  <si>
    <t>QSCOR02</t>
  </si>
  <si>
    <t>Score 250 EC 40 X 250 ml</t>
  </si>
  <si>
    <t>Score 250 EC</t>
  </si>
  <si>
    <t>JAK4B06013</t>
  </si>
  <si>
    <t>JAK4B06014</t>
  </si>
  <si>
    <t>JAK4B06015</t>
  </si>
  <si>
    <t>JAK4B07016</t>
  </si>
  <si>
    <t>JAK4B07017</t>
  </si>
  <si>
    <t>JAK4B07018</t>
  </si>
  <si>
    <t>JAK4C22020</t>
  </si>
  <si>
    <t>JAK4D26026</t>
  </si>
  <si>
    <t>JAK4D29028</t>
  </si>
  <si>
    <t>JAK4D30027</t>
  </si>
  <si>
    <t>JAK4G25045</t>
  </si>
  <si>
    <t>JAK4G30050</t>
  </si>
  <si>
    <t>JAK4H02053</t>
  </si>
  <si>
    <t>JAK4H08054</t>
  </si>
  <si>
    <t>JAK5B04009</t>
  </si>
  <si>
    <t>JAK5B07010</t>
  </si>
  <si>
    <t>JAK5B13013</t>
  </si>
  <si>
    <t>JAK5B24014</t>
  </si>
  <si>
    <t>JAK5G15049</t>
  </si>
  <si>
    <t>JAK5G24050</t>
  </si>
  <si>
    <t>JAK5G25051</t>
  </si>
  <si>
    <t>JAK5G25052</t>
  </si>
  <si>
    <t>JAK5G25053</t>
  </si>
  <si>
    <t>JAK5G29055</t>
  </si>
  <si>
    <t>JAK6B04006</t>
  </si>
  <si>
    <t>JAK6B12011</t>
  </si>
  <si>
    <t>JAK6B13012</t>
  </si>
  <si>
    <t>JAK6B18017</t>
  </si>
  <si>
    <t>JAK6B18018</t>
  </si>
  <si>
    <t>JAK6C17021</t>
  </si>
  <si>
    <t>JAK6C17022</t>
  </si>
  <si>
    <t>JAK6C26023</t>
  </si>
  <si>
    <t>JAK6C27025</t>
  </si>
  <si>
    <t>JAK6D01030</t>
  </si>
  <si>
    <t>QSCOR03</t>
  </si>
  <si>
    <t>Score 250 EC 50 X 80 ml</t>
  </si>
  <si>
    <t>JAK4F14037</t>
  </si>
  <si>
    <t>JAK4G30049</t>
  </si>
  <si>
    <t>JAK4H01051</t>
  </si>
  <si>
    <t>JAK4H14056</t>
  </si>
  <si>
    <t>JAK5C19020</t>
  </si>
  <si>
    <t>JAK5C20022</t>
  </si>
  <si>
    <t>JAK5E25035</t>
  </si>
  <si>
    <t>JAK5E26036</t>
  </si>
  <si>
    <t>JAK5F14042</t>
  </si>
  <si>
    <t>JAK5F14043</t>
  </si>
  <si>
    <t>JAK5F16044</t>
  </si>
  <si>
    <t>JAK5H23059</t>
  </si>
  <si>
    <t>JAK5H27060</t>
  </si>
  <si>
    <t>JAK5K21086</t>
  </si>
  <si>
    <t>JAK5L03090</t>
  </si>
  <si>
    <t>JAK5L23095</t>
  </si>
  <si>
    <t>JAK6B13014</t>
  </si>
  <si>
    <t>JAK6C02019</t>
  </si>
  <si>
    <t>JAK6D22036</t>
  </si>
  <si>
    <t>JAK6D22037</t>
  </si>
  <si>
    <t>JKF5F16045</t>
  </si>
  <si>
    <t>QSEED01</t>
  </si>
  <si>
    <t>Smk. Seedless F1 Classic 20 X 6 X 20 gr</t>
  </si>
  <si>
    <t>250618AF01</t>
  </si>
  <si>
    <t>250805AF02</t>
  </si>
  <si>
    <t>250906AF01</t>
  </si>
  <si>
    <t>260302AF01</t>
  </si>
  <si>
    <t>260312AF01</t>
  </si>
  <si>
    <t>260406AF01</t>
  </si>
  <si>
    <t>260417AF01</t>
  </si>
  <si>
    <t>260417AF02</t>
  </si>
  <si>
    <t>260507AF01</t>
  </si>
  <si>
    <t>QSEKO02</t>
  </si>
  <si>
    <t>Sekop Tanaman Goodman Transplanter 05-008 100 X 1</t>
  </si>
  <si>
    <t>Sekop Tanaman Goodman Transplanter</t>
  </si>
  <si>
    <t>QSELA01</t>
  </si>
  <si>
    <t>QSELA02</t>
  </si>
  <si>
    <t>Selang YT 4L, 5L, 7L &amp; 9L</t>
  </si>
  <si>
    <t>QSELA09</t>
  </si>
  <si>
    <t>Selang Drip Saikyo 3/4 inch</t>
  </si>
  <si>
    <t>QSELA10</t>
  </si>
  <si>
    <t>QSELT01</t>
  </si>
  <si>
    <t>Seltima 100 CS 20 X 500 ml</t>
  </si>
  <si>
    <t>Seltima 100 CS</t>
  </si>
  <si>
    <t>S25031901</t>
  </si>
  <si>
    <t>S25041902</t>
  </si>
  <si>
    <t>S25071901</t>
  </si>
  <si>
    <t>S25071902</t>
  </si>
  <si>
    <t>S25121904</t>
  </si>
  <si>
    <t>S26011901</t>
  </si>
  <si>
    <t>S26021901</t>
  </si>
  <si>
    <t>S26031902</t>
  </si>
  <si>
    <t>S26041901</t>
  </si>
  <si>
    <t>S26041902</t>
  </si>
  <si>
    <t>QSELT02</t>
  </si>
  <si>
    <t>Seltima 100 CS 24 X 250 ml</t>
  </si>
  <si>
    <t>S24082102</t>
  </si>
  <si>
    <t>S24122101</t>
  </si>
  <si>
    <t>S24122102</t>
  </si>
  <si>
    <t>S25022102</t>
  </si>
  <si>
    <t>S25042101</t>
  </si>
  <si>
    <t>S25062102</t>
  </si>
  <si>
    <t>S25072101</t>
  </si>
  <si>
    <t>S25072102</t>
  </si>
  <si>
    <t>S25122101</t>
  </si>
  <si>
    <t>S26022101</t>
  </si>
  <si>
    <t>S26032101</t>
  </si>
  <si>
    <t>S26042102</t>
  </si>
  <si>
    <t>QSENY01</t>
  </si>
  <si>
    <t>Senyawa Humat Bumi Ijo 10 X 1 kg</t>
  </si>
  <si>
    <t>Senyawa Humat Bumi Ijo</t>
  </si>
  <si>
    <t>Lautan Luas, PT</t>
  </si>
  <si>
    <t>QSEVI02</t>
  </si>
  <si>
    <t>Sevin 85 SP 100 X 100 gr</t>
  </si>
  <si>
    <t>Sevin 85 SP</t>
  </si>
  <si>
    <t>2505EE2531</t>
  </si>
  <si>
    <t>3102EE3123</t>
  </si>
  <si>
    <t>3104DD3151</t>
  </si>
  <si>
    <t>3401DD3441</t>
  </si>
  <si>
    <t>3503DD3531</t>
  </si>
  <si>
    <t>3504DD3541</t>
  </si>
  <si>
    <t>3504DD3921</t>
  </si>
  <si>
    <t>3805DD3852</t>
  </si>
  <si>
    <t>3906DD3931</t>
  </si>
  <si>
    <t>4401EE4411</t>
  </si>
  <si>
    <t>4401EE4412</t>
  </si>
  <si>
    <t>4803EE4842</t>
  </si>
  <si>
    <t>I803FFI83I</t>
  </si>
  <si>
    <t>QSEVI03</t>
  </si>
  <si>
    <t>Sevin 85 SP 40 X 500 gr</t>
  </si>
  <si>
    <t>0805FF0851</t>
  </si>
  <si>
    <t>1801EE1811</t>
  </si>
  <si>
    <t>2501EE2521</t>
  </si>
  <si>
    <t>3801EE3841</t>
  </si>
  <si>
    <t>3802EE3841</t>
  </si>
  <si>
    <t>4101EE4141</t>
  </si>
  <si>
    <t>41020D4141</t>
  </si>
  <si>
    <t>4805EE4851</t>
  </si>
  <si>
    <t>5102EE5111</t>
  </si>
  <si>
    <t>70FF721</t>
  </si>
  <si>
    <t>90FF911</t>
  </si>
  <si>
    <t>I804FFI832</t>
  </si>
  <si>
    <t>QSG0101</t>
  </si>
  <si>
    <t>SG.01 30 X 500 gr (M2U)*</t>
  </si>
  <si>
    <t>SG 01</t>
  </si>
  <si>
    <t>QSG0501</t>
  </si>
  <si>
    <t>SG.05 30 X 500 gr (M2U)*</t>
  </si>
  <si>
    <t>SG 05</t>
  </si>
  <si>
    <t>QSG0502</t>
  </si>
  <si>
    <t>SG.05 200 X 100 gr (M2U)*</t>
  </si>
  <si>
    <t>39142701P2</t>
  </si>
  <si>
    <t>20143101P1</t>
  </si>
  <si>
    <t>QSHEN01</t>
  </si>
  <si>
    <t>Shenzi Plus 400 SC 50 X 100 ml</t>
  </si>
  <si>
    <t>Shenzi Plus 400 SC</t>
  </si>
  <si>
    <t>6-KW3CTP4001</t>
  </si>
  <si>
    <t>QSIDA08</t>
  </si>
  <si>
    <t>Sidafos 480 SL Hitam 20 X 1 ltr</t>
  </si>
  <si>
    <t>Sidafos 480 SL</t>
  </si>
  <si>
    <t>B-01</t>
  </si>
  <si>
    <t>QSIDA09</t>
  </si>
  <si>
    <t>Sidapyr 325 EC 40 X 250 ml*</t>
  </si>
  <si>
    <t>Sidapyr 325 EC</t>
  </si>
  <si>
    <t>B01</t>
  </si>
  <si>
    <t>QSIDA10</t>
  </si>
  <si>
    <t>Sidapyr 325 EC 25 X 400 ml*</t>
  </si>
  <si>
    <t>32551/B03</t>
  </si>
  <si>
    <t>QSIDA11</t>
  </si>
  <si>
    <t>Sidamec 20 EC Black 15 X 1 ltr*</t>
  </si>
  <si>
    <t>Sidamec 20 EC Black</t>
  </si>
  <si>
    <t>101B/15-08-25/B28</t>
  </si>
  <si>
    <t>B-30</t>
  </si>
  <si>
    <t>B-37/2026</t>
  </si>
  <si>
    <t>B-38/2026</t>
  </si>
  <si>
    <t>B-39/2026</t>
  </si>
  <si>
    <t>B01SIDAMECMC</t>
  </si>
  <si>
    <t>B01SIDAMECTR</t>
  </si>
  <si>
    <t>B02SIDAMECHN</t>
  </si>
  <si>
    <t>I001B</t>
  </si>
  <si>
    <t>I001B/07-10-25/B30</t>
  </si>
  <si>
    <t>QSIDA12</t>
  </si>
  <si>
    <t>Sidatan XR 525 SL 25 X 400 ml</t>
  </si>
  <si>
    <t>Sidatan XR 525 SL</t>
  </si>
  <si>
    <t>B14SIDATANXRGA</t>
  </si>
  <si>
    <t>B15SIDATANXRDA</t>
  </si>
  <si>
    <t>B15SIDATANXRGA</t>
  </si>
  <si>
    <t>QSIDA13</t>
  </si>
  <si>
    <t>Sidatan XR 525 SL 40 X 200 ml</t>
  </si>
  <si>
    <t>B15SIDATANXRNH</t>
  </si>
  <si>
    <t>QSIDA14</t>
  </si>
  <si>
    <t>Sidatan XR 525 SL 15 X 1 ltr</t>
  </si>
  <si>
    <t>B12SIDATANXRGA</t>
  </si>
  <si>
    <t>QSIDA15</t>
  </si>
  <si>
    <t>Sidamec 20 EC Black 25 X 500 ml</t>
  </si>
  <si>
    <t>B-09/2026</t>
  </si>
  <si>
    <t>QSIGN01</t>
  </si>
  <si>
    <t>Sign Board Associate</t>
  </si>
  <si>
    <t>QSIKL02</t>
  </si>
  <si>
    <t>Siklon 5.7 WG 4 X 40 X 25 gr*</t>
  </si>
  <si>
    <t>Siklon 5.7 WG</t>
  </si>
  <si>
    <t>QSILK01</t>
  </si>
  <si>
    <t>Silken 100 X 100 ml*</t>
  </si>
  <si>
    <t>Silken</t>
  </si>
  <si>
    <t>QSIMO01</t>
  </si>
  <si>
    <t>Simodis 100 DC 50 X 100 ml</t>
  </si>
  <si>
    <t>Simodis 100 DC</t>
  </si>
  <si>
    <t>JAK4I23025</t>
  </si>
  <si>
    <t>JAK4I24026</t>
  </si>
  <si>
    <t>JAK4I24027</t>
  </si>
  <si>
    <t>JAK4I25028</t>
  </si>
  <si>
    <t>JAK4I26030</t>
  </si>
  <si>
    <t>JAK4I26031</t>
  </si>
  <si>
    <t>JAK4I30034</t>
  </si>
  <si>
    <t>JAK4J23035</t>
  </si>
  <si>
    <t>JAK4J24036</t>
  </si>
  <si>
    <t>JAK4J28041</t>
  </si>
  <si>
    <t>JAK4L30049</t>
  </si>
  <si>
    <t>JAK5A14005</t>
  </si>
  <si>
    <t>JAK5B11016</t>
  </si>
  <si>
    <t>JAK5B11017</t>
  </si>
  <si>
    <t>JAK5D27044 (KODE UNIK)</t>
  </si>
  <si>
    <t>JAK5D28045 (KODE UNIK)</t>
  </si>
  <si>
    <t>QSINA07</t>
  </si>
  <si>
    <t>Sinagrowth 20 TB 100 X 10 X 5 gr*</t>
  </si>
  <si>
    <t>Tab</t>
  </si>
  <si>
    <t>Sinagrowth 20 TB</t>
  </si>
  <si>
    <t>QSINA08</t>
  </si>
  <si>
    <t>Sinasen 300 SC 40 X 250 ml*</t>
  </si>
  <si>
    <t>Sinasen 300 SC</t>
  </si>
  <si>
    <t>QSINE01</t>
  </si>
  <si>
    <t>Sinergy 300 EC 50 X 80 ml</t>
  </si>
  <si>
    <t>Sinergy 300 EC</t>
  </si>
  <si>
    <t>QSINE02</t>
  </si>
  <si>
    <t>Sinergy 300 EC 40 X 250 ml</t>
  </si>
  <si>
    <t>QSINT01</t>
  </si>
  <si>
    <t>Sintrop 80 WG 40 X 10 X 4 gr</t>
  </si>
  <si>
    <t>Sintrop 80 WG</t>
  </si>
  <si>
    <t>24RNA1290</t>
  </si>
  <si>
    <t>QSINW01</t>
  </si>
  <si>
    <t>Sinway 1 - 300/10 SC 20 X 500 ml</t>
  </si>
  <si>
    <t>Sinway Satu 300/10 SC</t>
  </si>
  <si>
    <t>QSINW02</t>
  </si>
  <si>
    <t>Sinway 1 - 300/10 SC 10 X 1 ltr</t>
  </si>
  <si>
    <t>QSINW03</t>
  </si>
  <si>
    <t>Sinway 1 - 300/10 SC 40 X 250 ml</t>
  </si>
  <si>
    <t>QSIVA01</t>
  </si>
  <si>
    <t>Sivanto Prime 200 SL 100 X 100 ml</t>
  </si>
  <si>
    <t>Sivanto Prime 200 SL</t>
  </si>
  <si>
    <t>PQ22020004</t>
  </si>
  <si>
    <t>PQ22020005</t>
  </si>
  <si>
    <t>PQ22070008</t>
  </si>
  <si>
    <t>QSIVA03</t>
  </si>
  <si>
    <t>Sivanto Prime 200 SL 50 X 100 ml</t>
  </si>
  <si>
    <t>PQ22100009</t>
  </si>
  <si>
    <t>QSMK07</t>
  </si>
  <si>
    <t>Smk. Maduri F1 12 X 10 X 20 gr</t>
  </si>
  <si>
    <t>Smk. Maduri</t>
  </si>
  <si>
    <t>QSMK19</t>
  </si>
  <si>
    <t>Smk. Bali Flower F1 20 X 6 X 20 gr</t>
  </si>
  <si>
    <t>Smk. Bali Flower</t>
  </si>
  <si>
    <t>250408AF01</t>
  </si>
  <si>
    <t>251203AF01</t>
  </si>
  <si>
    <t>260103AF01</t>
  </si>
  <si>
    <t>QSMK24</t>
  </si>
  <si>
    <t>Smk. Madrid F1 12 X 10 X 20 gr*</t>
  </si>
  <si>
    <t>QSMK27</t>
  </si>
  <si>
    <t>Smk. Inden F1 12 X 10 X 20 gr*</t>
  </si>
  <si>
    <t>Semangka Inden</t>
  </si>
  <si>
    <t>QSMK30</t>
  </si>
  <si>
    <t>Smk. Mardy F1 12 X 10 X 20 gr</t>
  </si>
  <si>
    <t>Smk. Mardy F1</t>
  </si>
  <si>
    <t>QSMK31</t>
  </si>
  <si>
    <t>Smk. Big Maduri F1 12 X 10 X 20 gr*</t>
  </si>
  <si>
    <t>QSMK32</t>
  </si>
  <si>
    <t>Smk. Redin F1 20 X 6 X 20 gr</t>
  </si>
  <si>
    <t>Smk. Redin</t>
  </si>
  <si>
    <t>260109AF01</t>
  </si>
  <si>
    <t>QSMK35</t>
  </si>
  <si>
    <t>Smk. Marina F1 10 X 12 X 20 gr</t>
  </si>
  <si>
    <t>Smk. Marina F1</t>
  </si>
  <si>
    <t>QSMK36</t>
  </si>
  <si>
    <t>Smk. Non Biji Barcelona 5 X 15 X 20 gr</t>
  </si>
  <si>
    <t>Smk. Non Biji Barcelona</t>
  </si>
  <si>
    <t>QSMK37</t>
  </si>
  <si>
    <t>Smk. Arsenal F1 12 X 10 X 20 gr</t>
  </si>
  <si>
    <t>Smk. Arsenal F1</t>
  </si>
  <si>
    <t>QSMK38</t>
  </si>
  <si>
    <t>Smk. Seedless F1 Setabindo Black 20 X 6 X 20 gr</t>
  </si>
  <si>
    <t>Smk. Seedless F1 Setabindo Black</t>
  </si>
  <si>
    <t>250926AF01</t>
  </si>
  <si>
    <t>250927AF01</t>
  </si>
  <si>
    <t>QSMK39</t>
  </si>
  <si>
    <t>Smk. Non Biji MU F1 5 X 15 X 20 gr</t>
  </si>
  <si>
    <t>Smk. Non Biji MU F1</t>
  </si>
  <si>
    <t>QSOFI02</t>
  </si>
  <si>
    <t>Sofia 200/70/30 OD 32 X 250 ml*</t>
  </si>
  <si>
    <t>Sofia 200/70/30 OD</t>
  </si>
  <si>
    <t>QSOFI03</t>
  </si>
  <si>
    <t>Sofia 200/70/30 OD 16 X 500 ml*</t>
  </si>
  <si>
    <t>QSOFI04</t>
  </si>
  <si>
    <t>Sofia 200/70/30 OD 8 X 1 ltr*</t>
  </si>
  <si>
    <t>QSOLU01</t>
  </si>
  <si>
    <t>Solutus GKN 25 kg</t>
  </si>
  <si>
    <t>Solutus GKN</t>
  </si>
  <si>
    <t>12072027A01-03</t>
  </si>
  <si>
    <t>QSORT06</t>
  </si>
  <si>
    <t>Sortie 30/6 WP 30 X 400 gr (M2U)</t>
  </si>
  <si>
    <t>Sortie 30/6 WP</t>
  </si>
  <si>
    <t>QSPON01</t>
  </si>
  <si>
    <t>0708EE0811</t>
  </si>
  <si>
    <t>0802EE0851</t>
  </si>
  <si>
    <t>1157EE1231</t>
  </si>
  <si>
    <t>1219EE1241</t>
  </si>
  <si>
    <t>1219EE1252</t>
  </si>
  <si>
    <t>1710FF742</t>
  </si>
  <si>
    <t>1737FF162</t>
  </si>
  <si>
    <t>1737FF822</t>
  </si>
  <si>
    <t>1801EE1812</t>
  </si>
  <si>
    <t>1917FF1931</t>
  </si>
  <si>
    <t>1917FF1932</t>
  </si>
  <si>
    <t>1917FF1942</t>
  </si>
  <si>
    <t>1917FF1951</t>
  </si>
  <si>
    <t>1917FF1952</t>
  </si>
  <si>
    <t>2208EE2312</t>
  </si>
  <si>
    <t>22D8EE2311</t>
  </si>
  <si>
    <t>22D8EE2312</t>
  </si>
  <si>
    <t>2546EE2611</t>
  </si>
  <si>
    <t>2546EE2612</t>
  </si>
  <si>
    <t>2606DD2622</t>
  </si>
  <si>
    <t>2611EE2631</t>
  </si>
  <si>
    <t>2612EE2722</t>
  </si>
  <si>
    <t>2613DD2631</t>
  </si>
  <si>
    <t>2613EE2731</t>
  </si>
  <si>
    <t>2613EE2732</t>
  </si>
  <si>
    <t>3016EE3112</t>
  </si>
  <si>
    <t>3038EE3131</t>
  </si>
  <si>
    <t>3210EE3322</t>
  </si>
  <si>
    <t>3304DD3322</t>
  </si>
  <si>
    <t>3312DD3411</t>
  </si>
  <si>
    <t>3322DD3442</t>
  </si>
  <si>
    <t>3334DD3541</t>
  </si>
  <si>
    <t>3342DD3451</t>
  </si>
  <si>
    <t>3836DD4041</t>
  </si>
  <si>
    <t>QSPON02</t>
  </si>
  <si>
    <t>0812EE0851</t>
  </si>
  <si>
    <t>0819EE0852</t>
  </si>
  <si>
    <t>1044EE1111</t>
  </si>
  <si>
    <t>115EE1131</t>
  </si>
  <si>
    <t>1802EE1812</t>
  </si>
  <si>
    <t>2319EE2411</t>
  </si>
  <si>
    <t>2319EE2412</t>
  </si>
  <si>
    <t>2413EE2452</t>
  </si>
  <si>
    <t>2503EE2521</t>
  </si>
  <si>
    <t>2514EE232</t>
  </si>
  <si>
    <t>2514EE2532</t>
  </si>
  <si>
    <t>2606DD2621</t>
  </si>
  <si>
    <t>2614DD2641</t>
  </si>
  <si>
    <t>2727EE2832</t>
  </si>
  <si>
    <t>2804EE2923</t>
  </si>
  <si>
    <t>2924EE2941</t>
  </si>
  <si>
    <t>3115EE3212</t>
  </si>
  <si>
    <t>3122EE3222</t>
  </si>
  <si>
    <t>3215EE3341</t>
  </si>
  <si>
    <t>3221EE3421</t>
  </si>
  <si>
    <t>3401EE3441</t>
  </si>
  <si>
    <t>343IEE3521</t>
  </si>
  <si>
    <t>3602EE3641</t>
  </si>
  <si>
    <t>3825DD3852</t>
  </si>
  <si>
    <t>5134DD5242</t>
  </si>
  <si>
    <t>5307DE0141</t>
  </si>
  <si>
    <t>736FF81</t>
  </si>
  <si>
    <t>814FF183</t>
  </si>
  <si>
    <t>QSPON03</t>
  </si>
  <si>
    <t>1144EE1211</t>
  </si>
  <si>
    <t>1145EE1212</t>
  </si>
  <si>
    <t>1226EE1251</t>
  </si>
  <si>
    <t>1935DD1951</t>
  </si>
  <si>
    <t>1935DD1952</t>
  </si>
  <si>
    <t>2302EE2322</t>
  </si>
  <si>
    <t>2402EE2431</t>
  </si>
  <si>
    <t>2523EE2532</t>
  </si>
  <si>
    <t>2603EE2622</t>
  </si>
  <si>
    <t>2630EE2723</t>
  </si>
  <si>
    <t>3028EE3053</t>
  </si>
  <si>
    <t>3302EE3422</t>
  </si>
  <si>
    <t>3501EE3521</t>
  </si>
  <si>
    <t>3516EE3531</t>
  </si>
  <si>
    <t>3612EE3711</t>
  </si>
  <si>
    <t>3729DD3821</t>
  </si>
  <si>
    <t>3817DD3651</t>
  </si>
  <si>
    <t>3930EE4011</t>
  </si>
  <si>
    <t>4001DD4021</t>
  </si>
  <si>
    <t>4001EE402I</t>
  </si>
  <si>
    <t>5002DD5022</t>
  </si>
  <si>
    <t>5016DD5042</t>
  </si>
  <si>
    <t>5025DD5052</t>
  </si>
  <si>
    <t>633FF171</t>
  </si>
  <si>
    <t>80FF82</t>
  </si>
  <si>
    <t>QSPON06</t>
  </si>
  <si>
    <t>Spontas 450 SL 50 X 200 ml*</t>
  </si>
  <si>
    <t>QSPON07</t>
  </si>
  <si>
    <t>Spontas 450 SL 20 X 500 ml*</t>
  </si>
  <si>
    <t>QSPON08</t>
  </si>
  <si>
    <t>Spontas 450 SL 10 X 1 ltr*</t>
  </si>
  <si>
    <t>QSPRA12</t>
  </si>
  <si>
    <t>Sprayer Senapan Magneto*</t>
  </si>
  <si>
    <t>Sprayer Senapan Magneto</t>
  </si>
  <si>
    <t>QSPRA14</t>
  </si>
  <si>
    <t>Sprayer Hokita 20 X 2 ltr</t>
  </si>
  <si>
    <t>Sprayer Hokita</t>
  </si>
  <si>
    <t>QSPRA15</t>
  </si>
  <si>
    <t>Sprayer</t>
  </si>
  <si>
    <t>Sprayer Elektrik Quda Karisma</t>
  </si>
  <si>
    <t>QSPRA21</t>
  </si>
  <si>
    <t>Sprayboost 30 X 15 X 25 ml*</t>
  </si>
  <si>
    <t>Sprayboost</t>
  </si>
  <si>
    <t>QSPRA22</t>
  </si>
  <si>
    <t>Sprayboost 50 X 50 ml*</t>
  </si>
  <si>
    <t>L040222</t>
  </si>
  <si>
    <t>QSPRA23</t>
  </si>
  <si>
    <t>Sprayboost 50 X 100 ml*</t>
  </si>
  <si>
    <t>QSPRA24</t>
  </si>
  <si>
    <t>Sprayboost 40 X 250 ml*</t>
  </si>
  <si>
    <t>MFD202002004</t>
  </si>
  <si>
    <t>QSPRA32</t>
  </si>
  <si>
    <t>Sprayer Hokita 30 X 1 ltr</t>
  </si>
  <si>
    <t>QSPRA38</t>
  </si>
  <si>
    <t>Sprayer Apung Hokita</t>
  </si>
  <si>
    <t>QSPRA39</t>
  </si>
  <si>
    <t>QSPRA40</t>
  </si>
  <si>
    <t>QSPRA41</t>
  </si>
  <si>
    <t>Sprayer Elektrik Quda Karisma 10 L 1 X 6 pcs</t>
  </si>
  <si>
    <t>QSPRA43</t>
  </si>
  <si>
    <t>Sprayer 3 IN 1 KAN 16 Ltr</t>
  </si>
  <si>
    <t>Sprayer 3 IN 1 KAN</t>
  </si>
  <si>
    <t>QSPRA44</t>
  </si>
  <si>
    <t>QSPRA46</t>
  </si>
  <si>
    <t>Sprayer Quda Karisma 5 L 1 x 6 pcs (Kuning)</t>
  </si>
  <si>
    <t>QSPRA47</t>
  </si>
  <si>
    <t>QSPRA48</t>
  </si>
  <si>
    <t>Sprayer Quda Karisma 2in1 16 ltr</t>
  </si>
  <si>
    <t>QSPRA49</t>
  </si>
  <si>
    <t>Sprayer Elektrik Quda Karisma 5 L 1 x 6 pcs (Putih)</t>
  </si>
  <si>
    <t>QSPRA50</t>
  </si>
  <si>
    <t>Sprayboost 20 X 500 ml</t>
  </si>
  <si>
    <t>L220625</t>
  </si>
  <si>
    <t>QSPRA51</t>
  </si>
  <si>
    <t>Sprayer Gendong Elektrik DGW Knapsack 16 ltr</t>
  </si>
  <si>
    <t>Sprayer DGW 16 ltr</t>
  </si>
  <si>
    <t>DGW, PT</t>
  </si>
  <si>
    <t>QSPRA52</t>
  </si>
  <si>
    <t>Sprayer Gendong Elektik DGW ECO.02 16 ltr</t>
  </si>
  <si>
    <t>Sprayer DGW 16 ltr Eco</t>
  </si>
  <si>
    <t>QSPYK01</t>
  </si>
  <si>
    <t>Spyker 135 SL 20 X 1 ltr*</t>
  </si>
  <si>
    <t>Spyker 135 SL</t>
  </si>
  <si>
    <t>L020426</t>
  </si>
  <si>
    <t>L030525</t>
  </si>
  <si>
    <t>L040325</t>
  </si>
  <si>
    <t>L140524</t>
  </si>
  <si>
    <t>L200924</t>
  </si>
  <si>
    <t>L260825</t>
  </si>
  <si>
    <t>QSPYK02</t>
  </si>
  <si>
    <t>Spyker 135 SL 4 X 5 ltr*</t>
  </si>
  <si>
    <t>L251224</t>
  </si>
  <si>
    <t>QSPYK03</t>
  </si>
  <si>
    <t>Spyker 135 SL 20 ltr*</t>
  </si>
  <si>
    <t>QSTAR01</t>
  </si>
  <si>
    <t>Starquat 135 SL 20 ltr</t>
  </si>
  <si>
    <t>Starkuat 135 SL</t>
  </si>
  <si>
    <t>QSTAR02</t>
  </si>
  <si>
    <t>Starquat 135 SL 20 X 1 ltr</t>
  </si>
  <si>
    <t>QSTAR05</t>
  </si>
  <si>
    <t>Starquat 135 SL 4 X 5 ltr</t>
  </si>
  <si>
    <t>QSTAR13</t>
  </si>
  <si>
    <t>Stardon 60 WP 10 X 8 X 100 gr</t>
  </si>
  <si>
    <t>Stardon 60 WP</t>
  </si>
  <si>
    <t>255008271T1</t>
  </si>
  <si>
    <t>QSTIC04</t>
  </si>
  <si>
    <t>Sticker Goal</t>
  </si>
  <si>
    <t>QSTICQVT01</t>
  </si>
  <si>
    <t>Sticker Qiuvita Merah</t>
  </si>
  <si>
    <t>QSTICQVT02</t>
  </si>
  <si>
    <t>Sticker Qiuvita Hijau</t>
  </si>
  <si>
    <t>QSTIK01</t>
  </si>
  <si>
    <t>Stiker Master Box Futay "10 X 1 L"</t>
  </si>
  <si>
    <t>QSTIK02</t>
  </si>
  <si>
    <t>Stiker MKP 1 kg</t>
  </si>
  <si>
    <t>QSUIC02</t>
  </si>
  <si>
    <t>Suica 50/20 WG 5 X 10 X 100 gr*</t>
  </si>
  <si>
    <t>083666A</t>
  </si>
  <si>
    <t>093687B</t>
  </si>
  <si>
    <t>093731A</t>
  </si>
  <si>
    <t>103662A</t>
  </si>
  <si>
    <t>103713A</t>
  </si>
  <si>
    <t>103739A</t>
  </si>
  <si>
    <t>133694A</t>
  </si>
  <si>
    <t>163648A</t>
  </si>
  <si>
    <t>173614A</t>
  </si>
  <si>
    <t>183530A</t>
  </si>
  <si>
    <t>193530B</t>
  </si>
  <si>
    <t>QSUIC03</t>
  </si>
  <si>
    <t>Suica 50/20 WG 10 X 20 X 25 gr*</t>
  </si>
  <si>
    <t>093567A</t>
  </si>
  <si>
    <t>093687A</t>
  </si>
  <si>
    <t>123520A</t>
  </si>
  <si>
    <t>123569B</t>
  </si>
  <si>
    <t>123741A</t>
  </si>
  <si>
    <t>183659A</t>
  </si>
  <si>
    <t>QSULF01</t>
  </si>
  <si>
    <t>Sulfaron 200/50 EC 50 X 200 ml</t>
  </si>
  <si>
    <t>Sulfaron 200/50 EC</t>
  </si>
  <si>
    <t>QSUNB01</t>
  </si>
  <si>
    <t>Sunbird 50 kg</t>
  </si>
  <si>
    <t>Sunbird</t>
  </si>
  <si>
    <t>01.01.2025.620</t>
  </si>
  <si>
    <t>25/23793</t>
  </si>
  <si>
    <t>25/26154</t>
  </si>
  <si>
    <t>QSUPE10</t>
  </si>
  <si>
    <t>IDM001316040</t>
  </si>
  <si>
    <t>QSUPE11</t>
  </si>
  <si>
    <t>Super-Soil 24 X 500 gr</t>
  </si>
  <si>
    <t>QSWIT01</t>
  </si>
  <si>
    <t>Switch Off 62.5 WG 20 X 20 X 20 gr*</t>
  </si>
  <si>
    <t>Switch Off 62.5 WG</t>
  </si>
  <si>
    <t>RA2RNS1758</t>
  </si>
  <si>
    <t>QSYMB01</t>
  </si>
  <si>
    <t>Symbisect 2/30 WG</t>
  </si>
  <si>
    <t>02ANT2024LY092301</t>
  </si>
  <si>
    <t>QSYMB02</t>
  </si>
  <si>
    <t>Symbisect 2/30 WG 75 X 100 gr*</t>
  </si>
  <si>
    <t>QSYMB03</t>
  </si>
  <si>
    <t>QSYMP01</t>
  </si>
  <si>
    <t>Symphony Plus 40 X 100 ml*</t>
  </si>
  <si>
    <t>Symphony Plus</t>
  </si>
  <si>
    <t>ADV173A001</t>
  </si>
  <si>
    <t>ADV2012002</t>
  </si>
  <si>
    <t>QSYMP02</t>
  </si>
  <si>
    <t>Symphony Plus 32 X 250 ml*</t>
  </si>
  <si>
    <t>ADV094A001</t>
  </si>
  <si>
    <t>QTABU02</t>
  </si>
  <si>
    <t>Tabung Kosong</t>
  </si>
  <si>
    <t>QTAEK01</t>
  </si>
  <si>
    <t>Taekwando 25 EC 20 X 1 ltr</t>
  </si>
  <si>
    <t>Taekwando 25 EC</t>
  </si>
  <si>
    <t>QTALI03</t>
  </si>
  <si>
    <t>Tali Kapas Cap Kelud 15 X 900 gr (Putih)*</t>
  </si>
  <si>
    <t>Tali Kapas Cap Kelud</t>
  </si>
  <si>
    <t>Kelud Jaya, UD</t>
  </si>
  <si>
    <t>QTALI04</t>
  </si>
  <si>
    <t>Tali Surya</t>
  </si>
  <si>
    <t>Abadi Nylon Rope &amp; Fishing Net Manufacturing, PT</t>
  </si>
  <si>
    <t>QTALI05</t>
  </si>
  <si>
    <t>Tali Kapas Cap Kelud 28 X 450 gr (Putih)*</t>
  </si>
  <si>
    <t>QTALI06</t>
  </si>
  <si>
    <t>Tali Gawar 989 40 X 600 gr*</t>
  </si>
  <si>
    <t>QTALI07</t>
  </si>
  <si>
    <t>Tali Bahu EDD</t>
  </si>
  <si>
    <t>QTALI08</t>
  </si>
  <si>
    <t>Tali Gendong</t>
  </si>
  <si>
    <t>QTAMO01</t>
  </si>
  <si>
    <t>Tamoxanil 6/24 WP 20 X 400 gr*</t>
  </si>
  <si>
    <t>Tamoxanil 6/24 WP</t>
  </si>
  <si>
    <t>QTAMP01</t>
  </si>
  <si>
    <t>Tampidor 200 SL 40 X 100 ml*</t>
  </si>
  <si>
    <t>Tampidor 200 SL</t>
  </si>
  <si>
    <t>I279I401STI</t>
  </si>
  <si>
    <t>QTAMP03</t>
  </si>
  <si>
    <t>Tampidor 25 WP 100 X 100 gr*</t>
  </si>
  <si>
    <t>Tampidor 25 WP</t>
  </si>
  <si>
    <t>I321M201NE</t>
  </si>
  <si>
    <t>QTAMP04</t>
  </si>
  <si>
    <t>Tampidor 200 SL 40 X 200 ml*</t>
  </si>
  <si>
    <t>QTANG08</t>
  </si>
  <si>
    <t>Tangki Yoto 6 X 5 ltr</t>
  </si>
  <si>
    <t>QTANG10</t>
  </si>
  <si>
    <t>Tangki Yoto 6 X 9 ltr</t>
  </si>
  <si>
    <t>QTANG12</t>
  </si>
  <si>
    <t>Tangki Yoto 15 X 2 ltr</t>
  </si>
  <si>
    <t>QTANG39</t>
  </si>
  <si>
    <t>Sprayer Gendong Semi Otomatis Yoto 16 ltr</t>
  </si>
  <si>
    <t>QTANG41</t>
  </si>
  <si>
    <t>Tangki Swan 16 ltr BE (BTR)</t>
  </si>
  <si>
    <t>QTANG43</t>
  </si>
  <si>
    <t>Tangki ABC-7 2T 20 Ltr</t>
  </si>
  <si>
    <t>Tangki ABC</t>
  </si>
  <si>
    <t>QTANG47</t>
  </si>
  <si>
    <t>Tangki TOP AGRI Single Fungsi 16 ltr baterai*</t>
  </si>
  <si>
    <t>Tangki TOP AGRI</t>
  </si>
  <si>
    <t>QTANG48</t>
  </si>
  <si>
    <t>Tangki TOP AGRI Double Fungsi 16 ltr baterai*</t>
  </si>
  <si>
    <t>Adj. Harga beli</t>
  </si>
  <si>
    <t>QTANG49</t>
  </si>
  <si>
    <t>Tangki Dragon Star 16 ltr baterai (Biru)*</t>
  </si>
  <si>
    <t>Tangki Dragon Star</t>
  </si>
  <si>
    <t>QTANG51</t>
  </si>
  <si>
    <t>Tangki Dragon Star 16 ltr baterai (Hijau)*</t>
  </si>
  <si>
    <t>QTANG52</t>
  </si>
  <si>
    <t>QTANG54</t>
  </si>
  <si>
    <t>Tangki ABC 16 ltr BTR (Kuning)</t>
  </si>
  <si>
    <t>QTANG55</t>
  </si>
  <si>
    <t>Tangki Swan 16 ltr F (BTR) Bisi 959</t>
  </si>
  <si>
    <t>QTANG56</t>
  </si>
  <si>
    <t>Tangki Swan 16 ltr F (BTR) Bisi 321</t>
  </si>
  <si>
    <t>QTANG57</t>
  </si>
  <si>
    <t>Tangki Swan 16 ltr F (BTR) Bisi MSI</t>
  </si>
  <si>
    <t>QTANG58</t>
  </si>
  <si>
    <t>Tangki Dragon Star 16 ltr Double Fungsi (Biru)</t>
  </si>
  <si>
    <t>QTANG59</t>
  </si>
  <si>
    <t>QTANG60</t>
  </si>
  <si>
    <t>Tangki ABC-20PS 4T 20 ltr</t>
  </si>
  <si>
    <t>QTEBA01</t>
  </si>
  <si>
    <t>Teballo 250 SL Red 50 X 100 ml*</t>
  </si>
  <si>
    <t>Teballo 250 SL Red</t>
  </si>
  <si>
    <t>QTEBA02</t>
  </si>
  <si>
    <t>Teballo 250 SL Red 40 X 250 ml*</t>
  </si>
  <si>
    <t>QTERB01</t>
  </si>
  <si>
    <t>TB26O2251000</t>
  </si>
  <si>
    <t>QTERM01</t>
  </si>
  <si>
    <t>Termikon 15 EC 20 X 400 ml</t>
  </si>
  <si>
    <t>Bahan Pengawet Kayu</t>
  </si>
  <si>
    <t>Termikon 15 EC</t>
  </si>
  <si>
    <t>QTERM02</t>
  </si>
  <si>
    <t>Termikon 15 EC 50 X 100 ml</t>
  </si>
  <si>
    <t>QTERM03</t>
  </si>
  <si>
    <t>Terminator 135 EC 40 X 250 ml*</t>
  </si>
  <si>
    <t>Terminator 135 EC</t>
  </si>
  <si>
    <t>23GAT1041</t>
  </si>
  <si>
    <t>24GAT0714I-I</t>
  </si>
  <si>
    <t>25GAT04141-I</t>
  </si>
  <si>
    <t>QTERM04</t>
  </si>
  <si>
    <t>Terminator 135 EC 20 X 500 ml*</t>
  </si>
  <si>
    <t>21AD0206</t>
  </si>
  <si>
    <t>25GAT0514</t>
  </si>
  <si>
    <t>QTERO02</t>
  </si>
  <si>
    <t>Terong Hijo 12 X 15 X 10 gr*</t>
  </si>
  <si>
    <t>Terong Hijo</t>
  </si>
  <si>
    <t>QTERO03</t>
  </si>
  <si>
    <t>QTERO05</t>
  </si>
  <si>
    <t>Terong Welut 12 X 15 X 10 gr</t>
  </si>
  <si>
    <t>Terong Welut</t>
  </si>
  <si>
    <t>QTERO08</t>
  </si>
  <si>
    <t>Terong Bungo F1 12 X 20 X 5 gr*</t>
  </si>
  <si>
    <t>QTERO13</t>
  </si>
  <si>
    <t>Terong Prince 07 F1 20 X 12 X 10 gr*</t>
  </si>
  <si>
    <t>Terong Prince 07 F1</t>
  </si>
  <si>
    <t>250226AF01</t>
  </si>
  <si>
    <t>250303AF01</t>
  </si>
  <si>
    <t>250825AF01</t>
  </si>
  <si>
    <t>250903AF01</t>
  </si>
  <si>
    <t>251024AF03</t>
  </si>
  <si>
    <t>251105AF03</t>
  </si>
  <si>
    <t>251115AF01</t>
  </si>
  <si>
    <t>251120AF01</t>
  </si>
  <si>
    <t>251127AF01</t>
  </si>
  <si>
    <t>QTERO18</t>
  </si>
  <si>
    <t>Terong Bungo 500 gr</t>
  </si>
  <si>
    <t>Terong Bungo</t>
  </si>
  <si>
    <t>QTERO23</t>
  </si>
  <si>
    <t>Terong Prince 07 F1 20 X 24 X 5 gr</t>
  </si>
  <si>
    <t>250225AF01</t>
  </si>
  <si>
    <t>250424AF01</t>
  </si>
  <si>
    <t>QTERO24</t>
  </si>
  <si>
    <t>Terong Kayla F1 20 X 24 X 5 gr</t>
  </si>
  <si>
    <t>Terong Kayla F1</t>
  </si>
  <si>
    <t>250514AF01</t>
  </si>
  <si>
    <t>QTERO25</t>
  </si>
  <si>
    <t>Terong Hijo 100 gr</t>
  </si>
  <si>
    <t>QTHRI01</t>
  </si>
  <si>
    <t>ThripMat 50 X 100 ml</t>
  </si>
  <si>
    <t>ThripMat</t>
  </si>
  <si>
    <t>XC25082801</t>
  </si>
  <si>
    <t>QTHRO02</t>
  </si>
  <si>
    <t>Throne 250 EC 20 X 250 ml</t>
  </si>
  <si>
    <t>Throne 250 EC</t>
  </si>
  <si>
    <t>0401FF0432</t>
  </si>
  <si>
    <t>1001FF1041</t>
  </si>
  <si>
    <t>1101DD1151</t>
  </si>
  <si>
    <t>1702DD1712</t>
  </si>
  <si>
    <t>2001EE2031</t>
  </si>
  <si>
    <t>2001FF2033</t>
  </si>
  <si>
    <t>2401DD2442</t>
  </si>
  <si>
    <t>2901DD2943</t>
  </si>
  <si>
    <t>3002EE3031</t>
  </si>
  <si>
    <t>3701EE3742</t>
  </si>
  <si>
    <t>3801DD3833</t>
  </si>
  <si>
    <t>QTHRO03</t>
  </si>
  <si>
    <t>Throne 250 EC 20 X 500 ml</t>
  </si>
  <si>
    <t>0701FF0742</t>
  </si>
  <si>
    <t>1501EE1541</t>
  </si>
  <si>
    <t>2501DD2531</t>
  </si>
  <si>
    <t>3001CC3011</t>
  </si>
  <si>
    <t>3003EE3031</t>
  </si>
  <si>
    <t>4701EE4751</t>
  </si>
  <si>
    <t>QTHRO04</t>
  </si>
  <si>
    <t>Throne 250 EC 48 X 100 ml</t>
  </si>
  <si>
    <t>0901FF0912</t>
  </si>
  <si>
    <t>2101EE2141</t>
  </si>
  <si>
    <t>2901DD2343</t>
  </si>
  <si>
    <t>3401DD3431</t>
  </si>
  <si>
    <t>3801DD3843</t>
  </si>
  <si>
    <t>5301DD5313</t>
  </si>
  <si>
    <t>QTIEZ01</t>
  </si>
  <si>
    <t>Tiezene 80 WP 20 X 1 kg</t>
  </si>
  <si>
    <t>Tiezen</t>
  </si>
  <si>
    <t>QTIEZ02</t>
  </si>
  <si>
    <t>2026011B</t>
  </si>
  <si>
    <t>QTIMU04</t>
  </si>
  <si>
    <t>Timun Renes F1 12 X 15 X 10 gr*</t>
  </si>
  <si>
    <t>Timun Renes</t>
  </si>
  <si>
    <t>QTIMU06</t>
  </si>
  <si>
    <t>Timun Wuku 12 X 10 X 20 gr*</t>
  </si>
  <si>
    <t>Timun Wuku</t>
  </si>
  <si>
    <t>QTIMU11</t>
  </si>
  <si>
    <t>Timun Micro 203 20 X 20 X 10 gr</t>
  </si>
  <si>
    <t>Timun Micro 203</t>
  </si>
  <si>
    <t>QTIMU20</t>
  </si>
  <si>
    <t>Timun Hercules Plus 20 X 6 X 20 gr</t>
  </si>
  <si>
    <t>Timun Hercules Plus</t>
  </si>
  <si>
    <t>QTIMU24</t>
  </si>
  <si>
    <t>Timun Pesona 20 20 X 6 X 20 gr</t>
  </si>
  <si>
    <t>Timun Pesona 20</t>
  </si>
  <si>
    <t>QTIMU29</t>
  </si>
  <si>
    <t>Timun Semi F1 12 X 10 X 20 gr*</t>
  </si>
  <si>
    <t>Timun Semi F1</t>
  </si>
  <si>
    <t>QTIMU33</t>
  </si>
  <si>
    <t>Timun Cordova F1 20 X 12 X 10 gr</t>
  </si>
  <si>
    <t>Timun Cordova F1</t>
  </si>
  <si>
    <t>250522AF01</t>
  </si>
  <si>
    <t>260311AF01</t>
  </si>
  <si>
    <t>QTIMU34</t>
  </si>
  <si>
    <t>Timun Cordova F1 20 X 6 X 20 gr</t>
  </si>
  <si>
    <t>260225AF01</t>
  </si>
  <si>
    <t>260310AF01</t>
  </si>
  <si>
    <t>260504AF01</t>
  </si>
  <si>
    <t>260511AF01</t>
  </si>
  <si>
    <t>260526AF01</t>
  </si>
  <si>
    <t>QTIMU35</t>
  </si>
  <si>
    <t>Timun Saemi F1 12 X 12 X 20 gr*</t>
  </si>
  <si>
    <t>Timun Saemi F1</t>
  </si>
  <si>
    <t>QTINK01</t>
  </si>
  <si>
    <t>Tinker 400 SC 40 X 200 ml*</t>
  </si>
  <si>
    <t>Tinker 400 SC</t>
  </si>
  <si>
    <t>QTINK02</t>
  </si>
  <si>
    <t>Tinker 400 SC 20 X 400 ml</t>
  </si>
  <si>
    <t>QTOBA01</t>
  </si>
  <si>
    <t>Tobago 240 EC 20 X 500 ml</t>
  </si>
  <si>
    <t>Tobago 240 EC</t>
  </si>
  <si>
    <t>QTOMA02</t>
  </si>
  <si>
    <t>Tomat Mawar 12 X 15 X 10 gr</t>
  </si>
  <si>
    <t>Tomat Mawar</t>
  </si>
  <si>
    <t>QTOMA26</t>
  </si>
  <si>
    <t>Benih Tomat Besar</t>
  </si>
  <si>
    <t>Tomat Corona 402</t>
  </si>
  <si>
    <t>250908AF01</t>
  </si>
  <si>
    <t>42-423133</t>
  </si>
  <si>
    <t>QTOMA29</t>
  </si>
  <si>
    <t>Tomat Comodor F1 20 X 20 X 5 gr</t>
  </si>
  <si>
    <t>Tomat Comodor</t>
  </si>
  <si>
    <t>QTOMA30</t>
  </si>
  <si>
    <t>Tomat Fortuna 25 20 X 20 X 5 gr</t>
  </si>
  <si>
    <t>Tomat Fortuna 25</t>
  </si>
  <si>
    <t>250312AF01</t>
  </si>
  <si>
    <t>QTOMA31</t>
  </si>
  <si>
    <t>Tomat Fortuna 25 F1 20 X 20 X 1800 biji</t>
  </si>
  <si>
    <t>QTOMA32</t>
  </si>
  <si>
    <t>Tomat Comodor F1 20 X 20 X 1750 biji</t>
  </si>
  <si>
    <t>260304AF01</t>
  </si>
  <si>
    <t>260515AF01</t>
  </si>
  <si>
    <t>QTOMB01</t>
  </si>
  <si>
    <t>Tombol Regulator</t>
  </si>
  <si>
    <t>QTOPB01</t>
  </si>
  <si>
    <t>Topbas 400 SC 50 X 50 ml*</t>
  </si>
  <si>
    <t>Topbas 400 SC</t>
  </si>
  <si>
    <t>QTOPB02</t>
  </si>
  <si>
    <t>Topbas 400 SC 25 X 100 ml*</t>
  </si>
  <si>
    <t>QTOPI01</t>
  </si>
  <si>
    <t>Topida 25 WP</t>
  </si>
  <si>
    <t>QTOPI03</t>
  </si>
  <si>
    <t>Topida 25 WP 50 X 100 gr*</t>
  </si>
  <si>
    <t>QTOPI04</t>
  </si>
  <si>
    <t>Topi Rimba MIA</t>
  </si>
  <si>
    <t>QTOPJ01</t>
  </si>
  <si>
    <t>Topjos 300 SL 20 X 1 ltr*</t>
  </si>
  <si>
    <t>QTOPJ02</t>
  </si>
  <si>
    <t>Topjos 300 SL 4 X 5 ltr*</t>
  </si>
  <si>
    <t>QTOPJ03</t>
  </si>
  <si>
    <t>Topjos 300 SL 20 ltr*</t>
  </si>
  <si>
    <t>QTOPS02</t>
  </si>
  <si>
    <t>Topsindo 70 WP 20 X 500 gr*</t>
  </si>
  <si>
    <t>Topsindo 70 WP</t>
  </si>
  <si>
    <t>QTOPS07</t>
  </si>
  <si>
    <t>Topsin 500 SC 20 X 500 ml</t>
  </si>
  <si>
    <t>Topsin 500 SC</t>
  </si>
  <si>
    <t>QTOPS08</t>
  </si>
  <si>
    <t>Topsil B/K 30 X 450 gr*</t>
  </si>
  <si>
    <t>Topsil B/K</t>
  </si>
  <si>
    <t>Seribu Bintang Utama, PT</t>
  </si>
  <si>
    <t>PSP01032021625</t>
  </si>
  <si>
    <t>QTOPS09</t>
  </si>
  <si>
    <t>Topsil D/H 30 X 450 gr*</t>
  </si>
  <si>
    <t>Topsil D/H</t>
  </si>
  <si>
    <t>QTOPS10</t>
  </si>
  <si>
    <t>Topsin 500 SC 20 X 200 ml</t>
  </si>
  <si>
    <t>QTRIC04</t>
  </si>
  <si>
    <t>Tricho Plus AP 20 X 1 kg</t>
  </si>
  <si>
    <t>Tricho Plus AP</t>
  </si>
  <si>
    <t>F3225C1301</t>
  </si>
  <si>
    <t>QTRIG01</t>
  </si>
  <si>
    <t>Trigard 75 WP 10 X 10 X 50 gr</t>
  </si>
  <si>
    <t>Trigard 75 WP</t>
  </si>
  <si>
    <t>CBT3EA189X</t>
  </si>
  <si>
    <t>CBT21A429X</t>
  </si>
  <si>
    <t>CBT2IA430X</t>
  </si>
  <si>
    <t>CBT3EA188X</t>
  </si>
  <si>
    <t>QTRIG02</t>
  </si>
  <si>
    <t>Trigard 75 WP 12 X 10 X 25 gr</t>
  </si>
  <si>
    <t>CBT3EA190X</t>
  </si>
  <si>
    <t>CBT3EA191X</t>
  </si>
  <si>
    <t>CBT3JA411X</t>
  </si>
  <si>
    <t>QTRIP01</t>
  </si>
  <si>
    <t>Trip Oil 100 X 50 ml*</t>
  </si>
  <si>
    <t>QTRIP02</t>
  </si>
  <si>
    <t>Triplelima 555 SL 20 X 1 ltr*</t>
  </si>
  <si>
    <t>Triplelima 555 SL</t>
  </si>
  <si>
    <t>QTRIP03</t>
  </si>
  <si>
    <t>Triplelima 555 SL 4 X 5 ltr</t>
  </si>
  <si>
    <t>QTRIP06</t>
  </si>
  <si>
    <t>Trip Oil 60 X 50 ml*</t>
  </si>
  <si>
    <t>01ANT2024111604</t>
  </si>
  <si>
    <t>01ANT2025052307</t>
  </si>
  <si>
    <t>OIANT20241116</t>
  </si>
  <si>
    <t>QTRIS01</t>
  </si>
  <si>
    <t>Trisula 450 SL 20 X 500 ml</t>
  </si>
  <si>
    <t>Trisula 450 SL</t>
  </si>
  <si>
    <t>10925B0301</t>
  </si>
  <si>
    <t>10925C1701</t>
  </si>
  <si>
    <t>I0924J2601</t>
  </si>
  <si>
    <t>I0925B2401</t>
  </si>
  <si>
    <t>I0925D0801</t>
  </si>
  <si>
    <t>I0925F0401</t>
  </si>
  <si>
    <t>I0925I1601</t>
  </si>
  <si>
    <t>I0925J0201</t>
  </si>
  <si>
    <t>I0925L0901</t>
  </si>
  <si>
    <t>QTRIS04</t>
  </si>
  <si>
    <t>Trisula 450 SL 20 X 1 ltr</t>
  </si>
  <si>
    <t>I0924L0201</t>
  </si>
  <si>
    <t>I0925D1001</t>
  </si>
  <si>
    <t>I0925D1601</t>
  </si>
  <si>
    <t>I0925KI201</t>
  </si>
  <si>
    <t>QTRON01</t>
  </si>
  <si>
    <t>Tronton 50 EC 100 X 100 ml</t>
  </si>
  <si>
    <t>2024LY1120</t>
  </si>
  <si>
    <t>QTRON02</t>
  </si>
  <si>
    <t>Tronton 50 EC 50 X 200 ml</t>
  </si>
  <si>
    <t>2024ES0401</t>
  </si>
  <si>
    <t>QTUNT03</t>
  </si>
  <si>
    <t>Tuntas 300/100 SL 20 X 1 ltr</t>
  </si>
  <si>
    <t>Tuntas 300/100 SL</t>
  </si>
  <si>
    <t>QTUNT05</t>
  </si>
  <si>
    <t>Tuntas 300/100 SL 20 X 500 ml</t>
  </si>
  <si>
    <t>QULAT01</t>
  </si>
  <si>
    <t>UlatMat 50 X 100 ml</t>
  </si>
  <si>
    <t>Ulatmat</t>
  </si>
  <si>
    <t>XC250082801</t>
  </si>
  <si>
    <t>QULTR01</t>
  </si>
  <si>
    <t>Ultrasoline 10 X 2 kg</t>
  </si>
  <si>
    <t>Ultrasoline</t>
  </si>
  <si>
    <t>QUNIB01</t>
  </si>
  <si>
    <t>Unibro 500/50 SC 20 X 250 ml*</t>
  </si>
  <si>
    <t>Unibro 500/50 SC</t>
  </si>
  <si>
    <t>QUNIB02</t>
  </si>
  <si>
    <t>Unibro 500/50 SC 20 X 500 ml*</t>
  </si>
  <si>
    <t>QUNIG01</t>
  </si>
  <si>
    <t>Unigo 400/40 EC 25 X 400 ml*</t>
  </si>
  <si>
    <t>QUNIG02</t>
  </si>
  <si>
    <t>Unigo 400/40 EC 10 X 800 ml*</t>
  </si>
  <si>
    <t>QUNIH01</t>
  </si>
  <si>
    <t>Unihit 100/20 SC 100 X 100 ml*</t>
  </si>
  <si>
    <t>Unihit 100/20 SC</t>
  </si>
  <si>
    <t>QUNIH02</t>
  </si>
  <si>
    <t>QUNIH03</t>
  </si>
  <si>
    <t>Unihit 100/20 SC 20 X 500 ml*</t>
  </si>
  <si>
    <t>QUNIR01</t>
  </si>
  <si>
    <t>Unirex 141/106 ZC 50 X 100 ml*</t>
  </si>
  <si>
    <t>QUNIR02</t>
  </si>
  <si>
    <t>Unirex 141/106 ZC 20 X 200 ml*</t>
  </si>
  <si>
    <t>QUNIR03</t>
  </si>
  <si>
    <t>Unirex 141/106 ZC 20 X 400 ml*</t>
  </si>
  <si>
    <t>QUNIS01</t>
  </si>
  <si>
    <t>Unista 100 SC 40 X 250 ml*</t>
  </si>
  <si>
    <t>Unista 100 SC</t>
  </si>
  <si>
    <t>QUNIS02</t>
  </si>
  <si>
    <t>Unista 100 SC 20 X 500 ml*</t>
  </si>
  <si>
    <t>QUNIS03</t>
  </si>
  <si>
    <t>Unista 100 SC 10 X 1 ltr*</t>
  </si>
  <si>
    <t>QUPRI01</t>
  </si>
  <si>
    <t>Uprise 50 X 100 ml*</t>
  </si>
  <si>
    <t>Uprise</t>
  </si>
  <si>
    <t>QUPRI02</t>
  </si>
  <si>
    <t>Uprise 20 X 250 ml*</t>
  </si>
  <si>
    <t>QUTHA01</t>
  </si>
  <si>
    <t>Uthane Blue 80 WP 10 X 800 gr</t>
  </si>
  <si>
    <t>Uthane Blue 80 WP</t>
  </si>
  <si>
    <t>1GTYMNZ8034</t>
  </si>
  <si>
    <t>HUYMNZ8059</t>
  </si>
  <si>
    <t>QVALL01</t>
  </si>
  <si>
    <t>Valley 10 x 1 kg*</t>
  </si>
  <si>
    <t>Valley</t>
  </si>
  <si>
    <t>QVALO01</t>
  </si>
  <si>
    <t>Valor 50 WG 40 X 50 gr</t>
  </si>
  <si>
    <t>Valor 50 WG</t>
  </si>
  <si>
    <t>ADV1940090924ST</t>
  </si>
  <si>
    <t>QVALO02</t>
  </si>
  <si>
    <t>Valor 50 WG 10 X 200 gr</t>
  </si>
  <si>
    <t>ADV1950090924ST</t>
  </si>
  <si>
    <t>QVAYE03</t>
  </si>
  <si>
    <t>Vayego 200 SC 50 X 100 ml</t>
  </si>
  <si>
    <t>Vayego 200 SC</t>
  </si>
  <si>
    <t>PI41003590</t>
  </si>
  <si>
    <t>PI41003666</t>
  </si>
  <si>
    <t>PI41003686</t>
  </si>
  <si>
    <t>PI41003771</t>
  </si>
  <si>
    <t>PI41003773</t>
  </si>
  <si>
    <t>PI41003792</t>
  </si>
  <si>
    <t>PI41003837</t>
  </si>
  <si>
    <t>PI41003838</t>
  </si>
  <si>
    <t>PI41003862</t>
  </si>
  <si>
    <t>PI41003928</t>
  </si>
  <si>
    <t>PI41003953</t>
  </si>
  <si>
    <t>PI42003305</t>
  </si>
  <si>
    <t>PI42003351</t>
  </si>
  <si>
    <t>QVERP01</t>
  </si>
  <si>
    <t>Verpection 400 EC 100 X 100 ml</t>
  </si>
  <si>
    <t>Verpection 400 EC</t>
  </si>
  <si>
    <t>2025ES0225</t>
  </si>
  <si>
    <t>QVERP02</t>
  </si>
  <si>
    <t>Verpection 400 EC 25 X 400 ml</t>
  </si>
  <si>
    <t>2025ES1218</t>
  </si>
  <si>
    <t>QVERT01</t>
  </si>
  <si>
    <t>Vertibak 60 SP 100 X 20 gr*</t>
  </si>
  <si>
    <t>QVERT02</t>
  </si>
  <si>
    <t>Vertibak 60 SP 50 X 100 gr*</t>
  </si>
  <si>
    <t>38122901P1</t>
  </si>
  <si>
    <t>QVERT04</t>
  </si>
  <si>
    <t>Vertibak 60 SP 10 X 500 gr</t>
  </si>
  <si>
    <t>QVETO01</t>
  </si>
  <si>
    <t>Veto 650 EC 20 X 500 ml</t>
  </si>
  <si>
    <t>Insektisida &amp; Akarisida</t>
  </si>
  <si>
    <t>Veto 650 EC</t>
  </si>
  <si>
    <t>QVIAR01</t>
  </si>
  <si>
    <t>Viaron 80 WP 10 X 1 kg*</t>
  </si>
  <si>
    <t>QVIAR02</t>
  </si>
  <si>
    <t>QVICT02</t>
  </si>
  <si>
    <t>Victory 80 WP 20 X 1 kg</t>
  </si>
  <si>
    <t>Victory 80 WP</t>
  </si>
  <si>
    <t>F0425C0601</t>
  </si>
  <si>
    <t>F0425D1101</t>
  </si>
  <si>
    <t>F0425E2801</t>
  </si>
  <si>
    <t>F0425F0401</t>
  </si>
  <si>
    <t>F0425F2401</t>
  </si>
  <si>
    <t>F0425L1201</t>
  </si>
  <si>
    <t>F0425L1701</t>
  </si>
  <si>
    <t>F0425L1801</t>
  </si>
  <si>
    <t>F0426B1601</t>
  </si>
  <si>
    <t>F0426B1801</t>
  </si>
  <si>
    <t>QVICT03</t>
  </si>
  <si>
    <t>Victory 75 WP 20 X 1 kg</t>
  </si>
  <si>
    <t>F0272E0901</t>
  </si>
  <si>
    <t>F0725B2601</t>
  </si>
  <si>
    <t>F0725C1301</t>
  </si>
  <si>
    <t>F0725D0901</t>
  </si>
  <si>
    <t>F0725E0801</t>
  </si>
  <si>
    <t>F0725G3001</t>
  </si>
  <si>
    <t>F0725H1901</t>
  </si>
  <si>
    <t>F0725H2001</t>
  </si>
  <si>
    <t>F0725L1801</t>
  </si>
  <si>
    <t>F0725L1901</t>
  </si>
  <si>
    <t>F0726A1301</t>
  </si>
  <si>
    <t>F0726A1501</t>
  </si>
  <si>
    <t>F0726B1301</t>
  </si>
  <si>
    <t>F0726B1401</t>
  </si>
  <si>
    <t>QVICT04</t>
  </si>
  <si>
    <t>Victar 80 WP 20 X 1 kg</t>
  </si>
  <si>
    <t>Victar 80 WP</t>
  </si>
  <si>
    <t>F0623J0601</t>
  </si>
  <si>
    <t>F0623J1201</t>
  </si>
  <si>
    <t>F0623L2801</t>
  </si>
  <si>
    <t>F0624B0601</t>
  </si>
  <si>
    <t>F0624B0701</t>
  </si>
  <si>
    <t>F0625H2601</t>
  </si>
  <si>
    <t>QVICT05</t>
  </si>
  <si>
    <t>Victory Mix 8/64 WP 25 X 400 gr</t>
  </si>
  <si>
    <t>Victory Mix 8/64 Yellow WP</t>
  </si>
  <si>
    <t>F3225K0701</t>
  </si>
  <si>
    <t>F3525I1201</t>
  </si>
  <si>
    <t>F3525I1261</t>
  </si>
  <si>
    <t>F3525I1501</t>
  </si>
  <si>
    <t>F3525I1701</t>
  </si>
  <si>
    <t>QVIRT01</t>
  </si>
  <si>
    <t>Virtako 300 SC 10 X 20 X 10 ml</t>
  </si>
  <si>
    <t>Virtako 300 SC</t>
  </si>
  <si>
    <t>CBT4JS2115</t>
  </si>
  <si>
    <t>CBT5BS2004</t>
  </si>
  <si>
    <t>CBT5GS2052</t>
  </si>
  <si>
    <t>CBT5KS2084</t>
  </si>
  <si>
    <t>CBT5KS2085</t>
  </si>
  <si>
    <t>CBT6AS2018</t>
  </si>
  <si>
    <t>CBT6DS2026</t>
  </si>
  <si>
    <t>CBT6DS2027</t>
  </si>
  <si>
    <t>CBT6DS2030</t>
  </si>
  <si>
    <t>QVIRT02</t>
  </si>
  <si>
    <t>JAK3CS2038</t>
  </si>
  <si>
    <t>JAK3ES2070</t>
  </si>
  <si>
    <t>JAK5BS2002</t>
  </si>
  <si>
    <t>JAK5BS2003</t>
  </si>
  <si>
    <t>JAK5BS2006</t>
  </si>
  <si>
    <t>JAK5GS2051</t>
  </si>
  <si>
    <t>JAK5GS2052</t>
  </si>
  <si>
    <t>JAK6DS2029</t>
  </si>
  <si>
    <t>JAK6DS2032</t>
  </si>
  <si>
    <t>QVIRT03</t>
  </si>
  <si>
    <t>Virtako 300 SC 50 X 100 ml</t>
  </si>
  <si>
    <t>JAK4JS2113</t>
  </si>
  <si>
    <t>JAK4JS2114</t>
  </si>
  <si>
    <t>JAK4LS2137</t>
  </si>
  <si>
    <t>JAK5BS2005</t>
  </si>
  <si>
    <t>JAK5DS1039</t>
  </si>
  <si>
    <t>JAK5GS2054</t>
  </si>
  <si>
    <t>JAK5KS2084</t>
  </si>
  <si>
    <t>JAK5KS2086</t>
  </si>
  <si>
    <t>JAK5KS2087</t>
  </si>
  <si>
    <t>JAK5LS2090</t>
  </si>
  <si>
    <t>JAK6AS2020</t>
  </si>
  <si>
    <t>JAK6DS2028</t>
  </si>
  <si>
    <t>QVISH01</t>
  </si>
  <si>
    <t>QVISH02</t>
  </si>
  <si>
    <t>Vishaka 200 EC 100 X 100 ml*</t>
  </si>
  <si>
    <t>QVIST01</t>
  </si>
  <si>
    <t>Vista 400 SL 16 X 1 ltr*</t>
  </si>
  <si>
    <t>QVIST02</t>
  </si>
  <si>
    <t>Vista 400 SL 20 X 500 ml*</t>
  </si>
  <si>
    <t>QVIST03</t>
  </si>
  <si>
    <t>Vista 400 SL 50 X 200 ml*</t>
  </si>
  <si>
    <t>QWALA02</t>
  </si>
  <si>
    <t>Walang 50 EC 20 X 1 ltr*</t>
  </si>
  <si>
    <t>Walang 50 EC</t>
  </si>
  <si>
    <t>QWALA03</t>
  </si>
  <si>
    <t>Walang 50 EC 25 X 400 ml*</t>
  </si>
  <si>
    <t>QWEND01</t>
  </si>
  <si>
    <t>QWEND02</t>
  </si>
  <si>
    <t>Wendry 75 WP 100 X 100 gr (M2U)</t>
  </si>
  <si>
    <t>35133301P1</t>
  </si>
  <si>
    <t>QWIN01</t>
  </si>
  <si>
    <t>Win 10 WP 25 X 20 X 10 gr*</t>
  </si>
  <si>
    <t>Win 10 WP</t>
  </si>
  <si>
    <t>2001DD2031</t>
  </si>
  <si>
    <t>2701CC2761</t>
  </si>
  <si>
    <t>3001EE3040</t>
  </si>
  <si>
    <t>3601EE3040</t>
  </si>
  <si>
    <t>5301DD5310</t>
  </si>
  <si>
    <t>QWIND01</t>
  </si>
  <si>
    <t>Winder 100 EC 50 X 100 ml</t>
  </si>
  <si>
    <t>Winder 100 EC</t>
  </si>
  <si>
    <t>I0824I2001</t>
  </si>
  <si>
    <t>QWIND03</t>
  </si>
  <si>
    <t>Winder 100 EC 50 X 250 ml</t>
  </si>
  <si>
    <t>I0824J1101</t>
  </si>
  <si>
    <t>I0825L0401</t>
  </si>
  <si>
    <t>QWIND05</t>
  </si>
  <si>
    <t>Winder 25 WP 80 X 100 gr</t>
  </si>
  <si>
    <t>Winder 25 WP</t>
  </si>
  <si>
    <t>I3024L0601</t>
  </si>
  <si>
    <t>I3024L0901</t>
  </si>
  <si>
    <t>I3025C2701</t>
  </si>
  <si>
    <t>I3025D2301</t>
  </si>
  <si>
    <t>I3025K1901</t>
  </si>
  <si>
    <t>I3026C0901</t>
  </si>
  <si>
    <t>QWIND06</t>
  </si>
  <si>
    <t>Winda 250 SC 20 X 250 ml*</t>
  </si>
  <si>
    <t>Winda 250 SC</t>
  </si>
  <si>
    <t>QWIND07</t>
  </si>
  <si>
    <t>Winda 250 SC 50 X 100 ml*</t>
  </si>
  <si>
    <t>QWIND08</t>
  </si>
  <si>
    <t>Winda 250 SC 10 X 500 ml*</t>
  </si>
  <si>
    <t>QWOKO01</t>
  </si>
  <si>
    <t>Wokozim 20 X 250 ml</t>
  </si>
  <si>
    <t>Wokozim</t>
  </si>
  <si>
    <t>QWOKO02</t>
  </si>
  <si>
    <t>Wokozim 20 X 500 ml</t>
  </si>
  <si>
    <t>QXYCO01</t>
  </si>
  <si>
    <t>Xycort 550/60 EC 100 X 100 ml*</t>
  </si>
  <si>
    <t>Xycort 550/60 EC</t>
  </si>
  <si>
    <t>083718C</t>
  </si>
  <si>
    <t>093648B</t>
  </si>
  <si>
    <t>113607B</t>
  </si>
  <si>
    <t>113756D</t>
  </si>
  <si>
    <t>QXYCO02</t>
  </si>
  <si>
    <t>Xycort 550/60 EC 20 X 400 ml*</t>
  </si>
  <si>
    <t>143635A</t>
  </si>
  <si>
    <t>163671A</t>
  </si>
  <si>
    <t>193534B</t>
  </si>
  <si>
    <t>193558A</t>
  </si>
  <si>
    <t>QXYCO03</t>
  </si>
  <si>
    <t>Xycort 550/60 EC 20 X 900 ml*</t>
  </si>
  <si>
    <t>103670C</t>
  </si>
  <si>
    <t>123629A</t>
  </si>
  <si>
    <t>173609A</t>
  </si>
  <si>
    <t>193573A</t>
  </si>
  <si>
    <t>QXYCO05</t>
  </si>
  <si>
    <t>Xycort 550/60 EC 50 X 200 ml</t>
  </si>
  <si>
    <t>113756C</t>
  </si>
  <si>
    <t>183654A</t>
  </si>
  <si>
    <t>QYOUS01</t>
  </si>
  <si>
    <t>You Stick 15 X 1 ltr*</t>
  </si>
  <si>
    <t>You Stick</t>
  </si>
  <si>
    <t>QYOUS02</t>
  </si>
  <si>
    <t>You Stick 20 X 500 ml*</t>
  </si>
  <si>
    <t>QZAKZ01</t>
  </si>
  <si>
    <t>Zak ZA P. Tani Kristal Putih 50 kg</t>
  </si>
  <si>
    <t>QZAPA01</t>
  </si>
  <si>
    <t>ZA Pak Tani 50 kg</t>
  </si>
  <si>
    <t>ZA Pak Tani</t>
  </si>
  <si>
    <t>QZENC01</t>
  </si>
  <si>
    <t>Zencrop Algi 60 X 100 ml*</t>
  </si>
  <si>
    <t>Zencrop Algi</t>
  </si>
  <si>
    <t>QZENC02</t>
  </si>
  <si>
    <t>Zencrop Algi 40 X 250 ml*</t>
  </si>
  <si>
    <t>QZENC03</t>
  </si>
  <si>
    <t>Zencrop Algi 24 X 500 ml*</t>
  </si>
  <si>
    <t>QZENP01</t>
  </si>
  <si>
    <t>Zenpro Mix</t>
  </si>
  <si>
    <t>QZENP02</t>
  </si>
  <si>
    <t>QZENP03</t>
  </si>
  <si>
    <t>Zenpro Mix 24 X 500 ml*</t>
  </si>
  <si>
    <t>QZENP04</t>
  </si>
  <si>
    <t>Zenpro NPK 15 X 1 ltr*</t>
  </si>
  <si>
    <t>QZESS01</t>
  </si>
  <si>
    <t>Zessnoit 60 WP 100 X 100 gr</t>
  </si>
  <si>
    <t>Zessnoit 60 WP</t>
  </si>
  <si>
    <t>2022LY1228</t>
  </si>
  <si>
    <t>2024LY0430</t>
  </si>
  <si>
    <t>QZINC01</t>
  </si>
  <si>
    <t>QZNUR01</t>
  </si>
  <si>
    <t>ZNURECOTE 50 kg</t>
  </si>
  <si>
    <t>ZNURECOTE</t>
  </si>
  <si>
    <t>STURB01</t>
  </si>
  <si>
    <t>Turbo Up Gold 525 SL 50 X 100 ml (Sample)</t>
  </si>
  <si>
    <t>ZKALW01</t>
  </si>
  <si>
    <t>Kalender Dinding Winon</t>
  </si>
  <si>
    <t>ZZBAAL01</t>
  </si>
  <si>
    <t>Baalpoint Kompas</t>
  </si>
  <si>
    <t>ZZBAJU01</t>
  </si>
  <si>
    <t>Baju Koko</t>
  </si>
  <si>
    <t>ZZBAJU02</t>
  </si>
  <si>
    <t>Baju Batik</t>
  </si>
  <si>
    <t>ZZBALI01</t>
  </si>
  <si>
    <t>Baliho Cling</t>
  </si>
  <si>
    <t>ZZBANN02</t>
  </si>
  <si>
    <t>Banner Qiuvita ukuran 2 m X 1 m</t>
  </si>
  <si>
    <t>ZZBANN03</t>
  </si>
  <si>
    <t>Banner Kecil Icemut</t>
  </si>
  <si>
    <t>ZZBANN07</t>
  </si>
  <si>
    <t>Banner Kios Cling</t>
  </si>
  <si>
    <t>ZZBANN08</t>
  </si>
  <si>
    <t>Banner Nava Cling</t>
  </si>
  <si>
    <t>ZZBANN09</t>
  </si>
  <si>
    <t>Banner Qiustar ukuran 2 m X 1 m</t>
  </si>
  <si>
    <t>ZZBANN11</t>
  </si>
  <si>
    <t>Banner Karimazu ukuran 200 X 80</t>
  </si>
  <si>
    <t>ZZBANN12</t>
  </si>
  <si>
    <t>Banner Associate ukuran 200 X 80</t>
  </si>
  <si>
    <t>ZZBANN13</t>
  </si>
  <si>
    <t>Banner Paket Ulat</t>
  </si>
  <si>
    <t>Multiprint</t>
  </si>
  <si>
    <t>ZZBANN14</t>
  </si>
  <si>
    <t>Banner Cling</t>
  </si>
  <si>
    <t>ZZBANN15</t>
  </si>
  <si>
    <t>Banner Paket Ulat 60 cm X 90 cm</t>
  </si>
  <si>
    <t>ZZBANN16</t>
  </si>
  <si>
    <t>Banner Paket Ulat 200 cm X 100 cm</t>
  </si>
  <si>
    <t>ZZBANN17</t>
  </si>
  <si>
    <t>Banner Paket Ulat 200 cm X 100 cm FAST</t>
  </si>
  <si>
    <t>ZZBERA02</t>
  </si>
  <si>
    <t>Beras Happy 2.5 kg</t>
  </si>
  <si>
    <t>ZZBOTO01</t>
  </si>
  <si>
    <t>Botol EM-4 Tambak (LM) Sample</t>
  </si>
  <si>
    <t>ZZBOTO02</t>
  </si>
  <si>
    <t>Botol EM-4 Pertanian (LK) Sample</t>
  </si>
  <si>
    <t>ZZBOTO03</t>
  </si>
  <si>
    <t>Botol EM-4 Ternak (LC) Sample</t>
  </si>
  <si>
    <t>ZZBOTO04</t>
  </si>
  <si>
    <t>Botol EM-4 Toilet Sample</t>
  </si>
  <si>
    <t>ZZBROS02</t>
  </si>
  <si>
    <t>Brosur Armeira/Vishaka</t>
  </si>
  <si>
    <t>ZZBROS03</t>
  </si>
  <si>
    <t>Brosur Desanto/Piraklo</t>
  </si>
  <si>
    <t>ZZBROS04</t>
  </si>
  <si>
    <t>Brosur Elazaro/Castora</t>
  </si>
  <si>
    <t>ZZBROS05</t>
  </si>
  <si>
    <t>Brosur RPSM</t>
  </si>
  <si>
    <t>ZZBROS08</t>
  </si>
  <si>
    <t>Brosur Cling 6 X 500 lembar</t>
  </si>
  <si>
    <t>ZZBROS09</t>
  </si>
  <si>
    <t>Brosur Bisi 959</t>
  </si>
  <si>
    <t>ZZBROS11</t>
  </si>
  <si>
    <t>Brosur Nikodem/Lenadro</t>
  </si>
  <si>
    <t>ZZBUKU04</t>
  </si>
  <si>
    <t>Buku Tulis Cymax</t>
  </si>
  <si>
    <t>N/A</t>
  </si>
  <si>
    <t>ZZBUKU05</t>
  </si>
  <si>
    <t>Buku Agenda</t>
  </si>
  <si>
    <t>ZZBUKU06</t>
  </si>
  <si>
    <t>Buku Saku MIA</t>
  </si>
  <si>
    <t>ZZBUKU07</t>
  </si>
  <si>
    <t>Buku Agenda FMC</t>
  </si>
  <si>
    <t>Lain - lain</t>
  </si>
  <si>
    <t>ZZBUKU08</t>
  </si>
  <si>
    <t>Buku Agenda Java Karlos</t>
  </si>
  <si>
    <t>ZZCELA02</t>
  </si>
  <si>
    <t>Celana Prevathon</t>
  </si>
  <si>
    <t>ZZDEMO01</t>
  </si>
  <si>
    <t>Demoflag Armeira</t>
  </si>
  <si>
    <t>ZZDEMO02</t>
  </si>
  <si>
    <t>Demoflag Piraklo</t>
  </si>
  <si>
    <t>ZZDEMO03</t>
  </si>
  <si>
    <t>Demoflag Elazaro</t>
  </si>
  <si>
    <t>ZZDEMO04</t>
  </si>
  <si>
    <t>Demoflag Desanto</t>
  </si>
  <si>
    <t>ZZDEMO05</t>
  </si>
  <si>
    <t>Demoflag Vishaka</t>
  </si>
  <si>
    <t>ZZDEMO06</t>
  </si>
  <si>
    <t>Demoflag Gardara</t>
  </si>
  <si>
    <t>ZZDEMO07</t>
  </si>
  <si>
    <t>Demoflag Castora</t>
  </si>
  <si>
    <t>ZZDEMO08</t>
  </si>
  <si>
    <t>Demoflag Nikodem</t>
  </si>
  <si>
    <t>ZZDEMO09</t>
  </si>
  <si>
    <t>Demoflag Lenadro</t>
  </si>
  <si>
    <t>ZZDETE02</t>
  </si>
  <si>
    <t>Detergen Sayang 36 X 220 gr</t>
  </si>
  <si>
    <t>ZZDISP04</t>
  </si>
  <si>
    <t>ZZEMBE01</t>
  </si>
  <si>
    <t>Ember Regent</t>
  </si>
  <si>
    <t>ZZEMBER02</t>
  </si>
  <si>
    <t>Ember (Bonus Benabel/Colam/Liding)</t>
  </si>
  <si>
    <t>ZZFLAG01</t>
  </si>
  <si>
    <t>Flaging Bisi 959</t>
  </si>
  <si>
    <t>ZZGELA01</t>
  </si>
  <si>
    <t>Gelas Agricon</t>
  </si>
  <si>
    <t>ZZGELA03</t>
  </si>
  <si>
    <t>Gelas Marshall</t>
  </si>
  <si>
    <t>ZZGELA06</t>
  </si>
  <si>
    <t>Gelas Polos HS-9</t>
  </si>
  <si>
    <t>ZZGELA07</t>
  </si>
  <si>
    <t>Gelas Wine</t>
  </si>
  <si>
    <t>ZZGRAN01</t>
  </si>
  <si>
    <t>Granat 25 EC 80 Ml</t>
  </si>
  <si>
    <t>Johnny Jaya Makmur, PT</t>
  </si>
  <si>
    <t>ZZGULA01</t>
  </si>
  <si>
    <t>Gula Pasir 1 kg</t>
  </si>
  <si>
    <t>ZZHAND08</t>
  </si>
  <si>
    <t>Handuk BASF</t>
  </si>
  <si>
    <t>ZZHUAN01</t>
  </si>
  <si>
    <t>Huang Mi F8 Note 3/16GB</t>
  </si>
  <si>
    <t>Handphone</t>
  </si>
  <si>
    <t>ZZJAKE02</t>
  </si>
  <si>
    <t>Jaket JJM ( Sortie )</t>
  </si>
  <si>
    <t>Jaket</t>
  </si>
  <si>
    <t>ZZJAKE04</t>
  </si>
  <si>
    <t>Jaket Syngenta ( Cruiser )</t>
  </si>
  <si>
    <t>ZZJAMD01</t>
  </si>
  <si>
    <t>Jam Dinding Bactocyn</t>
  </si>
  <si>
    <t>ZZJAMD06</t>
  </si>
  <si>
    <t>Jam Dinding Syngenta</t>
  </si>
  <si>
    <t>ZZKALE02</t>
  </si>
  <si>
    <t>Kalender Bali</t>
  </si>
  <si>
    <t>ZZKALE04</t>
  </si>
  <si>
    <t>Kalender Harian China</t>
  </si>
  <si>
    <t>ZZKALE45</t>
  </si>
  <si>
    <t>Kalender Bisi</t>
  </si>
  <si>
    <t>ZZKALE46</t>
  </si>
  <si>
    <t>Kalender Dinding SMAI</t>
  </si>
  <si>
    <t>ZZKALE50</t>
  </si>
  <si>
    <t>Kalender Dinding Java Karlos</t>
  </si>
  <si>
    <t>ZZKALE55</t>
  </si>
  <si>
    <t>Kalender Duduk JAI</t>
  </si>
  <si>
    <t>ZZKALE56</t>
  </si>
  <si>
    <t>Kalender Dinding Advanta</t>
  </si>
  <si>
    <t>ZZKALE57</t>
  </si>
  <si>
    <t>Kalender Meja Advanta</t>
  </si>
  <si>
    <t>ZZKALW02</t>
  </si>
  <si>
    <t>Kalender Meja Winon</t>
  </si>
  <si>
    <t>ZZKAME01</t>
  </si>
  <si>
    <t>Kamem</t>
  </si>
  <si>
    <t>ZZKAO100</t>
  </si>
  <si>
    <t>Kaos Saprodap</t>
  </si>
  <si>
    <t>ZZKAOS04</t>
  </si>
  <si>
    <t>Kaos Bactocyn Putih/New</t>
  </si>
  <si>
    <t>ZZKAOS06</t>
  </si>
  <si>
    <t>Kaos Bayer</t>
  </si>
  <si>
    <t>Kaos</t>
  </si>
  <si>
    <t>ZZKAOS088</t>
  </si>
  <si>
    <t>Kaos Lengan Panjang Paket Ulat</t>
  </si>
  <si>
    <t>ZZKAOS090</t>
  </si>
  <si>
    <t>Kaos Kerudung Biochems B1 + B6</t>
  </si>
  <si>
    <t>ZZKAOS098</t>
  </si>
  <si>
    <t>Kaos Golden Glulier</t>
  </si>
  <si>
    <t>ZZKAOS099</t>
  </si>
  <si>
    <t>Kaos Super-Soil</t>
  </si>
  <si>
    <t>ZZKAOS101</t>
  </si>
  <si>
    <t>ZZKAOS118</t>
  </si>
  <si>
    <t>Kaos Melon Hibrida</t>
  </si>
  <si>
    <t>ZZKAOS120</t>
  </si>
  <si>
    <t>Kaos Metazeb</t>
  </si>
  <si>
    <t>ZZKAOS123</t>
  </si>
  <si>
    <t>Kaos Mupsone</t>
  </si>
  <si>
    <t>ZZKAOS130</t>
  </si>
  <si>
    <t>Kaos Phoscormit</t>
  </si>
  <si>
    <t>ZZKAOS131</t>
  </si>
  <si>
    <t>Kaos Pupuk Hayati</t>
  </si>
  <si>
    <t>ZZKAOS138</t>
  </si>
  <si>
    <t>Kaos Seminis</t>
  </si>
  <si>
    <t>ZZKAOS146</t>
  </si>
  <si>
    <t>Kaos Tumagon</t>
  </si>
  <si>
    <t>ZZKAOS15</t>
  </si>
  <si>
    <t>Kaos Demolish</t>
  </si>
  <si>
    <t>ZZKAOS152</t>
  </si>
  <si>
    <t>Kaos Atonik</t>
  </si>
  <si>
    <t>ZZKAOS155</t>
  </si>
  <si>
    <t>Kaos MKD Neocron</t>
  </si>
  <si>
    <t>ZZKAOS159</t>
  </si>
  <si>
    <t>Kaos Sari Kresna D3</t>
  </si>
  <si>
    <t>ZZKAOS160</t>
  </si>
  <si>
    <t>Kaos Klerat</t>
  </si>
  <si>
    <t>ZZKAOS168</t>
  </si>
  <si>
    <t>Kaos Ponco Ceba</t>
  </si>
  <si>
    <t>ZZKAOS169</t>
  </si>
  <si>
    <t>Kaos Dupont</t>
  </si>
  <si>
    <t>ZZKAOS17</t>
  </si>
  <si>
    <t>Kaos EM-4</t>
  </si>
  <si>
    <t>ZZKAOS172</t>
  </si>
  <si>
    <t>Kaos Savity</t>
  </si>
  <si>
    <t>ZZKAOS18</t>
  </si>
  <si>
    <t>Kaos Excel</t>
  </si>
  <si>
    <t>ZZKAOS186</t>
  </si>
  <si>
    <t>Kaos Extra One</t>
  </si>
  <si>
    <t>ZZKAOS188</t>
  </si>
  <si>
    <t>Kaos Mulsa Petani Sejati</t>
  </si>
  <si>
    <t>ZZKAOS189</t>
  </si>
  <si>
    <t>Kaos Bisi 99/79</t>
  </si>
  <si>
    <t>ZZKAOS192</t>
  </si>
  <si>
    <t>Kaos dan Tas Boron &amp; Zinc</t>
  </si>
  <si>
    <t>ZZKAOS195</t>
  </si>
  <si>
    <t>ZZKAOS197</t>
  </si>
  <si>
    <t>Kaos Prima-Zeb</t>
  </si>
  <si>
    <t>ZZKAOS198</t>
  </si>
  <si>
    <t>Kaos Lengan Panjang Pinamec</t>
  </si>
  <si>
    <t>ZZKAOS199</t>
  </si>
  <si>
    <t>Kaos Lengan Panjang Macerio</t>
  </si>
  <si>
    <t>ZZKAOS201</t>
  </si>
  <si>
    <t>Kaos Mulsa Hanoman</t>
  </si>
  <si>
    <t>ZZKAOS202</t>
  </si>
  <si>
    <t>Kaos Novatec</t>
  </si>
  <si>
    <t>ZZKAOS211</t>
  </si>
  <si>
    <t>Kaos Bencore</t>
  </si>
  <si>
    <t>ZZKAOS212</t>
  </si>
  <si>
    <t>Kaos Gamectin</t>
  </si>
  <si>
    <t>ZZKAOS216</t>
  </si>
  <si>
    <t>Kaos Sofia</t>
  </si>
  <si>
    <t>ZZKAOS218</t>
  </si>
  <si>
    <t>Kaos Lengan Panjang Bisi 959</t>
  </si>
  <si>
    <t>ZZKAOS219</t>
  </si>
  <si>
    <t>Kaos Lengan Panjang Bisi 77</t>
  </si>
  <si>
    <t>ZZKAOS220</t>
  </si>
  <si>
    <t>Kaos Bisi 321</t>
  </si>
  <si>
    <t>ZZKAOS221</t>
  </si>
  <si>
    <t>Kaos Jagung Manis Golden Boy</t>
  </si>
  <si>
    <t>ZZKAOS222</t>
  </si>
  <si>
    <t>Kaos Intergan</t>
  </si>
  <si>
    <t>ZZKAOS225</t>
  </si>
  <si>
    <t>Kaos Arma</t>
  </si>
  <si>
    <t>ZZKAOS227</t>
  </si>
  <si>
    <t>Kaos Jagung Janger</t>
  </si>
  <si>
    <t>ZZKAOS228</t>
  </si>
  <si>
    <t>Kaos Gibraz</t>
  </si>
  <si>
    <t>ZZKAOS230</t>
  </si>
  <si>
    <t>Kaos Mutual</t>
  </si>
  <si>
    <t>ZZKAOS235</t>
  </si>
  <si>
    <t>Kaos Lengan Pendek Dekalb</t>
  </si>
  <si>
    <t>ZZKAOS236</t>
  </si>
  <si>
    <t>Kaos Phosgrow</t>
  </si>
  <si>
    <t>ZZKAOS240</t>
  </si>
  <si>
    <t>Kaos Bionik</t>
  </si>
  <si>
    <t>ZZKAOS242</t>
  </si>
  <si>
    <t>Kaos Mulsa Ori Gajah</t>
  </si>
  <si>
    <t>ZZKAOS244</t>
  </si>
  <si>
    <t>Kaos Qiuvita</t>
  </si>
  <si>
    <t>ZZKAOS245</t>
  </si>
  <si>
    <t>Kaos Sidamec</t>
  </si>
  <si>
    <t>ZZKAOS250</t>
  </si>
  <si>
    <t>Kaos Lengan Panjang Q235</t>
  </si>
  <si>
    <t>ZZKAOS251</t>
  </si>
  <si>
    <t>Kaos Sinasen 300 SC</t>
  </si>
  <si>
    <t>ZZKAOS253</t>
  </si>
  <si>
    <t>Kaos Amiboost</t>
  </si>
  <si>
    <t>ZZKAOS255</t>
  </si>
  <si>
    <t>Kaos THM Crespo</t>
  </si>
  <si>
    <t>ZZKAOS256</t>
  </si>
  <si>
    <t>Kaos Qiu Asri</t>
  </si>
  <si>
    <t>ZZKAOS257</t>
  </si>
  <si>
    <t>Kaos Impetus</t>
  </si>
  <si>
    <t>ZZKAOS258</t>
  </si>
  <si>
    <t>Kaos Asetor</t>
  </si>
  <si>
    <t>ZZKAOS259</t>
  </si>
  <si>
    <t>Kaos Qiu Asri Hijau</t>
  </si>
  <si>
    <t>ZZKAOS26</t>
  </si>
  <si>
    <t>ZZKAOS260</t>
  </si>
  <si>
    <t>Kaos Jagung ADV 132</t>
  </si>
  <si>
    <t>ZZKAOS262</t>
  </si>
  <si>
    <t>Kaos Oblong Associate</t>
  </si>
  <si>
    <t>ZZKAOS263</t>
  </si>
  <si>
    <t>Kaos Chief</t>
  </si>
  <si>
    <t>ZZKAOS264</t>
  </si>
  <si>
    <t>Kaos Oblong Panjang Goal</t>
  </si>
  <si>
    <t>ZZKAOS265</t>
  </si>
  <si>
    <t>Kaos Bisi 18</t>
  </si>
  <si>
    <t>ZZKAOS266</t>
  </si>
  <si>
    <t>Kaos Paket Ampuh</t>
  </si>
  <si>
    <t>ZZKAOS267</t>
  </si>
  <si>
    <t>Kaos Aminosong Mango</t>
  </si>
  <si>
    <t>ZZKAOS268</t>
  </si>
  <si>
    <t>Kaos Kerah Amolin</t>
  </si>
  <si>
    <t>ZZKAOS269</t>
  </si>
  <si>
    <t>Kaos MKD Unibro</t>
  </si>
  <si>
    <t>ZZKAOS270</t>
  </si>
  <si>
    <t>Kaos Merah Putih NPK P Tani Biru</t>
  </si>
  <si>
    <t>ZZKAOS274</t>
  </si>
  <si>
    <t>ZZKAOS275</t>
  </si>
  <si>
    <t>Kaos Oblong Amolin</t>
  </si>
  <si>
    <t>ZZKAOS276</t>
  </si>
  <si>
    <t>Kaos Sinway</t>
  </si>
  <si>
    <t>ZZKAOS277</t>
  </si>
  <si>
    <t>Kaos Lacos JAI</t>
  </si>
  <si>
    <t>ZZKAOS278</t>
  </si>
  <si>
    <t>Kaos Nostro</t>
  </si>
  <si>
    <t>ZZKAOS279</t>
  </si>
  <si>
    <t>Kaos Fenprozole</t>
  </si>
  <si>
    <t>ZZKAOS283</t>
  </si>
  <si>
    <t>Kaos Agxanazol</t>
  </si>
  <si>
    <t>ZZKAOS284</t>
  </si>
  <si>
    <t>ZZKAOS285</t>
  </si>
  <si>
    <t>Kaos Piribac (Bonus Pinamec)</t>
  </si>
  <si>
    <t>ZZKAOS286</t>
  </si>
  <si>
    <t>Kaos Lenadro</t>
  </si>
  <si>
    <t>ZZKAOS287</t>
  </si>
  <si>
    <t>Kaos Nikodem</t>
  </si>
  <si>
    <t>ZZKAOS288</t>
  </si>
  <si>
    <t>Kaos Lengan Panjang Paket 3 Jurus</t>
  </si>
  <si>
    <t>Nur Abadi</t>
  </si>
  <si>
    <t>ZZKAOS289</t>
  </si>
  <si>
    <t>Kaos Kerah Cling</t>
  </si>
  <si>
    <t>Havel</t>
  </si>
  <si>
    <t>ZZKAOS29</t>
  </si>
  <si>
    <t>ZZKAOS290</t>
  </si>
  <si>
    <t>Kaos Lengan Panjang Agrogibb</t>
  </si>
  <si>
    <t>ZZKAOS291</t>
  </si>
  <si>
    <t>Kaos Bisi Smk. Classic</t>
  </si>
  <si>
    <t>ZZKAOS292</t>
  </si>
  <si>
    <t>Kaos Suica</t>
  </si>
  <si>
    <t>ZZKAOS293</t>
  </si>
  <si>
    <t>Kaos Jagung Cling Super</t>
  </si>
  <si>
    <t>ZZKAOS294</t>
  </si>
  <si>
    <t>Kaos Shenzi Plus</t>
  </si>
  <si>
    <t>ZZKAOS32</t>
  </si>
  <si>
    <t>Kaos Kenso</t>
  </si>
  <si>
    <t>ZZKAOS41</t>
  </si>
  <si>
    <t>Kaos Melon Golden Qiu</t>
  </si>
  <si>
    <t>ZZKAOS42</t>
  </si>
  <si>
    <t>Kaos Melon Lucky</t>
  </si>
  <si>
    <t>ZZKAOS44</t>
  </si>
  <si>
    <t>Kaos Mexican</t>
  </si>
  <si>
    <t>ZZKAOS45</t>
  </si>
  <si>
    <t>Kaos Polo Amuron</t>
  </si>
  <si>
    <t>ZZKAOS47</t>
  </si>
  <si>
    <t>Kaos Mulsa Kuda</t>
  </si>
  <si>
    <t>ZZKAOS52</t>
  </si>
  <si>
    <t>Kaos Orca</t>
  </si>
  <si>
    <t>ZZKAOS69</t>
  </si>
  <si>
    <t>Kaos Syngenta</t>
  </si>
  <si>
    <t>ZZKAOS73</t>
  </si>
  <si>
    <t>Kaos Toxafin</t>
  </si>
  <si>
    <t>ZZKAOS75</t>
  </si>
  <si>
    <t>Kaos UPL</t>
  </si>
  <si>
    <t>ZZKAOS82</t>
  </si>
  <si>
    <t>Kaos Evencio</t>
  </si>
  <si>
    <t>ZZKAOS83</t>
  </si>
  <si>
    <t>Kaos Calaris</t>
  </si>
  <si>
    <t>ZZKAOS84</t>
  </si>
  <si>
    <t>Kaos Fitokarb</t>
  </si>
  <si>
    <t>ZZKAOS85</t>
  </si>
  <si>
    <t>Kaos Dekalb ( T Shirt Anak )</t>
  </si>
  <si>
    <t>ZZKAOS90</t>
  </si>
  <si>
    <t>Kaos Dekalb</t>
  </si>
  <si>
    <t>ZZKAOS92</t>
  </si>
  <si>
    <t>Kaos Kertopaten</t>
  </si>
  <si>
    <t>ZZKAOS95</t>
  </si>
  <si>
    <t>Kaos Mulsa Universal</t>
  </si>
  <si>
    <t>ZZKAOS96</t>
  </si>
  <si>
    <t>Kaos Saprotan</t>
  </si>
  <si>
    <t>ZZKAOS99</t>
  </si>
  <si>
    <t>Kaos Karisma Setia</t>
  </si>
  <si>
    <t>ZZKEMEJ01</t>
  </si>
  <si>
    <t>Kemeja Seragam Syngenta</t>
  </si>
  <si>
    <t>ZZKEMEJ02</t>
  </si>
  <si>
    <t>ZZKIPAS01</t>
  </si>
  <si>
    <t>Kipas Angin Matsunichi</t>
  </si>
  <si>
    <t>ZZKOMPO04</t>
  </si>
  <si>
    <t>Kompor Gas Maspion</t>
  </si>
  <si>
    <t>Kompor Gas</t>
  </si>
  <si>
    <t>ZZKOMPO05</t>
  </si>
  <si>
    <t>Kompor Gas Matsunichi</t>
  </si>
  <si>
    <t>ZZKORE01</t>
  </si>
  <si>
    <t>Korek Api Gesek Banteng</t>
  </si>
  <si>
    <t>ZZKULK13</t>
  </si>
  <si>
    <t>Kulkas Polytron 2 pintu</t>
  </si>
  <si>
    <t>ZZKULK21</t>
  </si>
  <si>
    <t>Kulkas Chang Hong 1 Pintu</t>
  </si>
  <si>
    <t>ZZKUNC01</t>
  </si>
  <si>
    <t>Kunci Inggris set</t>
  </si>
  <si>
    <t>ZZLAPT01</t>
  </si>
  <si>
    <t>Laptop Lenovo</t>
  </si>
  <si>
    <t>ZZLEMAR01</t>
  </si>
  <si>
    <t>Lemari es Aqua 2 pintu</t>
  </si>
  <si>
    <t>ZZLEMAR02</t>
  </si>
  <si>
    <t>Lemari Es Aqua 1 Pintu</t>
  </si>
  <si>
    <t>ZZMAGIC01</t>
  </si>
  <si>
    <t>Magicom Miyako</t>
  </si>
  <si>
    <t>ZZMANG01</t>
  </si>
  <si>
    <t>Mangkok ART.FSY 178-B</t>
  </si>
  <si>
    <t>ZZMEJA01</t>
  </si>
  <si>
    <t>Meja Display (Cling)</t>
  </si>
  <si>
    <t>ZZMESIN02</t>
  </si>
  <si>
    <t>Mesin Cuci Polytron 2 Tabung</t>
  </si>
  <si>
    <t>ZZMESIN03</t>
  </si>
  <si>
    <t>Mesin Cuci Sanken</t>
  </si>
  <si>
    <t>ZZMIEI02</t>
  </si>
  <si>
    <t>Mie Instant Sedap 48 X 85 gr</t>
  </si>
  <si>
    <t>Mie Instant</t>
  </si>
  <si>
    <t>ZZMINI01</t>
  </si>
  <si>
    <t>Mini Baliho Bisi 959</t>
  </si>
  <si>
    <t>ZZMINY17</t>
  </si>
  <si>
    <t>Minyakita 1 ltr</t>
  </si>
  <si>
    <t>ZZMINY18</t>
  </si>
  <si>
    <t>Minyak Goreng Forzan 1 ltr</t>
  </si>
  <si>
    <t>ZZMINY21</t>
  </si>
  <si>
    <t>Minyak Goreng Fitri 400 ml (Bisi)</t>
  </si>
  <si>
    <t>ZZMINY24</t>
  </si>
  <si>
    <t>Minyak Goreng Rakyat 24 X 400 ml (Bisi)</t>
  </si>
  <si>
    <t>ZZMINY25</t>
  </si>
  <si>
    <t>Minyak Goreng Dua Udang 24 X 400 ml</t>
  </si>
  <si>
    <t>ZZNMX01</t>
  </si>
  <si>
    <t>Nmax Turbo (BTD100 BTD Perak)</t>
  </si>
  <si>
    <t>ZZNOKI01</t>
  </si>
  <si>
    <t>Nokia 5310</t>
  </si>
  <si>
    <t>ZZNOKI02</t>
  </si>
  <si>
    <t>Nokia 150 TA-1235DS New</t>
  </si>
  <si>
    <t>ZZNOKI03</t>
  </si>
  <si>
    <t>Nokia 210</t>
  </si>
  <si>
    <t>ZZPAKE02</t>
  </si>
  <si>
    <t>Paket Kaos dan Tas BrZn</t>
  </si>
  <si>
    <t>ZZPARC01</t>
  </si>
  <si>
    <t>Parcel Paket A</t>
  </si>
  <si>
    <t>ZZPARC02</t>
  </si>
  <si>
    <t>Parcel Paket B</t>
  </si>
  <si>
    <t>ZZPARC03</t>
  </si>
  <si>
    <t>Parcel Paket C</t>
  </si>
  <si>
    <t>ZZPARC04</t>
  </si>
  <si>
    <t>Parcel Paket D</t>
  </si>
  <si>
    <t>ZZPARC05</t>
  </si>
  <si>
    <t>Parcel Paket E</t>
  </si>
  <si>
    <t>ZZPARC07</t>
  </si>
  <si>
    <t>Parcel Paket Sembako</t>
  </si>
  <si>
    <t>ZZPARC08</t>
  </si>
  <si>
    <t>Parcel Paket Mukenah</t>
  </si>
  <si>
    <t>ZZPISA02</t>
  </si>
  <si>
    <t>Pisau Lipat Set</t>
  </si>
  <si>
    <t>ZZPLOT01</t>
  </si>
  <si>
    <t>Plot Sign Evergreen</t>
  </si>
  <si>
    <t>ZZPOLO01</t>
  </si>
  <si>
    <t>ZZPOS02</t>
  </si>
  <si>
    <t>Poster Piraklo</t>
  </si>
  <si>
    <t>Poster</t>
  </si>
  <si>
    <t>ZZPOST01</t>
  </si>
  <si>
    <t>Poster Toko Evergreen</t>
  </si>
  <si>
    <t>ZZROLL01</t>
  </si>
  <si>
    <t>Roll Banner Cling</t>
  </si>
  <si>
    <t>Soerabaja45</t>
  </si>
  <si>
    <t>ZZROLL02</t>
  </si>
  <si>
    <t>Roll Banner BISI 959</t>
  </si>
  <si>
    <t>ZZSABU02</t>
  </si>
  <si>
    <t>Sabun Harimau Kuat 24 X 300 gr</t>
  </si>
  <si>
    <t>ZZSARU03</t>
  </si>
  <si>
    <t>Sarung</t>
  </si>
  <si>
    <t>ZZSARU09</t>
  </si>
  <si>
    <t>Sarung Wadimor</t>
  </si>
  <si>
    <t>ZZSARU15</t>
  </si>
  <si>
    <t>ZZSARU17</t>
  </si>
  <si>
    <t>Sarung Gajah Kembar</t>
  </si>
  <si>
    <t>ZZSARU19</t>
  </si>
  <si>
    <t>Sarung Samarinda</t>
  </si>
  <si>
    <t>ZZSARU20</t>
  </si>
  <si>
    <t>Sarung Gajah Duduk</t>
  </si>
  <si>
    <t>ZZSARU22</t>
  </si>
  <si>
    <t>Sarung Arabi Madinah</t>
  </si>
  <si>
    <t>ZZSARU23</t>
  </si>
  <si>
    <t>Sarung Ramadhani</t>
  </si>
  <si>
    <t>ZZSARU24</t>
  </si>
  <si>
    <t>Sarung Abbas</t>
  </si>
  <si>
    <t>ZZSARU25</t>
  </si>
  <si>
    <t>Sarung Jenggolo</t>
  </si>
  <si>
    <t>ZZSARU27</t>
  </si>
  <si>
    <t>Sarung Abu Rizqi</t>
  </si>
  <si>
    <t>ZZSARU28</t>
  </si>
  <si>
    <t>Sarung Syngenta</t>
  </si>
  <si>
    <t>ZZSARU29</t>
  </si>
  <si>
    <t>Sarung BASF</t>
  </si>
  <si>
    <t>ZZSARU30</t>
  </si>
  <si>
    <t>Sarung Al Jabari</t>
  </si>
  <si>
    <t>ZZSARU31</t>
  </si>
  <si>
    <t>Sarung Al Hilal</t>
  </si>
  <si>
    <t>ZZSEPA01</t>
  </si>
  <si>
    <t>Sepatu Boots Yu Bang ukuran 43</t>
  </si>
  <si>
    <t>ZZSEPA02</t>
  </si>
  <si>
    <t>Sepatu Boots Yu Bang ukuran 42</t>
  </si>
  <si>
    <t>ZZSEPA03</t>
  </si>
  <si>
    <t>Sepatu Boots Yu Bang ukuran 41</t>
  </si>
  <si>
    <t>ZZSEPA04</t>
  </si>
  <si>
    <t>Sepatu Boots MDN ukuran 39</t>
  </si>
  <si>
    <t>ZZSEPA05</t>
  </si>
  <si>
    <t>Sepatu Boots MDN ukuran 40</t>
  </si>
  <si>
    <t>ZZSEPE42</t>
  </si>
  <si>
    <t>Sepeda Motor Honda Beat 125 Hitam</t>
  </si>
  <si>
    <t>ZZSEPE45</t>
  </si>
  <si>
    <t>Sepeda Listrik Goda (Hitam)</t>
  </si>
  <si>
    <t>ZZSEPE46</t>
  </si>
  <si>
    <t>Sepeda Listrik UOU Merah</t>
  </si>
  <si>
    <t>ZZSEPE47</t>
  </si>
  <si>
    <t>Sepeda Listrik UOU Abu</t>
  </si>
  <si>
    <t>ZZSEPE48</t>
  </si>
  <si>
    <t>Sepeda Listrik Sevenbot M10 Grey</t>
  </si>
  <si>
    <t>ZZSEPE49</t>
  </si>
  <si>
    <t>Sepeda Listrik TORA T030 Blue</t>
  </si>
  <si>
    <t>ZZSEPE50</t>
  </si>
  <si>
    <t>Sepeda Listrik TORA T030 Grey</t>
  </si>
  <si>
    <t>ZZSEPE51</t>
  </si>
  <si>
    <t>Sepeda Litsrik tipe U-winfly Purple</t>
  </si>
  <si>
    <t>ZZSEPE52</t>
  </si>
  <si>
    <t>Sepeda Listrik tipe U-winfly D75 Hitam</t>
  </si>
  <si>
    <t>ZZSEPE53</t>
  </si>
  <si>
    <t>Sepeda Listrik Exotic X665 Warna Cream</t>
  </si>
  <si>
    <t>ZZSEPE54</t>
  </si>
  <si>
    <t>Sepeda Listrik Exotic X665 Warna Merah</t>
  </si>
  <si>
    <t>ZZSEPE55</t>
  </si>
  <si>
    <t>Sepeda Listrik Exotic X665 Warna Biru</t>
  </si>
  <si>
    <t>ZZSEPE56</t>
  </si>
  <si>
    <t>Sepeda Listrik Exotic X665 Warna Abu</t>
  </si>
  <si>
    <t>ZZSEPE57</t>
  </si>
  <si>
    <t>Sepeda Listrik Exotic X665 Warna Hitam</t>
  </si>
  <si>
    <t>ZZSEPE58</t>
  </si>
  <si>
    <t>Sepeda Listrik Agathos AE 320 GR Warna Pink</t>
  </si>
  <si>
    <t>ZZSEPE59</t>
  </si>
  <si>
    <t>Sepeda Listrik Agathos AE 320 GR Warna Hijau</t>
  </si>
  <si>
    <t>ZZSEPE60</t>
  </si>
  <si>
    <t>Sepeda Listrik Exotic X670 Warna Merah</t>
  </si>
  <si>
    <t>ZZSEPE63</t>
  </si>
  <si>
    <t>Sepeda Motor Yamaha Mio M3 125 CW Warna Hitam</t>
  </si>
  <si>
    <t>ZZSEPE64</t>
  </si>
  <si>
    <t>Sepeda Listrik Aviator AT 225 500W Warna Biru</t>
  </si>
  <si>
    <t>ZZSETRI01</t>
  </si>
  <si>
    <t>Setrika Maspion</t>
  </si>
  <si>
    <t>ZZSKIE01</t>
  </si>
  <si>
    <t>Skies 20 ltr</t>
  </si>
  <si>
    <t>ZZSKIE02</t>
  </si>
  <si>
    <t>Skies 4 X 5 ltr</t>
  </si>
  <si>
    <t>ZZSMAR01</t>
  </si>
  <si>
    <t>Smart TV Toshiba 32"</t>
  </si>
  <si>
    <t>ZZSPAN04</t>
  </si>
  <si>
    <t>Spanduk Bionta</t>
  </si>
  <si>
    <t>ZZSPAN07</t>
  </si>
  <si>
    <t>Spanduk Mulsa Karisma</t>
  </si>
  <si>
    <t>ZZSPAN14</t>
  </si>
  <si>
    <t>Spanduk Tanpa Nama 3 X 1.2 (Cling)</t>
  </si>
  <si>
    <t>ZZSPAN15</t>
  </si>
  <si>
    <t>Spanduk Vinyl BISI 959</t>
  </si>
  <si>
    <t>ZZSPAN16</t>
  </si>
  <si>
    <t>Spanduk Vybil BISI 959</t>
  </si>
  <si>
    <t>ZZSPRAY01</t>
  </si>
  <si>
    <t>ZZSPRAY02</t>
  </si>
  <si>
    <t>Sprayer Electric Bhinneka Tipe 2</t>
  </si>
  <si>
    <t>ZZSTAN02</t>
  </si>
  <si>
    <t>Stand Fan Panalux</t>
  </si>
  <si>
    <t>ZZSTIK01</t>
  </si>
  <si>
    <t>Stiker Ever Green Asam Amino</t>
  </si>
  <si>
    <t>ZZSTIK02</t>
  </si>
  <si>
    <t>Stiker Ever Green Asam Humat</t>
  </si>
  <si>
    <t>ZZSTIK03</t>
  </si>
  <si>
    <t>Stiker Biochems Vit B1+B6</t>
  </si>
  <si>
    <t>ZZT-SH01</t>
  </si>
  <si>
    <t>T-Shirt Polo Endure/Nurelle</t>
  </si>
  <si>
    <t>ZZT-SH03</t>
  </si>
  <si>
    <t>T-Shirt Rice Quick</t>
  </si>
  <si>
    <t>ZZT-SH04</t>
  </si>
  <si>
    <t>T-Shirt Banjo Forte</t>
  </si>
  <si>
    <t>ZZT-SH05</t>
  </si>
  <si>
    <t>T-Shirt Tapus</t>
  </si>
  <si>
    <t>ZZT-SH06</t>
  </si>
  <si>
    <t>T-Shirt Arigato</t>
  </si>
  <si>
    <t>ZZTANG01</t>
  </si>
  <si>
    <t>Tang Lipat set</t>
  </si>
  <si>
    <t>ZZTAS01</t>
  </si>
  <si>
    <t>Tas Serut Eksklusif</t>
  </si>
  <si>
    <t>ZZTEND01</t>
  </si>
  <si>
    <t>Tenda Cling</t>
  </si>
  <si>
    <t>ZZTOPI01</t>
  </si>
  <si>
    <t>Topi Agricon</t>
  </si>
  <si>
    <t>ZZTOPI04</t>
  </si>
  <si>
    <t>Topi Jagung Bisi</t>
  </si>
  <si>
    <t>ZZTOPI06</t>
  </si>
  <si>
    <t>Topi Orbit</t>
  </si>
  <si>
    <t>ZZTOPI07</t>
  </si>
  <si>
    <t>Topi PT Karisma</t>
  </si>
  <si>
    <t>ZZTOPI10</t>
  </si>
  <si>
    <t>Topi Syngenta</t>
  </si>
  <si>
    <t>ZZTOPI11</t>
  </si>
  <si>
    <t>Topi Pertiwi</t>
  </si>
  <si>
    <t>ZZTOPI12</t>
  </si>
  <si>
    <t>Topi Bayer</t>
  </si>
  <si>
    <t>ZZTOPI15</t>
  </si>
  <si>
    <t>Topi Rimba Atonik</t>
  </si>
  <si>
    <t>ZZTOPI16</t>
  </si>
  <si>
    <t>Topi Mulsa Hanoman</t>
  </si>
  <si>
    <t>ZZTOPI19</t>
  </si>
  <si>
    <t>Topi Rimba Sidamec</t>
  </si>
  <si>
    <t>ZZTVLE09</t>
  </si>
  <si>
    <t>TV LED Sharp Aquos 24"</t>
  </si>
  <si>
    <t>ZZTVLE10</t>
  </si>
  <si>
    <t>TV LED Polytron 32"</t>
  </si>
  <si>
    <t>Forum Agro Sukses Timur, PT</t>
  </si>
  <si>
    <t>ZZTVLE11</t>
  </si>
  <si>
    <t>TV LED Polythron 32" + Spiker</t>
  </si>
  <si>
    <t>ZZTVS02</t>
  </si>
  <si>
    <t>TV LED Samsung 32"</t>
  </si>
  <si>
    <t>ZZUMBU02</t>
  </si>
  <si>
    <t>Umbul-umbul Desanto</t>
  </si>
  <si>
    <t>ZZUMBU03</t>
  </si>
  <si>
    <t>Umbul-umbul Piraklo</t>
  </si>
  <si>
    <t>ZZUMBU05</t>
  </si>
  <si>
    <t>Umbul-umbul Elazaro</t>
  </si>
  <si>
    <t>ZZUMBU07</t>
  </si>
  <si>
    <t>Umbul-umbul 4M (Cling)</t>
  </si>
  <si>
    <t>ZZUMBU09</t>
  </si>
  <si>
    <t>Umbul-umbul Nikodem</t>
  </si>
  <si>
    <t>ZZUMBU10</t>
  </si>
  <si>
    <t>Umbul-umbul Lenadro</t>
  </si>
  <si>
    <t>ZZUMBU15</t>
  </si>
  <si>
    <t>Umbul-Umbul Bisi 959</t>
  </si>
  <si>
    <t>ZZUMBU16</t>
  </si>
  <si>
    <t>Umbul-umbul Cling</t>
  </si>
  <si>
    <t>ZZXBAN01</t>
  </si>
  <si>
    <t>X-Banner (Cling)</t>
  </si>
  <si>
    <t>ZZZENT01</t>
  </si>
  <si>
    <t>Zentech Poster Ambest Kutu Kebul</t>
  </si>
  <si>
    <t>C</t>
  </si>
  <si>
    <t>AC LG</t>
  </si>
  <si>
    <t>AC Midea</t>
  </si>
  <si>
    <t>AC Mitsubishi</t>
  </si>
  <si>
    <t>2,4 D</t>
  </si>
  <si>
    <t>A</t>
  </si>
  <si>
    <t>Abamectin</t>
  </si>
  <si>
    <t>Abacell 18 EC 100 X 100 ml (tdk terpakai)</t>
  </si>
  <si>
    <t>Abacell 18 EC 100 X 100 ml (tidak terpakai)</t>
  </si>
  <si>
    <t>Abacell 18 EC 50 X 100 ml</t>
  </si>
  <si>
    <t>Abacyper 30/125 EC 24 X 200 ml</t>
  </si>
  <si>
    <t>Abamectin + Sipermetrin</t>
  </si>
  <si>
    <t>Abacyper 30/125 EC 48 X 100 ml</t>
  </si>
  <si>
    <t>Abacypher Reform 100ml (Sample)</t>
  </si>
  <si>
    <t>Dimetomorf</t>
  </si>
  <si>
    <t>Abamertin + Klorpirofos</t>
  </si>
  <si>
    <t>Amamektin Benzoat</t>
  </si>
  <si>
    <t>fentin asetat</t>
  </si>
  <si>
    <t>Binangun Agro Lestari, CV</t>
  </si>
  <si>
    <t>Abamektin</t>
  </si>
  <si>
    <t>B</t>
  </si>
  <si>
    <t>Abuki 50 SL 20 X 250 ml</t>
  </si>
  <si>
    <t>Imidakloprid</t>
  </si>
  <si>
    <t>Abuki 50 SL 20 X 500 ml</t>
  </si>
  <si>
    <t>Abuki 50 SL 50 X 100 ml</t>
  </si>
  <si>
    <t>Acapela System 280 SC 40 X 100 ml</t>
  </si>
  <si>
    <t>Pikosistrobin &amp; Siprokonazol</t>
  </si>
  <si>
    <t>Dupont Agricultural Product Indonesia, PT</t>
  </si>
  <si>
    <t>Sipermetrin</t>
  </si>
  <si>
    <t>Benih Berkah Berseri, PT</t>
  </si>
  <si>
    <t>Accu Isatech 8A - 12 Volt</t>
  </si>
  <si>
    <t>Accu</t>
  </si>
  <si>
    <t>Accu Tangki ABC 16 ltr 8A - 12 Volt</t>
  </si>
  <si>
    <t>Accu Yakotani Kering 12A - 12 Volt</t>
  </si>
  <si>
    <t>Achephate</t>
  </si>
  <si>
    <t>Acemain 75 SP 10 X 8 X 100 gr</t>
  </si>
  <si>
    <t>Royal Agro Indonesia, PT</t>
  </si>
  <si>
    <t>Asefat</t>
  </si>
  <si>
    <t>Acemain 75 SP 20 X 400 gr</t>
  </si>
  <si>
    <t>Metilbensulfuron &amp; Pretilaklor</t>
  </si>
  <si>
    <t>Acrobat WP 16 X 20 X 10 gr</t>
  </si>
  <si>
    <t>Acrobat WP 20 X 6 X 40 gr</t>
  </si>
  <si>
    <t>Actara WG 4 X 25 X 10 gr</t>
  </si>
  <si>
    <t>Tiametoksan</t>
  </si>
  <si>
    <t>Actellicpro 500 EC 10 X 1 ltr</t>
  </si>
  <si>
    <t>Metil Pirimifos</t>
  </si>
  <si>
    <t>Asam Amino, Bahan Organik, Unsur Hara Mikro</t>
  </si>
  <si>
    <t>Activation 20 X 1 ltr</t>
  </si>
  <si>
    <t>Active 490 SL 25 X 500 ml</t>
  </si>
  <si>
    <t>Glifosat</t>
  </si>
  <si>
    <t>Active 490 SL 30 X 250 ml</t>
  </si>
  <si>
    <t>Ademo 150 SL 20 X 1 ltr</t>
  </si>
  <si>
    <t>Amonium Glufosinat</t>
  </si>
  <si>
    <t>Adengo SC465 100 X 100 ml</t>
  </si>
  <si>
    <t>Isoksaflutol &amp; Tienkarbazon metil</t>
  </si>
  <si>
    <t>Adengo SC465 100 X 50 ml</t>
  </si>
  <si>
    <t>Admil 160 SL 20 X 1 ltr</t>
  </si>
  <si>
    <t>indoksakarb</t>
  </si>
  <si>
    <t>Indoksakarb</t>
  </si>
  <si>
    <t>Adrift 125 EC 40 X 100 ml</t>
  </si>
  <si>
    <t>Miklobutanil</t>
  </si>
  <si>
    <t>Fipronil</t>
  </si>
  <si>
    <t>Imidakloprid 214 + Fipronil</t>
  </si>
  <si>
    <t>Agent 50 SC 40 X 250 ml</t>
  </si>
  <si>
    <t>Agent 50 SC 50 X 100 ml</t>
  </si>
  <si>
    <t>Propaquizafop</t>
  </si>
  <si>
    <t>Agrept 20 WP 120 X 50 gr</t>
  </si>
  <si>
    <t>Agri-SC 500 ml</t>
  </si>
  <si>
    <t>Agrical-S 25 kg</t>
  </si>
  <si>
    <t>Agrimas Citra Mandiri</t>
  </si>
  <si>
    <t>Agrical-S 25 kg (S)</t>
  </si>
  <si>
    <t>Minyak Parafrik</t>
  </si>
  <si>
    <t>Agrifos 400 SL 20 X 500 ml</t>
  </si>
  <si>
    <t>Asam Fosfit</t>
  </si>
  <si>
    <t>Agrimec 18 EC 100 X 50 ml</t>
  </si>
  <si>
    <t>Agrimec 18 EC 50 X 100 ml</t>
  </si>
  <si>
    <t>Agrimore K 500 gr (Sample)</t>
  </si>
  <si>
    <t>Agrimore P 500 gr (Sample)</t>
  </si>
  <si>
    <t>Alkilaril Poliglikol Eter</t>
  </si>
  <si>
    <t>Agristik 400 L 12 X 1 ltr</t>
  </si>
  <si>
    <t>Agristik 400 L 4 X 5 ltr</t>
  </si>
  <si>
    <t>Asam Giberelat</t>
  </si>
  <si>
    <t>Agrosil B/K 120 X 100 gr</t>
  </si>
  <si>
    <t>Agrosil B/K 24 X 500 gr</t>
  </si>
  <si>
    <t>Agrosil D 120 X 100 gr</t>
  </si>
  <si>
    <t>Agrosil D/H 24 X 500 gr</t>
  </si>
  <si>
    <t>Propamokarb indoklorida</t>
  </si>
  <si>
    <t>Diafentiuron</t>
  </si>
  <si>
    <t>Azoksistrobin &amp; Difenokonazol</t>
  </si>
  <si>
    <t>Dimehipo</t>
  </si>
  <si>
    <t>Atrazin + Mesotrion</t>
  </si>
  <si>
    <t>Trisiklazol</t>
  </si>
  <si>
    <t>Akodani 50 X 100 ml</t>
  </si>
  <si>
    <t>Azoxystrobin + Dimetomorf</t>
  </si>
  <si>
    <t>Akrostar 40 WP 50 X 20 gr (Sample)</t>
  </si>
  <si>
    <t>Akrostar 40 WP 50 X 40 gr (Sample)</t>
  </si>
  <si>
    <t>Alaska 20 EC 100 ml (sampel)</t>
  </si>
  <si>
    <t>Alat Kocor</t>
  </si>
  <si>
    <t>Alat Kocor Pupuk Cair SAM 38</t>
  </si>
  <si>
    <t>Alat Kocor Pupuk Padat Imtagro</t>
  </si>
  <si>
    <t>Alat Kocor Pupuk Padat Satagro</t>
  </si>
  <si>
    <t>Alat Service Tangki Yoto 20 ltr</t>
  </si>
  <si>
    <t>Alat Tanam Jagung 1 Fungsi Imtagro MTB-010</t>
  </si>
  <si>
    <t>Alat Tanam Jagung 2 Fungsi Imtagro MTB-2X6</t>
  </si>
  <si>
    <t>Alat Tanam Jagung 2 Output</t>
  </si>
  <si>
    <t>Propineb</t>
  </si>
  <si>
    <t>Alfa Sipermetrin</t>
  </si>
  <si>
    <t>Atrazin. Topramezon. Nikosulfuron</t>
  </si>
  <si>
    <t>Ali-Ron 10 X 20 X 5 gr</t>
  </si>
  <si>
    <t>Metil Metsulfuron</t>
  </si>
  <si>
    <t>Ali-ron 20 WG 10 X 20 X 5 gr</t>
  </si>
  <si>
    <t>Lamda Sihalotrin &amp; Tiametoksam</t>
  </si>
  <si>
    <t>Ally 20 WDG 10 X 20 X 5 gr</t>
  </si>
  <si>
    <t>Ally Plus 77 WP 8 X 25 X 40 gr</t>
  </si>
  <si>
    <t>Tiametoksam &amp; Lamda Sihalotrin</t>
  </si>
  <si>
    <t>Lamdasihalotrin</t>
  </si>
  <si>
    <t>Alphadine 6 GR 10 X 1 kg</t>
  </si>
  <si>
    <t>Agrotech Pesticide Industry, PT</t>
  </si>
  <si>
    <t>Alphadine SL 45 X 200 ml</t>
  </si>
  <si>
    <t>Altar 250 SC 40 X 250 ml</t>
  </si>
  <si>
    <t>Altron 20 X 500 ml</t>
  </si>
  <si>
    <t>Indagro, PT</t>
  </si>
  <si>
    <t>BPMC</t>
  </si>
  <si>
    <t>Amandy 865 SL 20 X 1 ltr</t>
  </si>
  <si>
    <t>Tanindo Intertraco, PT</t>
  </si>
  <si>
    <t>Amandy 865 SL 4 X 5 ltr</t>
  </si>
  <si>
    <t>Amandy 865 SL 40 X 400 ml</t>
  </si>
  <si>
    <t>Amandy 865 SL 50 X 200 ml</t>
  </si>
  <si>
    <t>Amazone + PBO 50 ml (Sample)</t>
  </si>
  <si>
    <t>Emamektin Benzoat &amp; Lupenuron</t>
  </si>
  <si>
    <t>Asetamiprid. Fipronil</t>
  </si>
  <si>
    <t>Asetamiprid, Fipronil</t>
  </si>
  <si>
    <t>Ambition 12 X 1 ltr</t>
  </si>
  <si>
    <t>Amcofur 20 WP 20 X 100 gr</t>
  </si>
  <si>
    <t>Metil metsulfuron</t>
  </si>
  <si>
    <t>Amcofur 20 WP 20 X 20 X 5 gr</t>
  </si>
  <si>
    <t>Amcofur 20 WP 20 X 250 gr</t>
  </si>
  <si>
    <t>Amcomec 18 EC 50 X 100 ml</t>
  </si>
  <si>
    <t>Amcomin 865 SL 20 X 1 ltr</t>
  </si>
  <si>
    <t>Amcopyr 670 EC 20 X 1 ltr</t>
  </si>
  <si>
    <t>Triklopir</t>
  </si>
  <si>
    <t>Amcoquat 135 SL 20 X 1 ltr</t>
  </si>
  <si>
    <t>Parakuat Diklorida</t>
  </si>
  <si>
    <t>Amcoquat 135 SL 20 ltr</t>
  </si>
  <si>
    <t>Amcoquat 135 SL 4 X 5 ltr</t>
  </si>
  <si>
    <t>Amcoron 80 WP 20 X 1 kg</t>
  </si>
  <si>
    <t>Diuron</t>
  </si>
  <si>
    <t>Amcoxone 276 SL 20 X 1 ltr</t>
  </si>
  <si>
    <t>Ion Parakuat</t>
  </si>
  <si>
    <t>Amcoxone 276 SL 20 X 500 ml</t>
  </si>
  <si>
    <t>Amcoxone 276 SL 20 ltr</t>
  </si>
  <si>
    <t>Amcoxone 276 SL 4 X 5 ltr</t>
  </si>
  <si>
    <t>Amcozeb 80 WP 20 X 1 kg</t>
  </si>
  <si>
    <t>Mankozeb</t>
  </si>
  <si>
    <t>Amcozeb 80 WP 20 X 500 gr</t>
  </si>
  <si>
    <t>Ametrex 500 SC 10 X 1 ltr</t>
  </si>
  <si>
    <t>Ametrin</t>
  </si>
  <si>
    <t>Ametrex 500 SC 15 X 1 ltr</t>
  </si>
  <si>
    <t>Ametrex 500 SC 4 X 5 ltr</t>
  </si>
  <si>
    <t>Amfonil 75 WP 20 X 500 gr</t>
  </si>
  <si>
    <t>Klorotalonil</t>
  </si>
  <si>
    <t>Amfuron 20 WG 20 X 20 X 5 gr</t>
  </si>
  <si>
    <t>Klorfiripos</t>
  </si>
  <si>
    <t>Azoksistrobin</t>
  </si>
  <si>
    <t>Karbosulfan</t>
  </si>
  <si>
    <t>Ammate 150 EC 20 X 100 ml</t>
  </si>
  <si>
    <t>Ammate 150 EC 20 X 100 ml (FMC)</t>
  </si>
  <si>
    <t>Bina Guna Kimia, PT</t>
  </si>
  <si>
    <t>Ammate 150 EC 20 X 50 ml</t>
  </si>
  <si>
    <t>Ammate 150 EC 40 X 50 ml (FMC)</t>
  </si>
  <si>
    <t>Ammonium Phosphate 16.20 50 kg</t>
  </si>
  <si>
    <t>Difekonazol &amp; Propikonazol</t>
  </si>
  <si>
    <t>Amophos 16-20 50 kg</t>
  </si>
  <si>
    <t>Amora 150 SL 15 X 1 ltr</t>
  </si>
  <si>
    <t>Amora 150 SL 20 X 500 ml</t>
  </si>
  <si>
    <t>Amotan Gold 325 SC 100 X 100 ml</t>
  </si>
  <si>
    <t>Amotan Gold 325 SC 40 X 250 ml</t>
  </si>
  <si>
    <t>Ampligo 150 ZC 100 X 50 ml</t>
  </si>
  <si>
    <t>Lamda Sihalotrin, Klorantraniliprol</t>
  </si>
  <si>
    <t>Amunisi 100 EC 20 X 1 ltr</t>
  </si>
  <si>
    <t>Binangun Agro Lestari, PT</t>
  </si>
  <si>
    <t>Amunisi 100 EC 20 X 400 ml</t>
  </si>
  <si>
    <t>Amunisi 100 EC 50 X 100 ml</t>
  </si>
  <si>
    <t>Amuron 70 EC 100 X 100 ml</t>
  </si>
  <si>
    <t>Heksaflumuron, Emamektin benzoat</t>
  </si>
  <si>
    <t>Heksaflumuron. Emamektin benzoat</t>
  </si>
  <si>
    <t>Amuron 70 EC 40 X 250 ml</t>
  </si>
  <si>
    <t>Android TV Coocaa 32"</t>
  </si>
  <si>
    <t>Android TV Aqua 32"</t>
  </si>
  <si>
    <t>FAM Indonesia, PT.</t>
  </si>
  <si>
    <t>Aneto 0.5 G 10 X 1 Kg M2U (Sample)</t>
  </si>
  <si>
    <t>Aneto 50 EC 50 X 50 ml M2U ( Sample)</t>
  </si>
  <si>
    <t>Heksakonazol</t>
  </si>
  <si>
    <t>Anphony 20 X 250 ml</t>
  </si>
  <si>
    <t>Anta 50 EC 30 X 400 ml</t>
  </si>
  <si>
    <t>Sari Kimia Unggul, PT</t>
  </si>
  <si>
    <t>Emamectin Benzoat</t>
  </si>
  <si>
    <t>Anta 50 EC 40 X 200 ml</t>
  </si>
  <si>
    <t>Anta 50 EC 60 X 80 ml</t>
  </si>
  <si>
    <t>Antarpol 70 WP (Sample)</t>
  </si>
  <si>
    <t>Antarpol 70 WP 16 X 1 kg</t>
  </si>
  <si>
    <t>Antarpol 70 WP 20 X 1 kg</t>
  </si>
  <si>
    <t>Antarpol 70 WP 60 X 250 gr</t>
  </si>
  <si>
    <t>Antena HP</t>
  </si>
  <si>
    <t>Antracol 70 WP 80 X 250 gr</t>
  </si>
  <si>
    <t>Famoksadon &amp; Simoksanil</t>
  </si>
  <si>
    <t>Anwavin 500 EC 16 X 1 ltr</t>
  </si>
  <si>
    <t>Profenofos</t>
  </si>
  <si>
    <t>Anwavin 500 EC 20 X 500 ml</t>
  </si>
  <si>
    <t>Anwavin 500 EC 50 X 100 ml</t>
  </si>
  <si>
    <t>Apiro 550.8 SC 20 X 250 ml</t>
  </si>
  <si>
    <t>Piriftalid, Metil Bensulfuron</t>
  </si>
  <si>
    <t>Apiro 550.8 SC 50 X 100 ml</t>
  </si>
  <si>
    <t>Simoksanil, Famoksalon</t>
  </si>
  <si>
    <t>Simoksanil. Famoksalon</t>
  </si>
  <si>
    <t>Apoge 25 Premium Padi 30 X 250 gr</t>
  </si>
  <si>
    <t>Buprofezin</t>
  </si>
  <si>
    <t>Applaud 10 WP 20 X 500 ml</t>
  </si>
  <si>
    <t>Applaud 10 WP 20 gr (S)</t>
  </si>
  <si>
    <t>Apropo 200 SE 100 X 60 ml</t>
  </si>
  <si>
    <t>Azoxystrobin &amp; Propiconazole</t>
  </si>
  <si>
    <t>Apropo 200 SE 40 X 250 ml</t>
  </si>
  <si>
    <t>Emamektin Benzoat &amp; Indoksakarb</t>
  </si>
  <si>
    <t>natrium bispiribak &amp; Etil Pirazosulfuron</t>
  </si>
  <si>
    <t>Abamektin &amp; Emamectin Benzoat &amp; Emamectin active</t>
  </si>
  <si>
    <t>Belirang Kalisari, PT</t>
  </si>
  <si>
    <t>Klorfenapir</t>
  </si>
  <si>
    <t>Arjuna 200 EC 20 X 500 ml</t>
  </si>
  <si>
    <t>Arma 48/4 WP 20 X 500 gr</t>
  </si>
  <si>
    <t>Atrazin + Nihosulfuron</t>
  </si>
  <si>
    <t>Arrivo 30 EC 100 X 100 ml</t>
  </si>
  <si>
    <t>Arrivo 30 EC 2 X 24 X 250 ml</t>
  </si>
  <si>
    <t>Arrivo 30 EC 24 X 500 ml</t>
  </si>
  <si>
    <t>Artos 100 SL 30 X 100 ml (Sample)</t>
  </si>
  <si>
    <t>Artos 100 SL 40 X 100 ml (Sample)</t>
  </si>
  <si>
    <t>Asetamiprid</t>
  </si>
  <si>
    <t>Difenokonazol</t>
  </si>
  <si>
    <t>Asia Top 288 SL 100 ml (Sample)/(tidak terpakai)</t>
  </si>
  <si>
    <t>Asia Top 288 SL 100 ml (sampel)</t>
  </si>
  <si>
    <t>Asiaron 80 WP 110 gr (Sample)</t>
  </si>
  <si>
    <t>Asiaron 80 WP 40 X 250 gr</t>
  </si>
  <si>
    <t>Aslinya 75 WP 4 X 20 X 25 gr</t>
  </si>
  <si>
    <t>Asmec 36 EC 50 ml</t>
  </si>
  <si>
    <t>Agro Sejahtera Indonesia</t>
  </si>
  <si>
    <t>Associate 200 SC 20 X 250 ml (Sample)</t>
  </si>
  <si>
    <t>Emamektin Benzoat + Indoksakarb</t>
  </si>
  <si>
    <t>Astana 60 WP 100 X 50 gr</t>
  </si>
  <si>
    <t>Astana 60 WP 20 X 10 X 15 gr</t>
  </si>
  <si>
    <t>Astana 85 WP 50 X 100 gr</t>
  </si>
  <si>
    <t>Atabron 50 EC 100 X 100 ml</t>
  </si>
  <si>
    <t>Klorfluazuron</t>
  </si>
  <si>
    <t>Atabron 50 EC 40 X 250 ml</t>
  </si>
  <si>
    <t>Metoksifenozida</t>
  </si>
  <si>
    <t>Atnimes 200/20/40 OD 10 X 1 ltr</t>
  </si>
  <si>
    <t>Atrazin + Nikosulfuron + Mesotrion</t>
  </si>
  <si>
    <t>Atnimes 200/20/40 OD 20 X 500 ml</t>
  </si>
  <si>
    <t>Atnimes 200/20/40 OD 40 X 250 ml</t>
  </si>
  <si>
    <t>Atonik 6.0 L 15 X 1 ltr</t>
  </si>
  <si>
    <t>Natrium</t>
  </si>
  <si>
    <t>Atonik 6.5 L 15 X 1 ltr (tdk terpakai)</t>
  </si>
  <si>
    <t>Atonik 6.5 L 15 X 500 ml (tdk terpakai)</t>
  </si>
  <si>
    <t>Atonik 6.5 L 25 X 100 ml (tdk terpakai)</t>
  </si>
  <si>
    <t>Atonik 6.5 L 30 X 250 ml</t>
  </si>
  <si>
    <t>Atonik 6.5 L 30 X 250 ml (tdk terpakai)</t>
  </si>
  <si>
    <t>Atonik 6.5 L 50 X 100 ml (tdk terpakai)</t>
  </si>
  <si>
    <t>Atramix 210 SC 20 X 500 ml</t>
  </si>
  <si>
    <t>atrazin &amp; lnikosulfuron</t>
  </si>
  <si>
    <t>Atrion 80 WG 15 X 800 gr</t>
  </si>
  <si>
    <t>Atrazin</t>
  </si>
  <si>
    <t>Atrion 80 WG 20 X 400 gr</t>
  </si>
  <si>
    <t>Atrium 550 SC 12 X 1 ltr</t>
  </si>
  <si>
    <t>Nathani Indonesia, PT</t>
  </si>
  <si>
    <t>Atrium 550 SC 24 X 500 ml</t>
  </si>
  <si>
    <t>Atrium 550 SC 40 X 250 ml</t>
  </si>
  <si>
    <t>Aurora 70 WP 16 X 800 gr</t>
  </si>
  <si>
    <t>Aurora 70 WP 20 X 1 kg</t>
  </si>
  <si>
    <t>Aviate 75 WG 40 X 300 gr</t>
  </si>
  <si>
    <t>Mancozeb &amp; Azoxystrobin</t>
  </si>
  <si>
    <t>Dinotefuran &amp; Flonicamid</t>
  </si>
  <si>
    <t>Adjuvan</t>
  </si>
  <si>
    <t>Axer 100 X 100 ml</t>
  </si>
  <si>
    <t>ANM/Dermawan</t>
  </si>
  <si>
    <t>Axer 50 X 250 ml</t>
  </si>
  <si>
    <t>Butil sihalofop &amp; Piribenzoksim</t>
  </si>
  <si>
    <t>Ayuna 50 EC 100 X 100 ml</t>
  </si>
  <si>
    <t>klorfluazuron</t>
  </si>
  <si>
    <t>Atrazin + Topramezon</t>
  </si>
  <si>
    <t>Azomite 0.5 GR 20 X 1 kg</t>
  </si>
  <si>
    <t>Behn Meyer Chemicals, PT</t>
  </si>
  <si>
    <t>Azomite 0.5 GR 25 X 1 kg</t>
  </si>
  <si>
    <t>Azoksistrobin, Klorokalonil</t>
  </si>
  <si>
    <t>Azoksistrobin. Klorokalonil</t>
  </si>
  <si>
    <t>azoksistrobin, dimetomorf</t>
  </si>
  <si>
    <t>Aztro 80 WP 10 X 10 X 50 gr (Sample)</t>
  </si>
  <si>
    <t>BAS - 6 865 SL 20 X 1 ltr</t>
  </si>
  <si>
    <t>BAS - 6 865 SL 20 X 400 ml</t>
  </si>
  <si>
    <t>BM Benta-Q 480 SL 100 X 100 ml</t>
  </si>
  <si>
    <t>sodium bentazon</t>
  </si>
  <si>
    <t>BM Benta-Q 480 SL 40 X 250 ml</t>
  </si>
  <si>
    <t>Sodium Bentazon</t>
  </si>
  <si>
    <t>BM Cantas 40 WP 100 X 100 gr</t>
  </si>
  <si>
    <t>Metil Bensulfuron &amp; kuinklorak</t>
  </si>
  <si>
    <t>BM Cantas 40 WP 20 X 500 gr</t>
  </si>
  <si>
    <t>Propikonazol</t>
  </si>
  <si>
    <t>propikonazol</t>
  </si>
  <si>
    <t>BM Cychlophos 500/50 EC 100 X 100 ml</t>
  </si>
  <si>
    <t>Chorpyriphos &amp; Sipermetrin</t>
  </si>
  <si>
    <t>Klorpirifos &amp; Sipermetrin</t>
  </si>
  <si>
    <t>BM Cychlophos 500/50 EC 20 X 500 ml</t>
  </si>
  <si>
    <t>Emamektin Benzoat</t>
  </si>
  <si>
    <t>Propoconazol, Difenokonazol</t>
  </si>
  <si>
    <t>Propoconazol. Difenokonazol</t>
  </si>
  <si>
    <t>lamda Sihalotrin</t>
  </si>
  <si>
    <t>BM Sucthion 400 EC 20 X 500 ml</t>
  </si>
  <si>
    <t>Dimetoat</t>
  </si>
  <si>
    <t>Bablass 490 SL 20 X 1 ltr</t>
  </si>
  <si>
    <t>IPA Glifosat</t>
  </si>
  <si>
    <t>Bablass 490 SL 20 X 1 ltr + Metsul 5 gr</t>
  </si>
  <si>
    <t>Bablass 490 SL 20 X 500 ml</t>
  </si>
  <si>
    <t>Bablass 490 SL 20 ltr</t>
  </si>
  <si>
    <t>Bablass 490 SL 4 X 5 ltr</t>
  </si>
  <si>
    <t>Bablass 490 SL 4 X 5 ltr + Metsul 5 gr</t>
  </si>
  <si>
    <t>Oksitetrasiklin ( teramisin )</t>
  </si>
  <si>
    <t>Bafin 18 SL 12 X 500 ml</t>
  </si>
  <si>
    <t>Bag Jagung Q 11 - 1 kg</t>
  </si>
  <si>
    <t>Fentoat</t>
  </si>
  <si>
    <t>Baju Batik DK</t>
  </si>
  <si>
    <t>Baju Batik Gramoxone</t>
  </si>
  <si>
    <t>Baju Taqwa DK</t>
  </si>
  <si>
    <t>Bakar 150 SL 20 X 1 ltr</t>
  </si>
  <si>
    <t>Bersama Satu Teguh, PT</t>
  </si>
  <si>
    <t>Bakar 150 SL 20 ltr</t>
  </si>
  <si>
    <t>Bakar 150 SL 4 X 5 ltr</t>
  </si>
  <si>
    <t>Imidakloprid + Bifentryn</t>
  </si>
  <si>
    <t>Etong Chemical Indonesia, PT</t>
  </si>
  <si>
    <t>Monosultap &amp; Imidakloprid</t>
  </si>
  <si>
    <t>Bambu Ijo 40 X 10 X 12 ml</t>
  </si>
  <si>
    <t>Bio Agritech Nusantara, PT</t>
  </si>
  <si>
    <t>NPK, Unsur Mikro, Perangsang</t>
  </si>
  <si>
    <t>NPK. Unsur Mikro. Perangsang</t>
  </si>
  <si>
    <t>Bamex 18 EC 10 X 900 ml (M2U)</t>
  </si>
  <si>
    <t>Bamex 18 EC 100 X 50 ml M2U (Sample)</t>
  </si>
  <si>
    <t>Bamex 18 EC 20 X 200 ml</t>
  </si>
  <si>
    <t>Bamex 18 EC 50 X 100 ml</t>
  </si>
  <si>
    <t>Bamex 18 EC 50 X 100 ml M2U (Sample)</t>
  </si>
  <si>
    <t>Bandana Kemah Kerja</t>
  </si>
  <si>
    <t>Bandrol 400 EC 20 X 450 ml</t>
  </si>
  <si>
    <t>Rabana Agro Resources, PT</t>
  </si>
  <si>
    <t>Klorpirifos</t>
  </si>
  <si>
    <t>Banner</t>
  </si>
  <si>
    <t>Banner Bisi 959</t>
  </si>
  <si>
    <t>Banner Gamectin</t>
  </si>
  <si>
    <t>Banner Kecil Magicgro</t>
  </si>
  <si>
    <t>Banner Qiuvita</t>
  </si>
  <si>
    <t>Banner Saprotan</t>
  </si>
  <si>
    <t>Barang Titipan Anugrah Agro Mandiri</t>
  </si>
  <si>
    <t>Basamid 98 GR 20 X 500 gr</t>
  </si>
  <si>
    <t>Dazomet</t>
  </si>
  <si>
    <t>Basamid 98 GR 20 kg</t>
  </si>
  <si>
    <t>Basceper 50 EC 50 X 100 ml</t>
  </si>
  <si>
    <t>Basceper 50 EC 50 X 200 ml</t>
  </si>
  <si>
    <t>Basis 150 SL 20 X 1 ltr</t>
  </si>
  <si>
    <t>Basmigold 490 SL 1 X 20 ltr</t>
  </si>
  <si>
    <t>Basmilang 480 SL 20 X 1 ltr</t>
  </si>
  <si>
    <t>Bassa 500 EC 20 X 400 ml</t>
  </si>
  <si>
    <t>Basta 150 SL 20 ltr</t>
  </si>
  <si>
    <t>Basta 150 SL 40 X 250 ml</t>
  </si>
  <si>
    <t>Baterai ABC 16 L 8A - 12 Volt</t>
  </si>
  <si>
    <t>Baterai TOP AGRI</t>
  </si>
  <si>
    <t>Baterai Top Agri 16L</t>
  </si>
  <si>
    <t>Bawang Bahana 12 X 10 X 20 gr</t>
  </si>
  <si>
    <t>OP</t>
  </si>
  <si>
    <t>Bayam 808 40 X 500 gr</t>
  </si>
  <si>
    <t>Bayam Amarin 2 kg</t>
  </si>
  <si>
    <t>Bayam Amarin 30 X 500 gr</t>
  </si>
  <si>
    <t>Bayam Amarin 5 kg</t>
  </si>
  <si>
    <t>Bayam Amarin 90 X 100 gr</t>
  </si>
  <si>
    <t>Bayam Belang 2 kg</t>
  </si>
  <si>
    <t>Bayam Belang 30 X 500 gr</t>
  </si>
  <si>
    <t>Bayam Belang 35 X 500 gr</t>
  </si>
  <si>
    <t>Bayam Bisi 40 X 500 gr</t>
  </si>
  <si>
    <t>Bayam Red 30 X 500 gr</t>
  </si>
  <si>
    <t>Bayam Red 500 gr</t>
  </si>
  <si>
    <t>Bayam Red 90 X 100 gr</t>
  </si>
  <si>
    <t>Bayam Super 48 X 500 gr</t>
  </si>
  <si>
    <t>Baycarb 500 EC 100 X 100 ml</t>
  </si>
  <si>
    <t>Bayfolan 20 X 500 ml</t>
  </si>
  <si>
    <t>Bayfolan 40 X 250 ml</t>
  </si>
  <si>
    <t>Bayleton 250 EC 100 X 100 ml</t>
  </si>
  <si>
    <t>Tridimefon</t>
  </si>
  <si>
    <t>Bazathion 150 SL 20 X 1 ltr</t>
  </si>
  <si>
    <t>Bazathion 150 SL 20 X 500 ml</t>
  </si>
  <si>
    <t>Bazoka 80 WP 20 X 1 kg</t>
  </si>
  <si>
    <t>Beet Up 200 EC 100 X 100 ml</t>
  </si>
  <si>
    <t>Tebukonazol</t>
  </si>
  <si>
    <t>Beet Up 200 EC 40 X 250 ml</t>
  </si>
  <si>
    <t>Beet Up 200 EC 50 X 100 ml</t>
  </si>
  <si>
    <t>Behn Quat 20 X 1 ltr</t>
  </si>
  <si>
    <t>Sihalodiamide + Klorphenafir</t>
  </si>
  <si>
    <t>Belt Expert 480 SC 100 X 100 ml</t>
  </si>
  <si>
    <t>Flubendiamida &amp; Tiakloprid</t>
  </si>
  <si>
    <t>Belt Expert 480 SC 40 X 250 ml</t>
  </si>
  <si>
    <t>Ben Up 480 SL 40 X 500 ml + Metaben 20 WG-5gr</t>
  </si>
  <si>
    <t>Klorantraniliprol &amp; Emamektin benzoat</t>
  </si>
  <si>
    <t>metil bensulfuron, sodium bispiribak</t>
  </si>
  <si>
    <t>Benstar 50 WP 20 X 500 gr</t>
  </si>
  <si>
    <t>Green Apple Indonesia, PT</t>
  </si>
  <si>
    <t>Benomil</t>
  </si>
  <si>
    <t>Benstar 50 WP 4 X 25 X 50 gr</t>
  </si>
  <si>
    <t>Benstar 50 WP 40 X 250 gr</t>
  </si>
  <si>
    <t>Bentan 45 WP 100 X 100 gr</t>
  </si>
  <si>
    <t>Trida Kimia Sakti, PT</t>
  </si>
  <si>
    <t>Bentan 60 WP (biru) 100 X 100 gr</t>
  </si>
  <si>
    <t>Jaya Tani Sejahtera, CV</t>
  </si>
  <si>
    <t>Bentan 60 WP 100 X 100 gr</t>
  </si>
  <si>
    <t>Bentop 100 ml (Sampel)</t>
  </si>
  <si>
    <t>Bentop 276 SL 20 X 1 ltr + 1 Pack Metaben 20 WG-5gr</t>
  </si>
  <si>
    <t>Bentop 276 SL 20 X 500 ml + Metil</t>
  </si>
  <si>
    <t>Bentop 276 SL 20 ltr + 20 Pack Metaben 20 WG-5 gr</t>
  </si>
  <si>
    <t>Bentop 276 SL 4 X 5 ltr + 5 Pack Metaben 20 WG-5 gr</t>
  </si>
  <si>
    <t>Benxone Max 276 SL 100 ml (Sample)</t>
  </si>
  <si>
    <t>Beras @ 5 kg</t>
  </si>
  <si>
    <t>Difenokonazol &amp; Propikonazol</t>
  </si>
  <si>
    <t>Bernas 250 EC 50 X 80 ml M2U (Sample)</t>
  </si>
  <si>
    <t>Bernice 200 ml (Sample)</t>
  </si>
  <si>
    <t>Berberin</t>
  </si>
  <si>
    <t>Karbendazim</t>
  </si>
  <si>
    <t>Besmor 200 AS 30 X 100 ml</t>
  </si>
  <si>
    <t>Besromil 35 WP 100 X 100 gr</t>
  </si>
  <si>
    <t>Tiara Buana Mandiri, PT</t>
  </si>
  <si>
    <t>Metalaksil</t>
  </si>
  <si>
    <t>Amonium glufosinate</t>
  </si>
  <si>
    <t>Bestfast 250 EC 50 X 80 ml</t>
  </si>
  <si>
    <t>Bestox 50 EC 20 X 1 ltr</t>
  </si>
  <si>
    <t>Besvidan 20 X 500 ml</t>
  </si>
  <si>
    <t>Klorpirifos 550 g/l + Sipermetrin 60 g/l</t>
  </si>
  <si>
    <t>Besvidan 40 X 250 ml</t>
  </si>
  <si>
    <t>Beta Sample</t>
  </si>
  <si>
    <t>Mentari, CV</t>
  </si>
  <si>
    <t>Chlorotalonil</t>
  </si>
  <si>
    <t>Fiproni &amp; Beta Sipermetrin</t>
  </si>
  <si>
    <t>Betari 10 X 800 gr</t>
  </si>
  <si>
    <t>Better One 250 ml (Sample)</t>
  </si>
  <si>
    <t>Succinate</t>
  </si>
  <si>
    <t>Bigger 40 EC 24 X 400 gr (Sample)</t>
  </si>
  <si>
    <t>Biggest 20 T 50 X 20 X 5 gr</t>
  </si>
  <si>
    <t>Giberlelid Acid 40 g/l</t>
  </si>
  <si>
    <t>Biggest 40 AS 20 X 10 X 10 ml</t>
  </si>
  <si>
    <t>Biggrow Forte 20 X 5 X 1 gr (Sample)</t>
  </si>
  <si>
    <t>Biggrow Forte 6 X 200 X 1 gr (Sample)</t>
  </si>
  <si>
    <t>Bigxone 135 SL 20 ltr</t>
  </si>
  <si>
    <t>Langgeng Mustika Chemindo, PT</t>
  </si>
  <si>
    <t>Biochems Vit B1+B6 20 X 1 ltr</t>
  </si>
  <si>
    <t>Biochems Vit B1+B6 30 X 500 ml</t>
  </si>
  <si>
    <t>Biochems Vit B1+B6 40 X 250 ml</t>
  </si>
  <si>
    <t>Biofast 20 X 1 ltr</t>
  </si>
  <si>
    <t>Biofast 30 X 500 ml</t>
  </si>
  <si>
    <t>Bionik 400 EC 20 X 500 ml</t>
  </si>
  <si>
    <t>Bionil 20 X 500 gr</t>
  </si>
  <si>
    <t>Biotek Saranatama, PT</t>
  </si>
  <si>
    <t>Bionta BSA 12 X 1 ltr</t>
  </si>
  <si>
    <t>Bionta BSA 12 X 500 ml</t>
  </si>
  <si>
    <t>Bionta BSK 12 X 500 ml</t>
  </si>
  <si>
    <t>Bionta Bafin 3 In 1 12 X 1 ltr</t>
  </si>
  <si>
    <t>Bionta Bafin 3 In 1 12 X 500 ml</t>
  </si>
  <si>
    <t>Biosoft 50 X 100 ml</t>
  </si>
  <si>
    <t>Biostick 20 X 1 ltr</t>
  </si>
  <si>
    <t>Bioxan 400 gr</t>
  </si>
  <si>
    <t>Bioxan 50 WP 25 X 400 gr</t>
  </si>
  <si>
    <t>Putra Sejati Persada</t>
  </si>
  <si>
    <t>Blast 200 SC 100 ml (Sample)</t>
  </si>
  <si>
    <t>Blender Midea</t>
  </si>
  <si>
    <t>Blewah Bisma 20 X 6 X 15 gr</t>
  </si>
  <si>
    <t>Hibrida/F1</t>
  </si>
  <si>
    <t>Blewah Bisma 20 X 9 X 15 gr</t>
  </si>
  <si>
    <t>Bluezeb 80 WP 20 X 1 kg</t>
  </si>
  <si>
    <t>Mancozeb</t>
  </si>
  <si>
    <t>Bom Up 520 SL 20 ltr</t>
  </si>
  <si>
    <t>Bom Up 520 SL 4 X 5 ltr</t>
  </si>
  <si>
    <t>Bomstik Perekat 20 X 1 ltr</t>
  </si>
  <si>
    <t>Boom Flower 20 X 500 ml</t>
  </si>
  <si>
    <t>Nitrogen (Nitrobenzene)</t>
  </si>
  <si>
    <t>Boom Flower 40 X 250 ml</t>
  </si>
  <si>
    <t>Boom Padi @30 Pk</t>
  </si>
  <si>
    <t>Boom Padi Max @30 Pk</t>
  </si>
  <si>
    <t>Booster 250 SC 40 X 250 ml</t>
  </si>
  <si>
    <t>Booster 250 SC 50 X 80 ml</t>
  </si>
  <si>
    <t>Sulfentrazol</t>
  </si>
  <si>
    <t>Boral 480 SC 48 X 250 ml</t>
  </si>
  <si>
    <t>Borate+K 20 X 1 kg</t>
  </si>
  <si>
    <t>Borate+K</t>
  </si>
  <si>
    <t>Borate+K 20 kg</t>
  </si>
  <si>
    <t>Sentana Adidaya Pratama, PT</t>
  </si>
  <si>
    <t>Borate+K 25 kg</t>
  </si>
  <si>
    <t>Borer 800 SL 20 X 1 ltr (AGM)</t>
  </si>
  <si>
    <t>Borer 800 SL 50 X 100 ml (AGM)</t>
  </si>
  <si>
    <t>Borer 800 SL 50 X 250 ml (AGM)</t>
  </si>
  <si>
    <t>Borneo Up 500 SL 20 X 800 ml</t>
  </si>
  <si>
    <t>Isopropil Amina Glifosat</t>
  </si>
  <si>
    <t>Box Kanvas Motor Banteng</t>
  </si>
  <si>
    <t>Etepon</t>
  </si>
  <si>
    <t>Braphon Hijau 100 PA 20 X 500 ml</t>
  </si>
  <si>
    <t>Braunxone Gold 276 SL 20 ltr + 4 pack Resicore 25 gr</t>
  </si>
  <si>
    <t>Bravo 50 EC 20 X 400 ml</t>
  </si>
  <si>
    <t>Bravoxone 276 SL 20 X 500 ml</t>
  </si>
  <si>
    <t>metil metsulfuron, etil klorimuron, dan 2,4 D</t>
  </si>
  <si>
    <t>Broadcast 200 SL 20 X 1 ltr</t>
  </si>
  <si>
    <t>Brofreya 53 SC 24 X 100 ml</t>
  </si>
  <si>
    <t>Brofanilida</t>
  </si>
  <si>
    <t>Brosur (Cling)</t>
  </si>
  <si>
    <t>Brosur Bisi 77 &amp; 959</t>
  </si>
  <si>
    <t>Brosur Q-989</t>
  </si>
  <si>
    <t>Buku Pocket Personal</t>
  </si>
  <si>
    <t>Buku Tulis CAC</t>
  </si>
  <si>
    <t>Buku Tulis Meteor</t>
  </si>
  <si>
    <t>Betasiflutrin</t>
  </si>
  <si>
    <t>Buldok 25 EC 20 X 500 ml</t>
  </si>
  <si>
    <t>Buldok 25 EC 40 X 250 ml</t>
  </si>
  <si>
    <t>Isoprotiolan &amp; Trisiklazol</t>
  </si>
  <si>
    <t>Buncis Bayu 30 X 500 gr</t>
  </si>
  <si>
    <t>Buncis Bayu 90 X 100 gr</t>
  </si>
  <si>
    <t>Buncis Elastis 90 X 100 gr</t>
  </si>
  <si>
    <t>Buncis Emha 1 kg</t>
  </si>
  <si>
    <t>Buncis Grand Bayu 30 X 500 gr</t>
  </si>
  <si>
    <t>Buncis Grand Bayu 90 X 100 gr</t>
  </si>
  <si>
    <t>Buncis Gravo 30 X 500 gr</t>
  </si>
  <si>
    <t>Aditya Sentana Agro, CV</t>
  </si>
  <si>
    <t>Buncis Lebat - 3 15 X 20 Gr</t>
  </si>
  <si>
    <t>Buncis Lebat 40 X 500 gr</t>
  </si>
  <si>
    <t>Buncis OR Mepsina 500 gr</t>
  </si>
  <si>
    <t>Oriental Seed Indonesia, PT</t>
  </si>
  <si>
    <t>Buncis Tala 5 X 35 gr</t>
  </si>
  <si>
    <t>Buncis Utama 40 X 500 gr</t>
  </si>
  <si>
    <t>Raja Pilar Agrotama, PT</t>
  </si>
  <si>
    <t>Buncis Utama 5 X 100 gr</t>
  </si>
  <si>
    <t>Bunga Marigold Casanova 10 X 20 X 110 biji</t>
  </si>
  <si>
    <t>Bunga Marigold Casanova 10 X 20 X 550 biji</t>
  </si>
  <si>
    <t>Bunga Marigold Casanova 10 X 40 X 110 biji</t>
  </si>
  <si>
    <t>Bunga Marigold Rona 10 X 20 X 550 biji</t>
  </si>
  <si>
    <t>Bunga Marigold Rona 10 X 40 X 110 biji</t>
  </si>
  <si>
    <t>Bunga Marigold Rona 20 X 110 biji</t>
  </si>
  <si>
    <t>Buniken 60/10 WP 20 X 100 gr</t>
  </si>
  <si>
    <t>Buprofezin, Nitenpiram</t>
  </si>
  <si>
    <t>Buprofezin. Nitenpiram</t>
  </si>
  <si>
    <t>Burnegg 100 X 100 ml</t>
  </si>
  <si>
    <t>Buzzer 500 EC 20 X 500 ml</t>
  </si>
  <si>
    <t>CNG 10 X 1 kg</t>
  </si>
  <si>
    <t>CPN 6 X 5 kg</t>
  </si>
  <si>
    <t>KNO</t>
  </si>
  <si>
    <t>Cabe Ababil F1 12 X 15 X 1550 seed</t>
  </si>
  <si>
    <t>Cabe Andini 6 X 25 X 10 gr</t>
  </si>
  <si>
    <t>Mutu Prima Sejati, PT</t>
  </si>
  <si>
    <t>Cabe Arimbi 85 20 X 12 X 10 gr</t>
  </si>
  <si>
    <t>Cabe Balebat F1 12 X 15 X 1500 seed</t>
  </si>
  <si>
    <t>Cabe Balebat F1 12 X 15 X 1550 seed</t>
  </si>
  <si>
    <t>Cabe Balebat F1 5 gr (Sample)</t>
  </si>
  <si>
    <t>Cabe Besar Ariya 12 X 10 X 10 gr</t>
  </si>
  <si>
    <t>Cabe Besar Batalion 2 gr</t>
  </si>
  <si>
    <t>Cabe Besar Jawara 6 X 20 X 10 gr</t>
  </si>
  <si>
    <t>Cabe Besar OR Dana 10 gr</t>
  </si>
  <si>
    <t>Cabe Beton F1 5 gr (Sample)</t>
  </si>
  <si>
    <t>Cabe Bhaskara 20 X 12 X 10 gr</t>
  </si>
  <si>
    <t>Cabe Bhaskara 20 X 24 X 10 gr</t>
  </si>
  <si>
    <t>Cabe Bhaskara 50 X 0.5 gr</t>
  </si>
  <si>
    <t>Cabe Bianca 6 X 10 X 10 gr</t>
  </si>
  <si>
    <t>Hextar Seed Indonesia, PT</t>
  </si>
  <si>
    <t>Cabe Big Chili 10 X 10 gr</t>
  </si>
  <si>
    <t>Cabe Cakra Hijau 20 X 12 X 10 gr</t>
  </si>
  <si>
    <t>Cabe Cakra Hijau 20 X 20 X 10 gr</t>
  </si>
  <si>
    <t>Cabe Cakra Hijau 20 X 20 X 25 gr</t>
  </si>
  <si>
    <t>Cabe Cakra Putih 20 X 12 X 10 gr</t>
  </si>
  <si>
    <t>Cabe Cakra Putih 20 X 20 X 10 gr</t>
  </si>
  <si>
    <t>Cabe Darmais F1 12 X 15 X 1550 seed</t>
  </si>
  <si>
    <t>Cabe Elegance 20 X 12 X 10 gr</t>
  </si>
  <si>
    <t>Cabe Garuda 10 X 11 gr</t>
  </si>
  <si>
    <t>Cabe Genesis Hijau 6 X 15 X 10 gr</t>
  </si>
  <si>
    <t>Cabe Genie 250 gr</t>
  </si>
  <si>
    <t>Cabe Genie 500 gr</t>
  </si>
  <si>
    <t>Cabe Hiter F1 12 X 15 X 2300 seed</t>
  </si>
  <si>
    <t>Cabe Horison 20 X 12 X 10 gr</t>
  </si>
  <si>
    <t>Cabe Horison 97 20 X 12 X 10 gr</t>
  </si>
  <si>
    <t>Cabe Hot Chili 50 X 10 gr</t>
  </si>
  <si>
    <t>Cabe Hot Express 10 X 10 gr</t>
  </si>
  <si>
    <t>Inko Seed Makmur, PT</t>
  </si>
  <si>
    <t>Cabe Imperial 20 X 12 X 10 gr</t>
  </si>
  <si>
    <t>Cabe Inko 99 10 X 10 gr</t>
  </si>
  <si>
    <t>Cabe Inko Hot 10 X 10 gr</t>
  </si>
  <si>
    <t>Cabe Karina 6 X 10 X 10 gr</t>
  </si>
  <si>
    <t>Cabe Macho 6 X 10 X 10 gr</t>
  </si>
  <si>
    <t>Cabe Master TW 6 X 20 X 10 gr</t>
  </si>
  <si>
    <t>Cabe Megatop 12 X 15 X 10 gr</t>
  </si>
  <si>
    <t>Cabe OR Finger 10 X 10 gr</t>
  </si>
  <si>
    <t>Cabe OR Gelati 10 X 10 gr</t>
  </si>
  <si>
    <t>Cabe OR Kencana 10 X 10 gr</t>
  </si>
  <si>
    <t>Cabe OR Setya 10 gr</t>
  </si>
  <si>
    <t>Cabe OR Trisula Hijau 10 X 10 gr</t>
  </si>
  <si>
    <t>Cabe OR Trisula Putih 10 X 10 gr</t>
  </si>
  <si>
    <t>Cabe OR Vision 10 X 10 gr</t>
  </si>
  <si>
    <t>Cabe Ori 212 10 X 25 X 10 gr</t>
  </si>
  <si>
    <t>Cabe Osiris 10 x 10 gr</t>
  </si>
  <si>
    <t>Cabe P-Sada 700 10 X 10 gr</t>
  </si>
  <si>
    <t>Koreana Seed Indonesia, PT</t>
  </si>
  <si>
    <t>Cabe Prason 10 X 10 gr</t>
  </si>
  <si>
    <t>Cabe Prentul 12 X 15 X 10 gr</t>
  </si>
  <si>
    <t>Cabe Profit 20 X 13 X 10 gr</t>
  </si>
  <si>
    <t>Cabe Qiu 99 - 6 X 25 X 1750 seed</t>
  </si>
  <si>
    <t>Cabe Qiu Beauty 10 X 11 gr</t>
  </si>
  <si>
    <t>Cabe Raga 2 20 X 12 X 10 gr</t>
  </si>
  <si>
    <t>Cabe Rawit Hana 20 X 15 X 10 gr</t>
  </si>
  <si>
    <t>Cabe Rawit Menggala 6 X 20 X 10 gr</t>
  </si>
  <si>
    <t>Cabe Rawit Pedas 15 X 10 gr</t>
  </si>
  <si>
    <t>Cabe Rawit Putih Dhia 12 X 10 X 10 gr</t>
  </si>
  <si>
    <t>Cabe Rawit Robin 2 gr</t>
  </si>
  <si>
    <t>Cabe Rawit Shima 10 X 10 x 10 gr</t>
  </si>
  <si>
    <t>Cabe Red Hot 18 X 20 X 10 gr</t>
  </si>
  <si>
    <t>Cabe Red Sabel 10 X 10 gr</t>
  </si>
  <si>
    <t>Cabe Restu 20 X 12 X 10 gr</t>
  </si>
  <si>
    <t>Cabe Restu 20 X 13 X 10 gr</t>
  </si>
  <si>
    <t>Cabe Restu 20 X 20 X 10 gr</t>
  </si>
  <si>
    <t>Cabe SG Hot 99 10 gr</t>
  </si>
  <si>
    <t>Cabe Sigantung 1 kg</t>
  </si>
  <si>
    <t>Cabe Sonar 20 X 12 X 10 gr</t>
  </si>
  <si>
    <t>Cabe Sonar 20 X 24 X 10 gr</t>
  </si>
  <si>
    <t>Cabe Sret 250 gr</t>
  </si>
  <si>
    <t>Cabe TM 007 10 X 10 gr</t>
  </si>
  <si>
    <t>Cabe TM 333 10 X 10 gr</t>
  </si>
  <si>
    <t>Cabe TM Rawity 10 X 10 gr</t>
  </si>
  <si>
    <t>Cabe TM Scarlet 10 X 10 gr</t>
  </si>
  <si>
    <t>Cabe TM Star 88 10 X 10 gr</t>
  </si>
  <si>
    <t>Cabe TM Thunder 99 10 X 10 gr</t>
  </si>
  <si>
    <t>Cabe Teratas F1 12 X 15 X 10 gr</t>
  </si>
  <si>
    <t>Pyraclostrobin</t>
  </si>
  <si>
    <t>Cabrio 250 GL 24 X 250 ml</t>
  </si>
  <si>
    <t>Cabrio 250 GL 48 X 100 ml</t>
  </si>
  <si>
    <t>Cabrio Agcelence 250 EC 48 X 100 ml</t>
  </si>
  <si>
    <t>Cabrio Gold 24 X 250 ml</t>
  </si>
  <si>
    <t>Metiram, Piraklostrobin</t>
  </si>
  <si>
    <t>Metiram. Piraklostrobin</t>
  </si>
  <si>
    <t>Cabrio Gold 48 X 100 ml</t>
  </si>
  <si>
    <t>Cabrio Top 60 WG 20 X 500 gr</t>
  </si>
  <si>
    <t>Cabrio Top 60 WG 40 X 250 gr</t>
  </si>
  <si>
    <t>Cabrio Top 60 WP 20 X 500 gr</t>
  </si>
  <si>
    <t>Cabrio Top 60 WP 40 X 250 gr</t>
  </si>
  <si>
    <t>Cabrio VG 250 EC 24 X 250 ml</t>
  </si>
  <si>
    <t>Cabrio VG 250 EC 48 X 100 ml</t>
  </si>
  <si>
    <t>Cadilac 80 WP 20 X 1 kg</t>
  </si>
  <si>
    <t>Biotis Agrindo, PT</t>
  </si>
  <si>
    <t>Cagar 200/80 SC 100 ml</t>
  </si>
  <si>
    <t>Cal. Fertilizer 20 X 1 kg</t>
  </si>
  <si>
    <t>Selectani Hortikultur, PT</t>
  </si>
  <si>
    <t>Cal. Fertilizer 20 x 1 kg</t>
  </si>
  <si>
    <t>Cal. Prima 20 X 1 kg</t>
  </si>
  <si>
    <t>Prima Agro Bumi, CV</t>
  </si>
  <si>
    <t>Misotrion &amp; Atrazim</t>
  </si>
  <si>
    <t>Calbomag 25 X 1 kg</t>
  </si>
  <si>
    <t>Calgary 480 SL 4 X 5 ltr</t>
  </si>
  <si>
    <t>Callicron 500 EC 20 X 500 ml</t>
  </si>
  <si>
    <t>Arysta Lifescience Tirta, PT</t>
  </si>
  <si>
    <t>Calponit 10 X 2 kg</t>
  </si>
  <si>
    <t>Camacron 500 EC 100 ml</t>
  </si>
  <si>
    <t>Camera Canon</t>
  </si>
  <si>
    <t>Camix 138 SL 20 X 1 ltr</t>
  </si>
  <si>
    <t>Camix 138 SL 20 ltr</t>
  </si>
  <si>
    <t>Camix 138 SL 4 X 5 ltr</t>
  </si>
  <si>
    <t>Campaign 480 SL 20 X 1 ltr</t>
  </si>
  <si>
    <t>Campaign 480 SL 20 ltr</t>
  </si>
  <si>
    <t>Campaign 480 SL 5 X 5 ltr</t>
  </si>
  <si>
    <t>Canitro 20 X 1 kg</t>
  </si>
  <si>
    <t>Captive 200 SC 500 ml</t>
  </si>
  <si>
    <t>Capture 50 EC 20 X 1 ltr</t>
  </si>
  <si>
    <t>Dharma Guna Wibawa, PT (DGW)</t>
  </si>
  <si>
    <t>Carmectin 120 EC 40 X 200 ml</t>
  </si>
  <si>
    <t>Indoksakarb, Emamektin benzoat</t>
  </si>
  <si>
    <t>Indoksakarb. Emamektin benzoat</t>
  </si>
  <si>
    <t>Carmectin 120 EC 50 X 80 ml</t>
  </si>
  <si>
    <t>Emamectin Benzoate</t>
  </si>
  <si>
    <t>Metomil</t>
  </si>
  <si>
    <t>Castora 40 SP 8 X 50 X 15 gr ( Sampel )</t>
  </si>
  <si>
    <t>Cauli Flower Balotta 6 X 10 X 10 gr</t>
  </si>
  <si>
    <t>Cauli Flower Kiran F1 100 X 10 X 10 gr</t>
  </si>
  <si>
    <t>Cauli Flower Orient 20 X 12 X 10 gr</t>
  </si>
  <si>
    <t>Cauli Flower Spring 25 X 10 X 10 gr</t>
  </si>
  <si>
    <t>Era Tani, PT</t>
  </si>
  <si>
    <t>Cauli Flower Sunny 20 X 12 X 10 gr</t>
  </si>
  <si>
    <t>Cauli Flower Tafung 10 X 10 gr</t>
  </si>
  <si>
    <t>Sari Benih Unggul, PT</t>
  </si>
  <si>
    <t>Ce Kel+ 20 X 1 ltr</t>
  </si>
  <si>
    <t>Polyether-Dimethyl Polysiloxane Copolymer</t>
  </si>
  <si>
    <t>Asetamiprid + Abamektin</t>
  </si>
  <si>
    <t>Celana Furadan</t>
  </si>
  <si>
    <t>Celcron 500 EC 10 X 1 ltr</t>
  </si>
  <si>
    <t>Celquat 276 SL 20 ltr</t>
  </si>
  <si>
    <t>Karbofuran</t>
  </si>
  <si>
    <t>Centafur 0.5 GR 10 X 2 kg</t>
  </si>
  <si>
    <t>Centamine 870 SL 20 X 1 ltr</t>
  </si>
  <si>
    <t>Centamine 870 SL 20 X 400 ml</t>
  </si>
  <si>
    <t>2.4 D</t>
  </si>
  <si>
    <t>Centamine 870 SL 25 X 200 ml</t>
  </si>
  <si>
    <t>Centaris 245 SL 20 X 1 ltr + Pilly 5 gr</t>
  </si>
  <si>
    <t>Centaris 245 SL 20 ltr</t>
  </si>
  <si>
    <t>Centaris 245 SL 4 X 5 ltr + Pilly 20 gr</t>
  </si>
  <si>
    <t>Centathane 80 WP 20 X 1 kg</t>
  </si>
  <si>
    <t>Centatop 288 SL 20 X 1 ltr + Pilly 5 gr</t>
  </si>
  <si>
    <t>Centatop 288 SL 20 ltr</t>
  </si>
  <si>
    <t>Centatop 288 SL 4 X 5 ltr + Pilly 20 gr</t>
  </si>
  <si>
    <t>Centaxone 135 SL 20 ltr</t>
  </si>
  <si>
    <t>Centaxone 135 SL 4 X 5 ltr</t>
  </si>
  <si>
    <t>Centazole 250 EC 80 ml</t>
  </si>
  <si>
    <t>Difekonazol</t>
  </si>
  <si>
    <t>Cepha 50 X 100 ml</t>
  </si>
  <si>
    <t>Etefon</t>
  </si>
  <si>
    <t>Tembaga</t>
  </si>
  <si>
    <t>Tembaga Hidroksida</t>
  </si>
  <si>
    <t>Charger RW</t>
  </si>
  <si>
    <t>Charger Top Agri</t>
  </si>
  <si>
    <t>Charger Yama Power 16 ltr</t>
  </si>
  <si>
    <t>Charger Yamaha</t>
  </si>
  <si>
    <t>Chepate 75 SP 10 X 1 kg</t>
  </si>
  <si>
    <t>Chepate 75 SP 100 X 100 gr</t>
  </si>
  <si>
    <t>Chepate 75 SP 20 X 400 gr</t>
  </si>
  <si>
    <t>Chief 480 SL 20 X 1 ltr</t>
  </si>
  <si>
    <t>Chix 25 EC 20 X 500 ml</t>
  </si>
  <si>
    <t>Beta Sipermetrin</t>
  </si>
  <si>
    <t>Chix 25 EC 20 X 250 ml</t>
  </si>
  <si>
    <t>Klorantraniliprol &amp; Klorfenapir</t>
  </si>
  <si>
    <t>Chlormite 400 EC 20 X 1 ltr</t>
  </si>
  <si>
    <t>Hextar Chemical Indonesia, PT</t>
  </si>
  <si>
    <t>Chlormite 400 EC 24 X 500 ml</t>
  </si>
  <si>
    <t>Chloromycin 740 EC 50 ml</t>
  </si>
  <si>
    <t>Cielo 50 EC 40 X 200 ml</t>
  </si>
  <si>
    <t>Cielo 50 EC 60 X 100 ml</t>
  </si>
  <si>
    <t>Cleaner 20 X 500 ml</t>
  </si>
  <si>
    <t>Cleaner 4 X 5 ltr</t>
  </si>
  <si>
    <t>Clincher 100 EC 24 X 200 ml</t>
  </si>
  <si>
    <t>Dow Agro Sciences Ind, PT</t>
  </si>
  <si>
    <t>Butil Sihalofop</t>
  </si>
  <si>
    <t>Sihalofop-butil. Propanil</t>
  </si>
  <si>
    <t>Clipper TM 25 OD 20 X 500 ml</t>
  </si>
  <si>
    <t>Penoksulam</t>
  </si>
  <si>
    <t>Clipper TM 25 OD 24 X 250 ml</t>
  </si>
  <si>
    <t>Clipper TM 25 OD 50 X 100 ml</t>
  </si>
  <si>
    <t>Closer 50 WG 10 X 20 X 7.5 gr</t>
  </si>
  <si>
    <t>Sulfaxaflor</t>
  </si>
  <si>
    <t>Alfametrin</t>
  </si>
  <si>
    <t>Cobra 15 EC 50 X 50 ml</t>
  </si>
  <si>
    <t>Combitox 550 EC 100 X 100 ml</t>
  </si>
  <si>
    <t>klorfiriphos + sipermetrin</t>
  </si>
  <si>
    <t>Combitox 550 EC 12 X 1 ltr</t>
  </si>
  <si>
    <t>Combitox 550 EC 24 X 500 ml</t>
  </si>
  <si>
    <t>Combitox 550 EC 40 X 250 ml</t>
  </si>
  <si>
    <t>Complesal D 20 X 500 gr</t>
  </si>
  <si>
    <t>Forum Bintang Perkasa, PT</t>
  </si>
  <si>
    <t>Confidor 350 FS 20 ltr</t>
  </si>
  <si>
    <t>Confidor 5 WP 100 X 100 gr</t>
  </si>
  <si>
    <t>Confidor Extra 350 SC 100 X 50 ml</t>
  </si>
  <si>
    <t>Confidor Extra 350 SC 50 X 100 ml</t>
  </si>
  <si>
    <t>Confidor Extra 350 SC 50 X 50 ml</t>
  </si>
  <si>
    <t>Consento 60 SC 100 X 60 ml</t>
  </si>
  <si>
    <t>Fenamidan &amp; Propamokarb Hidroclorid</t>
  </si>
  <si>
    <t>Constant 20 X 1 kg</t>
  </si>
  <si>
    <t>Constant 20 X 500 gr</t>
  </si>
  <si>
    <t>Cookware Set Maxim</t>
  </si>
  <si>
    <t>Tenbaga hidroksida</t>
  </si>
  <si>
    <t>Copcide 77 WP 15 X 1 kg</t>
  </si>
  <si>
    <t>Copcide 77 WP 16 X 1 kg</t>
  </si>
  <si>
    <t>Dyriz Indonesia, PT</t>
  </si>
  <si>
    <t>Corn Planter (Sample)</t>
  </si>
  <si>
    <t>Corona 325 SC 18 X 250 ml</t>
  </si>
  <si>
    <t>Cougar 200/80 SC 250 ml</t>
  </si>
  <si>
    <t>Council Complete SC 300 100 X 100 ml</t>
  </si>
  <si>
    <t>Triafamon, Tefuriltrion</t>
  </si>
  <si>
    <t>Triafamon. Tefuriltrion</t>
  </si>
  <si>
    <t>Council Complete SC 300 100 X 50 ml</t>
  </si>
  <si>
    <t>Counter Plus 50/1.8 WG 100 gr</t>
  </si>
  <si>
    <t>Counter SP 100 X 100 gr</t>
  </si>
  <si>
    <t>Asefat &amp; Imidakloprid</t>
  </si>
  <si>
    <t>Counter SP 20 X 500 gr</t>
  </si>
  <si>
    <t>S-metolaklor + Mesotrion</t>
  </si>
  <si>
    <t>Crash 480 SL 12 X 1 ltr</t>
  </si>
  <si>
    <t>Crash 480 SL 20 X 1 ltr</t>
  </si>
  <si>
    <t>Crash 480 SL 20 ltr</t>
  </si>
  <si>
    <t>Crash 480 SL 4 X 5 ltr</t>
  </si>
  <si>
    <t>Cronus 18 EC 12 X 800 ml</t>
  </si>
  <si>
    <t>Cronus 18 EC 50 X 200 ml</t>
  </si>
  <si>
    <t>Crowen 113 EC 20 X 400 ml (AGM)</t>
  </si>
  <si>
    <t>Crowen 113 EC 40 X 200 ml (AGM)</t>
  </si>
  <si>
    <t>Crowen 113 EC 50 X 80 ml (AGM)</t>
  </si>
  <si>
    <t>Cruiser 350 FS 4 X 20 X 12.5 ml</t>
  </si>
  <si>
    <t>Crumble Carb 150 SC 50 X 100 ml</t>
  </si>
  <si>
    <t>Crumble Carb 150 SC 50 X 250 ml</t>
  </si>
  <si>
    <t>Cultar 250 SC 40 X 250 ml</t>
  </si>
  <si>
    <t>Paklobutrazol</t>
  </si>
  <si>
    <t>Cup Set</t>
  </si>
  <si>
    <t>Cupra Rikh 20 X 500 gr (AGM)</t>
  </si>
  <si>
    <t>Curbix 100 SC 100 X 100 ml</t>
  </si>
  <si>
    <t>Etiprol</t>
  </si>
  <si>
    <t>Curbix 100 SC 40 X 100 ml</t>
  </si>
  <si>
    <t>Curbix 100 SC 40 X 250 ml</t>
  </si>
  <si>
    <t>Curzate 8/64 WP 20 X 400 gr</t>
  </si>
  <si>
    <t>Simoksanil &amp; Mankozeb</t>
  </si>
  <si>
    <t>Custodia 320 SC 100 X 50 ml</t>
  </si>
  <si>
    <t>Azoxystrobin &amp; Tebuconazole</t>
  </si>
  <si>
    <t>Custodia 320 SC 40 X 200 ml</t>
  </si>
  <si>
    <t>Custodia 320 SC 40 X 250 ml</t>
  </si>
  <si>
    <t>Simoksanil</t>
  </si>
  <si>
    <t>Klorantranilipol</t>
  </si>
  <si>
    <t>Farmco Kimia, PT</t>
  </si>
  <si>
    <t>Cypermethrin</t>
  </si>
  <si>
    <t>Cypronex 440 15 X 1 ltr</t>
  </si>
  <si>
    <t>Profenofos + Sipermethrin</t>
  </si>
  <si>
    <t>Prokloras, Propikanazol</t>
  </si>
  <si>
    <t>Prokloras. Propikanazol</t>
  </si>
  <si>
    <t>klofenapi. emamektin</t>
  </si>
  <si>
    <t>klofenapi, emamektin</t>
  </si>
  <si>
    <t>DK Fipron 50 SC 100 X 100 ml (sampel)</t>
  </si>
  <si>
    <t>DK Fipron 50 SC 100 X 50 ml (sampel)</t>
  </si>
  <si>
    <t>DK Fostrin 550 EC 10 X 1 ltr</t>
  </si>
  <si>
    <t>Chlorpyrifos + Cypermethrin</t>
  </si>
  <si>
    <t>DK Fostrin 550 EC 100 X 100 ml</t>
  </si>
  <si>
    <t>DK Fostrin 550 EC 20 X 500 ml</t>
  </si>
  <si>
    <t>DK Fostrin 550 EC 40 X 250 ml</t>
  </si>
  <si>
    <t>DK Glifordi 10 X 1 ltr</t>
  </si>
  <si>
    <t>DK Glifordi 20 ltr</t>
  </si>
  <si>
    <t>DK Glifordi 20 ltr (tdk dipakai)</t>
  </si>
  <si>
    <t>DK Glifordi 4 X 5 ltr</t>
  </si>
  <si>
    <t>Mesotrione, Atrazine</t>
  </si>
  <si>
    <t>Mesotrione. Atrazine</t>
  </si>
  <si>
    <t>DK Metrin 500 SC 20 ltr</t>
  </si>
  <si>
    <t>DK Metrin 500 SC 4 X 5 ltr</t>
  </si>
  <si>
    <t>Klorotalonil, Azoksistrobin</t>
  </si>
  <si>
    <t>Klorotalonil. Azoksistrobin</t>
  </si>
  <si>
    <t>Propiconazole, Difenoconazole</t>
  </si>
  <si>
    <t>DK Zol Extra 300 SC 100 X 80 ml (sampel)</t>
  </si>
  <si>
    <t>Propiconazole. Difenoconazole</t>
  </si>
  <si>
    <t>DVD Honsu</t>
  </si>
  <si>
    <t>DVD Polestar</t>
  </si>
  <si>
    <t>DVD Sanken</t>
  </si>
  <si>
    <t>Daconil 75 WP 20 X 500 gr</t>
  </si>
  <si>
    <t>Exindo Raharja Pratama, PT</t>
  </si>
  <si>
    <t>Dangke 40 WP 250gr</t>
  </si>
  <si>
    <t>Klirotalonil</t>
  </si>
  <si>
    <t>Dasar Rumah</t>
  </si>
  <si>
    <t>Debesttan 60 WP 200 X 15 gr</t>
  </si>
  <si>
    <t>Decis 2.5 EC 100 X 100 ml</t>
  </si>
  <si>
    <t>Deltametrin</t>
  </si>
  <si>
    <t>Decis 2.5 EC 20 X 500 ml (Klg)</t>
  </si>
  <si>
    <t>Decis 2.5 EC 40 X 250 ml</t>
  </si>
  <si>
    <t>Decis 2.5 EC 50 X 80 ml</t>
  </si>
  <si>
    <t>Dekamon 22,43 L 20 X 500 ml</t>
  </si>
  <si>
    <t>natrium</t>
  </si>
  <si>
    <t>Dekamon 22.43 L 48 X 100 ml</t>
  </si>
  <si>
    <t>Dekamon 22.43 L 50 X 100 ml</t>
  </si>
  <si>
    <t>Klorfenapir &amp; imidakloprid</t>
  </si>
  <si>
    <t>Emamektin &amp; tiametoksam</t>
  </si>
  <si>
    <t>Delimethrin 30 EC 100 X 100 ml</t>
  </si>
  <si>
    <t>Sinon Indonesia, PT</t>
  </si>
  <si>
    <t>Delimethrin 30 EC 20 X 500 ml</t>
  </si>
  <si>
    <t>Dimehypo &amp; Imidakloprid</t>
  </si>
  <si>
    <t>Delsene MX 80 WP 100 X 100 gr</t>
  </si>
  <si>
    <t>Mankozeb &amp; Karbendazim</t>
  </si>
  <si>
    <t>Delsene MX 80 WP 20 X 500 gr</t>
  </si>
  <si>
    <t>Demand 100 CS 50 X 100 ml</t>
  </si>
  <si>
    <t>Lamda Sihalotrin</t>
  </si>
  <si>
    <t>Demolish 18 EC 18 X 200 ml</t>
  </si>
  <si>
    <t>Demolish 18 EC 36 X 100 ml</t>
  </si>
  <si>
    <t>Demolish 18 EC 72 X 50 ml</t>
  </si>
  <si>
    <t>Demorf 500 SC 100 X 50 ml</t>
  </si>
  <si>
    <t>Demorf 500 SC 50 X 100 ml</t>
  </si>
  <si>
    <t>Nitenpiram</t>
  </si>
  <si>
    <t>Desanto 200 SL 40 X 250 ml ( Sampel Kemasan lama )</t>
  </si>
  <si>
    <t>Deskor 95 WP 10 X 20 X 0.3 gr</t>
  </si>
  <si>
    <t>Natrium-5-nitro guaiakol &amp; natrium-o-nitro fenol &amp; natrium-p-nitro fenol</t>
  </si>
  <si>
    <t>Destan 400 EC 20 X 300 ml</t>
  </si>
  <si>
    <t>Deltragro Mulia Sejati, PT/ Sanitas</t>
  </si>
  <si>
    <t>Destan 400 EC 20 X 500 ml</t>
  </si>
  <si>
    <t>Destan 400 EC 50 X 100 ml</t>
  </si>
  <si>
    <t>Destello 480 SC 100 X 100 ml</t>
  </si>
  <si>
    <t>Tiadikarb. Triflumuron</t>
  </si>
  <si>
    <t>Tiadikarb, Triflumuron</t>
  </si>
  <si>
    <t>Destello 480 SC 40 X 250 ml</t>
  </si>
  <si>
    <t>Detaneb 80 WP 20 X 1 kg</t>
  </si>
  <si>
    <t>Detazeb 80 WP 20 X 1 kg</t>
  </si>
  <si>
    <t>Detergen Boom 36 X 260 gr</t>
  </si>
  <si>
    <t>Diaphragm Pump Yamaha</t>
  </si>
  <si>
    <t>Diazinon 10 G 20 X 1 kg</t>
  </si>
  <si>
    <t>Diazinon</t>
  </si>
  <si>
    <t>Diazinon 600 EC 20 X 500 ml</t>
  </si>
  <si>
    <t>Diazinon 600 EC 50 X 100 ml</t>
  </si>
  <si>
    <t>Dikamin 720 SL 20 X 400 ml</t>
  </si>
  <si>
    <t>Dikamin 720 SL 20 ltr</t>
  </si>
  <si>
    <t>Dikamin 720 SL 4 X 5 ltr</t>
  </si>
  <si>
    <t>Dikamin 720 SL 40 X 200 ml</t>
  </si>
  <si>
    <t>Dimacide 400 EC 48 X 100 ml</t>
  </si>
  <si>
    <t>Dimpo 400 SL 100 ml</t>
  </si>
  <si>
    <t>Dimpo 400 SL 50 X 200 ml</t>
  </si>
  <si>
    <t>Dinamec 10 WG 20 X 20 X 5 gr</t>
  </si>
  <si>
    <t>Dinamec 10 WG 8 X 10 X 25 gr</t>
  </si>
  <si>
    <t>Dispenser Berdiri (Bawah)</t>
  </si>
  <si>
    <t>Dispenser QO</t>
  </si>
  <si>
    <t>Dityagrow 40 X 400 gr</t>
  </si>
  <si>
    <t>Ditya Chemindo</t>
  </si>
  <si>
    <t>Divaxone 138 SL 20 X 1 ltr</t>
  </si>
  <si>
    <t>Divaxone 138 SL 4 X 5 ltr</t>
  </si>
  <si>
    <t>Djuvan 80 SL 50 X 50 ml M2U (Sample)</t>
  </si>
  <si>
    <t>Dma-6 825 SL 20 X 400 ml</t>
  </si>
  <si>
    <t>Dma-6 825 SL 24 X 200 ml</t>
  </si>
  <si>
    <t>Dma-6 825 SL 25 X 400 ml</t>
  </si>
  <si>
    <t>Dma-6 825 SL 40 X 200 ml</t>
  </si>
  <si>
    <t>Dimehypo &amp; Abamectin</t>
  </si>
  <si>
    <t>Dollar 80 WP 20 X 1 kg</t>
  </si>
  <si>
    <t>Donkey 40 WP 100 X 100 gr (Sampel)</t>
  </si>
  <si>
    <t>Donkey 40 WP 40 X 200 gr (Sample)</t>
  </si>
  <si>
    <t>Donkey 40 WP 40 X 400 gr (Sample)</t>
  </si>
  <si>
    <t>Dorum 32 x 200 ml</t>
  </si>
  <si>
    <t>Dorum 36 X 80 ml</t>
  </si>
  <si>
    <t>Dorum 40 X 200 ml</t>
  </si>
  <si>
    <t>Dorum 50 X 80 ml</t>
  </si>
  <si>
    <t>Dry Up 480 SL 20 X 1 ltr</t>
  </si>
  <si>
    <t>Dry Up 480 SL 20 X 500 ml</t>
  </si>
  <si>
    <t>Dry Up 480 SL 20 x 1 ltr</t>
  </si>
  <si>
    <t>Duet 160 SL 20 ltr</t>
  </si>
  <si>
    <t>Duet 160 SL 4 X 5 ltr</t>
  </si>
  <si>
    <t>Duit 18 EC 100 X 50 ml</t>
  </si>
  <si>
    <t>Duit 18 EC 20 X 1 ltr</t>
  </si>
  <si>
    <t>Duit 18 EC 20 X 500 ml</t>
  </si>
  <si>
    <t>Duit 18 EC 20 ltr</t>
  </si>
  <si>
    <t>Duit 18 EC 30 X 200 ml</t>
  </si>
  <si>
    <t>Duit 18 EC 40 X 250 ml</t>
  </si>
  <si>
    <t>Duit 18 EC 50 X 100 ml</t>
  </si>
  <si>
    <t>Duit 18 EC 50 X 50 ml</t>
  </si>
  <si>
    <t>Dursban 200 EC 10 X 1 ltr</t>
  </si>
  <si>
    <t>Dursban 200 EC 20 X 500 ml</t>
  </si>
  <si>
    <t>Dursban 200 EC 24 X 250 ml</t>
  </si>
  <si>
    <t>Dursban 200 EC 30 X 250 ml</t>
  </si>
  <si>
    <t>Dursban 200 EC 50 X 100 ml</t>
  </si>
  <si>
    <t>Pimetrozin + Dinotefuran</t>
  </si>
  <si>
    <t>E-Benzoot 50 EC 20 X 500 ml</t>
  </si>
  <si>
    <t>E-Benzoot 50 EC 50 X 100 ml</t>
  </si>
  <si>
    <t>Mikroba</t>
  </si>
  <si>
    <t>EM-4 Ternak (LC) 4 X 5 ltr (Sample)</t>
  </si>
  <si>
    <t>tiametoksam</t>
  </si>
  <si>
    <t>Dimpropyridaz</t>
  </si>
  <si>
    <t>Eksa Up 485 SL 20 X 1 ltr</t>
  </si>
  <si>
    <t>Nusa Mandiri Utama, PT</t>
  </si>
  <si>
    <t>Eksa Up 485 SL 20 ltr</t>
  </si>
  <si>
    <t>Elang Gold 480 SL 15 X 1 ltr</t>
  </si>
  <si>
    <t>Elang Gold 480 SL 20 ltr</t>
  </si>
  <si>
    <t>Elazaro 17/8 WG 10 X 20 X 10 gr ( Sampel )</t>
  </si>
  <si>
    <t>Sipermetrin &amp; Profenofos</t>
  </si>
  <si>
    <t>Elektrik Kit 8-12</t>
  </si>
  <si>
    <t>spiropidion &amp; acetamiprid</t>
  </si>
  <si>
    <t>Emacel 30 EC 20 X 500 ml</t>
  </si>
  <si>
    <t>Emacel 30 EC 40 X 250 ml</t>
  </si>
  <si>
    <t>Emacel 30 EC 50 X 100 ml</t>
  </si>
  <si>
    <t>Ace Bio Care, PT</t>
  </si>
  <si>
    <t>Emaplus 50 EC 20 X 1 ltr</t>
  </si>
  <si>
    <t>Embark 318 EC 1 ltr (Sample)</t>
  </si>
  <si>
    <t>emamektin benzoat (emamectin benzoate) &amp; klorfenapir (chlorfenapyr)</t>
  </si>
  <si>
    <t>Emclopir 300/20 EC 50 X 50 ml (Sample)</t>
  </si>
  <si>
    <t>Emerge 300 EC 100 X 80 ml</t>
  </si>
  <si>
    <t>Difenokonazol. propikonazol</t>
  </si>
  <si>
    <t>Difenokonazol, propikonazol</t>
  </si>
  <si>
    <t>Emerge 300 EC 40 X 250 ml</t>
  </si>
  <si>
    <t>Emvilon Padi &amp; Palawija 20 X 500 ml</t>
  </si>
  <si>
    <t>Agro Tani Semarapura, CV</t>
  </si>
  <si>
    <t>Emvilon Super-E 20 X 500 ml</t>
  </si>
  <si>
    <t>Endure 120 SC 100 X 50 ml</t>
  </si>
  <si>
    <t>Spinetoran</t>
  </si>
  <si>
    <t>Endure 120 SC 24 X 200 ml</t>
  </si>
  <si>
    <t>Endure 120 SC 50 X 100 ml</t>
  </si>
  <si>
    <t>Engine Oil Filter RE504836</t>
  </si>
  <si>
    <t>Wahana Inti Selaras, PT</t>
  </si>
  <si>
    <t>Engine Oil Filter T19044</t>
  </si>
  <si>
    <t>Equation Pro 52 WG 10 X 20 X 30 gr</t>
  </si>
  <si>
    <t>Simoksanil &amp; Famoksadon</t>
  </si>
  <si>
    <t>Equation Pro 52 WG 10 X 5 X 100 gr</t>
  </si>
  <si>
    <t>Ergostim 51/9 AC 25 ml</t>
  </si>
  <si>
    <t>Ergostim 51/9 AC 50 X 100 ml</t>
  </si>
  <si>
    <t>Ergostim 51/9 AC 50 X 50 ml</t>
  </si>
  <si>
    <t>Pirazosulfuron etil &amp; Pretilaklor</t>
  </si>
  <si>
    <t>Eros Gold 0.75/30 WG 40 X 250 gr</t>
  </si>
  <si>
    <t>Pretilaklor, Pirazosulfuron Etil</t>
  </si>
  <si>
    <t>Eros Gold 0.75/30 WG 50 X 100 gr</t>
  </si>
  <si>
    <t>Ethide 125 OC 24 X 500 ml</t>
  </si>
  <si>
    <t>Ethrel 40 PRG 100 X 100 ml</t>
  </si>
  <si>
    <t>Ethrel 480 SL 20 X 500 ml</t>
  </si>
  <si>
    <t>Ethrel 480 SL 40 X 250 ml</t>
  </si>
  <si>
    <t>Evergreen 25 X 100 ml</t>
  </si>
  <si>
    <t>Experto 300 SC 50 X 100 ml</t>
  </si>
  <si>
    <t>Imudakloprid + Klorfenapir</t>
  </si>
  <si>
    <t>Experto 300 SC 50 X 200 ml</t>
  </si>
  <si>
    <t>Extention Tube</t>
  </si>
  <si>
    <t>Extra One 680 SC 50 ml (Sample)</t>
  </si>
  <si>
    <t>Extratin 200 EC 40 X 100 ml</t>
  </si>
  <si>
    <t>Famdatrin 50 EC 100 X 80 ml</t>
  </si>
  <si>
    <t>Famdatrin 50 EC 40 X 250 ml</t>
  </si>
  <si>
    <t>Amonium Glufosinat &amp; Oksifluorfen</t>
  </si>
  <si>
    <t>Fastac 15 EC 20 X 500 ml</t>
  </si>
  <si>
    <t>Fastac 15 EC 24 X 250 ml</t>
  </si>
  <si>
    <t>Fastac 15 EC 24 X 300 ml</t>
  </si>
  <si>
    <t>Fastac 15 EC 48 X 100 ml</t>
  </si>
  <si>
    <t>Fastac 15 EC 50 X 100 ml</t>
  </si>
  <si>
    <t>Faster 15 EC 20 X 500 ml</t>
  </si>
  <si>
    <t>Difenokonazol + Propokonazol</t>
  </si>
  <si>
    <t>Fenthrin 50 EC 20 X 500 ml</t>
  </si>
  <si>
    <t>Fenpropatrin</t>
  </si>
  <si>
    <t>fenvalerat</t>
  </si>
  <si>
    <t>Fentolin 200 EC 20 X 200 ml</t>
  </si>
  <si>
    <t>Fenvalerat</t>
  </si>
  <si>
    <t>Fentolin 200 EC 30 ml (Sample)</t>
  </si>
  <si>
    <t>Fenval 200 EC 20 X 300 ml</t>
  </si>
  <si>
    <t>Ferterra 0.4 GR 10 X 2 kg</t>
  </si>
  <si>
    <t>Ferterra 0.4 GR 10 X 2 kg (FMC)</t>
  </si>
  <si>
    <t>Ferterra 0.4 GR 20 X 500 gr</t>
  </si>
  <si>
    <t>Fertila 8.15.19 @25 kg</t>
  </si>
  <si>
    <t>Fertila 8.15.19 Granul 1 kg (S)</t>
  </si>
  <si>
    <t>Fertila 8.15.19 Granul 5 X 5 kg</t>
  </si>
  <si>
    <t>Festans 80 WP 10 X 1 kg</t>
  </si>
  <si>
    <t>Festans 80 WP 10 X 1 kg (AGM)</t>
  </si>
  <si>
    <t>Propikonazol &amp; Trisiklazol</t>
  </si>
  <si>
    <t>Fillado 440 EC 10 X 1 ltr</t>
  </si>
  <si>
    <t>Indoin Business Group, PT</t>
  </si>
  <si>
    <t>Profenofos &amp; Sipermetrin</t>
  </si>
  <si>
    <t>Fillado 440 EC 20 X 500 ml</t>
  </si>
  <si>
    <t>Fipromix 600 SC 40 X 250 ml</t>
  </si>
  <si>
    <t>Fipronil &amp; Imidaklopid</t>
  </si>
  <si>
    <t>Fipromix 600 SC 50 X 100 ml</t>
  </si>
  <si>
    <t>Fitokarb 50 WP 12 X 500 gr</t>
  </si>
  <si>
    <t>Fitokarb 50 WP 20 X 500 gr</t>
  </si>
  <si>
    <t>Fitokarb 50 WP 4 X 25 X 50 gr</t>
  </si>
  <si>
    <t>Fitokarb 50 WP 40 X 250 gr</t>
  </si>
  <si>
    <t>Fitokarb 50 WP 50 X 100 gr</t>
  </si>
  <si>
    <t>Fitomic 12 X 1 ltr</t>
  </si>
  <si>
    <t>Fitomic 20 X 500 ml</t>
  </si>
  <si>
    <t>Fitomic Plus 20 X 1 ltr</t>
  </si>
  <si>
    <t>Fitonil 75 WP 50 X 100 gr</t>
  </si>
  <si>
    <t>Fitozeb 80 WP 10 X 1 kg</t>
  </si>
  <si>
    <t>Fitozeb 80 WP 20 X 1 kg</t>
  </si>
  <si>
    <t>Fitozeb 80 WP 20 X 500 gr</t>
  </si>
  <si>
    <t>Polyether Modified Polysilaxane</t>
  </si>
  <si>
    <t>Flava 10 WP 10 X 20 X 10 gr</t>
  </si>
  <si>
    <t>Flyer 240/120 SL 5 ltr (Sample)</t>
  </si>
  <si>
    <t>Folicur 25 WP 100 X 50 gr</t>
  </si>
  <si>
    <t>Folicur 25 WP 200 X 50 gr</t>
  </si>
  <si>
    <t>Folicur 25 WP 40 X 250 gr</t>
  </si>
  <si>
    <t>Folicur 250 EC 40 X 85 ml</t>
  </si>
  <si>
    <t>Folicur Gold 250 EC 100 X 100 ml</t>
  </si>
  <si>
    <t>Folicur Gold 250 EC 100 X 60 ml</t>
  </si>
  <si>
    <t>Folicur Gold 250 EC 40 X 240 ml</t>
  </si>
  <si>
    <t>Foltus 400 SL 20 X 1 ltr</t>
  </si>
  <si>
    <t>Karbendazim &amp; Flusilazol</t>
  </si>
  <si>
    <t>Emamektin Benzoat &amp; Klorfenapir</t>
  </si>
  <si>
    <t>Fortenza 600 FS 4 X 20 X 12 ml</t>
  </si>
  <si>
    <t>siantraniliprol</t>
  </si>
  <si>
    <t>Fostin 550/60 EC 40 X 100 ml (Sample)</t>
  </si>
  <si>
    <t>Fuel Filter RE62424</t>
  </si>
  <si>
    <t>Fujiwan 400 EC 20 X 500 ml</t>
  </si>
  <si>
    <t>Isoprotiolan</t>
  </si>
  <si>
    <t>Fujiwan 400 EC 50 X 100 ml</t>
  </si>
  <si>
    <t>Fungidex 40 WP 50 X 500 gr</t>
  </si>
  <si>
    <t>Chlorotalonil &amp; Cooper Hydroxide</t>
  </si>
  <si>
    <t>Furadan 3 G 10 X 1 kg</t>
  </si>
  <si>
    <t>Furadan 3 G 10 X 2 kg</t>
  </si>
  <si>
    <t>Furaxin 10 SL 40 X 100 ml</t>
  </si>
  <si>
    <t>Safe Chemical Indonesia, PT</t>
  </si>
  <si>
    <t>Polioksin</t>
  </si>
  <si>
    <t>Futsanil 50 WP 500 gr</t>
  </si>
  <si>
    <t>G Asri Cabai 20 X 250 ml (Sample)</t>
  </si>
  <si>
    <t>G Asri Padi 20 X 250 ml (Sample)</t>
  </si>
  <si>
    <t>GA 3-2 T 100 x 10 X 5 gr</t>
  </si>
  <si>
    <t>GA Bunga Buah 20 X 500 ml (AGM)</t>
  </si>
  <si>
    <t>GA Jagung 20 X 500 ml (AGM)</t>
  </si>
  <si>
    <t>GA Jeruk 20 X 500 ml (AGM)</t>
  </si>
  <si>
    <t>GA Kacang Hijau 20 X 500 ml (AGM)</t>
  </si>
  <si>
    <t>GA Kedelai 20 X 500 ml (AGM)</t>
  </si>
  <si>
    <t>GA Lada 20 X 500 ml (AGM)</t>
  </si>
  <si>
    <t>GA Padi 20 X 500 ml (AGM)</t>
  </si>
  <si>
    <t>GA Recovery 20 X 500 ml (AGM)</t>
  </si>
  <si>
    <t>GA Sayur Daun 20 X 500 ml (AGM)</t>
  </si>
  <si>
    <t>GA Semangka 20 X 500 ml (AGM)</t>
  </si>
  <si>
    <t>GA Teh 20 X 500 ml (AGM)</t>
  </si>
  <si>
    <t>GE-5 12 X 50 X 3 ml</t>
  </si>
  <si>
    <t>GG 50 X 100 ml (M2U)</t>
  </si>
  <si>
    <t>GG 50 X 250 ml (M2U)</t>
  </si>
  <si>
    <t>GG 80 X 200 ml</t>
  </si>
  <si>
    <t>GG Akar 10 X 10 X 15 ml (M2U)</t>
  </si>
  <si>
    <t>GG Akar 10 X 10 X 5 ml (M2U)</t>
  </si>
  <si>
    <t>GG Akar 100 X 5 ml (M2U)</t>
  </si>
  <si>
    <t>GG Akar 50 X 100 ml (M2U) (Sample)</t>
  </si>
  <si>
    <t>GG Akar 50 X 50 ml M2U (Sample)</t>
  </si>
  <si>
    <t>GG Akar 80 X 5 ml (M2U)</t>
  </si>
  <si>
    <t>GG Amino 15 X 500 ml (M2U)</t>
  </si>
  <si>
    <t>GG Amino 50 X 50 ml M2U (Sample)</t>
  </si>
  <si>
    <t>GG Bunga 10 X 10 X 15 ml (Sampel)</t>
  </si>
  <si>
    <t>GG Bunga 50 X 50 ml M2U (Sample)</t>
  </si>
  <si>
    <t>GG Daun 50 X 50 ml (M2U) Sample</t>
  </si>
  <si>
    <t>GG Daun 50 X 50 ml M2U (Sample)</t>
  </si>
  <si>
    <t>GG Jagung 01 1 ltr (Sample)</t>
  </si>
  <si>
    <t>GG Padi 01 1 ltr (Sample)</t>
  </si>
  <si>
    <t>GG Teh 01 1 ltr (Sample)</t>
  </si>
  <si>
    <t>GG Umbi 01 1 ltr (Sample)</t>
  </si>
  <si>
    <t>GW Blooming 12 X 1 ltr</t>
  </si>
  <si>
    <t>GW Gempi G8 24 X 1 ltr</t>
  </si>
  <si>
    <t>Zn. B. Cu. Mn. Mo</t>
  </si>
  <si>
    <t>Zn, B, Cu, Mn, Mo</t>
  </si>
  <si>
    <t>Asam giberelat</t>
  </si>
  <si>
    <t>Ga Plus 25 X 100 ml</t>
  </si>
  <si>
    <t>Gagang Nozzle Stainless</t>
  </si>
  <si>
    <t>Gagang Selang Star Metal</t>
  </si>
  <si>
    <t>Galaxy 400 SC 50 ml</t>
  </si>
  <si>
    <t>Galil 300 SC 100 X 100 ml</t>
  </si>
  <si>
    <t>Imidacloprid &amp; Bifenthrin</t>
  </si>
  <si>
    <t>Galil 300 SC 40 X 250 ml</t>
  </si>
  <si>
    <t>Galil 300 SC 50 X 100 ml</t>
  </si>
  <si>
    <t>Gallant 108 EC 20 X 500 ml</t>
  </si>
  <si>
    <t>Haloksifop</t>
  </si>
  <si>
    <t>Gallery 403 SL 10 X 1 ltr (M2U)</t>
  </si>
  <si>
    <t>Gallery 403 SL 10 X 1 ltr + RG.01 100 gr</t>
  </si>
  <si>
    <t>Gallery 403 SL 10 X 1 ltr + SG.06 100 gr (M2U)</t>
  </si>
  <si>
    <t>Gallery 403 SL 30 X 500 ml (M2U)</t>
  </si>
  <si>
    <t>Gallery 403 SL 30 X 500 ml + RG.01 100 gr (M2U)</t>
  </si>
  <si>
    <t>Gallery 403 SL 30 X 500 ml + RG.05 100 gr (M2U)</t>
  </si>
  <si>
    <t>Gallery 403 SL 30 X 500 ml + SG.01 100 gr (M2U)</t>
  </si>
  <si>
    <t>Gallery 403 SL 4 X 4 ltr + SG.02 100 gr</t>
  </si>
  <si>
    <t>Gallery 403 SL 4 X 4 ltr + SG.03 100 gr</t>
  </si>
  <si>
    <t>Gallery 403 SL 4 X 4 ltr + SG.05 100 gr</t>
  </si>
  <si>
    <t>Gallery 403 SL 4 X 4 ltr + SG.06 100 gr</t>
  </si>
  <si>
    <t>Gallery 403 SL 50 X 100 ml M2U (Sample)</t>
  </si>
  <si>
    <t>Gallery 403 SL 8 X 2 ltr (M2U)</t>
  </si>
  <si>
    <t>Gandapan Maxima 24 X 250 gr</t>
  </si>
  <si>
    <t>Gandasil B/K 144 X 100 gr</t>
  </si>
  <si>
    <t>Gandasil B/K 24 X 500 gr</t>
  </si>
  <si>
    <t>Gandasil D/H 144 X 100 gr</t>
  </si>
  <si>
    <t>Gandasil D/H 24 X 500 gr</t>
  </si>
  <si>
    <t>piraklostrobin</t>
  </si>
  <si>
    <t>Gardena 30-10-10 40 X 500 gr</t>
  </si>
  <si>
    <t>Gardena 6-32-35 40 X 500 gr</t>
  </si>
  <si>
    <t>Arena Bio Agri, PT</t>
  </si>
  <si>
    <t>Gaucho 350 FS 100 X 20 ml</t>
  </si>
  <si>
    <t>Gaucho 350 FS 20 ltr</t>
  </si>
  <si>
    <t>Gaucho 350 FS 50 X 50 ml</t>
  </si>
  <si>
    <t>Gavin 35 WP 50 X 100 gr</t>
  </si>
  <si>
    <t>Nitenpiram + Thiametoxam</t>
  </si>
  <si>
    <t>Gavin 35 WP 50 X 100 gr (Sample)</t>
  </si>
  <si>
    <t>Gaya 550 EC 20 X 500 ml</t>
  </si>
  <si>
    <t>Zeenex Agroscience Indonesia, PT</t>
  </si>
  <si>
    <t>Klorfirifos + sipermetrin</t>
  </si>
  <si>
    <t>Gelas Loney</t>
  </si>
  <si>
    <t>Gelas MKD</t>
  </si>
  <si>
    <t>Gelas Migi Fenomin</t>
  </si>
  <si>
    <t>Gemafur 3 GR 10 X 2 kg</t>
  </si>
  <si>
    <t>Gemafur 3 GR 20 X 1 kg</t>
  </si>
  <si>
    <t>Gemaxone 276 SL 20 X 1 ltr</t>
  </si>
  <si>
    <t>Gemaxone 276 SL 20 X 500 ml</t>
  </si>
  <si>
    <t>Gemaxone 276 SL 20 ltr</t>
  </si>
  <si>
    <t>Gemaxone 276 SL 4 X 5 ltr</t>
  </si>
  <si>
    <t>Gemaxone 276 SL 4 X 5 ltr + Metsul 5 gr</t>
  </si>
  <si>
    <t>Gembor GL-10A 12 X 10 ltr</t>
  </si>
  <si>
    <t>Gempur 480 SL 20 ltr</t>
  </si>
  <si>
    <t>Gempur 480 SL 4 X 5 ltr</t>
  </si>
  <si>
    <t>Generate 24 X 500 ml</t>
  </si>
  <si>
    <t>Gerbera 100 EC 50 X 100 ml M2U (Sample)</t>
  </si>
  <si>
    <t>Gibbersip 20 TB 100 X 10 X 5 gr</t>
  </si>
  <si>
    <t>Gibgro 10 SP 24 X 40 X 1 gr</t>
  </si>
  <si>
    <t>Gibgro 10 SP 24 x 40 x 1 gr</t>
  </si>
  <si>
    <t>Gibgro 20 T 10 X 10 X 5 gr</t>
  </si>
  <si>
    <t>Nitenpiram + Abamektin</t>
  </si>
  <si>
    <t>Gladiol 25 EC 30 X 400 ml</t>
  </si>
  <si>
    <t>Gladiol 25 EC 30 X 400 ml (M2U)</t>
  </si>
  <si>
    <t>Gladiol 25 EC 50 X 200 ml</t>
  </si>
  <si>
    <t>Gladiol 25 EC 50 X 200 ml (FAM)</t>
  </si>
  <si>
    <t>Gladiol 25 EC 50 X 250 ml</t>
  </si>
  <si>
    <t>Gladiol 25 EC 50 X 80 ml</t>
  </si>
  <si>
    <t>Gladiol 25 EC 50 X 80 ml (FAM)</t>
  </si>
  <si>
    <t>Glidamin 300/100 SL 20 X 1 ltr</t>
  </si>
  <si>
    <t>Glifasco 520 SL 20 X 1 ltr</t>
  </si>
  <si>
    <t>Glifasco 520 SL 20 ltr</t>
  </si>
  <si>
    <t>Glifasco 520 SL 5 X 5 ltr</t>
  </si>
  <si>
    <t>Glifasco 530 SL 20 X 1 ltr + 1 pack Resicore 5 gr</t>
  </si>
  <si>
    <t>Glifasco 530 SL 20 ltr</t>
  </si>
  <si>
    <t>Glifasco 530 SL 4 X 5 ltr</t>
  </si>
  <si>
    <t>Glifasco 530 SL 4 X 5 ltr + 1 pack Resicore 25 gr</t>
  </si>
  <si>
    <t>oksifluorfen</t>
  </si>
  <si>
    <t>Glove 240 EC 50 X 100 ml (Sample)</t>
  </si>
  <si>
    <t>Glufostar 1 ltr (Sample)</t>
  </si>
  <si>
    <t>Indotani Subur Cemerlang, CV</t>
  </si>
  <si>
    <t>Multiagro Sarana Cemerlang, CV</t>
  </si>
  <si>
    <t>Glufostar 500 ml (Sample)</t>
  </si>
  <si>
    <t>Glufostar 80 X 150 ml (Sample)</t>
  </si>
  <si>
    <t>Goal 240 EC 100 X 50 ml</t>
  </si>
  <si>
    <t>Oksifluorfen</t>
  </si>
  <si>
    <t>Gol-Ok 240 EC 20 X 250 ml</t>
  </si>
  <si>
    <t>Gol-Ok 240 EC 20 X 500 ml</t>
  </si>
  <si>
    <t>Gol-Ok 240 EC 50 X 100 ml</t>
  </si>
  <si>
    <t>Ammonium Glufosinat</t>
  </si>
  <si>
    <t>Goldwet 20 X 500 ml</t>
  </si>
  <si>
    <t>Ragam Mandiri, PT</t>
  </si>
  <si>
    <t>Goldwet 20 x 250 ml</t>
  </si>
  <si>
    <t>Goldwet 50 X 100 ml</t>
  </si>
  <si>
    <t>Goodie Bag Nakula Alegro Kecil</t>
  </si>
  <si>
    <t>Goquat 140 SL 20 X 1 ltr</t>
  </si>
  <si>
    <t>Goquat 140 SL 20 ltr</t>
  </si>
  <si>
    <t>Gordon 320 EC 20 X 250 ml</t>
  </si>
  <si>
    <t>Gordon 320 EC 20 X 500 ml</t>
  </si>
  <si>
    <t>Gracia 103 EC 50 X 100 ml</t>
  </si>
  <si>
    <t>Gramoxone 276 SL 20 X 1 ltr</t>
  </si>
  <si>
    <t>Gramoxone 276 SL 20 X 500 ml</t>
  </si>
  <si>
    <t>Gramoxone 276 SL 20 ltr</t>
  </si>
  <si>
    <t>Gramoxone 276 SL 200 ltr</t>
  </si>
  <si>
    <t>Gramoxone 276 SL 4 X 5 ltr</t>
  </si>
  <si>
    <t>Gramoxone 276 SL 40 X 250 ml</t>
  </si>
  <si>
    <t>Grand-K Kristal 10 X 2 kg</t>
  </si>
  <si>
    <t>Greta 500 EC 20 X 500 ml</t>
  </si>
  <si>
    <t>Groamin 865 SL 20 X 400 ml</t>
  </si>
  <si>
    <t>Gula Pasir 500 gr</t>
  </si>
  <si>
    <t>Gunting Dahan Tangan</t>
  </si>
  <si>
    <t>Gunting Gland 8" By Pass Pruning Shears 05-216 10 X 1 pcs</t>
  </si>
  <si>
    <t>Gunting Gland 8.5" Heavy Duty 05-206 10 X 1 pcs</t>
  </si>
  <si>
    <t>Gusang 100 X 100 ml</t>
  </si>
  <si>
    <t>Gusang 50 X 250 ml</t>
  </si>
  <si>
    <t>HP Infinix Hot</t>
  </si>
  <si>
    <t>HP Oppo A58 8/128 Hijau</t>
  </si>
  <si>
    <t>Nitenpyram</t>
  </si>
  <si>
    <t>Hand Sprayer MP 515</t>
  </si>
  <si>
    <t>Handle Switch Yamaha</t>
  </si>
  <si>
    <t>Handphone Android Samsung</t>
  </si>
  <si>
    <t>Handphone Blackberry 9330</t>
  </si>
  <si>
    <t>Handphone INNOS Q88</t>
  </si>
  <si>
    <t>Handphone Samsung 7262 Starplus</t>
  </si>
  <si>
    <t>Handphone Samsung A10S</t>
  </si>
  <si>
    <t>Handphone Samsung Galaxy</t>
  </si>
  <si>
    <t>Handphone Samsung Galaxy S23</t>
  </si>
  <si>
    <t>Handphone Samsung J1 White</t>
  </si>
  <si>
    <t>Handphone Samsung J510FN Gold</t>
  </si>
  <si>
    <t>Handphone Samsung J7 Prime</t>
  </si>
  <si>
    <t>Handphone Strawberry ST-808</t>
  </si>
  <si>
    <t>Handphone Super</t>
  </si>
  <si>
    <t>Handsprayer 16 BTR (Sample)</t>
  </si>
  <si>
    <t>Handuk Bola</t>
  </si>
  <si>
    <t>Handuk Disney</t>
  </si>
  <si>
    <t>Happy gro 12 X 20 X 50 ml</t>
  </si>
  <si>
    <t>Haraxin 20 SL 80 X 100 ml</t>
  </si>
  <si>
    <t>Hem/ Baju Monsanto</t>
  </si>
  <si>
    <t>Klorfenapir &amp; Emamektin benzoat</t>
  </si>
  <si>
    <t>Heksakonazol. karbendazim</t>
  </si>
  <si>
    <t>Heksakonazol, karbendazim</t>
  </si>
  <si>
    <t>Kaptan, Heksakonazol</t>
  </si>
  <si>
    <t>Kaptan. Heksakonazol</t>
  </si>
  <si>
    <t>Hexagold 75 WP 50 X 100 gr</t>
  </si>
  <si>
    <t>HiPro Series 13-7-10 Tablet 1 kg (Sample)</t>
  </si>
  <si>
    <t>Hijau Padi Jagung 15 X 1 ltr</t>
  </si>
  <si>
    <t>Honda Brio Satya</t>
  </si>
  <si>
    <t>klorpirifos</t>
  </si>
  <si>
    <t>How Harvet 20 X 250 ml</t>
  </si>
  <si>
    <t>How Harvet 20 X 500 ml</t>
  </si>
  <si>
    <t>Humac Standart 16 X 2 kg</t>
  </si>
  <si>
    <t>Humac Standart 16 X 2 kg (S)</t>
  </si>
  <si>
    <t>Humac-E 10 X 2 kg</t>
  </si>
  <si>
    <t>Humac-E 10 X 2 kg (S)</t>
  </si>
  <si>
    <t>Humic Acid 20 X 1 kg</t>
  </si>
  <si>
    <t>Athagrow, PT</t>
  </si>
  <si>
    <t>Hydraulic Filter RE45864</t>
  </si>
  <si>
    <t>Icon 25 EC (NDK) 10 X 1 ltr</t>
  </si>
  <si>
    <t>Ijokabe 12 X 25 X 20 ml</t>
  </si>
  <si>
    <t>Imar 20 WP 60 X 100 gr</t>
  </si>
  <si>
    <t>Indar 240 SC 24 X 250 ml</t>
  </si>
  <si>
    <t>Fenbukonazol</t>
  </si>
  <si>
    <t>Indar 240 SC 50 X 80 ml</t>
  </si>
  <si>
    <t>Indohipo 500 SL 15 X 1 ltr</t>
  </si>
  <si>
    <t>Indohipo 500 SL 20 X 500 ml</t>
  </si>
  <si>
    <t>Indohipo 500 SL 40 X 250 ml</t>
  </si>
  <si>
    <t>Infinito 687.5 SC 100 X 100 ml</t>
  </si>
  <si>
    <t>Propamokarb hidroklirida, Fluopikolid</t>
  </si>
  <si>
    <t>Propamokarb hidroklirida. Fluopikolid</t>
  </si>
  <si>
    <t>Infinito 687.5 SC 24 X 250 ml</t>
  </si>
  <si>
    <t>Infinito 687.5 SC 40 X 250 ml</t>
  </si>
  <si>
    <t>Infinix X662 Hot 11 4/64GB</t>
  </si>
  <si>
    <t>Ingrostick 50 X 100 ml</t>
  </si>
  <si>
    <t>Klorfenapir &amp; Indoksakarb</t>
  </si>
  <si>
    <t>Inova 25 EC 20 X 500 ml</t>
  </si>
  <si>
    <t>Insure Max 510 FS 100 X 25 ml</t>
  </si>
  <si>
    <t>Dimetomorf, Piraklostrobin</t>
  </si>
  <si>
    <t>Dimetomorf. Piraklostrobin</t>
  </si>
  <si>
    <t>Integrate 40 WG 20 X 50 gr</t>
  </si>
  <si>
    <t>Spinetoram &amp; Sulfoksaflor</t>
  </si>
  <si>
    <t>Inter Spreading 50 X 20 X 5 gr</t>
  </si>
  <si>
    <t>mesotrion, atrazin</t>
  </si>
  <si>
    <t>mesotrion. atrazin</t>
  </si>
  <si>
    <t>Butil sihalofop, Butil sihalofop</t>
  </si>
  <si>
    <t>Iphone 6 Gray 16 GB</t>
  </si>
  <si>
    <t>Ittoku 73 WP 20 X 400 gr</t>
  </si>
  <si>
    <t>Mankozeb. Simoksanil</t>
  </si>
  <si>
    <t>Mankozeb, Simoksanil</t>
  </si>
  <si>
    <t>Jagung ADV 777 20 X 1 kg</t>
  </si>
  <si>
    <t>Jagung ADV Jago 20 X 1 kg</t>
  </si>
  <si>
    <t>Jagung Asian Honey 40 X 250 gr</t>
  </si>
  <si>
    <t>Asian Hybrid Seeds T. I, PT</t>
  </si>
  <si>
    <t>Jagung B 54 20 X 1 kg</t>
  </si>
  <si>
    <t>Shriram Seed Indonesia, PT</t>
  </si>
  <si>
    <t>Jagung B 70 20 X 1 kg</t>
  </si>
  <si>
    <t>Jagung B 89 20 X 1 kg</t>
  </si>
  <si>
    <t>Jagung BP 79 20 X 1 kg</t>
  </si>
  <si>
    <t>Plant Power Seed, PT</t>
  </si>
  <si>
    <t>Jagung Bisi 12 18 X 1 kg</t>
  </si>
  <si>
    <t>Jagung Bisi 12 6 X 3 X 1 kg</t>
  </si>
  <si>
    <t>Jagung Bisi 16 20 X 1 kg</t>
  </si>
  <si>
    <t>Jagung Bisi 16 20 x 1 kg</t>
  </si>
  <si>
    <t>Jagung Bisi 18 4 X 1 Paket + PAG Kecil</t>
  </si>
  <si>
    <t>Jagung Bisi 2 4 X 1 Paket + PAG Kecil</t>
  </si>
  <si>
    <t>Jagung Bisi 220 20 X 1 kg</t>
  </si>
  <si>
    <t>Jagung Bisi 220 4 X 1 paket</t>
  </si>
  <si>
    <t>Jagung Bisi 222 20 X 1 kg</t>
  </si>
  <si>
    <t>Jagung Bisi 226 20 X 1 kg</t>
  </si>
  <si>
    <t>Jagung Bisi 228 20 X 1 kg</t>
  </si>
  <si>
    <t>Jagung Bisi 228 4 X 5 kg</t>
  </si>
  <si>
    <t>Jagung Bisi 322 20 X 1 kg</t>
  </si>
  <si>
    <t>Jagung Bisi 79 20 X 1 kg</t>
  </si>
  <si>
    <t>Jagung Bisi 816 20 X 1 kg</t>
  </si>
  <si>
    <t>Jagung Bisi 959 40 X 500 gr ( sampel )</t>
  </si>
  <si>
    <t>Jagung Bisi 99 20 X 1 kg</t>
  </si>
  <si>
    <t>Jagung Bisi 99 4 X 1 Paket + PAG Kecil</t>
  </si>
  <si>
    <t>Jagung DK 77 20 X 1 kg</t>
  </si>
  <si>
    <t>Branita Sandhini, PT</t>
  </si>
  <si>
    <t>Jagung DK 771 20 X 1 kg</t>
  </si>
  <si>
    <t>Jagung DK 771 20 X 1 kg (Bisi)</t>
  </si>
  <si>
    <t>Jagung DK 85 20 X 1 kg</t>
  </si>
  <si>
    <t>Jagung DK 85 30 X 500 gr</t>
  </si>
  <si>
    <t>Jagung DK 888 20 X 1 kg</t>
  </si>
  <si>
    <t>Jagung DK 888 30 X 500 gr</t>
  </si>
  <si>
    <t>Jagung DK 959 20 X 1 kg</t>
  </si>
  <si>
    <t>Jagung DK 959 20 X 1 kg (Bisi)</t>
  </si>
  <si>
    <t>Jagung F1 Q235 1 kg (Sample)</t>
  </si>
  <si>
    <t>Jagung Hibrida Betras 9 20 X 1 kg</t>
  </si>
  <si>
    <t>Jagung Hibrida JH 37 20 X 1 kg</t>
  </si>
  <si>
    <t>Jagung Hibrida Q11 20 X 1 kg (J)</t>
  </si>
  <si>
    <t>Jafran Indonesia, PT</t>
  </si>
  <si>
    <t>Jagung Hibrida Q11 20 X 1 kg (K)</t>
  </si>
  <si>
    <t>Jagung Impegno 369 20 X 1 kg</t>
  </si>
  <si>
    <t>Jagung Janger 1 Kg (Sample)</t>
  </si>
  <si>
    <t>Jagung Janger 21 25 X 1 kg (Sample)</t>
  </si>
  <si>
    <t>Jagung Janger Nasa 29 20 X 1 Kg (Sample)</t>
  </si>
  <si>
    <t>Jagung Ketan Arumba 40 X 250 gr</t>
  </si>
  <si>
    <t>Jagung Makmur 1 250 gr (Sample)</t>
  </si>
  <si>
    <t>Jagung Makmur I 40 X 1 kg</t>
  </si>
  <si>
    <t>Jagung Manis Asia 86 F1 40 X 250 gr</t>
  </si>
  <si>
    <t>Jagung Manis Bisi Sweet Lady 40 X 250 gr</t>
  </si>
  <si>
    <t>Jagung Manis Bonanza 20 X 200 gr</t>
  </si>
  <si>
    <t>East West Seed Indonesia, PT</t>
  </si>
  <si>
    <t>Jagung Manis Exsotic 50 gr</t>
  </si>
  <si>
    <t>Jagung Manis Glory 40 X 250 gr</t>
  </si>
  <si>
    <t>Jagung Manis Golden Boy F1 20 X +/-3600 biji</t>
  </si>
  <si>
    <t>Jagung Manis Jambore 40 X 250 gr</t>
  </si>
  <si>
    <t>Jagung Manis Jokowi 40 X 250 gr</t>
  </si>
  <si>
    <t>Jagung Manis Master Sweet 40 X 300 gr</t>
  </si>
  <si>
    <t>Jagung Manis Paragon 50 gr</t>
  </si>
  <si>
    <t>Jagung Manis Silo 12 40 X 250 gr</t>
  </si>
  <si>
    <t>Jagung Manis Summa YL 20 X 250 gr</t>
  </si>
  <si>
    <t>Summa Agro Tech Perkasa, PT</t>
  </si>
  <si>
    <t>Jagung Manis Summa YL 20 X 250 gr (Sample)</t>
  </si>
  <si>
    <t>Jagung Manis Summa YL 50 X 100 gr</t>
  </si>
  <si>
    <t>Jagung Manis Summa YL 50 gr (Sample)</t>
  </si>
  <si>
    <t>Jagung Manis Super 40 X 250 gr</t>
  </si>
  <si>
    <t>Jagung NK 007 20 X 1 kg</t>
  </si>
  <si>
    <t>Jagung NK 212 10 X 2 kg</t>
  </si>
  <si>
    <t>Jagung NK 22 20 X 1 kg</t>
  </si>
  <si>
    <t>Jagung NK 33 20 X 1 kg</t>
  </si>
  <si>
    <t>Jagung NK 33 20 X 1 kg Maxpro</t>
  </si>
  <si>
    <t>Jagung NK 6172 20 X 1 kg</t>
  </si>
  <si>
    <t>Jagung NK 7328 10 X 2 kg</t>
  </si>
  <si>
    <t>Jagung NK 99 20 X 1 kg</t>
  </si>
  <si>
    <t>Jagung NK 99 4 X 5 Kg</t>
  </si>
  <si>
    <t>Jagung NK 99S 20 X 1 kg</t>
  </si>
  <si>
    <t>Jagung NK 99S 4 X 5 kg</t>
  </si>
  <si>
    <t>Jagung P21 Bison 20 X 1 kg</t>
  </si>
  <si>
    <t>Jagung P40 Famili 20 X 1 kg</t>
  </si>
  <si>
    <t>Jagung PAC 105 - 18 X 1 kg</t>
  </si>
  <si>
    <t>Java Seeds Indonesia, PT</t>
  </si>
  <si>
    <t>Jagung PAC 105 - 20 X 1 kg</t>
  </si>
  <si>
    <t>Jagung PAC 132 20 X 1 kg (Sample)</t>
  </si>
  <si>
    <t>Jagung PAC 339 20 X 1 kg</t>
  </si>
  <si>
    <t>Jagung PAC 789 20 X 1 kg</t>
  </si>
  <si>
    <t>Lemsi Triguna Abadi, PT</t>
  </si>
  <si>
    <t>Jagung Pertiwi 3 250 gr</t>
  </si>
  <si>
    <t>Jagung Pertiwi 6 60 X 250 gr</t>
  </si>
  <si>
    <t>Jagung Pulut Lilac 22 F1 15 X 250 gr</t>
  </si>
  <si>
    <t>Jaket Bactocyn</t>
  </si>
  <si>
    <t>Jaket Bomber</t>
  </si>
  <si>
    <t>Jaket Shadow</t>
  </si>
  <si>
    <t>Jam Dinding</t>
  </si>
  <si>
    <t>Jam Dinding Danvil/Dalzon</t>
  </si>
  <si>
    <t>Jam Dinding KW</t>
  </si>
  <si>
    <t>Jam Dinding Mitsubishi</t>
  </si>
  <si>
    <t>Jam dinding Mulsa Karisma</t>
  </si>
  <si>
    <t>Jam grafir</t>
  </si>
  <si>
    <t>Asetoklor &amp; Atrazin</t>
  </si>
  <si>
    <t>Japra 400 SE 50 X 100 ml M2U (Sample)</t>
  </si>
  <si>
    <t>Jatrax 380 SC 12 X 500 ml</t>
  </si>
  <si>
    <t>Jatrax 380 SC 15 X 250 ml</t>
  </si>
  <si>
    <t>Jatrax 380 SC 16 X 500 ml</t>
  </si>
  <si>
    <t>Jatrax 380 SC 20 X 200 ml</t>
  </si>
  <si>
    <t>Jatrax 380 SC 8 X 1 ltr</t>
  </si>
  <si>
    <t>Pupuk Kujang, PT</t>
  </si>
  <si>
    <t>Abamectin &amp; chlorfenapir</t>
  </si>
  <si>
    <t>Jon Up 480 SL 20 X 1 ltr</t>
  </si>
  <si>
    <t>Jon Up 480 SL 20 ltr</t>
  </si>
  <si>
    <t>Jon Up 480 SL 4 X 5 ltr</t>
  </si>
  <si>
    <t>Jon Up 485 SL 200 ltr</t>
  </si>
  <si>
    <t>Jossxone 135 SL 20 X 1 ltr</t>
  </si>
  <si>
    <t>Mahakam, CV</t>
  </si>
  <si>
    <t>Jossxone 135 SL 20 ltr</t>
  </si>
  <si>
    <t>Jossxone 135 SL 4 X 5 ltr</t>
  </si>
  <si>
    <t>KCL Putih Flake 10 X 5 kg</t>
  </si>
  <si>
    <t>KCL Wonder STM 12 X 1 ltr</t>
  </si>
  <si>
    <t>Wonderindo Pharmatama, PT</t>
  </si>
  <si>
    <t>KCL Wonder STM 30 X 500 ml</t>
  </si>
  <si>
    <t>KNO3 Merah (Calponit) 10 X 2 kg</t>
  </si>
  <si>
    <t>KNO3 Merah P Tani 30 X 1 kg</t>
  </si>
  <si>
    <t>KNO3 Merah P Tani 6 X 5 kg</t>
  </si>
  <si>
    <t>KNO3 Putih Cristal 12 X 2 kg</t>
  </si>
  <si>
    <t>Hextar Fertilizer Indonesia, PT</t>
  </si>
  <si>
    <t>KNO3 Putih P Tani 25 X 2 kg</t>
  </si>
  <si>
    <t>KNO3 Putih P Tani 30 X 1 kg</t>
  </si>
  <si>
    <t>KNO3 Putih Prill 12 X 2 kg</t>
  </si>
  <si>
    <t>KS Plus 20 X 1 kg</t>
  </si>
  <si>
    <t>KULKAS LG</t>
  </si>
  <si>
    <t>Semi, CV</t>
  </si>
  <si>
    <t>Kac. Panj. 1000 20 X 5 X 100 gr</t>
  </si>
  <si>
    <t>Kac. Panj. 1000 40 X 500 gr</t>
  </si>
  <si>
    <t>Kac. Panj. Borneo 75 X 100 gr</t>
  </si>
  <si>
    <t>Kac. Panj. Gizella 20 X 500 gr</t>
  </si>
  <si>
    <t>Kac. Panj. HP Boona 100 X 100 gr</t>
  </si>
  <si>
    <t>Kac. Panj. HP Boona 25 X 500 gr</t>
  </si>
  <si>
    <t>Kac. Panj. Joosh 35 X 500 gr</t>
  </si>
  <si>
    <t>Kac. Panj. KPK 30 X 500 gr</t>
  </si>
  <si>
    <t>Kac. Panj. KPK 30 x 500 gr</t>
  </si>
  <si>
    <t>Kac. Panj. Kaloka 40 X 500 gr</t>
  </si>
  <si>
    <t>Kac. Panj. Kaloka 5 X 100 gr</t>
  </si>
  <si>
    <t>Kac. Panj. Karisma 40 X 500 gr</t>
  </si>
  <si>
    <t>Kac. Panj. Katrina 1 kg</t>
  </si>
  <si>
    <t>Kac. Panj. Katrina 30 X 500 gr</t>
  </si>
  <si>
    <t>Kac. Panj. Katrina 90 X 100 gr</t>
  </si>
  <si>
    <t>Kac. Panj. Katrina Kaleng 20 X 500 gr</t>
  </si>
  <si>
    <t>Klg</t>
  </si>
  <si>
    <t>Kac. Panj. Lumut 30 X 500 gr</t>
  </si>
  <si>
    <t>Kac. Panj. Mahkota Hijau 40 X 500 gr</t>
  </si>
  <si>
    <t>Kac. Panj. Maraton 20 X 6 X 50 gr</t>
  </si>
  <si>
    <t>Kac. Panj. Maraton 40 X 500 gr</t>
  </si>
  <si>
    <t>Kac. Panj. New Rizki 35 X 500 gr</t>
  </si>
  <si>
    <t>Kac. Panj. OR Hijau Star 30 X 500 gr</t>
  </si>
  <si>
    <t>Kac. Panj. Panzer 30 X 500 gr</t>
  </si>
  <si>
    <t>Kac. Panj. Persada 355 20 X 6 X 50 gr</t>
  </si>
  <si>
    <t>Kac. Panj. Persada 355 40 X 500 gr</t>
  </si>
  <si>
    <t>Kac. Panj. Pertiwi 40 X 500 gr</t>
  </si>
  <si>
    <t>Kac. Panj. Pujangga 40 X 500 gr</t>
  </si>
  <si>
    <t>Kac. Panj. Puspita 06 20 X 6 X 50 gr</t>
  </si>
  <si>
    <t>Kac. Panj. Puspita 06 40 X 500 gr</t>
  </si>
  <si>
    <t>Kac. Panj. Tukul 30 X 500 gr</t>
  </si>
  <si>
    <t>Kac. Panj. Tukul 90 X 100 gr</t>
  </si>
  <si>
    <t>Kalender AO</t>
  </si>
  <si>
    <t>Kalender Bulanan - ALSID</t>
  </si>
  <si>
    <t>Kalender Bulanan ALSHID</t>
  </si>
  <si>
    <t>Kalender Dinding</t>
  </si>
  <si>
    <t>Kalender Dinding 2023</t>
  </si>
  <si>
    <t>Kalender Dinding Adil Makmur Fajar</t>
  </si>
  <si>
    <t>Kalender Dinding SGI</t>
  </si>
  <si>
    <t>Kalender Dinding Sari Kresna</t>
  </si>
  <si>
    <t>Kalender Dinding Syngenta</t>
  </si>
  <si>
    <t>Kalender Duduk</t>
  </si>
  <si>
    <t>Kalender Duduk - ALSID</t>
  </si>
  <si>
    <t>Kalender Duduk 2023</t>
  </si>
  <si>
    <t>Kalender Duduk FMC</t>
  </si>
  <si>
    <t>Kalender Duduk Java Karlos</t>
  </si>
  <si>
    <t>Kalender Duduk Java karlos</t>
  </si>
  <si>
    <t>Kalender Duduk Star Metal</t>
  </si>
  <si>
    <t>Kalender Harian - ALSID</t>
  </si>
  <si>
    <t>Kalender Harian ALSHID</t>
  </si>
  <si>
    <t>Kalender Java Karlos</t>
  </si>
  <si>
    <t>Kalender Meja SGI</t>
  </si>
  <si>
    <t>Kalender SGI</t>
  </si>
  <si>
    <t>Kalkulator Karce 400</t>
  </si>
  <si>
    <t>Kangkung Amanda 10 X 50 gr</t>
  </si>
  <si>
    <t>Kangkung Amanda 20 X 1 kg</t>
  </si>
  <si>
    <t>Kangkung Bamboo 20 X 1 kg</t>
  </si>
  <si>
    <t>Kangkung Dampit 30 X 500 gr</t>
  </si>
  <si>
    <t>Kangkung Dampit 90 X 100 gr</t>
  </si>
  <si>
    <t>Kangkung Hijau Super 1 kg</t>
  </si>
  <si>
    <t>Kangkung Kencana 24 X 1 kg</t>
  </si>
  <si>
    <t>Kangkung Pingky 20 X 1 kg</t>
  </si>
  <si>
    <t>Kangkung Ramping 40 X 500 gr</t>
  </si>
  <si>
    <t>Kangkung Shanghai 15 X 1 kg</t>
  </si>
  <si>
    <t>Kangkung Shanghai 30 X 500 gr</t>
  </si>
  <si>
    <t>Kangkung Super 48 X 500 gr</t>
  </si>
  <si>
    <t>Kanmulus 80 WP 20 X 1 kg</t>
  </si>
  <si>
    <t>Belerang</t>
  </si>
  <si>
    <t>Kanon 400 EC 20 X 400 ml</t>
  </si>
  <si>
    <t>Kanon 400 EC 50 X 100 ml</t>
  </si>
  <si>
    <t>Kantong Plastik Kuning Sedang (Sample)</t>
  </si>
  <si>
    <t>Kaos Accora</t>
  </si>
  <si>
    <t>Kaos Agrotech</t>
  </si>
  <si>
    <t>Kaos Akalis</t>
  </si>
  <si>
    <t>Kaos Alphadine</t>
  </si>
  <si>
    <t>Kaos Amonite</t>
  </si>
  <si>
    <t>Kaos BASF</t>
  </si>
  <si>
    <t>Kaos BCA (Permana)</t>
  </si>
  <si>
    <t>Kaos Bafin</t>
  </si>
  <si>
    <t>Kaos Bamex Kra</t>
  </si>
  <si>
    <t>Kaos Belona</t>
  </si>
  <si>
    <t>Kaos Besvidor</t>
  </si>
  <si>
    <t>Kaos Betapro</t>
  </si>
  <si>
    <t>Kaos Biggrow</t>
  </si>
  <si>
    <t>Kaos Bintang</t>
  </si>
  <si>
    <t>Kaos Bintang Asia</t>
  </si>
  <si>
    <t>Kaos Bintang Mas</t>
  </si>
  <si>
    <t>Kaos Biochem</t>
  </si>
  <si>
    <t>Kaos Bionta</t>
  </si>
  <si>
    <t>Kaos Bravo</t>
  </si>
  <si>
    <t>Kaos Bravoxone</t>
  </si>
  <si>
    <t>Kaos Cabe Dewa Rengku</t>
  </si>
  <si>
    <t>Kaos Cabe Imperial</t>
  </si>
  <si>
    <t>Kaos Cabe Prada</t>
  </si>
  <si>
    <t>Kaos Cedrik</t>
  </si>
  <si>
    <t>Kaos Centafur</t>
  </si>
  <si>
    <t>Kaos Cielo</t>
  </si>
  <si>
    <t>Kaos Counter</t>
  </si>
  <si>
    <t>Kaos Cruiser</t>
  </si>
  <si>
    <t>Kaos DOW</t>
  </si>
  <si>
    <t>Kaos Danken ( DK Mektin )</t>
  </si>
  <si>
    <t>Kaos Danken ( DK Mesonin )</t>
  </si>
  <si>
    <t>Kaos Danken ( DK Metrin )</t>
  </si>
  <si>
    <t>Kaos Dekalb Jatim</t>
  </si>
  <si>
    <t>Kaos Dekalb WNT</t>
  </si>
  <si>
    <t>Kaos Delcagro</t>
  </si>
  <si>
    <t>Kaos Dilan</t>
  </si>
  <si>
    <t>Kaos Donkey</t>
  </si>
  <si>
    <t>Kaos Dursban Kerah</t>
  </si>
  <si>
    <t>Kaos Gallery</t>
  </si>
  <si>
    <t>Kaos Gemini</t>
  </si>
  <si>
    <t>Kaos Goldstar</t>
  </si>
  <si>
    <t>Kaos Gramoxone</t>
  </si>
  <si>
    <t>Kaos Gromore</t>
  </si>
  <si>
    <t>Kaos Hextar Fertilizer</t>
  </si>
  <si>
    <t>Kaos Hidrofur</t>
  </si>
  <si>
    <t>Kaos Inko Seed</t>
  </si>
  <si>
    <t>Kaos Inova</t>
  </si>
  <si>
    <t>Kaos JJM</t>
  </si>
  <si>
    <t>Kaos Jagung ADV 777</t>
  </si>
  <si>
    <t>Kaos Jagung Bisi - 10</t>
  </si>
  <si>
    <t>Kaos Jagung Bisi - 18</t>
  </si>
  <si>
    <t>Kaos Jagung Bisi - 222</t>
  </si>
  <si>
    <t>Kaos Jagung Makmur</t>
  </si>
  <si>
    <t>Kaos Jagung Manis Madu</t>
  </si>
  <si>
    <t>Kaos Jagung Manis Master Sweet</t>
  </si>
  <si>
    <t>Kaos Jagung Manis Sweet Lady</t>
  </si>
  <si>
    <t>Kaos Jagung P Tani</t>
  </si>
  <si>
    <t>Kaos Jagung Pertiwi</t>
  </si>
  <si>
    <t>Kaos Jagung Phinta</t>
  </si>
  <si>
    <t>Kaos Jagung Q 235</t>
  </si>
  <si>
    <t>Kaos Janger</t>
  </si>
  <si>
    <t>Kaos Jersey MIA</t>
  </si>
  <si>
    <t>Kaos Jialing</t>
  </si>
  <si>
    <t>Kaos KDP</t>
  </si>
  <si>
    <t>Kaos Karisma Lengan Panjang</t>
  </si>
  <si>
    <t>Kaos Karissnail</t>
  </si>
  <si>
    <t>Kaos Karistick</t>
  </si>
  <si>
    <t>Kaos Kiliri</t>
  </si>
  <si>
    <t>Kaos Kloper Symbisect</t>
  </si>
  <si>
    <t>Kaos Know You</t>
  </si>
  <si>
    <t>Kaos Kra MIA (DG#1)</t>
  </si>
  <si>
    <t>Kaos Kra MIA (DG)</t>
  </si>
  <si>
    <t>Kaos Kresna</t>
  </si>
  <si>
    <t>Kaos Kubis Sharira</t>
  </si>
  <si>
    <t>Kaos Kuning Polos</t>
  </si>
  <si>
    <t>Kaos Langkil</t>
  </si>
  <si>
    <t>Kaos Lengan Panjang ADV 132</t>
  </si>
  <si>
    <t>Kaos Lengan Panjang MIA (DG)</t>
  </si>
  <si>
    <t>Kaos Lengan Panjang MIA Resep Padi</t>
  </si>
  <si>
    <t>Kaos Lentrek 400 EC</t>
  </si>
  <si>
    <t>Kaos Lirocide</t>
  </si>
  <si>
    <t>Kaos MIA</t>
  </si>
  <si>
    <t>Kaos MPS</t>
  </si>
  <si>
    <t>Kaos Magenta</t>
  </si>
  <si>
    <t>Kaos Manzate</t>
  </si>
  <si>
    <t>Kaos Marcis</t>
  </si>
  <si>
    <t>Kaos Marshal SC</t>
  </si>
  <si>
    <t>Kaos Matahari Seed</t>
  </si>
  <si>
    <t>Kaos Melon Action</t>
  </si>
  <si>
    <t>Kaos Melon Pertiwi</t>
  </si>
  <si>
    <t>Kaos Merah Putih Saprotan</t>
  </si>
  <si>
    <t>Kaos Merah Putih ZNURECOTE</t>
  </si>
  <si>
    <t>Kaos Metaprima</t>
  </si>
  <si>
    <t>Kaos Methrisida</t>
  </si>
  <si>
    <t>Kaos Mexdone</t>
  </si>
  <si>
    <t>Kaos Mikro 7</t>
  </si>
  <si>
    <t>Kaos Monsanto</t>
  </si>
  <si>
    <t>Kaos Mulsa Biotis</t>
  </si>
  <si>
    <t>Kaos Mulsa Kurma</t>
  </si>
  <si>
    <t>Kaos Mulsa Panda</t>
  </si>
  <si>
    <t>Kaos Multi benih (Tanpa nama)</t>
  </si>
  <si>
    <t>Kaos Mutu Prima</t>
  </si>
  <si>
    <t>Kaos NPK Booster</t>
  </si>
  <si>
    <t>Kaos Neocron</t>
  </si>
  <si>
    <t>Kaos Oblong Elang</t>
  </si>
  <si>
    <t>Kaos Oblong Gordon</t>
  </si>
  <si>
    <t>Kaos Oblong Marathon</t>
  </si>
  <si>
    <t>Kaos Oblong Metindo Plus</t>
  </si>
  <si>
    <t>Kaos Oblong Panjang Fertiphos Strip</t>
  </si>
  <si>
    <t>Kaos Oblong Sehati</t>
  </si>
  <si>
    <t>Kaos Oblong Sehati Dilan</t>
  </si>
  <si>
    <t>Kaos Oblong Trio Dahsyat</t>
  </si>
  <si>
    <t>Kaos Orbit Lama</t>
  </si>
  <si>
    <t>Kaos Oryzole</t>
  </si>
  <si>
    <t>Kaos Paclo</t>
  </si>
  <si>
    <t>Kaos Pak Tani</t>
  </si>
  <si>
    <t>Kaos Permana</t>
  </si>
  <si>
    <t>Kaos Pertiwi</t>
  </si>
  <si>
    <t>Kaos Petroban</t>
  </si>
  <si>
    <t>Kaos Petrosida</t>
  </si>
  <si>
    <t>Kaos Pinguin</t>
  </si>
  <si>
    <t>Kaos Piraklo</t>
  </si>
  <si>
    <t>Kaos Piribac</t>
  </si>
  <si>
    <t>Kaos Polo Shirt Karisma Dekalb</t>
  </si>
  <si>
    <t>Kaos Preza</t>
  </si>
  <si>
    <t>Kaos Prima-Cel</t>
  </si>
  <si>
    <t>Kaos Primafur</t>
  </si>
  <si>
    <t>Kaos Profile</t>
  </si>
  <si>
    <t>Kaos Q 99</t>
  </si>
  <si>
    <t>Kaos Qiustar</t>
  </si>
  <si>
    <t>Kaos Racumin</t>
  </si>
  <si>
    <t>Kaos Rajatrin</t>
  </si>
  <si>
    <t>Kaos Rapopo</t>
  </si>
  <si>
    <t>Kaos Redfast</t>
  </si>
  <si>
    <t>Kaos Ricebac</t>
  </si>
  <si>
    <t>Kaos Rolidor</t>
  </si>
  <si>
    <t>Kaos Round Up</t>
  </si>
  <si>
    <t>Kaos Royal Agro - Custodia</t>
  </si>
  <si>
    <t>Kaos Saber</t>
  </si>
  <si>
    <t>Kaos Sagri-Storm 100/400/50 SC</t>
  </si>
  <si>
    <t>Kaos Sagripas</t>
  </si>
  <si>
    <t>Kaos Sanitas</t>
  </si>
  <si>
    <t>Kaos Sankil</t>
  </si>
  <si>
    <t>Kaos Seragam Polo Karisma</t>
  </si>
  <si>
    <t>Kaos Shadow</t>
  </si>
  <si>
    <t>Kaos Smk. Big Red</t>
  </si>
  <si>
    <t>Kaos Smk. Classic F1</t>
  </si>
  <si>
    <t>Kaos Smk. Forest</t>
  </si>
  <si>
    <t>Kaos Smk. Good Quality</t>
  </si>
  <si>
    <t>Kaos Smk. Kingdom</t>
  </si>
  <si>
    <t>Kaos Smk. Madrid</t>
  </si>
  <si>
    <t>Kaos Smk. New Diamond</t>
  </si>
  <si>
    <t>Kaos Smk. Non</t>
  </si>
  <si>
    <t>Kaos Smk. Qiu - 9</t>
  </si>
  <si>
    <t>Kaos Spodo</t>
  </si>
  <si>
    <t>Kaos Spontan</t>
  </si>
  <si>
    <t>Kaos Spyker</t>
  </si>
  <si>
    <t>Kaos Stargate</t>
  </si>
  <si>
    <t>Kaos Sundava</t>
  </si>
  <si>
    <t>Kaos Surya Nusa</t>
  </si>
  <si>
    <t>Kaos Syngenta ( Polo )</t>
  </si>
  <si>
    <t>Kaos TBS</t>
  </si>
  <si>
    <t>Kaos TM 888</t>
  </si>
  <si>
    <t>Kaos Tanzeb</t>
  </si>
  <si>
    <t>Kaos Tomat Audy</t>
  </si>
  <si>
    <t>Kaos Tomat Maleo</t>
  </si>
  <si>
    <t>Kaos Tomat Sakina</t>
  </si>
  <si>
    <t>Kaos Topas</t>
  </si>
  <si>
    <t>Kaos Tracer</t>
  </si>
  <si>
    <t>Kaos Trisula/Danatan</t>
  </si>
  <si>
    <t>Kaos Urbite Kuning</t>
  </si>
  <si>
    <t>Kaos Urbite Putih</t>
  </si>
  <si>
    <t>Kaos Vista</t>
  </si>
  <si>
    <t>Kaos Wakaponda</t>
  </si>
  <si>
    <t>Kaos Weedrol</t>
  </si>
  <si>
    <t>Kaos Wrapup</t>
  </si>
  <si>
    <t>Karbasin 500 EC 20 X 500 ml</t>
  </si>
  <si>
    <t>Kardan 50 SP 100 X 100 gr</t>
  </si>
  <si>
    <t>Kartap Hidroklorida</t>
  </si>
  <si>
    <t>Kardan 50 SP 500 gr</t>
  </si>
  <si>
    <t>Kardan 50 SP 80 X 100 gr</t>
  </si>
  <si>
    <t>Kardus Parcel Besar</t>
  </si>
  <si>
    <t>Langgeng Jaya Megabox</t>
  </si>
  <si>
    <t>Kardus Parcel Kecil</t>
  </si>
  <si>
    <t>Karimazu 590 EC 40 X 250 ml (Protego)</t>
  </si>
  <si>
    <t>Metadehyde</t>
  </si>
  <si>
    <t>Karrolie 400 EC 50 X 80 ml M2U (Sample)</t>
  </si>
  <si>
    <t>Karton Currater 2 Kg</t>
  </si>
  <si>
    <t>Katana 200 SL 20 X 100 ml</t>
  </si>
  <si>
    <t>Flubendamida</t>
  </si>
  <si>
    <t>Katana 200 SL 40 X 50 ml</t>
  </si>
  <si>
    <t>Kayabas 555 SC 12 X 1 ltr</t>
  </si>
  <si>
    <t>surfaktan</t>
  </si>
  <si>
    <t>Kayabas 555 SC 20 X 500 ml</t>
  </si>
  <si>
    <t>Kayabas 555 SC 40 X 250 ml</t>
  </si>
  <si>
    <t>Kayaris 555 SC 10 X 1 ltr</t>
  </si>
  <si>
    <t>Kayaris 555 SC 10 X 1 ltr (Sample)</t>
  </si>
  <si>
    <t>Kayaris 555 SC 20 X 500 ml</t>
  </si>
  <si>
    <t>Kayaris 555 SC 40 X 250 ml</t>
  </si>
  <si>
    <t>Kedelai Matahari 10 X 5 kg</t>
  </si>
  <si>
    <t>Suko Tani</t>
  </si>
  <si>
    <t>Kelpak 100 ml</t>
  </si>
  <si>
    <t>Auksin +Sitokinin</t>
  </si>
  <si>
    <t>IMIDAKLOPRID + EMAMEKTIN BENZOAT</t>
  </si>
  <si>
    <t>Kenbast 150 SL 1 Ltr (Sample)</t>
  </si>
  <si>
    <t>Kenfuran 3 GR 10 X 2 kg</t>
  </si>
  <si>
    <t>Kenisa 280 SC 100 ml (Sample)</t>
  </si>
  <si>
    <t>Kenmectin 39 EC 100 X 100 ml</t>
  </si>
  <si>
    <t>Kenmectin 39 EC 48 X 250 ml</t>
  </si>
  <si>
    <t>Kering 300 SL 20 X 1 ltr</t>
  </si>
  <si>
    <t>Kering 300 SL 20 ltr</t>
  </si>
  <si>
    <t>Kering 300 SL 4 X 5 ltr</t>
  </si>
  <si>
    <t>Asetoklor. Pirazosulfuron</t>
  </si>
  <si>
    <t>Asetoklor, Pirazosulfuron</t>
  </si>
  <si>
    <t>Kimida 10 WP 80 X 100 gr</t>
  </si>
  <si>
    <t>Kingdom 550 SC 1 ltr</t>
  </si>
  <si>
    <t>Kipas Angin Cosmos</t>
  </si>
  <si>
    <t>Kipas Angin Maspion</t>
  </si>
  <si>
    <t>Kleen Up 480 AS 20 ltr</t>
  </si>
  <si>
    <t>Klensect 200 EC 48 X 200 ml</t>
  </si>
  <si>
    <t>Klep Kulit 14 ltr Swan</t>
  </si>
  <si>
    <t>Klerat RMB 50 ppm 10 X 1 Kg</t>
  </si>
  <si>
    <t>Klerat RMB 50 ppm 10 X 1 kg</t>
  </si>
  <si>
    <t>Klerat RMB 50 ppm 4 X 5 kg</t>
  </si>
  <si>
    <t>Brodifacum</t>
  </si>
  <si>
    <t>Klerat RMB 50 ppm 40 X 150 gr</t>
  </si>
  <si>
    <t>Kloopir 666 EC 10 X 1 ltr</t>
  </si>
  <si>
    <t>Kloopir 666 EC 20 X 1 ltr</t>
  </si>
  <si>
    <t>Kloopir 666 EC 50 X 100 ml</t>
  </si>
  <si>
    <t>Klorelle 585 EC 20 X 400 ml</t>
  </si>
  <si>
    <t>Klorpiripos &amp; sipermetrin</t>
  </si>
  <si>
    <t>Knapsek Power Sprayer 2 tak</t>
  </si>
  <si>
    <t>Knocker 30 ml (Sample)</t>
  </si>
  <si>
    <t>Knocktrin 100 EC 50 X 100 ml M2U (Sample)</t>
  </si>
  <si>
    <t>Kocide Opti 46 WG 100 X 100 gr</t>
  </si>
  <si>
    <t>Komodor 300/100 AS 4 X 5 ltr</t>
  </si>
  <si>
    <t>Kompor Gas Covina</t>
  </si>
  <si>
    <t>Kompor Gas Fuso</t>
  </si>
  <si>
    <t>Kompor Gas Quantum</t>
  </si>
  <si>
    <t>Kompor Gas Rinai</t>
  </si>
  <si>
    <t>Kompor Gas Rinnai</t>
  </si>
  <si>
    <t>Kompos 40 kg (Sample)</t>
  </si>
  <si>
    <t>Kopi ABC</t>
  </si>
  <si>
    <t>Kopi Kapal Api Special Mix 25 gr</t>
  </si>
  <si>
    <t>Kopi Kapal Api Susu 5 X 31 gr</t>
  </si>
  <si>
    <t>Kopi Top White Coffe 12 X 21 gr</t>
  </si>
  <si>
    <t>Kovinplus 80 P 10 X 1 kg</t>
  </si>
  <si>
    <t>Seng Fosfida</t>
  </si>
  <si>
    <t>Kovinplus 80 P 100 X 100 gr</t>
  </si>
  <si>
    <t>Kovinplus 80 P 1000 x 15 gr</t>
  </si>
  <si>
    <t>Kovinplus 80 P 25 kg</t>
  </si>
  <si>
    <t>Koyo dan Balsem</t>
  </si>
  <si>
    <t>Kran Pencet Plastik (GA)</t>
  </si>
  <si>
    <t>Kran Power Pencet (GA)</t>
  </si>
  <si>
    <t>Kran Yoto 5L</t>
  </si>
  <si>
    <t>Kresek</t>
  </si>
  <si>
    <t>Kresnacol 70 WP 100 gr (Sample)</t>
  </si>
  <si>
    <t>Kresnadan 3 G 10 X 2 kg</t>
  </si>
  <si>
    <t>Prodifakum</t>
  </si>
  <si>
    <t>Kresnatop 500 SC 16 X 1 ltr</t>
  </si>
  <si>
    <t>Kristal K 120 X 100 gr</t>
  </si>
  <si>
    <t>Kristal K 40 X 500 gr</t>
  </si>
  <si>
    <t>Kristal N 120 X 100 gr</t>
  </si>
  <si>
    <t>Kristal N 24 X 500 gr</t>
  </si>
  <si>
    <t>Kubis CR ACE 25 X 10 X 10 gr</t>
  </si>
  <si>
    <t>Kubis Grand 22-20 X 12 X 15 gr</t>
  </si>
  <si>
    <t>Kubis Grand 33-20 X 12 X 15 gr</t>
  </si>
  <si>
    <t>Kubis Green Bison 10 X 20 gr</t>
  </si>
  <si>
    <t>Kubis Green Crown 100 X 100 gr</t>
  </si>
  <si>
    <t>Kubis Green Luna 10 X 20 ml</t>
  </si>
  <si>
    <t>Kubis Green Nova 100 X 10 X 20 ml (tidak dipakai)</t>
  </si>
  <si>
    <t>Kubis Icon 10 X 20 X 15 gr</t>
  </si>
  <si>
    <t>Kubis Kubindo 099 20 X 12 X 15 gr</t>
  </si>
  <si>
    <t>Kubis Kubindo 20 X 12 X 15 gr</t>
  </si>
  <si>
    <t>Kubis Montana 20 X 12 X 15 gr</t>
  </si>
  <si>
    <t>Kubis Montana 20 X 12 X 20 gr</t>
  </si>
  <si>
    <t>Kubis Montana 20 X 4 X 120 gr</t>
  </si>
  <si>
    <t>Kubis Silvia 6 X 15 X 10 gr</t>
  </si>
  <si>
    <t>Kubis TI-78G 10 X 20 gr</t>
  </si>
  <si>
    <t>Kubis Top Green 20 X 12 X 15 gr</t>
  </si>
  <si>
    <t>Kubis Yokohama CR 20 X 12 X 10 gr</t>
  </si>
  <si>
    <t>Kulkas 1 Pintu GEA</t>
  </si>
  <si>
    <t>Kulkas 1 Pintu Maspion</t>
  </si>
  <si>
    <t>Kulkas 1 Pintu Midea</t>
  </si>
  <si>
    <t>Kulkas 1 Pintu Panasonic</t>
  </si>
  <si>
    <t>Kulkas 1 Pintu Sanken</t>
  </si>
  <si>
    <t>Kulkas 1 Pintu Sanyo</t>
  </si>
  <si>
    <t>Kulkas 1 Pintu Sharp</t>
  </si>
  <si>
    <t>Kulkas 1 pintu Aqua</t>
  </si>
  <si>
    <t>Kulkas 1 pintu Glacio</t>
  </si>
  <si>
    <t>Kulkas 2 Pintu Polytron</t>
  </si>
  <si>
    <t>Kulkas 2 pintu Sharp</t>
  </si>
  <si>
    <t>Kulkas Changhong</t>
  </si>
  <si>
    <t>Kulkas Mini Sanken 1 Pintu</t>
  </si>
  <si>
    <t>Kulkas Polytron 1 Pintu</t>
  </si>
  <si>
    <t>Kulkas Polytron 2 Pintu</t>
  </si>
  <si>
    <t>Kulkas Sharp 1 Pintu</t>
  </si>
  <si>
    <t>Kuproxat 345 F 20 X 500 ml</t>
  </si>
  <si>
    <t>Tembaga Oksi Sulfat</t>
  </si>
  <si>
    <t>LCD Toshiba</t>
  </si>
  <si>
    <t>LED 32" Smart TV Samsung</t>
  </si>
  <si>
    <t>LED 40" Smart TV Samsung</t>
  </si>
  <si>
    <t>LED Canghong 32"</t>
  </si>
  <si>
    <t>LED LG 24"</t>
  </si>
  <si>
    <t>LED LG 32"</t>
  </si>
  <si>
    <t>LED LG 43"</t>
  </si>
  <si>
    <t>LED Panasonic 22"</t>
  </si>
  <si>
    <t>LED Panasonic 40"</t>
  </si>
  <si>
    <t>LED Samsung 32"</t>
  </si>
  <si>
    <t>LED Samsung 40"</t>
  </si>
  <si>
    <t>LED Sharp 32"</t>
  </si>
  <si>
    <t>Labu Air Orbit 20 X 12 X 10 gr</t>
  </si>
  <si>
    <t>Labu Almond F1 12 X 15 X 10 gr</t>
  </si>
  <si>
    <t>Labu Samina 12 X 15 X 10 gr</t>
  </si>
  <si>
    <t>Achephate + Imidakloprid</t>
  </si>
  <si>
    <t>Lancer Gold 55 WG 20 X 500 gr</t>
  </si>
  <si>
    <t>Lancer Gold 55 WG 40 X 250 gr</t>
  </si>
  <si>
    <t>Lang Kill 20 X 500 ml</t>
  </si>
  <si>
    <t>Lang Kill 276 SL 20 X 1 ltr</t>
  </si>
  <si>
    <t>Lang Kill 276 SL 40 X 250 ml</t>
  </si>
  <si>
    <t>Lang Up 480 SL 20 X 1 ltr</t>
  </si>
  <si>
    <t>Lanidor Plus 50 WP 100 X 100 gr</t>
  </si>
  <si>
    <t>Imidacloprid</t>
  </si>
  <si>
    <t>Lannate 25 WP 40 X 250 gr</t>
  </si>
  <si>
    <t>Lannate 40 SP 12 X 50 X 15 gr</t>
  </si>
  <si>
    <t>Laptop Asus</t>
  </si>
  <si>
    <t>Laptop Asus A416JAO</t>
  </si>
  <si>
    <t>Laptop Toshiba</t>
  </si>
  <si>
    <t>Larvin 350 SL 100 X 100 ml</t>
  </si>
  <si>
    <t>Tiodikarb</t>
  </si>
  <si>
    <t>Larvin 350 SL 40 X 250 ml</t>
  </si>
  <si>
    <t>Larvin 375 AS 36 X 250 ml</t>
  </si>
  <si>
    <t>Larvin 75 WP 100 X 100 gr</t>
  </si>
  <si>
    <t>Larvin 75 WP 12 X 50 X 15 gr</t>
  </si>
  <si>
    <t>Novaluron dan Lamda sihalotrin</t>
  </si>
  <si>
    <t>Latron 5 ml Sampel</t>
  </si>
  <si>
    <t>Lebaycid 500 EC 100 X 100 ml</t>
  </si>
  <si>
    <t>Fention</t>
  </si>
  <si>
    <t>Lebaycid 500 EC 20 X 500 ml</t>
  </si>
  <si>
    <t>Leila 50 X 50 ml (AGM)</t>
  </si>
  <si>
    <t>Lem Ajaib 50 X 50 ml M2U (Sample)</t>
  </si>
  <si>
    <t>Lem Super 50 X 50 ml</t>
  </si>
  <si>
    <t>Lemari Es 1 pintu Toshiba</t>
  </si>
  <si>
    <t>Lemari Es 2 pintu Aqua</t>
  </si>
  <si>
    <t>Atrazine. Mesotrione. Nikosulfuron</t>
  </si>
  <si>
    <t>Lenadro 200/70/30 OD 40 X 250 ml</t>
  </si>
  <si>
    <t>Lengket 50 X 80 ml</t>
  </si>
  <si>
    <t>Lesenta 80 WG 100 X 100 gr</t>
  </si>
  <si>
    <t>Imidakloprid &amp; Fipronil</t>
  </si>
  <si>
    <t>Licron 500 EC 30ml (Sample)</t>
  </si>
  <si>
    <t>Kletodim</t>
  </si>
  <si>
    <t>Liding 240 EC 48 X 200 ml</t>
  </si>
  <si>
    <t>kletodim</t>
  </si>
  <si>
    <t>Limec 100 ml</t>
  </si>
  <si>
    <t>Litop 200 SL 100 ml (Sample)</t>
  </si>
  <si>
    <t>Litop 200 SL 20 X 1 ltr</t>
  </si>
  <si>
    <t>Logran 75 WG 10 X 20 X 5 gr</t>
  </si>
  <si>
    <t>Triaulfuron</t>
  </si>
  <si>
    <t>Logran 75 WG 20 X 50 X 1.5 gr</t>
  </si>
  <si>
    <t>Chlorothionil</t>
  </si>
  <si>
    <t>Lufenuron</t>
  </si>
  <si>
    <t>Lotsa 50 EC 50 X 80 ml</t>
  </si>
  <si>
    <t>Bhumi Nastari Suasti, PT</t>
  </si>
  <si>
    <t>florpirauksifen benzil</t>
  </si>
  <si>
    <t>Lugen 100 EC 50 X 100 ml</t>
  </si>
  <si>
    <t>Fluopiram &amp; Trifloksistrobin</t>
  </si>
  <si>
    <t>Luna Smart 250/250 SC 100 X 50 ml</t>
  </si>
  <si>
    <t>MK FOS 20 X 1 kg</t>
  </si>
  <si>
    <t>Sanlex Malindo, PT</t>
  </si>
  <si>
    <t>MOP/KCL Mahkota 10 X 5 kg</t>
  </si>
  <si>
    <t>MOP/KCL Mahkota 50 kg</t>
  </si>
  <si>
    <t>MP Sorb 200 gr</t>
  </si>
  <si>
    <t>Macerio 52 WP 10 X 500 gr</t>
  </si>
  <si>
    <t>Trifloksistrobin</t>
  </si>
  <si>
    <t>Macerio 52 WP 50 X 250 gr</t>
  </si>
  <si>
    <t>Macoban 80 WP 10 X 1 kg</t>
  </si>
  <si>
    <t>Macoban Blue 80 WP 10 X 1 kg</t>
  </si>
  <si>
    <t>Triazofos</t>
  </si>
  <si>
    <t>Magic Com Cosmos</t>
  </si>
  <si>
    <t>Magic Com Midea</t>
  </si>
  <si>
    <t>Magic Com Miyako</t>
  </si>
  <si>
    <t>Magic Com Philips</t>
  </si>
  <si>
    <t>Magic Com Sharp</t>
  </si>
  <si>
    <t>Magnewish Powder 50KG (Sampel)</t>
  </si>
  <si>
    <t>Magus NS 500 ml</t>
  </si>
  <si>
    <t>Mamigro 12-9-6 40 X 500 ml</t>
  </si>
  <si>
    <t>Mamigro B/K 20 X 1 kg</t>
  </si>
  <si>
    <t>Mamigro M/B 20 X 1 kg</t>
  </si>
  <si>
    <t>Mangkok B 725</t>
  </si>
  <si>
    <t>Mangkok Getah 600 ml 1 X 500 pcs</t>
  </si>
  <si>
    <t>Rejeki Plas</t>
  </si>
  <si>
    <t>Mangkok Getah N12 400 ml 1 X 500 pcs</t>
  </si>
  <si>
    <t>Mangkok Getah N12 400 ml 1 x 500 pcs</t>
  </si>
  <si>
    <t>Manisa 12 X 10 X 10 gr</t>
  </si>
  <si>
    <t>Manisa 12 X 15 X 10 gr</t>
  </si>
  <si>
    <t>Mantracol 70 WP 16 X 500 gr</t>
  </si>
  <si>
    <t>Mantracol 70 WP 50 X 200 gr</t>
  </si>
  <si>
    <t>Manuver 400 SL 20 X 500 ml</t>
  </si>
  <si>
    <t>Manuver 400 SL 40 X 200 ml</t>
  </si>
  <si>
    <t>Marbofid 2 WP 40 X 100 gr</t>
  </si>
  <si>
    <t>Marbofid 2 WP 60 X 100 gr</t>
  </si>
  <si>
    <t>Marcis 25 EC 20 X 300 ml</t>
  </si>
  <si>
    <t>Marshal 25 DS 5 X 40 X 25 gr</t>
  </si>
  <si>
    <t>Marxone 300 SL 20 X 1 ltr</t>
  </si>
  <si>
    <t>Masalgin 50 WP 12 X 200 gr</t>
  </si>
  <si>
    <t>Mashitam 25 X 1 ltr (Sampel)</t>
  </si>
  <si>
    <t>Mashitam @50 kg</t>
  </si>
  <si>
    <t>Mastop 135 SL 100 ml (Sample)</t>
  </si>
  <si>
    <t>Matador 25 EC 10 X 1 ltr</t>
  </si>
  <si>
    <t>Lufenurol</t>
  </si>
  <si>
    <t>Material Promosi M Faruk</t>
  </si>
  <si>
    <t>Material Promosi PT Agroiris</t>
  </si>
  <si>
    <t>Matrix 200 EC 20 X 500 ml</t>
  </si>
  <si>
    <t>Maxima 68 WP 40 X 250 gr</t>
  </si>
  <si>
    <t>Flubendiamida &amp; Monosultap</t>
  </si>
  <si>
    <t>Maxima 68 WP 50 X 100 gr</t>
  </si>
  <si>
    <t>Maxxquat 135 SL 20 X 1 ltr</t>
  </si>
  <si>
    <t>Maxxquat 135 SL 20 ltr</t>
  </si>
  <si>
    <t>Maxxquat 135 SL 4 X 5 ltr</t>
  </si>
  <si>
    <t>Maxxsil B 120 x 100 gr</t>
  </si>
  <si>
    <t>Maxxsil B 24 X 500 gr</t>
  </si>
  <si>
    <t>Maxxsil B 40 X 500 gr</t>
  </si>
  <si>
    <t>Maxxsil B 48 X 250 gr</t>
  </si>
  <si>
    <t>Maxxsil D 120 X 100 gr</t>
  </si>
  <si>
    <t>Maxxsil D 40 X 500 gr</t>
  </si>
  <si>
    <t>Megathane Kombo 72 WP 25 X 400 gr</t>
  </si>
  <si>
    <t>Mankozeb &amp; Simoksanil</t>
  </si>
  <si>
    <t>Megaxone 135 SL 100 ml (Sample)</t>
  </si>
  <si>
    <t>Megazeb 80 WP Biru 20 X 1 kg</t>
  </si>
  <si>
    <t>Melon Action 20 X 12 X 13 gr</t>
  </si>
  <si>
    <t>Melon Action 20 X 12 X 550 biji</t>
  </si>
  <si>
    <t>Melon Action 434 10 X 20 X 12.5 gr</t>
  </si>
  <si>
    <t>Melon Action 434 20 X 10 X 550 seed</t>
  </si>
  <si>
    <t>Melon Action 434 20 X 12 X 13 gr</t>
  </si>
  <si>
    <t>Melon Action 434 240 X 550 seed</t>
  </si>
  <si>
    <t>Melon Action 88 20 X 10 X 12.5 gr</t>
  </si>
  <si>
    <t>Melon Action 88 20 X 12 X 13 gr</t>
  </si>
  <si>
    <t>Melon Action 88 20 X 6 X 45 gr</t>
  </si>
  <si>
    <t>Melon Action Orange 20 X 12 X 10 gr</t>
  </si>
  <si>
    <t>Melon Amanda 20 X 10 X 13 gr + Trichoplus</t>
  </si>
  <si>
    <t>Melon Glamour/Sakata 25 X 10 X 100 Seed</t>
  </si>
  <si>
    <t>Melon Glamour/Sakata 25 X 10 X 100 seed</t>
  </si>
  <si>
    <t>Melon Golden Q 10 X 10 gr</t>
  </si>
  <si>
    <t>Melon Ivory 10 X 15 X 13 gr</t>
  </si>
  <si>
    <t>Melon Koloni 20 X 12 X 550 biji</t>
  </si>
  <si>
    <t>Melon Leoni F1 12 X 10 X 20 gr</t>
  </si>
  <si>
    <t>Melon Leoni MH F1 12 X 10 X 20 gr</t>
  </si>
  <si>
    <t>Melon Merlin F1 12 X 10 X 550 seed</t>
  </si>
  <si>
    <t>Melon Monalisa 20 X 12 X 12.5 gr</t>
  </si>
  <si>
    <t>Melon Mr. Big 6 X 15 X 550 seed</t>
  </si>
  <si>
    <t>Melon New Extrim 10 X 11 gr</t>
  </si>
  <si>
    <t>Melon Pertiwi 5 gr</t>
  </si>
  <si>
    <t>Melon Pertiwi Anvi 10 X 15 X 13 gr</t>
  </si>
  <si>
    <t>Melon Shakira F1 12 X 10 X 500 seed</t>
  </si>
  <si>
    <t>Melon Venom 6 X 20 X 10 gr</t>
  </si>
  <si>
    <t>Mefentrifluconazole + Piraklostrobin</t>
  </si>
  <si>
    <t>Meothrin 50 EC 20 X 500 ml</t>
  </si>
  <si>
    <t>Meothrin 50 EC 80 X 100 ml</t>
  </si>
  <si>
    <t>Meriam 50 EC 30 X 400 ml</t>
  </si>
  <si>
    <t>Mesin 20 PS</t>
  </si>
  <si>
    <t>Mesin Cuci Arashi</t>
  </si>
  <si>
    <t>Mesin Cuci Panasonic</t>
  </si>
  <si>
    <t>Mesin Cuci Sharp</t>
  </si>
  <si>
    <t>Mesin Inject Pupuk Flow 1 Nozzle</t>
  </si>
  <si>
    <t>Mesin Rumput Yakotani</t>
  </si>
  <si>
    <t>Metaben 20 WG 5 gr</t>
  </si>
  <si>
    <t>Metachlor 550/100 EC 20 X 800 ml</t>
  </si>
  <si>
    <t>Metafuron 20 WP 20 X 20 X 5 gr</t>
  </si>
  <si>
    <t>Metil Metalaksil</t>
  </si>
  <si>
    <t>Metalik 25 X 100 ml</t>
  </si>
  <si>
    <t>Metaprima 20 WG 20 gr</t>
  </si>
  <si>
    <t>Metaprima 20 WG 5 Gr</t>
  </si>
  <si>
    <t>Metaprima 20 WG 50 gr</t>
  </si>
  <si>
    <t>Metasystox 250 EC 40 X 250 ml</t>
  </si>
  <si>
    <t>Metil Oksidemeton</t>
  </si>
  <si>
    <t>Metasystox 250 EC 40 x 250 ml</t>
  </si>
  <si>
    <t>Metin 40 SP 40 X 250 gr</t>
  </si>
  <si>
    <t>Metin 40 SP 60 X 100 gr</t>
  </si>
  <si>
    <t>Meto Sampel</t>
  </si>
  <si>
    <t>Metromil 50 SP 100 X 100 gr</t>
  </si>
  <si>
    <t>Tunas Subur, CV</t>
  </si>
  <si>
    <t>Metromil 50 SP 20 x 1 kg</t>
  </si>
  <si>
    <t>Metromil 50 SP 40 X 500 gr</t>
  </si>
  <si>
    <t>Tunas Subur</t>
  </si>
  <si>
    <t>Metsul 24 WP 16 X 50 X 5 gr</t>
  </si>
  <si>
    <t>Metsul 24 WP 20 X 20 X 5 gr</t>
  </si>
  <si>
    <t>Metsulindo 20 WP 20 X 100 gr</t>
  </si>
  <si>
    <t>Metsulindo Plus 80 WP 8 X 25 X 40 gr</t>
  </si>
  <si>
    <t>Mexdone 36 EC 20 X 1 ltr (Logo CAI)</t>
  </si>
  <si>
    <t>Mexdone 36 EC 20 X 1 ltr (Logo Protego)</t>
  </si>
  <si>
    <t>Mexdone 36 EC 20 X 500 ml (Logo CAI)</t>
  </si>
  <si>
    <t>Mexdone 36 EC 40 X 200 ml</t>
  </si>
  <si>
    <t>Mexdone 36 EC 40 X 200 ml (Logo CAI)</t>
  </si>
  <si>
    <t>Mexdone 36 EC 50 X 100 ml (Logo Protego)</t>
  </si>
  <si>
    <t>Mexdone 36 EC 50 X 50 ml</t>
  </si>
  <si>
    <t>Mexican 300 EC 40 X 200 ml</t>
  </si>
  <si>
    <t>Mexican 300 EC 40 X 200 ml (NEW)</t>
  </si>
  <si>
    <t>Mexican 300 EC 40 X 250 ml</t>
  </si>
  <si>
    <t>Mexican 300 EC 60 X 80 ml</t>
  </si>
  <si>
    <t>Micro Ferti Energy 1 Ltr</t>
  </si>
  <si>
    <t>Microhumic 12 X 1 ltr</t>
  </si>
  <si>
    <t>Bumi Biru Utama, PT</t>
  </si>
  <si>
    <t>Microhumic 24 X 500 ml</t>
  </si>
  <si>
    <t>Microwave Kris</t>
  </si>
  <si>
    <t>Mie Instant Indomie</t>
  </si>
  <si>
    <t>Mikro 7 20 X 1 ltr</t>
  </si>
  <si>
    <t>Mikrosil Sawit Super 4 X 5 kg</t>
  </si>
  <si>
    <t>Mikrotan 5 X 4 kg</t>
  </si>
  <si>
    <t>Mikrotan Karet Super 5 X 4 kg</t>
  </si>
  <si>
    <t>Siantraniliprol &amp; Lufenuron</t>
  </si>
  <si>
    <t>Minyak Goreng @ 1 ltr</t>
  </si>
  <si>
    <t>Minyak Goreng @ 900 ml</t>
  </si>
  <si>
    <t>Minyak Goreng A 1 ltr</t>
  </si>
  <si>
    <t>Minyak Goreng A 2 ltr</t>
  </si>
  <si>
    <t>Minyak Goreng Aladin @ 500 ml</t>
  </si>
  <si>
    <t>Minyak Goreng Dua Udang 24 X 400 ml (Bisi)</t>
  </si>
  <si>
    <t>Minyak Goreng Fitri 400 ml</t>
  </si>
  <si>
    <t>Minyak Goreng Fitri @ 1 ltr</t>
  </si>
  <si>
    <t>Minyak Goreng Fontana @ 900 ml</t>
  </si>
  <si>
    <t>Minyak Goreng Fortune 1 ltr</t>
  </si>
  <si>
    <t>Minyak Goreng Fortune 2 ltr</t>
  </si>
  <si>
    <t>Minyak Goreng Frais Well 12 X 1 ltr</t>
  </si>
  <si>
    <t>Minyak Goreng Hikari Sauri 12 X 900 ml</t>
  </si>
  <si>
    <t>Minyak Goreng Hikari Sauri 450 ml</t>
  </si>
  <si>
    <t>Minyak Goreng Madina 2 ltr</t>
  </si>
  <si>
    <t>Minyak Goreng Rakyat 24 X 400 ml</t>
  </si>
  <si>
    <t>Minyak Goreng Rose Brand @ 1 ltr</t>
  </si>
  <si>
    <t>Minyak Goreng Sania 500 ml</t>
  </si>
  <si>
    <t>Minyak Goreng Tropical 1 ltr</t>
  </si>
  <si>
    <t>Mipcindo 50 WP 10 X 10 X 100 gr</t>
  </si>
  <si>
    <t>MIPC</t>
  </si>
  <si>
    <t>Mipcindo 50 WP 20 X 500 gr</t>
  </si>
  <si>
    <t>Miracle Union 40 X 100 ml</t>
  </si>
  <si>
    <t>Miramar 40 SP 100 X 100 gr</t>
  </si>
  <si>
    <t>Miramar 40 SP 25 X 400 gr</t>
  </si>
  <si>
    <t>Etion</t>
  </si>
  <si>
    <t>Abamektin &amp; Spirotetramat</t>
  </si>
  <si>
    <t>Mitisun 570 EC 50 X 100 ml</t>
  </si>
  <si>
    <t>Mitra Flora 10 X 1 ltr</t>
  </si>
  <si>
    <t>Mitrafos 400 SL 15 X 1 ltr</t>
  </si>
  <si>
    <t>Mitrafos 400 SL 20 X 500 ml</t>
  </si>
  <si>
    <t>Momento 20 WP 10 X 20 X 5 gr</t>
  </si>
  <si>
    <t>Money 865 SL 20 X 1 ltr</t>
  </si>
  <si>
    <t>Money 865 SL 20 X 400 ml</t>
  </si>
  <si>
    <t>Money 865 SL 40 X 200 ml</t>
  </si>
  <si>
    <t>Money 865 SL 50 X 200 ml</t>
  </si>
  <si>
    <t>Indotani, PT</t>
  </si>
  <si>
    <t>emmamectin benzoate, triazophos</t>
  </si>
  <si>
    <t>emmamectin benzoate. triazophos</t>
  </si>
  <si>
    <t>Mospilan 30 EC 20 X 100 ml</t>
  </si>
  <si>
    <t>Movento Energy 240 SC 100 X 100 ml</t>
  </si>
  <si>
    <t>Imidakloprid. Spinotetramat</t>
  </si>
  <si>
    <t>Imidakloprid, Spinotetramat</t>
  </si>
  <si>
    <t>Movento Energy 240 SC 100 X 50 ml</t>
  </si>
  <si>
    <t>Movento Energy 240 SC 50 X 50 ml</t>
  </si>
  <si>
    <t>Mr. Kleett 50 X 100 ml</t>
  </si>
  <si>
    <t>Mr. Kleett 50 X 100 ml (AGM)</t>
  </si>
  <si>
    <t>Mr. Kleett 50 X 100 ml (FAM)</t>
  </si>
  <si>
    <t>Mr. Kleett 50 X 100 ml (M2U)</t>
  </si>
  <si>
    <t>Mr. Qlett 30 X 200 ml</t>
  </si>
  <si>
    <t>Mulsa Coboy 60 cm X 6 kg (Roll)</t>
  </si>
  <si>
    <t>no name</t>
  </si>
  <si>
    <t>Mulsa Coboy 70 cm X 1 kg</t>
  </si>
  <si>
    <t>Mulsa Coboy 70 cm X 1 kg (Roll)</t>
  </si>
  <si>
    <t>Mulsa Coboy 75 cm X 1 kg (Roll)</t>
  </si>
  <si>
    <t>Mulsa Dewata Biru 60 cm X 18 kg (roll) (batal)</t>
  </si>
  <si>
    <t>Mulsa HP Karisma Super (Madya) 100 X 9 kg</t>
  </si>
  <si>
    <t>Mulsa HP Karisma Super (Madya) 160 X 18 kg</t>
  </si>
  <si>
    <t>Mulsa HP Karisma Super (Madya) 60 X 9 kg</t>
  </si>
  <si>
    <t>Mulsa HP Petani Sejati 3 X 60 cm X 1 kg</t>
  </si>
  <si>
    <t>Mulsa Hanoman 60 cm X 18 kg (Roll)</t>
  </si>
  <si>
    <t>Mulsa Hitam Perak 60 cm X 1 kg (Roll)</t>
  </si>
  <si>
    <t>Tirta Agung Plastik, PT</t>
  </si>
  <si>
    <t>Mulsa Hitam Perak 70 cm X 1 kg (Roll)</t>
  </si>
  <si>
    <t>Mulsa Hitam Perak 80 cm X 1 kg (Roll)</t>
  </si>
  <si>
    <t>Mulsa Karisma 50 cm / 10 kg</t>
  </si>
  <si>
    <t>Prima Jaya, PT</t>
  </si>
  <si>
    <t>Mulsa Karisma 50 cm / 20 kg</t>
  </si>
  <si>
    <t>Mulsa Karisma 60 cm / 10 kg</t>
  </si>
  <si>
    <t>Mulsa Karisma 60 cm / 20 kg</t>
  </si>
  <si>
    <t>Mulsa Karisma 70 cm / 20 kg</t>
  </si>
  <si>
    <t>Mulsa Karisma 80 cm / 10 kg (Roll)</t>
  </si>
  <si>
    <t>Mulsa Karisma 80 cm / 20 kg</t>
  </si>
  <si>
    <t>Mulsa Karisma Kuda 60 cm X 18 kg (Roll)</t>
  </si>
  <si>
    <t>Mulsa Kurma 60 X 18 kg (Roll)</t>
  </si>
  <si>
    <t>Mulsa Kurma 60 X 9 kg (Roll)</t>
  </si>
  <si>
    <t>Mulsa Ori Universal 0.25 50 cm X 18 kg (Roll) + Kaos</t>
  </si>
  <si>
    <t>Mulsa Ori Universal 0.25 60 cm X 18 kg (Roll) Sample</t>
  </si>
  <si>
    <t>Mulsa Ori Universal 0.25 70 cm X 18 kg (Roll) + Kaos</t>
  </si>
  <si>
    <t>Mulsa Petani Sejati 60 cm X 18 kg (Roll)</t>
  </si>
  <si>
    <t>Mulsa Petani Sejati 60 cm X 9 kg (Roll)</t>
  </si>
  <si>
    <t>Mulsa Sadewa Kuning 60 cm X 17 kg (Roll)</t>
  </si>
  <si>
    <t>Mulsa Sadewa Kuning 60 cm X 8 kg (Roll)</t>
  </si>
  <si>
    <t>Mulsa Sadewa Kuning 60 cm X 9 kg (Roll)</t>
  </si>
  <si>
    <t>Mulsa Sadewa Putih 60 X 15 kg (Roll)</t>
  </si>
  <si>
    <t>Mulsa Sample Grade C</t>
  </si>
  <si>
    <t>Multi K-Plus ZPT 20 X 500 ml (Sample)</t>
  </si>
  <si>
    <t>Multi KMg 20 X 1 kg</t>
  </si>
  <si>
    <t>Multi KP 20 X 1 kg</t>
  </si>
  <si>
    <t>Multi N-Plus 20 X 500 ml (Sample)</t>
  </si>
  <si>
    <t>Multi Padi 20 X 1 kg</t>
  </si>
  <si>
    <t>Multi Tonik 300 ml</t>
  </si>
  <si>
    <t>Mupxone 276 SL 20 X 1 ltr</t>
  </si>
  <si>
    <t>Mupxone 276 SL 4 X 5 ltr</t>
  </si>
  <si>
    <t>Asetamiprid, Buprofezin</t>
  </si>
  <si>
    <t>Asetamiprid. Buprofezin</t>
  </si>
  <si>
    <t>NPK 10-10-10 50 kg</t>
  </si>
  <si>
    <t>NPK 10.10.10+2 MPS 20 kg (Sample)</t>
  </si>
  <si>
    <t>NPK 12-12-17 MPS 25 kg (Sample)</t>
  </si>
  <si>
    <t>NPK 15.15.15 Premium 25 X 1 kg</t>
  </si>
  <si>
    <t>NPK 16-16-16 Athagrow 20 X 1 kg</t>
  </si>
  <si>
    <t>NPK 16-16-16 Athagrow 50 kg</t>
  </si>
  <si>
    <t>NPK 16.16.16 Biru Pak Tani 20 X 1 kg</t>
  </si>
  <si>
    <t>NPK 16.16.16 Biru Pak Tani 20 kg</t>
  </si>
  <si>
    <t>NPK 16.16.16 Biru Pak Tani 50 X 1 kg</t>
  </si>
  <si>
    <t>NPK 16.16.16 Biru Pak Tani 50 kg</t>
  </si>
  <si>
    <t>NPK 16.16.16 Kancil Emas Bellagio Pink 20 kg</t>
  </si>
  <si>
    <t>NPK 16.16.16 Kancil Emas Bellagio Pink 50 kg</t>
  </si>
  <si>
    <t>NPK 16.16.16 Kancil Emas Biru 20 X 1 kg</t>
  </si>
  <si>
    <t>NPK 16.16.16 Kancil Emas Biru 20 kg</t>
  </si>
  <si>
    <t>NPK 16.16.16 Kancil Emas Biru 50 kg</t>
  </si>
  <si>
    <t>Mest Indonesiy, PT</t>
  </si>
  <si>
    <t>NPK 16.16.16 Tawon + Baron 20 X 1 kg (tdk terpakai)</t>
  </si>
  <si>
    <t>NPK 16.16.16 Tawon + Baron 25 kg (tdk terpakai)</t>
  </si>
  <si>
    <t>NPK 16.16.16+2 MPS 50 kg (Sample)</t>
  </si>
  <si>
    <t>NPK Akasia 11-11-11+TE 25 kg</t>
  </si>
  <si>
    <t>Multi Niaga Nusantara Indonesia, PT</t>
  </si>
  <si>
    <t>Javamas Agrophos, CV</t>
  </si>
  <si>
    <t>NPK Blaukorn 12-12-17 25 kg</t>
  </si>
  <si>
    <t>NPK Blaukorn 12-8-16 10 X 1 kg</t>
  </si>
  <si>
    <t>NPK Blaukorn 12-8-16 25 kg</t>
  </si>
  <si>
    <t>NPK Blaukorn 20-10-10 25 X 1 kg</t>
  </si>
  <si>
    <t>NPK Blaukorn 20-10-10 25 kg</t>
  </si>
  <si>
    <t>NPK Boost 324 25 kg</t>
  </si>
  <si>
    <t>NPK Boost 324 4 X 5 kg</t>
  </si>
  <si>
    <t>NPK Boost 324 @2kg</t>
  </si>
  <si>
    <t>NPK Boost 324 @50 kg</t>
  </si>
  <si>
    <t>NPK Cap Tawon 15-15-15 10 kg</t>
  </si>
  <si>
    <t>NPK Cap Tawon 15-15-15 50 kg</t>
  </si>
  <si>
    <t>NPK Cap Tawon 16-16-16 + Boron 10 X 5 kg</t>
  </si>
  <si>
    <t>NPK Cap Tawon 16-16-16 + Boron 20 X 1 kg</t>
  </si>
  <si>
    <t>NPK Cap Tawon 16-16-16 + Boron 25 kg</t>
  </si>
  <si>
    <t>NPK Cap Tawon 16-16-16 25 kg</t>
  </si>
  <si>
    <t>NPK Cap Tawon 16-16-16 4 X 5 kg</t>
  </si>
  <si>
    <t>NPK Cap Tawon 16-16-16 50 kg</t>
  </si>
  <si>
    <t>NPK Cap Tawon 16-16-16 @4kg</t>
  </si>
  <si>
    <t>NPK Cap Tawon 16-16-16 Zinc 10 X 5 kg</t>
  </si>
  <si>
    <t>NPK DGW 15-15-15+TE 24 X 1 kg</t>
  </si>
  <si>
    <t>NPK DGW 15-15-15+TE 25 kg</t>
  </si>
  <si>
    <t>NPK DGW 15-15-15+TE 50 kg</t>
  </si>
  <si>
    <t>NPK DGW Booster 12-6-22+3+TE 24 X 1 kg</t>
  </si>
  <si>
    <t>NPK DGW Booster 12-6-22+3+TE 25 kg</t>
  </si>
  <si>
    <t>NPK DGW Booster 12-6-22+3+TE 50 kg</t>
  </si>
  <si>
    <t>NPK DGW Booster 12-6-22+3+TE 6 X 5 kg</t>
  </si>
  <si>
    <t>NPK DGW Gold 16-10-18+AN 24 X 1 kg</t>
  </si>
  <si>
    <t>NPK DGW Gold 16-10-18+AN 25 kg</t>
  </si>
  <si>
    <t>NPK DGW Gold 16-10-18+AN 50 kg</t>
  </si>
  <si>
    <t>NPK Dinar 16-16-16 20 X 2 kg</t>
  </si>
  <si>
    <t>NPK Dinar 16-16-16 25 kg</t>
  </si>
  <si>
    <t>NPK Dinar 16-16-16 30 X 1 kg</t>
  </si>
  <si>
    <t>NPK Ferticomp 15-15-15 20 X 2 kg</t>
  </si>
  <si>
    <t>NPK Gold Wetcit 16-10-18 24 X 1 kg</t>
  </si>
  <si>
    <t>NPK Lada 13-6-27-4+0.65B 50 kg</t>
  </si>
  <si>
    <t>NPK Mahkota 12.12.17.2 50 kg</t>
  </si>
  <si>
    <t>NPK Mahkota 13.6.27.4+0.65B 50 kg</t>
  </si>
  <si>
    <t>NPK Mahkota 16.16.16 20 X 1 kg</t>
  </si>
  <si>
    <t>NPK Mahkota 16.16.16 20 kg</t>
  </si>
  <si>
    <t>NPK Mahkota 16.16.16 50 kg</t>
  </si>
  <si>
    <t>NPK Mahkota 16.16.16 Kirana 50 kg</t>
  </si>
  <si>
    <t>NPK Mahkota 16.16.16 Russia 50 kg</t>
  </si>
  <si>
    <t>Wilmar Chemical Indonesia, PT</t>
  </si>
  <si>
    <t>Kalium &amp; Fosfat</t>
  </si>
  <si>
    <t>Nitrogen &amp; P2O5</t>
  </si>
  <si>
    <t>NPK Nitrophoska Special 12+12+17 50 kg</t>
  </si>
  <si>
    <t>Santani Sejahtera, PT</t>
  </si>
  <si>
    <t>NPK Pelangi 20-10-10 10 kg</t>
  </si>
  <si>
    <t>NPK Real Strong Type 11 25 kg</t>
  </si>
  <si>
    <t>Syukur Jamin Mulia, PT</t>
  </si>
  <si>
    <t>NPK Real Strong Type 20 25 kg</t>
  </si>
  <si>
    <t>NPK Rosier 12.6.22 25 kg</t>
  </si>
  <si>
    <t>NPK Rosier 16.16.16 25 kg</t>
  </si>
  <si>
    <t>NPK Sawit 13-6-27-4+0.65 B 50 kg</t>
  </si>
  <si>
    <t>NPK Sawit 13-6-27-4+0.65 B 50 kg (SADP)</t>
  </si>
  <si>
    <t>NPK SiNutriHS 13-6-27-4+TE Booster (Hijau) NPG 5 kg (Sample)</t>
  </si>
  <si>
    <t>NPK SiNutriHS 13-6-27-4+TE Booster (Hijau) NPG 50 kg (Sample)</t>
  </si>
  <si>
    <t>NPK SiNutriHS 13-6-27-4+TE Booster (Hijau) NPG 8 X 5 kg</t>
  </si>
  <si>
    <t>NPK SiNutriHS 16-16-16+TE (Biru) 5 kg (Sample)</t>
  </si>
  <si>
    <t>NPK SiNutriHS 16-16-16+TE (Biru) NPG 25 kg</t>
  </si>
  <si>
    <t>NPK SiNutriHS 16-16-16+TE (Biru) NPG 8 X 5 kg</t>
  </si>
  <si>
    <t>Nama Toko 4 X 1 Jagung Bisi 77 dan Jagung Bisi 959</t>
  </si>
  <si>
    <t>Fluazinam</t>
  </si>
  <si>
    <t>Polyether Modifed Trisiloxane</t>
  </si>
  <si>
    <t>Tebukonazol, Trifloksistrobin</t>
  </si>
  <si>
    <t>Nativo 75 WG 30 X 10 X 12.5 gr</t>
  </si>
  <si>
    <t>Tebukonazol. Trifloksistrobin</t>
  </si>
  <si>
    <t>Nativo 75 WG 50 X 2 X 50 gr</t>
  </si>
  <si>
    <t>Navara 35 X 45 Jagung Bisi 77 dan Jagung Bisi 959</t>
  </si>
  <si>
    <t>Navara Bisi 77 50 X 38</t>
  </si>
  <si>
    <t>Navara Bisi 959 50 X 38</t>
  </si>
  <si>
    <t>Navara Cling 33 X 50</t>
  </si>
  <si>
    <t>Navara Jagung 235 Cling</t>
  </si>
  <si>
    <t>Nazole 50 SC 100 ml</t>
  </si>
  <si>
    <t>Nelvium 20 X 1 kotak</t>
  </si>
  <si>
    <t>Z11 Heksadekenal, Z9 Heksadekenal, Z13 Oktadekenal, Z9 Oktadekenal</t>
  </si>
  <si>
    <t>oksamil (oxamyl)</t>
  </si>
  <si>
    <t>Klorpenafir</t>
  </si>
  <si>
    <t>Neo Foxs 200 EC 250 ml (Sample)</t>
  </si>
  <si>
    <t>Nikosulfuron</t>
  </si>
  <si>
    <t>Neptune 25 WP 50 X 100 gr</t>
  </si>
  <si>
    <t>Neptune 25 WP 50 X 50 gr (Sample)</t>
  </si>
  <si>
    <t>Netbook HP Mini</t>
  </si>
  <si>
    <t>Nikodem 240/10 OD 40 X 250 m</t>
  </si>
  <si>
    <t>Nimrod 250 EC 40 X 250 ml</t>
  </si>
  <si>
    <t>Bupirimad</t>
  </si>
  <si>
    <t>Nittapurun 20 WP 20 X 250 gr</t>
  </si>
  <si>
    <t>Nixon 290 SL 20 X 1 ltr</t>
  </si>
  <si>
    <t>Nixon 290 SL 4 X 5 ltr</t>
  </si>
  <si>
    <t>Nomad 495 SL 20 X 1 ltr</t>
  </si>
  <si>
    <t>Nominee 40 X 250 ml</t>
  </si>
  <si>
    <t>Bispiribak Sodium</t>
  </si>
  <si>
    <t>Nordox 56 WP 100 X 100 gr</t>
  </si>
  <si>
    <t>Tembaga Oksida</t>
  </si>
  <si>
    <t>Nordox 56 WP 150 X 100 gr</t>
  </si>
  <si>
    <t>Nordox 56 WP 20 X 500 gr</t>
  </si>
  <si>
    <t>Nordox 56 WP 30 X 500 gr</t>
  </si>
  <si>
    <t>Nordox 56 WP 40 X 500 gr</t>
  </si>
  <si>
    <t>isoprotiolan (isoprothiolane)</t>
  </si>
  <si>
    <t>Note Book Lenovo</t>
  </si>
  <si>
    <t>Notebook Acer</t>
  </si>
  <si>
    <t>Notebook Acer N100</t>
  </si>
  <si>
    <t>Novicure-D 81 WG 1 kg</t>
  </si>
  <si>
    <t>florpirauksifen benzil , sihalofop butil</t>
  </si>
  <si>
    <t>Natrium Bispiribak</t>
  </si>
  <si>
    <t>Noxone 297 SL 20 X 1 ltr</t>
  </si>
  <si>
    <t>Noxone 297 SL 20 X 500 ml</t>
  </si>
  <si>
    <t>Noxone 297 SL 20 ltr</t>
  </si>
  <si>
    <t>Noxone 297 SL 4 X 5 ltr</t>
  </si>
  <si>
    <t>Noxone 297 SL 50 X 250 ml</t>
  </si>
  <si>
    <t>Noxone Mix 308 SL 20 X 1 ltr</t>
  </si>
  <si>
    <t>Noxone Mix 308 SL 20 ltr</t>
  </si>
  <si>
    <t>Noxone Mix 308 SL 4 X 5 ltr</t>
  </si>
  <si>
    <t>Nozzle Lubang 4 Yoto</t>
  </si>
  <si>
    <t>Nuclear 240 SL 20 X 1 ltr</t>
  </si>
  <si>
    <t>Nuclear 240 SL 20 ltr</t>
  </si>
  <si>
    <t>Nuclear 240 SL 4 X 5 ltr</t>
  </si>
  <si>
    <t>Nufaris 240 SL 12 X 1 ltr</t>
  </si>
  <si>
    <t>Nufaris 240 SL 15 X 1 ltr</t>
  </si>
  <si>
    <t>Nugor 400 EC 500 ml</t>
  </si>
  <si>
    <t>Nugrass 69 EC 40 X 250 ml</t>
  </si>
  <si>
    <t>Fenoksaprop Etil</t>
  </si>
  <si>
    <t>Nugrass 69 EC 50 X 100 ml</t>
  </si>
  <si>
    <t>Nurelle D 500/50 EC 20 X 500 ml</t>
  </si>
  <si>
    <t>Nurelle D 500/50 EC 50 X 100 ml</t>
  </si>
  <si>
    <t>O-Ring No. 40</t>
  </si>
  <si>
    <t>Obalolo 865 SL 20 X 400 ml</t>
  </si>
  <si>
    <t>Obsesi 400 SL 10 X 1 ltr</t>
  </si>
  <si>
    <t>Odeon 720 SC 100 X 100 ml</t>
  </si>
  <si>
    <t>Odeon 720 SC 20 X 500 ml</t>
  </si>
  <si>
    <t>Odeon 75 WP 16 X 500 gr</t>
  </si>
  <si>
    <t>Omite 570 EC 48 X 250 ml</t>
  </si>
  <si>
    <t>One Up 480 SL 20 X 1 ltr</t>
  </si>
  <si>
    <t>One Up 480 SL 4 X 5 ltr</t>
  </si>
  <si>
    <t>Etil Pirazosulfuron, Oksadiazon</t>
  </si>
  <si>
    <t>Etil Pirazosulfuron. Oksadiazon</t>
  </si>
  <si>
    <t>Onno Padi 30 X 500 ml</t>
  </si>
  <si>
    <t>Optigard Ant 30 X 4 X 30 gr</t>
  </si>
  <si>
    <t>Optigard Cockroach 32 X 4 X 30 gr</t>
  </si>
  <si>
    <t>Opus 75 EC 48 X 80 ml</t>
  </si>
  <si>
    <t>Epoksikonazol</t>
  </si>
  <si>
    <t>Orbit Coil 12 X 5 X 5 Pcs ( Refill )</t>
  </si>
  <si>
    <t>Orca 480 SL 200 ltr</t>
  </si>
  <si>
    <t>Oring Tutup YT 5L</t>
  </si>
  <si>
    <t>Oksatiapripolin, Klorotalonil</t>
  </si>
  <si>
    <t>Oksatiapripolin. Klorotalonil</t>
  </si>
  <si>
    <t>Oscar 25 EC 20 X 500 ml</t>
  </si>
  <si>
    <t>Oscar 25 EC 50 X 80 ml</t>
  </si>
  <si>
    <t>Osmocote Dekastar Imbang 13-13-13 40 X 100 gr</t>
  </si>
  <si>
    <t>Ostro 250 gr</t>
  </si>
  <si>
    <t>Oxatop 380 SC 100 X 100 ml</t>
  </si>
  <si>
    <t>Oksadiazon</t>
  </si>
  <si>
    <t>Oyong Ezensa 20 X 12 X 10 gr</t>
  </si>
  <si>
    <t>Oyong Ezensa 20 X 24 X 10 gr</t>
  </si>
  <si>
    <t>Oyong Ezensa 25 X 3 gr</t>
  </si>
  <si>
    <t>Oyong Ezensa Plus 20 X 12 X 10 gr</t>
  </si>
  <si>
    <t>Oyong Maskur F1 12 X 15 X 10 gr</t>
  </si>
  <si>
    <t>Oyong Sasi F1 12 X 15 X 10 gr</t>
  </si>
  <si>
    <t>Oyong Sasi F1 12 X 15 X 75 seed</t>
  </si>
  <si>
    <t>Oyong Senopati 20 X 20 X 5 gr</t>
  </si>
  <si>
    <t>PC AMD ACER</t>
  </si>
  <si>
    <t>PN 6 X 5 kg</t>
  </si>
  <si>
    <t>PVC Sealing Gasket Yamaha</t>
  </si>
  <si>
    <t>Packing Swan 14 ltr</t>
  </si>
  <si>
    <t>Packing Swan 17 ltr</t>
  </si>
  <si>
    <t>Paclo 15 WP Formulasi ( Sampel )</t>
  </si>
  <si>
    <t>Padi Arize H6444 15 X 1 kg</t>
  </si>
  <si>
    <t>Padi Arize H6444 Gold 15 X 1 kg</t>
  </si>
  <si>
    <t>Padi Arize H6444 Gold 20 X 1 kg</t>
  </si>
  <si>
    <t>Padi Brang Biji MS811 30 X 1 kg</t>
  </si>
  <si>
    <t>Makmur Sejahtera Nusantara</t>
  </si>
  <si>
    <t>Padi Ciherang 8 X 5 kg</t>
  </si>
  <si>
    <t>Padi Inpari 33 250 gr</t>
  </si>
  <si>
    <t>Padi Inpari-32 8 X 5 kg</t>
  </si>
  <si>
    <t>Padi Inpari-42 8 X 5 kg</t>
  </si>
  <si>
    <t>Padi Intani 301 - 20 X 1 kg</t>
  </si>
  <si>
    <t>Padi Janger Cibogo 4 X 5 kg</t>
  </si>
  <si>
    <t>Padi Janger Ciherang 4 X 5 kg (tidak dipakai)</t>
  </si>
  <si>
    <t>Padi Janger Inpari-32 4 X 5 kg (tidak dipakai)</t>
  </si>
  <si>
    <t>Padi Janger Siliwangi 4 X 5 kg</t>
  </si>
  <si>
    <t>Padi Janger Sintanur 4 X 5 kg</t>
  </si>
  <si>
    <t>Padi Pahisa 01 (Sample)</t>
  </si>
  <si>
    <t>Padi Pahisa 01 20 X 1 kg</t>
  </si>
  <si>
    <t>Padi Pak Tiwi 60 X 250 gr</t>
  </si>
  <si>
    <t>Padi Pak Tiwi 8 X 5 kg</t>
  </si>
  <si>
    <t>Padi Q-989 Cakrabuana 4 X 5 kg</t>
  </si>
  <si>
    <t>Padi Q-989 Inpari 43 4 X 5 kg</t>
  </si>
  <si>
    <t>Padi Q-989 Mantap 4 X 5 kg</t>
  </si>
  <si>
    <t>Padi Q-989 Sunggal 4 X 5 kg</t>
  </si>
  <si>
    <t>Padi Q-989 Way Apu 4 X 5 kg</t>
  </si>
  <si>
    <t>Emamectin Benzoat &amp; Imidakloprid + Abamectin</t>
  </si>
  <si>
    <t>Paket Anti Gulma 10 X 500 ml</t>
  </si>
  <si>
    <t>Paket Anti Gulma 5 X 1 ltr</t>
  </si>
  <si>
    <t>Paket Atrion 80 WG 16 X 400 gr</t>
  </si>
  <si>
    <t>Paket Atrion 80 WG 24 X 200 gr</t>
  </si>
  <si>
    <t>Paket Atrion 80 WG 8 X 800 gr</t>
  </si>
  <si>
    <t>Paket Beras</t>
  </si>
  <si>
    <t>Difenokonazol + Propikonazol</t>
  </si>
  <si>
    <t>Difenokonazol + Azoksistrobin</t>
  </si>
  <si>
    <t>Topramezon</t>
  </si>
  <si>
    <t>topramezone, atrazine, nikosulfuron) ditambah surfaktan</t>
  </si>
  <si>
    <t>topramezone. atrazine. nikosulfuron) ditambah surfaktan</t>
  </si>
  <si>
    <t>Paket GG Akar 100 X 3 ml + Akrostar 40 WP 3 gr (Sample)</t>
  </si>
  <si>
    <t>Paket Sembako</t>
  </si>
  <si>
    <t>Paket Souvenir Kue Advansia</t>
  </si>
  <si>
    <t>Indoksakarb &amp; Emamektin Benzoat</t>
  </si>
  <si>
    <t>Panci Maxim 26 cm</t>
  </si>
  <si>
    <t>imidakloprid</t>
  </si>
  <si>
    <t>Papandayan 486 SL 200 ltr</t>
  </si>
  <si>
    <t>Paprika Hijau Beauty Bell 100 Seeds</t>
  </si>
  <si>
    <t>Know You Seeds</t>
  </si>
  <si>
    <t>Parcel Aparat</t>
  </si>
  <si>
    <t>Pare Awan 12 X 15 X 10 gr</t>
  </si>
  <si>
    <t>Pare Crown 20 X 12 X 10 gr</t>
  </si>
  <si>
    <t>Pare Datuk F1 12 X 15 X 10 gr</t>
  </si>
  <si>
    <t>Pare Fresty 20 X 15 X 10 gr</t>
  </si>
  <si>
    <t>Pare Naga Hijau 20 X 12 X 10 gr</t>
  </si>
  <si>
    <t>Pare New Maya 20 X 12 X 10 gr</t>
  </si>
  <si>
    <t>Pare Queen 12 F1 20 X 12 X 10 gr</t>
  </si>
  <si>
    <t>Passxone 276 SL 20 X 1 ltr</t>
  </si>
  <si>
    <t>Payung CBA</t>
  </si>
  <si>
    <t>Payung Golf</t>
  </si>
  <si>
    <t>Payung Lipat</t>
  </si>
  <si>
    <t>Payung Syngenta</t>
  </si>
  <si>
    <t>Peanmur 250 gr ( Sample )</t>
  </si>
  <si>
    <t>Pemulus 80 WG 20 X 1 kg</t>
  </si>
  <si>
    <t>Penembus 40 X 125 ml</t>
  </si>
  <si>
    <t>Penembus 50 X 125 ml</t>
  </si>
  <si>
    <t>Penglaris 240 SL 20 ltr</t>
  </si>
  <si>
    <t>Penglaris 240 SL 20 X 1 ltr</t>
  </si>
  <si>
    <t>Penglaris 240 SL 4 X 5 ltr</t>
  </si>
  <si>
    <t>Penta-Furon 10 X 20 X 5 gr</t>
  </si>
  <si>
    <t>Penutup Ban</t>
  </si>
  <si>
    <t>Penyambung / Connecting</t>
  </si>
  <si>
    <t>Penyangga 14 ltr Star Metal</t>
  </si>
  <si>
    <t>Pepaya Adonia 40 X 1 gr</t>
  </si>
  <si>
    <t>Pepaya California 20 X 25 X 1 gr</t>
  </si>
  <si>
    <t>Pepaya California 20 X 25 X 60 biji</t>
  </si>
  <si>
    <t>Perfektan 425 EC 20 X 400 ml</t>
  </si>
  <si>
    <t>Tani Mas Subur, PT</t>
  </si>
  <si>
    <t>Zineb</t>
  </si>
  <si>
    <t>Petir 480 SL 20 ltr</t>
  </si>
  <si>
    <t>Metil Eugenol</t>
  </si>
  <si>
    <t>Petrokum 0.005 BB 20 X 1 kg</t>
  </si>
  <si>
    <t>Brodifakum</t>
  </si>
  <si>
    <t>Petrostar 70 WP 10 X 1 kg</t>
  </si>
  <si>
    <t>Petrostar 70 WP 40 X 250 gr</t>
  </si>
  <si>
    <t>Pexalon 106 SC 24 X 240 ml</t>
  </si>
  <si>
    <t>Triflumezopirim</t>
  </si>
  <si>
    <t>Pexalon 106 SC 30 X 100 ml</t>
  </si>
  <si>
    <t>Phoscormite 18 EC 10 X 100 ml</t>
  </si>
  <si>
    <t>Phoscormite 18 EC 20 X 400 ml</t>
  </si>
  <si>
    <t>Phoscormite 18 EC 50 X 200 ml</t>
  </si>
  <si>
    <t>Phosgrow 50 kg</t>
  </si>
  <si>
    <t>Phosthene 97 DF 100 gr</t>
  </si>
  <si>
    <t>Phostoxin 300 gr</t>
  </si>
  <si>
    <t>Indo Global Trade, PT</t>
  </si>
  <si>
    <t>alumunium phosphide</t>
  </si>
  <si>
    <t>Photo Gro 10 X 10 X 100 ml</t>
  </si>
  <si>
    <t>Photo Gro 12 X 20 X 50 ml</t>
  </si>
  <si>
    <t>Photo Gro 50 X 200 ml</t>
  </si>
  <si>
    <t>Pilar Up 480 SL 20 X 1 ltr</t>
  </si>
  <si>
    <t>Pilar Up 480 SL 20 ltr</t>
  </si>
  <si>
    <t>Pilar Up 480 SL 4 X 5 ltr</t>
  </si>
  <si>
    <t>Klotianidin &amp; Lamda Sihalotrin</t>
  </si>
  <si>
    <t>Pilarmax 400 EC 20 X 500 ml</t>
  </si>
  <si>
    <t>Pilarmax 400 EC 32 X 250 ml</t>
  </si>
  <si>
    <t>Asam Giberelik</t>
  </si>
  <si>
    <t>Azoksistrobin &amp; Propikonazol</t>
  </si>
  <si>
    <t>Pinamec 20 EC 20 X 1 ltr (Hitam)</t>
  </si>
  <si>
    <t>Pinamec 20 EC 20 X 500 ml (Hitam)</t>
  </si>
  <si>
    <t>Pipa Penyemprot ABC</t>
  </si>
  <si>
    <t>Pipa Penyemprot Fiberglass YT 4L, 5L, 7L, &amp; 9L</t>
  </si>
  <si>
    <t>Piribac 400 SC 100 X 50 ml</t>
  </si>
  <si>
    <t>Piribac 400 SC 50 X 200 ml</t>
  </si>
  <si>
    <t>Piribac 400 SC 50 X 50 ml</t>
  </si>
  <si>
    <t>Piring Kaca</t>
  </si>
  <si>
    <t>Pisau Tuwal</t>
  </si>
  <si>
    <t>Pita Alat Pengikat Tanaman Yoto 25 X 20 X 1 roll</t>
  </si>
  <si>
    <t>Plant Stakes 11 X 1.200 mm</t>
  </si>
  <si>
    <t>Takiron Indonesia, PT</t>
  </si>
  <si>
    <t>Plant Stakes 20 X 1.800 mm</t>
  </si>
  <si>
    <t>Plantomicyn 7 SP 40 X 100 gr</t>
  </si>
  <si>
    <t>Streptomicin Sulfat</t>
  </si>
  <si>
    <t>Plantomicyn Plus 80 X 100 gr</t>
  </si>
  <si>
    <t>Plantomycin 7 SP 2 X 100 X 10 gr</t>
  </si>
  <si>
    <t>Plasma 486 SL 20 ltr</t>
  </si>
  <si>
    <t>Mestika Karunia Utama, PT</t>
  </si>
  <si>
    <t>Plastik UV 0.3 60 cm X 18 kg (Roll) MT</t>
  </si>
  <si>
    <t>Plastik UV 0.3 80 cm X 18 kg (Roll)</t>
  </si>
  <si>
    <t>Plastik UV 0.3 80 cm X 9 kg (Roll)</t>
  </si>
  <si>
    <t>Platinum 20 SC 40 X 200 ml</t>
  </si>
  <si>
    <t>Platoon 75 WP 20 X 500 gr</t>
  </si>
  <si>
    <t>Pledging Saaf 75 WP (Belah 2)</t>
  </si>
  <si>
    <t>Pledging Saaf 75 WP (Lebar)</t>
  </si>
  <si>
    <t>Pimetrozin</t>
  </si>
  <si>
    <t>Plethora 97.5 SC 20 X 400 ml</t>
  </si>
  <si>
    <t>Plethora 97.5 SC 40 X 250 ml</t>
  </si>
  <si>
    <t>Plus Getah 48 X 500 ml</t>
  </si>
  <si>
    <t>Pluto 276 SL 20 X 1 ltr</t>
  </si>
  <si>
    <t>Pluto 276 SL 4 X 5 ltr</t>
  </si>
  <si>
    <t>Polar ZN 20 X 500 gr</t>
  </si>
  <si>
    <t>Polybag 10/20 X 20 cm</t>
  </si>
  <si>
    <t>Polybag 10/20 X 30 cm</t>
  </si>
  <si>
    <t>Polybag 10/5 X 15 cm</t>
  </si>
  <si>
    <t>Appolo Star Plastik</t>
  </si>
  <si>
    <t>Polybag 15/35 X 25 cm</t>
  </si>
  <si>
    <t>Polybag 15/7.5 X 15 cm</t>
  </si>
  <si>
    <t>Polybag 15/7.5 X 20 cm</t>
  </si>
  <si>
    <t>Polybag 15/7.5 X 35 cm</t>
  </si>
  <si>
    <t>Polybag 17.5/35 X 40 cm</t>
  </si>
  <si>
    <t>Polybag 30/15 X 30 cm</t>
  </si>
  <si>
    <t>Polybag 30/15 X 35 cm</t>
  </si>
  <si>
    <t>Polybag 7.5/15 X 25 cm</t>
  </si>
  <si>
    <t>Polybag 7.5/15 X 30 cm</t>
  </si>
  <si>
    <t>Polybag 7.5/15 X 35 cm</t>
  </si>
  <si>
    <t>Polybag Alpen 5/10 X 15 cm - 50 X 500 gr</t>
  </si>
  <si>
    <t>Polybag Alpen 5/10 X 20 cm - 50 X 500 gr</t>
  </si>
  <si>
    <t>Polycom 70 WG 20 X 1 kg</t>
  </si>
  <si>
    <t>Metiram</t>
  </si>
  <si>
    <t>Polycom 70 WG 40 X 500 gr</t>
  </si>
  <si>
    <t>Polycom 70 WG 80 X 250 gr</t>
  </si>
  <si>
    <t>Polyweet 10 X 1 ltr</t>
  </si>
  <si>
    <t>Pompa Automatic 15 ltr</t>
  </si>
  <si>
    <t>propikonazol &amp; trisiklazol</t>
  </si>
  <si>
    <t>Poryza 400 SL 10 X 1 ltr (AGM)</t>
  </si>
  <si>
    <t>Poryza 400 SL 20 X 500 ml (AGM)</t>
  </si>
  <si>
    <t>Poryza 400 SL 30 X 500 ml (M2U)</t>
  </si>
  <si>
    <t>Poryza 400 SL 40 X 200 ml (AGM)</t>
  </si>
  <si>
    <t>Poryza 400 SL 50 X 200 ml (M2U)</t>
  </si>
  <si>
    <t>Posban 200 EC 20 X 300 ml</t>
  </si>
  <si>
    <t>Pospit 80 P 25 kg</t>
  </si>
  <si>
    <t>Poster Atonik</t>
  </si>
  <si>
    <t>Poster Bisi 77 60 X 50</t>
  </si>
  <si>
    <t>Poster Bisi 959 60 X 50</t>
  </si>
  <si>
    <t>Poster Jagung 235 Cling</t>
  </si>
  <si>
    <t>Poster ODP</t>
  </si>
  <si>
    <t>Poster Tongkol Bisi 77 &amp; 959</t>
  </si>
  <si>
    <t>Pot Tray 100 X 105</t>
  </si>
  <si>
    <t>Pot Tray 100 X 72</t>
  </si>
  <si>
    <t>Pot Tray 104</t>
  </si>
  <si>
    <t>Pot Tray 128</t>
  </si>
  <si>
    <t>Pot Tray 150 X 50</t>
  </si>
  <si>
    <t>Pot Tray 200</t>
  </si>
  <si>
    <t>Pot Tray 45</t>
  </si>
  <si>
    <t>Pot Tray 50</t>
  </si>
  <si>
    <t>Pot Tray Dexxan 100 X 50 lubang</t>
  </si>
  <si>
    <t>Pot Tray Dexxan 100 X 98 lubang</t>
  </si>
  <si>
    <t>Pounce 20 EC 20 X 500 ml</t>
  </si>
  <si>
    <t>Permetrin</t>
  </si>
  <si>
    <t>Power Up 60 X 100 gr</t>
  </si>
  <si>
    <t>Kalium Glifosat 550 g/L</t>
  </si>
  <si>
    <t>Prevalent 400 SL 20 X 500 ml</t>
  </si>
  <si>
    <t>Prevalent 400 SL 200 ml</t>
  </si>
  <si>
    <t>Chlorantraniliprole</t>
  </si>
  <si>
    <t>Prevathon PRO 200 SC 40 X 100 ml</t>
  </si>
  <si>
    <t>Klorantraniliprol</t>
  </si>
  <si>
    <t>Propamokarb Hidroklorida</t>
  </si>
  <si>
    <t>Preza 100 OD 12 X 250 ml</t>
  </si>
  <si>
    <t>Siantraniliprol</t>
  </si>
  <si>
    <t>Prima Fur 3 G 10 X 2 kg (tidak dipakai)</t>
  </si>
  <si>
    <t>Prima Furon WP 10 X 20 X 5 gr</t>
  </si>
  <si>
    <t>2.4-D Natrium. Metil Metsulfuron. Etil Klorimuron</t>
  </si>
  <si>
    <t>Prima-Clink 20 X 250 ml (sampel)</t>
  </si>
  <si>
    <t>Azoksistrobin &amp; Tebukonazol</t>
  </si>
  <si>
    <t>Prima-Clink 50 X 100 ml (sampel)</t>
  </si>
  <si>
    <t>Prima-Galan 108 EC 20 X 500 ml</t>
  </si>
  <si>
    <t>Prima-Jos 865 SL 20 X 1 ltr</t>
  </si>
  <si>
    <t>Prima-Jos 865 SL 20 X 400 ml</t>
  </si>
  <si>
    <t>Prima-Lima 555 SL 20 X 1 ltr</t>
  </si>
  <si>
    <t>Ipa Glifosat</t>
  </si>
  <si>
    <t>Prima-Lima 555 SL 20 X 1 ltr + metil</t>
  </si>
  <si>
    <t>Prima-Lima 555 SL 4 X 5 ltr + metil</t>
  </si>
  <si>
    <t>Prima-Tron 135 SL 20 X 1 ltr</t>
  </si>
  <si>
    <t>Prima-Tron 135 SL 20 ltr</t>
  </si>
  <si>
    <t>Prima-Tron 135 SL 4 X 5 ltr + metil</t>
  </si>
  <si>
    <t>PrimaX 480 SL 20 X 1 ltr + 1 pack Pilly 5 gr</t>
  </si>
  <si>
    <t>PrimaX 480 SL 20 ltr + 4 pack Pilly 20 gr</t>
  </si>
  <si>
    <t>PrimaX 480 SL 4 X 5 ltr + 1 pack Pilly 20 gr</t>
  </si>
  <si>
    <t>Primafur 3 G 10 X 1 kg</t>
  </si>
  <si>
    <t>Primafur 3 G 10 X 2 kg</t>
  </si>
  <si>
    <t>Primafur 3 G 20 X 1 kg</t>
  </si>
  <si>
    <t>Primary Air Filter AT171853</t>
  </si>
  <si>
    <t>Primax 480/1 SL 20 X 1 ltr</t>
  </si>
  <si>
    <t>Primax 480/1 SL 20 X 500 ml</t>
  </si>
  <si>
    <t>Primax 480/1 SL 20 ltr</t>
  </si>
  <si>
    <t>Primax 480/1 SL 4 X 5 ltr</t>
  </si>
  <si>
    <t>Primero 75 WG 20 X 20 X 15 gr</t>
  </si>
  <si>
    <t>Rotam Indonesia, PT</t>
  </si>
  <si>
    <t>Proaxis 15 SC 100 X 50 ml</t>
  </si>
  <si>
    <t>Proaxis 15 SC 20 X 250 ml</t>
  </si>
  <si>
    <t>Proclaim 5 SG 4 X 20 X 25 gr</t>
  </si>
  <si>
    <t>Lufenuron, Profenofos</t>
  </si>
  <si>
    <t>Lufenuron. Profenofos</t>
  </si>
  <si>
    <t>Progib 40 SG 4 X 50 X 1.5 gr</t>
  </si>
  <si>
    <t>Progressive 50 SC 40 X 250 ml</t>
  </si>
  <si>
    <t>Progressive 50 SC 50 X 100 ml</t>
  </si>
  <si>
    <t>Proll Tape</t>
  </si>
  <si>
    <t>Promectin 18 EC 50 X 100 ml</t>
  </si>
  <si>
    <t>Promectin 18 EC 50 X 200 ml</t>
  </si>
  <si>
    <t>Promectin 60 EC 50 X 100 ml</t>
  </si>
  <si>
    <t>Promo 50 X 60 Jagung Bisi 77 dan Jagung Bisi 959</t>
  </si>
  <si>
    <t>Promo Top 531 SL 20 X 1 ltr</t>
  </si>
  <si>
    <t>Promo Top 531 SL 20 X 1 ltr + Grandally</t>
  </si>
  <si>
    <t>Promo Top 531 SL 20 ltr</t>
  </si>
  <si>
    <t>Promo Top 531 SL 4 X 5 ltr</t>
  </si>
  <si>
    <t>Promo Top 531 SL 4 X 5 ltr + Grandally</t>
  </si>
  <si>
    <t>Promo Up 488 SL 20 X 1 ltr</t>
  </si>
  <si>
    <t>Promo Up 488 SL 20 X 1 ltr + Grandally</t>
  </si>
  <si>
    <t>Promo Up 488 SL 20 ltr</t>
  </si>
  <si>
    <t>Promo Up 488 SL 20 ltr + Grandally</t>
  </si>
  <si>
    <t>Promo Up 488 SL 4 X 5 ltr</t>
  </si>
  <si>
    <t>Promo Up 488 SL 4 X 5 ltr + Grandally</t>
  </si>
  <si>
    <t>Promotrel 110 PA 20 X 1 ltr</t>
  </si>
  <si>
    <t>Promotrel 110 PA 20 X 500 ml</t>
  </si>
  <si>
    <t>Prosticker 1 ltr</t>
  </si>
  <si>
    <t>Protephon 480 SL 50 X 100 ml</t>
  </si>
  <si>
    <t>Protephon Karet 10 PA 20 X 1 ltr</t>
  </si>
  <si>
    <t>Protephon Karet 10 PA 20 X 500 ml</t>
  </si>
  <si>
    <t>Protrin 250 EC 10 X 1 ltr</t>
  </si>
  <si>
    <t>Supermetrin</t>
  </si>
  <si>
    <t>Protrin 250 EC 20 X 400 ml</t>
  </si>
  <si>
    <t>Protrin 250 EC 40 X 100 ml</t>
  </si>
  <si>
    <t>Proxicarb 250 SC 200 ml x 48</t>
  </si>
  <si>
    <t>Pulsar 240 SC 100 ml</t>
  </si>
  <si>
    <t>Pupuk 50 kg</t>
  </si>
  <si>
    <t>Pupuk Asnita Cap Tawon 10 X 2 kg</t>
  </si>
  <si>
    <t>Pupuk Asnita Cap Tawon 50 kg</t>
  </si>
  <si>
    <t>Pupuk Borate 48 20 X 1 kg</t>
  </si>
  <si>
    <t>Pupuk Calsium Flake Fortigro 20 X 1 kg</t>
  </si>
  <si>
    <t>Sumber Bahagia, CV.</t>
  </si>
  <si>
    <t>Pupuk Canita Cap Tawon 20 X 1 kg</t>
  </si>
  <si>
    <t>Pupuk Fosfat 50 kg MPS (Sample)</t>
  </si>
  <si>
    <t>Pupuk Granule Phosphat + Asam Humad Billizer 25 kg</t>
  </si>
  <si>
    <t>Pupuk Hayati Cair MPS 12 X 1 ltr (Sample)</t>
  </si>
  <si>
    <t>Pupuk Hayati Taurus 25 kg</t>
  </si>
  <si>
    <t>Pupuk Hayati Taurus 5 X 5 kg</t>
  </si>
  <si>
    <t>Pupuk Kompos MPS 40 kg</t>
  </si>
  <si>
    <t>Pupuk Mashitam 50 kg (Sample)</t>
  </si>
  <si>
    <t>Pupuk Nakula Alegro 1 kg (Sample)</t>
  </si>
  <si>
    <t>Fosfat</t>
  </si>
  <si>
    <t>Pupuk TCP 36 50 kg</t>
  </si>
  <si>
    <t>Pure IT 23 ltr</t>
  </si>
  <si>
    <t>Push 30/300 OD 50 X 100 ml (Sample)</t>
  </si>
  <si>
    <t>Etoksisulfuron + Butil Sihalofop</t>
  </si>
  <si>
    <t>natrium bispiribak (bispyribac-sodium)</t>
  </si>
  <si>
    <t>Metamifop</t>
  </si>
  <si>
    <t>Pyzero 100 EC 48 X 200 ml</t>
  </si>
  <si>
    <t>Nytenpyran</t>
  </si>
  <si>
    <t>Qiu Born 20 X 900 gr</t>
  </si>
  <si>
    <t>Qiu Call 20 X 900 gr</t>
  </si>
  <si>
    <t>Qiuasri Jagung 250 ml (Sample)</t>
  </si>
  <si>
    <t>Qiumex 36 EC 30 X 100 ml (Sample)</t>
  </si>
  <si>
    <t>Qiumex 36 EC 35 X 100 ml (Sample)</t>
  </si>
  <si>
    <t>Qiunil 100 X 250 gr (Sample)</t>
  </si>
  <si>
    <t>Fluksikonazol</t>
  </si>
  <si>
    <t>Qiutane 20 X 1 kg</t>
  </si>
  <si>
    <t>Qiuvita 24 X 500 ml</t>
  </si>
  <si>
    <t>Qiuvita 48 X 250 ml</t>
  </si>
  <si>
    <t>Qiuvita Biru 16.11.32 20 X 500 gr (Sampel)</t>
  </si>
  <si>
    <t>Qiuvita Granul 50 kg</t>
  </si>
  <si>
    <t>Manunggal Alam Sentosa, PT</t>
  </si>
  <si>
    <t>Qiuvita Hayati 30 X 250 ml</t>
  </si>
  <si>
    <t>Qiuvita Merah 16.11.32 20 X 500 gr (Sampel)</t>
  </si>
  <si>
    <t>Qiuvita Organik 25 X 100 ml</t>
  </si>
  <si>
    <t>Qiuvita Powder 50 kg</t>
  </si>
  <si>
    <t>Quatis 276 SL 20 X 1 ltr</t>
  </si>
  <si>
    <t>Quatis 276 SL 20 X 500 ml</t>
  </si>
  <si>
    <t>Quatxone 150 SL 20 X 1 ltr</t>
  </si>
  <si>
    <t>Quatxone 150 SL 20 ltr</t>
  </si>
  <si>
    <t>Quatxone 150 SL 4 X 5 ltr</t>
  </si>
  <si>
    <t>Quilt 200 SE 20 X 500 ml</t>
  </si>
  <si>
    <t>Azoksistrobin + Propikonazol</t>
  </si>
  <si>
    <t>Quilt 200 SE 40 X 250 ml</t>
  </si>
  <si>
    <t>RG.01 200 X 100 gr (M2U)</t>
  </si>
  <si>
    <t>RG.01 30 X 500 gr (M2U)</t>
  </si>
  <si>
    <t>RG.02 10 X 20 X 100 gr</t>
  </si>
  <si>
    <t>RG.02 30 X 500 gr (AGM)</t>
  </si>
  <si>
    <t>RG.02 30 X 500 gr (M2U)</t>
  </si>
  <si>
    <t>RG.03 30 X 500 gr (M2U)</t>
  </si>
  <si>
    <t>RG.05 200 X 100 gr (M2U)</t>
  </si>
  <si>
    <t>RG.05 30 X 500 gr (M2U)</t>
  </si>
  <si>
    <t>RG.06 10 X 20 x 100 gr (AGM)</t>
  </si>
  <si>
    <t>RIP 200 EC 100 X 100 ml</t>
  </si>
  <si>
    <t>Racumin 0.0375 G 12 X 24 X 20 gr</t>
  </si>
  <si>
    <t>Kumatetralin</t>
  </si>
  <si>
    <t>Raft 60 EC 40 X 250 ml</t>
  </si>
  <si>
    <t>Oksadiargil</t>
  </si>
  <si>
    <t>Rajatrin 250 EC 25 X 400 ml</t>
  </si>
  <si>
    <t>Rajatrin 250 EC 50 X 80 ml</t>
  </si>
  <si>
    <t>Rak Marketing Java Karlos</t>
  </si>
  <si>
    <t>Raksasa 80 WP 10 X 1 kg</t>
  </si>
  <si>
    <t>Rambo 20 X 1 ltr</t>
  </si>
  <si>
    <t>Rambo Gold 480 SL 20 X 500 ml</t>
  </si>
  <si>
    <t>Rambo Gold 480 SL 20 x 1 ltr</t>
  </si>
  <si>
    <t>Rampage 100 EC 50 X 100 ml</t>
  </si>
  <si>
    <t>Ranger 240 SL 20 X 1 ltr</t>
  </si>
  <si>
    <t>Ranger 240 SL 20 ltr</t>
  </si>
  <si>
    <t>Ranger 240 SL 4 X 5 ltr</t>
  </si>
  <si>
    <t>Prodifacum</t>
  </si>
  <si>
    <t>Seng fosfida</t>
  </si>
  <si>
    <t>Rayaxone 400/60 SL 20 X 500 ml</t>
  </si>
  <si>
    <t>Bentazon. MCPA</t>
  </si>
  <si>
    <t>Rayaxone 400/60 SL 40 X 250 ml</t>
  </si>
  <si>
    <t>Reactive 490 SL 20 X 1 ltr</t>
  </si>
  <si>
    <t>Reactive 490 SL 20 X 500 ml</t>
  </si>
  <si>
    <t>Reactive 490 SL 20 ltr</t>
  </si>
  <si>
    <t>Reactive 490 SL 200 ltr</t>
  </si>
  <si>
    <t>Reactive 490 SL 30 X 250 ml</t>
  </si>
  <si>
    <t>Reactive 490 SL 4 X 5 ltr</t>
  </si>
  <si>
    <t>Recor 250 EC 20 X 1 ltr</t>
  </si>
  <si>
    <t>Recor 250 EC 20 X 500 ml</t>
  </si>
  <si>
    <t>Recor 250 EC 50 X 100 ml</t>
  </si>
  <si>
    <t>Recor 250 EC 50 X 250 ml</t>
  </si>
  <si>
    <t>Recor 300 EC 50 X 250 ml</t>
  </si>
  <si>
    <t>Redzone 276 SL 15 X 1 ltr</t>
  </si>
  <si>
    <t>Regent 3G 10 X 1 kg</t>
  </si>
  <si>
    <t>Regent 50 SC 10 X 500 ml</t>
  </si>
  <si>
    <t>Regent 50 SC 24 X 250 ml</t>
  </si>
  <si>
    <t>Regent 50 SC 48 X 100 ml</t>
  </si>
  <si>
    <t>Regent 50 SC 80 X 50 ml</t>
  </si>
  <si>
    <t>Regent Red 48 X 100 ml</t>
  </si>
  <si>
    <t>Regent Red 80 X 50 ml</t>
  </si>
  <si>
    <t>Regent WG 40 X 5 X 1.6 gr</t>
  </si>
  <si>
    <t>Regulator Kecepatan ABC</t>
  </si>
  <si>
    <t>Regulator Kecepatan RW</t>
  </si>
  <si>
    <t>Regulator Kecepatan TA</t>
  </si>
  <si>
    <t>Remazole-P 490 EC 100 X 100 ml</t>
  </si>
  <si>
    <t>Propiconazole &amp; Prochloraz</t>
  </si>
  <si>
    <t>Remedy 80 WP 24 X 500 gr</t>
  </si>
  <si>
    <t>Revithrin 25 EC 100 X 100 ml</t>
  </si>
  <si>
    <t>Revithrin 25 EC 20 X 500 ml</t>
  </si>
  <si>
    <t>Mandipropamid</t>
  </si>
  <si>
    <t>Revus Opti 440 SC 100 X 50 ml</t>
  </si>
  <si>
    <t>Mandipropamid &amp; Klorotalonil</t>
  </si>
  <si>
    <t>Rexdan 3 GR 10 X 2 kg</t>
  </si>
  <si>
    <t>karbofuran</t>
  </si>
  <si>
    <t>Rexdan 3 GR 12 X 1 kg</t>
  </si>
  <si>
    <t>Rexdan 3 GR 20 X 1 kg</t>
  </si>
  <si>
    <t>Rexdan 3 GR 6 X 2 kg</t>
  </si>
  <si>
    <t>Rexmino 865 SL 20 X 1 ltr</t>
  </si>
  <si>
    <t>Rexmino 865 SL 25 X 400 ml</t>
  </si>
  <si>
    <t>Rexron 80 WP 20 X 500 gr</t>
  </si>
  <si>
    <t>Rexroot 486 SL 20 X 1 ltr</t>
  </si>
  <si>
    <t>Rexxone 276 SL 20 X 1 ltr</t>
  </si>
  <si>
    <t>Rexxone 276 SL 20 ltr</t>
  </si>
  <si>
    <t>Rexxone 276 SL 4 X 5 ltr</t>
  </si>
  <si>
    <t>Greentech International, PT</t>
  </si>
  <si>
    <t>Rice Coocker Miyako</t>
  </si>
  <si>
    <t>Rice Coocker Polytron</t>
  </si>
  <si>
    <t>Ricebac 400 SC 100 ml</t>
  </si>
  <si>
    <t>Ricestar 69 EC 100 X 100 ml</t>
  </si>
  <si>
    <t>Ridatop 288 SL 100 ml (Sample)</t>
  </si>
  <si>
    <t>Ridomil Gold 350 ES 20 ltr</t>
  </si>
  <si>
    <t>Metalaksil-M</t>
  </si>
  <si>
    <t>Mankozeb &amp; Mefenoksam</t>
  </si>
  <si>
    <t>Rimon Fast 100 SC 100 X 100 ml</t>
  </si>
  <si>
    <t>Novaluron &amp; Bifenthrin</t>
  </si>
  <si>
    <t>Rimon Fast 100 SC 40 X 250 ml</t>
  </si>
  <si>
    <t>Riomax 300 EC 100 X 100 ml</t>
  </si>
  <si>
    <t>Riomax 300 EC 40 X 250 ml</t>
  </si>
  <si>
    <t>Rival 200 EC 20 X 400 ml</t>
  </si>
  <si>
    <t>Perdana Agro Mandiri, PT.</t>
  </si>
  <si>
    <t>Dinotefuran</t>
  </si>
  <si>
    <t>Rizotin 100 EC 12 X 10 X 50 gr</t>
  </si>
  <si>
    <t>Uni Agro, CV</t>
  </si>
  <si>
    <t>Rizotin 100 EC 20 X 250 ml</t>
  </si>
  <si>
    <t>Rhodopseudomonas Sp</t>
  </si>
  <si>
    <t>Robust 20ml (Sample)</t>
  </si>
  <si>
    <t>Rock Phosphate Mahkota 50 kg</t>
  </si>
  <si>
    <t>Rock Up 480 SL + Actifast 12 X 1 ltr</t>
  </si>
  <si>
    <t>Rock Up 480 SL + Actifast 20 ltr</t>
  </si>
  <si>
    <t>Roger 480 SL 20 ltr</t>
  </si>
  <si>
    <t>Roger 480 SL 200 ltr</t>
  </si>
  <si>
    <t>Rolidor 25 EC 50 X 100 ml</t>
  </si>
  <si>
    <t>Rolimex Kimia Nusamas, PT</t>
  </si>
  <si>
    <t>Rolifos 150 SL 10 X 1 ltr</t>
  </si>
  <si>
    <t>Rolifos 150 SL 20 X 500 ml</t>
  </si>
  <si>
    <t>Roll Up 480 SL 10 X 1 ltr</t>
  </si>
  <si>
    <t>Roll Up 480 SL 20 ltr</t>
  </si>
  <si>
    <t>piriproksifen (pyriproxyfen)</t>
  </si>
  <si>
    <t>Ronsha 550 EC 100 ml</t>
  </si>
  <si>
    <t>Rotonik 7.5L 20 X 500 ml</t>
  </si>
  <si>
    <t>Rotonik 7.5L 50 X 100 ml</t>
  </si>
  <si>
    <t>Amitraz</t>
  </si>
  <si>
    <t>Round Up 486 SL 12 X 1 ltr NLP</t>
  </si>
  <si>
    <t>Round Up 486 SL 4 X 4 ltr NLP</t>
  </si>
  <si>
    <t>Round Up 486 SL 50 X 200 ml NLP</t>
  </si>
  <si>
    <t>Round Up Powermax 660 SL 12 X 1 ltr</t>
  </si>
  <si>
    <t>Round Up Powermax 660 SL 4 X 4 ltr</t>
  </si>
  <si>
    <t>Glifosat, 2.4-D</t>
  </si>
  <si>
    <t>Rover 20 WG 10 X 20 X 5 gr</t>
  </si>
  <si>
    <t>metil bensulfuron</t>
  </si>
  <si>
    <t>Rovral 50 WP 120 X 100 gr</t>
  </si>
  <si>
    <t>Iprodion</t>
  </si>
  <si>
    <t>Rumat 300/100 SL 20 X 1 ltr + Metsul 5 gr</t>
  </si>
  <si>
    <t>Rumor 250 SL 20 X 1 ltr</t>
  </si>
  <si>
    <t>Rumor 250 SL 20 ltr</t>
  </si>
  <si>
    <t>Rumor 250 SL 4 X 5 ltr</t>
  </si>
  <si>
    <t>Fenoksaprop -p-etil</t>
  </si>
  <si>
    <t>Rumpas 120 EW 100 X 100 ml</t>
  </si>
  <si>
    <t>Runner 100 EC 24 X 250 ml</t>
  </si>
  <si>
    <t>Runner 100 EC 50 X 100 ml</t>
  </si>
  <si>
    <t>SG.01 200 X 100 gr M2U (Sample)</t>
  </si>
  <si>
    <t>SG.02 200 X 100 gr M2U (Sample)</t>
  </si>
  <si>
    <t>SG.02 30 X 500 gr (M2U)</t>
  </si>
  <si>
    <t>SG.03 200 X 100 gr M2U (Sample)</t>
  </si>
  <si>
    <t>SG.05 200 X 100 gr M2U (Sample)</t>
  </si>
  <si>
    <t>SG.06 200 X 100 gr M2U (Sample)</t>
  </si>
  <si>
    <t>Saaf 75 WP 10 X 1 kg</t>
  </si>
  <si>
    <t>Saaf 75 WP 100 X 100 gr</t>
  </si>
  <si>
    <t>Saaf 75 WP 50 X 100 gr</t>
  </si>
  <si>
    <t>Saber 45 WP 20 X 400 ml</t>
  </si>
  <si>
    <t>Sabun Bukrim</t>
  </si>
  <si>
    <t>Sagri-Beat 7/30 WP 100 X 80 gr</t>
  </si>
  <si>
    <t>Emamektin Benzoat &amp; Chlorbenzuron</t>
  </si>
  <si>
    <t>Sagri-Fix 10 ml (Sample)</t>
  </si>
  <si>
    <t>Methomyl</t>
  </si>
  <si>
    <t>Sagri-Pas 100 X 100 ml</t>
  </si>
  <si>
    <t>Nicosulfuron + Atrazine + Carfentrazone ethyl</t>
  </si>
  <si>
    <t>Sajadah</t>
  </si>
  <si>
    <t>Sajadah Batik</t>
  </si>
  <si>
    <t>Klorpirifos, Sipermetrin</t>
  </si>
  <si>
    <t>Salvo 30 EC 20 X 400 ml</t>
  </si>
  <si>
    <t>Salvo 30 EC 50 X 100 ml</t>
  </si>
  <si>
    <t>Samar 78 WP 100 gr</t>
  </si>
  <si>
    <t>Piridaben</t>
  </si>
  <si>
    <t>Samite 135 EC 20 X 500 ml</t>
  </si>
  <si>
    <t>Sample CR 372</t>
  </si>
  <si>
    <t>Sampurna B/K 120 X 100 gr</t>
  </si>
  <si>
    <t>Nuntun Tani</t>
  </si>
  <si>
    <t>Sampurna B/K 24 X 500 gr</t>
  </si>
  <si>
    <t>Sampurna D/H 120 X 100 gr</t>
  </si>
  <si>
    <t>Sampurna D/H 24 X 500 gr</t>
  </si>
  <si>
    <t>Samsung Galaxy A035 4/128Gb Blue</t>
  </si>
  <si>
    <t>Samsung Galaxy A035 4/128Gb Red</t>
  </si>
  <si>
    <t>Samsung Galaxy A035 4/64Gb Black</t>
  </si>
  <si>
    <t>Samsung Galaxy A035 4/64Gb Blue</t>
  </si>
  <si>
    <t>Sangkur 50 EC 30 X 500 ml (M2U)</t>
  </si>
  <si>
    <t>Sangkur 50 EC 50 X 250 ml (M2U)</t>
  </si>
  <si>
    <t>Sangkur 50 EC 50 X 80 ml (M2U)</t>
  </si>
  <si>
    <t>Santaquat 276 SL 20 X 1 ltr</t>
  </si>
  <si>
    <t>Santani Agro Perkasa, PT</t>
  </si>
  <si>
    <t>Santoat 400 EC 1 ltr</t>
  </si>
  <si>
    <t>Santoat 400 EC 20 X 500 ml</t>
  </si>
  <si>
    <t>Santoat 400 EC 40 X 250 ml</t>
  </si>
  <si>
    <t>Santrino 100 EC 40 X 250 ml</t>
  </si>
  <si>
    <t>Sanvit 120 SL 20 X 1 ltr</t>
  </si>
  <si>
    <t>Nonil Fenol Poliglikol Eter</t>
  </si>
  <si>
    <t>Sanvit 120 SL 20 X 500 ml</t>
  </si>
  <si>
    <t>Sanvit 120 SL 4 X 5 ltr</t>
  </si>
  <si>
    <t>Saromyl 35 SD 10 X 40 X 5 gr</t>
  </si>
  <si>
    <t>Sarung Adduha</t>
  </si>
  <si>
    <t>Sarung Agricon</t>
  </si>
  <si>
    <t>Sarung Al Hikmah</t>
  </si>
  <si>
    <t>Sarung DAM</t>
  </si>
  <si>
    <t>Sarung Dithane</t>
  </si>
  <si>
    <t>Sarung Excel</t>
  </si>
  <si>
    <t>Sarung Gajah Kincir</t>
  </si>
  <si>
    <t>Sarung Gajah Surya</t>
  </si>
  <si>
    <t>Sarung Gramoxone</t>
  </si>
  <si>
    <t>Sarung Jagung Bisi - 18</t>
  </si>
  <si>
    <t>Sarung Kalingga</t>
  </si>
  <si>
    <t>Sarung Mangga</t>
  </si>
  <si>
    <t>Sarung Pupua Mas</t>
  </si>
  <si>
    <t>Tiobenkarb + 2,4-D IEB</t>
  </si>
  <si>
    <t>Tiobenkarb + 2.4-D IEB</t>
  </si>
  <si>
    <t>Saturn-D GR 10 X 2 kg</t>
  </si>
  <si>
    <t>Tiobenkarb &amp; 2.4-D IEB</t>
  </si>
  <si>
    <t>Tiobenkarb &amp; 2,4-D IEB</t>
  </si>
  <si>
    <t>Sawi 32 - 25 gr</t>
  </si>
  <si>
    <t>Sawi Cakcoy 12 X 15 X 10 gr</t>
  </si>
  <si>
    <t>Sawi Christina 20 X 10 X 25 gr</t>
  </si>
  <si>
    <t>Sawi Christina Kaleng 48 X 100 gr</t>
  </si>
  <si>
    <t>Sawi Christina Kaleng 90 X 100 gr</t>
  </si>
  <si>
    <t>Sawi Deli CR 20 X 12 X 10 gr</t>
  </si>
  <si>
    <t>Sawi Delli CR 20 X 10 X 10 gr</t>
  </si>
  <si>
    <t>Sawi Dora 2 gr</t>
  </si>
  <si>
    <t>Sawi Dora 2 kg</t>
  </si>
  <si>
    <t>Sawi Dora 3 kg</t>
  </si>
  <si>
    <t>Sawi Dora 36 X 100 gr</t>
  </si>
  <si>
    <t>Sawi Dora 5 kg</t>
  </si>
  <si>
    <t>Sawi Dora Kaleng 40 X 100 gr</t>
  </si>
  <si>
    <t>Sawi Eikun 10 X 20 gr</t>
  </si>
  <si>
    <t>Sawi Eikun 100 X 10 X 20 gr</t>
  </si>
  <si>
    <t>Sawi Excelent 20 X 12 X 10 gr</t>
  </si>
  <si>
    <t>Sawi Gardena 20 X 12 X 15 gr</t>
  </si>
  <si>
    <t>Sawi Gardena 20 X 24 X 15 gr</t>
  </si>
  <si>
    <t>Sawi Green Pak Choy 20 X 6 X 50 gr</t>
  </si>
  <si>
    <t>Sawi Green Pak Choy 20 X 8 X 50 gr</t>
  </si>
  <si>
    <t>Sawi Green Pak Choy Kaleng 48 X 100 gr</t>
  </si>
  <si>
    <t>Sawi Juwita 20 X 15 X 25 gr</t>
  </si>
  <si>
    <t>Sawi Morakot 12 X 10 X 20 gr</t>
  </si>
  <si>
    <t>Sawi Pahit Mustard Green Lotus 20 X 6 X 50 gr</t>
  </si>
  <si>
    <t>Sawi Pak Choy Febiola 15 X 10 gr</t>
  </si>
  <si>
    <t>Sawi Pak Choy Green 10 X 20 gr</t>
  </si>
  <si>
    <t>Sawi Pak Choy Green 160 X 50 gr</t>
  </si>
  <si>
    <t>Sawi Puteri 12 X 15 X 25 gr</t>
  </si>
  <si>
    <t>Sawi Putih Jossua 15 X 10 gr</t>
  </si>
  <si>
    <t>Sawi Putih Tropical Delight 10 gr</t>
  </si>
  <si>
    <t>Sawi Sania 15 X 25 gr</t>
  </si>
  <si>
    <t>Sawi Shinta 24 X 100 gr</t>
  </si>
  <si>
    <t>Sawi Summer High Land 10 x 20 ml</t>
  </si>
  <si>
    <t>Sawi TM Emerald 10 X 10 gr</t>
  </si>
  <si>
    <t>Sawi TM Tycoon CR 10 X 10 gr</t>
  </si>
  <si>
    <t>Sawi Tosakan 12 X 10 X 25 gr</t>
  </si>
  <si>
    <t>Sawi Tosakan 24 X 100 gr</t>
  </si>
  <si>
    <t>Sawi Yokohama CR 20 X 12 X 10 gr</t>
  </si>
  <si>
    <t>Scarf Joint Yamaha</t>
  </si>
  <si>
    <t>Score 250 EC 10 X 20 X 10 ml</t>
  </si>
  <si>
    <t>Scorpio 250 EC 40 X 250 ml</t>
  </si>
  <si>
    <t>Scorpio 250 EC 50 X 80 ml</t>
  </si>
  <si>
    <t>Screw Cap Yamaha</t>
  </si>
  <si>
    <t>Sekop Tanaman Goodman Trowel 05-007 80 X 1</t>
  </si>
  <si>
    <t>Selada Arista 12 X 15 X 10 gr</t>
  </si>
  <si>
    <t>Selada Fakhira 12 X 15 X 10 gr</t>
  </si>
  <si>
    <t>Selada Kriebo 500 gr</t>
  </si>
  <si>
    <t>Selada Lettuce 20 X 12 X 15 gr</t>
  </si>
  <si>
    <t>Selada Yurika 12 X 15 X 10 gr</t>
  </si>
  <si>
    <t>Selang + Pegangan (GA)</t>
  </si>
  <si>
    <t>Selang Drip Saikyo 2 inch</t>
  </si>
  <si>
    <t>Selang Drip Saikyo 3 inch</t>
  </si>
  <si>
    <t>Selang Manual M1</t>
  </si>
  <si>
    <t>Selang Plastik LDPE 13 cm X 0.30 X ±70 m X ±5kg/roll</t>
  </si>
  <si>
    <t>Selang Plastik LDPE 4 cm X 0.20 X ±200 m X ±3kg/roll</t>
  </si>
  <si>
    <t>Selang YT 4L, 5L, 7L, &amp; 9L</t>
  </si>
  <si>
    <t>Seledri Aroma 12 X 10 X 20 gr</t>
  </si>
  <si>
    <t>Seledri F1 TM Lambada 800 biji</t>
  </si>
  <si>
    <t>Seledri F1 TM Lambada 800 biji (Sampel)</t>
  </si>
  <si>
    <t>Piraklostrobin</t>
  </si>
  <si>
    <t>Sepatu Boots Wanly Ukuran 41</t>
  </si>
  <si>
    <t>Jun Hok</t>
  </si>
  <si>
    <t>Sepatu Boots Wanly Ukuran 42</t>
  </si>
  <si>
    <t>Sepatu Boots Wanly Ukuran 43</t>
  </si>
  <si>
    <t>Sepeda Lipat TREX</t>
  </si>
  <si>
    <t>Sepeda Listrik Tipe GD 150 (Biru)</t>
  </si>
  <si>
    <t>Sepeda Listrik Tipe GD Mango 125 (Biru)</t>
  </si>
  <si>
    <t>Sepeda Listrik Tipe GD Mango 125 (Hitam)</t>
  </si>
  <si>
    <t>Sepeda Listrik Tipe GD Mango 125 (Kuning)</t>
  </si>
  <si>
    <t>Sepeda Listrik Tipe GD Mango 125 (Merah)</t>
  </si>
  <si>
    <t>Sepeda Listrik Tipe GD Mango 125 (Pink)</t>
  </si>
  <si>
    <t>Sepeda Listrik Tipe GD Mango 125 (Tosca)</t>
  </si>
  <si>
    <t>Sepeda Listrik UwinFly DF 5</t>
  </si>
  <si>
    <t>Sepeda Listrik Viar</t>
  </si>
  <si>
    <t>Sepeda Listrik tipe GD Golden Honey 135 ( Hitam )</t>
  </si>
  <si>
    <t>Sepeda Listrik tipe GD Golden Honey 135 ( Tosca )</t>
  </si>
  <si>
    <t>Sepeda Listrik tipe GD Golden Lion 200 ( Biru )</t>
  </si>
  <si>
    <t>Sepeda Listrik tipe GD Golden Lion 200 ( Hijau )</t>
  </si>
  <si>
    <t>Sepeda Listrik tipe GD Golden Monkey 140 ( Biru )</t>
  </si>
  <si>
    <t>Sepeda Listrik tipe GD Golden Monkey 140 ( Hijau )</t>
  </si>
  <si>
    <t>Sepeda Listrik tipe GD Golden Monkey 140 ( Hitam )</t>
  </si>
  <si>
    <t>Sepeda Listrik tipe GD Golden Monkey 140 ( Kuning )</t>
  </si>
  <si>
    <t>Sepeda Listrik tipe GD Golden Monkey 140 ( Merah )</t>
  </si>
  <si>
    <t>Sepeda Listrik tipe GD Golden Monkey 140 ( Tosca )</t>
  </si>
  <si>
    <t>Sepeda Listrik tipe GD Monkey 135 ( Biru )</t>
  </si>
  <si>
    <t>Sepeda Listrik tipe GD Monkey 135 ( Hitam )</t>
  </si>
  <si>
    <t>Sepeda Listrik tipe GD Monkey 140 ( Putih )</t>
  </si>
  <si>
    <t>Sepeda Listrik tipe GD The New Turtle 210 ( Hitam )</t>
  </si>
  <si>
    <t>Sepeda Listrik tipe GD The New Turtle 210 ( Putih )</t>
  </si>
  <si>
    <t>Sepeda Litsrik tipe U-winfly Merah</t>
  </si>
  <si>
    <t>Sepeda MTB Polygon</t>
  </si>
  <si>
    <t>Sepeda Motor Aerox 155 WA</t>
  </si>
  <si>
    <t>Sepeda Motor Honda Beat</t>
  </si>
  <si>
    <t>Sepeda Motor Honda Beat 125 Biru Hitam</t>
  </si>
  <si>
    <t>Sepeda Motor Honda Beat 125 Silver Hitam</t>
  </si>
  <si>
    <t>Sepeda Motor Honda Beat CW Plus</t>
  </si>
  <si>
    <t>Sepeda Motor Honda Mega Pro</t>
  </si>
  <si>
    <t>Sepeda Motor Mio Gear Hijau</t>
  </si>
  <si>
    <t>Sepeda Motor Mio Gear Putih</t>
  </si>
  <si>
    <t>Sepeda Motor Mio Gear Silver</t>
  </si>
  <si>
    <t>Sepeda Motor Mio M3 CW Hitam</t>
  </si>
  <si>
    <t>Sepeda Motor Mio M3 CW Putih</t>
  </si>
  <si>
    <t>Sepeda Motor New Mio M3 CW</t>
  </si>
  <si>
    <t>Sepeda Motor Vario 125</t>
  </si>
  <si>
    <t>Sepeda Motor Vario 125 Merah</t>
  </si>
  <si>
    <t>Sepeda Motor Yamaha Gear 125 (Hitam)</t>
  </si>
  <si>
    <t>Seragam MIA (Hem)</t>
  </si>
  <si>
    <t>Serendy 28 WP 4 X 20 X 25 gr (Sample)</t>
  </si>
  <si>
    <t>Setor 40 EC 50 X 100 ml</t>
  </si>
  <si>
    <t>Setrika Miyako</t>
  </si>
  <si>
    <t>Setrika Philips</t>
  </si>
  <si>
    <t>Karbaril</t>
  </si>
  <si>
    <t>Sevin 85 SP 100 X 100 gr (AGR)</t>
  </si>
  <si>
    <t>Sevin 85 SP 100 X 100 gr (Bayer)</t>
  </si>
  <si>
    <t>Shadow 50 EC 30 X 400 ml</t>
  </si>
  <si>
    <t>Shadow 50 EC 30 X 500 ml</t>
  </si>
  <si>
    <t>Shadow 50 EC 50 X 80 ml</t>
  </si>
  <si>
    <t>Shellestol 4 X 5 kg</t>
  </si>
  <si>
    <t>Sidabas 500 EC 25 X 400 ml</t>
  </si>
  <si>
    <t>Sidacin 50 WP 20 X 500 gr</t>
  </si>
  <si>
    <t>Sidafos 480 SL 15 X 1 ltr</t>
  </si>
  <si>
    <t>Sidafur 3 GR 10 X 2 kg</t>
  </si>
  <si>
    <t>Sidametrin 50 EC 25 X 400 ml</t>
  </si>
  <si>
    <t>Sidamin 865 SL 25 X 400 ml</t>
  </si>
  <si>
    <t>Sidamin 865 SL 40 X 200 ml</t>
  </si>
  <si>
    <t>Sidarat 0.005 BB 20 X 1 kg</t>
  </si>
  <si>
    <t>Sidarat 0.005 BB 20 X 10 X 100 gr</t>
  </si>
  <si>
    <t>Silikamat 12 X 1 ltr</t>
  </si>
  <si>
    <t>Silikamat 24 X 500 ml</t>
  </si>
  <si>
    <t>Polyether modified polysiloxane</t>
  </si>
  <si>
    <t>Isosikloseram</t>
  </si>
  <si>
    <t>Simxone 135 SL 20 X 1 ltr + Metaben 5 gr</t>
  </si>
  <si>
    <t>Simxone 135 SL 20 ltr</t>
  </si>
  <si>
    <t>Simxone 135 SL 4 X 5 ltr + Metaben 5 gr</t>
  </si>
  <si>
    <t>asam giberelat</t>
  </si>
  <si>
    <t>Sinar Metrin 200 EC 20 x 1 ltr</t>
  </si>
  <si>
    <t>Sinar Top 280 SL 20 X 1 ltr</t>
  </si>
  <si>
    <t>Sinar Top 280 SL 20 ltr</t>
  </si>
  <si>
    <t>Sinar Top 280 SL 4 X 5 ltr</t>
  </si>
  <si>
    <t>Sinarbio 4 X 5 kg</t>
  </si>
  <si>
    <t>Sinarfuron 5 gr</t>
  </si>
  <si>
    <t>Sinasen 300 SC 40 X 250 ml</t>
  </si>
  <si>
    <t>Saisentong</t>
  </si>
  <si>
    <t>difenokonazol, profikonazol</t>
  </si>
  <si>
    <t>difenokonazol. profikonazol</t>
  </si>
  <si>
    <t>Single Nozzle With Four Holes</t>
  </si>
  <si>
    <t>Difenoconazol</t>
  </si>
  <si>
    <t>Sinopest 250 EC 50 X 80 ml</t>
  </si>
  <si>
    <t>Atrazin &amp; Topramezon</t>
  </si>
  <si>
    <t>Sirup ABC</t>
  </si>
  <si>
    <t>Sirup Marjan</t>
  </si>
  <si>
    <t>Sirup Marjan Squash</t>
  </si>
  <si>
    <t>flupiradifuron</t>
  </si>
  <si>
    <t>Sivanto Prime 200 SL 100 X 50 ml</t>
  </si>
  <si>
    <t>Slash 480 SL 15 X 1 ltr</t>
  </si>
  <si>
    <t>Slayer 205 SL 4 X 5 ltr</t>
  </si>
  <si>
    <t>Smack Down 100 EC 25 X 400 ml</t>
  </si>
  <si>
    <t>Smk OR Mini Dragon 20 gr</t>
  </si>
  <si>
    <t>Smk. Apollo 20 X 6 X 20 gr</t>
  </si>
  <si>
    <t>Smk. Bali Flower 20 X 6 X 20 gr</t>
  </si>
  <si>
    <t>Smk. Best Flower 10 X 20 gr</t>
  </si>
  <si>
    <t>Smk. Big Mardy F1 12 X 10 X 20 gr</t>
  </si>
  <si>
    <t>Smk. Big Red 10 X 20 gr</t>
  </si>
  <si>
    <t>Smk. Diomedes 10 X 20 gr</t>
  </si>
  <si>
    <t>Smk. Esteem 20 X 12 X 10 gr</t>
  </si>
  <si>
    <t>Smk. Esteem 20 X 12 X 20 gr</t>
  </si>
  <si>
    <t>Smk. Esteem 20 X 24 X 10 gr</t>
  </si>
  <si>
    <t>Smk. Flash 10 X 20 gr</t>
  </si>
  <si>
    <t>Smk. Grace 10 X 20 gr</t>
  </si>
  <si>
    <t>Smk. Grandmilano 12 X 10 X 20 gr</t>
  </si>
  <si>
    <t>Smk. Grandmilano 12 X 10 X 300 biji</t>
  </si>
  <si>
    <t>Smk. Inul Aura Kuning 10 X 25 X 10 gr</t>
  </si>
  <si>
    <t>Smk. Inul Kuning Majesty 6 X 12 X 20 gr</t>
  </si>
  <si>
    <t>Smk. Inul Kuning Majesty 8 X 15 X 20 gr</t>
  </si>
  <si>
    <t>Smk. Inul Kuning Majesty 8 X 20 X 10 gr</t>
  </si>
  <si>
    <t>Smk. Made F1 12 X 10 X 20 gr</t>
  </si>
  <si>
    <t>Smk. Maduri 12 X 10 X 20 gr</t>
  </si>
  <si>
    <t>Smk. Maduri 12 X 10 X 400 seed</t>
  </si>
  <si>
    <t>Smk. Master 20 X 6 X 20 gr</t>
  </si>
  <si>
    <t>Smk. New Diamond 8 X 20 gr</t>
  </si>
  <si>
    <t>Smk. Non Red Star 12 X 300 seed</t>
  </si>
  <si>
    <t>Smk. Non Triton 12 X 300 seed</t>
  </si>
  <si>
    <t>Smk. OR Orion 5 X 500 Biji</t>
  </si>
  <si>
    <t>Smk. Pandora 10 X 20 gr</t>
  </si>
  <si>
    <t>Smk. Prestige 10 X 20 gr</t>
  </si>
  <si>
    <t>Smk. Pretty Orchid 300 Seeds</t>
  </si>
  <si>
    <t>Smk. Pretty Orchid 300 seeds</t>
  </si>
  <si>
    <t>Smk. Q - 9 5 X 20 gr</t>
  </si>
  <si>
    <t>Smk. Raja Seed King Flower 20 X 10 X 20 gr</t>
  </si>
  <si>
    <t>Smk. Raja Seed King Quality 20 X 10 X 20 gr</t>
  </si>
  <si>
    <t>Smk. Redin 09 20 X 12 X 10 gr</t>
  </si>
  <si>
    <t>Smk. Redin 20 X 12 X 20 gr</t>
  </si>
  <si>
    <t>Smk. Redin 20 X 24 X 10 gr</t>
  </si>
  <si>
    <t>Smk. Sagita 6 X 8 X 20 gr</t>
  </si>
  <si>
    <t>Smk. Seedless</t>
  </si>
  <si>
    <t>Smk. Seedless F1 Big Classic 20 X 6 X 20 gr</t>
  </si>
  <si>
    <t>Smk. Seedless F1 Setabindo 20 X 6 X 20 gr</t>
  </si>
  <si>
    <t>Smk. Seedless F1 Volcano 120 X 25 gr</t>
  </si>
  <si>
    <t>Smk. Setabindo 1 20 X 6 X 20 gr</t>
  </si>
  <si>
    <t>Smk. Setabindo Oval 20 X 6 X 20 gr</t>
  </si>
  <si>
    <t>Smk. Speed Up 10 X 20 gr</t>
  </si>
  <si>
    <t>Smk. Sun Bao 10 gr</t>
  </si>
  <si>
    <t>Smk. Sun Flower 100 X 5 X 20 gr</t>
  </si>
  <si>
    <t>Smk. Sunbao 10 gr</t>
  </si>
  <si>
    <t>Smk. Torpedo 20 X 12 X 10 gr</t>
  </si>
  <si>
    <t>Smk. Winda 12 X 10 X 20 gr</t>
  </si>
  <si>
    <t>Snaildown 250 EC 20 X 100 ml</t>
  </si>
  <si>
    <t>Niklosamida</t>
  </si>
  <si>
    <t>Snaildown 250 EC 20 X 200 ml</t>
  </si>
  <si>
    <t>Snaildown 250 EC 20 X 500 ml</t>
  </si>
  <si>
    <t>Snaildown 250 EC 48 X 100 ml</t>
  </si>
  <si>
    <t>Atrazine, Mesotrione, Nikosulfuron</t>
  </si>
  <si>
    <t>Sofia 200/70/30 OD 8 X 1 ltr</t>
  </si>
  <si>
    <t>Sofit 10/10 WP 200 X 20 gr</t>
  </si>
  <si>
    <t>Etil Pirazosulfuron, Quinklorak</t>
  </si>
  <si>
    <t>Sofit 10/10 WP 200 X 20 gr (Sample)</t>
  </si>
  <si>
    <t>Soralis 550 SC 10 X 1 ltr</t>
  </si>
  <si>
    <t>Soralis 550 SC 20 X 500 ml</t>
  </si>
  <si>
    <t>Clorotalonil &amp; Simoksanil</t>
  </si>
  <si>
    <t>Clorotalonil &amp; Simoktanil</t>
  </si>
  <si>
    <t>Sortie 30/6 WP 100 X 100 gr M2U (Sample)</t>
  </si>
  <si>
    <t>Spanduk</t>
  </si>
  <si>
    <t>Spanduk Alfatox</t>
  </si>
  <si>
    <t>Spanduk Banteng PKL</t>
  </si>
  <si>
    <t>Spanduk Bayer(Racumin)</t>
  </si>
  <si>
    <t>Spanduk Bisi 77 200 X 80</t>
  </si>
  <si>
    <t>Spanduk Bisi 959 200 X 80</t>
  </si>
  <si>
    <t>Spanduk Bravoxone</t>
  </si>
  <si>
    <t>Spanduk Gladiol</t>
  </si>
  <si>
    <t>Spanduk Jagung DK 3</t>
  </si>
  <si>
    <t>Spanduk Mitra Indotani Abadi</t>
  </si>
  <si>
    <t>Spanduk Nama Toko 3 X 1.5 (Cling)</t>
  </si>
  <si>
    <t>Spanduk Pupuk</t>
  </si>
  <si>
    <t>Spanduk Saprotan</t>
  </si>
  <si>
    <t>Sparepart Lain - Lain Star Metal</t>
  </si>
  <si>
    <t>Sphinx 500 SC 100 X 100 ml</t>
  </si>
  <si>
    <t>Dimethomorph</t>
  </si>
  <si>
    <t>Sphinx 500 SC 50 X 100 ml</t>
  </si>
  <si>
    <t>Spiro M-45 80 WP 15 X 800 gr</t>
  </si>
  <si>
    <t>Spodo 200 EC 30 X 400 ml</t>
  </si>
  <si>
    <t>Poksim</t>
  </si>
  <si>
    <t>Spodo 200 EC 30 X 500 ml</t>
  </si>
  <si>
    <t>Spodo 200 EC 50 X 100 ml</t>
  </si>
  <si>
    <t>Spontan 400 SL 10 X 1.5 ltr</t>
  </si>
  <si>
    <t>Spontan 400 SL 20 X 200 ml (sampel)</t>
  </si>
  <si>
    <t>Spontan 400 SL 4 X 4 ltr</t>
  </si>
  <si>
    <t>Spray Lance</t>
  </si>
  <si>
    <t>Sprayer 5 ltr</t>
  </si>
  <si>
    <t>Sprayer 8424 Blue Tank 16 ltr</t>
  </si>
  <si>
    <t>Sprayer ABC-SM 16 ltr BTR</t>
  </si>
  <si>
    <t>Sprayer Arena 20 X 1.5 ltr</t>
  </si>
  <si>
    <t>Sprayer Arena 20 X 2 ltr</t>
  </si>
  <si>
    <t>Sprayer Arena 6 X 5 ltr</t>
  </si>
  <si>
    <t>Sprayer Arena 6 X 8 ltr</t>
  </si>
  <si>
    <t>Sprayer Bonanza 6 X 5 ltr</t>
  </si>
  <si>
    <t>Sprayer Bonanza 6 X 8 ltr</t>
  </si>
  <si>
    <t>Sprayer Defensa ABC-SM16S3 16 ltr</t>
  </si>
  <si>
    <t>Sprayer Dexxan 2in1 16 ltr</t>
  </si>
  <si>
    <t>Sprayer Dexxan 6 X 5 ltr</t>
  </si>
  <si>
    <t>Sprayer Dexxan 6 X 8 ltr</t>
  </si>
  <si>
    <t>Sprayer Elektrik Banzai 16 ltr</t>
  </si>
  <si>
    <t>Sprayer Elektrik Bonanza 13.7 ltr</t>
  </si>
  <si>
    <t>Elektrik</t>
  </si>
  <si>
    <t>Sprayer Elektrik Bonanza 16 ltr</t>
  </si>
  <si>
    <t>Sprayer Elektrik Flow 16 ltr</t>
  </si>
  <si>
    <t>Sprayer Elektrik Geika 16 Ltr</t>
  </si>
  <si>
    <t>Sprayer Elektrik Imtagro 16 Ltr</t>
  </si>
  <si>
    <t>Sprayer Elektrik Jitu Premium (Sample)</t>
  </si>
  <si>
    <t>Sprayer Elektrik Kejora 16 ltr</t>
  </si>
  <si>
    <t>Sprayer Elektrik Satagro 13.7 L</t>
  </si>
  <si>
    <t>Sprayer Geika Mesin 15 ltr</t>
  </si>
  <si>
    <t>Sprayer Geika Mesin 20 Ltr</t>
  </si>
  <si>
    <t>Sprayer Geika Mesin 20 ltr</t>
  </si>
  <si>
    <t>Manual</t>
  </si>
  <si>
    <t>Sprayer Hansa 2in1 16 ltr (Manual BTR)</t>
  </si>
  <si>
    <t>Sprayer Hokita 16 ltr</t>
  </si>
  <si>
    <t>Sprayer Hokita 6 X 5 ltr</t>
  </si>
  <si>
    <t>Sprayer Hokita 6 X 8 ltr</t>
  </si>
  <si>
    <t>Sprayer Hokita 88 2in1 16 ltr</t>
  </si>
  <si>
    <t>Sprayer Imtagro 20 X 2 ltr</t>
  </si>
  <si>
    <t>Sprayer MSP 6 X 5 ltr</t>
  </si>
  <si>
    <t>Sprayer MT-16 16 ltr</t>
  </si>
  <si>
    <t>Elektrik &amp; Manual</t>
  </si>
  <si>
    <t>Sprayer Starline 8 ltr</t>
  </si>
  <si>
    <t>Sprayer Yellow Tank 16 ltr</t>
  </si>
  <si>
    <t>Spuyer L 5</t>
  </si>
  <si>
    <t>Spuyer LB 3 Stell</t>
  </si>
  <si>
    <t>Spuyer LB 4 Bengkok Kuningan (GA)</t>
  </si>
  <si>
    <t>Spuyer LB 4 Bengkok Plastik (GA)</t>
  </si>
  <si>
    <t>Spuyer Tunggal Kuningan (GA)</t>
  </si>
  <si>
    <t>Spuyer Tunggal Plastik (GA)</t>
  </si>
  <si>
    <t>Squad 200 SL 20 X 1 ltr</t>
  </si>
  <si>
    <t>Squad 200 SL 20 ltr</t>
  </si>
  <si>
    <t>Squad 200 SL 4 X 5 ltr</t>
  </si>
  <si>
    <t>Srikandi 160/20 OD 20 X 250 ml</t>
  </si>
  <si>
    <t>Indoxacarb &amp; Emamectin Benzoate</t>
  </si>
  <si>
    <t>Stamicyn 20 WP 100 X 50 gr</t>
  </si>
  <si>
    <t>Stand Fan Matsunichi</t>
  </si>
  <si>
    <t>Stand Fan Miyako</t>
  </si>
  <si>
    <t>Stand Fan Panasional</t>
  </si>
  <si>
    <t>Starcide 400 EC 300 ml (Sample)</t>
  </si>
  <si>
    <t>Fentin Asetat</t>
  </si>
  <si>
    <t>Starelle 660 EC 20 X 200 ml</t>
  </si>
  <si>
    <t>Starelle 660 EC 20 X 400 ml</t>
  </si>
  <si>
    <t>Stargate 0.5 GR 10 X 2 kg</t>
  </si>
  <si>
    <t>clothianidin</t>
  </si>
  <si>
    <t>Stargate 600 SC 4 X 10 X 100 ml</t>
  </si>
  <si>
    <t>Klotianidin</t>
  </si>
  <si>
    <t>Starlet 400 SL 15 X 1 ltr</t>
  </si>
  <si>
    <t>Starlet 400 SL 20 X 500 ml</t>
  </si>
  <si>
    <t>Starlon 665 EC 100 ml</t>
  </si>
  <si>
    <t>Starner 20 WP 4 X 10 X 100 gr</t>
  </si>
  <si>
    <t>Asam Oksolinik</t>
  </si>
  <si>
    <t>Starter Star Metal</t>
  </si>
  <si>
    <t>Stick Kuningan 56 cm (GA)</t>
  </si>
  <si>
    <t>Stickolan 50 ml (Sample)</t>
  </si>
  <si>
    <t>Stickpol 1 Ltr</t>
  </si>
  <si>
    <t>Stopper 25 EC 20 X 500 ml</t>
  </si>
  <si>
    <t>Stres Kedelai/Kac Hijau 240</t>
  </si>
  <si>
    <t>Strongmex 37 EC 100 X 50 ml M2U (Sample)</t>
  </si>
  <si>
    <t>Panen Agro Perkasa Indonesia, PT</t>
  </si>
  <si>
    <t>Klorpirifos, Sipermethrin</t>
  </si>
  <si>
    <t>Klorpirifos. Sipermethrin</t>
  </si>
  <si>
    <t>Pimetrozin, Tiametoksam</t>
  </si>
  <si>
    <t>Suketox 200/40/20 OD 10 X 1 ltr</t>
  </si>
  <si>
    <t>Suketox 200/40/20 OD 20 X 500 ml</t>
  </si>
  <si>
    <t>Karbosulfan &amp; Klorfluazuron</t>
  </si>
  <si>
    <t>Sumo 50 EC 20 X 500 ml</t>
  </si>
  <si>
    <t>Sumo 50 EC 40 X 250 ml</t>
  </si>
  <si>
    <t>Sumo 50 EC 50 X 80 ml</t>
  </si>
  <si>
    <t>Supegibb 20 TB 50 X 20 X 5 gr</t>
  </si>
  <si>
    <t>Graha Agro, CV</t>
  </si>
  <si>
    <t>Supemec 18 EC 100 X 50 ml</t>
  </si>
  <si>
    <t>Supemec 18 EC 50 X 100 ml</t>
  </si>
  <si>
    <t>Supemec 18 EC 50 X 200 ml</t>
  </si>
  <si>
    <t>Super Green 20 X 1 ltr</t>
  </si>
  <si>
    <t>Super Natural Nutrition 500 ml</t>
  </si>
  <si>
    <t>Super Phosphat 250 ml</t>
  </si>
  <si>
    <t>Superfos 550 EC 20 X 1 ltr</t>
  </si>
  <si>
    <t>Superfos 550 EC 20 X 500 ml</t>
  </si>
  <si>
    <t>Superfos 550 EC 24 X 500 ml</t>
  </si>
  <si>
    <t>Supernova 500 OD 4 X 10 X 50 ml</t>
  </si>
  <si>
    <t>Suportan 500 SL 20 X 1 ltr</t>
  </si>
  <si>
    <t>Monosultap</t>
  </si>
  <si>
    <t>Suportan 500 SL 20 X 500 ml</t>
  </si>
  <si>
    <t>Supremo 480 SL 20 ltr</t>
  </si>
  <si>
    <t>Supremo 490 SL Gold 20 X 1 Ltr</t>
  </si>
  <si>
    <t>Supretox 276 SL 20 X 1 ltr</t>
  </si>
  <si>
    <t>Supretox 276 SL 20 ltr</t>
  </si>
  <si>
    <t>Agro Lestari, PT</t>
  </si>
  <si>
    <t>Surfactan 400 ml (Sample)</t>
  </si>
  <si>
    <t>Susu Kaleng 31 gr</t>
  </si>
  <si>
    <t>Suteki Biscuite XG Assorted (Box)</t>
  </si>
  <si>
    <t>Swallow 80 WP 40 X 250 gr</t>
  </si>
  <si>
    <t>Pupuk Mikro</t>
  </si>
  <si>
    <t>Siprodinil &amp; Fludioksinil</t>
  </si>
  <si>
    <t>Switch Off 62.5 WG 20 gr</t>
  </si>
  <si>
    <t>Abamectin. Nitenpyram</t>
  </si>
  <si>
    <t>Abamectin, Nitenpyram</t>
  </si>
  <si>
    <t>Symphony Plus 20 X 250 ml</t>
  </si>
  <si>
    <t>Piridalil</t>
  </si>
  <si>
    <t>T-Shirt Blazil</t>
  </si>
  <si>
    <t>T-Shirt Polo Dithane/Dursban</t>
  </si>
  <si>
    <t>T0118 50 X 100 ml (Sample)</t>
  </si>
  <si>
    <t>T0218 50 X 100 ml (Sample)</t>
  </si>
  <si>
    <t>TSP 46 50 kg</t>
  </si>
  <si>
    <t>TSP Avail 25 kg</t>
  </si>
  <si>
    <t>TSP Cap Daun 50 kg</t>
  </si>
  <si>
    <t>TV Akari 14"</t>
  </si>
  <si>
    <t>TV LED 40" Sharp Aquos</t>
  </si>
  <si>
    <t>TV LED CHANGHONG</t>
  </si>
  <si>
    <t>TV LED COOCA ANDROID</t>
  </si>
  <si>
    <t>TV LED Changhong 50"</t>
  </si>
  <si>
    <t>TV LED LG 22"</t>
  </si>
  <si>
    <t>TV LED LG 32"</t>
  </si>
  <si>
    <t>TV LED Philips 32"</t>
  </si>
  <si>
    <t>TV LED Polytron 50"</t>
  </si>
  <si>
    <t>TV LED Sharp</t>
  </si>
  <si>
    <t>TV LED Sharp 24"</t>
  </si>
  <si>
    <t>TV LED Sharp 32 "</t>
  </si>
  <si>
    <t>TV LED Sharp Aquos 32"</t>
  </si>
  <si>
    <t>TV LED TOSHIBA ANDROID</t>
  </si>
  <si>
    <t>TV LED Toshiba 32"</t>
  </si>
  <si>
    <t>TV LED XIAOMI</t>
  </si>
  <si>
    <t>TV LG 14"</t>
  </si>
  <si>
    <t>TV LG 32"</t>
  </si>
  <si>
    <t>TV Samsung Full HD Smart TV 43"</t>
  </si>
  <si>
    <t>TV Samsung UHD Smart TV 43"</t>
  </si>
  <si>
    <t>Tabard 500 EC 10 X 1 ltr (AGM)</t>
  </si>
  <si>
    <t>Tabard 500 EC 20 X 500 ml (AGM)</t>
  </si>
  <si>
    <t>Tabard 500 EC 30 X 500 ml</t>
  </si>
  <si>
    <t>Tabard 500 EC 50 X 100 ml</t>
  </si>
  <si>
    <t>Tabard 500 EC 50 X 80 ml (AGM)</t>
  </si>
  <si>
    <t>Tablet Advan Vandroid EIC PRO</t>
  </si>
  <si>
    <t>Tabung Dexxan 5 ltr</t>
  </si>
  <si>
    <t>Tabung Pompa Diafragma (Top Agri)</t>
  </si>
  <si>
    <t>Tabung Pompa Komplit 17 ltr</t>
  </si>
  <si>
    <t>Taft 75 WP 40 X 400 gr</t>
  </si>
  <si>
    <t>Karbendazim,Mankozeb</t>
  </si>
  <si>
    <t>Taft 75 WP 50 X 100 gr</t>
  </si>
  <si>
    <t>Take Over 505 SL 20 X 1 ltr</t>
  </si>
  <si>
    <t>Take Over 505 SL 20 X 500 ml</t>
  </si>
  <si>
    <t>Take Over 505 SL 50 X 200 ml</t>
  </si>
  <si>
    <t>Takumi 20 WG 20 X 50 gr</t>
  </si>
  <si>
    <t>Takumi 20 WG 3 X 50 X 10 gr</t>
  </si>
  <si>
    <t>Talavera 200/125 SC 40 X 250 ml</t>
  </si>
  <si>
    <t>Taldin 33 EC 48 X 250 ml</t>
  </si>
  <si>
    <t>Bifentrin &amp; abamektin</t>
  </si>
  <si>
    <t>Tali Agro</t>
  </si>
  <si>
    <t>Tali Gawar 1 X 20 Slop</t>
  </si>
  <si>
    <t>Tali Gawar 1 X 40 Roll</t>
  </si>
  <si>
    <t>Tali Gawar Oscar 1 X 40 Roll</t>
  </si>
  <si>
    <t>Chandra Asri Petrochemical Tbk, PT</t>
  </si>
  <si>
    <t>Tali Gendong 20 ltr Star Metal</t>
  </si>
  <si>
    <t>Tali Kaos Cap Burung Dara 15 X 1 kg</t>
  </si>
  <si>
    <t>Tali Kaos Cap Dinar 15 X 1 kg</t>
  </si>
  <si>
    <t>Ball</t>
  </si>
  <si>
    <t>Anang Catur</t>
  </si>
  <si>
    <t>Tali Kaos Cap Dinar 20 X 1 kg</t>
  </si>
  <si>
    <t>Tali Kaos Cap Dinar 20 X 1 kg (pcs)</t>
  </si>
  <si>
    <t>Tali Kaos Cap Karisma 15 X 1 kg</t>
  </si>
  <si>
    <t>Tali Kaos Cap Karisma 20 X 1 kg</t>
  </si>
  <si>
    <t>Tali Kaos Cap Kuda 15 X 1 kg</t>
  </si>
  <si>
    <t>Tamacron 50 X 100 ml (Sample)</t>
  </si>
  <si>
    <t>Tamacron 500 EC 30 X 100 ml (Sample)</t>
  </si>
  <si>
    <t>Tamacron 500 EC 40 X 100 ml (Sample)</t>
  </si>
  <si>
    <t>Tamex 240 EC 20 X 500 ml</t>
  </si>
  <si>
    <t>Butralin</t>
  </si>
  <si>
    <t>Tamicor 250 EC 40 X 100 ml</t>
  </si>
  <si>
    <t>Klorotalonil + Simoksanil</t>
  </si>
  <si>
    <t>Tangki ABC 16 ltr BTR (Putih Biru)</t>
  </si>
  <si>
    <t>Tangki ABC 16 ltr BTR (Putih Biru) + Gunting Ranting</t>
  </si>
  <si>
    <t>Tangki ABC Booster</t>
  </si>
  <si>
    <t>Tangki ABC Booster (Sample)</t>
  </si>
  <si>
    <t>Tangki Basata 8 ltr</t>
  </si>
  <si>
    <t>Tangki Bintang Lima 16 lt</t>
  </si>
  <si>
    <t>Tangki CAA Ultra Elektrik 16 ltr</t>
  </si>
  <si>
    <t>Tangki CBA Ultra 16 ltr</t>
  </si>
  <si>
    <t>Tangki Charge High Presure</t>
  </si>
  <si>
    <t>Tangki DGW 2 in 1 16 ltr</t>
  </si>
  <si>
    <t>Tangki Dragon Star 14 ltr</t>
  </si>
  <si>
    <t>Tangki Dragon Star 16 ltr baterai (Biru)</t>
  </si>
  <si>
    <t>Tangki Dragon Star 16 ltr baterai (Hijau)</t>
  </si>
  <si>
    <t>Tangki Dragon Star 17 ltr</t>
  </si>
  <si>
    <t>Tangki Elektric 16 ltr - Excel MI</t>
  </si>
  <si>
    <t>Tangki Eye Brand 14 ltr</t>
  </si>
  <si>
    <t>Tangki Eye Brand 17 ltr</t>
  </si>
  <si>
    <t>Tangki Kanshasuru 14 ltr</t>
  </si>
  <si>
    <t>Tangki Kanshasuru 17 ltr</t>
  </si>
  <si>
    <t>Tangki Kanshasuru Premium 14 ltr</t>
  </si>
  <si>
    <t>Tangki Kanshasuru Premium 17 ltr</t>
  </si>
  <si>
    <t>Tangki Lamsin HX-18A Elektrik</t>
  </si>
  <si>
    <t>Tangki Mistduster Miura 3WF-3 14 ltr</t>
  </si>
  <si>
    <t>Tangki Mitsukaru Electrik Double 16 ltr</t>
  </si>
  <si>
    <t>Tangki Mitsukaru Elektrik 16 ltr</t>
  </si>
  <si>
    <t>Tangki Mitsushi Electrik 25 ltr</t>
  </si>
  <si>
    <t>Tangki Pandawa Elektrik 16 ltr</t>
  </si>
  <si>
    <t>Tangki Q Star 18 ltr</t>
  </si>
  <si>
    <t>Tangki Solo 15 ltr</t>
  </si>
  <si>
    <t>Gada Sakti Nusantara Bahari</t>
  </si>
  <si>
    <t>Tangki Solo 425 15 ltr</t>
  </si>
  <si>
    <t>Tangki Star Metal Knapsack Sprayer 20 ltr</t>
  </si>
  <si>
    <t>Tangki Star Phoenix 14 ltr</t>
  </si>
  <si>
    <t>Tangki Star Phoenix 14 ltr (Program Global Agrotech)</t>
  </si>
  <si>
    <t>Tangki Star Phoenix 14 ltr Premium</t>
  </si>
  <si>
    <t>Tangki Star Phoenix 16 ltr Elektrik</t>
  </si>
  <si>
    <t>Tangki Star Phoenix 17 ltr</t>
  </si>
  <si>
    <t>Tangki Star Phoenix 17 ltr Premium</t>
  </si>
  <si>
    <t>Tangki Swan 14 Ltr</t>
  </si>
  <si>
    <t>Tangki Swan 14 ltr</t>
  </si>
  <si>
    <t>Tangki Swan 14 ltr (Program R1 Dow)</t>
  </si>
  <si>
    <t>Tangki Swan 17 ltr</t>
  </si>
  <si>
    <t>Tangki Swan Kuningan 14 ltr</t>
  </si>
  <si>
    <t>Tangki Swan Kuningan 16 ltr (BTR)</t>
  </si>
  <si>
    <t>Tangki Swan Plastik 15 Lt</t>
  </si>
  <si>
    <t>Tangki Swan Plastik 15 ltr</t>
  </si>
  <si>
    <t>Tangki TF-900 Mesin 25 ltr</t>
  </si>
  <si>
    <t>Tangki Yakotani 14 ltr</t>
  </si>
  <si>
    <t>Tangki Yamaha 14 ltr</t>
  </si>
  <si>
    <t>Tangki Yamaha 17 ltr</t>
  </si>
  <si>
    <t>Tangki Yamaha 15 ltr Plastik</t>
  </si>
  <si>
    <t>Tangki Yamaha 18 ltr Elektric</t>
  </si>
  <si>
    <t>Tangki Yamaha 18 ltr Elektric Litium Baterai</t>
  </si>
  <si>
    <t>Tangki Yoto 15 Ltr</t>
  </si>
  <si>
    <t>Tangki Yoto 15 ltr SS</t>
  </si>
  <si>
    <t>Tangki Yoto 15 ltr Stik Stainless</t>
  </si>
  <si>
    <t>Tangki Yoto 15 x 2 ltr Stainless</t>
  </si>
  <si>
    <t>Tangki Yoto 16 Ltr Elektrik</t>
  </si>
  <si>
    <t>Tangki Yoto 16 ltr BTR Biru</t>
  </si>
  <si>
    <t>Tangki Yoto 16 ltr Elektrik</t>
  </si>
  <si>
    <t>Tangki Yoto 16 ltr Stik Stainless</t>
  </si>
  <si>
    <t>Tangki Yoto 20 Ltr-7</t>
  </si>
  <si>
    <t>Tangki Yoto 20 X 2 ltr</t>
  </si>
  <si>
    <t>Tangki Yoto 6 X 4 ltr</t>
  </si>
  <si>
    <t>Tangki Yoto 6 X 5 ltr Stainless</t>
  </si>
  <si>
    <t>Tangki Yoto Mesin 20 ltr</t>
  </si>
  <si>
    <t>Tangki Yoto Mist Blower 20 ltr</t>
  </si>
  <si>
    <t>Tantan 250 SC 20 X 500 ml</t>
  </si>
  <si>
    <t>Tantan 250 SC 40 X 250 ml</t>
  </si>
  <si>
    <t>Karbendazim,Tebokonazol</t>
  </si>
  <si>
    <t>Karbendazim.Tebokonazol</t>
  </si>
  <si>
    <t>Tape Compo Polytron</t>
  </si>
  <si>
    <t>Target 500 SC 100 X 50 ml</t>
  </si>
  <si>
    <t>Fenomidon</t>
  </si>
  <si>
    <t>Teballo 250 SL Red 25 X 400 ml</t>
  </si>
  <si>
    <t>Teflon Maxim</t>
  </si>
  <si>
    <t>Teko Pitcher Set</t>
  </si>
  <si>
    <t>Teko Tea Set</t>
  </si>
  <si>
    <t>Tembus 15 X 1 ltr</t>
  </si>
  <si>
    <t>Sarana Agro Lestari</t>
  </si>
  <si>
    <t>Tembus 20 X 500 ml</t>
  </si>
  <si>
    <t>Tenac Sticker 40 X 500 ml</t>
  </si>
  <si>
    <t>Pertamina</t>
  </si>
  <si>
    <t>Tenano 360 SC 50 X 100 ml</t>
  </si>
  <si>
    <t>Spinetoram. Methoxyfenozide</t>
  </si>
  <si>
    <t>Spinetoram, Methoxyfenozide</t>
  </si>
  <si>
    <t>Termiban 400 EC 20 X 500 ml</t>
  </si>
  <si>
    <t>Termiban 400 EC 50 X 100 ml</t>
  </si>
  <si>
    <t>Terminator 100 X 100 ml</t>
  </si>
  <si>
    <t>Terong Antaboga 20 X 12 X 10 gr</t>
  </si>
  <si>
    <t>Terong Antaboga 20 X 24 X 10 gr</t>
  </si>
  <si>
    <t>Terong Bondan 12 X 15 X 10 gr</t>
  </si>
  <si>
    <t>Terong Bungo 1 kg</t>
  </si>
  <si>
    <t>Terong Hijo 1 kg</t>
  </si>
  <si>
    <t>Terong Karuna 1 kg</t>
  </si>
  <si>
    <t>Terong Naga Hijau 20 X 20 X 15 gr</t>
  </si>
  <si>
    <t>Terong OR Fabian 10 X 5 gr</t>
  </si>
  <si>
    <t>Terong OR Gading 10 X 5 gr</t>
  </si>
  <si>
    <t>Terong Pandega Hijau 20 X 20 X 5 gr</t>
  </si>
  <si>
    <t>Terong Pandega Ungu 20 X 20 X 5 gr</t>
  </si>
  <si>
    <t>Terong Prince 07 F1 20 X 12 X 10 gr</t>
  </si>
  <si>
    <t>Terong Ratih Hijau 20 X 12 X 10 gr</t>
  </si>
  <si>
    <t>Terong Ratih Hijau 20 X 24 X 10 gr</t>
  </si>
  <si>
    <t>Terong Ratih Hijau 500 X 1 gr</t>
  </si>
  <si>
    <t>Terong Ratih Ungu 20 X 24 X 10 gr</t>
  </si>
  <si>
    <t>Terong Ratih Ungu 500 X 1 gr</t>
  </si>
  <si>
    <t>Terong Ratih Ungu 60 X 1 gr</t>
  </si>
  <si>
    <t>Terong Ronggo 12 X 15 X 10 gr</t>
  </si>
  <si>
    <t>Terong Sriti 12 X 15 X 10 gr</t>
  </si>
  <si>
    <t>Terong Ungu 6 X 35 X 5 gr</t>
  </si>
  <si>
    <t>Thricaderma (Sample)</t>
  </si>
  <si>
    <t>Throne 250 EC 20 X 100 ml</t>
  </si>
  <si>
    <t>Ti-Gold 10 WP 10 X 20 X 25 gr</t>
  </si>
  <si>
    <t>Etil Pirazosulfuron</t>
  </si>
  <si>
    <t>Tiezen 20 X 1 kg</t>
  </si>
  <si>
    <t>Tiezen 40 x 500 gr</t>
  </si>
  <si>
    <t>Tiezen 80 X 250 gr</t>
  </si>
  <si>
    <t>Tiezene 80 WP 80 X 250 gr</t>
  </si>
  <si>
    <t>Tim Top 135 SL 20 X 1 ltr</t>
  </si>
  <si>
    <t>Tim Top 135 SL 20 ltr</t>
  </si>
  <si>
    <t>Tim Top 135 SL 4 X 5 ltr</t>
  </si>
  <si>
    <t>Timber 65 WP 100 ml</t>
  </si>
  <si>
    <t>Timun Berta Hijau 10 gr</t>
  </si>
  <si>
    <t>Timun Citra Baby F1 12 X 15 X 400 seed</t>
  </si>
  <si>
    <t>Timun Ebony 5 gr</t>
  </si>
  <si>
    <t>Timun Expo 200 X 10 gr</t>
  </si>
  <si>
    <t>Timun Goldie 20 X 15 X 10 gr</t>
  </si>
  <si>
    <t>Timun Harmony 20 X 12 X 25 gr</t>
  </si>
  <si>
    <t>Timun Harmony Plus 20 X 12 X 20 gr</t>
  </si>
  <si>
    <t>Timun Harmony Plus 20 X 6 X 20 gr</t>
  </si>
  <si>
    <t>Timun Harmony Plus 480 X 10 gr</t>
  </si>
  <si>
    <t>Timun Hercules 20 X 12 X 10 gr</t>
  </si>
  <si>
    <t>Timun Hercules Plus 20 X 12 X 20 gr</t>
  </si>
  <si>
    <t>Sekawan Tani Indonesia, CV</t>
  </si>
  <si>
    <t>Timun Komandan F1 12 X 10 X 20 gr</t>
  </si>
  <si>
    <t>Timun Komando F1 12 X 10 X 20 gr</t>
  </si>
  <si>
    <t>Timun Laksita 20 X 10 X 10 gr</t>
  </si>
  <si>
    <t>Timun Lavanta F1 10 X 10 X 20 gr</t>
  </si>
  <si>
    <t>Timun Loren 12 X 10 X 20 gr</t>
  </si>
  <si>
    <t>Timun Master AS 222 20 X 10 X 20 gr</t>
  </si>
  <si>
    <t>Timun Model 21 20 X 12 X 10 gr</t>
  </si>
  <si>
    <t>Timun Natanz F1 12 X 10 X 20 gr</t>
  </si>
  <si>
    <t>Timun OP Windu 15 X 20 gr</t>
  </si>
  <si>
    <t>Timun OR Mini Missile 10 X 20 ml</t>
  </si>
  <si>
    <t>Timun OR Missile 10 X 500 biji</t>
  </si>
  <si>
    <t>Timun Perwira 20 X 15 X 20 gr</t>
  </si>
  <si>
    <t>Timun Pisa F1 12 X 10 X 20 gr</t>
  </si>
  <si>
    <t>Timun Pisa F1 12 X 15 X 10 gr</t>
  </si>
  <si>
    <t>Timun Pluto 10 X 20 gr</t>
  </si>
  <si>
    <t>Timun Renes F1 5 gr (Sample)</t>
  </si>
  <si>
    <t>Timun Ronaldo F1 12 X 10 X 400 seed</t>
  </si>
  <si>
    <t>Timun Samitra 20 X 10 X 10 gr</t>
  </si>
  <si>
    <t>Timun Semi F1 5 gr (Sample)</t>
  </si>
  <si>
    <t>Timun Sukoi Hijau 1 kg</t>
  </si>
  <si>
    <t>Timun TM Belini 5 X 20 gr</t>
  </si>
  <si>
    <t>Timun Titan Plus 20 X 12 X 10 gr</t>
  </si>
  <si>
    <t>Timun Titan Plus 20 X 6 X 20 gr</t>
  </si>
  <si>
    <t>Timun Wuku 1 kg</t>
  </si>
  <si>
    <t>Tinker 200 ml (Sample)</t>
  </si>
  <si>
    <t>Fluazinam, Dimetomorf</t>
  </si>
  <si>
    <t>Fluazinam &amp; Dimetomorf</t>
  </si>
  <si>
    <t>Fluazinam. Dimetomorf</t>
  </si>
  <si>
    <t>Tomat 13-1 1 kg</t>
  </si>
  <si>
    <t>Tomat Anita 6 X 20 X 5 gr</t>
  </si>
  <si>
    <t>Tomat Antirus 25 X 5 gr</t>
  </si>
  <si>
    <t>Tomat Benvito 10 X 5 gr</t>
  </si>
  <si>
    <t>Tomat Benvito 1750 biji</t>
  </si>
  <si>
    <t>Tomat Citra Asia 12 X 20 X 1750 seed</t>
  </si>
  <si>
    <t>Tomat Citra Asia 12 X 20 X 5 gr</t>
  </si>
  <si>
    <t>Tomat Citra Asia F1 12 X 20 X 5 gr</t>
  </si>
  <si>
    <t>Tomat Corona 402 20 X 24 X 5 gr</t>
  </si>
  <si>
    <t>Tomat Dokvito 10 X 5 gr</t>
  </si>
  <si>
    <t>Tomat Fiesta F1 12 X 20 X 1750 seed</t>
  </si>
  <si>
    <t>Tomat Fiesta F1 12 X 20 X 5 gr</t>
  </si>
  <si>
    <t>Tomat Fortuna 20 X 30 X 5 gr</t>
  </si>
  <si>
    <t>Tomat Fortuna 23 20 X 20 X 5 gr</t>
  </si>
  <si>
    <t>Tomat Fortuna 23 20 X 24 X 5 gr</t>
  </si>
  <si>
    <t>Tomat Grand Sakina F1 12 X 20 X 5 gr</t>
  </si>
  <si>
    <t>Tomat Himalaya F1 20 X 25 X 5 gr</t>
  </si>
  <si>
    <t>Tomat Karina 12 X 15 X 10 gr</t>
  </si>
  <si>
    <t>Tomat Kharisma 20 X 30 X 5 gr</t>
  </si>
  <si>
    <t>Tomat Larisa 20 X 10 gr</t>
  </si>
  <si>
    <t>Tomat Maleo F1 12 X 20 X 1750 seed</t>
  </si>
  <si>
    <t>Tomat Maleo F1 12 X 20 X 5 gr</t>
  </si>
  <si>
    <t>Tomat Raja Seed Intan 20 X 25 X 5 gr</t>
  </si>
  <si>
    <t>Tomat Royal 58 20 X 24 X 5 gr</t>
  </si>
  <si>
    <t>Tomat Sakina 12 X 20 X 5 gr</t>
  </si>
  <si>
    <t>Tomat Santika 12 X 20 X 5 gr</t>
  </si>
  <si>
    <t>Tomat Saviro 18 X 25 X 5 gr</t>
  </si>
  <si>
    <t>Tomat Servo F1 12 X 20 X 1750 seed</t>
  </si>
  <si>
    <t>Tomat Sinta 1 gr</t>
  </si>
  <si>
    <t>Tomat Swadesi F1 12 X 20 X 1750 seed</t>
  </si>
  <si>
    <t>Tomat Synta 18 X 25 X 5 gr</t>
  </si>
  <si>
    <t>Tomat TM Buena 10 X 5 gr</t>
  </si>
  <si>
    <t>Tomat TM Vista 10 X 10 gr</t>
  </si>
  <si>
    <t>Tomat TO 244 12 X 20 X 1750 seed</t>
  </si>
  <si>
    <t>Tomat Timoty 12 X 20 X 1750 seed</t>
  </si>
  <si>
    <t>Tomat Tinatoon F1 12 X 20 X 1750 seed</t>
  </si>
  <si>
    <t>Tomat Tinatoon F1 5 gr (Sample)</t>
  </si>
  <si>
    <t>Tomat Victory 20 X 30 X 5 gr</t>
  </si>
  <si>
    <t>Tomat Victory 50 X 0.5 gr</t>
  </si>
  <si>
    <t>Tomat Victory 50 X 0.5gr</t>
  </si>
  <si>
    <t>Tomat Vitalia F1 12 X 20 X 5 gr</t>
  </si>
  <si>
    <t>Tomat Warda 12 X 20 X 5 gr</t>
  </si>
  <si>
    <t>Tombak 189 EC 20 X 400 ml</t>
  </si>
  <si>
    <t>Tonika 24 X 500 ml</t>
  </si>
  <si>
    <t>Tonika 24 X 500 ml (Sampel)</t>
  </si>
  <si>
    <t>Tonika 40 X 250 ml</t>
  </si>
  <si>
    <t>Topaz 15 EC 50 X 100 ml</t>
  </si>
  <si>
    <t>Topi Banteng</t>
  </si>
  <si>
    <t>Topi Bionta</t>
  </si>
  <si>
    <t>Topi Dekalb</t>
  </si>
  <si>
    <t>Topi Exocet</t>
  </si>
  <si>
    <t>Topi Jagung DK3</t>
  </si>
  <si>
    <t>Topi PAC 789</t>
  </si>
  <si>
    <t>Topi Racumin</t>
  </si>
  <si>
    <t>Topi Spontan</t>
  </si>
  <si>
    <t>Topi Yoto</t>
  </si>
  <si>
    <t>Topnil 50 EC 20 X 500 ml</t>
  </si>
  <si>
    <t>Topnil 50 EC 50 X 100 ml</t>
  </si>
  <si>
    <t>Topnil 50 SC 50 X 100 ml</t>
  </si>
  <si>
    <t>Topshot 60 OD 20 X 250 ml</t>
  </si>
  <si>
    <t>Cyhalofop-Butyl, Penoksulam</t>
  </si>
  <si>
    <t>Topshot 60 OD 20 X 500 ml</t>
  </si>
  <si>
    <t>Topshot 60 OD 24 X 250 ml</t>
  </si>
  <si>
    <t>Topshot 60 OD 24 x 250 ml</t>
  </si>
  <si>
    <t>Cyhalofop-Butyl. Penoksulam</t>
  </si>
  <si>
    <t>Topsil B/K 144 X 85 gr</t>
  </si>
  <si>
    <t>Trisna, CV</t>
  </si>
  <si>
    <t>Topsil B/K 150 X 85 gr</t>
  </si>
  <si>
    <t>Topsil D 500 ml</t>
  </si>
  <si>
    <t>Topsil D/H 144 X 85 gr</t>
  </si>
  <si>
    <t>Topsil D/H 150 X 85 gr</t>
  </si>
  <si>
    <t>Metil tiofonat</t>
  </si>
  <si>
    <t>Topsin M 70 WP 20 X 500 gr</t>
  </si>
  <si>
    <t>Petrokimia Gresik, PT</t>
  </si>
  <si>
    <t>Metil Tiofanat</t>
  </si>
  <si>
    <t>Topsin M 70 WP 20 x 500 gr</t>
  </si>
  <si>
    <t>Topzone 150 SL 15 x 1 ltr</t>
  </si>
  <si>
    <t>Topzone 276 SL 15 x 1 ltr</t>
  </si>
  <si>
    <t>Toxafine 400 EC (Sampel)</t>
  </si>
  <si>
    <t>Transformer 20 X 500 ml</t>
  </si>
  <si>
    <t>Trebaaz 70 WP 50 X 100 gr</t>
  </si>
  <si>
    <t>Tree Sprayer Butterfly (GA)</t>
  </si>
  <si>
    <t>Tricho Plus AP 100 X 100 gr</t>
  </si>
  <si>
    <t>Trichoderma harzianum</t>
  </si>
  <si>
    <t>Tricocel 525 SE 50 X 100 ml</t>
  </si>
  <si>
    <t>trisiklazol dan propokonazol</t>
  </si>
  <si>
    <t>Tricocel 525 SE 50 X 250 ml</t>
  </si>
  <si>
    <t>azoksistrobin, mankozeb, tebukonazol</t>
  </si>
  <si>
    <t>azoksistrobin. mankozeb. tebukonazol</t>
  </si>
  <si>
    <t>Siromazin</t>
  </si>
  <si>
    <t>Trigard 75 WP 100 X 50 gr</t>
  </si>
  <si>
    <t>Trigger 20 WT 10 X 10 X 5 gr</t>
  </si>
  <si>
    <t>Silicone Oil &amp; Emulsifier</t>
  </si>
  <si>
    <t>Trisula 450 SL 50 X 100 ml</t>
  </si>
  <si>
    <t>Trisula 450 SL 50 X 200 ml</t>
  </si>
  <si>
    <t>Trivia 73 WP 200 X 50 gr</t>
  </si>
  <si>
    <t>Fluopikolid &amp; Propineb</t>
  </si>
  <si>
    <t>Trivia 73 WP 50 X 200 gr</t>
  </si>
  <si>
    <t>Tuntas 300/100 SL 20 ltr</t>
  </si>
  <si>
    <t>Tuntas 300/100 SL 4 X 5 ltr</t>
  </si>
  <si>
    <t>Turbo Up Gold 525 SL 20 X 500 ml</t>
  </si>
  <si>
    <t>Turbotox 150 SL 20 X 1 ltr</t>
  </si>
  <si>
    <t>Turbotox 150 SL 20 ltr</t>
  </si>
  <si>
    <t>Turbotox 150 SL 4 X 5 ltr</t>
  </si>
  <si>
    <t>Turex WP 100 X 100 gr</t>
  </si>
  <si>
    <t>Delta Endotaxin</t>
  </si>
  <si>
    <t>Tutup Sprayer Star Metal</t>
  </si>
  <si>
    <t>USP Asnita Tawon 10 X 5 kg</t>
  </si>
  <si>
    <t>USP Asnita Tawon 25 kg</t>
  </si>
  <si>
    <t>USP Asnita Tawon 8 X 5 kg</t>
  </si>
  <si>
    <t>Umbul-umbul Alphadine</t>
  </si>
  <si>
    <t>Umbul-umbul Armeira</t>
  </si>
  <si>
    <t>Umbul-umbul Associate</t>
  </si>
  <si>
    <t>Umbul-umbul Bisi 77</t>
  </si>
  <si>
    <t>Unibro 500/50 SC 15 X 1 ltr</t>
  </si>
  <si>
    <t>Unifos Single Phosphate 50 kg (Sample)</t>
  </si>
  <si>
    <t>Profenofos + Cypermethrin</t>
  </si>
  <si>
    <t>klorfenapir + Emamectin Benzoat</t>
  </si>
  <si>
    <t>Unihit 100/20 SC 40 X 250 ml (Sample)</t>
  </si>
  <si>
    <t>Unilax 72 WP 100 X 100 gr</t>
  </si>
  <si>
    <t>Mankozeb. Metalaksil</t>
  </si>
  <si>
    <t>Mankozeb, Metalaksil</t>
  </si>
  <si>
    <t>Unilax 72 WP 20 X 500 gr</t>
  </si>
  <si>
    <t>Uniquat 276 SL 10 X 1 ltr</t>
  </si>
  <si>
    <t>Uniquat 276 SL 2 X 5 ltr</t>
  </si>
  <si>
    <t>Uniquat 276 SL 20 ltr</t>
  </si>
  <si>
    <t>tiametoksam &amp; lamda sihalotrin</t>
  </si>
  <si>
    <t>Uprise 100 ml (Sample)</t>
  </si>
  <si>
    <t>Bacteria Rhodovulum</t>
  </si>
  <si>
    <t>Uprise 20 X 250 ml</t>
  </si>
  <si>
    <t>Uranus 90 WP 1 kg</t>
  </si>
  <si>
    <t>Urecote 50 kg</t>
  </si>
  <si>
    <t>Uthane Blue 80 WP 1 kg</t>
  </si>
  <si>
    <t>V PRO 50 SC 50 ml</t>
  </si>
  <si>
    <t>V Pro 50 EC 1 ltr</t>
  </si>
  <si>
    <t>V Pro 50 SC 1 ltr</t>
  </si>
  <si>
    <t>Vacum Cleaner</t>
  </si>
  <si>
    <t>Valetudo 600 SC 50 X 100 ml</t>
  </si>
  <si>
    <t>klorfenapir</t>
  </si>
  <si>
    <t>Valetudo 600 SC 50 X 250 ml</t>
  </si>
  <si>
    <t>Valiant 50 EC 20 X 500 ml</t>
  </si>
  <si>
    <t>Valiant 50 EC 40 X 250 ml</t>
  </si>
  <si>
    <t>Valis M 66 WG 40 X 200 gr</t>
  </si>
  <si>
    <t>Valifenolat. Mankozeb</t>
  </si>
  <si>
    <t>Valifenolat, Mankozeb</t>
  </si>
  <si>
    <t>Valis M 66 WG 8 X 20 X 50 gr</t>
  </si>
  <si>
    <t>Asam Humat</t>
  </si>
  <si>
    <t>Flumioksazin</t>
  </si>
  <si>
    <t>Vande 100 X 100 ml</t>
  </si>
  <si>
    <t>Vande 6 X 20 X 100 ml</t>
  </si>
  <si>
    <t>Vayego 200 SC 100 X 100 ml</t>
  </si>
  <si>
    <t>Tetraniliprol</t>
  </si>
  <si>
    <t>Vayego 200 SC 100 X 50 ml</t>
  </si>
  <si>
    <t>Venop 60 WP 100 X 100 gr</t>
  </si>
  <si>
    <t>Ventrex 250 EC 50 X 50 ml (Sample)</t>
  </si>
  <si>
    <t>Ventura 3GR 10 X 2 kg</t>
  </si>
  <si>
    <t>Ventura 3GR 18 X 1 kg</t>
  </si>
  <si>
    <t>Asam Klorobromo Isosianurik</t>
  </si>
  <si>
    <t>asam kloro bromo iso sianurik (chlorobromo Isocyanuric acid)</t>
  </si>
  <si>
    <t>Veto 650 EC 100 ml (Sample)</t>
  </si>
  <si>
    <t>Victory Mix 8/64 25 X 400 gr</t>
  </si>
  <si>
    <t>Klorantranilipol &amp; Tiametoksam</t>
  </si>
  <si>
    <t>Voliam Targo 50 X 100 ml</t>
  </si>
  <si>
    <t>Abamektin &amp; Klorantarniliprol</t>
  </si>
  <si>
    <t>Wajan Maxima 22 cm</t>
  </si>
  <si>
    <t>Waluh Hammer 20 X 12 X 10 gr</t>
  </si>
  <si>
    <t>Wellnoid 60 WP 100 X 100 gr</t>
  </si>
  <si>
    <t>Wellnoid 60 WP 100 X 50 gr</t>
  </si>
  <si>
    <t>Wellnoid 60 WP 50 X 100 gr</t>
  </si>
  <si>
    <t>Wenadri 80 WP 30 X 400 gr M2U (Sample)</t>
  </si>
  <si>
    <t>Wendry 75 WP 100 X 100 gr M2U (Sample)</t>
  </si>
  <si>
    <t>Wendry 75 WP 100 X 50 gr M2U (Sample)</t>
  </si>
  <si>
    <t>Wendry 75 WP 20 X 500 gr (M2U) Sampel</t>
  </si>
  <si>
    <t>Wet Off 500 L 40 X 200 ml</t>
  </si>
  <si>
    <t>Wetcit 24 X 500 ml</t>
  </si>
  <si>
    <t>Wetcit 48 X 250 ml</t>
  </si>
  <si>
    <t>Winder 25 WP 110 X 100 gr</t>
  </si>
  <si>
    <t>Winder 25 WP 160 X 25 gr</t>
  </si>
  <si>
    <t>Winfos 525 SL 20 X 1 ltr</t>
  </si>
  <si>
    <t>Winfos 525 SL 20 ltr</t>
  </si>
  <si>
    <t>Winfos 525 SL 4 X 5 ltr</t>
  </si>
  <si>
    <t>Woko Zim 50 X 100 ml</t>
  </si>
  <si>
    <t>Silica</t>
  </si>
  <si>
    <t>Xaler 75 WG 50 X 100 ml</t>
  </si>
  <si>
    <t>Xemco 300 SC 48 X 100 ml</t>
  </si>
  <si>
    <t>Fipronil &amp; Sulfoksalfor</t>
  </si>
  <si>
    <t>Yasitrin 30 EC 25 X 400 ml</t>
  </si>
  <si>
    <t>Yokozuna 210 SC 50 X 100 ml</t>
  </si>
  <si>
    <t>fenoksanil</t>
  </si>
  <si>
    <t>Yoto Automatic Hand Sprayer YT 16 BTR/RW Tipe Knapsak</t>
  </si>
  <si>
    <t>natrium lauril eter sulfat</t>
  </si>
  <si>
    <t>Yupi Toples</t>
  </si>
  <si>
    <t>ZA China 50 kg (tidak dipakai)</t>
  </si>
  <si>
    <t>ZA Kristal 50 kg</t>
  </si>
  <si>
    <t>ZA</t>
  </si>
  <si>
    <t>ZA Kuning 50 kg</t>
  </si>
  <si>
    <t>ZA Lao Ying 50 kg</t>
  </si>
  <si>
    <t>ZA Primark 50 kg</t>
  </si>
  <si>
    <t>ZA Tawon 50 kg</t>
  </si>
  <si>
    <t>ZPT Proud 4 EC 100 X 100 ml</t>
  </si>
  <si>
    <t>ZPT Proud 4 EC 20 X 500 ml</t>
  </si>
  <si>
    <t>ZPT Proud 4 EC 40 X 250 ml</t>
  </si>
  <si>
    <t>Zegran 50 kg</t>
  </si>
  <si>
    <t>Extrak Rumput Laut</t>
  </si>
  <si>
    <t>Zenicore 70 WP 5 X 100 gr (Sample)</t>
  </si>
  <si>
    <t>Zephyr 60 WP 80 X 250 gr</t>
  </si>
  <si>
    <t>Carsiben</t>
  </si>
  <si>
    <t>Zintop 70 WG 50 X 60 gr</t>
  </si>
  <si>
    <t>metribuzin</t>
  </si>
  <si>
    <t>Zorvec Encantia 330 SE 20 X 150 ml</t>
  </si>
  <si>
    <t>famoksadon &amp; oksatiapiprolin</t>
  </si>
  <si>
    <t>Zylene 80 WG 20 X 1 kg</t>
  </si>
  <si>
    <t>EXP</t>
  </si>
  <si>
    <t>Agus 500 SC 100 X 100 ml</t>
  </si>
  <si>
    <t>Agus 500 SC 40 X 250 ml</t>
  </si>
  <si>
    <t>Alat Kocor Pupuk Cair Quda Karisma 20 ltr</t>
  </si>
  <si>
    <t>Alat Kocor Pupuk Padat Quda Karisma 25 ltr</t>
  </si>
  <si>
    <t>Almix 247 ZC 40 X 250 ml</t>
  </si>
  <si>
    <t>Amco Up 486 SL 20 X 1 ltr</t>
  </si>
  <si>
    <t>Amiboost Vegetative 10 X 1 ltr</t>
  </si>
  <si>
    <t>Amolin 300 EC 100 X 100 ml</t>
  </si>
  <si>
    <t>Amolin 300 EC 40 X 250 ml</t>
  </si>
  <si>
    <t>Arendi 20/10 WP 20 X 20 X 25 gr</t>
  </si>
  <si>
    <t>Armeira 30 WG 10 X 20 X 50 gr</t>
  </si>
  <si>
    <t>Basfoliar Klep Premium 20 X 500 ml</t>
  </si>
  <si>
    <t>Basrata 150 SL 50 X 250 ml</t>
  </si>
  <si>
    <t>Bellator 265 SC 20 X 100 ml</t>
  </si>
  <si>
    <t>Biosoft 20 X 500 ml</t>
  </si>
  <si>
    <t>Boron 6 X 200 X 1 gr</t>
  </si>
  <si>
    <t>Braphon 488 SL 50 X 100 ml</t>
  </si>
  <si>
    <t>Brasso 250 EC 20 X 250 ml</t>
  </si>
  <si>
    <t>Brasso 250 EC 20 X 400 ml</t>
  </si>
  <si>
    <t>Desanto 200 SL 100 X 100 ml</t>
  </si>
  <si>
    <t>Desanto 200 SL 40 X 250 ml</t>
  </si>
  <si>
    <t>Durus 70 WG 8 X 10 X 25 gr + 5 gr</t>
  </si>
  <si>
    <t>Elazaro 17/8 WG 10 X 20 X 50 gr</t>
  </si>
  <si>
    <t>Emaplus 50 EC 50 X 50 ml</t>
  </si>
  <si>
    <t>Emaplus 50 EC 20 X 400 ml</t>
  </si>
  <si>
    <t>Fondua 375 SC 50 X 100 ml</t>
  </si>
  <si>
    <t>Gamectin 30 EC 100 X 100 ml</t>
  </si>
  <si>
    <t>Ga Plus 20TB 35 X 10 X 5 gr</t>
  </si>
  <si>
    <t>Gardara 10 SP 100 X 100 gr</t>
  </si>
  <si>
    <t>Gibraz 20/125 OD 100 X 80 ml</t>
  </si>
  <si>
    <t>GG Akar 50 X 100 ml (M2U)</t>
  </si>
  <si>
    <t>GW Magicgro G6 48 X 248 ml (Sampel)</t>
  </si>
  <si>
    <t>GW Vit B1+B6 100 X 100 ml</t>
  </si>
  <si>
    <t>Hexacar 50/50 SC 40 X 250 ml</t>
  </si>
  <si>
    <t>Hoky 30 EC 16 X 1 ltr</t>
  </si>
  <si>
    <t>Jagung Q-235 10 X 1 Kg</t>
  </si>
  <si>
    <t>Jagung Bisi 959 20 X 1 kg</t>
  </si>
  <si>
    <t>Jagung Bisi 77 20 X 1 kg</t>
  </si>
  <si>
    <t>Jagung Bisi 959 20 X 1 kg + Kaos</t>
  </si>
  <si>
    <t>Kloper 500 SL 12 X 1 ltr</t>
  </si>
  <si>
    <t>Konsep 50 EC 25 X 500 ml</t>
  </si>
  <si>
    <t>Liding 240 EC 64 X 90 ml</t>
  </si>
  <si>
    <t>Metachlor 650 EC 50 ml (S)</t>
  </si>
  <si>
    <t>Mulsa Karisma Q989 70 cm X 8 kg (Roll) Merah</t>
  </si>
  <si>
    <t>Mulsa Karisma Q989 70 cm X 16 kg (Roll) Merah</t>
  </si>
  <si>
    <t>Mulsa Dewata Biru 60 cm X 18 kg (roll)</t>
  </si>
  <si>
    <t>Mulsa Karisma Q989 50 cm X 8 kg (Roll)</t>
  </si>
  <si>
    <t>Mulsa Hanoman 60 cm X 17 kg (Roll)</t>
  </si>
  <si>
    <t>Mulsa Hanoman 50 cm X 17 kg (Roll)</t>
  </si>
  <si>
    <t>Mulsa Dewata Biru 60 cm X 9 kg (roll)</t>
  </si>
  <si>
    <t>Neo Foxs 200 EC 50 X 100 ml</t>
  </si>
  <si>
    <t>Neshoga 10 X 4 X 25 X 3 ml (S)</t>
  </si>
  <si>
    <t>Nikodem 240/10 OD 40 X 250 ml (Sample)</t>
  </si>
  <si>
    <t>NPK SiNutriHS 13-6-27-4+TE Booster (Hijau) NPG 25 kg</t>
  </si>
  <si>
    <t>Omni-Net 40 SP 100 X 100 gr</t>
  </si>
  <si>
    <t>Padi Janger Inpari-32 4 X 5 kg</t>
  </si>
  <si>
    <t>Pesnab Green 220 EC 500 ml</t>
  </si>
  <si>
    <t>Pestor Green 100 EC 500 ml</t>
  </si>
  <si>
    <t>Piraklo 250 EC 40 X 250 ml</t>
  </si>
  <si>
    <t>Polybag Alpen 10/20 X 40 cm - 25 X 1 kg</t>
  </si>
  <si>
    <t>Prima-Zol 250 EC 20 X 1 ltr</t>
  </si>
  <si>
    <t>Profuron 600 EC 40 X 250 ml</t>
  </si>
  <si>
    <t>Profuron 600 EC 20 X 500 ml</t>
  </si>
  <si>
    <t>Promo Joss 300 EC 50 X 250 ml</t>
  </si>
  <si>
    <t>Promo Joss 300 EC 20 X 500 ml</t>
  </si>
  <si>
    <t>Qiumex 36 EC 20 X 500 ml</t>
  </si>
  <si>
    <t>Qiustar 400 EC 50 X 100 ml</t>
  </si>
  <si>
    <t>Qiuvita Biru 16.32.16 20 X 500 gr</t>
  </si>
  <si>
    <t>Qiuvita Hijau 32.11.11 20 X 500 gr</t>
  </si>
  <si>
    <t>Qiuvita Hijau 32.11.11 100 X 100 gr</t>
  </si>
  <si>
    <t>Raja Mulsa Hijau 60 X 530 mt</t>
  </si>
  <si>
    <t>Raja Mulsa Hijau 60 X 260 mt</t>
  </si>
  <si>
    <t>Reader-x 20 X 1 kg</t>
  </si>
  <si>
    <t>Robust 100 X 100 ml</t>
  </si>
  <si>
    <t>Sagri-Storm 100/400/50 SC 40 X 250 ml</t>
  </si>
  <si>
    <t>Sagri-Storm 100/400/50 SC 20 X 1 ltr</t>
  </si>
  <si>
    <t>Sprayer Elektrik Quda Karisma 16 ltr</t>
  </si>
  <si>
    <t>Symbisect 2/30 WG 100 X 50 gr</t>
  </si>
  <si>
    <t>Symbisect 2/30 WG 50 X 100 gr</t>
  </si>
  <si>
    <t>Topida 25 WP 100 X 100 gr</t>
  </si>
  <si>
    <t>Unihit 100/20 SC 40 X 250 ml</t>
  </si>
  <si>
    <t>Vishaka 200 EC 20 X 500 ml</t>
  </si>
  <si>
    <t>Zenpro Mix 60 X 100 ml</t>
  </si>
  <si>
    <t>Zenpro Mix 40 X 250 ml</t>
  </si>
  <si>
    <t>Zinc 6 X 200 X 1 gr</t>
  </si>
  <si>
    <t>Abado 50 WP 20 X 6 X 40 gr</t>
  </si>
  <si>
    <t>Abado 50 WP 20 X 20 X 10 gr</t>
  </si>
  <si>
    <t>Accora 100 EC 20 X 500 ml</t>
  </si>
  <si>
    <t>Ace-One 75 SP 25 X 400 gr</t>
  </si>
  <si>
    <t>Ace-One 75 SP 50 X 100 gr</t>
  </si>
  <si>
    <t>ACL 6 865 SL 50 X 200 ml</t>
  </si>
  <si>
    <t>ACL 6 865 SL 25 X 400 ml</t>
  </si>
  <si>
    <t>Actigrow 20 X 500 ml</t>
  </si>
  <si>
    <t>Actigrow 12 X 1 ltr</t>
  </si>
  <si>
    <t>Activation 20 X 500 ml</t>
  </si>
  <si>
    <t>Agapro 280 SL 50 X 80 ml</t>
  </si>
  <si>
    <t>Agapro 280 SL 40 X 200 ml</t>
  </si>
  <si>
    <t>Agxanazol 200/150 SC 50 X 100 ml</t>
  </si>
  <si>
    <t>Agxanazol 200/150 SC 20 X 250 ml</t>
  </si>
  <si>
    <t>Akrostar 40 WP 60 X 40 gr</t>
  </si>
  <si>
    <t>Akrostar 40 WP 100 X 100 gr</t>
  </si>
  <si>
    <t>Akrostar 40 WP 100 X 5 gr</t>
  </si>
  <si>
    <t>Alat Kocor Pupuk Cair Jitu 20 Ltr</t>
  </si>
  <si>
    <t>Alat Kocor Pupuk Padat Satagro 25 ltr</t>
  </si>
  <si>
    <t>Alexis 70 WP 30 X 400 gr</t>
  </si>
  <si>
    <t>Alexis 70 WP 15 X 800 gr</t>
  </si>
  <si>
    <t>Alfatox 50 EC 20 X 400 ml</t>
  </si>
  <si>
    <t>Alfatox 50 EC 40 X 200 ml</t>
  </si>
  <si>
    <t>Alfatox 50 EC 50 X 80 ml</t>
  </si>
  <si>
    <t>Amabas 500 EC 16 X 1 ltr</t>
  </si>
  <si>
    <t>Amabas 500 EC 20 X 400 ml</t>
  </si>
  <si>
    <t>Amazone 80 EC 40 X 200 ml</t>
  </si>
  <si>
    <t>Amco Up 486 SL 4 X 5 ltr</t>
  </si>
  <si>
    <t>Amco Up 486 SL 20 ltr</t>
  </si>
  <si>
    <t>Amegu 200 SL 20 X 1 ltr</t>
  </si>
  <si>
    <t>Amiboost Vegetative 20 X 500 ml</t>
  </si>
  <si>
    <t>Amiboost Generative 20 X 500 ml</t>
  </si>
  <si>
    <t>Amiboost Generative 10 X 1 ltr</t>
  </si>
  <si>
    <t>Amiboost Anti Stress 20 X 500 ml</t>
  </si>
  <si>
    <t>Amiboost Anti Stress 10 X 1 ltr</t>
  </si>
  <si>
    <t>Aminosong 20 X 500 ml</t>
  </si>
  <si>
    <t>Amira 10 X 500 ml</t>
  </si>
  <si>
    <t>Ampang 240 SL 20 X 1 ltr</t>
  </si>
  <si>
    <t>Ampang 240 SL 20 ltr</t>
  </si>
  <si>
    <t>Ampang 240 SL 4 X 5 ltr</t>
  </si>
  <si>
    <t>Android 72 EC 50 X 80 ml</t>
  </si>
  <si>
    <t>Android 72 EC 20 X 200 ml</t>
  </si>
  <si>
    <t>Android 72 EC 20 X 400 ml</t>
  </si>
  <si>
    <t>Aneto 50 EC 50 X 100 ml</t>
  </si>
  <si>
    <t>Aneto 0.5 G 10 X 1 kg</t>
  </si>
  <si>
    <t>Aneto 50 EC 30 X 500 ml + 2 pcs Neptune 8 gr</t>
  </si>
  <si>
    <t>Aneto 50 EC 50 X 250 ml + 1 pcs Neptune 8 gr</t>
  </si>
  <si>
    <t>A-PlusCal 20 X 250 gr</t>
  </si>
  <si>
    <t>Arcanate 40/160 SC 40 X 250 ml</t>
  </si>
  <si>
    <t>Asetor 250 EC 40 X 250 ml</t>
  </si>
  <si>
    <t>Asetop 30 EC 40 X 100 ml</t>
  </si>
  <si>
    <t>Asetop 30 EC 20 X 500 ml</t>
  </si>
  <si>
    <t>Asia Top 288 SL 20 X 1 ltr</t>
  </si>
  <si>
    <t>Asia Top 288 SL 4 X 5 ltr</t>
  </si>
  <si>
    <t>Asia Top 288 SL 20 ltr</t>
  </si>
  <si>
    <t>Asiacol 70 WP 20 X 250 gr</t>
  </si>
  <si>
    <t>Asiacol 70 WP 20 X 500 gr</t>
  </si>
  <si>
    <t>Asiacol 70 WP 12 X 1 kg</t>
  </si>
  <si>
    <t>Associate 200 SC 20 X 250 ml</t>
  </si>
  <si>
    <t>Associate 200 SC 50 X 80 ml</t>
  </si>
  <si>
    <t>Astana 60 WP 50 X 100 gr</t>
  </si>
  <si>
    <t>Bactocyn 150 AL 50 X 200 ml</t>
  </si>
  <si>
    <t>Bactocyn 150 AL 100 X 100 ml</t>
  </si>
  <si>
    <t>Bahsan 650 EC 100 X 80 ml</t>
  </si>
  <si>
    <t>Bahsan 650 EC 50 X 200 ml</t>
  </si>
  <si>
    <t>Baledo 250/50 SC 40 X 100 ml</t>
  </si>
  <si>
    <t>Baledo 250/50 SC 40 X 250 ml</t>
  </si>
  <si>
    <t>Basfoliar Combi Stipp 20 X 500 ml</t>
  </si>
  <si>
    <t>Basfoliar Aktif 20 X 500 ml</t>
  </si>
  <si>
    <t>Basgent 55 SC 50 X 100 ml</t>
  </si>
  <si>
    <t>Basgent 55 SC 50 X 250 ml</t>
  </si>
  <si>
    <t>Basgent 55 SC 20 X 500 ml</t>
  </si>
  <si>
    <t>Basrata 150 SL 20 X 500 ml</t>
  </si>
  <si>
    <t>Bastnate 200 SL 12 X 1 ltr</t>
  </si>
  <si>
    <t>Basvidor 25 WP 100 X 100 gr</t>
  </si>
  <si>
    <t>Basvidor 25 WP 50 X 200 gr</t>
  </si>
  <si>
    <t>Beensae EM9 Tani 20 X 1 ltr</t>
  </si>
  <si>
    <t>Beensae Khatrol 20 X 20 X 10 ml</t>
  </si>
  <si>
    <t>Beensae EM9 Tambak 20 X 1 ltr</t>
  </si>
  <si>
    <t>Bencore 250 EC 20 X 200 ml</t>
  </si>
  <si>
    <t>Bencore 250 EC 20 X 400 ml</t>
  </si>
  <si>
    <t>Bernas 250 EC 50 X 250 ml</t>
  </si>
  <si>
    <t>Bernas 250 EC 50 X 100 ml</t>
  </si>
  <si>
    <t>Bernice 5 SL 30 X 200 ml</t>
  </si>
  <si>
    <t>Bernice 5 SL 25 X 200 ml</t>
  </si>
  <si>
    <t>Bestani OK 300 SL 20 X 1 ltr</t>
  </si>
  <si>
    <t>Beta-Nil 76 WP 20 X 500 gr</t>
  </si>
  <si>
    <t>Biggrow Forte 6 X 200 X 1 gr</t>
  </si>
  <si>
    <t>Biggrow 20 WP 6 X 50 X 5 gr</t>
  </si>
  <si>
    <t>Biochem Umum 20 X 1 ltr</t>
  </si>
  <si>
    <t>Biochem Padi/Tikus 20 X 1 ltr</t>
  </si>
  <si>
    <t>Biochem Umum 30 X 500 ml</t>
  </si>
  <si>
    <t>Biochem Padi/ Tikus 30 X 500 ml</t>
  </si>
  <si>
    <t>Bionik 400 EC 50 X 100 ml</t>
  </si>
  <si>
    <t>Biosoft 20 X 1 ltr</t>
  </si>
  <si>
    <t>Blacer Booster Buah 25.79 L 24 X 500 ml</t>
  </si>
  <si>
    <t>Blacer Booster Daun 16.85 L 24 X 500 ml</t>
  </si>
  <si>
    <t>Blewah Blaster F1 12 X 15 X 15 gr</t>
  </si>
  <si>
    <t>BM Flythrin 100 EC 20 X 500 ml</t>
  </si>
  <si>
    <t>BM Promax 75 SP 20 X 500 gr</t>
  </si>
  <si>
    <t>BM Promax 75 SP 100 X 100 gr</t>
  </si>
  <si>
    <t>BM Zebco 80 WP 20 X 1 kg</t>
  </si>
  <si>
    <t>BM Jamurlang 300 EC 40 X 250 ml</t>
  </si>
  <si>
    <t>BM Lamda 50 EC 20 X 500 ml</t>
  </si>
  <si>
    <t>BM Masconil 50 SC 20 X 500 ml</t>
  </si>
  <si>
    <t>Bongkis 30 EC 100 X 100 ml</t>
  </si>
  <si>
    <t>Bongkis 30 EC 40 X 250 ml</t>
  </si>
  <si>
    <t>Bongkis 30 EC 20 X 500 ml</t>
  </si>
  <si>
    <t>Boosbloom 50 X 100 gr</t>
  </si>
  <si>
    <t>Braphon 488 SL 40 X 250 ml</t>
  </si>
  <si>
    <t>Brasso 250 EC 50 X 80 ml</t>
  </si>
  <si>
    <t>Bravoxone 276 SL 20 ltr</t>
  </si>
  <si>
    <t>Bravoxone 276 SL 4 X 5 ltr</t>
  </si>
  <si>
    <t>Bravoxone 276 SL 20 X 1 ltr (Label Kuda)</t>
  </si>
  <si>
    <t>Bravoxone 276 SL 20 X 1 ltr</t>
  </si>
  <si>
    <t>Bravoxone 276 SL 4 X 5 ltr (Label Kuda)</t>
  </si>
  <si>
    <t>Bravoxone 276 SL 20 ltr (Label Kuda)</t>
  </si>
  <si>
    <t>BT Plus 50 X 50 gr</t>
  </si>
  <si>
    <t>Bump 25/40 WP 100 X 100 gr</t>
  </si>
  <si>
    <t>Bump 25/40 WP 40 X 250 gr</t>
  </si>
  <si>
    <t>Bump 25/40 WP 5 X 40 X 25 gr</t>
  </si>
  <si>
    <t>Calcium 99 20 X 1 kg</t>
  </si>
  <si>
    <t>Calcium D-Diana 20 X 1 kg</t>
  </si>
  <si>
    <t>Caliwa 80 WP 20 X 0.9 kg</t>
  </si>
  <si>
    <t>Caliwa 80 WP 10 X 900 gr</t>
  </si>
  <si>
    <t>Cash Flow 30 EC 24 X 250 ml</t>
  </si>
  <si>
    <t>Cash Flow 30 EC 50 X 100 ml</t>
  </si>
  <si>
    <t>Castora 40 SP 10 X 10 X 100 gr</t>
  </si>
  <si>
    <t>Castora 40 SP 24 X 400 gr</t>
  </si>
  <si>
    <t>Castora 40 SP 50 X 200 gr</t>
  </si>
  <si>
    <t>Castora 40 SP 8 X 50 X 15 gr</t>
  </si>
  <si>
    <t>Ceba 125 EC 50 X 100 ml</t>
  </si>
  <si>
    <t>Ceba 125 EC 20 X 200 ml</t>
  </si>
  <si>
    <t>Ceba 125 EC 20 X 400 ml</t>
  </si>
  <si>
    <t>Chief 480 SL 4 X 5 ltr</t>
  </si>
  <si>
    <t>Chief 480 SL 20 ltr</t>
  </si>
  <si>
    <t>Clinger Pro 150/300 EC 48 X 250 ml</t>
  </si>
  <si>
    <t>Cobra 15 EC 20 X 1 ltr</t>
  </si>
  <si>
    <t>Cobra 15 EC 20 X 200 ml</t>
  </si>
  <si>
    <t>Cobra 15 EC 50 X 100 ml</t>
  </si>
  <si>
    <t>Cobra 15 EC 20 X 500 ml</t>
  </si>
  <si>
    <t>Copcide 77 WP 100 X 100 gr</t>
  </si>
  <si>
    <t>Corida 50 SC 40 X 250 ml</t>
  </si>
  <si>
    <t>Corida 50 SC 20 X 500 ml</t>
  </si>
  <si>
    <t>Cowin 550 EC 25 X 400 ml</t>
  </si>
  <si>
    <t>Cymoxan 15 WP 40 X 250 gr</t>
  </si>
  <si>
    <t>Dektin 30 WG 20 X 200 gr</t>
  </si>
  <si>
    <t>Dektin 30 WG 50 X 50 gr</t>
  </si>
  <si>
    <t>Dektin 30 WG 12 X 500 gr</t>
  </si>
  <si>
    <t>Dellacid 525 EC 40 x 200 ml</t>
  </si>
  <si>
    <t>Dellacid 525 EC 20 x 1 ltr</t>
  </si>
  <si>
    <t>Dellacid 525 EC 25 X 500 ml</t>
  </si>
  <si>
    <t>Dewa Dewi 15 X 1 ltr</t>
  </si>
  <si>
    <t>Dewa Dewi 20 X 500 ml</t>
  </si>
  <si>
    <t>DK Duopro 490 EC 40 X 250 ml</t>
  </si>
  <si>
    <t>DK Fenzo 120 SC 40 X 250 ml</t>
  </si>
  <si>
    <t>DK Fenzo 120 SC 20 X 500 ml</t>
  </si>
  <si>
    <t>DK Fenzo 120 SC 50 X 100 ml</t>
  </si>
  <si>
    <t>DK Zol Extra 300 SC 100 X 80 ml</t>
  </si>
  <si>
    <t>Dmectin 530 SL 12 X 1 ltr</t>
  </si>
  <si>
    <t>Dmectin 530 SL 20 X 500 ml</t>
  </si>
  <si>
    <t>Dmectin 530 SL 24 X 250 ml</t>
  </si>
  <si>
    <t>Dumil 40 SP 100 X 100 gr</t>
  </si>
  <si>
    <t>Dumil 40 SP 25 X 400 gr</t>
  </si>
  <si>
    <t>Durus 70 WG 20 X 100 gr</t>
  </si>
  <si>
    <t>Edo 25 WG 100 X 100 gr</t>
  </si>
  <si>
    <t>Elazaro 17/8 WG 10 X 20 X 10 gr</t>
  </si>
  <si>
    <t>Emacel 30 EC 10 X 1 ltr</t>
  </si>
  <si>
    <t>Emaplus 50 EC 50 X 80 ml</t>
  </si>
  <si>
    <t>Emaplus 50 EC 30 X 200 ml + ergostim</t>
  </si>
  <si>
    <t>Emaplus 50 EC 40 X 200 ml</t>
  </si>
  <si>
    <t>Emclopir 300/20 EC 20 X 250 ml</t>
  </si>
  <si>
    <t>Emclopir 300/20 EC 50 X 100 ml</t>
  </si>
  <si>
    <t>Ever Green Asam Amino 20 X 1 ltr</t>
  </si>
  <si>
    <t>Ever Green Asam Humat 20 X 1 ltr</t>
  </si>
  <si>
    <t>Ever Green Asam Humat 30 X 500 ml</t>
  </si>
  <si>
    <t>Ever Green Asam Amino 30 X 500 ml</t>
  </si>
  <si>
    <t>Fastick 400 SL 12 X 1 ltr</t>
  </si>
  <si>
    <t>Fenprozole 500 EC 48 X 240 ml</t>
  </si>
  <si>
    <t>Fentolin 200 EC 20 X 500 ml</t>
  </si>
  <si>
    <t>Fenval 200 EC 15 X 1 ltr</t>
  </si>
  <si>
    <t>Fenval 200 EC 20 X 500 ml</t>
  </si>
  <si>
    <t>Fenval 200 EC 50 X 100 ml</t>
  </si>
  <si>
    <t>Fenval 200 EC 20 X 250 ml</t>
  </si>
  <si>
    <t>Ferancher 100 EC 40 X 200 ml</t>
  </si>
  <si>
    <t>Fetrilon Combi 1 12 X 200 X 2.5 gr</t>
  </si>
  <si>
    <t>Flash 40 X 100 ml</t>
  </si>
  <si>
    <t>Flashoot 300 EC 80 X 100 ml</t>
  </si>
  <si>
    <t>Flonipro 75/75 SE 50 X 100 ml</t>
  </si>
  <si>
    <t>Flonipro 75/75 SE 40 X 250 ml</t>
  </si>
  <si>
    <t>Folirfos 400 SL 15 X 1 ltr</t>
  </si>
  <si>
    <t>Fondua 375 SC 20 X 250 ml</t>
  </si>
  <si>
    <t>Force 20/100 SC 100 X 100 ml</t>
  </si>
  <si>
    <t>Force 20/100 SC 48 X 250 ml</t>
  </si>
  <si>
    <t>Format 360/120 SL 20 X 1 ltr</t>
  </si>
  <si>
    <t>Forsil 20 X 250 ml</t>
  </si>
  <si>
    <t>Forsil 20 X 500 ml</t>
  </si>
  <si>
    <t>Fruitka 50%K2O - 18%S 10 X 1 kg</t>
  </si>
  <si>
    <t>Futay-1 50 X 100 ml</t>
  </si>
  <si>
    <t>Futay-1 50 X 250 ml</t>
  </si>
  <si>
    <t>Futay-1 30 X 500 ml</t>
  </si>
  <si>
    <t>Futay-1 10 X 1 ltr + Kaos</t>
  </si>
  <si>
    <t>Futay-1 (Padi) 30 X 500 ml</t>
  </si>
  <si>
    <t>Futay-2 (Jagung) 50 X 100 ml</t>
  </si>
  <si>
    <t>Futay-2 (Jagung) 50 X 250 ml</t>
  </si>
  <si>
    <t>Futay-2 (Jagung) 30 X 500 ml</t>
  </si>
  <si>
    <t>Futay-3 (Buah) 50 X 250 ml</t>
  </si>
  <si>
    <t>Futay-3 (Buah) 30 X 500 ml</t>
  </si>
  <si>
    <t>Futay-5 (Umbi) 50 X 250 ml</t>
  </si>
  <si>
    <t>Futay-5 (Umbi) 30 X 500 ml</t>
  </si>
  <si>
    <t>Futay-6 (Sayur Daun) 50 X 250 ml</t>
  </si>
  <si>
    <t>Futay-6 (Sayur Daun) 30 X 500 ml</t>
  </si>
  <si>
    <t>Futay-7 (Sayuran Buah) 50 X 250 ml</t>
  </si>
  <si>
    <t>Futay-7 (Sayuran Buah) 30 X 500 ml</t>
  </si>
  <si>
    <t>Gamectin 30 EC 40 X 250 ml</t>
  </si>
  <si>
    <t>Gamectin 30 EC 20 X 500 ml</t>
  </si>
  <si>
    <t>Ganero 250 EC 40 X 250 ml</t>
  </si>
  <si>
    <t>Ga Plus 40 SL 30 X 15 X 35 ml</t>
  </si>
  <si>
    <t>GA Recovery 20 X 500 ml</t>
  </si>
  <si>
    <t>Gemilang 110 EC 16 X 1 ltr</t>
  </si>
  <si>
    <t>Gibas 240 SL 20 X 1 ltr</t>
  </si>
  <si>
    <t>Gibas 240 SL 4 X 5 ltr</t>
  </si>
  <si>
    <t>Gibas 240 SL 20 ltr</t>
  </si>
  <si>
    <t>Glove 240 EC 50 X 100 ml</t>
  </si>
  <si>
    <t>Glove 240 EC 40 X 250 ml</t>
  </si>
  <si>
    <t>Glykill 480 SL 20 X 1 ltr</t>
  </si>
  <si>
    <t>GG Bunga 50 X 100 ml</t>
  </si>
  <si>
    <t>GG Daun 50 X 100 ml</t>
  </si>
  <si>
    <t>Gold Stick 30 X 500 ml</t>
  </si>
  <si>
    <t>Gold Stick 20 X 1 ltr</t>
  </si>
  <si>
    <t>GG Cuaca 50 X 100 ml (M2U)</t>
  </si>
  <si>
    <t>Golden Star 100/300 SL 20 X 1 ltr</t>
  </si>
  <si>
    <t>Golden Glulier 200 SL 12 X 1 ltr</t>
  </si>
  <si>
    <t>Grandprix 200/125 SC 50 X 100 ml</t>
  </si>
  <si>
    <t>Grandprix 200/125 SC 40 X 250 ml</t>
  </si>
  <si>
    <t>Greenforce 12 X 1 ltr</t>
  </si>
  <si>
    <t>Greenforce 80 X 30 ml</t>
  </si>
  <si>
    <t>Greenforce 20 X 500 ml</t>
  </si>
  <si>
    <t>Gibraz 20/125 OD 50 X 200 ml</t>
  </si>
  <si>
    <t>Gibraz 20/125 OD 25 X 400 ml</t>
  </si>
  <si>
    <t>GW Magicgro G6 48 X 248 ml</t>
  </si>
  <si>
    <t>GW Magicgro G6 12 X 998 ml</t>
  </si>
  <si>
    <t>GW Vit B1+B6 24 X 500 ml</t>
  </si>
  <si>
    <t>GW Vit B1+B6 12 X 1 ltr</t>
  </si>
  <si>
    <t>GW Vit B1+B6 50 X 250 ml</t>
  </si>
  <si>
    <t>GW Vit B1+B6 12 X 998 ml</t>
  </si>
  <si>
    <t>Hara Garuda 20 X 1 kg</t>
  </si>
  <si>
    <t>Herole 240 SC 48 X 250 ml</t>
  </si>
  <si>
    <t>Hexacar 50/50 SC 20 X 1 ltr</t>
  </si>
  <si>
    <t>Hexagold 75 WP 25 X 400 gr</t>
  </si>
  <si>
    <t>Hexacar 50/50 SC 25 X 500 ml</t>
  </si>
  <si>
    <t>Hexacar 100 SC 100 X 100 ml</t>
  </si>
  <si>
    <t>Hoky 30 EC 20 X 400 ml</t>
  </si>
  <si>
    <t>Hostadion 400 EC 40 X 250 ml</t>
  </si>
  <si>
    <t>Impetus 10-6-25 + MgO + B2O3 50 kg</t>
  </si>
  <si>
    <t>Impetus 10-6-25 + MgO + B2O3 10 X 5 kg</t>
  </si>
  <si>
    <t>Indoban 250 EC 20 X 250 ml</t>
  </si>
  <si>
    <t>Inkame 200/350 SC 50 X 100 ml</t>
  </si>
  <si>
    <t>Inkame 200/350 SC 40 X 250 ml</t>
  </si>
  <si>
    <t>Intershot 10/50 OD 40 X 250 ml</t>
  </si>
  <si>
    <t>Intershot 10/50 OD 20 X 500 ml</t>
  </si>
  <si>
    <t>Isi Staples Alat Pengikat Tanaman Yoto 10 X 1 pack</t>
  </si>
  <si>
    <t>Jagung Manis Madu-59 F1 20 X 250 gr</t>
  </si>
  <si>
    <t>Japra 400 SE 50 X 250 ml (M2U)+1 pcs Borer</t>
  </si>
  <si>
    <t>Japra 400 SE 30 X 500 ml (M2U)+2 pcs Borer</t>
  </si>
  <si>
    <t>Jidor 25 EC 50 X 100 ml</t>
  </si>
  <si>
    <t>Jidor 25 EC 25 X 400 ml</t>
  </si>
  <si>
    <t>Jidor 25 EC 15 X 1 ltr</t>
  </si>
  <si>
    <t>Kaliandra 482 EC 20 X 400 ml</t>
  </si>
  <si>
    <t>Kaliandra 482 EC 40 X 200 ml</t>
  </si>
  <si>
    <t>Kaliandra 482 EC 50 X 80 ml</t>
  </si>
  <si>
    <t>Kaliandra 482 EC 10 X 1 ltr</t>
  </si>
  <si>
    <t>Karissnail 6 PL 20 X 500 gr (M2U)</t>
  </si>
  <si>
    <t>Karissnail 6 PL 50 X 200 gr (M2U)</t>
  </si>
  <si>
    <t>Karimazu 590 EC 20 X 800 ml</t>
  </si>
  <si>
    <t>Karimazu 590 EC 40 X 200 ml</t>
  </si>
  <si>
    <t>Karimazu 590 EC 20 X 400 ml (Label Baru)</t>
  </si>
  <si>
    <t>Karimazu 590 EC 50 X 100 ml (Label Baru)</t>
  </si>
  <si>
    <t>Karimazu 590 EC 40 X 200 ml (Label Baru)</t>
  </si>
  <si>
    <t>Karimazu 590 EC 20 X 400 ml (Protego)</t>
  </si>
  <si>
    <t>Karimazu 590 EC 20 X 800 ml (Protego)</t>
  </si>
  <si>
    <t>Kelpak 11/0.031 SL 20 X 500 ml</t>
  </si>
  <si>
    <t>Kelpak 11/0.031 SL 50 X 100 ml</t>
  </si>
  <si>
    <t>Kelpak 11/0.031 SL 40 X 250 ml</t>
  </si>
  <si>
    <t>Kencis 55 EW 24 X 500 ml</t>
  </si>
  <si>
    <t>Kencis 55 EW 20 X 1 ltr</t>
  </si>
  <si>
    <t>Ken-Mida 12/50 EC 100 X 100 ml</t>
  </si>
  <si>
    <t>Ken-Mida 12/50 EC 24 X 500 ml</t>
  </si>
  <si>
    <t>Ken-mipo 400 SL 24 X 500 ml</t>
  </si>
  <si>
    <t>Ken-mipo 400 SL 20 X 1 ltr</t>
  </si>
  <si>
    <t>Ketave 100 SL 20 X 500 ml</t>
  </si>
  <si>
    <t>Ketave 100 SL 10 X 1 ltr</t>
  </si>
  <si>
    <t>Kick Off 36 EC 20 X 1 ltr</t>
  </si>
  <si>
    <t>Kingdom 550 SC 20 ltr</t>
  </si>
  <si>
    <t>Kingdom 550 SC 4 X 5 ltr</t>
  </si>
  <si>
    <t>Kingdom 550 SC 20 X 1 ltr</t>
  </si>
  <si>
    <t>Kloper 500 SL 20 X 500 ml</t>
  </si>
  <si>
    <t>Kloper 500 SL 40 X 250 ml</t>
  </si>
  <si>
    <t>Knocker 50 X 80 ml</t>
  </si>
  <si>
    <t>Knocker 20 X 400 ml</t>
  </si>
  <si>
    <t>Knocker 30 X 200 ml + ergostim</t>
  </si>
  <si>
    <t>Knocker 40 X 200 ml</t>
  </si>
  <si>
    <t>Konsep 50 EC 40 X 250 ml</t>
  </si>
  <si>
    <t>Konsep 50 EC 20 X 1 ltr</t>
  </si>
  <si>
    <t>Konsep 50 EC 100 X 100 ml</t>
  </si>
  <si>
    <t>Lancer Gold 55 WG 100 X 100 gr</t>
  </si>
  <si>
    <t>Larviron 100/20 ZC 20 X 500 ml</t>
  </si>
  <si>
    <t>Lem Ajaib 50 X 100 ml</t>
  </si>
  <si>
    <t>Lem Ajaib 50 X 50 ml</t>
  </si>
  <si>
    <t>Lenadro 200/70/30 OD 20 X 500 ml</t>
  </si>
  <si>
    <t>Lenadro 200/70/30 OD 10 X 1 ltr</t>
  </si>
  <si>
    <t>Licron 500 EC 20 X 400 ml</t>
  </si>
  <si>
    <t>Liding 240 EC (Piktogram Biru) 12 X 1 ltr</t>
  </si>
  <si>
    <t>Logamate 440 EC 50 x 100 ml</t>
  </si>
  <si>
    <t>Logamate 440 EC 20 X 500 ml</t>
  </si>
  <si>
    <t>Logamate 440 EC 40 x 250 ml</t>
  </si>
  <si>
    <t>Losmine 50 EC 40 X 250 ml</t>
  </si>
  <si>
    <t>Ludes 50 EC 50 X 100 ml</t>
  </si>
  <si>
    <t>Ludes 50 EC 30 X 250 ml</t>
  </si>
  <si>
    <t>Mandoxone 276 SL 20 ltr</t>
  </si>
  <si>
    <t>Mandoxone 276 SL 20 X 1 ltr</t>
  </si>
  <si>
    <t>Manohara 20 X 1 kg</t>
  </si>
  <si>
    <t>Megazeb 80 WP 20 X 1 kg</t>
  </si>
  <si>
    <t>Megaxone 135 SL 20 X 1 ltr</t>
  </si>
  <si>
    <t>Megaxone 135 SL 4 X 5 ltr</t>
  </si>
  <si>
    <t>Megaxone 135 SL 20 ltr</t>
  </si>
  <si>
    <t>Megaloman 30 EC 10 X 1 ltr</t>
  </si>
  <si>
    <t>Megaloman 30 EC 20 X 400 ml</t>
  </si>
  <si>
    <t>Megaloman 30 EC 40 X 250 ml</t>
  </si>
  <si>
    <t>Metachlor 650 EC 25 X 400 ml</t>
  </si>
  <si>
    <t>Metachlor 650 EC 20 X 800 ml</t>
  </si>
  <si>
    <t>Metachlor 650 EC 100 X 100 ml</t>
  </si>
  <si>
    <t>Metachlor 550/100 EC 25 X 400 ml</t>
  </si>
  <si>
    <t>Metachlor 550/100 EC 100 X 100 ml</t>
  </si>
  <si>
    <t>Metindo 25 WP 10 X 10 X 100 gr</t>
  </si>
  <si>
    <t>Metindo 25 WP 40 X 250 gr</t>
  </si>
  <si>
    <t>Metindo 25 WP 40 X 500 gr</t>
  </si>
  <si>
    <t>Mexdone 36 EC 50 X 100 ml</t>
  </si>
  <si>
    <t>Mexdone 36 EC 20 X 1 ltr New</t>
  </si>
  <si>
    <t>Mex-done 36 EC 20 X 500 ml</t>
  </si>
  <si>
    <t>Mex-done 36 EC 40 X 250 ml</t>
  </si>
  <si>
    <t>Money 865 SL 4 X 5 ltr</t>
  </si>
  <si>
    <t>Mr. Qlett 50 X 100 ml</t>
  </si>
  <si>
    <t>Mr. Qlett 50 X 50 ml</t>
  </si>
  <si>
    <t>Mulsa Ori Gajah 0.3 70 cm X 9 kg (Roll)</t>
  </si>
  <si>
    <t>Mulsa Ori Universal 0.25 60 cm X 9 kg (Roll)</t>
  </si>
  <si>
    <t>Mulsa Ori Gajah 0.3 60 cm X 18 kg (Roll)</t>
  </si>
  <si>
    <t>Mulsa Ori Gajah 0.3 60 cm X 9 kg (Roll)</t>
  </si>
  <si>
    <t>Mulsa Ori Gajah 0.3 50 cm X 18 kg (Roll)</t>
  </si>
  <si>
    <t>Mulsa Ori Gajah 0.3 50 cm X 9 kg (Roll)</t>
  </si>
  <si>
    <t>Mulsa Ori Gajah 0.3 70 cm X 18 kg (Roll)</t>
  </si>
  <si>
    <t>Mulsa Ori Universal 0.25 60 cm X 18 kg (Roll)</t>
  </si>
  <si>
    <t>Mulsa Ori Universal 0.25 50 cm X 18 kg (Roll)</t>
  </si>
  <si>
    <t>Mulsa Ori Universal 0.25 50 cm X 9 kg (Roll)</t>
  </si>
  <si>
    <t>Mulsa Ori Universal 0.25 70 cm X 18 kg (Roll)</t>
  </si>
  <si>
    <t>Mulsa Ori Universal 0.25 70 cm X 9 kg (Roll)</t>
  </si>
  <si>
    <t>Mulsa Hanoman 60 cm X 8 kg (Roll)</t>
  </si>
  <si>
    <t>Mulsa Ori Gajah 0.3 80 cm X 18 kg (Roll)</t>
  </si>
  <si>
    <t>Mulsa Ori Gajah 0.3 80 cm X 9 kg (Roll)</t>
  </si>
  <si>
    <t>Mulsa Hanoman 50 cm X 8 kg (Roll)</t>
  </si>
  <si>
    <t>Mulsa Ori Gajah 0.3 50 cm X 18 kg (Roll) + Kaos</t>
  </si>
  <si>
    <t>Mulsa Ori Gajah 0.3 60 cm X 18 kg (Roll) + Kaos</t>
  </si>
  <si>
    <t>Mulsa Ori Universal 0.25 60 cm X 18 kg (Roll) + Kaos</t>
  </si>
  <si>
    <t>Mulsa Hanoman 80 cm X 18 kg (Roll)</t>
  </si>
  <si>
    <t>Mulsa Hanoman 60 cm X 9 kg (Roll)</t>
  </si>
  <si>
    <t>Mulsa Hanoman 50 cm X 18 kg (Roll)</t>
  </si>
  <si>
    <t>Mulsa Petani Sejati 50 cm X 18 kg (Roll)</t>
  </si>
  <si>
    <t>Mulsa Hanoman 80 cm X 9 kg (Roll)</t>
  </si>
  <si>
    <t>Mulsa Petani Sejati 70 cm X 18 kg (Roll)</t>
  </si>
  <si>
    <t>Mulsa Karisma Q989 50 cm X 9 kg (Roll)</t>
  </si>
  <si>
    <t>Mulsa Karisma Q989 60 cm X 17 kg (Roll) Merah MT</t>
  </si>
  <si>
    <t>Mulsa Karisma Q989 60 cm X 8 kg (Roll) Merah MT</t>
  </si>
  <si>
    <t>Mulsa Karisma Q989 50 cm X 17 kg (Roll) Merah MT</t>
  </si>
  <si>
    <t>Mulsa Karisma Q989 50 cm X 8 kg (Roll) Merah MT</t>
  </si>
  <si>
    <t>Mulsa Karisma Q989 60 cm X 8 kg (Roll) Merah</t>
  </si>
  <si>
    <t>Mulsa Karisma Q989 50 cm X 17 kg (Roll)</t>
  </si>
  <si>
    <t>Mulsa Karisma Q989 60 cm X 17 kg (Roll)</t>
  </si>
  <si>
    <t>Mulsa Karisma Q989 60 cm X 8 kg (Roll)</t>
  </si>
  <si>
    <t>Mulsa Karisma Q989 50 cm X 8 kg (Roll) Merah</t>
  </si>
  <si>
    <t>Mutual 25/25 WP 100 X 100 gr</t>
  </si>
  <si>
    <t>Mutual 25/25 WP 40 X 250 gr</t>
  </si>
  <si>
    <t>Nemaguard 10 GR 20 X 500 gr</t>
  </si>
  <si>
    <t>Nemaguard 10 GR 10 X 1 kg</t>
  </si>
  <si>
    <t>Neocron 80 OL 20 X 500 ml</t>
  </si>
  <si>
    <t>Neocron 80 OL 20 X 250 ml</t>
  </si>
  <si>
    <t>Neocron 80 OL 15 X 1 ltr</t>
  </si>
  <si>
    <t>Neo Foxs 200 EC 12 X 800 ml</t>
  </si>
  <si>
    <t>Neshoga 4 X 75 X 25 ml</t>
  </si>
  <si>
    <t>Nikodem 240/10 OD 20 X 500 ml</t>
  </si>
  <si>
    <t>Nikodem 240/10 OD 40 X 250 ml</t>
  </si>
  <si>
    <t>Nikodem 240/10 OD 10 X 1 ltr</t>
  </si>
  <si>
    <t>Nostro 440 EC 20 X 500 ml (label biru)</t>
  </si>
  <si>
    <t>Nostro 440 EC 40 X 250 ml (label biru)</t>
  </si>
  <si>
    <t>Nostro 440 EC 40 X 250 ml ( label hijau )</t>
  </si>
  <si>
    <t>Nostro 440 EC 20 X 500 ml ( label hijau )</t>
  </si>
  <si>
    <t>NPK 16.16.16+2 MPS 50 kg</t>
  </si>
  <si>
    <t>NPK Multidaya 10-10-10 20 kg</t>
  </si>
  <si>
    <t>NPK Novatec 12-12-17 25 kg</t>
  </si>
  <si>
    <t>NPK Novatec 12-12-17 5 X 5 kg</t>
  </si>
  <si>
    <t>Numectin 20 EC 15 X 1 ltr</t>
  </si>
  <si>
    <t>Omni-Net 40 SP 50 X 200 gr</t>
  </si>
  <si>
    <t>Omni-Net 40 SP 20 X 400 gr</t>
  </si>
  <si>
    <t>Osmocote Dekastar Daun 17-11-10 40 X 100 gr</t>
  </si>
  <si>
    <t>Osmocote Dekastar Daun 17-11-10 24 X 500 gr</t>
  </si>
  <si>
    <t>Osmocote Dekastar Buah 6-13-25 40 X 100 gr</t>
  </si>
  <si>
    <t>Osmocote Dekastar Buah 6-13-25 24 X 500 gr</t>
  </si>
  <si>
    <t>Osmocote Dekastar Imbang 13-13-13 24 X 500 gr</t>
  </si>
  <si>
    <t>Oyong Hanoman F1 12 X 15 X 10 gr</t>
  </si>
  <si>
    <t>Paclo 15 WP 16 X 5 X 100 gr</t>
  </si>
  <si>
    <t>Padi Janger Ciherang 4 X 5 kg</t>
  </si>
  <si>
    <t>Padi Janger Logawa 4 X 5 kg</t>
  </si>
  <si>
    <t>Padi Q-989 Ciherang 4 X 5 kg</t>
  </si>
  <si>
    <t>Padi Q-989 Cibogo 4 X 5 kg</t>
  </si>
  <si>
    <t>Padi Q-989 Logawa 4 X 5 kg</t>
  </si>
  <si>
    <t>Padi Q-989 Mekongga 4 X 5 kg</t>
  </si>
  <si>
    <t>Padi Q-989 Inpari 32 4 X 5 kg</t>
  </si>
  <si>
    <t>Padi Q-989 Inpari 42 4 X 5 kg</t>
  </si>
  <si>
    <t>Padi Q-989 Inpari 49 4 X 5 kg</t>
  </si>
  <si>
    <t>Padi Q-989 Logawa 4 X 5 kg + GG Akar &amp; Brosur</t>
  </si>
  <si>
    <t>Padi Q-989 Mekongga 4 X 5 kg + GG Akar &amp; Brosur</t>
  </si>
  <si>
    <t>Padi Q-989 Cibogo 4 X 5 kg + GG Akar &amp; Brosur</t>
  </si>
  <si>
    <t>Padi Q-989 Inpari 42 4 X 5 kg + GG Akar &amp; Brosur</t>
  </si>
  <si>
    <t>Padi Q-989 Ciherang 4 X 5 kg + GG Akar &amp; Brosur</t>
  </si>
  <si>
    <t>Paket Naga 1 6 X 25 X 1 paket</t>
  </si>
  <si>
    <t>Paket Piribac 400 SC 50 X 100 ml + Axial 200 ml</t>
  </si>
  <si>
    <t>Paket Blast Kendizol 250 EC 250 ml + Ken-Pro 250 EC 250 ml 24 X 1 Paket</t>
  </si>
  <si>
    <t>Panindo 10 WP 100 X 100 gr</t>
  </si>
  <si>
    <t>Pare Hokian F1 12 X 15 X 10 gr</t>
  </si>
  <si>
    <t>Paskal 50 WP 60 X 100 gr</t>
  </si>
  <si>
    <t>Paskal 50 WP 24 X 250 gr</t>
  </si>
  <si>
    <t>Paskal 50 WP 20 X 500 gr</t>
  </si>
  <si>
    <t>Passxone 276 SL 4 X 5 ltr</t>
  </si>
  <si>
    <t>Passxone 276 SL 20 ltr</t>
  </si>
  <si>
    <t>Pembino 20 X 500 ml</t>
  </si>
  <si>
    <t>Pembino 12 X 1 ltr</t>
  </si>
  <si>
    <t>Penta So-Z 505 SL 20 X 1 ltr + 1 pack Penta-Furon 5 gr</t>
  </si>
  <si>
    <t>Perozin 80 WP 60 X 150 gr</t>
  </si>
  <si>
    <t>Perozin 80 WP 15 X 400 gr</t>
  </si>
  <si>
    <t>Perozin 80 WP 14 X 1 kg</t>
  </si>
  <si>
    <t>Pilarclotrin 145/135 ZC 60 X 100 ml</t>
  </si>
  <si>
    <t>Pilarclotrin 145/135 ZC 40 X 200 ml</t>
  </si>
  <si>
    <t>Pilarpro 110/185 SE 40 X 200 ml</t>
  </si>
  <si>
    <t>Pilaroptim 0.136 WP 8 X 100 X 2 gr</t>
  </si>
  <si>
    <t>Pinamec 20 EC 15 X 1 ltr</t>
  </si>
  <si>
    <t>Pinamec 20 EC 40 X 200 ml (Logo Protego)</t>
  </si>
  <si>
    <t>Pinamec 20 EC 15 X 1 ltr (Logo Protego)</t>
  </si>
  <si>
    <t>Pinamec 20 EC 20 X 500 ml (Logo Protego)</t>
  </si>
  <si>
    <t>Pinamec 20 EC 50 X 100 ml (Hitam)</t>
  </si>
  <si>
    <t>Pinamec 20 EC 40 X 250 ml (Hitam)</t>
  </si>
  <si>
    <t>Pinamec 20 EC 15 X 1 ltr + Kaos</t>
  </si>
  <si>
    <t>Piraklo 250 EC 100 X 100 ml</t>
  </si>
  <si>
    <t>Planter Bag 3 Liter No Handle 200 X 15 cm X 18 cm</t>
  </si>
  <si>
    <t>Planter Bag 5 Liter No Handle 200 X 18 cm X 20 cm</t>
  </si>
  <si>
    <t>Planter Bag 15 Liter 2 Handle Standard HDPE 4cm 150 X 29 cm X 24 cm</t>
  </si>
  <si>
    <t>Planter Bag 18 Liter 2 Handle Standard HDPE 4cm 150 X 28 cm X 30 cm</t>
  </si>
  <si>
    <t>Pointer 276 SL 20 X 1 ltr New</t>
  </si>
  <si>
    <t>Polybag Alpen 10/20 X 25 cm - 25 X 1 kg</t>
  </si>
  <si>
    <t>Polybag Alpen 12.5/25 X 25 cm - 25 X 1 kg</t>
  </si>
  <si>
    <t>Polybag Alpen 20/40 X 40 cm - 25 X 1 kg</t>
  </si>
  <si>
    <t>Polybag Alpen 17.5/35 X 35 cm - 25 X 1 kg</t>
  </si>
  <si>
    <t>Polybag Alpen 15/30 X 30 cm - 25 X 1 kg</t>
  </si>
  <si>
    <t>Polybag Alpen 12.5/25 X 30 cm - 25 X 1 kg</t>
  </si>
  <si>
    <t>Polybag Alpen 10/20 X 20 cm - 25 X 1 kg</t>
  </si>
  <si>
    <t>Polybag Alpen 30/50 X 50 cm - 25 X 1 kg</t>
  </si>
  <si>
    <t>Polybag Alpen 20/40 X 45 cm - 25 X 1 kg</t>
  </si>
  <si>
    <t>Polybag Alpen 2.5/5 X 15 cm - 50 X 500 gr</t>
  </si>
  <si>
    <t>Popzole 525 SE 64 X 100 ml</t>
  </si>
  <si>
    <t>Popzole 525 SE 48 X 240 ml</t>
  </si>
  <si>
    <t>Powercall Cair 20 X 1 ltr</t>
  </si>
  <si>
    <t>Power Flower 20 X 500 ml</t>
  </si>
  <si>
    <t>Prima-Clink 50 X 100 ml</t>
  </si>
  <si>
    <t>Prima-Clink 20 X 250 ml</t>
  </si>
  <si>
    <t>Prima-Zol 250 EC 20 X 500 ml</t>
  </si>
  <si>
    <t>Prima-Zol 250 EC 10 X 1 ltr</t>
  </si>
  <si>
    <t>Prima-Kuat 276 SL 20 X 1 ltr</t>
  </si>
  <si>
    <t>Prima-Kuat 276 SL 4 X 5 ltr</t>
  </si>
  <si>
    <t>Prima-Clink 40 X 250 ml</t>
  </si>
  <si>
    <t>Prima-Zol 250 EC 40 X 250 ml</t>
  </si>
  <si>
    <t>Pupuk Fosfat 50 kg MPS</t>
  </si>
  <si>
    <t>Pupuk Nakula Alegro 10 X 1 kg</t>
  </si>
  <si>
    <t>Pupuk Nakula Alegro 5 X 5 kg</t>
  </si>
  <si>
    <t>Pupuk Nakula Alegro 40 kg</t>
  </si>
  <si>
    <t>Push 30/300 OD 50 X 100 ml</t>
  </si>
  <si>
    <t>Qaishar 10 WP 100 X 100 gr</t>
  </si>
  <si>
    <t>Qiudor 25 WP 100 X 100 gr</t>
  </si>
  <si>
    <t>Qiudor 25 WP 40 X 250 gr</t>
  </si>
  <si>
    <t>Qiumex 36 EC 40 X 250 ml</t>
  </si>
  <si>
    <t>Qiumex 36 EC 10 X 1 ltr</t>
  </si>
  <si>
    <t>Qiumex 36 EC 100 X 100 ml</t>
  </si>
  <si>
    <t>Qiumino 20 X 250 ml</t>
  </si>
  <si>
    <t>Qiumino 20 X 500 ml</t>
  </si>
  <si>
    <t>Qiunil 40 X 500 gr</t>
  </si>
  <si>
    <t>Qiuonol 400 SL 30 x 250 ml</t>
  </si>
  <si>
    <t>Qiustar 400 EC 40 X 200 ml</t>
  </si>
  <si>
    <t>Qiutane 80 WP 25 X 800 gr Biru</t>
  </si>
  <si>
    <t>Qiuvita Biru 16.32.16 100 X 100 gr</t>
  </si>
  <si>
    <t>Qiuvita Merah 16.11.32 100 X 100 gr</t>
  </si>
  <si>
    <t>Qiuvita Merah 16.11.32 20 X 500 gr</t>
  </si>
  <si>
    <t>Qiuvita Hayati 30 X 500 ml</t>
  </si>
  <si>
    <t>Qiuvita Hayati 20 X 1 ltr</t>
  </si>
  <si>
    <t>Qiuvita Biru 16.32.16 20 X 500 gr + Kaos</t>
  </si>
  <si>
    <t>Qiuvita Hijau 32.11.11 20 X 500 gr + Kaos</t>
  </si>
  <si>
    <t>Qiuvita Merah 16.11.32 20 X 500 gr + Kaos</t>
  </si>
  <si>
    <t>Rexstar 69/20 SC 50 X 100 ml</t>
  </si>
  <si>
    <t>Rexstar 69/20 SC 20 X 250 ml</t>
  </si>
  <si>
    <t>Robust 50 X 100 ml</t>
  </si>
  <si>
    <t>Rotraz 200 EC 20 X 500 ml</t>
  </si>
  <si>
    <t>Rotraz 200 EC 50 X 100 ml</t>
  </si>
  <si>
    <t>Roza Xtra 610 EC 100 X 100 ml</t>
  </si>
  <si>
    <t>Roza Xtra 610 EC 20 X 400 ml</t>
  </si>
  <si>
    <t>Roza Xtra 610 EC 12 X 900 ml</t>
  </si>
  <si>
    <t>Rubost 40 X 200 ml</t>
  </si>
  <si>
    <t>Sagri-Storm 100/400/50 SC 20 X 500 ml</t>
  </si>
  <si>
    <t>Sagri-Meth 77 SP 100 X 100 gr</t>
  </si>
  <si>
    <t>Sagri-Meth 77 SP 25 X 400 gr</t>
  </si>
  <si>
    <t>Sagri-Mox 52 WP 100 X 100 gr</t>
  </si>
  <si>
    <t>Sagri-Mox 52 WP 25 X 400 gr</t>
  </si>
  <si>
    <t>Satgaz 75 WP Magic Blue 10 X 800 gr</t>
  </si>
  <si>
    <t>Satgaz 75 WP Magic Blue 40 X 250 gr</t>
  </si>
  <si>
    <t>Saturn Plus 20 X 500 ml</t>
  </si>
  <si>
    <t>Saturn Plus 20 X 250 ml</t>
  </si>
  <si>
    <t>Saturn Plus 20 X 1 ltr</t>
  </si>
  <si>
    <t>Sawi Dora 12 X 15 X 25 gr</t>
  </si>
  <si>
    <t>Sawi Majapahit 12 X 15 X 25 gr</t>
  </si>
  <si>
    <t>SG.01 30 X 500 gr (M2U)</t>
  </si>
  <si>
    <t>SG.05 30 X 500 gr (M2U)</t>
  </si>
  <si>
    <t>SG.05 200 X 100 gr (M2U)</t>
  </si>
  <si>
    <t>Sidapyr 325 EC 40 X 250 ml</t>
  </si>
  <si>
    <t>Sidapyr 325 EC 25 X 400 ml</t>
  </si>
  <si>
    <t>Sidamec 20 EC Black 15 X 1 ltr</t>
  </si>
  <si>
    <t>Siklon 5.7 WG 4 X 40 X 25 gr</t>
  </si>
  <si>
    <t>Silken 100 X 100 ml</t>
  </si>
  <si>
    <t>Sinagrowth 20 TB 100 X 10 X 5 gr</t>
  </si>
  <si>
    <t>Smk. Inden F1 12 X 10 X 20 gr</t>
  </si>
  <si>
    <t>Sofia 200/70/30 OD 32 X 250 ml</t>
  </si>
  <si>
    <t>Sofia 200/70/30 OD 16 X 500 ml</t>
  </si>
  <si>
    <t>Spontas 450 SL 50 X 200 ml</t>
  </si>
  <si>
    <t>Spontas 450 SL 20 X 500 ml</t>
  </si>
  <si>
    <t>Sprayboost 30 X 15 X 25 ml</t>
  </si>
  <si>
    <t>Sprayboost 50 X 50 ml</t>
  </si>
  <si>
    <t>Sprayboost 50 X 100 ml</t>
  </si>
  <si>
    <t>Sprayboost 40 X 250 ml</t>
  </si>
  <si>
    <t>Spyker 135 SL 20 X 1 ltr</t>
  </si>
  <si>
    <t>Spyker 135 SL 4 X 5 ltr</t>
  </si>
  <si>
    <t>Spyker 135 SL 20 ltr</t>
  </si>
  <si>
    <t>Suica 50/20 WG 5 X 10 X 100 gr</t>
  </si>
  <si>
    <t>Suica 50/20 WG 10 X 20 X 25 gr</t>
  </si>
  <si>
    <t>Switch Off 62.5 WG 20 X 20 X 20 gr</t>
  </si>
  <si>
    <t>Symbisect 2/30 WG 75 X 100 gr</t>
  </si>
  <si>
    <t>Symphony Plus 40 X 100 ml</t>
  </si>
  <si>
    <t>Symphony Plus 32 X 250 ml</t>
  </si>
  <si>
    <t>Tali Kapas Cap Kelud 15 X 900 gr (Putih)</t>
  </si>
  <si>
    <t>Tali Kapas Cap Kelud 28 X 450 gr (Putih)</t>
  </si>
  <si>
    <t>Tamoxanil 6/24 WP 20 X 400 gr</t>
  </si>
  <si>
    <t>Tampidor 200 SL 40 X 100 ml</t>
  </si>
  <si>
    <t>Tampidor 25 WP 100 X 100 gr</t>
  </si>
  <si>
    <t>Tampidor 200 SL 40 X 200 ml</t>
  </si>
  <si>
    <t>Tangki TOP AGRI Single Fungsi 16 ltr baterai</t>
  </si>
  <si>
    <t>Tangki TOP AGRI Double Fungsi 16 ltr baterai</t>
  </si>
  <si>
    <t>Teballo 250 SL Red 50 X 100 ml</t>
  </si>
  <si>
    <t>Teballo 250 SL Red 40 X 250 ml</t>
  </si>
  <si>
    <t>Terminator 135 EC 40 X 250 ml</t>
  </si>
  <si>
    <t>Terminator 135 EC 20 X 500 ml</t>
  </si>
  <si>
    <t>Terong Hijo 12 X 15 X 10 gr</t>
  </si>
  <si>
    <t>Timun Renes F1 12 X 15 X 10 gr</t>
  </si>
  <si>
    <t>Timun Wuku 12 X 10 X 20 gr</t>
  </si>
  <si>
    <t>Timun Semi F1 12 X 10 X 20 gr</t>
  </si>
  <si>
    <t>Timun Saemi F1 12 X 12 X 20 gr</t>
  </si>
  <si>
    <t>Tinker 400 SC 40 X 200 ml</t>
  </si>
  <si>
    <t>Topbas 400 SC 50 X 50 ml</t>
  </si>
  <si>
    <t>Topbas 400 SC 25 X 100 ml</t>
  </si>
  <si>
    <t>Topida 25 WP 50 X 100 gr</t>
  </si>
  <si>
    <t>Topjos 300 SL 20 X 1 ltr</t>
  </si>
  <si>
    <t>Topjos 300 SL 4 X 5 ltr</t>
  </si>
  <si>
    <t>Topjos 300 SL 20 ltr</t>
  </si>
  <si>
    <t>Topsindo 70 WP 20 X 500 gr</t>
  </si>
  <si>
    <t>Topsil B/K 30 X 450 gr</t>
  </si>
  <si>
    <t>Topsil D/H 30 X 450 gr</t>
  </si>
  <si>
    <t>Trip Oil 100 X 50 ml</t>
  </si>
  <si>
    <t>Triplelima 555 SL 20 X 1 ltr</t>
  </si>
  <si>
    <t>Unibro 500/50 SC 20 X 250 ml</t>
  </si>
  <si>
    <t>Unibro 500/50 SC 20 X 500 ml</t>
  </si>
  <si>
    <t>Unigo 400/40 EC 25 X 400 ml</t>
  </si>
  <si>
    <t>Unigo 400/40 EC 10 X 800 ml</t>
  </si>
  <si>
    <t>Unihit 100/20 SC 100 X 100 ml</t>
  </si>
  <si>
    <t>Unihit 100/20 SC 20 X 500 ml</t>
  </si>
  <si>
    <t>Unirex 141/106 ZC 50 X 100 ml</t>
  </si>
  <si>
    <t>Unirex 141/106 ZC 20 X 200 ml</t>
  </si>
  <si>
    <t>Unirex 141/106 ZC 20 X 400 ml</t>
  </si>
  <si>
    <t>Unista 100 SC 40 X 250 ml</t>
  </si>
  <si>
    <t>Unista 100 SC 20 X 500 ml</t>
  </si>
  <si>
    <t>Unista 100 SC 10 X 1 ltr</t>
  </si>
  <si>
    <t>Uprise 50 X 100 ml</t>
  </si>
  <si>
    <t>Valley 10 x 1 kg</t>
  </si>
  <si>
    <t>Vertibak 60 SP 100 X 20 gr</t>
  </si>
  <si>
    <t>Vishaka 200 EC 100 X 100 ml</t>
  </si>
  <si>
    <t>Vista 400 SL 16 X 1 ltr</t>
  </si>
  <si>
    <t>Vista 400 SL 20 X 500 ml</t>
  </si>
  <si>
    <t>Vista 400 SL 50 X 200 ml</t>
  </si>
  <si>
    <t>Walang 50 EC 20 X 1 ltr</t>
  </si>
  <si>
    <t>Walang 50 EC 25 X 400 ml</t>
  </si>
  <si>
    <t>Win 10 WP 25 X 20 X 10 gr</t>
  </si>
  <si>
    <t>Winda 250 SC 20 X 250 ml</t>
  </si>
  <si>
    <t>Winda 250 SC 50 X 100 ml</t>
  </si>
  <si>
    <t>Winda 250 SC 10 X 500 ml</t>
  </si>
  <si>
    <t>Xycort 550/60 EC 100 X 100 ml</t>
  </si>
  <si>
    <t>Xycort 550/60 EC 20 X 400 ml</t>
  </si>
  <si>
    <t>Xycort 550/60 EC 20 X 900 ml</t>
  </si>
  <si>
    <t>You Stick 15 X 1 ltr</t>
  </si>
  <si>
    <t>You Stick 20 X 500 ml</t>
  </si>
  <si>
    <t>Zencrop Algi 60 X 100 ml</t>
  </si>
  <si>
    <t>Zencrop Algi 40 X 250 ml</t>
  </si>
  <si>
    <t>Zencrop Algi 24 X 500 ml</t>
  </si>
  <si>
    <t>Zenpro Mix 24 X 500 ml</t>
  </si>
  <si>
    <t>Zenpro NPK 15 X 1 ltr</t>
  </si>
  <si>
    <t>Accu Kayaba Kering 12A - 12 Volt1/1/1000</t>
  </si>
  <si>
    <t>Adrift 125 EC 50 X 100 ml46813</t>
  </si>
  <si>
    <t>Alat Kocor Pupuk Cair Quda Karisma 20 ltr1/1/1000</t>
  </si>
  <si>
    <t>Alat Kocor Pupuk Padat Quda Karisma 25 ltr1/1/1000</t>
  </si>
  <si>
    <t>Amco Up 486 SL 20 X 1 ltr47119</t>
  </si>
  <si>
    <t>Amichlor 400 EC 100 ml1/1/1000</t>
  </si>
  <si>
    <t>Aminosong Mango 500 ml (Sample)47150</t>
  </si>
  <si>
    <t>Amolin 300 EC 100 X 100 ml46753</t>
  </si>
  <si>
    <t>Amolin 300 EC 100 X 100 ml46296</t>
  </si>
  <si>
    <t>Amolin 300 EC 40 X 250 ml47849</t>
  </si>
  <si>
    <t>Arendi 20/10 WP 20 X 20 X 25 gr46813</t>
  </si>
  <si>
    <t>Arizona 55 EC 80 ml (Sample)1/1/1000</t>
  </si>
  <si>
    <t>Arizona 55 EC 50 X 80 ml45931</t>
  </si>
  <si>
    <t>Arjuna 200 EC 50 X 80 ml47270</t>
  </si>
  <si>
    <t>Arjuna 200 EC 20 X 250 ml47270</t>
  </si>
  <si>
    <t>Arma 52 WP 20 X 500 gr (Sample)45839</t>
  </si>
  <si>
    <t>Armeira 30 WG 10 X 20 X 50 gr45809</t>
  </si>
  <si>
    <t>Armeira 30 WG 10 X 20 X 50 gr45931</t>
  </si>
  <si>
    <t>Asam Amino (Sample)1/1/1000</t>
  </si>
  <si>
    <t>Associate 200 SC 50 X 80 ml (Sample)46600</t>
  </si>
  <si>
    <t>Atonik 6.0 L 15 X 500 ml47604</t>
  </si>
  <si>
    <t>Atonik 6.0 L 15 X 500 ml47849</t>
  </si>
  <si>
    <t>Atonik 6.0 L 30 X 250 ml47757</t>
  </si>
  <si>
    <t>Atonik 6.0 L 50 X 100 ml47484</t>
  </si>
  <si>
    <t>Atonik 6.0 L 50 X 100 ml47635</t>
  </si>
  <si>
    <t>Atonik 6.0 L 50 X 100 ml47849</t>
  </si>
  <si>
    <t>Bamex 18 EC 50 X 100 ml (M2U)46813</t>
  </si>
  <si>
    <t>Basfoliar Klep Premium 20 X 500 ml46753</t>
  </si>
  <si>
    <t>Basgent 55 SC 100 X 50 ml47696</t>
  </si>
  <si>
    <t>Basrata 150 SL 50 X 250 ml47058</t>
  </si>
  <si>
    <t>Basrata 150 SL 20 X 1 ltr (Sample)47604</t>
  </si>
  <si>
    <t>Bas-Tec 276 SL 2 ltr48000</t>
  </si>
  <si>
    <t>Battery 12V1, 3AH/20HR1/1/1000</t>
  </si>
  <si>
    <t>Baut Bersayap/Kipas1/1/1000</t>
  </si>
  <si>
    <t>Baut Bintang 17 Lt1/1/1000</t>
  </si>
  <si>
    <t>Baut Kupu-Kupu1/1/1000</t>
  </si>
  <si>
    <t>Belt Yamaha1/1/1000</t>
  </si>
  <si>
    <t>Bentpipe No. 451/1/1000</t>
  </si>
  <si>
    <t>Bestdonk 530 SL 20 X 1 ltr47849</t>
  </si>
  <si>
    <t>Besvidor 25 WP 4 X 25 X 100 gr46539</t>
  </si>
  <si>
    <t>Biochems Vit B1+B6 25 X 250 ml (Sample)47788</t>
  </si>
  <si>
    <t>Bionta BSA 100 ml (S)1/1/1000</t>
  </si>
  <si>
    <t>Bionta45 250 ml (Sample)1/1/1000</t>
  </si>
  <si>
    <t>Biosoft 20 X 500 ml46357</t>
  </si>
  <si>
    <t>Bitop 531 SL 20 X 1 Ltr46966</t>
  </si>
  <si>
    <t>Black Rubber Tube1/1/1000</t>
  </si>
  <si>
    <t>Borer 800 SL 5 ml (S)1/1/1000</t>
  </si>
  <si>
    <t>Boron 6 X 200 X 1 gr1/1/1000</t>
  </si>
  <si>
    <t>Borohumic 500 ml1/1/1000</t>
  </si>
  <si>
    <t>Botol Pet Putih Susu Piraklo 250 ml1/1/1000</t>
  </si>
  <si>
    <t>Botol Vishaka 100 ml Tutup Hijau1/1/1000</t>
  </si>
  <si>
    <t>Botol Desanto 100 ml1/1/1000</t>
  </si>
  <si>
    <t>Botol Pet Piraklo 250 ml (Logo MIA)1/1/1000</t>
  </si>
  <si>
    <t>Botol Desanto 250 ml1/1/1000</t>
  </si>
  <si>
    <t>Braphon 488 SL 50 X 100 ml47543</t>
  </si>
  <si>
    <t>Buldok 25 EC 100 X 100 ml1/1/1000</t>
  </si>
  <si>
    <t>Calcium Nitrogen Boron (Sample)1/1/1000</t>
  </si>
  <si>
    <t>Calshumat 500 ml1/1/1000</t>
  </si>
  <si>
    <t>Centa-Fur 3GR 2 kg46266</t>
  </si>
  <si>
    <t>Charger Tangki Excel 16 ltr1/1/1000</t>
  </si>
  <si>
    <t>Charger Isatech 0,4A1/1/1000</t>
  </si>
  <si>
    <t>Cuprinomat 500 ml1/1/1000</t>
  </si>
  <si>
    <t>Desanto 200 SL 100 X 100 ml47270</t>
  </si>
  <si>
    <t>Desanto 200 SL 100 X 100 ml47635</t>
  </si>
  <si>
    <t>Desanto 200 SL 40 X 250 ml47270</t>
  </si>
  <si>
    <t>Desanto 200 SL 100 X 100 ml ( Sampel )47635</t>
  </si>
  <si>
    <t>Dewa Dewi 250 ml45200</t>
  </si>
  <si>
    <t>Dinamo Yama Power 16 ltr1/1/1000</t>
  </si>
  <si>
    <t>Dinamo Basata Electrik1/1/1000</t>
  </si>
  <si>
    <t>Done 200 EC 4 X 25 X 100 ml (S)1/1/1000</t>
  </si>
  <si>
    <t>Double Nozzle Yamaha1/1/1000</t>
  </si>
  <si>
    <t>Durus 70 WG 8 X 10 X 25 gr + 5 gr47178</t>
  </si>
  <si>
    <t>Elazaro 17/8 WG 10 X 20 X 50 gr46692</t>
  </si>
  <si>
    <t>Elazaro 17/8 WG 10 X 20 X 50 gr46935</t>
  </si>
  <si>
    <t>EM-4 Pertanian (LK) 15 X 1 ltr46508</t>
  </si>
  <si>
    <t>Emacel 30 EC 20 X 500 ml46784</t>
  </si>
  <si>
    <t>Emacel 30 EC 40 X 250 ml46784</t>
  </si>
  <si>
    <t>Emaplus 50 EC 20 X 400 ml46966</t>
  </si>
  <si>
    <t>Ever Green Asam Amino 25 X 250 ml (Sample)47757</t>
  </si>
  <si>
    <t>Ever Green Asam Humat 25 X 250 ml (Sample)47757</t>
  </si>
  <si>
    <t>Ever Green Asam Humat 40 X 250 ml (Sample)48000</t>
  </si>
  <si>
    <t>Fan Nozzle1/1/1000</t>
  </si>
  <si>
    <t>Fondua 375 SC 50 X 100 ml46874</t>
  </si>
  <si>
    <t>Force 20/100 SC 100 X 100 ml (Sample)47635</t>
  </si>
  <si>
    <t>Fortune 250 ml45170</t>
  </si>
  <si>
    <t>Futay-1 (Padi) 50 X 100 ml KARISMA (Sample)1/1/1000</t>
  </si>
  <si>
    <t>Futay-2 (Jagung) 50 X 100 ml (Sample)1/1/1000</t>
  </si>
  <si>
    <t>Futay-3 (Buah) 50 X 100 ml (Sample)1/1/1000</t>
  </si>
  <si>
    <t>Futay-5 (Umbi) 50 X 100 ml (Sample)1/1/1000</t>
  </si>
  <si>
    <t>Futay-6 (Sayur Daun) 50 X 100 ml (Sample)1/1/1000</t>
  </si>
  <si>
    <t>Futay-7 (Sayuran Buah) 50 X 100 ml (Sample)1/1/1000</t>
  </si>
  <si>
    <t>Futay-7 (Sayuran Buah) 50 X 100 ml (Sample)47150</t>
  </si>
  <si>
    <t>GA Jagung 20 X 500 ml (Sample)46204</t>
  </si>
  <si>
    <t>Gamectin 30 EC 100 X 100 ml46296</t>
  </si>
  <si>
    <t>Gamectin 30 EC 100 X 100 ml47300</t>
  </si>
  <si>
    <t>Gamectin 30 EC 100 X 100 ml47574</t>
  </si>
  <si>
    <t>Gardara 10 SP 100 X 100 gr47423</t>
  </si>
  <si>
    <t>Gibgro 10 SP 25 X 40 X 1 gr47423</t>
  </si>
  <si>
    <t>Gibraz 20/125 OD 100 X 80 ml46997</t>
  </si>
  <si>
    <t>Girat 23.5 BB 50 X 20 gr46874</t>
  </si>
  <si>
    <t>Goal 240 EC 50 X 100 ml46905</t>
  </si>
  <si>
    <t>GG Akar 50 X 100 ml (M2U)46935</t>
  </si>
  <si>
    <t>GG Akar 80 X 5 ml + Brosur (M2U)47027</t>
  </si>
  <si>
    <t>Grandally 25 WP 25 gr1/1/1000</t>
  </si>
  <si>
    <t>Gunting Gland 7" Lady Pruner 05-219 12 X 1 pcs1/1/1000</t>
  </si>
  <si>
    <t>GW Magicgro G6 48 X 248 ml (Sampel)1/1/1000</t>
  </si>
  <si>
    <t>GW Sanilan 12 X 998 ml1/1/1000</t>
  </si>
  <si>
    <t>GW Vit B1+B6 100 X 100 ml1/1/1000</t>
  </si>
  <si>
    <t>GW Vit B1+B6 100 X 100 ml47453</t>
  </si>
  <si>
    <t>Handstarter Star Metal1/1/1000</t>
  </si>
  <si>
    <t>Hernab 100 EC 1 ltr1/1/1000</t>
  </si>
  <si>
    <t>Hijau 250 ml45200</t>
  </si>
  <si>
    <t>HiPro Series 13-7-10 Powder 250 gr (Sample)1/1/1000</t>
  </si>
  <si>
    <t>Hoky 30 EC 16 X 1 ltr47270</t>
  </si>
  <si>
    <t>I-Aba SP 250 ml (Sample)1/1/1000</t>
  </si>
  <si>
    <t>I-Lu Tol 100ml (Sample)1/1/1000</t>
  </si>
  <si>
    <t>Imuno 20 x 250 ml1/1/1000</t>
  </si>
  <si>
    <t>I-Sad 250 ml (Sample)1/1/1000</t>
  </si>
  <si>
    <t>Jagung Hibrida Super Jumbo 05 1 Kg (Sample)46170</t>
  </si>
  <si>
    <t>Jagung Hibrida Super Jumbo 77 1 Kg (Sample)46170</t>
  </si>
  <si>
    <t>Jagung Karapan Sapi Lamuru 2 Kg (Sample)46079</t>
  </si>
  <si>
    <t>Jagung JP 709 1 Kg (Sample)46213</t>
  </si>
  <si>
    <t>Jagung JP 444 1 Kg (Sample)46205</t>
  </si>
  <si>
    <t>Jagung Bisi 959 40 X 500 gr (Sample)46486</t>
  </si>
  <si>
    <t>Jagung Bisi 959 40 X 500 gr (Sample)46549</t>
  </si>
  <si>
    <t>Jagung Pertiwi 6 20 X 1 kg46296</t>
  </si>
  <si>
    <t>Jet Stik Sprayer1/1/1000</t>
  </si>
  <si>
    <t>Kantong Plastik Bening Kecil (Sample)1/1/1000</t>
  </si>
  <si>
    <t>Kantong Plastik Bening Besar (Sample)1/1/1000</t>
  </si>
  <si>
    <t>Kantong Plastik Hitam Kecil (Sample)1/1/1000</t>
  </si>
  <si>
    <t>Kantong Plastik Hitam Sedang (Sample)1/1/1000</t>
  </si>
  <si>
    <t>Kantong Plastik Hitam Besar (Sample)1/1/1000</t>
  </si>
  <si>
    <t>Kantong Plastik Kuning Besar (Sample)1/1/1000</t>
  </si>
  <si>
    <t>Kardus Kosong Sprayer Elektrik Quda Karisma 5 L1/1/1000</t>
  </si>
  <si>
    <t>Klep Kulit 14 ltr Star Metal1/1/1000</t>
  </si>
  <si>
    <t>Klep Kulit 17 ltr Star Metal1/1/1000</t>
  </si>
  <si>
    <t>Kloper 500 SL 12 X 1 ltr46997</t>
  </si>
  <si>
    <t>Konektor Nosel Tutup1/1/1000</t>
  </si>
  <si>
    <t>Konup 480 SL 20 X 1 Ltr46997</t>
  </si>
  <si>
    <t>Kran Pencet Star Metal1/1/1000</t>
  </si>
  <si>
    <t>Kresek Merah Kecil (Sample)1/1/1000</t>
  </si>
  <si>
    <t>Kresek Hitam Kecil (Sample)1/1/1000</t>
  </si>
  <si>
    <t>Kubis Hibrida F1 Kaelo 30 X 15 gr46296</t>
  </si>
  <si>
    <t>Laba Hidroponik 130 gr1/1/1000</t>
  </si>
  <si>
    <t>Laba Hidroponik 142 gr1/1/1000</t>
  </si>
  <si>
    <t>Label Piraklo 250 ml lama1/1/1000</t>
  </si>
  <si>
    <t>Label botol desanto 100 ml1/1/1000</t>
  </si>
  <si>
    <t>Label Piraklo 250ml (Logo MIA)1/1/1000</t>
  </si>
  <si>
    <t>Label botol desanto 250 ml1/1/1000</t>
  </si>
  <si>
    <t>Lannate 25 WP 10 X 10 X 100 gr47515</t>
  </si>
  <si>
    <t>Lenadro 200/70/30 OD 40 X 250 ml (Sample)47818</t>
  </si>
  <si>
    <t>Magshumat 500 ml1/1/1000</t>
  </si>
  <si>
    <t>Manohara 250 gr1/1/1000</t>
  </si>
  <si>
    <t>Media Tanam Pembibitan TS 2 Fine 50 ltr1/1/1000</t>
  </si>
  <si>
    <t>Megaloman 30 EC 20 X 400 ml (Sample)46997</t>
  </si>
  <si>
    <t>Megaloman 30 EC 40 X 250 ml (Sample)47027</t>
  </si>
  <si>
    <t>Metachlor 650 EC 50 ml (S)1/1/1000</t>
  </si>
  <si>
    <t>Metsulindo Plus 80 WP 8 X 25 X 40 gr46388</t>
  </si>
  <si>
    <t>Microhumic 500 ml1/1/1000</t>
  </si>
  <si>
    <t>Mikoriza (Sample)1/1/1000</t>
  </si>
  <si>
    <t>Montana 230 EC 50 X 100 ml (sampel)1/1/1000</t>
  </si>
  <si>
    <t>Mulsa Monesa 60 cm X 17 kg (Roll)1/1/1000</t>
  </si>
  <si>
    <t>Mulsa Karisma Q989 70 cm X 8 kg (Roll) Merah1/1/1000</t>
  </si>
  <si>
    <t>Mulsa Karisma Q989 70 cm X 16 kg (Roll) Merah1/1/1000</t>
  </si>
  <si>
    <t>Mulsa Sadewa Kuning 60 cm X 18 kg (Roll)1/1/1000</t>
  </si>
  <si>
    <t>Mulsa Dua Srigala 60 cm X 18 kg (Roll)1/1/1000</t>
  </si>
  <si>
    <t>Mulsa Ori 03 X 40 cm @1 kg (sample)1/1/1000</t>
  </si>
  <si>
    <t>Mulsa Ori 03 X 50 cm @1 kg (sample)1/1/1000</t>
  </si>
  <si>
    <t>Mulsa Ori 03 X 60 cm @1 kg (sample)1/1/1000</t>
  </si>
  <si>
    <t>Mulsa Ori 03 X 40 cm @2 kg (sample)1/1/1000</t>
  </si>
  <si>
    <t>Mulsa Ori 03 X 50 cm @2 kg (sample)1/1/1000</t>
  </si>
  <si>
    <t>Mulsa Ori 03 X 60 cm @2 kg (sample)1/1/1000</t>
  </si>
  <si>
    <t>Mulsa Ori 03 X 40 cm @3 kg (sample)1/1/1000</t>
  </si>
  <si>
    <t>Mulsa Ori 03 X 50 cm @3 kg (sample)1/1/1000</t>
  </si>
  <si>
    <t>Mulsa Ori 03 X 60 cm @3 kg (sample)1/1/1000</t>
  </si>
  <si>
    <t>Mulsa Ori Gajah 0.3 60 cm X 18 kg (Roll) Sample1/1/1000</t>
  </si>
  <si>
    <t>Mulsa Ori Gajah 0.3 60 cm X 9 kg (Roll) Sample1/1/1000</t>
  </si>
  <si>
    <t>Mulsa Ori Universal 0.25 60 cm X 9 kg (Roll) Sample1/1/1000</t>
  </si>
  <si>
    <t>Mulsa Lembaran 03 X 60 cm (Sample)1/1/1000</t>
  </si>
  <si>
    <t>Mulsa lembaran 025 X 50 cm (Sample)1/1/1000</t>
  </si>
  <si>
    <t>Mulsa Monesa 60 cm X 18 kg (Roll)1/1/1000</t>
  </si>
  <si>
    <t>Mulsa Dewata Biru 60 cm X 18 kg (roll)1/1/1000</t>
  </si>
  <si>
    <t>Mulsa Karisma Q989 50 cm X 8 kg (Roll)1/1/1000</t>
  </si>
  <si>
    <t>Mulsa Hanoman 60 cm X 17 kg (Roll)1/1/1000</t>
  </si>
  <si>
    <t>Mulsa Hanoman 50 cm X 17 kg (Roll)1/1/1000</t>
  </si>
  <si>
    <t>Mulsa Dewata Biru 60 cm X 9 kg (roll)1/1/1000</t>
  </si>
  <si>
    <t>Mulsa Dua Srigala 60 cm X 9 kg (Roll)1/1/1000</t>
  </si>
  <si>
    <t>Mulsa Hanoman 60 cm X 18 kg (Roll)1/1/1000</t>
  </si>
  <si>
    <t>Neo Foxs 200 EC 50 X 100 ml45839</t>
  </si>
  <si>
    <t>Neoroot 16 X 250 gr (Sample)45870</t>
  </si>
  <si>
    <t>New Naptalin (Sample)1/1/1000</t>
  </si>
  <si>
    <t>Nikodem 240/10 OD 40 X 250 ml (Sample)47788</t>
  </si>
  <si>
    <t>Niroga 15 X 1 ltr48000</t>
  </si>
  <si>
    <t>Nozzle YT 4L, 5L, 7L &amp; 9L1/1/1000</t>
  </si>
  <si>
    <t>NPK Dinar 15-9-20 25 kg1/1/1000</t>
  </si>
  <si>
    <t>Omni-Net 40 SP 100 X 100 gr47453</t>
  </si>
  <si>
    <t>Padi Janger Inpari-32 4 X 5 kg46208</t>
  </si>
  <si>
    <t>Pagar Tikus Sawah 45 m x 60 cm1/1/1000</t>
  </si>
  <si>
    <t>Pelatuk Sprayer Elektrik Quda Karisma 5 L1/1/1000</t>
  </si>
  <si>
    <t>Pentagon 100 ml (Sample)1/1/1000</t>
  </si>
  <si>
    <t>Pentazol 80 X 60 gr (Sample)1/1/1000</t>
  </si>
  <si>
    <t>Pentagon 50 ml (Sample)1/1/1000</t>
  </si>
  <si>
    <t>Pesnab Green 220 EC 500 ml46874</t>
  </si>
  <si>
    <t>Pestor Green 100 EC 500 ml46874</t>
  </si>
  <si>
    <t>Phenol (Sample)1/1/1000</t>
  </si>
  <si>
    <t>Pipa Penyemprot 60 cm Star Metal1/1/1000</t>
  </si>
  <si>
    <t>Pipa Penyemprot+G.Orange 20 L Star Metal1/1/1000</t>
  </si>
  <si>
    <t>Pipa Semprot Sprayer Elektrik Quda Karisma 5 L1/1/1000</t>
  </si>
  <si>
    <t>Pipa Semprot Hand Motor Quda Karisma 5 L1/1/1000</t>
  </si>
  <si>
    <t>Piraklo 250 EC 40 X 250 ml46935</t>
  </si>
  <si>
    <t>Piraklo 250 EC 100 X 100 ml ( Sampel )47635</t>
  </si>
  <si>
    <t>Piribac 400 SC 50 X 100 ml (Sample)1/1/1000</t>
  </si>
  <si>
    <t>Plantguard 0,4 SL 20 X 100 ml47027</t>
  </si>
  <si>
    <t>Plenum 50 WG 50 X 100 gr46266</t>
  </si>
  <si>
    <t>Polybag Alpen 10/20 X 40 cm - 25 X 1 kg1/1/1000</t>
  </si>
  <si>
    <t>Polybag Korma 10 X 15 X 004 (Sample)1/1/1000</t>
  </si>
  <si>
    <t>Polybag Korma 15 X 15 X 005 (Sample)1/1/1000</t>
  </si>
  <si>
    <t>Polybag Korma 20 X 20 X 006 (Sample)1/1/1000</t>
  </si>
  <si>
    <t>Polybag Korma 25 X 30 X 006 (Sample)1/1/1000</t>
  </si>
  <si>
    <t>Polybag Korma 30 X 30 X 008 (Sample)1/1/1000</t>
  </si>
  <si>
    <t>Polybag Korma 35 X 35 X 008 (Sample)1/1/1000</t>
  </si>
  <si>
    <t>Polybag Korma 40 X 40 X 010 (Sample)1/1/1000</t>
  </si>
  <si>
    <t>Polybag Korma 45 X 45 X 010 (Sample)1/1/1000</t>
  </si>
  <si>
    <t>Polybag Korma 50 X 50 X 010 (Sample)1/1/1000</t>
  </si>
  <si>
    <t>Pompa Plasindo 14 ltr1/1/1000</t>
  </si>
  <si>
    <t>Pot Tray 50 (Sample)1/1/1000</t>
  </si>
  <si>
    <t>Pot Tray 32 (Sample)1/1/1000</t>
  </si>
  <si>
    <t>Pot Tray 72 (Sample)1/1/1000</t>
  </si>
  <si>
    <t>Pot Tray 105 (Sample)1/1/1000</t>
  </si>
  <si>
    <t>Pot Tray 128 (Sample)1/1/1000</t>
  </si>
  <si>
    <t>Pot Tray 200 (Sample)1/1/1000</t>
  </si>
  <si>
    <t>Pot Tray 98 (Sample)1/1/1000</t>
  </si>
  <si>
    <t>Power On/Off YEP 181/1/1000</t>
  </si>
  <si>
    <t>Prima-Zol 250 EC 20 X 1 ltr47515</t>
  </si>
  <si>
    <t>Profuron 600 EC 40 X 250 ml47150</t>
  </si>
  <si>
    <t>Pump Protection Plate Yamaha1/1/1000</t>
  </si>
  <si>
    <t>Pupuk CaCo3 Manohara Sintesis (Sample)1/1/1000</t>
  </si>
  <si>
    <t>Pupuk CaCo3 Qiucall Sintesis (Sample)1/1/1000</t>
  </si>
  <si>
    <t>Pupuk MagneWish Granule 50 kg46054</t>
  </si>
  <si>
    <t>Pupuk MagneWish Powder 50 kg45962</t>
  </si>
  <si>
    <t>Pupuk MagneWish Powder 10 kg46419</t>
  </si>
  <si>
    <t>Pupuk Humiflex (Sample)1/1/1000</t>
  </si>
  <si>
    <t>Qiuasri Bunga Buah 250 ml (Sample)46327</t>
  </si>
  <si>
    <t>Qiuasri Cabai 250 ml (Sample)46327</t>
  </si>
  <si>
    <t>Qiuasri Padi 250 ml (Sample)46327</t>
  </si>
  <si>
    <t>Qiuasri Bawang Merah 250 ml (Sample)46327</t>
  </si>
  <si>
    <t>Qiucall 1 kg (Sample)1/1/1000</t>
  </si>
  <si>
    <t>Qiuonol 400 SL 42 x 50 ml (Sample)45992</t>
  </si>
  <si>
    <t>Qiustar 400 EC 50 X 100 ml46874</t>
  </si>
  <si>
    <t>Qiuvita Biru 16.32.16 20 X 500 gr46631</t>
  </si>
  <si>
    <t>Qiuvita Biru 16.32.16 20 X 500 gr46388</t>
  </si>
  <si>
    <t>Qiuvita Hijau 32.11.11 20 X 500 gr46023</t>
  </si>
  <si>
    <t>Qiuvita Hayati 25 X 100 ml46357</t>
  </si>
  <si>
    <t>Ranger 240 SL 20 X 1 Ltr47027</t>
  </si>
  <si>
    <t>Ratchet 250 EC 100 ml (sampel)1/1/1000</t>
  </si>
  <si>
    <t>Reader-x 20 X 1 kg47543</t>
  </si>
  <si>
    <t>Reader-x 100 gr1/1/1000</t>
  </si>
  <si>
    <t>Regent 50 SC Red 80 X 50 ml46388</t>
  </si>
  <si>
    <t>Ring Karet Tg1/1/1000</t>
  </si>
  <si>
    <t>Ring Penyokong 14 ltr Star Metal1/1/1000</t>
  </si>
  <si>
    <t>Ring Penyokong 17 ltr Star Metal1/1/1000</t>
  </si>
  <si>
    <t>Saringan Tabung 14 ltr &amp; 17 ltr Star Metal1/1/1000</t>
  </si>
  <si>
    <t>Saringan Tangki Star Metal1/1/1000</t>
  </si>
  <si>
    <t>Sealing Gasket Yamaha1/1/1000</t>
  </si>
  <si>
    <t>Selang + Kran Pencet Baru (GA)1/1/1000</t>
  </si>
  <si>
    <t>Selang Orange Komplit+G. Plastik Star Metal1/1/1000</t>
  </si>
  <si>
    <t>Selang Drip 05 X 4 X 90 HTM @0.24kg/rol (sample)1/1/1000</t>
  </si>
  <si>
    <t>Selang Drip 05 X 4 X 300 HTM @0.8kg/rol (sample)1/1/1000</t>
  </si>
  <si>
    <t>Selang Drip 010 X 4 X 100 HTM @0.7kg/rol (sample)1/1/1000</t>
  </si>
  <si>
    <t>Selang Drip 010 X 4 X 200 HTM @1.4kg/rol (sample)1/1/1000</t>
  </si>
  <si>
    <t>Selang Drip 015 X 4 X 100 HTM @1.2kg/rol (sample)1/1/1000</t>
  </si>
  <si>
    <t>Selang Drip 015 X 4 X 200 HTM @2.4kg/rol (sample)1/1/1000</t>
  </si>
  <si>
    <t>Selang Sprayer Elektrik Quda Karisma 5 L1/1/1000</t>
  </si>
  <si>
    <t>Shallot 600 SL 10 X 460 ml (Sample)1/1/1000</t>
  </si>
  <si>
    <t>Silikamat 500 ml1/1/1000</t>
  </si>
  <si>
    <t>Sinasen 300 SC 40 X 250 ml (Sample)46905</t>
  </si>
  <si>
    <t>Snowden 30 EC 100 ml (sampel)1/1/1000</t>
  </si>
  <si>
    <t>Sorexin 100 SC 250 ml (Sample)1/1/1000</t>
  </si>
  <si>
    <t>Spie Pen1/1/1000</t>
  </si>
  <si>
    <t>Spindle Screw Cap Pc1/1/1000</t>
  </si>
  <si>
    <t>Spontan 400 SL 20 X 500 ml1/1/1000</t>
  </si>
  <si>
    <t>Spontan 400 SL 12 X 1 ltr1/1/1000</t>
  </si>
  <si>
    <t>Spontan 400 SL 20 X 200 ml1/1/1000</t>
  </si>
  <si>
    <t>Sprayer Elektrik Joeragan Tipe 3 16 L Battery1/1/1000</t>
  </si>
  <si>
    <t>Sprayer Elektrik Quda Karisma 5 L 1 x 6 pcs1/1/1000</t>
  </si>
  <si>
    <t>Sprayer Ultra Elektrik New 16 ltr Type 31/1/1000</t>
  </si>
  <si>
    <t>Sprayer Ultra Elektrik New 16 ltr Type 41/1/1000</t>
  </si>
  <si>
    <t>Sprayer Elektrik Quda Karisma 16 ltr1/1/1000</t>
  </si>
  <si>
    <t>Sprayer Electric Bhinneka Tipe 2 16 liter1/1/1000</t>
  </si>
  <si>
    <t>Spuyer L 31/1/1000</t>
  </si>
  <si>
    <t>Spuyer L 81/1/1000</t>
  </si>
  <si>
    <t>Spuyer LB 4 Stell1/1/1000</t>
  </si>
  <si>
    <t>Spuyer Tunggal / Lancip Star Metal1/1/1000</t>
  </si>
  <si>
    <t>Stainless Steel Clip Yamaha1/1/1000</t>
  </si>
  <si>
    <t>Starcide 400 EC 100 gr1/1/1000</t>
  </si>
  <si>
    <t>Stick / Spindle Body Pc1/1/1000</t>
  </si>
  <si>
    <t>Super-Soil 16 X 1 kg47849</t>
  </si>
  <si>
    <t>Swallow 80 WP 40 X 500 gr47058</t>
  </si>
  <si>
    <t>Symbisect 2/30 WG 100 X 50 gr46569</t>
  </si>
  <si>
    <t>Symbisect 2/30 WG 50 X 100 gr47088</t>
  </si>
  <si>
    <t>Tabung Pompa Komplit 14 ltr1/1/1000</t>
  </si>
  <si>
    <t>Tali Gendong Hijau Star Metal1/1/1000</t>
  </si>
  <si>
    <t>Tali Gendong GA1/1/1000</t>
  </si>
  <si>
    <t>Tali Gendong Sprayer Elektrik Quda Karisma 5 L1/1/1000</t>
  </si>
  <si>
    <t>Tangki Yoto 14 ltr SS BTR1/1/1000</t>
  </si>
  <si>
    <t>Tangki Swan 16 ltr F (BTR)1/1/1000</t>
  </si>
  <si>
    <t>Tangki Jacto 16 ltr1/1/1000</t>
  </si>
  <si>
    <t>Tangki Swan 16 ltr F (BTR) Kuningan1/1/1000</t>
  </si>
  <si>
    <t>Tangki Dragon Star 14 ltr Stainless1/1/1000</t>
  </si>
  <si>
    <t>Tangki Top Agri 2in1 16 ltr BTR1/1/1000</t>
  </si>
  <si>
    <t>Tangki Kosong Sprayer Elektrik Quda Karisma 5 L1/1/1000</t>
  </si>
  <si>
    <t>Terbas 490 SL 2 ltr47969</t>
  </si>
  <si>
    <t>Tiezene 80 WP 40 X 500 gr1/1/1000</t>
  </si>
  <si>
    <t>Topida 25 WP 100 X 100 gr47119</t>
  </si>
  <si>
    <t>Tori 50 WP 5 X 100 gr (Sample)1/1/1000</t>
  </si>
  <si>
    <t>Trichaderma (Sample)1/1/1000</t>
  </si>
  <si>
    <t>Trip Oil 60 X 50 ml47696</t>
  </si>
  <si>
    <t>Turmadan 328 SL 20 X 1 ltr47453</t>
  </si>
  <si>
    <t>Tutup Tabung 14 ltr Star Metal1/1/1000</t>
  </si>
  <si>
    <t>Tutup Tabung 17 ltr Star Metal1/1/1000</t>
  </si>
  <si>
    <t>Tutup Tangki Babel Star Metal1/1/1000</t>
  </si>
  <si>
    <t>Tutup Sprayer GA1/1/1000</t>
  </si>
  <si>
    <t>Tutup Tangki 20 ltr1/1/1000</t>
  </si>
  <si>
    <t>Tutup Botol Pet Putih Susu Piraklo 250 ml1/1/1000</t>
  </si>
  <si>
    <t>Tutup Warna Hijau Botol Vishaka 100 ml1/1/1000</t>
  </si>
  <si>
    <t>Tutup botol desanto 100 ml1/1/1000</t>
  </si>
  <si>
    <t>Tutup Botol Piraklo 250ml (Logo MIA)1/1/1000</t>
  </si>
  <si>
    <t>Tutup botol desanto 250 ml1/1/1000</t>
  </si>
  <si>
    <t>Unihit 100/20 SC 100 X 100 ml (Sample)46174</t>
  </si>
  <si>
    <t>Unihit 100/20 SC 40 X 250 ml46661</t>
  </si>
  <si>
    <t>Unista 100 SC 40 X 250 ml (Sample)46174</t>
  </si>
  <si>
    <t>Valley 10 X 1 Kg (Sample)47150</t>
  </si>
  <si>
    <t>Ventory 865 SL 400 gr40452</t>
  </si>
  <si>
    <t>Vertibak 60 SP 50 X 100 gr1/1/1000</t>
  </si>
  <si>
    <t>Vishaka 200 EC 20 X 500 ml45778</t>
  </si>
  <si>
    <t>Vishaka 200 EC 20 X 500 ml47088</t>
  </si>
  <si>
    <t>Vista 400 SL 100 ml (Sample)1/1/1000</t>
  </si>
  <si>
    <t>Volt Meter YEP181/1/1000</t>
  </si>
  <si>
    <t>Wendry 75 WP 20 X 500 gr (M2U)46784</t>
  </si>
  <si>
    <t>Yoto Perfume Spray 118 X 120 ml45231</t>
  </si>
  <si>
    <t>Zenpro Mix 60 X 100 ml47270</t>
  </si>
  <si>
    <t>Agrogibb 40 SL 30 X 15 X 35 ml47604</t>
  </si>
  <si>
    <t>Amcoxone 276 SL 20 ltr (Coklat)47085</t>
  </si>
  <si>
    <t>Amcoxone 276 SL 4 X 5 ltr (Coklat)47140</t>
  </si>
  <si>
    <t>Amcoxone 276 SL 20 X 1 ltr (Coklat)46461</t>
  </si>
  <si>
    <t>Bablass 490 SL 4 X 5 ltr + 5 pack Metsul 5 gr47849</t>
  </si>
  <si>
    <t>Bablass 490 SL 4 X 5 ltr + 5 pack Metsul 5 gr47939</t>
  </si>
  <si>
    <t>Bablass 490 SL 4 X 5 ltr + 5 pack Metsul 5 gr47940</t>
  </si>
  <si>
    <t>Bablass 490 SL 4 X 5 ltr + 5 pack Metsul 5 gr47970</t>
  </si>
  <si>
    <t>Bablass 490 SL 20 ltr + 20 pack Metsul 5 gr47818</t>
  </si>
  <si>
    <t>Bablass 490 SL 20 ltr + 20 pack Metsul 5 gr47973</t>
  </si>
  <si>
    <t>Bablass 490 SL 20 X 1 ltr + 1 pack Metsul 5 gr47849</t>
  </si>
  <si>
    <t>Bablass 490 SL 20 X 1 ltr + 1 pack Metsul 5 gr47973</t>
  </si>
  <si>
    <t>Bablass 490 SL 20 X 1 ltr + 1 pack Metsul 5 gr47974</t>
  </si>
  <si>
    <t>Bablass 490 SL 20 X 500 ml + Metsul 5 gr47849</t>
  </si>
  <si>
    <t>Basrata 150 SL 20 X 1 ltr47818</t>
  </si>
  <si>
    <t>Benang Pe mlg1/1/1000</t>
  </si>
  <si>
    <t>Ben Up 480 SL 20 X 1 ltr + 1 Pack Metaben 20 WG-5gr47849</t>
  </si>
  <si>
    <t>Ben Up 480 SL 4 X 5 ltr + 5 Pack Metaben 20 WG-5gr47849</t>
  </si>
  <si>
    <t>Ben Up 480 SL 20 ltr + 20 Pack Metaben 20 WG-5gr47849</t>
  </si>
  <si>
    <t>Cabe Darmais F1 12 X 15 X 10 gr46643</t>
  </si>
  <si>
    <t>Camix 138 SL 20 X 1 ltr + 1 pack Resicore 5 gr47839</t>
  </si>
  <si>
    <t>Camix 138 SL 20 X 1 ltr + 1 pack Resicore 5 gr47845</t>
  </si>
  <si>
    <t>Camix 138 SL 4 X 5 ltr + 1 pack Resicore 25 gr47597</t>
  </si>
  <si>
    <t>Gemaxone 276 SL 20 X 500 ml + Metsul 5 gr47727</t>
  </si>
  <si>
    <t>Gemaxone 276 SL 20 ltr + 20 pack Metsul 5 gr47788</t>
  </si>
  <si>
    <t>Gemaxone 276 SL 20 ltr + 20 pack Metsul 5 gr47818</t>
  </si>
  <si>
    <t>Gemaxone 276 SL 20 X 1 ltr + Metsul 5 gr47788</t>
  </si>
  <si>
    <t>Gemaxone 276 SL 20 X 1 ltr + Metsul 5 gr47818</t>
  </si>
  <si>
    <t>Kresnakum 0.005 20 X 1 kg47880</t>
  </si>
  <si>
    <t>Kresnakum 0.005 20 X 10 X 100 gr47981</t>
  </si>
  <si>
    <t>Kresnakum 0.005 20 X 10 X 100 gr47982</t>
  </si>
  <si>
    <t>Metsulindo 20 WP 20 X 250 gr46692</t>
  </si>
  <si>
    <t>Metsulindo 20 WP 20 X 250 gr46722</t>
  </si>
  <si>
    <t>Metsulindo 20 WP 20 X 250 gr46753</t>
  </si>
  <si>
    <t>Mulsa HP Karisma Super (Madya) 120 X 18 kg1/1/1000</t>
  </si>
  <si>
    <t>Mulsa HP Karisma Super (Madya) 120 X 9 kg1/1/1000</t>
  </si>
  <si>
    <t>Mulsa HP Karisma Super (Madya) 120 x 5.5 kg1/1/1000</t>
  </si>
  <si>
    <t>Noxone Mix 255 SL 4 X 5 ltr47757</t>
  </si>
  <si>
    <t>Noxone Mix 255 SL 20 X 1 ltr47757</t>
  </si>
  <si>
    <t>Paratop 276 SL 20 X 1 ltr47128</t>
  </si>
  <si>
    <t>Paratop 276 SL 4 X 5 ltr47173</t>
  </si>
  <si>
    <t>Polybag 7.5/15 X 15 cm1/1/1000</t>
  </si>
  <si>
    <t>Polybag 10/20 X 25 cm1/1/1000</t>
  </si>
  <si>
    <t>Polybag 15/30 X 30 cm1/1/1000</t>
  </si>
  <si>
    <t>Polybag 12.5/25 X 30 cm1/1/1000</t>
  </si>
  <si>
    <t>Polybag 15/30 X 40 cm1/1/1000</t>
  </si>
  <si>
    <t>Rambo Gold 480 SL 20 X 1 ltr47727</t>
  </si>
  <si>
    <t>Rambo Gold 480 SL 4 X 5 ltr47727</t>
  </si>
  <si>
    <t>Smk. Madrid F1 12 X 10 X 20 gr46629</t>
  </si>
  <si>
    <t>Smk. Madrid F1 12 X 10 X 20 gr46653</t>
  </si>
  <si>
    <t>Smk. Madrid F1 12 X 10 X 20 gr46656</t>
  </si>
  <si>
    <t>Spontas 450 SL 10 X 1 ltr47665</t>
  </si>
  <si>
    <t>Spontas 450 SL 10 X 1 ltr47696</t>
  </si>
  <si>
    <t>Tali Gawar 989 40 X 600 gr1/1/1000</t>
  </si>
  <si>
    <t>Terbas 490 SL 20 X 1 ltr47880</t>
  </si>
  <si>
    <t>Terbas 490 SL 4 X 5 ltr47880</t>
  </si>
  <si>
    <t>Terbas 490 SL 20 ltr47880</t>
  </si>
  <si>
    <t>Topjos 300 SL 4 X 5 ltr (Hijau) + 5 pack Metsul 5 gr47939</t>
  </si>
  <si>
    <t>Topjos 300 SL 4 X 5 ltr (Coklat) + 5 pack Metsul 5 gr47849</t>
  </si>
  <si>
    <t>Topjos 300 SL 20 ltr (Coklat) + 20 pack Metsul 5 gr47849</t>
  </si>
  <si>
    <t>Viaron 80 WP 10 X 1 kg47849</t>
  </si>
  <si>
    <t>Viaron 80 WP 40 X 250 gr47635</t>
  </si>
  <si>
    <t>Viaron 80 WP 40 X 250 gr47849</t>
  </si>
  <si>
    <t>Abacel 18 EC 10 X 1 ltr46905</t>
  </si>
  <si>
    <t>Abacel 18 EC 10 X 1 ltr46813</t>
  </si>
  <si>
    <t>Abacel 18 EC 10 X 1 ltr46874</t>
  </si>
  <si>
    <t>Abacel 18 EC 10 X 1 ltr46935</t>
  </si>
  <si>
    <t>Abacel 18 EC 10 X 1 ltr47150</t>
  </si>
  <si>
    <t>Abacel 18 EC 20 X 500 ml47178</t>
  </si>
  <si>
    <t>Abacel 18 EC 20 X 500 ml46935</t>
  </si>
  <si>
    <t>Abacel 18 EC 20 X 500 ml47027</t>
  </si>
  <si>
    <t>Abacel 18 EC 20 X 500 ml47119</t>
  </si>
  <si>
    <t>Abacel 18 EC 40 X 250 ml46935</t>
  </si>
  <si>
    <t>Abacel 18 EC 40 X 250 ml47058</t>
  </si>
  <si>
    <t>Abacel 18 EC 40 X 250 ml47088</t>
  </si>
  <si>
    <t>Abacel 18 EC 40 X 250 ml47119</t>
  </si>
  <si>
    <t>Abacel 18 EC 50 X 100 ml46874</t>
  </si>
  <si>
    <t>Abacel 18 EC 50 X 100 ml47088</t>
  </si>
  <si>
    <t>Abacel 18 EC 50 X 100 ml46905</t>
  </si>
  <si>
    <t>Abado 50 WP 20 X 6 X 40 gr47543</t>
  </si>
  <si>
    <t>Abado 50 WP 20 X 6 X 40 gr46844</t>
  </si>
  <si>
    <t>Abado 50 WP 20 X 20 X 10 gr47543</t>
  </si>
  <si>
    <t>Abado 50 WP 20 X 20 X 10 gr46844</t>
  </si>
  <si>
    <t>Abenz 22 EC 100 X 100 ml47939</t>
  </si>
  <si>
    <t>Abenz 22 EC 100 X 100 ml47969</t>
  </si>
  <si>
    <t>Abenz 22 EC 100 X 100 ml47423</t>
  </si>
  <si>
    <t>Abenz 22 EC 40 X 250 ml47543</t>
  </si>
  <si>
    <t>Abenz 22 EC 40 X 250 ml47939</t>
  </si>
  <si>
    <t>Abojo 60 WP 100 X 100 gr47574</t>
  </si>
  <si>
    <t>Abojo 60 WP 100 X 100 gr47665</t>
  </si>
  <si>
    <t>Abojo 60 WP 100 X 100 gr47788</t>
  </si>
  <si>
    <t>Abojo 60 WP 100 X 100 gr47969</t>
  </si>
  <si>
    <t>Abojo 60 WP 10 X 20 X 50 gr47543</t>
  </si>
  <si>
    <t>Abojo 60 WP 10 X 20 X 50 gr47665</t>
  </si>
  <si>
    <t>Abojo 60 WP 10 X 20 X 50 gr47788</t>
  </si>
  <si>
    <t>Acapela System 280 SC 50 X 100 ml46600</t>
  </si>
  <si>
    <t>Acapela System 280 SC 50 X 100 ml46661</t>
  </si>
  <si>
    <t>Acapela System 280 SC 50 X 100 ml47088</t>
  </si>
  <si>
    <t>Acapela System 280 SC 50 X 100 ml46539</t>
  </si>
  <si>
    <t>Acapela System 280 SC 50 X 100 ml47209</t>
  </si>
  <si>
    <t>Accu Isatech Isa 8-121/1/1000</t>
  </si>
  <si>
    <t>Ace-One 75 SP 25 X 400 gr47574</t>
  </si>
  <si>
    <t>Ace-One 75 SP 25 X 400 gr47849</t>
  </si>
  <si>
    <t>Ace-One 75 SP 50 X 100 gr47574</t>
  </si>
  <si>
    <t>Ace-One 75 SP 50 X 100 gr47788</t>
  </si>
  <si>
    <t>ACL 6 865 SL 50 X 200 ml46600</t>
  </si>
  <si>
    <t>ACL 6 865 SL 25 X 400 ml47423</t>
  </si>
  <si>
    <t>Acrobat 50 WP 16 X 20 X 10 gr46692</t>
  </si>
  <si>
    <t>Acrobat 50 WP 16 X 20 X 10 gr46935</t>
  </si>
  <si>
    <t>Acrobat 50 WP 16 X 20 X 10 gr47150</t>
  </si>
  <si>
    <t>Acrobat 50 WP 20 X 6 X 40 gr46753</t>
  </si>
  <si>
    <t>Acrobat 50 WP 20 X 6 X 40 gr46935</t>
  </si>
  <si>
    <t>Acrobat 50 WP 20 X 6 X 40 gr47150</t>
  </si>
  <si>
    <t>Actigrow 20 X 500 ml1/1/1000</t>
  </si>
  <si>
    <t>Actigrow 20 X 500 ml47362</t>
  </si>
  <si>
    <t>Actigrow 20 X 500 ml47423</t>
  </si>
  <si>
    <t>Actigrow 20 X 500 ml47453</t>
  </si>
  <si>
    <t>Actigrow 12 X 1 ltr1/1/1000</t>
  </si>
  <si>
    <t>Actigrow 12 X 1 ltr47423</t>
  </si>
  <si>
    <t>Actigrow 12 X 1 ltr47362</t>
  </si>
  <si>
    <t>Activation 20 X 500 ml47150</t>
  </si>
  <si>
    <t>Activation 20 X 500 ml47239</t>
  </si>
  <si>
    <t>Activation 20 X 1 ltr47270</t>
  </si>
  <si>
    <t>Adrift 125 EC 40 X 250 ml46813</t>
  </si>
  <si>
    <t>Adrift 125 EC 40 X 250 ml46327</t>
  </si>
  <si>
    <t>Afonil 50 SC 20 X 500 ml46784</t>
  </si>
  <si>
    <t>Afonil 50 SC 20 X 500 ml47239</t>
  </si>
  <si>
    <t>Afonil 50 SC 20 X 500 ml46905</t>
  </si>
  <si>
    <t>Afonil 50 SC 20 X 500 ml46966</t>
  </si>
  <si>
    <t>Afonil 50 SC 40 X 250 ml46784</t>
  </si>
  <si>
    <t>Afonil 50 SC 100 X 50 ml46631</t>
  </si>
  <si>
    <t>Afonil 50 SC 100 X 100 ml46631</t>
  </si>
  <si>
    <t>Agapro 280 SL 50 X 80 ml47880</t>
  </si>
  <si>
    <t>Agapro 280 SL 40 X 200 ml47027</t>
  </si>
  <si>
    <t>Agapro 280 SL 40 X 200 ml47665</t>
  </si>
  <si>
    <t>Agil 100 EC 40 X 250 ml46539</t>
  </si>
  <si>
    <t>Agristick 400 L 12 X 1 ltr46813</t>
  </si>
  <si>
    <t>Agristick 400 L 12 X 1 ltr46600</t>
  </si>
  <si>
    <t>Agristick 400 L 12 X 1 ltr46692</t>
  </si>
  <si>
    <t>Agristick 400 L 12 X 1 ltr46722</t>
  </si>
  <si>
    <t>Agristick 400 L 12 X 1 ltr46753</t>
  </si>
  <si>
    <t>Agristick 400 L 12 X 1 ltr46844</t>
  </si>
  <si>
    <t>Agristick 400 L 12 X 1 ltr46874</t>
  </si>
  <si>
    <t>Agridex 715 EC 12 X 1 ltr47484</t>
  </si>
  <si>
    <t>Agrimec 18 EC 40 X 250 ml46661</t>
  </si>
  <si>
    <t>Agrimec 18 EC 40 X 250 ml46631</t>
  </si>
  <si>
    <t>Agrimec 18 EC 40 X 250 ml46722</t>
  </si>
  <si>
    <t>Agrimec 18 EC 40 X 250 ml46844</t>
  </si>
  <si>
    <t>Agrogibb 40 SL 30 X 15 X 35 ml47908</t>
  </si>
  <si>
    <t>Agrogibb 40 SL 30 X 15 X 35 ml47757</t>
  </si>
  <si>
    <t>Agrogibb 40 SL 30 X 15 X 35 ml47939</t>
  </si>
  <si>
    <t>Agrogibb 40 SL 30 X 15 X 35 ml47969</t>
  </si>
  <si>
    <t>Agrogibb 40 SL 30 X 15 X 35 ml48000</t>
  </si>
  <si>
    <t>Agus 500 SC 100 X 100 ml47119</t>
  </si>
  <si>
    <t>Agus 500 SC 100 X 100 ml47178</t>
  </si>
  <si>
    <t>Agus 500 SC 100 X 100 ml47209</t>
  </si>
  <si>
    <t>Agus 500 SC 100 X 100 ml47088</t>
  </si>
  <si>
    <t>Agus 500 SC 40 X 250 ml47119</t>
  </si>
  <si>
    <t>Agus 500 SC 40 X 250 ml47178</t>
  </si>
  <si>
    <t>Agus 500 SC 40 X 250 ml47209</t>
  </si>
  <si>
    <t>Agus 500 SC 40 X 250 ml47239</t>
  </si>
  <si>
    <t>Agus 500 SC 40 X 250 ml47270</t>
  </si>
  <si>
    <t>Agus 500 SC 40 X 250 ml47088</t>
  </si>
  <si>
    <t>Agxanazol 200/150 SC 50 X 100 ml46997</t>
  </si>
  <si>
    <t>Agxanazol 200/150 SC 50 X 100 ml47209</t>
  </si>
  <si>
    <t>Agxanazol 200/150 SC 20 X 250 ml47058</t>
  </si>
  <si>
    <t>Agxanazol 200/150 SC 20 X 250 ml47209</t>
  </si>
  <si>
    <t>Akalis 550 SC 10 X 1 ltr46631</t>
  </si>
  <si>
    <t>Akalis 550 SC 10 X 1 ltr46266</t>
  </si>
  <si>
    <t>Akalis 550 SC 20 X 500 ml46722</t>
  </si>
  <si>
    <t>Akalis 550 SC 40 X 250 ml46631</t>
  </si>
  <si>
    <t>Akrostar 40 WP 60 X 40 gr47088</t>
  </si>
  <si>
    <t>Akrostar 40 WP 60 X 40 gr47119</t>
  </si>
  <si>
    <t>Akrostar 40 WP 100 X 100 gr46661</t>
  </si>
  <si>
    <t>Akrostar 40 WP 100 X 100 gr46600</t>
  </si>
  <si>
    <t>Akrostar 40 WP 100 X 5 gr46569</t>
  </si>
  <si>
    <t>Alat Tanam Jagung 1 Output Satagro MTB-006 6 X 1 pcs1/1/1000</t>
  </si>
  <si>
    <t>Alat Service YT 5L / 7L1/1/1000</t>
  </si>
  <si>
    <t>Alat Tanam Roll Satagro MTB-008 SS1/1/1000</t>
  </si>
  <si>
    <t>Alat Tanam Roll MTB-010 SS1/1/1000</t>
  </si>
  <si>
    <t>Alat Kocor Pupuk Padat Satagro 25 ltr1/1/1000</t>
  </si>
  <si>
    <t>Alat Pengikat Tanaman Yoto1/1/1000</t>
  </si>
  <si>
    <t>Alat Kocor Pupuk Cair Satagro 25 ltr1/1/1000</t>
  </si>
  <si>
    <t>Alat Tanam Jagung Imtagro MTB-2 X 6 SS1/1/1000</t>
  </si>
  <si>
    <t>Alfatox 50 EC 20 X 400 ml47665</t>
  </si>
  <si>
    <t>Alfatox 50 EC 20 X 400 ml47696</t>
  </si>
  <si>
    <t>Alfatox 50 EC 20 X 400 ml47818</t>
  </si>
  <si>
    <t>Alfatox 50 EC 20 X 400 ml47908</t>
  </si>
  <si>
    <t>Alfatox 50 EC 40 X 200 ml47515</t>
  </si>
  <si>
    <t>Alfatox 50 EC 40 X 200 ml47818</t>
  </si>
  <si>
    <t>Alfatox 50 EC 40 X 200 ml47880</t>
  </si>
  <si>
    <t>Alfatox 50 EC 40 X 200 ml47696</t>
  </si>
  <si>
    <t>Alfatox 50 EC 50 X 80 ml47880</t>
  </si>
  <si>
    <t>Alfatox 50 EC 50 X 80 ml47818</t>
  </si>
  <si>
    <t>Alfatox 50 EC 50 X 80 ml47665</t>
  </si>
  <si>
    <t>Algojo 200/10/15 OD 20 X 500 ml47484</t>
  </si>
  <si>
    <t>Algojo 200/10/15 OD 20 X 500 ml47543</t>
  </si>
  <si>
    <t>Algojo 200/10/15 OD 20 X 500 ml47453</t>
  </si>
  <si>
    <t>Algojo 200/10/15 OD 20 X 1 ltr47543</t>
  </si>
  <si>
    <t>Alika 247 ZC 100 X 50 ml46204</t>
  </si>
  <si>
    <t>Alika 247 ZC 100 X 50 ml46266</t>
  </si>
  <si>
    <t>Alika 247 ZC 100 X 50 ml46478</t>
  </si>
  <si>
    <t>Alika 247 ZC 100 X 50 ml46661</t>
  </si>
  <si>
    <t>Alika 247 ZC 100 X 50 ml46753</t>
  </si>
  <si>
    <t>Alika 247 ZC 40 X 250 ml46478</t>
  </si>
  <si>
    <t>Alika 247 ZC 40 X 250 ml46569</t>
  </si>
  <si>
    <t>Alika 247 ZC 40 X 250 ml46692</t>
  </si>
  <si>
    <t>Alika 247 ZC 40 X 250 ml46753</t>
  </si>
  <si>
    <t>Alika 247 ZC 40 X 250 ml46784</t>
  </si>
  <si>
    <t>Alika 247 ZC 40 X 250 ml46813</t>
  </si>
  <si>
    <t>Alika 247 ZC 50 X 100 ml46569</t>
  </si>
  <si>
    <t>Alika 247 ZC 50 X 100 ml46692</t>
  </si>
  <si>
    <t>Alika 247 ZC 50 X 100 ml46722</t>
  </si>
  <si>
    <t>Almix 141/106 SC 50 X 100 ml47515</t>
  </si>
  <si>
    <t>Almix 141/106 SC 40 X 250 ml47696</t>
  </si>
  <si>
    <t>Almix 141/106 SC 20 X 500 ml47696</t>
  </si>
  <si>
    <t>Amabas 500 EC 16 X 1 ltr47423</t>
  </si>
  <si>
    <t>Amabas 500 EC 16 X 1 ltr47849</t>
  </si>
  <si>
    <t>Amabas 500 EC 16 X 1 ltr47880</t>
  </si>
  <si>
    <t>Amabas 500 EC 16 X 1 ltr47939</t>
  </si>
  <si>
    <t>Amabas 500 EC 20 X 400 ml47543</t>
  </si>
  <si>
    <t>Amabas 500 EC 20 X 400 ml47574</t>
  </si>
  <si>
    <t>Amabas 500 EC 20 X 400 ml47665</t>
  </si>
  <si>
    <t>Amabas 500 EC 20 X 400 ml47727</t>
  </si>
  <si>
    <t>Amabas 500 EC 20 X 400 ml47908</t>
  </si>
  <si>
    <t>Amabas 500 EC 20 X 400 ml47969</t>
  </si>
  <si>
    <t>Amazone 80 EC 40 X 200 ml46997</t>
  </si>
  <si>
    <t>Ambest 100 ME 50 X 100 ml46753</t>
  </si>
  <si>
    <t>Ambest 100 ME 50 X 100 ml47270</t>
  </si>
  <si>
    <t>Ambest 100 ME 40 X 250 ml47270</t>
  </si>
  <si>
    <t>Amco Up 486 SL 20 X 1 ltr47058</t>
  </si>
  <si>
    <t>Amco Up 486 SL 20 X 1 ltr47150</t>
  </si>
  <si>
    <t>Amco Up 486 SL 4 X 5 ltr47058</t>
  </si>
  <si>
    <t>Amco Up 486 SL 20 ltr47058</t>
  </si>
  <si>
    <t>Amegu 200 SL 20 X 1 ltr47635</t>
  </si>
  <si>
    <t>Amegu 200 SL 20 X 1 ltr47757</t>
  </si>
  <si>
    <t>Amegu 200 SL 20 X 1 ltr47939</t>
  </si>
  <si>
    <t>Aminosong 20 X 500 ml47849</t>
  </si>
  <si>
    <t>Aminosong Mango 20 X 500 ml1/1/1000</t>
  </si>
  <si>
    <t>Aminosong Mango 20 X 500 ml47150</t>
  </si>
  <si>
    <t>Aminosong Mango 10 X 1 ltr1/1/1000</t>
  </si>
  <si>
    <t>Aminosong Mango 10 X 1 ltr47150</t>
  </si>
  <si>
    <t>Amira 10 X 500 ml46813</t>
  </si>
  <si>
    <t>Amira 10 X 500 ml47209</t>
  </si>
  <si>
    <t>Amistartop 325 SC 100 X 50 ml46905</t>
  </si>
  <si>
    <t>Amistartop 325 SC 100 X 50 ml46966</t>
  </si>
  <si>
    <t>Amistartop 325 SC 100 X 50 ml46997</t>
  </si>
  <si>
    <t>Amistartop 325 SC 100 X 50 ml47178</t>
  </si>
  <si>
    <t>Amistartop 325 SC 50 X 100 ml46722</t>
  </si>
  <si>
    <t>Amistartop 325 SC 50 X 100 ml46874</t>
  </si>
  <si>
    <t>Amistartop 325 SC 50 X 100 ml46905</t>
  </si>
  <si>
    <t>Amistartop 325 SC 50 X 100 ml46966</t>
  </si>
  <si>
    <t>Amistartop 325 SC 50 X 100 ml46997</t>
  </si>
  <si>
    <t>Amistartop 325 SC 50 X 100 ml47178</t>
  </si>
  <si>
    <t>Amistartop 325 SC 20 X 250 ml46722</t>
  </si>
  <si>
    <t>Amistartop 325 SC 20 X 250 ml46905</t>
  </si>
  <si>
    <t>Amistartop 325 SC 20 X 250 ml46966</t>
  </si>
  <si>
    <t>Amistartop 325 SC 20 X 250 ml46997</t>
  </si>
  <si>
    <t>Amistartop 325 SC 20 X 250 ml47058</t>
  </si>
  <si>
    <t>Amistartop 325 SC 20 X 250 ml47088</t>
  </si>
  <si>
    <t>Amistartop 325 SC 20 X 250 ml47119</t>
  </si>
  <si>
    <t>Amitage 200 EC 20 X 500 ml1/1/1000</t>
  </si>
  <si>
    <t>Amolin 300 EC 100 X 100 ml47665</t>
  </si>
  <si>
    <t>Amolin 300 EC 100 X 100 ml46235</t>
  </si>
  <si>
    <t>Amolin 300 EC 100 X 100 ml47027</t>
  </si>
  <si>
    <t>Amolin 300 EC 40 X 250 ml47939</t>
  </si>
  <si>
    <t>Amolin 300 EC 40 X 250 ml47574</t>
  </si>
  <si>
    <t>Ampang 240 SL 20 X 1 ltr47300</t>
  </si>
  <si>
    <t>Ampang 240 SL 20 X 1 ltr47543</t>
  </si>
  <si>
    <t>Ampang 240 SL 20 X 1 ltr47757</t>
  </si>
  <si>
    <t>Ampang 240 SL 20 X 1 ltr47880</t>
  </si>
  <si>
    <t>Ampang 240 SL 20 ltr47757</t>
  </si>
  <si>
    <t>Ampang 240 SL 20 ltr47788</t>
  </si>
  <si>
    <t>Ampang 240 SL 20 ltr47818</t>
  </si>
  <si>
    <t>Ampang 240 SL 4 X 5 ltr47788</t>
  </si>
  <si>
    <t>Ampang 240 SL 4 X 5 ltr47880</t>
  </si>
  <si>
    <t>Amuron 70 EC 100 X 100 ml46600</t>
  </si>
  <si>
    <t>Amuron 70 EC 40 X 250 ml47515</t>
  </si>
  <si>
    <t>Amuron 70 EC 40 X 250 ml47849</t>
  </si>
  <si>
    <t>Android 72 EC 20 X 400 ml46631</t>
  </si>
  <si>
    <t>Aneto 50 EC 50 X 100 ml47270</t>
  </si>
  <si>
    <t>Aneto 50 EC 50 X 100 ml46508</t>
  </si>
  <si>
    <t>Aneto 50 EC 30 X 500 ml + 2 pcs Neptune 8 gr46997</t>
  </si>
  <si>
    <t>Aneto 50 EC 50 X 250 ml + 1 pcs Neptune 8 gr46874</t>
  </si>
  <si>
    <t>Antracol 70 WP 12 X 1 kg46935</t>
  </si>
  <si>
    <t>Antracol 70 WP 20 X 500 gr46966</t>
  </si>
  <si>
    <t>Antracol 70 WP 40 X 250 gr46905</t>
  </si>
  <si>
    <t>Antramix 30/22.5 SG 100 X 100 gr46539</t>
  </si>
  <si>
    <t>Anvil 50 SC 10 X 1 ltr46722</t>
  </si>
  <si>
    <t>Anvil 50 SC 40 X 250 ml46722</t>
  </si>
  <si>
    <t>A-PlusCal 20 X 250 gr47484</t>
  </si>
  <si>
    <t>A-PlusCal 20 X 250 gr47908</t>
  </si>
  <si>
    <t>Applaud 10 WP 20 X 5 X 100 gr47423</t>
  </si>
  <si>
    <t>Applaud 10 WP 20 X 5 X 100 gr47574</t>
  </si>
  <si>
    <t>Arcanate 40/160 SC 40 X 250 ml47178</t>
  </si>
  <si>
    <t>Arcanate 40/160 SC 40 X 250 ml47027</t>
  </si>
  <si>
    <t>Arcanate 40/160 SC 40 X 250 ml47209</t>
  </si>
  <si>
    <t>Arcanate 40/160 SC 40 X 250 ml47088</t>
  </si>
  <si>
    <t>Arcanate 40/160 SC 40 X 250 ml46966</t>
  </si>
  <si>
    <t>Arendi 20/10 WP 20 X 20 X 25 gr47150</t>
  </si>
  <si>
    <t>Armeira 30 WG 10 X 20 X 50 gr47665</t>
  </si>
  <si>
    <t>Armeira 30 WG 10 X 20 X 50 gr47880</t>
  </si>
  <si>
    <t>Asetor 250 EC 40 X 250 ml47178</t>
  </si>
  <si>
    <t>Asetor 250 EC 40 X 250 ml46997</t>
  </si>
  <si>
    <t>Asetop 30 EC 40 X 100 ml47300</t>
  </si>
  <si>
    <t>Asetop 30 EC 40 X 100 ml46357</t>
  </si>
  <si>
    <t>Asetop 30 EC 20 X 500 ml46357</t>
  </si>
  <si>
    <t>Asetop 30 EC 20 X 500 ml47300</t>
  </si>
  <si>
    <t>Asia Top 288 SL 20 X 1 ltr47300</t>
  </si>
  <si>
    <t>Asia Top 288 SL 20 X 1 ltr47665</t>
  </si>
  <si>
    <t>Asia Top 288 SL 20 X 1 ltr47757</t>
  </si>
  <si>
    <t>Asia Top 288 SL 20 X 1 ltr47788</t>
  </si>
  <si>
    <t>Asia Top 288 SL 20 X 1 ltr47908</t>
  </si>
  <si>
    <t>Asia Top 288 SL 4 X 5 ltr47574</t>
  </si>
  <si>
    <t>Asia Top 288 SL 4 X 5 ltr47635</t>
  </si>
  <si>
    <t>Asia Top 288 SL 4 X 5 ltr47788</t>
  </si>
  <si>
    <t>Asia Top 288 SL 4 X 5 ltr47818</t>
  </si>
  <si>
    <t>Asia Top 288 SL 4 X 5 ltr47908</t>
  </si>
  <si>
    <t>Asia Top 288 SL 20 ltr47300</t>
  </si>
  <si>
    <t>Asia Top 288 SL 20 ltr47788</t>
  </si>
  <si>
    <t>Asiacol 70 WP 20 X 250 gr47727</t>
  </si>
  <si>
    <t>Asiacol 70 WP 12 X 1 kg47727</t>
  </si>
  <si>
    <t>Aslinya 75 WP 20 X 20 X 25 gr46023</t>
  </si>
  <si>
    <t>Aslinya 75 WP 20 X 20 X 25 gr47453</t>
  </si>
  <si>
    <t>Aslinya 75 WP 100 X 100 gr46631</t>
  </si>
  <si>
    <t>Associate 200 SC 20 X 250 ml46600</t>
  </si>
  <si>
    <t>Astana 60 WP 50 X 100 gr47515</t>
  </si>
  <si>
    <t>Astana 60 WP 50 X 100 gr47604</t>
  </si>
  <si>
    <t>Astana 60 WP 50 X 100 gr47818</t>
  </si>
  <si>
    <t>Atamit 20/25 WP 20 X 200 gr47696</t>
  </si>
  <si>
    <t>Atonik 6.0 L 15 X 500 ml47939</t>
  </si>
  <si>
    <t>Atonik 6.0 L 15 X 500 ml47969</t>
  </si>
  <si>
    <t>Atonik 6.0 L 15 X 500 ml48000</t>
  </si>
  <si>
    <t>Atonik 6.0 L 15 X 500 ml47665</t>
  </si>
  <si>
    <t>Atonik 6.0 L 15 X 500 ml47727</t>
  </si>
  <si>
    <t>Atonik 6.0 L 15 X 500 ml47757</t>
  </si>
  <si>
    <t>Atonik 6.0 L 15 X 500 ml47818</t>
  </si>
  <si>
    <t>Atonik 6.0 L 50 X 100 ml47939</t>
  </si>
  <si>
    <t>Atonik 6.0 L 50 X 100 ml47969</t>
  </si>
  <si>
    <t>Atonik 6.0 L 50 X 100 ml48000</t>
  </si>
  <si>
    <t>Atonik 6.0 L 50 X 100 ml47727</t>
  </si>
  <si>
    <t>Atonik 6.0 L 50 X 100 ml47757</t>
  </si>
  <si>
    <t>Atonik 6.0 L 50 X 100 ml47788</t>
  </si>
  <si>
    <t>Atonik 6.0 L 30 X 250 ml47939</t>
  </si>
  <si>
    <t>Atonik 6.0 L 30 X 250 ml47969</t>
  </si>
  <si>
    <t>Avidor 25 WP 4 X 25 X 100 gr47818</t>
  </si>
  <si>
    <t>Avidor 25 WP 4 X 25 X 100 gr47849</t>
  </si>
  <si>
    <t>Avonik 150/150 OD 50 X 80 ml47880</t>
  </si>
  <si>
    <t>Aziziah 300/10 SC 20 X 500 ml46813</t>
  </si>
  <si>
    <t>Bactocyn 150 AL 50 X 200 ml48214</t>
  </si>
  <si>
    <t>Bactocyn 150 AL 50 X 200 ml47453</t>
  </si>
  <si>
    <t>Bactocyn 150 AL 100 X 100 ml48214</t>
  </si>
  <si>
    <t>Bactocyn 150 AL 100 X 100 ml47453</t>
  </si>
  <si>
    <t>Bag Jagung Q235 - 1 kg1/1/1000</t>
  </si>
  <si>
    <t>Bag NPK Novatec 5 Kg1/1/1000</t>
  </si>
  <si>
    <t>Bahsan 650 EC 100 X 80 ml1/1/1000</t>
  </si>
  <si>
    <t>Bahsan 650 EC 50 X 200 ml46997</t>
  </si>
  <si>
    <t>Baledo 250/50 SC 40 X 100 ml47696</t>
  </si>
  <si>
    <t>Baledo 250/50 SC 40 X 100 ml47969</t>
  </si>
  <si>
    <t>Bamex 18 EC 100 X 50 ml (M2U)47150</t>
  </si>
  <si>
    <t>Bamex 18 EC 100 X 50 ml (M2U)46784</t>
  </si>
  <si>
    <t>Bamex 18 EC 100 X 50 ml (M2U)47119</t>
  </si>
  <si>
    <t>Bamex 18 EC 20 X 200 ml (M2U)47027</t>
  </si>
  <si>
    <t>Bamex 18 EC 20 X 200 ml (M2U)47119</t>
  </si>
  <si>
    <t>Bamex 18 EC 50 X 100 ml (M2U)47027</t>
  </si>
  <si>
    <t>Bamex 18 EC 50 X 100 ml (M2U)47119</t>
  </si>
  <si>
    <t>Bamex 18 EC 50 X 100 ml (M2U)47150</t>
  </si>
  <si>
    <t>Basfoliar Combi Stipp 20 X 500 ml47453</t>
  </si>
  <si>
    <t>Basfoliar Combi Stipp 20 X 500 ml47635</t>
  </si>
  <si>
    <t>Basfoliar Combi Stipp 20 X 500 ml47727</t>
  </si>
  <si>
    <t>Basgent 55 SC 50 X 100 ml47635</t>
  </si>
  <si>
    <t>Basgent 55 SC 50 X 100 ml47696</t>
  </si>
  <si>
    <t>Basgent 55 SC 50 X 250 ml47635</t>
  </si>
  <si>
    <t>Basgent 55 SC 50 X 250 ml47757</t>
  </si>
  <si>
    <t>Basgent 55 SC 20 X 500 ml47453</t>
  </si>
  <si>
    <t>Basgent 55 SC 20 X 500 ml47818</t>
  </si>
  <si>
    <t>Basgent 55 SC 20 X 500 ml47727</t>
  </si>
  <si>
    <t>Basrata 150 SL 50 X 250 ml47696</t>
  </si>
  <si>
    <t>Basrata 150 SL 20 X 500 ml47058</t>
  </si>
  <si>
    <t>Basrata 150 SL 20 X 500 ml47696</t>
  </si>
  <si>
    <t>Basrata 150 SL 20 X 1 ltr47635</t>
  </si>
  <si>
    <t>Basrata 150 SL 20 X 1 ltr47908</t>
  </si>
  <si>
    <t>Bastnate 200 SL 12 X 1 ltr47788</t>
  </si>
  <si>
    <t>Bastnate 200 SL 12 X 1 ltr47849</t>
  </si>
  <si>
    <t>Basvidor 25 WP 100 X 100 gr46419</t>
  </si>
  <si>
    <t>Basvidor 25 WP 50 X 200 gr46296</t>
  </si>
  <si>
    <t>Baycarb 500 EC 20 X 500 ml46478</t>
  </si>
  <si>
    <t>Baycarb 500 EC 20 X 500 ml46569</t>
  </si>
  <si>
    <t>Baycarb 500 EC 20 X 500 ml46447</t>
  </si>
  <si>
    <t>Baycarb 500 EC 20 X 500 ml46600</t>
  </si>
  <si>
    <t>Beka Biang Kompos 25 X 250 ml44256</t>
  </si>
  <si>
    <t>Bellator 265 SC 25 X 200 ml46813</t>
  </si>
  <si>
    <t>Belt Expert 480 SC 20 X 250 ml46966</t>
  </si>
  <si>
    <t>Belt Expert 480 SC 20 X 250 ml46844</t>
  </si>
  <si>
    <t>Belt Expert 480 SC 20 X 250 ml47178</t>
  </si>
  <si>
    <t>Benabel Plus 120/35 SC 64 X 100 ml47818</t>
  </si>
  <si>
    <t>Benabel Plus 120/35 SC 64 X 100 ml47908</t>
  </si>
  <si>
    <t>Benabel Plus 120/35 SC 48 X 250 ml47908</t>
  </si>
  <si>
    <t>Benabel Plus 120/35 SC 48 X 250 ml47818</t>
  </si>
  <si>
    <t>Benabel Plus 120/35 SC 48 X 250 ml47880</t>
  </si>
  <si>
    <t>Benabel Plus 120/35 SC 48 X 250 ml47969</t>
  </si>
  <si>
    <t>Bencore 250 EC 20 X 200 ml46966</t>
  </si>
  <si>
    <t>Bencore 250 EC 20 X 400 ml46508</t>
  </si>
  <si>
    <t>Benfuron 12/18 WP 160 X 25 gr46753</t>
  </si>
  <si>
    <t>Bernas 250 EC 50 X 250 ml47027</t>
  </si>
  <si>
    <t>Bernas 250 EC 50 X 250 ml46905</t>
  </si>
  <si>
    <t>Bernas 250 EC 50 X 100 ml46600</t>
  </si>
  <si>
    <t>Bestar 200 SL 20 X 1 ltr47665</t>
  </si>
  <si>
    <t>Bestar 200 SL 20 X 1 ltr47696</t>
  </si>
  <si>
    <t>Bestar 200 SL 20 X 1 ltr47818</t>
  </si>
  <si>
    <t>Bestar 200 SL 20 X 1 ltr47849</t>
  </si>
  <si>
    <t>Bestar 200 SL 20 X 1 ltr47908</t>
  </si>
  <si>
    <t>Bestar 200 SL 20 X 1 ltr47939</t>
  </si>
  <si>
    <t>Bestar 200 SL 20 X 1 ltr47969</t>
  </si>
  <si>
    <t>Bestani OK 300 SL 20 X 1 ltr47849</t>
  </si>
  <si>
    <t>Bestani OK 300 SL 20 X 1 ltr47880</t>
  </si>
  <si>
    <t>Bestani OK 300 SL 20 X 1 ltr47939</t>
  </si>
  <si>
    <t>Bestani OK 300 SL 20 X 1 ltr47908</t>
  </si>
  <si>
    <t>Betasticker 80 X 30 ml1/1/1000</t>
  </si>
  <si>
    <t>Biggrow 20 WP 6 X 50 X 5 gr47849</t>
  </si>
  <si>
    <t>Biggrow 20 WP 6 X 50 X 5 gr48214</t>
  </si>
  <si>
    <t>Biochem Umum 30 X 500 ml1/1/1000</t>
  </si>
  <si>
    <t>Biochem Umum 30 X 500 ml47696</t>
  </si>
  <si>
    <t>Biochems Vit B1+B6 20 X 1 ltr47757</t>
  </si>
  <si>
    <t>Biochems Vit B1+B6 20 X 1 ltr47818</t>
  </si>
  <si>
    <t>Biochems Vit B1+B6 30 X 500 ml47818</t>
  </si>
  <si>
    <t>Biochems Vit B1+B6 30 X 500 ml47543</t>
  </si>
  <si>
    <t>Biochems Vit B1+B6 40 X 250 ml47818</t>
  </si>
  <si>
    <t>Biokillia 50 X 50 gr47788</t>
  </si>
  <si>
    <t>Bion M 1/48 WP 20 X 500 gr46813</t>
  </si>
  <si>
    <t>Bion M 1/48 WP 20 X 500 gr46692</t>
  </si>
  <si>
    <t>Bion M 1/48 WP 20 X 500 gr46784</t>
  </si>
  <si>
    <t>Bionik 400 EC 20 X 500 ml47818</t>
  </si>
  <si>
    <t>Bionik 400 EC 20 X 500 ml47727</t>
  </si>
  <si>
    <t>Bionik 400 EC 20 X 500 ml47849</t>
  </si>
  <si>
    <t>Bionik 400 EC 20 X 500 ml47939</t>
  </si>
  <si>
    <t>Bionik 400 EC 20 X 500 ml47969</t>
  </si>
  <si>
    <t>Bionik 400 EC 50 X 100 ml47727</t>
  </si>
  <si>
    <t>Bionik 400 EC 50 X 100 ml47880</t>
  </si>
  <si>
    <t>Bionik 400 EC 50 X 100 ml47818</t>
  </si>
  <si>
    <t>Bionik 400 EC 50 X 100 ml47969</t>
  </si>
  <si>
    <t>Biosoft 20 X 1 ltr46023</t>
  </si>
  <si>
    <t>Biosoft 20 X 1 ltr47088</t>
  </si>
  <si>
    <t>Biosoft 20 X 1 ltr46357</t>
  </si>
  <si>
    <t>Biosoft 50 X 100 ml46813</t>
  </si>
  <si>
    <t>Blacer Booster Buah 25.79 L 24 X 500 ml47088</t>
  </si>
  <si>
    <t>Blacer Booster Daun 16.85 L 24 X 500 ml47088</t>
  </si>
  <si>
    <t>Blast 200 SC 20 X 500 ml1/1/1000</t>
  </si>
  <si>
    <t>Blast 200 SC 20 X 500 ml47484</t>
  </si>
  <si>
    <t>Blast 200 SC 20 X 500 ml47515</t>
  </si>
  <si>
    <t>Blast 200 SC 20 X 500 ml47604</t>
  </si>
  <si>
    <t>Blast 200 SC 20 X 500 ml47300</t>
  </si>
  <si>
    <t>Blast 200 SC 20 X 500 ml47392</t>
  </si>
  <si>
    <t>Blast 200 SC 20 X 500 ml47453</t>
  </si>
  <si>
    <t>Blast 200 SC 48 X 100 ml1/1/1000</t>
  </si>
  <si>
    <t>Blast 200 SC 48 X 100 ml47150</t>
  </si>
  <si>
    <t>Blast 200 SC 48 X 100 ml47515</t>
  </si>
  <si>
    <t>Blast 200 SC 48 X 100 ml47300</t>
  </si>
  <si>
    <t>Blast 200 SC 48 X 100 ml47331</t>
  </si>
  <si>
    <t>Blast 200 SC 48 X 100 ml46997</t>
  </si>
  <si>
    <t>Blast 200 SC 48 X 100 ml47392</t>
  </si>
  <si>
    <t>Blast 200 SC 48 X 100 ml47453</t>
  </si>
  <si>
    <t>Blewah Blaster F1 12 X 15 X 15 gr46585</t>
  </si>
  <si>
    <t>Blewah Blaster F1 12 X 15 X 15 gr46594</t>
  </si>
  <si>
    <t>Blewah Blaster F1 12 X 15 X 15 gr46615</t>
  </si>
  <si>
    <t>Blewah Blaster F1 12 X 15 X 15 gr46666</t>
  </si>
  <si>
    <t>Blewah Blaster F1 12 X 15 X 15 gr46548</t>
  </si>
  <si>
    <t>Blewah Blaster F1 12 X 15 X 15 gr46574</t>
  </si>
  <si>
    <t>Blewah Blaster F1 12 X 15 X 15 gr46581</t>
  </si>
  <si>
    <t>Blewah Blaster F1 12 X 15 X 15 gr46588</t>
  </si>
  <si>
    <t>Bluezeb 80 WP 20 X 1 kg47150</t>
  </si>
  <si>
    <t>BM Flythrin 100 EC 20 X 500 ml47635</t>
  </si>
  <si>
    <t>BM Promax 75 SP 20 X 500 gr47727</t>
  </si>
  <si>
    <t>BM Promax 75 SP 20 X 500 gr47635</t>
  </si>
  <si>
    <t>BM Promax 75 SP 100 X 100 gr47239</t>
  </si>
  <si>
    <t>BM Zebco 80 WP 20 X 1 kg46784</t>
  </si>
  <si>
    <t>BM Catalyzer 2.5 10 X 1 ltr47209</t>
  </si>
  <si>
    <t>BM Conzole 250 EC 40 X 250 ml47969</t>
  </si>
  <si>
    <t>BM Conzole 250 EC 20 X 500 ml47939</t>
  </si>
  <si>
    <t>BM Cychlophos 500/50 EC 20 X 400 ml47484</t>
  </si>
  <si>
    <t>BM Cychlophos 500/50 EC 20 X 400 ml47543</t>
  </si>
  <si>
    <t>BM Jamurlang 300 EC 40 X 250 ml47696</t>
  </si>
  <si>
    <t>BM Jamurlang 300 EC 40 X 250 ml47818</t>
  </si>
  <si>
    <t>BM Jamurlang 300 EC 40 X 250 ml47880</t>
  </si>
  <si>
    <t>BM Jamurlang 300 EC 40 X 250 ml47939</t>
  </si>
  <si>
    <t>BM Jamurlang 300 EC 40 X 250 ml47969</t>
  </si>
  <si>
    <t>BM Jamurlang 300 EC 40 X 250 ml48000</t>
  </si>
  <si>
    <t>BM Lamda 50 EC 20 X 500 ml47270</t>
  </si>
  <si>
    <t>BM Lamda 50 EC 20 X 500 ml47543</t>
  </si>
  <si>
    <t>BM Lamda 50 EC 20 X 500 ml47574</t>
  </si>
  <si>
    <t>BM Lamda 50 EC 20 X 500 ml47635</t>
  </si>
  <si>
    <t>BM Lamda 50 EC 20 X 500 ml47727</t>
  </si>
  <si>
    <t>BM Lamda 50 EC 20 X 500 ml47757</t>
  </si>
  <si>
    <t>BM Lamda 50 EC 20 X 500 ml47515</t>
  </si>
  <si>
    <t>BM Masconil 50 SC 20 X 500 ml46997</t>
  </si>
  <si>
    <t>BM Optimas Kelp Premium 20 X 500 ml47027</t>
  </si>
  <si>
    <t>BM Trox 200/125 SC 40 X 250 ml47604</t>
  </si>
  <si>
    <t>BM Trox 200/125 SC 40 X 250 ml47665</t>
  </si>
  <si>
    <t>Board Score 250 EC 80 ml1/1/1000</t>
  </si>
  <si>
    <t>Body YT 5L1/1/1000</t>
  </si>
  <si>
    <t>Bom-Up 520 SL 20 X 1 ltr47880</t>
  </si>
  <si>
    <t>Bongkis 30 EC 100 X 100 ml47270</t>
  </si>
  <si>
    <t>Bongkis 30 EC 40 X 250 ml47270</t>
  </si>
  <si>
    <t>Bongkis 30 EC 20 X 500 ml47270</t>
  </si>
  <si>
    <t>Boom Padi 30 X 1 Paket47939</t>
  </si>
  <si>
    <t>Boom Padi 30 X 1 Paket47969</t>
  </si>
  <si>
    <t>Boosbloom 50 X 100 gr47300</t>
  </si>
  <si>
    <t>Boosbloom 50 X 100 gr47515</t>
  </si>
  <si>
    <t>Braphon 488 SL 50 X 100 ml47696</t>
  </si>
  <si>
    <t>Braphon 488 SL 40 X 250 ml47300</t>
  </si>
  <si>
    <t>Braphon 488 SL 40 X 250 ml47604</t>
  </si>
  <si>
    <t>Braphon 488 SL 40 X 250 ml47331</t>
  </si>
  <si>
    <t>Braunxone Gold 276 SL 20 X 1 ltr47788</t>
  </si>
  <si>
    <t>Braunxone Gold 276 SL 4 X 5 ltr47392</t>
  </si>
  <si>
    <t>Braunxone Gold 276 SL 20 ltr47788</t>
  </si>
  <si>
    <t>Braunxone Gold 276 SL 20 ltr47908</t>
  </si>
  <si>
    <t>Bravoxone 276 SL 20 ltr47604</t>
  </si>
  <si>
    <t>Bravoxone 276 SL 20 ltr47696</t>
  </si>
  <si>
    <t>Bravoxone 276 SL 20 ltr47788</t>
  </si>
  <si>
    <t>Bravoxone 276 SL 4 X 5 ltr47788</t>
  </si>
  <si>
    <t>Bravoxone 276 SL 4 X 5 ltr47939</t>
  </si>
  <si>
    <t>Bravoxone 276 SL 20 X 1 ltr (Label Kuda)47665</t>
  </si>
  <si>
    <t>Bravoxone 276 SL 20 X 1 ltr47788</t>
  </si>
  <si>
    <t>Bravoxone 276 SL 20 X 1 ltr47939</t>
  </si>
  <si>
    <t>Bravoxone 276 SL 20 X 1 ltr47969</t>
  </si>
  <si>
    <t>Bravoxone 276 SL 4 X 5 ltr (Label Kuda)47027</t>
  </si>
  <si>
    <t>Bravoxone 276 SL 20 ltr (Label Kuda)47696</t>
  </si>
  <si>
    <t>BroadPlus 77 WP 8 X 25 X 40 gr46935</t>
  </si>
  <si>
    <t>BroadPlus 77 WP 8 X 25 X 40 gr46966</t>
  </si>
  <si>
    <t>BroadPlus 77 WP 8 X 25 X 40 gr47119</t>
  </si>
  <si>
    <t>BroadPlus 77 WP 8 X 25 X 40 gr47150</t>
  </si>
  <si>
    <t>Brosur Associate1/1/1000</t>
  </si>
  <si>
    <t>BT Plus 50 X 50 gr47757</t>
  </si>
  <si>
    <t>Bump 25/40 WP 100 X 100 gr46508</t>
  </si>
  <si>
    <t>Bump 25/40 WP 100 X 100 gr46600</t>
  </si>
  <si>
    <t>Bump 25/40 WP 40 X 250 gr46508</t>
  </si>
  <si>
    <t>Bump 25/40 WP 5 X 40 X 25 gr46419</t>
  </si>
  <si>
    <t>Buncis Lebat-3 40 X 500 gr46587</t>
  </si>
  <si>
    <t>Buniken 60/10 WP 20 X 100 gr46692</t>
  </si>
  <si>
    <t>Buniken 60/10 WP 20 X 100 gr46722</t>
  </si>
  <si>
    <t>Buniken 60/10 WP 20 X 100 gr46753</t>
  </si>
  <si>
    <t>Busi Star Metal1/1/1000</t>
  </si>
  <si>
    <t>Cabe Sret 12 X 15 X 10 gr46688</t>
  </si>
  <si>
    <t>Cabe Sret 12 X 15 X 10 gr46666</t>
  </si>
  <si>
    <t>Cabe Sret 12 X 15 X 10 gr46399</t>
  </si>
  <si>
    <t>Cabe Elegance F1 20 X 12 X 10 gr46324</t>
  </si>
  <si>
    <t>Cabe Sigantung 12 X 15 X 10 gr46711</t>
  </si>
  <si>
    <t>Cabe Sigantung 12 X 15 X 10 gr46524</t>
  </si>
  <si>
    <t>Cabe Arimbi 85 20 X 12 X 1800 biji46495</t>
  </si>
  <si>
    <t>Cabe Arimbi 85 20 X 12 X 1800 biji46673</t>
  </si>
  <si>
    <t>Cabe Imperial Ijo F1 20 X 12 X 2250 biji46529</t>
  </si>
  <si>
    <t>Cabe Imperial Ijo F1 20 X 12 X 2250 biji46536</t>
  </si>
  <si>
    <t>Cabe Imperial Ijo F1 20 X 12 X 2250 biji46569</t>
  </si>
  <si>
    <t>Cabe Ori 212 10 X 25 X 10 gr46655</t>
  </si>
  <si>
    <t>Cabe Darmais F1 12 X 15 X 10 gr46598</t>
  </si>
  <si>
    <t>Cabe Darmais F1 12 X 15 X 10 gr46610</t>
  </si>
  <si>
    <t>Cabe Darmais F1 12 X 15 X 10 gr46627</t>
  </si>
  <si>
    <t>Cabe Darmais F1 12 X 15 X 10 gr46644</t>
  </si>
  <si>
    <t>Cabe Darmais F1 12 X 15 X 10 gr46580</t>
  </si>
  <si>
    <t>Cabe Darmais F1 12 X 15 X 10 gr46581</t>
  </si>
  <si>
    <t>Cabe Darmais F1 12 X 15 X 10 gr46608</t>
  </si>
  <si>
    <t>Cabe Darmais F1 12 X 15 X 10 gr46617</t>
  </si>
  <si>
    <t>Cabe Darmais F1 12 X 15 X 10 gr46632</t>
  </si>
  <si>
    <t>Cabe Matador F1 20 X 12 X 2250 biji46597</t>
  </si>
  <si>
    <t>Cabe Matador F1 20 X 12 X 2250 biji46601</t>
  </si>
  <si>
    <t>Cabe Warrior F1 20 X 12 X 2250 biji46588</t>
  </si>
  <si>
    <t>Cabe Warrior F1 20 X 12 X 2250 biji46597</t>
  </si>
  <si>
    <t>Cabe Warrior F1 20 X 12 X 2250 biji46601</t>
  </si>
  <si>
    <t>Cabrio 250 EC 24 X 250 ml46874</t>
  </si>
  <si>
    <t>Cabrio 250 EC 24 X 250 ml46784</t>
  </si>
  <si>
    <t>Cabrio 250 EC 24 X 250 ml47635</t>
  </si>
  <si>
    <t>Cabrio 250 EC 24 X 250 ml47849</t>
  </si>
  <si>
    <t>Cabrio 250 EC 48 X 100 ml47604</t>
  </si>
  <si>
    <t>Cabrio 250 EC 48 X 100 ml47635</t>
  </si>
  <si>
    <t>Cabrio 250 EC 48 X 100 ml46784</t>
  </si>
  <si>
    <t>Cabrio 250 EC 48 X 100 ml47849</t>
  </si>
  <si>
    <t>Calaris 550 SC 10 X 1 ltr46753</t>
  </si>
  <si>
    <t>Calaris 550 SC 20 X 250 ml46753</t>
  </si>
  <si>
    <t>Calcium 99 20 X 1 kg47665</t>
  </si>
  <si>
    <t>Calcium 99 20 X 1 kg47818</t>
  </si>
  <si>
    <t>Calcium 99 20 X 1 kg47849</t>
  </si>
  <si>
    <t>Calcium 99 20 X 1 kg47880</t>
  </si>
  <si>
    <t>Calcium 99 20 X 1 kg47908</t>
  </si>
  <si>
    <t>Calcium 99 20 X 1 kg47696</t>
  </si>
  <si>
    <t>Calcium D-Diana 20 X 1 kg47331</t>
  </si>
  <si>
    <t>Calcium D-Diana 20 X 1 kg47665</t>
  </si>
  <si>
    <t>Calcium D-Diana 20 X 1 kg47849</t>
  </si>
  <si>
    <t>Calcium D-Diana 20 X 1 kg47908</t>
  </si>
  <si>
    <t>Calgary 480 SL 20 X 1 ltr47088</t>
  </si>
  <si>
    <t>Calgary 480 SL 20 X 1 ltr46419</t>
  </si>
  <si>
    <t>Calgary 480 SL 20 ltr46419</t>
  </si>
  <si>
    <t>Caliwa 80 WP 20 X 0.9 kg46966</t>
  </si>
  <si>
    <t>Caliwa 80 WP 10 X 900 gr1/1/1000</t>
  </si>
  <si>
    <t>Caliwa 80 WP 10 X 900 gr47058</t>
  </si>
  <si>
    <t>Caliwa 80 WP 10 X 900 gr47270</t>
  </si>
  <si>
    <t>Caliwa 80 WP 10 X 900 gr47300</t>
  </si>
  <si>
    <t>Caliwa 80 WP 10 X 900 gr47484</t>
  </si>
  <si>
    <t>Camix Gold 200 SL 20 X 1 ltr47453</t>
  </si>
  <si>
    <t>Camix Gold 200 SL 4 X 5 ltr47515</t>
  </si>
  <si>
    <t>Camix Gold 200 SL 20 ltr47178</t>
  </si>
  <si>
    <t>Cash Flow 30 EC 24 X 250 ml47515</t>
  </si>
  <si>
    <t>Cash Flow 30 EC 24 X 250 ml47665</t>
  </si>
  <si>
    <t>Cash Flow 30 EC 24 X 250 ml47757</t>
  </si>
  <si>
    <t>Cash Flow 30 EC 50 X 100 ml47515</t>
  </si>
  <si>
    <t>Cash Flow 30 EC 50 X 100 ml47696</t>
  </si>
  <si>
    <t>Castora 40 SP 10 X 10 X 100 gr46569</t>
  </si>
  <si>
    <t>Castora 40 SP 24 X 400 gr47635</t>
  </si>
  <si>
    <t>Castora 40 SP 50 X 200 gr47635</t>
  </si>
  <si>
    <t>Castora 40 SP 8 X 50 X 15 gr46600</t>
  </si>
  <si>
    <t>Catez 18 EC 20 X 500 ml47392</t>
  </si>
  <si>
    <t>Cauli Flower White Shot 25 X 10 X 10 gr46596</t>
  </si>
  <si>
    <t>Cauli Flower Kiran F1 50 X 10 X 10 gr46600</t>
  </si>
  <si>
    <t>Cauli Flower Kiran F1 50 X 10 X 10 gr46722</t>
  </si>
  <si>
    <t>Ceba 125 EC 20 X 200 ml47484</t>
  </si>
  <si>
    <t>Ceba 125 EC 20 X 400 ml46296</t>
  </si>
  <si>
    <t>Ceba 125 EC 20 X 400 ml46419</t>
  </si>
  <si>
    <t>Celquat 276 SL 10 X 1 ltr46204</t>
  </si>
  <si>
    <t>Celquat 276 SL 10 X 1 ltr46692</t>
  </si>
  <si>
    <t>Centa-Fur 3GR 10 X 2 kg47574</t>
  </si>
  <si>
    <t>Champion 77 WP 14 X 1 kg47727</t>
  </si>
  <si>
    <t>Champion 77 WP 14 X 1 kg47757</t>
  </si>
  <si>
    <t>Champion 77 WP 14 X 1 kg47880</t>
  </si>
  <si>
    <t>Champion 77 WP 14 X 1 kg47939</t>
  </si>
  <si>
    <t>Chief 480 SL 20 X 1 ltr47788</t>
  </si>
  <si>
    <t>Chief 480 SL 20 X 1 ltr47604</t>
  </si>
  <si>
    <t>Chief 480 SL 20 X 1 ltr47849</t>
  </si>
  <si>
    <t>Chief 480 SL 4 X 5 ltr47727</t>
  </si>
  <si>
    <t>Chief 480 SL 4 X 5 ltr47178</t>
  </si>
  <si>
    <t>Chief 480 SL 4 X 5 ltr47849</t>
  </si>
  <si>
    <t>Chief 480 SL 20 ltr47788</t>
  </si>
  <si>
    <t>Chief 480 SL 20 ltr47849</t>
  </si>
  <si>
    <t>Chief 480 SL 20 ltr47665</t>
  </si>
  <si>
    <t>Chlordin 100/200 SC 50 X 100 ml47880</t>
  </si>
  <si>
    <t>Chlordin 100/200 SC 20 X 250 ml47880</t>
  </si>
  <si>
    <t>Chlordin 100/200 SC 20 X 500 ml47880</t>
  </si>
  <si>
    <t>Clinger Pro 150/300 EC 48 X 250 ml47635</t>
  </si>
  <si>
    <t>Cobra 15 EC 20 X 1 ltr46357</t>
  </si>
  <si>
    <t>Cobra 15 EC 20 X 1 ltr46569</t>
  </si>
  <si>
    <t>Cobra 15 EC 20 X 1 ltr46600</t>
  </si>
  <si>
    <t>Cobra 15 EC 20 X 200 ml46753</t>
  </si>
  <si>
    <t>Cobra 15 EC 50 X 100 ml46844</t>
  </si>
  <si>
    <t>Cobra 15 EC 20 X 500 ml46447</t>
  </si>
  <si>
    <t>Colam 141/106 ZC 64 X 100 ml46266</t>
  </si>
  <si>
    <t>Colam 141/106 ZC 48 X 250 ml46388</t>
  </si>
  <si>
    <t>Confidor 200 SL 100 X 60 ml47362</t>
  </si>
  <si>
    <t>Confidor 200 SL 100 X 60 ml47423</t>
  </si>
  <si>
    <t>Confidor 200 SL 100 X 60 ml47484</t>
  </si>
  <si>
    <t>Copcide 77 WP 20 X 1 kg46631</t>
  </si>
  <si>
    <t>Copcide 77 WP 20 X 1 kg46722</t>
  </si>
  <si>
    <t>Copcide 77 WP 20 X 1 kg46753</t>
  </si>
  <si>
    <t>Copcide 77 WP 20 X 1 kg46844</t>
  </si>
  <si>
    <t>Copcide 77 WP 40 X 400 gr46722</t>
  </si>
  <si>
    <t>Copcide 77 WP 40 X 400 gr46784</t>
  </si>
  <si>
    <t>Copcide 77 WP 100 X 100 gr46722</t>
  </si>
  <si>
    <t>Council Complete SC 300 50 X 100 ml46661</t>
  </si>
  <si>
    <t>Council Complete SC 300 50 X 100 ml46692</t>
  </si>
  <si>
    <t>Council Complete SC 300 50 X 100 ml46813</t>
  </si>
  <si>
    <t>Council Complete SC 300 50 X 100 ml46844</t>
  </si>
  <si>
    <t>Cowin 550 EC 25 X 400 ml46600</t>
  </si>
  <si>
    <t>Cuprinomat 24 X 500 ml1/1/1000</t>
  </si>
  <si>
    <t>Cuprinomat 24 X 500 ml47484</t>
  </si>
  <si>
    <t>Cuprinomat 24 X 500 ml47515</t>
  </si>
  <si>
    <t>Cuprinomat 24 X 500 ml47543</t>
  </si>
  <si>
    <t>Cuprinomat 24 X 500 ml47453</t>
  </si>
  <si>
    <t>Curacron 500 EC 20 X 500 ml46296</t>
  </si>
  <si>
    <t>Curacron 500 EC 20 X 500 ml46388</t>
  </si>
  <si>
    <t>Curacron 500 EC 20 X 500 ml46419</t>
  </si>
  <si>
    <t>Curacron 500 EC 20 X 500 ml46447</t>
  </si>
  <si>
    <t>Curacron 500 EC 20 X 500 ml46508</t>
  </si>
  <si>
    <t>Curacron 500 EC 40 X 250 ml46296</t>
  </si>
  <si>
    <t>Curacron 500 EC 40 X 250 ml46388</t>
  </si>
  <si>
    <t>Curacron 500 EC 40 X 250 ml46419</t>
  </si>
  <si>
    <t>Curacron 500 EC 40 X 250 ml46447</t>
  </si>
  <si>
    <t>Curacron 500 EC 40 X 250 ml46478</t>
  </si>
  <si>
    <t>Curacron 500 EC 40 X 250 ml46508</t>
  </si>
  <si>
    <t>Curacron 500 EC 40 X 250 ml46539</t>
  </si>
  <si>
    <t>Curacron 500 EC 50 X 100 ml46266</t>
  </si>
  <si>
    <t>Curacron 500 EC 50 X 100 ml46357</t>
  </si>
  <si>
    <t>Curacron 500 EC 50 X 100 ml46419</t>
  </si>
  <si>
    <t>Curacron 500 EC 50 X 100 ml46447</t>
  </si>
  <si>
    <t>Curacron 500 EC 50 X 100 ml46478</t>
  </si>
  <si>
    <t>Curacron 500 EC 50 X 100 ml46508</t>
  </si>
  <si>
    <t>Curaterr 3 GR 10 X 2 kg1/1/1000</t>
  </si>
  <si>
    <t>Curaterr 3 GR 10 X 2 kg46966</t>
  </si>
  <si>
    <t>Curaterr 3 GR 10 X 2 kg46935</t>
  </si>
  <si>
    <t>Curaterr 3 GR 10 X 2 kg46813</t>
  </si>
  <si>
    <t>Curaterr 3 GR 10 X 2 kg46905</t>
  </si>
  <si>
    <t>Curaterr 3 GR 10 X 2 kg46600</t>
  </si>
  <si>
    <t>Cymbush 50 EC 20 X 500 ml46174</t>
  </si>
  <si>
    <t>Cymbush 50 EC 20 X 500 ml46327</t>
  </si>
  <si>
    <t>Cymbush 50 EC 40 X 250 ml46023</t>
  </si>
  <si>
    <t>Cymbush 50 EC 40 X 250 ml46054</t>
  </si>
  <si>
    <t>Cyperban 590 EC 20 X 500 ml47574</t>
  </si>
  <si>
    <t>Cyperban 590 EC 20 X 1 ltr47635</t>
  </si>
  <si>
    <t>Damex 18 EC 10 X 1 ltr46539</t>
  </si>
  <si>
    <t>Damex 18 EC 30 X 500 ml46844</t>
  </si>
  <si>
    <t>Danaxone 135 SL 20 X 1 ltr47119</t>
  </si>
  <si>
    <t>Danaxone 135 SL 20 X 1 ltr47604</t>
  </si>
  <si>
    <t>Danaxone 135 SL 20 X 1 ltr47635</t>
  </si>
  <si>
    <t>Danaxone 135 SL 4 X 5 ltr47515</t>
  </si>
  <si>
    <t>Decis 25 EC 100 X 100 ml47331</t>
  </si>
  <si>
    <t>Decis 25 EC 100 X 100 ml47423</t>
  </si>
  <si>
    <t>Decis 25 EC 100 X 100 ml47484</t>
  </si>
  <si>
    <t>Decis 25 EC 100 X 100 ml47515</t>
  </si>
  <si>
    <t>Decis 25 EC 100 X 50 ml47362</t>
  </si>
  <si>
    <t>Decis 25 EC 100 X 50 ml47423</t>
  </si>
  <si>
    <t>Decis 25 EC 100 X 50 ml47484</t>
  </si>
  <si>
    <t>Decis 25 EC 100 X 50 ml47515</t>
  </si>
  <si>
    <t>Decis 25 EC 100 X 50 ml47574</t>
  </si>
  <si>
    <t>Decis 25 EC 20 X 500 ml47331</t>
  </si>
  <si>
    <t>Decis 25 EC 20 X 500 ml47392</t>
  </si>
  <si>
    <t>Decis 25 EC 20 X 500 ml47423</t>
  </si>
  <si>
    <t>Decis 25 EC 20 X 500 ml47484</t>
  </si>
  <si>
    <t>Decis 25 EC 20 X 500 ml47543</t>
  </si>
  <si>
    <t>Decis 25 EC 20 X 500 ml47574</t>
  </si>
  <si>
    <t>Decis 25 EC 40 X 250 ml47331</t>
  </si>
  <si>
    <t>Decis 25 EC 40 X 250 ml47423</t>
  </si>
  <si>
    <t>Decis 25 EC 40 X 250 ml47484</t>
  </si>
  <si>
    <t>Dekamon 22.43 L 20 X 500 ml46905</t>
  </si>
  <si>
    <t>Dekamon 22.43 L 20 X 500 ml46935</t>
  </si>
  <si>
    <t>Dekamon 22.43 L 20 X 500 ml47058</t>
  </si>
  <si>
    <t>Dekamon 22.43 L 12 X 1 ltr46844</t>
  </si>
  <si>
    <t>Dekamon 22.43 L 12 X 1 ltr47119</t>
  </si>
  <si>
    <t>Dekapirim 400 SC 20 X 500 ml47119</t>
  </si>
  <si>
    <t>Dekapirim 400 SC 20 X 500 ml46997</t>
  </si>
  <si>
    <t>Dekapirim 400 SC 20 X 500 ml46935</t>
  </si>
  <si>
    <t>Dekapirim 400 SC 20 X 500 ml46966</t>
  </si>
  <si>
    <t>Dekapirim 400 SC 20 X 500 ml47270</t>
  </si>
  <si>
    <t>Dekapirim 400 SC 20 X 500 ml46600</t>
  </si>
  <si>
    <t>Dekapirim 400 SC 50 X 100 ml47119</t>
  </si>
  <si>
    <t>Dekapirim 400 SC 50 X 100 ml46997</t>
  </si>
  <si>
    <t>Dekapirim 400 SC 50 X 100 ml47239</t>
  </si>
  <si>
    <t>Dekapirim 400 SC 12 X 1 ltr47150</t>
  </si>
  <si>
    <t>Dekapirim 400 SC 12 X 1 ltr47088</t>
  </si>
  <si>
    <t>Dektin 30 WG 20 X 200 gr47270</t>
  </si>
  <si>
    <t>Dektin 30 WG 20 X 200 gr46235</t>
  </si>
  <si>
    <t>Dektin 30 WG 50 X 50 gr1/1/1000</t>
  </si>
  <si>
    <t>Dektin 30 WG 50 X 50 gr46784</t>
  </si>
  <si>
    <t>Dektin 30 WG 50 X 50 gr46844</t>
  </si>
  <si>
    <t>Dektin 30 WG 50 X 50 gr46997</t>
  </si>
  <si>
    <t>Dektin 30 WG 12 X 500 gr46692</t>
  </si>
  <si>
    <t>Dellacid 525 EC 40 x 200 ml47209</t>
  </si>
  <si>
    <t>Dellacid 525 EC 40 x 200 ml47515</t>
  </si>
  <si>
    <t>Dellacid 525 EC 40 x 200 ml47543</t>
  </si>
  <si>
    <t>Dellacid 525 EC 20 x 1 ltr46784</t>
  </si>
  <si>
    <t>Dellacid 525 EC 25 X 500 ml46784</t>
  </si>
  <si>
    <t>Desanto 200 SL 100 X 100 ml46082</t>
  </si>
  <si>
    <t>Desanto 200 SL 40 X 250 ml47635</t>
  </si>
  <si>
    <t>Dewa Dewi 15 X 1 ltr47849</t>
  </si>
  <si>
    <t>Dewa Dewi 15 X 1 ltr47788</t>
  </si>
  <si>
    <t>Dewa Dewi 15 X 1 ltr47818</t>
  </si>
  <si>
    <t>Dewa Dewi 15 X 1 ltr47880</t>
  </si>
  <si>
    <t>Dewa Dewi 15 X 1 ltr47908</t>
  </si>
  <si>
    <t>Dewa Dewi 20 X 500 ml47849</t>
  </si>
  <si>
    <t>Dewa Dewi 20 X 500 ml47818</t>
  </si>
  <si>
    <t>Dewa Dewi 20 X 500 ml47908</t>
  </si>
  <si>
    <t>Dimacide 400 EC 20 X 500 ml46997</t>
  </si>
  <si>
    <t>Dinamo Yoto Elektrik 16 ltr1/1/1000</t>
  </si>
  <si>
    <t>Dithane M-45 80 WP 20 X 1 kg47058</t>
  </si>
  <si>
    <t>Dithane M-45 80 WP 20 X 1 kg47119</t>
  </si>
  <si>
    <t>Dithane M-45 80 WP 20 X 500 gr46661</t>
  </si>
  <si>
    <t>Dithane M-45 80 WP 20 X 500 gr46692</t>
  </si>
  <si>
    <t>Dithane M-45 80 WP 50 X 200 gr47058</t>
  </si>
  <si>
    <t>DK Fenzo 120 SC 40 X 250 ml47543</t>
  </si>
  <si>
    <t>DK Fenzo 120 SC 40 X 250 ml47665</t>
  </si>
  <si>
    <t>DK Fenzo 120 SC 20 X 500 ml47423</t>
  </si>
  <si>
    <t>DK Fenzo 120 SC 50 X 100 ml47696</t>
  </si>
  <si>
    <t>DK Fenzo 120 SC 50 X 100 ml47727</t>
  </si>
  <si>
    <t>Dmectin 530 SL 12 X 1 ltr47392</t>
  </si>
  <si>
    <t>Dmectin 530 SL 12 X 1 ltr47604</t>
  </si>
  <si>
    <t>Dmectin 530 SL 20 X 500 ml47696</t>
  </si>
  <si>
    <t>Dmectin 530 SL 24 X 250 ml47239</t>
  </si>
  <si>
    <t>Donkey 40 WP 100 X 100 gr (sampel)45474</t>
  </si>
  <si>
    <t>Dumil 40 SP 100 X 100 gr46997</t>
  </si>
  <si>
    <t>Dumil 40 SP 100 X 100 gr47027</t>
  </si>
  <si>
    <t>Dumil 40 SP 25 X 400 gr47027</t>
  </si>
  <si>
    <t>Durus 70 WG 20 X 100 gr47178</t>
  </si>
  <si>
    <t>Durus 70 WG 20 X 100 gr47665</t>
  </si>
  <si>
    <t>Edo 25 WG 100 X 100 gr46905</t>
  </si>
  <si>
    <t>Efficon 120 SL 48 X 100 ml46539</t>
  </si>
  <si>
    <t>Elazaro 17/8 WG 10 X 20 X 10 gr46661</t>
  </si>
  <si>
    <t>Elestal Neo 54 WG 20 X 150 gr46296</t>
  </si>
  <si>
    <t>Elestal Neo 54 WG 100 X 30 gr46296</t>
  </si>
  <si>
    <t>EM-4 Ternak (LC) 15 X 1 ltr46784</t>
  </si>
  <si>
    <t>EM-4 Ternak (LC) 15 X 1 ltr46722</t>
  </si>
  <si>
    <t>EM-4 Ternak (LC) 15 X 1 ltr46813</t>
  </si>
  <si>
    <t>EM-4 Ternak (LC) 15 X 1 ltr46753</t>
  </si>
  <si>
    <t>EM-4 Ternak (LC) 15 X 1 ltr46844</t>
  </si>
  <si>
    <t>EM-4 Tambak (LM) 15 X 1 ltr46692</t>
  </si>
  <si>
    <t>EM-4 Tambak (LM) 15 X 1 ltr46722</t>
  </si>
  <si>
    <t>EM-4 Tambak (LM) 15 X 1 ltr46508</t>
  </si>
  <si>
    <t>EM-4 Tambak (LM) 15 X 1 ltr46784</t>
  </si>
  <si>
    <t>EM-4 Pertanian (LK) 15 X 1 ltr46692</t>
  </si>
  <si>
    <t>EM-4 Pertanian (LK) 15 X 1 ltr46722</t>
  </si>
  <si>
    <t>EM-4 Pertanian (LK) 15 X 1 ltr46813</t>
  </si>
  <si>
    <t>EM-4 Toilet 15 X 1 ltr46692</t>
  </si>
  <si>
    <t>EM-4 Toilet 15 X 1 ltr46539</t>
  </si>
  <si>
    <t>EM-4 Toilet 15 X 1 ltr46753</t>
  </si>
  <si>
    <t>EM-4 Toilet 15 X 1 ltr46784</t>
  </si>
  <si>
    <t>Emacel 30 EC 50 X 100 ml47119</t>
  </si>
  <si>
    <t>Emacel 30 EC 50 X 100 ml46905</t>
  </si>
  <si>
    <t>Emacel 30 EC 20 X 500 ml46905</t>
  </si>
  <si>
    <t>Emacel 30 EC 20 X 500 ml47088</t>
  </si>
  <si>
    <t>Emacel 30 EC 20 X 500 ml47178</t>
  </si>
  <si>
    <t>Emacel 30 EC 10 X 1 ltr46935</t>
  </si>
  <si>
    <t>Emacel 30 EC 10 X 1 ltr46235</t>
  </si>
  <si>
    <t>Emacel 30 EC 10 X 1 ltr46874</t>
  </si>
  <si>
    <t>Emacel 30 EC 40 X 250 ml46905</t>
  </si>
  <si>
    <t>Emacel 30 EC 40 X 250 ml47088</t>
  </si>
  <si>
    <t>Emacel 30 EC 40 X 250 ml47119</t>
  </si>
  <si>
    <t>Emaplus 50 EC 50 X 80 ml46966</t>
  </si>
  <si>
    <t>Emaplus 50 EC 50 X 80 ml47027</t>
  </si>
  <si>
    <t>Emaplus 50 EC 20 X 1 ltr1/1/1000</t>
  </si>
  <si>
    <t>Emaplus 50 EC 20 X 1 ltr46235</t>
  </si>
  <si>
    <t>Emaplus 50 EC 20 X 1 ltr46204</t>
  </si>
  <si>
    <t>Emaplus 50 EC 40 X 200 ml46905</t>
  </si>
  <si>
    <t>Emaplus 50 EC 40 X 200 ml47027</t>
  </si>
  <si>
    <t>Emclopir 300/20 EC 20 X 250 ml46296</t>
  </si>
  <si>
    <t>Emclopir 300/20 EC 20 X 250 ml46204</t>
  </si>
  <si>
    <t>Emclopir 300/20 EC 50 X 100 ml46844</t>
  </si>
  <si>
    <t>Eros Gold 0.75/30 DF 50 X 100 gr1/1/1000</t>
  </si>
  <si>
    <t>Eros Gold 0.75/30 DF 50 X 100 gr46815</t>
  </si>
  <si>
    <t>Eros Gold 0.75/30 DF 50 X 100 gr46813</t>
  </si>
  <si>
    <t>Eros Gold 0.75/30 DF 40 X 250 gr1/1/1000</t>
  </si>
  <si>
    <t>Eros Gold 0.75/30 DF 40 X 250 gr46753</t>
  </si>
  <si>
    <t>Eros Gold 0.75/30 DF 40 X 250 gr46784</t>
  </si>
  <si>
    <t>Eros Gold 0.75/30 DF 40 X 250 gr46692</t>
  </si>
  <si>
    <t>Eros Gold 0.75/30 DF 40 X 250 gr46722</t>
  </si>
  <si>
    <t>Ethrel 480 SL 100 X 100 ml47818</t>
  </si>
  <si>
    <t>Ethrel 480 SL 100 X 100 ml47908</t>
  </si>
  <si>
    <t>Ethrel 480 SL 100 X 100 ml47939</t>
  </si>
  <si>
    <t>Ethrel 480 SL 100 X 100 ml47849</t>
  </si>
  <si>
    <t>Ethrel 480 SL 100 X 100 ml47788</t>
  </si>
  <si>
    <t>Ever Green Asam Amino 20 X 1 ltr47696</t>
  </si>
  <si>
    <t>Ever Green Asam Amino 20 X 1 ltr47727</t>
  </si>
  <si>
    <t>Ever Green Asam Amino 20 X 1 ltr47818</t>
  </si>
  <si>
    <t>Ever Green Asam Amino 20 X 1 ltr47908</t>
  </si>
  <si>
    <t>Ever Green Asam Amino 20 X 1 ltr47939</t>
  </si>
  <si>
    <t>Ever Green Asam Humat 20 X 1 ltr46874</t>
  </si>
  <si>
    <t>Ever Green Asam Humat 20 X 1 ltr47696</t>
  </si>
  <si>
    <t>Ever Green Asam Humat 20 X 1 ltr47727</t>
  </si>
  <si>
    <t>Ever Green Asam Humat 20 X 1 ltr47939</t>
  </si>
  <si>
    <t>Ever Green Asam Humat 20 X 1 ltr47969</t>
  </si>
  <si>
    <t>Ever Green Asam Humat 30 X 500 ml47757</t>
  </si>
  <si>
    <t>Ever Green Asam Amino 30 X 500 ml47757</t>
  </si>
  <si>
    <t>Ever Green Asam Amino 30 X 500 ml47908</t>
  </si>
  <si>
    <t>Ever Green Asam Amino 40 X 250 ml47818</t>
  </si>
  <si>
    <t>Ever Green Asam Amino 40 X 250 ml48000</t>
  </si>
  <si>
    <t>Ever Green Asam Amino 40 X 250 ml47969</t>
  </si>
  <si>
    <t>Fargo 70 WP 16 X 1 kg46478</t>
  </si>
  <si>
    <t>Fargo 70 WP 16 X 1 kg46569</t>
  </si>
  <si>
    <t>Fargo 70 WP 16 X 1 kg46874</t>
  </si>
  <si>
    <t>Fargo 70 WP 40 X 250 gr46539</t>
  </si>
  <si>
    <t>Fargo 70 WP 20 X 500 gr46508</t>
  </si>
  <si>
    <t>Fargo 70 WP 20 X 500 gr46539</t>
  </si>
  <si>
    <t>Fargo 70 WP 20 X 500 gr46874</t>
  </si>
  <si>
    <t>Fenprozole 500 EC 48 X 240 ml46600</t>
  </si>
  <si>
    <t>Fentolin 200 EC 20 X 500 ml47392</t>
  </si>
  <si>
    <t>Fentolin 200 EC 20 X 500 ml47423</t>
  </si>
  <si>
    <t>Fenval 200 EC 15 X 1 ltr47484</t>
  </si>
  <si>
    <t>Fenval 200 EC 15 X 1 ltr47574</t>
  </si>
  <si>
    <t>Fenval 200 EC 15 X 1 ltr47849</t>
  </si>
  <si>
    <t>Fenval 200 EC 15 X 1 ltr47880</t>
  </si>
  <si>
    <t>Fenval 200 EC 20 X 500 ml47453</t>
  </si>
  <si>
    <t>Fenval 200 EC 20 X 500 ml47665</t>
  </si>
  <si>
    <t>Fenval 200 EC 20 X 500 ml47696</t>
  </si>
  <si>
    <t>Fenval 200 EC 20 X 500 ml47757</t>
  </si>
  <si>
    <t>Fenval 200 EC 20 X 500 ml47788</t>
  </si>
  <si>
    <t>Fenval 200 EC 20 X 500 ml47818</t>
  </si>
  <si>
    <t>Fenval 200 EC 20 X 500 ml47880</t>
  </si>
  <si>
    <t>Fenval 200 EC 20 X 500 ml47939</t>
  </si>
  <si>
    <t>Fenval 200 EC 50 X 100 ml47727</t>
  </si>
  <si>
    <t>Fenval 200 EC 50 X 100 ml47849</t>
  </si>
  <si>
    <t>Fenval 200 EC 50 X 100 ml47088</t>
  </si>
  <si>
    <t>Fenval 200 EC 20 X 250 ml47300</t>
  </si>
  <si>
    <t>Fenval 200 EC 20 X 250 ml47604</t>
  </si>
  <si>
    <t>Fenval 200 EC 20 X 250 ml47880</t>
  </si>
  <si>
    <t>Fenval 200 EC 20 X 250 ml46174</t>
  </si>
  <si>
    <t>Fenval 200 EC 20 X 250 ml47088</t>
  </si>
  <si>
    <t>Fetrilon Combi 1 12 X 40 X 25 gr46966</t>
  </si>
  <si>
    <t>Filia 525 SE 100 X 50 ml46631</t>
  </si>
  <si>
    <t>Filia 525 SE 100 X 50 ml47027</t>
  </si>
  <si>
    <t>Filia 525 SE 100 X 50 ml47058</t>
  </si>
  <si>
    <t>Filia 525 SE 100 X 50 ml47150</t>
  </si>
  <si>
    <t>Filia 525 SE 100 X 50 ml47178</t>
  </si>
  <si>
    <t>Filia 525 SE 100 X 50 ml47209</t>
  </si>
  <si>
    <t>Filia 525 SE 20 X 250 ml47027</t>
  </si>
  <si>
    <t>Filia 525 SE 20 X 250 ml47058</t>
  </si>
  <si>
    <t>Filia 525 SE 20 X 250 ml47150</t>
  </si>
  <si>
    <t>Filia 525 SE 20 X 250 ml47178</t>
  </si>
  <si>
    <t>Filia 525 SE 20 X 250 ml47209</t>
  </si>
  <si>
    <t>Fitomic Plus 20 X 500 ml47543</t>
  </si>
  <si>
    <t>Flash 40 X 100 ml46174</t>
  </si>
  <si>
    <t>Flashoot 300 EC 80 X 100 ml47818</t>
  </si>
  <si>
    <t>Flashoot 300 EC 80 X 100 ml47969</t>
  </si>
  <si>
    <t>Flashoot 300 EC 80 X 100 ml48000</t>
  </si>
  <si>
    <t>Flonipro 75/75 SE 50 X 100 ml47908</t>
  </si>
  <si>
    <t>Flonipro 75/75 SE 40 X 250 ml47880</t>
  </si>
  <si>
    <t>Flonipro 75/75 SE 40 X 250 ml47969</t>
  </si>
  <si>
    <t>Folirfos 400 SL 15 X 1 ltr47239</t>
  </si>
  <si>
    <t>Folirfos 400 SL 15 X 1 ltr47270</t>
  </si>
  <si>
    <t>Folirfos 400 SL 20 X 500 ml47027</t>
  </si>
  <si>
    <t>Folirfos 400 SL 20 X 500 ml47543</t>
  </si>
  <si>
    <t>Folirfos 400 SL 20 X 500 ml47604</t>
  </si>
  <si>
    <t>Fondua 375 SC 20 X 250 ml47119</t>
  </si>
  <si>
    <t>Fondua 375 SC 20 X 250 ml47423</t>
  </si>
  <si>
    <t>Fonium 200 SL 20 X 1 ltr47392</t>
  </si>
  <si>
    <t>Force 20/100 SC 100 X 100 ml47604</t>
  </si>
  <si>
    <t>Force 20/100 SC 100 X 100 ml47635</t>
  </si>
  <si>
    <t>Force 20/100 SC 48 X 250 ml47604</t>
  </si>
  <si>
    <t>Force 20/100 SC 48 X 250 ml47635</t>
  </si>
  <si>
    <t>Forsil 20 X 250 ml47665</t>
  </si>
  <si>
    <t>Forsil 20 X 500 ml47453</t>
  </si>
  <si>
    <t>Forsil 20 X 500 ml47818</t>
  </si>
  <si>
    <t>Forsil 20 X 500 ml47849</t>
  </si>
  <si>
    <t>Fost Up 486 SL 20 X 1 ltr + 1 pack Pilly 5 gr47574</t>
  </si>
  <si>
    <t>Fruitka 50%K2O - 18%S 10 X 1 kg47300</t>
  </si>
  <si>
    <t>Fungidex 40 WP 50 X 500 gr1/1/1000</t>
  </si>
  <si>
    <t>Futay-1 50 X 100 ml46753</t>
  </si>
  <si>
    <t>Futay-1 50 X 250 ml46753</t>
  </si>
  <si>
    <t>Futay-1 30 X 500 ml46753</t>
  </si>
  <si>
    <t>Futay-1 (Padi) 30 X 500 ml46784</t>
  </si>
  <si>
    <t>Futay-1 (Padi) 30 X 500 ml47150</t>
  </si>
  <si>
    <t>Futay-1 (Padi) 10 X 1 ltr + Kaos46784</t>
  </si>
  <si>
    <t>Futay-2 (Jagung) 50 X 100 ml46784</t>
  </si>
  <si>
    <t>Futay-2 (Jagung) 50 X 250 ml46784</t>
  </si>
  <si>
    <t>Futay-2 (Jagung) 50 X 250 ml47150</t>
  </si>
  <si>
    <t>Futay-2 (Jagung) 30 X 500 ml46784</t>
  </si>
  <si>
    <t>Futay-2 (Jagung) 30 X 500 ml47150</t>
  </si>
  <si>
    <t>Futay-2 (Jagung) 10 X 1 ltr + Kaos46784</t>
  </si>
  <si>
    <t>Futay-3 (Buah) 50 X 250 ml46784</t>
  </si>
  <si>
    <t>Futay-3 (Buah) 50 X 250 ml47178</t>
  </si>
  <si>
    <t>Futay-3 (Buah) 50 X 250 ml46874</t>
  </si>
  <si>
    <t>Futay-3 (Buah) 30 X 500 ml46784</t>
  </si>
  <si>
    <t>Futay-3 (Buah) 30 X 500 ml47178</t>
  </si>
  <si>
    <t>Futay-3 (Buah) 30 X 500 ml46874</t>
  </si>
  <si>
    <t>Futay-3 (Buah) 10 X 1 ltr + Kaos46784</t>
  </si>
  <si>
    <t>Futay-5 (Umbi) 50 X 250 ml46784</t>
  </si>
  <si>
    <t>Futay-5 (Umbi) 50 X 250 ml47178</t>
  </si>
  <si>
    <t>Futay-5 (Umbi) 50 X 250 ml46874</t>
  </si>
  <si>
    <t>Futay-5 (Umbi) 30 X 500 ml46784</t>
  </si>
  <si>
    <t>Futay-5 (Umbi) 30 X 500 ml46905</t>
  </si>
  <si>
    <t>Futay-5 (Umbi) 30 X 500 ml47150</t>
  </si>
  <si>
    <t>Futay-5 (Umbi) 30 X 500 ml46874</t>
  </si>
  <si>
    <t>Futay-5 (Umbi) 10 X 1 ltr + Kaos46784</t>
  </si>
  <si>
    <t>Futay-6 (Sayur Daun) 50 X 250 ml47178</t>
  </si>
  <si>
    <t>Futay-6 (Sayur Daun) 50 X 250 ml46784</t>
  </si>
  <si>
    <t>Futay-6 (Sayur Daun) 50 X 250 ml46874</t>
  </si>
  <si>
    <t>Futay-6 (Sayur Daun) 30 X 500 ml47178</t>
  </si>
  <si>
    <t>Futay-6 (Sayur Daun) 30 X 500 ml46784</t>
  </si>
  <si>
    <t>Futay-6 (Sayur Daun) 30 X 500 ml46874</t>
  </si>
  <si>
    <t>Futay-6 (Sayur Daun) 10 X 1 ltr + Kaos46784</t>
  </si>
  <si>
    <t>Futay-7 (Sayuran Buah) 50 X 250 ml47178</t>
  </si>
  <si>
    <t>Futay-7 (Sayuran Buah) 50 X 250 ml46784</t>
  </si>
  <si>
    <t>Futay-7 (Sayuran Buah) 30 X 500 ml46784</t>
  </si>
  <si>
    <t>Futay-7 (Sayuran Buah) 30 X 500 ml47178</t>
  </si>
  <si>
    <t>Futay-7 (Sayuran Buah) 10 X 1 ltr + Kaos46784</t>
  </si>
  <si>
    <t>Futay-7 (Sayuran Buah) 10 X 1 ltr + Kaos47178</t>
  </si>
  <si>
    <t>Futay-1 (Padi) 10 X 1 ltr47178</t>
  </si>
  <si>
    <t>Futay-2 (Jagung) 10 X 1 ltr47178</t>
  </si>
  <si>
    <t>Futay-3 (Buah) 10 X 1 ltr47178</t>
  </si>
  <si>
    <t>Futay-5 (Umbi) 10 X 1 ltr47178</t>
  </si>
  <si>
    <t>Futay-6 (Sayur Daun) 10 X 1 ltr47178</t>
  </si>
  <si>
    <t>Futay-7 (Sayuran Buah) 10 X 1 ltr47178</t>
  </si>
  <si>
    <t>GA Bunga Buah 20 X 500 ml1/1/1000</t>
  </si>
  <si>
    <t>GA Bunga Buah 20 X 500 ml47270</t>
  </si>
  <si>
    <t>GA Bunga Buah 20 X 500 ml46235</t>
  </si>
  <si>
    <t>GA Cabe 20 X 500 ml47150</t>
  </si>
  <si>
    <t>GA Cabe 20 X 500 ml46661</t>
  </si>
  <si>
    <t>GA Cabe 20 X 500 ml47088</t>
  </si>
  <si>
    <t>GA Jagung 20 X 500 ml47119</t>
  </si>
  <si>
    <t>GA Jeruk 20 X 500 ml1/1/1000</t>
  </si>
  <si>
    <t>Gallery 403 SL 50 X 200 ml (M2U)46661</t>
  </si>
  <si>
    <t>Gallery 403 SL 50 X 200 ml (M2U)46753</t>
  </si>
  <si>
    <t>Gallery 403 SL 30 X 500 ml + SG.05 100 gr (M2U)46874</t>
  </si>
  <si>
    <t>Gallery 403 SL 10 X 1 ltr + SG.02 100 gr47423</t>
  </si>
  <si>
    <t>Gallery 403 SL 10 X 1 ltr + SG.02 100 gr47604</t>
  </si>
  <si>
    <t>Gallery 403 SL 30 X 500 ml + SG.02 100 gr (M2U)46784</t>
  </si>
  <si>
    <t>Gallery 403 SL 30 X 500 ml + SG.02 100 gr (M2U)46874</t>
  </si>
  <si>
    <t>Gallery 403 SL 30 X 500 ml + SG.02 100 gr (M2U)47604</t>
  </si>
  <si>
    <t>Gallery 403 SL 30 X 500 ml + SG.02 100 gr (M2U)47484</t>
  </si>
  <si>
    <t>Gallery 403 SL 30 X 500 ml + SG.02 100 gr (M2U)47453</t>
  </si>
  <si>
    <t>Gallery 403 SL 10 X 1 ltr + SG.05 100 gr47484</t>
  </si>
  <si>
    <t>Gallery 403 SL 10 X 1 ltr + SG.03 100 gr47362</t>
  </si>
  <si>
    <t>Gambas Puspita F1 20 X 12 X 10 gr46235</t>
  </si>
  <si>
    <t>Gamectin 30 EC 40 X 250 ml47300</t>
  </si>
  <si>
    <t>Gamectin 30 EC 40 X 250 ml47392</t>
  </si>
  <si>
    <t>Gamectin 30 EC 20 X 500 ml47300</t>
  </si>
  <si>
    <t>Gandasil B 144 X 100 gr1/1/1000</t>
  </si>
  <si>
    <t>Gandasil B 144 X 100 gr47119</t>
  </si>
  <si>
    <t>Gandasil B 144 X 100 gr46874</t>
  </si>
  <si>
    <t>Gandasil B 144 X 100 gr47058</t>
  </si>
  <si>
    <t>Gandasil B 144 X 100 gr47088</t>
  </si>
  <si>
    <t>Gandasil B 144 X 100 gr47178</t>
  </si>
  <si>
    <t>Gandasil B 144 X 100 gr47150</t>
  </si>
  <si>
    <t>Gandasil B 144 X 100 gr46997</t>
  </si>
  <si>
    <t>Gandasil B 144 X 100 gr47027</t>
  </si>
  <si>
    <t>Gandasil B 24 X 500 gr1/1/1000</t>
  </si>
  <si>
    <t>Gandasil B 24 X 500 gr47178</t>
  </si>
  <si>
    <t>Gandasil B 24 X 500 gr46935</t>
  </si>
  <si>
    <t>Gandasil B 24 X 500 gr47058</t>
  </si>
  <si>
    <t>Gandasil B 24 X 500 gr47088</t>
  </si>
  <si>
    <t>Gandasil B 24 X 500 gr47119</t>
  </si>
  <si>
    <t>Gandasil B 24 X 500 gr47209</t>
  </si>
  <si>
    <t>Gandasil B 24 X 500 gr47027</t>
  </si>
  <si>
    <t>Gandasil D 144 X 100 gr1/1/1000</t>
  </si>
  <si>
    <t>Gandasil D 144 X 100 gr47119</t>
  </si>
  <si>
    <t>Gandasil D 144 X 100 gr46935</t>
  </si>
  <si>
    <t>Gandasil D 144 X 100 gr46388</t>
  </si>
  <si>
    <t>Gandasil D 144 X 100 gr47058</t>
  </si>
  <si>
    <t>Gandasil D 144 X 100 gr47209</t>
  </si>
  <si>
    <t>Gandasil D 144 X 100 gr46997</t>
  </si>
  <si>
    <t>Gandasil D 144 X 100 gr47088</t>
  </si>
  <si>
    <t>Gandasil D 24 X 500 gr1/1/1000</t>
  </si>
  <si>
    <t>Gandasil D 24 X 500 gr47119</t>
  </si>
  <si>
    <t>Gandasil D 24 X 500 gr47150</t>
  </si>
  <si>
    <t>Gandasil D 24 X 500 gr47209</t>
  </si>
  <si>
    <t>Gandasil D 24 X 500 gr46997</t>
  </si>
  <si>
    <t>Gandasil D 24 X 500 gr47058</t>
  </si>
  <si>
    <t>Gandasil D 24 X 500 gr47088</t>
  </si>
  <si>
    <t>Gandasil D 24 X 500 gr47239</t>
  </si>
  <si>
    <t>Ganero 250 EC 40 X 100 ml47088</t>
  </si>
  <si>
    <t>Ganero 250 EC 40 X 250 ml46692</t>
  </si>
  <si>
    <t>Ganero 250 EC 40 X 250 ml47484</t>
  </si>
  <si>
    <t>GA Padi 20 X 500 ml47150</t>
  </si>
  <si>
    <t>GA Padi 20 X 500 ml46966</t>
  </si>
  <si>
    <t>GA Padi 20 X 500 ml47027</t>
  </si>
  <si>
    <t>Ga Plus 20TB 35 X 10 X 5 gr47178</t>
  </si>
  <si>
    <t>Ga Plus 40 SL 30 X 15 X 35 ml47939</t>
  </si>
  <si>
    <t>Ga Plus 40 SL 30 X 15 X 35 ml47757</t>
  </si>
  <si>
    <t>GA Recovery 20 X 500 ml47119</t>
  </si>
  <si>
    <t>GA Recovery 20 X 500 ml47150</t>
  </si>
  <si>
    <t>GA Recovery 20 X 500 ml47209</t>
  </si>
  <si>
    <t>GA Recovery 20 X 500 ml46874</t>
  </si>
  <si>
    <t>GA Recovery 20 X 500 ml47270</t>
  </si>
  <si>
    <t>GA Recovery 20 X 500 ml46966</t>
  </si>
  <si>
    <t>GA Recovery 20 X 500 ml47088</t>
  </si>
  <si>
    <t>GA Sayur Daun 20 X 500 ml46905</t>
  </si>
  <si>
    <t>GA Sayur Daun 20 X 500 ml47027</t>
  </si>
  <si>
    <t>GA Semangka 20 X 500 ml46935</t>
  </si>
  <si>
    <t>Gemilang 110 EC 16 X 1 ltr47423</t>
  </si>
  <si>
    <t>Gemilang 110 EC 16 X 1 ltr47484</t>
  </si>
  <si>
    <t>Gemilang 110 EC 16 X 1 ltr47818</t>
  </si>
  <si>
    <t>Gemilang 110 EC 16 X 1 ltr47849</t>
  </si>
  <si>
    <t>Gempur 480 SL 20 X 1 ltr47818</t>
  </si>
  <si>
    <t>Gempur 480 SL 20 X 1 ltr47939</t>
  </si>
  <si>
    <t>Gempur 480 SL 20 X 1 ltr47969</t>
  </si>
  <si>
    <t>GG Amino 30 X 500 ml (M2U)46266</t>
  </si>
  <si>
    <t>Gibas 240 SL 20 X 1 ltr46997</t>
  </si>
  <si>
    <t>Gibas 240 SL 20 X 1 ltr47027</t>
  </si>
  <si>
    <t>Gibas 240 SL 20 X 1 ltr47423</t>
  </si>
  <si>
    <t>Gibas 240 SL 20 X 1 ltr47453</t>
  </si>
  <si>
    <t>Gibas 240 SL 20 X 1 ltr47574</t>
  </si>
  <si>
    <t>Gibas 240 SL 4 X 5 ltr47818</t>
  </si>
  <si>
    <t>Gibas 240 SL 4 X 5 ltr47880</t>
  </si>
  <si>
    <t>Gibas 240 SL 20 ltr47818</t>
  </si>
  <si>
    <t>Gibas 240 SL 20 ltr47849</t>
  </si>
  <si>
    <t>Gibgro 10 SP 25 X 40 X 1 gr47788</t>
  </si>
  <si>
    <t>Gibgro 10 SP 25 X 40 X 1 gr47849</t>
  </si>
  <si>
    <t>Gibgro 10 SP 25 X 40 X 1 gr47908</t>
  </si>
  <si>
    <t>Gibgro 10 SP 25 X 40 X 1 gr47939</t>
  </si>
  <si>
    <t>Gibgro 10 SP 25 X 40 X 1 gr48000</t>
  </si>
  <si>
    <t>Gibgro 20 T 25 X 10 X 5 gr47543</t>
  </si>
  <si>
    <t>Gibgro 20 T 25 X 10 X 5 gr47727</t>
  </si>
  <si>
    <t>Gibgro 20 T 25 X 10 X 5 gr47849</t>
  </si>
  <si>
    <t>Gibgro 20 T 25 X 10 X 5 gr48000</t>
  </si>
  <si>
    <t>Glifasco 530 SL 20 X 1 ltr47270</t>
  </si>
  <si>
    <t>Glykill 480 SL 20 X 1 ltr + 1 pack Pilly 5 gr1/1/1000</t>
  </si>
  <si>
    <t>Glykill 480 SL 20 X 1 ltr + 1 pack Pilly 5 gr46905</t>
  </si>
  <si>
    <t>Glykill 480 SL 20 X 1 ltr + 1 pack Pilly 5 gr47058</t>
  </si>
  <si>
    <t>Glykill 480 SL 20 X 1 ltr + 1 pack Pilly 5 gr47239</t>
  </si>
  <si>
    <t>Glykill 480 SL 20 X 1 ltr + 1 pack Pilly 5 gr47331</t>
  </si>
  <si>
    <t>Glove 240 EC 50 X 100 ml47027</t>
  </si>
  <si>
    <t>Glove 240 EC 50 X 100 ml47362</t>
  </si>
  <si>
    <t>Glove 240 EC 50 X 100 ml47727</t>
  </si>
  <si>
    <t>Glove 240 EC 50 X 100 ml47818</t>
  </si>
  <si>
    <t>Glove 240 EC 20 X 500 ml46388</t>
  </si>
  <si>
    <t>Glove 240 EC 40 X 250 ml46357</t>
  </si>
  <si>
    <t>Glove 240 EC 40 X 250 ml46388</t>
  </si>
  <si>
    <t>Glufa 200 SL 20 X 1 ltr47392</t>
  </si>
  <si>
    <t>Glufa 200 SL 20 X 1 ltr47515</t>
  </si>
  <si>
    <t>Glufa 200 SL 20 X 1 ltr47543</t>
  </si>
  <si>
    <t>Glufa 200 SL 20 X 1 ltr47574</t>
  </si>
  <si>
    <t>Glufa 200 SL 4 X 5 ltr47027</t>
  </si>
  <si>
    <t>Glykill 480 SL 20 X 1 ltr1/1/1000</t>
  </si>
  <si>
    <t>Glykill 480 SL 20 X 1 ltr46722</t>
  </si>
  <si>
    <t>Goal 240 EC 50 X 100 ml + kaos47880</t>
  </si>
  <si>
    <t>Goal 240 EC 50 X 100 ml + kaos47969</t>
  </si>
  <si>
    <t>Goal 240 EC 50 X 100 ml + kaos47788</t>
  </si>
  <si>
    <t>Goal 240 EC 50 X 100 ml + kaos48000</t>
  </si>
  <si>
    <t>Gold Star 250 EC 40 X 250 ml47515</t>
  </si>
  <si>
    <t>Gold Star 250 EC 40 X 250 ml47757</t>
  </si>
  <si>
    <t>Gold Star 250 EC 40 X 250 ml47849</t>
  </si>
  <si>
    <t>GG Akar 50 X 100 ml (M2U)47239</t>
  </si>
  <si>
    <t>GG Akar 50 X 100 ml (M2U)47088</t>
  </si>
  <si>
    <t>GG Akar 50 X 100 ml (M2U)47270</t>
  </si>
  <si>
    <t>GG Bunga 50 X 100 ml47270</t>
  </si>
  <si>
    <t>GG Bunga 50 X 100 ml46813</t>
  </si>
  <si>
    <t>GG Bunga 50 X 100 ml47088</t>
  </si>
  <si>
    <t>GG Daun 50 X 100 ml47270</t>
  </si>
  <si>
    <t>GG Daun 50 X 100 ml46419</t>
  </si>
  <si>
    <t>Gold Stick 20 X 1 ltr46874</t>
  </si>
  <si>
    <t>GG Cuaca 50 X 100 ml (M2U)45992</t>
  </si>
  <si>
    <t>GG Cuaca 50 X 100 ml (M2U)46722</t>
  </si>
  <si>
    <t>GG Bunga 10 X 10 X 15 ml (M2U)46113</t>
  </si>
  <si>
    <t>GG Akar 10 X 7 X 15 ml (M2U)47178</t>
  </si>
  <si>
    <t>Golden Glulier 200 SL 12 X 1 ltr47635</t>
  </si>
  <si>
    <t>Grandally 25 WP 5 gr1/1/1000</t>
  </si>
  <si>
    <t>Grandprix 200/125 SC 50 X 100 ml47908</t>
  </si>
  <si>
    <t>Grandprix 200/125 SC 40 X 250 ml47939</t>
  </si>
  <si>
    <t>Grandprix 200/125 SC 40 X 250 ml47908</t>
  </si>
  <si>
    <t>Grasso 480 SL 20 X 1 ltr46966</t>
  </si>
  <si>
    <t>Grasso 480 SL 20 X 1 ltr46997</t>
  </si>
  <si>
    <t>Greenforce 12 X 1 ltr47818</t>
  </si>
  <si>
    <t>Greenforce 12 X 1 ltr47880</t>
  </si>
  <si>
    <t>Greenforce 12 X 1 ltr47908</t>
  </si>
  <si>
    <t>Greenforce 12 X 1 ltr47969</t>
  </si>
  <si>
    <t>Greenforce 80 X 30 ml47515</t>
  </si>
  <si>
    <t>Greenforce 80 X 30 ml47635</t>
  </si>
  <si>
    <t>Greenforce 80 X 30 ml47423</t>
  </si>
  <si>
    <t>Greenforce 80 X 30 ml48000</t>
  </si>
  <si>
    <t>Greenforce 80 X 30 ml47849</t>
  </si>
  <si>
    <t>Greenforce 20 X 500 ml47635</t>
  </si>
  <si>
    <t>Greenforce 20 X 500 ml48000</t>
  </si>
  <si>
    <t>Greenforce 20 X 500 ml47880</t>
  </si>
  <si>
    <t>Greenforce 20 X 500 ml47908</t>
  </si>
  <si>
    <t>Greenforce 20 X 500 ml47969</t>
  </si>
  <si>
    <t>GW Gempi 12 X 998 ml47453</t>
  </si>
  <si>
    <t>GW Gempi 12 X 998 ml48000</t>
  </si>
  <si>
    <t>Gibraz 20/125 OD 100 X 80 ml47300</t>
  </si>
  <si>
    <t>Gibraz 20/125 OD 50 X 200 ml46997</t>
  </si>
  <si>
    <t>Gibraz 20/125 OD 50 X 200 ml47300</t>
  </si>
  <si>
    <t>Gibraz 20/125 OD 25 X 400 ml46997</t>
  </si>
  <si>
    <t>Gibraz 20/125 OD 25 X 400 ml47300</t>
  </si>
  <si>
    <t>GW Magicgro G6 48 X 248 ml1/1/1000</t>
  </si>
  <si>
    <t>GW Magicgro G6 12 X 998 ml46722</t>
  </si>
  <si>
    <t>GW Vit B1+B6 24 X 500 ml46997</t>
  </si>
  <si>
    <t>GW Vit B1+B6 24 X 500 ml46813</t>
  </si>
  <si>
    <t>GW Vit B1+B6 100 X 100 ml48030</t>
  </si>
  <si>
    <t>GW Vit B1+B6 50 X 250 ml47270</t>
  </si>
  <si>
    <t>GW Vit B1+B6 12 X 998 ml47849</t>
  </si>
  <si>
    <t>Hara Garuda 20 X 1 kg47727</t>
  </si>
  <si>
    <t>Hara Garuda 20 X 1 kg47849</t>
  </si>
  <si>
    <t>Hara Garuda 20 X 1 kg47880</t>
  </si>
  <si>
    <t>Hara Garuda 20 X 1 kg47908</t>
  </si>
  <si>
    <t>Hara Garuda 20 X 1 kg47939</t>
  </si>
  <si>
    <t>Herole 240 SC 48 X 250 ml46600</t>
  </si>
  <si>
    <t>Herole Plus 100/20 SC 64 X 100 ml46388</t>
  </si>
  <si>
    <t>Hexagold 75 WP 50 X 100 gr46692</t>
  </si>
  <si>
    <t>Hexagold 75 WP 50 X 100 gr46753</t>
  </si>
  <si>
    <t>Hexagold 75 WP 25 X 400 gr46722</t>
  </si>
  <si>
    <t>Hexagold 75 WP 25 X 400 gr46784</t>
  </si>
  <si>
    <t>Hexacar 100 SC 100 X 100 ml47270</t>
  </si>
  <si>
    <t>Hexacar 100 SC 100 X 100 ml47392</t>
  </si>
  <si>
    <t>Hoky 30 EC 16 X 1 ltr47453</t>
  </si>
  <si>
    <t>Hoky 30 EC 16 X 1 ltr47515</t>
  </si>
  <si>
    <t>Hostadion 400 EC 40 X 250 ml48000</t>
  </si>
  <si>
    <t>Ijokabe 12 X 25 X 20 ml1/1/1000</t>
  </si>
  <si>
    <t>Ijokabe 12 X 25 X 20 ml46692</t>
  </si>
  <si>
    <t>Impetus 10-6-25 + MgO + B2O3 50 kg47150</t>
  </si>
  <si>
    <t>Impetus 10-6-25 + MgO + B2O3 50 kg47484</t>
  </si>
  <si>
    <t>Impetus 10-6-25 + MgO + B2O3 50 kg47635</t>
  </si>
  <si>
    <t>Impetus 10-6-25 + MgO + B2O3 10 X 5 kg46753</t>
  </si>
  <si>
    <t>Inkame 200/350 SC 50 X 100 ml1/1/1000</t>
  </si>
  <si>
    <t>Inkame 200/350 SC 50 X 100 ml47665</t>
  </si>
  <si>
    <t>Inkame 200/350 SC 40 X 250 ml1/1/1000</t>
  </si>
  <si>
    <t>Inkame 200/350 SC 40 X 250 ml47665</t>
  </si>
  <si>
    <t>Inner Box Paket Ulat1/1/1000</t>
  </si>
  <si>
    <t>Inner Box Paket 3 Jurus1/1/1000</t>
  </si>
  <si>
    <t>Insure Max 510 FS 2 X 50 X 25 ml46661</t>
  </si>
  <si>
    <t>Insure Max 510 FS 2 X 50 X 25 ml46753</t>
  </si>
  <si>
    <t>Insure Max 510 FS 2 X 50 X 25 ml46784</t>
  </si>
  <si>
    <t>Insure Max 510 FS 2 X 50 X 25 ml46905</t>
  </si>
  <si>
    <t>Insure Max 510 FS 2 X 50 X 25 ml46966</t>
  </si>
  <si>
    <t>Insure Max 510 FS 2 X 50 X 25 ml47727</t>
  </si>
  <si>
    <t>Insure Max 510 FS 2 X 50 X 25 ml47880</t>
  </si>
  <si>
    <t>Insure Max 510 FS 2 X 50 X 25 ml47908</t>
  </si>
  <si>
    <t>Insure Max 510 FS 200 ltr47727</t>
  </si>
  <si>
    <t>Insure Max 510 FS 200 ltr1/1/1000</t>
  </si>
  <si>
    <t>Isi Staples Alat Pengikat Tanaman Yoto 10 X 1 pack1/1/1000</t>
  </si>
  <si>
    <t>Jagung Bisi 2 20 X 1 kg46367</t>
  </si>
  <si>
    <t>Jagung Manis Golden Boy F1 20 X +/-3600 biji46447</t>
  </si>
  <si>
    <t>Jagung Manis Golden Boy F1 40 X +/-1800 biji46204</t>
  </si>
  <si>
    <t>Jagung Manis Golden Boy F1 40 X +/-1800 biji46327</t>
  </si>
  <si>
    <t>Jagung Manis Golden Boy F1 40 X +/-1800 biji46447</t>
  </si>
  <si>
    <t>Jagung Manis Sweet Lady 27 F1 20 X +/-3600 biji46204</t>
  </si>
  <si>
    <t>Jagung Manis Sweet Lady 27 F1 20 X +/-3600 biji46388</t>
  </si>
  <si>
    <t>Jagung Manis Sweet Lady 27 F1 20 X +/-3600 biji46419</t>
  </si>
  <si>
    <t>Jagung Manis Sweet Lady 27 F1 20 X +/-3600 biji46447</t>
  </si>
  <si>
    <t>Jagung Manis Exsotic F1 40 X 1750 biji46388</t>
  </si>
  <si>
    <t>Jagung DK 79C 20 X 1 kg46295</t>
  </si>
  <si>
    <t>Jagung Manis Master Sweet 45 F1 40 X 1800 biji46204</t>
  </si>
  <si>
    <t>Jagung Manis Master Sweet 45 F1 40 X 1800 biji46388</t>
  </si>
  <si>
    <t>Jagung Manis Master Sweet 45 F1 40 X 1800 biji46447</t>
  </si>
  <si>
    <t>Jagung Manis Golden Boy F1 10 X 7200 biji46266</t>
  </si>
  <si>
    <t>Jagung Manis Sweet Lady 27 F1 40 X 1800 biji46204</t>
  </si>
  <si>
    <t>Jagung Hibrida Jumbo 05 20 X 1 kg46321</t>
  </si>
  <si>
    <t>Jagung P27 Lumigen 20 X 1 kg46414</t>
  </si>
  <si>
    <t>Jagung P27 Lumigen 20 X 1 kg46410</t>
  </si>
  <si>
    <t>Jagung P27 Lumigen 20 X 1 kg46372</t>
  </si>
  <si>
    <t>Jagung Hibrida Makmur 1 10 X 1 kg46353</t>
  </si>
  <si>
    <t>Jagung Hibrida Makmur 1 10 X 1 kg46401</t>
  </si>
  <si>
    <t>Jagung Hibrida Cling Super F1 20 X 1 kg + Kaos46425</t>
  </si>
  <si>
    <t>Jagung Hibrida Cling Super F1 20 X 1 kg + Kaos46443</t>
  </si>
  <si>
    <t>Jagung Hibrida Cling Super F1 20 X 1 kg + Kaos46441</t>
  </si>
  <si>
    <t>Jagung NK 212 20 X 1 kg46510</t>
  </si>
  <si>
    <t>Jagung NK 212 20 X 1 kg46513</t>
  </si>
  <si>
    <t>Jagung Pertiwi 3 20 X 1 kg46478</t>
  </si>
  <si>
    <t>Jagung Pertiwi 3 20 X 1 kg46539</t>
  </si>
  <si>
    <t>Jagung Pertiwi 6 20 X 1 kg46539</t>
  </si>
  <si>
    <t>Jagung Pertiwi 6 20 X 1 kg46478</t>
  </si>
  <si>
    <t>Jagung NK 7328 20 X 1 kg46484</t>
  </si>
  <si>
    <t>Jagung NK 7328 20 X 1 kg46490</t>
  </si>
  <si>
    <t>Jagung NK 7328 20 X 1 kg46503</t>
  </si>
  <si>
    <t>Jagung NK 7328 20 X 1 kg46517</t>
  </si>
  <si>
    <t>Jagung NK 7328 20 X 1 kg46513</t>
  </si>
  <si>
    <t>Jagung NK 7328 20 X 1 kg46524</t>
  </si>
  <si>
    <t>Jagung NK 7328 20 X 1 kg46519</t>
  </si>
  <si>
    <t>Jagung NK 7328 20 X 1 kg46515</t>
  </si>
  <si>
    <t>Jagung NK 7328 20 X 1 kg46542</t>
  </si>
  <si>
    <t>Jagung NK 7328 20 X 1 kg46545</t>
  </si>
  <si>
    <t>Jagung NK 7328 20 X 1 kg46552</t>
  </si>
  <si>
    <t>Jagung NK 7328 20 X 1 kg46554</t>
  </si>
  <si>
    <t>Jagung NK 7328 20 X 1 kg46556</t>
  </si>
  <si>
    <t>Jagung NK 7328 20 X 1 kg46563</t>
  </si>
  <si>
    <t>Jagung NK 7328 20 X 1 kg46566</t>
  </si>
  <si>
    <t>Jagung Pertiwi 2 20 X 1 kg46478</t>
  </si>
  <si>
    <t>Jagung NK 7202 20 X 1 kg46511</t>
  </si>
  <si>
    <t>Jagung Bisi 321 20 X 1 kg46497</t>
  </si>
  <si>
    <t>Jagung Bisi 321 20 X 1 kg46535</t>
  </si>
  <si>
    <t>Jagung Bisi 321 20 X 1 kg46537</t>
  </si>
  <si>
    <t>Jagung ADV 132 20 X 1 kg46294</t>
  </si>
  <si>
    <t>Jagung DK 9209C 20 X 1 kg46514</t>
  </si>
  <si>
    <t>Jagung DK 9209C 20 X 1 kg46517</t>
  </si>
  <si>
    <t>Jagung Manis Panglima F1 40 X 1750 biji46388</t>
  </si>
  <si>
    <t>Jagung Manis Panglima F1 40 X 1750 biji46447</t>
  </si>
  <si>
    <t>Jagung DK 95R 20 X 1 kg46477</t>
  </si>
  <si>
    <t>Jagung DK 95R 20 X 1 kg46517</t>
  </si>
  <si>
    <t>Jagung NK 212 BTGT 20 X 1 kg46427</t>
  </si>
  <si>
    <t>Jagung NK 212 BTGT 20 X 1 kg46433</t>
  </si>
  <si>
    <t>Jagung NK 212 BTGT 20 X 1 kg46451</t>
  </si>
  <si>
    <t>Jagung NK 212 BTGT 20 X 1 kg46448</t>
  </si>
  <si>
    <t>Jagung NK 212 BTGT 20 X 1 kg46447</t>
  </si>
  <si>
    <t>Jagung NK 212 BTGT 20 X 1 kg46452</t>
  </si>
  <si>
    <t>Jagung NK 212 BTGT 20 X 1 kg46444</t>
  </si>
  <si>
    <t>Jagung NK 212 BTGT 20 X 1 kg46454</t>
  </si>
  <si>
    <t>Jagung NK 212 BTGT 20 X 1 kg46459</t>
  </si>
  <si>
    <t>Jagung Bisi 959 20 X 1 kg + Kaos46241</t>
  </si>
  <si>
    <t>Jagung Bisi 959 20 X 1 kg + Kaos46329</t>
  </si>
  <si>
    <t>Jagung Bisi 959 20 X 1 kg + Kaos46431</t>
  </si>
  <si>
    <t>Jagung Bisi 959 20 X 1 kg + Kaos46455</t>
  </si>
  <si>
    <t>Jagung Bisi 18 20 X 1 kg (+Kaos)46479</t>
  </si>
  <si>
    <t>Jagung Bisi 18 20 X 1 kg (+Kaos)46480</t>
  </si>
  <si>
    <t>Jagung Bisi 18 20 X 1 kg (+Kaos)46485</t>
  </si>
  <si>
    <t>Jagung Bisi 235 20 X 1 kg46214</t>
  </si>
  <si>
    <t>Jagung Bisi 235 20 X 1 kg46431</t>
  </si>
  <si>
    <t>Jagung Bisi 235 20 X 1 kg46420</t>
  </si>
  <si>
    <t>Jagung Bisi 234 20 X 1 kg46170</t>
  </si>
  <si>
    <t>Jagung Bisi 234 20 X 1 kg46322</t>
  </si>
  <si>
    <t>Jagung Q-235 10 X 1 Kg + Paket GG Akar Akrostar46192</t>
  </si>
  <si>
    <t>Jagung Q-235 10 X 1 Kg + Paket GG Akar Akrostar46147</t>
  </si>
  <si>
    <t>Jagung Manis Master Sweet 45 F1 20 X 3600 biji46204</t>
  </si>
  <si>
    <t>Jagung Manis Master Sweet 45 F1 20 X 3600 biji46388</t>
  </si>
  <si>
    <t>Jagung Manis Master Sweet 45 F1 20 X 3600 biji46419</t>
  </si>
  <si>
    <t>Jagung Manis Master Sweet 45 F1 20 X 3600 biji46447</t>
  </si>
  <si>
    <t>Jaket Java Karlos1/1/1000</t>
  </si>
  <si>
    <t>Jam Dinding Mirado MQ 8505 SL1/1/1000</t>
  </si>
  <si>
    <t>Jam Dinding Mirado MQ 8867 SL1/1/1000</t>
  </si>
  <si>
    <t>Jam Dinding Mirado MQ 8877 SL1/1/1000</t>
  </si>
  <si>
    <t>Japra 400 SE 50 X 250 ml (M2U)+1 pcs Borer46266</t>
  </si>
  <si>
    <t>Japra 400 SE 50 X 250 ml (M2U)+1 pcs Borer46874</t>
  </si>
  <si>
    <t>Japra 400 SE 50 X 250 ml (M2U)+1 pcs Borer46935</t>
  </si>
  <si>
    <t>Japra 400 SE 30 X 500 ml (M2U)+2 pcs Borer46296</t>
  </si>
  <si>
    <t>Japra 400 SE 30 X 500 ml (M2U)+2 pcs Borer46935</t>
  </si>
  <si>
    <t>Japra 200/200 SE 50 X 250 ml (M2U)+1 pcs Borer46935</t>
  </si>
  <si>
    <t>Jidor 25 EC 50 X 100 ml47818</t>
  </si>
  <si>
    <t>Jidor 25 EC 15 X 1 ltr47880</t>
  </si>
  <si>
    <t>Joker 75 SP 25 X 400 gr47027</t>
  </si>
  <si>
    <t>Joker 75 SP 50 X 100 gr46935</t>
  </si>
  <si>
    <t>Kacang Panjang Lambardo 30 X 500 gr46473</t>
  </si>
  <si>
    <t>Kaliandra 482 EC 20 X 400 ml47818</t>
  </si>
  <si>
    <t>Kaliandra 482 EC 20 X 400 ml47969</t>
  </si>
  <si>
    <t>Kaliandra 482 EC 20 X 400 ml48000</t>
  </si>
  <si>
    <t>Kaliandra 482 EC 20 X 400 ml47939</t>
  </si>
  <si>
    <t>Kaliandra 482 EC 20 X 400 ml47757</t>
  </si>
  <si>
    <t>Kaliandra 482 EC 40 X 200 ml47818</t>
  </si>
  <si>
    <t>Kaliandra 482 EC 40 X 200 ml47635</t>
  </si>
  <si>
    <t>Kaliandra 482 EC 40 X 200 ml47939</t>
  </si>
  <si>
    <t>Kaliandra 482 EC 40 X 200 ml47757</t>
  </si>
  <si>
    <t>Kaliandra 482 EC 50 X 80 ml47939</t>
  </si>
  <si>
    <t>Kaliandra 482 EC 50 X 80 ml47635</t>
  </si>
  <si>
    <t>Kaliandra 482 EC 50 X 80 ml47969</t>
  </si>
  <si>
    <t>Kaliandra 482 EC 50 X 80 ml47757</t>
  </si>
  <si>
    <t>Kaliandra 482 EC 50 X 80 ml47818</t>
  </si>
  <si>
    <t>Kaliandra 482 EC 10 X 1 ltr47818</t>
  </si>
  <si>
    <t>Kaliandra 482 EC 10 X 1 ltr48000</t>
  </si>
  <si>
    <t>Kaliandra 482 EC 10 X 1 ltr47757</t>
  </si>
  <si>
    <t>Kangkung Bisi 20 X 1 kg46692</t>
  </si>
  <si>
    <t>Kangkung Dampit 40 X 500 gr46395</t>
  </si>
  <si>
    <t>Kaos MIA Kerah1/1/1000</t>
  </si>
  <si>
    <t>Kaos Karisma1/1/1000</t>
  </si>
  <si>
    <t>Kaos Java Karlos1/1/1000</t>
  </si>
  <si>
    <t>Kaos Hyget Panjang Super Java1/1/1000</t>
  </si>
  <si>
    <t>Kaos Cotton Combed Java Karlos1/1/1000</t>
  </si>
  <si>
    <t>Kaos MIA Trio Dahsyat1/1/1000</t>
  </si>
  <si>
    <t>Kaos MIA Kerah Elazaro1/1/1000</t>
  </si>
  <si>
    <t>Kaos Bamex1/1/1000</t>
  </si>
  <si>
    <t>Kaos Robust1/1/1000</t>
  </si>
  <si>
    <t>Kaos Futay1/1/1000</t>
  </si>
  <si>
    <t>Kaos Lengan Panjang Evergreen1/1/1000</t>
  </si>
  <si>
    <t>Karburator Star Metal1/1/1000</t>
  </si>
  <si>
    <t>Karet Piston YT 5L1/1/1000</t>
  </si>
  <si>
    <t>Karissnail 6 PL 20 X 500 gr (M2U)47209</t>
  </si>
  <si>
    <t>Karissnail 6 PL 20 X 500 gr (M2U)47088</t>
  </si>
  <si>
    <t>Karissnail 6 PL 20 X 500 gr (M2U)47119</t>
  </si>
  <si>
    <t>Karissnail 6 PL 50 X 200 gr (M2U)47209</t>
  </si>
  <si>
    <t>Karissnail 6 PL 50 X 200 gr (M2U)47088</t>
  </si>
  <si>
    <t>Karissnail 6 PL 50 X 200 gr (M2U)47119</t>
  </si>
  <si>
    <t>Karimazu 590 EC 20 X 800 ml46935</t>
  </si>
  <si>
    <t>Karimazu 590 EC 20 X 400 ml (Label Baru)47757</t>
  </si>
  <si>
    <t>Karimazu 590 EC 50 X 100 ml (Label Baru)46997</t>
  </si>
  <si>
    <t>Karimazu 590 EC 50 X 100 ml (Label Baru)47757</t>
  </si>
  <si>
    <t>Karimazu 590 EC 40 X 200 ml (Label Baru)47331</t>
  </si>
  <si>
    <t>Karimazu 590 EC 40 X 200 ml (Label Baru)47757</t>
  </si>
  <si>
    <t>Karimazu 590 EC 20 X 400 ml (Protego)1/1/1000</t>
  </si>
  <si>
    <t>Karung OPP Lami 10 kg Qiu Seed1/1/1000</t>
  </si>
  <si>
    <t>Katup Pelepas Angin YT 5L1/1/1000</t>
  </si>
  <si>
    <t>Kelpak 11/0.031 SL 20 X 500 ml47484</t>
  </si>
  <si>
    <t>Kelpak 11/0.031 SL 20 X 500 ml46174</t>
  </si>
  <si>
    <t>Kelpak 11/0.031 SL 50 X 100 ml46174</t>
  </si>
  <si>
    <t>Kelpak 11/0.031 SL 50 X 100 ml47484</t>
  </si>
  <si>
    <t>Kelpak 11/0.031 SL 40 X 250 ml47484</t>
  </si>
  <si>
    <t>Kelpak 11/0.031 SL 40 X 250 ml46174</t>
  </si>
  <si>
    <t>Kemeja MIA1/1/1000</t>
  </si>
  <si>
    <t>Kencis 55 EW 24 X 500 ml47300</t>
  </si>
  <si>
    <t>Kencis 55 EW 24 X 500 ml47331</t>
  </si>
  <si>
    <t>Kencis 55 EW 24 X 500 ml47270</t>
  </si>
  <si>
    <t>Kencis 55 EW 24 X 500 ml47453</t>
  </si>
  <si>
    <t>Kencis 55 EW 24 X 500 ml47635</t>
  </si>
  <si>
    <t>Kencis 55 EW 24 X 500 ml47788</t>
  </si>
  <si>
    <t>Kencis 55 EW 24 X 500 ml46631</t>
  </si>
  <si>
    <t>Kencis 55 EW 20 X 1 ltr47665</t>
  </si>
  <si>
    <t>Kencis 55 EW 20 X 1 ltr47757</t>
  </si>
  <si>
    <t>Kencis 55 EW 20 X 1 ltr47969</t>
  </si>
  <si>
    <t>Ken-Mida 12/50 EC 100 X 100 ml46327</t>
  </si>
  <si>
    <t>Ken-Mida 12/50 EC 100 X 100 ml46569</t>
  </si>
  <si>
    <t>Ken-Mida 12/50 EC 24 X 500 ml46204</t>
  </si>
  <si>
    <t>Ken-mipo 400 SL 24 X 500 ml47423</t>
  </si>
  <si>
    <t>Ken-mipo 400 SL 20 X 1 ltr47484</t>
  </si>
  <si>
    <t>Kingdom 550 SC 20 ltr46997</t>
  </si>
  <si>
    <t>Kloper 500 SL 20 X 500 ml47543</t>
  </si>
  <si>
    <t>Kloper 500 SL 20 X 500 ml47849</t>
  </si>
  <si>
    <t>Kloper 500 SL 20 X 500 ml47604</t>
  </si>
  <si>
    <t>Kloper 500 SL 20 X 500 ml47969</t>
  </si>
  <si>
    <t>Kloper 500 SL 12 X 1 ltr47574</t>
  </si>
  <si>
    <t>Kloper 500 SL 12 X 1 ltr47727</t>
  </si>
  <si>
    <t>Kloper 500 SL 12 X 1 ltr47849</t>
  </si>
  <si>
    <t>Kloper 500 SL 40 X 250 ml47849</t>
  </si>
  <si>
    <t>Kloper 500 SL 5 X 2 ltr47969</t>
  </si>
  <si>
    <t>KNO3 Merah P Tani 15 X 2 kg46997</t>
  </si>
  <si>
    <t>KNO3 Merah P Tani 15 X 2 kg47239</t>
  </si>
  <si>
    <t>KNO3 Merah P Tani 15 X 2 kg47270</t>
  </si>
  <si>
    <t>KNO3 Merah P Tani 15 X 2 kg47088</t>
  </si>
  <si>
    <t>KNO3 Merah P Tani 15 X 2 kg47150</t>
  </si>
  <si>
    <t>KNO3 Merah P Tani 15 X 2 kg47209</t>
  </si>
  <si>
    <t>KNO3 Merah P Tani 15 X 2 kg47119</t>
  </si>
  <si>
    <t>KNO3 Merah P Tani 15 X 2 kg47178</t>
  </si>
  <si>
    <t>KNO3 Putih P Tani 15 X 2 kg47150</t>
  </si>
  <si>
    <t>KNO3 Putih P Tani 15 X 2 kg47270</t>
  </si>
  <si>
    <t>KNO3 Putih P Tani 15 X 2 kg47178</t>
  </si>
  <si>
    <t>KNO3 Putih P Tani 15 X 2 kg47209</t>
  </si>
  <si>
    <t>KNO3 Putih P Tani 15 X 2 kg47088</t>
  </si>
  <si>
    <t>KNO3 Putih P Tani 15 X 2 kg47119</t>
  </si>
  <si>
    <t>KNO3 Putih P Tani 15 X 2 kg47239</t>
  </si>
  <si>
    <t>Knocker 50 X 80 ml46753</t>
  </si>
  <si>
    <t>Knocker 20 X 400 ml46935</t>
  </si>
  <si>
    <t>Knocker 20 X 400 ml47058</t>
  </si>
  <si>
    <t>Knocker 40 X 200 ml47027</t>
  </si>
  <si>
    <t>Knocker 40 X 200 ml46844</t>
  </si>
  <si>
    <t>Kobong 138 SL 20 X 1 ltr47665</t>
  </si>
  <si>
    <t>Kobong 138 SL 20 X 1 ltr47818</t>
  </si>
  <si>
    <t>Kobong 138 SL 4 X 5 ltr47665</t>
  </si>
  <si>
    <t>Kobong 138 SL 4 X 5 ltr47849</t>
  </si>
  <si>
    <t>Kobong 138 SL 20 ltr47818</t>
  </si>
  <si>
    <t>Kobong 138 SL 20 ltr47849</t>
  </si>
  <si>
    <t>Konsep 50 EC 40 X 250 ml46661</t>
  </si>
  <si>
    <t>Konsep 50 EC 25 X 500 ml46874</t>
  </si>
  <si>
    <t>Konsep 50 EC 25 X 500 ml46661</t>
  </si>
  <si>
    <t>Konsep 50 EC 25 X 500 ml47088</t>
  </si>
  <si>
    <t>Konsep 50 EC 25 X 500 ml47150</t>
  </si>
  <si>
    <t>Konsep 50 EC 20 X 1 ltr46204</t>
  </si>
  <si>
    <t>Konsep 50 EC 20 X 1 ltr46935</t>
  </si>
  <si>
    <t>Konsep 50 EC 20 X 1 ltr47515</t>
  </si>
  <si>
    <t>Konsep 50 EC 100 X 100 ml46784</t>
  </si>
  <si>
    <t>Kran YT 4L, 5L, 7L &amp; 9L1/1/1000</t>
  </si>
  <si>
    <t>Kresnadan 3G 10 X 2 kg47515</t>
  </si>
  <si>
    <t>Kresnadan 3G 10 X 2 kg47818</t>
  </si>
  <si>
    <t>Kresnadan 3G 10 X 2 kg47849</t>
  </si>
  <si>
    <t>Kresnadan 3G 10 X 2 kg47880</t>
  </si>
  <si>
    <t>Kresnadan 3G 10 X 2 kg47969</t>
  </si>
  <si>
    <t>Kresnatop 500 SC 4 X 5 ltr47788</t>
  </si>
  <si>
    <t>Kresnatop 500 SC 4 X 5 ltr47818</t>
  </si>
  <si>
    <t>Kresnatop 500 SC 4 X 5 ltr47849</t>
  </si>
  <si>
    <t>Kresnatop 500 SC 4 X 5 ltr47880</t>
  </si>
  <si>
    <t>Kresnatop 500 SC 4 X 5 ltr47939</t>
  </si>
  <si>
    <t>Kresnatop 500 SC 20 ltr47788</t>
  </si>
  <si>
    <t>Kresnatop 500 SC 20 ltr47818</t>
  </si>
  <si>
    <t>Kresnatop 500 SC 20 ltr47849</t>
  </si>
  <si>
    <t>Kresnatop 500 SC 20 X 1 ltr47453</t>
  </si>
  <si>
    <t>Kresnatop 500 SC 20 X 1 ltr47818</t>
  </si>
  <si>
    <t>Kresnatop 500 SC 20 X 1 ltr47849</t>
  </si>
  <si>
    <t>Kresnatop 500 SC 20 X 1 ltr47939</t>
  </si>
  <si>
    <t>KS Pak Tani + Boron 25 kg1/1/1000</t>
  </si>
  <si>
    <t>Kubis Green Coronet 100 X 10 X 20 gr46600</t>
  </si>
  <si>
    <t>Kubis Green Nova 100 X 10 X 20 ml46692</t>
  </si>
  <si>
    <t>Kuproxat 345 SC 20 X 500 ml47818</t>
  </si>
  <si>
    <t>Kuproxat 345 SC 20 X 500 ml47849</t>
  </si>
  <si>
    <t>Kuproxat 345 SC 20 X 500 ml47880</t>
  </si>
  <si>
    <t>Kuproxat 345 SC 20 X 500 ml47908</t>
  </si>
  <si>
    <t>Kuproxat 345 SC 40 X 200 ml47788</t>
  </si>
  <si>
    <t>Kuproxat 345 SC 40 X 200 ml47818</t>
  </si>
  <si>
    <t>Kuproxat 345 SC 40 X 200 ml47849</t>
  </si>
  <si>
    <t>Kuproxat 345 SC 40 X 200 ml47880</t>
  </si>
  <si>
    <t>Kuproxat 345 SC 40 X 200 ml47908</t>
  </si>
  <si>
    <t>Lalang Matek 200 SL 20 X 1 ltr48000</t>
  </si>
  <si>
    <t>Lancer Gold 55 WG 100 X 100 gr46447</t>
  </si>
  <si>
    <t>Lancer Gold 55 WG 40 X 250 gr46447</t>
  </si>
  <si>
    <t>Lancer Gold 55 WG 20 X 500 gr46447</t>
  </si>
  <si>
    <t>Lannate 40 SP 10 X 10 X 100 gr47574</t>
  </si>
  <si>
    <t>Lannate 40 SP 10 X 10 X 100 gr46966</t>
  </si>
  <si>
    <t>Lannate 40 SP 10 X 10 X 100 gr47818</t>
  </si>
  <si>
    <t>Lannate 40 SP 10 X 10 X 100 gr47849</t>
  </si>
  <si>
    <t>Lannate 40 SP 10 X 10 X 100 gr47788</t>
  </si>
  <si>
    <t>Lannate 40 SP 10 X 10 X 100 gr47757</t>
  </si>
  <si>
    <t>Lannate 40 SP 10 X 10 X 100 gr47727</t>
  </si>
  <si>
    <t>Lannate 40 SP 10 X 10 X 100 gr47027</t>
  </si>
  <si>
    <t>Lannate 40 SP 40 X 250 gr47574</t>
  </si>
  <si>
    <t>Lannate 40 SP 40 X 250 gr47209</t>
  </si>
  <si>
    <t>Lannate 40 SP 40 X 250 gr46722</t>
  </si>
  <si>
    <t>Lannate 40 SP 40 X 250 gr47088</t>
  </si>
  <si>
    <t>Lannate 40 SP 40 X 250 gr46784</t>
  </si>
  <si>
    <t>Lannate 40 SP 40 X 250 gr46753</t>
  </si>
  <si>
    <t>Lannate 40 SP 40 X 250 gr46692</t>
  </si>
  <si>
    <t>Lannate 40 SP 40 X 250 gr47027</t>
  </si>
  <si>
    <t>Lannate 25 WP 10 X 10 X 100 gr47849</t>
  </si>
  <si>
    <t>Lannate 25 WP 10 X 10 X 100 gr47757</t>
  </si>
  <si>
    <t>Lannate 25 WP 10 X 10 X 100 gr47453</t>
  </si>
  <si>
    <t>Lannate 25 WP 10 X 10 X 100 gr47543</t>
  </si>
  <si>
    <t>Lannate 25 WP 10 X 10 X 100 gr47423</t>
  </si>
  <si>
    <t>Lannate 25 WP 10 X 10 X 100 gr47788</t>
  </si>
  <si>
    <t>Lannate 25 WP 10 X 10 X 100 gr47392</t>
  </si>
  <si>
    <t>Lannate 25 WP 10 X 10 X 100 gr47727</t>
  </si>
  <si>
    <t>Lannate 25 WP 20 X 50 X 15 gr47788</t>
  </si>
  <si>
    <t>Lannate 25 WP 20 X 50 X 15 gr47849</t>
  </si>
  <si>
    <t>Lannate 25 WP 20 X 50 X 15 gr47635</t>
  </si>
  <si>
    <t>Lannate 25 WP 20 X 500 gr47331</t>
  </si>
  <si>
    <t>Lannate 25 WP 20 X 500 gr47453</t>
  </si>
  <si>
    <t>Lannate 25 WP 20 X 500 gr47788</t>
  </si>
  <si>
    <t>Lannate 25 WP 20 X 500 gr47484</t>
  </si>
  <si>
    <t>Lannate 25 WP 20 X 500 gr47300</t>
  </si>
  <si>
    <t>Lannate 25 WP 20 X 500 gr47423</t>
  </si>
  <si>
    <t>Lannate 40 SP 20 X 500 gr46661</t>
  </si>
  <si>
    <t>Lannate 40 SP 20 X 500 gr46722</t>
  </si>
  <si>
    <t>Lannate 40 SP 20 X 500 gr46784</t>
  </si>
  <si>
    <t>Lannate 40 SP 20 X 500 gr46935</t>
  </si>
  <si>
    <t>Lem Ajaib 50 X 100 ml46935</t>
  </si>
  <si>
    <t>Lem Ajaib 50 X 100 ml47088</t>
  </si>
  <si>
    <t>Lem Ajaib 50 X 100 ml47119</t>
  </si>
  <si>
    <t>Lem Ajaib 50 X 100 ml47178</t>
  </si>
  <si>
    <t>Lem Ajaib 50 X 100 ml47239</t>
  </si>
  <si>
    <t>Lem Ajaib 50 X 50 ml47088</t>
  </si>
  <si>
    <t>Lem Ajaib 50 X 50 ml47119</t>
  </si>
  <si>
    <t>Lem Ajaib 50 X 50 ml47239</t>
  </si>
  <si>
    <t>Lenadro 200/70/30 OD 20 X 500 ml47788</t>
  </si>
  <si>
    <t>Lenadro 200/70/30 OD 10 X 1 ltr47788</t>
  </si>
  <si>
    <t>Lenadro 200/70/30 OD 40 X 250 ml47818</t>
  </si>
  <si>
    <t>Licron 500 EC 20 X 400 ml46935</t>
  </si>
  <si>
    <t>Liding 240 EC 48 X 200 ml47665</t>
  </si>
  <si>
    <t>Liding 240 EC 48 X 200 ml47727</t>
  </si>
  <si>
    <t>Liding 240 EC 48 X 200 ml47908</t>
  </si>
  <si>
    <t>Liding 240 EC 48 X 200 ml47939</t>
  </si>
  <si>
    <t>Liding 240 EC 64 X 90 ml47696</t>
  </si>
  <si>
    <t>Liding 240 EC 64 X 90 ml47939</t>
  </si>
  <si>
    <t>Logamate 440 EC 50 x 100 ml47604</t>
  </si>
  <si>
    <t>Logamate 440 EC 50 x 100 ml47849</t>
  </si>
  <si>
    <t>Logamate 440 EC 20 X 500 ml47635</t>
  </si>
  <si>
    <t>Logamate 440 EC 20 X 500 ml47757</t>
  </si>
  <si>
    <t>Logamate 440 EC 20 X 500 ml47788</t>
  </si>
  <si>
    <t>Logamate 440 EC 40 x 250 ml47543</t>
  </si>
  <si>
    <t>Logamate 440 EC 40 x 250 ml47665</t>
  </si>
  <si>
    <t>Logamate 440 EC 40 x 250 ml47788</t>
  </si>
  <si>
    <t>Loyant 25 EC 20 X 500 ml46935</t>
  </si>
  <si>
    <t>Loyant 25 EC 20 X 500 ml47058</t>
  </si>
  <si>
    <t>Loyant 25 EC 20 X 500 ml47150</t>
  </si>
  <si>
    <t>Loyant 25 EC 20 X 500 ml47209</t>
  </si>
  <si>
    <t>Loyant 25 EC 20 X 500 ml46874</t>
  </si>
  <si>
    <t>Ludes 50 EC 50 X 100 ml45139</t>
  </si>
  <si>
    <t>Ludes 50 EC 50 X 100 ml46296</t>
  </si>
  <si>
    <t>Ludes 50 EC 50 X 100 ml47270</t>
  </si>
  <si>
    <t>Ludes 50 EC 30 X 250 ml47027</t>
  </si>
  <si>
    <t>Ludes 50 EC 30 X 250 ml46935</t>
  </si>
  <si>
    <t>Luna Smart 250/250 SC 50 X 100 ml46419</t>
  </si>
  <si>
    <t>Luna Smart 250/250 SC 50 X 100 ml46692</t>
  </si>
  <si>
    <t>Macerio 52 WP 20 X 500 gr1/1/1000</t>
  </si>
  <si>
    <t>Macerio 52 WP 20 X 500 gr47880</t>
  </si>
  <si>
    <t>Macerio 52 WP 20 X 500 gr47788</t>
  </si>
  <si>
    <t>Macerio 52 WP 20 X 500 gr47818</t>
  </si>
  <si>
    <t>Maestro 200 EC 10 X 1 ltr47574</t>
  </si>
  <si>
    <t>Maestro 200 EC 10 X 1 ltr47727</t>
  </si>
  <si>
    <t>Maestro 200 EC 10 X 1 ltr47849</t>
  </si>
  <si>
    <t>Maestro 200 EC 20 X 500 ml47604</t>
  </si>
  <si>
    <t>Maestro 200 EC 20 X 500 ml47757</t>
  </si>
  <si>
    <t>Maestro 200 EC 20 X 500 ml47880</t>
  </si>
  <si>
    <t>Maestro 200 EC 20 X 500 ml47939</t>
  </si>
  <si>
    <t>Magicxone 138 SL 20 X 1 ltr47696</t>
  </si>
  <si>
    <t>Magicxone 138 SL 20 X 1 ltr47757</t>
  </si>
  <si>
    <t>Magicxone 138 SL 20 X 1 ltr47849</t>
  </si>
  <si>
    <t>Magicxone 138 SL 4 X 5 ltr47635</t>
  </si>
  <si>
    <t>Magicxone 138 SL 4 X 5 ltr47757</t>
  </si>
  <si>
    <t>Magicxone 138 SL 4 X 5 ltr47849</t>
  </si>
  <si>
    <t>Magicxone 138 SL 20 ltr47757</t>
  </si>
  <si>
    <t>Magicxone 138 SL 20 ltr47849</t>
  </si>
  <si>
    <t>Magnesium Sulfate Pak Tani 20 X 1 kg47239</t>
  </si>
  <si>
    <t>Magnesium Sulfate Pak Tani 20 X 1 kg47119</t>
  </si>
  <si>
    <t>Malabar 480 SL 20 ltr46966</t>
  </si>
  <si>
    <t>Mamigro 12-9-6 20 X 1 ltr47543</t>
  </si>
  <si>
    <t>Mamigro 12-9-6 20 X 1 ltr47757</t>
  </si>
  <si>
    <t>Mamigro 12-9-6 20 X 500 ml1/1/1000</t>
  </si>
  <si>
    <t>Mamigro 12-9-6 20 X 500 ml47058</t>
  </si>
  <si>
    <t>Mamigro 12-9-6 20 X 500 ml47088</t>
  </si>
  <si>
    <t>Mamigro 12-9-6 20 X 500 ml46753</t>
  </si>
  <si>
    <t>Mamigro 25-6-6 20 X 1 kg47939</t>
  </si>
  <si>
    <t>Mamigro 25-6-6 40 X 500 gr46143</t>
  </si>
  <si>
    <t>Mamigro 25-6-6 40 X 500 gr47818</t>
  </si>
  <si>
    <t>Mandoxone 276 SL 20 ltr46966</t>
  </si>
  <si>
    <t>Mandoxone 276 SL 20 ltr47119</t>
  </si>
  <si>
    <t>Manohara 20 X 1 kg47818</t>
  </si>
  <si>
    <t>Manohara 20 X 1 kg47849</t>
  </si>
  <si>
    <t>Manohara 20 X 1 kg47880</t>
  </si>
  <si>
    <t>Manohara 20 X 1 kg47908</t>
  </si>
  <si>
    <t>Manohara 20 X 1 kg47939</t>
  </si>
  <si>
    <t>Manohara 20 X 1 kg48000</t>
  </si>
  <si>
    <t>Manohara PPC 15 X 1 ltr47727</t>
  </si>
  <si>
    <t>Manohara PPC 15 X 1 ltr47880</t>
  </si>
  <si>
    <t>Manohara PPC 15 X 1 ltr47908</t>
  </si>
  <si>
    <t>Manohara Buah 15 X 1 ltr47880</t>
  </si>
  <si>
    <t>Manohara Buah 20 X 500 ml47880</t>
  </si>
  <si>
    <t>Manzate 82 WP 10 X 1 kg47239</t>
  </si>
  <si>
    <t>Manzate 82 WP 10 X 1 kg47209</t>
  </si>
  <si>
    <t>Manzate 82 WP 10 X 1 kg47178</t>
  </si>
  <si>
    <t>Manzate 82 WP 10 X 1 kg46844</t>
  </si>
  <si>
    <t>Manzate 82 WP 10 X 1 kg47119</t>
  </si>
  <si>
    <t>Manzate 82 WP 10 X 1 kg47027</t>
  </si>
  <si>
    <t>Manzate 82 WP 10 X 1 kg1/1/1000</t>
  </si>
  <si>
    <t>Manzate 82 WP 20 X 500 gr47209</t>
  </si>
  <si>
    <t>Marshal 200 EC 24 X 500 ml46539</t>
  </si>
  <si>
    <t>Marshal 200 EC 24 X 500 ml46600</t>
  </si>
  <si>
    <t>Marshal 200 EC 24 X 500 ml46692</t>
  </si>
  <si>
    <t>Martyl 480 SL 12 X 1 ltr46813</t>
  </si>
  <si>
    <t>Matador 25 EC 100 X 50 ml46631</t>
  </si>
  <si>
    <t>Matador 25 EC 100 X 50 ml46722</t>
  </si>
  <si>
    <t>Matador 25 EC 100 X 50 ml46784</t>
  </si>
  <si>
    <t>Matador 25 EC 100 X 80 ml46692</t>
  </si>
  <si>
    <t>Matador 25 EC 100 X 80 ml46722</t>
  </si>
  <si>
    <t>Matador 25 EC 100 X 80 ml46753</t>
  </si>
  <si>
    <t>Matador 25 EC 100 X 80 ml46813</t>
  </si>
  <si>
    <t>Matador 25 EC 40 X 250 ml46296</t>
  </si>
  <si>
    <t>Matador 25 EC 40 X 250 ml46722</t>
  </si>
  <si>
    <t>Matador 25 EC 40 X 250 ml46753</t>
  </si>
  <si>
    <t>Matador 25 EC 40 X 250 ml46784</t>
  </si>
  <si>
    <t>Matador 25 EC 40 X 250 ml46813</t>
  </si>
  <si>
    <t>Match 50 EC 50 X 100 ml46539</t>
  </si>
  <si>
    <t>Megazeb 80 WP 20 X 1 kg46966</t>
  </si>
  <si>
    <t>Megazeb 80 WP 20 X 1 kg46997</t>
  </si>
  <si>
    <t>Megazeb 80 WP 20 X 1 kg47178</t>
  </si>
  <si>
    <t>Megaxone 135 SL 20 X 1 ltr47696</t>
  </si>
  <si>
    <t>Megaxone 135 SL 4 X 5 ltr47696</t>
  </si>
  <si>
    <t>Megaxone 135 SL 20 ltr47696</t>
  </si>
  <si>
    <t>Megaloman 30 EC 10 X 1 ltr46997</t>
  </si>
  <si>
    <t>Megaloman 30 EC 10 X 1 ltr47209</t>
  </si>
  <si>
    <t>Megaloman 30 EC 20 X 400 ml46997</t>
  </si>
  <si>
    <t>Megaloman 30 EC 20 X 400 ml47119</t>
  </si>
  <si>
    <t>Megaloman 30 EC 40 X 250 ml47027</t>
  </si>
  <si>
    <t>Megaloman 30 EC 40 X 250 ml47119</t>
  </si>
  <si>
    <t>Megaloman 30 EC 40 X 250 ml47239</t>
  </si>
  <si>
    <t>Melon Jumbo F1 12 X 10 X 20 gr46648</t>
  </si>
  <si>
    <t>Melon Jumbo F1 12 X 10 X 20 gr46714</t>
  </si>
  <si>
    <t>Melon Jumbo F1 12 X 10 X 20 gr46721</t>
  </si>
  <si>
    <t>Melon Merlin F1 12 X 10 X 20 gr46734</t>
  </si>
  <si>
    <t>Melon Merlin F1 12 X 10 X 20 gr46667</t>
  </si>
  <si>
    <t>Melon Merlin F1 12 X 10 X 20 gr46688</t>
  </si>
  <si>
    <t>Melon Merlin F1 12 X 10 X 20 gr46597</t>
  </si>
  <si>
    <t>Melon Merlin F1 12 X 10 X 20 gr46588</t>
  </si>
  <si>
    <t>Melon Kaiser 50 X 5 X 500 seed46478</t>
  </si>
  <si>
    <t>Melon Amanda Tavi F1 20 X 10 X 550 biji46635</t>
  </si>
  <si>
    <t>Melyra 200/200 SC 24 X 250 ml46600</t>
  </si>
  <si>
    <t>Melyra 200/200 SC 24 X 250 ml47331</t>
  </si>
  <si>
    <t>Melyra 200/200 SC 24 X 250 ml47908</t>
  </si>
  <si>
    <t>Metalik 15 X 500 ml47880</t>
  </si>
  <si>
    <t>Metalik 15 X 500 ml47939</t>
  </si>
  <si>
    <t>Metalik 15 X 500 ml47969</t>
  </si>
  <si>
    <t>Metalik 15 X 500 ml47727</t>
  </si>
  <si>
    <t>Metachlor 550/100 EC 25 X 400 ml47604</t>
  </si>
  <si>
    <t>Metachlor 550/100 EC 25 X 400 ml47665</t>
  </si>
  <si>
    <t>Metachlor 550/100 EC 25 X 400 ml47788</t>
  </si>
  <si>
    <t>Metachlor 550/100 EC 100 X 100 ml47665</t>
  </si>
  <si>
    <t>Metachlor 550/100 EC 100 X 100 ml47818</t>
  </si>
  <si>
    <t>Metachlor 550/100 EC 20 X 800 ml47484</t>
  </si>
  <si>
    <t>Metachlor 550/100 EC 20 X 800 ml47635</t>
  </si>
  <si>
    <t>Metachlor 550/100 EC 20 X 800 ml47665</t>
  </si>
  <si>
    <t>Metindo 40 SP 10 X 10 X 100 gr47727</t>
  </si>
  <si>
    <t>Metindo 40 SP 10 X 10 X 100 gr47818</t>
  </si>
  <si>
    <t>Metindo 40 SP 10 X 10 X 100 gr47849</t>
  </si>
  <si>
    <t>Metindo 40 SP 10 X 10 X 100 gr47880</t>
  </si>
  <si>
    <t>Metindo 40 SP 40 X 200 gr47696</t>
  </si>
  <si>
    <t>Metindo 40 SP 40 X 200 gr47727</t>
  </si>
  <si>
    <t>Metindo 40 SP 40 X 200 gr47757</t>
  </si>
  <si>
    <t>Metindo 40 SP 40 X 200 gr47788</t>
  </si>
  <si>
    <t>Metindo 40 SP 40 X 200 gr47818</t>
  </si>
  <si>
    <t>Metindo 40 SP 40 X 200 gr47849</t>
  </si>
  <si>
    <t>Metindo 40 SP 40 X 200 gr47880</t>
  </si>
  <si>
    <t>Metindo 25 WP 10 X 10 X 100 gr47818</t>
  </si>
  <si>
    <t>Metindo 25 WP 10 X 10 X 100 gr47849</t>
  </si>
  <si>
    <t>Metindo 25 WP 10 X 10 X 100 gr47543</t>
  </si>
  <si>
    <t>Metindo 25 WP 10 X 10 X 100 gr47665</t>
  </si>
  <si>
    <t>Metindo 25 WP 40 X 250 gr47788</t>
  </si>
  <si>
    <t>Metindo 25 WP 40 X 250 gr47818</t>
  </si>
  <si>
    <t>Metindo 25 WP 40 X 250 gr47392</t>
  </si>
  <si>
    <t>Metindo 25 WP 40 X 250 gr47423</t>
  </si>
  <si>
    <t>Metindo 25 WP 40 X 250 gr47727</t>
  </si>
  <si>
    <t>Metindo 25 WP 40 X 250 gr47757</t>
  </si>
  <si>
    <t>Metindo 25 WP 40 X 250 gr47362</t>
  </si>
  <si>
    <t>Metindo 25 WP 40 X 250 gr47453</t>
  </si>
  <si>
    <t>Metindo 25 WP 40 X 500 gr47880</t>
  </si>
  <si>
    <t>Metindo 25 WP 40 X 500 gr47908</t>
  </si>
  <si>
    <t>Metindo 25 WP 40 X 500 gr47543</t>
  </si>
  <si>
    <t>Metindo 25 WP 40 X 500 gr47574</t>
  </si>
  <si>
    <t>Metindo 25 WP 40 X 500 gr47604</t>
  </si>
  <si>
    <t>Metindo 25 WP 40 X 500 gr47635</t>
  </si>
  <si>
    <t>Metindo 25 WP 40 X 500 gr47727</t>
  </si>
  <si>
    <t>Metindo 25 WP 40 X 500 gr47757</t>
  </si>
  <si>
    <t>Metindo 40 SP 40 X 400 gr47696</t>
  </si>
  <si>
    <t>Metindo 40 SP 40 X 400 gr47727</t>
  </si>
  <si>
    <t>Metindo 40 SP 40 X 400 gr47757</t>
  </si>
  <si>
    <t>Metindo 40 SP 40 X 400 gr47788</t>
  </si>
  <si>
    <t>Metindo 40 SP 40 X 400 gr47818</t>
  </si>
  <si>
    <t>Metindo 40 SP 40 X 400 gr47635</t>
  </si>
  <si>
    <t>Metindo 40 SP 40 X 400 gr47849</t>
  </si>
  <si>
    <t>Metindo 40 SP 40 X 400 gr47665</t>
  </si>
  <si>
    <t>Metindo 40 SP 20 X 800 gr46692</t>
  </si>
  <si>
    <t>Metsulindo Plus 80 WP 8 X 25 X 40 gr46508</t>
  </si>
  <si>
    <t>Metsulindo Plus 80 WP 8 X 25 X 40 gr46539</t>
  </si>
  <si>
    <t>Metsulindo Plus 80 WP 8 X 25 X 40 gr46569</t>
  </si>
  <si>
    <t>Metsulindo Plus 80 WP 8 X 25 X 40 gr46600</t>
  </si>
  <si>
    <t>Metsulindo Plus 80 WP 8 X 25 X 40 gr46631</t>
  </si>
  <si>
    <t>Metsulindo Plus 80 WP 8 X 25 X 40 gr46661</t>
  </si>
  <si>
    <t>Metsulindo Plus 80 WP 8 X 25 X 40 gr46692</t>
  </si>
  <si>
    <t>Metsulindo Plus 80 WP 8 X 25 X 40 gr46722</t>
  </si>
  <si>
    <t>Metsulindo Plus 80 WP 8 X 25 X 40 gr46753</t>
  </si>
  <si>
    <t>Metsulindo Plus 80 WP 8 X 25 X 40 gr46784</t>
  </si>
  <si>
    <t>Metsulindo Plus 80 WP 8 X 25 X 40 gr46813</t>
  </si>
  <si>
    <t>Metsulindo Plus 80 WP 8 X 25 X 40 gr46874</t>
  </si>
  <si>
    <t>Metsulindo Plus 80 WP 8 X 25 X 40 gr46844</t>
  </si>
  <si>
    <t>Mexdone 36 EC 50 X 100 ml46905</t>
  </si>
  <si>
    <t>Mexdone 36 EC 20 X 1 ltr New46600</t>
  </si>
  <si>
    <t>Mex-done 36 EC 20 X 500 ml48000</t>
  </si>
  <si>
    <t>Mex-done 36 EC 40 X 250 ml46935</t>
  </si>
  <si>
    <t>Mexdone 36 EC 20 X 500 ml (Logo Protego)1/1/1000</t>
  </si>
  <si>
    <t>Mexdone 36 EC 20 X 500 ml (Logo Protego)47119</t>
  </si>
  <si>
    <t>Mexdone 36 EC 40 X 200 ml (Logo Protego)47939</t>
  </si>
  <si>
    <t>Minecto Xtra 200/200 SC 100 X 50 ml45931</t>
  </si>
  <si>
    <t>Minecto Xtra 200/200 SC 50 X 100 ml45931</t>
  </si>
  <si>
    <t>Mipcinta 50 WP 20 X 500 gr47574</t>
  </si>
  <si>
    <t>Mipcinta 50 WP 20 X 500 gr47635</t>
  </si>
  <si>
    <t>Mipcinta 50 WP 20 X 500 gr47788</t>
  </si>
  <si>
    <t>Mition 500 EC 20 X 500 ml47635</t>
  </si>
  <si>
    <t>Mition 500 EC 20 X 500 ml47727</t>
  </si>
  <si>
    <t>Mition 500 EC 20 X 500 ml47757</t>
  </si>
  <si>
    <t>Mition 500 EC 15 X 1 ltr47665</t>
  </si>
  <si>
    <t>Mition 500 EC 15 X 1 ltr47727</t>
  </si>
  <si>
    <t>Mition 500 EC 15 X 1 ltr47757</t>
  </si>
  <si>
    <t>Paket Mitiside 40/240 SC 50 X 100 ml + Qaishar 10 WP 100 gr1/1/1000</t>
  </si>
  <si>
    <t>Paket Mitiside 40/240 SC 50 X 100 ml + Qaishar 10 WP 100 gr46784</t>
  </si>
  <si>
    <t>Mitiside 40/240 SC 50 X 100 ml46784</t>
  </si>
  <si>
    <t>Mitiside 40/240 SC 40 X 200 ml46784</t>
  </si>
  <si>
    <t>MKP 20 X 1 kg47119</t>
  </si>
  <si>
    <t>MKP 20 X 1 kg47270</t>
  </si>
  <si>
    <t>MKP 20 X 1 kg47239</t>
  </si>
  <si>
    <t>MKP 20 X 1 kg47088</t>
  </si>
  <si>
    <t>MKP 20 X 1 kg46997</t>
  </si>
  <si>
    <t>MKP 20 X 1 kg47150</t>
  </si>
  <si>
    <t>MKP 20 X 1 kg47178</t>
  </si>
  <si>
    <t>Money 865 SL 20 X 400 ml47757</t>
  </si>
  <si>
    <t>Money 865 SL 20 X 1 ltr47453</t>
  </si>
  <si>
    <t>Money 865 SL 20 X 1 ltr47574</t>
  </si>
  <si>
    <t>Money 865 SL 40 X 200 ml47058</t>
  </si>
  <si>
    <t>Money 865 SL 40 X 200 ml47818</t>
  </si>
  <si>
    <t>Monkey 40 SP 100 X 100 gr (Sample)45444</t>
  </si>
  <si>
    <t>Mospilan 30 EC 20 X 400 ml47300</t>
  </si>
  <si>
    <t>Mospilan 30 EC 20 X 400 ml46997</t>
  </si>
  <si>
    <t>Mospilan 30 EC 20 X 400 ml47027</t>
  </si>
  <si>
    <t>Mospilan 30 EC 48 X 100 ml47150</t>
  </si>
  <si>
    <t>Movento Energy 240 SC 50 X 100 ml46966</t>
  </si>
  <si>
    <t>Movento Energy 240 SC 50 X 100 ml47058</t>
  </si>
  <si>
    <t>Movento Energy 240 SC 50 X 100 ml47150</t>
  </si>
  <si>
    <t>Movento Energy 240 SC 50 X 100 ml47209</t>
  </si>
  <si>
    <t>Movento Energy 240 SC 50 X 100 ml47239</t>
  </si>
  <si>
    <t>Mr. Qlett 50 X 100 ml46874</t>
  </si>
  <si>
    <t>Mr. Qlett 50 X 100 ml47088</t>
  </si>
  <si>
    <t>Mr. Qlett 50 X 100 ml47119</t>
  </si>
  <si>
    <t>Mr. Qlett 50 X 100 ml47239</t>
  </si>
  <si>
    <t>Mr. Qlett 30 X 200 ml46874</t>
  </si>
  <si>
    <t>Mr. Qlett 30 X 200 ml46478</t>
  </si>
  <si>
    <t>Mr. Qlett 50 X 50 ml46784</t>
  </si>
  <si>
    <t>Mr. Qlett 50 X 50 ml47119</t>
  </si>
  <si>
    <t>Mr. Qlett 50 X 50 ml47239</t>
  </si>
  <si>
    <t>Mr. Qlett 50 X 50 ml46661</t>
  </si>
  <si>
    <t>Mulsa Ori Gajah 0.3 70 cm X 9 kg (Roll)1/1/1000</t>
  </si>
  <si>
    <t>Mulsa Ori Universal 0.25 60 cm X 9 kg (Roll)1/1/1000</t>
  </si>
  <si>
    <t>Mulsa Ori Gajah 0.3 60 cm X 18 kg (Roll)1/1/1000</t>
  </si>
  <si>
    <t>Mulsa Ori Gajah 0.3 60 cm X 9 kg (Roll)1/1/1000</t>
  </si>
  <si>
    <t>Mulsa Ori Gajah 0.3 50 cm X 18 kg (Roll)1/1/1000</t>
  </si>
  <si>
    <t>Mulsa Ori Gajah 0.3 50 cm X 9 kg (Roll)1/1/1000</t>
  </si>
  <si>
    <t>Mulsa Monesa 0.3 50 cm X 17 kg (Roll) Merah1/1/1000</t>
  </si>
  <si>
    <t>Mulsa Ori Universal 0.25 60 cm X 18 kg (Roll)1/1/1000</t>
  </si>
  <si>
    <t>Mulsa Monesa 0.3 60 cm X 17 kg (Roll) Merah1/1/1000</t>
  </si>
  <si>
    <t>Mulsa Ori Universal 0.25 50 cm X 9 kg (Roll)1/1/1000</t>
  </si>
  <si>
    <t>Mulsa Ori Universal 0.25 70 cm X 18 kg (Roll)1/1/1000</t>
  </si>
  <si>
    <t>Mulsa Sadewa Kuning 50 cm X 18 kg (Roll)1/1/1000</t>
  </si>
  <si>
    <t>Mulsa Hanoman 60 cm X 8 kg (Roll)1/1/1000</t>
  </si>
  <si>
    <t>Mulsa Monesa 50 cm X 17 kg (Roll)1/1/1000</t>
  </si>
  <si>
    <t>Mulsa Hanoman 50 cm X 8 kg (Roll)1/1/1000</t>
  </si>
  <si>
    <t>Mulsa Dua Srigala 58 cm X 18 kg (Roll) Biru1/1/1000</t>
  </si>
  <si>
    <t>Mulsa Hanoman 58 cm X 17 Kg (Roll) Putih1/1/1000</t>
  </si>
  <si>
    <t>Mulsa Hanoman 58 cm X 8 Kg (Roll) Putih1/1/1000</t>
  </si>
  <si>
    <t>Mulsa Dua Srigala 58 cm X 9 kg (Roll) Biru1/1/1000</t>
  </si>
  <si>
    <t>Mulsa Ori Gajah 0.3 50 cm X 18 kg (Roll) + Kaos1/1/1000</t>
  </si>
  <si>
    <t>Mulsa Ori Gajah 0.3 60 cm X 18 kg (Roll) + Kaos1/1/1000</t>
  </si>
  <si>
    <t>Mulsa Ori Gajah 0.3 70 cm X 18 kg (Roll) + Kaos1/1/1000</t>
  </si>
  <si>
    <t>Mulsa Ori Universal 0.25 60 cm X 18 kg (Roll) + Kaos1/1/1000</t>
  </si>
  <si>
    <t>Mulsa Karisma Q989 50 cm X 17 kg (Roll) Merah1/1/1000</t>
  </si>
  <si>
    <t>Mulsa Hanoman 80 cm X 18 kg (Roll)1/1/1000</t>
  </si>
  <si>
    <t>Mulsa Karisma 50 cm / 20 kg (Roll)1/1/1000</t>
  </si>
  <si>
    <t>Mulsa Karisma 60 cm / 20 kg (Roll)1/1/1000</t>
  </si>
  <si>
    <t>Mulsa Karisma 60 cm / 10 kg (Roll)1/1/1000</t>
  </si>
  <si>
    <t>Mulsa Karisma 50 cm / 10 kg (Roll)1/1/1000</t>
  </si>
  <si>
    <t>Mulsa Karisma 70 cm / 10 kg (Roll)1/1/1000</t>
  </si>
  <si>
    <t>Mulsa Karisma 70 cm / 20 kg (Roll)1/1/1000</t>
  </si>
  <si>
    <t>Mulsa Petani Sejati 50 cm X 18 kg (Roll)1/1/1000</t>
  </si>
  <si>
    <t>Mulsa Petani Sejati 60 cm X 9 kg (Roll)1/1/1000</t>
  </si>
  <si>
    <t>Mulsa Hanoman 80 cm X 9 kg (Roll)1/1/1000</t>
  </si>
  <si>
    <t>Mulsa Coboy 60 cm X 1 kg1/1/1000</t>
  </si>
  <si>
    <t>Mulsa Petani Sejati 70 cm X 18 kg (Roll)1/1/1000</t>
  </si>
  <si>
    <t>Mulsa Monesa 60 cm X 9 kg (Roll)1/1/1000</t>
  </si>
  <si>
    <t>Mulsa Karisma Q989 50 cm X 9 kg (Roll)1/1/1000</t>
  </si>
  <si>
    <t>Mulsa Karisma Q989 60 cm X 17 kg (Roll) Merah MT1/1/1000</t>
  </si>
  <si>
    <t>Mulsa Karisma Q989 60 cm X 8 kg (Roll) Merah MT1/1/1000</t>
  </si>
  <si>
    <t>Mulsa Karisma Q989 50 cm X 8 kg (Roll) Merah MT1/1/1000</t>
  </si>
  <si>
    <t>Mulsa Karisma Q989 50 cm X 17 kg (Roll)1/1/1000</t>
  </si>
  <si>
    <t>Mulsa Karisma Q989 60 cm X 17 kg (Roll)1/1/1000</t>
  </si>
  <si>
    <t>Mulsa Karisma Q989 60 cm X 8 kg (Roll)1/1/1000</t>
  </si>
  <si>
    <t>Mulsa Karisma Q989 50 cm X 8 kg (Roll) Merah1/1/1000</t>
  </si>
  <si>
    <t>Mulsa Petani Sejati 70 cm X 9 kg (Roll)1/1/1000</t>
  </si>
  <si>
    <t>Mulsa Dua Srigala 50 cm X 18 kg (Roll)1/1/1000</t>
  </si>
  <si>
    <t>Mulsa Dua Srigala 50 cm X 9 kg (Roll)1/1/1000</t>
  </si>
  <si>
    <t>Mupxone 276 SL 20 ltr47331</t>
  </si>
  <si>
    <t>Mupxone 276 SL 20 X 1 ltr + 1 pack Pilly 5 gr47027</t>
  </si>
  <si>
    <t>Mupxone 276 SL 20 X 1 ltr + 1 pack Pilly 5 gr47300</t>
  </si>
  <si>
    <t>Mupxone 276 SL 20 X 1 ltr + 1 pack Pilly 5 gr47331</t>
  </si>
  <si>
    <t>Mupxone 276 SL 20 X 1 ltr + 1 pack Pilly 5 gr47392</t>
  </si>
  <si>
    <t>Mupxone 276 SL 20 X 1 ltr + 1 pack Pilly 5 gr47423</t>
  </si>
  <si>
    <t>Mupxone 276 SL 20 X 1 ltr + 1 pack Pilly 5 gr47574</t>
  </si>
  <si>
    <t>Mupxone 276 SL 20 X 1 ltr + 1 pack Pilly 5 gr47604</t>
  </si>
  <si>
    <t>Mupxone 276 SL 4 X 5 ltr + 1 pack Pilly 20 gr46844</t>
  </si>
  <si>
    <t>Mupxone 276 SL 4 X 5 ltr + 1 pack Pilly 20 gr47150</t>
  </si>
  <si>
    <t>Mupxone 276 SL 4 X 5 ltr + 1 pack Pilly 20 gr47300</t>
  </si>
  <si>
    <t>Mupxone 276 SL 4 X 5 ltr + 1 pack Pilly 20 gr47331</t>
  </si>
  <si>
    <t>Mupxone 276 SL 20 ltr + 4 pack Pilly 20 gr47331</t>
  </si>
  <si>
    <t>Mur YT 5L1/1/1000</t>
  </si>
  <si>
    <t>Mutual 25/25 WP 100 X 100 gr47423</t>
  </si>
  <si>
    <t>Mutual 25/25 WP 100 X 100 gr47543</t>
  </si>
  <si>
    <t>Mutual 25/25 WP 40 X 250 gr46813</t>
  </si>
  <si>
    <t>Mutual 25/25 WP 40 X 250 gr47331</t>
  </si>
  <si>
    <t>Mutual 25/25 WP 40 X 250 gr47423</t>
  </si>
  <si>
    <t>Mutual 25/25 WP 40 X 250 gr47543</t>
  </si>
  <si>
    <t>Mutual 25/25 WP 40 X 250 gr47727</t>
  </si>
  <si>
    <t>Nanoboom 2 X 25 X 10 X 2 ml46447</t>
  </si>
  <si>
    <t>Nativo 75 WG 100 X 50 gr46966</t>
  </si>
  <si>
    <t>Nativo 75 WG 100 X 50 gr47058</t>
  </si>
  <si>
    <t>Nativo 75 WG 100 X 50 gr47119</t>
  </si>
  <si>
    <t>Nativo 75 WG 100 X 50 gr47150</t>
  </si>
  <si>
    <t>Nativo 75 WG 100 X 50 gr47178</t>
  </si>
  <si>
    <t>Nativo 75 WG 100 X 50 gr47209</t>
  </si>
  <si>
    <t>Nativo 75 WG 16 X 20 X 12.5 gr47119</t>
  </si>
  <si>
    <t>Nativo 75 WG 16 X 20 X 12.5 gr47150</t>
  </si>
  <si>
    <t>Nemaguard 10 GR 10 X 1 kg47423</t>
  </si>
  <si>
    <t>Nemaguard 10 GR 10 X 1 kg47453</t>
  </si>
  <si>
    <t>Neocron 80 OL 20 X 500 ml47515</t>
  </si>
  <si>
    <t>Neocron 80 OL 20 X 500 ml47757</t>
  </si>
  <si>
    <t>Neocron 80 OL 20 X 500 ml47788</t>
  </si>
  <si>
    <t>Neocron 80 OL 20 X 500 ml47818</t>
  </si>
  <si>
    <t>Neocron 80 OL 20 X 250 ml47696</t>
  </si>
  <si>
    <t>Neocron 80 OL 20 X 250 ml47788</t>
  </si>
  <si>
    <t>Neocron 80 OL 20 X 250 ml47818</t>
  </si>
  <si>
    <t>Neocron 80 OL 20 X 250 ml47849</t>
  </si>
  <si>
    <t>Neocron 80 OL 20 X 250 ml47880</t>
  </si>
  <si>
    <t>Neocron 80 OL 20 X 250 ml47908</t>
  </si>
  <si>
    <t>Neocron 80 OL 20 X 250 ml47939</t>
  </si>
  <si>
    <t>Neocron 80 OL 20 X 250 ml47969</t>
  </si>
  <si>
    <t>Neocron 80 OL 15 X 1 ltr47453</t>
  </si>
  <si>
    <t>Neocron 80 OL 15 X 1 ltr47665</t>
  </si>
  <si>
    <t>Neocron 80 OL 15 X 1 ltr47727</t>
  </si>
  <si>
    <t>Neocron 80 OL 15 X 1 ltr47757</t>
  </si>
  <si>
    <t>Neocron 80 OL 15 X 1 ltr47788</t>
  </si>
  <si>
    <t>Neocron 80 OL 15 X 1 ltr47818</t>
  </si>
  <si>
    <t>Neocron 80 OL 15 X 1 ltr47849</t>
  </si>
  <si>
    <t>Neocron 80 OL 15 X 1 ltr47880</t>
  </si>
  <si>
    <t>Neshoga 4 X 75 X 25 ml45717</t>
  </si>
  <si>
    <t>Neshoga 4 X 75 X 25 ml47453</t>
  </si>
  <si>
    <t>New Felo 02 30-10-10 30 X 500 gr46539</t>
  </si>
  <si>
    <t>New Felo 03 15-30-15 30 X 500 gr46539</t>
  </si>
  <si>
    <t>New Felo 05 15-10-30 30 X 500 gr46539</t>
  </si>
  <si>
    <t>Nikodem 240/10 OD 20 X 500 ml47788</t>
  </si>
  <si>
    <t>Nikodem 240/10 OD 40 X 250 ml47788</t>
  </si>
  <si>
    <t>Nikodem 240/10 OD 40 X 250 ml47818</t>
  </si>
  <si>
    <t>Nikodem 240/10 OD 10 X 1 ltr47818</t>
  </si>
  <si>
    <t>Nosel Tutup KSB 3651/1/1000</t>
  </si>
  <si>
    <t>Nosel Tutup KSK 2351/1/1000</t>
  </si>
  <si>
    <t>Nosel N-021/1/1000</t>
  </si>
  <si>
    <t>Nosel N-061/1/1000</t>
  </si>
  <si>
    <t>Nosel N-071/1/1000</t>
  </si>
  <si>
    <t>Nostro 440 EC 40 X 250 ml ( label hijau )47757</t>
  </si>
  <si>
    <t>Nostro 440 EC 40 X 250 ml ( label hijau )47818</t>
  </si>
  <si>
    <t>Nostro 440 EC 40 X 250 ml ( label hijau )47392</t>
  </si>
  <si>
    <t>Nostro 440 EC 40 X 250 ml ( label hijau )47665</t>
  </si>
  <si>
    <t>Nostro 440 EC 20 X 500 ml ( label hijau )47757</t>
  </si>
  <si>
    <t>Nostro 440 EC 20 X 500 ml ( label hijau )47818</t>
  </si>
  <si>
    <t>Nostro 440 EC 20 X 500 ml ( label hijau )47908</t>
  </si>
  <si>
    <t>Nostro 440 EC 20 X 500 ml ( label hijau )47574</t>
  </si>
  <si>
    <t>Nostro 440 EC 20 X 500 ml ( label hijau )48000</t>
  </si>
  <si>
    <t>Novlect 100/20 EC 20 X 500 ml47178</t>
  </si>
  <si>
    <t>Novlect 100/20 EC 20 X 500 ml47209</t>
  </si>
  <si>
    <t>Novlect 100/20 EC 20 X 500 ml47239</t>
  </si>
  <si>
    <t>Novlect 100/20 EC 20 X 500 ml47270</t>
  </si>
  <si>
    <t>Noxone 276 SL 20 X 1 ltr47209</t>
  </si>
  <si>
    <t>Noxone 276 SL 20 X 1 ltr47788</t>
  </si>
  <si>
    <t>NPK 16-16-16 Pak Tani Biru 50 kg47058</t>
  </si>
  <si>
    <t>NPK 16-16-16 Pak Tani Biru 50 kg46935</t>
  </si>
  <si>
    <t>NPK 16-16-16 Pak Tani Biru 50 kg47119</t>
  </si>
  <si>
    <t>NPK Multi K-P 20 X 1 kg47362</t>
  </si>
  <si>
    <t>NPK 17-17-17 MPS 20 kg46054</t>
  </si>
  <si>
    <t>NPK 17-17-17 MPS 20 kg46753</t>
  </si>
  <si>
    <t>NPK 15-10-22 Magnum 50 kg46935</t>
  </si>
  <si>
    <t>NPK Novatec 12-12-17 25 kg47696</t>
  </si>
  <si>
    <t>NPK Novatec 12-12-17 25 kg47239</t>
  </si>
  <si>
    <t>NPK Novatec 12-12-17 25 kg47515</t>
  </si>
  <si>
    <t>NPK Novatec 12-12-17 25 kg47880</t>
  </si>
  <si>
    <t>NPK Novatec 12-12-17 5 X 5 kg47515</t>
  </si>
  <si>
    <t>NPK Novatec 12-12-17 5 X 5 kg47331</t>
  </si>
  <si>
    <t>NPK Novatec 12-12-17 5 X 5 kg47880</t>
  </si>
  <si>
    <t>NPK 16-16-16 Rusia Pak Tani 50 kg47088</t>
  </si>
  <si>
    <t>NPK 16-16-16 Rusia Pak Tani 50 kg47453</t>
  </si>
  <si>
    <t>NPK 16-16-16 Rusia Pak Tani 4 X 5 kg46935</t>
  </si>
  <si>
    <t>NPK 16-16-16 Rusia Pak Tani 4 X 5 kg47088</t>
  </si>
  <si>
    <t>NPK 16-16-16 Rusia Pak Tani 50 X 1 kg47088</t>
  </si>
  <si>
    <t>NPK 16-16-16 Rusia Pak Tani 50 X 1 kg46935</t>
  </si>
  <si>
    <t>Numectin 20 EC 15 X 1 ltr47635</t>
  </si>
  <si>
    <t>Numectin 20 EC 15 X 1 ltr47727</t>
  </si>
  <si>
    <t>Numectin 20 EC 15 X 1 ltr47788</t>
  </si>
  <si>
    <t>Numectin 20 EC 15 X 1 ltr47818</t>
  </si>
  <si>
    <t>Numectin 20 EC 15 X 1 ltr47908</t>
  </si>
  <si>
    <t>Numectin 20 EC 15 X 1 ltr47939</t>
  </si>
  <si>
    <t>Omni-Net 40 SP 50 X 200 gr47058</t>
  </si>
  <si>
    <t>Omni-Net 40 SP 20 X 400 gr47453</t>
  </si>
  <si>
    <t>Oplosan 550/60 EC 50 X 80 ml47574</t>
  </si>
  <si>
    <t>Oplosan 550/60 EC 40 X 200 ml46935</t>
  </si>
  <si>
    <t>Oplosan 550/60 EC 40 X 200 ml46569</t>
  </si>
  <si>
    <t>Oplosan 550/60 EC 20 X 400 ml47574</t>
  </si>
  <si>
    <t>Oplosan 550/60 EC 20 X 400 ml47484</t>
  </si>
  <si>
    <t>Oplosan 550/60 EC 20 X 400 ml47604</t>
  </si>
  <si>
    <t>Oplosan 550/60 EC 20 X 400 ml47515</t>
  </si>
  <si>
    <t>Oplosan 550/60 EC 20 X 400 ml47423</t>
  </si>
  <si>
    <t>Oplosan 550/60 EC 10 X 800 ml46874</t>
  </si>
  <si>
    <t>Oplosan 550/60 EC 10 X 800 ml47604</t>
  </si>
  <si>
    <t>Oplosan 550/60 EC 10 X 800 ml47423</t>
  </si>
  <si>
    <t>Optimus 200 SL 20 X 1 ltr47788</t>
  </si>
  <si>
    <t>Optimus 200 SL 20 X 1 ltr47818</t>
  </si>
  <si>
    <t>Optimus 200 SL 20 X 1 ltr47880</t>
  </si>
  <si>
    <t>Optimus 200 SL 20 X 1 ltr47939</t>
  </si>
  <si>
    <t>Orca 480 SL 20 X 1 ltr47484</t>
  </si>
  <si>
    <t>Orca 480 SL 20 ltr47604</t>
  </si>
  <si>
    <t>Orca 480 SL 4 X 5 ltr47423</t>
  </si>
  <si>
    <t>Orca 480 SL 4 X 5 ltr47604</t>
  </si>
  <si>
    <t>Orion 50 WP 50 X 200 gr46753</t>
  </si>
  <si>
    <t>Orondis Opti 6/400 SC 20 X 500 ml47604</t>
  </si>
  <si>
    <t>Orondis Opti 6/400 SC 20 X 500 ml47727</t>
  </si>
  <si>
    <t>Orondis Opti 6/400 SC 20 X 500 ml47818</t>
  </si>
  <si>
    <t>Orondis Opti 6/400 SC 20 X 500 ml47880</t>
  </si>
  <si>
    <t>Osmocote Dekastar Daun 17-11-10 40 X 100 gr46966</t>
  </si>
  <si>
    <t>Osmocote Dekastar Buah 6-13-25 40 X 100 gr46874</t>
  </si>
  <si>
    <t>Osmocote Dekastar Imbang 13-13-13 40 X 100 gr46905</t>
  </si>
  <si>
    <t>Outer Box Paket Ulat1/1/1000</t>
  </si>
  <si>
    <t>Outer Box Paket 3 Jurus1/1/1000</t>
  </si>
  <si>
    <t>Oyong Hanoman F1 12 X 15 X 10 gr46726</t>
  </si>
  <si>
    <t>Oyong Hanoman F1 12 X 15 X 10 gr46406</t>
  </si>
  <si>
    <t>Paclo 15 WP 16 X 5 X 100 gr47604</t>
  </si>
  <si>
    <t>Paclo 15 WP 16 X 5 X 100 gr47939</t>
  </si>
  <si>
    <t>Padi Hibrida Bridantara 8 20 X 1 kg46141</t>
  </si>
  <si>
    <t>Paket Convey 336 SC 10 X 40 ml46357</t>
  </si>
  <si>
    <t>Paket Convey 336 SC 10 X 40 ml46539</t>
  </si>
  <si>
    <t>Paket Convey 336 SC 10 X 40 ml46692</t>
  </si>
  <si>
    <t>Paket Convey 336 SC 10 X 40 ml46813</t>
  </si>
  <si>
    <t>Paket Convey 336 SC 10 X 40 ml46844</t>
  </si>
  <si>
    <t>Paket Convey 336 SC 20 X 20 ml46296</t>
  </si>
  <si>
    <t>Paket Convey 336 SC 20 X 20 ml46357</t>
  </si>
  <si>
    <t>Paket Convey 336 SC 20 X 20 ml46692</t>
  </si>
  <si>
    <t>Paket Convey 336 SC 20 X 20 ml46784</t>
  </si>
  <si>
    <t>Paket Convey 336 SC 20 X 20 ml46813</t>
  </si>
  <si>
    <t>Paket Convey 336 SC 20 X 20 ml46844</t>
  </si>
  <si>
    <t>Paket Naga 1 6 X 25 X 1 paket1/1/1000</t>
  </si>
  <si>
    <t>Paket Cornbelt 336 EC 20 X 50 ml46266</t>
  </si>
  <si>
    <t>Paket Cornbelt 336 EC 20 X 50 ml46388</t>
  </si>
  <si>
    <t>Paket GG Akar 100 X 5 ml + Akrostar 40 WP 5 gr46296</t>
  </si>
  <si>
    <t>Paket Booster Kendizol 250 ml + Aviore 100 ml 24 X 1 Paket47453</t>
  </si>
  <si>
    <t>Paket Booster Kendizol 250 ml + Aviore 100 ml 24 X 1 Paket47696</t>
  </si>
  <si>
    <t>Paket Booster Kendizol 250 ml + Aviore 100 ml 24 X 1 Paket47818</t>
  </si>
  <si>
    <t>Paket Piribac 400 SC 50 X 100 ml + Axial 200 ml46784</t>
  </si>
  <si>
    <t>Paket Ampuh Ken-Mida 12/50 EC 250 ml + Kenmectin 39 EC 250 ml 24 X 1 paket45717</t>
  </si>
  <si>
    <t>Paket Ampuh Ken-Mida 12/50 EC 250 ml + Kenmectin 39 EC 250 ml 24 X 1 paket45901</t>
  </si>
  <si>
    <t>Paket Ampuh Ken-Mida 12/50 EC 250 ml + Kenmectin 39 EC 250 ml 24 X 1 paket47423</t>
  </si>
  <si>
    <t>Paket Ampuh Ken-Mida 12/50 EC 250 ml + Kenmectin 39 EC 250 ml 24 X 1 paket46813</t>
  </si>
  <si>
    <t>Paket Blast Kendizol 250 EC 250 ml + Ken-Pro 250 EC 250 ml 24 X 1 Paket47484</t>
  </si>
  <si>
    <t>Paket GG Akar 100 X 5 ml + Akrostar 40 WP 5 gr + Brosur46966</t>
  </si>
  <si>
    <t>Paket GG Akar 100 X 5 ml + Akrostar 40 WP 5 gr + Brosur46997</t>
  </si>
  <si>
    <t>Paket Ulat 20 X 1 paket46600</t>
  </si>
  <si>
    <t>Paket 3 Jurus 20 X 1 paket47423</t>
  </si>
  <si>
    <t>Panindo 10 WP 100 X 100 gr46296</t>
  </si>
  <si>
    <t>Panindo 10 WP 100 X 100 gr46388</t>
  </si>
  <si>
    <t>Papandayan 486 SL 20 X 1 ltr47788</t>
  </si>
  <si>
    <t>Papandayan 486 SL 4 X 5 ltr47788</t>
  </si>
  <si>
    <t>Papandayan 486 SL 20 ltr47788</t>
  </si>
  <si>
    <t>Papandayan 486 SL 20 ltr47818</t>
  </si>
  <si>
    <t>Papandayan 486 SL 20 ltr47908</t>
  </si>
  <si>
    <t>Paratop 276 SL 20 ltr46874</t>
  </si>
  <si>
    <t>Paratop 276 SL 20 ltr46997</t>
  </si>
  <si>
    <t>Paratop 276 SL 20 X 1 ltr46447</t>
  </si>
  <si>
    <t>Paratop 276 SL 20 X 1 ltr46813</t>
  </si>
  <si>
    <t>Paratop 276 SL 20 X 1 ltr47027</t>
  </si>
  <si>
    <t>Paratop 276 SL 20 X 1 ltr47119</t>
  </si>
  <si>
    <t>Paratop 276 SL 20 X 1 ltr46905</t>
  </si>
  <si>
    <t>Paratop 276 SL 20 X 500 ml46419</t>
  </si>
  <si>
    <t>Paratop 276 SL 20 X 500 ml46478</t>
  </si>
  <si>
    <t>Paraplus 135 SL 20 X 1 ltr46844</t>
  </si>
  <si>
    <t>Paraplus 135 SL 20 X 1 ltr46966</t>
  </si>
  <si>
    <t>Paraplus 135 SL 20 X 1 ltr47088</t>
  </si>
  <si>
    <t>Paratop 276 SL 4 X 5 ltr46722</t>
  </si>
  <si>
    <t>Paratop 276 SL 4 X 4 ltr46905</t>
  </si>
  <si>
    <t>Pare Hokian F1 12 X 15 X 10 gr46536</t>
  </si>
  <si>
    <t>Pare Hokian F1 12 X 15 X 10 gr46548</t>
  </si>
  <si>
    <t>Pare Hokian F1 12 X 15 X 10 gr46527</t>
  </si>
  <si>
    <t>Paskal 50 WP 60 X 100 gr46692</t>
  </si>
  <si>
    <t>Paskal 50 WP 24 X 250 gr47300</t>
  </si>
  <si>
    <t>Paskal 50 WP 24 X 250 gr46692</t>
  </si>
  <si>
    <t>Paskal 50 WP 24 X 250 gr46235</t>
  </si>
  <si>
    <t>Paskal 50 WP 32 X 250 gr46692</t>
  </si>
  <si>
    <t>Passxone 276 SL 20 X 1 ltr47818</t>
  </si>
  <si>
    <t>Passxone 276 SL 20 X 1 ltr47849</t>
  </si>
  <si>
    <t>Passxone 276 SL 20 X 1 ltr47969</t>
  </si>
  <si>
    <t>Passxone 276 SL 4 X 5 ltr47757</t>
  </si>
  <si>
    <t>Passxone 276 SL 4 X 5 ltr47818</t>
  </si>
  <si>
    <t>Passxone 276 SL 4 X 5 ltr47849</t>
  </si>
  <si>
    <t>Passxone 276 SL 4 X 5 ltr47969</t>
  </si>
  <si>
    <t>Passxone 276 SL 20 ltr46508</t>
  </si>
  <si>
    <t>Passxone 276 SL 20 ltr46997</t>
  </si>
  <si>
    <t>Payung Java Karlos1/1/1000</t>
  </si>
  <si>
    <t>Pegasus 500 SC 50 X 80 ml47392</t>
  </si>
  <si>
    <t>Pelatuk S-041/1/1000</t>
  </si>
  <si>
    <t>Pelatuk/Trigger1/1/1000</t>
  </si>
  <si>
    <t>Pembino 20 X 500 ml47665</t>
  </si>
  <si>
    <t>Pembino 12 X 1 ltr47665</t>
  </si>
  <si>
    <t>Pembino 12 X 1 ltr47788</t>
  </si>
  <si>
    <t>Penta So-Z 505 SL 20 X 1 ltr + 1 pack Penta-Furon 5 gr47604</t>
  </si>
  <si>
    <t>Penta So-Z 505 SL 20 X 1 ltr + 1 pack Penta-Furon 5 gr47849</t>
  </si>
  <si>
    <t>Penta So-Z 505 SL 20 X 1 ltr + 1 pack Penta-Furon 5 gr46966</t>
  </si>
  <si>
    <t>Penta Up-Z 480 SL 20 X 1 ltr + 1 pack Penta-Furon 5 gr47757</t>
  </si>
  <si>
    <t>Penta Up-Z 480 SL 20 X 1 ltr + 1 pack Penta-Furon 5 gr47788</t>
  </si>
  <si>
    <t>Penta Up-Z 480 SL 4 X 5 ltr + 5 pack Penta-Furon 5 gr47788</t>
  </si>
  <si>
    <t>Penta Up-Z 480 SL 20 ltr + 20 pack Penta-Furon 5 gr47696</t>
  </si>
  <si>
    <t>Perozin 80 WP 60 X 150 gr47392</t>
  </si>
  <si>
    <t>Perozin 80 WP 60 X 150 gr47453</t>
  </si>
  <si>
    <t>Perozin 80 WP 15 X 400 gr47453</t>
  </si>
  <si>
    <t>Perozin 80 WP 15 X 400 gr47178</t>
  </si>
  <si>
    <t>Perozin 80 WP 15 X 400 gr47880</t>
  </si>
  <si>
    <t>Perozin 80 WP 14 X 1 kg47818</t>
  </si>
  <si>
    <t>Pilarclotrin 145/135 ZC 60 X 100 ml47604</t>
  </si>
  <si>
    <t>Pilarclotrin 145/135 ZC 60 X 100 ml47331</t>
  </si>
  <si>
    <t>Pilarclotrin 145/135 ZC 40 X 200 ml47604</t>
  </si>
  <si>
    <t>Pilarpro 110/185 SE 40 X 200 ml46143</t>
  </si>
  <si>
    <t>Pilarpro 110/185 SE 40 X 200 ml47908</t>
  </si>
  <si>
    <t>Pilaroptim 0.136 WP 8 X 100 X 2 gr46966</t>
  </si>
  <si>
    <t>Pilar Up 480 SL 20 X 1 ltr + 1 pack Pilly 5 gr47574</t>
  </si>
  <si>
    <t>Pilly 25 WP 20 gr45413</t>
  </si>
  <si>
    <t>Pilly 25 WP 20 gr47209</t>
  </si>
  <si>
    <t>Pilly 25 WP 20 gr47300</t>
  </si>
  <si>
    <t>Pilly 25 WP 20 gr47331</t>
  </si>
  <si>
    <t>Pinamec 20 EC 15 X 1 ltr47027</t>
  </si>
  <si>
    <t>Pinamec 20 EC 20 X 500 ml (Logo Protego)47880</t>
  </si>
  <si>
    <t>Pinamec 20 EC 50 X 100 ml (Hitam)47150</t>
  </si>
  <si>
    <t>Pinamec 20 EC 50 X 100 ml (Hitam)47331</t>
  </si>
  <si>
    <t>Pinamec 20 EC 40 X 250 ml (Hitam)47331</t>
  </si>
  <si>
    <t>Pinamec 20 EC 40 X 250 ml (Hitam)47818</t>
  </si>
  <si>
    <t>Pinamec 20 EC 20 X 500 ml (Hitam)47331</t>
  </si>
  <si>
    <t>Pinamec 20 EC 20 X 500 ml (Hitam)47665</t>
  </si>
  <si>
    <t>Pinamec 20 EC 20 X 500 ml (Hitam)47818</t>
  </si>
  <si>
    <t>Pinamec 20 EC 20 X 1 ltr (Hitam)47331</t>
  </si>
  <si>
    <t>Pinamec 20 EC 20 X 1 ltr (Hitam)47665</t>
  </si>
  <si>
    <t>Pinamec 20 EC 20 X 1 ltr (Hitam)47818</t>
  </si>
  <si>
    <t>Pinamec 20 EC 15 X 1 ltr + Kaos47939</t>
  </si>
  <si>
    <t>Pinamec 20 EC 15 X 1 ltr + Kaos47727</t>
  </si>
  <si>
    <t>Pipa Penyemprot Fiberglass YT 3L, 4L, 5L, 7L &amp; 9L1/1/1000</t>
  </si>
  <si>
    <t>Pipa Semprot1/1/1000</t>
  </si>
  <si>
    <t>Piraklo 250 EC 100 X 100 ml45597</t>
  </si>
  <si>
    <t>Piraklo 250 EC 100 X 100 ml46935</t>
  </si>
  <si>
    <t>Piraklo 250 EC 100 X 100 ml47331</t>
  </si>
  <si>
    <t>Piraklo 250 EC 100 X 100 ml47635</t>
  </si>
  <si>
    <t>Piraklo 250 EC 40 X 250 ml47331</t>
  </si>
  <si>
    <t>Piraklo 250 EC 40 X 250 ml47880</t>
  </si>
  <si>
    <t>Pita Alat Pengikat Tanaman Yoto 25 X 20 X 1 roll1/1/1000</t>
  </si>
  <si>
    <t>Planter Bag 3 Liter No Handle 200 X 15 cm X 18 cm1/1/1000</t>
  </si>
  <si>
    <t>Planter Bag 5 Liter No Handle 200 X 18 cm X 20 cm1/1/1000</t>
  </si>
  <si>
    <t>Planter Bag 18 Liter 2 Handle Standard HDPE 4cm 150 X 28 cm X 30 cm1/1/1000</t>
  </si>
  <si>
    <t>Plenum 50 WG 50 X 100 gr46631</t>
  </si>
  <si>
    <t>Plenum 50 WG 50 X 100 gr46661</t>
  </si>
  <si>
    <t>Plenum 50 WG 50 X 100 gr46722</t>
  </si>
  <si>
    <t>Plenum 50 WG 12 X 10 X 25 gr46631</t>
  </si>
  <si>
    <t>Plenum 50 WG 12 X 10 X 25 gr46661</t>
  </si>
  <si>
    <t>Plenum 50 WG 12 X 10 X 25 gr46813</t>
  </si>
  <si>
    <t>Pointer 276 SL 20 X 1 ltr New46569</t>
  </si>
  <si>
    <t>Pointer 276 SL 20 X 1 ltr New46692</t>
  </si>
  <si>
    <t>Pointer 276 SL 20 X 1 ltr New46722</t>
  </si>
  <si>
    <t>Polo Shirt MIA (Putih Kombinasi)1/1/1000</t>
  </si>
  <si>
    <t>Polybag Alpen 10/20 X 25 cm - 25 X 1 kg1/1/1000</t>
  </si>
  <si>
    <t>Polybag Alpen 12.5/25 X 25 cm - 25 X 1 kg1/1/1000</t>
  </si>
  <si>
    <t>Polybag Alpen 20/40 X 40 cm - 25 X 1 kg1/1/1000</t>
  </si>
  <si>
    <t>Polybag Alpen 17.5/35 X 35 cm - 25 X 1 kg1/1/1000</t>
  </si>
  <si>
    <t>Polybag Alpen 15/30 X 30 cm - 25 X 1 kg1/1/1000</t>
  </si>
  <si>
    <t>Polybag Alpen 12.5/25 X 30 cm - 25 X 1 kg1/1/1000</t>
  </si>
  <si>
    <t>Polybag Alpen 10/20 X 20 cm - 25 X 1 kg1/1/1000</t>
  </si>
  <si>
    <t>Polybag Alpen 30/50 X 50 cm - 25 X 1 kg1/1/1000</t>
  </si>
  <si>
    <t>Polybag Alpen 2.5/5 X 15 cm - 50 X 500 gr1/1/1000</t>
  </si>
  <si>
    <t>Pompa Air ABC-WP 30 3 inch1/1/1000</t>
  </si>
  <si>
    <t>Popzole 525 SE 64 X 100 ml46569</t>
  </si>
  <si>
    <t>Popzole 525 SE 48 X 240 ml46235</t>
  </si>
  <si>
    <t>Popzole 525 SE 48 X 240 ml47727</t>
  </si>
  <si>
    <t>Pot Tray Dexxan 100 X 105 lubang1/1/1000</t>
  </si>
  <si>
    <t>Pot Tray Dexxan 100 X 128 lubang1/1/1000</t>
  </si>
  <si>
    <t>Pot Tray Dexxan 100 X 200 lubang1/1/1000</t>
  </si>
  <si>
    <t>Pot Tray Dexxan 100 X 288 lubang1/1/1000</t>
  </si>
  <si>
    <t>Pot Tray Padi 25 X (60 cm x 30 cm x 3.5 cm)1/1/1000</t>
  </si>
  <si>
    <t>Power Flower 20 X 500 ml47604</t>
  </si>
  <si>
    <t>Power Flower 20 X 500 ml47908</t>
  </si>
  <si>
    <t>Powersorb Max 550 SL 20 X 1 ltr47849</t>
  </si>
  <si>
    <t>Prevathon 50 SC 24 X 250 ml46661</t>
  </si>
  <si>
    <t>Prevathon 50 SC 24 X 250 ml46844</t>
  </si>
  <si>
    <t>Prevathon 50 SC 24 X 250 ml46935</t>
  </si>
  <si>
    <t>Prevathon 50 SC 24 X 250 ml46539</t>
  </si>
  <si>
    <t>Prevathon 50 SC 24 X 250 ml46569</t>
  </si>
  <si>
    <t>Prevathon 50 SC 40 X 100 ml46600</t>
  </si>
  <si>
    <t>Prevathon 50 SC 40 X 100 ml46631</t>
  </si>
  <si>
    <t>Prevathon 50 SC 40 X 100 ml46569</t>
  </si>
  <si>
    <t>Previcur N 722SL 100 X 100 ml47209</t>
  </si>
  <si>
    <t>Previcur N 722SL 100 X 100 ml47119</t>
  </si>
  <si>
    <t>Previcur N 722SL 20 X 500 ml46874</t>
  </si>
  <si>
    <t>Previcur N 722SL 20 X 500 ml47119</t>
  </si>
  <si>
    <t>Previcur N 722SL 20 X 500 ml47150</t>
  </si>
  <si>
    <t>Prima-Lima 555 SL 20 ltr + 20 pack Penta-Furon 5 gr47788</t>
  </si>
  <si>
    <t>Prima-Clink 50 X 100 ml47239</t>
  </si>
  <si>
    <t>Prima-Clink 50 X 100 ml47574</t>
  </si>
  <si>
    <t>Prima-Zol 250 EC 20 X 500 ml47392</t>
  </si>
  <si>
    <t>Prima-Zol 250 EC 20 X 500 ml47635</t>
  </si>
  <si>
    <t>Prima-Lima 555 SL 20 X 1 ltr + 1 pack Penta-Furon 5 gr47453</t>
  </si>
  <si>
    <t>Prima-Lima 555 SL 20 X 1 ltr + 1 pack Penta-Furon 5 gr47727</t>
  </si>
  <si>
    <t>Prima-Lima 555 SL 20 X 1 ltr + 1 pack Penta-Furon 5 gr47788</t>
  </si>
  <si>
    <t>Prima-Lima 555 SL 20 X 1 ltr + 1 pack Penta-Furon 5 gr47939</t>
  </si>
  <si>
    <t>Prima-Lima 555 SL 20 X 1 ltr + 1 pack Penta-Furon 5 gr47818</t>
  </si>
  <si>
    <t>Prima-Lima 555 SL 20 X 1 ltr + 1 pack Penta-Furon 5 gr47880</t>
  </si>
  <si>
    <t>Prima-Lima 555 SL 20 X 1 ltr + 1 pack Penta-Furon 5 gr47908</t>
  </si>
  <si>
    <t>Prima-Kuat 276 SL 20 X 1 ltr47788</t>
  </si>
  <si>
    <t>Prima-Kuat 276 SL 20 X 1 ltr47849</t>
  </si>
  <si>
    <t>Prima-Kuat 276 SL 20 X 1 ltr47880</t>
  </si>
  <si>
    <t>Prima-Kuat 276 SL 4 X 5 ltr47604</t>
  </si>
  <si>
    <t>Prima-Kuat 276 SL 4 X 5 ltr47849</t>
  </si>
  <si>
    <t>Prima-Zol 250 EC 20 X 1 ltr47543</t>
  </si>
  <si>
    <t>Prima-Zol 250 EC 20 X 1 ltr47665</t>
  </si>
  <si>
    <t>Prima-Zol 250 EC 20 X 1 ltr47757</t>
  </si>
  <si>
    <t>Prima-Zol 250 EC 20 X 1 ltr47818</t>
  </si>
  <si>
    <t>Prima-Zol 250 EC 20 X 1 ltr47969</t>
  </si>
  <si>
    <t>Prima-Clink 40 X 250 ml47484</t>
  </si>
  <si>
    <t>Prima-Clink 40 X 250 ml47574</t>
  </si>
  <si>
    <t>Prima-Clink 40 X 250 ml47849</t>
  </si>
  <si>
    <t>Prima-Clink 40 X 250 ml47939</t>
  </si>
  <si>
    <t>Prima-Zol 250 EC 40 X 250 ml47515</t>
  </si>
  <si>
    <t>Prima-Zol 250 EC 40 X 250 ml47969</t>
  </si>
  <si>
    <t>Prima-Zol 250 EC 40 X 250 ml47058</t>
  </si>
  <si>
    <t>Prima-Zol 250 EC 40 X 250 ml46753</t>
  </si>
  <si>
    <t>Prima-Zol 250 EC 40 X 250 ml47362</t>
  </si>
  <si>
    <t>Prima-Zol 250 EC 40 X 250 ml46905</t>
  </si>
  <si>
    <t>Prima-Best 150 SL 20 X 1 ltr47543</t>
  </si>
  <si>
    <t>Prima-Best 150 SL 20 X 1 ltr47818</t>
  </si>
  <si>
    <t>Prima-Best 150 SL 20 X 1 ltr47969</t>
  </si>
  <si>
    <t>Prima-Lima 555 SL 4 X 5 ltr + 5 pack Penta-Furon 5 gr47849</t>
  </si>
  <si>
    <t>Prima-Lima 555 SL 4 X 5 ltr + 5 pack Penta-Furon 5 gr47969</t>
  </si>
  <si>
    <t>Prima-Bro Plus 75/0.7/0.7 WP 10 X 15 X 40 gr47757</t>
  </si>
  <si>
    <t>Profuron 600 EC 20 X 500 ml46569</t>
  </si>
  <si>
    <t>Progressive 50 SC 50 X 100 ml47604</t>
  </si>
  <si>
    <t>Progressive 50 SC 50 X 100 ml47788</t>
  </si>
  <si>
    <t>Progressive 50 SC 40 X 250 ml47515</t>
  </si>
  <si>
    <t>Pupuk Fosfat 50 kg MPS46784</t>
  </si>
  <si>
    <t>Pupuk Fosfat 50 kg MPS46661</t>
  </si>
  <si>
    <t>Pupuk Fosfat 50 kg MPS46844</t>
  </si>
  <si>
    <t>Pupuk Fosfat 50 kg MPS46753</t>
  </si>
  <si>
    <t>Pupuk Nakula Alegro 5 X 5 kg46266</t>
  </si>
  <si>
    <t>Pupuk Nakula Alegro 40 kg46266</t>
  </si>
  <si>
    <t>Pupuk MagneWish Powder 25 X 1 kg45870</t>
  </si>
  <si>
    <t>Pupuk MagneWish Powder 10 kg45992</t>
  </si>
  <si>
    <t>Pupuk MagneWish Powder 10 kg46388</t>
  </si>
  <si>
    <t>Pupuk MagneWish Powder 10 kg46327</t>
  </si>
  <si>
    <t>Pupuk MagneWish Powder 25 kg46478</t>
  </si>
  <si>
    <t>Pupuk MagneWish Powder 25 kg45870</t>
  </si>
  <si>
    <t>Pupuk MagneWish Powder 50 kg46235</t>
  </si>
  <si>
    <t>Pupuk MagneWish Powder 50 kg46388</t>
  </si>
  <si>
    <t>Pupuk MagneWish Powder 50 kg46478</t>
  </si>
  <si>
    <t>Pupuk MagneWish Granule 50 kg46327</t>
  </si>
  <si>
    <t>Pupuk MagneWish Granule 50 kg46419</t>
  </si>
  <si>
    <t>Pupuk MagneWish Granule 50 kg46478</t>
  </si>
  <si>
    <t>Pupuk MagneWish Granule 10 kg46388</t>
  </si>
  <si>
    <t>Pupuk MagneWish Granule 25 kg46478</t>
  </si>
  <si>
    <t>Qaishar 10 WP 100 X 100 gr46631</t>
  </si>
  <si>
    <t>Qaishar 10 WP 20 X 50 X 5 gr46631</t>
  </si>
  <si>
    <t>Qiuasri Jagung 20 X 1 ltr46419</t>
  </si>
  <si>
    <t>Qiuasri Jeruk 20 X 1 ltr46419</t>
  </si>
  <si>
    <t>Qiuasri Jeruk 20 X 1 ltr46874</t>
  </si>
  <si>
    <t>Qiuasri Cabe 20 X 1 ltr46478</t>
  </si>
  <si>
    <t>Qiuasri Bawang 20 X 1 ltr46478</t>
  </si>
  <si>
    <t>Qiudor 25 WP 100 X 100 gr46935</t>
  </si>
  <si>
    <t>Qiudor 25 WP 100 X 100 gr46997</t>
  </si>
  <si>
    <t>Qiudor 25 WP 100 X 100 gr47058</t>
  </si>
  <si>
    <t>Qiudor 25 WP 40 X 250 gr46174</t>
  </si>
  <si>
    <t>Qiudor 25 WP 40 X 250 gr47119</t>
  </si>
  <si>
    <t>Qiumex 36 EC 20 X 500 ml46966</t>
  </si>
  <si>
    <t>Qiumex 36 EC 20 X 500 ml47239</t>
  </si>
  <si>
    <t>Qiumex 36 EC 20 X 500 ml47574</t>
  </si>
  <si>
    <t>Qiumex 36 EC 20 X 500 ml47635</t>
  </si>
  <si>
    <t>Qiumex 36 EC 20 X 500 ml47696</t>
  </si>
  <si>
    <t>Qiumex 36 EC 40 X 250 ml47665</t>
  </si>
  <si>
    <t>Qiumex 36 EC 40 X 250 ml47696</t>
  </si>
  <si>
    <t>Qiumex 36 EC 40 X 250 ml47880</t>
  </si>
  <si>
    <t>Qiumex 36 EC 40 X 250 ml47939</t>
  </si>
  <si>
    <t>Qiumex 36 EC 40 X 250 ml47969</t>
  </si>
  <si>
    <t>Qiumex 36 EC 10 X 1 ltr47696</t>
  </si>
  <si>
    <t>Qiumex 36 EC 10 X 1 ltr47969</t>
  </si>
  <si>
    <t>Qiumex 36 EC 100 X 100 ml47818</t>
  </si>
  <si>
    <t>Qiumino 20 X 250 ml47027</t>
  </si>
  <si>
    <t>Qiumino 20 X 500 ml47027</t>
  </si>
  <si>
    <t>Qiumino 20 X 500 ml47058</t>
  </si>
  <si>
    <t>Qiunil 40 X 500 gr46082</t>
  </si>
  <si>
    <t>Qiunil 40 X 500 gr46204</t>
  </si>
  <si>
    <t>Qiunil 40 X 500 gr46600</t>
  </si>
  <si>
    <t>Qiuonol 400 SL 30 x 250 ml46357</t>
  </si>
  <si>
    <t>Qiuonol 400 SL 30 x 250 ml47696</t>
  </si>
  <si>
    <t>Qiuonol 50 x 100 ml47484</t>
  </si>
  <si>
    <t>Qiustar 400 EC 50 X 100 ml46784</t>
  </si>
  <si>
    <t>Qiustar 400 EC 50 X 100 ml1/1/1000</t>
  </si>
  <si>
    <t>Qiustar 400 EC 40 X 200 ml46874</t>
  </si>
  <si>
    <t>Qiustar 400 EC 40 X 200 ml1/1/1000</t>
  </si>
  <si>
    <t>Qiustar 400 EC 40 X 200 ml46357</t>
  </si>
  <si>
    <t>Qiutane 80 WP 25 X 800 gr Biru46722</t>
  </si>
  <si>
    <t>Qiutane 80 WP 25 X 800 gr Biru46997</t>
  </si>
  <si>
    <t>Qiuvita Biru 16.32.16 20 X 500 gr47178</t>
  </si>
  <si>
    <t>Qiuvita Biru 16.32.16 20 X 500 gr47239</t>
  </si>
  <si>
    <t>Qiuvita Hijau 32.11.11 20 X 500 gr47239</t>
  </si>
  <si>
    <t>Qiuvita Merah 16.11.32 20 X 500 gr45566</t>
  </si>
  <si>
    <t>Qiuvita Merah 16.11.32 20 X 500 gr47239</t>
  </si>
  <si>
    <t>Qiuvita Merah 16.11.32 20 X 500 gr46935</t>
  </si>
  <si>
    <t>Qiuvita Hayati 30 X 250 ml46357</t>
  </si>
  <si>
    <t>Qiuvita Hayati 30 X 500 ml46357</t>
  </si>
  <si>
    <t>Qiuvita Hayati 20 X 1 ltr47696</t>
  </si>
  <si>
    <t>Qiuvita Biru 16.32.16 100 X 100 gr (Sample)45108</t>
  </si>
  <si>
    <t>Qiuvita Biru 16.32.16 100 X 100 gr (Sample)45231</t>
  </si>
  <si>
    <t>Qiuvita Biru 16.32.16 20 X 500 gr + Kaos46935</t>
  </si>
  <si>
    <t>Qiuvita Biru 16.32.16 20 X 500 gr + Kaos46874</t>
  </si>
  <si>
    <t>Qiuvita Biru 16.32.16 20 X 500 gr + Kaos46997</t>
  </si>
  <si>
    <t>Qiuvita Biru 16.32.16 20 X 500 gr + Kaos47088</t>
  </si>
  <si>
    <t>Qiuvita Hijau 32.11.11 20 X 500 gr + Kaos46784</t>
  </si>
  <si>
    <t>Qiuvita Hijau 32.11.11 20 X 500 gr + Kaos46997</t>
  </si>
  <si>
    <t>Qiuvita Hijau 32.11.11 20 X 500 gr + Kaos47088</t>
  </si>
  <si>
    <t>Qiuvita Merah 16.11.32 20 X 500 gr + Kaos47027</t>
  </si>
  <si>
    <t>Qiuvita Merah 16.11.32 20 X 500 gr + Kaos47088</t>
  </si>
  <si>
    <t>Qiuvita Merah 16.11.32 100 X 100 gr (Sample)45597</t>
  </si>
  <si>
    <t>Qiuvita Merah 16.11.32 100 X 100 gr (Sample)45352</t>
  </si>
  <si>
    <t>Qiuvita Hijau 32.11.11 100 X 100 gr (Sample)45566</t>
  </si>
  <si>
    <t>Qiuvita Hijau 32.11.11 100 X 100 gr (Sample)45597</t>
  </si>
  <si>
    <t>Rambo Gold 480 SL 20 X 1 ltr47757</t>
  </si>
  <si>
    <t>Rambo Gold 480 SL 20 X 1 ltr47908</t>
  </si>
  <si>
    <t>Ratgone 0.005 BB 10 X 1 kg46631</t>
  </si>
  <si>
    <t>Ratgone 0.005 BB 10 X 1 kg46661</t>
  </si>
  <si>
    <t>Ratgone 0.005 BB 10 X 1 kg46692</t>
  </si>
  <si>
    <t>Ratol 80 P 10 X 100 X 10 gr46813</t>
  </si>
  <si>
    <t>Rayaxone 400/60 SL 40 X 250 ml47543</t>
  </si>
  <si>
    <t>Rayaxone 400/60 SL 20 X 500 ml47757</t>
  </si>
  <si>
    <t>ReAktif 490 SL 20 ltr47757</t>
  </si>
  <si>
    <t>ReAktif 490 SL 20 ltr47788</t>
  </si>
  <si>
    <t>ReAktif 490 SL 20 X 1 ltr47727</t>
  </si>
  <si>
    <t>ReAktif 490 SL 20 X 1 ltr47757</t>
  </si>
  <si>
    <t>ReAktif 490 SL 20 X 1 ltr47788</t>
  </si>
  <si>
    <t>ReAktif 490 SL 4 X 5 ltr47727</t>
  </si>
  <si>
    <t>ReAktif 490 SL 4 X 5 ltr47757</t>
  </si>
  <si>
    <t>ReAktif 490 SL 4 X 5 ltr47788</t>
  </si>
  <si>
    <t>Reader-x 20 X 1 kg47788</t>
  </si>
  <si>
    <t>Regent 50 SC Red 48 X 100 ml46569</t>
  </si>
  <si>
    <t>Regent 50 SC Red 48 X 100 ml46600</t>
  </si>
  <si>
    <t>Regent 50 SC Red 48 X 100 ml46631</t>
  </si>
  <si>
    <t>Regent 50 SC Red 48 X 100 ml46753</t>
  </si>
  <si>
    <t>Regent 50 SC Red 48 X 100 ml46784</t>
  </si>
  <si>
    <t>Regent 50 SC Red 80 X 50 ml46508</t>
  </si>
  <si>
    <t>Regent 50 SC Red 80 X 50 ml46600</t>
  </si>
  <si>
    <t>Regent 50 SC Red 80 X 50 ml46692</t>
  </si>
  <si>
    <t>Regent 50 SC Red 80 X 50 ml46722</t>
  </si>
  <si>
    <t>Regent 50 SC Red 80 X 50 ml46753</t>
  </si>
  <si>
    <t>Regent 50 SC Red 80 X 50 ml46784</t>
  </si>
  <si>
    <t>Regent 50 SC Red 24 X 250 ml46539</t>
  </si>
  <si>
    <t>Regent 50 SC Red 24 X 250 ml46569</t>
  </si>
  <si>
    <t>Regent 50 SC Red 24 X 250 ml46631</t>
  </si>
  <si>
    <t>Regent 50 SC Red 24 X 250 ml46692</t>
  </si>
  <si>
    <t>Regent 50 SC Red 24 X 250 ml46722</t>
  </si>
  <si>
    <t>Regent 50 SC Red 24 X 250 ml46753</t>
  </si>
  <si>
    <t>Regent 50 SC Red 24 X 250 ml46784</t>
  </si>
  <si>
    <t>Revus Opti 440 SC 20 X 250 ml46631</t>
  </si>
  <si>
    <t>Revus Opti 440 SC 20 X 250 ml46813</t>
  </si>
  <si>
    <t>Rexstar 69/20 SC 50 X 100 ml47880</t>
  </si>
  <si>
    <t>Rexstar 69/20 SC 20 X 250 ml47880</t>
  </si>
  <si>
    <t>Ricestar 69 EC 40 X 250 ml46722</t>
  </si>
  <si>
    <t>Ricestar Xtra 89 OD 100 X 100 ml46327</t>
  </si>
  <si>
    <t>Ricestar Xtra 89 OD 100 X 100 ml46388</t>
  </si>
  <si>
    <t>Ricestar Xtra 89 OD 40 X 250 ml46327</t>
  </si>
  <si>
    <t>Ricestar Xtra 89 OD 40 X 250 ml46508</t>
  </si>
  <si>
    <t>Ridomil Gold 350 ES 4 X 20 X 12.5 ml46600</t>
  </si>
  <si>
    <t>Ridomil Gold 350 ES 4 X 20 X 12.5 ml46722</t>
  </si>
  <si>
    <t>Ridomil Gold MZ 4/64 WG 100 X 100 gr46874</t>
  </si>
  <si>
    <t>Ridomil Gold MZ 4/64 WG 100 X 100 gr46935</t>
  </si>
  <si>
    <t>Ridomil Gold MZ 4/64 WG 20 X 500 gr46874</t>
  </si>
  <si>
    <t>Ridomil Gold MZ 4/64 WG 20 X 500 gr46935</t>
  </si>
  <si>
    <t>Ridomil Gold MZ 4/64 WG 40 X 250 gr46296</t>
  </si>
  <si>
    <t>Ridomil Gold MZ 4/64 WG 40 X 250 gr46508</t>
  </si>
  <si>
    <t>Ridomil Gold MZ 4/64 WG 40 X 250 gr46935</t>
  </si>
  <si>
    <t>Ring Biru Plastik Kecil1/1/1000</t>
  </si>
  <si>
    <t>Riomax 300 EC 100 X 100 ml1/1/1000</t>
  </si>
  <si>
    <t>Riomax 300 EC 100 X 100 ml46966</t>
  </si>
  <si>
    <t>Riomax 300 EC 100 X 100 ml47150</t>
  </si>
  <si>
    <t>Riomax 300 EC 40 X 250 ml1/1/1000</t>
  </si>
  <si>
    <t>Riomax 300 EC 40 X 250 ml46966</t>
  </si>
  <si>
    <t>Riomax 300 EC 40 X 250 ml47178</t>
  </si>
  <si>
    <t>Rizotin 100 EC 20 X 500 ml47727</t>
  </si>
  <si>
    <t>Rizotin 100 EC 50 X 100 ml47757</t>
  </si>
  <si>
    <t>Rizotin 100 EC 40 X 250 ml47696</t>
  </si>
  <si>
    <t>Robust 50 X 100 ml47453</t>
  </si>
  <si>
    <t>Robust 40 X 200 ml47453</t>
  </si>
  <si>
    <t>Rotraz 200 EC 20 X 500 ml46327</t>
  </si>
  <si>
    <t>Rotraz 200 EC 20 X 500 ml46539</t>
  </si>
  <si>
    <t>Rotraz 200 EC 20 X 500 ml46569</t>
  </si>
  <si>
    <t>Rotraz 200 EC 20 X 500 ml46631</t>
  </si>
  <si>
    <t>Rotraz 200 EC 50 X 100 ml46844</t>
  </si>
  <si>
    <t>Round Up 486 SL 12 X 1 ltr1/1/1000</t>
  </si>
  <si>
    <t>Round Up 486 SL 12 X 1 ltr47727</t>
  </si>
  <si>
    <t>Round Up 486 SL 12 X 1 ltr47849</t>
  </si>
  <si>
    <t>Round Up 486 SL 12 X 1 ltr47880</t>
  </si>
  <si>
    <t>Round Up 486 SL 12 X 1 ltr47908</t>
  </si>
  <si>
    <t>Round Up 486 SL 12 X 1 ltr47939</t>
  </si>
  <si>
    <t>Round Up 486 SL 12 X 1 ltr47969</t>
  </si>
  <si>
    <t>Round Up 486 SL 12 X 1 ltr48000</t>
  </si>
  <si>
    <t>Round Up 486 SL 4 X 4 ltr1/1/1000</t>
  </si>
  <si>
    <t>Round Up 486 SL 4 X 4 ltr47849</t>
  </si>
  <si>
    <t>Round Up 486 SL 4 X 4 ltr47880</t>
  </si>
  <si>
    <t>Round Up 486 SL 4 X 4 ltr47908</t>
  </si>
  <si>
    <t>Round Up 486 SL 4 X 4 ltr47969</t>
  </si>
  <si>
    <t>Round Up 486 SL 4 X 4 ltr47939</t>
  </si>
  <si>
    <t>Round Up 486 SL 50 X 200 ml1/1/1000</t>
  </si>
  <si>
    <t>Round Up 486 SL 50 X 200 ml47849</t>
  </si>
  <si>
    <t>Round Up 486 SL 50 X 200 ml47880</t>
  </si>
  <si>
    <t>Round Up 486 SL 50 X 200 ml47939</t>
  </si>
  <si>
    <t>Round Up 486 SL 50 X 200 ml47969</t>
  </si>
  <si>
    <t>Roupix 455/100 SL 20 X 1 ltr47270</t>
  </si>
  <si>
    <t>Roza Xtra 610 EC 100 X 100 ml1/1/1000</t>
  </si>
  <si>
    <t>Roza Xtra 610 EC 100 X 100 ml47150</t>
  </si>
  <si>
    <t>Roza Xtra 610 EC 100 X 100 ml47453</t>
  </si>
  <si>
    <t>Roza Xtra 610 EC 100 X 100 ml46388</t>
  </si>
  <si>
    <t>Roza Xtra 610 EC 20 X 400 ml1/1/1000</t>
  </si>
  <si>
    <t>Roza Xtra 610 EC 20 X 400 ml46905</t>
  </si>
  <si>
    <t>Roza Xtra 610 EC 20 X 400 ml46600</t>
  </si>
  <si>
    <t>Roza Xtra 610 EC 20 X 400 ml47543</t>
  </si>
  <si>
    <t>Roza Xtra 610 EC 12 X 900 ml1/1/1000</t>
  </si>
  <si>
    <t>Roza Xtra 610 EC 12 X 900 ml46813</t>
  </si>
  <si>
    <t>Rubost 50 X 100 ml47727</t>
  </si>
  <si>
    <t>Rubost 40 X 200 ml47757</t>
  </si>
  <si>
    <t>Rubost 40 X 200 ml47849</t>
  </si>
  <si>
    <t>Rubost 40 X 200 ml47969</t>
  </si>
  <si>
    <t>Rumpas 110 EW 100 X 100 ml46600</t>
  </si>
  <si>
    <t>Rumpas 110 EW 100 X 100 ml46661</t>
  </si>
  <si>
    <t>Rumpas 110 EW 100 X 100 ml46753</t>
  </si>
  <si>
    <t>Rumpas 110 EW 100 X 100 ml46784</t>
  </si>
  <si>
    <t>Rumpas 110 EW 40 X 250 ml46692</t>
  </si>
  <si>
    <t>Rumpas 110 EW 40 X 250 ml46753</t>
  </si>
  <si>
    <t>Rumpas 110 EW 40 X 250 ml46844</t>
  </si>
  <si>
    <t>Sagri-Meth 77 SP 100 X 100 gr46600</t>
  </si>
  <si>
    <t>Sagri-Meth 77 SP 100 X 100 gr47058</t>
  </si>
  <si>
    <t>Sagri-Meth 77 SP 25 X 400 gr46569</t>
  </si>
  <si>
    <t>Sagri-Meth 77 SP 25 X 400 gr46631</t>
  </si>
  <si>
    <t>Sagri-Mox 52 WP 100 X 100 gr47239</t>
  </si>
  <si>
    <t>Samite 135 EC 50 X 250 ml47818</t>
  </si>
  <si>
    <t>Samite 135 EC 50 X 250 ml47880</t>
  </si>
  <si>
    <t>Samite 135 EC 50 X 250 ml47908</t>
  </si>
  <si>
    <t>Samite 135 EC 50 X 100 ml47757</t>
  </si>
  <si>
    <t>Samite 135 EC 50 X 100 ml47880</t>
  </si>
  <si>
    <t>Samite 135 EC 20 X 1 ltr47880</t>
  </si>
  <si>
    <t>Sangit 50 EC 20 X 1 ltr47604</t>
  </si>
  <si>
    <t>Sangit 50 EC 20 X 1 ltr47696</t>
  </si>
  <si>
    <t>Sangit 50 EC 20 X 1 ltr47788</t>
  </si>
  <si>
    <t>Saromyl 35 SD 20 X 20 X 5 gr46692</t>
  </si>
  <si>
    <t>Saromyl 35 SD 20 X 20 X 5 gr46784</t>
  </si>
  <si>
    <t>Saromyl 35 SD 20 X 20 X 5 gr46813</t>
  </si>
  <si>
    <t>Sarung Java Karlos1/1/1000</t>
  </si>
  <si>
    <t>Sarung Atlas1/1/1000</t>
  </si>
  <si>
    <t>Sarung Tanwin1/1/1000</t>
  </si>
  <si>
    <t>Satgaz 75 WP Magic Blue 10 X 800 gr47484</t>
  </si>
  <si>
    <t>Satgaz 75 WP Magic Blue 10 X 800 gr47543</t>
  </si>
  <si>
    <t>Satgaz 75 WP Magic Blue 40 X 250 gr47362</t>
  </si>
  <si>
    <t>Satgaz 75 WP Magic Blue 40 X 250 gr47392</t>
  </si>
  <si>
    <t>Saturn Plus 20 X 500 ml47088</t>
  </si>
  <si>
    <t>Saturn Plus 20 X 500 ml47209</t>
  </si>
  <si>
    <t>Saturn Plus 20 X 500 ml47423</t>
  </si>
  <si>
    <t>Saturn Plus 20 X 250 ml47209</t>
  </si>
  <si>
    <t>Saturn Plus 20 X 250 ml47423</t>
  </si>
  <si>
    <t>Saturn Plus 20 X 1 ltr47119</t>
  </si>
  <si>
    <t>Satyazeb 80 WP 20 X 1 kg47270</t>
  </si>
  <si>
    <t>Sawi Dora 12 X 15 X 25 gr46556</t>
  </si>
  <si>
    <t>Sawi Majapahit 12 X 15 X 25 gr46414</t>
  </si>
  <si>
    <t>Score 250 EC 40 X 250 ml46204</t>
  </si>
  <si>
    <t>Score 250 EC 40 X 250 ml46235</t>
  </si>
  <si>
    <t>Score 250 EC 40 X 250 ml46419</t>
  </si>
  <si>
    <t>Score 250 EC 40 X 250 ml46569</t>
  </si>
  <si>
    <t>Score 250 EC 40 X 250 ml46784</t>
  </si>
  <si>
    <t>Score 250 EC 40 X 250 ml46813</t>
  </si>
  <si>
    <t>Score 250 EC 40 X 250 ml46844</t>
  </si>
  <si>
    <t>Score 250 EC 50 X 80 ml46508</t>
  </si>
  <si>
    <t>Score 250 EC 50 X 80 ml46539</t>
  </si>
  <si>
    <t>Score 250 EC 50 X 80 ml46600</t>
  </si>
  <si>
    <t>Score 250 EC 50 X 80 ml46692</t>
  </si>
  <si>
    <t>Score 250 EC 50 X 80 ml46722</t>
  </si>
  <si>
    <t>Score 250 EC 50 X 80 ml46784</t>
  </si>
  <si>
    <t>Score 250 EC 50 X 80 ml46813</t>
  </si>
  <si>
    <t>Score 250 EC 50 X 80 ml46844</t>
  </si>
  <si>
    <t>Smk. Seedless F1 Classic 20 X 6 X 20 gr46692</t>
  </si>
  <si>
    <t>Sekop Tanaman Goodman Transplanter 05-008 100 X 11/1/1000</t>
  </si>
  <si>
    <t>Selang YT 4L, 5L, 7L &amp; 9L1/1/1000</t>
  </si>
  <si>
    <t>Selang Plastik1/1/1000</t>
  </si>
  <si>
    <t>Seltima 100 CS 20 X 500 ml46722</t>
  </si>
  <si>
    <t>Seltima 100 CS 20 X 500 ml46753</t>
  </si>
  <si>
    <t>Seltima 100 CS 20 X 500 ml46935</t>
  </si>
  <si>
    <t>Seltima 100 CS 20 X 500 ml47058</t>
  </si>
  <si>
    <t>Seltima 100 CS 20 X 500 ml47088</t>
  </si>
  <si>
    <t>Seltima 100 CS 24 X 250 ml46692</t>
  </si>
  <si>
    <t>Seltima 100 CS 24 X 250 ml46722</t>
  </si>
  <si>
    <t>Seltima 100 CS 24 X 250 ml46753</t>
  </si>
  <si>
    <t>Seltima 100 CS 24 X 250 ml46905</t>
  </si>
  <si>
    <t>Seltima 100 CS 24 X 250 ml47058</t>
  </si>
  <si>
    <t>Seltima 100 CS 24 X 250 ml47088</t>
  </si>
  <si>
    <t>Sevin 85 SP 100 X 100 gr47300</t>
  </si>
  <si>
    <t>Sevin 85 SP 100 X 100 gr47392</t>
  </si>
  <si>
    <t>Sevin 85 SP 100 X 100 gr47423</t>
  </si>
  <si>
    <t>Sevin 85 SP 100 X 100 gr47574</t>
  </si>
  <si>
    <t>Sevin 85 SP 40 X 500 gr1/1/1000</t>
  </si>
  <si>
    <t>Sevin 85 SP 40 X 500 gr47515</t>
  </si>
  <si>
    <t>Sevin 85 SP 40 X 500 gr47453</t>
  </si>
  <si>
    <t>Sevin 85 SP 40 X 500 gr47574</t>
  </si>
  <si>
    <t>Sevin 85 SP 40 X 500 gr47604</t>
  </si>
  <si>
    <t>SG.01 30 X 500 gr (M2U)46388</t>
  </si>
  <si>
    <t>Shenzi Plus 400 SC 50 X 100 ml47270</t>
  </si>
  <si>
    <t>Sidafos 480 SL Hitam 20 X 1 ltr1/1/1000</t>
  </si>
  <si>
    <t>Sidapyr 325 EC 40 X 250 ml47515</t>
  </si>
  <si>
    <t>Sidapyr 325 EC 25 X 400 ml47515</t>
  </si>
  <si>
    <t>Sidamec 20 EC Black 15 X 1 ltr47969</t>
  </si>
  <si>
    <t>Sidamec 20 EC Black 15 X 1 ltr47757</t>
  </si>
  <si>
    <t>Sidamec 20 EC Black 15 X 1 ltr47788</t>
  </si>
  <si>
    <t>Sidatan XR 525 SL 25 X 400 ml47969</t>
  </si>
  <si>
    <t>Sidatan XR 525 SL 40 X 200 ml47969</t>
  </si>
  <si>
    <t>Sidatan XR 525 SL 15 X 1 ltr47969</t>
  </si>
  <si>
    <t>Sidamec 20 EC Black 25 X 500 ml48000</t>
  </si>
  <si>
    <t>Sign Board Associate1/1/1000</t>
  </si>
  <si>
    <t>Siklon 5.7 WG 4 X 40 X 25 gr47696</t>
  </si>
  <si>
    <t>Siklon 5.7 WG 4 X 40 X 25 gr47727</t>
  </si>
  <si>
    <t>Siklon 5.7 WG 4 X 40 X 25 gr47788</t>
  </si>
  <si>
    <t>Siklon 5.7 WG 4 X 40 X 25 gr47818</t>
  </si>
  <si>
    <t>Siklon 5.7 WG 4 X 40 X 25 gr47849</t>
  </si>
  <si>
    <t>Silken 100 X 100 ml47604</t>
  </si>
  <si>
    <t>Simodis 100 DC 50 X 100 ml46631</t>
  </si>
  <si>
    <t>Simodis 100 DC 50 X 100 ml46661</t>
  </si>
  <si>
    <t>Simodis 100 DC 50 X 100 ml46722</t>
  </si>
  <si>
    <t>Simodis 100 DC 50 X 100 ml46753</t>
  </si>
  <si>
    <t>Simodis 100 DC 50 X 100 ml46784</t>
  </si>
  <si>
    <t>Simodis 100 DC 50 X 100 ml46844</t>
  </si>
  <si>
    <t>Sinagrowth 20 TB 100 X 10 X 5 gr46204</t>
  </si>
  <si>
    <t>Sinasen 300 SC 40 X 250 ml46935</t>
  </si>
  <si>
    <t>Sinergy 300 EC 50 X 80 ml47331</t>
  </si>
  <si>
    <t>Sinergy 300 EC 50 X 80 ml47727</t>
  </si>
  <si>
    <t>Sinergy 300 EC 50 X 80 ml47788</t>
  </si>
  <si>
    <t>Sinergy 300 EC 50 X 80 ml47849</t>
  </si>
  <si>
    <t>Sinergy 300 EC 50 X 80 ml47880</t>
  </si>
  <si>
    <t>Sinergy 300 EC 40 X 250 ml47604</t>
  </si>
  <si>
    <t>Sinergy 300 EC 40 X 250 ml47788</t>
  </si>
  <si>
    <t>Sinergy 300 EC 40 X 250 ml47818</t>
  </si>
  <si>
    <t>Sinergy 300 EC 40 X 250 ml47849</t>
  </si>
  <si>
    <t>Sinergy 300 EC 40 X 250 ml47939</t>
  </si>
  <si>
    <t>Sintrop 80 WG 40 X 10 X 4 gr46204</t>
  </si>
  <si>
    <t>Sinway 1 - 300/10 SC 20 X 500 ml1/1/1000</t>
  </si>
  <si>
    <t>Sinway 1 - 300/10 SC 20 X 500 ml46784</t>
  </si>
  <si>
    <t>Sinway 1 - 300/10 SC 10 X 1 ltr1/1/1000</t>
  </si>
  <si>
    <t>Sinway 1 - 300/10 SC 10 X 1 ltr46784</t>
  </si>
  <si>
    <t>Sinway 1 - 300/10 SC 40 X 250 ml1/1/1000</t>
  </si>
  <si>
    <t>Sinway 1 - 300/10 SC 40 X 250 ml46844</t>
  </si>
  <si>
    <t>Sivanto Prime 200 SL 100 X 100 ml46204</t>
  </si>
  <si>
    <t>Sivanto Prime 200 SL 50 X 100 ml46296</t>
  </si>
  <si>
    <t>Smk. Maduri F1 12 X 10 X 20 gr46680</t>
  </si>
  <si>
    <t>Smk. Bali Flower F1 20 X 6 X 20 gr46631</t>
  </si>
  <si>
    <t>Smk. Madrid F1 12 X 10 X 20 gr46650</t>
  </si>
  <si>
    <t>Smk. Madrid F1 12 X 10 X 20 gr46654</t>
  </si>
  <si>
    <t>Smk. Madrid F1 12 X 10 X 20 gr46660</t>
  </si>
  <si>
    <t>Smk. Inden F1 12 X 10 X 20 gr46317</t>
  </si>
  <si>
    <t>Smk. Big Maduri F1 12 X 10 X 20 gr46695</t>
  </si>
  <si>
    <t>Smk. Big Maduri F1 12 X 10 X 20 gr46561</t>
  </si>
  <si>
    <t>Smk. Big Maduri F1 12 X 10 X 20 gr46563</t>
  </si>
  <si>
    <t>Smk. Redin F1 20 X 6 X 20 gr46569</t>
  </si>
  <si>
    <t>Sofia 200/70/30 OD 32 X 250 ml46478</t>
  </si>
  <si>
    <t>Sofia 200/70/30 OD 32 X 250 ml46447</t>
  </si>
  <si>
    <t>Sofia 200/70/30 OD 32 X 250 ml46600</t>
  </si>
  <si>
    <t>Sofia 200/70/30 OD 16 X 500 ml47239</t>
  </si>
  <si>
    <t>Sofia 200/70/30 OD 16 X 500 ml47392</t>
  </si>
  <si>
    <t>Sofia 200/70/30 OD 16 X 500 ml47788</t>
  </si>
  <si>
    <t>Sofia 200/70/30 OD 8 X 1 ltr47788</t>
  </si>
  <si>
    <t>Sofia 200/70/30 OD 8 X 1 ltr47849</t>
  </si>
  <si>
    <t>Solutus GKN 25 kg47696</t>
  </si>
  <si>
    <t>Sortie 30/6 WP 30 X 400 gr (M2U)46661</t>
  </si>
  <si>
    <t>Spontan 400 SL 20 X 200 ml47574</t>
  </si>
  <si>
    <t>Spontan 400 SL 20 X 200 ml47604</t>
  </si>
  <si>
    <t>Spontan 400 SL 20 X 500 ml47300</t>
  </si>
  <si>
    <t>Spontan 400 SL 20 X 500 ml47331</t>
  </si>
  <si>
    <t>Spontan 400 SL 20 X 500 ml47362</t>
  </si>
  <si>
    <t>Spontan 400 SL 20 X 500 ml47574</t>
  </si>
  <si>
    <t>Spontan 400 SL 12 X 1 ltr47300</t>
  </si>
  <si>
    <t>Spontan 400 SL 12 X 1 ltr47331</t>
  </si>
  <si>
    <t>Spontan 400 SL 12 X 1 ltr47362</t>
  </si>
  <si>
    <t>Spontan 400 SL 12 X 1 ltr47574</t>
  </si>
  <si>
    <t>Spontas 450 SL 50 X 200 ml47484</t>
  </si>
  <si>
    <t>Spontas 450 SL 20 X 500 ml48000</t>
  </si>
  <si>
    <t>Spontas 450 SL 20 X 500 ml47696</t>
  </si>
  <si>
    <t>Spontas 450 SL 10 X 1 ltr47727</t>
  </si>
  <si>
    <t>Sprayer Senapan Magneto1/1/1000</t>
  </si>
  <si>
    <t>Sprayer Hokita 20 X 2 ltr1/1/1000</t>
  </si>
  <si>
    <t>Sprayboost 30 X 15 X 25 ml46419</t>
  </si>
  <si>
    <t>Sprayboost 50 X 50 ml46419</t>
  </si>
  <si>
    <t>Sprayboost 50 X 100 ml46419</t>
  </si>
  <si>
    <t>Sprayer Hokita 30 X 1 ltr1/1/1000</t>
  </si>
  <si>
    <t>Sprayer Elektrik Quda Karisma 10 L 1 X 6 pcs1/1/1000</t>
  </si>
  <si>
    <t>Sprayer Quda Karisma 5 L 1 x 6 pcs (Kuning)1/1/1000</t>
  </si>
  <si>
    <t>Sprayer Quda Karisma 2in1 16 ltr1/1/1000</t>
  </si>
  <si>
    <t>Sprayer Elektrik Quda Karisma 5 L 1 x 6 pcs (Putih)1/1/1000</t>
  </si>
  <si>
    <t>Sprayboost 20 X 500 ml47635</t>
  </si>
  <si>
    <t>Sprayer Gendong Elektik DGW ECO.02 16 ltr1/1/1000</t>
  </si>
  <si>
    <t>Spyker 135 SL 20 X 1 ltr47939</t>
  </si>
  <si>
    <t>Spyker 135 SL 20 X 1 ltr47757</t>
  </si>
  <si>
    <t>Spyker 135 SL 20 X 1 ltr47696</t>
  </si>
  <si>
    <t>Spyker 135 SL 4 X 5 ltr47788</t>
  </si>
  <si>
    <t>Spyker 135 SL 20 ltr47788</t>
  </si>
  <si>
    <t>Spyker 135 SL 20 ltr47939</t>
  </si>
  <si>
    <t>Starquat 135 SL 20 ltr47027</t>
  </si>
  <si>
    <t>Starquat 135 SL 20 X 1 ltr46784</t>
  </si>
  <si>
    <t>Starquat 135 SL 20 X 1 ltr47058</t>
  </si>
  <si>
    <t>Starquat 135 SL 4 X 5 ltr46966</t>
  </si>
  <si>
    <t>Stardon 60 WP 10 X 8 X 100 gr47574</t>
  </si>
  <si>
    <t>Stardon 60 WP 10 X 8 X 100 gr47543</t>
  </si>
  <si>
    <t>Stardon 60 WP 10 X 8 X 100 gr47635</t>
  </si>
  <si>
    <t>Stardon 60 WP 10 X 8 X 100 gr47880</t>
  </si>
  <si>
    <t>Stardon 60 WP 10 X 8 X 100 gr47939</t>
  </si>
  <si>
    <t>Suica 50/20 WG 5 X 10 X 100 gr47150</t>
  </si>
  <si>
    <t>Suica 50/20 WG 5 X 10 X 100 gr47178</t>
  </si>
  <si>
    <t>Suica 50/20 WG 5 X 10 X 100 gr46997</t>
  </si>
  <si>
    <t>Suica 50/20 WG 5 X 10 X 100 gr46296</t>
  </si>
  <si>
    <t>Suica 50/20 WG 5 X 10 X 100 gr47027</t>
  </si>
  <si>
    <t>Suica 50/20 WG 10 X 20 X 25 gr47239</t>
  </si>
  <si>
    <t>Suica 50/20 WG 10 X 20 X 25 gr46813</t>
  </si>
  <si>
    <t>Suica 50/20 WG 10 X 20 X 25 gr47058</t>
  </si>
  <si>
    <t>Sulfaron 200/50 EC 50 X 200 ml46419</t>
  </si>
  <si>
    <t>Sunbird 50 kg47484</t>
  </si>
  <si>
    <t>Sunbird 50 kg47635</t>
  </si>
  <si>
    <t>Super-Soil 16 X 1 kg47969</t>
  </si>
  <si>
    <t>Super-Soil 16 X 1 kg47058</t>
  </si>
  <si>
    <t>Super-Soil 24 X 500 gr47969</t>
  </si>
  <si>
    <t>Switch Off 62.5 WG 20 X 20 X 20 gr46722</t>
  </si>
  <si>
    <t>Symbisect 2/30 WG 100 X 50 gr47453</t>
  </si>
  <si>
    <t>Symbisect 2/30 WG 75 X 100 gr46569</t>
  </si>
  <si>
    <t>Symbisect 2/30 WG 50 X 100 gr47453</t>
  </si>
  <si>
    <t>Symbisect 2/30 WG 50 X 100 gr47362</t>
  </si>
  <si>
    <t>Symphony Plus 40 X 100 ml46539</t>
  </si>
  <si>
    <t>Symphony Plus 40 X 100 ml45992</t>
  </si>
  <si>
    <t>Symphony Plus 40 X 100 ml47453</t>
  </si>
  <si>
    <t>Symphony Plus 32 X 250 ml46478</t>
  </si>
  <si>
    <t>Tabung Kosong1/1/1000</t>
  </si>
  <si>
    <t>Taekwando 25 EC 20 X 1 ltr47362</t>
  </si>
  <si>
    <t>Tali Kapas Cap Kelud 15 X 900 gr (Putih)1/1/1000</t>
  </si>
  <si>
    <t>Tali Surya1/1/1000</t>
  </si>
  <si>
    <t>Tali Kapas Cap Kelud 28 X 450 gr (Putih)1/1/1000</t>
  </si>
  <si>
    <t>Tali Bahu EDD1/1/1000</t>
  </si>
  <si>
    <t>Tali Gendong1/1/1000</t>
  </si>
  <si>
    <t>Tamoxanil 6/24 WP 20 X 400 gr46388</t>
  </si>
  <si>
    <t>Tampidor 25 WP 100 X 100 gr46692</t>
  </si>
  <si>
    <t>Tangki Yoto 6 X 5 ltr1/1/1000</t>
  </si>
  <si>
    <t>Tangki Yoto 6 X 9 ltr1/1/1000</t>
  </si>
  <si>
    <t>Tangki Yoto 15 X 2 ltr1/1/1000</t>
  </si>
  <si>
    <t>Tangki Swan 16 ltr BE (BTR)1/1/1000</t>
  </si>
  <si>
    <t>Tangki ABC-7 2T 20 Ltr1/1/1000</t>
  </si>
  <si>
    <t>Tangki TOP AGRI Single Fungsi 16 ltr baterai1/1/1000</t>
  </si>
  <si>
    <t>Tangki TOP AGRI Double Fungsi 16 ltr baterai1/1/1000</t>
  </si>
  <si>
    <t>Tangki Dragon Star 16 ltr baterai (Biru)1/1/1000</t>
  </si>
  <si>
    <t>Tangki Dragon Star 16 ltr baterai (Hijau)1/1/1000</t>
  </si>
  <si>
    <t>Tangki Swan 16 ltr F (BTR) Bisi 9591/1/1000</t>
  </si>
  <si>
    <t>Tangki Swan 16 ltr F (BTR) Bisi 3211/1/1000</t>
  </si>
  <si>
    <t>Tangki Swan 16 ltr F (BTR) Bisi MSI1/1/1000</t>
  </si>
  <si>
    <t>Tangki Dragon Star 16 ltr Double Fungsi (Biru)1/1/1000</t>
  </si>
  <si>
    <t>Tangki ABC-20PS 4T 20 ltr1/1/1000</t>
  </si>
  <si>
    <t>Teballo 250 SL Red 40 X 250 ml47908</t>
  </si>
  <si>
    <t>Termikon 15 EC 20 X 400 ml47300</t>
  </si>
  <si>
    <t>Termikon 15 EC 20 X 400 ml47392</t>
  </si>
  <si>
    <t>Termikon 15 EC 20 X 400 ml47423</t>
  </si>
  <si>
    <t>Terminator 135 EC 40 X 250 ml47665</t>
  </si>
  <si>
    <t>Terminator 135 EC 40 X 250 ml47574</t>
  </si>
  <si>
    <t>Terminator 135 EC 20 X 500 ml47604</t>
  </si>
  <si>
    <t>Terong Hijo 12 X 15 X 10 gr46352</t>
  </si>
  <si>
    <t>Terong Kenari 12 X 15 X 10 gr46636</t>
  </si>
  <si>
    <t>Terong Kenari 12 X 15 X 10 gr46710</t>
  </si>
  <si>
    <t>Terong Kenari 12 X 15 X 10 gr46713</t>
  </si>
  <si>
    <t>Terong Bungo F1 12 X 20 X 5 gr46542</t>
  </si>
  <si>
    <t>Terong Bungo F1 12 X 20 X 5 gr46553</t>
  </si>
  <si>
    <t>Terong Prince 07 F1 20 X 12 X 10 gr46519</t>
  </si>
  <si>
    <t>Terong Prince 07 F1 20 X 12 X 10 gr46522</t>
  </si>
  <si>
    <t>Terong Prince 07 F1 20 X 12 X 10 gr46508</t>
  </si>
  <si>
    <t>Terong Prince 07 F1 20 X 12 X 10 gr46536</t>
  </si>
  <si>
    <t>Terong Bungo 500 gr1/1/1000</t>
  </si>
  <si>
    <t>Terong Prince 07 F1 20 X 24 X 5 gr46327</t>
  </si>
  <si>
    <t>ThripMat 50 X 100 ml1/1/1000</t>
  </si>
  <si>
    <t>ThripMat 50 X 100 ml47423</t>
  </si>
  <si>
    <t>Throne 250 EC 20 X 250 ml47484</t>
  </si>
  <si>
    <t>Throne 250 EC 20 X 250 ml47543</t>
  </si>
  <si>
    <t>Throne 250 EC 20 X 250 ml47604</t>
  </si>
  <si>
    <t>Throne 250 EC 20 X 250 ml47362</t>
  </si>
  <si>
    <t>Throne 250 EC 20 X 500 ml47484</t>
  </si>
  <si>
    <t>Throne 250 EC 20 X 500 ml47515</t>
  </si>
  <si>
    <t>Throne 250 EC 20 X 500 ml47209</t>
  </si>
  <si>
    <t>Throne 250 EC 20 X 500 ml47423</t>
  </si>
  <si>
    <t>Throne 250 EC 48 X 100 ml47515</t>
  </si>
  <si>
    <t>Throne 250 EC 48 X 100 ml47362</t>
  </si>
  <si>
    <t>Throne 250 EC 48 X 100 ml47088</t>
  </si>
  <si>
    <t>Tiezene 80 WP 20 X 1 kg47150</t>
  </si>
  <si>
    <t>Tiezene 80 WP 20 X 1 kg47939</t>
  </si>
  <si>
    <t>Tiezene 80 WP 20 X 1 kg47119</t>
  </si>
  <si>
    <t>Tiezene 80 WP 20 X 1 kg47178</t>
  </si>
  <si>
    <t>Tiezene 80 WP 40 X 500 gr47150</t>
  </si>
  <si>
    <t>Tiezene 80 WP 40 X 500 gr47119</t>
  </si>
  <si>
    <t>Timun Renes F1 12 X 15 X 10 gr46677</t>
  </si>
  <si>
    <t>Timun Renes F1 12 X 15 X 10 gr46703</t>
  </si>
  <si>
    <t>Timun Wuku 12 X 10 X 20 gr46680</t>
  </si>
  <si>
    <t>Timun Wuku 12 X 10 X 20 gr46611</t>
  </si>
  <si>
    <t>Timun Wuku 12 X 10 X 20 gr46729</t>
  </si>
  <si>
    <t>Timun Hercules Plus 20 X 6 X 20 gr46622</t>
  </si>
  <si>
    <t>Timun Semi F1 12 X 10 X 20 gr46721</t>
  </si>
  <si>
    <t>Timun Semi F1 12 X 10 X 20 gr46704</t>
  </si>
  <si>
    <t>Timun Semi F1 12 X 10 X 20 gr46724</t>
  </si>
  <si>
    <t>Timun Saemi F1 12 X 12 X 20 gr46784</t>
  </si>
  <si>
    <t>Tinker 400 SC 40 X 200 ml46447</t>
  </si>
  <si>
    <t>Tinker 400 SC 40 X 200 ml46935</t>
  </si>
  <si>
    <t>Tinker 400 SC 20 X 400 ml46935</t>
  </si>
  <si>
    <t>Tobago 240 EC 20 X 500 ml46357</t>
  </si>
  <si>
    <t>Tomat Mawar 12 X 15 X 10 gr46461</t>
  </si>
  <si>
    <t>Tomat Mawar 12 X 15 X 10 gr46457</t>
  </si>
  <si>
    <t>Tomat Mawar 12 X 15 X 10 gr46463</t>
  </si>
  <si>
    <t>Tomat Corona 402 F1 20 X 20 X +/- 1750 biji46669</t>
  </si>
  <si>
    <t>Tomat Fortuna 25 F1 20 X 20 X 1800 biji46390</t>
  </si>
  <si>
    <t>Tomat Comodor F1 20 X 20 X 1750 biji46588</t>
  </si>
  <si>
    <t>Tomat Comodor F1 20 X 20 X 1750 biji46655</t>
  </si>
  <si>
    <t>Tomat Comodor F1 20 X 20 X 1750 biji46706</t>
  </si>
  <si>
    <t>Tombol Regulator1/1/1000</t>
  </si>
  <si>
    <t>Topbas 400 SC 50 X 50 ml47484</t>
  </si>
  <si>
    <t>Topbas 400 SC 50 X 50 ml47604</t>
  </si>
  <si>
    <t>Topbas 400 SC 50 X 50 ml47727</t>
  </si>
  <si>
    <t>Topbas 400 SC 50 X 50 ml47788</t>
  </si>
  <si>
    <t>Topbas 400 SC 25 X 100 ml47727</t>
  </si>
  <si>
    <t>Topbas 400 SC 25 X 100 ml47757</t>
  </si>
  <si>
    <t>Topbas 400 SC 25 X 100 ml47908</t>
  </si>
  <si>
    <t>Topida 25 WP 50 X 100 gr47119</t>
  </si>
  <si>
    <t>Topida 25 WP 50 X 100 gr47300</t>
  </si>
  <si>
    <t>Topi Rimba MIA1/1/1000</t>
  </si>
  <si>
    <t>Topjos 300 SL 20 X 1 ltr47696</t>
  </si>
  <si>
    <t>Topjos 300 SL 20 X 1 ltr47818</t>
  </si>
  <si>
    <t>Topjos 300 SL 20 X 1 ltr48000</t>
  </si>
  <si>
    <t>Topjos 300 SL 4 X 5 ltr47453</t>
  </si>
  <si>
    <t>Topjos 300 SL 4 X 5 ltr47696</t>
  </si>
  <si>
    <t>Topjos 300 SL 20 ltr47331</t>
  </si>
  <si>
    <t>Topjos 300 SL 20 ltr47665</t>
  </si>
  <si>
    <t>Topjos 300 SL 20 ltr47727</t>
  </si>
  <si>
    <t>Topsindo 70 WP 20 X 500 gr46419</t>
  </si>
  <si>
    <t>Topsindo 70 WP 20 X 500 gr46539</t>
  </si>
  <si>
    <t>Topsindo 70 WP 20 X 500 gr46357</t>
  </si>
  <si>
    <t>Topsil B/K 30 X 450 gr47058</t>
  </si>
  <si>
    <t>Topsil D/H 30 X 450 gr47058</t>
  </si>
  <si>
    <t>Topsil D/H 30 X 450 gr46661</t>
  </si>
  <si>
    <t>Trigard 75 WP 10 X 10 X 50 gr46143</t>
  </si>
  <si>
    <t>Trigard 75 WP 12 X 10 X 25 gr46143</t>
  </si>
  <si>
    <t>Trigard 75 WP 12 X 10 X 25 gr46296</t>
  </si>
  <si>
    <t>Triplelima 555 SL 20 X 1 ltr47574</t>
  </si>
  <si>
    <t>Triplelima 555 SL 20 X 1 ltr47604</t>
  </si>
  <si>
    <t>Triplelima 555 SL 20 X 1 ltr47453</t>
  </si>
  <si>
    <t>Triplelima 555 SL 4 X 5 ltr47453</t>
  </si>
  <si>
    <t>Trip Oil 60 X 50 ml47543</t>
  </si>
  <si>
    <t>Trip Oil 60 X 50 ml47515</t>
  </si>
  <si>
    <t>Trisula 450 SL 20 X 500 ml47665</t>
  </si>
  <si>
    <t>Trisula 450 SL 20 X 500 ml47757</t>
  </si>
  <si>
    <t>Trisula 450 SL 20 X 500 ml47818</t>
  </si>
  <si>
    <t>Trisula 450 SL 20 X 1 ltr47788</t>
  </si>
  <si>
    <t>Tronton 50 EC 100 X 100 ml47423</t>
  </si>
  <si>
    <t>Tronton 50 EC 50 X 200 ml47178</t>
  </si>
  <si>
    <t>Tronton 50 EC 50 X 200 ml47209</t>
  </si>
  <si>
    <t>Tuntas 300/100 SL 20 X 1 ltr47604</t>
  </si>
  <si>
    <t>Tuntas 300/100 SL 20 X 1 ltr47757</t>
  </si>
  <si>
    <t>Tuntas 300/100 SL 20 X 1 ltr47788</t>
  </si>
  <si>
    <t>Tuntas 300/100 SL 20 X 1 ltr47818</t>
  </si>
  <si>
    <t>Tuntas 300/100 SL 20 X 1 ltr47849</t>
  </si>
  <si>
    <t>Tuntas 300/100 SL 20 X 1 ltr47880</t>
  </si>
  <si>
    <t>Tuntas 300/100 SL 20 X 1 ltr47908</t>
  </si>
  <si>
    <t>Tuntas 300/100 SL 20 X 500 ml47788</t>
  </si>
  <si>
    <t>UlatMat 50 X 100 ml47423</t>
  </si>
  <si>
    <t>Ultrasoline 10 X 2 kg46388</t>
  </si>
  <si>
    <t>Ultrasoline 10 X 2 kg46692</t>
  </si>
  <si>
    <t>Ultrasoline 10 X 2 kg46784</t>
  </si>
  <si>
    <t>Ultrasoline 10 X 2 kg46813</t>
  </si>
  <si>
    <t>Ultrasoline 10 X 2 kg46539</t>
  </si>
  <si>
    <t>Ultrasoline 10 X 2 kg46935</t>
  </si>
  <si>
    <t>Unibro 500/50 SC 20 X 250 ml46905</t>
  </si>
  <si>
    <t>Unibro 500/50 SC 20 X 250 ml47088</t>
  </si>
  <si>
    <t>Unibro 500/50 SC 20 X 500 ml47270</t>
  </si>
  <si>
    <t>Unibro 500/50 SC 20 X 500 ml47331</t>
  </si>
  <si>
    <t>Unibro 500/50 SC 20 X 500 ml47665</t>
  </si>
  <si>
    <t>Unihit 100/20 SC 100 X 100 ml46661</t>
  </si>
  <si>
    <t>Unihit 100/20 SC 20 X 500 ml46296</t>
  </si>
  <si>
    <t>Unista 100 SC 40 X 250 ml46508</t>
  </si>
  <si>
    <t>Unista 100 SC 20 X 500 ml47209</t>
  </si>
  <si>
    <t>Unista 100 SC 20 X 500 ml46508</t>
  </si>
  <si>
    <t>Unista 100 SC 10 X 1 ltr46419</t>
  </si>
  <si>
    <t>Unista 100 SC 10 X 1 ltr46235</t>
  </si>
  <si>
    <t>Uprise 50 X 100 ml46813</t>
  </si>
  <si>
    <t>Uprise 50 X 100 ml47088</t>
  </si>
  <si>
    <t>Uprise 50 X 100 ml47178</t>
  </si>
  <si>
    <t>Uprise 20 X 250 ml46874</t>
  </si>
  <si>
    <t>Uprise 20 X 250 ml47119</t>
  </si>
  <si>
    <t>Uprise 20 X 250 ml47239</t>
  </si>
  <si>
    <t>Valley 10 x 1 kg47604</t>
  </si>
  <si>
    <t>Valley 10 x 1 kg47635</t>
  </si>
  <si>
    <t>Valor 50 WG 40 X 50 gr47362</t>
  </si>
  <si>
    <t>Valor 50 WG 10 X 200 gr47362</t>
  </si>
  <si>
    <t>Vayego 200 SC 50 X 100 ml47331</t>
  </si>
  <si>
    <t>Vayego 200 SC 50 X 100 ml47392</t>
  </si>
  <si>
    <t>Vayego 200 SC 50 X 100 ml47423</t>
  </si>
  <si>
    <t>Vayego 200 SC 50 X 100 ml47515</t>
  </si>
  <si>
    <t>Vayego 200 SC 50 X 100 ml47574</t>
  </si>
  <si>
    <t>Verpection 400 EC 100 X 100 ml47515</t>
  </si>
  <si>
    <t>Verpection 400 EC 25 X 400 ml47088</t>
  </si>
  <si>
    <t>Vertibak 60 SP 100 X 20 gr47178</t>
  </si>
  <si>
    <t>Vertibak 60 SP 50 X 100 gr47178</t>
  </si>
  <si>
    <t>Vertibak 60 SP 10 X 500 gr47178</t>
  </si>
  <si>
    <t>Veto 650 EC 20 X 500 ml47484</t>
  </si>
  <si>
    <t>Veto 650 EC 20 X 500 ml47635</t>
  </si>
  <si>
    <t>Viaron 80 WP 10 X 1 kg47696</t>
  </si>
  <si>
    <t>Victory 80 WP 20 X 1 kg46722</t>
  </si>
  <si>
    <t>Victory 80 WP 20 X 1 kg46784</t>
  </si>
  <si>
    <t>Victory 75 WP 20 X 1 kg46600</t>
  </si>
  <si>
    <t>Victory 75 WP 20 X 1 kg46722</t>
  </si>
  <si>
    <t>Victory 75 WP 20 X 1 kg46753</t>
  </si>
  <si>
    <t>Victory 75 WP 20 X 1 kg46784</t>
  </si>
  <si>
    <t>Victar 80 WP 20 X 1 kg46600</t>
  </si>
  <si>
    <t>Victory Mix 8/64 WP 25 X 400 gr46692</t>
  </si>
  <si>
    <t>Victory Mix 8/64 WP 25 X 400 gr46631</t>
  </si>
  <si>
    <t>Virtako 300 SC 10 X 20 X 10 ml46692</t>
  </si>
  <si>
    <t>Virtako 300 SC 10 X 20 X 10 ml46753</t>
  </si>
  <si>
    <t>Virtako 300 SC 10 X 20 X 10 ml46844</t>
  </si>
  <si>
    <t>Virtako 300 SC 100 X 50 ml46784</t>
  </si>
  <si>
    <t>Virtako 300 SC 100 X 50 ml46844</t>
  </si>
  <si>
    <t>Virtako 300 SC 50 X 100 ml46722</t>
  </si>
  <si>
    <t>Virtako 300 SC 50 X 100 ml46844</t>
  </si>
  <si>
    <t>Virtako 300 SC 50 X 100 ml46692</t>
  </si>
  <si>
    <t>Virtako 300 SC 50 X 100 ml46753</t>
  </si>
  <si>
    <t>Vista 400 SL 16 X 1 ltr47209</t>
  </si>
  <si>
    <t>Vista 400 SL 16 X 1 ltr47665</t>
  </si>
  <si>
    <t>Vista 400 SL 20 X 500 ml47635</t>
  </si>
  <si>
    <t>Vista 400 SL 20 X 500 ml47727</t>
  </si>
  <si>
    <t>Vista 400 SL 50 X 200 ml47178</t>
  </si>
  <si>
    <t>Vista 400 SL 50 X 200 ml47665</t>
  </si>
  <si>
    <t>Vista 400 SL 50 X 200 ml47727</t>
  </si>
  <si>
    <t>Walang 50 EC 25 X 400 ml46357</t>
  </si>
  <si>
    <t>Walang 50 EC 25 X 400 ml46997</t>
  </si>
  <si>
    <t>Wendry 75 WP 20 X 500 gr (M2U)47027</t>
  </si>
  <si>
    <t>Wendry 75 WP 20 X 500 gr (M2U)47058</t>
  </si>
  <si>
    <t>Wendry 75 WP 20 X 500 gr (M2U)47119</t>
  </si>
  <si>
    <t>Wendry 75 WP 20 X 500 gr (M2U)47209</t>
  </si>
  <si>
    <t>Wendry 75 WP 20 X 500 gr (M2U)46935</t>
  </si>
  <si>
    <t>Wendry 75 WP 20 X 500 gr (M2U)47239</t>
  </si>
  <si>
    <t>Wendry 75 WP 20 X 500 gr (M2U)46844</t>
  </si>
  <si>
    <t>Wendry 75 WP 100 X 100 gr (M2U)46813</t>
  </si>
  <si>
    <t>Wendry 75 WP 100 X 100 gr (M2U)46447</t>
  </si>
  <si>
    <t>Win 10 WP 25 X 20 X 10 gr47300</t>
  </si>
  <si>
    <t>Win 10 WP 25 X 20 X 10 gr47453</t>
  </si>
  <si>
    <t>Winder 100 EC 50 X 100 ml47362</t>
  </si>
  <si>
    <t>Winder 100 EC 50 X 250 ml47392</t>
  </si>
  <si>
    <t>Winder 100 EC 50 X 250 ml47818</t>
  </si>
  <si>
    <t>Winder 25 WP 80 X 100 gr46692</t>
  </si>
  <si>
    <t>Winder 25 WP 80 X 100 gr46813</t>
  </si>
  <si>
    <t>Winda 250 SC 20 X 250 ml47908</t>
  </si>
  <si>
    <t>Winda 250 SC 20 X 250 ml47727</t>
  </si>
  <si>
    <t>Winda 250 SC 20 X 250 ml47849</t>
  </si>
  <si>
    <t>Winda 250 SC 20 X 250 ml47939</t>
  </si>
  <si>
    <t>Winda 250 SC 50 X 100 ml47604</t>
  </si>
  <si>
    <t>Winda 250 SC 50 X 100 ml47665</t>
  </si>
  <si>
    <t>Winda 250 SC 10 X 500 ml47757</t>
  </si>
  <si>
    <t>Winda 250 SC 10 X 500 ml47604</t>
  </si>
  <si>
    <t>Winda 250 SC 10 X 500 ml47727</t>
  </si>
  <si>
    <t>Winda 250 SC 10 X 500 ml48000</t>
  </si>
  <si>
    <t>Xycort 550/60 EC 100 X 100 ml47119</t>
  </si>
  <si>
    <t>Xycort 550/60 EC 100 X 100 ml46844</t>
  </si>
  <si>
    <t>Xycort 550/60 EC 100 X 100 ml47209</t>
  </si>
  <si>
    <t>Xycort 550/60 EC 20 X 400 ml46935</t>
  </si>
  <si>
    <t>Xycort 550/60 EC 20 X 400 ml46997</t>
  </si>
  <si>
    <t>Xycort 550/60 EC 20 X 400 ml46722</t>
  </si>
  <si>
    <t>Xycort 550/60 EC 20 X 900 ml47027</t>
  </si>
  <si>
    <t>Xycort 550/60 EC 50 X 200 ml47209</t>
  </si>
  <si>
    <t>Xycort 550/60 EC 50 X 200 ml47058</t>
  </si>
  <si>
    <t>You Stick 15 X 1 ltr47788</t>
  </si>
  <si>
    <t>You Stick 15 X 1 ltr47880</t>
  </si>
  <si>
    <t>You Stick 15 X 1 ltr47908</t>
  </si>
  <si>
    <t>You Stick 15 X 1 ltr48000</t>
  </si>
  <si>
    <t>You Stick 20 X 500 ml47788</t>
  </si>
  <si>
    <t>You Stick 20 X 500 ml47543</t>
  </si>
  <si>
    <t>You Stick 20 X 500 ml48000</t>
  </si>
  <si>
    <t>ZA Pak Tani 50 kg47270</t>
  </si>
  <si>
    <t>ZA Pak Tani 50 kg47119</t>
  </si>
  <si>
    <t>ZA Pak Tani 50 kg46997</t>
  </si>
  <si>
    <t>Zencrop Algi 60 X 100 ml47088</t>
  </si>
  <si>
    <t>Zencrop Algi 60 X 100 ml47178</t>
  </si>
  <si>
    <t>Zencrop Algi 40 X 250 ml47088</t>
  </si>
  <si>
    <t>Zencrop Algi 40 X 250 ml47178</t>
  </si>
  <si>
    <t>Zencrop Algi 24 X 500 ml47088</t>
  </si>
  <si>
    <t>Zencrop Algi 24 X 500 ml47178</t>
  </si>
  <si>
    <t>Zenpro Mix 40 X 250 ml47788</t>
  </si>
  <si>
    <t>Zenpro Mix 24 X 500 ml47270</t>
  </si>
  <si>
    <t>Zessnoit 60 WP 100 X 100 gr46722</t>
  </si>
  <si>
    <t>Zessnoit 60 WP 100 X 100 gr47209</t>
  </si>
  <si>
    <t>Zinc 6 X 200 X 1 gr1/1/1000</t>
  </si>
  <si>
    <t>ZNURECOTE 50 kg47058</t>
  </si>
  <si>
    <t>ZNURECOTE 50 kg47150</t>
  </si>
  <si>
    <t>ZNURECOTE 50 kg47119</t>
  </si>
  <si>
    <t>Baju Koko1/1/1000</t>
  </si>
  <si>
    <t>Baju Batik1/1/1000</t>
  </si>
  <si>
    <t>Baliho Cling1/1/1000</t>
  </si>
  <si>
    <t>Banner Kecil Icemut1/1/1000</t>
  </si>
  <si>
    <t>Banner Karimazu ukuran 200 X 801/1/1000</t>
  </si>
  <si>
    <t>Banner Associate ukuran 200 X 801/1/1000</t>
  </si>
  <si>
    <t>Banner Paket Ulat1/1/1000</t>
  </si>
  <si>
    <t>Banner Paket Ulat 60 cm X 90 cm1/1/1000</t>
  </si>
  <si>
    <t>Banner Paket Ulat 200 cm X 100 cm1/1/1000</t>
  </si>
  <si>
    <t>Botol EM-4 Tambak (LM) Sample1/1/1000</t>
  </si>
  <si>
    <t>Botol EM-4 Pertanian (LK) Sample1/1/1000</t>
  </si>
  <si>
    <t>Botol EM-4 Ternak (LC) Sample1/1/1000</t>
  </si>
  <si>
    <t>Botol EM-4 Toilet Sample1/1/1000</t>
  </si>
  <si>
    <t>Brosur Armeira/Vishaka1/1/1000</t>
  </si>
  <si>
    <t>Brosur Desanto/Piraklo1/1/1000</t>
  </si>
  <si>
    <t>Brosur Elazaro/Castora1/1/1000</t>
  </si>
  <si>
    <t>Brosur RPSM1/1/1000</t>
  </si>
  <si>
    <t>Brosur Bisi 9591/1/1000</t>
  </si>
  <si>
    <t>Brosur Nikodem/Lenadro1/1/1000</t>
  </si>
  <si>
    <t>Buku Tulis Cymax1/1/1000</t>
  </si>
  <si>
    <t>Buku Agenda1/1/1000</t>
  </si>
  <si>
    <t>Buku Saku MIA1/1/1000</t>
  </si>
  <si>
    <t>Buku Agenda FMC1/1/1000</t>
  </si>
  <si>
    <t>Buku Agenda Java Karlos1/1/1000</t>
  </si>
  <si>
    <t>Celana Prevathon1/1/1000</t>
  </si>
  <si>
    <t>Demoflag Armeira1/1/1000</t>
  </si>
  <si>
    <t>Demoflag Piraklo1/1/1000</t>
  </si>
  <si>
    <t>Demoflag Elazaro1/1/1000</t>
  </si>
  <si>
    <t>Demoflag Desanto1/1/1000</t>
  </si>
  <si>
    <t>Demoflag Vishaka1/1/1000</t>
  </si>
  <si>
    <t>Demoflag Gardara1/1/1000</t>
  </si>
  <si>
    <t>Demoflag Castora1/1/1000</t>
  </si>
  <si>
    <t>Demoflag Nikodem1/1/1000</t>
  </si>
  <si>
    <t>Demoflag Lenadro1/1/1000</t>
  </si>
  <si>
    <t>Detergen Sayang 36 X 220 gr1/1/1000</t>
  </si>
  <si>
    <t>Ember Regent1/1/1000</t>
  </si>
  <si>
    <t>Ember (Bonus Benabel/Colam/Liding)1/1/1000</t>
  </si>
  <si>
    <t>Gelas Agricon1/1/1000</t>
  </si>
  <si>
    <t>Gelas Marshall1/1/1000</t>
  </si>
  <si>
    <t>Gelas Polos HS-91/1/1000</t>
  </si>
  <si>
    <t>Gelas Wine1/1/1000</t>
  </si>
  <si>
    <t>Granat 25 EC 80 Ml1/1/1000</t>
  </si>
  <si>
    <t>Handuk BASF1/1/1000</t>
  </si>
  <si>
    <t>Huang Mi F8 Note 3/16GB1/1/1000</t>
  </si>
  <si>
    <t>Jaket JJM ( Sortie )1/1/1000</t>
  </si>
  <si>
    <t>Jaket Syngenta ( Cruiser )1/1/1000</t>
  </si>
  <si>
    <t>Jam Dinding Bactocyn1/1/1000</t>
  </si>
  <si>
    <t>Jam Dinding Syngenta1/1/1000</t>
  </si>
  <si>
    <t>Kamem1/1/1000</t>
  </si>
  <si>
    <t>Kaos Saprodap1/1/1000</t>
  </si>
  <si>
    <t>Kaos Bactocyn Putih/New1/1/1000</t>
  </si>
  <si>
    <t>Kaos Bayer1/1/1000</t>
  </si>
  <si>
    <t>Kaos Lengan Panjang Paket Ulat1/1/1000</t>
  </si>
  <si>
    <t>Kaos Kerudung Biochems B1 + B61/1/1000</t>
  </si>
  <si>
    <t>Kaos Golden Glulier1/1/1000</t>
  </si>
  <si>
    <t>Kaos Super-Soil1/1/1000</t>
  </si>
  <si>
    <t>Kaos Seminis1/1/1000</t>
  </si>
  <si>
    <t>Kaos Tumagon1/1/1000</t>
  </si>
  <si>
    <t>Kaos Atonik1/1/1000</t>
  </si>
  <si>
    <t>Kaos MKD Neocron1/1/1000</t>
  </si>
  <si>
    <t>Kaos Ponco Ceba1/1/1000</t>
  </si>
  <si>
    <t>Kaos Dupont1/1/1000</t>
  </si>
  <si>
    <t>Kaos Excel1/1/1000</t>
  </si>
  <si>
    <t>Kaos Bisi 99/791/1/1000</t>
  </si>
  <si>
    <t>Kaos dan Tas Boron &amp; Zinc1/1/1000</t>
  </si>
  <si>
    <t>Kaos Prima-Zeb1/1/1000</t>
  </si>
  <si>
    <t>Kaos Lengan Panjang Pinamec1/1/1000</t>
  </si>
  <si>
    <t>Kaos Mulsa Hanoman1/1/1000</t>
  </si>
  <si>
    <t>Kaos Novatec1/1/1000</t>
  </si>
  <si>
    <t>Kaos Bencore1/1/1000</t>
  </si>
  <si>
    <t>Kaos Gamectin1/1/1000</t>
  </si>
  <si>
    <t>Kaos Lengan Panjang Bisi 9591/1/1000</t>
  </si>
  <si>
    <t>Kaos Lengan Panjang Bisi 771/1/1000</t>
  </si>
  <si>
    <t>Kaos Bisi 3211/1/1000</t>
  </si>
  <si>
    <t>Kaos Jagung Manis Golden Boy1/1/1000</t>
  </si>
  <si>
    <t>Kaos Intergan1/1/1000</t>
  </si>
  <si>
    <t>Kaos Gibraz1/1/1000</t>
  </si>
  <si>
    <t>Kaos Phosgrow1/1/1000</t>
  </si>
  <si>
    <t>Kaos Mulsa Ori Gajah1/1/1000</t>
  </si>
  <si>
    <t>Kaos Qiuvita1/1/1000</t>
  </si>
  <si>
    <t>Kaos Sidamec1/1/1000</t>
  </si>
  <si>
    <t>Kaos Lengan Panjang Q2351/1/1000</t>
  </si>
  <si>
    <t>Kaos Sinasen 300 SC1/1/1000</t>
  </si>
  <si>
    <t>Kaos Amiboost1/1/1000</t>
  </si>
  <si>
    <t>Kaos Qiu Asri1/1/1000</t>
  </si>
  <si>
    <t>Kaos Impetus1/1/1000</t>
  </si>
  <si>
    <t>Kaos Asetor1/1/1000</t>
  </si>
  <si>
    <t>Kaos Qiu Asri Hijau1/1/1000</t>
  </si>
  <si>
    <t>Kaos Jagung ADV 1321/1/1000</t>
  </si>
  <si>
    <t>Kaos Oblong Associate1/1/1000</t>
  </si>
  <si>
    <t>Kaos Chief1/1/1000</t>
  </si>
  <si>
    <t>Kaos Oblong Panjang Goal1/1/1000</t>
  </si>
  <si>
    <t>Kaos Bisi 181/1/1000</t>
  </si>
  <si>
    <t>Kaos Paket Ampuh1/1/1000</t>
  </si>
  <si>
    <t>Kaos Aminosong Mango1/1/1000</t>
  </si>
  <si>
    <t>Kaos Kerah Amolin1/1/1000</t>
  </si>
  <si>
    <t>Kaos MKD Unibro1/1/1000</t>
  </si>
  <si>
    <t>Kaos Oblong Amolin1/1/1000</t>
  </si>
  <si>
    <t>Kaos Sinway1/1/1000</t>
  </si>
  <si>
    <t>Kaos Lacos JAI1/1/1000</t>
  </si>
  <si>
    <t>Kaos Fenprozole1/1/1000</t>
  </si>
  <si>
    <t>Kaos Agxanazol1/1/1000</t>
  </si>
  <si>
    <t>Kaos Piribac (Bonus Pinamec)1/1/1000</t>
  </si>
  <si>
    <t>Kaos Lenadro1/1/1000</t>
  </si>
  <si>
    <t>Kaos Nikodem1/1/1000</t>
  </si>
  <si>
    <t>Kaos Lengan Panjang Paket 3 Jurus1/1/1000</t>
  </si>
  <si>
    <t>Kaos Lengan Panjang Agrogibb1/1/1000</t>
  </si>
  <si>
    <t>Kaos Bisi Smk. Classic1/1/1000</t>
  </si>
  <si>
    <t>Kaos Jagung Cling Super1/1/1000</t>
  </si>
  <si>
    <t>Kaos Shenzi Plus1/1/1000</t>
  </si>
  <si>
    <t>Kaos Polo Amuron1/1/1000</t>
  </si>
  <si>
    <t>Kaos Mulsa Kuda1/1/1000</t>
  </si>
  <si>
    <t>Kaos Syngenta1/1/1000</t>
  </si>
  <si>
    <t>Kaos Calaris1/1/1000</t>
  </si>
  <si>
    <t>Kaos Dekalb ( T Shirt Anak )1/1/1000</t>
  </si>
  <si>
    <t>Kaos Dekalb1/1/1000</t>
  </si>
  <si>
    <t>Kaos Mulsa Universal1/1/1000</t>
  </si>
  <si>
    <t>Kaos Karisma Setia1/1/1000</t>
  </si>
  <si>
    <t>Kipas Angin Matsunichi1/1/1000</t>
  </si>
  <si>
    <t>Kompor Gas Matsunichi1/1/1000</t>
  </si>
  <si>
    <t>Kulkas Polytron 2 pintu1/1/1000</t>
  </si>
  <si>
    <t>Kunci Inggris set1/1/1000</t>
  </si>
  <si>
    <t>Lemari es Aqua 2 pintu1/1/1000</t>
  </si>
  <si>
    <t>Mangkok ART.FSY 178-B1/1/1000</t>
  </si>
  <si>
    <t>Meja Display (Cling)1/1/1000</t>
  </si>
  <si>
    <t>Nokia 53101/1/1000</t>
  </si>
  <si>
    <t>Nokia 150 TA-1235DS New1/1/1000</t>
  </si>
  <si>
    <t>Nokia 2101/1/1000</t>
  </si>
  <si>
    <t>Paket Kaos dan Tas BrZn1/1/1000</t>
  </si>
  <si>
    <t>Pisau Lipat Set1/1/1000</t>
  </si>
  <si>
    <t>Poster Piraklo1/1/1000</t>
  </si>
  <si>
    <t>Sabun Harimau Kuat 24 X 300 gr1/1/1000</t>
  </si>
  <si>
    <t>Sarung Wadimor1/1/1000</t>
  </si>
  <si>
    <t>Sarung Samarinda1/1/1000</t>
  </si>
  <si>
    <t>Sarung Gajah Duduk1/1/1000</t>
  </si>
  <si>
    <t>Sarung Arabi Madinah1/1/1000</t>
  </si>
  <si>
    <t>Sarung Jenggolo1/1/1000</t>
  </si>
  <si>
    <t>Sarung Abu Rizqi1/1/1000</t>
  </si>
  <si>
    <t>Sarung Syngenta1/1/1000</t>
  </si>
  <si>
    <t>Sarung BASF1/1/1000</t>
  </si>
  <si>
    <t>Sarung Al Hilal1/1/1000</t>
  </si>
  <si>
    <t>Sepatu Boots Yu Bang ukuran 431/1/1000</t>
  </si>
  <si>
    <t>Sepatu Boots Yu Bang ukuran 421/1/1000</t>
  </si>
  <si>
    <t>Sepatu Boots Yu Bang ukuran 411/1/1000</t>
  </si>
  <si>
    <t>Sepatu Boots MDN ukuran 391/1/1000</t>
  </si>
  <si>
    <t>Sepatu Boots MDN ukuran 401/1/1000</t>
  </si>
  <si>
    <t>Sepeda Listrik tipe U-winfly D75 Hitam1/1/1000</t>
  </si>
  <si>
    <t>Setrika Maspion1/1/1000</t>
  </si>
  <si>
    <t>Skies 20 ltr46174</t>
  </si>
  <si>
    <t>Skies 4 X 5 ltr45748</t>
  </si>
  <si>
    <t>Spanduk Bionta1/1/1000</t>
  </si>
  <si>
    <t>Spanduk Mulsa Karisma1/1/1000</t>
  </si>
  <si>
    <t>Stand Fan Panalux1/1/1000</t>
  </si>
  <si>
    <t>T-Shirt Polo Endure/Nurelle1/1/1000</t>
  </si>
  <si>
    <t>T-Shirt Rice Quick1/1/1000</t>
  </si>
  <si>
    <t>T-Shirt Banjo Forte1/1/1000</t>
  </si>
  <si>
    <t>T-Shirt Tapus1/1/1000</t>
  </si>
  <si>
    <t>T-Shirt Arigato1/1/1000</t>
  </si>
  <si>
    <t>Tas Serut Eksklusif1/1/1000</t>
  </si>
  <si>
    <t>Tenda Cling1/1/1000</t>
  </si>
  <si>
    <t>Topi Agricon1/1/1000</t>
  </si>
  <si>
    <t>Topi PT Karisma1/1/1000</t>
  </si>
  <si>
    <t>Topi Syngenta1/1/1000</t>
  </si>
  <si>
    <t>Topi Bayer1/1/1000</t>
  </si>
  <si>
    <t>Topi Rimba Atonik1/1/1000</t>
  </si>
  <si>
    <t>Topi Mulsa Hanoman1/1/1000</t>
  </si>
  <si>
    <t>Topi Rimba Sidamec1/1/1000</t>
  </si>
  <si>
    <t>Umbul-umbul Desanto1/1/1000</t>
  </si>
  <si>
    <t>Umbul-umbul Piraklo1/1/1000</t>
  </si>
  <si>
    <t>Umbul-umbul Elazaro1/1/1000</t>
  </si>
  <si>
    <t>Umbul-umbul Nikodem1/1/1000</t>
  </si>
  <si>
    <t>Umbul-umbul Lenadro1/1/1000</t>
  </si>
  <si>
    <t>Umbul-Umbul Bisi 9591/1/1000</t>
  </si>
  <si>
    <t>X-Banner (Cling)1/1/1000</t>
  </si>
  <si>
    <t>Zentech Poster Ambest Kutu Kebul1/1/1000</t>
  </si>
  <si>
    <t>NM</t>
  </si>
  <si>
    <t>Abacel 18 EC 10 X 1 ltr47027</t>
  </si>
  <si>
    <t>Acapela System 280 SC 50 X 100 ml47089</t>
  </si>
  <si>
    <t>Aminosong Mango 20 X 500 ml47849</t>
  </si>
  <si>
    <t>Calcium D-Diana 20 X 1 kg47788</t>
  </si>
  <si>
    <t>Gemaxone 276 SL 4 X 5 ltr + Metsul 5 gr47788</t>
  </si>
  <si>
    <t>Gemaxone 276 SL 4 X 5 ltr + Metsul 5 gr47849</t>
  </si>
  <si>
    <t>Glufa 200 SL 20 X 1 ltr47484</t>
  </si>
  <si>
    <t>Hexacar 100 SC 25 X 500 ml47635</t>
  </si>
  <si>
    <t>Maestro 200 EC 20 X 500 ml47908</t>
  </si>
  <si>
    <t>Mega Up 480 SL 20 X 1 ltr + 1 Pack Metaben 20 WG-5 gr47696</t>
  </si>
  <si>
    <t>Mexdone 36 EC 20 X 500 ml46874</t>
  </si>
  <si>
    <t>Mexdone 36 EC 40 X 250 ml46569</t>
  </si>
  <si>
    <t>Spontas 450 SL 50 X 200 ml47574</t>
  </si>
  <si>
    <t>Valley 10 X 1 Kg48061</t>
  </si>
  <si>
    <t>Acapela System 280 SC 50 X 100 ml47453</t>
  </si>
  <si>
    <t>Buku Saku Mia1/1/1000</t>
  </si>
  <si>
    <t>Kaos Cotton Combed Java karlos1/1/1000</t>
  </si>
  <si>
    <t>Kaos EM-41/1/1000</t>
  </si>
  <si>
    <t>Sabun Harimau Kuat 24 x 300 gr1/1/1000</t>
  </si>
  <si>
    <t>Sarung Java karlos1/1/1000</t>
  </si>
  <si>
    <t>Banner Karimazu Ukuran 200 X 801/1/1000</t>
  </si>
  <si>
    <t>Banner Associate Ukuran 200 X 801/1/1000</t>
  </si>
  <si>
    <t>Novlect 120 EC 20 X 500 ml47178</t>
  </si>
  <si>
    <t>Novlect 120 EC 20 X 500 ml47209</t>
  </si>
  <si>
    <t>Bernas 250 EC 50 X 250 ml (M2U)47027</t>
  </si>
  <si>
    <t>Aneto 50 EC 50 X 250 ml + 1 pcs Neptune 8 gr (M2U)46874</t>
  </si>
  <si>
    <t>Aneto 50 EC 30 X 500 ml + 2 pcs Neptune 8 gr (M2U)46997</t>
  </si>
  <si>
    <t>Abado 50 WP 20 X 6 X 40 gr46001</t>
  </si>
  <si>
    <t>Abacel 18 EC 10 X 1 ltr46185</t>
  </si>
  <si>
    <t>Gunting Gland 71/1/1000</t>
  </si>
  <si>
    <t>Damex 18 EC 30 X 500 ml46997</t>
  </si>
  <si>
    <t>LOT</t>
  </si>
  <si>
    <t>GLOBAL</t>
  </si>
  <si>
    <t>Abastar 290 SC 40 X 250 ml</t>
  </si>
  <si>
    <t>Abastar 290 SC 50 X 100 ml</t>
  </si>
  <si>
    <t>Absina 36 EC 100 X 100 ml</t>
  </si>
  <si>
    <t>Absina 36 EC 20 X 1 ltr</t>
  </si>
  <si>
    <t>Absina 36 EC 20 X 500 ml</t>
  </si>
  <si>
    <t>Absina 36 EC 50 X 200 ml</t>
  </si>
  <si>
    <t>Accora 100 EC 15 X 1 ltr</t>
  </si>
  <si>
    <t>Accora 100 EC 50 X 100 ml</t>
  </si>
  <si>
    <t>Ace One 75 SP 100 X 100 gr</t>
  </si>
  <si>
    <t>Ace One 75 SP 20 X 400 gr</t>
  </si>
  <si>
    <t>Ace One 75 SP 25 X 400 gr</t>
  </si>
  <si>
    <t>Admit 50 WP 200 X 50 gr</t>
  </si>
  <si>
    <t>Adoca 150 SC 100 X 100 ml</t>
  </si>
  <si>
    <t>Adoca 150 SC 100 X 50 ml</t>
  </si>
  <si>
    <t>Adoca 150 SC 40 X 250 ml</t>
  </si>
  <si>
    <t>Agrogib 20 T 50 X 5 gr</t>
  </si>
  <si>
    <t>Agrosiper 100 EC 10 X 1 ltr</t>
  </si>
  <si>
    <t>Agrosiper 100 EC 25 X 500 ml</t>
  </si>
  <si>
    <t>Agrosiper 100 EC 50 X 100 ml</t>
  </si>
  <si>
    <t>Agrosiper 100 EC 50 X 250 ml</t>
  </si>
  <si>
    <t>Agrotech 722 SL ( G ) 20 X 500 ml</t>
  </si>
  <si>
    <t>Agrovin 200 SL 100 X 100 ml</t>
  </si>
  <si>
    <t>Agrovin 200 SL 20 X 500 ml</t>
  </si>
  <si>
    <t>Agrovin 200 SL 40 X 250 ml</t>
  </si>
  <si>
    <t>Agrovin 200 SL 50 X 100 ml</t>
  </si>
  <si>
    <t>Aipin 500 SL 12 X 1 ltr</t>
  </si>
  <si>
    <t>Aipin 500 SL 24 X 500 ml</t>
  </si>
  <si>
    <t>Aipin 500 SL 6 X 2 ltr</t>
  </si>
  <si>
    <t>Ajin 70 WP 20 X 20 X 25 gr</t>
  </si>
  <si>
    <t>Akara 75 WP 100 X 100 gr</t>
  </si>
  <si>
    <t>Akara 75 WP 20 X 20 X 25 gr</t>
  </si>
  <si>
    <t>Alamo 350 SC 20 X 500 ml</t>
  </si>
  <si>
    <t>Alamo 350 SC 48 X 100 ml</t>
  </si>
  <si>
    <t>Alat Kocor Pupuk Cair Boster 20 Ltr</t>
  </si>
  <si>
    <t>Alat Kocor Pupuk Cair Boster 20 ltr</t>
  </si>
  <si>
    <t>Alat Kocor Pupuk Cair Imtagro</t>
  </si>
  <si>
    <t>Alat Kocor Pupuk Padat Flow 1 Nozzle</t>
  </si>
  <si>
    <t>Alat Kocor Pupuk Padat Flow 2 Nozzle</t>
  </si>
  <si>
    <t>Alat Kocor Pupuk Padat Quda Karisma</t>
  </si>
  <si>
    <t>Alat Pengikat Tanaman Yoto 20 X 1 pcs</t>
  </si>
  <si>
    <t>Alat Tanam Jagung 1 Output Imtagro MTB-006 6 X 1 pcs</t>
  </si>
  <si>
    <t>Alat Tanam Jagung 1 Output</t>
  </si>
  <si>
    <t>Alat Tanam Roll 10 Lubang</t>
  </si>
  <si>
    <t>Alat Tanam Roll 8 Lubang</t>
  </si>
  <si>
    <t>Alfatox 50 EC 20 X 400 ml (AGM)</t>
  </si>
  <si>
    <t>Alfatox 50 EC 40 X 200 ml (AGM)</t>
  </si>
  <si>
    <t>Alfatox 50 EC 50 X 200 ml (AGM)</t>
  </si>
  <si>
    <t>Alfatox 50 EC 50 X 200 ml (M2U)</t>
  </si>
  <si>
    <t>Alfatox 50 EC 50 X 200 ml</t>
  </si>
  <si>
    <t>Alfatox 50 EC 50 X 80 ml (AGM)</t>
  </si>
  <si>
    <t>Almix 247 ZC 100 X 50 ml</t>
  </si>
  <si>
    <t>Almix 247 ZC 20 X 250 ml</t>
  </si>
  <si>
    <t>Almix 247 ZC 50 X 100 ml</t>
  </si>
  <si>
    <t>Amazone 80 EC 50 X 80 ml</t>
  </si>
  <si>
    <t>Amcoron 80 WP 20 X 500 gr</t>
  </si>
  <si>
    <t>Amcoron 80 WP 40 X 250 gr</t>
  </si>
  <si>
    <t>Aminosong 100 X 100 ml (M2U)</t>
  </si>
  <si>
    <t>Aminosong 30 X 500 ml (M2U)</t>
  </si>
  <si>
    <t>Amotop 325 SC 100 X 100 ml</t>
  </si>
  <si>
    <t>Amotop 325 SC 40 X 250 ml</t>
  </si>
  <si>
    <t>Aneto 0.5 G 10 X 1 Kg (FAM)</t>
  </si>
  <si>
    <t>Aneto 0.5 G 10 X 1 Kg</t>
  </si>
  <si>
    <t>Aneto 0.5 G 10 X 1 kg (M2U)</t>
  </si>
  <si>
    <t>Aneto 50 EC 30 X 500 ml (M2U)</t>
  </si>
  <si>
    <t>Aneto 50 EC 30 X 500 ml + Neptune 8 gr (M2U)</t>
  </si>
  <si>
    <t>Aneto 50 EC 30 X 500 ml</t>
  </si>
  <si>
    <t>Aneto 50 EC 50 X 100 ml (M2U)</t>
  </si>
  <si>
    <t>Aneto 50 EC 50 X 250 ml (M2U)</t>
  </si>
  <si>
    <t>Aneto 50 EC 50 X 250 ml + 1 pcs Neptune 8 gr (M2U)</t>
  </si>
  <si>
    <t>Aneto 50 EC 50 X 80 ml</t>
  </si>
  <si>
    <t>Apison 51.5 DG 100 X 100 gr</t>
  </si>
  <si>
    <t>Apison 51.5 DG 20 X 20 X 25 gr</t>
  </si>
  <si>
    <t>Apronil 50 SC 100 X 100 ml</t>
  </si>
  <si>
    <t>Apronil 50 SC 20 X 500 ml</t>
  </si>
  <si>
    <t>Apronil 50 SC 40 X 250 ml</t>
  </si>
  <si>
    <t>Arizona 55 EC 40 X 200 ml</t>
  </si>
  <si>
    <t>Asetor 250 EC 50 X 80 ml</t>
  </si>
  <si>
    <t>Astana 85 WP 80 X 100 gr</t>
  </si>
  <si>
    <t>Athos 240 SC 100 X 100 ml</t>
  </si>
  <si>
    <t>Athos 240 SC 40 X 250 ml</t>
  </si>
  <si>
    <t>Avor 40 X 100 ml</t>
  </si>
  <si>
    <t>Azatin 500 SC 100 X 100 ml</t>
  </si>
  <si>
    <t>Azatin 500 SC 40 X 250 ml</t>
  </si>
  <si>
    <t>Azoxa Plus 560 SC 20 X 400 ml</t>
  </si>
  <si>
    <t>Azoxa Plus 560 SC 50 X 100 ml</t>
  </si>
  <si>
    <t>Azoxa Plus 560 SC 50 X 200 ml</t>
  </si>
  <si>
    <t>BM Ematez 19 EC 100 X 100 ml</t>
  </si>
  <si>
    <t>BM Ematez 19 EC 20 X 500 ml</t>
  </si>
  <si>
    <t>BM Ematez 19 EC 40 X 250 ml</t>
  </si>
  <si>
    <t>BM Hammer 45 WP 100 X 100 gr</t>
  </si>
  <si>
    <t>BM Promax 75 SP 10 X 1 kg</t>
  </si>
  <si>
    <t>BM Surround 150 SC 100 X 100 ml</t>
  </si>
  <si>
    <t>BM Vefosate 480 SL 20 X 1 ltr</t>
  </si>
  <si>
    <t>BM Vefosate 480 SL 20 ltr</t>
  </si>
  <si>
    <t>Bactocyn 150 AL 100 X 80 ml</t>
  </si>
  <si>
    <t>Bactocyn 150 AL 80 X 80 ml</t>
  </si>
  <si>
    <t>Baltiko 100 X 100 gr</t>
  </si>
  <si>
    <t>Baltiko 20 X 500 gr</t>
  </si>
  <si>
    <t>Basfoliar Avant Natur 20 X 500 ml</t>
  </si>
  <si>
    <t>Basfoliar K 10-0-35 20 X 500 gr</t>
  </si>
  <si>
    <t>Basfoliar K 10-0-35 32 X 500 gr</t>
  </si>
  <si>
    <t>Been Toxcer 40 X 250 ml</t>
  </si>
  <si>
    <t>Been Toxcer 40 X 500 ml</t>
  </si>
  <si>
    <t>Been Trubus Umum 20 X 1 ltr</t>
  </si>
  <si>
    <t>Beensae Booster 30 X 400 gr</t>
  </si>
  <si>
    <t>Beensae KCL Cair 20 X 1 ltr</t>
  </si>
  <si>
    <t>Beensae KCL Cair 40 X 500 ml</t>
  </si>
  <si>
    <t>Belona 18 EC 20 X 1 ltr</t>
  </si>
  <si>
    <t>Belona 18 EC 30 X 500 ml</t>
  </si>
  <si>
    <t>Bencore 250 EC 50 X 100 ml</t>
  </si>
  <si>
    <t>Bernas 250 EC 40 X 250 ml (M2U)</t>
  </si>
  <si>
    <t>Bernas 250 EC 50 X 100 ml (M2U)</t>
  </si>
  <si>
    <t>Bernas 250 EC 50 X 250 ml (M2U)</t>
  </si>
  <si>
    <t>Bernas 250 EC 50 X 80 ml (M2U)</t>
  </si>
  <si>
    <t>Berosal 50 WP 20 X 400 gr</t>
  </si>
  <si>
    <t>Berosal 50 WP 50 X 100 gr</t>
  </si>
  <si>
    <t>Berosal 50 WP 50 X 400 gr</t>
  </si>
  <si>
    <t>Best Up 480 SL 20 X 1 ltr</t>
  </si>
  <si>
    <t>Best Up 480 SL 20 ltr</t>
  </si>
  <si>
    <t>Best Up 480 SL 4 X 5 ltr</t>
  </si>
  <si>
    <t>Betapro 300 SC 100 X 100 ml</t>
  </si>
  <si>
    <t>Betapro 300 SC 40 X 250 ml</t>
  </si>
  <si>
    <t>Bigger 40 EC 24 X 400 gr</t>
  </si>
  <si>
    <t>Biggrow 20 WP 20 X 12 X 5 gr</t>
  </si>
  <si>
    <t>Biggrow 20 WP 4 X 75 X 5 gr + Kaos ( Tidak dipakai )</t>
  </si>
  <si>
    <t>Biggrow 20 WP 4 X 75 X 5 gr</t>
  </si>
  <si>
    <t>Bina Top 525 SL 20 X 1 ltr</t>
  </si>
  <si>
    <t>Bina Top 525 SL 20 ltr</t>
  </si>
  <si>
    <t>Bina Top 525 SL 4 X 5 ltr</t>
  </si>
  <si>
    <t>Biochem Jagung/Tikus 20 X 1 ltr</t>
  </si>
  <si>
    <t>Biochem Padi /Tikus 20 X 1 ltr</t>
  </si>
  <si>
    <t>Biochem Umum 5 X 5 ltr</t>
  </si>
  <si>
    <t>Biochem Umum/Tikus (NPK Cair) 20 X 1 ltr</t>
  </si>
  <si>
    <t>Biochem Umum/Tikus 20 X 1 ltr</t>
  </si>
  <si>
    <t>Braphon 488 SL 20 X 900 ml</t>
  </si>
  <si>
    <t>Braphon 488 SL 40 X 100 ml</t>
  </si>
  <si>
    <t>Cabe Emerald 20 X 12 X 10 gr</t>
  </si>
  <si>
    <t>Cabe Genie 12 X 15 X 3200 seed</t>
  </si>
  <si>
    <t>Cabzim 500 SC 100 X 100 ml</t>
  </si>
  <si>
    <t>Cabzim 500 SC 12 X 1 ltr</t>
  </si>
  <si>
    <t>Cobra 15 EC 20 X 300 ml</t>
  </si>
  <si>
    <t>Cobra 15 EC 20 x 1 ltr</t>
  </si>
  <si>
    <t>Contac Nil 75 WP 16 X 500 gr</t>
  </si>
  <si>
    <t>Copcide 77 WP 120 X 100 gr</t>
  </si>
  <si>
    <t>Coppertris 50 WP 20 X 1 kg</t>
  </si>
  <si>
    <t>Coppertris 50 WP 30 X 500 gr</t>
  </si>
  <si>
    <t>Coppertris 50 WP 60 X 250 gr</t>
  </si>
  <si>
    <t>Cymax 100 OD 20 X 200 ml</t>
  </si>
  <si>
    <t>Cymax 100 OD 50 X 100 ml</t>
  </si>
  <si>
    <t>Cymoxan 15 WP 35 X 250 gr</t>
  </si>
  <si>
    <t>Cymoxan 15 WP 80 X 250 gr</t>
  </si>
  <si>
    <t>Cypertop 200 EW 20 X 1 ltr</t>
  </si>
  <si>
    <t>DK Fipron 50 SC 100 X 100 ml</t>
  </si>
  <si>
    <t>DK Fipron 50 SC 100 X 50 ml</t>
  </si>
  <si>
    <t>DK Fipron 50 SC 20 X 500 ml</t>
  </si>
  <si>
    <t>DK Fipron 50 SC 40 X 250 ml</t>
  </si>
  <si>
    <t>DK Mektin 18 EC 10 X 1 ltr</t>
  </si>
  <si>
    <t>DK Mektin 18 EC 100 X 100 ml</t>
  </si>
  <si>
    <t>DK Mektin 18 EC 20 X 500 ml</t>
  </si>
  <si>
    <t>DK Mektin 18 EC 40 X 250 ml</t>
  </si>
  <si>
    <t>DK Mesonin 550 SC 10 X 1 ltr</t>
  </si>
  <si>
    <t>DK Mesonin 550 SC 15 X 1 ltr</t>
  </si>
  <si>
    <t>DK Mesonin 550 SC 15 X 500 ml</t>
  </si>
  <si>
    <t>DK Mesonin 550 SC 40 X 250 ml</t>
  </si>
  <si>
    <t>DK Metoar 400 EC 20 X 400 ml</t>
  </si>
  <si>
    <t>DK Metoar 400 EC 40 X 200 ml</t>
  </si>
  <si>
    <t>DK Metrin 500 SC 20 X 1 ltr</t>
  </si>
  <si>
    <t>DK Pronil 50 SC 100 X 100 ml</t>
  </si>
  <si>
    <t>DK Pronil 50 SC 100 X 50 ml (S)</t>
  </si>
  <si>
    <t>DK Pronil 50 SC 20 X 500 ml</t>
  </si>
  <si>
    <t>DK Pronil 50 SC 40 X 250 ml</t>
  </si>
  <si>
    <t>DK Staronil Mix 560 SC 20 X 500 ml</t>
  </si>
  <si>
    <t>DK Staronil Mix 560 SC 40 X 250 ml</t>
  </si>
  <si>
    <t>DK Starzeb 80 WP 10 X 800 gr</t>
  </si>
  <si>
    <t>DK Zol Extra 300 SC 100 X 80 ml (S)</t>
  </si>
  <si>
    <t>DK Zol Extra 300 SC 40 X 250 ml (S)</t>
  </si>
  <si>
    <t>DK Zol Extra 300 SC 40 X 250 ml</t>
  </si>
  <si>
    <t>Damazeb 80 WP Blue 20 X 800 gr</t>
  </si>
  <si>
    <t>Dapper 75 WP 20 X 500 gr</t>
  </si>
  <si>
    <t>Dellacid 525 EC 20 X 1 ltr</t>
  </si>
  <si>
    <t>Dellacid 525 EC 20 X 500 ml</t>
  </si>
  <si>
    <t>Dellacid 525 EC 20 x 500 ml</t>
  </si>
  <si>
    <t>Dellacid 525 EC 40 X 200 ml</t>
  </si>
  <si>
    <t>Dinda Booster 40 X 500 gr</t>
  </si>
  <si>
    <t>Donkey 40 WP 100 X 100 gr</t>
  </si>
  <si>
    <t>Donkey 40 WP 40 X 200 gr</t>
  </si>
  <si>
    <t>Donkey 40 WP 40 X 400 gr</t>
  </si>
  <si>
    <t>Dumil 40 SP 10 X 1 kg</t>
  </si>
  <si>
    <t>Electric 500 EC 20 X 1 ltr</t>
  </si>
  <si>
    <t>Electric 500 EC 20 X 500 ml</t>
  </si>
  <si>
    <t>Electric 500 EC 40 X 250 ml</t>
  </si>
  <si>
    <t>Electron 50/550 EC 20 X 1 ltr</t>
  </si>
  <si>
    <t>Electron 50/550 EC 20 X 400 ml</t>
  </si>
  <si>
    <t>Electron 50/550 EC 40 X 200 ml</t>
  </si>
  <si>
    <t>Emacel 30 EC 50 X 250 ml</t>
  </si>
  <si>
    <t>Emaplus 50 EC 25 X 400 ml</t>
  </si>
  <si>
    <t>Emaplus 50 EC 30 X 200 ml</t>
  </si>
  <si>
    <t>Evencio TM 20 X 330 ml</t>
  </si>
  <si>
    <t>Extra One 680 SC 10 X 500 ml</t>
  </si>
  <si>
    <t>Extra One 680 SC 18 X 250 ml</t>
  </si>
  <si>
    <t>Extra One 680 SC 20 X 250 ml</t>
  </si>
  <si>
    <t>Fenticide 200 EC 10 X 1 ltr</t>
  </si>
  <si>
    <t>Fenticide 200 EC 20 X 500 ml</t>
  </si>
  <si>
    <t>Ferancher 100 EC 25 X 200 ml</t>
  </si>
  <si>
    <t>Ferancher 100 EC 50 X 200 ml</t>
  </si>
  <si>
    <t>Fironik 50 SC 40 X 250 ml</t>
  </si>
  <si>
    <t>Format 360/120 SL + Metil 20 X 1 ltr</t>
  </si>
  <si>
    <t>Format 360/120 SL 20 X 500 ml</t>
  </si>
  <si>
    <t>Format 360/120 SL 20 ltr</t>
  </si>
  <si>
    <t>Fortune 15 X 1 ltr</t>
  </si>
  <si>
    <t>Fungisid 80 WP 10 X 100 X 10 gr</t>
  </si>
  <si>
    <t>Fungisid 80 WP 50 X 10 X 10 gr</t>
  </si>
  <si>
    <t>Futay-1 (Padi) 50 X 100 ml</t>
  </si>
  <si>
    <t>Futay-1 (Padi) 50 X 250 ml</t>
  </si>
  <si>
    <t>GG Akar 50 X 250 ml (M2U)</t>
  </si>
  <si>
    <t>GG Akar 50 X 50 ml (M2U)</t>
  </si>
  <si>
    <t>GG Bunga 50 X 50 ml (M2U)</t>
  </si>
  <si>
    <t>GG Daun 50 X 50 ml (M2U)</t>
  </si>
  <si>
    <t>GW Magicgro G6 24 X 1 ltr</t>
  </si>
  <si>
    <t>GW Magicgro G8 12 X 998 ml</t>
  </si>
  <si>
    <t>GW Magicgro G8 24 X 998 ml</t>
  </si>
  <si>
    <t>GW Vit B1+B6 32 X 150 ml</t>
  </si>
  <si>
    <t>GW Vit B1+B6 50 X 150 ml</t>
  </si>
  <si>
    <t>GW Vit B1+B6 50 X 200 ml</t>
  </si>
  <si>
    <t>GW Vit B1+B6 56 X 200 ml</t>
  </si>
  <si>
    <t>Ga Plus 20TB 20 X 10 X 5 gr</t>
  </si>
  <si>
    <t>Ga Plus 40 SL 50 X 100 ml</t>
  </si>
  <si>
    <t>Ganero 250 EC 34 X 250 ml</t>
  </si>
  <si>
    <t>Gatiga 20 T 10 X 100 X 2 gr</t>
  </si>
  <si>
    <t>Gemilang 110 EC 20 X 400 ml</t>
  </si>
  <si>
    <t>Genera 24 X 500 ml S</t>
  </si>
  <si>
    <t>Genera 24 X 500 ml</t>
  </si>
  <si>
    <t>Gerbera 100 EC 20 X 500 ml (AGM)</t>
  </si>
  <si>
    <t>Gerbera 100 EC 20 X 500 ml</t>
  </si>
  <si>
    <t>Gerbera 100 EC 40 X 200 ml (AGM)</t>
  </si>
  <si>
    <t>Gerbera 100 EC 40 X 200 ml</t>
  </si>
  <si>
    <t>Gerbera 100 EC 50 X 100 ml (AGM)</t>
  </si>
  <si>
    <t>Gita 80 WP 20 X 1 kg</t>
  </si>
  <si>
    <t>Glimax 480 SL 20 X 1 ltr</t>
  </si>
  <si>
    <t>Glimax 480 SL 20 ltr</t>
  </si>
  <si>
    <t>Glimax 480 SL 4 X 5 ltr</t>
  </si>
  <si>
    <t>Glufostar 15 X 1 ltr</t>
  </si>
  <si>
    <t>Glufostar 30 X 500 ml</t>
  </si>
  <si>
    <t>Gold Stick 5 X 5 ltr</t>
  </si>
  <si>
    <t>Greentop 20 X 1 ltr</t>
  </si>
  <si>
    <t>Greentop 6 X 5 ltr</t>
  </si>
  <si>
    <t>HSP Astiva 10 X 5 kg</t>
  </si>
  <si>
    <t>HSP Astiva 25 Kg</t>
  </si>
  <si>
    <t>HSP Astiva 8 X 5 kg</t>
  </si>
  <si>
    <t>Hades 123 SL 20 X 500 ml</t>
  </si>
  <si>
    <t>Hades 123 SL 40 X 250 ml</t>
  </si>
  <si>
    <t>Hades 123 SL 50 X 100 ml</t>
  </si>
  <si>
    <t>Herozeb 80 WP 10 X 1 kg</t>
  </si>
  <si>
    <t>Hexacar 100 SC 20 X 500 ml</t>
  </si>
  <si>
    <t>Hexacar 100 SC 25 X 500 ml</t>
  </si>
  <si>
    <t>Hexacar 100 SC 50 X 100 ml</t>
  </si>
  <si>
    <t>HiPro Series 13-7-10 Powder 40 X 250 gr</t>
  </si>
  <si>
    <t>Hidrofur 3 G 10 X 2 kg</t>
  </si>
  <si>
    <t>Hijau 15 X 1 ltr</t>
  </si>
  <si>
    <t>Hijau Buah 15 X 1 ltr</t>
  </si>
  <si>
    <t>Hokky 30 EC 20 X 400 ml</t>
  </si>
  <si>
    <t>Hokky 30 EC 50 X 100 ml</t>
  </si>
  <si>
    <t>Hotshot 200 EC 15 X 1 ltr</t>
  </si>
  <si>
    <t>Hotshot 200 EC 20 X 500 ml</t>
  </si>
  <si>
    <t>Hypo One 450 EC 10 X 1 ltr</t>
  </si>
  <si>
    <t>Hypo One 450 EC 20 X 500 ml</t>
  </si>
  <si>
    <t>Hypo One 450 EC 30 X 200 ml</t>
  </si>
  <si>
    <t>Icemut 0.25 GR 4 X 25 X 20 gr</t>
  </si>
  <si>
    <t>Icemut 0.25 GR 5 X 108 X 20 gr</t>
  </si>
  <si>
    <t>Inovate 100 EC 50 X 100 ml</t>
  </si>
  <si>
    <t>Jagabaya 200 EC 20 X 500 ml</t>
  </si>
  <si>
    <t>Jagung Hibrida Betras 1 15 X 1 kg</t>
  </si>
  <si>
    <t>Jagung Manis Madu-59 F1 15 X 250 gr</t>
  </si>
  <si>
    <t>Jagung Q-11 20 X 1 kg</t>
  </si>
  <si>
    <t>Japra 400 SE 20 X 1 ltr (M2U)</t>
  </si>
  <si>
    <t>Japra 400 SE 20 X 500 ml (M2U)</t>
  </si>
  <si>
    <t>Japra 400 SE 20 X 500 ml (M2U)+2 pcs Borer</t>
  </si>
  <si>
    <t>Japra 400 SE 30 X 500 ml (M2U)</t>
  </si>
  <si>
    <t>Japra 400 SE 50 X 250 ml (M2U)</t>
  </si>
  <si>
    <t>Jeranti Kujang 4 X 5 kg</t>
  </si>
  <si>
    <t>Jeranti Kujang 5 kg</t>
  </si>
  <si>
    <t>Jersey 230 EC 40 X 200 ml</t>
  </si>
  <si>
    <t>KCL Kujang 5 X 5 kg</t>
  </si>
  <si>
    <t>KCL Kujang 5 kg</t>
  </si>
  <si>
    <t>Kac. Hijau Vima 1 25 X 1 kg</t>
  </si>
  <si>
    <t>Kaliandra 482 EC 20 X 400 ml (AGM)</t>
  </si>
  <si>
    <t>Kaliandra 482 EC 30 X 400 ml (AGM) Label Kuning</t>
  </si>
  <si>
    <t>Kaliandra 482 EC 30 X 400 ml (M2U) Label Biru</t>
  </si>
  <si>
    <t>Kaliandra 482 EC 30 X 400 ml (M2U) Label Kuning</t>
  </si>
  <si>
    <t>Kaliandra 482 EC 30 X 400 ml</t>
  </si>
  <si>
    <t>Kaliandra 482 EC 30 X 500 ml</t>
  </si>
  <si>
    <t>Kaliandra 482 EC 40 X 200 ml (AGM)</t>
  </si>
  <si>
    <t>Kaliandra 482 EC 40 X 200 ml (M2U) Label Biru</t>
  </si>
  <si>
    <t>Kaliandra 482 EC 50 X 200 ml</t>
  </si>
  <si>
    <t>Kaliandra 482 EC 50 X 80 ml (AGM)</t>
  </si>
  <si>
    <t>Kaliandra 482 EC 50 X 80 ml (M2U) Label Kuning</t>
  </si>
  <si>
    <t>Karimazu 590 EC 15 X 1 ltr</t>
  </si>
  <si>
    <t>Karimazu 590 EC 20 X 1 ltr (Protego)</t>
  </si>
  <si>
    <t>Karimazu 590 EC 20 X 500 ml (Protego)</t>
  </si>
  <si>
    <t>Karimazu 590 EC 20 X 500 ml</t>
  </si>
  <si>
    <t>Karimazu 590 EC 25 X 400 ml</t>
  </si>
  <si>
    <t>Karimazu 590 EC 40 X 200 ml (Protego)</t>
  </si>
  <si>
    <t>Karimazu 590 EC 50 X 100 ml</t>
  </si>
  <si>
    <t>Karissnail 6 PL 20 X 500 gr</t>
  </si>
  <si>
    <t>Karissnail 6 PL 50 X 200 gr</t>
  </si>
  <si>
    <t>Ken-Mida 12/50 EC 48 X 250 ml</t>
  </si>
  <si>
    <t>Ketave 100 SL 40 X 250 ml</t>
  </si>
  <si>
    <t>Kick Off 36 EC 20 X 250 ml</t>
  </si>
  <si>
    <t>Kick Off 36 EC 20 X 500 ml</t>
  </si>
  <si>
    <t>Kick Off 36 EC 48 X 100 ml</t>
  </si>
  <si>
    <t>Kilau 36 WP 6 X 50 X 25 gr</t>
  </si>
  <si>
    <t>Knocker 20 X 200 ml + ergostim</t>
  </si>
  <si>
    <t>Knocker 30 X 200 ml</t>
  </si>
  <si>
    <t>Knocker 50 X 50 ml</t>
  </si>
  <si>
    <t>Konsep 50 EC 50 X 100 ml</t>
  </si>
  <si>
    <t>Lang Sangit 50 EC 20 X 1 ltr</t>
  </si>
  <si>
    <t>Lang Sangit 50 EC 20 X 400 ml</t>
  </si>
  <si>
    <t>Lang Sangit 50 EC 50 X 100 ml</t>
  </si>
  <si>
    <t>Lastop 485 SL 20 X 1 ltr TME</t>
  </si>
  <si>
    <t>Lastop 485 SL 20 X 1 ltr</t>
  </si>
  <si>
    <t>Lastop 485 SL 20 ltr TME</t>
  </si>
  <si>
    <t>Lastop 485 SL 4 X 5 ltr TME</t>
  </si>
  <si>
    <t>Lastop 485 SL 4 X 5 ltr</t>
  </si>
  <si>
    <t>Lem Lalat Goldenbac Yellow 100 X 10 lbr</t>
  </si>
  <si>
    <t>Licron 500 EC 10 X 1 ltr</t>
  </si>
  <si>
    <t>Licron 500 EC 20 X 500 ml</t>
  </si>
  <si>
    <t>Livanto 100 EC 100 X 100 ml</t>
  </si>
  <si>
    <t>Livanto 100 EC 20 X 400 ml</t>
  </si>
  <si>
    <t>Livanto 100 EC 40 X 250 ml</t>
  </si>
  <si>
    <t>Logamate 440 EC 10 X 1 ltr</t>
  </si>
  <si>
    <t>Logamate 440 EC 10 x 1 ltr</t>
  </si>
  <si>
    <t>Logamate 440 EC 100 x 100 ml</t>
  </si>
  <si>
    <t>Logamate 440 EC 20 X 800 ml</t>
  </si>
  <si>
    <t>Logamate 440 EC 30 X 250 ml</t>
  </si>
  <si>
    <t>Logamate 440 EC 30 x 250 ml</t>
  </si>
  <si>
    <t>Logamate 440 EC 50 X 100 ml</t>
  </si>
  <si>
    <t>Longer 75 WP 20 X 400 gr</t>
  </si>
  <si>
    <t>Losmine 50 EC 50 X 100 ml</t>
  </si>
  <si>
    <t>MOP/KCL Cap Daun 50 kg</t>
  </si>
  <si>
    <t>Maklostar 30 X 500 gr</t>
  </si>
  <si>
    <t>Mancozeb 80 WP 1 X 25 kg</t>
  </si>
  <si>
    <t>Mandoxone 276 SL 200 ltr</t>
  </si>
  <si>
    <t>Mandoxone 276 SL 25 X 500 ml</t>
  </si>
  <si>
    <t>Mandoxone 276 SL 4 X 5 ltr</t>
  </si>
  <si>
    <t>Mandoxone 276 SL 40 X 250 ml</t>
  </si>
  <si>
    <t>Manggatox 50 EC 20 X 1 ltr</t>
  </si>
  <si>
    <t>Manggatox 50 EC 20 X 400 ml</t>
  </si>
  <si>
    <t>Manic 62.5 WG 20 X 500 gr</t>
  </si>
  <si>
    <t>Mastercall Biru 20 X 1 kg</t>
  </si>
  <si>
    <t>Mastercall Putih 20 X 1 kg</t>
  </si>
  <si>
    <t>Mega Up 480 SL 20 X 1 ltr + 1 Pack Metaben 20 WG-5 gr</t>
  </si>
  <si>
    <t>Mega Up 480 SL 20 X 1 ltr</t>
  </si>
  <si>
    <t>Mega Up 480 SL 20 ltr + 20 Pack Metaben 20 WG-5 gr</t>
  </si>
  <si>
    <t>Mega Up 480 SL 4 X 5 ltr</t>
  </si>
  <si>
    <t>Metachlor 650 EC 50 X 100 ml</t>
  </si>
  <si>
    <t>Metalax - M 25 WP 10 X 20 X 5 gr</t>
  </si>
  <si>
    <t>Metindo 25 WP 20 X 50 X 15 gr</t>
  </si>
  <si>
    <t>Metindo 80 SL 20 X 500 ml</t>
  </si>
  <si>
    <t>Metsulindo Plus 80 WP 10 X 20 X 5 gr</t>
  </si>
  <si>
    <t>Mexdone 36 EC 20 X 1 ltr</t>
  </si>
  <si>
    <t>Money 865 SL 20 ltr</t>
  </si>
  <si>
    <t>Money 865 SL 200 ltr</t>
  </si>
  <si>
    <t>Money 865 SL 30 X 200 ml</t>
  </si>
  <si>
    <t>Monkey 40 SP 100 X 100 gr</t>
  </si>
  <si>
    <t>Monkey 40 SP 40 X 200 gr</t>
  </si>
  <si>
    <t>Monkey 40 SP 40 X 400 gr</t>
  </si>
  <si>
    <t>Montana 230 EC 20 X 500 ml</t>
  </si>
  <si>
    <t>Montana 230 EC 40 X 250 ml</t>
  </si>
  <si>
    <t>Montana 230 EC 50 X 100 ml</t>
  </si>
  <si>
    <t>Moxanil 20 X 400 gr</t>
  </si>
  <si>
    <t>Mulsa Hanoman 40 cm X 18 kg (Roll)</t>
  </si>
  <si>
    <t>Mulsa Hanoman 40 cm X 9 kg (Roll)</t>
  </si>
  <si>
    <t>Mulsa Hanoman 50 cm X 9 kg (Roll)</t>
  </si>
  <si>
    <t>Mulsa Hanoman 70 cm X 18 kg (Roll)</t>
  </si>
  <si>
    <t>Mulsa Hanoman 70 cm X 9 kg (Roll)</t>
  </si>
  <si>
    <t>Mulsa Karisma Kuda 50 cm X 17 kg (Roll) Merah MT</t>
  </si>
  <si>
    <t>Mulsa Karisma Kuda 50 cm X 18 kg (Roll) Merah</t>
  </si>
  <si>
    <t>Mulsa Karisma Kuda 50 cm X 18 kg (Roll)</t>
  </si>
  <si>
    <t>Mulsa Karisma Kuda 50 cm X 8 kg (Roll) Merah MT</t>
  </si>
  <si>
    <t>Mulsa Karisma Kuda 50 cm X 9 kg (Roll) Merah</t>
  </si>
  <si>
    <t>Mulsa Karisma Kuda 50 cm X 9 kg (Roll)</t>
  </si>
  <si>
    <t>Mulsa Karisma Kuda 60 cm X 17 kg (Roll) Merah MT</t>
  </si>
  <si>
    <t>Mulsa Karisma Kuda 60 cm X 18 kg (Roll) Kuning</t>
  </si>
  <si>
    <t>Mulsa Karisma Kuda 60 cm X 18 kg (Roll) Merah</t>
  </si>
  <si>
    <t>Mulsa Karisma Kuda 60 cm X 18 kg</t>
  </si>
  <si>
    <t>Mulsa Karisma Kuda 60 cm X 8 kg (Roll) Merah MT</t>
  </si>
  <si>
    <t>Mulsa Karisma Kuda 60 cm X 9 kg (Roll) Kuning</t>
  </si>
  <si>
    <t>Mulsa Karisma Kuda 60 cm X 9 kg (Roll) Merah</t>
  </si>
  <si>
    <t>Mulsa Karisma Kuda 60 cm X 9 kg (Roll)</t>
  </si>
  <si>
    <t>Mulsa Karisma Kuda 60 cm X 9 kg</t>
  </si>
  <si>
    <t>Mulsa Karisma Kuda 70 cm X 18 kg (Roll)</t>
  </si>
  <si>
    <t>Mulsa Karisma Kuda 70 cm X 18 kg</t>
  </si>
  <si>
    <t>Mulsa Karisma Kuda 70 cm X 9 kg (Roll)</t>
  </si>
  <si>
    <t>Mulsa Karisma Kuda 70 cm X 9 kg</t>
  </si>
  <si>
    <t>Mulsa Karisma Kuda 80 cm X 18 kg (Roll) Merah</t>
  </si>
  <si>
    <t>Mulsa Karisma Kuda 80 cm X 9 kg (Roll)</t>
  </si>
  <si>
    <t>Mulsa Karisma Q989 50 cm X 16 kg (Roll) Merah MT</t>
  </si>
  <si>
    <t>Mulsa Karisma Q989 50 cm X 16 kg (Roll) Merah</t>
  </si>
  <si>
    <t>Mulsa Karisma Q989 50 cm X 18 kg (Roll)</t>
  </si>
  <si>
    <t>Mulsa Karisma Q989 60 X 18 kg (Roll) Kuning</t>
  </si>
  <si>
    <t>Mulsa Karisma Q989 60 cm X 16 kg (Roll) Merah</t>
  </si>
  <si>
    <t>Mulsa Karisma Q989 60 cm X 18 kg (Roll)</t>
  </si>
  <si>
    <t>Mulsa Karisma Q989 60 cm X 9 kg (Roll) Merah</t>
  </si>
  <si>
    <t>Mulsa Karisma Q989 60 cm X 9 kg (Roll)</t>
  </si>
  <si>
    <t>Mulsa Karisma Q989 70 cm X 17 kg (Roll) Merah MT</t>
  </si>
  <si>
    <t>Mulsa Karisma Q989 70 cm X 17 kg (Roll)</t>
  </si>
  <si>
    <t>Mulsa Karisma Q989 70 cm X 8 kg (Roll) Merah MT</t>
  </si>
  <si>
    <t>Mulsa Karisma Q989 70 cm X 8 kg (Roll)</t>
  </si>
  <si>
    <t>Mulsa Karisma Q989 70 cm X 9 kg (Roll)</t>
  </si>
  <si>
    <t>Mulsa Petani Sejati 60 cm X 17 kg (Roll) MT</t>
  </si>
  <si>
    <t>Mulsa Petani Sejati 60 cm X 8 kg (Roll) MT</t>
  </si>
  <si>
    <t>Mulsa Universal 50 X 18 kg (Roll)</t>
  </si>
  <si>
    <t>Mulsa Universal 50 X 9 kg (Roll)</t>
  </si>
  <si>
    <t>Mulsa Universal 60 X 18 kg (Roll)</t>
  </si>
  <si>
    <t>Mulsa Universal 60 X 9 kg (Roll)</t>
  </si>
  <si>
    <t>Mulsa Universal 70 X 18 kg (Roll)</t>
  </si>
  <si>
    <t>Mulsa Universal 70 X 9 kg (Roll)</t>
  </si>
  <si>
    <t>Mutual 25/25 WP 50 X 100 gr</t>
  </si>
  <si>
    <t>NPK 16.16.16 Lao Ying 50 kg</t>
  </si>
  <si>
    <t>NPK 16.16.16 Lao Ying Biru 20 X 1 kg</t>
  </si>
  <si>
    <t>NPK 16.16.16 Lao Ying Biru 20 kg</t>
  </si>
  <si>
    <t>NPK 16.16.16 Lao Ying Biru 50 X 1 kg</t>
  </si>
  <si>
    <t>NPK 16.16.16 Lao Ying Biru 50 kg</t>
  </si>
  <si>
    <t>NPK 16.16.16 Lao Ying Pink 20 kg</t>
  </si>
  <si>
    <t>NPK 16.16.16 Lao Ying Pink 50 kg</t>
  </si>
  <si>
    <t>NPK 16.16.16+2 MPS 10 X 5 kg</t>
  </si>
  <si>
    <t>NPK 16.16.16+2 MPS 25 X 1 kg</t>
  </si>
  <si>
    <t>NPK 16.16.16+2 MPS 5 X 5 kg</t>
  </si>
  <si>
    <t>NPK 16.16.16+2 MPS 6 X 5 kg</t>
  </si>
  <si>
    <t>NPK Black Ion 20-10-20 50 kg</t>
  </si>
  <si>
    <t>NPK Multidaya 10-10-10 50 kg</t>
  </si>
  <si>
    <t>NPK Multidaya 12-12-17 25 kg</t>
  </si>
  <si>
    <t>NPK Multidaya 12-12-17 50 kg</t>
  </si>
  <si>
    <t>NPK Multiera 15-15-15 25 kg</t>
  </si>
  <si>
    <t>NPK Novatec 12-12-17 10 X 1 kg</t>
  </si>
  <si>
    <t>NPK Novatec 12-12-17 25 X 1 kg</t>
  </si>
  <si>
    <t>NPK Novatec 12-8-16 10 X 1 kg</t>
  </si>
  <si>
    <t>NPK Novatec 12-8-16 25 X 1 kg</t>
  </si>
  <si>
    <t>NPK Novatec 12-8-16 25 kg</t>
  </si>
  <si>
    <t>Nando 500 SC 50 X 100 ml</t>
  </si>
  <si>
    <t>Nemaguard 10 GR 20 X 1 kg</t>
  </si>
  <si>
    <t>Neo Foxs 200 EC 24 X 500 ml</t>
  </si>
  <si>
    <t>Neo Foxs 200 EC 40 X 250 ml</t>
  </si>
  <si>
    <t>Neptune 25 WP 50 x 50 gr</t>
  </si>
  <si>
    <t>Neptune 25 WP 8 gr</t>
  </si>
  <si>
    <t>Neshoga 10 X 4 X 25 X 3 ml (New)</t>
  </si>
  <si>
    <t>Neshoga 10 X 4 X 25 X 3 ml</t>
  </si>
  <si>
    <t>Neshoga 12 X 50 X 3 ml (S)</t>
  </si>
  <si>
    <t>Neshoga 12 X 50 X 3 ml</t>
  </si>
  <si>
    <t>Nitrea Kujang 25 kg</t>
  </si>
  <si>
    <t>Nitrea Kujang 4 X 5 kg</t>
  </si>
  <si>
    <t>Nostro 440 EC 20 X 500 ml</t>
  </si>
  <si>
    <t>Nostro 440 EC 40 X 250 ml</t>
  </si>
  <si>
    <t>Nostro 440 EC 50 X 100 ml (label biru)</t>
  </si>
  <si>
    <t>Nostro 440 EC 50 X 100 ml</t>
  </si>
  <si>
    <t>Noweed 400 OF 50 X 100 ml</t>
  </si>
  <si>
    <t>Noweed 400 OF 50 X 50 ml</t>
  </si>
  <si>
    <t>Oneshot 100 SC 40 X 250 ml</t>
  </si>
  <si>
    <t>Oneshot 100 SC 50 X 100 ml</t>
  </si>
  <si>
    <t>Onestar 275 EC 100 X 100 ml</t>
  </si>
  <si>
    <t>Onestar 275 EC 20 X 500 ml</t>
  </si>
  <si>
    <t>Onestar 275 EC 40 X 250 ml</t>
  </si>
  <si>
    <t>Onestar 275 EC 50 ml</t>
  </si>
  <si>
    <t>Oyong Hanoman 12 X 15 X 10 gr</t>
  </si>
  <si>
    <t>Oyong Hanoman 12 X 15 X 75 seed</t>
  </si>
  <si>
    <t>Padi Intani 602 20 X 1 kg</t>
  </si>
  <si>
    <t>Padi Janger IR 64 4 X 5 kg</t>
  </si>
  <si>
    <t>Padi Janger Inpari-16 4 X 5 kg</t>
  </si>
  <si>
    <t>Padi Janger Inpari-42 4 X 5 kg</t>
  </si>
  <si>
    <t>Padi Janger Membramo 4 X 5 kg</t>
  </si>
  <si>
    <t>Padi Janger Situbagendit 4 X 5 kg</t>
  </si>
  <si>
    <t>Padi Q-989 IR 64 4 X 5 kg</t>
  </si>
  <si>
    <t>Padi Q-989 Inpari 30 4 X 5 kg</t>
  </si>
  <si>
    <t>Padi Q-989 Inpari 33 4 X 5 kg</t>
  </si>
  <si>
    <t>Padi Q-989 Inpari 33 4 X 5kg</t>
  </si>
  <si>
    <t>Padi Q-989 Situbagendit 4 X 5 kg</t>
  </si>
  <si>
    <t>Paket Piribac 400 SC 50 X 100 ml + Ferancher 200 ml</t>
  </si>
  <si>
    <t>Paraqueen 276 SL Mahkota 200 ltr</t>
  </si>
  <si>
    <t>Paraqueen Mahkota 276 SL 12 X 1 ltr</t>
  </si>
  <si>
    <t>Paraqueen Mahkota 276 SL 20 ltr</t>
  </si>
  <si>
    <t>Pare Hokian 12 X 15 X 50 seed</t>
  </si>
  <si>
    <t>Paskal 50 WP 16 X 500 gr</t>
  </si>
  <si>
    <t>Pelle 50 EC 15 X 1 ltr</t>
  </si>
  <si>
    <t>Pelle 50 EC 20 X 400 ml</t>
  </si>
  <si>
    <t>Penta So-Z 505 SL 20 X 1 ltr</t>
  </si>
  <si>
    <t>Pinamec 20 EC 20 X 500 ml</t>
  </si>
  <si>
    <t>Pinamec 20 EC 40 X 250 ml</t>
  </si>
  <si>
    <t>Pinamec 20 EC 50 X 100 ml (Logo Protego)</t>
  </si>
  <si>
    <t>Pinamec 20 EC 50 X 100 ml</t>
  </si>
  <si>
    <t>Pinamec 20 EC FAST 50 X 100 ml</t>
  </si>
  <si>
    <t>Piribac 400 SC 50 X 100 ml</t>
  </si>
  <si>
    <t>Planter Bag 100 Liter 4 Handle Standard HDPE 7cm 50 X 51 cm X 50 cm</t>
  </si>
  <si>
    <t>Planter Bag 11 Liter 2 Handle Standard HDPE 4cm 150 X 24 cm X 25 cm</t>
  </si>
  <si>
    <t>Planter Bag 150 Liter 4 Handle Standard HDPE 7cm 40 X 60 cm X 54 cm</t>
  </si>
  <si>
    <t>Planter Bag 20 Liter 2 Handle Standard HDPE 4cm 150 X 32 cm X 25 cm</t>
  </si>
  <si>
    <t>Planter Bag 200 Liter 4 Handle Standard HDPE 7cm 30 X 65 cm X 60 cm</t>
  </si>
  <si>
    <t>Planter Bag 25 Liter 2 Handle Standard HDPE 4cm 150 X 34 cm X 28 cm</t>
  </si>
  <si>
    <t>Planter Bag 250 Liter 4 Handle Standard HDPE 7cm 30 X 70 cm X 66 cm</t>
  </si>
  <si>
    <t>Planter Bag 28 Liter 2 Handle Standard HDPE 4cm 150 X 30 cm X 40 cm</t>
  </si>
  <si>
    <t>Planter Bag 30 Liter 2 Handle Standard HDPE 4cm 150 X 34 cm X 33 cm</t>
  </si>
  <si>
    <t>Planter Bag 300 Liter 4 Handle Standard HDPE 7cm 20 X 80 cm X 60 cm</t>
  </si>
  <si>
    <t>Planter Bag 35 Liter 2 Handle Standard HDPE 4cm 150 X 37 cm X 33 cm</t>
  </si>
  <si>
    <t>Planter Bag 45 Liter 2 Handle Standard HDPE 4cm 100 X 38 cm X 40 cm</t>
  </si>
  <si>
    <t>Planter Bag 50 Liter 2 Handle Standard HDPE 4cm 100 X 40 cm X 40 cm</t>
  </si>
  <si>
    <t>Planter Bag 75 Liter 2 Handle Standard HDPE 7cm 50 X 46 cm X 46 cm</t>
  </si>
  <si>
    <t>Planter Bag 75 Liter 2 Handle Standard HDPE 7cm 75 X 46 cm X 46 cm</t>
  </si>
  <si>
    <t>Pointer 276 SL 20 ltr</t>
  </si>
  <si>
    <t>Pointer 276 SL 4 X 5 ltr</t>
  </si>
  <si>
    <t>Polybag Alpen 12.5/25 X 35 cm - 25 X 1 kg</t>
  </si>
  <si>
    <t>Polybag Alpen 12.5/25 X 50 cm - 25 X 1 kg</t>
  </si>
  <si>
    <t>Polybag Alpen 15/30 X 35 cm - 25 X 1 kg</t>
  </si>
  <si>
    <t>Polybag Alpen 15/30 X 40 cm - 25 X 1 kg</t>
  </si>
  <si>
    <t>Polybag Alpen 15/30 X 50 cm - 25 X 1 kg</t>
  </si>
  <si>
    <t>Polybag Alpen 17.5/35 X 40 cm - 25 X 1 kg</t>
  </si>
  <si>
    <t>Polybag Alpen 20/40 X 35 cm - 25 X 1 kg</t>
  </si>
  <si>
    <t>Polybag Alpen 20/40 X 50 cm - 25 X 1 kg</t>
  </si>
  <si>
    <t>Polybag Alpen 25/45 X 45 cm - 25 X 1 kg (tdk Terpakai)</t>
  </si>
  <si>
    <t>Polybag Alpen 25/45 X 45 cm - 25 X 1 kg</t>
  </si>
  <si>
    <t>Polybag Alpen 30/60 X 60 cm - 25 X 1 kg</t>
  </si>
  <si>
    <t>Polybag Alpen 7.5/15 X 20 cm - 25 X 1 kg</t>
  </si>
  <si>
    <t>Polybag Alpen 7.5/15 X 30 cm - 25 X 1 Kg</t>
  </si>
  <si>
    <t>Polybag Alpen 7.5/15 X 30 cm - 25 X 1 kg</t>
  </si>
  <si>
    <t>Portar 40 X 250 ml</t>
  </si>
  <si>
    <t>Portar 50 X 100 ml</t>
  </si>
  <si>
    <t>Power Grow 20 X 1 ltr</t>
  </si>
  <si>
    <t>Prima-Cel 18 EC 10 X 1 ltr</t>
  </si>
  <si>
    <t>Prima-Cel 18 EC 20 X 500 ml</t>
  </si>
  <si>
    <t>Prima-Cel 18 EC 40 X 250 ml</t>
  </si>
  <si>
    <t>Prima-Cel 18 EC 50 X 100 ml</t>
  </si>
  <si>
    <t>Profuron 600 EC 25 X 500 ml</t>
  </si>
  <si>
    <t>Profuron 600 EC 50 X 100 ml</t>
  </si>
  <si>
    <t>Pupuk Mahkota Borate 20 X 1 kg</t>
  </si>
  <si>
    <t>Pupuk Phosphate Akasia 50 kg</t>
  </si>
  <si>
    <t>Pyper 100 SC 20 X 250 ml</t>
  </si>
  <si>
    <t>Pyper 100 SC 50 X 100 ml</t>
  </si>
  <si>
    <t>Qaishar 10 WP 50 X 100 gr</t>
  </si>
  <si>
    <t>Qiumex 36 EC 100 X 50 ml</t>
  </si>
  <si>
    <t>Qiumex 36 EC 16 X 1 ltr</t>
  </si>
  <si>
    <t>Qiumex 36 EC 40 X 200 ml</t>
  </si>
  <si>
    <t>Qiumex 36 EC 50 X 100 ml</t>
  </si>
  <si>
    <t>Radix 2000 50 X 100 ml</t>
  </si>
  <si>
    <t>Raja Mulsa Hijau 50 X 310 mt</t>
  </si>
  <si>
    <t>Raja Mulsa Hijau 50 X 640 mt</t>
  </si>
  <si>
    <t>Raja Mulsa Hijau 50 x 310 mt</t>
  </si>
  <si>
    <t>Rajatrin 250 EC 10 X 1 ltr</t>
  </si>
  <si>
    <t>Rajatrin 250 EC 100 X 80 ml</t>
  </si>
  <si>
    <t>Rajatrin 250 EC 50 x 200 ml</t>
  </si>
  <si>
    <t>Ramoxone 278 SL 20 X 1 ltr</t>
  </si>
  <si>
    <t>Ramoxone 278 SL 20 ltr</t>
  </si>
  <si>
    <t>Ramoxone 278 SL 4 X 5 ltr</t>
  </si>
  <si>
    <t>Ratcell 80 P 10 X 1 kg</t>
  </si>
  <si>
    <t>Ratcell 80 P 10 X 100 X 10 gr</t>
  </si>
  <si>
    <t>Ratcell 80 P 100 X 100 gr</t>
  </si>
  <si>
    <t>Ratol 80 P 10 X 1 kg</t>
  </si>
  <si>
    <t>Redzone 276 SL 20 ltr</t>
  </si>
  <si>
    <t>Redzone 276 SL 4 X 5 ltr</t>
  </si>
  <si>
    <t>Revus 250 SC 40 X 250 ml</t>
  </si>
  <si>
    <t>Revus 250 SC 50 X 100 ml</t>
  </si>
  <si>
    <t>RhizoPlex 20 X 1 kg</t>
  </si>
  <si>
    <t>Rizeto 200 SC 50 X 100 ml</t>
  </si>
  <si>
    <t>Ronno 100 EC 100 X 100 ml</t>
  </si>
  <si>
    <t>Ronno 100 EC 20 X 400 ml</t>
  </si>
  <si>
    <t>Ronno 100 EC 40 X 200 ml</t>
  </si>
  <si>
    <t>Salsa 605 EC 20 X 1 ltr</t>
  </si>
  <si>
    <t>Salsa 605 EC 20 X 400 ml</t>
  </si>
  <si>
    <t>Salsa 605 EC 40 X 250 ml</t>
  </si>
  <si>
    <t>Saturn Plus 12 X 1 ltr</t>
  </si>
  <si>
    <t>Sengtop 535 SL 20 Ltr</t>
  </si>
  <si>
    <t>Sengtop 535 SL 20 X 1 ltr</t>
  </si>
  <si>
    <t>Siklon 5.7 WG 4 X 20 X 25 gr</t>
  </si>
  <si>
    <t>Sinachlorin 600 EC 20 X 1 ltr</t>
  </si>
  <si>
    <t>Sinachlorin 600 EC 40 X 400 ml</t>
  </si>
  <si>
    <t>Sinopest 250 EC 100 X 100 ml</t>
  </si>
  <si>
    <t>Sinopest 250 EC 40 X 250 ml</t>
  </si>
  <si>
    <t>Sortie 30/6 WP 100 X 100 gr (M2U)</t>
  </si>
  <si>
    <t>Sortie 30/6 WP 100 X 100 gr</t>
  </si>
  <si>
    <t>Sortie 30/6 WP 25 X 400 gr (M2U)</t>
  </si>
  <si>
    <t>Sortie 30/6 WP 25 X 400 gr</t>
  </si>
  <si>
    <t>Sprayer Elektrik Booster 16 ltr</t>
  </si>
  <si>
    <t>Sprayer Elektrik Nagata 16 ltr</t>
  </si>
  <si>
    <t>Sprayer Elektrik Quda Karisma 18 Ltr</t>
  </si>
  <si>
    <t>Sprayer Elektrik Quda Karisma 18 ltr</t>
  </si>
  <si>
    <t>Sprayer Geika 16 ltr</t>
  </si>
  <si>
    <t>Sprayer Geika 6 X 5 ltr</t>
  </si>
  <si>
    <t>Starkuat 135 SL 20 X 1 ltr</t>
  </si>
  <si>
    <t>Starkuat 135 SL 20 ltr</t>
  </si>
  <si>
    <t>Starkuat 135 SL 4 X 5 ltr</t>
  </si>
  <si>
    <t>Starphos 40 X 500 ml</t>
  </si>
  <si>
    <t>Sugoi 500/50 EC 100 X 100 ml</t>
  </si>
  <si>
    <t>Sugoi 500/50 EC 20 X 1 ltr</t>
  </si>
  <si>
    <t>Sugoi 500/50 EC 20 X 400 ml</t>
  </si>
  <si>
    <t>Sugoi 500/50 EC 40 X 250 ml</t>
  </si>
  <si>
    <t>Suica 50/20 WG 5 X 40 X 25 gr</t>
  </si>
  <si>
    <t>Super Ammonium Phosphate 25 kg</t>
  </si>
  <si>
    <t>Tali Kapas Cap Kelud 15 X 1 kg (Hitam)</t>
  </si>
  <si>
    <t>Tali Kapas Cap Kelud 15 X 1 kg (Putih)</t>
  </si>
  <si>
    <t>Tali Kapas Cap Kelud 28 X 500 gr (Putih)</t>
  </si>
  <si>
    <t>Tali Rafia Cap Naga 15 X 1 kg</t>
  </si>
  <si>
    <t>Tali Rafia Cap Naga 28 X 500 gr</t>
  </si>
  <si>
    <t>Tampidor 200 SL 20 X 200 ml</t>
  </si>
  <si>
    <t>Tamuldok 25 EC 20 X 250 ml</t>
  </si>
  <si>
    <t>Tamuldok 25 EC 20 X 500 ml</t>
  </si>
  <si>
    <t>Terong Bungo 12 X 20 X 5 gr</t>
  </si>
  <si>
    <t>Timun Hibrida Q-989 F1 18 X 15 X 10 gr</t>
  </si>
  <si>
    <t>Timun Renes F1 12 X 15 X 400 seed</t>
  </si>
  <si>
    <t>Timun Renes F1 12 X 15 X 450 seed</t>
  </si>
  <si>
    <t>Timun Wuku 12 x 10 x 20 gr</t>
  </si>
  <si>
    <t>Topbas 400 SC 50 ml</t>
  </si>
  <si>
    <t>Topsindo 70 WP 10 X 10 X 100 gr</t>
  </si>
  <si>
    <t>Topsindo 70 WP 25 X 100 gr</t>
  </si>
  <si>
    <t>Torso 150 EC 100 X 100 ml</t>
  </si>
  <si>
    <t>Torso 150 EC 20 X 500 ml</t>
  </si>
  <si>
    <t>Torso 150 EC 40 X 250 ml</t>
  </si>
  <si>
    <t>Tosbone 20 X 400 ml (AGM)</t>
  </si>
  <si>
    <t>Tosbone 200 EC 30 X 400 ml (M2U)</t>
  </si>
  <si>
    <t>Tosbone 200 EC 50 X 250 ml (M2U)</t>
  </si>
  <si>
    <t>Tosbone 200 EC 50 x 100 ml (M2U)</t>
  </si>
  <si>
    <t>Tosbone 200 EC 50 x 250 ml (M2U)</t>
  </si>
  <si>
    <t>Triactive 500 SL 20 X 1 ltr</t>
  </si>
  <si>
    <t>Triactive 500 SL 20 X 500 ml</t>
  </si>
  <si>
    <t>Triactive 500 SL 40 X 200 ml</t>
  </si>
  <si>
    <t>Tridium 70 WG 10 X 1 kg</t>
  </si>
  <si>
    <t>Triple XXX 20 X 1 ltr</t>
  </si>
  <si>
    <t>Tuntas 300/100 SL 16 X 1 ltr</t>
  </si>
  <si>
    <t>Valeron 200 EC 20 X 500 ml</t>
  </si>
  <si>
    <t>Vertibak 60 SP 20 X 250 gr</t>
  </si>
  <si>
    <t>Volney 80 WG 20 X 1 kg</t>
  </si>
  <si>
    <t>Walang 50 EC 20 X 400 ml</t>
  </si>
  <si>
    <t>Wall Planter 20 X 65 cm X 116 cm Isi 3 X 5</t>
  </si>
  <si>
    <t>Welchem 500 SL 40 X 250 ml</t>
  </si>
  <si>
    <t>X-Siller 550 EC 20 X 500 ml</t>
  </si>
  <si>
    <t>X-ZO 50 X 100 ml</t>
  </si>
  <si>
    <t>ZA Mahkota 50 kg</t>
  </si>
  <si>
    <t>ZA Mahkota Cina 50 kg</t>
  </si>
  <si>
    <t>ZA Mahkota Madagaskar 50 kg</t>
  </si>
  <si>
    <t>Za Cap Daun 50 kg</t>
  </si>
  <si>
    <t>Zaala 50 EC 20 X 1 ltr</t>
  </si>
  <si>
    <t>Zaala 50 EC 20 X 400 ml</t>
  </si>
  <si>
    <t>COMPARE</t>
  </si>
  <si>
    <t>supp</t>
  </si>
  <si>
    <t>x</t>
  </si>
  <si>
    <t>a</t>
  </si>
  <si>
    <t>b</t>
  </si>
  <si>
    <t>QARJU02</t>
  </si>
  <si>
    <t>AASSO02</t>
  </si>
  <si>
    <t>ABESV02</t>
  </si>
  <si>
    <t>QBULD01</t>
  </si>
  <si>
    <t>QDESA03</t>
  </si>
  <si>
    <t>CEMAC03</t>
  </si>
  <si>
    <t>CEMAC02</t>
  </si>
  <si>
    <t>AGOAL02</t>
  </si>
  <si>
    <t>AJAGU39</t>
  </si>
  <si>
    <t>AACTI04</t>
  </si>
  <si>
    <t>AAGIL02</t>
  </si>
  <si>
    <t>AAGUS02</t>
  </si>
  <si>
    <t>AAGUS01</t>
  </si>
  <si>
    <t>AAMEG01</t>
  </si>
  <si>
    <t>AAMUR02</t>
  </si>
  <si>
    <t>AAMUR01</t>
  </si>
  <si>
    <t>AANTR04</t>
  </si>
  <si>
    <t>AASIA03</t>
  </si>
  <si>
    <t>AASIA02</t>
  </si>
  <si>
    <t>AASLI01</t>
  </si>
  <si>
    <t>AATON08</t>
  </si>
  <si>
    <t>ABACT02</t>
  </si>
  <si>
    <t>ABAME03</t>
  </si>
  <si>
    <t>ABASV01</t>
  </si>
  <si>
    <t>ABAYC01</t>
  </si>
  <si>
    <t>ABIGG08</t>
  </si>
  <si>
    <t>ABIOC12</t>
  </si>
  <si>
    <t>ABIOC13</t>
  </si>
  <si>
    <t>ABIOC14</t>
  </si>
  <si>
    <t>ABION01</t>
  </si>
  <si>
    <t>CBION01</t>
  </si>
  <si>
    <t>ABION03</t>
  </si>
  <si>
    <t>ABIOS02</t>
  </si>
  <si>
    <t>ABIOS01</t>
  </si>
  <si>
    <t>ABLAC02</t>
  </si>
  <si>
    <t>ABLAC03</t>
  </si>
  <si>
    <t>ABLAS02</t>
  </si>
  <si>
    <t>CBLUE01</t>
  </si>
  <si>
    <t>ABM C02</t>
  </si>
  <si>
    <t>ABUNI01</t>
  </si>
  <si>
    <t>ACABE71</t>
  </si>
  <si>
    <t>ACABR09</t>
  </si>
  <si>
    <t>ACALC03</t>
  </si>
  <si>
    <t>ACAUL03</t>
  </si>
  <si>
    <t>ACHIE01</t>
  </si>
  <si>
    <t>ACOBR05</t>
  </si>
  <si>
    <t>ACOBR07</t>
  </si>
  <si>
    <t>ACOBR06</t>
  </si>
  <si>
    <t>ACONF02</t>
  </si>
  <si>
    <t>ACOPC03</t>
  </si>
  <si>
    <t>ACURA01</t>
  </si>
  <si>
    <t>ACURA02</t>
  </si>
  <si>
    <t>ACURA04</t>
  </si>
  <si>
    <t>QDEKA06</t>
  </si>
  <si>
    <t>ADELL03</t>
  </si>
  <si>
    <t>ADONK01</t>
  </si>
  <si>
    <t>AEM-402</t>
  </si>
  <si>
    <t>CEMAC01</t>
  </si>
  <si>
    <t>AEVER10</t>
  </si>
  <si>
    <t>AEVER11</t>
  </si>
  <si>
    <t>AFENV02</t>
  </si>
  <si>
    <t>AFENV03</t>
  </si>
  <si>
    <t>AFOLI06</t>
  </si>
  <si>
    <t>AGAPL03</t>
  </si>
  <si>
    <t>QGEMP01</t>
  </si>
  <si>
    <t>AGOLD02</t>
  </si>
  <si>
    <t>AGRAN02</t>
  </si>
  <si>
    <t>AGRAS01</t>
  </si>
  <si>
    <t>AGREE01</t>
  </si>
  <si>
    <t>AGIBR02</t>
  </si>
  <si>
    <t>AHEXA05</t>
  </si>
  <si>
    <t>AIMPE01</t>
  </si>
  <si>
    <t>AISIS01</t>
  </si>
  <si>
    <t>AJAGU30</t>
  </si>
  <si>
    <t>AJAGU29</t>
  </si>
  <si>
    <t>AJAGU38</t>
  </si>
  <si>
    <t>AJAGU116</t>
  </si>
  <si>
    <t>AJAGU103</t>
  </si>
  <si>
    <t>AKNOC02</t>
  </si>
  <si>
    <t>AKNOC03</t>
  </si>
  <si>
    <t>AKRES01</t>
  </si>
  <si>
    <t>AKUBI05</t>
  </si>
  <si>
    <t>AKUBI07</t>
  </si>
  <si>
    <t>ALANN07</t>
  </si>
  <si>
    <t>ALANN05</t>
  </si>
  <si>
    <t>ALANN06</t>
  </si>
  <si>
    <t>ALEMA01</t>
  </si>
  <si>
    <t>ALENA02</t>
  </si>
  <si>
    <t>ALENA03</t>
  </si>
  <si>
    <t>ALOGA03</t>
  </si>
  <si>
    <t>AMANO03</t>
  </si>
  <si>
    <t>AMARS03</t>
  </si>
  <si>
    <t>AMATA03</t>
  </si>
  <si>
    <t>AMEGA12</t>
  </si>
  <si>
    <t>AMEGA13</t>
  </si>
  <si>
    <t>AMETI07</t>
  </si>
  <si>
    <t>AMETI03</t>
  </si>
  <si>
    <t>AMETI05</t>
  </si>
  <si>
    <t>AMETI06</t>
  </si>
  <si>
    <t>CMETS04</t>
  </si>
  <si>
    <t>AMEXD04</t>
  </si>
  <si>
    <t>AMKP01</t>
  </si>
  <si>
    <t>CMONE01</t>
  </si>
  <si>
    <t>CMONE02</t>
  </si>
  <si>
    <t>CMONE03</t>
  </si>
  <si>
    <t>AMRQL01</t>
  </si>
  <si>
    <t>AMULS47</t>
  </si>
  <si>
    <t>AMULS55</t>
  </si>
  <si>
    <t>ANIKO02</t>
  </si>
  <si>
    <t>ANPKN04</t>
  </si>
  <si>
    <t>AOSMO01</t>
  </si>
  <si>
    <t>APACL02</t>
  </si>
  <si>
    <t>APAKE04</t>
  </si>
  <si>
    <t>APAKE05</t>
  </si>
  <si>
    <t>APAPA01</t>
  </si>
  <si>
    <t>APAPA02</t>
  </si>
  <si>
    <t>APARA03</t>
  </si>
  <si>
    <t>APERO01</t>
  </si>
  <si>
    <t>APERO02</t>
  </si>
  <si>
    <t>APINA05</t>
  </si>
  <si>
    <t>APINA04</t>
  </si>
  <si>
    <t>APITA01</t>
  </si>
  <si>
    <t>APLEN01</t>
  </si>
  <si>
    <t>APOP02</t>
  </si>
  <si>
    <t>APOP01</t>
  </si>
  <si>
    <t>CPOTT01</t>
  </si>
  <si>
    <t>CPOTT02</t>
  </si>
  <si>
    <t>APREV04</t>
  </si>
  <si>
    <t>APREV06</t>
  </si>
  <si>
    <t>APRIM12</t>
  </si>
  <si>
    <t>APRIM11</t>
  </si>
  <si>
    <t>APROG03</t>
  </si>
  <si>
    <t>APROG02</t>
  </si>
  <si>
    <t>APUPU05</t>
  </si>
  <si>
    <t>AQIUD01</t>
  </si>
  <si>
    <t>AQIUV08</t>
  </si>
  <si>
    <t>ARATG01</t>
  </si>
  <si>
    <t>ARICE03</t>
  </si>
  <si>
    <t>AROTR02</t>
  </si>
  <si>
    <t>AROUN01</t>
  </si>
  <si>
    <t>AROUN03</t>
  </si>
  <si>
    <t>AROUN04</t>
  </si>
  <si>
    <t>ARUBO01</t>
  </si>
  <si>
    <t>ASCOR01</t>
  </si>
  <si>
    <t>ASCOR02</t>
  </si>
  <si>
    <t>ASELT01</t>
  </si>
  <si>
    <t>ASIKL01</t>
  </si>
  <si>
    <t>ASINA03</t>
  </si>
  <si>
    <t>ASOFI04</t>
  </si>
  <si>
    <t>ASPYK01</t>
  </si>
  <si>
    <t>ASULF01</t>
  </si>
  <si>
    <t>ATALI09</t>
  </si>
  <si>
    <t>ATALI10</t>
  </si>
  <si>
    <t>ATANG20</t>
  </si>
  <si>
    <t>ATANG24</t>
  </si>
  <si>
    <t>CTANG02</t>
  </si>
  <si>
    <t>ATANG60</t>
  </si>
  <si>
    <t>ATERO02</t>
  </si>
  <si>
    <t>ATERO03</t>
  </si>
  <si>
    <t>ATERO14</t>
  </si>
  <si>
    <t>ATIMU03</t>
  </si>
  <si>
    <t>ATIMU05</t>
  </si>
  <si>
    <t>ATOBA01</t>
  </si>
  <si>
    <t>QTOPI02</t>
  </si>
  <si>
    <t>ATOPS02</t>
  </si>
  <si>
    <t>ATOPS04</t>
  </si>
  <si>
    <t>AUPRI04</t>
  </si>
  <si>
    <t>AVERP01</t>
  </si>
  <si>
    <t>AVIRT01</t>
  </si>
  <si>
    <t>AVIRT03</t>
  </si>
  <si>
    <t>AVIST02</t>
  </si>
  <si>
    <t>AVIST03</t>
  </si>
  <si>
    <t>QDEMO08</t>
  </si>
  <si>
    <t>QDEMO07</t>
  </si>
  <si>
    <t>QDEMO06</t>
  </si>
  <si>
    <t>ZZKAOS60</t>
  </si>
  <si>
    <t>ZZKULK16</t>
  </si>
  <si>
    <t>ZZSARU11</t>
  </si>
  <si>
    <t>ZZSARU12</t>
  </si>
  <si>
    <t>QSKIE02</t>
  </si>
  <si>
    <t>QSKIE01</t>
  </si>
  <si>
    <t>QUMBU02</t>
  </si>
  <si>
    <t>QUMBU03</t>
  </si>
  <si>
    <t>QUMBU05</t>
  </si>
  <si>
    <t>c</t>
  </si>
  <si>
    <t>d</t>
  </si>
  <si>
    <t>e</t>
  </si>
  <si>
    <t>TIDAK</t>
  </si>
  <si>
    <t>v</t>
  </si>
  <si>
    <t>f</t>
  </si>
  <si>
    <t>Gunting Gland 7</t>
  </si>
  <si>
    <t>Nama Barang</t>
  </si>
  <si>
    <t>QTY GLOBAL</t>
  </si>
  <si>
    <t>QTY SISTEM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</si>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</sst>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11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17" fontId="0" fillId="0" borderId="1" xfId="0" applyNumberFormat="1" applyBorder="1" applyAlignment="1">
      <alignment vertical="center"/>
    </xf>
    <xf numFmtId="14" fontId="0" fillId="0" borderId="0" xfId="0" applyNumberFormat="1" applyAlignment="1">
      <alignment horizontal="right"/>
    </xf>
    <xf numFmtId="9" fontId="0" fillId="0" borderId="0" xfId="1" applyFont="1"/>
    <xf numFmtId="0" fontId="3" fillId="0" borderId="0" xfId="2" applyAlignment="1"/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2" borderId="2" xfId="0" applyFont="1" applyFill="1" applyBorder="1"/>
    <xf numFmtId="1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ockopname_master_item%20(11)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7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opname_master_item (11)"/>
      <sheetName val="Sheet2"/>
      <sheetName val="Sheet1"/>
      <sheetName val="Sheet3"/>
    </sheetNames>
    <sheetDataSet>
      <sheetData sheetId="0">
        <row r="2">
          <cell r="B2">
            <v>1</v>
          </cell>
          <cell r="C2" t="str">
            <v>QAPLU01</v>
          </cell>
        </row>
        <row r="3">
          <cell r="B3">
            <v>2</v>
          </cell>
          <cell r="C3" t="str">
            <v>QAPLU01</v>
          </cell>
        </row>
        <row r="4">
          <cell r="B4">
            <v>3</v>
          </cell>
          <cell r="C4" t="str">
            <v>QABAC01</v>
          </cell>
        </row>
        <row r="5">
          <cell r="B5">
            <v>4</v>
          </cell>
          <cell r="C5" t="str">
            <v>QABAC01</v>
          </cell>
        </row>
        <row r="6">
          <cell r="B6">
            <v>5</v>
          </cell>
          <cell r="C6" t="str">
            <v>QABAC01</v>
          </cell>
        </row>
        <row r="7">
          <cell r="B7">
            <v>6</v>
          </cell>
          <cell r="C7" t="str">
            <v>QABAC01</v>
          </cell>
        </row>
        <row r="8">
          <cell r="B8">
            <v>7</v>
          </cell>
          <cell r="C8" t="str">
            <v>QABAC01</v>
          </cell>
        </row>
        <row r="9">
          <cell r="B9">
            <v>8</v>
          </cell>
          <cell r="C9" t="str">
            <v>QABAC01</v>
          </cell>
        </row>
        <row r="10">
          <cell r="B10">
            <v>9</v>
          </cell>
          <cell r="C10" t="str">
            <v>QABAC03</v>
          </cell>
        </row>
        <row r="11">
          <cell r="B11">
            <v>10</v>
          </cell>
          <cell r="C11" t="str">
            <v>QABAC03</v>
          </cell>
        </row>
        <row r="12">
          <cell r="B12">
            <v>11</v>
          </cell>
          <cell r="C12" t="str">
            <v>QABAC03</v>
          </cell>
        </row>
        <row r="13">
          <cell r="B13">
            <v>12</v>
          </cell>
          <cell r="C13" t="str">
            <v>QABAC03</v>
          </cell>
        </row>
        <row r="14">
          <cell r="B14">
            <v>13</v>
          </cell>
          <cell r="C14" t="str">
            <v>QABAC04</v>
          </cell>
        </row>
        <row r="15">
          <cell r="B15">
            <v>14</v>
          </cell>
          <cell r="C15" t="str">
            <v>QABAC04</v>
          </cell>
        </row>
        <row r="16">
          <cell r="B16">
            <v>15</v>
          </cell>
          <cell r="C16" t="str">
            <v>QABAC04</v>
          </cell>
        </row>
        <row r="17">
          <cell r="B17">
            <v>16</v>
          </cell>
          <cell r="C17" t="str">
            <v>QABAC04</v>
          </cell>
        </row>
        <row r="18">
          <cell r="B18">
            <v>17</v>
          </cell>
          <cell r="C18" t="str">
            <v>QABAC07</v>
          </cell>
        </row>
        <row r="19">
          <cell r="B19">
            <v>18</v>
          </cell>
          <cell r="C19" t="str">
            <v>QABAC07</v>
          </cell>
        </row>
        <row r="20">
          <cell r="B20">
            <v>19</v>
          </cell>
          <cell r="C20" t="str">
            <v>QABAC07</v>
          </cell>
        </row>
        <row r="21">
          <cell r="B21">
            <v>20</v>
          </cell>
          <cell r="C21" t="str">
            <v>QABAD02</v>
          </cell>
        </row>
        <row r="22">
          <cell r="B22">
            <v>21</v>
          </cell>
          <cell r="C22" t="str">
            <v>QABAD02</v>
          </cell>
        </row>
        <row r="23">
          <cell r="B23">
            <v>22</v>
          </cell>
          <cell r="C23" t="str">
            <v>QABAD01</v>
          </cell>
        </row>
        <row r="24">
          <cell r="B24">
            <v>23</v>
          </cell>
          <cell r="C24" t="str">
            <v>QABAD01</v>
          </cell>
        </row>
        <row r="25">
          <cell r="B25">
            <v>24</v>
          </cell>
          <cell r="C25" t="str">
            <v>QABEN01</v>
          </cell>
        </row>
        <row r="26">
          <cell r="B26">
            <v>25</v>
          </cell>
          <cell r="C26" t="str">
            <v>QABEN01</v>
          </cell>
        </row>
        <row r="27">
          <cell r="B27">
            <v>26</v>
          </cell>
          <cell r="C27" t="str">
            <v>QABEN02</v>
          </cell>
        </row>
        <row r="28">
          <cell r="B28">
            <v>27</v>
          </cell>
          <cell r="C28" t="str">
            <v>QABEN02</v>
          </cell>
        </row>
        <row r="29">
          <cell r="B29">
            <v>28</v>
          </cell>
          <cell r="C29" t="str">
            <v>QABOJ02</v>
          </cell>
        </row>
        <row r="30">
          <cell r="B30">
            <v>29</v>
          </cell>
          <cell r="C30" t="str">
            <v>QABOJ02</v>
          </cell>
        </row>
        <row r="31">
          <cell r="B31">
            <v>30</v>
          </cell>
          <cell r="C31" t="str">
            <v>QABOJ02</v>
          </cell>
        </row>
        <row r="32">
          <cell r="B32">
            <v>31</v>
          </cell>
          <cell r="C32" t="str">
            <v>QABOJ01</v>
          </cell>
        </row>
        <row r="33">
          <cell r="B33">
            <v>32</v>
          </cell>
          <cell r="C33" t="str">
            <v>QABOJ01</v>
          </cell>
        </row>
        <row r="34">
          <cell r="B34">
            <v>33</v>
          </cell>
          <cell r="C34" t="str">
            <v>QABOJ01</v>
          </cell>
        </row>
        <row r="35">
          <cell r="B35">
            <v>34</v>
          </cell>
          <cell r="C35" t="str">
            <v>QACAP02</v>
          </cell>
        </row>
        <row r="36">
          <cell r="B36">
            <v>35</v>
          </cell>
          <cell r="C36" t="str">
            <v>QACAP02</v>
          </cell>
        </row>
        <row r="37">
          <cell r="B37">
            <v>36</v>
          </cell>
          <cell r="C37" t="str">
            <v>QACAP02</v>
          </cell>
        </row>
        <row r="38">
          <cell r="B38">
            <v>37</v>
          </cell>
          <cell r="C38" t="str">
            <v>QACAP02</v>
          </cell>
        </row>
        <row r="39">
          <cell r="B39">
            <v>38</v>
          </cell>
          <cell r="C39" t="str">
            <v>QACAP02</v>
          </cell>
        </row>
        <row r="40">
          <cell r="B40">
            <v>39</v>
          </cell>
          <cell r="C40" t="str">
            <v>QACCU06</v>
          </cell>
        </row>
        <row r="41">
          <cell r="B41">
            <v>40</v>
          </cell>
          <cell r="C41" t="str">
            <v>AACCU01</v>
          </cell>
        </row>
        <row r="42">
          <cell r="B42">
            <v>41</v>
          </cell>
          <cell r="C42" t="str">
            <v>QACEO02</v>
          </cell>
        </row>
        <row r="43">
          <cell r="B43">
            <v>42</v>
          </cell>
          <cell r="C43" t="str">
            <v>QACEO02</v>
          </cell>
        </row>
        <row r="44">
          <cell r="B44">
            <v>43</v>
          </cell>
          <cell r="C44" t="str">
            <v>QACEO04</v>
          </cell>
        </row>
        <row r="45">
          <cell r="B45">
            <v>44</v>
          </cell>
          <cell r="C45" t="str">
            <v>QACEO04</v>
          </cell>
        </row>
        <row r="46">
          <cell r="B46">
            <v>45</v>
          </cell>
          <cell r="C46" t="str">
            <v>QACL02</v>
          </cell>
        </row>
        <row r="47">
          <cell r="B47">
            <v>46</v>
          </cell>
          <cell r="C47" t="str">
            <v>QACL01</v>
          </cell>
        </row>
        <row r="48">
          <cell r="B48">
            <v>47</v>
          </cell>
          <cell r="C48" t="str">
            <v>QACRO01</v>
          </cell>
        </row>
        <row r="49">
          <cell r="B49">
            <v>48</v>
          </cell>
          <cell r="C49" t="str">
            <v>QACRO01</v>
          </cell>
        </row>
        <row r="50">
          <cell r="B50">
            <v>49</v>
          </cell>
          <cell r="C50" t="str">
            <v>QACRO03</v>
          </cell>
        </row>
        <row r="51">
          <cell r="B51">
            <v>50</v>
          </cell>
          <cell r="C51" t="str">
            <v>QACRO03</v>
          </cell>
        </row>
        <row r="52">
          <cell r="B52">
            <v>51</v>
          </cell>
          <cell r="C52" t="str">
            <v>QACTI04</v>
          </cell>
        </row>
        <row r="53">
          <cell r="B53">
            <v>52</v>
          </cell>
          <cell r="C53" t="str">
            <v>QACTI04</v>
          </cell>
        </row>
        <row r="54">
          <cell r="B54">
            <v>53</v>
          </cell>
          <cell r="C54" t="str">
            <v>QACTI04</v>
          </cell>
        </row>
        <row r="55">
          <cell r="B55">
            <v>54</v>
          </cell>
          <cell r="C55" t="str">
            <v>QACTI03</v>
          </cell>
        </row>
        <row r="56">
          <cell r="B56">
            <v>55</v>
          </cell>
          <cell r="C56" t="str">
            <v>QACTI03</v>
          </cell>
        </row>
        <row r="57">
          <cell r="B57">
            <v>56</v>
          </cell>
          <cell r="C57" t="str">
            <v>QACTI03</v>
          </cell>
        </row>
        <row r="58">
          <cell r="B58">
            <v>57</v>
          </cell>
          <cell r="C58" t="str">
            <v>QACTI03</v>
          </cell>
        </row>
        <row r="59">
          <cell r="B59">
            <v>58</v>
          </cell>
          <cell r="C59" t="str">
            <v>QADRI02</v>
          </cell>
        </row>
        <row r="60">
          <cell r="B60">
            <v>59</v>
          </cell>
          <cell r="C60" t="str">
            <v>QADRI02</v>
          </cell>
        </row>
        <row r="61">
          <cell r="B61">
            <v>60</v>
          </cell>
          <cell r="C61" t="str">
            <v>QADRI01</v>
          </cell>
        </row>
        <row r="62">
          <cell r="B62">
            <v>61</v>
          </cell>
          <cell r="C62" t="str">
            <v>QAFON04</v>
          </cell>
        </row>
        <row r="63">
          <cell r="B63">
            <v>62</v>
          </cell>
          <cell r="C63" t="str">
            <v>QAFON03</v>
          </cell>
        </row>
        <row r="64">
          <cell r="B64">
            <v>63</v>
          </cell>
          <cell r="C64" t="str">
            <v>QAFON01</v>
          </cell>
        </row>
        <row r="65">
          <cell r="B65">
            <v>64</v>
          </cell>
          <cell r="C65" t="str">
            <v>QAFON01</v>
          </cell>
        </row>
        <row r="66">
          <cell r="B66">
            <v>65</v>
          </cell>
          <cell r="C66" t="str">
            <v>QAFON01</v>
          </cell>
        </row>
        <row r="67">
          <cell r="B67">
            <v>66</v>
          </cell>
          <cell r="C67" t="str">
            <v>QAFON02</v>
          </cell>
        </row>
        <row r="68">
          <cell r="B68">
            <v>67</v>
          </cell>
          <cell r="C68" t="str">
            <v>AAGIL02</v>
          </cell>
        </row>
        <row r="69">
          <cell r="B69">
            <v>68</v>
          </cell>
          <cell r="C69" t="str">
            <v>QAGRI06</v>
          </cell>
        </row>
        <row r="70">
          <cell r="B70">
            <v>69</v>
          </cell>
          <cell r="C70" t="str">
            <v>QAGRI07</v>
          </cell>
        </row>
        <row r="71">
          <cell r="B71">
            <v>70</v>
          </cell>
          <cell r="C71" t="str">
            <v>QAGRI07</v>
          </cell>
        </row>
        <row r="72">
          <cell r="B72">
            <v>71</v>
          </cell>
          <cell r="C72" t="str">
            <v>QAGRI07</v>
          </cell>
        </row>
        <row r="73">
          <cell r="B73">
            <v>72</v>
          </cell>
          <cell r="C73" t="str">
            <v>QAGRI04</v>
          </cell>
        </row>
        <row r="74">
          <cell r="B74">
            <v>73</v>
          </cell>
          <cell r="C74" t="str">
            <v>QAGRI04</v>
          </cell>
        </row>
        <row r="75">
          <cell r="B75">
            <v>74</v>
          </cell>
          <cell r="C75" t="str">
            <v>QAGRI04</v>
          </cell>
        </row>
        <row r="76">
          <cell r="B76">
            <v>75</v>
          </cell>
          <cell r="C76" t="str">
            <v>QAGRI04</v>
          </cell>
        </row>
        <row r="77">
          <cell r="B77">
            <v>76</v>
          </cell>
          <cell r="C77" t="str">
            <v>QAGRI04</v>
          </cell>
        </row>
        <row r="78">
          <cell r="B78">
            <v>77</v>
          </cell>
          <cell r="C78" t="str">
            <v>QAGRI04</v>
          </cell>
        </row>
        <row r="79">
          <cell r="B79">
            <v>78</v>
          </cell>
          <cell r="C79" t="str">
            <v>QAGRI04</v>
          </cell>
        </row>
        <row r="80">
          <cell r="B80">
            <v>79</v>
          </cell>
          <cell r="C80" t="str">
            <v>QAGRO02</v>
          </cell>
        </row>
        <row r="81">
          <cell r="B81">
            <v>80</v>
          </cell>
          <cell r="C81" t="str">
            <v>QAGRO02</v>
          </cell>
        </row>
        <row r="82">
          <cell r="B82">
            <v>81</v>
          </cell>
          <cell r="C82" t="str">
            <v>QAGRO02</v>
          </cell>
        </row>
        <row r="83">
          <cell r="B83">
            <v>82</v>
          </cell>
          <cell r="C83" t="str">
            <v>QAGRO02</v>
          </cell>
        </row>
        <row r="84">
          <cell r="B84">
            <v>83</v>
          </cell>
          <cell r="C84" t="str">
            <v>AAGUS02</v>
          </cell>
        </row>
        <row r="85">
          <cell r="B85">
            <v>84</v>
          </cell>
          <cell r="C85" t="str">
            <v>AAGUS02</v>
          </cell>
        </row>
        <row r="86">
          <cell r="B86">
            <v>85</v>
          </cell>
          <cell r="C86" t="str">
            <v>AAGUS02</v>
          </cell>
        </row>
        <row r="87">
          <cell r="B87">
            <v>86</v>
          </cell>
          <cell r="C87" t="str">
            <v>AAGUS02</v>
          </cell>
        </row>
        <row r="88">
          <cell r="B88">
            <v>87</v>
          </cell>
          <cell r="C88" t="str">
            <v>AAGUS01</v>
          </cell>
        </row>
        <row r="89">
          <cell r="B89">
            <v>88</v>
          </cell>
          <cell r="C89" t="str">
            <v>AAGUS01</v>
          </cell>
        </row>
        <row r="90">
          <cell r="B90">
            <v>89</v>
          </cell>
          <cell r="C90" t="str">
            <v>AAGUS01</v>
          </cell>
        </row>
        <row r="91">
          <cell r="B91">
            <v>90</v>
          </cell>
          <cell r="C91" t="str">
            <v>AAGUS01</v>
          </cell>
        </row>
        <row r="92">
          <cell r="B92">
            <v>91</v>
          </cell>
          <cell r="C92" t="str">
            <v>AAGUS01</v>
          </cell>
        </row>
        <row r="93">
          <cell r="B93">
            <v>92</v>
          </cell>
          <cell r="C93" t="str">
            <v>QAGXA02</v>
          </cell>
        </row>
        <row r="94">
          <cell r="B94">
            <v>93</v>
          </cell>
          <cell r="C94" t="str">
            <v>QAGXA02</v>
          </cell>
        </row>
        <row r="95">
          <cell r="B95">
            <v>94</v>
          </cell>
          <cell r="C95" t="str">
            <v>QAGXA01</v>
          </cell>
        </row>
        <row r="96">
          <cell r="B96">
            <v>95</v>
          </cell>
          <cell r="C96" t="str">
            <v>QAGXA01</v>
          </cell>
        </row>
        <row r="97">
          <cell r="B97">
            <v>96</v>
          </cell>
          <cell r="C97" t="str">
            <v>QAKAL01</v>
          </cell>
        </row>
        <row r="98">
          <cell r="B98">
            <v>97</v>
          </cell>
          <cell r="C98" t="str">
            <v>QAKAL01</v>
          </cell>
        </row>
        <row r="99">
          <cell r="B99">
            <v>98</v>
          </cell>
          <cell r="C99" t="str">
            <v>QAKAL02</v>
          </cell>
        </row>
        <row r="100">
          <cell r="B100">
            <v>99</v>
          </cell>
          <cell r="C100" t="str">
            <v>QAKAL03</v>
          </cell>
        </row>
        <row r="101">
          <cell r="B101">
            <v>100</v>
          </cell>
          <cell r="C101" t="str">
            <v>QAKRO02</v>
          </cell>
        </row>
        <row r="102">
          <cell r="B102">
            <v>101</v>
          </cell>
          <cell r="C102" t="str">
            <v>QAKRO02</v>
          </cell>
        </row>
        <row r="103">
          <cell r="B103">
            <v>102</v>
          </cell>
          <cell r="C103" t="str">
            <v>QAKRO03</v>
          </cell>
        </row>
        <row r="104">
          <cell r="B104">
            <v>103</v>
          </cell>
          <cell r="C104" t="str">
            <v>QAKRO01</v>
          </cell>
        </row>
        <row r="105">
          <cell r="B105">
            <v>104</v>
          </cell>
          <cell r="C105" t="str">
            <v>QAKRO01</v>
          </cell>
        </row>
        <row r="106">
          <cell r="B106">
            <v>105</v>
          </cell>
          <cell r="C106" t="str">
            <v>QALAT07</v>
          </cell>
        </row>
        <row r="107">
          <cell r="B107">
            <v>106</v>
          </cell>
          <cell r="C107" t="str">
            <v>QALAT21</v>
          </cell>
        </row>
        <row r="108">
          <cell r="B108">
            <v>107</v>
          </cell>
          <cell r="C108" t="str">
            <v>QALAT06</v>
          </cell>
        </row>
        <row r="109">
          <cell r="B109">
            <v>108</v>
          </cell>
          <cell r="C109" t="str">
            <v>QALAT19</v>
          </cell>
        </row>
        <row r="110">
          <cell r="B110">
            <v>109</v>
          </cell>
          <cell r="C110" t="str">
            <v>QALAT20</v>
          </cell>
        </row>
        <row r="111">
          <cell r="B111">
            <v>110</v>
          </cell>
          <cell r="C111" t="str">
            <v>QALAT16</v>
          </cell>
        </row>
        <row r="112">
          <cell r="B112">
            <v>111</v>
          </cell>
          <cell r="C112" t="str">
            <v>QALAT15</v>
          </cell>
        </row>
        <row r="113">
          <cell r="B113">
            <v>112</v>
          </cell>
          <cell r="C113" t="str">
            <v>QALAT23</v>
          </cell>
        </row>
        <row r="114">
          <cell r="B114">
            <v>113</v>
          </cell>
          <cell r="C114" t="str">
            <v>QALAT18</v>
          </cell>
        </row>
        <row r="115">
          <cell r="B115">
            <v>114</v>
          </cell>
          <cell r="C115" t="str">
            <v>QALFA01</v>
          </cell>
        </row>
        <row r="116">
          <cell r="B116">
            <v>115</v>
          </cell>
          <cell r="C116" t="str">
            <v>QALFA01</v>
          </cell>
        </row>
        <row r="117">
          <cell r="B117">
            <v>116</v>
          </cell>
          <cell r="C117" t="str">
            <v>QALFA01</v>
          </cell>
        </row>
        <row r="118">
          <cell r="B118">
            <v>117</v>
          </cell>
          <cell r="C118" t="str">
            <v>QALFA01</v>
          </cell>
        </row>
        <row r="119">
          <cell r="B119">
            <v>118</v>
          </cell>
          <cell r="C119" t="str">
            <v>QALFA02</v>
          </cell>
        </row>
        <row r="120">
          <cell r="B120">
            <v>119</v>
          </cell>
          <cell r="C120" t="str">
            <v>QALFA02</v>
          </cell>
        </row>
        <row r="121">
          <cell r="B121">
            <v>120</v>
          </cell>
          <cell r="C121" t="str">
            <v>QALFA02</v>
          </cell>
        </row>
        <row r="122">
          <cell r="B122">
            <v>121</v>
          </cell>
          <cell r="C122" t="str">
            <v>QALFA02</v>
          </cell>
        </row>
        <row r="123">
          <cell r="B123">
            <v>122</v>
          </cell>
          <cell r="C123" t="str">
            <v>QALFA04</v>
          </cell>
        </row>
        <row r="124">
          <cell r="B124">
            <v>123</v>
          </cell>
          <cell r="C124" t="str">
            <v>QALFA04</v>
          </cell>
        </row>
        <row r="125">
          <cell r="B125">
            <v>124</v>
          </cell>
          <cell r="C125" t="str">
            <v>QALFA04</v>
          </cell>
        </row>
        <row r="126">
          <cell r="B126">
            <v>125</v>
          </cell>
          <cell r="C126" t="str">
            <v>QALIK01</v>
          </cell>
        </row>
        <row r="127">
          <cell r="B127">
            <v>126</v>
          </cell>
          <cell r="C127" t="str">
            <v>QALIK01</v>
          </cell>
        </row>
        <row r="128">
          <cell r="B128">
            <v>127</v>
          </cell>
          <cell r="C128" t="str">
            <v>QALIK01</v>
          </cell>
        </row>
        <row r="129">
          <cell r="B129">
            <v>128</v>
          </cell>
          <cell r="C129" t="str">
            <v>QALIK01</v>
          </cell>
        </row>
        <row r="130">
          <cell r="B130">
            <v>129</v>
          </cell>
          <cell r="C130" t="str">
            <v>QALIK01</v>
          </cell>
        </row>
        <row r="131">
          <cell r="B131">
            <v>130</v>
          </cell>
          <cell r="C131" t="str">
            <v>QALIK02</v>
          </cell>
        </row>
        <row r="132">
          <cell r="B132">
            <v>131</v>
          </cell>
          <cell r="C132" t="str">
            <v>QALIK02</v>
          </cell>
        </row>
        <row r="133">
          <cell r="B133">
            <v>132</v>
          </cell>
          <cell r="C133" t="str">
            <v>QALIK02</v>
          </cell>
        </row>
        <row r="134">
          <cell r="B134">
            <v>133</v>
          </cell>
          <cell r="C134" t="str">
            <v>QALIK02</v>
          </cell>
        </row>
        <row r="135">
          <cell r="B135">
            <v>134</v>
          </cell>
          <cell r="C135" t="str">
            <v>QALIK02</v>
          </cell>
        </row>
        <row r="136">
          <cell r="B136">
            <v>135</v>
          </cell>
          <cell r="C136" t="str">
            <v>QALIK03</v>
          </cell>
        </row>
        <row r="137">
          <cell r="B137">
            <v>136</v>
          </cell>
          <cell r="C137" t="str">
            <v>QALIK03</v>
          </cell>
        </row>
        <row r="138">
          <cell r="B138">
            <v>137</v>
          </cell>
          <cell r="C138" t="str">
            <v>QALIK03</v>
          </cell>
        </row>
        <row r="139">
          <cell r="B139">
            <v>138</v>
          </cell>
          <cell r="C139" t="str">
            <v>QALMI07</v>
          </cell>
        </row>
        <row r="140">
          <cell r="B140">
            <v>139</v>
          </cell>
          <cell r="C140" t="str">
            <v>QALMI06</v>
          </cell>
        </row>
        <row r="141">
          <cell r="B141">
            <v>140</v>
          </cell>
          <cell r="C141" t="str">
            <v>QALMI05</v>
          </cell>
        </row>
        <row r="142">
          <cell r="B142">
            <v>141</v>
          </cell>
          <cell r="C142" t="str">
            <v>QAMAB01</v>
          </cell>
        </row>
        <row r="143">
          <cell r="B143">
            <v>142</v>
          </cell>
          <cell r="C143" t="str">
            <v>QAMAB01</v>
          </cell>
        </row>
        <row r="144">
          <cell r="B144">
            <v>143</v>
          </cell>
          <cell r="C144" t="str">
            <v>QAMAB01</v>
          </cell>
        </row>
        <row r="145">
          <cell r="B145">
            <v>144</v>
          </cell>
          <cell r="C145" t="str">
            <v>QAMAB01</v>
          </cell>
        </row>
        <row r="146">
          <cell r="B146">
            <v>145</v>
          </cell>
          <cell r="C146" t="str">
            <v>QAMAB02</v>
          </cell>
        </row>
        <row r="147">
          <cell r="B147">
            <v>146</v>
          </cell>
          <cell r="C147" t="str">
            <v>QAMAB02</v>
          </cell>
        </row>
        <row r="148">
          <cell r="B148">
            <v>147</v>
          </cell>
          <cell r="C148" t="str">
            <v>QAMAB02</v>
          </cell>
        </row>
        <row r="149">
          <cell r="B149">
            <v>148</v>
          </cell>
          <cell r="C149" t="str">
            <v>QAMAB02</v>
          </cell>
        </row>
        <row r="150">
          <cell r="B150">
            <v>149</v>
          </cell>
          <cell r="C150" t="str">
            <v>QAMAB02</v>
          </cell>
        </row>
        <row r="151">
          <cell r="B151">
            <v>150</v>
          </cell>
          <cell r="C151" t="str">
            <v>QAMAB02</v>
          </cell>
        </row>
        <row r="152">
          <cell r="B152">
            <v>151</v>
          </cell>
          <cell r="C152" t="str">
            <v>AAMAZ01</v>
          </cell>
        </row>
        <row r="153">
          <cell r="B153">
            <v>152</v>
          </cell>
          <cell r="C153" t="str">
            <v>QAMBE02</v>
          </cell>
        </row>
        <row r="154">
          <cell r="B154">
            <v>153</v>
          </cell>
          <cell r="C154" t="str">
            <v>QAMBE01</v>
          </cell>
        </row>
        <row r="155">
          <cell r="B155">
            <v>154</v>
          </cell>
          <cell r="C155" t="str">
            <v>QAMBE01</v>
          </cell>
        </row>
        <row r="156">
          <cell r="B156">
            <v>155</v>
          </cell>
          <cell r="C156" t="str">
            <v>QAMCO19</v>
          </cell>
        </row>
        <row r="157">
          <cell r="B157">
            <v>156</v>
          </cell>
          <cell r="C157" t="str">
            <v>QAMCO17</v>
          </cell>
        </row>
        <row r="158">
          <cell r="B158">
            <v>157</v>
          </cell>
          <cell r="C158" t="str">
            <v>QAMCO17</v>
          </cell>
        </row>
        <row r="159">
          <cell r="B159">
            <v>158</v>
          </cell>
          <cell r="C159" t="str">
            <v>QAMCO17</v>
          </cell>
        </row>
        <row r="160">
          <cell r="B160">
            <v>159</v>
          </cell>
          <cell r="C160" t="str">
            <v>QAMCO18</v>
          </cell>
        </row>
        <row r="161">
          <cell r="B161">
            <v>160</v>
          </cell>
          <cell r="C161" t="str">
            <v>CAMCO01</v>
          </cell>
        </row>
        <row r="162">
          <cell r="B162">
            <v>161</v>
          </cell>
          <cell r="C162" t="str">
            <v>CAMCO04</v>
          </cell>
        </row>
        <row r="163">
          <cell r="B163">
            <v>162</v>
          </cell>
          <cell r="C163" t="str">
            <v>CAMCO02</v>
          </cell>
        </row>
        <row r="164">
          <cell r="B164">
            <v>163</v>
          </cell>
          <cell r="C164" t="str">
            <v>AAMEG01</v>
          </cell>
        </row>
        <row r="165">
          <cell r="B165">
            <v>164</v>
          </cell>
          <cell r="C165" t="str">
            <v>AAMEG01</v>
          </cell>
        </row>
        <row r="166">
          <cell r="B166">
            <v>165</v>
          </cell>
          <cell r="C166" t="str">
            <v>AAMEG01</v>
          </cell>
        </row>
        <row r="167">
          <cell r="B167">
            <v>166</v>
          </cell>
          <cell r="C167" t="str">
            <v>AAMIC01</v>
          </cell>
        </row>
        <row r="168">
          <cell r="B168">
            <v>167</v>
          </cell>
          <cell r="C168" t="str">
            <v>AAMIN01</v>
          </cell>
        </row>
        <row r="169">
          <cell r="B169">
            <v>168</v>
          </cell>
          <cell r="C169" t="str">
            <v>QAMIN05</v>
          </cell>
        </row>
        <row r="170">
          <cell r="B170">
            <v>169</v>
          </cell>
          <cell r="C170" t="str">
            <v>QAMIN05</v>
          </cell>
        </row>
        <row r="171">
          <cell r="B171">
            <v>170</v>
          </cell>
          <cell r="C171" t="str">
            <v>QAMIN04</v>
          </cell>
        </row>
        <row r="172">
          <cell r="B172">
            <v>171</v>
          </cell>
          <cell r="C172" t="str">
            <v>QAMIN04</v>
          </cell>
        </row>
        <row r="173">
          <cell r="B173">
            <v>172</v>
          </cell>
          <cell r="C173" t="str">
            <v>QAMIN04</v>
          </cell>
        </row>
        <row r="174">
          <cell r="B174">
            <v>173</v>
          </cell>
          <cell r="C174" t="str">
            <v>AAMIN04</v>
          </cell>
        </row>
        <row r="175">
          <cell r="B175">
            <v>174</v>
          </cell>
          <cell r="C175" t="str">
            <v>QAMIR01</v>
          </cell>
        </row>
        <row r="176">
          <cell r="B176">
            <v>175</v>
          </cell>
          <cell r="C176" t="str">
            <v>QAMIR01</v>
          </cell>
        </row>
        <row r="177">
          <cell r="B177">
            <v>176</v>
          </cell>
          <cell r="C177" t="str">
            <v>QAMIS01</v>
          </cell>
        </row>
        <row r="178">
          <cell r="B178">
            <v>177</v>
          </cell>
          <cell r="C178" t="str">
            <v>QAMIS01</v>
          </cell>
        </row>
        <row r="179">
          <cell r="B179">
            <v>178</v>
          </cell>
          <cell r="C179" t="str">
            <v>QAMIS01</v>
          </cell>
        </row>
        <row r="180">
          <cell r="B180">
            <v>179</v>
          </cell>
          <cell r="C180" t="str">
            <v>QAMIS03</v>
          </cell>
        </row>
        <row r="181">
          <cell r="B181">
            <v>180</v>
          </cell>
          <cell r="C181" t="str">
            <v>QAMIS03</v>
          </cell>
        </row>
        <row r="182">
          <cell r="B182">
            <v>181</v>
          </cell>
          <cell r="C182" t="str">
            <v>QAMIS03</v>
          </cell>
        </row>
        <row r="183">
          <cell r="B183">
            <v>182</v>
          </cell>
          <cell r="C183" t="str">
            <v>QAMIS03</v>
          </cell>
        </row>
        <row r="184">
          <cell r="B184">
            <v>183</v>
          </cell>
          <cell r="C184" t="str">
            <v>QAMIS03</v>
          </cell>
        </row>
        <row r="185">
          <cell r="B185">
            <v>184</v>
          </cell>
          <cell r="C185" t="str">
            <v>QAMIS03</v>
          </cell>
        </row>
        <row r="186">
          <cell r="B186">
            <v>185</v>
          </cell>
          <cell r="C186" t="str">
            <v>QAMIS03</v>
          </cell>
        </row>
        <row r="187">
          <cell r="B187">
            <v>186</v>
          </cell>
          <cell r="C187" t="str">
            <v>QAMIS02</v>
          </cell>
        </row>
        <row r="188">
          <cell r="B188">
            <v>187</v>
          </cell>
          <cell r="C188" t="str">
            <v>QAMIS02</v>
          </cell>
        </row>
        <row r="189">
          <cell r="B189">
            <v>188</v>
          </cell>
          <cell r="C189" t="str">
            <v>QAMIS02</v>
          </cell>
        </row>
        <row r="190">
          <cell r="B190">
            <v>189</v>
          </cell>
          <cell r="C190" t="str">
            <v>QAMIS02</v>
          </cell>
        </row>
        <row r="191">
          <cell r="B191">
            <v>190</v>
          </cell>
          <cell r="C191" t="str">
            <v>QAMIS02</v>
          </cell>
        </row>
        <row r="192">
          <cell r="B192">
            <v>191</v>
          </cell>
          <cell r="C192" t="str">
            <v>QAMIS02</v>
          </cell>
        </row>
        <row r="193">
          <cell r="B193">
            <v>192</v>
          </cell>
          <cell r="C193" t="str">
            <v>QAMIT01</v>
          </cell>
        </row>
        <row r="194">
          <cell r="B194">
            <v>193</v>
          </cell>
          <cell r="C194" t="str">
            <v>AAMOL01</v>
          </cell>
        </row>
        <row r="195">
          <cell r="B195">
            <v>194</v>
          </cell>
          <cell r="C195" t="str">
            <v>AAMOL01</v>
          </cell>
        </row>
        <row r="196">
          <cell r="B196">
            <v>195</v>
          </cell>
          <cell r="C196" t="str">
            <v>AAMOL01</v>
          </cell>
        </row>
        <row r="197">
          <cell r="B197">
            <v>196</v>
          </cell>
          <cell r="C197" t="str">
            <v>AAMOL01</v>
          </cell>
        </row>
        <row r="198">
          <cell r="B198">
            <v>197</v>
          </cell>
          <cell r="C198" t="str">
            <v>AAMOL01</v>
          </cell>
        </row>
        <row r="199">
          <cell r="B199">
            <v>198</v>
          </cell>
          <cell r="C199" t="str">
            <v>AAMOL02</v>
          </cell>
        </row>
        <row r="200">
          <cell r="B200">
            <v>199</v>
          </cell>
          <cell r="C200" t="str">
            <v>AAMOL02</v>
          </cell>
        </row>
        <row r="201">
          <cell r="B201">
            <v>200</v>
          </cell>
          <cell r="C201" t="str">
            <v>AAMOL02</v>
          </cell>
        </row>
        <row r="202">
          <cell r="B202">
            <v>201</v>
          </cell>
          <cell r="C202" t="str">
            <v>QAMPA02</v>
          </cell>
        </row>
        <row r="203">
          <cell r="B203">
            <v>202</v>
          </cell>
          <cell r="C203" t="str">
            <v>QAMPA02</v>
          </cell>
        </row>
        <row r="204">
          <cell r="B204">
            <v>203</v>
          </cell>
          <cell r="C204" t="str">
            <v>QAMPA02</v>
          </cell>
        </row>
        <row r="205">
          <cell r="B205">
            <v>204</v>
          </cell>
          <cell r="C205" t="str">
            <v>QAMPA01</v>
          </cell>
        </row>
        <row r="206">
          <cell r="B206">
            <v>205</v>
          </cell>
          <cell r="C206" t="str">
            <v>QAMPA01</v>
          </cell>
        </row>
        <row r="207">
          <cell r="B207">
            <v>206</v>
          </cell>
          <cell r="C207" t="str">
            <v>QAMPA01</v>
          </cell>
        </row>
        <row r="208">
          <cell r="B208">
            <v>207</v>
          </cell>
          <cell r="C208" t="str">
            <v>QAMPA01</v>
          </cell>
        </row>
        <row r="209">
          <cell r="B209">
            <v>208</v>
          </cell>
          <cell r="C209" t="str">
            <v>QAMPA03</v>
          </cell>
        </row>
        <row r="210">
          <cell r="B210">
            <v>209</v>
          </cell>
          <cell r="C210" t="str">
            <v>QAMPA03</v>
          </cell>
        </row>
        <row r="211">
          <cell r="B211">
            <v>210</v>
          </cell>
          <cell r="C211" t="str">
            <v>AAMUR02</v>
          </cell>
        </row>
        <row r="212">
          <cell r="B212">
            <v>211</v>
          </cell>
          <cell r="C212" t="str">
            <v>AAMUR01</v>
          </cell>
        </row>
        <row r="213">
          <cell r="B213">
            <v>212</v>
          </cell>
          <cell r="C213" t="str">
            <v>AAMUR01</v>
          </cell>
        </row>
        <row r="214">
          <cell r="B214">
            <v>213</v>
          </cell>
          <cell r="C214" t="str">
            <v>QANDR03</v>
          </cell>
        </row>
        <row r="215">
          <cell r="B215">
            <v>214</v>
          </cell>
          <cell r="C215" t="str">
            <v>QANTR01</v>
          </cell>
        </row>
        <row r="216">
          <cell r="B216">
            <v>215</v>
          </cell>
          <cell r="C216" t="str">
            <v>QANTR02</v>
          </cell>
        </row>
        <row r="217">
          <cell r="B217">
            <v>216</v>
          </cell>
          <cell r="C217" t="str">
            <v>QANTR03</v>
          </cell>
        </row>
        <row r="218">
          <cell r="B218">
            <v>217</v>
          </cell>
          <cell r="C218" t="str">
            <v>AANTR04</v>
          </cell>
        </row>
        <row r="219">
          <cell r="B219">
            <v>218</v>
          </cell>
          <cell r="C219" t="str">
            <v>QANVI01</v>
          </cell>
        </row>
        <row r="220">
          <cell r="B220">
            <v>219</v>
          </cell>
          <cell r="C220" t="str">
            <v>QANVI02</v>
          </cell>
        </row>
        <row r="221">
          <cell r="B221">
            <v>220</v>
          </cell>
          <cell r="C221" t="str">
            <v>QAPPL01</v>
          </cell>
        </row>
        <row r="222">
          <cell r="B222">
            <v>221</v>
          </cell>
          <cell r="C222" t="str">
            <v>QAPPL01</v>
          </cell>
        </row>
        <row r="223">
          <cell r="B223">
            <v>222</v>
          </cell>
          <cell r="C223" t="str">
            <v>QARCA01</v>
          </cell>
        </row>
        <row r="224">
          <cell r="B224">
            <v>223</v>
          </cell>
          <cell r="C224" t="str">
            <v>QARCA01</v>
          </cell>
        </row>
        <row r="225">
          <cell r="B225">
            <v>224</v>
          </cell>
          <cell r="C225" t="str">
            <v>QARCA01</v>
          </cell>
        </row>
        <row r="226">
          <cell r="B226">
            <v>225</v>
          </cell>
          <cell r="C226" t="str">
            <v>QARCA01</v>
          </cell>
        </row>
        <row r="227">
          <cell r="B227">
            <v>226</v>
          </cell>
          <cell r="C227" t="str">
            <v>QARCA01</v>
          </cell>
        </row>
        <row r="228">
          <cell r="B228">
            <v>227</v>
          </cell>
          <cell r="C228" t="str">
            <v>QAREN01</v>
          </cell>
        </row>
        <row r="229">
          <cell r="B229">
            <v>228</v>
          </cell>
          <cell r="C229" t="str">
            <v>QAREN01</v>
          </cell>
        </row>
        <row r="230">
          <cell r="B230">
            <v>229</v>
          </cell>
          <cell r="C230" t="str">
            <v>AARIZ03</v>
          </cell>
        </row>
        <row r="231">
          <cell r="B231">
            <v>230</v>
          </cell>
          <cell r="C231" t="str">
            <v>AARIZ01</v>
          </cell>
        </row>
        <row r="232">
          <cell r="B232">
            <v>231</v>
          </cell>
          <cell r="C232" t="str">
            <v>QARJU01</v>
          </cell>
        </row>
        <row r="233">
          <cell r="B233">
            <v>232</v>
          </cell>
          <cell r="C233" t="str">
            <v>QARJU02</v>
          </cell>
        </row>
        <row r="234">
          <cell r="B234">
            <v>233</v>
          </cell>
          <cell r="C234" t="str">
            <v>AARMA01</v>
          </cell>
        </row>
        <row r="235">
          <cell r="B235">
            <v>234</v>
          </cell>
          <cell r="C235" t="str">
            <v>QARME01</v>
          </cell>
        </row>
        <row r="236">
          <cell r="B236">
            <v>235</v>
          </cell>
          <cell r="C236" t="str">
            <v>QARME01</v>
          </cell>
        </row>
        <row r="237">
          <cell r="B237">
            <v>236</v>
          </cell>
          <cell r="C237" t="str">
            <v>QARME01</v>
          </cell>
        </row>
        <row r="238">
          <cell r="B238">
            <v>237</v>
          </cell>
          <cell r="C238" t="str">
            <v>QARME01</v>
          </cell>
        </row>
        <row r="239">
          <cell r="B239">
            <v>238</v>
          </cell>
          <cell r="C239" t="str">
            <v>AASAM01</v>
          </cell>
        </row>
        <row r="240">
          <cell r="B240">
            <v>239</v>
          </cell>
          <cell r="C240" t="str">
            <v>QASET04</v>
          </cell>
        </row>
        <row r="241">
          <cell r="B241">
            <v>240</v>
          </cell>
          <cell r="C241" t="str">
            <v>QASET04</v>
          </cell>
        </row>
        <row r="242">
          <cell r="B242">
            <v>241</v>
          </cell>
          <cell r="C242" t="str">
            <v>QASET03</v>
          </cell>
        </row>
        <row r="243">
          <cell r="B243">
            <v>242</v>
          </cell>
          <cell r="C243" t="str">
            <v>QASET03</v>
          </cell>
        </row>
        <row r="244">
          <cell r="B244">
            <v>243</v>
          </cell>
          <cell r="C244" t="str">
            <v>QASET02</v>
          </cell>
        </row>
        <row r="245">
          <cell r="B245">
            <v>244</v>
          </cell>
          <cell r="C245" t="str">
            <v>QASET02</v>
          </cell>
        </row>
        <row r="246">
          <cell r="B246">
            <v>245</v>
          </cell>
          <cell r="C246" t="str">
            <v>AASIA02</v>
          </cell>
        </row>
        <row r="247">
          <cell r="B247">
            <v>246</v>
          </cell>
          <cell r="C247" t="str">
            <v>AASIA02</v>
          </cell>
        </row>
        <row r="248">
          <cell r="B248">
            <v>247</v>
          </cell>
          <cell r="C248" t="str">
            <v>AASIA03</v>
          </cell>
        </row>
        <row r="249">
          <cell r="B249">
            <v>248</v>
          </cell>
          <cell r="C249" t="str">
            <v>AASIA03</v>
          </cell>
        </row>
        <row r="250">
          <cell r="B250">
            <v>249</v>
          </cell>
          <cell r="C250" t="str">
            <v>AASIA03</v>
          </cell>
        </row>
        <row r="251">
          <cell r="B251">
            <v>250</v>
          </cell>
          <cell r="C251" t="str">
            <v>AASIA03</v>
          </cell>
        </row>
        <row r="252">
          <cell r="B252">
            <v>251</v>
          </cell>
          <cell r="C252" t="str">
            <v>AASIA03</v>
          </cell>
        </row>
        <row r="253">
          <cell r="B253">
            <v>252</v>
          </cell>
          <cell r="C253" t="str">
            <v>QASIA02</v>
          </cell>
        </row>
        <row r="254">
          <cell r="B254">
            <v>253</v>
          </cell>
          <cell r="C254" t="str">
            <v>QASIA02</v>
          </cell>
        </row>
        <row r="255">
          <cell r="B255">
            <v>254</v>
          </cell>
          <cell r="C255" t="str">
            <v>QASIA02</v>
          </cell>
        </row>
        <row r="256">
          <cell r="B256">
            <v>255</v>
          </cell>
          <cell r="C256" t="str">
            <v>QASIA02</v>
          </cell>
        </row>
        <row r="257">
          <cell r="B257">
            <v>256</v>
          </cell>
          <cell r="C257" t="str">
            <v>QASIA02</v>
          </cell>
        </row>
        <row r="258">
          <cell r="B258">
            <v>257</v>
          </cell>
          <cell r="C258" t="str">
            <v>QASIA08</v>
          </cell>
        </row>
        <row r="259">
          <cell r="B259">
            <v>258</v>
          </cell>
          <cell r="C259" t="str">
            <v>QASIA06</v>
          </cell>
        </row>
        <row r="260">
          <cell r="B260">
            <v>259</v>
          </cell>
          <cell r="C260" t="str">
            <v>AASLI01</v>
          </cell>
        </row>
        <row r="261">
          <cell r="B261">
            <v>260</v>
          </cell>
          <cell r="C261" t="str">
            <v>QASLI01</v>
          </cell>
        </row>
        <row r="262">
          <cell r="B262">
            <v>261</v>
          </cell>
          <cell r="C262" t="str">
            <v>QASLI01</v>
          </cell>
        </row>
        <row r="263">
          <cell r="B263">
            <v>262</v>
          </cell>
          <cell r="C263" t="str">
            <v>QASSO01</v>
          </cell>
        </row>
        <row r="264">
          <cell r="B264">
            <v>263</v>
          </cell>
          <cell r="C264" t="str">
            <v>AASSO02</v>
          </cell>
        </row>
        <row r="265">
          <cell r="B265">
            <v>264</v>
          </cell>
          <cell r="C265" t="str">
            <v>QASTA05</v>
          </cell>
        </row>
        <row r="266">
          <cell r="B266">
            <v>265</v>
          </cell>
          <cell r="C266" t="str">
            <v>QASTA05</v>
          </cell>
        </row>
        <row r="267">
          <cell r="B267">
            <v>266</v>
          </cell>
          <cell r="C267" t="str">
            <v>QASTA05</v>
          </cell>
        </row>
        <row r="268">
          <cell r="B268">
            <v>267</v>
          </cell>
          <cell r="C268" t="str">
            <v>QATAM01</v>
          </cell>
        </row>
        <row r="269">
          <cell r="B269">
            <v>268</v>
          </cell>
          <cell r="C269" t="str">
            <v>AATON05</v>
          </cell>
        </row>
        <row r="270">
          <cell r="B270">
            <v>269</v>
          </cell>
          <cell r="C270" t="str">
            <v>AATON05</v>
          </cell>
        </row>
        <row r="271">
          <cell r="B271">
            <v>270</v>
          </cell>
          <cell r="C271" t="str">
            <v>AATON05</v>
          </cell>
        </row>
        <row r="272">
          <cell r="B272">
            <v>271</v>
          </cell>
          <cell r="C272" t="str">
            <v>AATON05</v>
          </cell>
        </row>
        <row r="273">
          <cell r="B273">
            <v>272</v>
          </cell>
          <cell r="C273" t="str">
            <v>AATON05</v>
          </cell>
        </row>
        <row r="274">
          <cell r="B274">
            <v>273</v>
          </cell>
          <cell r="C274" t="str">
            <v>AATON05</v>
          </cell>
        </row>
        <row r="275">
          <cell r="B275">
            <v>274</v>
          </cell>
          <cell r="C275" t="str">
            <v>AATON05</v>
          </cell>
        </row>
        <row r="276">
          <cell r="B276">
            <v>275</v>
          </cell>
          <cell r="C276" t="str">
            <v>AATON05</v>
          </cell>
        </row>
        <row r="277">
          <cell r="B277">
            <v>276</v>
          </cell>
          <cell r="C277" t="str">
            <v>QATON09</v>
          </cell>
        </row>
        <row r="278">
          <cell r="B278">
            <v>277</v>
          </cell>
          <cell r="C278" t="str">
            <v>QATON09</v>
          </cell>
        </row>
        <row r="279">
          <cell r="B279">
            <v>278</v>
          </cell>
          <cell r="C279" t="str">
            <v>QATON09</v>
          </cell>
        </row>
        <row r="280">
          <cell r="B280">
            <v>279</v>
          </cell>
          <cell r="C280" t="str">
            <v>AATON08</v>
          </cell>
        </row>
        <row r="281">
          <cell r="B281">
            <v>280</v>
          </cell>
          <cell r="C281" t="str">
            <v>AATON08</v>
          </cell>
        </row>
        <row r="282">
          <cell r="B282">
            <v>281</v>
          </cell>
          <cell r="C282" t="str">
            <v>AATON08</v>
          </cell>
        </row>
        <row r="283">
          <cell r="B283">
            <v>282</v>
          </cell>
          <cell r="C283" t="str">
            <v>AATON08</v>
          </cell>
        </row>
        <row r="284">
          <cell r="B284">
            <v>283</v>
          </cell>
          <cell r="C284" t="str">
            <v>AATON08</v>
          </cell>
        </row>
        <row r="285">
          <cell r="B285">
            <v>284</v>
          </cell>
          <cell r="C285" t="str">
            <v>AATON08</v>
          </cell>
        </row>
        <row r="286">
          <cell r="B286">
            <v>285</v>
          </cell>
          <cell r="C286" t="str">
            <v>AATON08</v>
          </cell>
        </row>
        <row r="287">
          <cell r="B287">
            <v>286</v>
          </cell>
          <cell r="C287" t="str">
            <v>AATON08</v>
          </cell>
        </row>
        <row r="288">
          <cell r="B288">
            <v>287</v>
          </cell>
          <cell r="C288" t="str">
            <v>AAVID01</v>
          </cell>
        </row>
        <row r="289">
          <cell r="B289">
            <v>288</v>
          </cell>
          <cell r="C289" t="str">
            <v>AAVID01</v>
          </cell>
        </row>
        <row r="290">
          <cell r="B290">
            <v>289</v>
          </cell>
          <cell r="C290" t="str">
            <v>QAZIZI01</v>
          </cell>
        </row>
        <row r="291">
          <cell r="B291">
            <v>290</v>
          </cell>
          <cell r="C291" t="str">
            <v>CBABL02</v>
          </cell>
        </row>
        <row r="292">
          <cell r="B292">
            <v>291</v>
          </cell>
          <cell r="C292" t="str">
            <v>CBABL03</v>
          </cell>
        </row>
        <row r="293">
          <cell r="B293">
            <v>292</v>
          </cell>
          <cell r="C293" t="str">
            <v>QBABL07</v>
          </cell>
        </row>
        <row r="294">
          <cell r="B294">
            <v>293</v>
          </cell>
          <cell r="C294" t="str">
            <v>CBABL01</v>
          </cell>
        </row>
        <row r="295">
          <cell r="B295">
            <v>294</v>
          </cell>
          <cell r="C295" t="str">
            <v>CBABL01</v>
          </cell>
        </row>
        <row r="296">
          <cell r="B296">
            <v>295</v>
          </cell>
          <cell r="C296" t="str">
            <v>QBACT02</v>
          </cell>
        </row>
        <row r="297">
          <cell r="B297">
            <v>296</v>
          </cell>
          <cell r="C297" t="str">
            <v>ABACT02</v>
          </cell>
        </row>
        <row r="298">
          <cell r="B298">
            <v>297</v>
          </cell>
          <cell r="C298" t="str">
            <v>QBAGJA01</v>
          </cell>
        </row>
        <row r="299">
          <cell r="B299">
            <v>298</v>
          </cell>
          <cell r="C299" t="str">
            <v>QBAGN01</v>
          </cell>
        </row>
        <row r="300">
          <cell r="B300">
            <v>299</v>
          </cell>
          <cell r="C300" t="str">
            <v>QBAHS01</v>
          </cell>
        </row>
        <row r="301">
          <cell r="B301">
            <v>300</v>
          </cell>
          <cell r="C301" t="str">
            <v>QBAHS02</v>
          </cell>
        </row>
        <row r="302">
          <cell r="B302">
            <v>301</v>
          </cell>
          <cell r="C302" t="str">
            <v>QBALE01</v>
          </cell>
        </row>
        <row r="303">
          <cell r="B303">
            <v>302</v>
          </cell>
          <cell r="C303" t="str">
            <v>QBALE01</v>
          </cell>
        </row>
        <row r="304">
          <cell r="B304">
            <v>303</v>
          </cell>
          <cell r="C304" t="str">
            <v>ABAME03</v>
          </cell>
        </row>
        <row r="305">
          <cell r="B305">
            <v>304</v>
          </cell>
          <cell r="C305" t="str">
            <v>ABAME03</v>
          </cell>
        </row>
        <row r="306">
          <cell r="B306">
            <v>305</v>
          </cell>
          <cell r="C306" t="str">
            <v>ABAME03</v>
          </cell>
        </row>
        <row r="307">
          <cell r="B307">
            <v>306</v>
          </cell>
          <cell r="C307" t="str">
            <v>QBAME03</v>
          </cell>
        </row>
        <row r="308">
          <cell r="B308">
            <v>307</v>
          </cell>
          <cell r="C308" t="str">
            <v>QBAME03</v>
          </cell>
        </row>
        <row r="309">
          <cell r="B309">
            <v>308</v>
          </cell>
          <cell r="C309" t="str">
            <v>QBAME04</v>
          </cell>
        </row>
        <row r="310">
          <cell r="B310">
            <v>309</v>
          </cell>
          <cell r="C310" t="str">
            <v>QBAME04</v>
          </cell>
        </row>
        <row r="311">
          <cell r="B311">
            <v>310</v>
          </cell>
          <cell r="C311" t="str">
            <v>QBAME04</v>
          </cell>
        </row>
        <row r="312">
          <cell r="B312">
            <v>311</v>
          </cell>
          <cell r="C312" t="str">
            <v>QBAME04</v>
          </cell>
        </row>
        <row r="313">
          <cell r="B313">
            <v>312</v>
          </cell>
          <cell r="C313" t="str">
            <v>QBASF03</v>
          </cell>
        </row>
        <row r="314">
          <cell r="B314">
            <v>313</v>
          </cell>
          <cell r="C314" t="str">
            <v>QBASF03</v>
          </cell>
        </row>
        <row r="315">
          <cell r="B315">
            <v>314</v>
          </cell>
          <cell r="C315" t="str">
            <v>QBASF03</v>
          </cell>
        </row>
        <row r="316">
          <cell r="B316">
            <v>315</v>
          </cell>
          <cell r="C316" t="str">
            <v>QBASF01</v>
          </cell>
        </row>
        <row r="317">
          <cell r="B317">
            <v>316</v>
          </cell>
          <cell r="C317" t="str">
            <v>ABASG01</v>
          </cell>
        </row>
        <row r="318">
          <cell r="B318">
            <v>317</v>
          </cell>
          <cell r="C318" t="str">
            <v>QBASG04</v>
          </cell>
        </row>
        <row r="319">
          <cell r="B319">
            <v>318</v>
          </cell>
          <cell r="C319" t="str">
            <v>QBASG04</v>
          </cell>
        </row>
        <row r="320">
          <cell r="B320">
            <v>319</v>
          </cell>
          <cell r="C320" t="str">
            <v>QBASG04</v>
          </cell>
        </row>
        <row r="321">
          <cell r="B321">
            <v>320</v>
          </cell>
          <cell r="C321" t="str">
            <v>QBASG02</v>
          </cell>
        </row>
        <row r="322">
          <cell r="B322">
            <v>321</v>
          </cell>
          <cell r="C322" t="str">
            <v>QBASG02</v>
          </cell>
        </row>
        <row r="323">
          <cell r="B323">
            <v>322</v>
          </cell>
          <cell r="C323" t="str">
            <v>QBASG03</v>
          </cell>
        </row>
        <row r="324">
          <cell r="B324">
            <v>323</v>
          </cell>
          <cell r="C324" t="str">
            <v>QBASG03</v>
          </cell>
        </row>
        <row r="325">
          <cell r="B325">
            <v>324</v>
          </cell>
          <cell r="C325" t="str">
            <v>CBASR01</v>
          </cell>
        </row>
        <row r="326">
          <cell r="B326">
            <v>325</v>
          </cell>
          <cell r="C326" t="str">
            <v>CBASR01</v>
          </cell>
        </row>
        <row r="327">
          <cell r="B327">
            <v>326</v>
          </cell>
          <cell r="C327" t="str">
            <v>CBASR01</v>
          </cell>
        </row>
        <row r="328">
          <cell r="B328">
            <v>327</v>
          </cell>
          <cell r="C328" t="str">
            <v>ABASR02</v>
          </cell>
        </row>
        <row r="329">
          <cell r="B329">
            <v>328</v>
          </cell>
          <cell r="C329" t="str">
            <v>QBASR02</v>
          </cell>
        </row>
        <row r="330">
          <cell r="B330">
            <v>329</v>
          </cell>
          <cell r="C330" t="str">
            <v>QBASR02</v>
          </cell>
        </row>
        <row r="331">
          <cell r="B331">
            <v>330</v>
          </cell>
          <cell r="C331" t="str">
            <v>QBASR01</v>
          </cell>
        </row>
        <row r="332">
          <cell r="B332">
            <v>331</v>
          </cell>
          <cell r="C332" t="str">
            <v>QBASR01</v>
          </cell>
        </row>
        <row r="333">
          <cell r="B333">
            <v>332</v>
          </cell>
          <cell r="C333" t="str">
            <v>QBAST03</v>
          </cell>
        </row>
        <row r="334">
          <cell r="B334">
            <v>333</v>
          </cell>
          <cell r="C334" t="str">
            <v>QBAST03</v>
          </cell>
        </row>
        <row r="335">
          <cell r="B335">
            <v>334</v>
          </cell>
          <cell r="C335" t="str">
            <v>QBASV01</v>
          </cell>
        </row>
        <row r="336">
          <cell r="B336">
            <v>335</v>
          </cell>
          <cell r="C336" t="str">
            <v>ABASV01</v>
          </cell>
        </row>
        <row r="337">
          <cell r="B337">
            <v>336</v>
          </cell>
          <cell r="C337" t="str">
            <v>ABATT01</v>
          </cell>
        </row>
        <row r="338">
          <cell r="B338">
            <v>337</v>
          </cell>
          <cell r="C338" t="str">
            <v>ABAUT01</v>
          </cell>
        </row>
        <row r="339">
          <cell r="B339">
            <v>338</v>
          </cell>
          <cell r="C339" t="str">
            <v>ABAUT02</v>
          </cell>
        </row>
        <row r="340">
          <cell r="B340">
            <v>339</v>
          </cell>
          <cell r="C340" t="str">
            <v>ABAUT03</v>
          </cell>
        </row>
        <row r="341">
          <cell r="B341">
            <v>340</v>
          </cell>
          <cell r="C341" t="str">
            <v>ABAYC01</v>
          </cell>
        </row>
        <row r="342">
          <cell r="B342">
            <v>341</v>
          </cell>
          <cell r="C342" t="str">
            <v>ABAYC01</v>
          </cell>
        </row>
        <row r="343">
          <cell r="B343">
            <v>342</v>
          </cell>
          <cell r="C343" t="str">
            <v>ABAYC01</v>
          </cell>
        </row>
        <row r="344">
          <cell r="B344">
            <v>343</v>
          </cell>
          <cell r="C344" t="str">
            <v>ABAYC01</v>
          </cell>
        </row>
        <row r="345">
          <cell r="B345">
            <v>344</v>
          </cell>
          <cell r="C345" t="str">
            <v>QBEKA01</v>
          </cell>
        </row>
        <row r="346">
          <cell r="B346">
            <v>345</v>
          </cell>
          <cell r="C346" t="str">
            <v>QBELL02</v>
          </cell>
        </row>
        <row r="347">
          <cell r="B347">
            <v>346</v>
          </cell>
          <cell r="C347" t="str">
            <v>QBELT03</v>
          </cell>
        </row>
        <row r="348">
          <cell r="B348">
            <v>347</v>
          </cell>
          <cell r="C348" t="str">
            <v>QBELT03</v>
          </cell>
        </row>
        <row r="349">
          <cell r="B349">
            <v>348</v>
          </cell>
          <cell r="C349" t="str">
            <v>QBELT03</v>
          </cell>
        </row>
        <row r="350">
          <cell r="B350">
            <v>349</v>
          </cell>
          <cell r="C350" t="str">
            <v>ABELT02</v>
          </cell>
        </row>
        <row r="351">
          <cell r="B351">
            <v>350</v>
          </cell>
          <cell r="C351" t="str">
            <v>CBENU03</v>
          </cell>
        </row>
        <row r="352">
          <cell r="B352">
            <v>351</v>
          </cell>
          <cell r="C352" t="str">
            <v>CBENU01</v>
          </cell>
        </row>
        <row r="353">
          <cell r="B353">
            <v>352</v>
          </cell>
          <cell r="C353" t="str">
            <v>CBENU02</v>
          </cell>
        </row>
        <row r="354">
          <cell r="B354">
            <v>353</v>
          </cell>
          <cell r="C354" t="str">
            <v>QBENA03</v>
          </cell>
        </row>
        <row r="355">
          <cell r="B355">
            <v>354</v>
          </cell>
          <cell r="C355" t="str">
            <v>QBENA03</v>
          </cell>
        </row>
        <row r="356">
          <cell r="B356">
            <v>355</v>
          </cell>
          <cell r="C356" t="str">
            <v>QBENA03</v>
          </cell>
        </row>
        <row r="357">
          <cell r="B357">
            <v>356</v>
          </cell>
          <cell r="C357" t="str">
            <v>QBENA02</v>
          </cell>
        </row>
        <row r="358">
          <cell r="B358">
            <v>357</v>
          </cell>
          <cell r="C358" t="str">
            <v>CBENA01</v>
          </cell>
        </row>
        <row r="359">
          <cell r="B359">
            <v>358</v>
          </cell>
          <cell r="C359" t="str">
            <v>QBENC01</v>
          </cell>
        </row>
        <row r="360">
          <cell r="B360">
            <v>359</v>
          </cell>
          <cell r="C360" t="str">
            <v>QBENC02</v>
          </cell>
        </row>
        <row r="361">
          <cell r="B361">
            <v>360</v>
          </cell>
          <cell r="C361" t="str">
            <v>QBENF01</v>
          </cell>
        </row>
        <row r="362">
          <cell r="B362">
            <v>361</v>
          </cell>
          <cell r="C362" t="str">
            <v>ABENT04</v>
          </cell>
        </row>
        <row r="363">
          <cell r="B363">
            <v>362</v>
          </cell>
          <cell r="C363" t="str">
            <v>QBEST07</v>
          </cell>
        </row>
        <row r="364">
          <cell r="B364">
            <v>363</v>
          </cell>
          <cell r="C364" t="str">
            <v>QBEST07</v>
          </cell>
        </row>
        <row r="365">
          <cell r="B365">
            <v>364</v>
          </cell>
          <cell r="C365" t="str">
            <v>QBEST07</v>
          </cell>
        </row>
        <row r="366">
          <cell r="B366">
            <v>365</v>
          </cell>
          <cell r="C366" t="str">
            <v>QBEST07</v>
          </cell>
        </row>
        <row r="367">
          <cell r="B367">
            <v>366</v>
          </cell>
          <cell r="C367" t="str">
            <v>QBEST06</v>
          </cell>
        </row>
        <row r="368">
          <cell r="B368">
            <v>367</v>
          </cell>
          <cell r="C368" t="str">
            <v>QBEST06</v>
          </cell>
        </row>
        <row r="369">
          <cell r="B369">
            <v>368</v>
          </cell>
          <cell r="C369" t="str">
            <v>QBEST06</v>
          </cell>
        </row>
        <row r="370">
          <cell r="B370">
            <v>369</v>
          </cell>
          <cell r="C370" t="str">
            <v>QBEST06</v>
          </cell>
        </row>
        <row r="371">
          <cell r="B371">
            <v>370</v>
          </cell>
          <cell r="C371" t="str">
            <v>QBEST06</v>
          </cell>
        </row>
        <row r="372">
          <cell r="B372">
            <v>371</v>
          </cell>
          <cell r="C372" t="str">
            <v>QBEST06</v>
          </cell>
        </row>
        <row r="373">
          <cell r="B373">
            <v>372</v>
          </cell>
          <cell r="C373" t="str">
            <v>QBEST06</v>
          </cell>
        </row>
        <row r="374">
          <cell r="B374">
            <v>373</v>
          </cell>
          <cell r="C374" t="str">
            <v>ABEST01</v>
          </cell>
        </row>
        <row r="375">
          <cell r="B375">
            <v>374</v>
          </cell>
          <cell r="C375" t="str">
            <v>ABESV02</v>
          </cell>
        </row>
        <row r="376">
          <cell r="B376">
            <v>375</v>
          </cell>
          <cell r="C376" t="str">
            <v>QBETA04</v>
          </cell>
        </row>
        <row r="377">
          <cell r="B377">
            <v>376</v>
          </cell>
          <cell r="C377" t="str">
            <v>ABIGG08</v>
          </cell>
        </row>
        <row r="378">
          <cell r="B378">
            <v>377</v>
          </cell>
          <cell r="C378" t="str">
            <v>ABIGG08</v>
          </cell>
        </row>
        <row r="379">
          <cell r="B379">
            <v>378</v>
          </cell>
          <cell r="C379" t="str">
            <v>ABIOC04</v>
          </cell>
        </row>
        <row r="380">
          <cell r="B380">
            <v>379</v>
          </cell>
          <cell r="C380" t="str">
            <v>ABIOC04</v>
          </cell>
        </row>
        <row r="381">
          <cell r="B381">
            <v>380</v>
          </cell>
          <cell r="C381" t="str">
            <v>ABIOC12</v>
          </cell>
        </row>
        <row r="382">
          <cell r="B382">
            <v>381</v>
          </cell>
          <cell r="C382" t="str">
            <v>ABIOC12</v>
          </cell>
        </row>
        <row r="383">
          <cell r="B383">
            <v>382</v>
          </cell>
          <cell r="C383" t="str">
            <v>ABIOC11</v>
          </cell>
        </row>
        <row r="384">
          <cell r="B384">
            <v>383</v>
          </cell>
          <cell r="C384" t="str">
            <v>ABIOC13</v>
          </cell>
        </row>
        <row r="385">
          <cell r="B385">
            <v>384</v>
          </cell>
          <cell r="C385" t="str">
            <v>ABIOC13</v>
          </cell>
        </row>
        <row r="386">
          <cell r="B386">
            <v>385</v>
          </cell>
          <cell r="C386" t="str">
            <v>ABIOC14</v>
          </cell>
        </row>
        <row r="387">
          <cell r="B387">
            <v>386</v>
          </cell>
          <cell r="C387" t="str">
            <v>QBIOK01</v>
          </cell>
        </row>
        <row r="388">
          <cell r="B388">
            <v>387</v>
          </cell>
          <cell r="C388" t="str">
            <v>ABION01</v>
          </cell>
        </row>
        <row r="389">
          <cell r="B389">
            <v>388</v>
          </cell>
          <cell r="C389" t="str">
            <v>ABION01</v>
          </cell>
        </row>
        <row r="390">
          <cell r="B390">
            <v>389</v>
          </cell>
          <cell r="C390" t="str">
            <v>ABION01</v>
          </cell>
        </row>
        <row r="391">
          <cell r="B391">
            <v>390</v>
          </cell>
          <cell r="C391" t="str">
            <v>CBION01</v>
          </cell>
        </row>
        <row r="392">
          <cell r="B392">
            <v>391</v>
          </cell>
          <cell r="C392" t="str">
            <v>CBION01</v>
          </cell>
        </row>
        <row r="393">
          <cell r="B393">
            <v>392</v>
          </cell>
          <cell r="C393" t="str">
            <v>CBION01</v>
          </cell>
        </row>
        <row r="394">
          <cell r="B394">
            <v>393</v>
          </cell>
          <cell r="C394" t="str">
            <v>CBION01</v>
          </cell>
        </row>
        <row r="395">
          <cell r="B395">
            <v>394</v>
          </cell>
          <cell r="C395" t="str">
            <v>CBION01</v>
          </cell>
        </row>
        <row r="396">
          <cell r="B396">
            <v>395</v>
          </cell>
          <cell r="C396" t="str">
            <v>ABION03</v>
          </cell>
        </row>
        <row r="397">
          <cell r="B397">
            <v>396</v>
          </cell>
          <cell r="C397" t="str">
            <v>ABION03</v>
          </cell>
        </row>
        <row r="398">
          <cell r="B398">
            <v>397</v>
          </cell>
          <cell r="C398" t="str">
            <v>ABION03</v>
          </cell>
        </row>
        <row r="399">
          <cell r="B399">
            <v>398</v>
          </cell>
          <cell r="C399" t="str">
            <v>ABION03</v>
          </cell>
        </row>
        <row r="400">
          <cell r="B400">
            <v>399</v>
          </cell>
          <cell r="C400" t="str">
            <v>ABION10</v>
          </cell>
        </row>
        <row r="401">
          <cell r="B401">
            <v>400</v>
          </cell>
          <cell r="C401" t="str">
            <v>ABION11</v>
          </cell>
        </row>
        <row r="402">
          <cell r="B402">
            <v>401</v>
          </cell>
          <cell r="C402" t="str">
            <v>ABIOS02</v>
          </cell>
        </row>
        <row r="403">
          <cell r="B403">
            <v>402</v>
          </cell>
          <cell r="C403" t="str">
            <v>ABIOS02</v>
          </cell>
        </row>
        <row r="404">
          <cell r="B404">
            <v>403</v>
          </cell>
          <cell r="C404" t="str">
            <v>ABIOS02</v>
          </cell>
        </row>
        <row r="405">
          <cell r="B405">
            <v>404</v>
          </cell>
          <cell r="C405" t="str">
            <v>ABIOS03</v>
          </cell>
        </row>
        <row r="406">
          <cell r="B406">
            <v>405</v>
          </cell>
          <cell r="C406" t="str">
            <v>ABIOS01</v>
          </cell>
        </row>
        <row r="407">
          <cell r="B407">
            <v>406</v>
          </cell>
          <cell r="C407" t="str">
            <v>ABITO01</v>
          </cell>
        </row>
        <row r="408">
          <cell r="B408">
            <v>407</v>
          </cell>
          <cell r="C408" t="str">
            <v>ABLAC02</v>
          </cell>
        </row>
        <row r="409">
          <cell r="B409">
            <v>408</v>
          </cell>
          <cell r="C409" t="str">
            <v>ABLAC03</v>
          </cell>
        </row>
        <row r="410">
          <cell r="B410">
            <v>409</v>
          </cell>
          <cell r="C410" t="str">
            <v>ABLAC01</v>
          </cell>
        </row>
        <row r="411">
          <cell r="B411">
            <v>410</v>
          </cell>
          <cell r="C411" t="str">
            <v>QBLAS01</v>
          </cell>
        </row>
        <row r="412">
          <cell r="B412">
            <v>411</v>
          </cell>
          <cell r="C412" t="str">
            <v>QBLAS01</v>
          </cell>
        </row>
        <row r="413">
          <cell r="B413">
            <v>412</v>
          </cell>
          <cell r="C413" t="str">
            <v>QBLAS01</v>
          </cell>
        </row>
        <row r="414">
          <cell r="B414">
            <v>413</v>
          </cell>
          <cell r="C414" t="str">
            <v>QBLAS01</v>
          </cell>
        </row>
        <row r="415">
          <cell r="B415">
            <v>414</v>
          </cell>
          <cell r="C415" t="str">
            <v>QBLAS01</v>
          </cell>
        </row>
        <row r="416">
          <cell r="B416">
            <v>415</v>
          </cell>
          <cell r="C416" t="str">
            <v>QBLAS01</v>
          </cell>
        </row>
        <row r="417">
          <cell r="B417">
            <v>416</v>
          </cell>
          <cell r="C417" t="str">
            <v>QBLAS01</v>
          </cell>
        </row>
        <row r="418">
          <cell r="B418">
            <v>417</v>
          </cell>
          <cell r="C418" t="str">
            <v>ABLAS02</v>
          </cell>
        </row>
        <row r="419">
          <cell r="B419">
            <v>418</v>
          </cell>
          <cell r="C419" t="str">
            <v>ABLAS02</v>
          </cell>
        </row>
        <row r="420">
          <cell r="B420">
            <v>419</v>
          </cell>
          <cell r="C420" t="str">
            <v>ABLAS02</v>
          </cell>
        </row>
        <row r="421">
          <cell r="B421">
            <v>420</v>
          </cell>
          <cell r="C421" t="str">
            <v>ABLAS02</v>
          </cell>
        </row>
        <row r="422">
          <cell r="B422">
            <v>421</v>
          </cell>
          <cell r="C422" t="str">
            <v>ABLAS02</v>
          </cell>
        </row>
        <row r="423">
          <cell r="B423">
            <v>422</v>
          </cell>
          <cell r="C423" t="str">
            <v>ABLAS02</v>
          </cell>
        </row>
        <row r="424">
          <cell r="B424">
            <v>423</v>
          </cell>
          <cell r="C424" t="str">
            <v>ABLAS02</v>
          </cell>
        </row>
        <row r="425">
          <cell r="B425">
            <v>424</v>
          </cell>
          <cell r="C425" t="str">
            <v>ABLAS02</v>
          </cell>
        </row>
        <row r="426">
          <cell r="B426">
            <v>425</v>
          </cell>
          <cell r="C426" t="str">
            <v>CBLUE01</v>
          </cell>
        </row>
        <row r="427">
          <cell r="B427">
            <v>426</v>
          </cell>
          <cell r="C427" t="str">
            <v>QBMCA01</v>
          </cell>
        </row>
        <row r="428">
          <cell r="B428">
            <v>427</v>
          </cell>
          <cell r="C428" t="str">
            <v>ABM C02</v>
          </cell>
        </row>
        <row r="429">
          <cell r="B429">
            <v>428</v>
          </cell>
          <cell r="C429" t="str">
            <v>QBMCY01</v>
          </cell>
        </row>
        <row r="430">
          <cell r="B430">
            <v>429</v>
          </cell>
          <cell r="C430" t="str">
            <v>QBMCY01</v>
          </cell>
        </row>
        <row r="431">
          <cell r="B431">
            <v>430</v>
          </cell>
          <cell r="C431" t="str">
            <v>QBM F01</v>
          </cell>
        </row>
        <row r="432">
          <cell r="B432">
            <v>431</v>
          </cell>
          <cell r="C432" t="str">
            <v>QBMJ01</v>
          </cell>
        </row>
        <row r="433">
          <cell r="B433">
            <v>432</v>
          </cell>
          <cell r="C433" t="str">
            <v>QBMJ01</v>
          </cell>
        </row>
        <row r="434">
          <cell r="B434">
            <v>433</v>
          </cell>
          <cell r="C434" t="str">
            <v>QBMJ01</v>
          </cell>
        </row>
        <row r="435">
          <cell r="B435">
            <v>434</v>
          </cell>
          <cell r="C435" t="str">
            <v>QBMJ01</v>
          </cell>
        </row>
        <row r="436">
          <cell r="B436">
            <v>435</v>
          </cell>
          <cell r="C436" t="str">
            <v>QBMJ01</v>
          </cell>
        </row>
        <row r="437">
          <cell r="B437">
            <v>436</v>
          </cell>
          <cell r="C437" t="str">
            <v>QBML01</v>
          </cell>
        </row>
        <row r="438">
          <cell r="B438">
            <v>437</v>
          </cell>
          <cell r="C438" t="str">
            <v>QBML01</v>
          </cell>
        </row>
        <row r="439">
          <cell r="B439">
            <v>438</v>
          </cell>
          <cell r="C439" t="str">
            <v>QBML01</v>
          </cell>
        </row>
        <row r="440">
          <cell r="B440">
            <v>439</v>
          </cell>
          <cell r="C440" t="str">
            <v>QBML01</v>
          </cell>
        </row>
        <row r="441">
          <cell r="B441">
            <v>440</v>
          </cell>
          <cell r="C441" t="str">
            <v>QBML01</v>
          </cell>
        </row>
        <row r="442">
          <cell r="B442">
            <v>441</v>
          </cell>
          <cell r="C442" t="str">
            <v>QBML01</v>
          </cell>
        </row>
        <row r="443">
          <cell r="B443">
            <v>442</v>
          </cell>
          <cell r="C443" t="str">
            <v>QBML01</v>
          </cell>
        </row>
        <row r="444">
          <cell r="B444">
            <v>443</v>
          </cell>
          <cell r="C444" t="str">
            <v>QBMOP01</v>
          </cell>
        </row>
        <row r="445">
          <cell r="B445">
            <v>444</v>
          </cell>
          <cell r="C445" t="str">
            <v>QBM P02</v>
          </cell>
        </row>
        <row r="446">
          <cell r="B446">
            <v>445</v>
          </cell>
          <cell r="C446" t="str">
            <v>QBM P01</v>
          </cell>
        </row>
        <row r="447">
          <cell r="B447">
            <v>446</v>
          </cell>
          <cell r="C447" t="str">
            <v>QBM P01</v>
          </cell>
        </row>
        <row r="448">
          <cell r="B448">
            <v>447</v>
          </cell>
          <cell r="C448" t="str">
            <v>QBMTR01</v>
          </cell>
        </row>
        <row r="449">
          <cell r="B449">
            <v>448</v>
          </cell>
          <cell r="C449" t="str">
            <v>QBMTR01</v>
          </cell>
        </row>
        <row r="450">
          <cell r="B450">
            <v>449</v>
          </cell>
          <cell r="C450" t="str">
            <v>QBM Z01</v>
          </cell>
        </row>
        <row r="451">
          <cell r="B451">
            <v>450</v>
          </cell>
          <cell r="C451" t="str">
            <v>QBOAR01</v>
          </cell>
        </row>
        <row r="452">
          <cell r="B452">
            <v>451</v>
          </cell>
          <cell r="C452" t="str">
            <v>QBODY01</v>
          </cell>
        </row>
        <row r="453">
          <cell r="B453">
            <v>452</v>
          </cell>
          <cell r="C453" t="str">
            <v>QBONG01</v>
          </cell>
        </row>
        <row r="454">
          <cell r="B454">
            <v>453</v>
          </cell>
          <cell r="C454" t="str">
            <v>QBONG03</v>
          </cell>
        </row>
        <row r="455">
          <cell r="B455">
            <v>454</v>
          </cell>
          <cell r="C455" t="str">
            <v>QBONG02</v>
          </cell>
        </row>
        <row r="456">
          <cell r="B456">
            <v>455</v>
          </cell>
          <cell r="C456" t="str">
            <v>QBOOM03</v>
          </cell>
        </row>
        <row r="457">
          <cell r="B457">
            <v>456</v>
          </cell>
          <cell r="C457" t="str">
            <v>QBOOM03</v>
          </cell>
        </row>
        <row r="458">
          <cell r="B458">
            <v>457</v>
          </cell>
          <cell r="C458" t="str">
            <v>QBOOS03</v>
          </cell>
        </row>
        <row r="459">
          <cell r="B459">
            <v>458</v>
          </cell>
          <cell r="C459" t="str">
            <v>QBOOS03</v>
          </cell>
        </row>
        <row r="460">
          <cell r="B460">
            <v>459</v>
          </cell>
          <cell r="C460" t="str">
            <v>ABORE04</v>
          </cell>
        </row>
        <row r="461">
          <cell r="B461">
            <v>460</v>
          </cell>
          <cell r="C461" t="str">
            <v>ABORO02</v>
          </cell>
        </row>
        <row r="462">
          <cell r="B462">
            <v>461</v>
          </cell>
          <cell r="C462" t="str">
            <v>QBORO01</v>
          </cell>
        </row>
        <row r="463">
          <cell r="B463">
            <v>462</v>
          </cell>
          <cell r="C463" t="str">
            <v>ABOTO03</v>
          </cell>
        </row>
        <row r="464">
          <cell r="B464">
            <v>463</v>
          </cell>
          <cell r="C464" t="str">
            <v>ABOTO05</v>
          </cell>
        </row>
        <row r="465">
          <cell r="B465">
            <v>464</v>
          </cell>
          <cell r="C465" t="str">
            <v>ZZBOTO02</v>
          </cell>
        </row>
        <row r="466">
          <cell r="B466">
            <v>465</v>
          </cell>
          <cell r="C466" t="str">
            <v>ZZBOTO01</v>
          </cell>
        </row>
        <row r="467">
          <cell r="B467">
            <v>466</v>
          </cell>
          <cell r="C467" t="str">
            <v>ZZBOTO03</v>
          </cell>
        </row>
        <row r="468">
          <cell r="B468">
            <v>467</v>
          </cell>
          <cell r="C468" t="str">
            <v>ZZBOTO04</v>
          </cell>
        </row>
        <row r="469">
          <cell r="B469">
            <v>468</v>
          </cell>
          <cell r="C469" t="str">
            <v>ABOTO04</v>
          </cell>
        </row>
        <row r="470">
          <cell r="B470">
            <v>469</v>
          </cell>
          <cell r="C470" t="str">
            <v>ABOTO01</v>
          </cell>
        </row>
        <row r="471">
          <cell r="B471">
            <v>470</v>
          </cell>
          <cell r="C471" t="str">
            <v>ABOTO02</v>
          </cell>
        </row>
        <row r="472">
          <cell r="B472">
            <v>471</v>
          </cell>
          <cell r="C472" t="str">
            <v>QBRAP02</v>
          </cell>
        </row>
        <row r="473">
          <cell r="B473">
            <v>472</v>
          </cell>
          <cell r="C473" t="str">
            <v>QBRAP02</v>
          </cell>
        </row>
        <row r="474">
          <cell r="B474">
            <v>473</v>
          </cell>
          <cell r="C474" t="str">
            <v>QBRAP02</v>
          </cell>
        </row>
        <row r="475">
          <cell r="B475">
            <v>474</v>
          </cell>
          <cell r="C475" t="str">
            <v>ABRAP02</v>
          </cell>
        </row>
        <row r="476">
          <cell r="B476">
            <v>475</v>
          </cell>
          <cell r="C476" t="str">
            <v>ABRAP02</v>
          </cell>
        </row>
        <row r="477">
          <cell r="B477">
            <v>476</v>
          </cell>
          <cell r="C477" t="str">
            <v>QBRAU03</v>
          </cell>
        </row>
        <row r="478">
          <cell r="B478">
            <v>477</v>
          </cell>
          <cell r="C478" t="str">
            <v>QBRAU03</v>
          </cell>
        </row>
        <row r="479">
          <cell r="B479">
            <v>478</v>
          </cell>
          <cell r="C479" t="str">
            <v>QBRAU01</v>
          </cell>
        </row>
        <row r="480">
          <cell r="B480">
            <v>479</v>
          </cell>
          <cell r="C480" t="str">
            <v>QBRAU02</v>
          </cell>
        </row>
        <row r="481">
          <cell r="B481">
            <v>480</v>
          </cell>
          <cell r="C481" t="str">
            <v>QBRAV01</v>
          </cell>
        </row>
        <row r="482">
          <cell r="B482">
            <v>481</v>
          </cell>
          <cell r="C482" t="str">
            <v>QBRAV01</v>
          </cell>
        </row>
        <row r="483">
          <cell r="B483">
            <v>482</v>
          </cell>
          <cell r="C483" t="str">
            <v>QBRAV01</v>
          </cell>
        </row>
        <row r="484">
          <cell r="B484">
            <v>483</v>
          </cell>
          <cell r="C484" t="str">
            <v>QBRAV07</v>
          </cell>
        </row>
        <row r="485">
          <cell r="B485">
            <v>484</v>
          </cell>
          <cell r="C485" t="str">
            <v>QBRAV05</v>
          </cell>
        </row>
        <row r="486">
          <cell r="B486">
            <v>485</v>
          </cell>
          <cell r="C486" t="str">
            <v>QBRAV05</v>
          </cell>
        </row>
        <row r="487">
          <cell r="B487">
            <v>486</v>
          </cell>
          <cell r="C487" t="str">
            <v>QBRAV05</v>
          </cell>
        </row>
        <row r="488">
          <cell r="B488">
            <v>487</v>
          </cell>
          <cell r="C488" t="str">
            <v>QBRAV04</v>
          </cell>
        </row>
        <row r="489">
          <cell r="B489">
            <v>488</v>
          </cell>
          <cell r="C489" t="str">
            <v>QBRAV03</v>
          </cell>
        </row>
        <row r="490">
          <cell r="B490">
            <v>489</v>
          </cell>
          <cell r="C490" t="str">
            <v>QBRAV03</v>
          </cell>
        </row>
        <row r="491">
          <cell r="B491">
            <v>490</v>
          </cell>
          <cell r="C491" t="str">
            <v>QBRAV06</v>
          </cell>
        </row>
        <row r="492">
          <cell r="B492">
            <v>491</v>
          </cell>
          <cell r="C492" t="str">
            <v>QBROA01</v>
          </cell>
        </row>
        <row r="493">
          <cell r="B493">
            <v>492</v>
          </cell>
          <cell r="C493" t="str">
            <v>QBROA01</v>
          </cell>
        </row>
        <row r="494">
          <cell r="B494">
            <v>493</v>
          </cell>
          <cell r="C494" t="str">
            <v>QBROA01</v>
          </cell>
        </row>
        <row r="495">
          <cell r="B495">
            <v>494</v>
          </cell>
          <cell r="C495" t="str">
            <v>QBROA01</v>
          </cell>
        </row>
        <row r="496">
          <cell r="B496">
            <v>495</v>
          </cell>
          <cell r="C496" t="str">
            <v>QBTPL01</v>
          </cell>
        </row>
        <row r="497">
          <cell r="B497">
            <v>496</v>
          </cell>
          <cell r="C497" t="str">
            <v>QBULD01</v>
          </cell>
        </row>
        <row r="498">
          <cell r="B498">
            <v>497</v>
          </cell>
          <cell r="C498" t="str">
            <v>QBUMP01</v>
          </cell>
        </row>
        <row r="499">
          <cell r="B499">
            <v>498</v>
          </cell>
          <cell r="C499" t="str">
            <v>QBUMP01</v>
          </cell>
        </row>
        <row r="500">
          <cell r="B500">
            <v>499</v>
          </cell>
          <cell r="C500" t="str">
            <v>QBUMP02</v>
          </cell>
        </row>
        <row r="501">
          <cell r="B501">
            <v>500</v>
          </cell>
          <cell r="C501" t="str">
            <v>QBUMP03</v>
          </cell>
        </row>
        <row r="502">
          <cell r="B502">
            <v>501</v>
          </cell>
          <cell r="C502" t="str">
            <v>ABUNI01</v>
          </cell>
        </row>
        <row r="503">
          <cell r="B503">
            <v>502</v>
          </cell>
          <cell r="C503" t="str">
            <v>ABUNI01</v>
          </cell>
        </row>
        <row r="504">
          <cell r="B504">
            <v>503</v>
          </cell>
          <cell r="C504" t="str">
            <v>ABUNI01</v>
          </cell>
        </row>
        <row r="505">
          <cell r="B505">
            <v>504</v>
          </cell>
          <cell r="C505" t="str">
            <v>QBUSI01</v>
          </cell>
        </row>
        <row r="506">
          <cell r="B506">
            <v>505</v>
          </cell>
          <cell r="C506" t="str">
            <v>ACABR09</v>
          </cell>
        </row>
        <row r="507">
          <cell r="B507">
            <v>506</v>
          </cell>
          <cell r="C507" t="str">
            <v>ACABR09</v>
          </cell>
        </row>
        <row r="508">
          <cell r="B508">
            <v>507</v>
          </cell>
          <cell r="C508" t="str">
            <v>ACABR09</v>
          </cell>
        </row>
        <row r="509">
          <cell r="B509">
            <v>508</v>
          </cell>
          <cell r="C509" t="str">
            <v>ACABR09</v>
          </cell>
        </row>
        <row r="510">
          <cell r="B510">
            <v>509</v>
          </cell>
          <cell r="C510" t="str">
            <v>QCABR02</v>
          </cell>
        </row>
        <row r="511">
          <cell r="B511">
            <v>510</v>
          </cell>
          <cell r="C511" t="str">
            <v>QCABR02</v>
          </cell>
        </row>
        <row r="512">
          <cell r="B512">
            <v>511</v>
          </cell>
          <cell r="C512" t="str">
            <v>QCABR02</v>
          </cell>
        </row>
        <row r="513">
          <cell r="B513">
            <v>512</v>
          </cell>
          <cell r="C513" t="str">
            <v>QCABR02</v>
          </cell>
        </row>
        <row r="514">
          <cell r="B514">
            <v>513</v>
          </cell>
          <cell r="C514" t="str">
            <v>QCALA01</v>
          </cell>
        </row>
        <row r="515">
          <cell r="B515">
            <v>514</v>
          </cell>
          <cell r="C515" t="str">
            <v>ACALA03</v>
          </cell>
        </row>
        <row r="516">
          <cell r="B516">
            <v>515</v>
          </cell>
          <cell r="C516" t="str">
            <v>ACALC03</v>
          </cell>
        </row>
        <row r="517">
          <cell r="B517">
            <v>516</v>
          </cell>
          <cell r="C517" t="str">
            <v>ACALC03</v>
          </cell>
        </row>
        <row r="518">
          <cell r="B518">
            <v>517</v>
          </cell>
          <cell r="C518" t="str">
            <v>ACALC03</v>
          </cell>
        </row>
        <row r="519">
          <cell r="B519">
            <v>518</v>
          </cell>
          <cell r="C519" t="str">
            <v>ACALC03</v>
          </cell>
        </row>
        <row r="520">
          <cell r="B520">
            <v>519</v>
          </cell>
          <cell r="C520" t="str">
            <v>ACALC03</v>
          </cell>
        </row>
        <row r="521">
          <cell r="B521">
            <v>520</v>
          </cell>
          <cell r="C521" t="str">
            <v>ACALC03</v>
          </cell>
        </row>
        <row r="522">
          <cell r="B522">
            <v>521</v>
          </cell>
          <cell r="C522" t="str">
            <v>QCALC03</v>
          </cell>
        </row>
        <row r="523">
          <cell r="B523">
            <v>522</v>
          </cell>
          <cell r="C523" t="str">
            <v>QCALC03</v>
          </cell>
        </row>
        <row r="524">
          <cell r="B524">
            <v>523</v>
          </cell>
          <cell r="C524" t="str">
            <v>QCALC03</v>
          </cell>
        </row>
        <row r="525">
          <cell r="B525">
            <v>524</v>
          </cell>
          <cell r="C525" t="str">
            <v>QCALC03</v>
          </cell>
        </row>
        <row r="526">
          <cell r="B526">
            <v>525</v>
          </cell>
          <cell r="C526" t="str">
            <v>QCALC03</v>
          </cell>
        </row>
        <row r="527">
          <cell r="B527">
            <v>526</v>
          </cell>
          <cell r="C527" t="str">
            <v>ACALC02</v>
          </cell>
        </row>
        <row r="528">
          <cell r="B528">
            <v>527</v>
          </cell>
          <cell r="C528" t="str">
            <v>QCALG03</v>
          </cell>
        </row>
        <row r="529">
          <cell r="B529">
            <v>528</v>
          </cell>
          <cell r="C529" t="str">
            <v>QCALG01</v>
          </cell>
        </row>
        <row r="530">
          <cell r="B530">
            <v>529</v>
          </cell>
          <cell r="C530" t="str">
            <v>QCALG01</v>
          </cell>
        </row>
        <row r="531">
          <cell r="B531">
            <v>530</v>
          </cell>
          <cell r="C531" t="str">
            <v>QCALI02</v>
          </cell>
        </row>
        <row r="532">
          <cell r="B532">
            <v>531</v>
          </cell>
          <cell r="C532" t="str">
            <v>QCALI02</v>
          </cell>
        </row>
        <row r="533">
          <cell r="B533">
            <v>532</v>
          </cell>
          <cell r="C533" t="str">
            <v>QCALI02</v>
          </cell>
        </row>
        <row r="534">
          <cell r="B534">
            <v>533</v>
          </cell>
          <cell r="C534" t="str">
            <v>QCALI02</v>
          </cell>
        </row>
        <row r="535">
          <cell r="B535">
            <v>534</v>
          </cell>
          <cell r="C535" t="str">
            <v>QCALI02</v>
          </cell>
        </row>
        <row r="536">
          <cell r="B536">
            <v>535</v>
          </cell>
          <cell r="C536" t="str">
            <v>QCALI01</v>
          </cell>
        </row>
        <row r="537">
          <cell r="B537">
            <v>536</v>
          </cell>
          <cell r="C537" t="str">
            <v>ACALS01</v>
          </cell>
        </row>
        <row r="538">
          <cell r="B538">
            <v>537</v>
          </cell>
          <cell r="C538" t="str">
            <v>CCAMI04</v>
          </cell>
        </row>
        <row r="539">
          <cell r="B539">
            <v>538</v>
          </cell>
          <cell r="C539" t="str">
            <v>CCAMI04</v>
          </cell>
        </row>
        <row r="540">
          <cell r="B540">
            <v>539</v>
          </cell>
          <cell r="C540" t="str">
            <v>CCAMI05</v>
          </cell>
        </row>
        <row r="541">
          <cell r="B541">
            <v>540</v>
          </cell>
          <cell r="C541" t="str">
            <v>QCAMI02</v>
          </cell>
        </row>
        <row r="542">
          <cell r="B542">
            <v>541</v>
          </cell>
          <cell r="C542" t="str">
            <v>QCAM01</v>
          </cell>
        </row>
        <row r="543">
          <cell r="B543">
            <v>542</v>
          </cell>
          <cell r="C543" t="str">
            <v>QCAMI01</v>
          </cell>
        </row>
        <row r="544">
          <cell r="B544">
            <v>543</v>
          </cell>
          <cell r="C544" t="str">
            <v>QCASH01</v>
          </cell>
        </row>
        <row r="545">
          <cell r="B545">
            <v>544</v>
          </cell>
          <cell r="C545" t="str">
            <v>QCASH01</v>
          </cell>
        </row>
        <row r="546">
          <cell r="B546">
            <v>545</v>
          </cell>
          <cell r="C546" t="str">
            <v>QCASH01</v>
          </cell>
        </row>
        <row r="547">
          <cell r="B547">
            <v>546</v>
          </cell>
          <cell r="C547" t="str">
            <v>QCASH02</v>
          </cell>
        </row>
        <row r="548">
          <cell r="B548">
            <v>547</v>
          </cell>
          <cell r="C548" t="str">
            <v>QCASH02</v>
          </cell>
        </row>
        <row r="549">
          <cell r="B549">
            <v>548</v>
          </cell>
          <cell r="C549" t="str">
            <v>QCAST01</v>
          </cell>
        </row>
        <row r="550">
          <cell r="B550">
            <v>549</v>
          </cell>
          <cell r="C550" t="str">
            <v>QCAST02</v>
          </cell>
        </row>
        <row r="551">
          <cell r="B551">
            <v>550</v>
          </cell>
          <cell r="C551" t="str">
            <v>QCAST03</v>
          </cell>
        </row>
        <row r="552">
          <cell r="B552">
            <v>551</v>
          </cell>
          <cell r="C552" t="str">
            <v>QCAST04</v>
          </cell>
        </row>
        <row r="553">
          <cell r="B553">
            <v>552</v>
          </cell>
          <cell r="C553" t="str">
            <v>QCEBA02</v>
          </cell>
        </row>
        <row r="554">
          <cell r="B554">
            <v>553</v>
          </cell>
          <cell r="C554" t="str">
            <v>QCEBA03</v>
          </cell>
        </row>
        <row r="555">
          <cell r="B555">
            <v>554</v>
          </cell>
          <cell r="C555" t="str">
            <v>QCEBA03</v>
          </cell>
        </row>
        <row r="556">
          <cell r="B556">
            <v>555</v>
          </cell>
          <cell r="C556" t="str">
            <v>QCELQ01</v>
          </cell>
        </row>
        <row r="557">
          <cell r="B557">
            <v>556</v>
          </cell>
          <cell r="C557" t="str">
            <v>QCELQ01</v>
          </cell>
        </row>
        <row r="558">
          <cell r="B558">
            <v>557</v>
          </cell>
          <cell r="C558" t="str">
            <v>QCHAM02</v>
          </cell>
        </row>
        <row r="559">
          <cell r="B559">
            <v>558</v>
          </cell>
          <cell r="C559" t="str">
            <v>QCHAM02</v>
          </cell>
        </row>
        <row r="560">
          <cell r="B560">
            <v>559</v>
          </cell>
          <cell r="C560" t="str">
            <v>QCHAM02</v>
          </cell>
        </row>
        <row r="561">
          <cell r="B561">
            <v>560</v>
          </cell>
          <cell r="C561" t="str">
            <v>QCHAM02</v>
          </cell>
        </row>
        <row r="562">
          <cell r="B562">
            <v>561</v>
          </cell>
          <cell r="C562" t="str">
            <v>ACHAR03</v>
          </cell>
        </row>
        <row r="563">
          <cell r="B563">
            <v>562</v>
          </cell>
          <cell r="C563" t="str">
            <v>QCHIE03</v>
          </cell>
        </row>
        <row r="564">
          <cell r="B564">
            <v>563</v>
          </cell>
          <cell r="C564" t="str">
            <v>QCHIE03</v>
          </cell>
        </row>
        <row r="565">
          <cell r="B565">
            <v>564</v>
          </cell>
          <cell r="C565" t="str">
            <v>QCHIE03</v>
          </cell>
        </row>
        <row r="566">
          <cell r="B566">
            <v>565</v>
          </cell>
          <cell r="C566" t="str">
            <v>ACHIE01</v>
          </cell>
        </row>
        <row r="567">
          <cell r="B567">
            <v>566</v>
          </cell>
          <cell r="C567" t="str">
            <v>ACHIE01</v>
          </cell>
        </row>
        <row r="568">
          <cell r="B568">
            <v>567</v>
          </cell>
          <cell r="C568" t="str">
            <v>ACHIE01</v>
          </cell>
        </row>
        <row r="569">
          <cell r="B569">
            <v>568</v>
          </cell>
          <cell r="C569" t="str">
            <v>QCHIE02</v>
          </cell>
        </row>
        <row r="570">
          <cell r="B570">
            <v>569</v>
          </cell>
          <cell r="C570" t="str">
            <v>QCHIE02</v>
          </cell>
        </row>
        <row r="571">
          <cell r="B571">
            <v>570</v>
          </cell>
          <cell r="C571" t="str">
            <v>QCHIE02</v>
          </cell>
        </row>
        <row r="572">
          <cell r="B572">
            <v>571</v>
          </cell>
          <cell r="C572" t="str">
            <v>QCLIN02</v>
          </cell>
        </row>
        <row r="573">
          <cell r="B573">
            <v>572</v>
          </cell>
          <cell r="C573" t="str">
            <v>ACOBR05</v>
          </cell>
        </row>
        <row r="574">
          <cell r="B574">
            <v>573</v>
          </cell>
          <cell r="C574" t="str">
            <v>ACOBR05</v>
          </cell>
        </row>
        <row r="575">
          <cell r="B575">
            <v>574</v>
          </cell>
          <cell r="C575" t="str">
            <v>ACOBR05</v>
          </cell>
        </row>
        <row r="576">
          <cell r="B576">
            <v>575</v>
          </cell>
          <cell r="C576" t="str">
            <v>ACOBR07</v>
          </cell>
        </row>
        <row r="577">
          <cell r="B577">
            <v>576</v>
          </cell>
          <cell r="C577" t="str">
            <v>ACOBR06</v>
          </cell>
        </row>
        <row r="578">
          <cell r="B578">
            <v>577</v>
          </cell>
          <cell r="C578" t="str">
            <v>ACOBR02</v>
          </cell>
        </row>
        <row r="579">
          <cell r="B579">
            <v>578</v>
          </cell>
          <cell r="C579" t="str">
            <v>QCOLA02</v>
          </cell>
        </row>
        <row r="580">
          <cell r="B580">
            <v>579</v>
          </cell>
          <cell r="C580" t="str">
            <v>QCOLA01</v>
          </cell>
        </row>
        <row r="581">
          <cell r="B581">
            <v>580</v>
          </cell>
          <cell r="C581" t="str">
            <v>ACONF02</v>
          </cell>
        </row>
        <row r="582">
          <cell r="B582">
            <v>581</v>
          </cell>
          <cell r="C582" t="str">
            <v>ACONF02</v>
          </cell>
        </row>
        <row r="583">
          <cell r="B583">
            <v>582</v>
          </cell>
          <cell r="C583" t="str">
            <v>ACONF02</v>
          </cell>
        </row>
        <row r="584">
          <cell r="B584">
            <v>583</v>
          </cell>
          <cell r="C584" t="str">
            <v>QCOPC06</v>
          </cell>
        </row>
        <row r="585">
          <cell r="B585">
            <v>584</v>
          </cell>
          <cell r="C585" t="str">
            <v>ACOPC02</v>
          </cell>
        </row>
        <row r="586">
          <cell r="B586">
            <v>585</v>
          </cell>
          <cell r="C586" t="str">
            <v>ACOPC02</v>
          </cell>
        </row>
        <row r="587">
          <cell r="B587">
            <v>586</v>
          </cell>
          <cell r="C587" t="str">
            <v>ACOPC02</v>
          </cell>
        </row>
        <row r="588">
          <cell r="B588">
            <v>587</v>
          </cell>
          <cell r="C588" t="str">
            <v>ACOPC02</v>
          </cell>
        </row>
        <row r="589">
          <cell r="B589">
            <v>588</v>
          </cell>
          <cell r="C589" t="str">
            <v>ACOPC03</v>
          </cell>
        </row>
        <row r="590">
          <cell r="B590">
            <v>589</v>
          </cell>
          <cell r="C590" t="str">
            <v>ACOPC03</v>
          </cell>
        </row>
        <row r="591">
          <cell r="B591">
            <v>590</v>
          </cell>
          <cell r="C591" t="str">
            <v>QCOUN05</v>
          </cell>
        </row>
        <row r="592">
          <cell r="B592">
            <v>591</v>
          </cell>
          <cell r="C592" t="str">
            <v>QCOUN05</v>
          </cell>
        </row>
        <row r="593">
          <cell r="B593">
            <v>592</v>
          </cell>
          <cell r="C593" t="str">
            <v>QCOUN05</v>
          </cell>
        </row>
        <row r="594">
          <cell r="B594">
            <v>593</v>
          </cell>
          <cell r="C594" t="str">
            <v>QCOUN05</v>
          </cell>
        </row>
        <row r="595">
          <cell r="B595">
            <v>594</v>
          </cell>
          <cell r="C595" t="str">
            <v>QCOWI01</v>
          </cell>
        </row>
        <row r="596">
          <cell r="B596">
            <v>595</v>
          </cell>
          <cell r="C596" t="str">
            <v>QCUPR01</v>
          </cell>
        </row>
        <row r="597">
          <cell r="B597">
            <v>596</v>
          </cell>
          <cell r="C597" t="str">
            <v>QCUPR01</v>
          </cell>
        </row>
        <row r="598">
          <cell r="B598">
            <v>597</v>
          </cell>
          <cell r="C598" t="str">
            <v>QCUPR01</v>
          </cell>
        </row>
        <row r="599">
          <cell r="B599">
            <v>598</v>
          </cell>
          <cell r="C599" t="str">
            <v>QCUPR01</v>
          </cell>
        </row>
        <row r="600">
          <cell r="B600">
            <v>599</v>
          </cell>
          <cell r="C600" t="str">
            <v>QCUPR01</v>
          </cell>
        </row>
        <row r="601">
          <cell r="B601">
            <v>600</v>
          </cell>
          <cell r="C601" t="str">
            <v>ACUPR02</v>
          </cell>
        </row>
        <row r="602">
          <cell r="B602">
            <v>601</v>
          </cell>
          <cell r="C602" t="str">
            <v>ACURA01</v>
          </cell>
        </row>
        <row r="603">
          <cell r="B603">
            <v>602</v>
          </cell>
          <cell r="C603" t="str">
            <v>ACURA01</v>
          </cell>
        </row>
        <row r="604">
          <cell r="B604">
            <v>603</v>
          </cell>
          <cell r="C604" t="str">
            <v>ACURA01</v>
          </cell>
        </row>
        <row r="605">
          <cell r="B605">
            <v>604</v>
          </cell>
          <cell r="C605" t="str">
            <v>ACURA01</v>
          </cell>
        </row>
        <row r="606">
          <cell r="B606">
            <v>605</v>
          </cell>
          <cell r="C606" t="str">
            <v>ACURA01</v>
          </cell>
        </row>
        <row r="607">
          <cell r="B607">
            <v>606</v>
          </cell>
          <cell r="C607" t="str">
            <v>QCURA02</v>
          </cell>
        </row>
        <row r="608">
          <cell r="B608">
            <v>607</v>
          </cell>
          <cell r="C608" t="str">
            <v>QCURA02</v>
          </cell>
        </row>
        <row r="609">
          <cell r="B609">
            <v>608</v>
          </cell>
          <cell r="C609" t="str">
            <v>QCURA02</v>
          </cell>
        </row>
        <row r="610">
          <cell r="B610">
            <v>609</v>
          </cell>
          <cell r="C610" t="str">
            <v>QCURA02</v>
          </cell>
        </row>
        <row r="611">
          <cell r="B611">
            <v>610</v>
          </cell>
          <cell r="C611" t="str">
            <v>QCURA02</v>
          </cell>
        </row>
        <row r="612">
          <cell r="B612">
            <v>611</v>
          </cell>
          <cell r="C612" t="str">
            <v>QCURA02</v>
          </cell>
        </row>
        <row r="613">
          <cell r="B613">
            <v>612</v>
          </cell>
          <cell r="C613" t="str">
            <v>ACURA02</v>
          </cell>
        </row>
        <row r="614">
          <cell r="B614">
            <v>613</v>
          </cell>
          <cell r="C614" t="str">
            <v>ACURA02</v>
          </cell>
        </row>
        <row r="615">
          <cell r="B615">
            <v>614</v>
          </cell>
          <cell r="C615" t="str">
            <v>ACURA02</v>
          </cell>
        </row>
        <row r="616">
          <cell r="B616">
            <v>615</v>
          </cell>
          <cell r="C616" t="str">
            <v>ACURA02</v>
          </cell>
        </row>
        <row r="617">
          <cell r="B617">
            <v>616</v>
          </cell>
          <cell r="C617" t="str">
            <v>ACURA02</v>
          </cell>
        </row>
        <row r="618">
          <cell r="B618">
            <v>617</v>
          </cell>
          <cell r="C618" t="str">
            <v>ACURA02</v>
          </cell>
        </row>
        <row r="619">
          <cell r="B619">
            <v>618</v>
          </cell>
          <cell r="C619" t="str">
            <v>ACURA04</v>
          </cell>
        </row>
        <row r="620">
          <cell r="B620">
            <v>619</v>
          </cell>
          <cell r="C620" t="str">
            <v>ACURA04</v>
          </cell>
        </row>
        <row r="621">
          <cell r="B621">
            <v>620</v>
          </cell>
          <cell r="C621" t="str">
            <v>ACURA04</v>
          </cell>
        </row>
        <row r="622">
          <cell r="B622">
            <v>621</v>
          </cell>
          <cell r="C622" t="str">
            <v>ACURA04</v>
          </cell>
        </row>
        <row r="623">
          <cell r="B623">
            <v>622</v>
          </cell>
          <cell r="C623" t="str">
            <v>ACURA04</v>
          </cell>
        </row>
        <row r="624">
          <cell r="B624">
            <v>623</v>
          </cell>
          <cell r="C624" t="str">
            <v>ACURA04</v>
          </cell>
        </row>
        <row r="625">
          <cell r="B625">
            <v>624</v>
          </cell>
          <cell r="C625" t="str">
            <v>QCYMB02</v>
          </cell>
        </row>
        <row r="626">
          <cell r="B626">
            <v>625</v>
          </cell>
          <cell r="C626" t="str">
            <v>QCYMB02</v>
          </cell>
        </row>
        <row r="627">
          <cell r="B627">
            <v>626</v>
          </cell>
          <cell r="C627" t="str">
            <v>ACYMB01</v>
          </cell>
        </row>
        <row r="628">
          <cell r="B628">
            <v>627</v>
          </cell>
          <cell r="C628" t="str">
            <v>ACYMB01</v>
          </cell>
        </row>
        <row r="629">
          <cell r="B629">
            <v>628</v>
          </cell>
          <cell r="C629" t="str">
            <v>QCYPE03</v>
          </cell>
        </row>
        <row r="630">
          <cell r="B630">
            <v>629</v>
          </cell>
          <cell r="C630" t="str">
            <v>QCYPE02</v>
          </cell>
        </row>
        <row r="631">
          <cell r="B631">
            <v>630</v>
          </cell>
          <cell r="C631" t="str">
            <v>QDAME01</v>
          </cell>
        </row>
        <row r="632">
          <cell r="B632">
            <v>631</v>
          </cell>
          <cell r="C632" t="str">
            <v>QDAME02</v>
          </cell>
        </row>
        <row r="633">
          <cell r="B633">
            <v>632</v>
          </cell>
          <cell r="C633" t="str">
            <v>QDANA01</v>
          </cell>
        </row>
        <row r="634">
          <cell r="B634">
            <v>633</v>
          </cell>
          <cell r="C634" t="str">
            <v>QDANA01</v>
          </cell>
        </row>
        <row r="635">
          <cell r="B635">
            <v>634</v>
          </cell>
          <cell r="C635" t="str">
            <v>QDANA01</v>
          </cell>
        </row>
        <row r="636">
          <cell r="B636">
            <v>635</v>
          </cell>
          <cell r="C636" t="str">
            <v>QDANA02</v>
          </cell>
        </row>
        <row r="637">
          <cell r="B637">
            <v>636</v>
          </cell>
          <cell r="C637" t="str">
            <v>QDECI01</v>
          </cell>
        </row>
        <row r="638">
          <cell r="B638">
            <v>637</v>
          </cell>
          <cell r="C638" t="str">
            <v>QDECI01</v>
          </cell>
        </row>
        <row r="639">
          <cell r="B639">
            <v>638</v>
          </cell>
          <cell r="C639" t="str">
            <v>QDECI01</v>
          </cell>
        </row>
        <row r="640">
          <cell r="B640">
            <v>639</v>
          </cell>
          <cell r="C640" t="str">
            <v>QDECI01</v>
          </cell>
        </row>
        <row r="641">
          <cell r="B641">
            <v>640</v>
          </cell>
          <cell r="C641" t="str">
            <v>QDECI02</v>
          </cell>
        </row>
        <row r="642">
          <cell r="B642">
            <v>641</v>
          </cell>
          <cell r="C642" t="str">
            <v>QDECI02</v>
          </cell>
        </row>
        <row r="643">
          <cell r="B643">
            <v>642</v>
          </cell>
          <cell r="C643" t="str">
            <v>QDECI02</v>
          </cell>
        </row>
        <row r="644">
          <cell r="B644">
            <v>643</v>
          </cell>
          <cell r="C644" t="str">
            <v>QDECI02</v>
          </cell>
        </row>
        <row r="645">
          <cell r="B645">
            <v>644</v>
          </cell>
          <cell r="C645" t="str">
            <v>QDECI02</v>
          </cell>
        </row>
        <row r="646">
          <cell r="B646">
            <v>645</v>
          </cell>
          <cell r="C646" t="str">
            <v>ADECI03</v>
          </cell>
        </row>
        <row r="647">
          <cell r="B647">
            <v>646</v>
          </cell>
          <cell r="C647" t="str">
            <v>ADECI03</v>
          </cell>
        </row>
        <row r="648">
          <cell r="B648">
            <v>647</v>
          </cell>
          <cell r="C648" t="str">
            <v>ADECI03</v>
          </cell>
        </row>
        <row r="649">
          <cell r="B649">
            <v>648</v>
          </cell>
          <cell r="C649" t="str">
            <v>ADECI03</v>
          </cell>
        </row>
        <row r="650">
          <cell r="B650">
            <v>649</v>
          </cell>
          <cell r="C650" t="str">
            <v>ADECI03</v>
          </cell>
        </row>
        <row r="651">
          <cell r="B651">
            <v>650</v>
          </cell>
          <cell r="C651" t="str">
            <v>ADECI03</v>
          </cell>
        </row>
        <row r="652">
          <cell r="B652">
            <v>651</v>
          </cell>
          <cell r="C652" t="str">
            <v>QDECI05</v>
          </cell>
        </row>
        <row r="653">
          <cell r="B653">
            <v>652</v>
          </cell>
          <cell r="C653" t="str">
            <v>QDECI05</v>
          </cell>
        </row>
        <row r="654">
          <cell r="B654">
            <v>653</v>
          </cell>
          <cell r="C654" t="str">
            <v>QDECI05</v>
          </cell>
        </row>
        <row r="655">
          <cell r="B655">
            <v>654</v>
          </cell>
          <cell r="C655" t="str">
            <v>QDEKA03</v>
          </cell>
        </row>
        <row r="656">
          <cell r="B656">
            <v>655</v>
          </cell>
          <cell r="C656" t="str">
            <v>QDEKA03</v>
          </cell>
        </row>
        <row r="657">
          <cell r="B657">
            <v>656</v>
          </cell>
          <cell r="C657" t="str">
            <v>QDEKA01</v>
          </cell>
        </row>
        <row r="658">
          <cell r="B658">
            <v>657</v>
          </cell>
          <cell r="C658" t="str">
            <v>QDEKA01</v>
          </cell>
        </row>
        <row r="659">
          <cell r="B659">
            <v>658</v>
          </cell>
          <cell r="C659" t="str">
            <v>QDEKA01</v>
          </cell>
        </row>
        <row r="660">
          <cell r="B660">
            <v>659</v>
          </cell>
          <cell r="C660" t="str">
            <v>QDEKA06</v>
          </cell>
        </row>
        <row r="661">
          <cell r="B661">
            <v>660</v>
          </cell>
          <cell r="C661" t="str">
            <v>QDEKA06</v>
          </cell>
        </row>
        <row r="662">
          <cell r="B662">
            <v>661</v>
          </cell>
          <cell r="C662" t="str">
            <v>QDEKA04</v>
          </cell>
        </row>
        <row r="663">
          <cell r="B663">
            <v>662</v>
          </cell>
          <cell r="C663" t="str">
            <v>QDEKA04</v>
          </cell>
        </row>
        <row r="664">
          <cell r="B664">
            <v>663</v>
          </cell>
          <cell r="C664" t="str">
            <v>QDEKA04</v>
          </cell>
        </row>
        <row r="665">
          <cell r="B665">
            <v>664</v>
          </cell>
          <cell r="C665" t="str">
            <v>QDEKA04</v>
          </cell>
        </row>
        <row r="666">
          <cell r="B666">
            <v>665</v>
          </cell>
          <cell r="C666" t="str">
            <v>QDEKA04</v>
          </cell>
        </row>
        <row r="667">
          <cell r="B667">
            <v>666</v>
          </cell>
          <cell r="C667" t="str">
            <v>QDEKA05</v>
          </cell>
        </row>
        <row r="668">
          <cell r="B668">
            <v>667</v>
          </cell>
          <cell r="C668" t="str">
            <v>QDEKA05</v>
          </cell>
        </row>
        <row r="669">
          <cell r="B669">
            <v>668</v>
          </cell>
          <cell r="C669" t="str">
            <v>QDEKA05</v>
          </cell>
        </row>
        <row r="670">
          <cell r="B670">
            <v>669</v>
          </cell>
          <cell r="C670" t="str">
            <v>QDEKT03</v>
          </cell>
        </row>
        <row r="671">
          <cell r="B671">
            <v>670</v>
          </cell>
          <cell r="C671" t="str">
            <v>QDEKT01</v>
          </cell>
        </row>
        <row r="672">
          <cell r="B672">
            <v>671</v>
          </cell>
          <cell r="C672" t="str">
            <v>QDEKT02</v>
          </cell>
        </row>
        <row r="673">
          <cell r="B673">
            <v>672</v>
          </cell>
          <cell r="C673" t="str">
            <v>QDEKT02</v>
          </cell>
        </row>
        <row r="674">
          <cell r="B674">
            <v>673</v>
          </cell>
          <cell r="C674" t="str">
            <v>QDEKT02</v>
          </cell>
        </row>
        <row r="675">
          <cell r="B675">
            <v>674</v>
          </cell>
          <cell r="C675" t="str">
            <v>QDEKT02</v>
          </cell>
        </row>
        <row r="676">
          <cell r="B676">
            <v>675</v>
          </cell>
          <cell r="C676" t="str">
            <v>ADELL03</v>
          </cell>
        </row>
        <row r="677">
          <cell r="B677">
            <v>676</v>
          </cell>
          <cell r="C677" t="str">
            <v>QDELL04</v>
          </cell>
        </row>
        <row r="678">
          <cell r="B678">
            <v>677</v>
          </cell>
          <cell r="C678" t="str">
            <v>QDELL01</v>
          </cell>
        </row>
        <row r="679">
          <cell r="B679">
            <v>678</v>
          </cell>
          <cell r="C679" t="str">
            <v>QDELL01</v>
          </cell>
        </row>
        <row r="680">
          <cell r="B680">
            <v>679</v>
          </cell>
          <cell r="C680" t="str">
            <v>QDELL01</v>
          </cell>
        </row>
        <row r="681">
          <cell r="B681">
            <v>680</v>
          </cell>
          <cell r="C681" t="str">
            <v>QDESA01</v>
          </cell>
        </row>
        <row r="682">
          <cell r="B682">
            <v>681</v>
          </cell>
          <cell r="C682" t="str">
            <v>QDESA01</v>
          </cell>
        </row>
        <row r="683">
          <cell r="B683">
            <v>682</v>
          </cell>
          <cell r="C683" t="str">
            <v>QDESA01</v>
          </cell>
        </row>
        <row r="684">
          <cell r="B684">
            <v>683</v>
          </cell>
          <cell r="C684" t="str">
            <v>QDESA03</v>
          </cell>
        </row>
        <row r="685">
          <cell r="B685">
            <v>684</v>
          </cell>
          <cell r="C685" t="str">
            <v>QDESA02</v>
          </cell>
        </row>
        <row r="686">
          <cell r="B686">
            <v>685</v>
          </cell>
          <cell r="C686" t="str">
            <v>QDESA02</v>
          </cell>
        </row>
        <row r="687">
          <cell r="B687">
            <v>686</v>
          </cell>
          <cell r="C687" t="str">
            <v>QDEWA01</v>
          </cell>
        </row>
        <row r="688">
          <cell r="B688">
            <v>687</v>
          </cell>
          <cell r="C688" t="str">
            <v>QDEWA01</v>
          </cell>
        </row>
        <row r="689">
          <cell r="B689">
            <v>688</v>
          </cell>
          <cell r="C689" t="str">
            <v>QDEWA01</v>
          </cell>
        </row>
        <row r="690">
          <cell r="B690">
            <v>689</v>
          </cell>
          <cell r="C690" t="str">
            <v>QDEWA01</v>
          </cell>
        </row>
        <row r="691">
          <cell r="B691">
            <v>690</v>
          </cell>
          <cell r="C691" t="str">
            <v>QDEWA01</v>
          </cell>
        </row>
        <row r="692">
          <cell r="B692">
            <v>691</v>
          </cell>
          <cell r="C692" t="str">
            <v>QDEWA02</v>
          </cell>
        </row>
        <row r="693">
          <cell r="B693">
            <v>692</v>
          </cell>
          <cell r="C693" t="str">
            <v>QDEWA02</v>
          </cell>
        </row>
        <row r="694">
          <cell r="B694">
            <v>693</v>
          </cell>
          <cell r="C694" t="str">
            <v>QDEWA02</v>
          </cell>
        </row>
        <row r="695">
          <cell r="B695">
            <v>694</v>
          </cell>
          <cell r="C695" t="str">
            <v>ADEWA01</v>
          </cell>
        </row>
        <row r="696">
          <cell r="B696">
            <v>695</v>
          </cell>
          <cell r="C696" t="str">
            <v>QDIMA01</v>
          </cell>
        </row>
        <row r="697">
          <cell r="B697">
            <v>696</v>
          </cell>
          <cell r="C697" t="str">
            <v>ADINA02</v>
          </cell>
        </row>
        <row r="698">
          <cell r="B698">
            <v>697</v>
          </cell>
          <cell r="C698" t="str">
            <v>ADINA01</v>
          </cell>
        </row>
        <row r="699">
          <cell r="B699">
            <v>698</v>
          </cell>
          <cell r="C699" t="str">
            <v>QDINA01</v>
          </cell>
        </row>
        <row r="700">
          <cell r="B700">
            <v>699</v>
          </cell>
          <cell r="C700" t="str">
            <v>ADITH01</v>
          </cell>
        </row>
        <row r="701">
          <cell r="B701">
            <v>700</v>
          </cell>
          <cell r="C701" t="str">
            <v>ADITH01</v>
          </cell>
        </row>
        <row r="702">
          <cell r="B702">
            <v>701</v>
          </cell>
          <cell r="C702" t="str">
            <v>ADITH02</v>
          </cell>
        </row>
        <row r="703">
          <cell r="B703">
            <v>702</v>
          </cell>
          <cell r="C703" t="str">
            <v>ADITH02</v>
          </cell>
        </row>
        <row r="704">
          <cell r="B704">
            <v>703</v>
          </cell>
          <cell r="C704" t="str">
            <v>QDITH03</v>
          </cell>
        </row>
        <row r="705">
          <cell r="B705">
            <v>704</v>
          </cell>
          <cell r="C705" t="str">
            <v>ADKFE02</v>
          </cell>
        </row>
        <row r="706">
          <cell r="B706">
            <v>705</v>
          </cell>
          <cell r="C706" t="str">
            <v>QDKFE01</v>
          </cell>
        </row>
        <row r="707">
          <cell r="B707">
            <v>706</v>
          </cell>
          <cell r="C707" t="str">
            <v>QDKFE01</v>
          </cell>
        </row>
        <row r="708">
          <cell r="B708">
            <v>707</v>
          </cell>
          <cell r="C708" t="str">
            <v>QDKFE03</v>
          </cell>
        </row>
        <row r="709">
          <cell r="B709">
            <v>708</v>
          </cell>
          <cell r="C709" t="str">
            <v>QDKFE03</v>
          </cell>
        </row>
        <row r="710">
          <cell r="B710">
            <v>709</v>
          </cell>
          <cell r="C710" t="str">
            <v>QDMEC01</v>
          </cell>
        </row>
        <row r="711">
          <cell r="B711">
            <v>710</v>
          </cell>
          <cell r="C711" t="str">
            <v>QDMEC01</v>
          </cell>
        </row>
        <row r="712">
          <cell r="B712">
            <v>711</v>
          </cell>
          <cell r="C712" t="str">
            <v>QDMEC02</v>
          </cell>
        </row>
        <row r="713">
          <cell r="B713">
            <v>712</v>
          </cell>
          <cell r="C713" t="str">
            <v>QDMEC03</v>
          </cell>
        </row>
        <row r="714">
          <cell r="B714">
            <v>713</v>
          </cell>
          <cell r="C714" t="str">
            <v>ADONE01</v>
          </cell>
        </row>
        <row r="715">
          <cell r="B715">
            <v>714</v>
          </cell>
          <cell r="C715" t="str">
            <v>ADONK01</v>
          </cell>
        </row>
        <row r="716">
          <cell r="B716">
            <v>715</v>
          </cell>
          <cell r="C716" t="str">
            <v>ADOUB01</v>
          </cell>
        </row>
        <row r="717">
          <cell r="B717">
            <v>716</v>
          </cell>
          <cell r="C717" t="str">
            <v>QDUMI01</v>
          </cell>
        </row>
        <row r="718">
          <cell r="B718">
            <v>717</v>
          </cell>
          <cell r="C718" t="str">
            <v>QDUMI01</v>
          </cell>
        </row>
        <row r="719">
          <cell r="B719">
            <v>718</v>
          </cell>
          <cell r="C719" t="str">
            <v>ADUMI01</v>
          </cell>
        </row>
        <row r="720">
          <cell r="B720">
            <v>719</v>
          </cell>
          <cell r="C720" t="str">
            <v>QDURU02</v>
          </cell>
        </row>
        <row r="721">
          <cell r="B721">
            <v>720</v>
          </cell>
          <cell r="C721" t="str">
            <v>QDURU02</v>
          </cell>
        </row>
        <row r="722">
          <cell r="B722">
            <v>721</v>
          </cell>
          <cell r="C722" t="str">
            <v>ADURU01</v>
          </cell>
        </row>
        <row r="723">
          <cell r="B723">
            <v>722</v>
          </cell>
          <cell r="C723" t="str">
            <v>QEDO01</v>
          </cell>
        </row>
        <row r="724">
          <cell r="B724">
            <v>723</v>
          </cell>
          <cell r="C724" t="str">
            <v>QEFFI01</v>
          </cell>
        </row>
        <row r="725">
          <cell r="B725">
            <v>724</v>
          </cell>
          <cell r="C725" t="str">
            <v>QELAZ02</v>
          </cell>
        </row>
        <row r="726">
          <cell r="B726">
            <v>725</v>
          </cell>
          <cell r="C726" t="str">
            <v>AELAZ02</v>
          </cell>
        </row>
        <row r="727">
          <cell r="B727">
            <v>726</v>
          </cell>
          <cell r="C727" t="str">
            <v>AELAZ02</v>
          </cell>
        </row>
        <row r="728">
          <cell r="B728">
            <v>727</v>
          </cell>
          <cell r="C728" t="str">
            <v>QELES02</v>
          </cell>
        </row>
        <row r="729">
          <cell r="B729">
            <v>728</v>
          </cell>
          <cell r="C729" t="str">
            <v>QELES02</v>
          </cell>
        </row>
        <row r="730">
          <cell r="B730">
            <v>729</v>
          </cell>
          <cell r="C730" t="str">
            <v>QELES01</v>
          </cell>
        </row>
        <row r="731">
          <cell r="B731">
            <v>730</v>
          </cell>
          <cell r="C731" t="str">
            <v>AEM-401</v>
          </cell>
        </row>
        <row r="732">
          <cell r="B732">
            <v>731</v>
          </cell>
          <cell r="C732" t="str">
            <v>AEM-401</v>
          </cell>
        </row>
        <row r="733">
          <cell r="B733">
            <v>732</v>
          </cell>
          <cell r="C733" t="str">
            <v>AEM-401</v>
          </cell>
        </row>
        <row r="734">
          <cell r="B734">
            <v>733</v>
          </cell>
          <cell r="C734" t="str">
            <v>AEM-401</v>
          </cell>
        </row>
        <row r="735">
          <cell r="B735">
            <v>734</v>
          </cell>
          <cell r="C735" t="str">
            <v>AEM-402</v>
          </cell>
        </row>
        <row r="736">
          <cell r="B736">
            <v>735</v>
          </cell>
          <cell r="C736" t="str">
            <v>AEM-402</v>
          </cell>
        </row>
        <row r="737">
          <cell r="B737">
            <v>736</v>
          </cell>
          <cell r="C737" t="str">
            <v>AEM-402</v>
          </cell>
        </row>
        <row r="738">
          <cell r="B738">
            <v>737</v>
          </cell>
          <cell r="C738" t="str">
            <v>AEM-402</v>
          </cell>
        </row>
        <row r="739">
          <cell r="B739">
            <v>738</v>
          </cell>
          <cell r="C739" t="str">
            <v>AEM-403</v>
          </cell>
        </row>
        <row r="740">
          <cell r="B740">
            <v>739</v>
          </cell>
          <cell r="C740" t="str">
            <v>AEM-403</v>
          </cell>
        </row>
        <row r="741">
          <cell r="B741">
            <v>740</v>
          </cell>
          <cell r="C741" t="str">
            <v>AEM-403</v>
          </cell>
        </row>
        <row r="742">
          <cell r="B742">
            <v>741</v>
          </cell>
          <cell r="C742" t="str">
            <v>AEM-403</v>
          </cell>
        </row>
        <row r="743">
          <cell r="B743">
            <v>742</v>
          </cell>
          <cell r="C743" t="str">
            <v>AEM-403</v>
          </cell>
        </row>
        <row r="744">
          <cell r="B744">
            <v>743</v>
          </cell>
          <cell r="C744" t="str">
            <v>AEM-404</v>
          </cell>
        </row>
        <row r="745">
          <cell r="B745">
            <v>744</v>
          </cell>
          <cell r="C745" t="str">
            <v>AEM-404</v>
          </cell>
        </row>
        <row r="746">
          <cell r="B746">
            <v>745</v>
          </cell>
          <cell r="C746" t="str">
            <v>AEM-404</v>
          </cell>
        </row>
        <row r="747">
          <cell r="B747">
            <v>746</v>
          </cell>
          <cell r="C747" t="str">
            <v>AEM-404</v>
          </cell>
        </row>
        <row r="748">
          <cell r="B748">
            <v>747</v>
          </cell>
          <cell r="C748" t="str">
            <v>QEMAC04</v>
          </cell>
        </row>
        <row r="749">
          <cell r="B749">
            <v>748</v>
          </cell>
          <cell r="C749" t="str">
            <v>QEMAC04</v>
          </cell>
        </row>
        <row r="750">
          <cell r="B750">
            <v>749</v>
          </cell>
          <cell r="C750" t="str">
            <v>QEMAC04</v>
          </cell>
        </row>
        <row r="751">
          <cell r="B751">
            <v>750</v>
          </cell>
          <cell r="C751" t="str">
            <v>CEMAC03</v>
          </cell>
        </row>
        <row r="752">
          <cell r="B752">
            <v>751</v>
          </cell>
          <cell r="C752" t="str">
            <v>CEMAC03</v>
          </cell>
        </row>
        <row r="753">
          <cell r="B753">
            <v>752</v>
          </cell>
          <cell r="C753" t="str">
            <v>CEMAC03</v>
          </cell>
        </row>
        <row r="754">
          <cell r="B754">
            <v>753</v>
          </cell>
          <cell r="C754" t="str">
            <v>CEMAC03</v>
          </cell>
        </row>
        <row r="755">
          <cell r="B755">
            <v>754</v>
          </cell>
          <cell r="C755" t="str">
            <v>CEMAC02</v>
          </cell>
        </row>
        <row r="756">
          <cell r="B756">
            <v>755</v>
          </cell>
          <cell r="C756" t="str">
            <v>CEMAC02</v>
          </cell>
        </row>
        <row r="757">
          <cell r="B757">
            <v>756</v>
          </cell>
          <cell r="C757" t="str">
            <v>CEMAC02</v>
          </cell>
        </row>
        <row r="758">
          <cell r="B758">
            <v>757</v>
          </cell>
          <cell r="C758" t="str">
            <v>CEMAC02</v>
          </cell>
        </row>
        <row r="759">
          <cell r="B759">
            <v>758</v>
          </cell>
          <cell r="C759" t="str">
            <v>CEMAC01</v>
          </cell>
        </row>
        <row r="760">
          <cell r="B760">
            <v>759</v>
          </cell>
          <cell r="C760" t="str">
            <v>CEMAC01</v>
          </cell>
        </row>
        <row r="761">
          <cell r="B761">
            <v>760</v>
          </cell>
          <cell r="C761" t="str">
            <v>AEMAP07</v>
          </cell>
        </row>
        <row r="762">
          <cell r="B762">
            <v>761</v>
          </cell>
          <cell r="C762" t="str">
            <v>AEMAP07</v>
          </cell>
        </row>
        <row r="763">
          <cell r="B763">
            <v>762</v>
          </cell>
          <cell r="C763" t="str">
            <v>AEMAP07</v>
          </cell>
        </row>
        <row r="764">
          <cell r="B764">
            <v>763</v>
          </cell>
          <cell r="C764" t="str">
            <v>QEMAP05</v>
          </cell>
        </row>
        <row r="765">
          <cell r="B765">
            <v>764</v>
          </cell>
          <cell r="C765" t="str">
            <v>QEMAP08</v>
          </cell>
        </row>
        <row r="766">
          <cell r="B766">
            <v>765</v>
          </cell>
          <cell r="C766" t="str">
            <v>QEMAP08</v>
          </cell>
        </row>
        <row r="767">
          <cell r="B767">
            <v>766</v>
          </cell>
          <cell r="C767" t="str">
            <v>QEMAP03</v>
          </cell>
        </row>
        <row r="768">
          <cell r="B768">
            <v>767</v>
          </cell>
          <cell r="C768" t="str">
            <v>QEMAP03</v>
          </cell>
        </row>
        <row r="769">
          <cell r="B769">
            <v>768</v>
          </cell>
          <cell r="C769" t="str">
            <v>QEMCL01</v>
          </cell>
        </row>
        <row r="770">
          <cell r="B770">
            <v>769</v>
          </cell>
          <cell r="C770" t="str">
            <v>QEMCL01</v>
          </cell>
        </row>
        <row r="771">
          <cell r="B771">
            <v>770</v>
          </cell>
          <cell r="C771" t="str">
            <v>QEMCL02</v>
          </cell>
        </row>
        <row r="772">
          <cell r="B772">
            <v>771</v>
          </cell>
          <cell r="C772" t="str">
            <v>QEROS02</v>
          </cell>
        </row>
        <row r="773">
          <cell r="B773">
            <v>772</v>
          </cell>
          <cell r="C773" t="str">
            <v>QEROS02</v>
          </cell>
        </row>
        <row r="774">
          <cell r="B774">
            <v>773</v>
          </cell>
          <cell r="C774" t="str">
            <v>QEROS02</v>
          </cell>
        </row>
        <row r="775">
          <cell r="B775">
            <v>774</v>
          </cell>
          <cell r="C775" t="str">
            <v>QEROS02</v>
          </cell>
        </row>
        <row r="776">
          <cell r="B776">
            <v>775</v>
          </cell>
          <cell r="C776" t="str">
            <v>QEROS02</v>
          </cell>
        </row>
        <row r="777">
          <cell r="B777">
            <v>776</v>
          </cell>
          <cell r="C777" t="str">
            <v>QEROS01</v>
          </cell>
        </row>
        <row r="778">
          <cell r="B778">
            <v>777</v>
          </cell>
          <cell r="C778" t="str">
            <v>QEROS01</v>
          </cell>
        </row>
        <row r="779">
          <cell r="B779">
            <v>778</v>
          </cell>
          <cell r="C779" t="str">
            <v>QEROS01</v>
          </cell>
        </row>
        <row r="780">
          <cell r="B780">
            <v>779</v>
          </cell>
          <cell r="C780" t="str">
            <v>QETHR02</v>
          </cell>
        </row>
        <row r="781">
          <cell r="B781">
            <v>780</v>
          </cell>
          <cell r="C781" t="str">
            <v>QETHR02</v>
          </cell>
        </row>
        <row r="782">
          <cell r="B782">
            <v>781</v>
          </cell>
          <cell r="C782" t="str">
            <v>QETHR02</v>
          </cell>
        </row>
        <row r="783">
          <cell r="B783">
            <v>782</v>
          </cell>
          <cell r="C783" t="str">
            <v>QETHR02</v>
          </cell>
        </row>
        <row r="784">
          <cell r="B784">
            <v>783</v>
          </cell>
          <cell r="C784" t="str">
            <v>QETHR02</v>
          </cell>
        </row>
        <row r="785">
          <cell r="B785">
            <v>784</v>
          </cell>
          <cell r="C785" t="str">
            <v>QEVER01</v>
          </cell>
        </row>
        <row r="786">
          <cell r="B786">
            <v>785</v>
          </cell>
          <cell r="C786" t="str">
            <v>QEVER01</v>
          </cell>
        </row>
        <row r="787">
          <cell r="B787">
            <v>786</v>
          </cell>
          <cell r="C787" t="str">
            <v>QEVER01</v>
          </cell>
        </row>
        <row r="788">
          <cell r="B788">
            <v>787</v>
          </cell>
          <cell r="C788" t="str">
            <v>QEVER01</v>
          </cell>
        </row>
        <row r="789">
          <cell r="B789">
            <v>788</v>
          </cell>
          <cell r="C789" t="str">
            <v>QEVER01</v>
          </cell>
        </row>
        <row r="790">
          <cell r="B790">
            <v>789</v>
          </cell>
          <cell r="C790" t="str">
            <v>AEVER05</v>
          </cell>
        </row>
        <row r="791">
          <cell r="B791">
            <v>790</v>
          </cell>
          <cell r="C791" t="str">
            <v>QEVER04</v>
          </cell>
        </row>
        <row r="792">
          <cell r="B792">
            <v>791</v>
          </cell>
          <cell r="C792" t="str">
            <v>QEVER04</v>
          </cell>
        </row>
        <row r="793">
          <cell r="B793">
            <v>792</v>
          </cell>
          <cell r="C793" t="str">
            <v>AEVER11</v>
          </cell>
        </row>
        <row r="794">
          <cell r="B794">
            <v>793</v>
          </cell>
          <cell r="C794" t="str">
            <v>AEVER11</v>
          </cell>
        </row>
        <row r="795">
          <cell r="B795">
            <v>794</v>
          </cell>
          <cell r="C795" t="str">
            <v>QEVER02</v>
          </cell>
        </row>
        <row r="796">
          <cell r="B796">
            <v>795</v>
          </cell>
          <cell r="C796" t="str">
            <v>QEVER02</v>
          </cell>
        </row>
        <row r="797">
          <cell r="B797">
            <v>796</v>
          </cell>
          <cell r="C797" t="str">
            <v>QEVER02</v>
          </cell>
        </row>
        <row r="798">
          <cell r="B798">
            <v>797</v>
          </cell>
          <cell r="C798" t="str">
            <v>QEVER02</v>
          </cell>
        </row>
        <row r="799">
          <cell r="B799">
            <v>798</v>
          </cell>
          <cell r="C799" t="str">
            <v>QEVER02</v>
          </cell>
        </row>
        <row r="800">
          <cell r="B800">
            <v>799</v>
          </cell>
          <cell r="C800" t="str">
            <v>AEVER06</v>
          </cell>
        </row>
        <row r="801">
          <cell r="B801">
            <v>800</v>
          </cell>
          <cell r="C801" t="str">
            <v>AEVER10</v>
          </cell>
        </row>
        <row r="802">
          <cell r="B802">
            <v>801</v>
          </cell>
          <cell r="C802" t="str">
            <v>AFAN01</v>
          </cell>
        </row>
        <row r="803">
          <cell r="B803">
            <v>802</v>
          </cell>
          <cell r="C803" t="str">
            <v>QFARG01</v>
          </cell>
        </row>
        <row r="804">
          <cell r="B804">
            <v>803</v>
          </cell>
          <cell r="C804" t="str">
            <v>QFARG01</v>
          </cell>
        </row>
        <row r="805">
          <cell r="B805">
            <v>804</v>
          </cell>
          <cell r="C805" t="str">
            <v>QFARG01</v>
          </cell>
        </row>
        <row r="806">
          <cell r="B806">
            <v>805</v>
          </cell>
          <cell r="C806" t="str">
            <v>QFARG03</v>
          </cell>
        </row>
        <row r="807">
          <cell r="B807">
            <v>806</v>
          </cell>
          <cell r="C807" t="str">
            <v>QFARG03</v>
          </cell>
        </row>
        <row r="808">
          <cell r="B808">
            <v>807</v>
          </cell>
          <cell r="C808" t="str">
            <v>QFARG03</v>
          </cell>
        </row>
        <row r="809">
          <cell r="B809">
            <v>808</v>
          </cell>
          <cell r="C809" t="str">
            <v>QFARG02</v>
          </cell>
        </row>
        <row r="810">
          <cell r="B810">
            <v>809</v>
          </cell>
          <cell r="C810" t="str">
            <v>QFENP01</v>
          </cell>
        </row>
        <row r="811">
          <cell r="B811">
            <v>810</v>
          </cell>
          <cell r="C811" t="str">
            <v>QFENT02</v>
          </cell>
        </row>
        <row r="812">
          <cell r="B812">
            <v>811</v>
          </cell>
          <cell r="C812" t="str">
            <v>QFENT02</v>
          </cell>
        </row>
        <row r="813">
          <cell r="B813">
            <v>812</v>
          </cell>
          <cell r="C813" t="str">
            <v>QFENV01</v>
          </cell>
        </row>
        <row r="814">
          <cell r="B814">
            <v>813</v>
          </cell>
          <cell r="C814" t="str">
            <v>QFENV01</v>
          </cell>
        </row>
        <row r="815">
          <cell r="B815">
            <v>814</v>
          </cell>
          <cell r="C815" t="str">
            <v>QFENV01</v>
          </cell>
        </row>
        <row r="816">
          <cell r="B816">
            <v>815</v>
          </cell>
          <cell r="C816" t="str">
            <v>QFENV01</v>
          </cell>
        </row>
        <row r="817">
          <cell r="B817">
            <v>816</v>
          </cell>
          <cell r="C817" t="str">
            <v>QFENV05</v>
          </cell>
        </row>
        <row r="818">
          <cell r="B818">
            <v>817</v>
          </cell>
          <cell r="C818" t="str">
            <v>QFENV05</v>
          </cell>
        </row>
        <row r="819">
          <cell r="B819">
            <v>818</v>
          </cell>
          <cell r="C819" t="str">
            <v>QFENV05</v>
          </cell>
        </row>
        <row r="820">
          <cell r="B820">
            <v>819</v>
          </cell>
          <cell r="C820" t="str">
            <v>QFENV05</v>
          </cell>
        </row>
        <row r="821">
          <cell r="B821">
            <v>820</v>
          </cell>
          <cell r="C821" t="str">
            <v>QFENV05</v>
          </cell>
        </row>
        <row r="822">
          <cell r="B822">
            <v>821</v>
          </cell>
          <cell r="C822" t="str">
            <v>AFENV02</v>
          </cell>
        </row>
        <row r="823">
          <cell r="B823">
            <v>822</v>
          </cell>
          <cell r="C823" t="str">
            <v>AFENV02</v>
          </cell>
        </row>
        <row r="824">
          <cell r="B824">
            <v>823</v>
          </cell>
          <cell r="C824" t="str">
            <v>AFENV02</v>
          </cell>
        </row>
        <row r="825">
          <cell r="B825">
            <v>824</v>
          </cell>
          <cell r="C825" t="str">
            <v>AFENV02</v>
          </cell>
        </row>
        <row r="826">
          <cell r="B826">
            <v>825</v>
          </cell>
          <cell r="C826" t="str">
            <v>AFENV02</v>
          </cell>
        </row>
        <row r="827">
          <cell r="B827">
            <v>826</v>
          </cell>
          <cell r="C827" t="str">
            <v>AFENV02</v>
          </cell>
        </row>
        <row r="828">
          <cell r="B828">
            <v>827</v>
          </cell>
          <cell r="C828" t="str">
            <v>AFENV02</v>
          </cell>
        </row>
        <row r="829">
          <cell r="B829">
            <v>828</v>
          </cell>
          <cell r="C829" t="str">
            <v>AFENV02</v>
          </cell>
        </row>
        <row r="830">
          <cell r="B830">
            <v>829</v>
          </cell>
          <cell r="C830" t="str">
            <v>AFENV03</v>
          </cell>
        </row>
        <row r="831">
          <cell r="B831">
            <v>830</v>
          </cell>
          <cell r="C831" t="str">
            <v>AFENV03</v>
          </cell>
        </row>
        <row r="832">
          <cell r="B832">
            <v>831</v>
          </cell>
          <cell r="C832" t="str">
            <v>AFENV03</v>
          </cell>
        </row>
        <row r="833">
          <cell r="B833">
            <v>832</v>
          </cell>
          <cell r="C833" t="str">
            <v>QFETR02</v>
          </cell>
        </row>
        <row r="834">
          <cell r="B834">
            <v>833</v>
          </cell>
          <cell r="C834" t="str">
            <v>QFILI01</v>
          </cell>
        </row>
        <row r="835">
          <cell r="B835">
            <v>834</v>
          </cell>
          <cell r="C835" t="str">
            <v>QFILI01</v>
          </cell>
        </row>
        <row r="836">
          <cell r="B836">
            <v>835</v>
          </cell>
          <cell r="C836" t="str">
            <v>QFILI01</v>
          </cell>
        </row>
        <row r="837">
          <cell r="B837">
            <v>836</v>
          </cell>
          <cell r="C837" t="str">
            <v>QFILI01</v>
          </cell>
        </row>
        <row r="838">
          <cell r="B838">
            <v>837</v>
          </cell>
          <cell r="C838" t="str">
            <v>QFILI01</v>
          </cell>
        </row>
        <row r="839">
          <cell r="B839">
            <v>838</v>
          </cell>
          <cell r="C839" t="str">
            <v>QFILI01</v>
          </cell>
        </row>
        <row r="840">
          <cell r="B840">
            <v>839</v>
          </cell>
          <cell r="C840" t="str">
            <v>QFILI02</v>
          </cell>
        </row>
        <row r="841">
          <cell r="B841">
            <v>840</v>
          </cell>
          <cell r="C841" t="str">
            <v>QFILI02</v>
          </cell>
        </row>
        <row r="842">
          <cell r="B842">
            <v>841</v>
          </cell>
          <cell r="C842" t="str">
            <v>QFILI02</v>
          </cell>
        </row>
        <row r="843">
          <cell r="B843">
            <v>842</v>
          </cell>
          <cell r="C843" t="str">
            <v>QFILI02</v>
          </cell>
        </row>
        <row r="844">
          <cell r="B844">
            <v>843</v>
          </cell>
          <cell r="C844" t="str">
            <v>QFITO09</v>
          </cell>
        </row>
        <row r="845">
          <cell r="B845">
            <v>844</v>
          </cell>
          <cell r="C845" t="str">
            <v>QFLAS01</v>
          </cell>
        </row>
        <row r="846">
          <cell r="B846">
            <v>845</v>
          </cell>
          <cell r="C846" t="str">
            <v>QFLAS02</v>
          </cell>
        </row>
        <row r="847">
          <cell r="B847">
            <v>846</v>
          </cell>
          <cell r="C847" t="str">
            <v>QFLAS02</v>
          </cell>
        </row>
        <row r="848">
          <cell r="B848">
            <v>847</v>
          </cell>
          <cell r="C848" t="str">
            <v>QFOLI04</v>
          </cell>
        </row>
        <row r="849">
          <cell r="B849">
            <v>848</v>
          </cell>
          <cell r="C849" t="str">
            <v>QFOLI04</v>
          </cell>
        </row>
        <row r="850">
          <cell r="B850">
            <v>849</v>
          </cell>
          <cell r="C850" t="str">
            <v>AFOLI06</v>
          </cell>
        </row>
        <row r="851">
          <cell r="B851">
            <v>850</v>
          </cell>
          <cell r="C851" t="str">
            <v>AFOLI06</v>
          </cell>
        </row>
        <row r="852">
          <cell r="B852">
            <v>851</v>
          </cell>
          <cell r="C852" t="str">
            <v>AFOLI06</v>
          </cell>
        </row>
        <row r="853">
          <cell r="B853">
            <v>852</v>
          </cell>
          <cell r="C853" t="str">
            <v>QFOND01</v>
          </cell>
        </row>
        <row r="854">
          <cell r="B854">
            <v>853</v>
          </cell>
          <cell r="C854" t="str">
            <v>QFOND01</v>
          </cell>
        </row>
        <row r="855">
          <cell r="B855">
            <v>854</v>
          </cell>
          <cell r="C855" t="str">
            <v>QFOND02</v>
          </cell>
        </row>
        <row r="856">
          <cell r="B856">
            <v>855</v>
          </cell>
          <cell r="C856" t="str">
            <v>QFONI01</v>
          </cell>
        </row>
        <row r="857">
          <cell r="B857">
            <v>856</v>
          </cell>
          <cell r="C857" t="str">
            <v>QFORC01</v>
          </cell>
        </row>
        <row r="858">
          <cell r="B858">
            <v>857</v>
          </cell>
          <cell r="C858" t="str">
            <v>QFORC01</v>
          </cell>
        </row>
        <row r="859">
          <cell r="B859">
            <v>858</v>
          </cell>
          <cell r="C859" t="str">
            <v>AFORC01</v>
          </cell>
        </row>
        <row r="860">
          <cell r="B860">
            <v>859</v>
          </cell>
          <cell r="C860" t="str">
            <v>QFORC02</v>
          </cell>
        </row>
        <row r="861">
          <cell r="B861">
            <v>860</v>
          </cell>
          <cell r="C861" t="str">
            <v>QFORC02</v>
          </cell>
        </row>
        <row r="862">
          <cell r="B862">
            <v>861</v>
          </cell>
          <cell r="C862" t="str">
            <v>QFORS01</v>
          </cell>
        </row>
        <row r="863">
          <cell r="B863">
            <v>862</v>
          </cell>
          <cell r="C863" t="str">
            <v>QFORS02</v>
          </cell>
        </row>
        <row r="864">
          <cell r="B864">
            <v>863</v>
          </cell>
          <cell r="C864" t="str">
            <v>QFORS02</v>
          </cell>
        </row>
        <row r="865">
          <cell r="B865">
            <v>864</v>
          </cell>
          <cell r="C865" t="str">
            <v>QFORS02</v>
          </cell>
        </row>
        <row r="866">
          <cell r="B866">
            <v>865</v>
          </cell>
          <cell r="C866" t="str">
            <v>AFORT01</v>
          </cell>
        </row>
        <row r="867">
          <cell r="B867">
            <v>866</v>
          </cell>
          <cell r="C867" t="str">
            <v>QFRUI01</v>
          </cell>
        </row>
        <row r="868">
          <cell r="B868">
            <v>867</v>
          </cell>
          <cell r="C868" t="str">
            <v>AFUNG03</v>
          </cell>
        </row>
        <row r="869">
          <cell r="B869">
            <v>868</v>
          </cell>
          <cell r="C869" t="str">
            <v>QFUTA08</v>
          </cell>
        </row>
        <row r="870">
          <cell r="B870">
            <v>869</v>
          </cell>
          <cell r="C870" t="str">
            <v>QFUTA07</v>
          </cell>
        </row>
        <row r="871">
          <cell r="B871">
            <v>870</v>
          </cell>
          <cell r="C871" t="str">
            <v>QFUTA07</v>
          </cell>
        </row>
        <row r="872">
          <cell r="B872">
            <v>871</v>
          </cell>
          <cell r="C872" t="str">
            <v>AFUTA01</v>
          </cell>
        </row>
        <row r="873">
          <cell r="B873">
            <v>872</v>
          </cell>
          <cell r="C873" t="str">
            <v>QFUTA03</v>
          </cell>
        </row>
        <row r="874">
          <cell r="B874">
            <v>873</v>
          </cell>
          <cell r="C874" t="str">
            <v>QFUTA01</v>
          </cell>
        </row>
        <row r="875">
          <cell r="B875">
            <v>874</v>
          </cell>
          <cell r="C875" t="str">
            <v>QFUTA02</v>
          </cell>
        </row>
        <row r="876">
          <cell r="B876">
            <v>875</v>
          </cell>
          <cell r="C876" t="str">
            <v>QFUTA12</v>
          </cell>
        </row>
        <row r="877">
          <cell r="B877">
            <v>876</v>
          </cell>
          <cell r="C877" t="str">
            <v>QFUTA11</v>
          </cell>
        </row>
        <row r="878">
          <cell r="B878">
            <v>877</v>
          </cell>
          <cell r="C878" t="str">
            <v>QFUTA11</v>
          </cell>
        </row>
        <row r="879">
          <cell r="B879">
            <v>878</v>
          </cell>
          <cell r="C879" t="str">
            <v>QFUTA09</v>
          </cell>
        </row>
        <row r="880">
          <cell r="B880">
            <v>879</v>
          </cell>
          <cell r="C880" t="str">
            <v>AFUTA02</v>
          </cell>
        </row>
        <row r="881">
          <cell r="B881">
            <v>880</v>
          </cell>
          <cell r="C881" t="str">
            <v>QFUTA10</v>
          </cell>
        </row>
        <row r="882">
          <cell r="B882">
            <v>881</v>
          </cell>
          <cell r="C882" t="str">
            <v>QFUTA10</v>
          </cell>
        </row>
        <row r="883">
          <cell r="B883">
            <v>882</v>
          </cell>
          <cell r="C883" t="str">
            <v>QFUTA15</v>
          </cell>
        </row>
        <row r="884">
          <cell r="B884">
            <v>883</v>
          </cell>
          <cell r="C884" t="str">
            <v>QFUTA14</v>
          </cell>
        </row>
        <row r="885">
          <cell r="B885">
            <v>884</v>
          </cell>
          <cell r="C885" t="str">
            <v>QFUTA14</v>
          </cell>
        </row>
        <row r="886">
          <cell r="B886">
            <v>885</v>
          </cell>
          <cell r="C886" t="str">
            <v>QFUTA14</v>
          </cell>
        </row>
        <row r="887">
          <cell r="B887">
            <v>886</v>
          </cell>
          <cell r="C887" t="str">
            <v>AFUTA03</v>
          </cell>
        </row>
        <row r="888">
          <cell r="B888">
            <v>887</v>
          </cell>
          <cell r="C888" t="str">
            <v>QFUTA13</v>
          </cell>
        </row>
        <row r="889">
          <cell r="B889">
            <v>888</v>
          </cell>
          <cell r="C889" t="str">
            <v>QFUTA13</v>
          </cell>
        </row>
        <row r="890">
          <cell r="B890">
            <v>889</v>
          </cell>
          <cell r="C890" t="str">
            <v>QFUTA13</v>
          </cell>
        </row>
        <row r="891">
          <cell r="B891">
            <v>890</v>
          </cell>
          <cell r="C891" t="str">
            <v>QFUTA18</v>
          </cell>
        </row>
        <row r="892">
          <cell r="B892">
            <v>891</v>
          </cell>
          <cell r="C892" t="str">
            <v>QFUTA17</v>
          </cell>
        </row>
        <row r="893">
          <cell r="B893">
            <v>892</v>
          </cell>
          <cell r="C893" t="str">
            <v>QFUTA17</v>
          </cell>
        </row>
        <row r="894">
          <cell r="B894">
            <v>893</v>
          </cell>
          <cell r="C894" t="str">
            <v>QFUTA17</v>
          </cell>
        </row>
        <row r="895">
          <cell r="B895">
            <v>894</v>
          </cell>
          <cell r="C895" t="str">
            <v>QFUTA17</v>
          </cell>
        </row>
        <row r="896">
          <cell r="B896">
            <v>895</v>
          </cell>
          <cell r="C896" t="str">
            <v>AFUTA04</v>
          </cell>
        </row>
        <row r="897">
          <cell r="B897">
            <v>896</v>
          </cell>
          <cell r="C897" t="str">
            <v>QFUTA16</v>
          </cell>
        </row>
        <row r="898">
          <cell r="B898">
            <v>897</v>
          </cell>
          <cell r="C898" t="str">
            <v>QFUTA16</v>
          </cell>
        </row>
        <row r="899">
          <cell r="B899">
            <v>898</v>
          </cell>
          <cell r="C899" t="str">
            <v>QFUTA16</v>
          </cell>
        </row>
        <row r="900">
          <cell r="B900">
            <v>899</v>
          </cell>
          <cell r="C900" t="str">
            <v>QFUTA21</v>
          </cell>
        </row>
        <row r="901">
          <cell r="B901">
            <v>900</v>
          </cell>
          <cell r="C901" t="str">
            <v>QFUTA20</v>
          </cell>
        </row>
        <row r="902">
          <cell r="B902">
            <v>901</v>
          </cell>
          <cell r="C902" t="str">
            <v>QFUTA20</v>
          </cell>
        </row>
        <row r="903">
          <cell r="B903">
            <v>902</v>
          </cell>
          <cell r="C903" t="str">
            <v>QFUTA20</v>
          </cell>
        </row>
        <row r="904">
          <cell r="B904">
            <v>903</v>
          </cell>
          <cell r="C904" t="str">
            <v>AFUTA5</v>
          </cell>
        </row>
        <row r="905">
          <cell r="B905">
            <v>904</v>
          </cell>
          <cell r="C905" t="str">
            <v>QFUTA19</v>
          </cell>
        </row>
        <row r="906">
          <cell r="B906">
            <v>905</v>
          </cell>
          <cell r="C906" t="str">
            <v>QFUTA19</v>
          </cell>
        </row>
        <row r="907">
          <cell r="B907">
            <v>906</v>
          </cell>
          <cell r="C907" t="str">
            <v>QFUTA19</v>
          </cell>
        </row>
        <row r="908">
          <cell r="B908">
            <v>907</v>
          </cell>
          <cell r="C908" t="str">
            <v>QFUTA24</v>
          </cell>
        </row>
        <row r="909">
          <cell r="B909">
            <v>908</v>
          </cell>
          <cell r="C909" t="str">
            <v>QFUTA24</v>
          </cell>
        </row>
        <row r="910">
          <cell r="B910">
            <v>909</v>
          </cell>
          <cell r="C910" t="str">
            <v>QFUTA23</v>
          </cell>
        </row>
        <row r="911">
          <cell r="B911">
            <v>910</v>
          </cell>
          <cell r="C911" t="str">
            <v>QFUTA23</v>
          </cell>
        </row>
        <row r="912">
          <cell r="B912">
            <v>911</v>
          </cell>
          <cell r="C912" t="str">
            <v>AFUTA6</v>
          </cell>
        </row>
        <row r="913">
          <cell r="B913">
            <v>912</v>
          </cell>
          <cell r="C913" t="str">
            <v>AFUTA6</v>
          </cell>
        </row>
        <row r="914">
          <cell r="B914">
            <v>913</v>
          </cell>
          <cell r="C914" t="str">
            <v>QFUTA22</v>
          </cell>
        </row>
        <row r="915">
          <cell r="B915">
            <v>914</v>
          </cell>
          <cell r="C915" t="str">
            <v>QFUTA22</v>
          </cell>
        </row>
        <row r="916">
          <cell r="B916">
            <v>915</v>
          </cell>
          <cell r="C916" t="str">
            <v>QGABU01</v>
          </cell>
        </row>
        <row r="917">
          <cell r="B917">
            <v>916</v>
          </cell>
          <cell r="C917" t="str">
            <v>QGABU01</v>
          </cell>
        </row>
        <row r="918">
          <cell r="B918">
            <v>917</v>
          </cell>
          <cell r="C918" t="str">
            <v>QGACA01</v>
          </cell>
        </row>
        <row r="919">
          <cell r="B919">
            <v>918</v>
          </cell>
          <cell r="C919" t="str">
            <v>QGACA01</v>
          </cell>
        </row>
        <row r="920">
          <cell r="B920">
            <v>919</v>
          </cell>
          <cell r="C920" t="str">
            <v>QGAJA01</v>
          </cell>
        </row>
        <row r="921">
          <cell r="B921">
            <v>920</v>
          </cell>
          <cell r="C921" t="str">
            <v>AGAJA02</v>
          </cell>
        </row>
        <row r="922">
          <cell r="B922">
            <v>921</v>
          </cell>
          <cell r="C922" t="str">
            <v>QGAJE01</v>
          </cell>
        </row>
        <row r="923">
          <cell r="B923">
            <v>922</v>
          </cell>
          <cell r="C923" t="str">
            <v>QGAPA01</v>
          </cell>
        </row>
        <row r="924">
          <cell r="B924">
            <v>923</v>
          </cell>
          <cell r="C924" t="str">
            <v>QGAPA01</v>
          </cell>
        </row>
        <row r="925">
          <cell r="B925">
            <v>924</v>
          </cell>
          <cell r="C925" t="str">
            <v>QGAPA01</v>
          </cell>
        </row>
        <row r="926">
          <cell r="B926">
            <v>925</v>
          </cell>
          <cell r="C926" t="str">
            <v>AGAPL03</v>
          </cell>
        </row>
        <row r="927">
          <cell r="B927">
            <v>926</v>
          </cell>
          <cell r="C927" t="str">
            <v>AGAPL04</v>
          </cell>
        </row>
        <row r="928">
          <cell r="B928">
            <v>927</v>
          </cell>
          <cell r="C928" t="str">
            <v>QGARE01</v>
          </cell>
        </row>
        <row r="929">
          <cell r="B929">
            <v>928</v>
          </cell>
          <cell r="C929" t="str">
            <v>QGARE01</v>
          </cell>
        </row>
        <row r="930">
          <cell r="B930">
            <v>929</v>
          </cell>
          <cell r="C930" t="str">
            <v>QGARE01</v>
          </cell>
        </row>
        <row r="931">
          <cell r="B931">
            <v>930</v>
          </cell>
          <cell r="C931" t="str">
            <v>QGARE01</v>
          </cell>
        </row>
        <row r="932">
          <cell r="B932">
            <v>931</v>
          </cell>
          <cell r="C932" t="str">
            <v>QGARE01</v>
          </cell>
        </row>
        <row r="933">
          <cell r="B933">
            <v>932</v>
          </cell>
          <cell r="C933" t="str">
            <v>QGARE01</v>
          </cell>
        </row>
        <row r="934">
          <cell r="B934">
            <v>933</v>
          </cell>
          <cell r="C934" t="str">
            <v>QGASA01</v>
          </cell>
        </row>
        <row r="935">
          <cell r="B935">
            <v>934</v>
          </cell>
          <cell r="C935" t="str">
            <v>QGASA01</v>
          </cell>
        </row>
        <row r="936">
          <cell r="B936">
            <v>935</v>
          </cell>
          <cell r="C936" t="str">
            <v>QGASE01</v>
          </cell>
        </row>
        <row r="937">
          <cell r="B937">
            <v>936</v>
          </cell>
          <cell r="C937" t="str">
            <v>QGALL12</v>
          </cell>
        </row>
        <row r="938">
          <cell r="B938">
            <v>937</v>
          </cell>
          <cell r="C938" t="str">
            <v>QGALL12</v>
          </cell>
        </row>
        <row r="939">
          <cell r="B939">
            <v>938</v>
          </cell>
          <cell r="C939" t="str">
            <v>QGALL15</v>
          </cell>
        </row>
        <row r="940">
          <cell r="B940">
            <v>939</v>
          </cell>
          <cell r="C940" t="str">
            <v>QGALL10</v>
          </cell>
        </row>
        <row r="941">
          <cell r="B941">
            <v>940</v>
          </cell>
          <cell r="C941" t="str">
            <v>QGALL14</v>
          </cell>
        </row>
        <row r="942">
          <cell r="B942">
            <v>941</v>
          </cell>
          <cell r="C942" t="str">
            <v>QGALL14</v>
          </cell>
        </row>
        <row r="943">
          <cell r="B943">
            <v>942</v>
          </cell>
          <cell r="C943" t="str">
            <v>QGALL14</v>
          </cell>
        </row>
        <row r="944">
          <cell r="B944">
            <v>943</v>
          </cell>
          <cell r="C944" t="str">
            <v>QGALL14</v>
          </cell>
        </row>
        <row r="945">
          <cell r="B945">
            <v>944</v>
          </cell>
          <cell r="C945" t="str">
            <v>QGALL14</v>
          </cell>
        </row>
        <row r="946">
          <cell r="B946">
            <v>945</v>
          </cell>
          <cell r="C946" t="str">
            <v>QGALL09</v>
          </cell>
        </row>
        <row r="947">
          <cell r="B947">
            <v>946</v>
          </cell>
          <cell r="C947" t="str">
            <v>QGALL03</v>
          </cell>
        </row>
        <row r="948">
          <cell r="B948">
            <v>947</v>
          </cell>
          <cell r="C948" t="str">
            <v>QGALL03</v>
          </cell>
        </row>
        <row r="949">
          <cell r="B949">
            <v>948</v>
          </cell>
          <cell r="C949" t="str">
            <v>QGAME01</v>
          </cell>
        </row>
        <row r="950">
          <cell r="B950">
            <v>949</v>
          </cell>
          <cell r="C950" t="str">
            <v>QGAME01</v>
          </cell>
        </row>
        <row r="951">
          <cell r="B951">
            <v>950</v>
          </cell>
          <cell r="C951" t="str">
            <v>QGAME01</v>
          </cell>
        </row>
        <row r="952">
          <cell r="B952">
            <v>951</v>
          </cell>
          <cell r="C952" t="str">
            <v>QGAME03</v>
          </cell>
        </row>
        <row r="953">
          <cell r="B953">
            <v>952</v>
          </cell>
          <cell r="C953" t="str">
            <v>QGAME02</v>
          </cell>
        </row>
        <row r="954">
          <cell r="B954">
            <v>953</v>
          </cell>
          <cell r="C954" t="str">
            <v>QGAME02</v>
          </cell>
        </row>
        <row r="955">
          <cell r="B955">
            <v>954</v>
          </cell>
          <cell r="C955" t="str">
            <v>QGAND01</v>
          </cell>
        </row>
        <row r="956">
          <cell r="B956">
            <v>955</v>
          </cell>
          <cell r="C956" t="str">
            <v>QGAND01</v>
          </cell>
        </row>
        <row r="957">
          <cell r="B957">
            <v>956</v>
          </cell>
          <cell r="C957" t="str">
            <v>QGAND01</v>
          </cell>
        </row>
        <row r="958">
          <cell r="B958">
            <v>957</v>
          </cell>
          <cell r="C958" t="str">
            <v>QGAND01</v>
          </cell>
        </row>
        <row r="959">
          <cell r="B959">
            <v>958</v>
          </cell>
          <cell r="C959" t="str">
            <v>QGAND01</v>
          </cell>
        </row>
        <row r="960">
          <cell r="B960">
            <v>959</v>
          </cell>
          <cell r="C960" t="str">
            <v>QGAND01</v>
          </cell>
        </row>
        <row r="961">
          <cell r="B961">
            <v>960</v>
          </cell>
          <cell r="C961" t="str">
            <v>QGAND01</v>
          </cell>
        </row>
        <row r="962">
          <cell r="B962">
            <v>961</v>
          </cell>
          <cell r="C962" t="str">
            <v>QGAND01</v>
          </cell>
        </row>
        <row r="963">
          <cell r="B963">
            <v>962</v>
          </cell>
          <cell r="C963" t="str">
            <v>QGAND02</v>
          </cell>
        </row>
        <row r="964">
          <cell r="B964">
            <v>963</v>
          </cell>
          <cell r="C964" t="str">
            <v>QGAND02</v>
          </cell>
        </row>
        <row r="965">
          <cell r="B965">
            <v>964</v>
          </cell>
          <cell r="C965" t="str">
            <v>QGAND02</v>
          </cell>
        </row>
        <row r="966">
          <cell r="B966">
            <v>965</v>
          </cell>
          <cell r="C966" t="str">
            <v>QGAND02</v>
          </cell>
        </row>
        <row r="967">
          <cell r="B967">
            <v>966</v>
          </cell>
          <cell r="C967" t="str">
            <v>QGAND02</v>
          </cell>
        </row>
        <row r="968">
          <cell r="B968">
            <v>967</v>
          </cell>
          <cell r="C968" t="str">
            <v>QGAND02</v>
          </cell>
        </row>
        <row r="969">
          <cell r="B969">
            <v>968</v>
          </cell>
          <cell r="C969" t="str">
            <v>QGAND02</v>
          </cell>
        </row>
        <row r="970">
          <cell r="B970">
            <v>969</v>
          </cell>
          <cell r="C970" t="str">
            <v>QGAND02</v>
          </cell>
        </row>
        <row r="971">
          <cell r="B971">
            <v>970</v>
          </cell>
          <cell r="C971" t="str">
            <v>QGAND03</v>
          </cell>
        </row>
        <row r="972">
          <cell r="B972">
            <v>971</v>
          </cell>
          <cell r="C972" t="str">
            <v>QGAND03</v>
          </cell>
        </row>
        <row r="973">
          <cell r="B973">
            <v>972</v>
          </cell>
          <cell r="C973" t="str">
            <v>QGAND03</v>
          </cell>
        </row>
        <row r="974">
          <cell r="B974">
            <v>973</v>
          </cell>
          <cell r="C974" t="str">
            <v>QGAND03</v>
          </cell>
        </row>
        <row r="975">
          <cell r="B975">
            <v>974</v>
          </cell>
          <cell r="C975" t="str">
            <v>QGAND03</v>
          </cell>
        </row>
        <row r="976">
          <cell r="B976">
            <v>975</v>
          </cell>
          <cell r="C976" t="str">
            <v>QGAND03</v>
          </cell>
        </row>
        <row r="977">
          <cell r="B977">
            <v>976</v>
          </cell>
          <cell r="C977" t="str">
            <v>QGAND03</v>
          </cell>
        </row>
        <row r="978">
          <cell r="B978">
            <v>977</v>
          </cell>
          <cell r="C978" t="str">
            <v>QGAND03</v>
          </cell>
        </row>
        <row r="979">
          <cell r="B979">
            <v>978</v>
          </cell>
          <cell r="C979" t="str">
            <v>QGAND04</v>
          </cell>
        </row>
        <row r="980">
          <cell r="B980">
            <v>979</v>
          </cell>
          <cell r="C980" t="str">
            <v>QGAND04</v>
          </cell>
        </row>
        <row r="981">
          <cell r="B981">
            <v>980</v>
          </cell>
          <cell r="C981" t="str">
            <v>QGAND04</v>
          </cell>
        </row>
        <row r="982">
          <cell r="B982">
            <v>981</v>
          </cell>
          <cell r="C982" t="str">
            <v>QGAND04</v>
          </cell>
        </row>
        <row r="983">
          <cell r="B983">
            <v>982</v>
          </cell>
          <cell r="C983" t="str">
            <v>QGAND04</v>
          </cell>
        </row>
        <row r="984">
          <cell r="B984">
            <v>983</v>
          </cell>
          <cell r="C984" t="str">
            <v>QGAND04</v>
          </cell>
        </row>
        <row r="985">
          <cell r="B985">
            <v>984</v>
          </cell>
          <cell r="C985" t="str">
            <v>QGAND04</v>
          </cell>
        </row>
        <row r="986">
          <cell r="B986">
            <v>985</v>
          </cell>
          <cell r="C986" t="str">
            <v>QGAND04</v>
          </cell>
        </row>
        <row r="987">
          <cell r="B987">
            <v>986</v>
          </cell>
          <cell r="C987" t="str">
            <v>QGANE02</v>
          </cell>
        </row>
        <row r="988">
          <cell r="B988">
            <v>987</v>
          </cell>
          <cell r="C988" t="str">
            <v>QGANE03</v>
          </cell>
        </row>
        <row r="989">
          <cell r="B989">
            <v>988</v>
          </cell>
          <cell r="C989" t="str">
            <v>QGANE03</v>
          </cell>
        </row>
        <row r="990">
          <cell r="B990">
            <v>989</v>
          </cell>
          <cell r="C990" t="str">
            <v>AGARD01</v>
          </cell>
        </row>
        <row r="991">
          <cell r="B991">
            <v>990</v>
          </cell>
          <cell r="C991" t="str">
            <v>CGEMA02</v>
          </cell>
        </row>
        <row r="992">
          <cell r="B992">
            <v>991</v>
          </cell>
          <cell r="C992" t="str">
            <v>CGEMA02</v>
          </cell>
        </row>
        <row r="993">
          <cell r="B993">
            <v>992</v>
          </cell>
          <cell r="C993" t="str">
            <v>CGEMA03</v>
          </cell>
        </row>
        <row r="994">
          <cell r="B994">
            <v>993</v>
          </cell>
          <cell r="C994" t="str">
            <v>CGEMA03</v>
          </cell>
        </row>
        <row r="995">
          <cell r="B995">
            <v>994</v>
          </cell>
          <cell r="C995" t="str">
            <v>QGEMA09</v>
          </cell>
        </row>
        <row r="996">
          <cell r="B996">
            <v>995</v>
          </cell>
          <cell r="C996" t="str">
            <v>QGEMA05</v>
          </cell>
        </row>
        <row r="997">
          <cell r="B997">
            <v>996</v>
          </cell>
          <cell r="C997" t="str">
            <v>QGEMA05</v>
          </cell>
        </row>
        <row r="998">
          <cell r="B998">
            <v>997</v>
          </cell>
          <cell r="C998" t="str">
            <v>AGEMI01</v>
          </cell>
        </row>
        <row r="999">
          <cell r="B999">
            <v>998</v>
          </cell>
          <cell r="C999" t="str">
            <v>AGEMI01</v>
          </cell>
        </row>
        <row r="1000">
          <cell r="B1000">
            <v>999</v>
          </cell>
          <cell r="C1000" t="str">
            <v>AGEMI01</v>
          </cell>
        </row>
        <row r="1001">
          <cell r="B1001">
            <v>1000</v>
          </cell>
          <cell r="C1001" t="str">
            <v>AGEMI01</v>
          </cell>
        </row>
        <row r="1002">
          <cell r="B1002">
            <v>1001</v>
          </cell>
          <cell r="C1002" t="str">
            <v>QGEMP01</v>
          </cell>
        </row>
        <row r="1003">
          <cell r="B1003">
            <v>1002</v>
          </cell>
          <cell r="C1003" t="str">
            <v>QGEMP01</v>
          </cell>
        </row>
        <row r="1004">
          <cell r="B1004">
            <v>1003</v>
          </cell>
          <cell r="C1004" t="str">
            <v>QGOLD19</v>
          </cell>
        </row>
        <row r="1005">
          <cell r="B1005">
            <v>1004</v>
          </cell>
          <cell r="C1005" t="str">
            <v>QGOLD07</v>
          </cell>
        </row>
        <row r="1006">
          <cell r="B1006">
            <v>1005</v>
          </cell>
          <cell r="C1006" t="str">
            <v>QGOLD07</v>
          </cell>
        </row>
        <row r="1007">
          <cell r="B1007">
            <v>1006</v>
          </cell>
          <cell r="C1007" t="str">
            <v>QGOLD07</v>
          </cell>
        </row>
        <row r="1008">
          <cell r="B1008">
            <v>1007</v>
          </cell>
          <cell r="C1008" t="str">
            <v>QGOLD21</v>
          </cell>
        </row>
        <row r="1009">
          <cell r="B1009">
            <v>1008</v>
          </cell>
          <cell r="C1009" t="str">
            <v>QGGAM01</v>
          </cell>
        </row>
        <row r="1010">
          <cell r="B1010">
            <v>1009</v>
          </cell>
          <cell r="C1010" t="str">
            <v>QGOLD16</v>
          </cell>
        </row>
        <row r="1011">
          <cell r="B1011">
            <v>1010</v>
          </cell>
          <cell r="C1011" t="str">
            <v>QGOLD09</v>
          </cell>
        </row>
        <row r="1012">
          <cell r="B1012">
            <v>1011</v>
          </cell>
          <cell r="C1012" t="str">
            <v>QGOLD09</v>
          </cell>
        </row>
        <row r="1013">
          <cell r="B1013">
            <v>1012</v>
          </cell>
          <cell r="C1013" t="str">
            <v>QGOLD13</v>
          </cell>
        </row>
        <row r="1014">
          <cell r="B1014">
            <v>1013</v>
          </cell>
          <cell r="C1014" t="str">
            <v>QGOLD13</v>
          </cell>
        </row>
        <row r="1015">
          <cell r="B1015">
            <v>1014</v>
          </cell>
          <cell r="C1015" t="str">
            <v>QGIBA03</v>
          </cell>
        </row>
        <row r="1016">
          <cell r="B1016">
            <v>1015</v>
          </cell>
          <cell r="C1016" t="str">
            <v>QGIBA03</v>
          </cell>
        </row>
        <row r="1017">
          <cell r="B1017">
            <v>1016</v>
          </cell>
          <cell r="C1017" t="str">
            <v>QGIBA01</v>
          </cell>
        </row>
        <row r="1018">
          <cell r="B1018">
            <v>1017</v>
          </cell>
          <cell r="C1018" t="str">
            <v>QGIBA01</v>
          </cell>
        </row>
        <row r="1019">
          <cell r="B1019">
            <v>1018</v>
          </cell>
          <cell r="C1019" t="str">
            <v>QGIBA01</v>
          </cell>
        </row>
        <row r="1020">
          <cell r="B1020">
            <v>1019</v>
          </cell>
          <cell r="C1020" t="str">
            <v>QGIBA01</v>
          </cell>
        </row>
        <row r="1021">
          <cell r="B1021">
            <v>1020</v>
          </cell>
          <cell r="C1021" t="str">
            <v>QGIBA01</v>
          </cell>
        </row>
        <row r="1022">
          <cell r="B1022">
            <v>1021</v>
          </cell>
          <cell r="C1022" t="str">
            <v>QGIBA02</v>
          </cell>
        </row>
        <row r="1023">
          <cell r="B1023">
            <v>1022</v>
          </cell>
          <cell r="C1023" t="str">
            <v>QGIBA02</v>
          </cell>
        </row>
        <row r="1024">
          <cell r="B1024">
            <v>1023</v>
          </cell>
          <cell r="C1024" t="str">
            <v>QGIBG03</v>
          </cell>
        </row>
        <row r="1025">
          <cell r="B1025">
            <v>1024</v>
          </cell>
          <cell r="C1025" t="str">
            <v>QGIBG03</v>
          </cell>
        </row>
        <row r="1026">
          <cell r="B1026">
            <v>1025</v>
          </cell>
          <cell r="C1026" t="str">
            <v>QGIBG03</v>
          </cell>
        </row>
        <row r="1027">
          <cell r="B1027">
            <v>1026</v>
          </cell>
          <cell r="C1027" t="str">
            <v>QGIBG03</v>
          </cell>
        </row>
        <row r="1028">
          <cell r="B1028">
            <v>1027</v>
          </cell>
          <cell r="C1028" t="str">
            <v>QGIBG03</v>
          </cell>
        </row>
        <row r="1029">
          <cell r="B1029">
            <v>1028</v>
          </cell>
          <cell r="C1029" t="str">
            <v>QGIBG03</v>
          </cell>
        </row>
        <row r="1030">
          <cell r="B1030">
            <v>1029</v>
          </cell>
          <cell r="C1030" t="str">
            <v>QGIBG04</v>
          </cell>
        </row>
        <row r="1031">
          <cell r="B1031">
            <v>1030</v>
          </cell>
          <cell r="C1031" t="str">
            <v>QGIBG04</v>
          </cell>
        </row>
        <row r="1032">
          <cell r="B1032">
            <v>1031</v>
          </cell>
          <cell r="C1032" t="str">
            <v>QGIBG04</v>
          </cell>
        </row>
        <row r="1033">
          <cell r="B1033">
            <v>1032</v>
          </cell>
          <cell r="C1033" t="str">
            <v>QGRIB01</v>
          </cell>
        </row>
        <row r="1034">
          <cell r="B1034">
            <v>1033</v>
          </cell>
          <cell r="C1034" t="str">
            <v>QGRIB01</v>
          </cell>
        </row>
        <row r="1035">
          <cell r="B1035">
            <v>1034</v>
          </cell>
          <cell r="C1035" t="str">
            <v>QGRIB03</v>
          </cell>
        </row>
        <row r="1036">
          <cell r="B1036">
            <v>1035</v>
          </cell>
          <cell r="C1036" t="str">
            <v>QGRIB03</v>
          </cell>
        </row>
        <row r="1037">
          <cell r="B1037">
            <v>1036</v>
          </cell>
          <cell r="C1037" t="str">
            <v>AGIBR02</v>
          </cell>
        </row>
        <row r="1038">
          <cell r="B1038">
            <v>1037</v>
          </cell>
          <cell r="C1038" t="str">
            <v>AGIBR02</v>
          </cell>
        </row>
        <row r="1039">
          <cell r="B1039">
            <v>1038</v>
          </cell>
          <cell r="C1039" t="str">
            <v>CGLIF01</v>
          </cell>
        </row>
        <row r="1040">
          <cell r="B1040">
            <v>1039</v>
          </cell>
          <cell r="C1040" t="str">
            <v>QGLOV02</v>
          </cell>
        </row>
        <row r="1041">
          <cell r="B1041">
            <v>1040</v>
          </cell>
          <cell r="C1041" t="str">
            <v>QGLOV03</v>
          </cell>
        </row>
        <row r="1042">
          <cell r="B1042">
            <v>1041</v>
          </cell>
          <cell r="C1042" t="str">
            <v>QGLOV03</v>
          </cell>
        </row>
        <row r="1043">
          <cell r="B1043">
            <v>1042</v>
          </cell>
          <cell r="C1043" t="str">
            <v>QGLOV01</v>
          </cell>
        </row>
        <row r="1044">
          <cell r="B1044">
            <v>1043</v>
          </cell>
          <cell r="C1044" t="str">
            <v>QGLOV01</v>
          </cell>
        </row>
        <row r="1045">
          <cell r="B1045">
            <v>1044</v>
          </cell>
          <cell r="C1045" t="str">
            <v>QGLOV01</v>
          </cell>
        </row>
        <row r="1046">
          <cell r="B1046">
            <v>1045</v>
          </cell>
          <cell r="C1046" t="str">
            <v>QGLOV01</v>
          </cell>
        </row>
        <row r="1047">
          <cell r="B1047">
            <v>1046</v>
          </cell>
          <cell r="C1047" t="str">
            <v>QGLUF03</v>
          </cell>
        </row>
        <row r="1048">
          <cell r="B1048">
            <v>1047</v>
          </cell>
          <cell r="C1048" t="str">
            <v>QGLUF03</v>
          </cell>
        </row>
        <row r="1049">
          <cell r="B1049">
            <v>1048</v>
          </cell>
          <cell r="C1049" t="str">
            <v>QGLUF03</v>
          </cell>
        </row>
        <row r="1050">
          <cell r="B1050">
            <v>1049</v>
          </cell>
          <cell r="C1050" t="str">
            <v>QGLUF03</v>
          </cell>
        </row>
        <row r="1051">
          <cell r="B1051">
            <v>1050</v>
          </cell>
          <cell r="C1051" t="str">
            <v>QGLUF03</v>
          </cell>
        </row>
        <row r="1052">
          <cell r="B1052">
            <v>1051</v>
          </cell>
          <cell r="C1052" t="str">
            <v>QGLUF04</v>
          </cell>
        </row>
        <row r="1053">
          <cell r="B1053">
            <v>1052</v>
          </cell>
          <cell r="C1053" t="str">
            <v>QGLYK01</v>
          </cell>
        </row>
        <row r="1054">
          <cell r="B1054">
            <v>1053</v>
          </cell>
          <cell r="C1054" t="str">
            <v>QGLYK01</v>
          </cell>
        </row>
        <row r="1055">
          <cell r="B1055">
            <v>1054</v>
          </cell>
          <cell r="C1055" t="str">
            <v>QGLKY02</v>
          </cell>
        </row>
        <row r="1056">
          <cell r="B1056">
            <v>1055</v>
          </cell>
          <cell r="C1056" t="str">
            <v>QGLKY02</v>
          </cell>
        </row>
        <row r="1057">
          <cell r="B1057">
            <v>1056</v>
          </cell>
          <cell r="C1057" t="str">
            <v>QGLKY02</v>
          </cell>
        </row>
        <row r="1058">
          <cell r="B1058">
            <v>1057</v>
          </cell>
          <cell r="C1058" t="str">
            <v>QGLKY02</v>
          </cell>
        </row>
        <row r="1059">
          <cell r="B1059">
            <v>1058</v>
          </cell>
          <cell r="C1059" t="str">
            <v>QGLKY02</v>
          </cell>
        </row>
        <row r="1060">
          <cell r="B1060">
            <v>1059</v>
          </cell>
          <cell r="C1060" t="str">
            <v>AGOAL02</v>
          </cell>
        </row>
        <row r="1061">
          <cell r="B1061">
            <v>1060</v>
          </cell>
          <cell r="C1061" t="str">
            <v>QGOAL03</v>
          </cell>
        </row>
        <row r="1062">
          <cell r="B1062">
            <v>1061</v>
          </cell>
          <cell r="C1062" t="str">
            <v>QGOLD01</v>
          </cell>
        </row>
        <row r="1063">
          <cell r="B1063">
            <v>1062</v>
          </cell>
          <cell r="C1063" t="str">
            <v>QGOLD01</v>
          </cell>
        </row>
        <row r="1064">
          <cell r="B1064">
            <v>1063</v>
          </cell>
          <cell r="C1064" t="str">
            <v>QGOLD01</v>
          </cell>
        </row>
        <row r="1065">
          <cell r="B1065">
            <v>1064</v>
          </cell>
          <cell r="C1065" t="str">
            <v>AGOLD02</v>
          </cell>
        </row>
        <row r="1066">
          <cell r="B1066">
            <v>1065</v>
          </cell>
          <cell r="C1066" t="str">
            <v>QGOLD22</v>
          </cell>
        </row>
        <row r="1067">
          <cell r="B1067">
            <v>1066</v>
          </cell>
          <cell r="C1067" t="str">
            <v>ZZGRAN01</v>
          </cell>
        </row>
        <row r="1068">
          <cell r="B1068">
            <v>1067</v>
          </cell>
          <cell r="C1068" t="str">
            <v>QGRAN01</v>
          </cell>
        </row>
        <row r="1069">
          <cell r="B1069">
            <v>1068</v>
          </cell>
          <cell r="C1069" t="str">
            <v>AGRAN02</v>
          </cell>
        </row>
        <row r="1070">
          <cell r="B1070">
            <v>1069</v>
          </cell>
          <cell r="C1070" t="str">
            <v>AGRAS01</v>
          </cell>
        </row>
        <row r="1071">
          <cell r="B1071">
            <v>1070</v>
          </cell>
          <cell r="C1071" t="str">
            <v>AGRAS01</v>
          </cell>
        </row>
        <row r="1072">
          <cell r="B1072">
            <v>1071</v>
          </cell>
          <cell r="C1072" t="str">
            <v>AGREE01</v>
          </cell>
        </row>
        <row r="1073">
          <cell r="B1073">
            <v>1072</v>
          </cell>
          <cell r="C1073" t="str">
            <v>AGREE01</v>
          </cell>
        </row>
        <row r="1074">
          <cell r="B1074">
            <v>1073</v>
          </cell>
          <cell r="C1074" t="str">
            <v>AGREE01</v>
          </cell>
        </row>
        <row r="1075">
          <cell r="B1075">
            <v>1074</v>
          </cell>
          <cell r="C1075" t="str">
            <v>AGREE01</v>
          </cell>
        </row>
        <row r="1076">
          <cell r="B1076">
            <v>1075</v>
          </cell>
          <cell r="C1076" t="str">
            <v>QGREE05</v>
          </cell>
        </row>
        <row r="1077">
          <cell r="B1077">
            <v>1076</v>
          </cell>
          <cell r="C1077" t="str">
            <v>QGREE05</v>
          </cell>
        </row>
        <row r="1078">
          <cell r="B1078">
            <v>1077</v>
          </cell>
          <cell r="C1078" t="str">
            <v>QGREE05</v>
          </cell>
        </row>
        <row r="1079">
          <cell r="B1079">
            <v>1078</v>
          </cell>
          <cell r="C1079" t="str">
            <v>QGREE05</v>
          </cell>
        </row>
        <row r="1080">
          <cell r="B1080">
            <v>1079</v>
          </cell>
          <cell r="C1080" t="str">
            <v>QGREE04</v>
          </cell>
        </row>
        <row r="1081">
          <cell r="B1081">
            <v>1080</v>
          </cell>
          <cell r="C1081" t="str">
            <v>QGREE04</v>
          </cell>
        </row>
        <row r="1082">
          <cell r="B1082">
            <v>1081</v>
          </cell>
          <cell r="C1082" t="str">
            <v>QGREE04</v>
          </cell>
        </row>
        <row r="1083">
          <cell r="B1083">
            <v>1082</v>
          </cell>
          <cell r="C1083" t="str">
            <v>QGREE04</v>
          </cell>
        </row>
        <row r="1084">
          <cell r="B1084">
            <v>1083</v>
          </cell>
          <cell r="C1084" t="str">
            <v>QGREE04</v>
          </cell>
        </row>
        <row r="1085">
          <cell r="B1085">
            <v>1084</v>
          </cell>
          <cell r="C1085" t="str">
            <v>QGREE06</v>
          </cell>
        </row>
        <row r="1086">
          <cell r="B1086">
            <v>1085</v>
          </cell>
          <cell r="C1086" t="str">
            <v>QGREE06</v>
          </cell>
        </row>
        <row r="1087">
          <cell r="B1087">
            <v>1086</v>
          </cell>
          <cell r="C1087" t="str">
            <v>QGWMA02</v>
          </cell>
        </row>
        <row r="1088">
          <cell r="B1088">
            <v>1087</v>
          </cell>
          <cell r="C1088" t="str">
            <v>AGWMA03</v>
          </cell>
        </row>
        <row r="1089">
          <cell r="B1089">
            <v>1088</v>
          </cell>
          <cell r="C1089" t="str">
            <v>AGWSA01</v>
          </cell>
        </row>
        <row r="1090">
          <cell r="B1090">
            <v>1089</v>
          </cell>
          <cell r="C1090" t="str">
            <v>AGWVI02</v>
          </cell>
        </row>
        <row r="1091">
          <cell r="B1091">
            <v>1090</v>
          </cell>
          <cell r="C1091" t="str">
            <v>AGWVI02</v>
          </cell>
        </row>
        <row r="1092">
          <cell r="B1092">
            <v>1091</v>
          </cell>
          <cell r="C1092" t="str">
            <v>AGWVI02</v>
          </cell>
        </row>
        <row r="1093">
          <cell r="B1093">
            <v>1092</v>
          </cell>
          <cell r="C1093" t="str">
            <v>QGWVI09</v>
          </cell>
        </row>
        <row r="1094">
          <cell r="B1094">
            <v>1093</v>
          </cell>
          <cell r="C1094" t="str">
            <v>QGWVI01</v>
          </cell>
        </row>
        <row r="1095">
          <cell r="B1095">
            <v>1094</v>
          </cell>
          <cell r="C1095" t="str">
            <v>QGWVI01</v>
          </cell>
        </row>
        <row r="1096">
          <cell r="B1096">
            <v>1095</v>
          </cell>
          <cell r="C1096" t="str">
            <v>QGWVI08</v>
          </cell>
        </row>
        <row r="1097">
          <cell r="B1097">
            <v>1096</v>
          </cell>
          <cell r="C1097" t="str">
            <v>QHAND01</v>
          </cell>
        </row>
        <row r="1098">
          <cell r="B1098">
            <v>1097</v>
          </cell>
          <cell r="C1098" t="str">
            <v>QHARA01</v>
          </cell>
        </row>
        <row r="1099">
          <cell r="B1099">
            <v>1098</v>
          </cell>
          <cell r="C1099" t="str">
            <v>QHARA01</v>
          </cell>
        </row>
        <row r="1100">
          <cell r="B1100">
            <v>1099</v>
          </cell>
          <cell r="C1100" t="str">
            <v>QHARA01</v>
          </cell>
        </row>
        <row r="1101">
          <cell r="B1101">
            <v>1100</v>
          </cell>
          <cell r="C1101" t="str">
            <v>QHARA01</v>
          </cell>
        </row>
        <row r="1102">
          <cell r="B1102">
            <v>1101</v>
          </cell>
          <cell r="C1102" t="str">
            <v>QHARA01</v>
          </cell>
        </row>
        <row r="1103">
          <cell r="B1103">
            <v>1102</v>
          </cell>
          <cell r="C1103" t="str">
            <v>QHER01</v>
          </cell>
        </row>
        <row r="1104">
          <cell r="B1104">
            <v>1103</v>
          </cell>
          <cell r="C1104" t="str">
            <v>QHER02</v>
          </cell>
        </row>
        <row r="1105">
          <cell r="B1105">
            <v>1104</v>
          </cell>
          <cell r="C1105" t="str">
            <v>AHEXA05</v>
          </cell>
        </row>
        <row r="1106">
          <cell r="B1106">
            <v>1105</v>
          </cell>
          <cell r="C1106" t="str">
            <v>AHEXA05</v>
          </cell>
        </row>
        <row r="1107">
          <cell r="B1107">
            <v>1106</v>
          </cell>
          <cell r="C1107" t="str">
            <v>AHEXA04</v>
          </cell>
        </row>
        <row r="1108">
          <cell r="B1108">
            <v>1107</v>
          </cell>
          <cell r="C1108" t="str">
            <v>QHEXA06</v>
          </cell>
        </row>
        <row r="1109">
          <cell r="B1109">
            <v>1108</v>
          </cell>
          <cell r="C1109" t="str">
            <v>QHEXA06</v>
          </cell>
        </row>
        <row r="1110">
          <cell r="B1110">
            <v>1109</v>
          </cell>
          <cell r="C1110" t="str">
            <v>QHEXA05</v>
          </cell>
        </row>
        <row r="1111">
          <cell r="B1111">
            <v>1110</v>
          </cell>
          <cell r="C1111" t="str">
            <v>QHEXA05</v>
          </cell>
        </row>
        <row r="1112">
          <cell r="B1112">
            <v>1111</v>
          </cell>
          <cell r="C1112" t="str">
            <v>AHIJA01</v>
          </cell>
        </row>
        <row r="1113">
          <cell r="B1113">
            <v>1112</v>
          </cell>
          <cell r="C1113" t="str">
            <v>AHIPR01</v>
          </cell>
        </row>
        <row r="1114">
          <cell r="B1114">
            <v>1113</v>
          </cell>
          <cell r="C1114" t="str">
            <v>QHOKK03</v>
          </cell>
        </row>
        <row r="1115">
          <cell r="B1115">
            <v>1114</v>
          </cell>
          <cell r="C1115" t="str">
            <v>QHOKK03</v>
          </cell>
        </row>
        <row r="1116">
          <cell r="B1116">
            <v>1115</v>
          </cell>
          <cell r="C1116" t="str">
            <v>QHOKK03</v>
          </cell>
        </row>
        <row r="1117">
          <cell r="B1117">
            <v>1116</v>
          </cell>
          <cell r="C1117" t="str">
            <v>AIABA01</v>
          </cell>
        </row>
        <row r="1118">
          <cell r="B1118">
            <v>1117</v>
          </cell>
          <cell r="C1118" t="str">
            <v>AILUT01</v>
          </cell>
        </row>
        <row r="1119">
          <cell r="B1119">
            <v>1118</v>
          </cell>
          <cell r="C1119" t="str">
            <v>AISAD01</v>
          </cell>
        </row>
        <row r="1120">
          <cell r="B1120">
            <v>1119</v>
          </cell>
          <cell r="C1120" t="str">
            <v>AIJOK01</v>
          </cell>
        </row>
        <row r="1121">
          <cell r="B1121">
            <v>1120</v>
          </cell>
          <cell r="C1121" t="str">
            <v>AIJOK01</v>
          </cell>
        </row>
        <row r="1122">
          <cell r="B1122">
            <v>1121</v>
          </cell>
          <cell r="C1122" t="str">
            <v>QIMPE02</v>
          </cell>
        </row>
        <row r="1123">
          <cell r="B1123">
            <v>1122</v>
          </cell>
          <cell r="C1123" t="str">
            <v>AIMPE01</v>
          </cell>
        </row>
        <row r="1124">
          <cell r="B1124">
            <v>1123</v>
          </cell>
          <cell r="C1124" t="str">
            <v>AIMPE01</v>
          </cell>
        </row>
        <row r="1125">
          <cell r="B1125">
            <v>1124</v>
          </cell>
          <cell r="C1125" t="str">
            <v>AIMUN01</v>
          </cell>
        </row>
        <row r="1126">
          <cell r="B1126">
            <v>1125</v>
          </cell>
          <cell r="C1126" t="str">
            <v>AINKA02</v>
          </cell>
        </row>
        <row r="1127">
          <cell r="B1127">
            <v>1126</v>
          </cell>
          <cell r="C1127" t="str">
            <v>AINKA02</v>
          </cell>
        </row>
        <row r="1128">
          <cell r="B1128">
            <v>1127</v>
          </cell>
          <cell r="C1128" t="str">
            <v>AINKA01</v>
          </cell>
        </row>
        <row r="1129">
          <cell r="B1129">
            <v>1128</v>
          </cell>
          <cell r="C1129" t="str">
            <v>AINKA01</v>
          </cell>
        </row>
        <row r="1130">
          <cell r="B1130">
            <v>1129</v>
          </cell>
          <cell r="C1130" t="str">
            <v>QINSU01</v>
          </cell>
        </row>
        <row r="1131">
          <cell r="B1131">
            <v>1130</v>
          </cell>
          <cell r="C1131" t="str">
            <v>QINSU01</v>
          </cell>
        </row>
        <row r="1132">
          <cell r="B1132">
            <v>1131</v>
          </cell>
          <cell r="C1132" t="str">
            <v>QINSU01</v>
          </cell>
        </row>
        <row r="1133">
          <cell r="B1133">
            <v>1132</v>
          </cell>
          <cell r="C1133" t="str">
            <v>QINSU01</v>
          </cell>
        </row>
        <row r="1134">
          <cell r="B1134">
            <v>1133</v>
          </cell>
          <cell r="C1134" t="str">
            <v>QINSU01</v>
          </cell>
        </row>
        <row r="1135">
          <cell r="B1135">
            <v>1134</v>
          </cell>
          <cell r="C1135" t="str">
            <v>QINSU01</v>
          </cell>
        </row>
        <row r="1136">
          <cell r="B1136">
            <v>1135</v>
          </cell>
          <cell r="C1136" t="str">
            <v>QINSU01</v>
          </cell>
        </row>
        <row r="1137">
          <cell r="B1137">
            <v>1136</v>
          </cell>
          <cell r="C1137" t="str">
            <v>QINSU01</v>
          </cell>
        </row>
        <row r="1138">
          <cell r="B1138">
            <v>1137</v>
          </cell>
          <cell r="C1138" t="str">
            <v>QINSU02</v>
          </cell>
        </row>
        <row r="1139">
          <cell r="B1139">
            <v>1138</v>
          </cell>
          <cell r="C1139" t="str">
            <v>QINSU02</v>
          </cell>
        </row>
        <row r="1140">
          <cell r="B1140">
            <v>1139</v>
          </cell>
          <cell r="C1140" t="str">
            <v>AISIS01</v>
          </cell>
        </row>
        <row r="1141">
          <cell r="B1141">
            <v>1140</v>
          </cell>
          <cell r="C1141" t="str">
            <v>QJAPR07</v>
          </cell>
        </row>
        <row r="1142">
          <cell r="B1142">
            <v>1141</v>
          </cell>
          <cell r="C1142" t="str">
            <v>QJAPR06</v>
          </cell>
        </row>
        <row r="1143">
          <cell r="B1143">
            <v>1142</v>
          </cell>
          <cell r="C1143" t="str">
            <v>QJAPR06</v>
          </cell>
        </row>
        <row r="1144">
          <cell r="B1144">
            <v>1143</v>
          </cell>
          <cell r="C1144" t="str">
            <v>QJAPR04</v>
          </cell>
        </row>
        <row r="1145">
          <cell r="B1145">
            <v>1144</v>
          </cell>
          <cell r="C1145" t="str">
            <v>QJAPR04</v>
          </cell>
        </row>
        <row r="1146">
          <cell r="B1146">
            <v>1145</v>
          </cell>
          <cell r="C1146" t="str">
            <v>QJAPR04</v>
          </cell>
        </row>
        <row r="1147">
          <cell r="B1147">
            <v>1146</v>
          </cell>
          <cell r="C1147" t="str">
            <v>AJET 01</v>
          </cell>
        </row>
        <row r="1148">
          <cell r="B1148">
            <v>1147</v>
          </cell>
          <cell r="C1148" t="str">
            <v>QJOKE02</v>
          </cell>
        </row>
        <row r="1149">
          <cell r="B1149">
            <v>1148</v>
          </cell>
          <cell r="C1149" t="str">
            <v>QJOKE01</v>
          </cell>
        </row>
        <row r="1150">
          <cell r="B1150">
            <v>1149</v>
          </cell>
          <cell r="C1150" t="str">
            <v>QKALI09</v>
          </cell>
        </row>
        <row r="1151">
          <cell r="B1151">
            <v>1150</v>
          </cell>
          <cell r="C1151" t="str">
            <v>QKALI09</v>
          </cell>
        </row>
        <row r="1152">
          <cell r="B1152">
            <v>1151</v>
          </cell>
          <cell r="C1152" t="str">
            <v>QKALI01</v>
          </cell>
        </row>
        <row r="1153">
          <cell r="B1153">
            <v>1152</v>
          </cell>
          <cell r="C1153" t="str">
            <v>QKALI01</v>
          </cell>
        </row>
        <row r="1154">
          <cell r="B1154">
            <v>1153</v>
          </cell>
          <cell r="C1154" t="str">
            <v>QKALI01</v>
          </cell>
        </row>
        <row r="1155">
          <cell r="B1155">
            <v>1154</v>
          </cell>
          <cell r="C1155" t="str">
            <v>QKALI01</v>
          </cell>
        </row>
        <row r="1156">
          <cell r="B1156">
            <v>1155</v>
          </cell>
          <cell r="C1156" t="str">
            <v>QKALI03</v>
          </cell>
        </row>
        <row r="1157">
          <cell r="B1157">
            <v>1156</v>
          </cell>
          <cell r="C1157" t="str">
            <v>QKALI03</v>
          </cell>
        </row>
        <row r="1158">
          <cell r="B1158">
            <v>1157</v>
          </cell>
          <cell r="C1158" t="str">
            <v>QKALI03</v>
          </cell>
        </row>
        <row r="1159">
          <cell r="B1159">
            <v>1158</v>
          </cell>
          <cell r="C1159" t="str">
            <v>QKALI03</v>
          </cell>
        </row>
        <row r="1160">
          <cell r="B1160">
            <v>1159</v>
          </cell>
          <cell r="C1160" t="str">
            <v>QKALI05</v>
          </cell>
        </row>
        <row r="1161">
          <cell r="B1161">
            <v>1160</v>
          </cell>
          <cell r="C1161" t="str">
            <v>QKALI05</v>
          </cell>
        </row>
        <row r="1162">
          <cell r="B1162">
            <v>1161</v>
          </cell>
          <cell r="C1162" t="str">
            <v>QKALI05</v>
          </cell>
        </row>
        <row r="1163">
          <cell r="B1163">
            <v>1162</v>
          </cell>
          <cell r="C1163" t="str">
            <v>QKALI05</v>
          </cell>
        </row>
        <row r="1164">
          <cell r="B1164">
            <v>1163</v>
          </cell>
          <cell r="C1164" t="str">
            <v>QKALI05</v>
          </cell>
        </row>
        <row r="1165">
          <cell r="B1165">
            <v>1164</v>
          </cell>
          <cell r="C1165" t="str">
            <v>AKANT02</v>
          </cell>
        </row>
        <row r="1166">
          <cell r="B1166">
            <v>1165</v>
          </cell>
          <cell r="C1166" t="str">
            <v>AKANT01</v>
          </cell>
        </row>
        <row r="1167">
          <cell r="B1167">
            <v>1166</v>
          </cell>
          <cell r="C1167" t="str">
            <v>AKANT05</v>
          </cell>
        </row>
        <row r="1168">
          <cell r="B1168">
            <v>1167</v>
          </cell>
          <cell r="C1168" t="str">
            <v>AKANT03</v>
          </cell>
        </row>
        <row r="1169">
          <cell r="B1169">
            <v>1168</v>
          </cell>
          <cell r="C1169" t="str">
            <v>AKANT04</v>
          </cell>
        </row>
        <row r="1170">
          <cell r="B1170">
            <v>1169</v>
          </cell>
          <cell r="C1170" t="str">
            <v>AKANT06</v>
          </cell>
        </row>
        <row r="1171">
          <cell r="B1171">
            <v>1170</v>
          </cell>
          <cell r="C1171" t="str">
            <v>QKARB01</v>
          </cell>
        </row>
        <row r="1172">
          <cell r="B1172">
            <v>1171</v>
          </cell>
          <cell r="C1172" t="str">
            <v>QKARE01</v>
          </cell>
        </row>
        <row r="1173">
          <cell r="B1173">
            <v>1172</v>
          </cell>
          <cell r="C1173" t="str">
            <v>QKARI13</v>
          </cell>
        </row>
        <row r="1174">
          <cell r="B1174">
            <v>1173</v>
          </cell>
          <cell r="C1174" t="str">
            <v>QKARI18</v>
          </cell>
        </row>
        <row r="1175">
          <cell r="B1175">
            <v>1174</v>
          </cell>
          <cell r="C1175" t="str">
            <v>QKARI07</v>
          </cell>
        </row>
        <row r="1176">
          <cell r="B1176">
            <v>1175</v>
          </cell>
          <cell r="C1176" t="str">
            <v>QKARI16</v>
          </cell>
        </row>
        <row r="1177">
          <cell r="B1177">
            <v>1176</v>
          </cell>
          <cell r="C1177" t="str">
            <v>QKARI16</v>
          </cell>
        </row>
        <row r="1178">
          <cell r="B1178">
            <v>1177</v>
          </cell>
          <cell r="C1178" t="str">
            <v>QKARI15</v>
          </cell>
        </row>
        <row r="1179">
          <cell r="B1179">
            <v>1178</v>
          </cell>
          <cell r="C1179" t="str">
            <v>QKARI15</v>
          </cell>
        </row>
        <row r="1180">
          <cell r="B1180">
            <v>1179</v>
          </cell>
          <cell r="C1180" t="str">
            <v>QKARI01</v>
          </cell>
        </row>
        <row r="1181">
          <cell r="B1181">
            <v>1180</v>
          </cell>
          <cell r="C1181" t="str">
            <v>QKARI01</v>
          </cell>
        </row>
        <row r="1182">
          <cell r="B1182">
            <v>1181</v>
          </cell>
          <cell r="C1182" t="str">
            <v>QKARI01</v>
          </cell>
        </row>
        <row r="1183">
          <cell r="B1183">
            <v>1182</v>
          </cell>
          <cell r="C1183" t="str">
            <v>QKARI03</v>
          </cell>
        </row>
        <row r="1184">
          <cell r="B1184">
            <v>1183</v>
          </cell>
          <cell r="C1184" t="str">
            <v>QKARI03</v>
          </cell>
        </row>
        <row r="1185">
          <cell r="B1185">
            <v>1184</v>
          </cell>
          <cell r="C1185" t="str">
            <v>QKARI03</v>
          </cell>
        </row>
        <row r="1186">
          <cell r="B1186">
            <v>1185</v>
          </cell>
          <cell r="C1186" t="str">
            <v>QKARU01</v>
          </cell>
        </row>
        <row r="1187">
          <cell r="B1187">
            <v>1186</v>
          </cell>
          <cell r="C1187" t="str">
            <v>QKATU01</v>
          </cell>
        </row>
        <row r="1188">
          <cell r="B1188">
            <v>1187</v>
          </cell>
          <cell r="C1188" t="str">
            <v>QKELP01</v>
          </cell>
        </row>
        <row r="1189">
          <cell r="B1189">
            <v>1188</v>
          </cell>
          <cell r="C1189" t="str">
            <v>QKELP01</v>
          </cell>
        </row>
        <row r="1190">
          <cell r="B1190">
            <v>1189</v>
          </cell>
          <cell r="C1190" t="str">
            <v>QKELP04</v>
          </cell>
        </row>
        <row r="1191">
          <cell r="B1191">
            <v>1190</v>
          </cell>
          <cell r="C1191" t="str">
            <v>QKELP04</v>
          </cell>
        </row>
        <row r="1192">
          <cell r="B1192">
            <v>1191</v>
          </cell>
          <cell r="C1192" t="str">
            <v>QKELP03</v>
          </cell>
        </row>
        <row r="1193">
          <cell r="B1193">
            <v>1192</v>
          </cell>
          <cell r="C1193" t="str">
            <v>QKELP03</v>
          </cell>
        </row>
        <row r="1194">
          <cell r="B1194">
            <v>1193</v>
          </cell>
          <cell r="C1194" t="str">
            <v>QKENM01</v>
          </cell>
        </row>
        <row r="1195">
          <cell r="B1195">
            <v>1194</v>
          </cell>
          <cell r="C1195" t="str">
            <v>QKENM01</v>
          </cell>
        </row>
        <row r="1196">
          <cell r="B1196">
            <v>1195</v>
          </cell>
          <cell r="C1196" t="str">
            <v>QKENM03</v>
          </cell>
        </row>
        <row r="1197">
          <cell r="B1197">
            <v>1196</v>
          </cell>
          <cell r="C1197" t="str">
            <v>QKENM09</v>
          </cell>
        </row>
        <row r="1198">
          <cell r="B1198">
            <v>1197</v>
          </cell>
          <cell r="C1198" t="str">
            <v>QKENM08</v>
          </cell>
        </row>
        <row r="1199">
          <cell r="B1199">
            <v>1198</v>
          </cell>
          <cell r="C1199" t="str">
            <v>QKENC02</v>
          </cell>
        </row>
        <row r="1200">
          <cell r="B1200">
            <v>1199</v>
          </cell>
          <cell r="C1200" t="str">
            <v>QKENC02</v>
          </cell>
        </row>
        <row r="1201">
          <cell r="B1201">
            <v>1200</v>
          </cell>
          <cell r="C1201" t="str">
            <v>QKENC02</v>
          </cell>
        </row>
        <row r="1202">
          <cell r="B1202">
            <v>1201</v>
          </cell>
          <cell r="C1202" t="str">
            <v>QKENC01</v>
          </cell>
        </row>
        <row r="1203">
          <cell r="B1203">
            <v>1202</v>
          </cell>
          <cell r="C1203" t="str">
            <v>QKENC01</v>
          </cell>
        </row>
        <row r="1204">
          <cell r="B1204">
            <v>1203</v>
          </cell>
          <cell r="C1204" t="str">
            <v>QKENC01</v>
          </cell>
        </row>
        <row r="1205">
          <cell r="B1205">
            <v>1204</v>
          </cell>
          <cell r="C1205" t="str">
            <v>QKENC01</v>
          </cell>
        </row>
        <row r="1206">
          <cell r="B1206">
            <v>1205</v>
          </cell>
          <cell r="C1206" t="str">
            <v>QKENC01</v>
          </cell>
        </row>
        <row r="1207">
          <cell r="B1207">
            <v>1206</v>
          </cell>
          <cell r="C1207" t="str">
            <v>QKENC01</v>
          </cell>
        </row>
        <row r="1208">
          <cell r="B1208">
            <v>1207</v>
          </cell>
          <cell r="C1208" t="str">
            <v>QKENC01</v>
          </cell>
        </row>
        <row r="1209">
          <cell r="B1209">
            <v>1208</v>
          </cell>
          <cell r="C1209" t="str">
            <v>QKING01</v>
          </cell>
        </row>
        <row r="1210">
          <cell r="B1210">
            <v>1209</v>
          </cell>
          <cell r="C1210" t="str">
            <v>AKLEP01</v>
          </cell>
        </row>
        <row r="1211">
          <cell r="B1211">
            <v>1210</v>
          </cell>
          <cell r="C1211" t="str">
            <v>AKLEP02</v>
          </cell>
        </row>
        <row r="1212">
          <cell r="B1212">
            <v>1211</v>
          </cell>
          <cell r="C1212" t="str">
            <v>QKLOP02</v>
          </cell>
        </row>
        <row r="1213">
          <cell r="B1213">
            <v>1212</v>
          </cell>
          <cell r="C1213" t="str">
            <v>QKLOP02</v>
          </cell>
        </row>
        <row r="1214">
          <cell r="B1214">
            <v>1213</v>
          </cell>
          <cell r="C1214" t="str">
            <v>QKLOP02</v>
          </cell>
        </row>
        <row r="1215">
          <cell r="B1215">
            <v>1214</v>
          </cell>
          <cell r="C1215" t="str">
            <v>QKLOP02</v>
          </cell>
        </row>
        <row r="1216">
          <cell r="B1216">
            <v>1215</v>
          </cell>
          <cell r="C1216" t="str">
            <v>QKLOP01</v>
          </cell>
        </row>
        <row r="1217">
          <cell r="B1217">
            <v>1216</v>
          </cell>
          <cell r="C1217" t="str">
            <v>QKLOP01</v>
          </cell>
        </row>
        <row r="1218">
          <cell r="B1218">
            <v>1217</v>
          </cell>
          <cell r="C1218" t="str">
            <v>QKLOP01</v>
          </cell>
        </row>
        <row r="1219">
          <cell r="B1219">
            <v>1218</v>
          </cell>
          <cell r="C1219" t="str">
            <v>QKLOP03</v>
          </cell>
        </row>
        <row r="1220">
          <cell r="B1220">
            <v>1219</v>
          </cell>
          <cell r="C1220" t="str">
            <v>QKNO301</v>
          </cell>
        </row>
        <row r="1221">
          <cell r="B1221">
            <v>1220</v>
          </cell>
          <cell r="C1221" t="str">
            <v>QKNO301</v>
          </cell>
        </row>
        <row r="1222">
          <cell r="B1222">
            <v>1221</v>
          </cell>
          <cell r="C1222" t="str">
            <v>QKNO301</v>
          </cell>
        </row>
        <row r="1223">
          <cell r="B1223">
            <v>1222</v>
          </cell>
          <cell r="C1223" t="str">
            <v>QKNO301</v>
          </cell>
        </row>
        <row r="1224">
          <cell r="B1224">
            <v>1223</v>
          </cell>
          <cell r="C1224" t="str">
            <v>QKNO301</v>
          </cell>
        </row>
        <row r="1225">
          <cell r="B1225">
            <v>1224</v>
          </cell>
          <cell r="C1225" t="str">
            <v>QKNO301</v>
          </cell>
        </row>
        <row r="1226">
          <cell r="B1226">
            <v>1225</v>
          </cell>
          <cell r="C1226" t="str">
            <v>QKNO303</v>
          </cell>
        </row>
        <row r="1227">
          <cell r="B1227">
            <v>1226</v>
          </cell>
          <cell r="C1227" t="str">
            <v>QKNO303</v>
          </cell>
        </row>
        <row r="1228">
          <cell r="B1228">
            <v>1227</v>
          </cell>
          <cell r="C1228" t="str">
            <v>QKNO303</v>
          </cell>
        </row>
        <row r="1229">
          <cell r="B1229">
            <v>1228</v>
          </cell>
          <cell r="C1229" t="str">
            <v>QKNO303</v>
          </cell>
        </row>
        <row r="1230">
          <cell r="B1230">
            <v>1229</v>
          </cell>
          <cell r="C1230" t="str">
            <v>QKNO303</v>
          </cell>
        </row>
        <row r="1231">
          <cell r="B1231">
            <v>1230</v>
          </cell>
          <cell r="C1231" t="str">
            <v>QKNO303</v>
          </cell>
        </row>
        <row r="1232">
          <cell r="B1232">
            <v>1231</v>
          </cell>
          <cell r="C1232" t="str">
            <v>AKNOC03</v>
          </cell>
        </row>
        <row r="1233">
          <cell r="B1233">
            <v>1232</v>
          </cell>
          <cell r="C1233" t="str">
            <v>AKNOC03</v>
          </cell>
        </row>
        <row r="1234">
          <cell r="B1234">
            <v>1233</v>
          </cell>
          <cell r="C1234" t="str">
            <v>QKNOCK06</v>
          </cell>
        </row>
        <row r="1235">
          <cell r="B1235">
            <v>1234</v>
          </cell>
          <cell r="C1235" t="str">
            <v>QKNOCK06</v>
          </cell>
        </row>
        <row r="1236">
          <cell r="B1236">
            <v>1235</v>
          </cell>
          <cell r="C1236" t="str">
            <v>AKNOC02</v>
          </cell>
        </row>
        <row r="1237">
          <cell r="B1237">
            <v>1236</v>
          </cell>
          <cell r="C1237" t="str">
            <v>QKOBO03</v>
          </cell>
        </row>
        <row r="1238">
          <cell r="B1238">
            <v>1237</v>
          </cell>
          <cell r="C1238" t="str">
            <v>QKOBO03</v>
          </cell>
        </row>
        <row r="1239">
          <cell r="B1239">
            <v>1238</v>
          </cell>
          <cell r="C1239" t="str">
            <v>QKOBO01</v>
          </cell>
        </row>
        <row r="1240">
          <cell r="B1240">
            <v>1239</v>
          </cell>
          <cell r="C1240" t="str">
            <v>QKOBO01</v>
          </cell>
        </row>
        <row r="1241">
          <cell r="B1241">
            <v>1240</v>
          </cell>
          <cell r="C1241" t="str">
            <v>QKOBO02</v>
          </cell>
        </row>
        <row r="1242">
          <cell r="B1242">
            <v>1241</v>
          </cell>
          <cell r="C1242" t="str">
            <v>QKOBO02</v>
          </cell>
        </row>
        <row r="1243">
          <cell r="B1243">
            <v>1242</v>
          </cell>
          <cell r="C1243" t="str">
            <v>AKONE01</v>
          </cell>
        </row>
        <row r="1244">
          <cell r="B1244">
            <v>1243</v>
          </cell>
          <cell r="C1244" t="str">
            <v>QKONS05</v>
          </cell>
        </row>
        <row r="1245">
          <cell r="B1245">
            <v>1244</v>
          </cell>
          <cell r="C1245" t="str">
            <v>QKONS04</v>
          </cell>
        </row>
        <row r="1246">
          <cell r="B1246">
            <v>1245</v>
          </cell>
          <cell r="C1246" t="str">
            <v>QKONS04</v>
          </cell>
        </row>
        <row r="1247">
          <cell r="B1247">
            <v>1246</v>
          </cell>
          <cell r="C1247" t="str">
            <v>QKONS04</v>
          </cell>
        </row>
        <row r="1248">
          <cell r="B1248">
            <v>1247</v>
          </cell>
          <cell r="C1248" t="str">
            <v>QKONS02</v>
          </cell>
        </row>
        <row r="1249">
          <cell r="B1249">
            <v>1248</v>
          </cell>
          <cell r="C1249" t="str">
            <v>QKONS02</v>
          </cell>
        </row>
        <row r="1250">
          <cell r="B1250">
            <v>1249</v>
          </cell>
          <cell r="C1250" t="str">
            <v>QKONS02</v>
          </cell>
        </row>
        <row r="1251">
          <cell r="B1251">
            <v>1250</v>
          </cell>
          <cell r="C1251" t="str">
            <v>QKONS02</v>
          </cell>
        </row>
        <row r="1252">
          <cell r="B1252">
            <v>1251</v>
          </cell>
          <cell r="C1252" t="str">
            <v>AKONS02</v>
          </cell>
        </row>
        <row r="1253">
          <cell r="B1253">
            <v>1252</v>
          </cell>
          <cell r="C1253" t="str">
            <v>AKONU01</v>
          </cell>
        </row>
        <row r="1254">
          <cell r="B1254">
            <v>1253</v>
          </cell>
          <cell r="C1254" t="str">
            <v>QKRAN01</v>
          </cell>
        </row>
        <row r="1255">
          <cell r="B1255">
            <v>1254</v>
          </cell>
          <cell r="C1255" t="str">
            <v>QKRAN02</v>
          </cell>
        </row>
        <row r="1256">
          <cell r="B1256">
            <v>1255</v>
          </cell>
          <cell r="C1256" t="str">
            <v>AKRES06</v>
          </cell>
        </row>
        <row r="1257">
          <cell r="B1257">
            <v>1256</v>
          </cell>
          <cell r="C1257" t="str">
            <v>AKRES05</v>
          </cell>
        </row>
        <row r="1258">
          <cell r="B1258">
            <v>1257</v>
          </cell>
          <cell r="C1258" t="str">
            <v>QKRES01</v>
          </cell>
        </row>
        <row r="1259">
          <cell r="B1259">
            <v>1258</v>
          </cell>
          <cell r="C1259" t="str">
            <v>QKRES01</v>
          </cell>
        </row>
        <row r="1260">
          <cell r="B1260">
            <v>1259</v>
          </cell>
          <cell r="C1260" t="str">
            <v>QKRES01</v>
          </cell>
        </row>
        <row r="1261">
          <cell r="B1261">
            <v>1260</v>
          </cell>
          <cell r="C1261" t="str">
            <v>QKRES01</v>
          </cell>
        </row>
        <row r="1262">
          <cell r="B1262">
            <v>1261</v>
          </cell>
          <cell r="C1262" t="str">
            <v>QKRES01</v>
          </cell>
        </row>
        <row r="1263">
          <cell r="B1263">
            <v>1262</v>
          </cell>
          <cell r="C1263" t="str">
            <v>CKRES01</v>
          </cell>
        </row>
        <row r="1264">
          <cell r="B1264">
            <v>1263</v>
          </cell>
          <cell r="C1264" t="str">
            <v>CKRES02</v>
          </cell>
        </row>
        <row r="1265">
          <cell r="B1265">
            <v>1264</v>
          </cell>
          <cell r="C1265" t="str">
            <v>CKRES02</v>
          </cell>
        </row>
        <row r="1266">
          <cell r="B1266">
            <v>1265</v>
          </cell>
          <cell r="C1266" t="str">
            <v>QKRES06</v>
          </cell>
        </row>
        <row r="1267">
          <cell r="B1267">
            <v>1266</v>
          </cell>
          <cell r="C1267" t="str">
            <v>QKRES06</v>
          </cell>
        </row>
        <row r="1268">
          <cell r="B1268">
            <v>1267</v>
          </cell>
          <cell r="C1268" t="str">
            <v>QKRES06</v>
          </cell>
        </row>
        <row r="1269">
          <cell r="B1269">
            <v>1268</v>
          </cell>
          <cell r="C1269" t="str">
            <v>QKRES07</v>
          </cell>
        </row>
        <row r="1270">
          <cell r="B1270">
            <v>1269</v>
          </cell>
          <cell r="C1270" t="str">
            <v>QKRES07</v>
          </cell>
        </row>
        <row r="1271">
          <cell r="B1271">
            <v>1270</v>
          </cell>
          <cell r="C1271" t="str">
            <v>QKRES07</v>
          </cell>
        </row>
        <row r="1272">
          <cell r="B1272">
            <v>1271</v>
          </cell>
          <cell r="C1272" t="str">
            <v>QKRES07</v>
          </cell>
        </row>
        <row r="1273">
          <cell r="B1273">
            <v>1272</v>
          </cell>
          <cell r="C1273" t="str">
            <v>AKRES01</v>
          </cell>
        </row>
        <row r="1274">
          <cell r="B1274">
            <v>1273</v>
          </cell>
          <cell r="C1274" t="str">
            <v>AKRES01</v>
          </cell>
        </row>
        <row r="1275">
          <cell r="B1275">
            <v>1274</v>
          </cell>
          <cell r="C1275" t="str">
            <v>AKRES01</v>
          </cell>
        </row>
        <row r="1276">
          <cell r="B1276">
            <v>1275</v>
          </cell>
          <cell r="C1276" t="str">
            <v>AKRES01</v>
          </cell>
        </row>
        <row r="1277">
          <cell r="B1277">
            <v>1276</v>
          </cell>
          <cell r="C1277" t="str">
            <v>AKRES01</v>
          </cell>
        </row>
        <row r="1278">
          <cell r="B1278">
            <v>1277</v>
          </cell>
          <cell r="C1278" t="str">
            <v>QKSPT02</v>
          </cell>
        </row>
        <row r="1279">
          <cell r="B1279">
            <v>1278</v>
          </cell>
          <cell r="C1279" t="str">
            <v>QKUPR01</v>
          </cell>
        </row>
        <row r="1280">
          <cell r="B1280">
            <v>1279</v>
          </cell>
          <cell r="C1280" t="str">
            <v>QKUPR01</v>
          </cell>
        </row>
        <row r="1281">
          <cell r="B1281">
            <v>1280</v>
          </cell>
          <cell r="C1281" t="str">
            <v>QKUPR01</v>
          </cell>
        </row>
        <row r="1282">
          <cell r="B1282">
            <v>1281</v>
          </cell>
          <cell r="C1282" t="str">
            <v>QKUPR01</v>
          </cell>
        </row>
        <row r="1283">
          <cell r="B1283">
            <v>1282</v>
          </cell>
          <cell r="C1283" t="str">
            <v>AKUPR02</v>
          </cell>
        </row>
        <row r="1284">
          <cell r="B1284">
            <v>1283</v>
          </cell>
          <cell r="C1284" t="str">
            <v>AKUPR02</v>
          </cell>
        </row>
        <row r="1285">
          <cell r="B1285">
            <v>1284</v>
          </cell>
          <cell r="C1285" t="str">
            <v>AKUPR02</v>
          </cell>
        </row>
        <row r="1286">
          <cell r="B1286">
            <v>1285</v>
          </cell>
          <cell r="C1286" t="str">
            <v>AKUPR02</v>
          </cell>
        </row>
        <row r="1287">
          <cell r="B1287">
            <v>1286</v>
          </cell>
          <cell r="C1287" t="str">
            <v>AKUPR02</v>
          </cell>
        </row>
        <row r="1288">
          <cell r="B1288">
            <v>1287</v>
          </cell>
          <cell r="C1288" t="str">
            <v>ALABA01</v>
          </cell>
        </row>
        <row r="1289">
          <cell r="B1289">
            <v>1288</v>
          </cell>
          <cell r="C1289" t="str">
            <v>ALABA02</v>
          </cell>
        </row>
        <row r="1290">
          <cell r="B1290">
            <v>1289</v>
          </cell>
          <cell r="C1290" t="str">
            <v>ALABE02</v>
          </cell>
        </row>
        <row r="1291">
          <cell r="B1291">
            <v>1290</v>
          </cell>
          <cell r="C1291" t="str">
            <v>ALABE04</v>
          </cell>
        </row>
        <row r="1292">
          <cell r="B1292">
            <v>1291</v>
          </cell>
          <cell r="C1292" t="str">
            <v>ALABE01</v>
          </cell>
        </row>
        <row r="1293">
          <cell r="B1293">
            <v>1292</v>
          </cell>
          <cell r="C1293" t="str">
            <v>ALABE03</v>
          </cell>
        </row>
        <row r="1294">
          <cell r="B1294">
            <v>1293</v>
          </cell>
          <cell r="C1294" t="str">
            <v>QLANC01</v>
          </cell>
        </row>
        <row r="1295">
          <cell r="B1295">
            <v>1294</v>
          </cell>
          <cell r="C1295" t="str">
            <v>QLANC03</v>
          </cell>
        </row>
        <row r="1296">
          <cell r="B1296">
            <v>1295</v>
          </cell>
          <cell r="C1296" t="str">
            <v>QLANC02</v>
          </cell>
        </row>
        <row r="1297">
          <cell r="B1297">
            <v>1296</v>
          </cell>
          <cell r="C1297" t="str">
            <v>QLANN04</v>
          </cell>
        </row>
        <row r="1298">
          <cell r="B1298">
            <v>1297</v>
          </cell>
          <cell r="C1298" t="str">
            <v>QLANN04</v>
          </cell>
        </row>
        <row r="1299">
          <cell r="B1299">
            <v>1298</v>
          </cell>
          <cell r="C1299" t="str">
            <v>QLANN04</v>
          </cell>
        </row>
        <row r="1300">
          <cell r="B1300">
            <v>1299</v>
          </cell>
          <cell r="C1300" t="str">
            <v>QLANN04</v>
          </cell>
        </row>
        <row r="1301">
          <cell r="B1301">
            <v>1300</v>
          </cell>
          <cell r="C1301" t="str">
            <v>QLANN04</v>
          </cell>
        </row>
        <row r="1302">
          <cell r="B1302">
            <v>1301</v>
          </cell>
          <cell r="C1302" t="str">
            <v>QLANN04</v>
          </cell>
        </row>
        <row r="1303">
          <cell r="B1303">
            <v>1302</v>
          </cell>
          <cell r="C1303" t="str">
            <v>QLANN04</v>
          </cell>
        </row>
        <row r="1304">
          <cell r="B1304">
            <v>1303</v>
          </cell>
          <cell r="C1304" t="str">
            <v>QLANN04</v>
          </cell>
        </row>
        <row r="1305">
          <cell r="B1305">
            <v>1304</v>
          </cell>
          <cell r="C1305" t="str">
            <v>QLANN04</v>
          </cell>
        </row>
        <row r="1306">
          <cell r="B1306">
            <v>1305</v>
          </cell>
          <cell r="C1306" t="str">
            <v>ALANN05</v>
          </cell>
        </row>
        <row r="1307">
          <cell r="B1307">
            <v>1306</v>
          </cell>
          <cell r="C1307" t="str">
            <v>ALANN05</v>
          </cell>
        </row>
        <row r="1308">
          <cell r="B1308">
            <v>1307</v>
          </cell>
          <cell r="C1308" t="str">
            <v>ALANN05</v>
          </cell>
        </row>
        <row r="1309">
          <cell r="B1309">
            <v>1308</v>
          </cell>
          <cell r="C1309" t="str">
            <v>ALANN06</v>
          </cell>
        </row>
        <row r="1310">
          <cell r="B1310">
            <v>1309</v>
          </cell>
          <cell r="C1310" t="str">
            <v>ALANN06</v>
          </cell>
        </row>
        <row r="1311">
          <cell r="B1311">
            <v>1310</v>
          </cell>
          <cell r="C1311" t="str">
            <v>ALANN06</v>
          </cell>
        </row>
        <row r="1312">
          <cell r="B1312">
            <v>1311</v>
          </cell>
          <cell r="C1312" t="str">
            <v>ALANN06</v>
          </cell>
        </row>
        <row r="1313">
          <cell r="B1313">
            <v>1312</v>
          </cell>
          <cell r="C1313" t="str">
            <v>ALANN06</v>
          </cell>
        </row>
        <row r="1314">
          <cell r="B1314">
            <v>1313</v>
          </cell>
          <cell r="C1314" t="str">
            <v>ALANN07</v>
          </cell>
        </row>
        <row r="1315">
          <cell r="B1315">
            <v>1314</v>
          </cell>
          <cell r="C1315" t="str">
            <v>ALANN07</v>
          </cell>
        </row>
        <row r="1316">
          <cell r="B1316">
            <v>1315</v>
          </cell>
          <cell r="C1316" t="str">
            <v>ALANN07</v>
          </cell>
        </row>
        <row r="1317">
          <cell r="B1317">
            <v>1316</v>
          </cell>
          <cell r="C1317" t="str">
            <v>ALANN07</v>
          </cell>
        </row>
        <row r="1318">
          <cell r="B1318">
            <v>1317</v>
          </cell>
          <cell r="C1318" t="str">
            <v>QLANN08</v>
          </cell>
        </row>
        <row r="1319">
          <cell r="B1319">
            <v>1318</v>
          </cell>
          <cell r="C1319" t="str">
            <v>QLANN08</v>
          </cell>
        </row>
        <row r="1320">
          <cell r="B1320">
            <v>1319</v>
          </cell>
          <cell r="C1320" t="str">
            <v>QLANN08</v>
          </cell>
        </row>
        <row r="1321">
          <cell r="B1321">
            <v>1320</v>
          </cell>
          <cell r="C1321" t="str">
            <v>QLANN08</v>
          </cell>
        </row>
        <row r="1322">
          <cell r="B1322">
            <v>1321</v>
          </cell>
          <cell r="C1322" t="str">
            <v>QLANN03</v>
          </cell>
        </row>
        <row r="1323">
          <cell r="B1323">
            <v>1322</v>
          </cell>
          <cell r="C1323" t="str">
            <v>QLANN03</v>
          </cell>
        </row>
        <row r="1324">
          <cell r="B1324">
            <v>1323</v>
          </cell>
          <cell r="C1324" t="str">
            <v>QLANN03</v>
          </cell>
        </row>
        <row r="1325">
          <cell r="B1325">
            <v>1324</v>
          </cell>
          <cell r="C1325" t="str">
            <v>QLANN03</v>
          </cell>
        </row>
        <row r="1326">
          <cell r="B1326">
            <v>1325</v>
          </cell>
          <cell r="C1326" t="str">
            <v>QLANN03</v>
          </cell>
        </row>
        <row r="1327">
          <cell r="B1327">
            <v>1326</v>
          </cell>
          <cell r="C1327" t="str">
            <v>ALEMA01</v>
          </cell>
        </row>
        <row r="1328">
          <cell r="B1328">
            <v>1327</v>
          </cell>
          <cell r="C1328" t="str">
            <v>ALEMA01</v>
          </cell>
        </row>
        <row r="1329">
          <cell r="B1329">
            <v>1328</v>
          </cell>
          <cell r="C1329" t="str">
            <v>ALEMA01</v>
          </cell>
        </row>
        <row r="1330">
          <cell r="B1330">
            <v>1329</v>
          </cell>
          <cell r="C1330" t="str">
            <v>ALEMA01</v>
          </cell>
        </row>
        <row r="1331">
          <cell r="B1331">
            <v>1330</v>
          </cell>
          <cell r="C1331" t="str">
            <v>ALEMA01</v>
          </cell>
        </row>
        <row r="1332">
          <cell r="B1332">
            <v>1331</v>
          </cell>
          <cell r="C1332" t="str">
            <v>QLEMA02</v>
          </cell>
        </row>
        <row r="1333">
          <cell r="B1333">
            <v>1332</v>
          </cell>
          <cell r="C1333" t="str">
            <v>QLEMA02</v>
          </cell>
        </row>
        <row r="1334">
          <cell r="B1334">
            <v>1333</v>
          </cell>
          <cell r="C1334" t="str">
            <v>QLEMA02</v>
          </cell>
        </row>
        <row r="1335">
          <cell r="B1335">
            <v>1334</v>
          </cell>
          <cell r="C1335" t="str">
            <v>ALENA02</v>
          </cell>
        </row>
        <row r="1336">
          <cell r="B1336">
            <v>1335</v>
          </cell>
          <cell r="C1336" t="str">
            <v>QLENA01</v>
          </cell>
        </row>
        <row r="1337">
          <cell r="B1337">
            <v>1336</v>
          </cell>
          <cell r="C1337" t="str">
            <v>ALENA03</v>
          </cell>
        </row>
        <row r="1338">
          <cell r="B1338">
            <v>1337</v>
          </cell>
          <cell r="C1338" t="str">
            <v>ALENA01</v>
          </cell>
        </row>
        <row r="1339">
          <cell r="B1339">
            <v>1338</v>
          </cell>
          <cell r="C1339" t="str">
            <v>QLICR03</v>
          </cell>
        </row>
        <row r="1340">
          <cell r="B1340">
            <v>1339</v>
          </cell>
          <cell r="C1340" t="str">
            <v>ALIDI02</v>
          </cell>
        </row>
        <row r="1341">
          <cell r="B1341">
            <v>1340</v>
          </cell>
          <cell r="C1341" t="str">
            <v>ALIDI02</v>
          </cell>
        </row>
        <row r="1342">
          <cell r="B1342">
            <v>1341</v>
          </cell>
          <cell r="C1342" t="str">
            <v>ALIDI02</v>
          </cell>
        </row>
        <row r="1343">
          <cell r="B1343">
            <v>1342</v>
          </cell>
          <cell r="C1343" t="str">
            <v>ALIDI02</v>
          </cell>
        </row>
        <row r="1344">
          <cell r="B1344">
            <v>1343</v>
          </cell>
          <cell r="C1344" t="str">
            <v>QLIDI02</v>
          </cell>
        </row>
        <row r="1345">
          <cell r="B1345">
            <v>1344</v>
          </cell>
          <cell r="C1345" t="str">
            <v>QLIDI02</v>
          </cell>
        </row>
        <row r="1346">
          <cell r="B1346">
            <v>1345</v>
          </cell>
          <cell r="C1346" t="str">
            <v>QLOGA03</v>
          </cell>
        </row>
        <row r="1347">
          <cell r="B1347">
            <v>1346</v>
          </cell>
          <cell r="C1347" t="str">
            <v>QLOGA03</v>
          </cell>
        </row>
        <row r="1348">
          <cell r="B1348">
            <v>1347</v>
          </cell>
          <cell r="C1348" t="str">
            <v>QLOGA03</v>
          </cell>
        </row>
        <row r="1349">
          <cell r="B1349">
            <v>1348</v>
          </cell>
          <cell r="C1349" t="str">
            <v>QLOGA07</v>
          </cell>
        </row>
        <row r="1350">
          <cell r="B1350">
            <v>1349</v>
          </cell>
          <cell r="C1350" t="str">
            <v>QLOGA07</v>
          </cell>
        </row>
        <row r="1351">
          <cell r="B1351">
            <v>1350</v>
          </cell>
          <cell r="C1351" t="str">
            <v>QLOGA07</v>
          </cell>
        </row>
        <row r="1352">
          <cell r="B1352">
            <v>1351</v>
          </cell>
          <cell r="C1352" t="str">
            <v>ALOGA03</v>
          </cell>
        </row>
        <row r="1353">
          <cell r="B1353">
            <v>1352</v>
          </cell>
          <cell r="C1353" t="str">
            <v>ALOGA03</v>
          </cell>
        </row>
        <row r="1354">
          <cell r="B1354">
            <v>1353</v>
          </cell>
          <cell r="C1354" t="str">
            <v>QLOYA01</v>
          </cell>
        </row>
        <row r="1355">
          <cell r="B1355">
            <v>1354</v>
          </cell>
          <cell r="C1355" t="str">
            <v>QLOYA01</v>
          </cell>
        </row>
        <row r="1356">
          <cell r="B1356">
            <v>1355</v>
          </cell>
          <cell r="C1356" t="str">
            <v>QLOYA01</v>
          </cell>
        </row>
        <row r="1357">
          <cell r="B1357">
            <v>1356</v>
          </cell>
          <cell r="C1357" t="str">
            <v>QLOYA01</v>
          </cell>
        </row>
        <row r="1358">
          <cell r="B1358">
            <v>1357</v>
          </cell>
          <cell r="C1358" t="str">
            <v>QLUDE02</v>
          </cell>
        </row>
        <row r="1359">
          <cell r="B1359">
            <v>1358</v>
          </cell>
          <cell r="C1359" t="str">
            <v>QLUDE02</v>
          </cell>
        </row>
        <row r="1360">
          <cell r="B1360">
            <v>1359</v>
          </cell>
          <cell r="C1360" t="str">
            <v>QLUDE01</v>
          </cell>
        </row>
        <row r="1361">
          <cell r="B1361">
            <v>1360</v>
          </cell>
          <cell r="C1361" t="str">
            <v>QLUDE01</v>
          </cell>
        </row>
        <row r="1362">
          <cell r="B1362">
            <v>1361</v>
          </cell>
          <cell r="C1362" t="str">
            <v>QLUNA03</v>
          </cell>
        </row>
        <row r="1363">
          <cell r="B1363">
            <v>1362</v>
          </cell>
          <cell r="C1363" t="str">
            <v>QLUNA03</v>
          </cell>
        </row>
        <row r="1364">
          <cell r="B1364">
            <v>1363</v>
          </cell>
          <cell r="C1364" t="str">
            <v>QMACE01</v>
          </cell>
        </row>
        <row r="1365">
          <cell r="B1365">
            <v>1364</v>
          </cell>
          <cell r="C1365" t="str">
            <v>QMACE01</v>
          </cell>
        </row>
        <row r="1366">
          <cell r="B1366">
            <v>1365</v>
          </cell>
          <cell r="C1366" t="str">
            <v>QMACE01</v>
          </cell>
        </row>
        <row r="1367">
          <cell r="B1367">
            <v>1366</v>
          </cell>
          <cell r="C1367" t="str">
            <v>QMAES01</v>
          </cell>
        </row>
        <row r="1368">
          <cell r="B1368">
            <v>1367</v>
          </cell>
          <cell r="C1368" t="str">
            <v>QMAES01</v>
          </cell>
        </row>
        <row r="1369">
          <cell r="B1369">
            <v>1368</v>
          </cell>
          <cell r="C1369" t="str">
            <v>QMAES01</v>
          </cell>
        </row>
        <row r="1370">
          <cell r="B1370">
            <v>1369</v>
          </cell>
          <cell r="C1370" t="str">
            <v>QMAES02</v>
          </cell>
        </row>
        <row r="1371">
          <cell r="B1371">
            <v>1370</v>
          </cell>
          <cell r="C1371" t="str">
            <v>QMAES02</v>
          </cell>
        </row>
        <row r="1372">
          <cell r="B1372">
            <v>1371</v>
          </cell>
          <cell r="C1372" t="str">
            <v>QMAES02</v>
          </cell>
        </row>
        <row r="1373">
          <cell r="B1373">
            <v>1372</v>
          </cell>
          <cell r="C1373" t="str">
            <v>QMAES02</v>
          </cell>
        </row>
        <row r="1374">
          <cell r="B1374">
            <v>1373</v>
          </cell>
          <cell r="C1374" t="str">
            <v>QMAGI03</v>
          </cell>
        </row>
        <row r="1375">
          <cell r="B1375">
            <v>1374</v>
          </cell>
          <cell r="C1375" t="str">
            <v>QMAGI03</v>
          </cell>
        </row>
        <row r="1376">
          <cell r="B1376">
            <v>1375</v>
          </cell>
          <cell r="C1376" t="str">
            <v>QMAGI01</v>
          </cell>
        </row>
        <row r="1377">
          <cell r="B1377">
            <v>1376</v>
          </cell>
          <cell r="C1377" t="str">
            <v>QMAGI01</v>
          </cell>
        </row>
        <row r="1378">
          <cell r="B1378">
            <v>1377</v>
          </cell>
          <cell r="C1378" t="str">
            <v>QMAGI01</v>
          </cell>
        </row>
        <row r="1379">
          <cell r="B1379">
            <v>1378</v>
          </cell>
          <cell r="C1379" t="str">
            <v>QMAGI02</v>
          </cell>
        </row>
        <row r="1380">
          <cell r="B1380">
            <v>1379</v>
          </cell>
          <cell r="C1380" t="str">
            <v>QMAGI02</v>
          </cell>
        </row>
        <row r="1381">
          <cell r="B1381">
            <v>1380</v>
          </cell>
          <cell r="C1381" t="str">
            <v>QMAGI02</v>
          </cell>
        </row>
        <row r="1382">
          <cell r="B1382">
            <v>1381</v>
          </cell>
          <cell r="C1382" t="str">
            <v>QMAGN01</v>
          </cell>
        </row>
        <row r="1383">
          <cell r="B1383">
            <v>1382</v>
          </cell>
          <cell r="C1383" t="str">
            <v>QMAGN01</v>
          </cell>
        </row>
        <row r="1384">
          <cell r="B1384">
            <v>1383</v>
          </cell>
          <cell r="C1384" t="str">
            <v>AMAGS01</v>
          </cell>
        </row>
        <row r="1385">
          <cell r="B1385">
            <v>1384</v>
          </cell>
          <cell r="C1385" t="str">
            <v>QMALA01</v>
          </cell>
        </row>
        <row r="1386">
          <cell r="B1386">
            <v>1385</v>
          </cell>
          <cell r="C1386" t="str">
            <v>QMAMI03</v>
          </cell>
        </row>
        <row r="1387">
          <cell r="B1387">
            <v>1386</v>
          </cell>
          <cell r="C1387" t="str">
            <v>QMAMI03</v>
          </cell>
        </row>
        <row r="1388">
          <cell r="B1388">
            <v>1387</v>
          </cell>
          <cell r="C1388" t="str">
            <v>QMAMI04</v>
          </cell>
        </row>
        <row r="1389">
          <cell r="B1389">
            <v>1388</v>
          </cell>
          <cell r="C1389" t="str">
            <v>QMAMI04</v>
          </cell>
        </row>
        <row r="1390">
          <cell r="B1390">
            <v>1389</v>
          </cell>
          <cell r="C1390" t="str">
            <v>QMAMI04</v>
          </cell>
        </row>
        <row r="1391">
          <cell r="B1391">
            <v>1390</v>
          </cell>
          <cell r="C1391" t="str">
            <v>QMAMI04</v>
          </cell>
        </row>
        <row r="1392">
          <cell r="B1392">
            <v>1391</v>
          </cell>
          <cell r="C1392" t="str">
            <v>QMAMI06</v>
          </cell>
        </row>
        <row r="1393">
          <cell r="B1393">
            <v>1392</v>
          </cell>
          <cell r="C1393" t="str">
            <v>QMAMI07</v>
          </cell>
        </row>
        <row r="1394">
          <cell r="B1394">
            <v>1393</v>
          </cell>
          <cell r="C1394" t="str">
            <v>QMAMI07</v>
          </cell>
        </row>
        <row r="1395">
          <cell r="B1395">
            <v>1394</v>
          </cell>
          <cell r="C1395" t="str">
            <v>QMAND01</v>
          </cell>
        </row>
        <row r="1396">
          <cell r="B1396">
            <v>1395</v>
          </cell>
          <cell r="C1396" t="str">
            <v>QMAND01</v>
          </cell>
        </row>
        <row r="1397">
          <cell r="B1397">
            <v>1396</v>
          </cell>
          <cell r="C1397" t="str">
            <v>AMANO03</v>
          </cell>
        </row>
        <row r="1398">
          <cell r="B1398">
            <v>1397</v>
          </cell>
          <cell r="C1398" t="str">
            <v>AMANO03</v>
          </cell>
        </row>
        <row r="1399">
          <cell r="B1399">
            <v>1398</v>
          </cell>
          <cell r="C1399" t="str">
            <v>AMANO03</v>
          </cell>
        </row>
        <row r="1400">
          <cell r="B1400">
            <v>1399</v>
          </cell>
          <cell r="C1400" t="str">
            <v>AMANO03</v>
          </cell>
        </row>
        <row r="1401">
          <cell r="B1401">
            <v>1400</v>
          </cell>
          <cell r="C1401" t="str">
            <v>AMANO03</v>
          </cell>
        </row>
        <row r="1402">
          <cell r="B1402">
            <v>1401</v>
          </cell>
          <cell r="C1402" t="str">
            <v>AMANO02</v>
          </cell>
        </row>
        <row r="1403">
          <cell r="B1403">
            <v>1402</v>
          </cell>
          <cell r="C1403" t="str">
            <v>QMANO02</v>
          </cell>
        </row>
        <row r="1404">
          <cell r="B1404">
            <v>1403</v>
          </cell>
          <cell r="C1404" t="str">
            <v>QMANO02</v>
          </cell>
        </row>
        <row r="1405">
          <cell r="B1405">
            <v>1404</v>
          </cell>
          <cell r="C1405" t="str">
            <v>QMANO02</v>
          </cell>
        </row>
        <row r="1406">
          <cell r="B1406">
            <v>1405</v>
          </cell>
          <cell r="C1406" t="str">
            <v>QMANZ01</v>
          </cell>
        </row>
        <row r="1407">
          <cell r="B1407">
            <v>1406</v>
          </cell>
          <cell r="C1407" t="str">
            <v>QMANZ01</v>
          </cell>
        </row>
        <row r="1408">
          <cell r="B1408">
            <v>1407</v>
          </cell>
          <cell r="C1408" t="str">
            <v>QMANZ01</v>
          </cell>
        </row>
        <row r="1409">
          <cell r="B1409">
            <v>1408</v>
          </cell>
          <cell r="C1409" t="str">
            <v>QMANZ01</v>
          </cell>
        </row>
        <row r="1410">
          <cell r="B1410">
            <v>1409</v>
          </cell>
          <cell r="C1410" t="str">
            <v>QMANZ01</v>
          </cell>
        </row>
        <row r="1411">
          <cell r="B1411">
            <v>1410</v>
          </cell>
          <cell r="C1411" t="str">
            <v>QMANZ01</v>
          </cell>
        </row>
        <row r="1412">
          <cell r="B1412">
            <v>1411</v>
          </cell>
          <cell r="C1412" t="str">
            <v>QMANZ01</v>
          </cell>
        </row>
        <row r="1413">
          <cell r="B1413">
            <v>1412</v>
          </cell>
          <cell r="C1413" t="str">
            <v>AMANZ02</v>
          </cell>
        </row>
        <row r="1414">
          <cell r="B1414">
            <v>1413</v>
          </cell>
          <cell r="C1414" t="str">
            <v>AMARS03</v>
          </cell>
        </row>
        <row r="1415">
          <cell r="B1415">
            <v>1414</v>
          </cell>
          <cell r="C1415" t="str">
            <v>AMARS03</v>
          </cell>
        </row>
        <row r="1416">
          <cell r="B1416">
            <v>1415</v>
          </cell>
          <cell r="C1416" t="str">
            <v>AMARS03</v>
          </cell>
        </row>
        <row r="1417">
          <cell r="B1417">
            <v>1416</v>
          </cell>
          <cell r="C1417" t="str">
            <v>QMART01</v>
          </cell>
        </row>
        <row r="1418">
          <cell r="B1418">
            <v>1417</v>
          </cell>
          <cell r="C1418" t="str">
            <v>QMATA02</v>
          </cell>
        </row>
        <row r="1419">
          <cell r="B1419">
            <v>1418</v>
          </cell>
          <cell r="C1419" t="str">
            <v>QMATA02</v>
          </cell>
        </row>
        <row r="1420">
          <cell r="B1420">
            <v>1419</v>
          </cell>
          <cell r="C1420" t="str">
            <v>QMATA02</v>
          </cell>
        </row>
        <row r="1421">
          <cell r="B1421">
            <v>1420</v>
          </cell>
          <cell r="C1421" t="str">
            <v>QMATA03</v>
          </cell>
        </row>
        <row r="1422">
          <cell r="B1422">
            <v>1421</v>
          </cell>
          <cell r="C1422" t="str">
            <v>QMATA03</v>
          </cell>
        </row>
        <row r="1423">
          <cell r="B1423">
            <v>1422</v>
          </cell>
          <cell r="C1423" t="str">
            <v>QMATA03</v>
          </cell>
        </row>
        <row r="1424">
          <cell r="B1424">
            <v>1423</v>
          </cell>
          <cell r="C1424" t="str">
            <v>QMATA03</v>
          </cell>
        </row>
        <row r="1425">
          <cell r="B1425">
            <v>1424</v>
          </cell>
          <cell r="C1425" t="str">
            <v>AMATA03</v>
          </cell>
        </row>
        <row r="1426">
          <cell r="B1426">
            <v>1425</v>
          </cell>
          <cell r="C1426" t="str">
            <v>AMATA03</v>
          </cell>
        </row>
        <row r="1427">
          <cell r="B1427">
            <v>1426</v>
          </cell>
          <cell r="C1427" t="str">
            <v>AMATA03</v>
          </cell>
        </row>
        <row r="1428">
          <cell r="B1428">
            <v>1427</v>
          </cell>
          <cell r="C1428" t="str">
            <v>AMATA03</v>
          </cell>
        </row>
        <row r="1429">
          <cell r="B1429">
            <v>1428</v>
          </cell>
          <cell r="C1429" t="str">
            <v>AMATA03</v>
          </cell>
        </row>
        <row r="1430">
          <cell r="B1430">
            <v>1429</v>
          </cell>
          <cell r="C1430" t="str">
            <v>QMATC01</v>
          </cell>
        </row>
        <row r="1431">
          <cell r="B1431">
            <v>1430</v>
          </cell>
          <cell r="C1431" t="str">
            <v>AMEDI01</v>
          </cell>
        </row>
        <row r="1432">
          <cell r="B1432">
            <v>1431</v>
          </cell>
          <cell r="C1432" t="str">
            <v>QMEGA03</v>
          </cell>
        </row>
        <row r="1433">
          <cell r="B1433">
            <v>1432</v>
          </cell>
          <cell r="C1433" t="str">
            <v>QMEGA12</v>
          </cell>
        </row>
        <row r="1434">
          <cell r="B1434">
            <v>1433</v>
          </cell>
          <cell r="C1434" t="str">
            <v>QMEGA12</v>
          </cell>
        </row>
        <row r="1435">
          <cell r="B1435">
            <v>1434</v>
          </cell>
          <cell r="C1435" t="str">
            <v>AMEGA12</v>
          </cell>
        </row>
        <row r="1436">
          <cell r="B1436">
            <v>1435</v>
          </cell>
          <cell r="C1436" t="str">
            <v>AMEGA09</v>
          </cell>
        </row>
        <row r="1437">
          <cell r="B1437">
            <v>1436</v>
          </cell>
          <cell r="C1437" t="str">
            <v>AMEGA13</v>
          </cell>
        </row>
        <row r="1438">
          <cell r="B1438">
            <v>1437</v>
          </cell>
          <cell r="C1438" t="str">
            <v>AMEGA13</v>
          </cell>
        </row>
        <row r="1439">
          <cell r="B1439">
            <v>1438</v>
          </cell>
          <cell r="C1439" t="str">
            <v>AMEGA10</v>
          </cell>
        </row>
        <row r="1440">
          <cell r="B1440">
            <v>1439</v>
          </cell>
          <cell r="C1440" t="str">
            <v>QMEGA11</v>
          </cell>
        </row>
        <row r="1441">
          <cell r="B1441">
            <v>1440</v>
          </cell>
          <cell r="C1441" t="str">
            <v>QMEGA09</v>
          </cell>
        </row>
        <row r="1442">
          <cell r="B1442">
            <v>1441</v>
          </cell>
          <cell r="C1442" t="str">
            <v>QMEGA10</v>
          </cell>
        </row>
        <row r="1443">
          <cell r="B1443">
            <v>1442</v>
          </cell>
          <cell r="C1443" t="str">
            <v>AMEGA01</v>
          </cell>
        </row>
        <row r="1444">
          <cell r="B1444">
            <v>1443</v>
          </cell>
          <cell r="C1444" t="str">
            <v>AMEGA01</v>
          </cell>
        </row>
        <row r="1445">
          <cell r="B1445">
            <v>1444</v>
          </cell>
          <cell r="C1445" t="str">
            <v>AMEGA01</v>
          </cell>
        </row>
        <row r="1446">
          <cell r="B1446">
            <v>1445</v>
          </cell>
          <cell r="C1446" t="str">
            <v>QMELY01</v>
          </cell>
        </row>
        <row r="1447">
          <cell r="B1447">
            <v>1446</v>
          </cell>
          <cell r="C1447" t="str">
            <v>QMELY01</v>
          </cell>
        </row>
        <row r="1448">
          <cell r="B1448">
            <v>1447</v>
          </cell>
          <cell r="C1448" t="str">
            <v>QMELY01</v>
          </cell>
        </row>
        <row r="1449">
          <cell r="B1449">
            <v>1448</v>
          </cell>
          <cell r="C1449" t="str">
            <v>QMETA12</v>
          </cell>
        </row>
        <row r="1450">
          <cell r="B1450">
            <v>1449</v>
          </cell>
          <cell r="C1450" t="str">
            <v>QMETA12</v>
          </cell>
        </row>
        <row r="1451">
          <cell r="B1451">
            <v>1450</v>
          </cell>
          <cell r="C1451" t="str">
            <v>AMTEA06</v>
          </cell>
        </row>
        <row r="1452">
          <cell r="B1452">
            <v>1451</v>
          </cell>
          <cell r="C1452" t="str">
            <v>AMTEA06</v>
          </cell>
        </row>
        <row r="1453">
          <cell r="B1453">
            <v>1452</v>
          </cell>
          <cell r="C1453" t="str">
            <v>AMTEA06</v>
          </cell>
        </row>
        <row r="1454">
          <cell r="B1454">
            <v>1453</v>
          </cell>
          <cell r="C1454" t="str">
            <v>QMETA11</v>
          </cell>
        </row>
        <row r="1455">
          <cell r="B1455">
            <v>1454</v>
          </cell>
          <cell r="C1455" t="str">
            <v>QMETA11</v>
          </cell>
        </row>
        <row r="1456">
          <cell r="B1456">
            <v>1455</v>
          </cell>
          <cell r="C1456" t="str">
            <v>QMETA11</v>
          </cell>
        </row>
        <row r="1457">
          <cell r="B1457">
            <v>1456</v>
          </cell>
          <cell r="C1457" t="str">
            <v>AMETA06</v>
          </cell>
        </row>
        <row r="1458">
          <cell r="B1458">
            <v>1457</v>
          </cell>
          <cell r="C1458" t="str">
            <v>QMETA07</v>
          </cell>
        </row>
        <row r="1459">
          <cell r="B1459">
            <v>1458</v>
          </cell>
          <cell r="C1459" t="str">
            <v>QMETA07</v>
          </cell>
        </row>
        <row r="1460">
          <cell r="B1460">
            <v>1459</v>
          </cell>
          <cell r="C1460" t="str">
            <v>QMETA07</v>
          </cell>
        </row>
        <row r="1461">
          <cell r="B1461">
            <v>1460</v>
          </cell>
          <cell r="C1461" t="str">
            <v>QMETA07</v>
          </cell>
        </row>
        <row r="1462">
          <cell r="B1462">
            <v>1461</v>
          </cell>
          <cell r="C1462" t="str">
            <v>AMETI03</v>
          </cell>
        </row>
        <row r="1463">
          <cell r="B1463">
            <v>1462</v>
          </cell>
          <cell r="C1463" t="str">
            <v>AMETI03</v>
          </cell>
        </row>
        <row r="1464">
          <cell r="B1464">
            <v>1463</v>
          </cell>
          <cell r="C1464" t="str">
            <v>AMETI03</v>
          </cell>
        </row>
        <row r="1465">
          <cell r="B1465">
            <v>1464</v>
          </cell>
          <cell r="C1465" t="str">
            <v>AMETI03</v>
          </cell>
        </row>
        <row r="1466">
          <cell r="B1466">
            <v>1465</v>
          </cell>
          <cell r="C1466" t="str">
            <v>AMETI05</v>
          </cell>
        </row>
        <row r="1467">
          <cell r="B1467">
            <v>1466</v>
          </cell>
          <cell r="C1467" t="str">
            <v>AMETI05</v>
          </cell>
        </row>
        <row r="1468">
          <cell r="B1468">
            <v>1467</v>
          </cell>
          <cell r="C1468" t="str">
            <v>AMETI05</v>
          </cell>
        </row>
        <row r="1469">
          <cell r="B1469">
            <v>1468</v>
          </cell>
          <cell r="C1469" t="str">
            <v>AMETI05</v>
          </cell>
        </row>
        <row r="1470">
          <cell r="B1470">
            <v>1469</v>
          </cell>
          <cell r="C1470" t="str">
            <v>AMETI05</v>
          </cell>
        </row>
        <row r="1471">
          <cell r="B1471">
            <v>1470</v>
          </cell>
          <cell r="C1471" t="str">
            <v>AMETI05</v>
          </cell>
        </row>
        <row r="1472">
          <cell r="B1472">
            <v>1471</v>
          </cell>
          <cell r="C1472" t="str">
            <v>AMETI05</v>
          </cell>
        </row>
        <row r="1473">
          <cell r="B1473">
            <v>1472</v>
          </cell>
          <cell r="C1473" t="str">
            <v>AMETI05</v>
          </cell>
        </row>
        <row r="1474">
          <cell r="B1474">
            <v>1473</v>
          </cell>
          <cell r="C1474" t="str">
            <v>AMETI06</v>
          </cell>
        </row>
        <row r="1475">
          <cell r="B1475">
            <v>1474</v>
          </cell>
          <cell r="C1475" t="str">
            <v>AMETI06</v>
          </cell>
        </row>
        <row r="1476">
          <cell r="B1476">
            <v>1475</v>
          </cell>
          <cell r="C1476" t="str">
            <v>AMETI06</v>
          </cell>
        </row>
        <row r="1477">
          <cell r="B1477">
            <v>1476</v>
          </cell>
          <cell r="C1477" t="str">
            <v>AMETI06</v>
          </cell>
        </row>
        <row r="1478">
          <cell r="B1478">
            <v>1477</v>
          </cell>
          <cell r="C1478" t="str">
            <v>AMETI06</v>
          </cell>
        </row>
        <row r="1479">
          <cell r="B1479">
            <v>1478</v>
          </cell>
          <cell r="C1479" t="str">
            <v>AMETI06</v>
          </cell>
        </row>
        <row r="1480">
          <cell r="B1480">
            <v>1479</v>
          </cell>
          <cell r="C1480" t="str">
            <v>AMETI06</v>
          </cell>
        </row>
        <row r="1481">
          <cell r="B1481">
            <v>1480</v>
          </cell>
          <cell r="C1481" t="str">
            <v>AMETI06</v>
          </cell>
        </row>
        <row r="1482">
          <cell r="B1482">
            <v>1481</v>
          </cell>
          <cell r="C1482" t="str">
            <v>AMETI07</v>
          </cell>
        </row>
        <row r="1483">
          <cell r="B1483">
            <v>1482</v>
          </cell>
          <cell r="C1483" t="str">
            <v>AMETI07</v>
          </cell>
        </row>
        <row r="1484">
          <cell r="B1484">
            <v>1483</v>
          </cell>
          <cell r="C1484" t="str">
            <v>AMETI07</v>
          </cell>
        </row>
        <row r="1485">
          <cell r="B1485">
            <v>1484</v>
          </cell>
          <cell r="C1485" t="str">
            <v>AMETI07</v>
          </cell>
        </row>
        <row r="1486">
          <cell r="B1486">
            <v>1485</v>
          </cell>
          <cell r="C1486" t="str">
            <v>QMETI10</v>
          </cell>
        </row>
        <row r="1487">
          <cell r="B1487">
            <v>1486</v>
          </cell>
          <cell r="C1487" t="str">
            <v>QMETI02</v>
          </cell>
        </row>
        <row r="1488">
          <cell r="B1488">
            <v>1487</v>
          </cell>
          <cell r="C1488" t="str">
            <v>QMETI02</v>
          </cell>
        </row>
        <row r="1489">
          <cell r="B1489">
            <v>1488</v>
          </cell>
          <cell r="C1489" t="str">
            <v>QMETI02</v>
          </cell>
        </row>
        <row r="1490">
          <cell r="B1490">
            <v>1489</v>
          </cell>
          <cell r="C1490" t="str">
            <v>QMETI02</v>
          </cell>
        </row>
        <row r="1491">
          <cell r="B1491">
            <v>1490</v>
          </cell>
          <cell r="C1491" t="str">
            <v>QMETI02</v>
          </cell>
        </row>
        <row r="1492">
          <cell r="B1492">
            <v>1491</v>
          </cell>
          <cell r="C1492" t="str">
            <v>QMETI02</v>
          </cell>
        </row>
        <row r="1493">
          <cell r="B1493">
            <v>1492</v>
          </cell>
          <cell r="C1493" t="str">
            <v>QMETI02</v>
          </cell>
        </row>
        <row r="1494">
          <cell r="B1494">
            <v>1493</v>
          </cell>
          <cell r="C1494" t="str">
            <v>QMETI07</v>
          </cell>
        </row>
        <row r="1495">
          <cell r="B1495">
            <v>1494</v>
          </cell>
          <cell r="C1495" t="str">
            <v>QMETI07</v>
          </cell>
        </row>
        <row r="1496">
          <cell r="B1496">
            <v>1495</v>
          </cell>
          <cell r="C1496" t="str">
            <v>QMETI07</v>
          </cell>
        </row>
        <row r="1497">
          <cell r="B1497">
            <v>1496</v>
          </cell>
          <cell r="C1497" t="str">
            <v>QMETI07</v>
          </cell>
        </row>
        <row r="1498">
          <cell r="B1498">
            <v>1497</v>
          </cell>
          <cell r="C1498" t="str">
            <v>QMETI07</v>
          </cell>
        </row>
        <row r="1499">
          <cell r="B1499">
            <v>1498</v>
          </cell>
          <cell r="C1499" t="str">
            <v>QMETI07</v>
          </cell>
        </row>
        <row r="1500">
          <cell r="B1500">
            <v>1499</v>
          </cell>
          <cell r="C1500" t="str">
            <v>QMETI07</v>
          </cell>
        </row>
        <row r="1501">
          <cell r="B1501">
            <v>1500</v>
          </cell>
          <cell r="C1501" t="str">
            <v>QMETI07</v>
          </cell>
        </row>
        <row r="1502">
          <cell r="B1502">
            <v>1501</v>
          </cell>
          <cell r="C1502" t="str">
            <v>QMETS06</v>
          </cell>
        </row>
        <row r="1503">
          <cell r="B1503">
            <v>1502</v>
          </cell>
          <cell r="C1503" t="str">
            <v>QMETS06</v>
          </cell>
        </row>
        <row r="1504">
          <cell r="B1504">
            <v>1503</v>
          </cell>
          <cell r="C1504" t="str">
            <v>QMETS06</v>
          </cell>
        </row>
        <row r="1505">
          <cell r="B1505">
            <v>1504</v>
          </cell>
          <cell r="C1505" t="str">
            <v>CMETS04</v>
          </cell>
        </row>
        <row r="1506">
          <cell r="B1506">
            <v>1505</v>
          </cell>
          <cell r="C1506" t="str">
            <v>CMETS04</v>
          </cell>
        </row>
        <row r="1507">
          <cell r="B1507">
            <v>1506</v>
          </cell>
          <cell r="C1507" t="str">
            <v>CMETS04</v>
          </cell>
        </row>
        <row r="1508">
          <cell r="B1508">
            <v>1507</v>
          </cell>
          <cell r="C1508" t="str">
            <v>CMETS04</v>
          </cell>
        </row>
        <row r="1509">
          <cell r="B1509">
            <v>1508</v>
          </cell>
          <cell r="C1509" t="str">
            <v>CMETS04</v>
          </cell>
        </row>
        <row r="1510">
          <cell r="B1510">
            <v>1509</v>
          </cell>
          <cell r="C1510" t="str">
            <v>CMETS04</v>
          </cell>
        </row>
        <row r="1511">
          <cell r="B1511">
            <v>1510</v>
          </cell>
          <cell r="C1511" t="str">
            <v>CMETS04</v>
          </cell>
        </row>
        <row r="1512">
          <cell r="B1512">
            <v>1511</v>
          </cell>
          <cell r="C1512" t="str">
            <v>CMETS04</v>
          </cell>
        </row>
        <row r="1513">
          <cell r="B1513">
            <v>1512</v>
          </cell>
          <cell r="C1513" t="str">
            <v>CMETS04</v>
          </cell>
        </row>
        <row r="1514">
          <cell r="B1514">
            <v>1513</v>
          </cell>
          <cell r="C1514" t="str">
            <v>CMETS04</v>
          </cell>
        </row>
        <row r="1515">
          <cell r="B1515">
            <v>1514</v>
          </cell>
          <cell r="C1515" t="str">
            <v>CMETS04</v>
          </cell>
        </row>
        <row r="1516">
          <cell r="B1516">
            <v>1515</v>
          </cell>
          <cell r="C1516" t="str">
            <v>CMETS04</v>
          </cell>
        </row>
        <row r="1517">
          <cell r="B1517">
            <v>1516</v>
          </cell>
          <cell r="C1517" t="str">
            <v>CMETS04</v>
          </cell>
        </row>
        <row r="1518">
          <cell r="B1518">
            <v>1517</v>
          </cell>
          <cell r="C1518" t="str">
            <v>CMETS04</v>
          </cell>
        </row>
        <row r="1519">
          <cell r="B1519">
            <v>1518</v>
          </cell>
          <cell r="C1519" t="str">
            <v>QMEXD05</v>
          </cell>
        </row>
        <row r="1520">
          <cell r="B1520">
            <v>1519</v>
          </cell>
          <cell r="C1520" t="str">
            <v>QMEXD12</v>
          </cell>
        </row>
        <row r="1521">
          <cell r="B1521">
            <v>1520</v>
          </cell>
          <cell r="C1521" t="str">
            <v>QMEXD12</v>
          </cell>
        </row>
        <row r="1522">
          <cell r="B1522">
            <v>1521</v>
          </cell>
          <cell r="C1522" t="str">
            <v>QMEXD06</v>
          </cell>
        </row>
        <row r="1523">
          <cell r="B1523">
            <v>1522</v>
          </cell>
          <cell r="C1523" t="str">
            <v>QMEXD13</v>
          </cell>
        </row>
        <row r="1524">
          <cell r="B1524">
            <v>1523</v>
          </cell>
          <cell r="C1524" t="str">
            <v>QMEXD06</v>
          </cell>
        </row>
        <row r="1525">
          <cell r="B1525">
            <v>1524</v>
          </cell>
          <cell r="C1525" t="str">
            <v>AMEXD04</v>
          </cell>
        </row>
        <row r="1526">
          <cell r="B1526">
            <v>1525</v>
          </cell>
          <cell r="C1526" t="str">
            <v>AMICR02</v>
          </cell>
        </row>
        <row r="1527">
          <cell r="B1527">
            <v>1526</v>
          </cell>
          <cell r="C1527" t="str">
            <v>AMIKO01</v>
          </cell>
        </row>
        <row r="1528">
          <cell r="B1528">
            <v>1527</v>
          </cell>
          <cell r="C1528" t="str">
            <v>QMINE01</v>
          </cell>
        </row>
        <row r="1529">
          <cell r="B1529">
            <v>1528</v>
          </cell>
          <cell r="C1529" t="str">
            <v>QMINE02</v>
          </cell>
        </row>
        <row r="1530">
          <cell r="B1530">
            <v>1529</v>
          </cell>
          <cell r="C1530" t="str">
            <v>AMIPC02</v>
          </cell>
        </row>
        <row r="1531">
          <cell r="B1531">
            <v>1530</v>
          </cell>
          <cell r="C1531" t="str">
            <v>AMIPC02</v>
          </cell>
        </row>
        <row r="1532">
          <cell r="B1532">
            <v>1531</v>
          </cell>
          <cell r="C1532" t="str">
            <v>AMIPC02</v>
          </cell>
        </row>
        <row r="1533">
          <cell r="B1533">
            <v>1532</v>
          </cell>
          <cell r="C1533" t="str">
            <v>QMITI03</v>
          </cell>
        </row>
        <row r="1534">
          <cell r="B1534">
            <v>1533</v>
          </cell>
          <cell r="C1534" t="str">
            <v>QMITI03</v>
          </cell>
        </row>
        <row r="1535">
          <cell r="B1535">
            <v>1534</v>
          </cell>
          <cell r="C1535" t="str">
            <v>QMITI03</v>
          </cell>
        </row>
        <row r="1536">
          <cell r="B1536">
            <v>1535</v>
          </cell>
          <cell r="C1536" t="str">
            <v>QMITI02</v>
          </cell>
        </row>
        <row r="1537">
          <cell r="B1537">
            <v>1536</v>
          </cell>
          <cell r="C1537" t="str">
            <v>QMITI02</v>
          </cell>
        </row>
        <row r="1538">
          <cell r="B1538">
            <v>1537</v>
          </cell>
          <cell r="C1538" t="str">
            <v>QMITI02</v>
          </cell>
        </row>
        <row r="1539">
          <cell r="B1539">
            <v>1538</v>
          </cell>
          <cell r="C1539" t="str">
            <v>QMITI07</v>
          </cell>
        </row>
        <row r="1540">
          <cell r="B1540">
            <v>1539</v>
          </cell>
          <cell r="C1540" t="str">
            <v>QMITI06</v>
          </cell>
        </row>
        <row r="1541">
          <cell r="B1541">
            <v>1540</v>
          </cell>
          <cell r="C1541" t="str">
            <v>AMKP01</v>
          </cell>
        </row>
        <row r="1542">
          <cell r="B1542">
            <v>1541</v>
          </cell>
          <cell r="C1542" t="str">
            <v>AMKP01</v>
          </cell>
        </row>
        <row r="1543">
          <cell r="B1543">
            <v>1542</v>
          </cell>
          <cell r="C1543" t="str">
            <v>AMKP01</v>
          </cell>
        </row>
        <row r="1544">
          <cell r="B1544">
            <v>1543</v>
          </cell>
          <cell r="C1544" t="str">
            <v>AMKP01</v>
          </cell>
        </row>
        <row r="1545">
          <cell r="B1545">
            <v>1544</v>
          </cell>
          <cell r="C1545" t="str">
            <v>AMKP01</v>
          </cell>
        </row>
        <row r="1546">
          <cell r="B1546">
            <v>1545</v>
          </cell>
          <cell r="C1546" t="str">
            <v>AMKP01</v>
          </cell>
        </row>
        <row r="1547">
          <cell r="B1547">
            <v>1546</v>
          </cell>
          <cell r="C1547" t="str">
            <v>CMONE02</v>
          </cell>
        </row>
        <row r="1548">
          <cell r="B1548">
            <v>1547</v>
          </cell>
          <cell r="C1548" t="str">
            <v>CMONE02</v>
          </cell>
        </row>
        <row r="1549">
          <cell r="B1549">
            <v>1548</v>
          </cell>
          <cell r="C1549" t="str">
            <v>CMONE01</v>
          </cell>
        </row>
        <row r="1550">
          <cell r="B1550">
            <v>1549</v>
          </cell>
          <cell r="C1550" t="str">
            <v>CMONE03</v>
          </cell>
        </row>
        <row r="1551">
          <cell r="B1551">
            <v>1550</v>
          </cell>
          <cell r="C1551" t="str">
            <v>CMONE03</v>
          </cell>
        </row>
        <row r="1552">
          <cell r="B1552">
            <v>1551</v>
          </cell>
          <cell r="C1552" t="str">
            <v>QMONK04</v>
          </cell>
        </row>
        <row r="1553">
          <cell r="B1553">
            <v>1552</v>
          </cell>
          <cell r="C1553" t="str">
            <v>AMONT01</v>
          </cell>
        </row>
        <row r="1554">
          <cell r="B1554">
            <v>1553</v>
          </cell>
          <cell r="C1554" t="str">
            <v>QMOSP02</v>
          </cell>
        </row>
        <row r="1555">
          <cell r="B1555">
            <v>1554</v>
          </cell>
          <cell r="C1555" t="str">
            <v>QMOSP02</v>
          </cell>
        </row>
        <row r="1556">
          <cell r="B1556">
            <v>1555</v>
          </cell>
          <cell r="C1556" t="str">
            <v>QMOSP02</v>
          </cell>
        </row>
        <row r="1557">
          <cell r="B1557">
            <v>1556</v>
          </cell>
          <cell r="C1557" t="str">
            <v>QMOSP03</v>
          </cell>
        </row>
        <row r="1558">
          <cell r="B1558">
            <v>1557</v>
          </cell>
          <cell r="C1558" t="str">
            <v>QMOVE04</v>
          </cell>
        </row>
        <row r="1559">
          <cell r="B1559">
            <v>1558</v>
          </cell>
          <cell r="C1559" t="str">
            <v>QMOVE04</v>
          </cell>
        </row>
        <row r="1560">
          <cell r="B1560">
            <v>1559</v>
          </cell>
          <cell r="C1560" t="str">
            <v>QMOVE04</v>
          </cell>
        </row>
        <row r="1561">
          <cell r="B1561">
            <v>1560</v>
          </cell>
          <cell r="C1561" t="str">
            <v>QMOVE04</v>
          </cell>
        </row>
        <row r="1562">
          <cell r="B1562">
            <v>1561</v>
          </cell>
          <cell r="C1562" t="str">
            <v>QMOVE04</v>
          </cell>
        </row>
        <row r="1563">
          <cell r="B1563">
            <v>1562</v>
          </cell>
          <cell r="C1563" t="str">
            <v>AMRQL01</v>
          </cell>
        </row>
        <row r="1564">
          <cell r="B1564">
            <v>1563</v>
          </cell>
          <cell r="C1564" t="str">
            <v>AMRQL01</v>
          </cell>
        </row>
        <row r="1565">
          <cell r="B1565">
            <v>1564</v>
          </cell>
          <cell r="C1565" t="str">
            <v>QMRGL03</v>
          </cell>
        </row>
        <row r="1566">
          <cell r="B1566">
            <v>1565</v>
          </cell>
          <cell r="C1566" t="str">
            <v>QMRGL03</v>
          </cell>
        </row>
        <row r="1567">
          <cell r="B1567">
            <v>1566</v>
          </cell>
          <cell r="C1567" t="str">
            <v>QMRGL03</v>
          </cell>
        </row>
        <row r="1568">
          <cell r="B1568">
            <v>1567</v>
          </cell>
          <cell r="C1568" t="str">
            <v>QMRGL03</v>
          </cell>
        </row>
        <row r="1569">
          <cell r="B1569">
            <v>1568</v>
          </cell>
          <cell r="C1569" t="str">
            <v>QMRQL02</v>
          </cell>
        </row>
        <row r="1570">
          <cell r="B1570">
            <v>1569</v>
          </cell>
          <cell r="C1570" t="str">
            <v>QMRQL02</v>
          </cell>
        </row>
        <row r="1571">
          <cell r="B1571">
            <v>1570</v>
          </cell>
          <cell r="C1571" t="str">
            <v>QMRQL02</v>
          </cell>
        </row>
        <row r="1572">
          <cell r="B1572">
            <v>1571</v>
          </cell>
          <cell r="C1572" t="str">
            <v>QMRQL02</v>
          </cell>
        </row>
        <row r="1573">
          <cell r="B1573">
            <v>1572</v>
          </cell>
          <cell r="C1573" t="str">
            <v>QMULS53</v>
          </cell>
        </row>
        <row r="1574">
          <cell r="B1574">
            <v>1573</v>
          </cell>
          <cell r="C1574" t="str">
            <v>QMUL100</v>
          </cell>
        </row>
        <row r="1575">
          <cell r="B1575">
            <v>1574</v>
          </cell>
          <cell r="C1575" t="str">
            <v>QMULS96</v>
          </cell>
        </row>
        <row r="1576">
          <cell r="B1576">
            <v>1575</v>
          </cell>
          <cell r="C1576" t="str">
            <v>QMULS97</v>
          </cell>
        </row>
        <row r="1577">
          <cell r="B1577">
            <v>1576</v>
          </cell>
          <cell r="C1577" t="str">
            <v>QMULS98</v>
          </cell>
        </row>
        <row r="1578">
          <cell r="B1578">
            <v>1577</v>
          </cell>
          <cell r="C1578" t="str">
            <v>QMUL130</v>
          </cell>
        </row>
        <row r="1579">
          <cell r="B1579">
            <v>1578</v>
          </cell>
          <cell r="C1579" t="str">
            <v>QMUL135</v>
          </cell>
        </row>
        <row r="1580">
          <cell r="B1580">
            <v>1579</v>
          </cell>
          <cell r="C1580" t="str">
            <v>QMULS76</v>
          </cell>
        </row>
        <row r="1581">
          <cell r="B1581">
            <v>1580</v>
          </cell>
          <cell r="C1581" t="str">
            <v>QMULS77</v>
          </cell>
        </row>
        <row r="1582">
          <cell r="B1582">
            <v>1581</v>
          </cell>
          <cell r="C1582" t="str">
            <v>QMUL128</v>
          </cell>
        </row>
        <row r="1583">
          <cell r="B1583">
            <v>1582</v>
          </cell>
          <cell r="C1583" t="str">
            <v>QMUL129</v>
          </cell>
        </row>
        <row r="1584">
          <cell r="B1584">
            <v>1583</v>
          </cell>
          <cell r="C1584" t="str">
            <v>QMUL133</v>
          </cell>
        </row>
        <row r="1585">
          <cell r="B1585">
            <v>1584</v>
          </cell>
          <cell r="C1585" t="str">
            <v>QMUL134</v>
          </cell>
        </row>
        <row r="1586">
          <cell r="B1586">
            <v>1585</v>
          </cell>
          <cell r="C1586" t="str">
            <v>QMUL121</v>
          </cell>
        </row>
        <row r="1587">
          <cell r="B1587">
            <v>1586</v>
          </cell>
          <cell r="C1587" t="str">
            <v>ZZMULS02</v>
          </cell>
        </row>
        <row r="1588">
          <cell r="B1588">
            <v>1587</v>
          </cell>
          <cell r="C1588" t="str">
            <v>QMUL122</v>
          </cell>
        </row>
        <row r="1589">
          <cell r="B1589">
            <v>1588</v>
          </cell>
          <cell r="C1589" t="str">
            <v>QMULS101</v>
          </cell>
        </row>
        <row r="1590">
          <cell r="B1590">
            <v>1589</v>
          </cell>
          <cell r="C1590" t="str">
            <v>QMULS49</v>
          </cell>
        </row>
        <row r="1591">
          <cell r="B1591">
            <v>1590</v>
          </cell>
          <cell r="C1591" t="str">
            <v>AMULS02</v>
          </cell>
        </row>
        <row r="1592">
          <cell r="B1592">
            <v>1591</v>
          </cell>
          <cell r="C1592" t="str">
            <v>QMULS03</v>
          </cell>
        </row>
        <row r="1593">
          <cell r="B1593">
            <v>1592</v>
          </cell>
          <cell r="C1593" t="str">
            <v>QMULS02</v>
          </cell>
        </row>
        <row r="1594">
          <cell r="B1594">
            <v>1593</v>
          </cell>
          <cell r="C1594" t="str">
            <v>QMULS24</v>
          </cell>
        </row>
        <row r="1595">
          <cell r="B1595">
            <v>1594</v>
          </cell>
          <cell r="C1595" t="str">
            <v>QMULS20</v>
          </cell>
        </row>
        <row r="1596">
          <cell r="B1596">
            <v>1595</v>
          </cell>
          <cell r="C1596" t="str">
            <v>QMULS22</v>
          </cell>
        </row>
        <row r="1597">
          <cell r="B1597">
            <v>1596</v>
          </cell>
          <cell r="C1597" t="str">
            <v>QMULS21</v>
          </cell>
        </row>
        <row r="1598">
          <cell r="B1598">
            <v>1597</v>
          </cell>
          <cell r="C1598" t="str">
            <v>QMULS27</v>
          </cell>
        </row>
        <row r="1599">
          <cell r="B1599">
            <v>1598</v>
          </cell>
          <cell r="C1599" t="str">
            <v>QMULS28</v>
          </cell>
        </row>
        <row r="1600">
          <cell r="B1600">
            <v>1599</v>
          </cell>
          <cell r="C1600" t="str">
            <v>QMULS84</v>
          </cell>
        </row>
        <row r="1601">
          <cell r="B1601">
            <v>1600</v>
          </cell>
          <cell r="C1601" t="str">
            <v>QMULS100</v>
          </cell>
        </row>
        <row r="1602">
          <cell r="B1602">
            <v>1601</v>
          </cell>
          <cell r="C1602" t="str">
            <v>QMULS89</v>
          </cell>
        </row>
        <row r="1603">
          <cell r="B1603">
            <v>1602</v>
          </cell>
          <cell r="C1603" t="str">
            <v>QMULS88</v>
          </cell>
        </row>
        <row r="1604">
          <cell r="B1604">
            <v>1603</v>
          </cell>
          <cell r="C1604" t="str">
            <v>QMULS75</v>
          </cell>
        </row>
        <row r="1605">
          <cell r="B1605">
            <v>1604</v>
          </cell>
          <cell r="C1605" t="str">
            <v>QMULS69</v>
          </cell>
        </row>
        <row r="1606">
          <cell r="B1606">
            <v>1605</v>
          </cell>
          <cell r="C1606" t="str">
            <v>QMULS85</v>
          </cell>
        </row>
        <row r="1607">
          <cell r="B1607">
            <v>1606</v>
          </cell>
          <cell r="C1607" t="str">
            <v>QMULS86</v>
          </cell>
        </row>
        <row r="1608">
          <cell r="B1608">
            <v>1607</v>
          </cell>
          <cell r="C1608" t="str">
            <v>AMULS103</v>
          </cell>
        </row>
        <row r="1609">
          <cell r="B1609">
            <v>1608</v>
          </cell>
          <cell r="C1609" t="str">
            <v>AMULS102</v>
          </cell>
        </row>
        <row r="1610">
          <cell r="B1610">
            <v>1609</v>
          </cell>
          <cell r="C1610" t="str">
            <v>AMULS53</v>
          </cell>
        </row>
        <row r="1611">
          <cell r="B1611">
            <v>1610</v>
          </cell>
          <cell r="C1611" t="str">
            <v>AMULS52</v>
          </cell>
        </row>
        <row r="1612">
          <cell r="B1612">
            <v>1611</v>
          </cell>
          <cell r="C1612" t="str">
            <v>QMUL107</v>
          </cell>
        </row>
        <row r="1613">
          <cell r="B1613">
            <v>1612</v>
          </cell>
          <cell r="C1613" t="str">
            <v>QMUL109</v>
          </cell>
        </row>
        <row r="1614">
          <cell r="B1614">
            <v>1613</v>
          </cell>
          <cell r="C1614" t="str">
            <v>QMUL126</v>
          </cell>
        </row>
        <row r="1615">
          <cell r="B1615">
            <v>1614</v>
          </cell>
          <cell r="C1615" t="str">
            <v>QMUL101</v>
          </cell>
        </row>
        <row r="1616">
          <cell r="B1616">
            <v>1615</v>
          </cell>
          <cell r="C1616" t="str">
            <v>QMULS58</v>
          </cell>
        </row>
        <row r="1617">
          <cell r="B1617">
            <v>1616</v>
          </cell>
          <cell r="C1617" t="str">
            <v>QMULS59</v>
          </cell>
        </row>
        <row r="1618">
          <cell r="B1618">
            <v>1617</v>
          </cell>
          <cell r="C1618" t="str">
            <v>AMULS37</v>
          </cell>
        </row>
        <row r="1619">
          <cell r="B1619">
            <v>1618</v>
          </cell>
          <cell r="C1619" t="str">
            <v>AMULS40</v>
          </cell>
        </row>
        <row r="1620">
          <cell r="B1620">
            <v>1619</v>
          </cell>
          <cell r="C1620" t="str">
            <v>AMULS43</v>
          </cell>
        </row>
        <row r="1621">
          <cell r="B1621">
            <v>1620</v>
          </cell>
          <cell r="C1621" t="str">
            <v>AMULS38</v>
          </cell>
        </row>
        <row r="1622">
          <cell r="B1622">
            <v>1621</v>
          </cell>
          <cell r="C1622" t="str">
            <v>AMULS41</v>
          </cell>
        </row>
        <row r="1623">
          <cell r="B1623">
            <v>1622</v>
          </cell>
          <cell r="C1623" t="str">
            <v>AMULS44</v>
          </cell>
        </row>
        <row r="1624">
          <cell r="B1624">
            <v>1623</v>
          </cell>
          <cell r="C1624" t="str">
            <v>AMULS39</v>
          </cell>
        </row>
        <row r="1625">
          <cell r="B1625">
            <v>1624</v>
          </cell>
          <cell r="C1625" t="str">
            <v>AMULS42</v>
          </cell>
        </row>
        <row r="1626">
          <cell r="B1626">
            <v>1625</v>
          </cell>
          <cell r="C1626" t="str">
            <v>AMULS45</v>
          </cell>
        </row>
        <row r="1627">
          <cell r="B1627">
            <v>1626</v>
          </cell>
          <cell r="C1627" t="str">
            <v>QMUL104</v>
          </cell>
        </row>
        <row r="1628">
          <cell r="B1628">
            <v>1627</v>
          </cell>
          <cell r="C1628" t="str">
            <v>QMUL136</v>
          </cell>
        </row>
        <row r="1629">
          <cell r="B1629">
            <v>1628</v>
          </cell>
          <cell r="C1629" t="str">
            <v>QMUL105</v>
          </cell>
        </row>
        <row r="1630">
          <cell r="B1630">
            <v>1629</v>
          </cell>
          <cell r="C1630" t="str">
            <v>QMUL102</v>
          </cell>
        </row>
        <row r="1631">
          <cell r="B1631">
            <v>1630</v>
          </cell>
          <cell r="C1631" t="str">
            <v>QMUL137</v>
          </cell>
        </row>
        <row r="1632">
          <cell r="B1632">
            <v>1631</v>
          </cell>
          <cell r="C1632" t="str">
            <v>AMULS48</v>
          </cell>
        </row>
        <row r="1633">
          <cell r="B1633">
            <v>1632</v>
          </cell>
          <cell r="C1633" t="str">
            <v>QMUL103</v>
          </cell>
        </row>
        <row r="1634">
          <cell r="B1634">
            <v>1633</v>
          </cell>
          <cell r="C1634" t="str">
            <v>AMULS49</v>
          </cell>
        </row>
        <row r="1635">
          <cell r="B1635">
            <v>1634</v>
          </cell>
          <cell r="C1635" t="str">
            <v>QMUL138</v>
          </cell>
        </row>
        <row r="1636">
          <cell r="B1636">
            <v>1635</v>
          </cell>
          <cell r="C1636" t="str">
            <v>QMUL07</v>
          </cell>
        </row>
        <row r="1637">
          <cell r="B1637">
            <v>1636</v>
          </cell>
          <cell r="C1637" t="str">
            <v>QMUL111</v>
          </cell>
        </row>
        <row r="1638">
          <cell r="B1638">
            <v>1637</v>
          </cell>
          <cell r="C1638" t="str">
            <v>QMUL108</v>
          </cell>
        </row>
        <row r="1639">
          <cell r="B1639">
            <v>1638</v>
          </cell>
          <cell r="C1639" t="str">
            <v>QMUL141</v>
          </cell>
        </row>
        <row r="1640">
          <cell r="B1640">
            <v>1639</v>
          </cell>
          <cell r="C1640" t="str">
            <v>QMUL09</v>
          </cell>
        </row>
        <row r="1641">
          <cell r="B1641">
            <v>1640</v>
          </cell>
          <cell r="C1641" t="str">
            <v>AMULS51</v>
          </cell>
        </row>
        <row r="1642">
          <cell r="B1642">
            <v>1641</v>
          </cell>
          <cell r="C1642" t="str">
            <v>QMUL112</v>
          </cell>
        </row>
        <row r="1643">
          <cell r="B1643">
            <v>1642</v>
          </cell>
          <cell r="C1643" t="str">
            <v>QMULS37</v>
          </cell>
        </row>
        <row r="1644">
          <cell r="B1644">
            <v>1643</v>
          </cell>
          <cell r="C1644" t="str">
            <v>AMULS47</v>
          </cell>
        </row>
        <row r="1645">
          <cell r="B1645">
            <v>1644</v>
          </cell>
          <cell r="C1645" t="str">
            <v>AMULS55</v>
          </cell>
        </row>
        <row r="1646">
          <cell r="B1646">
            <v>1645</v>
          </cell>
          <cell r="C1646" t="str">
            <v>QMULS93</v>
          </cell>
        </row>
        <row r="1647">
          <cell r="B1647">
            <v>1646</v>
          </cell>
          <cell r="C1647" t="str">
            <v>QMUL115</v>
          </cell>
        </row>
        <row r="1648">
          <cell r="B1648">
            <v>1647</v>
          </cell>
          <cell r="C1648" t="str">
            <v>AMULS104</v>
          </cell>
        </row>
        <row r="1649">
          <cell r="B1649">
            <v>1648</v>
          </cell>
          <cell r="C1649" t="str">
            <v>QMUPX03</v>
          </cell>
        </row>
        <row r="1650">
          <cell r="B1650">
            <v>1649</v>
          </cell>
          <cell r="C1650" t="str">
            <v>QMUPX06</v>
          </cell>
        </row>
        <row r="1651">
          <cell r="B1651">
            <v>1650</v>
          </cell>
          <cell r="C1651" t="str">
            <v>QMUPX04</v>
          </cell>
        </row>
        <row r="1652">
          <cell r="B1652">
            <v>1651</v>
          </cell>
          <cell r="C1652" t="str">
            <v>QMUPX04</v>
          </cell>
        </row>
        <row r="1653">
          <cell r="B1653">
            <v>1652</v>
          </cell>
          <cell r="C1653" t="str">
            <v>QMUPX04</v>
          </cell>
        </row>
        <row r="1654">
          <cell r="B1654">
            <v>1653</v>
          </cell>
          <cell r="C1654" t="str">
            <v>QMUPX04</v>
          </cell>
        </row>
        <row r="1655">
          <cell r="B1655">
            <v>1654</v>
          </cell>
          <cell r="C1655" t="str">
            <v>QMUPX04</v>
          </cell>
        </row>
        <row r="1656">
          <cell r="B1656">
            <v>1655</v>
          </cell>
          <cell r="C1656" t="str">
            <v>QMUPX04</v>
          </cell>
        </row>
        <row r="1657">
          <cell r="B1657">
            <v>1656</v>
          </cell>
          <cell r="C1657" t="str">
            <v>QMUPX05</v>
          </cell>
        </row>
        <row r="1658">
          <cell r="B1658">
            <v>1657</v>
          </cell>
          <cell r="C1658" t="str">
            <v>QMUPX05</v>
          </cell>
        </row>
        <row r="1659">
          <cell r="B1659">
            <v>1658</v>
          </cell>
          <cell r="C1659" t="str">
            <v>QMUPX05</v>
          </cell>
        </row>
        <row r="1660">
          <cell r="B1660">
            <v>1659</v>
          </cell>
          <cell r="C1660" t="str">
            <v>QMUPX05</v>
          </cell>
        </row>
        <row r="1661">
          <cell r="B1661">
            <v>1660</v>
          </cell>
          <cell r="C1661" t="str">
            <v>QMURY01</v>
          </cell>
        </row>
        <row r="1662">
          <cell r="B1662">
            <v>1661</v>
          </cell>
          <cell r="C1662" t="str">
            <v>QMUTU01</v>
          </cell>
        </row>
        <row r="1663">
          <cell r="B1663">
            <v>1662</v>
          </cell>
          <cell r="C1663" t="str">
            <v>QMUTU01</v>
          </cell>
        </row>
        <row r="1664">
          <cell r="B1664">
            <v>1663</v>
          </cell>
          <cell r="C1664" t="str">
            <v>QMUTU02</v>
          </cell>
        </row>
        <row r="1665">
          <cell r="B1665">
            <v>1664</v>
          </cell>
          <cell r="C1665" t="str">
            <v>QMUTU02</v>
          </cell>
        </row>
        <row r="1666">
          <cell r="B1666">
            <v>1665</v>
          </cell>
          <cell r="C1666" t="str">
            <v>QMUTU02</v>
          </cell>
        </row>
        <row r="1667">
          <cell r="B1667">
            <v>1666</v>
          </cell>
          <cell r="C1667" t="str">
            <v>QMUTU02</v>
          </cell>
        </row>
        <row r="1668">
          <cell r="B1668">
            <v>1667</v>
          </cell>
          <cell r="C1668" t="str">
            <v>QMUTU02</v>
          </cell>
        </row>
        <row r="1669">
          <cell r="B1669">
            <v>1668</v>
          </cell>
          <cell r="C1669" t="str">
            <v>QNANO01</v>
          </cell>
        </row>
        <row r="1670">
          <cell r="B1670">
            <v>1669</v>
          </cell>
          <cell r="C1670" t="str">
            <v>QNATI02</v>
          </cell>
        </row>
        <row r="1671">
          <cell r="B1671">
            <v>1670</v>
          </cell>
          <cell r="C1671" t="str">
            <v>QNATI02</v>
          </cell>
        </row>
        <row r="1672">
          <cell r="B1672">
            <v>1671</v>
          </cell>
          <cell r="C1672" t="str">
            <v>QNATI02</v>
          </cell>
        </row>
        <row r="1673">
          <cell r="B1673">
            <v>1672</v>
          </cell>
          <cell r="C1673" t="str">
            <v>QNATI02</v>
          </cell>
        </row>
        <row r="1674">
          <cell r="B1674">
            <v>1673</v>
          </cell>
          <cell r="C1674" t="str">
            <v>QNATI02</v>
          </cell>
        </row>
        <row r="1675">
          <cell r="B1675">
            <v>1674</v>
          </cell>
          <cell r="C1675" t="str">
            <v>QNATI02</v>
          </cell>
        </row>
        <row r="1676">
          <cell r="B1676">
            <v>1675</v>
          </cell>
          <cell r="C1676" t="str">
            <v>QNATI03</v>
          </cell>
        </row>
        <row r="1677">
          <cell r="B1677">
            <v>1676</v>
          </cell>
          <cell r="C1677" t="str">
            <v>QNATI03</v>
          </cell>
        </row>
        <row r="1678">
          <cell r="B1678">
            <v>1677</v>
          </cell>
          <cell r="C1678" t="str">
            <v>QNEMA03</v>
          </cell>
        </row>
        <row r="1679">
          <cell r="B1679">
            <v>1678</v>
          </cell>
          <cell r="C1679" t="str">
            <v>QNEMA03</v>
          </cell>
        </row>
        <row r="1680">
          <cell r="B1680">
            <v>1679</v>
          </cell>
          <cell r="C1680" t="str">
            <v>QNEOF01</v>
          </cell>
        </row>
        <row r="1681">
          <cell r="B1681">
            <v>1680</v>
          </cell>
          <cell r="C1681" t="str">
            <v>QNEOC03</v>
          </cell>
        </row>
        <row r="1682">
          <cell r="B1682">
            <v>1681</v>
          </cell>
          <cell r="C1682" t="str">
            <v>QNEOC03</v>
          </cell>
        </row>
        <row r="1683">
          <cell r="B1683">
            <v>1682</v>
          </cell>
          <cell r="C1683" t="str">
            <v>QNEOC03</v>
          </cell>
        </row>
        <row r="1684">
          <cell r="B1684">
            <v>1683</v>
          </cell>
          <cell r="C1684" t="str">
            <v>QNEOC03</v>
          </cell>
        </row>
        <row r="1685">
          <cell r="B1685">
            <v>1684</v>
          </cell>
          <cell r="C1685" t="str">
            <v>QNEOC03</v>
          </cell>
        </row>
        <row r="1686">
          <cell r="B1686">
            <v>1685</v>
          </cell>
          <cell r="C1686" t="str">
            <v>QNEOC03</v>
          </cell>
        </row>
        <row r="1687">
          <cell r="B1687">
            <v>1686</v>
          </cell>
          <cell r="C1687" t="str">
            <v>QNEOC03</v>
          </cell>
        </row>
        <row r="1688">
          <cell r="B1688">
            <v>1687</v>
          </cell>
          <cell r="C1688" t="str">
            <v>QNEOC02</v>
          </cell>
        </row>
        <row r="1689">
          <cell r="B1689">
            <v>1688</v>
          </cell>
          <cell r="C1689" t="str">
            <v>QNEOC02</v>
          </cell>
        </row>
        <row r="1690">
          <cell r="B1690">
            <v>1689</v>
          </cell>
          <cell r="C1690" t="str">
            <v>QNEOC02</v>
          </cell>
        </row>
        <row r="1691">
          <cell r="B1691">
            <v>1690</v>
          </cell>
          <cell r="C1691" t="str">
            <v>QNEOC02</v>
          </cell>
        </row>
        <row r="1692">
          <cell r="B1692">
            <v>1691</v>
          </cell>
          <cell r="C1692" t="str">
            <v>QNEOC02</v>
          </cell>
        </row>
        <row r="1693">
          <cell r="B1693">
            <v>1692</v>
          </cell>
          <cell r="C1693" t="str">
            <v>QNEOC02</v>
          </cell>
        </row>
        <row r="1694">
          <cell r="B1694">
            <v>1693</v>
          </cell>
          <cell r="C1694" t="str">
            <v>QNEOC02</v>
          </cell>
        </row>
        <row r="1695">
          <cell r="B1695">
            <v>1694</v>
          </cell>
          <cell r="C1695" t="str">
            <v>QNEOC02</v>
          </cell>
        </row>
        <row r="1696">
          <cell r="B1696">
            <v>1695</v>
          </cell>
          <cell r="C1696" t="str">
            <v>QNEOC01</v>
          </cell>
        </row>
        <row r="1697">
          <cell r="B1697">
            <v>1696</v>
          </cell>
          <cell r="C1697" t="str">
            <v>QNEOC01</v>
          </cell>
        </row>
        <row r="1698">
          <cell r="B1698">
            <v>1697</v>
          </cell>
          <cell r="C1698" t="str">
            <v>QNEOC01</v>
          </cell>
        </row>
        <row r="1699">
          <cell r="B1699">
            <v>1698</v>
          </cell>
          <cell r="C1699" t="str">
            <v>QNEOC01</v>
          </cell>
        </row>
        <row r="1700">
          <cell r="B1700">
            <v>1699</v>
          </cell>
          <cell r="C1700" t="str">
            <v>ANEOR01</v>
          </cell>
        </row>
        <row r="1701">
          <cell r="B1701">
            <v>1700</v>
          </cell>
          <cell r="C1701" t="str">
            <v>QNESH01</v>
          </cell>
        </row>
        <row r="1702">
          <cell r="B1702">
            <v>1701</v>
          </cell>
          <cell r="C1702" t="str">
            <v>QNESH01</v>
          </cell>
        </row>
        <row r="1703">
          <cell r="B1703">
            <v>1702</v>
          </cell>
          <cell r="C1703" t="str">
            <v>QNEWF01</v>
          </cell>
        </row>
        <row r="1704">
          <cell r="B1704">
            <v>1703</v>
          </cell>
          <cell r="C1704" t="str">
            <v>QNEWF02</v>
          </cell>
        </row>
        <row r="1705">
          <cell r="B1705">
            <v>1704</v>
          </cell>
          <cell r="C1705" t="str">
            <v>QNEWF03</v>
          </cell>
        </row>
        <row r="1706">
          <cell r="B1706">
            <v>1705</v>
          </cell>
          <cell r="C1706" t="str">
            <v>ANEWN01</v>
          </cell>
        </row>
        <row r="1707">
          <cell r="B1707">
            <v>1706</v>
          </cell>
          <cell r="C1707" t="str">
            <v>QNIKO03</v>
          </cell>
        </row>
        <row r="1708">
          <cell r="B1708">
            <v>1707</v>
          </cell>
          <cell r="C1708" t="str">
            <v>ANIKO02</v>
          </cell>
        </row>
        <row r="1709">
          <cell r="B1709">
            <v>1708</v>
          </cell>
          <cell r="C1709" t="str">
            <v>QNIKO02</v>
          </cell>
        </row>
        <row r="1710">
          <cell r="B1710">
            <v>1709</v>
          </cell>
          <cell r="C1710" t="str">
            <v>QNIKO02</v>
          </cell>
        </row>
        <row r="1711">
          <cell r="B1711">
            <v>1710</v>
          </cell>
          <cell r="C1711" t="str">
            <v>ANIKO01</v>
          </cell>
        </row>
        <row r="1712">
          <cell r="B1712">
            <v>1711</v>
          </cell>
          <cell r="C1712" t="str">
            <v>QNOSE03</v>
          </cell>
        </row>
        <row r="1713">
          <cell r="B1713">
            <v>1712</v>
          </cell>
          <cell r="C1713" t="str">
            <v>QNOSE04</v>
          </cell>
        </row>
        <row r="1714">
          <cell r="B1714">
            <v>1713</v>
          </cell>
          <cell r="C1714" t="str">
            <v>QNOSE05</v>
          </cell>
        </row>
        <row r="1715">
          <cell r="B1715">
            <v>1714</v>
          </cell>
          <cell r="C1715" t="str">
            <v>QNOSE01</v>
          </cell>
        </row>
        <row r="1716">
          <cell r="B1716">
            <v>1715</v>
          </cell>
          <cell r="C1716" t="str">
            <v>QNOSE02</v>
          </cell>
        </row>
        <row r="1717">
          <cell r="B1717">
            <v>1716</v>
          </cell>
          <cell r="C1717" t="str">
            <v>QNOST05</v>
          </cell>
        </row>
        <row r="1718">
          <cell r="B1718">
            <v>1717</v>
          </cell>
          <cell r="C1718" t="str">
            <v>QNOST05</v>
          </cell>
        </row>
        <row r="1719">
          <cell r="B1719">
            <v>1718</v>
          </cell>
          <cell r="C1719" t="str">
            <v>QNOST05</v>
          </cell>
        </row>
        <row r="1720">
          <cell r="B1720">
            <v>1719</v>
          </cell>
          <cell r="C1720" t="str">
            <v>QNOST05</v>
          </cell>
        </row>
        <row r="1721">
          <cell r="B1721">
            <v>1720</v>
          </cell>
          <cell r="C1721" t="str">
            <v>QNOST04</v>
          </cell>
        </row>
        <row r="1722">
          <cell r="B1722">
            <v>1721</v>
          </cell>
          <cell r="C1722" t="str">
            <v>QNOST04</v>
          </cell>
        </row>
        <row r="1723">
          <cell r="B1723">
            <v>1722</v>
          </cell>
          <cell r="C1723" t="str">
            <v>QNOST04</v>
          </cell>
        </row>
        <row r="1724">
          <cell r="B1724">
            <v>1723</v>
          </cell>
          <cell r="C1724" t="str">
            <v>QNOST04</v>
          </cell>
        </row>
        <row r="1725">
          <cell r="B1725">
            <v>1724</v>
          </cell>
          <cell r="C1725" t="str">
            <v>QNOXO10</v>
          </cell>
        </row>
        <row r="1726">
          <cell r="B1726">
            <v>1725</v>
          </cell>
          <cell r="C1726" t="str">
            <v>QNOXO10</v>
          </cell>
        </row>
        <row r="1727">
          <cell r="B1727">
            <v>1726</v>
          </cell>
          <cell r="C1727" t="str">
            <v>CNOXO04</v>
          </cell>
        </row>
        <row r="1728">
          <cell r="B1728">
            <v>1727</v>
          </cell>
          <cell r="C1728" t="str">
            <v>CNOXO03</v>
          </cell>
        </row>
        <row r="1729">
          <cell r="B1729">
            <v>1728</v>
          </cell>
          <cell r="C1729" t="str">
            <v>ANOZZ02</v>
          </cell>
        </row>
        <row r="1730">
          <cell r="B1730">
            <v>1729</v>
          </cell>
          <cell r="C1730" t="str">
            <v>QNPKM14</v>
          </cell>
        </row>
        <row r="1731">
          <cell r="B1731">
            <v>1730</v>
          </cell>
          <cell r="C1731" t="str">
            <v>QNPKC13</v>
          </cell>
        </row>
        <row r="1732">
          <cell r="B1732">
            <v>1731</v>
          </cell>
          <cell r="C1732" t="str">
            <v>QNPKC13</v>
          </cell>
        </row>
        <row r="1733">
          <cell r="B1733">
            <v>1732</v>
          </cell>
          <cell r="C1733" t="str">
            <v>QNPKC13</v>
          </cell>
        </row>
        <row r="1734">
          <cell r="B1734">
            <v>1733</v>
          </cell>
          <cell r="C1734" t="str">
            <v>QNPKR06</v>
          </cell>
        </row>
        <row r="1735">
          <cell r="B1735">
            <v>1734</v>
          </cell>
          <cell r="C1735" t="str">
            <v>QNPKR06</v>
          </cell>
        </row>
        <row r="1736">
          <cell r="B1736">
            <v>1735</v>
          </cell>
          <cell r="C1736" t="str">
            <v>QNPKR05</v>
          </cell>
        </row>
        <row r="1737">
          <cell r="B1737">
            <v>1736</v>
          </cell>
          <cell r="C1737" t="str">
            <v>QNPKR05</v>
          </cell>
        </row>
        <row r="1738">
          <cell r="B1738">
            <v>1737</v>
          </cell>
          <cell r="C1738" t="str">
            <v>QNPKR07</v>
          </cell>
        </row>
        <row r="1739">
          <cell r="B1739">
            <v>1738</v>
          </cell>
          <cell r="C1739" t="str">
            <v>QNPKR07</v>
          </cell>
        </row>
        <row r="1740">
          <cell r="B1740">
            <v>1739</v>
          </cell>
          <cell r="C1740" t="str">
            <v>QNPKM13</v>
          </cell>
        </row>
        <row r="1741">
          <cell r="B1741">
            <v>1740</v>
          </cell>
          <cell r="C1741" t="str">
            <v>QNPKM13</v>
          </cell>
        </row>
        <row r="1742">
          <cell r="B1742">
            <v>1741</v>
          </cell>
          <cell r="C1742" t="str">
            <v>ANPKD08</v>
          </cell>
        </row>
        <row r="1743">
          <cell r="B1743">
            <v>1742</v>
          </cell>
          <cell r="C1743" t="str">
            <v>QNPKM11</v>
          </cell>
        </row>
        <row r="1744">
          <cell r="B1744">
            <v>1743</v>
          </cell>
          <cell r="C1744" t="str">
            <v>QNPKN02</v>
          </cell>
        </row>
        <row r="1745">
          <cell r="B1745">
            <v>1744</v>
          </cell>
          <cell r="C1745" t="str">
            <v>QNPKN02</v>
          </cell>
        </row>
        <row r="1746">
          <cell r="B1746">
            <v>1745</v>
          </cell>
          <cell r="C1746" t="str">
            <v>QNPKN02</v>
          </cell>
        </row>
        <row r="1747">
          <cell r="B1747">
            <v>1746</v>
          </cell>
          <cell r="C1747" t="str">
            <v>QNPKN02</v>
          </cell>
        </row>
        <row r="1748">
          <cell r="B1748">
            <v>1747</v>
          </cell>
          <cell r="C1748" t="str">
            <v>ANPKN04</v>
          </cell>
        </row>
        <row r="1749">
          <cell r="B1749">
            <v>1748</v>
          </cell>
          <cell r="C1749" t="str">
            <v>ANPKN04</v>
          </cell>
        </row>
        <row r="1750">
          <cell r="B1750">
            <v>1749</v>
          </cell>
          <cell r="C1750" t="str">
            <v>ANPKN04</v>
          </cell>
        </row>
        <row r="1751">
          <cell r="B1751">
            <v>1750</v>
          </cell>
          <cell r="C1751" t="str">
            <v>QNUME01</v>
          </cell>
        </row>
        <row r="1752">
          <cell r="B1752">
            <v>1751</v>
          </cell>
          <cell r="C1752" t="str">
            <v>QNUME01</v>
          </cell>
        </row>
        <row r="1753">
          <cell r="B1753">
            <v>1752</v>
          </cell>
          <cell r="C1753" t="str">
            <v>QNUME01</v>
          </cell>
        </row>
        <row r="1754">
          <cell r="B1754">
            <v>1753</v>
          </cell>
          <cell r="C1754" t="str">
            <v>QNUME01</v>
          </cell>
        </row>
        <row r="1755">
          <cell r="B1755">
            <v>1754</v>
          </cell>
          <cell r="C1755" t="str">
            <v>QNUME01</v>
          </cell>
        </row>
        <row r="1756">
          <cell r="B1756">
            <v>1755</v>
          </cell>
          <cell r="C1756" t="str">
            <v>QNUME01</v>
          </cell>
        </row>
        <row r="1757">
          <cell r="B1757">
            <v>1756</v>
          </cell>
          <cell r="C1757" t="str">
            <v>QOMNI01</v>
          </cell>
        </row>
        <row r="1758">
          <cell r="B1758">
            <v>1757</v>
          </cell>
          <cell r="C1758" t="str">
            <v>QOMNI03</v>
          </cell>
        </row>
        <row r="1759">
          <cell r="B1759">
            <v>1758</v>
          </cell>
          <cell r="C1759" t="str">
            <v>QOMNI02</v>
          </cell>
        </row>
        <row r="1760">
          <cell r="B1760">
            <v>1759</v>
          </cell>
          <cell r="C1760" t="str">
            <v>QOPLO04</v>
          </cell>
        </row>
        <row r="1761">
          <cell r="B1761">
            <v>1760</v>
          </cell>
          <cell r="C1761" t="str">
            <v>QOPLO04</v>
          </cell>
        </row>
        <row r="1762">
          <cell r="B1762">
            <v>1761</v>
          </cell>
          <cell r="C1762" t="str">
            <v>QOPLO04</v>
          </cell>
        </row>
        <row r="1763">
          <cell r="B1763">
            <v>1762</v>
          </cell>
          <cell r="C1763" t="str">
            <v>QOPLO03</v>
          </cell>
        </row>
        <row r="1764">
          <cell r="B1764">
            <v>1763</v>
          </cell>
          <cell r="C1764" t="str">
            <v>QOPLO03</v>
          </cell>
        </row>
        <row r="1765">
          <cell r="B1765">
            <v>1764</v>
          </cell>
          <cell r="C1765" t="str">
            <v>QOPLO03</v>
          </cell>
        </row>
        <row r="1766">
          <cell r="B1766">
            <v>1765</v>
          </cell>
          <cell r="C1766" t="str">
            <v>QOPLO03</v>
          </cell>
        </row>
        <row r="1767">
          <cell r="B1767">
            <v>1766</v>
          </cell>
          <cell r="C1767" t="str">
            <v>QOPLO03</v>
          </cell>
        </row>
        <row r="1768">
          <cell r="B1768">
            <v>1767</v>
          </cell>
          <cell r="C1768" t="str">
            <v>QOPLO02</v>
          </cell>
        </row>
        <row r="1769">
          <cell r="B1769">
            <v>1768</v>
          </cell>
          <cell r="C1769" t="str">
            <v>QOPLO02</v>
          </cell>
        </row>
        <row r="1770">
          <cell r="B1770">
            <v>1769</v>
          </cell>
          <cell r="C1770" t="str">
            <v>QOPLO01</v>
          </cell>
        </row>
        <row r="1771">
          <cell r="B1771">
            <v>1770</v>
          </cell>
          <cell r="C1771" t="str">
            <v>QOPTI03</v>
          </cell>
        </row>
        <row r="1772">
          <cell r="B1772">
            <v>1771</v>
          </cell>
          <cell r="C1772" t="str">
            <v>QOPTI03</v>
          </cell>
        </row>
        <row r="1773">
          <cell r="B1773">
            <v>1772</v>
          </cell>
          <cell r="C1773" t="str">
            <v>QOPTI03</v>
          </cell>
        </row>
        <row r="1774">
          <cell r="B1774">
            <v>1773</v>
          </cell>
          <cell r="C1774" t="str">
            <v>QOPTI03</v>
          </cell>
        </row>
        <row r="1775">
          <cell r="B1775">
            <v>1774</v>
          </cell>
          <cell r="C1775" t="str">
            <v>QORCA02</v>
          </cell>
        </row>
        <row r="1776">
          <cell r="B1776">
            <v>1775</v>
          </cell>
          <cell r="C1776" t="str">
            <v>QORCA01</v>
          </cell>
        </row>
        <row r="1777">
          <cell r="B1777">
            <v>1776</v>
          </cell>
          <cell r="C1777" t="str">
            <v>QORCA03</v>
          </cell>
        </row>
        <row r="1778">
          <cell r="B1778">
            <v>1777</v>
          </cell>
          <cell r="C1778" t="str">
            <v>QORCA03</v>
          </cell>
        </row>
        <row r="1779">
          <cell r="B1779">
            <v>1778</v>
          </cell>
          <cell r="C1779" t="str">
            <v>QORIO01</v>
          </cell>
        </row>
        <row r="1780">
          <cell r="B1780">
            <v>1779</v>
          </cell>
          <cell r="C1780" t="str">
            <v>QORON01</v>
          </cell>
        </row>
        <row r="1781">
          <cell r="B1781">
            <v>1780</v>
          </cell>
          <cell r="C1781" t="str">
            <v>QORON01</v>
          </cell>
        </row>
        <row r="1782">
          <cell r="B1782">
            <v>1781</v>
          </cell>
          <cell r="C1782" t="str">
            <v>QORON01</v>
          </cell>
        </row>
        <row r="1783">
          <cell r="B1783">
            <v>1782</v>
          </cell>
          <cell r="C1783" t="str">
            <v>QOSMO03</v>
          </cell>
        </row>
        <row r="1784">
          <cell r="B1784">
            <v>1783</v>
          </cell>
          <cell r="C1784" t="str">
            <v>QOSMO01</v>
          </cell>
        </row>
        <row r="1785">
          <cell r="B1785">
            <v>1784</v>
          </cell>
          <cell r="C1785" t="str">
            <v>AOSMO01</v>
          </cell>
        </row>
        <row r="1786">
          <cell r="B1786">
            <v>1785</v>
          </cell>
          <cell r="C1786" t="str">
            <v>APACL02</v>
          </cell>
        </row>
        <row r="1787">
          <cell r="B1787">
            <v>1786</v>
          </cell>
          <cell r="C1787" t="str">
            <v>APACL02</v>
          </cell>
        </row>
        <row r="1788">
          <cell r="B1788">
            <v>1787</v>
          </cell>
          <cell r="C1788" t="str">
            <v>APAGA01</v>
          </cell>
        </row>
        <row r="1789">
          <cell r="B1789">
            <v>1788</v>
          </cell>
          <cell r="C1789" t="str">
            <v>QPAKE12</v>
          </cell>
        </row>
        <row r="1790">
          <cell r="B1790">
            <v>1789</v>
          </cell>
          <cell r="C1790" t="str">
            <v>QPAKE12</v>
          </cell>
        </row>
        <row r="1791">
          <cell r="B1791">
            <v>1790</v>
          </cell>
          <cell r="C1791" t="str">
            <v>QPAKE12</v>
          </cell>
        </row>
        <row r="1792">
          <cell r="B1792">
            <v>1791</v>
          </cell>
          <cell r="C1792" t="str">
            <v>QPAKE12</v>
          </cell>
        </row>
        <row r="1793">
          <cell r="B1793">
            <v>1792</v>
          </cell>
          <cell r="C1793" t="str">
            <v>QPAKE14</v>
          </cell>
        </row>
        <row r="1794">
          <cell r="B1794">
            <v>1793</v>
          </cell>
          <cell r="C1794" t="str">
            <v>QPAKE10</v>
          </cell>
        </row>
        <row r="1795">
          <cell r="B1795">
            <v>1794</v>
          </cell>
          <cell r="C1795" t="str">
            <v>QPAKE10</v>
          </cell>
        </row>
        <row r="1796">
          <cell r="B1796">
            <v>1795</v>
          </cell>
          <cell r="C1796" t="str">
            <v>QPAKE10</v>
          </cell>
        </row>
        <row r="1797">
          <cell r="B1797">
            <v>1796</v>
          </cell>
          <cell r="C1797" t="str">
            <v>APAKE04</v>
          </cell>
        </row>
        <row r="1798">
          <cell r="B1798">
            <v>1797</v>
          </cell>
          <cell r="C1798" t="str">
            <v>APAKE04</v>
          </cell>
        </row>
        <row r="1799">
          <cell r="B1799">
            <v>1798</v>
          </cell>
          <cell r="C1799" t="str">
            <v>APAKE04</v>
          </cell>
        </row>
        <row r="1800">
          <cell r="B1800">
            <v>1799</v>
          </cell>
          <cell r="C1800" t="str">
            <v>APAKE04</v>
          </cell>
        </row>
        <row r="1801">
          <cell r="B1801">
            <v>1800</v>
          </cell>
          <cell r="C1801" t="str">
            <v>APAKE04</v>
          </cell>
        </row>
        <row r="1802">
          <cell r="B1802">
            <v>1801</v>
          </cell>
          <cell r="C1802" t="str">
            <v>APAKE05</v>
          </cell>
        </row>
        <row r="1803">
          <cell r="B1803">
            <v>1802</v>
          </cell>
          <cell r="C1803" t="str">
            <v>APAKE05</v>
          </cell>
        </row>
        <row r="1804">
          <cell r="B1804">
            <v>1803</v>
          </cell>
          <cell r="C1804" t="str">
            <v>APAKE05</v>
          </cell>
        </row>
        <row r="1805">
          <cell r="B1805">
            <v>1804</v>
          </cell>
          <cell r="C1805" t="str">
            <v>APAKE05</v>
          </cell>
        </row>
        <row r="1806">
          <cell r="B1806">
            <v>1805</v>
          </cell>
          <cell r="C1806" t="str">
            <v>APAKE05</v>
          </cell>
        </row>
        <row r="1807">
          <cell r="B1807">
            <v>1806</v>
          </cell>
          <cell r="C1807" t="str">
            <v>APAKE05</v>
          </cell>
        </row>
        <row r="1808">
          <cell r="B1808">
            <v>1807</v>
          </cell>
          <cell r="C1808" t="str">
            <v>QPAKE08</v>
          </cell>
        </row>
        <row r="1809">
          <cell r="B1809">
            <v>1808</v>
          </cell>
          <cell r="C1809" t="str">
            <v>QPAKE08</v>
          </cell>
        </row>
        <row r="1810">
          <cell r="B1810">
            <v>1809</v>
          </cell>
          <cell r="C1810" t="str">
            <v>QPAKE09</v>
          </cell>
        </row>
        <row r="1811">
          <cell r="B1811">
            <v>1810</v>
          </cell>
          <cell r="C1811" t="str">
            <v>QPAKE15</v>
          </cell>
        </row>
        <row r="1812">
          <cell r="B1812">
            <v>1811</v>
          </cell>
          <cell r="C1812" t="str">
            <v>QPAKE15</v>
          </cell>
        </row>
        <row r="1813">
          <cell r="B1813">
            <v>1812</v>
          </cell>
          <cell r="C1813" t="str">
            <v>QMITI04</v>
          </cell>
        </row>
        <row r="1814">
          <cell r="B1814">
            <v>1813</v>
          </cell>
          <cell r="C1814" t="str">
            <v>QMITI04</v>
          </cell>
        </row>
        <row r="1815">
          <cell r="B1815">
            <v>1814</v>
          </cell>
          <cell r="C1815" t="str">
            <v>QPAKE07</v>
          </cell>
        </row>
        <row r="1816">
          <cell r="B1816">
            <v>1815</v>
          </cell>
          <cell r="C1816" t="str">
            <v>QPAKE11</v>
          </cell>
        </row>
        <row r="1817">
          <cell r="B1817">
            <v>1816</v>
          </cell>
          <cell r="C1817" t="str">
            <v>QPAKE16</v>
          </cell>
        </row>
        <row r="1818">
          <cell r="B1818">
            <v>1817</v>
          </cell>
          <cell r="C1818" t="str">
            <v>QPANI01</v>
          </cell>
        </row>
        <row r="1819">
          <cell r="B1819">
            <v>1818</v>
          </cell>
          <cell r="C1819" t="str">
            <v>QPANI01</v>
          </cell>
        </row>
        <row r="1820">
          <cell r="B1820">
            <v>1819</v>
          </cell>
          <cell r="C1820" t="str">
            <v>QPAPA03</v>
          </cell>
        </row>
        <row r="1821">
          <cell r="B1821">
            <v>1820</v>
          </cell>
          <cell r="C1821" t="str">
            <v>QPAPA03</v>
          </cell>
        </row>
        <row r="1822">
          <cell r="B1822">
            <v>1821</v>
          </cell>
          <cell r="C1822" t="str">
            <v>QPAPA03</v>
          </cell>
        </row>
        <row r="1823">
          <cell r="B1823">
            <v>1822</v>
          </cell>
          <cell r="C1823" t="str">
            <v>APAPA01</v>
          </cell>
        </row>
        <row r="1824">
          <cell r="B1824">
            <v>1823</v>
          </cell>
          <cell r="C1824" t="str">
            <v>APAPA02</v>
          </cell>
        </row>
        <row r="1825">
          <cell r="B1825">
            <v>1824</v>
          </cell>
          <cell r="C1825" t="str">
            <v>QPARA07</v>
          </cell>
        </row>
        <row r="1826">
          <cell r="B1826">
            <v>1825</v>
          </cell>
          <cell r="C1826" t="str">
            <v>QPARA07</v>
          </cell>
        </row>
        <row r="1827">
          <cell r="B1827">
            <v>1826</v>
          </cell>
          <cell r="C1827" t="str">
            <v>QPARA07</v>
          </cell>
        </row>
        <row r="1828">
          <cell r="B1828">
            <v>1827</v>
          </cell>
          <cell r="C1828" t="str">
            <v>APARA01</v>
          </cell>
        </row>
        <row r="1829">
          <cell r="B1829">
            <v>1828</v>
          </cell>
          <cell r="C1829" t="str">
            <v>APARA01</v>
          </cell>
        </row>
        <row r="1830">
          <cell r="B1830">
            <v>1829</v>
          </cell>
          <cell r="C1830" t="str">
            <v>APARA03</v>
          </cell>
        </row>
        <row r="1831">
          <cell r="B1831">
            <v>1830</v>
          </cell>
          <cell r="C1831" t="str">
            <v>APARA03</v>
          </cell>
        </row>
        <row r="1832">
          <cell r="B1832">
            <v>1831</v>
          </cell>
          <cell r="C1832" t="str">
            <v>APARA03</v>
          </cell>
        </row>
        <row r="1833">
          <cell r="B1833">
            <v>1832</v>
          </cell>
          <cell r="C1833" t="str">
            <v>APARA03</v>
          </cell>
        </row>
        <row r="1834">
          <cell r="B1834">
            <v>1833</v>
          </cell>
          <cell r="C1834" t="str">
            <v>APARA03</v>
          </cell>
        </row>
        <row r="1835">
          <cell r="B1835">
            <v>1834</v>
          </cell>
          <cell r="C1835" t="str">
            <v>APARA03</v>
          </cell>
        </row>
        <row r="1836">
          <cell r="B1836">
            <v>1835</v>
          </cell>
          <cell r="C1836" t="str">
            <v>QPARA06</v>
          </cell>
        </row>
        <row r="1837">
          <cell r="B1837">
            <v>1836</v>
          </cell>
          <cell r="C1837" t="str">
            <v>QPARA06</v>
          </cell>
        </row>
        <row r="1838">
          <cell r="B1838">
            <v>1837</v>
          </cell>
          <cell r="C1838" t="str">
            <v>QPARA09</v>
          </cell>
        </row>
        <row r="1839">
          <cell r="B1839">
            <v>1838</v>
          </cell>
          <cell r="C1839" t="str">
            <v>QPARA08</v>
          </cell>
        </row>
        <row r="1840">
          <cell r="B1840">
            <v>1839</v>
          </cell>
          <cell r="C1840" t="str">
            <v>QPARA08</v>
          </cell>
        </row>
        <row r="1841">
          <cell r="B1841">
            <v>1840</v>
          </cell>
          <cell r="C1841" t="str">
            <v>QPASK02</v>
          </cell>
        </row>
        <row r="1842">
          <cell r="B1842">
            <v>1841</v>
          </cell>
          <cell r="C1842" t="str">
            <v>QPASK02</v>
          </cell>
        </row>
        <row r="1843">
          <cell r="B1843">
            <v>1842</v>
          </cell>
          <cell r="C1843" t="str">
            <v>QPASK02</v>
          </cell>
        </row>
        <row r="1844">
          <cell r="B1844">
            <v>1843</v>
          </cell>
          <cell r="C1844" t="str">
            <v>QPASK05</v>
          </cell>
        </row>
        <row r="1845">
          <cell r="B1845">
            <v>1844</v>
          </cell>
          <cell r="C1845" t="str">
            <v>APASK01</v>
          </cell>
        </row>
        <row r="1846">
          <cell r="B1846">
            <v>1845</v>
          </cell>
          <cell r="C1846" t="str">
            <v>QPASS03</v>
          </cell>
        </row>
        <row r="1847">
          <cell r="B1847">
            <v>1846</v>
          </cell>
          <cell r="C1847" t="str">
            <v>QPASS03</v>
          </cell>
        </row>
        <row r="1848">
          <cell r="B1848">
            <v>1847</v>
          </cell>
          <cell r="C1848" t="str">
            <v>APASS01</v>
          </cell>
        </row>
        <row r="1849">
          <cell r="B1849">
            <v>1848</v>
          </cell>
          <cell r="C1849" t="str">
            <v>APASS01</v>
          </cell>
        </row>
        <row r="1850">
          <cell r="B1850">
            <v>1849</v>
          </cell>
          <cell r="C1850" t="str">
            <v>QPASS02</v>
          </cell>
        </row>
        <row r="1851">
          <cell r="B1851">
            <v>1850</v>
          </cell>
          <cell r="C1851" t="str">
            <v>QPASS02</v>
          </cell>
        </row>
        <row r="1852">
          <cell r="B1852">
            <v>1851</v>
          </cell>
          <cell r="C1852" t="str">
            <v>QPASS02</v>
          </cell>
        </row>
        <row r="1853">
          <cell r="B1853">
            <v>1852</v>
          </cell>
          <cell r="C1853" t="str">
            <v>APEGA01</v>
          </cell>
        </row>
        <row r="1854">
          <cell r="B1854">
            <v>1853</v>
          </cell>
          <cell r="C1854" t="str">
            <v>QPELA01</v>
          </cell>
        </row>
        <row r="1855">
          <cell r="B1855">
            <v>1854</v>
          </cell>
          <cell r="C1855" t="str">
            <v>QPELA02</v>
          </cell>
        </row>
        <row r="1856">
          <cell r="B1856">
            <v>1855</v>
          </cell>
          <cell r="C1856" t="str">
            <v>QPEMB02</v>
          </cell>
        </row>
        <row r="1857">
          <cell r="B1857">
            <v>1856</v>
          </cell>
          <cell r="C1857" t="str">
            <v>QPEMB02</v>
          </cell>
        </row>
        <row r="1858">
          <cell r="B1858">
            <v>1857</v>
          </cell>
          <cell r="C1858" t="str">
            <v>QPEMB01</v>
          </cell>
        </row>
        <row r="1859">
          <cell r="B1859">
            <v>1858</v>
          </cell>
          <cell r="C1859" t="str">
            <v>QPENT01</v>
          </cell>
        </row>
        <row r="1860">
          <cell r="B1860">
            <v>1859</v>
          </cell>
          <cell r="C1860" t="str">
            <v>QPENT01</v>
          </cell>
        </row>
        <row r="1861">
          <cell r="B1861">
            <v>1860</v>
          </cell>
          <cell r="C1861" t="str">
            <v>QPENT01</v>
          </cell>
        </row>
        <row r="1862">
          <cell r="B1862">
            <v>1861</v>
          </cell>
          <cell r="C1862" t="str">
            <v>QPENT04</v>
          </cell>
        </row>
        <row r="1863">
          <cell r="B1863">
            <v>1862</v>
          </cell>
          <cell r="C1863" t="str">
            <v>QPENT02</v>
          </cell>
        </row>
        <row r="1864">
          <cell r="B1864">
            <v>1863</v>
          </cell>
          <cell r="C1864" t="str">
            <v>QPENT02</v>
          </cell>
        </row>
        <row r="1865">
          <cell r="B1865">
            <v>1864</v>
          </cell>
          <cell r="C1865" t="str">
            <v>QPENT03</v>
          </cell>
        </row>
        <row r="1866">
          <cell r="B1866">
            <v>1865</v>
          </cell>
          <cell r="C1866" t="str">
            <v>APENT01</v>
          </cell>
        </row>
        <row r="1867">
          <cell r="B1867">
            <v>1866</v>
          </cell>
          <cell r="C1867" t="str">
            <v>APENT03</v>
          </cell>
        </row>
        <row r="1868">
          <cell r="B1868">
            <v>1867</v>
          </cell>
          <cell r="C1868" t="str">
            <v>APENT02</v>
          </cell>
        </row>
        <row r="1869">
          <cell r="B1869">
            <v>1868</v>
          </cell>
          <cell r="C1869" t="str">
            <v>APERO02</v>
          </cell>
        </row>
        <row r="1870">
          <cell r="B1870">
            <v>1869</v>
          </cell>
          <cell r="C1870" t="str">
            <v>APERO01</v>
          </cell>
        </row>
        <row r="1871">
          <cell r="B1871">
            <v>1870</v>
          </cell>
          <cell r="C1871" t="str">
            <v>APERO01</v>
          </cell>
        </row>
        <row r="1872">
          <cell r="B1872">
            <v>1871</v>
          </cell>
          <cell r="C1872" t="str">
            <v>APERO01</v>
          </cell>
        </row>
        <row r="1873">
          <cell r="B1873">
            <v>1872</v>
          </cell>
          <cell r="C1873" t="str">
            <v>QPERO01</v>
          </cell>
        </row>
        <row r="1874">
          <cell r="B1874">
            <v>1873</v>
          </cell>
          <cell r="C1874" t="str">
            <v>QPERO01</v>
          </cell>
        </row>
        <row r="1875">
          <cell r="B1875">
            <v>1874</v>
          </cell>
          <cell r="C1875" t="str">
            <v>APHEN01</v>
          </cell>
        </row>
        <row r="1876">
          <cell r="B1876">
            <v>1875</v>
          </cell>
          <cell r="C1876" t="str">
            <v>QPILA07</v>
          </cell>
        </row>
        <row r="1877">
          <cell r="B1877">
            <v>1876</v>
          </cell>
          <cell r="C1877" t="str">
            <v>QPILA06</v>
          </cell>
        </row>
        <row r="1878">
          <cell r="B1878">
            <v>1877</v>
          </cell>
          <cell r="C1878" t="str">
            <v>QPILA06</v>
          </cell>
        </row>
        <row r="1879">
          <cell r="B1879">
            <v>1878</v>
          </cell>
          <cell r="C1879" t="str">
            <v>QPILA09</v>
          </cell>
        </row>
        <row r="1880">
          <cell r="B1880">
            <v>1879</v>
          </cell>
          <cell r="C1880" t="str">
            <v>QPILA08</v>
          </cell>
        </row>
        <row r="1881">
          <cell r="B1881">
            <v>1880</v>
          </cell>
          <cell r="C1881" t="str">
            <v>QPILA08</v>
          </cell>
        </row>
        <row r="1882">
          <cell r="B1882">
            <v>1881</v>
          </cell>
          <cell r="C1882" t="str">
            <v>QPILL01</v>
          </cell>
        </row>
        <row r="1883">
          <cell r="B1883">
            <v>1882</v>
          </cell>
          <cell r="C1883" t="str">
            <v>QPILL01</v>
          </cell>
        </row>
        <row r="1884">
          <cell r="B1884">
            <v>1883</v>
          </cell>
          <cell r="C1884" t="str">
            <v>QPILL01</v>
          </cell>
        </row>
        <row r="1885">
          <cell r="B1885">
            <v>1884</v>
          </cell>
          <cell r="C1885" t="str">
            <v>QPILL01</v>
          </cell>
        </row>
        <row r="1886">
          <cell r="B1886">
            <v>1885</v>
          </cell>
          <cell r="C1886" t="str">
            <v>QPINA04</v>
          </cell>
        </row>
        <row r="1887">
          <cell r="B1887">
            <v>1886</v>
          </cell>
          <cell r="C1887" t="str">
            <v>QPINA15</v>
          </cell>
        </row>
        <row r="1888">
          <cell r="B1888">
            <v>1887</v>
          </cell>
          <cell r="C1888" t="str">
            <v>QPINA15</v>
          </cell>
        </row>
        <row r="1889">
          <cell r="B1889">
            <v>1888</v>
          </cell>
          <cell r="C1889" t="str">
            <v>APINA04</v>
          </cell>
        </row>
        <row r="1890">
          <cell r="B1890">
            <v>1889</v>
          </cell>
          <cell r="C1890" t="str">
            <v>APINA04</v>
          </cell>
        </row>
        <row r="1891">
          <cell r="B1891">
            <v>1890</v>
          </cell>
          <cell r="C1891" t="str">
            <v>APINA04</v>
          </cell>
        </row>
        <row r="1892">
          <cell r="B1892">
            <v>1891</v>
          </cell>
          <cell r="C1892" t="str">
            <v>APINA05</v>
          </cell>
        </row>
        <row r="1893">
          <cell r="B1893">
            <v>1892</v>
          </cell>
          <cell r="C1893" t="str">
            <v>APINA05</v>
          </cell>
        </row>
        <row r="1894">
          <cell r="B1894">
            <v>1893</v>
          </cell>
          <cell r="C1894" t="str">
            <v>APINA05</v>
          </cell>
        </row>
        <row r="1895">
          <cell r="B1895">
            <v>1894</v>
          </cell>
          <cell r="C1895" t="str">
            <v>QPINA07</v>
          </cell>
        </row>
        <row r="1896">
          <cell r="B1896">
            <v>1895</v>
          </cell>
          <cell r="C1896" t="str">
            <v>QPINA11</v>
          </cell>
        </row>
        <row r="1897">
          <cell r="B1897">
            <v>1896</v>
          </cell>
          <cell r="C1897" t="str">
            <v>QPINA11</v>
          </cell>
        </row>
        <row r="1898">
          <cell r="B1898">
            <v>1897</v>
          </cell>
          <cell r="C1898" t="str">
            <v>QPINA10</v>
          </cell>
        </row>
        <row r="1899">
          <cell r="B1899">
            <v>1898</v>
          </cell>
          <cell r="C1899" t="str">
            <v>QPINA10</v>
          </cell>
        </row>
        <row r="1900">
          <cell r="B1900">
            <v>1899</v>
          </cell>
          <cell r="C1900" t="str">
            <v>APIPA01</v>
          </cell>
        </row>
        <row r="1901">
          <cell r="B1901">
            <v>1900</v>
          </cell>
          <cell r="C1901" t="str">
            <v>QPIPA02</v>
          </cell>
        </row>
        <row r="1902">
          <cell r="B1902">
            <v>1901</v>
          </cell>
          <cell r="C1902" t="str">
            <v>QPIPA01</v>
          </cell>
        </row>
        <row r="1903">
          <cell r="B1903">
            <v>1902</v>
          </cell>
          <cell r="C1903" t="str">
            <v>QPIPA03</v>
          </cell>
        </row>
        <row r="1904">
          <cell r="B1904">
            <v>1903</v>
          </cell>
          <cell r="C1904" t="str">
            <v>QPIRA01</v>
          </cell>
        </row>
        <row r="1905">
          <cell r="B1905">
            <v>1904</v>
          </cell>
          <cell r="C1905" t="str">
            <v>QPIRA01</v>
          </cell>
        </row>
        <row r="1906">
          <cell r="B1906">
            <v>1905</v>
          </cell>
          <cell r="C1906" t="str">
            <v>QPIRA01</v>
          </cell>
        </row>
        <row r="1907">
          <cell r="B1907">
            <v>1906</v>
          </cell>
          <cell r="C1907" t="str">
            <v>QPIRA01</v>
          </cell>
        </row>
        <row r="1908">
          <cell r="B1908">
            <v>1907</v>
          </cell>
          <cell r="C1908" t="str">
            <v>QPIRA03</v>
          </cell>
        </row>
        <row r="1909">
          <cell r="B1909">
            <v>1908</v>
          </cell>
          <cell r="C1909" t="str">
            <v>QPIRA02</v>
          </cell>
        </row>
        <row r="1910">
          <cell r="B1910">
            <v>1909</v>
          </cell>
          <cell r="C1910" t="str">
            <v>QPIRA02</v>
          </cell>
        </row>
        <row r="1911">
          <cell r="B1911">
            <v>1910</v>
          </cell>
          <cell r="C1911" t="str">
            <v>QPIRA02</v>
          </cell>
        </row>
        <row r="1912">
          <cell r="B1912">
            <v>1911</v>
          </cell>
          <cell r="C1912" t="str">
            <v>APIRI05</v>
          </cell>
        </row>
        <row r="1913">
          <cell r="B1913">
            <v>1912</v>
          </cell>
          <cell r="C1913" t="str">
            <v>APITA01</v>
          </cell>
        </row>
        <row r="1914">
          <cell r="B1914">
            <v>1913</v>
          </cell>
          <cell r="C1914" t="str">
            <v>QPLAN09</v>
          </cell>
        </row>
        <row r="1915">
          <cell r="B1915">
            <v>1914</v>
          </cell>
          <cell r="C1915" t="str">
            <v>QPLAN05</v>
          </cell>
        </row>
        <row r="1916">
          <cell r="B1916">
            <v>1915</v>
          </cell>
          <cell r="C1916" t="str">
            <v>QPLAN06</v>
          </cell>
        </row>
        <row r="1917">
          <cell r="B1917">
            <v>1916</v>
          </cell>
          <cell r="C1917" t="str">
            <v>APLEN01</v>
          </cell>
        </row>
        <row r="1918">
          <cell r="B1918">
            <v>1917</v>
          </cell>
          <cell r="C1918" t="str">
            <v>APLEN01</v>
          </cell>
        </row>
        <row r="1919">
          <cell r="B1919">
            <v>1918</v>
          </cell>
          <cell r="C1919" t="str">
            <v>APLEN01</v>
          </cell>
        </row>
        <row r="1920">
          <cell r="B1920">
            <v>1919</v>
          </cell>
          <cell r="C1920" t="str">
            <v>APLEN02</v>
          </cell>
        </row>
        <row r="1921">
          <cell r="B1921">
            <v>1920</v>
          </cell>
          <cell r="C1921" t="str">
            <v>APLEN02</v>
          </cell>
        </row>
        <row r="1922">
          <cell r="B1922">
            <v>1921</v>
          </cell>
          <cell r="C1922" t="str">
            <v>APLEN02</v>
          </cell>
        </row>
        <row r="1923">
          <cell r="B1923">
            <v>1922</v>
          </cell>
          <cell r="C1923" t="str">
            <v>APLEN02</v>
          </cell>
        </row>
        <row r="1924">
          <cell r="B1924">
            <v>1923</v>
          </cell>
          <cell r="C1924" t="str">
            <v>APOIN02</v>
          </cell>
        </row>
        <row r="1925">
          <cell r="B1925">
            <v>1924</v>
          </cell>
          <cell r="C1925" t="str">
            <v>APOIN02</v>
          </cell>
        </row>
        <row r="1926">
          <cell r="B1926">
            <v>1925</v>
          </cell>
          <cell r="C1926" t="str">
            <v>APOIN02</v>
          </cell>
        </row>
        <row r="1927">
          <cell r="B1927">
            <v>1926</v>
          </cell>
          <cell r="C1927" t="str">
            <v>QPOLY13</v>
          </cell>
        </row>
        <row r="1928">
          <cell r="B1928">
            <v>1927</v>
          </cell>
          <cell r="C1928" t="str">
            <v>APOLY14</v>
          </cell>
        </row>
        <row r="1929">
          <cell r="B1929">
            <v>1928</v>
          </cell>
          <cell r="C1929" t="str">
            <v>APOLY15</v>
          </cell>
        </row>
        <row r="1930">
          <cell r="B1930">
            <v>1929</v>
          </cell>
          <cell r="C1930" t="str">
            <v>APOLY16</v>
          </cell>
        </row>
        <row r="1931">
          <cell r="B1931">
            <v>1930</v>
          </cell>
          <cell r="C1931" t="str">
            <v>APOLY08</v>
          </cell>
        </row>
        <row r="1932">
          <cell r="B1932">
            <v>1931</v>
          </cell>
          <cell r="C1932" t="str">
            <v>QPOLY32</v>
          </cell>
        </row>
        <row r="1933">
          <cell r="B1933">
            <v>1932</v>
          </cell>
          <cell r="C1933" t="str">
            <v>QPOLY21</v>
          </cell>
        </row>
        <row r="1934">
          <cell r="B1934">
            <v>1933</v>
          </cell>
          <cell r="C1934" t="str">
            <v>QPOLY41</v>
          </cell>
        </row>
        <row r="1935">
          <cell r="B1935">
            <v>1934</v>
          </cell>
          <cell r="C1935" t="str">
            <v>QPOLY22</v>
          </cell>
        </row>
        <row r="1936">
          <cell r="B1936">
            <v>1935</v>
          </cell>
          <cell r="C1936" t="str">
            <v>QPOLY31</v>
          </cell>
        </row>
        <row r="1937">
          <cell r="B1937">
            <v>1936</v>
          </cell>
          <cell r="C1937" t="str">
            <v>QPOLY30</v>
          </cell>
        </row>
        <row r="1938">
          <cell r="B1938">
            <v>1937</v>
          </cell>
          <cell r="C1938" t="str">
            <v>QPOLY27</v>
          </cell>
        </row>
        <row r="1939">
          <cell r="B1939">
            <v>1938</v>
          </cell>
          <cell r="C1939" t="str">
            <v>APOLY40</v>
          </cell>
        </row>
        <row r="1940">
          <cell r="B1940">
            <v>1939</v>
          </cell>
          <cell r="C1940" t="str">
            <v>QPOLY24</v>
          </cell>
        </row>
        <row r="1941">
          <cell r="B1941">
            <v>1940</v>
          </cell>
          <cell r="C1941" t="str">
            <v>QPOLY34</v>
          </cell>
        </row>
        <row r="1942">
          <cell r="B1942">
            <v>1941</v>
          </cell>
          <cell r="C1942" t="str">
            <v>APOLY31</v>
          </cell>
        </row>
        <row r="1943">
          <cell r="B1943">
            <v>1942</v>
          </cell>
          <cell r="C1943" t="str">
            <v>APOLY32</v>
          </cell>
        </row>
        <row r="1944">
          <cell r="B1944">
            <v>1943</v>
          </cell>
          <cell r="C1944" t="str">
            <v>APOLY33</v>
          </cell>
        </row>
        <row r="1945">
          <cell r="B1945">
            <v>1944</v>
          </cell>
          <cell r="C1945" t="str">
            <v>APOLY34</v>
          </cell>
        </row>
        <row r="1946">
          <cell r="B1946">
            <v>1945</v>
          </cell>
          <cell r="C1946" t="str">
            <v>APOLY35</v>
          </cell>
        </row>
        <row r="1947">
          <cell r="B1947">
            <v>1946</v>
          </cell>
          <cell r="C1947" t="str">
            <v>APOLY36</v>
          </cell>
        </row>
        <row r="1948">
          <cell r="B1948">
            <v>1947</v>
          </cell>
          <cell r="C1948" t="str">
            <v>APOLY37</v>
          </cell>
        </row>
        <row r="1949">
          <cell r="B1949">
            <v>1948</v>
          </cell>
          <cell r="C1949" t="str">
            <v>APOLY38</v>
          </cell>
        </row>
        <row r="1950">
          <cell r="B1950">
            <v>1949</v>
          </cell>
          <cell r="C1950" t="str">
            <v>APOLY39</v>
          </cell>
        </row>
        <row r="1951">
          <cell r="B1951">
            <v>1950</v>
          </cell>
          <cell r="C1951" t="str">
            <v>QPOMP01</v>
          </cell>
        </row>
        <row r="1952">
          <cell r="B1952">
            <v>1951</v>
          </cell>
          <cell r="C1952" t="str">
            <v>APOMP02</v>
          </cell>
        </row>
        <row r="1953">
          <cell r="B1953">
            <v>1952</v>
          </cell>
          <cell r="C1953" t="str">
            <v>APOP01</v>
          </cell>
        </row>
        <row r="1954">
          <cell r="B1954">
            <v>1953</v>
          </cell>
          <cell r="C1954" t="str">
            <v>APOP02</v>
          </cell>
        </row>
        <row r="1955">
          <cell r="B1955">
            <v>1954</v>
          </cell>
          <cell r="C1955" t="str">
            <v>APOTT09</v>
          </cell>
        </row>
        <row r="1956">
          <cell r="B1956">
            <v>1955</v>
          </cell>
          <cell r="C1956" t="str">
            <v>APOTT10</v>
          </cell>
        </row>
        <row r="1957">
          <cell r="B1957">
            <v>1956</v>
          </cell>
          <cell r="C1957" t="str">
            <v>APOTT11</v>
          </cell>
        </row>
        <row r="1958">
          <cell r="B1958">
            <v>1957</v>
          </cell>
          <cell r="C1958" t="str">
            <v>APOTT07</v>
          </cell>
        </row>
        <row r="1959">
          <cell r="B1959">
            <v>1958</v>
          </cell>
          <cell r="C1959" t="str">
            <v>APOTT06</v>
          </cell>
        </row>
        <row r="1960">
          <cell r="B1960">
            <v>1959</v>
          </cell>
          <cell r="C1960" t="str">
            <v>APOTT08</v>
          </cell>
        </row>
        <row r="1961">
          <cell r="B1961">
            <v>1960</v>
          </cell>
          <cell r="C1961" t="str">
            <v>APOTT12</v>
          </cell>
        </row>
        <row r="1962">
          <cell r="B1962">
            <v>1961</v>
          </cell>
          <cell r="C1962" t="str">
            <v>CPOTT01</v>
          </cell>
        </row>
        <row r="1963">
          <cell r="B1963">
            <v>1962</v>
          </cell>
          <cell r="C1963" t="str">
            <v>CPOTT02</v>
          </cell>
        </row>
        <row r="1964">
          <cell r="B1964">
            <v>1963</v>
          </cell>
          <cell r="C1964" t="str">
            <v>APOTT13</v>
          </cell>
        </row>
        <row r="1965">
          <cell r="B1965">
            <v>1964</v>
          </cell>
          <cell r="C1965" t="str">
            <v>QPOTT10</v>
          </cell>
        </row>
        <row r="1966">
          <cell r="B1966">
            <v>1965</v>
          </cell>
          <cell r="C1966" t="str">
            <v>QPOTT11</v>
          </cell>
        </row>
        <row r="1967">
          <cell r="B1967">
            <v>1966</v>
          </cell>
          <cell r="C1967" t="str">
            <v>QPOWE03</v>
          </cell>
        </row>
        <row r="1968">
          <cell r="B1968">
            <v>1967</v>
          </cell>
          <cell r="C1968" t="str">
            <v>QPOWE03</v>
          </cell>
        </row>
        <row r="1969">
          <cell r="B1969">
            <v>1968</v>
          </cell>
          <cell r="C1969" t="str">
            <v>APOWE02</v>
          </cell>
        </row>
        <row r="1970">
          <cell r="B1970">
            <v>1969</v>
          </cell>
          <cell r="C1970" t="str">
            <v>QPREV01</v>
          </cell>
        </row>
        <row r="1971">
          <cell r="B1971">
            <v>1970</v>
          </cell>
          <cell r="C1971" t="str">
            <v>QPREV01</v>
          </cell>
        </row>
        <row r="1972">
          <cell r="B1972">
            <v>1971</v>
          </cell>
          <cell r="C1972" t="str">
            <v>QPREV01</v>
          </cell>
        </row>
        <row r="1973">
          <cell r="B1973">
            <v>1972</v>
          </cell>
          <cell r="C1973" t="str">
            <v>QPREV01</v>
          </cell>
        </row>
        <row r="1974">
          <cell r="B1974">
            <v>1973</v>
          </cell>
          <cell r="C1974" t="str">
            <v>QPREV01</v>
          </cell>
        </row>
        <row r="1975">
          <cell r="B1975">
            <v>1974</v>
          </cell>
          <cell r="C1975" t="str">
            <v>QPREV02</v>
          </cell>
        </row>
        <row r="1976">
          <cell r="B1976">
            <v>1975</v>
          </cell>
          <cell r="C1976" t="str">
            <v>QPREV02</v>
          </cell>
        </row>
        <row r="1977">
          <cell r="B1977">
            <v>1976</v>
          </cell>
          <cell r="C1977" t="str">
            <v>QPREV02</v>
          </cell>
        </row>
        <row r="1978">
          <cell r="B1978">
            <v>1977</v>
          </cell>
          <cell r="C1978" t="str">
            <v>APREV04</v>
          </cell>
        </row>
        <row r="1979">
          <cell r="B1979">
            <v>1978</v>
          </cell>
          <cell r="C1979" t="str">
            <v>APREV04</v>
          </cell>
        </row>
        <row r="1980">
          <cell r="B1980">
            <v>1979</v>
          </cell>
          <cell r="C1980" t="str">
            <v>APREV06</v>
          </cell>
        </row>
        <row r="1981">
          <cell r="B1981">
            <v>1980</v>
          </cell>
          <cell r="C1981" t="str">
            <v>APREV06</v>
          </cell>
        </row>
        <row r="1982">
          <cell r="B1982">
            <v>1981</v>
          </cell>
          <cell r="C1982" t="str">
            <v>APREV06</v>
          </cell>
        </row>
        <row r="1983">
          <cell r="B1983">
            <v>1982</v>
          </cell>
          <cell r="C1983" t="str">
            <v>APRIM11</v>
          </cell>
        </row>
        <row r="1984">
          <cell r="B1984">
            <v>1983</v>
          </cell>
          <cell r="C1984" t="str">
            <v>APRIM11</v>
          </cell>
        </row>
        <row r="1985">
          <cell r="B1985">
            <v>1984</v>
          </cell>
          <cell r="C1985" t="str">
            <v>APRIM11</v>
          </cell>
        </row>
        <row r="1986">
          <cell r="B1986">
            <v>1985</v>
          </cell>
          <cell r="C1986" t="str">
            <v>QPRIM37</v>
          </cell>
        </row>
        <row r="1987">
          <cell r="B1987">
            <v>1986</v>
          </cell>
          <cell r="C1987" t="str">
            <v>QPRIM33</v>
          </cell>
        </row>
        <row r="1988">
          <cell r="B1988">
            <v>1987</v>
          </cell>
          <cell r="C1988" t="str">
            <v>QPRIM33</v>
          </cell>
        </row>
        <row r="1989">
          <cell r="B1989">
            <v>1988</v>
          </cell>
          <cell r="C1989" t="str">
            <v>QPRIM33</v>
          </cell>
        </row>
        <row r="1990">
          <cell r="B1990">
            <v>1989</v>
          </cell>
          <cell r="C1990" t="str">
            <v>QPRIM33</v>
          </cell>
        </row>
        <row r="1991">
          <cell r="B1991">
            <v>1990</v>
          </cell>
          <cell r="C1991" t="str">
            <v>QPRIM23</v>
          </cell>
        </row>
        <row r="1992">
          <cell r="B1992">
            <v>1991</v>
          </cell>
          <cell r="C1992" t="str">
            <v>QPRIM23</v>
          </cell>
        </row>
        <row r="1993">
          <cell r="B1993">
            <v>1992</v>
          </cell>
          <cell r="C1993" t="str">
            <v>QPRIM30</v>
          </cell>
        </row>
        <row r="1994">
          <cell r="B1994">
            <v>1993</v>
          </cell>
          <cell r="C1994" t="str">
            <v>QPRIM30</v>
          </cell>
        </row>
        <row r="1995">
          <cell r="B1995">
            <v>1994</v>
          </cell>
          <cell r="C1995" t="str">
            <v>QPRIM30</v>
          </cell>
        </row>
        <row r="1996">
          <cell r="B1996">
            <v>1995</v>
          </cell>
          <cell r="C1996" t="str">
            <v>QPRIM31</v>
          </cell>
        </row>
        <row r="1997">
          <cell r="B1997">
            <v>1996</v>
          </cell>
          <cell r="C1997" t="str">
            <v>QPRIM31</v>
          </cell>
        </row>
        <row r="1998">
          <cell r="B1998">
            <v>1997</v>
          </cell>
          <cell r="C1998" t="str">
            <v>QPRIM21</v>
          </cell>
        </row>
        <row r="1999">
          <cell r="B1999">
            <v>1998</v>
          </cell>
          <cell r="C1999" t="str">
            <v>QPRIM29</v>
          </cell>
        </row>
        <row r="2000">
          <cell r="B2000">
            <v>1999</v>
          </cell>
          <cell r="C2000" t="str">
            <v>QPRIM29</v>
          </cell>
        </row>
        <row r="2001">
          <cell r="B2001">
            <v>2000</v>
          </cell>
          <cell r="C2001" t="str">
            <v>QPRIM29</v>
          </cell>
        </row>
        <row r="2002">
          <cell r="B2002">
            <v>2001</v>
          </cell>
          <cell r="C2002" t="str">
            <v>QPRIM29</v>
          </cell>
        </row>
        <row r="2003">
          <cell r="B2003">
            <v>2002</v>
          </cell>
          <cell r="C2003" t="str">
            <v>QPRIM29</v>
          </cell>
        </row>
        <row r="2004">
          <cell r="B2004">
            <v>2003</v>
          </cell>
          <cell r="C2004" t="str">
            <v>QPRIM29</v>
          </cell>
        </row>
        <row r="2005">
          <cell r="B2005">
            <v>2004</v>
          </cell>
          <cell r="C2005" t="str">
            <v>QPRIM29</v>
          </cell>
        </row>
        <row r="2006">
          <cell r="B2006">
            <v>2005</v>
          </cell>
          <cell r="C2006" t="str">
            <v>QPRIM36</v>
          </cell>
        </row>
        <row r="2007">
          <cell r="B2007">
            <v>2006</v>
          </cell>
          <cell r="C2007" t="str">
            <v>QPRIM36</v>
          </cell>
        </row>
        <row r="2008">
          <cell r="B2008">
            <v>2007</v>
          </cell>
          <cell r="C2008" t="str">
            <v>APRIM09</v>
          </cell>
        </row>
        <row r="2009">
          <cell r="B2009">
            <v>2008</v>
          </cell>
          <cell r="C2009" t="str">
            <v>APRIM09</v>
          </cell>
        </row>
        <row r="2010">
          <cell r="B2010">
            <v>2009</v>
          </cell>
          <cell r="C2010" t="str">
            <v>APRIM09</v>
          </cell>
        </row>
        <row r="2011">
          <cell r="B2011">
            <v>2010</v>
          </cell>
          <cell r="C2011" t="str">
            <v>APRIM09</v>
          </cell>
        </row>
        <row r="2012">
          <cell r="B2012">
            <v>2011</v>
          </cell>
          <cell r="C2012" t="str">
            <v>APRIM09</v>
          </cell>
        </row>
        <row r="2013">
          <cell r="B2013">
            <v>2012</v>
          </cell>
          <cell r="C2013" t="str">
            <v>APRIM09</v>
          </cell>
        </row>
        <row r="2014">
          <cell r="B2014">
            <v>2013</v>
          </cell>
          <cell r="C2014" t="str">
            <v>QPRIM27</v>
          </cell>
        </row>
        <row r="2015">
          <cell r="B2015">
            <v>2014</v>
          </cell>
          <cell r="C2015" t="str">
            <v>QPRIM27</v>
          </cell>
        </row>
        <row r="2016">
          <cell r="B2016">
            <v>2015</v>
          </cell>
          <cell r="C2016" t="str">
            <v>APRIM12</v>
          </cell>
        </row>
        <row r="2017">
          <cell r="B2017">
            <v>2016</v>
          </cell>
          <cell r="C2017" t="str">
            <v>APRIM12</v>
          </cell>
        </row>
        <row r="2018">
          <cell r="B2018">
            <v>2017</v>
          </cell>
          <cell r="C2018" t="str">
            <v>APRIM12</v>
          </cell>
        </row>
        <row r="2019">
          <cell r="B2019">
            <v>2018</v>
          </cell>
          <cell r="C2019" t="str">
            <v>APRIM12</v>
          </cell>
        </row>
        <row r="2020">
          <cell r="B2020">
            <v>2019</v>
          </cell>
          <cell r="C2020" t="str">
            <v>APRIM12</v>
          </cell>
        </row>
        <row r="2021">
          <cell r="B2021">
            <v>2020</v>
          </cell>
          <cell r="C2021" t="str">
            <v>APRIM12</v>
          </cell>
        </row>
        <row r="2022">
          <cell r="B2022">
            <v>2021</v>
          </cell>
          <cell r="C2022" t="str">
            <v>QPROF03</v>
          </cell>
        </row>
        <row r="2023">
          <cell r="B2023">
            <v>2022</v>
          </cell>
          <cell r="C2023" t="str">
            <v>QPROF02</v>
          </cell>
        </row>
        <row r="2024">
          <cell r="B2024">
            <v>2023</v>
          </cell>
          <cell r="C2024" t="str">
            <v>APROG02</v>
          </cell>
        </row>
        <row r="2025">
          <cell r="B2025">
            <v>2024</v>
          </cell>
          <cell r="C2025" t="str">
            <v>APROG03</v>
          </cell>
        </row>
        <row r="2026">
          <cell r="B2026">
            <v>2025</v>
          </cell>
          <cell r="C2026" t="str">
            <v>APROG03</v>
          </cell>
        </row>
        <row r="2027">
          <cell r="B2027">
            <v>2026</v>
          </cell>
          <cell r="C2027" t="str">
            <v>APUMP01</v>
          </cell>
        </row>
        <row r="2028">
          <cell r="B2028">
            <v>2027</v>
          </cell>
          <cell r="C2028" t="str">
            <v>APUPU14</v>
          </cell>
        </row>
        <row r="2029">
          <cell r="B2029">
            <v>2028</v>
          </cell>
          <cell r="C2029" t="str">
            <v>APUPU15</v>
          </cell>
        </row>
        <row r="2030">
          <cell r="B2030">
            <v>2029</v>
          </cell>
          <cell r="C2030" t="str">
            <v>APUPU05</v>
          </cell>
        </row>
        <row r="2031">
          <cell r="B2031">
            <v>2030</v>
          </cell>
          <cell r="C2031" t="str">
            <v>APUPU05</v>
          </cell>
        </row>
        <row r="2032">
          <cell r="B2032">
            <v>2031</v>
          </cell>
          <cell r="C2032" t="str">
            <v>APUPU05</v>
          </cell>
        </row>
        <row r="2033">
          <cell r="B2033">
            <v>2032</v>
          </cell>
          <cell r="C2033" t="str">
            <v>APUPU05</v>
          </cell>
        </row>
        <row r="2034">
          <cell r="B2034">
            <v>2033</v>
          </cell>
          <cell r="C2034" t="str">
            <v>APUPU25</v>
          </cell>
        </row>
        <row r="2035">
          <cell r="B2035">
            <v>2034</v>
          </cell>
          <cell r="C2035" t="str">
            <v>QPUPU22</v>
          </cell>
        </row>
        <row r="2036">
          <cell r="B2036">
            <v>2035</v>
          </cell>
          <cell r="C2036" t="str">
            <v>QPUPU19</v>
          </cell>
        </row>
        <row r="2037">
          <cell r="B2037">
            <v>2036</v>
          </cell>
          <cell r="C2037" t="str">
            <v>QPUPU19</v>
          </cell>
        </row>
        <row r="2038">
          <cell r="B2038">
            <v>2037</v>
          </cell>
          <cell r="C2038" t="str">
            <v>QPUPU19</v>
          </cell>
        </row>
        <row r="2039">
          <cell r="B2039">
            <v>2038</v>
          </cell>
          <cell r="C2039" t="str">
            <v>QPUPU16</v>
          </cell>
        </row>
        <row r="2040">
          <cell r="B2040">
            <v>2039</v>
          </cell>
          <cell r="C2040" t="str">
            <v>QPUPU16</v>
          </cell>
        </row>
        <row r="2041">
          <cell r="B2041">
            <v>2040</v>
          </cell>
          <cell r="C2041" t="str">
            <v>QPUPU16</v>
          </cell>
        </row>
        <row r="2042">
          <cell r="B2042">
            <v>2041</v>
          </cell>
          <cell r="C2042" t="str">
            <v>QPUPU16</v>
          </cell>
        </row>
        <row r="2043">
          <cell r="B2043">
            <v>2042</v>
          </cell>
          <cell r="C2043" t="str">
            <v>QPUPU17</v>
          </cell>
        </row>
        <row r="2044">
          <cell r="B2044">
            <v>2043</v>
          </cell>
          <cell r="C2044" t="str">
            <v>QPUPU17</v>
          </cell>
        </row>
        <row r="2045">
          <cell r="B2045">
            <v>2044</v>
          </cell>
          <cell r="C2045" t="str">
            <v>QPUPU15</v>
          </cell>
        </row>
        <row r="2046">
          <cell r="B2046">
            <v>2045</v>
          </cell>
          <cell r="C2046" t="str">
            <v>QPUPU18</v>
          </cell>
        </row>
        <row r="2047">
          <cell r="B2047">
            <v>2046</v>
          </cell>
          <cell r="C2047" t="str">
            <v>QPUPU18</v>
          </cell>
        </row>
        <row r="2048">
          <cell r="B2048">
            <v>2047</v>
          </cell>
          <cell r="C2048" t="str">
            <v>QPUPU18</v>
          </cell>
        </row>
        <row r="2049">
          <cell r="B2049">
            <v>2048</v>
          </cell>
          <cell r="C2049" t="str">
            <v>QPUPU11</v>
          </cell>
        </row>
        <row r="2050">
          <cell r="B2050">
            <v>2049</v>
          </cell>
          <cell r="C2050" t="str">
            <v>QPUPU10</v>
          </cell>
        </row>
        <row r="2051">
          <cell r="B2051">
            <v>2050</v>
          </cell>
          <cell r="C2051" t="str">
            <v>AQAIS02</v>
          </cell>
        </row>
        <row r="2052">
          <cell r="B2052">
            <v>2051</v>
          </cell>
          <cell r="C2052" t="str">
            <v>QQAIS03</v>
          </cell>
        </row>
        <row r="2053">
          <cell r="B2053">
            <v>2052</v>
          </cell>
          <cell r="C2053" t="str">
            <v>QQIUA04</v>
          </cell>
        </row>
        <row r="2054">
          <cell r="B2054">
            <v>2053</v>
          </cell>
          <cell r="C2054" t="str">
            <v>AQIUA05</v>
          </cell>
        </row>
        <row r="2055">
          <cell r="B2055">
            <v>2054</v>
          </cell>
          <cell r="C2055" t="str">
            <v>AQIUA02</v>
          </cell>
        </row>
        <row r="2056">
          <cell r="B2056">
            <v>2055</v>
          </cell>
          <cell r="C2056" t="str">
            <v>AQIUA03</v>
          </cell>
        </row>
        <row r="2057">
          <cell r="B2057">
            <v>2056</v>
          </cell>
          <cell r="C2057" t="str">
            <v>QQIUA03</v>
          </cell>
        </row>
        <row r="2058">
          <cell r="B2058">
            <v>2057</v>
          </cell>
          <cell r="C2058" t="str">
            <v>QQIUA01</v>
          </cell>
        </row>
        <row r="2059">
          <cell r="B2059">
            <v>2058</v>
          </cell>
          <cell r="C2059" t="str">
            <v>QQIUA02</v>
          </cell>
        </row>
        <row r="2060">
          <cell r="B2060">
            <v>2059</v>
          </cell>
          <cell r="C2060" t="str">
            <v>QQIUA02</v>
          </cell>
        </row>
        <row r="2061">
          <cell r="B2061">
            <v>2060</v>
          </cell>
          <cell r="C2061" t="str">
            <v>AQIUA04</v>
          </cell>
        </row>
        <row r="2062">
          <cell r="B2062">
            <v>2061</v>
          </cell>
          <cell r="C2062" t="str">
            <v>AQIUC02</v>
          </cell>
        </row>
        <row r="2063">
          <cell r="B2063">
            <v>2062</v>
          </cell>
          <cell r="C2063" t="str">
            <v>AQIUD01</v>
          </cell>
        </row>
        <row r="2064">
          <cell r="B2064">
            <v>2063</v>
          </cell>
          <cell r="C2064" t="str">
            <v>AQIUD01</v>
          </cell>
        </row>
        <row r="2065">
          <cell r="B2065">
            <v>2064</v>
          </cell>
          <cell r="C2065" t="str">
            <v>AQIUD01</v>
          </cell>
        </row>
        <row r="2066">
          <cell r="B2066">
            <v>2065</v>
          </cell>
          <cell r="C2066" t="str">
            <v>QQIUD02</v>
          </cell>
        </row>
        <row r="2067">
          <cell r="B2067">
            <v>2066</v>
          </cell>
          <cell r="C2067" t="str">
            <v>QQIUD02</v>
          </cell>
        </row>
        <row r="2068">
          <cell r="B2068">
            <v>2067</v>
          </cell>
          <cell r="C2068" t="str">
            <v>QQIUM07</v>
          </cell>
        </row>
        <row r="2069">
          <cell r="B2069">
            <v>2068</v>
          </cell>
          <cell r="C2069" t="str">
            <v>QQIUM07</v>
          </cell>
        </row>
        <row r="2070">
          <cell r="B2070">
            <v>2069</v>
          </cell>
          <cell r="C2070" t="str">
            <v>QQIUM08</v>
          </cell>
        </row>
        <row r="2071">
          <cell r="B2071">
            <v>2070</v>
          </cell>
          <cell r="C2071" t="str">
            <v>AQIUM04</v>
          </cell>
        </row>
        <row r="2072">
          <cell r="B2072">
            <v>2071</v>
          </cell>
          <cell r="C2072" t="str">
            <v>AQIUM04</v>
          </cell>
        </row>
        <row r="2073">
          <cell r="B2073">
            <v>2072</v>
          </cell>
          <cell r="C2073" t="str">
            <v>AQIUM04</v>
          </cell>
        </row>
        <row r="2074">
          <cell r="B2074">
            <v>2073</v>
          </cell>
          <cell r="C2074" t="str">
            <v>AQIUM04</v>
          </cell>
        </row>
        <row r="2075">
          <cell r="B2075">
            <v>2074</v>
          </cell>
          <cell r="C2075" t="str">
            <v>AQIUM04</v>
          </cell>
        </row>
        <row r="2076">
          <cell r="B2076">
            <v>2075</v>
          </cell>
          <cell r="C2076" t="str">
            <v>QQIUM06</v>
          </cell>
        </row>
        <row r="2077">
          <cell r="B2077">
            <v>2076</v>
          </cell>
          <cell r="C2077" t="str">
            <v>QQIUM06</v>
          </cell>
        </row>
        <row r="2078">
          <cell r="B2078">
            <v>2077</v>
          </cell>
          <cell r="C2078" t="str">
            <v>QQIUM06</v>
          </cell>
        </row>
        <row r="2079">
          <cell r="B2079">
            <v>2078</v>
          </cell>
          <cell r="C2079" t="str">
            <v>QQIUM06</v>
          </cell>
        </row>
        <row r="2080">
          <cell r="B2080">
            <v>2079</v>
          </cell>
          <cell r="C2080" t="str">
            <v>QQIUM06</v>
          </cell>
        </row>
        <row r="2081">
          <cell r="B2081">
            <v>2080</v>
          </cell>
          <cell r="C2081" t="str">
            <v>QQIUM09</v>
          </cell>
        </row>
        <row r="2082">
          <cell r="B2082">
            <v>2081</v>
          </cell>
          <cell r="C2082" t="str">
            <v>AQIUM11</v>
          </cell>
        </row>
        <row r="2083">
          <cell r="B2083">
            <v>2082</v>
          </cell>
          <cell r="C2083" t="str">
            <v>AQIUM11</v>
          </cell>
        </row>
        <row r="2084">
          <cell r="B2084">
            <v>2083</v>
          </cell>
          <cell r="C2084" t="str">
            <v>QQIUN01</v>
          </cell>
        </row>
        <row r="2085">
          <cell r="B2085">
            <v>2084</v>
          </cell>
          <cell r="C2085" t="str">
            <v>QQIUN01</v>
          </cell>
        </row>
        <row r="2086">
          <cell r="B2086">
            <v>2085</v>
          </cell>
          <cell r="C2086" t="str">
            <v>QQIUN01</v>
          </cell>
        </row>
        <row r="2087">
          <cell r="B2087">
            <v>2086</v>
          </cell>
          <cell r="C2087" t="str">
            <v>QQIUO01</v>
          </cell>
        </row>
        <row r="2088">
          <cell r="B2088">
            <v>2087</v>
          </cell>
          <cell r="C2088" t="str">
            <v>QQIUO01</v>
          </cell>
        </row>
        <row r="2089">
          <cell r="B2089">
            <v>2088</v>
          </cell>
          <cell r="C2089" t="str">
            <v>AQIUO01</v>
          </cell>
        </row>
        <row r="2090">
          <cell r="B2090">
            <v>2089</v>
          </cell>
          <cell r="C2090" t="str">
            <v>AQIUS02</v>
          </cell>
        </row>
        <row r="2091">
          <cell r="B2091">
            <v>2090</v>
          </cell>
          <cell r="C2091" t="str">
            <v>AQIUS02</v>
          </cell>
        </row>
        <row r="2092">
          <cell r="B2092">
            <v>2091</v>
          </cell>
          <cell r="C2092" t="str">
            <v>AQIUS02</v>
          </cell>
        </row>
        <row r="2093">
          <cell r="B2093">
            <v>2092</v>
          </cell>
          <cell r="C2093" t="str">
            <v>AQIUS01</v>
          </cell>
        </row>
        <row r="2094">
          <cell r="B2094">
            <v>2093</v>
          </cell>
          <cell r="C2094" t="str">
            <v>AQIUS01</v>
          </cell>
        </row>
        <row r="2095">
          <cell r="B2095">
            <v>2094</v>
          </cell>
          <cell r="C2095" t="str">
            <v>AQIUS01</v>
          </cell>
        </row>
        <row r="2096">
          <cell r="B2096">
            <v>2095</v>
          </cell>
          <cell r="C2096" t="str">
            <v>AQIUT02</v>
          </cell>
        </row>
        <row r="2097">
          <cell r="B2097">
            <v>2096</v>
          </cell>
          <cell r="C2097" t="str">
            <v>AQIUT02</v>
          </cell>
        </row>
        <row r="2098">
          <cell r="B2098">
            <v>2097</v>
          </cell>
          <cell r="C2098" t="str">
            <v>QQIUV11</v>
          </cell>
        </row>
        <row r="2099">
          <cell r="B2099">
            <v>2098</v>
          </cell>
          <cell r="C2099" t="str">
            <v>QQIUV11</v>
          </cell>
        </row>
        <row r="2100">
          <cell r="B2100">
            <v>2099</v>
          </cell>
          <cell r="C2100" t="str">
            <v>AQIUV05</v>
          </cell>
        </row>
        <row r="2101">
          <cell r="B2101">
            <v>2100</v>
          </cell>
          <cell r="C2101" t="str">
            <v>AQIUV05</v>
          </cell>
        </row>
        <row r="2102">
          <cell r="B2102">
            <v>2101</v>
          </cell>
          <cell r="C2102" t="str">
            <v>AQIUV05</v>
          </cell>
        </row>
        <row r="2103">
          <cell r="B2103">
            <v>2102</v>
          </cell>
          <cell r="C2103" t="str">
            <v>AQIUV05</v>
          </cell>
        </row>
        <row r="2104">
          <cell r="B2104">
            <v>2103</v>
          </cell>
          <cell r="C2104" t="str">
            <v>QQIUV12</v>
          </cell>
        </row>
        <row r="2105">
          <cell r="B2105">
            <v>2104</v>
          </cell>
          <cell r="C2105" t="str">
            <v>QQIUV12</v>
          </cell>
        </row>
        <row r="2106">
          <cell r="B2106">
            <v>2105</v>
          </cell>
          <cell r="C2106" t="str">
            <v>QQIUV12</v>
          </cell>
        </row>
        <row r="2107">
          <cell r="B2107">
            <v>2106</v>
          </cell>
          <cell r="C2107" t="str">
            <v>QQIUV12</v>
          </cell>
        </row>
        <row r="2108">
          <cell r="B2108">
            <v>2107</v>
          </cell>
          <cell r="C2108" t="str">
            <v>QQIUV10</v>
          </cell>
        </row>
        <row r="2109">
          <cell r="B2109">
            <v>2108</v>
          </cell>
          <cell r="C2109" t="str">
            <v>AQIUV14</v>
          </cell>
        </row>
        <row r="2110">
          <cell r="B2110">
            <v>2109</v>
          </cell>
          <cell r="C2110" t="str">
            <v>AQIUV15</v>
          </cell>
        </row>
        <row r="2111">
          <cell r="B2111">
            <v>2110</v>
          </cell>
          <cell r="C2111" t="str">
            <v>QQIUV09</v>
          </cell>
        </row>
        <row r="2112">
          <cell r="B2112">
            <v>2111</v>
          </cell>
          <cell r="C2112" t="str">
            <v>QQIUV16</v>
          </cell>
        </row>
        <row r="2113">
          <cell r="B2113">
            <v>2112</v>
          </cell>
          <cell r="C2113" t="str">
            <v>QQIUV16</v>
          </cell>
        </row>
        <row r="2114">
          <cell r="B2114">
            <v>2113</v>
          </cell>
          <cell r="C2114" t="str">
            <v>QQIUV04</v>
          </cell>
        </row>
        <row r="2115">
          <cell r="B2115">
            <v>2114</v>
          </cell>
          <cell r="C2115" t="str">
            <v>QQIUV04</v>
          </cell>
        </row>
        <row r="2116">
          <cell r="B2116">
            <v>2115</v>
          </cell>
          <cell r="C2116" t="str">
            <v>QQIUV13</v>
          </cell>
        </row>
        <row r="2117">
          <cell r="B2117">
            <v>2116</v>
          </cell>
          <cell r="C2117" t="str">
            <v>QQIUV13</v>
          </cell>
        </row>
        <row r="2118">
          <cell r="B2118">
            <v>2117</v>
          </cell>
          <cell r="C2118" t="str">
            <v>QQIUV13</v>
          </cell>
        </row>
        <row r="2119">
          <cell r="B2119">
            <v>2118</v>
          </cell>
          <cell r="C2119" t="str">
            <v>QQIUV15</v>
          </cell>
        </row>
        <row r="2120">
          <cell r="B2120">
            <v>2119</v>
          </cell>
          <cell r="C2120" t="str">
            <v>QQIUV15</v>
          </cell>
        </row>
        <row r="2121">
          <cell r="B2121">
            <v>2120</v>
          </cell>
          <cell r="C2121" t="str">
            <v>AQIUV08</v>
          </cell>
        </row>
        <row r="2122">
          <cell r="B2122">
            <v>2121</v>
          </cell>
          <cell r="C2122" t="str">
            <v>AQIUV08</v>
          </cell>
        </row>
        <row r="2123">
          <cell r="B2123">
            <v>2122</v>
          </cell>
          <cell r="C2123" t="str">
            <v>AQIUV08</v>
          </cell>
        </row>
        <row r="2124">
          <cell r="B2124">
            <v>2123</v>
          </cell>
          <cell r="C2124" t="str">
            <v>QQIUV14</v>
          </cell>
        </row>
        <row r="2125">
          <cell r="B2125">
            <v>2124</v>
          </cell>
          <cell r="C2125" t="str">
            <v>QQIUV14</v>
          </cell>
        </row>
        <row r="2126">
          <cell r="B2126">
            <v>2125</v>
          </cell>
          <cell r="C2126" t="str">
            <v>QRAMB01</v>
          </cell>
        </row>
        <row r="2127">
          <cell r="B2127">
            <v>2126</v>
          </cell>
          <cell r="C2127" t="str">
            <v>QRAMB01</v>
          </cell>
        </row>
        <row r="2128">
          <cell r="B2128">
            <v>2127</v>
          </cell>
          <cell r="C2128" t="str">
            <v>QRAMB01</v>
          </cell>
        </row>
        <row r="2129">
          <cell r="B2129">
            <v>2128</v>
          </cell>
          <cell r="C2129" t="str">
            <v>QRAMB02</v>
          </cell>
        </row>
        <row r="2130">
          <cell r="B2130">
            <v>2129</v>
          </cell>
          <cell r="C2130" t="str">
            <v>QRANG02</v>
          </cell>
        </row>
        <row r="2131">
          <cell r="B2131">
            <v>2130</v>
          </cell>
          <cell r="C2131" t="str">
            <v>ARATC03</v>
          </cell>
        </row>
        <row r="2132">
          <cell r="B2132">
            <v>2131</v>
          </cell>
          <cell r="C2132" t="str">
            <v>ARATG01</v>
          </cell>
        </row>
        <row r="2133">
          <cell r="B2133">
            <v>2132</v>
          </cell>
          <cell r="C2133" t="str">
            <v>ARATG01</v>
          </cell>
        </row>
        <row r="2134">
          <cell r="B2134">
            <v>2133</v>
          </cell>
          <cell r="C2134" t="str">
            <v>ARATG01</v>
          </cell>
        </row>
        <row r="2135">
          <cell r="B2135">
            <v>2134</v>
          </cell>
          <cell r="C2135" t="str">
            <v>ARAYA02</v>
          </cell>
        </row>
        <row r="2136">
          <cell r="B2136">
            <v>2135</v>
          </cell>
          <cell r="C2136" t="str">
            <v>ARAYA01</v>
          </cell>
        </row>
        <row r="2137">
          <cell r="B2137">
            <v>2136</v>
          </cell>
          <cell r="C2137" t="str">
            <v>QREAD01</v>
          </cell>
        </row>
        <row r="2138">
          <cell r="B2138">
            <v>2137</v>
          </cell>
          <cell r="C2138" t="str">
            <v>QREAD01</v>
          </cell>
        </row>
        <row r="2139">
          <cell r="B2139">
            <v>2138</v>
          </cell>
          <cell r="C2139" t="str">
            <v>QREAC01</v>
          </cell>
        </row>
        <row r="2140">
          <cell r="B2140">
            <v>2139</v>
          </cell>
          <cell r="C2140" t="str">
            <v>QREAC01</v>
          </cell>
        </row>
        <row r="2141">
          <cell r="B2141">
            <v>2140</v>
          </cell>
          <cell r="C2141" t="str">
            <v>QREAC02</v>
          </cell>
        </row>
        <row r="2142">
          <cell r="B2142">
            <v>2141</v>
          </cell>
          <cell r="C2142" t="str">
            <v>QREAC02</v>
          </cell>
        </row>
        <row r="2143">
          <cell r="B2143">
            <v>2142</v>
          </cell>
          <cell r="C2143" t="str">
            <v>QREAC02</v>
          </cell>
        </row>
        <row r="2144">
          <cell r="B2144">
            <v>2143</v>
          </cell>
          <cell r="C2144" t="str">
            <v>QREAC06</v>
          </cell>
        </row>
        <row r="2145">
          <cell r="B2145">
            <v>2144</v>
          </cell>
          <cell r="C2145" t="str">
            <v>QREAC06</v>
          </cell>
        </row>
        <row r="2146">
          <cell r="B2146">
            <v>2145</v>
          </cell>
          <cell r="C2146" t="str">
            <v>QREAC06</v>
          </cell>
        </row>
        <row r="2147">
          <cell r="B2147">
            <v>2146</v>
          </cell>
          <cell r="C2147" t="str">
            <v>QREGE09</v>
          </cell>
        </row>
        <row r="2148">
          <cell r="B2148">
            <v>2147</v>
          </cell>
          <cell r="C2148" t="str">
            <v>QREGE09</v>
          </cell>
        </row>
        <row r="2149">
          <cell r="B2149">
            <v>2148</v>
          </cell>
          <cell r="C2149" t="str">
            <v>QREGE09</v>
          </cell>
        </row>
        <row r="2150">
          <cell r="B2150">
            <v>2149</v>
          </cell>
          <cell r="C2150" t="str">
            <v>QREGE09</v>
          </cell>
        </row>
        <row r="2151">
          <cell r="B2151">
            <v>2150</v>
          </cell>
          <cell r="C2151" t="str">
            <v>QREGE09</v>
          </cell>
        </row>
        <row r="2152">
          <cell r="B2152">
            <v>2151</v>
          </cell>
          <cell r="C2152" t="str">
            <v>QREGE09</v>
          </cell>
        </row>
        <row r="2153">
          <cell r="B2153">
            <v>2152</v>
          </cell>
          <cell r="C2153" t="str">
            <v>QREGE09</v>
          </cell>
        </row>
        <row r="2154">
          <cell r="B2154">
            <v>2153</v>
          </cell>
          <cell r="C2154" t="str">
            <v>QREGE02</v>
          </cell>
        </row>
        <row r="2155">
          <cell r="B2155">
            <v>2154</v>
          </cell>
          <cell r="C2155" t="str">
            <v>QREGE02</v>
          </cell>
        </row>
        <row r="2156">
          <cell r="B2156">
            <v>2155</v>
          </cell>
          <cell r="C2156" t="str">
            <v>QREGE02</v>
          </cell>
        </row>
        <row r="2157">
          <cell r="B2157">
            <v>2156</v>
          </cell>
          <cell r="C2157" t="str">
            <v>QREGE02</v>
          </cell>
        </row>
        <row r="2158">
          <cell r="B2158">
            <v>2157</v>
          </cell>
          <cell r="C2158" t="str">
            <v>QREGE02</v>
          </cell>
        </row>
        <row r="2159">
          <cell r="B2159">
            <v>2158</v>
          </cell>
          <cell r="C2159" t="str">
            <v>QREGE03</v>
          </cell>
        </row>
        <row r="2160">
          <cell r="B2160">
            <v>2159</v>
          </cell>
          <cell r="C2160" t="str">
            <v>QREGE03</v>
          </cell>
        </row>
        <row r="2161">
          <cell r="B2161">
            <v>2160</v>
          </cell>
          <cell r="C2161" t="str">
            <v>QREGE03</v>
          </cell>
        </row>
        <row r="2162">
          <cell r="B2162">
            <v>2161</v>
          </cell>
          <cell r="C2162" t="str">
            <v>QREGE03</v>
          </cell>
        </row>
        <row r="2163">
          <cell r="B2163">
            <v>2162</v>
          </cell>
          <cell r="C2163" t="str">
            <v>QREGE03</v>
          </cell>
        </row>
        <row r="2164">
          <cell r="B2164">
            <v>2163</v>
          </cell>
          <cell r="C2164" t="str">
            <v>QREGE03</v>
          </cell>
        </row>
        <row r="2165">
          <cell r="B2165">
            <v>2164</v>
          </cell>
          <cell r="C2165" t="str">
            <v>QREGE03</v>
          </cell>
        </row>
        <row r="2166">
          <cell r="B2166">
            <v>2165</v>
          </cell>
          <cell r="C2166" t="str">
            <v>AREVU02</v>
          </cell>
        </row>
        <row r="2167">
          <cell r="B2167">
            <v>2166</v>
          </cell>
          <cell r="C2167" t="str">
            <v>AREVU02</v>
          </cell>
        </row>
        <row r="2168">
          <cell r="B2168">
            <v>2167</v>
          </cell>
          <cell r="C2168" t="str">
            <v>QRICE02</v>
          </cell>
        </row>
        <row r="2169">
          <cell r="B2169">
            <v>2168</v>
          </cell>
          <cell r="C2169" t="str">
            <v>QRICE03</v>
          </cell>
        </row>
        <row r="2170">
          <cell r="B2170">
            <v>2169</v>
          </cell>
          <cell r="C2170" t="str">
            <v>QRICE03</v>
          </cell>
        </row>
        <row r="2171">
          <cell r="B2171">
            <v>2170</v>
          </cell>
          <cell r="C2171" t="str">
            <v>ARICE03</v>
          </cell>
        </row>
        <row r="2172">
          <cell r="B2172">
            <v>2171</v>
          </cell>
          <cell r="C2172" t="str">
            <v>ARICE03</v>
          </cell>
        </row>
        <row r="2173">
          <cell r="B2173">
            <v>2172</v>
          </cell>
          <cell r="C2173" t="str">
            <v>QRIDO02</v>
          </cell>
        </row>
        <row r="2174">
          <cell r="B2174">
            <v>2173</v>
          </cell>
          <cell r="C2174" t="str">
            <v>QRIDO02</v>
          </cell>
        </row>
        <row r="2175">
          <cell r="B2175">
            <v>2174</v>
          </cell>
          <cell r="C2175" t="str">
            <v>ARIDO03</v>
          </cell>
        </row>
        <row r="2176">
          <cell r="B2176">
            <v>2175</v>
          </cell>
          <cell r="C2176" t="str">
            <v>ARIDO03</v>
          </cell>
        </row>
        <row r="2177">
          <cell r="B2177">
            <v>2176</v>
          </cell>
          <cell r="C2177" t="str">
            <v>QRIDO04</v>
          </cell>
        </row>
        <row r="2178">
          <cell r="B2178">
            <v>2177</v>
          </cell>
          <cell r="C2178" t="str">
            <v>QRIDO04</v>
          </cell>
        </row>
        <row r="2179">
          <cell r="B2179">
            <v>2178</v>
          </cell>
          <cell r="C2179" t="str">
            <v>ARIDO02</v>
          </cell>
        </row>
        <row r="2180">
          <cell r="B2180">
            <v>2179</v>
          </cell>
          <cell r="C2180" t="str">
            <v>ARIDO02</v>
          </cell>
        </row>
        <row r="2181">
          <cell r="B2181">
            <v>2180</v>
          </cell>
          <cell r="C2181" t="str">
            <v>ARIDO02</v>
          </cell>
        </row>
        <row r="2182">
          <cell r="B2182">
            <v>2181</v>
          </cell>
          <cell r="C2182" t="str">
            <v>QRING01</v>
          </cell>
        </row>
        <row r="2183">
          <cell r="B2183">
            <v>2182</v>
          </cell>
          <cell r="C2183" t="str">
            <v>ARING01</v>
          </cell>
        </row>
        <row r="2184">
          <cell r="B2184">
            <v>2183</v>
          </cell>
          <cell r="C2184" t="str">
            <v>ARING02</v>
          </cell>
        </row>
        <row r="2185">
          <cell r="B2185">
            <v>2184</v>
          </cell>
          <cell r="C2185" t="str">
            <v>ARING03</v>
          </cell>
        </row>
        <row r="2186">
          <cell r="B2186">
            <v>2185</v>
          </cell>
          <cell r="C2186" t="str">
            <v>ARIOM01</v>
          </cell>
        </row>
        <row r="2187">
          <cell r="B2187">
            <v>2186</v>
          </cell>
          <cell r="C2187" t="str">
            <v>ARIOM01</v>
          </cell>
        </row>
        <row r="2188">
          <cell r="B2188">
            <v>2187</v>
          </cell>
          <cell r="C2188" t="str">
            <v>ARIOM01</v>
          </cell>
        </row>
        <row r="2189">
          <cell r="B2189">
            <v>2188</v>
          </cell>
          <cell r="C2189" t="str">
            <v>ARIOM02</v>
          </cell>
        </row>
        <row r="2190">
          <cell r="B2190">
            <v>2189</v>
          </cell>
          <cell r="C2190" t="str">
            <v>ARIOM02</v>
          </cell>
        </row>
        <row r="2191">
          <cell r="B2191">
            <v>2190</v>
          </cell>
          <cell r="C2191" t="str">
            <v>ARIOM02</v>
          </cell>
        </row>
        <row r="2192">
          <cell r="B2192">
            <v>2191</v>
          </cell>
          <cell r="C2192" t="str">
            <v>ARIZO03</v>
          </cell>
        </row>
        <row r="2193">
          <cell r="B2193">
            <v>2192</v>
          </cell>
          <cell r="C2193" t="str">
            <v>QRIZO04</v>
          </cell>
        </row>
        <row r="2194">
          <cell r="B2194">
            <v>2193</v>
          </cell>
          <cell r="C2194" t="str">
            <v>ARIZO04</v>
          </cell>
        </row>
        <row r="2195">
          <cell r="B2195">
            <v>2194</v>
          </cell>
          <cell r="C2195" t="str">
            <v>AROBU03</v>
          </cell>
        </row>
        <row r="2196">
          <cell r="B2196">
            <v>2195</v>
          </cell>
          <cell r="C2196" t="str">
            <v>QROBU01</v>
          </cell>
        </row>
        <row r="2197">
          <cell r="B2197">
            <v>2196</v>
          </cell>
          <cell r="C2197" t="str">
            <v>AROTR02</v>
          </cell>
        </row>
        <row r="2198">
          <cell r="B2198">
            <v>2197</v>
          </cell>
          <cell r="C2198" t="str">
            <v>AROTR02</v>
          </cell>
        </row>
        <row r="2199">
          <cell r="B2199">
            <v>2198</v>
          </cell>
          <cell r="C2199" t="str">
            <v>AROTR02</v>
          </cell>
        </row>
        <row r="2200">
          <cell r="B2200">
            <v>2199</v>
          </cell>
          <cell r="C2200" t="str">
            <v>AROTR02</v>
          </cell>
        </row>
        <row r="2201">
          <cell r="B2201">
            <v>2200</v>
          </cell>
          <cell r="C2201" t="str">
            <v>AROTR01</v>
          </cell>
        </row>
        <row r="2202">
          <cell r="B2202">
            <v>2201</v>
          </cell>
          <cell r="C2202" t="str">
            <v>AROUN01</v>
          </cell>
        </row>
        <row r="2203">
          <cell r="B2203">
            <v>2202</v>
          </cell>
          <cell r="C2203" t="str">
            <v>AROUN01</v>
          </cell>
        </row>
        <row r="2204">
          <cell r="B2204">
            <v>2203</v>
          </cell>
          <cell r="C2204" t="str">
            <v>AROUN01</v>
          </cell>
        </row>
        <row r="2205">
          <cell r="B2205">
            <v>2204</v>
          </cell>
          <cell r="C2205" t="str">
            <v>AROUN01</v>
          </cell>
        </row>
        <row r="2206">
          <cell r="B2206">
            <v>2205</v>
          </cell>
          <cell r="C2206" t="str">
            <v>AROUN01</v>
          </cell>
        </row>
        <row r="2207">
          <cell r="B2207">
            <v>2206</v>
          </cell>
          <cell r="C2207" t="str">
            <v>AROUN01</v>
          </cell>
        </row>
        <row r="2208">
          <cell r="B2208">
            <v>2207</v>
          </cell>
          <cell r="C2208" t="str">
            <v>AROUN01</v>
          </cell>
        </row>
        <row r="2209">
          <cell r="B2209">
            <v>2208</v>
          </cell>
          <cell r="C2209" t="str">
            <v>AROUN03</v>
          </cell>
        </row>
        <row r="2210">
          <cell r="B2210">
            <v>2209</v>
          </cell>
          <cell r="C2210" t="str">
            <v>AROUN03</v>
          </cell>
        </row>
        <row r="2211">
          <cell r="B2211">
            <v>2210</v>
          </cell>
          <cell r="C2211" t="str">
            <v>AROUN03</v>
          </cell>
        </row>
        <row r="2212">
          <cell r="B2212">
            <v>2211</v>
          </cell>
          <cell r="C2212" t="str">
            <v>AROUN03</v>
          </cell>
        </row>
        <row r="2213">
          <cell r="B2213">
            <v>2212</v>
          </cell>
          <cell r="C2213" t="str">
            <v>AROUN03</v>
          </cell>
        </row>
        <row r="2214">
          <cell r="B2214">
            <v>2213</v>
          </cell>
          <cell r="C2214" t="str">
            <v>AROUN04</v>
          </cell>
        </row>
        <row r="2215">
          <cell r="B2215">
            <v>2214</v>
          </cell>
          <cell r="C2215" t="str">
            <v>AROUN04</v>
          </cell>
        </row>
        <row r="2216">
          <cell r="B2216">
            <v>2215</v>
          </cell>
          <cell r="C2216" t="str">
            <v>AROUN04</v>
          </cell>
        </row>
        <row r="2217">
          <cell r="B2217">
            <v>2216</v>
          </cell>
          <cell r="C2217" t="str">
            <v>AROUN04</v>
          </cell>
        </row>
        <row r="2218">
          <cell r="B2218">
            <v>2217</v>
          </cell>
          <cell r="C2218" t="str">
            <v>AROUN04</v>
          </cell>
        </row>
        <row r="2219">
          <cell r="B2219">
            <v>2218</v>
          </cell>
          <cell r="C2219" t="str">
            <v>QROUP01</v>
          </cell>
        </row>
        <row r="2220">
          <cell r="B2220">
            <v>2219</v>
          </cell>
          <cell r="C2220" t="str">
            <v>QROZA01</v>
          </cell>
        </row>
        <row r="2221">
          <cell r="B2221">
            <v>2220</v>
          </cell>
          <cell r="C2221" t="str">
            <v>QROZA01</v>
          </cell>
        </row>
        <row r="2222">
          <cell r="B2222">
            <v>2221</v>
          </cell>
          <cell r="C2222" t="str">
            <v>QROZA01</v>
          </cell>
        </row>
        <row r="2223">
          <cell r="B2223">
            <v>2222</v>
          </cell>
          <cell r="C2223" t="str">
            <v>QROZA01</v>
          </cell>
        </row>
        <row r="2224">
          <cell r="B2224">
            <v>2223</v>
          </cell>
          <cell r="C2224" t="str">
            <v>QROZA03</v>
          </cell>
        </row>
        <row r="2225">
          <cell r="B2225">
            <v>2224</v>
          </cell>
          <cell r="C2225" t="str">
            <v>QROZA03</v>
          </cell>
        </row>
        <row r="2226">
          <cell r="B2226">
            <v>2225</v>
          </cell>
          <cell r="C2226" t="str">
            <v>QROZA02</v>
          </cell>
        </row>
        <row r="2227">
          <cell r="B2227">
            <v>2226</v>
          </cell>
          <cell r="C2227" t="str">
            <v>QROZA02</v>
          </cell>
        </row>
        <row r="2228">
          <cell r="B2228">
            <v>2227</v>
          </cell>
          <cell r="C2228" t="str">
            <v>QROZA02</v>
          </cell>
        </row>
        <row r="2229">
          <cell r="B2229">
            <v>2228</v>
          </cell>
          <cell r="C2229" t="str">
            <v>QROZA02</v>
          </cell>
        </row>
        <row r="2230">
          <cell r="B2230">
            <v>2229</v>
          </cell>
          <cell r="C2230" t="str">
            <v>QRUBO02</v>
          </cell>
        </row>
        <row r="2231">
          <cell r="B2231">
            <v>2230</v>
          </cell>
          <cell r="C2231" t="str">
            <v>QRUBO02</v>
          </cell>
        </row>
        <row r="2232">
          <cell r="B2232">
            <v>2231</v>
          </cell>
          <cell r="C2232" t="str">
            <v>QRUBO02</v>
          </cell>
        </row>
        <row r="2233">
          <cell r="B2233">
            <v>2232</v>
          </cell>
          <cell r="C2233" t="str">
            <v>ARUBO01</v>
          </cell>
        </row>
        <row r="2234">
          <cell r="B2234">
            <v>2233</v>
          </cell>
          <cell r="C2234" t="str">
            <v>QRUMP01</v>
          </cell>
        </row>
        <row r="2235">
          <cell r="B2235">
            <v>2234</v>
          </cell>
          <cell r="C2235" t="str">
            <v>QRUMP01</v>
          </cell>
        </row>
        <row r="2236">
          <cell r="B2236">
            <v>2235</v>
          </cell>
          <cell r="C2236" t="str">
            <v>QRUMP01</v>
          </cell>
        </row>
        <row r="2237">
          <cell r="B2237">
            <v>2236</v>
          </cell>
          <cell r="C2237" t="str">
            <v>QRUMP01</v>
          </cell>
        </row>
        <row r="2238">
          <cell r="B2238">
            <v>2237</v>
          </cell>
          <cell r="C2238" t="str">
            <v>QRUMP02</v>
          </cell>
        </row>
        <row r="2239">
          <cell r="B2239">
            <v>2238</v>
          </cell>
          <cell r="C2239" t="str">
            <v>QRUMP02</v>
          </cell>
        </row>
        <row r="2240">
          <cell r="B2240">
            <v>2239</v>
          </cell>
          <cell r="C2240" t="str">
            <v>QRUMP02</v>
          </cell>
        </row>
        <row r="2241">
          <cell r="B2241">
            <v>2240</v>
          </cell>
          <cell r="C2241" t="str">
            <v>QSAGR05</v>
          </cell>
        </row>
        <row r="2242">
          <cell r="B2242">
            <v>2241</v>
          </cell>
          <cell r="C2242" t="str">
            <v>QSAGR05</v>
          </cell>
        </row>
        <row r="2243">
          <cell r="B2243">
            <v>2242</v>
          </cell>
          <cell r="C2243" t="str">
            <v>QSAGR06</v>
          </cell>
        </row>
        <row r="2244">
          <cell r="B2244">
            <v>2243</v>
          </cell>
          <cell r="C2244" t="str">
            <v>QSAGR06</v>
          </cell>
        </row>
        <row r="2245">
          <cell r="B2245">
            <v>2244</v>
          </cell>
          <cell r="C2245" t="str">
            <v>QSAGR07</v>
          </cell>
        </row>
        <row r="2246">
          <cell r="B2246">
            <v>2245</v>
          </cell>
          <cell r="C2246" t="str">
            <v>QSAMI04</v>
          </cell>
        </row>
        <row r="2247">
          <cell r="B2247">
            <v>2246</v>
          </cell>
          <cell r="C2247" t="str">
            <v>QSAMI02</v>
          </cell>
        </row>
        <row r="2248">
          <cell r="B2248">
            <v>2247</v>
          </cell>
          <cell r="C2248" t="str">
            <v>QSAMI02</v>
          </cell>
        </row>
        <row r="2249">
          <cell r="B2249">
            <v>2248</v>
          </cell>
          <cell r="C2249" t="str">
            <v>QSAMI01</v>
          </cell>
        </row>
        <row r="2250">
          <cell r="B2250">
            <v>2249</v>
          </cell>
          <cell r="C2250" t="str">
            <v>QSAMI01</v>
          </cell>
        </row>
        <row r="2251">
          <cell r="B2251">
            <v>2250</v>
          </cell>
          <cell r="C2251" t="str">
            <v>QSAMI01</v>
          </cell>
        </row>
        <row r="2252">
          <cell r="B2252">
            <v>2251</v>
          </cell>
          <cell r="C2252" t="str">
            <v>QSANG04</v>
          </cell>
        </row>
        <row r="2253">
          <cell r="B2253">
            <v>2252</v>
          </cell>
          <cell r="C2253" t="str">
            <v>QSANG04</v>
          </cell>
        </row>
        <row r="2254">
          <cell r="B2254">
            <v>2253</v>
          </cell>
          <cell r="C2254" t="str">
            <v>QSANG04</v>
          </cell>
        </row>
        <row r="2255">
          <cell r="B2255">
            <v>2254</v>
          </cell>
          <cell r="C2255" t="str">
            <v>ASARI01</v>
          </cell>
        </row>
        <row r="2256">
          <cell r="B2256">
            <v>2255</v>
          </cell>
          <cell r="C2256" t="str">
            <v>ASARI02</v>
          </cell>
        </row>
        <row r="2257">
          <cell r="B2257">
            <v>2256</v>
          </cell>
          <cell r="C2257" t="str">
            <v>QSARO02</v>
          </cell>
        </row>
        <row r="2258">
          <cell r="B2258">
            <v>2257</v>
          </cell>
          <cell r="C2258" t="str">
            <v>QSARO02</v>
          </cell>
        </row>
        <row r="2259">
          <cell r="B2259">
            <v>2258</v>
          </cell>
          <cell r="C2259" t="str">
            <v>QSARO02</v>
          </cell>
        </row>
        <row r="2260">
          <cell r="B2260">
            <v>2259</v>
          </cell>
          <cell r="C2260" t="str">
            <v>QSATG01</v>
          </cell>
        </row>
        <row r="2261">
          <cell r="B2261">
            <v>2260</v>
          </cell>
          <cell r="C2261" t="str">
            <v>QSATG01</v>
          </cell>
        </row>
        <row r="2262">
          <cell r="B2262">
            <v>2261</v>
          </cell>
          <cell r="C2262" t="str">
            <v>QSATG02</v>
          </cell>
        </row>
        <row r="2263">
          <cell r="B2263">
            <v>2262</v>
          </cell>
          <cell r="C2263" t="str">
            <v>QSATG02</v>
          </cell>
        </row>
        <row r="2264">
          <cell r="B2264">
            <v>2263</v>
          </cell>
          <cell r="C2264" t="str">
            <v>QSATU05</v>
          </cell>
        </row>
        <row r="2265">
          <cell r="B2265">
            <v>2264</v>
          </cell>
          <cell r="C2265" t="str">
            <v>QSATU03</v>
          </cell>
        </row>
        <row r="2266">
          <cell r="B2266">
            <v>2265</v>
          </cell>
          <cell r="C2266" t="str">
            <v>QSATU03</v>
          </cell>
        </row>
        <row r="2267">
          <cell r="B2267">
            <v>2266</v>
          </cell>
          <cell r="C2267" t="str">
            <v>QSATU02</v>
          </cell>
        </row>
        <row r="2268">
          <cell r="B2268">
            <v>2267</v>
          </cell>
          <cell r="C2268" t="str">
            <v>QSATU02</v>
          </cell>
        </row>
        <row r="2269">
          <cell r="B2269">
            <v>2268</v>
          </cell>
          <cell r="C2269" t="str">
            <v>QSATU02</v>
          </cell>
        </row>
        <row r="2270">
          <cell r="B2270">
            <v>2269</v>
          </cell>
          <cell r="C2270" t="str">
            <v>ASATY01</v>
          </cell>
        </row>
        <row r="2271">
          <cell r="B2271">
            <v>2270</v>
          </cell>
          <cell r="C2271" t="str">
            <v>ASCOR01</v>
          </cell>
        </row>
        <row r="2272">
          <cell r="B2272">
            <v>2271</v>
          </cell>
          <cell r="C2272" t="str">
            <v>ASCOR01</v>
          </cell>
        </row>
        <row r="2273">
          <cell r="B2273">
            <v>2272</v>
          </cell>
          <cell r="C2273" t="str">
            <v>ASCOR01</v>
          </cell>
        </row>
        <row r="2274">
          <cell r="B2274">
            <v>2273</v>
          </cell>
          <cell r="C2274" t="str">
            <v>ASCOR01</v>
          </cell>
        </row>
        <row r="2275">
          <cell r="B2275">
            <v>2274</v>
          </cell>
          <cell r="C2275" t="str">
            <v>ASCOR01</v>
          </cell>
        </row>
        <row r="2276">
          <cell r="B2276">
            <v>2275</v>
          </cell>
          <cell r="C2276" t="str">
            <v>ASCOR01</v>
          </cell>
        </row>
        <row r="2277">
          <cell r="B2277">
            <v>2276</v>
          </cell>
          <cell r="C2277" t="str">
            <v>ASCOR01</v>
          </cell>
        </row>
        <row r="2278">
          <cell r="B2278">
            <v>2277</v>
          </cell>
          <cell r="C2278" t="str">
            <v>ASCOR02</v>
          </cell>
        </row>
        <row r="2279">
          <cell r="B2279">
            <v>2278</v>
          </cell>
          <cell r="C2279" t="str">
            <v>ASCOR02</v>
          </cell>
        </row>
        <row r="2280">
          <cell r="B2280">
            <v>2279</v>
          </cell>
          <cell r="C2280" t="str">
            <v>ASCOR02</v>
          </cell>
        </row>
        <row r="2281">
          <cell r="B2281">
            <v>2280</v>
          </cell>
          <cell r="C2281" t="str">
            <v>ASCOR02</v>
          </cell>
        </row>
        <row r="2282">
          <cell r="B2282">
            <v>2281</v>
          </cell>
          <cell r="C2282" t="str">
            <v>ASCOR02</v>
          </cell>
        </row>
        <row r="2283">
          <cell r="B2283">
            <v>2282</v>
          </cell>
          <cell r="C2283" t="str">
            <v>ASCOR02</v>
          </cell>
        </row>
        <row r="2284">
          <cell r="B2284">
            <v>2283</v>
          </cell>
          <cell r="C2284" t="str">
            <v>ASCOR02</v>
          </cell>
        </row>
        <row r="2285">
          <cell r="B2285">
            <v>2284</v>
          </cell>
          <cell r="C2285" t="str">
            <v>ASCOR02</v>
          </cell>
        </row>
        <row r="2286">
          <cell r="B2286">
            <v>2285</v>
          </cell>
          <cell r="C2286" t="str">
            <v>ASEAL01</v>
          </cell>
        </row>
        <row r="2287">
          <cell r="B2287">
            <v>2286</v>
          </cell>
          <cell r="C2287" t="str">
            <v>QSEKO02</v>
          </cell>
        </row>
        <row r="2288">
          <cell r="B2288">
            <v>2287</v>
          </cell>
          <cell r="C2288" t="str">
            <v>ASELA02</v>
          </cell>
        </row>
        <row r="2289">
          <cell r="B2289">
            <v>2288</v>
          </cell>
          <cell r="C2289" t="str">
            <v>ASELA10</v>
          </cell>
        </row>
        <row r="2290">
          <cell r="B2290">
            <v>2289</v>
          </cell>
          <cell r="C2290" t="str">
            <v>ASELA11</v>
          </cell>
        </row>
        <row r="2291">
          <cell r="B2291">
            <v>2290</v>
          </cell>
          <cell r="C2291" t="str">
            <v>ASELA12</v>
          </cell>
        </row>
        <row r="2292">
          <cell r="B2292">
            <v>2291</v>
          </cell>
          <cell r="C2292" t="str">
            <v>ASELA13</v>
          </cell>
        </row>
        <row r="2293">
          <cell r="B2293">
            <v>2292</v>
          </cell>
          <cell r="C2293" t="str">
            <v>ASELA09</v>
          </cell>
        </row>
        <row r="2294">
          <cell r="B2294">
            <v>2293</v>
          </cell>
          <cell r="C2294" t="str">
            <v>ASELA08</v>
          </cell>
        </row>
        <row r="2295">
          <cell r="B2295">
            <v>2294</v>
          </cell>
          <cell r="C2295" t="str">
            <v>QSELA01</v>
          </cell>
        </row>
        <row r="2296">
          <cell r="B2296">
            <v>2295</v>
          </cell>
          <cell r="C2296" t="str">
            <v>QSELA10</v>
          </cell>
        </row>
        <row r="2297">
          <cell r="B2297">
            <v>2296</v>
          </cell>
          <cell r="C2297" t="str">
            <v>QSELA02</v>
          </cell>
        </row>
        <row r="2298">
          <cell r="B2298">
            <v>2297</v>
          </cell>
          <cell r="C2298" t="str">
            <v>ASELT01</v>
          </cell>
        </row>
        <row r="2299">
          <cell r="B2299">
            <v>2298</v>
          </cell>
          <cell r="C2299" t="str">
            <v>ASELT01</v>
          </cell>
        </row>
        <row r="2300">
          <cell r="B2300">
            <v>2299</v>
          </cell>
          <cell r="C2300" t="str">
            <v>ASELT01</v>
          </cell>
        </row>
        <row r="2301">
          <cell r="B2301">
            <v>2300</v>
          </cell>
          <cell r="C2301" t="str">
            <v>ASELT01</v>
          </cell>
        </row>
        <row r="2302">
          <cell r="B2302">
            <v>2301</v>
          </cell>
          <cell r="C2302" t="str">
            <v>ASELT01</v>
          </cell>
        </row>
        <row r="2303">
          <cell r="B2303">
            <v>2302</v>
          </cell>
          <cell r="C2303" t="str">
            <v>QSELT02</v>
          </cell>
        </row>
        <row r="2304">
          <cell r="B2304">
            <v>2303</v>
          </cell>
          <cell r="C2304" t="str">
            <v>QSELT02</v>
          </cell>
        </row>
        <row r="2305">
          <cell r="B2305">
            <v>2304</v>
          </cell>
          <cell r="C2305" t="str">
            <v>QSELT02</v>
          </cell>
        </row>
        <row r="2306">
          <cell r="B2306">
            <v>2305</v>
          </cell>
          <cell r="C2306" t="str">
            <v>QSELT02</v>
          </cell>
        </row>
        <row r="2307">
          <cell r="B2307">
            <v>2306</v>
          </cell>
          <cell r="C2307" t="str">
            <v>QSELT02</v>
          </cell>
        </row>
        <row r="2308">
          <cell r="B2308">
            <v>2307</v>
          </cell>
          <cell r="C2308" t="str">
            <v>QSELT02</v>
          </cell>
        </row>
        <row r="2309">
          <cell r="B2309">
            <v>2308</v>
          </cell>
          <cell r="C2309" t="str">
            <v>QSEVI02</v>
          </cell>
        </row>
        <row r="2310">
          <cell r="B2310">
            <v>2309</v>
          </cell>
          <cell r="C2310" t="str">
            <v>QSEVI02</v>
          </cell>
        </row>
        <row r="2311">
          <cell r="B2311">
            <v>2310</v>
          </cell>
          <cell r="C2311" t="str">
            <v>QSEVI02</v>
          </cell>
        </row>
        <row r="2312">
          <cell r="B2312">
            <v>2311</v>
          </cell>
          <cell r="C2312" t="str">
            <v>QSEVI02</v>
          </cell>
        </row>
        <row r="2313">
          <cell r="B2313">
            <v>2312</v>
          </cell>
          <cell r="C2313" t="str">
            <v>QSEVI03</v>
          </cell>
        </row>
        <row r="2314">
          <cell r="B2314">
            <v>2313</v>
          </cell>
          <cell r="C2314" t="str">
            <v>QSEVI03</v>
          </cell>
        </row>
        <row r="2315">
          <cell r="B2315">
            <v>2314</v>
          </cell>
          <cell r="C2315" t="str">
            <v>QSEVI03</v>
          </cell>
        </row>
        <row r="2316">
          <cell r="B2316">
            <v>2315</v>
          </cell>
          <cell r="C2316" t="str">
            <v>QSEVI03</v>
          </cell>
        </row>
        <row r="2317">
          <cell r="B2317">
            <v>2316</v>
          </cell>
          <cell r="C2317" t="str">
            <v>QSEVI03</v>
          </cell>
        </row>
        <row r="2318">
          <cell r="B2318">
            <v>2317</v>
          </cell>
          <cell r="C2318" t="str">
            <v>QSG0101</v>
          </cell>
        </row>
        <row r="2319">
          <cell r="B2319">
            <v>2318</v>
          </cell>
          <cell r="C2319" t="str">
            <v>ASHAL01</v>
          </cell>
        </row>
        <row r="2320">
          <cell r="B2320">
            <v>2319</v>
          </cell>
          <cell r="C2320" t="str">
            <v>QSIDA08</v>
          </cell>
        </row>
        <row r="2321">
          <cell r="B2321">
            <v>2320</v>
          </cell>
          <cell r="C2321" t="str">
            <v>QSIDA11</v>
          </cell>
        </row>
        <row r="2322">
          <cell r="B2322">
            <v>2321</v>
          </cell>
          <cell r="C2322" t="str">
            <v>QSIDA11</v>
          </cell>
        </row>
        <row r="2323">
          <cell r="B2323">
            <v>2322</v>
          </cell>
          <cell r="C2323" t="str">
            <v>QSIDA11</v>
          </cell>
        </row>
        <row r="2324">
          <cell r="B2324">
            <v>2323</v>
          </cell>
          <cell r="C2324" t="str">
            <v>QSIDA10</v>
          </cell>
        </row>
        <row r="2325">
          <cell r="B2325">
            <v>2324</v>
          </cell>
          <cell r="C2325" t="str">
            <v>QSIDA09</v>
          </cell>
        </row>
        <row r="2326">
          <cell r="B2326">
            <v>2325</v>
          </cell>
          <cell r="C2326" t="str">
            <v>ASIKL01</v>
          </cell>
        </row>
        <row r="2327">
          <cell r="B2327">
            <v>2326</v>
          </cell>
          <cell r="C2327" t="str">
            <v>ASIKL01</v>
          </cell>
        </row>
        <row r="2328">
          <cell r="B2328">
            <v>2327</v>
          </cell>
          <cell r="C2328" t="str">
            <v>ASIKL01</v>
          </cell>
        </row>
        <row r="2329">
          <cell r="B2329">
            <v>2328</v>
          </cell>
          <cell r="C2329" t="str">
            <v>ASIKL01</v>
          </cell>
        </row>
        <row r="2330">
          <cell r="B2330">
            <v>2329</v>
          </cell>
          <cell r="C2330" t="str">
            <v>ASIKL01</v>
          </cell>
        </row>
        <row r="2331">
          <cell r="B2331">
            <v>2330</v>
          </cell>
          <cell r="C2331" t="str">
            <v>ASILI01</v>
          </cell>
        </row>
        <row r="2332">
          <cell r="B2332">
            <v>2331</v>
          </cell>
          <cell r="C2332" t="str">
            <v>QSILK01</v>
          </cell>
        </row>
        <row r="2333">
          <cell r="B2333">
            <v>2332</v>
          </cell>
          <cell r="C2333" t="str">
            <v>QSIMO01</v>
          </cell>
        </row>
        <row r="2334">
          <cell r="B2334">
            <v>2333</v>
          </cell>
          <cell r="C2334" t="str">
            <v>QSIMO01</v>
          </cell>
        </row>
        <row r="2335">
          <cell r="B2335">
            <v>2334</v>
          </cell>
          <cell r="C2335" t="str">
            <v>QSIMO01</v>
          </cell>
        </row>
        <row r="2336">
          <cell r="B2336">
            <v>2335</v>
          </cell>
          <cell r="C2336" t="str">
            <v>QSIMO01</v>
          </cell>
        </row>
        <row r="2337">
          <cell r="B2337">
            <v>2336</v>
          </cell>
          <cell r="C2337" t="str">
            <v>QSIMO01</v>
          </cell>
        </row>
        <row r="2338">
          <cell r="B2338">
            <v>2337</v>
          </cell>
          <cell r="C2338" t="str">
            <v>QSIMO01</v>
          </cell>
        </row>
        <row r="2339">
          <cell r="B2339">
            <v>2338</v>
          </cell>
          <cell r="C2339" t="str">
            <v>QSINA07</v>
          </cell>
        </row>
        <row r="2340">
          <cell r="B2340">
            <v>2339</v>
          </cell>
          <cell r="C2340" t="str">
            <v>ASINA03</v>
          </cell>
        </row>
        <row r="2341">
          <cell r="B2341">
            <v>2340</v>
          </cell>
          <cell r="C2341" t="str">
            <v>ASINA02</v>
          </cell>
        </row>
        <row r="2342">
          <cell r="B2342">
            <v>2341</v>
          </cell>
          <cell r="C2342" t="str">
            <v>QSINE02</v>
          </cell>
        </row>
        <row r="2343">
          <cell r="B2343">
            <v>2342</v>
          </cell>
          <cell r="C2343" t="str">
            <v>QSINE02</v>
          </cell>
        </row>
        <row r="2344">
          <cell r="B2344">
            <v>2343</v>
          </cell>
          <cell r="C2344" t="str">
            <v>QSINE02</v>
          </cell>
        </row>
        <row r="2345">
          <cell r="B2345">
            <v>2344</v>
          </cell>
          <cell r="C2345" t="str">
            <v>QSINE02</v>
          </cell>
        </row>
        <row r="2346">
          <cell r="B2346">
            <v>2345</v>
          </cell>
          <cell r="C2346" t="str">
            <v>QSINE02</v>
          </cell>
        </row>
        <row r="2347">
          <cell r="B2347">
            <v>2346</v>
          </cell>
          <cell r="C2347" t="str">
            <v>QSINE01</v>
          </cell>
        </row>
        <row r="2348">
          <cell r="B2348">
            <v>2347</v>
          </cell>
          <cell r="C2348" t="str">
            <v>QSINE01</v>
          </cell>
        </row>
        <row r="2349">
          <cell r="B2349">
            <v>2348</v>
          </cell>
          <cell r="C2349" t="str">
            <v>QSINE01</v>
          </cell>
        </row>
        <row r="2350">
          <cell r="B2350">
            <v>2349</v>
          </cell>
          <cell r="C2350" t="str">
            <v>QSINE01</v>
          </cell>
        </row>
        <row r="2351">
          <cell r="B2351">
            <v>2350</v>
          </cell>
          <cell r="C2351" t="str">
            <v>QSINE01</v>
          </cell>
        </row>
        <row r="2352">
          <cell r="B2352">
            <v>2351</v>
          </cell>
          <cell r="C2352" t="str">
            <v>QSINT01</v>
          </cell>
        </row>
        <row r="2353">
          <cell r="B2353">
            <v>2352</v>
          </cell>
          <cell r="C2353" t="str">
            <v>QSINW02</v>
          </cell>
        </row>
        <row r="2354">
          <cell r="B2354">
            <v>2353</v>
          </cell>
          <cell r="C2354" t="str">
            <v>QSINW02</v>
          </cell>
        </row>
        <row r="2355">
          <cell r="B2355">
            <v>2354</v>
          </cell>
          <cell r="C2355" t="str">
            <v>ASINW02</v>
          </cell>
        </row>
        <row r="2356">
          <cell r="B2356">
            <v>2355</v>
          </cell>
          <cell r="C2356" t="str">
            <v>ASINW02</v>
          </cell>
        </row>
        <row r="2357">
          <cell r="B2357">
            <v>2356</v>
          </cell>
          <cell r="C2357" t="str">
            <v>ASINW03</v>
          </cell>
        </row>
        <row r="2358">
          <cell r="B2358">
            <v>2357</v>
          </cell>
          <cell r="C2358" t="str">
            <v>ASINW03</v>
          </cell>
        </row>
        <row r="2359">
          <cell r="B2359">
            <v>2358</v>
          </cell>
          <cell r="C2359" t="str">
            <v>QSIVA01</v>
          </cell>
        </row>
        <row r="2360">
          <cell r="B2360">
            <v>2359</v>
          </cell>
          <cell r="C2360" t="str">
            <v>QSIVA03</v>
          </cell>
        </row>
        <row r="2361">
          <cell r="B2361">
            <v>2360</v>
          </cell>
          <cell r="C2361" t="str">
            <v>QSKIE02</v>
          </cell>
        </row>
        <row r="2362">
          <cell r="B2362">
            <v>2361</v>
          </cell>
          <cell r="C2362" t="str">
            <v>QSKIE01</v>
          </cell>
        </row>
        <row r="2363">
          <cell r="B2363">
            <v>2362</v>
          </cell>
          <cell r="C2363" t="str">
            <v>ASNOW01</v>
          </cell>
        </row>
        <row r="2364">
          <cell r="B2364">
            <v>2363</v>
          </cell>
          <cell r="C2364" t="str">
            <v>QSOFI03</v>
          </cell>
        </row>
        <row r="2365">
          <cell r="B2365">
            <v>2364</v>
          </cell>
          <cell r="C2365" t="str">
            <v>QSOFI03</v>
          </cell>
        </row>
        <row r="2366">
          <cell r="B2366">
            <v>2365</v>
          </cell>
          <cell r="C2366" t="str">
            <v>QSOFI03</v>
          </cell>
        </row>
        <row r="2367">
          <cell r="B2367">
            <v>2366</v>
          </cell>
          <cell r="C2367" t="str">
            <v>QSOFI02</v>
          </cell>
        </row>
        <row r="2368">
          <cell r="B2368">
            <v>2367</v>
          </cell>
          <cell r="C2368" t="str">
            <v>QSOFI02</v>
          </cell>
        </row>
        <row r="2369">
          <cell r="B2369">
            <v>2368</v>
          </cell>
          <cell r="C2369" t="str">
            <v>QSOFI02</v>
          </cell>
        </row>
        <row r="2370">
          <cell r="B2370">
            <v>2369</v>
          </cell>
          <cell r="C2370" t="str">
            <v>ASOFI04</v>
          </cell>
        </row>
        <row r="2371">
          <cell r="B2371">
            <v>2370</v>
          </cell>
          <cell r="C2371" t="str">
            <v>ASOFI04</v>
          </cell>
        </row>
        <row r="2372">
          <cell r="B2372">
            <v>2371</v>
          </cell>
          <cell r="C2372" t="str">
            <v>QSOLU01</v>
          </cell>
        </row>
        <row r="2373">
          <cell r="B2373">
            <v>2372</v>
          </cell>
          <cell r="C2373" t="str">
            <v>ASORE01</v>
          </cell>
        </row>
        <row r="2374">
          <cell r="B2374">
            <v>2373</v>
          </cell>
          <cell r="C2374" t="str">
            <v>QSORT06</v>
          </cell>
        </row>
        <row r="2375">
          <cell r="B2375">
            <v>2374</v>
          </cell>
          <cell r="C2375" t="str">
            <v>ASPIE01</v>
          </cell>
        </row>
        <row r="2376">
          <cell r="B2376">
            <v>2375</v>
          </cell>
          <cell r="C2376" t="str">
            <v>ASPIN01</v>
          </cell>
        </row>
        <row r="2377">
          <cell r="B2377">
            <v>2376</v>
          </cell>
          <cell r="C2377" t="str">
            <v>ASPON03</v>
          </cell>
        </row>
        <row r="2378">
          <cell r="B2378">
            <v>2377</v>
          </cell>
          <cell r="C2378" t="str">
            <v>ASPON03</v>
          </cell>
        </row>
        <row r="2379">
          <cell r="B2379">
            <v>2378</v>
          </cell>
          <cell r="C2379" t="str">
            <v>ASPON03</v>
          </cell>
        </row>
        <row r="2380">
          <cell r="B2380">
            <v>2379</v>
          </cell>
          <cell r="C2380" t="str">
            <v>ASPON03</v>
          </cell>
        </row>
        <row r="2381">
          <cell r="B2381">
            <v>2380</v>
          </cell>
          <cell r="C2381" t="str">
            <v>ASPON03</v>
          </cell>
        </row>
        <row r="2382">
          <cell r="B2382">
            <v>2381</v>
          </cell>
          <cell r="C2382" t="str">
            <v>QSPON01</v>
          </cell>
        </row>
        <row r="2383">
          <cell r="B2383">
            <v>2382</v>
          </cell>
          <cell r="C2383" t="str">
            <v>QSPON01</v>
          </cell>
        </row>
        <row r="2384">
          <cell r="B2384">
            <v>2383</v>
          </cell>
          <cell r="C2384" t="str">
            <v>QSPON02</v>
          </cell>
        </row>
        <row r="2385">
          <cell r="B2385">
            <v>2384</v>
          </cell>
          <cell r="C2385" t="str">
            <v>QSPON02</v>
          </cell>
        </row>
        <row r="2386">
          <cell r="B2386">
            <v>2385</v>
          </cell>
          <cell r="C2386" t="str">
            <v>QSPON02</v>
          </cell>
        </row>
        <row r="2387">
          <cell r="B2387">
            <v>2386</v>
          </cell>
          <cell r="C2387" t="str">
            <v>QSPON02</v>
          </cell>
        </row>
        <row r="2388">
          <cell r="B2388">
            <v>2387</v>
          </cell>
          <cell r="C2388" t="str">
            <v>QSPON02</v>
          </cell>
        </row>
        <row r="2389">
          <cell r="B2389">
            <v>2388</v>
          </cell>
          <cell r="C2389" t="str">
            <v>CSPON01</v>
          </cell>
        </row>
        <row r="2390">
          <cell r="B2390">
            <v>2389</v>
          </cell>
          <cell r="C2390" t="str">
            <v>CSPON01</v>
          </cell>
        </row>
        <row r="2391">
          <cell r="B2391">
            <v>2390</v>
          </cell>
          <cell r="C2391" t="str">
            <v>CSPON01</v>
          </cell>
        </row>
        <row r="2392">
          <cell r="B2392">
            <v>2391</v>
          </cell>
          <cell r="C2392" t="str">
            <v>QSPON07</v>
          </cell>
        </row>
        <row r="2393">
          <cell r="B2393">
            <v>2392</v>
          </cell>
          <cell r="C2393" t="str">
            <v>QSPON06</v>
          </cell>
        </row>
        <row r="2394">
          <cell r="B2394">
            <v>2393</v>
          </cell>
          <cell r="C2394" t="str">
            <v>QSPON06</v>
          </cell>
        </row>
        <row r="2395">
          <cell r="B2395">
            <v>2394</v>
          </cell>
          <cell r="C2395" t="str">
            <v>QSPRA50</v>
          </cell>
        </row>
        <row r="2396">
          <cell r="B2396">
            <v>2395</v>
          </cell>
          <cell r="C2396" t="str">
            <v>QSPRA21</v>
          </cell>
        </row>
        <row r="2397">
          <cell r="B2397">
            <v>2396</v>
          </cell>
          <cell r="C2397" t="str">
            <v>QSPRA23</v>
          </cell>
        </row>
        <row r="2398">
          <cell r="B2398">
            <v>2397</v>
          </cell>
          <cell r="C2398" t="str">
            <v>QSPRA22</v>
          </cell>
        </row>
        <row r="2399">
          <cell r="B2399">
            <v>2398</v>
          </cell>
          <cell r="C2399" t="str">
            <v>ASPRA44</v>
          </cell>
        </row>
        <row r="2400">
          <cell r="B2400">
            <v>2399</v>
          </cell>
          <cell r="C2400" t="str">
            <v>QSPRA41</v>
          </cell>
        </row>
        <row r="2401">
          <cell r="B2401">
            <v>2400</v>
          </cell>
          <cell r="C2401" t="str">
            <v>ASPRA13</v>
          </cell>
        </row>
        <row r="2402">
          <cell r="B2402">
            <v>2401</v>
          </cell>
          <cell r="C2402" t="str">
            <v>QSPRA40</v>
          </cell>
        </row>
        <row r="2403">
          <cell r="B2403">
            <v>2402</v>
          </cell>
          <cell r="C2403" t="str">
            <v>QSPRA49</v>
          </cell>
        </row>
        <row r="2404">
          <cell r="B2404">
            <v>2403</v>
          </cell>
          <cell r="C2404" t="str">
            <v>QSPRA14</v>
          </cell>
        </row>
        <row r="2405">
          <cell r="B2405">
            <v>2404</v>
          </cell>
          <cell r="C2405" t="str">
            <v>QSPRA32</v>
          </cell>
        </row>
        <row r="2406">
          <cell r="B2406">
            <v>2405</v>
          </cell>
          <cell r="C2406" t="str">
            <v>QSPRA48</v>
          </cell>
        </row>
        <row r="2407">
          <cell r="B2407">
            <v>2406</v>
          </cell>
          <cell r="C2407" t="str">
            <v>QSPRA46</v>
          </cell>
        </row>
        <row r="2408">
          <cell r="B2408">
            <v>2407</v>
          </cell>
          <cell r="C2408" t="str">
            <v>QSPRA12</v>
          </cell>
        </row>
        <row r="2409">
          <cell r="B2409">
            <v>2408</v>
          </cell>
          <cell r="C2409" t="str">
            <v>ASPRA41</v>
          </cell>
        </row>
        <row r="2410">
          <cell r="B2410">
            <v>2409</v>
          </cell>
          <cell r="C2410" t="str">
            <v>QSPRA47</v>
          </cell>
        </row>
        <row r="2411">
          <cell r="B2411">
            <v>2410</v>
          </cell>
          <cell r="C2411" t="str">
            <v>ASPUY01</v>
          </cell>
        </row>
        <row r="2412">
          <cell r="B2412">
            <v>2411</v>
          </cell>
          <cell r="C2412" t="str">
            <v>ASPUY03</v>
          </cell>
        </row>
        <row r="2413">
          <cell r="B2413">
            <v>2412</v>
          </cell>
          <cell r="C2413" t="str">
            <v>ASPUY04</v>
          </cell>
        </row>
        <row r="2414">
          <cell r="B2414">
            <v>2413</v>
          </cell>
          <cell r="C2414" t="str">
            <v>ASPUY05</v>
          </cell>
        </row>
        <row r="2415">
          <cell r="B2415">
            <v>2414</v>
          </cell>
          <cell r="C2415" t="str">
            <v>QSPYK03</v>
          </cell>
        </row>
        <row r="2416">
          <cell r="B2416">
            <v>2415</v>
          </cell>
          <cell r="C2416" t="str">
            <v>QSPYK03</v>
          </cell>
        </row>
        <row r="2417">
          <cell r="B2417">
            <v>2416</v>
          </cell>
          <cell r="C2417" t="str">
            <v>ASPYK01</v>
          </cell>
        </row>
        <row r="2418">
          <cell r="B2418">
            <v>2417</v>
          </cell>
          <cell r="C2418" t="str">
            <v>ASPYK01</v>
          </cell>
        </row>
        <row r="2419">
          <cell r="B2419">
            <v>2418</v>
          </cell>
          <cell r="C2419" t="str">
            <v>ASPYK01</v>
          </cell>
        </row>
        <row r="2420">
          <cell r="B2420">
            <v>2419</v>
          </cell>
          <cell r="C2420" t="str">
            <v>QSPYK02</v>
          </cell>
        </row>
        <row r="2421">
          <cell r="B2421">
            <v>2420</v>
          </cell>
          <cell r="C2421" t="str">
            <v>ASTAI01</v>
          </cell>
        </row>
        <row r="2422">
          <cell r="B2422">
            <v>2421</v>
          </cell>
          <cell r="C2422" t="str">
            <v>ASTAR07</v>
          </cell>
        </row>
        <row r="2423">
          <cell r="B2423">
            <v>2422</v>
          </cell>
          <cell r="C2423" t="str">
            <v>QSTAR13</v>
          </cell>
        </row>
        <row r="2424">
          <cell r="B2424">
            <v>2423</v>
          </cell>
          <cell r="C2424" t="str">
            <v>QSTAR13</v>
          </cell>
        </row>
        <row r="2425">
          <cell r="B2425">
            <v>2424</v>
          </cell>
          <cell r="C2425" t="str">
            <v>QSTAR13</v>
          </cell>
        </row>
        <row r="2426">
          <cell r="B2426">
            <v>2425</v>
          </cell>
          <cell r="C2426" t="str">
            <v>QSTAR13</v>
          </cell>
        </row>
        <row r="2427">
          <cell r="B2427">
            <v>2426</v>
          </cell>
          <cell r="C2427" t="str">
            <v>QSTAR13</v>
          </cell>
        </row>
        <row r="2428">
          <cell r="B2428">
            <v>2427</v>
          </cell>
          <cell r="C2428" t="str">
            <v>QSTAR01</v>
          </cell>
        </row>
        <row r="2429">
          <cell r="B2429">
            <v>2428</v>
          </cell>
          <cell r="C2429" t="str">
            <v>QSTAR02</v>
          </cell>
        </row>
        <row r="2430">
          <cell r="B2430">
            <v>2429</v>
          </cell>
          <cell r="C2430" t="str">
            <v>QSTAR02</v>
          </cell>
        </row>
        <row r="2431">
          <cell r="B2431">
            <v>2430</v>
          </cell>
          <cell r="C2431" t="str">
            <v>QSTAR05</v>
          </cell>
        </row>
        <row r="2432">
          <cell r="B2432">
            <v>2431</v>
          </cell>
          <cell r="C2432" t="str">
            <v>ASTIC01</v>
          </cell>
        </row>
        <row r="2433">
          <cell r="B2433">
            <v>2432</v>
          </cell>
          <cell r="C2433" t="str">
            <v>QSUIC03</v>
          </cell>
        </row>
        <row r="2434">
          <cell r="B2434">
            <v>2433</v>
          </cell>
          <cell r="C2434" t="str">
            <v>QSUIC03</v>
          </cell>
        </row>
        <row r="2435">
          <cell r="B2435">
            <v>2434</v>
          </cell>
          <cell r="C2435" t="str">
            <v>QSUIC03</v>
          </cell>
        </row>
        <row r="2436">
          <cell r="B2436">
            <v>2435</v>
          </cell>
          <cell r="C2436" t="str">
            <v>QSUIC02</v>
          </cell>
        </row>
        <row r="2437">
          <cell r="B2437">
            <v>2436</v>
          </cell>
          <cell r="C2437" t="str">
            <v>QSUIC02</v>
          </cell>
        </row>
        <row r="2438">
          <cell r="B2438">
            <v>2437</v>
          </cell>
          <cell r="C2438" t="str">
            <v>QSUIC02</v>
          </cell>
        </row>
        <row r="2439">
          <cell r="B2439">
            <v>2438</v>
          </cell>
          <cell r="C2439" t="str">
            <v>QSUIC02</v>
          </cell>
        </row>
        <row r="2440">
          <cell r="B2440">
            <v>2439</v>
          </cell>
          <cell r="C2440" t="str">
            <v>QSUIC02</v>
          </cell>
        </row>
        <row r="2441">
          <cell r="B2441">
            <v>2440</v>
          </cell>
          <cell r="C2441" t="str">
            <v>ASULF01</v>
          </cell>
        </row>
        <row r="2442">
          <cell r="B2442">
            <v>2441</v>
          </cell>
          <cell r="C2442" t="str">
            <v>QSUNB01</v>
          </cell>
        </row>
        <row r="2443">
          <cell r="B2443">
            <v>2442</v>
          </cell>
          <cell r="C2443" t="str">
            <v>QSUNB01</v>
          </cell>
        </row>
        <row r="2444">
          <cell r="B2444">
            <v>2443</v>
          </cell>
          <cell r="C2444" t="str">
            <v>QSUPE10</v>
          </cell>
        </row>
        <row r="2445">
          <cell r="B2445">
            <v>2444</v>
          </cell>
          <cell r="C2445" t="str">
            <v>QSUPE10</v>
          </cell>
        </row>
        <row r="2446">
          <cell r="B2446">
            <v>2445</v>
          </cell>
          <cell r="C2446" t="str">
            <v>QSUPE10</v>
          </cell>
        </row>
        <row r="2447">
          <cell r="B2447">
            <v>2446</v>
          </cell>
          <cell r="C2447" t="str">
            <v>ASWAL03</v>
          </cell>
        </row>
        <row r="2448">
          <cell r="B2448">
            <v>2447</v>
          </cell>
          <cell r="C2448" t="str">
            <v>QSWIT01</v>
          </cell>
        </row>
        <row r="2449">
          <cell r="B2449">
            <v>2448</v>
          </cell>
          <cell r="C2449" t="str">
            <v>ASYMB02</v>
          </cell>
        </row>
        <row r="2450">
          <cell r="B2450">
            <v>2449</v>
          </cell>
          <cell r="C2450" t="str">
            <v>ASYMB02</v>
          </cell>
        </row>
        <row r="2451">
          <cell r="B2451">
            <v>2450</v>
          </cell>
          <cell r="C2451" t="str">
            <v>QSYMB03</v>
          </cell>
        </row>
        <row r="2452">
          <cell r="B2452">
            <v>2451</v>
          </cell>
          <cell r="C2452" t="str">
            <v>QSYMB03</v>
          </cell>
        </row>
        <row r="2453">
          <cell r="B2453">
            <v>2452</v>
          </cell>
          <cell r="C2453" t="str">
            <v>QSYMB03</v>
          </cell>
        </row>
        <row r="2454">
          <cell r="B2454">
            <v>2453</v>
          </cell>
          <cell r="C2454" t="str">
            <v>QSYMB02</v>
          </cell>
        </row>
        <row r="2455">
          <cell r="B2455">
            <v>2454</v>
          </cell>
          <cell r="C2455" t="str">
            <v>QSYMP02</v>
          </cell>
        </row>
        <row r="2456">
          <cell r="B2456">
            <v>2455</v>
          </cell>
          <cell r="C2456" t="str">
            <v>QSYMP01</v>
          </cell>
        </row>
        <row r="2457">
          <cell r="B2457">
            <v>2456</v>
          </cell>
          <cell r="C2457" t="str">
            <v>QSYMP01</v>
          </cell>
        </row>
        <row r="2458">
          <cell r="B2458">
            <v>2457</v>
          </cell>
          <cell r="C2458" t="str">
            <v>QSYMP01</v>
          </cell>
        </row>
        <row r="2459">
          <cell r="B2459">
            <v>2458</v>
          </cell>
          <cell r="C2459" t="str">
            <v>QTABU02</v>
          </cell>
        </row>
        <row r="2460">
          <cell r="B2460">
            <v>2459</v>
          </cell>
          <cell r="C2460" t="str">
            <v>ATABU01</v>
          </cell>
        </row>
        <row r="2461">
          <cell r="B2461">
            <v>2460</v>
          </cell>
          <cell r="C2461" t="str">
            <v>QTAEK01</v>
          </cell>
        </row>
        <row r="2462">
          <cell r="B2462">
            <v>2461</v>
          </cell>
          <cell r="C2462" t="str">
            <v>QTALI07</v>
          </cell>
        </row>
        <row r="2463">
          <cell r="B2463">
            <v>2462</v>
          </cell>
          <cell r="C2463" t="str">
            <v>CTALI01</v>
          </cell>
        </row>
        <row r="2464">
          <cell r="B2464">
            <v>2463</v>
          </cell>
          <cell r="C2464" t="str">
            <v>QTALI08</v>
          </cell>
        </row>
        <row r="2465">
          <cell r="B2465">
            <v>2464</v>
          </cell>
          <cell r="C2465" t="str">
            <v>ATALI07</v>
          </cell>
        </row>
        <row r="2466">
          <cell r="B2466">
            <v>2465</v>
          </cell>
          <cell r="C2466" t="str">
            <v>ATALI01</v>
          </cell>
        </row>
        <row r="2467">
          <cell r="B2467">
            <v>2466</v>
          </cell>
          <cell r="C2467" t="str">
            <v>ATALI09</v>
          </cell>
        </row>
        <row r="2468">
          <cell r="B2468">
            <v>2467</v>
          </cell>
          <cell r="C2468" t="str">
            <v>ATALI10</v>
          </cell>
        </row>
        <row r="2469">
          <cell r="B2469">
            <v>2468</v>
          </cell>
          <cell r="C2469" t="str">
            <v>QTAMO01</v>
          </cell>
        </row>
        <row r="2470">
          <cell r="B2470">
            <v>2469</v>
          </cell>
          <cell r="C2470" t="str">
            <v>QTAMP03</v>
          </cell>
        </row>
        <row r="2471">
          <cell r="B2471">
            <v>2470</v>
          </cell>
          <cell r="C2471" t="str">
            <v>QTANG60</v>
          </cell>
        </row>
        <row r="2472">
          <cell r="B2472">
            <v>2471</v>
          </cell>
          <cell r="C2472" t="str">
            <v>QTANG43</v>
          </cell>
        </row>
        <row r="2473">
          <cell r="B2473">
            <v>2472</v>
          </cell>
          <cell r="C2473" t="str">
            <v>ATANG62</v>
          </cell>
        </row>
        <row r="2474">
          <cell r="B2474">
            <v>2473</v>
          </cell>
          <cell r="C2474" t="str">
            <v>CTANG02</v>
          </cell>
        </row>
        <row r="2475">
          <cell r="B2475">
            <v>2474</v>
          </cell>
          <cell r="C2475" t="str">
            <v>ATANG60</v>
          </cell>
        </row>
        <row r="2476">
          <cell r="B2476">
            <v>2475</v>
          </cell>
          <cell r="C2476" t="str">
            <v>QTANG58</v>
          </cell>
        </row>
        <row r="2477">
          <cell r="B2477">
            <v>2476</v>
          </cell>
          <cell r="C2477" t="str">
            <v>ATANG57</v>
          </cell>
        </row>
        <row r="2478">
          <cell r="B2478">
            <v>2477</v>
          </cell>
          <cell r="C2478" t="str">
            <v>QTANG41</v>
          </cell>
        </row>
        <row r="2479">
          <cell r="B2479">
            <v>2478</v>
          </cell>
          <cell r="C2479" t="str">
            <v>ATANG54</v>
          </cell>
        </row>
        <row r="2480">
          <cell r="B2480">
            <v>2479</v>
          </cell>
          <cell r="C2480" t="str">
            <v>QTANG56</v>
          </cell>
        </row>
        <row r="2481">
          <cell r="B2481">
            <v>2480</v>
          </cell>
          <cell r="C2481" t="str">
            <v>QTANG55</v>
          </cell>
        </row>
        <row r="2482">
          <cell r="B2482">
            <v>2481</v>
          </cell>
          <cell r="C2482" t="str">
            <v>QTANG57</v>
          </cell>
        </row>
        <row r="2483">
          <cell r="B2483">
            <v>2482</v>
          </cell>
          <cell r="C2483" t="str">
            <v>QTANG48</v>
          </cell>
        </row>
        <row r="2484">
          <cell r="B2484">
            <v>2483</v>
          </cell>
          <cell r="C2484" t="str">
            <v>QTANG47</v>
          </cell>
        </row>
        <row r="2485">
          <cell r="B2485">
            <v>2484</v>
          </cell>
          <cell r="C2485" t="str">
            <v>ATANG33</v>
          </cell>
        </row>
        <row r="2486">
          <cell r="B2486">
            <v>2485</v>
          </cell>
          <cell r="C2486" t="str">
            <v>ATANG24</v>
          </cell>
        </row>
        <row r="2487">
          <cell r="B2487">
            <v>2486</v>
          </cell>
          <cell r="C2487" t="str">
            <v>ATANG17</v>
          </cell>
        </row>
        <row r="2488">
          <cell r="B2488">
            <v>2487</v>
          </cell>
          <cell r="C2488" t="str">
            <v>ATANG20</v>
          </cell>
        </row>
        <row r="2489">
          <cell r="B2489">
            <v>2488</v>
          </cell>
          <cell r="C2489" t="str">
            <v>CTERB03</v>
          </cell>
        </row>
        <row r="2490">
          <cell r="B2490">
            <v>2489</v>
          </cell>
          <cell r="C2490" t="str">
            <v>CTERB01</v>
          </cell>
        </row>
        <row r="2491">
          <cell r="B2491">
            <v>2490</v>
          </cell>
          <cell r="C2491" t="str">
            <v>CTERB02</v>
          </cell>
        </row>
        <row r="2492">
          <cell r="B2492">
            <v>2491</v>
          </cell>
          <cell r="C2492" t="str">
            <v>QTERM01</v>
          </cell>
        </row>
        <row r="2493">
          <cell r="B2493">
            <v>2492</v>
          </cell>
          <cell r="C2493" t="str">
            <v>QTERM01</v>
          </cell>
        </row>
        <row r="2494">
          <cell r="B2494">
            <v>2493</v>
          </cell>
          <cell r="C2494" t="str">
            <v>QTERM01</v>
          </cell>
        </row>
        <row r="2495">
          <cell r="B2495">
            <v>2494</v>
          </cell>
          <cell r="C2495" t="str">
            <v>QTERM04</v>
          </cell>
        </row>
        <row r="2496">
          <cell r="B2496">
            <v>2495</v>
          </cell>
          <cell r="C2496" t="str">
            <v>QTERM03</v>
          </cell>
        </row>
        <row r="2497">
          <cell r="B2497">
            <v>2496</v>
          </cell>
          <cell r="C2497" t="str">
            <v>QTERM03</v>
          </cell>
        </row>
        <row r="2498">
          <cell r="B2498">
            <v>2497</v>
          </cell>
          <cell r="C2498" t="str">
            <v>QTERO18</v>
          </cell>
        </row>
        <row r="2499">
          <cell r="B2499">
            <v>2498</v>
          </cell>
          <cell r="C2499" t="str">
            <v>QTHRI01</v>
          </cell>
        </row>
        <row r="2500">
          <cell r="B2500">
            <v>2499</v>
          </cell>
          <cell r="C2500" t="str">
            <v>QTHRI01</v>
          </cell>
        </row>
        <row r="2501">
          <cell r="B2501">
            <v>2500</v>
          </cell>
          <cell r="C2501" t="str">
            <v>QTHRO02</v>
          </cell>
        </row>
        <row r="2502">
          <cell r="B2502">
            <v>2501</v>
          </cell>
          <cell r="C2502" t="str">
            <v>QTHRO02</v>
          </cell>
        </row>
        <row r="2503">
          <cell r="B2503">
            <v>2502</v>
          </cell>
          <cell r="C2503" t="str">
            <v>QTHRO02</v>
          </cell>
        </row>
        <row r="2504">
          <cell r="B2504">
            <v>2503</v>
          </cell>
          <cell r="C2504" t="str">
            <v>QTHRO02</v>
          </cell>
        </row>
        <row r="2505">
          <cell r="B2505">
            <v>2504</v>
          </cell>
          <cell r="C2505" t="str">
            <v>QTHRO03</v>
          </cell>
        </row>
        <row r="2506">
          <cell r="B2506">
            <v>2505</v>
          </cell>
          <cell r="C2506" t="str">
            <v>QTHRO03</v>
          </cell>
        </row>
        <row r="2507">
          <cell r="B2507">
            <v>2506</v>
          </cell>
          <cell r="C2507" t="str">
            <v>QTHRO03</v>
          </cell>
        </row>
        <row r="2508">
          <cell r="B2508">
            <v>2507</v>
          </cell>
          <cell r="C2508" t="str">
            <v>QTHRO03</v>
          </cell>
        </row>
        <row r="2509">
          <cell r="B2509">
            <v>2508</v>
          </cell>
          <cell r="C2509" t="str">
            <v>QTHRO04</v>
          </cell>
        </row>
        <row r="2510">
          <cell r="B2510">
            <v>2509</v>
          </cell>
          <cell r="C2510" t="str">
            <v>QTHRO04</v>
          </cell>
        </row>
        <row r="2511">
          <cell r="B2511">
            <v>2510</v>
          </cell>
          <cell r="C2511" t="str">
            <v>QTHRO04</v>
          </cell>
        </row>
        <row r="2512">
          <cell r="B2512">
            <v>2511</v>
          </cell>
          <cell r="C2512" t="str">
            <v>QTIEZ01</v>
          </cell>
        </row>
        <row r="2513">
          <cell r="B2513">
            <v>2512</v>
          </cell>
          <cell r="C2513" t="str">
            <v>QTIEZ01</v>
          </cell>
        </row>
        <row r="2514">
          <cell r="B2514">
            <v>2513</v>
          </cell>
          <cell r="C2514" t="str">
            <v>QTIEZ01</v>
          </cell>
        </row>
        <row r="2515">
          <cell r="B2515">
            <v>2514</v>
          </cell>
          <cell r="C2515" t="str">
            <v>QTIEZ01</v>
          </cell>
        </row>
        <row r="2516">
          <cell r="B2516">
            <v>2515</v>
          </cell>
          <cell r="C2516" t="str">
            <v>QTIEZ02</v>
          </cell>
        </row>
        <row r="2517">
          <cell r="B2517">
            <v>2516</v>
          </cell>
          <cell r="C2517" t="str">
            <v>QTIEZ02</v>
          </cell>
        </row>
        <row r="2518">
          <cell r="B2518">
            <v>2517</v>
          </cell>
          <cell r="C2518" t="str">
            <v>QTIEZ02</v>
          </cell>
        </row>
        <row r="2519">
          <cell r="B2519">
            <v>2518</v>
          </cell>
          <cell r="C2519" t="str">
            <v>QTINK02</v>
          </cell>
        </row>
        <row r="2520">
          <cell r="B2520">
            <v>2519</v>
          </cell>
          <cell r="C2520" t="str">
            <v>QTINK01</v>
          </cell>
        </row>
        <row r="2521">
          <cell r="B2521">
            <v>2520</v>
          </cell>
          <cell r="C2521" t="str">
            <v>QTINK01</v>
          </cell>
        </row>
        <row r="2522">
          <cell r="B2522">
            <v>2521</v>
          </cell>
          <cell r="C2522" t="str">
            <v>ATOBA01</v>
          </cell>
        </row>
        <row r="2523">
          <cell r="B2523">
            <v>2522</v>
          </cell>
          <cell r="C2523" t="str">
            <v>QTOMB01</v>
          </cell>
        </row>
        <row r="2524">
          <cell r="B2524">
            <v>2523</v>
          </cell>
          <cell r="C2524" t="str">
            <v>QTOPB02</v>
          </cell>
        </row>
        <row r="2525">
          <cell r="B2525">
            <v>2524</v>
          </cell>
          <cell r="C2525" t="str">
            <v>QTOPB02</v>
          </cell>
        </row>
        <row r="2526">
          <cell r="B2526">
            <v>2525</v>
          </cell>
          <cell r="C2526" t="str">
            <v>QTOPB02</v>
          </cell>
        </row>
        <row r="2527">
          <cell r="B2527">
            <v>2526</v>
          </cell>
          <cell r="C2527" t="str">
            <v>QTOPB01</v>
          </cell>
        </row>
        <row r="2528">
          <cell r="B2528">
            <v>2527</v>
          </cell>
          <cell r="C2528" t="str">
            <v>QTOPB01</v>
          </cell>
        </row>
        <row r="2529">
          <cell r="B2529">
            <v>2528</v>
          </cell>
          <cell r="C2529" t="str">
            <v>QTOPB01</v>
          </cell>
        </row>
        <row r="2530">
          <cell r="B2530">
            <v>2529</v>
          </cell>
          <cell r="C2530" t="str">
            <v>QTOPB01</v>
          </cell>
        </row>
        <row r="2531">
          <cell r="B2531">
            <v>2530</v>
          </cell>
          <cell r="C2531" t="str">
            <v>QTOPI01</v>
          </cell>
        </row>
        <row r="2532">
          <cell r="B2532">
            <v>2531</v>
          </cell>
          <cell r="C2532" t="str">
            <v>QTOPI03</v>
          </cell>
        </row>
        <row r="2533">
          <cell r="B2533">
            <v>2532</v>
          </cell>
          <cell r="C2533" t="str">
            <v>QTOPI03</v>
          </cell>
        </row>
        <row r="2534">
          <cell r="B2534">
            <v>2533</v>
          </cell>
          <cell r="C2534" t="str">
            <v>QTOPJ03</v>
          </cell>
        </row>
        <row r="2535">
          <cell r="B2535">
            <v>2534</v>
          </cell>
          <cell r="C2535" t="str">
            <v>QTOPJ03</v>
          </cell>
        </row>
        <row r="2536">
          <cell r="B2536">
            <v>2535</v>
          </cell>
          <cell r="C2536" t="str">
            <v>QTOPJ03</v>
          </cell>
        </row>
        <row r="2537">
          <cell r="B2537">
            <v>2536</v>
          </cell>
          <cell r="C2537" t="str">
            <v>CTOPJ06</v>
          </cell>
        </row>
        <row r="2538">
          <cell r="B2538">
            <v>2537</v>
          </cell>
          <cell r="C2538" t="str">
            <v>QTOPJ01</v>
          </cell>
        </row>
        <row r="2539">
          <cell r="B2539">
            <v>2538</v>
          </cell>
          <cell r="C2539" t="str">
            <v>QTOPJ01</v>
          </cell>
        </row>
        <row r="2540">
          <cell r="B2540">
            <v>2539</v>
          </cell>
          <cell r="C2540" t="str">
            <v>QTOPJ02</v>
          </cell>
        </row>
        <row r="2541">
          <cell r="B2541">
            <v>2540</v>
          </cell>
          <cell r="C2541" t="str">
            <v>QTOPJ02</v>
          </cell>
        </row>
        <row r="2542">
          <cell r="B2542">
            <v>2541</v>
          </cell>
          <cell r="C2542" t="str">
            <v>CTOPJ05</v>
          </cell>
        </row>
        <row r="2543">
          <cell r="B2543">
            <v>2542</v>
          </cell>
          <cell r="C2543" t="str">
            <v>CTOPJ02</v>
          </cell>
        </row>
        <row r="2544">
          <cell r="B2544">
            <v>2543</v>
          </cell>
          <cell r="C2544" t="str">
            <v>ATOPS02</v>
          </cell>
        </row>
        <row r="2545">
          <cell r="B2545">
            <v>2544</v>
          </cell>
          <cell r="C2545" t="str">
            <v>ATOPS04</v>
          </cell>
        </row>
        <row r="2546">
          <cell r="B2546">
            <v>2545</v>
          </cell>
          <cell r="C2546" t="str">
            <v>ATOPS04</v>
          </cell>
        </row>
        <row r="2547">
          <cell r="B2547">
            <v>2546</v>
          </cell>
          <cell r="C2547" t="str">
            <v>QTOPS02</v>
          </cell>
        </row>
        <row r="2548">
          <cell r="B2548">
            <v>2547</v>
          </cell>
          <cell r="C2548" t="str">
            <v>QTOPS02</v>
          </cell>
        </row>
        <row r="2549">
          <cell r="B2549">
            <v>2548</v>
          </cell>
          <cell r="C2549" t="str">
            <v>QTOPS02</v>
          </cell>
        </row>
        <row r="2550">
          <cell r="B2550">
            <v>2549</v>
          </cell>
          <cell r="C2550" t="str">
            <v>ATORI01</v>
          </cell>
        </row>
        <row r="2551">
          <cell r="B2551">
            <v>2550</v>
          </cell>
          <cell r="C2551" t="str">
            <v>ATRIC02</v>
          </cell>
        </row>
        <row r="2552">
          <cell r="B2552">
            <v>2551</v>
          </cell>
          <cell r="C2552" t="str">
            <v>QTRIG01</v>
          </cell>
        </row>
        <row r="2553">
          <cell r="B2553">
            <v>2552</v>
          </cell>
          <cell r="C2553" t="str">
            <v>QTRIG02</v>
          </cell>
        </row>
        <row r="2554">
          <cell r="B2554">
            <v>2553</v>
          </cell>
          <cell r="C2554" t="str">
            <v>QTRIG02</v>
          </cell>
        </row>
        <row r="2555">
          <cell r="B2555">
            <v>2554</v>
          </cell>
          <cell r="C2555" t="str">
            <v>ATRIP02</v>
          </cell>
        </row>
        <row r="2556">
          <cell r="B2556">
            <v>2555</v>
          </cell>
          <cell r="C2556" t="str">
            <v>ATRIP02</v>
          </cell>
        </row>
        <row r="2557">
          <cell r="B2557">
            <v>2556</v>
          </cell>
          <cell r="C2557" t="str">
            <v>ATRIP02</v>
          </cell>
        </row>
        <row r="2558">
          <cell r="B2558">
            <v>2557</v>
          </cell>
          <cell r="C2558" t="str">
            <v>QTRIP02</v>
          </cell>
        </row>
        <row r="2559">
          <cell r="B2559">
            <v>2558</v>
          </cell>
          <cell r="C2559" t="str">
            <v>QTRIP02</v>
          </cell>
        </row>
        <row r="2560">
          <cell r="B2560">
            <v>2559</v>
          </cell>
          <cell r="C2560" t="str">
            <v>QTRIP02</v>
          </cell>
        </row>
        <row r="2561">
          <cell r="B2561">
            <v>2560</v>
          </cell>
          <cell r="C2561" t="str">
            <v>QTRIP03</v>
          </cell>
        </row>
        <row r="2562">
          <cell r="B2562">
            <v>2561</v>
          </cell>
          <cell r="C2562" t="str">
            <v>QTRIS04</v>
          </cell>
        </row>
        <row r="2563">
          <cell r="B2563">
            <v>2562</v>
          </cell>
          <cell r="C2563" t="str">
            <v>QTRIS01</v>
          </cell>
        </row>
        <row r="2564">
          <cell r="B2564">
            <v>2563</v>
          </cell>
          <cell r="C2564" t="str">
            <v>QTRIS01</v>
          </cell>
        </row>
        <row r="2565">
          <cell r="B2565">
            <v>2564</v>
          </cell>
          <cell r="C2565" t="str">
            <v>QTRIS01</v>
          </cell>
        </row>
        <row r="2566">
          <cell r="B2566">
            <v>2565</v>
          </cell>
          <cell r="C2566" t="str">
            <v>QTRON01</v>
          </cell>
        </row>
        <row r="2567">
          <cell r="B2567">
            <v>2566</v>
          </cell>
          <cell r="C2567" t="str">
            <v>QTRON02</v>
          </cell>
        </row>
        <row r="2568">
          <cell r="B2568">
            <v>2567</v>
          </cell>
          <cell r="C2568" t="str">
            <v>QTRON02</v>
          </cell>
        </row>
        <row r="2569">
          <cell r="B2569">
            <v>2568</v>
          </cell>
          <cell r="C2569" t="str">
            <v>QTUNT03</v>
          </cell>
        </row>
        <row r="2570">
          <cell r="B2570">
            <v>2569</v>
          </cell>
          <cell r="C2570" t="str">
            <v>QTUNT03</v>
          </cell>
        </row>
        <row r="2571">
          <cell r="B2571">
            <v>2570</v>
          </cell>
          <cell r="C2571" t="str">
            <v>QTUNT03</v>
          </cell>
        </row>
        <row r="2572">
          <cell r="B2572">
            <v>2571</v>
          </cell>
          <cell r="C2572" t="str">
            <v>QTUNT03</v>
          </cell>
        </row>
        <row r="2573">
          <cell r="B2573">
            <v>2572</v>
          </cell>
          <cell r="C2573" t="str">
            <v>QTUNT03</v>
          </cell>
        </row>
        <row r="2574">
          <cell r="B2574">
            <v>2573</v>
          </cell>
          <cell r="C2574" t="str">
            <v>QTUNT03</v>
          </cell>
        </row>
        <row r="2575">
          <cell r="B2575">
            <v>2574</v>
          </cell>
          <cell r="C2575" t="str">
            <v>QTUNT03</v>
          </cell>
        </row>
        <row r="2576">
          <cell r="B2576">
            <v>2575</v>
          </cell>
          <cell r="C2576" t="str">
            <v>QTUNT05</v>
          </cell>
        </row>
        <row r="2577">
          <cell r="B2577">
            <v>2576</v>
          </cell>
          <cell r="C2577" t="str">
            <v>ATURM01</v>
          </cell>
        </row>
        <row r="2578">
          <cell r="B2578">
            <v>2577</v>
          </cell>
          <cell r="C2578" t="str">
            <v>ATUTU08</v>
          </cell>
        </row>
        <row r="2579">
          <cell r="B2579">
            <v>2578</v>
          </cell>
          <cell r="C2579" t="str">
            <v>ATUTU10</v>
          </cell>
        </row>
        <row r="2580">
          <cell r="B2580">
            <v>2579</v>
          </cell>
          <cell r="C2580" t="str">
            <v>ATUTU06</v>
          </cell>
        </row>
        <row r="2581">
          <cell r="B2581">
            <v>2580</v>
          </cell>
          <cell r="C2581" t="str">
            <v>ATUTU09</v>
          </cell>
        </row>
        <row r="2582">
          <cell r="B2582">
            <v>2581</v>
          </cell>
          <cell r="C2582" t="str">
            <v>ATUTU04</v>
          </cell>
        </row>
        <row r="2583">
          <cell r="B2583">
            <v>2582</v>
          </cell>
          <cell r="C2583" t="str">
            <v>ATUTU01</v>
          </cell>
        </row>
        <row r="2584">
          <cell r="B2584">
            <v>2583</v>
          </cell>
          <cell r="C2584" t="str">
            <v>ATUTU02</v>
          </cell>
        </row>
        <row r="2585">
          <cell r="B2585">
            <v>2584</v>
          </cell>
          <cell r="C2585" t="str">
            <v>ATUTU05</v>
          </cell>
        </row>
        <row r="2586">
          <cell r="B2586">
            <v>2585</v>
          </cell>
          <cell r="C2586" t="str">
            <v>ATUTU03</v>
          </cell>
        </row>
        <row r="2587">
          <cell r="B2587">
            <v>2586</v>
          </cell>
          <cell r="C2587" t="str">
            <v>ATUTU07</v>
          </cell>
        </row>
        <row r="2588">
          <cell r="B2588">
            <v>2587</v>
          </cell>
          <cell r="C2588" t="str">
            <v>QULAT01</v>
          </cell>
        </row>
        <row r="2589">
          <cell r="B2589">
            <v>2588</v>
          </cell>
          <cell r="C2589" t="str">
            <v>QULTR01</v>
          </cell>
        </row>
        <row r="2590">
          <cell r="B2590">
            <v>2589</v>
          </cell>
          <cell r="C2590" t="str">
            <v>QULTR01</v>
          </cell>
        </row>
        <row r="2591">
          <cell r="B2591">
            <v>2590</v>
          </cell>
          <cell r="C2591" t="str">
            <v>QULTR01</v>
          </cell>
        </row>
        <row r="2592">
          <cell r="B2592">
            <v>2591</v>
          </cell>
          <cell r="C2592" t="str">
            <v>QULTR01</v>
          </cell>
        </row>
        <row r="2593">
          <cell r="B2593">
            <v>2592</v>
          </cell>
          <cell r="C2593" t="str">
            <v>QULTR01</v>
          </cell>
        </row>
        <row r="2594">
          <cell r="B2594">
            <v>2593</v>
          </cell>
          <cell r="C2594" t="str">
            <v>QULTR01</v>
          </cell>
        </row>
        <row r="2595">
          <cell r="B2595">
            <v>2594</v>
          </cell>
          <cell r="C2595" t="str">
            <v>QUNIB01</v>
          </cell>
        </row>
        <row r="2596">
          <cell r="B2596">
            <v>2595</v>
          </cell>
          <cell r="C2596" t="str">
            <v>QUNIB01</v>
          </cell>
        </row>
        <row r="2597">
          <cell r="B2597">
            <v>2596</v>
          </cell>
          <cell r="C2597" t="str">
            <v>QUNIB02</v>
          </cell>
        </row>
        <row r="2598">
          <cell r="B2598">
            <v>2597</v>
          </cell>
          <cell r="C2598" t="str">
            <v>QUNIB02</v>
          </cell>
        </row>
        <row r="2599">
          <cell r="B2599">
            <v>2598</v>
          </cell>
          <cell r="C2599" t="str">
            <v>QUNIB02</v>
          </cell>
        </row>
        <row r="2600">
          <cell r="B2600">
            <v>2599</v>
          </cell>
          <cell r="C2600" t="str">
            <v>AUNIH04</v>
          </cell>
        </row>
        <row r="2601">
          <cell r="B2601">
            <v>2600</v>
          </cell>
          <cell r="C2601" t="str">
            <v>AUNIH01</v>
          </cell>
        </row>
        <row r="2602">
          <cell r="B2602">
            <v>2601</v>
          </cell>
          <cell r="C2602" t="str">
            <v>AUNIH05</v>
          </cell>
        </row>
        <row r="2603">
          <cell r="B2603">
            <v>2602</v>
          </cell>
          <cell r="C2603" t="str">
            <v>AUNIH03</v>
          </cell>
        </row>
        <row r="2604">
          <cell r="B2604">
            <v>2603</v>
          </cell>
          <cell r="C2604" t="str">
            <v>QUNIS03</v>
          </cell>
        </row>
        <row r="2605">
          <cell r="B2605">
            <v>2604</v>
          </cell>
          <cell r="C2605" t="str">
            <v>QUNIS03</v>
          </cell>
        </row>
        <row r="2606">
          <cell r="B2606">
            <v>2605</v>
          </cell>
          <cell r="C2606" t="str">
            <v>QUNIS02</v>
          </cell>
        </row>
        <row r="2607">
          <cell r="B2607">
            <v>2606</v>
          </cell>
          <cell r="C2607" t="str">
            <v>QUNIS02</v>
          </cell>
        </row>
        <row r="2608">
          <cell r="B2608">
            <v>2607</v>
          </cell>
          <cell r="C2608" t="str">
            <v>QUNIS01</v>
          </cell>
        </row>
        <row r="2609">
          <cell r="B2609">
            <v>2608</v>
          </cell>
          <cell r="C2609" t="str">
            <v>AUNIS01</v>
          </cell>
        </row>
        <row r="2610">
          <cell r="B2610">
            <v>2609</v>
          </cell>
          <cell r="C2610" t="str">
            <v>AUPRI04</v>
          </cell>
        </row>
        <row r="2611">
          <cell r="B2611">
            <v>2610</v>
          </cell>
          <cell r="C2611" t="str">
            <v>AUPRI04</v>
          </cell>
        </row>
        <row r="2612">
          <cell r="B2612">
            <v>2611</v>
          </cell>
          <cell r="C2612" t="str">
            <v>AUPRI04</v>
          </cell>
        </row>
        <row r="2613">
          <cell r="B2613">
            <v>2612</v>
          </cell>
          <cell r="C2613" t="str">
            <v>QUPRI01</v>
          </cell>
        </row>
        <row r="2614">
          <cell r="B2614">
            <v>2613</v>
          </cell>
          <cell r="C2614" t="str">
            <v>QUPRI01</v>
          </cell>
        </row>
        <row r="2615">
          <cell r="B2615">
            <v>2614</v>
          </cell>
          <cell r="C2615" t="str">
            <v>QUPRI01</v>
          </cell>
        </row>
        <row r="2616">
          <cell r="B2616">
            <v>2615</v>
          </cell>
          <cell r="C2616" t="str">
            <v>QVALL01</v>
          </cell>
        </row>
        <row r="2617">
          <cell r="B2617">
            <v>2616</v>
          </cell>
          <cell r="C2617" t="str">
            <v>QVALL01</v>
          </cell>
        </row>
        <row r="2618">
          <cell r="B2618">
            <v>2617</v>
          </cell>
          <cell r="C2618" t="str">
            <v>QVALL01</v>
          </cell>
        </row>
        <row r="2619">
          <cell r="B2619">
            <v>2618</v>
          </cell>
          <cell r="C2619" t="str">
            <v>AVALL01</v>
          </cell>
        </row>
        <row r="2620">
          <cell r="B2620">
            <v>2619</v>
          </cell>
          <cell r="C2620" t="str">
            <v>QVALO02</v>
          </cell>
        </row>
        <row r="2621">
          <cell r="B2621">
            <v>2620</v>
          </cell>
          <cell r="C2621" t="str">
            <v>QVALO01</v>
          </cell>
        </row>
        <row r="2622">
          <cell r="B2622">
            <v>2621</v>
          </cell>
          <cell r="C2622" t="str">
            <v>QVAYE03</v>
          </cell>
        </row>
        <row r="2623">
          <cell r="B2623">
            <v>2622</v>
          </cell>
          <cell r="C2623" t="str">
            <v>QVAYE03</v>
          </cell>
        </row>
        <row r="2624">
          <cell r="B2624">
            <v>2623</v>
          </cell>
          <cell r="C2624" t="str">
            <v>QVAYE03</v>
          </cell>
        </row>
        <row r="2625">
          <cell r="B2625">
            <v>2624</v>
          </cell>
          <cell r="C2625" t="str">
            <v>QVAYE03</v>
          </cell>
        </row>
        <row r="2626">
          <cell r="B2626">
            <v>2625</v>
          </cell>
          <cell r="C2626" t="str">
            <v>QVAYE03</v>
          </cell>
        </row>
        <row r="2627">
          <cell r="B2627">
            <v>2626</v>
          </cell>
          <cell r="C2627" t="str">
            <v>AVENT01</v>
          </cell>
        </row>
        <row r="2628">
          <cell r="B2628">
            <v>2627</v>
          </cell>
          <cell r="C2628" t="str">
            <v>QVERP01</v>
          </cell>
        </row>
        <row r="2629">
          <cell r="B2629">
            <v>2628</v>
          </cell>
          <cell r="C2629" t="str">
            <v>AVERP01</v>
          </cell>
        </row>
        <row r="2630">
          <cell r="B2630">
            <v>2629</v>
          </cell>
          <cell r="C2630" t="str">
            <v>QVERT01</v>
          </cell>
        </row>
        <row r="2631">
          <cell r="B2631">
            <v>2630</v>
          </cell>
          <cell r="C2631" t="str">
            <v>QVERT02</v>
          </cell>
        </row>
        <row r="2632">
          <cell r="B2632">
            <v>2631</v>
          </cell>
          <cell r="C2632" t="str">
            <v>QVETO01</v>
          </cell>
        </row>
        <row r="2633">
          <cell r="B2633">
            <v>2632</v>
          </cell>
          <cell r="C2633" t="str">
            <v>QVETO01</v>
          </cell>
        </row>
        <row r="2634">
          <cell r="B2634">
            <v>2633</v>
          </cell>
          <cell r="C2634" t="str">
            <v>CVIAR01</v>
          </cell>
        </row>
        <row r="2635">
          <cell r="B2635">
            <v>2634</v>
          </cell>
          <cell r="C2635" t="str">
            <v>CVIAR01</v>
          </cell>
        </row>
        <row r="2636">
          <cell r="B2636">
            <v>2635</v>
          </cell>
          <cell r="C2636" t="str">
            <v>QVIAR02</v>
          </cell>
        </row>
        <row r="2637">
          <cell r="B2637">
            <v>2636</v>
          </cell>
          <cell r="C2637" t="str">
            <v>QVIAR02</v>
          </cell>
        </row>
        <row r="2638">
          <cell r="B2638">
            <v>2637</v>
          </cell>
          <cell r="C2638" t="str">
            <v>QVICT04</v>
          </cell>
        </row>
        <row r="2639">
          <cell r="B2639">
            <v>2638</v>
          </cell>
          <cell r="C2639" t="str">
            <v>QVICT03</v>
          </cell>
        </row>
        <row r="2640">
          <cell r="B2640">
            <v>2639</v>
          </cell>
          <cell r="C2640" t="str">
            <v>QVICT03</v>
          </cell>
        </row>
        <row r="2641">
          <cell r="B2641">
            <v>2640</v>
          </cell>
          <cell r="C2641" t="str">
            <v>QVICT03</v>
          </cell>
        </row>
        <row r="2642">
          <cell r="B2642">
            <v>2641</v>
          </cell>
          <cell r="C2642" t="str">
            <v>QVICT03</v>
          </cell>
        </row>
        <row r="2643">
          <cell r="B2643">
            <v>2642</v>
          </cell>
          <cell r="C2643" t="str">
            <v>QVICT02</v>
          </cell>
        </row>
        <row r="2644">
          <cell r="B2644">
            <v>2643</v>
          </cell>
          <cell r="C2644" t="str">
            <v>QVICT02</v>
          </cell>
        </row>
        <row r="2645">
          <cell r="B2645">
            <v>2644</v>
          </cell>
          <cell r="C2645" t="str">
            <v>QVICT05</v>
          </cell>
        </row>
        <row r="2646">
          <cell r="B2646">
            <v>2645</v>
          </cell>
          <cell r="C2646" t="str">
            <v>QVICT05</v>
          </cell>
        </row>
        <row r="2647">
          <cell r="B2647">
            <v>2646</v>
          </cell>
          <cell r="C2647" t="str">
            <v>AVIRT01</v>
          </cell>
        </row>
        <row r="2648">
          <cell r="B2648">
            <v>2647</v>
          </cell>
          <cell r="C2648" t="str">
            <v>AVIRT01</v>
          </cell>
        </row>
        <row r="2649">
          <cell r="B2649">
            <v>2648</v>
          </cell>
          <cell r="C2649" t="str">
            <v>AVIRT01</v>
          </cell>
        </row>
        <row r="2650">
          <cell r="B2650">
            <v>2649</v>
          </cell>
          <cell r="C2650" t="str">
            <v>AVIRT02</v>
          </cell>
        </row>
        <row r="2651">
          <cell r="B2651">
            <v>2650</v>
          </cell>
          <cell r="C2651" t="str">
            <v>AVIRT03</v>
          </cell>
        </row>
        <row r="2652">
          <cell r="B2652">
            <v>2651</v>
          </cell>
          <cell r="C2652" t="str">
            <v>AVIRT03</v>
          </cell>
        </row>
        <row r="2653">
          <cell r="B2653">
            <v>2652</v>
          </cell>
          <cell r="C2653" t="str">
            <v>AVIRT03</v>
          </cell>
        </row>
        <row r="2654">
          <cell r="B2654">
            <v>2653</v>
          </cell>
          <cell r="C2654" t="str">
            <v>AVIRT03</v>
          </cell>
        </row>
        <row r="2655">
          <cell r="B2655">
            <v>2654</v>
          </cell>
          <cell r="C2655" t="str">
            <v>QVISH01</v>
          </cell>
        </row>
        <row r="2656">
          <cell r="B2656">
            <v>2655</v>
          </cell>
          <cell r="C2656" t="str">
            <v>QVISH01</v>
          </cell>
        </row>
        <row r="2657">
          <cell r="B2657">
            <v>2656</v>
          </cell>
          <cell r="C2657" t="str">
            <v>AVIST04</v>
          </cell>
        </row>
        <row r="2658">
          <cell r="B2658">
            <v>2657</v>
          </cell>
          <cell r="C2658" t="str">
            <v>AVIST01</v>
          </cell>
        </row>
        <row r="2659">
          <cell r="B2659">
            <v>2658</v>
          </cell>
          <cell r="C2659" t="str">
            <v>AVIST01</v>
          </cell>
        </row>
        <row r="2660">
          <cell r="B2660">
            <v>2659</v>
          </cell>
          <cell r="C2660" t="str">
            <v>AVIST02</v>
          </cell>
        </row>
        <row r="2661">
          <cell r="B2661">
            <v>2660</v>
          </cell>
          <cell r="C2661" t="str">
            <v>AVIST02</v>
          </cell>
        </row>
        <row r="2662">
          <cell r="B2662">
            <v>2661</v>
          </cell>
          <cell r="C2662" t="str">
            <v>AVIST03</v>
          </cell>
        </row>
        <row r="2663">
          <cell r="B2663">
            <v>2662</v>
          </cell>
          <cell r="C2663" t="str">
            <v>AVIST03</v>
          </cell>
        </row>
        <row r="2664">
          <cell r="B2664">
            <v>2663</v>
          </cell>
          <cell r="C2664" t="str">
            <v>AVIST03</v>
          </cell>
        </row>
        <row r="2665">
          <cell r="B2665">
            <v>2664</v>
          </cell>
          <cell r="C2665" t="str">
            <v>AVOLT01</v>
          </cell>
        </row>
        <row r="2666">
          <cell r="B2666">
            <v>2665</v>
          </cell>
          <cell r="C2666" t="str">
            <v>QWALA03</v>
          </cell>
        </row>
        <row r="2667">
          <cell r="B2667">
            <v>2666</v>
          </cell>
          <cell r="C2667" t="str">
            <v>QWALA03</v>
          </cell>
        </row>
        <row r="2668">
          <cell r="B2668">
            <v>2667</v>
          </cell>
          <cell r="C2668" t="str">
            <v>AWEND01</v>
          </cell>
        </row>
        <row r="2669">
          <cell r="B2669">
            <v>2668</v>
          </cell>
          <cell r="C2669" t="str">
            <v>AWEND01</v>
          </cell>
        </row>
        <row r="2670">
          <cell r="B2670">
            <v>2669</v>
          </cell>
          <cell r="C2670" t="str">
            <v>QWEND01</v>
          </cell>
        </row>
        <row r="2671">
          <cell r="B2671">
            <v>2670</v>
          </cell>
          <cell r="C2671" t="str">
            <v>QWEND01</v>
          </cell>
        </row>
        <row r="2672">
          <cell r="B2672">
            <v>2671</v>
          </cell>
          <cell r="C2672" t="str">
            <v>QWEND01</v>
          </cell>
        </row>
        <row r="2673">
          <cell r="B2673">
            <v>2672</v>
          </cell>
          <cell r="C2673" t="str">
            <v>QWEND01</v>
          </cell>
        </row>
        <row r="2674">
          <cell r="B2674">
            <v>2673</v>
          </cell>
          <cell r="C2674" t="str">
            <v>QWEND01</v>
          </cell>
        </row>
        <row r="2675">
          <cell r="B2675">
            <v>2674</v>
          </cell>
          <cell r="C2675" t="str">
            <v>QWEND01</v>
          </cell>
        </row>
        <row r="2676">
          <cell r="B2676">
            <v>2675</v>
          </cell>
          <cell r="C2676" t="str">
            <v>QWEND01</v>
          </cell>
        </row>
        <row r="2677">
          <cell r="B2677">
            <v>2676</v>
          </cell>
          <cell r="C2677" t="str">
            <v>QWEND01</v>
          </cell>
        </row>
        <row r="2678">
          <cell r="B2678">
            <v>2677</v>
          </cell>
          <cell r="C2678" t="str">
            <v>AWIN01</v>
          </cell>
        </row>
        <row r="2679">
          <cell r="B2679">
            <v>2678</v>
          </cell>
          <cell r="C2679" t="str">
            <v>AWIN01</v>
          </cell>
        </row>
        <row r="2680">
          <cell r="B2680">
            <v>2679</v>
          </cell>
          <cell r="C2680" t="str">
            <v>QWIND08</v>
          </cell>
        </row>
        <row r="2681">
          <cell r="B2681">
            <v>2680</v>
          </cell>
          <cell r="C2681" t="str">
            <v>QWIND08</v>
          </cell>
        </row>
        <row r="2682">
          <cell r="B2682">
            <v>2681</v>
          </cell>
          <cell r="C2682" t="str">
            <v>QWIND08</v>
          </cell>
        </row>
        <row r="2683">
          <cell r="B2683">
            <v>2682</v>
          </cell>
          <cell r="C2683" t="str">
            <v>QWIND06</v>
          </cell>
        </row>
        <row r="2684">
          <cell r="B2684">
            <v>2683</v>
          </cell>
          <cell r="C2684" t="str">
            <v>QWIND06</v>
          </cell>
        </row>
        <row r="2685">
          <cell r="B2685">
            <v>2684</v>
          </cell>
          <cell r="C2685" t="str">
            <v>QWIND06</v>
          </cell>
        </row>
        <row r="2686">
          <cell r="B2686">
            <v>2685</v>
          </cell>
          <cell r="C2686" t="str">
            <v>QWIND07</v>
          </cell>
        </row>
        <row r="2687">
          <cell r="B2687">
            <v>2686</v>
          </cell>
          <cell r="C2687" t="str">
            <v>QWIND07</v>
          </cell>
        </row>
        <row r="2688">
          <cell r="B2688">
            <v>2687</v>
          </cell>
          <cell r="C2688" t="str">
            <v>QWIND01</v>
          </cell>
        </row>
        <row r="2689">
          <cell r="B2689">
            <v>2688</v>
          </cell>
          <cell r="C2689" t="str">
            <v>QWIND03</v>
          </cell>
        </row>
        <row r="2690">
          <cell r="B2690">
            <v>2689</v>
          </cell>
          <cell r="C2690" t="str">
            <v>QWIND03</v>
          </cell>
        </row>
        <row r="2691">
          <cell r="B2691">
            <v>2690</v>
          </cell>
          <cell r="C2691" t="str">
            <v>QWIND05</v>
          </cell>
        </row>
        <row r="2692">
          <cell r="B2692">
            <v>2691</v>
          </cell>
          <cell r="C2692" t="str">
            <v>QWIND05</v>
          </cell>
        </row>
        <row r="2693">
          <cell r="B2693">
            <v>2692</v>
          </cell>
          <cell r="C2693" t="str">
            <v>QXYCO01</v>
          </cell>
        </row>
        <row r="2694">
          <cell r="B2694">
            <v>2693</v>
          </cell>
          <cell r="C2694" t="str">
            <v>QXYCO02</v>
          </cell>
        </row>
        <row r="2695">
          <cell r="B2695">
            <v>2694</v>
          </cell>
          <cell r="C2695" t="str">
            <v>QXYCO02</v>
          </cell>
        </row>
        <row r="2696">
          <cell r="B2696">
            <v>2695</v>
          </cell>
          <cell r="C2696" t="str">
            <v>QXYCO02</v>
          </cell>
        </row>
        <row r="2697">
          <cell r="B2697">
            <v>2696</v>
          </cell>
          <cell r="C2697" t="str">
            <v>QXYCO03</v>
          </cell>
        </row>
        <row r="2698">
          <cell r="B2698">
            <v>2697</v>
          </cell>
          <cell r="C2698" t="str">
            <v>AYOTO01</v>
          </cell>
        </row>
        <row r="2699">
          <cell r="B2699">
            <v>2698</v>
          </cell>
          <cell r="C2699" t="str">
            <v>QYOUS01</v>
          </cell>
        </row>
        <row r="2700">
          <cell r="B2700">
            <v>2699</v>
          </cell>
          <cell r="C2700" t="str">
            <v>QYOUS01</v>
          </cell>
        </row>
        <row r="2701">
          <cell r="B2701">
            <v>2700</v>
          </cell>
          <cell r="C2701" t="str">
            <v>QYOUS01</v>
          </cell>
        </row>
        <row r="2702">
          <cell r="B2702">
            <v>2701</v>
          </cell>
          <cell r="C2702" t="str">
            <v>QYOUS02</v>
          </cell>
        </row>
        <row r="2703">
          <cell r="B2703">
            <v>2702</v>
          </cell>
          <cell r="C2703" t="str">
            <v>QYOUS02</v>
          </cell>
        </row>
        <row r="2704">
          <cell r="B2704">
            <v>2703</v>
          </cell>
          <cell r="C2704" t="str">
            <v>QZAPA01</v>
          </cell>
        </row>
        <row r="2705">
          <cell r="B2705">
            <v>2704</v>
          </cell>
          <cell r="C2705" t="str">
            <v>QZAPA01</v>
          </cell>
        </row>
        <row r="2706">
          <cell r="B2706">
            <v>2705</v>
          </cell>
          <cell r="C2706" t="str">
            <v>QZAPA01</v>
          </cell>
        </row>
        <row r="2707">
          <cell r="B2707">
            <v>2706</v>
          </cell>
          <cell r="C2707" t="str">
            <v>QZENC03</v>
          </cell>
        </row>
        <row r="2708">
          <cell r="B2708">
            <v>2707</v>
          </cell>
          <cell r="C2708" t="str">
            <v>QZENC03</v>
          </cell>
        </row>
        <row r="2709">
          <cell r="B2709">
            <v>2708</v>
          </cell>
          <cell r="C2709" t="str">
            <v>QZENC02</v>
          </cell>
        </row>
        <row r="2710">
          <cell r="B2710">
            <v>2709</v>
          </cell>
          <cell r="C2710" t="str">
            <v>QZENC02</v>
          </cell>
        </row>
        <row r="2711">
          <cell r="B2711">
            <v>2710</v>
          </cell>
          <cell r="C2711" t="str">
            <v>QZENC01</v>
          </cell>
        </row>
        <row r="2712">
          <cell r="B2712">
            <v>2711</v>
          </cell>
          <cell r="C2712" t="str">
            <v>QZENC01</v>
          </cell>
        </row>
        <row r="2713">
          <cell r="B2713">
            <v>2712</v>
          </cell>
          <cell r="C2713" t="str">
            <v>QZENP03</v>
          </cell>
        </row>
        <row r="2714">
          <cell r="B2714">
            <v>2713</v>
          </cell>
          <cell r="C2714" t="str">
            <v>QZENP02</v>
          </cell>
        </row>
        <row r="2715">
          <cell r="B2715">
            <v>2714</v>
          </cell>
          <cell r="C2715" t="str">
            <v>AZENP01</v>
          </cell>
        </row>
        <row r="2716">
          <cell r="B2716">
            <v>2715</v>
          </cell>
          <cell r="C2716" t="str">
            <v>QZESS01</v>
          </cell>
        </row>
        <row r="2717">
          <cell r="B2717">
            <v>2716</v>
          </cell>
          <cell r="C2717" t="str">
            <v>QZESS01</v>
          </cell>
        </row>
        <row r="2718">
          <cell r="B2718">
            <v>2717</v>
          </cell>
          <cell r="C2718" t="str">
            <v>QZINC01</v>
          </cell>
        </row>
        <row r="2719">
          <cell r="B2719">
            <v>2718</v>
          </cell>
          <cell r="C2719" t="str">
            <v>QZNUR01</v>
          </cell>
        </row>
        <row r="2720">
          <cell r="B2720">
            <v>2719</v>
          </cell>
          <cell r="C2720" t="str">
            <v>QZNUR01</v>
          </cell>
        </row>
        <row r="2721">
          <cell r="B2721">
            <v>2720</v>
          </cell>
          <cell r="C2721" t="str">
            <v>QZNUR01</v>
          </cell>
        </row>
        <row r="2722">
          <cell r="B2722">
            <v>2721</v>
          </cell>
          <cell r="C2722" t="str">
            <v>QGACA01</v>
          </cell>
        </row>
        <row r="2723">
          <cell r="B2723">
            <v>2722</v>
          </cell>
          <cell r="C2723" t="str">
            <v>QXYCO01</v>
          </cell>
        </row>
        <row r="2724">
          <cell r="B2724">
            <v>2723</v>
          </cell>
          <cell r="C2724" t="str">
            <v>QXYCO01</v>
          </cell>
        </row>
        <row r="2725">
          <cell r="B2725">
            <v>2724</v>
          </cell>
          <cell r="C2725" t="str">
            <v>ALANN07</v>
          </cell>
        </row>
        <row r="2726">
          <cell r="B2726">
            <v>2725</v>
          </cell>
          <cell r="C2726" t="str">
            <v>ALANN07</v>
          </cell>
        </row>
        <row r="2727">
          <cell r="B2727">
            <v>2726</v>
          </cell>
          <cell r="C2727" t="str">
            <v>ALANN07</v>
          </cell>
        </row>
        <row r="2728">
          <cell r="B2728">
            <v>2727</v>
          </cell>
          <cell r="C2728" t="str">
            <v>ALANN07</v>
          </cell>
        </row>
        <row r="2729">
          <cell r="B2729">
            <v>2728</v>
          </cell>
          <cell r="C2729" t="str">
            <v>QLANN03</v>
          </cell>
        </row>
        <row r="2730">
          <cell r="B2730">
            <v>2729</v>
          </cell>
          <cell r="C2730" t="str">
            <v>ALANN06</v>
          </cell>
        </row>
        <row r="2731">
          <cell r="B2731">
            <v>2730</v>
          </cell>
          <cell r="C2731" t="str">
            <v>QACAP02</v>
          </cell>
        </row>
        <row r="2732">
          <cell r="B2732">
            <v>2731</v>
          </cell>
          <cell r="C2732" t="str">
            <v>QACAP02</v>
          </cell>
        </row>
        <row r="2733">
          <cell r="B2733">
            <v>2732</v>
          </cell>
          <cell r="C2733" t="str">
            <v>AMEGA12</v>
          </cell>
        </row>
        <row r="2734">
          <cell r="B2734">
            <v>2733</v>
          </cell>
          <cell r="C2734" t="str">
            <v>QINNE01</v>
          </cell>
        </row>
        <row r="2735">
          <cell r="B2735">
            <v>2734</v>
          </cell>
          <cell r="C2735" t="str">
            <v>QOUTE01</v>
          </cell>
        </row>
        <row r="2736">
          <cell r="B2736">
            <v>2735</v>
          </cell>
          <cell r="C2736" t="str">
            <v>ABACT02</v>
          </cell>
        </row>
        <row r="2737">
          <cell r="B2737">
            <v>2736</v>
          </cell>
          <cell r="C2737" t="str">
            <v>QBACT02</v>
          </cell>
        </row>
        <row r="2738">
          <cell r="B2738">
            <v>2737</v>
          </cell>
          <cell r="C2738" t="str">
            <v>QABEN01</v>
          </cell>
        </row>
        <row r="2739">
          <cell r="B2739">
            <v>2738</v>
          </cell>
          <cell r="C2739" t="str">
            <v>QABOJ01</v>
          </cell>
        </row>
        <row r="2740">
          <cell r="B2740">
            <v>2739</v>
          </cell>
          <cell r="C2740" t="str">
            <v>AMEGA13</v>
          </cell>
        </row>
        <row r="2741">
          <cell r="B2741">
            <v>2740</v>
          </cell>
          <cell r="C2741" t="str">
            <v>QGOLD07</v>
          </cell>
        </row>
        <row r="2742">
          <cell r="B2742">
            <v>2741</v>
          </cell>
          <cell r="C2742" t="str">
            <v>QKLOP01</v>
          </cell>
        </row>
        <row r="2743">
          <cell r="B2743">
            <v>2742</v>
          </cell>
          <cell r="C2743" t="str">
            <v>CBABL03</v>
          </cell>
        </row>
        <row r="2744">
          <cell r="B2744">
            <v>2743</v>
          </cell>
          <cell r="C2744" t="str">
            <v>CBABL01</v>
          </cell>
        </row>
        <row r="2745">
          <cell r="B2745">
            <v>2744</v>
          </cell>
          <cell r="C2745" t="str">
            <v>CBABL03</v>
          </cell>
        </row>
        <row r="2746">
          <cell r="B2746">
            <v>2745</v>
          </cell>
          <cell r="C2746" t="str">
            <v>CBABL01</v>
          </cell>
        </row>
        <row r="2747">
          <cell r="B2747">
            <v>2746</v>
          </cell>
          <cell r="C2747" t="str">
            <v>CBABL02</v>
          </cell>
        </row>
        <row r="2748">
          <cell r="B2748">
            <v>2747</v>
          </cell>
          <cell r="C2748" t="str">
            <v>QSPON01</v>
          </cell>
        </row>
        <row r="2749">
          <cell r="B2749">
            <v>2748</v>
          </cell>
          <cell r="C2749" t="str">
            <v>QBLEW03</v>
          </cell>
        </row>
        <row r="2750">
          <cell r="B2750">
            <v>2749</v>
          </cell>
          <cell r="C2750" t="str">
            <v>QBLEW03</v>
          </cell>
        </row>
        <row r="2751">
          <cell r="B2751">
            <v>2750</v>
          </cell>
          <cell r="C2751" t="str">
            <v>QBLEW03</v>
          </cell>
        </row>
        <row r="2752">
          <cell r="B2752">
            <v>2751</v>
          </cell>
          <cell r="C2752" t="str">
            <v>QBLEW03</v>
          </cell>
        </row>
        <row r="2753">
          <cell r="B2753">
            <v>2752</v>
          </cell>
          <cell r="C2753" t="str">
            <v>QBLEW03</v>
          </cell>
        </row>
        <row r="2754">
          <cell r="B2754">
            <v>2753</v>
          </cell>
          <cell r="C2754" t="str">
            <v>QBLEW03</v>
          </cell>
        </row>
        <row r="2755">
          <cell r="B2755">
            <v>2754</v>
          </cell>
          <cell r="C2755" t="str">
            <v>QBLEW03</v>
          </cell>
        </row>
        <row r="2756">
          <cell r="B2756">
            <v>2755</v>
          </cell>
          <cell r="C2756" t="str">
            <v>QBLEW03</v>
          </cell>
        </row>
        <row r="2757">
          <cell r="B2757">
            <v>2756</v>
          </cell>
          <cell r="C2757" t="str">
            <v>QBLEW03</v>
          </cell>
        </row>
        <row r="2758">
          <cell r="B2758">
            <v>2757</v>
          </cell>
          <cell r="C2758" t="str">
            <v>QCABE63</v>
          </cell>
        </row>
        <row r="2759">
          <cell r="B2759">
            <v>2758</v>
          </cell>
          <cell r="C2759" t="str">
            <v>QCABE63</v>
          </cell>
        </row>
        <row r="2760">
          <cell r="B2760">
            <v>2759</v>
          </cell>
          <cell r="C2760" t="str">
            <v>QCABE63</v>
          </cell>
        </row>
        <row r="2761">
          <cell r="B2761">
            <v>2760</v>
          </cell>
          <cell r="C2761" t="str">
            <v>QCABE63</v>
          </cell>
        </row>
        <row r="2762">
          <cell r="B2762">
            <v>2761</v>
          </cell>
          <cell r="C2762" t="str">
            <v>QCABE63</v>
          </cell>
        </row>
        <row r="2763">
          <cell r="B2763">
            <v>2762</v>
          </cell>
          <cell r="C2763" t="str">
            <v>QCABE63</v>
          </cell>
        </row>
        <row r="2764">
          <cell r="B2764">
            <v>2763</v>
          </cell>
          <cell r="C2764" t="str">
            <v>QCABE63</v>
          </cell>
        </row>
        <row r="2765">
          <cell r="B2765">
            <v>2764</v>
          </cell>
          <cell r="C2765" t="str">
            <v>QCABE63</v>
          </cell>
        </row>
        <row r="2766">
          <cell r="B2766">
            <v>2765</v>
          </cell>
          <cell r="C2766" t="str">
            <v>QCABE63</v>
          </cell>
        </row>
        <row r="2767">
          <cell r="B2767">
            <v>2766</v>
          </cell>
          <cell r="C2767" t="str">
            <v>QCABE63</v>
          </cell>
        </row>
        <row r="2768">
          <cell r="B2768">
            <v>2767</v>
          </cell>
          <cell r="C2768" t="str">
            <v>QCABE63</v>
          </cell>
        </row>
        <row r="2769">
          <cell r="B2769">
            <v>2768</v>
          </cell>
          <cell r="C2769" t="str">
            <v>QCABE63</v>
          </cell>
        </row>
        <row r="2770">
          <cell r="B2770">
            <v>2769</v>
          </cell>
          <cell r="C2770" t="str">
            <v>QCABE63</v>
          </cell>
        </row>
        <row r="2771">
          <cell r="B2771">
            <v>2770</v>
          </cell>
          <cell r="C2771" t="str">
            <v>QCABE63</v>
          </cell>
        </row>
        <row r="2772">
          <cell r="B2772">
            <v>2771</v>
          </cell>
          <cell r="C2772" t="str">
            <v>QCABE63</v>
          </cell>
        </row>
        <row r="2773">
          <cell r="B2773">
            <v>2772</v>
          </cell>
          <cell r="C2773" t="str">
            <v>QCABE21</v>
          </cell>
        </row>
        <row r="2774">
          <cell r="B2774">
            <v>2773</v>
          </cell>
          <cell r="C2774" t="str">
            <v>QCABE60</v>
          </cell>
        </row>
        <row r="2775">
          <cell r="B2775">
            <v>2774</v>
          </cell>
          <cell r="C2775" t="str">
            <v>QCABE60</v>
          </cell>
        </row>
        <row r="2776">
          <cell r="B2776">
            <v>2775</v>
          </cell>
          <cell r="C2776" t="str">
            <v>QCABE60</v>
          </cell>
        </row>
        <row r="2777">
          <cell r="B2777">
            <v>2776</v>
          </cell>
          <cell r="C2777" t="str">
            <v>QCABE60</v>
          </cell>
        </row>
        <row r="2778">
          <cell r="B2778">
            <v>2777</v>
          </cell>
          <cell r="C2778" t="str">
            <v>QCABE75</v>
          </cell>
        </row>
        <row r="2779">
          <cell r="B2779">
            <v>2778</v>
          </cell>
          <cell r="C2779" t="str">
            <v>QCABE75</v>
          </cell>
        </row>
        <row r="2780">
          <cell r="B2780">
            <v>2779</v>
          </cell>
          <cell r="C2780" t="str">
            <v>ACABE71</v>
          </cell>
        </row>
        <row r="2781">
          <cell r="B2781">
            <v>2780</v>
          </cell>
          <cell r="C2781" t="str">
            <v>ACABE71</v>
          </cell>
        </row>
        <row r="2782">
          <cell r="B2782">
            <v>2781</v>
          </cell>
          <cell r="C2782" t="str">
            <v>ACABE71</v>
          </cell>
        </row>
        <row r="2783">
          <cell r="B2783">
            <v>2782</v>
          </cell>
          <cell r="C2783" t="str">
            <v>QCABE36</v>
          </cell>
        </row>
        <row r="2784">
          <cell r="B2784">
            <v>2783</v>
          </cell>
          <cell r="C2784" t="str">
            <v>CCABE05</v>
          </cell>
        </row>
        <row r="2785">
          <cell r="B2785">
            <v>2784</v>
          </cell>
          <cell r="C2785" t="str">
            <v>QCABE76</v>
          </cell>
        </row>
        <row r="2786">
          <cell r="B2786">
            <v>2785</v>
          </cell>
          <cell r="C2786" t="str">
            <v>QCABE76</v>
          </cell>
        </row>
        <row r="2787">
          <cell r="B2787">
            <v>2786</v>
          </cell>
          <cell r="C2787" t="str">
            <v>QCABE76</v>
          </cell>
        </row>
        <row r="2788">
          <cell r="B2788">
            <v>2787</v>
          </cell>
          <cell r="C2788" t="str">
            <v>QCAUL06</v>
          </cell>
        </row>
        <row r="2789">
          <cell r="B2789">
            <v>2788</v>
          </cell>
          <cell r="C2789" t="str">
            <v>QCAUL06</v>
          </cell>
        </row>
        <row r="2790">
          <cell r="B2790">
            <v>2789</v>
          </cell>
          <cell r="C2790" t="str">
            <v>ACAUL03</v>
          </cell>
        </row>
        <row r="2791">
          <cell r="B2791">
            <v>2790</v>
          </cell>
          <cell r="C2791" t="str">
            <v>QGAMB01</v>
          </cell>
        </row>
        <row r="2792">
          <cell r="B2792">
            <v>2791</v>
          </cell>
          <cell r="C2792" t="str">
            <v>QGAMB01</v>
          </cell>
        </row>
        <row r="2793">
          <cell r="B2793">
            <v>2792</v>
          </cell>
          <cell r="C2793" t="str">
            <v>QJAGU63</v>
          </cell>
        </row>
        <row r="2794">
          <cell r="B2794">
            <v>2793</v>
          </cell>
          <cell r="C2794" t="str">
            <v>QJAGU92</v>
          </cell>
        </row>
        <row r="2795">
          <cell r="B2795">
            <v>2794</v>
          </cell>
          <cell r="C2795" t="str">
            <v>QJAGU92</v>
          </cell>
        </row>
        <row r="2796">
          <cell r="B2796">
            <v>2795</v>
          </cell>
          <cell r="C2796" t="str">
            <v>QJAGU92</v>
          </cell>
        </row>
        <row r="2797">
          <cell r="B2797">
            <v>2796</v>
          </cell>
          <cell r="C2797" t="str">
            <v>QJAGU92</v>
          </cell>
        </row>
        <row r="2798">
          <cell r="B2798">
            <v>2797</v>
          </cell>
          <cell r="C2798" t="str">
            <v>QJAGU92</v>
          </cell>
        </row>
        <row r="2799">
          <cell r="B2799">
            <v>2798</v>
          </cell>
          <cell r="C2799" t="str">
            <v>QJAGU92</v>
          </cell>
        </row>
        <row r="2800">
          <cell r="B2800">
            <v>2799</v>
          </cell>
          <cell r="C2800" t="str">
            <v>QJAGU92</v>
          </cell>
        </row>
        <row r="2801">
          <cell r="B2801">
            <v>2800</v>
          </cell>
          <cell r="C2801" t="str">
            <v>QJAGU92</v>
          </cell>
        </row>
        <row r="2802">
          <cell r="B2802">
            <v>2801</v>
          </cell>
          <cell r="C2802" t="str">
            <v>QJAGU92</v>
          </cell>
        </row>
        <row r="2803">
          <cell r="B2803">
            <v>2802</v>
          </cell>
          <cell r="C2803" t="str">
            <v>QJAGU92</v>
          </cell>
        </row>
        <row r="2804">
          <cell r="B2804">
            <v>2803</v>
          </cell>
          <cell r="C2804" t="str">
            <v>QJAGU92</v>
          </cell>
        </row>
        <row r="2805">
          <cell r="B2805">
            <v>2804</v>
          </cell>
          <cell r="C2805" t="str">
            <v>QJAGU04</v>
          </cell>
        </row>
        <row r="2806">
          <cell r="B2806">
            <v>2805</v>
          </cell>
          <cell r="C2806" t="str">
            <v>AJAGU103</v>
          </cell>
        </row>
        <row r="2807">
          <cell r="B2807">
            <v>2806</v>
          </cell>
          <cell r="C2807" t="str">
            <v>AJAGU120</v>
          </cell>
        </row>
        <row r="2808">
          <cell r="B2808">
            <v>2807</v>
          </cell>
          <cell r="C2808" t="str">
            <v>AJAGU120</v>
          </cell>
        </row>
        <row r="2809">
          <cell r="B2809">
            <v>2808</v>
          </cell>
          <cell r="C2809" t="str">
            <v>QJAGU62</v>
          </cell>
        </row>
        <row r="2810">
          <cell r="B2810">
            <v>2809</v>
          </cell>
          <cell r="C2810" t="str">
            <v>QJAGU91</v>
          </cell>
        </row>
        <row r="2811">
          <cell r="B2811">
            <v>2810</v>
          </cell>
          <cell r="C2811" t="str">
            <v>QJAGU91</v>
          </cell>
        </row>
        <row r="2812">
          <cell r="B2812">
            <v>2811</v>
          </cell>
          <cell r="C2812" t="str">
            <v>QJAGU91</v>
          </cell>
        </row>
        <row r="2813">
          <cell r="B2813">
            <v>2812</v>
          </cell>
          <cell r="C2813" t="str">
            <v>QJAGU106</v>
          </cell>
        </row>
        <row r="2814">
          <cell r="B2814">
            <v>2813</v>
          </cell>
          <cell r="C2814" t="str">
            <v>QJAGU84</v>
          </cell>
        </row>
        <row r="2815">
          <cell r="B2815">
            <v>2814</v>
          </cell>
          <cell r="C2815" t="str">
            <v>QJAGU84</v>
          </cell>
        </row>
        <row r="2816">
          <cell r="B2816">
            <v>2815</v>
          </cell>
          <cell r="C2816" t="str">
            <v>QJAGU78</v>
          </cell>
        </row>
        <row r="2817">
          <cell r="B2817">
            <v>2816</v>
          </cell>
          <cell r="C2817" t="str">
            <v>QJAGU84</v>
          </cell>
        </row>
        <row r="2818">
          <cell r="B2818">
            <v>2817</v>
          </cell>
          <cell r="C2818" t="str">
            <v>QJAGU111</v>
          </cell>
        </row>
        <row r="2819">
          <cell r="B2819">
            <v>2818</v>
          </cell>
          <cell r="C2819" t="str">
            <v>AJAGU108</v>
          </cell>
        </row>
        <row r="2820">
          <cell r="B2820">
            <v>2819</v>
          </cell>
          <cell r="C2820" t="str">
            <v>AJAGU109</v>
          </cell>
        </row>
        <row r="2821">
          <cell r="B2821">
            <v>2820</v>
          </cell>
          <cell r="C2821" t="str">
            <v>AJAGU114</v>
          </cell>
        </row>
        <row r="2822">
          <cell r="B2822">
            <v>2821</v>
          </cell>
          <cell r="C2822" t="str">
            <v>AJAGU112</v>
          </cell>
        </row>
        <row r="2823">
          <cell r="B2823">
            <v>2822</v>
          </cell>
          <cell r="C2823" t="str">
            <v>AJAGU110</v>
          </cell>
        </row>
        <row r="2824">
          <cell r="B2824">
            <v>2823</v>
          </cell>
          <cell r="C2824" t="str">
            <v>QJAGU104</v>
          </cell>
        </row>
        <row r="2825">
          <cell r="B2825">
            <v>2824</v>
          </cell>
          <cell r="C2825" t="str">
            <v>QJAGU108</v>
          </cell>
        </row>
        <row r="2826">
          <cell r="B2826">
            <v>2825</v>
          </cell>
          <cell r="C2826" t="str">
            <v>QJAGU101</v>
          </cell>
        </row>
        <row r="2827">
          <cell r="B2827">
            <v>2826</v>
          </cell>
          <cell r="C2827" t="str">
            <v>QJAGU99</v>
          </cell>
        </row>
        <row r="2828">
          <cell r="B2828">
            <v>2827</v>
          </cell>
          <cell r="C2828" t="str">
            <v>QJAGU99</v>
          </cell>
        </row>
        <row r="2829">
          <cell r="B2829">
            <v>2828</v>
          </cell>
          <cell r="C2829" t="str">
            <v>QJAGU99</v>
          </cell>
        </row>
        <row r="2830">
          <cell r="B2830">
            <v>2829</v>
          </cell>
          <cell r="C2830" t="str">
            <v>QJAGU99</v>
          </cell>
        </row>
        <row r="2831">
          <cell r="B2831">
            <v>2830</v>
          </cell>
          <cell r="C2831" t="str">
            <v>QJAGU107</v>
          </cell>
        </row>
        <row r="2832">
          <cell r="B2832">
            <v>2831</v>
          </cell>
          <cell r="C2832" t="str">
            <v>QJAGU107</v>
          </cell>
        </row>
        <row r="2833">
          <cell r="B2833">
            <v>2832</v>
          </cell>
          <cell r="C2833" t="str">
            <v>QJAGU81</v>
          </cell>
        </row>
        <row r="2834">
          <cell r="B2834">
            <v>2833</v>
          </cell>
          <cell r="C2834" t="str">
            <v>QJAGU81</v>
          </cell>
        </row>
        <row r="2835">
          <cell r="B2835">
            <v>2834</v>
          </cell>
          <cell r="C2835" t="str">
            <v>QJAGU81</v>
          </cell>
        </row>
        <row r="2836">
          <cell r="B2836">
            <v>2835</v>
          </cell>
          <cell r="C2836" t="str">
            <v>QJAGU102</v>
          </cell>
        </row>
        <row r="2837">
          <cell r="B2837">
            <v>2836</v>
          </cell>
          <cell r="C2837" t="str">
            <v>QJAGU102</v>
          </cell>
        </row>
        <row r="2838">
          <cell r="B2838">
            <v>2837</v>
          </cell>
          <cell r="C2838" t="str">
            <v>QJAGU102</v>
          </cell>
        </row>
        <row r="2839">
          <cell r="B2839">
            <v>2838</v>
          </cell>
          <cell r="C2839" t="str">
            <v>AJAGU30</v>
          </cell>
        </row>
        <row r="2840">
          <cell r="B2840">
            <v>2839</v>
          </cell>
          <cell r="C2840" t="str">
            <v>AJAGU30</v>
          </cell>
        </row>
        <row r="2841">
          <cell r="B2841">
            <v>2840</v>
          </cell>
          <cell r="C2841" t="str">
            <v>AJAGU30</v>
          </cell>
        </row>
        <row r="2842">
          <cell r="B2842">
            <v>2841</v>
          </cell>
          <cell r="C2842" t="str">
            <v>AJAGU30</v>
          </cell>
        </row>
        <row r="2843">
          <cell r="B2843">
            <v>2842</v>
          </cell>
          <cell r="C2843" t="str">
            <v>AJAGU30</v>
          </cell>
        </row>
        <row r="2844">
          <cell r="B2844">
            <v>2843</v>
          </cell>
          <cell r="C2844" t="str">
            <v>AJAGU30</v>
          </cell>
        </row>
        <row r="2845">
          <cell r="B2845">
            <v>2844</v>
          </cell>
          <cell r="C2845" t="str">
            <v>AJAGU30</v>
          </cell>
        </row>
        <row r="2846">
          <cell r="B2846">
            <v>2845</v>
          </cell>
          <cell r="C2846" t="str">
            <v>AJAGU116</v>
          </cell>
        </row>
        <row r="2847">
          <cell r="B2847">
            <v>2846</v>
          </cell>
          <cell r="C2847" t="str">
            <v>AJAGU116</v>
          </cell>
        </row>
        <row r="2848">
          <cell r="B2848">
            <v>2847</v>
          </cell>
          <cell r="C2848" t="str">
            <v>AJAGU116</v>
          </cell>
        </row>
        <row r="2849">
          <cell r="B2849">
            <v>2848</v>
          </cell>
          <cell r="C2849" t="str">
            <v>AJAGU116</v>
          </cell>
        </row>
        <row r="2850">
          <cell r="B2850">
            <v>2849</v>
          </cell>
          <cell r="C2850" t="str">
            <v>AJAGU116</v>
          </cell>
        </row>
        <row r="2851">
          <cell r="B2851">
            <v>2850</v>
          </cell>
          <cell r="C2851" t="str">
            <v>AJAGU116</v>
          </cell>
        </row>
        <row r="2852">
          <cell r="B2852">
            <v>2851</v>
          </cell>
          <cell r="C2852" t="str">
            <v>AJAGU116</v>
          </cell>
        </row>
        <row r="2853">
          <cell r="B2853">
            <v>2852</v>
          </cell>
          <cell r="C2853" t="str">
            <v>AJAGU116</v>
          </cell>
        </row>
        <row r="2854">
          <cell r="B2854">
            <v>2853</v>
          </cell>
          <cell r="C2854" t="str">
            <v>AJAGU116</v>
          </cell>
        </row>
        <row r="2855">
          <cell r="B2855">
            <v>2854</v>
          </cell>
          <cell r="C2855" t="str">
            <v>AJAGU116</v>
          </cell>
        </row>
        <row r="2856">
          <cell r="B2856">
            <v>2855</v>
          </cell>
          <cell r="C2856" t="str">
            <v>AJAGU116</v>
          </cell>
        </row>
        <row r="2857">
          <cell r="B2857">
            <v>2856</v>
          </cell>
          <cell r="C2857" t="str">
            <v>AJAGU116</v>
          </cell>
        </row>
        <row r="2858">
          <cell r="B2858">
            <v>2857</v>
          </cell>
          <cell r="C2858" t="str">
            <v>AJAGU116</v>
          </cell>
        </row>
        <row r="2859">
          <cell r="B2859">
            <v>2858</v>
          </cell>
          <cell r="C2859" t="str">
            <v>QJAGU58</v>
          </cell>
        </row>
        <row r="2860">
          <cell r="B2860">
            <v>2859</v>
          </cell>
          <cell r="C2860" t="str">
            <v>QJAGU58</v>
          </cell>
        </row>
        <row r="2861">
          <cell r="B2861">
            <v>2860</v>
          </cell>
          <cell r="C2861" t="str">
            <v>QJAGU58</v>
          </cell>
        </row>
        <row r="2862">
          <cell r="B2862">
            <v>2861</v>
          </cell>
          <cell r="C2862" t="str">
            <v>QJAGU58</v>
          </cell>
        </row>
        <row r="2863">
          <cell r="B2863">
            <v>2862</v>
          </cell>
          <cell r="C2863" t="str">
            <v>QJAGU58</v>
          </cell>
        </row>
        <row r="2864">
          <cell r="B2864">
            <v>2863</v>
          </cell>
          <cell r="C2864" t="str">
            <v>QJAGU58</v>
          </cell>
        </row>
        <row r="2865">
          <cell r="B2865">
            <v>2864</v>
          </cell>
          <cell r="C2865" t="str">
            <v>QJAGU58</v>
          </cell>
        </row>
        <row r="2866">
          <cell r="B2866">
            <v>2865</v>
          </cell>
          <cell r="C2866" t="str">
            <v>AJAGU38</v>
          </cell>
        </row>
        <row r="2867">
          <cell r="B2867">
            <v>2866</v>
          </cell>
          <cell r="C2867" t="str">
            <v>AJAGU38</v>
          </cell>
        </row>
        <row r="2868">
          <cell r="B2868">
            <v>2867</v>
          </cell>
          <cell r="C2868" t="str">
            <v>AJAGU38</v>
          </cell>
        </row>
        <row r="2869">
          <cell r="B2869">
            <v>2868</v>
          </cell>
          <cell r="C2869" t="str">
            <v>AJAGU38</v>
          </cell>
        </row>
        <row r="2870">
          <cell r="B2870">
            <v>2869</v>
          </cell>
          <cell r="C2870" t="str">
            <v>AJAGU38</v>
          </cell>
        </row>
        <row r="2871">
          <cell r="B2871">
            <v>2870</v>
          </cell>
          <cell r="C2871" t="str">
            <v>AJAGU38</v>
          </cell>
        </row>
        <row r="2872">
          <cell r="B2872">
            <v>2871</v>
          </cell>
          <cell r="C2872" t="str">
            <v>AJAGU38</v>
          </cell>
        </row>
        <row r="2873">
          <cell r="B2873">
            <v>2872</v>
          </cell>
          <cell r="C2873" t="str">
            <v>AJAGU38</v>
          </cell>
        </row>
        <row r="2874">
          <cell r="B2874">
            <v>2873</v>
          </cell>
          <cell r="C2874" t="str">
            <v>AJAGU38</v>
          </cell>
        </row>
        <row r="2875">
          <cell r="B2875">
            <v>2874</v>
          </cell>
          <cell r="C2875" t="str">
            <v>AJAGU38</v>
          </cell>
        </row>
        <row r="2876">
          <cell r="B2876">
            <v>2875</v>
          </cell>
          <cell r="C2876" t="str">
            <v>AJAGU38</v>
          </cell>
        </row>
        <row r="2877">
          <cell r="B2877">
            <v>2876</v>
          </cell>
          <cell r="C2877" t="str">
            <v>AJAGU38</v>
          </cell>
        </row>
        <row r="2878">
          <cell r="B2878">
            <v>2877</v>
          </cell>
          <cell r="C2878" t="str">
            <v>AJAGU38</v>
          </cell>
        </row>
        <row r="2879">
          <cell r="B2879">
            <v>2878</v>
          </cell>
          <cell r="C2879" t="str">
            <v>AJAGU38</v>
          </cell>
        </row>
        <row r="2880">
          <cell r="B2880">
            <v>2879</v>
          </cell>
          <cell r="C2880" t="str">
            <v>AJAGU38</v>
          </cell>
        </row>
        <row r="2881">
          <cell r="B2881">
            <v>2880</v>
          </cell>
          <cell r="C2881" t="str">
            <v>AJAGU38</v>
          </cell>
        </row>
        <row r="2882">
          <cell r="B2882">
            <v>2881</v>
          </cell>
          <cell r="C2882" t="str">
            <v>AJAGU38</v>
          </cell>
        </row>
        <row r="2883">
          <cell r="B2883">
            <v>2882</v>
          </cell>
          <cell r="C2883" t="str">
            <v>AJAGU38</v>
          </cell>
        </row>
        <row r="2884">
          <cell r="B2884">
            <v>2883</v>
          </cell>
          <cell r="C2884" t="str">
            <v>AJAGU38</v>
          </cell>
        </row>
        <row r="2885">
          <cell r="B2885">
            <v>2884</v>
          </cell>
          <cell r="C2885" t="str">
            <v>AJAGU38</v>
          </cell>
        </row>
        <row r="2886">
          <cell r="B2886">
            <v>2885</v>
          </cell>
          <cell r="C2886" t="str">
            <v>AJAGU38</v>
          </cell>
        </row>
        <row r="2887">
          <cell r="B2887">
            <v>2886</v>
          </cell>
          <cell r="C2887" t="str">
            <v>QJAGU112</v>
          </cell>
        </row>
        <row r="2888">
          <cell r="B2888">
            <v>2887</v>
          </cell>
          <cell r="C2888" t="str">
            <v>QJAGU112</v>
          </cell>
        </row>
        <row r="2889">
          <cell r="B2889">
            <v>2888</v>
          </cell>
          <cell r="C2889" t="str">
            <v>QJAGU112</v>
          </cell>
        </row>
        <row r="2890">
          <cell r="B2890">
            <v>2889</v>
          </cell>
          <cell r="C2890" t="str">
            <v>QJAGU37</v>
          </cell>
        </row>
        <row r="2891">
          <cell r="B2891">
            <v>2890</v>
          </cell>
          <cell r="C2891" t="str">
            <v>QJAGU37</v>
          </cell>
        </row>
        <row r="2892">
          <cell r="B2892">
            <v>2891</v>
          </cell>
          <cell r="C2892" t="str">
            <v>QJAGU37</v>
          </cell>
        </row>
        <row r="2893">
          <cell r="B2893">
            <v>2892</v>
          </cell>
          <cell r="C2893" t="str">
            <v>AJAGU29</v>
          </cell>
        </row>
        <row r="2894">
          <cell r="B2894">
            <v>2893</v>
          </cell>
          <cell r="C2894" t="str">
            <v>AJAGU39</v>
          </cell>
        </row>
        <row r="2895">
          <cell r="B2895">
            <v>2894</v>
          </cell>
          <cell r="C2895" t="str">
            <v>AJAGU39</v>
          </cell>
        </row>
        <row r="2896">
          <cell r="B2896">
            <v>2895</v>
          </cell>
          <cell r="C2896" t="str">
            <v>AJAGU39</v>
          </cell>
        </row>
        <row r="2897">
          <cell r="B2897">
            <v>2896</v>
          </cell>
          <cell r="C2897" t="str">
            <v>AJAGU39</v>
          </cell>
        </row>
        <row r="2898">
          <cell r="B2898">
            <v>2897</v>
          </cell>
          <cell r="C2898" t="str">
            <v>QJAGU98</v>
          </cell>
        </row>
        <row r="2899">
          <cell r="B2899">
            <v>2898</v>
          </cell>
          <cell r="C2899" t="str">
            <v>QJAGU98</v>
          </cell>
        </row>
        <row r="2900">
          <cell r="B2900">
            <v>2899</v>
          </cell>
          <cell r="C2900" t="str">
            <v>QKANG10</v>
          </cell>
        </row>
        <row r="2901">
          <cell r="B2901">
            <v>2900</v>
          </cell>
          <cell r="C2901" t="str">
            <v>AKUBI05</v>
          </cell>
        </row>
        <row r="2902">
          <cell r="B2902">
            <v>2901</v>
          </cell>
          <cell r="C2902" t="str">
            <v>AKUBI07</v>
          </cell>
        </row>
        <row r="2903">
          <cell r="B2903">
            <v>2902</v>
          </cell>
          <cell r="C2903" t="str">
            <v>QKUBI21</v>
          </cell>
        </row>
        <row r="2904">
          <cell r="B2904">
            <v>2903</v>
          </cell>
          <cell r="C2904" t="str">
            <v>QMELO26</v>
          </cell>
        </row>
        <row r="2905">
          <cell r="B2905">
            <v>2904</v>
          </cell>
          <cell r="C2905" t="str">
            <v>QMELO11</v>
          </cell>
        </row>
        <row r="2906">
          <cell r="B2906">
            <v>2905</v>
          </cell>
          <cell r="C2906" t="str">
            <v>QMELO25</v>
          </cell>
        </row>
        <row r="2907">
          <cell r="B2907">
            <v>2906</v>
          </cell>
          <cell r="C2907" t="str">
            <v>QMELO14</v>
          </cell>
        </row>
        <row r="2908">
          <cell r="B2908">
            <v>2907</v>
          </cell>
          <cell r="C2908" t="str">
            <v>QMELO14</v>
          </cell>
        </row>
        <row r="2909">
          <cell r="B2909">
            <v>2908</v>
          </cell>
          <cell r="C2909" t="str">
            <v>QOYON01</v>
          </cell>
        </row>
        <row r="2910">
          <cell r="B2910">
            <v>2909</v>
          </cell>
          <cell r="C2910" t="str">
            <v>QPADI40</v>
          </cell>
        </row>
        <row r="2911">
          <cell r="B2911">
            <v>2910</v>
          </cell>
          <cell r="C2911" t="str">
            <v>QPADI22</v>
          </cell>
        </row>
        <row r="2912">
          <cell r="B2912">
            <v>2911</v>
          </cell>
          <cell r="C2912" t="str">
            <v>QSAWI06</v>
          </cell>
        </row>
        <row r="2913">
          <cell r="B2913">
            <v>2912</v>
          </cell>
          <cell r="C2913" t="str">
            <v>QSMK19</v>
          </cell>
        </row>
        <row r="2914">
          <cell r="B2914">
            <v>2913</v>
          </cell>
          <cell r="C2914" t="str">
            <v>CSMK01</v>
          </cell>
        </row>
        <row r="2915">
          <cell r="B2915">
            <v>2914</v>
          </cell>
          <cell r="C2915" t="str">
            <v>CSMK01</v>
          </cell>
        </row>
        <row r="2916">
          <cell r="B2916">
            <v>2915</v>
          </cell>
          <cell r="C2916" t="str">
            <v>QSMK27</v>
          </cell>
        </row>
        <row r="2917">
          <cell r="B2917">
            <v>2916</v>
          </cell>
          <cell r="C2917" t="str">
            <v>QSMK27</v>
          </cell>
        </row>
        <row r="2918">
          <cell r="B2918">
            <v>2917</v>
          </cell>
          <cell r="C2918" t="str">
            <v>CSMK02</v>
          </cell>
        </row>
        <row r="2919">
          <cell r="B2919">
            <v>2918</v>
          </cell>
          <cell r="C2919" t="str">
            <v>QSMK32</v>
          </cell>
        </row>
        <row r="2920">
          <cell r="B2920">
            <v>2919</v>
          </cell>
          <cell r="C2920" t="str">
            <v>QSEED01</v>
          </cell>
        </row>
        <row r="2921">
          <cell r="B2921">
            <v>2920</v>
          </cell>
          <cell r="C2921" t="str">
            <v>CTERO01</v>
          </cell>
        </row>
        <row r="2922">
          <cell r="B2922">
            <v>2921</v>
          </cell>
          <cell r="C2922" t="str">
            <v>CTERO01</v>
          </cell>
        </row>
        <row r="2923">
          <cell r="B2923">
            <v>2922</v>
          </cell>
          <cell r="C2923" t="str">
            <v>ATERO02</v>
          </cell>
        </row>
        <row r="2924">
          <cell r="B2924">
            <v>2923</v>
          </cell>
          <cell r="C2924" t="str">
            <v>ATERO03</v>
          </cell>
        </row>
        <row r="2925">
          <cell r="B2925">
            <v>2924</v>
          </cell>
          <cell r="C2925" t="str">
            <v>ATERO03</v>
          </cell>
        </row>
        <row r="2926">
          <cell r="B2926">
            <v>2925</v>
          </cell>
          <cell r="C2926" t="str">
            <v>ATERO14</v>
          </cell>
        </row>
        <row r="2927">
          <cell r="B2927">
            <v>2926</v>
          </cell>
          <cell r="C2927" t="str">
            <v>ATERO14</v>
          </cell>
        </row>
        <row r="2928">
          <cell r="B2928">
            <v>2927</v>
          </cell>
          <cell r="C2928" t="str">
            <v>ATERO14</v>
          </cell>
        </row>
        <row r="2929">
          <cell r="B2929">
            <v>2928</v>
          </cell>
          <cell r="C2929" t="str">
            <v>ATERO14</v>
          </cell>
        </row>
        <row r="2930">
          <cell r="B2930">
            <v>2929</v>
          </cell>
          <cell r="C2930" t="str">
            <v>QTIMU20</v>
          </cell>
        </row>
        <row r="2931">
          <cell r="B2931">
            <v>2930</v>
          </cell>
          <cell r="C2931" t="str">
            <v>ATIMU03</v>
          </cell>
        </row>
        <row r="2932">
          <cell r="B2932">
            <v>2931</v>
          </cell>
          <cell r="C2932" t="str">
            <v>QTIMU35</v>
          </cell>
        </row>
        <row r="2933">
          <cell r="B2933">
            <v>2932</v>
          </cell>
          <cell r="C2933" t="str">
            <v>QTIMU29</v>
          </cell>
        </row>
        <row r="2934">
          <cell r="B2934">
            <v>2933</v>
          </cell>
          <cell r="C2934" t="str">
            <v>QTIMU29</v>
          </cell>
        </row>
        <row r="2935">
          <cell r="B2935">
            <v>2934</v>
          </cell>
          <cell r="C2935" t="str">
            <v>QTIMU29</v>
          </cell>
        </row>
        <row r="2936">
          <cell r="B2936">
            <v>2935</v>
          </cell>
          <cell r="C2936" t="str">
            <v>ATIMU05</v>
          </cell>
        </row>
        <row r="2937">
          <cell r="B2937">
            <v>2936</v>
          </cell>
          <cell r="C2937" t="str">
            <v>ATIMU05</v>
          </cell>
        </row>
        <row r="2938">
          <cell r="B2938">
            <v>2937</v>
          </cell>
          <cell r="C2938" t="str">
            <v>QTOMA32</v>
          </cell>
        </row>
        <row r="2939">
          <cell r="B2939">
            <v>2938</v>
          </cell>
          <cell r="C2939" t="str">
            <v>QTOMA32</v>
          </cell>
        </row>
        <row r="2940">
          <cell r="B2940">
            <v>2939</v>
          </cell>
          <cell r="C2940" t="str">
            <v>QTOMA32</v>
          </cell>
        </row>
        <row r="2941">
          <cell r="B2941">
            <v>2940</v>
          </cell>
          <cell r="C2941" t="str">
            <v>QTOMA26</v>
          </cell>
        </row>
        <row r="2942">
          <cell r="B2942">
            <v>2941</v>
          </cell>
          <cell r="C2942" t="str">
            <v>QTOMA31</v>
          </cell>
        </row>
        <row r="2943">
          <cell r="B2943">
            <v>2942</v>
          </cell>
          <cell r="C2943" t="str">
            <v>QTOMA02</v>
          </cell>
        </row>
        <row r="2944">
          <cell r="B2944">
            <v>2943</v>
          </cell>
          <cell r="C2944" t="str">
            <v>QTOMA02</v>
          </cell>
        </row>
        <row r="2945">
          <cell r="B2945">
            <v>2944</v>
          </cell>
          <cell r="C2945" t="str">
            <v>QTOMA02</v>
          </cell>
        </row>
        <row r="2946">
          <cell r="B2946">
            <v>2945</v>
          </cell>
          <cell r="C2946" t="str">
            <v>ZZBAJU02</v>
          </cell>
        </row>
        <row r="2947">
          <cell r="B2947">
            <v>2946</v>
          </cell>
          <cell r="C2947" t="str">
            <v>ZZXBAN01</v>
          </cell>
        </row>
        <row r="2948">
          <cell r="B2948">
            <v>2947</v>
          </cell>
          <cell r="C2948" t="str">
            <v>ZZMEJA01</v>
          </cell>
        </row>
        <row r="2949">
          <cell r="B2949">
            <v>2948</v>
          </cell>
          <cell r="C2949" t="str">
            <v>ZZBAJU01</v>
          </cell>
        </row>
        <row r="2950">
          <cell r="B2950">
            <v>2949</v>
          </cell>
          <cell r="C2950" t="str">
            <v>ZZZENT01</v>
          </cell>
        </row>
        <row r="2951">
          <cell r="B2951">
            <v>2950</v>
          </cell>
          <cell r="C2951" t="str">
            <v>ZZBROS09</v>
          </cell>
        </row>
        <row r="2952">
          <cell r="B2952">
            <v>2951</v>
          </cell>
          <cell r="C2952" t="str">
            <v>ZZBANN03</v>
          </cell>
        </row>
        <row r="2953">
          <cell r="B2953">
            <v>2952</v>
          </cell>
          <cell r="C2953" t="str">
            <v>ZZBROS02</v>
          </cell>
        </row>
        <row r="2954">
          <cell r="B2954">
            <v>2953</v>
          </cell>
          <cell r="C2954" t="str">
            <v>QBROS01</v>
          </cell>
        </row>
        <row r="2955">
          <cell r="B2955">
            <v>2954</v>
          </cell>
          <cell r="C2955" t="str">
            <v>ZZBROS03</v>
          </cell>
        </row>
        <row r="2956">
          <cell r="B2956">
            <v>2955</v>
          </cell>
          <cell r="C2956" t="str">
            <v>ZZBROS04</v>
          </cell>
        </row>
        <row r="2957">
          <cell r="B2957">
            <v>2956</v>
          </cell>
          <cell r="C2957" t="str">
            <v>ZZBROS05</v>
          </cell>
        </row>
        <row r="2958">
          <cell r="B2958">
            <v>2957</v>
          </cell>
          <cell r="C2958" t="str">
            <v>ZZBROS11</v>
          </cell>
        </row>
        <row r="2959">
          <cell r="B2959">
            <v>2958</v>
          </cell>
          <cell r="C2959" t="str">
            <v>ZZBUKU07</v>
          </cell>
        </row>
        <row r="2960">
          <cell r="B2960">
            <v>2959</v>
          </cell>
          <cell r="C2960" t="str">
            <v>ZZBUKU05</v>
          </cell>
        </row>
        <row r="2961">
          <cell r="B2961">
            <v>2960</v>
          </cell>
          <cell r="C2961" t="str">
            <v>ZZBUKU06</v>
          </cell>
        </row>
        <row r="2962">
          <cell r="B2962">
            <v>2961</v>
          </cell>
          <cell r="C2962" t="str">
            <v>ZZBUKU08</v>
          </cell>
        </row>
        <row r="2963">
          <cell r="B2963">
            <v>2962</v>
          </cell>
          <cell r="C2963" t="str">
            <v>ZZBUKU04</v>
          </cell>
        </row>
        <row r="2964">
          <cell r="B2964">
            <v>2963</v>
          </cell>
          <cell r="C2964" t="str">
            <v>ZZDETE02</v>
          </cell>
        </row>
        <row r="2965">
          <cell r="B2965">
            <v>2964</v>
          </cell>
          <cell r="C2965" t="str">
            <v>ZZCELA02</v>
          </cell>
        </row>
        <row r="2966">
          <cell r="B2966">
            <v>2965</v>
          </cell>
          <cell r="C2966" t="str">
            <v>ZZDEMO01</v>
          </cell>
        </row>
        <row r="2967">
          <cell r="B2967">
            <v>2966</v>
          </cell>
          <cell r="C2967" t="str">
            <v>ZZDEMO07</v>
          </cell>
        </row>
        <row r="2968">
          <cell r="B2968">
            <v>2967</v>
          </cell>
          <cell r="C2968" t="str">
            <v>QDEMO06</v>
          </cell>
        </row>
        <row r="2969">
          <cell r="B2969">
            <v>2968</v>
          </cell>
          <cell r="C2969" t="str">
            <v>QDEMO07</v>
          </cell>
        </row>
        <row r="2970">
          <cell r="B2970">
            <v>2969</v>
          </cell>
          <cell r="C2970" t="str">
            <v>ZZDEMO06</v>
          </cell>
        </row>
        <row r="2971">
          <cell r="B2971">
            <v>2970</v>
          </cell>
          <cell r="C2971" t="str">
            <v>ZZDEMO05</v>
          </cell>
        </row>
        <row r="2972">
          <cell r="B2972">
            <v>2971</v>
          </cell>
          <cell r="C2972" t="str">
            <v>QDEMO08</v>
          </cell>
        </row>
        <row r="2973">
          <cell r="B2973">
            <v>2972</v>
          </cell>
          <cell r="C2973" t="str">
            <v>ZZDEMO09</v>
          </cell>
        </row>
        <row r="2974">
          <cell r="B2974">
            <v>2973</v>
          </cell>
          <cell r="C2974" t="str">
            <v>ZZDEMO08</v>
          </cell>
        </row>
        <row r="2975">
          <cell r="B2975">
            <v>2974</v>
          </cell>
          <cell r="C2975" t="str">
            <v>ZZEMBE01</v>
          </cell>
        </row>
        <row r="2976">
          <cell r="B2976">
            <v>2975</v>
          </cell>
          <cell r="C2976" t="str">
            <v>ZZEMBER02</v>
          </cell>
        </row>
        <row r="2977">
          <cell r="B2977">
            <v>2976</v>
          </cell>
          <cell r="C2977" t="str">
            <v>ZZGELA01</v>
          </cell>
        </row>
        <row r="2978">
          <cell r="B2978">
            <v>2977</v>
          </cell>
          <cell r="C2978" t="str">
            <v>ZZGELA03</v>
          </cell>
        </row>
        <row r="2979">
          <cell r="B2979">
            <v>2978</v>
          </cell>
          <cell r="C2979" t="str">
            <v>ZZGELA06</v>
          </cell>
        </row>
        <row r="2980">
          <cell r="B2980">
            <v>2979</v>
          </cell>
          <cell r="C2980" t="str">
            <v>ZZGELA07</v>
          </cell>
        </row>
        <row r="2981">
          <cell r="B2981">
            <v>2980</v>
          </cell>
          <cell r="C2981" t="str">
            <v>ZZHAND08</v>
          </cell>
        </row>
        <row r="2982">
          <cell r="B2982">
            <v>2981</v>
          </cell>
          <cell r="C2982" t="str">
            <v>QJAKE01</v>
          </cell>
        </row>
        <row r="2983">
          <cell r="B2983">
            <v>2982</v>
          </cell>
          <cell r="C2983" t="str">
            <v>ZZJAKE02</v>
          </cell>
        </row>
        <row r="2984">
          <cell r="B2984">
            <v>2983</v>
          </cell>
          <cell r="C2984" t="str">
            <v>ZZJAKE04</v>
          </cell>
        </row>
        <row r="2985">
          <cell r="B2985">
            <v>2984</v>
          </cell>
          <cell r="C2985" t="str">
            <v>ZZJAMD01</v>
          </cell>
        </row>
        <row r="2986">
          <cell r="B2986">
            <v>2985</v>
          </cell>
          <cell r="C2986" t="str">
            <v>QJAMD01</v>
          </cell>
        </row>
        <row r="2987">
          <cell r="B2987">
            <v>2986</v>
          </cell>
          <cell r="C2987" t="str">
            <v>QJAMD02</v>
          </cell>
        </row>
        <row r="2988">
          <cell r="B2988">
            <v>2987</v>
          </cell>
          <cell r="C2988" t="str">
            <v>QJAMD03</v>
          </cell>
        </row>
        <row r="2989">
          <cell r="B2989">
            <v>2988</v>
          </cell>
          <cell r="C2989" t="str">
            <v>ZZJAMD06</v>
          </cell>
        </row>
        <row r="2990">
          <cell r="B2990">
            <v>2989</v>
          </cell>
          <cell r="C2990" t="str">
            <v>ZZKAME01</v>
          </cell>
        </row>
        <row r="2991">
          <cell r="B2991">
            <v>2990</v>
          </cell>
          <cell r="C2991" t="str">
            <v>QKEME01</v>
          </cell>
        </row>
        <row r="2992">
          <cell r="B2992">
            <v>2991</v>
          </cell>
          <cell r="C2992" t="str">
            <v>ZZKAOS283</v>
          </cell>
        </row>
        <row r="2993">
          <cell r="B2993">
            <v>2992</v>
          </cell>
          <cell r="C2993" t="str">
            <v>ZZKAOS267</v>
          </cell>
        </row>
        <row r="2994">
          <cell r="B2994">
            <v>2993</v>
          </cell>
          <cell r="C2994" t="str">
            <v>ZZKAOS253</v>
          </cell>
        </row>
        <row r="2995">
          <cell r="B2995">
            <v>2994</v>
          </cell>
          <cell r="C2995" t="str">
            <v>ZZKAOS258</v>
          </cell>
        </row>
        <row r="2996">
          <cell r="B2996">
            <v>2995</v>
          </cell>
          <cell r="C2996" t="str">
            <v>ZZKAOS152</v>
          </cell>
        </row>
        <row r="2997">
          <cell r="B2997">
            <v>2996</v>
          </cell>
          <cell r="C2997" t="str">
            <v>ZZKAOS45</v>
          </cell>
        </row>
        <row r="2998">
          <cell r="B2998">
            <v>2997</v>
          </cell>
          <cell r="C2998" t="str">
            <v>ZZKAOS04</v>
          </cell>
        </row>
        <row r="2999">
          <cell r="B2999">
            <v>2998</v>
          </cell>
          <cell r="C2999" t="str">
            <v>ZZKAOS101</v>
          </cell>
        </row>
        <row r="3000">
          <cell r="B3000">
            <v>2999</v>
          </cell>
          <cell r="C3000" t="str">
            <v>ZZKAOS06</v>
          </cell>
        </row>
        <row r="3001">
          <cell r="B3001">
            <v>3000</v>
          </cell>
          <cell r="C3001" t="str">
            <v>ZZKAOS211</v>
          </cell>
        </row>
        <row r="3002">
          <cell r="B3002">
            <v>3001</v>
          </cell>
          <cell r="C3002" t="str">
            <v>ZZKAOS189</v>
          </cell>
        </row>
        <row r="3003">
          <cell r="B3003">
            <v>3002</v>
          </cell>
          <cell r="C3003" t="str">
            <v>ZZKAOS265</v>
          </cell>
        </row>
        <row r="3004">
          <cell r="B3004">
            <v>3003</v>
          </cell>
          <cell r="C3004" t="str">
            <v>ZZKAOS220</v>
          </cell>
        </row>
        <row r="3005">
          <cell r="B3005">
            <v>3004</v>
          </cell>
          <cell r="C3005" t="str">
            <v>ZZKAOS83</v>
          </cell>
        </row>
        <row r="3006">
          <cell r="B3006">
            <v>3005</v>
          </cell>
          <cell r="C3006" t="str">
            <v>ZZKAOS263</v>
          </cell>
        </row>
        <row r="3007">
          <cell r="B3007">
            <v>3006</v>
          </cell>
          <cell r="C3007" t="str">
            <v>QKAOS11</v>
          </cell>
        </row>
        <row r="3008">
          <cell r="B3008">
            <v>3007</v>
          </cell>
          <cell r="C3008" t="str">
            <v>ZZKAOS192</v>
          </cell>
        </row>
        <row r="3009">
          <cell r="B3009">
            <v>3008</v>
          </cell>
          <cell r="C3009" t="str">
            <v>ZZKAOS90</v>
          </cell>
        </row>
        <row r="3010">
          <cell r="B3010">
            <v>3009</v>
          </cell>
          <cell r="C3010" t="str">
            <v>ZZKAOS85</v>
          </cell>
        </row>
        <row r="3011">
          <cell r="B3011">
            <v>3010</v>
          </cell>
          <cell r="C3011" t="str">
            <v>ZZKAOS169</v>
          </cell>
        </row>
        <row r="3012">
          <cell r="B3012">
            <v>3011</v>
          </cell>
          <cell r="C3012" t="str">
            <v>ZZKAOS17</v>
          </cell>
        </row>
        <row r="3013">
          <cell r="B3013">
            <v>3012</v>
          </cell>
          <cell r="C3013" t="str">
            <v>ZZKAOS18</v>
          </cell>
        </row>
        <row r="3014">
          <cell r="B3014">
            <v>3013</v>
          </cell>
          <cell r="C3014" t="str">
            <v>ZZKAOS279</v>
          </cell>
        </row>
        <row r="3015">
          <cell r="B3015">
            <v>3014</v>
          </cell>
          <cell r="C3015" t="str">
            <v>QKAOS17</v>
          </cell>
        </row>
        <row r="3016">
          <cell r="B3016">
            <v>3015</v>
          </cell>
          <cell r="C3016" t="str">
            <v>ZZKAOS228</v>
          </cell>
        </row>
        <row r="3017">
          <cell r="B3017">
            <v>3016</v>
          </cell>
          <cell r="C3017" t="str">
            <v>ZZKAOS212</v>
          </cell>
        </row>
        <row r="3018">
          <cell r="B3018">
            <v>3017</v>
          </cell>
          <cell r="C3018" t="str">
            <v>ZZKAOS098</v>
          </cell>
        </row>
        <row r="3019">
          <cell r="B3019">
            <v>3018</v>
          </cell>
          <cell r="C3019" t="str">
            <v>QKAOS10</v>
          </cell>
        </row>
        <row r="3020">
          <cell r="B3020">
            <v>3019</v>
          </cell>
          <cell r="C3020" t="str">
            <v>ZZKAOS257</v>
          </cell>
        </row>
        <row r="3021">
          <cell r="B3021">
            <v>3020</v>
          </cell>
          <cell r="C3021" t="str">
            <v>ZZKAOS222</v>
          </cell>
        </row>
        <row r="3022">
          <cell r="B3022">
            <v>3021</v>
          </cell>
          <cell r="C3022" t="str">
            <v>ZZKAOS221</v>
          </cell>
        </row>
        <row r="3023">
          <cell r="B3023">
            <v>3022</v>
          </cell>
          <cell r="C3023" t="str">
            <v>ZZKAOS195</v>
          </cell>
        </row>
        <row r="3024">
          <cell r="B3024">
            <v>3023</v>
          </cell>
          <cell r="C3024" t="str">
            <v>ZZKAOS29</v>
          </cell>
        </row>
        <row r="3025">
          <cell r="B3025">
            <v>3024</v>
          </cell>
          <cell r="C3025" t="str">
            <v>ZZKAOS99</v>
          </cell>
        </row>
        <row r="3026">
          <cell r="B3026">
            <v>3025</v>
          </cell>
          <cell r="C3026" t="str">
            <v>ZZKAOS268</v>
          </cell>
        </row>
        <row r="3027">
          <cell r="B3027">
            <v>3026</v>
          </cell>
          <cell r="C3027" t="str">
            <v>ZZKAOS090</v>
          </cell>
        </row>
        <row r="3028">
          <cell r="B3028">
            <v>3027</v>
          </cell>
          <cell r="C3028" t="str">
            <v>ZZKAOS219</v>
          </cell>
        </row>
        <row r="3029">
          <cell r="B3029">
            <v>3028</v>
          </cell>
          <cell r="C3029" t="str">
            <v>ZZKAOS218</v>
          </cell>
        </row>
        <row r="3030">
          <cell r="B3030">
            <v>3029</v>
          </cell>
          <cell r="C3030" t="str">
            <v>ZZKAOS198</v>
          </cell>
        </row>
        <row r="3031">
          <cell r="B3031">
            <v>3030</v>
          </cell>
          <cell r="C3031" t="str">
            <v>ZZKAOS250</v>
          </cell>
        </row>
        <row r="3032">
          <cell r="B3032">
            <v>3031</v>
          </cell>
          <cell r="C3032" t="str">
            <v>QKAOS18</v>
          </cell>
        </row>
        <row r="3033">
          <cell r="B3033">
            <v>3032</v>
          </cell>
          <cell r="C3033" t="str">
            <v>ZZKAOS088</v>
          </cell>
        </row>
        <row r="3034">
          <cell r="B3034">
            <v>3033</v>
          </cell>
          <cell r="C3034" t="str">
            <v>ZZKAOS290</v>
          </cell>
        </row>
        <row r="3035">
          <cell r="B3035">
            <v>3034</v>
          </cell>
          <cell r="C3035" t="str">
            <v>ZZKAOS277</v>
          </cell>
        </row>
        <row r="3036">
          <cell r="B3036">
            <v>3035</v>
          </cell>
          <cell r="C3036" t="str">
            <v>ZZKAOS260</v>
          </cell>
        </row>
        <row r="3037">
          <cell r="B3037">
            <v>3036</v>
          </cell>
          <cell r="C3037" t="str">
            <v>QKAOS03</v>
          </cell>
        </row>
        <row r="3038">
          <cell r="B3038">
            <v>3037</v>
          </cell>
          <cell r="C3038" t="str">
            <v>QKAOS14</v>
          </cell>
        </row>
        <row r="3039">
          <cell r="B3039">
            <v>3038</v>
          </cell>
          <cell r="C3039" t="str">
            <v>QKAOS13</v>
          </cell>
        </row>
        <row r="3040">
          <cell r="B3040">
            <v>3039</v>
          </cell>
          <cell r="C3040" t="str">
            <v>ZZKAOS155</v>
          </cell>
        </row>
        <row r="3041">
          <cell r="B3041">
            <v>3040</v>
          </cell>
          <cell r="C3041" t="str">
            <v>ZZKAOS269</v>
          </cell>
        </row>
        <row r="3042">
          <cell r="B3042">
            <v>3041</v>
          </cell>
          <cell r="C3042" t="str">
            <v>ZZKAOS201</v>
          </cell>
        </row>
        <row r="3043">
          <cell r="B3043">
            <v>3042</v>
          </cell>
          <cell r="C3043" t="str">
            <v>ZZKAOS47</v>
          </cell>
        </row>
        <row r="3044">
          <cell r="B3044">
            <v>3043</v>
          </cell>
          <cell r="C3044" t="str">
            <v>ZZKAOS95</v>
          </cell>
        </row>
        <row r="3045">
          <cell r="B3045">
            <v>3044</v>
          </cell>
          <cell r="C3045" t="str">
            <v>ZZKAOS242</v>
          </cell>
        </row>
        <row r="3046">
          <cell r="B3046">
            <v>3045</v>
          </cell>
          <cell r="C3046" t="str">
            <v>ZZKAOS202</v>
          </cell>
        </row>
        <row r="3047">
          <cell r="B3047">
            <v>3046</v>
          </cell>
          <cell r="C3047" t="str">
            <v>ZZKAOS236</v>
          </cell>
        </row>
        <row r="3048">
          <cell r="B3048">
            <v>3047</v>
          </cell>
          <cell r="C3048" t="str">
            <v>ZZKAOS264</v>
          </cell>
        </row>
        <row r="3049">
          <cell r="B3049">
            <v>3048</v>
          </cell>
          <cell r="C3049" t="str">
            <v>ZZKAOS262</v>
          </cell>
        </row>
        <row r="3050">
          <cell r="B3050">
            <v>3049</v>
          </cell>
          <cell r="C3050" t="str">
            <v>ZZKAOS275</v>
          </cell>
        </row>
        <row r="3051">
          <cell r="B3051">
            <v>3050</v>
          </cell>
          <cell r="C3051" t="str">
            <v>ZZKAOS168</v>
          </cell>
        </row>
        <row r="3052">
          <cell r="B3052">
            <v>3051</v>
          </cell>
          <cell r="C3052" t="str">
            <v>ZZKAOS197</v>
          </cell>
        </row>
        <row r="3053">
          <cell r="B3053">
            <v>3052</v>
          </cell>
          <cell r="C3053" t="str">
            <v>ZZKAOS266</v>
          </cell>
        </row>
        <row r="3054">
          <cell r="B3054">
            <v>3053</v>
          </cell>
          <cell r="C3054" t="str">
            <v>ZZKAO100</v>
          </cell>
        </row>
        <row r="3055">
          <cell r="B3055">
            <v>3054</v>
          </cell>
          <cell r="C3055" t="str">
            <v>ZZKAOS69</v>
          </cell>
        </row>
        <row r="3056">
          <cell r="B3056">
            <v>3055</v>
          </cell>
          <cell r="C3056" t="str">
            <v>ZZKAOS251</v>
          </cell>
        </row>
        <row r="3057">
          <cell r="B3057">
            <v>3056</v>
          </cell>
          <cell r="C3057" t="str">
            <v>ZZKAOS245</v>
          </cell>
        </row>
        <row r="3058">
          <cell r="B3058">
            <v>3057</v>
          </cell>
          <cell r="C3058" t="str">
            <v>ZZKAOS60</v>
          </cell>
        </row>
        <row r="3059">
          <cell r="B3059">
            <v>3058</v>
          </cell>
          <cell r="C3059" t="str">
            <v>ZZKAOS099</v>
          </cell>
        </row>
        <row r="3060">
          <cell r="B3060">
            <v>3059</v>
          </cell>
          <cell r="C3060" t="str">
            <v>ZZKAOS146</v>
          </cell>
        </row>
        <row r="3061">
          <cell r="B3061">
            <v>3060</v>
          </cell>
          <cell r="C3061" t="str">
            <v>ZZKAOS276</v>
          </cell>
        </row>
        <row r="3062">
          <cell r="B3062">
            <v>3061</v>
          </cell>
          <cell r="C3062" t="str">
            <v>ZZKAOS244</v>
          </cell>
        </row>
        <row r="3063">
          <cell r="B3063">
            <v>3062</v>
          </cell>
          <cell r="C3063" t="str">
            <v>ZZKAOS256</v>
          </cell>
        </row>
        <row r="3064">
          <cell r="B3064">
            <v>3063</v>
          </cell>
          <cell r="C3064" t="str">
            <v>ZZKAOS259</v>
          </cell>
        </row>
        <row r="3065">
          <cell r="B3065">
            <v>3064</v>
          </cell>
          <cell r="C3065" t="str">
            <v>QKAOS16</v>
          </cell>
        </row>
        <row r="3066">
          <cell r="B3066">
            <v>3065</v>
          </cell>
          <cell r="C3066" t="str">
            <v>ZZKUNC01</v>
          </cell>
        </row>
        <row r="3067">
          <cell r="B3067">
            <v>3066</v>
          </cell>
          <cell r="C3067" t="str">
            <v>ZZMANG01</v>
          </cell>
        </row>
        <row r="3068">
          <cell r="B3068">
            <v>3067</v>
          </cell>
          <cell r="C3068" t="str">
            <v>ZZPAKE02</v>
          </cell>
        </row>
        <row r="3069">
          <cell r="B3069">
            <v>3068</v>
          </cell>
          <cell r="C3069" t="str">
            <v>QPAYU01</v>
          </cell>
        </row>
        <row r="3070">
          <cell r="B3070">
            <v>3069</v>
          </cell>
          <cell r="C3070" t="str">
            <v>ZZPISA02</v>
          </cell>
        </row>
        <row r="3071">
          <cell r="B3071">
            <v>3070</v>
          </cell>
          <cell r="C3071" t="str">
            <v>ZZPOS02</v>
          </cell>
        </row>
        <row r="3072">
          <cell r="B3072">
            <v>3071</v>
          </cell>
          <cell r="C3072" t="str">
            <v>ZZSABU02</v>
          </cell>
        </row>
        <row r="3073">
          <cell r="B3073">
            <v>3072</v>
          </cell>
          <cell r="C3073" t="str">
            <v>ZZSARU27</v>
          </cell>
        </row>
        <row r="3074">
          <cell r="B3074">
            <v>3073</v>
          </cell>
          <cell r="C3074" t="str">
            <v>ZZSARU15</v>
          </cell>
        </row>
        <row r="3075">
          <cell r="B3075">
            <v>3074</v>
          </cell>
          <cell r="C3075" t="str">
            <v>ZZSARU25</v>
          </cell>
        </row>
        <row r="3076">
          <cell r="B3076">
            <v>3075</v>
          </cell>
          <cell r="C3076" t="str">
            <v>ZZSARU12</v>
          </cell>
        </row>
        <row r="3077">
          <cell r="B3077">
            <v>3076</v>
          </cell>
          <cell r="C3077" t="str">
            <v>ZZSARU20</v>
          </cell>
        </row>
        <row r="3078">
          <cell r="B3078">
            <v>3077</v>
          </cell>
          <cell r="C3078" t="str">
            <v>QSARU01</v>
          </cell>
        </row>
        <row r="3079">
          <cell r="B3079">
            <v>3078</v>
          </cell>
          <cell r="C3079" t="str">
            <v>ZZSARU19</v>
          </cell>
        </row>
        <row r="3080">
          <cell r="B3080">
            <v>3079</v>
          </cell>
          <cell r="C3080" t="str">
            <v>ZZSARU11</v>
          </cell>
        </row>
        <row r="3081">
          <cell r="B3081">
            <v>3080</v>
          </cell>
          <cell r="C3081" t="str">
            <v>ZZSARU09</v>
          </cell>
        </row>
        <row r="3082">
          <cell r="B3082">
            <v>3081</v>
          </cell>
          <cell r="C3082" t="str">
            <v>QSARU03</v>
          </cell>
        </row>
        <row r="3083">
          <cell r="B3083">
            <v>3082</v>
          </cell>
          <cell r="C3083" t="str">
            <v>QSIGN01</v>
          </cell>
        </row>
        <row r="3084">
          <cell r="B3084">
            <v>3083</v>
          </cell>
          <cell r="C3084" t="str">
            <v>ZZSPAN04</v>
          </cell>
        </row>
        <row r="3085">
          <cell r="B3085">
            <v>3084</v>
          </cell>
          <cell r="C3085" t="str">
            <v>ZZSPAN07</v>
          </cell>
        </row>
        <row r="3086">
          <cell r="B3086">
            <v>3085</v>
          </cell>
          <cell r="C3086" t="str">
            <v>ZZSEPA02</v>
          </cell>
        </row>
        <row r="3087">
          <cell r="B3087">
            <v>3086</v>
          </cell>
          <cell r="C3087" t="str">
            <v>ZZSEPA01</v>
          </cell>
        </row>
        <row r="3088">
          <cell r="B3088">
            <v>3087</v>
          </cell>
          <cell r="C3088" t="str">
            <v>ZZSEPA03</v>
          </cell>
        </row>
        <row r="3089">
          <cell r="B3089">
            <v>3088</v>
          </cell>
          <cell r="C3089" t="str">
            <v>ZZSEPA04</v>
          </cell>
        </row>
        <row r="3090">
          <cell r="B3090">
            <v>3089</v>
          </cell>
          <cell r="C3090" t="str">
            <v>ZZSEPA05</v>
          </cell>
        </row>
        <row r="3091">
          <cell r="B3091">
            <v>3090</v>
          </cell>
          <cell r="C3091" t="str">
            <v>ZZT-SH01</v>
          </cell>
        </row>
        <row r="3092">
          <cell r="B3092">
            <v>3091</v>
          </cell>
          <cell r="C3092" t="str">
            <v>ZZT-SH03</v>
          </cell>
        </row>
        <row r="3093">
          <cell r="B3093">
            <v>3092</v>
          </cell>
          <cell r="C3093" t="str">
            <v>ZZT-SH04</v>
          </cell>
        </row>
        <row r="3094">
          <cell r="B3094">
            <v>3093</v>
          </cell>
          <cell r="C3094" t="str">
            <v>ZZT-SH05</v>
          </cell>
        </row>
        <row r="3095">
          <cell r="B3095">
            <v>3094</v>
          </cell>
          <cell r="C3095" t="str">
            <v>ZZT-SH06</v>
          </cell>
        </row>
        <row r="3096">
          <cell r="B3096">
            <v>3095</v>
          </cell>
          <cell r="C3096" t="str">
            <v>ZZTOPI01</v>
          </cell>
        </row>
        <row r="3097">
          <cell r="B3097">
            <v>3096</v>
          </cell>
          <cell r="C3097" t="str">
            <v>ZZTOPI12</v>
          </cell>
        </row>
        <row r="3098">
          <cell r="B3098">
            <v>3097</v>
          </cell>
          <cell r="C3098" t="str">
            <v>ZZTOPI16</v>
          </cell>
        </row>
        <row r="3099">
          <cell r="B3099">
            <v>3098</v>
          </cell>
          <cell r="C3099" t="str">
            <v>ZZTOPI07</v>
          </cell>
        </row>
        <row r="3100">
          <cell r="B3100">
            <v>3099</v>
          </cell>
          <cell r="C3100" t="str">
            <v>ZZTOPI15</v>
          </cell>
        </row>
        <row r="3101">
          <cell r="B3101">
            <v>3100</v>
          </cell>
          <cell r="C3101" t="str">
            <v>ZZTOPI10</v>
          </cell>
        </row>
        <row r="3102">
          <cell r="B3102">
            <v>3101</v>
          </cell>
          <cell r="C3102" t="str">
            <v>QTOPI02</v>
          </cell>
        </row>
        <row r="3103">
          <cell r="B3103">
            <v>3102</v>
          </cell>
          <cell r="C3103" t="str">
            <v>ZZTAS01</v>
          </cell>
        </row>
        <row r="3104">
          <cell r="B3104">
            <v>3103</v>
          </cell>
          <cell r="C3104" t="str">
            <v>QUMBU02</v>
          </cell>
        </row>
        <row r="3105">
          <cell r="B3105">
            <v>3104</v>
          </cell>
          <cell r="C3105" t="str">
            <v>QUMBU05</v>
          </cell>
        </row>
        <row r="3106">
          <cell r="B3106">
            <v>3105</v>
          </cell>
          <cell r="C3106" t="str">
            <v>QUMBU03</v>
          </cell>
        </row>
        <row r="3107">
          <cell r="B3107">
            <v>3106</v>
          </cell>
          <cell r="C3107" t="str">
            <v>ZZUMBU09</v>
          </cell>
        </row>
        <row r="3108">
          <cell r="B3108">
            <v>3107</v>
          </cell>
          <cell r="C3108" t="str">
            <v>ZZUMBU10</v>
          </cell>
        </row>
        <row r="3109">
          <cell r="B3109">
            <v>3108</v>
          </cell>
          <cell r="C3109" t="str">
            <v>ZZTEND01</v>
          </cell>
        </row>
        <row r="3110">
          <cell r="B3110">
            <v>3109</v>
          </cell>
          <cell r="C3110" t="str">
            <v>ZZBALI01</v>
          </cell>
        </row>
        <row r="3111">
          <cell r="B3111">
            <v>3110</v>
          </cell>
          <cell r="C3111" t="str">
            <v>ZZKAOS293</v>
          </cell>
        </row>
        <row r="3112">
          <cell r="B3112">
            <v>3111</v>
          </cell>
          <cell r="C3112" t="str">
            <v>QPOLO01</v>
          </cell>
        </row>
        <row r="3113">
          <cell r="B3113">
            <v>3112</v>
          </cell>
          <cell r="C3113" t="str">
            <v>ZZSTAN02</v>
          </cell>
        </row>
        <row r="3114">
          <cell r="B3114">
            <v>3113</v>
          </cell>
          <cell r="C3114" t="str">
            <v>ZZUMBU15</v>
          </cell>
        </row>
        <row r="3115">
          <cell r="B3115">
            <v>3114</v>
          </cell>
          <cell r="C3115" t="str">
            <v>ZZLEMAR01</v>
          </cell>
        </row>
        <row r="3116">
          <cell r="B3116">
            <v>3115</v>
          </cell>
          <cell r="C3116" t="str">
            <v>ZZKULK16</v>
          </cell>
        </row>
        <row r="3117">
          <cell r="B3117">
            <v>3116</v>
          </cell>
          <cell r="C3117" t="str">
            <v>ZZBANN13</v>
          </cell>
        </row>
        <row r="3118">
          <cell r="B3118">
            <v>3117</v>
          </cell>
          <cell r="C3118" t="str">
            <v>ZZSETR02</v>
          </cell>
        </row>
        <row r="3119">
          <cell r="B3119">
            <v>3118</v>
          </cell>
          <cell r="C3119" t="str">
            <v>ZZKOMPO05</v>
          </cell>
        </row>
        <row r="3120">
          <cell r="B3120">
            <v>3119</v>
          </cell>
          <cell r="C3120" t="str">
            <v>ZZKIPAS01</v>
          </cell>
        </row>
        <row r="3121">
          <cell r="B3121">
            <v>3120</v>
          </cell>
          <cell r="C3121" t="str">
            <v>ZZSEPE52</v>
          </cell>
        </row>
        <row r="3122">
          <cell r="B3122">
            <v>3121</v>
          </cell>
          <cell r="C3122" t="str">
            <v>ZZBANN11</v>
          </cell>
        </row>
        <row r="3123">
          <cell r="B3123">
            <v>3122</v>
          </cell>
          <cell r="C3123" t="str">
            <v>ZZBANN12</v>
          </cell>
        </row>
        <row r="3124">
          <cell r="B3124">
            <v>3123</v>
          </cell>
          <cell r="C3124" t="str">
            <v>ZZKAOS285</v>
          </cell>
        </row>
        <row r="3125">
          <cell r="B3125">
            <v>3124</v>
          </cell>
          <cell r="C3125" t="str">
            <v>ZZKAOS287</v>
          </cell>
        </row>
        <row r="3126">
          <cell r="B3126">
            <v>3125</v>
          </cell>
          <cell r="C3126" t="str">
            <v>ZZKAOS286</v>
          </cell>
        </row>
        <row r="3127">
          <cell r="B3127">
            <v>3126</v>
          </cell>
          <cell r="C3127" t="str">
            <v>ZZKAOS288</v>
          </cell>
        </row>
        <row r="3128">
          <cell r="B3128">
            <v>3127</v>
          </cell>
          <cell r="C3128" t="str">
            <v>ZZSARU22</v>
          </cell>
        </row>
        <row r="3129">
          <cell r="B3129">
            <v>3128</v>
          </cell>
          <cell r="C3129" t="str">
            <v>ZZSARU31</v>
          </cell>
        </row>
        <row r="3130">
          <cell r="B3130">
            <v>3129</v>
          </cell>
          <cell r="C3130" t="str">
            <v>ZZKAOS291</v>
          </cell>
        </row>
        <row r="3131">
          <cell r="B3131">
            <v>3130</v>
          </cell>
          <cell r="C3131" t="str">
            <v>ZZBANN15</v>
          </cell>
        </row>
        <row r="3132">
          <cell r="B3132">
            <v>3131</v>
          </cell>
          <cell r="C3132" t="str">
            <v>ZZBANN16</v>
          </cell>
        </row>
        <row r="3133">
          <cell r="B3133">
            <v>3132</v>
          </cell>
          <cell r="C3133" t="str">
            <v>QBOMU01</v>
          </cell>
        </row>
        <row r="3134">
          <cell r="B3134">
            <v>3133</v>
          </cell>
          <cell r="C3134" t="str">
            <v>QSHEN01</v>
          </cell>
        </row>
        <row r="3135">
          <cell r="B3135">
            <v>3134</v>
          </cell>
          <cell r="C3135" t="str">
            <v>ZZKAOS294</v>
          </cell>
        </row>
        <row r="3136">
          <cell r="B3136">
            <v>3135</v>
          </cell>
          <cell r="C3136" t="str">
            <v>QLALA01</v>
          </cell>
        </row>
        <row r="3137">
          <cell r="B3137">
            <v>3136</v>
          </cell>
          <cell r="C3137" t="str">
            <v>QLALA01</v>
          </cell>
        </row>
        <row r="3138">
          <cell r="B3138">
            <v>3137</v>
          </cell>
          <cell r="C3138" t="str">
            <v>QNOVL01</v>
          </cell>
        </row>
        <row r="3139">
          <cell r="B3139">
            <v>3138</v>
          </cell>
          <cell r="C3139" t="str">
            <v>QNOVL01</v>
          </cell>
        </row>
        <row r="3140">
          <cell r="B3140">
            <v>3139</v>
          </cell>
          <cell r="C3140" t="str">
            <v>ABERN01</v>
          </cell>
        </row>
        <row r="3141">
          <cell r="B3141">
            <v>3140</v>
          </cell>
          <cell r="C3141" t="str">
            <v>AANET022</v>
          </cell>
        </row>
        <row r="3142">
          <cell r="B3142">
            <v>3141</v>
          </cell>
          <cell r="C3142" t="str">
            <v>QANET07</v>
          </cell>
        </row>
        <row r="3143">
          <cell r="B3143">
            <v>3142</v>
          </cell>
          <cell r="C3143" t="str">
            <v>QCHLO01</v>
          </cell>
        </row>
        <row r="3144">
          <cell r="B3144">
            <v>3143</v>
          </cell>
          <cell r="C3144" t="str">
            <v>QCHLO02</v>
          </cell>
        </row>
        <row r="3145">
          <cell r="B3145">
            <v>3144</v>
          </cell>
          <cell r="C3145" t="str">
            <v>QCHLO03</v>
          </cell>
        </row>
        <row r="3146">
          <cell r="B3146">
            <v>3145</v>
          </cell>
          <cell r="C3146" t="str">
            <v>QGOLD09</v>
          </cell>
        </row>
        <row r="3147">
          <cell r="B3147">
            <v>3146</v>
          </cell>
          <cell r="C3147" t="str">
            <v>QACTI05</v>
          </cell>
        </row>
        <row r="3148">
          <cell r="B3148">
            <v>3147</v>
          </cell>
          <cell r="C3148" t="str">
            <v>QMANO03</v>
          </cell>
        </row>
        <row r="3149">
          <cell r="B3149">
            <v>3148</v>
          </cell>
          <cell r="C3149" t="str">
            <v>QMANO04</v>
          </cell>
        </row>
        <row r="3150">
          <cell r="B3150">
            <v>3149</v>
          </cell>
          <cell r="C3150" t="str">
            <v>ABAST02</v>
          </cell>
        </row>
        <row r="3151">
          <cell r="B3151">
            <v>3150</v>
          </cell>
          <cell r="C3151" t="str">
            <v>ATERB01</v>
          </cell>
        </row>
        <row r="3152">
          <cell r="B3152">
            <v>3151</v>
          </cell>
          <cell r="C3152" t="str">
            <v>QSUPE11</v>
          </cell>
        </row>
        <row r="3153">
          <cell r="B3153">
            <v>3152</v>
          </cell>
          <cell r="C3153" t="str">
            <v>QAGAP02</v>
          </cell>
        </row>
        <row r="3154">
          <cell r="B3154">
            <v>3153</v>
          </cell>
          <cell r="C3154" t="str">
            <v>QAGAP02</v>
          </cell>
        </row>
        <row r="3155">
          <cell r="B3155">
            <v>3154</v>
          </cell>
          <cell r="C3155" t="str">
            <v>QGWMA05</v>
          </cell>
        </row>
        <row r="3156">
          <cell r="B3156">
            <v>3155</v>
          </cell>
          <cell r="C3156" t="str">
            <v>QTEBA02</v>
          </cell>
        </row>
        <row r="3157">
          <cell r="B3157">
            <v>3156</v>
          </cell>
          <cell r="C3157" t="str">
            <v>QAGAP02</v>
          </cell>
        </row>
        <row r="3158">
          <cell r="B3158">
            <v>3157</v>
          </cell>
          <cell r="C3158" t="str">
            <v>QAGAP02</v>
          </cell>
        </row>
        <row r="3159">
          <cell r="B3159">
            <v>3158</v>
          </cell>
          <cell r="C3159" t="str">
            <v>QGWMA05</v>
          </cell>
        </row>
        <row r="3160">
          <cell r="B3160">
            <v>3159</v>
          </cell>
          <cell r="C3160" t="str">
            <v>QALGO01</v>
          </cell>
        </row>
        <row r="3161">
          <cell r="B3161">
            <v>3160</v>
          </cell>
          <cell r="C3161" t="str">
            <v>QALGO01</v>
          </cell>
        </row>
        <row r="3162">
          <cell r="B3162">
            <v>3161</v>
          </cell>
          <cell r="C3162" t="str">
            <v>QALGO01</v>
          </cell>
        </row>
        <row r="3163">
          <cell r="B3163">
            <v>3162</v>
          </cell>
          <cell r="C3163" t="str">
            <v>QQIUO02</v>
          </cell>
        </row>
        <row r="3164">
          <cell r="B3164">
            <v>3163</v>
          </cell>
          <cell r="C3164" t="str">
            <v>QGOLD10</v>
          </cell>
        </row>
        <row r="3165">
          <cell r="B3165">
            <v>3164</v>
          </cell>
          <cell r="C3165" t="str">
            <v>QGOLD10</v>
          </cell>
        </row>
        <row r="3166">
          <cell r="B3166">
            <v>3165</v>
          </cell>
          <cell r="C3166" t="str">
            <v>QSPRA52</v>
          </cell>
        </row>
        <row r="3167">
          <cell r="B3167">
            <v>3166</v>
          </cell>
          <cell r="C3167" t="str">
            <v>QMUL133</v>
          </cell>
        </row>
        <row r="3168">
          <cell r="B3168">
            <v>3167</v>
          </cell>
          <cell r="C3168" t="str">
            <v>QMULS73</v>
          </cell>
        </row>
        <row r="3169">
          <cell r="B3169">
            <v>3168</v>
          </cell>
          <cell r="C3169" t="str">
            <v>QMUL121</v>
          </cell>
        </row>
        <row r="3170">
          <cell r="B3170">
            <v>3169</v>
          </cell>
          <cell r="C3170" t="str">
            <v>QVERT04</v>
          </cell>
        </row>
        <row r="3171">
          <cell r="B3171">
            <v>3170</v>
          </cell>
          <cell r="C3171" t="str">
            <v>QBMCO02</v>
          </cell>
        </row>
        <row r="3172">
          <cell r="B3172">
            <v>3171</v>
          </cell>
          <cell r="C3172" t="str">
            <v>QBMJ01</v>
          </cell>
        </row>
        <row r="3173">
          <cell r="B3173">
            <v>3172</v>
          </cell>
          <cell r="C3173" t="str">
            <v>QLUDE01</v>
          </cell>
        </row>
        <row r="3174">
          <cell r="B3174">
            <v>3173</v>
          </cell>
          <cell r="C3174" t="str">
            <v>QGOLD10</v>
          </cell>
        </row>
        <row r="3175">
          <cell r="B3175">
            <v>3174</v>
          </cell>
          <cell r="C3175" t="str">
            <v>QFUTA12</v>
          </cell>
        </row>
        <row r="3176">
          <cell r="B3176">
            <v>3175</v>
          </cell>
          <cell r="C3176" t="str">
            <v>QFUTA25</v>
          </cell>
        </row>
        <row r="3177">
          <cell r="B3177">
            <v>3176</v>
          </cell>
          <cell r="C3177" t="str">
            <v>QFUTA28</v>
          </cell>
        </row>
        <row r="3178">
          <cell r="B3178">
            <v>3177</v>
          </cell>
          <cell r="C3178" t="str">
            <v>QFUTA29</v>
          </cell>
        </row>
        <row r="3179">
          <cell r="B3179">
            <v>3178</v>
          </cell>
          <cell r="C3179" t="str">
            <v>QBERN03</v>
          </cell>
        </row>
        <row r="3180">
          <cell r="B3180">
            <v>3179</v>
          </cell>
          <cell r="C3180" t="str">
            <v>QANET04</v>
          </cell>
        </row>
        <row r="3181">
          <cell r="B3181">
            <v>3180</v>
          </cell>
          <cell r="C3181" t="str">
            <v>QBERN04</v>
          </cell>
        </row>
        <row r="3182">
          <cell r="B3182">
            <v>3181</v>
          </cell>
          <cell r="C3182" t="str">
            <v>QAGAP01</v>
          </cell>
        </row>
        <row r="3183">
          <cell r="B3183">
            <v>3182</v>
          </cell>
          <cell r="C3183" t="str">
            <v>QKALI01</v>
          </cell>
        </row>
        <row r="3184">
          <cell r="B3184">
            <v>3183</v>
          </cell>
          <cell r="C3184" t="str">
            <v>QKALI01</v>
          </cell>
        </row>
        <row r="3185">
          <cell r="B3185">
            <v>3184</v>
          </cell>
          <cell r="C3185" t="str">
            <v>QPILA10</v>
          </cell>
        </row>
        <row r="3186">
          <cell r="B3186">
            <v>3185</v>
          </cell>
          <cell r="C3186" t="str">
            <v>QFOST01</v>
          </cell>
        </row>
        <row r="3187">
          <cell r="B3187">
            <v>3186</v>
          </cell>
          <cell r="C3187" t="str">
            <v>QMUPX04</v>
          </cell>
        </row>
        <row r="3188">
          <cell r="B3188">
            <v>3187</v>
          </cell>
          <cell r="C3188" t="str">
            <v>QGEMP01</v>
          </cell>
        </row>
        <row r="3189">
          <cell r="B3189">
            <v>3188</v>
          </cell>
          <cell r="C3189" t="str">
            <v>AACTI04</v>
          </cell>
        </row>
        <row r="3190">
          <cell r="B3190">
            <v>3189</v>
          </cell>
          <cell r="C3190" t="str">
            <v>QABAD01</v>
          </cell>
        </row>
        <row r="3191">
          <cell r="B3191">
            <v>3190</v>
          </cell>
          <cell r="C3191" t="str">
            <v>QABAC01</v>
          </cell>
        </row>
        <row r="3192">
          <cell r="B3192">
            <v>3191</v>
          </cell>
          <cell r="C3192" t="str">
            <v>QPASS02</v>
          </cell>
        </row>
        <row r="3193">
          <cell r="B3193">
            <v>3192</v>
          </cell>
          <cell r="C3193" t="str">
            <v>QMULS21</v>
          </cell>
        </row>
        <row r="3194">
          <cell r="B3194">
            <v>3193</v>
          </cell>
          <cell r="C3194" t="str">
            <v>QTANG52</v>
          </cell>
        </row>
        <row r="3195">
          <cell r="B3195">
            <v>3194</v>
          </cell>
          <cell r="C3195" t="str">
            <v>QPAKE17</v>
          </cell>
        </row>
        <row r="3196">
          <cell r="B3196">
            <v>3195</v>
          </cell>
          <cell r="C3196" t="str">
            <v>QMEXD07</v>
          </cell>
        </row>
        <row r="3197">
          <cell r="B3197">
            <v>3196</v>
          </cell>
          <cell r="C3197" t="str">
            <v>QFLON01</v>
          </cell>
        </row>
        <row r="3198">
          <cell r="B3198">
            <v>3197</v>
          </cell>
          <cell r="C3198" t="str">
            <v>QFLON02</v>
          </cell>
        </row>
        <row r="3199">
          <cell r="B3199">
            <v>3198</v>
          </cell>
          <cell r="C3199" t="str">
            <v>CRATO01</v>
          </cell>
        </row>
        <row r="3200">
          <cell r="B3200">
            <v>3199</v>
          </cell>
          <cell r="C3200" t="str">
            <v>QNEOC03</v>
          </cell>
        </row>
        <row r="3201">
          <cell r="B3201">
            <v>3200</v>
          </cell>
          <cell r="C3201" t="str">
            <v>QKNO301</v>
          </cell>
        </row>
        <row r="3202">
          <cell r="B3202">
            <v>3201</v>
          </cell>
          <cell r="C3202" t="str">
            <v>QKNO303</v>
          </cell>
        </row>
        <row r="3203">
          <cell r="B3203">
            <v>3202</v>
          </cell>
          <cell r="C3203" t="str">
            <v>QPOWE04</v>
          </cell>
        </row>
        <row r="3204">
          <cell r="B3204">
            <v>3203</v>
          </cell>
          <cell r="C3204" t="str">
            <v>QREXS01</v>
          </cell>
        </row>
        <row r="3205">
          <cell r="B3205">
            <v>3204</v>
          </cell>
          <cell r="C3205" t="str">
            <v>QREXS02</v>
          </cell>
        </row>
        <row r="3206">
          <cell r="B3206">
            <v>3205</v>
          </cell>
          <cell r="C3206" t="str">
            <v>QPRIM34</v>
          </cell>
        </row>
        <row r="3207">
          <cell r="B3207">
            <v>3206</v>
          </cell>
          <cell r="C3207" t="str">
            <v>ZZTOPI19</v>
          </cell>
        </row>
        <row r="3208">
          <cell r="B3208">
            <v>3207</v>
          </cell>
          <cell r="C3208" t="str">
            <v>QGIBG04</v>
          </cell>
        </row>
        <row r="3209">
          <cell r="B3209">
            <v>3208</v>
          </cell>
          <cell r="C3209" t="str">
            <v>QACRO01</v>
          </cell>
        </row>
        <row r="3210">
          <cell r="B3210">
            <v>3209</v>
          </cell>
          <cell r="C3210" t="str">
            <v>QKLOP04</v>
          </cell>
        </row>
        <row r="3211">
          <cell r="B3211">
            <v>3210</v>
          </cell>
          <cell r="C3211" t="str">
            <v>QMACE01</v>
          </cell>
        </row>
        <row r="3212">
          <cell r="B3212">
            <v>3211</v>
          </cell>
          <cell r="C3212" t="str">
            <v>QMULS22</v>
          </cell>
        </row>
        <row r="3213">
          <cell r="B3213">
            <v>3212</v>
          </cell>
          <cell r="C3213" t="str">
            <v>QMULS85</v>
          </cell>
        </row>
        <row r="3214">
          <cell r="B3214">
            <v>3213</v>
          </cell>
          <cell r="C3214" t="str">
            <v>QMULS72</v>
          </cell>
        </row>
        <row r="3215">
          <cell r="B3215">
            <v>3214</v>
          </cell>
          <cell r="C3215" t="str">
            <v>QMULS37</v>
          </cell>
        </row>
        <row r="3216">
          <cell r="B3216">
            <v>3215</v>
          </cell>
          <cell r="C3216" t="str">
            <v>QPASS01</v>
          </cell>
        </row>
        <row r="3217">
          <cell r="B3217">
            <v>3216</v>
          </cell>
          <cell r="C3217" t="str">
            <v>QTOPJ01</v>
          </cell>
        </row>
        <row r="3218">
          <cell r="B3218">
            <v>3217</v>
          </cell>
          <cell r="C3218" t="str">
            <v>QPUPU19</v>
          </cell>
        </row>
        <row r="3219">
          <cell r="B3219">
            <v>3218</v>
          </cell>
          <cell r="C3219" t="str">
            <v>QGAPL02</v>
          </cell>
        </row>
        <row r="3220">
          <cell r="B3220">
            <v>3219</v>
          </cell>
          <cell r="C3220" t="str">
            <v>QNOST05</v>
          </cell>
        </row>
        <row r="3221">
          <cell r="B3221">
            <v>3220</v>
          </cell>
          <cell r="C3221" t="str">
            <v>QHOST01</v>
          </cell>
        </row>
        <row r="3222">
          <cell r="B3222">
            <v>3221</v>
          </cell>
          <cell r="C3222" t="str">
            <v>QFLON02</v>
          </cell>
        </row>
        <row r="3223">
          <cell r="B3223">
            <v>3222</v>
          </cell>
          <cell r="C3223" t="str">
            <v>QIMPE01</v>
          </cell>
        </row>
        <row r="3224">
          <cell r="B3224">
            <v>3223</v>
          </cell>
          <cell r="C3224" t="str">
            <v>QKNO301</v>
          </cell>
        </row>
        <row r="3225">
          <cell r="B3225">
            <v>3224</v>
          </cell>
          <cell r="C3225" t="str">
            <v>QMUL104</v>
          </cell>
        </row>
        <row r="3226">
          <cell r="B3226">
            <v>3225</v>
          </cell>
          <cell r="C3226" t="str">
            <v>QMUL136</v>
          </cell>
        </row>
        <row r="3227">
          <cell r="B3227">
            <v>3226</v>
          </cell>
          <cell r="C3227" t="str">
            <v>QMUL102</v>
          </cell>
        </row>
        <row r="3228">
          <cell r="B3228">
            <v>3227</v>
          </cell>
          <cell r="C3228" t="str">
            <v>QMUL138</v>
          </cell>
        </row>
        <row r="3229">
          <cell r="B3229">
            <v>3228</v>
          </cell>
          <cell r="C3229" t="str">
            <v>QPUPU17</v>
          </cell>
        </row>
        <row r="3230">
          <cell r="B3230">
            <v>3229</v>
          </cell>
          <cell r="C3230" t="str">
            <v>QPUPU18</v>
          </cell>
        </row>
        <row r="3231">
          <cell r="B3231">
            <v>3230</v>
          </cell>
          <cell r="C3231" t="str">
            <v>QPUPU23</v>
          </cell>
        </row>
        <row r="3232">
          <cell r="B3232">
            <v>3231</v>
          </cell>
          <cell r="C3232" t="str">
            <v>ACENT05</v>
          </cell>
        </row>
        <row r="3233">
          <cell r="B3233">
            <v>3232</v>
          </cell>
          <cell r="C3233" t="str">
            <v>ACHAR06</v>
          </cell>
        </row>
        <row r="3234">
          <cell r="B3234">
            <v>3233</v>
          </cell>
          <cell r="C3234" t="str">
            <v>QFUTA26</v>
          </cell>
        </row>
        <row r="3235">
          <cell r="B3235">
            <v>3234</v>
          </cell>
          <cell r="C3235" t="str">
            <v>QLANN04</v>
          </cell>
        </row>
        <row r="3236">
          <cell r="B3236">
            <v>3235</v>
          </cell>
          <cell r="C3236" t="str">
            <v>QMANO01</v>
          </cell>
        </row>
        <row r="3237">
          <cell r="B3237">
            <v>3236</v>
          </cell>
          <cell r="C3237" t="str">
            <v>QSPON07</v>
          </cell>
        </row>
        <row r="3238">
          <cell r="B3238">
            <v>3237</v>
          </cell>
          <cell r="C3238" t="str">
            <v>QYOUS01</v>
          </cell>
        </row>
        <row r="3239">
          <cell r="B3239">
            <v>3238</v>
          </cell>
          <cell r="C3239" t="str">
            <v>QYOUS02</v>
          </cell>
        </row>
        <row r="3240">
          <cell r="B3240">
            <v>3239</v>
          </cell>
          <cell r="C3240" t="str">
            <v>QFUTA30</v>
          </cell>
        </row>
        <row r="3241">
          <cell r="B3241">
            <v>3240</v>
          </cell>
          <cell r="C3241" t="str">
            <v>AGIRA01</v>
          </cell>
        </row>
        <row r="3242">
          <cell r="B3242">
            <v>3241</v>
          </cell>
          <cell r="C3242" t="str">
            <v>QJIDO03</v>
          </cell>
        </row>
        <row r="3243">
          <cell r="B3243">
            <v>3242</v>
          </cell>
          <cell r="C3243" t="str">
            <v>QJIDO01</v>
          </cell>
        </row>
        <row r="3244">
          <cell r="B3244">
            <v>3243</v>
          </cell>
          <cell r="C3244" t="str">
            <v>APELA01</v>
          </cell>
        </row>
        <row r="3245">
          <cell r="B3245">
            <v>3244</v>
          </cell>
          <cell r="C3245" t="str">
            <v>APESN01</v>
          </cell>
        </row>
        <row r="3246">
          <cell r="B3246">
            <v>3245</v>
          </cell>
          <cell r="C3246" t="str">
            <v>APEST01</v>
          </cell>
        </row>
        <row r="3247">
          <cell r="B3247">
            <v>3246</v>
          </cell>
          <cell r="C3247" t="str">
            <v>APIPA06</v>
          </cell>
        </row>
        <row r="3248">
          <cell r="B3248">
            <v>3247</v>
          </cell>
          <cell r="C3248" t="str">
            <v>APIPA05</v>
          </cell>
        </row>
        <row r="3249">
          <cell r="B3249">
            <v>3248</v>
          </cell>
          <cell r="C3249" t="str">
            <v>AREAD02</v>
          </cell>
        </row>
        <row r="3250">
          <cell r="B3250">
            <v>3249</v>
          </cell>
          <cell r="C3250" t="str">
            <v>ATALI22</v>
          </cell>
        </row>
        <row r="3251">
          <cell r="B3251">
            <v>3250</v>
          </cell>
          <cell r="C3251" t="str">
            <v>ATANG65</v>
          </cell>
        </row>
        <row r="3252">
          <cell r="B3252">
            <v>3251</v>
          </cell>
          <cell r="C3252" t="str">
            <v>AGUNT02</v>
          </cell>
        </row>
        <row r="3253">
          <cell r="B3253">
            <v>3252</v>
          </cell>
          <cell r="C3253" t="str">
            <v>QJAGU29</v>
          </cell>
        </row>
        <row r="3254">
          <cell r="B3254">
            <v>3253</v>
          </cell>
          <cell r="C3254" t="str">
            <v>QJAGU29</v>
          </cell>
        </row>
        <row r="3255">
          <cell r="B3255">
            <v>3254</v>
          </cell>
          <cell r="C3255" t="str">
            <v>QJAGU29</v>
          </cell>
        </row>
        <row r="3256">
          <cell r="B3256">
            <v>3255</v>
          </cell>
          <cell r="C3256" t="str">
            <v>QJAGU29</v>
          </cell>
        </row>
        <row r="3257">
          <cell r="B3257">
            <v>3256</v>
          </cell>
          <cell r="C3257" t="str">
            <v>QJAGU29</v>
          </cell>
        </row>
        <row r="3258">
          <cell r="B3258">
            <v>3257</v>
          </cell>
          <cell r="C3258" t="str">
            <v>QJAGU29</v>
          </cell>
        </row>
        <row r="3259">
          <cell r="B3259">
            <v>3258</v>
          </cell>
          <cell r="C3259" t="str">
            <v>QJAGU29</v>
          </cell>
        </row>
        <row r="3260">
          <cell r="B3260">
            <v>3259</v>
          </cell>
          <cell r="C3260" t="str">
            <v>QJAGU29</v>
          </cell>
        </row>
        <row r="3261">
          <cell r="B3261">
            <v>3260</v>
          </cell>
          <cell r="C3261" t="str">
            <v>QJAGU29</v>
          </cell>
        </row>
        <row r="3262">
          <cell r="B3262">
            <v>3261</v>
          </cell>
          <cell r="C3262" t="str">
            <v>AJAGU67</v>
          </cell>
        </row>
        <row r="3263">
          <cell r="B3263">
            <v>3262</v>
          </cell>
          <cell r="C3263" t="str">
            <v>AJAGU67</v>
          </cell>
        </row>
        <row r="3264">
          <cell r="B3264">
            <v>3263</v>
          </cell>
          <cell r="C3264" t="str">
            <v>ASELA14</v>
          </cell>
        </row>
        <row r="3265">
          <cell r="B3265">
            <v>3264</v>
          </cell>
          <cell r="C3265" t="str">
            <v>AHERN01</v>
          </cell>
        </row>
        <row r="3266">
          <cell r="B3266">
            <v>3265</v>
          </cell>
          <cell r="C3266" t="str">
            <v>AEVER12</v>
          </cell>
        </row>
        <row r="3267">
          <cell r="B3267">
            <v>3266</v>
          </cell>
          <cell r="C3267" t="str">
            <v>QAFON01</v>
          </cell>
        </row>
        <row r="3268">
          <cell r="B3268">
            <v>3267</v>
          </cell>
          <cell r="C3268" t="str">
            <v>QAGRO02</v>
          </cell>
        </row>
        <row r="3269">
          <cell r="B3269">
            <v>3268</v>
          </cell>
          <cell r="C3269" t="str">
            <v>QAGRO02</v>
          </cell>
        </row>
        <row r="3270">
          <cell r="B3270">
            <v>3269</v>
          </cell>
          <cell r="C3270" t="str">
            <v>QAGUS02</v>
          </cell>
        </row>
        <row r="3271">
          <cell r="B3271">
            <v>3270</v>
          </cell>
          <cell r="C3271" t="str">
            <v>QBENA03</v>
          </cell>
        </row>
        <row r="3272">
          <cell r="B3272">
            <v>3271</v>
          </cell>
          <cell r="C3272" t="str">
            <v>QEVER05</v>
          </cell>
        </row>
        <row r="3273">
          <cell r="B3273">
            <v>3272</v>
          </cell>
          <cell r="C3273" t="str">
            <v>QGABU01</v>
          </cell>
        </row>
        <row r="3274">
          <cell r="B3274">
            <v>3273</v>
          </cell>
          <cell r="C3274" t="str">
            <v>QGARE01</v>
          </cell>
        </row>
        <row r="3275">
          <cell r="B3275">
            <v>3274</v>
          </cell>
          <cell r="C3275" t="str">
            <v>QGOAL03</v>
          </cell>
        </row>
        <row r="3276">
          <cell r="B3276">
            <v>3275</v>
          </cell>
          <cell r="C3276" t="str">
            <v>QGOAL03</v>
          </cell>
        </row>
        <row r="3277">
          <cell r="B3277">
            <v>3276</v>
          </cell>
          <cell r="C3277" t="str">
            <v>QLANN06</v>
          </cell>
        </row>
        <row r="3278">
          <cell r="B3278">
            <v>3277</v>
          </cell>
          <cell r="C3278" t="str">
            <v>QLANN08</v>
          </cell>
        </row>
        <row r="3279">
          <cell r="B3279">
            <v>3278</v>
          </cell>
          <cell r="C3279" t="str">
            <v>QLANN03</v>
          </cell>
        </row>
        <row r="3280">
          <cell r="B3280">
            <v>3279</v>
          </cell>
          <cell r="C3280" t="str">
            <v>QLANN03</v>
          </cell>
        </row>
        <row r="3281">
          <cell r="B3281">
            <v>3280</v>
          </cell>
          <cell r="C3281" t="str">
            <v>QLANN03</v>
          </cell>
        </row>
        <row r="3282">
          <cell r="B3282">
            <v>3281</v>
          </cell>
          <cell r="C3282" t="str">
            <v>QLOYA01</v>
          </cell>
        </row>
        <row r="3283">
          <cell r="B3283">
            <v>3282</v>
          </cell>
          <cell r="C3283" t="str">
            <v>QMAES02</v>
          </cell>
        </row>
        <row r="3284">
          <cell r="B3284">
            <v>3283</v>
          </cell>
          <cell r="C3284" t="str">
            <v>QPOP02</v>
          </cell>
        </row>
        <row r="3285">
          <cell r="B3285">
            <v>3284</v>
          </cell>
          <cell r="C3285" t="str">
            <v>QWIND08</v>
          </cell>
        </row>
        <row r="3286">
          <cell r="B3286">
            <v>3285</v>
          </cell>
          <cell r="C3286" t="str">
            <v>QWIND08</v>
          </cell>
        </row>
        <row r="3287">
          <cell r="B3287">
            <v>3286</v>
          </cell>
          <cell r="C3287" t="str">
            <v>QWIND06</v>
          </cell>
        </row>
        <row r="3288">
          <cell r="B3288">
            <v>3287</v>
          </cell>
          <cell r="C3288" t="str">
            <v>QATON08</v>
          </cell>
        </row>
        <row r="3289">
          <cell r="B3289">
            <v>3288</v>
          </cell>
          <cell r="C3289" t="str">
            <v>QDEKA04</v>
          </cell>
        </row>
        <row r="3290">
          <cell r="B3290">
            <v>3289</v>
          </cell>
          <cell r="C3290" t="str">
            <v>QDEKT01</v>
          </cell>
        </row>
        <row r="3291">
          <cell r="B3291">
            <v>3290</v>
          </cell>
          <cell r="C3291" t="str">
            <v>QATON07</v>
          </cell>
        </row>
        <row r="3292">
          <cell r="B3292">
            <v>3291</v>
          </cell>
          <cell r="C3292" t="str">
            <v>QALAT17</v>
          </cell>
        </row>
        <row r="3293">
          <cell r="B3293">
            <v>3292</v>
          </cell>
          <cell r="C3293" t="str">
            <v>QALGO02</v>
          </cell>
        </row>
        <row r="3294">
          <cell r="B3294">
            <v>3293</v>
          </cell>
          <cell r="C3294" t="str">
            <v>QAVON01</v>
          </cell>
        </row>
        <row r="3295">
          <cell r="B3295">
            <v>3294</v>
          </cell>
          <cell r="C3295" t="str">
            <v>QCATE01</v>
          </cell>
        </row>
        <row r="3296">
          <cell r="B3296">
            <v>3295</v>
          </cell>
          <cell r="C3296" t="str">
            <v>QGRAN06</v>
          </cell>
        </row>
        <row r="3297">
          <cell r="B3297">
            <v>3296</v>
          </cell>
          <cell r="C3297" t="str">
            <v>QGRAN06</v>
          </cell>
        </row>
        <row r="3298">
          <cell r="B3298">
            <v>3297</v>
          </cell>
          <cell r="C3298" t="str">
            <v>QGRAN05</v>
          </cell>
        </row>
        <row r="3299">
          <cell r="B3299">
            <v>3298</v>
          </cell>
          <cell r="C3299" t="str">
            <v>QMEXD06</v>
          </cell>
        </row>
        <row r="3300">
          <cell r="B3300">
            <v>3299</v>
          </cell>
          <cell r="C3300" t="str">
            <v>QNOVL01</v>
          </cell>
        </row>
        <row r="3301">
          <cell r="B3301">
            <v>3300</v>
          </cell>
          <cell r="C3301" t="str">
            <v>QNOVL01</v>
          </cell>
        </row>
        <row r="3302">
          <cell r="B3302">
            <v>3301</v>
          </cell>
          <cell r="C3302" t="str">
            <v>QNOVL01</v>
          </cell>
        </row>
        <row r="3303">
          <cell r="B3303">
            <v>3302</v>
          </cell>
          <cell r="C3303" t="str">
            <v>QNOVL01</v>
          </cell>
        </row>
        <row r="3304">
          <cell r="B3304">
            <v>3303</v>
          </cell>
          <cell r="C3304" t="str">
            <v>QPLAN25</v>
          </cell>
        </row>
        <row r="3305">
          <cell r="B3305">
            <v>3304</v>
          </cell>
          <cell r="C3305" t="str">
            <v>QSIDA15</v>
          </cell>
        </row>
        <row r="3306">
          <cell r="B3306">
            <v>3305</v>
          </cell>
          <cell r="C3306" t="str">
            <v>QSIDA14</v>
          </cell>
        </row>
        <row r="3307">
          <cell r="B3307">
            <v>3306</v>
          </cell>
          <cell r="C3307" t="str">
            <v>QSIDA12</v>
          </cell>
        </row>
        <row r="3308">
          <cell r="B3308">
            <v>3307</v>
          </cell>
          <cell r="C3308" t="str">
            <v>QSIDA13</v>
          </cell>
        </row>
        <row r="3309">
          <cell r="B3309">
            <v>3308</v>
          </cell>
          <cell r="C3309" t="str">
            <v>QXYCO05</v>
          </cell>
        </row>
        <row r="3310">
          <cell r="B3310">
            <v>3309</v>
          </cell>
          <cell r="C3310" t="str">
            <v>QXYCO05</v>
          </cell>
        </row>
        <row r="3311">
          <cell r="B3311">
            <v>3310</v>
          </cell>
          <cell r="C3311" t="str">
            <v>QACTI05</v>
          </cell>
        </row>
        <row r="3312">
          <cell r="B3312">
            <v>3311</v>
          </cell>
          <cell r="C3312" t="str">
            <v>QJAGU81</v>
          </cell>
        </row>
        <row r="3313">
          <cell r="B3313">
            <v>3312</v>
          </cell>
          <cell r="C3313" t="str">
            <v>QCABE17</v>
          </cell>
        </row>
        <row r="3314">
          <cell r="B3314">
            <v>3313</v>
          </cell>
          <cell r="C3314" t="str">
            <v>QCABE17</v>
          </cell>
        </row>
        <row r="3315">
          <cell r="B3315">
            <v>3314</v>
          </cell>
          <cell r="C3315" t="str">
            <v>QSAWI02</v>
          </cell>
        </row>
        <row r="3316">
          <cell r="B3316">
            <v>3315</v>
          </cell>
          <cell r="C3316" t="str">
            <v>QTIMU04</v>
          </cell>
        </row>
        <row r="3317">
          <cell r="B3317">
            <v>3316</v>
          </cell>
          <cell r="C3317" t="str">
            <v>QMELO11</v>
          </cell>
        </row>
        <row r="3318">
          <cell r="B3318">
            <v>3317</v>
          </cell>
          <cell r="C3318" t="str">
            <v>QMELO11</v>
          </cell>
        </row>
        <row r="3319">
          <cell r="B3319">
            <v>3318</v>
          </cell>
          <cell r="C3319" t="str">
            <v>QMELO14</v>
          </cell>
        </row>
        <row r="3320">
          <cell r="B3320">
            <v>3319</v>
          </cell>
          <cell r="C3320" t="str">
            <v>ANIRO01</v>
          </cell>
        </row>
        <row r="3321">
          <cell r="B3321">
            <v>3320</v>
          </cell>
          <cell r="C3321" t="str">
            <v>QMELO14</v>
          </cell>
        </row>
        <row r="3322">
          <cell r="B3322">
            <v>3321</v>
          </cell>
          <cell r="C3322" t="str">
            <v>QMELO14</v>
          </cell>
        </row>
        <row r="3323">
          <cell r="B3323">
            <v>3322</v>
          </cell>
          <cell r="C3323" t="str">
            <v>QMELO14</v>
          </cell>
        </row>
        <row r="3324">
          <cell r="B3324">
            <v>3323</v>
          </cell>
          <cell r="C3324" t="str">
            <v>QCABE36</v>
          </cell>
        </row>
        <row r="3325">
          <cell r="B3325">
            <v>3324</v>
          </cell>
          <cell r="C3325" t="str">
            <v>QBUNC02</v>
          </cell>
        </row>
        <row r="3326">
          <cell r="B3326">
            <v>3325</v>
          </cell>
          <cell r="C3326" t="str">
            <v>QSMK31</v>
          </cell>
        </row>
        <row r="3327">
          <cell r="B3327">
            <v>3326</v>
          </cell>
          <cell r="C3327" t="str">
            <v>QTERO03</v>
          </cell>
        </row>
        <row r="3328">
          <cell r="B3328">
            <v>3327</v>
          </cell>
          <cell r="C3328" t="str">
            <v>QTERO03</v>
          </cell>
        </row>
        <row r="3329">
          <cell r="B3329">
            <v>3328</v>
          </cell>
          <cell r="C3329" t="str">
            <v>QJAGU99</v>
          </cell>
        </row>
        <row r="3330">
          <cell r="B3330">
            <v>3329</v>
          </cell>
          <cell r="C3330" t="str">
            <v>QJAGU99</v>
          </cell>
        </row>
        <row r="3331">
          <cell r="B3331">
            <v>3330</v>
          </cell>
          <cell r="C3331" t="str">
            <v>QJAGU107</v>
          </cell>
        </row>
        <row r="3332">
          <cell r="B3332">
            <v>3331</v>
          </cell>
          <cell r="C3332" t="str">
            <v>QJAGU107</v>
          </cell>
        </row>
        <row r="3333">
          <cell r="B3333">
            <v>3332</v>
          </cell>
          <cell r="C3333" t="str">
            <v>QJAGU109</v>
          </cell>
        </row>
        <row r="3334">
          <cell r="B3334">
            <v>3333</v>
          </cell>
          <cell r="C3334" t="str">
            <v>QJAGU102</v>
          </cell>
        </row>
        <row r="3335">
          <cell r="B3335">
            <v>3334</v>
          </cell>
          <cell r="C3335" t="str">
            <v>QJAGU102</v>
          </cell>
        </row>
        <row r="3336">
          <cell r="B3336">
            <v>3335</v>
          </cell>
          <cell r="C3336" t="str">
            <v>QJAGU100</v>
          </cell>
        </row>
        <row r="3337">
          <cell r="B3337">
            <v>3336</v>
          </cell>
          <cell r="C3337" t="str">
            <v>QJAGU101</v>
          </cell>
        </row>
        <row r="3338">
          <cell r="B3338">
            <v>3337</v>
          </cell>
          <cell r="C3338" t="str">
            <v>QJAGU101</v>
          </cell>
        </row>
        <row r="3339">
          <cell r="B3339">
            <v>3338</v>
          </cell>
          <cell r="C3339" t="str">
            <v>QSMK24</v>
          </cell>
        </row>
        <row r="3340">
          <cell r="B3340">
            <v>3339</v>
          </cell>
          <cell r="C3340" t="str">
            <v>QSMK24</v>
          </cell>
        </row>
        <row r="3341">
          <cell r="B3341">
            <v>3340</v>
          </cell>
          <cell r="C3341" t="str">
            <v>QSMK24</v>
          </cell>
        </row>
        <row r="3342">
          <cell r="B3342">
            <v>3341</v>
          </cell>
          <cell r="C3342" t="str">
            <v>QSMK24</v>
          </cell>
        </row>
        <row r="3343">
          <cell r="B3343">
            <v>3342</v>
          </cell>
          <cell r="C3343" t="str">
            <v>QSMK24</v>
          </cell>
        </row>
        <row r="3344">
          <cell r="B3344">
            <v>3343</v>
          </cell>
          <cell r="C3344" t="str">
            <v>QTERO23</v>
          </cell>
        </row>
        <row r="3345">
          <cell r="B3345">
            <v>3344</v>
          </cell>
          <cell r="C3345" t="str">
            <v>QJAGU113</v>
          </cell>
        </row>
        <row r="3346">
          <cell r="B3346">
            <v>3345</v>
          </cell>
          <cell r="C3346" t="str">
            <v>QJAGU113</v>
          </cell>
        </row>
        <row r="3347">
          <cell r="B3347">
            <v>3346</v>
          </cell>
          <cell r="C3347" t="str">
            <v>QJAGU115</v>
          </cell>
        </row>
        <row r="3348">
          <cell r="B3348">
            <v>3347</v>
          </cell>
          <cell r="C3348" t="str">
            <v>QJAGU115</v>
          </cell>
        </row>
        <row r="3349">
          <cell r="B3349">
            <v>3348</v>
          </cell>
          <cell r="C3349" t="str">
            <v>QJAGU115</v>
          </cell>
        </row>
        <row r="3350">
          <cell r="B3350">
            <v>3349</v>
          </cell>
          <cell r="C3350" t="str">
            <v>QKACA22</v>
          </cell>
        </row>
        <row r="3351">
          <cell r="B3351">
            <v>3350</v>
          </cell>
          <cell r="C3351" t="str">
            <v>QPARE01</v>
          </cell>
        </row>
        <row r="3352">
          <cell r="B3352">
            <v>3351</v>
          </cell>
          <cell r="C3352" t="str">
            <v>QPARE01</v>
          </cell>
        </row>
        <row r="3353">
          <cell r="B3353">
            <v>3352</v>
          </cell>
          <cell r="C3353" t="str">
            <v>QPARE01</v>
          </cell>
        </row>
        <row r="3354">
          <cell r="B3354">
            <v>3353</v>
          </cell>
          <cell r="C3354" t="str">
            <v>QSMK07</v>
          </cell>
        </row>
        <row r="3355">
          <cell r="B3355">
            <v>3354</v>
          </cell>
          <cell r="C3355" t="str">
            <v>QCABE41</v>
          </cell>
        </row>
        <row r="3356">
          <cell r="B3356">
            <v>3355</v>
          </cell>
          <cell r="C3356" t="str">
            <v>QCABE41</v>
          </cell>
        </row>
        <row r="3357">
          <cell r="B3357">
            <v>3356</v>
          </cell>
          <cell r="C3357" t="str">
            <v>QFILI02</v>
          </cell>
        </row>
        <row r="3358">
          <cell r="B3358">
            <v>3357</v>
          </cell>
          <cell r="C3358" t="str">
            <v>QGREE05</v>
          </cell>
        </row>
        <row r="3359">
          <cell r="B3359">
            <v>3358</v>
          </cell>
          <cell r="C3359" t="str">
            <v>QGAND01</v>
          </cell>
        </row>
        <row r="3360">
          <cell r="B3360">
            <v>3359</v>
          </cell>
          <cell r="C3360" t="str">
            <v>ATANG64</v>
          </cell>
        </row>
        <row r="3361">
          <cell r="B3361">
            <v>3360</v>
          </cell>
          <cell r="C3361" t="str">
            <v>QSPRA44</v>
          </cell>
        </row>
        <row r="3362">
          <cell r="B3362">
            <v>3361</v>
          </cell>
          <cell r="C3362" t="str">
            <v>QCENT16</v>
          </cell>
        </row>
        <row r="3363">
          <cell r="B3363">
            <v>3362</v>
          </cell>
          <cell r="C3363" t="str">
            <v>QVIRT02</v>
          </cell>
        </row>
        <row r="3364">
          <cell r="B3364">
            <v>3363</v>
          </cell>
          <cell r="C3364" t="str">
            <v>QGOAL03</v>
          </cell>
        </row>
        <row r="3365">
          <cell r="B3365">
            <v>3364</v>
          </cell>
          <cell r="C3365" t="str">
            <v>QACRO03</v>
          </cell>
        </row>
        <row r="3366">
          <cell r="B3366">
            <v>3365</v>
          </cell>
          <cell r="C3366" t="str">
            <v>QPOLY43</v>
          </cell>
        </row>
        <row r="3367">
          <cell r="B3367">
            <v>3366</v>
          </cell>
          <cell r="C3367" t="str">
            <v>QKALI09</v>
          </cell>
        </row>
        <row r="3368">
          <cell r="B3368">
            <v>3367</v>
          </cell>
          <cell r="C3368" t="str">
            <v>QDAME02</v>
          </cell>
        </row>
        <row r="3369">
          <cell r="B3369">
            <v>3368</v>
          </cell>
          <cell r="C3369" t="str">
            <v>QBMMA01</v>
          </cell>
        </row>
        <row r="3370">
          <cell r="B3370">
            <v>3369</v>
          </cell>
          <cell r="C3370" t="str">
            <v>QJAGU62</v>
          </cell>
        </row>
        <row r="3371">
          <cell r="B3371">
            <v>3370</v>
          </cell>
          <cell r="C3371" t="str">
            <v>QJAGU62</v>
          </cell>
        </row>
        <row r="3372">
          <cell r="B3372">
            <v>3371</v>
          </cell>
          <cell r="C3372" t="str">
            <v>QJAGU91</v>
          </cell>
        </row>
        <row r="3373">
          <cell r="B3373">
            <v>3372</v>
          </cell>
          <cell r="C3373" t="str">
            <v>QJAGU78</v>
          </cell>
        </row>
        <row r="3374">
          <cell r="B3374">
            <v>3373</v>
          </cell>
          <cell r="C3374" t="str">
            <v>QJAGU87</v>
          </cell>
        </row>
        <row r="3375">
          <cell r="B3375">
            <v>3374</v>
          </cell>
          <cell r="C3375" t="str">
            <v>QJAGU112</v>
          </cell>
        </row>
        <row r="3376">
          <cell r="B3376">
            <v>3375</v>
          </cell>
          <cell r="C3376" t="str">
            <v>QJAGU17</v>
          </cell>
        </row>
        <row r="3377">
          <cell r="B3377">
            <v>3376</v>
          </cell>
          <cell r="C3377" t="str">
            <v>QJAGU25</v>
          </cell>
        </row>
        <row r="3378">
          <cell r="B3378">
            <v>3377</v>
          </cell>
          <cell r="C3378" t="str">
            <v>QJAGU29</v>
          </cell>
        </row>
        <row r="3379">
          <cell r="B3379">
            <v>3378</v>
          </cell>
          <cell r="C3379" t="str">
            <v>QJAGU29</v>
          </cell>
        </row>
        <row r="3380">
          <cell r="B3380">
            <v>3379</v>
          </cell>
          <cell r="C3380" t="str">
            <v>QJAGU29</v>
          </cell>
        </row>
        <row r="3381">
          <cell r="B3381">
            <v>3380</v>
          </cell>
          <cell r="C3381" t="str">
            <v>QJAGU29</v>
          </cell>
        </row>
        <row r="3382">
          <cell r="B3382">
            <v>3381</v>
          </cell>
          <cell r="C3382" t="str">
            <v>QALIK02</v>
          </cell>
        </row>
        <row r="3383">
          <cell r="B3383">
            <v>3382</v>
          </cell>
          <cell r="C3383" t="str">
            <v>QAMIS01</v>
          </cell>
        </row>
        <row r="3384">
          <cell r="B3384">
            <v>3383</v>
          </cell>
          <cell r="C3384" t="str">
            <v>QCURA02</v>
          </cell>
        </row>
        <row r="3385">
          <cell r="B3385">
            <v>3384</v>
          </cell>
          <cell r="C3385" t="str">
            <v>QCURA02</v>
          </cell>
        </row>
        <row r="3386">
          <cell r="B3386">
            <v>3385</v>
          </cell>
          <cell r="C3386" t="str">
            <v>QAGRI07</v>
          </cell>
        </row>
        <row r="3387">
          <cell r="B3387">
            <v>3386</v>
          </cell>
          <cell r="C3387" t="str">
            <v>QORON01</v>
          </cell>
        </row>
        <row r="3388">
          <cell r="B3388">
            <v>3387</v>
          </cell>
          <cell r="C3388" t="str">
            <v>QROUN01</v>
          </cell>
        </row>
        <row r="3389">
          <cell r="B3389">
            <v>3388</v>
          </cell>
          <cell r="C3389" t="str">
            <v>QROUN01</v>
          </cell>
        </row>
        <row r="3390">
          <cell r="B3390">
            <v>3389</v>
          </cell>
          <cell r="C3390" t="str">
            <v>QJAGU29</v>
          </cell>
        </row>
        <row r="3391">
          <cell r="B3391">
            <v>3390</v>
          </cell>
          <cell r="C3391" t="str">
            <v>QJAGU17</v>
          </cell>
        </row>
        <row r="3392">
          <cell r="B3392">
            <v>3391</v>
          </cell>
          <cell r="C3392" t="str">
            <v>QJAGU17</v>
          </cell>
        </row>
        <row r="3393">
          <cell r="B3393">
            <v>3392</v>
          </cell>
          <cell r="C3393" t="str">
            <v>QJAGU37</v>
          </cell>
        </row>
        <row r="3394">
          <cell r="B3394">
            <v>3393</v>
          </cell>
          <cell r="C3394" t="str">
            <v>QJAGU37</v>
          </cell>
        </row>
        <row r="3395">
          <cell r="B3395">
            <v>3394</v>
          </cell>
          <cell r="C3395" t="str">
            <v>QJAGU104</v>
          </cell>
        </row>
        <row r="3396">
          <cell r="B3396">
            <v>3395</v>
          </cell>
          <cell r="C3396" t="str">
            <v>QPARE01</v>
          </cell>
        </row>
        <row r="3397">
          <cell r="B3397">
            <v>3396</v>
          </cell>
          <cell r="C3397" t="str">
            <v>QJAGU99</v>
          </cell>
        </row>
        <row r="3398">
          <cell r="B3398">
            <v>3397</v>
          </cell>
          <cell r="C3398" t="str">
            <v>QJAGU99</v>
          </cell>
        </row>
        <row r="3399">
          <cell r="B3399">
            <v>3398</v>
          </cell>
          <cell r="C3399" t="str">
            <v>QJAGU102</v>
          </cell>
        </row>
        <row r="3400">
          <cell r="B3400">
            <v>3399</v>
          </cell>
          <cell r="C3400" t="str">
            <v>QJAGU100</v>
          </cell>
        </row>
        <row r="3401">
          <cell r="B3401">
            <v>3400</v>
          </cell>
          <cell r="C3401" t="str">
            <v>QSMK24</v>
          </cell>
        </row>
        <row r="3402">
          <cell r="B3402">
            <v>3401</v>
          </cell>
          <cell r="C3402" t="str">
            <v>QSMK24</v>
          </cell>
        </row>
        <row r="3403">
          <cell r="B3403">
            <v>3402</v>
          </cell>
          <cell r="C3403" t="str">
            <v>QSMK24</v>
          </cell>
        </row>
        <row r="3404">
          <cell r="B3404">
            <v>3403</v>
          </cell>
          <cell r="C3404" t="str">
            <v>QSMK24</v>
          </cell>
        </row>
        <row r="3405">
          <cell r="B3405">
            <v>3404</v>
          </cell>
          <cell r="C3405" t="str">
            <v>QJAGU29</v>
          </cell>
        </row>
        <row r="3406">
          <cell r="B3406">
            <v>3405</v>
          </cell>
          <cell r="C3406" t="str">
            <v>QSMK24</v>
          </cell>
        </row>
        <row r="3407">
          <cell r="B3407">
            <v>3406</v>
          </cell>
          <cell r="C3407" t="str">
            <v>QSMK24</v>
          </cell>
        </row>
        <row r="3408">
          <cell r="B3408">
            <v>3407</v>
          </cell>
          <cell r="C3408" t="str">
            <v>QSMK24</v>
          </cell>
        </row>
        <row r="3409">
          <cell r="B3409">
            <v>3408</v>
          </cell>
          <cell r="C3409" t="str">
            <v>QSMK24</v>
          </cell>
        </row>
        <row r="3410">
          <cell r="B3410">
            <v>3409</v>
          </cell>
          <cell r="C3410" t="str">
            <v>QSMK24</v>
          </cell>
        </row>
        <row r="3411">
          <cell r="B3411">
            <v>3410</v>
          </cell>
          <cell r="C3411" t="str">
            <v>QSMK24</v>
          </cell>
        </row>
        <row r="3412">
          <cell r="B3412">
            <v>3411</v>
          </cell>
          <cell r="C3412" t="str">
            <v>QSMK24</v>
          </cell>
        </row>
        <row r="3413">
          <cell r="B3413">
            <v>3412</v>
          </cell>
          <cell r="C3413" t="str">
            <v>QOYON01</v>
          </cell>
        </row>
        <row r="3414">
          <cell r="B3414">
            <v>3413</v>
          </cell>
          <cell r="C3414" t="str">
            <v>QOYON01</v>
          </cell>
        </row>
        <row r="3415">
          <cell r="B3415">
            <v>3414</v>
          </cell>
          <cell r="C3415" t="str">
            <v>QMELO26</v>
          </cell>
        </row>
        <row r="3416">
          <cell r="B3416">
            <v>3415</v>
          </cell>
          <cell r="C3416" t="str">
            <v>QSMK32</v>
          </cell>
        </row>
        <row r="3417">
          <cell r="B3417">
            <v>3416</v>
          </cell>
          <cell r="C3417" t="str">
            <v>QGAMB01</v>
          </cell>
        </row>
        <row r="3418">
          <cell r="B3418">
            <v>3417</v>
          </cell>
          <cell r="C3418" t="str">
            <v>QJAGU95</v>
          </cell>
        </row>
        <row r="3419">
          <cell r="B3419">
            <v>3418</v>
          </cell>
          <cell r="C3419" t="str">
            <v>QJAGU97</v>
          </cell>
        </row>
        <row r="3420">
          <cell r="B3420">
            <v>3419</v>
          </cell>
          <cell r="C3420" t="str">
            <v>QJAGU37</v>
          </cell>
        </row>
        <row r="3421">
          <cell r="B3421">
            <v>3420</v>
          </cell>
          <cell r="C3421" t="str">
            <v>QKANG07</v>
          </cell>
        </row>
        <row r="3422">
          <cell r="B3422">
            <v>3421</v>
          </cell>
          <cell r="C3422" t="str">
            <v>QJAGU102</v>
          </cell>
        </row>
        <row r="3423">
          <cell r="B3423">
            <v>3422</v>
          </cell>
          <cell r="C3423" t="str">
            <v>QJAGU107</v>
          </cell>
        </row>
        <row r="3424">
          <cell r="B3424">
            <v>3423</v>
          </cell>
          <cell r="C3424" t="str">
            <v>QJAGU100</v>
          </cell>
        </row>
        <row r="3425">
          <cell r="B3425">
            <v>3424</v>
          </cell>
          <cell r="C3425" t="str">
            <v>QSEED01</v>
          </cell>
        </row>
        <row r="3426">
          <cell r="B3426">
            <v>3425</v>
          </cell>
          <cell r="C3426" t="str">
            <v>QOUTE02</v>
          </cell>
        </row>
        <row r="3427">
          <cell r="B3427">
            <v>3426</v>
          </cell>
          <cell r="C3427" t="str">
            <v>QINNE02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B2" t="str">
            <v>A-PlusCal 20 X 250 gr</v>
          </cell>
          <cell r="C2">
            <v>1042</v>
          </cell>
        </row>
        <row r="3">
          <cell r="B3" t="str">
            <v>Abacel 18 EC 10 X 1 ltr</v>
          </cell>
          <cell r="C3">
            <v>1</v>
          </cell>
        </row>
        <row r="4">
          <cell r="B4" t="str">
            <v>Abacel 18 EC 20 X 500 ml</v>
          </cell>
          <cell r="C4">
            <v>8730</v>
          </cell>
        </row>
        <row r="5">
          <cell r="B5" t="str">
            <v>Abacel 18 EC 40 X 250 ml</v>
          </cell>
          <cell r="C5">
            <v>12653</v>
          </cell>
        </row>
        <row r="6">
          <cell r="B6" t="str">
            <v>Abacel 18 EC 50 X 100 ml</v>
          </cell>
          <cell r="C6">
            <v>2999</v>
          </cell>
        </row>
        <row r="7">
          <cell r="B7" t="str">
            <v>Abado 50 WP 20 X 20 X 10 gr</v>
          </cell>
          <cell r="C7">
            <v>0</v>
          </cell>
        </row>
        <row r="8">
          <cell r="B8" t="str">
            <v>Abado 50 WP 20 X 6 X 40 gr</v>
          </cell>
          <cell r="C8">
            <v>480</v>
          </cell>
        </row>
        <row r="9">
          <cell r="B9" t="str">
            <v>Abenz 22 EC 100 X 100 ml</v>
          </cell>
          <cell r="C9">
            <v>80</v>
          </cell>
        </row>
        <row r="10">
          <cell r="B10" t="str">
            <v>Abenz 22 EC 40 X 250 ml</v>
          </cell>
          <cell r="C10">
            <v>3624</v>
          </cell>
        </row>
        <row r="11">
          <cell r="B11" t="str">
            <v>Abojo 60 WP 10 X 20 X 50 gr</v>
          </cell>
          <cell r="C11">
            <v>32993</v>
          </cell>
        </row>
        <row r="12">
          <cell r="B12" t="str">
            <v>Abojo 60 WP 100 X 100 gr</v>
          </cell>
          <cell r="C12">
            <v>1000</v>
          </cell>
        </row>
        <row r="13">
          <cell r="B13" t="str">
            <v>Acapela System 280 SC 50 X 100 ml</v>
          </cell>
          <cell r="C13">
            <v>19204</v>
          </cell>
        </row>
        <row r="14">
          <cell r="B14" t="str">
            <v>Accu Isatech Isa 8-12</v>
          </cell>
          <cell r="C14">
            <v>3</v>
          </cell>
        </row>
        <row r="15">
          <cell r="B15" t="str">
            <v>Accu Kayaba Kering 12A - 12 Volt</v>
          </cell>
          <cell r="C15">
            <v>1</v>
          </cell>
        </row>
        <row r="16">
          <cell r="B16" t="str">
            <v>Ace-One 75 SP 25 X 400 gr</v>
          </cell>
          <cell r="C16">
            <v>1281</v>
          </cell>
        </row>
        <row r="17">
          <cell r="B17" t="str">
            <v>Ace-One 75 SP 50 X 100 gr</v>
          </cell>
          <cell r="C17">
            <v>473</v>
          </cell>
        </row>
        <row r="18">
          <cell r="B18" t="str">
            <v>ACL 6 865 SL 25 X 400 ml</v>
          </cell>
          <cell r="C18">
            <v>0</v>
          </cell>
        </row>
        <row r="19">
          <cell r="B19" t="str">
            <v>ACL 6 865 SL 50 X 200 ml</v>
          </cell>
          <cell r="C19">
            <v>141</v>
          </cell>
        </row>
        <row r="20">
          <cell r="B20" t="str">
            <v>Acrobat 50 WP 16 X 20 X 10 gr</v>
          </cell>
          <cell r="C20">
            <v>39850</v>
          </cell>
        </row>
        <row r="21">
          <cell r="B21" t="str">
            <v>Acrobat 50 WP 20 X 6 X 40 gr</v>
          </cell>
          <cell r="C21">
            <v>30748</v>
          </cell>
        </row>
        <row r="22">
          <cell r="B22" t="str">
            <v>Actigrow 12 X 1 ltr</v>
          </cell>
          <cell r="C22">
            <v>0</v>
          </cell>
        </row>
        <row r="23">
          <cell r="B23" t="str">
            <v>Actigrow 20 X 500 ml</v>
          </cell>
          <cell r="C23">
            <v>0</v>
          </cell>
        </row>
        <row r="24">
          <cell r="B24" t="str">
            <v>Adrift 125 EC 40 X 250 ml</v>
          </cell>
          <cell r="C24">
            <v>118</v>
          </cell>
        </row>
        <row r="25">
          <cell r="B25" t="str">
            <v>Adrift 125 EC 50 X 100 ml</v>
          </cell>
          <cell r="C25">
            <v>202</v>
          </cell>
        </row>
        <row r="26">
          <cell r="B26" t="str">
            <v>Afonil 50 SC 100 X 100 ml</v>
          </cell>
          <cell r="C26">
            <v>1089</v>
          </cell>
        </row>
        <row r="27">
          <cell r="B27" t="str">
            <v>Afonil 50 SC 100 X 50 ml</v>
          </cell>
          <cell r="C27">
            <v>0</v>
          </cell>
        </row>
        <row r="28">
          <cell r="B28" t="str">
            <v>Afonil 50 SC 20 X 500 ml</v>
          </cell>
          <cell r="C28">
            <v>245</v>
          </cell>
        </row>
        <row r="29">
          <cell r="B29" t="str">
            <v>Afonil 50 SC 40 X 250 ml</v>
          </cell>
          <cell r="C29">
            <v>319</v>
          </cell>
        </row>
        <row r="30">
          <cell r="B30" t="str">
            <v>Agil 100 EC 40 X 250 ml</v>
          </cell>
          <cell r="C30">
            <v>1540</v>
          </cell>
        </row>
        <row r="31">
          <cell r="B31" t="str">
            <v>Agridex 715 EC 12 X 1 ltr</v>
          </cell>
          <cell r="C31">
            <v>11</v>
          </cell>
        </row>
        <row r="32">
          <cell r="B32" t="str">
            <v>Agrimec 18 EC 40 X 250 ml</v>
          </cell>
          <cell r="C32">
            <v>7617</v>
          </cell>
        </row>
        <row r="33">
          <cell r="B33" t="str">
            <v>Agristick 400 L 12 X 1 ltr</v>
          </cell>
          <cell r="C33">
            <v>0</v>
          </cell>
        </row>
        <row r="34">
          <cell r="B34" t="str">
            <v>Agrogibb 40 SL 30 X 15 X 35 ml</v>
          </cell>
          <cell r="C34">
            <v>100760</v>
          </cell>
        </row>
        <row r="35">
          <cell r="B35" t="str">
            <v>Agus 500 SC 100 X 100 ml</v>
          </cell>
          <cell r="C35">
            <v>17906</v>
          </cell>
        </row>
        <row r="36">
          <cell r="B36" t="str">
            <v>Agus 500 SC 40 X 250 ml</v>
          </cell>
          <cell r="C36">
            <v>9458</v>
          </cell>
        </row>
        <row r="37">
          <cell r="B37" t="str">
            <v>Agxanazol 200/150 SC 20 X 250 ml</v>
          </cell>
          <cell r="C37">
            <v>0</v>
          </cell>
        </row>
        <row r="38">
          <cell r="B38" t="str">
            <v>Agxanazol 200/150 SC 50 X 100 ml</v>
          </cell>
          <cell r="C38">
            <v>0</v>
          </cell>
        </row>
        <row r="39">
          <cell r="B39" t="str">
            <v>Akalis 550 SC 10 X 1 ltr</v>
          </cell>
          <cell r="C39">
            <v>13</v>
          </cell>
        </row>
        <row r="40">
          <cell r="B40" t="str">
            <v>Akalis 550 SC 20 X 500 ml</v>
          </cell>
          <cell r="C40">
            <v>141</v>
          </cell>
        </row>
        <row r="41">
          <cell r="B41" t="str">
            <v>Akalis 550 SC 40 X 250 ml</v>
          </cell>
          <cell r="C41">
            <v>1037</v>
          </cell>
        </row>
        <row r="42">
          <cell r="B42" t="str">
            <v>Akrostar 40 WP 100 X 100 gr</v>
          </cell>
          <cell r="C42">
            <v>1790</v>
          </cell>
        </row>
        <row r="43">
          <cell r="B43" t="str">
            <v>Akrostar 40 WP 100 X 5 gr</v>
          </cell>
          <cell r="C43">
            <v>340</v>
          </cell>
        </row>
        <row r="44">
          <cell r="B44" t="str">
            <v>Akrostar 40 WP 60 X 40 gr</v>
          </cell>
          <cell r="C44">
            <v>1807</v>
          </cell>
        </row>
        <row r="45">
          <cell r="B45" t="str">
            <v>Alat Kocor Pupuk Cair Quda Karisma 20 ltr</v>
          </cell>
          <cell r="C45">
            <v>258</v>
          </cell>
        </row>
        <row r="46">
          <cell r="B46" t="str">
            <v>Alat Kocor Pupuk Cair Satagro 25 ltr</v>
          </cell>
          <cell r="C46">
            <v>23</v>
          </cell>
        </row>
        <row r="47">
          <cell r="B47" t="str">
            <v>Alat Kocor Pupuk Padat Quda Karisma 25 ltr</v>
          </cell>
          <cell r="C47">
            <v>360</v>
          </cell>
        </row>
        <row r="48">
          <cell r="B48" t="str">
            <v>Alat Kocor Pupuk Padat Satagro 25 ltr</v>
          </cell>
          <cell r="C48">
            <v>0</v>
          </cell>
        </row>
        <row r="49">
          <cell r="B49" t="str">
            <v>Alat Pengikat Tanaman Yoto</v>
          </cell>
          <cell r="C49">
            <v>316</v>
          </cell>
        </row>
        <row r="50">
          <cell r="B50" t="str">
            <v>Alat Service YT 5L / 7L</v>
          </cell>
          <cell r="C50">
            <v>200</v>
          </cell>
        </row>
        <row r="51">
          <cell r="B51" t="str">
            <v>Alat Tanam Jagung 1 Output Satagro MTB-006 6 X 1 pcs</v>
          </cell>
          <cell r="C51">
            <v>1278</v>
          </cell>
        </row>
        <row r="52">
          <cell r="B52" t="str">
            <v>Alat Tanam Jagung Imtagro MTB-2 X 6 SS</v>
          </cell>
          <cell r="C52">
            <v>6</v>
          </cell>
        </row>
        <row r="53">
          <cell r="B53" t="str">
            <v>Alat Tanam Roll MTB-010 SS</v>
          </cell>
          <cell r="C53">
            <v>9</v>
          </cell>
        </row>
        <row r="54">
          <cell r="B54" t="str">
            <v>Alfatox 50 EC 20 X 400 ml</v>
          </cell>
          <cell r="C54">
            <v>3910</v>
          </cell>
        </row>
        <row r="55">
          <cell r="B55" t="str">
            <v>Alfatox 50 EC 40 X 200 ml</v>
          </cell>
          <cell r="C55">
            <v>9541</v>
          </cell>
        </row>
        <row r="56">
          <cell r="B56" t="str">
            <v>Alfatox 50 EC 50 X 80 ml</v>
          </cell>
          <cell r="C56">
            <v>4519</v>
          </cell>
        </row>
        <row r="57">
          <cell r="B57" t="str">
            <v>Alika 247 ZC 100 X 50 ml</v>
          </cell>
          <cell r="C57">
            <v>20000</v>
          </cell>
        </row>
        <row r="58">
          <cell r="B58" t="str">
            <v>Alika 247 ZC 40 X 250 ml</v>
          </cell>
          <cell r="C58">
            <v>10916</v>
          </cell>
        </row>
        <row r="59">
          <cell r="B59" t="str">
            <v>Alika 247 ZC 50 X 100 ml</v>
          </cell>
          <cell r="C59">
            <v>11430</v>
          </cell>
        </row>
        <row r="60">
          <cell r="B60" t="str">
            <v>Almix 141/106 SC 20 X 500 ml</v>
          </cell>
          <cell r="C60">
            <v>100</v>
          </cell>
        </row>
        <row r="61">
          <cell r="B61" t="str">
            <v>Almix 141/106 SC 40 X 250 ml</v>
          </cell>
          <cell r="C61">
            <v>955</v>
          </cell>
        </row>
        <row r="62">
          <cell r="B62" t="str">
            <v>Almix 141/106 SC 50 X 100 ml</v>
          </cell>
          <cell r="C62">
            <v>440</v>
          </cell>
        </row>
        <row r="63">
          <cell r="B63" t="str">
            <v>Amabas 500 EC 16 X 1 ltr</v>
          </cell>
          <cell r="C63">
            <v>11</v>
          </cell>
        </row>
        <row r="64">
          <cell r="B64" t="str">
            <v>Amabas 500 EC 20 X 400 ml</v>
          </cell>
          <cell r="C64">
            <v>1552</v>
          </cell>
        </row>
        <row r="65">
          <cell r="B65" t="str">
            <v>Amazone 80 EC 40 X 200 ml</v>
          </cell>
          <cell r="C65">
            <v>0</v>
          </cell>
        </row>
        <row r="66">
          <cell r="B66" t="str">
            <v>Ambest 100 ME 40 X 250 ml</v>
          </cell>
          <cell r="C66">
            <v>250</v>
          </cell>
        </row>
        <row r="67">
          <cell r="B67" t="str">
            <v>Ambest 100 ME 50 X 100 ml</v>
          </cell>
          <cell r="C67">
            <v>270</v>
          </cell>
        </row>
        <row r="68">
          <cell r="B68" t="str">
            <v>Amco Up 486 SL 20 ltr</v>
          </cell>
          <cell r="C68">
            <v>0</v>
          </cell>
        </row>
        <row r="69">
          <cell r="B69" t="str">
            <v>Amco Up 486 SL 20 X 1 ltr</v>
          </cell>
          <cell r="C69">
            <v>6538</v>
          </cell>
        </row>
        <row r="70">
          <cell r="B70" t="str">
            <v>Amco Up 486 SL 4 X 5 ltr</v>
          </cell>
          <cell r="C70">
            <v>0</v>
          </cell>
        </row>
        <row r="71">
          <cell r="B71" t="str">
            <v>Amcoxone 276 SL 20 ltr (Coklat)</v>
          </cell>
          <cell r="C71">
            <v>0</v>
          </cell>
        </row>
        <row r="72">
          <cell r="B72" t="str">
            <v>Amcoxone 276 SL 20 X 1 ltr (Coklat)</v>
          </cell>
          <cell r="C72">
            <v>0</v>
          </cell>
        </row>
        <row r="73">
          <cell r="B73" t="str">
            <v>Amcoxone 276 SL 4 X 5 ltr (Coklat)</v>
          </cell>
          <cell r="C73">
            <v>0</v>
          </cell>
        </row>
        <row r="74">
          <cell r="B74" t="str">
            <v>Amegu 200 SL 20 X 1 ltr</v>
          </cell>
          <cell r="C74">
            <v>2656</v>
          </cell>
        </row>
        <row r="75">
          <cell r="B75" t="str">
            <v>Amichlor 400 EC 100 ml</v>
          </cell>
          <cell r="C75">
            <v>11</v>
          </cell>
        </row>
        <row r="76">
          <cell r="B76" t="str">
            <v>Aminosong 20 X 500 ml</v>
          </cell>
          <cell r="C76">
            <v>0</v>
          </cell>
        </row>
        <row r="77">
          <cell r="B77" t="str">
            <v>Aminosong Mango 10 X 1 ltr</v>
          </cell>
          <cell r="C77">
            <v>0</v>
          </cell>
        </row>
        <row r="78">
          <cell r="B78" t="str">
            <v>Aminosong Mango 20 X 500 ml</v>
          </cell>
          <cell r="C78">
            <v>0</v>
          </cell>
        </row>
        <row r="79">
          <cell r="B79" t="str">
            <v>Aminosong Mango 500 ml (Sample)</v>
          </cell>
          <cell r="C79">
            <v>4</v>
          </cell>
        </row>
        <row r="80">
          <cell r="B80" t="str">
            <v>Amira 10 X 500 ml</v>
          </cell>
          <cell r="C80">
            <v>260</v>
          </cell>
        </row>
        <row r="81">
          <cell r="B81" t="str">
            <v>Amistartop 325 SC 100 X 50 ml</v>
          </cell>
          <cell r="C81">
            <v>20514</v>
          </cell>
        </row>
        <row r="82">
          <cell r="B82" t="str">
            <v>Amistartop 325 SC 20 X 250 ml</v>
          </cell>
          <cell r="C82">
            <v>25896</v>
          </cell>
        </row>
        <row r="83">
          <cell r="B83" t="str">
            <v>Amistartop 325 SC 50 X 100 ml</v>
          </cell>
          <cell r="C83">
            <v>22905</v>
          </cell>
        </row>
        <row r="84">
          <cell r="B84" t="str">
            <v>Amitage 200 EC 20 X 500 ml</v>
          </cell>
          <cell r="C84">
            <v>0</v>
          </cell>
        </row>
        <row r="85">
          <cell r="B85" t="str">
            <v>Amolin 300 EC 100 X 100 ml</v>
          </cell>
          <cell r="C85">
            <v>4890</v>
          </cell>
        </row>
        <row r="86">
          <cell r="B86" t="str">
            <v>Amolin 300 EC 40 X 250 ml</v>
          </cell>
          <cell r="C86">
            <v>616</v>
          </cell>
        </row>
        <row r="87">
          <cell r="B87" t="str">
            <v>Ampang 240 SL 20 ltr</v>
          </cell>
          <cell r="C87">
            <v>0</v>
          </cell>
        </row>
        <row r="88">
          <cell r="B88" t="str">
            <v>Ampang 240 SL 20 X 1 ltr</v>
          </cell>
          <cell r="C88">
            <v>1441</v>
          </cell>
        </row>
        <row r="89">
          <cell r="B89" t="str">
            <v>Ampang 240 SL 4 X 5 ltr</v>
          </cell>
          <cell r="C89">
            <v>0</v>
          </cell>
        </row>
        <row r="90">
          <cell r="B90" t="str">
            <v>Amuron 70 EC 100 X 100 ml</v>
          </cell>
          <cell r="C90">
            <v>13</v>
          </cell>
        </row>
        <row r="91">
          <cell r="B91" t="str">
            <v>Amuron 70 EC 40 X 250 ml</v>
          </cell>
          <cell r="C91">
            <v>235</v>
          </cell>
        </row>
        <row r="92">
          <cell r="B92" t="str">
            <v>Android 72 EC 20 X 400 ml</v>
          </cell>
          <cell r="C92">
            <v>400</v>
          </cell>
        </row>
        <row r="93">
          <cell r="B93" t="str">
            <v>Antracol 70 WP 12 X 1 kg</v>
          </cell>
          <cell r="C93">
            <v>0</v>
          </cell>
        </row>
        <row r="94">
          <cell r="B94" t="str">
            <v>Antracol 70 WP 20 X 500 gr</v>
          </cell>
          <cell r="C94">
            <v>0</v>
          </cell>
        </row>
        <row r="95">
          <cell r="B95" t="str">
            <v>Antracol 70 WP 40 X 250 gr</v>
          </cell>
          <cell r="C95">
            <v>0</v>
          </cell>
        </row>
        <row r="96">
          <cell r="B96" t="str">
            <v>Antramix 30/22.5 SG 100 X 100 gr</v>
          </cell>
          <cell r="C96">
            <v>993</v>
          </cell>
        </row>
        <row r="97">
          <cell r="B97" t="str">
            <v>Anvil 50 SC 10 X 1 ltr</v>
          </cell>
          <cell r="C97">
            <v>0</v>
          </cell>
        </row>
        <row r="98">
          <cell r="B98" t="str">
            <v>Anvil 50 SC 40 X 250 ml</v>
          </cell>
          <cell r="C98">
            <v>0</v>
          </cell>
        </row>
        <row r="99">
          <cell r="B99" t="str">
            <v>Applaud 10 WP 20 X 5 X 100 gr</v>
          </cell>
          <cell r="C99">
            <v>48</v>
          </cell>
        </row>
        <row r="100">
          <cell r="B100" t="str">
            <v>Arcanate 40/160 SC 40 X 250 ml</v>
          </cell>
          <cell r="C100">
            <v>40</v>
          </cell>
        </row>
        <row r="101">
          <cell r="B101" t="str">
            <v>Arendi 20/10 WP 20 X 20 X 25 gr</v>
          </cell>
          <cell r="C101">
            <v>3805</v>
          </cell>
        </row>
        <row r="102">
          <cell r="B102" t="str">
            <v>Arizona 55 EC 50 X 80 ml</v>
          </cell>
          <cell r="C102">
            <v>0</v>
          </cell>
        </row>
        <row r="103">
          <cell r="B103" t="str">
            <v>Arizona 55 EC 80 ml (Sample)</v>
          </cell>
          <cell r="C103">
            <v>13</v>
          </cell>
        </row>
        <row r="104">
          <cell r="B104" t="str">
            <v>Arjuna 200 EC 20 X 250 ml</v>
          </cell>
          <cell r="C104">
            <v>0</v>
          </cell>
        </row>
        <row r="105">
          <cell r="B105" t="str">
            <v>Arjuna 200 EC 50 X 80 ml</v>
          </cell>
          <cell r="C105">
            <v>3</v>
          </cell>
        </row>
        <row r="106">
          <cell r="B106" t="str">
            <v>Arma 52 WP 20 X 500 gr (Sample)</v>
          </cell>
          <cell r="C106">
            <v>7</v>
          </cell>
        </row>
        <row r="107">
          <cell r="B107" t="str">
            <v>Armeira 30 WG 10 X 20 X 50 gr</v>
          </cell>
          <cell r="C107">
            <v>24057</v>
          </cell>
        </row>
        <row r="108">
          <cell r="B108" t="str">
            <v>Asam Amino (Sample)</v>
          </cell>
          <cell r="C108">
            <v>7</v>
          </cell>
        </row>
        <row r="109">
          <cell r="B109" t="str">
            <v>Asetop 30 EC 20 X 500 ml</v>
          </cell>
          <cell r="C109">
            <v>0</v>
          </cell>
        </row>
        <row r="110">
          <cell r="B110" t="str">
            <v>Asetop 30 EC 40 X 100 ml</v>
          </cell>
          <cell r="C110">
            <v>0</v>
          </cell>
        </row>
        <row r="111">
          <cell r="B111" t="str">
            <v>Asetor 250 EC 40 X 250 ml</v>
          </cell>
          <cell r="C111">
            <v>295</v>
          </cell>
        </row>
        <row r="112">
          <cell r="B112" t="str">
            <v>Asia Top 288 SL 20 ltr</v>
          </cell>
          <cell r="C112">
            <v>58</v>
          </cell>
        </row>
        <row r="113">
          <cell r="B113" t="str">
            <v>Asia Top 288 SL 20 X 1 ltr</v>
          </cell>
          <cell r="C113">
            <v>8236</v>
          </cell>
        </row>
        <row r="114">
          <cell r="B114" t="str">
            <v>Asia Top 288 SL 4 X 5 ltr</v>
          </cell>
          <cell r="C114">
            <v>429</v>
          </cell>
        </row>
        <row r="115">
          <cell r="B115" t="str">
            <v>Asiacol 70 WP 12 X 1 kg</v>
          </cell>
          <cell r="C115">
            <v>0</v>
          </cell>
        </row>
        <row r="116">
          <cell r="B116" t="str">
            <v>Asiacol 70 WP 20 X 250 gr</v>
          </cell>
          <cell r="C116">
            <v>0</v>
          </cell>
        </row>
        <row r="117">
          <cell r="B117" t="str">
            <v>Aslinya 75 WP 100 X 100 gr</v>
          </cell>
          <cell r="C117">
            <v>570</v>
          </cell>
        </row>
        <row r="118">
          <cell r="B118" t="str">
            <v>Aslinya 75 WP 20 X 20 X 25 gr</v>
          </cell>
          <cell r="C118">
            <v>0</v>
          </cell>
        </row>
        <row r="119">
          <cell r="B119" t="str">
            <v>Associate 200 SC 20 X 250 ml</v>
          </cell>
          <cell r="C119">
            <v>11193</v>
          </cell>
        </row>
        <row r="120">
          <cell r="B120" t="str">
            <v>Associate 200 SC 50 X 80 ml (Sample)</v>
          </cell>
          <cell r="C120">
            <v>646</v>
          </cell>
        </row>
        <row r="121">
          <cell r="B121" t="str">
            <v>Astana 60 WP 50 X 100 gr</v>
          </cell>
          <cell r="C121">
            <v>0</v>
          </cell>
        </row>
        <row r="122">
          <cell r="B122" t="str">
            <v>Atamit 20/25 WP 20 X 200 gr</v>
          </cell>
          <cell r="C122">
            <v>0</v>
          </cell>
        </row>
        <row r="123">
          <cell r="B123" t="str">
            <v>Atonik 6.0 L 15 X 500 ml</v>
          </cell>
          <cell r="C123">
            <v>12930</v>
          </cell>
        </row>
        <row r="124">
          <cell r="B124" t="str">
            <v>Atonik 6.0 L 30 X 250 ml</v>
          </cell>
          <cell r="C124">
            <v>2420</v>
          </cell>
        </row>
        <row r="125">
          <cell r="B125" t="str">
            <v>Atonik 6.0 L 50 X 100 ml</v>
          </cell>
          <cell r="C125">
            <v>27241</v>
          </cell>
        </row>
        <row r="126">
          <cell r="B126" t="str">
            <v>Avidor 25 WP 4 X 25 X 100 gr</v>
          </cell>
          <cell r="C126">
            <v>0</v>
          </cell>
        </row>
        <row r="127">
          <cell r="B127" t="str">
            <v>Aziziah 300/10 SC 20 X 500 ml</v>
          </cell>
          <cell r="C127">
            <v>158</v>
          </cell>
        </row>
        <row r="128">
          <cell r="B128" t="str">
            <v>Bablass 490 SL 20 ltr + 20 pack Metsul 5 gr</v>
          </cell>
          <cell r="C128">
            <v>0</v>
          </cell>
        </row>
        <row r="129">
          <cell r="B129" t="str">
            <v>Bablass 490 SL 20 X 1 ltr + 1 pack Metsul 5 gr</v>
          </cell>
          <cell r="C129">
            <v>0</v>
          </cell>
        </row>
        <row r="130">
          <cell r="B130" t="str">
            <v>Bablass 490 SL 20 X 500 ml + Metsul 5 gr</v>
          </cell>
          <cell r="C130">
            <v>0</v>
          </cell>
        </row>
        <row r="131">
          <cell r="B131" t="str">
            <v>Bablass 490 SL 4 X 5 ltr + 5 pack Metsul 5 gr</v>
          </cell>
          <cell r="C131">
            <v>0</v>
          </cell>
        </row>
        <row r="132">
          <cell r="B132" t="str">
            <v>Bactocyn 150 AL 100 X 100 ml</v>
          </cell>
          <cell r="C132">
            <v>316</v>
          </cell>
        </row>
        <row r="133">
          <cell r="B133" t="str">
            <v>Bactocyn 150 AL 50 X 200 ml</v>
          </cell>
          <cell r="C133">
            <v>6453</v>
          </cell>
        </row>
        <row r="134">
          <cell r="B134" t="str">
            <v>Bag Jagung Q235 - 1 kg</v>
          </cell>
          <cell r="C134">
            <v>46374</v>
          </cell>
        </row>
        <row r="135">
          <cell r="B135" t="str">
            <v>Bag NPK Novatec 5 Kg</v>
          </cell>
          <cell r="C135">
            <v>43777</v>
          </cell>
        </row>
        <row r="136">
          <cell r="B136" t="str">
            <v>Bahsan 650 EC 100 X 80 ml</v>
          </cell>
          <cell r="C136">
            <v>891</v>
          </cell>
        </row>
        <row r="137">
          <cell r="B137" t="str">
            <v>Bahsan 650 EC 50 X 200 ml</v>
          </cell>
          <cell r="C137">
            <v>558</v>
          </cell>
        </row>
        <row r="138">
          <cell r="B138" t="str">
            <v>Baledo 250/50 SC 40 X 100 ml</v>
          </cell>
          <cell r="C138">
            <v>560</v>
          </cell>
        </row>
        <row r="139">
          <cell r="B139" t="str">
            <v>Bamex 18 EC 100 X 50 ml (M2U)</v>
          </cell>
          <cell r="C139">
            <v>4158</v>
          </cell>
        </row>
        <row r="140">
          <cell r="B140" t="str">
            <v>Bamex 18 EC 20 X 200 ml (M2U)</v>
          </cell>
          <cell r="C140">
            <v>285</v>
          </cell>
        </row>
        <row r="141">
          <cell r="B141" t="str">
            <v>Bamex 18 EC 50 X 100 ml (M2U)</v>
          </cell>
          <cell r="C141">
            <v>3555</v>
          </cell>
        </row>
        <row r="142">
          <cell r="B142" t="str">
            <v>Basfoliar Combi Stipp 20 X 500 ml</v>
          </cell>
          <cell r="C142">
            <v>1460</v>
          </cell>
        </row>
        <row r="143">
          <cell r="B143" t="str">
            <v>Basfoliar Klep Premium 20 X 500 ml</v>
          </cell>
          <cell r="C143">
            <v>265</v>
          </cell>
        </row>
        <row r="144">
          <cell r="B144" t="str">
            <v>Basgent 55 SC 100 X 50 ml</v>
          </cell>
          <cell r="C144">
            <v>1118</v>
          </cell>
        </row>
        <row r="145">
          <cell r="B145" t="str">
            <v>Basgent 55 SC 20 X 500 ml</v>
          </cell>
          <cell r="C145">
            <v>505</v>
          </cell>
        </row>
        <row r="146">
          <cell r="B146" t="str">
            <v>Basgent 55 SC 50 X 100 ml</v>
          </cell>
          <cell r="C146">
            <v>2964</v>
          </cell>
        </row>
        <row r="147">
          <cell r="B147" t="str">
            <v>Basgent 55 SC 50 X 250 ml</v>
          </cell>
          <cell r="C147">
            <v>1971</v>
          </cell>
        </row>
        <row r="148">
          <cell r="B148" t="str">
            <v>Basrata 150 SL 20 X 1 ltr</v>
          </cell>
          <cell r="C148">
            <v>1728</v>
          </cell>
        </row>
        <row r="149">
          <cell r="B149" t="str">
            <v>Basrata 150 SL 20 X 1 ltr (Sample)</v>
          </cell>
          <cell r="C149">
            <v>0</v>
          </cell>
        </row>
        <row r="150">
          <cell r="B150" t="str">
            <v>Basrata 150 SL 20 X 500 ml</v>
          </cell>
          <cell r="C150">
            <v>19</v>
          </cell>
        </row>
        <row r="151">
          <cell r="B151" t="str">
            <v>Basrata 150 SL 50 X 250 ml</v>
          </cell>
          <cell r="C151">
            <v>720</v>
          </cell>
        </row>
        <row r="152">
          <cell r="B152" t="str">
            <v>Bastnate 200 SL 12 X 1 ltr</v>
          </cell>
          <cell r="C152">
            <v>3232</v>
          </cell>
        </row>
        <row r="153">
          <cell r="B153" t="str">
            <v>Basvidor 25 WP 100 X 100 gr</v>
          </cell>
          <cell r="C153">
            <v>3048</v>
          </cell>
        </row>
        <row r="154">
          <cell r="B154" t="str">
            <v>Basvidor 25 WP 50 X 200 gr</v>
          </cell>
          <cell r="C154">
            <v>1825</v>
          </cell>
        </row>
        <row r="155">
          <cell r="B155" t="str">
            <v>Battery 12V1, 3AH/20HR</v>
          </cell>
          <cell r="C155">
            <v>1</v>
          </cell>
        </row>
        <row r="156">
          <cell r="B156" t="str">
            <v>Baut Bersayap/Kipas</v>
          </cell>
          <cell r="C156">
            <v>100</v>
          </cell>
        </row>
        <row r="157">
          <cell r="B157" t="str">
            <v>Baut Bintang 17 Lt</v>
          </cell>
          <cell r="C157">
            <v>18</v>
          </cell>
        </row>
        <row r="158">
          <cell r="B158" t="str">
            <v>Baut Kupu-Kupu</v>
          </cell>
          <cell r="C158">
            <v>6</v>
          </cell>
        </row>
        <row r="159">
          <cell r="B159" t="str">
            <v>Baycarb 500 EC 20 X 500 ml</v>
          </cell>
          <cell r="C159">
            <v>952</v>
          </cell>
        </row>
        <row r="160">
          <cell r="B160" t="str">
            <v>Beka Biang Kompos 25 X 250 ml</v>
          </cell>
          <cell r="C160">
            <v>0</v>
          </cell>
        </row>
        <row r="161">
          <cell r="B161" t="str">
            <v>Bellator 265 SC 25 X 200 ml</v>
          </cell>
          <cell r="C161">
            <v>95</v>
          </cell>
        </row>
        <row r="162">
          <cell r="B162" t="str">
            <v>Belt Expert 480 SC 20 X 250 ml</v>
          </cell>
          <cell r="C162">
            <v>0</v>
          </cell>
        </row>
        <row r="163">
          <cell r="B163" t="str">
            <v>Belt Yamaha</v>
          </cell>
          <cell r="C163">
            <v>9</v>
          </cell>
        </row>
        <row r="164">
          <cell r="B164" t="str">
            <v>Ben Up 480 SL 20 ltr + 20 Pack Metaben 20 WG-5gr</v>
          </cell>
          <cell r="C164">
            <v>0</v>
          </cell>
        </row>
        <row r="165">
          <cell r="B165" t="str">
            <v>Ben Up 480 SL 20 X 1 ltr + 1 Pack Metaben 20 WG-5gr</v>
          </cell>
          <cell r="C165">
            <v>0</v>
          </cell>
        </row>
        <row r="166">
          <cell r="B166" t="str">
            <v>Ben Up 480 SL 4 X 5 ltr + 5 Pack Metaben 20 WG-5gr</v>
          </cell>
          <cell r="C166">
            <v>0</v>
          </cell>
        </row>
        <row r="167">
          <cell r="B167" t="str">
            <v>Benabel Plus 120/35 SC 48 X 250 ml</v>
          </cell>
          <cell r="C167">
            <v>2465</v>
          </cell>
        </row>
        <row r="168">
          <cell r="B168" t="str">
            <v>Benabel Plus 120/35 SC 64 X 100 ml</v>
          </cell>
          <cell r="C168">
            <v>994</v>
          </cell>
        </row>
        <row r="169">
          <cell r="B169" t="str">
            <v>Benang Pe mlg</v>
          </cell>
          <cell r="C169">
            <v>3775</v>
          </cell>
        </row>
        <row r="170">
          <cell r="B170" t="str">
            <v>Bencore 250 EC 20 X 200 ml</v>
          </cell>
          <cell r="C170">
            <v>3</v>
          </cell>
        </row>
        <row r="171">
          <cell r="B171" t="str">
            <v>Bencore 250 EC 20 X 400 ml</v>
          </cell>
          <cell r="C171">
            <v>1</v>
          </cell>
        </row>
        <row r="172">
          <cell r="B172" t="str">
            <v>Benfuron 12/18 WP 160 X 25 gr</v>
          </cell>
          <cell r="C172">
            <v>37750</v>
          </cell>
        </row>
        <row r="173">
          <cell r="B173" t="str">
            <v>Bentpipe No. 45</v>
          </cell>
          <cell r="C173">
            <v>8</v>
          </cell>
        </row>
        <row r="174">
          <cell r="B174" t="str">
            <v>Bestani OK 300 SL 20 X 1 ltr</v>
          </cell>
          <cell r="C174">
            <v>4775</v>
          </cell>
        </row>
        <row r="175">
          <cell r="B175" t="str">
            <v>Bestar 200 SL 20 X 1 ltr</v>
          </cell>
          <cell r="C175">
            <v>5551</v>
          </cell>
        </row>
        <row r="176">
          <cell r="B176" t="str">
            <v>Bestdonk 530 SL 20 X 1 ltr</v>
          </cell>
          <cell r="C176">
            <v>0</v>
          </cell>
        </row>
        <row r="177">
          <cell r="B177" t="str">
            <v>Besvidor 25 WP 4 X 25 X 100 gr</v>
          </cell>
          <cell r="C177">
            <v>5</v>
          </cell>
        </row>
        <row r="178">
          <cell r="B178" t="str">
            <v>Betasticker 80 X 30 ml</v>
          </cell>
          <cell r="C178">
            <v>320</v>
          </cell>
        </row>
        <row r="179">
          <cell r="B179" t="str">
            <v>Biggrow 20 WP 6 X 50 X 5 gr</v>
          </cell>
          <cell r="C179">
            <v>191350</v>
          </cell>
        </row>
        <row r="180">
          <cell r="B180" t="str">
            <v>Biochem Umum 30 X 500 ml</v>
          </cell>
          <cell r="C180">
            <v>0</v>
          </cell>
        </row>
        <row r="181">
          <cell r="B181" t="str">
            <v>Biochems Vit B1+B6 20 X 1 ltr</v>
          </cell>
          <cell r="C181">
            <v>152</v>
          </cell>
        </row>
        <row r="182">
          <cell r="B182" t="str">
            <v>Biochems Vit B1+B6 25 X 250 ml (Sample)</v>
          </cell>
          <cell r="C182">
            <v>0</v>
          </cell>
        </row>
        <row r="183">
          <cell r="B183" t="str">
            <v>Biochems Vit B1+B6 30 X 500 ml</v>
          </cell>
          <cell r="C183">
            <v>760</v>
          </cell>
        </row>
        <row r="184">
          <cell r="B184" t="str">
            <v>Biochems Vit B1+B6 40 X 250 ml</v>
          </cell>
          <cell r="C184">
            <v>855</v>
          </cell>
        </row>
        <row r="185">
          <cell r="B185" t="str">
            <v>Biokillia 50 X 50 gr</v>
          </cell>
          <cell r="C185">
            <v>0</v>
          </cell>
        </row>
        <row r="186">
          <cell r="B186" t="str">
            <v>Bion M 1/48 WP 20 X 500 gr</v>
          </cell>
          <cell r="C186">
            <v>2880</v>
          </cell>
        </row>
        <row r="187">
          <cell r="B187" t="str">
            <v>Bionik 400 EC 20 X 500 ml</v>
          </cell>
          <cell r="C187">
            <v>2441</v>
          </cell>
        </row>
        <row r="188">
          <cell r="B188" t="str">
            <v>Bionik 400 EC 50 X 100 ml</v>
          </cell>
          <cell r="C188">
            <v>4309</v>
          </cell>
        </row>
        <row r="189">
          <cell r="B189" t="str">
            <v>Bionta BSA 100 ml (S)</v>
          </cell>
          <cell r="C189">
            <v>99</v>
          </cell>
        </row>
        <row r="190">
          <cell r="B190" t="str">
            <v>Bionta45 250 ml (Sample)</v>
          </cell>
          <cell r="C190">
            <v>2</v>
          </cell>
        </row>
        <row r="191">
          <cell r="B191" t="str">
            <v>Biosoft 20 X 1 ltr</v>
          </cell>
          <cell r="C191">
            <v>64</v>
          </cell>
        </row>
        <row r="192">
          <cell r="B192" t="str">
            <v>Biosoft 20 X 500 ml</v>
          </cell>
          <cell r="C192">
            <v>48</v>
          </cell>
        </row>
        <row r="193">
          <cell r="B193" t="str">
            <v>Biosoft 50 X 100 ml</v>
          </cell>
          <cell r="C193">
            <v>110</v>
          </cell>
        </row>
        <row r="194">
          <cell r="B194" t="str">
            <v>Bitop 531 SL 20 X 1 Ltr</v>
          </cell>
          <cell r="C194">
            <v>0</v>
          </cell>
        </row>
        <row r="195">
          <cell r="B195" t="str">
            <v>Blacer Booster Buah 25.79 L 24 X 500 ml</v>
          </cell>
          <cell r="C195">
            <v>984</v>
          </cell>
        </row>
        <row r="196">
          <cell r="B196" t="str">
            <v>Blacer Booster Daun 16.85 L 24 X 500 ml</v>
          </cell>
          <cell r="C196">
            <v>1362</v>
          </cell>
        </row>
        <row r="197">
          <cell r="B197" t="str">
            <v>Black Rubber Tube</v>
          </cell>
          <cell r="C197">
            <v>83</v>
          </cell>
        </row>
        <row r="198">
          <cell r="B198" t="str">
            <v>Blast 200 SC 20 X 500 ml</v>
          </cell>
          <cell r="C198">
            <v>10</v>
          </cell>
        </row>
        <row r="199">
          <cell r="B199" t="str">
            <v>Blast 200 SC 48 X 100 ml</v>
          </cell>
          <cell r="C199">
            <v>2832</v>
          </cell>
        </row>
        <row r="200">
          <cell r="B200" t="str">
            <v>Bluezeb 80 WP 20 X 1 kg</v>
          </cell>
          <cell r="C200">
            <v>1835</v>
          </cell>
        </row>
        <row r="201">
          <cell r="B201" t="str">
            <v>BM Catalyzer 2.5 10 X 1 ltr</v>
          </cell>
          <cell r="C201">
            <v>50</v>
          </cell>
        </row>
        <row r="202">
          <cell r="B202" t="str">
            <v>BM Conzole 250 EC 40 X 250 ml</v>
          </cell>
          <cell r="C202">
            <v>1080</v>
          </cell>
        </row>
        <row r="203">
          <cell r="B203" t="str">
            <v>BM Cychlophos 500/50 EC 20 X 400 ml</v>
          </cell>
          <cell r="C203">
            <v>460</v>
          </cell>
        </row>
        <row r="204">
          <cell r="B204" t="str">
            <v>BM Flythrin 100 EC 20 X 500 ml</v>
          </cell>
          <cell r="C204">
            <v>1820</v>
          </cell>
        </row>
        <row r="205">
          <cell r="B205" t="str">
            <v>BM Jamurlang 300 EC 40 X 250 ml</v>
          </cell>
          <cell r="C205">
            <v>8280</v>
          </cell>
        </row>
        <row r="206">
          <cell r="B206" t="str">
            <v>BM Lamda 50 EC 20 X 500 ml</v>
          </cell>
          <cell r="C206">
            <v>2188</v>
          </cell>
        </row>
        <row r="207">
          <cell r="B207" t="str">
            <v>BM Optimas Kelp Premium 20 X 500 ml</v>
          </cell>
          <cell r="C207">
            <v>180</v>
          </cell>
        </row>
        <row r="208">
          <cell r="B208" t="str">
            <v>BM Promax 75 SP 100 X 100 gr</v>
          </cell>
          <cell r="C208">
            <v>7719</v>
          </cell>
        </row>
        <row r="209">
          <cell r="B209" t="str">
            <v>BM Promax 75 SP 20 X 500 gr</v>
          </cell>
          <cell r="C209">
            <v>1156</v>
          </cell>
        </row>
        <row r="210">
          <cell r="B210" t="str">
            <v>BM Trox 200/125 SC 40 X 250 ml</v>
          </cell>
          <cell r="C210">
            <v>1973</v>
          </cell>
        </row>
        <row r="211">
          <cell r="B211" t="str">
            <v>BM Zebco 80 WP 20 X 1 kg</v>
          </cell>
          <cell r="C211">
            <v>0</v>
          </cell>
        </row>
        <row r="212">
          <cell r="B212" t="str">
            <v>Board Score 250 EC 80 ml</v>
          </cell>
          <cell r="C212">
            <v>0</v>
          </cell>
        </row>
        <row r="213">
          <cell r="B213" t="str">
            <v>Body YT 5L</v>
          </cell>
          <cell r="C213">
            <v>5</v>
          </cell>
        </row>
        <row r="214">
          <cell r="B214" t="str">
            <v>Bongkis 30 EC 100 X 100 ml</v>
          </cell>
          <cell r="C214">
            <v>1244</v>
          </cell>
        </row>
        <row r="215">
          <cell r="B215" t="str">
            <v>Bongkis 30 EC 20 X 500 ml</v>
          </cell>
          <cell r="C215">
            <v>230</v>
          </cell>
        </row>
        <row r="216">
          <cell r="B216" t="str">
            <v>Bongkis 30 EC 40 X 250 ml</v>
          </cell>
          <cell r="C216">
            <v>1565</v>
          </cell>
        </row>
        <row r="217">
          <cell r="B217" t="str">
            <v>Boom Padi 30 X 1 Paket</v>
          </cell>
          <cell r="C217">
            <v>0</v>
          </cell>
        </row>
        <row r="218">
          <cell r="B218" t="str">
            <v>Boosbloom 50 X 100 gr</v>
          </cell>
          <cell r="C218">
            <v>1780</v>
          </cell>
        </row>
        <row r="219">
          <cell r="B219" t="str">
            <v>Borer 800 SL 5 ml (S)</v>
          </cell>
          <cell r="C219">
            <v>0</v>
          </cell>
        </row>
        <row r="220">
          <cell r="B220" t="str">
            <v>Borohumic 500 ml</v>
          </cell>
          <cell r="C220">
            <v>4</v>
          </cell>
        </row>
        <row r="221">
          <cell r="B221" t="str">
            <v>Boron 6 X 200 X 1 gr</v>
          </cell>
          <cell r="C221">
            <v>0</v>
          </cell>
        </row>
        <row r="222">
          <cell r="B222" t="str">
            <v>Botol Desanto 100 ml</v>
          </cell>
          <cell r="C222">
            <v>61</v>
          </cell>
        </row>
        <row r="223">
          <cell r="B223" t="str">
            <v>Botol Desanto 250 ml</v>
          </cell>
          <cell r="C223">
            <v>40</v>
          </cell>
        </row>
        <row r="224">
          <cell r="B224" t="str">
            <v>Botol EM-4 Pertanian (LK) Sample</v>
          </cell>
          <cell r="C224">
            <v>0</v>
          </cell>
        </row>
        <row r="225">
          <cell r="B225" t="str">
            <v>Botol EM-4 Tambak (LM) Sample</v>
          </cell>
          <cell r="C225">
            <v>0</v>
          </cell>
        </row>
        <row r="226">
          <cell r="B226" t="str">
            <v>Botol EM-4 Ternak (LC) Sample</v>
          </cell>
          <cell r="C226">
            <v>0</v>
          </cell>
        </row>
        <row r="227">
          <cell r="B227" t="str">
            <v>Botol EM-4 Toilet Sample</v>
          </cell>
          <cell r="C227">
            <v>0</v>
          </cell>
        </row>
        <row r="228">
          <cell r="B228" t="str">
            <v>Botol Pet Piraklo 250 ml (Logo MIA)</v>
          </cell>
          <cell r="C228">
            <v>116</v>
          </cell>
        </row>
        <row r="229">
          <cell r="B229" t="str">
            <v>Botol Pet Putih Susu Piraklo 250 ml</v>
          </cell>
          <cell r="C229">
            <v>1100</v>
          </cell>
        </row>
        <row r="230">
          <cell r="B230" t="str">
            <v>Botol Vishaka 100 ml Tutup Hijau</v>
          </cell>
          <cell r="C230">
            <v>2219</v>
          </cell>
        </row>
        <row r="231">
          <cell r="B231" t="str">
            <v>Braphon 488 SL 40 X 250 ml</v>
          </cell>
          <cell r="C231">
            <v>242</v>
          </cell>
        </row>
        <row r="232">
          <cell r="B232" t="str">
            <v>Braphon 488 SL 50 X 100 ml</v>
          </cell>
          <cell r="C232">
            <v>3</v>
          </cell>
        </row>
        <row r="233">
          <cell r="B233" t="str">
            <v>Braunxone Gold 276 SL 20 ltr</v>
          </cell>
          <cell r="C233">
            <v>241</v>
          </cell>
        </row>
        <row r="234">
          <cell r="B234" t="str">
            <v>Braunxone Gold 276 SL 20 X 1 ltr</v>
          </cell>
          <cell r="C234">
            <v>8640</v>
          </cell>
        </row>
        <row r="235">
          <cell r="B235" t="str">
            <v>Braunxone Gold 276 SL 4 X 5 ltr</v>
          </cell>
          <cell r="C235">
            <v>180</v>
          </cell>
        </row>
        <row r="236">
          <cell r="B236" t="str">
            <v>Bravoxone 276 SL 20 ltr</v>
          </cell>
          <cell r="C236">
            <v>43</v>
          </cell>
        </row>
        <row r="237">
          <cell r="B237" t="str">
            <v>Bravoxone 276 SL 20 ltr (Label Kuda)</v>
          </cell>
          <cell r="C237">
            <v>12</v>
          </cell>
        </row>
        <row r="238">
          <cell r="B238" t="str">
            <v>Bravoxone 276 SL 20 X 1 ltr</v>
          </cell>
          <cell r="C238">
            <v>19241</v>
          </cell>
        </row>
        <row r="239">
          <cell r="B239" t="str">
            <v>Bravoxone 276 SL 20 X 1 ltr (Label Kuda)</v>
          </cell>
          <cell r="C239">
            <v>0</v>
          </cell>
        </row>
        <row r="240">
          <cell r="B240" t="str">
            <v>Bravoxone 276 SL 4 X 5 ltr</v>
          </cell>
          <cell r="C240">
            <v>382</v>
          </cell>
        </row>
        <row r="241">
          <cell r="B241" t="str">
            <v>Bravoxone 276 SL 4 X 5 ltr (Label Kuda)</v>
          </cell>
          <cell r="C241">
            <v>0</v>
          </cell>
        </row>
        <row r="242">
          <cell r="B242" t="str">
            <v>BroadPlus 77 WP 8 X 25 X 40 gr</v>
          </cell>
          <cell r="C242">
            <v>27524</v>
          </cell>
        </row>
        <row r="243">
          <cell r="B243" t="str">
            <v>BT Plus 50 X 50 gr</v>
          </cell>
          <cell r="C243">
            <v>0</v>
          </cell>
        </row>
        <row r="244">
          <cell r="B244" t="str">
            <v>Buldok 25 EC 100 X 100 ml</v>
          </cell>
          <cell r="C244">
            <v>5</v>
          </cell>
        </row>
        <row r="245">
          <cell r="B245" t="str">
            <v>Bump 25/40 WP 100 X 100 gr</v>
          </cell>
          <cell r="C245">
            <v>9430</v>
          </cell>
        </row>
        <row r="246">
          <cell r="B246" t="str">
            <v>Bump 25/40 WP 40 X 250 gr</v>
          </cell>
          <cell r="C246">
            <v>2165</v>
          </cell>
        </row>
        <row r="247">
          <cell r="B247" t="str">
            <v>Bump 25/40 WP 5 X 40 X 25 gr</v>
          </cell>
          <cell r="C247">
            <v>2300</v>
          </cell>
        </row>
        <row r="248">
          <cell r="B248" t="str">
            <v>Buniken 60/10 WP 20 X 100 gr</v>
          </cell>
          <cell r="C248">
            <v>135</v>
          </cell>
        </row>
        <row r="249">
          <cell r="B249" t="str">
            <v>Busi Star Metal</v>
          </cell>
          <cell r="C249">
            <v>5</v>
          </cell>
        </row>
        <row r="250">
          <cell r="B250" t="str">
            <v>Cabrio 250 EC 24 X 250 ml</v>
          </cell>
          <cell r="C250">
            <v>29198</v>
          </cell>
        </row>
        <row r="251">
          <cell r="B251" t="str">
            <v>Cabrio 250 EC 48 X 100 ml</v>
          </cell>
          <cell r="C251">
            <v>13940</v>
          </cell>
        </row>
        <row r="252">
          <cell r="B252" t="str">
            <v>Calaris 550 SC 10 X 1 ltr</v>
          </cell>
          <cell r="C252">
            <v>0</v>
          </cell>
        </row>
        <row r="253">
          <cell r="B253" t="str">
            <v>Calaris 550 SC 20 X 250 ml</v>
          </cell>
          <cell r="C253">
            <v>0</v>
          </cell>
        </row>
        <row r="254">
          <cell r="B254" t="str">
            <v>Calcium 99 20 X 1 kg</v>
          </cell>
          <cell r="C254">
            <v>4826</v>
          </cell>
        </row>
        <row r="255">
          <cell r="B255" t="str">
            <v>Calcium D-Diana 20 X 1 kg</v>
          </cell>
          <cell r="C255">
            <v>2201</v>
          </cell>
        </row>
        <row r="256">
          <cell r="B256" t="str">
            <v>Calcium Nitrogen Boron (Sample)</v>
          </cell>
          <cell r="C256">
            <v>4</v>
          </cell>
        </row>
        <row r="257">
          <cell r="B257" t="str">
            <v>Calgary 480 SL 20 ltr</v>
          </cell>
          <cell r="C257">
            <v>16</v>
          </cell>
        </row>
        <row r="258">
          <cell r="B258" t="str">
            <v>Calgary 480 SL 20 X 1 ltr</v>
          </cell>
          <cell r="C258">
            <v>574</v>
          </cell>
        </row>
        <row r="259">
          <cell r="B259" t="str">
            <v>Caliwa 80 WP 10 X 900 gr</v>
          </cell>
          <cell r="C259">
            <v>0</v>
          </cell>
        </row>
        <row r="260">
          <cell r="B260" t="str">
            <v>Caliwa 80 WP 20 X 0.9 kg</v>
          </cell>
          <cell r="C260">
            <v>0</v>
          </cell>
        </row>
        <row r="261">
          <cell r="B261" t="str">
            <v>Calshumat 500 ml</v>
          </cell>
          <cell r="C261">
            <v>4</v>
          </cell>
        </row>
        <row r="262">
          <cell r="B262" t="str">
            <v>Camix 138 SL 20 X 1 ltr + 1 pack Resicore 5 gr</v>
          </cell>
          <cell r="C262">
            <v>0</v>
          </cell>
        </row>
        <row r="263">
          <cell r="B263" t="str">
            <v>Camix 138 SL 4 X 5 ltr + 1 pack Resicore 25 gr</v>
          </cell>
          <cell r="C263">
            <v>0</v>
          </cell>
        </row>
        <row r="264">
          <cell r="B264" t="str">
            <v>Camix Gold 200 SL 20 ltr</v>
          </cell>
          <cell r="C264">
            <v>0</v>
          </cell>
        </row>
        <row r="265">
          <cell r="B265" t="str">
            <v>Camix Gold 200 SL 20 X 1 ltr</v>
          </cell>
          <cell r="C265">
            <v>1479</v>
          </cell>
        </row>
        <row r="266">
          <cell r="B266" t="str">
            <v>Camix Gold 200 SL 4 X 5 ltr</v>
          </cell>
          <cell r="C266">
            <v>144</v>
          </cell>
        </row>
        <row r="267">
          <cell r="B267" t="str">
            <v>Cash Flow 30 EC 24 X 250 ml</v>
          </cell>
          <cell r="C267">
            <v>0</v>
          </cell>
        </row>
        <row r="268">
          <cell r="B268" t="str">
            <v>Cash Flow 30 EC 50 X 100 ml</v>
          </cell>
          <cell r="C268">
            <v>0</v>
          </cell>
        </row>
        <row r="269">
          <cell r="B269" t="str">
            <v>Castora 40 SP 10 X 10 X 100 gr</v>
          </cell>
          <cell r="C269">
            <v>30200</v>
          </cell>
        </row>
        <row r="270">
          <cell r="B270" t="str">
            <v>Castora 40 SP 24 X 400 gr</v>
          </cell>
          <cell r="C270">
            <v>1180</v>
          </cell>
        </row>
        <row r="271">
          <cell r="B271" t="str">
            <v>Castora 40 SP 50 X 200 gr</v>
          </cell>
          <cell r="C271">
            <v>28565</v>
          </cell>
        </row>
        <row r="272">
          <cell r="B272" t="str">
            <v>Castora 40 SP 8 X 50 X 15 gr</v>
          </cell>
          <cell r="C272">
            <v>10532</v>
          </cell>
        </row>
        <row r="273">
          <cell r="B273" t="str">
            <v>Ceba 125 EC 20 X 200 ml</v>
          </cell>
          <cell r="C273">
            <v>0</v>
          </cell>
        </row>
        <row r="274">
          <cell r="B274" t="str">
            <v>Ceba 125 EC 20 X 400 ml</v>
          </cell>
          <cell r="C274">
            <v>855</v>
          </cell>
        </row>
        <row r="275">
          <cell r="B275" t="str">
            <v>Celquat 276 SL 10 X 1 ltr</v>
          </cell>
          <cell r="C275">
            <v>299</v>
          </cell>
        </row>
        <row r="276">
          <cell r="B276" t="str">
            <v>Champion 77 WP 14 X 1 kg</v>
          </cell>
          <cell r="C276">
            <v>2</v>
          </cell>
        </row>
        <row r="277">
          <cell r="B277" t="str">
            <v>Charger Tangki Excel 16 ltr</v>
          </cell>
          <cell r="C277">
            <v>1</v>
          </cell>
        </row>
        <row r="278">
          <cell r="B278" t="str">
            <v>Chief 480 SL 20 ltr</v>
          </cell>
          <cell r="C278">
            <v>24</v>
          </cell>
        </row>
        <row r="279">
          <cell r="B279" t="str">
            <v>Chief 480 SL 20 X 1 ltr</v>
          </cell>
          <cell r="C279">
            <v>2341</v>
          </cell>
        </row>
        <row r="280">
          <cell r="B280" t="str">
            <v>Chief 480 SL 4 X 5 ltr</v>
          </cell>
          <cell r="C280">
            <v>135</v>
          </cell>
        </row>
        <row r="281">
          <cell r="B281" t="str">
            <v>Clinger Pro 150/300 EC 48 X 250 ml</v>
          </cell>
          <cell r="C281">
            <v>853</v>
          </cell>
        </row>
        <row r="282">
          <cell r="B282" t="str">
            <v>Cobra 15 EC 20 X 1 ltr</v>
          </cell>
          <cell r="C282">
            <v>205</v>
          </cell>
        </row>
        <row r="283">
          <cell r="B283" t="str">
            <v>Cobra 15 EC 20 X 200 ml</v>
          </cell>
          <cell r="C283">
            <v>11</v>
          </cell>
        </row>
        <row r="284">
          <cell r="B284" t="str">
            <v>Cobra 15 EC 20 X 500 ml</v>
          </cell>
          <cell r="C284">
            <v>2</v>
          </cell>
        </row>
        <row r="285">
          <cell r="B285" t="str">
            <v>Cobra 15 EC 50 X 100 ml</v>
          </cell>
          <cell r="C285">
            <v>0</v>
          </cell>
        </row>
        <row r="286">
          <cell r="B286" t="str">
            <v>Colam 141/106 ZC 48 X 250 ml</v>
          </cell>
          <cell r="C286">
            <v>864</v>
          </cell>
        </row>
        <row r="287">
          <cell r="B287" t="str">
            <v>Colam 141/106 ZC 64 X 100 ml</v>
          </cell>
          <cell r="C287">
            <v>512</v>
          </cell>
        </row>
        <row r="288">
          <cell r="B288" t="str">
            <v>Confidor 200 SL 100 X 60 ml</v>
          </cell>
          <cell r="C288">
            <v>94</v>
          </cell>
        </row>
        <row r="289">
          <cell r="B289" t="str">
            <v>Copcide 77 WP 100 X 100 gr</v>
          </cell>
          <cell r="C289">
            <v>0</v>
          </cell>
        </row>
        <row r="290">
          <cell r="B290" t="str">
            <v>Copcide 77 WP 20 X 1 kg</v>
          </cell>
          <cell r="C290">
            <v>0</v>
          </cell>
        </row>
        <row r="291">
          <cell r="B291" t="str">
            <v>Copcide 77 WP 40 X 400 gr</v>
          </cell>
          <cell r="C291">
            <v>4139</v>
          </cell>
        </row>
        <row r="292">
          <cell r="B292" t="str">
            <v>Council Complete SC 300 50 X 100 ml</v>
          </cell>
          <cell r="C292">
            <v>41349</v>
          </cell>
        </row>
        <row r="293">
          <cell r="B293" t="str">
            <v>Cowin 550 EC 25 X 400 ml</v>
          </cell>
          <cell r="C293">
            <v>115</v>
          </cell>
        </row>
        <row r="294">
          <cell r="B294" t="str">
            <v>Cuprinomat 24 X 500 ml</v>
          </cell>
          <cell r="C294">
            <v>6988</v>
          </cell>
        </row>
        <row r="295">
          <cell r="B295" t="str">
            <v>Cuprinomat 500 ml</v>
          </cell>
          <cell r="C295">
            <v>0</v>
          </cell>
        </row>
        <row r="296">
          <cell r="B296" t="str">
            <v>Curacron 500 EC 20 X 500 ml</v>
          </cell>
          <cell r="C296">
            <v>7192</v>
          </cell>
        </row>
        <row r="297">
          <cell r="B297" t="str">
            <v>Curacron 500 EC 40 X 250 ml</v>
          </cell>
          <cell r="C297">
            <v>10244</v>
          </cell>
        </row>
        <row r="298">
          <cell r="B298" t="str">
            <v>Curacron 500 EC 50 X 100 ml</v>
          </cell>
          <cell r="C298">
            <v>17320</v>
          </cell>
        </row>
        <row r="299">
          <cell r="B299" t="str">
            <v>Curaterr 3 GR 10 X 2 kg</v>
          </cell>
          <cell r="C299">
            <v>3812</v>
          </cell>
        </row>
        <row r="300">
          <cell r="B300" t="str">
            <v>Cymbush 50 EC 20 X 500 ml</v>
          </cell>
          <cell r="C300">
            <v>300</v>
          </cell>
        </row>
        <row r="301">
          <cell r="B301" t="str">
            <v>Cymbush 50 EC 40 X 250 ml</v>
          </cell>
          <cell r="C301">
            <v>0</v>
          </cell>
        </row>
        <row r="302">
          <cell r="B302" t="str">
            <v>Cyperban 590 EC 20 X 1 ltr</v>
          </cell>
          <cell r="C302">
            <v>0</v>
          </cell>
        </row>
        <row r="303">
          <cell r="B303" t="str">
            <v>Cyperban 590 EC 20 X 500 ml</v>
          </cell>
          <cell r="C303">
            <v>100</v>
          </cell>
        </row>
        <row r="304">
          <cell r="B304" t="str">
            <v>Damex 18 EC 10 X 1 ltr</v>
          </cell>
          <cell r="C304">
            <v>119</v>
          </cell>
        </row>
        <row r="305">
          <cell r="B305" t="str">
            <v>Damex 18 EC 30 X 500 ml</v>
          </cell>
          <cell r="C305">
            <v>312</v>
          </cell>
        </row>
        <row r="306">
          <cell r="B306" t="str">
            <v>Danaxone 135 SL 20 X 1 ltr</v>
          </cell>
          <cell r="C306">
            <v>0</v>
          </cell>
        </row>
        <row r="307">
          <cell r="B307" t="str">
            <v>Danaxone 135 SL 4 X 5 ltr</v>
          </cell>
          <cell r="C307">
            <v>0</v>
          </cell>
        </row>
        <row r="308">
          <cell r="B308" t="str">
            <v>Decis 25 EC 100 X 100 ml</v>
          </cell>
          <cell r="C308">
            <v>11629</v>
          </cell>
        </row>
        <row r="309">
          <cell r="B309" t="str">
            <v>Decis 25 EC 100 X 50 ml</v>
          </cell>
          <cell r="C309">
            <v>10793</v>
          </cell>
        </row>
        <row r="310">
          <cell r="B310" t="str">
            <v>Decis 25 EC 20 X 500 ml</v>
          </cell>
          <cell r="C310">
            <v>19</v>
          </cell>
        </row>
        <row r="311">
          <cell r="B311" t="str">
            <v>Decis 25 EC 40 X 250 ml</v>
          </cell>
          <cell r="C311">
            <v>4648</v>
          </cell>
        </row>
        <row r="312">
          <cell r="B312" t="str">
            <v>Dekamon 22.43 L 12 X 1 ltr</v>
          </cell>
          <cell r="C312">
            <v>0</v>
          </cell>
        </row>
        <row r="313">
          <cell r="B313" t="str">
            <v>Dekamon 22.43 L 20 X 500 ml</v>
          </cell>
          <cell r="C313">
            <v>0</v>
          </cell>
        </row>
        <row r="314">
          <cell r="B314" t="str">
            <v>Dekapirim 400 SC 12 X 1 ltr</v>
          </cell>
          <cell r="C314">
            <v>12</v>
          </cell>
        </row>
        <row r="315">
          <cell r="B315" t="str">
            <v>Dekapirim 400 SC 20 X 500 ml</v>
          </cell>
          <cell r="C315">
            <v>118</v>
          </cell>
        </row>
        <row r="316">
          <cell r="B316" t="str">
            <v>Dekapirim 400 SC 50 X 100 ml</v>
          </cell>
          <cell r="C316">
            <v>320</v>
          </cell>
        </row>
        <row r="317">
          <cell r="B317" t="str">
            <v>Dektin 30 WG 12 X 500 gr</v>
          </cell>
          <cell r="C317">
            <v>205</v>
          </cell>
        </row>
        <row r="318">
          <cell r="B318" t="str">
            <v>Dektin 30 WG 20 X 200 gr</v>
          </cell>
          <cell r="C318">
            <v>100</v>
          </cell>
        </row>
        <row r="319">
          <cell r="B319" t="str">
            <v>Dektin 30 WG 50 X 50 gr</v>
          </cell>
          <cell r="C319">
            <v>280</v>
          </cell>
        </row>
        <row r="320">
          <cell r="B320" t="str">
            <v>Dellacid 525 EC 20 x 1 ltr</v>
          </cell>
          <cell r="C320">
            <v>236</v>
          </cell>
        </row>
        <row r="321">
          <cell r="B321" t="str">
            <v>Dellacid 525 EC 25 X 500 ml</v>
          </cell>
          <cell r="C321">
            <v>33</v>
          </cell>
        </row>
        <row r="322">
          <cell r="B322" t="str">
            <v>Dellacid 525 EC 40 x 200 ml</v>
          </cell>
          <cell r="C322">
            <v>212</v>
          </cell>
        </row>
        <row r="323">
          <cell r="B323" t="str">
            <v>Desanto 200 SL 100 X 100 ml</v>
          </cell>
          <cell r="C323">
            <v>22438</v>
          </cell>
        </row>
        <row r="324">
          <cell r="B324" t="str">
            <v>Desanto 200 SL 100 X 100 ml ( Sampel )</v>
          </cell>
          <cell r="C324">
            <v>1013</v>
          </cell>
        </row>
        <row r="325">
          <cell r="B325" t="str">
            <v>Desanto 200 SL 40 X 250 ml</v>
          </cell>
          <cell r="C325">
            <v>4481</v>
          </cell>
        </row>
        <row r="326">
          <cell r="B326" t="str">
            <v>Dewa Dewi 15 X 1 ltr</v>
          </cell>
          <cell r="C326">
            <v>2285</v>
          </cell>
        </row>
        <row r="327">
          <cell r="B327" t="str">
            <v>Dewa Dewi 20 X 500 ml</v>
          </cell>
          <cell r="C327">
            <v>507</v>
          </cell>
        </row>
        <row r="328">
          <cell r="B328" t="str">
            <v>Dewa Dewi 250 ml</v>
          </cell>
          <cell r="C328">
            <v>3</v>
          </cell>
        </row>
        <row r="329">
          <cell r="B329" t="str">
            <v>Dimacide 400 EC 20 X 500 ml</v>
          </cell>
          <cell r="C329">
            <v>600</v>
          </cell>
        </row>
        <row r="330">
          <cell r="B330" t="str">
            <v>Dinamo Basata Electrik</v>
          </cell>
          <cell r="C330">
            <v>1</v>
          </cell>
        </row>
        <row r="331">
          <cell r="B331" t="str">
            <v>Dinamo Yama Power 16 ltr</v>
          </cell>
          <cell r="C331">
            <v>4</v>
          </cell>
        </row>
        <row r="332">
          <cell r="B332" t="str">
            <v>Dinamo Yoto Elektrik 16 ltr</v>
          </cell>
          <cell r="C332">
            <v>12</v>
          </cell>
        </row>
        <row r="333">
          <cell r="B333" t="str">
            <v>Dithane M-45 80 WP 20 X 1 kg</v>
          </cell>
          <cell r="C333">
            <v>0</v>
          </cell>
        </row>
        <row r="334">
          <cell r="B334" t="str">
            <v>Dithane M-45 80 WP 20 X 500 gr</v>
          </cell>
          <cell r="C334">
            <v>0</v>
          </cell>
        </row>
        <row r="335">
          <cell r="B335" t="str">
            <v>Dithane M-45 80 WP 50 X 200 gr</v>
          </cell>
          <cell r="C335">
            <v>0</v>
          </cell>
        </row>
        <row r="336">
          <cell r="B336" t="str">
            <v>DK Fenzo 120 SC 20 X 500 ml</v>
          </cell>
          <cell r="C336">
            <v>0</v>
          </cell>
        </row>
        <row r="337">
          <cell r="B337" t="str">
            <v>DK Fenzo 120 SC 40 X 250 ml</v>
          </cell>
          <cell r="C337">
            <v>1967</v>
          </cell>
        </row>
        <row r="338">
          <cell r="B338" t="str">
            <v>DK Fenzo 120 SC 50 X 100 ml</v>
          </cell>
          <cell r="C338">
            <v>370</v>
          </cell>
        </row>
        <row r="339">
          <cell r="B339" t="str">
            <v>Dmectin 530 SL 12 X 1 ltr</v>
          </cell>
          <cell r="C339">
            <v>11</v>
          </cell>
        </row>
        <row r="340">
          <cell r="B340" t="str">
            <v>Dmectin 530 SL 20 X 500 ml</v>
          </cell>
          <cell r="C340">
            <v>160</v>
          </cell>
        </row>
        <row r="341">
          <cell r="B341" t="str">
            <v>Dmectin 530 SL 24 X 250 ml</v>
          </cell>
          <cell r="C341">
            <v>93</v>
          </cell>
        </row>
        <row r="342">
          <cell r="B342" t="str">
            <v>Done 200 EC 4 X 25 X 100 ml (S)</v>
          </cell>
          <cell r="C342">
            <v>15</v>
          </cell>
        </row>
        <row r="343">
          <cell r="B343" t="str">
            <v>Donkey 40 WP 100 X 100 gr (sampel)</v>
          </cell>
          <cell r="C343">
            <v>16</v>
          </cell>
        </row>
        <row r="344">
          <cell r="B344" t="str">
            <v>Double Nozzle Yamaha</v>
          </cell>
          <cell r="C344">
            <v>60</v>
          </cell>
        </row>
        <row r="345">
          <cell r="B345" t="str">
            <v>Dumil 40 SP 100 X 100 gr</v>
          </cell>
          <cell r="C345">
            <v>0</v>
          </cell>
        </row>
        <row r="346">
          <cell r="B346" t="str">
            <v>Dumil 40 SP 25 X 400 gr</v>
          </cell>
          <cell r="C346">
            <v>0</v>
          </cell>
        </row>
        <row r="347">
          <cell r="B347" t="str">
            <v>Durus 70 WG 20 X 100 gr</v>
          </cell>
          <cell r="C347">
            <v>440</v>
          </cell>
        </row>
        <row r="348">
          <cell r="B348" t="str">
            <v>Durus 70 WG 8 X 10 X 25 gr + 5 gr</v>
          </cell>
          <cell r="C348">
            <v>611</v>
          </cell>
        </row>
        <row r="349">
          <cell r="B349" t="str">
            <v>Edo 25 WG 100 X 100 gr</v>
          </cell>
          <cell r="C349">
            <v>1047</v>
          </cell>
        </row>
        <row r="350">
          <cell r="B350" t="str">
            <v>Efficon 120 SL 48 X 100 ml</v>
          </cell>
          <cell r="C350">
            <v>10193</v>
          </cell>
        </row>
        <row r="351">
          <cell r="B351" t="str">
            <v>Elazaro 17/8 WG 10 X 20 X 10 gr</v>
          </cell>
          <cell r="C351">
            <v>30301</v>
          </cell>
        </row>
        <row r="352">
          <cell r="B352" t="str">
            <v>Elazaro 17/8 WG 10 X 20 X 50 gr</v>
          </cell>
          <cell r="C352">
            <v>44026</v>
          </cell>
        </row>
        <row r="353">
          <cell r="B353" t="str">
            <v>Elestal Neo 54 WG 100 X 30 gr</v>
          </cell>
          <cell r="C353">
            <v>0</v>
          </cell>
        </row>
        <row r="354">
          <cell r="B354" t="str">
            <v>Elestal Neo 54 WG 20 X 150 gr</v>
          </cell>
          <cell r="C354">
            <v>0</v>
          </cell>
        </row>
        <row r="355">
          <cell r="B355" t="str">
            <v>EM-4 Pertanian (LK) 15 X 1 ltr</v>
          </cell>
          <cell r="C355">
            <v>1130</v>
          </cell>
        </row>
        <row r="356">
          <cell r="B356" t="str">
            <v>EM-4 Tambak (LM) 15 X 1 ltr</v>
          </cell>
          <cell r="C356">
            <v>356</v>
          </cell>
        </row>
        <row r="357">
          <cell r="B357" t="str">
            <v>EM-4 Ternak (LC) 15 X 1 ltr</v>
          </cell>
          <cell r="C357">
            <v>0</v>
          </cell>
        </row>
        <row r="358">
          <cell r="B358" t="str">
            <v>EM-4 Toilet 15 X 1 ltr</v>
          </cell>
          <cell r="C358">
            <v>0</v>
          </cell>
        </row>
        <row r="359">
          <cell r="B359" t="str">
            <v>Emacel 30 EC 10 X 1 ltr</v>
          </cell>
          <cell r="C359">
            <v>1071</v>
          </cell>
        </row>
        <row r="360">
          <cell r="B360" t="str">
            <v>Emacel 30 EC 20 X 500 ml</v>
          </cell>
          <cell r="C360">
            <v>5403</v>
          </cell>
        </row>
        <row r="361">
          <cell r="B361" t="str">
            <v>Emacel 30 EC 40 X 250 ml</v>
          </cell>
          <cell r="C361">
            <v>6580</v>
          </cell>
        </row>
        <row r="362">
          <cell r="B362" t="str">
            <v>Emacel 30 EC 50 X 100 ml</v>
          </cell>
          <cell r="C362">
            <v>15</v>
          </cell>
        </row>
        <row r="363">
          <cell r="B363" t="str">
            <v>Emaplus 50 EC 20 X 1 ltr</v>
          </cell>
          <cell r="C363">
            <v>0</v>
          </cell>
        </row>
        <row r="364">
          <cell r="B364" t="str">
            <v>Emaplus 50 EC 20 X 400 ml</v>
          </cell>
          <cell r="C364">
            <v>0</v>
          </cell>
        </row>
        <row r="365">
          <cell r="B365" t="str">
            <v>Emaplus 50 EC 40 X 200 ml</v>
          </cell>
          <cell r="C365">
            <v>176</v>
          </cell>
        </row>
        <row r="366">
          <cell r="B366" t="str">
            <v>Emaplus 50 EC 50 X 80 ml</v>
          </cell>
          <cell r="C366">
            <v>400</v>
          </cell>
        </row>
        <row r="367">
          <cell r="B367" t="str">
            <v>Emclopir 300/20 EC 20 X 250 ml</v>
          </cell>
          <cell r="C367">
            <v>0</v>
          </cell>
        </row>
        <row r="368">
          <cell r="B368" t="str">
            <v>Emclopir 300/20 EC 50 X 100 ml</v>
          </cell>
          <cell r="C368">
            <v>1555</v>
          </cell>
        </row>
        <row r="369">
          <cell r="B369" t="str">
            <v>Eros Gold 0.75/30 DF 40 X 250 gr</v>
          </cell>
          <cell r="C369">
            <v>128359</v>
          </cell>
        </row>
        <row r="370">
          <cell r="B370" t="str">
            <v>Eros Gold 0.75/30 DF 50 X 100 gr</v>
          </cell>
          <cell r="C370">
            <v>0</v>
          </cell>
        </row>
        <row r="371">
          <cell r="B371" t="str">
            <v>Ethrel 480 SL 100 X 100 ml</v>
          </cell>
          <cell r="C371">
            <v>25</v>
          </cell>
        </row>
        <row r="372">
          <cell r="B372" t="str">
            <v>Ever Green Asam Amino 20 X 1 ltr</v>
          </cell>
          <cell r="C372">
            <v>14</v>
          </cell>
        </row>
        <row r="373">
          <cell r="B373" t="str">
            <v>Ever Green Asam Amino 25 X 250 ml (Sample)</v>
          </cell>
          <cell r="C373">
            <v>0</v>
          </cell>
        </row>
        <row r="374">
          <cell r="B374" t="str">
            <v>Ever Green Asam Amino 30 X 500 ml</v>
          </cell>
          <cell r="C374">
            <v>4</v>
          </cell>
        </row>
        <row r="375">
          <cell r="B375" t="str">
            <v>Ever Green Asam Amino 40 X 250 ml</v>
          </cell>
          <cell r="C375">
            <v>1909</v>
          </cell>
        </row>
        <row r="376">
          <cell r="B376" t="str">
            <v>Ever Green Asam Humat 20 X 1 ltr</v>
          </cell>
          <cell r="C376">
            <v>511</v>
          </cell>
        </row>
        <row r="377">
          <cell r="B377" t="str">
            <v>Ever Green Asam Humat 25 X 250 ml (Sample)</v>
          </cell>
          <cell r="C377">
            <v>0</v>
          </cell>
        </row>
        <row r="378">
          <cell r="B378" t="str">
            <v>Ever Green Asam Humat 30 X 500 ml</v>
          </cell>
          <cell r="C378">
            <v>571</v>
          </cell>
        </row>
        <row r="379">
          <cell r="B379" t="str">
            <v>Fan Nozzle</v>
          </cell>
          <cell r="C379">
            <v>25</v>
          </cell>
        </row>
        <row r="380">
          <cell r="B380" t="str">
            <v>Fargo 70 WP 16 X 1 kg</v>
          </cell>
          <cell r="C380">
            <v>0</v>
          </cell>
        </row>
        <row r="381">
          <cell r="B381" t="str">
            <v>Fargo 70 WP 20 X 500 gr</v>
          </cell>
          <cell r="C381">
            <v>100</v>
          </cell>
        </row>
        <row r="382">
          <cell r="B382" t="str">
            <v>Fargo 70 WP 40 X 250 gr</v>
          </cell>
          <cell r="C382">
            <v>140</v>
          </cell>
        </row>
        <row r="383">
          <cell r="B383" t="str">
            <v>Fenprozole 500 EC 48 X 240 ml</v>
          </cell>
          <cell r="C383">
            <v>576</v>
          </cell>
        </row>
        <row r="384">
          <cell r="B384" t="str">
            <v>Fentolin 200 EC 20 X 500 ml</v>
          </cell>
          <cell r="C384">
            <v>904</v>
          </cell>
        </row>
        <row r="385">
          <cell r="B385" t="str">
            <v>Fenval 200 EC 15 X 1 ltr</v>
          </cell>
          <cell r="C385">
            <v>764</v>
          </cell>
        </row>
        <row r="386">
          <cell r="B386" t="str">
            <v>Fenval 200 EC 20 X 250 ml</v>
          </cell>
          <cell r="C386">
            <v>3340</v>
          </cell>
        </row>
        <row r="387">
          <cell r="B387" t="str">
            <v>Fenval 200 EC 20 X 500 ml</v>
          </cell>
          <cell r="C387">
            <v>17130</v>
          </cell>
        </row>
        <row r="388">
          <cell r="B388" t="str">
            <v>Fenval 200 EC 50 X 100 ml</v>
          </cell>
          <cell r="C388">
            <v>5099</v>
          </cell>
        </row>
        <row r="389">
          <cell r="B389" t="str">
            <v>Fetrilon Combi 1 12 X 40 X 25 gr</v>
          </cell>
          <cell r="C389">
            <v>0</v>
          </cell>
        </row>
        <row r="390">
          <cell r="B390" t="str">
            <v>Filia 525 SE 100 X 50 ml</v>
          </cell>
          <cell r="C390">
            <v>10667</v>
          </cell>
        </row>
        <row r="391">
          <cell r="B391" t="str">
            <v>Filia 525 SE 20 X 250 ml</v>
          </cell>
          <cell r="C391">
            <v>0</v>
          </cell>
        </row>
        <row r="392">
          <cell r="B392" t="str">
            <v>Fitomic Plus 20 X 500 ml</v>
          </cell>
          <cell r="C392">
            <v>15</v>
          </cell>
        </row>
        <row r="393">
          <cell r="B393" t="str">
            <v>Flash 40 X 100 ml</v>
          </cell>
          <cell r="C393">
            <v>0</v>
          </cell>
        </row>
        <row r="394">
          <cell r="B394" t="str">
            <v>Flashoot 300 EC 80 X 100 ml</v>
          </cell>
          <cell r="C394">
            <v>3760</v>
          </cell>
        </row>
        <row r="395">
          <cell r="B395" t="str">
            <v>Folirfos 400 SL 15 X 1 ltr</v>
          </cell>
          <cell r="C395">
            <v>1105</v>
          </cell>
        </row>
        <row r="396">
          <cell r="B396" t="str">
            <v>Folirfos 400 SL 20 X 500 ml</v>
          </cell>
          <cell r="C396">
            <v>365</v>
          </cell>
        </row>
        <row r="397">
          <cell r="B397" t="str">
            <v>Fondua 375 SC 20 X 250 ml</v>
          </cell>
          <cell r="C397">
            <v>429</v>
          </cell>
        </row>
        <row r="398">
          <cell r="B398" t="str">
            <v>Fondua 375 SC 50 X 100 ml</v>
          </cell>
          <cell r="C398">
            <v>694</v>
          </cell>
        </row>
        <row r="399">
          <cell r="B399" t="str">
            <v>Fonium 200 SL 20 X 1 ltr</v>
          </cell>
          <cell r="C399">
            <v>0</v>
          </cell>
        </row>
        <row r="400">
          <cell r="B400" t="str">
            <v>Force 20/100 SC 100 X 100 ml</v>
          </cell>
          <cell r="C400">
            <v>1722</v>
          </cell>
        </row>
        <row r="401">
          <cell r="B401" t="str">
            <v>Force 20/100 SC 100 X 100 ml (Sample)</v>
          </cell>
          <cell r="C401">
            <v>10</v>
          </cell>
        </row>
        <row r="402">
          <cell r="B402" t="str">
            <v>Force 20/100 SC 48 X 250 ml</v>
          </cell>
          <cell r="C402">
            <v>467</v>
          </cell>
        </row>
        <row r="403">
          <cell r="B403" t="str">
            <v>Forsil 20 X 250 ml</v>
          </cell>
          <cell r="C403">
            <v>66</v>
          </cell>
        </row>
        <row r="404">
          <cell r="B404" t="str">
            <v>Forsil 20 X 500 ml</v>
          </cell>
          <cell r="C404">
            <v>235</v>
          </cell>
        </row>
        <row r="405">
          <cell r="B405" t="str">
            <v>Fortune 250 ml</v>
          </cell>
          <cell r="C405">
            <v>5</v>
          </cell>
        </row>
        <row r="406">
          <cell r="B406" t="str">
            <v>Fruitka 50%K2O - 18%S 10 X 1 kg</v>
          </cell>
          <cell r="C406">
            <v>137</v>
          </cell>
        </row>
        <row r="407">
          <cell r="B407" t="str">
            <v>Fungidex 40 WP 50 X 500 gr</v>
          </cell>
          <cell r="C407">
            <v>0</v>
          </cell>
        </row>
        <row r="408">
          <cell r="B408" t="str">
            <v>Futay-1 (Padi) 10 X 1 ltr + Kaos</v>
          </cell>
          <cell r="C408">
            <v>261</v>
          </cell>
        </row>
        <row r="409">
          <cell r="B409" t="str">
            <v>Futay-1 (Padi) 30 X 500 ml</v>
          </cell>
          <cell r="C409">
            <v>2850</v>
          </cell>
        </row>
        <row r="410">
          <cell r="B410" t="str">
            <v>Futay-1 (Padi) 50 X 100 ml KARISMA (Sample)</v>
          </cell>
          <cell r="C410">
            <v>139</v>
          </cell>
        </row>
        <row r="411">
          <cell r="B411" t="str">
            <v>Futay-1 30 X 500 ml</v>
          </cell>
          <cell r="C411">
            <v>203</v>
          </cell>
        </row>
        <row r="412">
          <cell r="B412" t="str">
            <v>Futay-1 50 X 100 ml</v>
          </cell>
          <cell r="C412">
            <v>247</v>
          </cell>
        </row>
        <row r="413">
          <cell r="B413" t="str">
            <v>Futay-1 50 X 250 ml</v>
          </cell>
          <cell r="C413">
            <v>4476</v>
          </cell>
        </row>
        <row r="414">
          <cell r="B414" t="str">
            <v>Futay-2 (Jagung) 10 X 1 ltr + Kaos</v>
          </cell>
          <cell r="C414">
            <v>180</v>
          </cell>
        </row>
        <row r="415">
          <cell r="B415" t="str">
            <v>Futay-2 (Jagung) 30 X 500 ml</v>
          </cell>
          <cell r="C415">
            <v>1158</v>
          </cell>
        </row>
        <row r="416">
          <cell r="B416" t="str">
            <v>Futay-2 (Jagung) 50 X 100 ml</v>
          </cell>
          <cell r="C416">
            <v>500</v>
          </cell>
        </row>
        <row r="417">
          <cell r="B417" t="str">
            <v>Futay-2 (Jagung) 50 X 100 ml (Sample)</v>
          </cell>
          <cell r="C417">
            <v>116</v>
          </cell>
        </row>
        <row r="418">
          <cell r="B418" t="str">
            <v>Futay-2 (Jagung) 50 X 250 ml</v>
          </cell>
          <cell r="C418">
            <v>2349</v>
          </cell>
        </row>
        <row r="419">
          <cell r="B419" t="str">
            <v>Futay-3 (Buah) 10 X 1 ltr + Kaos</v>
          </cell>
          <cell r="C419">
            <v>20</v>
          </cell>
        </row>
        <row r="420">
          <cell r="B420" t="str">
            <v>Futay-3 (Buah) 30 X 500 ml</v>
          </cell>
          <cell r="C420">
            <v>1260</v>
          </cell>
        </row>
        <row r="421">
          <cell r="B421" t="str">
            <v>Futay-3 (Buah) 50 X 100 ml (Sample)</v>
          </cell>
          <cell r="C421">
            <v>100</v>
          </cell>
        </row>
        <row r="422">
          <cell r="B422" t="str">
            <v>Futay-3 (Buah) 50 X 250 ml</v>
          </cell>
          <cell r="C422">
            <v>1988</v>
          </cell>
        </row>
        <row r="423">
          <cell r="B423" t="str">
            <v>Futay-5 (Umbi) 10 X 1 ltr + Kaos</v>
          </cell>
          <cell r="C423">
            <v>140</v>
          </cell>
        </row>
        <row r="424">
          <cell r="B424" t="str">
            <v>Futay-5 (Umbi) 30 X 500 ml</v>
          </cell>
          <cell r="C424">
            <v>2223</v>
          </cell>
        </row>
        <row r="425">
          <cell r="B425" t="str">
            <v>Futay-5 (Umbi) 50 X 100 ml (Sample)</v>
          </cell>
          <cell r="C425">
            <v>237</v>
          </cell>
        </row>
        <row r="426">
          <cell r="B426" t="str">
            <v>Futay-5 (Umbi) 50 X 250 ml</v>
          </cell>
          <cell r="C426">
            <v>2227</v>
          </cell>
        </row>
        <row r="427">
          <cell r="B427" t="str">
            <v>Futay-6 (Sayur Daun) 10 X 1 ltr + Kaos</v>
          </cell>
          <cell r="C427">
            <v>100</v>
          </cell>
        </row>
        <row r="428">
          <cell r="B428" t="str">
            <v>Futay-6 (Sayur Daun) 30 X 500 ml</v>
          </cell>
          <cell r="C428">
            <v>804</v>
          </cell>
        </row>
        <row r="429">
          <cell r="B429" t="str">
            <v>Futay-6 (Sayur Daun) 50 X 100 ml (Sample)</v>
          </cell>
          <cell r="C429">
            <v>89</v>
          </cell>
        </row>
        <row r="430">
          <cell r="B430" t="str">
            <v>Futay-6 (Sayur Daun) 50 X 250 ml</v>
          </cell>
          <cell r="C430">
            <v>1472</v>
          </cell>
        </row>
        <row r="431">
          <cell r="B431" t="str">
            <v>Futay-7 (Sayuran Buah) 10 X 1 ltr + Kaos</v>
          </cell>
          <cell r="C431">
            <v>385</v>
          </cell>
        </row>
        <row r="432">
          <cell r="B432" t="str">
            <v>Futay-7 (Sayuran Buah) 30 X 500 ml</v>
          </cell>
          <cell r="C432">
            <v>3983</v>
          </cell>
        </row>
        <row r="433">
          <cell r="B433" t="str">
            <v>Futay-7 (Sayuran Buah) 50 X 100 ml (Sample)</v>
          </cell>
          <cell r="C433">
            <v>246</v>
          </cell>
        </row>
        <row r="434">
          <cell r="B434" t="str">
            <v>Futay-7 (Sayuran Buah) 50 X 250 ml</v>
          </cell>
          <cell r="C434">
            <v>6331</v>
          </cell>
        </row>
        <row r="435">
          <cell r="B435" t="str">
            <v>GA Bunga Buah 20 X 500 ml</v>
          </cell>
          <cell r="C435">
            <v>180</v>
          </cell>
        </row>
        <row r="436">
          <cell r="B436" t="str">
            <v>GA Cabe 20 X 500 ml</v>
          </cell>
          <cell r="C436">
            <v>60</v>
          </cell>
        </row>
        <row r="437">
          <cell r="B437" t="str">
            <v>GA Jagung 20 X 500 ml</v>
          </cell>
          <cell r="C437">
            <v>0</v>
          </cell>
        </row>
        <row r="438">
          <cell r="B438" t="str">
            <v>GA Jagung 20 X 500 ml (Sample)</v>
          </cell>
          <cell r="C438">
            <v>40</v>
          </cell>
        </row>
        <row r="439">
          <cell r="B439" t="str">
            <v>GA Jeruk 20 X 500 ml</v>
          </cell>
          <cell r="C439">
            <v>0</v>
          </cell>
        </row>
        <row r="440">
          <cell r="B440" t="str">
            <v>GA Padi 20 X 500 ml</v>
          </cell>
          <cell r="C440">
            <v>18</v>
          </cell>
        </row>
        <row r="441">
          <cell r="B441" t="str">
            <v>Ga Plus 20TB 35 X 10 X 5 gr</v>
          </cell>
          <cell r="C441">
            <v>2970</v>
          </cell>
        </row>
        <row r="442">
          <cell r="B442" t="str">
            <v>Ga Plus 40 SL 30 X 15 X 35 ml</v>
          </cell>
          <cell r="C442">
            <v>13500</v>
          </cell>
        </row>
        <row r="443">
          <cell r="B443" t="str">
            <v>GA Recovery 20 X 500 ml</v>
          </cell>
          <cell r="C443">
            <v>265</v>
          </cell>
        </row>
        <row r="444">
          <cell r="B444" t="str">
            <v>GA Sayur Daun 20 X 500 ml</v>
          </cell>
          <cell r="C444">
            <v>223</v>
          </cell>
        </row>
        <row r="445">
          <cell r="B445" t="str">
            <v>GA Semangka 20 X 500 ml</v>
          </cell>
          <cell r="C445">
            <v>0</v>
          </cell>
        </row>
        <row r="446">
          <cell r="B446" t="str">
            <v>Gallery 403 SL 10 X 1 ltr + SG.02 100 gr</v>
          </cell>
          <cell r="C446">
            <v>210</v>
          </cell>
        </row>
        <row r="447">
          <cell r="B447" t="str">
            <v>Gallery 403 SL 10 X 1 ltr + SG.03 100 gr</v>
          </cell>
          <cell r="C447">
            <v>0</v>
          </cell>
        </row>
        <row r="448">
          <cell r="B448" t="str">
            <v>Gallery 403 SL 10 X 1 ltr + SG.05 100 gr</v>
          </cell>
          <cell r="C448">
            <v>0</v>
          </cell>
        </row>
        <row r="449">
          <cell r="B449" t="str">
            <v>Gallery 403 SL 30 X 500 ml + SG.02 100 gr (M2U)</v>
          </cell>
          <cell r="C449">
            <v>569</v>
          </cell>
        </row>
        <row r="450">
          <cell r="B450" t="str">
            <v>Gallery 403 SL 30 X 500 ml + SG.05 100 gr (M2U)</v>
          </cell>
          <cell r="C450">
            <v>0</v>
          </cell>
        </row>
        <row r="451">
          <cell r="B451" t="str">
            <v>Gallery 403 SL 50 X 200 ml (M2U)</v>
          </cell>
          <cell r="C451">
            <v>1376</v>
          </cell>
        </row>
        <row r="452">
          <cell r="B452" t="str">
            <v>Gamectin 30 EC 100 X 100 ml</v>
          </cell>
          <cell r="C452">
            <v>738</v>
          </cell>
        </row>
        <row r="453">
          <cell r="B453" t="str">
            <v>Gamectin 30 EC 20 X 500 ml</v>
          </cell>
          <cell r="C453">
            <v>350</v>
          </cell>
        </row>
        <row r="454">
          <cell r="B454" t="str">
            <v>Gamectin 30 EC 40 X 250 ml</v>
          </cell>
          <cell r="C454">
            <v>327</v>
          </cell>
        </row>
        <row r="455">
          <cell r="B455" t="str">
            <v>Gandasil B 144 X 100 gr</v>
          </cell>
          <cell r="C455">
            <v>1728</v>
          </cell>
        </row>
        <row r="456">
          <cell r="B456" t="str">
            <v>Gandasil B 24 X 500 gr</v>
          </cell>
          <cell r="C456">
            <v>818</v>
          </cell>
        </row>
        <row r="457">
          <cell r="B457" t="str">
            <v>Gandasil D 144 X 100 gr</v>
          </cell>
          <cell r="C457">
            <v>4032</v>
          </cell>
        </row>
        <row r="458">
          <cell r="B458" t="str">
            <v>Gandasil D 24 X 500 gr</v>
          </cell>
          <cell r="C458">
            <v>384</v>
          </cell>
        </row>
        <row r="459">
          <cell r="B459" t="str">
            <v>Ganero 250 EC 40 X 100 ml</v>
          </cell>
          <cell r="C459">
            <v>0</v>
          </cell>
        </row>
        <row r="460">
          <cell r="B460" t="str">
            <v>Ganero 250 EC 40 X 250 ml</v>
          </cell>
          <cell r="C460">
            <v>0</v>
          </cell>
        </row>
        <row r="461">
          <cell r="B461" t="str">
            <v>Gardara 10 SP 100 X 100 gr</v>
          </cell>
          <cell r="C461">
            <v>40802</v>
          </cell>
        </row>
        <row r="462">
          <cell r="B462" t="str">
            <v>Gemaxone 276 SL 20 ltr + 20 pack Metsul 5 gr</v>
          </cell>
          <cell r="C462">
            <v>0</v>
          </cell>
        </row>
        <row r="463">
          <cell r="B463" t="str">
            <v>Gemaxone 276 SL 20 X 1 ltr + Metsul 5 gr</v>
          </cell>
          <cell r="C463">
            <v>0</v>
          </cell>
        </row>
        <row r="464">
          <cell r="B464" t="str">
            <v>Gemaxone 276 SL 20 X 500 ml + Metsul 5 gr</v>
          </cell>
          <cell r="C464">
            <v>0</v>
          </cell>
        </row>
        <row r="465">
          <cell r="B465" t="str">
            <v>Gemaxone 276 SL 4 X 5 ltr + Metsul 5 gr</v>
          </cell>
          <cell r="C465">
            <v>0</v>
          </cell>
        </row>
        <row r="466">
          <cell r="B466" t="str">
            <v>Gemilang 110 EC 16 X 1 ltr</v>
          </cell>
          <cell r="C466">
            <v>0</v>
          </cell>
        </row>
        <row r="467">
          <cell r="B467" t="str">
            <v>Gempur 480 SL 20 X 1 ltr</v>
          </cell>
          <cell r="C467">
            <v>7220</v>
          </cell>
        </row>
        <row r="468">
          <cell r="B468" t="str">
            <v>GG Akar 10 X 7 X 15 ml (M2U)</v>
          </cell>
          <cell r="C468">
            <v>183</v>
          </cell>
        </row>
        <row r="469">
          <cell r="B469" t="str">
            <v>GG Akar 50 X 100 ml (M2U)</v>
          </cell>
          <cell r="C469">
            <v>0</v>
          </cell>
        </row>
        <row r="470">
          <cell r="B470" t="str">
            <v>GG Akar 80 X 5 ml + Brosur (M2U)</v>
          </cell>
          <cell r="C470">
            <v>10682</v>
          </cell>
        </row>
        <row r="471">
          <cell r="B471" t="str">
            <v>GG Amino 30 X 500 ml (M2U)</v>
          </cell>
          <cell r="C471">
            <v>0</v>
          </cell>
        </row>
        <row r="472">
          <cell r="B472" t="str">
            <v>GG Bunga 10 X 10 X 15 ml (M2U)</v>
          </cell>
          <cell r="C472">
            <v>0</v>
          </cell>
        </row>
        <row r="473">
          <cell r="B473" t="str">
            <v>GG Bunga 50 X 100 ml</v>
          </cell>
          <cell r="C473">
            <v>205</v>
          </cell>
        </row>
        <row r="474">
          <cell r="B474" t="str">
            <v>GG Cuaca 50 X 100 ml (M2U)</v>
          </cell>
          <cell r="C474">
            <v>153</v>
          </cell>
        </row>
        <row r="475">
          <cell r="B475" t="str">
            <v>Gibas 240 SL 20 ltr</v>
          </cell>
          <cell r="C475">
            <v>0</v>
          </cell>
        </row>
        <row r="476">
          <cell r="B476" t="str">
            <v>Gibas 240 SL 20 X 1 ltr</v>
          </cell>
          <cell r="C476">
            <v>3950</v>
          </cell>
        </row>
        <row r="477">
          <cell r="B477" t="str">
            <v>Gibas 240 SL 4 X 5 ltr</v>
          </cell>
          <cell r="C477">
            <v>0</v>
          </cell>
        </row>
        <row r="478">
          <cell r="B478" t="str">
            <v>Gibgro 10 SP 25 X 40 X 1 gr</v>
          </cell>
          <cell r="C478">
            <v>451705</v>
          </cell>
        </row>
        <row r="479">
          <cell r="B479" t="str">
            <v>Gibgro 20 T 25 X 10 X 5 gr</v>
          </cell>
          <cell r="C479">
            <v>54190</v>
          </cell>
        </row>
        <row r="480">
          <cell r="B480" t="str">
            <v>Gibraz 20/125 OD 100 X 80 ml</v>
          </cell>
          <cell r="C480">
            <v>2580</v>
          </cell>
        </row>
        <row r="481">
          <cell r="B481" t="str">
            <v>Gibraz 20/125 OD 25 X 400 ml</v>
          </cell>
          <cell r="C481">
            <v>773</v>
          </cell>
        </row>
        <row r="482">
          <cell r="B482" t="str">
            <v>Gibraz 20/125 OD 50 X 200 ml</v>
          </cell>
          <cell r="C482">
            <v>1968</v>
          </cell>
        </row>
        <row r="483">
          <cell r="B483" t="str">
            <v>Glifasco 530 SL 20 X 1 ltr</v>
          </cell>
          <cell r="C483">
            <v>0</v>
          </cell>
        </row>
        <row r="484">
          <cell r="B484" t="str">
            <v>Glove 240 EC 20 X 500 ml</v>
          </cell>
          <cell r="C484">
            <v>205</v>
          </cell>
        </row>
        <row r="485">
          <cell r="B485" t="str">
            <v>Glove 240 EC 40 X 250 ml</v>
          </cell>
          <cell r="C485">
            <v>1255</v>
          </cell>
        </row>
        <row r="486">
          <cell r="B486" t="str">
            <v>Glove 240 EC 50 X 100 ml</v>
          </cell>
          <cell r="C486">
            <v>0</v>
          </cell>
        </row>
        <row r="487">
          <cell r="B487" t="str">
            <v>Glufa 200 SL 20 X 1 ltr</v>
          </cell>
          <cell r="C487">
            <v>16880</v>
          </cell>
        </row>
        <row r="488">
          <cell r="B488" t="str">
            <v>Glufa 200 SL 4 X 5 ltr</v>
          </cell>
          <cell r="C488">
            <v>3</v>
          </cell>
        </row>
        <row r="489">
          <cell r="B489" t="str">
            <v>Glykill 480 SL 20 X 1 ltr</v>
          </cell>
          <cell r="C489">
            <v>0</v>
          </cell>
        </row>
        <row r="490">
          <cell r="B490" t="str">
            <v>Glykill 480 SL 20 X 1 ltr + 1 pack Pilly 5 gr</v>
          </cell>
          <cell r="C490">
            <v>0</v>
          </cell>
        </row>
        <row r="491">
          <cell r="B491" t="str">
            <v>Goal 240 EC 50 X 100 ml</v>
          </cell>
          <cell r="C491">
            <v>1</v>
          </cell>
        </row>
        <row r="492">
          <cell r="B492" t="str">
            <v>Goal 240 EC 50 X 100 ml + kaos</v>
          </cell>
          <cell r="C492">
            <v>12500</v>
          </cell>
        </row>
        <row r="493">
          <cell r="B493" t="str">
            <v>Gold Star 250 EC 40 X 250 ml</v>
          </cell>
          <cell r="C493">
            <v>1395</v>
          </cell>
        </row>
        <row r="494">
          <cell r="B494" t="str">
            <v>Gold Stick 20 X 1 ltr</v>
          </cell>
          <cell r="C494">
            <v>337</v>
          </cell>
        </row>
        <row r="495">
          <cell r="B495" t="str">
            <v>Golden Glulier 200 SL 12 X 1 ltr</v>
          </cell>
          <cell r="C495">
            <v>81</v>
          </cell>
        </row>
        <row r="496">
          <cell r="B496" t="str">
            <v>Granat 25 EC 80 Ml</v>
          </cell>
          <cell r="C496">
            <v>0</v>
          </cell>
        </row>
        <row r="497">
          <cell r="B497" t="str">
            <v>Grandally 25 WP 25 gr</v>
          </cell>
          <cell r="C497">
            <v>33533</v>
          </cell>
        </row>
        <row r="498">
          <cell r="B498" t="str">
            <v>Grandally 25 WP 5 gr</v>
          </cell>
          <cell r="C498">
            <v>118681</v>
          </cell>
        </row>
        <row r="499">
          <cell r="B499" t="str">
            <v>Grasso 480 SL 20 X 1 ltr</v>
          </cell>
          <cell r="C499">
            <v>15753</v>
          </cell>
        </row>
        <row r="500">
          <cell r="B500" t="str">
            <v>Greenforce 12 X 1 ltr</v>
          </cell>
          <cell r="C500">
            <v>1108</v>
          </cell>
        </row>
        <row r="501">
          <cell r="B501" t="str">
            <v>Greenforce 20 X 500 ml</v>
          </cell>
          <cell r="C501">
            <v>2018</v>
          </cell>
        </row>
        <row r="502">
          <cell r="B502" t="str">
            <v>Greenforce 80 X 30 ml</v>
          </cell>
          <cell r="C502">
            <v>5104</v>
          </cell>
        </row>
        <row r="503">
          <cell r="B503" t="str">
            <v>GW Gempi 12 X 998 ml</v>
          </cell>
          <cell r="C503">
            <v>120</v>
          </cell>
        </row>
        <row r="504">
          <cell r="B504" t="str">
            <v>GW Magicgro G6 48 X 248 ml</v>
          </cell>
          <cell r="C504">
            <v>48</v>
          </cell>
        </row>
        <row r="505">
          <cell r="B505" t="str">
            <v>GW Magicgro G6 48 X 248 ml (Sampel)</v>
          </cell>
          <cell r="C505">
            <v>96</v>
          </cell>
        </row>
        <row r="506">
          <cell r="B506" t="str">
            <v>GW Sanilan 12 X 998 ml</v>
          </cell>
          <cell r="C506">
            <v>21</v>
          </cell>
        </row>
        <row r="507">
          <cell r="B507" t="str">
            <v>GW Vit B1+B6 100 X 100 ml</v>
          </cell>
          <cell r="C507">
            <v>4140</v>
          </cell>
        </row>
        <row r="508">
          <cell r="B508" t="str">
            <v>GW Vit B1+B6 12 X 998 ml</v>
          </cell>
          <cell r="C508">
            <v>288</v>
          </cell>
        </row>
        <row r="509">
          <cell r="B509" t="str">
            <v>GW Vit B1+B6 24 X 500 ml</v>
          </cell>
          <cell r="C509">
            <v>0</v>
          </cell>
        </row>
        <row r="510">
          <cell r="B510" t="str">
            <v>GW Vit B1+B6 50 X 250 ml</v>
          </cell>
          <cell r="C510">
            <v>1554</v>
          </cell>
        </row>
        <row r="511">
          <cell r="B511" t="str">
            <v>Handstarter Star Metal</v>
          </cell>
          <cell r="C511">
            <v>11</v>
          </cell>
        </row>
        <row r="512">
          <cell r="B512" t="str">
            <v>Hara Garuda 20 X 1 kg</v>
          </cell>
          <cell r="C512">
            <v>3866</v>
          </cell>
        </row>
        <row r="513">
          <cell r="B513" t="str">
            <v>Herole 240 SC 48 X 250 ml</v>
          </cell>
          <cell r="C513">
            <v>7</v>
          </cell>
        </row>
        <row r="514">
          <cell r="B514" t="str">
            <v>Herole Plus 100/20 SC 64 X 100 ml</v>
          </cell>
          <cell r="C514">
            <v>18</v>
          </cell>
        </row>
        <row r="515">
          <cell r="B515" t="str">
            <v>Hexacar 100 SC 100 X 100 ml</v>
          </cell>
          <cell r="C515">
            <v>2110</v>
          </cell>
        </row>
        <row r="516">
          <cell r="B516" t="str">
            <v>Hexacar 100 SC 25 X 500 ml</v>
          </cell>
          <cell r="C516">
            <v>0</v>
          </cell>
        </row>
        <row r="517">
          <cell r="B517" t="str">
            <v>Hexagold 75 WP 25 X 400 gr</v>
          </cell>
          <cell r="C517">
            <v>150</v>
          </cell>
        </row>
        <row r="518">
          <cell r="B518" t="str">
            <v>Hexagold 75 WP 50 X 100 gr</v>
          </cell>
          <cell r="C518">
            <v>160</v>
          </cell>
        </row>
        <row r="519">
          <cell r="B519" t="str">
            <v>Hijau 250 ml</v>
          </cell>
          <cell r="C519">
            <v>4</v>
          </cell>
        </row>
        <row r="520">
          <cell r="B520" t="str">
            <v>HiPro Series 13-7-10 Powder 250 gr (Sample)</v>
          </cell>
          <cell r="C520">
            <v>8</v>
          </cell>
        </row>
        <row r="521">
          <cell r="B521" t="str">
            <v>Hoky 30 EC 16 X 1 ltr</v>
          </cell>
          <cell r="C521">
            <v>985</v>
          </cell>
        </row>
        <row r="522">
          <cell r="B522" t="str">
            <v>I-Aba SP 250 ml (Sample)</v>
          </cell>
          <cell r="C522">
            <v>3</v>
          </cell>
        </row>
        <row r="523">
          <cell r="B523" t="str">
            <v>I-Lu Tol 100ml (Sample)</v>
          </cell>
          <cell r="C523">
            <v>4</v>
          </cell>
        </row>
        <row r="524">
          <cell r="B524" t="str">
            <v>I-Sad 250 ml (Sample)</v>
          </cell>
          <cell r="C524">
            <v>3</v>
          </cell>
        </row>
        <row r="525">
          <cell r="B525" t="str">
            <v>Ijokabe 12 X 25 X 20 ml</v>
          </cell>
          <cell r="C525">
            <v>0</v>
          </cell>
        </row>
        <row r="526">
          <cell r="B526" t="str">
            <v>Impetus 10-6-25 + MgO + B2O3 10 X 5 kg</v>
          </cell>
          <cell r="C526">
            <v>0</v>
          </cell>
        </row>
        <row r="527">
          <cell r="B527" t="str">
            <v>Impetus 10-6-25 + MgO + B2O3 50 kg</v>
          </cell>
          <cell r="C527">
            <v>319</v>
          </cell>
        </row>
        <row r="528">
          <cell r="B528" t="str">
            <v>Imuno 20 x 250 ml</v>
          </cell>
          <cell r="C528">
            <v>8</v>
          </cell>
        </row>
        <row r="529">
          <cell r="B529" t="str">
            <v>Inkame 200/350 SC 40 X 250 ml</v>
          </cell>
          <cell r="C529">
            <v>0</v>
          </cell>
        </row>
        <row r="530">
          <cell r="B530" t="str">
            <v>Inkame 200/350 SC 50 X 100 ml</v>
          </cell>
          <cell r="C530">
            <v>0</v>
          </cell>
        </row>
        <row r="531">
          <cell r="B531" t="str">
            <v>Insure Max 510 FS 2 X 50 X 25 ml</v>
          </cell>
          <cell r="C531">
            <v>147213</v>
          </cell>
        </row>
        <row r="532">
          <cell r="B532" t="str">
            <v>Insure Max 510 FS 200 ltr</v>
          </cell>
          <cell r="C532">
            <v>0</v>
          </cell>
        </row>
        <row r="533">
          <cell r="B533" t="str">
            <v>Isi Staples Alat Pengikat Tanaman Yoto 10 X 1 pack</v>
          </cell>
          <cell r="C533">
            <v>41</v>
          </cell>
        </row>
        <row r="534">
          <cell r="B534" t="str">
            <v>Japra 200/200 SE 50 X 250 ml (M2U)+1 pcs Borer</v>
          </cell>
          <cell r="C534">
            <v>550</v>
          </cell>
        </row>
        <row r="535">
          <cell r="B535" t="str">
            <v>Japra 400 SE 30 X 500 ml (M2U)+2 pcs Borer</v>
          </cell>
          <cell r="C535">
            <v>198</v>
          </cell>
        </row>
        <row r="536">
          <cell r="B536" t="str">
            <v>Japra 400 SE 50 X 250 ml (M2U)+1 pcs Borer</v>
          </cell>
          <cell r="C536">
            <v>0</v>
          </cell>
        </row>
        <row r="537">
          <cell r="B537" t="str">
            <v>Jet Stik Sprayer</v>
          </cell>
          <cell r="C537">
            <v>8</v>
          </cell>
        </row>
        <row r="538">
          <cell r="B538" t="str">
            <v>Joker 75 SP 25 X 400 gr</v>
          </cell>
          <cell r="C538">
            <v>0</v>
          </cell>
        </row>
        <row r="539">
          <cell r="B539" t="str">
            <v>Joker 75 SP 50 X 100 gr</v>
          </cell>
          <cell r="C539">
            <v>0</v>
          </cell>
        </row>
        <row r="540">
          <cell r="B540" t="str">
            <v>Kaliandra 482 EC 10 X 1 ltr</v>
          </cell>
          <cell r="C540">
            <v>481</v>
          </cell>
        </row>
        <row r="541">
          <cell r="B541" t="str">
            <v>Kaliandra 482 EC 20 X 400 ml</v>
          </cell>
          <cell r="C541">
            <v>10</v>
          </cell>
        </row>
        <row r="542">
          <cell r="B542" t="str">
            <v>Kaliandra 482 EC 40 X 200 ml</v>
          </cell>
          <cell r="C542">
            <v>7705</v>
          </cell>
        </row>
        <row r="543">
          <cell r="B543" t="str">
            <v>Kaliandra 482 EC 50 X 80 ml</v>
          </cell>
          <cell r="C543">
            <v>9030</v>
          </cell>
        </row>
        <row r="544">
          <cell r="B544" t="str">
            <v>Kantong Plastik Bening Besar (Sample)</v>
          </cell>
          <cell r="C544">
            <v>0</v>
          </cell>
        </row>
        <row r="545">
          <cell r="B545" t="str">
            <v>Kantong Plastik Bening Kecil (Sample)</v>
          </cell>
          <cell r="C545">
            <v>0</v>
          </cell>
        </row>
        <row r="546">
          <cell r="B546" t="str">
            <v>Kantong Plastik Hitam Besar (Sample)</v>
          </cell>
          <cell r="C546">
            <v>0</v>
          </cell>
        </row>
        <row r="547">
          <cell r="B547" t="str">
            <v>Kantong Plastik Hitam Kecil (Sample)</v>
          </cell>
          <cell r="C547">
            <v>0</v>
          </cell>
        </row>
        <row r="548">
          <cell r="B548" t="str">
            <v>Kantong Plastik Hitam Sedang (Sample)</v>
          </cell>
          <cell r="C548">
            <v>0</v>
          </cell>
        </row>
        <row r="549">
          <cell r="B549" t="str">
            <v>Kantong Plastik Kuning Besar (Sample)</v>
          </cell>
          <cell r="C549">
            <v>0</v>
          </cell>
        </row>
        <row r="550">
          <cell r="B550" t="str">
            <v>Karburator Star Metal</v>
          </cell>
          <cell r="C550">
            <v>5</v>
          </cell>
        </row>
        <row r="551">
          <cell r="B551" t="str">
            <v>Karet Piston YT 5L</v>
          </cell>
          <cell r="C551">
            <v>10</v>
          </cell>
        </row>
        <row r="552">
          <cell r="B552" t="str">
            <v>Karimazu 590 EC 20 X 400 ml (Label Baru)</v>
          </cell>
          <cell r="C552">
            <v>518</v>
          </cell>
        </row>
        <row r="553">
          <cell r="B553" t="str">
            <v>Karimazu 590 EC 20 X 400 ml (Protego)</v>
          </cell>
          <cell r="C553">
            <v>0</v>
          </cell>
        </row>
        <row r="554">
          <cell r="B554" t="str">
            <v>Karimazu 590 EC 20 X 800 ml</v>
          </cell>
          <cell r="C554">
            <v>864</v>
          </cell>
        </row>
        <row r="555">
          <cell r="B555" t="str">
            <v>Karimazu 590 EC 40 X 200 ml (Label Baru)</v>
          </cell>
          <cell r="C555">
            <v>2076</v>
          </cell>
        </row>
        <row r="556">
          <cell r="B556" t="str">
            <v>Karimazu 590 EC 50 X 100 ml (Label Baru)</v>
          </cell>
          <cell r="C556">
            <v>1624</v>
          </cell>
        </row>
        <row r="557">
          <cell r="B557" t="str">
            <v>Karissnail 6 PL 20 X 500 gr (M2U)</v>
          </cell>
          <cell r="C557">
            <v>0</v>
          </cell>
        </row>
        <row r="558">
          <cell r="B558" t="str">
            <v>Karissnail 6 PL 50 X 200 gr (M2U)</v>
          </cell>
          <cell r="C558">
            <v>3931</v>
          </cell>
        </row>
        <row r="559">
          <cell r="B559" t="str">
            <v>Karung OPP Lami 10 kg Qiu Seed</v>
          </cell>
          <cell r="C559">
            <v>17908</v>
          </cell>
        </row>
        <row r="560">
          <cell r="B560" t="str">
            <v>Katup Pelepas Angin YT 5L</v>
          </cell>
          <cell r="C560">
            <v>45</v>
          </cell>
        </row>
        <row r="561">
          <cell r="B561" t="str">
            <v>Kelpak 11/0.031 SL 20 X 500 ml</v>
          </cell>
          <cell r="C561">
            <v>171</v>
          </cell>
        </row>
        <row r="562">
          <cell r="B562" t="str">
            <v>Kelpak 11/0.031 SL 40 X 250 ml</v>
          </cell>
          <cell r="C562">
            <v>69</v>
          </cell>
        </row>
        <row r="563">
          <cell r="B563" t="str">
            <v>Kelpak 11/0.031 SL 50 X 100 ml</v>
          </cell>
          <cell r="C563">
            <v>154</v>
          </cell>
        </row>
        <row r="564">
          <cell r="B564" t="str">
            <v>Ken-Mida 12/50 EC 100 X 100 ml</v>
          </cell>
          <cell r="C564">
            <v>1804</v>
          </cell>
        </row>
        <row r="565">
          <cell r="B565" t="str">
            <v>Ken-Mida 12/50 EC 24 X 500 ml</v>
          </cell>
          <cell r="C565">
            <v>0</v>
          </cell>
        </row>
        <row r="566">
          <cell r="B566" t="str">
            <v>Ken-mipo 400 SL 20 X 1 ltr</v>
          </cell>
          <cell r="C566">
            <v>334</v>
          </cell>
        </row>
        <row r="567">
          <cell r="B567" t="str">
            <v>Ken-mipo 400 SL 24 X 500 ml</v>
          </cell>
          <cell r="C567">
            <v>230</v>
          </cell>
        </row>
        <row r="568">
          <cell r="B568" t="str">
            <v>Kencis 55 EW 20 X 1 ltr</v>
          </cell>
          <cell r="C568">
            <v>1582</v>
          </cell>
        </row>
        <row r="569">
          <cell r="B569" t="str">
            <v>Kencis 55 EW 24 X 500 ml</v>
          </cell>
          <cell r="C569">
            <v>783</v>
          </cell>
        </row>
        <row r="570">
          <cell r="B570" t="str">
            <v>Kingdom 550 SC 20 ltr</v>
          </cell>
          <cell r="C570">
            <v>11</v>
          </cell>
        </row>
        <row r="571">
          <cell r="B571" t="str">
            <v>Klep Kulit 14 ltr Star Metal</v>
          </cell>
          <cell r="C571">
            <v>78</v>
          </cell>
        </row>
        <row r="572">
          <cell r="B572" t="str">
            <v>Klep Kulit 17 ltr Star Metal</v>
          </cell>
          <cell r="C572">
            <v>100</v>
          </cell>
        </row>
        <row r="573">
          <cell r="B573" t="str">
            <v>Kloper 500 SL 12 X 1 ltr</v>
          </cell>
          <cell r="C573">
            <v>432</v>
          </cell>
        </row>
        <row r="574">
          <cell r="B574" t="str">
            <v>Kloper 500 SL 20 X 500 ml</v>
          </cell>
          <cell r="C574">
            <v>614</v>
          </cell>
        </row>
        <row r="575">
          <cell r="B575" t="str">
            <v>Kloper 500 SL 40 X 250 ml</v>
          </cell>
          <cell r="C575">
            <v>793</v>
          </cell>
        </row>
        <row r="576">
          <cell r="B576" t="str">
            <v>KNO3 Merah P Tani 15 X 2 kg</v>
          </cell>
          <cell r="C576">
            <v>14969</v>
          </cell>
        </row>
        <row r="577">
          <cell r="B577" t="str">
            <v>KNO3 Putih P Tani 15 X 2 kg</v>
          </cell>
          <cell r="C577">
            <v>10718</v>
          </cell>
        </row>
        <row r="578">
          <cell r="B578" t="str">
            <v>Knocker 20 X 400 ml</v>
          </cell>
          <cell r="C578">
            <v>137</v>
          </cell>
        </row>
        <row r="579">
          <cell r="B579" t="str">
            <v>Knocker 40 X 200 ml</v>
          </cell>
          <cell r="C579">
            <v>306</v>
          </cell>
        </row>
        <row r="580">
          <cell r="B580" t="str">
            <v>Knocker 50 X 80 ml</v>
          </cell>
          <cell r="C580">
            <v>875</v>
          </cell>
        </row>
        <row r="581">
          <cell r="B581" t="str">
            <v>Kobong 138 SL 20 ltr</v>
          </cell>
          <cell r="C581">
            <v>0</v>
          </cell>
        </row>
        <row r="582">
          <cell r="B582" t="str">
            <v>Kobong 138 SL 20 X 1 ltr</v>
          </cell>
          <cell r="C582">
            <v>0</v>
          </cell>
        </row>
        <row r="583">
          <cell r="B583" t="str">
            <v>Kobong 138 SL 4 X 5 ltr</v>
          </cell>
          <cell r="C583">
            <v>452</v>
          </cell>
        </row>
        <row r="584">
          <cell r="B584" t="str">
            <v>Konektor Nosel Tutup</v>
          </cell>
          <cell r="C584">
            <v>40</v>
          </cell>
        </row>
        <row r="585">
          <cell r="B585" t="str">
            <v>Konsep 50 EC 100 X 100 ml</v>
          </cell>
          <cell r="C585">
            <v>1765</v>
          </cell>
        </row>
        <row r="586">
          <cell r="B586" t="str">
            <v>Konsep 50 EC 20 X 1 ltr</v>
          </cell>
          <cell r="C586">
            <v>440</v>
          </cell>
        </row>
        <row r="587">
          <cell r="B587" t="str">
            <v>Konsep 50 EC 25 X 500 ml</v>
          </cell>
          <cell r="C587">
            <v>0</v>
          </cell>
        </row>
        <row r="588">
          <cell r="B588" t="str">
            <v>Konsep 50 EC 40 X 250 ml</v>
          </cell>
          <cell r="C588">
            <v>0</v>
          </cell>
        </row>
        <row r="589">
          <cell r="B589" t="str">
            <v>Konup 480 SL 20 X 1 Ltr</v>
          </cell>
          <cell r="C589">
            <v>0</v>
          </cell>
        </row>
        <row r="590">
          <cell r="B590" t="str">
            <v>Kran Pencet Star Metal</v>
          </cell>
          <cell r="C590">
            <v>476</v>
          </cell>
        </row>
        <row r="591">
          <cell r="B591" t="str">
            <v>Kran YT 4L, 5L, 7L &amp; 9L</v>
          </cell>
          <cell r="C591">
            <v>40</v>
          </cell>
        </row>
        <row r="592">
          <cell r="B592" t="str">
            <v>Kresek Hitam Kecil (Sample)</v>
          </cell>
          <cell r="C592">
            <v>0</v>
          </cell>
        </row>
        <row r="593">
          <cell r="B593" t="str">
            <v>Kresek Merah Kecil (Sample)</v>
          </cell>
          <cell r="C593">
            <v>0</v>
          </cell>
        </row>
        <row r="594">
          <cell r="B594" t="str">
            <v>Kresnadan 3G 10 X 2 kg</v>
          </cell>
          <cell r="C594">
            <v>419</v>
          </cell>
        </row>
        <row r="595">
          <cell r="B595" t="str">
            <v>Kresnakum 0.005 20 X 1 kg</v>
          </cell>
          <cell r="C595">
            <v>0</v>
          </cell>
        </row>
        <row r="596">
          <cell r="B596" t="str">
            <v>Kresnakum 0.005 20 X 10 X 100 gr</v>
          </cell>
          <cell r="C596">
            <v>0</v>
          </cell>
        </row>
        <row r="597">
          <cell r="B597" t="str">
            <v>Kresnatop 500 SC 20 ltr</v>
          </cell>
          <cell r="C597">
            <v>0</v>
          </cell>
        </row>
        <row r="598">
          <cell r="B598" t="str">
            <v>Kresnatop 500 SC 20 X 1 ltr</v>
          </cell>
          <cell r="C598">
            <v>3317</v>
          </cell>
        </row>
        <row r="599">
          <cell r="B599" t="str">
            <v>Kresnatop 500 SC 4 X 5 ltr</v>
          </cell>
          <cell r="C599">
            <v>179</v>
          </cell>
        </row>
        <row r="600">
          <cell r="B600" t="str">
            <v>KS Pak Tani + Boron 25 kg</v>
          </cell>
          <cell r="C600">
            <v>0</v>
          </cell>
        </row>
        <row r="601">
          <cell r="B601" t="str">
            <v>Kuproxat 345 SC 20 X 500 ml</v>
          </cell>
          <cell r="C601">
            <v>13131</v>
          </cell>
        </row>
        <row r="602">
          <cell r="B602" t="str">
            <v>Kuproxat 345 SC 40 X 200 ml</v>
          </cell>
          <cell r="C602">
            <v>6623</v>
          </cell>
        </row>
        <row r="603">
          <cell r="B603" t="str">
            <v>Laba Hidroponik 130 gr</v>
          </cell>
          <cell r="C603">
            <v>6</v>
          </cell>
        </row>
        <row r="604">
          <cell r="B604" t="str">
            <v>Laba Hidroponik 142 gr</v>
          </cell>
          <cell r="C604">
            <v>5</v>
          </cell>
        </row>
        <row r="605">
          <cell r="B605" t="str">
            <v>Label botol desanto 100 ml</v>
          </cell>
          <cell r="C605">
            <v>54</v>
          </cell>
        </row>
        <row r="606">
          <cell r="B606" t="str">
            <v>Label botol desanto 250 ml</v>
          </cell>
          <cell r="C606">
            <v>40</v>
          </cell>
        </row>
        <row r="607">
          <cell r="B607" t="str">
            <v>Label Piraklo 250 ml lama</v>
          </cell>
          <cell r="C607">
            <v>951</v>
          </cell>
        </row>
        <row r="608">
          <cell r="B608" t="str">
            <v>Label Piraklo 250ml (Logo MIA)</v>
          </cell>
          <cell r="C608">
            <v>80</v>
          </cell>
        </row>
        <row r="609">
          <cell r="B609" t="str">
            <v>Lancer Gold 55 WG 100 X 100 gr</v>
          </cell>
          <cell r="C609">
            <v>846</v>
          </cell>
        </row>
        <row r="610">
          <cell r="B610" t="str">
            <v>Lancer Gold 55 WG 20 X 500 gr</v>
          </cell>
          <cell r="C610">
            <v>330</v>
          </cell>
        </row>
        <row r="611">
          <cell r="B611" t="str">
            <v>Lancer Gold 55 WG 40 X 250 gr</v>
          </cell>
          <cell r="C611">
            <v>53</v>
          </cell>
        </row>
        <row r="612">
          <cell r="B612" t="str">
            <v>Lannate 25 WP 10 X 10 X 100 gr</v>
          </cell>
          <cell r="C612">
            <v>4415</v>
          </cell>
        </row>
        <row r="613">
          <cell r="B613" t="str">
            <v>Lannate 25 WP 20 X 50 X 15 gr</v>
          </cell>
          <cell r="C613">
            <v>18550</v>
          </cell>
        </row>
        <row r="614">
          <cell r="B614" t="str">
            <v>Lannate 25 WP 20 X 500 gr</v>
          </cell>
          <cell r="C614">
            <v>320</v>
          </cell>
        </row>
        <row r="615">
          <cell r="B615" t="str">
            <v>Lannate 40 SP 10 X 10 X 100 gr</v>
          </cell>
          <cell r="C615">
            <v>11446</v>
          </cell>
        </row>
        <row r="616">
          <cell r="B616" t="str">
            <v>Lannate 40 SP 20 X 500 gr</v>
          </cell>
          <cell r="C616">
            <v>380</v>
          </cell>
        </row>
        <row r="617">
          <cell r="B617" t="str">
            <v>Lannate 40 SP 40 X 250 gr</v>
          </cell>
          <cell r="C617">
            <v>2576</v>
          </cell>
        </row>
        <row r="618">
          <cell r="B618" t="str">
            <v>Lem Ajaib 50 X 100 ml</v>
          </cell>
          <cell r="C618">
            <v>2020</v>
          </cell>
        </row>
        <row r="619">
          <cell r="B619" t="str">
            <v>Lem Ajaib 50 X 50 ml</v>
          </cell>
          <cell r="C619">
            <v>1224</v>
          </cell>
        </row>
        <row r="620">
          <cell r="B620" t="str">
            <v>Lenadro 200/70/30 OD 10 X 1 ltr</v>
          </cell>
          <cell r="C620">
            <v>4974</v>
          </cell>
        </row>
        <row r="621">
          <cell r="B621" t="str">
            <v>Lenadro 200/70/30 OD 20 X 500 ml</v>
          </cell>
          <cell r="C621">
            <v>10016</v>
          </cell>
        </row>
        <row r="622">
          <cell r="B622" t="str">
            <v>Lenadro 200/70/30 OD 40 X 250 ml</v>
          </cell>
          <cell r="C622">
            <v>8472</v>
          </cell>
        </row>
        <row r="623">
          <cell r="B623" t="str">
            <v>Lenadro 200/70/30 OD 40 X 250 ml (Sample)</v>
          </cell>
          <cell r="C623">
            <v>1344</v>
          </cell>
        </row>
        <row r="624">
          <cell r="B624" t="str">
            <v>Licron 500 EC 20 X 400 ml</v>
          </cell>
          <cell r="C624">
            <v>44</v>
          </cell>
        </row>
        <row r="625">
          <cell r="B625" t="str">
            <v>Liding 240 EC 48 X 200 ml</v>
          </cell>
          <cell r="C625">
            <v>0</v>
          </cell>
        </row>
        <row r="626">
          <cell r="B626" t="str">
            <v>Liding 240 EC 64 X 90 ml</v>
          </cell>
          <cell r="C626">
            <v>3284</v>
          </cell>
        </row>
        <row r="627">
          <cell r="B627" t="str">
            <v>Logamate 440 EC 20 X 500 ml</v>
          </cell>
          <cell r="C627">
            <v>697</v>
          </cell>
        </row>
        <row r="628">
          <cell r="B628" t="str">
            <v>Logamate 440 EC 40 x 250 ml</v>
          </cell>
          <cell r="C628">
            <v>140</v>
          </cell>
        </row>
        <row r="629">
          <cell r="B629" t="str">
            <v>Logamate 440 EC 50 x 100 ml</v>
          </cell>
          <cell r="C629">
            <v>925</v>
          </cell>
        </row>
        <row r="630">
          <cell r="B630" t="str">
            <v>Loyant 25 EC 20 X 500 ml</v>
          </cell>
          <cell r="C630">
            <v>3373</v>
          </cell>
        </row>
        <row r="631">
          <cell r="B631" t="str">
            <v>Ludes 50 EC 30 X 250 ml</v>
          </cell>
          <cell r="C631">
            <v>844</v>
          </cell>
        </row>
        <row r="632">
          <cell r="B632" t="str">
            <v>Ludes 50 EC 50 X 100 ml</v>
          </cell>
          <cell r="C632">
            <v>864</v>
          </cell>
        </row>
        <row r="633">
          <cell r="B633" t="str">
            <v>Luna Smart 250/250 SC 50 X 100 ml</v>
          </cell>
          <cell r="C633">
            <v>0</v>
          </cell>
        </row>
        <row r="634">
          <cell r="B634" t="str">
            <v>Macerio 52 WP 20 X 500 gr</v>
          </cell>
          <cell r="C634">
            <v>7440</v>
          </cell>
        </row>
        <row r="635">
          <cell r="B635" t="str">
            <v>Maestro 200 EC 10 X 1 ltr</v>
          </cell>
          <cell r="C635">
            <v>0</v>
          </cell>
        </row>
        <row r="636">
          <cell r="B636" t="str">
            <v>Maestro 200 EC 20 X 500 ml</v>
          </cell>
          <cell r="C636">
            <v>9920</v>
          </cell>
        </row>
        <row r="637">
          <cell r="B637" t="str">
            <v>Magicxone 138 SL 20 ltr</v>
          </cell>
          <cell r="C637">
            <v>0</v>
          </cell>
        </row>
        <row r="638">
          <cell r="B638" t="str">
            <v>Magicxone 138 SL 20 X 1 ltr</v>
          </cell>
          <cell r="C638">
            <v>4047</v>
          </cell>
        </row>
        <row r="639">
          <cell r="B639" t="str">
            <v>Magicxone 138 SL 4 X 5 ltr</v>
          </cell>
          <cell r="C639">
            <v>364</v>
          </cell>
        </row>
        <row r="640">
          <cell r="B640" t="str">
            <v>Magnesium Sulfate Pak Tani 20 X 1 kg</v>
          </cell>
          <cell r="C640">
            <v>0</v>
          </cell>
        </row>
        <row r="641">
          <cell r="B641" t="str">
            <v>Magshumat 500 ml</v>
          </cell>
          <cell r="C641">
            <v>4</v>
          </cell>
        </row>
        <row r="642">
          <cell r="B642" t="str">
            <v>Malabar 480 SL 20 ltr</v>
          </cell>
          <cell r="C642">
            <v>0</v>
          </cell>
        </row>
        <row r="643">
          <cell r="B643" t="str">
            <v>Mamigro 12-9-6 20 X 1 ltr</v>
          </cell>
          <cell r="C643">
            <v>0</v>
          </cell>
        </row>
        <row r="644">
          <cell r="B644" t="str">
            <v>Mamigro 12-9-6 20 X 500 ml</v>
          </cell>
          <cell r="C644">
            <v>418</v>
          </cell>
        </row>
        <row r="645">
          <cell r="B645" t="str">
            <v>Mamigro 25-6-6 20 X 1 kg</v>
          </cell>
          <cell r="C645">
            <v>0</v>
          </cell>
        </row>
        <row r="646">
          <cell r="B646" t="str">
            <v>Mamigro 25-6-6 40 X 500 gr</v>
          </cell>
          <cell r="C646">
            <v>0</v>
          </cell>
        </row>
        <row r="647">
          <cell r="B647" t="str">
            <v>Mandoxone 276 SL 20 ltr</v>
          </cell>
          <cell r="C647">
            <v>49</v>
          </cell>
        </row>
        <row r="648">
          <cell r="B648" t="str">
            <v>Manohara 20 X 1 kg</v>
          </cell>
          <cell r="C648">
            <v>17661</v>
          </cell>
        </row>
        <row r="649">
          <cell r="B649" t="str">
            <v>Manohara 250 gr</v>
          </cell>
          <cell r="C649">
            <v>4</v>
          </cell>
        </row>
        <row r="650">
          <cell r="B650" t="str">
            <v>Manohara PPC 15 X 1 ltr</v>
          </cell>
          <cell r="C650">
            <v>110</v>
          </cell>
        </row>
        <row r="651">
          <cell r="B651" t="str">
            <v>Manzate 82 WP 10 X 1 kg</v>
          </cell>
          <cell r="C651">
            <v>15180</v>
          </cell>
        </row>
        <row r="652">
          <cell r="B652" t="str">
            <v>Manzate 82 WP 20 X 500 gr</v>
          </cell>
          <cell r="C652">
            <v>0</v>
          </cell>
        </row>
        <row r="653">
          <cell r="B653" t="str">
            <v>Marshal 200 EC 24 X 500 ml</v>
          </cell>
          <cell r="C653">
            <v>717</v>
          </cell>
        </row>
        <row r="654">
          <cell r="B654" t="str">
            <v>Martyl 480 SL 12 X 1 ltr</v>
          </cell>
          <cell r="C654">
            <v>0</v>
          </cell>
        </row>
        <row r="655">
          <cell r="B655" t="str">
            <v>Matador 25 EC 100 X 50 ml</v>
          </cell>
          <cell r="C655">
            <v>0</v>
          </cell>
        </row>
        <row r="656">
          <cell r="B656" t="str">
            <v>Matador 25 EC 100 X 80 ml</v>
          </cell>
          <cell r="C656">
            <v>870</v>
          </cell>
        </row>
        <row r="657">
          <cell r="B657" t="str">
            <v>Matador 25 EC 40 X 250 ml</v>
          </cell>
          <cell r="C657">
            <v>2082</v>
          </cell>
        </row>
        <row r="658">
          <cell r="B658" t="str">
            <v>Match 50 EC 50 X 100 ml</v>
          </cell>
          <cell r="C658">
            <v>0</v>
          </cell>
        </row>
        <row r="659">
          <cell r="B659" t="str">
            <v>Media Tanam Pembibitan TS 2 Fine 50 ltr</v>
          </cell>
          <cell r="C659">
            <v>0</v>
          </cell>
        </row>
        <row r="660">
          <cell r="B660" t="str">
            <v>Mega Up 480 SL 20 X 1 ltr + 1 Pack Metaben 20 WG-5 gr</v>
          </cell>
          <cell r="C660">
            <v>0</v>
          </cell>
        </row>
        <row r="661">
          <cell r="B661" t="str">
            <v>Megaloman 30 EC 10 X 1 ltr</v>
          </cell>
          <cell r="C661">
            <v>170</v>
          </cell>
        </row>
        <row r="662">
          <cell r="B662" t="str">
            <v>Megaloman 30 EC 20 X 400 ml</v>
          </cell>
          <cell r="C662">
            <v>386</v>
          </cell>
        </row>
        <row r="663">
          <cell r="B663" t="str">
            <v>Megaloman 30 EC 20 X 400 ml (Sample)</v>
          </cell>
          <cell r="C663">
            <v>1</v>
          </cell>
        </row>
        <row r="664">
          <cell r="B664" t="str">
            <v>Megaloman 30 EC 40 X 250 ml</v>
          </cell>
          <cell r="C664">
            <v>5080</v>
          </cell>
        </row>
        <row r="665">
          <cell r="B665" t="str">
            <v>Megaloman 30 EC 40 X 250 ml (Sample)</v>
          </cell>
          <cell r="C665">
            <v>0</v>
          </cell>
        </row>
        <row r="666">
          <cell r="B666" t="str">
            <v>Megaxone 135 SL 20 ltr</v>
          </cell>
          <cell r="C666">
            <v>133</v>
          </cell>
        </row>
        <row r="667">
          <cell r="B667" t="str">
            <v>Megaxone 135 SL 20 X 1 ltr</v>
          </cell>
          <cell r="C667">
            <v>10813</v>
          </cell>
        </row>
        <row r="668">
          <cell r="B668" t="str">
            <v>Megaxone 135 SL 4 X 5 ltr</v>
          </cell>
          <cell r="C668">
            <v>0</v>
          </cell>
        </row>
        <row r="669">
          <cell r="B669" t="str">
            <v>Megazeb 80 WP 20 X 1 kg</v>
          </cell>
          <cell r="C669">
            <v>0</v>
          </cell>
        </row>
        <row r="670">
          <cell r="B670" t="str">
            <v>Melyra 200/200 SC 24 X 250 ml</v>
          </cell>
          <cell r="C670">
            <v>600</v>
          </cell>
        </row>
        <row r="671">
          <cell r="B671" t="str">
            <v>Metachlor 550/100 EC 100 X 100 ml</v>
          </cell>
          <cell r="C671">
            <v>9167</v>
          </cell>
        </row>
        <row r="672">
          <cell r="B672" t="str">
            <v>Metachlor 550/100 EC 20 X 800 ml</v>
          </cell>
          <cell r="C672">
            <v>0</v>
          </cell>
        </row>
        <row r="673">
          <cell r="B673" t="str">
            <v>Metachlor 550/100 EC 25 X 400 ml</v>
          </cell>
          <cell r="C673">
            <v>4295</v>
          </cell>
        </row>
        <row r="674">
          <cell r="B674" t="str">
            <v>Metachlor 650 EC 50 ml (S)</v>
          </cell>
          <cell r="C674">
            <v>41</v>
          </cell>
        </row>
        <row r="675">
          <cell r="B675" t="str">
            <v>Metalik 15 X 500 ml</v>
          </cell>
          <cell r="C675">
            <v>705</v>
          </cell>
        </row>
        <row r="676">
          <cell r="B676" t="str">
            <v>Metindo 25 WP 10 X 10 X 100 gr</v>
          </cell>
          <cell r="C676">
            <v>15816</v>
          </cell>
        </row>
        <row r="677">
          <cell r="B677" t="str">
            <v>Metindo 25 WP 40 X 250 gr</v>
          </cell>
          <cell r="C677">
            <v>20312</v>
          </cell>
        </row>
        <row r="678">
          <cell r="B678" t="str">
            <v>Metindo 25 WP 40 X 500 gr</v>
          </cell>
          <cell r="C678">
            <v>10846</v>
          </cell>
        </row>
        <row r="679">
          <cell r="B679" t="str">
            <v>Metindo 40 SP 10 X 10 X 100 gr</v>
          </cell>
          <cell r="C679">
            <v>26899</v>
          </cell>
        </row>
        <row r="680">
          <cell r="B680" t="str">
            <v>Metindo 40 SP 20 X 800 gr</v>
          </cell>
          <cell r="C680">
            <v>0</v>
          </cell>
        </row>
        <row r="681">
          <cell r="B681" t="str">
            <v>Metindo 40 SP 40 X 200 gr</v>
          </cell>
          <cell r="C681">
            <v>16571</v>
          </cell>
        </row>
        <row r="682">
          <cell r="B682" t="str">
            <v>Metindo 40 SP 40 X 400 gr</v>
          </cell>
          <cell r="C682">
            <v>5815</v>
          </cell>
        </row>
        <row r="683">
          <cell r="B683" t="str">
            <v>Metsulindo 20 WP 20 X 250 gr</v>
          </cell>
          <cell r="C683">
            <v>0</v>
          </cell>
        </row>
        <row r="684">
          <cell r="B684" t="str">
            <v>Metsulindo Plus 80 WP 8 X 25 X 40 gr</v>
          </cell>
          <cell r="C684">
            <v>755853</v>
          </cell>
        </row>
        <row r="685">
          <cell r="B685" t="str">
            <v>Mexdone 36 EC 20 X 1 ltr New</v>
          </cell>
          <cell r="C685">
            <v>0</v>
          </cell>
        </row>
        <row r="686">
          <cell r="B686" t="str">
            <v>Mexdone 36 EC 20 X 500 ml (Logo Protego)</v>
          </cell>
          <cell r="C686">
            <v>0</v>
          </cell>
        </row>
        <row r="687">
          <cell r="B687" t="str">
            <v>Mexdone 36 EC 20 X 500 ml</v>
          </cell>
          <cell r="C687">
            <v>0</v>
          </cell>
        </row>
        <row r="688">
          <cell r="B688" t="str">
            <v>Mexdone 36 EC 40 X 200 ml (Logo Protego)</v>
          </cell>
          <cell r="C688">
            <v>0</v>
          </cell>
        </row>
        <row r="689">
          <cell r="B689" t="str">
            <v>Mexdone 36 EC 40 X 250 ml</v>
          </cell>
          <cell r="C689">
            <v>0</v>
          </cell>
        </row>
        <row r="690">
          <cell r="B690" t="str">
            <v>Mexdone 36 EC 50 X 100 ml</v>
          </cell>
          <cell r="C690">
            <v>353</v>
          </cell>
        </row>
        <row r="691">
          <cell r="B691" t="str">
            <v>Microhumic 500 ml</v>
          </cell>
          <cell r="C691">
            <v>4</v>
          </cell>
        </row>
        <row r="692">
          <cell r="B692" t="str">
            <v>Mikoriza (Sample)</v>
          </cell>
          <cell r="C692">
            <v>4</v>
          </cell>
        </row>
        <row r="693">
          <cell r="B693" t="str">
            <v>Minecto Xtra 200/200 SC 100 X 50 ml</v>
          </cell>
          <cell r="C693">
            <v>503</v>
          </cell>
        </row>
        <row r="694">
          <cell r="B694" t="str">
            <v>Minecto Xtra 200/200 SC 50 X 100 ml</v>
          </cell>
          <cell r="C694">
            <v>3150</v>
          </cell>
        </row>
        <row r="695">
          <cell r="B695" t="str">
            <v>Mipcinta 50 WP 20 X 500 gr</v>
          </cell>
          <cell r="C695">
            <v>0</v>
          </cell>
        </row>
        <row r="696">
          <cell r="B696" t="str">
            <v>Mition 500 EC 15 X 1 ltr</v>
          </cell>
          <cell r="C696">
            <v>1315</v>
          </cell>
        </row>
        <row r="697">
          <cell r="B697" t="str">
            <v>Mition 500 EC 20 X 500 ml</v>
          </cell>
          <cell r="C697">
            <v>2979</v>
          </cell>
        </row>
        <row r="698">
          <cell r="B698" t="str">
            <v>Mitiside 40/240 SC 40 X 200 ml</v>
          </cell>
          <cell r="C698">
            <v>1400</v>
          </cell>
        </row>
        <row r="699">
          <cell r="B699" t="str">
            <v>Mitiside 40/240 SC 50 X 100 ml</v>
          </cell>
          <cell r="C699">
            <v>50</v>
          </cell>
        </row>
        <row r="700">
          <cell r="B700" t="str">
            <v>MKP 20 X 1 kg</v>
          </cell>
          <cell r="C700">
            <v>3063</v>
          </cell>
        </row>
        <row r="701">
          <cell r="B701" t="str">
            <v>Money 865 SL 20 X 1 ltr</v>
          </cell>
          <cell r="C701">
            <v>17</v>
          </cell>
        </row>
        <row r="702">
          <cell r="B702" t="str">
            <v>Money 865 SL 20 X 400 ml</v>
          </cell>
          <cell r="C702">
            <v>360</v>
          </cell>
        </row>
        <row r="703">
          <cell r="B703" t="str">
            <v>Money 865 SL 40 X 200 ml</v>
          </cell>
          <cell r="C703">
            <v>88</v>
          </cell>
        </row>
        <row r="704">
          <cell r="B704" t="str">
            <v>Monkey 40 SP 100 X 100 gr (Sample)</v>
          </cell>
          <cell r="C704">
            <v>75</v>
          </cell>
        </row>
        <row r="705">
          <cell r="B705" t="str">
            <v>Montana 230 EC 50 X 100 ml (sampel)</v>
          </cell>
          <cell r="C705">
            <v>9</v>
          </cell>
        </row>
        <row r="706">
          <cell r="B706" t="str">
            <v>Mospilan 30 EC 20 X 400 ml</v>
          </cell>
          <cell r="C706">
            <v>0</v>
          </cell>
        </row>
        <row r="707">
          <cell r="B707" t="str">
            <v>Mospilan 30 EC 48 X 100 ml</v>
          </cell>
          <cell r="C707">
            <v>0</v>
          </cell>
        </row>
        <row r="708">
          <cell r="B708" t="str">
            <v>Movento Energy 240 SC 50 X 100 ml</v>
          </cell>
          <cell r="C708">
            <v>0</v>
          </cell>
        </row>
        <row r="709">
          <cell r="B709" t="str">
            <v>Mr. Qlett 30 X 200 ml</v>
          </cell>
          <cell r="C709">
            <v>2718</v>
          </cell>
        </row>
        <row r="710">
          <cell r="B710" t="str">
            <v>Mr. Qlett 50 X 100 ml</v>
          </cell>
          <cell r="C710">
            <v>2811</v>
          </cell>
        </row>
        <row r="711">
          <cell r="B711" t="str">
            <v>Mr. Qlett 50 X 50 ml</v>
          </cell>
          <cell r="C711">
            <v>1944</v>
          </cell>
        </row>
        <row r="712">
          <cell r="B712" t="str">
            <v>Mulsa Coboy 60 cm X 1 kg</v>
          </cell>
          <cell r="C712">
            <v>0</v>
          </cell>
        </row>
        <row r="713">
          <cell r="B713" t="str">
            <v>Mulsa Dewata Biru 60 cm X 18 kg (roll)</v>
          </cell>
          <cell r="C713">
            <v>0</v>
          </cell>
        </row>
        <row r="714">
          <cell r="B714" t="str">
            <v>Mulsa Dewata Biru 60 cm X 9 kg (roll)</v>
          </cell>
          <cell r="C714">
            <v>1</v>
          </cell>
        </row>
        <row r="715">
          <cell r="B715" t="str">
            <v>Mulsa Dua Srigala 50 cm X 18 kg (Roll)</v>
          </cell>
          <cell r="C715">
            <v>183</v>
          </cell>
        </row>
        <row r="716">
          <cell r="B716" t="str">
            <v>Mulsa Dua Srigala 50 cm X 9 kg (Roll)</v>
          </cell>
          <cell r="C716">
            <v>247</v>
          </cell>
        </row>
        <row r="717">
          <cell r="B717" t="str">
            <v>Mulsa Dua Srigala 58 cm X 18 kg (Roll) Biru</v>
          </cell>
          <cell r="C717">
            <v>184</v>
          </cell>
        </row>
        <row r="718">
          <cell r="B718" t="str">
            <v>Mulsa Dua Srigala 58 cm X 9 kg (Roll) Biru</v>
          </cell>
          <cell r="C718">
            <v>200</v>
          </cell>
        </row>
        <row r="719">
          <cell r="B719" t="str">
            <v>Mulsa Dua Srigala 60 cm X 18 kg (Roll)</v>
          </cell>
          <cell r="C719">
            <v>1</v>
          </cell>
        </row>
        <row r="720">
          <cell r="B720" t="str">
            <v>Mulsa Dua Srigala 60 cm X 9 kg (Roll)</v>
          </cell>
          <cell r="C720">
            <v>1</v>
          </cell>
        </row>
        <row r="721">
          <cell r="B721" t="str">
            <v>Mulsa Hanoman 50 cm X 17 kg (Roll)</v>
          </cell>
          <cell r="C721">
            <v>231</v>
          </cell>
        </row>
        <row r="722">
          <cell r="B722" t="str">
            <v>Mulsa Hanoman 50 cm X 8 kg (Roll)</v>
          </cell>
          <cell r="C722">
            <v>212</v>
          </cell>
        </row>
        <row r="723">
          <cell r="B723" t="str">
            <v>Mulsa Hanoman 58 cm X 17 Kg (Roll) Putih</v>
          </cell>
          <cell r="C723">
            <v>312</v>
          </cell>
        </row>
        <row r="724">
          <cell r="B724" t="str">
            <v>Mulsa Hanoman 58 cm X 8 Kg (Roll) Putih</v>
          </cell>
          <cell r="C724">
            <v>318</v>
          </cell>
        </row>
        <row r="725">
          <cell r="B725" t="str">
            <v>Mulsa Hanoman 60 cm X 17 kg (Roll)</v>
          </cell>
          <cell r="C725">
            <v>257</v>
          </cell>
        </row>
        <row r="726">
          <cell r="B726" t="str">
            <v>Mulsa Hanoman 60 cm X 18 kg (Roll)</v>
          </cell>
          <cell r="C726">
            <v>0</v>
          </cell>
        </row>
        <row r="727">
          <cell r="B727" t="str">
            <v>Mulsa Hanoman 60 cm X 8 kg (Roll)</v>
          </cell>
          <cell r="C727">
            <v>192</v>
          </cell>
        </row>
        <row r="728">
          <cell r="B728" t="str">
            <v>Mulsa Hanoman 80 cm X 18 kg (Roll)</v>
          </cell>
          <cell r="C728">
            <v>0</v>
          </cell>
        </row>
        <row r="729">
          <cell r="B729" t="str">
            <v>Mulsa Hanoman 80 cm X 9 kg (Roll)</v>
          </cell>
          <cell r="C729">
            <v>28</v>
          </cell>
        </row>
        <row r="730">
          <cell r="B730" t="str">
            <v>Mulsa HP Karisma Super (Madya) 120 X 18 kg</v>
          </cell>
          <cell r="C730">
            <v>0</v>
          </cell>
        </row>
        <row r="731">
          <cell r="B731" t="str">
            <v>Mulsa HP Karisma Super (Madya) 120 x 5.5 kg</v>
          </cell>
          <cell r="C731">
            <v>0</v>
          </cell>
        </row>
        <row r="732">
          <cell r="B732" t="str">
            <v>Mulsa HP Karisma Super (Madya) 120 X 9 kg</v>
          </cell>
          <cell r="C732">
            <v>0</v>
          </cell>
        </row>
        <row r="733">
          <cell r="B733" t="str">
            <v>Mulsa Karisma 50 cm / 10 kg (Roll)</v>
          </cell>
          <cell r="C733">
            <v>209</v>
          </cell>
        </row>
        <row r="734">
          <cell r="B734" t="str">
            <v>Mulsa Karisma 50 cm / 20 kg (Roll)</v>
          </cell>
          <cell r="C734">
            <v>192</v>
          </cell>
        </row>
        <row r="735">
          <cell r="B735" t="str">
            <v>Mulsa Karisma 60 cm / 10 kg (Roll)</v>
          </cell>
          <cell r="C735">
            <v>161</v>
          </cell>
        </row>
        <row r="736">
          <cell r="B736" t="str">
            <v>Mulsa Karisma 60 cm / 20 kg (Roll)</v>
          </cell>
          <cell r="C736">
            <v>1</v>
          </cell>
        </row>
        <row r="737">
          <cell r="B737" t="str">
            <v>Mulsa Karisma 70 cm / 10 kg (Roll)</v>
          </cell>
          <cell r="C737">
            <v>0</v>
          </cell>
        </row>
        <row r="738">
          <cell r="B738" t="str">
            <v>Mulsa Karisma 70 cm / 20 kg (Roll)</v>
          </cell>
          <cell r="C738">
            <v>0</v>
          </cell>
        </row>
        <row r="739">
          <cell r="B739" t="str">
            <v>Mulsa Karisma Q989 50 cm X 17 kg (Roll)</v>
          </cell>
          <cell r="C739">
            <v>163</v>
          </cell>
        </row>
        <row r="740">
          <cell r="B740" t="str">
            <v>Mulsa Karisma Q989 50 cm X 17 kg (Roll) Merah</v>
          </cell>
          <cell r="C740">
            <v>50</v>
          </cell>
        </row>
        <row r="741">
          <cell r="B741" t="str">
            <v>Mulsa Karisma Q989 50 cm X 8 kg (Roll)</v>
          </cell>
          <cell r="C741">
            <v>332</v>
          </cell>
        </row>
        <row r="742">
          <cell r="B742" t="str">
            <v>Mulsa Karisma Q989 50 cm X 8 kg (Roll) Merah</v>
          </cell>
          <cell r="C742">
            <v>0</v>
          </cell>
        </row>
        <row r="743">
          <cell r="B743" t="str">
            <v>Mulsa Karisma Q989 50 cm X 8 kg (Roll) Merah MT</v>
          </cell>
          <cell r="C743">
            <v>0</v>
          </cell>
        </row>
        <row r="744">
          <cell r="B744" t="str">
            <v>Mulsa Karisma Q989 50 cm X 9 kg (Roll)</v>
          </cell>
          <cell r="C744">
            <v>7</v>
          </cell>
        </row>
        <row r="745">
          <cell r="B745" t="str">
            <v>Mulsa Karisma Q989 60 cm X 17 kg (Roll)</v>
          </cell>
          <cell r="C745">
            <v>388</v>
          </cell>
        </row>
        <row r="746">
          <cell r="B746" t="str">
            <v>Mulsa Karisma Q989 60 cm X 8 kg (Roll)</v>
          </cell>
          <cell r="C746">
            <v>229</v>
          </cell>
        </row>
        <row r="747">
          <cell r="B747" t="str">
            <v>Mulsa Karisma Q989 70 cm X 16 kg (Roll) Merah</v>
          </cell>
          <cell r="C747">
            <v>0</v>
          </cell>
        </row>
        <row r="748">
          <cell r="B748" t="str">
            <v>Mulsa Karisma Q989 70 cm X 8 kg (Roll) Merah</v>
          </cell>
          <cell r="C748">
            <v>18</v>
          </cell>
        </row>
        <row r="749">
          <cell r="B749" t="str">
            <v>Mulsa lembaran 025 X 50 cm (Sample)</v>
          </cell>
          <cell r="C749">
            <v>2</v>
          </cell>
        </row>
        <row r="750">
          <cell r="B750" t="str">
            <v>Mulsa Lembaran 03 X 60 cm (Sample)</v>
          </cell>
          <cell r="C750">
            <v>2</v>
          </cell>
        </row>
        <row r="751">
          <cell r="B751" t="str">
            <v>Mulsa Monesa 0.3 50 cm X 17 kg (Roll) Merah</v>
          </cell>
          <cell r="C751">
            <v>137</v>
          </cell>
        </row>
        <row r="752">
          <cell r="B752" t="str">
            <v>Mulsa Monesa 0.3 60 cm X 17 kg (Roll) Merah</v>
          </cell>
          <cell r="C752">
            <v>102</v>
          </cell>
        </row>
        <row r="753">
          <cell r="B753" t="str">
            <v>Mulsa Monesa 50 cm X 17 kg (Roll)</v>
          </cell>
          <cell r="C753">
            <v>192</v>
          </cell>
        </row>
        <row r="754">
          <cell r="B754" t="str">
            <v>Mulsa Monesa 60 cm X 17 kg (Roll)</v>
          </cell>
          <cell r="C754">
            <v>0</v>
          </cell>
        </row>
        <row r="755">
          <cell r="B755" t="str">
            <v>Mulsa Monesa 60 cm X 18 kg (Roll)</v>
          </cell>
          <cell r="C755">
            <v>93</v>
          </cell>
        </row>
        <row r="756">
          <cell r="B756" t="str">
            <v>Mulsa Monesa 60 cm X 9 kg (Roll)</v>
          </cell>
          <cell r="C756">
            <v>0</v>
          </cell>
        </row>
        <row r="757">
          <cell r="B757" t="str">
            <v>Mulsa Ori 03 X 40 cm @1 kg (sample)</v>
          </cell>
          <cell r="C757">
            <v>0</v>
          </cell>
        </row>
        <row r="758">
          <cell r="B758" t="str">
            <v>Mulsa Ori 03 X 40 cm @2 kg (sample)</v>
          </cell>
          <cell r="C758">
            <v>0</v>
          </cell>
        </row>
        <row r="759">
          <cell r="B759" t="str">
            <v>Mulsa Ori 03 X 40 cm @3 kg (sample)</v>
          </cell>
          <cell r="C759">
            <v>0</v>
          </cell>
        </row>
        <row r="760">
          <cell r="B760" t="str">
            <v>Mulsa Ori 03 X 50 cm @1 kg (sample)</v>
          </cell>
          <cell r="C760">
            <v>0</v>
          </cell>
        </row>
        <row r="761">
          <cell r="B761" t="str">
            <v>Mulsa Ori 03 X 50 cm @2 kg (sample)</v>
          </cell>
          <cell r="C761">
            <v>0</v>
          </cell>
        </row>
        <row r="762">
          <cell r="B762" t="str">
            <v>Mulsa Ori 03 X 50 cm @3 kg (sample)</v>
          </cell>
          <cell r="C762">
            <v>0</v>
          </cell>
        </row>
        <row r="763">
          <cell r="B763" t="str">
            <v>Mulsa Ori 03 X 60 cm @1 kg (sample)</v>
          </cell>
          <cell r="C763">
            <v>0</v>
          </cell>
        </row>
        <row r="764">
          <cell r="B764" t="str">
            <v>Mulsa Ori 03 X 60 cm @2 kg (sample)</v>
          </cell>
          <cell r="C764">
            <v>0</v>
          </cell>
        </row>
        <row r="765">
          <cell r="B765" t="str">
            <v>Mulsa Ori 03 X 60 cm @3 kg (sample)</v>
          </cell>
          <cell r="C765">
            <v>0</v>
          </cell>
        </row>
        <row r="766">
          <cell r="B766" t="str">
            <v>Mulsa Ori Gajah 0.3 50 cm X 18 kg (Roll)</v>
          </cell>
          <cell r="C766">
            <v>13</v>
          </cell>
        </row>
        <row r="767">
          <cell r="B767" t="str">
            <v>Mulsa Ori Gajah 0.3 50 cm X 18 kg (Roll) + Kaos</v>
          </cell>
          <cell r="C767">
            <v>12</v>
          </cell>
        </row>
        <row r="768">
          <cell r="B768" t="str">
            <v>Mulsa Ori Gajah 0.3 50 cm X 9 kg (Roll)</v>
          </cell>
          <cell r="C768">
            <v>10</v>
          </cell>
        </row>
        <row r="769">
          <cell r="B769" t="str">
            <v>Mulsa Ori Gajah 0.3 60 cm X 18 kg (Roll)</v>
          </cell>
          <cell r="C769">
            <v>53</v>
          </cell>
        </row>
        <row r="770">
          <cell r="B770" t="str">
            <v>Mulsa Ori Gajah 0.3 60 cm X 18 kg (Roll) + Kaos</v>
          </cell>
          <cell r="C770">
            <v>40</v>
          </cell>
        </row>
        <row r="771">
          <cell r="B771" t="str">
            <v>Mulsa Ori Gajah 0.3 60 cm X 18 kg (Roll) Sample</v>
          </cell>
          <cell r="C771">
            <v>1</v>
          </cell>
        </row>
        <row r="772">
          <cell r="B772" t="str">
            <v>Mulsa Ori Gajah 0.3 60 cm X 9 kg (Roll)</v>
          </cell>
          <cell r="C772">
            <v>59</v>
          </cell>
        </row>
        <row r="773">
          <cell r="B773" t="str">
            <v>Mulsa Ori Gajah 0.3 60 cm X 9 kg (Roll) Sample</v>
          </cell>
          <cell r="C773">
            <v>1</v>
          </cell>
        </row>
        <row r="774">
          <cell r="B774" t="str">
            <v>Mulsa Ori Gajah 0.3 70 cm X 18 kg (Roll) + Kaos</v>
          </cell>
          <cell r="C774">
            <v>5</v>
          </cell>
        </row>
        <row r="775">
          <cell r="B775" t="str">
            <v>Mulsa Ori Gajah 0.3 70 cm X 9 kg (Roll)</v>
          </cell>
          <cell r="C775">
            <v>21</v>
          </cell>
        </row>
        <row r="776">
          <cell r="B776" t="str">
            <v>Mulsa Ori Universal 0.25 50 cm X 9 kg (Roll)</v>
          </cell>
          <cell r="C776">
            <v>77</v>
          </cell>
        </row>
        <row r="777">
          <cell r="B777" t="str">
            <v>Mulsa Ori Universal 0.25 60 cm X 18 kg (Roll)</v>
          </cell>
          <cell r="C777">
            <v>0</v>
          </cell>
        </row>
        <row r="778">
          <cell r="B778" t="str">
            <v>Mulsa Ori Universal 0.25 60 cm X 18 kg (Roll) + Kaos</v>
          </cell>
          <cell r="C778">
            <v>0</v>
          </cell>
        </row>
        <row r="779">
          <cell r="B779" t="str">
            <v>Mulsa Ori Universal 0.25 60 cm X 9 kg (Roll)</v>
          </cell>
          <cell r="C779">
            <v>0</v>
          </cell>
        </row>
        <row r="780">
          <cell r="B780" t="str">
            <v>Mulsa Ori Universal 0.25 60 cm X 9 kg (Roll) Sample</v>
          </cell>
          <cell r="C780">
            <v>1</v>
          </cell>
        </row>
        <row r="781">
          <cell r="B781" t="str">
            <v>Mulsa Ori Universal 0.25 70 cm X 18 kg (Roll)</v>
          </cell>
          <cell r="C781">
            <v>6</v>
          </cell>
        </row>
        <row r="782">
          <cell r="B782" t="str">
            <v>Mulsa Petani Sejati 50 cm X 18 kg (Roll)</v>
          </cell>
          <cell r="C782">
            <v>102</v>
          </cell>
        </row>
        <row r="783">
          <cell r="B783" t="str">
            <v>Mulsa Petani Sejati 60 cm X 9 kg (Roll)</v>
          </cell>
          <cell r="C783">
            <v>12</v>
          </cell>
        </row>
        <row r="784">
          <cell r="B784" t="str">
            <v>Mulsa Petani Sejati 70 cm X 18 kg (Roll)</v>
          </cell>
          <cell r="C784">
            <v>14</v>
          </cell>
        </row>
        <row r="785">
          <cell r="B785" t="str">
            <v>Mulsa Petani Sejati 70 cm X 9 kg (Roll)</v>
          </cell>
          <cell r="C785">
            <v>0</v>
          </cell>
        </row>
        <row r="786">
          <cell r="B786" t="str">
            <v>Mulsa Sadewa Kuning 50 cm X 18 kg (Roll)</v>
          </cell>
          <cell r="C786">
            <v>0</v>
          </cell>
        </row>
        <row r="787">
          <cell r="B787" t="str">
            <v>Mulsa Sadewa Kuning 60 cm X 18 kg (Roll)</v>
          </cell>
          <cell r="C787">
            <v>0</v>
          </cell>
        </row>
        <row r="788">
          <cell r="B788" t="str">
            <v>Mupxone 276 SL 20 ltr</v>
          </cell>
          <cell r="C788">
            <v>0</v>
          </cell>
        </row>
        <row r="789">
          <cell r="B789" t="str">
            <v>Mupxone 276 SL 20 ltr + 4 pack Pilly 20 gr</v>
          </cell>
          <cell r="C789">
            <v>0</v>
          </cell>
        </row>
        <row r="790">
          <cell r="B790" t="str">
            <v>Mupxone 276 SL 20 X 1 ltr + 1 pack Pilly 5 gr</v>
          </cell>
          <cell r="C790">
            <v>2684</v>
          </cell>
        </row>
        <row r="791">
          <cell r="B791" t="str">
            <v>Mupxone 276 SL 4 X 5 ltr + 1 pack Pilly 20 gr</v>
          </cell>
          <cell r="C791">
            <v>624</v>
          </cell>
        </row>
        <row r="792">
          <cell r="B792" t="str">
            <v>Mur YT 5L</v>
          </cell>
          <cell r="C792">
            <v>40</v>
          </cell>
        </row>
        <row r="793">
          <cell r="B793" t="str">
            <v>Mutual 25/25 WP 100 X 100 gr</v>
          </cell>
          <cell r="C793">
            <v>8685</v>
          </cell>
        </row>
        <row r="794">
          <cell r="B794" t="str">
            <v>Mutual 25/25 WP 40 X 250 gr</v>
          </cell>
          <cell r="C794">
            <v>2435</v>
          </cell>
        </row>
        <row r="795">
          <cell r="B795" t="str">
            <v>Nanoboom 2 X 25 X 10 X 2 ml</v>
          </cell>
          <cell r="C795">
            <v>23532</v>
          </cell>
        </row>
        <row r="796">
          <cell r="B796" t="str">
            <v>Nativo 75 WG 100 X 50 gr</v>
          </cell>
          <cell r="C796">
            <v>12</v>
          </cell>
        </row>
        <row r="797">
          <cell r="B797" t="str">
            <v>Nativo 75 WG 16 X 20 X 12.5 gr</v>
          </cell>
          <cell r="C797">
            <v>12370</v>
          </cell>
        </row>
        <row r="798">
          <cell r="B798" t="str">
            <v>Nemaguard 10 GR 10 X 1 kg</v>
          </cell>
          <cell r="C798">
            <v>266</v>
          </cell>
        </row>
        <row r="799">
          <cell r="B799" t="str">
            <v>Neo Foxs 200 EC 50 X 100 ml</v>
          </cell>
          <cell r="C799">
            <v>0</v>
          </cell>
        </row>
        <row r="800">
          <cell r="B800" t="str">
            <v>Neocron 80 OL 15 X 1 ltr</v>
          </cell>
          <cell r="C800">
            <v>19852</v>
          </cell>
        </row>
        <row r="801">
          <cell r="B801" t="str">
            <v>Neocron 80 OL 20 X 250 ml</v>
          </cell>
          <cell r="C801">
            <v>9170</v>
          </cell>
        </row>
        <row r="802">
          <cell r="B802" t="str">
            <v>Neocron 80 OL 20 X 500 ml</v>
          </cell>
          <cell r="C802">
            <v>20515</v>
          </cell>
        </row>
        <row r="803">
          <cell r="B803" t="str">
            <v>Neoroot 16 X 250 gr (Sample)</v>
          </cell>
          <cell r="C803">
            <v>2</v>
          </cell>
        </row>
        <row r="804">
          <cell r="B804" t="str">
            <v>Neshoga 4 X 75 X 25 ml</v>
          </cell>
          <cell r="C804">
            <v>0</v>
          </cell>
        </row>
        <row r="805">
          <cell r="B805" t="str">
            <v>New Felo 02 30-10-10 30 X 500 gr</v>
          </cell>
          <cell r="C805">
            <v>182</v>
          </cell>
        </row>
        <row r="806">
          <cell r="B806" t="str">
            <v>New Felo 03 15-30-15 30 X 500 gr</v>
          </cell>
          <cell r="C806">
            <v>273</v>
          </cell>
        </row>
        <row r="807">
          <cell r="B807" t="str">
            <v>New Felo 05 15-10-30 30 X 500 gr</v>
          </cell>
          <cell r="C807">
            <v>243</v>
          </cell>
        </row>
        <row r="808">
          <cell r="B808" t="str">
            <v>New Naptalin (Sample)</v>
          </cell>
          <cell r="C808">
            <v>1</v>
          </cell>
        </row>
        <row r="809">
          <cell r="B809" t="str">
            <v>Nikodem 240/10 OD 10 X 1 ltr</v>
          </cell>
          <cell r="C809">
            <v>5302</v>
          </cell>
        </row>
        <row r="810">
          <cell r="B810" t="str">
            <v>Nikodem 240/10 OD 20 X 500 ml</v>
          </cell>
          <cell r="C810">
            <v>6695</v>
          </cell>
        </row>
        <row r="811">
          <cell r="B811" t="str">
            <v>Nikodem 240/10 OD 40 X 250 ml</v>
          </cell>
          <cell r="C811">
            <v>8764</v>
          </cell>
        </row>
        <row r="812">
          <cell r="B812" t="str">
            <v>Nikodem 240/10 OD 40 X 250 ml (Sample)</v>
          </cell>
          <cell r="C812">
            <v>1283</v>
          </cell>
        </row>
        <row r="813">
          <cell r="B813" t="str">
            <v>Nosel N-02</v>
          </cell>
          <cell r="C813">
            <v>10</v>
          </cell>
        </row>
        <row r="814">
          <cell r="B814" t="str">
            <v>Nosel N-06</v>
          </cell>
          <cell r="C814">
            <v>10</v>
          </cell>
        </row>
        <row r="815">
          <cell r="B815" t="str">
            <v>Nosel N-07</v>
          </cell>
          <cell r="C815">
            <v>10</v>
          </cell>
        </row>
        <row r="816">
          <cell r="B816" t="str">
            <v>Nosel Tutup KSB 365</v>
          </cell>
          <cell r="C816">
            <v>1195</v>
          </cell>
        </row>
        <row r="817">
          <cell r="B817" t="str">
            <v>Nosel Tutup KSK 235</v>
          </cell>
          <cell r="C817">
            <v>1634</v>
          </cell>
        </row>
        <row r="818">
          <cell r="B818" t="str">
            <v>Nostro 440 EC 20 X 500 ml ( label hijau )</v>
          </cell>
          <cell r="C818">
            <v>1298</v>
          </cell>
        </row>
        <row r="819">
          <cell r="B819" t="str">
            <v>Nostro 440 EC 40 X 250 ml ( label hijau )</v>
          </cell>
          <cell r="C819">
            <v>1298</v>
          </cell>
        </row>
        <row r="820">
          <cell r="B820" t="str">
            <v>Noxone 276 SL 20 X 1 ltr</v>
          </cell>
          <cell r="C820">
            <v>0</v>
          </cell>
        </row>
        <row r="821">
          <cell r="B821" t="str">
            <v>Noxone Mix 255 SL 20 X 1 ltr</v>
          </cell>
          <cell r="C821">
            <v>0</v>
          </cell>
        </row>
        <row r="822">
          <cell r="B822" t="str">
            <v>Noxone Mix 255 SL 4 X 5 ltr</v>
          </cell>
          <cell r="C822">
            <v>0</v>
          </cell>
        </row>
        <row r="823">
          <cell r="B823" t="str">
            <v>Nozzle YT 4L, 5L, 7L &amp; 9L</v>
          </cell>
          <cell r="C823">
            <v>696</v>
          </cell>
        </row>
        <row r="824">
          <cell r="B824" t="str">
            <v>NPK 15-10-22 Magnum 50 kg</v>
          </cell>
          <cell r="C824">
            <v>0</v>
          </cell>
        </row>
        <row r="825">
          <cell r="B825" t="str">
            <v>NPK 16-16-16 Pak Tani Biru 50 kg</v>
          </cell>
          <cell r="C825">
            <v>0</v>
          </cell>
        </row>
        <row r="826">
          <cell r="B826" t="str">
            <v>NPK 16-16-16 Rusia Pak Tani 4 X 5 kg</v>
          </cell>
          <cell r="C826">
            <v>0</v>
          </cell>
        </row>
        <row r="827">
          <cell r="B827" t="str">
            <v>NPK 16-16-16 Rusia Pak Tani 50 kg</v>
          </cell>
          <cell r="C827">
            <v>0</v>
          </cell>
        </row>
        <row r="828">
          <cell r="B828" t="str">
            <v>NPK 16-16-16 Rusia Pak Tani 50 X 1 kg</v>
          </cell>
          <cell r="C828">
            <v>0</v>
          </cell>
        </row>
        <row r="829">
          <cell r="B829" t="str">
            <v>NPK 17-17-17 MPS 20 kg</v>
          </cell>
          <cell r="C829">
            <v>28</v>
          </cell>
        </row>
        <row r="830">
          <cell r="B830" t="str">
            <v>NPK Dinar 15-9-20 25 kg</v>
          </cell>
          <cell r="C830">
            <v>1</v>
          </cell>
        </row>
        <row r="831">
          <cell r="B831" t="str">
            <v>NPK Multi K-P 20 X 1 kg</v>
          </cell>
          <cell r="C831">
            <v>148</v>
          </cell>
        </row>
        <row r="832">
          <cell r="B832" t="str">
            <v>NPK Novatec 12-12-17 25 kg</v>
          </cell>
          <cell r="C832">
            <v>2035</v>
          </cell>
        </row>
        <row r="833">
          <cell r="B833" t="str">
            <v>NPK Novatec 12-12-17 5 X 5 kg</v>
          </cell>
          <cell r="C833">
            <v>132</v>
          </cell>
        </row>
        <row r="834">
          <cell r="B834" t="str">
            <v>Numectin 20 EC 15 X 1 ltr</v>
          </cell>
          <cell r="C834">
            <v>1989</v>
          </cell>
        </row>
        <row r="835">
          <cell r="B835" t="str">
            <v>Omni-Net 40 SP 100 X 100 gr</v>
          </cell>
          <cell r="C835">
            <v>2</v>
          </cell>
        </row>
        <row r="836">
          <cell r="B836" t="str">
            <v>Omni-Net 40 SP 20 X 400 gr</v>
          </cell>
          <cell r="C836">
            <v>438</v>
          </cell>
        </row>
        <row r="837">
          <cell r="B837" t="str">
            <v>Omni-Net 40 SP 50 X 200 gr</v>
          </cell>
          <cell r="C837">
            <v>368</v>
          </cell>
        </row>
        <row r="838">
          <cell r="B838" t="str">
            <v>Oplosan 550/60 EC 10 X 800 ml</v>
          </cell>
          <cell r="C838">
            <v>404</v>
          </cell>
        </row>
        <row r="839">
          <cell r="B839" t="str">
            <v>Oplosan 550/60 EC 20 X 400 ml</v>
          </cell>
          <cell r="C839">
            <v>862</v>
          </cell>
        </row>
        <row r="840">
          <cell r="B840" t="str">
            <v>Oplosan 550/60 EC 40 X 200 ml</v>
          </cell>
          <cell r="C840">
            <v>1135</v>
          </cell>
        </row>
        <row r="841">
          <cell r="B841" t="str">
            <v>Oplosan 550/60 EC 50 X 80 ml</v>
          </cell>
          <cell r="C841">
            <v>830</v>
          </cell>
        </row>
        <row r="842">
          <cell r="B842" t="str">
            <v>Optimus 200 SL 20 X 1 ltr</v>
          </cell>
          <cell r="C842">
            <v>0</v>
          </cell>
        </row>
        <row r="843">
          <cell r="B843" t="str">
            <v>Orca 480 SL 20 ltr</v>
          </cell>
          <cell r="C843">
            <v>0</v>
          </cell>
        </row>
        <row r="844">
          <cell r="B844" t="str">
            <v>Orca 480 SL 20 X 1 ltr</v>
          </cell>
          <cell r="C844">
            <v>0</v>
          </cell>
        </row>
        <row r="845">
          <cell r="B845" t="str">
            <v>Orca 480 SL 4 X 5 ltr</v>
          </cell>
          <cell r="C845">
            <v>126</v>
          </cell>
        </row>
        <row r="846">
          <cell r="B846" t="str">
            <v>Orion 50 WP 50 X 200 gr</v>
          </cell>
          <cell r="C846">
            <v>0</v>
          </cell>
        </row>
        <row r="847">
          <cell r="B847" t="str">
            <v>Orondis Opti 6/400 SC 20 X 500 ml</v>
          </cell>
          <cell r="C847">
            <v>5760</v>
          </cell>
        </row>
        <row r="848">
          <cell r="B848" t="str">
            <v>Osmocote Dekastar Buah 6-13-25 40 X 100 gr</v>
          </cell>
          <cell r="C848">
            <v>1089</v>
          </cell>
        </row>
        <row r="849">
          <cell r="B849" t="str">
            <v>Osmocote Dekastar Daun 17-11-10 40 X 100 gr</v>
          </cell>
          <cell r="C849">
            <v>0</v>
          </cell>
        </row>
        <row r="850">
          <cell r="B850" t="str">
            <v>Osmocote Dekastar Imbang 13-13-13 40 X 100 gr</v>
          </cell>
          <cell r="C850">
            <v>750</v>
          </cell>
        </row>
        <row r="851">
          <cell r="B851" t="str">
            <v>Paclo 15 WP 16 X 5 X 100 gr</v>
          </cell>
          <cell r="C851">
            <v>737</v>
          </cell>
        </row>
        <row r="852">
          <cell r="B852" t="str">
            <v>Pagar Tikus Sawah 45 m x 60 cm</v>
          </cell>
          <cell r="C852">
            <v>1</v>
          </cell>
        </row>
        <row r="853">
          <cell r="B853" t="str">
            <v>Paket Ampuh Ken-Mida 12/50 EC 250 ml + Kenmectin 39 EC 250 ml 24 X 1 paket</v>
          </cell>
          <cell r="C853">
            <v>803</v>
          </cell>
        </row>
        <row r="854">
          <cell r="B854" t="str">
            <v>Paket Blast Kendizol 250 EC 250 ml + Ken-Pro 250 EC 250 ml 24 X 1 Paket</v>
          </cell>
          <cell r="C854">
            <v>680</v>
          </cell>
        </row>
        <row r="855">
          <cell r="B855" t="str">
            <v>Paket Booster Kendizol 250 ml + Aviore 100 ml 24 X 1 Paket</v>
          </cell>
          <cell r="C855">
            <v>336</v>
          </cell>
        </row>
        <row r="856">
          <cell r="B856" t="str">
            <v>Paket Convey 336 SC 10 X 40 ml</v>
          </cell>
          <cell r="C856">
            <v>8197</v>
          </cell>
        </row>
        <row r="857">
          <cell r="B857" t="str">
            <v>Paket Convey 336 SC 20 X 20 ml</v>
          </cell>
          <cell r="C857">
            <v>4780</v>
          </cell>
        </row>
        <row r="858">
          <cell r="B858" t="str">
            <v>Paket Cornbelt 336 EC 20 X 50 ml</v>
          </cell>
          <cell r="C858">
            <v>2792</v>
          </cell>
        </row>
        <row r="859">
          <cell r="B859" t="str">
            <v>Paket GG Akar 100 X 5 ml + Akrostar 40 WP 5 gr</v>
          </cell>
          <cell r="C859">
            <v>8100</v>
          </cell>
        </row>
        <row r="860">
          <cell r="B860" t="str">
            <v>Paket GG Akar 100 X 5 ml + Akrostar 40 WP 5 gr + Brosur</v>
          </cell>
          <cell r="C860">
            <v>1880</v>
          </cell>
        </row>
        <row r="861">
          <cell r="B861" t="str">
            <v>Paket Mitiside 40/240 SC 50 X 100 ml + Qaishar 10 WP 100 gr</v>
          </cell>
          <cell r="C861">
            <v>0</v>
          </cell>
        </row>
        <row r="862">
          <cell r="B862" t="str">
            <v>Paket Naga 1 6 X 25 X 1 paket</v>
          </cell>
          <cell r="C862">
            <v>0</v>
          </cell>
        </row>
        <row r="863">
          <cell r="B863" t="str">
            <v>Paket Piribac 400 SC 50 X 100 ml + Axial 200 ml</v>
          </cell>
          <cell r="C863">
            <v>371</v>
          </cell>
        </row>
        <row r="864">
          <cell r="B864" t="str">
            <v>Paket Ulat 20 X 1 paket</v>
          </cell>
          <cell r="C864">
            <v>916</v>
          </cell>
        </row>
        <row r="865">
          <cell r="B865" t="str">
            <v>Panindo 10 WP 100 X 100 gr</v>
          </cell>
          <cell r="C865">
            <v>683</v>
          </cell>
        </row>
        <row r="866">
          <cell r="B866" t="str">
            <v>Papandayan 486 SL 20 ltr</v>
          </cell>
          <cell r="C866">
            <v>695</v>
          </cell>
        </row>
        <row r="867">
          <cell r="B867" t="str">
            <v>Papandayan 486 SL 20 X 1 ltr</v>
          </cell>
          <cell r="C867">
            <v>4661</v>
          </cell>
        </row>
        <row r="868">
          <cell r="B868" t="str">
            <v>Papandayan 486 SL 4 X 5 ltr</v>
          </cell>
          <cell r="C868">
            <v>162</v>
          </cell>
        </row>
        <row r="869">
          <cell r="B869" t="str">
            <v>Paraplus 135 SL 20 X 1 ltr</v>
          </cell>
          <cell r="C869">
            <v>0</v>
          </cell>
        </row>
        <row r="870">
          <cell r="B870" t="str">
            <v>Paratop 276 SL 20 ltr</v>
          </cell>
          <cell r="C870">
            <v>0</v>
          </cell>
        </row>
        <row r="871">
          <cell r="B871" t="str">
            <v>Paratop 276 SL 20 X 1 ltr</v>
          </cell>
          <cell r="C871">
            <v>4281</v>
          </cell>
        </row>
        <row r="872">
          <cell r="B872" t="str">
            <v>Paratop 276 SL 20 X 500 ml</v>
          </cell>
          <cell r="C872">
            <v>0</v>
          </cell>
        </row>
        <row r="873">
          <cell r="B873" t="str">
            <v>Paratop 276 SL 4 X 4 ltr</v>
          </cell>
          <cell r="C873">
            <v>0</v>
          </cell>
        </row>
        <row r="874">
          <cell r="B874" t="str">
            <v>Paratop 276 SL 4 X 5 ltr</v>
          </cell>
          <cell r="C874">
            <v>0</v>
          </cell>
        </row>
        <row r="875">
          <cell r="B875" t="str">
            <v>Paskal 50 WP 24 X 250 gr</v>
          </cell>
          <cell r="C875">
            <v>0</v>
          </cell>
        </row>
        <row r="876">
          <cell r="B876" t="str">
            <v>Paskal 50 WP 32 X 250 gr</v>
          </cell>
          <cell r="C876">
            <v>0</v>
          </cell>
        </row>
        <row r="877">
          <cell r="B877" t="str">
            <v>Paskal 50 WP 60 X 100 gr</v>
          </cell>
          <cell r="C877">
            <v>0</v>
          </cell>
        </row>
        <row r="878">
          <cell r="B878" t="str">
            <v>Passxone 276 SL 20 ltr</v>
          </cell>
          <cell r="C878">
            <v>5</v>
          </cell>
        </row>
        <row r="879">
          <cell r="B879" t="str">
            <v>Passxone 276 SL 20 X 1 ltr</v>
          </cell>
          <cell r="C879">
            <v>5280</v>
          </cell>
        </row>
        <row r="880">
          <cell r="B880" t="str">
            <v>Passxone 276 SL 4 X 5 ltr</v>
          </cell>
          <cell r="C880">
            <v>400</v>
          </cell>
        </row>
        <row r="881">
          <cell r="B881" t="str">
            <v>Pegasus 500 SC 50 X 80 ml</v>
          </cell>
          <cell r="C881">
            <v>0</v>
          </cell>
        </row>
        <row r="882">
          <cell r="B882" t="str">
            <v>Pelatuk S-04</v>
          </cell>
          <cell r="C882">
            <v>9</v>
          </cell>
        </row>
        <row r="883">
          <cell r="B883" t="str">
            <v>Pelatuk/Trigger</v>
          </cell>
          <cell r="C883">
            <v>15</v>
          </cell>
        </row>
        <row r="884">
          <cell r="B884" t="str">
            <v>Pembino 12 X 1 ltr</v>
          </cell>
          <cell r="C884">
            <v>672</v>
          </cell>
        </row>
        <row r="885">
          <cell r="B885" t="str">
            <v>Pembino 20 X 500 ml</v>
          </cell>
          <cell r="C885">
            <v>732</v>
          </cell>
        </row>
        <row r="886">
          <cell r="B886" t="str">
            <v>Penta So-Z 505 SL 20 X 1 ltr + 1 pack Penta-Furon 5 gr</v>
          </cell>
          <cell r="C886">
            <v>491</v>
          </cell>
        </row>
        <row r="887">
          <cell r="B887" t="str">
            <v>Penta Up-Z 480 SL 20 ltr + 20 pack Penta-Furon 5 gr</v>
          </cell>
          <cell r="C887">
            <v>30</v>
          </cell>
        </row>
        <row r="888">
          <cell r="B888" t="str">
            <v>Penta Up-Z 480 SL 20 X 1 ltr + 1 pack Penta-Furon 5 gr</v>
          </cell>
          <cell r="C888">
            <v>966</v>
          </cell>
        </row>
        <row r="889">
          <cell r="B889" t="str">
            <v>Penta Up-Z 480 SL 4 X 5 ltr + 5 pack Penta-Furon 5 gr</v>
          </cell>
          <cell r="C889">
            <v>440</v>
          </cell>
        </row>
        <row r="890">
          <cell r="B890" t="str">
            <v>Pentagon 100 ml (Sample)</v>
          </cell>
          <cell r="C890">
            <v>74</v>
          </cell>
        </row>
        <row r="891">
          <cell r="B891" t="str">
            <v>Pentagon 50 ml (Sample)</v>
          </cell>
          <cell r="C891">
            <v>48</v>
          </cell>
        </row>
        <row r="892">
          <cell r="B892" t="str">
            <v>Pentazol 80 X 60 gr (Sample)</v>
          </cell>
          <cell r="C892">
            <v>80</v>
          </cell>
        </row>
        <row r="893">
          <cell r="B893" t="str">
            <v>Perozin 80 WP 14 X 1 kg</v>
          </cell>
          <cell r="C893">
            <v>643</v>
          </cell>
        </row>
        <row r="894">
          <cell r="B894" t="str">
            <v>Perozin 80 WP 15 X 400 gr</v>
          </cell>
          <cell r="C894">
            <v>826</v>
          </cell>
        </row>
        <row r="895">
          <cell r="B895" t="str">
            <v>Perozin 80 WP 60 X 150 gr</v>
          </cell>
          <cell r="C895">
            <v>2870</v>
          </cell>
        </row>
        <row r="896">
          <cell r="B896" t="str">
            <v>Phenol (Sample)</v>
          </cell>
          <cell r="C896">
            <v>3</v>
          </cell>
        </row>
        <row r="897">
          <cell r="B897" t="str">
            <v>Pilarclotrin 145/135 ZC 40 X 200 ml</v>
          </cell>
          <cell r="C897">
            <v>434</v>
          </cell>
        </row>
        <row r="898">
          <cell r="B898" t="str">
            <v>Pilarclotrin 145/135 ZC 60 X 100 ml</v>
          </cell>
          <cell r="C898">
            <v>590</v>
          </cell>
        </row>
        <row r="899">
          <cell r="B899" t="str">
            <v>Pilaroptim 0.136 WP 8 X 100 X 2 gr</v>
          </cell>
          <cell r="C899">
            <v>2325</v>
          </cell>
        </row>
        <row r="900">
          <cell r="B900" t="str">
            <v>Pilarpro 110/185 SE 40 X 200 ml</v>
          </cell>
          <cell r="C900">
            <v>0</v>
          </cell>
        </row>
        <row r="901">
          <cell r="B901" t="str">
            <v>Pilly 25 WP 20 gr</v>
          </cell>
          <cell r="C901">
            <v>105</v>
          </cell>
        </row>
        <row r="902">
          <cell r="B902" t="str">
            <v>Pinamec 20 EC 15 X 1 ltr</v>
          </cell>
          <cell r="C902">
            <v>4</v>
          </cell>
        </row>
        <row r="903">
          <cell r="B903" t="str">
            <v>Pinamec 20 EC 15 X 1 ltr + Kaos</v>
          </cell>
          <cell r="C903">
            <v>275</v>
          </cell>
        </row>
        <row r="904">
          <cell r="B904" t="str">
            <v>Pinamec 20 EC 20 X 1 ltr (Hitam)</v>
          </cell>
          <cell r="C904">
            <v>820</v>
          </cell>
        </row>
        <row r="905">
          <cell r="B905" t="str">
            <v>Pinamec 20 EC 20 X 500 ml (Hitam)</v>
          </cell>
          <cell r="C905">
            <v>684</v>
          </cell>
        </row>
        <row r="906">
          <cell r="B906" t="str">
            <v>Pinamec 20 EC 20 X 500 ml (Logo Protego)</v>
          </cell>
          <cell r="C906">
            <v>0</v>
          </cell>
        </row>
        <row r="907">
          <cell r="B907" t="str">
            <v>Pinamec 20 EC 40 X 250 ml (Hitam)</v>
          </cell>
          <cell r="C907">
            <v>1539</v>
          </cell>
        </row>
        <row r="908">
          <cell r="B908" t="str">
            <v>Pinamec 20 EC 50 X 100 ml (Hitam)</v>
          </cell>
          <cell r="C908">
            <v>811</v>
          </cell>
        </row>
        <row r="909">
          <cell r="B909" t="str">
            <v>Pipa Penyemprot 60 cm Star Metal</v>
          </cell>
          <cell r="C909">
            <v>80</v>
          </cell>
        </row>
        <row r="910">
          <cell r="B910" t="str">
            <v>Pipa Penyemprot Fiberglass YT 3L, 4L, 5L, 7L &amp; 9L</v>
          </cell>
          <cell r="C910">
            <v>10</v>
          </cell>
        </row>
        <row r="911">
          <cell r="B911" t="str">
            <v>Pipa Penyemprot+G.Orange 20 L Star Metal</v>
          </cell>
          <cell r="C911">
            <v>36</v>
          </cell>
        </row>
        <row r="912">
          <cell r="B912" t="str">
            <v>Pipa Semprot</v>
          </cell>
          <cell r="C912">
            <v>15</v>
          </cell>
        </row>
        <row r="913">
          <cell r="B913" t="str">
            <v>Piraklo 250 EC 100 X 100 ml</v>
          </cell>
          <cell r="C913">
            <v>34930</v>
          </cell>
        </row>
        <row r="914">
          <cell r="B914" t="str">
            <v>Piraklo 250 EC 100 X 100 ml ( Sampel )</v>
          </cell>
          <cell r="C914">
            <v>0</v>
          </cell>
        </row>
        <row r="915">
          <cell r="B915" t="str">
            <v>Piraklo 250 EC 40 X 250 ml</v>
          </cell>
          <cell r="C915">
            <v>66651</v>
          </cell>
        </row>
        <row r="916">
          <cell r="B916" t="str">
            <v>Piribac 400 SC 50 X 100 ml (Sample)</v>
          </cell>
          <cell r="C916">
            <v>5</v>
          </cell>
        </row>
        <row r="917">
          <cell r="B917" t="str">
            <v>Pita Alat Pengikat Tanaman Yoto 25 X 20 X 1 roll</v>
          </cell>
          <cell r="C917">
            <v>660</v>
          </cell>
        </row>
        <row r="918">
          <cell r="B918" t="str">
            <v>Planter Bag 18 Liter 2 Handle Standard HDPE 4cm 150 X 28 cm X 30 cm</v>
          </cell>
          <cell r="C918">
            <v>45</v>
          </cell>
        </row>
        <row r="919">
          <cell r="B919" t="str">
            <v>Planter Bag 3 Liter No Handle 200 X 15 cm X 18 cm</v>
          </cell>
          <cell r="C919">
            <v>0</v>
          </cell>
        </row>
        <row r="920">
          <cell r="B920" t="str">
            <v>Planter Bag 5 Liter No Handle 200 X 18 cm X 20 cm</v>
          </cell>
          <cell r="C920">
            <v>0</v>
          </cell>
        </row>
        <row r="921">
          <cell r="B921" t="str">
            <v>Plenum 50 WG 12 X 10 X 25 gr</v>
          </cell>
          <cell r="C921">
            <v>77244</v>
          </cell>
        </row>
        <row r="922">
          <cell r="B922" t="str">
            <v>Plenum 50 WG 50 X 100 gr</v>
          </cell>
          <cell r="C922">
            <v>0</v>
          </cell>
        </row>
        <row r="923">
          <cell r="B923" t="str">
            <v>Pointer 276 SL 20 X 1 ltr New</v>
          </cell>
          <cell r="C923">
            <v>0</v>
          </cell>
        </row>
        <row r="924">
          <cell r="B924" t="str">
            <v>Polybag 10/20 X 25 cm</v>
          </cell>
          <cell r="C924">
            <v>0</v>
          </cell>
        </row>
        <row r="925">
          <cell r="B925" t="str">
            <v>Polybag 12.5/25 X 30 cm</v>
          </cell>
          <cell r="C925">
            <v>0</v>
          </cell>
        </row>
        <row r="926">
          <cell r="B926" t="str">
            <v>Polybag 15/30 X 30 cm</v>
          </cell>
          <cell r="C926">
            <v>0</v>
          </cell>
        </row>
        <row r="927">
          <cell r="B927" t="str">
            <v>Polybag 15/30 X 40 cm</v>
          </cell>
          <cell r="C927">
            <v>0</v>
          </cell>
        </row>
        <row r="928">
          <cell r="B928" t="str">
            <v>Polybag 7.5/15 X 15 cm</v>
          </cell>
          <cell r="C928">
            <v>0</v>
          </cell>
        </row>
        <row r="929">
          <cell r="B929" t="str">
            <v>Polybag Alpen 10/20 X 20 cm - 25 X 1 kg</v>
          </cell>
          <cell r="C929">
            <v>169</v>
          </cell>
        </row>
        <row r="930">
          <cell r="B930" t="str">
            <v>Polybag Alpen 10/20 X 25 cm - 25 X 1 kg</v>
          </cell>
          <cell r="C930">
            <v>0</v>
          </cell>
        </row>
        <row r="931">
          <cell r="B931" t="str">
            <v>Polybag Alpen 10/20 X 40 cm - 25 X 1 kg</v>
          </cell>
          <cell r="C931">
            <v>621</v>
          </cell>
        </row>
        <row r="932">
          <cell r="B932" t="str">
            <v>Polybag Alpen 12.5/25 X 25 cm - 25 X 1 kg</v>
          </cell>
          <cell r="C932">
            <v>0</v>
          </cell>
        </row>
        <row r="933">
          <cell r="B933" t="str">
            <v>Polybag Alpen 12.5/25 X 30 cm - 25 X 1 kg</v>
          </cell>
          <cell r="C933">
            <v>0</v>
          </cell>
        </row>
        <row r="934">
          <cell r="B934" t="str">
            <v>Polybag Alpen 15/30 X 30 cm - 25 X 1 kg</v>
          </cell>
          <cell r="C934">
            <v>0</v>
          </cell>
        </row>
        <row r="935">
          <cell r="B935" t="str">
            <v>Polybag Alpen 17.5/35 X 35 cm - 25 X 1 kg</v>
          </cell>
          <cell r="C935">
            <v>0</v>
          </cell>
        </row>
        <row r="936">
          <cell r="B936" t="str">
            <v>Polybag Alpen 2.5/5 X 15 cm - 50 X 500 gr</v>
          </cell>
          <cell r="C936">
            <v>0</v>
          </cell>
        </row>
        <row r="937">
          <cell r="B937" t="str">
            <v>Polybag Alpen 20/40 X 40 cm - 25 X 1 kg</v>
          </cell>
          <cell r="C937">
            <v>85</v>
          </cell>
        </row>
        <row r="938">
          <cell r="B938" t="str">
            <v>Polybag Alpen 30/50 X 50 cm - 25 X 1 kg</v>
          </cell>
          <cell r="C938">
            <v>389</v>
          </cell>
        </row>
        <row r="939">
          <cell r="B939" t="str">
            <v>Polybag Korma 10 X 15 X 004 (Sample)</v>
          </cell>
          <cell r="C939">
            <v>2</v>
          </cell>
        </row>
        <row r="940">
          <cell r="B940" t="str">
            <v>Polybag Korma 15 X 15 X 005 (Sample)</v>
          </cell>
          <cell r="C940">
            <v>2</v>
          </cell>
        </row>
        <row r="941">
          <cell r="B941" t="str">
            <v>Polybag Korma 20 X 20 X 006 (Sample)</v>
          </cell>
          <cell r="C941">
            <v>2</v>
          </cell>
        </row>
        <row r="942">
          <cell r="B942" t="str">
            <v>Polybag Korma 25 X 30 X 006 (Sample)</v>
          </cell>
          <cell r="C942">
            <v>1</v>
          </cell>
        </row>
        <row r="943">
          <cell r="B943" t="str">
            <v>Polybag Korma 30 X 30 X 008 (Sample)</v>
          </cell>
          <cell r="C943">
            <v>1</v>
          </cell>
        </row>
        <row r="944">
          <cell r="B944" t="str">
            <v>Polybag Korma 35 X 35 X 008 (Sample)</v>
          </cell>
          <cell r="C944">
            <v>1</v>
          </cell>
        </row>
        <row r="945">
          <cell r="B945" t="str">
            <v>Polybag Korma 40 X 40 X 010 (Sample)</v>
          </cell>
          <cell r="C945">
            <v>1</v>
          </cell>
        </row>
        <row r="946">
          <cell r="B946" t="str">
            <v>Polybag Korma 45 X 45 X 010 (Sample)</v>
          </cell>
          <cell r="C946">
            <v>1</v>
          </cell>
        </row>
        <row r="947">
          <cell r="B947" t="str">
            <v>Polybag Korma 50 X 50 X 010 (Sample)</v>
          </cell>
          <cell r="C947">
            <v>1</v>
          </cell>
        </row>
        <row r="948">
          <cell r="B948" t="str">
            <v>Pompa Air ABC-WP 30 3 inch</v>
          </cell>
          <cell r="C948">
            <v>15</v>
          </cell>
        </row>
        <row r="949">
          <cell r="B949" t="str">
            <v>Pompa Plasindo 14 ltr</v>
          </cell>
          <cell r="C949">
            <v>4</v>
          </cell>
        </row>
        <row r="950">
          <cell r="B950" t="str">
            <v>Popzole 525 SE 48 X 240 ml</v>
          </cell>
          <cell r="C950">
            <v>1275</v>
          </cell>
        </row>
        <row r="951">
          <cell r="B951" t="str">
            <v>Popzole 525 SE 64 X 100 ml</v>
          </cell>
          <cell r="C951">
            <v>853</v>
          </cell>
        </row>
        <row r="952">
          <cell r="B952" t="str">
            <v>Pot Tray 105 (Sample)</v>
          </cell>
          <cell r="C952">
            <v>1</v>
          </cell>
        </row>
        <row r="953">
          <cell r="B953" t="str">
            <v>Pot Tray 128 (Sample)</v>
          </cell>
          <cell r="C953">
            <v>1</v>
          </cell>
        </row>
        <row r="954">
          <cell r="B954" t="str">
            <v>Pot Tray 200 (Sample)</v>
          </cell>
          <cell r="C954">
            <v>1</v>
          </cell>
        </row>
        <row r="955">
          <cell r="B955" t="str">
            <v>Pot Tray 32 (Sample)</v>
          </cell>
          <cell r="C955">
            <v>1</v>
          </cell>
        </row>
        <row r="956">
          <cell r="B956" t="str">
            <v>Pot Tray 50 (Sample)</v>
          </cell>
          <cell r="C956">
            <v>1</v>
          </cell>
        </row>
        <row r="957">
          <cell r="B957" t="str">
            <v>Pot Tray 72 (Sample)</v>
          </cell>
          <cell r="C957">
            <v>1</v>
          </cell>
        </row>
        <row r="958">
          <cell r="B958" t="str">
            <v>Pot Tray 98 (Sample)</v>
          </cell>
          <cell r="C958">
            <v>1</v>
          </cell>
        </row>
        <row r="959">
          <cell r="B959" t="str">
            <v>Pot Tray Dexxan 100 X 105 lubang</v>
          </cell>
          <cell r="C959">
            <v>3767</v>
          </cell>
        </row>
        <row r="960">
          <cell r="B960" t="str">
            <v>Pot Tray Dexxan 100 X 128 lubang</v>
          </cell>
          <cell r="C960">
            <v>2745</v>
          </cell>
        </row>
        <row r="961">
          <cell r="B961" t="str">
            <v>Pot Tray Dexxan 100 X 200 lubang</v>
          </cell>
          <cell r="C961">
            <v>0</v>
          </cell>
        </row>
        <row r="962">
          <cell r="B962" t="str">
            <v>Pot Tray Dexxan 100 X 288 lubang</v>
          </cell>
          <cell r="C962">
            <v>0</v>
          </cell>
        </row>
        <row r="963">
          <cell r="B963" t="str">
            <v>Pot Tray Padi 25 X (60 cm x 30 cm x 3.5 cm)</v>
          </cell>
          <cell r="C963">
            <v>25</v>
          </cell>
        </row>
        <row r="964">
          <cell r="B964" t="str">
            <v>Power Flower 20 X 500 ml</v>
          </cell>
          <cell r="C964">
            <v>163</v>
          </cell>
        </row>
        <row r="965">
          <cell r="B965" t="str">
            <v>Power On/Off YEP 18</v>
          </cell>
          <cell r="C965">
            <v>15</v>
          </cell>
        </row>
        <row r="966">
          <cell r="B966" t="str">
            <v>Prevathon 50 SC 24 X 250 ml</v>
          </cell>
          <cell r="C966">
            <v>0</v>
          </cell>
        </row>
        <row r="967">
          <cell r="B967" t="str">
            <v>Prevathon 50 SC 40 X 100 ml</v>
          </cell>
          <cell r="C967">
            <v>0</v>
          </cell>
        </row>
        <row r="968">
          <cell r="B968" t="str">
            <v>Previcur N 722SL 100 X 100 ml</v>
          </cell>
          <cell r="C968">
            <v>4600</v>
          </cell>
        </row>
        <row r="969">
          <cell r="B969" t="str">
            <v>Previcur N 722SL 20 X 500 ml</v>
          </cell>
          <cell r="C969">
            <v>5438</v>
          </cell>
        </row>
        <row r="970">
          <cell r="B970" t="str">
            <v>Prima-Best 150 SL 20 X 1 ltr</v>
          </cell>
          <cell r="C970">
            <v>1340</v>
          </cell>
        </row>
        <row r="971">
          <cell r="B971" t="str">
            <v>Prima-Bro Plus 75/0.7/0.7 WP 10 X 15 X 40 gr</v>
          </cell>
          <cell r="C971">
            <v>6105</v>
          </cell>
        </row>
        <row r="972">
          <cell r="B972" t="str">
            <v>Prima-Clink 40 X 250 ml</v>
          </cell>
          <cell r="C972">
            <v>1023</v>
          </cell>
        </row>
        <row r="973">
          <cell r="B973" t="str">
            <v>Prima-Clink 50 X 100 ml</v>
          </cell>
          <cell r="C973">
            <v>875</v>
          </cell>
        </row>
        <row r="974">
          <cell r="B974" t="str">
            <v>Prima-Kuat 276 SL 20 X 1 ltr</v>
          </cell>
          <cell r="C974">
            <v>22</v>
          </cell>
        </row>
        <row r="975">
          <cell r="B975" t="str">
            <v>Prima-Kuat 276 SL 4 X 5 ltr</v>
          </cell>
          <cell r="C975">
            <v>844</v>
          </cell>
        </row>
        <row r="976">
          <cell r="B976" t="str">
            <v>Prima-Lima 555 SL 20 ltr + 20 pack Penta-Furon 5 gr</v>
          </cell>
          <cell r="C976">
            <v>85</v>
          </cell>
        </row>
        <row r="977">
          <cell r="B977" t="str">
            <v>Prima-Lima 555 SL 20 X 1 ltr + 1 pack Penta-Furon 5 gr</v>
          </cell>
          <cell r="C977">
            <v>24694</v>
          </cell>
        </row>
        <row r="978">
          <cell r="B978" t="str">
            <v>Prima-Lima 555 SL 4 X 5 ltr + 5 pack Penta-Furon 5 gr</v>
          </cell>
          <cell r="C978">
            <v>580</v>
          </cell>
        </row>
        <row r="979">
          <cell r="B979" t="str">
            <v>Prima-Zol 250 EC 20 X 1 ltr</v>
          </cell>
          <cell r="C979">
            <v>1726</v>
          </cell>
        </row>
        <row r="980">
          <cell r="B980" t="str">
            <v>Prima-Zol 250 EC 20 X 500 ml</v>
          </cell>
          <cell r="C980">
            <v>805</v>
          </cell>
        </row>
        <row r="981">
          <cell r="B981" t="str">
            <v>Prima-Zol 250 EC 40 X 250 ml</v>
          </cell>
          <cell r="C981">
            <v>2356</v>
          </cell>
        </row>
        <row r="982">
          <cell r="B982" t="str">
            <v>Profuron 600 EC 20 X 500 ml</v>
          </cell>
          <cell r="C982">
            <v>0</v>
          </cell>
        </row>
        <row r="983">
          <cell r="B983" t="str">
            <v>Profuron 600 EC 40 X 250 ml</v>
          </cell>
          <cell r="C983">
            <v>0</v>
          </cell>
        </row>
        <row r="984">
          <cell r="B984" t="str">
            <v>Progressive 50 SC 40 X 250 ml</v>
          </cell>
          <cell r="C984">
            <v>1050</v>
          </cell>
        </row>
        <row r="985">
          <cell r="B985" t="str">
            <v>Progressive 50 SC 50 X 100 ml</v>
          </cell>
          <cell r="C985">
            <v>612</v>
          </cell>
        </row>
        <row r="986">
          <cell r="B986" t="str">
            <v>Pump Protection Plate Yamaha</v>
          </cell>
          <cell r="C986">
            <v>10</v>
          </cell>
        </row>
        <row r="987">
          <cell r="B987" t="str">
            <v>Pupuk CaCo3 Manohara Sintesis (Sample)</v>
          </cell>
          <cell r="C987">
            <v>3</v>
          </cell>
        </row>
        <row r="988">
          <cell r="B988" t="str">
            <v>Pupuk CaCo3 Qiucall Sintesis (Sample)</v>
          </cell>
          <cell r="C988">
            <v>1</v>
          </cell>
        </row>
        <row r="989">
          <cell r="B989" t="str">
            <v>Pupuk Fosfat 50 kg MPS</v>
          </cell>
          <cell r="C989">
            <v>236</v>
          </cell>
        </row>
        <row r="990">
          <cell r="B990" t="str">
            <v>Pupuk Humiflex (Sample)</v>
          </cell>
          <cell r="C990">
            <v>1</v>
          </cell>
        </row>
        <row r="991">
          <cell r="B991" t="str">
            <v>Pupuk MagneWish Granule 10 kg</v>
          </cell>
          <cell r="C991">
            <v>155</v>
          </cell>
        </row>
        <row r="992">
          <cell r="B992" t="str">
            <v>Pupuk MagneWish Granule 50 kg</v>
          </cell>
          <cell r="C992">
            <v>139</v>
          </cell>
        </row>
        <row r="993">
          <cell r="B993" t="str">
            <v>Pupuk MagneWish Powder 10 kg</v>
          </cell>
          <cell r="C993">
            <v>138</v>
          </cell>
        </row>
        <row r="994">
          <cell r="B994" t="str">
            <v>Pupuk MagneWish Powder 25 kg</v>
          </cell>
          <cell r="C994">
            <v>180</v>
          </cell>
        </row>
        <row r="995">
          <cell r="B995" t="str">
            <v>Pupuk MagneWish Powder 25 X 1 kg</v>
          </cell>
          <cell r="C995">
            <v>0</v>
          </cell>
        </row>
        <row r="996">
          <cell r="B996" t="str">
            <v>Pupuk MagneWish Powder 50 kg</v>
          </cell>
          <cell r="C996">
            <v>88</v>
          </cell>
        </row>
        <row r="997">
          <cell r="B997" t="str">
            <v>Pupuk Nakula Alegro 40 kg</v>
          </cell>
          <cell r="C997">
            <v>21</v>
          </cell>
        </row>
        <row r="998">
          <cell r="B998" t="str">
            <v>Pupuk Nakula Alegro 5 X 5 kg</v>
          </cell>
          <cell r="C998">
            <v>70</v>
          </cell>
        </row>
        <row r="999">
          <cell r="B999" t="str">
            <v>Qaishar 10 WP 100 X 100 gr</v>
          </cell>
          <cell r="C999">
            <v>0</v>
          </cell>
        </row>
        <row r="1000">
          <cell r="B1000" t="str">
            <v>Qaishar 10 WP 20 X 50 X 5 gr</v>
          </cell>
          <cell r="C1000">
            <v>1000</v>
          </cell>
        </row>
        <row r="1001">
          <cell r="B1001" t="str">
            <v>Qiuasri Bawang 20 X 1 ltr</v>
          </cell>
          <cell r="C1001">
            <v>480</v>
          </cell>
        </row>
        <row r="1002">
          <cell r="B1002" t="str">
            <v>Qiuasri Bawang Merah 250 ml (Sample)</v>
          </cell>
          <cell r="C1002">
            <v>5</v>
          </cell>
        </row>
        <row r="1003">
          <cell r="B1003" t="str">
            <v>Qiuasri Bunga Buah 250 ml (Sample)</v>
          </cell>
          <cell r="C1003">
            <v>5</v>
          </cell>
        </row>
        <row r="1004">
          <cell r="B1004" t="str">
            <v>Qiuasri Cabai 250 ml (Sample)</v>
          </cell>
          <cell r="C1004">
            <v>5</v>
          </cell>
        </row>
        <row r="1005">
          <cell r="B1005" t="str">
            <v>Qiuasri Cabe 20 X 1 ltr</v>
          </cell>
          <cell r="C1005">
            <v>0</v>
          </cell>
        </row>
        <row r="1006">
          <cell r="B1006" t="str">
            <v>Qiuasri Jagung 20 X 1 ltr</v>
          </cell>
          <cell r="C1006">
            <v>134</v>
          </cell>
        </row>
        <row r="1007">
          <cell r="B1007" t="str">
            <v>Qiuasri Jeruk 20 X 1 ltr</v>
          </cell>
          <cell r="C1007">
            <v>409</v>
          </cell>
        </row>
        <row r="1008">
          <cell r="B1008" t="str">
            <v>Qiuasri Padi 250 ml (Sample)</v>
          </cell>
          <cell r="C1008">
            <v>5</v>
          </cell>
        </row>
        <row r="1009">
          <cell r="B1009" t="str">
            <v>Qiucall 1 kg (Sample)</v>
          </cell>
          <cell r="C1009">
            <v>25</v>
          </cell>
        </row>
        <row r="1010">
          <cell r="B1010" t="str">
            <v>Qiudor 25 WP 100 X 100 gr</v>
          </cell>
          <cell r="C1010">
            <v>4408</v>
          </cell>
        </row>
        <row r="1011">
          <cell r="B1011" t="str">
            <v>Qiudor 25 WP 40 X 250 gr</v>
          </cell>
          <cell r="C1011">
            <v>960</v>
          </cell>
        </row>
        <row r="1012">
          <cell r="B1012" t="str">
            <v>Qiumex 36 EC 10 X 1 ltr</v>
          </cell>
          <cell r="C1012">
            <v>1125</v>
          </cell>
        </row>
        <row r="1013">
          <cell r="B1013" t="str">
            <v>Qiumex 36 EC 100 X 100 ml</v>
          </cell>
          <cell r="C1013">
            <v>5209</v>
          </cell>
        </row>
        <row r="1014">
          <cell r="B1014" t="str">
            <v>Qiumex 36 EC 20 X 500 ml</v>
          </cell>
          <cell r="C1014">
            <v>2390</v>
          </cell>
        </row>
        <row r="1015">
          <cell r="B1015" t="str">
            <v>Qiumex 36 EC 40 X 250 ml</v>
          </cell>
          <cell r="C1015">
            <v>2847</v>
          </cell>
        </row>
        <row r="1016">
          <cell r="B1016" t="str">
            <v>Qiumino 20 X 250 ml</v>
          </cell>
          <cell r="C1016">
            <v>0</v>
          </cell>
        </row>
        <row r="1017">
          <cell r="B1017" t="str">
            <v>Qiumino 20 X 500 ml</v>
          </cell>
          <cell r="C1017">
            <v>0</v>
          </cell>
        </row>
        <row r="1018">
          <cell r="B1018" t="str">
            <v>Qiunil 40 X 500 gr</v>
          </cell>
          <cell r="C1018">
            <v>0</v>
          </cell>
        </row>
        <row r="1019">
          <cell r="B1019" t="str">
            <v>Qiuonol 400 SL 30 x 250 ml</v>
          </cell>
          <cell r="C1019">
            <v>0</v>
          </cell>
        </row>
        <row r="1020">
          <cell r="B1020" t="str">
            <v>Qiuonol 400 SL 42 x 50 ml (Sample)</v>
          </cell>
          <cell r="C1020">
            <v>0</v>
          </cell>
        </row>
        <row r="1021">
          <cell r="B1021" t="str">
            <v>Qiustar 400 EC 40 X 200 ml</v>
          </cell>
          <cell r="C1021">
            <v>0</v>
          </cell>
        </row>
        <row r="1022">
          <cell r="B1022" t="str">
            <v>Qiustar 400 EC 50 X 100 ml</v>
          </cell>
          <cell r="C1022">
            <v>0</v>
          </cell>
        </row>
        <row r="1023">
          <cell r="B1023" t="str">
            <v>Qiutane 80 WP 25 X 800 gr Biru</v>
          </cell>
          <cell r="C1023">
            <v>0</v>
          </cell>
        </row>
        <row r="1024">
          <cell r="B1024" t="str">
            <v>Qiuvita Biru 16.32.16 100 X 100 gr (Sample)</v>
          </cell>
          <cell r="C1024">
            <v>1063</v>
          </cell>
        </row>
        <row r="1025">
          <cell r="B1025" t="str">
            <v>Qiuvita Biru 16.32.16 20 X 500 gr</v>
          </cell>
          <cell r="C1025">
            <v>9446</v>
          </cell>
        </row>
        <row r="1026">
          <cell r="B1026" t="str">
            <v>Qiuvita Biru 16.32.16 20 X 500 gr + Kaos</v>
          </cell>
          <cell r="C1026">
            <v>19</v>
          </cell>
        </row>
        <row r="1027">
          <cell r="B1027" t="str">
            <v>Qiuvita Hayati 20 X 1 ltr</v>
          </cell>
          <cell r="C1027">
            <v>0</v>
          </cell>
        </row>
        <row r="1028">
          <cell r="B1028" t="str">
            <v>Qiuvita Hayati 25 X 100 ml</v>
          </cell>
          <cell r="C1028">
            <v>731</v>
          </cell>
        </row>
        <row r="1029">
          <cell r="B1029" t="str">
            <v>Qiuvita Hayati 30 X 250 ml</v>
          </cell>
          <cell r="C1029">
            <v>0</v>
          </cell>
        </row>
        <row r="1030">
          <cell r="B1030" t="str">
            <v>Qiuvita Hayati 30 X 500 ml</v>
          </cell>
          <cell r="C1030">
            <v>0</v>
          </cell>
        </row>
        <row r="1031">
          <cell r="B1031" t="str">
            <v>Qiuvita Hijau 32.11.11 100 X 100 gr (Sample)</v>
          </cell>
          <cell r="C1031">
            <v>1790</v>
          </cell>
        </row>
        <row r="1032">
          <cell r="B1032" t="str">
            <v>Qiuvita Hijau 32.11.11 20 X 500 gr</v>
          </cell>
          <cell r="C1032">
            <v>3520</v>
          </cell>
        </row>
        <row r="1033">
          <cell r="B1033" t="str">
            <v>Qiuvita Hijau 32.11.11 20 X 500 gr + Kaos</v>
          </cell>
          <cell r="C1033">
            <v>10</v>
          </cell>
        </row>
        <row r="1034">
          <cell r="B1034" t="str">
            <v>Qiuvita Merah 16.11.32 100 X 100 gr (Sample)</v>
          </cell>
          <cell r="C1034">
            <v>2305</v>
          </cell>
        </row>
        <row r="1035">
          <cell r="B1035" t="str">
            <v>Qiuvita Merah 16.11.32 20 X 500 gr</v>
          </cell>
          <cell r="C1035">
            <v>2400</v>
          </cell>
        </row>
        <row r="1036">
          <cell r="B1036" t="str">
            <v>Qiuvita Merah 16.11.32 20 X 500 gr + Kaos</v>
          </cell>
          <cell r="C1036">
            <v>3</v>
          </cell>
        </row>
        <row r="1037">
          <cell r="B1037" t="str">
            <v>Rambo Gold 480 SL 20 X 1 ltr</v>
          </cell>
          <cell r="C1037">
            <v>0</v>
          </cell>
        </row>
        <row r="1038">
          <cell r="B1038" t="str">
            <v>Rambo Gold 480 SL 4 X 5 ltr</v>
          </cell>
          <cell r="C1038">
            <v>0</v>
          </cell>
        </row>
        <row r="1039">
          <cell r="B1039" t="str">
            <v>Ranger 240 SL 20 X 1 Ltr</v>
          </cell>
          <cell r="C1039">
            <v>0</v>
          </cell>
        </row>
        <row r="1040">
          <cell r="B1040" t="str">
            <v>Ratchet 250 EC 100 ml (sampel)</v>
          </cell>
          <cell r="C1040">
            <v>8</v>
          </cell>
        </row>
        <row r="1041">
          <cell r="B1041" t="str">
            <v>Ratgone 0.005 BB 10 X 1 kg</v>
          </cell>
          <cell r="C1041">
            <v>1</v>
          </cell>
        </row>
        <row r="1042">
          <cell r="B1042" t="str">
            <v>Rayaxone 400/60 SL 20 X 500 ml</v>
          </cell>
          <cell r="C1042">
            <v>0</v>
          </cell>
        </row>
        <row r="1043">
          <cell r="B1043" t="str">
            <v>Rayaxone 400/60 SL 40 X 250 ml</v>
          </cell>
          <cell r="C1043">
            <v>0</v>
          </cell>
        </row>
        <row r="1044">
          <cell r="B1044" t="str">
            <v>Reader-x 20 X 1 kg</v>
          </cell>
          <cell r="C1044">
            <v>260</v>
          </cell>
        </row>
        <row r="1045">
          <cell r="B1045" t="str">
            <v>ReAktif 490 SL 20 ltr</v>
          </cell>
          <cell r="C1045">
            <v>147</v>
          </cell>
        </row>
        <row r="1046">
          <cell r="B1046" t="str">
            <v>ReAktif 490 SL 20 X 1 ltr</v>
          </cell>
          <cell r="C1046">
            <v>0</v>
          </cell>
        </row>
        <row r="1047">
          <cell r="B1047" t="str">
            <v>ReAktif 490 SL 4 X 5 ltr</v>
          </cell>
          <cell r="C1047">
            <v>0</v>
          </cell>
        </row>
        <row r="1048">
          <cell r="B1048" t="str">
            <v>Regent 50 SC Red 24 X 250 ml</v>
          </cell>
          <cell r="C1048">
            <v>60712</v>
          </cell>
        </row>
        <row r="1049">
          <cell r="B1049" t="str">
            <v>Regent 50 SC Red 48 X 100 ml</v>
          </cell>
          <cell r="C1049">
            <v>159233</v>
          </cell>
        </row>
        <row r="1050">
          <cell r="B1050" t="str">
            <v>Regent 50 SC Red 80 X 50 ml</v>
          </cell>
          <cell r="C1050">
            <v>175188</v>
          </cell>
        </row>
        <row r="1051">
          <cell r="B1051" t="str">
            <v>Revus Opti 440 SC 20 X 250 ml</v>
          </cell>
          <cell r="C1051">
            <v>0</v>
          </cell>
        </row>
        <row r="1052">
          <cell r="B1052" t="str">
            <v>Ricestar 69 EC 40 X 250 ml</v>
          </cell>
          <cell r="C1052">
            <v>0</v>
          </cell>
        </row>
        <row r="1053">
          <cell r="B1053" t="str">
            <v>Ricestar Xtra 89 OD 100 X 100 ml</v>
          </cell>
          <cell r="C1053">
            <v>0</v>
          </cell>
        </row>
        <row r="1054">
          <cell r="B1054" t="str">
            <v>Ricestar Xtra 89 OD 40 X 250 ml</v>
          </cell>
          <cell r="C1054">
            <v>1800</v>
          </cell>
        </row>
        <row r="1055">
          <cell r="B1055" t="str">
            <v>Ridomil Gold 350 ES 4 X 20 X 12.5 ml</v>
          </cell>
          <cell r="C1055">
            <v>0</v>
          </cell>
        </row>
        <row r="1056">
          <cell r="B1056" t="str">
            <v>Ridomil Gold MZ 4/64 WG 100 X 100 gr</v>
          </cell>
          <cell r="C1056">
            <v>0</v>
          </cell>
        </row>
        <row r="1057">
          <cell r="B1057" t="str">
            <v>Ridomil Gold MZ 4/64 WG 20 X 500 gr</v>
          </cell>
          <cell r="C1057">
            <v>10</v>
          </cell>
        </row>
        <row r="1058">
          <cell r="B1058" t="str">
            <v>Ridomil Gold MZ 4/64 WG 40 X 250 gr</v>
          </cell>
          <cell r="C1058">
            <v>0</v>
          </cell>
        </row>
        <row r="1059">
          <cell r="B1059" t="str">
            <v>Ring Biru Plastik Kecil</v>
          </cell>
          <cell r="C1059">
            <v>40</v>
          </cell>
        </row>
        <row r="1060">
          <cell r="B1060" t="str">
            <v>Ring Karet Tg</v>
          </cell>
          <cell r="C1060">
            <v>6422</v>
          </cell>
        </row>
        <row r="1061">
          <cell r="B1061" t="str">
            <v>Ring Penyokong 14 ltr Star Metal</v>
          </cell>
          <cell r="C1061">
            <v>90</v>
          </cell>
        </row>
        <row r="1062">
          <cell r="B1062" t="str">
            <v>Ring Penyokong 17 ltr Star Metal</v>
          </cell>
          <cell r="C1062">
            <v>95</v>
          </cell>
        </row>
        <row r="1063">
          <cell r="B1063" t="str">
            <v>Riomax 300 EC 100 X 100 ml</v>
          </cell>
          <cell r="C1063">
            <v>0</v>
          </cell>
        </row>
        <row r="1064">
          <cell r="B1064" t="str">
            <v>Riomax 300 EC 40 X 250 ml</v>
          </cell>
          <cell r="C1064">
            <v>0</v>
          </cell>
        </row>
        <row r="1065">
          <cell r="B1065" t="str">
            <v>Rizotin 100 EC 20 X 500 ml</v>
          </cell>
          <cell r="C1065">
            <v>0</v>
          </cell>
        </row>
        <row r="1066">
          <cell r="B1066" t="str">
            <v>Rizotin 100 EC 40 X 250 ml</v>
          </cell>
          <cell r="C1066">
            <v>0</v>
          </cell>
        </row>
        <row r="1067">
          <cell r="B1067" t="str">
            <v>Rizotin 100 EC 50 X 100 ml</v>
          </cell>
          <cell r="C1067">
            <v>0</v>
          </cell>
        </row>
        <row r="1068">
          <cell r="B1068" t="str">
            <v>Robust 40 X 200 ml</v>
          </cell>
          <cell r="C1068">
            <v>0</v>
          </cell>
        </row>
        <row r="1069">
          <cell r="B1069" t="str">
            <v>Robust 50 X 100 ml</v>
          </cell>
          <cell r="C1069">
            <v>475</v>
          </cell>
        </row>
        <row r="1070">
          <cell r="B1070" t="str">
            <v>Rotraz 200 EC 20 X 500 ml</v>
          </cell>
          <cell r="C1070">
            <v>467</v>
          </cell>
        </row>
        <row r="1071">
          <cell r="B1071" t="str">
            <v>Rotraz 200 EC 50 X 100 ml</v>
          </cell>
          <cell r="C1071">
            <v>0</v>
          </cell>
        </row>
        <row r="1072">
          <cell r="B1072" t="str">
            <v>Round Up 486 SL 12 X 1 ltr</v>
          </cell>
          <cell r="C1072">
            <v>122222</v>
          </cell>
        </row>
        <row r="1073">
          <cell r="B1073" t="str">
            <v>Round Up 486 SL 4 X 4 ltr</v>
          </cell>
          <cell r="C1073">
            <v>3560</v>
          </cell>
        </row>
        <row r="1074">
          <cell r="B1074" t="str">
            <v>Round Up 486 SL 50 X 200 ml</v>
          </cell>
          <cell r="C1074">
            <v>42308</v>
          </cell>
        </row>
        <row r="1075">
          <cell r="B1075" t="str">
            <v>Roupix 455/100 SL 20 X 1 ltr</v>
          </cell>
          <cell r="C1075">
            <v>700</v>
          </cell>
        </row>
        <row r="1076">
          <cell r="B1076" t="str">
            <v>Roza Xtra 610 EC 100 X 100 ml</v>
          </cell>
          <cell r="C1076">
            <v>0</v>
          </cell>
        </row>
        <row r="1077">
          <cell r="B1077" t="str">
            <v>Roza Xtra 610 EC 12 X 900 ml</v>
          </cell>
          <cell r="C1077">
            <v>0</v>
          </cell>
        </row>
        <row r="1078">
          <cell r="B1078" t="str">
            <v>Roza Xtra 610 EC 20 X 400 ml</v>
          </cell>
          <cell r="C1078">
            <v>0</v>
          </cell>
        </row>
        <row r="1079">
          <cell r="B1079" t="str">
            <v>Rubost 40 X 200 ml</v>
          </cell>
          <cell r="C1079">
            <v>315</v>
          </cell>
        </row>
        <row r="1080">
          <cell r="B1080" t="str">
            <v>Rubost 50 X 100 ml</v>
          </cell>
          <cell r="C1080">
            <v>403</v>
          </cell>
        </row>
        <row r="1081">
          <cell r="B1081" t="str">
            <v>Rumpas 110 EW 100 X 100 ml</v>
          </cell>
          <cell r="C1081">
            <v>14000</v>
          </cell>
        </row>
        <row r="1082">
          <cell r="B1082" t="str">
            <v>Rumpas 110 EW 40 X 250 ml</v>
          </cell>
          <cell r="C1082">
            <v>0</v>
          </cell>
        </row>
        <row r="1083">
          <cell r="B1083" t="str">
            <v>Sagri-Meth 77 SP 100 X 100 gr</v>
          </cell>
          <cell r="C1083">
            <v>2146</v>
          </cell>
        </row>
        <row r="1084">
          <cell r="B1084" t="str">
            <v>Sagri-Meth 77 SP 25 X 400 gr</v>
          </cell>
          <cell r="C1084">
            <v>265</v>
          </cell>
        </row>
        <row r="1085">
          <cell r="B1085" t="str">
            <v>Sagri-Mox 52 WP 100 X 100 gr</v>
          </cell>
          <cell r="C1085">
            <v>0</v>
          </cell>
        </row>
        <row r="1086">
          <cell r="B1086" t="str">
            <v>Samite 135 EC 20 X 1 ltr</v>
          </cell>
          <cell r="C1086">
            <v>0</v>
          </cell>
        </row>
        <row r="1087">
          <cell r="B1087" t="str">
            <v>Samite 135 EC 50 X 100 ml</v>
          </cell>
          <cell r="C1087">
            <v>35</v>
          </cell>
        </row>
        <row r="1088">
          <cell r="B1088" t="str">
            <v>Samite 135 EC 50 X 250 ml</v>
          </cell>
          <cell r="C1088">
            <v>0</v>
          </cell>
        </row>
        <row r="1089">
          <cell r="B1089" t="str">
            <v>Sangit 50 EC 20 X 1 ltr</v>
          </cell>
          <cell r="C1089">
            <v>480</v>
          </cell>
        </row>
        <row r="1090">
          <cell r="B1090" t="str">
            <v>Saringan Tabung 14 ltr &amp; 17 ltr Star Metal</v>
          </cell>
          <cell r="C1090">
            <v>100</v>
          </cell>
        </row>
        <row r="1091">
          <cell r="B1091" t="str">
            <v>Saringan Tangki Star Metal</v>
          </cell>
          <cell r="C1091">
            <v>3</v>
          </cell>
        </row>
        <row r="1092">
          <cell r="B1092" t="str">
            <v>Saromyl 35 SD 20 X 20 X 5 gr</v>
          </cell>
          <cell r="C1092">
            <v>15160</v>
          </cell>
        </row>
        <row r="1093">
          <cell r="B1093" t="str">
            <v>Satgaz 75 WP Magic Blue 10 X 800 gr</v>
          </cell>
          <cell r="C1093">
            <v>3569</v>
          </cell>
        </row>
        <row r="1094">
          <cell r="B1094" t="str">
            <v>Satgaz 75 WP Magic Blue 40 X 250 gr</v>
          </cell>
          <cell r="C1094">
            <v>1365</v>
          </cell>
        </row>
        <row r="1095">
          <cell r="B1095" t="str">
            <v>Saturn Plus 20 X 1 ltr</v>
          </cell>
          <cell r="C1095">
            <v>433</v>
          </cell>
        </row>
        <row r="1096">
          <cell r="B1096" t="str">
            <v>Saturn Plus 20 X 250 ml</v>
          </cell>
          <cell r="C1096">
            <v>2182</v>
          </cell>
        </row>
        <row r="1097">
          <cell r="B1097" t="str">
            <v>Saturn Plus 20 X 500 ml</v>
          </cell>
          <cell r="C1097">
            <v>5507</v>
          </cell>
        </row>
        <row r="1098">
          <cell r="B1098" t="str">
            <v>Satyazeb 80 WP 20 X 1 kg</v>
          </cell>
          <cell r="C1098">
            <v>0</v>
          </cell>
        </row>
        <row r="1099">
          <cell r="B1099" t="str">
            <v>Score 250 EC 40 X 250 ml</v>
          </cell>
          <cell r="C1099">
            <v>30911</v>
          </cell>
        </row>
        <row r="1100">
          <cell r="B1100" t="str">
            <v>Score 250 EC 50 X 80 ml</v>
          </cell>
          <cell r="C1100">
            <v>33559</v>
          </cell>
        </row>
        <row r="1101">
          <cell r="B1101" t="str">
            <v>Sealing Gasket Yamaha</v>
          </cell>
          <cell r="C1101">
            <v>20</v>
          </cell>
        </row>
        <row r="1102">
          <cell r="B1102" t="str">
            <v>Sekop Tanaman Goodman Transplanter 05-008 100 X 1</v>
          </cell>
          <cell r="C1102">
            <v>14</v>
          </cell>
        </row>
        <row r="1103">
          <cell r="B1103" t="str">
            <v>Selang + Kran Pencet Baru (GA)</v>
          </cell>
          <cell r="C1103">
            <v>2</v>
          </cell>
        </row>
        <row r="1104">
          <cell r="B1104" t="str">
            <v>Selang Drip 010 X 4 X 100 HTM @0.7kg/rol (sample)</v>
          </cell>
          <cell r="C1104">
            <v>1</v>
          </cell>
        </row>
        <row r="1105">
          <cell r="B1105" t="str">
            <v>Selang Drip 010 X 4 X 200 HTM @1.4kg/rol (sample)</v>
          </cell>
          <cell r="C1105">
            <v>1</v>
          </cell>
        </row>
        <row r="1106">
          <cell r="B1106" t="str">
            <v>Selang Drip 015 X 4 X 100 HTM @1.2kg/rol (sample)</v>
          </cell>
          <cell r="C1106">
            <v>1</v>
          </cell>
        </row>
        <row r="1107">
          <cell r="B1107" t="str">
            <v>Selang Drip 015 X 4 X 200 HTM @2.4kg/rol (sample)</v>
          </cell>
          <cell r="C1107">
            <v>1</v>
          </cell>
        </row>
        <row r="1108">
          <cell r="B1108" t="str">
            <v>Selang Drip 05 X 4 X 300 HTM @0.8kg/rol (sample)</v>
          </cell>
          <cell r="C1108">
            <v>1</v>
          </cell>
        </row>
        <row r="1109">
          <cell r="B1109" t="str">
            <v>Selang Drip 05 X 4 X 90 HTM @0.24kg/rol (sample)</v>
          </cell>
          <cell r="C1109">
            <v>1</v>
          </cell>
        </row>
        <row r="1110">
          <cell r="B1110" t="str">
            <v>Selang Orange Komplit+G. Plastik Star Metal</v>
          </cell>
          <cell r="C1110">
            <v>817</v>
          </cell>
        </row>
        <row r="1111">
          <cell r="B1111" t="str">
            <v>Selang Plastik</v>
          </cell>
          <cell r="C1111">
            <v>15</v>
          </cell>
        </row>
        <row r="1112">
          <cell r="B1112" t="str">
            <v>Selang YT 4L, 5L, 7L &amp; 9L</v>
          </cell>
          <cell r="C1112">
            <v>40</v>
          </cell>
        </row>
        <row r="1113">
          <cell r="B1113" t="str">
            <v>Seltima 100 CS 20 X 500 ml</v>
          </cell>
          <cell r="C1113">
            <v>22115</v>
          </cell>
        </row>
        <row r="1114">
          <cell r="B1114" t="str">
            <v>Seltima 100 CS 24 X 250 ml</v>
          </cell>
          <cell r="C1114">
            <v>11750</v>
          </cell>
        </row>
        <row r="1115">
          <cell r="B1115" t="str">
            <v>Sevin 85 SP 100 X 100 gr</v>
          </cell>
          <cell r="C1115">
            <v>4649</v>
          </cell>
        </row>
        <row r="1116">
          <cell r="B1116" t="str">
            <v>Sevin 85 SP 40 X 500 gr</v>
          </cell>
          <cell r="C1116">
            <v>3760</v>
          </cell>
        </row>
        <row r="1117">
          <cell r="B1117" t="str">
            <v>SG.01 30 X 500 gr (M2U)</v>
          </cell>
          <cell r="C1117">
            <v>770</v>
          </cell>
        </row>
        <row r="1118">
          <cell r="B1118" t="str">
            <v>Shallot 600 SL 10 X 460 ml (Sample)</v>
          </cell>
          <cell r="C1118">
            <v>40</v>
          </cell>
        </row>
        <row r="1119">
          <cell r="B1119" t="str">
            <v>Sidafos 480 SL Hitam 20 X 1 ltr</v>
          </cell>
          <cell r="C1119">
            <v>0</v>
          </cell>
        </row>
        <row r="1120">
          <cell r="B1120" t="str">
            <v>Sidamec 20 EC Black 15 X 1 ltr</v>
          </cell>
          <cell r="C1120">
            <v>4658</v>
          </cell>
        </row>
        <row r="1121">
          <cell r="B1121" t="str">
            <v>Sidapyr 325 EC 25 X 400 ml</v>
          </cell>
          <cell r="C1121">
            <v>21</v>
          </cell>
        </row>
        <row r="1122">
          <cell r="B1122" t="str">
            <v>Sidapyr 325 EC 40 X 250 ml</v>
          </cell>
          <cell r="C1122">
            <v>22</v>
          </cell>
        </row>
        <row r="1123">
          <cell r="B1123" t="str">
            <v>Siklon 5.7 WG 4 X 40 X 25 gr</v>
          </cell>
          <cell r="C1123">
            <v>25861</v>
          </cell>
        </row>
        <row r="1124">
          <cell r="B1124" t="str">
            <v>Silikamat 500 ml</v>
          </cell>
          <cell r="C1124">
            <v>4</v>
          </cell>
        </row>
        <row r="1125">
          <cell r="B1125" t="str">
            <v>Silken 100 X 100 ml</v>
          </cell>
          <cell r="C1125">
            <v>840</v>
          </cell>
        </row>
        <row r="1126">
          <cell r="B1126" t="str">
            <v>Simodis 100 DC 50 X 100 ml</v>
          </cell>
          <cell r="C1126">
            <v>10380</v>
          </cell>
        </row>
        <row r="1127">
          <cell r="B1127" t="str">
            <v>Sinagrowth 20 TB 100 X 10 X 5 gr</v>
          </cell>
          <cell r="C1127">
            <v>0</v>
          </cell>
        </row>
        <row r="1128">
          <cell r="B1128" t="str">
            <v>Sinasen 300 SC 40 X 250 ml</v>
          </cell>
          <cell r="C1128">
            <v>1194</v>
          </cell>
        </row>
        <row r="1129">
          <cell r="B1129" t="str">
            <v>Sinasen 300 SC 40 X 250 ml (Sample)</v>
          </cell>
          <cell r="C1129">
            <v>4</v>
          </cell>
        </row>
        <row r="1130">
          <cell r="B1130" t="str">
            <v>Sinergy 300 EC 40 X 250 ml</v>
          </cell>
          <cell r="C1130">
            <v>451</v>
          </cell>
        </row>
        <row r="1131">
          <cell r="B1131" t="str">
            <v>Sinergy 300 EC 50 X 80 ml</v>
          </cell>
          <cell r="C1131">
            <v>15</v>
          </cell>
        </row>
        <row r="1132">
          <cell r="B1132" t="str">
            <v>Sintrop 80 WG 40 X 10 X 4 gr</v>
          </cell>
          <cell r="C1132">
            <v>19</v>
          </cell>
        </row>
        <row r="1133">
          <cell r="B1133" t="str">
            <v>Sinway 1 - 300/10 SC 10 X 1 ltr</v>
          </cell>
          <cell r="C1133">
            <v>0</v>
          </cell>
        </row>
        <row r="1134">
          <cell r="B1134" t="str">
            <v>Sinway 1 - 300/10 SC 20 X 500 ml</v>
          </cell>
          <cell r="C1134">
            <v>0</v>
          </cell>
        </row>
        <row r="1135">
          <cell r="B1135" t="str">
            <v>Sinway 1 - 300/10 SC 40 X 250 ml</v>
          </cell>
          <cell r="C1135">
            <v>0</v>
          </cell>
        </row>
        <row r="1136">
          <cell r="B1136" t="str">
            <v>Sivanto Prime 200 SL 100 X 100 ml</v>
          </cell>
          <cell r="C1136">
            <v>0</v>
          </cell>
        </row>
        <row r="1137">
          <cell r="B1137" t="str">
            <v>Sivanto Prime 200 SL 50 X 100 ml</v>
          </cell>
          <cell r="C1137">
            <v>0</v>
          </cell>
        </row>
        <row r="1138">
          <cell r="B1138" t="str">
            <v>Skies 20 ltr</v>
          </cell>
          <cell r="C1138">
            <v>20</v>
          </cell>
        </row>
        <row r="1139">
          <cell r="B1139" t="str">
            <v>Skies 4 X 5 ltr</v>
          </cell>
          <cell r="C1139">
            <v>92</v>
          </cell>
        </row>
        <row r="1140">
          <cell r="B1140" t="str">
            <v>Snowden 30 EC 100 ml (sampel)</v>
          </cell>
          <cell r="C1140">
            <v>7</v>
          </cell>
        </row>
        <row r="1141">
          <cell r="B1141" t="str">
            <v>Sofia 200/70/30 OD 16 X 500 ml</v>
          </cell>
          <cell r="C1141">
            <v>130</v>
          </cell>
        </row>
        <row r="1142">
          <cell r="B1142" t="str">
            <v>Sofia 200/70/30 OD 32 X 250 ml</v>
          </cell>
          <cell r="C1142">
            <v>371</v>
          </cell>
        </row>
        <row r="1143">
          <cell r="B1143" t="str">
            <v>Sofia 200/70/30 OD 8 X 1 ltr</v>
          </cell>
          <cell r="C1143">
            <v>272</v>
          </cell>
        </row>
        <row r="1144">
          <cell r="B1144" t="str">
            <v>Solutus GKN 25 kg</v>
          </cell>
          <cell r="C1144">
            <v>28</v>
          </cell>
        </row>
        <row r="1145">
          <cell r="B1145" t="str">
            <v>Sorexin 100 SC 250 ml (Sample)</v>
          </cell>
          <cell r="C1145">
            <v>1</v>
          </cell>
        </row>
        <row r="1146">
          <cell r="B1146" t="str">
            <v>Sortie 30/6 WP 30 X 400 gr (M2U)</v>
          </cell>
          <cell r="C1146">
            <v>18</v>
          </cell>
        </row>
        <row r="1147">
          <cell r="B1147" t="str">
            <v>Spie Pen</v>
          </cell>
          <cell r="C1147">
            <v>24</v>
          </cell>
        </row>
        <row r="1148">
          <cell r="B1148" t="str">
            <v>Spindle Screw Cap Pc</v>
          </cell>
          <cell r="C1148">
            <v>115</v>
          </cell>
        </row>
        <row r="1149">
          <cell r="B1149" t="str">
            <v>Spontan 400 SL 12 X 1 ltr</v>
          </cell>
          <cell r="C1149">
            <v>27673</v>
          </cell>
        </row>
        <row r="1150">
          <cell r="B1150" t="str">
            <v>Spontan 400 SL 20 X 200 ml</v>
          </cell>
          <cell r="C1150">
            <v>6719</v>
          </cell>
        </row>
        <row r="1151">
          <cell r="B1151" t="str">
            <v>Spontan 400 SL 20 X 500 ml</v>
          </cell>
          <cell r="C1151">
            <v>13204</v>
          </cell>
        </row>
        <row r="1152">
          <cell r="B1152" t="str">
            <v>Spontas 450 SL 10 X 1 ltr</v>
          </cell>
          <cell r="C1152">
            <v>4</v>
          </cell>
        </row>
        <row r="1153">
          <cell r="B1153" t="str">
            <v>Spontas 450 SL 20 X 500 ml</v>
          </cell>
          <cell r="C1153">
            <v>660</v>
          </cell>
        </row>
        <row r="1154">
          <cell r="B1154" t="str">
            <v>Spontas 450 SL 50 X 200 ml</v>
          </cell>
          <cell r="C1154">
            <v>758</v>
          </cell>
        </row>
        <row r="1155">
          <cell r="B1155" t="str">
            <v>Sprayboost 20 X 500 ml</v>
          </cell>
          <cell r="C1155">
            <v>0</v>
          </cell>
        </row>
        <row r="1156">
          <cell r="B1156" t="str">
            <v>Sprayboost 30 X 15 X 25 ml</v>
          </cell>
          <cell r="C1156">
            <v>0</v>
          </cell>
        </row>
        <row r="1157">
          <cell r="B1157" t="str">
            <v>Sprayboost 50 X 100 ml</v>
          </cell>
          <cell r="C1157">
            <v>0</v>
          </cell>
        </row>
        <row r="1158">
          <cell r="B1158" t="str">
            <v>Sprayboost 50 X 50 ml</v>
          </cell>
          <cell r="C1158">
            <v>0</v>
          </cell>
        </row>
        <row r="1159">
          <cell r="B1159" t="str">
            <v>Sprayer Electric Bhinneka Tipe 2 16 liter</v>
          </cell>
          <cell r="C1159">
            <v>0</v>
          </cell>
        </row>
        <row r="1160">
          <cell r="B1160" t="str">
            <v>Sprayer Elektrik Quda Karisma 10 L 1 X 6 pcs</v>
          </cell>
          <cell r="C1160">
            <v>60</v>
          </cell>
        </row>
        <row r="1161">
          <cell r="B1161" t="str">
            <v>Sprayer Elektrik Quda Karisma 16 ltr</v>
          </cell>
          <cell r="C1161">
            <v>0</v>
          </cell>
        </row>
        <row r="1162">
          <cell r="B1162" t="str">
            <v>Sprayer Elektrik Quda Karisma 5 L 1 x 6 pcs</v>
          </cell>
          <cell r="C1162">
            <v>903</v>
          </cell>
        </row>
        <row r="1163">
          <cell r="B1163" t="str">
            <v>Sprayer Elektrik Quda Karisma 5 L 1 x 6 pcs (Putih)</v>
          </cell>
          <cell r="C1163">
            <v>1</v>
          </cell>
        </row>
        <row r="1164">
          <cell r="B1164" t="str">
            <v>Sprayer Hokita 20 X 2 ltr</v>
          </cell>
          <cell r="C1164">
            <v>731</v>
          </cell>
        </row>
        <row r="1165">
          <cell r="B1165" t="str">
            <v>Sprayer Hokita 30 X 1 ltr</v>
          </cell>
          <cell r="C1165">
            <v>1415</v>
          </cell>
        </row>
        <row r="1166">
          <cell r="B1166" t="str">
            <v>Sprayer Quda Karisma 2in1 16 ltr</v>
          </cell>
          <cell r="C1166">
            <v>1</v>
          </cell>
        </row>
        <row r="1167">
          <cell r="B1167" t="str">
            <v>Sprayer Quda Karisma 5 L 1 x 6 pcs (Kuning)</v>
          </cell>
          <cell r="C1167">
            <v>926</v>
          </cell>
        </row>
        <row r="1168">
          <cell r="B1168" t="str">
            <v>Sprayer Senapan Magneto</v>
          </cell>
          <cell r="C1168">
            <v>2</v>
          </cell>
        </row>
        <row r="1169">
          <cell r="B1169" t="str">
            <v>Sprayer Ultra Elektrik New 16 ltr Type 3</v>
          </cell>
          <cell r="C1169">
            <v>560</v>
          </cell>
        </row>
        <row r="1170">
          <cell r="B1170" t="str">
            <v>Sprayer Ultra Elektrik New 16 ltr Type 4</v>
          </cell>
          <cell r="C1170">
            <v>567</v>
          </cell>
        </row>
        <row r="1171">
          <cell r="B1171" t="str">
            <v>Spuyer L 3</v>
          </cell>
          <cell r="C1171">
            <v>1</v>
          </cell>
        </row>
        <row r="1172">
          <cell r="B1172" t="str">
            <v>Spuyer L 8</v>
          </cell>
          <cell r="C1172">
            <v>1</v>
          </cell>
        </row>
        <row r="1173">
          <cell r="B1173" t="str">
            <v>Spuyer LB 4 Stell</v>
          </cell>
          <cell r="C1173">
            <v>12</v>
          </cell>
        </row>
        <row r="1174">
          <cell r="B1174" t="str">
            <v>Spuyer Tunggal / Lancip Star Metal</v>
          </cell>
          <cell r="C1174">
            <v>54</v>
          </cell>
        </row>
        <row r="1175">
          <cell r="B1175" t="str">
            <v>Spyker 135 SL 20 ltr</v>
          </cell>
          <cell r="C1175">
            <v>35</v>
          </cell>
        </row>
        <row r="1176">
          <cell r="B1176" t="str">
            <v>Spyker 135 SL 20 X 1 ltr</v>
          </cell>
          <cell r="C1176">
            <v>2484</v>
          </cell>
        </row>
        <row r="1177">
          <cell r="B1177" t="str">
            <v>Spyker 135 SL 4 X 5 ltr</v>
          </cell>
          <cell r="C1177">
            <v>208</v>
          </cell>
        </row>
        <row r="1178">
          <cell r="B1178" t="str">
            <v>Stainless Steel Clip Yamaha</v>
          </cell>
          <cell r="C1178">
            <v>81</v>
          </cell>
        </row>
        <row r="1179">
          <cell r="B1179" t="str">
            <v>Starcide 400 EC 100 gr</v>
          </cell>
          <cell r="C1179">
            <v>9</v>
          </cell>
        </row>
        <row r="1180">
          <cell r="B1180" t="str">
            <v>Stardon 60 WP 10 X 8 X 100 gr</v>
          </cell>
          <cell r="C1180">
            <v>15017</v>
          </cell>
        </row>
        <row r="1181">
          <cell r="B1181" t="str">
            <v>Starquat 135 SL 20 ltr</v>
          </cell>
          <cell r="C1181">
            <v>0</v>
          </cell>
        </row>
        <row r="1182">
          <cell r="B1182" t="str">
            <v>Starquat 135 SL 20 X 1 ltr</v>
          </cell>
          <cell r="C1182">
            <v>3990</v>
          </cell>
        </row>
        <row r="1183">
          <cell r="B1183" t="str">
            <v>Starquat 135 SL 4 X 5 ltr</v>
          </cell>
          <cell r="C1183">
            <v>0</v>
          </cell>
        </row>
        <row r="1184">
          <cell r="B1184" t="str">
            <v>Stick / Spindle Body Pc</v>
          </cell>
          <cell r="C1184">
            <v>21</v>
          </cell>
        </row>
        <row r="1185">
          <cell r="B1185" t="str">
            <v>Suica 50/20 WG 10 X 20 X 25 gr</v>
          </cell>
          <cell r="C1185">
            <v>285</v>
          </cell>
        </row>
        <row r="1186">
          <cell r="B1186" t="str">
            <v>Suica 50/20 WG 5 X 10 X 100 gr</v>
          </cell>
          <cell r="C1186">
            <v>400</v>
          </cell>
        </row>
        <row r="1187">
          <cell r="B1187" t="str">
            <v>Sulfaron 200/50 EC 50 X 200 ml</v>
          </cell>
          <cell r="C1187">
            <v>471</v>
          </cell>
        </row>
        <row r="1188">
          <cell r="B1188" t="str">
            <v>Sunbird 50 kg</v>
          </cell>
          <cell r="C1188">
            <v>162</v>
          </cell>
        </row>
        <row r="1189">
          <cell r="B1189" t="str">
            <v>Super-Soil 16 X 1 kg</v>
          </cell>
          <cell r="C1189">
            <v>904</v>
          </cell>
        </row>
        <row r="1190">
          <cell r="B1190" t="str">
            <v>Swallow 80 WP 40 X 500 gr</v>
          </cell>
          <cell r="C1190">
            <v>10</v>
          </cell>
        </row>
        <row r="1191">
          <cell r="B1191" t="str">
            <v>Switch Off 62.5 WG 20 X 20 X 20 gr</v>
          </cell>
          <cell r="C1191">
            <v>3467</v>
          </cell>
        </row>
        <row r="1192">
          <cell r="B1192" t="str">
            <v>Symbisect 2/30 WG 100 X 50 gr</v>
          </cell>
          <cell r="C1192">
            <v>5104</v>
          </cell>
        </row>
        <row r="1193">
          <cell r="B1193" t="str">
            <v>Symbisect 2/30 WG 50 X 100 gr</v>
          </cell>
          <cell r="C1193">
            <v>3575</v>
          </cell>
        </row>
        <row r="1194">
          <cell r="B1194" t="str">
            <v>Symbisect 2/30 WG 75 X 100 gr</v>
          </cell>
          <cell r="C1194">
            <v>2</v>
          </cell>
        </row>
        <row r="1195">
          <cell r="B1195" t="str">
            <v>Symphony Plus 32 X 250 ml</v>
          </cell>
          <cell r="C1195">
            <v>0</v>
          </cell>
        </row>
        <row r="1196">
          <cell r="B1196" t="str">
            <v>Symphony Plus 40 X 100 ml</v>
          </cell>
          <cell r="C1196">
            <v>731</v>
          </cell>
        </row>
        <row r="1197">
          <cell r="B1197" t="str">
            <v>Tabung Kosong</v>
          </cell>
          <cell r="C1197">
            <v>10</v>
          </cell>
        </row>
        <row r="1198">
          <cell r="B1198" t="str">
            <v>Tabung Pompa Komplit 14 ltr</v>
          </cell>
          <cell r="C1198">
            <v>1</v>
          </cell>
        </row>
        <row r="1199">
          <cell r="B1199" t="str">
            <v>Taekwando 25 EC 20 X 1 ltr</v>
          </cell>
          <cell r="C1199">
            <v>0</v>
          </cell>
        </row>
        <row r="1200">
          <cell r="B1200" t="str">
            <v>Tali Bahu EDD</v>
          </cell>
          <cell r="C1200">
            <v>10</v>
          </cell>
        </row>
        <row r="1201">
          <cell r="B1201" t="str">
            <v>Tali Gawar 989 40 X 600 gr</v>
          </cell>
          <cell r="C1201">
            <v>12040</v>
          </cell>
        </row>
        <row r="1202">
          <cell r="B1202" t="str">
            <v>Tali Gendong</v>
          </cell>
          <cell r="C1202">
            <v>10</v>
          </cell>
        </row>
        <row r="1203">
          <cell r="B1203" t="str">
            <v>Tali Gendong GA</v>
          </cell>
          <cell r="C1203">
            <v>1</v>
          </cell>
        </row>
        <row r="1204">
          <cell r="B1204" t="str">
            <v>Tali Gendong Hijau Star Metal</v>
          </cell>
          <cell r="C1204">
            <v>28</v>
          </cell>
        </row>
        <row r="1205">
          <cell r="B1205" t="str">
            <v>Tali Kapas Cap Kelud 15 X 900 gr (Putih)</v>
          </cell>
          <cell r="C1205">
            <v>28</v>
          </cell>
        </row>
        <row r="1206">
          <cell r="B1206" t="str">
            <v>Tali Kapas Cap Kelud 28 X 450 gr (Putih)</v>
          </cell>
          <cell r="C1206">
            <v>38</v>
          </cell>
        </row>
        <row r="1207">
          <cell r="B1207" t="str">
            <v>Tamoxanil 6/24 WP 20 X 400 gr</v>
          </cell>
          <cell r="C1207">
            <v>0</v>
          </cell>
        </row>
        <row r="1208">
          <cell r="B1208" t="str">
            <v>Tampidor 25 WP 100 X 100 gr</v>
          </cell>
          <cell r="C1208">
            <v>0</v>
          </cell>
        </row>
        <row r="1209">
          <cell r="B1209" t="str">
            <v>Tangki ABC-20PS 4T 20 ltr</v>
          </cell>
          <cell r="C1209">
            <v>15</v>
          </cell>
        </row>
        <row r="1210">
          <cell r="B1210" t="str">
            <v>Tangki ABC-7 2T 20 Ltr</v>
          </cell>
          <cell r="C1210">
            <v>7</v>
          </cell>
        </row>
        <row r="1211">
          <cell r="B1211" t="str">
            <v>Tangki Dragon Star 14 ltr Stainless</v>
          </cell>
          <cell r="C1211">
            <v>23</v>
          </cell>
        </row>
        <row r="1212">
          <cell r="B1212" t="str">
            <v>Tangki Dragon Star 16 ltr baterai (Biru)</v>
          </cell>
          <cell r="C1212">
            <v>163</v>
          </cell>
        </row>
        <row r="1213">
          <cell r="B1213" t="str">
            <v>Tangki Dragon Star 16 ltr baterai (Hijau)</v>
          </cell>
          <cell r="C1213">
            <v>217</v>
          </cell>
        </row>
        <row r="1214">
          <cell r="B1214" t="str">
            <v>Tangki Dragon Star 16 ltr Double Fungsi (Biru)</v>
          </cell>
          <cell r="C1214">
            <v>188</v>
          </cell>
        </row>
        <row r="1215">
          <cell r="B1215" t="str">
            <v>Tangki Jacto 16 ltr</v>
          </cell>
          <cell r="C1215">
            <v>6</v>
          </cell>
        </row>
        <row r="1216">
          <cell r="B1216" t="str">
            <v>Tangki Swan 16 ltr BE (BTR)</v>
          </cell>
          <cell r="C1216">
            <v>0</v>
          </cell>
        </row>
        <row r="1217">
          <cell r="B1217" t="str">
            <v>Tangki Swan 16 ltr F (BTR)</v>
          </cell>
          <cell r="C1217">
            <v>0</v>
          </cell>
        </row>
        <row r="1218">
          <cell r="B1218" t="str">
            <v>Tangki Swan 16 ltr F (BTR) Bisi 321</v>
          </cell>
          <cell r="C1218">
            <v>1</v>
          </cell>
        </row>
        <row r="1219">
          <cell r="B1219" t="str">
            <v>Tangki Swan 16 ltr F (BTR) Bisi 959</v>
          </cell>
          <cell r="C1219">
            <v>17</v>
          </cell>
        </row>
        <row r="1220">
          <cell r="B1220" t="str">
            <v>Tangki Swan 16 ltr F (BTR) Bisi MSI</v>
          </cell>
          <cell r="C1220">
            <v>25</v>
          </cell>
        </row>
        <row r="1221">
          <cell r="B1221" t="str">
            <v>Tangki TOP AGRI Double Fungsi 16 ltr baterai</v>
          </cell>
          <cell r="C1221">
            <v>123</v>
          </cell>
        </row>
        <row r="1222">
          <cell r="B1222" t="str">
            <v>Tangki TOP AGRI Single Fungsi 16 ltr baterai</v>
          </cell>
          <cell r="C1222">
            <v>282</v>
          </cell>
        </row>
        <row r="1223">
          <cell r="B1223" t="str">
            <v>Tangki Yoto 14 ltr SS BTR</v>
          </cell>
          <cell r="C1223">
            <v>0</v>
          </cell>
        </row>
        <row r="1224">
          <cell r="B1224" t="str">
            <v>Tangki Yoto 15 X 2 ltr</v>
          </cell>
          <cell r="C1224">
            <v>958</v>
          </cell>
        </row>
        <row r="1225">
          <cell r="B1225" t="str">
            <v>Tangki Yoto 6 X 5 ltr</v>
          </cell>
          <cell r="C1225">
            <v>0</v>
          </cell>
        </row>
        <row r="1226">
          <cell r="B1226" t="str">
            <v>Tangki Yoto 6 X 9 ltr</v>
          </cell>
          <cell r="C1226">
            <v>317</v>
          </cell>
        </row>
        <row r="1227">
          <cell r="B1227" t="str">
            <v>Terbas 490 SL 20 ltr</v>
          </cell>
          <cell r="C1227">
            <v>0</v>
          </cell>
        </row>
        <row r="1228">
          <cell r="B1228" t="str">
            <v>Terbas 490 SL 20 X 1 ltr</v>
          </cell>
          <cell r="C1228">
            <v>1800</v>
          </cell>
        </row>
        <row r="1229">
          <cell r="B1229" t="str">
            <v>Terbas 490 SL 4 X 5 ltr</v>
          </cell>
          <cell r="C1229">
            <v>0</v>
          </cell>
        </row>
        <row r="1230">
          <cell r="B1230" t="str">
            <v>Termikon 15 EC 20 X 400 ml</v>
          </cell>
          <cell r="C1230">
            <v>0</v>
          </cell>
        </row>
        <row r="1231">
          <cell r="B1231" t="str">
            <v>Terminator 135 EC 20 X 500 ml</v>
          </cell>
          <cell r="C1231">
            <v>0</v>
          </cell>
        </row>
        <row r="1232">
          <cell r="B1232" t="str">
            <v>Terminator 135 EC 40 X 250 ml</v>
          </cell>
          <cell r="C1232">
            <v>35</v>
          </cell>
        </row>
        <row r="1233">
          <cell r="B1233" t="str">
            <v>Terong Bungo 500 gr</v>
          </cell>
          <cell r="C1233">
            <v>0</v>
          </cell>
        </row>
        <row r="1234">
          <cell r="B1234" t="str">
            <v>ThripMat 50 X 100 ml</v>
          </cell>
          <cell r="C1234">
            <v>617</v>
          </cell>
        </row>
        <row r="1235">
          <cell r="B1235" t="str">
            <v>Throne 250 EC 20 X 250 ml</v>
          </cell>
          <cell r="C1235">
            <v>0</v>
          </cell>
        </row>
        <row r="1236">
          <cell r="B1236" t="str">
            <v>Throne 250 EC 20 X 500 ml</v>
          </cell>
          <cell r="C1236">
            <v>508</v>
          </cell>
        </row>
        <row r="1237">
          <cell r="B1237" t="str">
            <v>Throne 250 EC 48 X 100 ml</v>
          </cell>
          <cell r="C1237">
            <v>0</v>
          </cell>
        </row>
        <row r="1238">
          <cell r="B1238" t="str">
            <v>Tiezene 80 WP 20 X 1 kg</v>
          </cell>
          <cell r="C1238">
            <v>0</v>
          </cell>
        </row>
        <row r="1239">
          <cell r="B1239" t="str">
            <v>Tiezene 80 WP 40 X 500 gr</v>
          </cell>
          <cell r="C1239">
            <v>0</v>
          </cell>
        </row>
        <row r="1240">
          <cell r="B1240" t="str">
            <v>Tinker 400 SC 20 X 400 ml</v>
          </cell>
          <cell r="C1240">
            <v>180</v>
          </cell>
        </row>
        <row r="1241">
          <cell r="B1241" t="str">
            <v>Tinker 400 SC 40 X 200 ml</v>
          </cell>
          <cell r="C1241">
            <v>349</v>
          </cell>
        </row>
        <row r="1242">
          <cell r="B1242" t="str">
            <v>Tobago 240 EC 20 X 500 ml</v>
          </cell>
          <cell r="C1242">
            <v>28</v>
          </cell>
        </row>
        <row r="1243">
          <cell r="B1243" t="str">
            <v>Tombol Regulator</v>
          </cell>
          <cell r="C1243">
            <v>10</v>
          </cell>
        </row>
        <row r="1244">
          <cell r="B1244" t="str">
            <v>Topbas 400 SC 25 X 100 ml</v>
          </cell>
          <cell r="C1244">
            <v>571</v>
          </cell>
        </row>
        <row r="1245">
          <cell r="B1245" t="str">
            <v>Topbas 400 SC 50 X 50 ml</v>
          </cell>
          <cell r="C1245">
            <v>1364</v>
          </cell>
        </row>
        <row r="1246">
          <cell r="B1246" t="str">
            <v>Topida 25 WP 100 X 100 gr</v>
          </cell>
          <cell r="C1246">
            <v>0</v>
          </cell>
        </row>
        <row r="1247">
          <cell r="B1247" t="str">
            <v>Topida 25 WP 50 X 100 gr</v>
          </cell>
          <cell r="C1247">
            <v>1719</v>
          </cell>
        </row>
        <row r="1248">
          <cell r="B1248" t="str">
            <v>Topjos 300 SL 20 ltr</v>
          </cell>
          <cell r="C1248">
            <v>67</v>
          </cell>
        </row>
        <row r="1249">
          <cell r="B1249" t="str">
            <v>Topjos 300 SL 20 ltr (Coklat) + 20 pack Metsul 5 gr</v>
          </cell>
          <cell r="C1249">
            <v>0</v>
          </cell>
        </row>
        <row r="1250">
          <cell r="B1250" t="str">
            <v>Topjos 300 SL 20 X 1 ltr</v>
          </cell>
          <cell r="C1250">
            <v>3340</v>
          </cell>
        </row>
        <row r="1251">
          <cell r="B1251" t="str">
            <v>Topjos 300 SL 4 X 5 ltr</v>
          </cell>
          <cell r="C1251">
            <v>425</v>
          </cell>
        </row>
        <row r="1252">
          <cell r="B1252" t="str">
            <v>Topjos 300 SL 4 X 5 ltr (Coklat) + 5 pack Metsul 5 gr</v>
          </cell>
          <cell r="C1252">
            <v>0</v>
          </cell>
        </row>
        <row r="1253">
          <cell r="B1253" t="str">
            <v>Topjos 300 SL 4 X 5 ltr (Hijau) + 5 pack Metsul 5 gr</v>
          </cell>
          <cell r="C1253">
            <v>0</v>
          </cell>
        </row>
        <row r="1254">
          <cell r="B1254" t="str">
            <v>Topsil B/K 30 X 450 gr</v>
          </cell>
          <cell r="C1254">
            <v>6893</v>
          </cell>
        </row>
        <row r="1255">
          <cell r="B1255" t="str">
            <v>Topsil D/H 30 X 450 gr</v>
          </cell>
          <cell r="C1255">
            <v>4617</v>
          </cell>
        </row>
        <row r="1256">
          <cell r="B1256" t="str">
            <v>Topsindo 70 WP 20 X 500 gr</v>
          </cell>
          <cell r="C1256">
            <v>785</v>
          </cell>
        </row>
        <row r="1257">
          <cell r="B1257" t="str">
            <v>Tori 50 WP 5 X 100 gr (Sample)</v>
          </cell>
          <cell r="C1257">
            <v>23</v>
          </cell>
        </row>
        <row r="1258">
          <cell r="B1258" t="str">
            <v>Trichaderma (Sample)</v>
          </cell>
          <cell r="C1258">
            <v>8</v>
          </cell>
        </row>
        <row r="1259">
          <cell r="B1259" t="str">
            <v>Trigard 75 WP 10 X 10 X 50 gr</v>
          </cell>
          <cell r="C1259">
            <v>1144</v>
          </cell>
        </row>
        <row r="1260">
          <cell r="B1260" t="str">
            <v>Trigard 75 WP 12 X 10 X 25 gr</v>
          </cell>
          <cell r="C1260">
            <v>0</v>
          </cell>
        </row>
        <row r="1261">
          <cell r="B1261" t="str">
            <v>Trip Oil 60 X 50 ml</v>
          </cell>
          <cell r="C1261">
            <v>1342</v>
          </cell>
        </row>
        <row r="1262">
          <cell r="B1262" t="str">
            <v>Triplelima 555 SL 20 X 1 ltr</v>
          </cell>
          <cell r="C1262">
            <v>0</v>
          </cell>
        </row>
        <row r="1263">
          <cell r="B1263" t="str">
            <v>Triplelima 555 SL 4 X 5 ltr</v>
          </cell>
          <cell r="C1263">
            <v>23</v>
          </cell>
        </row>
        <row r="1264">
          <cell r="B1264" t="str">
            <v>Trisula 450 SL 20 X 1 ltr</v>
          </cell>
          <cell r="C1264">
            <v>0</v>
          </cell>
        </row>
        <row r="1265">
          <cell r="B1265" t="str">
            <v>Trisula 450 SL 20 X 500 ml</v>
          </cell>
          <cell r="C1265">
            <v>0</v>
          </cell>
        </row>
        <row r="1266">
          <cell r="B1266" t="str">
            <v>Tronton 50 EC 100 X 100 ml</v>
          </cell>
          <cell r="C1266">
            <v>2019</v>
          </cell>
        </row>
        <row r="1267">
          <cell r="B1267" t="str">
            <v>Tronton 50 EC 50 X 200 ml</v>
          </cell>
          <cell r="C1267">
            <v>650</v>
          </cell>
        </row>
        <row r="1268">
          <cell r="B1268" t="str">
            <v>Tuntas 300/100 SL 20 X 1 ltr</v>
          </cell>
          <cell r="C1268">
            <v>0</v>
          </cell>
        </row>
        <row r="1269">
          <cell r="B1269" t="str">
            <v>Tuntas 300/100 SL 20 X 500 ml</v>
          </cell>
          <cell r="C1269">
            <v>279</v>
          </cell>
        </row>
        <row r="1270">
          <cell r="B1270" t="str">
            <v>Turmadan 328 SL 20 X 1 ltr</v>
          </cell>
          <cell r="C1270">
            <v>0</v>
          </cell>
        </row>
        <row r="1271">
          <cell r="B1271" t="str">
            <v>Tutup botol desanto 100 ml</v>
          </cell>
          <cell r="C1271">
            <v>107</v>
          </cell>
        </row>
        <row r="1272">
          <cell r="B1272" t="str">
            <v>Tutup botol desanto 250 ml</v>
          </cell>
          <cell r="C1272">
            <v>40</v>
          </cell>
        </row>
        <row r="1273">
          <cell r="B1273" t="str">
            <v>Tutup Botol Pet Putih Susu Piraklo 250 ml</v>
          </cell>
          <cell r="C1273">
            <v>813</v>
          </cell>
        </row>
        <row r="1274">
          <cell r="B1274" t="str">
            <v>Tutup Botol Piraklo 250ml (Logo MIA)</v>
          </cell>
          <cell r="C1274">
            <v>108</v>
          </cell>
        </row>
        <row r="1275">
          <cell r="B1275" t="str">
            <v>Tutup Sprayer GA</v>
          </cell>
          <cell r="C1275">
            <v>9</v>
          </cell>
        </row>
        <row r="1276">
          <cell r="B1276" t="str">
            <v>Tutup Tabung 14 ltr Star Metal</v>
          </cell>
          <cell r="C1276">
            <v>104</v>
          </cell>
        </row>
        <row r="1277">
          <cell r="B1277" t="str">
            <v>Tutup Tabung 17 ltr Star Metal</v>
          </cell>
          <cell r="C1277">
            <v>45</v>
          </cell>
        </row>
        <row r="1278">
          <cell r="B1278" t="str">
            <v>Tutup Tangki 20 ltr</v>
          </cell>
          <cell r="C1278">
            <v>1</v>
          </cell>
        </row>
        <row r="1279">
          <cell r="B1279" t="str">
            <v>Tutup Tangki Babel Star Metal</v>
          </cell>
          <cell r="C1279">
            <v>9</v>
          </cell>
        </row>
        <row r="1280">
          <cell r="B1280" t="str">
            <v>Tutup Warna Hijau Botol Vishaka 100 ml</v>
          </cell>
          <cell r="C1280">
            <v>2510</v>
          </cell>
        </row>
        <row r="1281">
          <cell r="B1281" t="str">
            <v>UlatMat 50 X 100 ml</v>
          </cell>
          <cell r="C1281">
            <v>2660</v>
          </cell>
        </row>
        <row r="1282">
          <cell r="B1282" t="str">
            <v>Ultrasoline 10 X 2 kg</v>
          </cell>
          <cell r="C1282">
            <v>1770</v>
          </cell>
        </row>
        <row r="1283">
          <cell r="B1283" t="str">
            <v>Unibro 500/50 SC 20 X 250 ml</v>
          </cell>
          <cell r="C1283">
            <v>545</v>
          </cell>
        </row>
        <row r="1284">
          <cell r="B1284" t="str">
            <v>Unibro 500/50 SC 20 X 500 ml</v>
          </cell>
          <cell r="C1284">
            <v>7779</v>
          </cell>
        </row>
        <row r="1285">
          <cell r="B1285" t="str">
            <v>Unihit 100/20 SC 100 X 100 ml</v>
          </cell>
          <cell r="C1285">
            <v>0</v>
          </cell>
        </row>
        <row r="1286">
          <cell r="B1286" t="str">
            <v>Unihit 100/20 SC 100 X 100 ml (Sample)</v>
          </cell>
          <cell r="C1286">
            <v>80</v>
          </cell>
        </row>
        <row r="1287">
          <cell r="B1287" t="str">
            <v>Unihit 100/20 SC 20 X 500 ml</v>
          </cell>
          <cell r="C1287">
            <v>0</v>
          </cell>
        </row>
        <row r="1288">
          <cell r="B1288" t="str">
            <v>Unihit 100/20 SC 40 X 250 ml</v>
          </cell>
          <cell r="C1288">
            <v>1595</v>
          </cell>
        </row>
        <row r="1289">
          <cell r="B1289" t="str">
            <v>Unista 100 SC 10 X 1 ltr</v>
          </cell>
          <cell r="C1289">
            <v>0</v>
          </cell>
        </row>
        <row r="1290">
          <cell r="B1290" t="str">
            <v>Unista 100 SC 20 X 500 ml</v>
          </cell>
          <cell r="C1290">
            <v>0</v>
          </cell>
        </row>
        <row r="1291">
          <cell r="B1291" t="str">
            <v>Unista 100 SC 40 X 250 ml</v>
          </cell>
          <cell r="C1291">
            <v>0</v>
          </cell>
        </row>
        <row r="1292">
          <cell r="B1292" t="str">
            <v>Unista 100 SC 40 X 250 ml (Sample)</v>
          </cell>
          <cell r="C1292">
            <v>9</v>
          </cell>
        </row>
        <row r="1293">
          <cell r="B1293" t="str">
            <v>Uprise 20 X 250 ml</v>
          </cell>
          <cell r="C1293">
            <v>1561</v>
          </cell>
        </row>
        <row r="1294">
          <cell r="B1294" t="str">
            <v>Uprise 50 X 100 ml</v>
          </cell>
          <cell r="C1294">
            <v>0</v>
          </cell>
        </row>
        <row r="1295">
          <cell r="B1295" t="str">
            <v>Valley 10 x 1 kg</v>
          </cell>
          <cell r="C1295">
            <v>0</v>
          </cell>
        </row>
        <row r="1296">
          <cell r="B1296" t="str">
            <v>Valley 10 X 1 Kg (Sample)</v>
          </cell>
          <cell r="C1296">
            <v>0</v>
          </cell>
        </row>
        <row r="1297">
          <cell r="B1297" t="str">
            <v>Valor 50 WG 10 X 200 gr</v>
          </cell>
          <cell r="C1297">
            <v>0</v>
          </cell>
        </row>
        <row r="1298">
          <cell r="B1298" t="str">
            <v>Valor 50 WG 40 X 50 gr</v>
          </cell>
          <cell r="C1298">
            <v>0</v>
          </cell>
        </row>
        <row r="1299">
          <cell r="B1299" t="str">
            <v>Vayego 200 SC 50 X 100 ml</v>
          </cell>
          <cell r="C1299">
            <v>4850</v>
          </cell>
        </row>
        <row r="1300">
          <cell r="B1300" t="str">
            <v>Ventory 865 SL 400 gr</v>
          </cell>
          <cell r="C1300">
            <v>1</v>
          </cell>
        </row>
        <row r="1301">
          <cell r="B1301" t="str">
            <v>Verpection 400 EC 100 X 100 ml</v>
          </cell>
          <cell r="C1301">
            <v>989</v>
          </cell>
        </row>
        <row r="1302">
          <cell r="B1302" t="str">
            <v>Verpection 400 EC 25 X 400 ml</v>
          </cell>
          <cell r="C1302">
            <v>125</v>
          </cell>
        </row>
        <row r="1303">
          <cell r="B1303" t="str">
            <v>Vertibak 60 SP 100 X 20 gr</v>
          </cell>
          <cell r="C1303">
            <v>90</v>
          </cell>
        </row>
        <row r="1304">
          <cell r="B1304" t="str">
            <v>Vertibak 60 SP 50 X 100 gr</v>
          </cell>
          <cell r="C1304">
            <v>396</v>
          </cell>
        </row>
        <row r="1305">
          <cell r="B1305" t="str">
            <v>Veto 650 EC 20 X 500 ml</v>
          </cell>
          <cell r="C1305">
            <v>2000</v>
          </cell>
        </row>
        <row r="1306">
          <cell r="B1306" t="str">
            <v>Viaron 80 WP 10 X 1 kg</v>
          </cell>
          <cell r="C1306">
            <v>0</v>
          </cell>
        </row>
        <row r="1307">
          <cell r="B1307" t="str">
            <v>Viaron 80 WP 40 X 250 gr</v>
          </cell>
          <cell r="C1307">
            <v>255</v>
          </cell>
        </row>
        <row r="1308">
          <cell r="B1308" t="str">
            <v>Victar 80 WP 20 X 1 kg</v>
          </cell>
          <cell r="C1308">
            <v>0</v>
          </cell>
        </row>
        <row r="1309">
          <cell r="B1309" t="str">
            <v>Victory 75 WP 20 X 1 kg</v>
          </cell>
          <cell r="C1309">
            <v>0</v>
          </cell>
        </row>
        <row r="1310">
          <cell r="B1310" t="str">
            <v>Victory 80 WP 20 X 1 kg</v>
          </cell>
          <cell r="C1310">
            <v>0</v>
          </cell>
        </row>
        <row r="1311">
          <cell r="B1311" t="str">
            <v>Victory Mix 8/64 WP 25 X 400 gr</v>
          </cell>
          <cell r="C1311">
            <v>175</v>
          </cell>
        </row>
        <row r="1312">
          <cell r="B1312" t="str">
            <v>Virtako 300 SC 10 X 20 X 10 ml</v>
          </cell>
          <cell r="C1312">
            <v>131200</v>
          </cell>
        </row>
        <row r="1313">
          <cell r="B1313" t="str">
            <v>Virtako 300 SC 100 X 50 ml</v>
          </cell>
          <cell r="C1313">
            <v>34600</v>
          </cell>
        </row>
        <row r="1314">
          <cell r="B1314" t="str">
            <v>Virtako 300 SC 50 X 100 ml</v>
          </cell>
          <cell r="C1314">
            <v>9255</v>
          </cell>
        </row>
        <row r="1315">
          <cell r="B1315" t="str">
            <v>Vishaka 200 EC 20 X 500 ml</v>
          </cell>
          <cell r="C1315">
            <v>48</v>
          </cell>
        </row>
        <row r="1316">
          <cell r="B1316" t="str">
            <v>Vista 400 SL 100 ml (Sample)</v>
          </cell>
          <cell r="C1316">
            <v>36</v>
          </cell>
        </row>
        <row r="1317">
          <cell r="B1317" t="str">
            <v>Vista 400 SL 16 X 1 ltr</v>
          </cell>
          <cell r="C1317">
            <v>0</v>
          </cell>
        </row>
        <row r="1318">
          <cell r="B1318" t="str">
            <v>Vista 400 SL 20 X 500 ml</v>
          </cell>
          <cell r="C1318">
            <v>680</v>
          </cell>
        </row>
        <row r="1319">
          <cell r="B1319" t="str">
            <v>Vista 400 SL 50 X 200 ml</v>
          </cell>
          <cell r="C1319">
            <v>1989</v>
          </cell>
        </row>
        <row r="1320">
          <cell r="B1320" t="str">
            <v>Volt Meter YEP18</v>
          </cell>
          <cell r="C1320">
            <v>5</v>
          </cell>
        </row>
        <row r="1321">
          <cell r="B1321" t="str">
            <v>Walang 50 EC 25 X 400 ml</v>
          </cell>
          <cell r="C1321">
            <v>0</v>
          </cell>
        </row>
        <row r="1322">
          <cell r="B1322" t="str">
            <v>Wendry 75 WP 100 X 100 gr (M2U)</v>
          </cell>
          <cell r="C1322">
            <v>0</v>
          </cell>
        </row>
        <row r="1323">
          <cell r="B1323" t="str">
            <v>Wendry 75 WP 20 X 500 gr (M2U)</v>
          </cell>
          <cell r="C1323">
            <v>34154</v>
          </cell>
        </row>
        <row r="1324">
          <cell r="B1324" t="str">
            <v>Win 10 WP 25 X 20 X 10 gr</v>
          </cell>
          <cell r="C1324">
            <v>0</v>
          </cell>
        </row>
        <row r="1325">
          <cell r="B1325" t="str">
            <v>Winda 250 SC 10 X 500 ml</v>
          </cell>
          <cell r="C1325">
            <v>472</v>
          </cell>
        </row>
        <row r="1326">
          <cell r="B1326" t="str">
            <v>Winda 250 SC 20 X 250 ml</v>
          </cell>
          <cell r="C1326">
            <v>1380</v>
          </cell>
        </row>
        <row r="1327">
          <cell r="B1327" t="str">
            <v>Winda 250 SC 50 X 100 ml</v>
          </cell>
          <cell r="C1327">
            <v>436</v>
          </cell>
        </row>
        <row r="1328">
          <cell r="B1328" t="str">
            <v>Winder 100 EC 50 X 100 ml</v>
          </cell>
          <cell r="C1328">
            <v>220</v>
          </cell>
        </row>
        <row r="1329">
          <cell r="B1329" t="str">
            <v>Winder 100 EC 50 X 250 ml</v>
          </cell>
          <cell r="C1329">
            <v>70</v>
          </cell>
        </row>
        <row r="1330">
          <cell r="B1330" t="str">
            <v>Winder 25 WP 80 X 100 gr</v>
          </cell>
          <cell r="C1330">
            <v>0</v>
          </cell>
        </row>
        <row r="1331">
          <cell r="B1331" t="str">
            <v>Xycort 550/60 EC 100 X 100 ml</v>
          </cell>
          <cell r="C1331">
            <v>70</v>
          </cell>
        </row>
        <row r="1332">
          <cell r="B1332" t="str">
            <v>Xycort 550/60 EC 20 X 400 ml</v>
          </cell>
          <cell r="C1332">
            <v>64</v>
          </cell>
        </row>
        <row r="1333">
          <cell r="B1333" t="str">
            <v>Xycort 550/60 EC 20 X 900 ml</v>
          </cell>
          <cell r="C1333">
            <v>196</v>
          </cell>
        </row>
        <row r="1334">
          <cell r="B1334" t="str">
            <v>Yoto Perfume Spray 118 X 120 ml</v>
          </cell>
          <cell r="C1334">
            <v>91</v>
          </cell>
        </row>
        <row r="1335">
          <cell r="B1335" t="str">
            <v>You Stick 15 X 1 ltr</v>
          </cell>
          <cell r="C1335">
            <v>660</v>
          </cell>
        </row>
        <row r="1336">
          <cell r="B1336" t="str">
            <v>You Stick 20 X 500 ml</v>
          </cell>
          <cell r="C1336">
            <v>103</v>
          </cell>
        </row>
        <row r="1337">
          <cell r="B1337" t="str">
            <v>ZA Pak Tani 50 kg</v>
          </cell>
          <cell r="C1337">
            <v>431</v>
          </cell>
        </row>
        <row r="1338">
          <cell r="B1338" t="str">
            <v>Zencrop Algi 24 X 500 ml</v>
          </cell>
          <cell r="C1338">
            <v>110</v>
          </cell>
        </row>
        <row r="1339">
          <cell r="B1339" t="str">
            <v>Zencrop Algi 40 X 250 ml</v>
          </cell>
          <cell r="C1339">
            <v>200</v>
          </cell>
        </row>
        <row r="1340">
          <cell r="B1340" t="str">
            <v>Zencrop Algi 60 X 100 ml</v>
          </cell>
          <cell r="C1340">
            <v>0</v>
          </cell>
        </row>
        <row r="1341">
          <cell r="B1341" t="str">
            <v>Zenpro Mix 24 X 500 ml</v>
          </cell>
          <cell r="C1341">
            <v>120</v>
          </cell>
        </row>
        <row r="1342">
          <cell r="B1342" t="str">
            <v>Zenpro Mix 40 X 250 ml</v>
          </cell>
          <cell r="C1342">
            <v>320</v>
          </cell>
        </row>
        <row r="1343">
          <cell r="B1343" t="str">
            <v>Zenpro Mix 60 X 100 ml</v>
          </cell>
          <cell r="C1343">
            <v>0</v>
          </cell>
        </row>
        <row r="1344">
          <cell r="B1344" t="str">
            <v>Zessnoit 60 WP 100 X 100 gr</v>
          </cell>
          <cell r="C1344">
            <v>2390</v>
          </cell>
        </row>
        <row r="1345">
          <cell r="B1345" t="str">
            <v>Zinc 6 X 200 X 1 gr</v>
          </cell>
          <cell r="C1345">
            <v>0</v>
          </cell>
        </row>
        <row r="1346">
          <cell r="B1346" t="str">
            <v>ZNURECOTE 50 kg</v>
          </cell>
          <cell r="C1346">
            <v>19</v>
          </cell>
        </row>
        <row r="1347">
          <cell r="B1347" t="str">
            <v>Inner Box Paket Ulat</v>
          </cell>
          <cell r="C1347">
            <v>4287</v>
          </cell>
        </row>
        <row r="1348">
          <cell r="B1348" t="str">
            <v>Outer Box Paket Ulat</v>
          </cell>
          <cell r="C1348">
            <v>214</v>
          </cell>
        </row>
        <row r="1349">
          <cell r="B1349" t="str">
            <v>Blewah Blaster F1 12 X 15 X 15 gr</v>
          </cell>
          <cell r="C1349">
            <v>4940</v>
          </cell>
        </row>
        <row r="1350">
          <cell r="B1350" t="str">
            <v>Cabe Darmais F1 12 X 15 X 10 gr</v>
          </cell>
          <cell r="C1350">
            <v>3534</v>
          </cell>
        </row>
        <row r="1351">
          <cell r="B1351" t="str">
            <v>Cabe Elegance F1 20 X 12 X 10 gr</v>
          </cell>
          <cell r="C1351">
            <v>100</v>
          </cell>
        </row>
        <row r="1352">
          <cell r="B1352" t="str">
            <v>Cabe Imperial Ijo F1 20 X 12 X 2250 biji</v>
          </cell>
          <cell r="C1352">
            <v>1335</v>
          </cell>
        </row>
        <row r="1353">
          <cell r="B1353" t="str">
            <v>Cabe Matador F1 20 X 12 X 2250 biji</v>
          </cell>
          <cell r="C1353">
            <v>376</v>
          </cell>
        </row>
        <row r="1354">
          <cell r="B1354" t="str">
            <v>Cabe Ori 212 10 X 25 X 10 gr</v>
          </cell>
          <cell r="C1354">
            <v>3500</v>
          </cell>
        </row>
        <row r="1355">
          <cell r="B1355" t="str">
            <v>Cabe Sigantung 12 X 15 X 10 gr</v>
          </cell>
          <cell r="C1355">
            <v>209</v>
          </cell>
        </row>
        <row r="1356">
          <cell r="B1356" t="str">
            <v>Cabe Sret 12 X 15 X 10 gr</v>
          </cell>
          <cell r="C1356">
            <v>533</v>
          </cell>
        </row>
        <row r="1357">
          <cell r="B1357" t="str">
            <v>Cabe Warrior F1 20 X 12 X 2250 biji</v>
          </cell>
          <cell r="C1357">
            <v>402</v>
          </cell>
        </row>
        <row r="1358">
          <cell r="B1358" t="str">
            <v>Cauli Flower Kiran F1 50 X 10 X 10 gr</v>
          </cell>
          <cell r="C1358">
            <v>835</v>
          </cell>
        </row>
        <row r="1359">
          <cell r="B1359" t="str">
            <v>Cauli Flower White Shot 25 X 10 X 10 gr</v>
          </cell>
          <cell r="C1359">
            <v>140</v>
          </cell>
        </row>
        <row r="1360">
          <cell r="B1360" t="str">
            <v>Gambas Puspita F1 20 X 12 X 10 gr</v>
          </cell>
          <cell r="C1360">
            <v>191</v>
          </cell>
        </row>
        <row r="1361">
          <cell r="B1361" t="str">
            <v>Jagung ADV 132 20 X 1 kg</v>
          </cell>
          <cell r="C1361">
            <v>1223</v>
          </cell>
        </row>
        <row r="1362">
          <cell r="B1362" t="str">
            <v>Jagung Bisi 18 20 X 1 kg (+Kaos)</v>
          </cell>
          <cell r="C1362">
            <v>41353</v>
          </cell>
        </row>
        <row r="1363">
          <cell r="B1363" t="str">
            <v>Jagung Bisi 2 20 X 1 kg</v>
          </cell>
          <cell r="C1363">
            <v>0</v>
          </cell>
        </row>
        <row r="1364">
          <cell r="B1364" t="str">
            <v>Jagung Bisi 234 20 X 1 kg</v>
          </cell>
          <cell r="C1364">
            <v>2460</v>
          </cell>
        </row>
        <row r="1365">
          <cell r="B1365" t="str">
            <v>Jagung Bisi 235 20 X 1 kg</v>
          </cell>
          <cell r="C1365">
            <v>244</v>
          </cell>
        </row>
        <row r="1366">
          <cell r="B1366" t="str">
            <v>Jagung Bisi 321 20 X 1 kg</v>
          </cell>
          <cell r="C1366">
            <v>9060</v>
          </cell>
        </row>
        <row r="1367">
          <cell r="B1367" t="str">
            <v>Jagung Bisi 959 20 X 1 kg + Kaos</v>
          </cell>
          <cell r="C1367">
            <v>4438</v>
          </cell>
        </row>
        <row r="1368">
          <cell r="B1368" t="str">
            <v>Jagung DK 79C 20 X 1 kg</v>
          </cell>
          <cell r="C1368">
            <v>0</v>
          </cell>
        </row>
        <row r="1369">
          <cell r="B1369" t="str">
            <v>Jagung DK 95R 20 X 1 kg</v>
          </cell>
          <cell r="C1369">
            <v>520</v>
          </cell>
        </row>
        <row r="1370">
          <cell r="B1370" t="str">
            <v>Jagung DK 9209C 20 X 1 kg</v>
          </cell>
          <cell r="C1370">
            <v>5818</v>
          </cell>
        </row>
        <row r="1371">
          <cell r="B1371" t="str">
            <v>Jagung Hibrida Jumbo 05 20 X 1 kg</v>
          </cell>
          <cell r="C1371">
            <v>180</v>
          </cell>
        </row>
        <row r="1372">
          <cell r="B1372" t="str">
            <v>Jagung Hibrida Super Jumbo 05 1 Kg (Sample)</v>
          </cell>
          <cell r="C1372">
            <v>0</v>
          </cell>
        </row>
        <row r="1373">
          <cell r="B1373" t="str">
            <v>Jagung Hibrida Super Jumbo 77 1 Kg (Sample)</v>
          </cell>
          <cell r="C1373">
            <v>0</v>
          </cell>
        </row>
        <row r="1374">
          <cell r="B1374" t="str">
            <v>Jagung JP 444 1 Kg (Sample)</v>
          </cell>
          <cell r="C1374">
            <v>10</v>
          </cell>
        </row>
        <row r="1375">
          <cell r="B1375" t="str">
            <v>Jagung JP 709 1 Kg (Sample)</v>
          </cell>
          <cell r="C1375">
            <v>16</v>
          </cell>
        </row>
        <row r="1376">
          <cell r="B1376" t="str">
            <v>Jagung Karapan Sapi Lamuru 2 Kg (Sample)</v>
          </cell>
          <cell r="C1376">
            <v>0</v>
          </cell>
        </row>
        <row r="1377">
          <cell r="B1377" t="str">
            <v>Jagung Manis Exsotic F1 40 X 1750 biji</v>
          </cell>
          <cell r="C1377">
            <v>1958</v>
          </cell>
        </row>
        <row r="1378">
          <cell r="B1378" t="str">
            <v>Jagung Manis Golden Boy F1 10 X 7200 biji</v>
          </cell>
          <cell r="C1378">
            <v>0</v>
          </cell>
        </row>
        <row r="1379">
          <cell r="B1379" t="str">
            <v>Jagung Manis Golden Boy F1 40 X +/-1800 biji</v>
          </cell>
          <cell r="C1379">
            <v>918</v>
          </cell>
        </row>
        <row r="1380">
          <cell r="B1380" t="str">
            <v>Jagung Manis Master Sweet 45 F1 20 X 3600 biji</v>
          </cell>
          <cell r="C1380">
            <v>3103</v>
          </cell>
        </row>
        <row r="1381">
          <cell r="B1381" t="str">
            <v>Jagung Manis Master Sweet 45 F1 40 X 1800 biji</v>
          </cell>
          <cell r="C1381">
            <v>1168</v>
          </cell>
        </row>
        <row r="1382">
          <cell r="B1382" t="str">
            <v>Jagung Manis Panglima F1 40 X 1750 biji</v>
          </cell>
          <cell r="C1382">
            <v>3044</v>
          </cell>
        </row>
        <row r="1383">
          <cell r="B1383" t="str">
            <v>Jagung Manis Sweet Lady 27 F1 20 X +/-3600 biji</v>
          </cell>
          <cell r="C1383">
            <v>2480</v>
          </cell>
        </row>
        <row r="1384">
          <cell r="B1384" t="str">
            <v>Jagung NK 212 20 X 1 kg</v>
          </cell>
          <cell r="C1384">
            <v>80520</v>
          </cell>
        </row>
        <row r="1385">
          <cell r="B1385" t="str">
            <v>Jagung NK 212 BTGT 20 X 1 kg</v>
          </cell>
          <cell r="C1385">
            <v>192800</v>
          </cell>
        </row>
        <row r="1386">
          <cell r="B1386" t="str">
            <v>Jagung NK 7202 20 X 1 kg</v>
          </cell>
          <cell r="C1386">
            <v>11760</v>
          </cell>
        </row>
        <row r="1387">
          <cell r="B1387" t="str">
            <v>Jagung NK 7328 20 X 1 kg</v>
          </cell>
          <cell r="C1387">
            <v>449060</v>
          </cell>
        </row>
        <row r="1388">
          <cell r="B1388" t="str">
            <v>Jagung P27 Lumigen 20 X 1 kg</v>
          </cell>
          <cell r="C1388">
            <v>1600</v>
          </cell>
        </row>
        <row r="1389">
          <cell r="B1389" t="str">
            <v>Jagung Pertiwi 2 20 X 1 kg</v>
          </cell>
          <cell r="C1389">
            <v>4100</v>
          </cell>
        </row>
        <row r="1390">
          <cell r="B1390" t="str">
            <v>Jagung Pertiwi 3 20 X 1 kg</v>
          </cell>
          <cell r="C1390">
            <v>24550</v>
          </cell>
        </row>
        <row r="1391">
          <cell r="B1391" t="str">
            <v>Jagung Pertiwi 6 20 X 1 kg</v>
          </cell>
          <cell r="C1391">
            <v>8862</v>
          </cell>
        </row>
        <row r="1392">
          <cell r="B1392" t="str">
            <v>Jagung Q-235 10 X 1 Kg + Paket GG Akar Akrostar</v>
          </cell>
          <cell r="C1392">
            <v>0</v>
          </cell>
        </row>
        <row r="1393">
          <cell r="B1393" t="str">
            <v>Kangkung Dampit 40 X 500 gr</v>
          </cell>
          <cell r="C1393">
            <v>95</v>
          </cell>
        </row>
        <row r="1394">
          <cell r="B1394" t="str">
            <v>Kubis Green Coronet 100 X 10 X 20 gr</v>
          </cell>
          <cell r="C1394">
            <v>290</v>
          </cell>
        </row>
        <row r="1395">
          <cell r="B1395" t="str">
            <v>Kubis Green Nova 100 X 10 X 20 ml</v>
          </cell>
          <cell r="C1395">
            <v>4073</v>
          </cell>
        </row>
        <row r="1396">
          <cell r="B1396" t="str">
            <v>Kubis Hibrida F1 Kaelo 30 X 15 gr</v>
          </cell>
          <cell r="C1396">
            <v>0</v>
          </cell>
        </row>
        <row r="1397">
          <cell r="B1397" t="str">
            <v>Melon Amanda Tavi F1 20 X 10 X 550 biji</v>
          </cell>
          <cell r="C1397">
            <v>7979</v>
          </cell>
        </row>
        <row r="1398">
          <cell r="B1398" t="str">
            <v>Melon Jumbo F1 12 X 10 X 20 gr</v>
          </cell>
          <cell r="C1398">
            <v>1189</v>
          </cell>
        </row>
        <row r="1399">
          <cell r="B1399" t="str">
            <v>Melon Kaiser 50 X 5 X 500 seed</v>
          </cell>
          <cell r="C1399">
            <v>349</v>
          </cell>
        </row>
        <row r="1400">
          <cell r="B1400" t="str">
            <v>Melon Merlin F1 12 X 10 X 20 gr</v>
          </cell>
          <cell r="C1400">
            <v>2623</v>
          </cell>
        </row>
        <row r="1401">
          <cell r="B1401" t="str">
            <v>Oyong Hanoman F1 12 X 15 X 10 gr</v>
          </cell>
          <cell r="C1401">
            <v>1470</v>
          </cell>
        </row>
        <row r="1402">
          <cell r="B1402" t="str">
            <v>Padi Hibrida Bridantara 8 20 X 1 kg</v>
          </cell>
          <cell r="C1402">
            <v>0</v>
          </cell>
        </row>
        <row r="1403">
          <cell r="B1403" t="str">
            <v>Padi Janger Inpari-32 4 X 5 kg</v>
          </cell>
          <cell r="C1403">
            <v>0</v>
          </cell>
        </row>
        <row r="1404">
          <cell r="B1404" t="str">
            <v>Sawi Majapahit 12 X 15 X 25 gr</v>
          </cell>
          <cell r="C1404">
            <v>1791</v>
          </cell>
        </row>
        <row r="1405">
          <cell r="B1405" t="str">
            <v>Smk. Bali Flower F1 20 X 6 X 20 gr</v>
          </cell>
          <cell r="C1405">
            <v>66</v>
          </cell>
        </row>
        <row r="1406">
          <cell r="B1406" t="str">
            <v>Smk. Big Maduri F1 12 X 10 X 20 gr</v>
          </cell>
          <cell r="C1406">
            <v>1639</v>
          </cell>
        </row>
        <row r="1407">
          <cell r="B1407" t="str">
            <v>Smk. Inden F1 12 X 10 X 20 gr</v>
          </cell>
          <cell r="C1407">
            <v>622</v>
          </cell>
        </row>
        <row r="1408">
          <cell r="B1408" t="str">
            <v>Smk. Madrid F1 12 X 10 X 20 gr</v>
          </cell>
          <cell r="C1408">
            <v>9510</v>
          </cell>
        </row>
        <row r="1409">
          <cell r="B1409" t="str">
            <v>Smk. Redin F1 20 X 6 X 20 gr</v>
          </cell>
          <cell r="C1409">
            <v>474</v>
          </cell>
        </row>
        <row r="1410">
          <cell r="B1410" t="str">
            <v>Smk. Seedless F1 Classic 20 X 6 X 20 gr</v>
          </cell>
          <cell r="C1410">
            <v>1336</v>
          </cell>
        </row>
        <row r="1411">
          <cell r="B1411" t="str">
            <v>Terong Bungo F1 12 X 20 X 5 gr</v>
          </cell>
          <cell r="C1411">
            <v>169</v>
          </cell>
        </row>
        <row r="1412">
          <cell r="B1412" t="str">
            <v>Terong Hijo 12 X 15 X 10 gr</v>
          </cell>
          <cell r="C1412">
            <v>168</v>
          </cell>
        </row>
        <row r="1413">
          <cell r="B1413" t="str">
            <v>Terong Kenari 12 X 15 X 10 gr</v>
          </cell>
          <cell r="C1413">
            <v>693</v>
          </cell>
        </row>
        <row r="1414">
          <cell r="B1414" t="str">
            <v>Terong Prince 07 F1 20 X 12 X 10 gr</v>
          </cell>
          <cell r="C1414">
            <v>3066</v>
          </cell>
        </row>
        <row r="1415">
          <cell r="B1415" t="str">
            <v>Timun Hercules Plus 20 X 6 X 20 gr</v>
          </cell>
          <cell r="C1415">
            <v>112</v>
          </cell>
        </row>
        <row r="1416">
          <cell r="B1416" t="str">
            <v>Timun Renes F1 12 X 15 X 10 gr</v>
          </cell>
          <cell r="C1416">
            <v>2009</v>
          </cell>
        </row>
        <row r="1417">
          <cell r="B1417" t="str">
            <v>Timun Saemi F1 12 X 12 X 20 gr</v>
          </cell>
          <cell r="C1417">
            <v>0</v>
          </cell>
        </row>
        <row r="1418">
          <cell r="B1418" t="str">
            <v>Timun Semi F1 12 X 10 X 20 gr</v>
          </cell>
          <cell r="C1418">
            <v>0</v>
          </cell>
        </row>
        <row r="1419">
          <cell r="B1419" t="str">
            <v>Timun Wuku 12 X 10 X 20 gr</v>
          </cell>
          <cell r="C1419">
            <v>5699</v>
          </cell>
        </row>
        <row r="1420">
          <cell r="B1420" t="str">
            <v>Tomat Comodor F1 20 X 20 X 1750 biji</v>
          </cell>
          <cell r="C1420">
            <v>1101</v>
          </cell>
        </row>
        <row r="1421">
          <cell r="B1421" t="str">
            <v>Tomat Corona 402 F1 20 X 20 X +/- 1750 biji</v>
          </cell>
          <cell r="C1421">
            <v>119</v>
          </cell>
        </row>
        <row r="1422">
          <cell r="B1422" t="str">
            <v>Tomat Fortuna 25 F1 20 X 20 X 1800 biji</v>
          </cell>
          <cell r="C1422">
            <v>45</v>
          </cell>
        </row>
        <row r="1423">
          <cell r="B1423" t="str">
            <v>Tomat Mawar 12 X 15 X 10 gr</v>
          </cell>
          <cell r="C1423">
            <v>1392</v>
          </cell>
        </row>
        <row r="1424">
          <cell r="B1424" t="str">
            <v>Baju Batik</v>
          </cell>
          <cell r="C1424">
            <v>68</v>
          </cell>
        </row>
        <row r="1425">
          <cell r="B1425" t="str">
            <v>X-Banner (Cling)</v>
          </cell>
          <cell r="C1425">
            <v>10</v>
          </cell>
        </row>
        <row r="1426">
          <cell r="B1426" t="str">
            <v>Meja Display (Cling)</v>
          </cell>
          <cell r="C1426">
            <v>4</v>
          </cell>
        </row>
        <row r="1427">
          <cell r="B1427" t="str">
            <v>Baju Koko</v>
          </cell>
          <cell r="C1427">
            <v>15</v>
          </cell>
        </row>
        <row r="1428">
          <cell r="B1428" t="str">
            <v>Zentech Poster Ambest Kutu Kebul</v>
          </cell>
          <cell r="C1428">
            <v>40</v>
          </cell>
        </row>
        <row r="1429">
          <cell r="B1429" t="str">
            <v>Brosur Bisi 959</v>
          </cell>
          <cell r="C1429">
            <v>5500</v>
          </cell>
        </row>
        <row r="1430">
          <cell r="B1430" t="str">
            <v>Banner Kecil Icemut</v>
          </cell>
          <cell r="C1430">
            <v>27</v>
          </cell>
        </row>
        <row r="1431">
          <cell r="B1431" t="str">
            <v>Brosur Armeira/Vishaka</v>
          </cell>
          <cell r="C1431">
            <v>10594</v>
          </cell>
        </row>
        <row r="1432">
          <cell r="B1432" t="str">
            <v>Brosur Associate</v>
          </cell>
          <cell r="C1432">
            <v>1098</v>
          </cell>
        </row>
        <row r="1433">
          <cell r="B1433" t="str">
            <v>Brosur Desanto/Piraklo</v>
          </cell>
          <cell r="C1433">
            <v>17938</v>
          </cell>
        </row>
        <row r="1434">
          <cell r="B1434" t="str">
            <v>Brosur Elazaro/Castora</v>
          </cell>
          <cell r="C1434">
            <v>19866</v>
          </cell>
        </row>
        <row r="1435">
          <cell r="B1435" t="str">
            <v>Brosur RPSM</v>
          </cell>
          <cell r="C1435">
            <v>10379</v>
          </cell>
        </row>
        <row r="1436">
          <cell r="B1436" t="str">
            <v>Brosur Nikodem/Lenadro</v>
          </cell>
          <cell r="C1436">
            <v>43450</v>
          </cell>
        </row>
        <row r="1437">
          <cell r="B1437" t="str">
            <v>Buku Agenda FMC</v>
          </cell>
          <cell r="C1437">
            <v>20</v>
          </cell>
        </row>
        <row r="1438">
          <cell r="B1438" t="str">
            <v>Buku Agenda</v>
          </cell>
          <cell r="C1438">
            <v>19</v>
          </cell>
        </row>
        <row r="1439">
          <cell r="B1439" t="str">
            <v>Buku Saku Mia</v>
          </cell>
          <cell r="C1439">
            <v>1267</v>
          </cell>
        </row>
        <row r="1440">
          <cell r="B1440" t="str">
            <v>Buku Agenda Java Karlos</v>
          </cell>
          <cell r="C1440">
            <v>5</v>
          </cell>
        </row>
        <row r="1441">
          <cell r="B1441" t="str">
            <v>Buku Tulis Cymax</v>
          </cell>
          <cell r="C1441">
            <v>2135</v>
          </cell>
        </row>
        <row r="1442">
          <cell r="B1442" t="str">
            <v>Detergen Sayang 36 X 220 gr</v>
          </cell>
          <cell r="C1442">
            <v>709</v>
          </cell>
        </row>
        <row r="1443">
          <cell r="B1443" t="str">
            <v>Celana Prevathon</v>
          </cell>
          <cell r="C1443">
            <v>238</v>
          </cell>
        </row>
        <row r="1444">
          <cell r="B1444" t="str">
            <v>Demoflag Armeira</v>
          </cell>
          <cell r="C1444">
            <v>470</v>
          </cell>
        </row>
        <row r="1445">
          <cell r="B1445" t="str">
            <v>Demoflag Castora</v>
          </cell>
          <cell r="C1445">
            <v>625</v>
          </cell>
        </row>
        <row r="1446">
          <cell r="B1446" t="str">
            <v>Demoflag Desanto</v>
          </cell>
          <cell r="C1446">
            <v>4190</v>
          </cell>
        </row>
        <row r="1447">
          <cell r="B1447" t="str">
            <v>Demoflag Elazaro</v>
          </cell>
          <cell r="C1447">
            <v>4330</v>
          </cell>
        </row>
        <row r="1448">
          <cell r="B1448" t="str">
            <v>Demoflag Gardara</v>
          </cell>
          <cell r="C1448">
            <v>375</v>
          </cell>
        </row>
        <row r="1449">
          <cell r="B1449" t="str">
            <v>Demoflag Vishaka</v>
          </cell>
          <cell r="C1449">
            <v>340</v>
          </cell>
        </row>
        <row r="1450">
          <cell r="B1450" t="str">
            <v>Demoflag Piraklo</v>
          </cell>
          <cell r="C1450">
            <v>3740</v>
          </cell>
        </row>
        <row r="1451">
          <cell r="B1451" t="str">
            <v>Demoflag Lenadro</v>
          </cell>
          <cell r="C1451">
            <v>4275</v>
          </cell>
        </row>
        <row r="1452">
          <cell r="B1452" t="str">
            <v>Demoflag Nikodem</v>
          </cell>
          <cell r="C1452">
            <v>4185</v>
          </cell>
        </row>
        <row r="1453">
          <cell r="B1453" t="str">
            <v>Ember Regent</v>
          </cell>
          <cell r="C1453">
            <v>14</v>
          </cell>
        </row>
        <row r="1454">
          <cell r="B1454" t="str">
            <v>Ember (Bonus Benabel/Colam/Liding)</v>
          </cell>
          <cell r="C1454">
            <v>2371</v>
          </cell>
        </row>
        <row r="1455">
          <cell r="B1455" t="str">
            <v>Gelas Agricon</v>
          </cell>
          <cell r="C1455">
            <v>2798</v>
          </cell>
        </row>
        <row r="1456">
          <cell r="B1456" t="str">
            <v>Gelas Marshall</v>
          </cell>
          <cell r="C1456">
            <v>789</v>
          </cell>
        </row>
        <row r="1457">
          <cell r="B1457" t="str">
            <v>Gelas Polos HS-9</v>
          </cell>
          <cell r="C1457">
            <v>198</v>
          </cell>
        </row>
        <row r="1458">
          <cell r="B1458" t="str">
            <v>Gelas Wine</v>
          </cell>
          <cell r="C1458">
            <v>12</v>
          </cell>
        </row>
        <row r="1459">
          <cell r="B1459" t="str">
            <v>Handuk BASF</v>
          </cell>
          <cell r="C1459">
            <v>20</v>
          </cell>
        </row>
        <row r="1460">
          <cell r="B1460" t="str">
            <v>Jaket Java Karlos</v>
          </cell>
          <cell r="C1460">
            <v>27</v>
          </cell>
        </row>
        <row r="1461">
          <cell r="B1461" t="str">
            <v>Jaket JJM ( Sortie )</v>
          </cell>
          <cell r="C1461">
            <v>81</v>
          </cell>
        </row>
        <row r="1462">
          <cell r="B1462" t="str">
            <v>Jaket Syngenta ( Cruiser )</v>
          </cell>
          <cell r="C1462">
            <v>199</v>
          </cell>
        </row>
        <row r="1463">
          <cell r="B1463" t="str">
            <v>Jam Dinding Bactocyn</v>
          </cell>
          <cell r="C1463">
            <v>370</v>
          </cell>
        </row>
        <row r="1464">
          <cell r="B1464" t="str">
            <v>Jam Dinding Mirado MQ 8505 SL</v>
          </cell>
          <cell r="C1464">
            <v>201</v>
          </cell>
        </row>
        <row r="1465">
          <cell r="B1465" t="str">
            <v>Jam Dinding Mirado MQ 8867 SL</v>
          </cell>
          <cell r="C1465">
            <v>36</v>
          </cell>
        </row>
        <row r="1466">
          <cell r="B1466" t="str">
            <v>Jam Dinding Mirado MQ 8877 SL</v>
          </cell>
          <cell r="C1466">
            <v>70</v>
          </cell>
        </row>
        <row r="1467">
          <cell r="B1467" t="str">
            <v>Jam Dinding Syngenta</v>
          </cell>
          <cell r="C1467">
            <v>1</v>
          </cell>
        </row>
        <row r="1468">
          <cell r="B1468" t="str">
            <v>Kamem</v>
          </cell>
          <cell r="C1468">
            <v>4</v>
          </cell>
        </row>
        <row r="1469">
          <cell r="B1469" t="str">
            <v>Kemeja MIA</v>
          </cell>
          <cell r="C1469">
            <v>91</v>
          </cell>
        </row>
        <row r="1470">
          <cell r="B1470" t="str">
            <v>Kaos Agxanazol</v>
          </cell>
          <cell r="C1470">
            <v>1534</v>
          </cell>
        </row>
        <row r="1471">
          <cell r="B1471" t="str">
            <v>Kaos Aminosong Mango</v>
          </cell>
          <cell r="C1471">
            <v>170</v>
          </cell>
        </row>
        <row r="1472">
          <cell r="B1472" t="str">
            <v>Kaos Amiboost</v>
          </cell>
          <cell r="C1472">
            <v>1984</v>
          </cell>
        </row>
        <row r="1473">
          <cell r="B1473" t="str">
            <v>Kaos Asetor</v>
          </cell>
          <cell r="C1473">
            <v>148</v>
          </cell>
        </row>
        <row r="1474">
          <cell r="B1474" t="str">
            <v>Kaos Atonik</v>
          </cell>
          <cell r="C1474">
            <v>10</v>
          </cell>
        </row>
        <row r="1475">
          <cell r="B1475" t="str">
            <v>Kaos Polo Amuron</v>
          </cell>
          <cell r="C1475">
            <v>24</v>
          </cell>
        </row>
        <row r="1476">
          <cell r="B1476" t="str">
            <v>Kaos Bactocyn Putih/New</v>
          </cell>
          <cell r="C1476">
            <v>324</v>
          </cell>
        </row>
        <row r="1477">
          <cell r="B1477" t="str">
            <v>Kaos Bamex</v>
          </cell>
          <cell r="C1477">
            <v>3210</v>
          </cell>
        </row>
        <row r="1478">
          <cell r="B1478" t="str">
            <v>Kaos Bayer</v>
          </cell>
          <cell r="C1478">
            <v>1213</v>
          </cell>
        </row>
        <row r="1479">
          <cell r="B1479" t="str">
            <v>Kaos Bencore</v>
          </cell>
          <cell r="C1479">
            <v>30</v>
          </cell>
        </row>
        <row r="1480">
          <cell r="B1480" t="str">
            <v>Kaos Bisi 99/79</v>
          </cell>
          <cell r="C1480">
            <v>10</v>
          </cell>
        </row>
        <row r="1481">
          <cell r="B1481" t="str">
            <v>Kaos Bisi 18</v>
          </cell>
          <cell r="C1481">
            <v>4395</v>
          </cell>
        </row>
        <row r="1482">
          <cell r="B1482" t="str">
            <v>Kaos Bisi 321</v>
          </cell>
          <cell r="C1482">
            <v>84</v>
          </cell>
        </row>
        <row r="1483">
          <cell r="B1483" t="str">
            <v>Kaos Calaris</v>
          </cell>
          <cell r="C1483">
            <v>7415</v>
          </cell>
        </row>
        <row r="1484">
          <cell r="B1484" t="str">
            <v>Kaos Chief</v>
          </cell>
          <cell r="C1484">
            <v>46</v>
          </cell>
        </row>
        <row r="1485">
          <cell r="B1485" t="str">
            <v>Kaos Cotton Combed Java karlos</v>
          </cell>
          <cell r="C1485">
            <v>140</v>
          </cell>
        </row>
        <row r="1486">
          <cell r="B1486" t="str">
            <v>Kaos dan Tas Boron &amp; Zinc</v>
          </cell>
          <cell r="C1486">
            <v>95</v>
          </cell>
        </row>
        <row r="1487">
          <cell r="B1487" t="str">
            <v>Kaos Dekalb</v>
          </cell>
          <cell r="C1487">
            <v>62</v>
          </cell>
        </row>
        <row r="1488">
          <cell r="B1488" t="str">
            <v>Kaos Dekalb ( T Shirt Anak )</v>
          </cell>
          <cell r="C1488">
            <v>81</v>
          </cell>
        </row>
        <row r="1489">
          <cell r="B1489" t="str">
            <v>Kaos Dupont</v>
          </cell>
          <cell r="C1489">
            <v>300</v>
          </cell>
        </row>
        <row r="1490">
          <cell r="B1490" t="str">
            <v>Kaos EM-4</v>
          </cell>
          <cell r="C1490">
            <v>2960</v>
          </cell>
        </row>
        <row r="1491">
          <cell r="B1491" t="str">
            <v>Kaos Excel</v>
          </cell>
          <cell r="C1491">
            <v>5669</v>
          </cell>
        </row>
        <row r="1492">
          <cell r="B1492" t="str">
            <v>Kaos Fenprozole</v>
          </cell>
          <cell r="C1492">
            <v>1351</v>
          </cell>
        </row>
        <row r="1493">
          <cell r="B1493" t="str">
            <v>Kaos Futay</v>
          </cell>
          <cell r="C1493">
            <v>7750</v>
          </cell>
        </row>
        <row r="1494">
          <cell r="B1494" t="str">
            <v>Kaos Gibraz</v>
          </cell>
          <cell r="C1494">
            <v>1804</v>
          </cell>
        </row>
        <row r="1495">
          <cell r="B1495" t="str">
            <v>Kaos Gamectin</v>
          </cell>
          <cell r="C1495">
            <v>195</v>
          </cell>
        </row>
        <row r="1496">
          <cell r="B1496" t="str">
            <v>Kaos Golden Glulier</v>
          </cell>
          <cell r="C1496">
            <v>447</v>
          </cell>
        </row>
        <row r="1497">
          <cell r="B1497" t="str">
            <v>Kaos Hyget Panjang Super Java</v>
          </cell>
          <cell r="C1497">
            <v>168</v>
          </cell>
        </row>
        <row r="1498">
          <cell r="B1498" t="str">
            <v>Kaos Impetus</v>
          </cell>
          <cell r="C1498">
            <v>210</v>
          </cell>
        </row>
        <row r="1499">
          <cell r="B1499" t="str">
            <v>Kaos Intergan</v>
          </cell>
          <cell r="C1499">
            <v>101</v>
          </cell>
        </row>
        <row r="1500">
          <cell r="B1500" t="str">
            <v>Kaos Jagung Manis Golden Boy</v>
          </cell>
          <cell r="C1500">
            <v>17</v>
          </cell>
        </row>
        <row r="1501">
          <cell r="B1501" t="str">
            <v>Kaos Java Karlos</v>
          </cell>
          <cell r="C1501">
            <v>639</v>
          </cell>
        </row>
        <row r="1502">
          <cell r="B1502" t="str">
            <v>Kaos Karisma</v>
          </cell>
          <cell r="C1502">
            <v>16</v>
          </cell>
        </row>
        <row r="1503">
          <cell r="B1503" t="str">
            <v>Kaos Karisma Setia</v>
          </cell>
          <cell r="C1503">
            <v>37</v>
          </cell>
        </row>
        <row r="1504">
          <cell r="B1504" t="str">
            <v>Kaos Kerah Amolin</v>
          </cell>
          <cell r="C1504">
            <v>152</v>
          </cell>
        </row>
        <row r="1505">
          <cell r="B1505" t="str">
            <v>Kaos Kerudung Biochems B1 + B6</v>
          </cell>
          <cell r="C1505">
            <v>2000</v>
          </cell>
        </row>
        <row r="1506">
          <cell r="B1506" t="str">
            <v>Kaos Lengan Panjang Bisi 77</v>
          </cell>
          <cell r="C1506">
            <v>25</v>
          </cell>
        </row>
        <row r="1507">
          <cell r="B1507" t="str">
            <v>Kaos Lengan Panjang Bisi 959</v>
          </cell>
          <cell r="C1507">
            <v>1771</v>
          </cell>
        </row>
        <row r="1508">
          <cell r="B1508" t="str">
            <v>Kaos Lengan Panjang Pinamec</v>
          </cell>
          <cell r="C1508">
            <v>593</v>
          </cell>
        </row>
        <row r="1509">
          <cell r="B1509" t="str">
            <v>Kaos Lengan Panjang Q235</v>
          </cell>
          <cell r="C1509">
            <v>8081</v>
          </cell>
        </row>
        <row r="1510">
          <cell r="B1510" t="str">
            <v>Kaos Lengan Panjang Evergreen</v>
          </cell>
          <cell r="C1510">
            <v>1365</v>
          </cell>
        </row>
        <row r="1511">
          <cell r="B1511" t="str">
            <v>Kaos Lengan Panjang Paket Ulat</v>
          </cell>
          <cell r="C1511">
            <v>7541</v>
          </cell>
        </row>
        <row r="1512">
          <cell r="B1512" t="str">
            <v>Kaos Lengan Panjang Agrogibb</v>
          </cell>
          <cell r="C1512">
            <v>3275</v>
          </cell>
        </row>
        <row r="1513">
          <cell r="B1513" t="str">
            <v>Kaos Lacos JAI</v>
          </cell>
          <cell r="C1513">
            <v>2</v>
          </cell>
        </row>
        <row r="1514">
          <cell r="B1514" t="str">
            <v>Kaos Jagung ADV 132</v>
          </cell>
          <cell r="C1514">
            <v>334</v>
          </cell>
        </row>
        <row r="1515">
          <cell r="B1515" t="str">
            <v>Kaos MIA Kerah</v>
          </cell>
          <cell r="C1515">
            <v>1</v>
          </cell>
        </row>
        <row r="1516">
          <cell r="B1516" t="str">
            <v>Kaos MIA Kerah Elazaro</v>
          </cell>
          <cell r="C1516">
            <v>28</v>
          </cell>
        </row>
        <row r="1517">
          <cell r="B1517" t="str">
            <v>Kaos MIA Trio Dahsyat</v>
          </cell>
          <cell r="C1517">
            <v>2333</v>
          </cell>
        </row>
        <row r="1518">
          <cell r="B1518" t="str">
            <v>Kaos MKD Neocron</v>
          </cell>
          <cell r="C1518">
            <v>12048</v>
          </cell>
        </row>
        <row r="1519">
          <cell r="B1519" t="str">
            <v>Kaos MKD Unibro</v>
          </cell>
          <cell r="C1519">
            <v>5394</v>
          </cell>
        </row>
        <row r="1520">
          <cell r="B1520" t="str">
            <v>Kaos Mulsa Hanoman</v>
          </cell>
          <cell r="C1520">
            <v>53</v>
          </cell>
        </row>
        <row r="1521">
          <cell r="B1521" t="str">
            <v>Kaos Mulsa Kuda</v>
          </cell>
          <cell r="C1521">
            <v>138</v>
          </cell>
        </row>
        <row r="1522">
          <cell r="B1522" t="str">
            <v>Kaos Mulsa Universal</v>
          </cell>
          <cell r="C1522">
            <v>72</v>
          </cell>
        </row>
        <row r="1523">
          <cell r="B1523" t="str">
            <v>Kaos Mulsa Ori Gajah</v>
          </cell>
          <cell r="C1523">
            <v>69</v>
          </cell>
        </row>
        <row r="1524">
          <cell r="B1524" t="str">
            <v>Kaos Novatec</v>
          </cell>
          <cell r="C1524">
            <v>423</v>
          </cell>
        </row>
        <row r="1525">
          <cell r="B1525" t="str">
            <v>Kaos Phosgrow</v>
          </cell>
          <cell r="C1525">
            <v>281</v>
          </cell>
        </row>
        <row r="1526">
          <cell r="B1526" t="str">
            <v>Kaos Oblong Panjang Goal</v>
          </cell>
          <cell r="C1526">
            <v>192</v>
          </cell>
        </row>
        <row r="1527">
          <cell r="B1527" t="str">
            <v>Kaos Oblong Associate</v>
          </cell>
          <cell r="C1527">
            <v>3481</v>
          </cell>
        </row>
        <row r="1528">
          <cell r="B1528" t="str">
            <v>Kaos Oblong Amolin</v>
          </cell>
          <cell r="C1528">
            <v>10</v>
          </cell>
        </row>
        <row r="1529">
          <cell r="B1529" t="str">
            <v>Kaos Ponco Ceba</v>
          </cell>
          <cell r="C1529">
            <v>11</v>
          </cell>
        </row>
        <row r="1530">
          <cell r="B1530" t="str">
            <v>Kaos Prima-Zeb</v>
          </cell>
          <cell r="C1530">
            <v>116</v>
          </cell>
        </row>
        <row r="1531">
          <cell r="B1531" t="str">
            <v>Kaos Paket Ampuh</v>
          </cell>
          <cell r="C1531">
            <v>874</v>
          </cell>
        </row>
        <row r="1532">
          <cell r="B1532" t="str">
            <v>Kaos Saprodap</v>
          </cell>
          <cell r="C1532">
            <v>176</v>
          </cell>
        </row>
        <row r="1533">
          <cell r="B1533" t="str">
            <v>Kaos Syngenta</v>
          </cell>
          <cell r="C1533">
            <v>10411</v>
          </cell>
        </row>
        <row r="1534">
          <cell r="B1534" t="str">
            <v>Kaos Sinasen 300 SC</v>
          </cell>
          <cell r="C1534">
            <v>1140</v>
          </cell>
        </row>
        <row r="1535">
          <cell r="B1535" t="str">
            <v>Kaos Sidamec</v>
          </cell>
          <cell r="C1535">
            <v>4686</v>
          </cell>
        </row>
        <row r="1536">
          <cell r="B1536" t="str">
            <v>Kaos Seminis</v>
          </cell>
          <cell r="C1536">
            <v>10</v>
          </cell>
        </row>
        <row r="1537">
          <cell r="B1537" t="str">
            <v>Kaos Super-Soil</v>
          </cell>
          <cell r="C1537">
            <v>148</v>
          </cell>
        </row>
        <row r="1538">
          <cell r="B1538" t="str">
            <v>Kaos Tumagon</v>
          </cell>
          <cell r="C1538">
            <v>42</v>
          </cell>
        </row>
        <row r="1539">
          <cell r="B1539" t="str">
            <v>Kaos Sinway</v>
          </cell>
          <cell r="C1539">
            <v>982</v>
          </cell>
        </row>
        <row r="1540">
          <cell r="B1540" t="str">
            <v>Kaos Qiuvita</v>
          </cell>
          <cell r="C1540">
            <v>923</v>
          </cell>
        </row>
        <row r="1541">
          <cell r="B1541" t="str">
            <v>Kaos Qiu Asri</v>
          </cell>
          <cell r="C1541">
            <v>6372</v>
          </cell>
        </row>
        <row r="1542">
          <cell r="B1542" t="str">
            <v>Kaos Qiu Asri Hijau</v>
          </cell>
          <cell r="C1542">
            <v>6700</v>
          </cell>
        </row>
        <row r="1543">
          <cell r="B1543" t="str">
            <v>Kaos Robust</v>
          </cell>
          <cell r="C1543">
            <v>92</v>
          </cell>
        </row>
        <row r="1544">
          <cell r="B1544" t="str">
            <v>Kunci Inggris set</v>
          </cell>
          <cell r="C1544">
            <v>2</v>
          </cell>
        </row>
        <row r="1545">
          <cell r="B1545" t="str">
            <v>Mangkok ART.FSY 178-B</v>
          </cell>
          <cell r="C1545">
            <v>6</v>
          </cell>
        </row>
        <row r="1546">
          <cell r="B1546" t="str">
            <v>Paket Kaos dan Tas BrZn</v>
          </cell>
          <cell r="C1546">
            <v>7</v>
          </cell>
        </row>
        <row r="1547">
          <cell r="B1547" t="str">
            <v>Payung Java Karlos</v>
          </cell>
          <cell r="C1547">
            <v>16</v>
          </cell>
        </row>
        <row r="1548">
          <cell r="B1548" t="str">
            <v>Pisau Lipat Set</v>
          </cell>
          <cell r="C1548">
            <v>133</v>
          </cell>
        </row>
        <row r="1549">
          <cell r="B1549" t="str">
            <v>Poster Piraklo</v>
          </cell>
          <cell r="C1549">
            <v>965</v>
          </cell>
        </row>
        <row r="1550">
          <cell r="B1550" t="str">
            <v>Sabun Harimau Kuat 24 x 300 gr</v>
          </cell>
          <cell r="C1550">
            <v>455</v>
          </cell>
        </row>
        <row r="1551">
          <cell r="B1551" t="str">
            <v>Sarung Abu Rizqi</v>
          </cell>
          <cell r="C1551">
            <v>410</v>
          </cell>
        </row>
        <row r="1552">
          <cell r="B1552" t="str">
            <v>Sarung Atlas</v>
          </cell>
          <cell r="C1552">
            <v>3126</v>
          </cell>
        </row>
        <row r="1553">
          <cell r="B1553" t="str">
            <v>Sarung Jenggolo</v>
          </cell>
          <cell r="C1553">
            <v>254</v>
          </cell>
        </row>
        <row r="1554">
          <cell r="B1554" t="str">
            <v>Sarung BASF</v>
          </cell>
          <cell r="C1554">
            <v>97</v>
          </cell>
        </row>
        <row r="1555">
          <cell r="B1555" t="str">
            <v>Sarung Gajah Duduk</v>
          </cell>
          <cell r="C1555">
            <v>1353</v>
          </cell>
        </row>
        <row r="1556">
          <cell r="B1556" t="str">
            <v>Sarung Java karlos</v>
          </cell>
          <cell r="C1556">
            <v>36</v>
          </cell>
        </row>
        <row r="1557">
          <cell r="B1557" t="str">
            <v>Sarung Samarinda</v>
          </cell>
          <cell r="C1557">
            <v>101</v>
          </cell>
        </row>
        <row r="1558">
          <cell r="B1558" t="str">
            <v>Sarung Syngenta</v>
          </cell>
          <cell r="C1558">
            <v>166</v>
          </cell>
        </row>
        <row r="1559">
          <cell r="B1559" t="str">
            <v>Sarung Wadimor</v>
          </cell>
          <cell r="C1559">
            <v>921</v>
          </cell>
        </row>
        <row r="1560">
          <cell r="B1560" t="str">
            <v>Sarung Tanwin</v>
          </cell>
          <cell r="C1560">
            <v>507</v>
          </cell>
        </row>
        <row r="1561">
          <cell r="B1561" t="str">
            <v>Sign Board Associate</v>
          </cell>
          <cell r="C1561">
            <v>55</v>
          </cell>
        </row>
        <row r="1562">
          <cell r="B1562" t="str">
            <v>Spanduk Bionta</v>
          </cell>
          <cell r="C1562">
            <v>0</v>
          </cell>
        </row>
        <row r="1563">
          <cell r="B1563" t="str">
            <v>Spanduk Mulsa Karisma</v>
          </cell>
          <cell r="C1563">
            <v>3</v>
          </cell>
        </row>
        <row r="1564">
          <cell r="B1564" t="str">
            <v>Sepatu Boots Yu Bang ukuran 42</v>
          </cell>
          <cell r="C1564">
            <v>20</v>
          </cell>
        </row>
        <row r="1565">
          <cell r="B1565" t="str">
            <v>Sepatu Boots Yu Bang ukuran 43</v>
          </cell>
          <cell r="C1565">
            <v>25</v>
          </cell>
        </row>
        <row r="1566">
          <cell r="B1566" t="str">
            <v>Sepatu Boots Yu Bang ukuran 41</v>
          </cell>
          <cell r="C1566">
            <v>22</v>
          </cell>
        </row>
        <row r="1567">
          <cell r="B1567" t="str">
            <v>Sepatu Boots MDN ukuran 39</v>
          </cell>
          <cell r="C1567">
            <v>14</v>
          </cell>
        </row>
        <row r="1568">
          <cell r="B1568" t="str">
            <v>Sepatu Boots MDN ukuran 40</v>
          </cell>
          <cell r="C1568">
            <v>15</v>
          </cell>
        </row>
        <row r="1569">
          <cell r="B1569" t="str">
            <v>T-Shirt Polo Endure/Nurelle</v>
          </cell>
          <cell r="C1569">
            <v>40</v>
          </cell>
        </row>
        <row r="1570">
          <cell r="B1570" t="str">
            <v>T-Shirt Rice Quick</v>
          </cell>
          <cell r="C1570">
            <v>20</v>
          </cell>
        </row>
        <row r="1571">
          <cell r="B1571" t="str">
            <v>T-Shirt Banjo Forte</v>
          </cell>
          <cell r="C1571">
            <v>20</v>
          </cell>
        </row>
        <row r="1572">
          <cell r="B1572" t="str">
            <v>T-Shirt Tapus</v>
          </cell>
          <cell r="C1572">
            <v>20</v>
          </cell>
        </row>
        <row r="1573">
          <cell r="B1573" t="str">
            <v>T-Shirt Arigato</v>
          </cell>
          <cell r="C1573">
            <v>170</v>
          </cell>
        </row>
        <row r="1574">
          <cell r="B1574" t="str">
            <v>Topi Agricon</v>
          </cell>
          <cell r="C1574">
            <v>7583</v>
          </cell>
        </row>
        <row r="1575">
          <cell r="B1575" t="str">
            <v>Topi Bayer</v>
          </cell>
          <cell r="C1575">
            <v>150</v>
          </cell>
        </row>
        <row r="1576">
          <cell r="B1576" t="str">
            <v>Topi Mulsa Hanoman</v>
          </cell>
          <cell r="C1576">
            <v>3</v>
          </cell>
        </row>
        <row r="1577">
          <cell r="B1577" t="str">
            <v>Topi PT Karisma</v>
          </cell>
          <cell r="C1577">
            <v>5</v>
          </cell>
        </row>
        <row r="1578">
          <cell r="B1578" t="str">
            <v>Topi Rimba Atonik</v>
          </cell>
          <cell r="C1578">
            <v>15</v>
          </cell>
        </row>
        <row r="1579">
          <cell r="B1579" t="str">
            <v>Topi Syngenta</v>
          </cell>
          <cell r="C1579">
            <v>230</v>
          </cell>
        </row>
        <row r="1580">
          <cell r="B1580" t="str">
            <v>Topi Rimba MIA</v>
          </cell>
          <cell r="C1580">
            <v>6</v>
          </cell>
        </row>
        <row r="1581">
          <cell r="B1581" t="str">
            <v>Tas Serut Eksklusif</v>
          </cell>
          <cell r="C1581">
            <v>50</v>
          </cell>
        </row>
        <row r="1582">
          <cell r="B1582" t="str">
            <v>Umbul-umbul Desanto</v>
          </cell>
          <cell r="C1582">
            <v>55</v>
          </cell>
        </row>
        <row r="1583">
          <cell r="B1583" t="str">
            <v>Umbul-umbul Elazaro</v>
          </cell>
          <cell r="C1583">
            <v>49</v>
          </cell>
        </row>
        <row r="1584">
          <cell r="B1584" t="str">
            <v>Umbul-umbul Piraklo</v>
          </cell>
          <cell r="C1584">
            <v>52</v>
          </cell>
        </row>
        <row r="1585">
          <cell r="B1585" t="str">
            <v>Umbul-umbul Nikodem</v>
          </cell>
          <cell r="C1585">
            <v>129</v>
          </cell>
        </row>
        <row r="1586">
          <cell r="B1586" t="str">
            <v>Umbul-umbul Lenadro</v>
          </cell>
          <cell r="C1586">
            <v>129</v>
          </cell>
        </row>
        <row r="1587">
          <cell r="B1587" t="str">
            <v>Tenda Cling</v>
          </cell>
          <cell r="C1587">
            <v>1</v>
          </cell>
        </row>
        <row r="1588">
          <cell r="B1588" t="str">
            <v>Baliho Cling</v>
          </cell>
          <cell r="C1588">
            <v>2</v>
          </cell>
        </row>
        <row r="1589">
          <cell r="B1589" t="str">
            <v>Kaos Jagung Cling Super</v>
          </cell>
          <cell r="C1589">
            <v>24</v>
          </cell>
        </row>
        <row r="1590">
          <cell r="B1590" t="str">
            <v>Polo Shirt MIA (Putih Kombinasi)</v>
          </cell>
          <cell r="C1590">
            <v>162</v>
          </cell>
        </row>
        <row r="1591">
          <cell r="B1591" t="str">
            <v>Stand Fan Panalux</v>
          </cell>
          <cell r="C1591">
            <v>14</v>
          </cell>
        </row>
        <row r="1592">
          <cell r="B1592" t="str">
            <v>Umbul-Umbul Bisi 959</v>
          </cell>
          <cell r="C1592">
            <v>320</v>
          </cell>
        </row>
        <row r="1593">
          <cell r="B1593" t="str">
            <v>Lemari es Aqua 2 pintu</v>
          </cell>
          <cell r="C1593">
            <v>1</v>
          </cell>
        </row>
        <row r="1594">
          <cell r="B1594" t="str">
            <v>Kulkas Polytron 2 pintu</v>
          </cell>
          <cell r="C1594">
            <v>2</v>
          </cell>
        </row>
        <row r="1595">
          <cell r="B1595" t="str">
            <v>Banner Paket Ulat</v>
          </cell>
          <cell r="C1595">
            <v>5</v>
          </cell>
        </row>
        <row r="1596">
          <cell r="B1596" t="str">
            <v>Setrika Maspion</v>
          </cell>
          <cell r="C1596">
            <v>0</v>
          </cell>
        </row>
        <row r="1597">
          <cell r="B1597" t="str">
            <v>Kompor Gas Matsunichi</v>
          </cell>
          <cell r="C1597">
            <v>0</v>
          </cell>
        </row>
        <row r="1598">
          <cell r="B1598" t="str">
            <v>Kipas Angin Matsunichi</v>
          </cell>
          <cell r="C1598">
            <v>0</v>
          </cell>
        </row>
        <row r="1599">
          <cell r="B1599" t="str">
            <v>Sepeda Listrik tipe U-winfly D75 Hitam</v>
          </cell>
          <cell r="C1599">
            <v>0</v>
          </cell>
        </row>
        <row r="1600">
          <cell r="B1600" t="str">
            <v>Banner Karimazu Ukuran 200 X 80</v>
          </cell>
          <cell r="C1600">
            <v>50</v>
          </cell>
        </row>
        <row r="1601">
          <cell r="B1601" t="str">
            <v>Banner Associate Ukuran 200 X 80</v>
          </cell>
          <cell r="C1601">
            <v>26</v>
          </cell>
        </row>
        <row r="1602">
          <cell r="B1602" t="str">
            <v>Kaos Piribac (Bonus Pinamec)</v>
          </cell>
          <cell r="C1602">
            <v>81</v>
          </cell>
        </row>
        <row r="1603">
          <cell r="B1603" t="str">
            <v>Kaos Nikodem</v>
          </cell>
          <cell r="C1603">
            <v>13479</v>
          </cell>
        </row>
        <row r="1604">
          <cell r="B1604" t="str">
            <v>Kaos Lenadro</v>
          </cell>
          <cell r="C1604">
            <v>6639</v>
          </cell>
        </row>
        <row r="1605">
          <cell r="B1605" t="str">
            <v>Kaos Lengan Panjang Paket 3 Jurus</v>
          </cell>
          <cell r="C1605">
            <v>1168</v>
          </cell>
        </row>
        <row r="1606">
          <cell r="B1606" t="str">
            <v>Sarung Arabi Madinah</v>
          </cell>
          <cell r="C1606">
            <v>2</v>
          </cell>
        </row>
        <row r="1607">
          <cell r="B1607" t="str">
            <v>Sarung Al Hilal</v>
          </cell>
          <cell r="C1607">
            <v>53</v>
          </cell>
        </row>
        <row r="1608">
          <cell r="B1608" t="str">
            <v>Kaos Bisi Smk. Classic</v>
          </cell>
          <cell r="C1608">
            <v>1659</v>
          </cell>
        </row>
        <row r="1609">
          <cell r="B1609" t="str">
            <v>Banner Paket Ulat 60 cm X 90 cm</v>
          </cell>
          <cell r="C1609">
            <v>20</v>
          </cell>
        </row>
        <row r="1610">
          <cell r="B1610" t="str">
            <v>Banner Paket Ulat 200 cm X 100 cm</v>
          </cell>
          <cell r="C1610">
            <v>25</v>
          </cell>
        </row>
        <row r="1611">
          <cell r="B1611" t="str">
            <v>Bom-Up 520 SL 20 X 1 ltr</v>
          </cell>
          <cell r="C1611">
            <v>0</v>
          </cell>
        </row>
        <row r="1612">
          <cell r="B1612" t="str">
            <v>Shenzi Plus 400 SC 50 X 100 ml</v>
          </cell>
          <cell r="C1612">
            <v>1200</v>
          </cell>
        </row>
        <row r="1613">
          <cell r="B1613" t="str">
            <v>Kaos Shenzi Plus</v>
          </cell>
          <cell r="C1613">
            <v>1200</v>
          </cell>
        </row>
        <row r="1614">
          <cell r="B1614" t="str">
            <v>Lalang Matek 200 SL 20 X 1 ltr</v>
          </cell>
          <cell r="C1614">
            <v>2957</v>
          </cell>
        </row>
        <row r="1615">
          <cell r="B1615" t="str">
            <v>Novlect 120 EC 20 X 500 ml</v>
          </cell>
          <cell r="C1615">
            <v>0</v>
          </cell>
        </row>
        <row r="1616">
          <cell r="B1616" t="str">
            <v>Bernas 250 EC 50 X 250 ml</v>
          </cell>
          <cell r="C1616">
            <v>639</v>
          </cell>
        </row>
        <row r="1617">
          <cell r="B1617" t="str">
            <v>Aneto 50 EC 50 X 250 ml + 1 pcs Neptune 8 gr (M2U)</v>
          </cell>
          <cell r="C1617">
            <v>0</v>
          </cell>
        </row>
        <row r="1618">
          <cell r="B1618" t="str">
            <v>Aneto 50 EC 30 X 500 ml + 2 pcs Neptune 8 gr (M2U)</v>
          </cell>
          <cell r="C1618">
            <v>0</v>
          </cell>
        </row>
        <row r="1619">
          <cell r="B1619" t="str">
            <v>Chlordin 100/200 SC 50 X 100 ml</v>
          </cell>
          <cell r="C1619">
            <v>7840</v>
          </cell>
        </row>
        <row r="1620">
          <cell r="B1620" t="str">
            <v>Chlordin 100/200 SC 20 X 250 ml</v>
          </cell>
          <cell r="C1620">
            <v>630</v>
          </cell>
        </row>
        <row r="1621">
          <cell r="B1621" t="str">
            <v>Chlordin 100/200 SC 20 X 500 ml</v>
          </cell>
          <cell r="C1621">
            <v>1000</v>
          </cell>
        </row>
        <row r="1622">
          <cell r="B1622" t="str">
            <v>Activation 20 X 500 ml</v>
          </cell>
          <cell r="C1622">
            <v>2574</v>
          </cell>
        </row>
        <row r="1623">
          <cell r="B1623" t="str">
            <v>Manohara Buah 15 X 1 ltr</v>
          </cell>
          <cell r="C1623">
            <v>190</v>
          </cell>
        </row>
        <row r="1624">
          <cell r="B1624" t="str">
            <v>Manohara Buah 20 X 500 ml</v>
          </cell>
          <cell r="C1624">
            <v>315</v>
          </cell>
        </row>
        <row r="1625">
          <cell r="B1625" t="str">
            <v>Bas-Tec 276 SL 2 ltr</v>
          </cell>
          <cell r="C1625">
            <v>1</v>
          </cell>
        </row>
        <row r="1626">
          <cell r="B1626" t="str">
            <v>Terbas 490 SL 2 ltr</v>
          </cell>
          <cell r="C1626">
            <v>1</v>
          </cell>
        </row>
        <row r="1627">
          <cell r="B1627" t="str">
            <v>Super-Soil 24 X 500 gr</v>
          </cell>
          <cell r="C1627">
            <v>518</v>
          </cell>
        </row>
        <row r="1628">
          <cell r="B1628" t="str">
            <v>Agapro 280 SL 40 X 200 ml</v>
          </cell>
          <cell r="C1628">
            <v>241</v>
          </cell>
        </row>
        <row r="1629">
          <cell r="B1629" t="str">
            <v>GW Magicgro G6 12 X 998 ml</v>
          </cell>
          <cell r="C1629">
            <v>8</v>
          </cell>
        </row>
        <row r="1630">
          <cell r="B1630" t="str">
            <v>Teballo 250 SL Red 40 X 250 ml</v>
          </cell>
          <cell r="C1630">
            <v>0</v>
          </cell>
        </row>
        <row r="1631">
          <cell r="B1631" t="str">
            <v>Algojo 200/10/15 OD 20 X 500 ml</v>
          </cell>
          <cell r="C1631">
            <v>1860</v>
          </cell>
        </row>
        <row r="1632">
          <cell r="B1632" t="str">
            <v>Qiuonol 50 x 100 ml</v>
          </cell>
          <cell r="C1632">
            <v>976</v>
          </cell>
        </row>
        <row r="1633">
          <cell r="B1633" t="str">
            <v>GG Daun 50 X 100 ml</v>
          </cell>
          <cell r="C1633">
            <v>270</v>
          </cell>
        </row>
        <row r="1634">
          <cell r="B1634" t="str">
            <v>Sprayer Gendong Elektik DGW ECO.02 16 ltr</v>
          </cell>
          <cell r="C1634">
            <v>18</v>
          </cell>
        </row>
        <row r="1635">
          <cell r="B1635" t="str">
            <v>Mulsa Karisma Q989 60 cm X 8 kg (Roll) Merah MT</v>
          </cell>
          <cell r="C1635">
            <v>102</v>
          </cell>
        </row>
        <row r="1636">
          <cell r="B1636" t="str">
            <v>Vertibak 60 SP 10 X 500 gr</v>
          </cell>
          <cell r="C1636">
            <v>49</v>
          </cell>
        </row>
        <row r="1637">
          <cell r="B1637" t="str">
            <v>BM Conzole 250 EC 20 X 500 ml</v>
          </cell>
          <cell r="C1637">
            <v>400</v>
          </cell>
        </row>
        <row r="1638">
          <cell r="B1638" t="str">
            <v>Futay-1 (Padi) 10 X 1 ltr</v>
          </cell>
          <cell r="C1638">
            <v>980</v>
          </cell>
        </row>
        <row r="1639">
          <cell r="B1639" t="str">
            <v>Futay-5 (Umbi) 10 X 1 ltr</v>
          </cell>
          <cell r="C1639">
            <v>200</v>
          </cell>
        </row>
        <row r="1640">
          <cell r="B1640" t="str">
            <v>Futay-6 (Sayur Daun) 10 X 1 ltr</v>
          </cell>
          <cell r="C1640">
            <v>100</v>
          </cell>
        </row>
        <row r="1641">
          <cell r="B1641" t="str">
            <v>Aneto 50 EC 50 X 100 ml</v>
          </cell>
          <cell r="C1641">
            <v>1004</v>
          </cell>
        </row>
        <row r="1642">
          <cell r="B1642" t="str">
            <v>Bernas 250 EC 50 X 100 ml</v>
          </cell>
          <cell r="C1642">
            <v>450</v>
          </cell>
        </row>
        <row r="1643">
          <cell r="B1643" t="str">
            <v>Agapro 280 SL 50 X 80 ml</v>
          </cell>
          <cell r="C1643">
            <v>500</v>
          </cell>
        </row>
        <row r="1644">
          <cell r="B1644" t="str">
            <v>Pilar Up 480 SL 20 X 1 ltr + 1 pack Pilly 5 gr</v>
          </cell>
          <cell r="C1644">
            <v>3000</v>
          </cell>
        </row>
        <row r="1645">
          <cell r="B1645" t="str">
            <v>Fost Up 486 SL 20 X 1 ltr + 1 pack Pilly 5 gr</v>
          </cell>
          <cell r="C1645">
            <v>2860</v>
          </cell>
        </row>
        <row r="1646">
          <cell r="B1646" t="str">
            <v>Activation 20 X 1 ltr</v>
          </cell>
          <cell r="C1646">
            <v>932</v>
          </cell>
        </row>
        <row r="1647">
          <cell r="B1647" t="str">
            <v>Tangki Swan 16 ltr F (BTR) Kuningan</v>
          </cell>
          <cell r="C1647">
            <v>1</v>
          </cell>
        </row>
        <row r="1648">
          <cell r="B1648" t="str">
            <v>Paket 3 Jurus 20 X 1 paket</v>
          </cell>
          <cell r="C1648">
            <v>832</v>
          </cell>
        </row>
        <row r="1649">
          <cell r="B1649" t="str">
            <v>Mex-done 36 EC 40 X 250 ml</v>
          </cell>
          <cell r="C1649">
            <v>140</v>
          </cell>
        </row>
        <row r="1650">
          <cell r="B1650" t="str">
            <v>Flonipro 75/75 SE 50 X 100 ml</v>
          </cell>
          <cell r="C1650">
            <v>350</v>
          </cell>
        </row>
        <row r="1651">
          <cell r="B1651" t="str">
            <v>Flonipro 75/75 SE 40 X 250 ml</v>
          </cell>
          <cell r="C1651">
            <v>910</v>
          </cell>
        </row>
        <row r="1652">
          <cell r="B1652" t="str">
            <v>Ratol 80 P 10 X 100 X 10 gr</v>
          </cell>
          <cell r="C1652">
            <v>0</v>
          </cell>
        </row>
        <row r="1653">
          <cell r="B1653" t="str">
            <v>Powersorb Max 550 SL 20 X 1 ltr</v>
          </cell>
          <cell r="C1653">
            <v>1780</v>
          </cell>
        </row>
        <row r="1654">
          <cell r="B1654" t="str">
            <v>Rexstar 69/20 SC 50 X 100 ml</v>
          </cell>
          <cell r="C1654">
            <v>1250</v>
          </cell>
        </row>
        <row r="1655">
          <cell r="B1655" t="str">
            <v>Rexstar 69/20 SC 20 X 250 ml</v>
          </cell>
          <cell r="C1655">
            <v>500</v>
          </cell>
        </row>
        <row r="1656">
          <cell r="B1656" t="str">
            <v>Topi Rimba Sidamec</v>
          </cell>
          <cell r="C1656">
            <v>1100</v>
          </cell>
        </row>
        <row r="1657">
          <cell r="B1657" t="str">
            <v>Kloper 500 SL 5 X 2 ltr</v>
          </cell>
          <cell r="C1657">
            <v>140</v>
          </cell>
        </row>
        <row r="1658">
          <cell r="B1658" t="str">
            <v>Mulsa Karisma Q989 60 cm X 17 kg (Roll) Merah MT</v>
          </cell>
          <cell r="C1658">
            <v>46</v>
          </cell>
        </row>
        <row r="1659">
          <cell r="B1659" t="str">
            <v>Hostadion 400 EC 40 X 250 ml</v>
          </cell>
          <cell r="C1659">
            <v>520</v>
          </cell>
        </row>
        <row r="1660">
          <cell r="B1660" t="str">
            <v>Pupuk MagneWish Granule 25 kg</v>
          </cell>
          <cell r="C1660">
            <v>60</v>
          </cell>
        </row>
        <row r="1661">
          <cell r="B1661" t="str">
            <v>Centa-Fur 3GR 2 kg</v>
          </cell>
          <cell r="C1661">
            <v>8</v>
          </cell>
        </row>
        <row r="1662">
          <cell r="B1662" t="str">
            <v>Charger Isatech 0,4A</v>
          </cell>
          <cell r="C1662">
            <v>64</v>
          </cell>
        </row>
        <row r="1663">
          <cell r="B1663" t="str">
            <v>Futay-2 (Jagung) 10 X 1 ltr</v>
          </cell>
          <cell r="C1663">
            <v>90</v>
          </cell>
        </row>
        <row r="1664">
          <cell r="B1664" t="str">
            <v>Futay-7 (Sayuran Buah) 10 X 1 ltr</v>
          </cell>
          <cell r="C1664">
            <v>650</v>
          </cell>
        </row>
        <row r="1665">
          <cell r="B1665" t="str">
            <v>Girat 23.5 BB 50 X 20 gr</v>
          </cell>
          <cell r="C1665">
            <v>200</v>
          </cell>
        </row>
        <row r="1666">
          <cell r="B1666" t="str">
            <v>Jidor 25 EC 15 X 1 ltr</v>
          </cell>
          <cell r="C1666">
            <v>60</v>
          </cell>
        </row>
        <row r="1667">
          <cell r="B1667" t="str">
            <v>Jidor 25 EC 50 X 100 ml</v>
          </cell>
          <cell r="C1667">
            <v>200</v>
          </cell>
        </row>
        <row r="1668">
          <cell r="B1668" t="str">
            <v>Pelatuk Sprayer Elektrik Quda Karisma 5 L</v>
          </cell>
          <cell r="C1668">
            <v>8</v>
          </cell>
        </row>
        <row r="1669">
          <cell r="B1669" t="str">
            <v>Pesnab Green 220 EC 500 ml</v>
          </cell>
          <cell r="C1669">
            <v>18</v>
          </cell>
        </row>
        <row r="1670">
          <cell r="B1670" t="str">
            <v>Pestor Green 100 EC 500 ml</v>
          </cell>
          <cell r="C1670">
            <v>18</v>
          </cell>
        </row>
        <row r="1671">
          <cell r="B1671" t="str">
            <v>Pipa Semprot Hand Motor Quda Karisma 5 L</v>
          </cell>
          <cell r="C1671">
            <v>4</v>
          </cell>
        </row>
        <row r="1672">
          <cell r="B1672" t="str">
            <v>Pipa Semprot Sprayer Elektrik Quda Karisma 5 L</v>
          </cell>
          <cell r="C1672">
            <v>5</v>
          </cell>
        </row>
        <row r="1673">
          <cell r="B1673" t="str">
            <v>Reader-x 100 gr</v>
          </cell>
          <cell r="C1673">
            <v>30</v>
          </cell>
        </row>
        <row r="1674">
          <cell r="B1674" t="str">
            <v>Tali Gendong Sprayer Elektrik Quda Karisma 5 L</v>
          </cell>
          <cell r="C1674">
            <v>9</v>
          </cell>
        </row>
        <row r="1675">
          <cell r="B1675" t="str">
            <v>Tangki Kosong Sprayer Elektrik Quda Karisma 5 L</v>
          </cell>
          <cell r="C1675">
            <v>5</v>
          </cell>
        </row>
        <row r="1676">
          <cell r="B1676" t="str">
            <v>Gunting Gland 7</v>
          </cell>
          <cell r="C1676">
            <v>49</v>
          </cell>
        </row>
        <row r="1677">
          <cell r="B1677" t="str">
            <v>Jagung Bisi 959 40 X 500 gr (Sample)</v>
          </cell>
          <cell r="C1677">
            <v>680</v>
          </cell>
        </row>
        <row r="1678">
          <cell r="B1678" t="str">
            <v>Selang Sprayer Elektrik Quda Karisma 5 L</v>
          </cell>
          <cell r="C1678">
            <v>10</v>
          </cell>
        </row>
        <row r="1679">
          <cell r="B1679" t="str">
            <v>Hernab 100 EC 1 ltr</v>
          </cell>
          <cell r="C1679">
            <v>4</v>
          </cell>
        </row>
        <row r="1680">
          <cell r="B1680" t="str">
            <v>Ever Green Asam Humat 40 X 250 ml (Sample)</v>
          </cell>
          <cell r="C1680">
            <v>40</v>
          </cell>
        </row>
        <row r="1681">
          <cell r="B1681" t="str">
            <v>Alat Tanam Roll Satagro MTB-008 SS</v>
          </cell>
          <cell r="C1681">
            <v>5</v>
          </cell>
        </row>
        <row r="1682">
          <cell r="B1682" t="str">
            <v>Algojo 200/10/15 OD 20 X 1 ltr</v>
          </cell>
          <cell r="C1682">
            <v>1720</v>
          </cell>
        </row>
        <row r="1683">
          <cell r="B1683" t="str">
            <v>Avonik 150/150 OD 50 X 80 ml</v>
          </cell>
          <cell r="C1683">
            <v>500</v>
          </cell>
        </row>
        <row r="1684">
          <cell r="B1684" t="str">
            <v>Catez 18 EC 20 X 500 ml</v>
          </cell>
          <cell r="C1684">
            <v>300</v>
          </cell>
        </row>
        <row r="1685">
          <cell r="B1685" t="str">
            <v>Grandprix 200/125 SC 40 X 250 ml</v>
          </cell>
          <cell r="C1685">
            <v>1200</v>
          </cell>
        </row>
        <row r="1686">
          <cell r="B1686" t="str">
            <v>Grandprix 200/125 SC 50 X 100 ml</v>
          </cell>
          <cell r="C1686">
            <v>950</v>
          </cell>
        </row>
        <row r="1687">
          <cell r="B1687" t="str">
            <v>Mex-done 36 EC 20 X 500 ml</v>
          </cell>
          <cell r="C1687">
            <v>200</v>
          </cell>
        </row>
        <row r="1688">
          <cell r="B1688" t="str">
            <v>Novlect 100/20 EC 20 X 500 ml</v>
          </cell>
          <cell r="C1688">
            <v>25487</v>
          </cell>
        </row>
        <row r="1689">
          <cell r="B1689" t="str">
            <v>Plantguard 0,4 SL 20 X 100 ml</v>
          </cell>
          <cell r="C1689">
            <v>500</v>
          </cell>
        </row>
        <row r="1690">
          <cell r="B1690" t="str">
            <v>Sidamec 20 EC Black 25 X 500 ml</v>
          </cell>
          <cell r="C1690">
            <v>1040</v>
          </cell>
        </row>
        <row r="1691">
          <cell r="B1691" t="str">
            <v>Sidatan XR 525 SL 15 X 1 ltr</v>
          </cell>
          <cell r="C1691">
            <v>945</v>
          </cell>
        </row>
        <row r="1692">
          <cell r="B1692" t="str">
            <v>Sidatan XR 525 SL 25 X 400 ml</v>
          </cell>
          <cell r="C1692">
            <v>8600</v>
          </cell>
        </row>
        <row r="1693">
          <cell r="B1693" t="str">
            <v>Sidatan XR 525 SL 40 X 200 ml</v>
          </cell>
          <cell r="C1693">
            <v>2080</v>
          </cell>
        </row>
        <row r="1694">
          <cell r="B1694" t="str">
            <v>Xycort 550/60 EC 50 X 200 ml</v>
          </cell>
          <cell r="C1694">
            <v>250</v>
          </cell>
        </row>
        <row r="1695">
          <cell r="B1695" t="str">
            <v>Sawi Dora 12 X 15 X 25 gr</v>
          </cell>
          <cell r="C1695">
            <v>696</v>
          </cell>
        </row>
        <row r="1696">
          <cell r="B1696" t="str">
            <v>Niroga 15 X 1 ltr</v>
          </cell>
          <cell r="C1696">
            <v>15</v>
          </cell>
        </row>
        <row r="1697">
          <cell r="B1697" t="str">
            <v>Buncis Lebat-3 40 X 500 gr</v>
          </cell>
          <cell r="C1697">
            <v>0</v>
          </cell>
        </row>
        <row r="1698">
          <cell r="B1698" t="str">
            <v>Jagung Manis Sweet Lady 27 F1 40 X 1800 biji</v>
          </cell>
          <cell r="C1698">
            <v>55</v>
          </cell>
        </row>
        <row r="1699">
          <cell r="B1699" t="str">
            <v>Jagung Manis Golden Boy F1 20 X +/-3600 biji</v>
          </cell>
          <cell r="C1699">
            <v>2220</v>
          </cell>
        </row>
        <row r="1700">
          <cell r="B1700" t="str">
            <v>Terong Prince 07 F1 20 X 24 X 5 gr</v>
          </cell>
          <cell r="C1700">
            <v>960</v>
          </cell>
        </row>
        <row r="1701">
          <cell r="B1701" t="str">
            <v>Jagung Hibrida Makmur 1 10 X 1 kg</v>
          </cell>
          <cell r="C1701">
            <v>90</v>
          </cell>
        </row>
        <row r="1702">
          <cell r="B1702" t="str">
            <v>Jagung Hibrida Cling Super F1 20 X 1 kg + Kaos</v>
          </cell>
          <cell r="C1702">
            <v>160</v>
          </cell>
        </row>
        <row r="1703">
          <cell r="B1703" t="str">
            <v>Kacang Panjang Lambardo 30 X 500 gr</v>
          </cell>
          <cell r="C1703">
            <v>240</v>
          </cell>
        </row>
        <row r="1704">
          <cell r="B1704" t="str">
            <v>Pare Hokian F1 12 X 15 X 10 gr</v>
          </cell>
          <cell r="C1704">
            <v>3575</v>
          </cell>
        </row>
        <row r="1705">
          <cell r="B1705" t="str">
            <v>Smk. Maduri F1 12 X 10 X 20 gr</v>
          </cell>
          <cell r="C1705">
            <v>70</v>
          </cell>
        </row>
        <row r="1706">
          <cell r="B1706" t="str">
            <v>Cabe Arimbi 85 20 X 12 X 1800 biji</v>
          </cell>
          <cell r="C1706">
            <v>120</v>
          </cell>
        </row>
        <row r="1707">
          <cell r="B1707" t="str">
            <v>Tangki Top Agri 2in1 16 ltr BTR</v>
          </cell>
          <cell r="C1707">
            <v>2</v>
          </cell>
        </row>
        <row r="1708">
          <cell r="B1708" t="str">
            <v>Sprayer Elektrik Joeragan Tipe 3 16 L Battery</v>
          </cell>
          <cell r="C1708">
            <v>992</v>
          </cell>
        </row>
        <row r="1709">
          <cell r="B1709" t="str">
            <v>Centa-Fur 3GR 10 X 2 kg</v>
          </cell>
          <cell r="C1709">
            <v>1320</v>
          </cell>
        </row>
        <row r="1710">
          <cell r="B1710" t="str">
            <v>BM Masconil 50 SC 20 X 500 ml</v>
          </cell>
          <cell r="C1710">
            <v>560</v>
          </cell>
        </row>
        <row r="1711">
          <cell r="B1711" t="str">
            <v>Kangkung Bisi 20 X 1 kg</v>
          </cell>
          <cell r="C1711">
            <v>400</v>
          </cell>
        </row>
        <row r="1712">
          <cell r="B1712" t="str">
            <v>Outer Box Paket 3 Jurus</v>
          </cell>
          <cell r="C1712">
            <v>59</v>
          </cell>
        </row>
        <row r="1713">
          <cell r="B1713" t="str">
            <v>Inner Box Paket 3 Jurus</v>
          </cell>
          <cell r="C1713">
            <v>1168</v>
          </cell>
        </row>
        <row r="1714">
          <cell r="B1714" t="str">
            <v>Aneto 50 EC 30 X 500 ml + 2 pcs Neptune 8 gr</v>
          </cell>
          <cell r="C1714">
            <v>794</v>
          </cell>
        </row>
        <row r="1715">
          <cell r="B1715" t="str">
            <v>Aneto 50 EC 50 X 250 ml + 1 pcs Neptune 8 gr</v>
          </cell>
          <cell r="C1715">
            <v>641</v>
          </cell>
        </row>
        <row r="1716">
          <cell r="B1716" t="str">
            <v>Futay-3 (Buah) 10 X 1 ltr</v>
          </cell>
          <cell r="C1716">
            <v>100</v>
          </cell>
        </row>
        <row r="1717">
          <cell r="B1717" t="str">
            <v>Huang Mi F8 Note 3/16GB</v>
          </cell>
          <cell r="C1717">
            <v>3</v>
          </cell>
        </row>
        <row r="1718">
          <cell r="B1718" t="str">
            <v>Kardus Kosong Sprayer Elektrik Quda Karisma 5 L</v>
          </cell>
          <cell r="C1718">
            <v>20</v>
          </cell>
        </row>
        <row r="1719">
          <cell r="B1719" t="str">
            <v>Nokia 150 TA-1235DS New</v>
          </cell>
          <cell r="C1719">
            <v>14</v>
          </cell>
        </row>
        <row r="1720">
          <cell r="B1720" t="str">
            <v>Nokia 210</v>
          </cell>
          <cell r="C1720">
            <v>15</v>
          </cell>
        </row>
        <row r="1721">
          <cell r="B1721" t="str">
            <v>Nokia 5310</v>
          </cell>
          <cell r="C1721">
            <v>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it/Zahirdigital/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7959"/>
  <sheetViews>
    <sheetView workbookViewId="0">
      <selection activeCell="O2" sqref="O2"/>
    </sheetView>
  </sheetViews>
  <sheetFormatPr defaultRowHeight="15" x14ac:dyDescent="0.25"/>
  <sheetData>
    <row r="1" spans="1:16" x14ac:dyDescent="0.25">
      <c r="O1" t="s">
        <v>9876</v>
      </c>
      <c r="P1" t="s">
        <v>9891</v>
      </c>
    </row>
    <row r="2" spans="1:16" x14ac:dyDescent="0.25">
      <c r="A2" t="str">
        <f>"QAPLU01"</f>
        <v>QAPLU01</v>
      </c>
      <c r="B2" t="s">
        <v>13603</v>
      </c>
      <c r="C2">
        <v>1042</v>
      </c>
      <c r="D2" t="s">
        <v>41</v>
      </c>
      <c r="E2">
        <v>52</v>
      </c>
      <c r="F2" t="s">
        <v>38</v>
      </c>
      <c r="H2" t="s">
        <v>9871</v>
      </c>
      <c r="O2" t="s">
        <v>13603</v>
      </c>
      <c r="P2">
        <f>SUMIFS($C$2:$C$7959,$B$2:$B$7959,O2)</f>
        <v>1042</v>
      </c>
    </row>
    <row r="3" spans="1:16" hidden="1" x14ac:dyDescent="0.25">
      <c r="A3" t="str">
        <f>"AAPLU01"</f>
        <v>AAPLU01</v>
      </c>
      <c r="B3" t="s">
        <v>13603</v>
      </c>
      <c r="C3">
        <v>0</v>
      </c>
      <c r="D3" t="s">
        <v>28</v>
      </c>
      <c r="E3">
        <v>0</v>
      </c>
      <c r="O3" t="s">
        <v>9872</v>
      </c>
      <c r="P3">
        <f t="shared" ref="P3:P66" si="0">SUMIFS($C$2:$C$7959,$B$2:$B$7959,O3)</f>
        <v>0</v>
      </c>
    </row>
    <row r="4" spans="1:16" hidden="1" x14ac:dyDescent="0.25">
      <c r="A4" t="str">
        <f>"ZZACL01"</f>
        <v>ZZACL01</v>
      </c>
      <c r="B4" t="s">
        <v>9872</v>
      </c>
      <c r="C4">
        <v>0</v>
      </c>
      <c r="D4" t="s">
        <v>28</v>
      </c>
      <c r="E4">
        <v>0</v>
      </c>
      <c r="F4" t="s">
        <v>879</v>
      </c>
      <c r="G4" t="s">
        <v>253</v>
      </c>
      <c r="O4" t="s">
        <v>9873</v>
      </c>
      <c r="P4">
        <f t="shared" si="0"/>
        <v>0</v>
      </c>
    </row>
    <row r="5" spans="1:16" hidden="1" x14ac:dyDescent="0.25">
      <c r="A5" t="str">
        <f>"ZZACMI02"</f>
        <v>ZZACMI02</v>
      </c>
      <c r="B5" t="s">
        <v>9873</v>
      </c>
      <c r="C5">
        <v>0</v>
      </c>
      <c r="D5" t="s">
        <v>28</v>
      </c>
      <c r="E5">
        <v>0</v>
      </c>
      <c r="F5" t="s">
        <v>879</v>
      </c>
      <c r="G5" t="s">
        <v>253</v>
      </c>
      <c r="O5" t="s">
        <v>9874</v>
      </c>
      <c r="P5">
        <f t="shared" si="0"/>
        <v>0</v>
      </c>
    </row>
    <row r="6" spans="1:16" hidden="1" x14ac:dyDescent="0.25">
      <c r="A6" t="str">
        <f>"ZZACMI01"</f>
        <v>ZZACMI01</v>
      </c>
      <c r="B6" t="s">
        <v>9874</v>
      </c>
      <c r="C6">
        <v>0</v>
      </c>
      <c r="D6" t="s">
        <v>28</v>
      </c>
      <c r="E6">
        <v>0</v>
      </c>
      <c r="F6" t="s">
        <v>879</v>
      </c>
      <c r="G6" t="s">
        <v>253</v>
      </c>
      <c r="O6" t="s">
        <v>13562</v>
      </c>
      <c r="P6">
        <f t="shared" si="0"/>
        <v>0</v>
      </c>
    </row>
    <row r="7" spans="1:16" x14ac:dyDescent="0.25">
      <c r="A7" t="str">
        <f>"QACL02"</f>
        <v>QACL02</v>
      </c>
      <c r="B7" t="s">
        <v>13562</v>
      </c>
      <c r="C7">
        <v>0</v>
      </c>
      <c r="D7" t="s">
        <v>16</v>
      </c>
      <c r="E7">
        <v>0</v>
      </c>
      <c r="F7" t="s">
        <v>395</v>
      </c>
      <c r="G7" t="s">
        <v>9875</v>
      </c>
      <c r="H7" t="s">
        <v>9876</v>
      </c>
      <c r="O7" t="s">
        <v>13561</v>
      </c>
      <c r="P7">
        <f t="shared" si="0"/>
        <v>141</v>
      </c>
    </row>
    <row r="8" spans="1:16" x14ac:dyDescent="0.25">
      <c r="A8" t="str">
        <f>"QACL01"</f>
        <v>QACL01</v>
      </c>
      <c r="B8" t="s">
        <v>13561</v>
      </c>
      <c r="C8">
        <v>141</v>
      </c>
      <c r="D8" t="s">
        <v>16</v>
      </c>
      <c r="E8">
        <v>2</v>
      </c>
      <c r="F8" t="s">
        <v>395</v>
      </c>
      <c r="G8" t="s">
        <v>9875</v>
      </c>
      <c r="H8" t="s">
        <v>9876</v>
      </c>
      <c r="O8" t="s">
        <v>1821</v>
      </c>
      <c r="P8">
        <f t="shared" si="0"/>
        <v>1</v>
      </c>
    </row>
    <row r="9" spans="1:16" x14ac:dyDescent="0.25">
      <c r="A9" t="str">
        <f>"AABAC01"</f>
        <v>AABAC01</v>
      </c>
      <c r="B9" t="s">
        <v>1821</v>
      </c>
      <c r="C9">
        <v>0</v>
      </c>
      <c r="D9" t="s">
        <v>16</v>
      </c>
      <c r="E9">
        <v>0</v>
      </c>
      <c r="F9" t="s">
        <v>21</v>
      </c>
      <c r="G9" t="s">
        <v>9877</v>
      </c>
      <c r="O9" t="s">
        <v>15</v>
      </c>
      <c r="P9">
        <f t="shared" si="0"/>
        <v>8730</v>
      </c>
    </row>
    <row r="10" spans="1:16" x14ac:dyDescent="0.25">
      <c r="A10" t="str">
        <f>"QABAC01"</f>
        <v>QABAC01</v>
      </c>
      <c r="B10" t="s">
        <v>1821</v>
      </c>
      <c r="C10">
        <v>1</v>
      </c>
      <c r="D10" t="s">
        <v>16</v>
      </c>
      <c r="E10">
        <v>0</v>
      </c>
      <c r="F10" t="s">
        <v>21</v>
      </c>
      <c r="G10" t="s">
        <v>9877</v>
      </c>
      <c r="O10" t="s">
        <v>1826</v>
      </c>
      <c r="P10">
        <f t="shared" si="0"/>
        <v>12653</v>
      </c>
    </row>
    <row r="11" spans="1:16" x14ac:dyDescent="0.25">
      <c r="A11" t="str">
        <f>"QABAC03"</f>
        <v>QABAC03</v>
      </c>
      <c r="B11" t="s">
        <v>15</v>
      </c>
      <c r="C11">
        <v>8730</v>
      </c>
      <c r="D11" t="s">
        <v>16</v>
      </c>
      <c r="E11">
        <v>436</v>
      </c>
      <c r="F11" t="s">
        <v>21</v>
      </c>
      <c r="G11" t="s">
        <v>9877</v>
      </c>
      <c r="O11" t="s">
        <v>1830</v>
      </c>
      <c r="P11">
        <f t="shared" si="0"/>
        <v>2999</v>
      </c>
    </row>
    <row r="12" spans="1:16" hidden="1" x14ac:dyDescent="0.25">
      <c r="A12" t="str">
        <f>"AABAC03"</f>
        <v>AABAC03</v>
      </c>
      <c r="B12" t="s">
        <v>15</v>
      </c>
      <c r="C12">
        <v>0</v>
      </c>
      <c r="D12" t="s">
        <v>16</v>
      </c>
      <c r="E12">
        <v>0</v>
      </c>
      <c r="F12" t="s">
        <v>21</v>
      </c>
      <c r="G12" t="s">
        <v>9877</v>
      </c>
      <c r="O12" t="s">
        <v>9878</v>
      </c>
      <c r="P12">
        <f t="shared" si="0"/>
        <v>0</v>
      </c>
    </row>
    <row r="13" spans="1:16" hidden="1" x14ac:dyDescent="0.25">
      <c r="A13" t="str">
        <f>"QABAC04"</f>
        <v>QABAC04</v>
      </c>
      <c r="B13" t="s">
        <v>1826</v>
      </c>
      <c r="C13">
        <v>12653</v>
      </c>
      <c r="D13" t="s">
        <v>16</v>
      </c>
      <c r="E13">
        <v>316</v>
      </c>
      <c r="F13" t="s">
        <v>21</v>
      </c>
      <c r="G13" t="s">
        <v>9877</v>
      </c>
      <c r="O13" t="s">
        <v>9879</v>
      </c>
      <c r="P13">
        <f t="shared" si="0"/>
        <v>0</v>
      </c>
    </row>
    <row r="14" spans="1:16" hidden="1" x14ac:dyDescent="0.25">
      <c r="A14" t="str">
        <f>"AABAC04"</f>
        <v>AABAC04</v>
      </c>
      <c r="B14" t="s">
        <v>1826</v>
      </c>
      <c r="C14">
        <v>0</v>
      </c>
      <c r="D14" t="s">
        <v>16</v>
      </c>
      <c r="E14">
        <v>0</v>
      </c>
      <c r="F14" t="s">
        <v>21</v>
      </c>
      <c r="G14" t="s">
        <v>9877</v>
      </c>
      <c r="O14" t="s">
        <v>9880</v>
      </c>
      <c r="P14">
        <f t="shared" si="0"/>
        <v>0</v>
      </c>
    </row>
    <row r="15" spans="1:16" hidden="1" x14ac:dyDescent="0.25">
      <c r="A15" t="str">
        <f>"AABAC09"</f>
        <v>AABAC09</v>
      </c>
      <c r="B15" t="s">
        <v>1830</v>
      </c>
      <c r="C15">
        <v>0</v>
      </c>
      <c r="D15" t="s">
        <v>16</v>
      </c>
      <c r="E15">
        <v>0</v>
      </c>
      <c r="O15" t="s">
        <v>9881</v>
      </c>
      <c r="P15">
        <f t="shared" si="0"/>
        <v>0</v>
      </c>
    </row>
    <row r="16" spans="1:16" hidden="1" x14ac:dyDescent="0.25">
      <c r="A16" t="str">
        <f>"QABAC07"</f>
        <v>QABAC07</v>
      </c>
      <c r="B16" t="s">
        <v>1830</v>
      </c>
      <c r="C16">
        <v>2999</v>
      </c>
      <c r="D16" t="s">
        <v>16</v>
      </c>
      <c r="E16">
        <v>59</v>
      </c>
      <c r="F16" t="s">
        <v>21</v>
      </c>
      <c r="G16" t="s">
        <v>9877</v>
      </c>
      <c r="O16" t="s">
        <v>9883</v>
      </c>
      <c r="P16">
        <f t="shared" si="0"/>
        <v>0</v>
      </c>
    </row>
    <row r="17" spans="1:16" hidden="1" x14ac:dyDescent="0.25">
      <c r="A17" t="str">
        <f>"QABAC02"</f>
        <v>QABAC02</v>
      </c>
      <c r="B17" t="s">
        <v>9878</v>
      </c>
      <c r="C17">
        <v>0</v>
      </c>
      <c r="D17" t="s">
        <v>16</v>
      </c>
      <c r="E17">
        <v>0</v>
      </c>
      <c r="F17" t="s">
        <v>21</v>
      </c>
      <c r="G17" t="s">
        <v>9877</v>
      </c>
      <c r="O17" t="s">
        <v>9884</v>
      </c>
      <c r="P17">
        <f t="shared" si="0"/>
        <v>0</v>
      </c>
    </row>
    <row r="18" spans="1:16" hidden="1" x14ac:dyDescent="0.25">
      <c r="A18" t="str">
        <f>"AABAC02"</f>
        <v>AABAC02</v>
      </c>
      <c r="B18" t="s">
        <v>9879</v>
      </c>
      <c r="C18">
        <v>0</v>
      </c>
      <c r="D18" t="s">
        <v>16</v>
      </c>
      <c r="E18">
        <v>0</v>
      </c>
      <c r="F18" t="s">
        <v>21</v>
      </c>
      <c r="G18" t="s">
        <v>9877</v>
      </c>
      <c r="O18" t="s">
        <v>13557</v>
      </c>
      <c r="P18">
        <f t="shared" si="0"/>
        <v>0</v>
      </c>
    </row>
    <row r="19" spans="1:16" x14ac:dyDescent="0.25">
      <c r="A19" t="str">
        <f>"AABAC07"</f>
        <v>AABAC07</v>
      </c>
      <c r="B19" t="s">
        <v>9880</v>
      </c>
      <c r="C19">
        <v>0</v>
      </c>
      <c r="D19" t="s">
        <v>16</v>
      </c>
      <c r="E19">
        <v>0</v>
      </c>
      <c r="F19" t="s">
        <v>21</v>
      </c>
      <c r="G19" t="s">
        <v>9877</v>
      </c>
      <c r="O19" t="s">
        <v>13556</v>
      </c>
      <c r="P19">
        <f t="shared" si="0"/>
        <v>480</v>
      </c>
    </row>
    <row r="20" spans="1:16" hidden="1" x14ac:dyDescent="0.25">
      <c r="A20" t="str">
        <f>"QABAC06"</f>
        <v>QABAC06</v>
      </c>
      <c r="B20" t="s">
        <v>9881</v>
      </c>
      <c r="C20">
        <v>0</v>
      </c>
      <c r="D20" t="s">
        <v>16</v>
      </c>
      <c r="E20">
        <v>0</v>
      </c>
      <c r="F20" t="s">
        <v>113</v>
      </c>
      <c r="G20" t="s">
        <v>9882</v>
      </c>
      <c r="O20" t="s">
        <v>17496</v>
      </c>
      <c r="P20">
        <f t="shared" si="0"/>
        <v>0</v>
      </c>
    </row>
    <row r="21" spans="1:16" hidden="1" x14ac:dyDescent="0.25">
      <c r="A21" t="str">
        <f>"AABAC06"</f>
        <v>AABAC06</v>
      </c>
      <c r="B21" t="s">
        <v>9881</v>
      </c>
      <c r="C21">
        <v>0</v>
      </c>
      <c r="D21" t="s">
        <v>16</v>
      </c>
      <c r="E21">
        <v>0</v>
      </c>
      <c r="F21" t="s">
        <v>113</v>
      </c>
      <c r="G21" t="s">
        <v>9882</v>
      </c>
      <c r="O21" t="s">
        <v>17497</v>
      </c>
      <c r="P21">
        <f t="shared" si="0"/>
        <v>0</v>
      </c>
    </row>
    <row r="22" spans="1:16" x14ac:dyDescent="0.25">
      <c r="A22" t="str">
        <f>"QABAC05"</f>
        <v>QABAC05</v>
      </c>
      <c r="B22" t="s">
        <v>9883</v>
      </c>
      <c r="C22">
        <v>0</v>
      </c>
      <c r="D22" t="s">
        <v>16</v>
      </c>
      <c r="E22">
        <v>0</v>
      </c>
      <c r="F22" t="s">
        <v>113</v>
      </c>
      <c r="G22" t="s">
        <v>9882</v>
      </c>
      <c r="O22" t="s">
        <v>1842</v>
      </c>
      <c r="P22">
        <f t="shared" si="0"/>
        <v>80</v>
      </c>
    </row>
    <row r="23" spans="1:16" x14ac:dyDescent="0.25">
      <c r="A23" t="str">
        <f>"AABAC05"</f>
        <v>AABAC05</v>
      </c>
      <c r="B23" t="s">
        <v>9883</v>
      </c>
      <c r="C23">
        <v>0</v>
      </c>
      <c r="D23" t="s">
        <v>16</v>
      </c>
      <c r="E23">
        <v>0</v>
      </c>
      <c r="F23" t="s">
        <v>113</v>
      </c>
      <c r="G23" t="s">
        <v>9882</v>
      </c>
      <c r="O23" t="s">
        <v>1851</v>
      </c>
      <c r="P23">
        <f t="shared" si="0"/>
        <v>3624</v>
      </c>
    </row>
    <row r="24" spans="1:16" x14ac:dyDescent="0.25">
      <c r="A24" t="str">
        <f>"AABAC08"</f>
        <v>AABAC08</v>
      </c>
      <c r="B24" t="s">
        <v>9884</v>
      </c>
      <c r="C24">
        <v>0</v>
      </c>
      <c r="D24" t="s">
        <v>16</v>
      </c>
      <c r="E24">
        <v>0</v>
      </c>
      <c r="F24" t="s">
        <v>113</v>
      </c>
      <c r="G24" t="s">
        <v>9882</v>
      </c>
      <c r="O24" t="s">
        <v>1871</v>
      </c>
      <c r="P24">
        <f t="shared" si="0"/>
        <v>32993</v>
      </c>
    </row>
    <row r="25" spans="1:16" x14ac:dyDescent="0.25">
      <c r="A25" t="str">
        <f>"AABAD02"</f>
        <v>AABAD02</v>
      </c>
      <c r="B25" t="s">
        <v>13557</v>
      </c>
      <c r="C25">
        <v>0</v>
      </c>
      <c r="D25" t="s">
        <v>41</v>
      </c>
      <c r="E25">
        <v>0</v>
      </c>
      <c r="F25" t="s">
        <v>38</v>
      </c>
      <c r="G25" t="s">
        <v>9885</v>
      </c>
      <c r="H25" t="s">
        <v>9871</v>
      </c>
      <c r="O25" t="s">
        <v>1858</v>
      </c>
      <c r="P25">
        <f t="shared" si="0"/>
        <v>1000</v>
      </c>
    </row>
    <row r="26" spans="1:16" hidden="1" x14ac:dyDescent="0.25">
      <c r="A26" t="str">
        <f>"QABAD02"</f>
        <v>QABAD02</v>
      </c>
      <c r="B26" t="s">
        <v>13557</v>
      </c>
      <c r="C26">
        <v>0</v>
      </c>
      <c r="D26" t="s">
        <v>41</v>
      </c>
      <c r="E26">
        <v>0</v>
      </c>
      <c r="F26" t="s">
        <v>38</v>
      </c>
      <c r="G26" t="s">
        <v>9885</v>
      </c>
      <c r="H26" t="s">
        <v>9871</v>
      </c>
      <c r="O26" t="s">
        <v>17498</v>
      </c>
      <c r="P26">
        <f t="shared" si="0"/>
        <v>0</v>
      </c>
    </row>
    <row r="27" spans="1:16" hidden="1" x14ac:dyDescent="0.25">
      <c r="A27" t="str">
        <f>"AABAD01"</f>
        <v>AABAD01</v>
      </c>
      <c r="B27" t="s">
        <v>13556</v>
      </c>
      <c r="C27">
        <v>0</v>
      </c>
      <c r="D27" t="s">
        <v>41</v>
      </c>
      <c r="E27">
        <v>0</v>
      </c>
      <c r="F27" t="s">
        <v>38</v>
      </c>
      <c r="G27" t="s">
        <v>9885</v>
      </c>
      <c r="H27" t="s">
        <v>9871</v>
      </c>
      <c r="O27" t="s">
        <v>17499</v>
      </c>
      <c r="P27">
        <f t="shared" si="0"/>
        <v>0</v>
      </c>
    </row>
    <row r="28" spans="1:16" hidden="1" x14ac:dyDescent="0.25">
      <c r="A28" t="str">
        <f>"QABAD01"</f>
        <v>QABAD01</v>
      </c>
      <c r="B28" t="s">
        <v>13556</v>
      </c>
      <c r="C28">
        <v>480</v>
      </c>
      <c r="D28" t="s">
        <v>41</v>
      </c>
      <c r="E28">
        <v>4</v>
      </c>
      <c r="F28" t="s">
        <v>38</v>
      </c>
      <c r="G28" t="s">
        <v>9885</v>
      </c>
      <c r="H28" t="s">
        <v>9871</v>
      </c>
      <c r="O28" t="s">
        <v>17500</v>
      </c>
      <c r="P28">
        <f t="shared" si="0"/>
        <v>0</v>
      </c>
    </row>
    <row r="29" spans="1:16" hidden="1" x14ac:dyDescent="0.25">
      <c r="A29" t="str">
        <f>"QABAS02"</f>
        <v>QABAS02</v>
      </c>
      <c r="B29" t="s">
        <v>17496</v>
      </c>
      <c r="C29">
        <v>0</v>
      </c>
      <c r="D29" t="s">
        <v>16</v>
      </c>
      <c r="E29">
        <v>0</v>
      </c>
      <c r="F29" t="s">
        <v>21</v>
      </c>
      <c r="G29" t="s">
        <v>9886</v>
      </c>
      <c r="H29" t="s">
        <v>9871</v>
      </c>
      <c r="O29" t="s">
        <v>17501</v>
      </c>
      <c r="P29">
        <f t="shared" si="0"/>
        <v>0</v>
      </c>
    </row>
    <row r="30" spans="1:16" hidden="1" x14ac:dyDescent="0.25">
      <c r="A30" t="str">
        <f>"QABAS01"</f>
        <v>QABAS01</v>
      </c>
      <c r="B30" t="s">
        <v>17497</v>
      </c>
      <c r="C30">
        <v>0</v>
      </c>
      <c r="D30" t="s">
        <v>16</v>
      </c>
      <c r="E30">
        <v>0</v>
      </c>
      <c r="F30" t="s">
        <v>21</v>
      </c>
      <c r="G30" t="s">
        <v>9886</v>
      </c>
      <c r="H30" t="s">
        <v>9871</v>
      </c>
      <c r="O30" t="s">
        <v>9892</v>
      </c>
      <c r="P30">
        <f t="shared" si="0"/>
        <v>0</v>
      </c>
    </row>
    <row r="31" spans="1:16" hidden="1" x14ac:dyDescent="0.25">
      <c r="A31" t="str">
        <f>"QABEN01"</f>
        <v>QABEN01</v>
      </c>
      <c r="B31" t="s">
        <v>1842</v>
      </c>
      <c r="C31">
        <v>80</v>
      </c>
      <c r="D31" t="s">
        <v>16</v>
      </c>
      <c r="E31">
        <v>0</v>
      </c>
      <c r="F31" t="s">
        <v>38</v>
      </c>
      <c r="G31" t="s">
        <v>9887</v>
      </c>
      <c r="O31" t="s">
        <v>9894</v>
      </c>
      <c r="P31">
        <f t="shared" si="0"/>
        <v>0</v>
      </c>
    </row>
    <row r="32" spans="1:16" hidden="1" x14ac:dyDescent="0.25">
      <c r="A32" t="str">
        <f>"AABEN01"</f>
        <v>AABEN01</v>
      </c>
      <c r="B32" t="s">
        <v>1842</v>
      </c>
      <c r="C32">
        <v>0</v>
      </c>
      <c r="D32" t="s">
        <v>16</v>
      </c>
      <c r="E32">
        <v>0</v>
      </c>
      <c r="F32" t="s">
        <v>38</v>
      </c>
      <c r="G32" t="s">
        <v>9887</v>
      </c>
      <c r="O32" t="s">
        <v>9895</v>
      </c>
      <c r="P32">
        <f t="shared" si="0"/>
        <v>0</v>
      </c>
    </row>
    <row r="33" spans="1:16" hidden="1" x14ac:dyDescent="0.25">
      <c r="A33" t="str">
        <f>"QABEN02"</f>
        <v>QABEN02</v>
      </c>
      <c r="B33" t="s">
        <v>1851</v>
      </c>
      <c r="C33">
        <v>3624</v>
      </c>
      <c r="D33" t="s">
        <v>16</v>
      </c>
      <c r="E33">
        <v>90</v>
      </c>
      <c r="F33" t="s">
        <v>38</v>
      </c>
      <c r="G33" t="s">
        <v>9887</v>
      </c>
      <c r="O33" t="s">
        <v>9896</v>
      </c>
      <c r="P33">
        <f t="shared" si="0"/>
        <v>0</v>
      </c>
    </row>
    <row r="34" spans="1:16" x14ac:dyDescent="0.25">
      <c r="A34" t="str">
        <f>"AABEN02"</f>
        <v>AABEN02</v>
      </c>
      <c r="B34" t="s">
        <v>1851</v>
      </c>
      <c r="C34">
        <v>0</v>
      </c>
      <c r="D34" t="s">
        <v>16</v>
      </c>
      <c r="E34">
        <v>0</v>
      </c>
      <c r="F34" t="s">
        <v>38</v>
      </c>
      <c r="G34" t="s">
        <v>9887</v>
      </c>
      <c r="O34" t="s">
        <v>1878</v>
      </c>
      <c r="P34">
        <f t="shared" si="0"/>
        <v>19204</v>
      </c>
    </row>
    <row r="35" spans="1:16" hidden="1" x14ac:dyDescent="0.25">
      <c r="A35" t="str">
        <f>"AABOJ02"</f>
        <v>AABOJ02</v>
      </c>
      <c r="B35" t="s">
        <v>1871</v>
      </c>
      <c r="C35">
        <v>0</v>
      </c>
      <c r="D35" t="s">
        <v>41</v>
      </c>
      <c r="E35">
        <v>0</v>
      </c>
      <c r="F35" t="s">
        <v>38</v>
      </c>
      <c r="G35" t="s">
        <v>9888</v>
      </c>
      <c r="O35" t="s">
        <v>23</v>
      </c>
      <c r="P35">
        <f t="shared" si="0"/>
        <v>0</v>
      </c>
    </row>
    <row r="36" spans="1:16" hidden="1" x14ac:dyDescent="0.25">
      <c r="A36" t="str">
        <f>"QABOJ02"</f>
        <v>QABOJ02</v>
      </c>
      <c r="B36" t="s">
        <v>1871</v>
      </c>
      <c r="C36">
        <v>32993</v>
      </c>
      <c r="D36" t="s">
        <v>41</v>
      </c>
      <c r="E36">
        <v>164</v>
      </c>
      <c r="F36" t="s">
        <v>38</v>
      </c>
      <c r="G36" t="s">
        <v>9888</v>
      </c>
      <c r="O36" t="s">
        <v>17502</v>
      </c>
      <c r="P36">
        <f t="shared" si="0"/>
        <v>0</v>
      </c>
    </row>
    <row r="37" spans="1:16" hidden="1" x14ac:dyDescent="0.25">
      <c r="A37" t="str">
        <f>"AABOJ01"</f>
        <v>AABOJ01</v>
      </c>
      <c r="B37" t="s">
        <v>1858</v>
      </c>
      <c r="C37">
        <v>0</v>
      </c>
      <c r="D37" t="s">
        <v>41</v>
      </c>
      <c r="E37">
        <v>0</v>
      </c>
      <c r="F37" t="s">
        <v>38</v>
      </c>
      <c r="G37" t="s">
        <v>9888</v>
      </c>
      <c r="O37" t="s">
        <v>13558</v>
      </c>
      <c r="P37">
        <f t="shared" si="0"/>
        <v>0</v>
      </c>
    </row>
    <row r="38" spans="1:16" hidden="1" x14ac:dyDescent="0.25">
      <c r="A38" t="str">
        <f>"AABOJO01"</f>
        <v>AABOJO01</v>
      </c>
      <c r="B38" t="s">
        <v>1858</v>
      </c>
      <c r="C38">
        <v>0</v>
      </c>
      <c r="D38" t="s">
        <v>41</v>
      </c>
      <c r="E38">
        <v>0</v>
      </c>
      <c r="O38" t="s">
        <v>17503</v>
      </c>
      <c r="P38">
        <f t="shared" si="0"/>
        <v>0</v>
      </c>
    </row>
    <row r="39" spans="1:16" x14ac:dyDescent="0.25">
      <c r="A39" t="str">
        <f>"QABOJ01"</f>
        <v>QABOJ01</v>
      </c>
      <c r="B39" t="s">
        <v>1858</v>
      </c>
      <c r="C39">
        <v>1000</v>
      </c>
      <c r="D39" t="s">
        <v>41</v>
      </c>
      <c r="E39">
        <v>10</v>
      </c>
      <c r="F39" t="s">
        <v>38</v>
      </c>
      <c r="G39" t="s">
        <v>9888</v>
      </c>
      <c r="O39" t="s">
        <v>1897</v>
      </c>
      <c r="P39">
        <f t="shared" si="0"/>
        <v>3</v>
      </c>
    </row>
    <row r="40" spans="1:16" hidden="1" x14ac:dyDescent="0.25">
      <c r="A40" t="str">
        <f>"QABSI01"</f>
        <v>QABSI01</v>
      </c>
      <c r="B40" t="s">
        <v>17498</v>
      </c>
      <c r="C40">
        <v>0</v>
      </c>
      <c r="D40" t="s">
        <v>16</v>
      </c>
      <c r="E40">
        <v>0</v>
      </c>
      <c r="F40" t="s">
        <v>9889</v>
      </c>
      <c r="G40" t="s">
        <v>9890</v>
      </c>
      <c r="H40" t="s">
        <v>9891</v>
      </c>
      <c r="O40" t="s">
        <v>9901</v>
      </c>
      <c r="P40">
        <f t="shared" si="0"/>
        <v>0</v>
      </c>
    </row>
    <row r="41" spans="1:16" x14ac:dyDescent="0.25">
      <c r="A41" t="str">
        <f>"QABSI04"</f>
        <v>QABSI04</v>
      </c>
      <c r="B41" t="s">
        <v>17499</v>
      </c>
      <c r="C41">
        <v>0</v>
      </c>
      <c r="D41" t="s">
        <v>16</v>
      </c>
      <c r="E41">
        <v>0</v>
      </c>
      <c r="F41" t="s">
        <v>9889</v>
      </c>
      <c r="G41" t="s">
        <v>9890</v>
      </c>
      <c r="H41" t="s">
        <v>9891</v>
      </c>
      <c r="O41" t="s">
        <v>27</v>
      </c>
      <c r="P41">
        <f t="shared" si="0"/>
        <v>1</v>
      </c>
    </row>
    <row r="42" spans="1:16" hidden="1" x14ac:dyDescent="0.25">
      <c r="A42" t="str">
        <f>"QABSI03"</f>
        <v>QABSI03</v>
      </c>
      <c r="B42" t="s">
        <v>17500</v>
      </c>
      <c r="C42">
        <v>0</v>
      </c>
      <c r="D42" t="s">
        <v>16</v>
      </c>
      <c r="E42">
        <v>0</v>
      </c>
      <c r="F42" t="s">
        <v>9889</v>
      </c>
      <c r="G42" t="s">
        <v>9890</v>
      </c>
      <c r="H42" t="s">
        <v>9891</v>
      </c>
      <c r="O42" t="s">
        <v>1894</v>
      </c>
      <c r="P42">
        <f t="shared" si="0"/>
        <v>0</v>
      </c>
    </row>
    <row r="43" spans="1:16" hidden="1" x14ac:dyDescent="0.25">
      <c r="A43" t="str">
        <f>"QABSI02"</f>
        <v>QABSI02</v>
      </c>
      <c r="B43" t="s">
        <v>17501</v>
      </c>
      <c r="C43">
        <v>0</v>
      </c>
      <c r="D43" t="s">
        <v>16</v>
      </c>
      <c r="E43">
        <v>0</v>
      </c>
      <c r="F43" t="s">
        <v>9889</v>
      </c>
      <c r="G43" t="s">
        <v>9890</v>
      </c>
      <c r="H43" t="s">
        <v>9891</v>
      </c>
      <c r="O43" t="s">
        <v>9903</v>
      </c>
      <c r="P43">
        <f t="shared" si="0"/>
        <v>0</v>
      </c>
    </row>
    <row r="44" spans="1:16" hidden="1" x14ac:dyDescent="0.25">
      <c r="A44" t="str">
        <f>"QABUK03"</f>
        <v>QABUK03</v>
      </c>
      <c r="B44" t="s">
        <v>9892</v>
      </c>
      <c r="C44">
        <v>0</v>
      </c>
      <c r="D44" t="s">
        <v>16</v>
      </c>
      <c r="E44">
        <v>0</v>
      </c>
      <c r="F44" t="s">
        <v>745</v>
      </c>
      <c r="G44" t="s">
        <v>9893</v>
      </c>
      <c r="O44" t="s">
        <v>9904</v>
      </c>
      <c r="P44">
        <f t="shared" si="0"/>
        <v>0</v>
      </c>
    </row>
    <row r="45" spans="1:16" hidden="1" x14ac:dyDescent="0.25">
      <c r="A45" t="str">
        <f>"QABUK01"</f>
        <v>QABUK01</v>
      </c>
      <c r="B45" t="s">
        <v>9894</v>
      </c>
      <c r="C45">
        <v>0</v>
      </c>
      <c r="D45" t="s">
        <v>16</v>
      </c>
      <c r="E45">
        <v>0</v>
      </c>
      <c r="F45" t="s">
        <v>745</v>
      </c>
      <c r="G45" t="s">
        <v>9893</v>
      </c>
      <c r="O45" t="s">
        <v>17504</v>
      </c>
      <c r="P45">
        <f t="shared" si="0"/>
        <v>0</v>
      </c>
    </row>
    <row r="46" spans="1:16" hidden="1" x14ac:dyDescent="0.25">
      <c r="A46" t="str">
        <f>"AABUK01"</f>
        <v>AABUK01</v>
      </c>
      <c r="B46" t="s">
        <v>9894</v>
      </c>
      <c r="C46">
        <v>0</v>
      </c>
      <c r="D46" t="s">
        <v>16</v>
      </c>
      <c r="E46">
        <v>0</v>
      </c>
      <c r="F46" t="s">
        <v>745</v>
      </c>
      <c r="G46" t="s">
        <v>9893</v>
      </c>
      <c r="O46" t="s">
        <v>17505</v>
      </c>
      <c r="P46">
        <f t="shared" si="0"/>
        <v>0</v>
      </c>
    </row>
    <row r="47" spans="1:16" hidden="1" x14ac:dyDescent="0.25">
      <c r="A47" t="str">
        <f>"QABUK02"</f>
        <v>QABUK02</v>
      </c>
      <c r="B47" t="s">
        <v>9895</v>
      </c>
      <c r="C47">
        <v>0</v>
      </c>
      <c r="D47" t="s">
        <v>16</v>
      </c>
      <c r="E47">
        <v>0</v>
      </c>
      <c r="F47" t="s">
        <v>745</v>
      </c>
      <c r="G47" t="s">
        <v>9893</v>
      </c>
      <c r="O47" t="s">
        <v>17506</v>
      </c>
      <c r="P47">
        <f t="shared" si="0"/>
        <v>0</v>
      </c>
    </row>
    <row r="48" spans="1:16" x14ac:dyDescent="0.25">
      <c r="A48" t="str">
        <f>"QACAP01"</f>
        <v>QACAP01</v>
      </c>
      <c r="B48" t="s">
        <v>9896</v>
      </c>
      <c r="C48">
        <v>0</v>
      </c>
      <c r="D48" t="s">
        <v>16</v>
      </c>
      <c r="E48">
        <v>0</v>
      </c>
      <c r="F48" t="s">
        <v>1881</v>
      </c>
      <c r="G48" t="s">
        <v>9897</v>
      </c>
      <c r="O48" t="s">
        <v>13559</v>
      </c>
      <c r="P48">
        <f t="shared" si="0"/>
        <v>1281</v>
      </c>
    </row>
    <row r="49" spans="1:16" x14ac:dyDescent="0.25">
      <c r="A49" t="str">
        <f>"AACAP01"</f>
        <v>AACAP01</v>
      </c>
      <c r="B49" t="s">
        <v>9896</v>
      </c>
      <c r="C49">
        <v>0</v>
      </c>
      <c r="D49" t="s">
        <v>16</v>
      </c>
      <c r="E49">
        <v>0</v>
      </c>
      <c r="F49" t="s">
        <v>9898</v>
      </c>
      <c r="G49" t="s">
        <v>9897</v>
      </c>
      <c r="O49" t="s">
        <v>13560</v>
      </c>
      <c r="P49">
        <f t="shared" si="0"/>
        <v>473</v>
      </c>
    </row>
    <row r="50" spans="1:16" hidden="1" x14ac:dyDescent="0.25">
      <c r="A50" t="str">
        <f>"QACAP02"</f>
        <v>QACAP02</v>
      </c>
      <c r="B50" t="s">
        <v>1878</v>
      </c>
      <c r="C50">
        <v>19204</v>
      </c>
      <c r="D50" t="s">
        <v>16</v>
      </c>
      <c r="E50">
        <v>384</v>
      </c>
      <c r="F50" t="s">
        <v>1881</v>
      </c>
      <c r="G50" t="s">
        <v>9897</v>
      </c>
      <c r="O50" t="s">
        <v>9906</v>
      </c>
      <c r="P50">
        <f t="shared" si="0"/>
        <v>0</v>
      </c>
    </row>
    <row r="51" spans="1:16" hidden="1" x14ac:dyDescent="0.25">
      <c r="A51" t="str">
        <f>"AACAP02"</f>
        <v>AACAP02</v>
      </c>
      <c r="B51" t="s">
        <v>1878</v>
      </c>
      <c r="C51">
        <v>0</v>
      </c>
      <c r="D51" t="s">
        <v>16</v>
      </c>
      <c r="E51">
        <v>0</v>
      </c>
      <c r="F51" t="s">
        <v>1881</v>
      </c>
      <c r="O51" t="s">
        <v>9909</v>
      </c>
      <c r="P51">
        <f t="shared" si="0"/>
        <v>0</v>
      </c>
    </row>
    <row r="52" spans="1:16" hidden="1" x14ac:dyDescent="0.25">
      <c r="A52" t="str">
        <f>"AACCO03"</f>
        <v>AACCO03</v>
      </c>
      <c r="B52" t="s">
        <v>23</v>
      </c>
      <c r="C52">
        <v>0</v>
      </c>
      <c r="D52" t="s">
        <v>16</v>
      </c>
      <c r="E52">
        <v>0</v>
      </c>
      <c r="F52" t="s">
        <v>25</v>
      </c>
      <c r="G52" t="s">
        <v>9899</v>
      </c>
      <c r="O52" t="s">
        <v>1905</v>
      </c>
      <c r="P52">
        <f t="shared" si="0"/>
        <v>0</v>
      </c>
    </row>
    <row r="53" spans="1:16" x14ac:dyDescent="0.25">
      <c r="A53" t="str">
        <f>"AACCO02"</f>
        <v>AACCO02</v>
      </c>
      <c r="B53" t="s">
        <v>17502</v>
      </c>
      <c r="C53">
        <v>0</v>
      </c>
      <c r="D53" t="s">
        <v>16</v>
      </c>
      <c r="E53">
        <v>0</v>
      </c>
      <c r="F53" t="s">
        <v>25</v>
      </c>
      <c r="G53" t="s">
        <v>9899</v>
      </c>
      <c r="H53" t="s">
        <v>9871</v>
      </c>
      <c r="O53" t="s">
        <v>1914</v>
      </c>
      <c r="P53">
        <f t="shared" si="0"/>
        <v>39850</v>
      </c>
    </row>
    <row r="54" spans="1:16" x14ac:dyDescent="0.25">
      <c r="A54" t="str">
        <f>"QACCO02"</f>
        <v>QACCO02</v>
      </c>
      <c r="B54" t="s">
        <v>17502</v>
      </c>
      <c r="C54">
        <v>0</v>
      </c>
      <c r="D54" t="s">
        <v>16</v>
      </c>
      <c r="E54">
        <v>0</v>
      </c>
      <c r="F54" t="s">
        <v>25</v>
      </c>
      <c r="G54" t="s">
        <v>9899</v>
      </c>
      <c r="H54" t="s">
        <v>9871</v>
      </c>
      <c r="O54" t="s">
        <v>1932</v>
      </c>
      <c r="P54">
        <f t="shared" si="0"/>
        <v>30748</v>
      </c>
    </row>
    <row r="55" spans="1:16" hidden="1" x14ac:dyDescent="0.25">
      <c r="A55" t="str">
        <f>"QACCO01"</f>
        <v>QACCO01</v>
      </c>
      <c r="B55" t="s">
        <v>13558</v>
      </c>
      <c r="C55">
        <v>0</v>
      </c>
      <c r="D55" t="s">
        <v>16</v>
      </c>
      <c r="E55">
        <v>0</v>
      </c>
      <c r="F55" t="s">
        <v>25</v>
      </c>
      <c r="G55" t="s">
        <v>9899</v>
      </c>
      <c r="H55" t="s">
        <v>9871</v>
      </c>
      <c r="O55" t="s">
        <v>1927</v>
      </c>
      <c r="P55">
        <f t="shared" si="0"/>
        <v>0</v>
      </c>
    </row>
    <row r="56" spans="1:16" hidden="1" x14ac:dyDescent="0.25">
      <c r="A56" t="str">
        <f>"AACCO04"</f>
        <v>AACCO04</v>
      </c>
      <c r="B56" t="s">
        <v>13558</v>
      </c>
      <c r="C56">
        <v>0</v>
      </c>
      <c r="D56" t="s">
        <v>16</v>
      </c>
      <c r="E56">
        <v>0</v>
      </c>
      <c r="F56" t="s">
        <v>9900</v>
      </c>
      <c r="G56" t="s">
        <v>9899</v>
      </c>
      <c r="O56" t="s">
        <v>9911</v>
      </c>
      <c r="P56">
        <f t="shared" si="0"/>
        <v>0</v>
      </c>
    </row>
    <row r="57" spans="1:16" hidden="1" x14ac:dyDescent="0.25">
      <c r="A57" t="str">
        <f>"AACCO01"</f>
        <v>AACCO01</v>
      </c>
      <c r="B57" t="s">
        <v>17503</v>
      </c>
      <c r="C57">
        <v>0</v>
      </c>
      <c r="D57" t="s">
        <v>16</v>
      </c>
      <c r="E57">
        <v>0</v>
      </c>
      <c r="F57" t="s">
        <v>25</v>
      </c>
      <c r="G57" t="s">
        <v>9899</v>
      </c>
      <c r="H57" t="s">
        <v>9871</v>
      </c>
      <c r="O57" t="s">
        <v>9912</v>
      </c>
      <c r="P57">
        <f t="shared" si="0"/>
        <v>0</v>
      </c>
    </row>
    <row r="58" spans="1:16" hidden="1" x14ac:dyDescent="0.25">
      <c r="A58" t="str">
        <f>"QACCO03"</f>
        <v>QACCO03</v>
      </c>
      <c r="B58" t="s">
        <v>17503</v>
      </c>
      <c r="C58">
        <v>0</v>
      </c>
      <c r="D58" t="s">
        <v>16</v>
      </c>
      <c r="E58">
        <v>0</v>
      </c>
      <c r="F58" t="s">
        <v>25</v>
      </c>
      <c r="G58" t="s">
        <v>9899</v>
      </c>
      <c r="H58" t="s">
        <v>9871</v>
      </c>
      <c r="O58" t="s">
        <v>9913</v>
      </c>
      <c r="P58">
        <f t="shared" si="0"/>
        <v>0</v>
      </c>
    </row>
    <row r="59" spans="1:16" hidden="1" x14ac:dyDescent="0.25">
      <c r="A59" t="str">
        <f>"QACCU06"</f>
        <v>QACCU06</v>
      </c>
      <c r="B59" t="s">
        <v>1897</v>
      </c>
      <c r="C59">
        <v>3</v>
      </c>
      <c r="D59" t="s">
        <v>28</v>
      </c>
      <c r="E59">
        <v>3</v>
      </c>
      <c r="F59" t="s">
        <v>61</v>
      </c>
      <c r="O59" t="s">
        <v>9915</v>
      </c>
      <c r="P59">
        <f t="shared" si="0"/>
        <v>0</v>
      </c>
    </row>
    <row r="60" spans="1:16" hidden="1" x14ac:dyDescent="0.25">
      <c r="A60" t="str">
        <f>"QACCU02"</f>
        <v>QACCU02</v>
      </c>
      <c r="B60" t="s">
        <v>9901</v>
      </c>
      <c r="C60">
        <v>0</v>
      </c>
      <c r="D60" t="s">
        <v>28</v>
      </c>
      <c r="E60">
        <v>0</v>
      </c>
      <c r="F60" t="s">
        <v>659</v>
      </c>
      <c r="G60" t="s">
        <v>9902</v>
      </c>
      <c r="O60" t="s">
        <v>13564</v>
      </c>
      <c r="P60">
        <f t="shared" si="0"/>
        <v>0</v>
      </c>
    </row>
    <row r="61" spans="1:16" hidden="1" x14ac:dyDescent="0.25">
      <c r="A61" t="str">
        <f>"AACCU01"</f>
        <v>AACCU01</v>
      </c>
      <c r="B61" t="s">
        <v>27</v>
      </c>
      <c r="C61">
        <v>1</v>
      </c>
      <c r="D61" t="s">
        <v>28</v>
      </c>
      <c r="E61">
        <v>1</v>
      </c>
      <c r="F61" t="s">
        <v>31</v>
      </c>
      <c r="G61" t="s">
        <v>9902</v>
      </c>
      <c r="O61" t="s">
        <v>13563</v>
      </c>
      <c r="P61">
        <f t="shared" si="0"/>
        <v>0</v>
      </c>
    </row>
    <row r="62" spans="1:16" x14ac:dyDescent="0.25">
      <c r="A62" t="str">
        <f>"QACCU05"</f>
        <v>QACCU05</v>
      </c>
      <c r="B62" t="s">
        <v>1894</v>
      </c>
      <c r="C62">
        <v>0</v>
      </c>
      <c r="D62" t="s">
        <v>28</v>
      </c>
      <c r="E62">
        <v>0</v>
      </c>
      <c r="F62" t="s">
        <v>61</v>
      </c>
      <c r="G62" t="s">
        <v>9902</v>
      </c>
      <c r="O62" t="s">
        <v>9918</v>
      </c>
      <c r="P62">
        <f t="shared" si="0"/>
        <v>932</v>
      </c>
    </row>
    <row r="63" spans="1:16" x14ac:dyDescent="0.25">
      <c r="A63" t="str">
        <f>"QACCU01"</f>
        <v>QACCU01</v>
      </c>
      <c r="B63" t="s">
        <v>9903</v>
      </c>
      <c r="C63">
        <v>0</v>
      </c>
      <c r="D63" t="s">
        <v>28</v>
      </c>
      <c r="E63">
        <v>0</v>
      </c>
      <c r="F63" t="s">
        <v>497</v>
      </c>
      <c r="G63" t="s">
        <v>9902</v>
      </c>
      <c r="O63" t="s">
        <v>13565</v>
      </c>
      <c r="P63">
        <f t="shared" si="0"/>
        <v>2574</v>
      </c>
    </row>
    <row r="64" spans="1:16" hidden="1" x14ac:dyDescent="0.25">
      <c r="A64" t="str">
        <f>"QACCU03"</f>
        <v>QACCU03</v>
      </c>
      <c r="B64" t="s">
        <v>9904</v>
      </c>
      <c r="C64">
        <v>0</v>
      </c>
      <c r="D64" t="s">
        <v>28</v>
      </c>
      <c r="E64">
        <v>0</v>
      </c>
      <c r="F64" t="s">
        <v>31</v>
      </c>
      <c r="G64" t="s">
        <v>9902</v>
      </c>
      <c r="O64" t="s">
        <v>9919</v>
      </c>
      <c r="P64">
        <f t="shared" si="0"/>
        <v>0</v>
      </c>
    </row>
    <row r="65" spans="1:16" hidden="1" x14ac:dyDescent="0.25">
      <c r="A65" t="str">
        <f>"AACCU02"</f>
        <v>AACCU02</v>
      </c>
      <c r="B65" t="s">
        <v>9904</v>
      </c>
      <c r="C65">
        <v>0</v>
      </c>
      <c r="D65" t="s">
        <v>28</v>
      </c>
      <c r="E65">
        <v>0</v>
      </c>
      <c r="F65" t="s">
        <v>31</v>
      </c>
      <c r="G65" t="s">
        <v>9902</v>
      </c>
      <c r="O65" t="s">
        <v>9921</v>
      </c>
      <c r="P65">
        <f t="shared" si="0"/>
        <v>0</v>
      </c>
    </row>
    <row r="66" spans="1:16" hidden="1" x14ac:dyDescent="0.25">
      <c r="A66" t="str">
        <f>"QACEO01"</f>
        <v>QACEO01</v>
      </c>
      <c r="B66" t="s">
        <v>17504</v>
      </c>
      <c r="C66">
        <v>0</v>
      </c>
      <c r="D66" t="s">
        <v>41</v>
      </c>
      <c r="E66">
        <v>0</v>
      </c>
      <c r="F66" t="s">
        <v>504</v>
      </c>
      <c r="G66" t="s">
        <v>9905</v>
      </c>
      <c r="H66" t="s">
        <v>9871</v>
      </c>
      <c r="O66" t="s">
        <v>9922</v>
      </c>
      <c r="P66">
        <f t="shared" si="0"/>
        <v>0</v>
      </c>
    </row>
    <row r="67" spans="1:16" hidden="1" x14ac:dyDescent="0.25">
      <c r="A67" t="str">
        <f>"AACEO01"</f>
        <v>AACEO01</v>
      </c>
      <c r="B67" t="s">
        <v>17504</v>
      </c>
      <c r="C67">
        <v>0</v>
      </c>
      <c r="D67" t="s">
        <v>41</v>
      </c>
      <c r="E67">
        <v>0</v>
      </c>
      <c r="F67" t="s">
        <v>504</v>
      </c>
      <c r="G67" t="s">
        <v>9905</v>
      </c>
      <c r="H67" t="s">
        <v>9871</v>
      </c>
      <c r="O67" t="s">
        <v>9924</v>
      </c>
      <c r="P67">
        <f t="shared" ref="P67:P130" si="1">SUMIFS($C$2:$C$7959,$B$2:$B$7959,O67)</f>
        <v>0</v>
      </c>
    </row>
    <row r="68" spans="1:16" hidden="1" x14ac:dyDescent="0.25">
      <c r="A68" t="str">
        <f>"AACEO03"</f>
        <v>AACEO03</v>
      </c>
      <c r="B68" t="s">
        <v>17505</v>
      </c>
      <c r="C68">
        <v>0</v>
      </c>
      <c r="D68" t="s">
        <v>41</v>
      </c>
      <c r="E68">
        <v>0</v>
      </c>
      <c r="F68" t="s">
        <v>504</v>
      </c>
      <c r="G68" t="s">
        <v>9905</v>
      </c>
      <c r="H68" t="s">
        <v>9871</v>
      </c>
      <c r="O68" t="s">
        <v>9926</v>
      </c>
      <c r="P68">
        <f t="shared" si="1"/>
        <v>0</v>
      </c>
    </row>
    <row r="69" spans="1:16" hidden="1" x14ac:dyDescent="0.25">
      <c r="A69" t="str">
        <f>"QACEO03"</f>
        <v>QACEO03</v>
      </c>
      <c r="B69" t="s">
        <v>17505</v>
      </c>
      <c r="C69">
        <v>0</v>
      </c>
      <c r="D69" t="s">
        <v>41</v>
      </c>
      <c r="E69">
        <v>0</v>
      </c>
      <c r="F69" t="s">
        <v>504</v>
      </c>
      <c r="G69" t="s">
        <v>9905</v>
      </c>
      <c r="H69" t="s">
        <v>9871</v>
      </c>
      <c r="O69" t="s">
        <v>9927</v>
      </c>
      <c r="P69">
        <f t="shared" si="1"/>
        <v>0</v>
      </c>
    </row>
    <row r="70" spans="1:16" hidden="1" x14ac:dyDescent="0.25">
      <c r="A70" t="str">
        <f>"AACEO02"</f>
        <v>AACEO02</v>
      </c>
      <c r="B70" t="s">
        <v>17506</v>
      </c>
      <c r="C70">
        <v>0</v>
      </c>
      <c r="D70" t="s">
        <v>41</v>
      </c>
      <c r="E70">
        <v>0</v>
      </c>
      <c r="F70" t="s">
        <v>504</v>
      </c>
      <c r="G70" t="s">
        <v>9905</v>
      </c>
      <c r="H70" t="s">
        <v>9871</v>
      </c>
      <c r="O70" t="s">
        <v>17507</v>
      </c>
      <c r="P70">
        <f t="shared" si="1"/>
        <v>0</v>
      </c>
    </row>
    <row r="71" spans="1:16" hidden="1" x14ac:dyDescent="0.25">
      <c r="A71" t="str">
        <f>"AACEO04"</f>
        <v>AACEO04</v>
      </c>
      <c r="B71" t="s">
        <v>13559</v>
      </c>
      <c r="C71">
        <v>0</v>
      </c>
      <c r="D71" t="s">
        <v>28</v>
      </c>
      <c r="E71">
        <v>0</v>
      </c>
      <c r="F71" t="s">
        <v>504</v>
      </c>
      <c r="O71" t="s">
        <v>17508</v>
      </c>
      <c r="P71">
        <f t="shared" si="1"/>
        <v>0</v>
      </c>
    </row>
    <row r="72" spans="1:16" hidden="1" x14ac:dyDescent="0.25">
      <c r="A72" t="str">
        <f>"QACEO02"</f>
        <v>QACEO02</v>
      </c>
      <c r="B72" t="s">
        <v>13559</v>
      </c>
      <c r="C72">
        <v>1281</v>
      </c>
      <c r="D72" t="s">
        <v>41</v>
      </c>
      <c r="E72">
        <v>51</v>
      </c>
      <c r="F72" t="s">
        <v>504</v>
      </c>
      <c r="G72" t="s">
        <v>9905</v>
      </c>
      <c r="H72" t="s">
        <v>9871</v>
      </c>
      <c r="O72" t="s">
        <v>17509</v>
      </c>
      <c r="P72">
        <f t="shared" si="1"/>
        <v>0</v>
      </c>
    </row>
    <row r="73" spans="1:16" hidden="1" x14ac:dyDescent="0.25">
      <c r="A73" t="str">
        <f>"QACEO04"</f>
        <v>QACEO04</v>
      </c>
      <c r="B73" t="s">
        <v>13560</v>
      </c>
      <c r="C73">
        <v>473</v>
      </c>
      <c r="D73" t="s">
        <v>41</v>
      </c>
      <c r="E73">
        <v>9</v>
      </c>
      <c r="F73" t="s">
        <v>504</v>
      </c>
      <c r="G73" t="s">
        <v>9905</v>
      </c>
      <c r="H73" t="s">
        <v>9871</v>
      </c>
      <c r="O73" t="s">
        <v>17510</v>
      </c>
      <c r="P73">
        <f t="shared" si="1"/>
        <v>0</v>
      </c>
    </row>
    <row r="74" spans="1:16" hidden="1" x14ac:dyDescent="0.25">
      <c r="A74" t="str">
        <f>"QACEM01"</f>
        <v>QACEM01</v>
      </c>
      <c r="B74" t="s">
        <v>9906</v>
      </c>
      <c r="C74">
        <v>0</v>
      </c>
      <c r="D74" t="s">
        <v>41</v>
      </c>
      <c r="E74">
        <v>0</v>
      </c>
      <c r="F74" t="s">
        <v>9907</v>
      </c>
      <c r="G74" t="s">
        <v>9908</v>
      </c>
      <c r="O74" t="s">
        <v>9930</v>
      </c>
      <c r="P74">
        <f t="shared" si="1"/>
        <v>0</v>
      </c>
    </row>
    <row r="75" spans="1:16" x14ac:dyDescent="0.25">
      <c r="A75" t="str">
        <f>"AACEM01"</f>
        <v>AACEM01</v>
      </c>
      <c r="B75" t="s">
        <v>9906</v>
      </c>
      <c r="C75">
        <v>0</v>
      </c>
      <c r="D75" t="s">
        <v>41</v>
      </c>
      <c r="E75">
        <v>0</v>
      </c>
      <c r="F75" t="s">
        <v>9907</v>
      </c>
      <c r="G75" t="s">
        <v>9908</v>
      </c>
      <c r="O75" t="s">
        <v>1966</v>
      </c>
      <c r="P75">
        <f t="shared" si="1"/>
        <v>118</v>
      </c>
    </row>
    <row r="76" spans="1:16" x14ac:dyDescent="0.25">
      <c r="A76" t="str">
        <f>"QACEM02"</f>
        <v>QACEM02</v>
      </c>
      <c r="B76" t="s">
        <v>9909</v>
      </c>
      <c r="C76">
        <v>0</v>
      </c>
      <c r="D76" t="s">
        <v>41</v>
      </c>
      <c r="E76">
        <v>0</v>
      </c>
      <c r="F76" t="s">
        <v>9907</v>
      </c>
      <c r="G76" t="s">
        <v>9908</v>
      </c>
      <c r="O76" t="s">
        <v>33</v>
      </c>
      <c r="P76">
        <f t="shared" si="1"/>
        <v>202</v>
      </c>
    </row>
    <row r="77" spans="1:16" x14ac:dyDescent="0.25">
      <c r="A77" t="str">
        <f>"AACEM02"</f>
        <v>AACEM02</v>
      </c>
      <c r="B77" t="s">
        <v>9909</v>
      </c>
      <c r="C77">
        <v>0</v>
      </c>
      <c r="D77" t="s">
        <v>41</v>
      </c>
      <c r="E77">
        <v>0</v>
      </c>
      <c r="F77" t="s">
        <v>9907</v>
      </c>
      <c r="G77" t="s">
        <v>9908</v>
      </c>
      <c r="O77" t="s">
        <v>1980</v>
      </c>
      <c r="P77">
        <f t="shared" si="1"/>
        <v>1089</v>
      </c>
    </row>
    <row r="78" spans="1:16" hidden="1" x14ac:dyDescent="0.25">
      <c r="A78" t="str">
        <f>"QACHL01"</f>
        <v>QACHL01</v>
      </c>
      <c r="B78" t="s">
        <v>1905</v>
      </c>
      <c r="C78">
        <v>0</v>
      </c>
      <c r="D78" t="s">
        <v>41</v>
      </c>
      <c r="E78">
        <v>0</v>
      </c>
      <c r="F78" t="s">
        <v>38</v>
      </c>
      <c r="G78" t="s">
        <v>9910</v>
      </c>
      <c r="O78" t="s">
        <v>1977</v>
      </c>
      <c r="P78">
        <f t="shared" si="1"/>
        <v>0</v>
      </c>
    </row>
    <row r="79" spans="1:16" x14ac:dyDescent="0.25">
      <c r="A79" t="str">
        <f>"QACRO01"</f>
        <v>QACRO01</v>
      </c>
      <c r="B79" t="s">
        <v>1914</v>
      </c>
      <c r="C79">
        <v>39850</v>
      </c>
      <c r="D79" t="s">
        <v>41</v>
      </c>
      <c r="E79">
        <v>124</v>
      </c>
      <c r="F79" t="s">
        <v>1917</v>
      </c>
      <c r="G79" t="s">
        <v>9885</v>
      </c>
      <c r="O79" t="s">
        <v>1968</v>
      </c>
      <c r="P79">
        <f t="shared" si="1"/>
        <v>245</v>
      </c>
    </row>
    <row r="80" spans="1:16" x14ac:dyDescent="0.25">
      <c r="A80" t="str">
        <f>"QACRO03"</f>
        <v>QACRO03</v>
      </c>
      <c r="B80" t="s">
        <v>1932</v>
      </c>
      <c r="C80">
        <v>30748</v>
      </c>
      <c r="D80" t="s">
        <v>41</v>
      </c>
      <c r="E80">
        <v>256</v>
      </c>
      <c r="F80" t="s">
        <v>1917</v>
      </c>
      <c r="G80" t="s">
        <v>9885</v>
      </c>
      <c r="O80" t="s">
        <v>36</v>
      </c>
      <c r="P80">
        <f t="shared" si="1"/>
        <v>319</v>
      </c>
    </row>
    <row r="81" spans="1:16" x14ac:dyDescent="0.25">
      <c r="A81" t="str">
        <f>"QACRO02"</f>
        <v>QACRO02</v>
      </c>
      <c r="B81" t="s">
        <v>1927</v>
      </c>
      <c r="C81">
        <v>0</v>
      </c>
      <c r="D81" t="s">
        <v>1367</v>
      </c>
      <c r="E81">
        <v>0</v>
      </c>
      <c r="F81" t="s">
        <v>1917</v>
      </c>
      <c r="G81" t="s">
        <v>9885</v>
      </c>
      <c r="O81" t="s">
        <v>13567</v>
      </c>
      <c r="P81">
        <f t="shared" si="1"/>
        <v>241</v>
      </c>
    </row>
    <row r="82" spans="1:16" x14ac:dyDescent="0.25">
      <c r="A82" t="str">
        <f>"AACRO02"</f>
        <v>AACRO02</v>
      </c>
      <c r="B82" t="s">
        <v>9911</v>
      </c>
      <c r="C82">
        <v>0</v>
      </c>
      <c r="D82" t="s">
        <v>41</v>
      </c>
      <c r="E82">
        <v>0</v>
      </c>
      <c r="F82" t="s">
        <v>1917</v>
      </c>
      <c r="G82" t="s">
        <v>9885</v>
      </c>
      <c r="O82" t="s">
        <v>13566</v>
      </c>
      <c r="P82">
        <f t="shared" si="1"/>
        <v>500</v>
      </c>
    </row>
    <row r="83" spans="1:16" hidden="1" x14ac:dyDescent="0.25">
      <c r="A83" t="str">
        <f>"AACRO01"</f>
        <v>AACRO01</v>
      </c>
      <c r="B83" t="s">
        <v>9912</v>
      </c>
      <c r="C83">
        <v>0</v>
      </c>
      <c r="D83" t="s">
        <v>41</v>
      </c>
      <c r="E83">
        <v>0</v>
      </c>
      <c r="F83" t="s">
        <v>1917</v>
      </c>
      <c r="G83" t="s">
        <v>9885</v>
      </c>
      <c r="O83" t="s">
        <v>9934</v>
      </c>
      <c r="P83">
        <f t="shared" si="1"/>
        <v>0</v>
      </c>
    </row>
    <row r="84" spans="1:16" hidden="1" x14ac:dyDescent="0.25">
      <c r="A84" t="str">
        <f>"QACTA01"</f>
        <v>QACTA01</v>
      </c>
      <c r="B84" t="s">
        <v>9913</v>
      </c>
      <c r="C84">
        <v>0</v>
      </c>
      <c r="D84" t="s">
        <v>41</v>
      </c>
      <c r="E84">
        <v>0</v>
      </c>
      <c r="F84" t="s">
        <v>92</v>
      </c>
      <c r="G84" t="s">
        <v>9914</v>
      </c>
      <c r="O84" t="s">
        <v>9935</v>
      </c>
      <c r="P84">
        <f t="shared" si="1"/>
        <v>0</v>
      </c>
    </row>
    <row r="85" spans="1:16" hidden="1" x14ac:dyDescent="0.25">
      <c r="A85" t="str">
        <f>"AACTA01"</f>
        <v>AACTA01</v>
      </c>
      <c r="B85" t="s">
        <v>9913</v>
      </c>
      <c r="C85">
        <v>0</v>
      </c>
      <c r="D85" t="s">
        <v>41</v>
      </c>
      <c r="E85">
        <v>0</v>
      </c>
      <c r="F85" t="s">
        <v>92</v>
      </c>
      <c r="G85" t="s">
        <v>9914</v>
      </c>
      <c r="O85" t="s">
        <v>1992</v>
      </c>
      <c r="P85">
        <f t="shared" si="1"/>
        <v>0</v>
      </c>
    </row>
    <row r="86" spans="1:16" hidden="1" x14ac:dyDescent="0.25">
      <c r="A86" t="str">
        <f>"QACTE01"</f>
        <v>QACTE01</v>
      </c>
      <c r="B86" t="s">
        <v>9915</v>
      </c>
      <c r="C86">
        <v>0</v>
      </c>
      <c r="D86" t="s">
        <v>16</v>
      </c>
      <c r="E86">
        <v>0</v>
      </c>
      <c r="F86" t="s">
        <v>92</v>
      </c>
      <c r="G86" t="s">
        <v>9916</v>
      </c>
      <c r="O86" t="s">
        <v>1997</v>
      </c>
      <c r="P86">
        <f t="shared" si="1"/>
        <v>0</v>
      </c>
    </row>
    <row r="87" spans="1:16" x14ac:dyDescent="0.25">
      <c r="A87" t="str">
        <f>"AACTE01"</f>
        <v>AACTE01</v>
      </c>
      <c r="B87" t="s">
        <v>9915</v>
      </c>
      <c r="C87">
        <v>0</v>
      </c>
      <c r="D87" t="s">
        <v>16</v>
      </c>
      <c r="E87">
        <v>0</v>
      </c>
      <c r="F87" t="s">
        <v>92</v>
      </c>
      <c r="G87" t="s">
        <v>9916</v>
      </c>
      <c r="O87" t="s">
        <v>1995</v>
      </c>
      <c r="P87">
        <f t="shared" si="1"/>
        <v>1540</v>
      </c>
    </row>
    <row r="88" spans="1:16" hidden="1" x14ac:dyDescent="0.25">
      <c r="A88" t="str">
        <f>"QACTI04"</f>
        <v>QACTI04</v>
      </c>
      <c r="B88" t="s">
        <v>13564</v>
      </c>
      <c r="C88">
        <v>0</v>
      </c>
      <c r="D88" t="s">
        <v>16</v>
      </c>
      <c r="E88">
        <v>0</v>
      </c>
      <c r="F88" t="s">
        <v>121</v>
      </c>
      <c r="G88" t="s">
        <v>9917</v>
      </c>
      <c r="H88" t="s">
        <v>9891</v>
      </c>
      <c r="O88" t="s">
        <v>9937</v>
      </c>
      <c r="P88">
        <f t="shared" si="1"/>
        <v>0</v>
      </c>
    </row>
    <row r="89" spans="1:16" hidden="1" x14ac:dyDescent="0.25">
      <c r="A89" t="str">
        <f>"AACTI03"</f>
        <v>AACTI03</v>
      </c>
      <c r="B89" t="s">
        <v>13563</v>
      </c>
      <c r="C89">
        <v>0</v>
      </c>
      <c r="D89" t="s">
        <v>16</v>
      </c>
      <c r="E89">
        <v>0</v>
      </c>
      <c r="O89" t="s">
        <v>9938</v>
      </c>
      <c r="P89">
        <f t="shared" si="1"/>
        <v>0</v>
      </c>
    </row>
    <row r="90" spans="1:16" hidden="1" x14ac:dyDescent="0.25">
      <c r="A90" t="str">
        <f>"QACTI03"</f>
        <v>QACTI03</v>
      </c>
      <c r="B90" t="s">
        <v>13563</v>
      </c>
      <c r="C90">
        <v>0</v>
      </c>
      <c r="D90" t="s">
        <v>16</v>
      </c>
      <c r="E90">
        <v>0</v>
      </c>
      <c r="F90" t="s">
        <v>121</v>
      </c>
      <c r="G90" t="s">
        <v>9917</v>
      </c>
      <c r="H90" t="s">
        <v>9891</v>
      </c>
      <c r="O90" t="s">
        <v>9939</v>
      </c>
      <c r="P90">
        <f t="shared" si="1"/>
        <v>0</v>
      </c>
    </row>
    <row r="91" spans="1:16" hidden="1" x14ac:dyDescent="0.25">
      <c r="A91" t="str">
        <f>"AACTI04"</f>
        <v>AACTI04</v>
      </c>
      <c r="B91" t="s">
        <v>9918</v>
      </c>
      <c r="C91">
        <v>0</v>
      </c>
      <c r="D91" t="s">
        <v>16</v>
      </c>
      <c r="E91">
        <v>0</v>
      </c>
      <c r="F91" t="s">
        <v>364</v>
      </c>
      <c r="O91" t="s">
        <v>9941</v>
      </c>
      <c r="P91">
        <f t="shared" si="1"/>
        <v>0</v>
      </c>
    </row>
    <row r="92" spans="1:16" x14ac:dyDescent="0.25">
      <c r="A92" t="str">
        <f>"QACTI06"</f>
        <v>QACTI06</v>
      </c>
      <c r="B92" t="s">
        <v>9918</v>
      </c>
      <c r="C92">
        <v>932</v>
      </c>
      <c r="D92" t="s">
        <v>16</v>
      </c>
      <c r="E92">
        <v>46</v>
      </c>
      <c r="F92" t="s">
        <v>364</v>
      </c>
      <c r="H92" t="s">
        <v>9871</v>
      </c>
      <c r="O92" t="s">
        <v>2019</v>
      </c>
      <c r="P92">
        <f t="shared" si="1"/>
        <v>11</v>
      </c>
    </row>
    <row r="93" spans="1:16" hidden="1" x14ac:dyDescent="0.25">
      <c r="A93" t="str">
        <f>"QACTI05"</f>
        <v>QACTI05</v>
      </c>
      <c r="B93" t="s">
        <v>13565</v>
      </c>
      <c r="C93">
        <v>2574</v>
      </c>
      <c r="D93" t="s">
        <v>16</v>
      </c>
      <c r="E93">
        <v>128</v>
      </c>
      <c r="F93" t="s">
        <v>364</v>
      </c>
      <c r="H93" t="s">
        <v>9871</v>
      </c>
      <c r="O93" t="s">
        <v>9943</v>
      </c>
      <c r="P93">
        <f t="shared" si="1"/>
        <v>0</v>
      </c>
    </row>
    <row r="94" spans="1:16" hidden="1" x14ac:dyDescent="0.25">
      <c r="A94" t="str">
        <f>"AACTI01"</f>
        <v>AACTI01</v>
      </c>
      <c r="B94" t="s">
        <v>9919</v>
      </c>
      <c r="C94">
        <v>0</v>
      </c>
      <c r="D94" t="s">
        <v>16</v>
      </c>
      <c r="E94">
        <v>0</v>
      </c>
      <c r="F94" t="s">
        <v>504</v>
      </c>
      <c r="G94" t="s">
        <v>9920</v>
      </c>
      <c r="O94" t="s">
        <v>9945</v>
      </c>
      <c r="P94">
        <f t="shared" si="1"/>
        <v>0</v>
      </c>
    </row>
    <row r="95" spans="1:16" x14ac:dyDescent="0.25">
      <c r="A95" t="str">
        <f>"QACTI01"</f>
        <v>QACTI01</v>
      </c>
      <c r="B95" t="s">
        <v>9919</v>
      </c>
      <c r="C95">
        <v>0</v>
      </c>
      <c r="D95" t="s">
        <v>16</v>
      </c>
      <c r="E95">
        <v>0</v>
      </c>
      <c r="F95" t="s">
        <v>504</v>
      </c>
      <c r="G95" t="s">
        <v>9920</v>
      </c>
      <c r="O95" t="s">
        <v>2028</v>
      </c>
      <c r="P95">
        <f t="shared" si="1"/>
        <v>7617</v>
      </c>
    </row>
    <row r="96" spans="1:16" hidden="1" x14ac:dyDescent="0.25">
      <c r="A96" t="str">
        <f>"AACTI02"</f>
        <v>AACTI02</v>
      </c>
      <c r="B96" t="s">
        <v>9921</v>
      </c>
      <c r="C96">
        <v>0</v>
      </c>
      <c r="D96" t="s">
        <v>16</v>
      </c>
      <c r="E96">
        <v>0</v>
      </c>
      <c r="F96" t="s">
        <v>504</v>
      </c>
      <c r="G96" t="s">
        <v>9920</v>
      </c>
      <c r="O96" t="s">
        <v>9946</v>
      </c>
      <c r="P96">
        <f t="shared" si="1"/>
        <v>0</v>
      </c>
    </row>
    <row r="97" spans="1:16" hidden="1" x14ac:dyDescent="0.25">
      <c r="A97" t="str">
        <f>"QACTI02"</f>
        <v>QACTI02</v>
      </c>
      <c r="B97" t="s">
        <v>9921</v>
      </c>
      <c r="C97">
        <v>0</v>
      </c>
      <c r="D97" t="s">
        <v>16</v>
      </c>
      <c r="E97">
        <v>0</v>
      </c>
      <c r="F97" t="s">
        <v>504</v>
      </c>
      <c r="G97" t="s">
        <v>9920</v>
      </c>
      <c r="O97" t="s">
        <v>40</v>
      </c>
      <c r="P97">
        <f t="shared" si="1"/>
        <v>0</v>
      </c>
    </row>
    <row r="98" spans="1:16" hidden="1" x14ac:dyDescent="0.25">
      <c r="A98" t="str">
        <f>"QADEM01"</f>
        <v>QADEM01</v>
      </c>
      <c r="B98" t="s">
        <v>9922</v>
      </c>
      <c r="C98">
        <v>0</v>
      </c>
      <c r="D98" t="s">
        <v>16</v>
      </c>
      <c r="E98">
        <v>0</v>
      </c>
      <c r="F98" t="s">
        <v>504</v>
      </c>
      <c r="G98" t="s">
        <v>9923</v>
      </c>
      <c r="O98" t="s">
        <v>44</v>
      </c>
      <c r="P98">
        <f t="shared" si="1"/>
        <v>0</v>
      </c>
    </row>
    <row r="99" spans="1:16" hidden="1" x14ac:dyDescent="0.25">
      <c r="A99" t="str">
        <f>"QADEN01"</f>
        <v>QADEN01</v>
      </c>
      <c r="B99" t="s">
        <v>9924</v>
      </c>
      <c r="C99">
        <v>0</v>
      </c>
      <c r="D99" t="s">
        <v>16</v>
      </c>
      <c r="E99">
        <v>0</v>
      </c>
      <c r="F99" t="s">
        <v>337</v>
      </c>
      <c r="G99" t="s">
        <v>9925</v>
      </c>
      <c r="O99" t="s">
        <v>9947</v>
      </c>
      <c r="P99">
        <f t="shared" si="1"/>
        <v>0</v>
      </c>
    </row>
    <row r="100" spans="1:16" hidden="1" x14ac:dyDescent="0.25">
      <c r="A100" t="str">
        <f>"AADEN01"</f>
        <v>AADEN01</v>
      </c>
      <c r="B100" t="s">
        <v>9924</v>
      </c>
      <c r="C100">
        <v>0</v>
      </c>
      <c r="D100" t="s">
        <v>16</v>
      </c>
      <c r="E100">
        <v>0</v>
      </c>
      <c r="F100" t="s">
        <v>337</v>
      </c>
      <c r="G100" t="s">
        <v>9925</v>
      </c>
      <c r="O100" t="s">
        <v>46</v>
      </c>
      <c r="P100">
        <f t="shared" si="1"/>
        <v>0</v>
      </c>
    </row>
    <row r="101" spans="1:16" hidden="1" x14ac:dyDescent="0.25">
      <c r="A101" t="str">
        <f>"QADEN02"</f>
        <v>QADEN02</v>
      </c>
      <c r="B101" t="s">
        <v>9926</v>
      </c>
      <c r="C101">
        <v>0</v>
      </c>
      <c r="D101" t="s">
        <v>16</v>
      </c>
      <c r="E101">
        <v>0</v>
      </c>
      <c r="F101" t="s">
        <v>337</v>
      </c>
      <c r="G101" t="s">
        <v>9925</v>
      </c>
      <c r="O101" t="s">
        <v>48</v>
      </c>
      <c r="P101">
        <f t="shared" si="1"/>
        <v>0</v>
      </c>
    </row>
    <row r="102" spans="1:16" hidden="1" x14ac:dyDescent="0.25">
      <c r="A102" t="str">
        <f>"QADMI02"</f>
        <v>QADMI02</v>
      </c>
      <c r="B102" t="s">
        <v>9927</v>
      </c>
      <c r="C102">
        <v>0</v>
      </c>
      <c r="D102" t="s">
        <v>16</v>
      </c>
      <c r="E102">
        <v>0</v>
      </c>
      <c r="F102" t="s">
        <v>2493</v>
      </c>
      <c r="G102" t="s">
        <v>9923</v>
      </c>
      <c r="O102" t="s">
        <v>9948</v>
      </c>
      <c r="P102">
        <f t="shared" si="1"/>
        <v>0</v>
      </c>
    </row>
    <row r="103" spans="1:16" hidden="1" x14ac:dyDescent="0.25">
      <c r="A103" t="str">
        <f>"AADMI01"</f>
        <v>AADMI01</v>
      </c>
      <c r="B103" t="s">
        <v>17507</v>
      </c>
      <c r="C103">
        <v>0</v>
      </c>
      <c r="D103" t="s">
        <v>41</v>
      </c>
      <c r="E103">
        <v>0</v>
      </c>
      <c r="F103" t="s">
        <v>1364</v>
      </c>
      <c r="G103" t="s">
        <v>9885</v>
      </c>
      <c r="H103" t="s">
        <v>9871</v>
      </c>
      <c r="O103" t="s">
        <v>1999</v>
      </c>
      <c r="P103">
        <f t="shared" si="1"/>
        <v>0</v>
      </c>
    </row>
    <row r="104" spans="1:16" hidden="1" x14ac:dyDescent="0.25">
      <c r="A104" t="str">
        <f>"QADMI01"</f>
        <v>QADMI01</v>
      </c>
      <c r="B104" t="s">
        <v>17507</v>
      </c>
      <c r="C104">
        <v>0</v>
      </c>
      <c r="D104" t="s">
        <v>41</v>
      </c>
      <c r="E104">
        <v>0</v>
      </c>
      <c r="F104" t="s">
        <v>1364</v>
      </c>
      <c r="G104" t="s">
        <v>9885</v>
      </c>
      <c r="H104" t="s">
        <v>9871</v>
      </c>
      <c r="O104" t="s">
        <v>9950</v>
      </c>
      <c r="P104">
        <f t="shared" si="1"/>
        <v>0</v>
      </c>
    </row>
    <row r="105" spans="1:16" hidden="1" x14ac:dyDescent="0.25">
      <c r="A105" t="str">
        <f>"AADOC01"</f>
        <v>AADOC01</v>
      </c>
      <c r="B105" t="s">
        <v>17508</v>
      </c>
      <c r="C105">
        <v>0</v>
      </c>
      <c r="D105" t="s">
        <v>16</v>
      </c>
      <c r="E105">
        <v>0</v>
      </c>
      <c r="F105" t="s">
        <v>38</v>
      </c>
      <c r="G105" t="s">
        <v>9928</v>
      </c>
      <c r="H105" t="s">
        <v>9871</v>
      </c>
      <c r="O105" t="s">
        <v>9951</v>
      </c>
      <c r="P105">
        <f t="shared" si="1"/>
        <v>0</v>
      </c>
    </row>
    <row r="106" spans="1:16" hidden="1" x14ac:dyDescent="0.25">
      <c r="A106" t="str">
        <f>"QADOC01"</f>
        <v>QADOC01</v>
      </c>
      <c r="B106" t="s">
        <v>17508</v>
      </c>
      <c r="C106">
        <v>0</v>
      </c>
      <c r="D106" t="s">
        <v>16</v>
      </c>
      <c r="E106">
        <v>0</v>
      </c>
      <c r="F106" t="s">
        <v>38</v>
      </c>
      <c r="G106" t="s">
        <v>9928</v>
      </c>
      <c r="H106" t="s">
        <v>9871</v>
      </c>
      <c r="O106" t="s">
        <v>17511</v>
      </c>
      <c r="P106">
        <f t="shared" si="1"/>
        <v>0</v>
      </c>
    </row>
    <row r="107" spans="1:16" x14ac:dyDescent="0.25">
      <c r="A107" t="str">
        <f>"QADOC02"</f>
        <v>QADOC02</v>
      </c>
      <c r="B107" t="s">
        <v>17509</v>
      </c>
      <c r="C107">
        <v>0</v>
      </c>
      <c r="D107" t="s">
        <v>16</v>
      </c>
      <c r="E107">
        <v>0</v>
      </c>
      <c r="F107" t="s">
        <v>38</v>
      </c>
      <c r="G107" t="s">
        <v>9929</v>
      </c>
      <c r="H107" t="s">
        <v>9871</v>
      </c>
      <c r="O107" t="s">
        <v>1361</v>
      </c>
      <c r="P107">
        <f t="shared" si="1"/>
        <v>100760</v>
      </c>
    </row>
    <row r="108" spans="1:16" hidden="1" x14ac:dyDescent="0.25">
      <c r="A108" t="str">
        <f>"AADOC02"</f>
        <v>AADOC02</v>
      </c>
      <c r="B108" t="s">
        <v>17509</v>
      </c>
      <c r="C108">
        <v>0</v>
      </c>
      <c r="D108" t="s">
        <v>16</v>
      </c>
      <c r="E108">
        <v>0</v>
      </c>
      <c r="F108" t="s">
        <v>38</v>
      </c>
      <c r="G108" t="s">
        <v>9929</v>
      </c>
      <c r="H108" t="s">
        <v>9871</v>
      </c>
      <c r="O108" t="s">
        <v>50</v>
      </c>
      <c r="P108">
        <f t="shared" si="1"/>
        <v>0</v>
      </c>
    </row>
    <row r="109" spans="1:16" hidden="1" x14ac:dyDescent="0.25">
      <c r="A109" t="str">
        <f>"QADOC03"</f>
        <v>QADOC03</v>
      </c>
      <c r="B109" t="s">
        <v>17510</v>
      </c>
      <c r="C109">
        <v>0</v>
      </c>
      <c r="D109" t="s">
        <v>16</v>
      </c>
      <c r="E109">
        <v>0</v>
      </c>
      <c r="F109" t="s">
        <v>38</v>
      </c>
      <c r="G109" t="s">
        <v>9929</v>
      </c>
      <c r="H109" t="s">
        <v>9871</v>
      </c>
      <c r="O109" t="s">
        <v>9953</v>
      </c>
      <c r="P109">
        <f t="shared" si="1"/>
        <v>0</v>
      </c>
    </row>
    <row r="110" spans="1:16" hidden="1" x14ac:dyDescent="0.25">
      <c r="A110" t="str">
        <f>"AADRI01"</f>
        <v>AADRI01</v>
      </c>
      <c r="B110" t="s">
        <v>9930</v>
      </c>
      <c r="C110">
        <v>0</v>
      </c>
      <c r="D110" t="s">
        <v>16</v>
      </c>
      <c r="E110">
        <v>0</v>
      </c>
      <c r="F110" t="s">
        <v>34</v>
      </c>
      <c r="G110" t="s">
        <v>9931</v>
      </c>
      <c r="O110" t="s">
        <v>9954</v>
      </c>
      <c r="P110">
        <f t="shared" si="1"/>
        <v>0</v>
      </c>
    </row>
    <row r="111" spans="1:16" hidden="1" x14ac:dyDescent="0.25">
      <c r="A111" t="str">
        <f>"QADRI02"</f>
        <v>QADRI02</v>
      </c>
      <c r="B111" t="s">
        <v>1966</v>
      </c>
      <c r="C111">
        <v>118</v>
      </c>
      <c r="D111" t="s">
        <v>16</v>
      </c>
      <c r="E111">
        <v>2</v>
      </c>
      <c r="F111" t="s">
        <v>83</v>
      </c>
      <c r="G111" t="s">
        <v>9931</v>
      </c>
      <c r="O111" t="s">
        <v>9955</v>
      </c>
      <c r="P111">
        <f t="shared" si="1"/>
        <v>0</v>
      </c>
    </row>
    <row r="112" spans="1:16" hidden="1" x14ac:dyDescent="0.25">
      <c r="A112" t="str">
        <f>"AADRI02"</f>
        <v>AADRI02</v>
      </c>
      <c r="B112" t="s">
        <v>33</v>
      </c>
      <c r="C112">
        <v>0</v>
      </c>
      <c r="D112" t="s">
        <v>16</v>
      </c>
      <c r="E112">
        <v>0</v>
      </c>
      <c r="F112" t="s">
        <v>34</v>
      </c>
      <c r="G112" t="s">
        <v>9931</v>
      </c>
      <c r="O112" t="s">
        <v>9956</v>
      </c>
      <c r="P112">
        <f t="shared" si="1"/>
        <v>0</v>
      </c>
    </row>
    <row r="113" spans="1:16" hidden="1" x14ac:dyDescent="0.25">
      <c r="A113" t="str">
        <f>"QADRI01"</f>
        <v>QADRI01</v>
      </c>
      <c r="B113" t="s">
        <v>33</v>
      </c>
      <c r="C113">
        <v>202</v>
      </c>
      <c r="D113" t="s">
        <v>16</v>
      </c>
      <c r="E113">
        <v>4</v>
      </c>
      <c r="F113" t="s">
        <v>83</v>
      </c>
      <c r="G113" t="s">
        <v>9931</v>
      </c>
      <c r="O113" t="s">
        <v>17512</v>
      </c>
      <c r="P113">
        <f t="shared" si="1"/>
        <v>0</v>
      </c>
    </row>
    <row r="114" spans="1:16" hidden="1" x14ac:dyDescent="0.25">
      <c r="A114" t="str">
        <f>"QAFON04"</f>
        <v>QAFON04</v>
      </c>
      <c r="B114" t="s">
        <v>1980</v>
      </c>
      <c r="C114">
        <v>1089</v>
      </c>
      <c r="D114" t="s">
        <v>16</v>
      </c>
      <c r="E114">
        <v>10</v>
      </c>
      <c r="F114" t="s">
        <v>38</v>
      </c>
      <c r="G114" t="s">
        <v>9932</v>
      </c>
      <c r="O114" t="s">
        <v>17513</v>
      </c>
      <c r="P114">
        <f t="shared" si="1"/>
        <v>0</v>
      </c>
    </row>
    <row r="115" spans="1:16" hidden="1" x14ac:dyDescent="0.25">
      <c r="A115" t="str">
        <f>"QAFON03"</f>
        <v>QAFON03</v>
      </c>
      <c r="B115" t="s">
        <v>1977</v>
      </c>
      <c r="C115">
        <v>0</v>
      </c>
      <c r="D115" t="s">
        <v>16</v>
      </c>
      <c r="E115">
        <v>0</v>
      </c>
      <c r="F115" t="s">
        <v>38</v>
      </c>
      <c r="G115" t="s">
        <v>9932</v>
      </c>
      <c r="O115" t="s">
        <v>17514</v>
      </c>
      <c r="P115">
        <f t="shared" si="1"/>
        <v>0</v>
      </c>
    </row>
    <row r="116" spans="1:16" hidden="1" x14ac:dyDescent="0.25">
      <c r="A116" t="str">
        <f>"QAFON01"</f>
        <v>QAFON01</v>
      </c>
      <c r="B116" t="s">
        <v>1968</v>
      </c>
      <c r="C116">
        <v>245</v>
      </c>
      <c r="D116" t="s">
        <v>16</v>
      </c>
      <c r="E116">
        <v>12</v>
      </c>
      <c r="F116" t="s">
        <v>38</v>
      </c>
      <c r="G116" t="s">
        <v>9932</v>
      </c>
      <c r="O116" t="s">
        <v>17515</v>
      </c>
      <c r="P116">
        <f t="shared" si="1"/>
        <v>0</v>
      </c>
    </row>
    <row r="117" spans="1:16" hidden="1" x14ac:dyDescent="0.25">
      <c r="A117" t="str">
        <f>"AAFON01"</f>
        <v>AAFON01</v>
      </c>
      <c r="B117" t="s">
        <v>36</v>
      </c>
      <c r="C117">
        <v>0</v>
      </c>
      <c r="D117" t="s">
        <v>16</v>
      </c>
      <c r="E117">
        <v>0</v>
      </c>
      <c r="F117" t="s">
        <v>38</v>
      </c>
      <c r="G117" t="s">
        <v>9932</v>
      </c>
      <c r="O117" t="s">
        <v>17516</v>
      </c>
      <c r="P117">
        <f t="shared" si="1"/>
        <v>0</v>
      </c>
    </row>
    <row r="118" spans="1:16" hidden="1" x14ac:dyDescent="0.25">
      <c r="A118" t="str">
        <f>"QAFON02"</f>
        <v>QAFON02</v>
      </c>
      <c r="B118" t="s">
        <v>36</v>
      </c>
      <c r="C118">
        <v>319</v>
      </c>
      <c r="D118" t="s">
        <v>16</v>
      </c>
      <c r="E118">
        <v>7</v>
      </c>
      <c r="F118" t="s">
        <v>38</v>
      </c>
      <c r="G118" t="s">
        <v>9932</v>
      </c>
      <c r="O118" t="s">
        <v>17517</v>
      </c>
      <c r="P118">
        <f t="shared" si="1"/>
        <v>0</v>
      </c>
    </row>
    <row r="119" spans="1:16" hidden="1" x14ac:dyDescent="0.25">
      <c r="A119" t="str">
        <f>"QAGAP02"</f>
        <v>QAGAP02</v>
      </c>
      <c r="B119" t="s">
        <v>13567</v>
      </c>
      <c r="C119">
        <v>241</v>
      </c>
      <c r="D119" t="s">
        <v>16</v>
      </c>
      <c r="E119">
        <v>6</v>
      </c>
      <c r="F119" t="s">
        <v>87</v>
      </c>
      <c r="G119" t="s">
        <v>9933</v>
      </c>
      <c r="H119" t="s">
        <v>9871</v>
      </c>
      <c r="O119" t="s">
        <v>17518</v>
      </c>
      <c r="P119">
        <f t="shared" si="1"/>
        <v>0</v>
      </c>
    </row>
    <row r="120" spans="1:16" hidden="1" x14ac:dyDescent="0.25">
      <c r="A120" t="str">
        <f>"QAGAP01"</f>
        <v>QAGAP01</v>
      </c>
      <c r="B120" t="s">
        <v>13566</v>
      </c>
      <c r="C120">
        <v>500</v>
      </c>
      <c r="D120" t="s">
        <v>16</v>
      </c>
      <c r="E120">
        <v>10</v>
      </c>
      <c r="F120" t="s">
        <v>87</v>
      </c>
      <c r="G120" t="s">
        <v>9933</v>
      </c>
      <c r="H120" t="s">
        <v>9871</v>
      </c>
      <c r="O120" t="s">
        <v>17519</v>
      </c>
      <c r="P120">
        <f t="shared" si="1"/>
        <v>0</v>
      </c>
    </row>
    <row r="121" spans="1:16" hidden="1" x14ac:dyDescent="0.25">
      <c r="A121" t="str">
        <f>"QAGEN01"</f>
        <v>QAGEN01</v>
      </c>
      <c r="B121" t="s">
        <v>9934</v>
      </c>
      <c r="C121">
        <v>0</v>
      </c>
      <c r="D121" t="s">
        <v>16</v>
      </c>
      <c r="E121">
        <v>0</v>
      </c>
      <c r="F121" t="s">
        <v>135</v>
      </c>
      <c r="G121" t="s">
        <v>9932</v>
      </c>
      <c r="O121" t="s">
        <v>17520</v>
      </c>
      <c r="P121">
        <f t="shared" si="1"/>
        <v>0</v>
      </c>
    </row>
    <row r="122" spans="1:16" x14ac:dyDescent="0.25">
      <c r="A122" t="str">
        <f>"AAGEN01"</f>
        <v>AAGEN01</v>
      </c>
      <c r="B122" t="s">
        <v>9935</v>
      </c>
      <c r="C122">
        <v>0</v>
      </c>
      <c r="D122" t="s">
        <v>16</v>
      </c>
      <c r="E122">
        <v>0</v>
      </c>
      <c r="F122" t="s">
        <v>135</v>
      </c>
      <c r="G122" t="s">
        <v>9932</v>
      </c>
      <c r="O122" t="s">
        <v>13471</v>
      </c>
      <c r="P122">
        <f t="shared" si="1"/>
        <v>17906</v>
      </c>
    </row>
    <row r="123" spans="1:16" x14ac:dyDescent="0.25">
      <c r="A123" t="str">
        <f>"QAGEN02"</f>
        <v>QAGEN02</v>
      </c>
      <c r="B123" t="s">
        <v>9935</v>
      </c>
      <c r="C123">
        <v>0</v>
      </c>
      <c r="D123" t="s">
        <v>16</v>
      </c>
      <c r="E123">
        <v>0</v>
      </c>
      <c r="F123" t="s">
        <v>135</v>
      </c>
      <c r="G123" t="s">
        <v>9932</v>
      </c>
      <c r="O123" t="s">
        <v>13472</v>
      </c>
      <c r="P123">
        <f t="shared" si="1"/>
        <v>9458</v>
      </c>
    </row>
    <row r="124" spans="1:16" hidden="1" x14ac:dyDescent="0.25">
      <c r="A124" t="str">
        <f>"QAGIL01"</f>
        <v>QAGIL01</v>
      </c>
      <c r="B124" t="s">
        <v>1992</v>
      </c>
      <c r="C124">
        <v>0</v>
      </c>
      <c r="D124" t="s">
        <v>16</v>
      </c>
      <c r="E124">
        <v>0</v>
      </c>
      <c r="F124" t="s">
        <v>92</v>
      </c>
      <c r="G124" t="s">
        <v>9936</v>
      </c>
      <c r="O124" t="s">
        <v>13569</v>
      </c>
      <c r="P124">
        <f t="shared" si="1"/>
        <v>0</v>
      </c>
    </row>
    <row r="125" spans="1:16" hidden="1" x14ac:dyDescent="0.25">
      <c r="A125" t="str">
        <f>"AAGIL01"</f>
        <v>AAGIL01</v>
      </c>
      <c r="B125" t="s">
        <v>1992</v>
      </c>
      <c r="C125">
        <v>0</v>
      </c>
      <c r="D125" t="s">
        <v>16</v>
      </c>
      <c r="E125">
        <v>0</v>
      </c>
      <c r="F125" t="s">
        <v>9907</v>
      </c>
      <c r="G125" t="s">
        <v>9936</v>
      </c>
      <c r="O125" t="s">
        <v>13568</v>
      </c>
      <c r="P125">
        <f t="shared" si="1"/>
        <v>0</v>
      </c>
    </row>
    <row r="126" spans="1:16" hidden="1" x14ac:dyDescent="0.25">
      <c r="A126" t="str">
        <f>"QAGIL03"</f>
        <v>QAGIL03</v>
      </c>
      <c r="B126" t="s">
        <v>1997</v>
      </c>
      <c r="C126">
        <v>0</v>
      </c>
      <c r="D126" t="s">
        <v>16</v>
      </c>
      <c r="E126">
        <v>0</v>
      </c>
      <c r="F126" t="s">
        <v>92</v>
      </c>
      <c r="G126" t="s">
        <v>9936</v>
      </c>
      <c r="O126" t="s">
        <v>17521</v>
      </c>
      <c r="P126">
        <f t="shared" si="1"/>
        <v>0</v>
      </c>
    </row>
    <row r="127" spans="1:16" hidden="1" x14ac:dyDescent="0.25">
      <c r="A127" t="str">
        <f>"AAGIL02"</f>
        <v>AAGIL02</v>
      </c>
      <c r="B127" t="s">
        <v>1995</v>
      </c>
      <c r="C127">
        <v>0</v>
      </c>
      <c r="D127" t="s">
        <v>16</v>
      </c>
      <c r="E127">
        <v>0</v>
      </c>
      <c r="F127" t="s">
        <v>9907</v>
      </c>
      <c r="G127" t="s">
        <v>9936</v>
      </c>
      <c r="O127" t="s">
        <v>17522</v>
      </c>
      <c r="P127">
        <f t="shared" si="1"/>
        <v>0</v>
      </c>
    </row>
    <row r="128" spans="1:16" hidden="1" x14ac:dyDescent="0.25">
      <c r="A128" t="str">
        <f>"QAGIL02"</f>
        <v>QAGIL02</v>
      </c>
      <c r="B128" t="s">
        <v>1995</v>
      </c>
      <c r="C128">
        <v>1540</v>
      </c>
      <c r="D128" t="s">
        <v>16</v>
      </c>
      <c r="E128">
        <v>38</v>
      </c>
      <c r="F128" t="s">
        <v>92</v>
      </c>
      <c r="G128" t="s">
        <v>9936</v>
      </c>
      <c r="O128" t="s">
        <v>17523</v>
      </c>
      <c r="P128">
        <f t="shared" si="1"/>
        <v>0</v>
      </c>
    </row>
    <row r="129" spans="1:16" hidden="1" x14ac:dyDescent="0.25">
      <c r="A129" t="str">
        <f>"QAGRE01"</f>
        <v>QAGRE01</v>
      </c>
      <c r="B129" t="s">
        <v>9937</v>
      </c>
      <c r="C129">
        <v>0</v>
      </c>
      <c r="D129" t="s">
        <v>41</v>
      </c>
      <c r="E129">
        <v>0</v>
      </c>
      <c r="F129" t="s">
        <v>141</v>
      </c>
      <c r="O129" t="s">
        <v>17524</v>
      </c>
      <c r="P129">
        <f t="shared" si="1"/>
        <v>0</v>
      </c>
    </row>
    <row r="130" spans="1:16" x14ac:dyDescent="0.25">
      <c r="A130" t="str">
        <f>"AAGRI07"</f>
        <v>AAGRI07</v>
      </c>
      <c r="B130" t="s">
        <v>9938</v>
      </c>
      <c r="C130">
        <v>0</v>
      </c>
      <c r="D130" t="s">
        <v>16</v>
      </c>
      <c r="E130">
        <v>0</v>
      </c>
      <c r="F130" t="s">
        <v>329</v>
      </c>
      <c r="O130" t="s">
        <v>2090</v>
      </c>
      <c r="P130">
        <f t="shared" si="1"/>
        <v>13</v>
      </c>
    </row>
    <row r="131" spans="1:16" x14ac:dyDescent="0.25">
      <c r="A131" t="str">
        <f>"AAGRI05"</f>
        <v>AAGRI05</v>
      </c>
      <c r="B131" t="s">
        <v>9939</v>
      </c>
      <c r="C131">
        <v>0</v>
      </c>
      <c r="D131" t="s">
        <v>843</v>
      </c>
      <c r="E131">
        <v>0</v>
      </c>
      <c r="F131" t="s">
        <v>9940</v>
      </c>
      <c r="O131" t="s">
        <v>2096</v>
      </c>
      <c r="P131">
        <f t="shared" ref="P131:P194" si="2">SUMIFS($C$2:$C$7959,$B$2:$B$7959,O131)</f>
        <v>141</v>
      </c>
    </row>
    <row r="132" spans="1:16" x14ac:dyDescent="0.25">
      <c r="A132" t="str">
        <f>"AAGRI04"</f>
        <v>AAGRI04</v>
      </c>
      <c r="B132" t="s">
        <v>9941</v>
      </c>
      <c r="C132">
        <v>0</v>
      </c>
      <c r="D132" t="s">
        <v>843</v>
      </c>
      <c r="E132">
        <v>0</v>
      </c>
      <c r="F132" t="s">
        <v>9940</v>
      </c>
      <c r="O132" t="s">
        <v>2101</v>
      </c>
      <c r="P132">
        <f t="shared" si="2"/>
        <v>1037</v>
      </c>
    </row>
    <row r="133" spans="1:16" hidden="1" x14ac:dyDescent="0.25">
      <c r="A133" t="str">
        <f>"QAGRI06"</f>
        <v>QAGRI06</v>
      </c>
      <c r="B133" t="s">
        <v>2019</v>
      </c>
      <c r="C133">
        <v>11</v>
      </c>
      <c r="D133" t="s">
        <v>16</v>
      </c>
      <c r="E133">
        <v>0</v>
      </c>
      <c r="F133" t="s">
        <v>337</v>
      </c>
      <c r="G133" t="s">
        <v>9942</v>
      </c>
      <c r="O133" t="s">
        <v>17525</v>
      </c>
      <c r="P133">
        <f t="shared" si="2"/>
        <v>0</v>
      </c>
    </row>
    <row r="134" spans="1:16" hidden="1" x14ac:dyDescent="0.25">
      <c r="A134" t="str">
        <f>"QAGRI01"</f>
        <v>QAGRI01</v>
      </c>
      <c r="B134" t="s">
        <v>9943</v>
      </c>
      <c r="C134">
        <v>0</v>
      </c>
      <c r="D134" t="s">
        <v>16</v>
      </c>
      <c r="E134">
        <v>0</v>
      </c>
      <c r="F134" t="s">
        <v>2493</v>
      </c>
      <c r="G134" t="s">
        <v>9944</v>
      </c>
      <c r="O134" t="s">
        <v>17526</v>
      </c>
      <c r="P134">
        <f t="shared" si="2"/>
        <v>0</v>
      </c>
    </row>
    <row r="135" spans="1:16" hidden="1" x14ac:dyDescent="0.25">
      <c r="A135" t="str">
        <f>"QAGRI02"</f>
        <v>QAGRI02</v>
      </c>
      <c r="B135" t="s">
        <v>9945</v>
      </c>
      <c r="C135">
        <v>0</v>
      </c>
      <c r="D135" t="s">
        <v>16</v>
      </c>
      <c r="E135">
        <v>0</v>
      </c>
      <c r="F135" t="s">
        <v>92</v>
      </c>
      <c r="G135" t="s">
        <v>9890</v>
      </c>
      <c r="O135" t="s">
        <v>9963</v>
      </c>
      <c r="P135">
        <f t="shared" si="2"/>
        <v>0</v>
      </c>
    </row>
    <row r="136" spans="1:16" x14ac:dyDescent="0.25">
      <c r="A136" t="str">
        <f>"AAGRI01"</f>
        <v>AAGRI01</v>
      </c>
      <c r="B136" t="s">
        <v>9945</v>
      </c>
      <c r="C136">
        <v>0</v>
      </c>
      <c r="D136" t="s">
        <v>16</v>
      </c>
      <c r="E136">
        <v>0</v>
      </c>
      <c r="F136" t="s">
        <v>92</v>
      </c>
      <c r="G136" t="s">
        <v>9890</v>
      </c>
      <c r="O136" t="s">
        <v>13571</v>
      </c>
      <c r="P136">
        <f t="shared" si="2"/>
        <v>1790</v>
      </c>
    </row>
    <row r="137" spans="1:16" x14ac:dyDescent="0.25">
      <c r="A137" t="str">
        <f>"QAGRI07"</f>
        <v>QAGRI07</v>
      </c>
      <c r="B137" t="s">
        <v>2028</v>
      </c>
      <c r="C137">
        <v>7617</v>
      </c>
      <c r="D137" t="s">
        <v>16</v>
      </c>
      <c r="E137">
        <v>190</v>
      </c>
      <c r="F137" t="s">
        <v>92</v>
      </c>
      <c r="G137" t="s">
        <v>9890</v>
      </c>
      <c r="O137" t="s">
        <v>13572</v>
      </c>
      <c r="P137">
        <f t="shared" si="2"/>
        <v>340</v>
      </c>
    </row>
    <row r="138" spans="1:16" hidden="1" x14ac:dyDescent="0.25">
      <c r="A138" t="str">
        <f>"AAGRI02"</f>
        <v>AAGRI02</v>
      </c>
      <c r="B138" t="s">
        <v>9946</v>
      </c>
      <c r="C138">
        <v>0</v>
      </c>
      <c r="D138" t="s">
        <v>16</v>
      </c>
      <c r="E138">
        <v>0</v>
      </c>
      <c r="F138" t="s">
        <v>92</v>
      </c>
      <c r="G138" t="s">
        <v>9890</v>
      </c>
      <c r="O138" t="s">
        <v>9965</v>
      </c>
      <c r="P138">
        <f t="shared" si="2"/>
        <v>0</v>
      </c>
    </row>
    <row r="139" spans="1:16" hidden="1" x14ac:dyDescent="0.25">
      <c r="A139" t="str">
        <f>"QAGRI03"</f>
        <v>QAGRI03</v>
      </c>
      <c r="B139" t="s">
        <v>9946</v>
      </c>
      <c r="C139">
        <v>0</v>
      </c>
      <c r="D139" t="s">
        <v>16</v>
      </c>
      <c r="E139">
        <v>0</v>
      </c>
      <c r="F139" t="s">
        <v>92</v>
      </c>
      <c r="G139" t="s">
        <v>9890</v>
      </c>
      <c r="O139" t="s">
        <v>9966</v>
      </c>
      <c r="P139">
        <f t="shared" si="2"/>
        <v>0</v>
      </c>
    </row>
    <row r="140" spans="1:16" x14ac:dyDescent="0.25">
      <c r="A140" t="str">
        <f>"AAGRI10"</f>
        <v>AAGRI10</v>
      </c>
      <c r="B140" t="s">
        <v>40</v>
      </c>
      <c r="C140">
        <v>0</v>
      </c>
      <c r="D140" t="s">
        <v>41</v>
      </c>
      <c r="E140">
        <v>0</v>
      </c>
      <c r="O140" t="s">
        <v>13570</v>
      </c>
      <c r="P140">
        <f t="shared" si="2"/>
        <v>1807</v>
      </c>
    </row>
    <row r="141" spans="1:16" hidden="1" x14ac:dyDescent="0.25">
      <c r="A141" t="str">
        <f>"AAGRI11"</f>
        <v>AAGRI11</v>
      </c>
      <c r="B141" t="s">
        <v>44</v>
      </c>
      <c r="C141">
        <v>0</v>
      </c>
      <c r="D141" t="s">
        <v>41</v>
      </c>
      <c r="E141">
        <v>0</v>
      </c>
      <c r="O141" t="s">
        <v>58</v>
      </c>
      <c r="P141">
        <f t="shared" si="2"/>
        <v>0</v>
      </c>
    </row>
    <row r="142" spans="1:16" hidden="1" x14ac:dyDescent="0.25">
      <c r="A142" t="str">
        <f>"AAGRI09"</f>
        <v>AAGRI09</v>
      </c>
      <c r="B142" t="s">
        <v>9947</v>
      </c>
      <c r="C142">
        <v>0</v>
      </c>
      <c r="D142" t="s">
        <v>41</v>
      </c>
      <c r="E142">
        <v>0</v>
      </c>
      <c r="F142" t="s">
        <v>1052</v>
      </c>
      <c r="O142" t="s">
        <v>17527</v>
      </c>
      <c r="P142">
        <f t="shared" si="2"/>
        <v>0</v>
      </c>
    </row>
    <row r="143" spans="1:16" hidden="1" x14ac:dyDescent="0.25">
      <c r="A143" t="str">
        <f>"AAGRI12"</f>
        <v>AAGRI12</v>
      </c>
      <c r="B143" t="s">
        <v>46</v>
      </c>
      <c r="C143">
        <v>0</v>
      </c>
      <c r="D143" t="s">
        <v>41</v>
      </c>
      <c r="E143">
        <v>0</v>
      </c>
      <c r="O143" t="s">
        <v>17528</v>
      </c>
      <c r="P143">
        <f t="shared" si="2"/>
        <v>0</v>
      </c>
    </row>
    <row r="144" spans="1:16" hidden="1" x14ac:dyDescent="0.25">
      <c r="A144" t="str">
        <f>"AAGRI13"</f>
        <v>AAGRI13</v>
      </c>
      <c r="B144" t="s">
        <v>48</v>
      </c>
      <c r="C144">
        <v>0</v>
      </c>
      <c r="D144" t="s">
        <v>41</v>
      </c>
      <c r="E144">
        <v>0</v>
      </c>
      <c r="O144" t="s">
        <v>9967</v>
      </c>
      <c r="P144">
        <f t="shared" si="2"/>
        <v>0</v>
      </c>
    </row>
    <row r="145" spans="1:16" hidden="1" x14ac:dyDescent="0.25">
      <c r="A145" t="str">
        <f>"AAGRI08"</f>
        <v>AAGRI08</v>
      </c>
      <c r="B145" t="s">
        <v>9948</v>
      </c>
      <c r="C145">
        <v>0</v>
      </c>
      <c r="D145" t="s">
        <v>41</v>
      </c>
      <c r="E145">
        <v>0</v>
      </c>
      <c r="F145" t="s">
        <v>1052</v>
      </c>
      <c r="O145" t="s">
        <v>17529</v>
      </c>
      <c r="P145">
        <f t="shared" si="2"/>
        <v>0</v>
      </c>
    </row>
    <row r="146" spans="1:16" hidden="1" x14ac:dyDescent="0.25">
      <c r="A146" t="str">
        <f>"QAGRI04"</f>
        <v>QAGRI04</v>
      </c>
      <c r="B146" t="s">
        <v>1999</v>
      </c>
      <c r="C146">
        <v>0</v>
      </c>
      <c r="D146" t="s">
        <v>16</v>
      </c>
      <c r="E146">
        <v>0</v>
      </c>
      <c r="F146" t="s">
        <v>337</v>
      </c>
      <c r="G146" t="s">
        <v>9949</v>
      </c>
      <c r="O146" t="s">
        <v>17531</v>
      </c>
      <c r="P146">
        <f t="shared" si="2"/>
        <v>0</v>
      </c>
    </row>
    <row r="147" spans="1:16" hidden="1" x14ac:dyDescent="0.25">
      <c r="A147" t="str">
        <f>"AAGRI14"</f>
        <v>AAGRI14</v>
      </c>
      <c r="B147" t="s">
        <v>1999</v>
      </c>
      <c r="C147">
        <v>0</v>
      </c>
      <c r="D147" t="s">
        <v>16</v>
      </c>
      <c r="E147">
        <v>0</v>
      </c>
      <c r="O147" t="s">
        <v>13573</v>
      </c>
      <c r="P147">
        <f t="shared" si="2"/>
        <v>0</v>
      </c>
    </row>
    <row r="148" spans="1:16" x14ac:dyDescent="0.25">
      <c r="A148" t="str">
        <f>"AAGRI03"</f>
        <v>AAGRI03</v>
      </c>
      <c r="B148" t="s">
        <v>9950</v>
      </c>
      <c r="C148">
        <v>0</v>
      </c>
      <c r="D148" t="s">
        <v>16</v>
      </c>
      <c r="E148">
        <v>0</v>
      </c>
      <c r="F148" t="s">
        <v>337</v>
      </c>
      <c r="G148" t="s">
        <v>9949</v>
      </c>
      <c r="O148" t="s">
        <v>13473</v>
      </c>
      <c r="P148">
        <f t="shared" si="2"/>
        <v>258</v>
      </c>
    </row>
    <row r="149" spans="1:16" hidden="1" x14ac:dyDescent="0.25">
      <c r="A149" t="str">
        <f>"AAGRI06"</f>
        <v>AAGRI06</v>
      </c>
      <c r="B149" t="s">
        <v>9951</v>
      </c>
      <c r="C149">
        <v>0</v>
      </c>
      <c r="D149" t="s">
        <v>16</v>
      </c>
      <c r="E149">
        <v>0</v>
      </c>
      <c r="F149" t="s">
        <v>337</v>
      </c>
      <c r="G149" t="s">
        <v>9949</v>
      </c>
      <c r="O149" t="s">
        <v>9969</v>
      </c>
      <c r="P149">
        <f t="shared" si="2"/>
        <v>0</v>
      </c>
    </row>
    <row r="150" spans="1:16" x14ac:dyDescent="0.25">
      <c r="A150" t="str">
        <f>"QAGRI05"</f>
        <v>QAGRI05</v>
      </c>
      <c r="B150" t="s">
        <v>9951</v>
      </c>
      <c r="C150">
        <v>0</v>
      </c>
      <c r="D150" t="s">
        <v>16</v>
      </c>
      <c r="E150">
        <v>0</v>
      </c>
      <c r="F150" t="s">
        <v>337</v>
      </c>
      <c r="G150" t="s">
        <v>9949</v>
      </c>
      <c r="O150" t="s">
        <v>2135</v>
      </c>
      <c r="P150">
        <f t="shared" si="2"/>
        <v>23</v>
      </c>
    </row>
    <row r="151" spans="1:16" hidden="1" x14ac:dyDescent="0.25">
      <c r="A151" t="str">
        <f>"QAGRO01"</f>
        <v>QAGRO01</v>
      </c>
      <c r="B151" t="s">
        <v>17511</v>
      </c>
      <c r="C151">
        <v>0</v>
      </c>
      <c r="D151" t="s">
        <v>8322</v>
      </c>
      <c r="E151">
        <v>0</v>
      </c>
      <c r="F151" t="s">
        <v>1364</v>
      </c>
      <c r="G151" t="s">
        <v>9952</v>
      </c>
      <c r="H151" t="s">
        <v>9871</v>
      </c>
      <c r="O151" t="s">
        <v>17532</v>
      </c>
      <c r="P151">
        <f t="shared" si="2"/>
        <v>0</v>
      </c>
    </row>
    <row r="152" spans="1:16" hidden="1" x14ac:dyDescent="0.25">
      <c r="A152" t="str">
        <f>"AAGRO01"</f>
        <v>AAGRO01</v>
      </c>
      <c r="B152" t="s">
        <v>17511</v>
      </c>
      <c r="C152">
        <v>0</v>
      </c>
      <c r="D152" t="s">
        <v>41</v>
      </c>
      <c r="E152">
        <v>0</v>
      </c>
      <c r="F152" t="s">
        <v>1364</v>
      </c>
      <c r="G152" t="s">
        <v>9952</v>
      </c>
      <c r="H152" t="s">
        <v>9871</v>
      </c>
      <c r="O152" t="s">
        <v>17533</v>
      </c>
      <c r="P152">
        <f t="shared" si="2"/>
        <v>0</v>
      </c>
    </row>
    <row r="153" spans="1:16" hidden="1" x14ac:dyDescent="0.25">
      <c r="A153" t="str">
        <f>"CAGRO01"</f>
        <v>CAGRO01</v>
      </c>
      <c r="B153" t="s">
        <v>1361</v>
      </c>
      <c r="C153">
        <v>0</v>
      </c>
      <c r="D153" t="s">
        <v>16</v>
      </c>
      <c r="E153">
        <v>0</v>
      </c>
      <c r="F153" t="s">
        <v>1364</v>
      </c>
      <c r="O153" t="s">
        <v>9970</v>
      </c>
      <c r="P153">
        <f t="shared" si="2"/>
        <v>0</v>
      </c>
    </row>
    <row r="154" spans="1:16" x14ac:dyDescent="0.25">
      <c r="A154" t="str">
        <f>"QAGRO02"</f>
        <v>QAGRO02</v>
      </c>
      <c r="B154" t="s">
        <v>1361</v>
      </c>
      <c r="C154">
        <v>100760</v>
      </c>
      <c r="D154" t="s">
        <v>16</v>
      </c>
      <c r="E154">
        <v>223</v>
      </c>
      <c r="F154" t="s">
        <v>1364</v>
      </c>
      <c r="G154" t="s">
        <v>9952</v>
      </c>
      <c r="O154" t="s">
        <v>13474</v>
      </c>
      <c r="P154">
        <f t="shared" si="2"/>
        <v>360</v>
      </c>
    </row>
    <row r="155" spans="1:16" hidden="1" x14ac:dyDescent="0.25">
      <c r="A155" t="str">
        <f>"AAGRO08"</f>
        <v>AAGRO08</v>
      </c>
      <c r="B155" t="s">
        <v>1361</v>
      </c>
      <c r="C155">
        <v>0</v>
      </c>
      <c r="D155" t="s">
        <v>16</v>
      </c>
      <c r="E155">
        <v>0</v>
      </c>
      <c r="F155" t="s">
        <v>1364</v>
      </c>
      <c r="G155" t="s">
        <v>9952</v>
      </c>
      <c r="O155" t="s">
        <v>17534</v>
      </c>
      <c r="P155">
        <f t="shared" si="2"/>
        <v>0</v>
      </c>
    </row>
    <row r="156" spans="1:16" hidden="1" x14ac:dyDescent="0.25">
      <c r="A156" t="str">
        <f>"AAGROM01"</f>
        <v>AAGROM01</v>
      </c>
      <c r="B156" t="s">
        <v>50</v>
      </c>
      <c r="C156">
        <v>0</v>
      </c>
      <c r="D156" t="s">
        <v>16</v>
      </c>
      <c r="E156">
        <v>0</v>
      </c>
      <c r="O156" t="s">
        <v>9971</v>
      </c>
      <c r="P156">
        <f t="shared" si="2"/>
        <v>0</v>
      </c>
    </row>
    <row r="157" spans="1:16" hidden="1" x14ac:dyDescent="0.25">
      <c r="A157" t="str">
        <f>"AAGRO02"</f>
        <v>AAGRO02</v>
      </c>
      <c r="B157" t="s">
        <v>9953</v>
      </c>
      <c r="C157">
        <v>0</v>
      </c>
      <c r="D157" t="s">
        <v>41</v>
      </c>
      <c r="E157">
        <v>0</v>
      </c>
      <c r="F157" t="s">
        <v>255</v>
      </c>
      <c r="O157" t="s">
        <v>13574</v>
      </c>
      <c r="P157">
        <f t="shared" si="2"/>
        <v>0</v>
      </c>
    </row>
    <row r="158" spans="1:16" x14ac:dyDescent="0.25">
      <c r="A158" t="str">
        <f>"AAGRO03"</f>
        <v>AAGRO03</v>
      </c>
      <c r="B158" t="s">
        <v>9954</v>
      </c>
      <c r="C158">
        <v>0</v>
      </c>
      <c r="D158" t="s">
        <v>41</v>
      </c>
      <c r="E158">
        <v>0</v>
      </c>
      <c r="F158" t="s">
        <v>255</v>
      </c>
      <c r="O158" t="s">
        <v>2133</v>
      </c>
      <c r="P158">
        <f t="shared" si="2"/>
        <v>316</v>
      </c>
    </row>
    <row r="159" spans="1:16" hidden="1" x14ac:dyDescent="0.25">
      <c r="A159" t="str">
        <f>"AAGRO04"</f>
        <v>AAGRO04</v>
      </c>
      <c r="B159" t="s">
        <v>9955</v>
      </c>
      <c r="C159">
        <v>0</v>
      </c>
      <c r="D159" t="s">
        <v>41</v>
      </c>
      <c r="E159">
        <v>0</v>
      </c>
      <c r="F159" t="s">
        <v>255</v>
      </c>
      <c r="O159" t="s">
        <v>17535</v>
      </c>
      <c r="P159">
        <f t="shared" si="2"/>
        <v>0</v>
      </c>
    </row>
    <row r="160" spans="1:16" hidden="1" x14ac:dyDescent="0.25">
      <c r="A160" t="str">
        <f>"AAGRO05"</f>
        <v>AAGRO05</v>
      </c>
      <c r="B160" t="s">
        <v>9956</v>
      </c>
      <c r="C160">
        <v>0</v>
      </c>
      <c r="D160" t="s">
        <v>41</v>
      </c>
      <c r="E160">
        <v>0</v>
      </c>
      <c r="F160" t="s">
        <v>255</v>
      </c>
      <c r="O160" t="s">
        <v>9972</v>
      </c>
      <c r="P160">
        <f t="shared" si="2"/>
        <v>0</v>
      </c>
    </row>
    <row r="161" spans="1:16" x14ac:dyDescent="0.25">
      <c r="A161" t="str">
        <f>"QAGRO03"</f>
        <v>QAGRO03</v>
      </c>
      <c r="B161" t="s">
        <v>17512</v>
      </c>
      <c r="C161">
        <v>0</v>
      </c>
      <c r="D161" t="s">
        <v>16</v>
      </c>
      <c r="E161">
        <v>0</v>
      </c>
      <c r="F161" t="s">
        <v>21</v>
      </c>
      <c r="G161" t="s">
        <v>9899</v>
      </c>
      <c r="H161" t="s">
        <v>9871</v>
      </c>
      <c r="O161" t="s">
        <v>2124</v>
      </c>
      <c r="P161">
        <f t="shared" si="2"/>
        <v>200</v>
      </c>
    </row>
    <row r="162" spans="1:16" hidden="1" x14ac:dyDescent="0.25">
      <c r="A162" t="str">
        <f>"AAGRO07"</f>
        <v>AAGRO07</v>
      </c>
      <c r="B162" t="s">
        <v>17512</v>
      </c>
      <c r="C162">
        <v>0</v>
      </c>
      <c r="D162" t="s">
        <v>16</v>
      </c>
      <c r="E162">
        <v>0</v>
      </c>
      <c r="F162" t="s">
        <v>21</v>
      </c>
      <c r="G162" t="s">
        <v>9899</v>
      </c>
      <c r="H162" t="s">
        <v>9871</v>
      </c>
      <c r="O162" t="s">
        <v>9973</v>
      </c>
      <c r="P162">
        <f t="shared" si="2"/>
        <v>0</v>
      </c>
    </row>
    <row r="163" spans="1:16" hidden="1" x14ac:dyDescent="0.25">
      <c r="A163" t="str">
        <f>"AAGRO06"</f>
        <v>AAGRO06</v>
      </c>
      <c r="B163" t="s">
        <v>17513</v>
      </c>
      <c r="C163">
        <v>0</v>
      </c>
      <c r="D163" t="s">
        <v>16</v>
      </c>
      <c r="E163">
        <v>0</v>
      </c>
      <c r="F163" t="s">
        <v>21</v>
      </c>
      <c r="G163" t="s">
        <v>9899</v>
      </c>
      <c r="H163" t="s">
        <v>9871</v>
      </c>
      <c r="O163" t="s">
        <v>17536</v>
      </c>
      <c r="P163">
        <f t="shared" si="2"/>
        <v>0</v>
      </c>
    </row>
    <row r="164" spans="1:16" x14ac:dyDescent="0.25">
      <c r="A164" t="str">
        <f>"QAGRO04"</f>
        <v>QAGRO04</v>
      </c>
      <c r="B164" t="s">
        <v>17513</v>
      </c>
      <c r="C164">
        <v>0</v>
      </c>
      <c r="D164" t="s">
        <v>16</v>
      </c>
      <c r="E164">
        <v>0</v>
      </c>
      <c r="F164" t="s">
        <v>21</v>
      </c>
      <c r="G164" t="s">
        <v>9899</v>
      </c>
      <c r="H164" t="s">
        <v>9871</v>
      </c>
      <c r="O164" t="s">
        <v>2121</v>
      </c>
      <c r="P164">
        <f t="shared" si="2"/>
        <v>1278</v>
      </c>
    </row>
    <row r="165" spans="1:16" hidden="1" x14ac:dyDescent="0.25">
      <c r="A165" t="str">
        <f>"QAGRO05"</f>
        <v>QAGRO05</v>
      </c>
      <c r="B165" t="s">
        <v>17514</v>
      </c>
      <c r="C165">
        <v>0</v>
      </c>
      <c r="D165" t="s">
        <v>16</v>
      </c>
      <c r="E165">
        <v>0</v>
      </c>
      <c r="F165" t="s">
        <v>21</v>
      </c>
      <c r="G165" t="s">
        <v>9899</v>
      </c>
      <c r="H165" t="s">
        <v>9871</v>
      </c>
      <c r="O165" t="s">
        <v>17537</v>
      </c>
      <c r="P165">
        <f t="shared" si="2"/>
        <v>0</v>
      </c>
    </row>
    <row r="166" spans="1:16" hidden="1" x14ac:dyDescent="0.25">
      <c r="A166" t="str">
        <f>"QAGRO06"</f>
        <v>QAGRO06</v>
      </c>
      <c r="B166" t="s">
        <v>17515</v>
      </c>
      <c r="C166">
        <v>0</v>
      </c>
      <c r="D166" t="s">
        <v>16</v>
      </c>
      <c r="E166">
        <v>0</v>
      </c>
      <c r="F166" t="s">
        <v>21</v>
      </c>
      <c r="G166" t="s">
        <v>9899</v>
      </c>
      <c r="H166" t="s">
        <v>9871</v>
      </c>
      <c r="O166" t="s">
        <v>9974</v>
      </c>
      <c r="P166">
        <f t="shared" si="2"/>
        <v>0</v>
      </c>
    </row>
    <row r="167" spans="1:16" hidden="1" x14ac:dyDescent="0.25">
      <c r="A167" t="str">
        <f>"AAGRO09"</f>
        <v>AAGRO09</v>
      </c>
      <c r="B167" t="s">
        <v>17516</v>
      </c>
      <c r="C167">
        <v>0</v>
      </c>
      <c r="D167" t="s">
        <v>16</v>
      </c>
      <c r="E167">
        <v>0</v>
      </c>
      <c r="F167" t="s">
        <v>1364</v>
      </c>
      <c r="G167" t="s">
        <v>9957</v>
      </c>
      <c r="H167" t="s">
        <v>9871</v>
      </c>
      <c r="O167" t="s">
        <v>9975</v>
      </c>
      <c r="P167">
        <f t="shared" si="2"/>
        <v>0</v>
      </c>
    </row>
    <row r="168" spans="1:16" x14ac:dyDescent="0.25">
      <c r="A168" t="str">
        <f>"QAGRO07"</f>
        <v>QAGRO07</v>
      </c>
      <c r="B168" t="s">
        <v>17516</v>
      </c>
      <c r="C168">
        <v>0</v>
      </c>
      <c r="D168" t="s">
        <v>16</v>
      </c>
      <c r="E168">
        <v>0</v>
      </c>
      <c r="F168" t="s">
        <v>1364</v>
      </c>
      <c r="G168" t="s">
        <v>9957</v>
      </c>
      <c r="H168" t="s">
        <v>9871</v>
      </c>
      <c r="O168" t="s">
        <v>2137</v>
      </c>
      <c r="P168">
        <f t="shared" si="2"/>
        <v>6</v>
      </c>
    </row>
    <row r="169" spans="1:16" hidden="1" x14ac:dyDescent="0.25">
      <c r="A169" t="str">
        <f>"QAGRO11"</f>
        <v>QAGRO11</v>
      </c>
      <c r="B169" t="s">
        <v>17517</v>
      </c>
      <c r="C169">
        <v>0</v>
      </c>
      <c r="D169" t="s">
        <v>16</v>
      </c>
      <c r="E169">
        <v>0</v>
      </c>
      <c r="F169" t="s">
        <v>1364</v>
      </c>
      <c r="G169" t="s">
        <v>9893</v>
      </c>
      <c r="H169" t="s">
        <v>9871</v>
      </c>
      <c r="O169" t="s">
        <v>17538</v>
      </c>
      <c r="P169">
        <f t="shared" si="2"/>
        <v>0</v>
      </c>
    </row>
    <row r="170" spans="1:16" hidden="1" x14ac:dyDescent="0.25">
      <c r="A170" t="str">
        <f>"QAGRO08"</f>
        <v>QAGRO08</v>
      </c>
      <c r="B170" t="s">
        <v>17518</v>
      </c>
      <c r="C170">
        <v>0</v>
      </c>
      <c r="D170" t="s">
        <v>16</v>
      </c>
      <c r="E170">
        <v>0</v>
      </c>
      <c r="F170" t="s">
        <v>1364</v>
      </c>
      <c r="G170" t="s">
        <v>9893</v>
      </c>
      <c r="H170" t="s">
        <v>9871</v>
      </c>
      <c r="O170" t="s">
        <v>17539</v>
      </c>
      <c r="P170">
        <f t="shared" si="2"/>
        <v>0</v>
      </c>
    </row>
    <row r="171" spans="1:16" x14ac:dyDescent="0.25">
      <c r="A171" t="str">
        <f>"AAGRO10"</f>
        <v>AAGRO10</v>
      </c>
      <c r="B171" t="s">
        <v>17518</v>
      </c>
      <c r="C171">
        <v>0</v>
      </c>
      <c r="D171" t="s">
        <v>16</v>
      </c>
      <c r="E171">
        <v>0</v>
      </c>
      <c r="F171" t="s">
        <v>1364</v>
      </c>
      <c r="G171" t="s">
        <v>9893</v>
      </c>
      <c r="H171" t="s">
        <v>9871</v>
      </c>
      <c r="O171" t="s">
        <v>2129</v>
      </c>
      <c r="P171">
        <f t="shared" si="2"/>
        <v>9</v>
      </c>
    </row>
    <row r="172" spans="1:16" x14ac:dyDescent="0.25">
      <c r="A172" t="str">
        <f>"AAGRO11"</f>
        <v>AAGRO11</v>
      </c>
      <c r="B172" t="s">
        <v>17519</v>
      </c>
      <c r="C172">
        <v>0</v>
      </c>
      <c r="D172" t="s">
        <v>16</v>
      </c>
      <c r="E172">
        <v>0</v>
      </c>
      <c r="F172" t="s">
        <v>1364</v>
      </c>
      <c r="G172" t="s">
        <v>9893</v>
      </c>
      <c r="H172" t="s">
        <v>9871</v>
      </c>
      <c r="O172" t="s">
        <v>2126</v>
      </c>
      <c r="P172">
        <f t="shared" si="2"/>
        <v>5</v>
      </c>
    </row>
    <row r="173" spans="1:16" hidden="1" x14ac:dyDescent="0.25">
      <c r="A173" t="str">
        <f>"QAGRO09"</f>
        <v>QAGRO09</v>
      </c>
      <c r="B173" t="s">
        <v>17519</v>
      </c>
      <c r="C173">
        <v>0</v>
      </c>
      <c r="D173" t="s">
        <v>16</v>
      </c>
      <c r="E173">
        <v>0</v>
      </c>
      <c r="F173" t="s">
        <v>1364</v>
      </c>
      <c r="G173" t="s">
        <v>9893</v>
      </c>
      <c r="H173" t="s">
        <v>9871</v>
      </c>
      <c r="O173" t="s">
        <v>13576</v>
      </c>
      <c r="P173">
        <f t="shared" si="2"/>
        <v>0</v>
      </c>
    </row>
    <row r="174" spans="1:16" hidden="1" x14ac:dyDescent="0.25">
      <c r="A174" t="str">
        <f>"QAGRO10"</f>
        <v>QAGRO10</v>
      </c>
      <c r="B174" t="s">
        <v>17520</v>
      </c>
      <c r="C174">
        <v>0</v>
      </c>
      <c r="D174" t="s">
        <v>16</v>
      </c>
      <c r="E174">
        <v>0</v>
      </c>
      <c r="F174" t="s">
        <v>1364</v>
      </c>
      <c r="G174" t="s">
        <v>9893</v>
      </c>
      <c r="H174" t="s">
        <v>9871</v>
      </c>
      <c r="O174" t="s">
        <v>13575</v>
      </c>
      <c r="P174">
        <f t="shared" si="2"/>
        <v>0</v>
      </c>
    </row>
    <row r="175" spans="1:16" hidden="1" x14ac:dyDescent="0.25">
      <c r="A175" t="str">
        <f>"AAGUS03"</f>
        <v>AAGUS03</v>
      </c>
      <c r="B175" t="s">
        <v>13471</v>
      </c>
      <c r="C175">
        <v>0</v>
      </c>
      <c r="D175" t="s">
        <v>16</v>
      </c>
      <c r="E175">
        <v>0</v>
      </c>
      <c r="O175" t="s">
        <v>17540</v>
      </c>
      <c r="P175">
        <f t="shared" si="2"/>
        <v>0</v>
      </c>
    </row>
    <row r="176" spans="1:16" x14ac:dyDescent="0.25">
      <c r="A176" t="str">
        <f>"QAGUS01"</f>
        <v>QAGUS01</v>
      </c>
      <c r="B176" t="s">
        <v>13471</v>
      </c>
      <c r="C176">
        <v>17906</v>
      </c>
      <c r="D176" t="s">
        <v>16</v>
      </c>
      <c r="E176">
        <v>179</v>
      </c>
      <c r="F176" t="s">
        <v>38</v>
      </c>
      <c r="G176" t="s">
        <v>9958</v>
      </c>
      <c r="H176" t="s">
        <v>9871</v>
      </c>
      <c r="O176" t="s">
        <v>13577</v>
      </c>
      <c r="P176">
        <f t="shared" si="2"/>
        <v>3910</v>
      </c>
    </row>
    <row r="177" spans="1:16" hidden="1" x14ac:dyDescent="0.25">
      <c r="A177" t="str">
        <f>"AAGUS02"</f>
        <v>AAGUS02</v>
      </c>
      <c r="B177" t="s">
        <v>13471</v>
      </c>
      <c r="C177">
        <v>0</v>
      </c>
      <c r="D177" t="s">
        <v>16</v>
      </c>
      <c r="E177">
        <v>0</v>
      </c>
      <c r="F177" t="s">
        <v>38</v>
      </c>
      <c r="G177" t="s">
        <v>9958</v>
      </c>
      <c r="H177" t="s">
        <v>9871</v>
      </c>
      <c r="O177" t="s">
        <v>17541</v>
      </c>
      <c r="P177">
        <f t="shared" si="2"/>
        <v>0</v>
      </c>
    </row>
    <row r="178" spans="1:16" x14ac:dyDescent="0.25">
      <c r="A178" t="str">
        <f>"AAGUS04"</f>
        <v>AAGUS04</v>
      </c>
      <c r="B178" t="s">
        <v>13472</v>
      </c>
      <c r="C178">
        <v>0</v>
      </c>
      <c r="D178" t="s">
        <v>16</v>
      </c>
      <c r="E178">
        <v>0</v>
      </c>
      <c r="O178" t="s">
        <v>13578</v>
      </c>
      <c r="P178">
        <f t="shared" si="2"/>
        <v>9541</v>
      </c>
    </row>
    <row r="179" spans="1:16" hidden="1" x14ac:dyDescent="0.25">
      <c r="A179" t="str">
        <f>"QAGUS02"</f>
        <v>QAGUS02</v>
      </c>
      <c r="B179" t="s">
        <v>13472</v>
      </c>
      <c r="C179">
        <v>9458</v>
      </c>
      <c r="D179" t="s">
        <v>16</v>
      </c>
      <c r="E179">
        <v>236</v>
      </c>
      <c r="F179" t="s">
        <v>38</v>
      </c>
      <c r="G179" t="s">
        <v>9958</v>
      </c>
      <c r="H179" t="s">
        <v>9871</v>
      </c>
      <c r="O179" t="s">
        <v>17542</v>
      </c>
      <c r="P179">
        <f t="shared" si="2"/>
        <v>0</v>
      </c>
    </row>
    <row r="180" spans="1:16" hidden="1" x14ac:dyDescent="0.25">
      <c r="A180" t="str">
        <f>"AAGUS01"</f>
        <v>AAGUS01</v>
      </c>
      <c r="B180" t="s">
        <v>13472</v>
      </c>
      <c r="C180">
        <v>0</v>
      </c>
      <c r="D180" t="s">
        <v>16</v>
      </c>
      <c r="E180">
        <v>0</v>
      </c>
      <c r="F180" t="s">
        <v>38</v>
      </c>
      <c r="G180" t="s">
        <v>9958</v>
      </c>
      <c r="H180" t="s">
        <v>9871</v>
      </c>
      <c r="O180" t="s">
        <v>17543</v>
      </c>
      <c r="P180">
        <f t="shared" si="2"/>
        <v>0</v>
      </c>
    </row>
    <row r="181" spans="1:16" hidden="1" x14ac:dyDescent="0.25">
      <c r="A181" t="str">
        <f>"AAGXA02"</f>
        <v>AAGXA02</v>
      </c>
      <c r="B181" t="s">
        <v>13569</v>
      </c>
      <c r="C181">
        <v>0</v>
      </c>
      <c r="D181" t="s">
        <v>28</v>
      </c>
      <c r="E181">
        <v>0</v>
      </c>
      <c r="O181" t="s">
        <v>17544</v>
      </c>
      <c r="P181">
        <f t="shared" si="2"/>
        <v>0</v>
      </c>
    </row>
    <row r="182" spans="1:16" hidden="1" x14ac:dyDescent="0.25">
      <c r="A182" t="str">
        <f>"QAGXA02"</f>
        <v>QAGXA02</v>
      </c>
      <c r="B182" t="s">
        <v>13569</v>
      </c>
      <c r="C182">
        <v>0</v>
      </c>
      <c r="D182" t="s">
        <v>16</v>
      </c>
      <c r="E182">
        <v>0</v>
      </c>
      <c r="F182" t="s">
        <v>1323</v>
      </c>
      <c r="G182" t="s">
        <v>9959</v>
      </c>
      <c r="H182" t="s">
        <v>9891</v>
      </c>
      <c r="O182" t="s">
        <v>17545</v>
      </c>
      <c r="P182">
        <f t="shared" si="2"/>
        <v>0</v>
      </c>
    </row>
    <row r="183" spans="1:16" x14ac:dyDescent="0.25">
      <c r="A183" t="str">
        <f>"QAGXA01"</f>
        <v>QAGXA01</v>
      </c>
      <c r="B183" t="s">
        <v>13568</v>
      </c>
      <c r="C183">
        <v>0</v>
      </c>
      <c r="D183" t="s">
        <v>16</v>
      </c>
      <c r="E183">
        <v>0</v>
      </c>
      <c r="F183" t="s">
        <v>1323</v>
      </c>
      <c r="G183" t="s">
        <v>9959</v>
      </c>
      <c r="H183" t="s">
        <v>9891</v>
      </c>
      <c r="O183" t="s">
        <v>13579</v>
      </c>
      <c r="P183">
        <f t="shared" si="2"/>
        <v>4519</v>
      </c>
    </row>
    <row r="184" spans="1:16" x14ac:dyDescent="0.25">
      <c r="A184" t="str">
        <f>"AAGXA01"</f>
        <v>AAGXA01</v>
      </c>
      <c r="B184" t="s">
        <v>13568</v>
      </c>
      <c r="C184">
        <v>0</v>
      </c>
      <c r="D184" t="s">
        <v>16</v>
      </c>
      <c r="E184">
        <v>0</v>
      </c>
      <c r="O184" t="s">
        <v>2187</v>
      </c>
      <c r="P184">
        <f t="shared" si="2"/>
        <v>1720</v>
      </c>
    </row>
    <row r="185" spans="1:16" x14ac:dyDescent="0.25">
      <c r="A185" t="str">
        <f>"AAIPI02"</f>
        <v>AAIPI02</v>
      </c>
      <c r="B185" t="s">
        <v>17521</v>
      </c>
      <c r="C185">
        <v>0</v>
      </c>
      <c r="D185" t="s">
        <v>16</v>
      </c>
      <c r="E185">
        <v>0</v>
      </c>
      <c r="F185" t="s">
        <v>38</v>
      </c>
      <c r="G185" t="s">
        <v>9960</v>
      </c>
      <c r="H185" t="s">
        <v>9871</v>
      </c>
      <c r="O185" t="s">
        <v>2181</v>
      </c>
      <c r="P185">
        <f t="shared" si="2"/>
        <v>1860</v>
      </c>
    </row>
    <row r="186" spans="1:16" hidden="1" x14ac:dyDescent="0.25">
      <c r="A186" t="str">
        <f>"QAIPI02"</f>
        <v>QAIPI02</v>
      </c>
      <c r="B186" t="s">
        <v>17521</v>
      </c>
      <c r="C186">
        <v>0</v>
      </c>
      <c r="D186" t="s">
        <v>16</v>
      </c>
      <c r="E186">
        <v>0</v>
      </c>
      <c r="F186" t="s">
        <v>38</v>
      </c>
      <c r="G186" t="s">
        <v>9960</v>
      </c>
      <c r="H186" t="s">
        <v>9871</v>
      </c>
      <c r="O186" t="s">
        <v>9979</v>
      </c>
      <c r="P186">
        <f t="shared" si="2"/>
        <v>0</v>
      </c>
    </row>
    <row r="187" spans="1:16" hidden="1" x14ac:dyDescent="0.25">
      <c r="A187" t="str">
        <f>"AAIPI01"</f>
        <v>AAIPI01</v>
      </c>
      <c r="B187" t="s">
        <v>17522</v>
      </c>
      <c r="C187">
        <v>0</v>
      </c>
      <c r="D187" t="s">
        <v>16</v>
      </c>
      <c r="E187">
        <v>0</v>
      </c>
      <c r="F187" t="s">
        <v>38</v>
      </c>
      <c r="G187" t="s">
        <v>9960</v>
      </c>
      <c r="H187" t="s">
        <v>9871</v>
      </c>
      <c r="O187" t="s">
        <v>9981</v>
      </c>
      <c r="P187">
        <f t="shared" si="2"/>
        <v>0</v>
      </c>
    </row>
    <row r="188" spans="1:16" x14ac:dyDescent="0.25">
      <c r="A188" t="str">
        <f>"QAIPI01"</f>
        <v>QAIPI01</v>
      </c>
      <c r="B188" t="s">
        <v>17522</v>
      </c>
      <c r="C188">
        <v>0</v>
      </c>
      <c r="D188" t="s">
        <v>16</v>
      </c>
      <c r="E188">
        <v>0</v>
      </c>
      <c r="F188" t="s">
        <v>38</v>
      </c>
      <c r="G188" t="s">
        <v>9960</v>
      </c>
      <c r="H188" t="s">
        <v>9871</v>
      </c>
      <c r="O188" t="s">
        <v>2191</v>
      </c>
      <c r="P188">
        <f t="shared" si="2"/>
        <v>20000</v>
      </c>
    </row>
    <row r="189" spans="1:16" x14ac:dyDescent="0.25">
      <c r="A189" t="str">
        <f>"AAIPI03"</f>
        <v>AAIPI03</v>
      </c>
      <c r="B189" t="s">
        <v>17523</v>
      </c>
      <c r="C189">
        <v>0</v>
      </c>
      <c r="D189" t="s">
        <v>16</v>
      </c>
      <c r="E189">
        <v>0</v>
      </c>
      <c r="F189" t="s">
        <v>38</v>
      </c>
      <c r="G189" t="s">
        <v>9960</v>
      </c>
      <c r="H189" t="s">
        <v>9871</v>
      </c>
      <c r="O189" t="s">
        <v>2200</v>
      </c>
      <c r="P189">
        <f t="shared" si="2"/>
        <v>10916</v>
      </c>
    </row>
    <row r="190" spans="1:16" x14ac:dyDescent="0.25">
      <c r="A190" t="str">
        <f>"QAIPI03"</f>
        <v>QAIPI03</v>
      </c>
      <c r="B190" t="s">
        <v>17523</v>
      </c>
      <c r="C190">
        <v>0</v>
      </c>
      <c r="D190" t="s">
        <v>16</v>
      </c>
      <c r="E190">
        <v>0</v>
      </c>
      <c r="F190" t="s">
        <v>38</v>
      </c>
      <c r="G190" t="s">
        <v>9960</v>
      </c>
      <c r="H190" t="s">
        <v>9871</v>
      </c>
      <c r="O190" t="s">
        <v>2214</v>
      </c>
      <c r="P190">
        <f t="shared" si="2"/>
        <v>11430</v>
      </c>
    </row>
    <row r="191" spans="1:16" hidden="1" x14ac:dyDescent="0.25">
      <c r="A191" t="str">
        <f>"QAJIN01"</f>
        <v>QAJIN01</v>
      </c>
      <c r="B191" t="s">
        <v>17524</v>
      </c>
      <c r="C191">
        <v>0</v>
      </c>
      <c r="D191" t="s">
        <v>41</v>
      </c>
      <c r="E191">
        <v>0</v>
      </c>
      <c r="F191" t="s">
        <v>38</v>
      </c>
      <c r="G191" t="s">
        <v>9893</v>
      </c>
      <c r="H191" t="s">
        <v>9871</v>
      </c>
      <c r="O191" t="s">
        <v>9983</v>
      </c>
      <c r="P191">
        <f t="shared" si="2"/>
        <v>0</v>
      </c>
    </row>
    <row r="192" spans="1:16" hidden="1" x14ac:dyDescent="0.25">
      <c r="A192" t="str">
        <f>"AAKAL03"</f>
        <v>AAKAL03</v>
      </c>
      <c r="B192" t="s">
        <v>2090</v>
      </c>
      <c r="C192">
        <v>0</v>
      </c>
      <c r="D192" t="s">
        <v>16</v>
      </c>
      <c r="E192">
        <v>0</v>
      </c>
      <c r="F192" t="s">
        <v>38</v>
      </c>
      <c r="G192" t="s">
        <v>9961</v>
      </c>
      <c r="O192" t="s">
        <v>9984</v>
      </c>
      <c r="P192">
        <f t="shared" si="2"/>
        <v>0</v>
      </c>
    </row>
    <row r="193" spans="1:16" x14ac:dyDescent="0.25">
      <c r="A193" t="str">
        <f>"QAKAL01"</f>
        <v>QAKAL01</v>
      </c>
      <c r="B193" t="s">
        <v>2090</v>
      </c>
      <c r="C193">
        <v>13</v>
      </c>
      <c r="D193" t="s">
        <v>16</v>
      </c>
      <c r="E193">
        <v>1</v>
      </c>
      <c r="F193" t="s">
        <v>38</v>
      </c>
      <c r="G193" t="s">
        <v>9961</v>
      </c>
      <c r="O193" t="s">
        <v>2228</v>
      </c>
      <c r="P193">
        <f t="shared" si="2"/>
        <v>100</v>
      </c>
    </row>
    <row r="194" spans="1:16" x14ac:dyDescent="0.25">
      <c r="A194" t="str">
        <f>"QAKAL02"</f>
        <v>QAKAL02</v>
      </c>
      <c r="B194" t="s">
        <v>2096</v>
      </c>
      <c r="C194">
        <v>141</v>
      </c>
      <c r="D194" t="s">
        <v>16</v>
      </c>
      <c r="E194">
        <v>7</v>
      </c>
      <c r="F194" t="s">
        <v>38</v>
      </c>
      <c r="G194" t="s">
        <v>9961</v>
      </c>
      <c r="O194" t="s">
        <v>2226</v>
      </c>
      <c r="P194">
        <f t="shared" si="2"/>
        <v>955</v>
      </c>
    </row>
    <row r="195" spans="1:16" x14ac:dyDescent="0.25">
      <c r="A195" t="str">
        <f>"AAKAL01"</f>
        <v>AAKAL01</v>
      </c>
      <c r="B195" t="s">
        <v>2096</v>
      </c>
      <c r="C195">
        <v>0</v>
      </c>
      <c r="D195" t="s">
        <v>16</v>
      </c>
      <c r="E195">
        <v>0</v>
      </c>
      <c r="F195" t="s">
        <v>38</v>
      </c>
      <c r="G195" t="s">
        <v>9961</v>
      </c>
      <c r="O195" t="s">
        <v>2223</v>
      </c>
      <c r="P195">
        <f t="shared" ref="P195:P258" si="3">SUMIFS($C$2:$C$7959,$B$2:$B$7959,O195)</f>
        <v>440</v>
      </c>
    </row>
    <row r="196" spans="1:16" hidden="1" x14ac:dyDescent="0.25">
      <c r="A196" t="str">
        <f>"QAKAL03"</f>
        <v>QAKAL03</v>
      </c>
      <c r="B196" t="s">
        <v>2101</v>
      </c>
      <c r="C196">
        <v>1037</v>
      </c>
      <c r="D196" t="s">
        <v>16</v>
      </c>
      <c r="E196">
        <v>25</v>
      </c>
      <c r="F196" t="s">
        <v>38</v>
      </c>
      <c r="G196" t="s">
        <v>9961</v>
      </c>
      <c r="O196" t="s">
        <v>17546</v>
      </c>
      <c r="P196">
        <f t="shared" si="3"/>
        <v>0</v>
      </c>
    </row>
    <row r="197" spans="1:16" hidden="1" x14ac:dyDescent="0.25">
      <c r="A197" t="str">
        <f>"AAKAL02"</f>
        <v>AAKAL02</v>
      </c>
      <c r="B197" t="s">
        <v>2101</v>
      </c>
      <c r="C197">
        <v>0</v>
      </c>
      <c r="D197" t="s">
        <v>16</v>
      </c>
      <c r="E197">
        <v>0</v>
      </c>
      <c r="F197" t="s">
        <v>38</v>
      </c>
      <c r="G197" t="s">
        <v>9961</v>
      </c>
      <c r="O197" t="s">
        <v>17547</v>
      </c>
      <c r="P197">
        <f t="shared" si="3"/>
        <v>0</v>
      </c>
    </row>
    <row r="198" spans="1:16" hidden="1" x14ac:dyDescent="0.25">
      <c r="A198" t="str">
        <f>"AAKAR02"</f>
        <v>AAKAR02</v>
      </c>
      <c r="B198" t="s">
        <v>17525</v>
      </c>
      <c r="C198">
        <v>0</v>
      </c>
      <c r="D198" t="s">
        <v>41</v>
      </c>
      <c r="E198">
        <v>0</v>
      </c>
      <c r="F198" t="s">
        <v>38</v>
      </c>
      <c r="G198" t="s">
        <v>9962</v>
      </c>
      <c r="H198" t="s">
        <v>9871</v>
      </c>
      <c r="O198" t="s">
        <v>13475</v>
      </c>
      <c r="P198">
        <f t="shared" si="3"/>
        <v>0</v>
      </c>
    </row>
    <row r="199" spans="1:16" hidden="1" x14ac:dyDescent="0.25">
      <c r="A199" t="str">
        <f>"QAKAR02"</f>
        <v>QAKAR02</v>
      </c>
      <c r="B199" t="s">
        <v>17525</v>
      </c>
      <c r="C199">
        <v>0</v>
      </c>
      <c r="D199" t="s">
        <v>41</v>
      </c>
      <c r="E199">
        <v>0</v>
      </c>
      <c r="F199" t="s">
        <v>38</v>
      </c>
      <c r="G199" t="s">
        <v>9962</v>
      </c>
      <c r="H199" t="s">
        <v>9871</v>
      </c>
      <c r="O199" t="s">
        <v>17548</v>
      </c>
      <c r="P199">
        <f t="shared" si="3"/>
        <v>0</v>
      </c>
    </row>
    <row r="200" spans="1:16" hidden="1" x14ac:dyDescent="0.25">
      <c r="A200" t="str">
        <f>"QAKAR01"</f>
        <v>QAKAR01</v>
      </c>
      <c r="B200" t="s">
        <v>17526</v>
      </c>
      <c r="C200">
        <v>0</v>
      </c>
      <c r="D200" t="s">
        <v>41</v>
      </c>
      <c r="E200">
        <v>0</v>
      </c>
      <c r="F200" t="s">
        <v>38</v>
      </c>
      <c r="G200" t="s">
        <v>9962</v>
      </c>
      <c r="H200" t="s">
        <v>9871</v>
      </c>
      <c r="O200" t="s">
        <v>9987</v>
      </c>
      <c r="P200">
        <f t="shared" si="3"/>
        <v>0</v>
      </c>
    </row>
    <row r="201" spans="1:16" hidden="1" x14ac:dyDescent="0.25">
      <c r="A201" t="str">
        <f>"AAKAR01"</f>
        <v>AAKAR01</v>
      </c>
      <c r="B201" t="s">
        <v>17526</v>
      </c>
      <c r="C201">
        <v>0</v>
      </c>
      <c r="D201" t="s">
        <v>41</v>
      </c>
      <c r="E201">
        <v>0</v>
      </c>
      <c r="F201" t="s">
        <v>38</v>
      </c>
      <c r="G201" t="s">
        <v>9962</v>
      </c>
      <c r="H201" t="s">
        <v>9871</v>
      </c>
      <c r="O201" t="s">
        <v>9989</v>
      </c>
      <c r="P201">
        <f t="shared" si="3"/>
        <v>0</v>
      </c>
    </row>
    <row r="202" spans="1:16" hidden="1" x14ac:dyDescent="0.25">
      <c r="A202" t="str">
        <f>"AAKOD01"</f>
        <v>AAKOD01</v>
      </c>
      <c r="B202" t="s">
        <v>9963</v>
      </c>
      <c r="C202">
        <v>0</v>
      </c>
      <c r="D202" t="s">
        <v>16</v>
      </c>
      <c r="E202">
        <v>0</v>
      </c>
      <c r="F202" t="s">
        <v>879</v>
      </c>
      <c r="O202" t="s">
        <v>9990</v>
      </c>
      <c r="P202">
        <f t="shared" si="3"/>
        <v>0</v>
      </c>
    </row>
    <row r="203" spans="1:16" hidden="1" x14ac:dyDescent="0.25">
      <c r="A203" t="str">
        <f>"AAKRO03"</f>
        <v>AAKRO03</v>
      </c>
      <c r="B203" t="s">
        <v>13571</v>
      </c>
      <c r="C203">
        <v>0</v>
      </c>
      <c r="D203" t="s">
        <v>28</v>
      </c>
      <c r="E203">
        <v>0</v>
      </c>
      <c r="O203" t="s">
        <v>9991</v>
      </c>
      <c r="P203">
        <f t="shared" si="3"/>
        <v>0</v>
      </c>
    </row>
    <row r="204" spans="1:16" hidden="1" x14ac:dyDescent="0.25">
      <c r="A204" t="str">
        <f>"QAKRO02"</f>
        <v>QAKRO02</v>
      </c>
      <c r="B204" t="s">
        <v>13571</v>
      </c>
      <c r="C204">
        <v>1790</v>
      </c>
      <c r="D204" t="s">
        <v>41</v>
      </c>
      <c r="E204">
        <v>17</v>
      </c>
      <c r="F204" t="s">
        <v>153</v>
      </c>
      <c r="G204" t="s">
        <v>9964</v>
      </c>
      <c r="H204" t="s">
        <v>9891</v>
      </c>
      <c r="O204" t="s">
        <v>709</v>
      </c>
      <c r="P204">
        <f t="shared" si="3"/>
        <v>0</v>
      </c>
    </row>
    <row r="205" spans="1:16" x14ac:dyDescent="0.25">
      <c r="A205" t="str">
        <f>"QAKRO03"</f>
        <v>QAKRO03</v>
      </c>
      <c r="B205" t="s">
        <v>13572</v>
      </c>
      <c r="C205">
        <v>340</v>
      </c>
      <c r="D205" t="s">
        <v>41</v>
      </c>
      <c r="E205">
        <v>3</v>
      </c>
      <c r="F205" t="s">
        <v>153</v>
      </c>
      <c r="G205" t="s">
        <v>9964</v>
      </c>
      <c r="H205" t="s">
        <v>9891</v>
      </c>
      <c r="O205" t="s">
        <v>13580</v>
      </c>
      <c r="P205">
        <f t="shared" si="3"/>
        <v>11</v>
      </c>
    </row>
    <row r="206" spans="1:16" x14ac:dyDescent="0.25">
      <c r="A206" t="str">
        <f>"AAKRO02"</f>
        <v>AAKRO02</v>
      </c>
      <c r="B206" t="s">
        <v>9965</v>
      </c>
      <c r="C206">
        <v>0</v>
      </c>
      <c r="D206" t="s">
        <v>41</v>
      </c>
      <c r="E206">
        <v>0</v>
      </c>
      <c r="F206" t="s">
        <v>153</v>
      </c>
      <c r="O206" t="s">
        <v>13581</v>
      </c>
      <c r="P206">
        <f t="shared" si="3"/>
        <v>1552</v>
      </c>
    </row>
    <row r="207" spans="1:16" hidden="1" x14ac:dyDescent="0.25">
      <c r="A207" t="str">
        <f>"AAKRO01"</f>
        <v>AAKRO01</v>
      </c>
      <c r="B207" t="s">
        <v>9966</v>
      </c>
      <c r="C207">
        <v>0</v>
      </c>
      <c r="D207" t="s">
        <v>41</v>
      </c>
      <c r="E207">
        <v>0</v>
      </c>
      <c r="F207" t="s">
        <v>153</v>
      </c>
      <c r="G207" t="s">
        <v>9964</v>
      </c>
      <c r="O207" t="s">
        <v>9994</v>
      </c>
      <c r="P207">
        <f t="shared" si="3"/>
        <v>0</v>
      </c>
    </row>
    <row r="208" spans="1:16" hidden="1" x14ac:dyDescent="0.25">
      <c r="A208" t="str">
        <f>"AKRO003"</f>
        <v>AKRO003</v>
      </c>
      <c r="B208" t="s">
        <v>13570</v>
      </c>
      <c r="C208">
        <v>0</v>
      </c>
      <c r="D208" t="s">
        <v>28</v>
      </c>
      <c r="E208">
        <v>0</v>
      </c>
      <c r="O208" t="s">
        <v>9996</v>
      </c>
      <c r="P208">
        <f t="shared" si="3"/>
        <v>0</v>
      </c>
    </row>
    <row r="209" spans="1:16" hidden="1" x14ac:dyDescent="0.25">
      <c r="A209" t="str">
        <f>"QAKRO01"</f>
        <v>QAKRO01</v>
      </c>
      <c r="B209" t="s">
        <v>13570</v>
      </c>
      <c r="C209">
        <v>1807</v>
      </c>
      <c r="D209" t="s">
        <v>41</v>
      </c>
      <c r="E209">
        <v>30</v>
      </c>
      <c r="F209" t="s">
        <v>153</v>
      </c>
      <c r="G209" t="s">
        <v>9964</v>
      </c>
      <c r="H209" t="s">
        <v>9891</v>
      </c>
      <c r="O209" t="s">
        <v>9997</v>
      </c>
      <c r="P209">
        <f t="shared" si="3"/>
        <v>0</v>
      </c>
    </row>
    <row r="210" spans="1:16" hidden="1" x14ac:dyDescent="0.25">
      <c r="A210" t="str">
        <f>"AALAD01"</f>
        <v>AALAD01</v>
      </c>
      <c r="B210" t="s">
        <v>58</v>
      </c>
      <c r="C210">
        <v>0</v>
      </c>
      <c r="D210" t="s">
        <v>16</v>
      </c>
      <c r="E210">
        <v>0</v>
      </c>
      <c r="O210" t="s">
        <v>9998</v>
      </c>
      <c r="P210">
        <f t="shared" si="3"/>
        <v>0</v>
      </c>
    </row>
    <row r="211" spans="1:16" hidden="1" x14ac:dyDescent="0.25">
      <c r="A211" t="str">
        <f>"AALAM01"</f>
        <v>AALAM01</v>
      </c>
      <c r="B211" t="s">
        <v>17527</v>
      </c>
      <c r="C211">
        <v>0</v>
      </c>
      <c r="D211" t="s">
        <v>16</v>
      </c>
      <c r="E211">
        <v>0</v>
      </c>
      <c r="F211" t="s">
        <v>5721</v>
      </c>
      <c r="G211" t="s">
        <v>9893</v>
      </c>
      <c r="H211" t="s">
        <v>9876</v>
      </c>
      <c r="O211" t="s">
        <v>9999</v>
      </c>
      <c r="P211">
        <f t="shared" si="3"/>
        <v>0</v>
      </c>
    </row>
    <row r="212" spans="1:16" hidden="1" x14ac:dyDescent="0.25">
      <c r="A212" t="str">
        <f>"QALAM02"</f>
        <v>QALAM02</v>
      </c>
      <c r="B212" t="s">
        <v>17527</v>
      </c>
      <c r="C212">
        <v>0</v>
      </c>
      <c r="D212" t="s">
        <v>16</v>
      </c>
      <c r="E212">
        <v>0</v>
      </c>
      <c r="F212" t="s">
        <v>5721</v>
      </c>
      <c r="G212" t="s">
        <v>9893</v>
      </c>
      <c r="H212" t="s">
        <v>9876</v>
      </c>
      <c r="O212" t="s">
        <v>13582</v>
      </c>
      <c r="P212">
        <f t="shared" si="3"/>
        <v>0</v>
      </c>
    </row>
    <row r="213" spans="1:16" hidden="1" x14ac:dyDescent="0.25">
      <c r="A213" t="str">
        <f>"AALAM02"</f>
        <v>AALAM02</v>
      </c>
      <c r="B213" t="s">
        <v>17528</v>
      </c>
      <c r="C213">
        <v>0</v>
      </c>
      <c r="D213" t="s">
        <v>16</v>
      </c>
      <c r="E213">
        <v>0</v>
      </c>
      <c r="F213" t="s">
        <v>5721</v>
      </c>
      <c r="G213" t="s">
        <v>9893</v>
      </c>
      <c r="H213" t="s">
        <v>9876</v>
      </c>
      <c r="O213" t="s">
        <v>17549</v>
      </c>
      <c r="P213">
        <f t="shared" si="3"/>
        <v>0</v>
      </c>
    </row>
    <row r="214" spans="1:16" x14ac:dyDescent="0.25">
      <c r="A214" t="str">
        <f>"QALAM01"</f>
        <v>QALAM01</v>
      </c>
      <c r="B214" t="s">
        <v>17528</v>
      </c>
      <c r="C214">
        <v>0</v>
      </c>
      <c r="D214" t="s">
        <v>16</v>
      </c>
      <c r="E214">
        <v>0</v>
      </c>
      <c r="F214" t="s">
        <v>5721</v>
      </c>
      <c r="G214" t="s">
        <v>9893</v>
      </c>
      <c r="H214" t="s">
        <v>9876</v>
      </c>
      <c r="O214" t="s">
        <v>2241</v>
      </c>
      <c r="P214">
        <f t="shared" si="3"/>
        <v>250</v>
      </c>
    </row>
    <row r="215" spans="1:16" x14ac:dyDescent="0.25">
      <c r="A215" t="str">
        <f>"AALAS01"</f>
        <v>AALAS01</v>
      </c>
      <c r="B215" t="s">
        <v>9967</v>
      </c>
      <c r="C215">
        <v>0</v>
      </c>
      <c r="D215" t="s">
        <v>16</v>
      </c>
      <c r="E215">
        <v>0</v>
      </c>
      <c r="F215" t="s">
        <v>113</v>
      </c>
      <c r="O215" t="s">
        <v>2238</v>
      </c>
      <c r="P215">
        <f t="shared" si="3"/>
        <v>270</v>
      </c>
    </row>
    <row r="216" spans="1:16" hidden="1" x14ac:dyDescent="0.25">
      <c r="A216" t="str">
        <f>"QALAT10"</f>
        <v>QALAT10</v>
      </c>
      <c r="B216" t="s">
        <v>17529</v>
      </c>
      <c r="C216">
        <v>0</v>
      </c>
      <c r="D216" t="s">
        <v>28</v>
      </c>
      <c r="E216">
        <v>0</v>
      </c>
      <c r="F216" t="s">
        <v>2119</v>
      </c>
      <c r="G216" t="s">
        <v>9968</v>
      </c>
      <c r="H216" t="s">
        <v>9876</v>
      </c>
      <c r="O216" t="s">
        <v>10003</v>
      </c>
      <c r="P216">
        <f t="shared" si="3"/>
        <v>0</v>
      </c>
    </row>
    <row r="217" spans="1:16" x14ac:dyDescent="0.25">
      <c r="A217" t="str">
        <f>"AALAT02"</f>
        <v>AALAT02</v>
      </c>
      <c r="B217" t="s">
        <v>17530</v>
      </c>
      <c r="C217">
        <v>0</v>
      </c>
      <c r="D217" t="s">
        <v>28</v>
      </c>
      <c r="E217">
        <v>0</v>
      </c>
      <c r="F217" t="s">
        <v>2119</v>
      </c>
      <c r="G217" t="s">
        <v>9968</v>
      </c>
      <c r="H217" t="s">
        <v>9876</v>
      </c>
      <c r="O217" t="s">
        <v>13476</v>
      </c>
      <c r="P217">
        <f t="shared" si="3"/>
        <v>6538</v>
      </c>
    </row>
    <row r="218" spans="1:16" hidden="1" x14ac:dyDescent="0.25">
      <c r="A218" t="str">
        <f>"QALAT08"</f>
        <v>QALAT08</v>
      </c>
      <c r="B218" t="s">
        <v>17531</v>
      </c>
      <c r="C218">
        <v>0</v>
      </c>
      <c r="D218" t="s">
        <v>28</v>
      </c>
      <c r="E218">
        <v>0</v>
      </c>
      <c r="F218" t="s">
        <v>61</v>
      </c>
      <c r="G218" t="s">
        <v>9968</v>
      </c>
      <c r="H218" t="s">
        <v>9876</v>
      </c>
      <c r="O218" t="s">
        <v>13584</v>
      </c>
      <c r="P218">
        <f t="shared" si="3"/>
        <v>0</v>
      </c>
    </row>
    <row r="219" spans="1:16" hidden="1" x14ac:dyDescent="0.25">
      <c r="A219" t="str">
        <f>"QALAT09"</f>
        <v>QALAT09</v>
      </c>
      <c r="B219" t="s">
        <v>13573</v>
      </c>
      <c r="C219">
        <v>0</v>
      </c>
      <c r="D219" t="s">
        <v>28</v>
      </c>
      <c r="E219">
        <v>0</v>
      </c>
      <c r="F219" t="s">
        <v>2119</v>
      </c>
      <c r="G219" t="s">
        <v>9968</v>
      </c>
      <c r="H219" t="s">
        <v>9876</v>
      </c>
      <c r="O219" t="s">
        <v>13583</v>
      </c>
      <c r="P219">
        <f t="shared" si="3"/>
        <v>0</v>
      </c>
    </row>
    <row r="220" spans="1:16" hidden="1" x14ac:dyDescent="0.25">
      <c r="A220" t="str">
        <f>"AALAT06"</f>
        <v>AALAT06</v>
      </c>
      <c r="B220" t="s">
        <v>13473</v>
      </c>
      <c r="C220">
        <v>0</v>
      </c>
      <c r="D220" t="s">
        <v>28</v>
      </c>
      <c r="E220">
        <v>0</v>
      </c>
      <c r="F220" t="s">
        <v>61</v>
      </c>
      <c r="G220" t="s">
        <v>9968</v>
      </c>
      <c r="H220" t="s">
        <v>9876</v>
      </c>
      <c r="O220" t="s">
        <v>10004</v>
      </c>
      <c r="P220">
        <f t="shared" si="3"/>
        <v>0</v>
      </c>
    </row>
    <row r="221" spans="1:16" hidden="1" x14ac:dyDescent="0.25">
      <c r="A221" t="str">
        <f>"QALAT07"</f>
        <v>QALAT07</v>
      </c>
      <c r="B221" t="s">
        <v>13473</v>
      </c>
      <c r="C221">
        <v>258</v>
      </c>
      <c r="D221" t="s">
        <v>28</v>
      </c>
      <c r="E221">
        <v>258</v>
      </c>
      <c r="F221" t="s">
        <v>61</v>
      </c>
      <c r="G221" t="s">
        <v>9968</v>
      </c>
      <c r="H221" t="s">
        <v>9876</v>
      </c>
      <c r="O221" t="s">
        <v>10006</v>
      </c>
      <c r="P221">
        <f t="shared" si="3"/>
        <v>0</v>
      </c>
    </row>
    <row r="222" spans="1:16" hidden="1" x14ac:dyDescent="0.25">
      <c r="A222" t="str">
        <f>"AALAT08"</f>
        <v>AALAT08</v>
      </c>
      <c r="B222" t="s">
        <v>9969</v>
      </c>
      <c r="C222">
        <v>0</v>
      </c>
      <c r="D222" t="s">
        <v>28</v>
      </c>
      <c r="E222">
        <v>0</v>
      </c>
      <c r="F222" t="s">
        <v>61</v>
      </c>
      <c r="G222" t="s">
        <v>9968</v>
      </c>
      <c r="O222" t="s">
        <v>10007</v>
      </c>
      <c r="P222">
        <f t="shared" si="3"/>
        <v>0</v>
      </c>
    </row>
    <row r="223" spans="1:16" hidden="1" x14ac:dyDescent="0.25">
      <c r="A223" t="str">
        <f>"QALAT21"</f>
        <v>QALAT21</v>
      </c>
      <c r="B223" t="s">
        <v>2135</v>
      </c>
      <c r="C223">
        <v>23</v>
      </c>
      <c r="D223" t="s">
        <v>28</v>
      </c>
      <c r="E223">
        <v>23</v>
      </c>
      <c r="F223" t="s">
        <v>61</v>
      </c>
      <c r="G223" t="s">
        <v>9968</v>
      </c>
      <c r="O223" t="s">
        <v>10008</v>
      </c>
      <c r="P223">
        <f t="shared" si="3"/>
        <v>0</v>
      </c>
    </row>
    <row r="224" spans="1:16" hidden="1" x14ac:dyDescent="0.25">
      <c r="A224" t="str">
        <f>"QMESI01"</f>
        <v>QMESI01</v>
      </c>
      <c r="B224" t="s">
        <v>17532</v>
      </c>
      <c r="C224">
        <v>0</v>
      </c>
      <c r="D224" t="s">
        <v>28</v>
      </c>
      <c r="E224">
        <v>0</v>
      </c>
      <c r="F224" t="s">
        <v>921</v>
      </c>
      <c r="H224" t="s">
        <v>9891</v>
      </c>
      <c r="O224" t="s">
        <v>10009</v>
      </c>
      <c r="P224">
        <f t="shared" si="3"/>
        <v>0</v>
      </c>
    </row>
    <row r="225" spans="1:16" hidden="1" x14ac:dyDescent="0.25">
      <c r="A225" t="str">
        <f>"AALAT01"</f>
        <v>AALAT01</v>
      </c>
      <c r="B225" t="s">
        <v>17532</v>
      </c>
      <c r="C225">
        <v>0</v>
      </c>
      <c r="D225" t="s">
        <v>28</v>
      </c>
      <c r="E225">
        <v>0</v>
      </c>
      <c r="F225" t="s">
        <v>921</v>
      </c>
      <c r="H225" t="s">
        <v>9891</v>
      </c>
      <c r="O225" t="s">
        <v>10010</v>
      </c>
      <c r="P225">
        <f t="shared" si="3"/>
        <v>0</v>
      </c>
    </row>
    <row r="226" spans="1:16" hidden="1" x14ac:dyDescent="0.25">
      <c r="A226" t="str">
        <f>"QMESI02"</f>
        <v>QMESI02</v>
      </c>
      <c r="B226" t="s">
        <v>17533</v>
      </c>
      <c r="C226">
        <v>0</v>
      </c>
      <c r="D226" t="s">
        <v>28</v>
      </c>
      <c r="E226">
        <v>0</v>
      </c>
      <c r="F226" t="s">
        <v>921</v>
      </c>
      <c r="H226" t="s">
        <v>9891</v>
      </c>
      <c r="O226" t="s">
        <v>1373</v>
      </c>
      <c r="P226">
        <f t="shared" si="3"/>
        <v>0</v>
      </c>
    </row>
    <row r="227" spans="1:16" hidden="1" x14ac:dyDescent="0.25">
      <c r="A227" t="str">
        <f>"AALAT07"</f>
        <v>AALAT07</v>
      </c>
      <c r="B227" t="s">
        <v>9970</v>
      </c>
      <c r="C227">
        <v>0</v>
      </c>
      <c r="D227" t="s">
        <v>28</v>
      </c>
      <c r="E227">
        <v>0</v>
      </c>
      <c r="F227" t="s">
        <v>61</v>
      </c>
      <c r="G227" t="s">
        <v>29</v>
      </c>
      <c r="O227" t="s">
        <v>10012</v>
      </c>
      <c r="P227">
        <f t="shared" si="3"/>
        <v>0</v>
      </c>
    </row>
    <row r="228" spans="1:16" hidden="1" x14ac:dyDescent="0.25">
      <c r="A228" t="str">
        <f>"AALAT09"</f>
        <v>AALAT09</v>
      </c>
      <c r="B228" t="s">
        <v>13474</v>
      </c>
      <c r="C228">
        <v>0</v>
      </c>
      <c r="D228" t="s">
        <v>28</v>
      </c>
      <c r="E228">
        <v>0</v>
      </c>
      <c r="F228" t="s">
        <v>61</v>
      </c>
      <c r="O228" t="s">
        <v>10014</v>
      </c>
      <c r="P228">
        <f t="shared" si="3"/>
        <v>0</v>
      </c>
    </row>
    <row r="229" spans="1:16" hidden="1" x14ac:dyDescent="0.25">
      <c r="A229" t="str">
        <f>"QALAT06"</f>
        <v>QALAT06</v>
      </c>
      <c r="B229" t="s">
        <v>13474</v>
      </c>
      <c r="C229">
        <v>360</v>
      </c>
      <c r="D229" t="s">
        <v>28</v>
      </c>
      <c r="E229">
        <v>360</v>
      </c>
      <c r="F229" t="s">
        <v>61</v>
      </c>
      <c r="G229" t="s">
        <v>29</v>
      </c>
      <c r="H229" t="s">
        <v>9876</v>
      </c>
      <c r="O229" t="s">
        <v>10015</v>
      </c>
      <c r="P229">
        <f t="shared" si="3"/>
        <v>0</v>
      </c>
    </row>
    <row r="230" spans="1:16" hidden="1" x14ac:dyDescent="0.25">
      <c r="A230" t="str">
        <f>"AALAT05"</f>
        <v>AALAT05</v>
      </c>
      <c r="B230" t="s">
        <v>17534</v>
      </c>
      <c r="C230">
        <v>0</v>
      </c>
      <c r="D230" t="s">
        <v>28</v>
      </c>
      <c r="E230">
        <v>0</v>
      </c>
      <c r="F230" t="s">
        <v>659</v>
      </c>
      <c r="G230" t="s">
        <v>29</v>
      </c>
      <c r="H230" t="s">
        <v>9876</v>
      </c>
      <c r="O230" t="s">
        <v>10016</v>
      </c>
      <c r="P230">
        <f t="shared" si="3"/>
        <v>0</v>
      </c>
    </row>
    <row r="231" spans="1:16" hidden="1" x14ac:dyDescent="0.25">
      <c r="A231" t="str">
        <f>"QALAT22"</f>
        <v>QALAT22</v>
      </c>
      <c r="B231" t="s">
        <v>9971</v>
      </c>
      <c r="C231">
        <v>0</v>
      </c>
      <c r="D231" t="s">
        <v>28</v>
      </c>
      <c r="E231">
        <v>0</v>
      </c>
      <c r="F231" t="s">
        <v>61</v>
      </c>
      <c r="O231" t="s">
        <v>17550</v>
      </c>
      <c r="P231">
        <f t="shared" si="3"/>
        <v>0</v>
      </c>
    </row>
    <row r="232" spans="1:16" hidden="1" x14ac:dyDescent="0.25">
      <c r="A232" t="str">
        <f>"QALAT19"</f>
        <v>QALAT19</v>
      </c>
      <c r="B232" t="s">
        <v>13574</v>
      </c>
      <c r="C232">
        <v>0</v>
      </c>
      <c r="D232" t="s">
        <v>28</v>
      </c>
      <c r="E232">
        <v>0</v>
      </c>
      <c r="F232" t="s">
        <v>61</v>
      </c>
      <c r="G232" t="s">
        <v>29</v>
      </c>
      <c r="H232" t="s">
        <v>9871</v>
      </c>
      <c r="O232" t="s">
        <v>17551</v>
      </c>
      <c r="P232">
        <f t="shared" si="3"/>
        <v>0</v>
      </c>
    </row>
    <row r="233" spans="1:16" hidden="1" x14ac:dyDescent="0.25">
      <c r="A233" t="str">
        <f>"QALAT20"</f>
        <v>QALAT20</v>
      </c>
      <c r="B233" t="s">
        <v>2133</v>
      </c>
      <c r="C233">
        <v>316</v>
      </c>
      <c r="D233" t="s">
        <v>28</v>
      </c>
      <c r="E233">
        <v>316</v>
      </c>
      <c r="F233" t="s">
        <v>497</v>
      </c>
      <c r="G233" t="s">
        <v>29</v>
      </c>
      <c r="O233" t="s">
        <v>67</v>
      </c>
      <c r="P233">
        <f t="shared" si="3"/>
        <v>0</v>
      </c>
    </row>
    <row r="234" spans="1:16" hidden="1" x14ac:dyDescent="0.25">
      <c r="A234" t="str">
        <f>"QALAT11"</f>
        <v>QALAT11</v>
      </c>
      <c r="B234" t="s">
        <v>17535</v>
      </c>
      <c r="C234">
        <v>0</v>
      </c>
      <c r="D234" t="s">
        <v>28</v>
      </c>
      <c r="E234">
        <v>0</v>
      </c>
      <c r="F234" t="s">
        <v>497</v>
      </c>
      <c r="G234" t="s">
        <v>29</v>
      </c>
      <c r="H234" t="s">
        <v>9871</v>
      </c>
      <c r="O234" t="s">
        <v>10018</v>
      </c>
      <c r="P234">
        <f t="shared" si="3"/>
        <v>0</v>
      </c>
    </row>
    <row r="235" spans="1:16" hidden="1" x14ac:dyDescent="0.25">
      <c r="A235" t="str">
        <f>"AALAT04"</f>
        <v>AALAT04</v>
      </c>
      <c r="B235" t="s">
        <v>17535</v>
      </c>
      <c r="C235">
        <v>0</v>
      </c>
      <c r="D235" t="s">
        <v>748</v>
      </c>
      <c r="E235">
        <v>0</v>
      </c>
      <c r="F235" t="s">
        <v>497</v>
      </c>
      <c r="G235" t="s">
        <v>29</v>
      </c>
      <c r="H235" t="s">
        <v>9871</v>
      </c>
      <c r="O235" t="s">
        <v>1376</v>
      </c>
      <c r="P235">
        <f t="shared" si="3"/>
        <v>0</v>
      </c>
    </row>
    <row r="236" spans="1:16" hidden="1" x14ac:dyDescent="0.25">
      <c r="A236" t="str">
        <f>"QALAT01"</f>
        <v>QALAT01</v>
      </c>
      <c r="B236" t="s">
        <v>9972</v>
      </c>
      <c r="C236">
        <v>0</v>
      </c>
      <c r="D236" t="s">
        <v>28</v>
      </c>
      <c r="E236">
        <v>0</v>
      </c>
      <c r="F236" t="s">
        <v>497</v>
      </c>
      <c r="O236" t="s">
        <v>10020</v>
      </c>
      <c r="P236">
        <f t="shared" si="3"/>
        <v>0</v>
      </c>
    </row>
    <row r="237" spans="1:16" hidden="1" x14ac:dyDescent="0.25">
      <c r="A237" t="str">
        <f>"QALAT16"</f>
        <v>QALAT16</v>
      </c>
      <c r="B237" t="s">
        <v>2124</v>
      </c>
      <c r="C237">
        <v>200</v>
      </c>
      <c r="D237" t="s">
        <v>28</v>
      </c>
      <c r="E237">
        <v>200</v>
      </c>
      <c r="F237" t="s">
        <v>497</v>
      </c>
      <c r="O237" t="s">
        <v>10021</v>
      </c>
      <c r="P237">
        <f t="shared" si="3"/>
        <v>0</v>
      </c>
    </row>
    <row r="238" spans="1:16" hidden="1" x14ac:dyDescent="0.25">
      <c r="A238" t="str">
        <f>"QALAT13"</f>
        <v>QALAT13</v>
      </c>
      <c r="B238" t="s">
        <v>9973</v>
      </c>
      <c r="C238">
        <v>0</v>
      </c>
      <c r="D238" t="s">
        <v>28</v>
      </c>
      <c r="E238">
        <v>0</v>
      </c>
      <c r="F238" t="s">
        <v>659</v>
      </c>
      <c r="O238" t="s">
        <v>1366</v>
      </c>
      <c r="P238">
        <f t="shared" si="3"/>
        <v>0</v>
      </c>
    </row>
    <row r="239" spans="1:16" hidden="1" x14ac:dyDescent="0.25">
      <c r="A239" t="str">
        <f>"QALAT12"</f>
        <v>QALAT12</v>
      </c>
      <c r="B239" t="s">
        <v>17536</v>
      </c>
      <c r="C239">
        <v>0</v>
      </c>
      <c r="D239" t="s">
        <v>28</v>
      </c>
      <c r="E239">
        <v>0</v>
      </c>
      <c r="F239" t="s">
        <v>61</v>
      </c>
      <c r="H239" t="s">
        <v>9871</v>
      </c>
      <c r="O239" t="s">
        <v>10022</v>
      </c>
      <c r="P239">
        <f t="shared" si="3"/>
        <v>0</v>
      </c>
    </row>
    <row r="240" spans="1:16" hidden="1" x14ac:dyDescent="0.25">
      <c r="A240" t="str">
        <f>"QALAT15"</f>
        <v>QALAT15</v>
      </c>
      <c r="B240" t="s">
        <v>2121</v>
      </c>
      <c r="C240">
        <v>1278</v>
      </c>
      <c r="D240" t="s">
        <v>28</v>
      </c>
      <c r="E240">
        <v>213</v>
      </c>
      <c r="F240" t="s">
        <v>61</v>
      </c>
      <c r="O240" t="s">
        <v>1371</v>
      </c>
      <c r="P240">
        <f t="shared" si="3"/>
        <v>0</v>
      </c>
    </row>
    <row r="241" spans="1:16" hidden="1" x14ac:dyDescent="0.25">
      <c r="A241" t="str">
        <f>"QALAT02"</f>
        <v>QALAT02</v>
      </c>
      <c r="B241" t="s">
        <v>17537</v>
      </c>
      <c r="C241">
        <v>0</v>
      </c>
      <c r="D241" t="s">
        <v>28</v>
      </c>
      <c r="E241">
        <v>0</v>
      </c>
      <c r="F241" t="s">
        <v>497</v>
      </c>
      <c r="H241" t="s">
        <v>9871</v>
      </c>
      <c r="O241" t="s">
        <v>10023</v>
      </c>
      <c r="P241">
        <f t="shared" si="3"/>
        <v>0</v>
      </c>
    </row>
    <row r="242" spans="1:16" hidden="1" x14ac:dyDescent="0.25">
      <c r="A242" t="str">
        <f>"QALAT14"</f>
        <v>QALAT14</v>
      </c>
      <c r="B242" t="s">
        <v>9974</v>
      </c>
      <c r="C242">
        <v>0</v>
      </c>
      <c r="D242" t="s">
        <v>28</v>
      </c>
      <c r="E242">
        <v>0</v>
      </c>
      <c r="F242" t="s">
        <v>659</v>
      </c>
      <c r="O242" t="s">
        <v>10025</v>
      </c>
      <c r="P242">
        <f t="shared" si="3"/>
        <v>0</v>
      </c>
    </row>
    <row r="243" spans="1:16" x14ac:dyDescent="0.25">
      <c r="A243" t="str">
        <f>"QALAT03"</f>
        <v>QALAT03</v>
      </c>
      <c r="B243" t="s">
        <v>9975</v>
      </c>
      <c r="C243">
        <v>0</v>
      </c>
      <c r="D243" t="s">
        <v>28</v>
      </c>
      <c r="E243">
        <v>0</v>
      </c>
      <c r="F243" t="s">
        <v>497</v>
      </c>
      <c r="O243" t="s">
        <v>13585</v>
      </c>
      <c r="P243">
        <f t="shared" si="3"/>
        <v>2656</v>
      </c>
    </row>
    <row r="244" spans="1:16" hidden="1" x14ac:dyDescent="0.25">
      <c r="A244" t="str">
        <f>"QALAT23"</f>
        <v>QALAT23</v>
      </c>
      <c r="B244" t="s">
        <v>2137</v>
      </c>
      <c r="C244">
        <v>6</v>
      </c>
      <c r="D244" t="s">
        <v>28</v>
      </c>
      <c r="E244">
        <v>6</v>
      </c>
      <c r="O244" t="s">
        <v>2256</v>
      </c>
      <c r="P244">
        <f t="shared" si="3"/>
        <v>0</v>
      </c>
    </row>
    <row r="245" spans="1:16" hidden="1" x14ac:dyDescent="0.25">
      <c r="A245" t="str">
        <f>"QALAT05"</f>
        <v>QALAT05</v>
      </c>
      <c r="B245" t="s">
        <v>17538</v>
      </c>
      <c r="C245">
        <v>0</v>
      </c>
      <c r="D245" t="s">
        <v>28</v>
      </c>
      <c r="E245">
        <v>0</v>
      </c>
      <c r="F245" t="s">
        <v>497</v>
      </c>
      <c r="H245" t="s">
        <v>9871</v>
      </c>
      <c r="O245" t="s">
        <v>10026</v>
      </c>
      <c r="P245">
        <f t="shared" si="3"/>
        <v>0</v>
      </c>
    </row>
    <row r="246" spans="1:16" hidden="1" x14ac:dyDescent="0.25">
      <c r="A246" t="str">
        <f>"AALAT03"</f>
        <v>AALAT03</v>
      </c>
      <c r="B246" t="s">
        <v>17539</v>
      </c>
      <c r="C246">
        <v>0</v>
      </c>
      <c r="D246" t="s">
        <v>28</v>
      </c>
      <c r="E246">
        <v>0</v>
      </c>
      <c r="F246" t="s">
        <v>497</v>
      </c>
      <c r="H246" t="s">
        <v>9871</v>
      </c>
      <c r="O246" t="s">
        <v>10028</v>
      </c>
      <c r="P246">
        <f t="shared" si="3"/>
        <v>0</v>
      </c>
    </row>
    <row r="247" spans="1:16" hidden="1" x14ac:dyDescent="0.25">
      <c r="A247" t="str">
        <f>"QALAT04"</f>
        <v>QALAT04</v>
      </c>
      <c r="B247" t="s">
        <v>17539</v>
      </c>
      <c r="C247">
        <v>0</v>
      </c>
      <c r="D247" t="s">
        <v>28</v>
      </c>
      <c r="E247">
        <v>0</v>
      </c>
      <c r="F247" t="s">
        <v>497</v>
      </c>
      <c r="H247" t="s">
        <v>9871</v>
      </c>
      <c r="O247" t="s">
        <v>10029</v>
      </c>
      <c r="P247">
        <f t="shared" si="3"/>
        <v>0</v>
      </c>
    </row>
    <row r="248" spans="1:16" hidden="1" x14ac:dyDescent="0.25">
      <c r="A248" t="str">
        <f>"QALAT18"</f>
        <v>QALAT18</v>
      </c>
      <c r="B248" t="s">
        <v>2129</v>
      </c>
      <c r="C248">
        <v>9</v>
      </c>
      <c r="D248" t="s">
        <v>28</v>
      </c>
      <c r="E248">
        <v>9</v>
      </c>
      <c r="F248" t="s">
        <v>61</v>
      </c>
      <c r="G248" t="s">
        <v>29</v>
      </c>
      <c r="O248" t="s">
        <v>10030</v>
      </c>
      <c r="P248">
        <f t="shared" si="3"/>
        <v>0</v>
      </c>
    </row>
    <row r="249" spans="1:16" hidden="1" x14ac:dyDescent="0.25">
      <c r="A249" t="str">
        <f>"QALAT17"</f>
        <v>QALAT17</v>
      </c>
      <c r="B249" t="s">
        <v>2126</v>
      </c>
      <c r="C249">
        <v>5</v>
      </c>
      <c r="D249" t="s">
        <v>28</v>
      </c>
      <c r="E249">
        <v>5</v>
      </c>
      <c r="F249" t="s">
        <v>61</v>
      </c>
      <c r="G249" t="s">
        <v>29</v>
      </c>
      <c r="O249" t="s">
        <v>10032</v>
      </c>
      <c r="P249">
        <f t="shared" si="3"/>
        <v>0</v>
      </c>
    </row>
    <row r="250" spans="1:16" hidden="1" x14ac:dyDescent="0.25">
      <c r="A250" t="str">
        <f>"AALEX02"</f>
        <v>AALEX02</v>
      </c>
      <c r="B250" t="s">
        <v>13576</v>
      </c>
      <c r="C250">
        <v>0</v>
      </c>
      <c r="D250" t="s">
        <v>41</v>
      </c>
      <c r="E250">
        <v>0</v>
      </c>
      <c r="F250" t="s">
        <v>153</v>
      </c>
      <c r="G250" t="s">
        <v>9976</v>
      </c>
      <c r="H250" t="s">
        <v>9871</v>
      </c>
      <c r="O250" t="s">
        <v>13590</v>
      </c>
      <c r="P250">
        <f t="shared" si="3"/>
        <v>0</v>
      </c>
    </row>
    <row r="251" spans="1:16" hidden="1" x14ac:dyDescent="0.25">
      <c r="A251" t="str">
        <f>"QALEX02"</f>
        <v>QALEX02</v>
      </c>
      <c r="B251" t="s">
        <v>13576</v>
      </c>
      <c r="C251">
        <v>0</v>
      </c>
      <c r="D251" t="s">
        <v>41</v>
      </c>
      <c r="E251">
        <v>0</v>
      </c>
      <c r="F251" t="s">
        <v>153</v>
      </c>
      <c r="G251" t="s">
        <v>9976</v>
      </c>
      <c r="H251" t="s">
        <v>9871</v>
      </c>
      <c r="O251" t="s">
        <v>2272</v>
      </c>
      <c r="P251">
        <f t="shared" si="3"/>
        <v>0</v>
      </c>
    </row>
    <row r="252" spans="1:16" hidden="1" x14ac:dyDescent="0.25">
      <c r="A252" t="str">
        <f>"QALEX01"</f>
        <v>QALEX01</v>
      </c>
      <c r="B252" t="s">
        <v>13575</v>
      </c>
      <c r="C252">
        <v>0</v>
      </c>
      <c r="D252" t="s">
        <v>41</v>
      </c>
      <c r="E252">
        <v>0</v>
      </c>
      <c r="F252" t="s">
        <v>153</v>
      </c>
      <c r="G252" t="s">
        <v>9976</v>
      </c>
      <c r="H252" t="s">
        <v>9871</v>
      </c>
      <c r="O252" t="s">
        <v>71</v>
      </c>
      <c r="P252">
        <f t="shared" si="3"/>
        <v>0</v>
      </c>
    </row>
    <row r="253" spans="1:16" hidden="1" x14ac:dyDescent="0.25">
      <c r="A253" t="str">
        <f>"AALFA04"</f>
        <v>AALFA04</v>
      </c>
      <c r="B253" t="s">
        <v>17540</v>
      </c>
      <c r="C253">
        <v>0</v>
      </c>
      <c r="D253" t="s">
        <v>16</v>
      </c>
      <c r="E253">
        <v>0</v>
      </c>
      <c r="F253" t="s">
        <v>87</v>
      </c>
      <c r="G253" t="s">
        <v>9977</v>
      </c>
      <c r="H253" t="s">
        <v>9891</v>
      </c>
      <c r="O253" t="s">
        <v>13589</v>
      </c>
      <c r="P253">
        <f t="shared" si="3"/>
        <v>0</v>
      </c>
    </row>
    <row r="254" spans="1:16" hidden="1" x14ac:dyDescent="0.25">
      <c r="A254" t="str">
        <f>"AALFA02"</f>
        <v>AALFA02</v>
      </c>
      <c r="B254" t="s">
        <v>13577</v>
      </c>
      <c r="C254">
        <v>0</v>
      </c>
      <c r="D254" t="s">
        <v>16</v>
      </c>
      <c r="E254">
        <v>0</v>
      </c>
      <c r="F254" t="s">
        <v>87</v>
      </c>
      <c r="G254" t="s">
        <v>9977</v>
      </c>
      <c r="H254" t="s">
        <v>9891</v>
      </c>
      <c r="O254" t="s">
        <v>13588</v>
      </c>
      <c r="P254">
        <f t="shared" si="3"/>
        <v>0</v>
      </c>
    </row>
    <row r="255" spans="1:16" hidden="1" x14ac:dyDescent="0.25">
      <c r="A255" t="str">
        <f>"QALFA01"</f>
        <v>QALFA01</v>
      </c>
      <c r="B255" t="s">
        <v>13577</v>
      </c>
      <c r="C255">
        <v>3910</v>
      </c>
      <c r="D255" t="s">
        <v>16</v>
      </c>
      <c r="E255">
        <v>195</v>
      </c>
      <c r="F255" t="s">
        <v>87</v>
      </c>
      <c r="G255" t="s">
        <v>9977</v>
      </c>
      <c r="H255" t="s">
        <v>9891</v>
      </c>
      <c r="O255" t="s">
        <v>74</v>
      </c>
      <c r="P255">
        <f t="shared" si="3"/>
        <v>0</v>
      </c>
    </row>
    <row r="256" spans="1:16" hidden="1" x14ac:dyDescent="0.25">
      <c r="A256" t="str">
        <f>"AALFA03"</f>
        <v>AALFA03</v>
      </c>
      <c r="B256" t="s">
        <v>17541</v>
      </c>
      <c r="C256">
        <v>0</v>
      </c>
      <c r="D256" t="s">
        <v>16</v>
      </c>
      <c r="E256">
        <v>0</v>
      </c>
      <c r="F256" t="s">
        <v>87</v>
      </c>
      <c r="G256" t="s">
        <v>9977</v>
      </c>
      <c r="H256" t="s">
        <v>9891</v>
      </c>
      <c r="O256" t="s">
        <v>13587</v>
      </c>
      <c r="P256">
        <f t="shared" si="3"/>
        <v>0</v>
      </c>
    </row>
    <row r="257" spans="1:16" hidden="1" x14ac:dyDescent="0.25">
      <c r="A257" t="str">
        <f>"AALFA06"</f>
        <v>AALFA06</v>
      </c>
      <c r="B257" t="s">
        <v>13578</v>
      </c>
      <c r="C257">
        <v>0</v>
      </c>
      <c r="D257" t="s">
        <v>28</v>
      </c>
      <c r="E257">
        <v>0</v>
      </c>
      <c r="O257" t="s">
        <v>13477</v>
      </c>
      <c r="P257">
        <f t="shared" si="3"/>
        <v>0</v>
      </c>
    </row>
    <row r="258" spans="1:16" hidden="1" x14ac:dyDescent="0.25">
      <c r="A258" t="str">
        <f>"QALFA02"</f>
        <v>QALFA02</v>
      </c>
      <c r="B258" t="s">
        <v>13578</v>
      </c>
      <c r="C258">
        <v>9541</v>
      </c>
      <c r="D258" t="s">
        <v>16</v>
      </c>
      <c r="E258">
        <v>238</v>
      </c>
      <c r="F258" t="s">
        <v>87</v>
      </c>
      <c r="G258" t="s">
        <v>9977</v>
      </c>
      <c r="H258" t="s">
        <v>9891</v>
      </c>
      <c r="O258" t="s">
        <v>78</v>
      </c>
      <c r="P258">
        <f t="shared" si="3"/>
        <v>0</v>
      </c>
    </row>
    <row r="259" spans="1:16" hidden="1" x14ac:dyDescent="0.25">
      <c r="A259" t="str">
        <f>"AALFA05"</f>
        <v>AALFA05</v>
      </c>
      <c r="B259" t="s">
        <v>17542</v>
      </c>
      <c r="C259">
        <v>0</v>
      </c>
      <c r="D259" t="s">
        <v>16</v>
      </c>
      <c r="E259">
        <v>0</v>
      </c>
      <c r="F259" t="s">
        <v>87</v>
      </c>
      <c r="G259" t="s">
        <v>9977</v>
      </c>
      <c r="H259" t="s">
        <v>9891</v>
      </c>
      <c r="O259" t="s">
        <v>13586</v>
      </c>
      <c r="P259">
        <f t="shared" ref="P259:P322" si="4">SUMIFS($C$2:$C$7959,$B$2:$B$7959,O259)</f>
        <v>0</v>
      </c>
    </row>
    <row r="260" spans="1:16" x14ac:dyDescent="0.25">
      <c r="A260" t="str">
        <f>"QALFA05"</f>
        <v>QALFA05</v>
      </c>
      <c r="B260" t="s">
        <v>17543</v>
      </c>
      <c r="C260">
        <v>0</v>
      </c>
      <c r="D260" t="s">
        <v>16</v>
      </c>
      <c r="E260">
        <v>0</v>
      </c>
      <c r="F260" t="s">
        <v>153</v>
      </c>
      <c r="G260" t="s">
        <v>9977</v>
      </c>
      <c r="H260" t="s">
        <v>9891</v>
      </c>
      <c r="O260" t="s">
        <v>82</v>
      </c>
      <c r="P260">
        <f t="shared" si="4"/>
        <v>11</v>
      </c>
    </row>
    <row r="261" spans="1:16" hidden="1" x14ac:dyDescent="0.25">
      <c r="A261" t="str">
        <f>"QALFA03"</f>
        <v>QALFA03</v>
      </c>
      <c r="B261" t="s">
        <v>17544</v>
      </c>
      <c r="C261">
        <v>0</v>
      </c>
      <c r="D261" t="s">
        <v>16</v>
      </c>
      <c r="E261">
        <v>0</v>
      </c>
      <c r="F261" t="s">
        <v>9356</v>
      </c>
      <c r="G261" t="s">
        <v>9977</v>
      </c>
      <c r="H261" t="s">
        <v>9891</v>
      </c>
      <c r="O261" t="s">
        <v>17552</v>
      </c>
      <c r="P261">
        <f t="shared" si="4"/>
        <v>0</v>
      </c>
    </row>
    <row r="262" spans="1:16" hidden="1" x14ac:dyDescent="0.25">
      <c r="A262" t="str">
        <f>"AALFA01"</f>
        <v>AALFA01</v>
      </c>
      <c r="B262" t="s">
        <v>17545</v>
      </c>
      <c r="C262">
        <v>0</v>
      </c>
      <c r="D262" t="s">
        <v>16</v>
      </c>
      <c r="E262">
        <v>0</v>
      </c>
      <c r="F262" t="s">
        <v>87</v>
      </c>
      <c r="G262" t="s">
        <v>9977</v>
      </c>
      <c r="H262" t="s">
        <v>9891</v>
      </c>
      <c r="O262" t="s">
        <v>13591</v>
      </c>
      <c r="P262">
        <f t="shared" si="4"/>
        <v>0</v>
      </c>
    </row>
    <row r="263" spans="1:16" hidden="1" x14ac:dyDescent="0.25">
      <c r="A263" t="str">
        <f>"QALFA04"</f>
        <v>QALFA04</v>
      </c>
      <c r="B263" t="s">
        <v>13579</v>
      </c>
      <c r="C263">
        <v>4519</v>
      </c>
      <c r="D263" t="s">
        <v>16</v>
      </c>
      <c r="E263">
        <v>90</v>
      </c>
      <c r="F263" t="s">
        <v>87</v>
      </c>
      <c r="G263" t="s">
        <v>9977</v>
      </c>
      <c r="H263" t="s">
        <v>9891</v>
      </c>
      <c r="O263" t="s">
        <v>17553</v>
      </c>
      <c r="P263">
        <f t="shared" si="4"/>
        <v>0</v>
      </c>
    </row>
    <row r="264" spans="1:16" hidden="1" x14ac:dyDescent="0.25">
      <c r="A264" t="str">
        <f>"QALGO02"</f>
        <v>QALGO02</v>
      </c>
      <c r="B264" t="s">
        <v>2187</v>
      </c>
      <c r="C264">
        <v>1720</v>
      </c>
      <c r="D264" t="s">
        <v>16</v>
      </c>
      <c r="E264">
        <v>86</v>
      </c>
      <c r="F264" t="s">
        <v>1052</v>
      </c>
      <c r="G264" t="s">
        <v>9978</v>
      </c>
      <c r="O264" t="s">
        <v>2282</v>
      </c>
      <c r="P264">
        <f t="shared" si="4"/>
        <v>0</v>
      </c>
    </row>
    <row r="265" spans="1:16" hidden="1" x14ac:dyDescent="0.25">
      <c r="A265" t="str">
        <f>"QALGO01"</f>
        <v>QALGO01</v>
      </c>
      <c r="B265" t="s">
        <v>2181</v>
      </c>
      <c r="C265">
        <v>1860</v>
      </c>
      <c r="D265" t="s">
        <v>16</v>
      </c>
      <c r="E265">
        <v>93</v>
      </c>
      <c r="F265" t="s">
        <v>1052</v>
      </c>
      <c r="G265" t="s">
        <v>9978</v>
      </c>
      <c r="O265" t="s">
        <v>2280</v>
      </c>
      <c r="P265">
        <f t="shared" si="4"/>
        <v>0</v>
      </c>
    </row>
    <row r="266" spans="1:16" x14ac:dyDescent="0.25">
      <c r="A266" t="str">
        <f>"QALI-01"</f>
        <v>QALI-01</v>
      </c>
      <c r="B266" t="s">
        <v>9979</v>
      </c>
      <c r="C266">
        <v>0</v>
      </c>
      <c r="D266" t="s">
        <v>41</v>
      </c>
      <c r="E266">
        <v>0</v>
      </c>
      <c r="F266" t="s">
        <v>329</v>
      </c>
      <c r="G266" t="s">
        <v>9980</v>
      </c>
      <c r="O266" t="s">
        <v>85</v>
      </c>
      <c r="P266">
        <f t="shared" si="4"/>
        <v>4</v>
      </c>
    </row>
    <row r="267" spans="1:16" x14ac:dyDescent="0.25">
      <c r="A267" t="str">
        <f>"AALI-01"</f>
        <v>AALI-01</v>
      </c>
      <c r="B267" t="s">
        <v>9979</v>
      </c>
      <c r="C267">
        <v>0</v>
      </c>
      <c r="D267" t="s">
        <v>41</v>
      </c>
      <c r="E267">
        <v>0</v>
      </c>
      <c r="F267" t="s">
        <v>329</v>
      </c>
      <c r="G267" t="s">
        <v>9980</v>
      </c>
      <c r="O267" t="s">
        <v>13592</v>
      </c>
      <c r="P267">
        <f t="shared" si="4"/>
        <v>260</v>
      </c>
    </row>
    <row r="268" spans="1:16" x14ac:dyDescent="0.25">
      <c r="A268" t="str">
        <f>"QALIR01"</f>
        <v>QALIR01</v>
      </c>
      <c r="B268" t="s">
        <v>9981</v>
      </c>
      <c r="C268">
        <v>0</v>
      </c>
      <c r="D268" t="s">
        <v>41</v>
      </c>
      <c r="E268">
        <v>0</v>
      </c>
      <c r="F268" t="s">
        <v>1271</v>
      </c>
      <c r="G268" t="s">
        <v>9980</v>
      </c>
      <c r="O268" t="s">
        <v>89</v>
      </c>
      <c r="P268">
        <f t="shared" si="4"/>
        <v>20514</v>
      </c>
    </row>
    <row r="269" spans="1:16" x14ac:dyDescent="0.25">
      <c r="A269" t="str">
        <f>"AALIK03"</f>
        <v>AALIK03</v>
      </c>
      <c r="B269" t="s">
        <v>2191</v>
      </c>
      <c r="C269">
        <v>0</v>
      </c>
      <c r="D269" t="s">
        <v>16</v>
      </c>
      <c r="E269">
        <v>0</v>
      </c>
      <c r="F269" t="s">
        <v>92</v>
      </c>
      <c r="G269" t="s">
        <v>9982</v>
      </c>
      <c r="O269" t="s">
        <v>2318</v>
      </c>
      <c r="P269">
        <f t="shared" si="4"/>
        <v>25896</v>
      </c>
    </row>
    <row r="270" spans="1:16" x14ac:dyDescent="0.25">
      <c r="A270" t="str">
        <f>"QALIK01"</f>
        <v>QALIK01</v>
      </c>
      <c r="B270" t="s">
        <v>2191</v>
      </c>
      <c r="C270">
        <v>20000</v>
      </c>
      <c r="D270" t="s">
        <v>16</v>
      </c>
      <c r="E270">
        <v>200</v>
      </c>
      <c r="F270" t="s">
        <v>92</v>
      </c>
      <c r="G270" t="s">
        <v>9982</v>
      </c>
      <c r="O270" t="s">
        <v>94</v>
      </c>
      <c r="P270">
        <f t="shared" si="4"/>
        <v>22905</v>
      </c>
    </row>
    <row r="271" spans="1:16" hidden="1" x14ac:dyDescent="0.25">
      <c r="A271" t="str">
        <f>"AALIK02"</f>
        <v>AALIK02</v>
      </c>
      <c r="B271" t="s">
        <v>2200</v>
      </c>
      <c r="C271">
        <v>0</v>
      </c>
      <c r="D271" t="s">
        <v>16</v>
      </c>
      <c r="E271">
        <v>0</v>
      </c>
      <c r="F271" t="s">
        <v>92</v>
      </c>
      <c r="G271" t="s">
        <v>9982</v>
      </c>
      <c r="O271" t="s">
        <v>2355</v>
      </c>
      <c r="P271">
        <f t="shared" si="4"/>
        <v>0</v>
      </c>
    </row>
    <row r="272" spans="1:16" hidden="1" x14ac:dyDescent="0.25">
      <c r="A272" t="str">
        <f>"QALIK02"</f>
        <v>QALIK02</v>
      </c>
      <c r="B272" t="s">
        <v>2200</v>
      </c>
      <c r="C272">
        <v>10916</v>
      </c>
      <c r="D272" t="s">
        <v>16</v>
      </c>
      <c r="E272">
        <v>272</v>
      </c>
      <c r="F272" t="s">
        <v>92</v>
      </c>
      <c r="G272" t="s">
        <v>9982</v>
      </c>
      <c r="O272" t="s">
        <v>10036</v>
      </c>
      <c r="P272">
        <f t="shared" si="4"/>
        <v>0</v>
      </c>
    </row>
    <row r="273" spans="1:16" hidden="1" x14ac:dyDescent="0.25">
      <c r="A273" t="str">
        <f>"AALIK01"</f>
        <v>AALIK01</v>
      </c>
      <c r="B273" t="s">
        <v>2214</v>
      </c>
      <c r="C273">
        <v>0</v>
      </c>
      <c r="D273" t="s">
        <v>16</v>
      </c>
      <c r="E273">
        <v>0</v>
      </c>
      <c r="F273" t="s">
        <v>92</v>
      </c>
      <c r="G273" t="s">
        <v>9982</v>
      </c>
      <c r="O273" t="s">
        <v>10037</v>
      </c>
      <c r="P273">
        <f t="shared" si="4"/>
        <v>0</v>
      </c>
    </row>
    <row r="274" spans="1:16" hidden="1" x14ac:dyDescent="0.25">
      <c r="A274" t="str">
        <f>"QALIK03"</f>
        <v>QALIK03</v>
      </c>
      <c r="B274" t="s">
        <v>2214</v>
      </c>
      <c r="C274">
        <v>11430</v>
      </c>
      <c r="D274" t="s">
        <v>16</v>
      </c>
      <c r="E274">
        <v>228</v>
      </c>
      <c r="F274" t="s">
        <v>92</v>
      </c>
      <c r="G274" t="s">
        <v>9982</v>
      </c>
      <c r="O274" t="s">
        <v>10039</v>
      </c>
      <c r="P274">
        <f t="shared" si="4"/>
        <v>0</v>
      </c>
    </row>
    <row r="275" spans="1:16" hidden="1" x14ac:dyDescent="0.25">
      <c r="A275" t="str">
        <f>"QALLY02"</f>
        <v>QALLY02</v>
      </c>
      <c r="B275" t="s">
        <v>9983</v>
      </c>
      <c r="C275">
        <v>0</v>
      </c>
      <c r="D275" t="s">
        <v>41</v>
      </c>
      <c r="E275">
        <v>0</v>
      </c>
      <c r="F275" t="s">
        <v>9898</v>
      </c>
      <c r="G275" t="s">
        <v>9980</v>
      </c>
      <c r="O275" t="s">
        <v>10040</v>
      </c>
      <c r="P275">
        <f t="shared" si="4"/>
        <v>0</v>
      </c>
    </row>
    <row r="276" spans="1:16" hidden="1" x14ac:dyDescent="0.25">
      <c r="A276" t="str">
        <f>"AALLY02"</f>
        <v>AALLY02</v>
      </c>
      <c r="B276" t="s">
        <v>9983</v>
      </c>
      <c r="C276">
        <v>0</v>
      </c>
      <c r="D276" t="s">
        <v>41</v>
      </c>
      <c r="E276">
        <v>0</v>
      </c>
      <c r="F276" t="s">
        <v>9898</v>
      </c>
      <c r="G276" t="s">
        <v>9980</v>
      </c>
      <c r="O276" t="s">
        <v>10041</v>
      </c>
      <c r="P276">
        <f t="shared" si="4"/>
        <v>0</v>
      </c>
    </row>
    <row r="277" spans="1:16" x14ac:dyDescent="0.25">
      <c r="A277" t="str">
        <f>"QALLY01"</f>
        <v>QALLY01</v>
      </c>
      <c r="B277" t="s">
        <v>9984</v>
      </c>
      <c r="C277">
        <v>0</v>
      </c>
      <c r="D277" t="s">
        <v>41</v>
      </c>
      <c r="E277">
        <v>0</v>
      </c>
      <c r="F277" t="s">
        <v>9898</v>
      </c>
      <c r="G277" t="s">
        <v>9980</v>
      </c>
      <c r="O277" t="s">
        <v>13478</v>
      </c>
      <c r="P277">
        <f t="shared" si="4"/>
        <v>4890</v>
      </c>
    </row>
    <row r="278" spans="1:16" x14ac:dyDescent="0.25">
      <c r="A278" t="str">
        <f>"AALLY01"</f>
        <v>AALLY01</v>
      </c>
      <c r="B278" t="s">
        <v>9984</v>
      </c>
      <c r="C278">
        <v>0</v>
      </c>
      <c r="D278" t="s">
        <v>41</v>
      </c>
      <c r="E278">
        <v>0</v>
      </c>
      <c r="F278" t="s">
        <v>9898</v>
      </c>
      <c r="G278" t="s">
        <v>9980</v>
      </c>
      <c r="O278" t="s">
        <v>13479</v>
      </c>
      <c r="P278">
        <f t="shared" si="4"/>
        <v>616</v>
      </c>
    </row>
    <row r="279" spans="1:16" hidden="1" x14ac:dyDescent="0.25">
      <c r="A279" t="str">
        <f>"QALMI07"</f>
        <v>QALMI07</v>
      </c>
      <c r="B279" t="s">
        <v>2228</v>
      </c>
      <c r="C279">
        <v>100</v>
      </c>
      <c r="D279" t="s">
        <v>16</v>
      </c>
      <c r="E279">
        <v>5</v>
      </c>
      <c r="F279" t="s">
        <v>504</v>
      </c>
      <c r="G279" t="s">
        <v>9985</v>
      </c>
      <c r="O279" t="s">
        <v>10043</v>
      </c>
      <c r="P279">
        <f t="shared" si="4"/>
        <v>0</v>
      </c>
    </row>
    <row r="280" spans="1:16" hidden="1" x14ac:dyDescent="0.25">
      <c r="A280" t="str">
        <f>"QALMI06"</f>
        <v>QALMI06</v>
      </c>
      <c r="B280" t="s">
        <v>2226</v>
      </c>
      <c r="C280">
        <v>955</v>
      </c>
      <c r="D280" t="s">
        <v>16</v>
      </c>
      <c r="E280">
        <v>23</v>
      </c>
      <c r="F280" t="s">
        <v>504</v>
      </c>
      <c r="G280" t="s">
        <v>9985</v>
      </c>
      <c r="O280" t="s">
        <v>10044</v>
      </c>
      <c r="P280">
        <f t="shared" si="4"/>
        <v>0</v>
      </c>
    </row>
    <row r="281" spans="1:16" hidden="1" x14ac:dyDescent="0.25">
      <c r="A281" t="str">
        <f>"QALMI05"</f>
        <v>QALMI05</v>
      </c>
      <c r="B281" t="s">
        <v>2223</v>
      </c>
      <c r="C281">
        <v>440</v>
      </c>
      <c r="D281" t="s">
        <v>16</v>
      </c>
      <c r="E281">
        <v>8</v>
      </c>
      <c r="F281" t="s">
        <v>504</v>
      </c>
      <c r="G281" t="s">
        <v>9985</v>
      </c>
      <c r="O281" t="s">
        <v>10045</v>
      </c>
      <c r="P281">
        <f t="shared" si="4"/>
        <v>0</v>
      </c>
    </row>
    <row r="282" spans="1:16" hidden="1" x14ac:dyDescent="0.25">
      <c r="A282" t="str">
        <f>"QALMI03"</f>
        <v>QALMI03</v>
      </c>
      <c r="B282" t="s">
        <v>17546</v>
      </c>
      <c r="C282">
        <v>0</v>
      </c>
      <c r="D282" t="s">
        <v>16</v>
      </c>
      <c r="E282">
        <v>0</v>
      </c>
      <c r="F282" t="s">
        <v>504</v>
      </c>
      <c r="G282" t="s">
        <v>9986</v>
      </c>
      <c r="H282" t="s">
        <v>9871</v>
      </c>
      <c r="O282" t="s">
        <v>10046</v>
      </c>
      <c r="P282">
        <f t="shared" si="4"/>
        <v>0</v>
      </c>
    </row>
    <row r="283" spans="1:16" hidden="1" x14ac:dyDescent="0.25">
      <c r="A283" t="str">
        <f>"QALMI01"</f>
        <v>QALMI01</v>
      </c>
      <c r="B283" t="s">
        <v>17547</v>
      </c>
      <c r="C283">
        <v>0</v>
      </c>
      <c r="D283" t="s">
        <v>16</v>
      </c>
      <c r="E283">
        <v>0</v>
      </c>
      <c r="F283" t="s">
        <v>504</v>
      </c>
      <c r="G283" t="s">
        <v>9986</v>
      </c>
      <c r="H283" t="s">
        <v>9891</v>
      </c>
      <c r="O283" t="s">
        <v>10047</v>
      </c>
      <c r="P283">
        <f t="shared" si="4"/>
        <v>0</v>
      </c>
    </row>
    <row r="284" spans="1:16" hidden="1" x14ac:dyDescent="0.25">
      <c r="A284" t="str">
        <f>"AALMI01"</f>
        <v>AALMI01</v>
      </c>
      <c r="B284" t="s">
        <v>13475</v>
      </c>
      <c r="C284">
        <v>0</v>
      </c>
      <c r="D284" t="s">
        <v>16</v>
      </c>
      <c r="E284">
        <v>0</v>
      </c>
      <c r="O284" t="s">
        <v>17554</v>
      </c>
      <c r="P284">
        <f t="shared" si="4"/>
        <v>0</v>
      </c>
    </row>
    <row r="285" spans="1:16" hidden="1" x14ac:dyDescent="0.25">
      <c r="A285" t="str">
        <f>"QALMI04"</f>
        <v>QALMI04</v>
      </c>
      <c r="B285" t="s">
        <v>13475</v>
      </c>
      <c r="C285">
        <v>0</v>
      </c>
      <c r="D285" t="s">
        <v>16</v>
      </c>
      <c r="E285">
        <v>0</v>
      </c>
      <c r="F285" t="s">
        <v>504</v>
      </c>
      <c r="G285" t="s">
        <v>9986</v>
      </c>
      <c r="H285" t="s">
        <v>9891</v>
      </c>
      <c r="O285" t="s">
        <v>17555</v>
      </c>
      <c r="P285">
        <f t="shared" si="4"/>
        <v>0</v>
      </c>
    </row>
    <row r="286" spans="1:16" x14ac:dyDescent="0.25">
      <c r="A286" t="str">
        <f>"QALMI02"</f>
        <v>QALMI02</v>
      </c>
      <c r="B286" t="s">
        <v>17548</v>
      </c>
      <c r="C286">
        <v>0</v>
      </c>
      <c r="D286" t="s">
        <v>16</v>
      </c>
      <c r="E286">
        <v>0</v>
      </c>
      <c r="F286" t="s">
        <v>504</v>
      </c>
      <c r="G286" t="s">
        <v>9986</v>
      </c>
      <c r="H286" t="s">
        <v>9871</v>
      </c>
      <c r="O286" t="s">
        <v>13593</v>
      </c>
      <c r="P286">
        <f t="shared" si="4"/>
        <v>1441</v>
      </c>
    </row>
    <row r="287" spans="1:16" hidden="1" x14ac:dyDescent="0.25">
      <c r="A287" t="str">
        <f>"AALPH01"</f>
        <v>AALPH01</v>
      </c>
      <c r="B287" t="s">
        <v>9987</v>
      </c>
      <c r="C287">
        <v>0</v>
      </c>
      <c r="D287" t="s">
        <v>41</v>
      </c>
      <c r="E287">
        <v>0</v>
      </c>
      <c r="F287" t="s">
        <v>9988</v>
      </c>
      <c r="O287" t="s">
        <v>13594</v>
      </c>
      <c r="P287">
        <f t="shared" si="4"/>
        <v>0</v>
      </c>
    </row>
    <row r="288" spans="1:16" hidden="1" x14ac:dyDescent="0.25">
      <c r="A288" t="str">
        <f>"AALPH02"</f>
        <v>AALPH02</v>
      </c>
      <c r="B288" t="s">
        <v>9989</v>
      </c>
      <c r="C288">
        <v>0</v>
      </c>
      <c r="D288" t="s">
        <v>16</v>
      </c>
      <c r="E288">
        <v>0</v>
      </c>
      <c r="F288" t="s">
        <v>9988</v>
      </c>
      <c r="O288" t="s">
        <v>13595</v>
      </c>
      <c r="P288">
        <f t="shared" si="4"/>
        <v>0</v>
      </c>
    </row>
    <row r="289" spans="1:16" hidden="1" x14ac:dyDescent="0.25">
      <c r="A289" t="str">
        <f>"QALTA01"</f>
        <v>QALTA01</v>
      </c>
      <c r="B289" t="s">
        <v>9990</v>
      </c>
      <c r="C289">
        <v>0</v>
      </c>
      <c r="D289" t="s">
        <v>16</v>
      </c>
      <c r="E289">
        <v>0</v>
      </c>
      <c r="F289" t="s">
        <v>128</v>
      </c>
      <c r="O289" t="s">
        <v>10048</v>
      </c>
      <c r="P289">
        <f t="shared" si="4"/>
        <v>0</v>
      </c>
    </row>
    <row r="290" spans="1:16" hidden="1" x14ac:dyDescent="0.25">
      <c r="A290" t="str">
        <f>"AALTA01"</f>
        <v>AALTA01</v>
      </c>
      <c r="B290" t="s">
        <v>9990</v>
      </c>
      <c r="C290">
        <v>0</v>
      </c>
      <c r="D290" t="s">
        <v>16</v>
      </c>
      <c r="E290">
        <v>0</v>
      </c>
      <c r="F290" t="s">
        <v>128</v>
      </c>
      <c r="O290" t="s">
        <v>10050</v>
      </c>
      <c r="P290">
        <f t="shared" si="4"/>
        <v>0</v>
      </c>
    </row>
    <row r="291" spans="1:16" hidden="1" x14ac:dyDescent="0.25">
      <c r="A291" t="str">
        <f>"AALTR01"</f>
        <v>AALTR01</v>
      </c>
      <c r="B291" t="s">
        <v>9991</v>
      </c>
      <c r="C291">
        <v>0</v>
      </c>
      <c r="D291" t="s">
        <v>16</v>
      </c>
      <c r="E291">
        <v>0</v>
      </c>
      <c r="F291" t="s">
        <v>9992</v>
      </c>
      <c r="O291" t="s">
        <v>10052</v>
      </c>
      <c r="P291">
        <f t="shared" si="4"/>
        <v>0</v>
      </c>
    </row>
    <row r="292" spans="1:16" hidden="1" x14ac:dyDescent="0.25">
      <c r="A292" t="str">
        <f>"ALUBG01"</f>
        <v>ALUBG01</v>
      </c>
      <c r="B292" t="s">
        <v>709</v>
      </c>
      <c r="C292">
        <v>0</v>
      </c>
      <c r="D292" t="s">
        <v>28</v>
      </c>
      <c r="E292">
        <v>0</v>
      </c>
      <c r="O292" t="s">
        <v>10053</v>
      </c>
      <c r="P292">
        <f t="shared" si="4"/>
        <v>0</v>
      </c>
    </row>
    <row r="293" spans="1:16" x14ac:dyDescent="0.25">
      <c r="A293" t="str">
        <f>"AAMAB02"</f>
        <v>AAMAB02</v>
      </c>
      <c r="B293" t="s">
        <v>13580</v>
      </c>
      <c r="C293">
        <v>0</v>
      </c>
      <c r="D293" t="s">
        <v>16</v>
      </c>
      <c r="E293">
        <v>0</v>
      </c>
      <c r="F293" t="s">
        <v>128</v>
      </c>
      <c r="G293" t="s">
        <v>9993</v>
      </c>
      <c r="H293" t="s">
        <v>9871</v>
      </c>
      <c r="O293" t="s">
        <v>10054</v>
      </c>
      <c r="P293">
        <f t="shared" si="4"/>
        <v>13</v>
      </c>
    </row>
    <row r="294" spans="1:16" x14ac:dyDescent="0.25">
      <c r="A294" t="str">
        <f>"QAMAB01"</f>
        <v>QAMAB01</v>
      </c>
      <c r="B294" t="s">
        <v>13580</v>
      </c>
      <c r="C294">
        <v>11</v>
      </c>
      <c r="D294" t="s">
        <v>16</v>
      </c>
      <c r="E294">
        <v>0</v>
      </c>
      <c r="F294" t="s">
        <v>128</v>
      </c>
      <c r="G294" t="s">
        <v>9993</v>
      </c>
      <c r="H294" t="s">
        <v>9871</v>
      </c>
      <c r="O294" t="s">
        <v>10057</v>
      </c>
      <c r="P294">
        <f t="shared" si="4"/>
        <v>235</v>
      </c>
    </row>
    <row r="295" spans="1:16" hidden="1" x14ac:dyDescent="0.25">
      <c r="A295" t="str">
        <f>"AAMAB01"</f>
        <v>AAMAB01</v>
      </c>
      <c r="B295" t="s">
        <v>13581</v>
      </c>
      <c r="C295">
        <v>0</v>
      </c>
      <c r="D295" t="s">
        <v>16</v>
      </c>
      <c r="E295">
        <v>0</v>
      </c>
      <c r="F295" t="s">
        <v>128</v>
      </c>
      <c r="G295" t="s">
        <v>9993</v>
      </c>
      <c r="H295" t="s">
        <v>9871</v>
      </c>
      <c r="O295" t="s">
        <v>13597</v>
      </c>
      <c r="P295">
        <f t="shared" si="4"/>
        <v>0</v>
      </c>
    </row>
    <row r="296" spans="1:16" x14ac:dyDescent="0.25">
      <c r="A296" t="str">
        <f>"QAMAB02"</f>
        <v>QAMAB02</v>
      </c>
      <c r="B296" t="s">
        <v>13581</v>
      </c>
      <c r="C296">
        <v>1552</v>
      </c>
      <c r="D296" t="s">
        <v>16</v>
      </c>
      <c r="E296">
        <v>77</v>
      </c>
      <c r="F296" t="s">
        <v>128</v>
      </c>
      <c r="G296" t="s">
        <v>9993</v>
      </c>
      <c r="H296" t="s">
        <v>9871</v>
      </c>
      <c r="O296" t="s">
        <v>13598</v>
      </c>
      <c r="P296">
        <f t="shared" si="4"/>
        <v>400</v>
      </c>
    </row>
    <row r="297" spans="1:16" hidden="1" x14ac:dyDescent="0.25">
      <c r="A297" t="str">
        <f>"QAMAN01"</f>
        <v>QAMAN01</v>
      </c>
      <c r="B297" t="s">
        <v>9994</v>
      </c>
      <c r="C297">
        <v>0</v>
      </c>
      <c r="D297" t="s">
        <v>16</v>
      </c>
      <c r="E297">
        <v>0</v>
      </c>
      <c r="F297" t="s">
        <v>9995</v>
      </c>
      <c r="G297" t="s">
        <v>9875</v>
      </c>
      <c r="O297" t="s">
        <v>13596</v>
      </c>
      <c r="P297">
        <f t="shared" si="4"/>
        <v>0</v>
      </c>
    </row>
    <row r="298" spans="1:16" hidden="1" x14ac:dyDescent="0.25">
      <c r="A298" t="str">
        <f>"QAMAN02"</f>
        <v>QAMAN02</v>
      </c>
      <c r="B298" t="s">
        <v>9996</v>
      </c>
      <c r="C298">
        <v>0</v>
      </c>
      <c r="D298" t="s">
        <v>379</v>
      </c>
      <c r="E298">
        <v>0</v>
      </c>
      <c r="F298" t="s">
        <v>9995</v>
      </c>
      <c r="G298" t="s">
        <v>9875</v>
      </c>
      <c r="O298" t="s">
        <v>10058</v>
      </c>
      <c r="P298">
        <f t="shared" si="4"/>
        <v>0</v>
      </c>
    </row>
    <row r="299" spans="1:16" hidden="1" x14ac:dyDescent="0.25">
      <c r="A299" t="str">
        <f>"QAMAN04"</f>
        <v>QAMAN04</v>
      </c>
      <c r="B299" t="s">
        <v>9997</v>
      </c>
      <c r="C299">
        <v>0</v>
      </c>
      <c r="D299" t="s">
        <v>16</v>
      </c>
      <c r="E299">
        <v>0</v>
      </c>
      <c r="F299" t="s">
        <v>9995</v>
      </c>
      <c r="G299" t="s">
        <v>9875</v>
      </c>
      <c r="O299" t="s">
        <v>10059</v>
      </c>
      <c r="P299">
        <f t="shared" si="4"/>
        <v>0</v>
      </c>
    </row>
    <row r="300" spans="1:16" hidden="1" x14ac:dyDescent="0.25">
      <c r="A300" t="str">
        <f>"QAMAN03"</f>
        <v>QAMAN03</v>
      </c>
      <c r="B300" t="s">
        <v>9998</v>
      </c>
      <c r="C300">
        <v>0</v>
      </c>
      <c r="D300" t="s">
        <v>16</v>
      </c>
      <c r="E300">
        <v>0</v>
      </c>
      <c r="F300" t="s">
        <v>9995</v>
      </c>
      <c r="G300" t="s">
        <v>9875</v>
      </c>
      <c r="O300" t="s">
        <v>17556</v>
      </c>
      <c r="P300">
        <f t="shared" si="4"/>
        <v>0</v>
      </c>
    </row>
    <row r="301" spans="1:16" hidden="1" x14ac:dyDescent="0.25">
      <c r="A301" t="str">
        <f>"AAMAZ03"</f>
        <v>AAMAZ03</v>
      </c>
      <c r="B301" t="s">
        <v>9999</v>
      </c>
      <c r="C301">
        <v>0</v>
      </c>
      <c r="D301" t="s">
        <v>16</v>
      </c>
      <c r="E301">
        <v>0</v>
      </c>
      <c r="F301" t="s">
        <v>113</v>
      </c>
      <c r="G301" t="s">
        <v>10000</v>
      </c>
      <c r="O301" t="s">
        <v>10061</v>
      </c>
      <c r="P301">
        <f t="shared" si="4"/>
        <v>0</v>
      </c>
    </row>
    <row r="302" spans="1:16" hidden="1" x14ac:dyDescent="0.25">
      <c r="A302" t="str">
        <f>"QAMAZ01"</f>
        <v>QAMAZ01</v>
      </c>
      <c r="B302" t="s">
        <v>13582</v>
      </c>
      <c r="C302">
        <v>0</v>
      </c>
      <c r="D302" t="s">
        <v>16</v>
      </c>
      <c r="E302">
        <v>0</v>
      </c>
      <c r="F302" t="s">
        <v>113</v>
      </c>
      <c r="G302" t="s">
        <v>10000</v>
      </c>
      <c r="H302" t="s">
        <v>9891</v>
      </c>
      <c r="O302" t="s">
        <v>17557</v>
      </c>
      <c r="P302">
        <f t="shared" si="4"/>
        <v>0</v>
      </c>
    </row>
    <row r="303" spans="1:16" hidden="1" x14ac:dyDescent="0.25">
      <c r="A303" t="str">
        <f>"AAMAZ01"</f>
        <v>AAMAZ01</v>
      </c>
      <c r="B303" t="s">
        <v>13582</v>
      </c>
      <c r="C303">
        <v>0</v>
      </c>
      <c r="D303" t="s">
        <v>16</v>
      </c>
      <c r="E303">
        <v>0</v>
      </c>
      <c r="F303" t="s">
        <v>113</v>
      </c>
      <c r="G303" t="s">
        <v>10000</v>
      </c>
      <c r="H303" t="s">
        <v>9891</v>
      </c>
      <c r="O303" t="s">
        <v>17558</v>
      </c>
      <c r="P303">
        <f t="shared" si="4"/>
        <v>0</v>
      </c>
    </row>
    <row r="304" spans="1:16" hidden="1" x14ac:dyDescent="0.25">
      <c r="A304" t="str">
        <f>"QAMAZ02"</f>
        <v>QAMAZ02</v>
      </c>
      <c r="B304" t="s">
        <v>17549</v>
      </c>
      <c r="C304">
        <v>0</v>
      </c>
      <c r="D304" t="s">
        <v>16</v>
      </c>
      <c r="E304">
        <v>0</v>
      </c>
      <c r="F304" t="s">
        <v>113</v>
      </c>
      <c r="G304" t="s">
        <v>10000</v>
      </c>
      <c r="H304" t="s">
        <v>9891</v>
      </c>
      <c r="O304" t="s">
        <v>17559</v>
      </c>
      <c r="P304">
        <f t="shared" si="4"/>
        <v>0</v>
      </c>
    </row>
    <row r="305" spans="1:16" x14ac:dyDescent="0.25">
      <c r="A305" t="str">
        <f>"AAMAZ02"</f>
        <v>AAMAZ02</v>
      </c>
      <c r="B305" t="s">
        <v>17549</v>
      </c>
      <c r="C305">
        <v>0</v>
      </c>
      <c r="D305" t="s">
        <v>16</v>
      </c>
      <c r="E305">
        <v>0</v>
      </c>
      <c r="F305" t="s">
        <v>113</v>
      </c>
      <c r="G305" t="s">
        <v>10000</v>
      </c>
      <c r="H305" t="s">
        <v>9891</v>
      </c>
      <c r="O305" t="s">
        <v>13601</v>
      </c>
      <c r="P305">
        <f t="shared" si="4"/>
        <v>794</v>
      </c>
    </row>
    <row r="306" spans="1:16" hidden="1" x14ac:dyDescent="0.25">
      <c r="A306" t="str">
        <f>"QAMBE02"</f>
        <v>QAMBE02</v>
      </c>
      <c r="B306" t="s">
        <v>2241</v>
      </c>
      <c r="C306">
        <v>250</v>
      </c>
      <c r="D306" t="s">
        <v>16</v>
      </c>
      <c r="E306">
        <v>6</v>
      </c>
      <c r="F306" t="s">
        <v>83</v>
      </c>
      <c r="G306" t="s">
        <v>10001</v>
      </c>
      <c r="O306" t="s">
        <v>17560</v>
      </c>
      <c r="P306">
        <f t="shared" si="4"/>
        <v>0</v>
      </c>
    </row>
    <row r="307" spans="1:16" hidden="1" x14ac:dyDescent="0.25">
      <c r="A307" t="str">
        <f>"AAMBE01"</f>
        <v>AAMBE01</v>
      </c>
      <c r="B307" t="s">
        <v>2241</v>
      </c>
      <c r="C307">
        <v>0</v>
      </c>
      <c r="D307" t="s">
        <v>16</v>
      </c>
      <c r="E307">
        <v>0</v>
      </c>
      <c r="F307" t="s">
        <v>34</v>
      </c>
      <c r="G307" t="s">
        <v>10002</v>
      </c>
      <c r="O307" t="s">
        <v>17561</v>
      </c>
      <c r="P307">
        <f t="shared" si="4"/>
        <v>0</v>
      </c>
    </row>
    <row r="308" spans="1:16" hidden="1" x14ac:dyDescent="0.25">
      <c r="A308" t="str">
        <f>"AAMB03"</f>
        <v>AAMB03</v>
      </c>
      <c r="B308" t="s">
        <v>2238</v>
      </c>
      <c r="C308">
        <v>0</v>
      </c>
      <c r="D308" t="s">
        <v>28</v>
      </c>
      <c r="E308">
        <v>0</v>
      </c>
      <c r="O308" t="s">
        <v>17562</v>
      </c>
      <c r="P308">
        <f t="shared" si="4"/>
        <v>0</v>
      </c>
    </row>
    <row r="309" spans="1:16" x14ac:dyDescent="0.25">
      <c r="A309" t="str">
        <f>"QAMBE01"</f>
        <v>QAMBE01</v>
      </c>
      <c r="B309" t="s">
        <v>2238</v>
      </c>
      <c r="C309">
        <v>270</v>
      </c>
      <c r="D309" t="s">
        <v>16</v>
      </c>
      <c r="E309">
        <v>5</v>
      </c>
      <c r="F309" t="s">
        <v>83</v>
      </c>
      <c r="G309" t="s">
        <v>10001</v>
      </c>
      <c r="O309" t="s">
        <v>13599</v>
      </c>
      <c r="P309">
        <f t="shared" si="4"/>
        <v>1004</v>
      </c>
    </row>
    <row r="310" spans="1:16" hidden="1" x14ac:dyDescent="0.25">
      <c r="A310" t="str">
        <f>"AAMBE02"</f>
        <v>AAMBE02</v>
      </c>
      <c r="B310" t="s">
        <v>2238</v>
      </c>
      <c r="C310">
        <v>0</v>
      </c>
      <c r="D310" t="s">
        <v>16</v>
      </c>
      <c r="E310">
        <v>0</v>
      </c>
      <c r="F310" t="s">
        <v>34</v>
      </c>
      <c r="G310" t="s">
        <v>10002</v>
      </c>
      <c r="O310" t="s">
        <v>17563</v>
      </c>
      <c r="P310">
        <f t="shared" si="4"/>
        <v>0</v>
      </c>
    </row>
    <row r="311" spans="1:16" hidden="1" x14ac:dyDescent="0.25">
      <c r="A311" t="str">
        <f>"QAMBI01"</f>
        <v>QAMBI01</v>
      </c>
      <c r="B311" t="s">
        <v>10003</v>
      </c>
      <c r="C311">
        <v>0</v>
      </c>
      <c r="D311" t="s">
        <v>16</v>
      </c>
      <c r="E311">
        <v>0</v>
      </c>
      <c r="F311" t="s">
        <v>337</v>
      </c>
      <c r="O311" t="s">
        <v>17564</v>
      </c>
      <c r="P311">
        <f t="shared" si="4"/>
        <v>0</v>
      </c>
    </row>
    <row r="312" spans="1:16" x14ac:dyDescent="0.25">
      <c r="A312" t="str">
        <f>"AAMCO07"</f>
        <v>AAMCO07</v>
      </c>
      <c r="B312" t="s">
        <v>13476</v>
      </c>
      <c r="C312">
        <v>0</v>
      </c>
      <c r="D312" t="s">
        <v>16</v>
      </c>
      <c r="E312">
        <v>0</v>
      </c>
      <c r="O312" t="s">
        <v>13602</v>
      </c>
      <c r="P312">
        <f t="shared" si="4"/>
        <v>641</v>
      </c>
    </row>
    <row r="313" spans="1:16" hidden="1" x14ac:dyDescent="0.25">
      <c r="A313" t="str">
        <f>"QAMCO17"</f>
        <v>QAMCO17</v>
      </c>
      <c r="B313" t="s">
        <v>13476</v>
      </c>
      <c r="C313">
        <v>6538</v>
      </c>
      <c r="D313" t="s">
        <v>16</v>
      </c>
      <c r="E313">
        <v>326</v>
      </c>
      <c r="F313" t="s">
        <v>1369</v>
      </c>
      <c r="G313" t="s">
        <v>9920</v>
      </c>
      <c r="H313" t="s">
        <v>9871</v>
      </c>
      <c r="O313" t="s">
        <v>10062</v>
      </c>
      <c r="P313">
        <f t="shared" si="4"/>
        <v>0</v>
      </c>
    </row>
    <row r="314" spans="1:16" hidden="1" x14ac:dyDescent="0.25">
      <c r="A314" t="str">
        <f>"QAMCO19"</f>
        <v>QAMCO19</v>
      </c>
      <c r="B314" t="s">
        <v>13584</v>
      </c>
      <c r="C314">
        <v>0</v>
      </c>
      <c r="D314" t="s">
        <v>1367</v>
      </c>
      <c r="E314">
        <v>0</v>
      </c>
      <c r="F314" t="s">
        <v>1369</v>
      </c>
      <c r="G314" t="s">
        <v>9920</v>
      </c>
      <c r="H314" t="s">
        <v>9871</v>
      </c>
      <c r="O314" t="s">
        <v>17565</v>
      </c>
      <c r="P314">
        <f t="shared" si="4"/>
        <v>0</v>
      </c>
    </row>
    <row r="315" spans="1:16" hidden="1" x14ac:dyDescent="0.25">
      <c r="A315" t="str">
        <f>"QAMCO18"</f>
        <v>QAMCO18</v>
      </c>
      <c r="B315" t="s">
        <v>13583</v>
      </c>
      <c r="C315">
        <v>0</v>
      </c>
      <c r="D315" t="s">
        <v>379</v>
      </c>
      <c r="E315">
        <v>0</v>
      </c>
      <c r="F315" t="s">
        <v>1369</v>
      </c>
      <c r="G315" t="s">
        <v>9920</v>
      </c>
      <c r="H315" t="s">
        <v>9871</v>
      </c>
      <c r="O315" t="s">
        <v>2424</v>
      </c>
      <c r="P315">
        <f t="shared" si="4"/>
        <v>0</v>
      </c>
    </row>
    <row r="316" spans="1:16" hidden="1" x14ac:dyDescent="0.25">
      <c r="A316" t="str">
        <f>"QAMCO02"</f>
        <v>QAMCO02</v>
      </c>
      <c r="B316" t="s">
        <v>10004</v>
      </c>
      <c r="C316">
        <v>0</v>
      </c>
      <c r="D316" t="s">
        <v>41</v>
      </c>
      <c r="E316">
        <v>0</v>
      </c>
      <c r="F316" t="s">
        <v>1369</v>
      </c>
      <c r="G316" t="s">
        <v>10005</v>
      </c>
      <c r="O316" t="s">
        <v>10064</v>
      </c>
      <c r="P316">
        <f t="shared" si="4"/>
        <v>0</v>
      </c>
    </row>
    <row r="317" spans="1:16" hidden="1" x14ac:dyDescent="0.25">
      <c r="A317" t="str">
        <f>"QAMCO01"</f>
        <v>QAMCO01</v>
      </c>
      <c r="B317" t="s">
        <v>10006</v>
      </c>
      <c r="C317">
        <v>0</v>
      </c>
      <c r="D317" t="s">
        <v>41</v>
      </c>
      <c r="E317">
        <v>0</v>
      </c>
      <c r="F317" t="s">
        <v>1369</v>
      </c>
      <c r="G317" t="s">
        <v>10005</v>
      </c>
      <c r="O317" t="s">
        <v>10065</v>
      </c>
      <c r="P317">
        <f t="shared" si="4"/>
        <v>0</v>
      </c>
    </row>
    <row r="318" spans="1:16" hidden="1" x14ac:dyDescent="0.25">
      <c r="A318" t="str">
        <f>"QAMCO09"</f>
        <v>QAMCO09</v>
      </c>
      <c r="B318" t="s">
        <v>10007</v>
      </c>
      <c r="C318">
        <v>0</v>
      </c>
      <c r="D318" t="s">
        <v>41</v>
      </c>
      <c r="E318">
        <v>0</v>
      </c>
      <c r="F318" t="s">
        <v>1369</v>
      </c>
      <c r="G318" t="s">
        <v>10005</v>
      </c>
      <c r="O318" t="s">
        <v>10068</v>
      </c>
      <c r="P318">
        <f t="shared" si="4"/>
        <v>0</v>
      </c>
    </row>
    <row r="319" spans="1:16" hidden="1" x14ac:dyDescent="0.25">
      <c r="A319" t="str">
        <f>"QAMCO11"</f>
        <v>QAMCO11</v>
      </c>
      <c r="B319" t="s">
        <v>10008</v>
      </c>
      <c r="C319">
        <v>0</v>
      </c>
      <c r="D319" t="s">
        <v>16</v>
      </c>
      <c r="E319">
        <v>0</v>
      </c>
      <c r="F319" t="s">
        <v>1369</v>
      </c>
      <c r="G319" t="s">
        <v>9890</v>
      </c>
      <c r="O319" t="s">
        <v>10069</v>
      </c>
      <c r="P319">
        <f t="shared" si="4"/>
        <v>0</v>
      </c>
    </row>
    <row r="320" spans="1:16" hidden="1" x14ac:dyDescent="0.25">
      <c r="A320" t="str">
        <f>"QAMCO10"</f>
        <v>QAMCO10</v>
      </c>
      <c r="B320" t="s">
        <v>10009</v>
      </c>
      <c r="C320">
        <v>0</v>
      </c>
      <c r="D320" t="s">
        <v>16</v>
      </c>
      <c r="E320">
        <v>0</v>
      </c>
      <c r="F320" t="s">
        <v>1369</v>
      </c>
      <c r="G320" t="s">
        <v>9875</v>
      </c>
      <c r="O320" t="s">
        <v>10070</v>
      </c>
      <c r="P320">
        <f t="shared" si="4"/>
        <v>0</v>
      </c>
    </row>
    <row r="321" spans="1:16" hidden="1" x14ac:dyDescent="0.25">
      <c r="A321" t="str">
        <f>"QAMCO04"</f>
        <v>QAMCO04</v>
      </c>
      <c r="B321" t="s">
        <v>10010</v>
      </c>
      <c r="C321">
        <v>0</v>
      </c>
      <c r="D321" t="s">
        <v>16</v>
      </c>
      <c r="E321">
        <v>0</v>
      </c>
      <c r="F321" t="s">
        <v>1369</v>
      </c>
      <c r="G321" t="s">
        <v>10011</v>
      </c>
      <c r="O321" t="s">
        <v>10071</v>
      </c>
      <c r="P321">
        <f t="shared" si="4"/>
        <v>0</v>
      </c>
    </row>
    <row r="322" spans="1:16" hidden="1" x14ac:dyDescent="0.25">
      <c r="A322" t="str">
        <f>"CAMCO03"</f>
        <v>CAMCO03</v>
      </c>
      <c r="B322" t="s">
        <v>1373</v>
      </c>
      <c r="C322">
        <v>0</v>
      </c>
      <c r="D322" t="s">
        <v>16</v>
      </c>
      <c r="E322">
        <v>0</v>
      </c>
      <c r="F322" t="s">
        <v>1369</v>
      </c>
      <c r="G322" t="s">
        <v>10011</v>
      </c>
      <c r="O322" t="s">
        <v>10072</v>
      </c>
      <c r="P322">
        <f t="shared" si="4"/>
        <v>0</v>
      </c>
    </row>
    <row r="323" spans="1:16" hidden="1" x14ac:dyDescent="0.25">
      <c r="A323" t="str">
        <f>"QAMCO03"</f>
        <v>QAMCO03</v>
      </c>
      <c r="B323" t="s">
        <v>1373</v>
      </c>
      <c r="C323">
        <v>0</v>
      </c>
      <c r="D323" t="s">
        <v>16</v>
      </c>
      <c r="E323">
        <v>0</v>
      </c>
      <c r="F323" t="s">
        <v>1369</v>
      </c>
      <c r="G323" t="s">
        <v>10011</v>
      </c>
      <c r="O323" t="s">
        <v>10073</v>
      </c>
      <c r="P323">
        <f t="shared" ref="P323:P386" si="5">SUMIFS($C$2:$C$7959,$B$2:$B$7959,O323)</f>
        <v>0</v>
      </c>
    </row>
    <row r="324" spans="1:16" hidden="1" x14ac:dyDescent="0.25">
      <c r="A324" t="str">
        <f>"CAMCO05"</f>
        <v>CAMCO05</v>
      </c>
      <c r="B324" t="s">
        <v>10012</v>
      </c>
      <c r="C324">
        <v>0</v>
      </c>
      <c r="D324" t="s">
        <v>16</v>
      </c>
      <c r="E324">
        <v>0</v>
      </c>
      <c r="F324" t="s">
        <v>1369</v>
      </c>
      <c r="G324" t="s">
        <v>10013</v>
      </c>
      <c r="O324" t="s">
        <v>10074</v>
      </c>
      <c r="P324">
        <f t="shared" si="5"/>
        <v>0</v>
      </c>
    </row>
    <row r="325" spans="1:16" hidden="1" x14ac:dyDescent="0.25">
      <c r="A325" t="str">
        <f>"CAMCO07"</f>
        <v>CAMCO07</v>
      </c>
      <c r="B325" t="s">
        <v>10014</v>
      </c>
      <c r="C325">
        <v>0</v>
      </c>
      <c r="D325" t="s">
        <v>1367</v>
      </c>
      <c r="E325">
        <v>0</v>
      </c>
      <c r="F325" t="s">
        <v>1369</v>
      </c>
      <c r="G325" t="s">
        <v>10013</v>
      </c>
      <c r="O325" t="s">
        <v>2429</v>
      </c>
      <c r="P325">
        <f t="shared" si="5"/>
        <v>0</v>
      </c>
    </row>
    <row r="326" spans="1:16" hidden="1" x14ac:dyDescent="0.25">
      <c r="A326" t="str">
        <f>"CAMCO06"</f>
        <v>CAMCO06</v>
      </c>
      <c r="B326" t="s">
        <v>10015</v>
      </c>
      <c r="C326">
        <v>0</v>
      </c>
      <c r="D326" t="s">
        <v>379</v>
      </c>
      <c r="E326">
        <v>0</v>
      </c>
      <c r="F326" t="s">
        <v>1369</v>
      </c>
      <c r="G326" t="s">
        <v>10013</v>
      </c>
      <c r="O326" t="s">
        <v>2441</v>
      </c>
      <c r="P326">
        <f t="shared" si="5"/>
        <v>0</v>
      </c>
    </row>
    <row r="327" spans="1:16" hidden="1" x14ac:dyDescent="0.25">
      <c r="A327" t="str">
        <f>"AAMCO05"</f>
        <v>AAMCO05</v>
      </c>
      <c r="B327" t="s">
        <v>10016</v>
      </c>
      <c r="C327">
        <v>0</v>
      </c>
      <c r="D327" t="s">
        <v>41</v>
      </c>
      <c r="E327">
        <v>0</v>
      </c>
      <c r="F327" t="s">
        <v>1369</v>
      </c>
      <c r="G327" t="s">
        <v>10017</v>
      </c>
      <c r="O327" t="s">
        <v>2448</v>
      </c>
      <c r="P327">
        <f t="shared" si="5"/>
        <v>0</v>
      </c>
    </row>
    <row r="328" spans="1:16" hidden="1" x14ac:dyDescent="0.25">
      <c r="A328" t="str">
        <f>"QAMCO12"</f>
        <v>QAMCO12</v>
      </c>
      <c r="B328" t="s">
        <v>10016</v>
      </c>
      <c r="C328">
        <v>0</v>
      </c>
      <c r="D328" t="s">
        <v>41</v>
      </c>
      <c r="E328">
        <v>0</v>
      </c>
      <c r="F328" t="s">
        <v>1369</v>
      </c>
      <c r="G328" t="s">
        <v>10017</v>
      </c>
      <c r="H328" t="s">
        <v>9871</v>
      </c>
      <c r="O328" t="s">
        <v>10075</v>
      </c>
      <c r="P328">
        <f t="shared" si="5"/>
        <v>0</v>
      </c>
    </row>
    <row r="329" spans="1:16" x14ac:dyDescent="0.25">
      <c r="A329" t="str">
        <f>"QAMCO13"</f>
        <v>QAMCO13</v>
      </c>
      <c r="B329" t="s">
        <v>17550</v>
      </c>
      <c r="C329">
        <v>0</v>
      </c>
      <c r="D329" t="s">
        <v>41</v>
      </c>
      <c r="E329">
        <v>0</v>
      </c>
      <c r="F329" t="s">
        <v>1369</v>
      </c>
      <c r="G329" t="s">
        <v>10017</v>
      </c>
      <c r="H329" t="s">
        <v>9871</v>
      </c>
      <c r="O329" t="s">
        <v>2461</v>
      </c>
      <c r="P329">
        <f t="shared" si="5"/>
        <v>993</v>
      </c>
    </row>
    <row r="330" spans="1:16" hidden="1" x14ac:dyDescent="0.25">
      <c r="A330" t="str">
        <f>"QAMCO16"</f>
        <v>QAMCO16</v>
      </c>
      <c r="B330" t="s">
        <v>17551</v>
      </c>
      <c r="C330">
        <v>0</v>
      </c>
      <c r="D330" t="s">
        <v>41</v>
      </c>
      <c r="E330">
        <v>0</v>
      </c>
      <c r="F330" t="s">
        <v>1369</v>
      </c>
      <c r="G330" t="s">
        <v>10017</v>
      </c>
      <c r="H330" t="s">
        <v>9871</v>
      </c>
      <c r="O330" t="s">
        <v>2465</v>
      </c>
      <c r="P330">
        <f t="shared" si="5"/>
        <v>0</v>
      </c>
    </row>
    <row r="331" spans="1:16" hidden="1" x14ac:dyDescent="0.25">
      <c r="A331" t="str">
        <f>"AAMCO04"</f>
        <v>AAMCO04</v>
      </c>
      <c r="B331" t="s">
        <v>17551</v>
      </c>
      <c r="C331">
        <v>0</v>
      </c>
      <c r="D331" t="s">
        <v>41</v>
      </c>
      <c r="E331">
        <v>0</v>
      </c>
      <c r="F331" t="s">
        <v>1369</v>
      </c>
      <c r="G331" t="s">
        <v>10017</v>
      </c>
      <c r="H331" t="s">
        <v>9871</v>
      </c>
      <c r="O331" t="s">
        <v>2474</v>
      </c>
      <c r="P331">
        <f t="shared" si="5"/>
        <v>0</v>
      </c>
    </row>
    <row r="332" spans="1:16" hidden="1" x14ac:dyDescent="0.25">
      <c r="A332" t="str">
        <f>"AAMCO06"</f>
        <v>AAMCO06</v>
      </c>
      <c r="B332" t="s">
        <v>67</v>
      </c>
      <c r="C332">
        <v>0</v>
      </c>
      <c r="D332" t="s">
        <v>41</v>
      </c>
      <c r="E332">
        <v>0</v>
      </c>
      <c r="O332" t="s">
        <v>10077</v>
      </c>
      <c r="P332">
        <f t="shared" si="5"/>
        <v>0</v>
      </c>
    </row>
    <row r="333" spans="1:16" hidden="1" x14ac:dyDescent="0.25">
      <c r="A333" t="str">
        <f>"QAMCO05"</f>
        <v>QAMCO05</v>
      </c>
      <c r="B333" t="s">
        <v>10018</v>
      </c>
      <c r="C333">
        <v>0</v>
      </c>
      <c r="D333" t="s">
        <v>16</v>
      </c>
      <c r="E333">
        <v>0</v>
      </c>
      <c r="F333" t="s">
        <v>1369</v>
      </c>
      <c r="G333" t="s">
        <v>10019</v>
      </c>
      <c r="O333" t="s">
        <v>10079</v>
      </c>
      <c r="P333">
        <f t="shared" si="5"/>
        <v>0</v>
      </c>
    </row>
    <row r="334" spans="1:16" hidden="1" x14ac:dyDescent="0.25">
      <c r="A334" t="str">
        <f>"AAMCO02"</f>
        <v>AAMCO02</v>
      </c>
      <c r="B334" t="s">
        <v>10018</v>
      </c>
      <c r="C334">
        <v>0</v>
      </c>
      <c r="D334" t="s">
        <v>16</v>
      </c>
      <c r="E334">
        <v>0</v>
      </c>
      <c r="F334" t="s">
        <v>1369</v>
      </c>
      <c r="G334" t="s">
        <v>10019</v>
      </c>
      <c r="O334" t="s">
        <v>10080</v>
      </c>
      <c r="P334">
        <f t="shared" si="5"/>
        <v>0</v>
      </c>
    </row>
    <row r="335" spans="1:16" hidden="1" x14ac:dyDescent="0.25">
      <c r="A335" t="str">
        <f>"CAMCO04"</f>
        <v>CAMCO04</v>
      </c>
      <c r="B335" t="s">
        <v>1376</v>
      </c>
      <c r="C335">
        <v>0</v>
      </c>
      <c r="D335" t="s">
        <v>16</v>
      </c>
      <c r="E335">
        <v>0</v>
      </c>
      <c r="F335" t="s">
        <v>1369</v>
      </c>
      <c r="G335" t="s">
        <v>10019</v>
      </c>
      <c r="O335" t="s">
        <v>10081</v>
      </c>
      <c r="P335">
        <f t="shared" si="5"/>
        <v>0</v>
      </c>
    </row>
    <row r="336" spans="1:16" hidden="1" x14ac:dyDescent="0.25">
      <c r="A336" t="str">
        <f>"QAMCO15"</f>
        <v>QAMCO15</v>
      </c>
      <c r="B336" t="s">
        <v>10020</v>
      </c>
      <c r="C336">
        <v>0</v>
      </c>
      <c r="D336" t="s">
        <v>16</v>
      </c>
      <c r="E336">
        <v>0</v>
      </c>
      <c r="F336" t="s">
        <v>1369</v>
      </c>
      <c r="G336" t="s">
        <v>10019</v>
      </c>
      <c r="O336" t="s">
        <v>10083</v>
      </c>
      <c r="P336">
        <f t="shared" si="5"/>
        <v>0</v>
      </c>
    </row>
    <row r="337" spans="1:16" hidden="1" x14ac:dyDescent="0.25">
      <c r="A337" t="str">
        <f>"QAMCO07"</f>
        <v>QAMCO07</v>
      </c>
      <c r="B337" t="s">
        <v>10021</v>
      </c>
      <c r="C337">
        <v>0</v>
      </c>
      <c r="D337" t="s">
        <v>1367</v>
      </c>
      <c r="E337">
        <v>0</v>
      </c>
      <c r="F337" t="s">
        <v>1369</v>
      </c>
      <c r="G337" t="s">
        <v>10019</v>
      </c>
      <c r="O337" t="s">
        <v>17566</v>
      </c>
      <c r="P337">
        <f t="shared" si="5"/>
        <v>0</v>
      </c>
    </row>
    <row r="338" spans="1:16" hidden="1" x14ac:dyDescent="0.25">
      <c r="A338" t="str">
        <f>"AAMCO03"</f>
        <v>AAMCO03</v>
      </c>
      <c r="B338" t="s">
        <v>10021</v>
      </c>
      <c r="C338">
        <v>0</v>
      </c>
      <c r="D338" t="s">
        <v>1367</v>
      </c>
      <c r="E338">
        <v>0</v>
      </c>
      <c r="F338" t="s">
        <v>1369</v>
      </c>
      <c r="G338" t="s">
        <v>10019</v>
      </c>
      <c r="O338" t="s">
        <v>17567</v>
      </c>
      <c r="P338">
        <f t="shared" si="5"/>
        <v>0</v>
      </c>
    </row>
    <row r="339" spans="1:16" hidden="1" x14ac:dyDescent="0.25">
      <c r="A339" t="str">
        <f>"CAMCO01"</f>
        <v>CAMCO01</v>
      </c>
      <c r="B339" t="s">
        <v>1366</v>
      </c>
      <c r="C339">
        <v>0</v>
      </c>
      <c r="D339" t="s">
        <v>1367</v>
      </c>
      <c r="E339">
        <v>0</v>
      </c>
      <c r="F339" t="s">
        <v>1369</v>
      </c>
      <c r="G339" t="s">
        <v>10019</v>
      </c>
      <c r="O339" t="s">
        <v>10086</v>
      </c>
      <c r="P339">
        <f t="shared" si="5"/>
        <v>0</v>
      </c>
    </row>
    <row r="340" spans="1:16" x14ac:dyDescent="0.25">
      <c r="A340" t="str">
        <f>"QAMCO06"</f>
        <v>QAMCO06</v>
      </c>
      <c r="B340" t="s">
        <v>10022</v>
      </c>
      <c r="C340">
        <v>0</v>
      </c>
      <c r="D340" t="s">
        <v>379</v>
      </c>
      <c r="E340">
        <v>0</v>
      </c>
      <c r="F340" t="s">
        <v>1369</v>
      </c>
      <c r="G340" t="s">
        <v>10019</v>
      </c>
      <c r="O340" t="s">
        <v>2491</v>
      </c>
      <c r="P340">
        <f t="shared" si="5"/>
        <v>48</v>
      </c>
    </row>
    <row r="341" spans="1:16" hidden="1" x14ac:dyDescent="0.25">
      <c r="A341" t="str">
        <f>"AAMCO01"</f>
        <v>AAMCO01</v>
      </c>
      <c r="B341" t="s">
        <v>10022</v>
      </c>
      <c r="C341">
        <v>0</v>
      </c>
      <c r="D341" t="s">
        <v>379</v>
      </c>
      <c r="E341">
        <v>0</v>
      </c>
      <c r="F341" t="s">
        <v>1369</v>
      </c>
      <c r="G341" t="s">
        <v>10019</v>
      </c>
      <c r="O341" t="s">
        <v>10088</v>
      </c>
      <c r="P341">
        <f t="shared" si="5"/>
        <v>0</v>
      </c>
    </row>
    <row r="342" spans="1:16" hidden="1" x14ac:dyDescent="0.25">
      <c r="A342" t="str">
        <f>"CAMCO02"</f>
        <v>CAMCO02</v>
      </c>
      <c r="B342" t="s">
        <v>1371</v>
      </c>
      <c r="C342">
        <v>0</v>
      </c>
      <c r="D342" t="s">
        <v>379</v>
      </c>
      <c r="E342">
        <v>0</v>
      </c>
      <c r="F342" t="s">
        <v>1369</v>
      </c>
      <c r="G342" t="s">
        <v>10019</v>
      </c>
      <c r="O342" t="s">
        <v>10089</v>
      </c>
      <c r="P342">
        <f t="shared" si="5"/>
        <v>0</v>
      </c>
    </row>
    <row r="343" spans="1:16" hidden="1" x14ac:dyDescent="0.25">
      <c r="A343" t="str">
        <f>"QAMCO14"</f>
        <v>QAMCO14</v>
      </c>
      <c r="B343" t="s">
        <v>10023</v>
      </c>
      <c r="C343">
        <v>0</v>
      </c>
      <c r="D343" t="s">
        <v>41</v>
      </c>
      <c r="E343">
        <v>0</v>
      </c>
      <c r="F343" t="s">
        <v>1369</v>
      </c>
      <c r="G343" t="s">
        <v>10024</v>
      </c>
      <c r="O343" t="s">
        <v>2495</v>
      </c>
      <c r="P343">
        <f t="shared" si="5"/>
        <v>0</v>
      </c>
    </row>
    <row r="344" spans="1:16" hidden="1" x14ac:dyDescent="0.25">
      <c r="A344" t="str">
        <f>"QAMCO08"</f>
        <v>QAMCO08</v>
      </c>
      <c r="B344" t="s">
        <v>10025</v>
      </c>
      <c r="C344">
        <v>0</v>
      </c>
      <c r="D344" t="s">
        <v>41</v>
      </c>
      <c r="E344">
        <v>0</v>
      </c>
      <c r="F344" t="s">
        <v>1369</v>
      </c>
      <c r="G344" t="s">
        <v>10024</v>
      </c>
      <c r="O344" t="s">
        <v>17568</v>
      </c>
      <c r="P344">
        <f t="shared" si="5"/>
        <v>0</v>
      </c>
    </row>
    <row r="345" spans="1:16" hidden="1" x14ac:dyDescent="0.25">
      <c r="A345" t="str">
        <f>"QAMEG01"</f>
        <v>QAMEG01</v>
      </c>
      <c r="B345" t="s">
        <v>13585</v>
      </c>
      <c r="C345">
        <v>2656</v>
      </c>
      <c r="D345" t="s">
        <v>16</v>
      </c>
      <c r="E345">
        <v>132</v>
      </c>
      <c r="F345" t="s">
        <v>528</v>
      </c>
      <c r="G345" t="s">
        <v>9923</v>
      </c>
      <c r="H345" t="s">
        <v>9871</v>
      </c>
      <c r="O345" t="s">
        <v>17569</v>
      </c>
      <c r="P345">
        <f t="shared" si="5"/>
        <v>0</v>
      </c>
    </row>
    <row r="346" spans="1:16" hidden="1" x14ac:dyDescent="0.25">
      <c r="A346" t="str">
        <f>"AAMEG01"</f>
        <v>AAMEG01</v>
      </c>
      <c r="B346" t="s">
        <v>13585</v>
      </c>
      <c r="C346">
        <v>0</v>
      </c>
      <c r="D346" t="s">
        <v>16</v>
      </c>
      <c r="E346">
        <v>0</v>
      </c>
      <c r="F346" t="s">
        <v>528</v>
      </c>
      <c r="G346" t="s">
        <v>9923</v>
      </c>
      <c r="H346" t="s">
        <v>9871</v>
      </c>
      <c r="O346" t="s">
        <v>17570</v>
      </c>
      <c r="P346">
        <f t="shared" si="5"/>
        <v>0</v>
      </c>
    </row>
    <row r="347" spans="1:16" hidden="1" x14ac:dyDescent="0.25">
      <c r="A347" t="str">
        <f>"QAMEG02"</f>
        <v>QAMEG02</v>
      </c>
      <c r="B347" t="s">
        <v>2256</v>
      </c>
      <c r="C347">
        <v>0</v>
      </c>
      <c r="D347" t="s">
        <v>16</v>
      </c>
      <c r="E347">
        <v>0</v>
      </c>
      <c r="F347" t="s">
        <v>528</v>
      </c>
      <c r="G347" t="s">
        <v>9923</v>
      </c>
      <c r="O347" t="s">
        <v>10090</v>
      </c>
      <c r="P347">
        <f t="shared" si="5"/>
        <v>0</v>
      </c>
    </row>
    <row r="348" spans="1:16" hidden="1" x14ac:dyDescent="0.25">
      <c r="A348" t="str">
        <f>"AAMET01"</f>
        <v>AAMET01</v>
      </c>
      <c r="B348" t="s">
        <v>10026</v>
      </c>
      <c r="C348">
        <v>0</v>
      </c>
      <c r="D348" t="s">
        <v>16</v>
      </c>
      <c r="E348">
        <v>0</v>
      </c>
      <c r="F348" t="s">
        <v>9907</v>
      </c>
      <c r="G348" t="s">
        <v>10027</v>
      </c>
      <c r="O348" t="s">
        <v>10092</v>
      </c>
      <c r="P348">
        <f t="shared" si="5"/>
        <v>0</v>
      </c>
    </row>
    <row r="349" spans="1:16" hidden="1" x14ac:dyDescent="0.25">
      <c r="A349" t="str">
        <f>"QAMET01"</f>
        <v>QAMET01</v>
      </c>
      <c r="B349" t="s">
        <v>10026</v>
      </c>
      <c r="C349">
        <v>0</v>
      </c>
      <c r="D349" t="s">
        <v>16</v>
      </c>
      <c r="E349">
        <v>0</v>
      </c>
      <c r="F349" t="s">
        <v>9907</v>
      </c>
      <c r="G349" t="s">
        <v>10027</v>
      </c>
      <c r="O349" t="s">
        <v>2507</v>
      </c>
      <c r="P349">
        <f t="shared" si="5"/>
        <v>0</v>
      </c>
    </row>
    <row r="350" spans="1:16" x14ac:dyDescent="0.25">
      <c r="A350" t="str">
        <f>"QAMET03"</f>
        <v>QAMET03</v>
      </c>
      <c r="B350" t="s">
        <v>10028</v>
      </c>
      <c r="C350">
        <v>0</v>
      </c>
      <c r="D350" t="s">
        <v>16</v>
      </c>
      <c r="E350">
        <v>0</v>
      </c>
      <c r="F350" t="s">
        <v>9907</v>
      </c>
      <c r="G350" t="s">
        <v>10027</v>
      </c>
      <c r="O350" t="s">
        <v>13604</v>
      </c>
      <c r="P350">
        <f t="shared" si="5"/>
        <v>40</v>
      </c>
    </row>
    <row r="351" spans="1:16" x14ac:dyDescent="0.25">
      <c r="A351" t="str">
        <f>"QAMET02"</f>
        <v>QAMET02</v>
      </c>
      <c r="B351" t="s">
        <v>10029</v>
      </c>
      <c r="C351">
        <v>0</v>
      </c>
      <c r="D351" t="s">
        <v>379</v>
      </c>
      <c r="E351">
        <v>0</v>
      </c>
      <c r="F351" t="s">
        <v>9907</v>
      </c>
      <c r="G351" t="s">
        <v>10027</v>
      </c>
      <c r="O351" t="s">
        <v>13480</v>
      </c>
      <c r="P351">
        <f t="shared" si="5"/>
        <v>3805</v>
      </c>
    </row>
    <row r="352" spans="1:16" hidden="1" x14ac:dyDescent="0.25">
      <c r="A352" t="str">
        <f>"QAMFO01"</f>
        <v>QAMFO01</v>
      </c>
      <c r="B352" t="s">
        <v>10030</v>
      </c>
      <c r="C352">
        <v>0</v>
      </c>
      <c r="D352" t="s">
        <v>41</v>
      </c>
      <c r="E352">
        <v>0</v>
      </c>
      <c r="F352" t="s">
        <v>1369</v>
      </c>
      <c r="G352" t="s">
        <v>10031</v>
      </c>
      <c r="O352" t="s">
        <v>17571</v>
      </c>
      <c r="P352">
        <f t="shared" si="5"/>
        <v>0</v>
      </c>
    </row>
    <row r="353" spans="1:16" hidden="1" x14ac:dyDescent="0.25">
      <c r="A353" t="str">
        <f>"QAMFU01"</f>
        <v>QAMFU01</v>
      </c>
      <c r="B353" t="s">
        <v>10032</v>
      </c>
      <c r="C353">
        <v>0</v>
      </c>
      <c r="D353" t="s">
        <v>41</v>
      </c>
      <c r="E353">
        <v>0</v>
      </c>
      <c r="F353" t="s">
        <v>1369</v>
      </c>
      <c r="G353" t="s">
        <v>9980</v>
      </c>
      <c r="O353" t="s">
        <v>111</v>
      </c>
      <c r="P353">
        <f t="shared" si="5"/>
        <v>0</v>
      </c>
    </row>
    <row r="354" spans="1:16" x14ac:dyDescent="0.25">
      <c r="A354" t="str">
        <f>"QAMIB06"</f>
        <v>QAMIB06</v>
      </c>
      <c r="B354" t="s">
        <v>13590</v>
      </c>
      <c r="C354">
        <v>0</v>
      </c>
      <c r="D354" t="s">
        <v>16</v>
      </c>
      <c r="E354">
        <v>0</v>
      </c>
      <c r="F354" t="s">
        <v>72</v>
      </c>
      <c r="G354" t="s">
        <v>7196</v>
      </c>
      <c r="H354" t="s">
        <v>9876</v>
      </c>
      <c r="O354" t="s">
        <v>107</v>
      </c>
      <c r="P354">
        <f t="shared" si="5"/>
        <v>13</v>
      </c>
    </row>
    <row r="355" spans="1:16" hidden="1" x14ac:dyDescent="0.25">
      <c r="A355" t="str">
        <f>"QAMIB09"</f>
        <v>QAMIB09</v>
      </c>
      <c r="B355" t="s">
        <v>2272</v>
      </c>
      <c r="C355">
        <v>0</v>
      </c>
      <c r="D355" t="s">
        <v>16</v>
      </c>
      <c r="E355">
        <v>0</v>
      </c>
      <c r="O355" t="s">
        <v>117</v>
      </c>
      <c r="P355">
        <f t="shared" si="5"/>
        <v>0</v>
      </c>
    </row>
    <row r="356" spans="1:16" hidden="1" x14ac:dyDescent="0.25">
      <c r="A356" t="str">
        <f>"AAMIB01"</f>
        <v>AAMIB01</v>
      </c>
      <c r="B356" t="s">
        <v>71</v>
      </c>
      <c r="C356">
        <v>0</v>
      </c>
      <c r="D356" t="s">
        <v>16</v>
      </c>
      <c r="E356">
        <v>0</v>
      </c>
      <c r="F356" t="s">
        <v>72</v>
      </c>
      <c r="O356" t="s">
        <v>10098</v>
      </c>
      <c r="P356">
        <f t="shared" si="5"/>
        <v>0</v>
      </c>
    </row>
    <row r="357" spans="1:16" x14ac:dyDescent="0.25">
      <c r="A357" t="str">
        <f>"QAMIB05"</f>
        <v>QAMIB05</v>
      </c>
      <c r="B357" t="s">
        <v>13589</v>
      </c>
      <c r="C357">
        <v>0</v>
      </c>
      <c r="D357" t="s">
        <v>16</v>
      </c>
      <c r="E357">
        <v>0</v>
      </c>
      <c r="F357" t="s">
        <v>72</v>
      </c>
      <c r="G357" t="s">
        <v>7196</v>
      </c>
      <c r="H357" t="s">
        <v>9876</v>
      </c>
      <c r="O357" t="s">
        <v>115</v>
      </c>
      <c r="P357">
        <f t="shared" si="5"/>
        <v>3</v>
      </c>
    </row>
    <row r="358" spans="1:16" hidden="1" x14ac:dyDescent="0.25">
      <c r="A358" t="str">
        <f>"AAMIB04"</f>
        <v>AAMIB04</v>
      </c>
      <c r="B358" t="s">
        <v>13588</v>
      </c>
      <c r="C358">
        <v>0</v>
      </c>
      <c r="D358" t="s">
        <v>16</v>
      </c>
      <c r="E358">
        <v>0</v>
      </c>
      <c r="F358" t="s">
        <v>72</v>
      </c>
      <c r="G358" t="s">
        <v>7196</v>
      </c>
      <c r="H358" t="s">
        <v>9876</v>
      </c>
      <c r="O358" t="s">
        <v>10099</v>
      </c>
      <c r="P358">
        <f t="shared" si="5"/>
        <v>0</v>
      </c>
    </row>
    <row r="359" spans="1:16" x14ac:dyDescent="0.25">
      <c r="A359" t="str">
        <f>"QAMIB04"</f>
        <v>QAMIB04</v>
      </c>
      <c r="B359" t="s">
        <v>13588</v>
      </c>
      <c r="C359">
        <v>0</v>
      </c>
      <c r="D359" t="s">
        <v>16</v>
      </c>
      <c r="E359">
        <v>0</v>
      </c>
      <c r="F359" t="s">
        <v>72</v>
      </c>
      <c r="G359" t="s">
        <v>7196</v>
      </c>
      <c r="H359" t="s">
        <v>9876</v>
      </c>
      <c r="O359" t="s">
        <v>119</v>
      </c>
      <c r="P359">
        <f t="shared" si="5"/>
        <v>7</v>
      </c>
    </row>
    <row r="360" spans="1:16" x14ac:dyDescent="0.25">
      <c r="A360" t="str">
        <f>"QAMIB07"</f>
        <v>QAMIB07</v>
      </c>
      <c r="B360" t="s">
        <v>74</v>
      </c>
      <c r="C360">
        <v>0</v>
      </c>
      <c r="D360" t="s">
        <v>16</v>
      </c>
      <c r="E360">
        <v>0</v>
      </c>
      <c r="O360" t="s">
        <v>13481</v>
      </c>
      <c r="P360">
        <f t="shared" si="5"/>
        <v>24057</v>
      </c>
    </row>
    <row r="361" spans="1:16" hidden="1" x14ac:dyDescent="0.25">
      <c r="A361" t="str">
        <f>"AAMIB02"</f>
        <v>AAMIB02</v>
      </c>
      <c r="B361" t="s">
        <v>74</v>
      </c>
      <c r="C361">
        <v>0</v>
      </c>
      <c r="D361" t="s">
        <v>16</v>
      </c>
      <c r="E361">
        <v>0</v>
      </c>
      <c r="F361" t="s">
        <v>72</v>
      </c>
      <c r="O361" t="s">
        <v>10101</v>
      </c>
      <c r="P361">
        <f t="shared" si="5"/>
        <v>0</v>
      </c>
    </row>
    <row r="362" spans="1:16" hidden="1" x14ac:dyDescent="0.25">
      <c r="A362" t="str">
        <f>"AAMIB07"</f>
        <v>AAMIB07</v>
      </c>
      <c r="B362" t="s">
        <v>13587</v>
      </c>
      <c r="C362">
        <v>0</v>
      </c>
      <c r="D362" t="s">
        <v>16</v>
      </c>
      <c r="E362">
        <v>0</v>
      </c>
      <c r="F362" t="s">
        <v>72</v>
      </c>
      <c r="G362" t="s">
        <v>7196</v>
      </c>
      <c r="O362" t="s">
        <v>10102</v>
      </c>
      <c r="P362">
        <f t="shared" si="5"/>
        <v>0</v>
      </c>
    </row>
    <row r="363" spans="1:16" hidden="1" x14ac:dyDescent="0.25">
      <c r="A363" t="str">
        <f>"QAMIB03"</f>
        <v>QAMIB03</v>
      </c>
      <c r="B363" t="s">
        <v>13587</v>
      </c>
      <c r="C363">
        <v>0</v>
      </c>
      <c r="D363" t="s">
        <v>16</v>
      </c>
      <c r="E363">
        <v>0</v>
      </c>
      <c r="F363" t="s">
        <v>72</v>
      </c>
      <c r="G363" t="s">
        <v>7196</v>
      </c>
      <c r="H363" t="s">
        <v>9876</v>
      </c>
      <c r="O363" t="s">
        <v>10103</v>
      </c>
      <c r="P363">
        <f t="shared" si="5"/>
        <v>0</v>
      </c>
    </row>
    <row r="364" spans="1:16" hidden="1" x14ac:dyDescent="0.25">
      <c r="A364" t="str">
        <f>"AAMIB05"</f>
        <v>AAMIB05</v>
      </c>
      <c r="B364" t="s">
        <v>13477</v>
      </c>
      <c r="C364">
        <v>0</v>
      </c>
      <c r="D364" t="s">
        <v>16</v>
      </c>
      <c r="E364">
        <v>0</v>
      </c>
      <c r="F364" t="s">
        <v>72</v>
      </c>
      <c r="G364" t="s">
        <v>7196</v>
      </c>
      <c r="H364" t="s">
        <v>9876</v>
      </c>
      <c r="O364" t="s">
        <v>10104</v>
      </c>
      <c r="P364">
        <f t="shared" si="5"/>
        <v>0</v>
      </c>
    </row>
    <row r="365" spans="1:16" hidden="1" x14ac:dyDescent="0.25">
      <c r="A365" t="str">
        <f>"QAMIB02"</f>
        <v>QAMIB02</v>
      </c>
      <c r="B365" t="s">
        <v>13477</v>
      </c>
      <c r="C365">
        <v>0</v>
      </c>
      <c r="D365" t="s">
        <v>16</v>
      </c>
      <c r="E365">
        <v>0</v>
      </c>
      <c r="F365" t="s">
        <v>72</v>
      </c>
      <c r="G365" t="s">
        <v>7196</v>
      </c>
      <c r="H365" t="s">
        <v>9876</v>
      </c>
      <c r="O365" t="s">
        <v>10105</v>
      </c>
      <c r="P365">
        <f t="shared" si="5"/>
        <v>0</v>
      </c>
    </row>
    <row r="366" spans="1:16" hidden="1" x14ac:dyDescent="0.25">
      <c r="A366" t="str">
        <f>"QAMIB08"</f>
        <v>QAMIB08</v>
      </c>
      <c r="B366" t="s">
        <v>78</v>
      </c>
      <c r="C366">
        <v>0</v>
      </c>
      <c r="D366" t="s">
        <v>16</v>
      </c>
      <c r="E366">
        <v>0</v>
      </c>
      <c r="O366" t="s">
        <v>127</v>
      </c>
      <c r="P366">
        <f t="shared" si="5"/>
        <v>0</v>
      </c>
    </row>
    <row r="367" spans="1:16" x14ac:dyDescent="0.25">
      <c r="A367" t="str">
        <f>"AAMIB03"</f>
        <v>AAMIB03</v>
      </c>
      <c r="B367" t="s">
        <v>78</v>
      </c>
      <c r="C367">
        <v>0</v>
      </c>
      <c r="D367" t="s">
        <v>16</v>
      </c>
      <c r="E367">
        <v>0</v>
      </c>
      <c r="F367" t="s">
        <v>72</v>
      </c>
      <c r="O367" t="s">
        <v>130</v>
      </c>
      <c r="P367">
        <f t="shared" si="5"/>
        <v>7</v>
      </c>
    </row>
    <row r="368" spans="1:16" hidden="1" x14ac:dyDescent="0.25">
      <c r="A368" t="str">
        <f>"AAMIB06"</f>
        <v>AAMIB06</v>
      </c>
      <c r="B368" t="s">
        <v>13586</v>
      </c>
      <c r="C368">
        <v>0</v>
      </c>
      <c r="D368" t="s">
        <v>16</v>
      </c>
      <c r="E368">
        <v>0</v>
      </c>
      <c r="F368" t="s">
        <v>72</v>
      </c>
      <c r="G368" t="s">
        <v>7196</v>
      </c>
      <c r="O368" t="s">
        <v>13607</v>
      </c>
      <c r="P368">
        <f t="shared" si="5"/>
        <v>0</v>
      </c>
    </row>
    <row r="369" spans="1:16" hidden="1" x14ac:dyDescent="0.25">
      <c r="A369" t="str">
        <f>"QAMIB01"</f>
        <v>QAMIB01</v>
      </c>
      <c r="B369" t="s">
        <v>13586</v>
      </c>
      <c r="C369">
        <v>0</v>
      </c>
      <c r="D369" t="s">
        <v>16</v>
      </c>
      <c r="E369">
        <v>0</v>
      </c>
      <c r="F369" t="s">
        <v>72</v>
      </c>
      <c r="G369" t="s">
        <v>7196</v>
      </c>
      <c r="H369" t="s">
        <v>9876</v>
      </c>
      <c r="O369" t="s">
        <v>13606</v>
      </c>
      <c r="P369">
        <f t="shared" si="5"/>
        <v>0</v>
      </c>
    </row>
    <row r="370" spans="1:16" x14ac:dyDescent="0.25">
      <c r="A370" t="str">
        <f>"AAMIC01"</f>
        <v>AAMIC01</v>
      </c>
      <c r="B370" t="s">
        <v>82</v>
      </c>
      <c r="C370">
        <v>11</v>
      </c>
      <c r="D370" t="s">
        <v>16</v>
      </c>
      <c r="E370">
        <v>11</v>
      </c>
      <c r="F370" t="s">
        <v>83</v>
      </c>
      <c r="G370" t="s">
        <v>10033</v>
      </c>
      <c r="O370" t="s">
        <v>13605</v>
      </c>
      <c r="P370">
        <f t="shared" si="5"/>
        <v>295</v>
      </c>
    </row>
    <row r="371" spans="1:16" hidden="1" x14ac:dyDescent="0.25">
      <c r="A371" t="str">
        <f>"QAMIN03"</f>
        <v>QAMIN03</v>
      </c>
      <c r="B371" t="s">
        <v>17552</v>
      </c>
      <c r="C371">
        <v>0</v>
      </c>
      <c r="D371" t="s">
        <v>16</v>
      </c>
      <c r="E371">
        <v>0</v>
      </c>
      <c r="F371" t="s">
        <v>153</v>
      </c>
      <c r="H371" t="s">
        <v>9871</v>
      </c>
      <c r="O371" t="s">
        <v>17572</v>
      </c>
      <c r="P371">
        <f t="shared" si="5"/>
        <v>0</v>
      </c>
    </row>
    <row r="372" spans="1:16" hidden="1" x14ac:dyDescent="0.25">
      <c r="A372" t="str">
        <f>"QAMIN01"</f>
        <v>QAMIN01</v>
      </c>
      <c r="B372" t="s">
        <v>13591</v>
      </c>
      <c r="C372">
        <v>0</v>
      </c>
      <c r="D372" t="s">
        <v>16</v>
      </c>
      <c r="E372">
        <v>0</v>
      </c>
      <c r="F372" t="s">
        <v>87</v>
      </c>
      <c r="H372" t="s">
        <v>9871</v>
      </c>
      <c r="O372" t="s">
        <v>10108</v>
      </c>
      <c r="P372">
        <f t="shared" si="5"/>
        <v>0</v>
      </c>
    </row>
    <row r="373" spans="1:16" hidden="1" x14ac:dyDescent="0.25">
      <c r="A373" t="str">
        <f>"AAMIN01"</f>
        <v>AAMIN01</v>
      </c>
      <c r="B373" t="s">
        <v>13591</v>
      </c>
      <c r="C373">
        <v>0</v>
      </c>
      <c r="D373" t="s">
        <v>16</v>
      </c>
      <c r="E373">
        <v>0</v>
      </c>
      <c r="F373" t="s">
        <v>87</v>
      </c>
      <c r="H373" t="s">
        <v>9871</v>
      </c>
      <c r="O373" t="s">
        <v>10109</v>
      </c>
      <c r="P373">
        <f t="shared" si="5"/>
        <v>0</v>
      </c>
    </row>
    <row r="374" spans="1:16" x14ac:dyDescent="0.25">
      <c r="A374" t="str">
        <f>"QAMIN02"</f>
        <v>QAMIN02</v>
      </c>
      <c r="B374" t="s">
        <v>17553</v>
      </c>
      <c r="C374">
        <v>0</v>
      </c>
      <c r="D374" t="s">
        <v>16</v>
      </c>
      <c r="E374">
        <v>0</v>
      </c>
      <c r="F374" t="s">
        <v>153</v>
      </c>
      <c r="H374" t="s">
        <v>9871</v>
      </c>
      <c r="O374" t="s">
        <v>13608</v>
      </c>
      <c r="P374">
        <f t="shared" si="5"/>
        <v>8236</v>
      </c>
    </row>
    <row r="375" spans="1:16" x14ac:dyDescent="0.25">
      <c r="A375" t="str">
        <f>"QAMIN05"</f>
        <v>QAMIN05</v>
      </c>
      <c r="B375" t="s">
        <v>2282</v>
      </c>
      <c r="C375">
        <v>0</v>
      </c>
      <c r="D375" t="s">
        <v>16</v>
      </c>
      <c r="E375">
        <v>0</v>
      </c>
      <c r="F375" t="s">
        <v>87</v>
      </c>
      <c r="O375" t="s">
        <v>13610</v>
      </c>
      <c r="P375">
        <f t="shared" si="5"/>
        <v>58</v>
      </c>
    </row>
    <row r="376" spans="1:16" x14ac:dyDescent="0.25">
      <c r="A376" t="str">
        <f>"AAMIN05"</f>
        <v>AAMIN05</v>
      </c>
      <c r="B376" t="s">
        <v>2280</v>
      </c>
      <c r="C376">
        <v>0</v>
      </c>
      <c r="D376" t="s">
        <v>28</v>
      </c>
      <c r="E376">
        <v>0</v>
      </c>
      <c r="O376" t="s">
        <v>13609</v>
      </c>
      <c r="P376">
        <f t="shared" si="5"/>
        <v>429</v>
      </c>
    </row>
    <row r="377" spans="1:16" hidden="1" x14ac:dyDescent="0.25">
      <c r="A377" t="str">
        <f>"QAMIN04"</f>
        <v>QAMIN04</v>
      </c>
      <c r="B377" t="s">
        <v>2280</v>
      </c>
      <c r="C377">
        <v>0</v>
      </c>
      <c r="D377" t="s">
        <v>16</v>
      </c>
      <c r="E377">
        <v>0</v>
      </c>
      <c r="F377" t="s">
        <v>87</v>
      </c>
      <c r="O377" t="s">
        <v>2550</v>
      </c>
      <c r="P377">
        <f t="shared" si="5"/>
        <v>0</v>
      </c>
    </row>
    <row r="378" spans="1:16" hidden="1" x14ac:dyDescent="0.25">
      <c r="A378" t="str">
        <f>"AAMIN04"</f>
        <v>AAMIN04</v>
      </c>
      <c r="B378" t="s">
        <v>85</v>
      </c>
      <c r="C378">
        <v>4</v>
      </c>
      <c r="D378" t="s">
        <v>16</v>
      </c>
      <c r="E378">
        <v>4</v>
      </c>
      <c r="F378" t="s">
        <v>87</v>
      </c>
      <c r="O378" t="s">
        <v>13613</v>
      </c>
      <c r="P378">
        <f t="shared" si="5"/>
        <v>0</v>
      </c>
    </row>
    <row r="379" spans="1:16" hidden="1" x14ac:dyDescent="0.25">
      <c r="A379" t="str">
        <f>"QAMIR01"</f>
        <v>QAMIR01</v>
      </c>
      <c r="B379" t="s">
        <v>13592</v>
      </c>
      <c r="C379">
        <v>260</v>
      </c>
      <c r="D379" t="s">
        <v>16</v>
      </c>
      <c r="E379">
        <v>26</v>
      </c>
      <c r="F379" t="s">
        <v>38</v>
      </c>
      <c r="H379" t="s">
        <v>9871</v>
      </c>
      <c r="O379" t="s">
        <v>13611</v>
      </c>
      <c r="P379">
        <f t="shared" si="5"/>
        <v>0</v>
      </c>
    </row>
    <row r="380" spans="1:16" hidden="1" x14ac:dyDescent="0.25">
      <c r="A380" t="str">
        <f>"AAMIS01"</f>
        <v>AAMIS01</v>
      </c>
      <c r="B380" t="s">
        <v>89</v>
      </c>
      <c r="C380">
        <v>0</v>
      </c>
      <c r="D380" t="s">
        <v>16</v>
      </c>
      <c r="E380">
        <v>0</v>
      </c>
      <c r="F380" t="s">
        <v>92</v>
      </c>
      <c r="G380" t="s">
        <v>10034</v>
      </c>
      <c r="O380" t="s">
        <v>13612</v>
      </c>
      <c r="P380">
        <f t="shared" si="5"/>
        <v>0</v>
      </c>
    </row>
    <row r="381" spans="1:16" hidden="1" x14ac:dyDescent="0.25">
      <c r="A381" t="str">
        <f>"QAMIS01"</f>
        <v>QAMIS01</v>
      </c>
      <c r="B381" t="s">
        <v>89</v>
      </c>
      <c r="C381">
        <v>20514</v>
      </c>
      <c r="D381" t="s">
        <v>16</v>
      </c>
      <c r="E381">
        <v>205</v>
      </c>
      <c r="F381" t="s">
        <v>92</v>
      </c>
      <c r="G381" t="s">
        <v>10034</v>
      </c>
      <c r="O381" t="s">
        <v>10110</v>
      </c>
      <c r="P381">
        <f t="shared" si="5"/>
        <v>0</v>
      </c>
    </row>
    <row r="382" spans="1:16" hidden="1" x14ac:dyDescent="0.25">
      <c r="A382" t="str">
        <f>"AAMIS05"</f>
        <v>AAMIS05</v>
      </c>
      <c r="B382" t="s">
        <v>2318</v>
      </c>
      <c r="C382">
        <v>0</v>
      </c>
      <c r="D382" t="s">
        <v>16</v>
      </c>
      <c r="E382">
        <v>0</v>
      </c>
      <c r="O382" t="s">
        <v>10111</v>
      </c>
      <c r="P382">
        <f t="shared" si="5"/>
        <v>0</v>
      </c>
    </row>
    <row r="383" spans="1:16" x14ac:dyDescent="0.25">
      <c r="A383" t="str">
        <f>"QAMIS03"</f>
        <v>QAMIS03</v>
      </c>
      <c r="B383" t="s">
        <v>2318</v>
      </c>
      <c r="C383">
        <v>25896</v>
      </c>
      <c r="D383" t="s">
        <v>16</v>
      </c>
      <c r="E383">
        <v>1294</v>
      </c>
      <c r="F383" t="s">
        <v>92</v>
      </c>
      <c r="G383" t="s">
        <v>10034</v>
      </c>
      <c r="O383" t="s">
        <v>2565</v>
      </c>
      <c r="P383">
        <f t="shared" si="5"/>
        <v>570</v>
      </c>
    </row>
    <row r="384" spans="1:16" hidden="1" x14ac:dyDescent="0.25">
      <c r="A384" t="str">
        <f>"AAMIS02"</f>
        <v>AAMIS02</v>
      </c>
      <c r="B384" t="s">
        <v>2318</v>
      </c>
      <c r="C384">
        <v>0</v>
      </c>
      <c r="D384" t="s">
        <v>16</v>
      </c>
      <c r="E384">
        <v>0</v>
      </c>
      <c r="F384" t="s">
        <v>92</v>
      </c>
      <c r="G384" t="s">
        <v>10034</v>
      </c>
      <c r="O384" t="s">
        <v>2560</v>
      </c>
      <c r="P384">
        <f t="shared" si="5"/>
        <v>0</v>
      </c>
    </row>
    <row r="385" spans="1:16" hidden="1" x14ac:dyDescent="0.25">
      <c r="A385" t="str">
        <f>"AAMIS04"</f>
        <v>AAMIS04</v>
      </c>
      <c r="B385" t="s">
        <v>94</v>
      </c>
      <c r="C385">
        <v>0</v>
      </c>
      <c r="D385" t="s">
        <v>16</v>
      </c>
      <c r="E385">
        <v>0</v>
      </c>
      <c r="O385" t="s">
        <v>10112</v>
      </c>
      <c r="P385">
        <f t="shared" si="5"/>
        <v>0</v>
      </c>
    </row>
    <row r="386" spans="1:16" hidden="1" x14ac:dyDescent="0.25">
      <c r="A386" t="str">
        <f>"QAMIS02"</f>
        <v>QAMIS02</v>
      </c>
      <c r="B386" t="s">
        <v>94</v>
      </c>
      <c r="C386">
        <v>22905</v>
      </c>
      <c r="D386" t="s">
        <v>16</v>
      </c>
      <c r="E386">
        <v>458</v>
      </c>
      <c r="F386" t="s">
        <v>92</v>
      </c>
      <c r="G386" t="s">
        <v>10034</v>
      </c>
      <c r="O386" t="s">
        <v>10113</v>
      </c>
      <c r="P386">
        <f t="shared" si="5"/>
        <v>0</v>
      </c>
    </row>
    <row r="387" spans="1:16" hidden="1" x14ac:dyDescent="0.25">
      <c r="A387" t="str">
        <f>"AAMIS03"</f>
        <v>AAMIS03</v>
      </c>
      <c r="B387" t="s">
        <v>94</v>
      </c>
      <c r="C387">
        <v>0</v>
      </c>
      <c r="D387" t="s">
        <v>16</v>
      </c>
      <c r="E387">
        <v>0</v>
      </c>
      <c r="F387" t="s">
        <v>92</v>
      </c>
      <c r="G387" t="s">
        <v>10034</v>
      </c>
      <c r="O387" t="s">
        <v>10115</v>
      </c>
      <c r="P387">
        <f t="shared" ref="P387:P450" si="6">SUMIFS($C$2:$C$7959,$B$2:$B$7959,O387)</f>
        <v>0</v>
      </c>
    </row>
    <row r="388" spans="1:16" x14ac:dyDescent="0.25">
      <c r="A388" t="str">
        <f>"QAMIT01"</f>
        <v>QAMIT01</v>
      </c>
      <c r="B388" t="s">
        <v>2355</v>
      </c>
      <c r="C388">
        <v>0</v>
      </c>
      <c r="D388" t="s">
        <v>16</v>
      </c>
      <c r="E388">
        <v>0</v>
      </c>
      <c r="F388" t="s">
        <v>34</v>
      </c>
      <c r="G388" t="s">
        <v>10035</v>
      </c>
      <c r="O388" t="s">
        <v>13614</v>
      </c>
      <c r="P388">
        <f t="shared" si="6"/>
        <v>11193</v>
      </c>
    </row>
    <row r="389" spans="1:16" x14ac:dyDescent="0.25">
      <c r="A389" t="str">
        <f>"AAMIT01"</f>
        <v>AAMIT01</v>
      </c>
      <c r="B389" t="s">
        <v>2355</v>
      </c>
      <c r="C389">
        <v>0</v>
      </c>
      <c r="D389" t="s">
        <v>16</v>
      </c>
      <c r="E389">
        <v>0</v>
      </c>
      <c r="F389" t="s">
        <v>34</v>
      </c>
      <c r="G389" t="s">
        <v>10035</v>
      </c>
      <c r="O389" t="s">
        <v>133</v>
      </c>
      <c r="P389">
        <f t="shared" si="6"/>
        <v>646</v>
      </c>
    </row>
    <row r="390" spans="1:16" hidden="1" x14ac:dyDescent="0.25">
      <c r="A390" t="str">
        <f>"QAMMA02"</f>
        <v>QAMMA02</v>
      </c>
      <c r="B390" t="s">
        <v>10036</v>
      </c>
      <c r="C390">
        <v>0</v>
      </c>
      <c r="D390" t="s">
        <v>16</v>
      </c>
      <c r="E390">
        <v>0</v>
      </c>
      <c r="F390" t="s">
        <v>1881</v>
      </c>
      <c r="G390" t="s">
        <v>9929</v>
      </c>
      <c r="O390" t="s">
        <v>13615</v>
      </c>
      <c r="P390">
        <f t="shared" si="6"/>
        <v>0</v>
      </c>
    </row>
    <row r="391" spans="1:16" hidden="1" x14ac:dyDescent="0.25">
      <c r="A391" t="str">
        <f>"AAMMA03"</f>
        <v>AAMMA03</v>
      </c>
      <c r="B391" t="s">
        <v>10037</v>
      </c>
      <c r="C391">
        <v>0</v>
      </c>
      <c r="D391" t="s">
        <v>16</v>
      </c>
      <c r="E391">
        <v>0</v>
      </c>
      <c r="F391" t="s">
        <v>10038</v>
      </c>
      <c r="G391" t="s">
        <v>9929</v>
      </c>
      <c r="O391" t="s">
        <v>10117</v>
      </c>
      <c r="P391">
        <f t="shared" si="6"/>
        <v>0</v>
      </c>
    </row>
    <row r="392" spans="1:16" hidden="1" x14ac:dyDescent="0.25">
      <c r="A392" t="str">
        <f>"QAMMA04"</f>
        <v>QAMMA04</v>
      </c>
      <c r="B392" t="s">
        <v>10037</v>
      </c>
      <c r="C392">
        <v>0</v>
      </c>
      <c r="D392" t="s">
        <v>16</v>
      </c>
      <c r="E392">
        <v>0</v>
      </c>
      <c r="F392" t="s">
        <v>3042</v>
      </c>
      <c r="G392" t="s">
        <v>9929</v>
      </c>
      <c r="O392" t="s">
        <v>10118</v>
      </c>
      <c r="P392">
        <f t="shared" si="6"/>
        <v>0</v>
      </c>
    </row>
    <row r="393" spans="1:16" hidden="1" x14ac:dyDescent="0.25">
      <c r="A393" t="str">
        <f>"AAMMA01"</f>
        <v>AAMMA01</v>
      </c>
      <c r="B393" t="s">
        <v>10039</v>
      </c>
      <c r="C393">
        <v>0</v>
      </c>
      <c r="D393" t="s">
        <v>16</v>
      </c>
      <c r="E393">
        <v>0</v>
      </c>
      <c r="F393" t="s">
        <v>9898</v>
      </c>
      <c r="G393" t="s">
        <v>9929</v>
      </c>
      <c r="O393" t="s">
        <v>13616</v>
      </c>
      <c r="P393">
        <f t="shared" si="6"/>
        <v>0</v>
      </c>
    </row>
    <row r="394" spans="1:16" hidden="1" x14ac:dyDescent="0.25">
      <c r="A394" t="str">
        <f>"QAMMA01"</f>
        <v>QAMMA01</v>
      </c>
      <c r="B394" t="s">
        <v>10039</v>
      </c>
      <c r="C394">
        <v>0</v>
      </c>
      <c r="D394" t="s">
        <v>16</v>
      </c>
      <c r="E394">
        <v>0</v>
      </c>
      <c r="F394" t="s">
        <v>1881</v>
      </c>
      <c r="G394" t="s">
        <v>9929</v>
      </c>
      <c r="O394" t="s">
        <v>2578</v>
      </c>
      <c r="P394">
        <f t="shared" si="6"/>
        <v>0</v>
      </c>
    </row>
    <row r="395" spans="1:16" hidden="1" x14ac:dyDescent="0.25">
      <c r="A395" t="str">
        <f>"AAMMA02"</f>
        <v>AAMMA02</v>
      </c>
      <c r="B395" t="s">
        <v>10040</v>
      </c>
      <c r="C395">
        <v>0</v>
      </c>
      <c r="D395" t="s">
        <v>16</v>
      </c>
      <c r="E395">
        <v>0</v>
      </c>
      <c r="F395" t="s">
        <v>10038</v>
      </c>
      <c r="G395" t="s">
        <v>9929</v>
      </c>
      <c r="O395" t="s">
        <v>2576</v>
      </c>
      <c r="P395">
        <f t="shared" si="6"/>
        <v>0</v>
      </c>
    </row>
    <row r="396" spans="1:16" hidden="1" x14ac:dyDescent="0.25">
      <c r="A396" t="str">
        <f>"QAMMA03"</f>
        <v>QAMMA03</v>
      </c>
      <c r="B396" t="s">
        <v>10040</v>
      </c>
      <c r="C396">
        <v>0</v>
      </c>
      <c r="D396" t="s">
        <v>16</v>
      </c>
      <c r="E396">
        <v>0</v>
      </c>
      <c r="F396" t="s">
        <v>3042</v>
      </c>
      <c r="G396" t="s">
        <v>9929</v>
      </c>
      <c r="O396" t="s">
        <v>10119</v>
      </c>
      <c r="P396">
        <f t="shared" si="6"/>
        <v>0</v>
      </c>
    </row>
    <row r="397" spans="1:16" hidden="1" x14ac:dyDescent="0.25">
      <c r="A397" t="str">
        <f>"QAMMO01"</f>
        <v>QAMMO01</v>
      </c>
      <c r="B397" t="s">
        <v>10041</v>
      </c>
      <c r="C397">
        <v>0</v>
      </c>
      <c r="D397" t="s">
        <v>843</v>
      </c>
      <c r="E397">
        <v>0</v>
      </c>
      <c r="F397" t="s">
        <v>1438</v>
      </c>
      <c r="O397" t="s">
        <v>17573</v>
      </c>
      <c r="P397">
        <f t="shared" si="6"/>
        <v>0</v>
      </c>
    </row>
    <row r="398" spans="1:16" hidden="1" x14ac:dyDescent="0.25">
      <c r="A398" t="str">
        <f>"QAMOL01"</f>
        <v>QAMOL01</v>
      </c>
      <c r="B398" t="s">
        <v>13478</v>
      </c>
      <c r="C398">
        <v>4830</v>
      </c>
      <c r="D398" t="s">
        <v>16</v>
      </c>
      <c r="E398">
        <v>48</v>
      </c>
      <c r="F398" t="s">
        <v>38</v>
      </c>
      <c r="G398" t="s">
        <v>10042</v>
      </c>
      <c r="H398" t="s">
        <v>9871</v>
      </c>
      <c r="O398" t="s">
        <v>10120</v>
      </c>
      <c r="P398">
        <f t="shared" si="6"/>
        <v>0</v>
      </c>
    </row>
    <row r="399" spans="1:16" hidden="1" x14ac:dyDescent="0.25">
      <c r="A399" t="str">
        <f>"AAMOL01"</f>
        <v>AAMOL01</v>
      </c>
      <c r="B399" t="s">
        <v>13478</v>
      </c>
      <c r="C399">
        <v>60</v>
      </c>
      <c r="D399" t="s">
        <v>16</v>
      </c>
      <c r="E399">
        <v>0</v>
      </c>
      <c r="F399" t="s">
        <v>38</v>
      </c>
      <c r="G399" t="s">
        <v>10042</v>
      </c>
      <c r="H399" t="s">
        <v>9871</v>
      </c>
      <c r="O399" t="s">
        <v>10122</v>
      </c>
      <c r="P399">
        <f t="shared" si="6"/>
        <v>0</v>
      </c>
    </row>
    <row r="400" spans="1:16" hidden="1" x14ac:dyDescent="0.25">
      <c r="A400" t="str">
        <f>"QAMOL02"</f>
        <v>QAMOL02</v>
      </c>
      <c r="B400" t="s">
        <v>13479</v>
      </c>
      <c r="C400">
        <v>616</v>
      </c>
      <c r="D400" t="s">
        <v>16</v>
      </c>
      <c r="E400">
        <v>15</v>
      </c>
      <c r="F400" t="s">
        <v>38</v>
      </c>
      <c r="G400" t="s">
        <v>10042</v>
      </c>
      <c r="H400" t="s">
        <v>9871</v>
      </c>
      <c r="O400" t="s">
        <v>2583</v>
      </c>
      <c r="P400">
        <f t="shared" si="6"/>
        <v>0</v>
      </c>
    </row>
    <row r="401" spans="1:16" hidden="1" x14ac:dyDescent="0.25">
      <c r="A401" t="str">
        <f>"AAMOL02"</f>
        <v>AAMOL02</v>
      </c>
      <c r="B401" t="s">
        <v>13479</v>
      </c>
      <c r="C401">
        <v>0</v>
      </c>
      <c r="D401" t="s">
        <v>16</v>
      </c>
      <c r="E401">
        <v>0</v>
      </c>
      <c r="F401" t="s">
        <v>38</v>
      </c>
      <c r="G401" t="s">
        <v>10042</v>
      </c>
      <c r="H401" t="s">
        <v>9871</v>
      </c>
      <c r="O401" t="s">
        <v>17574</v>
      </c>
      <c r="P401">
        <f t="shared" si="6"/>
        <v>0</v>
      </c>
    </row>
    <row r="402" spans="1:16" hidden="1" x14ac:dyDescent="0.25">
      <c r="A402" t="str">
        <f>"QAMOP01"</f>
        <v>QAMOP01</v>
      </c>
      <c r="B402" t="s">
        <v>10043</v>
      </c>
      <c r="C402">
        <v>0</v>
      </c>
      <c r="D402" t="s">
        <v>843</v>
      </c>
      <c r="E402">
        <v>0</v>
      </c>
      <c r="F402" t="s">
        <v>1438</v>
      </c>
      <c r="O402" t="s">
        <v>17575</v>
      </c>
      <c r="P402">
        <f t="shared" si="6"/>
        <v>0</v>
      </c>
    </row>
    <row r="403" spans="1:16" hidden="1" x14ac:dyDescent="0.25">
      <c r="A403" t="str">
        <f>"CAMOR01"</f>
        <v>CAMOR01</v>
      </c>
      <c r="B403" t="s">
        <v>10044</v>
      </c>
      <c r="C403">
        <v>0</v>
      </c>
      <c r="D403" t="s">
        <v>16</v>
      </c>
      <c r="E403">
        <v>0</v>
      </c>
      <c r="F403" t="s">
        <v>281</v>
      </c>
      <c r="G403" t="s">
        <v>9923</v>
      </c>
      <c r="O403" t="s">
        <v>10124</v>
      </c>
      <c r="P403">
        <f t="shared" si="6"/>
        <v>0</v>
      </c>
    </row>
    <row r="404" spans="1:16" hidden="1" x14ac:dyDescent="0.25">
      <c r="A404" t="str">
        <f>"QAMOR01"</f>
        <v>QAMOR01</v>
      </c>
      <c r="B404" t="s">
        <v>10044</v>
      </c>
      <c r="C404">
        <v>0</v>
      </c>
      <c r="D404" t="s">
        <v>16</v>
      </c>
      <c r="E404">
        <v>0</v>
      </c>
      <c r="F404" t="s">
        <v>281</v>
      </c>
      <c r="G404" t="s">
        <v>9923</v>
      </c>
      <c r="O404" t="s">
        <v>10126</v>
      </c>
      <c r="P404">
        <f t="shared" si="6"/>
        <v>0</v>
      </c>
    </row>
    <row r="405" spans="1:16" hidden="1" x14ac:dyDescent="0.25">
      <c r="A405" t="str">
        <f>"QAMOR02"</f>
        <v>QAMOR02</v>
      </c>
      <c r="B405" t="s">
        <v>10045</v>
      </c>
      <c r="C405">
        <v>0</v>
      </c>
      <c r="D405" t="s">
        <v>16</v>
      </c>
      <c r="E405">
        <v>0</v>
      </c>
      <c r="F405" t="s">
        <v>281</v>
      </c>
      <c r="G405" t="s">
        <v>9923</v>
      </c>
      <c r="O405" t="s">
        <v>10127</v>
      </c>
      <c r="P405">
        <f t="shared" si="6"/>
        <v>0</v>
      </c>
    </row>
    <row r="406" spans="1:16" hidden="1" x14ac:dyDescent="0.25">
      <c r="A406" t="str">
        <f>"QAMOT04"</f>
        <v>QAMOT04</v>
      </c>
      <c r="B406" t="s">
        <v>10046</v>
      </c>
      <c r="C406">
        <v>0</v>
      </c>
      <c r="D406" t="s">
        <v>16</v>
      </c>
      <c r="E406">
        <v>0</v>
      </c>
      <c r="F406" t="s">
        <v>38</v>
      </c>
      <c r="G406" t="s">
        <v>9959</v>
      </c>
      <c r="O406" t="s">
        <v>10128</v>
      </c>
      <c r="P406">
        <f t="shared" si="6"/>
        <v>0</v>
      </c>
    </row>
    <row r="407" spans="1:16" x14ac:dyDescent="0.25">
      <c r="A407" t="str">
        <f>"QAMOT03"</f>
        <v>QAMOT03</v>
      </c>
      <c r="B407" t="s">
        <v>10047</v>
      </c>
      <c r="C407">
        <v>0</v>
      </c>
      <c r="D407" t="s">
        <v>16</v>
      </c>
      <c r="E407">
        <v>0</v>
      </c>
      <c r="F407" t="s">
        <v>38</v>
      </c>
      <c r="G407" t="s">
        <v>9959</v>
      </c>
      <c r="O407" t="s">
        <v>137</v>
      </c>
      <c r="P407">
        <f t="shared" si="6"/>
        <v>12930</v>
      </c>
    </row>
    <row r="408" spans="1:16" x14ac:dyDescent="0.25">
      <c r="A408" t="str">
        <f>"AAMOT02"</f>
        <v>AAMOT02</v>
      </c>
      <c r="B408" t="s">
        <v>17554</v>
      </c>
      <c r="C408">
        <v>0</v>
      </c>
      <c r="D408" t="s">
        <v>16</v>
      </c>
      <c r="E408">
        <v>0</v>
      </c>
      <c r="F408" t="s">
        <v>38</v>
      </c>
      <c r="G408" t="s">
        <v>9959</v>
      </c>
      <c r="H408" t="s">
        <v>9871</v>
      </c>
      <c r="O408" t="s">
        <v>144</v>
      </c>
      <c r="P408">
        <f t="shared" si="6"/>
        <v>2420</v>
      </c>
    </row>
    <row r="409" spans="1:16" x14ac:dyDescent="0.25">
      <c r="A409" t="str">
        <f>"QAMOT01"</f>
        <v>QAMOT01</v>
      </c>
      <c r="B409" t="s">
        <v>17554</v>
      </c>
      <c r="C409">
        <v>0</v>
      </c>
      <c r="D409" t="s">
        <v>16</v>
      </c>
      <c r="E409">
        <v>0</v>
      </c>
      <c r="F409" t="s">
        <v>38</v>
      </c>
      <c r="G409" t="s">
        <v>9959</v>
      </c>
      <c r="H409" t="s">
        <v>9871</v>
      </c>
      <c r="O409" t="s">
        <v>146</v>
      </c>
      <c r="P409">
        <f t="shared" si="6"/>
        <v>27241</v>
      </c>
    </row>
    <row r="410" spans="1:16" hidden="1" x14ac:dyDescent="0.25">
      <c r="A410" t="str">
        <f>"QAMOT02"</f>
        <v>QAMOT02</v>
      </c>
      <c r="B410" t="s">
        <v>17555</v>
      </c>
      <c r="C410">
        <v>0</v>
      </c>
      <c r="D410" t="s">
        <v>16</v>
      </c>
      <c r="E410">
        <v>0</v>
      </c>
      <c r="F410" t="s">
        <v>38</v>
      </c>
      <c r="G410" t="s">
        <v>9959</v>
      </c>
      <c r="H410" t="s">
        <v>9871</v>
      </c>
      <c r="O410" t="s">
        <v>10130</v>
      </c>
      <c r="P410">
        <f t="shared" si="6"/>
        <v>0</v>
      </c>
    </row>
    <row r="411" spans="1:16" hidden="1" x14ac:dyDescent="0.25">
      <c r="A411" t="str">
        <f>"AAMOT01"</f>
        <v>AAMOT01</v>
      </c>
      <c r="B411" t="s">
        <v>17555</v>
      </c>
      <c r="C411">
        <v>0</v>
      </c>
      <c r="D411" t="s">
        <v>16</v>
      </c>
      <c r="E411">
        <v>0</v>
      </c>
      <c r="F411" t="s">
        <v>38</v>
      </c>
      <c r="G411" t="s">
        <v>9959</v>
      </c>
      <c r="H411" t="s">
        <v>9871</v>
      </c>
      <c r="O411" t="s">
        <v>10131</v>
      </c>
      <c r="P411">
        <f t="shared" si="6"/>
        <v>0</v>
      </c>
    </row>
    <row r="412" spans="1:16" hidden="1" x14ac:dyDescent="0.25">
      <c r="A412" t="str">
        <f>"QAMPA01"</f>
        <v>QAMPA01</v>
      </c>
      <c r="B412" t="s">
        <v>13593</v>
      </c>
      <c r="C412">
        <v>1441</v>
      </c>
      <c r="D412" t="s">
        <v>16</v>
      </c>
      <c r="E412">
        <v>72</v>
      </c>
      <c r="F412" t="s">
        <v>476</v>
      </c>
      <c r="G412" t="s">
        <v>9920</v>
      </c>
      <c r="H412" t="s">
        <v>9871</v>
      </c>
      <c r="O412" t="s">
        <v>10132</v>
      </c>
      <c r="P412">
        <f t="shared" si="6"/>
        <v>0</v>
      </c>
    </row>
    <row r="413" spans="1:16" hidden="1" x14ac:dyDescent="0.25">
      <c r="A413" t="str">
        <f>"AAMPA02"</f>
        <v>AAMPA02</v>
      </c>
      <c r="B413" t="s">
        <v>13593</v>
      </c>
      <c r="C413">
        <v>0</v>
      </c>
      <c r="D413" t="s">
        <v>16</v>
      </c>
      <c r="E413">
        <v>0</v>
      </c>
      <c r="F413" t="s">
        <v>476</v>
      </c>
      <c r="O413" t="s">
        <v>10133</v>
      </c>
      <c r="P413">
        <f t="shared" si="6"/>
        <v>0</v>
      </c>
    </row>
    <row r="414" spans="1:16" hidden="1" x14ac:dyDescent="0.25">
      <c r="A414" t="str">
        <f>"QAMPA02"</f>
        <v>QAMPA02</v>
      </c>
      <c r="B414" t="s">
        <v>13594</v>
      </c>
      <c r="C414">
        <v>0</v>
      </c>
      <c r="D414" t="s">
        <v>1367</v>
      </c>
      <c r="E414">
        <v>0</v>
      </c>
      <c r="F414" t="s">
        <v>476</v>
      </c>
      <c r="G414" t="s">
        <v>9920</v>
      </c>
      <c r="H414" t="s">
        <v>9871</v>
      </c>
      <c r="O414" t="s">
        <v>10134</v>
      </c>
      <c r="P414">
        <f t="shared" si="6"/>
        <v>0</v>
      </c>
    </row>
    <row r="415" spans="1:16" hidden="1" x14ac:dyDescent="0.25">
      <c r="A415" t="str">
        <f>"QAMPA03"</f>
        <v>QAMPA03</v>
      </c>
      <c r="B415" t="s">
        <v>13595</v>
      </c>
      <c r="C415">
        <v>0</v>
      </c>
      <c r="D415" t="s">
        <v>379</v>
      </c>
      <c r="E415">
        <v>0</v>
      </c>
      <c r="F415" t="s">
        <v>476</v>
      </c>
      <c r="G415" t="s">
        <v>9920</v>
      </c>
      <c r="H415" t="s">
        <v>9871</v>
      </c>
      <c r="O415" t="s">
        <v>10135</v>
      </c>
      <c r="P415">
        <f t="shared" si="6"/>
        <v>0</v>
      </c>
    </row>
    <row r="416" spans="1:16" hidden="1" x14ac:dyDescent="0.25">
      <c r="A416" t="str">
        <f>"QAMPL01"</f>
        <v>QAMPL01</v>
      </c>
      <c r="B416" t="s">
        <v>10048</v>
      </c>
      <c r="C416">
        <v>0</v>
      </c>
      <c r="D416" t="s">
        <v>16</v>
      </c>
      <c r="E416">
        <v>0</v>
      </c>
      <c r="F416" t="s">
        <v>92</v>
      </c>
      <c r="G416" t="s">
        <v>10049</v>
      </c>
      <c r="O416" t="s">
        <v>10136</v>
      </c>
      <c r="P416">
        <f t="shared" si="6"/>
        <v>0</v>
      </c>
    </row>
    <row r="417" spans="1:16" hidden="1" x14ac:dyDescent="0.25">
      <c r="A417" t="str">
        <f>"QAMUN02"</f>
        <v>QAMUN02</v>
      </c>
      <c r="B417" t="s">
        <v>10050</v>
      </c>
      <c r="C417">
        <v>0</v>
      </c>
      <c r="D417" t="s">
        <v>16</v>
      </c>
      <c r="E417">
        <v>0</v>
      </c>
      <c r="F417" t="s">
        <v>10051</v>
      </c>
      <c r="G417" t="s">
        <v>9899</v>
      </c>
      <c r="O417" t="s">
        <v>10138</v>
      </c>
      <c r="P417">
        <f t="shared" si="6"/>
        <v>0</v>
      </c>
    </row>
    <row r="418" spans="1:16" hidden="1" x14ac:dyDescent="0.25">
      <c r="A418" t="str">
        <f>"QAMUN01"</f>
        <v>QAMUN01</v>
      </c>
      <c r="B418" t="s">
        <v>10052</v>
      </c>
      <c r="C418">
        <v>0</v>
      </c>
      <c r="D418" t="s">
        <v>16</v>
      </c>
      <c r="E418">
        <v>0</v>
      </c>
      <c r="F418" t="s">
        <v>10051</v>
      </c>
      <c r="G418" t="s">
        <v>9899</v>
      </c>
      <c r="O418" t="s">
        <v>10140</v>
      </c>
      <c r="P418">
        <f t="shared" si="6"/>
        <v>0</v>
      </c>
    </row>
    <row r="419" spans="1:16" hidden="1" x14ac:dyDescent="0.25">
      <c r="A419" t="str">
        <f>"QAMUN03"</f>
        <v>QAMUN03</v>
      </c>
      <c r="B419" t="s">
        <v>10053</v>
      </c>
      <c r="C419">
        <v>0</v>
      </c>
      <c r="D419" t="s">
        <v>16</v>
      </c>
      <c r="E419">
        <v>0</v>
      </c>
      <c r="F419" t="s">
        <v>10051</v>
      </c>
      <c r="G419" t="s">
        <v>9899</v>
      </c>
      <c r="O419" t="s">
        <v>10141</v>
      </c>
      <c r="P419">
        <f t="shared" si="6"/>
        <v>0</v>
      </c>
    </row>
    <row r="420" spans="1:16" hidden="1" x14ac:dyDescent="0.25">
      <c r="A420" t="str">
        <f>"AAMUR02"</f>
        <v>AAMUR02</v>
      </c>
      <c r="B420" t="s">
        <v>10054</v>
      </c>
      <c r="C420">
        <v>0</v>
      </c>
      <c r="D420" t="s">
        <v>16</v>
      </c>
      <c r="E420">
        <v>0</v>
      </c>
      <c r="F420" t="s">
        <v>38</v>
      </c>
      <c r="G420" t="s">
        <v>10055</v>
      </c>
      <c r="O420" t="s">
        <v>10143</v>
      </c>
      <c r="P420">
        <f t="shared" si="6"/>
        <v>0</v>
      </c>
    </row>
    <row r="421" spans="1:16" hidden="1" x14ac:dyDescent="0.25">
      <c r="A421" t="str">
        <f>"AAMUR04"</f>
        <v>AAMUR04</v>
      </c>
      <c r="B421" t="s">
        <v>10054</v>
      </c>
      <c r="C421">
        <v>0</v>
      </c>
      <c r="D421" t="s">
        <v>16</v>
      </c>
      <c r="E421">
        <v>0</v>
      </c>
      <c r="F421" t="s">
        <v>38</v>
      </c>
      <c r="G421" t="s">
        <v>10056</v>
      </c>
      <c r="H421" t="s">
        <v>9871</v>
      </c>
      <c r="O421" t="s">
        <v>10144</v>
      </c>
      <c r="P421">
        <f t="shared" si="6"/>
        <v>0</v>
      </c>
    </row>
    <row r="422" spans="1:16" hidden="1" x14ac:dyDescent="0.25">
      <c r="A422" t="str">
        <f>"QAMUR01"</f>
        <v>QAMUR01</v>
      </c>
      <c r="B422" t="s">
        <v>10054</v>
      </c>
      <c r="C422">
        <v>13</v>
      </c>
      <c r="D422" t="s">
        <v>16</v>
      </c>
      <c r="E422">
        <v>0</v>
      </c>
      <c r="F422" t="s">
        <v>38</v>
      </c>
      <c r="G422" t="s">
        <v>10056</v>
      </c>
      <c r="H422" t="s">
        <v>9871</v>
      </c>
      <c r="O422" t="s">
        <v>10145</v>
      </c>
      <c r="P422">
        <f t="shared" si="6"/>
        <v>0</v>
      </c>
    </row>
    <row r="423" spans="1:16" hidden="1" x14ac:dyDescent="0.25">
      <c r="A423" t="str">
        <f>"AAMUR01"</f>
        <v>AAMUR01</v>
      </c>
      <c r="B423" t="s">
        <v>10057</v>
      </c>
      <c r="C423">
        <v>0</v>
      </c>
      <c r="D423" t="s">
        <v>16</v>
      </c>
      <c r="E423">
        <v>0</v>
      </c>
      <c r="F423" t="s">
        <v>38</v>
      </c>
      <c r="G423" t="s">
        <v>10055</v>
      </c>
      <c r="O423" t="s">
        <v>10146</v>
      </c>
      <c r="P423">
        <f t="shared" si="6"/>
        <v>0</v>
      </c>
    </row>
    <row r="424" spans="1:16" hidden="1" x14ac:dyDescent="0.25">
      <c r="A424" t="str">
        <f>"AAMUR03"</f>
        <v>AAMUR03</v>
      </c>
      <c r="B424" t="s">
        <v>10057</v>
      </c>
      <c r="C424">
        <v>0</v>
      </c>
      <c r="D424" t="s">
        <v>28</v>
      </c>
      <c r="E424">
        <v>0</v>
      </c>
      <c r="F424" t="s">
        <v>38</v>
      </c>
      <c r="G424" t="s">
        <v>10056</v>
      </c>
      <c r="H424" t="s">
        <v>9871</v>
      </c>
      <c r="O424" t="s">
        <v>2592</v>
      </c>
      <c r="P424">
        <f t="shared" si="6"/>
        <v>0</v>
      </c>
    </row>
    <row r="425" spans="1:16" hidden="1" x14ac:dyDescent="0.25">
      <c r="A425" t="str">
        <f>"QAMUR02"</f>
        <v>QAMUR02</v>
      </c>
      <c r="B425" t="s">
        <v>10057</v>
      </c>
      <c r="C425">
        <v>235</v>
      </c>
      <c r="D425" t="s">
        <v>16</v>
      </c>
      <c r="E425">
        <v>5</v>
      </c>
      <c r="F425" t="s">
        <v>38</v>
      </c>
      <c r="G425" t="s">
        <v>10056</v>
      </c>
      <c r="H425" t="s">
        <v>9871</v>
      </c>
      <c r="O425" t="s">
        <v>10147</v>
      </c>
      <c r="P425">
        <f t="shared" si="6"/>
        <v>0</v>
      </c>
    </row>
    <row r="426" spans="1:16" hidden="1" x14ac:dyDescent="0.25">
      <c r="A426" t="str">
        <f>"AANDR01"</f>
        <v>AANDR01</v>
      </c>
      <c r="B426" t="s">
        <v>13597</v>
      </c>
      <c r="C426">
        <v>0</v>
      </c>
      <c r="D426" t="s">
        <v>16</v>
      </c>
      <c r="E426">
        <v>0</v>
      </c>
      <c r="F426" t="s">
        <v>281</v>
      </c>
      <c r="G426" t="s">
        <v>9890</v>
      </c>
      <c r="H426" t="s">
        <v>9891</v>
      </c>
      <c r="O426" t="s">
        <v>2596</v>
      </c>
      <c r="P426">
        <f t="shared" si="6"/>
        <v>0</v>
      </c>
    </row>
    <row r="427" spans="1:16" x14ac:dyDescent="0.25">
      <c r="A427" t="str">
        <f>"QANDR02"</f>
        <v>QANDR02</v>
      </c>
      <c r="B427" t="s">
        <v>13597</v>
      </c>
      <c r="C427">
        <v>0</v>
      </c>
      <c r="D427" t="s">
        <v>16</v>
      </c>
      <c r="E427">
        <v>0</v>
      </c>
      <c r="F427" t="s">
        <v>281</v>
      </c>
      <c r="G427" t="s">
        <v>9890</v>
      </c>
      <c r="H427" t="s">
        <v>9891</v>
      </c>
      <c r="O427" t="s">
        <v>2599</v>
      </c>
      <c r="P427">
        <f t="shared" si="6"/>
        <v>500</v>
      </c>
    </row>
    <row r="428" spans="1:16" hidden="1" x14ac:dyDescent="0.25">
      <c r="A428" t="str">
        <f>"AANDR02"</f>
        <v>AANDR02</v>
      </c>
      <c r="B428" t="s">
        <v>13598</v>
      </c>
      <c r="C428">
        <v>0</v>
      </c>
      <c r="D428" t="s">
        <v>16</v>
      </c>
      <c r="E428">
        <v>0</v>
      </c>
      <c r="F428" t="s">
        <v>281</v>
      </c>
      <c r="G428" t="s">
        <v>9890</v>
      </c>
      <c r="H428" t="s">
        <v>9891</v>
      </c>
      <c r="O428" t="s">
        <v>17576</v>
      </c>
      <c r="P428">
        <f t="shared" si="6"/>
        <v>0</v>
      </c>
    </row>
    <row r="429" spans="1:16" hidden="1" x14ac:dyDescent="0.25">
      <c r="A429" t="str">
        <f>"QANDR03"</f>
        <v>QANDR03</v>
      </c>
      <c r="B429" t="s">
        <v>13598</v>
      </c>
      <c r="C429">
        <v>400</v>
      </c>
      <c r="D429" t="s">
        <v>16</v>
      </c>
      <c r="E429">
        <v>20</v>
      </c>
      <c r="F429" t="s">
        <v>281</v>
      </c>
      <c r="G429" t="s">
        <v>9890</v>
      </c>
      <c r="H429" t="s">
        <v>9891</v>
      </c>
      <c r="O429" t="s">
        <v>10151</v>
      </c>
      <c r="P429">
        <f t="shared" si="6"/>
        <v>0</v>
      </c>
    </row>
    <row r="430" spans="1:16" hidden="1" x14ac:dyDescent="0.25">
      <c r="A430" t="str">
        <f>"AANDR03"</f>
        <v>AANDR03</v>
      </c>
      <c r="B430" t="s">
        <v>13596</v>
      </c>
      <c r="C430">
        <v>0</v>
      </c>
      <c r="D430" t="s">
        <v>16</v>
      </c>
      <c r="E430">
        <v>0</v>
      </c>
      <c r="F430" t="s">
        <v>281</v>
      </c>
      <c r="G430" t="s">
        <v>9890</v>
      </c>
      <c r="H430" t="s">
        <v>9891</v>
      </c>
      <c r="O430" t="s">
        <v>10153</v>
      </c>
      <c r="P430">
        <f t="shared" si="6"/>
        <v>0</v>
      </c>
    </row>
    <row r="431" spans="1:16" hidden="1" x14ac:dyDescent="0.25">
      <c r="A431" t="str">
        <f>"QANDR01"</f>
        <v>QANDR01</v>
      </c>
      <c r="B431" t="s">
        <v>13596</v>
      </c>
      <c r="C431">
        <v>0</v>
      </c>
      <c r="D431" t="s">
        <v>16</v>
      </c>
      <c r="E431">
        <v>0</v>
      </c>
      <c r="F431" t="s">
        <v>281</v>
      </c>
      <c r="G431" t="s">
        <v>9890</v>
      </c>
      <c r="H431" t="s">
        <v>9891</v>
      </c>
      <c r="O431" t="s">
        <v>2603</v>
      </c>
      <c r="P431">
        <f t="shared" si="6"/>
        <v>0</v>
      </c>
    </row>
    <row r="432" spans="1:16" hidden="1" x14ac:dyDescent="0.25">
      <c r="A432" t="str">
        <f>"ZZAND01"</f>
        <v>ZZAND01</v>
      </c>
      <c r="B432" t="s">
        <v>10058</v>
      </c>
      <c r="C432">
        <v>0</v>
      </c>
      <c r="D432" t="s">
        <v>28</v>
      </c>
      <c r="E432">
        <v>0</v>
      </c>
      <c r="O432" t="s">
        <v>10155</v>
      </c>
      <c r="P432">
        <f t="shared" si="6"/>
        <v>0</v>
      </c>
    </row>
    <row r="433" spans="1:16" hidden="1" x14ac:dyDescent="0.25">
      <c r="A433" t="str">
        <f>"ZZANDRO01"</f>
        <v>ZZANDRO01</v>
      </c>
      <c r="B433" t="s">
        <v>10059</v>
      </c>
      <c r="C433">
        <v>0</v>
      </c>
      <c r="D433" t="s">
        <v>28</v>
      </c>
      <c r="E433">
        <v>0</v>
      </c>
      <c r="O433" t="s">
        <v>2607</v>
      </c>
      <c r="P433">
        <f t="shared" si="6"/>
        <v>0</v>
      </c>
    </row>
    <row r="434" spans="1:16" hidden="1" x14ac:dyDescent="0.25">
      <c r="A434" t="str">
        <f>"AANET02"</f>
        <v>AANET02</v>
      </c>
      <c r="B434" t="s">
        <v>17556</v>
      </c>
      <c r="C434">
        <v>0</v>
      </c>
      <c r="D434" t="s">
        <v>41</v>
      </c>
      <c r="E434">
        <v>0</v>
      </c>
      <c r="F434" t="s">
        <v>10060</v>
      </c>
      <c r="G434" t="s">
        <v>9932</v>
      </c>
      <c r="H434" t="s">
        <v>9891</v>
      </c>
      <c r="O434" t="s">
        <v>17577</v>
      </c>
      <c r="P434">
        <f t="shared" si="6"/>
        <v>0</v>
      </c>
    </row>
    <row r="435" spans="1:16" hidden="1" x14ac:dyDescent="0.25">
      <c r="A435" t="str">
        <f>"AANET10"</f>
        <v>AANET10</v>
      </c>
      <c r="B435" t="s">
        <v>10061</v>
      </c>
      <c r="C435">
        <v>0</v>
      </c>
      <c r="D435" t="s">
        <v>41</v>
      </c>
      <c r="E435">
        <v>0</v>
      </c>
      <c r="F435" t="s">
        <v>153</v>
      </c>
      <c r="G435" t="s">
        <v>9932</v>
      </c>
      <c r="O435" t="s">
        <v>17578</v>
      </c>
      <c r="P435">
        <f t="shared" si="6"/>
        <v>0</v>
      </c>
    </row>
    <row r="436" spans="1:16" x14ac:dyDescent="0.25">
      <c r="A436" t="str">
        <f>"AANET01"</f>
        <v>AANET01</v>
      </c>
      <c r="B436" t="s">
        <v>17557</v>
      </c>
      <c r="C436">
        <v>0</v>
      </c>
      <c r="D436" t="s">
        <v>41</v>
      </c>
      <c r="E436">
        <v>0</v>
      </c>
      <c r="F436" t="s">
        <v>9356</v>
      </c>
      <c r="G436" t="s">
        <v>9932</v>
      </c>
      <c r="H436" t="s">
        <v>9891</v>
      </c>
      <c r="O436" t="s">
        <v>2611</v>
      </c>
      <c r="P436">
        <f t="shared" si="6"/>
        <v>158</v>
      </c>
    </row>
    <row r="437" spans="1:16" hidden="1" x14ac:dyDescent="0.25">
      <c r="A437" t="str">
        <f>"AANET08"</f>
        <v>AANET08</v>
      </c>
      <c r="B437" t="s">
        <v>17558</v>
      </c>
      <c r="C437">
        <v>0</v>
      </c>
      <c r="D437" t="s">
        <v>41</v>
      </c>
      <c r="E437">
        <v>0</v>
      </c>
      <c r="F437" t="s">
        <v>153</v>
      </c>
      <c r="G437" t="s">
        <v>9932</v>
      </c>
      <c r="H437" t="s">
        <v>9891</v>
      </c>
      <c r="O437" t="s">
        <v>10158</v>
      </c>
      <c r="P437">
        <f t="shared" si="6"/>
        <v>0</v>
      </c>
    </row>
    <row r="438" spans="1:16" hidden="1" x14ac:dyDescent="0.25">
      <c r="A438" t="str">
        <f>"QANET01"</f>
        <v>QANET01</v>
      </c>
      <c r="B438" t="s">
        <v>13600</v>
      </c>
      <c r="C438">
        <v>0</v>
      </c>
      <c r="D438" t="s">
        <v>41</v>
      </c>
      <c r="E438">
        <v>0</v>
      </c>
      <c r="F438" t="s">
        <v>153</v>
      </c>
      <c r="G438" t="s">
        <v>9932</v>
      </c>
      <c r="H438" t="s">
        <v>9891</v>
      </c>
      <c r="O438" t="s">
        <v>10160</v>
      </c>
      <c r="P438">
        <f t="shared" si="6"/>
        <v>0</v>
      </c>
    </row>
    <row r="439" spans="1:16" hidden="1" x14ac:dyDescent="0.25">
      <c r="A439" t="str">
        <f>"QANET06"</f>
        <v>QANET06</v>
      </c>
      <c r="B439" t="s">
        <v>13600</v>
      </c>
      <c r="C439">
        <v>0</v>
      </c>
      <c r="D439" t="s">
        <v>41</v>
      </c>
      <c r="E439">
        <v>0</v>
      </c>
      <c r="F439" t="s">
        <v>153</v>
      </c>
      <c r="G439" t="s">
        <v>9932</v>
      </c>
      <c r="H439" t="s">
        <v>9891</v>
      </c>
      <c r="O439" t="s">
        <v>17579</v>
      </c>
      <c r="P439">
        <f t="shared" si="6"/>
        <v>0</v>
      </c>
    </row>
    <row r="440" spans="1:16" hidden="1" x14ac:dyDescent="0.25">
      <c r="A440" t="str">
        <f>"QANET03"</f>
        <v>QANET03</v>
      </c>
      <c r="B440" t="s">
        <v>17559</v>
      </c>
      <c r="C440">
        <v>0</v>
      </c>
      <c r="D440" t="s">
        <v>16</v>
      </c>
      <c r="E440">
        <v>0</v>
      </c>
      <c r="F440" t="s">
        <v>153</v>
      </c>
      <c r="G440" t="s">
        <v>9932</v>
      </c>
      <c r="H440" t="s">
        <v>9871</v>
      </c>
      <c r="O440" t="s">
        <v>17580</v>
      </c>
      <c r="P440">
        <f t="shared" si="6"/>
        <v>0</v>
      </c>
    </row>
    <row r="441" spans="1:16" hidden="1" x14ac:dyDescent="0.25">
      <c r="A441" t="str">
        <f>"AANET05"</f>
        <v>AANET05</v>
      </c>
      <c r="B441" t="s">
        <v>17559</v>
      </c>
      <c r="C441">
        <v>0</v>
      </c>
      <c r="D441" t="s">
        <v>28</v>
      </c>
      <c r="E441">
        <v>0</v>
      </c>
      <c r="F441" t="s">
        <v>153</v>
      </c>
      <c r="G441" t="s">
        <v>9932</v>
      </c>
      <c r="H441" t="s">
        <v>9871</v>
      </c>
      <c r="O441" t="s">
        <v>17581</v>
      </c>
      <c r="P441">
        <f t="shared" si="6"/>
        <v>0</v>
      </c>
    </row>
    <row r="442" spans="1:16" hidden="1" x14ac:dyDescent="0.25">
      <c r="A442" t="str">
        <f>"QANET07"</f>
        <v>QANET07</v>
      </c>
      <c r="B442" t="s">
        <v>13601</v>
      </c>
      <c r="C442">
        <v>794</v>
      </c>
      <c r="D442" t="s">
        <v>16</v>
      </c>
      <c r="E442">
        <v>26</v>
      </c>
      <c r="F442" t="s">
        <v>153</v>
      </c>
      <c r="G442" t="s">
        <v>9932</v>
      </c>
      <c r="H442" t="s">
        <v>9871</v>
      </c>
      <c r="O442" t="s">
        <v>2615</v>
      </c>
      <c r="P442">
        <f t="shared" si="6"/>
        <v>0</v>
      </c>
    </row>
    <row r="443" spans="1:16" hidden="1" x14ac:dyDescent="0.25">
      <c r="A443" t="str">
        <f>"AANET11"</f>
        <v>AANET11</v>
      </c>
      <c r="B443" t="s">
        <v>17560</v>
      </c>
      <c r="C443">
        <v>0</v>
      </c>
      <c r="D443" t="s">
        <v>16</v>
      </c>
      <c r="E443">
        <v>0</v>
      </c>
      <c r="F443" t="s">
        <v>153</v>
      </c>
      <c r="G443" t="s">
        <v>9932</v>
      </c>
      <c r="H443" t="s">
        <v>9871</v>
      </c>
      <c r="O443" t="s">
        <v>10164</v>
      </c>
      <c r="P443">
        <f t="shared" si="6"/>
        <v>0</v>
      </c>
    </row>
    <row r="444" spans="1:16" hidden="1" x14ac:dyDescent="0.25">
      <c r="A444" t="str">
        <f>"QANET02"</f>
        <v>QANET02</v>
      </c>
      <c r="B444" t="s">
        <v>17561</v>
      </c>
      <c r="C444">
        <v>0</v>
      </c>
      <c r="D444" t="s">
        <v>16</v>
      </c>
      <c r="E444">
        <v>0</v>
      </c>
      <c r="F444" t="s">
        <v>153</v>
      </c>
      <c r="G444" t="s">
        <v>9932</v>
      </c>
      <c r="H444" t="s">
        <v>9871</v>
      </c>
      <c r="O444" t="s">
        <v>10165</v>
      </c>
      <c r="P444">
        <f t="shared" si="6"/>
        <v>0</v>
      </c>
    </row>
    <row r="445" spans="1:16" hidden="1" x14ac:dyDescent="0.25">
      <c r="A445" t="str">
        <f>"AANET03"</f>
        <v>AANET03</v>
      </c>
      <c r="B445" t="s">
        <v>17561</v>
      </c>
      <c r="C445">
        <v>0</v>
      </c>
      <c r="D445" t="s">
        <v>41</v>
      </c>
      <c r="E445">
        <v>0</v>
      </c>
      <c r="F445" t="s">
        <v>9356</v>
      </c>
      <c r="G445" t="s">
        <v>9932</v>
      </c>
      <c r="H445" t="s">
        <v>9871</v>
      </c>
      <c r="O445" t="s">
        <v>10166</v>
      </c>
      <c r="P445">
        <f t="shared" si="6"/>
        <v>0</v>
      </c>
    </row>
    <row r="446" spans="1:16" hidden="1" x14ac:dyDescent="0.25">
      <c r="A446" t="str">
        <f>"AANET06"</f>
        <v>AANET06</v>
      </c>
      <c r="B446" t="s">
        <v>17562</v>
      </c>
      <c r="C446">
        <v>0</v>
      </c>
      <c r="D446" t="s">
        <v>16</v>
      </c>
      <c r="E446">
        <v>0</v>
      </c>
      <c r="F446" t="s">
        <v>153</v>
      </c>
      <c r="G446" t="s">
        <v>9932</v>
      </c>
      <c r="H446" t="s">
        <v>9871</v>
      </c>
      <c r="O446" t="s">
        <v>10167</v>
      </c>
      <c r="P446">
        <f t="shared" si="6"/>
        <v>0</v>
      </c>
    </row>
    <row r="447" spans="1:16" hidden="1" x14ac:dyDescent="0.25">
      <c r="A447" t="str">
        <f>"QANET04"</f>
        <v>QANET04</v>
      </c>
      <c r="B447" t="s">
        <v>13599</v>
      </c>
      <c r="C447">
        <v>1004</v>
      </c>
      <c r="D447" t="s">
        <v>16</v>
      </c>
      <c r="E447">
        <v>20</v>
      </c>
      <c r="F447" t="s">
        <v>153</v>
      </c>
      <c r="G447" t="s">
        <v>9932</v>
      </c>
      <c r="H447" t="s">
        <v>9871</v>
      </c>
      <c r="O447" t="s">
        <v>10169</v>
      </c>
      <c r="P447">
        <f t="shared" si="6"/>
        <v>0</v>
      </c>
    </row>
    <row r="448" spans="1:16" hidden="1" x14ac:dyDescent="0.25">
      <c r="A448" t="str">
        <f>"AANET07"</f>
        <v>AANET07</v>
      </c>
      <c r="B448" t="s">
        <v>17563</v>
      </c>
      <c r="C448">
        <v>0</v>
      </c>
      <c r="D448" t="s">
        <v>16</v>
      </c>
      <c r="E448">
        <v>0</v>
      </c>
      <c r="F448" t="s">
        <v>153</v>
      </c>
      <c r="G448" t="s">
        <v>9932</v>
      </c>
      <c r="H448" t="s">
        <v>9871</v>
      </c>
      <c r="O448" t="s">
        <v>10171</v>
      </c>
      <c r="P448">
        <f t="shared" si="6"/>
        <v>0</v>
      </c>
    </row>
    <row r="449" spans="1:16" hidden="1" x14ac:dyDescent="0.25">
      <c r="A449" t="str">
        <f>"QANET05"</f>
        <v>QANET05</v>
      </c>
      <c r="B449" t="s">
        <v>17563</v>
      </c>
      <c r="C449">
        <v>0</v>
      </c>
      <c r="D449" t="s">
        <v>16</v>
      </c>
      <c r="E449">
        <v>0</v>
      </c>
      <c r="F449" t="s">
        <v>153</v>
      </c>
      <c r="G449" t="s">
        <v>9932</v>
      </c>
      <c r="H449" t="s">
        <v>9871</v>
      </c>
      <c r="O449" t="s">
        <v>10173</v>
      </c>
      <c r="P449">
        <f t="shared" si="6"/>
        <v>0</v>
      </c>
    </row>
    <row r="450" spans="1:16" x14ac:dyDescent="0.25">
      <c r="A450" t="str">
        <f>"AANET022"</f>
        <v>AANET022</v>
      </c>
      <c r="B450" t="s">
        <v>17564</v>
      </c>
      <c r="C450">
        <v>0</v>
      </c>
      <c r="D450" t="s">
        <v>28</v>
      </c>
      <c r="E450">
        <v>0</v>
      </c>
      <c r="O450" t="s">
        <v>2966</v>
      </c>
      <c r="P450">
        <f t="shared" si="6"/>
        <v>50</v>
      </c>
    </row>
    <row r="451" spans="1:16" x14ac:dyDescent="0.25">
      <c r="A451" t="str">
        <f>"QANET08"</f>
        <v>QANET08</v>
      </c>
      <c r="B451" t="s">
        <v>13602</v>
      </c>
      <c r="C451">
        <v>641</v>
      </c>
      <c r="D451" t="s">
        <v>16</v>
      </c>
      <c r="E451">
        <v>12</v>
      </c>
      <c r="F451" t="s">
        <v>153</v>
      </c>
      <c r="G451" t="s">
        <v>9932</v>
      </c>
      <c r="H451" t="s">
        <v>9871</v>
      </c>
      <c r="O451" t="s">
        <v>2971</v>
      </c>
      <c r="P451">
        <f t="shared" ref="P451:P514" si="7">SUMIFS($C$2:$C$7959,$B$2:$B$7959,O451)</f>
        <v>400</v>
      </c>
    </row>
    <row r="452" spans="1:16" x14ac:dyDescent="0.25">
      <c r="A452" t="str">
        <f>"AANET09"</f>
        <v>AANET09</v>
      </c>
      <c r="B452" t="s">
        <v>10062</v>
      </c>
      <c r="C452">
        <v>0</v>
      </c>
      <c r="D452" t="s">
        <v>16</v>
      </c>
      <c r="E452">
        <v>0</v>
      </c>
      <c r="F452" t="s">
        <v>153</v>
      </c>
      <c r="G452" t="s">
        <v>9932</v>
      </c>
      <c r="O452" t="s">
        <v>2968</v>
      </c>
      <c r="P452">
        <f t="shared" si="7"/>
        <v>1080</v>
      </c>
    </row>
    <row r="453" spans="1:16" hidden="1" x14ac:dyDescent="0.25">
      <c r="A453" t="str">
        <f>"AANET04"</f>
        <v>AANET04</v>
      </c>
      <c r="B453" t="s">
        <v>17565</v>
      </c>
      <c r="C453">
        <v>0</v>
      </c>
      <c r="D453" t="s">
        <v>16</v>
      </c>
      <c r="E453">
        <v>0</v>
      </c>
      <c r="F453" t="s">
        <v>9356</v>
      </c>
      <c r="G453" t="s">
        <v>9932</v>
      </c>
      <c r="H453" t="s">
        <v>9871</v>
      </c>
      <c r="O453" t="s">
        <v>10176</v>
      </c>
      <c r="P453">
        <f t="shared" si="7"/>
        <v>0</v>
      </c>
    </row>
    <row r="454" spans="1:16" x14ac:dyDescent="0.25">
      <c r="A454" t="str">
        <f>"QANMI01"</f>
        <v>QANMI01</v>
      </c>
      <c r="B454" t="s">
        <v>2424</v>
      </c>
      <c r="C454">
        <v>0</v>
      </c>
      <c r="D454" t="s">
        <v>16</v>
      </c>
      <c r="E454">
        <v>0</v>
      </c>
      <c r="F454" t="s">
        <v>38</v>
      </c>
      <c r="G454" t="s">
        <v>10063</v>
      </c>
      <c r="O454" t="s">
        <v>2973</v>
      </c>
      <c r="P454">
        <f t="shared" si="7"/>
        <v>460</v>
      </c>
    </row>
    <row r="455" spans="1:16" hidden="1" x14ac:dyDescent="0.25">
      <c r="A455" t="str">
        <f>"AANPH01"</f>
        <v>AANPH01</v>
      </c>
      <c r="B455" t="s">
        <v>10064</v>
      </c>
      <c r="C455">
        <v>0</v>
      </c>
      <c r="D455" t="s">
        <v>16</v>
      </c>
      <c r="E455">
        <v>0</v>
      </c>
      <c r="F455" t="s">
        <v>38</v>
      </c>
      <c r="O455" t="s">
        <v>10179</v>
      </c>
      <c r="P455">
        <f t="shared" si="7"/>
        <v>0</v>
      </c>
    </row>
    <row r="456" spans="1:16" hidden="1" x14ac:dyDescent="0.25">
      <c r="A456" t="str">
        <f>"QANPH01"</f>
        <v>QANPH01</v>
      </c>
      <c r="B456" t="s">
        <v>10064</v>
      </c>
      <c r="C456">
        <v>0</v>
      </c>
      <c r="D456" t="s">
        <v>16</v>
      </c>
      <c r="E456">
        <v>0</v>
      </c>
      <c r="F456" t="s">
        <v>38</v>
      </c>
      <c r="O456" t="s">
        <v>17582</v>
      </c>
      <c r="P456">
        <f t="shared" si="7"/>
        <v>0</v>
      </c>
    </row>
    <row r="457" spans="1:16" hidden="1" x14ac:dyDescent="0.25">
      <c r="A457" t="str">
        <f>"AANTA01"</f>
        <v>AANTA01</v>
      </c>
      <c r="B457" t="s">
        <v>10065</v>
      </c>
      <c r="C457">
        <v>0</v>
      </c>
      <c r="D457" t="s">
        <v>16</v>
      </c>
      <c r="E457">
        <v>0</v>
      </c>
      <c r="F457" t="s">
        <v>10066</v>
      </c>
      <c r="G457" t="s">
        <v>10067</v>
      </c>
      <c r="O457" t="s">
        <v>17583</v>
      </c>
      <c r="P457">
        <f t="shared" si="7"/>
        <v>0</v>
      </c>
    </row>
    <row r="458" spans="1:16" hidden="1" x14ac:dyDescent="0.25">
      <c r="A458" t="str">
        <f>"AANTA02"</f>
        <v>AANTA02</v>
      </c>
      <c r="B458" t="s">
        <v>10068</v>
      </c>
      <c r="C458">
        <v>0</v>
      </c>
      <c r="D458" t="s">
        <v>16</v>
      </c>
      <c r="E458">
        <v>0</v>
      </c>
      <c r="F458" t="s">
        <v>10066</v>
      </c>
      <c r="G458" t="s">
        <v>10067</v>
      </c>
      <c r="O458" t="s">
        <v>17584</v>
      </c>
      <c r="P458">
        <f t="shared" si="7"/>
        <v>0</v>
      </c>
    </row>
    <row r="459" spans="1:16" x14ac:dyDescent="0.25">
      <c r="A459" t="str">
        <f>"AANTA06"</f>
        <v>AANTA06</v>
      </c>
      <c r="B459" t="s">
        <v>10069</v>
      </c>
      <c r="C459">
        <v>0</v>
      </c>
      <c r="D459" t="s">
        <v>16</v>
      </c>
      <c r="E459">
        <v>0</v>
      </c>
      <c r="F459" t="s">
        <v>10066</v>
      </c>
      <c r="G459" t="s">
        <v>10067</v>
      </c>
      <c r="O459" t="s">
        <v>13654</v>
      </c>
      <c r="P459">
        <f t="shared" si="7"/>
        <v>1820</v>
      </c>
    </row>
    <row r="460" spans="1:16" hidden="1" x14ac:dyDescent="0.25">
      <c r="A460" t="str">
        <f>"AANTA07"</f>
        <v>AANTA07</v>
      </c>
      <c r="B460" t="s">
        <v>10070</v>
      </c>
      <c r="C460">
        <v>0</v>
      </c>
      <c r="D460" t="s">
        <v>41</v>
      </c>
      <c r="E460">
        <v>0</v>
      </c>
      <c r="F460" t="s">
        <v>329</v>
      </c>
      <c r="G460" t="s">
        <v>9976</v>
      </c>
      <c r="O460" t="s">
        <v>17585</v>
      </c>
      <c r="P460">
        <f t="shared" si="7"/>
        <v>0</v>
      </c>
    </row>
    <row r="461" spans="1:16" x14ac:dyDescent="0.25">
      <c r="A461" t="str">
        <f>"AANTA05"</f>
        <v>AANTA05</v>
      </c>
      <c r="B461" t="s">
        <v>10071</v>
      </c>
      <c r="C461">
        <v>0</v>
      </c>
      <c r="D461" t="s">
        <v>41</v>
      </c>
      <c r="E461">
        <v>0</v>
      </c>
      <c r="F461" t="s">
        <v>329</v>
      </c>
      <c r="G461" t="s">
        <v>9976</v>
      </c>
      <c r="O461" t="s">
        <v>13658</v>
      </c>
      <c r="P461">
        <f t="shared" si="7"/>
        <v>8280</v>
      </c>
    </row>
    <row r="462" spans="1:16" x14ac:dyDescent="0.25">
      <c r="A462" t="str">
        <f>"AANTA03"</f>
        <v>AANTA03</v>
      </c>
      <c r="B462" t="s">
        <v>10072</v>
      </c>
      <c r="C462">
        <v>0</v>
      </c>
      <c r="D462" t="s">
        <v>41</v>
      </c>
      <c r="E462">
        <v>0</v>
      </c>
      <c r="F462" t="s">
        <v>329</v>
      </c>
      <c r="G462" t="s">
        <v>9976</v>
      </c>
      <c r="O462" t="s">
        <v>13659</v>
      </c>
      <c r="P462">
        <f t="shared" si="7"/>
        <v>2188</v>
      </c>
    </row>
    <row r="463" spans="1:16" x14ac:dyDescent="0.25">
      <c r="A463" t="str">
        <f>"AANTA04"</f>
        <v>AANTA04</v>
      </c>
      <c r="B463" t="s">
        <v>10073</v>
      </c>
      <c r="C463">
        <v>0</v>
      </c>
      <c r="D463" t="s">
        <v>41</v>
      </c>
      <c r="E463">
        <v>0</v>
      </c>
      <c r="F463" t="s">
        <v>329</v>
      </c>
      <c r="G463" t="s">
        <v>9976</v>
      </c>
      <c r="O463" t="s">
        <v>13660</v>
      </c>
      <c r="P463">
        <f t="shared" si="7"/>
        <v>560</v>
      </c>
    </row>
    <row r="464" spans="1:16" x14ac:dyDescent="0.25">
      <c r="A464" t="str">
        <f>"ZZANTE01"</f>
        <v>ZZANTE01</v>
      </c>
      <c r="B464" t="s">
        <v>10074</v>
      </c>
      <c r="C464">
        <v>0</v>
      </c>
      <c r="D464" t="s">
        <v>28</v>
      </c>
      <c r="E464">
        <v>0</v>
      </c>
      <c r="F464" t="s">
        <v>879</v>
      </c>
      <c r="G464" t="s">
        <v>253</v>
      </c>
      <c r="O464" t="s">
        <v>2995</v>
      </c>
      <c r="P464">
        <f t="shared" si="7"/>
        <v>180</v>
      </c>
    </row>
    <row r="465" spans="1:16" hidden="1" x14ac:dyDescent="0.25">
      <c r="A465" t="str">
        <f>"QANTR01"</f>
        <v>QANTR01</v>
      </c>
      <c r="B465" t="s">
        <v>2429</v>
      </c>
      <c r="C465">
        <v>0</v>
      </c>
      <c r="D465" t="s">
        <v>41</v>
      </c>
      <c r="E465">
        <v>0</v>
      </c>
      <c r="F465" t="s">
        <v>337</v>
      </c>
      <c r="G465" t="s">
        <v>9976</v>
      </c>
      <c r="O465" t="s">
        <v>17586</v>
      </c>
      <c r="P465">
        <f t="shared" si="7"/>
        <v>0</v>
      </c>
    </row>
    <row r="466" spans="1:16" x14ac:dyDescent="0.25">
      <c r="A466" t="str">
        <f>"AANTR01"</f>
        <v>AANTR01</v>
      </c>
      <c r="B466" t="s">
        <v>2429</v>
      </c>
      <c r="C466">
        <v>0</v>
      </c>
      <c r="D466" t="s">
        <v>41</v>
      </c>
      <c r="E466">
        <v>0</v>
      </c>
      <c r="F466" t="s">
        <v>337</v>
      </c>
      <c r="G466" t="s">
        <v>9976</v>
      </c>
      <c r="O466" t="s">
        <v>13656</v>
      </c>
      <c r="P466">
        <f t="shared" si="7"/>
        <v>7719</v>
      </c>
    </row>
    <row r="467" spans="1:16" x14ac:dyDescent="0.25">
      <c r="A467" t="str">
        <f>"QANTR02"</f>
        <v>QANTR02</v>
      </c>
      <c r="B467" t="s">
        <v>2441</v>
      </c>
      <c r="C467">
        <v>0</v>
      </c>
      <c r="D467" t="s">
        <v>41</v>
      </c>
      <c r="E467">
        <v>0</v>
      </c>
      <c r="F467" t="s">
        <v>337</v>
      </c>
      <c r="G467" t="s">
        <v>9976</v>
      </c>
      <c r="O467" t="s">
        <v>13655</v>
      </c>
      <c r="P467">
        <f t="shared" si="7"/>
        <v>1156</v>
      </c>
    </row>
    <row r="468" spans="1:16" hidden="1" x14ac:dyDescent="0.25">
      <c r="A468" t="str">
        <f>"AANTR02"</f>
        <v>AANTR02</v>
      </c>
      <c r="B468" t="s">
        <v>2441</v>
      </c>
      <c r="C468">
        <v>0</v>
      </c>
      <c r="D468" t="s">
        <v>41</v>
      </c>
      <c r="E468">
        <v>0</v>
      </c>
      <c r="F468" t="s">
        <v>337</v>
      </c>
      <c r="G468" t="s">
        <v>9976</v>
      </c>
      <c r="O468" t="s">
        <v>10184</v>
      </c>
      <c r="P468">
        <f t="shared" si="7"/>
        <v>0</v>
      </c>
    </row>
    <row r="469" spans="1:16" hidden="1" x14ac:dyDescent="0.25">
      <c r="A469" t="str">
        <f>"AANTR05"</f>
        <v>AANTR05</v>
      </c>
      <c r="B469" t="s">
        <v>2448</v>
      </c>
      <c r="C469">
        <v>0</v>
      </c>
      <c r="D469" t="s">
        <v>41</v>
      </c>
      <c r="E469">
        <v>0</v>
      </c>
      <c r="O469" t="s">
        <v>17587</v>
      </c>
      <c r="P469">
        <f t="shared" si="7"/>
        <v>0</v>
      </c>
    </row>
    <row r="470" spans="1:16" x14ac:dyDescent="0.25">
      <c r="A470" t="str">
        <f>"AANTR03"</f>
        <v>AANTR03</v>
      </c>
      <c r="B470" t="s">
        <v>2448</v>
      </c>
      <c r="C470">
        <v>0</v>
      </c>
      <c r="D470" t="s">
        <v>41</v>
      </c>
      <c r="E470">
        <v>0</v>
      </c>
      <c r="F470" t="s">
        <v>337</v>
      </c>
      <c r="G470" t="s">
        <v>9976</v>
      </c>
      <c r="O470" t="s">
        <v>2998</v>
      </c>
      <c r="P470">
        <f t="shared" si="7"/>
        <v>1973</v>
      </c>
    </row>
    <row r="471" spans="1:16" hidden="1" x14ac:dyDescent="0.25">
      <c r="A471" t="str">
        <f>"QANTR03"</f>
        <v>QANTR03</v>
      </c>
      <c r="B471" t="s">
        <v>2448</v>
      </c>
      <c r="C471">
        <v>0</v>
      </c>
      <c r="D471" t="s">
        <v>41</v>
      </c>
      <c r="E471">
        <v>0</v>
      </c>
      <c r="F471" t="s">
        <v>337</v>
      </c>
      <c r="G471" t="s">
        <v>9976</v>
      </c>
      <c r="O471" t="s">
        <v>17588</v>
      </c>
      <c r="P471">
        <f t="shared" si="7"/>
        <v>0</v>
      </c>
    </row>
    <row r="472" spans="1:16" hidden="1" x14ac:dyDescent="0.25">
      <c r="A472" t="str">
        <f>"QANTR04"</f>
        <v>QANTR04</v>
      </c>
      <c r="B472" t="s">
        <v>10075</v>
      </c>
      <c r="C472">
        <v>0</v>
      </c>
      <c r="D472" t="s">
        <v>41</v>
      </c>
      <c r="E472">
        <v>0</v>
      </c>
      <c r="F472" t="s">
        <v>337</v>
      </c>
      <c r="G472" t="s">
        <v>9976</v>
      </c>
      <c r="O472" t="s">
        <v>17589</v>
      </c>
      <c r="P472">
        <f t="shared" si="7"/>
        <v>0</v>
      </c>
    </row>
    <row r="473" spans="1:16" hidden="1" x14ac:dyDescent="0.25">
      <c r="A473" t="str">
        <f>"QANTR05"</f>
        <v>QANTR05</v>
      </c>
      <c r="B473" t="s">
        <v>2461</v>
      </c>
      <c r="C473">
        <v>993</v>
      </c>
      <c r="D473" t="s">
        <v>41</v>
      </c>
      <c r="E473">
        <v>9</v>
      </c>
      <c r="F473" t="s">
        <v>2463</v>
      </c>
      <c r="G473" t="s">
        <v>10076</v>
      </c>
      <c r="O473" t="s">
        <v>13657</v>
      </c>
      <c r="P473">
        <f t="shared" si="7"/>
        <v>0</v>
      </c>
    </row>
    <row r="474" spans="1:16" hidden="1" x14ac:dyDescent="0.25">
      <c r="A474" t="str">
        <f>"AANTR04"</f>
        <v>AANTR04</v>
      </c>
      <c r="B474" t="s">
        <v>2461</v>
      </c>
      <c r="C474">
        <v>0</v>
      </c>
      <c r="D474" t="s">
        <v>28</v>
      </c>
      <c r="E474">
        <v>0</v>
      </c>
      <c r="O474" t="s">
        <v>13673</v>
      </c>
      <c r="P474">
        <f t="shared" si="7"/>
        <v>0</v>
      </c>
    </row>
    <row r="475" spans="1:16" hidden="1" x14ac:dyDescent="0.25">
      <c r="A475" t="str">
        <f>"QANVI01"</f>
        <v>QANVI01</v>
      </c>
      <c r="B475" t="s">
        <v>2465</v>
      </c>
      <c r="C475">
        <v>0</v>
      </c>
      <c r="D475" t="s">
        <v>16</v>
      </c>
      <c r="E475">
        <v>0</v>
      </c>
      <c r="F475" t="s">
        <v>92</v>
      </c>
      <c r="G475" t="s">
        <v>10063</v>
      </c>
      <c r="O475" t="s">
        <v>9249</v>
      </c>
      <c r="P475">
        <f t="shared" si="7"/>
        <v>0</v>
      </c>
    </row>
    <row r="476" spans="1:16" hidden="1" x14ac:dyDescent="0.25">
      <c r="A476" t="str">
        <f>"AANVI02"</f>
        <v>AANVI02</v>
      </c>
      <c r="B476" t="s">
        <v>2465</v>
      </c>
      <c r="C476">
        <v>0</v>
      </c>
      <c r="D476" t="s">
        <v>16</v>
      </c>
      <c r="E476">
        <v>0</v>
      </c>
      <c r="F476" t="s">
        <v>92</v>
      </c>
      <c r="G476" t="s">
        <v>10063</v>
      </c>
      <c r="O476" t="s">
        <v>10186</v>
      </c>
      <c r="P476">
        <f t="shared" si="7"/>
        <v>0</v>
      </c>
    </row>
    <row r="477" spans="1:16" hidden="1" x14ac:dyDescent="0.25">
      <c r="A477" t="str">
        <f>"AANVI01"</f>
        <v>AANVI01</v>
      </c>
      <c r="B477" t="s">
        <v>2474</v>
      </c>
      <c r="C477">
        <v>0</v>
      </c>
      <c r="D477" t="s">
        <v>16</v>
      </c>
      <c r="E477">
        <v>0</v>
      </c>
      <c r="F477" t="s">
        <v>92</v>
      </c>
      <c r="G477" t="s">
        <v>10063</v>
      </c>
      <c r="O477" t="s">
        <v>1383</v>
      </c>
      <c r="P477">
        <f t="shared" si="7"/>
        <v>0</v>
      </c>
    </row>
    <row r="478" spans="1:16" hidden="1" x14ac:dyDescent="0.25">
      <c r="A478" t="str">
        <f>"QANVI02"</f>
        <v>QANVI02</v>
      </c>
      <c r="B478" t="s">
        <v>2474</v>
      </c>
      <c r="C478">
        <v>0</v>
      </c>
      <c r="D478" t="s">
        <v>16</v>
      </c>
      <c r="E478">
        <v>0</v>
      </c>
      <c r="F478" t="s">
        <v>92</v>
      </c>
      <c r="G478" t="s">
        <v>10063</v>
      </c>
      <c r="O478" t="s">
        <v>10188</v>
      </c>
      <c r="P478">
        <f t="shared" si="7"/>
        <v>0</v>
      </c>
    </row>
    <row r="479" spans="1:16" hidden="1" x14ac:dyDescent="0.25">
      <c r="A479" t="str">
        <f>"QANWA02"</f>
        <v>QANWA02</v>
      </c>
      <c r="B479" t="s">
        <v>10077</v>
      </c>
      <c r="C479">
        <v>0</v>
      </c>
      <c r="D479" t="s">
        <v>16</v>
      </c>
      <c r="E479">
        <v>0</v>
      </c>
      <c r="F479" t="s">
        <v>128</v>
      </c>
      <c r="G479" t="s">
        <v>10078</v>
      </c>
      <c r="O479" t="s">
        <v>10189</v>
      </c>
      <c r="P479">
        <f t="shared" si="7"/>
        <v>0</v>
      </c>
    </row>
    <row r="480" spans="1:16" hidden="1" x14ac:dyDescent="0.25">
      <c r="A480" t="str">
        <f>"AANWA01"</f>
        <v>AANWA01</v>
      </c>
      <c r="B480" t="s">
        <v>10077</v>
      </c>
      <c r="C480">
        <v>0</v>
      </c>
      <c r="D480" t="s">
        <v>16</v>
      </c>
      <c r="E480">
        <v>0</v>
      </c>
      <c r="F480" t="s">
        <v>128</v>
      </c>
      <c r="G480" t="s">
        <v>10078</v>
      </c>
      <c r="O480" t="s">
        <v>1385</v>
      </c>
      <c r="P480">
        <f t="shared" si="7"/>
        <v>0</v>
      </c>
    </row>
    <row r="481" spans="1:16" hidden="1" x14ac:dyDescent="0.25">
      <c r="A481" t="str">
        <f>"QANWA01"</f>
        <v>QANWA01</v>
      </c>
      <c r="B481" t="s">
        <v>10079</v>
      </c>
      <c r="C481">
        <v>0</v>
      </c>
      <c r="D481" t="s">
        <v>16</v>
      </c>
      <c r="E481">
        <v>0</v>
      </c>
      <c r="F481" t="s">
        <v>128</v>
      </c>
      <c r="G481" t="s">
        <v>10078</v>
      </c>
      <c r="O481" t="s">
        <v>10190</v>
      </c>
      <c r="P481">
        <f t="shared" si="7"/>
        <v>0</v>
      </c>
    </row>
    <row r="482" spans="1:16" hidden="1" x14ac:dyDescent="0.25">
      <c r="A482" t="str">
        <f>"QANWA03"</f>
        <v>QANWA03</v>
      </c>
      <c r="B482" t="s">
        <v>10080</v>
      </c>
      <c r="C482">
        <v>0</v>
      </c>
      <c r="D482" t="s">
        <v>16</v>
      </c>
      <c r="E482">
        <v>0</v>
      </c>
      <c r="F482" t="s">
        <v>128</v>
      </c>
      <c r="G482" t="s">
        <v>10078</v>
      </c>
      <c r="O482" t="s">
        <v>1381</v>
      </c>
      <c r="P482">
        <f t="shared" si="7"/>
        <v>0</v>
      </c>
    </row>
    <row r="483" spans="1:16" hidden="1" x14ac:dyDescent="0.25">
      <c r="A483" t="str">
        <f>"QAPIR02"</f>
        <v>QAPIR02</v>
      </c>
      <c r="B483" t="s">
        <v>10081</v>
      </c>
      <c r="C483">
        <v>0</v>
      </c>
      <c r="D483" t="s">
        <v>16</v>
      </c>
      <c r="E483">
        <v>0</v>
      </c>
      <c r="F483" t="s">
        <v>92</v>
      </c>
      <c r="G483" t="s">
        <v>10082</v>
      </c>
      <c r="O483" t="s">
        <v>10191</v>
      </c>
      <c r="P483">
        <f t="shared" si="7"/>
        <v>0</v>
      </c>
    </row>
    <row r="484" spans="1:16" hidden="1" x14ac:dyDescent="0.25">
      <c r="A484" t="str">
        <f>"QAPIR01"</f>
        <v>QAPIR01</v>
      </c>
      <c r="B484" t="s">
        <v>10083</v>
      </c>
      <c r="C484">
        <v>0</v>
      </c>
      <c r="D484" t="s">
        <v>16</v>
      </c>
      <c r="E484">
        <v>0</v>
      </c>
      <c r="F484" t="s">
        <v>92</v>
      </c>
      <c r="G484" t="s">
        <v>10082</v>
      </c>
      <c r="O484" t="s">
        <v>1378</v>
      </c>
      <c r="P484">
        <f t="shared" si="7"/>
        <v>0</v>
      </c>
    </row>
    <row r="485" spans="1:16" hidden="1" x14ac:dyDescent="0.25">
      <c r="A485" t="str">
        <f>"AAPIS01"</f>
        <v>AAPIS01</v>
      </c>
      <c r="B485" t="s">
        <v>17566</v>
      </c>
      <c r="C485">
        <v>0</v>
      </c>
      <c r="D485" t="s">
        <v>41</v>
      </c>
      <c r="E485">
        <v>0</v>
      </c>
      <c r="F485" t="s">
        <v>38</v>
      </c>
      <c r="G485" t="s">
        <v>10084</v>
      </c>
      <c r="H485" t="s">
        <v>9871</v>
      </c>
      <c r="O485" t="s">
        <v>10192</v>
      </c>
      <c r="P485">
        <f t="shared" si="7"/>
        <v>0</v>
      </c>
    </row>
    <row r="486" spans="1:16" x14ac:dyDescent="0.25">
      <c r="A486" t="str">
        <f>"QAPIS02"</f>
        <v>QAPIS02</v>
      </c>
      <c r="B486" t="s">
        <v>17566</v>
      </c>
      <c r="C486">
        <v>0</v>
      </c>
      <c r="D486" t="s">
        <v>41</v>
      </c>
      <c r="E486">
        <v>0</v>
      </c>
      <c r="F486" t="s">
        <v>38</v>
      </c>
      <c r="G486" t="s">
        <v>10085</v>
      </c>
      <c r="H486" t="s">
        <v>9871</v>
      </c>
      <c r="O486" t="s">
        <v>13618</v>
      </c>
      <c r="P486">
        <f t="shared" si="7"/>
        <v>316</v>
      </c>
    </row>
    <row r="487" spans="1:16" hidden="1" x14ac:dyDescent="0.25">
      <c r="A487" t="str">
        <f>"QAPIS01"</f>
        <v>QAPIS01</v>
      </c>
      <c r="B487" t="s">
        <v>17567</v>
      </c>
      <c r="C487">
        <v>0</v>
      </c>
      <c r="D487" t="s">
        <v>41</v>
      </c>
      <c r="E487">
        <v>0</v>
      </c>
      <c r="F487" t="s">
        <v>38</v>
      </c>
      <c r="G487" t="s">
        <v>10084</v>
      </c>
      <c r="H487" t="s">
        <v>9871</v>
      </c>
      <c r="O487" t="s">
        <v>17590</v>
      </c>
      <c r="P487">
        <f t="shared" si="7"/>
        <v>0</v>
      </c>
    </row>
    <row r="488" spans="1:16" x14ac:dyDescent="0.25">
      <c r="A488" t="str">
        <f>"AAPOG01"</f>
        <v>AAPOG01</v>
      </c>
      <c r="B488" t="s">
        <v>10086</v>
      </c>
      <c r="C488">
        <v>0</v>
      </c>
      <c r="D488" t="s">
        <v>41</v>
      </c>
      <c r="E488">
        <v>0</v>
      </c>
      <c r="F488" t="s">
        <v>879</v>
      </c>
      <c r="O488" t="s">
        <v>13617</v>
      </c>
      <c r="P488">
        <f t="shared" si="7"/>
        <v>6453</v>
      </c>
    </row>
    <row r="489" spans="1:16" hidden="1" x14ac:dyDescent="0.25">
      <c r="A489" t="str">
        <f>"QAPPL01"</f>
        <v>QAPPL01</v>
      </c>
      <c r="B489" t="s">
        <v>2491</v>
      </c>
      <c r="C489">
        <v>48</v>
      </c>
      <c r="D489" t="s">
        <v>41</v>
      </c>
      <c r="E489">
        <v>0</v>
      </c>
      <c r="F489" t="s">
        <v>2493</v>
      </c>
      <c r="G489" t="s">
        <v>10087</v>
      </c>
      <c r="O489" t="s">
        <v>17591</v>
      </c>
      <c r="P489">
        <f t="shared" si="7"/>
        <v>0</v>
      </c>
    </row>
    <row r="490" spans="1:16" hidden="1" x14ac:dyDescent="0.25">
      <c r="A490" t="str">
        <f>"AAPPL03"</f>
        <v>AAPPL03</v>
      </c>
      <c r="B490" t="s">
        <v>2491</v>
      </c>
      <c r="C490">
        <v>0</v>
      </c>
      <c r="D490" t="s">
        <v>41</v>
      </c>
      <c r="E490">
        <v>0</v>
      </c>
      <c r="F490" t="s">
        <v>2493</v>
      </c>
      <c r="G490" t="s">
        <v>10087</v>
      </c>
      <c r="O490" t="s">
        <v>10194</v>
      </c>
      <c r="P490">
        <f t="shared" si="7"/>
        <v>0</v>
      </c>
    </row>
    <row r="491" spans="1:16" hidden="1" x14ac:dyDescent="0.25">
      <c r="A491" t="str">
        <f>"AAPPL01"</f>
        <v>AAPPL01</v>
      </c>
      <c r="B491" t="s">
        <v>10088</v>
      </c>
      <c r="C491">
        <v>0</v>
      </c>
      <c r="D491" t="s">
        <v>16</v>
      </c>
      <c r="E491">
        <v>0</v>
      </c>
      <c r="F491" t="s">
        <v>9992</v>
      </c>
      <c r="G491" t="s">
        <v>10087</v>
      </c>
      <c r="O491" t="s">
        <v>148</v>
      </c>
      <c r="P491">
        <f t="shared" si="7"/>
        <v>0</v>
      </c>
    </row>
    <row r="492" spans="1:16" hidden="1" x14ac:dyDescent="0.25">
      <c r="A492" t="str">
        <f>"AAPPL04"</f>
        <v>AAPPL04</v>
      </c>
      <c r="B492" t="s">
        <v>10089</v>
      </c>
      <c r="C492">
        <v>0</v>
      </c>
      <c r="D492" t="s">
        <v>41</v>
      </c>
      <c r="E492">
        <v>0</v>
      </c>
      <c r="F492" t="s">
        <v>2493</v>
      </c>
      <c r="G492" t="s">
        <v>10087</v>
      </c>
      <c r="O492" t="s">
        <v>10195</v>
      </c>
      <c r="P492">
        <f t="shared" si="7"/>
        <v>0</v>
      </c>
    </row>
    <row r="493" spans="1:16" x14ac:dyDescent="0.25">
      <c r="A493" t="str">
        <f>"AAPPL02"</f>
        <v>AAPPL02</v>
      </c>
      <c r="B493" t="s">
        <v>2495</v>
      </c>
      <c r="C493">
        <v>0</v>
      </c>
      <c r="D493" t="s">
        <v>41</v>
      </c>
      <c r="E493">
        <v>0</v>
      </c>
      <c r="F493" t="s">
        <v>2493</v>
      </c>
      <c r="G493" t="s">
        <v>10087</v>
      </c>
      <c r="O493" t="s">
        <v>2624</v>
      </c>
      <c r="P493">
        <f t="shared" si="7"/>
        <v>64062</v>
      </c>
    </row>
    <row r="494" spans="1:16" x14ac:dyDescent="0.25">
      <c r="A494" t="str">
        <f>"QAPPL02"</f>
        <v>QAPPL02</v>
      </c>
      <c r="B494" t="s">
        <v>2495</v>
      </c>
      <c r="C494">
        <v>0</v>
      </c>
      <c r="D494" t="s">
        <v>41</v>
      </c>
      <c r="E494">
        <v>0</v>
      </c>
      <c r="F494" t="s">
        <v>2493</v>
      </c>
      <c r="G494" t="s">
        <v>10087</v>
      </c>
      <c r="O494" t="s">
        <v>2627</v>
      </c>
      <c r="P494">
        <f t="shared" si="7"/>
        <v>43777</v>
      </c>
    </row>
    <row r="495" spans="1:16" x14ac:dyDescent="0.25">
      <c r="A495" t="str">
        <f>"AAPRO01"</f>
        <v>AAPRO01</v>
      </c>
      <c r="B495" t="s">
        <v>17568</v>
      </c>
      <c r="C495">
        <v>0</v>
      </c>
      <c r="D495" t="s">
        <v>16</v>
      </c>
      <c r="E495">
        <v>0</v>
      </c>
      <c r="F495" t="s">
        <v>38</v>
      </c>
      <c r="G495" t="s">
        <v>9932</v>
      </c>
      <c r="H495" t="s">
        <v>9871</v>
      </c>
      <c r="O495" t="s">
        <v>13619</v>
      </c>
      <c r="P495">
        <f t="shared" si="7"/>
        <v>891</v>
      </c>
    </row>
    <row r="496" spans="1:16" x14ac:dyDescent="0.25">
      <c r="A496" t="str">
        <f>"QAPRO01"</f>
        <v>QAPRO01</v>
      </c>
      <c r="B496" t="s">
        <v>17568</v>
      </c>
      <c r="C496">
        <v>0</v>
      </c>
      <c r="D496" t="s">
        <v>16</v>
      </c>
      <c r="E496">
        <v>0</v>
      </c>
      <c r="F496" t="s">
        <v>38</v>
      </c>
      <c r="G496" t="s">
        <v>9932</v>
      </c>
      <c r="H496" t="s">
        <v>9871</v>
      </c>
      <c r="O496" t="s">
        <v>13620</v>
      </c>
      <c r="P496">
        <f t="shared" si="7"/>
        <v>558</v>
      </c>
    </row>
    <row r="497" spans="1:16" x14ac:dyDescent="0.25">
      <c r="A497" t="str">
        <f>"QAPRO05"</f>
        <v>QAPRO05</v>
      </c>
      <c r="B497" t="s">
        <v>17569</v>
      </c>
      <c r="C497">
        <v>0</v>
      </c>
      <c r="D497" t="s">
        <v>16</v>
      </c>
      <c r="E497">
        <v>0</v>
      </c>
      <c r="F497" t="s">
        <v>38</v>
      </c>
      <c r="G497" t="s">
        <v>9932</v>
      </c>
      <c r="H497" t="s">
        <v>9871</v>
      </c>
      <c r="O497" t="s">
        <v>9253</v>
      </c>
      <c r="P497">
        <f t="shared" si="7"/>
        <v>68</v>
      </c>
    </row>
    <row r="498" spans="1:16" hidden="1" x14ac:dyDescent="0.25">
      <c r="A498" t="str">
        <f>"QAPRO02"</f>
        <v>QAPRO02</v>
      </c>
      <c r="B498" t="s">
        <v>17570</v>
      </c>
      <c r="C498">
        <v>0</v>
      </c>
      <c r="D498" t="s">
        <v>16</v>
      </c>
      <c r="E498">
        <v>0</v>
      </c>
      <c r="F498" t="s">
        <v>38</v>
      </c>
      <c r="G498" t="s">
        <v>9932</v>
      </c>
      <c r="H498" t="s">
        <v>9871</v>
      </c>
      <c r="O498" t="s">
        <v>10197</v>
      </c>
      <c r="P498">
        <f t="shared" si="7"/>
        <v>0</v>
      </c>
    </row>
    <row r="499" spans="1:16" hidden="1" x14ac:dyDescent="0.25">
      <c r="A499" t="str">
        <f>"AAPRO02"</f>
        <v>AAPRO02</v>
      </c>
      <c r="B499" t="s">
        <v>17570</v>
      </c>
      <c r="C499">
        <v>0</v>
      </c>
      <c r="D499" t="s">
        <v>16</v>
      </c>
      <c r="E499">
        <v>0</v>
      </c>
      <c r="F499" t="s">
        <v>38</v>
      </c>
      <c r="G499" t="s">
        <v>9932</v>
      </c>
      <c r="H499" t="s">
        <v>9871</v>
      </c>
      <c r="O499" t="s">
        <v>10198</v>
      </c>
      <c r="P499">
        <f t="shared" si="7"/>
        <v>0</v>
      </c>
    </row>
    <row r="500" spans="1:16" x14ac:dyDescent="0.25">
      <c r="A500" t="str">
        <f>"QAPRO03"</f>
        <v>QAPRO03</v>
      </c>
      <c r="B500" t="s">
        <v>10090</v>
      </c>
      <c r="C500">
        <v>0</v>
      </c>
      <c r="D500" t="s">
        <v>16</v>
      </c>
      <c r="E500">
        <v>0</v>
      </c>
      <c r="F500" t="s">
        <v>9907</v>
      </c>
      <c r="G500" t="s">
        <v>10091</v>
      </c>
      <c r="O500" t="s">
        <v>9251</v>
      </c>
      <c r="P500">
        <f t="shared" si="7"/>
        <v>15</v>
      </c>
    </row>
    <row r="501" spans="1:16" hidden="1" x14ac:dyDescent="0.25">
      <c r="A501" t="str">
        <f>"QAPRO04"</f>
        <v>QAPRO04</v>
      </c>
      <c r="B501" t="s">
        <v>10092</v>
      </c>
      <c r="C501">
        <v>0</v>
      </c>
      <c r="D501" t="s">
        <v>16</v>
      </c>
      <c r="E501">
        <v>0</v>
      </c>
      <c r="F501" t="s">
        <v>9907</v>
      </c>
      <c r="G501" t="s">
        <v>10091</v>
      </c>
      <c r="O501" t="s">
        <v>10199</v>
      </c>
      <c r="P501">
        <f t="shared" si="7"/>
        <v>0</v>
      </c>
    </row>
    <row r="502" spans="1:16" hidden="1" x14ac:dyDescent="0.25">
      <c r="A502" t="str">
        <f>"AAPRO03"</f>
        <v>AAPRO03</v>
      </c>
      <c r="B502" t="s">
        <v>10092</v>
      </c>
      <c r="C502">
        <v>0</v>
      </c>
      <c r="D502" t="s">
        <v>16</v>
      </c>
      <c r="E502">
        <v>0</v>
      </c>
      <c r="F502" t="s">
        <v>9907</v>
      </c>
      <c r="G502" t="s">
        <v>10091</v>
      </c>
      <c r="O502" t="s">
        <v>10200</v>
      </c>
      <c r="P502">
        <f t="shared" si="7"/>
        <v>0</v>
      </c>
    </row>
    <row r="503" spans="1:16" hidden="1" x14ac:dyDescent="0.25">
      <c r="A503" t="str">
        <f>"QARCA02"</f>
        <v>QARCA02</v>
      </c>
      <c r="B503" t="s">
        <v>2507</v>
      </c>
      <c r="C503">
        <v>0</v>
      </c>
      <c r="D503" t="s">
        <v>16</v>
      </c>
      <c r="E503">
        <v>0</v>
      </c>
      <c r="F503" t="s">
        <v>921</v>
      </c>
      <c r="O503" t="s">
        <v>10202</v>
      </c>
      <c r="P503">
        <f t="shared" si="7"/>
        <v>0</v>
      </c>
    </row>
    <row r="504" spans="1:16" hidden="1" x14ac:dyDescent="0.25">
      <c r="A504" t="str">
        <f>"QARCA01"</f>
        <v>QARCA01</v>
      </c>
      <c r="B504" t="s">
        <v>13604</v>
      </c>
      <c r="C504">
        <v>40</v>
      </c>
      <c r="D504" t="s">
        <v>16</v>
      </c>
      <c r="E504">
        <v>1</v>
      </c>
      <c r="F504" t="s">
        <v>921</v>
      </c>
      <c r="G504" t="s">
        <v>10093</v>
      </c>
      <c r="H504" t="s">
        <v>9871</v>
      </c>
      <c r="O504" t="s">
        <v>10203</v>
      </c>
      <c r="P504">
        <f t="shared" si="7"/>
        <v>0</v>
      </c>
    </row>
    <row r="505" spans="1:16" x14ac:dyDescent="0.25">
      <c r="A505" t="str">
        <f>"AAREN02"</f>
        <v>AAREN02</v>
      </c>
      <c r="B505" t="s">
        <v>13480</v>
      </c>
      <c r="C505">
        <v>2</v>
      </c>
      <c r="D505" t="s">
        <v>41</v>
      </c>
      <c r="E505">
        <v>0</v>
      </c>
      <c r="F505" t="s">
        <v>38</v>
      </c>
      <c r="G505" t="s">
        <v>10094</v>
      </c>
      <c r="H505" t="s">
        <v>9871</v>
      </c>
      <c r="O505" t="s">
        <v>13621</v>
      </c>
      <c r="P505">
        <f t="shared" si="7"/>
        <v>560</v>
      </c>
    </row>
    <row r="506" spans="1:16" hidden="1" x14ac:dyDescent="0.25">
      <c r="A506" t="str">
        <f>"QAREN01"</f>
        <v>QAREN01</v>
      </c>
      <c r="B506" t="s">
        <v>13480</v>
      </c>
      <c r="C506">
        <v>3803</v>
      </c>
      <c r="D506" t="s">
        <v>16</v>
      </c>
      <c r="E506">
        <v>9</v>
      </c>
      <c r="F506" t="s">
        <v>38</v>
      </c>
      <c r="G506" t="s">
        <v>10094</v>
      </c>
      <c r="H506" t="s">
        <v>9871</v>
      </c>
      <c r="O506" t="s">
        <v>13622</v>
      </c>
      <c r="P506">
        <f t="shared" si="7"/>
        <v>0</v>
      </c>
    </row>
    <row r="507" spans="1:16" x14ac:dyDescent="0.25">
      <c r="A507" t="str">
        <f>"QARIZ02"</f>
        <v>QARIZ02</v>
      </c>
      <c r="B507" t="s">
        <v>17571</v>
      </c>
      <c r="C507">
        <v>0</v>
      </c>
      <c r="D507" t="s">
        <v>16</v>
      </c>
      <c r="E507">
        <v>0</v>
      </c>
      <c r="F507" t="s">
        <v>113</v>
      </c>
      <c r="G507" t="s">
        <v>10095</v>
      </c>
      <c r="H507" t="s">
        <v>9876</v>
      </c>
      <c r="O507" t="s">
        <v>9255</v>
      </c>
      <c r="P507">
        <f t="shared" si="7"/>
        <v>2</v>
      </c>
    </row>
    <row r="508" spans="1:16" hidden="1" x14ac:dyDescent="0.25">
      <c r="A508" t="str">
        <f>"AARIZ02"</f>
        <v>AARIZ02</v>
      </c>
      <c r="B508" t="s">
        <v>17571</v>
      </c>
      <c r="C508">
        <v>0</v>
      </c>
      <c r="D508" t="s">
        <v>16</v>
      </c>
      <c r="E508">
        <v>0</v>
      </c>
      <c r="F508" t="s">
        <v>113</v>
      </c>
      <c r="G508" t="s">
        <v>10095</v>
      </c>
      <c r="H508" t="s">
        <v>9876</v>
      </c>
      <c r="O508" t="s">
        <v>17592</v>
      </c>
      <c r="P508">
        <f t="shared" si="7"/>
        <v>0</v>
      </c>
    </row>
    <row r="509" spans="1:16" hidden="1" x14ac:dyDescent="0.25">
      <c r="A509" t="str">
        <f>"QARIZ01"</f>
        <v>QARIZ01</v>
      </c>
      <c r="B509" t="s">
        <v>111</v>
      </c>
      <c r="C509">
        <v>0</v>
      </c>
      <c r="D509" t="s">
        <v>16</v>
      </c>
      <c r="E509">
        <v>0</v>
      </c>
      <c r="F509" t="s">
        <v>113</v>
      </c>
      <c r="G509" t="s">
        <v>10095</v>
      </c>
      <c r="O509" t="s">
        <v>17593</v>
      </c>
      <c r="P509">
        <f t="shared" si="7"/>
        <v>0</v>
      </c>
    </row>
    <row r="510" spans="1:16" hidden="1" x14ac:dyDescent="0.25">
      <c r="A510" t="str">
        <f>"AARIZ03"</f>
        <v>AARIZ03</v>
      </c>
      <c r="B510" t="s">
        <v>111</v>
      </c>
      <c r="C510">
        <v>0</v>
      </c>
      <c r="D510" t="s">
        <v>16</v>
      </c>
      <c r="E510">
        <v>0</v>
      </c>
      <c r="F510" t="s">
        <v>113</v>
      </c>
      <c r="G510" t="s">
        <v>10095</v>
      </c>
      <c r="O510" t="s">
        <v>10207</v>
      </c>
      <c r="P510">
        <f t="shared" si="7"/>
        <v>0</v>
      </c>
    </row>
    <row r="511" spans="1:16" hidden="1" x14ac:dyDescent="0.25">
      <c r="A511" t="str">
        <f>"AARIZ01"</f>
        <v>AARIZ01</v>
      </c>
      <c r="B511" t="s">
        <v>107</v>
      </c>
      <c r="C511">
        <v>13</v>
      </c>
      <c r="D511" t="s">
        <v>16</v>
      </c>
      <c r="E511">
        <v>13</v>
      </c>
      <c r="F511" t="s">
        <v>109</v>
      </c>
      <c r="G511" t="s">
        <v>10095</v>
      </c>
      <c r="O511" t="s">
        <v>10211</v>
      </c>
      <c r="P511">
        <f t="shared" si="7"/>
        <v>0</v>
      </c>
    </row>
    <row r="512" spans="1:16" x14ac:dyDescent="0.25">
      <c r="A512" t="str">
        <f>"AARJU04"</f>
        <v>AARJU04</v>
      </c>
      <c r="B512" t="s">
        <v>117</v>
      </c>
      <c r="C512">
        <v>0</v>
      </c>
      <c r="D512" t="s">
        <v>16</v>
      </c>
      <c r="E512">
        <v>0</v>
      </c>
      <c r="O512" t="s">
        <v>2642</v>
      </c>
      <c r="P512">
        <f t="shared" si="7"/>
        <v>4158</v>
      </c>
    </row>
    <row r="513" spans="1:16" hidden="1" x14ac:dyDescent="0.25">
      <c r="A513" t="str">
        <f>"QARJU01"</f>
        <v>QARJU01</v>
      </c>
      <c r="B513" t="s">
        <v>117</v>
      </c>
      <c r="C513">
        <v>0</v>
      </c>
      <c r="D513" t="s">
        <v>16</v>
      </c>
      <c r="E513">
        <v>0</v>
      </c>
      <c r="F513" t="s">
        <v>10096</v>
      </c>
      <c r="G513" t="s">
        <v>10097</v>
      </c>
      <c r="O513" t="s">
        <v>10212</v>
      </c>
      <c r="P513">
        <f t="shared" si="7"/>
        <v>0</v>
      </c>
    </row>
    <row r="514" spans="1:16" hidden="1" x14ac:dyDescent="0.25">
      <c r="A514" t="str">
        <f>"AARJU01"</f>
        <v>AARJU01</v>
      </c>
      <c r="B514" t="s">
        <v>117</v>
      </c>
      <c r="C514">
        <v>0</v>
      </c>
      <c r="D514" t="s">
        <v>16</v>
      </c>
      <c r="E514">
        <v>0</v>
      </c>
      <c r="F514" t="s">
        <v>10096</v>
      </c>
      <c r="G514" t="s">
        <v>10097</v>
      </c>
      <c r="O514" t="s">
        <v>10213</v>
      </c>
      <c r="P514">
        <f t="shared" si="7"/>
        <v>0</v>
      </c>
    </row>
    <row r="515" spans="1:16" x14ac:dyDescent="0.25">
      <c r="A515" t="str">
        <f>"QARJU03"</f>
        <v>QARJU03</v>
      </c>
      <c r="B515" t="s">
        <v>10098</v>
      </c>
      <c r="C515">
        <v>0</v>
      </c>
      <c r="D515" t="s">
        <v>16</v>
      </c>
      <c r="E515">
        <v>0</v>
      </c>
      <c r="F515" t="s">
        <v>10096</v>
      </c>
      <c r="G515" t="s">
        <v>10097</v>
      </c>
      <c r="O515" t="s">
        <v>2644</v>
      </c>
      <c r="P515">
        <f t="shared" ref="P515:P578" si="8">SUMIFS($C$2:$C$7959,$B$2:$B$7959,O515)</f>
        <v>285</v>
      </c>
    </row>
    <row r="516" spans="1:16" hidden="1" x14ac:dyDescent="0.25">
      <c r="A516" t="str">
        <f>"AARJU02"</f>
        <v>AARJU02</v>
      </c>
      <c r="B516" t="s">
        <v>10098</v>
      </c>
      <c r="C516">
        <v>0</v>
      </c>
      <c r="D516" t="s">
        <v>16</v>
      </c>
      <c r="E516">
        <v>0</v>
      </c>
      <c r="F516" t="s">
        <v>10096</v>
      </c>
      <c r="G516" t="s">
        <v>10097</v>
      </c>
      <c r="O516" t="s">
        <v>10214</v>
      </c>
      <c r="P516">
        <f t="shared" si="8"/>
        <v>0</v>
      </c>
    </row>
    <row r="517" spans="1:16" x14ac:dyDescent="0.25">
      <c r="A517" t="str">
        <f>"AARJU03"</f>
        <v>AARJU03</v>
      </c>
      <c r="B517" t="s">
        <v>115</v>
      </c>
      <c r="C517">
        <v>3</v>
      </c>
      <c r="D517" t="s">
        <v>16</v>
      </c>
      <c r="E517">
        <v>0</v>
      </c>
      <c r="O517" t="s">
        <v>150</v>
      </c>
      <c r="P517">
        <f t="shared" si="8"/>
        <v>3555</v>
      </c>
    </row>
    <row r="518" spans="1:16" hidden="1" x14ac:dyDescent="0.25">
      <c r="A518" t="str">
        <f>"QARJU02"</f>
        <v>QARJU02</v>
      </c>
      <c r="B518" t="s">
        <v>115</v>
      </c>
      <c r="C518">
        <v>0</v>
      </c>
      <c r="D518" t="s">
        <v>16</v>
      </c>
      <c r="E518">
        <v>0</v>
      </c>
      <c r="F518" t="s">
        <v>10096</v>
      </c>
      <c r="G518" t="s">
        <v>10097</v>
      </c>
      <c r="O518" t="s">
        <v>10215</v>
      </c>
      <c r="P518">
        <f t="shared" si="8"/>
        <v>0</v>
      </c>
    </row>
    <row r="519" spans="1:16" hidden="1" x14ac:dyDescent="0.25">
      <c r="A519" t="str">
        <f>"AARMA02"</f>
        <v>AARMA02</v>
      </c>
      <c r="B519" t="s">
        <v>10099</v>
      </c>
      <c r="C519">
        <v>0</v>
      </c>
      <c r="D519" t="s">
        <v>41</v>
      </c>
      <c r="E519">
        <v>0</v>
      </c>
      <c r="G519" t="s">
        <v>10100</v>
      </c>
      <c r="O519" t="s">
        <v>10216</v>
      </c>
      <c r="P519">
        <f t="shared" si="8"/>
        <v>0</v>
      </c>
    </row>
    <row r="520" spans="1:16" hidden="1" x14ac:dyDescent="0.25">
      <c r="A520" t="str">
        <f>"QARMA01"</f>
        <v>QARMA01</v>
      </c>
      <c r="B520" t="s">
        <v>10099</v>
      </c>
      <c r="C520">
        <v>0</v>
      </c>
      <c r="D520" t="s">
        <v>41</v>
      </c>
      <c r="E520">
        <v>0</v>
      </c>
      <c r="F520" t="s">
        <v>121</v>
      </c>
      <c r="G520" t="s">
        <v>10100</v>
      </c>
      <c r="H520" t="s">
        <v>9891</v>
      </c>
      <c r="O520" t="s">
        <v>10217</v>
      </c>
      <c r="P520">
        <f t="shared" si="8"/>
        <v>0</v>
      </c>
    </row>
    <row r="521" spans="1:16" hidden="1" x14ac:dyDescent="0.25">
      <c r="A521" t="str">
        <f>"AARMA01"</f>
        <v>AARMA01</v>
      </c>
      <c r="B521" t="s">
        <v>119</v>
      </c>
      <c r="C521">
        <v>7</v>
      </c>
      <c r="D521" t="s">
        <v>41</v>
      </c>
      <c r="E521">
        <v>0</v>
      </c>
      <c r="F521" t="s">
        <v>121</v>
      </c>
      <c r="G521" t="s">
        <v>10100</v>
      </c>
      <c r="O521" t="s">
        <v>10220</v>
      </c>
      <c r="P521">
        <f t="shared" si="8"/>
        <v>0</v>
      </c>
    </row>
    <row r="522" spans="1:16" x14ac:dyDescent="0.25">
      <c r="A522" t="str">
        <f>"AARME01"</f>
        <v>AARME01</v>
      </c>
      <c r="B522" t="s">
        <v>13481</v>
      </c>
      <c r="C522">
        <v>0</v>
      </c>
      <c r="D522" t="s">
        <v>41</v>
      </c>
      <c r="E522">
        <v>0</v>
      </c>
      <c r="F522" t="s">
        <v>125</v>
      </c>
      <c r="G522" t="s">
        <v>9929</v>
      </c>
      <c r="H522" t="s">
        <v>9891</v>
      </c>
      <c r="O522" t="s">
        <v>9269</v>
      </c>
      <c r="P522">
        <f t="shared" si="8"/>
        <v>26</v>
      </c>
    </row>
    <row r="523" spans="1:16" hidden="1" x14ac:dyDescent="0.25">
      <c r="A523" t="str">
        <f>"QARME01"</f>
        <v>QARME01</v>
      </c>
      <c r="B523" t="s">
        <v>13481</v>
      </c>
      <c r="C523">
        <v>24057</v>
      </c>
      <c r="D523" t="s">
        <v>41</v>
      </c>
      <c r="E523">
        <v>120</v>
      </c>
      <c r="F523" t="s">
        <v>125</v>
      </c>
      <c r="G523" t="s">
        <v>9929</v>
      </c>
      <c r="H523" t="s">
        <v>9891</v>
      </c>
      <c r="O523" t="s">
        <v>10221</v>
      </c>
      <c r="P523">
        <f t="shared" si="8"/>
        <v>0</v>
      </c>
    </row>
    <row r="524" spans="1:16" hidden="1" x14ac:dyDescent="0.25">
      <c r="A524" t="str">
        <f>"QARRI02"</f>
        <v>QARRI02</v>
      </c>
      <c r="B524" t="s">
        <v>10101</v>
      </c>
      <c r="C524">
        <v>0</v>
      </c>
      <c r="D524" t="s">
        <v>16</v>
      </c>
      <c r="E524">
        <v>0</v>
      </c>
      <c r="F524" t="s">
        <v>10038</v>
      </c>
      <c r="G524" t="s">
        <v>9899</v>
      </c>
      <c r="O524" t="s">
        <v>9274</v>
      </c>
      <c r="P524">
        <f t="shared" si="8"/>
        <v>0</v>
      </c>
    </row>
    <row r="525" spans="1:16" hidden="1" x14ac:dyDescent="0.25">
      <c r="A525" t="str">
        <f>"QARRI03"</f>
        <v>QARRI03</v>
      </c>
      <c r="B525" t="s">
        <v>10102</v>
      </c>
      <c r="C525">
        <v>0</v>
      </c>
      <c r="D525" t="s">
        <v>16</v>
      </c>
      <c r="E525">
        <v>0</v>
      </c>
      <c r="F525" t="s">
        <v>10038</v>
      </c>
      <c r="G525" t="s">
        <v>9899</v>
      </c>
      <c r="O525" t="s">
        <v>10222</v>
      </c>
      <c r="P525">
        <f t="shared" si="8"/>
        <v>0</v>
      </c>
    </row>
    <row r="526" spans="1:16" x14ac:dyDescent="0.25">
      <c r="A526" t="str">
        <f>"QARRI01"</f>
        <v>QARRI01</v>
      </c>
      <c r="B526" t="s">
        <v>10103</v>
      </c>
      <c r="C526">
        <v>0</v>
      </c>
      <c r="D526" t="s">
        <v>16</v>
      </c>
      <c r="E526">
        <v>0</v>
      </c>
      <c r="F526" t="s">
        <v>10038</v>
      </c>
      <c r="G526" t="s">
        <v>9899</v>
      </c>
      <c r="O526" t="s">
        <v>9267</v>
      </c>
      <c r="P526">
        <f t="shared" si="8"/>
        <v>50</v>
      </c>
    </row>
    <row r="527" spans="1:16" x14ac:dyDescent="0.25">
      <c r="A527" t="str">
        <f>"AARTO01"</f>
        <v>AARTO01</v>
      </c>
      <c r="B527" t="s">
        <v>10104</v>
      </c>
      <c r="C527">
        <v>0</v>
      </c>
      <c r="D527" t="s">
        <v>16</v>
      </c>
      <c r="E527">
        <v>0</v>
      </c>
      <c r="F527" t="s">
        <v>128</v>
      </c>
      <c r="O527" t="s">
        <v>9259</v>
      </c>
      <c r="P527">
        <f t="shared" si="8"/>
        <v>27</v>
      </c>
    </row>
    <row r="528" spans="1:16" hidden="1" x14ac:dyDescent="0.25">
      <c r="A528" t="str">
        <f>"AARTO02"</f>
        <v>AARTO02</v>
      </c>
      <c r="B528" t="s">
        <v>10105</v>
      </c>
      <c r="C528">
        <v>0</v>
      </c>
      <c r="D528" t="s">
        <v>16</v>
      </c>
      <c r="E528">
        <v>0</v>
      </c>
      <c r="F528" t="s">
        <v>128</v>
      </c>
      <c r="O528" t="s">
        <v>10223</v>
      </c>
      <c r="P528">
        <f t="shared" si="8"/>
        <v>0</v>
      </c>
    </row>
    <row r="529" spans="1:16" hidden="1" x14ac:dyDescent="0.25">
      <c r="A529" t="str">
        <f>"AARTO03"</f>
        <v>AARTO03</v>
      </c>
      <c r="B529" t="s">
        <v>127</v>
      </c>
      <c r="C529">
        <v>0</v>
      </c>
      <c r="D529" t="s">
        <v>16</v>
      </c>
      <c r="E529">
        <v>0</v>
      </c>
      <c r="F529" t="s">
        <v>128</v>
      </c>
      <c r="O529" t="s">
        <v>9261</v>
      </c>
      <c r="P529">
        <f t="shared" si="8"/>
        <v>0</v>
      </c>
    </row>
    <row r="530" spans="1:16" hidden="1" x14ac:dyDescent="0.25">
      <c r="A530" t="str">
        <f>"AASAM01"</f>
        <v>AASAM01</v>
      </c>
      <c r="B530" t="s">
        <v>130</v>
      </c>
      <c r="C530">
        <v>7</v>
      </c>
      <c r="D530" t="s">
        <v>16</v>
      </c>
      <c r="E530">
        <v>7</v>
      </c>
      <c r="F530" t="s">
        <v>131</v>
      </c>
      <c r="O530" t="s">
        <v>9263</v>
      </c>
      <c r="P530">
        <f t="shared" si="8"/>
        <v>0</v>
      </c>
    </row>
    <row r="531" spans="1:16" x14ac:dyDescent="0.25">
      <c r="A531" t="str">
        <f>"AASET03"</f>
        <v>AASET03</v>
      </c>
      <c r="B531" t="s">
        <v>13607</v>
      </c>
      <c r="C531">
        <v>0</v>
      </c>
      <c r="D531" t="s">
        <v>16</v>
      </c>
      <c r="E531">
        <v>0</v>
      </c>
      <c r="F531" t="s">
        <v>2524</v>
      </c>
      <c r="G531" t="s">
        <v>10106</v>
      </c>
      <c r="H531" t="s">
        <v>9871</v>
      </c>
      <c r="O531" t="s">
        <v>9271</v>
      </c>
      <c r="P531">
        <f t="shared" si="8"/>
        <v>5</v>
      </c>
    </row>
    <row r="532" spans="1:16" x14ac:dyDescent="0.25">
      <c r="A532" t="str">
        <f>"QASET04"</f>
        <v>QASET04</v>
      </c>
      <c r="B532" t="s">
        <v>13607</v>
      </c>
      <c r="C532">
        <v>0</v>
      </c>
      <c r="D532" t="s">
        <v>16</v>
      </c>
      <c r="E532">
        <v>0</v>
      </c>
      <c r="F532" t="s">
        <v>2524</v>
      </c>
      <c r="G532" t="s">
        <v>10106</v>
      </c>
      <c r="H532" t="s">
        <v>9871</v>
      </c>
      <c r="O532" t="s">
        <v>9278</v>
      </c>
      <c r="P532">
        <f t="shared" si="8"/>
        <v>25</v>
      </c>
    </row>
    <row r="533" spans="1:16" hidden="1" x14ac:dyDescent="0.25">
      <c r="A533" t="str">
        <f>"AASET04"</f>
        <v>AASET04</v>
      </c>
      <c r="B533" t="s">
        <v>13606</v>
      </c>
      <c r="C533">
        <v>0</v>
      </c>
      <c r="D533" t="s">
        <v>16</v>
      </c>
      <c r="E533">
        <v>0</v>
      </c>
      <c r="O533" t="s">
        <v>9280</v>
      </c>
      <c r="P533">
        <f t="shared" si="8"/>
        <v>0</v>
      </c>
    </row>
    <row r="534" spans="1:16" x14ac:dyDescent="0.25">
      <c r="A534" t="str">
        <f>"QASET03"</f>
        <v>QASET03</v>
      </c>
      <c r="B534" t="s">
        <v>13606</v>
      </c>
      <c r="C534">
        <v>0</v>
      </c>
      <c r="D534" t="s">
        <v>16</v>
      </c>
      <c r="E534">
        <v>0</v>
      </c>
      <c r="F534" t="s">
        <v>2524</v>
      </c>
      <c r="G534" t="s">
        <v>10106</v>
      </c>
      <c r="H534" t="s">
        <v>9871</v>
      </c>
      <c r="O534" t="s">
        <v>9276</v>
      </c>
      <c r="P534">
        <f t="shared" si="8"/>
        <v>20</v>
      </c>
    </row>
    <row r="535" spans="1:16" hidden="1" x14ac:dyDescent="0.25">
      <c r="A535" t="str">
        <f>"AASET02"</f>
        <v>AASET02</v>
      </c>
      <c r="B535" t="s">
        <v>13605</v>
      </c>
      <c r="C535">
        <v>0</v>
      </c>
      <c r="D535" t="s">
        <v>16</v>
      </c>
      <c r="E535">
        <v>0</v>
      </c>
      <c r="F535" t="s">
        <v>329</v>
      </c>
      <c r="G535" t="s">
        <v>10107</v>
      </c>
      <c r="H535" t="s">
        <v>9871</v>
      </c>
      <c r="O535" t="s">
        <v>9265</v>
      </c>
      <c r="P535">
        <f t="shared" si="8"/>
        <v>0</v>
      </c>
    </row>
    <row r="536" spans="1:16" hidden="1" x14ac:dyDescent="0.25">
      <c r="A536" t="str">
        <f>"QASET02"</f>
        <v>QASET02</v>
      </c>
      <c r="B536" t="s">
        <v>13605</v>
      </c>
      <c r="C536">
        <v>295</v>
      </c>
      <c r="D536" t="s">
        <v>16</v>
      </c>
      <c r="E536">
        <v>7</v>
      </c>
      <c r="F536" t="s">
        <v>1271</v>
      </c>
      <c r="G536" t="s">
        <v>10107</v>
      </c>
      <c r="H536" t="s">
        <v>9871</v>
      </c>
      <c r="O536" t="s">
        <v>10224</v>
      </c>
      <c r="P536">
        <f t="shared" si="8"/>
        <v>0</v>
      </c>
    </row>
    <row r="537" spans="1:16" hidden="1" x14ac:dyDescent="0.25">
      <c r="A537" t="str">
        <f>"AASET01"</f>
        <v>AASET01</v>
      </c>
      <c r="B537" t="s">
        <v>17572</v>
      </c>
      <c r="C537">
        <v>0</v>
      </c>
      <c r="D537" t="s">
        <v>16</v>
      </c>
      <c r="E537">
        <v>0</v>
      </c>
      <c r="F537" t="s">
        <v>329</v>
      </c>
      <c r="G537" t="s">
        <v>10107</v>
      </c>
      <c r="H537" t="s">
        <v>9871</v>
      </c>
      <c r="O537" t="s">
        <v>9257</v>
      </c>
      <c r="P537">
        <f t="shared" si="8"/>
        <v>0</v>
      </c>
    </row>
    <row r="538" spans="1:16" hidden="1" x14ac:dyDescent="0.25">
      <c r="A538" t="str">
        <f>"QASET01"</f>
        <v>QASET01</v>
      </c>
      <c r="B538" t="s">
        <v>17572</v>
      </c>
      <c r="C538">
        <v>0</v>
      </c>
      <c r="D538" t="s">
        <v>16</v>
      </c>
      <c r="E538">
        <v>0</v>
      </c>
      <c r="F538" t="s">
        <v>1271</v>
      </c>
      <c r="G538" t="s">
        <v>10107</v>
      </c>
      <c r="H538" t="s">
        <v>9871</v>
      </c>
      <c r="O538" t="s">
        <v>10225</v>
      </c>
      <c r="P538">
        <f t="shared" si="8"/>
        <v>0</v>
      </c>
    </row>
    <row r="539" spans="1:16" hidden="1" x14ac:dyDescent="0.25">
      <c r="A539" t="str">
        <f>"AASIA04"</f>
        <v>AASIA04</v>
      </c>
      <c r="B539" t="s">
        <v>10108</v>
      </c>
      <c r="C539">
        <v>0</v>
      </c>
      <c r="D539" t="s">
        <v>16</v>
      </c>
      <c r="E539">
        <v>0</v>
      </c>
      <c r="F539" t="s">
        <v>395</v>
      </c>
      <c r="G539" t="s">
        <v>10019</v>
      </c>
      <c r="O539" t="s">
        <v>10226</v>
      </c>
      <c r="P539">
        <f t="shared" si="8"/>
        <v>0</v>
      </c>
    </row>
    <row r="540" spans="1:16" x14ac:dyDescent="0.25">
      <c r="A540" t="str">
        <f>"AASIA01"</f>
        <v>AASIA01</v>
      </c>
      <c r="B540" t="s">
        <v>10109</v>
      </c>
      <c r="C540">
        <v>0</v>
      </c>
      <c r="D540" t="s">
        <v>16</v>
      </c>
      <c r="E540">
        <v>0</v>
      </c>
      <c r="F540" t="s">
        <v>395</v>
      </c>
      <c r="G540" t="s">
        <v>10019</v>
      </c>
      <c r="O540" t="s">
        <v>173</v>
      </c>
      <c r="P540">
        <f t="shared" si="8"/>
        <v>1</v>
      </c>
    </row>
    <row r="541" spans="1:16" hidden="1" x14ac:dyDescent="0.25">
      <c r="A541" t="str">
        <f>"QASIA01"</f>
        <v>QASIA01</v>
      </c>
      <c r="B541" t="s">
        <v>13608</v>
      </c>
      <c r="C541">
        <v>8236</v>
      </c>
      <c r="D541" t="s">
        <v>16</v>
      </c>
      <c r="E541">
        <v>411</v>
      </c>
      <c r="F541" t="s">
        <v>395</v>
      </c>
      <c r="G541" t="s">
        <v>10019</v>
      </c>
      <c r="H541" t="s">
        <v>9871</v>
      </c>
      <c r="O541" t="s">
        <v>10227</v>
      </c>
      <c r="P541">
        <f t="shared" si="8"/>
        <v>0</v>
      </c>
    </row>
    <row r="542" spans="1:16" hidden="1" x14ac:dyDescent="0.25">
      <c r="A542" t="str">
        <f>"AASIA03"</f>
        <v>AASIA03</v>
      </c>
      <c r="B542" t="s">
        <v>13608</v>
      </c>
      <c r="C542">
        <v>0</v>
      </c>
      <c r="D542" t="s">
        <v>16</v>
      </c>
      <c r="E542">
        <v>0</v>
      </c>
      <c r="F542" t="s">
        <v>395</v>
      </c>
      <c r="G542" t="s">
        <v>10019</v>
      </c>
      <c r="H542" t="s">
        <v>9871</v>
      </c>
      <c r="O542" t="s">
        <v>10229</v>
      </c>
      <c r="P542">
        <f t="shared" si="8"/>
        <v>0</v>
      </c>
    </row>
    <row r="543" spans="1:16" hidden="1" x14ac:dyDescent="0.25">
      <c r="A543" t="str">
        <f>"QASIA03"</f>
        <v>QASIA03</v>
      </c>
      <c r="B543" t="s">
        <v>13610</v>
      </c>
      <c r="C543">
        <v>58</v>
      </c>
      <c r="D543" t="s">
        <v>1367</v>
      </c>
      <c r="E543">
        <v>58</v>
      </c>
      <c r="F543" t="s">
        <v>395</v>
      </c>
      <c r="G543" t="s">
        <v>10019</v>
      </c>
      <c r="H543" t="s">
        <v>9871</v>
      </c>
      <c r="O543" t="s">
        <v>10230</v>
      </c>
      <c r="P543">
        <f t="shared" si="8"/>
        <v>0</v>
      </c>
    </row>
    <row r="544" spans="1:16" hidden="1" x14ac:dyDescent="0.25">
      <c r="A544" t="str">
        <f>"AASIA02"</f>
        <v>AASIA02</v>
      </c>
      <c r="B544" t="s">
        <v>13610</v>
      </c>
      <c r="C544">
        <v>0</v>
      </c>
      <c r="D544" t="s">
        <v>1367</v>
      </c>
      <c r="E544">
        <v>0</v>
      </c>
      <c r="F544" t="s">
        <v>395</v>
      </c>
      <c r="G544" t="s">
        <v>10019</v>
      </c>
      <c r="H544" t="s">
        <v>9871</v>
      </c>
      <c r="O544" t="s">
        <v>10231</v>
      </c>
      <c r="P544">
        <f t="shared" si="8"/>
        <v>0</v>
      </c>
    </row>
    <row r="545" spans="1:16" hidden="1" x14ac:dyDescent="0.25">
      <c r="A545" t="str">
        <f>"QASIA02"</f>
        <v>QASIA02</v>
      </c>
      <c r="B545" t="s">
        <v>13609</v>
      </c>
      <c r="C545">
        <v>429</v>
      </c>
      <c r="D545" t="s">
        <v>379</v>
      </c>
      <c r="E545">
        <v>107</v>
      </c>
      <c r="F545" t="s">
        <v>395</v>
      </c>
      <c r="G545" t="s">
        <v>10019</v>
      </c>
      <c r="H545" t="s">
        <v>9871</v>
      </c>
      <c r="O545" t="s">
        <v>13624</v>
      </c>
      <c r="P545">
        <f t="shared" si="8"/>
        <v>0</v>
      </c>
    </row>
    <row r="546" spans="1:16" hidden="1" x14ac:dyDescent="0.25">
      <c r="A546" t="str">
        <f>"QASIA05"</f>
        <v>QASIA05</v>
      </c>
      <c r="B546" t="s">
        <v>2550</v>
      </c>
      <c r="C546">
        <v>0</v>
      </c>
      <c r="D546" t="s">
        <v>16</v>
      </c>
      <c r="E546">
        <v>0</v>
      </c>
      <c r="F546" t="s">
        <v>395</v>
      </c>
      <c r="G546" t="s">
        <v>10019</v>
      </c>
      <c r="O546" t="s">
        <v>17594</v>
      </c>
      <c r="P546">
        <f t="shared" si="8"/>
        <v>0</v>
      </c>
    </row>
    <row r="547" spans="1:16" x14ac:dyDescent="0.25">
      <c r="A547" t="str">
        <f>"AASIA06"</f>
        <v>AASIA06</v>
      </c>
      <c r="B547" t="s">
        <v>13613</v>
      </c>
      <c r="C547">
        <v>0</v>
      </c>
      <c r="D547" t="s">
        <v>41</v>
      </c>
      <c r="E547">
        <v>0</v>
      </c>
      <c r="F547" t="s">
        <v>395</v>
      </c>
      <c r="G547" t="s">
        <v>9976</v>
      </c>
      <c r="H547" t="s">
        <v>9871</v>
      </c>
      <c r="O547" t="s">
        <v>13623</v>
      </c>
      <c r="P547">
        <f t="shared" si="8"/>
        <v>1460</v>
      </c>
    </row>
    <row r="548" spans="1:16" hidden="1" x14ac:dyDescent="0.25">
      <c r="A548" t="str">
        <f>"QASIA08"</f>
        <v>QASIA08</v>
      </c>
      <c r="B548" t="s">
        <v>13613</v>
      </c>
      <c r="C548">
        <v>0</v>
      </c>
      <c r="D548" t="s">
        <v>41</v>
      </c>
      <c r="E548">
        <v>0</v>
      </c>
      <c r="F548" t="s">
        <v>395</v>
      </c>
      <c r="G548" t="s">
        <v>9976</v>
      </c>
      <c r="H548" t="s">
        <v>9871</v>
      </c>
      <c r="O548" t="s">
        <v>17595</v>
      </c>
      <c r="P548">
        <f t="shared" si="8"/>
        <v>0</v>
      </c>
    </row>
    <row r="549" spans="1:16" hidden="1" x14ac:dyDescent="0.25">
      <c r="A549" t="str">
        <f>"AASIA07"</f>
        <v>AASIA07</v>
      </c>
      <c r="B549" t="s">
        <v>13611</v>
      </c>
      <c r="C549">
        <v>0</v>
      </c>
      <c r="D549" t="s">
        <v>41</v>
      </c>
      <c r="E549">
        <v>0</v>
      </c>
      <c r="F549" t="s">
        <v>395</v>
      </c>
      <c r="G549" t="s">
        <v>9976</v>
      </c>
      <c r="H549" t="s">
        <v>9871</v>
      </c>
      <c r="O549" t="s">
        <v>17596</v>
      </c>
      <c r="P549">
        <f t="shared" si="8"/>
        <v>0</v>
      </c>
    </row>
    <row r="550" spans="1:16" x14ac:dyDescent="0.25">
      <c r="A550" t="str">
        <f>"QASIA06"</f>
        <v>QASIA06</v>
      </c>
      <c r="B550" t="s">
        <v>13611</v>
      </c>
      <c r="C550">
        <v>0</v>
      </c>
      <c r="D550" t="s">
        <v>41</v>
      </c>
      <c r="E550">
        <v>0</v>
      </c>
      <c r="F550" t="s">
        <v>395</v>
      </c>
      <c r="G550" t="s">
        <v>9976</v>
      </c>
      <c r="H550" t="s">
        <v>9871</v>
      </c>
      <c r="O550" t="s">
        <v>13482</v>
      </c>
      <c r="P550">
        <f t="shared" si="8"/>
        <v>265</v>
      </c>
    </row>
    <row r="551" spans="1:16" x14ac:dyDescent="0.25">
      <c r="A551" t="str">
        <f>"AASIA08"</f>
        <v>AASIA08</v>
      </c>
      <c r="B551" t="s">
        <v>13612</v>
      </c>
      <c r="C551">
        <v>0</v>
      </c>
      <c r="D551" t="s">
        <v>41</v>
      </c>
      <c r="E551">
        <v>0</v>
      </c>
      <c r="F551" t="s">
        <v>395</v>
      </c>
      <c r="G551" t="s">
        <v>9976</v>
      </c>
      <c r="H551" t="s">
        <v>9871</v>
      </c>
      <c r="O551" t="s">
        <v>161</v>
      </c>
      <c r="P551">
        <f t="shared" si="8"/>
        <v>1118</v>
      </c>
    </row>
    <row r="552" spans="1:16" x14ac:dyDescent="0.25">
      <c r="A552" t="str">
        <f>"QASIA07"</f>
        <v>QASIA07</v>
      </c>
      <c r="B552" t="s">
        <v>13612</v>
      </c>
      <c r="C552">
        <v>0</v>
      </c>
      <c r="D552" t="s">
        <v>41</v>
      </c>
      <c r="E552">
        <v>0</v>
      </c>
      <c r="F552" t="s">
        <v>395</v>
      </c>
      <c r="G552" t="s">
        <v>9976</v>
      </c>
      <c r="H552" t="s">
        <v>9871</v>
      </c>
      <c r="O552" t="s">
        <v>13627</v>
      </c>
      <c r="P552">
        <f t="shared" si="8"/>
        <v>505</v>
      </c>
    </row>
    <row r="553" spans="1:16" x14ac:dyDescent="0.25">
      <c r="A553" t="str">
        <f>"AASIA05"</f>
        <v>AASIA05</v>
      </c>
      <c r="B553" t="s">
        <v>10110</v>
      </c>
      <c r="C553">
        <v>0</v>
      </c>
      <c r="D553" t="s">
        <v>41</v>
      </c>
      <c r="E553">
        <v>0</v>
      </c>
      <c r="F553" t="s">
        <v>395</v>
      </c>
      <c r="G553" t="s">
        <v>10017</v>
      </c>
      <c r="O553" t="s">
        <v>13625</v>
      </c>
      <c r="P553">
        <f t="shared" si="8"/>
        <v>2964</v>
      </c>
    </row>
    <row r="554" spans="1:16" x14ac:dyDescent="0.25">
      <c r="A554" t="str">
        <f>"QASIA04"</f>
        <v>QASIA04</v>
      </c>
      <c r="B554" t="s">
        <v>10111</v>
      </c>
      <c r="C554">
        <v>0</v>
      </c>
      <c r="D554" t="s">
        <v>41</v>
      </c>
      <c r="E554">
        <v>0</v>
      </c>
      <c r="F554" t="s">
        <v>395</v>
      </c>
      <c r="G554" t="s">
        <v>10017</v>
      </c>
      <c r="O554" t="s">
        <v>13626</v>
      </c>
      <c r="P554">
        <f t="shared" si="8"/>
        <v>1971</v>
      </c>
    </row>
    <row r="555" spans="1:16" hidden="1" x14ac:dyDescent="0.25">
      <c r="A555" t="str">
        <f>"QASLI02"</f>
        <v>QASLI02</v>
      </c>
      <c r="B555" t="s">
        <v>2565</v>
      </c>
      <c r="C555">
        <v>570</v>
      </c>
      <c r="D555" t="s">
        <v>41</v>
      </c>
      <c r="E555">
        <v>5</v>
      </c>
      <c r="F555" t="s">
        <v>38</v>
      </c>
      <c r="G555" t="s">
        <v>9962</v>
      </c>
      <c r="O555" t="s">
        <v>10232</v>
      </c>
      <c r="P555">
        <f t="shared" si="8"/>
        <v>0</v>
      </c>
    </row>
    <row r="556" spans="1:16" hidden="1" x14ac:dyDescent="0.25">
      <c r="A556" t="str">
        <f>"AASLI01"</f>
        <v>AASLI01</v>
      </c>
      <c r="B556" t="s">
        <v>2565</v>
      </c>
      <c r="C556">
        <v>0</v>
      </c>
      <c r="D556" t="s">
        <v>41</v>
      </c>
      <c r="E556">
        <v>0</v>
      </c>
      <c r="F556" t="s">
        <v>38</v>
      </c>
      <c r="G556" t="s">
        <v>9962</v>
      </c>
      <c r="O556" t="s">
        <v>10233</v>
      </c>
      <c r="P556">
        <f t="shared" si="8"/>
        <v>0</v>
      </c>
    </row>
    <row r="557" spans="1:16" hidden="1" x14ac:dyDescent="0.25">
      <c r="A557" t="str">
        <f>"QASLI01"</f>
        <v>QASLI01</v>
      </c>
      <c r="B557" t="s">
        <v>2560</v>
      </c>
      <c r="C557">
        <v>0</v>
      </c>
      <c r="D557" t="s">
        <v>41</v>
      </c>
      <c r="E557">
        <v>0</v>
      </c>
      <c r="F557" t="s">
        <v>38</v>
      </c>
      <c r="G557" t="s">
        <v>9962</v>
      </c>
      <c r="O557" t="s">
        <v>10234</v>
      </c>
      <c r="P557">
        <f t="shared" si="8"/>
        <v>0</v>
      </c>
    </row>
    <row r="558" spans="1:16" x14ac:dyDescent="0.25">
      <c r="A558" t="str">
        <f>"QASLI03"</f>
        <v>QASLI03</v>
      </c>
      <c r="B558" t="s">
        <v>10112</v>
      </c>
      <c r="C558">
        <v>0</v>
      </c>
      <c r="D558" t="s">
        <v>41</v>
      </c>
      <c r="E558">
        <v>0</v>
      </c>
      <c r="F558" t="s">
        <v>38</v>
      </c>
      <c r="O558" t="s">
        <v>1387</v>
      </c>
      <c r="P558">
        <f t="shared" si="8"/>
        <v>1728</v>
      </c>
    </row>
    <row r="559" spans="1:16" hidden="1" x14ac:dyDescent="0.25">
      <c r="A559" t="str">
        <f>"AASME01"</f>
        <v>AASME01</v>
      </c>
      <c r="B559" t="s">
        <v>10113</v>
      </c>
      <c r="C559">
        <v>0</v>
      </c>
      <c r="D559" t="s">
        <v>16</v>
      </c>
      <c r="E559">
        <v>0</v>
      </c>
      <c r="F559" t="s">
        <v>10114</v>
      </c>
      <c r="O559" t="s">
        <v>171</v>
      </c>
      <c r="P559">
        <f t="shared" si="8"/>
        <v>0</v>
      </c>
    </row>
    <row r="560" spans="1:16" x14ac:dyDescent="0.25">
      <c r="A560" t="str">
        <f>"AASSO01"</f>
        <v>AASSO01</v>
      </c>
      <c r="B560" t="s">
        <v>10115</v>
      </c>
      <c r="C560">
        <v>0</v>
      </c>
      <c r="D560" t="s">
        <v>16</v>
      </c>
      <c r="E560">
        <v>0</v>
      </c>
      <c r="F560" t="s">
        <v>135</v>
      </c>
      <c r="G560" t="s">
        <v>10116</v>
      </c>
      <c r="O560" t="s">
        <v>13628</v>
      </c>
      <c r="P560">
        <f t="shared" si="8"/>
        <v>19</v>
      </c>
    </row>
    <row r="561" spans="1:16" x14ac:dyDescent="0.25">
      <c r="A561" t="str">
        <f>"AASSO03"</f>
        <v>AASSO03</v>
      </c>
      <c r="B561" t="s">
        <v>13614</v>
      </c>
      <c r="C561">
        <v>0</v>
      </c>
      <c r="D561" t="s">
        <v>16</v>
      </c>
      <c r="E561">
        <v>0</v>
      </c>
      <c r="F561" t="s">
        <v>135</v>
      </c>
      <c r="G561" t="s">
        <v>10116</v>
      </c>
      <c r="H561" t="s">
        <v>9871</v>
      </c>
      <c r="O561" t="s">
        <v>13483</v>
      </c>
      <c r="P561">
        <f t="shared" si="8"/>
        <v>720</v>
      </c>
    </row>
    <row r="562" spans="1:16" hidden="1" x14ac:dyDescent="0.25">
      <c r="A562" t="str">
        <f>"QASSO01"</f>
        <v>QASSO01</v>
      </c>
      <c r="B562" t="s">
        <v>13614</v>
      </c>
      <c r="C562">
        <v>11193</v>
      </c>
      <c r="D562" t="s">
        <v>16</v>
      </c>
      <c r="E562">
        <v>559</v>
      </c>
      <c r="F562" t="s">
        <v>135</v>
      </c>
      <c r="G562" t="s">
        <v>10116</v>
      </c>
      <c r="H562" t="s">
        <v>9871</v>
      </c>
      <c r="O562" t="s">
        <v>10235</v>
      </c>
      <c r="P562">
        <f t="shared" si="8"/>
        <v>0</v>
      </c>
    </row>
    <row r="563" spans="1:16" hidden="1" x14ac:dyDescent="0.25">
      <c r="A563" t="str">
        <f>"AASSO05"</f>
        <v>AASSO05</v>
      </c>
      <c r="B563" t="s">
        <v>133</v>
      </c>
      <c r="C563">
        <v>646</v>
      </c>
      <c r="D563" t="s">
        <v>16</v>
      </c>
      <c r="E563">
        <v>12</v>
      </c>
      <c r="F563" t="s">
        <v>135</v>
      </c>
      <c r="O563" t="s">
        <v>10236</v>
      </c>
      <c r="P563">
        <f t="shared" si="8"/>
        <v>0</v>
      </c>
    </row>
    <row r="564" spans="1:16" hidden="1" x14ac:dyDescent="0.25">
      <c r="A564" t="str">
        <f>"AASSO02"</f>
        <v>AASSO02</v>
      </c>
      <c r="B564" t="s">
        <v>133</v>
      </c>
      <c r="C564">
        <v>0</v>
      </c>
      <c r="D564" t="s">
        <v>16</v>
      </c>
      <c r="E564">
        <v>0</v>
      </c>
      <c r="F564" t="s">
        <v>135</v>
      </c>
      <c r="G564" t="s">
        <v>10116</v>
      </c>
      <c r="O564" t="s">
        <v>10237</v>
      </c>
      <c r="P564">
        <f t="shared" si="8"/>
        <v>0</v>
      </c>
    </row>
    <row r="565" spans="1:16" x14ac:dyDescent="0.25">
      <c r="A565" t="str">
        <f>"AASSO04"</f>
        <v>AASSO04</v>
      </c>
      <c r="B565" t="s">
        <v>13615</v>
      </c>
      <c r="C565">
        <v>0</v>
      </c>
      <c r="D565" t="s">
        <v>16</v>
      </c>
      <c r="E565">
        <v>0</v>
      </c>
      <c r="F565" t="s">
        <v>135</v>
      </c>
      <c r="G565" t="s">
        <v>10116</v>
      </c>
      <c r="H565" t="s">
        <v>9891</v>
      </c>
      <c r="O565" t="s">
        <v>13629</v>
      </c>
      <c r="P565">
        <f t="shared" si="8"/>
        <v>3232</v>
      </c>
    </row>
    <row r="566" spans="1:16" x14ac:dyDescent="0.25">
      <c r="A566" t="str">
        <f>"QASSO02"</f>
        <v>QASSO02</v>
      </c>
      <c r="B566" t="s">
        <v>13615</v>
      </c>
      <c r="C566">
        <v>0</v>
      </c>
      <c r="D566" t="s">
        <v>16</v>
      </c>
      <c r="E566">
        <v>0</v>
      </c>
      <c r="F566" t="s">
        <v>135</v>
      </c>
      <c r="G566" t="s">
        <v>10116</v>
      </c>
      <c r="H566" t="s">
        <v>9891</v>
      </c>
      <c r="O566" t="s">
        <v>13630</v>
      </c>
      <c r="P566">
        <f t="shared" si="8"/>
        <v>3048</v>
      </c>
    </row>
    <row r="567" spans="1:16" x14ac:dyDescent="0.25">
      <c r="A567" t="str">
        <f>"QASTA06"</f>
        <v>QASTA06</v>
      </c>
      <c r="B567" t="s">
        <v>10117</v>
      </c>
      <c r="C567">
        <v>0</v>
      </c>
      <c r="D567" t="s">
        <v>41</v>
      </c>
      <c r="E567">
        <v>0</v>
      </c>
      <c r="F567" t="s">
        <v>504</v>
      </c>
      <c r="O567" t="s">
        <v>13631</v>
      </c>
      <c r="P567">
        <f t="shared" si="8"/>
        <v>1825</v>
      </c>
    </row>
    <row r="568" spans="1:16" hidden="1" x14ac:dyDescent="0.25">
      <c r="A568" t="str">
        <f>"QASTA07"</f>
        <v>QASTA07</v>
      </c>
      <c r="B568" t="s">
        <v>10118</v>
      </c>
      <c r="C568">
        <v>0</v>
      </c>
      <c r="D568" t="s">
        <v>41</v>
      </c>
      <c r="E568">
        <v>0</v>
      </c>
      <c r="F568" t="s">
        <v>504</v>
      </c>
      <c r="O568" t="s">
        <v>10238</v>
      </c>
      <c r="P568">
        <f t="shared" si="8"/>
        <v>0</v>
      </c>
    </row>
    <row r="569" spans="1:16" hidden="1" x14ac:dyDescent="0.25">
      <c r="A569" t="str">
        <f>"QASTA05"</f>
        <v>QASTA05</v>
      </c>
      <c r="B569" t="s">
        <v>13616</v>
      </c>
      <c r="C569">
        <v>0</v>
      </c>
      <c r="D569" t="s">
        <v>41</v>
      </c>
      <c r="E569">
        <v>0</v>
      </c>
      <c r="F569" t="s">
        <v>504</v>
      </c>
      <c r="O569" t="s">
        <v>10239</v>
      </c>
      <c r="P569">
        <f t="shared" si="8"/>
        <v>0</v>
      </c>
    </row>
    <row r="570" spans="1:16" hidden="1" x14ac:dyDescent="0.25">
      <c r="A570" t="str">
        <f>"QASTA04"</f>
        <v>QASTA04</v>
      </c>
      <c r="B570" t="s">
        <v>2578</v>
      </c>
      <c r="C570">
        <v>0</v>
      </c>
      <c r="D570" t="s">
        <v>41</v>
      </c>
      <c r="E570">
        <v>0</v>
      </c>
      <c r="F570" t="s">
        <v>504</v>
      </c>
      <c r="G570" t="s">
        <v>9888</v>
      </c>
      <c r="O570" t="s">
        <v>10240</v>
      </c>
      <c r="P570">
        <f t="shared" si="8"/>
        <v>0</v>
      </c>
    </row>
    <row r="571" spans="1:16" x14ac:dyDescent="0.25">
      <c r="A571" t="str">
        <f>"QASTA03"</f>
        <v>QASTA03</v>
      </c>
      <c r="B571" t="s">
        <v>2576</v>
      </c>
      <c r="C571">
        <v>0</v>
      </c>
      <c r="D571" t="s">
        <v>41</v>
      </c>
      <c r="E571">
        <v>0</v>
      </c>
      <c r="F571" t="s">
        <v>504</v>
      </c>
      <c r="G571" t="s">
        <v>9888</v>
      </c>
      <c r="O571" t="s">
        <v>179</v>
      </c>
      <c r="P571">
        <f t="shared" si="8"/>
        <v>1</v>
      </c>
    </row>
    <row r="572" spans="1:16" x14ac:dyDescent="0.25">
      <c r="A572" t="str">
        <f>"AASTA02"</f>
        <v>AASTA02</v>
      </c>
      <c r="B572" t="s">
        <v>10119</v>
      </c>
      <c r="C572">
        <v>0</v>
      </c>
      <c r="D572" t="s">
        <v>41</v>
      </c>
      <c r="E572">
        <v>0</v>
      </c>
      <c r="F572" t="s">
        <v>504</v>
      </c>
      <c r="G572" t="s">
        <v>9888</v>
      </c>
      <c r="O572" t="s">
        <v>183</v>
      </c>
      <c r="P572">
        <f t="shared" si="8"/>
        <v>100</v>
      </c>
    </row>
    <row r="573" spans="1:16" x14ac:dyDescent="0.25">
      <c r="A573" t="str">
        <f>"QASTA02"</f>
        <v>QASTA02</v>
      </c>
      <c r="B573" t="s">
        <v>10119</v>
      </c>
      <c r="C573">
        <v>0</v>
      </c>
      <c r="D573" t="s">
        <v>41</v>
      </c>
      <c r="E573">
        <v>0</v>
      </c>
      <c r="F573" t="s">
        <v>504</v>
      </c>
      <c r="G573" t="s">
        <v>9888</v>
      </c>
      <c r="H573" t="s">
        <v>9871</v>
      </c>
      <c r="O573" t="s">
        <v>186</v>
      </c>
      <c r="P573">
        <f t="shared" si="8"/>
        <v>18</v>
      </c>
    </row>
    <row r="574" spans="1:16" x14ac:dyDescent="0.25">
      <c r="A574" t="str">
        <f>"AASTA04"</f>
        <v>AASTA04</v>
      </c>
      <c r="B574" t="s">
        <v>10119</v>
      </c>
      <c r="C574">
        <v>0</v>
      </c>
      <c r="D574" t="s">
        <v>28</v>
      </c>
      <c r="E574">
        <v>0</v>
      </c>
      <c r="O574" t="s">
        <v>189</v>
      </c>
      <c r="P574">
        <f t="shared" si="8"/>
        <v>6</v>
      </c>
    </row>
    <row r="575" spans="1:16" hidden="1" x14ac:dyDescent="0.25">
      <c r="A575" t="str">
        <f>"AASTA01"</f>
        <v>AASTA01</v>
      </c>
      <c r="B575" t="s">
        <v>17573</v>
      </c>
      <c r="C575">
        <v>0</v>
      </c>
      <c r="D575" t="s">
        <v>41</v>
      </c>
      <c r="E575">
        <v>0</v>
      </c>
      <c r="F575" t="s">
        <v>504</v>
      </c>
      <c r="G575" t="s">
        <v>9888</v>
      </c>
      <c r="H575" t="s">
        <v>9871</v>
      </c>
      <c r="O575" t="s">
        <v>10241</v>
      </c>
      <c r="P575">
        <f t="shared" si="8"/>
        <v>0</v>
      </c>
    </row>
    <row r="576" spans="1:16" hidden="1" x14ac:dyDescent="0.25">
      <c r="A576" t="str">
        <f>"QASTA01"</f>
        <v>QASTA01</v>
      </c>
      <c r="B576" t="s">
        <v>17573</v>
      </c>
      <c r="C576">
        <v>0</v>
      </c>
      <c r="D576" t="s">
        <v>41</v>
      </c>
      <c r="E576">
        <v>0</v>
      </c>
      <c r="F576" t="s">
        <v>504</v>
      </c>
      <c r="G576" t="s">
        <v>9888</v>
      </c>
      <c r="H576" t="s">
        <v>9871</v>
      </c>
      <c r="O576" t="s">
        <v>10243</v>
      </c>
      <c r="P576">
        <f t="shared" si="8"/>
        <v>0</v>
      </c>
    </row>
    <row r="577" spans="1:16" hidden="1" x14ac:dyDescent="0.25">
      <c r="A577" t="str">
        <f>"QATAB01"</f>
        <v>QATAB01</v>
      </c>
      <c r="B577" t="s">
        <v>10120</v>
      </c>
      <c r="C577">
        <v>0</v>
      </c>
      <c r="D577" t="s">
        <v>16</v>
      </c>
      <c r="E577">
        <v>0</v>
      </c>
      <c r="F577" t="s">
        <v>92</v>
      </c>
      <c r="G577" t="s">
        <v>10121</v>
      </c>
      <c r="O577" t="s">
        <v>2718</v>
      </c>
      <c r="P577">
        <f t="shared" si="8"/>
        <v>0</v>
      </c>
    </row>
    <row r="578" spans="1:16" hidden="1" x14ac:dyDescent="0.25">
      <c r="A578" t="str">
        <f>"QATAB02"</f>
        <v>QATAB02</v>
      </c>
      <c r="B578" t="s">
        <v>10122</v>
      </c>
      <c r="C578">
        <v>0</v>
      </c>
      <c r="D578" t="s">
        <v>16</v>
      </c>
      <c r="E578">
        <v>0</v>
      </c>
      <c r="F578" t="s">
        <v>92</v>
      </c>
      <c r="G578" t="s">
        <v>10121</v>
      </c>
      <c r="O578" t="s">
        <v>2717</v>
      </c>
      <c r="P578">
        <f t="shared" si="8"/>
        <v>0</v>
      </c>
    </row>
    <row r="579" spans="1:16" hidden="1" x14ac:dyDescent="0.25">
      <c r="A579" t="str">
        <f>"QATAM01"</f>
        <v>QATAM01</v>
      </c>
      <c r="B579" t="s">
        <v>2583</v>
      </c>
      <c r="C579">
        <v>0</v>
      </c>
      <c r="D579" t="s">
        <v>16</v>
      </c>
      <c r="E579">
        <v>0</v>
      </c>
      <c r="F579" t="s">
        <v>2586</v>
      </c>
      <c r="O579" t="s">
        <v>10244</v>
      </c>
      <c r="P579">
        <f t="shared" ref="P579:P642" si="9">SUMIFS($C$2:$C$7959,$B$2:$B$7959,O579)</f>
        <v>0</v>
      </c>
    </row>
    <row r="580" spans="1:16" hidden="1" x14ac:dyDescent="0.25">
      <c r="A580" t="str">
        <f>"QATHO01"</f>
        <v>QATHO01</v>
      </c>
      <c r="B580" t="s">
        <v>17574</v>
      </c>
      <c r="C580">
        <v>0</v>
      </c>
      <c r="D580" t="s">
        <v>16</v>
      </c>
      <c r="E580">
        <v>0</v>
      </c>
      <c r="F580" t="s">
        <v>38</v>
      </c>
      <c r="G580" t="s">
        <v>10123</v>
      </c>
      <c r="H580" t="s">
        <v>9871</v>
      </c>
      <c r="O580" t="s">
        <v>10245</v>
      </c>
      <c r="P580">
        <f t="shared" si="9"/>
        <v>0</v>
      </c>
    </row>
    <row r="581" spans="1:16" hidden="1" x14ac:dyDescent="0.25">
      <c r="A581" t="str">
        <f>"AATHO01"</f>
        <v>AATHO01</v>
      </c>
      <c r="B581" t="s">
        <v>17574</v>
      </c>
      <c r="C581">
        <v>0</v>
      </c>
      <c r="D581" t="s">
        <v>16</v>
      </c>
      <c r="E581">
        <v>0</v>
      </c>
      <c r="F581" t="s">
        <v>38</v>
      </c>
      <c r="G581" t="s">
        <v>10123</v>
      </c>
      <c r="H581" t="s">
        <v>9871</v>
      </c>
      <c r="O581" t="s">
        <v>10246</v>
      </c>
      <c r="P581">
        <f t="shared" si="9"/>
        <v>0</v>
      </c>
    </row>
    <row r="582" spans="1:16" hidden="1" x14ac:dyDescent="0.25">
      <c r="A582" t="str">
        <f>"QATHO02"</f>
        <v>QATHO02</v>
      </c>
      <c r="B582" t="s">
        <v>17575</v>
      </c>
      <c r="C582">
        <v>0</v>
      </c>
      <c r="D582" t="s">
        <v>16</v>
      </c>
      <c r="E582">
        <v>0</v>
      </c>
      <c r="F582" t="s">
        <v>38</v>
      </c>
      <c r="G582" t="s">
        <v>10123</v>
      </c>
      <c r="H582" t="s">
        <v>9871</v>
      </c>
      <c r="O582" t="s">
        <v>10247</v>
      </c>
      <c r="P582">
        <f t="shared" si="9"/>
        <v>0</v>
      </c>
    </row>
    <row r="583" spans="1:16" hidden="1" x14ac:dyDescent="0.25">
      <c r="A583" t="str">
        <f>"AATHO02"</f>
        <v>AATHO02</v>
      </c>
      <c r="B583" t="s">
        <v>17575</v>
      </c>
      <c r="C583">
        <v>0</v>
      </c>
      <c r="D583" t="s">
        <v>16</v>
      </c>
      <c r="E583">
        <v>0</v>
      </c>
      <c r="F583" t="s">
        <v>38</v>
      </c>
      <c r="G583" t="s">
        <v>10123</v>
      </c>
      <c r="H583" t="s">
        <v>9871</v>
      </c>
      <c r="O583" t="s">
        <v>2715</v>
      </c>
      <c r="P583">
        <f t="shared" si="9"/>
        <v>0</v>
      </c>
    </row>
    <row r="584" spans="1:16" hidden="1" x14ac:dyDescent="0.25">
      <c r="A584" t="str">
        <f>"QATNI03"</f>
        <v>QATNI03</v>
      </c>
      <c r="B584" t="s">
        <v>10124</v>
      </c>
      <c r="C584">
        <v>0</v>
      </c>
      <c r="D584" t="s">
        <v>16</v>
      </c>
      <c r="E584">
        <v>0</v>
      </c>
      <c r="F584" t="s">
        <v>38</v>
      </c>
      <c r="G584" t="s">
        <v>10125</v>
      </c>
      <c r="O584" t="s">
        <v>10248</v>
      </c>
      <c r="P584">
        <f t="shared" si="9"/>
        <v>0</v>
      </c>
    </row>
    <row r="585" spans="1:16" hidden="1" x14ac:dyDescent="0.25">
      <c r="A585" t="str">
        <f>"QATN02"</f>
        <v>QATN02</v>
      </c>
      <c r="B585" t="s">
        <v>10126</v>
      </c>
      <c r="C585">
        <v>0</v>
      </c>
      <c r="D585" t="s">
        <v>16</v>
      </c>
      <c r="E585">
        <v>0</v>
      </c>
      <c r="F585" t="s">
        <v>38</v>
      </c>
      <c r="G585" t="s">
        <v>10125</v>
      </c>
      <c r="O585" t="s">
        <v>10249</v>
      </c>
      <c r="P585">
        <f t="shared" si="9"/>
        <v>0</v>
      </c>
    </row>
    <row r="586" spans="1:16" hidden="1" x14ac:dyDescent="0.25">
      <c r="A586" t="str">
        <f>"QATNI01"</f>
        <v>QATNI01</v>
      </c>
      <c r="B586" t="s">
        <v>10127</v>
      </c>
      <c r="C586">
        <v>0</v>
      </c>
      <c r="D586" t="s">
        <v>16</v>
      </c>
      <c r="E586">
        <v>0</v>
      </c>
      <c r="F586" t="s">
        <v>38</v>
      </c>
      <c r="G586" t="s">
        <v>10125</v>
      </c>
      <c r="O586" t="s">
        <v>10250</v>
      </c>
      <c r="P586">
        <f t="shared" si="9"/>
        <v>0</v>
      </c>
    </row>
    <row r="587" spans="1:16" hidden="1" x14ac:dyDescent="0.25">
      <c r="A587" t="str">
        <f>"QATON06"</f>
        <v>QATON06</v>
      </c>
      <c r="B587" t="s">
        <v>10128</v>
      </c>
      <c r="C587">
        <v>0</v>
      </c>
      <c r="D587" t="s">
        <v>16</v>
      </c>
      <c r="E587">
        <v>0</v>
      </c>
      <c r="F587" t="s">
        <v>2588</v>
      </c>
      <c r="G587" t="s">
        <v>10129</v>
      </c>
      <c r="O587" t="s">
        <v>2712</v>
      </c>
      <c r="P587">
        <f t="shared" si="9"/>
        <v>0</v>
      </c>
    </row>
    <row r="588" spans="1:16" hidden="1" x14ac:dyDescent="0.25">
      <c r="A588" t="str">
        <f>"AATON06"</f>
        <v>AATON06</v>
      </c>
      <c r="B588" t="s">
        <v>10128</v>
      </c>
      <c r="C588">
        <v>0</v>
      </c>
      <c r="D588" t="s">
        <v>16</v>
      </c>
      <c r="E588">
        <v>0</v>
      </c>
      <c r="F588" t="s">
        <v>141</v>
      </c>
      <c r="G588" t="s">
        <v>10129</v>
      </c>
      <c r="O588" t="s">
        <v>10251</v>
      </c>
      <c r="P588">
        <f t="shared" si="9"/>
        <v>0</v>
      </c>
    </row>
    <row r="589" spans="1:16" hidden="1" x14ac:dyDescent="0.25">
      <c r="A589" t="str">
        <f>"QATON07"</f>
        <v>QATON07</v>
      </c>
      <c r="B589" t="s">
        <v>137</v>
      </c>
      <c r="C589">
        <v>12930</v>
      </c>
      <c r="D589" t="s">
        <v>16</v>
      </c>
      <c r="E589">
        <v>862</v>
      </c>
      <c r="F589" t="s">
        <v>2588</v>
      </c>
      <c r="G589" t="s">
        <v>10129</v>
      </c>
      <c r="O589" t="s">
        <v>1390</v>
      </c>
      <c r="P589">
        <f t="shared" si="9"/>
        <v>0</v>
      </c>
    </row>
    <row r="590" spans="1:16" hidden="1" x14ac:dyDescent="0.25">
      <c r="A590" t="str">
        <f>"AATON05"</f>
        <v>AATON05</v>
      </c>
      <c r="B590" t="s">
        <v>137</v>
      </c>
      <c r="C590">
        <v>0</v>
      </c>
      <c r="D590" t="s">
        <v>16</v>
      </c>
      <c r="E590">
        <v>0</v>
      </c>
      <c r="F590" t="s">
        <v>141</v>
      </c>
      <c r="G590" t="s">
        <v>10129</v>
      </c>
      <c r="O590" t="s">
        <v>10252</v>
      </c>
      <c r="P590">
        <f t="shared" si="9"/>
        <v>0</v>
      </c>
    </row>
    <row r="591" spans="1:16" hidden="1" x14ac:dyDescent="0.25">
      <c r="A591" t="str">
        <f>"AATON10"</f>
        <v>AATON10</v>
      </c>
      <c r="B591" t="s">
        <v>144</v>
      </c>
      <c r="C591">
        <v>0</v>
      </c>
      <c r="D591" t="s">
        <v>16</v>
      </c>
      <c r="E591">
        <v>0</v>
      </c>
      <c r="O591" t="s">
        <v>10253</v>
      </c>
      <c r="P591">
        <f t="shared" si="9"/>
        <v>0</v>
      </c>
    </row>
    <row r="592" spans="1:16" hidden="1" x14ac:dyDescent="0.25">
      <c r="A592" t="str">
        <f>"AATON07"</f>
        <v>AATON07</v>
      </c>
      <c r="B592" t="s">
        <v>144</v>
      </c>
      <c r="C592">
        <v>0</v>
      </c>
      <c r="D592" t="s">
        <v>16</v>
      </c>
      <c r="E592">
        <v>0</v>
      </c>
      <c r="F592" t="s">
        <v>141</v>
      </c>
      <c r="G592" t="s">
        <v>10129</v>
      </c>
      <c r="O592" t="s">
        <v>10254</v>
      </c>
      <c r="P592">
        <f t="shared" si="9"/>
        <v>0</v>
      </c>
    </row>
    <row r="593" spans="1:16" hidden="1" x14ac:dyDescent="0.25">
      <c r="A593" t="str">
        <f>"QATON09"</f>
        <v>QATON09</v>
      </c>
      <c r="B593" t="s">
        <v>144</v>
      </c>
      <c r="C593">
        <v>2420</v>
      </c>
      <c r="D593" t="s">
        <v>16</v>
      </c>
      <c r="E593">
        <v>80</v>
      </c>
      <c r="F593" t="s">
        <v>2588</v>
      </c>
      <c r="G593" t="s">
        <v>10129</v>
      </c>
      <c r="O593" t="s">
        <v>10255</v>
      </c>
      <c r="P593">
        <f t="shared" si="9"/>
        <v>0</v>
      </c>
    </row>
    <row r="594" spans="1:16" hidden="1" x14ac:dyDescent="0.25">
      <c r="A594" t="str">
        <f>"AATON11"</f>
        <v>AATON11</v>
      </c>
      <c r="B594" t="s">
        <v>146</v>
      </c>
      <c r="C594">
        <v>0</v>
      </c>
      <c r="D594" t="s">
        <v>16</v>
      </c>
      <c r="E594">
        <v>0</v>
      </c>
      <c r="O594" t="s">
        <v>10256</v>
      </c>
      <c r="P594">
        <f t="shared" si="9"/>
        <v>0</v>
      </c>
    </row>
    <row r="595" spans="1:16" x14ac:dyDescent="0.25">
      <c r="A595" t="str">
        <f>"QATON08"</f>
        <v>QATON08</v>
      </c>
      <c r="B595" t="s">
        <v>146</v>
      </c>
      <c r="C595">
        <v>27241</v>
      </c>
      <c r="D595" t="s">
        <v>16</v>
      </c>
      <c r="E595">
        <v>544</v>
      </c>
      <c r="F595" t="s">
        <v>2588</v>
      </c>
      <c r="G595" t="s">
        <v>10129</v>
      </c>
      <c r="O595" t="s">
        <v>2720</v>
      </c>
      <c r="P595">
        <f t="shared" si="9"/>
        <v>952</v>
      </c>
    </row>
    <row r="596" spans="1:16" hidden="1" x14ac:dyDescent="0.25">
      <c r="A596" t="str">
        <f>"AATON08"</f>
        <v>AATON08</v>
      </c>
      <c r="B596" t="s">
        <v>146</v>
      </c>
      <c r="C596">
        <v>0</v>
      </c>
      <c r="D596" t="s">
        <v>16</v>
      </c>
      <c r="E596">
        <v>0</v>
      </c>
      <c r="F596" t="s">
        <v>2588</v>
      </c>
      <c r="G596" t="s">
        <v>10129</v>
      </c>
      <c r="O596" t="s">
        <v>10257</v>
      </c>
      <c r="P596">
        <f t="shared" si="9"/>
        <v>0</v>
      </c>
    </row>
    <row r="597" spans="1:16" hidden="1" x14ac:dyDescent="0.25">
      <c r="A597" t="str">
        <f>"AATON04"</f>
        <v>AATON04</v>
      </c>
      <c r="B597" t="s">
        <v>10130</v>
      </c>
      <c r="C597">
        <v>0</v>
      </c>
      <c r="D597" t="s">
        <v>16</v>
      </c>
      <c r="E597">
        <v>0</v>
      </c>
      <c r="F597" t="s">
        <v>141</v>
      </c>
      <c r="G597" t="s">
        <v>10129</v>
      </c>
      <c r="O597" t="s">
        <v>10258</v>
      </c>
      <c r="P597">
        <f t="shared" si="9"/>
        <v>0</v>
      </c>
    </row>
    <row r="598" spans="1:16" hidden="1" x14ac:dyDescent="0.25">
      <c r="A598" t="str">
        <f>"QATON04"</f>
        <v>QATON04</v>
      </c>
      <c r="B598" t="s">
        <v>10130</v>
      </c>
      <c r="C598">
        <v>0</v>
      </c>
      <c r="D598" t="s">
        <v>16</v>
      </c>
      <c r="E598">
        <v>0</v>
      </c>
      <c r="F598" t="s">
        <v>141</v>
      </c>
      <c r="G598" t="s">
        <v>10129</v>
      </c>
      <c r="O598" t="s">
        <v>10259</v>
      </c>
      <c r="P598">
        <f t="shared" si="9"/>
        <v>0</v>
      </c>
    </row>
    <row r="599" spans="1:16" hidden="1" x14ac:dyDescent="0.25">
      <c r="A599" t="str">
        <f>"AATON01"</f>
        <v>AATON01</v>
      </c>
      <c r="B599" t="s">
        <v>10131</v>
      </c>
      <c r="C599">
        <v>0</v>
      </c>
      <c r="D599" t="s">
        <v>16</v>
      </c>
      <c r="E599">
        <v>0</v>
      </c>
      <c r="F599" t="s">
        <v>141</v>
      </c>
      <c r="G599" t="s">
        <v>10129</v>
      </c>
      <c r="O599" t="s">
        <v>10261</v>
      </c>
      <c r="P599">
        <f t="shared" si="9"/>
        <v>0</v>
      </c>
    </row>
    <row r="600" spans="1:16" hidden="1" x14ac:dyDescent="0.25">
      <c r="A600" t="str">
        <f>"QATON01"</f>
        <v>QATON01</v>
      </c>
      <c r="B600" t="s">
        <v>10131</v>
      </c>
      <c r="C600">
        <v>0</v>
      </c>
      <c r="D600" t="s">
        <v>16</v>
      </c>
      <c r="E600">
        <v>0</v>
      </c>
      <c r="F600" t="s">
        <v>141</v>
      </c>
      <c r="G600" t="s">
        <v>10129</v>
      </c>
      <c r="O600" t="s">
        <v>10262</v>
      </c>
      <c r="P600">
        <f t="shared" si="9"/>
        <v>0</v>
      </c>
    </row>
    <row r="601" spans="1:16" hidden="1" x14ac:dyDescent="0.25">
      <c r="A601" t="str">
        <f>"QATON02"</f>
        <v>QATON02</v>
      </c>
      <c r="B601" t="s">
        <v>10132</v>
      </c>
      <c r="C601">
        <v>0</v>
      </c>
      <c r="D601" t="s">
        <v>16</v>
      </c>
      <c r="E601">
        <v>0</v>
      </c>
      <c r="F601" t="s">
        <v>141</v>
      </c>
      <c r="G601" t="s">
        <v>10129</v>
      </c>
      <c r="O601" t="s">
        <v>10263</v>
      </c>
      <c r="P601">
        <f t="shared" si="9"/>
        <v>0</v>
      </c>
    </row>
    <row r="602" spans="1:16" hidden="1" x14ac:dyDescent="0.25">
      <c r="A602" t="str">
        <f>"AATON02"</f>
        <v>AATON02</v>
      </c>
      <c r="B602" t="s">
        <v>10132</v>
      </c>
      <c r="C602">
        <v>0</v>
      </c>
      <c r="D602" t="s">
        <v>16</v>
      </c>
      <c r="E602">
        <v>0</v>
      </c>
      <c r="F602" t="s">
        <v>141</v>
      </c>
      <c r="G602" t="s">
        <v>10129</v>
      </c>
      <c r="O602" t="s">
        <v>17597</v>
      </c>
      <c r="P602">
        <f t="shared" si="9"/>
        <v>0</v>
      </c>
    </row>
    <row r="603" spans="1:16" hidden="1" x14ac:dyDescent="0.25">
      <c r="A603" t="str">
        <f>"AATON03"</f>
        <v>AATON03</v>
      </c>
      <c r="B603" t="s">
        <v>10133</v>
      </c>
      <c r="C603">
        <v>0</v>
      </c>
      <c r="D603" t="s">
        <v>16</v>
      </c>
      <c r="E603">
        <v>0</v>
      </c>
      <c r="F603" t="s">
        <v>141</v>
      </c>
      <c r="G603" t="s">
        <v>10129</v>
      </c>
      <c r="O603" t="s">
        <v>17598</v>
      </c>
      <c r="P603">
        <f t="shared" si="9"/>
        <v>0</v>
      </c>
    </row>
    <row r="604" spans="1:16" hidden="1" x14ac:dyDescent="0.25">
      <c r="A604" t="str">
        <f>"QATON03"</f>
        <v>QATON03</v>
      </c>
      <c r="B604" t="s">
        <v>10134</v>
      </c>
      <c r="C604">
        <v>0</v>
      </c>
      <c r="D604" t="s">
        <v>16</v>
      </c>
      <c r="E604">
        <v>0</v>
      </c>
      <c r="F604" t="s">
        <v>141</v>
      </c>
      <c r="G604" t="s">
        <v>10129</v>
      </c>
      <c r="O604" t="s">
        <v>17599</v>
      </c>
      <c r="P604">
        <f t="shared" si="9"/>
        <v>0</v>
      </c>
    </row>
    <row r="605" spans="1:16" hidden="1" x14ac:dyDescent="0.25">
      <c r="A605" t="str">
        <f>"QATON05"</f>
        <v>QATON05</v>
      </c>
      <c r="B605" t="s">
        <v>10135</v>
      </c>
      <c r="C605">
        <v>0</v>
      </c>
      <c r="D605" t="s">
        <v>16</v>
      </c>
      <c r="E605">
        <v>0</v>
      </c>
      <c r="F605" t="s">
        <v>141</v>
      </c>
      <c r="G605" t="s">
        <v>10129</v>
      </c>
      <c r="O605" t="s">
        <v>17600</v>
      </c>
      <c r="P605">
        <f t="shared" si="9"/>
        <v>0</v>
      </c>
    </row>
    <row r="606" spans="1:16" hidden="1" x14ac:dyDescent="0.25">
      <c r="A606" t="str">
        <f>"AATRA01"</f>
        <v>AATRA01</v>
      </c>
      <c r="B606" t="s">
        <v>10136</v>
      </c>
      <c r="C606">
        <v>0</v>
      </c>
      <c r="D606" t="s">
        <v>16</v>
      </c>
      <c r="E606">
        <v>0</v>
      </c>
      <c r="F606" t="s">
        <v>135</v>
      </c>
      <c r="G606" t="s">
        <v>10137</v>
      </c>
      <c r="O606" t="s">
        <v>13634</v>
      </c>
      <c r="P606">
        <f t="shared" si="9"/>
        <v>0</v>
      </c>
    </row>
    <row r="607" spans="1:16" hidden="1" x14ac:dyDescent="0.25">
      <c r="A607" t="str">
        <f>"QATRA01"</f>
        <v>QATRA01</v>
      </c>
      <c r="B607" t="s">
        <v>10136</v>
      </c>
      <c r="C607">
        <v>0</v>
      </c>
      <c r="D607" t="s">
        <v>16</v>
      </c>
      <c r="E607">
        <v>0</v>
      </c>
      <c r="F607" t="s">
        <v>135</v>
      </c>
      <c r="G607" t="s">
        <v>10137</v>
      </c>
      <c r="O607" t="s">
        <v>13632</v>
      </c>
      <c r="P607">
        <f t="shared" si="9"/>
        <v>0</v>
      </c>
    </row>
    <row r="608" spans="1:16" hidden="1" x14ac:dyDescent="0.25">
      <c r="A608" t="str">
        <f>"AATRI02"</f>
        <v>AATRI02</v>
      </c>
      <c r="B608" t="s">
        <v>10138</v>
      </c>
      <c r="C608">
        <v>0</v>
      </c>
      <c r="D608" t="s">
        <v>41</v>
      </c>
      <c r="E608">
        <v>0</v>
      </c>
      <c r="F608" t="s">
        <v>276</v>
      </c>
      <c r="G608" t="s">
        <v>10139</v>
      </c>
      <c r="O608" t="s">
        <v>17601</v>
      </c>
      <c r="P608">
        <f t="shared" si="9"/>
        <v>0</v>
      </c>
    </row>
    <row r="609" spans="1:16" hidden="1" x14ac:dyDescent="0.25">
      <c r="A609" t="str">
        <f>"AATRI01"</f>
        <v>AATRI01</v>
      </c>
      <c r="B609" t="s">
        <v>10140</v>
      </c>
      <c r="C609">
        <v>0</v>
      </c>
      <c r="D609" t="s">
        <v>41</v>
      </c>
      <c r="E609">
        <v>0</v>
      </c>
      <c r="F609" t="s">
        <v>276</v>
      </c>
      <c r="G609" t="s">
        <v>10139</v>
      </c>
      <c r="O609" t="s">
        <v>17602</v>
      </c>
      <c r="P609">
        <f t="shared" si="9"/>
        <v>0</v>
      </c>
    </row>
    <row r="610" spans="1:16" hidden="1" x14ac:dyDescent="0.25">
      <c r="A610" t="str">
        <f>"QATRI01"</f>
        <v>QATRI01</v>
      </c>
      <c r="B610" t="s">
        <v>10141</v>
      </c>
      <c r="C610">
        <v>0</v>
      </c>
      <c r="D610" t="s">
        <v>16</v>
      </c>
      <c r="E610">
        <v>0</v>
      </c>
      <c r="F610" t="s">
        <v>10142</v>
      </c>
      <c r="G610" t="s">
        <v>9961</v>
      </c>
      <c r="O610" t="s">
        <v>13633</v>
      </c>
      <c r="P610">
        <f t="shared" si="9"/>
        <v>0</v>
      </c>
    </row>
    <row r="611" spans="1:16" hidden="1" x14ac:dyDescent="0.25">
      <c r="A611" t="str">
        <f>"AATRI03"</f>
        <v>AATRI03</v>
      </c>
      <c r="B611" t="s">
        <v>10143</v>
      </c>
      <c r="C611">
        <v>0</v>
      </c>
      <c r="D611" t="s">
        <v>16</v>
      </c>
      <c r="E611">
        <v>0</v>
      </c>
      <c r="F611" t="s">
        <v>10142</v>
      </c>
      <c r="G611" t="s">
        <v>9961</v>
      </c>
      <c r="O611" t="s">
        <v>10264</v>
      </c>
      <c r="P611">
        <f t="shared" si="9"/>
        <v>0</v>
      </c>
    </row>
    <row r="612" spans="1:16" hidden="1" x14ac:dyDescent="0.25">
      <c r="A612" t="str">
        <f>"QATRI02"</f>
        <v>QATRI02</v>
      </c>
      <c r="B612" t="s">
        <v>10143</v>
      </c>
      <c r="C612">
        <v>0</v>
      </c>
      <c r="D612" t="s">
        <v>16</v>
      </c>
      <c r="E612">
        <v>0</v>
      </c>
      <c r="F612" t="s">
        <v>10142</v>
      </c>
      <c r="G612" t="s">
        <v>9961</v>
      </c>
      <c r="O612" t="s">
        <v>10266</v>
      </c>
      <c r="P612">
        <f t="shared" si="9"/>
        <v>0</v>
      </c>
    </row>
    <row r="613" spans="1:16" hidden="1" x14ac:dyDescent="0.25">
      <c r="A613" t="str">
        <f>"AATRI04"</f>
        <v>AATRI04</v>
      </c>
      <c r="B613" t="s">
        <v>10144</v>
      </c>
      <c r="C613">
        <v>0</v>
      </c>
      <c r="D613" t="s">
        <v>16</v>
      </c>
      <c r="E613">
        <v>0</v>
      </c>
      <c r="F613" t="s">
        <v>10142</v>
      </c>
      <c r="G613" t="s">
        <v>9961</v>
      </c>
      <c r="O613" t="s">
        <v>10267</v>
      </c>
      <c r="P613">
        <f t="shared" si="9"/>
        <v>0</v>
      </c>
    </row>
    <row r="614" spans="1:16" hidden="1" x14ac:dyDescent="0.25">
      <c r="A614" t="str">
        <f>"QATRI03"</f>
        <v>QATRI03</v>
      </c>
      <c r="B614" t="s">
        <v>10144</v>
      </c>
      <c r="C614">
        <v>0</v>
      </c>
      <c r="D614" t="s">
        <v>16</v>
      </c>
      <c r="E614">
        <v>0</v>
      </c>
      <c r="F614" t="s">
        <v>10142</v>
      </c>
      <c r="G614" t="s">
        <v>9961</v>
      </c>
      <c r="O614" t="s">
        <v>10268</v>
      </c>
      <c r="P614">
        <f t="shared" si="9"/>
        <v>0</v>
      </c>
    </row>
    <row r="615" spans="1:16" hidden="1" x14ac:dyDescent="0.25">
      <c r="A615" t="str">
        <f>"QAURO01"</f>
        <v>QAURO01</v>
      </c>
      <c r="B615" t="s">
        <v>10145</v>
      </c>
      <c r="C615">
        <v>0</v>
      </c>
      <c r="D615" t="s">
        <v>41</v>
      </c>
      <c r="E615">
        <v>0</v>
      </c>
      <c r="F615" t="s">
        <v>1586</v>
      </c>
      <c r="G615" t="s">
        <v>9976</v>
      </c>
      <c r="O615" t="s">
        <v>2744</v>
      </c>
      <c r="P615">
        <f t="shared" si="9"/>
        <v>0</v>
      </c>
    </row>
    <row r="616" spans="1:16" hidden="1" x14ac:dyDescent="0.25">
      <c r="A616" t="str">
        <f>"AAURO01"</f>
        <v>AAURO01</v>
      </c>
      <c r="B616" t="s">
        <v>10145</v>
      </c>
      <c r="C616">
        <v>0</v>
      </c>
      <c r="D616" t="s">
        <v>41</v>
      </c>
      <c r="E616">
        <v>0</v>
      </c>
      <c r="F616" t="s">
        <v>9995</v>
      </c>
      <c r="G616" t="s">
        <v>9976</v>
      </c>
      <c r="O616" t="s">
        <v>13484</v>
      </c>
      <c r="P616">
        <f t="shared" si="9"/>
        <v>0</v>
      </c>
    </row>
    <row r="617" spans="1:16" x14ac:dyDescent="0.25">
      <c r="A617" t="str">
        <f>"AAURO02"</f>
        <v>AAURO02</v>
      </c>
      <c r="B617" t="s">
        <v>10146</v>
      </c>
      <c r="C617">
        <v>0</v>
      </c>
      <c r="D617" t="s">
        <v>41</v>
      </c>
      <c r="E617">
        <v>0</v>
      </c>
      <c r="F617" t="s">
        <v>9995</v>
      </c>
      <c r="G617" t="s">
        <v>9976</v>
      </c>
      <c r="O617" t="s">
        <v>2750</v>
      </c>
      <c r="P617">
        <f t="shared" si="9"/>
        <v>95</v>
      </c>
    </row>
    <row r="618" spans="1:16" hidden="1" x14ac:dyDescent="0.25">
      <c r="A618" t="str">
        <f>"QAURO02"</f>
        <v>QAURO02</v>
      </c>
      <c r="B618" t="s">
        <v>10146</v>
      </c>
      <c r="C618">
        <v>0</v>
      </c>
      <c r="D618" t="s">
        <v>41</v>
      </c>
      <c r="E618">
        <v>0</v>
      </c>
      <c r="F618" t="s">
        <v>1586</v>
      </c>
      <c r="G618" t="s">
        <v>9976</v>
      </c>
      <c r="O618" t="s">
        <v>17603</v>
      </c>
      <c r="P618">
        <f t="shared" si="9"/>
        <v>0</v>
      </c>
    </row>
    <row r="619" spans="1:16" hidden="1" x14ac:dyDescent="0.25">
      <c r="A619" t="str">
        <f>"AAURO03"</f>
        <v>AAURO03</v>
      </c>
      <c r="B619" t="s">
        <v>2592</v>
      </c>
      <c r="C619">
        <v>0</v>
      </c>
      <c r="D619" t="s">
        <v>41</v>
      </c>
      <c r="E619">
        <v>0</v>
      </c>
      <c r="F619" t="s">
        <v>9995</v>
      </c>
      <c r="G619" t="s">
        <v>9976</v>
      </c>
      <c r="O619" t="s">
        <v>17604</v>
      </c>
      <c r="P619">
        <f t="shared" si="9"/>
        <v>0</v>
      </c>
    </row>
    <row r="620" spans="1:16" hidden="1" x14ac:dyDescent="0.25">
      <c r="A620" t="str">
        <f>"QAURO03"</f>
        <v>QAURO03</v>
      </c>
      <c r="B620" t="s">
        <v>2592</v>
      </c>
      <c r="C620">
        <v>0</v>
      </c>
      <c r="D620" t="s">
        <v>41</v>
      </c>
      <c r="E620">
        <v>0</v>
      </c>
      <c r="F620" t="s">
        <v>1586</v>
      </c>
      <c r="G620" t="s">
        <v>9976</v>
      </c>
      <c r="O620" t="s">
        <v>10270</v>
      </c>
      <c r="P620">
        <f t="shared" si="9"/>
        <v>0</v>
      </c>
    </row>
    <row r="621" spans="1:16" hidden="1" x14ac:dyDescent="0.25">
      <c r="A621" t="str">
        <f>"AAVIA01"</f>
        <v>AAVIA01</v>
      </c>
      <c r="B621" t="s">
        <v>10147</v>
      </c>
      <c r="C621">
        <v>0</v>
      </c>
      <c r="D621" t="s">
        <v>41</v>
      </c>
      <c r="E621">
        <v>0</v>
      </c>
      <c r="F621" t="s">
        <v>1705</v>
      </c>
      <c r="G621" t="s">
        <v>10148</v>
      </c>
      <c r="O621" t="s">
        <v>2752</v>
      </c>
      <c r="P621">
        <f t="shared" si="9"/>
        <v>0</v>
      </c>
    </row>
    <row r="622" spans="1:16" hidden="1" x14ac:dyDescent="0.25">
      <c r="A622" t="str">
        <f>"QAVIA01"</f>
        <v>QAVIA01</v>
      </c>
      <c r="B622" t="s">
        <v>10147</v>
      </c>
      <c r="C622">
        <v>0</v>
      </c>
      <c r="D622" t="s">
        <v>41</v>
      </c>
      <c r="E622">
        <v>0</v>
      </c>
      <c r="F622" t="s">
        <v>1705</v>
      </c>
      <c r="G622" t="s">
        <v>10148</v>
      </c>
      <c r="O622" t="s">
        <v>10272</v>
      </c>
      <c r="P622">
        <f t="shared" si="9"/>
        <v>0</v>
      </c>
    </row>
    <row r="623" spans="1:16" x14ac:dyDescent="0.25">
      <c r="A623" t="str">
        <f>"QAVID01"</f>
        <v>QAVID01</v>
      </c>
      <c r="B623" t="s">
        <v>2596</v>
      </c>
      <c r="C623">
        <v>0</v>
      </c>
      <c r="D623" t="s">
        <v>41</v>
      </c>
      <c r="E623">
        <v>0</v>
      </c>
      <c r="F623" t="s">
        <v>656</v>
      </c>
      <c r="G623" t="s">
        <v>9893</v>
      </c>
      <c r="O623" t="s">
        <v>195</v>
      </c>
      <c r="P623">
        <f t="shared" si="9"/>
        <v>9</v>
      </c>
    </row>
    <row r="624" spans="1:16" hidden="1" x14ac:dyDescent="0.25">
      <c r="A624" t="str">
        <f>"AAVID03"</f>
        <v>AAVID03</v>
      </c>
      <c r="B624" t="s">
        <v>2596</v>
      </c>
      <c r="C624">
        <v>0</v>
      </c>
      <c r="D624" t="s">
        <v>41</v>
      </c>
      <c r="E624">
        <v>0</v>
      </c>
      <c r="F624" t="s">
        <v>656</v>
      </c>
      <c r="O624" t="s">
        <v>1398</v>
      </c>
      <c r="P624">
        <f t="shared" si="9"/>
        <v>0</v>
      </c>
    </row>
    <row r="625" spans="1:16" hidden="1" x14ac:dyDescent="0.25">
      <c r="A625" t="str">
        <f>"AAVID01"</f>
        <v>AAVID01</v>
      </c>
      <c r="B625" t="s">
        <v>2596</v>
      </c>
      <c r="C625">
        <v>0</v>
      </c>
      <c r="D625" t="s">
        <v>41</v>
      </c>
      <c r="E625">
        <v>0</v>
      </c>
      <c r="F625" t="s">
        <v>1029</v>
      </c>
      <c r="G625" t="s">
        <v>9893</v>
      </c>
      <c r="O625" t="s">
        <v>1403</v>
      </c>
      <c r="P625">
        <f t="shared" si="9"/>
        <v>0</v>
      </c>
    </row>
    <row r="626" spans="1:16" hidden="1" x14ac:dyDescent="0.25">
      <c r="A626" t="str">
        <f>"QAVON01"</f>
        <v>QAVON01</v>
      </c>
      <c r="B626" t="s">
        <v>2599</v>
      </c>
      <c r="C626">
        <v>500</v>
      </c>
      <c r="D626" t="s">
        <v>16</v>
      </c>
      <c r="E626">
        <v>10</v>
      </c>
      <c r="F626" t="s">
        <v>38</v>
      </c>
      <c r="G626" t="s">
        <v>10149</v>
      </c>
      <c r="O626" t="s">
        <v>1401</v>
      </c>
      <c r="P626">
        <f t="shared" si="9"/>
        <v>0</v>
      </c>
    </row>
    <row r="627" spans="1:16" hidden="1" x14ac:dyDescent="0.25">
      <c r="A627" t="str">
        <f>"QAVOR01"</f>
        <v>QAVOR01</v>
      </c>
      <c r="B627" t="s">
        <v>17576</v>
      </c>
      <c r="C627">
        <v>0</v>
      </c>
      <c r="D627" t="s">
        <v>16</v>
      </c>
      <c r="E627">
        <v>0</v>
      </c>
      <c r="F627" t="s">
        <v>2524</v>
      </c>
      <c r="G627" t="s">
        <v>10150</v>
      </c>
      <c r="H627" t="s">
        <v>9871</v>
      </c>
      <c r="O627" t="s">
        <v>10273</v>
      </c>
      <c r="P627">
        <f t="shared" si="9"/>
        <v>0</v>
      </c>
    </row>
    <row r="628" spans="1:16" x14ac:dyDescent="0.25">
      <c r="A628" t="str">
        <f>"AAVOR01"</f>
        <v>AAVOR01</v>
      </c>
      <c r="B628" t="s">
        <v>17576</v>
      </c>
      <c r="C628">
        <v>0</v>
      </c>
      <c r="D628" t="s">
        <v>16</v>
      </c>
      <c r="E628">
        <v>0</v>
      </c>
      <c r="F628" t="s">
        <v>2524</v>
      </c>
      <c r="G628" t="s">
        <v>10150</v>
      </c>
      <c r="H628" t="s">
        <v>9871</v>
      </c>
      <c r="O628" t="s">
        <v>2766</v>
      </c>
      <c r="P628">
        <f t="shared" si="9"/>
        <v>2465</v>
      </c>
    </row>
    <row r="629" spans="1:16" x14ac:dyDescent="0.25">
      <c r="A629" t="str">
        <f>"QAXER01"</f>
        <v>QAXER01</v>
      </c>
      <c r="B629" t="s">
        <v>10151</v>
      </c>
      <c r="C629">
        <v>0</v>
      </c>
      <c r="D629" t="s">
        <v>16</v>
      </c>
      <c r="E629">
        <v>0</v>
      </c>
      <c r="F629" t="s">
        <v>10152</v>
      </c>
      <c r="O629" t="s">
        <v>2761</v>
      </c>
      <c r="P629">
        <f t="shared" si="9"/>
        <v>994</v>
      </c>
    </row>
    <row r="630" spans="1:16" x14ac:dyDescent="0.25">
      <c r="A630" t="str">
        <f>"QAXER02"</f>
        <v>QAXER02</v>
      </c>
      <c r="B630" t="s">
        <v>10153</v>
      </c>
      <c r="C630">
        <v>0</v>
      </c>
      <c r="D630" t="s">
        <v>16</v>
      </c>
      <c r="E630">
        <v>0</v>
      </c>
      <c r="F630" t="s">
        <v>10152</v>
      </c>
      <c r="O630" t="s">
        <v>1395</v>
      </c>
      <c r="P630">
        <f t="shared" si="9"/>
        <v>3775</v>
      </c>
    </row>
    <row r="631" spans="1:16" x14ac:dyDescent="0.25">
      <c r="A631" t="str">
        <f>"QAXIA01"</f>
        <v>QAXIA01</v>
      </c>
      <c r="B631" t="s">
        <v>2603</v>
      </c>
      <c r="C631">
        <v>0</v>
      </c>
      <c r="D631" t="s">
        <v>16</v>
      </c>
      <c r="E631">
        <v>0</v>
      </c>
      <c r="F631" t="s">
        <v>921</v>
      </c>
      <c r="G631" t="s">
        <v>10154</v>
      </c>
      <c r="O631" t="s">
        <v>13635</v>
      </c>
      <c r="P631">
        <f t="shared" si="9"/>
        <v>3</v>
      </c>
    </row>
    <row r="632" spans="1:16" x14ac:dyDescent="0.25">
      <c r="A632" t="str">
        <f>"QAYUN01"</f>
        <v>QAYUN01</v>
      </c>
      <c r="B632" t="s">
        <v>10155</v>
      </c>
      <c r="C632">
        <v>0</v>
      </c>
      <c r="D632" t="s">
        <v>16</v>
      </c>
      <c r="E632">
        <v>0</v>
      </c>
      <c r="F632" t="s">
        <v>38</v>
      </c>
      <c r="G632" t="s">
        <v>10156</v>
      </c>
      <c r="O632" t="s">
        <v>13636</v>
      </c>
      <c r="P632">
        <f t="shared" si="9"/>
        <v>1</v>
      </c>
    </row>
    <row r="633" spans="1:16" hidden="1" x14ac:dyDescent="0.25">
      <c r="A633" t="str">
        <f>"QAYUN02"</f>
        <v>QAYUN02</v>
      </c>
      <c r="B633" t="s">
        <v>2607</v>
      </c>
      <c r="C633">
        <v>0</v>
      </c>
      <c r="D633" t="s">
        <v>16</v>
      </c>
      <c r="E633">
        <v>0</v>
      </c>
      <c r="F633" t="s">
        <v>38</v>
      </c>
      <c r="G633" t="s">
        <v>10156</v>
      </c>
      <c r="O633" t="s">
        <v>17605</v>
      </c>
      <c r="P633">
        <f t="shared" si="9"/>
        <v>0</v>
      </c>
    </row>
    <row r="634" spans="1:16" x14ac:dyDescent="0.25">
      <c r="A634" t="str">
        <f>"QAZAT02"</f>
        <v>QAZAT02</v>
      </c>
      <c r="B634" t="s">
        <v>17577</v>
      </c>
      <c r="C634">
        <v>0</v>
      </c>
      <c r="D634" t="s">
        <v>16</v>
      </c>
      <c r="E634">
        <v>0</v>
      </c>
      <c r="F634" t="s">
        <v>38</v>
      </c>
      <c r="G634" t="s">
        <v>10087</v>
      </c>
      <c r="H634" t="s">
        <v>9871</v>
      </c>
      <c r="O634" t="s">
        <v>2778</v>
      </c>
      <c r="P634">
        <f t="shared" si="9"/>
        <v>37750</v>
      </c>
    </row>
    <row r="635" spans="1:16" hidden="1" x14ac:dyDescent="0.25">
      <c r="A635" t="str">
        <f>"AAZAT01"</f>
        <v>AAZAT01</v>
      </c>
      <c r="B635" t="s">
        <v>17578</v>
      </c>
      <c r="C635">
        <v>0</v>
      </c>
      <c r="D635" t="s">
        <v>16</v>
      </c>
      <c r="E635">
        <v>0</v>
      </c>
      <c r="F635" t="s">
        <v>38</v>
      </c>
      <c r="G635" t="s">
        <v>10087</v>
      </c>
      <c r="H635" t="s">
        <v>9871</v>
      </c>
      <c r="O635" t="s">
        <v>10276</v>
      </c>
      <c r="P635">
        <f t="shared" si="9"/>
        <v>0</v>
      </c>
    </row>
    <row r="636" spans="1:16" hidden="1" x14ac:dyDescent="0.25">
      <c r="A636" t="str">
        <f>"QAZAT01"</f>
        <v>QAZAT01</v>
      </c>
      <c r="B636" t="s">
        <v>17578</v>
      </c>
      <c r="C636">
        <v>0</v>
      </c>
      <c r="D636" t="s">
        <v>16</v>
      </c>
      <c r="E636">
        <v>0</v>
      </c>
      <c r="F636" t="s">
        <v>38</v>
      </c>
      <c r="G636" t="s">
        <v>10087</v>
      </c>
      <c r="H636" t="s">
        <v>9871</v>
      </c>
      <c r="O636" t="s">
        <v>10279</v>
      </c>
      <c r="P636">
        <f t="shared" si="9"/>
        <v>0</v>
      </c>
    </row>
    <row r="637" spans="1:16" hidden="1" x14ac:dyDescent="0.25">
      <c r="A637" t="str">
        <f>"QAZIZI01"</f>
        <v>QAZIZI01</v>
      </c>
      <c r="B637" t="s">
        <v>2611</v>
      </c>
      <c r="C637">
        <v>158</v>
      </c>
      <c r="D637" t="s">
        <v>16</v>
      </c>
      <c r="E637">
        <v>7</v>
      </c>
      <c r="F637" t="s">
        <v>38</v>
      </c>
      <c r="G637" t="s">
        <v>10157</v>
      </c>
      <c r="O637" t="s">
        <v>10280</v>
      </c>
      <c r="P637">
        <f t="shared" si="9"/>
        <v>0</v>
      </c>
    </row>
    <row r="638" spans="1:16" hidden="1" x14ac:dyDescent="0.25">
      <c r="A638" t="str">
        <f>"AAZOM01"</f>
        <v>AAZOM01</v>
      </c>
      <c r="B638" t="s">
        <v>10158</v>
      </c>
      <c r="C638">
        <v>0</v>
      </c>
      <c r="D638" t="s">
        <v>41</v>
      </c>
      <c r="E638">
        <v>0</v>
      </c>
      <c r="F638" t="s">
        <v>10159</v>
      </c>
      <c r="O638" t="s">
        <v>10281</v>
      </c>
      <c r="P638">
        <f t="shared" si="9"/>
        <v>0</v>
      </c>
    </row>
    <row r="639" spans="1:16" hidden="1" x14ac:dyDescent="0.25">
      <c r="A639" t="str">
        <f>"QAZOM01"</f>
        <v>QAZOM01</v>
      </c>
      <c r="B639" t="s">
        <v>10158</v>
      </c>
      <c r="C639">
        <v>0</v>
      </c>
      <c r="D639" t="s">
        <v>41</v>
      </c>
      <c r="E639">
        <v>0</v>
      </c>
      <c r="F639" t="s">
        <v>10159</v>
      </c>
      <c r="O639" t="s">
        <v>10283</v>
      </c>
      <c r="P639">
        <f t="shared" si="9"/>
        <v>0</v>
      </c>
    </row>
    <row r="640" spans="1:16" hidden="1" x14ac:dyDescent="0.25">
      <c r="A640" t="str">
        <f>"QAZOM02"</f>
        <v>QAZOM02</v>
      </c>
      <c r="B640" t="s">
        <v>10160</v>
      </c>
      <c r="C640">
        <v>0</v>
      </c>
      <c r="D640" t="s">
        <v>41</v>
      </c>
      <c r="E640">
        <v>0</v>
      </c>
      <c r="F640" t="s">
        <v>10159</v>
      </c>
      <c r="O640" t="s">
        <v>10285</v>
      </c>
      <c r="P640">
        <f t="shared" si="9"/>
        <v>0</v>
      </c>
    </row>
    <row r="641" spans="1:16" hidden="1" x14ac:dyDescent="0.25">
      <c r="A641" t="str">
        <f>"QAZOX03"</f>
        <v>QAZOX03</v>
      </c>
      <c r="B641" t="s">
        <v>17579</v>
      </c>
      <c r="C641">
        <v>0</v>
      </c>
      <c r="D641" t="s">
        <v>16</v>
      </c>
      <c r="E641">
        <v>0</v>
      </c>
      <c r="F641" t="s">
        <v>9995</v>
      </c>
      <c r="G641" t="s">
        <v>10161</v>
      </c>
      <c r="H641" t="s">
        <v>9876</v>
      </c>
      <c r="O641" t="s">
        <v>10286</v>
      </c>
      <c r="P641">
        <f t="shared" si="9"/>
        <v>0</v>
      </c>
    </row>
    <row r="642" spans="1:16" hidden="1" x14ac:dyDescent="0.25">
      <c r="A642" t="str">
        <f>"QAZOX02"</f>
        <v>QAZOX02</v>
      </c>
      <c r="B642" t="s">
        <v>17580</v>
      </c>
      <c r="C642">
        <v>0</v>
      </c>
      <c r="D642" t="s">
        <v>16</v>
      </c>
      <c r="E642">
        <v>0</v>
      </c>
      <c r="F642" t="s">
        <v>9995</v>
      </c>
      <c r="G642" t="s">
        <v>10161</v>
      </c>
      <c r="H642" t="s">
        <v>9876</v>
      </c>
      <c r="O642" t="s">
        <v>10287</v>
      </c>
      <c r="P642">
        <f t="shared" si="9"/>
        <v>0</v>
      </c>
    </row>
    <row r="643" spans="1:16" hidden="1" x14ac:dyDescent="0.25">
      <c r="A643" t="str">
        <f>"QAZOX01"</f>
        <v>QAZOX01</v>
      </c>
      <c r="B643" t="s">
        <v>17581</v>
      </c>
      <c r="C643">
        <v>0</v>
      </c>
      <c r="D643" t="s">
        <v>16</v>
      </c>
      <c r="E643">
        <v>0</v>
      </c>
      <c r="F643" t="s">
        <v>9995</v>
      </c>
      <c r="G643" t="s">
        <v>10162</v>
      </c>
      <c r="H643" t="s">
        <v>9876</v>
      </c>
      <c r="O643" t="s">
        <v>10288</v>
      </c>
      <c r="P643">
        <f t="shared" ref="P643:P706" si="10">SUMIFS($C$2:$C$7959,$B$2:$B$7959,O643)</f>
        <v>0</v>
      </c>
    </row>
    <row r="644" spans="1:16" hidden="1" x14ac:dyDescent="0.25">
      <c r="A644" t="str">
        <f>"AAZOX01"</f>
        <v>AAZOX01</v>
      </c>
      <c r="B644" t="s">
        <v>17581</v>
      </c>
      <c r="C644">
        <v>0</v>
      </c>
      <c r="D644" t="s">
        <v>16</v>
      </c>
      <c r="E644">
        <v>0</v>
      </c>
      <c r="F644" t="s">
        <v>9995</v>
      </c>
      <c r="G644" t="s">
        <v>10161</v>
      </c>
      <c r="H644" t="s">
        <v>9876</v>
      </c>
      <c r="O644" t="s">
        <v>10289</v>
      </c>
      <c r="P644">
        <f t="shared" si="10"/>
        <v>0</v>
      </c>
    </row>
    <row r="645" spans="1:16" hidden="1" x14ac:dyDescent="0.25">
      <c r="A645" t="str">
        <f>"QAZTR01"</f>
        <v>QAZTR01</v>
      </c>
      <c r="B645" t="s">
        <v>2615</v>
      </c>
      <c r="C645">
        <v>0</v>
      </c>
      <c r="D645" t="s">
        <v>41</v>
      </c>
      <c r="E645">
        <v>0</v>
      </c>
      <c r="F645" t="s">
        <v>817</v>
      </c>
      <c r="G645" t="s">
        <v>10163</v>
      </c>
      <c r="O645" t="s">
        <v>10290</v>
      </c>
      <c r="P645">
        <f t="shared" si="10"/>
        <v>0</v>
      </c>
    </row>
    <row r="646" spans="1:16" x14ac:dyDescent="0.25">
      <c r="A646" t="str">
        <f>"AAZTR01"</f>
        <v>AAZTR01</v>
      </c>
      <c r="B646" t="s">
        <v>10164</v>
      </c>
      <c r="C646">
        <v>0</v>
      </c>
      <c r="D646" t="s">
        <v>41</v>
      </c>
      <c r="E646">
        <v>0</v>
      </c>
      <c r="F646" t="s">
        <v>817</v>
      </c>
      <c r="G646" t="s">
        <v>10163</v>
      </c>
      <c r="O646" t="s">
        <v>197</v>
      </c>
      <c r="P646">
        <f t="shared" si="10"/>
        <v>8</v>
      </c>
    </row>
    <row r="647" spans="1:16" hidden="1" x14ac:dyDescent="0.25">
      <c r="A647" t="str">
        <f>"CBAS02"</f>
        <v>CBAS02</v>
      </c>
      <c r="B647" t="s">
        <v>10165</v>
      </c>
      <c r="C647">
        <v>0</v>
      </c>
      <c r="D647" t="s">
        <v>16</v>
      </c>
      <c r="E647">
        <v>0</v>
      </c>
      <c r="F647" t="s">
        <v>164</v>
      </c>
      <c r="O647" t="s">
        <v>10291</v>
      </c>
      <c r="P647">
        <f t="shared" si="10"/>
        <v>0</v>
      </c>
    </row>
    <row r="648" spans="1:16" hidden="1" x14ac:dyDescent="0.25">
      <c r="A648" t="str">
        <f>"CBAS01"</f>
        <v>CBAS01</v>
      </c>
      <c r="B648" t="s">
        <v>10166</v>
      </c>
      <c r="C648">
        <v>0</v>
      </c>
      <c r="D648" t="s">
        <v>16</v>
      </c>
      <c r="E648">
        <v>0</v>
      </c>
      <c r="F648" t="s">
        <v>164</v>
      </c>
      <c r="O648" t="s">
        <v>1405</v>
      </c>
      <c r="P648">
        <f t="shared" si="10"/>
        <v>0</v>
      </c>
    </row>
    <row r="649" spans="1:16" hidden="1" x14ac:dyDescent="0.25">
      <c r="A649" t="str">
        <f>"QBM B02"</f>
        <v>QBM B02</v>
      </c>
      <c r="B649" t="s">
        <v>10167</v>
      </c>
      <c r="C649">
        <v>0</v>
      </c>
      <c r="D649" t="s">
        <v>16</v>
      </c>
      <c r="E649">
        <v>0</v>
      </c>
      <c r="F649" t="s">
        <v>159</v>
      </c>
      <c r="G649" t="s">
        <v>10168</v>
      </c>
      <c r="O649" t="s">
        <v>1410</v>
      </c>
      <c r="P649">
        <f t="shared" si="10"/>
        <v>0</v>
      </c>
    </row>
    <row r="650" spans="1:16" hidden="1" x14ac:dyDescent="0.25">
      <c r="A650" t="str">
        <f>"QBM B01"</f>
        <v>QBM B01</v>
      </c>
      <c r="B650" t="s">
        <v>10169</v>
      </c>
      <c r="C650">
        <v>0</v>
      </c>
      <c r="D650" t="s">
        <v>16</v>
      </c>
      <c r="E650">
        <v>0</v>
      </c>
      <c r="F650" t="s">
        <v>159</v>
      </c>
      <c r="G650" t="s">
        <v>10170</v>
      </c>
      <c r="O650" t="s">
        <v>1408</v>
      </c>
      <c r="P650">
        <f t="shared" si="10"/>
        <v>0</v>
      </c>
    </row>
    <row r="651" spans="1:16" hidden="1" x14ac:dyDescent="0.25">
      <c r="A651" t="str">
        <f>"QBM C03"</f>
        <v>QBM C03</v>
      </c>
      <c r="B651" t="s">
        <v>10171</v>
      </c>
      <c r="C651">
        <v>0</v>
      </c>
      <c r="D651" t="s">
        <v>41</v>
      </c>
      <c r="E651">
        <v>0</v>
      </c>
      <c r="F651" t="s">
        <v>159</v>
      </c>
      <c r="G651" t="s">
        <v>10172</v>
      </c>
      <c r="O651" t="s">
        <v>10292</v>
      </c>
      <c r="P651">
        <f t="shared" si="10"/>
        <v>0</v>
      </c>
    </row>
    <row r="652" spans="1:16" hidden="1" x14ac:dyDescent="0.25">
      <c r="A652" t="str">
        <f>"QBM C02"</f>
        <v>QBM C02</v>
      </c>
      <c r="B652" t="s">
        <v>10173</v>
      </c>
      <c r="C652">
        <v>0</v>
      </c>
      <c r="D652" t="s">
        <v>41</v>
      </c>
      <c r="E652">
        <v>0</v>
      </c>
      <c r="F652" t="s">
        <v>159</v>
      </c>
      <c r="G652" t="s">
        <v>10172</v>
      </c>
      <c r="O652" t="s">
        <v>9282</v>
      </c>
      <c r="P652">
        <f t="shared" si="10"/>
        <v>0</v>
      </c>
    </row>
    <row r="653" spans="1:16" hidden="1" x14ac:dyDescent="0.25">
      <c r="A653" t="str">
        <f>"QBMCA01"</f>
        <v>QBMCA01</v>
      </c>
      <c r="B653" t="s">
        <v>2966</v>
      </c>
      <c r="C653">
        <v>50</v>
      </c>
      <c r="D653" t="s">
        <v>16</v>
      </c>
      <c r="E653">
        <v>5</v>
      </c>
      <c r="F653" t="s">
        <v>159</v>
      </c>
      <c r="O653" t="s">
        <v>17606</v>
      </c>
      <c r="P653">
        <f t="shared" si="10"/>
        <v>0</v>
      </c>
    </row>
    <row r="654" spans="1:16" hidden="1" x14ac:dyDescent="0.25">
      <c r="A654" t="str">
        <f>"QBMCO02"</f>
        <v>QBMCO02</v>
      </c>
      <c r="B654" t="s">
        <v>2971</v>
      </c>
      <c r="C654">
        <v>400</v>
      </c>
      <c r="D654" t="s">
        <v>16</v>
      </c>
      <c r="E654">
        <v>20</v>
      </c>
      <c r="F654" t="s">
        <v>159</v>
      </c>
      <c r="G654" t="s">
        <v>10174</v>
      </c>
      <c r="O654" t="s">
        <v>17607</v>
      </c>
      <c r="P654">
        <f t="shared" si="10"/>
        <v>0</v>
      </c>
    </row>
    <row r="655" spans="1:16" x14ac:dyDescent="0.25">
      <c r="A655" t="str">
        <f>"QBMCO01"</f>
        <v>QBMCO01</v>
      </c>
      <c r="B655" t="s">
        <v>2968</v>
      </c>
      <c r="C655">
        <v>1080</v>
      </c>
      <c r="D655" t="s">
        <v>16</v>
      </c>
      <c r="E655">
        <v>27</v>
      </c>
      <c r="F655" t="s">
        <v>159</v>
      </c>
      <c r="G655" t="s">
        <v>10174</v>
      </c>
      <c r="O655" t="s">
        <v>13638</v>
      </c>
      <c r="P655">
        <f t="shared" si="10"/>
        <v>450</v>
      </c>
    </row>
    <row r="656" spans="1:16" hidden="1" x14ac:dyDescent="0.25">
      <c r="A656" t="str">
        <f>"ABM C02"</f>
        <v>ABM C02</v>
      </c>
      <c r="B656" t="s">
        <v>2968</v>
      </c>
      <c r="C656">
        <v>0</v>
      </c>
      <c r="D656" t="s">
        <v>16</v>
      </c>
      <c r="E656">
        <v>0</v>
      </c>
      <c r="F656" t="s">
        <v>159</v>
      </c>
      <c r="G656" t="s">
        <v>10175</v>
      </c>
      <c r="O656" t="s">
        <v>17608</v>
      </c>
      <c r="P656">
        <f t="shared" si="10"/>
        <v>0</v>
      </c>
    </row>
    <row r="657" spans="1:16" x14ac:dyDescent="0.25">
      <c r="A657" t="str">
        <f>"QBM C04"</f>
        <v>QBM C04</v>
      </c>
      <c r="B657" t="s">
        <v>10176</v>
      </c>
      <c r="C657">
        <v>0</v>
      </c>
      <c r="D657" t="s">
        <v>16</v>
      </c>
      <c r="E657">
        <v>0</v>
      </c>
      <c r="F657" t="s">
        <v>159</v>
      </c>
      <c r="G657" t="s">
        <v>10177</v>
      </c>
      <c r="O657" t="s">
        <v>13637</v>
      </c>
      <c r="P657">
        <f t="shared" si="10"/>
        <v>639</v>
      </c>
    </row>
    <row r="658" spans="1:16" hidden="1" x14ac:dyDescent="0.25">
      <c r="A658" t="str">
        <f>"QBMCY01"</f>
        <v>QBMCY01</v>
      </c>
      <c r="B658" t="s">
        <v>2973</v>
      </c>
      <c r="C658">
        <v>460</v>
      </c>
      <c r="D658" t="s">
        <v>16</v>
      </c>
      <c r="E658">
        <v>23</v>
      </c>
      <c r="F658" t="s">
        <v>159</v>
      </c>
      <c r="G658" t="s">
        <v>10178</v>
      </c>
      <c r="O658" t="s">
        <v>17609</v>
      </c>
      <c r="P658">
        <f t="shared" si="10"/>
        <v>0</v>
      </c>
    </row>
    <row r="659" spans="1:16" hidden="1" x14ac:dyDescent="0.25">
      <c r="A659" t="str">
        <f>"QBM C01"</f>
        <v>QBM C01</v>
      </c>
      <c r="B659" t="s">
        <v>10179</v>
      </c>
      <c r="C659">
        <v>0</v>
      </c>
      <c r="D659" t="s">
        <v>16</v>
      </c>
      <c r="E659">
        <v>0</v>
      </c>
      <c r="F659" t="s">
        <v>159</v>
      </c>
      <c r="G659" t="s">
        <v>10177</v>
      </c>
      <c r="O659" t="s">
        <v>10294</v>
      </c>
      <c r="P659">
        <f t="shared" si="10"/>
        <v>0</v>
      </c>
    </row>
    <row r="660" spans="1:16" hidden="1" x14ac:dyDescent="0.25">
      <c r="A660" t="str">
        <f>"ABM C01"</f>
        <v>ABM C01</v>
      </c>
      <c r="B660" t="s">
        <v>10179</v>
      </c>
      <c r="C660">
        <v>0</v>
      </c>
      <c r="D660" t="s">
        <v>16</v>
      </c>
      <c r="E660">
        <v>0</v>
      </c>
      <c r="F660" t="s">
        <v>159</v>
      </c>
      <c r="G660" t="s">
        <v>10177</v>
      </c>
      <c r="O660" t="s">
        <v>10295</v>
      </c>
      <c r="P660">
        <f t="shared" si="10"/>
        <v>0</v>
      </c>
    </row>
    <row r="661" spans="1:16" hidden="1" x14ac:dyDescent="0.25">
      <c r="A661" t="str">
        <f>"ABM E01"</f>
        <v>ABM E01</v>
      </c>
      <c r="B661" t="s">
        <v>17582</v>
      </c>
      <c r="C661">
        <v>0</v>
      </c>
      <c r="D661" t="s">
        <v>16</v>
      </c>
      <c r="E661">
        <v>0</v>
      </c>
      <c r="F661" t="s">
        <v>159</v>
      </c>
      <c r="G661" t="s">
        <v>10180</v>
      </c>
      <c r="H661" t="s">
        <v>9876</v>
      </c>
      <c r="O661" t="s">
        <v>13640</v>
      </c>
      <c r="P661">
        <f t="shared" si="10"/>
        <v>0</v>
      </c>
    </row>
    <row r="662" spans="1:16" hidden="1" x14ac:dyDescent="0.25">
      <c r="A662" t="str">
        <f>"QBM E01"</f>
        <v>QBM E01</v>
      </c>
      <c r="B662" t="s">
        <v>17582</v>
      </c>
      <c r="C662">
        <v>0</v>
      </c>
      <c r="D662" t="s">
        <v>16</v>
      </c>
      <c r="E662">
        <v>0</v>
      </c>
      <c r="F662" t="s">
        <v>159</v>
      </c>
      <c r="G662" t="s">
        <v>10180</v>
      </c>
      <c r="H662" t="s">
        <v>9876</v>
      </c>
      <c r="O662" t="s">
        <v>13639</v>
      </c>
      <c r="P662">
        <f t="shared" si="10"/>
        <v>0</v>
      </c>
    </row>
    <row r="663" spans="1:16" hidden="1" x14ac:dyDescent="0.25">
      <c r="A663" t="str">
        <f>"QBM E03"</f>
        <v>QBM E03</v>
      </c>
      <c r="B663" t="s">
        <v>17583</v>
      </c>
      <c r="C663">
        <v>0</v>
      </c>
      <c r="D663" t="s">
        <v>16</v>
      </c>
      <c r="E663">
        <v>0</v>
      </c>
      <c r="F663" t="s">
        <v>159</v>
      </c>
      <c r="G663" t="s">
        <v>10180</v>
      </c>
      <c r="H663" t="s">
        <v>9876</v>
      </c>
      <c r="O663" t="s">
        <v>17610</v>
      </c>
      <c r="P663">
        <f t="shared" si="10"/>
        <v>0</v>
      </c>
    </row>
    <row r="664" spans="1:16" hidden="1" x14ac:dyDescent="0.25">
      <c r="A664" t="str">
        <f>"QBM E02"</f>
        <v>QBM E02</v>
      </c>
      <c r="B664" t="s">
        <v>17584</v>
      </c>
      <c r="C664">
        <v>0</v>
      </c>
      <c r="D664" t="s">
        <v>16</v>
      </c>
      <c r="E664">
        <v>0</v>
      </c>
      <c r="F664" t="s">
        <v>159</v>
      </c>
      <c r="G664" t="s">
        <v>10180</v>
      </c>
      <c r="H664" t="s">
        <v>9876</v>
      </c>
      <c r="O664" t="s">
        <v>17611</v>
      </c>
      <c r="P664">
        <f t="shared" si="10"/>
        <v>0</v>
      </c>
    </row>
    <row r="665" spans="1:16" hidden="1" x14ac:dyDescent="0.25">
      <c r="A665" t="str">
        <f>"ABM F01"</f>
        <v>ABM F01</v>
      </c>
      <c r="B665" t="s">
        <v>13654</v>
      </c>
      <c r="C665">
        <v>0</v>
      </c>
      <c r="D665" t="s">
        <v>16</v>
      </c>
      <c r="E665">
        <v>0</v>
      </c>
      <c r="F665" t="s">
        <v>159</v>
      </c>
      <c r="G665" t="s">
        <v>9977</v>
      </c>
      <c r="H665" t="s">
        <v>9871</v>
      </c>
      <c r="O665" t="s">
        <v>17612</v>
      </c>
      <c r="P665">
        <f t="shared" si="10"/>
        <v>0</v>
      </c>
    </row>
    <row r="666" spans="1:16" hidden="1" x14ac:dyDescent="0.25">
      <c r="A666" t="str">
        <f>"QBM F01"</f>
        <v>QBM F01</v>
      </c>
      <c r="B666" t="s">
        <v>13654</v>
      </c>
      <c r="C666">
        <v>1820</v>
      </c>
      <c r="D666" t="s">
        <v>16</v>
      </c>
      <c r="E666">
        <v>91</v>
      </c>
      <c r="F666" t="s">
        <v>159</v>
      </c>
      <c r="G666" t="s">
        <v>9977</v>
      </c>
      <c r="H666" t="s">
        <v>9871</v>
      </c>
      <c r="O666" t="s">
        <v>10298</v>
      </c>
      <c r="P666">
        <f t="shared" si="10"/>
        <v>0</v>
      </c>
    </row>
    <row r="667" spans="1:16" hidden="1" x14ac:dyDescent="0.25">
      <c r="A667" t="str">
        <f>"ABM H01"</f>
        <v>ABM H01</v>
      </c>
      <c r="B667" t="s">
        <v>17585</v>
      </c>
      <c r="C667">
        <v>0</v>
      </c>
      <c r="D667" t="s">
        <v>41</v>
      </c>
      <c r="E667">
        <v>0</v>
      </c>
      <c r="F667" t="s">
        <v>159</v>
      </c>
      <c r="G667" t="s">
        <v>9888</v>
      </c>
      <c r="H667" t="s">
        <v>9876</v>
      </c>
      <c r="O667" t="s">
        <v>10299</v>
      </c>
      <c r="P667">
        <f t="shared" si="10"/>
        <v>0</v>
      </c>
    </row>
    <row r="668" spans="1:16" hidden="1" x14ac:dyDescent="0.25">
      <c r="A668" t="str">
        <f>"QBM H01"</f>
        <v>QBM H01</v>
      </c>
      <c r="B668" t="s">
        <v>17585</v>
      </c>
      <c r="C668">
        <v>0</v>
      </c>
      <c r="D668" t="s">
        <v>41</v>
      </c>
      <c r="E668">
        <v>0</v>
      </c>
      <c r="F668" t="s">
        <v>159</v>
      </c>
      <c r="G668" t="s">
        <v>9888</v>
      </c>
      <c r="H668" t="s">
        <v>9876</v>
      </c>
      <c r="O668" t="s">
        <v>17613</v>
      </c>
      <c r="P668">
        <f t="shared" si="10"/>
        <v>0</v>
      </c>
    </row>
    <row r="669" spans="1:16" hidden="1" x14ac:dyDescent="0.25">
      <c r="A669" t="str">
        <f>"ABM J01"</f>
        <v>ABM J01</v>
      </c>
      <c r="B669" t="s">
        <v>13658</v>
      </c>
      <c r="C669">
        <v>0</v>
      </c>
      <c r="D669" t="s">
        <v>16</v>
      </c>
      <c r="E669">
        <v>0</v>
      </c>
      <c r="F669" t="s">
        <v>159</v>
      </c>
      <c r="G669" t="s">
        <v>10181</v>
      </c>
      <c r="H669" t="s">
        <v>9876</v>
      </c>
      <c r="O669" t="s">
        <v>17614</v>
      </c>
      <c r="P669">
        <f t="shared" si="10"/>
        <v>0</v>
      </c>
    </row>
    <row r="670" spans="1:16" hidden="1" x14ac:dyDescent="0.25">
      <c r="A670" t="str">
        <f>"QBMJ01"</f>
        <v>QBMJ01</v>
      </c>
      <c r="B670" t="s">
        <v>13658</v>
      </c>
      <c r="C670">
        <v>8280</v>
      </c>
      <c r="D670" t="s">
        <v>16</v>
      </c>
      <c r="E670">
        <v>207</v>
      </c>
      <c r="F670" t="s">
        <v>159</v>
      </c>
      <c r="G670" t="s">
        <v>10182</v>
      </c>
      <c r="H670" t="s">
        <v>9876</v>
      </c>
      <c r="O670" t="s">
        <v>17615</v>
      </c>
      <c r="P670">
        <f t="shared" si="10"/>
        <v>0</v>
      </c>
    </row>
    <row r="671" spans="1:16" x14ac:dyDescent="0.25">
      <c r="A671" t="str">
        <f>"ABM L01"</f>
        <v>ABM L01</v>
      </c>
      <c r="B671" t="s">
        <v>13659</v>
      </c>
      <c r="C671">
        <v>0</v>
      </c>
      <c r="D671" t="s">
        <v>16</v>
      </c>
      <c r="E671">
        <v>0</v>
      </c>
      <c r="F671" t="s">
        <v>159</v>
      </c>
      <c r="G671" t="s">
        <v>10183</v>
      </c>
      <c r="H671" t="s">
        <v>9871</v>
      </c>
      <c r="O671" t="s">
        <v>13641</v>
      </c>
      <c r="P671">
        <f t="shared" si="10"/>
        <v>4775</v>
      </c>
    </row>
    <row r="672" spans="1:16" x14ac:dyDescent="0.25">
      <c r="A672" t="str">
        <f>"QBML01"</f>
        <v>QBML01</v>
      </c>
      <c r="B672" t="s">
        <v>13659</v>
      </c>
      <c r="C672">
        <v>2188</v>
      </c>
      <c r="D672" t="s">
        <v>16</v>
      </c>
      <c r="E672">
        <v>109</v>
      </c>
      <c r="F672" t="s">
        <v>159</v>
      </c>
      <c r="G672" t="s">
        <v>10183</v>
      </c>
      <c r="H672" t="s">
        <v>9871</v>
      </c>
      <c r="O672" t="s">
        <v>2795</v>
      </c>
      <c r="P672">
        <f t="shared" si="10"/>
        <v>5551</v>
      </c>
    </row>
    <row r="673" spans="1:16" hidden="1" x14ac:dyDescent="0.25">
      <c r="A673" t="str">
        <f>"QBMMA01"</f>
        <v>QBMMA01</v>
      </c>
      <c r="B673" t="s">
        <v>13660</v>
      </c>
      <c r="C673">
        <v>560</v>
      </c>
      <c r="D673" t="s">
        <v>16</v>
      </c>
      <c r="E673">
        <v>28</v>
      </c>
      <c r="F673" t="s">
        <v>159</v>
      </c>
      <c r="O673" t="s">
        <v>200</v>
      </c>
      <c r="P673">
        <f t="shared" si="10"/>
        <v>0</v>
      </c>
    </row>
    <row r="674" spans="1:16" hidden="1" x14ac:dyDescent="0.25">
      <c r="A674" t="str">
        <f>"QBMOP01"</f>
        <v>QBMOP01</v>
      </c>
      <c r="B674" t="s">
        <v>2995</v>
      </c>
      <c r="C674">
        <v>180</v>
      </c>
      <c r="D674" t="s">
        <v>16</v>
      </c>
      <c r="E674">
        <v>9</v>
      </c>
      <c r="F674" t="s">
        <v>159</v>
      </c>
      <c r="O674" t="s">
        <v>10303</v>
      </c>
      <c r="P674">
        <f t="shared" si="10"/>
        <v>0</v>
      </c>
    </row>
    <row r="675" spans="1:16" hidden="1" x14ac:dyDescent="0.25">
      <c r="A675" t="str">
        <f>"QBM P03"</f>
        <v>QBM P03</v>
      </c>
      <c r="B675" t="s">
        <v>17586</v>
      </c>
      <c r="C675">
        <v>0</v>
      </c>
      <c r="D675" t="s">
        <v>41</v>
      </c>
      <c r="E675">
        <v>0</v>
      </c>
      <c r="F675" t="s">
        <v>159</v>
      </c>
      <c r="G675" t="s">
        <v>9908</v>
      </c>
      <c r="H675" t="s">
        <v>9891</v>
      </c>
      <c r="O675" t="s">
        <v>10304</v>
      </c>
      <c r="P675">
        <f t="shared" si="10"/>
        <v>0</v>
      </c>
    </row>
    <row r="676" spans="1:16" hidden="1" x14ac:dyDescent="0.25">
      <c r="A676" t="str">
        <f>"QBM P02"</f>
        <v>QBM P02</v>
      </c>
      <c r="B676" t="s">
        <v>13656</v>
      </c>
      <c r="C676">
        <v>7719</v>
      </c>
      <c r="D676" t="s">
        <v>41</v>
      </c>
      <c r="E676">
        <v>77</v>
      </c>
      <c r="F676" t="s">
        <v>159</v>
      </c>
      <c r="G676" t="s">
        <v>9908</v>
      </c>
      <c r="H676" t="s">
        <v>9871</v>
      </c>
      <c r="O676" t="s">
        <v>2808</v>
      </c>
      <c r="P676">
        <f t="shared" si="10"/>
        <v>0</v>
      </c>
    </row>
    <row r="677" spans="1:16" hidden="1" x14ac:dyDescent="0.25">
      <c r="A677" t="str">
        <f>"QBM P01"</f>
        <v>QBM P01</v>
      </c>
      <c r="B677" t="s">
        <v>13655</v>
      </c>
      <c r="C677">
        <v>1156</v>
      </c>
      <c r="D677" t="s">
        <v>41</v>
      </c>
      <c r="E677">
        <v>57</v>
      </c>
      <c r="F677" t="s">
        <v>159</v>
      </c>
      <c r="G677" t="s">
        <v>9908</v>
      </c>
      <c r="H677" t="s">
        <v>9871</v>
      </c>
      <c r="O677" t="s">
        <v>10305</v>
      </c>
      <c r="P677">
        <f t="shared" si="10"/>
        <v>0</v>
      </c>
    </row>
    <row r="678" spans="1:16" hidden="1" x14ac:dyDescent="0.25">
      <c r="A678" t="str">
        <f>"QBM S01"</f>
        <v>QBM S01</v>
      </c>
      <c r="B678" t="s">
        <v>10184</v>
      </c>
      <c r="C678">
        <v>0</v>
      </c>
      <c r="D678" t="s">
        <v>16</v>
      </c>
      <c r="E678">
        <v>0</v>
      </c>
      <c r="F678" t="s">
        <v>159</v>
      </c>
      <c r="G678" t="s">
        <v>10185</v>
      </c>
      <c r="O678" t="s">
        <v>10307</v>
      </c>
      <c r="P678">
        <f t="shared" si="10"/>
        <v>0</v>
      </c>
    </row>
    <row r="679" spans="1:16" x14ac:dyDescent="0.25">
      <c r="A679" t="str">
        <f>"QBM S02"</f>
        <v>QBM S02</v>
      </c>
      <c r="B679" t="s">
        <v>17587</v>
      </c>
      <c r="C679">
        <v>0</v>
      </c>
      <c r="D679" t="s">
        <v>16</v>
      </c>
      <c r="E679">
        <v>0</v>
      </c>
      <c r="F679" t="s">
        <v>159</v>
      </c>
      <c r="H679" t="s">
        <v>9871</v>
      </c>
      <c r="O679" t="s">
        <v>204</v>
      </c>
      <c r="P679">
        <f t="shared" si="10"/>
        <v>5</v>
      </c>
    </row>
    <row r="680" spans="1:16" hidden="1" x14ac:dyDescent="0.25">
      <c r="A680" t="str">
        <f>"QBMTR01"</f>
        <v>QBMTR01</v>
      </c>
      <c r="B680" t="s">
        <v>2998</v>
      </c>
      <c r="C680">
        <v>1973</v>
      </c>
      <c r="D680" t="s">
        <v>16</v>
      </c>
      <c r="E680">
        <v>49</v>
      </c>
      <c r="F680" t="s">
        <v>159</v>
      </c>
      <c r="G680" t="s">
        <v>9959</v>
      </c>
      <c r="O680" t="s">
        <v>10308</v>
      </c>
      <c r="P680">
        <f t="shared" si="10"/>
        <v>0</v>
      </c>
    </row>
    <row r="681" spans="1:16" hidden="1" x14ac:dyDescent="0.25">
      <c r="A681" t="str">
        <f>"ABMTR01"</f>
        <v>ABMTR01</v>
      </c>
      <c r="B681" t="s">
        <v>2998</v>
      </c>
      <c r="C681">
        <v>0</v>
      </c>
      <c r="D681" t="s">
        <v>16</v>
      </c>
      <c r="E681">
        <v>0</v>
      </c>
      <c r="O681" t="s">
        <v>13642</v>
      </c>
      <c r="P681">
        <f t="shared" si="10"/>
        <v>0</v>
      </c>
    </row>
    <row r="682" spans="1:16" hidden="1" x14ac:dyDescent="0.25">
      <c r="A682" t="str">
        <f>"QBM V01"</f>
        <v>QBM V01</v>
      </c>
      <c r="B682" t="s">
        <v>17588</v>
      </c>
      <c r="C682">
        <v>0</v>
      </c>
      <c r="D682" t="s">
        <v>16</v>
      </c>
      <c r="E682">
        <v>0</v>
      </c>
      <c r="F682" t="s">
        <v>159</v>
      </c>
      <c r="G682" t="s">
        <v>9920</v>
      </c>
      <c r="H682" t="s">
        <v>9871</v>
      </c>
      <c r="O682" t="s">
        <v>17616</v>
      </c>
      <c r="P682">
        <f t="shared" si="10"/>
        <v>0</v>
      </c>
    </row>
    <row r="683" spans="1:16" hidden="1" x14ac:dyDescent="0.25">
      <c r="A683" t="str">
        <f>"QBM V02"</f>
        <v>QBM V02</v>
      </c>
      <c r="B683" t="s">
        <v>17589</v>
      </c>
      <c r="C683">
        <v>0</v>
      </c>
      <c r="D683" t="s">
        <v>1367</v>
      </c>
      <c r="E683">
        <v>0</v>
      </c>
      <c r="F683" t="s">
        <v>159</v>
      </c>
      <c r="G683" t="s">
        <v>9920</v>
      </c>
      <c r="H683" t="s">
        <v>9871</v>
      </c>
      <c r="O683" t="s">
        <v>17617</v>
      </c>
      <c r="P683">
        <f t="shared" si="10"/>
        <v>0</v>
      </c>
    </row>
    <row r="684" spans="1:16" hidden="1" x14ac:dyDescent="0.25">
      <c r="A684" t="str">
        <f>"ABM V01"</f>
        <v>ABM V01</v>
      </c>
      <c r="B684" t="s">
        <v>17589</v>
      </c>
      <c r="C684">
        <v>0</v>
      </c>
      <c r="D684" t="s">
        <v>1367</v>
      </c>
      <c r="E684">
        <v>0</v>
      </c>
      <c r="F684" t="s">
        <v>159</v>
      </c>
      <c r="G684" t="s">
        <v>9920</v>
      </c>
      <c r="H684" t="s">
        <v>9871</v>
      </c>
      <c r="O684" t="s">
        <v>10312</v>
      </c>
      <c r="P684">
        <f t="shared" si="10"/>
        <v>0</v>
      </c>
    </row>
    <row r="685" spans="1:16" x14ac:dyDescent="0.25">
      <c r="A685" t="str">
        <f>"QBM Z01"</f>
        <v>QBM Z01</v>
      </c>
      <c r="B685" t="s">
        <v>13657</v>
      </c>
      <c r="C685">
        <v>0</v>
      </c>
      <c r="D685" t="s">
        <v>41</v>
      </c>
      <c r="E685">
        <v>0</v>
      </c>
      <c r="F685" t="s">
        <v>159</v>
      </c>
      <c r="G685" t="s">
        <v>10024</v>
      </c>
      <c r="H685" t="s">
        <v>9871</v>
      </c>
      <c r="O685" t="s">
        <v>2816</v>
      </c>
      <c r="P685">
        <f t="shared" si="10"/>
        <v>320</v>
      </c>
    </row>
    <row r="686" spans="1:16" hidden="1" x14ac:dyDescent="0.25">
      <c r="A686" t="str">
        <f>"QBTPL01"</f>
        <v>QBTPL01</v>
      </c>
      <c r="B686" t="s">
        <v>13673</v>
      </c>
      <c r="C686">
        <v>0</v>
      </c>
      <c r="D686" t="s">
        <v>41</v>
      </c>
      <c r="E686">
        <v>0</v>
      </c>
      <c r="F686" t="s">
        <v>2850</v>
      </c>
      <c r="H686" t="s">
        <v>9876</v>
      </c>
      <c r="O686" t="s">
        <v>10313</v>
      </c>
      <c r="P686">
        <f t="shared" si="10"/>
        <v>0</v>
      </c>
    </row>
    <row r="687" spans="1:16" hidden="1" x14ac:dyDescent="0.25">
      <c r="A687" t="str">
        <f>"ZZBAAL01"</f>
        <v>ZZBAAL01</v>
      </c>
      <c r="B687" t="s">
        <v>9249</v>
      </c>
      <c r="C687">
        <v>0</v>
      </c>
      <c r="D687" t="s">
        <v>28</v>
      </c>
      <c r="E687">
        <v>0</v>
      </c>
      <c r="F687" t="s">
        <v>879</v>
      </c>
      <c r="G687" t="s">
        <v>253</v>
      </c>
      <c r="O687" t="s">
        <v>207</v>
      </c>
      <c r="P687">
        <f t="shared" si="10"/>
        <v>0</v>
      </c>
    </row>
    <row r="688" spans="1:16" hidden="1" x14ac:dyDescent="0.25">
      <c r="A688" t="str">
        <f>"QBABL01"</f>
        <v>QBABL01</v>
      </c>
      <c r="B688" t="s">
        <v>10186</v>
      </c>
      <c r="C688">
        <v>0</v>
      </c>
      <c r="D688" t="s">
        <v>16</v>
      </c>
      <c r="E688">
        <v>0</v>
      </c>
      <c r="F688" t="s">
        <v>128</v>
      </c>
      <c r="G688" t="s">
        <v>9920</v>
      </c>
      <c r="O688" t="s">
        <v>10315</v>
      </c>
      <c r="P688">
        <f t="shared" si="10"/>
        <v>0</v>
      </c>
    </row>
    <row r="689" spans="1:16" hidden="1" x14ac:dyDescent="0.25">
      <c r="A689" t="str">
        <f>"CBABL03"</f>
        <v>CBABL03</v>
      </c>
      <c r="B689" t="s">
        <v>1383</v>
      </c>
      <c r="C689">
        <v>0</v>
      </c>
      <c r="D689" t="s">
        <v>16</v>
      </c>
      <c r="E689">
        <v>0</v>
      </c>
      <c r="F689" t="s">
        <v>128</v>
      </c>
      <c r="G689" t="s">
        <v>10187</v>
      </c>
      <c r="O689" t="s">
        <v>17618</v>
      </c>
      <c r="P689">
        <f t="shared" si="10"/>
        <v>0</v>
      </c>
    </row>
    <row r="690" spans="1:16" hidden="1" x14ac:dyDescent="0.25">
      <c r="A690" t="str">
        <f>"QBABL06"</f>
        <v>QBABL06</v>
      </c>
      <c r="B690" t="s">
        <v>10188</v>
      </c>
      <c r="C690">
        <v>0</v>
      </c>
      <c r="D690" t="s">
        <v>16</v>
      </c>
      <c r="E690">
        <v>0</v>
      </c>
      <c r="F690" t="s">
        <v>128</v>
      </c>
      <c r="G690" t="s">
        <v>9920</v>
      </c>
      <c r="O690" t="s">
        <v>10316</v>
      </c>
      <c r="P690">
        <f t="shared" si="10"/>
        <v>0</v>
      </c>
    </row>
    <row r="691" spans="1:16" hidden="1" x14ac:dyDescent="0.25">
      <c r="A691" t="str">
        <f>"QBABL04"</f>
        <v>QBABL04</v>
      </c>
      <c r="B691" t="s">
        <v>10189</v>
      </c>
      <c r="C691">
        <v>0</v>
      </c>
      <c r="D691" t="s">
        <v>16</v>
      </c>
      <c r="E691">
        <v>0</v>
      </c>
      <c r="F691" t="s">
        <v>128</v>
      </c>
      <c r="G691" t="s">
        <v>9920</v>
      </c>
      <c r="O691" t="s">
        <v>10318</v>
      </c>
      <c r="P691">
        <f t="shared" si="10"/>
        <v>0</v>
      </c>
    </row>
    <row r="692" spans="1:16" hidden="1" x14ac:dyDescent="0.25">
      <c r="A692" t="str">
        <f>"CBABL04"</f>
        <v>CBABL04</v>
      </c>
      <c r="B692" t="s">
        <v>1385</v>
      </c>
      <c r="C692">
        <v>0</v>
      </c>
      <c r="D692" t="s">
        <v>16</v>
      </c>
      <c r="E692">
        <v>0</v>
      </c>
      <c r="F692" t="s">
        <v>128</v>
      </c>
      <c r="G692" t="s">
        <v>9920</v>
      </c>
      <c r="O692" t="s">
        <v>17619</v>
      </c>
      <c r="P692">
        <f t="shared" si="10"/>
        <v>0</v>
      </c>
    </row>
    <row r="693" spans="1:16" hidden="1" x14ac:dyDescent="0.25">
      <c r="A693" t="str">
        <f>"QBABL07"</f>
        <v>QBABL07</v>
      </c>
      <c r="B693" t="s">
        <v>1385</v>
      </c>
      <c r="C693">
        <v>0</v>
      </c>
      <c r="D693" t="s">
        <v>16</v>
      </c>
      <c r="E693">
        <v>0</v>
      </c>
      <c r="F693" t="s">
        <v>128</v>
      </c>
      <c r="G693" t="s">
        <v>9920</v>
      </c>
      <c r="O693" t="s">
        <v>17620</v>
      </c>
      <c r="P693">
        <f t="shared" si="10"/>
        <v>0</v>
      </c>
    </row>
    <row r="694" spans="1:16" hidden="1" x14ac:dyDescent="0.25">
      <c r="A694" t="str">
        <f>"QBABL02"</f>
        <v>QBABL02</v>
      </c>
      <c r="B694" t="s">
        <v>10190</v>
      </c>
      <c r="C694">
        <v>0</v>
      </c>
      <c r="D694" t="s">
        <v>1367</v>
      </c>
      <c r="E694">
        <v>0</v>
      </c>
      <c r="F694" t="s">
        <v>128</v>
      </c>
      <c r="G694" t="s">
        <v>9920</v>
      </c>
      <c r="O694" t="s">
        <v>17621</v>
      </c>
      <c r="P694">
        <f t="shared" si="10"/>
        <v>0</v>
      </c>
    </row>
    <row r="695" spans="1:16" x14ac:dyDescent="0.25">
      <c r="A695" t="str">
        <f>"CBABL02"</f>
        <v>CBABL02</v>
      </c>
      <c r="B695" t="s">
        <v>1381</v>
      </c>
      <c r="C695">
        <v>0</v>
      </c>
      <c r="D695" t="s">
        <v>1367</v>
      </c>
      <c r="E695">
        <v>0</v>
      </c>
      <c r="F695" t="s">
        <v>128</v>
      </c>
      <c r="G695" t="s">
        <v>9920</v>
      </c>
      <c r="O695" t="s">
        <v>13644</v>
      </c>
      <c r="P695">
        <f t="shared" si="10"/>
        <v>191350</v>
      </c>
    </row>
    <row r="696" spans="1:16" hidden="1" x14ac:dyDescent="0.25">
      <c r="A696" t="str">
        <f>"QBABL03"</f>
        <v>QBABL03</v>
      </c>
      <c r="B696" t="s">
        <v>10191</v>
      </c>
      <c r="C696">
        <v>0</v>
      </c>
      <c r="D696" t="s">
        <v>379</v>
      </c>
      <c r="E696">
        <v>0</v>
      </c>
      <c r="F696" t="s">
        <v>128</v>
      </c>
      <c r="G696" t="s">
        <v>9920</v>
      </c>
      <c r="O696" t="s">
        <v>10319</v>
      </c>
      <c r="P696">
        <f t="shared" si="10"/>
        <v>0</v>
      </c>
    </row>
    <row r="697" spans="1:16" hidden="1" x14ac:dyDescent="0.25">
      <c r="A697" t="str">
        <f>"CBABL01"</f>
        <v>CBABL01</v>
      </c>
      <c r="B697" t="s">
        <v>1378</v>
      </c>
      <c r="C697">
        <v>0</v>
      </c>
      <c r="D697" t="s">
        <v>379</v>
      </c>
      <c r="E697">
        <v>0</v>
      </c>
      <c r="F697" t="s">
        <v>128</v>
      </c>
      <c r="G697" t="s">
        <v>10187</v>
      </c>
      <c r="O697" t="s">
        <v>10320</v>
      </c>
      <c r="P697">
        <f t="shared" si="10"/>
        <v>0</v>
      </c>
    </row>
    <row r="698" spans="1:16" hidden="1" x14ac:dyDescent="0.25">
      <c r="A698" t="str">
        <f>"QBABL05"</f>
        <v>QBABL05</v>
      </c>
      <c r="B698" t="s">
        <v>10192</v>
      </c>
      <c r="C698">
        <v>0</v>
      </c>
      <c r="D698" t="s">
        <v>379</v>
      </c>
      <c r="E698">
        <v>0</v>
      </c>
      <c r="F698" t="s">
        <v>128</v>
      </c>
      <c r="G698" t="s">
        <v>9920</v>
      </c>
      <c r="O698" t="s">
        <v>13643</v>
      </c>
      <c r="P698">
        <f t="shared" si="10"/>
        <v>0</v>
      </c>
    </row>
    <row r="699" spans="1:16" hidden="1" x14ac:dyDescent="0.25">
      <c r="A699" t="str">
        <f>"ABACT04"</f>
        <v>ABACT04</v>
      </c>
      <c r="B699" t="s">
        <v>13618</v>
      </c>
      <c r="C699">
        <v>0</v>
      </c>
      <c r="D699" t="s">
        <v>16</v>
      </c>
      <c r="E699">
        <v>0</v>
      </c>
      <c r="F699" t="s">
        <v>237</v>
      </c>
      <c r="G699" t="s">
        <v>10193</v>
      </c>
      <c r="H699" t="s">
        <v>9891</v>
      </c>
      <c r="O699" t="s">
        <v>2827</v>
      </c>
      <c r="P699">
        <f t="shared" si="10"/>
        <v>0</v>
      </c>
    </row>
    <row r="700" spans="1:16" hidden="1" x14ac:dyDescent="0.25">
      <c r="A700" t="str">
        <f>"QBACT02"</f>
        <v>QBACT02</v>
      </c>
      <c r="B700" t="s">
        <v>13618</v>
      </c>
      <c r="C700">
        <v>316</v>
      </c>
      <c r="D700" t="s">
        <v>16</v>
      </c>
      <c r="E700">
        <v>3</v>
      </c>
      <c r="F700" t="s">
        <v>237</v>
      </c>
      <c r="G700" t="s">
        <v>10193</v>
      </c>
      <c r="H700" t="s">
        <v>9891</v>
      </c>
      <c r="O700" t="s">
        <v>10321</v>
      </c>
      <c r="P700">
        <f t="shared" si="10"/>
        <v>0</v>
      </c>
    </row>
    <row r="701" spans="1:16" hidden="1" x14ac:dyDescent="0.25">
      <c r="A701" t="str">
        <f>"ABACT01"</f>
        <v>ABACT01</v>
      </c>
      <c r="B701" t="s">
        <v>17590</v>
      </c>
      <c r="C701">
        <v>0</v>
      </c>
      <c r="D701" t="s">
        <v>16</v>
      </c>
      <c r="E701">
        <v>0</v>
      </c>
      <c r="F701" t="s">
        <v>237</v>
      </c>
      <c r="G701" t="s">
        <v>10193</v>
      </c>
      <c r="H701" t="s">
        <v>9891</v>
      </c>
      <c r="O701" t="s">
        <v>2830</v>
      </c>
      <c r="P701">
        <f t="shared" si="10"/>
        <v>0</v>
      </c>
    </row>
    <row r="702" spans="1:16" hidden="1" x14ac:dyDescent="0.25">
      <c r="A702" t="str">
        <f>"QBACT01"</f>
        <v>QBACT01</v>
      </c>
      <c r="B702" t="s">
        <v>13617</v>
      </c>
      <c r="C702">
        <v>6453</v>
      </c>
      <c r="D702" t="s">
        <v>16</v>
      </c>
      <c r="E702">
        <v>129</v>
      </c>
      <c r="F702" t="s">
        <v>237</v>
      </c>
      <c r="G702" t="s">
        <v>10193</v>
      </c>
      <c r="H702" t="s">
        <v>9891</v>
      </c>
      <c r="O702" t="s">
        <v>17622</v>
      </c>
      <c r="P702">
        <f t="shared" si="10"/>
        <v>0</v>
      </c>
    </row>
    <row r="703" spans="1:16" hidden="1" x14ac:dyDescent="0.25">
      <c r="A703" t="str">
        <f>"ABACT02"</f>
        <v>ABACT02</v>
      </c>
      <c r="B703" t="s">
        <v>13617</v>
      </c>
      <c r="C703">
        <v>0</v>
      </c>
      <c r="D703" t="s">
        <v>16</v>
      </c>
      <c r="E703">
        <v>0</v>
      </c>
      <c r="F703" t="s">
        <v>237</v>
      </c>
      <c r="G703" t="s">
        <v>10193</v>
      </c>
      <c r="H703" t="s">
        <v>9891</v>
      </c>
      <c r="O703" t="s">
        <v>17623</v>
      </c>
      <c r="P703">
        <f t="shared" si="10"/>
        <v>0</v>
      </c>
    </row>
    <row r="704" spans="1:16" hidden="1" x14ac:dyDescent="0.25">
      <c r="A704" t="str">
        <f>"ABACT03"</f>
        <v>ABACT03</v>
      </c>
      <c r="B704" t="s">
        <v>17591</v>
      </c>
      <c r="C704">
        <v>0</v>
      </c>
      <c r="D704" t="s">
        <v>16</v>
      </c>
      <c r="E704">
        <v>0</v>
      </c>
      <c r="F704" t="s">
        <v>237</v>
      </c>
      <c r="G704" t="s">
        <v>10193</v>
      </c>
      <c r="H704" t="s">
        <v>9891</v>
      </c>
      <c r="O704" t="s">
        <v>17624</v>
      </c>
      <c r="P704">
        <f t="shared" si="10"/>
        <v>0</v>
      </c>
    </row>
    <row r="705" spans="1:16" hidden="1" x14ac:dyDescent="0.25">
      <c r="A705" t="str">
        <f>"ABAFI01"</f>
        <v>ABAFI01</v>
      </c>
      <c r="B705" t="s">
        <v>10194</v>
      </c>
      <c r="C705">
        <v>0</v>
      </c>
      <c r="D705" t="s">
        <v>16</v>
      </c>
      <c r="E705">
        <v>0</v>
      </c>
      <c r="F705" t="s">
        <v>61</v>
      </c>
      <c r="O705" t="s">
        <v>17625</v>
      </c>
      <c r="P705">
        <f t="shared" si="10"/>
        <v>0</v>
      </c>
    </row>
    <row r="706" spans="1:16" hidden="1" x14ac:dyDescent="0.25">
      <c r="A706" t="str">
        <f>"ABAFI02"</f>
        <v>ABAFI02</v>
      </c>
      <c r="B706" t="s">
        <v>148</v>
      </c>
      <c r="C706">
        <v>0</v>
      </c>
      <c r="D706" t="s">
        <v>16</v>
      </c>
      <c r="E706">
        <v>0</v>
      </c>
      <c r="O706" t="s">
        <v>17626</v>
      </c>
      <c r="P706">
        <f t="shared" si="10"/>
        <v>0</v>
      </c>
    </row>
    <row r="707" spans="1:16" hidden="1" x14ac:dyDescent="0.25">
      <c r="A707" t="str">
        <f>"ABAGJ01"</f>
        <v>ABAGJ01</v>
      </c>
      <c r="B707" t="s">
        <v>10195</v>
      </c>
      <c r="C707">
        <v>0</v>
      </c>
      <c r="D707" t="s">
        <v>41</v>
      </c>
      <c r="E707">
        <v>0</v>
      </c>
      <c r="F707" t="s">
        <v>9307</v>
      </c>
      <c r="G707" t="s">
        <v>29</v>
      </c>
      <c r="O707" t="s">
        <v>13648</v>
      </c>
      <c r="P707">
        <f t="shared" ref="P707:P770" si="11">SUMIFS($C$2:$C$7959,$B$2:$B$7959,O707)</f>
        <v>0</v>
      </c>
    </row>
    <row r="708" spans="1:16" hidden="1" x14ac:dyDescent="0.25">
      <c r="A708" t="str">
        <f>"QBAGJA01"</f>
        <v>QBAGJA01</v>
      </c>
      <c r="B708" t="s">
        <v>2624</v>
      </c>
      <c r="C708">
        <v>64062</v>
      </c>
      <c r="D708" t="s">
        <v>28</v>
      </c>
      <c r="E708">
        <v>64062</v>
      </c>
      <c r="F708" t="s">
        <v>2625</v>
      </c>
      <c r="G708" t="s">
        <v>29</v>
      </c>
      <c r="O708" t="s">
        <v>13646</v>
      </c>
      <c r="P708">
        <f t="shared" si="11"/>
        <v>0</v>
      </c>
    </row>
    <row r="709" spans="1:16" hidden="1" x14ac:dyDescent="0.25">
      <c r="A709" t="str">
        <f>"QBAGN01"</f>
        <v>QBAGN01</v>
      </c>
      <c r="B709" t="s">
        <v>2627</v>
      </c>
      <c r="C709">
        <v>43777</v>
      </c>
      <c r="D709" t="s">
        <v>28</v>
      </c>
      <c r="E709">
        <v>43777</v>
      </c>
      <c r="F709" t="s">
        <v>2629</v>
      </c>
      <c r="O709" t="s">
        <v>13645</v>
      </c>
      <c r="P709">
        <f t="shared" si="11"/>
        <v>0</v>
      </c>
    </row>
    <row r="710" spans="1:16" hidden="1" x14ac:dyDescent="0.25">
      <c r="A710" t="str">
        <f>"ABAGN01"</f>
        <v>ABAGN01</v>
      </c>
      <c r="B710" t="s">
        <v>2627</v>
      </c>
      <c r="C710">
        <v>0</v>
      </c>
      <c r="D710" t="s">
        <v>41</v>
      </c>
      <c r="E710">
        <v>0</v>
      </c>
      <c r="F710" t="s">
        <v>2629</v>
      </c>
      <c r="O710" t="s">
        <v>13647</v>
      </c>
      <c r="P710">
        <f t="shared" si="11"/>
        <v>0</v>
      </c>
    </row>
    <row r="711" spans="1:16" hidden="1" x14ac:dyDescent="0.25">
      <c r="A711" t="str">
        <f>"QBAHS01"</f>
        <v>QBAHS01</v>
      </c>
      <c r="B711" t="s">
        <v>13619</v>
      </c>
      <c r="C711">
        <v>891</v>
      </c>
      <c r="D711" t="s">
        <v>16</v>
      </c>
      <c r="E711">
        <v>8</v>
      </c>
      <c r="F711" t="s">
        <v>2463</v>
      </c>
      <c r="G711" t="s">
        <v>10196</v>
      </c>
      <c r="H711" t="s">
        <v>9891</v>
      </c>
      <c r="O711" t="s">
        <v>17627</v>
      </c>
      <c r="P711">
        <f t="shared" si="11"/>
        <v>0</v>
      </c>
    </row>
    <row r="712" spans="1:16" hidden="1" x14ac:dyDescent="0.25">
      <c r="A712" t="str">
        <f>"QBAHS02"</f>
        <v>QBAHS02</v>
      </c>
      <c r="B712" t="s">
        <v>13620</v>
      </c>
      <c r="C712">
        <v>558</v>
      </c>
      <c r="D712" t="s">
        <v>16</v>
      </c>
      <c r="E712">
        <v>11</v>
      </c>
      <c r="F712" t="s">
        <v>2463</v>
      </c>
      <c r="G712" t="s">
        <v>10196</v>
      </c>
      <c r="H712" t="s">
        <v>9891</v>
      </c>
      <c r="O712" t="s">
        <v>17628</v>
      </c>
      <c r="P712">
        <f t="shared" si="11"/>
        <v>0</v>
      </c>
    </row>
    <row r="713" spans="1:16" hidden="1" x14ac:dyDescent="0.25">
      <c r="A713" t="str">
        <f>"ZZBAJU02"</f>
        <v>ZZBAJU02</v>
      </c>
      <c r="B713" t="s">
        <v>9253</v>
      </c>
      <c r="C713">
        <v>68</v>
      </c>
      <c r="D713" t="s">
        <v>28</v>
      </c>
      <c r="E713">
        <v>68</v>
      </c>
      <c r="F713" t="s">
        <v>879</v>
      </c>
      <c r="G713" t="s">
        <v>253</v>
      </c>
      <c r="O713" t="s">
        <v>17629</v>
      </c>
      <c r="P713">
        <f t="shared" si="11"/>
        <v>0</v>
      </c>
    </row>
    <row r="714" spans="1:16" x14ac:dyDescent="0.25">
      <c r="A714" t="str">
        <f>"ZZBAJU03"</f>
        <v>ZZBAJU03</v>
      </c>
      <c r="B714" t="s">
        <v>10197</v>
      </c>
      <c r="C714">
        <v>0</v>
      </c>
      <c r="D714" t="s">
        <v>28</v>
      </c>
      <c r="E714">
        <v>0</v>
      </c>
      <c r="F714" t="s">
        <v>879</v>
      </c>
      <c r="G714" t="s">
        <v>253</v>
      </c>
      <c r="O714" t="s">
        <v>10323</v>
      </c>
      <c r="P714">
        <f t="shared" si="11"/>
        <v>152</v>
      </c>
    </row>
    <row r="715" spans="1:16" hidden="1" x14ac:dyDescent="0.25">
      <c r="A715" t="str">
        <f>"ZZBAJU05"</f>
        <v>ZZBAJU05</v>
      </c>
      <c r="B715" t="s">
        <v>10198</v>
      </c>
      <c r="C715">
        <v>0</v>
      </c>
      <c r="D715" t="s">
        <v>28</v>
      </c>
      <c r="E715">
        <v>0</v>
      </c>
      <c r="F715" t="s">
        <v>879</v>
      </c>
      <c r="G715" t="s">
        <v>253</v>
      </c>
      <c r="O715" t="s">
        <v>211</v>
      </c>
      <c r="P715">
        <f t="shared" si="11"/>
        <v>0</v>
      </c>
    </row>
    <row r="716" spans="1:16" x14ac:dyDescent="0.25">
      <c r="A716" t="str">
        <f>"ZZBAJU01"</f>
        <v>ZZBAJU01</v>
      </c>
      <c r="B716" t="s">
        <v>9251</v>
      </c>
      <c r="C716">
        <v>15</v>
      </c>
      <c r="D716" t="s">
        <v>28</v>
      </c>
      <c r="E716">
        <v>15</v>
      </c>
      <c r="F716" t="s">
        <v>879</v>
      </c>
      <c r="G716" t="s">
        <v>253</v>
      </c>
      <c r="O716" t="s">
        <v>10324</v>
      </c>
      <c r="P716">
        <f t="shared" si="11"/>
        <v>760</v>
      </c>
    </row>
    <row r="717" spans="1:16" x14ac:dyDescent="0.25">
      <c r="A717" t="str">
        <f>"ZZBAJU04"</f>
        <v>ZZBAJU04</v>
      </c>
      <c r="B717" t="s">
        <v>10199</v>
      </c>
      <c r="C717">
        <v>0</v>
      </c>
      <c r="D717" t="s">
        <v>28</v>
      </c>
      <c r="E717">
        <v>0</v>
      </c>
      <c r="F717" t="s">
        <v>879</v>
      </c>
      <c r="G717" t="s">
        <v>253</v>
      </c>
      <c r="O717" t="s">
        <v>10325</v>
      </c>
      <c r="P717">
        <f t="shared" si="11"/>
        <v>855</v>
      </c>
    </row>
    <row r="718" spans="1:16" hidden="1" x14ac:dyDescent="0.25">
      <c r="A718" t="str">
        <f>"QBAKA01"</f>
        <v>QBAKA01</v>
      </c>
      <c r="B718" t="s">
        <v>10200</v>
      </c>
      <c r="C718">
        <v>0</v>
      </c>
      <c r="D718" t="s">
        <v>16</v>
      </c>
      <c r="E718">
        <v>0</v>
      </c>
      <c r="F718" t="s">
        <v>10201</v>
      </c>
      <c r="G718" t="s">
        <v>10019</v>
      </c>
      <c r="O718" t="s">
        <v>10326</v>
      </c>
      <c r="P718">
        <f t="shared" si="11"/>
        <v>0</v>
      </c>
    </row>
    <row r="719" spans="1:16" hidden="1" x14ac:dyDescent="0.25">
      <c r="A719" t="str">
        <f>"QBAKA03"</f>
        <v>QBAKA03</v>
      </c>
      <c r="B719" t="s">
        <v>10202</v>
      </c>
      <c r="C719">
        <v>0</v>
      </c>
      <c r="D719" t="s">
        <v>1367</v>
      </c>
      <c r="E719">
        <v>0</v>
      </c>
      <c r="F719" t="s">
        <v>10201</v>
      </c>
      <c r="G719" t="s">
        <v>10019</v>
      </c>
      <c r="O719" t="s">
        <v>10327</v>
      </c>
      <c r="P719">
        <f t="shared" si="11"/>
        <v>0</v>
      </c>
    </row>
    <row r="720" spans="1:16" hidden="1" x14ac:dyDescent="0.25">
      <c r="A720" t="str">
        <f>"QBAKA02"</f>
        <v>QBAKA02</v>
      </c>
      <c r="B720" t="s">
        <v>10203</v>
      </c>
      <c r="C720">
        <v>0</v>
      </c>
      <c r="D720" t="s">
        <v>16</v>
      </c>
      <c r="E720">
        <v>0</v>
      </c>
      <c r="F720" t="s">
        <v>10201</v>
      </c>
      <c r="G720" t="s">
        <v>10019</v>
      </c>
      <c r="O720" t="s">
        <v>2848</v>
      </c>
      <c r="P720">
        <f t="shared" si="11"/>
        <v>0</v>
      </c>
    </row>
    <row r="721" spans="1:16" x14ac:dyDescent="0.25">
      <c r="A721" t="str">
        <f>"ABALE01"</f>
        <v>ABALE01</v>
      </c>
      <c r="B721" t="s">
        <v>13621</v>
      </c>
      <c r="C721">
        <v>0</v>
      </c>
      <c r="D721" t="s">
        <v>16</v>
      </c>
      <c r="E721">
        <v>0</v>
      </c>
      <c r="O721" t="s">
        <v>2853</v>
      </c>
      <c r="P721">
        <f t="shared" si="11"/>
        <v>2880</v>
      </c>
    </row>
    <row r="722" spans="1:16" x14ac:dyDescent="0.25">
      <c r="A722" t="str">
        <f>"QBALE01"</f>
        <v>QBALE01</v>
      </c>
      <c r="B722" t="s">
        <v>13621</v>
      </c>
      <c r="C722">
        <v>560</v>
      </c>
      <c r="D722" t="s">
        <v>16</v>
      </c>
      <c r="E722">
        <v>14</v>
      </c>
      <c r="F722" t="s">
        <v>1354</v>
      </c>
      <c r="G722" t="s">
        <v>10204</v>
      </c>
      <c r="H722" t="s">
        <v>9871</v>
      </c>
      <c r="O722" t="s">
        <v>10328</v>
      </c>
      <c r="P722">
        <f t="shared" si="11"/>
        <v>2441</v>
      </c>
    </row>
    <row r="723" spans="1:16" x14ac:dyDescent="0.25">
      <c r="A723" t="str">
        <f>"QBALE02"</f>
        <v>QBALE02</v>
      </c>
      <c r="B723" t="s">
        <v>13622</v>
      </c>
      <c r="C723">
        <v>0</v>
      </c>
      <c r="D723" t="s">
        <v>16</v>
      </c>
      <c r="E723">
        <v>0</v>
      </c>
      <c r="F723" t="s">
        <v>1354</v>
      </c>
      <c r="G723" t="s">
        <v>10204</v>
      </c>
      <c r="O723" t="s">
        <v>13649</v>
      </c>
      <c r="P723">
        <f t="shared" si="11"/>
        <v>4309</v>
      </c>
    </row>
    <row r="724" spans="1:16" hidden="1" x14ac:dyDescent="0.25">
      <c r="A724" t="str">
        <f>"ZZBALI01"</f>
        <v>ZZBALI01</v>
      </c>
      <c r="B724" t="s">
        <v>9255</v>
      </c>
      <c r="C724">
        <v>2</v>
      </c>
      <c r="D724" t="s">
        <v>28</v>
      </c>
      <c r="E724">
        <v>2</v>
      </c>
      <c r="O724" t="s">
        <v>10329</v>
      </c>
      <c r="P724">
        <f t="shared" si="11"/>
        <v>0</v>
      </c>
    </row>
    <row r="725" spans="1:16" x14ac:dyDescent="0.25">
      <c r="A725" t="str">
        <f>"QBALT01"</f>
        <v>QBALT01</v>
      </c>
      <c r="B725" t="s">
        <v>17592</v>
      </c>
      <c r="C725">
        <v>0</v>
      </c>
      <c r="D725" t="s">
        <v>41</v>
      </c>
      <c r="E725">
        <v>0</v>
      </c>
      <c r="F725" t="s">
        <v>10205</v>
      </c>
      <c r="G725" t="s">
        <v>10206</v>
      </c>
      <c r="H725" t="s">
        <v>9876</v>
      </c>
      <c r="O725" t="s">
        <v>213</v>
      </c>
      <c r="P725">
        <f t="shared" si="11"/>
        <v>99</v>
      </c>
    </row>
    <row r="726" spans="1:16" hidden="1" x14ac:dyDescent="0.25">
      <c r="A726" t="str">
        <f>"QBALT02"</f>
        <v>QBALT02</v>
      </c>
      <c r="B726" t="s">
        <v>17593</v>
      </c>
      <c r="C726">
        <v>0</v>
      </c>
      <c r="D726" t="s">
        <v>41</v>
      </c>
      <c r="E726">
        <v>0</v>
      </c>
      <c r="F726" t="s">
        <v>10205</v>
      </c>
      <c r="G726" t="s">
        <v>10206</v>
      </c>
      <c r="H726" t="s">
        <v>9876</v>
      </c>
      <c r="O726" t="s">
        <v>10331</v>
      </c>
      <c r="P726">
        <f t="shared" si="11"/>
        <v>0</v>
      </c>
    </row>
    <row r="727" spans="1:16" hidden="1" x14ac:dyDescent="0.25">
      <c r="A727" t="str">
        <f>"ABAMB01"</f>
        <v>ABAMB01</v>
      </c>
      <c r="B727" t="s">
        <v>10207</v>
      </c>
      <c r="C727">
        <v>0</v>
      </c>
      <c r="D727" t="s">
        <v>16</v>
      </c>
      <c r="E727">
        <v>0</v>
      </c>
      <c r="F727" t="s">
        <v>10208</v>
      </c>
      <c r="G727" t="s">
        <v>10209</v>
      </c>
      <c r="O727" t="s">
        <v>10332</v>
      </c>
      <c r="P727">
        <f t="shared" si="11"/>
        <v>0</v>
      </c>
    </row>
    <row r="728" spans="1:16" hidden="1" x14ac:dyDescent="0.25">
      <c r="A728" t="str">
        <f>"QBAMB01"</f>
        <v>QBAMB01</v>
      </c>
      <c r="B728" t="s">
        <v>10207</v>
      </c>
      <c r="C728">
        <v>0</v>
      </c>
      <c r="D728" t="s">
        <v>16</v>
      </c>
      <c r="E728">
        <v>0</v>
      </c>
      <c r="F728" t="s">
        <v>10208</v>
      </c>
      <c r="G728" t="s">
        <v>10210</v>
      </c>
      <c r="O728" t="s">
        <v>10333</v>
      </c>
      <c r="P728">
        <f t="shared" si="11"/>
        <v>0</v>
      </c>
    </row>
    <row r="729" spans="1:16" hidden="1" x14ac:dyDescent="0.25">
      <c r="A729" t="str">
        <f>"ABAME07"</f>
        <v>ABAME07</v>
      </c>
      <c r="B729" t="s">
        <v>10211</v>
      </c>
      <c r="C729">
        <v>0</v>
      </c>
      <c r="D729" t="s">
        <v>16</v>
      </c>
      <c r="E729">
        <v>0</v>
      </c>
      <c r="F729" t="s">
        <v>153</v>
      </c>
      <c r="G729" t="s">
        <v>9890</v>
      </c>
      <c r="O729" t="s">
        <v>10334</v>
      </c>
      <c r="P729">
        <f t="shared" si="11"/>
        <v>0</v>
      </c>
    </row>
    <row r="730" spans="1:16" hidden="1" x14ac:dyDescent="0.25">
      <c r="A730" t="str">
        <f>"QBAME05"</f>
        <v>QBAME05</v>
      </c>
      <c r="B730" t="s">
        <v>10211</v>
      </c>
      <c r="C730">
        <v>0</v>
      </c>
      <c r="D730" t="s">
        <v>16</v>
      </c>
      <c r="E730">
        <v>0</v>
      </c>
      <c r="F730" t="s">
        <v>153</v>
      </c>
      <c r="G730" t="s">
        <v>9890</v>
      </c>
      <c r="O730" t="s">
        <v>10335</v>
      </c>
      <c r="P730">
        <f t="shared" si="11"/>
        <v>0</v>
      </c>
    </row>
    <row r="731" spans="1:16" x14ac:dyDescent="0.25">
      <c r="A731" t="str">
        <f>"QBAME01"</f>
        <v>QBAME01</v>
      </c>
      <c r="B731" t="s">
        <v>2642</v>
      </c>
      <c r="C731">
        <v>4158</v>
      </c>
      <c r="D731" t="s">
        <v>16</v>
      </c>
      <c r="E731">
        <v>41</v>
      </c>
      <c r="F731" t="s">
        <v>153</v>
      </c>
      <c r="G731" t="s">
        <v>9890</v>
      </c>
      <c r="O731" t="s">
        <v>216</v>
      </c>
      <c r="P731">
        <f t="shared" si="11"/>
        <v>2</v>
      </c>
    </row>
    <row r="732" spans="1:16" x14ac:dyDescent="0.25">
      <c r="A732" t="str">
        <f>"ABAME03"</f>
        <v>ABAME03</v>
      </c>
      <c r="B732" t="s">
        <v>2642</v>
      </c>
      <c r="C732">
        <v>0</v>
      </c>
      <c r="D732" t="s">
        <v>16</v>
      </c>
      <c r="E732">
        <v>0</v>
      </c>
      <c r="F732" t="s">
        <v>153</v>
      </c>
      <c r="G732" t="s">
        <v>9890</v>
      </c>
      <c r="O732" t="s">
        <v>13650</v>
      </c>
      <c r="P732">
        <f t="shared" si="11"/>
        <v>64</v>
      </c>
    </row>
    <row r="733" spans="1:16" x14ac:dyDescent="0.25">
      <c r="A733" t="str">
        <f>"ABAME06"</f>
        <v>ABAME06</v>
      </c>
      <c r="B733" t="s">
        <v>10212</v>
      </c>
      <c r="C733">
        <v>0</v>
      </c>
      <c r="D733" t="s">
        <v>16</v>
      </c>
      <c r="E733">
        <v>0</v>
      </c>
      <c r="F733" t="s">
        <v>153</v>
      </c>
      <c r="G733" t="s">
        <v>9890</v>
      </c>
      <c r="O733" t="s">
        <v>13485</v>
      </c>
      <c r="P733">
        <f t="shared" si="11"/>
        <v>48</v>
      </c>
    </row>
    <row r="734" spans="1:16" x14ac:dyDescent="0.25">
      <c r="A734" t="str">
        <f>"QBAME02"</f>
        <v>QBAME02</v>
      </c>
      <c r="B734" t="s">
        <v>10213</v>
      </c>
      <c r="C734">
        <v>0</v>
      </c>
      <c r="D734" t="s">
        <v>16</v>
      </c>
      <c r="E734">
        <v>0</v>
      </c>
      <c r="F734" t="s">
        <v>153</v>
      </c>
      <c r="G734" t="s">
        <v>9890</v>
      </c>
      <c r="O734" t="s">
        <v>10336</v>
      </c>
      <c r="P734">
        <f t="shared" si="11"/>
        <v>110</v>
      </c>
    </row>
    <row r="735" spans="1:16" hidden="1" x14ac:dyDescent="0.25">
      <c r="A735" t="str">
        <f>"ABAME04"</f>
        <v>ABAME04</v>
      </c>
      <c r="B735" t="s">
        <v>2644</v>
      </c>
      <c r="C735">
        <v>0</v>
      </c>
      <c r="D735" t="s">
        <v>16</v>
      </c>
      <c r="E735">
        <v>0</v>
      </c>
      <c r="F735" t="s">
        <v>153</v>
      </c>
      <c r="G735" t="s">
        <v>9890</v>
      </c>
      <c r="O735" t="s">
        <v>10337</v>
      </c>
      <c r="P735">
        <f t="shared" si="11"/>
        <v>0</v>
      </c>
    </row>
    <row r="736" spans="1:16" hidden="1" x14ac:dyDescent="0.25">
      <c r="A736" t="str">
        <f>"QBAME03"</f>
        <v>QBAME03</v>
      </c>
      <c r="B736" t="s">
        <v>2644</v>
      </c>
      <c r="C736">
        <v>285</v>
      </c>
      <c r="D736" t="s">
        <v>16</v>
      </c>
      <c r="E736">
        <v>14</v>
      </c>
      <c r="F736" t="s">
        <v>153</v>
      </c>
      <c r="G736" t="s">
        <v>9890</v>
      </c>
      <c r="O736" t="s">
        <v>10338</v>
      </c>
      <c r="P736">
        <f t="shared" si="11"/>
        <v>0</v>
      </c>
    </row>
    <row r="737" spans="1:16" hidden="1" x14ac:dyDescent="0.25">
      <c r="A737" t="str">
        <f>"ABAME01"</f>
        <v>ABAME01</v>
      </c>
      <c r="B737" t="s">
        <v>10214</v>
      </c>
      <c r="C737">
        <v>0</v>
      </c>
      <c r="D737" t="s">
        <v>16</v>
      </c>
      <c r="E737">
        <v>0</v>
      </c>
      <c r="F737" t="s">
        <v>9356</v>
      </c>
      <c r="G737" t="s">
        <v>9890</v>
      </c>
      <c r="O737" t="s">
        <v>10339</v>
      </c>
      <c r="P737">
        <f t="shared" si="11"/>
        <v>0</v>
      </c>
    </row>
    <row r="738" spans="1:16" hidden="1" x14ac:dyDescent="0.25">
      <c r="A738" t="str">
        <f>"ABAME02"</f>
        <v>ABAME02</v>
      </c>
      <c r="B738" t="s">
        <v>150</v>
      </c>
      <c r="C738">
        <v>100</v>
      </c>
      <c r="D738" t="s">
        <v>16</v>
      </c>
      <c r="E738">
        <v>2</v>
      </c>
      <c r="F738" t="s">
        <v>153</v>
      </c>
      <c r="G738" t="s">
        <v>9890</v>
      </c>
      <c r="O738" t="s">
        <v>221</v>
      </c>
      <c r="P738">
        <f t="shared" si="11"/>
        <v>0</v>
      </c>
    </row>
    <row r="739" spans="1:16" x14ac:dyDescent="0.25">
      <c r="A739" t="str">
        <f>"QBAME04"</f>
        <v>QBAME04</v>
      </c>
      <c r="B739" t="s">
        <v>150</v>
      </c>
      <c r="C739">
        <v>3455</v>
      </c>
      <c r="D739" t="s">
        <v>16</v>
      </c>
      <c r="E739">
        <v>69</v>
      </c>
      <c r="F739" t="s">
        <v>153</v>
      </c>
      <c r="G739" t="s">
        <v>9890</v>
      </c>
      <c r="O739" t="s">
        <v>13651</v>
      </c>
      <c r="P739">
        <f t="shared" si="11"/>
        <v>984</v>
      </c>
    </row>
    <row r="740" spans="1:16" x14ac:dyDescent="0.25">
      <c r="A740" t="str">
        <f>"ABAME05"</f>
        <v>ABAME05</v>
      </c>
      <c r="B740" t="s">
        <v>10215</v>
      </c>
      <c r="C740">
        <v>0</v>
      </c>
      <c r="D740" t="s">
        <v>16</v>
      </c>
      <c r="E740">
        <v>0</v>
      </c>
      <c r="F740" t="s">
        <v>153</v>
      </c>
      <c r="G740" t="s">
        <v>9890</v>
      </c>
      <c r="O740" t="s">
        <v>13652</v>
      </c>
      <c r="P740">
        <f t="shared" si="11"/>
        <v>1362</v>
      </c>
    </row>
    <row r="741" spans="1:16" x14ac:dyDescent="0.25">
      <c r="A741" t="str">
        <f>"ZZBAND01"</f>
        <v>ZZBAND01</v>
      </c>
      <c r="B741" t="s">
        <v>10216</v>
      </c>
      <c r="C741">
        <v>0</v>
      </c>
      <c r="D741" t="s">
        <v>28</v>
      </c>
      <c r="E741">
        <v>0</v>
      </c>
      <c r="F741" t="s">
        <v>879</v>
      </c>
      <c r="G741" t="s">
        <v>253</v>
      </c>
      <c r="O741" t="s">
        <v>223</v>
      </c>
      <c r="P741">
        <f t="shared" si="11"/>
        <v>83</v>
      </c>
    </row>
    <row r="742" spans="1:16" hidden="1" x14ac:dyDescent="0.25">
      <c r="A742" t="str">
        <f>"ABAND01"</f>
        <v>ABAND01</v>
      </c>
      <c r="B742" t="s">
        <v>10217</v>
      </c>
      <c r="C742">
        <v>0</v>
      </c>
      <c r="D742" t="s">
        <v>16</v>
      </c>
      <c r="E742">
        <v>0</v>
      </c>
      <c r="F742" t="s">
        <v>10218</v>
      </c>
      <c r="G742" t="s">
        <v>10219</v>
      </c>
      <c r="O742" t="s">
        <v>10341</v>
      </c>
      <c r="P742">
        <f t="shared" si="11"/>
        <v>0</v>
      </c>
    </row>
    <row r="743" spans="1:16" x14ac:dyDescent="0.25">
      <c r="A743" t="str">
        <f>"QBAND01"</f>
        <v>QBAND01</v>
      </c>
      <c r="B743" t="s">
        <v>10217</v>
      </c>
      <c r="C743">
        <v>0</v>
      </c>
      <c r="D743" t="s">
        <v>16</v>
      </c>
      <c r="E743">
        <v>0</v>
      </c>
      <c r="F743" t="s">
        <v>10218</v>
      </c>
      <c r="G743" t="s">
        <v>10219</v>
      </c>
      <c r="H743" t="s">
        <v>9891</v>
      </c>
      <c r="O743" t="s">
        <v>2899</v>
      </c>
      <c r="P743">
        <f t="shared" si="11"/>
        <v>10</v>
      </c>
    </row>
    <row r="744" spans="1:16" x14ac:dyDescent="0.25">
      <c r="A744" t="str">
        <f>"ABANN01"</f>
        <v>ABANN01</v>
      </c>
      <c r="B744" t="s">
        <v>10220</v>
      </c>
      <c r="C744">
        <v>0</v>
      </c>
      <c r="D744" t="s">
        <v>28</v>
      </c>
      <c r="E744">
        <v>0</v>
      </c>
      <c r="F744" t="s">
        <v>879</v>
      </c>
      <c r="G744" t="s">
        <v>253</v>
      </c>
      <c r="O744" t="s">
        <v>2922</v>
      </c>
      <c r="P744">
        <f t="shared" si="11"/>
        <v>2832</v>
      </c>
    </row>
    <row r="745" spans="1:16" hidden="1" x14ac:dyDescent="0.25">
      <c r="A745" t="str">
        <f>"ZZBANN12"</f>
        <v>ZZBANN12</v>
      </c>
      <c r="B745" t="s">
        <v>9269</v>
      </c>
      <c r="C745">
        <v>26</v>
      </c>
      <c r="D745" t="s">
        <v>28</v>
      </c>
      <c r="E745">
        <v>26</v>
      </c>
      <c r="O745" t="s">
        <v>10342</v>
      </c>
      <c r="P745">
        <f t="shared" si="11"/>
        <v>0</v>
      </c>
    </row>
    <row r="746" spans="1:16" hidden="1" x14ac:dyDescent="0.25">
      <c r="A746" t="str">
        <f>"ZZBANN06"</f>
        <v>ZZBANN06</v>
      </c>
      <c r="B746" t="s">
        <v>10221</v>
      </c>
      <c r="C746">
        <v>0</v>
      </c>
      <c r="D746" t="s">
        <v>28</v>
      </c>
      <c r="E746">
        <v>0</v>
      </c>
      <c r="F746" t="s">
        <v>560</v>
      </c>
      <c r="O746" t="s">
        <v>10343</v>
      </c>
      <c r="P746">
        <f t="shared" si="11"/>
        <v>0</v>
      </c>
    </row>
    <row r="747" spans="1:16" hidden="1" x14ac:dyDescent="0.25">
      <c r="A747" t="str">
        <f>"ZZBANN14"</f>
        <v>ZZBANN14</v>
      </c>
      <c r="B747" t="s">
        <v>9274</v>
      </c>
      <c r="C747">
        <v>0</v>
      </c>
      <c r="D747" t="s">
        <v>28</v>
      </c>
      <c r="E747">
        <v>0</v>
      </c>
      <c r="F747" t="s">
        <v>9272</v>
      </c>
      <c r="O747" t="s">
        <v>10345</v>
      </c>
      <c r="P747">
        <f t="shared" si="11"/>
        <v>0</v>
      </c>
    </row>
    <row r="748" spans="1:16" x14ac:dyDescent="0.25">
      <c r="A748" t="str">
        <f>"ZZBANN05"</f>
        <v>ZZBANN05</v>
      </c>
      <c r="B748" t="s">
        <v>10222</v>
      </c>
      <c r="C748">
        <v>0</v>
      </c>
      <c r="D748" t="s">
        <v>28</v>
      </c>
      <c r="E748">
        <v>0</v>
      </c>
      <c r="G748" t="s">
        <v>253</v>
      </c>
      <c r="O748" t="s">
        <v>13653</v>
      </c>
      <c r="P748">
        <f t="shared" si="11"/>
        <v>4940</v>
      </c>
    </row>
    <row r="749" spans="1:16" x14ac:dyDescent="0.25">
      <c r="A749" t="str">
        <f>"ZZBANN11"</f>
        <v>ZZBANN11</v>
      </c>
      <c r="B749" t="s">
        <v>9267</v>
      </c>
      <c r="C749">
        <v>50</v>
      </c>
      <c r="D749" t="s">
        <v>28</v>
      </c>
      <c r="E749">
        <v>50</v>
      </c>
      <c r="O749" t="s">
        <v>10346</v>
      </c>
      <c r="P749">
        <f t="shared" si="11"/>
        <v>1835</v>
      </c>
    </row>
    <row r="750" spans="1:16" hidden="1" x14ac:dyDescent="0.25">
      <c r="A750" t="str">
        <f>"ZZBANN03"</f>
        <v>ZZBANN03</v>
      </c>
      <c r="B750" t="s">
        <v>9259</v>
      </c>
      <c r="C750">
        <v>27</v>
      </c>
      <c r="D750" t="s">
        <v>28</v>
      </c>
      <c r="E750">
        <v>27</v>
      </c>
      <c r="G750" t="s">
        <v>253</v>
      </c>
      <c r="O750" t="s">
        <v>3002</v>
      </c>
      <c r="P750">
        <f t="shared" si="11"/>
        <v>0</v>
      </c>
    </row>
    <row r="751" spans="1:16" x14ac:dyDescent="0.25">
      <c r="A751" t="str">
        <f>"ZZBANN04"</f>
        <v>ZZBANN04</v>
      </c>
      <c r="B751" t="s">
        <v>10223</v>
      </c>
      <c r="C751">
        <v>0</v>
      </c>
      <c r="D751" t="s">
        <v>28</v>
      </c>
      <c r="E751">
        <v>0</v>
      </c>
      <c r="G751" t="s">
        <v>253</v>
      </c>
      <c r="O751" t="s">
        <v>3004</v>
      </c>
      <c r="P751">
        <f t="shared" si="11"/>
        <v>5</v>
      </c>
    </row>
    <row r="752" spans="1:16" hidden="1" x14ac:dyDescent="0.25">
      <c r="A752" t="str">
        <f>"ZZBANN07"</f>
        <v>ZZBANN07</v>
      </c>
      <c r="B752" t="s">
        <v>9261</v>
      </c>
      <c r="C752">
        <v>0</v>
      </c>
      <c r="D752" t="s">
        <v>28</v>
      </c>
      <c r="E752">
        <v>0</v>
      </c>
      <c r="O752" t="s">
        <v>10348</v>
      </c>
      <c r="P752">
        <f t="shared" si="11"/>
        <v>0</v>
      </c>
    </row>
    <row r="753" spans="1:16" hidden="1" x14ac:dyDescent="0.25">
      <c r="A753" t="str">
        <f>"ZZBANN08"</f>
        <v>ZZBANN08</v>
      </c>
      <c r="B753" t="s">
        <v>9263</v>
      </c>
      <c r="C753">
        <v>0</v>
      </c>
      <c r="D753" t="s">
        <v>28</v>
      </c>
      <c r="E753">
        <v>0</v>
      </c>
      <c r="O753" t="s">
        <v>10349</v>
      </c>
      <c r="P753">
        <f t="shared" si="11"/>
        <v>0</v>
      </c>
    </row>
    <row r="754" spans="1:16" hidden="1" x14ac:dyDescent="0.25">
      <c r="A754" t="str">
        <f>"ZZBANN13"</f>
        <v>ZZBANN13</v>
      </c>
      <c r="B754" t="s">
        <v>9271</v>
      </c>
      <c r="C754">
        <v>5</v>
      </c>
      <c r="D754" t="s">
        <v>28</v>
      </c>
      <c r="E754">
        <v>5</v>
      </c>
      <c r="F754" t="s">
        <v>9272</v>
      </c>
      <c r="O754" t="s">
        <v>3007</v>
      </c>
      <c r="P754">
        <f t="shared" si="11"/>
        <v>0</v>
      </c>
    </row>
    <row r="755" spans="1:16" hidden="1" x14ac:dyDescent="0.25">
      <c r="A755" t="str">
        <f>"ZZBANN16"</f>
        <v>ZZBANN16</v>
      </c>
      <c r="B755" t="s">
        <v>9278</v>
      </c>
      <c r="C755">
        <v>25</v>
      </c>
      <c r="D755" t="s">
        <v>28</v>
      </c>
      <c r="E755">
        <v>25</v>
      </c>
      <c r="F755" t="s">
        <v>9272</v>
      </c>
      <c r="O755" t="s">
        <v>10350</v>
      </c>
      <c r="P755">
        <f t="shared" si="11"/>
        <v>0</v>
      </c>
    </row>
    <row r="756" spans="1:16" x14ac:dyDescent="0.25">
      <c r="A756" t="str">
        <f>"ZZBANN17"</f>
        <v>ZZBANN17</v>
      </c>
      <c r="B756" t="s">
        <v>9280</v>
      </c>
      <c r="C756">
        <v>0</v>
      </c>
      <c r="D756" t="s">
        <v>28</v>
      </c>
      <c r="E756">
        <v>0</v>
      </c>
      <c r="O756" t="s">
        <v>13661</v>
      </c>
      <c r="P756">
        <f t="shared" si="11"/>
        <v>1244</v>
      </c>
    </row>
    <row r="757" spans="1:16" x14ac:dyDescent="0.25">
      <c r="A757" t="str">
        <f>"ZZBANN15"</f>
        <v>ZZBANN15</v>
      </c>
      <c r="B757" t="s">
        <v>9276</v>
      </c>
      <c r="C757">
        <v>20</v>
      </c>
      <c r="D757" t="s">
        <v>28</v>
      </c>
      <c r="E757">
        <v>20</v>
      </c>
      <c r="F757" t="s">
        <v>9272</v>
      </c>
      <c r="O757" t="s">
        <v>13663</v>
      </c>
      <c r="P757">
        <f t="shared" si="11"/>
        <v>230</v>
      </c>
    </row>
    <row r="758" spans="1:16" x14ac:dyDescent="0.25">
      <c r="A758" t="str">
        <f>"ZZBANN09"</f>
        <v>ZZBANN09</v>
      </c>
      <c r="B758" t="s">
        <v>9265</v>
      </c>
      <c r="C758">
        <v>0</v>
      </c>
      <c r="D758" t="s">
        <v>28</v>
      </c>
      <c r="E758">
        <v>0</v>
      </c>
      <c r="O758" t="s">
        <v>13662</v>
      </c>
      <c r="P758">
        <f t="shared" si="11"/>
        <v>1565</v>
      </c>
    </row>
    <row r="759" spans="1:16" hidden="1" x14ac:dyDescent="0.25">
      <c r="A759" t="str">
        <f>"ZZBANN10"</f>
        <v>ZZBANN10</v>
      </c>
      <c r="B759" t="s">
        <v>10224</v>
      </c>
      <c r="C759">
        <v>0</v>
      </c>
      <c r="D759" t="s">
        <v>28</v>
      </c>
      <c r="E759">
        <v>0</v>
      </c>
      <c r="O759" t="s">
        <v>10351</v>
      </c>
      <c r="P759">
        <f t="shared" si="11"/>
        <v>0</v>
      </c>
    </row>
    <row r="760" spans="1:16" hidden="1" x14ac:dyDescent="0.25">
      <c r="A760" t="str">
        <f>"ZZBANN02"</f>
        <v>ZZBANN02</v>
      </c>
      <c r="B760" t="s">
        <v>9257</v>
      </c>
      <c r="C760">
        <v>0</v>
      </c>
      <c r="D760" t="s">
        <v>28</v>
      </c>
      <c r="E760">
        <v>0</v>
      </c>
      <c r="G760" t="s">
        <v>253</v>
      </c>
      <c r="O760" t="s">
        <v>10353</v>
      </c>
      <c r="P760">
        <f t="shared" si="11"/>
        <v>0</v>
      </c>
    </row>
    <row r="761" spans="1:16" hidden="1" x14ac:dyDescent="0.25">
      <c r="A761" t="str">
        <f>"ZZBANN01"</f>
        <v>ZZBANN01</v>
      </c>
      <c r="B761" t="s">
        <v>10225</v>
      </c>
      <c r="C761">
        <v>0</v>
      </c>
      <c r="D761" t="s">
        <v>28</v>
      </c>
      <c r="E761">
        <v>0</v>
      </c>
      <c r="F761" t="s">
        <v>879</v>
      </c>
      <c r="G761" t="s">
        <v>253</v>
      </c>
      <c r="O761" t="s">
        <v>3021</v>
      </c>
      <c r="P761">
        <f t="shared" si="11"/>
        <v>0</v>
      </c>
    </row>
    <row r="762" spans="1:16" hidden="1" x14ac:dyDescent="0.25">
      <c r="A762" t="str">
        <f>"ATAAM01"</f>
        <v>ATAAM01</v>
      </c>
      <c r="B762" t="s">
        <v>10226</v>
      </c>
      <c r="C762">
        <v>0</v>
      </c>
      <c r="D762" t="s">
        <v>28</v>
      </c>
      <c r="E762">
        <v>0</v>
      </c>
      <c r="F762" t="s">
        <v>1369</v>
      </c>
      <c r="O762" t="s">
        <v>10354</v>
      </c>
      <c r="P762">
        <f t="shared" si="11"/>
        <v>0</v>
      </c>
    </row>
    <row r="763" spans="1:16" hidden="1" x14ac:dyDescent="0.25">
      <c r="A763" t="str">
        <f>"ABAST02"</f>
        <v>ABAST02</v>
      </c>
      <c r="B763" t="s">
        <v>173</v>
      </c>
      <c r="C763">
        <v>1</v>
      </c>
      <c r="D763" t="s">
        <v>174</v>
      </c>
      <c r="E763">
        <v>1</v>
      </c>
      <c r="F763" t="s">
        <v>164</v>
      </c>
      <c r="O763" t="s">
        <v>10355</v>
      </c>
      <c r="P763">
        <f t="shared" si="11"/>
        <v>0</v>
      </c>
    </row>
    <row r="764" spans="1:16" x14ac:dyDescent="0.25">
      <c r="A764" t="str">
        <f>"QBASA01"</f>
        <v>QBASA01</v>
      </c>
      <c r="B764" t="s">
        <v>10227</v>
      </c>
      <c r="C764">
        <v>0</v>
      </c>
      <c r="D764" t="s">
        <v>41</v>
      </c>
      <c r="E764">
        <v>0</v>
      </c>
      <c r="F764" t="s">
        <v>159</v>
      </c>
      <c r="G764" t="s">
        <v>10228</v>
      </c>
      <c r="O764" t="s">
        <v>13664</v>
      </c>
      <c r="P764">
        <f t="shared" si="11"/>
        <v>1780</v>
      </c>
    </row>
    <row r="765" spans="1:16" hidden="1" x14ac:dyDescent="0.25">
      <c r="A765" t="str">
        <f>"QBASA02"</f>
        <v>QBASA02</v>
      </c>
      <c r="B765" t="s">
        <v>10229</v>
      </c>
      <c r="C765">
        <v>0</v>
      </c>
      <c r="D765" t="s">
        <v>843</v>
      </c>
      <c r="E765">
        <v>0</v>
      </c>
      <c r="F765" t="s">
        <v>159</v>
      </c>
      <c r="G765" t="s">
        <v>10228</v>
      </c>
      <c r="O765" t="s">
        <v>10356</v>
      </c>
      <c r="P765">
        <f t="shared" si="11"/>
        <v>0</v>
      </c>
    </row>
    <row r="766" spans="1:16" hidden="1" x14ac:dyDescent="0.25">
      <c r="A766" t="str">
        <f>"CBASC01"</f>
        <v>CBASC01</v>
      </c>
      <c r="B766" t="s">
        <v>10230</v>
      </c>
      <c r="C766">
        <v>0</v>
      </c>
      <c r="D766" t="s">
        <v>16</v>
      </c>
      <c r="E766">
        <v>0</v>
      </c>
      <c r="F766" t="s">
        <v>168</v>
      </c>
      <c r="O766" t="s">
        <v>10357</v>
      </c>
      <c r="P766">
        <f t="shared" si="11"/>
        <v>0</v>
      </c>
    </row>
    <row r="767" spans="1:16" hidden="1" x14ac:dyDescent="0.25">
      <c r="A767" t="str">
        <f>"CBASC02"</f>
        <v>CBASC02</v>
      </c>
      <c r="B767" t="s">
        <v>10231</v>
      </c>
      <c r="C767">
        <v>0</v>
      </c>
      <c r="D767" t="s">
        <v>16</v>
      </c>
      <c r="E767">
        <v>0</v>
      </c>
      <c r="F767" t="s">
        <v>168</v>
      </c>
      <c r="O767" t="s">
        <v>3040</v>
      </c>
      <c r="P767">
        <f t="shared" si="11"/>
        <v>0</v>
      </c>
    </row>
    <row r="768" spans="1:16" hidden="1" x14ac:dyDescent="0.25">
      <c r="A768" t="str">
        <f>"ABASF05"</f>
        <v>ABASF05</v>
      </c>
      <c r="B768" t="s">
        <v>13624</v>
      </c>
      <c r="C768">
        <v>0</v>
      </c>
      <c r="D768" t="s">
        <v>16</v>
      </c>
      <c r="E768">
        <v>0</v>
      </c>
      <c r="F768" t="s">
        <v>159</v>
      </c>
      <c r="H768" t="s">
        <v>9876</v>
      </c>
      <c r="O768" t="s">
        <v>10359</v>
      </c>
      <c r="P768">
        <f t="shared" si="11"/>
        <v>0</v>
      </c>
    </row>
    <row r="769" spans="1:16" hidden="1" x14ac:dyDescent="0.25">
      <c r="A769" t="str">
        <f>"QBASF04"</f>
        <v>QBASF04</v>
      </c>
      <c r="B769" t="s">
        <v>13624</v>
      </c>
      <c r="C769">
        <v>0</v>
      </c>
      <c r="D769" t="s">
        <v>16</v>
      </c>
      <c r="E769">
        <v>0</v>
      </c>
      <c r="F769" t="s">
        <v>159</v>
      </c>
      <c r="H769" t="s">
        <v>9876</v>
      </c>
      <c r="O769" t="s">
        <v>10360</v>
      </c>
      <c r="P769">
        <f t="shared" si="11"/>
        <v>0</v>
      </c>
    </row>
    <row r="770" spans="1:16" hidden="1" x14ac:dyDescent="0.25">
      <c r="A770" t="str">
        <f>"ABASF02"</f>
        <v>ABASF02</v>
      </c>
      <c r="B770" t="s">
        <v>17594</v>
      </c>
      <c r="C770">
        <v>0</v>
      </c>
      <c r="D770" t="s">
        <v>16</v>
      </c>
      <c r="E770">
        <v>0</v>
      </c>
      <c r="F770" t="s">
        <v>159</v>
      </c>
      <c r="H770" t="s">
        <v>9876</v>
      </c>
      <c r="O770" t="s">
        <v>10362</v>
      </c>
      <c r="P770">
        <f t="shared" si="11"/>
        <v>0</v>
      </c>
    </row>
    <row r="771" spans="1:16" hidden="1" x14ac:dyDescent="0.25">
      <c r="A771" t="str">
        <f>"QBASF02"</f>
        <v>QBASF02</v>
      </c>
      <c r="B771" t="s">
        <v>17594</v>
      </c>
      <c r="C771">
        <v>0</v>
      </c>
      <c r="D771" t="s">
        <v>16</v>
      </c>
      <c r="E771">
        <v>0</v>
      </c>
      <c r="F771" t="s">
        <v>159</v>
      </c>
      <c r="H771" t="s">
        <v>9876</v>
      </c>
      <c r="O771" t="s">
        <v>10364</v>
      </c>
      <c r="P771">
        <f t="shared" ref="P771:P834" si="12">SUMIFS($C$2:$C$7959,$B$2:$B$7959,O771)</f>
        <v>0</v>
      </c>
    </row>
    <row r="772" spans="1:16" hidden="1" x14ac:dyDescent="0.25">
      <c r="A772" t="str">
        <f>"ABASF03"</f>
        <v>ABASF03</v>
      </c>
      <c r="B772" t="s">
        <v>13623</v>
      </c>
      <c r="C772">
        <v>0</v>
      </c>
      <c r="D772" t="s">
        <v>16</v>
      </c>
      <c r="E772">
        <v>0</v>
      </c>
      <c r="F772" t="s">
        <v>159</v>
      </c>
      <c r="H772" t="s">
        <v>9876</v>
      </c>
      <c r="O772" t="s">
        <v>10365</v>
      </c>
      <c r="P772">
        <f t="shared" si="12"/>
        <v>0</v>
      </c>
    </row>
    <row r="773" spans="1:16" hidden="1" x14ac:dyDescent="0.25">
      <c r="A773" t="str">
        <f>"QBASF03"</f>
        <v>QBASF03</v>
      </c>
      <c r="B773" t="s">
        <v>13623</v>
      </c>
      <c r="C773">
        <v>1460</v>
      </c>
      <c r="D773" t="s">
        <v>16</v>
      </c>
      <c r="E773">
        <v>73</v>
      </c>
      <c r="F773" t="s">
        <v>159</v>
      </c>
      <c r="H773" t="s">
        <v>9876</v>
      </c>
      <c r="O773" t="s">
        <v>231</v>
      </c>
      <c r="P773">
        <f t="shared" si="12"/>
        <v>0</v>
      </c>
    </row>
    <row r="774" spans="1:16" hidden="1" x14ac:dyDescent="0.25">
      <c r="A774" t="str">
        <f>"QBASF06"</f>
        <v>QBASF06</v>
      </c>
      <c r="B774" t="s">
        <v>17595</v>
      </c>
      <c r="C774">
        <v>0</v>
      </c>
      <c r="D774" t="s">
        <v>41</v>
      </c>
      <c r="E774">
        <v>0</v>
      </c>
      <c r="F774" t="s">
        <v>159</v>
      </c>
      <c r="H774" t="s">
        <v>9871</v>
      </c>
      <c r="O774" t="s">
        <v>10366</v>
      </c>
      <c r="P774">
        <f t="shared" si="12"/>
        <v>0</v>
      </c>
    </row>
    <row r="775" spans="1:16" hidden="1" x14ac:dyDescent="0.25">
      <c r="A775" t="str">
        <f>"ABASF04"</f>
        <v>ABASF04</v>
      </c>
      <c r="B775" t="s">
        <v>17596</v>
      </c>
      <c r="C775">
        <v>0</v>
      </c>
      <c r="D775" t="s">
        <v>41</v>
      </c>
      <c r="E775">
        <v>0</v>
      </c>
      <c r="F775" t="s">
        <v>159</v>
      </c>
      <c r="H775" t="s">
        <v>9871</v>
      </c>
      <c r="O775" t="s">
        <v>10367</v>
      </c>
      <c r="P775">
        <f t="shared" si="12"/>
        <v>0</v>
      </c>
    </row>
    <row r="776" spans="1:16" hidden="1" x14ac:dyDescent="0.25">
      <c r="A776" t="str">
        <f>"QBASF05"</f>
        <v>QBASF05</v>
      </c>
      <c r="B776" t="s">
        <v>17596</v>
      </c>
      <c r="C776">
        <v>0</v>
      </c>
      <c r="D776" t="s">
        <v>41</v>
      </c>
      <c r="E776">
        <v>0</v>
      </c>
      <c r="F776" t="s">
        <v>159</v>
      </c>
      <c r="H776" t="s">
        <v>9871</v>
      </c>
      <c r="O776" t="s">
        <v>10368</v>
      </c>
      <c r="P776">
        <f t="shared" si="12"/>
        <v>0</v>
      </c>
    </row>
    <row r="777" spans="1:16" x14ac:dyDescent="0.25">
      <c r="A777" t="str">
        <f>"ABASF01"</f>
        <v>ABASF01</v>
      </c>
      <c r="B777" t="s">
        <v>13482</v>
      </c>
      <c r="C777">
        <v>10</v>
      </c>
      <c r="D777" t="s">
        <v>16</v>
      </c>
      <c r="E777">
        <v>0</v>
      </c>
      <c r="F777" t="s">
        <v>159</v>
      </c>
      <c r="H777" t="s">
        <v>9876</v>
      </c>
      <c r="O777" t="s">
        <v>239</v>
      </c>
      <c r="P777">
        <f t="shared" si="12"/>
        <v>4</v>
      </c>
    </row>
    <row r="778" spans="1:16" hidden="1" x14ac:dyDescent="0.25">
      <c r="A778" t="str">
        <f>"QBASF01"</f>
        <v>QBASF01</v>
      </c>
      <c r="B778" t="s">
        <v>13482</v>
      </c>
      <c r="C778">
        <v>255</v>
      </c>
      <c r="D778" t="s">
        <v>16</v>
      </c>
      <c r="E778">
        <v>12</v>
      </c>
      <c r="F778" t="s">
        <v>159</v>
      </c>
      <c r="H778" t="s">
        <v>9876</v>
      </c>
      <c r="O778" t="s">
        <v>13486</v>
      </c>
      <c r="P778">
        <f t="shared" si="12"/>
        <v>0</v>
      </c>
    </row>
    <row r="779" spans="1:16" hidden="1" x14ac:dyDescent="0.25">
      <c r="A779" t="str">
        <f>"ABASG01"</f>
        <v>ABASG01</v>
      </c>
      <c r="B779" t="s">
        <v>161</v>
      </c>
      <c r="C779">
        <v>25</v>
      </c>
      <c r="D779" t="s">
        <v>16</v>
      </c>
      <c r="E779">
        <v>0</v>
      </c>
      <c r="F779" t="s">
        <v>164</v>
      </c>
      <c r="O779" t="s">
        <v>252</v>
      </c>
      <c r="P779">
        <f t="shared" si="12"/>
        <v>0</v>
      </c>
    </row>
    <row r="780" spans="1:16" hidden="1" x14ac:dyDescent="0.25">
      <c r="A780" t="str">
        <f>"QBASG01"</f>
        <v>QBASG01</v>
      </c>
      <c r="B780" t="s">
        <v>161</v>
      </c>
      <c r="C780">
        <v>1093</v>
      </c>
      <c r="D780" t="s">
        <v>16</v>
      </c>
      <c r="E780">
        <v>10</v>
      </c>
      <c r="F780" t="s">
        <v>164</v>
      </c>
      <c r="G780" t="s">
        <v>9932</v>
      </c>
      <c r="H780" t="s">
        <v>9891</v>
      </c>
      <c r="O780" t="s">
        <v>259</v>
      </c>
      <c r="P780">
        <f t="shared" si="12"/>
        <v>0</v>
      </c>
    </row>
    <row r="781" spans="1:16" hidden="1" x14ac:dyDescent="0.25">
      <c r="A781" t="str">
        <f>"QBASG04"</f>
        <v>QBASG04</v>
      </c>
      <c r="B781" t="s">
        <v>13627</v>
      </c>
      <c r="C781">
        <v>505</v>
      </c>
      <c r="D781" t="s">
        <v>16</v>
      </c>
      <c r="E781">
        <v>25</v>
      </c>
      <c r="F781" t="s">
        <v>164</v>
      </c>
      <c r="G781" t="s">
        <v>9932</v>
      </c>
      <c r="H781" t="s">
        <v>9891</v>
      </c>
      <c r="O781" t="s">
        <v>257</v>
      </c>
      <c r="P781">
        <f t="shared" si="12"/>
        <v>0</v>
      </c>
    </row>
    <row r="782" spans="1:16" x14ac:dyDescent="0.25">
      <c r="A782" t="str">
        <f>"QBASG02"</f>
        <v>QBASG02</v>
      </c>
      <c r="B782" t="s">
        <v>13625</v>
      </c>
      <c r="C782">
        <v>2964</v>
      </c>
      <c r="D782" t="s">
        <v>16</v>
      </c>
      <c r="E782">
        <v>59</v>
      </c>
      <c r="F782" t="s">
        <v>164</v>
      </c>
      <c r="G782" t="s">
        <v>9932</v>
      </c>
      <c r="H782" t="s">
        <v>9891</v>
      </c>
      <c r="O782" t="s">
        <v>246</v>
      </c>
      <c r="P782">
        <f t="shared" si="12"/>
        <v>61</v>
      </c>
    </row>
    <row r="783" spans="1:16" x14ac:dyDescent="0.25">
      <c r="A783" t="str">
        <f>"QBASG03"</f>
        <v>QBASG03</v>
      </c>
      <c r="B783" t="s">
        <v>13626</v>
      </c>
      <c r="C783">
        <v>1971</v>
      </c>
      <c r="D783" t="s">
        <v>16</v>
      </c>
      <c r="E783">
        <v>39</v>
      </c>
      <c r="F783" t="s">
        <v>164</v>
      </c>
      <c r="G783" t="s">
        <v>9932</v>
      </c>
      <c r="H783" t="s">
        <v>9891</v>
      </c>
      <c r="O783" t="s">
        <v>250</v>
      </c>
      <c r="P783">
        <f t="shared" si="12"/>
        <v>40</v>
      </c>
    </row>
    <row r="784" spans="1:16" hidden="1" x14ac:dyDescent="0.25">
      <c r="A784" t="str">
        <f>"QBASI01"</f>
        <v>QBASI01</v>
      </c>
      <c r="B784" t="s">
        <v>10232</v>
      </c>
      <c r="C784">
        <v>0</v>
      </c>
      <c r="D784" t="s">
        <v>16</v>
      </c>
      <c r="E784">
        <v>0</v>
      </c>
      <c r="F784" t="s">
        <v>317</v>
      </c>
      <c r="G784" t="s">
        <v>9923</v>
      </c>
      <c r="O784" t="s">
        <v>9286</v>
      </c>
      <c r="P784">
        <f t="shared" si="12"/>
        <v>0</v>
      </c>
    </row>
    <row r="785" spans="1:16" hidden="1" x14ac:dyDescent="0.25">
      <c r="A785" t="str">
        <f>"QBASM01"</f>
        <v>QBASM01</v>
      </c>
      <c r="B785" t="s">
        <v>10233</v>
      </c>
      <c r="C785">
        <v>0</v>
      </c>
      <c r="D785" t="s">
        <v>1367</v>
      </c>
      <c r="E785">
        <v>0</v>
      </c>
      <c r="F785" t="s">
        <v>128</v>
      </c>
      <c r="G785" t="s">
        <v>9920</v>
      </c>
      <c r="O785" t="s">
        <v>9284</v>
      </c>
      <c r="P785">
        <f t="shared" si="12"/>
        <v>0</v>
      </c>
    </row>
    <row r="786" spans="1:16" hidden="1" x14ac:dyDescent="0.25">
      <c r="A786" t="str">
        <f>"QBASM02"</f>
        <v>QBASM02</v>
      </c>
      <c r="B786" t="s">
        <v>10234</v>
      </c>
      <c r="C786">
        <v>0</v>
      </c>
      <c r="D786" t="s">
        <v>16</v>
      </c>
      <c r="E786">
        <v>0</v>
      </c>
      <c r="F786" t="s">
        <v>2493</v>
      </c>
      <c r="G786" t="s">
        <v>9920</v>
      </c>
      <c r="O786" t="s">
        <v>9288</v>
      </c>
      <c r="P786">
        <f t="shared" si="12"/>
        <v>0</v>
      </c>
    </row>
    <row r="787" spans="1:16" hidden="1" x14ac:dyDescent="0.25">
      <c r="A787" t="str">
        <f>"CBASR01"</f>
        <v>CBASR01</v>
      </c>
      <c r="B787" t="s">
        <v>1387</v>
      </c>
      <c r="C787">
        <v>0</v>
      </c>
      <c r="D787" t="s">
        <v>16</v>
      </c>
      <c r="E787">
        <v>0</v>
      </c>
      <c r="F787" t="s">
        <v>164</v>
      </c>
      <c r="O787" t="s">
        <v>9290</v>
      </c>
      <c r="P787">
        <f t="shared" si="12"/>
        <v>0</v>
      </c>
    </row>
    <row r="788" spans="1:16" hidden="1" x14ac:dyDescent="0.25">
      <c r="A788" t="str">
        <f>"ABASR02"</f>
        <v>ABASR02</v>
      </c>
      <c r="B788" t="s">
        <v>171</v>
      </c>
      <c r="C788">
        <v>0</v>
      </c>
      <c r="D788" t="s">
        <v>16</v>
      </c>
      <c r="E788">
        <v>0</v>
      </c>
      <c r="O788" t="s">
        <v>261</v>
      </c>
      <c r="P788">
        <f t="shared" si="12"/>
        <v>0</v>
      </c>
    </row>
    <row r="789" spans="1:16" hidden="1" x14ac:dyDescent="0.25">
      <c r="A789" t="str">
        <f>"QBASR03"</f>
        <v>QBASR03</v>
      </c>
      <c r="B789" t="s">
        <v>1387</v>
      </c>
      <c r="C789">
        <v>1728</v>
      </c>
      <c r="D789" t="s">
        <v>16</v>
      </c>
      <c r="E789">
        <v>86</v>
      </c>
      <c r="F789" t="s">
        <v>164</v>
      </c>
      <c r="G789" t="s">
        <v>9923</v>
      </c>
      <c r="H789" t="s">
        <v>9871</v>
      </c>
      <c r="O789" t="s">
        <v>266</v>
      </c>
      <c r="P789">
        <f t="shared" si="12"/>
        <v>0</v>
      </c>
    </row>
    <row r="790" spans="1:16" hidden="1" x14ac:dyDescent="0.25">
      <c r="A790" t="str">
        <f>"ABASR03"</f>
        <v>ABASR03</v>
      </c>
      <c r="B790" t="s">
        <v>1387</v>
      </c>
      <c r="C790">
        <v>0</v>
      </c>
      <c r="D790" t="s">
        <v>16</v>
      </c>
      <c r="E790">
        <v>0</v>
      </c>
      <c r="O790" t="s">
        <v>264</v>
      </c>
      <c r="P790">
        <f t="shared" si="12"/>
        <v>0</v>
      </c>
    </row>
    <row r="791" spans="1:16" hidden="1" x14ac:dyDescent="0.25">
      <c r="A791" t="str">
        <f>"QBASR02"</f>
        <v>QBASR02</v>
      </c>
      <c r="B791" t="s">
        <v>13628</v>
      </c>
      <c r="C791">
        <v>19</v>
      </c>
      <c r="D791" t="s">
        <v>16</v>
      </c>
      <c r="E791">
        <v>0</v>
      </c>
      <c r="F791" t="s">
        <v>164</v>
      </c>
      <c r="G791" t="s">
        <v>9923</v>
      </c>
      <c r="H791" t="s">
        <v>9871</v>
      </c>
      <c r="O791" t="s">
        <v>268</v>
      </c>
      <c r="P791">
        <f t="shared" si="12"/>
        <v>0</v>
      </c>
    </row>
    <row r="792" spans="1:16" hidden="1" x14ac:dyDescent="0.25">
      <c r="A792" t="str">
        <f>"ABASR01"</f>
        <v>ABASR01</v>
      </c>
      <c r="B792" t="s">
        <v>13483</v>
      </c>
      <c r="C792">
        <v>0</v>
      </c>
      <c r="D792" t="s">
        <v>16</v>
      </c>
      <c r="E792">
        <v>0</v>
      </c>
      <c r="F792" t="s">
        <v>168</v>
      </c>
      <c r="G792" t="s">
        <v>9923</v>
      </c>
      <c r="O792" t="s">
        <v>271</v>
      </c>
      <c r="P792">
        <f t="shared" si="12"/>
        <v>0</v>
      </c>
    </row>
    <row r="793" spans="1:16" x14ac:dyDescent="0.25">
      <c r="A793" t="str">
        <f>"QBASR01"</f>
        <v>QBASR01</v>
      </c>
      <c r="B793" t="s">
        <v>13483</v>
      </c>
      <c r="C793">
        <v>720</v>
      </c>
      <c r="D793" t="s">
        <v>16</v>
      </c>
      <c r="E793">
        <v>14</v>
      </c>
      <c r="F793" t="s">
        <v>164</v>
      </c>
      <c r="G793" t="s">
        <v>9923</v>
      </c>
      <c r="H793" t="s">
        <v>9871</v>
      </c>
      <c r="O793" t="s">
        <v>248</v>
      </c>
      <c r="P793">
        <f t="shared" si="12"/>
        <v>116</v>
      </c>
    </row>
    <row r="794" spans="1:16" x14ac:dyDescent="0.25">
      <c r="A794" t="str">
        <f>"QBASS01"</f>
        <v>QBASS01</v>
      </c>
      <c r="B794" t="s">
        <v>10235</v>
      </c>
      <c r="C794">
        <v>0</v>
      </c>
      <c r="D794" t="s">
        <v>16</v>
      </c>
      <c r="E794">
        <v>0</v>
      </c>
      <c r="F794" t="s">
        <v>2493</v>
      </c>
      <c r="G794" t="s">
        <v>9993</v>
      </c>
      <c r="O794" t="s">
        <v>242</v>
      </c>
      <c r="P794">
        <f t="shared" si="12"/>
        <v>1100</v>
      </c>
    </row>
    <row r="795" spans="1:16" x14ac:dyDescent="0.25">
      <c r="A795" t="str">
        <f>"QBAST02"</f>
        <v>QBAST02</v>
      </c>
      <c r="B795" t="s">
        <v>10236</v>
      </c>
      <c r="C795">
        <v>0</v>
      </c>
      <c r="D795" t="s">
        <v>1367</v>
      </c>
      <c r="E795">
        <v>0</v>
      </c>
      <c r="F795" t="s">
        <v>1917</v>
      </c>
      <c r="G795" t="s">
        <v>9923</v>
      </c>
      <c r="O795" t="s">
        <v>244</v>
      </c>
      <c r="P795">
        <f t="shared" si="12"/>
        <v>2219</v>
      </c>
    </row>
    <row r="796" spans="1:16" hidden="1" x14ac:dyDescent="0.25">
      <c r="A796" t="str">
        <f>"QBAST01"</f>
        <v>QBAST01</v>
      </c>
      <c r="B796" t="s">
        <v>10237</v>
      </c>
      <c r="C796">
        <v>0</v>
      </c>
      <c r="D796" t="s">
        <v>16</v>
      </c>
      <c r="E796">
        <v>0</v>
      </c>
      <c r="F796" t="s">
        <v>337</v>
      </c>
      <c r="G796" t="s">
        <v>9923</v>
      </c>
      <c r="O796" t="s">
        <v>3045</v>
      </c>
      <c r="P796">
        <f t="shared" si="12"/>
        <v>0</v>
      </c>
    </row>
    <row r="797" spans="1:16" hidden="1" x14ac:dyDescent="0.25">
      <c r="A797" t="str">
        <f>"QBAST03"</f>
        <v>QBAST03</v>
      </c>
      <c r="B797" t="s">
        <v>13629</v>
      </c>
      <c r="C797">
        <v>3232</v>
      </c>
      <c r="D797" t="s">
        <v>16</v>
      </c>
      <c r="E797">
        <v>269</v>
      </c>
      <c r="F797" t="s">
        <v>701</v>
      </c>
      <c r="G797" t="s">
        <v>9923</v>
      </c>
      <c r="H797" t="s">
        <v>9871</v>
      </c>
      <c r="O797" t="s">
        <v>10370</v>
      </c>
      <c r="P797">
        <f t="shared" si="12"/>
        <v>0</v>
      </c>
    </row>
    <row r="798" spans="1:16" hidden="1" x14ac:dyDescent="0.25">
      <c r="A798" t="str">
        <f>"ABAST01"</f>
        <v>ABAST01</v>
      </c>
      <c r="B798" t="s">
        <v>13629</v>
      </c>
      <c r="C798">
        <v>0</v>
      </c>
      <c r="D798" t="s">
        <v>16</v>
      </c>
      <c r="E798">
        <v>0</v>
      </c>
      <c r="O798" t="s">
        <v>3049</v>
      </c>
      <c r="P798">
        <f t="shared" si="12"/>
        <v>0</v>
      </c>
    </row>
    <row r="799" spans="1:16" hidden="1" x14ac:dyDescent="0.25">
      <c r="A799" t="str">
        <f>"QBASV01"</f>
        <v>QBASV01</v>
      </c>
      <c r="B799" t="s">
        <v>13630</v>
      </c>
      <c r="C799">
        <v>3048</v>
      </c>
      <c r="D799" t="s">
        <v>41</v>
      </c>
      <c r="E799">
        <v>30</v>
      </c>
      <c r="F799" t="s">
        <v>164</v>
      </c>
      <c r="G799" t="s">
        <v>9893</v>
      </c>
      <c r="H799" t="s">
        <v>9871</v>
      </c>
      <c r="O799" t="s">
        <v>3047</v>
      </c>
      <c r="P799">
        <f t="shared" si="12"/>
        <v>0</v>
      </c>
    </row>
    <row r="800" spans="1:16" hidden="1" x14ac:dyDescent="0.25">
      <c r="A800" t="str">
        <f>"QBASV02"</f>
        <v>QBASV02</v>
      </c>
      <c r="B800" t="s">
        <v>13631</v>
      </c>
      <c r="C800">
        <v>1825</v>
      </c>
      <c r="D800" t="s">
        <v>41</v>
      </c>
      <c r="E800">
        <v>36</v>
      </c>
      <c r="F800" t="s">
        <v>164</v>
      </c>
      <c r="G800" t="s">
        <v>9893</v>
      </c>
      <c r="H800" t="s">
        <v>9871</v>
      </c>
      <c r="O800" t="s">
        <v>17630</v>
      </c>
      <c r="P800">
        <f t="shared" si="12"/>
        <v>0</v>
      </c>
    </row>
    <row r="801" spans="1:16" hidden="1" x14ac:dyDescent="0.25">
      <c r="A801" t="str">
        <f>"ABASV01"</f>
        <v>ABASV01</v>
      </c>
      <c r="B801" t="s">
        <v>13631</v>
      </c>
      <c r="C801">
        <v>0</v>
      </c>
      <c r="D801" t="s">
        <v>41</v>
      </c>
      <c r="E801">
        <v>0</v>
      </c>
      <c r="O801" t="s">
        <v>17631</v>
      </c>
      <c r="P801">
        <f t="shared" si="12"/>
        <v>0</v>
      </c>
    </row>
    <row r="802" spans="1:16" x14ac:dyDescent="0.25">
      <c r="A802" t="str">
        <f>"ABATE01"</f>
        <v>ABATE01</v>
      </c>
      <c r="B802" t="s">
        <v>10238</v>
      </c>
      <c r="C802">
        <v>0</v>
      </c>
      <c r="D802" t="s">
        <v>28</v>
      </c>
      <c r="E802">
        <v>0</v>
      </c>
      <c r="F802" t="s">
        <v>497</v>
      </c>
      <c r="O802" t="s">
        <v>13665</v>
      </c>
      <c r="P802">
        <f t="shared" si="12"/>
        <v>242</v>
      </c>
    </row>
    <row r="803" spans="1:16" x14ac:dyDescent="0.25">
      <c r="A803" t="str">
        <f>"QBATE01"</f>
        <v>QBATE01</v>
      </c>
      <c r="B803" t="s">
        <v>10239</v>
      </c>
      <c r="C803">
        <v>0</v>
      </c>
      <c r="D803" t="s">
        <v>28</v>
      </c>
      <c r="E803">
        <v>0</v>
      </c>
      <c r="F803" t="s">
        <v>497</v>
      </c>
      <c r="O803" t="s">
        <v>13487</v>
      </c>
      <c r="P803">
        <f t="shared" si="12"/>
        <v>3</v>
      </c>
    </row>
    <row r="804" spans="1:16" hidden="1" x14ac:dyDescent="0.25">
      <c r="A804" t="str">
        <f>"ABATER01"</f>
        <v>ABATER01</v>
      </c>
      <c r="B804" t="s">
        <v>10240</v>
      </c>
      <c r="C804">
        <v>0</v>
      </c>
      <c r="D804" t="s">
        <v>28</v>
      </c>
      <c r="E804">
        <v>0</v>
      </c>
      <c r="O804" t="s">
        <v>10372</v>
      </c>
      <c r="P804">
        <f t="shared" si="12"/>
        <v>0</v>
      </c>
    </row>
    <row r="805" spans="1:16" hidden="1" x14ac:dyDescent="0.25">
      <c r="A805" t="str">
        <f>"QBATT01"</f>
        <v>QBATT01</v>
      </c>
      <c r="B805" t="s">
        <v>179</v>
      </c>
      <c r="C805">
        <v>1</v>
      </c>
      <c r="D805" t="s">
        <v>28</v>
      </c>
      <c r="E805">
        <v>1</v>
      </c>
      <c r="F805" t="s">
        <v>497</v>
      </c>
      <c r="O805" t="s">
        <v>13488</v>
      </c>
      <c r="P805">
        <f t="shared" si="12"/>
        <v>0</v>
      </c>
    </row>
    <row r="806" spans="1:16" hidden="1" x14ac:dyDescent="0.25">
      <c r="A806" t="str">
        <f>"ABATT01"</f>
        <v>ABATT01</v>
      </c>
      <c r="B806" t="s">
        <v>179</v>
      </c>
      <c r="C806">
        <v>0</v>
      </c>
      <c r="D806" t="s">
        <v>28</v>
      </c>
      <c r="E806">
        <v>0</v>
      </c>
      <c r="F806" t="s">
        <v>61</v>
      </c>
      <c r="O806" t="s">
        <v>13489</v>
      </c>
      <c r="P806">
        <f t="shared" si="12"/>
        <v>0</v>
      </c>
    </row>
    <row r="807" spans="1:16" hidden="1" x14ac:dyDescent="0.25">
      <c r="A807" t="str">
        <f>"ABAUT01"</f>
        <v>ABAUT01</v>
      </c>
      <c r="B807" t="s">
        <v>183</v>
      </c>
      <c r="C807">
        <v>100</v>
      </c>
      <c r="D807" t="s">
        <v>28</v>
      </c>
      <c r="E807">
        <v>100</v>
      </c>
      <c r="F807" t="s">
        <v>31</v>
      </c>
      <c r="O807" t="s">
        <v>13666</v>
      </c>
      <c r="P807">
        <f t="shared" si="12"/>
        <v>0</v>
      </c>
    </row>
    <row r="808" spans="1:16" x14ac:dyDescent="0.25">
      <c r="A808" t="str">
        <f>"ABAUT02"</f>
        <v>ABAUT02</v>
      </c>
      <c r="B808" t="s">
        <v>186</v>
      </c>
      <c r="C808">
        <v>18</v>
      </c>
      <c r="D808" t="s">
        <v>28</v>
      </c>
      <c r="E808">
        <v>18</v>
      </c>
      <c r="F808" t="s">
        <v>187</v>
      </c>
      <c r="G808" t="s">
        <v>29</v>
      </c>
      <c r="O808" t="s">
        <v>3064</v>
      </c>
      <c r="P808">
        <f t="shared" si="12"/>
        <v>8640</v>
      </c>
    </row>
    <row r="809" spans="1:16" hidden="1" x14ac:dyDescent="0.25">
      <c r="A809" t="str">
        <f>"ABAUT03"</f>
        <v>ABAUT03</v>
      </c>
      <c r="B809" t="s">
        <v>189</v>
      </c>
      <c r="C809">
        <v>6</v>
      </c>
      <c r="D809" t="s">
        <v>28</v>
      </c>
      <c r="E809">
        <v>6</v>
      </c>
      <c r="F809" t="s">
        <v>187</v>
      </c>
      <c r="G809" t="s">
        <v>29</v>
      </c>
      <c r="O809" t="s">
        <v>1412</v>
      </c>
      <c r="P809">
        <f t="shared" si="12"/>
        <v>0</v>
      </c>
    </row>
    <row r="810" spans="1:16" x14ac:dyDescent="0.25">
      <c r="A810" t="str">
        <f>"QBAWA01"</f>
        <v>QBAWA01</v>
      </c>
      <c r="B810" t="s">
        <v>10241</v>
      </c>
      <c r="C810">
        <v>0</v>
      </c>
      <c r="D810" t="s">
        <v>41</v>
      </c>
      <c r="E810">
        <v>0</v>
      </c>
      <c r="F810" t="s">
        <v>1393</v>
      </c>
      <c r="G810" t="s">
        <v>10242</v>
      </c>
      <c r="O810" t="s">
        <v>3072</v>
      </c>
      <c r="P810">
        <f t="shared" si="12"/>
        <v>241</v>
      </c>
    </row>
    <row r="811" spans="1:16" hidden="1" x14ac:dyDescent="0.25">
      <c r="A811" t="str">
        <f>"ABAYA01"</f>
        <v>ABAYA01</v>
      </c>
      <c r="B811" t="s">
        <v>10243</v>
      </c>
      <c r="C811">
        <v>0</v>
      </c>
      <c r="D811" t="s">
        <v>41</v>
      </c>
      <c r="E811">
        <v>0</v>
      </c>
      <c r="F811" t="s">
        <v>360</v>
      </c>
      <c r="O811" t="s">
        <v>10373</v>
      </c>
      <c r="P811">
        <f t="shared" si="12"/>
        <v>0</v>
      </c>
    </row>
    <row r="812" spans="1:16" x14ac:dyDescent="0.25">
      <c r="A812" t="str">
        <f>"QBAYA11"</f>
        <v>QBAYA11</v>
      </c>
      <c r="B812" t="s">
        <v>2718</v>
      </c>
      <c r="C812">
        <v>0</v>
      </c>
      <c r="D812" t="s">
        <v>1396</v>
      </c>
      <c r="E812">
        <v>0</v>
      </c>
      <c r="F812" t="s">
        <v>1393</v>
      </c>
      <c r="O812" t="s">
        <v>3070</v>
      </c>
      <c r="P812">
        <f t="shared" si="12"/>
        <v>180</v>
      </c>
    </row>
    <row r="813" spans="1:16" hidden="1" x14ac:dyDescent="0.25">
      <c r="A813" t="str">
        <f>"QBAYA26"</f>
        <v>QBAYA26</v>
      </c>
      <c r="B813" t="s">
        <v>2717</v>
      </c>
      <c r="C813">
        <v>0</v>
      </c>
      <c r="D813" t="s">
        <v>41</v>
      </c>
      <c r="E813">
        <v>0</v>
      </c>
      <c r="F813" t="s">
        <v>1393</v>
      </c>
      <c r="O813" t="s">
        <v>1418</v>
      </c>
      <c r="P813">
        <f t="shared" si="12"/>
        <v>0</v>
      </c>
    </row>
    <row r="814" spans="1:16" hidden="1" x14ac:dyDescent="0.25">
      <c r="A814" t="str">
        <f>"QBAYA10"</f>
        <v>QBAYA10</v>
      </c>
      <c r="B814" t="s">
        <v>10244</v>
      </c>
      <c r="C814">
        <v>0</v>
      </c>
      <c r="D814" t="s">
        <v>41</v>
      </c>
      <c r="E814">
        <v>0</v>
      </c>
      <c r="F814" t="s">
        <v>1393</v>
      </c>
      <c r="G814" t="s">
        <v>10242</v>
      </c>
      <c r="O814" t="s">
        <v>10374</v>
      </c>
      <c r="P814">
        <f t="shared" si="12"/>
        <v>0</v>
      </c>
    </row>
    <row r="815" spans="1:16" hidden="1" x14ac:dyDescent="0.25">
      <c r="A815" t="str">
        <f>"QBAYA01"</f>
        <v>QBAYA01</v>
      </c>
      <c r="B815" t="s">
        <v>10245</v>
      </c>
      <c r="C815">
        <v>0</v>
      </c>
      <c r="D815" t="s">
        <v>41</v>
      </c>
      <c r="E815">
        <v>0</v>
      </c>
      <c r="F815" t="s">
        <v>1393</v>
      </c>
      <c r="G815" t="s">
        <v>10242</v>
      </c>
      <c r="O815" t="s">
        <v>13669</v>
      </c>
      <c r="P815">
        <f t="shared" si="12"/>
        <v>0</v>
      </c>
    </row>
    <row r="816" spans="1:16" x14ac:dyDescent="0.25">
      <c r="A816" t="str">
        <f>"ABAYA02"</f>
        <v>ABAYA02</v>
      </c>
      <c r="B816" t="s">
        <v>10245</v>
      </c>
      <c r="C816">
        <v>0</v>
      </c>
      <c r="D816" t="s">
        <v>41</v>
      </c>
      <c r="E816">
        <v>0</v>
      </c>
      <c r="F816" t="s">
        <v>1393</v>
      </c>
      <c r="G816" t="s">
        <v>10242</v>
      </c>
      <c r="O816" t="s">
        <v>13670</v>
      </c>
      <c r="P816">
        <f t="shared" si="12"/>
        <v>19241</v>
      </c>
    </row>
    <row r="817" spans="1:16" hidden="1" x14ac:dyDescent="0.25">
      <c r="A817" t="str">
        <f>"QBAYA08"</f>
        <v>QBAYA08</v>
      </c>
      <c r="B817" t="s">
        <v>10246</v>
      </c>
      <c r="C817">
        <v>0</v>
      </c>
      <c r="D817" t="s">
        <v>41</v>
      </c>
      <c r="E817">
        <v>0</v>
      </c>
      <c r="F817" t="s">
        <v>1393</v>
      </c>
      <c r="G817" t="s">
        <v>10242</v>
      </c>
      <c r="O817" t="s">
        <v>10375</v>
      </c>
      <c r="P817">
        <f t="shared" si="12"/>
        <v>0</v>
      </c>
    </row>
    <row r="818" spans="1:16" x14ac:dyDescent="0.25">
      <c r="A818" t="str">
        <f>"QBAYA02"</f>
        <v>QBAYA02</v>
      </c>
      <c r="B818" t="s">
        <v>10247</v>
      </c>
      <c r="C818">
        <v>0</v>
      </c>
      <c r="D818" t="s">
        <v>41</v>
      </c>
      <c r="E818">
        <v>0</v>
      </c>
      <c r="F818" t="s">
        <v>1393</v>
      </c>
      <c r="G818" t="s">
        <v>10242</v>
      </c>
      <c r="O818" t="s">
        <v>13672</v>
      </c>
      <c r="P818">
        <f t="shared" si="12"/>
        <v>12</v>
      </c>
    </row>
    <row r="819" spans="1:16" x14ac:dyDescent="0.25">
      <c r="A819" t="str">
        <f>"ABAYA03"</f>
        <v>ABAYA03</v>
      </c>
      <c r="B819" t="s">
        <v>10247</v>
      </c>
      <c r="C819">
        <v>0</v>
      </c>
      <c r="D819" t="s">
        <v>41</v>
      </c>
      <c r="E819">
        <v>0</v>
      </c>
      <c r="F819" t="s">
        <v>1393</v>
      </c>
      <c r="G819" t="s">
        <v>10242</v>
      </c>
      <c r="O819" t="s">
        <v>13667</v>
      </c>
      <c r="P819">
        <f t="shared" si="12"/>
        <v>43</v>
      </c>
    </row>
    <row r="820" spans="1:16" hidden="1" x14ac:dyDescent="0.25">
      <c r="A820" t="str">
        <f>"QBAYA13"</f>
        <v>QBAYA13</v>
      </c>
      <c r="B820" t="s">
        <v>2715</v>
      </c>
      <c r="C820">
        <v>0</v>
      </c>
      <c r="D820" t="s">
        <v>41</v>
      </c>
      <c r="E820">
        <v>0</v>
      </c>
      <c r="F820" t="s">
        <v>1393</v>
      </c>
      <c r="G820" t="s">
        <v>10242</v>
      </c>
      <c r="O820" t="s">
        <v>13671</v>
      </c>
      <c r="P820">
        <f t="shared" si="12"/>
        <v>0</v>
      </c>
    </row>
    <row r="821" spans="1:16" x14ac:dyDescent="0.25">
      <c r="A821" t="str">
        <f>"QBAYA12"</f>
        <v>QBAYA12</v>
      </c>
      <c r="B821" t="s">
        <v>10248</v>
      </c>
      <c r="C821">
        <v>0</v>
      </c>
      <c r="D821" t="s">
        <v>41</v>
      </c>
      <c r="E821">
        <v>0</v>
      </c>
      <c r="F821" t="s">
        <v>1393</v>
      </c>
      <c r="G821" t="s">
        <v>10242</v>
      </c>
      <c r="O821" t="s">
        <v>13668</v>
      </c>
      <c r="P821">
        <f t="shared" si="12"/>
        <v>382</v>
      </c>
    </row>
    <row r="822" spans="1:16" x14ac:dyDescent="0.25">
      <c r="A822" t="str">
        <f>"ABAYA06"</f>
        <v>ABAYA06</v>
      </c>
      <c r="B822" t="s">
        <v>10249</v>
      </c>
      <c r="C822">
        <v>0</v>
      </c>
      <c r="D822" t="s">
        <v>41</v>
      </c>
      <c r="E822">
        <v>0</v>
      </c>
      <c r="F822" t="s">
        <v>1393</v>
      </c>
      <c r="G822" t="s">
        <v>10242</v>
      </c>
      <c r="O822" t="s">
        <v>3091</v>
      </c>
      <c r="P822">
        <f t="shared" si="12"/>
        <v>27524</v>
      </c>
    </row>
    <row r="823" spans="1:16" hidden="1" x14ac:dyDescent="0.25">
      <c r="A823" t="str">
        <f>"QBAYA03"</f>
        <v>QBAYA03</v>
      </c>
      <c r="B823" t="s">
        <v>10249</v>
      </c>
      <c r="C823">
        <v>0</v>
      </c>
      <c r="D823" t="s">
        <v>41</v>
      </c>
      <c r="E823">
        <v>0</v>
      </c>
      <c r="F823" t="s">
        <v>1393</v>
      </c>
      <c r="G823" t="s">
        <v>10242</v>
      </c>
      <c r="O823" t="s">
        <v>10377</v>
      </c>
      <c r="P823">
        <f t="shared" si="12"/>
        <v>0</v>
      </c>
    </row>
    <row r="824" spans="1:16" hidden="1" x14ac:dyDescent="0.25">
      <c r="A824" t="str">
        <f>"QBAYA25"</f>
        <v>QBAYA25</v>
      </c>
      <c r="B824" t="s">
        <v>10250</v>
      </c>
      <c r="C824">
        <v>0</v>
      </c>
      <c r="D824" t="s">
        <v>41</v>
      </c>
      <c r="E824">
        <v>0</v>
      </c>
      <c r="F824" t="s">
        <v>1393</v>
      </c>
      <c r="G824" t="s">
        <v>10242</v>
      </c>
      <c r="O824" t="s">
        <v>10378</v>
      </c>
      <c r="P824">
        <f t="shared" si="12"/>
        <v>0</v>
      </c>
    </row>
    <row r="825" spans="1:16" hidden="1" x14ac:dyDescent="0.25">
      <c r="A825" t="str">
        <f>"QBAYA04"</f>
        <v>QBAYA04</v>
      </c>
      <c r="B825" t="s">
        <v>2712</v>
      </c>
      <c r="C825">
        <v>0</v>
      </c>
      <c r="D825" t="s">
        <v>41</v>
      </c>
      <c r="E825">
        <v>0</v>
      </c>
      <c r="F825" t="s">
        <v>1393</v>
      </c>
      <c r="G825" t="s">
        <v>10242</v>
      </c>
      <c r="O825" t="s">
        <v>10380</v>
      </c>
      <c r="P825">
        <f t="shared" si="12"/>
        <v>0</v>
      </c>
    </row>
    <row r="826" spans="1:16" x14ac:dyDescent="0.25">
      <c r="A826" t="str">
        <f>"QBAYA07"</f>
        <v>QBAYA07</v>
      </c>
      <c r="B826" t="s">
        <v>10251</v>
      </c>
      <c r="C826">
        <v>0</v>
      </c>
      <c r="D826" t="s">
        <v>41</v>
      </c>
      <c r="E826">
        <v>0</v>
      </c>
      <c r="F826" t="s">
        <v>560</v>
      </c>
      <c r="O826" t="s">
        <v>9292</v>
      </c>
      <c r="P826">
        <f t="shared" si="12"/>
        <v>10594</v>
      </c>
    </row>
    <row r="827" spans="1:16" x14ac:dyDescent="0.25">
      <c r="A827" t="str">
        <f>"CBAYA01"</f>
        <v>CBAYA01</v>
      </c>
      <c r="B827" t="s">
        <v>1390</v>
      </c>
      <c r="C827">
        <v>0</v>
      </c>
      <c r="D827" t="s">
        <v>41</v>
      </c>
      <c r="E827">
        <v>0</v>
      </c>
      <c r="F827" t="s">
        <v>1393</v>
      </c>
      <c r="O827" t="s">
        <v>3107</v>
      </c>
      <c r="P827">
        <f t="shared" si="12"/>
        <v>1098</v>
      </c>
    </row>
    <row r="828" spans="1:16" hidden="1" x14ac:dyDescent="0.25">
      <c r="A828" t="str">
        <f>"ABAYA05"</f>
        <v>ABAYA05</v>
      </c>
      <c r="B828" t="s">
        <v>10252</v>
      </c>
      <c r="C828">
        <v>0</v>
      </c>
      <c r="D828" t="s">
        <v>41</v>
      </c>
      <c r="E828">
        <v>0</v>
      </c>
      <c r="F828" t="s">
        <v>1393</v>
      </c>
      <c r="G828" t="s">
        <v>10242</v>
      </c>
      <c r="O828" t="s">
        <v>10381</v>
      </c>
      <c r="P828">
        <f t="shared" si="12"/>
        <v>0</v>
      </c>
    </row>
    <row r="829" spans="1:16" x14ac:dyDescent="0.25">
      <c r="A829" t="str">
        <f>"QBAYA06"</f>
        <v>QBAYA06</v>
      </c>
      <c r="B829" t="s">
        <v>10252</v>
      </c>
      <c r="C829">
        <v>0</v>
      </c>
      <c r="D829" t="s">
        <v>41</v>
      </c>
      <c r="E829">
        <v>0</v>
      </c>
      <c r="F829" t="s">
        <v>1393</v>
      </c>
      <c r="G829" t="s">
        <v>10242</v>
      </c>
      <c r="O829" t="s">
        <v>9302</v>
      </c>
      <c r="P829">
        <f t="shared" si="12"/>
        <v>5500</v>
      </c>
    </row>
    <row r="830" spans="1:16" hidden="1" x14ac:dyDescent="0.25">
      <c r="A830" t="str">
        <f>"QBAYA09"</f>
        <v>QBAYA09</v>
      </c>
      <c r="B830" t="s">
        <v>10253</v>
      </c>
      <c r="C830">
        <v>0</v>
      </c>
      <c r="D830" t="s">
        <v>41</v>
      </c>
      <c r="E830">
        <v>0</v>
      </c>
      <c r="F830" t="s">
        <v>1393</v>
      </c>
      <c r="G830" t="s">
        <v>10242</v>
      </c>
      <c r="O830" t="s">
        <v>9300</v>
      </c>
      <c r="P830">
        <f t="shared" si="12"/>
        <v>0</v>
      </c>
    </row>
    <row r="831" spans="1:16" x14ac:dyDescent="0.25">
      <c r="A831" t="str">
        <f>"QBAYA05"</f>
        <v>QBAYA05</v>
      </c>
      <c r="B831" t="s">
        <v>10254</v>
      </c>
      <c r="C831">
        <v>0</v>
      </c>
      <c r="D831" t="s">
        <v>41</v>
      </c>
      <c r="E831">
        <v>0</v>
      </c>
      <c r="F831" t="s">
        <v>1393</v>
      </c>
      <c r="G831" t="s">
        <v>10242</v>
      </c>
      <c r="O831" t="s">
        <v>9294</v>
      </c>
      <c r="P831">
        <f t="shared" si="12"/>
        <v>17938</v>
      </c>
    </row>
    <row r="832" spans="1:16" x14ac:dyDescent="0.25">
      <c r="A832" t="str">
        <f>"ABAYA04"</f>
        <v>ABAYA04</v>
      </c>
      <c r="B832" t="s">
        <v>10255</v>
      </c>
      <c r="C832">
        <v>0</v>
      </c>
      <c r="D832" t="s">
        <v>41</v>
      </c>
      <c r="E832">
        <v>0</v>
      </c>
      <c r="F832" t="s">
        <v>360</v>
      </c>
      <c r="O832" t="s">
        <v>9296</v>
      </c>
      <c r="P832">
        <f t="shared" si="12"/>
        <v>19866</v>
      </c>
    </row>
    <row r="833" spans="1:16" x14ac:dyDescent="0.25">
      <c r="A833" t="str">
        <f>"QBAYC02"</f>
        <v>QBAYC02</v>
      </c>
      <c r="B833" t="s">
        <v>10256</v>
      </c>
      <c r="C833">
        <v>0</v>
      </c>
      <c r="D833" t="s">
        <v>16</v>
      </c>
      <c r="E833">
        <v>0</v>
      </c>
      <c r="F833" t="s">
        <v>337</v>
      </c>
      <c r="G833" t="s">
        <v>9993</v>
      </c>
      <c r="O833" t="s">
        <v>9304</v>
      </c>
      <c r="P833">
        <f t="shared" si="12"/>
        <v>43450</v>
      </c>
    </row>
    <row r="834" spans="1:16" hidden="1" x14ac:dyDescent="0.25">
      <c r="A834" t="str">
        <f>"ABAYC02"</f>
        <v>ABAYC02</v>
      </c>
      <c r="B834" t="s">
        <v>10256</v>
      </c>
      <c r="C834">
        <v>0</v>
      </c>
      <c r="D834" t="s">
        <v>16</v>
      </c>
      <c r="E834">
        <v>0</v>
      </c>
      <c r="F834" t="s">
        <v>337</v>
      </c>
      <c r="G834" t="s">
        <v>9993</v>
      </c>
      <c r="O834" t="s">
        <v>10382</v>
      </c>
      <c r="P834">
        <f t="shared" si="12"/>
        <v>0</v>
      </c>
    </row>
    <row r="835" spans="1:16" x14ac:dyDescent="0.25">
      <c r="A835" t="str">
        <f>"QBAYC01"</f>
        <v>QBAYC01</v>
      </c>
      <c r="B835" t="s">
        <v>2720</v>
      </c>
      <c r="C835">
        <v>952</v>
      </c>
      <c r="D835" t="s">
        <v>16</v>
      </c>
      <c r="E835">
        <v>47</v>
      </c>
      <c r="F835" t="s">
        <v>337</v>
      </c>
      <c r="G835" t="s">
        <v>9993</v>
      </c>
      <c r="O835" t="s">
        <v>9298</v>
      </c>
      <c r="P835">
        <f t="shared" ref="P835:P898" si="13">SUMIFS($C$2:$C$7959,$B$2:$B$7959,O835)</f>
        <v>10379</v>
      </c>
    </row>
    <row r="836" spans="1:16" x14ac:dyDescent="0.25">
      <c r="A836" t="str">
        <f>"ABAYC01"</f>
        <v>ABAYC01</v>
      </c>
      <c r="B836" t="s">
        <v>2720</v>
      </c>
      <c r="C836">
        <v>0</v>
      </c>
      <c r="D836" t="s">
        <v>16</v>
      </c>
      <c r="E836">
        <v>0</v>
      </c>
      <c r="F836" t="s">
        <v>337</v>
      </c>
      <c r="G836" t="s">
        <v>9993</v>
      </c>
      <c r="O836" t="s">
        <v>9309</v>
      </c>
      <c r="P836">
        <f t="shared" si="13"/>
        <v>19</v>
      </c>
    </row>
    <row r="837" spans="1:16" x14ac:dyDescent="0.25">
      <c r="A837" t="str">
        <f>"ABAYF01"</f>
        <v>ABAYF01</v>
      </c>
      <c r="B837" t="s">
        <v>10257</v>
      </c>
      <c r="C837">
        <v>0</v>
      </c>
      <c r="D837" t="s">
        <v>28</v>
      </c>
      <c r="E837">
        <v>0</v>
      </c>
      <c r="F837" t="s">
        <v>337</v>
      </c>
      <c r="O837" t="s">
        <v>9313</v>
      </c>
      <c r="P837">
        <f t="shared" si="13"/>
        <v>20</v>
      </c>
    </row>
    <row r="838" spans="1:16" x14ac:dyDescent="0.25">
      <c r="A838" t="str">
        <f>"QBAYF01"</f>
        <v>QBAYF01</v>
      </c>
      <c r="B838" t="s">
        <v>10257</v>
      </c>
      <c r="C838">
        <v>0</v>
      </c>
      <c r="D838" t="s">
        <v>16</v>
      </c>
      <c r="E838">
        <v>0</v>
      </c>
      <c r="F838" t="s">
        <v>337</v>
      </c>
      <c r="O838" t="s">
        <v>9316</v>
      </c>
      <c r="P838">
        <f t="shared" si="13"/>
        <v>5</v>
      </c>
    </row>
    <row r="839" spans="1:16" hidden="1" x14ac:dyDescent="0.25">
      <c r="A839" t="str">
        <f>"QBAYF02"</f>
        <v>QBAYF02</v>
      </c>
      <c r="B839" t="s">
        <v>10258</v>
      </c>
      <c r="C839">
        <v>0</v>
      </c>
      <c r="D839" t="s">
        <v>16</v>
      </c>
      <c r="E839">
        <v>0</v>
      </c>
      <c r="F839" t="s">
        <v>337</v>
      </c>
      <c r="O839" t="s">
        <v>10383</v>
      </c>
      <c r="P839">
        <f t="shared" si="13"/>
        <v>0</v>
      </c>
    </row>
    <row r="840" spans="1:16" x14ac:dyDescent="0.25">
      <c r="A840" t="str">
        <f>"QBAYL01"</f>
        <v>QBAYL01</v>
      </c>
      <c r="B840" t="s">
        <v>10259</v>
      </c>
      <c r="C840">
        <v>0</v>
      </c>
      <c r="D840" t="s">
        <v>16</v>
      </c>
      <c r="E840">
        <v>0</v>
      </c>
      <c r="F840" t="s">
        <v>337</v>
      </c>
      <c r="G840" t="s">
        <v>10260</v>
      </c>
      <c r="O840" t="s">
        <v>9311</v>
      </c>
      <c r="P840">
        <f t="shared" si="13"/>
        <v>1267</v>
      </c>
    </row>
    <row r="841" spans="1:16" hidden="1" x14ac:dyDescent="0.25">
      <c r="A841" t="str">
        <f>"ABAYL01"</f>
        <v>ABAYL01</v>
      </c>
      <c r="B841" t="s">
        <v>10259</v>
      </c>
      <c r="C841">
        <v>0</v>
      </c>
      <c r="D841" t="s">
        <v>16</v>
      </c>
      <c r="E841">
        <v>0</v>
      </c>
      <c r="F841" t="s">
        <v>337</v>
      </c>
      <c r="G841" t="s">
        <v>10260</v>
      </c>
      <c r="O841" t="s">
        <v>10384</v>
      </c>
      <c r="P841">
        <f t="shared" si="13"/>
        <v>0</v>
      </c>
    </row>
    <row r="842" spans="1:16" x14ac:dyDescent="0.25">
      <c r="A842" t="str">
        <f>"CBAZA01"</f>
        <v>CBAZA01</v>
      </c>
      <c r="B842" t="s">
        <v>10261</v>
      </c>
      <c r="C842">
        <v>0</v>
      </c>
      <c r="D842" t="s">
        <v>16</v>
      </c>
      <c r="E842">
        <v>0</v>
      </c>
      <c r="F842" t="s">
        <v>504</v>
      </c>
      <c r="G842" t="s">
        <v>9923</v>
      </c>
      <c r="O842" t="s">
        <v>9306</v>
      </c>
      <c r="P842">
        <f t="shared" si="13"/>
        <v>2135</v>
      </c>
    </row>
    <row r="843" spans="1:16" hidden="1" x14ac:dyDescent="0.25">
      <c r="A843" t="str">
        <f>"CBAZA02"</f>
        <v>CBAZA02</v>
      </c>
      <c r="B843" t="s">
        <v>10262</v>
      </c>
      <c r="C843">
        <v>0</v>
      </c>
      <c r="D843" t="s">
        <v>16</v>
      </c>
      <c r="E843">
        <v>0</v>
      </c>
      <c r="F843" t="s">
        <v>504</v>
      </c>
      <c r="G843" t="s">
        <v>9923</v>
      </c>
      <c r="O843" t="s">
        <v>10385</v>
      </c>
      <c r="P843">
        <f t="shared" si="13"/>
        <v>0</v>
      </c>
    </row>
    <row r="844" spans="1:16" x14ac:dyDescent="0.25">
      <c r="A844" t="str">
        <f>"QBAZO01"</f>
        <v>QBAZO01</v>
      </c>
      <c r="B844" t="s">
        <v>10263</v>
      </c>
      <c r="C844">
        <v>0</v>
      </c>
      <c r="D844" t="s">
        <v>41</v>
      </c>
      <c r="E844">
        <v>0</v>
      </c>
      <c r="F844" t="s">
        <v>745</v>
      </c>
      <c r="G844" t="s">
        <v>10024</v>
      </c>
      <c r="O844" t="s">
        <v>285</v>
      </c>
      <c r="P844">
        <f t="shared" si="13"/>
        <v>5</v>
      </c>
    </row>
    <row r="845" spans="1:16" hidden="1" x14ac:dyDescent="0.25">
      <c r="A845" t="str">
        <f>"ABAZO01"</f>
        <v>ABAZO01</v>
      </c>
      <c r="B845" t="s">
        <v>10263</v>
      </c>
      <c r="C845">
        <v>0</v>
      </c>
      <c r="D845" t="s">
        <v>41</v>
      </c>
      <c r="E845">
        <v>0</v>
      </c>
      <c r="F845" t="s">
        <v>745</v>
      </c>
      <c r="G845" t="s">
        <v>10024</v>
      </c>
      <c r="O845" t="s">
        <v>10387</v>
      </c>
      <c r="P845">
        <f t="shared" si="13"/>
        <v>0</v>
      </c>
    </row>
    <row r="846" spans="1:16" hidden="1" x14ac:dyDescent="0.25">
      <c r="A846" t="str">
        <f>"QBEEN06"</f>
        <v>QBEEN06</v>
      </c>
      <c r="B846" t="s">
        <v>17597</v>
      </c>
      <c r="C846">
        <v>0</v>
      </c>
      <c r="D846" t="s">
        <v>16</v>
      </c>
      <c r="E846">
        <v>0</v>
      </c>
      <c r="F846" t="s">
        <v>2737</v>
      </c>
      <c r="H846" t="s">
        <v>9891</v>
      </c>
      <c r="O846" t="s">
        <v>10388</v>
      </c>
      <c r="P846">
        <f t="shared" si="13"/>
        <v>0</v>
      </c>
    </row>
    <row r="847" spans="1:16" x14ac:dyDescent="0.25">
      <c r="A847" t="str">
        <f>"QBEEN07"</f>
        <v>QBEEN07</v>
      </c>
      <c r="B847" t="s">
        <v>17598</v>
      </c>
      <c r="C847">
        <v>0</v>
      </c>
      <c r="D847" t="s">
        <v>16</v>
      </c>
      <c r="E847">
        <v>0</v>
      </c>
      <c r="F847" t="s">
        <v>2737</v>
      </c>
      <c r="H847" t="s">
        <v>9891</v>
      </c>
      <c r="O847" t="s">
        <v>13674</v>
      </c>
      <c r="P847">
        <f t="shared" si="13"/>
        <v>9430</v>
      </c>
    </row>
    <row r="848" spans="1:16" x14ac:dyDescent="0.25">
      <c r="A848" t="str">
        <f>"QBEEN03"</f>
        <v>QBEEN03</v>
      </c>
      <c r="B848" t="s">
        <v>17599</v>
      </c>
      <c r="C848">
        <v>0</v>
      </c>
      <c r="D848" t="s">
        <v>16</v>
      </c>
      <c r="E848">
        <v>0</v>
      </c>
      <c r="F848" t="s">
        <v>2737</v>
      </c>
      <c r="H848" t="s">
        <v>9891</v>
      </c>
      <c r="O848" t="s">
        <v>13675</v>
      </c>
      <c r="P848">
        <f t="shared" si="13"/>
        <v>2165</v>
      </c>
    </row>
    <row r="849" spans="1:16" x14ac:dyDescent="0.25">
      <c r="A849" t="str">
        <f>"ABEEN01"</f>
        <v>ABEEN01</v>
      </c>
      <c r="B849" t="s">
        <v>17599</v>
      </c>
      <c r="C849">
        <v>0</v>
      </c>
      <c r="D849" t="s">
        <v>41</v>
      </c>
      <c r="E849">
        <v>0</v>
      </c>
      <c r="F849" t="s">
        <v>2737</v>
      </c>
      <c r="H849" t="s">
        <v>9891</v>
      </c>
      <c r="O849" t="s">
        <v>13676</v>
      </c>
      <c r="P849">
        <f t="shared" si="13"/>
        <v>2300</v>
      </c>
    </row>
    <row r="850" spans="1:16" hidden="1" x14ac:dyDescent="0.25">
      <c r="A850" t="str">
        <f>"ABEEN03"</f>
        <v>ABEEN03</v>
      </c>
      <c r="B850" t="s">
        <v>17600</v>
      </c>
      <c r="C850">
        <v>0</v>
      </c>
      <c r="D850" t="s">
        <v>41</v>
      </c>
      <c r="E850">
        <v>0</v>
      </c>
      <c r="F850" t="s">
        <v>2737</v>
      </c>
      <c r="H850" t="s">
        <v>9871</v>
      </c>
      <c r="O850" t="s">
        <v>10390</v>
      </c>
      <c r="P850">
        <f t="shared" si="13"/>
        <v>0</v>
      </c>
    </row>
    <row r="851" spans="1:16" hidden="1" x14ac:dyDescent="0.25">
      <c r="A851" t="str">
        <f>"QBEEN01"</f>
        <v>QBEEN01</v>
      </c>
      <c r="B851" t="s">
        <v>17600</v>
      </c>
      <c r="C851">
        <v>0</v>
      </c>
      <c r="D851" t="s">
        <v>16</v>
      </c>
      <c r="E851">
        <v>0</v>
      </c>
      <c r="F851" t="s">
        <v>2737</v>
      </c>
      <c r="H851" t="s">
        <v>9871</v>
      </c>
      <c r="O851" t="s">
        <v>10391</v>
      </c>
      <c r="P851">
        <f t="shared" si="13"/>
        <v>0</v>
      </c>
    </row>
    <row r="852" spans="1:16" hidden="1" x14ac:dyDescent="0.25">
      <c r="A852" t="str">
        <f>"QBEEN09"</f>
        <v>QBEEN09</v>
      </c>
      <c r="B852" t="s">
        <v>13634</v>
      </c>
      <c r="C852">
        <v>0</v>
      </c>
      <c r="D852" t="s">
        <v>16</v>
      </c>
      <c r="E852">
        <v>0</v>
      </c>
      <c r="F852" t="s">
        <v>2737</v>
      </c>
      <c r="H852" t="s">
        <v>9891</v>
      </c>
      <c r="O852" t="s">
        <v>3135</v>
      </c>
      <c r="P852">
        <f t="shared" si="13"/>
        <v>0</v>
      </c>
    </row>
    <row r="853" spans="1:16" hidden="1" x14ac:dyDescent="0.25">
      <c r="A853" t="str">
        <f>"ABEEN02"</f>
        <v>ABEEN02</v>
      </c>
      <c r="B853" t="s">
        <v>13632</v>
      </c>
      <c r="C853">
        <v>0</v>
      </c>
      <c r="D853" t="s">
        <v>16</v>
      </c>
      <c r="E853">
        <v>0</v>
      </c>
      <c r="F853" t="s">
        <v>2737</v>
      </c>
      <c r="H853" t="s">
        <v>9891</v>
      </c>
      <c r="O853" t="s">
        <v>10392</v>
      </c>
      <c r="P853">
        <f t="shared" si="13"/>
        <v>0</v>
      </c>
    </row>
    <row r="854" spans="1:16" hidden="1" x14ac:dyDescent="0.25">
      <c r="A854" t="str">
        <f>"QBEEN02"</f>
        <v>QBEEN02</v>
      </c>
      <c r="B854" t="s">
        <v>13632</v>
      </c>
      <c r="C854">
        <v>0</v>
      </c>
      <c r="D854" t="s">
        <v>16</v>
      </c>
      <c r="E854">
        <v>0</v>
      </c>
      <c r="F854" t="s">
        <v>2737</v>
      </c>
      <c r="H854" t="s">
        <v>9891</v>
      </c>
      <c r="O854" t="s">
        <v>10393</v>
      </c>
      <c r="P854">
        <f t="shared" si="13"/>
        <v>0</v>
      </c>
    </row>
    <row r="855" spans="1:16" hidden="1" x14ac:dyDescent="0.25">
      <c r="A855" t="str">
        <f>"QBEEN05"</f>
        <v>QBEEN05</v>
      </c>
      <c r="B855" t="s">
        <v>17601</v>
      </c>
      <c r="C855">
        <v>0</v>
      </c>
      <c r="D855" t="s">
        <v>16</v>
      </c>
      <c r="E855">
        <v>0</v>
      </c>
      <c r="F855" t="s">
        <v>2737</v>
      </c>
      <c r="H855" t="s">
        <v>9891</v>
      </c>
      <c r="O855" t="s">
        <v>10394</v>
      </c>
      <c r="P855">
        <f t="shared" si="13"/>
        <v>0</v>
      </c>
    </row>
    <row r="856" spans="1:16" hidden="1" x14ac:dyDescent="0.25">
      <c r="A856" t="str">
        <f>"QBEEN04"</f>
        <v>QBEEN04</v>
      </c>
      <c r="B856" t="s">
        <v>17602</v>
      </c>
      <c r="C856">
        <v>0</v>
      </c>
      <c r="D856" t="s">
        <v>16</v>
      </c>
      <c r="E856">
        <v>0</v>
      </c>
      <c r="F856" t="s">
        <v>2737</v>
      </c>
      <c r="H856" t="s">
        <v>9891</v>
      </c>
      <c r="O856" t="s">
        <v>10395</v>
      </c>
      <c r="P856">
        <f t="shared" si="13"/>
        <v>0</v>
      </c>
    </row>
    <row r="857" spans="1:16" hidden="1" x14ac:dyDescent="0.25">
      <c r="A857" t="str">
        <f>"QBEEN08"</f>
        <v>QBEEN08</v>
      </c>
      <c r="B857" t="s">
        <v>13633</v>
      </c>
      <c r="C857">
        <v>0</v>
      </c>
      <c r="D857" t="s">
        <v>16</v>
      </c>
      <c r="E857">
        <v>0</v>
      </c>
      <c r="F857" t="s">
        <v>2737</v>
      </c>
      <c r="H857" t="s">
        <v>9876</v>
      </c>
      <c r="O857" t="s">
        <v>10396</v>
      </c>
      <c r="P857">
        <f t="shared" si="13"/>
        <v>0</v>
      </c>
    </row>
    <row r="858" spans="1:16" hidden="1" x14ac:dyDescent="0.25">
      <c r="A858" t="str">
        <f>"QBEET02"</f>
        <v>QBEET02</v>
      </c>
      <c r="B858" t="s">
        <v>10264</v>
      </c>
      <c r="C858">
        <v>0</v>
      </c>
      <c r="D858" t="s">
        <v>16</v>
      </c>
      <c r="E858">
        <v>0</v>
      </c>
      <c r="F858" t="s">
        <v>1705</v>
      </c>
      <c r="G858" t="s">
        <v>10265</v>
      </c>
      <c r="O858" t="s">
        <v>10398</v>
      </c>
      <c r="P858">
        <f t="shared" si="13"/>
        <v>0</v>
      </c>
    </row>
    <row r="859" spans="1:16" hidden="1" x14ac:dyDescent="0.25">
      <c r="A859" t="str">
        <f>"ABEET01"</f>
        <v>ABEET01</v>
      </c>
      <c r="B859" t="s">
        <v>10264</v>
      </c>
      <c r="C859">
        <v>0</v>
      </c>
      <c r="D859" t="s">
        <v>16</v>
      </c>
      <c r="E859">
        <v>0</v>
      </c>
      <c r="F859" t="s">
        <v>1705</v>
      </c>
      <c r="G859" t="s">
        <v>10265</v>
      </c>
      <c r="O859" t="s">
        <v>10399</v>
      </c>
      <c r="P859">
        <f t="shared" si="13"/>
        <v>0</v>
      </c>
    </row>
    <row r="860" spans="1:16" hidden="1" x14ac:dyDescent="0.25">
      <c r="A860" t="str">
        <f>"QBEET01"</f>
        <v>QBEET01</v>
      </c>
      <c r="B860" t="s">
        <v>10266</v>
      </c>
      <c r="C860">
        <v>0</v>
      </c>
      <c r="D860" t="s">
        <v>16</v>
      </c>
      <c r="E860">
        <v>0</v>
      </c>
      <c r="F860" t="s">
        <v>1705</v>
      </c>
      <c r="G860" t="s">
        <v>10265</v>
      </c>
      <c r="O860" t="s">
        <v>3121</v>
      </c>
      <c r="P860">
        <f t="shared" si="13"/>
        <v>0</v>
      </c>
    </row>
    <row r="861" spans="1:16" hidden="1" x14ac:dyDescent="0.25">
      <c r="A861" t="str">
        <f>"ABEET02"</f>
        <v>ABEET02</v>
      </c>
      <c r="B861" t="s">
        <v>10266</v>
      </c>
      <c r="C861">
        <v>0</v>
      </c>
      <c r="D861" t="s">
        <v>16</v>
      </c>
      <c r="E861">
        <v>0</v>
      </c>
      <c r="F861" t="s">
        <v>1705</v>
      </c>
      <c r="G861" t="s">
        <v>10265</v>
      </c>
      <c r="O861" t="s">
        <v>10400</v>
      </c>
      <c r="P861">
        <f t="shared" si="13"/>
        <v>0</v>
      </c>
    </row>
    <row r="862" spans="1:16" hidden="1" x14ac:dyDescent="0.25">
      <c r="A862" t="str">
        <f>"QBEET03"</f>
        <v>QBEET03</v>
      </c>
      <c r="B862" t="s">
        <v>10267</v>
      </c>
      <c r="C862">
        <v>0</v>
      </c>
      <c r="D862" t="s">
        <v>16</v>
      </c>
      <c r="E862">
        <v>0</v>
      </c>
      <c r="F862" t="s">
        <v>1705</v>
      </c>
      <c r="G862" t="s">
        <v>10265</v>
      </c>
      <c r="O862" t="s">
        <v>10402</v>
      </c>
      <c r="P862">
        <f t="shared" si="13"/>
        <v>0</v>
      </c>
    </row>
    <row r="863" spans="1:16" hidden="1" x14ac:dyDescent="0.25">
      <c r="A863" t="str">
        <f>"QBEHN01"</f>
        <v>QBEHN01</v>
      </c>
      <c r="B863" t="s">
        <v>10268</v>
      </c>
      <c r="C863">
        <v>0</v>
      </c>
      <c r="D863" t="s">
        <v>28</v>
      </c>
      <c r="E863">
        <v>0</v>
      </c>
      <c r="F863" t="s">
        <v>159</v>
      </c>
      <c r="G863" t="s">
        <v>10019</v>
      </c>
      <c r="O863" t="s">
        <v>10403</v>
      </c>
      <c r="P863">
        <f t="shared" si="13"/>
        <v>0</v>
      </c>
    </row>
    <row r="864" spans="1:16" hidden="1" x14ac:dyDescent="0.25">
      <c r="A864" t="str">
        <f>"QBEKA01"</f>
        <v>QBEKA01</v>
      </c>
      <c r="B864" t="s">
        <v>2744</v>
      </c>
      <c r="C864">
        <v>0</v>
      </c>
      <c r="D864" t="s">
        <v>16</v>
      </c>
      <c r="E864">
        <v>0</v>
      </c>
      <c r="F864" t="s">
        <v>2747</v>
      </c>
      <c r="O864" t="s">
        <v>10405</v>
      </c>
      <c r="P864">
        <f t="shared" si="13"/>
        <v>0</v>
      </c>
    </row>
    <row r="865" spans="1:16" hidden="1" x14ac:dyDescent="0.25">
      <c r="A865" t="str">
        <f>"QBELL01"</f>
        <v>QBELL01</v>
      </c>
      <c r="B865" t="s">
        <v>13484</v>
      </c>
      <c r="C865">
        <v>0</v>
      </c>
      <c r="D865" t="s">
        <v>16</v>
      </c>
      <c r="E865">
        <v>0</v>
      </c>
      <c r="F865" t="s">
        <v>193</v>
      </c>
      <c r="G865" t="s">
        <v>10269</v>
      </c>
      <c r="H865" t="s">
        <v>9871</v>
      </c>
      <c r="O865" t="s">
        <v>10406</v>
      </c>
      <c r="P865">
        <f t="shared" si="13"/>
        <v>0</v>
      </c>
    </row>
    <row r="866" spans="1:16" hidden="1" x14ac:dyDescent="0.25">
      <c r="A866" t="str">
        <f>"ABELL01"</f>
        <v>ABELL01</v>
      </c>
      <c r="B866" t="s">
        <v>13484</v>
      </c>
      <c r="C866">
        <v>0</v>
      </c>
      <c r="D866" t="s">
        <v>16</v>
      </c>
      <c r="E866">
        <v>0</v>
      </c>
      <c r="F866" t="s">
        <v>193</v>
      </c>
      <c r="G866" t="s">
        <v>10269</v>
      </c>
      <c r="H866" t="s">
        <v>9871</v>
      </c>
      <c r="O866" t="s">
        <v>10407</v>
      </c>
      <c r="P866">
        <f t="shared" si="13"/>
        <v>0</v>
      </c>
    </row>
    <row r="867" spans="1:16" hidden="1" x14ac:dyDescent="0.25">
      <c r="A867" t="str">
        <f>"ABELL02"</f>
        <v>ABELL02</v>
      </c>
      <c r="B867" t="s">
        <v>2750</v>
      </c>
      <c r="C867">
        <v>0</v>
      </c>
      <c r="D867" t="s">
        <v>16</v>
      </c>
      <c r="E867">
        <v>0</v>
      </c>
      <c r="O867" t="s">
        <v>10408</v>
      </c>
      <c r="P867">
        <f t="shared" si="13"/>
        <v>0</v>
      </c>
    </row>
    <row r="868" spans="1:16" hidden="1" x14ac:dyDescent="0.25">
      <c r="A868" t="str">
        <f>"QBELL02"</f>
        <v>QBELL02</v>
      </c>
      <c r="B868" t="s">
        <v>2750</v>
      </c>
      <c r="C868">
        <v>95</v>
      </c>
      <c r="D868" t="s">
        <v>16</v>
      </c>
      <c r="E868">
        <v>3</v>
      </c>
      <c r="F868" t="s">
        <v>193</v>
      </c>
      <c r="G868" t="s">
        <v>10269</v>
      </c>
      <c r="O868" t="s">
        <v>10409</v>
      </c>
      <c r="P868">
        <f t="shared" si="13"/>
        <v>0</v>
      </c>
    </row>
    <row r="869" spans="1:16" hidden="1" x14ac:dyDescent="0.25">
      <c r="A869" t="str">
        <f>"ABELO01"</f>
        <v>ABELO01</v>
      </c>
      <c r="B869" t="s">
        <v>17603</v>
      </c>
      <c r="C869">
        <v>0</v>
      </c>
      <c r="D869" t="s">
        <v>16</v>
      </c>
      <c r="E869">
        <v>0</v>
      </c>
      <c r="F869" t="s">
        <v>10066</v>
      </c>
      <c r="G869" t="s">
        <v>9890</v>
      </c>
      <c r="H869" t="s">
        <v>9891</v>
      </c>
      <c r="O869" t="s">
        <v>10410</v>
      </c>
      <c r="P869">
        <f t="shared" si="13"/>
        <v>0</v>
      </c>
    </row>
    <row r="870" spans="1:16" hidden="1" x14ac:dyDescent="0.25">
      <c r="A870" t="str">
        <f>"QBELO01"</f>
        <v>QBELO01</v>
      </c>
      <c r="B870" t="s">
        <v>17604</v>
      </c>
      <c r="C870">
        <v>0</v>
      </c>
      <c r="D870" t="s">
        <v>16</v>
      </c>
      <c r="E870">
        <v>0</v>
      </c>
      <c r="F870" t="s">
        <v>10066</v>
      </c>
      <c r="G870" t="s">
        <v>9890</v>
      </c>
      <c r="H870" t="s">
        <v>9891</v>
      </c>
      <c r="O870" t="s">
        <v>10411</v>
      </c>
      <c r="P870">
        <f t="shared" si="13"/>
        <v>0</v>
      </c>
    </row>
    <row r="871" spans="1:16" x14ac:dyDescent="0.25">
      <c r="A871" t="str">
        <f>"ABELO02"</f>
        <v>ABELO02</v>
      </c>
      <c r="B871" t="s">
        <v>17604</v>
      </c>
      <c r="C871">
        <v>0</v>
      </c>
      <c r="D871" t="s">
        <v>16</v>
      </c>
      <c r="E871">
        <v>0</v>
      </c>
      <c r="F871" t="s">
        <v>10066</v>
      </c>
      <c r="G871" t="s">
        <v>9890</v>
      </c>
      <c r="H871" t="s">
        <v>9891</v>
      </c>
      <c r="O871" t="s">
        <v>10412</v>
      </c>
      <c r="P871">
        <f t="shared" si="13"/>
        <v>135</v>
      </c>
    </row>
    <row r="872" spans="1:16" hidden="1" x14ac:dyDescent="0.25">
      <c r="A872" t="str">
        <f>"QBELT01"</f>
        <v>QBELT01</v>
      </c>
      <c r="B872" t="s">
        <v>10270</v>
      </c>
      <c r="C872">
        <v>0</v>
      </c>
      <c r="D872" t="s">
        <v>16</v>
      </c>
      <c r="E872">
        <v>0</v>
      </c>
      <c r="F872" t="s">
        <v>337</v>
      </c>
      <c r="G872" t="s">
        <v>10271</v>
      </c>
      <c r="O872" t="s">
        <v>10415</v>
      </c>
      <c r="P872">
        <f t="shared" si="13"/>
        <v>0</v>
      </c>
    </row>
    <row r="873" spans="1:16" x14ac:dyDescent="0.25">
      <c r="A873" t="str">
        <f>"ABELT03"</f>
        <v>ABELT03</v>
      </c>
      <c r="B873" t="s">
        <v>10270</v>
      </c>
      <c r="C873">
        <v>0</v>
      </c>
      <c r="D873" t="s">
        <v>16</v>
      </c>
      <c r="E873">
        <v>0</v>
      </c>
      <c r="F873" t="s">
        <v>337</v>
      </c>
      <c r="G873" t="s">
        <v>10271</v>
      </c>
      <c r="O873" t="s">
        <v>3141</v>
      </c>
      <c r="P873">
        <f t="shared" si="13"/>
        <v>5</v>
      </c>
    </row>
    <row r="874" spans="1:16" hidden="1" x14ac:dyDescent="0.25">
      <c r="A874" t="str">
        <f>"QBELT03"</f>
        <v>QBELT03</v>
      </c>
      <c r="B874" t="s">
        <v>2752</v>
      </c>
      <c r="C874">
        <v>0</v>
      </c>
      <c r="D874" t="s">
        <v>16</v>
      </c>
      <c r="E874">
        <v>0</v>
      </c>
      <c r="F874" t="s">
        <v>337</v>
      </c>
      <c r="G874" t="s">
        <v>10271</v>
      </c>
      <c r="O874" t="s">
        <v>10416</v>
      </c>
      <c r="P874">
        <f t="shared" si="13"/>
        <v>0</v>
      </c>
    </row>
    <row r="875" spans="1:16" hidden="1" x14ac:dyDescent="0.25">
      <c r="A875" t="str">
        <f>"QBELT02"</f>
        <v>QBELT02</v>
      </c>
      <c r="B875" t="s">
        <v>10272</v>
      </c>
      <c r="C875">
        <v>0</v>
      </c>
      <c r="D875" t="s">
        <v>16</v>
      </c>
      <c r="E875">
        <v>0</v>
      </c>
      <c r="F875" t="s">
        <v>337</v>
      </c>
      <c r="G875" t="s">
        <v>10271</v>
      </c>
      <c r="O875" t="s">
        <v>10417</v>
      </c>
      <c r="P875">
        <f t="shared" si="13"/>
        <v>0</v>
      </c>
    </row>
    <row r="876" spans="1:16" hidden="1" x14ac:dyDescent="0.25">
      <c r="A876" t="str">
        <f>"ABELT01"</f>
        <v>ABELT01</v>
      </c>
      <c r="B876" t="s">
        <v>10272</v>
      </c>
      <c r="C876">
        <v>0</v>
      </c>
      <c r="D876" t="s">
        <v>16</v>
      </c>
      <c r="E876">
        <v>0</v>
      </c>
      <c r="F876" t="s">
        <v>337</v>
      </c>
      <c r="G876" t="s">
        <v>10271</v>
      </c>
      <c r="O876" t="s">
        <v>10418</v>
      </c>
      <c r="P876">
        <f t="shared" si="13"/>
        <v>0</v>
      </c>
    </row>
    <row r="877" spans="1:16" hidden="1" x14ac:dyDescent="0.25">
      <c r="A877" t="str">
        <f>"ABELT02"</f>
        <v>ABELT02</v>
      </c>
      <c r="B877" t="s">
        <v>195</v>
      </c>
      <c r="C877">
        <v>9</v>
      </c>
      <c r="D877" t="s">
        <v>28</v>
      </c>
      <c r="E877">
        <v>9</v>
      </c>
      <c r="F877" t="s">
        <v>31</v>
      </c>
      <c r="O877" t="s">
        <v>293</v>
      </c>
      <c r="P877">
        <f t="shared" si="13"/>
        <v>0</v>
      </c>
    </row>
    <row r="878" spans="1:16" hidden="1" x14ac:dyDescent="0.25">
      <c r="A878" t="str">
        <f>"CBENU01"</f>
        <v>CBENU01</v>
      </c>
      <c r="B878" t="s">
        <v>1398</v>
      </c>
      <c r="C878">
        <v>0</v>
      </c>
      <c r="D878" t="s">
        <v>16</v>
      </c>
      <c r="E878">
        <v>0</v>
      </c>
      <c r="F878" t="s">
        <v>395</v>
      </c>
      <c r="G878" t="s">
        <v>9920</v>
      </c>
      <c r="O878" t="s">
        <v>295</v>
      </c>
      <c r="P878">
        <f t="shared" si="13"/>
        <v>0</v>
      </c>
    </row>
    <row r="879" spans="1:16" hidden="1" x14ac:dyDescent="0.25">
      <c r="A879" t="str">
        <f>"CBENU03"</f>
        <v>CBENU03</v>
      </c>
      <c r="B879" t="s">
        <v>1403</v>
      </c>
      <c r="C879">
        <v>0</v>
      </c>
      <c r="D879" t="s">
        <v>1367</v>
      </c>
      <c r="E879">
        <v>0</v>
      </c>
      <c r="F879" t="s">
        <v>395</v>
      </c>
      <c r="G879" t="s">
        <v>9920</v>
      </c>
      <c r="O879" t="s">
        <v>291</v>
      </c>
      <c r="P879">
        <f t="shared" si="13"/>
        <v>0</v>
      </c>
    </row>
    <row r="880" spans="1:16" hidden="1" x14ac:dyDescent="0.25">
      <c r="A880" t="str">
        <f>"CBENU02"</f>
        <v>CBENU02</v>
      </c>
      <c r="B880" t="s">
        <v>1401</v>
      </c>
      <c r="C880">
        <v>0</v>
      </c>
      <c r="D880" t="s">
        <v>16</v>
      </c>
      <c r="E880">
        <v>0</v>
      </c>
      <c r="F880" t="s">
        <v>395</v>
      </c>
      <c r="G880" t="s">
        <v>9920</v>
      </c>
      <c r="O880" t="s">
        <v>289</v>
      </c>
      <c r="P880">
        <f t="shared" si="13"/>
        <v>0</v>
      </c>
    </row>
    <row r="881" spans="1:16" hidden="1" x14ac:dyDescent="0.25">
      <c r="A881" t="str">
        <f>"CBENU04"</f>
        <v>CBENU04</v>
      </c>
      <c r="B881" t="s">
        <v>10273</v>
      </c>
      <c r="C881">
        <v>0</v>
      </c>
      <c r="D881" t="s">
        <v>16</v>
      </c>
      <c r="E881">
        <v>0</v>
      </c>
      <c r="F881" t="s">
        <v>395</v>
      </c>
      <c r="G881" t="s">
        <v>9920</v>
      </c>
      <c r="O881" t="s">
        <v>297</v>
      </c>
      <c r="P881">
        <f t="shared" si="13"/>
        <v>0</v>
      </c>
    </row>
    <row r="882" spans="1:16" hidden="1" x14ac:dyDescent="0.25">
      <c r="A882" t="str">
        <f>"QBENA03"</f>
        <v>QBENA03</v>
      </c>
      <c r="B882" t="s">
        <v>2766</v>
      </c>
      <c r="C882">
        <v>2465</v>
      </c>
      <c r="D882" t="s">
        <v>16</v>
      </c>
      <c r="E882">
        <v>51</v>
      </c>
      <c r="F882" t="s">
        <v>701</v>
      </c>
      <c r="G882" t="s">
        <v>10274</v>
      </c>
      <c r="O882" t="s">
        <v>287</v>
      </c>
      <c r="P882">
        <f t="shared" si="13"/>
        <v>0</v>
      </c>
    </row>
    <row r="883" spans="1:16" hidden="1" x14ac:dyDescent="0.25">
      <c r="A883" t="str">
        <f>"QBENA02"</f>
        <v>QBENA02</v>
      </c>
      <c r="B883" t="s">
        <v>2761</v>
      </c>
      <c r="C883">
        <v>994</v>
      </c>
      <c r="D883" t="s">
        <v>16</v>
      </c>
      <c r="E883">
        <v>15</v>
      </c>
      <c r="F883" t="s">
        <v>701</v>
      </c>
      <c r="G883" t="s">
        <v>10274</v>
      </c>
      <c r="O883" t="s">
        <v>10420</v>
      </c>
      <c r="P883">
        <f t="shared" si="13"/>
        <v>0</v>
      </c>
    </row>
    <row r="884" spans="1:16" hidden="1" x14ac:dyDescent="0.25">
      <c r="A884" t="str">
        <f>"CBENA01"</f>
        <v>CBENA01</v>
      </c>
      <c r="B884" t="s">
        <v>1395</v>
      </c>
      <c r="C884">
        <v>0</v>
      </c>
      <c r="D884" t="s">
        <v>1396</v>
      </c>
      <c r="E884">
        <v>0</v>
      </c>
      <c r="F884" t="s">
        <v>782</v>
      </c>
      <c r="O884" t="s">
        <v>10421</v>
      </c>
      <c r="P884">
        <f t="shared" si="13"/>
        <v>0</v>
      </c>
    </row>
    <row r="885" spans="1:16" hidden="1" x14ac:dyDescent="0.25">
      <c r="A885" t="str">
        <f>"QBENA01"</f>
        <v>QBENA01</v>
      </c>
      <c r="B885" t="s">
        <v>1395</v>
      </c>
      <c r="C885">
        <v>3775</v>
      </c>
      <c r="D885" t="s">
        <v>1396</v>
      </c>
      <c r="E885">
        <v>3775</v>
      </c>
      <c r="F885" t="s">
        <v>782</v>
      </c>
      <c r="H885" t="s">
        <v>9871</v>
      </c>
      <c r="O885" t="s">
        <v>10423</v>
      </c>
      <c r="P885">
        <f t="shared" si="13"/>
        <v>0</v>
      </c>
    </row>
    <row r="886" spans="1:16" x14ac:dyDescent="0.25">
      <c r="A886" t="str">
        <f>"ABENA01"</f>
        <v>ABENA01</v>
      </c>
      <c r="B886" t="s">
        <v>1395</v>
      </c>
      <c r="C886">
        <v>0</v>
      </c>
      <c r="D886" t="s">
        <v>1396</v>
      </c>
      <c r="E886">
        <v>0</v>
      </c>
      <c r="F886" t="s">
        <v>782</v>
      </c>
      <c r="H886" t="s">
        <v>9871</v>
      </c>
      <c r="O886" t="s">
        <v>3160</v>
      </c>
      <c r="P886">
        <f t="shared" si="13"/>
        <v>120</v>
      </c>
    </row>
    <row r="887" spans="1:16" hidden="1" x14ac:dyDescent="0.25">
      <c r="A887" t="str">
        <f>"ABENC01"</f>
        <v>ABENC01</v>
      </c>
      <c r="B887" t="s">
        <v>13635</v>
      </c>
      <c r="C887">
        <v>0</v>
      </c>
      <c r="D887" t="s">
        <v>16</v>
      </c>
      <c r="E887">
        <v>0</v>
      </c>
      <c r="F887" t="s">
        <v>395</v>
      </c>
      <c r="G887" t="s">
        <v>10107</v>
      </c>
      <c r="H887" t="s">
        <v>9871</v>
      </c>
      <c r="O887" t="s">
        <v>3144</v>
      </c>
      <c r="P887">
        <f t="shared" si="13"/>
        <v>0</v>
      </c>
    </row>
    <row r="888" spans="1:16" hidden="1" x14ac:dyDescent="0.25">
      <c r="A888" t="str">
        <f>"QBENC01"</f>
        <v>QBENC01</v>
      </c>
      <c r="B888" t="s">
        <v>13635</v>
      </c>
      <c r="C888">
        <v>3</v>
      </c>
      <c r="D888" t="s">
        <v>16</v>
      </c>
      <c r="E888">
        <v>0</v>
      </c>
      <c r="F888" t="s">
        <v>395</v>
      </c>
      <c r="G888" t="s">
        <v>10107</v>
      </c>
      <c r="H888" t="s">
        <v>9871</v>
      </c>
      <c r="O888" t="s">
        <v>10424</v>
      </c>
      <c r="P888">
        <f t="shared" si="13"/>
        <v>0</v>
      </c>
    </row>
    <row r="889" spans="1:16" hidden="1" x14ac:dyDescent="0.25">
      <c r="A889" t="str">
        <f>"ABENC03"</f>
        <v>ABENC03</v>
      </c>
      <c r="B889" t="s">
        <v>13636</v>
      </c>
      <c r="C889">
        <v>0</v>
      </c>
      <c r="D889" t="s">
        <v>16</v>
      </c>
      <c r="E889">
        <v>0</v>
      </c>
      <c r="F889" t="s">
        <v>9307</v>
      </c>
      <c r="G889" t="s">
        <v>10107</v>
      </c>
      <c r="H889" t="s">
        <v>9871</v>
      </c>
      <c r="O889" t="s">
        <v>10425</v>
      </c>
      <c r="P889">
        <f t="shared" si="13"/>
        <v>0</v>
      </c>
    </row>
    <row r="890" spans="1:16" hidden="1" x14ac:dyDescent="0.25">
      <c r="A890" t="str">
        <f>"QBENC02"</f>
        <v>QBENC02</v>
      </c>
      <c r="B890" t="s">
        <v>13636</v>
      </c>
      <c r="C890">
        <v>1</v>
      </c>
      <c r="D890" t="s">
        <v>16</v>
      </c>
      <c r="E890">
        <v>0</v>
      </c>
      <c r="F890" t="s">
        <v>395</v>
      </c>
      <c r="G890" t="s">
        <v>10107</v>
      </c>
      <c r="H890" t="s">
        <v>9871</v>
      </c>
      <c r="O890" t="s">
        <v>10426</v>
      </c>
      <c r="P890">
        <f t="shared" si="13"/>
        <v>0</v>
      </c>
    </row>
    <row r="891" spans="1:16" hidden="1" x14ac:dyDescent="0.25">
      <c r="A891" t="str">
        <f>"ABENC02"</f>
        <v>ABENC02</v>
      </c>
      <c r="B891" t="s">
        <v>17605</v>
      </c>
      <c r="C891">
        <v>0</v>
      </c>
      <c r="D891" t="s">
        <v>16</v>
      </c>
      <c r="E891">
        <v>0</v>
      </c>
      <c r="F891" t="s">
        <v>395</v>
      </c>
      <c r="G891" t="s">
        <v>10107</v>
      </c>
      <c r="H891" t="s">
        <v>9871</v>
      </c>
      <c r="O891" t="s">
        <v>10427</v>
      </c>
      <c r="P891">
        <f t="shared" si="13"/>
        <v>0</v>
      </c>
    </row>
    <row r="892" spans="1:16" hidden="1" x14ac:dyDescent="0.25">
      <c r="A892" t="str">
        <f>"QBENC03"</f>
        <v>QBENC03</v>
      </c>
      <c r="B892" t="s">
        <v>17605</v>
      </c>
      <c r="C892">
        <v>0</v>
      </c>
      <c r="D892" t="s">
        <v>16</v>
      </c>
      <c r="E892">
        <v>0</v>
      </c>
      <c r="F892" t="s">
        <v>395</v>
      </c>
      <c r="G892" t="s">
        <v>10107</v>
      </c>
      <c r="H892" t="s">
        <v>9871</v>
      </c>
      <c r="O892" t="s">
        <v>10428</v>
      </c>
      <c r="P892">
        <f t="shared" si="13"/>
        <v>0</v>
      </c>
    </row>
    <row r="893" spans="1:16" hidden="1" x14ac:dyDescent="0.25">
      <c r="A893" t="str">
        <f>"QBENF01"</f>
        <v>QBENF01</v>
      </c>
      <c r="B893" t="s">
        <v>2778</v>
      </c>
      <c r="C893">
        <v>37750</v>
      </c>
      <c r="D893" t="s">
        <v>41</v>
      </c>
      <c r="E893">
        <v>235</v>
      </c>
      <c r="F893" t="s">
        <v>1586</v>
      </c>
      <c r="G893" t="s">
        <v>10275</v>
      </c>
      <c r="O893" t="s">
        <v>10429</v>
      </c>
      <c r="P893">
        <f t="shared" si="13"/>
        <v>0</v>
      </c>
    </row>
    <row r="894" spans="1:16" hidden="1" x14ac:dyDescent="0.25">
      <c r="A894" t="str">
        <f>"QBENS01"</f>
        <v>QBENS01</v>
      </c>
      <c r="B894" t="s">
        <v>10276</v>
      </c>
      <c r="C894">
        <v>0</v>
      </c>
      <c r="D894" t="s">
        <v>41</v>
      </c>
      <c r="E894">
        <v>0</v>
      </c>
      <c r="F894" t="s">
        <v>10277</v>
      </c>
      <c r="G894" t="s">
        <v>10278</v>
      </c>
      <c r="O894" t="s">
        <v>10430</v>
      </c>
      <c r="P894">
        <f t="shared" si="13"/>
        <v>0</v>
      </c>
    </row>
    <row r="895" spans="1:16" hidden="1" x14ac:dyDescent="0.25">
      <c r="A895" t="str">
        <f>"ABENS01"</f>
        <v>ABENS01</v>
      </c>
      <c r="B895" t="s">
        <v>10279</v>
      </c>
      <c r="C895">
        <v>0</v>
      </c>
      <c r="D895" t="s">
        <v>41</v>
      </c>
      <c r="E895">
        <v>0</v>
      </c>
      <c r="F895" t="s">
        <v>10277</v>
      </c>
      <c r="G895" t="s">
        <v>10278</v>
      </c>
      <c r="O895" t="s">
        <v>10431</v>
      </c>
      <c r="P895">
        <f t="shared" si="13"/>
        <v>0</v>
      </c>
    </row>
    <row r="896" spans="1:16" hidden="1" x14ac:dyDescent="0.25">
      <c r="A896" t="str">
        <f>"ABENS02"</f>
        <v>ABENS02</v>
      </c>
      <c r="B896" t="s">
        <v>10280</v>
      </c>
      <c r="C896">
        <v>0</v>
      </c>
      <c r="D896" t="s">
        <v>41</v>
      </c>
      <c r="E896">
        <v>0</v>
      </c>
      <c r="F896" t="s">
        <v>10277</v>
      </c>
      <c r="G896" t="s">
        <v>10278</v>
      </c>
      <c r="O896" t="s">
        <v>10432</v>
      </c>
      <c r="P896">
        <f t="shared" si="13"/>
        <v>0</v>
      </c>
    </row>
    <row r="897" spans="1:16" hidden="1" x14ac:dyDescent="0.25">
      <c r="A897" t="str">
        <f>"QBENS02"</f>
        <v>QBENS02</v>
      </c>
      <c r="B897" t="s">
        <v>10280</v>
      </c>
      <c r="C897">
        <v>0</v>
      </c>
      <c r="D897" t="s">
        <v>41</v>
      </c>
      <c r="E897">
        <v>0</v>
      </c>
      <c r="F897" t="s">
        <v>10277</v>
      </c>
      <c r="G897" t="s">
        <v>10278</v>
      </c>
      <c r="O897" t="s">
        <v>10433</v>
      </c>
      <c r="P897">
        <f t="shared" si="13"/>
        <v>0</v>
      </c>
    </row>
    <row r="898" spans="1:16" hidden="1" x14ac:dyDescent="0.25">
      <c r="A898" t="str">
        <f>"ABENT02"</f>
        <v>ABENT02</v>
      </c>
      <c r="B898" t="s">
        <v>10281</v>
      </c>
      <c r="C898">
        <v>0</v>
      </c>
      <c r="D898" t="s">
        <v>41</v>
      </c>
      <c r="E898">
        <v>0</v>
      </c>
      <c r="F898" t="s">
        <v>10282</v>
      </c>
      <c r="G898" t="s">
        <v>9888</v>
      </c>
      <c r="O898" t="s">
        <v>10434</v>
      </c>
      <c r="P898">
        <f t="shared" si="13"/>
        <v>0</v>
      </c>
    </row>
    <row r="899" spans="1:16" hidden="1" x14ac:dyDescent="0.25">
      <c r="A899" t="str">
        <f>"QBENT01"</f>
        <v>QBENT01</v>
      </c>
      <c r="B899" t="s">
        <v>10281</v>
      </c>
      <c r="C899">
        <v>0</v>
      </c>
      <c r="D899" t="s">
        <v>41</v>
      </c>
      <c r="E899">
        <v>0</v>
      </c>
      <c r="F899" t="s">
        <v>10282</v>
      </c>
      <c r="G899" t="s">
        <v>9888</v>
      </c>
      <c r="O899" t="s">
        <v>10435</v>
      </c>
      <c r="P899">
        <f t="shared" ref="P899:P962" si="14">SUMIFS($C$2:$C$7959,$B$2:$B$7959,O899)</f>
        <v>0</v>
      </c>
    </row>
    <row r="900" spans="1:16" hidden="1" x14ac:dyDescent="0.25">
      <c r="A900" t="str">
        <f>"QBENT07"</f>
        <v>QBENT07</v>
      </c>
      <c r="B900" t="s">
        <v>10283</v>
      </c>
      <c r="C900">
        <v>0</v>
      </c>
      <c r="D900" t="s">
        <v>41</v>
      </c>
      <c r="E900">
        <v>0</v>
      </c>
      <c r="F900" t="s">
        <v>10284</v>
      </c>
      <c r="G900" t="s">
        <v>9888</v>
      </c>
      <c r="O900" t="s">
        <v>10437</v>
      </c>
      <c r="P900">
        <f t="shared" si="14"/>
        <v>0</v>
      </c>
    </row>
    <row r="901" spans="1:16" hidden="1" x14ac:dyDescent="0.25">
      <c r="A901" t="str">
        <f>"ABENT01"</f>
        <v>ABENT01</v>
      </c>
      <c r="B901" t="s">
        <v>10285</v>
      </c>
      <c r="C901">
        <v>0</v>
      </c>
      <c r="D901" t="s">
        <v>41</v>
      </c>
      <c r="E901">
        <v>0</v>
      </c>
      <c r="F901" t="s">
        <v>10282</v>
      </c>
      <c r="G901" t="s">
        <v>9888</v>
      </c>
      <c r="O901" t="s">
        <v>1427</v>
      </c>
      <c r="P901">
        <f t="shared" si="14"/>
        <v>0</v>
      </c>
    </row>
    <row r="902" spans="1:16" hidden="1" x14ac:dyDescent="0.25">
      <c r="A902" t="str">
        <f>"QBENT02"</f>
        <v>QBENT02</v>
      </c>
      <c r="B902" t="s">
        <v>10285</v>
      </c>
      <c r="C902">
        <v>0</v>
      </c>
      <c r="D902" t="s">
        <v>41</v>
      </c>
      <c r="E902">
        <v>0</v>
      </c>
      <c r="F902" t="s">
        <v>10282</v>
      </c>
      <c r="G902" t="s">
        <v>9888</v>
      </c>
      <c r="O902" t="s">
        <v>10438</v>
      </c>
      <c r="P902">
        <f t="shared" si="14"/>
        <v>0</v>
      </c>
    </row>
    <row r="903" spans="1:16" hidden="1" x14ac:dyDescent="0.25">
      <c r="A903" t="str">
        <f>"ABENT05"</f>
        <v>ABENT05</v>
      </c>
      <c r="B903" t="s">
        <v>10286</v>
      </c>
      <c r="C903">
        <v>0</v>
      </c>
      <c r="D903" t="s">
        <v>16</v>
      </c>
      <c r="E903">
        <v>0</v>
      </c>
      <c r="F903" t="s">
        <v>395</v>
      </c>
      <c r="G903" t="s">
        <v>10019</v>
      </c>
      <c r="O903" t="s">
        <v>10439</v>
      </c>
      <c r="P903">
        <f t="shared" si="14"/>
        <v>0</v>
      </c>
    </row>
    <row r="904" spans="1:16" hidden="1" x14ac:dyDescent="0.25">
      <c r="A904" t="str">
        <f>"ABENT03"</f>
        <v>ABENT03</v>
      </c>
      <c r="B904" t="s">
        <v>10287</v>
      </c>
      <c r="C904">
        <v>0</v>
      </c>
      <c r="D904" t="s">
        <v>16</v>
      </c>
      <c r="E904">
        <v>0</v>
      </c>
      <c r="F904" t="s">
        <v>395</v>
      </c>
      <c r="G904" t="s">
        <v>10019</v>
      </c>
      <c r="O904" t="s">
        <v>10440</v>
      </c>
      <c r="P904">
        <f t="shared" si="14"/>
        <v>0</v>
      </c>
    </row>
    <row r="905" spans="1:16" hidden="1" x14ac:dyDescent="0.25">
      <c r="A905" t="str">
        <f>"QBENT04"</f>
        <v>QBENT04</v>
      </c>
      <c r="B905" t="s">
        <v>10287</v>
      </c>
      <c r="C905">
        <v>0</v>
      </c>
      <c r="D905" t="s">
        <v>16</v>
      </c>
      <c r="E905">
        <v>0</v>
      </c>
      <c r="F905" t="s">
        <v>395</v>
      </c>
      <c r="G905" t="s">
        <v>10019</v>
      </c>
      <c r="O905" t="s">
        <v>10441</v>
      </c>
      <c r="P905">
        <f t="shared" si="14"/>
        <v>0</v>
      </c>
    </row>
    <row r="906" spans="1:16" hidden="1" x14ac:dyDescent="0.25">
      <c r="A906" t="str">
        <f>"QBENT03"</f>
        <v>QBENT03</v>
      </c>
      <c r="B906" t="s">
        <v>10288</v>
      </c>
      <c r="C906">
        <v>0</v>
      </c>
      <c r="D906" t="s">
        <v>16</v>
      </c>
      <c r="E906">
        <v>0</v>
      </c>
      <c r="F906" t="s">
        <v>395</v>
      </c>
      <c r="G906" t="s">
        <v>10019</v>
      </c>
      <c r="O906" t="s">
        <v>10442</v>
      </c>
      <c r="P906">
        <f t="shared" si="14"/>
        <v>0</v>
      </c>
    </row>
    <row r="907" spans="1:16" hidden="1" x14ac:dyDescent="0.25">
      <c r="A907" t="str">
        <f>"QBENT06"</f>
        <v>QBENT06</v>
      </c>
      <c r="B907" t="s">
        <v>10289</v>
      </c>
      <c r="C907">
        <v>0</v>
      </c>
      <c r="D907" t="s">
        <v>1367</v>
      </c>
      <c r="E907">
        <v>0</v>
      </c>
      <c r="F907" t="s">
        <v>395</v>
      </c>
      <c r="G907" t="s">
        <v>10019</v>
      </c>
      <c r="O907" t="s">
        <v>3167</v>
      </c>
      <c r="P907">
        <f t="shared" si="14"/>
        <v>0</v>
      </c>
    </row>
    <row r="908" spans="1:16" hidden="1" x14ac:dyDescent="0.25">
      <c r="A908" t="str">
        <f>"QBENT05"</f>
        <v>QBENT05</v>
      </c>
      <c r="B908" t="s">
        <v>10290</v>
      </c>
      <c r="C908">
        <v>0</v>
      </c>
      <c r="D908" t="s">
        <v>379</v>
      </c>
      <c r="E908">
        <v>0</v>
      </c>
      <c r="F908" t="s">
        <v>395</v>
      </c>
      <c r="G908" t="s">
        <v>10019</v>
      </c>
      <c r="O908" t="s">
        <v>1420</v>
      </c>
      <c r="P908">
        <f t="shared" si="14"/>
        <v>0</v>
      </c>
    </row>
    <row r="909" spans="1:16" x14ac:dyDescent="0.25">
      <c r="A909" t="str">
        <f>"ABENT04"</f>
        <v>ABENT04</v>
      </c>
      <c r="B909" t="s">
        <v>197</v>
      </c>
      <c r="C909">
        <v>8</v>
      </c>
      <c r="D909" t="s">
        <v>28</v>
      </c>
      <c r="E909">
        <v>8</v>
      </c>
      <c r="F909" t="s">
        <v>31</v>
      </c>
      <c r="O909" t="s">
        <v>1424</v>
      </c>
      <c r="P909">
        <f t="shared" si="14"/>
        <v>3534</v>
      </c>
    </row>
    <row r="910" spans="1:16" hidden="1" x14ac:dyDescent="0.25">
      <c r="A910" t="str">
        <f>"ABENX01"</f>
        <v>ABENX01</v>
      </c>
      <c r="B910" t="s">
        <v>10291</v>
      </c>
      <c r="C910">
        <v>0</v>
      </c>
      <c r="D910" t="s">
        <v>16</v>
      </c>
      <c r="E910">
        <v>0</v>
      </c>
      <c r="F910" t="s">
        <v>395</v>
      </c>
      <c r="G910" t="s">
        <v>10019</v>
      </c>
      <c r="O910" t="s">
        <v>10443</v>
      </c>
      <c r="P910">
        <f t="shared" si="14"/>
        <v>0</v>
      </c>
    </row>
    <row r="911" spans="1:16" hidden="1" x14ac:dyDescent="0.25">
      <c r="A911" t="str">
        <f>"CBENX01"</f>
        <v>CBENX01</v>
      </c>
      <c r="B911" t="s">
        <v>1405</v>
      </c>
      <c r="C911">
        <v>0</v>
      </c>
      <c r="D911" t="s">
        <v>16</v>
      </c>
      <c r="E911">
        <v>0</v>
      </c>
      <c r="F911" t="s">
        <v>395</v>
      </c>
      <c r="O911" t="s">
        <v>10444</v>
      </c>
      <c r="P911">
        <f t="shared" si="14"/>
        <v>0</v>
      </c>
    </row>
    <row r="912" spans="1:16" x14ac:dyDescent="0.25">
      <c r="A912" t="str">
        <f>"CBENX03"</f>
        <v>CBENX03</v>
      </c>
      <c r="B912" t="s">
        <v>1410</v>
      </c>
      <c r="C912">
        <v>0</v>
      </c>
      <c r="D912" t="s">
        <v>1367</v>
      </c>
      <c r="E912">
        <v>0</v>
      </c>
      <c r="F912" t="s">
        <v>395</v>
      </c>
      <c r="O912" t="s">
        <v>3151</v>
      </c>
      <c r="P912">
        <f t="shared" si="14"/>
        <v>100</v>
      </c>
    </row>
    <row r="913" spans="1:16" hidden="1" x14ac:dyDescent="0.25">
      <c r="A913" t="str">
        <f>"CBENX02"</f>
        <v>CBENX02</v>
      </c>
      <c r="B913" t="s">
        <v>1408</v>
      </c>
      <c r="C913">
        <v>0</v>
      </c>
      <c r="D913" t="s">
        <v>379</v>
      </c>
      <c r="E913">
        <v>0</v>
      </c>
      <c r="F913" t="s">
        <v>395</v>
      </c>
      <c r="O913" t="s">
        <v>17632</v>
      </c>
      <c r="P913">
        <f t="shared" si="14"/>
        <v>0</v>
      </c>
    </row>
    <row r="914" spans="1:16" hidden="1" x14ac:dyDescent="0.25">
      <c r="A914" t="str">
        <f>"ZZBERA01"</f>
        <v>ZZBERA01</v>
      </c>
      <c r="B914" t="s">
        <v>10292</v>
      </c>
      <c r="C914">
        <v>0</v>
      </c>
      <c r="D914" t="s">
        <v>843</v>
      </c>
      <c r="E914">
        <v>0</v>
      </c>
      <c r="F914" t="s">
        <v>879</v>
      </c>
      <c r="G914" t="s">
        <v>253</v>
      </c>
      <c r="O914" t="s">
        <v>10445</v>
      </c>
      <c r="P914">
        <f t="shared" si="14"/>
        <v>0</v>
      </c>
    </row>
    <row r="915" spans="1:16" hidden="1" x14ac:dyDescent="0.25">
      <c r="A915" t="str">
        <f>"ZZBERA02"</f>
        <v>ZZBERA02</v>
      </c>
      <c r="B915" t="s">
        <v>9282</v>
      </c>
      <c r="C915">
        <v>0</v>
      </c>
      <c r="D915" t="s">
        <v>41</v>
      </c>
      <c r="E915">
        <v>0</v>
      </c>
      <c r="O915" t="s">
        <v>10446</v>
      </c>
      <c r="P915">
        <f t="shared" si="14"/>
        <v>0</v>
      </c>
    </row>
    <row r="916" spans="1:16" hidden="1" x14ac:dyDescent="0.25">
      <c r="A916" t="str">
        <f>"QBERN02"</f>
        <v>QBERN02</v>
      </c>
      <c r="B916" t="s">
        <v>17606</v>
      </c>
      <c r="C916">
        <v>0</v>
      </c>
      <c r="D916" t="s">
        <v>16</v>
      </c>
      <c r="E916">
        <v>0</v>
      </c>
      <c r="F916" t="s">
        <v>153</v>
      </c>
      <c r="G916" t="s">
        <v>10293</v>
      </c>
      <c r="H916" t="s">
        <v>9871</v>
      </c>
      <c r="O916" t="s">
        <v>1433</v>
      </c>
      <c r="P916">
        <f t="shared" si="14"/>
        <v>0</v>
      </c>
    </row>
    <row r="917" spans="1:16" hidden="1" x14ac:dyDescent="0.25">
      <c r="A917" t="str">
        <f>"ABERN02"</f>
        <v>ABERN02</v>
      </c>
      <c r="B917" t="s">
        <v>17607</v>
      </c>
      <c r="C917">
        <v>0</v>
      </c>
      <c r="D917" t="s">
        <v>16</v>
      </c>
      <c r="E917">
        <v>0</v>
      </c>
      <c r="F917" t="s">
        <v>153</v>
      </c>
      <c r="G917" t="s">
        <v>10293</v>
      </c>
      <c r="H917" t="s">
        <v>9871</v>
      </c>
      <c r="O917" t="s">
        <v>17633</v>
      </c>
      <c r="P917">
        <f t="shared" si="14"/>
        <v>0</v>
      </c>
    </row>
    <row r="918" spans="1:16" hidden="1" x14ac:dyDescent="0.25">
      <c r="A918" t="str">
        <f>"QBERN04"</f>
        <v>QBERN04</v>
      </c>
      <c r="B918" t="s">
        <v>13638</v>
      </c>
      <c r="C918">
        <v>450</v>
      </c>
      <c r="D918" t="s">
        <v>16</v>
      </c>
      <c r="E918">
        <v>9</v>
      </c>
      <c r="F918" t="s">
        <v>153</v>
      </c>
      <c r="G918" t="s">
        <v>10293</v>
      </c>
      <c r="H918" t="s">
        <v>9871</v>
      </c>
      <c r="O918" t="s">
        <v>3209</v>
      </c>
      <c r="P918">
        <f t="shared" si="14"/>
        <v>0</v>
      </c>
    </row>
    <row r="919" spans="1:16" hidden="1" x14ac:dyDescent="0.25">
      <c r="A919" t="str">
        <f>"ABERN01"</f>
        <v>ABERN01</v>
      </c>
      <c r="B919" t="s">
        <v>17608</v>
      </c>
      <c r="C919">
        <v>0</v>
      </c>
      <c r="D919" t="s">
        <v>16</v>
      </c>
      <c r="E919">
        <v>0</v>
      </c>
      <c r="F919" t="s">
        <v>153</v>
      </c>
      <c r="G919" t="s">
        <v>10293</v>
      </c>
      <c r="H919" t="s">
        <v>9871</v>
      </c>
      <c r="O919" t="s">
        <v>10447</v>
      </c>
      <c r="P919">
        <f t="shared" si="14"/>
        <v>0</v>
      </c>
    </row>
    <row r="920" spans="1:16" hidden="1" x14ac:dyDescent="0.25">
      <c r="A920" t="str">
        <f>"QBERN03"</f>
        <v>QBERN03</v>
      </c>
      <c r="B920" t="s">
        <v>13637</v>
      </c>
      <c r="C920">
        <v>639</v>
      </c>
      <c r="D920" t="s">
        <v>16</v>
      </c>
      <c r="E920">
        <v>12</v>
      </c>
      <c r="F920" t="s">
        <v>153</v>
      </c>
      <c r="G920" t="s">
        <v>10293</v>
      </c>
      <c r="H920" t="s">
        <v>9871</v>
      </c>
      <c r="O920" t="s">
        <v>10448</v>
      </c>
      <c r="P920">
        <f t="shared" si="14"/>
        <v>0</v>
      </c>
    </row>
    <row r="921" spans="1:16" hidden="1" x14ac:dyDescent="0.25">
      <c r="A921" t="str">
        <f>"QBERN01"</f>
        <v>QBERN01</v>
      </c>
      <c r="B921" t="s">
        <v>17609</v>
      </c>
      <c r="C921">
        <v>0</v>
      </c>
      <c r="D921" t="s">
        <v>16</v>
      </c>
      <c r="E921">
        <v>0</v>
      </c>
      <c r="F921" t="s">
        <v>153</v>
      </c>
      <c r="G921" t="s">
        <v>10293</v>
      </c>
      <c r="H921" t="s">
        <v>9871</v>
      </c>
      <c r="O921" t="s">
        <v>3221</v>
      </c>
      <c r="P921">
        <f t="shared" si="14"/>
        <v>0</v>
      </c>
    </row>
    <row r="922" spans="1:16" hidden="1" x14ac:dyDescent="0.25">
      <c r="A922" t="str">
        <f>"ABERN03"</f>
        <v>ABERN03</v>
      </c>
      <c r="B922" t="s">
        <v>10294</v>
      </c>
      <c r="C922">
        <v>0</v>
      </c>
      <c r="D922" t="s">
        <v>16</v>
      </c>
      <c r="E922">
        <v>0</v>
      </c>
      <c r="F922" t="s">
        <v>153</v>
      </c>
      <c r="G922" t="s">
        <v>10293</v>
      </c>
      <c r="O922" t="s">
        <v>10449</v>
      </c>
      <c r="P922">
        <f t="shared" si="14"/>
        <v>0</v>
      </c>
    </row>
    <row r="923" spans="1:16" hidden="1" x14ac:dyDescent="0.25">
      <c r="A923" t="str">
        <f>"ABERN04"</f>
        <v>ABERN04</v>
      </c>
      <c r="B923" t="s">
        <v>10295</v>
      </c>
      <c r="C923">
        <v>0</v>
      </c>
      <c r="D923" t="s">
        <v>16</v>
      </c>
      <c r="E923">
        <v>0</v>
      </c>
      <c r="F923" t="s">
        <v>193</v>
      </c>
      <c r="G923" t="s">
        <v>10296</v>
      </c>
      <c r="O923" t="s">
        <v>10450</v>
      </c>
      <c r="P923">
        <f t="shared" si="14"/>
        <v>0</v>
      </c>
    </row>
    <row r="924" spans="1:16" hidden="1" x14ac:dyDescent="0.25">
      <c r="A924" t="str">
        <f>"QBERN06"</f>
        <v>QBERN06</v>
      </c>
      <c r="B924" t="s">
        <v>13640</v>
      </c>
      <c r="C924">
        <v>0</v>
      </c>
      <c r="D924" t="s">
        <v>16</v>
      </c>
      <c r="E924">
        <v>0</v>
      </c>
      <c r="F924" t="s">
        <v>193</v>
      </c>
      <c r="G924" t="s">
        <v>10296</v>
      </c>
      <c r="H924" t="s">
        <v>9871</v>
      </c>
      <c r="O924" t="s">
        <v>10451</v>
      </c>
      <c r="P924">
        <f t="shared" si="14"/>
        <v>0</v>
      </c>
    </row>
    <row r="925" spans="1:16" hidden="1" x14ac:dyDescent="0.25">
      <c r="A925" t="str">
        <f>"ABERN05"</f>
        <v>ABERN05</v>
      </c>
      <c r="B925" t="s">
        <v>13639</v>
      </c>
      <c r="C925">
        <v>0</v>
      </c>
      <c r="D925" t="s">
        <v>16</v>
      </c>
      <c r="E925">
        <v>0</v>
      </c>
      <c r="F925" t="s">
        <v>193</v>
      </c>
      <c r="G925" t="s">
        <v>10296</v>
      </c>
      <c r="O925" t="s">
        <v>10452</v>
      </c>
      <c r="P925">
        <f t="shared" si="14"/>
        <v>0</v>
      </c>
    </row>
    <row r="926" spans="1:16" hidden="1" x14ac:dyDescent="0.25">
      <c r="A926" t="str">
        <f>"QBERN05"</f>
        <v>QBERN05</v>
      </c>
      <c r="B926" t="s">
        <v>13639</v>
      </c>
      <c r="C926">
        <v>0</v>
      </c>
      <c r="D926" t="s">
        <v>16</v>
      </c>
      <c r="E926">
        <v>0</v>
      </c>
      <c r="F926" t="s">
        <v>193</v>
      </c>
      <c r="G926" t="s">
        <v>10296</v>
      </c>
      <c r="H926" t="s">
        <v>9871</v>
      </c>
      <c r="O926" t="s">
        <v>10453</v>
      </c>
      <c r="P926">
        <f t="shared" si="14"/>
        <v>0</v>
      </c>
    </row>
    <row r="927" spans="1:16" hidden="1" x14ac:dyDescent="0.25">
      <c r="A927" t="str">
        <f>"ABERO02"</f>
        <v>ABERO02</v>
      </c>
      <c r="B927" t="s">
        <v>17610</v>
      </c>
      <c r="C927">
        <v>0</v>
      </c>
      <c r="D927" t="s">
        <v>41</v>
      </c>
      <c r="E927">
        <v>0</v>
      </c>
      <c r="F927" t="s">
        <v>276</v>
      </c>
      <c r="G927" t="s">
        <v>10297</v>
      </c>
      <c r="H927" t="s">
        <v>9871</v>
      </c>
      <c r="O927" t="s">
        <v>3174</v>
      </c>
      <c r="P927">
        <f t="shared" si="14"/>
        <v>0</v>
      </c>
    </row>
    <row r="928" spans="1:16" hidden="1" x14ac:dyDescent="0.25">
      <c r="A928" t="str">
        <f>"QBERO02"</f>
        <v>QBERO02</v>
      </c>
      <c r="B928" t="s">
        <v>17611</v>
      </c>
      <c r="C928">
        <v>0</v>
      </c>
      <c r="D928" t="s">
        <v>41</v>
      </c>
      <c r="E928">
        <v>0</v>
      </c>
      <c r="F928" t="s">
        <v>276</v>
      </c>
      <c r="G928" t="s">
        <v>10297</v>
      </c>
      <c r="H928" t="s">
        <v>9871</v>
      </c>
      <c r="O928" t="s">
        <v>10455</v>
      </c>
      <c r="P928">
        <f t="shared" si="14"/>
        <v>0</v>
      </c>
    </row>
    <row r="929" spans="1:16" x14ac:dyDescent="0.25">
      <c r="A929" t="str">
        <f>"ABERO01"</f>
        <v>ABERO01</v>
      </c>
      <c r="B929" t="s">
        <v>17611</v>
      </c>
      <c r="C929">
        <v>0</v>
      </c>
      <c r="D929" t="s">
        <v>41</v>
      </c>
      <c r="E929">
        <v>0</v>
      </c>
      <c r="F929" t="s">
        <v>276</v>
      </c>
      <c r="G929" t="s">
        <v>10297</v>
      </c>
      <c r="H929" t="s">
        <v>9871</v>
      </c>
      <c r="O929" t="s">
        <v>3184</v>
      </c>
      <c r="P929">
        <f t="shared" si="14"/>
        <v>1335</v>
      </c>
    </row>
    <row r="930" spans="1:16" hidden="1" x14ac:dyDescent="0.25">
      <c r="A930" t="str">
        <f>"ABERO03"</f>
        <v>ABERO03</v>
      </c>
      <c r="B930" t="s">
        <v>17612</v>
      </c>
      <c r="C930">
        <v>0</v>
      </c>
      <c r="D930" t="s">
        <v>41</v>
      </c>
      <c r="E930">
        <v>0</v>
      </c>
      <c r="F930" t="s">
        <v>276</v>
      </c>
      <c r="G930" t="s">
        <v>10297</v>
      </c>
      <c r="H930" t="s">
        <v>9871</v>
      </c>
      <c r="O930" t="s">
        <v>10456</v>
      </c>
      <c r="P930">
        <f t="shared" si="14"/>
        <v>0</v>
      </c>
    </row>
    <row r="931" spans="1:16" hidden="1" x14ac:dyDescent="0.25">
      <c r="A931" t="str">
        <f>"QBERO01"</f>
        <v>QBERO01</v>
      </c>
      <c r="B931" t="s">
        <v>17612</v>
      </c>
      <c r="C931">
        <v>0</v>
      </c>
      <c r="D931" t="s">
        <v>41</v>
      </c>
      <c r="E931">
        <v>0</v>
      </c>
      <c r="F931" t="s">
        <v>276</v>
      </c>
      <c r="G931" t="s">
        <v>10297</v>
      </c>
      <c r="H931" t="s">
        <v>9871</v>
      </c>
      <c r="O931" t="s">
        <v>10457</v>
      </c>
      <c r="P931">
        <f t="shared" si="14"/>
        <v>0</v>
      </c>
    </row>
    <row r="932" spans="1:16" hidden="1" x14ac:dyDescent="0.25">
      <c r="A932" t="str">
        <f>"QBESM01"</f>
        <v>QBESM01</v>
      </c>
      <c r="B932" t="s">
        <v>10298</v>
      </c>
      <c r="C932">
        <v>0</v>
      </c>
      <c r="D932" t="s">
        <v>16</v>
      </c>
      <c r="E932">
        <v>0</v>
      </c>
      <c r="F932" t="s">
        <v>1586</v>
      </c>
      <c r="O932" t="s">
        <v>3216</v>
      </c>
      <c r="P932">
        <f t="shared" si="14"/>
        <v>0</v>
      </c>
    </row>
    <row r="933" spans="1:16" hidden="1" x14ac:dyDescent="0.25">
      <c r="A933" t="str">
        <f>"ABESR01"</f>
        <v>ABESR01</v>
      </c>
      <c r="B933" t="s">
        <v>10299</v>
      </c>
      <c r="C933">
        <v>0</v>
      </c>
      <c r="D933" t="s">
        <v>41</v>
      </c>
      <c r="E933">
        <v>0</v>
      </c>
      <c r="F933" t="s">
        <v>10300</v>
      </c>
      <c r="G933" t="s">
        <v>10301</v>
      </c>
      <c r="O933" t="s">
        <v>10458</v>
      </c>
      <c r="P933">
        <f t="shared" si="14"/>
        <v>0</v>
      </c>
    </row>
    <row r="934" spans="1:16" hidden="1" x14ac:dyDescent="0.25">
      <c r="A934" t="str">
        <f>"QBESR01"</f>
        <v>QBESR01</v>
      </c>
      <c r="B934" t="s">
        <v>10299</v>
      </c>
      <c r="C934">
        <v>0</v>
      </c>
      <c r="D934" t="s">
        <v>41</v>
      </c>
      <c r="E934">
        <v>0</v>
      </c>
      <c r="F934" t="s">
        <v>10300</v>
      </c>
      <c r="G934" t="s">
        <v>10301</v>
      </c>
      <c r="O934" t="s">
        <v>3199</v>
      </c>
      <c r="P934">
        <f t="shared" si="14"/>
        <v>0</v>
      </c>
    </row>
    <row r="935" spans="1:16" hidden="1" x14ac:dyDescent="0.25">
      <c r="A935" t="str">
        <f>"QBEST03"</f>
        <v>QBEST03</v>
      </c>
      <c r="B935" t="s">
        <v>17613</v>
      </c>
      <c r="C935">
        <v>0</v>
      </c>
      <c r="D935" t="s">
        <v>16</v>
      </c>
      <c r="E935">
        <v>0</v>
      </c>
      <c r="F935" t="s">
        <v>1159</v>
      </c>
      <c r="G935" t="s">
        <v>9920</v>
      </c>
      <c r="H935" t="s">
        <v>9871</v>
      </c>
      <c r="O935" t="s">
        <v>10459</v>
      </c>
      <c r="P935">
        <f t="shared" si="14"/>
        <v>0</v>
      </c>
    </row>
    <row r="936" spans="1:16" hidden="1" x14ac:dyDescent="0.25">
      <c r="A936" t="str">
        <f>"QBEST05"</f>
        <v>QBEST05</v>
      </c>
      <c r="B936" t="s">
        <v>17614</v>
      </c>
      <c r="C936">
        <v>0</v>
      </c>
      <c r="D936" t="s">
        <v>1367</v>
      </c>
      <c r="E936">
        <v>0</v>
      </c>
      <c r="F936" t="s">
        <v>1159</v>
      </c>
      <c r="G936" t="s">
        <v>9920</v>
      </c>
      <c r="H936" t="s">
        <v>9871</v>
      </c>
      <c r="O936" t="s">
        <v>10460</v>
      </c>
      <c r="P936">
        <f t="shared" si="14"/>
        <v>0</v>
      </c>
    </row>
    <row r="937" spans="1:16" x14ac:dyDescent="0.25">
      <c r="A937" t="str">
        <f>"QBEST04"</f>
        <v>QBEST04</v>
      </c>
      <c r="B937" t="s">
        <v>17615</v>
      </c>
      <c r="C937">
        <v>0</v>
      </c>
      <c r="D937" t="s">
        <v>379</v>
      </c>
      <c r="E937">
        <v>0</v>
      </c>
      <c r="F937" t="s">
        <v>1159</v>
      </c>
      <c r="G937" t="s">
        <v>9920</v>
      </c>
      <c r="H937" t="s">
        <v>9871</v>
      </c>
      <c r="O937" t="s">
        <v>3230</v>
      </c>
      <c r="P937">
        <f t="shared" si="14"/>
        <v>376</v>
      </c>
    </row>
    <row r="938" spans="1:16" hidden="1" x14ac:dyDescent="0.25">
      <c r="A938" t="str">
        <f>"QBEST07"</f>
        <v>QBEST07</v>
      </c>
      <c r="B938" t="s">
        <v>13641</v>
      </c>
      <c r="C938">
        <v>4775</v>
      </c>
      <c r="D938" t="s">
        <v>16</v>
      </c>
      <c r="E938">
        <v>238</v>
      </c>
      <c r="F938" t="s">
        <v>476</v>
      </c>
      <c r="G938" t="s">
        <v>9923</v>
      </c>
      <c r="H938" t="s">
        <v>9871</v>
      </c>
      <c r="O938" t="s">
        <v>10461</v>
      </c>
      <c r="P938">
        <f t="shared" si="14"/>
        <v>0</v>
      </c>
    </row>
    <row r="939" spans="1:16" hidden="1" x14ac:dyDescent="0.25">
      <c r="A939" t="str">
        <f>"QBEST06"</f>
        <v>QBEST06</v>
      </c>
      <c r="B939" t="s">
        <v>2795</v>
      </c>
      <c r="C939">
        <v>5551</v>
      </c>
      <c r="D939" t="s">
        <v>16</v>
      </c>
      <c r="E939">
        <v>277</v>
      </c>
      <c r="F939" t="s">
        <v>128</v>
      </c>
      <c r="G939" t="s">
        <v>10302</v>
      </c>
      <c r="O939" t="s">
        <v>10462</v>
      </c>
      <c r="P939">
        <f t="shared" si="14"/>
        <v>0</v>
      </c>
    </row>
    <row r="940" spans="1:16" hidden="1" x14ac:dyDescent="0.25">
      <c r="A940" t="str">
        <f>"ABEST02"</f>
        <v>ABEST02</v>
      </c>
      <c r="B940" t="s">
        <v>2795</v>
      </c>
      <c r="C940">
        <v>0</v>
      </c>
      <c r="D940" t="s">
        <v>16</v>
      </c>
      <c r="E940">
        <v>0</v>
      </c>
      <c r="O940" t="s">
        <v>10463</v>
      </c>
      <c r="P940">
        <f t="shared" si="14"/>
        <v>0</v>
      </c>
    </row>
    <row r="941" spans="1:16" hidden="1" x14ac:dyDescent="0.25">
      <c r="A941" t="str">
        <f>"ABEST01"</f>
        <v>ABEST01</v>
      </c>
      <c r="B941" t="s">
        <v>200</v>
      </c>
      <c r="C941">
        <v>0</v>
      </c>
      <c r="D941" t="s">
        <v>16</v>
      </c>
      <c r="E941">
        <v>0</v>
      </c>
      <c r="F941" t="s">
        <v>164</v>
      </c>
      <c r="O941" t="s">
        <v>10464</v>
      </c>
      <c r="P941">
        <f t="shared" si="14"/>
        <v>0</v>
      </c>
    </row>
    <row r="942" spans="1:16" hidden="1" x14ac:dyDescent="0.25">
      <c r="A942" t="str">
        <f>"QBEST02"</f>
        <v>QBEST02</v>
      </c>
      <c r="B942" t="s">
        <v>10303</v>
      </c>
      <c r="C942">
        <v>0</v>
      </c>
      <c r="D942" t="s">
        <v>16</v>
      </c>
      <c r="E942">
        <v>0</v>
      </c>
      <c r="F942" t="s">
        <v>10300</v>
      </c>
      <c r="G942" t="s">
        <v>10097</v>
      </c>
      <c r="O942" t="s">
        <v>10465</v>
      </c>
      <c r="P942">
        <f t="shared" si="14"/>
        <v>0</v>
      </c>
    </row>
    <row r="943" spans="1:16" hidden="1" x14ac:dyDescent="0.25">
      <c r="A943" t="str">
        <f>"QBEST01"</f>
        <v>QBEST01</v>
      </c>
      <c r="B943" t="s">
        <v>10304</v>
      </c>
      <c r="C943">
        <v>0</v>
      </c>
      <c r="D943" t="s">
        <v>16</v>
      </c>
      <c r="E943">
        <v>0</v>
      </c>
      <c r="F943" t="s">
        <v>3042</v>
      </c>
      <c r="G943" t="s">
        <v>9977</v>
      </c>
      <c r="O943" t="s">
        <v>10466</v>
      </c>
      <c r="P943">
        <f t="shared" si="14"/>
        <v>0</v>
      </c>
    </row>
    <row r="944" spans="1:16" hidden="1" x14ac:dyDescent="0.25">
      <c r="A944" t="str">
        <f>"QBESU01"</f>
        <v>QBESU01</v>
      </c>
      <c r="B944" t="s">
        <v>2808</v>
      </c>
      <c r="C944">
        <v>0</v>
      </c>
      <c r="D944" t="s">
        <v>16</v>
      </c>
      <c r="E944">
        <v>0</v>
      </c>
      <c r="F944" t="s">
        <v>656</v>
      </c>
      <c r="O944" t="s">
        <v>10467</v>
      </c>
      <c r="P944">
        <f t="shared" si="14"/>
        <v>0</v>
      </c>
    </row>
    <row r="945" spans="1:16" hidden="1" x14ac:dyDescent="0.25">
      <c r="A945" t="str">
        <f>"ABESV03"</f>
        <v>ABESV03</v>
      </c>
      <c r="B945" t="s">
        <v>10305</v>
      </c>
      <c r="C945">
        <v>0</v>
      </c>
      <c r="D945" t="s">
        <v>16</v>
      </c>
      <c r="E945">
        <v>0</v>
      </c>
      <c r="F945" t="s">
        <v>10300</v>
      </c>
      <c r="G945" t="s">
        <v>10306</v>
      </c>
      <c r="O945" t="s">
        <v>10468</v>
      </c>
      <c r="P945">
        <f t="shared" si="14"/>
        <v>0</v>
      </c>
    </row>
    <row r="946" spans="1:16" x14ac:dyDescent="0.25">
      <c r="A946" t="str">
        <f>"ABESV01"</f>
        <v>ABESV01</v>
      </c>
      <c r="B946" t="s">
        <v>10307</v>
      </c>
      <c r="C946">
        <v>0</v>
      </c>
      <c r="D946" t="s">
        <v>16</v>
      </c>
      <c r="E946">
        <v>0</v>
      </c>
      <c r="F946" t="s">
        <v>10300</v>
      </c>
      <c r="G946" t="s">
        <v>10306</v>
      </c>
      <c r="O946" t="s">
        <v>10469</v>
      </c>
      <c r="P946">
        <f t="shared" si="14"/>
        <v>3500</v>
      </c>
    </row>
    <row r="947" spans="1:16" hidden="1" x14ac:dyDescent="0.25">
      <c r="A947" t="str">
        <f>"ABESV04"</f>
        <v>ABESV04</v>
      </c>
      <c r="B947" t="s">
        <v>204</v>
      </c>
      <c r="C947">
        <v>5</v>
      </c>
      <c r="D947" t="s">
        <v>41</v>
      </c>
      <c r="E947">
        <v>0</v>
      </c>
      <c r="O947" t="s">
        <v>10470</v>
      </c>
      <c r="P947">
        <f t="shared" si="14"/>
        <v>0</v>
      </c>
    </row>
    <row r="948" spans="1:16" hidden="1" x14ac:dyDescent="0.25">
      <c r="A948" t="str">
        <f>"QBESV01"</f>
        <v>QBESV01</v>
      </c>
      <c r="B948" t="s">
        <v>204</v>
      </c>
      <c r="C948">
        <v>0</v>
      </c>
      <c r="D948" t="s">
        <v>41</v>
      </c>
      <c r="E948">
        <v>0</v>
      </c>
      <c r="F948" t="s">
        <v>10300</v>
      </c>
      <c r="G948" t="s">
        <v>9893</v>
      </c>
      <c r="O948" t="s">
        <v>10471</v>
      </c>
      <c r="P948">
        <f t="shared" si="14"/>
        <v>0</v>
      </c>
    </row>
    <row r="949" spans="1:16" hidden="1" x14ac:dyDescent="0.25">
      <c r="A949" t="str">
        <f>"ABESV02"</f>
        <v>ABESV02</v>
      </c>
      <c r="B949" t="s">
        <v>204</v>
      </c>
      <c r="C949">
        <v>0</v>
      </c>
      <c r="D949" t="s">
        <v>41</v>
      </c>
      <c r="E949">
        <v>0</v>
      </c>
      <c r="F949" t="s">
        <v>10300</v>
      </c>
      <c r="G949" t="s">
        <v>9893</v>
      </c>
      <c r="O949" t="s">
        <v>10473</v>
      </c>
      <c r="P949">
        <f t="shared" si="14"/>
        <v>0</v>
      </c>
    </row>
    <row r="950" spans="1:16" hidden="1" x14ac:dyDescent="0.25">
      <c r="A950" t="str">
        <f>"ABETA01"</f>
        <v>ABETA01</v>
      </c>
      <c r="B950" t="s">
        <v>10308</v>
      </c>
      <c r="C950">
        <v>0</v>
      </c>
      <c r="D950" t="s">
        <v>16</v>
      </c>
      <c r="E950">
        <v>0</v>
      </c>
      <c r="F950" t="s">
        <v>10309</v>
      </c>
      <c r="O950" t="s">
        <v>10474</v>
      </c>
      <c r="P950">
        <f t="shared" si="14"/>
        <v>0</v>
      </c>
    </row>
    <row r="951" spans="1:16" hidden="1" x14ac:dyDescent="0.25">
      <c r="A951" t="str">
        <f>"QBETA03"</f>
        <v>QBETA03</v>
      </c>
      <c r="B951" t="s">
        <v>13642</v>
      </c>
      <c r="C951">
        <v>0</v>
      </c>
      <c r="D951" t="s">
        <v>41</v>
      </c>
      <c r="E951">
        <v>0</v>
      </c>
      <c r="F951" t="s">
        <v>2814</v>
      </c>
      <c r="G951" t="s">
        <v>10310</v>
      </c>
      <c r="H951" t="s">
        <v>9876</v>
      </c>
      <c r="O951" t="s">
        <v>10475</v>
      </c>
      <c r="P951">
        <f t="shared" si="14"/>
        <v>0</v>
      </c>
    </row>
    <row r="952" spans="1:16" hidden="1" x14ac:dyDescent="0.25">
      <c r="A952" t="str">
        <f>"QBETA02"</f>
        <v>QBETA02</v>
      </c>
      <c r="B952" t="s">
        <v>17616</v>
      </c>
      <c r="C952">
        <v>0</v>
      </c>
      <c r="D952" t="s">
        <v>16</v>
      </c>
      <c r="E952">
        <v>0</v>
      </c>
      <c r="F952" t="s">
        <v>1705</v>
      </c>
      <c r="G952" t="s">
        <v>10311</v>
      </c>
      <c r="H952" t="s">
        <v>9871</v>
      </c>
      <c r="O952" t="s">
        <v>10476</v>
      </c>
      <c r="P952">
        <f t="shared" si="14"/>
        <v>0</v>
      </c>
    </row>
    <row r="953" spans="1:16" hidden="1" x14ac:dyDescent="0.25">
      <c r="A953" t="str">
        <f>"ABETA03"</f>
        <v>ABETA03</v>
      </c>
      <c r="B953" t="s">
        <v>17617</v>
      </c>
      <c r="C953">
        <v>0</v>
      </c>
      <c r="D953" t="s">
        <v>16</v>
      </c>
      <c r="E953">
        <v>0</v>
      </c>
      <c r="F953" t="s">
        <v>1705</v>
      </c>
      <c r="G953" t="s">
        <v>10311</v>
      </c>
      <c r="H953" t="s">
        <v>9871</v>
      </c>
      <c r="O953" t="s">
        <v>10477</v>
      </c>
      <c r="P953">
        <f t="shared" si="14"/>
        <v>0</v>
      </c>
    </row>
    <row r="954" spans="1:16" hidden="1" x14ac:dyDescent="0.25">
      <c r="A954" t="str">
        <f>"QBETA01"</f>
        <v>QBETA01</v>
      </c>
      <c r="B954" t="s">
        <v>17617</v>
      </c>
      <c r="C954">
        <v>0</v>
      </c>
      <c r="D954" t="s">
        <v>16</v>
      </c>
      <c r="E954">
        <v>0</v>
      </c>
      <c r="F954" t="s">
        <v>1705</v>
      </c>
      <c r="G954" t="s">
        <v>10311</v>
      </c>
      <c r="H954" t="s">
        <v>9871</v>
      </c>
      <c r="O954" t="s">
        <v>10478</v>
      </c>
      <c r="P954">
        <f t="shared" si="14"/>
        <v>0</v>
      </c>
    </row>
    <row r="955" spans="1:16" hidden="1" x14ac:dyDescent="0.25">
      <c r="A955" t="str">
        <f>"ABETA02"</f>
        <v>ABETA02</v>
      </c>
      <c r="B955" t="s">
        <v>10312</v>
      </c>
      <c r="C955">
        <v>0</v>
      </c>
      <c r="D955" t="s">
        <v>41</v>
      </c>
      <c r="E955">
        <v>0</v>
      </c>
      <c r="F955" t="s">
        <v>10309</v>
      </c>
      <c r="O955" t="s">
        <v>10479</v>
      </c>
      <c r="P955">
        <f t="shared" si="14"/>
        <v>0</v>
      </c>
    </row>
    <row r="956" spans="1:16" hidden="1" x14ac:dyDescent="0.25">
      <c r="A956" t="str">
        <f>"QBETA04"</f>
        <v>QBETA04</v>
      </c>
      <c r="B956" t="s">
        <v>2816</v>
      </c>
      <c r="C956">
        <v>320</v>
      </c>
      <c r="D956" t="s">
        <v>41</v>
      </c>
      <c r="E956">
        <v>4</v>
      </c>
      <c r="F956" t="s">
        <v>1326</v>
      </c>
      <c r="G956" t="s">
        <v>9949</v>
      </c>
      <c r="O956" t="s">
        <v>10480</v>
      </c>
      <c r="P956">
        <f t="shared" si="14"/>
        <v>0</v>
      </c>
    </row>
    <row r="957" spans="1:16" hidden="1" x14ac:dyDescent="0.25">
      <c r="A957" t="str">
        <f>"ABETT01"</f>
        <v>ABETT01</v>
      </c>
      <c r="B957" t="s">
        <v>10313</v>
      </c>
      <c r="C957">
        <v>0</v>
      </c>
      <c r="D957" t="s">
        <v>16</v>
      </c>
      <c r="E957">
        <v>0</v>
      </c>
      <c r="F957" t="s">
        <v>113</v>
      </c>
      <c r="G957" t="s">
        <v>10314</v>
      </c>
      <c r="O957" t="s">
        <v>3206</v>
      </c>
      <c r="P957">
        <f t="shared" si="14"/>
        <v>0</v>
      </c>
    </row>
    <row r="958" spans="1:16" hidden="1" x14ac:dyDescent="0.25">
      <c r="A958" t="str">
        <f>"ABETT02"</f>
        <v>ABETT02</v>
      </c>
      <c r="B958" t="s">
        <v>207</v>
      </c>
      <c r="C958">
        <v>0</v>
      </c>
      <c r="D958" t="s">
        <v>16</v>
      </c>
      <c r="E958">
        <v>0</v>
      </c>
      <c r="F958" t="s">
        <v>113</v>
      </c>
      <c r="G958" t="s">
        <v>10314</v>
      </c>
      <c r="O958" t="s">
        <v>10481</v>
      </c>
      <c r="P958">
        <f t="shared" si="14"/>
        <v>0</v>
      </c>
    </row>
    <row r="959" spans="1:16" hidden="1" x14ac:dyDescent="0.25">
      <c r="A959" t="str">
        <f>"QBETT01"</f>
        <v>QBETT01</v>
      </c>
      <c r="B959" t="s">
        <v>207</v>
      </c>
      <c r="C959">
        <v>0</v>
      </c>
      <c r="D959" t="s">
        <v>16</v>
      </c>
      <c r="E959">
        <v>0</v>
      </c>
      <c r="F959" t="s">
        <v>113</v>
      </c>
      <c r="G959" t="s">
        <v>10314</v>
      </c>
      <c r="H959" t="s">
        <v>9891</v>
      </c>
      <c r="O959" t="s">
        <v>10482</v>
      </c>
      <c r="P959">
        <f t="shared" si="14"/>
        <v>0</v>
      </c>
    </row>
    <row r="960" spans="1:16" hidden="1" x14ac:dyDescent="0.25">
      <c r="A960" t="str">
        <f>"ABIGG02"</f>
        <v>ABIGG02</v>
      </c>
      <c r="B960" t="s">
        <v>10315</v>
      </c>
      <c r="C960">
        <v>0</v>
      </c>
      <c r="D960" t="s">
        <v>16</v>
      </c>
      <c r="E960">
        <v>0</v>
      </c>
      <c r="F960" t="s">
        <v>113</v>
      </c>
      <c r="G960" t="s">
        <v>9952</v>
      </c>
      <c r="O960" t="s">
        <v>10483</v>
      </c>
      <c r="P960">
        <f t="shared" si="14"/>
        <v>0</v>
      </c>
    </row>
    <row r="961" spans="1:16" hidden="1" x14ac:dyDescent="0.25">
      <c r="A961" t="str">
        <f>"QBIGG02"</f>
        <v>QBIGG02</v>
      </c>
      <c r="B961" t="s">
        <v>17618</v>
      </c>
      <c r="C961">
        <v>0</v>
      </c>
      <c r="D961" t="s">
        <v>16</v>
      </c>
      <c r="E961">
        <v>0</v>
      </c>
      <c r="F961" t="s">
        <v>113</v>
      </c>
      <c r="G961" t="s">
        <v>9952</v>
      </c>
      <c r="H961" t="s">
        <v>9871</v>
      </c>
      <c r="O961" t="s">
        <v>10484</v>
      </c>
      <c r="P961">
        <f t="shared" si="14"/>
        <v>0</v>
      </c>
    </row>
    <row r="962" spans="1:16" hidden="1" x14ac:dyDescent="0.25">
      <c r="A962" t="str">
        <f>"ABIGG01"</f>
        <v>ABIGG01</v>
      </c>
      <c r="B962" t="s">
        <v>17618</v>
      </c>
      <c r="C962">
        <v>0</v>
      </c>
      <c r="D962" t="s">
        <v>16</v>
      </c>
      <c r="E962">
        <v>0</v>
      </c>
      <c r="F962" t="s">
        <v>113</v>
      </c>
      <c r="G962" t="s">
        <v>9952</v>
      </c>
      <c r="H962" t="s">
        <v>9871</v>
      </c>
      <c r="O962" t="s">
        <v>3203</v>
      </c>
      <c r="P962">
        <f t="shared" si="14"/>
        <v>0</v>
      </c>
    </row>
    <row r="963" spans="1:16" hidden="1" x14ac:dyDescent="0.25">
      <c r="A963" t="str">
        <f>"QBIGG06"</f>
        <v>QBIGG06</v>
      </c>
      <c r="B963" t="s">
        <v>10316</v>
      </c>
      <c r="C963">
        <v>0</v>
      </c>
      <c r="D963" t="s">
        <v>41</v>
      </c>
      <c r="E963">
        <v>0</v>
      </c>
      <c r="F963" t="s">
        <v>1586</v>
      </c>
      <c r="G963" t="s">
        <v>10317</v>
      </c>
      <c r="O963" t="s">
        <v>10485</v>
      </c>
      <c r="P963">
        <f t="shared" ref="P963:P1026" si="15">SUMIFS($C$2:$C$7959,$B$2:$B$7959,O963)</f>
        <v>0</v>
      </c>
    </row>
    <row r="964" spans="1:16" hidden="1" x14ac:dyDescent="0.25">
      <c r="A964" t="str">
        <f>"QBIGG01"</f>
        <v>QBIGG01</v>
      </c>
      <c r="B964" t="s">
        <v>10318</v>
      </c>
      <c r="C964">
        <v>0</v>
      </c>
      <c r="D964" t="s">
        <v>16</v>
      </c>
      <c r="E964">
        <v>0</v>
      </c>
      <c r="F964" t="s">
        <v>1586</v>
      </c>
      <c r="G964" t="s">
        <v>9952</v>
      </c>
      <c r="O964" t="s">
        <v>10486</v>
      </c>
      <c r="P964">
        <f t="shared" si="15"/>
        <v>0</v>
      </c>
    </row>
    <row r="965" spans="1:16" hidden="1" x14ac:dyDescent="0.25">
      <c r="A965" t="str">
        <f>"ABIGG03"</f>
        <v>ABIGG03</v>
      </c>
      <c r="B965" t="s">
        <v>17619</v>
      </c>
      <c r="C965">
        <v>0</v>
      </c>
      <c r="D965" t="s">
        <v>824</v>
      </c>
      <c r="E965">
        <v>0</v>
      </c>
      <c r="F965" t="s">
        <v>237</v>
      </c>
      <c r="G965" t="s">
        <v>9952</v>
      </c>
      <c r="H965" t="s">
        <v>9871</v>
      </c>
      <c r="O965" t="s">
        <v>10487</v>
      </c>
      <c r="P965">
        <f t="shared" si="15"/>
        <v>0</v>
      </c>
    </row>
    <row r="966" spans="1:16" hidden="1" x14ac:dyDescent="0.25">
      <c r="A966" t="str">
        <f>"QBIGG05"</f>
        <v>QBIGG05</v>
      </c>
      <c r="B966" t="s">
        <v>17620</v>
      </c>
      <c r="C966">
        <v>0</v>
      </c>
      <c r="D966" t="s">
        <v>824</v>
      </c>
      <c r="E966">
        <v>0</v>
      </c>
      <c r="F966" t="s">
        <v>237</v>
      </c>
      <c r="G966" t="s">
        <v>9952</v>
      </c>
      <c r="H966" t="s">
        <v>9871</v>
      </c>
      <c r="O966" t="s">
        <v>10488</v>
      </c>
      <c r="P966">
        <f t="shared" si="15"/>
        <v>0</v>
      </c>
    </row>
    <row r="967" spans="1:16" hidden="1" x14ac:dyDescent="0.25">
      <c r="A967" t="str">
        <f>"QBIGG03"</f>
        <v>QBIGG03</v>
      </c>
      <c r="B967" t="s">
        <v>17621</v>
      </c>
      <c r="C967">
        <v>0</v>
      </c>
      <c r="D967" t="s">
        <v>824</v>
      </c>
      <c r="E967">
        <v>0</v>
      </c>
      <c r="F967" t="s">
        <v>237</v>
      </c>
      <c r="G967" t="s">
        <v>9952</v>
      </c>
      <c r="H967" t="s">
        <v>9871</v>
      </c>
      <c r="O967" t="s">
        <v>10489</v>
      </c>
      <c r="P967">
        <f t="shared" si="15"/>
        <v>0</v>
      </c>
    </row>
    <row r="968" spans="1:16" hidden="1" x14ac:dyDescent="0.25">
      <c r="A968" t="str">
        <f>"ABIGG04"</f>
        <v>ABIGG04</v>
      </c>
      <c r="B968" t="s">
        <v>17621</v>
      </c>
      <c r="C968">
        <v>0</v>
      </c>
      <c r="D968" t="s">
        <v>824</v>
      </c>
      <c r="E968">
        <v>0</v>
      </c>
      <c r="F968" t="s">
        <v>237</v>
      </c>
      <c r="G968" t="s">
        <v>9952</v>
      </c>
      <c r="H968" t="s">
        <v>9871</v>
      </c>
      <c r="O968" t="s">
        <v>10490</v>
      </c>
      <c r="P968">
        <f t="shared" si="15"/>
        <v>0</v>
      </c>
    </row>
    <row r="969" spans="1:16" hidden="1" x14ac:dyDescent="0.25">
      <c r="A969" t="str">
        <f>"QBIGG07"</f>
        <v>QBIGG07</v>
      </c>
      <c r="B969" t="s">
        <v>13644</v>
      </c>
      <c r="C969">
        <v>191350</v>
      </c>
      <c r="D969" t="s">
        <v>824</v>
      </c>
      <c r="E969">
        <v>637</v>
      </c>
      <c r="F969" t="s">
        <v>237</v>
      </c>
      <c r="G969" t="s">
        <v>9952</v>
      </c>
      <c r="H969" t="s">
        <v>9871</v>
      </c>
      <c r="O969" t="s">
        <v>10491</v>
      </c>
      <c r="P969">
        <f t="shared" si="15"/>
        <v>0</v>
      </c>
    </row>
    <row r="970" spans="1:16" x14ac:dyDescent="0.25">
      <c r="A970" t="str">
        <f>"ABIGG08"</f>
        <v>ABIGG08</v>
      </c>
      <c r="B970" t="s">
        <v>13644</v>
      </c>
      <c r="C970">
        <v>0</v>
      </c>
      <c r="D970" t="s">
        <v>824</v>
      </c>
      <c r="E970">
        <v>0</v>
      </c>
      <c r="F970" t="s">
        <v>237</v>
      </c>
      <c r="G970" t="s">
        <v>9952</v>
      </c>
      <c r="O970" t="s">
        <v>3156</v>
      </c>
      <c r="P970">
        <f t="shared" si="15"/>
        <v>209</v>
      </c>
    </row>
    <row r="971" spans="1:16" hidden="1" x14ac:dyDescent="0.25">
      <c r="A971" t="str">
        <f>"ABIGG07"</f>
        <v>ABIGG07</v>
      </c>
      <c r="B971" t="s">
        <v>10319</v>
      </c>
      <c r="C971">
        <v>0</v>
      </c>
      <c r="D971" t="s">
        <v>824</v>
      </c>
      <c r="E971">
        <v>0</v>
      </c>
      <c r="F971" t="s">
        <v>237</v>
      </c>
      <c r="G971" t="s">
        <v>9952</v>
      </c>
      <c r="O971" t="s">
        <v>3211</v>
      </c>
      <c r="P971">
        <f t="shared" si="15"/>
        <v>0</v>
      </c>
    </row>
    <row r="972" spans="1:16" hidden="1" x14ac:dyDescent="0.25">
      <c r="A972" t="str">
        <f>"ABIGG06"</f>
        <v>ABIGG06</v>
      </c>
      <c r="B972" t="s">
        <v>10320</v>
      </c>
      <c r="C972">
        <v>0</v>
      </c>
      <c r="D972" t="s">
        <v>824</v>
      </c>
      <c r="E972">
        <v>0</v>
      </c>
      <c r="F972" t="s">
        <v>237</v>
      </c>
      <c r="G972" t="s">
        <v>9952</v>
      </c>
      <c r="O972" t="s">
        <v>3227</v>
      </c>
      <c r="P972">
        <f t="shared" si="15"/>
        <v>0</v>
      </c>
    </row>
    <row r="973" spans="1:16" hidden="1" x14ac:dyDescent="0.25">
      <c r="A973" t="str">
        <f>"ABIGG05"</f>
        <v>ABIGG05</v>
      </c>
      <c r="B973" t="s">
        <v>13643</v>
      </c>
      <c r="C973">
        <v>0</v>
      </c>
      <c r="D973" t="s">
        <v>824</v>
      </c>
      <c r="E973">
        <v>0</v>
      </c>
      <c r="F973" t="s">
        <v>237</v>
      </c>
      <c r="G973" t="s">
        <v>9952</v>
      </c>
      <c r="H973" t="s">
        <v>9891</v>
      </c>
      <c r="O973" t="s">
        <v>10492</v>
      </c>
      <c r="P973">
        <f t="shared" si="15"/>
        <v>0</v>
      </c>
    </row>
    <row r="974" spans="1:16" hidden="1" x14ac:dyDescent="0.25">
      <c r="A974" t="str">
        <f>"QBIGG04"</f>
        <v>QBIGG04</v>
      </c>
      <c r="B974" t="s">
        <v>13643</v>
      </c>
      <c r="C974">
        <v>0</v>
      </c>
      <c r="D974" t="s">
        <v>824</v>
      </c>
      <c r="E974">
        <v>0</v>
      </c>
      <c r="F974" t="s">
        <v>237</v>
      </c>
      <c r="G974" t="s">
        <v>9952</v>
      </c>
      <c r="H974" t="s">
        <v>9891</v>
      </c>
      <c r="O974" t="s">
        <v>10493</v>
      </c>
      <c r="P974">
        <f t="shared" si="15"/>
        <v>0</v>
      </c>
    </row>
    <row r="975" spans="1:16" hidden="1" x14ac:dyDescent="0.25">
      <c r="A975" t="str">
        <f>"QBIGX03"</f>
        <v>QBIGX03</v>
      </c>
      <c r="B975" t="s">
        <v>2827</v>
      </c>
      <c r="C975">
        <v>0</v>
      </c>
      <c r="D975" t="s">
        <v>16</v>
      </c>
      <c r="E975">
        <v>0</v>
      </c>
      <c r="F975" t="s">
        <v>128</v>
      </c>
      <c r="G975" t="s">
        <v>10019</v>
      </c>
      <c r="O975" t="s">
        <v>1431</v>
      </c>
      <c r="P975">
        <f t="shared" si="15"/>
        <v>0</v>
      </c>
    </row>
    <row r="976" spans="1:16" x14ac:dyDescent="0.25">
      <c r="A976" t="str">
        <f>"QBIGX05"</f>
        <v>QBIGX05</v>
      </c>
      <c r="B976" t="s">
        <v>10321</v>
      </c>
      <c r="C976">
        <v>0</v>
      </c>
      <c r="D976" t="s">
        <v>1367</v>
      </c>
      <c r="E976">
        <v>0</v>
      </c>
      <c r="F976" t="s">
        <v>128</v>
      </c>
      <c r="G976" t="s">
        <v>10019</v>
      </c>
      <c r="O976" t="s">
        <v>1429</v>
      </c>
      <c r="P976">
        <f t="shared" si="15"/>
        <v>533</v>
      </c>
    </row>
    <row r="977" spans="1:16" hidden="1" x14ac:dyDescent="0.25">
      <c r="A977" t="str">
        <f>"QBIGX04"</f>
        <v>QBIGX04</v>
      </c>
      <c r="B977" t="s">
        <v>2830</v>
      </c>
      <c r="C977">
        <v>0</v>
      </c>
      <c r="D977" t="s">
        <v>379</v>
      </c>
      <c r="E977">
        <v>0</v>
      </c>
      <c r="F977" t="s">
        <v>128</v>
      </c>
      <c r="G977" t="s">
        <v>10019</v>
      </c>
      <c r="O977" t="s">
        <v>10494</v>
      </c>
      <c r="P977">
        <f t="shared" si="15"/>
        <v>0</v>
      </c>
    </row>
    <row r="978" spans="1:16" hidden="1" x14ac:dyDescent="0.25">
      <c r="A978" t="str">
        <f>"QBINA01"</f>
        <v>QBINA01</v>
      </c>
      <c r="B978" t="s">
        <v>17622</v>
      </c>
      <c r="C978">
        <v>0</v>
      </c>
      <c r="D978" t="s">
        <v>16</v>
      </c>
      <c r="E978">
        <v>0</v>
      </c>
      <c r="F978" t="s">
        <v>10322</v>
      </c>
      <c r="G978" t="s">
        <v>9920</v>
      </c>
      <c r="H978" t="s">
        <v>9871</v>
      </c>
      <c r="O978" t="s">
        <v>3219</v>
      </c>
      <c r="P978">
        <f t="shared" si="15"/>
        <v>0</v>
      </c>
    </row>
    <row r="979" spans="1:16" hidden="1" x14ac:dyDescent="0.25">
      <c r="A979" t="str">
        <f>"QBINA03"</f>
        <v>QBINA03</v>
      </c>
      <c r="B979" t="s">
        <v>17623</v>
      </c>
      <c r="C979">
        <v>0</v>
      </c>
      <c r="D979" t="s">
        <v>1367</v>
      </c>
      <c r="E979">
        <v>0</v>
      </c>
      <c r="F979" t="s">
        <v>10322</v>
      </c>
      <c r="G979" t="s">
        <v>9920</v>
      </c>
      <c r="H979" t="s">
        <v>9871</v>
      </c>
      <c r="O979" t="s">
        <v>10495</v>
      </c>
      <c r="P979">
        <f t="shared" si="15"/>
        <v>0</v>
      </c>
    </row>
    <row r="980" spans="1:16" hidden="1" x14ac:dyDescent="0.25">
      <c r="A980" t="str">
        <f>"QBINA02"</f>
        <v>QBINA02</v>
      </c>
      <c r="B980" t="s">
        <v>17624</v>
      </c>
      <c r="C980">
        <v>0</v>
      </c>
      <c r="D980" t="s">
        <v>379</v>
      </c>
      <c r="E980">
        <v>0</v>
      </c>
      <c r="F980" t="s">
        <v>10322</v>
      </c>
      <c r="G980" t="s">
        <v>9920</v>
      </c>
      <c r="H980" t="s">
        <v>9871</v>
      </c>
      <c r="O980" t="s">
        <v>10496</v>
      </c>
      <c r="P980">
        <f t="shared" si="15"/>
        <v>0</v>
      </c>
    </row>
    <row r="981" spans="1:16" hidden="1" x14ac:dyDescent="0.25">
      <c r="A981" t="str">
        <f>"QBIOC08"</f>
        <v>QBIOC08</v>
      </c>
      <c r="B981" t="s">
        <v>17625</v>
      </c>
      <c r="C981">
        <v>0</v>
      </c>
      <c r="D981" t="s">
        <v>16</v>
      </c>
      <c r="E981">
        <v>0</v>
      </c>
      <c r="F981" t="s">
        <v>255</v>
      </c>
      <c r="H981" t="s">
        <v>9876</v>
      </c>
      <c r="O981" t="s">
        <v>299</v>
      </c>
      <c r="P981">
        <f t="shared" si="15"/>
        <v>0</v>
      </c>
    </row>
    <row r="982" spans="1:16" hidden="1" x14ac:dyDescent="0.25">
      <c r="A982" t="str">
        <f>"ABIOC01"</f>
        <v>ABIOC01</v>
      </c>
      <c r="B982" t="s">
        <v>17626</v>
      </c>
      <c r="C982">
        <v>0</v>
      </c>
      <c r="D982" t="s">
        <v>16</v>
      </c>
      <c r="E982">
        <v>0</v>
      </c>
      <c r="F982" t="s">
        <v>255</v>
      </c>
      <c r="H982" t="s">
        <v>9876</v>
      </c>
      <c r="O982" t="s">
        <v>10497</v>
      </c>
      <c r="P982">
        <f t="shared" si="15"/>
        <v>0</v>
      </c>
    </row>
    <row r="983" spans="1:16" hidden="1" x14ac:dyDescent="0.25">
      <c r="A983" t="str">
        <f>"QBIOC07"</f>
        <v>QBIOC07</v>
      </c>
      <c r="B983" t="s">
        <v>13648</v>
      </c>
      <c r="C983">
        <v>0</v>
      </c>
      <c r="D983" t="s">
        <v>16</v>
      </c>
      <c r="E983">
        <v>0</v>
      </c>
      <c r="F983" t="s">
        <v>255</v>
      </c>
      <c r="H983" t="s">
        <v>9876</v>
      </c>
      <c r="O983" t="s">
        <v>10498</v>
      </c>
      <c r="P983">
        <f t="shared" si="15"/>
        <v>0</v>
      </c>
    </row>
    <row r="984" spans="1:16" hidden="1" x14ac:dyDescent="0.25">
      <c r="A984" t="str">
        <f>"ABIOC02"</f>
        <v>ABIOC02</v>
      </c>
      <c r="B984" t="s">
        <v>13648</v>
      </c>
      <c r="C984">
        <v>0</v>
      </c>
      <c r="D984" t="s">
        <v>28</v>
      </c>
      <c r="E984">
        <v>0</v>
      </c>
      <c r="F984" t="s">
        <v>255</v>
      </c>
      <c r="H984" t="s">
        <v>9876</v>
      </c>
      <c r="O984" t="s">
        <v>10499</v>
      </c>
      <c r="P984">
        <f t="shared" si="15"/>
        <v>0</v>
      </c>
    </row>
    <row r="985" spans="1:16" hidden="1" x14ac:dyDescent="0.25">
      <c r="A985" t="str">
        <f>"QBIOC02"</f>
        <v>QBIOC02</v>
      </c>
      <c r="B985" t="s">
        <v>13646</v>
      </c>
      <c r="C985">
        <v>0</v>
      </c>
      <c r="D985" t="s">
        <v>16</v>
      </c>
      <c r="E985">
        <v>0</v>
      </c>
      <c r="F985" t="s">
        <v>255</v>
      </c>
      <c r="H985" t="s">
        <v>9876</v>
      </c>
      <c r="O985" t="s">
        <v>10500</v>
      </c>
      <c r="P985">
        <f t="shared" si="15"/>
        <v>0</v>
      </c>
    </row>
    <row r="986" spans="1:16" hidden="1" x14ac:dyDescent="0.25">
      <c r="A986" t="str">
        <f>"ABIOC09"</f>
        <v>ABIOC09</v>
      </c>
      <c r="B986" t="s">
        <v>13645</v>
      </c>
      <c r="C986">
        <v>0</v>
      </c>
      <c r="D986" t="s">
        <v>16</v>
      </c>
      <c r="E986">
        <v>0</v>
      </c>
      <c r="O986" t="s">
        <v>3224</v>
      </c>
      <c r="P986">
        <f t="shared" si="15"/>
        <v>0</v>
      </c>
    </row>
    <row r="987" spans="1:16" hidden="1" x14ac:dyDescent="0.25">
      <c r="A987" t="str">
        <f>"QBIOC01"</f>
        <v>QBIOC01</v>
      </c>
      <c r="B987" t="s">
        <v>13645</v>
      </c>
      <c r="C987">
        <v>0</v>
      </c>
      <c r="D987" t="s">
        <v>16</v>
      </c>
      <c r="E987">
        <v>0</v>
      </c>
      <c r="F987" t="s">
        <v>255</v>
      </c>
      <c r="H987" t="s">
        <v>9876</v>
      </c>
      <c r="O987" t="s">
        <v>10501</v>
      </c>
      <c r="P987">
        <f t="shared" si="15"/>
        <v>0</v>
      </c>
    </row>
    <row r="988" spans="1:16" x14ac:dyDescent="0.25">
      <c r="A988" t="str">
        <f>"ABIOC03"</f>
        <v>ABIOC03</v>
      </c>
      <c r="B988" t="s">
        <v>13645</v>
      </c>
      <c r="C988">
        <v>0</v>
      </c>
      <c r="D988" t="s">
        <v>16</v>
      </c>
      <c r="E988">
        <v>0</v>
      </c>
      <c r="F988" t="s">
        <v>255</v>
      </c>
      <c r="H988" t="s">
        <v>9876</v>
      </c>
      <c r="O988" t="s">
        <v>3234</v>
      </c>
      <c r="P988">
        <f t="shared" si="15"/>
        <v>402</v>
      </c>
    </row>
    <row r="989" spans="1:16" hidden="1" x14ac:dyDescent="0.25">
      <c r="A989" t="str">
        <f>"ABIOC10"</f>
        <v>ABIOC10</v>
      </c>
      <c r="B989" t="s">
        <v>13647</v>
      </c>
      <c r="C989">
        <v>0</v>
      </c>
      <c r="D989" t="s">
        <v>16</v>
      </c>
      <c r="E989">
        <v>0</v>
      </c>
      <c r="O989" t="s">
        <v>3191</v>
      </c>
      <c r="P989">
        <f t="shared" si="15"/>
        <v>0</v>
      </c>
    </row>
    <row r="990" spans="1:16" x14ac:dyDescent="0.25">
      <c r="A990" t="str">
        <f>"QBIOC06"</f>
        <v>QBIOC06</v>
      </c>
      <c r="B990" t="s">
        <v>13647</v>
      </c>
      <c r="C990">
        <v>0</v>
      </c>
      <c r="D990" t="s">
        <v>16</v>
      </c>
      <c r="E990">
        <v>0</v>
      </c>
      <c r="F990" t="s">
        <v>255</v>
      </c>
      <c r="H990" t="s">
        <v>9876</v>
      </c>
      <c r="O990" t="s">
        <v>3241</v>
      </c>
      <c r="P990">
        <f t="shared" si="15"/>
        <v>29198</v>
      </c>
    </row>
    <row r="991" spans="1:16" x14ac:dyDescent="0.25">
      <c r="A991" t="str">
        <f>"ABIOC04"</f>
        <v>ABIOC04</v>
      </c>
      <c r="B991" t="s">
        <v>13647</v>
      </c>
      <c r="C991">
        <v>0</v>
      </c>
      <c r="D991" t="s">
        <v>16</v>
      </c>
      <c r="E991">
        <v>0</v>
      </c>
      <c r="F991" t="s">
        <v>255</v>
      </c>
      <c r="H991" t="s">
        <v>9876</v>
      </c>
      <c r="O991" t="s">
        <v>3269</v>
      </c>
      <c r="P991">
        <f t="shared" si="15"/>
        <v>13940</v>
      </c>
    </row>
    <row r="992" spans="1:16" hidden="1" x14ac:dyDescent="0.25">
      <c r="A992" t="str">
        <f>"QBIOC05"</f>
        <v>QBIOC05</v>
      </c>
      <c r="B992" t="s">
        <v>17627</v>
      </c>
      <c r="C992">
        <v>0</v>
      </c>
      <c r="D992" t="s">
        <v>379</v>
      </c>
      <c r="E992">
        <v>0</v>
      </c>
      <c r="F992" t="s">
        <v>255</v>
      </c>
      <c r="H992" t="s">
        <v>9876</v>
      </c>
      <c r="O992" t="s">
        <v>10503</v>
      </c>
      <c r="P992">
        <f t="shared" si="15"/>
        <v>0</v>
      </c>
    </row>
    <row r="993" spans="1:16" hidden="1" x14ac:dyDescent="0.25">
      <c r="A993" t="str">
        <f>"ABIOC05"</f>
        <v>ABIOC05</v>
      </c>
      <c r="B993" t="s">
        <v>17627</v>
      </c>
      <c r="C993">
        <v>0</v>
      </c>
      <c r="D993" t="s">
        <v>379</v>
      </c>
      <c r="E993">
        <v>0</v>
      </c>
      <c r="F993" t="s">
        <v>255</v>
      </c>
      <c r="H993" t="s">
        <v>9876</v>
      </c>
      <c r="O993" t="s">
        <v>10504</v>
      </c>
      <c r="P993">
        <f t="shared" si="15"/>
        <v>0</v>
      </c>
    </row>
    <row r="994" spans="1:16" hidden="1" x14ac:dyDescent="0.25">
      <c r="A994" t="str">
        <f>"QBIOC04"</f>
        <v>QBIOC04</v>
      </c>
      <c r="B994" t="s">
        <v>17628</v>
      </c>
      <c r="C994">
        <v>0</v>
      </c>
      <c r="D994" t="s">
        <v>16</v>
      </c>
      <c r="E994">
        <v>0</v>
      </c>
      <c r="F994" t="s">
        <v>255</v>
      </c>
      <c r="H994" t="s">
        <v>9876</v>
      </c>
      <c r="O994" t="s">
        <v>10505</v>
      </c>
      <c r="P994">
        <f t="shared" si="15"/>
        <v>0</v>
      </c>
    </row>
    <row r="995" spans="1:16" hidden="1" x14ac:dyDescent="0.25">
      <c r="A995" t="str">
        <f>"ABIOC07"</f>
        <v>ABIOC07</v>
      </c>
      <c r="B995" t="s">
        <v>17628</v>
      </c>
      <c r="C995">
        <v>0</v>
      </c>
      <c r="D995" t="s">
        <v>16</v>
      </c>
      <c r="E995">
        <v>0</v>
      </c>
      <c r="F995" t="s">
        <v>255</v>
      </c>
      <c r="H995" t="s">
        <v>9876</v>
      </c>
      <c r="O995" t="s">
        <v>10506</v>
      </c>
      <c r="P995">
        <f t="shared" si="15"/>
        <v>0</v>
      </c>
    </row>
    <row r="996" spans="1:16" hidden="1" x14ac:dyDescent="0.25">
      <c r="A996" t="str">
        <f>"QBIOC03"</f>
        <v>QBIOC03</v>
      </c>
      <c r="B996" t="s">
        <v>17629</v>
      </c>
      <c r="C996">
        <v>0</v>
      </c>
      <c r="D996" t="s">
        <v>16</v>
      </c>
      <c r="E996">
        <v>0</v>
      </c>
      <c r="F996" t="s">
        <v>255</v>
      </c>
      <c r="H996" t="s">
        <v>9876</v>
      </c>
      <c r="O996" t="s">
        <v>10509</v>
      </c>
      <c r="P996">
        <f t="shared" si="15"/>
        <v>0</v>
      </c>
    </row>
    <row r="997" spans="1:16" hidden="1" x14ac:dyDescent="0.25">
      <c r="A997" t="str">
        <f>"ABIOC06"</f>
        <v>ABIOC06</v>
      </c>
      <c r="B997" t="s">
        <v>17629</v>
      </c>
      <c r="C997">
        <v>0</v>
      </c>
      <c r="D997" t="s">
        <v>16</v>
      </c>
      <c r="E997">
        <v>0</v>
      </c>
      <c r="F997" t="s">
        <v>255</v>
      </c>
      <c r="H997" t="s">
        <v>9876</v>
      </c>
      <c r="O997" t="s">
        <v>10510</v>
      </c>
      <c r="P997">
        <f t="shared" si="15"/>
        <v>0</v>
      </c>
    </row>
    <row r="998" spans="1:16" hidden="1" x14ac:dyDescent="0.25">
      <c r="A998" t="str">
        <f>"ABIOC12"</f>
        <v>ABIOC12</v>
      </c>
      <c r="B998" t="s">
        <v>10323</v>
      </c>
      <c r="C998">
        <v>0</v>
      </c>
      <c r="D998" t="s">
        <v>16</v>
      </c>
      <c r="E998">
        <v>0</v>
      </c>
      <c r="O998" t="s">
        <v>10511</v>
      </c>
      <c r="P998">
        <f t="shared" si="15"/>
        <v>0</v>
      </c>
    </row>
    <row r="999" spans="1:16" hidden="1" x14ac:dyDescent="0.25">
      <c r="A999" t="str">
        <f>"QBIOC09"</f>
        <v>QBIOC09</v>
      </c>
      <c r="B999" t="s">
        <v>10323</v>
      </c>
      <c r="C999">
        <v>152</v>
      </c>
      <c r="D999" t="s">
        <v>16</v>
      </c>
      <c r="E999">
        <v>7</v>
      </c>
      <c r="F999" t="s">
        <v>255</v>
      </c>
      <c r="H999" t="s">
        <v>9876</v>
      </c>
      <c r="O999" t="s">
        <v>10512</v>
      </c>
      <c r="P999">
        <f t="shared" si="15"/>
        <v>0</v>
      </c>
    </row>
    <row r="1000" spans="1:16" hidden="1" x14ac:dyDescent="0.25">
      <c r="A1000" t="str">
        <f>"ABIOC11"</f>
        <v>ABIOC11</v>
      </c>
      <c r="B1000" t="s">
        <v>211</v>
      </c>
      <c r="C1000">
        <v>0</v>
      </c>
      <c r="D1000" t="s">
        <v>16</v>
      </c>
      <c r="E1000">
        <v>0</v>
      </c>
      <c r="O1000" t="s">
        <v>10513</v>
      </c>
      <c r="P1000">
        <f t="shared" si="15"/>
        <v>0</v>
      </c>
    </row>
    <row r="1001" spans="1:16" hidden="1" x14ac:dyDescent="0.25">
      <c r="A1001" t="str">
        <f>"ABIOC13"</f>
        <v>ABIOC13</v>
      </c>
      <c r="B1001" t="s">
        <v>10324</v>
      </c>
      <c r="C1001">
        <v>0</v>
      </c>
      <c r="D1001" t="s">
        <v>16</v>
      </c>
      <c r="E1001">
        <v>0</v>
      </c>
      <c r="O1001" t="s">
        <v>10514</v>
      </c>
      <c r="P1001">
        <f t="shared" si="15"/>
        <v>0</v>
      </c>
    </row>
    <row r="1002" spans="1:16" hidden="1" x14ac:dyDescent="0.25">
      <c r="A1002" t="str">
        <f>"QBIOC10"</f>
        <v>QBIOC10</v>
      </c>
      <c r="B1002" t="s">
        <v>10324</v>
      </c>
      <c r="C1002">
        <v>760</v>
      </c>
      <c r="D1002" t="s">
        <v>16</v>
      </c>
      <c r="E1002">
        <v>25</v>
      </c>
      <c r="F1002" t="s">
        <v>255</v>
      </c>
      <c r="H1002" t="s">
        <v>9876</v>
      </c>
      <c r="O1002" t="s">
        <v>10515</v>
      </c>
      <c r="P1002">
        <f t="shared" si="15"/>
        <v>0</v>
      </c>
    </row>
    <row r="1003" spans="1:16" hidden="1" x14ac:dyDescent="0.25">
      <c r="A1003" t="str">
        <f>"ABIOC14"</f>
        <v>ABIOC14</v>
      </c>
      <c r="B1003" t="s">
        <v>10325</v>
      </c>
      <c r="C1003">
        <v>0</v>
      </c>
      <c r="D1003" t="s">
        <v>16</v>
      </c>
      <c r="E1003">
        <v>0</v>
      </c>
      <c r="O1003" t="s">
        <v>17634</v>
      </c>
      <c r="P1003">
        <f t="shared" si="15"/>
        <v>0</v>
      </c>
    </row>
    <row r="1004" spans="1:16" hidden="1" x14ac:dyDescent="0.25">
      <c r="A1004" t="str">
        <f>"QBIOC11"</f>
        <v>QBIOC11</v>
      </c>
      <c r="B1004" t="s">
        <v>10325</v>
      </c>
      <c r="C1004">
        <v>855</v>
      </c>
      <c r="D1004" t="s">
        <v>16</v>
      </c>
      <c r="E1004">
        <v>21</v>
      </c>
      <c r="F1004" t="s">
        <v>255</v>
      </c>
      <c r="H1004" t="s">
        <v>9876</v>
      </c>
      <c r="O1004" t="s">
        <v>17635</v>
      </c>
      <c r="P1004">
        <f t="shared" si="15"/>
        <v>0</v>
      </c>
    </row>
    <row r="1005" spans="1:16" hidden="1" x14ac:dyDescent="0.25">
      <c r="A1005" t="str">
        <f>"ABIOF02"</f>
        <v>ABIOF02</v>
      </c>
      <c r="B1005" t="s">
        <v>10326</v>
      </c>
      <c r="C1005">
        <v>0</v>
      </c>
      <c r="D1005" t="s">
        <v>16</v>
      </c>
      <c r="E1005">
        <v>0</v>
      </c>
      <c r="F1005" t="s">
        <v>255</v>
      </c>
      <c r="O1005" t="s">
        <v>10516</v>
      </c>
      <c r="P1005">
        <f t="shared" si="15"/>
        <v>0</v>
      </c>
    </row>
    <row r="1006" spans="1:16" hidden="1" x14ac:dyDescent="0.25">
      <c r="A1006" t="str">
        <f>"ABIOF01"</f>
        <v>ABIOF01</v>
      </c>
      <c r="B1006" t="s">
        <v>10327</v>
      </c>
      <c r="C1006">
        <v>0</v>
      </c>
      <c r="D1006" t="s">
        <v>16</v>
      </c>
      <c r="E1006">
        <v>0</v>
      </c>
      <c r="F1006" t="s">
        <v>255</v>
      </c>
      <c r="O1006" t="s">
        <v>10518</v>
      </c>
      <c r="P1006">
        <f t="shared" si="15"/>
        <v>0</v>
      </c>
    </row>
    <row r="1007" spans="1:16" hidden="1" x14ac:dyDescent="0.25">
      <c r="A1007" t="str">
        <f>"QBIOK01"</f>
        <v>QBIOK01</v>
      </c>
      <c r="B1007" t="s">
        <v>2848</v>
      </c>
      <c r="C1007">
        <v>0</v>
      </c>
      <c r="D1007" t="s">
        <v>41</v>
      </c>
      <c r="E1007">
        <v>0</v>
      </c>
      <c r="F1007" t="s">
        <v>2850</v>
      </c>
      <c r="O1007" t="s">
        <v>10519</v>
      </c>
      <c r="P1007">
        <f t="shared" si="15"/>
        <v>0</v>
      </c>
    </row>
    <row r="1008" spans="1:16" hidden="1" x14ac:dyDescent="0.25">
      <c r="A1008" t="str">
        <f>"QBION01"</f>
        <v>QBION01</v>
      </c>
      <c r="B1008" t="s">
        <v>2853</v>
      </c>
      <c r="C1008">
        <v>2880</v>
      </c>
      <c r="D1008" t="s">
        <v>41</v>
      </c>
      <c r="E1008">
        <v>144</v>
      </c>
      <c r="F1008" t="s">
        <v>92</v>
      </c>
      <c r="G1008" t="s">
        <v>10024</v>
      </c>
      <c r="O1008" t="s">
        <v>10522</v>
      </c>
      <c r="P1008">
        <f t="shared" si="15"/>
        <v>0</v>
      </c>
    </row>
    <row r="1009" spans="1:16" hidden="1" x14ac:dyDescent="0.25">
      <c r="A1009" t="str">
        <f>"ABION01"</f>
        <v>ABION01</v>
      </c>
      <c r="B1009" t="s">
        <v>2853</v>
      </c>
      <c r="C1009">
        <v>0</v>
      </c>
      <c r="D1009" t="s">
        <v>41</v>
      </c>
      <c r="E1009">
        <v>0</v>
      </c>
      <c r="F1009" t="s">
        <v>92</v>
      </c>
      <c r="G1009" t="s">
        <v>10024</v>
      </c>
      <c r="O1009" t="s">
        <v>3282</v>
      </c>
      <c r="P1009">
        <f t="shared" si="15"/>
        <v>0</v>
      </c>
    </row>
    <row r="1010" spans="1:16" hidden="1" x14ac:dyDescent="0.25">
      <c r="A1010" t="str">
        <f>"CBION01"</f>
        <v>CBION01</v>
      </c>
      <c r="B1010" t="s">
        <v>10328</v>
      </c>
      <c r="C1010">
        <v>0</v>
      </c>
      <c r="D1010" t="s">
        <v>16</v>
      </c>
      <c r="E1010">
        <v>0</v>
      </c>
      <c r="F1010" t="s">
        <v>128</v>
      </c>
      <c r="O1010" t="s">
        <v>3291</v>
      </c>
      <c r="P1010">
        <f t="shared" si="15"/>
        <v>0</v>
      </c>
    </row>
    <row r="1011" spans="1:16" hidden="1" x14ac:dyDescent="0.25">
      <c r="A1011" t="str">
        <f>"QBION02"</f>
        <v>QBION02</v>
      </c>
      <c r="B1011" t="s">
        <v>10328</v>
      </c>
      <c r="C1011">
        <v>2441</v>
      </c>
      <c r="D1011" t="s">
        <v>16</v>
      </c>
      <c r="E1011">
        <v>122</v>
      </c>
      <c r="F1011" t="s">
        <v>128</v>
      </c>
      <c r="G1011" t="s">
        <v>10185</v>
      </c>
      <c r="H1011" t="s">
        <v>9871</v>
      </c>
      <c r="O1011" t="s">
        <v>3295</v>
      </c>
      <c r="P1011">
        <f t="shared" si="15"/>
        <v>0</v>
      </c>
    </row>
    <row r="1012" spans="1:16" hidden="1" x14ac:dyDescent="0.25">
      <c r="A1012" t="str">
        <f>"ABION02"</f>
        <v>ABION02</v>
      </c>
      <c r="B1012" t="s">
        <v>10328</v>
      </c>
      <c r="C1012">
        <v>0</v>
      </c>
      <c r="D1012" t="s">
        <v>16</v>
      </c>
      <c r="E1012">
        <v>0</v>
      </c>
      <c r="F1012" t="s">
        <v>128</v>
      </c>
      <c r="G1012" t="s">
        <v>10185</v>
      </c>
      <c r="H1012" t="s">
        <v>9871</v>
      </c>
      <c r="O1012" t="s">
        <v>10525</v>
      </c>
      <c r="P1012">
        <f t="shared" si="15"/>
        <v>0</v>
      </c>
    </row>
    <row r="1013" spans="1:16" x14ac:dyDescent="0.25">
      <c r="A1013" t="str">
        <f>"QBION03"</f>
        <v>QBION03</v>
      </c>
      <c r="B1013" t="s">
        <v>13649</v>
      </c>
      <c r="C1013">
        <v>4309</v>
      </c>
      <c r="D1013" t="s">
        <v>16</v>
      </c>
      <c r="E1013">
        <v>86</v>
      </c>
      <c r="F1013" t="s">
        <v>128</v>
      </c>
      <c r="G1013" t="s">
        <v>10185</v>
      </c>
      <c r="H1013" t="s">
        <v>9871</v>
      </c>
      <c r="O1013" t="s">
        <v>13677</v>
      </c>
      <c r="P1013">
        <f t="shared" si="15"/>
        <v>4826</v>
      </c>
    </row>
    <row r="1014" spans="1:16" x14ac:dyDescent="0.25">
      <c r="A1014" t="str">
        <f>"ABION03"</f>
        <v>ABION03</v>
      </c>
      <c r="B1014" t="s">
        <v>13649</v>
      </c>
      <c r="C1014">
        <v>0</v>
      </c>
      <c r="D1014" t="s">
        <v>16</v>
      </c>
      <c r="E1014">
        <v>0</v>
      </c>
      <c r="F1014" t="s">
        <v>128</v>
      </c>
      <c r="G1014" t="s">
        <v>10185</v>
      </c>
      <c r="H1014" t="s">
        <v>9871</v>
      </c>
      <c r="O1014" t="s">
        <v>13678</v>
      </c>
      <c r="P1014">
        <f t="shared" si="15"/>
        <v>2201</v>
      </c>
    </row>
    <row r="1015" spans="1:16" x14ac:dyDescent="0.25">
      <c r="A1015" t="str">
        <f>"ABION15"</f>
        <v>ABION15</v>
      </c>
      <c r="B1015" t="s">
        <v>13649</v>
      </c>
      <c r="C1015">
        <v>0</v>
      </c>
      <c r="D1015" t="s">
        <v>16</v>
      </c>
      <c r="E1015">
        <v>0</v>
      </c>
      <c r="O1015" t="s">
        <v>306</v>
      </c>
      <c r="P1015">
        <f t="shared" si="15"/>
        <v>4</v>
      </c>
    </row>
    <row r="1016" spans="1:16" hidden="1" x14ac:dyDescent="0.25">
      <c r="A1016" t="str">
        <f>"ABION04"</f>
        <v>ABION04</v>
      </c>
      <c r="B1016" t="s">
        <v>10329</v>
      </c>
      <c r="C1016">
        <v>0</v>
      </c>
      <c r="D1016" t="s">
        <v>41</v>
      </c>
      <c r="E1016">
        <v>0</v>
      </c>
      <c r="F1016" t="s">
        <v>10330</v>
      </c>
      <c r="O1016" t="s">
        <v>1436</v>
      </c>
      <c r="P1016">
        <f t="shared" si="15"/>
        <v>0</v>
      </c>
    </row>
    <row r="1017" spans="1:16" x14ac:dyDescent="0.25">
      <c r="A1017" t="str">
        <f>"ABION10"</f>
        <v>ABION10</v>
      </c>
      <c r="B1017" t="s">
        <v>213</v>
      </c>
      <c r="C1017">
        <v>99</v>
      </c>
      <c r="D1017" t="s">
        <v>16</v>
      </c>
      <c r="E1017">
        <v>99</v>
      </c>
      <c r="F1017" t="s">
        <v>61</v>
      </c>
      <c r="O1017" t="s">
        <v>3307</v>
      </c>
      <c r="P1017">
        <f t="shared" si="15"/>
        <v>574</v>
      </c>
    </row>
    <row r="1018" spans="1:16" x14ac:dyDescent="0.25">
      <c r="A1018" t="str">
        <f>"ABION06"</f>
        <v>ABION06</v>
      </c>
      <c r="B1018" t="s">
        <v>10331</v>
      </c>
      <c r="C1018">
        <v>0</v>
      </c>
      <c r="D1018" t="s">
        <v>16</v>
      </c>
      <c r="E1018">
        <v>0</v>
      </c>
      <c r="F1018" t="s">
        <v>61</v>
      </c>
      <c r="O1018" t="s">
        <v>3311</v>
      </c>
      <c r="P1018">
        <f t="shared" si="15"/>
        <v>16</v>
      </c>
    </row>
    <row r="1019" spans="1:16" hidden="1" x14ac:dyDescent="0.25">
      <c r="A1019" t="str">
        <f>"ABION07"</f>
        <v>ABION07</v>
      </c>
      <c r="B1019" t="s">
        <v>10332</v>
      </c>
      <c r="C1019">
        <v>0</v>
      </c>
      <c r="D1019" t="s">
        <v>16</v>
      </c>
      <c r="E1019">
        <v>0</v>
      </c>
      <c r="F1019" t="s">
        <v>61</v>
      </c>
      <c r="O1019" t="s">
        <v>10526</v>
      </c>
      <c r="P1019">
        <f t="shared" si="15"/>
        <v>0</v>
      </c>
    </row>
    <row r="1020" spans="1:16" hidden="1" x14ac:dyDescent="0.25">
      <c r="A1020" t="str">
        <f>"ABION09"</f>
        <v>ABION09</v>
      </c>
      <c r="B1020" t="s">
        <v>10333</v>
      </c>
      <c r="C1020">
        <v>0</v>
      </c>
      <c r="D1020" t="s">
        <v>16</v>
      </c>
      <c r="E1020">
        <v>0</v>
      </c>
      <c r="F1020" t="s">
        <v>61</v>
      </c>
      <c r="O1020" t="s">
        <v>13680</v>
      </c>
      <c r="P1020">
        <f t="shared" si="15"/>
        <v>0</v>
      </c>
    </row>
    <row r="1021" spans="1:16" hidden="1" x14ac:dyDescent="0.25">
      <c r="A1021" t="str">
        <f>"ABION05"</f>
        <v>ABION05</v>
      </c>
      <c r="B1021" t="s">
        <v>10334</v>
      </c>
      <c r="C1021">
        <v>0</v>
      </c>
      <c r="D1021" t="s">
        <v>16</v>
      </c>
      <c r="E1021">
        <v>0</v>
      </c>
      <c r="F1021" t="s">
        <v>61</v>
      </c>
      <c r="O1021" t="s">
        <v>13679</v>
      </c>
      <c r="P1021">
        <f t="shared" si="15"/>
        <v>0</v>
      </c>
    </row>
    <row r="1022" spans="1:16" hidden="1" x14ac:dyDescent="0.25">
      <c r="A1022" t="str">
        <f>"ABION08"</f>
        <v>ABION08</v>
      </c>
      <c r="B1022" t="s">
        <v>10335</v>
      </c>
      <c r="C1022">
        <v>0</v>
      </c>
      <c r="D1022" t="s">
        <v>16</v>
      </c>
      <c r="E1022">
        <v>0</v>
      </c>
      <c r="F1022" t="s">
        <v>61</v>
      </c>
      <c r="O1022" t="s">
        <v>10527</v>
      </c>
      <c r="P1022">
        <f t="shared" si="15"/>
        <v>0</v>
      </c>
    </row>
    <row r="1023" spans="1:16" hidden="1" x14ac:dyDescent="0.25">
      <c r="A1023" t="str">
        <f>"ABION11"</f>
        <v>ABION11</v>
      </c>
      <c r="B1023" t="s">
        <v>216</v>
      </c>
      <c r="C1023">
        <v>2</v>
      </c>
      <c r="D1023" t="s">
        <v>16</v>
      </c>
      <c r="E1023">
        <v>2</v>
      </c>
      <c r="F1023" t="s">
        <v>153</v>
      </c>
      <c r="O1023" t="s">
        <v>10529</v>
      </c>
      <c r="P1023">
        <f t="shared" si="15"/>
        <v>0</v>
      </c>
    </row>
    <row r="1024" spans="1:16" x14ac:dyDescent="0.25">
      <c r="A1024" t="str">
        <f>"QBIOS01"</f>
        <v>QBIOS01</v>
      </c>
      <c r="B1024" t="s">
        <v>13650</v>
      </c>
      <c r="C1024">
        <v>64</v>
      </c>
      <c r="D1024" t="s">
        <v>16</v>
      </c>
      <c r="E1024">
        <v>3</v>
      </c>
      <c r="F1024" t="s">
        <v>83</v>
      </c>
      <c r="H1024" t="s">
        <v>9871</v>
      </c>
      <c r="O1024" t="s">
        <v>309</v>
      </c>
      <c r="P1024">
        <f t="shared" si="15"/>
        <v>4</v>
      </c>
    </row>
    <row r="1025" spans="1:16" hidden="1" x14ac:dyDescent="0.25">
      <c r="A1025" t="str">
        <f>"ABIOS02"</f>
        <v>ABIOS02</v>
      </c>
      <c r="B1025" t="s">
        <v>13650</v>
      </c>
      <c r="C1025">
        <v>0</v>
      </c>
      <c r="D1025" t="s">
        <v>16</v>
      </c>
      <c r="E1025">
        <v>0</v>
      </c>
      <c r="F1025" t="s">
        <v>83</v>
      </c>
      <c r="H1025" t="s">
        <v>9871</v>
      </c>
      <c r="O1025" t="s">
        <v>10530</v>
      </c>
      <c r="P1025">
        <f t="shared" si="15"/>
        <v>0</v>
      </c>
    </row>
    <row r="1026" spans="1:16" hidden="1" x14ac:dyDescent="0.25">
      <c r="A1026" t="str">
        <f>"QBIOS02"</f>
        <v>QBIOS02</v>
      </c>
      <c r="B1026" t="s">
        <v>13485</v>
      </c>
      <c r="C1026">
        <v>48</v>
      </c>
      <c r="D1026" t="s">
        <v>16</v>
      </c>
      <c r="E1026">
        <v>2</v>
      </c>
      <c r="F1026" t="s">
        <v>83</v>
      </c>
      <c r="H1026" t="s">
        <v>9871</v>
      </c>
      <c r="O1026" t="s">
        <v>10531</v>
      </c>
      <c r="P1026">
        <f t="shared" si="15"/>
        <v>0</v>
      </c>
    </row>
    <row r="1027" spans="1:16" hidden="1" x14ac:dyDescent="0.25">
      <c r="A1027" t="str">
        <f>"ABIOS03"</f>
        <v>ABIOS03</v>
      </c>
      <c r="B1027" t="s">
        <v>13485</v>
      </c>
      <c r="C1027">
        <v>0</v>
      </c>
      <c r="D1027" t="s">
        <v>16</v>
      </c>
      <c r="E1027">
        <v>0</v>
      </c>
      <c r="F1027" t="s">
        <v>83</v>
      </c>
      <c r="H1027" t="s">
        <v>9871</v>
      </c>
      <c r="O1027" t="s">
        <v>10532</v>
      </c>
      <c r="P1027">
        <f t="shared" ref="P1027:P1090" si="16">SUMIFS($C$2:$C$7959,$B$2:$B$7959,O1027)</f>
        <v>0</v>
      </c>
    </row>
    <row r="1028" spans="1:16" hidden="1" x14ac:dyDescent="0.25">
      <c r="A1028" t="str">
        <f>"ABIOS01"</f>
        <v>ABIOS01</v>
      </c>
      <c r="B1028" t="s">
        <v>10336</v>
      </c>
      <c r="C1028">
        <v>0</v>
      </c>
      <c r="D1028" t="s">
        <v>16</v>
      </c>
      <c r="E1028">
        <v>0</v>
      </c>
      <c r="F1028" t="s">
        <v>34</v>
      </c>
      <c r="H1028" t="s">
        <v>9871</v>
      </c>
      <c r="O1028" t="s">
        <v>1440</v>
      </c>
      <c r="P1028">
        <f t="shared" si="16"/>
        <v>0</v>
      </c>
    </row>
    <row r="1029" spans="1:16" hidden="1" x14ac:dyDescent="0.25">
      <c r="A1029" t="str">
        <f>"QBIOS03"</f>
        <v>QBIOS03</v>
      </c>
      <c r="B1029" t="s">
        <v>10336</v>
      </c>
      <c r="C1029">
        <v>110</v>
      </c>
      <c r="D1029" t="s">
        <v>16</v>
      </c>
      <c r="E1029">
        <v>2</v>
      </c>
      <c r="F1029" t="s">
        <v>83</v>
      </c>
      <c r="H1029" t="s">
        <v>9871</v>
      </c>
      <c r="O1029" t="s">
        <v>10533</v>
      </c>
      <c r="P1029">
        <f t="shared" si="16"/>
        <v>0</v>
      </c>
    </row>
    <row r="1030" spans="1:16" hidden="1" x14ac:dyDescent="0.25">
      <c r="A1030" t="str">
        <f>"QBIOS04"</f>
        <v>QBIOS04</v>
      </c>
      <c r="B1030" t="s">
        <v>10337</v>
      </c>
      <c r="C1030">
        <v>0</v>
      </c>
      <c r="D1030" t="s">
        <v>16</v>
      </c>
      <c r="E1030">
        <v>0</v>
      </c>
      <c r="F1030" t="s">
        <v>255</v>
      </c>
      <c r="O1030" t="s">
        <v>1451</v>
      </c>
      <c r="P1030">
        <f t="shared" si="16"/>
        <v>0</v>
      </c>
    </row>
    <row r="1031" spans="1:16" hidden="1" x14ac:dyDescent="0.25">
      <c r="A1031" t="str">
        <f>"ABIOX01"</f>
        <v>ABIOX01</v>
      </c>
      <c r="B1031" t="s">
        <v>10338</v>
      </c>
      <c r="C1031">
        <v>0</v>
      </c>
      <c r="D1031" t="s">
        <v>41</v>
      </c>
      <c r="E1031">
        <v>0</v>
      </c>
      <c r="F1031" t="s">
        <v>10330</v>
      </c>
      <c r="O1031" t="s">
        <v>10534</v>
      </c>
      <c r="P1031">
        <f t="shared" si="16"/>
        <v>0</v>
      </c>
    </row>
    <row r="1032" spans="1:16" hidden="1" x14ac:dyDescent="0.25">
      <c r="A1032" t="str">
        <f>"ABIOX02"</f>
        <v>ABIOX02</v>
      </c>
      <c r="B1032" t="s">
        <v>10339</v>
      </c>
      <c r="C1032">
        <v>0</v>
      </c>
      <c r="D1032" t="s">
        <v>41</v>
      </c>
      <c r="E1032">
        <v>0</v>
      </c>
      <c r="F1032" t="s">
        <v>10330</v>
      </c>
      <c r="O1032" t="s">
        <v>1448</v>
      </c>
      <c r="P1032">
        <f t="shared" si="16"/>
        <v>0</v>
      </c>
    </row>
    <row r="1033" spans="1:16" x14ac:dyDescent="0.25">
      <c r="A1033" t="str">
        <f>"ABITO01"</f>
        <v>ABITO01</v>
      </c>
      <c r="B1033" t="s">
        <v>221</v>
      </c>
      <c r="C1033">
        <v>0</v>
      </c>
      <c r="D1033" t="s">
        <v>16</v>
      </c>
      <c r="E1033">
        <v>0</v>
      </c>
      <c r="O1033" t="s">
        <v>3318</v>
      </c>
      <c r="P1033">
        <f t="shared" si="16"/>
        <v>1479</v>
      </c>
    </row>
    <row r="1034" spans="1:16" hidden="1" x14ac:dyDescent="0.25">
      <c r="A1034" t="str">
        <f>"QBLAC01"</f>
        <v>QBLAC01</v>
      </c>
      <c r="B1034" t="s">
        <v>13651</v>
      </c>
      <c r="C1034">
        <v>984</v>
      </c>
      <c r="D1034" t="s">
        <v>16</v>
      </c>
      <c r="E1034">
        <v>41</v>
      </c>
      <c r="F1034" t="s">
        <v>2893</v>
      </c>
      <c r="H1034" t="s">
        <v>9876</v>
      </c>
      <c r="O1034" t="s">
        <v>3327</v>
      </c>
      <c r="P1034">
        <f t="shared" si="16"/>
        <v>0</v>
      </c>
    </row>
    <row r="1035" spans="1:16" x14ac:dyDescent="0.25">
      <c r="A1035" t="str">
        <f>"ABLAC02"</f>
        <v>ABLAC02</v>
      </c>
      <c r="B1035" t="s">
        <v>13651</v>
      </c>
      <c r="C1035">
        <v>0</v>
      </c>
      <c r="D1035" t="s">
        <v>16</v>
      </c>
      <c r="E1035">
        <v>0</v>
      </c>
      <c r="F1035" t="s">
        <v>10340</v>
      </c>
      <c r="H1035" t="s">
        <v>9876</v>
      </c>
      <c r="O1035" t="s">
        <v>3324</v>
      </c>
      <c r="P1035">
        <f t="shared" si="16"/>
        <v>144</v>
      </c>
    </row>
    <row r="1036" spans="1:16" hidden="1" x14ac:dyDescent="0.25">
      <c r="A1036" t="str">
        <f>"QBLAC02"</f>
        <v>QBLAC02</v>
      </c>
      <c r="B1036" t="s">
        <v>13652</v>
      </c>
      <c r="C1036">
        <v>1362</v>
      </c>
      <c r="D1036" t="s">
        <v>16</v>
      </c>
      <c r="E1036">
        <v>56</v>
      </c>
      <c r="F1036" t="s">
        <v>2893</v>
      </c>
      <c r="H1036" t="s">
        <v>9876</v>
      </c>
      <c r="O1036" t="s">
        <v>10535</v>
      </c>
      <c r="P1036">
        <f t="shared" si="16"/>
        <v>0</v>
      </c>
    </row>
    <row r="1037" spans="1:16" hidden="1" x14ac:dyDescent="0.25">
      <c r="A1037" t="str">
        <f>"ABLAC03"</f>
        <v>ABLAC03</v>
      </c>
      <c r="B1037" t="s">
        <v>13652</v>
      </c>
      <c r="C1037">
        <v>0</v>
      </c>
      <c r="D1037" t="s">
        <v>16</v>
      </c>
      <c r="E1037">
        <v>0</v>
      </c>
      <c r="F1037" t="s">
        <v>10340</v>
      </c>
      <c r="H1037" t="s">
        <v>9876</v>
      </c>
      <c r="O1037" t="s">
        <v>10536</v>
      </c>
      <c r="P1037">
        <f t="shared" si="16"/>
        <v>0</v>
      </c>
    </row>
    <row r="1038" spans="1:16" hidden="1" x14ac:dyDescent="0.25">
      <c r="A1038" t="str">
        <f>"ABLAC01"</f>
        <v>ABLAC01</v>
      </c>
      <c r="B1038" t="s">
        <v>223</v>
      </c>
      <c r="C1038">
        <v>83</v>
      </c>
      <c r="D1038" t="s">
        <v>28</v>
      </c>
      <c r="E1038">
        <v>83</v>
      </c>
      <c r="F1038" t="s">
        <v>31</v>
      </c>
      <c r="G1038" t="s">
        <v>29</v>
      </c>
      <c r="O1038" t="s">
        <v>10537</v>
      </c>
      <c r="P1038">
        <f t="shared" si="16"/>
        <v>0</v>
      </c>
    </row>
    <row r="1039" spans="1:16" hidden="1" x14ac:dyDescent="0.25">
      <c r="A1039" t="str">
        <f>"ABLAS03"</f>
        <v>ABLAS03</v>
      </c>
      <c r="B1039" t="s">
        <v>10341</v>
      </c>
      <c r="C1039">
        <v>0</v>
      </c>
      <c r="D1039" t="s">
        <v>16</v>
      </c>
      <c r="E1039">
        <v>0</v>
      </c>
      <c r="F1039" t="s">
        <v>1052</v>
      </c>
      <c r="O1039" t="s">
        <v>10538</v>
      </c>
      <c r="P1039">
        <f t="shared" si="16"/>
        <v>0</v>
      </c>
    </row>
    <row r="1040" spans="1:16" hidden="1" x14ac:dyDescent="0.25">
      <c r="A1040" t="str">
        <f>"ABLAS01"</f>
        <v>ABLAS01</v>
      </c>
      <c r="B1040" t="s">
        <v>2899</v>
      </c>
      <c r="C1040">
        <v>0</v>
      </c>
      <c r="D1040" t="s">
        <v>16</v>
      </c>
      <c r="E1040">
        <v>0</v>
      </c>
      <c r="F1040" t="s">
        <v>745</v>
      </c>
      <c r="G1040" t="s">
        <v>9962</v>
      </c>
      <c r="O1040" t="s">
        <v>311</v>
      </c>
      <c r="P1040">
        <f t="shared" si="16"/>
        <v>0</v>
      </c>
    </row>
    <row r="1041" spans="1:16" hidden="1" x14ac:dyDescent="0.25">
      <c r="A1041" t="str">
        <f>"QBLAS01"</f>
        <v>QBLAS01</v>
      </c>
      <c r="B1041" t="s">
        <v>2899</v>
      </c>
      <c r="C1041">
        <v>10</v>
      </c>
      <c r="D1041" t="s">
        <v>16</v>
      </c>
      <c r="E1041">
        <v>0</v>
      </c>
      <c r="F1041" t="s">
        <v>1052</v>
      </c>
      <c r="G1041" t="s">
        <v>9962</v>
      </c>
      <c r="O1041" t="s">
        <v>10539</v>
      </c>
      <c r="P1041">
        <f t="shared" si="16"/>
        <v>0</v>
      </c>
    </row>
    <row r="1042" spans="1:16" hidden="1" x14ac:dyDescent="0.25">
      <c r="A1042" t="str">
        <f>"QBLAS02"</f>
        <v>QBLAS02</v>
      </c>
      <c r="B1042" t="s">
        <v>2922</v>
      </c>
      <c r="C1042">
        <v>2832</v>
      </c>
      <c r="D1042" t="s">
        <v>16</v>
      </c>
      <c r="E1042">
        <v>59</v>
      </c>
      <c r="F1042" t="s">
        <v>1052</v>
      </c>
      <c r="G1042" t="s">
        <v>9962</v>
      </c>
      <c r="O1042" t="s">
        <v>10540</v>
      </c>
      <c r="P1042">
        <f t="shared" si="16"/>
        <v>0</v>
      </c>
    </row>
    <row r="1043" spans="1:16" hidden="1" x14ac:dyDescent="0.25">
      <c r="A1043" t="str">
        <f>"ABLAS02"</f>
        <v>ABLAS02</v>
      </c>
      <c r="B1043" t="s">
        <v>2922</v>
      </c>
      <c r="C1043">
        <v>0</v>
      </c>
      <c r="D1043" t="s">
        <v>16</v>
      </c>
      <c r="E1043">
        <v>0</v>
      </c>
      <c r="F1043" t="s">
        <v>745</v>
      </c>
      <c r="G1043" t="s">
        <v>9962</v>
      </c>
      <c r="O1043" t="s">
        <v>10542</v>
      </c>
      <c r="P1043">
        <f t="shared" si="16"/>
        <v>0</v>
      </c>
    </row>
    <row r="1044" spans="1:16" hidden="1" x14ac:dyDescent="0.25">
      <c r="A1044" t="str">
        <f>"ZZBLEN01"</f>
        <v>ZZBLEN01</v>
      </c>
      <c r="B1044" t="s">
        <v>10342</v>
      </c>
      <c r="C1044">
        <v>0</v>
      </c>
      <c r="D1044" t="s">
        <v>28</v>
      </c>
      <c r="E1044">
        <v>0</v>
      </c>
      <c r="G1044" t="s">
        <v>253</v>
      </c>
      <c r="O1044" t="s">
        <v>10545</v>
      </c>
      <c r="P1044">
        <f t="shared" si="16"/>
        <v>0</v>
      </c>
    </row>
    <row r="1045" spans="1:16" hidden="1" x14ac:dyDescent="0.25">
      <c r="A1045" t="str">
        <f>"ABLEW02"</f>
        <v>ABLEW02</v>
      </c>
      <c r="B1045" t="s">
        <v>10343</v>
      </c>
      <c r="C1045">
        <v>0</v>
      </c>
      <c r="D1045" t="s">
        <v>41</v>
      </c>
      <c r="E1045">
        <v>0</v>
      </c>
      <c r="F1045" t="s">
        <v>560</v>
      </c>
      <c r="G1045" t="s">
        <v>10344</v>
      </c>
      <c r="O1045" t="s">
        <v>313</v>
      </c>
      <c r="P1045">
        <f t="shared" si="16"/>
        <v>0</v>
      </c>
    </row>
    <row r="1046" spans="1:16" hidden="1" x14ac:dyDescent="0.25">
      <c r="A1046" t="str">
        <f>"QBLEW02"</f>
        <v>QBLEW02</v>
      </c>
      <c r="B1046" t="s">
        <v>10343</v>
      </c>
      <c r="C1046">
        <v>0</v>
      </c>
      <c r="D1046" t="s">
        <v>41</v>
      </c>
      <c r="E1046">
        <v>0</v>
      </c>
      <c r="F1046" t="s">
        <v>560</v>
      </c>
      <c r="G1046" t="s">
        <v>10344</v>
      </c>
      <c r="O1046" t="s">
        <v>13681</v>
      </c>
      <c r="P1046">
        <f t="shared" si="16"/>
        <v>0</v>
      </c>
    </row>
    <row r="1047" spans="1:16" hidden="1" x14ac:dyDescent="0.25">
      <c r="A1047" t="str">
        <f>"ABLEW01"</f>
        <v>ABLEW01</v>
      </c>
      <c r="B1047" t="s">
        <v>10345</v>
      </c>
      <c r="C1047">
        <v>0</v>
      </c>
      <c r="D1047" t="s">
        <v>41</v>
      </c>
      <c r="E1047">
        <v>0</v>
      </c>
      <c r="F1047" t="s">
        <v>560</v>
      </c>
      <c r="G1047" t="s">
        <v>10344</v>
      </c>
      <c r="O1047" t="s">
        <v>13682</v>
      </c>
      <c r="P1047">
        <f t="shared" si="16"/>
        <v>0</v>
      </c>
    </row>
    <row r="1048" spans="1:16" x14ac:dyDescent="0.25">
      <c r="A1048" t="str">
        <f>"QBLEW01"</f>
        <v>QBLEW01</v>
      </c>
      <c r="B1048" t="s">
        <v>10345</v>
      </c>
      <c r="C1048">
        <v>0</v>
      </c>
      <c r="D1048" t="s">
        <v>41</v>
      </c>
      <c r="E1048">
        <v>0</v>
      </c>
      <c r="F1048" t="s">
        <v>560</v>
      </c>
      <c r="G1048" t="s">
        <v>10344</v>
      </c>
      <c r="O1048" t="s">
        <v>13683</v>
      </c>
      <c r="P1048">
        <f t="shared" si="16"/>
        <v>30200</v>
      </c>
    </row>
    <row r="1049" spans="1:16" x14ac:dyDescent="0.25">
      <c r="A1049" t="str">
        <f>"QBLEW03"</f>
        <v>QBLEW03</v>
      </c>
      <c r="B1049" t="s">
        <v>13653</v>
      </c>
      <c r="C1049">
        <v>4940</v>
      </c>
      <c r="D1049" t="s">
        <v>41</v>
      </c>
      <c r="E1049">
        <v>27</v>
      </c>
      <c r="F1049" t="s">
        <v>1393</v>
      </c>
      <c r="G1049" t="s">
        <v>10344</v>
      </c>
      <c r="H1049" t="s">
        <v>9871</v>
      </c>
      <c r="O1049" t="s">
        <v>13684</v>
      </c>
      <c r="P1049">
        <f t="shared" si="16"/>
        <v>1180</v>
      </c>
    </row>
    <row r="1050" spans="1:16" x14ac:dyDescent="0.25">
      <c r="A1050" t="str">
        <f>"CBLUE01"</f>
        <v>CBLUE01</v>
      </c>
      <c r="B1050" t="s">
        <v>10346</v>
      </c>
      <c r="C1050">
        <v>0</v>
      </c>
      <c r="D1050" t="s">
        <v>41</v>
      </c>
      <c r="E1050">
        <v>0</v>
      </c>
      <c r="F1050" t="s">
        <v>21</v>
      </c>
      <c r="G1050" t="s">
        <v>10347</v>
      </c>
      <c r="O1050" t="s">
        <v>13685</v>
      </c>
      <c r="P1050">
        <f t="shared" si="16"/>
        <v>28565</v>
      </c>
    </row>
    <row r="1051" spans="1:16" hidden="1" x14ac:dyDescent="0.25">
      <c r="A1051" t="str">
        <f>"ABLUE03"</f>
        <v>ABLUE03</v>
      </c>
      <c r="B1051" t="s">
        <v>10346</v>
      </c>
      <c r="C1051">
        <v>0</v>
      </c>
      <c r="D1051" t="s">
        <v>28</v>
      </c>
      <c r="E1051">
        <v>0</v>
      </c>
      <c r="F1051" t="s">
        <v>21</v>
      </c>
      <c r="O1051" t="s">
        <v>10548</v>
      </c>
      <c r="P1051">
        <f t="shared" si="16"/>
        <v>0</v>
      </c>
    </row>
    <row r="1052" spans="1:16" x14ac:dyDescent="0.25">
      <c r="A1052" t="str">
        <f>"ABLUE01"</f>
        <v>ABLUE01</v>
      </c>
      <c r="B1052" t="s">
        <v>10346</v>
      </c>
      <c r="C1052">
        <v>0</v>
      </c>
      <c r="D1052" t="s">
        <v>41</v>
      </c>
      <c r="E1052">
        <v>0</v>
      </c>
      <c r="F1052" t="s">
        <v>21</v>
      </c>
      <c r="G1052" t="s">
        <v>10347</v>
      </c>
      <c r="H1052" t="s">
        <v>9871</v>
      </c>
      <c r="O1052" t="s">
        <v>13686</v>
      </c>
      <c r="P1052">
        <f t="shared" si="16"/>
        <v>10532</v>
      </c>
    </row>
    <row r="1053" spans="1:16" x14ac:dyDescent="0.25">
      <c r="A1053" t="str">
        <f>"QBLUE01"</f>
        <v>QBLUE01</v>
      </c>
      <c r="B1053" t="s">
        <v>10346</v>
      </c>
      <c r="C1053">
        <v>1835</v>
      </c>
      <c r="D1053" t="s">
        <v>41</v>
      </c>
      <c r="E1053">
        <v>91</v>
      </c>
      <c r="F1053" t="s">
        <v>21</v>
      </c>
      <c r="G1053" t="s">
        <v>10347</v>
      </c>
      <c r="H1053" t="s">
        <v>9871</v>
      </c>
      <c r="O1053" t="s">
        <v>3345</v>
      </c>
      <c r="P1053">
        <f t="shared" si="16"/>
        <v>300</v>
      </c>
    </row>
    <row r="1054" spans="1:16" hidden="1" x14ac:dyDescent="0.25">
      <c r="A1054" t="str">
        <f>"QBOAR01"</f>
        <v>QBOAR01</v>
      </c>
      <c r="B1054" t="s">
        <v>3002</v>
      </c>
      <c r="C1054">
        <v>0</v>
      </c>
      <c r="D1054" t="s">
        <v>28</v>
      </c>
      <c r="E1054">
        <v>0</v>
      </c>
      <c r="O1054" t="s">
        <v>10549</v>
      </c>
      <c r="P1054">
        <f t="shared" si="16"/>
        <v>0</v>
      </c>
    </row>
    <row r="1055" spans="1:16" hidden="1" x14ac:dyDescent="0.25">
      <c r="A1055" t="str">
        <f>"QBODY01"</f>
        <v>QBODY01</v>
      </c>
      <c r="B1055" t="s">
        <v>3004</v>
      </c>
      <c r="C1055">
        <v>5</v>
      </c>
      <c r="D1055" t="s">
        <v>28</v>
      </c>
      <c r="E1055">
        <v>5</v>
      </c>
      <c r="F1055" t="s">
        <v>497</v>
      </c>
      <c r="O1055" t="s">
        <v>10550</v>
      </c>
      <c r="P1055">
        <f t="shared" si="16"/>
        <v>0</v>
      </c>
    </row>
    <row r="1056" spans="1:16" x14ac:dyDescent="0.25">
      <c r="A1056" t="str">
        <f>"QBOMU02"</f>
        <v>QBOMU02</v>
      </c>
      <c r="B1056" t="s">
        <v>10348</v>
      </c>
      <c r="C1056">
        <v>0</v>
      </c>
      <c r="D1056" t="s">
        <v>1367</v>
      </c>
      <c r="E1056">
        <v>0</v>
      </c>
      <c r="F1056" t="s">
        <v>1029</v>
      </c>
      <c r="G1056" t="s">
        <v>9920</v>
      </c>
      <c r="O1056" t="s">
        <v>3354</v>
      </c>
      <c r="P1056">
        <f t="shared" si="16"/>
        <v>835</v>
      </c>
    </row>
    <row r="1057" spans="1:16" hidden="1" x14ac:dyDescent="0.25">
      <c r="A1057" t="str">
        <f>"QBOMU03"</f>
        <v>QBOMU03</v>
      </c>
      <c r="B1057" t="s">
        <v>10349</v>
      </c>
      <c r="C1057">
        <v>0</v>
      </c>
      <c r="D1057" t="s">
        <v>379</v>
      </c>
      <c r="E1057">
        <v>0</v>
      </c>
      <c r="F1057" t="s">
        <v>1029</v>
      </c>
      <c r="G1057" t="s">
        <v>9920</v>
      </c>
      <c r="O1057" t="s">
        <v>10551</v>
      </c>
      <c r="P1057">
        <f t="shared" si="16"/>
        <v>0</v>
      </c>
    </row>
    <row r="1058" spans="1:16" hidden="1" x14ac:dyDescent="0.25">
      <c r="A1058" t="str">
        <f>"QBOMU01"</f>
        <v>QBOMU01</v>
      </c>
      <c r="B1058" t="s">
        <v>3007</v>
      </c>
      <c r="C1058">
        <v>0</v>
      </c>
      <c r="D1058" t="s">
        <v>16</v>
      </c>
      <c r="E1058">
        <v>0</v>
      </c>
      <c r="F1058" t="s">
        <v>3009</v>
      </c>
      <c r="G1058" t="s">
        <v>9920</v>
      </c>
      <c r="O1058" t="s">
        <v>10552</v>
      </c>
      <c r="P1058">
        <f t="shared" si="16"/>
        <v>0</v>
      </c>
    </row>
    <row r="1059" spans="1:16" hidden="1" x14ac:dyDescent="0.25">
      <c r="A1059" t="str">
        <f>"QBOMS01"</f>
        <v>QBOMS01</v>
      </c>
      <c r="B1059" t="s">
        <v>10350</v>
      </c>
      <c r="C1059">
        <v>0</v>
      </c>
      <c r="D1059" t="s">
        <v>16</v>
      </c>
      <c r="E1059">
        <v>0</v>
      </c>
      <c r="F1059" t="s">
        <v>2737</v>
      </c>
      <c r="O1059" t="s">
        <v>10554</v>
      </c>
      <c r="P1059">
        <f t="shared" si="16"/>
        <v>0</v>
      </c>
    </row>
    <row r="1060" spans="1:16" hidden="1" x14ac:dyDescent="0.25">
      <c r="A1060" t="str">
        <f>"QBONG01"</f>
        <v>QBONG01</v>
      </c>
      <c r="B1060" t="s">
        <v>13661</v>
      </c>
      <c r="C1060">
        <v>1244</v>
      </c>
      <c r="D1060" t="s">
        <v>16</v>
      </c>
      <c r="E1060">
        <v>12</v>
      </c>
      <c r="F1060" t="s">
        <v>2814</v>
      </c>
      <c r="G1060" t="s">
        <v>10180</v>
      </c>
      <c r="H1060" t="s">
        <v>9871</v>
      </c>
      <c r="O1060" t="s">
        <v>10555</v>
      </c>
      <c r="P1060">
        <f t="shared" si="16"/>
        <v>0</v>
      </c>
    </row>
    <row r="1061" spans="1:16" x14ac:dyDescent="0.25">
      <c r="A1061" t="str">
        <f>"QBONG03"</f>
        <v>QBONG03</v>
      </c>
      <c r="B1061" t="s">
        <v>13663</v>
      </c>
      <c r="C1061">
        <v>230</v>
      </c>
      <c r="D1061" t="s">
        <v>16</v>
      </c>
      <c r="E1061">
        <v>11</v>
      </c>
      <c r="F1061" t="s">
        <v>2814</v>
      </c>
      <c r="G1061" t="s">
        <v>10180</v>
      </c>
      <c r="H1061" t="s">
        <v>9871</v>
      </c>
      <c r="O1061" t="s">
        <v>3349</v>
      </c>
      <c r="P1061">
        <f t="shared" si="16"/>
        <v>140</v>
      </c>
    </row>
    <row r="1062" spans="1:16" hidden="1" x14ac:dyDescent="0.25">
      <c r="A1062" t="str">
        <f>"QBONG02"</f>
        <v>QBONG02</v>
      </c>
      <c r="B1062" t="s">
        <v>13662</v>
      </c>
      <c r="C1062">
        <v>1565</v>
      </c>
      <c r="D1062" t="s">
        <v>16</v>
      </c>
      <c r="E1062">
        <v>39</v>
      </c>
      <c r="F1062" t="s">
        <v>2814</v>
      </c>
      <c r="G1062" t="s">
        <v>10180</v>
      </c>
      <c r="H1062" t="s">
        <v>9871</v>
      </c>
      <c r="O1062" t="s">
        <v>10557</v>
      </c>
      <c r="P1062">
        <f t="shared" si="16"/>
        <v>0</v>
      </c>
    </row>
    <row r="1063" spans="1:16" hidden="1" x14ac:dyDescent="0.25">
      <c r="A1063" t="str">
        <f>"QBOOM01"</f>
        <v>QBOOM01</v>
      </c>
      <c r="B1063" t="s">
        <v>10351</v>
      </c>
      <c r="C1063">
        <v>0</v>
      </c>
      <c r="D1063" t="s">
        <v>16</v>
      </c>
      <c r="E1063">
        <v>0</v>
      </c>
      <c r="F1063" t="s">
        <v>3042</v>
      </c>
      <c r="G1063" t="s">
        <v>10352</v>
      </c>
      <c r="O1063" t="s">
        <v>13688</v>
      </c>
      <c r="P1063">
        <f t="shared" si="16"/>
        <v>0</v>
      </c>
    </row>
    <row r="1064" spans="1:16" x14ac:dyDescent="0.25">
      <c r="A1064" t="str">
        <f>"ABOOM01"</f>
        <v>ABOOM01</v>
      </c>
      <c r="B1064" t="s">
        <v>10353</v>
      </c>
      <c r="C1064">
        <v>0</v>
      </c>
      <c r="D1064" t="s">
        <v>16</v>
      </c>
      <c r="E1064">
        <v>0</v>
      </c>
      <c r="F1064" t="s">
        <v>10038</v>
      </c>
      <c r="G1064" t="s">
        <v>10352</v>
      </c>
      <c r="O1064" t="s">
        <v>13689</v>
      </c>
      <c r="P1064">
        <f t="shared" si="16"/>
        <v>855</v>
      </c>
    </row>
    <row r="1065" spans="1:16" hidden="1" x14ac:dyDescent="0.25">
      <c r="A1065" t="str">
        <f>"QBOOM02"</f>
        <v>QBOOM02</v>
      </c>
      <c r="B1065" t="s">
        <v>10353</v>
      </c>
      <c r="C1065">
        <v>0</v>
      </c>
      <c r="D1065" t="s">
        <v>16</v>
      </c>
      <c r="E1065">
        <v>0</v>
      </c>
      <c r="F1065" t="s">
        <v>3042</v>
      </c>
      <c r="G1065" t="s">
        <v>10352</v>
      </c>
      <c r="O1065" t="s">
        <v>13687</v>
      </c>
      <c r="P1065">
        <f t="shared" si="16"/>
        <v>0</v>
      </c>
    </row>
    <row r="1066" spans="1:16" hidden="1" x14ac:dyDescent="0.25">
      <c r="A1066" t="str">
        <f>"QBOOM03"</f>
        <v>QBOOM03</v>
      </c>
      <c r="B1066" t="s">
        <v>3021</v>
      </c>
      <c r="C1066">
        <v>0</v>
      </c>
      <c r="D1066" t="s">
        <v>41</v>
      </c>
      <c r="E1066">
        <v>0</v>
      </c>
      <c r="F1066" t="s">
        <v>1586</v>
      </c>
      <c r="O1066" t="s">
        <v>10560</v>
      </c>
      <c r="P1066">
        <f t="shared" si="16"/>
        <v>0</v>
      </c>
    </row>
    <row r="1067" spans="1:16" x14ac:dyDescent="0.25">
      <c r="A1067" t="str">
        <f>"ABOOM02"</f>
        <v>ABOOM02</v>
      </c>
      <c r="B1067" t="s">
        <v>10354</v>
      </c>
      <c r="C1067">
        <v>0</v>
      </c>
      <c r="D1067" t="s">
        <v>41</v>
      </c>
      <c r="E1067">
        <v>0</v>
      </c>
      <c r="F1067" t="s">
        <v>9995</v>
      </c>
      <c r="O1067" t="s">
        <v>9318</v>
      </c>
      <c r="P1067">
        <f t="shared" si="16"/>
        <v>238</v>
      </c>
    </row>
    <row r="1068" spans="1:16" hidden="1" x14ac:dyDescent="0.25">
      <c r="A1068" t="str">
        <f>"QBOOM04"</f>
        <v>QBOOM04</v>
      </c>
      <c r="B1068" t="s">
        <v>10355</v>
      </c>
      <c r="C1068">
        <v>0</v>
      </c>
      <c r="D1068" t="s">
        <v>41</v>
      </c>
      <c r="E1068">
        <v>0</v>
      </c>
      <c r="F1068" t="s">
        <v>1586</v>
      </c>
      <c r="O1068" t="s">
        <v>10561</v>
      </c>
      <c r="P1068">
        <f t="shared" si="16"/>
        <v>0</v>
      </c>
    </row>
    <row r="1069" spans="1:16" x14ac:dyDescent="0.25">
      <c r="A1069" t="str">
        <f>"QBOOS03"</f>
        <v>QBOOS03</v>
      </c>
      <c r="B1069" t="s">
        <v>13664</v>
      </c>
      <c r="C1069">
        <v>1780</v>
      </c>
      <c r="D1069" t="s">
        <v>41</v>
      </c>
      <c r="E1069">
        <v>35</v>
      </c>
      <c r="F1069" t="s">
        <v>2850</v>
      </c>
      <c r="H1069" t="s">
        <v>9876</v>
      </c>
      <c r="O1069" t="s">
        <v>3364</v>
      </c>
      <c r="P1069">
        <f t="shared" si="16"/>
        <v>299</v>
      </c>
    </row>
    <row r="1070" spans="1:16" hidden="1" x14ac:dyDescent="0.25">
      <c r="A1070" t="str">
        <f>"QBOOS01"</f>
        <v>QBOOS01</v>
      </c>
      <c r="B1070" t="s">
        <v>10356</v>
      </c>
      <c r="C1070">
        <v>0</v>
      </c>
      <c r="D1070" t="s">
        <v>16</v>
      </c>
      <c r="E1070">
        <v>0</v>
      </c>
      <c r="F1070" t="s">
        <v>135</v>
      </c>
      <c r="G1070" t="s">
        <v>10107</v>
      </c>
      <c r="O1070" t="s">
        <v>10562</v>
      </c>
      <c r="P1070">
        <f t="shared" si="16"/>
        <v>0</v>
      </c>
    </row>
    <row r="1071" spans="1:16" hidden="1" x14ac:dyDescent="0.25">
      <c r="A1071" t="str">
        <f>"ABOOS01"</f>
        <v>ABOOS01</v>
      </c>
      <c r="B1071" t="s">
        <v>10356</v>
      </c>
      <c r="C1071">
        <v>0</v>
      </c>
      <c r="D1071" t="s">
        <v>16</v>
      </c>
      <c r="E1071">
        <v>0</v>
      </c>
      <c r="F1071" t="s">
        <v>135</v>
      </c>
      <c r="G1071" t="s">
        <v>10107</v>
      </c>
      <c r="O1071" t="s">
        <v>3368</v>
      </c>
      <c r="P1071">
        <f t="shared" si="16"/>
        <v>0</v>
      </c>
    </row>
    <row r="1072" spans="1:16" x14ac:dyDescent="0.25">
      <c r="A1072" t="str">
        <f>"QBOOS02"</f>
        <v>QBOOS02</v>
      </c>
      <c r="B1072" t="s">
        <v>10357</v>
      </c>
      <c r="C1072">
        <v>0</v>
      </c>
      <c r="D1072" t="s">
        <v>16</v>
      </c>
      <c r="E1072">
        <v>0</v>
      </c>
      <c r="F1072" t="s">
        <v>135</v>
      </c>
      <c r="G1072" t="s">
        <v>10107</v>
      </c>
      <c r="O1072" t="s">
        <v>3377</v>
      </c>
      <c r="P1072">
        <f t="shared" si="16"/>
        <v>1320</v>
      </c>
    </row>
    <row r="1073" spans="1:16" x14ac:dyDescent="0.25">
      <c r="A1073" t="str">
        <f>"ABOOS02"</f>
        <v>ABOOS02</v>
      </c>
      <c r="B1073" t="s">
        <v>10357</v>
      </c>
      <c r="C1073">
        <v>0</v>
      </c>
      <c r="D1073" t="s">
        <v>16</v>
      </c>
      <c r="E1073">
        <v>0</v>
      </c>
      <c r="F1073" t="s">
        <v>135</v>
      </c>
      <c r="G1073" t="s">
        <v>10107</v>
      </c>
      <c r="O1073" t="s">
        <v>315</v>
      </c>
      <c r="P1073">
        <f t="shared" si="16"/>
        <v>8</v>
      </c>
    </row>
    <row r="1074" spans="1:16" hidden="1" x14ac:dyDescent="0.25">
      <c r="A1074" t="str">
        <f>"ABORA01"</f>
        <v>ABORA01</v>
      </c>
      <c r="B1074" t="s">
        <v>3040</v>
      </c>
      <c r="C1074">
        <v>0</v>
      </c>
      <c r="D1074" t="s">
        <v>16</v>
      </c>
      <c r="E1074">
        <v>0</v>
      </c>
      <c r="F1074" t="s">
        <v>10038</v>
      </c>
      <c r="G1074" t="s">
        <v>10358</v>
      </c>
      <c r="O1074" t="s">
        <v>10564</v>
      </c>
      <c r="P1074">
        <f t="shared" si="16"/>
        <v>0</v>
      </c>
    </row>
    <row r="1075" spans="1:16" hidden="1" x14ac:dyDescent="0.25">
      <c r="A1075" t="str">
        <f>"QBORA01"</f>
        <v>QBORA01</v>
      </c>
      <c r="B1075" t="s">
        <v>3040</v>
      </c>
      <c r="C1075">
        <v>0</v>
      </c>
      <c r="D1075" t="s">
        <v>16</v>
      </c>
      <c r="E1075">
        <v>0</v>
      </c>
      <c r="F1075" t="s">
        <v>3042</v>
      </c>
      <c r="G1075" t="s">
        <v>10358</v>
      </c>
      <c r="O1075" t="s">
        <v>10565</v>
      </c>
      <c r="P1075">
        <f t="shared" si="16"/>
        <v>0</v>
      </c>
    </row>
    <row r="1076" spans="1:16" hidden="1" x14ac:dyDescent="0.25">
      <c r="A1076" t="str">
        <f>"QBORA05"</f>
        <v>QBORA05</v>
      </c>
      <c r="B1076" t="s">
        <v>10359</v>
      </c>
      <c r="C1076">
        <v>0</v>
      </c>
      <c r="D1076" t="s">
        <v>16</v>
      </c>
      <c r="E1076">
        <v>0</v>
      </c>
      <c r="F1076" t="s">
        <v>3042</v>
      </c>
      <c r="G1076" t="s">
        <v>10358</v>
      </c>
      <c r="O1076" t="s">
        <v>10566</v>
      </c>
      <c r="P1076">
        <f t="shared" si="16"/>
        <v>0</v>
      </c>
    </row>
    <row r="1077" spans="1:16" hidden="1" x14ac:dyDescent="0.25">
      <c r="A1077" t="str">
        <f>"QBORA02"</f>
        <v>QBORA02</v>
      </c>
      <c r="B1077" t="s">
        <v>10359</v>
      </c>
      <c r="C1077">
        <v>0</v>
      </c>
      <c r="D1077" t="s">
        <v>16</v>
      </c>
      <c r="E1077">
        <v>0</v>
      </c>
      <c r="F1077" t="s">
        <v>3042</v>
      </c>
      <c r="G1077" t="s">
        <v>10358</v>
      </c>
      <c r="O1077" t="s">
        <v>10568</v>
      </c>
      <c r="P1077">
        <f t="shared" si="16"/>
        <v>0</v>
      </c>
    </row>
    <row r="1078" spans="1:16" hidden="1" x14ac:dyDescent="0.25">
      <c r="A1078" t="str">
        <f>"CBORA02"</f>
        <v>CBORA02</v>
      </c>
      <c r="B1078" t="s">
        <v>10360</v>
      </c>
      <c r="C1078">
        <v>0</v>
      </c>
      <c r="D1078" t="s">
        <v>41</v>
      </c>
      <c r="E1078">
        <v>0</v>
      </c>
      <c r="F1078" t="s">
        <v>1438</v>
      </c>
      <c r="G1078" t="s">
        <v>10361</v>
      </c>
      <c r="O1078" t="s">
        <v>10569</v>
      </c>
      <c r="P1078">
        <f t="shared" si="16"/>
        <v>0</v>
      </c>
    </row>
    <row r="1079" spans="1:16" hidden="1" x14ac:dyDescent="0.25">
      <c r="A1079" t="str">
        <f>"QBORA03"</f>
        <v>QBORA03</v>
      </c>
      <c r="B1079" t="s">
        <v>10362</v>
      </c>
      <c r="C1079">
        <v>0</v>
      </c>
      <c r="D1079" t="s">
        <v>843</v>
      </c>
      <c r="E1079">
        <v>0</v>
      </c>
      <c r="F1079" t="s">
        <v>10363</v>
      </c>
      <c r="G1079" t="s">
        <v>10361</v>
      </c>
      <c r="O1079" t="s">
        <v>10570</v>
      </c>
      <c r="P1079">
        <f t="shared" si="16"/>
        <v>0</v>
      </c>
    </row>
    <row r="1080" spans="1:16" hidden="1" x14ac:dyDescent="0.25">
      <c r="A1080" t="str">
        <f>"CBORA01"</f>
        <v>CBORA01</v>
      </c>
      <c r="B1080" t="s">
        <v>10364</v>
      </c>
      <c r="C1080">
        <v>0</v>
      </c>
      <c r="D1080" t="s">
        <v>843</v>
      </c>
      <c r="E1080">
        <v>0</v>
      </c>
      <c r="F1080" t="s">
        <v>10363</v>
      </c>
      <c r="G1080" t="s">
        <v>10361</v>
      </c>
      <c r="O1080" t="s">
        <v>10571</v>
      </c>
      <c r="P1080">
        <f t="shared" si="16"/>
        <v>0</v>
      </c>
    </row>
    <row r="1081" spans="1:16" hidden="1" x14ac:dyDescent="0.25">
      <c r="A1081" t="str">
        <f>"QBORA04"</f>
        <v>QBORA04</v>
      </c>
      <c r="B1081" t="s">
        <v>10364</v>
      </c>
      <c r="C1081">
        <v>0</v>
      </c>
      <c r="D1081" t="s">
        <v>843</v>
      </c>
      <c r="E1081">
        <v>0</v>
      </c>
      <c r="F1081" t="s">
        <v>10363</v>
      </c>
      <c r="G1081" t="s">
        <v>10361</v>
      </c>
      <c r="O1081" t="s">
        <v>10572</v>
      </c>
      <c r="P1081">
        <f t="shared" si="16"/>
        <v>0</v>
      </c>
    </row>
    <row r="1082" spans="1:16" hidden="1" x14ac:dyDescent="0.25">
      <c r="A1082" t="str">
        <f>"ABORE03"</f>
        <v>ABORE03</v>
      </c>
      <c r="B1082" t="s">
        <v>10365</v>
      </c>
      <c r="C1082">
        <v>0</v>
      </c>
      <c r="D1082" t="s">
        <v>16</v>
      </c>
      <c r="E1082">
        <v>0</v>
      </c>
      <c r="F1082" t="s">
        <v>87</v>
      </c>
      <c r="O1082" t="s">
        <v>10573</v>
      </c>
      <c r="P1082">
        <f t="shared" si="16"/>
        <v>0</v>
      </c>
    </row>
    <row r="1083" spans="1:16" hidden="1" x14ac:dyDescent="0.25">
      <c r="A1083" t="str">
        <f>"ABORE04"</f>
        <v>ABORE04</v>
      </c>
      <c r="B1083" t="s">
        <v>231</v>
      </c>
      <c r="C1083">
        <v>0</v>
      </c>
      <c r="D1083" t="s">
        <v>16</v>
      </c>
      <c r="E1083">
        <v>0</v>
      </c>
      <c r="F1083" t="s">
        <v>87</v>
      </c>
      <c r="O1083" t="s">
        <v>10574</v>
      </c>
      <c r="P1083">
        <f t="shared" si="16"/>
        <v>0</v>
      </c>
    </row>
    <row r="1084" spans="1:16" hidden="1" x14ac:dyDescent="0.25">
      <c r="A1084" t="str">
        <f>"ABORE01"</f>
        <v>ABORE01</v>
      </c>
      <c r="B1084" t="s">
        <v>10366</v>
      </c>
      <c r="C1084">
        <v>0</v>
      </c>
      <c r="D1084" t="s">
        <v>16</v>
      </c>
      <c r="E1084">
        <v>0</v>
      </c>
      <c r="F1084" t="s">
        <v>87</v>
      </c>
      <c r="O1084" t="s">
        <v>10575</v>
      </c>
      <c r="P1084">
        <f t="shared" si="16"/>
        <v>0</v>
      </c>
    </row>
    <row r="1085" spans="1:16" hidden="1" x14ac:dyDescent="0.25">
      <c r="A1085" t="str">
        <f>"ABORE02"</f>
        <v>ABORE02</v>
      </c>
      <c r="B1085" t="s">
        <v>10367</v>
      </c>
      <c r="C1085">
        <v>0</v>
      </c>
      <c r="D1085" t="s">
        <v>16</v>
      </c>
      <c r="E1085">
        <v>0</v>
      </c>
      <c r="F1085" t="s">
        <v>87</v>
      </c>
      <c r="O1085" t="s">
        <v>3370</v>
      </c>
      <c r="P1085">
        <f t="shared" si="16"/>
        <v>0</v>
      </c>
    </row>
    <row r="1086" spans="1:16" hidden="1" x14ac:dyDescent="0.25">
      <c r="A1086" t="str">
        <f>"CBORN01"</f>
        <v>CBORN01</v>
      </c>
      <c r="B1086" t="s">
        <v>10368</v>
      </c>
      <c r="C1086">
        <v>0</v>
      </c>
      <c r="D1086" t="s">
        <v>16</v>
      </c>
      <c r="E1086">
        <v>0</v>
      </c>
      <c r="F1086" t="s">
        <v>1741</v>
      </c>
      <c r="G1086" t="s">
        <v>10369</v>
      </c>
      <c r="O1086" t="s">
        <v>10576</v>
      </c>
      <c r="P1086">
        <f t="shared" si="16"/>
        <v>0</v>
      </c>
    </row>
    <row r="1087" spans="1:16" hidden="1" x14ac:dyDescent="0.25">
      <c r="A1087" t="str">
        <f>"ABORO02"</f>
        <v>ABORO02</v>
      </c>
      <c r="B1087" t="s">
        <v>239</v>
      </c>
      <c r="C1087">
        <v>4</v>
      </c>
      <c r="D1087" t="s">
        <v>16</v>
      </c>
      <c r="E1087">
        <v>4</v>
      </c>
      <c r="F1087" t="s">
        <v>240</v>
      </c>
      <c r="O1087" t="s">
        <v>10577</v>
      </c>
      <c r="P1087">
        <f t="shared" si="16"/>
        <v>0</v>
      </c>
    </row>
    <row r="1088" spans="1:16" hidden="1" x14ac:dyDescent="0.25">
      <c r="A1088" t="str">
        <f>"ABORO01"</f>
        <v>ABORO01</v>
      </c>
      <c r="B1088" t="s">
        <v>13486</v>
      </c>
      <c r="C1088">
        <v>0</v>
      </c>
      <c r="D1088" t="s">
        <v>41</v>
      </c>
      <c r="E1088">
        <v>0</v>
      </c>
      <c r="F1088" t="s">
        <v>237</v>
      </c>
      <c r="G1088" t="s">
        <v>236</v>
      </c>
      <c r="H1088" t="s">
        <v>9876</v>
      </c>
      <c r="O1088" t="s">
        <v>10578</v>
      </c>
      <c r="P1088">
        <f t="shared" si="16"/>
        <v>0</v>
      </c>
    </row>
    <row r="1089" spans="1:16" hidden="1" x14ac:dyDescent="0.25">
      <c r="A1089" t="str">
        <f>"QBORO01"</f>
        <v>QBORO01</v>
      </c>
      <c r="B1089" t="s">
        <v>13486</v>
      </c>
      <c r="C1089">
        <v>0</v>
      </c>
      <c r="D1089" t="s">
        <v>41</v>
      </c>
      <c r="E1089">
        <v>0</v>
      </c>
      <c r="F1089" t="s">
        <v>237</v>
      </c>
      <c r="G1089" t="s">
        <v>236</v>
      </c>
      <c r="H1089" t="s">
        <v>9876</v>
      </c>
      <c r="O1089" t="s">
        <v>3373</v>
      </c>
      <c r="P1089">
        <f t="shared" si="16"/>
        <v>0</v>
      </c>
    </row>
    <row r="1090" spans="1:16" hidden="1" x14ac:dyDescent="0.25">
      <c r="A1090" t="str">
        <f>"ABOTO06"</f>
        <v>ABOTO06</v>
      </c>
      <c r="B1090" t="s">
        <v>252</v>
      </c>
      <c r="C1090">
        <v>0</v>
      </c>
      <c r="D1090" t="s">
        <v>28</v>
      </c>
      <c r="E1090">
        <v>0</v>
      </c>
      <c r="F1090" t="s">
        <v>255</v>
      </c>
      <c r="O1090" t="s">
        <v>10580</v>
      </c>
      <c r="P1090">
        <f t="shared" si="16"/>
        <v>0</v>
      </c>
    </row>
    <row r="1091" spans="1:16" hidden="1" x14ac:dyDescent="0.25">
      <c r="A1091" t="str">
        <f>"ABOTO08"</f>
        <v>ABOTO08</v>
      </c>
      <c r="B1091" t="s">
        <v>259</v>
      </c>
      <c r="C1091">
        <v>0</v>
      </c>
      <c r="D1091" t="s">
        <v>28</v>
      </c>
      <c r="E1091">
        <v>0</v>
      </c>
      <c r="F1091" t="s">
        <v>255</v>
      </c>
      <c r="O1091" t="s">
        <v>3380</v>
      </c>
      <c r="P1091">
        <f t="shared" ref="P1091:P1154" si="17">SUMIFS($C$2:$C$7959,$B$2:$B$7959,O1091)</f>
        <v>0</v>
      </c>
    </row>
    <row r="1092" spans="1:16" x14ac:dyDescent="0.25">
      <c r="A1092" t="str">
        <f>"ABOTO07"</f>
        <v>ABOTO07</v>
      </c>
      <c r="B1092" t="s">
        <v>257</v>
      </c>
      <c r="C1092">
        <v>0</v>
      </c>
      <c r="D1092" t="s">
        <v>28</v>
      </c>
      <c r="E1092">
        <v>0</v>
      </c>
      <c r="F1092" t="s">
        <v>255</v>
      </c>
      <c r="O1092" t="s">
        <v>3383</v>
      </c>
      <c r="P1092">
        <f t="shared" si="17"/>
        <v>2</v>
      </c>
    </row>
    <row r="1093" spans="1:16" x14ac:dyDescent="0.25">
      <c r="A1093" t="str">
        <f>"ABOTO03"</f>
        <v>ABOTO03</v>
      </c>
      <c r="B1093" t="s">
        <v>246</v>
      </c>
      <c r="C1093">
        <v>61</v>
      </c>
      <c r="D1093" t="s">
        <v>28</v>
      </c>
      <c r="E1093">
        <v>61</v>
      </c>
      <c r="F1093" t="s">
        <v>125</v>
      </c>
      <c r="O1093" t="s">
        <v>322</v>
      </c>
      <c r="P1093">
        <f t="shared" si="17"/>
        <v>64</v>
      </c>
    </row>
    <row r="1094" spans="1:16" hidden="1" x14ac:dyDescent="0.25">
      <c r="A1094" t="str">
        <f>"ABOTO05"</f>
        <v>ABOTO05</v>
      </c>
      <c r="B1094" t="s">
        <v>250</v>
      </c>
      <c r="C1094">
        <v>40</v>
      </c>
      <c r="D1094" t="s">
        <v>28</v>
      </c>
      <c r="E1094">
        <v>40</v>
      </c>
      <c r="O1094" t="s">
        <v>10584</v>
      </c>
      <c r="P1094">
        <f t="shared" si="17"/>
        <v>0</v>
      </c>
    </row>
    <row r="1095" spans="1:16" x14ac:dyDescent="0.25">
      <c r="A1095" t="str">
        <f>"ZZBOTO02"</f>
        <v>ZZBOTO02</v>
      </c>
      <c r="B1095" t="s">
        <v>9286</v>
      </c>
      <c r="C1095">
        <v>0</v>
      </c>
      <c r="D1095" t="s">
        <v>28</v>
      </c>
      <c r="E1095">
        <v>0</v>
      </c>
      <c r="O1095" t="s">
        <v>319</v>
      </c>
      <c r="P1095">
        <f t="shared" si="17"/>
        <v>1</v>
      </c>
    </row>
    <row r="1096" spans="1:16" hidden="1" x14ac:dyDescent="0.25">
      <c r="A1096" t="str">
        <f>"ZZBOTO01"</f>
        <v>ZZBOTO01</v>
      </c>
      <c r="B1096" t="s">
        <v>9284</v>
      </c>
      <c r="C1096">
        <v>0</v>
      </c>
      <c r="D1096" t="s">
        <v>28</v>
      </c>
      <c r="E1096">
        <v>0</v>
      </c>
      <c r="O1096" t="s">
        <v>10585</v>
      </c>
      <c r="P1096">
        <f t="shared" si="17"/>
        <v>0</v>
      </c>
    </row>
    <row r="1097" spans="1:16" hidden="1" x14ac:dyDescent="0.25">
      <c r="A1097" t="str">
        <f>"ZZBOTO03"</f>
        <v>ZZBOTO03</v>
      </c>
      <c r="B1097" t="s">
        <v>9288</v>
      </c>
      <c r="C1097">
        <v>0</v>
      </c>
      <c r="D1097" t="s">
        <v>28</v>
      </c>
      <c r="E1097">
        <v>0</v>
      </c>
      <c r="O1097" t="s">
        <v>10586</v>
      </c>
      <c r="P1097">
        <f t="shared" si="17"/>
        <v>0</v>
      </c>
    </row>
    <row r="1098" spans="1:16" hidden="1" x14ac:dyDescent="0.25">
      <c r="A1098" t="str">
        <f>"ZZBOTO04"</f>
        <v>ZZBOTO04</v>
      </c>
      <c r="B1098" t="s">
        <v>9290</v>
      </c>
      <c r="C1098">
        <v>0</v>
      </c>
      <c r="D1098" t="s">
        <v>28</v>
      </c>
      <c r="E1098">
        <v>0</v>
      </c>
      <c r="O1098" t="s">
        <v>10587</v>
      </c>
      <c r="P1098">
        <f t="shared" si="17"/>
        <v>0</v>
      </c>
    </row>
    <row r="1099" spans="1:16" hidden="1" x14ac:dyDescent="0.25">
      <c r="A1099" t="str">
        <f>"ABOTO09"</f>
        <v>ABOTO09</v>
      </c>
      <c r="B1099" t="s">
        <v>261</v>
      </c>
      <c r="C1099">
        <v>0</v>
      </c>
      <c r="D1099" t="s">
        <v>28</v>
      </c>
      <c r="E1099">
        <v>0</v>
      </c>
      <c r="F1099" t="s">
        <v>255</v>
      </c>
      <c r="O1099" t="s">
        <v>10588</v>
      </c>
      <c r="P1099">
        <f t="shared" si="17"/>
        <v>0</v>
      </c>
    </row>
    <row r="1100" spans="1:16" hidden="1" x14ac:dyDescent="0.25">
      <c r="A1100" t="str">
        <f>"ABOTO11"</f>
        <v>ABOTO11</v>
      </c>
      <c r="B1100" t="s">
        <v>266</v>
      </c>
      <c r="C1100">
        <v>0</v>
      </c>
      <c r="D1100" t="s">
        <v>28</v>
      </c>
      <c r="E1100">
        <v>0</v>
      </c>
      <c r="F1100" t="s">
        <v>255</v>
      </c>
      <c r="O1100" t="s">
        <v>10589</v>
      </c>
      <c r="P1100">
        <f t="shared" si="17"/>
        <v>0</v>
      </c>
    </row>
    <row r="1101" spans="1:16" hidden="1" x14ac:dyDescent="0.25">
      <c r="A1101" t="str">
        <f>"ABOTO10"</f>
        <v>ABOTO10</v>
      </c>
      <c r="B1101" t="s">
        <v>264</v>
      </c>
      <c r="C1101">
        <v>0</v>
      </c>
      <c r="D1101" t="s">
        <v>28</v>
      </c>
      <c r="E1101">
        <v>0</v>
      </c>
      <c r="F1101" t="s">
        <v>255</v>
      </c>
      <c r="O1101" t="s">
        <v>10590</v>
      </c>
      <c r="P1101">
        <f t="shared" si="17"/>
        <v>0</v>
      </c>
    </row>
    <row r="1102" spans="1:16" x14ac:dyDescent="0.25">
      <c r="A1102" t="str">
        <f>"ABOTO12"</f>
        <v>ABOTO12</v>
      </c>
      <c r="B1102" t="s">
        <v>268</v>
      </c>
      <c r="C1102">
        <v>0</v>
      </c>
      <c r="D1102" t="s">
        <v>28</v>
      </c>
      <c r="E1102">
        <v>0</v>
      </c>
      <c r="F1102" t="s">
        <v>255</v>
      </c>
      <c r="O1102" t="s">
        <v>10591</v>
      </c>
      <c r="P1102">
        <f t="shared" si="17"/>
        <v>2341</v>
      </c>
    </row>
    <row r="1103" spans="1:16" hidden="1" x14ac:dyDescent="0.25">
      <c r="A1103" t="str">
        <f>"ABOTO13"</f>
        <v>ABOTO13</v>
      </c>
      <c r="B1103" t="s">
        <v>271</v>
      </c>
      <c r="C1103">
        <v>0</v>
      </c>
      <c r="D1103" t="s">
        <v>28</v>
      </c>
      <c r="E1103">
        <v>0</v>
      </c>
      <c r="F1103" t="s">
        <v>255</v>
      </c>
      <c r="O1103" t="s">
        <v>1453</v>
      </c>
      <c r="P1103">
        <f t="shared" si="17"/>
        <v>0</v>
      </c>
    </row>
    <row r="1104" spans="1:16" hidden="1" x14ac:dyDescent="0.25">
      <c r="A1104" t="str">
        <f>"ABOTO04"</f>
        <v>ABOTO04</v>
      </c>
      <c r="B1104" t="s">
        <v>248</v>
      </c>
      <c r="C1104">
        <v>116</v>
      </c>
      <c r="D1104" t="s">
        <v>28</v>
      </c>
      <c r="E1104">
        <v>116</v>
      </c>
      <c r="F1104" t="s">
        <v>125</v>
      </c>
      <c r="O1104" t="s">
        <v>1460</v>
      </c>
      <c r="P1104">
        <f t="shared" si="17"/>
        <v>0</v>
      </c>
    </row>
    <row r="1105" spans="1:16" x14ac:dyDescent="0.25">
      <c r="A1105" t="str">
        <f>"ABOTO01"</f>
        <v>ABOTO01</v>
      </c>
      <c r="B1105" t="s">
        <v>242</v>
      </c>
      <c r="C1105">
        <v>1100</v>
      </c>
      <c r="D1105" t="s">
        <v>16</v>
      </c>
      <c r="E1105">
        <v>1100</v>
      </c>
      <c r="F1105" t="s">
        <v>125</v>
      </c>
      <c r="O1105" t="s">
        <v>13691</v>
      </c>
      <c r="P1105">
        <f t="shared" si="17"/>
        <v>24</v>
      </c>
    </row>
    <row r="1106" spans="1:16" hidden="1" x14ac:dyDescent="0.25">
      <c r="A1106" t="str">
        <f>"ABOTO02"</f>
        <v>ABOTO02</v>
      </c>
      <c r="B1106" t="s">
        <v>244</v>
      </c>
      <c r="C1106">
        <v>2219</v>
      </c>
      <c r="D1106" t="s">
        <v>28</v>
      </c>
      <c r="E1106">
        <v>2219</v>
      </c>
      <c r="F1106" t="s">
        <v>125</v>
      </c>
      <c r="O1106" t="s">
        <v>1457</v>
      </c>
      <c r="P1106">
        <f t="shared" si="17"/>
        <v>0</v>
      </c>
    </row>
    <row r="1107" spans="1:16" x14ac:dyDescent="0.25">
      <c r="A1107" t="str">
        <f>"QBOX01"</f>
        <v>QBOX01</v>
      </c>
      <c r="B1107" t="s">
        <v>3045</v>
      </c>
      <c r="C1107">
        <v>0</v>
      </c>
      <c r="D1107" t="s">
        <v>28</v>
      </c>
      <c r="E1107">
        <v>0</v>
      </c>
      <c r="O1107" t="s">
        <v>13690</v>
      </c>
      <c r="P1107">
        <f t="shared" si="17"/>
        <v>135</v>
      </c>
    </row>
    <row r="1108" spans="1:16" hidden="1" x14ac:dyDescent="0.25">
      <c r="A1108" t="str">
        <f>"ZZBOXK01"</f>
        <v>ZZBOXK01</v>
      </c>
      <c r="B1108" t="s">
        <v>10370</v>
      </c>
      <c r="C1108">
        <v>0</v>
      </c>
      <c r="D1108" t="s">
        <v>28</v>
      </c>
      <c r="E1108">
        <v>0</v>
      </c>
      <c r="F1108" t="s">
        <v>879</v>
      </c>
      <c r="G1108" t="s">
        <v>253</v>
      </c>
      <c r="O1108" t="s">
        <v>10592</v>
      </c>
      <c r="P1108">
        <f t="shared" si="17"/>
        <v>0</v>
      </c>
    </row>
    <row r="1109" spans="1:16" hidden="1" x14ac:dyDescent="0.25">
      <c r="A1109" t="str">
        <f>"QBOXQVT02"</f>
        <v>QBOXQVT02</v>
      </c>
      <c r="B1109" t="s">
        <v>3049</v>
      </c>
      <c r="C1109">
        <v>0</v>
      </c>
      <c r="D1109" t="s">
        <v>28</v>
      </c>
      <c r="E1109">
        <v>0</v>
      </c>
      <c r="O1109" t="s">
        <v>10594</v>
      </c>
      <c r="P1109">
        <f t="shared" si="17"/>
        <v>0</v>
      </c>
    </row>
    <row r="1110" spans="1:16" x14ac:dyDescent="0.25">
      <c r="A1110" t="str">
        <f>"QBOXQVT01"</f>
        <v>QBOXQVT01</v>
      </c>
      <c r="B1110" t="s">
        <v>3047</v>
      </c>
      <c r="C1110">
        <v>0</v>
      </c>
      <c r="D1110" t="s">
        <v>28</v>
      </c>
      <c r="E1110">
        <v>0</v>
      </c>
      <c r="O1110" t="s">
        <v>3407</v>
      </c>
      <c r="P1110">
        <f t="shared" si="17"/>
        <v>630</v>
      </c>
    </row>
    <row r="1111" spans="1:16" x14ac:dyDescent="0.25">
      <c r="A1111" t="str">
        <f>"QBRAP03"</f>
        <v>QBRAP03</v>
      </c>
      <c r="B1111" t="s">
        <v>17630</v>
      </c>
      <c r="C1111">
        <v>0</v>
      </c>
      <c r="D1111" t="s">
        <v>16</v>
      </c>
      <c r="E1111">
        <v>0</v>
      </c>
      <c r="F1111" t="s">
        <v>3052</v>
      </c>
      <c r="G1111" t="s">
        <v>10371</v>
      </c>
      <c r="H1111" t="s">
        <v>9871</v>
      </c>
      <c r="O1111" t="s">
        <v>3410</v>
      </c>
      <c r="P1111">
        <f t="shared" si="17"/>
        <v>1000</v>
      </c>
    </row>
    <row r="1112" spans="1:16" x14ac:dyDescent="0.25">
      <c r="A1112" t="str">
        <f>"ABRAP01"</f>
        <v>ABRAP01</v>
      </c>
      <c r="B1112" t="s">
        <v>17631</v>
      </c>
      <c r="C1112">
        <v>0</v>
      </c>
      <c r="D1112" t="s">
        <v>16</v>
      </c>
      <c r="E1112">
        <v>0</v>
      </c>
      <c r="F1112" t="s">
        <v>276</v>
      </c>
      <c r="G1112" t="s">
        <v>10371</v>
      </c>
      <c r="H1112" t="s">
        <v>9871</v>
      </c>
      <c r="O1112" t="s">
        <v>3403</v>
      </c>
      <c r="P1112">
        <f t="shared" si="17"/>
        <v>7840</v>
      </c>
    </row>
    <row r="1113" spans="1:16" hidden="1" x14ac:dyDescent="0.25">
      <c r="A1113" t="str">
        <f>"QBRAP02"</f>
        <v>QBRAP02</v>
      </c>
      <c r="B1113" t="s">
        <v>13665</v>
      </c>
      <c r="C1113">
        <v>242</v>
      </c>
      <c r="D1113" t="s">
        <v>16</v>
      </c>
      <c r="E1113">
        <v>6</v>
      </c>
      <c r="F1113" t="s">
        <v>3052</v>
      </c>
      <c r="G1113" t="s">
        <v>10371</v>
      </c>
      <c r="H1113" t="s">
        <v>9871</v>
      </c>
      <c r="O1113" t="s">
        <v>10596</v>
      </c>
      <c r="P1113">
        <f t="shared" si="17"/>
        <v>0</v>
      </c>
    </row>
    <row r="1114" spans="1:16" hidden="1" x14ac:dyDescent="0.25">
      <c r="A1114" t="str">
        <f>"QBRAP01"</f>
        <v>QBRAP01</v>
      </c>
      <c r="B1114" t="s">
        <v>13487</v>
      </c>
      <c r="C1114">
        <v>0</v>
      </c>
      <c r="D1114" t="s">
        <v>16</v>
      </c>
      <c r="E1114">
        <v>0</v>
      </c>
      <c r="F1114" t="s">
        <v>3052</v>
      </c>
      <c r="G1114" t="s">
        <v>10371</v>
      </c>
      <c r="H1114" t="s">
        <v>9871</v>
      </c>
      <c r="O1114" t="s">
        <v>10598</v>
      </c>
      <c r="P1114">
        <f t="shared" si="17"/>
        <v>0</v>
      </c>
    </row>
    <row r="1115" spans="1:16" hidden="1" x14ac:dyDescent="0.25">
      <c r="A1115" t="str">
        <f>"ABRAP02"</f>
        <v>ABRAP02</v>
      </c>
      <c r="B1115" t="s">
        <v>13487</v>
      </c>
      <c r="C1115">
        <v>3</v>
      </c>
      <c r="D1115" t="s">
        <v>16</v>
      </c>
      <c r="E1115">
        <v>0</v>
      </c>
      <c r="F1115" t="s">
        <v>276</v>
      </c>
      <c r="G1115" t="s">
        <v>10371</v>
      </c>
      <c r="H1115" t="s">
        <v>9871</v>
      </c>
      <c r="O1115" t="s">
        <v>10599</v>
      </c>
      <c r="P1115">
        <f t="shared" si="17"/>
        <v>0</v>
      </c>
    </row>
    <row r="1116" spans="1:16" hidden="1" x14ac:dyDescent="0.25">
      <c r="A1116" t="str">
        <f>"QBRAP04"</f>
        <v>QBRAP04</v>
      </c>
      <c r="B1116" t="s">
        <v>10372</v>
      </c>
      <c r="C1116">
        <v>0</v>
      </c>
      <c r="D1116" t="s">
        <v>16</v>
      </c>
      <c r="E1116">
        <v>0</v>
      </c>
      <c r="F1116" t="s">
        <v>3052</v>
      </c>
      <c r="G1116" t="s">
        <v>10371</v>
      </c>
      <c r="O1116" t="s">
        <v>10600</v>
      </c>
      <c r="P1116">
        <f t="shared" si="17"/>
        <v>0</v>
      </c>
    </row>
    <row r="1117" spans="1:16" hidden="1" x14ac:dyDescent="0.25">
      <c r="A1117" t="str">
        <f>"QBRAS01"</f>
        <v>QBRAS01</v>
      </c>
      <c r="B1117" t="s">
        <v>13488</v>
      </c>
      <c r="C1117">
        <v>0</v>
      </c>
      <c r="D1117" t="s">
        <v>16</v>
      </c>
      <c r="E1117">
        <v>0</v>
      </c>
      <c r="F1117" t="s">
        <v>281</v>
      </c>
      <c r="G1117" t="s">
        <v>9899</v>
      </c>
      <c r="H1117" t="s">
        <v>9871</v>
      </c>
      <c r="O1117" t="s">
        <v>10601</v>
      </c>
      <c r="P1117">
        <f t="shared" si="17"/>
        <v>0</v>
      </c>
    </row>
    <row r="1118" spans="1:16" hidden="1" x14ac:dyDescent="0.25">
      <c r="A1118" t="str">
        <f>"ABRAS02"</f>
        <v>ABRAS02</v>
      </c>
      <c r="B1118" t="s">
        <v>13488</v>
      </c>
      <c r="C1118">
        <v>0</v>
      </c>
      <c r="D1118" t="s">
        <v>16</v>
      </c>
      <c r="E1118">
        <v>0</v>
      </c>
      <c r="F1118" t="s">
        <v>281</v>
      </c>
      <c r="G1118" t="s">
        <v>9899</v>
      </c>
      <c r="H1118" t="s">
        <v>9871</v>
      </c>
      <c r="O1118" t="s">
        <v>324</v>
      </c>
      <c r="P1118">
        <f t="shared" si="17"/>
        <v>0</v>
      </c>
    </row>
    <row r="1119" spans="1:16" hidden="1" x14ac:dyDescent="0.25">
      <c r="A1119" t="str">
        <f>"ABRAS03"</f>
        <v>ABRAS03</v>
      </c>
      <c r="B1119" t="s">
        <v>13489</v>
      </c>
      <c r="C1119">
        <v>0</v>
      </c>
      <c r="D1119" t="s">
        <v>16</v>
      </c>
      <c r="E1119">
        <v>0</v>
      </c>
      <c r="F1119" t="s">
        <v>281</v>
      </c>
      <c r="G1119" t="s">
        <v>9899</v>
      </c>
      <c r="H1119" t="s">
        <v>9871</v>
      </c>
      <c r="O1119" t="s">
        <v>10602</v>
      </c>
      <c r="P1119">
        <f t="shared" si="17"/>
        <v>0</v>
      </c>
    </row>
    <row r="1120" spans="1:16" hidden="1" x14ac:dyDescent="0.25">
      <c r="A1120" t="str">
        <f>"QBRAS02"</f>
        <v>QBRAS02</v>
      </c>
      <c r="B1120" t="s">
        <v>13489</v>
      </c>
      <c r="C1120">
        <v>0</v>
      </c>
      <c r="D1120" t="s">
        <v>16</v>
      </c>
      <c r="E1120">
        <v>0</v>
      </c>
      <c r="F1120" t="s">
        <v>281</v>
      </c>
      <c r="G1120" t="s">
        <v>9899</v>
      </c>
      <c r="H1120" t="s">
        <v>9871</v>
      </c>
      <c r="O1120" t="s">
        <v>10603</v>
      </c>
      <c r="P1120">
        <f t="shared" si="17"/>
        <v>0</v>
      </c>
    </row>
    <row r="1121" spans="1:16" hidden="1" x14ac:dyDescent="0.25">
      <c r="A1121" t="str">
        <f>"QBRAS03"</f>
        <v>QBRAS03</v>
      </c>
      <c r="B1121" t="s">
        <v>13666</v>
      </c>
      <c r="C1121">
        <v>0</v>
      </c>
      <c r="D1121" t="s">
        <v>16</v>
      </c>
      <c r="E1121">
        <v>0</v>
      </c>
      <c r="F1121" t="s">
        <v>281</v>
      </c>
      <c r="G1121" t="s">
        <v>9899</v>
      </c>
      <c r="H1121" t="s">
        <v>9871</v>
      </c>
      <c r="O1121" t="s">
        <v>10604</v>
      </c>
      <c r="P1121">
        <f t="shared" si="17"/>
        <v>0</v>
      </c>
    </row>
    <row r="1122" spans="1:16" hidden="1" x14ac:dyDescent="0.25">
      <c r="A1122" t="str">
        <f>"ABRAS01"</f>
        <v>ABRAS01</v>
      </c>
      <c r="B1122" t="s">
        <v>13666</v>
      </c>
      <c r="C1122">
        <v>0</v>
      </c>
      <c r="D1122" t="s">
        <v>16</v>
      </c>
      <c r="E1122">
        <v>0</v>
      </c>
      <c r="F1122" t="s">
        <v>281</v>
      </c>
      <c r="G1122" t="s">
        <v>9899</v>
      </c>
      <c r="H1122" t="s">
        <v>9871</v>
      </c>
      <c r="O1122" t="s">
        <v>326</v>
      </c>
      <c r="P1122">
        <f t="shared" si="17"/>
        <v>0</v>
      </c>
    </row>
    <row r="1123" spans="1:16" x14ac:dyDescent="0.25">
      <c r="A1123" t="str">
        <f>"QBRAU01"</f>
        <v>QBRAU01</v>
      </c>
      <c r="B1123" t="s">
        <v>3064</v>
      </c>
      <c r="C1123">
        <v>8640</v>
      </c>
      <c r="D1123" t="s">
        <v>16</v>
      </c>
      <c r="E1123">
        <v>432</v>
      </c>
      <c r="F1123" t="s">
        <v>1415</v>
      </c>
      <c r="G1123" t="s">
        <v>10013</v>
      </c>
      <c r="O1123" t="s">
        <v>13692</v>
      </c>
      <c r="P1123">
        <f t="shared" si="17"/>
        <v>853</v>
      </c>
    </row>
    <row r="1124" spans="1:16" hidden="1" x14ac:dyDescent="0.25">
      <c r="A1124" t="str">
        <f>"CBRAU01"</f>
        <v>CBRAU01</v>
      </c>
      <c r="B1124" t="s">
        <v>1412</v>
      </c>
      <c r="C1124">
        <v>0</v>
      </c>
      <c r="D1124" t="s">
        <v>16</v>
      </c>
      <c r="E1124">
        <v>0</v>
      </c>
      <c r="F1124" t="s">
        <v>1415</v>
      </c>
      <c r="G1124" t="s">
        <v>10013</v>
      </c>
      <c r="O1124" t="s">
        <v>10608</v>
      </c>
      <c r="P1124">
        <f t="shared" si="17"/>
        <v>0</v>
      </c>
    </row>
    <row r="1125" spans="1:16" hidden="1" x14ac:dyDescent="0.25">
      <c r="A1125" t="str">
        <f>"QBRAU03"</f>
        <v>QBRAU03</v>
      </c>
      <c r="B1125" t="s">
        <v>3072</v>
      </c>
      <c r="C1125">
        <v>241</v>
      </c>
      <c r="D1125" t="s">
        <v>1367</v>
      </c>
      <c r="E1125">
        <v>241</v>
      </c>
      <c r="F1125" t="s">
        <v>1415</v>
      </c>
      <c r="G1125" t="s">
        <v>10013</v>
      </c>
      <c r="O1125" t="s">
        <v>10610</v>
      </c>
      <c r="P1125">
        <f t="shared" si="17"/>
        <v>0</v>
      </c>
    </row>
    <row r="1126" spans="1:16" hidden="1" x14ac:dyDescent="0.25">
      <c r="A1126" t="str">
        <f>"CBRAU03"</f>
        <v>CBRAU03</v>
      </c>
      <c r="B1126" t="s">
        <v>10373</v>
      </c>
      <c r="C1126">
        <v>0</v>
      </c>
      <c r="D1126" t="s">
        <v>1367</v>
      </c>
      <c r="E1126">
        <v>0</v>
      </c>
      <c r="F1126" t="s">
        <v>1415</v>
      </c>
      <c r="G1126" t="s">
        <v>10013</v>
      </c>
      <c r="O1126" t="s">
        <v>10611</v>
      </c>
      <c r="P1126">
        <f t="shared" si="17"/>
        <v>0</v>
      </c>
    </row>
    <row r="1127" spans="1:16" hidden="1" x14ac:dyDescent="0.25">
      <c r="A1127" t="str">
        <f>"QBRAU02"</f>
        <v>QBRAU02</v>
      </c>
      <c r="B1127" t="s">
        <v>3070</v>
      </c>
      <c r="C1127">
        <v>180</v>
      </c>
      <c r="D1127" t="s">
        <v>379</v>
      </c>
      <c r="E1127">
        <v>45</v>
      </c>
      <c r="F1127" t="s">
        <v>1415</v>
      </c>
      <c r="G1127" t="s">
        <v>10013</v>
      </c>
      <c r="O1127" t="s">
        <v>10612</v>
      </c>
      <c r="P1127">
        <f t="shared" si="17"/>
        <v>0</v>
      </c>
    </row>
    <row r="1128" spans="1:16" x14ac:dyDescent="0.25">
      <c r="A1128" t="str">
        <f>"CBRAU02"</f>
        <v>CBRAU02</v>
      </c>
      <c r="B1128" t="s">
        <v>1418</v>
      </c>
      <c r="C1128">
        <v>0</v>
      </c>
      <c r="D1128" t="s">
        <v>379</v>
      </c>
      <c r="E1128">
        <v>0</v>
      </c>
      <c r="F1128" t="s">
        <v>1415</v>
      </c>
      <c r="G1128" t="s">
        <v>10013</v>
      </c>
      <c r="O1128" t="s">
        <v>13693</v>
      </c>
      <c r="P1128">
        <f t="shared" si="17"/>
        <v>205</v>
      </c>
    </row>
    <row r="1129" spans="1:16" x14ac:dyDescent="0.25">
      <c r="A1129" t="str">
        <f>"ABRAV01"</f>
        <v>ABRAV01</v>
      </c>
      <c r="B1129" t="s">
        <v>10374</v>
      </c>
      <c r="C1129">
        <v>0</v>
      </c>
      <c r="D1129" t="s">
        <v>16</v>
      </c>
      <c r="E1129">
        <v>0</v>
      </c>
      <c r="F1129" t="s">
        <v>281</v>
      </c>
      <c r="G1129" t="s">
        <v>9977</v>
      </c>
      <c r="O1129" t="s">
        <v>13694</v>
      </c>
      <c r="P1129">
        <f t="shared" si="17"/>
        <v>11</v>
      </c>
    </row>
    <row r="1130" spans="1:16" hidden="1" x14ac:dyDescent="0.25">
      <c r="A1130" t="str">
        <f>"QBRAV04"</f>
        <v>QBRAV04</v>
      </c>
      <c r="B1130" t="s">
        <v>13669</v>
      </c>
      <c r="C1130">
        <v>0</v>
      </c>
      <c r="D1130" t="s">
        <v>16</v>
      </c>
      <c r="E1130">
        <v>0</v>
      </c>
      <c r="F1130" t="s">
        <v>128</v>
      </c>
      <c r="G1130" t="s">
        <v>10019</v>
      </c>
      <c r="H1130" t="s">
        <v>9871</v>
      </c>
      <c r="O1130" t="s">
        <v>17636</v>
      </c>
      <c r="P1130">
        <f t="shared" si="17"/>
        <v>0</v>
      </c>
    </row>
    <row r="1131" spans="1:16" x14ac:dyDescent="0.25">
      <c r="A1131" t="str">
        <f>"ABRAV07"</f>
        <v>ABRAV07</v>
      </c>
      <c r="B1131" t="s">
        <v>13669</v>
      </c>
      <c r="C1131">
        <v>0</v>
      </c>
      <c r="D1131" t="s">
        <v>16</v>
      </c>
      <c r="E1131">
        <v>0</v>
      </c>
      <c r="O1131" t="s">
        <v>13696</v>
      </c>
      <c r="P1131">
        <f t="shared" si="17"/>
        <v>2</v>
      </c>
    </row>
    <row r="1132" spans="1:16" hidden="1" x14ac:dyDescent="0.25">
      <c r="A1132" t="str">
        <f>"ABRAV04"</f>
        <v>ABRAV04</v>
      </c>
      <c r="B1132" t="s">
        <v>13670</v>
      </c>
      <c r="C1132">
        <v>0</v>
      </c>
      <c r="D1132" t="s">
        <v>16</v>
      </c>
      <c r="E1132">
        <v>0</v>
      </c>
      <c r="F1132" t="s">
        <v>128</v>
      </c>
      <c r="G1132" t="s">
        <v>10019</v>
      </c>
      <c r="H1132" t="s">
        <v>9871</v>
      </c>
      <c r="O1132" t="s">
        <v>13695</v>
      </c>
      <c r="P1132">
        <f t="shared" si="17"/>
        <v>0</v>
      </c>
    </row>
    <row r="1133" spans="1:16" hidden="1" x14ac:dyDescent="0.25">
      <c r="A1133" t="str">
        <f>"QBRAV05"</f>
        <v>QBRAV05</v>
      </c>
      <c r="B1133" t="s">
        <v>13670</v>
      </c>
      <c r="C1133">
        <v>19241</v>
      </c>
      <c r="D1133" t="s">
        <v>16</v>
      </c>
      <c r="E1133">
        <v>962</v>
      </c>
      <c r="F1133" t="s">
        <v>128</v>
      </c>
      <c r="G1133" t="s">
        <v>10019</v>
      </c>
      <c r="H1133" t="s">
        <v>9871</v>
      </c>
      <c r="O1133" t="s">
        <v>10615</v>
      </c>
      <c r="P1133">
        <f t="shared" si="17"/>
        <v>0</v>
      </c>
    </row>
    <row r="1134" spans="1:16" hidden="1" x14ac:dyDescent="0.25">
      <c r="A1134" t="str">
        <f>"QBRAV02"</f>
        <v>QBRAV02</v>
      </c>
      <c r="B1134" t="s">
        <v>10375</v>
      </c>
      <c r="C1134">
        <v>0</v>
      </c>
      <c r="D1134" t="s">
        <v>16</v>
      </c>
      <c r="E1134">
        <v>0</v>
      </c>
      <c r="F1134" t="s">
        <v>128</v>
      </c>
      <c r="G1134" t="s">
        <v>10019</v>
      </c>
      <c r="O1134" t="s">
        <v>328</v>
      </c>
      <c r="P1134">
        <f t="shared" si="17"/>
        <v>0</v>
      </c>
    </row>
    <row r="1135" spans="1:16" x14ac:dyDescent="0.25">
      <c r="A1135" t="str">
        <f>"ABRAV02"</f>
        <v>ABRAV02</v>
      </c>
      <c r="B1135" t="s">
        <v>10375</v>
      </c>
      <c r="C1135">
        <v>0</v>
      </c>
      <c r="D1135" t="s">
        <v>16</v>
      </c>
      <c r="E1135">
        <v>0</v>
      </c>
      <c r="F1135" t="s">
        <v>128</v>
      </c>
      <c r="G1135" t="s">
        <v>10019</v>
      </c>
      <c r="O1135" t="s">
        <v>3432</v>
      </c>
      <c r="P1135">
        <f t="shared" si="17"/>
        <v>864</v>
      </c>
    </row>
    <row r="1136" spans="1:16" x14ac:dyDescent="0.25">
      <c r="A1136" t="str">
        <f>"QBRAV07"</f>
        <v>QBRAV07</v>
      </c>
      <c r="B1136" t="s">
        <v>13672</v>
      </c>
      <c r="C1136">
        <v>12</v>
      </c>
      <c r="D1136" t="s">
        <v>1367</v>
      </c>
      <c r="E1136">
        <v>12</v>
      </c>
      <c r="F1136" t="s">
        <v>128</v>
      </c>
      <c r="G1136" t="s">
        <v>10019</v>
      </c>
      <c r="H1136" t="s">
        <v>9871</v>
      </c>
      <c r="O1136" t="s">
        <v>3428</v>
      </c>
      <c r="P1136">
        <f t="shared" si="17"/>
        <v>512</v>
      </c>
    </row>
    <row r="1137" spans="1:16" hidden="1" x14ac:dyDescent="0.25">
      <c r="A1137" t="str">
        <f>"ABRAV05"</f>
        <v>ABRAV05</v>
      </c>
      <c r="B1137" t="s">
        <v>13667</v>
      </c>
      <c r="C1137">
        <v>0</v>
      </c>
      <c r="D1137" t="s">
        <v>1367</v>
      </c>
      <c r="E1137">
        <v>0</v>
      </c>
      <c r="F1137" t="s">
        <v>128</v>
      </c>
      <c r="G1137" t="s">
        <v>10019</v>
      </c>
      <c r="H1137" t="s">
        <v>9871</v>
      </c>
      <c r="O1137" t="s">
        <v>10616</v>
      </c>
      <c r="P1137">
        <f t="shared" si="17"/>
        <v>0</v>
      </c>
    </row>
    <row r="1138" spans="1:16" hidden="1" x14ac:dyDescent="0.25">
      <c r="A1138" t="str">
        <f>"QBRAV01"</f>
        <v>QBRAV01</v>
      </c>
      <c r="B1138" t="s">
        <v>13667</v>
      </c>
      <c r="C1138">
        <v>43</v>
      </c>
      <c r="D1138" t="s">
        <v>1367</v>
      </c>
      <c r="E1138">
        <v>43</v>
      </c>
      <c r="F1138" t="s">
        <v>128</v>
      </c>
      <c r="G1138" t="s">
        <v>10019</v>
      </c>
      <c r="H1138" t="s">
        <v>9871</v>
      </c>
      <c r="O1138" t="s">
        <v>10618</v>
      </c>
      <c r="P1138">
        <f t="shared" si="17"/>
        <v>0</v>
      </c>
    </row>
    <row r="1139" spans="1:16" hidden="1" x14ac:dyDescent="0.25">
      <c r="A1139" t="str">
        <f>"QBRAV06"</f>
        <v>QBRAV06</v>
      </c>
      <c r="B1139" t="s">
        <v>13671</v>
      </c>
      <c r="C1139">
        <v>0</v>
      </c>
      <c r="D1139" t="s">
        <v>16</v>
      </c>
      <c r="E1139">
        <v>0</v>
      </c>
      <c r="F1139" t="s">
        <v>128</v>
      </c>
      <c r="G1139" t="s">
        <v>10019</v>
      </c>
      <c r="H1139" t="s">
        <v>9871</v>
      </c>
      <c r="O1139" t="s">
        <v>10619</v>
      </c>
      <c r="P1139">
        <f t="shared" si="17"/>
        <v>0</v>
      </c>
    </row>
    <row r="1140" spans="1:16" hidden="1" x14ac:dyDescent="0.25">
      <c r="A1140" t="str">
        <f>"ABRAV03"</f>
        <v>ABRAV03</v>
      </c>
      <c r="B1140" t="s">
        <v>13668</v>
      </c>
      <c r="C1140">
        <v>0</v>
      </c>
      <c r="D1140" t="s">
        <v>379</v>
      </c>
      <c r="E1140">
        <v>0</v>
      </c>
      <c r="F1140" t="s">
        <v>128</v>
      </c>
      <c r="G1140" t="s">
        <v>10019</v>
      </c>
      <c r="H1140" t="s">
        <v>9871</v>
      </c>
      <c r="O1140" t="s">
        <v>10620</v>
      </c>
      <c r="P1140">
        <f t="shared" si="17"/>
        <v>0</v>
      </c>
    </row>
    <row r="1141" spans="1:16" hidden="1" x14ac:dyDescent="0.25">
      <c r="A1141" t="str">
        <f>"QBRAV03"</f>
        <v>QBRAV03</v>
      </c>
      <c r="B1141" t="s">
        <v>13668</v>
      </c>
      <c r="C1141">
        <v>382</v>
      </c>
      <c r="D1141" t="s">
        <v>16</v>
      </c>
      <c r="E1141">
        <v>95</v>
      </c>
      <c r="F1141" t="s">
        <v>128</v>
      </c>
      <c r="G1141" t="s">
        <v>10019</v>
      </c>
      <c r="H1141" t="s">
        <v>9871</v>
      </c>
      <c r="O1141" t="s">
        <v>10621</v>
      </c>
      <c r="P1141">
        <f t="shared" si="17"/>
        <v>0</v>
      </c>
    </row>
    <row r="1142" spans="1:16" x14ac:dyDescent="0.25">
      <c r="A1142" t="str">
        <f>"QBROA01"</f>
        <v>QBROA01</v>
      </c>
      <c r="B1142" t="s">
        <v>3091</v>
      </c>
      <c r="C1142">
        <v>27524</v>
      </c>
      <c r="D1142" t="s">
        <v>41</v>
      </c>
      <c r="E1142">
        <v>137</v>
      </c>
      <c r="F1142" t="s">
        <v>3094</v>
      </c>
      <c r="G1142" t="s">
        <v>10376</v>
      </c>
      <c r="O1142" t="s">
        <v>3435</v>
      </c>
      <c r="P1142">
        <f t="shared" si="17"/>
        <v>94</v>
      </c>
    </row>
    <row r="1143" spans="1:16" hidden="1" x14ac:dyDescent="0.25">
      <c r="A1143" t="str">
        <f>"QBROA02"</f>
        <v>QBROA02</v>
      </c>
      <c r="B1143" t="s">
        <v>10377</v>
      </c>
      <c r="C1143">
        <v>0</v>
      </c>
      <c r="D1143" t="s">
        <v>16</v>
      </c>
      <c r="E1143">
        <v>0</v>
      </c>
      <c r="F1143" t="s">
        <v>504</v>
      </c>
      <c r="O1143" t="s">
        <v>10623</v>
      </c>
      <c r="P1143">
        <f t="shared" si="17"/>
        <v>0</v>
      </c>
    </row>
    <row r="1144" spans="1:16" hidden="1" x14ac:dyDescent="0.25">
      <c r="A1144" t="str">
        <f>"QBROF01"</f>
        <v>QBROF01</v>
      </c>
      <c r="B1144" t="s">
        <v>10378</v>
      </c>
      <c r="C1144">
        <v>0</v>
      </c>
      <c r="D1144" t="s">
        <v>16</v>
      </c>
      <c r="E1144">
        <v>0</v>
      </c>
      <c r="F1144" t="s">
        <v>745</v>
      </c>
      <c r="G1144" t="s">
        <v>10379</v>
      </c>
      <c r="O1144" t="s">
        <v>10624</v>
      </c>
      <c r="P1144">
        <f t="shared" si="17"/>
        <v>0</v>
      </c>
    </row>
    <row r="1145" spans="1:16" hidden="1" x14ac:dyDescent="0.25">
      <c r="A1145" t="str">
        <f>"ZZBROS07"</f>
        <v>ZZBROS07</v>
      </c>
      <c r="B1145" t="s">
        <v>10380</v>
      </c>
      <c r="C1145">
        <v>0</v>
      </c>
      <c r="D1145" t="s">
        <v>28</v>
      </c>
      <c r="E1145">
        <v>0</v>
      </c>
      <c r="O1145" t="s">
        <v>3447</v>
      </c>
      <c r="P1145">
        <f t="shared" si="17"/>
        <v>0</v>
      </c>
    </row>
    <row r="1146" spans="1:16" hidden="1" x14ac:dyDescent="0.25">
      <c r="A1146" t="str">
        <f>"ZZBROS02"</f>
        <v>ZZBROS02</v>
      </c>
      <c r="B1146" t="s">
        <v>9292</v>
      </c>
      <c r="C1146">
        <v>10594</v>
      </c>
      <c r="D1146" t="s">
        <v>28</v>
      </c>
      <c r="E1146">
        <v>10594</v>
      </c>
      <c r="G1146" t="s">
        <v>253</v>
      </c>
      <c r="O1146" t="s">
        <v>10625</v>
      </c>
      <c r="P1146">
        <f t="shared" si="17"/>
        <v>0</v>
      </c>
    </row>
    <row r="1147" spans="1:16" hidden="1" x14ac:dyDescent="0.25">
      <c r="A1147" t="str">
        <f>"QBROS01"</f>
        <v>QBROS01</v>
      </c>
      <c r="B1147" t="s">
        <v>3107</v>
      </c>
      <c r="C1147">
        <v>1098</v>
      </c>
      <c r="D1147" t="s">
        <v>28</v>
      </c>
      <c r="E1147">
        <v>1098</v>
      </c>
      <c r="F1147" t="s">
        <v>879</v>
      </c>
      <c r="G1147" t="s">
        <v>253</v>
      </c>
      <c r="O1147" t="s">
        <v>10626</v>
      </c>
      <c r="P1147">
        <f t="shared" si="17"/>
        <v>0</v>
      </c>
    </row>
    <row r="1148" spans="1:16" hidden="1" x14ac:dyDescent="0.25">
      <c r="A1148" t="str">
        <f>"ZZBROS06"</f>
        <v>ZZBROS06</v>
      </c>
      <c r="B1148" t="s">
        <v>10381</v>
      </c>
      <c r="C1148">
        <v>0</v>
      </c>
      <c r="D1148" t="s">
        <v>28</v>
      </c>
      <c r="E1148">
        <v>0</v>
      </c>
      <c r="G1148" t="s">
        <v>253</v>
      </c>
      <c r="O1148" t="s">
        <v>10627</v>
      </c>
      <c r="P1148">
        <f t="shared" si="17"/>
        <v>0</v>
      </c>
    </row>
    <row r="1149" spans="1:16" hidden="1" x14ac:dyDescent="0.25">
      <c r="A1149" t="str">
        <f>"ZZBROS09"</f>
        <v>ZZBROS09</v>
      </c>
      <c r="B1149" t="s">
        <v>9302</v>
      </c>
      <c r="C1149">
        <v>5500</v>
      </c>
      <c r="D1149" t="s">
        <v>28</v>
      </c>
      <c r="E1149">
        <v>5500</v>
      </c>
      <c r="O1149" t="s">
        <v>10628</v>
      </c>
      <c r="P1149">
        <f t="shared" si="17"/>
        <v>0</v>
      </c>
    </row>
    <row r="1150" spans="1:16" hidden="1" x14ac:dyDescent="0.25">
      <c r="A1150" t="str">
        <f>"ZZBROS08"</f>
        <v>ZZBROS08</v>
      </c>
      <c r="B1150" t="s">
        <v>9300</v>
      </c>
      <c r="C1150">
        <v>0</v>
      </c>
      <c r="D1150" t="s">
        <v>28</v>
      </c>
      <c r="E1150">
        <v>0</v>
      </c>
      <c r="O1150" t="s">
        <v>10630</v>
      </c>
      <c r="P1150">
        <f t="shared" si="17"/>
        <v>0</v>
      </c>
    </row>
    <row r="1151" spans="1:16" hidden="1" x14ac:dyDescent="0.25">
      <c r="A1151" t="str">
        <f>"QBROS03"</f>
        <v>QBROS03</v>
      </c>
      <c r="B1151" t="s">
        <v>9294</v>
      </c>
      <c r="C1151">
        <v>0</v>
      </c>
      <c r="D1151" t="s">
        <v>28</v>
      </c>
      <c r="E1151">
        <v>0</v>
      </c>
      <c r="F1151" t="s">
        <v>879</v>
      </c>
      <c r="G1151" t="s">
        <v>253</v>
      </c>
      <c r="O1151" t="s">
        <v>10631</v>
      </c>
      <c r="P1151">
        <f t="shared" si="17"/>
        <v>0</v>
      </c>
    </row>
    <row r="1152" spans="1:16" hidden="1" x14ac:dyDescent="0.25">
      <c r="A1152" t="str">
        <f>"ZZBROS03"</f>
        <v>ZZBROS03</v>
      </c>
      <c r="B1152" t="s">
        <v>9294</v>
      </c>
      <c r="C1152">
        <v>17938</v>
      </c>
      <c r="D1152" t="s">
        <v>28</v>
      </c>
      <c r="E1152">
        <v>17938</v>
      </c>
      <c r="G1152" t="s">
        <v>253</v>
      </c>
      <c r="O1152" t="s">
        <v>17638</v>
      </c>
      <c r="P1152">
        <f t="shared" si="17"/>
        <v>0</v>
      </c>
    </row>
    <row r="1153" spans="1:16" hidden="1" x14ac:dyDescent="0.25">
      <c r="A1153" t="str">
        <f>"QBROS04"</f>
        <v>QBROS04</v>
      </c>
      <c r="B1153" t="s">
        <v>9296</v>
      </c>
      <c r="C1153">
        <v>0</v>
      </c>
      <c r="D1153" t="s">
        <v>28</v>
      </c>
      <c r="E1153">
        <v>0</v>
      </c>
      <c r="F1153" t="s">
        <v>879</v>
      </c>
      <c r="G1153" t="s">
        <v>253</v>
      </c>
      <c r="O1153" t="s">
        <v>10632</v>
      </c>
      <c r="P1153">
        <f t="shared" si="17"/>
        <v>0</v>
      </c>
    </row>
    <row r="1154" spans="1:16" hidden="1" x14ac:dyDescent="0.25">
      <c r="A1154" t="str">
        <f>"ZZBROS04"</f>
        <v>ZZBROS04</v>
      </c>
      <c r="B1154" t="s">
        <v>9296</v>
      </c>
      <c r="C1154">
        <v>19866</v>
      </c>
      <c r="D1154" t="s">
        <v>28</v>
      </c>
      <c r="E1154">
        <v>19866</v>
      </c>
      <c r="G1154" t="s">
        <v>253</v>
      </c>
      <c r="O1154" t="s">
        <v>13697</v>
      </c>
      <c r="P1154">
        <f t="shared" si="17"/>
        <v>0</v>
      </c>
    </row>
    <row r="1155" spans="1:16" hidden="1" x14ac:dyDescent="0.25">
      <c r="A1155" t="str">
        <f>"ZZBROS11"</f>
        <v>ZZBROS11</v>
      </c>
      <c r="B1155" t="s">
        <v>9304</v>
      </c>
      <c r="C1155">
        <v>43450</v>
      </c>
      <c r="D1155" t="s">
        <v>28</v>
      </c>
      <c r="E1155">
        <v>43450</v>
      </c>
      <c r="O1155" t="s">
        <v>17639</v>
      </c>
      <c r="P1155">
        <f t="shared" ref="P1155:P1218" si="18">SUMIFS($C$2:$C$7959,$B$2:$B$7959,O1155)</f>
        <v>0</v>
      </c>
    </row>
    <row r="1156" spans="1:16" hidden="1" x14ac:dyDescent="0.25">
      <c r="A1156" t="str">
        <f>"ZZBROS01"</f>
        <v>ZZBROS01</v>
      </c>
      <c r="B1156" t="s">
        <v>10382</v>
      </c>
      <c r="C1156">
        <v>0</v>
      </c>
      <c r="D1156" t="s">
        <v>28</v>
      </c>
      <c r="E1156">
        <v>0</v>
      </c>
      <c r="G1156" t="s">
        <v>253</v>
      </c>
      <c r="O1156" t="s">
        <v>10634</v>
      </c>
      <c r="P1156">
        <f t="shared" si="18"/>
        <v>0</v>
      </c>
    </row>
    <row r="1157" spans="1:16" hidden="1" x14ac:dyDescent="0.25">
      <c r="A1157" t="str">
        <f>"ZZBROS05"</f>
        <v>ZZBROS05</v>
      </c>
      <c r="B1157" t="s">
        <v>9298</v>
      </c>
      <c r="C1157">
        <v>10379</v>
      </c>
      <c r="D1157" t="s">
        <v>28</v>
      </c>
      <c r="E1157">
        <v>10379</v>
      </c>
      <c r="G1157" t="s">
        <v>253</v>
      </c>
      <c r="O1157" t="s">
        <v>10635</v>
      </c>
      <c r="P1157">
        <f t="shared" si="18"/>
        <v>0</v>
      </c>
    </row>
    <row r="1158" spans="1:16" hidden="1" x14ac:dyDescent="0.25">
      <c r="A1158" t="str">
        <f>"ZZBUKU05"</f>
        <v>ZZBUKU05</v>
      </c>
      <c r="B1158" t="s">
        <v>9309</v>
      </c>
      <c r="C1158">
        <v>19</v>
      </c>
      <c r="D1158" t="s">
        <v>28</v>
      </c>
      <c r="E1158">
        <v>19</v>
      </c>
      <c r="G1158" t="s">
        <v>253</v>
      </c>
      <c r="O1158" t="s">
        <v>3451</v>
      </c>
      <c r="P1158">
        <f t="shared" si="18"/>
        <v>0</v>
      </c>
    </row>
    <row r="1159" spans="1:16" x14ac:dyDescent="0.25">
      <c r="A1159" t="str">
        <f>"ZZBUKU07"</f>
        <v>ZZBUKU07</v>
      </c>
      <c r="B1159" t="s">
        <v>9313</v>
      </c>
      <c r="C1159">
        <v>20</v>
      </c>
      <c r="D1159" t="s">
        <v>28</v>
      </c>
      <c r="E1159">
        <v>20</v>
      </c>
      <c r="G1159" t="s">
        <v>253</v>
      </c>
      <c r="O1159" t="s">
        <v>3468</v>
      </c>
      <c r="P1159">
        <f t="shared" si="18"/>
        <v>4139</v>
      </c>
    </row>
    <row r="1160" spans="1:16" hidden="1" x14ac:dyDescent="0.25">
      <c r="A1160" t="str">
        <f>"ZZBUKU08"</f>
        <v>ZZBUKU08</v>
      </c>
      <c r="B1160" t="s">
        <v>9316</v>
      </c>
      <c r="C1160">
        <v>5</v>
      </c>
      <c r="D1160" t="s">
        <v>28</v>
      </c>
      <c r="E1160">
        <v>5</v>
      </c>
      <c r="O1160" t="s">
        <v>17640</v>
      </c>
      <c r="P1160">
        <f t="shared" si="18"/>
        <v>0</v>
      </c>
    </row>
    <row r="1161" spans="1:16" hidden="1" x14ac:dyDescent="0.25">
      <c r="A1161" t="str">
        <f>"ZZBUKU01"</f>
        <v>ZZBUKU01</v>
      </c>
      <c r="B1161" t="s">
        <v>10383</v>
      </c>
      <c r="C1161">
        <v>0</v>
      </c>
      <c r="D1161" t="s">
        <v>28</v>
      </c>
      <c r="E1161">
        <v>0</v>
      </c>
      <c r="F1161" t="s">
        <v>879</v>
      </c>
      <c r="G1161" t="s">
        <v>253</v>
      </c>
      <c r="O1161" t="s">
        <v>17641</v>
      </c>
      <c r="P1161">
        <f t="shared" si="18"/>
        <v>0</v>
      </c>
    </row>
    <row r="1162" spans="1:16" hidden="1" x14ac:dyDescent="0.25">
      <c r="A1162" t="str">
        <f>"ZZBUKU06"</f>
        <v>ZZBUKU06</v>
      </c>
      <c r="B1162" t="s">
        <v>9311</v>
      </c>
      <c r="C1162">
        <v>1267</v>
      </c>
      <c r="D1162" t="s">
        <v>28</v>
      </c>
      <c r="E1162">
        <v>1267</v>
      </c>
      <c r="G1162" t="s">
        <v>253</v>
      </c>
      <c r="O1162" t="s">
        <v>17642</v>
      </c>
      <c r="P1162">
        <f t="shared" si="18"/>
        <v>0</v>
      </c>
    </row>
    <row r="1163" spans="1:16" hidden="1" x14ac:dyDescent="0.25">
      <c r="A1163" t="str">
        <f>"ZZBUKU02"</f>
        <v>ZZBUKU02</v>
      </c>
      <c r="B1163" t="s">
        <v>10384</v>
      </c>
      <c r="C1163">
        <v>0</v>
      </c>
      <c r="D1163" t="s">
        <v>28</v>
      </c>
      <c r="E1163">
        <v>0</v>
      </c>
      <c r="F1163" t="s">
        <v>879</v>
      </c>
      <c r="G1163" t="s">
        <v>253</v>
      </c>
      <c r="O1163" t="s">
        <v>13699</v>
      </c>
      <c r="P1163">
        <f t="shared" si="18"/>
        <v>0</v>
      </c>
    </row>
    <row r="1164" spans="1:16" hidden="1" x14ac:dyDescent="0.25">
      <c r="A1164" t="str">
        <f>"ZZBUKU04"</f>
        <v>ZZBUKU04</v>
      </c>
      <c r="B1164" t="s">
        <v>9306</v>
      </c>
      <c r="C1164">
        <v>2135</v>
      </c>
      <c r="D1164" t="s">
        <v>28</v>
      </c>
      <c r="E1164">
        <v>2135</v>
      </c>
      <c r="F1164" t="s">
        <v>9307</v>
      </c>
      <c r="G1164" t="s">
        <v>253</v>
      </c>
      <c r="O1164" t="s">
        <v>13698</v>
      </c>
      <c r="P1164">
        <f t="shared" si="18"/>
        <v>0</v>
      </c>
    </row>
    <row r="1165" spans="1:16" hidden="1" x14ac:dyDescent="0.25">
      <c r="A1165" t="str">
        <f>"ZZBUKU03"</f>
        <v>ZZBUKU03</v>
      </c>
      <c r="B1165" t="s">
        <v>10385</v>
      </c>
      <c r="C1165">
        <v>0</v>
      </c>
      <c r="D1165" t="s">
        <v>28</v>
      </c>
      <c r="E1165">
        <v>0</v>
      </c>
      <c r="F1165" t="s">
        <v>879</v>
      </c>
      <c r="G1165" t="s">
        <v>253</v>
      </c>
      <c r="O1165" t="s">
        <v>10637</v>
      </c>
      <c r="P1165">
        <f t="shared" si="18"/>
        <v>0</v>
      </c>
    </row>
    <row r="1166" spans="1:16" hidden="1" x14ac:dyDescent="0.25">
      <c r="A1166" t="str">
        <f>"ABULD05"</f>
        <v>ABULD05</v>
      </c>
      <c r="B1166" t="s">
        <v>285</v>
      </c>
      <c r="C1166">
        <v>5</v>
      </c>
      <c r="D1166" t="s">
        <v>16</v>
      </c>
      <c r="E1166">
        <v>0</v>
      </c>
      <c r="O1166" t="s">
        <v>10638</v>
      </c>
      <c r="P1166">
        <f t="shared" si="18"/>
        <v>0</v>
      </c>
    </row>
    <row r="1167" spans="1:16" hidden="1" x14ac:dyDescent="0.25">
      <c r="A1167" t="str">
        <f>"ABULD01"</f>
        <v>ABULD01</v>
      </c>
      <c r="B1167" t="s">
        <v>285</v>
      </c>
      <c r="C1167">
        <v>0</v>
      </c>
      <c r="D1167" t="s">
        <v>16</v>
      </c>
      <c r="E1167">
        <v>0</v>
      </c>
      <c r="F1167" t="s">
        <v>337</v>
      </c>
      <c r="G1167" t="s">
        <v>10386</v>
      </c>
      <c r="O1167" t="s">
        <v>10639</v>
      </c>
      <c r="P1167">
        <f t="shared" si="18"/>
        <v>0</v>
      </c>
    </row>
    <row r="1168" spans="1:16" hidden="1" x14ac:dyDescent="0.25">
      <c r="A1168" t="str">
        <f>"QBULD01"</f>
        <v>QBULD01</v>
      </c>
      <c r="B1168" t="s">
        <v>285</v>
      </c>
      <c r="C1168">
        <v>0</v>
      </c>
      <c r="D1168" t="s">
        <v>16</v>
      </c>
      <c r="E1168">
        <v>0</v>
      </c>
      <c r="F1168" t="s">
        <v>337</v>
      </c>
      <c r="G1168" t="s">
        <v>10386</v>
      </c>
      <c r="O1168" t="s">
        <v>10640</v>
      </c>
      <c r="P1168">
        <f t="shared" si="18"/>
        <v>0</v>
      </c>
    </row>
    <row r="1169" spans="1:16" hidden="1" x14ac:dyDescent="0.25">
      <c r="A1169" t="str">
        <f>"QBULD02"</f>
        <v>QBULD02</v>
      </c>
      <c r="B1169" t="s">
        <v>10387</v>
      </c>
      <c r="C1169">
        <v>0</v>
      </c>
      <c r="D1169" t="s">
        <v>16</v>
      </c>
      <c r="E1169">
        <v>0</v>
      </c>
      <c r="F1169" t="s">
        <v>337</v>
      </c>
      <c r="G1169" t="s">
        <v>10386</v>
      </c>
      <c r="O1169" t="s">
        <v>10643</v>
      </c>
      <c r="P1169">
        <f t="shared" si="18"/>
        <v>0</v>
      </c>
    </row>
    <row r="1170" spans="1:16" x14ac:dyDescent="0.25">
      <c r="A1170" t="str">
        <f>"ABULD02"</f>
        <v>ABULD02</v>
      </c>
      <c r="B1170" t="s">
        <v>10387</v>
      </c>
      <c r="C1170">
        <v>0</v>
      </c>
      <c r="D1170" t="s">
        <v>16</v>
      </c>
      <c r="E1170">
        <v>0</v>
      </c>
      <c r="F1170" t="s">
        <v>337</v>
      </c>
      <c r="G1170" t="s">
        <v>10386</v>
      </c>
      <c r="O1170" t="s">
        <v>3501</v>
      </c>
      <c r="P1170">
        <f t="shared" si="18"/>
        <v>41349</v>
      </c>
    </row>
    <row r="1171" spans="1:16" hidden="1" x14ac:dyDescent="0.25">
      <c r="A1171" t="str">
        <f>"QBULD03"</f>
        <v>QBULD03</v>
      </c>
      <c r="B1171" t="s">
        <v>10388</v>
      </c>
      <c r="C1171">
        <v>0</v>
      </c>
      <c r="D1171" t="s">
        <v>16</v>
      </c>
      <c r="E1171">
        <v>0</v>
      </c>
      <c r="F1171" t="s">
        <v>337</v>
      </c>
      <c r="G1171" t="s">
        <v>10386</v>
      </c>
      <c r="O1171" t="s">
        <v>3514</v>
      </c>
      <c r="P1171">
        <f t="shared" si="18"/>
        <v>0</v>
      </c>
    </row>
    <row r="1172" spans="1:16" hidden="1" x14ac:dyDescent="0.25">
      <c r="A1172" t="str">
        <f>"ABULD03"</f>
        <v>ABULD03</v>
      </c>
      <c r="B1172" t="s">
        <v>10388</v>
      </c>
      <c r="C1172">
        <v>0</v>
      </c>
      <c r="D1172" t="s">
        <v>16</v>
      </c>
      <c r="E1172">
        <v>0</v>
      </c>
      <c r="F1172" t="s">
        <v>337</v>
      </c>
      <c r="G1172" t="s">
        <v>10386</v>
      </c>
      <c r="O1172" t="s">
        <v>10644</v>
      </c>
      <c r="P1172">
        <f t="shared" si="18"/>
        <v>0</v>
      </c>
    </row>
    <row r="1173" spans="1:16" hidden="1" x14ac:dyDescent="0.25">
      <c r="A1173" t="str">
        <f>"QBUMP01"</f>
        <v>QBUMP01</v>
      </c>
      <c r="B1173" t="s">
        <v>13674</v>
      </c>
      <c r="C1173">
        <v>9430</v>
      </c>
      <c r="D1173" t="s">
        <v>41</v>
      </c>
      <c r="E1173">
        <v>94</v>
      </c>
      <c r="F1173" t="s">
        <v>2463</v>
      </c>
      <c r="G1173" t="s">
        <v>10389</v>
      </c>
      <c r="H1173" t="s">
        <v>9871</v>
      </c>
      <c r="O1173" t="s">
        <v>10645</v>
      </c>
      <c r="P1173">
        <f t="shared" si="18"/>
        <v>0</v>
      </c>
    </row>
    <row r="1174" spans="1:16" hidden="1" x14ac:dyDescent="0.25">
      <c r="A1174" t="str">
        <f>"QBUMP02"</f>
        <v>QBUMP02</v>
      </c>
      <c r="B1174" t="s">
        <v>13675</v>
      </c>
      <c r="C1174">
        <v>2165</v>
      </c>
      <c r="D1174" t="s">
        <v>41</v>
      </c>
      <c r="E1174">
        <v>54</v>
      </c>
      <c r="F1174" t="s">
        <v>2463</v>
      </c>
      <c r="G1174" t="s">
        <v>10389</v>
      </c>
      <c r="H1174" t="s">
        <v>9871</v>
      </c>
      <c r="O1174" t="s">
        <v>10647</v>
      </c>
      <c r="P1174">
        <f t="shared" si="18"/>
        <v>0</v>
      </c>
    </row>
    <row r="1175" spans="1:16" x14ac:dyDescent="0.25">
      <c r="A1175" t="str">
        <f>"QBUMP03"</f>
        <v>QBUMP03</v>
      </c>
      <c r="B1175" t="s">
        <v>13676</v>
      </c>
      <c r="C1175">
        <v>2300</v>
      </c>
      <c r="D1175" t="s">
        <v>41</v>
      </c>
      <c r="E1175">
        <v>11</v>
      </c>
      <c r="F1175" t="s">
        <v>2463</v>
      </c>
      <c r="G1175" t="s">
        <v>10389</v>
      </c>
      <c r="H1175" t="s">
        <v>9871</v>
      </c>
      <c r="O1175" t="s">
        <v>13700</v>
      </c>
      <c r="P1175">
        <f t="shared" si="18"/>
        <v>115</v>
      </c>
    </row>
    <row r="1176" spans="1:16" hidden="1" x14ac:dyDescent="0.25">
      <c r="A1176" t="str">
        <f>"ABUNC01"</f>
        <v>ABUNC01</v>
      </c>
      <c r="B1176" t="s">
        <v>10390</v>
      </c>
      <c r="C1176">
        <v>0</v>
      </c>
      <c r="D1176" t="s">
        <v>41</v>
      </c>
      <c r="E1176">
        <v>0</v>
      </c>
      <c r="F1176" t="s">
        <v>1393</v>
      </c>
      <c r="G1176" t="s">
        <v>10344</v>
      </c>
      <c r="O1176" t="s">
        <v>3525</v>
      </c>
      <c r="P1176">
        <f t="shared" si="18"/>
        <v>0</v>
      </c>
    </row>
    <row r="1177" spans="1:16" hidden="1" x14ac:dyDescent="0.25">
      <c r="A1177" t="str">
        <f>"QBUNC03"</f>
        <v>QBUNC03</v>
      </c>
      <c r="B1177" t="s">
        <v>10391</v>
      </c>
      <c r="C1177">
        <v>0</v>
      </c>
      <c r="D1177" t="s">
        <v>41</v>
      </c>
      <c r="E1177">
        <v>0</v>
      </c>
      <c r="F1177" t="s">
        <v>1393</v>
      </c>
      <c r="G1177" t="s">
        <v>10344</v>
      </c>
      <c r="O1177" t="s">
        <v>3521</v>
      </c>
      <c r="P1177">
        <f t="shared" si="18"/>
        <v>0</v>
      </c>
    </row>
    <row r="1178" spans="1:16" hidden="1" x14ac:dyDescent="0.25">
      <c r="A1178" t="str">
        <f>"ABUNC02"</f>
        <v>ABUNC02</v>
      </c>
      <c r="B1178" t="s">
        <v>10391</v>
      </c>
      <c r="C1178">
        <v>0</v>
      </c>
      <c r="D1178" t="s">
        <v>41</v>
      </c>
      <c r="E1178">
        <v>0</v>
      </c>
      <c r="F1178" t="s">
        <v>1393</v>
      </c>
      <c r="G1178" t="s">
        <v>10344</v>
      </c>
      <c r="O1178" t="s">
        <v>10649</v>
      </c>
      <c r="P1178">
        <f t="shared" si="18"/>
        <v>0</v>
      </c>
    </row>
    <row r="1179" spans="1:16" hidden="1" x14ac:dyDescent="0.25">
      <c r="A1179" t="str">
        <f>"ABUNC05"</f>
        <v>ABUNC05</v>
      </c>
      <c r="B1179" t="s">
        <v>3135</v>
      </c>
      <c r="C1179">
        <v>0</v>
      </c>
      <c r="D1179" t="s">
        <v>41</v>
      </c>
      <c r="E1179">
        <v>0</v>
      </c>
      <c r="F1179" t="s">
        <v>1393</v>
      </c>
      <c r="G1179" t="s">
        <v>10344</v>
      </c>
      <c r="O1179" t="s">
        <v>10650</v>
      </c>
      <c r="P1179">
        <f t="shared" si="18"/>
        <v>0</v>
      </c>
    </row>
    <row r="1180" spans="1:16" hidden="1" x14ac:dyDescent="0.25">
      <c r="A1180" t="str">
        <f>"QBUNC05"</f>
        <v>QBUNC05</v>
      </c>
      <c r="B1180" t="s">
        <v>3135</v>
      </c>
      <c r="C1180">
        <v>0</v>
      </c>
      <c r="D1180" t="s">
        <v>41</v>
      </c>
      <c r="E1180">
        <v>0</v>
      </c>
      <c r="F1180" t="s">
        <v>1393</v>
      </c>
      <c r="G1180" t="s">
        <v>10344</v>
      </c>
      <c r="O1180" t="s">
        <v>10651</v>
      </c>
      <c r="P1180">
        <f t="shared" si="18"/>
        <v>0</v>
      </c>
    </row>
    <row r="1181" spans="1:16" hidden="1" x14ac:dyDescent="0.25">
      <c r="A1181" t="str">
        <f>"QBUNC06"</f>
        <v>QBUNC06</v>
      </c>
      <c r="B1181" t="s">
        <v>10392</v>
      </c>
      <c r="C1181">
        <v>0</v>
      </c>
      <c r="D1181" t="s">
        <v>41</v>
      </c>
      <c r="E1181">
        <v>0</v>
      </c>
      <c r="F1181" t="s">
        <v>1393</v>
      </c>
      <c r="G1181" t="s">
        <v>10344</v>
      </c>
      <c r="O1181" t="s">
        <v>10652</v>
      </c>
      <c r="P1181">
        <f t="shared" si="18"/>
        <v>0</v>
      </c>
    </row>
    <row r="1182" spans="1:16" hidden="1" x14ac:dyDescent="0.25">
      <c r="A1182" t="str">
        <f>"QBUNC08"</f>
        <v>QBUNC08</v>
      </c>
      <c r="B1182" t="s">
        <v>10393</v>
      </c>
      <c r="C1182">
        <v>0</v>
      </c>
      <c r="D1182" t="s">
        <v>41</v>
      </c>
      <c r="E1182">
        <v>0</v>
      </c>
      <c r="F1182" t="s">
        <v>1393</v>
      </c>
      <c r="G1182" t="s">
        <v>10344</v>
      </c>
      <c r="O1182" t="s">
        <v>10653</v>
      </c>
      <c r="P1182">
        <f t="shared" si="18"/>
        <v>0</v>
      </c>
    </row>
    <row r="1183" spans="1:16" hidden="1" x14ac:dyDescent="0.25">
      <c r="A1183" t="str">
        <f>"QBUNC01"</f>
        <v>QBUNC01</v>
      </c>
      <c r="B1183" t="s">
        <v>10394</v>
      </c>
      <c r="C1183">
        <v>0</v>
      </c>
      <c r="D1183" t="s">
        <v>41</v>
      </c>
      <c r="E1183">
        <v>0</v>
      </c>
      <c r="F1183" t="s">
        <v>1393</v>
      </c>
      <c r="G1183" t="s">
        <v>10344</v>
      </c>
      <c r="O1183" t="s">
        <v>10654</v>
      </c>
      <c r="P1183">
        <f t="shared" si="18"/>
        <v>0</v>
      </c>
    </row>
    <row r="1184" spans="1:16" hidden="1" x14ac:dyDescent="0.25">
      <c r="A1184" t="str">
        <f>"QBUNC07"</f>
        <v>QBUNC07</v>
      </c>
      <c r="B1184" t="s">
        <v>10395</v>
      </c>
      <c r="C1184">
        <v>0</v>
      </c>
      <c r="D1184" t="s">
        <v>41</v>
      </c>
      <c r="E1184">
        <v>0</v>
      </c>
      <c r="F1184" t="s">
        <v>1393</v>
      </c>
      <c r="G1184" t="s">
        <v>10344</v>
      </c>
      <c r="O1184" t="s">
        <v>10655</v>
      </c>
      <c r="P1184">
        <f t="shared" si="18"/>
        <v>0</v>
      </c>
    </row>
    <row r="1185" spans="1:16" hidden="1" x14ac:dyDescent="0.25">
      <c r="A1185" t="str">
        <f>"ABUNC03"</f>
        <v>ABUNC03</v>
      </c>
      <c r="B1185" t="s">
        <v>10396</v>
      </c>
      <c r="C1185">
        <v>0</v>
      </c>
      <c r="D1185" t="s">
        <v>41</v>
      </c>
      <c r="E1185">
        <v>0</v>
      </c>
      <c r="F1185" t="s">
        <v>10397</v>
      </c>
      <c r="G1185" t="s">
        <v>10344</v>
      </c>
      <c r="O1185" t="s">
        <v>10656</v>
      </c>
      <c r="P1185">
        <f t="shared" si="18"/>
        <v>0</v>
      </c>
    </row>
    <row r="1186" spans="1:16" hidden="1" x14ac:dyDescent="0.25">
      <c r="A1186" t="str">
        <f>"QBUNC04"</f>
        <v>QBUNC04</v>
      </c>
      <c r="B1186" t="s">
        <v>10398</v>
      </c>
      <c r="C1186">
        <v>0</v>
      </c>
      <c r="D1186" t="s">
        <v>41</v>
      </c>
      <c r="E1186">
        <v>0</v>
      </c>
      <c r="F1186" t="s">
        <v>560</v>
      </c>
      <c r="G1186" t="s">
        <v>10242</v>
      </c>
      <c r="O1186" t="s">
        <v>10657</v>
      </c>
      <c r="P1186">
        <f t="shared" si="18"/>
        <v>0</v>
      </c>
    </row>
    <row r="1187" spans="1:16" hidden="1" x14ac:dyDescent="0.25">
      <c r="A1187" t="str">
        <f>"ABUNC04"</f>
        <v>ABUNC04</v>
      </c>
      <c r="B1187" t="s">
        <v>10399</v>
      </c>
      <c r="C1187">
        <v>0</v>
      </c>
      <c r="D1187" t="s">
        <v>41</v>
      </c>
      <c r="E1187">
        <v>0</v>
      </c>
      <c r="F1187" t="s">
        <v>560</v>
      </c>
      <c r="G1187" t="s">
        <v>10242</v>
      </c>
      <c r="O1187" t="s">
        <v>10658</v>
      </c>
      <c r="P1187">
        <f t="shared" si="18"/>
        <v>0</v>
      </c>
    </row>
    <row r="1188" spans="1:16" hidden="1" x14ac:dyDescent="0.25">
      <c r="A1188" t="str">
        <f>"QBUNC02"</f>
        <v>QBUNC02</v>
      </c>
      <c r="B1188" t="s">
        <v>3121</v>
      </c>
      <c r="C1188">
        <v>0</v>
      </c>
      <c r="D1188" t="s">
        <v>41</v>
      </c>
      <c r="E1188">
        <v>0</v>
      </c>
      <c r="F1188" t="s">
        <v>560</v>
      </c>
      <c r="G1188" t="s">
        <v>10344</v>
      </c>
      <c r="O1188" t="s">
        <v>10659</v>
      </c>
      <c r="P1188">
        <f t="shared" si="18"/>
        <v>0</v>
      </c>
    </row>
    <row r="1189" spans="1:16" hidden="1" x14ac:dyDescent="0.25">
      <c r="A1189" t="str">
        <f>"ABUNC08"</f>
        <v>ABUNC08</v>
      </c>
      <c r="B1189" t="s">
        <v>3121</v>
      </c>
      <c r="C1189">
        <v>0</v>
      </c>
      <c r="D1189" t="s">
        <v>41</v>
      </c>
      <c r="E1189">
        <v>0</v>
      </c>
      <c r="F1189" t="s">
        <v>560</v>
      </c>
      <c r="G1189" t="s">
        <v>10242</v>
      </c>
      <c r="O1189" t="s">
        <v>10660</v>
      </c>
      <c r="P1189">
        <f t="shared" si="18"/>
        <v>0</v>
      </c>
    </row>
    <row r="1190" spans="1:16" hidden="1" x14ac:dyDescent="0.25">
      <c r="A1190" t="str">
        <f>"ABUNC09"</f>
        <v>ABUNC09</v>
      </c>
      <c r="B1190" t="s">
        <v>10400</v>
      </c>
      <c r="C1190">
        <v>0</v>
      </c>
      <c r="D1190" t="s">
        <v>41</v>
      </c>
      <c r="E1190">
        <v>0</v>
      </c>
      <c r="F1190" t="s">
        <v>10401</v>
      </c>
      <c r="G1190" t="s">
        <v>10344</v>
      </c>
      <c r="O1190" t="s">
        <v>10661</v>
      </c>
      <c r="P1190">
        <f t="shared" si="18"/>
        <v>0</v>
      </c>
    </row>
    <row r="1191" spans="1:16" hidden="1" x14ac:dyDescent="0.25">
      <c r="A1191" t="str">
        <f>"QBUNC09"</f>
        <v>QBUNC09</v>
      </c>
      <c r="B1191" t="s">
        <v>10402</v>
      </c>
      <c r="C1191">
        <v>0</v>
      </c>
      <c r="D1191" t="s">
        <v>41</v>
      </c>
      <c r="E1191">
        <v>0</v>
      </c>
      <c r="F1191" t="s">
        <v>1393</v>
      </c>
      <c r="G1191" t="s">
        <v>10344</v>
      </c>
      <c r="O1191" t="s">
        <v>10663</v>
      </c>
      <c r="P1191">
        <f t="shared" si="18"/>
        <v>0</v>
      </c>
    </row>
    <row r="1192" spans="1:16" hidden="1" x14ac:dyDescent="0.25">
      <c r="A1192" t="str">
        <f>"ABUNC07"</f>
        <v>ABUNC07</v>
      </c>
      <c r="B1192" t="s">
        <v>10403</v>
      </c>
      <c r="C1192">
        <v>0</v>
      </c>
      <c r="D1192" t="s">
        <v>41</v>
      </c>
      <c r="E1192">
        <v>0</v>
      </c>
      <c r="F1192" t="s">
        <v>10404</v>
      </c>
      <c r="G1192" t="s">
        <v>10344</v>
      </c>
      <c r="O1192" t="s">
        <v>10664</v>
      </c>
      <c r="P1192">
        <f t="shared" si="18"/>
        <v>0</v>
      </c>
    </row>
    <row r="1193" spans="1:16" x14ac:dyDescent="0.25">
      <c r="A1193" t="str">
        <f>"ABUNC06"</f>
        <v>ABUNC06</v>
      </c>
      <c r="B1193" t="s">
        <v>10405</v>
      </c>
      <c r="C1193">
        <v>0</v>
      </c>
      <c r="D1193" t="s">
        <v>41</v>
      </c>
      <c r="E1193">
        <v>0</v>
      </c>
      <c r="F1193" t="s">
        <v>10404</v>
      </c>
      <c r="G1193" t="s">
        <v>10344</v>
      </c>
      <c r="O1193" t="s">
        <v>3528</v>
      </c>
      <c r="P1193">
        <f t="shared" si="18"/>
        <v>6988</v>
      </c>
    </row>
    <row r="1194" spans="1:16" hidden="1" x14ac:dyDescent="0.25">
      <c r="A1194" t="str">
        <f>"QBUNG01"</f>
        <v>QBUNG01</v>
      </c>
      <c r="B1194" t="s">
        <v>10406</v>
      </c>
      <c r="C1194">
        <v>0</v>
      </c>
      <c r="D1194" t="s">
        <v>41</v>
      </c>
      <c r="E1194">
        <v>0</v>
      </c>
      <c r="F1194" t="s">
        <v>4868</v>
      </c>
      <c r="G1194" t="s">
        <v>10344</v>
      </c>
      <c r="O1194" t="s">
        <v>331</v>
      </c>
      <c r="P1194">
        <f t="shared" si="18"/>
        <v>0</v>
      </c>
    </row>
    <row r="1195" spans="1:16" x14ac:dyDescent="0.25">
      <c r="A1195" t="str">
        <f>"QBUNG05"</f>
        <v>QBUNG05</v>
      </c>
      <c r="B1195" t="s">
        <v>10407</v>
      </c>
      <c r="C1195">
        <v>0</v>
      </c>
      <c r="D1195" t="s">
        <v>41</v>
      </c>
      <c r="E1195">
        <v>0</v>
      </c>
      <c r="F1195" t="s">
        <v>4868</v>
      </c>
      <c r="G1195" t="s">
        <v>10344</v>
      </c>
      <c r="O1195" t="s">
        <v>3546</v>
      </c>
      <c r="P1195">
        <f t="shared" si="18"/>
        <v>7192</v>
      </c>
    </row>
    <row r="1196" spans="1:16" x14ac:dyDescent="0.25">
      <c r="A1196" t="str">
        <f>"ABUNG03"</f>
        <v>ABUNG03</v>
      </c>
      <c r="B1196" t="s">
        <v>10408</v>
      </c>
      <c r="C1196">
        <v>0</v>
      </c>
      <c r="D1196" t="s">
        <v>41</v>
      </c>
      <c r="E1196">
        <v>0</v>
      </c>
      <c r="F1196" t="s">
        <v>4868</v>
      </c>
      <c r="G1196" t="s">
        <v>10344</v>
      </c>
      <c r="O1196" t="s">
        <v>3567</v>
      </c>
      <c r="P1196">
        <f t="shared" si="18"/>
        <v>10244</v>
      </c>
    </row>
    <row r="1197" spans="1:16" x14ac:dyDescent="0.25">
      <c r="A1197" t="str">
        <f>"QBUNG03"</f>
        <v>QBUNG03</v>
      </c>
      <c r="B1197" t="s">
        <v>10408</v>
      </c>
      <c r="C1197">
        <v>0</v>
      </c>
      <c r="D1197" t="s">
        <v>41</v>
      </c>
      <c r="E1197">
        <v>0</v>
      </c>
      <c r="F1197" t="s">
        <v>4868</v>
      </c>
      <c r="G1197" t="s">
        <v>10344</v>
      </c>
      <c r="O1197" t="s">
        <v>3589</v>
      </c>
      <c r="P1197">
        <f t="shared" si="18"/>
        <v>17320</v>
      </c>
    </row>
    <row r="1198" spans="1:16" x14ac:dyDescent="0.25">
      <c r="A1198" t="str">
        <f>"ABUNG04"</f>
        <v>ABUNG04</v>
      </c>
      <c r="B1198" t="s">
        <v>10409</v>
      </c>
      <c r="C1198">
        <v>0</v>
      </c>
      <c r="D1198" t="s">
        <v>41</v>
      </c>
      <c r="E1198">
        <v>0</v>
      </c>
      <c r="F1198" t="s">
        <v>4868</v>
      </c>
      <c r="G1198" t="s">
        <v>10344</v>
      </c>
      <c r="O1198" t="s">
        <v>333</v>
      </c>
      <c r="P1198">
        <f t="shared" si="18"/>
        <v>3812</v>
      </c>
    </row>
    <row r="1199" spans="1:16" hidden="1" x14ac:dyDescent="0.25">
      <c r="A1199" t="str">
        <f>"QBUNG04"</f>
        <v>QBUNG04</v>
      </c>
      <c r="B1199" t="s">
        <v>10409</v>
      </c>
      <c r="C1199">
        <v>0</v>
      </c>
      <c r="D1199" t="s">
        <v>41</v>
      </c>
      <c r="E1199">
        <v>0</v>
      </c>
      <c r="F1199" t="s">
        <v>4868</v>
      </c>
      <c r="G1199" t="s">
        <v>10344</v>
      </c>
      <c r="O1199" t="s">
        <v>10665</v>
      </c>
      <c r="P1199">
        <f t="shared" si="18"/>
        <v>0</v>
      </c>
    </row>
    <row r="1200" spans="1:16" hidden="1" x14ac:dyDescent="0.25">
      <c r="A1200" t="str">
        <f>"ABUNG02"</f>
        <v>ABUNG02</v>
      </c>
      <c r="B1200" t="s">
        <v>10410</v>
      </c>
      <c r="C1200">
        <v>0</v>
      </c>
      <c r="D1200" t="s">
        <v>41</v>
      </c>
      <c r="E1200">
        <v>0</v>
      </c>
      <c r="F1200" t="s">
        <v>4868</v>
      </c>
      <c r="G1200" t="s">
        <v>10344</v>
      </c>
      <c r="O1200" t="s">
        <v>10667</v>
      </c>
      <c r="P1200">
        <f t="shared" si="18"/>
        <v>0</v>
      </c>
    </row>
    <row r="1201" spans="1:16" hidden="1" x14ac:dyDescent="0.25">
      <c r="A1201" t="str">
        <f>"QBUNG02"</f>
        <v>QBUNG02</v>
      </c>
      <c r="B1201" t="s">
        <v>10410</v>
      </c>
      <c r="C1201">
        <v>0</v>
      </c>
      <c r="D1201" t="s">
        <v>41</v>
      </c>
      <c r="E1201">
        <v>0</v>
      </c>
      <c r="F1201" t="s">
        <v>4868</v>
      </c>
      <c r="G1201" t="s">
        <v>10344</v>
      </c>
      <c r="O1201" t="s">
        <v>10668</v>
      </c>
      <c r="P1201">
        <f t="shared" si="18"/>
        <v>0</v>
      </c>
    </row>
    <row r="1202" spans="1:16" hidden="1" x14ac:dyDescent="0.25">
      <c r="A1202" t="str">
        <f>"ABUNG01"</f>
        <v>ABUNG01</v>
      </c>
      <c r="B1202" t="s">
        <v>10411</v>
      </c>
      <c r="C1202">
        <v>0</v>
      </c>
      <c r="D1202" t="s">
        <v>41</v>
      </c>
      <c r="E1202">
        <v>0</v>
      </c>
      <c r="F1202" t="s">
        <v>4868</v>
      </c>
      <c r="G1202" t="s">
        <v>10344</v>
      </c>
      <c r="O1202" t="s">
        <v>10669</v>
      </c>
      <c r="P1202">
        <f t="shared" si="18"/>
        <v>0</v>
      </c>
    </row>
    <row r="1203" spans="1:16" hidden="1" x14ac:dyDescent="0.25">
      <c r="A1203" t="str">
        <f>"ABUNI01"</f>
        <v>ABUNI01</v>
      </c>
      <c r="B1203" t="s">
        <v>10412</v>
      </c>
      <c r="C1203">
        <v>0</v>
      </c>
      <c r="D1203" t="s">
        <v>41</v>
      </c>
      <c r="E1203">
        <v>0</v>
      </c>
      <c r="F1203" t="s">
        <v>395</v>
      </c>
      <c r="G1203" t="s">
        <v>10413</v>
      </c>
      <c r="O1203" t="s">
        <v>10671</v>
      </c>
      <c r="P1203">
        <f t="shared" si="18"/>
        <v>0</v>
      </c>
    </row>
    <row r="1204" spans="1:16" hidden="1" x14ac:dyDescent="0.25">
      <c r="A1204" t="str">
        <f>"QBUNI01"</f>
        <v>QBUNI01</v>
      </c>
      <c r="B1204" t="s">
        <v>10412</v>
      </c>
      <c r="C1204">
        <v>135</v>
      </c>
      <c r="D1204" t="s">
        <v>41</v>
      </c>
      <c r="E1204">
        <v>6</v>
      </c>
      <c r="F1204" t="s">
        <v>395</v>
      </c>
      <c r="G1204" t="s">
        <v>10414</v>
      </c>
      <c r="H1204" t="s">
        <v>9871</v>
      </c>
      <c r="O1204" t="s">
        <v>10673</v>
      </c>
      <c r="P1204">
        <f t="shared" si="18"/>
        <v>0</v>
      </c>
    </row>
    <row r="1205" spans="1:16" hidden="1" x14ac:dyDescent="0.25">
      <c r="A1205" t="str">
        <f>"QBURN01"</f>
        <v>QBURN01</v>
      </c>
      <c r="B1205" t="s">
        <v>10415</v>
      </c>
      <c r="C1205">
        <v>0</v>
      </c>
      <c r="D1205" t="s">
        <v>16</v>
      </c>
      <c r="E1205">
        <v>0</v>
      </c>
      <c r="F1205" t="s">
        <v>10201</v>
      </c>
      <c r="O1205" t="s">
        <v>10674</v>
      </c>
      <c r="P1205">
        <f t="shared" si="18"/>
        <v>0</v>
      </c>
    </row>
    <row r="1206" spans="1:16" hidden="1" x14ac:dyDescent="0.25">
      <c r="A1206" t="str">
        <f>"QBUSI01"</f>
        <v>QBUSI01</v>
      </c>
      <c r="B1206" t="s">
        <v>3141</v>
      </c>
      <c r="C1206">
        <v>5</v>
      </c>
      <c r="D1206" t="s">
        <v>28</v>
      </c>
      <c r="E1206">
        <v>5</v>
      </c>
      <c r="F1206" t="s">
        <v>497</v>
      </c>
      <c r="O1206" t="s">
        <v>17643</v>
      </c>
      <c r="P1206">
        <f t="shared" si="18"/>
        <v>0</v>
      </c>
    </row>
    <row r="1207" spans="1:16" hidden="1" x14ac:dyDescent="0.25">
      <c r="A1207" t="str">
        <f>"QBUZZ01"</f>
        <v>QBUZZ01</v>
      </c>
      <c r="B1207" t="s">
        <v>10416</v>
      </c>
      <c r="C1207">
        <v>0</v>
      </c>
      <c r="D1207" t="s">
        <v>16</v>
      </c>
      <c r="E1207">
        <v>0</v>
      </c>
      <c r="F1207" t="s">
        <v>1586</v>
      </c>
      <c r="G1207" t="s">
        <v>10078</v>
      </c>
      <c r="O1207" t="s">
        <v>17644</v>
      </c>
      <c r="P1207">
        <f t="shared" si="18"/>
        <v>0</v>
      </c>
    </row>
    <row r="1208" spans="1:16" hidden="1" x14ac:dyDescent="0.25">
      <c r="A1208" t="str">
        <f>"QCNG01"</f>
        <v>QCNG01</v>
      </c>
      <c r="B1208" t="s">
        <v>10417</v>
      </c>
      <c r="C1208">
        <v>0</v>
      </c>
      <c r="D1208" t="s">
        <v>41</v>
      </c>
      <c r="E1208">
        <v>0</v>
      </c>
      <c r="F1208" t="s">
        <v>1029</v>
      </c>
      <c r="O1208" t="s">
        <v>3612</v>
      </c>
      <c r="P1208">
        <f t="shared" si="18"/>
        <v>0</v>
      </c>
    </row>
    <row r="1209" spans="1:16" x14ac:dyDescent="0.25">
      <c r="A1209" t="str">
        <f>"ACPN01"</f>
        <v>ACPN01</v>
      </c>
      <c r="B1209" t="s">
        <v>10418</v>
      </c>
      <c r="C1209">
        <v>0</v>
      </c>
      <c r="D1209" t="s">
        <v>41</v>
      </c>
      <c r="E1209">
        <v>0</v>
      </c>
      <c r="F1209" t="s">
        <v>1029</v>
      </c>
      <c r="G1209" t="s">
        <v>10419</v>
      </c>
      <c r="O1209" t="s">
        <v>3616</v>
      </c>
      <c r="P1209">
        <f t="shared" si="18"/>
        <v>300</v>
      </c>
    </row>
    <row r="1210" spans="1:16" hidden="1" x14ac:dyDescent="0.25">
      <c r="A1210" t="str">
        <f>"QCPN01"</f>
        <v>QCPN01</v>
      </c>
      <c r="B1210" t="s">
        <v>10418</v>
      </c>
      <c r="C1210">
        <v>0</v>
      </c>
      <c r="D1210" t="s">
        <v>41</v>
      </c>
      <c r="E1210">
        <v>0</v>
      </c>
      <c r="F1210" t="s">
        <v>1029</v>
      </c>
      <c r="G1210" t="s">
        <v>10419</v>
      </c>
      <c r="O1210" t="s">
        <v>3620</v>
      </c>
      <c r="P1210">
        <f t="shared" si="18"/>
        <v>0</v>
      </c>
    </row>
    <row r="1211" spans="1:16" hidden="1" x14ac:dyDescent="0.25">
      <c r="A1211" t="str">
        <f>"ACABA04"</f>
        <v>ACABA04</v>
      </c>
      <c r="B1211" t="s">
        <v>293</v>
      </c>
      <c r="C1211">
        <v>0</v>
      </c>
      <c r="D1211" t="s">
        <v>41</v>
      </c>
      <c r="E1211">
        <v>0</v>
      </c>
      <c r="O1211" t="s">
        <v>17645</v>
      </c>
      <c r="P1211">
        <f t="shared" si="18"/>
        <v>0</v>
      </c>
    </row>
    <row r="1212" spans="1:16" hidden="1" x14ac:dyDescent="0.25">
      <c r="A1212" t="str">
        <f>"ACABA05"</f>
        <v>ACABA05</v>
      </c>
      <c r="B1212" t="s">
        <v>295</v>
      </c>
      <c r="C1212">
        <v>0</v>
      </c>
      <c r="D1212" t="s">
        <v>41</v>
      </c>
      <c r="E1212">
        <v>0</v>
      </c>
      <c r="O1212" t="s">
        <v>13701</v>
      </c>
      <c r="P1212">
        <f t="shared" si="18"/>
        <v>0</v>
      </c>
    </row>
    <row r="1213" spans="1:16" hidden="1" x14ac:dyDescent="0.25">
      <c r="A1213" t="str">
        <f>"ACABA03"</f>
        <v>ACABA03</v>
      </c>
      <c r="B1213" t="s">
        <v>291</v>
      </c>
      <c r="C1213">
        <v>0</v>
      </c>
      <c r="D1213" t="s">
        <v>41</v>
      </c>
      <c r="E1213">
        <v>0</v>
      </c>
      <c r="O1213" t="s">
        <v>17646</v>
      </c>
      <c r="P1213">
        <f t="shared" si="18"/>
        <v>0</v>
      </c>
    </row>
    <row r="1214" spans="1:16" hidden="1" x14ac:dyDescent="0.25">
      <c r="A1214" t="str">
        <f>"ACABA02"</f>
        <v>ACABA02</v>
      </c>
      <c r="B1214" t="s">
        <v>289</v>
      </c>
      <c r="C1214">
        <v>0</v>
      </c>
      <c r="D1214" t="s">
        <v>41</v>
      </c>
      <c r="E1214">
        <v>0</v>
      </c>
      <c r="O1214" t="s">
        <v>3633</v>
      </c>
      <c r="P1214">
        <f t="shared" si="18"/>
        <v>0</v>
      </c>
    </row>
    <row r="1215" spans="1:16" x14ac:dyDescent="0.25">
      <c r="A1215" t="str">
        <f>"ACABA06"</f>
        <v>ACABA06</v>
      </c>
      <c r="B1215" t="s">
        <v>297</v>
      </c>
      <c r="C1215">
        <v>0</v>
      </c>
      <c r="D1215" t="s">
        <v>41</v>
      </c>
      <c r="E1215">
        <v>0</v>
      </c>
      <c r="O1215" t="s">
        <v>3629</v>
      </c>
      <c r="P1215">
        <f t="shared" si="18"/>
        <v>100</v>
      </c>
    </row>
    <row r="1216" spans="1:16" hidden="1" x14ac:dyDescent="0.25">
      <c r="A1216" t="str">
        <f>"ACABA01"</f>
        <v>ACABA01</v>
      </c>
      <c r="B1216" t="s">
        <v>287</v>
      </c>
      <c r="C1216">
        <v>0</v>
      </c>
      <c r="D1216" t="s">
        <v>41</v>
      </c>
      <c r="E1216">
        <v>0</v>
      </c>
      <c r="O1216" t="s">
        <v>17647</v>
      </c>
      <c r="P1216">
        <f t="shared" si="18"/>
        <v>0</v>
      </c>
    </row>
    <row r="1217" spans="1:16" hidden="1" x14ac:dyDescent="0.25">
      <c r="A1217" t="str">
        <f>"QCABE49"</f>
        <v>QCABE49</v>
      </c>
      <c r="B1217" t="s">
        <v>10420</v>
      </c>
      <c r="C1217">
        <v>0</v>
      </c>
      <c r="D1217" t="s">
        <v>41</v>
      </c>
      <c r="E1217">
        <v>0</v>
      </c>
      <c r="F1217" t="s">
        <v>1393</v>
      </c>
      <c r="G1217" t="s">
        <v>10344</v>
      </c>
      <c r="O1217" t="s">
        <v>10679</v>
      </c>
      <c r="P1217">
        <f t="shared" si="18"/>
        <v>0</v>
      </c>
    </row>
    <row r="1218" spans="1:16" hidden="1" x14ac:dyDescent="0.25">
      <c r="A1218" t="str">
        <f>"ACABE01"</f>
        <v>ACABE01</v>
      </c>
      <c r="B1218" t="s">
        <v>10421</v>
      </c>
      <c r="C1218">
        <v>0</v>
      </c>
      <c r="D1218" t="s">
        <v>41</v>
      </c>
      <c r="E1218">
        <v>0</v>
      </c>
      <c r="F1218" t="s">
        <v>10422</v>
      </c>
      <c r="G1218" t="s">
        <v>10344</v>
      </c>
      <c r="O1218" t="s">
        <v>13710</v>
      </c>
      <c r="P1218">
        <f t="shared" si="18"/>
        <v>0</v>
      </c>
    </row>
    <row r="1219" spans="1:16" hidden="1" x14ac:dyDescent="0.25">
      <c r="A1219" t="str">
        <f>"ACABE56"</f>
        <v>ACABE56</v>
      </c>
      <c r="B1219" t="s">
        <v>10423</v>
      </c>
      <c r="C1219">
        <v>0</v>
      </c>
      <c r="D1219" t="s">
        <v>41</v>
      </c>
      <c r="E1219">
        <v>0</v>
      </c>
      <c r="F1219" t="s">
        <v>560</v>
      </c>
      <c r="G1219" t="s">
        <v>10344</v>
      </c>
      <c r="O1219" t="s">
        <v>13712</v>
      </c>
      <c r="P1219">
        <f t="shared" ref="P1219:P1282" si="19">SUMIFS($C$2:$C$7959,$B$2:$B$7959,O1219)</f>
        <v>0</v>
      </c>
    </row>
    <row r="1220" spans="1:16" x14ac:dyDescent="0.25">
      <c r="A1220" t="str">
        <f>"QCABE41"</f>
        <v>QCABE41</v>
      </c>
      <c r="B1220" t="s">
        <v>3160</v>
      </c>
      <c r="C1220">
        <v>120</v>
      </c>
      <c r="D1220" t="s">
        <v>41</v>
      </c>
      <c r="E1220">
        <v>0</v>
      </c>
      <c r="F1220" t="s">
        <v>560</v>
      </c>
      <c r="G1220" t="s">
        <v>10344</v>
      </c>
      <c r="O1220" t="s">
        <v>13711</v>
      </c>
      <c r="P1220">
        <f t="shared" si="19"/>
        <v>1967</v>
      </c>
    </row>
    <row r="1221" spans="1:16" x14ac:dyDescent="0.25">
      <c r="A1221" t="str">
        <f>"QCABE01"</f>
        <v>QCABE01</v>
      </c>
      <c r="B1221" t="s">
        <v>3144</v>
      </c>
      <c r="C1221">
        <v>0</v>
      </c>
      <c r="D1221" t="s">
        <v>41</v>
      </c>
      <c r="E1221">
        <v>0</v>
      </c>
      <c r="F1221" t="s">
        <v>1393</v>
      </c>
      <c r="G1221" t="s">
        <v>10344</v>
      </c>
      <c r="O1221" t="s">
        <v>13713</v>
      </c>
      <c r="P1221">
        <f t="shared" si="19"/>
        <v>370</v>
      </c>
    </row>
    <row r="1222" spans="1:16" hidden="1" x14ac:dyDescent="0.25">
      <c r="A1222" t="str">
        <f>"ACABE33"</f>
        <v>ACABE33</v>
      </c>
      <c r="B1222" t="s">
        <v>3144</v>
      </c>
      <c r="C1222">
        <v>0</v>
      </c>
      <c r="D1222" t="s">
        <v>41</v>
      </c>
      <c r="E1222">
        <v>0</v>
      </c>
      <c r="F1222" t="s">
        <v>1393</v>
      </c>
      <c r="G1222" t="s">
        <v>10344</v>
      </c>
      <c r="O1222" t="s">
        <v>10685</v>
      </c>
      <c r="P1222">
        <f t="shared" si="19"/>
        <v>0</v>
      </c>
    </row>
    <row r="1223" spans="1:16" hidden="1" x14ac:dyDescent="0.25">
      <c r="A1223" t="str">
        <f>"ACABE47"</f>
        <v>ACABE47</v>
      </c>
      <c r="B1223" t="s">
        <v>10424</v>
      </c>
      <c r="C1223">
        <v>0</v>
      </c>
      <c r="D1223" t="s">
        <v>41</v>
      </c>
      <c r="E1223">
        <v>0</v>
      </c>
      <c r="F1223" t="s">
        <v>1393</v>
      </c>
      <c r="G1223" t="s">
        <v>10344</v>
      </c>
      <c r="O1223" t="s">
        <v>17648</v>
      </c>
      <c r="P1223">
        <f t="shared" si="19"/>
        <v>0</v>
      </c>
    </row>
    <row r="1224" spans="1:16" hidden="1" x14ac:dyDescent="0.25">
      <c r="A1224" t="str">
        <f>"QCABE35"</f>
        <v>QCABE35</v>
      </c>
      <c r="B1224" t="s">
        <v>10424</v>
      </c>
      <c r="C1224">
        <v>0</v>
      </c>
      <c r="D1224" t="s">
        <v>41</v>
      </c>
      <c r="E1224">
        <v>0</v>
      </c>
      <c r="F1224" t="s">
        <v>1393</v>
      </c>
      <c r="G1224" t="s">
        <v>10344</v>
      </c>
      <c r="O1224" t="s">
        <v>10686</v>
      </c>
      <c r="P1224">
        <f t="shared" si="19"/>
        <v>0</v>
      </c>
    </row>
    <row r="1225" spans="1:16" hidden="1" x14ac:dyDescent="0.25">
      <c r="A1225" t="str">
        <f>"QCABE39"</f>
        <v>QCABE39</v>
      </c>
      <c r="B1225" t="s">
        <v>10425</v>
      </c>
      <c r="C1225">
        <v>0</v>
      </c>
      <c r="D1225" t="s">
        <v>41</v>
      </c>
      <c r="E1225">
        <v>0</v>
      </c>
      <c r="F1225" t="s">
        <v>1393</v>
      </c>
      <c r="G1225" t="s">
        <v>10344</v>
      </c>
      <c r="O1225" t="s">
        <v>17649</v>
      </c>
      <c r="P1225">
        <f t="shared" si="19"/>
        <v>0</v>
      </c>
    </row>
    <row r="1226" spans="1:16" hidden="1" x14ac:dyDescent="0.25">
      <c r="A1226" t="str">
        <f>"ACABE52"</f>
        <v>ACABE52</v>
      </c>
      <c r="B1226" t="s">
        <v>10426</v>
      </c>
      <c r="C1226">
        <v>0</v>
      </c>
      <c r="D1226" t="s">
        <v>41</v>
      </c>
      <c r="E1226">
        <v>0</v>
      </c>
      <c r="F1226" t="s">
        <v>1393</v>
      </c>
      <c r="G1226" t="s">
        <v>10344</v>
      </c>
      <c r="O1226" t="s">
        <v>17650</v>
      </c>
      <c r="P1226">
        <f t="shared" si="19"/>
        <v>0</v>
      </c>
    </row>
    <row r="1227" spans="1:16" hidden="1" x14ac:dyDescent="0.25">
      <c r="A1227" t="str">
        <f>"ACABE02"</f>
        <v>ACABE02</v>
      </c>
      <c r="B1227" t="s">
        <v>10427</v>
      </c>
      <c r="C1227">
        <v>0</v>
      </c>
      <c r="D1227" t="s">
        <v>41</v>
      </c>
      <c r="E1227">
        <v>0</v>
      </c>
      <c r="F1227" t="s">
        <v>865</v>
      </c>
      <c r="G1227" t="s">
        <v>10344</v>
      </c>
      <c r="O1227" t="s">
        <v>17651</v>
      </c>
      <c r="P1227">
        <f t="shared" si="19"/>
        <v>0</v>
      </c>
    </row>
    <row r="1228" spans="1:16" hidden="1" x14ac:dyDescent="0.25">
      <c r="A1228" t="str">
        <f>"ACABE50"</f>
        <v>ACABE50</v>
      </c>
      <c r="B1228" t="s">
        <v>10428</v>
      </c>
      <c r="C1228">
        <v>0</v>
      </c>
      <c r="D1228" t="s">
        <v>41</v>
      </c>
      <c r="E1228">
        <v>0</v>
      </c>
      <c r="F1228" t="s">
        <v>4868</v>
      </c>
      <c r="G1228" t="s">
        <v>10344</v>
      </c>
      <c r="O1228" t="s">
        <v>10687</v>
      </c>
      <c r="P1228">
        <f t="shared" si="19"/>
        <v>0</v>
      </c>
    </row>
    <row r="1229" spans="1:16" hidden="1" x14ac:dyDescent="0.25">
      <c r="A1229" t="str">
        <f>"ACABE03"</f>
        <v>ACABE03</v>
      </c>
      <c r="B1229" t="s">
        <v>10429</v>
      </c>
      <c r="C1229">
        <v>0</v>
      </c>
      <c r="D1229" t="s">
        <v>41</v>
      </c>
      <c r="E1229">
        <v>0</v>
      </c>
      <c r="F1229" t="s">
        <v>10422</v>
      </c>
      <c r="G1229" t="s">
        <v>10344</v>
      </c>
      <c r="O1229" t="s">
        <v>10689</v>
      </c>
      <c r="P1229">
        <f t="shared" si="19"/>
        <v>0</v>
      </c>
    </row>
    <row r="1230" spans="1:16" hidden="1" x14ac:dyDescent="0.25">
      <c r="A1230" t="str">
        <f>"ACABE49"</f>
        <v>ACABE49</v>
      </c>
      <c r="B1230" t="s">
        <v>10430</v>
      </c>
      <c r="C1230">
        <v>0</v>
      </c>
      <c r="D1230" t="s">
        <v>41</v>
      </c>
      <c r="E1230">
        <v>0</v>
      </c>
      <c r="F1230" t="s">
        <v>10401</v>
      </c>
      <c r="G1230" t="s">
        <v>10344</v>
      </c>
      <c r="O1230" t="s">
        <v>10690</v>
      </c>
      <c r="P1230">
        <f t="shared" si="19"/>
        <v>0</v>
      </c>
    </row>
    <row r="1231" spans="1:16" hidden="1" x14ac:dyDescent="0.25">
      <c r="A1231" t="str">
        <f>"ACABE53"</f>
        <v>ACABE53</v>
      </c>
      <c r="B1231" t="s">
        <v>10431</v>
      </c>
      <c r="C1231">
        <v>0</v>
      </c>
      <c r="D1231" t="s">
        <v>41</v>
      </c>
      <c r="E1231">
        <v>0</v>
      </c>
      <c r="F1231" t="s">
        <v>1393</v>
      </c>
      <c r="G1231" t="s">
        <v>10344</v>
      </c>
      <c r="O1231" t="s">
        <v>10691</v>
      </c>
      <c r="P1231">
        <f t="shared" si="19"/>
        <v>0</v>
      </c>
    </row>
    <row r="1232" spans="1:16" hidden="1" x14ac:dyDescent="0.25">
      <c r="A1232" t="str">
        <f>"QCABE02"</f>
        <v>QCABE02</v>
      </c>
      <c r="B1232" t="s">
        <v>10432</v>
      </c>
      <c r="C1232">
        <v>0</v>
      </c>
      <c r="D1232" t="s">
        <v>41</v>
      </c>
      <c r="E1232">
        <v>0</v>
      </c>
      <c r="F1232" t="s">
        <v>560</v>
      </c>
      <c r="G1232" t="s">
        <v>10344</v>
      </c>
      <c r="O1232" t="s">
        <v>10692</v>
      </c>
      <c r="P1232">
        <f t="shared" si="19"/>
        <v>0</v>
      </c>
    </row>
    <row r="1233" spans="1:16" hidden="1" x14ac:dyDescent="0.25">
      <c r="A1233" t="str">
        <f>"ACABE22"</f>
        <v>ACABE22</v>
      </c>
      <c r="B1233" t="s">
        <v>10432</v>
      </c>
      <c r="C1233">
        <v>0</v>
      </c>
      <c r="D1233" t="s">
        <v>41</v>
      </c>
      <c r="E1233">
        <v>0</v>
      </c>
      <c r="F1233" t="s">
        <v>560</v>
      </c>
      <c r="G1233" t="s">
        <v>10344</v>
      </c>
      <c r="O1233" t="s">
        <v>10693</v>
      </c>
      <c r="P1233">
        <f t="shared" si="19"/>
        <v>0</v>
      </c>
    </row>
    <row r="1234" spans="1:16" hidden="1" x14ac:dyDescent="0.25">
      <c r="A1234" t="str">
        <f>"QCABE40"</f>
        <v>QCABE40</v>
      </c>
      <c r="B1234" t="s">
        <v>10433</v>
      </c>
      <c r="C1234">
        <v>0</v>
      </c>
      <c r="D1234" t="s">
        <v>41</v>
      </c>
      <c r="E1234">
        <v>0</v>
      </c>
      <c r="F1234" t="s">
        <v>560</v>
      </c>
      <c r="G1234" t="s">
        <v>10344</v>
      </c>
      <c r="O1234" t="s">
        <v>10694</v>
      </c>
      <c r="P1234">
        <f t="shared" si="19"/>
        <v>0</v>
      </c>
    </row>
    <row r="1235" spans="1:16" hidden="1" x14ac:dyDescent="0.25">
      <c r="A1235" t="str">
        <f>"QCABE29"</f>
        <v>QCABE29</v>
      </c>
      <c r="B1235" t="s">
        <v>10434</v>
      </c>
      <c r="C1235">
        <v>0</v>
      </c>
      <c r="D1235" t="s">
        <v>41</v>
      </c>
      <c r="E1235">
        <v>0</v>
      </c>
      <c r="F1235" t="s">
        <v>560</v>
      </c>
      <c r="G1235" t="s">
        <v>10344</v>
      </c>
      <c r="O1235" t="s">
        <v>10695</v>
      </c>
      <c r="P1235">
        <f t="shared" si="19"/>
        <v>0</v>
      </c>
    </row>
    <row r="1236" spans="1:16" hidden="1" x14ac:dyDescent="0.25">
      <c r="A1236" t="str">
        <f>"QCABE03"</f>
        <v>QCABE03</v>
      </c>
      <c r="B1236" t="s">
        <v>10435</v>
      </c>
      <c r="C1236">
        <v>0</v>
      </c>
      <c r="D1236" t="s">
        <v>41</v>
      </c>
      <c r="E1236">
        <v>0</v>
      </c>
      <c r="F1236" t="s">
        <v>10436</v>
      </c>
      <c r="G1236" t="s">
        <v>10344</v>
      </c>
      <c r="O1236" t="s">
        <v>17652</v>
      </c>
      <c r="P1236">
        <f t="shared" si="19"/>
        <v>0</v>
      </c>
    </row>
    <row r="1237" spans="1:16" hidden="1" x14ac:dyDescent="0.25">
      <c r="A1237" t="str">
        <f>"QCABE04"</f>
        <v>QCABE04</v>
      </c>
      <c r="B1237" t="s">
        <v>10437</v>
      </c>
      <c r="C1237">
        <v>0</v>
      </c>
      <c r="D1237" t="s">
        <v>41</v>
      </c>
      <c r="E1237">
        <v>0</v>
      </c>
      <c r="F1237" t="s">
        <v>3355</v>
      </c>
      <c r="G1237" t="s">
        <v>10344</v>
      </c>
      <c r="O1237" t="s">
        <v>17653</v>
      </c>
      <c r="P1237">
        <f t="shared" si="19"/>
        <v>0</v>
      </c>
    </row>
    <row r="1238" spans="1:16" hidden="1" x14ac:dyDescent="0.25">
      <c r="A1238" t="str">
        <f>"CCABE03"</f>
        <v>CCABE03</v>
      </c>
      <c r="B1238" t="s">
        <v>1427</v>
      </c>
      <c r="C1238">
        <v>0</v>
      </c>
      <c r="D1238" t="s">
        <v>41</v>
      </c>
      <c r="E1238">
        <v>0</v>
      </c>
      <c r="F1238" t="s">
        <v>1393</v>
      </c>
      <c r="O1238" t="s">
        <v>17654</v>
      </c>
      <c r="P1238">
        <f t="shared" si="19"/>
        <v>0</v>
      </c>
    </row>
    <row r="1239" spans="1:16" hidden="1" x14ac:dyDescent="0.25">
      <c r="A1239" t="str">
        <f>"ACABE54"</f>
        <v>ACABE54</v>
      </c>
      <c r="B1239" t="s">
        <v>10438</v>
      </c>
      <c r="C1239">
        <v>0</v>
      </c>
      <c r="D1239" t="s">
        <v>41</v>
      </c>
      <c r="E1239">
        <v>0</v>
      </c>
      <c r="F1239" t="s">
        <v>560</v>
      </c>
      <c r="G1239" t="s">
        <v>10242</v>
      </c>
      <c r="O1239" t="s">
        <v>17655</v>
      </c>
      <c r="P1239">
        <f t="shared" si="19"/>
        <v>0</v>
      </c>
    </row>
    <row r="1240" spans="1:16" hidden="1" x14ac:dyDescent="0.25">
      <c r="A1240" t="str">
        <f>"QCABE27"</f>
        <v>QCABE27</v>
      </c>
      <c r="B1240" t="s">
        <v>10438</v>
      </c>
      <c r="C1240">
        <v>0</v>
      </c>
      <c r="D1240" t="s">
        <v>41</v>
      </c>
      <c r="E1240">
        <v>0</v>
      </c>
      <c r="F1240" t="s">
        <v>560</v>
      </c>
      <c r="G1240" t="s">
        <v>10344</v>
      </c>
      <c r="O1240" t="s">
        <v>17656</v>
      </c>
      <c r="P1240">
        <f t="shared" si="19"/>
        <v>0</v>
      </c>
    </row>
    <row r="1241" spans="1:16" hidden="1" x14ac:dyDescent="0.25">
      <c r="A1241" t="str">
        <f>"ACABE27"</f>
        <v>ACABE27</v>
      </c>
      <c r="B1241" t="s">
        <v>10439</v>
      </c>
      <c r="C1241">
        <v>0</v>
      </c>
      <c r="D1241" t="s">
        <v>41</v>
      </c>
      <c r="E1241">
        <v>0</v>
      </c>
      <c r="F1241" t="s">
        <v>560</v>
      </c>
      <c r="G1241" t="s">
        <v>10242</v>
      </c>
      <c r="O1241" t="s">
        <v>17657</v>
      </c>
      <c r="P1241">
        <f t="shared" si="19"/>
        <v>0</v>
      </c>
    </row>
    <row r="1242" spans="1:16" hidden="1" x14ac:dyDescent="0.25">
      <c r="A1242" t="str">
        <f>"ACABE28"</f>
        <v>ACABE28</v>
      </c>
      <c r="B1242" t="s">
        <v>10440</v>
      </c>
      <c r="C1242">
        <v>0</v>
      </c>
      <c r="D1242" t="s">
        <v>41</v>
      </c>
      <c r="E1242">
        <v>0</v>
      </c>
      <c r="F1242" t="s">
        <v>560</v>
      </c>
      <c r="G1242" t="s">
        <v>10242</v>
      </c>
      <c r="O1242" t="s">
        <v>17658</v>
      </c>
      <c r="P1242">
        <f t="shared" si="19"/>
        <v>0</v>
      </c>
    </row>
    <row r="1243" spans="1:16" hidden="1" x14ac:dyDescent="0.25">
      <c r="A1243" t="str">
        <f>"QCABE23"</f>
        <v>QCABE23</v>
      </c>
      <c r="B1243" t="s">
        <v>10440</v>
      </c>
      <c r="C1243">
        <v>0</v>
      </c>
      <c r="D1243" t="s">
        <v>41</v>
      </c>
      <c r="E1243">
        <v>0</v>
      </c>
      <c r="F1243" t="s">
        <v>560</v>
      </c>
      <c r="G1243" t="s">
        <v>10344</v>
      </c>
      <c r="O1243" t="s">
        <v>17659</v>
      </c>
      <c r="P1243">
        <f t="shared" si="19"/>
        <v>0</v>
      </c>
    </row>
    <row r="1244" spans="1:16" hidden="1" x14ac:dyDescent="0.25">
      <c r="A1244" t="str">
        <f>"QCABE46"</f>
        <v>QCABE46</v>
      </c>
      <c r="B1244" t="s">
        <v>10441</v>
      </c>
      <c r="C1244">
        <v>0</v>
      </c>
      <c r="D1244" t="s">
        <v>41</v>
      </c>
      <c r="E1244">
        <v>0</v>
      </c>
      <c r="F1244" t="s">
        <v>560</v>
      </c>
      <c r="G1244" t="s">
        <v>10344</v>
      </c>
      <c r="O1244" t="s">
        <v>17660</v>
      </c>
      <c r="P1244">
        <f t="shared" si="19"/>
        <v>0</v>
      </c>
    </row>
    <row r="1245" spans="1:16" hidden="1" x14ac:dyDescent="0.25">
      <c r="A1245" t="str">
        <f>"ACABE55"</f>
        <v>ACABE55</v>
      </c>
      <c r="B1245" t="s">
        <v>10441</v>
      </c>
      <c r="C1245">
        <v>0</v>
      </c>
      <c r="D1245" t="s">
        <v>41</v>
      </c>
      <c r="E1245">
        <v>0</v>
      </c>
      <c r="F1245" t="s">
        <v>560</v>
      </c>
      <c r="G1245" t="s">
        <v>10242</v>
      </c>
      <c r="O1245" t="s">
        <v>17661</v>
      </c>
      <c r="P1245">
        <f t="shared" si="19"/>
        <v>0</v>
      </c>
    </row>
    <row r="1246" spans="1:16" hidden="1" x14ac:dyDescent="0.25">
      <c r="A1246" t="str">
        <f>"QCABE24"</f>
        <v>QCABE24</v>
      </c>
      <c r="B1246" t="s">
        <v>10442</v>
      </c>
      <c r="C1246">
        <v>0</v>
      </c>
      <c r="D1246" t="s">
        <v>41</v>
      </c>
      <c r="E1246">
        <v>0</v>
      </c>
      <c r="F1246" t="s">
        <v>560</v>
      </c>
      <c r="G1246" t="s">
        <v>10242</v>
      </c>
      <c r="O1246" t="s">
        <v>17662</v>
      </c>
      <c r="P1246">
        <f t="shared" si="19"/>
        <v>0</v>
      </c>
    </row>
    <row r="1247" spans="1:16" hidden="1" x14ac:dyDescent="0.25">
      <c r="A1247" t="str">
        <f>"QCABE54"</f>
        <v>QCABE54</v>
      </c>
      <c r="B1247" t="s">
        <v>3167</v>
      </c>
      <c r="C1247">
        <v>0</v>
      </c>
      <c r="D1247" t="s">
        <v>41</v>
      </c>
      <c r="E1247">
        <v>0</v>
      </c>
      <c r="F1247" t="s">
        <v>560</v>
      </c>
      <c r="G1247" t="s">
        <v>10344</v>
      </c>
      <c r="O1247" t="s">
        <v>10698</v>
      </c>
      <c r="P1247">
        <f t="shared" si="19"/>
        <v>0</v>
      </c>
    </row>
    <row r="1248" spans="1:16" hidden="1" x14ac:dyDescent="0.25">
      <c r="A1248" t="str">
        <f>"CCABE01"</f>
        <v>CCABE01</v>
      </c>
      <c r="B1248" t="s">
        <v>1420</v>
      </c>
      <c r="C1248">
        <v>0</v>
      </c>
      <c r="D1248" t="s">
        <v>41</v>
      </c>
      <c r="E1248">
        <v>0</v>
      </c>
      <c r="F1248" t="s">
        <v>1393</v>
      </c>
      <c r="O1248" t="s">
        <v>10699</v>
      </c>
      <c r="P1248">
        <f t="shared" si="19"/>
        <v>0</v>
      </c>
    </row>
    <row r="1249" spans="1:16" hidden="1" x14ac:dyDescent="0.25">
      <c r="A1249" t="str">
        <f>"QCABE77"</f>
        <v>QCABE77</v>
      </c>
      <c r="B1249" t="s">
        <v>1420</v>
      </c>
      <c r="C1249">
        <v>0</v>
      </c>
      <c r="D1249" t="s">
        <v>41</v>
      </c>
      <c r="E1249">
        <v>0</v>
      </c>
      <c r="F1249" t="s">
        <v>1393</v>
      </c>
      <c r="O1249" t="s">
        <v>17663</v>
      </c>
      <c r="P1249">
        <f t="shared" si="19"/>
        <v>0</v>
      </c>
    </row>
    <row r="1250" spans="1:16" hidden="1" x14ac:dyDescent="0.25">
      <c r="A1250" t="str">
        <f>"CCABE02"</f>
        <v>CCABE02</v>
      </c>
      <c r="B1250" t="s">
        <v>1424</v>
      </c>
      <c r="C1250">
        <v>0</v>
      </c>
      <c r="D1250" t="s">
        <v>41</v>
      </c>
      <c r="E1250">
        <v>0</v>
      </c>
      <c r="F1250" t="s">
        <v>1393</v>
      </c>
      <c r="O1250" t="s">
        <v>17664</v>
      </c>
      <c r="P1250">
        <f t="shared" si="19"/>
        <v>0</v>
      </c>
    </row>
    <row r="1251" spans="1:16" hidden="1" x14ac:dyDescent="0.25">
      <c r="A1251" t="str">
        <f>"ACABE59"</f>
        <v>ACABE59</v>
      </c>
      <c r="B1251" t="s">
        <v>1424</v>
      </c>
      <c r="C1251">
        <v>0</v>
      </c>
      <c r="D1251" t="s">
        <v>41</v>
      </c>
      <c r="E1251">
        <v>0</v>
      </c>
      <c r="F1251" t="s">
        <v>1393</v>
      </c>
      <c r="O1251" t="s">
        <v>17665</v>
      </c>
      <c r="P1251">
        <f t="shared" si="19"/>
        <v>0</v>
      </c>
    </row>
    <row r="1252" spans="1:16" hidden="1" x14ac:dyDescent="0.25">
      <c r="A1252" t="str">
        <f>"QCABE63"</f>
        <v>QCABE63</v>
      </c>
      <c r="B1252" t="s">
        <v>1424</v>
      </c>
      <c r="C1252">
        <v>3534</v>
      </c>
      <c r="D1252" t="s">
        <v>41</v>
      </c>
      <c r="E1252">
        <v>19</v>
      </c>
      <c r="F1252" t="s">
        <v>1393</v>
      </c>
      <c r="G1252" t="s">
        <v>10344</v>
      </c>
      <c r="O1252" t="s">
        <v>17666</v>
      </c>
      <c r="P1252">
        <f t="shared" si="19"/>
        <v>0</v>
      </c>
    </row>
    <row r="1253" spans="1:16" hidden="1" x14ac:dyDescent="0.25">
      <c r="A1253" t="str">
        <f>"QCABE48"</f>
        <v>QCABE48</v>
      </c>
      <c r="B1253" t="s">
        <v>10443</v>
      </c>
      <c r="C1253">
        <v>0</v>
      </c>
      <c r="D1253" t="s">
        <v>41</v>
      </c>
      <c r="E1253">
        <v>0</v>
      </c>
      <c r="F1253" t="s">
        <v>1393</v>
      </c>
      <c r="G1253" t="s">
        <v>10344</v>
      </c>
      <c r="O1253" t="s">
        <v>17667</v>
      </c>
      <c r="P1253">
        <f t="shared" si="19"/>
        <v>0</v>
      </c>
    </row>
    <row r="1254" spans="1:16" hidden="1" x14ac:dyDescent="0.25">
      <c r="A1254" t="str">
        <f>"ACABE32"</f>
        <v>ACABE32</v>
      </c>
      <c r="B1254" t="s">
        <v>10444</v>
      </c>
      <c r="C1254">
        <v>0</v>
      </c>
      <c r="D1254" t="s">
        <v>41</v>
      </c>
      <c r="E1254">
        <v>0</v>
      </c>
      <c r="F1254" t="s">
        <v>560</v>
      </c>
      <c r="G1254" t="s">
        <v>10344</v>
      </c>
      <c r="O1254" t="s">
        <v>17668</v>
      </c>
      <c r="P1254">
        <f t="shared" si="19"/>
        <v>0</v>
      </c>
    </row>
    <row r="1255" spans="1:16" hidden="1" x14ac:dyDescent="0.25">
      <c r="A1255" t="str">
        <f>"QCABE21"</f>
        <v>QCABE21</v>
      </c>
      <c r="B1255" t="s">
        <v>3151</v>
      </c>
      <c r="C1255">
        <v>100</v>
      </c>
      <c r="D1255" t="s">
        <v>41</v>
      </c>
      <c r="E1255">
        <v>0</v>
      </c>
      <c r="F1255" t="s">
        <v>560</v>
      </c>
      <c r="G1255" t="s">
        <v>10344</v>
      </c>
      <c r="O1255" t="s">
        <v>17669</v>
      </c>
      <c r="P1255">
        <f t="shared" si="19"/>
        <v>0</v>
      </c>
    </row>
    <row r="1256" spans="1:16" hidden="1" x14ac:dyDescent="0.25">
      <c r="A1256" t="str">
        <f>"QCABE05"</f>
        <v>QCABE05</v>
      </c>
      <c r="B1256" t="s">
        <v>17632</v>
      </c>
      <c r="C1256">
        <v>0</v>
      </c>
      <c r="D1256" t="s">
        <v>41</v>
      </c>
      <c r="E1256">
        <v>0</v>
      </c>
      <c r="F1256" t="s">
        <v>560</v>
      </c>
      <c r="G1256" t="s">
        <v>10344</v>
      </c>
      <c r="H1256" t="s">
        <v>9871</v>
      </c>
      <c r="O1256" t="s">
        <v>17670</v>
      </c>
      <c r="P1256">
        <f t="shared" si="19"/>
        <v>0</v>
      </c>
    </row>
    <row r="1257" spans="1:16" hidden="1" x14ac:dyDescent="0.25">
      <c r="A1257" t="str">
        <f>"ACABE04"</f>
        <v>ACABE04</v>
      </c>
      <c r="B1257" t="s">
        <v>17632</v>
      </c>
      <c r="C1257">
        <v>0</v>
      </c>
      <c r="D1257" t="s">
        <v>41</v>
      </c>
      <c r="E1257">
        <v>0</v>
      </c>
      <c r="F1257" t="s">
        <v>560</v>
      </c>
      <c r="G1257" t="s">
        <v>10344</v>
      </c>
      <c r="H1257" t="s">
        <v>9871</v>
      </c>
      <c r="O1257" t="s">
        <v>10703</v>
      </c>
      <c r="P1257">
        <f t="shared" si="19"/>
        <v>0</v>
      </c>
    </row>
    <row r="1258" spans="1:16" hidden="1" x14ac:dyDescent="0.25">
      <c r="A1258" t="str">
        <f>"ACABE25"</f>
        <v>ACABE25</v>
      </c>
      <c r="B1258" t="s">
        <v>10445</v>
      </c>
      <c r="C1258">
        <v>0</v>
      </c>
      <c r="D1258" t="s">
        <v>41</v>
      </c>
      <c r="E1258">
        <v>0</v>
      </c>
      <c r="F1258" t="s">
        <v>255</v>
      </c>
      <c r="G1258" t="s">
        <v>10344</v>
      </c>
      <c r="O1258" t="s">
        <v>13714</v>
      </c>
      <c r="P1258">
        <f t="shared" si="19"/>
        <v>0</v>
      </c>
    </row>
    <row r="1259" spans="1:16" hidden="1" x14ac:dyDescent="0.25">
      <c r="A1259" t="str">
        <f>"QCABE32"</f>
        <v>QCABE32</v>
      </c>
      <c r="B1259" t="s">
        <v>10446</v>
      </c>
      <c r="C1259">
        <v>0</v>
      </c>
      <c r="D1259" t="s">
        <v>41</v>
      </c>
      <c r="E1259">
        <v>0</v>
      </c>
      <c r="F1259" t="s">
        <v>10436</v>
      </c>
      <c r="G1259" t="s">
        <v>10344</v>
      </c>
      <c r="O1259" t="s">
        <v>17671</v>
      </c>
      <c r="P1259">
        <f t="shared" si="19"/>
        <v>0</v>
      </c>
    </row>
    <row r="1260" spans="1:16" hidden="1" x14ac:dyDescent="0.25">
      <c r="A1260" t="str">
        <f>"ACABE05"</f>
        <v>ACABE05</v>
      </c>
      <c r="B1260" t="s">
        <v>10446</v>
      </c>
      <c r="C1260">
        <v>0</v>
      </c>
      <c r="D1260" t="s">
        <v>41</v>
      </c>
      <c r="E1260">
        <v>0</v>
      </c>
      <c r="F1260" t="s">
        <v>10436</v>
      </c>
      <c r="G1260" t="s">
        <v>10344</v>
      </c>
      <c r="O1260" t="s">
        <v>17672</v>
      </c>
      <c r="P1260">
        <f t="shared" si="19"/>
        <v>0</v>
      </c>
    </row>
    <row r="1261" spans="1:16" hidden="1" x14ac:dyDescent="0.25">
      <c r="A1261" t="str">
        <f>"CCABE07"</f>
        <v>CCABE07</v>
      </c>
      <c r="B1261" t="s">
        <v>1433</v>
      </c>
      <c r="C1261">
        <v>0</v>
      </c>
      <c r="D1261" t="s">
        <v>41</v>
      </c>
      <c r="E1261">
        <v>0</v>
      </c>
      <c r="F1261" t="s">
        <v>1393</v>
      </c>
      <c r="O1261" t="s">
        <v>10705</v>
      </c>
      <c r="P1261">
        <f t="shared" si="19"/>
        <v>0</v>
      </c>
    </row>
    <row r="1262" spans="1:16" hidden="1" x14ac:dyDescent="0.25">
      <c r="A1262" t="str">
        <f>"QCABE06"</f>
        <v>QCABE06</v>
      </c>
      <c r="B1262" t="s">
        <v>1433</v>
      </c>
      <c r="C1262">
        <v>0</v>
      </c>
      <c r="D1262" t="s">
        <v>41</v>
      </c>
      <c r="E1262">
        <v>0</v>
      </c>
      <c r="F1262" t="s">
        <v>1393</v>
      </c>
      <c r="G1262" t="s">
        <v>10242</v>
      </c>
      <c r="H1262" t="s">
        <v>9871</v>
      </c>
      <c r="O1262" t="s">
        <v>10706</v>
      </c>
      <c r="P1262">
        <f t="shared" si="19"/>
        <v>0</v>
      </c>
    </row>
    <row r="1263" spans="1:16" hidden="1" x14ac:dyDescent="0.25">
      <c r="A1263" t="str">
        <f>"ACABE06"</f>
        <v>ACABE06</v>
      </c>
      <c r="B1263" t="s">
        <v>1433</v>
      </c>
      <c r="C1263">
        <v>0</v>
      </c>
      <c r="D1263" t="s">
        <v>41</v>
      </c>
      <c r="E1263">
        <v>0</v>
      </c>
      <c r="F1263" t="s">
        <v>1393</v>
      </c>
      <c r="G1263" t="s">
        <v>10242</v>
      </c>
      <c r="H1263" t="s">
        <v>9871</v>
      </c>
      <c r="O1263" t="s">
        <v>10707</v>
      </c>
      <c r="P1263">
        <f t="shared" si="19"/>
        <v>0</v>
      </c>
    </row>
    <row r="1264" spans="1:16" hidden="1" x14ac:dyDescent="0.25">
      <c r="A1264" t="str">
        <f>"QCABE33"</f>
        <v>QCABE33</v>
      </c>
      <c r="B1264" t="s">
        <v>17633</v>
      </c>
      <c r="C1264">
        <v>0</v>
      </c>
      <c r="D1264" t="s">
        <v>41</v>
      </c>
      <c r="E1264">
        <v>0</v>
      </c>
      <c r="F1264" t="s">
        <v>1393</v>
      </c>
      <c r="G1264" t="s">
        <v>10242</v>
      </c>
      <c r="H1264" t="s">
        <v>9871</v>
      </c>
      <c r="O1264" t="s">
        <v>10708</v>
      </c>
      <c r="P1264">
        <f t="shared" si="19"/>
        <v>0</v>
      </c>
    </row>
    <row r="1265" spans="1:16" hidden="1" x14ac:dyDescent="0.25">
      <c r="A1265" t="str">
        <f>"ACABE43"</f>
        <v>ACABE43</v>
      </c>
      <c r="B1265" t="s">
        <v>17633</v>
      </c>
      <c r="C1265">
        <v>0</v>
      </c>
      <c r="D1265" t="s">
        <v>41</v>
      </c>
      <c r="E1265">
        <v>0</v>
      </c>
      <c r="F1265" t="s">
        <v>1393</v>
      </c>
      <c r="G1265" t="s">
        <v>10242</v>
      </c>
      <c r="H1265" t="s">
        <v>9871</v>
      </c>
      <c r="O1265" t="s">
        <v>17673</v>
      </c>
      <c r="P1265">
        <f t="shared" si="19"/>
        <v>0</v>
      </c>
    </row>
    <row r="1266" spans="1:16" x14ac:dyDescent="0.25">
      <c r="A1266" t="str">
        <f>"QCABE68"</f>
        <v>QCABE68</v>
      </c>
      <c r="B1266" t="s">
        <v>3209</v>
      </c>
      <c r="C1266">
        <v>0</v>
      </c>
      <c r="D1266" t="s">
        <v>41</v>
      </c>
      <c r="E1266">
        <v>0</v>
      </c>
      <c r="F1266" t="s">
        <v>1393</v>
      </c>
      <c r="G1266" t="s">
        <v>10242</v>
      </c>
      <c r="O1266" t="s">
        <v>3636</v>
      </c>
      <c r="P1266">
        <f t="shared" si="19"/>
        <v>119</v>
      </c>
    </row>
    <row r="1267" spans="1:16" x14ac:dyDescent="0.25">
      <c r="A1267" t="str">
        <f>"QCABE58"</f>
        <v>QCABE58</v>
      </c>
      <c r="B1267" t="s">
        <v>10447</v>
      </c>
      <c r="C1267">
        <v>0</v>
      </c>
      <c r="D1267" t="s">
        <v>41</v>
      </c>
      <c r="E1267">
        <v>0</v>
      </c>
      <c r="F1267" t="s">
        <v>1393</v>
      </c>
      <c r="G1267" t="s">
        <v>10242</v>
      </c>
      <c r="O1267" t="s">
        <v>3639</v>
      </c>
      <c r="P1267">
        <f t="shared" si="19"/>
        <v>312</v>
      </c>
    </row>
    <row r="1268" spans="1:16" hidden="1" x14ac:dyDescent="0.25">
      <c r="A1268" t="str">
        <f>"QCABE56"</f>
        <v>QCABE56</v>
      </c>
      <c r="B1268" t="s">
        <v>10448</v>
      </c>
      <c r="C1268">
        <v>0</v>
      </c>
      <c r="D1268" t="s">
        <v>41</v>
      </c>
      <c r="E1268">
        <v>0</v>
      </c>
      <c r="F1268" t="s">
        <v>1393</v>
      </c>
      <c r="G1268" t="s">
        <v>10242</v>
      </c>
      <c r="O1268" t="s">
        <v>3642</v>
      </c>
      <c r="P1268">
        <f t="shared" si="19"/>
        <v>0</v>
      </c>
    </row>
    <row r="1269" spans="1:16" hidden="1" x14ac:dyDescent="0.25">
      <c r="A1269" t="str">
        <f>"QCABE72"</f>
        <v>QCABE72</v>
      </c>
      <c r="B1269" t="s">
        <v>3221</v>
      </c>
      <c r="C1269">
        <v>0</v>
      </c>
      <c r="D1269" t="s">
        <v>41</v>
      </c>
      <c r="E1269">
        <v>0</v>
      </c>
      <c r="F1269" t="s">
        <v>1393</v>
      </c>
      <c r="G1269" t="s">
        <v>10344</v>
      </c>
      <c r="O1269" t="s">
        <v>3652</v>
      </c>
      <c r="P1269">
        <f t="shared" si="19"/>
        <v>0</v>
      </c>
    </row>
    <row r="1270" spans="1:16" hidden="1" x14ac:dyDescent="0.25">
      <c r="A1270" t="str">
        <f>"QCABE37"</f>
        <v>QCABE37</v>
      </c>
      <c r="B1270" t="s">
        <v>10449</v>
      </c>
      <c r="C1270">
        <v>0</v>
      </c>
      <c r="D1270" t="s">
        <v>41</v>
      </c>
      <c r="E1270">
        <v>0</v>
      </c>
      <c r="F1270" t="s">
        <v>1393</v>
      </c>
      <c r="G1270" t="s">
        <v>10344</v>
      </c>
      <c r="O1270" t="s">
        <v>3648</v>
      </c>
      <c r="P1270">
        <f t="shared" si="19"/>
        <v>0</v>
      </c>
    </row>
    <row r="1271" spans="1:16" hidden="1" x14ac:dyDescent="0.25">
      <c r="A1271" t="str">
        <f>"QCABE07"</f>
        <v>QCABE07</v>
      </c>
      <c r="B1271" t="s">
        <v>10450</v>
      </c>
      <c r="C1271">
        <v>0</v>
      </c>
      <c r="D1271" t="s">
        <v>41</v>
      </c>
      <c r="E1271">
        <v>0</v>
      </c>
      <c r="F1271" t="s">
        <v>560</v>
      </c>
      <c r="G1271" t="s">
        <v>10344</v>
      </c>
      <c r="O1271" t="s">
        <v>10710</v>
      </c>
      <c r="P1271">
        <f t="shared" si="19"/>
        <v>0</v>
      </c>
    </row>
    <row r="1272" spans="1:16" hidden="1" x14ac:dyDescent="0.25">
      <c r="A1272" t="str">
        <f>"ACABE36"</f>
        <v>ACABE36</v>
      </c>
      <c r="B1272" t="s">
        <v>10450</v>
      </c>
      <c r="C1272">
        <v>0</v>
      </c>
      <c r="D1272" t="s">
        <v>41</v>
      </c>
      <c r="E1272">
        <v>0</v>
      </c>
      <c r="F1272" t="s">
        <v>560</v>
      </c>
      <c r="G1272" t="s">
        <v>10344</v>
      </c>
      <c r="O1272" t="s">
        <v>17674</v>
      </c>
      <c r="P1272">
        <f t="shared" si="19"/>
        <v>0</v>
      </c>
    </row>
    <row r="1273" spans="1:16" hidden="1" x14ac:dyDescent="0.25">
      <c r="A1273" t="str">
        <f>"QCABE53"</f>
        <v>QCABE53</v>
      </c>
      <c r="B1273" t="s">
        <v>10451</v>
      </c>
      <c r="C1273">
        <v>0</v>
      </c>
      <c r="D1273" t="s">
        <v>41</v>
      </c>
      <c r="E1273">
        <v>0</v>
      </c>
      <c r="F1273" t="s">
        <v>560</v>
      </c>
      <c r="G1273" t="s">
        <v>10344</v>
      </c>
      <c r="O1273" t="s">
        <v>10712</v>
      </c>
      <c r="P1273">
        <f t="shared" si="19"/>
        <v>0</v>
      </c>
    </row>
    <row r="1274" spans="1:16" hidden="1" x14ac:dyDescent="0.25">
      <c r="A1274" t="str">
        <f>"ACABE07"</f>
        <v>ACABE07</v>
      </c>
      <c r="B1274" t="s">
        <v>10452</v>
      </c>
      <c r="C1274">
        <v>0</v>
      </c>
      <c r="D1274" t="s">
        <v>41</v>
      </c>
      <c r="E1274">
        <v>0</v>
      </c>
      <c r="F1274" t="s">
        <v>304</v>
      </c>
      <c r="G1274" t="s">
        <v>10344</v>
      </c>
      <c r="O1274" t="s">
        <v>10713</v>
      </c>
      <c r="P1274">
        <f t="shared" si="19"/>
        <v>0</v>
      </c>
    </row>
    <row r="1275" spans="1:16" hidden="1" x14ac:dyDescent="0.25">
      <c r="A1275" t="str">
        <f>"QCABE08"</f>
        <v>QCABE08</v>
      </c>
      <c r="B1275" t="s">
        <v>10453</v>
      </c>
      <c r="C1275">
        <v>0</v>
      </c>
      <c r="D1275" t="s">
        <v>41</v>
      </c>
      <c r="E1275">
        <v>0</v>
      </c>
      <c r="F1275" t="s">
        <v>10454</v>
      </c>
      <c r="G1275" t="s">
        <v>10344</v>
      </c>
      <c r="O1275" t="s">
        <v>10714</v>
      </c>
      <c r="P1275">
        <f t="shared" si="19"/>
        <v>0</v>
      </c>
    </row>
    <row r="1276" spans="1:16" hidden="1" x14ac:dyDescent="0.25">
      <c r="A1276" t="str">
        <f>"ACABE35"</f>
        <v>ACABE35</v>
      </c>
      <c r="B1276" t="s">
        <v>10453</v>
      </c>
      <c r="C1276">
        <v>0</v>
      </c>
      <c r="D1276" t="s">
        <v>41</v>
      </c>
      <c r="E1276">
        <v>0</v>
      </c>
      <c r="F1276" t="s">
        <v>10454</v>
      </c>
      <c r="G1276" t="s">
        <v>10344</v>
      </c>
      <c r="O1276" t="s">
        <v>10716</v>
      </c>
      <c r="P1276">
        <f t="shared" si="19"/>
        <v>0</v>
      </c>
    </row>
    <row r="1277" spans="1:16" hidden="1" x14ac:dyDescent="0.25">
      <c r="A1277" t="str">
        <f>"QCABE59"</f>
        <v>QCABE59</v>
      </c>
      <c r="B1277" t="s">
        <v>3174</v>
      </c>
      <c r="C1277">
        <v>0</v>
      </c>
      <c r="D1277" t="s">
        <v>41</v>
      </c>
      <c r="E1277">
        <v>0</v>
      </c>
      <c r="F1277" t="s">
        <v>560</v>
      </c>
      <c r="G1277" t="s">
        <v>10344</v>
      </c>
      <c r="O1277" t="s">
        <v>10717</v>
      </c>
      <c r="P1277">
        <f t="shared" si="19"/>
        <v>0</v>
      </c>
    </row>
    <row r="1278" spans="1:16" hidden="1" x14ac:dyDescent="0.25">
      <c r="A1278" t="str">
        <f>"QCABE09"</f>
        <v>QCABE09</v>
      </c>
      <c r="B1278" t="s">
        <v>10455</v>
      </c>
      <c r="C1278">
        <v>0</v>
      </c>
      <c r="D1278" t="s">
        <v>41</v>
      </c>
      <c r="E1278">
        <v>0</v>
      </c>
      <c r="F1278" t="s">
        <v>560</v>
      </c>
      <c r="G1278" t="s">
        <v>10344</v>
      </c>
      <c r="O1278" t="s">
        <v>10718</v>
      </c>
      <c r="P1278">
        <f t="shared" si="19"/>
        <v>0</v>
      </c>
    </row>
    <row r="1279" spans="1:16" x14ac:dyDescent="0.25">
      <c r="A1279" t="str">
        <f>"ACABE40"</f>
        <v>ACABE40</v>
      </c>
      <c r="B1279" t="s">
        <v>10455</v>
      </c>
      <c r="C1279">
        <v>0</v>
      </c>
      <c r="D1279" t="s">
        <v>41</v>
      </c>
      <c r="E1279">
        <v>0</v>
      </c>
      <c r="F1279" t="s">
        <v>560</v>
      </c>
      <c r="G1279" t="s">
        <v>10344</v>
      </c>
      <c r="O1279" t="s">
        <v>3655</v>
      </c>
      <c r="P1279">
        <f t="shared" si="19"/>
        <v>11629</v>
      </c>
    </row>
    <row r="1280" spans="1:16" x14ac:dyDescent="0.25">
      <c r="A1280" t="str">
        <f>"QCABE60"</f>
        <v>QCABE60</v>
      </c>
      <c r="B1280" t="s">
        <v>3184</v>
      </c>
      <c r="C1280">
        <v>1335</v>
      </c>
      <c r="D1280" t="s">
        <v>41</v>
      </c>
      <c r="E1280">
        <v>5</v>
      </c>
      <c r="F1280" t="s">
        <v>560</v>
      </c>
      <c r="G1280" t="s">
        <v>10344</v>
      </c>
      <c r="O1280" t="s">
        <v>3683</v>
      </c>
      <c r="P1280">
        <f t="shared" si="19"/>
        <v>10793</v>
      </c>
    </row>
    <row r="1281" spans="1:16" x14ac:dyDescent="0.25">
      <c r="A1281" t="str">
        <f>"QCABE10"</f>
        <v>QCABE10</v>
      </c>
      <c r="B1281" t="s">
        <v>10456</v>
      </c>
      <c r="C1281">
        <v>0</v>
      </c>
      <c r="D1281" t="s">
        <v>41</v>
      </c>
      <c r="E1281">
        <v>0</v>
      </c>
      <c r="F1281" t="s">
        <v>10454</v>
      </c>
      <c r="G1281" t="s">
        <v>10344</v>
      </c>
      <c r="O1281" t="s">
        <v>335</v>
      </c>
      <c r="P1281">
        <f t="shared" si="19"/>
        <v>19</v>
      </c>
    </row>
    <row r="1282" spans="1:16" x14ac:dyDescent="0.25">
      <c r="A1282" t="str">
        <f>"ACABE08"</f>
        <v>ACABE08</v>
      </c>
      <c r="B1282" t="s">
        <v>10456</v>
      </c>
      <c r="C1282">
        <v>0</v>
      </c>
      <c r="D1282" t="s">
        <v>41</v>
      </c>
      <c r="E1282">
        <v>0</v>
      </c>
      <c r="F1282" t="s">
        <v>10454</v>
      </c>
      <c r="G1282" t="s">
        <v>10344</v>
      </c>
      <c r="O1282" t="s">
        <v>3740</v>
      </c>
      <c r="P1282">
        <f t="shared" si="19"/>
        <v>4648</v>
      </c>
    </row>
    <row r="1283" spans="1:16" hidden="1" x14ac:dyDescent="0.25">
      <c r="A1283" t="str">
        <f>"QCABE11"</f>
        <v>QCABE11</v>
      </c>
      <c r="B1283" t="s">
        <v>10457</v>
      </c>
      <c r="C1283">
        <v>0</v>
      </c>
      <c r="D1283" t="s">
        <v>41</v>
      </c>
      <c r="E1283">
        <v>0</v>
      </c>
      <c r="F1283" t="s">
        <v>10454</v>
      </c>
      <c r="G1283" t="s">
        <v>10344</v>
      </c>
      <c r="O1283" t="s">
        <v>10719</v>
      </c>
      <c r="P1283">
        <f t="shared" ref="P1283:P1346" si="20">SUMIFS($C$2:$C$7959,$B$2:$B$7959,O1283)</f>
        <v>0</v>
      </c>
    </row>
    <row r="1284" spans="1:16" hidden="1" x14ac:dyDescent="0.25">
      <c r="A1284" t="str">
        <f>"ACABE18"</f>
        <v>ACABE18</v>
      </c>
      <c r="B1284" t="s">
        <v>10457</v>
      </c>
      <c r="C1284">
        <v>0</v>
      </c>
      <c r="D1284" t="s">
        <v>41</v>
      </c>
      <c r="E1284">
        <v>0</v>
      </c>
      <c r="F1284" t="s">
        <v>10454</v>
      </c>
      <c r="G1284" t="s">
        <v>10344</v>
      </c>
      <c r="O1284" t="s">
        <v>3768</v>
      </c>
      <c r="P1284">
        <f t="shared" si="20"/>
        <v>0</v>
      </c>
    </row>
    <row r="1285" spans="1:16" hidden="1" x14ac:dyDescent="0.25">
      <c r="A1285" t="str">
        <f>"CCABE04"</f>
        <v>CCABE04</v>
      </c>
      <c r="B1285" t="s">
        <v>3216</v>
      </c>
      <c r="C1285">
        <v>0</v>
      </c>
      <c r="D1285" t="s">
        <v>41</v>
      </c>
      <c r="E1285">
        <v>0</v>
      </c>
      <c r="F1285" t="s">
        <v>1393</v>
      </c>
      <c r="O1285" t="s">
        <v>3757</v>
      </c>
      <c r="P1285">
        <f t="shared" si="20"/>
        <v>0</v>
      </c>
    </row>
    <row r="1286" spans="1:16" hidden="1" x14ac:dyDescent="0.25">
      <c r="A1286" t="str">
        <f>"QCABE70"</f>
        <v>QCABE70</v>
      </c>
      <c r="B1286" t="s">
        <v>3216</v>
      </c>
      <c r="C1286">
        <v>0</v>
      </c>
      <c r="D1286" t="s">
        <v>41</v>
      </c>
      <c r="E1286">
        <v>0</v>
      </c>
      <c r="F1286" t="s">
        <v>1393</v>
      </c>
      <c r="G1286" t="s">
        <v>10344</v>
      </c>
      <c r="O1286" t="s">
        <v>10721</v>
      </c>
      <c r="P1286">
        <f t="shared" si="20"/>
        <v>0</v>
      </c>
    </row>
    <row r="1287" spans="1:16" hidden="1" x14ac:dyDescent="0.25">
      <c r="A1287" t="str">
        <f>"QCABE12"</f>
        <v>QCABE12</v>
      </c>
      <c r="B1287" t="s">
        <v>10458</v>
      </c>
      <c r="C1287">
        <v>0</v>
      </c>
      <c r="D1287" t="s">
        <v>41</v>
      </c>
      <c r="E1287">
        <v>0</v>
      </c>
      <c r="F1287" t="s">
        <v>10436</v>
      </c>
      <c r="G1287" t="s">
        <v>10344</v>
      </c>
      <c r="O1287" t="s">
        <v>10722</v>
      </c>
      <c r="P1287">
        <f t="shared" si="20"/>
        <v>0</v>
      </c>
    </row>
    <row r="1288" spans="1:16" x14ac:dyDescent="0.25">
      <c r="A1288" t="str">
        <f>"ACABE09"</f>
        <v>ACABE09</v>
      </c>
      <c r="B1288" t="s">
        <v>10458</v>
      </c>
      <c r="C1288">
        <v>0</v>
      </c>
      <c r="D1288" t="s">
        <v>41</v>
      </c>
      <c r="E1288">
        <v>0</v>
      </c>
      <c r="F1288" t="s">
        <v>10436</v>
      </c>
      <c r="G1288" t="s">
        <v>10344</v>
      </c>
      <c r="O1288" t="s">
        <v>3785</v>
      </c>
      <c r="P1288">
        <f t="shared" si="20"/>
        <v>12</v>
      </c>
    </row>
    <row r="1289" spans="1:16" x14ac:dyDescent="0.25">
      <c r="A1289" t="str">
        <f>"QCABE64"</f>
        <v>QCABE64</v>
      </c>
      <c r="B1289" t="s">
        <v>3199</v>
      </c>
      <c r="C1289">
        <v>0</v>
      </c>
      <c r="D1289" t="s">
        <v>41</v>
      </c>
      <c r="E1289">
        <v>0</v>
      </c>
      <c r="F1289" t="s">
        <v>3201</v>
      </c>
      <c r="G1289" t="s">
        <v>10344</v>
      </c>
      <c r="O1289" t="s">
        <v>3774</v>
      </c>
      <c r="P1289">
        <f t="shared" si="20"/>
        <v>118</v>
      </c>
    </row>
    <row r="1290" spans="1:16" x14ac:dyDescent="0.25">
      <c r="A1290" t="str">
        <f>"QCABE13"</f>
        <v>QCABE13</v>
      </c>
      <c r="B1290" t="s">
        <v>10459</v>
      </c>
      <c r="C1290">
        <v>0</v>
      </c>
      <c r="D1290" t="s">
        <v>41</v>
      </c>
      <c r="E1290">
        <v>0</v>
      </c>
      <c r="F1290" t="s">
        <v>10436</v>
      </c>
      <c r="G1290" t="s">
        <v>10344</v>
      </c>
      <c r="O1290" t="s">
        <v>3779</v>
      </c>
      <c r="P1290">
        <f t="shared" si="20"/>
        <v>320</v>
      </c>
    </row>
    <row r="1291" spans="1:16" x14ac:dyDescent="0.25">
      <c r="A1291" t="str">
        <f>"ACABE10"</f>
        <v>ACABE10</v>
      </c>
      <c r="B1291" t="s">
        <v>10460</v>
      </c>
      <c r="C1291">
        <v>0</v>
      </c>
      <c r="D1291" t="s">
        <v>41</v>
      </c>
      <c r="E1291">
        <v>0</v>
      </c>
      <c r="F1291" t="s">
        <v>10422</v>
      </c>
      <c r="O1291" t="s">
        <v>13704</v>
      </c>
      <c r="P1291">
        <f t="shared" si="20"/>
        <v>205</v>
      </c>
    </row>
    <row r="1292" spans="1:16" x14ac:dyDescent="0.25">
      <c r="A1292" t="str">
        <f>"QCABE75"</f>
        <v>QCABE75</v>
      </c>
      <c r="B1292" t="s">
        <v>3230</v>
      </c>
      <c r="C1292">
        <v>376</v>
      </c>
      <c r="D1292" t="s">
        <v>41</v>
      </c>
      <c r="E1292">
        <v>1</v>
      </c>
      <c r="F1292" t="s">
        <v>560</v>
      </c>
      <c r="O1292" t="s">
        <v>13702</v>
      </c>
      <c r="P1292">
        <f t="shared" si="20"/>
        <v>100</v>
      </c>
    </row>
    <row r="1293" spans="1:16" x14ac:dyDescent="0.25">
      <c r="A1293" t="str">
        <f>"QCABE50"</f>
        <v>QCABE50</v>
      </c>
      <c r="B1293" t="s">
        <v>10461</v>
      </c>
      <c r="C1293">
        <v>0</v>
      </c>
      <c r="D1293" t="s">
        <v>41</v>
      </c>
      <c r="E1293">
        <v>0</v>
      </c>
      <c r="F1293" t="s">
        <v>1393</v>
      </c>
      <c r="G1293" t="s">
        <v>10344</v>
      </c>
      <c r="O1293" t="s">
        <v>13703</v>
      </c>
      <c r="P1293">
        <f t="shared" si="20"/>
        <v>280</v>
      </c>
    </row>
    <row r="1294" spans="1:16" hidden="1" x14ac:dyDescent="0.25">
      <c r="A1294" t="str">
        <f>"ACABE41"</f>
        <v>ACABE41</v>
      </c>
      <c r="B1294" t="s">
        <v>10462</v>
      </c>
      <c r="C1294">
        <v>0</v>
      </c>
      <c r="D1294" t="s">
        <v>41</v>
      </c>
      <c r="E1294">
        <v>0</v>
      </c>
      <c r="F1294" t="s">
        <v>10401</v>
      </c>
      <c r="O1294" t="s">
        <v>10725</v>
      </c>
      <c r="P1294">
        <f t="shared" si="20"/>
        <v>0</v>
      </c>
    </row>
    <row r="1295" spans="1:16" hidden="1" x14ac:dyDescent="0.25">
      <c r="A1295" t="str">
        <f>"ACABE42"</f>
        <v>ACABE42</v>
      </c>
      <c r="B1295" t="s">
        <v>10463</v>
      </c>
      <c r="C1295">
        <v>0</v>
      </c>
      <c r="D1295" t="s">
        <v>41</v>
      </c>
      <c r="E1295">
        <v>0</v>
      </c>
      <c r="F1295" t="s">
        <v>10401</v>
      </c>
      <c r="O1295" t="s">
        <v>10727</v>
      </c>
      <c r="P1295">
        <f t="shared" si="20"/>
        <v>0</v>
      </c>
    </row>
    <row r="1296" spans="1:16" x14ac:dyDescent="0.25">
      <c r="A1296" t="str">
        <f>"ACABE11"</f>
        <v>ACABE11</v>
      </c>
      <c r="B1296" t="s">
        <v>10464</v>
      </c>
      <c r="C1296">
        <v>0</v>
      </c>
      <c r="D1296" t="s">
        <v>41</v>
      </c>
      <c r="E1296">
        <v>0</v>
      </c>
      <c r="F1296" t="s">
        <v>10401</v>
      </c>
      <c r="O1296" t="s">
        <v>17675</v>
      </c>
      <c r="P1296">
        <f t="shared" si="20"/>
        <v>236</v>
      </c>
    </row>
    <row r="1297" spans="1:16" hidden="1" x14ac:dyDescent="0.25">
      <c r="A1297" t="str">
        <f>"QCABE43"</f>
        <v>QCABE43</v>
      </c>
      <c r="B1297" t="s">
        <v>10465</v>
      </c>
      <c r="C1297">
        <v>0</v>
      </c>
      <c r="D1297" t="s">
        <v>41</v>
      </c>
      <c r="E1297">
        <v>0</v>
      </c>
      <c r="F1297" t="s">
        <v>10401</v>
      </c>
      <c r="O1297" t="s">
        <v>17676</v>
      </c>
      <c r="P1297">
        <f t="shared" si="20"/>
        <v>0</v>
      </c>
    </row>
    <row r="1298" spans="1:16" x14ac:dyDescent="0.25">
      <c r="A1298" t="str">
        <f>"QCABE42"</f>
        <v>QCABE42</v>
      </c>
      <c r="B1298" t="s">
        <v>10466</v>
      </c>
      <c r="C1298">
        <v>0</v>
      </c>
      <c r="D1298" t="s">
        <v>41</v>
      </c>
      <c r="E1298">
        <v>0</v>
      </c>
      <c r="F1298" t="s">
        <v>10401</v>
      </c>
      <c r="O1298" t="s">
        <v>13707</v>
      </c>
      <c r="P1298">
        <f t="shared" si="20"/>
        <v>33</v>
      </c>
    </row>
    <row r="1299" spans="1:16" x14ac:dyDescent="0.25">
      <c r="A1299" t="str">
        <f>"ACABE19"</f>
        <v>ACABE19</v>
      </c>
      <c r="B1299" t="s">
        <v>10466</v>
      </c>
      <c r="C1299">
        <v>0</v>
      </c>
      <c r="D1299" t="s">
        <v>41</v>
      </c>
      <c r="E1299">
        <v>0</v>
      </c>
      <c r="F1299" t="s">
        <v>10401</v>
      </c>
      <c r="O1299" t="s">
        <v>17678</v>
      </c>
      <c r="P1299">
        <f t="shared" si="20"/>
        <v>212</v>
      </c>
    </row>
    <row r="1300" spans="1:16" hidden="1" x14ac:dyDescent="0.25">
      <c r="A1300" t="str">
        <f>"ACABE20"</f>
        <v>ACABE20</v>
      </c>
      <c r="B1300" t="s">
        <v>10467</v>
      </c>
      <c r="C1300">
        <v>0</v>
      </c>
      <c r="D1300" t="s">
        <v>41</v>
      </c>
      <c r="E1300">
        <v>0</v>
      </c>
      <c r="F1300" t="s">
        <v>10401</v>
      </c>
      <c r="O1300" t="s">
        <v>10729</v>
      </c>
      <c r="P1300">
        <f t="shared" si="20"/>
        <v>0</v>
      </c>
    </row>
    <row r="1301" spans="1:16" hidden="1" x14ac:dyDescent="0.25">
      <c r="A1301" t="str">
        <f>"ACABE38"</f>
        <v>ACABE38</v>
      </c>
      <c r="B1301" t="s">
        <v>10468</v>
      </c>
      <c r="C1301">
        <v>0</v>
      </c>
      <c r="D1301" t="s">
        <v>41</v>
      </c>
      <c r="E1301">
        <v>0</v>
      </c>
      <c r="F1301" t="s">
        <v>10401</v>
      </c>
      <c r="O1301" t="s">
        <v>10731</v>
      </c>
      <c r="P1301">
        <f t="shared" si="20"/>
        <v>0</v>
      </c>
    </row>
    <row r="1302" spans="1:16" hidden="1" x14ac:dyDescent="0.25">
      <c r="A1302" t="str">
        <f>"ACABE71"</f>
        <v>ACABE71</v>
      </c>
      <c r="B1302" t="s">
        <v>10469</v>
      </c>
      <c r="C1302">
        <v>0</v>
      </c>
      <c r="D1302" t="s">
        <v>28</v>
      </c>
      <c r="E1302">
        <v>0</v>
      </c>
      <c r="O1302" t="s">
        <v>10732</v>
      </c>
      <c r="P1302">
        <f t="shared" si="20"/>
        <v>0</v>
      </c>
    </row>
    <row r="1303" spans="1:16" x14ac:dyDescent="0.25">
      <c r="A1303" t="str">
        <f>"QCABE62"</f>
        <v>QCABE62</v>
      </c>
      <c r="B1303" t="s">
        <v>10469</v>
      </c>
      <c r="C1303">
        <v>3500</v>
      </c>
      <c r="D1303" t="s">
        <v>41</v>
      </c>
      <c r="E1303">
        <v>14</v>
      </c>
      <c r="F1303" t="s">
        <v>3196</v>
      </c>
      <c r="H1303" t="s">
        <v>9871</v>
      </c>
      <c r="O1303" t="s">
        <v>9320</v>
      </c>
      <c r="P1303">
        <f t="shared" si="20"/>
        <v>470</v>
      </c>
    </row>
    <row r="1304" spans="1:16" x14ac:dyDescent="0.25">
      <c r="A1304" t="str">
        <f>"ACABE23"</f>
        <v>ACABE23</v>
      </c>
      <c r="B1304" t="s">
        <v>10470</v>
      </c>
      <c r="C1304">
        <v>0</v>
      </c>
      <c r="D1304" t="s">
        <v>41</v>
      </c>
      <c r="E1304">
        <v>0</v>
      </c>
      <c r="F1304" t="s">
        <v>255</v>
      </c>
      <c r="O1304" t="s">
        <v>9332</v>
      </c>
      <c r="P1304">
        <f t="shared" si="20"/>
        <v>625</v>
      </c>
    </row>
    <row r="1305" spans="1:16" x14ac:dyDescent="0.25">
      <c r="A1305" t="str">
        <f>"QCABE14"</f>
        <v>QCABE14</v>
      </c>
      <c r="B1305" t="s">
        <v>10471</v>
      </c>
      <c r="C1305">
        <v>0</v>
      </c>
      <c r="D1305" t="s">
        <v>41</v>
      </c>
      <c r="E1305">
        <v>0</v>
      </c>
      <c r="F1305" t="s">
        <v>10472</v>
      </c>
      <c r="G1305" t="s">
        <v>10344</v>
      </c>
      <c r="O1305" t="s">
        <v>9326</v>
      </c>
      <c r="P1305">
        <f t="shared" si="20"/>
        <v>4190</v>
      </c>
    </row>
    <row r="1306" spans="1:16" x14ac:dyDescent="0.25">
      <c r="A1306" t="str">
        <f>"QCABE26"</f>
        <v>QCABE26</v>
      </c>
      <c r="B1306" t="s">
        <v>10473</v>
      </c>
      <c r="C1306">
        <v>0</v>
      </c>
      <c r="D1306" t="s">
        <v>41</v>
      </c>
      <c r="E1306">
        <v>0</v>
      </c>
      <c r="F1306" t="s">
        <v>560</v>
      </c>
      <c r="G1306" t="s">
        <v>10344</v>
      </c>
      <c r="O1306" t="s">
        <v>9324</v>
      </c>
      <c r="P1306">
        <f t="shared" si="20"/>
        <v>4330</v>
      </c>
    </row>
    <row r="1307" spans="1:16" x14ac:dyDescent="0.25">
      <c r="A1307" t="str">
        <f>"ACABE58"</f>
        <v>ACABE58</v>
      </c>
      <c r="B1307" t="s">
        <v>10474</v>
      </c>
      <c r="C1307">
        <v>0</v>
      </c>
      <c r="D1307" t="s">
        <v>41</v>
      </c>
      <c r="E1307">
        <v>0</v>
      </c>
      <c r="F1307" t="s">
        <v>1393</v>
      </c>
      <c r="G1307" t="s">
        <v>10242</v>
      </c>
      <c r="O1307" t="s">
        <v>9330</v>
      </c>
      <c r="P1307">
        <f t="shared" si="20"/>
        <v>375</v>
      </c>
    </row>
    <row r="1308" spans="1:16" x14ac:dyDescent="0.25">
      <c r="A1308" t="str">
        <f>"QCABE44"</f>
        <v>QCABE44</v>
      </c>
      <c r="B1308" t="s">
        <v>10474</v>
      </c>
      <c r="C1308">
        <v>0</v>
      </c>
      <c r="D1308" t="s">
        <v>41</v>
      </c>
      <c r="E1308">
        <v>0</v>
      </c>
      <c r="F1308" t="s">
        <v>1393</v>
      </c>
      <c r="G1308" t="s">
        <v>10242</v>
      </c>
      <c r="O1308" t="s">
        <v>9336</v>
      </c>
      <c r="P1308">
        <f t="shared" si="20"/>
        <v>4275</v>
      </c>
    </row>
    <row r="1309" spans="1:16" x14ac:dyDescent="0.25">
      <c r="A1309" t="str">
        <f>"ACABE30"</f>
        <v>ACABE30</v>
      </c>
      <c r="B1309" t="s">
        <v>10475</v>
      </c>
      <c r="C1309">
        <v>0</v>
      </c>
      <c r="D1309" t="s">
        <v>41</v>
      </c>
      <c r="E1309">
        <v>0</v>
      </c>
      <c r="F1309" t="s">
        <v>560</v>
      </c>
      <c r="O1309" t="s">
        <v>9334</v>
      </c>
      <c r="P1309">
        <f t="shared" si="20"/>
        <v>4185</v>
      </c>
    </row>
    <row r="1310" spans="1:16" x14ac:dyDescent="0.25">
      <c r="A1310" t="str">
        <f>"ACABE12"</f>
        <v>ACABE12</v>
      </c>
      <c r="B1310" t="s">
        <v>10476</v>
      </c>
      <c r="C1310">
        <v>0</v>
      </c>
      <c r="D1310" t="s">
        <v>41</v>
      </c>
      <c r="E1310">
        <v>0</v>
      </c>
      <c r="F1310" t="s">
        <v>10422</v>
      </c>
      <c r="O1310" t="s">
        <v>9322</v>
      </c>
      <c r="P1310">
        <f t="shared" si="20"/>
        <v>3740</v>
      </c>
    </row>
    <row r="1311" spans="1:16" x14ac:dyDescent="0.25">
      <c r="A1311" t="str">
        <f>"ACABE26"</f>
        <v>ACABE26</v>
      </c>
      <c r="B1311" t="s">
        <v>10477</v>
      </c>
      <c r="C1311">
        <v>0</v>
      </c>
      <c r="D1311" t="s">
        <v>41</v>
      </c>
      <c r="E1311">
        <v>0</v>
      </c>
      <c r="F1311" t="s">
        <v>255</v>
      </c>
      <c r="O1311" t="s">
        <v>9328</v>
      </c>
      <c r="P1311">
        <f t="shared" si="20"/>
        <v>340</v>
      </c>
    </row>
    <row r="1312" spans="1:16" hidden="1" x14ac:dyDescent="0.25">
      <c r="A1312" t="str">
        <f>"QCABE47"</f>
        <v>QCABE47</v>
      </c>
      <c r="B1312" t="s">
        <v>10478</v>
      </c>
      <c r="C1312">
        <v>0</v>
      </c>
      <c r="D1312" t="s">
        <v>41</v>
      </c>
      <c r="E1312">
        <v>0</v>
      </c>
      <c r="F1312" t="s">
        <v>560</v>
      </c>
      <c r="G1312" t="s">
        <v>10344</v>
      </c>
      <c r="O1312" t="s">
        <v>10734</v>
      </c>
      <c r="P1312">
        <f t="shared" si="20"/>
        <v>0</v>
      </c>
    </row>
    <row r="1313" spans="1:16" hidden="1" x14ac:dyDescent="0.25">
      <c r="A1313" t="str">
        <f>"ACABE17"</f>
        <v>ACABE17</v>
      </c>
      <c r="B1313" t="s">
        <v>10479</v>
      </c>
      <c r="C1313">
        <v>0</v>
      </c>
      <c r="D1313" t="s">
        <v>41</v>
      </c>
      <c r="E1313">
        <v>0</v>
      </c>
      <c r="F1313" t="s">
        <v>10404</v>
      </c>
      <c r="O1313" t="s">
        <v>10735</v>
      </c>
      <c r="P1313">
        <f t="shared" si="20"/>
        <v>0</v>
      </c>
    </row>
    <row r="1314" spans="1:16" hidden="1" x14ac:dyDescent="0.25">
      <c r="A1314" t="str">
        <f>"ACABE21"</f>
        <v>ACABE21</v>
      </c>
      <c r="B1314" t="s">
        <v>10480</v>
      </c>
      <c r="C1314">
        <v>0</v>
      </c>
      <c r="D1314" t="s">
        <v>41</v>
      </c>
      <c r="E1314">
        <v>0</v>
      </c>
      <c r="F1314" t="s">
        <v>10422</v>
      </c>
      <c r="O1314" t="s">
        <v>10736</v>
      </c>
      <c r="P1314">
        <f t="shared" si="20"/>
        <v>0</v>
      </c>
    </row>
    <row r="1315" spans="1:16" hidden="1" x14ac:dyDescent="0.25">
      <c r="A1315" t="str">
        <f>"QCABE66"</f>
        <v>QCABE66</v>
      </c>
      <c r="B1315" t="s">
        <v>3206</v>
      </c>
      <c r="C1315">
        <v>0</v>
      </c>
      <c r="D1315" t="s">
        <v>41</v>
      </c>
      <c r="E1315">
        <v>0</v>
      </c>
      <c r="F1315" t="s">
        <v>3201</v>
      </c>
      <c r="O1315" t="s">
        <v>10737</v>
      </c>
      <c r="P1315">
        <f t="shared" si="20"/>
        <v>0</v>
      </c>
    </row>
    <row r="1316" spans="1:16" hidden="1" x14ac:dyDescent="0.25">
      <c r="A1316" t="str">
        <f>"ACABE37"</f>
        <v>ACABE37</v>
      </c>
      <c r="B1316" t="s">
        <v>10481</v>
      </c>
      <c r="C1316">
        <v>0</v>
      </c>
      <c r="D1316" t="s">
        <v>41</v>
      </c>
      <c r="E1316">
        <v>0</v>
      </c>
      <c r="F1316" t="s">
        <v>10404</v>
      </c>
      <c r="O1316" t="s">
        <v>10738</v>
      </c>
      <c r="P1316">
        <f t="shared" si="20"/>
        <v>0</v>
      </c>
    </row>
    <row r="1317" spans="1:16" hidden="1" x14ac:dyDescent="0.25">
      <c r="A1317" t="str">
        <f>"ACABE13"</f>
        <v>ACABE13</v>
      </c>
      <c r="B1317" t="s">
        <v>10482</v>
      </c>
      <c r="C1317">
        <v>0</v>
      </c>
      <c r="D1317" t="s">
        <v>41</v>
      </c>
      <c r="E1317">
        <v>0</v>
      </c>
      <c r="F1317" t="s">
        <v>865</v>
      </c>
      <c r="O1317" t="s">
        <v>3808</v>
      </c>
      <c r="P1317">
        <f t="shared" si="20"/>
        <v>0</v>
      </c>
    </row>
    <row r="1318" spans="1:16" x14ac:dyDescent="0.25">
      <c r="A1318" t="str">
        <f>"ACABE51"</f>
        <v>ACABE51</v>
      </c>
      <c r="B1318" t="s">
        <v>10483</v>
      </c>
      <c r="C1318">
        <v>0</v>
      </c>
      <c r="D1318" t="s">
        <v>41</v>
      </c>
      <c r="E1318">
        <v>0</v>
      </c>
      <c r="F1318" t="s">
        <v>4868</v>
      </c>
      <c r="O1318" t="s">
        <v>350</v>
      </c>
      <c r="P1318">
        <f t="shared" si="20"/>
        <v>1013</v>
      </c>
    </row>
    <row r="1319" spans="1:16" x14ac:dyDescent="0.25">
      <c r="A1319" t="str">
        <f>"QCABE67"</f>
        <v>QCABE67</v>
      </c>
      <c r="B1319" t="s">
        <v>10484</v>
      </c>
      <c r="C1319">
        <v>0</v>
      </c>
      <c r="D1319" t="s">
        <v>41</v>
      </c>
      <c r="E1319">
        <v>0</v>
      </c>
      <c r="F1319" t="s">
        <v>555</v>
      </c>
      <c r="O1319" t="s">
        <v>13490</v>
      </c>
      <c r="P1319">
        <f t="shared" si="20"/>
        <v>22438</v>
      </c>
    </row>
    <row r="1320" spans="1:16" hidden="1" x14ac:dyDescent="0.25">
      <c r="A1320" t="str">
        <f>"QCABE65"</f>
        <v>QCABE65</v>
      </c>
      <c r="B1320" t="s">
        <v>3203</v>
      </c>
      <c r="C1320">
        <v>0</v>
      </c>
      <c r="D1320" t="s">
        <v>41</v>
      </c>
      <c r="E1320">
        <v>0</v>
      </c>
      <c r="F1320" t="s">
        <v>3201</v>
      </c>
      <c r="O1320" t="s">
        <v>10740</v>
      </c>
      <c r="P1320">
        <f t="shared" si="20"/>
        <v>0</v>
      </c>
    </row>
    <row r="1321" spans="1:16" x14ac:dyDescent="0.25">
      <c r="A1321" t="str">
        <f>"ACABE29"</f>
        <v>ACABE29</v>
      </c>
      <c r="B1321" t="s">
        <v>10485</v>
      </c>
      <c r="C1321">
        <v>0</v>
      </c>
      <c r="D1321" t="s">
        <v>41</v>
      </c>
      <c r="E1321">
        <v>0</v>
      </c>
      <c r="F1321" t="s">
        <v>4942</v>
      </c>
      <c r="G1321" t="s">
        <v>10344</v>
      </c>
      <c r="O1321" t="s">
        <v>13491</v>
      </c>
      <c r="P1321">
        <f t="shared" si="20"/>
        <v>4481</v>
      </c>
    </row>
    <row r="1322" spans="1:16" hidden="1" x14ac:dyDescent="0.25">
      <c r="A1322" t="str">
        <f>"QCABE34"</f>
        <v>QCABE34</v>
      </c>
      <c r="B1322" t="s">
        <v>10486</v>
      </c>
      <c r="C1322">
        <v>0</v>
      </c>
      <c r="D1322" t="s">
        <v>41</v>
      </c>
      <c r="E1322">
        <v>0</v>
      </c>
      <c r="F1322" t="s">
        <v>3355</v>
      </c>
      <c r="G1322" t="s">
        <v>10344</v>
      </c>
      <c r="O1322" t="s">
        <v>10741</v>
      </c>
      <c r="P1322">
        <f t="shared" si="20"/>
        <v>0</v>
      </c>
    </row>
    <row r="1323" spans="1:16" hidden="1" x14ac:dyDescent="0.25">
      <c r="A1323" t="str">
        <f>"QCABE38"</f>
        <v>QCABE38</v>
      </c>
      <c r="B1323" t="s">
        <v>10487</v>
      </c>
      <c r="C1323">
        <v>0</v>
      </c>
      <c r="D1323" t="s">
        <v>41</v>
      </c>
      <c r="E1323">
        <v>0</v>
      </c>
      <c r="F1323" t="s">
        <v>560</v>
      </c>
      <c r="G1323" t="s">
        <v>10344</v>
      </c>
      <c r="O1323" t="s">
        <v>10743</v>
      </c>
      <c r="P1323">
        <f t="shared" si="20"/>
        <v>0</v>
      </c>
    </row>
    <row r="1324" spans="1:16" hidden="1" x14ac:dyDescent="0.25">
      <c r="A1324" t="str">
        <f>"ACABE39"</f>
        <v>ACABE39</v>
      </c>
      <c r="B1324" t="s">
        <v>10487</v>
      </c>
      <c r="C1324">
        <v>0</v>
      </c>
      <c r="D1324" t="s">
        <v>41</v>
      </c>
      <c r="E1324">
        <v>0</v>
      </c>
      <c r="F1324" t="s">
        <v>560</v>
      </c>
      <c r="G1324" t="s">
        <v>10344</v>
      </c>
      <c r="O1324" t="s">
        <v>10745</v>
      </c>
      <c r="P1324">
        <f t="shared" si="20"/>
        <v>0</v>
      </c>
    </row>
    <row r="1325" spans="1:16" hidden="1" x14ac:dyDescent="0.25">
      <c r="A1325" t="str">
        <f>"ACABE31"</f>
        <v>ACABE31</v>
      </c>
      <c r="B1325" t="s">
        <v>10488</v>
      </c>
      <c r="C1325">
        <v>0</v>
      </c>
      <c r="D1325" t="s">
        <v>41</v>
      </c>
      <c r="E1325">
        <v>0</v>
      </c>
      <c r="F1325" t="s">
        <v>560</v>
      </c>
      <c r="G1325" t="s">
        <v>10344</v>
      </c>
      <c r="O1325" t="s">
        <v>10746</v>
      </c>
      <c r="P1325">
        <f t="shared" si="20"/>
        <v>0</v>
      </c>
    </row>
    <row r="1326" spans="1:16" hidden="1" x14ac:dyDescent="0.25">
      <c r="A1326" t="str">
        <f>"QCABE28"</f>
        <v>QCABE28</v>
      </c>
      <c r="B1326" t="s">
        <v>10488</v>
      </c>
      <c r="C1326">
        <v>0</v>
      </c>
      <c r="D1326" t="s">
        <v>41</v>
      </c>
      <c r="E1326">
        <v>0</v>
      </c>
      <c r="F1326" t="s">
        <v>560</v>
      </c>
      <c r="G1326" t="s">
        <v>10344</v>
      </c>
      <c r="O1326" t="s">
        <v>10747</v>
      </c>
      <c r="P1326">
        <f t="shared" si="20"/>
        <v>0</v>
      </c>
    </row>
    <row r="1327" spans="1:16" hidden="1" x14ac:dyDescent="0.25">
      <c r="A1327" t="str">
        <f>"QCABE31"</f>
        <v>QCABE31</v>
      </c>
      <c r="B1327" t="s">
        <v>10489</v>
      </c>
      <c r="C1327">
        <v>0</v>
      </c>
      <c r="D1327" t="s">
        <v>41</v>
      </c>
      <c r="E1327">
        <v>0</v>
      </c>
      <c r="F1327" t="s">
        <v>560</v>
      </c>
      <c r="G1327" t="s">
        <v>10344</v>
      </c>
      <c r="O1327" t="s">
        <v>10750</v>
      </c>
      <c r="P1327">
        <f t="shared" si="20"/>
        <v>0</v>
      </c>
    </row>
    <row r="1328" spans="1:16" hidden="1" x14ac:dyDescent="0.25">
      <c r="A1328" t="str">
        <f>"QCABE15"</f>
        <v>QCABE15</v>
      </c>
      <c r="B1328" t="s">
        <v>10490</v>
      </c>
      <c r="C1328">
        <v>0</v>
      </c>
      <c r="D1328" t="s">
        <v>41</v>
      </c>
      <c r="E1328">
        <v>0</v>
      </c>
      <c r="F1328" t="s">
        <v>4942</v>
      </c>
      <c r="G1328" t="s">
        <v>10344</v>
      </c>
      <c r="O1328" t="s">
        <v>10751</v>
      </c>
      <c r="P1328">
        <f t="shared" si="20"/>
        <v>0</v>
      </c>
    </row>
    <row r="1329" spans="1:16" hidden="1" x14ac:dyDescent="0.25">
      <c r="A1329" t="str">
        <f>"ACABE14"</f>
        <v>ACABE14</v>
      </c>
      <c r="B1329" t="s">
        <v>10490</v>
      </c>
      <c r="C1329">
        <v>0</v>
      </c>
      <c r="D1329" t="s">
        <v>41</v>
      </c>
      <c r="E1329">
        <v>0</v>
      </c>
      <c r="F1329" t="s">
        <v>4942</v>
      </c>
      <c r="G1329" t="s">
        <v>10344</v>
      </c>
      <c r="O1329" t="s">
        <v>10752</v>
      </c>
      <c r="P1329">
        <f t="shared" si="20"/>
        <v>0</v>
      </c>
    </row>
    <row r="1330" spans="1:16" hidden="1" x14ac:dyDescent="0.25">
      <c r="A1330" t="str">
        <f>"QCABE51"</f>
        <v>QCABE51</v>
      </c>
      <c r="B1330" t="s">
        <v>10491</v>
      </c>
      <c r="C1330">
        <v>0</v>
      </c>
      <c r="D1330" t="s">
        <v>41</v>
      </c>
      <c r="E1330">
        <v>0</v>
      </c>
      <c r="F1330" t="s">
        <v>1393</v>
      </c>
      <c r="G1330" t="s">
        <v>10242</v>
      </c>
      <c r="O1330" t="s">
        <v>10753</v>
      </c>
      <c r="P1330">
        <f t="shared" si="20"/>
        <v>0</v>
      </c>
    </row>
    <row r="1331" spans="1:16" x14ac:dyDescent="0.25">
      <c r="A1331" t="str">
        <f>"ACABE48"</f>
        <v>ACABE48</v>
      </c>
      <c r="B1331" t="s">
        <v>3156</v>
      </c>
      <c r="C1331">
        <v>0</v>
      </c>
      <c r="D1331" t="s">
        <v>41</v>
      </c>
      <c r="E1331">
        <v>0</v>
      </c>
      <c r="F1331" t="s">
        <v>1393</v>
      </c>
      <c r="G1331" t="s">
        <v>10242</v>
      </c>
      <c r="O1331" t="s">
        <v>9338</v>
      </c>
      <c r="P1331">
        <f t="shared" si="20"/>
        <v>709</v>
      </c>
    </row>
    <row r="1332" spans="1:16" x14ac:dyDescent="0.25">
      <c r="A1332" t="str">
        <f>"QCABE36"</f>
        <v>QCABE36</v>
      </c>
      <c r="B1332" t="s">
        <v>3156</v>
      </c>
      <c r="C1332">
        <v>209</v>
      </c>
      <c r="D1332" t="s">
        <v>41</v>
      </c>
      <c r="E1332">
        <v>1</v>
      </c>
      <c r="F1332" t="s">
        <v>1393</v>
      </c>
      <c r="G1332" t="s">
        <v>10242</v>
      </c>
      <c r="O1332" t="s">
        <v>13708</v>
      </c>
      <c r="P1332">
        <f t="shared" si="20"/>
        <v>2285</v>
      </c>
    </row>
    <row r="1333" spans="1:16" x14ac:dyDescent="0.25">
      <c r="A1333" t="str">
        <f>"QCABE69"</f>
        <v>QCABE69</v>
      </c>
      <c r="B1333" t="s">
        <v>3211</v>
      </c>
      <c r="C1333">
        <v>0</v>
      </c>
      <c r="D1333" t="s">
        <v>41</v>
      </c>
      <c r="E1333">
        <v>0</v>
      </c>
      <c r="F1333" t="s">
        <v>560</v>
      </c>
      <c r="G1333" t="s">
        <v>10242</v>
      </c>
      <c r="O1333" t="s">
        <v>13709</v>
      </c>
      <c r="P1333">
        <f t="shared" si="20"/>
        <v>507</v>
      </c>
    </row>
    <row r="1334" spans="1:16" x14ac:dyDescent="0.25">
      <c r="A1334" t="str">
        <f>"QCABE74"</f>
        <v>QCABE74</v>
      </c>
      <c r="B1334" t="s">
        <v>3227</v>
      </c>
      <c r="C1334">
        <v>0</v>
      </c>
      <c r="D1334" t="s">
        <v>41</v>
      </c>
      <c r="E1334">
        <v>0</v>
      </c>
      <c r="F1334" t="s">
        <v>560</v>
      </c>
      <c r="O1334" t="s">
        <v>352</v>
      </c>
      <c r="P1334">
        <f t="shared" si="20"/>
        <v>3</v>
      </c>
    </row>
    <row r="1335" spans="1:16" hidden="1" x14ac:dyDescent="0.25">
      <c r="A1335" t="str">
        <f>"QCABE55"</f>
        <v>QCABE55</v>
      </c>
      <c r="B1335" t="s">
        <v>10492</v>
      </c>
      <c r="C1335">
        <v>0</v>
      </c>
      <c r="D1335" t="s">
        <v>41</v>
      </c>
      <c r="E1335">
        <v>0</v>
      </c>
      <c r="F1335" t="s">
        <v>560</v>
      </c>
      <c r="G1335" t="s">
        <v>10344</v>
      </c>
      <c r="O1335" t="s">
        <v>3823</v>
      </c>
      <c r="P1335">
        <f t="shared" si="20"/>
        <v>0</v>
      </c>
    </row>
    <row r="1336" spans="1:16" hidden="1" x14ac:dyDescent="0.25">
      <c r="A1336" t="str">
        <f>"ACABE34"</f>
        <v>ACABE34</v>
      </c>
      <c r="B1336" t="s">
        <v>10492</v>
      </c>
      <c r="C1336">
        <v>0</v>
      </c>
      <c r="D1336" t="s">
        <v>41</v>
      </c>
      <c r="E1336">
        <v>0</v>
      </c>
      <c r="F1336" t="s">
        <v>560</v>
      </c>
      <c r="G1336" t="s">
        <v>10344</v>
      </c>
      <c r="O1336" t="s">
        <v>3819</v>
      </c>
      <c r="P1336">
        <f t="shared" si="20"/>
        <v>0</v>
      </c>
    </row>
    <row r="1337" spans="1:16" hidden="1" x14ac:dyDescent="0.25">
      <c r="A1337" t="str">
        <f>"ACABE57"</f>
        <v>ACABE57</v>
      </c>
      <c r="B1337" t="s">
        <v>10493</v>
      </c>
      <c r="C1337">
        <v>0</v>
      </c>
      <c r="D1337" t="s">
        <v>41</v>
      </c>
      <c r="E1337">
        <v>0</v>
      </c>
      <c r="F1337" t="s">
        <v>560</v>
      </c>
      <c r="G1337" t="s">
        <v>10344</v>
      </c>
      <c r="O1337" t="s">
        <v>10754</v>
      </c>
      <c r="P1337">
        <f t="shared" si="20"/>
        <v>0</v>
      </c>
    </row>
    <row r="1338" spans="1:16" hidden="1" x14ac:dyDescent="0.25">
      <c r="A1338" t="str">
        <f>"QCABE16"</f>
        <v>QCABE16</v>
      </c>
      <c r="B1338" t="s">
        <v>10493</v>
      </c>
      <c r="C1338">
        <v>0</v>
      </c>
      <c r="D1338" t="s">
        <v>41</v>
      </c>
      <c r="E1338">
        <v>0</v>
      </c>
      <c r="F1338" t="s">
        <v>560</v>
      </c>
      <c r="G1338" t="s">
        <v>10344</v>
      </c>
      <c r="O1338" t="s">
        <v>10755</v>
      </c>
      <c r="P1338">
        <f t="shared" si="20"/>
        <v>0</v>
      </c>
    </row>
    <row r="1339" spans="1:16" hidden="1" x14ac:dyDescent="0.25">
      <c r="A1339" t="str">
        <f>"QCABE52"</f>
        <v>QCABE52</v>
      </c>
      <c r="B1339" t="s">
        <v>1431</v>
      </c>
      <c r="C1339">
        <v>0</v>
      </c>
      <c r="D1339" t="s">
        <v>1396</v>
      </c>
      <c r="E1339">
        <v>0</v>
      </c>
      <c r="F1339" t="s">
        <v>1393</v>
      </c>
      <c r="G1339" t="s">
        <v>10344</v>
      </c>
      <c r="O1339" t="s">
        <v>10757</v>
      </c>
      <c r="P1339">
        <f t="shared" si="20"/>
        <v>0</v>
      </c>
    </row>
    <row r="1340" spans="1:16" hidden="1" x14ac:dyDescent="0.25">
      <c r="A1340" t="str">
        <f>"CCABE05"</f>
        <v>CCABE05</v>
      </c>
      <c r="B1340" t="s">
        <v>1429</v>
      </c>
      <c r="C1340">
        <v>0</v>
      </c>
      <c r="D1340" t="s">
        <v>41</v>
      </c>
      <c r="E1340">
        <v>0</v>
      </c>
      <c r="F1340" t="s">
        <v>1393</v>
      </c>
      <c r="O1340" t="s">
        <v>10758</v>
      </c>
      <c r="P1340">
        <f t="shared" si="20"/>
        <v>0</v>
      </c>
    </row>
    <row r="1341" spans="1:16" hidden="1" x14ac:dyDescent="0.25">
      <c r="A1341" t="str">
        <f>"QCABE17"</f>
        <v>QCABE17</v>
      </c>
      <c r="B1341" t="s">
        <v>1429</v>
      </c>
      <c r="C1341">
        <v>533</v>
      </c>
      <c r="D1341" t="s">
        <v>41</v>
      </c>
      <c r="E1341">
        <v>2</v>
      </c>
      <c r="F1341" t="s">
        <v>1393</v>
      </c>
      <c r="G1341" t="s">
        <v>10344</v>
      </c>
      <c r="H1341" t="s">
        <v>9871</v>
      </c>
      <c r="O1341" t="s">
        <v>10759</v>
      </c>
      <c r="P1341">
        <f t="shared" si="20"/>
        <v>0</v>
      </c>
    </row>
    <row r="1342" spans="1:16" hidden="1" x14ac:dyDescent="0.25">
      <c r="A1342" t="str">
        <f>"ACABE15"</f>
        <v>ACABE15</v>
      </c>
      <c r="B1342" t="s">
        <v>1429</v>
      </c>
      <c r="C1342">
        <v>0</v>
      </c>
      <c r="D1342" t="s">
        <v>41</v>
      </c>
      <c r="E1342">
        <v>0</v>
      </c>
      <c r="F1342" t="s">
        <v>1393</v>
      </c>
      <c r="G1342" t="s">
        <v>10344</v>
      </c>
      <c r="H1342" t="s">
        <v>9871</v>
      </c>
      <c r="O1342" t="s">
        <v>10760</v>
      </c>
      <c r="P1342">
        <f t="shared" si="20"/>
        <v>0</v>
      </c>
    </row>
    <row r="1343" spans="1:16" hidden="1" x14ac:dyDescent="0.25">
      <c r="A1343" t="str">
        <f>"QCABE57"</f>
        <v>QCABE57</v>
      </c>
      <c r="B1343" t="s">
        <v>10494</v>
      </c>
      <c r="C1343">
        <v>0</v>
      </c>
      <c r="D1343" t="s">
        <v>41</v>
      </c>
      <c r="E1343">
        <v>0</v>
      </c>
      <c r="F1343" t="s">
        <v>1393</v>
      </c>
      <c r="G1343" t="s">
        <v>10344</v>
      </c>
      <c r="O1343" t="s">
        <v>10761</v>
      </c>
      <c r="P1343">
        <f t="shared" si="20"/>
        <v>0</v>
      </c>
    </row>
    <row r="1344" spans="1:16" hidden="1" x14ac:dyDescent="0.25">
      <c r="A1344" t="str">
        <f>"QCABE71"</f>
        <v>QCABE71</v>
      </c>
      <c r="B1344" t="s">
        <v>3219</v>
      </c>
      <c r="C1344">
        <v>0</v>
      </c>
      <c r="D1344" t="s">
        <v>41</v>
      </c>
      <c r="E1344">
        <v>0</v>
      </c>
      <c r="F1344" t="s">
        <v>1393</v>
      </c>
      <c r="G1344" t="s">
        <v>10344</v>
      </c>
      <c r="O1344" t="s">
        <v>10762</v>
      </c>
      <c r="P1344">
        <f t="shared" si="20"/>
        <v>0</v>
      </c>
    </row>
    <row r="1345" spans="1:16" x14ac:dyDescent="0.25">
      <c r="A1345" t="str">
        <f>"QCABE18"</f>
        <v>QCABE18</v>
      </c>
      <c r="B1345" t="s">
        <v>10495</v>
      </c>
      <c r="C1345">
        <v>0</v>
      </c>
      <c r="D1345" t="s">
        <v>41</v>
      </c>
      <c r="E1345">
        <v>0</v>
      </c>
      <c r="F1345" t="s">
        <v>3355</v>
      </c>
      <c r="G1345" t="s">
        <v>10344</v>
      </c>
      <c r="O1345" t="s">
        <v>3825</v>
      </c>
      <c r="P1345">
        <f t="shared" si="20"/>
        <v>600</v>
      </c>
    </row>
    <row r="1346" spans="1:16" hidden="1" x14ac:dyDescent="0.25">
      <c r="A1346" t="str">
        <f>"ACABE45"</f>
        <v>ACABE45</v>
      </c>
      <c r="B1346" t="s">
        <v>10495</v>
      </c>
      <c r="C1346">
        <v>0</v>
      </c>
      <c r="D1346" t="s">
        <v>41</v>
      </c>
      <c r="E1346">
        <v>0</v>
      </c>
      <c r="F1346" t="s">
        <v>304</v>
      </c>
      <c r="G1346" t="s">
        <v>10344</v>
      </c>
      <c r="O1346" t="s">
        <v>10763</v>
      </c>
      <c r="P1346">
        <f t="shared" si="20"/>
        <v>0</v>
      </c>
    </row>
    <row r="1347" spans="1:16" hidden="1" x14ac:dyDescent="0.25">
      <c r="A1347" t="str">
        <f>"QCABE19"</f>
        <v>QCABE19</v>
      </c>
      <c r="B1347" t="s">
        <v>10496</v>
      </c>
      <c r="C1347">
        <v>0</v>
      </c>
      <c r="D1347" t="s">
        <v>41</v>
      </c>
      <c r="E1347">
        <v>0</v>
      </c>
      <c r="F1347" t="s">
        <v>3355</v>
      </c>
      <c r="G1347" t="s">
        <v>10344</v>
      </c>
      <c r="O1347" t="s">
        <v>10764</v>
      </c>
      <c r="P1347">
        <f t="shared" ref="P1347:P1410" si="21">SUMIFS($C$2:$C$7959,$B$2:$B$7959,O1347)</f>
        <v>0</v>
      </c>
    </row>
    <row r="1348" spans="1:16" hidden="1" x14ac:dyDescent="0.25">
      <c r="A1348" t="str">
        <f>"ACABE16"</f>
        <v>ACABE16</v>
      </c>
      <c r="B1348" t="s">
        <v>299</v>
      </c>
      <c r="C1348">
        <v>0</v>
      </c>
      <c r="D1348" t="s">
        <v>41</v>
      </c>
      <c r="E1348">
        <v>0</v>
      </c>
      <c r="F1348" t="s">
        <v>304</v>
      </c>
      <c r="G1348" t="s">
        <v>10344</v>
      </c>
      <c r="O1348" t="s">
        <v>10765</v>
      </c>
      <c r="P1348">
        <f t="shared" si="21"/>
        <v>0</v>
      </c>
    </row>
    <row r="1349" spans="1:16" hidden="1" x14ac:dyDescent="0.25">
      <c r="A1349" t="str">
        <f>"QCABE25"</f>
        <v>QCABE25</v>
      </c>
      <c r="B1349" t="s">
        <v>299</v>
      </c>
      <c r="C1349">
        <v>0</v>
      </c>
      <c r="D1349" t="s">
        <v>41</v>
      </c>
      <c r="E1349">
        <v>0</v>
      </c>
      <c r="F1349" t="s">
        <v>3355</v>
      </c>
      <c r="G1349" t="s">
        <v>10344</v>
      </c>
      <c r="O1349" t="s">
        <v>10766</v>
      </c>
      <c r="P1349">
        <f t="shared" si="21"/>
        <v>0</v>
      </c>
    </row>
    <row r="1350" spans="1:16" hidden="1" x14ac:dyDescent="0.25">
      <c r="A1350" t="str">
        <f>"QCABE45"</f>
        <v>QCABE45</v>
      </c>
      <c r="B1350" t="s">
        <v>10497</v>
      </c>
      <c r="C1350">
        <v>0</v>
      </c>
      <c r="D1350" t="s">
        <v>41</v>
      </c>
      <c r="E1350">
        <v>0</v>
      </c>
      <c r="F1350" t="s">
        <v>3355</v>
      </c>
      <c r="G1350" t="s">
        <v>10344</v>
      </c>
      <c r="O1350" t="s">
        <v>10767</v>
      </c>
      <c r="P1350">
        <f t="shared" si="21"/>
        <v>0</v>
      </c>
    </row>
    <row r="1351" spans="1:16" x14ac:dyDescent="0.25">
      <c r="A1351" t="str">
        <f>"QCABE22"</f>
        <v>QCABE22</v>
      </c>
      <c r="B1351" t="s">
        <v>10498</v>
      </c>
      <c r="C1351">
        <v>0</v>
      </c>
      <c r="D1351" t="s">
        <v>41</v>
      </c>
      <c r="E1351">
        <v>0</v>
      </c>
      <c r="F1351" t="s">
        <v>3355</v>
      </c>
      <c r="G1351" t="s">
        <v>10344</v>
      </c>
      <c r="O1351" t="s">
        <v>359</v>
      </c>
      <c r="P1351">
        <f t="shared" si="21"/>
        <v>1</v>
      </c>
    </row>
    <row r="1352" spans="1:16" hidden="1" x14ac:dyDescent="0.25">
      <c r="A1352" t="str">
        <f>"ACABE44"</f>
        <v>ACABE44</v>
      </c>
      <c r="B1352" t="s">
        <v>10498</v>
      </c>
      <c r="C1352">
        <v>0</v>
      </c>
      <c r="D1352" t="s">
        <v>41</v>
      </c>
      <c r="E1352">
        <v>0</v>
      </c>
      <c r="F1352" t="s">
        <v>304</v>
      </c>
      <c r="G1352" t="s">
        <v>10344</v>
      </c>
      <c r="O1352" t="s">
        <v>3831</v>
      </c>
      <c r="P1352">
        <f t="shared" si="21"/>
        <v>0</v>
      </c>
    </row>
    <row r="1353" spans="1:16" x14ac:dyDescent="0.25">
      <c r="A1353" t="str">
        <f>"QCABE20"</f>
        <v>QCABE20</v>
      </c>
      <c r="B1353" t="s">
        <v>10499</v>
      </c>
      <c r="C1353">
        <v>0</v>
      </c>
      <c r="D1353" t="s">
        <v>41</v>
      </c>
      <c r="E1353">
        <v>0</v>
      </c>
      <c r="F1353" t="s">
        <v>3355</v>
      </c>
      <c r="G1353" t="s">
        <v>10344</v>
      </c>
      <c r="O1353" t="s">
        <v>357</v>
      </c>
      <c r="P1353">
        <f t="shared" si="21"/>
        <v>4</v>
      </c>
    </row>
    <row r="1354" spans="1:16" x14ac:dyDescent="0.25">
      <c r="A1354" t="str">
        <f>"ACABE24"</f>
        <v>ACABE24</v>
      </c>
      <c r="B1354" t="s">
        <v>10499</v>
      </c>
      <c r="C1354">
        <v>0</v>
      </c>
      <c r="D1354" t="s">
        <v>41</v>
      </c>
      <c r="E1354">
        <v>0</v>
      </c>
      <c r="F1354" t="s">
        <v>304</v>
      </c>
      <c r="G1354" t="s">
        <v>10344</v>
      </c>
      <c r="O1354" t="s">
        <v>3828</v>
      </c>
      <c r="P1354">
        <f t="shared" si="21"/>
        <v>12</v>
      </c>
    </row>
    <row r="1355" spans="1:16" hidden="1" x14ac:dyDescent="0.25">
      <c r="A1355" t="str">
        <f>"QCABE30"</f>
        <v>QCABE30</v>
      </c>
      <c r="B1355" t="s">
        <v>10500</v>
      </c>
      <c r="C1355">
        <v>0</v>
      </c>
      <c r="D1355" t="s">
        <v>41</v>
      </c>
      <c r="E1355">
        <v>0</v>
      </c>
      <c r="F1355" t="s">
        <v>3355</v>
      </c>
      <c r="G1355" t="s">
        <v>10344</v>
      </c>
      <c r="O1355" t="s">
        <v>17679</v>
      </c>
      <c r="P1355">
        <f t="shared" si="21"/>
        <v>0</v>
      </c>
    </row>
    <row r="1356" spans="1:16" hidden="1" x14ac:dyDescent="0.25">
      <c r="A1356" t="str">
        <f>"ACABE46"</f>
        <v>ACABE46</v>
      </c>
      <c r="B1356" t="s">
        <v>10500</v>
      </c>
      <c r="C1356">
        <v>0</v>
      </c>
      <c r="D1356" t="s">
        <v>41</v>
      </c>
      <c r="E1356">
        <v>0</v>
      </c>
      <c r="F1356" t="s">
        <v>304</v>
      </c>
      <c r="G1356" t="s">
        <v>10344</v>
      </c>
      <c r="O1356" t="s">
        <v>10768</v>
      </c>
      <c r="P1356">
        <f t="shared" si="21"/>
        <v>0</v>
      </c>
    </row>
    <row r="1357" spans="1:16" hidden="1" x14ac:dyDescent="0.25">
      <c r="A1357" t="str">
        <f>"QCABE73"</f>
        <v>QCABE73</v>
      </c>
      <c r="B1357" t="s">
        <v>3224</v>
      </c>
      <c r="C1357">
        <v>0</v>
      </c>
      <c r="D1357" t="s">
        <v>41</v>
      </c>
      <c r="E1357">
        <v>0</v>
      </c>
      <c r="F1357" t="s">
        <v>1393</v>
      </c>
      <c r="G1357" t="s">
        <v>10344</v>
      </c>
      <c r="O1357" t="s">
        <v>3834</v>
      </c>
      <c r="P1357">
        <f t="shared" si="21"/>
        <v>0</v>
      </c>
    </row>
    <row r="1358" spans="1:16" hidden="1" x14ac:dyDescent="0.25">
      <c r="A1358" t="str">
        <f>"CCABE06"</f>
        <v>CCABE06</v>
      </c>
      <c r="B1358" t="s">
        <v>10501</v>
      </c>
      <c r="C1358">
        <v>0</v>
      </c>
      <c r="D1358" t="s">
        <v>41</v>
      </c>
      <c r="E1358">
        <v>0</v>
      </c>
      <c r="F1358" t="s">
        <v>1393</v>
      </c>
      <c r="O1358" t="s">
        <v>10769</v>
      </c>
      <c r="P1358">
        <f t="shared" si="21"/>
        <v>0</v>
      </c>
    </row>
    <row r="1359" spans="1:16" hidden="1" x14ac:dyDescent="0.25">
      <c r="A1359" t="str">
        <f>"QCABE76"</f>
        <v>QCABE76</v>
      </c>
      <c r="B1359" t="s">
        <v>3234</v>
      </c>
      <c r="C1359">
        <v>402</v>
      </c>
      <c r="D1359" t="s">
        <v>41</v>
      </c>
      <c r="E1359">
        <v>1</v>
      </c>
      <c r="F1359" t="s">
        <v>560</v>
      </c>
      <c r="O1359" t="s">
        <v>3837</v>
      </c>
      <c r="P1359">
        <f t="shared" si="21"/>
        <v>0</v>
      </c>
    </row>
    <row r="1360" spans="1:16" hidden="1" x14ac:dyDescent="0.25">
      <c r="A1360" t="str">
        <f>"QCABE61"</f>
        <v>QCABE61</v>
      </c>
      <c r="B1360" t="s">
        <v>3191</v>
      </c>
      <c r="C1360">
        <v>0</v>
      </c>
      <c r="D1360" t="s">
        <v>41</v>
      </c>
      <c r="E1360">
        <v>0</v>
      </c>
      <c r="F1360" t="s">
        <v>1393</v>
      </c>
      <c r="G1360" t="s">
        <v>10344</v>
      </c>
      <c r="O1360" t="s">
        <v>3847</v>
      </c>
      <c r="P1360">
        <f t="shared" si="21"/>
        <v>0</v>
      </c>
    </row>
    <row r="1361" spans="1:16" hidden="1" x14ac:dyDescent="0.25">
      <c r="A1361" t="str">
        <f>"QCABR01"</f>
        <v>QCABR01</v>
      </c>
      <c r="B1361" t="s">
        <v>3241</v>
      </c>
      <c r="C1361">
        <v>29198</v>
      </c>
      <c r="D1361" t="s">
        <v>16</v>
      </c>
      <c r="E1361">
        <v>1216</v>
      </c>
      <c r="F1361" t="s">
        <v>1917</v>
      </c>
      <c r="G1361" t="s">
        <v>10502</v>
      </c>
      <c r="O1361" t="s">
        <v>3853</v>
      </c>
      <c r="P1361">
        <f t="shared" si="21"/>
        <v>0</v>
      </c>
    </row>
    <row r="1362" spans="1:16" hidden="1" x14ac:dyDescent="0.25">
      <c r="A1362" t="str">
        <f>"ACABR09"</f>
        <v>ACABR09</v>
      </c>
      <c r="B1362" t="s">
        <v>3241</v>
      </c>
      <c r="C1362">
        <v>0</v>
      </c>
      <c r="D1362" t="s">
        <v>16</v>
      </c>
      <c r="E1362">
        <v>0</v>
      </c>
      <c r="F1362" t="s">
        <v>1917</v>
      </c>
      <c r="G1362" t="s">
        <v>10502</v>
      </c>
      <c r="O1362" t="s">
        <v>10770</v>
      </c>
      <c r="P1362">
        <f t="shared" si="21"/>
        <v>0</v>
      </c>
    </row>
    <row r="1363" spans="1:16" hidden="1" x14ac:dyDescent="0.25">
      <c r="A1363" t="str">
        <f>"ACABR10"</f>
        <v>ACABR10</v>
      </c>
      <c r="B1363" t="s">
        <v>3269</v>
      </c>
      <c r="C1363">
        <v>0</v>
      </c>
      <c r="D1363" t="s">
        <v>16</v>
      </c>
      <c r="E1363">
        <v>0</v>
      </c>
      <c r="F1363" t="s">
        <v>1917</v>
      </c>
      <c r="G1363" t="s">
        <v>10502</v>
      </c>
      <c r="O1363" t="s">
        <v>10772</v>
      </c>
      <c r="P1363">
        <f t="shared" si="21"/>
        <v>0</v>
      </c>
    </row>
    <row r="1364" spans="1:16" hidden="1" x14ac:dyDescent="0.25">
      <c r="A1364" t="str">
        <f>"QCABR02"</f>
        <v>QCABR02</v>
      </c>
      <c r="B1364" t="s">
        <v>3269</v>
      </c>
      <c r="C1364">
        <v>13940</v>
      </c>
      <c r="D1364" t="s">
        <v>16</v>
      </c>
      <c r="E1364">
        <v>290</v>
      </c>
      <c r="F1364" t="s">
        <v>1917</v>
      </c>
      <c r="G1364" t="s">
        <v>10502</v>
      </c>
      <c r="O1364" t="s">
        <v>3857</v>
      </c>
      <c r="P1364">
        <f t="shared" si="21"/>
        <v>0</v>
      </c>
    </row>
    <row r="1365" spans="1:16" hidden="1" x14ac:dyDescent="0.25">
      <c r="A1365" t="str">
        <f>"ACABR08"</f>
        <v>ACABR08</v>
      </c>
      <c r="B1365" t="s">
        <v>10503</v>
      </c>
      <c r="C1365">
        <v>0</v>
      </c>
      <c r="D1365" t="s">
        <v>16</v>
      </c>
      <c r="E1365">
        <v>0</v>
      </c>
      <c r="F1365" t="s">
        <v>1917</v>
      </c>
      <c r="G1365" t="s">
        <v>10502</v>
      </c>
      <c r="O1365" t="s">
        <v>10773</v>
      </c>
      <c r="P1365">
        <f t="shared" si="21"/>
        <v>0</v>
      </c>
    </row>
    <row r="1366" spans="1:16" hidden="1" x14ac:dyDescent="0.25">
      <c r="A1366" t="str">
        <f>"ACABR01"</f>
        <v>ACABR01</v>
      </c>
      <c r="B1366" t="s">
        <v>10504</v>
      </c>
      <c r="C1366">
        <v>0</v>
      </c>
      <c r="D1366" t="s">
        <v>16</v>
      </c>
      <c r="E1366">
        <v>0</v>
      </c>
      <c r="F1366" t="s">
        <v>1917</v>
      </c>
      <c r="G1366" t="s">
        <v>10502</v>
      </c>
      <c r="O1366" t="s">
        <v>10774</v>
      </c>
      <c r="P1366">
        <f t="shared" si="21"/>
        <v>0</v>
      </c>
    </row>
    <row r="1367" spans="1:16" hidden="1" x14ac:dyDescent="0.25">
      <c r="A1367" t="str">
        <f>"QCABR03"</f>
        <v>QCABR03</v>
      </c>
      <c r="B1367" t="s">
        <v>10505</v>
      </c>
      <c r="C1367">
        <v>0</v>
      </c>
      <c r="D1367" t="s">
        <v>28</v>
      </c>
      <c r="E1367">
        <v>0</v>
      </c>
      <c r="F1367" t="s">
        <v>1917</v>
      </c>
      <c r="G1367" t="s">
        <v>10502</v>
      </c>
      <c r="O1367" t="s">
        <v>10775</v>
      </c>
      <c r="P1367">
        <f t="shared" si="21"/>
        <v>0</v>
      </c>
    </row>
    <row r="1368" spans="1:16" hidden="1" x14ac:dyDescent="0.25">
      <c r="A1368" t="str">
        <f>"ACABR02"</f>
        <v>ACABR02</v>
      </c>
      <c r="B1368" t="s">
        <v>10505</v>
      </c>
      <c r="C1368">
        <v>0</v>
      </c>
      <c r="D1368" t="s">
        <v>41</v>
      </c>
      <c r="E1368">
        <v>0</v>
      </c>
      <c r="F1368" t="s">
        <v>1917</v>
      </c>
      <c r="G1368" t="s">
        <v>10502</v>
      </c>
      <c r="O1368" t="s">
        <v>10776</v>
      </c>
      <c r="P1368">
        <f t="shared" si="21"/>
        <v>0</v>
      </c>
    </row>
    <row r="1369" spans="1:16" hidden="1" x14ac:dyDescent="0.25">
      <c r="A1369" t="str">
        <f>"ACABR07"</f>
        <v>ACABR07</v>
      </c>
      <c r="B1369" t="s">
        <v>10506</v>
      </c>
      <c r="C1369">
        <v>0</v>
      </c>
      <c r="D1369" t="s">
        <v>16</v>
      </c>
      <c r="E1369">
        <v>0</v>
      </c>
      <c r="F1369" t="s">
        <v>1917</v>
      </c>
      <c r="G1369" t="s">
        <v>10507</v>
      </c>
      <c r="O1369" t="s">
        <v>10777</v>
      </c>
      <c r="P1369">
        <f t="shared" si="21"/>
        <v>0</v>
      </c>
    </row>
    <row r="1370" spans="1:16" hidden="1" x14ac:dyDescent="0.25">
      <c r="A1370" t="str">
        <f>"QCABR04"</f>
        <v>QCABR04</v>
      </c>
      <c r="B1370" t="s">
        <v>10506</v>
      </c>
      <c r="C1370">
        <v>0</v>
      </c>
      <c r="D1370" t="s">
        <v>16</v>
      </c>
      <c r="E1370">
        <v>0</v>
      </c>
      <c r="F1370" t="s">
        <v>1917</v>
      </c>
      <c r="G1370" t="s">
        <v>10508</v>
      </c>
      <c r="O1370" t="s">
        <v>10778</v>
      </c>
      <c r="P1370">
        <f t="shared" si="21"/>
        <v>0</v>
      </c>
    </row>
    <row r="1371" spans="1:16" x14ac:dyDescent="0.25">
      <c r="A1371" t="str">
        <f>"ACABR04"</f>
        <v>ACABR04</v>
      </c>
      <c r="B1371" t="s">
        <v>10509</v>
      </c>
      <c r="C1371">
        <v>0</v>
      </c>
      <c r="D1371" t="s">
        <v>16</v>
      </c>
      <c r="E1371">
        <v>0</v>
      </c>
      <c r="F1371" t="s">
        <v>1917</v>
      </c>
      <c r="G1371" t="s">
        <v>10507</v>
      </c>
      <c r="O1371" t="s">
        <v>13715</v>
      </c>
      <c r="P1371">
        <f t="shared" si="21"/>
        <v>11</v>
      </c>
    </row>
    <row r="1372" spans="1:16" x14ac:dyDescent="0.25">
      <c r="A1372" t="str">
        <f>"QCABR05"</f>
        <v>QCABR05</v>
      </c>
      <c r="B1372" t="s">
        <v>10509</v>
      </c>
      <c r="C1372">
        <v>0</v>
      </c>
      <c r="D1372" t="s">
        <v>16</v>
      </c>
      <c r="E1372">
        <v>0</v>
      </c>
      <c r="F1372" t="s">
        <v>1917</v>
      </c>
      <c r="G1372" t="s">
        <v>10508</v>
      </c>
      <c r="O1372" t="s">
        <v>13716</v>
      </c>
      <c r="P1372">
        <f t="shared" si="21"/>
        <v>160</v>
      </c>
    </row>
    <row r="1373" spans="1:16" x14ac:dyDescent="0.25">
      <c r="A1373" t="str">
        <f>"ACABR11"</f>
        <v>ACABR11</v>
      </c>
      <c r="B1373" t="s">
        <v>10510</v>
      </c>
      <c r="C1373">
        <v>0</v>
      </c>
      <c r="D1373" t="s">
        <v>41</v>
      </c>
      <c r="E1373">
        <v>0</v>
      </c>
      <c r="F1373" t="s">
        <v>1917</v>
      </c>
      <c r="G1373" t="s">
        <v>10507</v>
      </c>
      <c r="O1373" t="s">
        <v>13717</v>
      </c>
      <c r="P1373">
        <f t="shared" si="21"/>
        <v>93</v>
      </c>
    </row>
    <row r="1374" spans="1:16" hidden="1" x14ac:dyDescent="0.25">
      <c r="A1374" t="str">
        <f>"QCABR08"</f>
        <v>QCABR08</v>
      </c>
      <c r="B1374" t="s">
        <v>10510</v>
      </c>
      <c r="C1374">
        <v>0</v>
      </c>
      <c r="D1374" t="s">
        <v>41</v>
      </c>
      <c r="E1374">
        <v>0</v>
      </c>
      <c r="F1374" t="s">
        <v>1917</v>
      </c>
      <c r="G1374" t="s">
        <v>10508</v>
      </c>
      <c r="O1374" t="s">
        <v>10780</v>
      </c>
      <c r="P1374">
        <f t="shared" si="21"/>
        <v>0</v>
      </c>
    </row>
    <row r="1375" spans="1:16" x14ac:dyDescent="0.25">
      <c r="A1375" t="str">
        <f>"QCABR09"</f>
        <v>QCABR09</v>
      </c>
      <c r="B1375" t="s">
        <v>10511</v>
      </c>
      <c r="C1375">
        <v>0</v>
      </c>
      <c r="D1375" t="s">
        <v>41</v>
      </c>
      <c r="E1375">
        <v>0</v>
      </c>
      <c r="F1375" t="s">
        <v>1917</v>
      </c>
      <c r="G1375" t="s">
        <v>10507</v>
      </c>
      <c r="O1375" t="s">
        <v>362</v>
      </c>
      <c r="P1375">
        <f t="shared" si="21"/>
        <v>15</v>
      </c>
    </row>
    <row r="1376" spans="1:16" x14ac:dyDescent="0.25">
      <c r="A1376" t="str">
        <f>"ACABR06"</f>
        <v>ACABR06</v>
      </c>
      <c r="B1376" t="s">
        <v>10512</v>
      </c>
      <c r="C1376">
        <v>0</v>
      </c>
      <c r="D1376" t="s">
        <v>41</v>
      </c>
      <c r="E1376">
        <v>0</v>
      </c>
      <c r="F1376" t="s">
        <v>1917</v>
      </c>
      <c r="G1376" t="s">
        <v>10507</v>
      </c>
      <c r="O1376" t="s">
        <v>10781</v>
      </c>
      <c r="P1376">
        <f t="shared" si="21"/>
        <v>16</v>
      </c>
    </row>
    <row r="1377" spans="1:16" hidden="1" x14ac:dyDescent="0.25">
      <c r="A1377" t="str">
        <f>"ACABR05"</f>
        <v>ACABR05</v>
      </c>
      <c r="B1377" t="s">
        <v>10513</v>
      </c>
      <c r="C1377">
        <v>0</v>
      </c>
      <c r="D1377" t="s">
        <v>41</v>
      </c>
      <c r="E1377">
        <v>0</v>
      </c>
      <c r="F1377" t="s">
        <v>1917</v>
      </c>
      <c r="G1377" t="s">
        <v>10507</v>
      </c>
      <c r="O1377" t="s">
        <v>17680</v>
      </c>
      <c r="P1377">
        <f t="shared" si="21"/>
        <v>0</v>
      </c>
    </row>
    <row r="1378" spans="1:16" hidden="1" x14ac:dyDescent="0.25">
      <c r="A1378" t="str">
        <f>"QCABR06"</f>
        <v>QCABR06</v>
      </c>
      <c r="B1378" t="s">
        <v>10514</v>
      </c>
      <c r="C1378">
        <v>0</v>
      </c>
      <c r="D1378" t="s">
        <v>16</v>
      </c>
      <c r="E1378">
        <v>0</v>
      </c>
      <c r="F1378" t="s">
        <v>1917</v>
      </c>
      <c r="G1378" t="s">
        <v>10502</v>
      </c>
      <c r="O1378" t="s">
        <v>10782</v>
      </c>
      <c r="P1378">
        <f t="shared" si="21"/>
        <v>0</v>
      </c>
    </row>
    <row r="1379" spans="1:16" hidden="1" x14ac:dyDescent="0.25">
      <c r="A1379" t="str">
        <f>"ACABR03"</f>
        <v>ACABR03</v>
      </c>
      <c r="B1379" t="s">
        <v>10514</v>
      </c>
      <c r="C1379">
        <v>0</v>
      </c>
      <c r="D1379" t="s">
        <v>16</v>
      </c>
      <c r="E1379">
        <v>0</v>
      </c>
      <c r="F1379" t="s">
        <v>1917</v>
      </c>
      <c r="G1379" t="s">
        <v>10502</v>
      </c>
      <c r="O1379" t="s">
        <v>17681</v>
      </c>
      <c r="P1379">
        <f t="shared" si="21"/>
        <v>0</v>
      </c>
    </row>
    <row r="1380" spans="1:16" hidden="1" x14ac:dyDescent="0.25">
      <c r="A1380" t="str">
        <f>"QCABR07"</f>
        <v>QCABR07</v>
      </c>
      <c r="B1380" t="s">
        <v>10515</v>
      </c>
      <c r="C1380">
        <v>0</v>
      </c>
      <c r="D1380" t="s">
        <v>16</v>
      </c>
      <c r="E1380">
        <v>0</v>
      </c>
      <c r="F1380" t="s">
        <v>1917</v>
      </c>
      <c r="G1380" t="s">
        <v>10502</v>
      </c>
      <c r="O1380" t="s">
        <v>10783</v>
      </c>
      <c r="P1380">
        <f t="shared" si="21"/>
        <v>0</v>
      </c>
    </row>
    <row r="1381" spans="1:16" hidden="1" x14ac:dyDescent="0.25">
      <c r="A1381" t="str">
        <f>"ACABZ01"</f>
        <v>ACABZ01</v>
      </c>
      <c r="B1381" t="s">
        <v>17634</v>
      </c>
      <c r="C1381">
        <v>0</v>
      </c>
      <c r="D1381" t="s">
        <v>16</v>
      </c>
      <c r="E1381">
        <v>0</v>
      </c>
      <c r="F1381" t="s">
        <v>1137</v>
      </c>
      <c r="G1381" t="s">
        <v>10297</v>
      </c>
      <c r="H1381" t="s">
        <v>9876</v>
      </c>
      <c r="O1381" t="s">
        <v>17682</v>
      </c>
      <c r="P1381">
        <f t="shared" si="21"/>
        <v>0</v>
      </c>
    </row>
    <row r="1382" spans="1:16" hidden="1" x14ac:dyDescent="0.25">
      <c r="A1382" t="str">
        <f>"QCABZ01"</f>
        <v>QCABZ01</v>
      </c>
      <c r="B1382" t="s">
        <v>17634</v>
      </c>
      <c r="C1382">
        <v>0</v>
      </c>
      <c r="D1382" t="s">
        <v>16</v>
      </c>
      <c r="E1382">
        <v>0</v>
      </c>
      <c r="F1382" t="s">
        <v>1137</v>
      </c>
      <c r="G1382" t="s">
        <v>10297</v>
      </c>
      <c r="H1382" t="s">
        <v>9876</v>
      </c>
      <c r="O1382" t="s">
        <v>10784</v>
      </c>
      <c r="P1382">
        <f t="shared" si="21"/>
        <v>0</v>
      </c>
    </row>
    <row r="1383" spans="1:16" hidden="1" x14ac:dyDescent="0.25">
      <c r="A1383" t="str">
        <f>"QCABZ02"</f>
        <v>QCABZ02</v>
      </c>
      <c r="B1383" t="s">
        <v>17635</v>
      </c>
      <c r="C1383">
        <v>0</v>
      </c>
      <c r="D1383" t="s">
        <v>16</v>
      </c>
      <c r="E1383">
        <v>0</v>
      </c>
      <c r="F1383" t="s">
        <v>1137</v>
      </c>
      <c r="G1383" t="s">
        <v>10297</v>
      </c>
      <c r="H1383" t="s">
        <v>9876</v>
      </c>
      <c r="O1383" t="s">
        <v>10785</v>
      </c>
      <c r="P1383">
        <f t="shared" si="21"/>
        <v>0</v>
      </c>
    </row>
    <row r="1384" spans="1:16" hidden="1" x14ac:dyDescent="0.25">
      <c r="A1384" t="str">
        <f>"ACADI01"</f>
        <v>ACADI01</v>
      </c>
      <c r="B1384" t="s">
        <v>10516</v>
      </c>
      <c r="C1384">
        <v>0</v>
      </c>
      <c r="D1384" t="s">
        <v>41</v>
      </c>
      <c r="E1384">
        <v>0</v>
      </c>
      <c r="F1384" t="s">
        <v>10517</v>
      </c>
      <c r="O1384" t="s">
        <v>10786</v>
      </c>
      <c r="P1384">
        <f t="shared" si="21"/>
        <v>0</v>
      </c>
    </row>
    <row r="1385" spans="1:16" hidden="1" x14ac:dyDescent="0.25">
      <c r="A1385" t="str">
        <f>"ACAGA01"</f>
        <v>ACAGA01</v>
      </c>
      <c r="B1385" t="s">
        <v>10518</v>
      </c>
      <c r="C1385">
        <v>0</v>
      </c>
      <c r="D1385" t="s">
        <v>16</v>
      </c>
      <c r="E1385">
        <v>0</v>
      </c>
      <c r="F1385" t="s">
        <v>1705</v>
      </c>
      <c r="O1385" t="s">
        <v>10787</v>
      </c>
      <c r="P1385">
        <f t="shared" si="21"/>
        <v>0</v>
      </c>
    </row>
    <row r="1386" spans="1:16" x14ac:dyDescent="0.25">
      <c r="A1386" t="str">
        <f>"QCALF01"</f>
        <v>QCALF01</v>
      </c>
      <c r="B1386" t="s">
        <v>10519</v>
      </c>
      <c r="C1386">
        <v>0</v>
      </c>
      <c r="D1386" t="s">
        <v>41</v>
      </c>
      <c r="E1386">
        <v>0</v>
      </c>
      <c r="F1386" t="s">
        <v>10520</v>
      </c>
      <c r="O1386" t="s">
        <v>366</v>
      </c>
      <c r="P1386">
        <f t="shared" si="21"/>
        <v>60</v>
      </c>
    </row>
    <row r="1387" spans="1:16" hidden="1" x14ac:dyDescent="0.25">
      <c r="A1387" t="str">
        <f>"ACALF01"</f>
        <v>ACALF01</v>
      </c>
      <c r="B1387" t="s">
        <v>10521</v>
      </c>
      <c r="C1387">
        <v>0</v>
      </c>
      <c r="D1387" t="s">
        <v>28</v>
      </c>
      <c r="E1387">
        <v>0</v>
      </c>
      <c r="F1387" t="s">
        <v>10520</v>
      </c>
      <c r="O1387" t="s">
        <v>10788</v>
      </c>
      <c r="P1387">
        <f t="shared" si="21"/>
        <v>0</v>
      </c>
    </row>
    <row r="1388" spans="1:16" hidden="1" x14ac:dyDescent="0.25">
      <c r="A1388" t="str">
        <f>"ACALP01"</f>
        <v>ACALP01</v>
      </c>
      <c r="B1388" t="s">
        <v>10522</v>
      </c>
      <c r="C1388">
        <v>0</v>
      </c>
      <c r="D1388" t="s">
        <v>41</v>
      </c>
      <c r="E1388">
        <v>0</v>
      </c>
      <c r="F1388" t="s">
        <v>10523</v>
      </c>
      <c r="O1388" t="s">
        <v>10789</v>
      </c>
      <c r="P1388">
        <f t="shared" si="21"/>
        <v>0</v>
      </c>
    </row>
    <row r="1389" spans="1:16" hidden="1" x14ac:dyDescent="0.25">
      <c r="A1389" t="str">
        <f>"QCALP01"</f>
        <v>QCALP01</v>
      </c>
      <c r="B1389" t="s">
        <v>10522</v>
      </c>
      <c r="C1389">
        <v>0</v>
      </c>
      <c r="D1389" t="s">
        <v>41</v>
      </c>
      <c r="E1389">
        <v>0</v>
      </c>
      <c r="F1389" t="s">
        <v>10523</v>
      </c>
      <c r="O1389" t="s">
        <v>1465</v>
      </c>
      <c r="P1389">
        <f t="shared" si="21"/>
        <v>0</v>
      </c>
    </row>
    <row r="1390" spans="1:16" hidden="1" x14ac:dyDescent="0.25">
      <c r="A1390" t="str">
        <f>"ACALA01"</f>
        <v>ACALA01</v>
      </c>
      <c r="B1390" t="s">
        <v>3282</v>
      </c>
      <c r="C1390">
        <v>0</v>
      </c>
      <c r="D1390" t="s">
        <v>16</v>
      </c>
      <c r="E1390">
        <v>0</v>
      </c>
      <c r="F1390" t="s">
        <v>92</v>
      </c>
      <c r="G1390" t="s">
        <v>10524</v>
      </c>
      <c r="O1390" t="s">
        <v>1462</v>
      </c>
      <c r="P1390">
        <f t="shared" si="21"/>
        <v>0</v>
      </c>
    </row>
    <row r="1391" spans="1:16" hidden="1" x14ac:dyDescent="0.25">
      <c r="A1391" t="str">
        <f>"QCALA01"</f>
        <v>QCALA01</v>
      </c>
      <c r="B1391" t="s">
        <v>3282</v>
      </c>
      <c r="C1391">
        <v>0</v>
      </c>
      <c r="D1391" t="s">
        <v>16</v>
      </c>
      <c r="E1391">
        <v>0</v>
      </c>
      <c r="F1391" t="s">
        <v>92</v>
      </c>
      <c r="G1391" t="s">
        <v>10524</v>
      </c>
      <c r="O1391" t="s">
        <v>10791</v>
      </c>
      <c r="P1391">
        <f t="shared" si="21"/>
        <v>0</v>
      </c>
    </row>
    <row r="1392" spans="1:16" hidden="1" x14ac:dyDescent="0.25">
      <c r="A1392" t="str">
        <f>"QCALA02"</f>
        <v>QCALA02</v>
      </c>
      <c r="B1392" t="s">
        <v>3291</v>
      </c>
      <c r="C1392">
        <v>0</v>
      </c>
      <c r="D1392" t="s">
        <v>16</v>
      </c>
      <c r="E1392">
        <v>0</v>
      </c>
      <c r="F1392" t="s">
        <v>92</v>
      </c>
      <c r="G1392" t="s">
        <v>10524</v>
      </c>
      <c r="O1392" t="s">
        <v>10792</v>
      </c>
      <c r="P1392">
        <f t="shared" si="21"/>
        <v>0</v>
      </c>
    </row>
    <row r="1393" spans="1:16" hidden="1" x14ac:dyDescent="0.25">
      <c r="A1393" t="str">
        <f>"ACALA03"</f>
        <v>ACALA03</v>
      </c>
      <c r="B1393" t="s">
        <v>3291</v>
      </c>
      <c r="C1393">
        <v>0</v>
      </c>
      <c r="D1393" t="s">
        <v>16</v>
      </c>
      <c r="E1393">
        <v>0</v>
      </c>
      <c r="F1393" t="s">
        <v>92</v>
      </c>
      <c r="G1393" t="s">
        <v>10524</v>
      </c>
      <c r="O1393" t="s">
        <v>10793</v>
      </c>
      <c r="P1393">
        <f t="shared" si="21"/>
        <v>0</v>
      </c>
    </row>
    <row r="1394" spans="1:16" hidden="1" x14ac:dyDescent="0.25">
      <c r="A1394" t="str">
        <f>"ACALA02"</f>
        <v>ACALA02</v>
      </c>
      <c r="B1394" t="s">
        <v>3295</v>
      </c>
      <c r="C1394">
        <v>0</v>
      </c>
      <c r="D1394" t="s">
        <v>16</v>
      </c>
      <c r="E1394">
        <v>0</v>
      </c>
      <c r="F1394" t="s">
        <v>92</v>
      </c>
      <c r="G1394" t="s">
        <v>10524</v>
      </c>
      <c r="O1394" t="s">
        <v>10794</v>
      </c>
      <c r="P1394">
        <f t="shared" si="21"/>
        <v>0</v>
      </c>
    </row>
    <row r="1395" spans="1:16" hidden="1" x14ac:dyDescent="0.25">
      <c r="A1395" t="str">
        <f>"QCALA03"</f>
        <v>QCALA03</v>
      </c>
      <c r="B1395" t="s">
        <v>3295</v>
      </c>
      <c r="C1395">
        <v>0</v>
      </c>
      <c r="D1395" t="s">
        <v>16</v>
      </c>
      <c r="E1395">
        <v>0</v>
      </c>
      <c r="F1395" t="s">
        <v>92</v>
      </c>
      <c r="G1395" t="s">
        <v>10524</v>
      </c>
      <c r="O1395" t="s">
        <v>10795</v>
      </c>
      <c r="P1395">
        <f t="shared" si="21"/>
        <v>0</v>
      </c>
    </row>
    <row r="1396" spans="1:16" hidden="1" x14ac:dyDescent="0.25">
      <c r="A1396" t="str">
        <f>"ACALB01"</f>
        <v>ACALB01</v>
      </c>
      <c r="B1396" t="s">
        <v>10525</v>
      </c>
      <c r="C1396">
        <v>0</v>
      </c>
      <c r="D1396" t="s">
        <v>41</v>
      </c>
      <c r="E1396">
        <v>0</v>
      </c>
      <c r="F1396" t="s">
        <v>255</v>
      </c>
      <c r="O1396" t="s">
        <v>10796</v>
      </c>
      <c r="P1396">
        <f t="shared" si="21"/>
        <v>0</v>
      </c>
    </row>
    <row r="1397" spans="1:16" hidden="1" x14ac:dyDescent="0.25">
      <c r="A1397" t="str">
        <f>"QCALC02"</f>
        <v>QCALC02</v>
      </c>
      <c r="B1397" t="s">
        <v>13677</v>
      </c>
      <c r="C1397">
        <v>4826</v>
      </c>
      <c r="D1397" t="s">
        <v>41</v>
      </c>
      <c r="E1397">
        <v>241</v>
      </c>
      <c r="F1397" t="s">
        <v>355</v>
      </c>
      <c r="H1397" t="s">
        <v>9876</v>
      </c>
      <c r="O1397" t="s">
        <v>10797</v>
      </c>
      <c r="P1397">
        <f t="shared" si="21"/>
        <v>0</v>
      </c>
    </row>
    <row r="1398" spans="1:16" hidden="1" x14ac:dyDescent="0.25">
      <c r="A1398" t="str">
        <f>"ACALC01"</f>
        <v>ACALC01</v>
      </c>
      <c r="B1398" t="s">
        <v>13677</v>
      </c>
      <c r="C1398">
        <v>0</v>
      </c>
      <c r="D1398" t="s">
        <v>41</v>
      </c>
      <c r="E1398">
        <v>0</v>
      </c>
      <c r="F1398" t="s">
        <v>355</v>
      </c>
      <c r="H1398" t="s">
        <v>9876</v>
      </c>
      <c r="O1398" t="s">
        <v>10798</v>
      </c>
      <c r="P1398">
        <f t="shared" si="21"/>
        <v>0</v>
      </c>
    </row>
    <row r="1399" spans="1:16" hidden="1" x14ac:dyDescent="0.25">
      <c r="A1399" t="str">
        <f>"ACALC03"</f>
        <v>ACALC03</v>
      </c>
      <c r="B1399" t="s">
        <v>13677</v>
      </c>
      <c r="C1399">
        <v>0</v>
      </c>
      <c r="D1399" t="s">
        <v>28</v>
      </c>
      <c r="E1399">
        <v>0</v>
      </c>
      <c r="F1399" t="s">
        <v>355</v>
      </c>
      <c r="O1399" t="s">
        <v>10799</v>
      </c>
      <c r="P1399">
        <f t="shared" si="21"/>
        <v>0</v>
      </c>
    </row>
    <row r="1400" spans="1:16" hidden="1" x14ac:dyDescent="0.25">
      <c r="A1400" t="str">
        <f>"QCALC03"</f>
        <v>QCALC03</v>
      </c>
      <c r="B1400" t="s">
        <v>13678</v>
      </c>
      <c r="C1400">
        <v>2201</v>
      </c>
      <c r="D1400" t="s">
        <v>41</v>
      </c>
      <c r="E1400">
        <v>110</v>
      </c>
      <c r="F1400" t="s">
        <v>355</v>
      </c>
      <c r="H1400" t="s">
        <v>9876</v>
      </c>
      <c r="O1400" t="s">
        <v>10800</v>
      </c>
      <c r="P1400">
        <f t="shared" si="21"/>
        <v>0</v>
      </c>
    </row>
    <row r="1401" spans="1:16" hidden="1" x14ac:dyDescent="0.25">
      <c r="A1401" t="str">
        <f>"ACALC02"</f>
        <v>ACALC02</v>
      </c>
      <c r="B1401" t="s">
        <v>306</v>
      </c>
      <c r="C1401">
        <v>4</v>
      </c>
      <c r="D1401" t="s">
        <v>28</v>
      </c>
      <c r="E1401">
        <v>4</v>
      </c>
      <c r="F1401" t="s">
        <v>307</v>
      </c>
      <c r="O1401" t="s">
        <v>17683</v>
      </c>
      <c r="P1401">
        <f t="shared" si="21"/>
        <v>0</v>
      </c>
    </row>
    <row r="1402" spans="1:16" hidden="1" x14ac:dyDescent="0.25">
      <c r="A1402" t="str">
        <f>"CCALC01"</f>
        <v>CCALC01</v>
      </c>
      <c r="B1402" t="s">
        <v>1436</v>
      </c>
      <c r="C1402">
        <v>0</v>
      </c>
      <c r="D1402" t="s">
        <v>41</v>
      </c>
      <c r="E1402">
        <v>0</v>
      </c>
      <c r="F1402" t="s">
        <v>1438</v>
      </c>
      <c r="O1402" t="s">
        <v>13718</v>
      </c>
      <c r="P1402">
        <f t="shared" si="21"/>
        <v>0</v>
      </c>
    </row>
    <row r="1403" spans="1:16" hidden="1" x14ac:dyDescent="0.25">
      <c r="A1403" t="str">
        <f>"QCALC01"</f>
        <v>QCALC01</v>
      </c>
      <c r="B1403" t="s">
        <v>1436</v>
      </c>
      <c r="C1403">
        <v>0</v>
      </c>
      <c r="D1403" t="s">
        <v>41</v>
      </c>
      <c r="E1403">
        <v>0</v>
      </c>
      <c r="F1403" t="s">
        <v>1438</v>
      </c>
      <c r="O1403" t="s">
        <v>13719</v>
      </c>
      <c r="P1403">
        <f t="shared" si="21"/>
        <v>0</v>
      </c>
    </row>
    <row r="1404" spans="1:16" hidden="1" x14ac:dyDescent="0.25">
      <c r="A1404" t="str">
        <f>"QCALG01"</f>
        <v>QCALG01</v>
      </c>
      <c r="B1404" t="s">
        <v>3307</v>
      </c>
      <c r="C1404">
        <v>574</v>
      </c>
      <c r="D1404" t="s">
        <v>16</v>
      </c>
      <c r="E1404">
        <v>28</v>
      </c>
      <c r="F1404" t="s">
        <v>153</v>
      </c>
      <c r="G1404" t="s">
        <v>9920</v>
      </c>
      <c r="O1404" t="s">
        <v>10801</v>
      </c>
      <c r="P1404">
        <f t="shared" si="21"/>
        <v>0</v>
      </c>
    </row>
    <row r="1405" spans="1:16" hidden="1" x14ac:dyDescent="0.25">
      <c r="A1405" t="str">
        <f>"ACALG01"</f>
        <v>ACALG01</v>
      </c>
      <c r="B1405" t="s">
        <v>3307</v>
      </c>
      <c r="C1405">
        <v>0</v>
      </c>
      <c r="D1405" t="s">
        <v>16</v>
      </c>
      <c r="E1405">
        <v>0</v>
      </c>
      <c r="O1405" t="s">
        <v>10802</v>
      </c>
      <c r="P1405">
        <f t="shared" si="21"/>
        <v>0</v>
      </c>
    </row>
    <row r="1406" spans="1:16" hidden="1" x14ac:dyDescent="0.25">
      <c r="A1406" t="str">
        <f>"QCALG03"</f>
        <v>QCALG03</v>
      </c>
      <c r="B1406" t="s">
        <v>3311</v>
      </c>
      <c r="C1406">
        <v>16</v>
      </c>
      <c r="D1406" t="s">
        <v>1367</v>
      </c>
      <c r="E1406">
        <v>16</v>
      </c>
      <c r="F1406" t="s">
        <v>153</v>
      </c>
      <c r="G1406" t="s">
        <v>9920</v>
      </c>
      <c r="O1406" t="s">
        <v>10803</v>
      </c>
      <c r="P1406">
        <f t="shared" si="21"/>
        <v>0</v>
      </c>
    </row>
    <row r="1407" spans="1:16" hidden="1" x14ac:dyDescent="0.25">
      <c r="A1407" t="str">
        <f>"QCALG02"</f>
        <v>QCALG02</v>
      </c>
      <c r="B1407" t="s">
        <v>10526</v>
      </c>
      <c r="C1407">
        <v>0</v>
      </c>
      <c r="D1407" t="s">
        <v>379</v>
      </c>
      <c r="E1407">
        <v>0</v>
      </c>
      <c r="F1407" t="s">
        <v>153</v>
      </c>
      <c r="G1407" t="s">
        <v>9920</v>
      </c>
      <c r="O1407" t="s">
        <v>10804</v>
      </c>
      <c r="P1407">
        <f t="shared" si="21"/>
        <v>0</v>
      </c>
    </row>
    <row r="1408" spans="1:16" hidden="1" x14ac:dyDescent="0.25">
      <c r="A1408" t="str">
        <f>"QCALI02"</f>
        <v>QCALI02</v>
      </c>
      <c r="B1408" t="s">
        <v>13680</v>
      </c>
      <c r="C1408">
        <v>0</v>
      </c>
      <c r="D1408" t="s">
        <v>41</v>
      </c>
      <c r="E1408">
        <v>0</v>
      </c>
      <c r="F1408" t="s">
        <v>1354</v>
      </c>
      <c r="G1408" t="s">
        <v>10024</v>
      </c>
      <c r="H1408" t="s">
        <v>9871</v>
      </c>
      <c r="O1408" t="s">
        <v>10805</v>
      </c>
      <c r="P1408">
        <f t="shared" si="21"/>
        <v>0</v>
      </c>
    </row>
    <row r="1409" spans="1:16" x14ac:dyDescent="0.25">
      <c r="A1409" t="str">
        <f>"QCALI01"</f>
        <v>QCALI01</v>
      </c>
      <c r="B1409" t="s">
        <v>13679</v>
      </c>
      <c r="C1409">
        <v>0</v>
      </c>
      <c r="D1409" t="s">
        <v>41</v>
      </c>
      <c r="E1409">
        <v>0</v>
      </c>
      <c r="F1409" t="s">
        <v>1354</v>
      </c>
      <c r="G1409" t="s">
        <v>10347</v>
      </c>
      <c r="H1409" t="s">
        <v>9871</v>
      </c>
      <c r="O1409" t="s">
        <v>13720</v>
      </c>
      <c r="P1409">
        <f t="shared" si="21"/>
        <v>440</v>
      </c>
    </row>
    <row r="1410" spans="1:16" x14ac:dyDescent="0.25">
      <c r="A1410" t="str">
        <f>"ACALL01"</f>
        <v>ACALL01</v>
      </c>
      <c r="B1410" t="s">
        <v>10527</v>
      </c>
      <c r="C1410">
        <v>0</v>
      </c>
      <c r="D1410" t="s">
        <v>16</v>
      </c>
      <c r="E1410">
        <v>0</v>
      </c>
      <c r="F1410" t="s">
        <v>10528</v>
      </c>
      <c r="G1410" t="s">
        <v>10078</v>
      </c>
      <c r="O1410" t="s">
        <v>13492</v>
      </c>
      <c r="P1410">
        <f t="shared" si="21"/>
        <v>611</v>
      </c>
    </row>
    <row r="1411" spans="1:16" hidden="1" x14ac:dyDescent="0.25">
      <c r="A1411" t="str">
        <f>"QCALP02"</f>
        <v>QCALP02</v>
      </c>
      <c r="B1411" t="s">
        <v>10529</v>
      </c>
      <c r="C1411">
        <v>0</v>
      </c>
      <c r="D1411" t="s">
        <v>41</v>
      </c>
      <c r="E1411">
        <v>0</v>
      </c>
      <c r="F1411" t="s">
        <v>1438</v>
      </c>
      <c r="O1411" t="s">
        <v>10807</v>
      </c>
      <c r="P1411">
        <f t="shared" ref="P1411:P1474" si="22">SUMIFS($C$2:$C$7959,$B$2:$B$7959,O1411)</f>
        <v>0</v>
      </c>
    </row>
    <row r="1412" spans="1:16" hidden="1" x14ac:dyDescent="0.25">
      <c r="A1412" t="str">
        <f>"ACALS01"</f>
        <v>ACALS01</v>
      </c>
      <c r="B1412" t="s">
        <v>309</v>
      </c>
      <c r="C1412">
        <v>4</v>
      </c>
      <c r="D1412" t="s">
        <v>16</v>
      </c>
      <c r="E1412">
        <v>4</v>
      </c>
      <c r="F1412" t="s">
        <v>240</v>
      </c>
      <c r="O1412" t="s">
        <v>10808</v>
      </c>
      <c r="P1412">
        <f t="shared" si="22"/>
        <v>0</v>
      </c>
    </row>
    <row r="1413" spans="1:16" x14ac:dyDescent="0.25">
      <c r="A1413" t="str">
        <f>"ACAMA01"</f>
        <v>ACAMA01</v>
      </c>
      <c r="B1413" t="s">
        <v>10530</v>
      </c>
      <c r="C1413">
        <v>0</v>
      </c>
      <c r="D1413" t="s">
        <v>16</v>
      </c>
      <c r="E1413">
        <v>0</v>
      </c>
      <c r="F1413" t="s">
        <v>1705</v>
      </c>
      <c r="G1413" t="s">
        <v>10078</v>
      </c>
      <c r="O1413" t="s">
        <v>374</v>
      </c>
      <c r="P1413">
        <f t="shared" si="22"/>
        <v>1130</v>
      </c>
    </row>
    <row r="1414" spans="1:16" x14ac:dyDescent="0.25">
      <c r="A1414" t="str">
        <f>"ZZCAME01"</f>
        <v>ZZCAME01</v>
      </c>
      <c r="B1414" t="s">
        <v>10531</v>
      </c>
      <c r="C1414">
        <v>0</v>
      </c>
      <c r="D1414" t="s">
        <v>28</v>
      </c>
      <c r="E1414">
        <v>0</v>
      </c>
      <c r="F1414" t="s">
        <v>879</v>
      </c>
      <c r="G1414" t="s">
        <v>253</v>
      </c>
      <c r="O1414" t="s">
        <v>3956</v>
      </c>
      <c r="P1414">
        <f t="shared" si="22"/>
        <v>356</v>
      </c>
    </row>
    <row r="1415" spans="1:16" hidden="1" x14ac:dyDescent="0.25">
      <c r="A1415" t="str">
        <f>"CCAMI01"</f>
        <v>CCAMI01</v>
      </c>
      <c r="B1415" t="s">
        <v>10532</v>
      </c>
      <c r="C1415">
        <v>0</v>
      </c>
      <c r="D1415" t="s">
        <v>16</v>
      </c>
      <c r="E1415">
        <v>0</v>
      </c>
      <c r="F1415" t="s">
        <v>1415</v>
      </c>
      <c r="G1415" t="s">
        <v>10019</v>
      </c>
      <c r="O1415" t="s">
        <v>3976</v>
      </c>
      <c r="P1415">
        <f t="shared" si="22"/>
        <v>0</v>
      </c>
    </row>
    <row r="1416" spans="1:16" hidden="1" x14ac:dyDescent="0.25">
      <c r="A1416" t="str">
        <f>"CCAMI04"</f>
        <v>CCAMI04</v>
      </c>
      <c r="B1416" t="s">
        <v>1440</v>
      </c>
      <c r="C1416">
        <v>0</v>
      </c>
      <c r="D1416" t="s">
        <v>16</v>
      </c>
      <c r="E1416">
        <v>0</v>
      </c>
      <c r="F1416" t="s">
        <v>1415</v>
      </c>
      <c r="G1416" t="s">
        <v>10013</v>
      </c>
      <c r="O1416" t="s">
        <v>378</v>
      </c>
      <c r="P1416">
        <f t="shared" si="22"/>
        <v>0</v>
      </c>
    </row>
    <row r="1417" spans="1:16" hidden="1" x14ac:dyDescent="0.25">
      <c r="A1417" t="str">
        <f>"CCAMI03"</f>
        <v>CCAMI03</v>
      </c>
      <c r="B1417" t="s">
        <v>10533</v>
      </c>
      <c r="C1417">
        <v>0</v>
      </c>
      <c r="D1417" t="s">
        <v>1367</v>
      </c>
      <c r="E1417">
        <v>0</v>
      </c>
      <c r="F1417" t="s">
        <v>1415</v>
      </c>
      <c r="G1417" t="s">
        <v>10019</v>
      </c>
      <c r="O1417" t="s">
        <v>3942</v>
      </c>
      <c r="P1417">
        <f t="shared" si="22"/>
        <v>0</v>
      </c>
    </row>
    <row r="1418" spans="1:16" hidden="1" x14ac:dyDescent="0.25">
      <c r="A1418" t="str">
        <f>"CCAMI06"</f>
        <v>CCAMI06</v>
      </c>
      <c r="B1418" t="s">
        <v>1451</v>
      </c>
      <c r="C1418">
        <v>0</v>
      </c>
      <c r="D1418" t="s">
        <v>1367</v>
      </c>
      <c r="E1418">
        <v>0</v>
      </c>
      <c r="F1418" t="s">
        <v>1415</v>
      </c>
      <c r="O1418" t="s">
        <v>10810</v>
      </c>
      <c r="P1418">
        <f t="shared" si="22"/>
        <v>0</v>
      </c>
    </row>
    <row r="1419" spans="1:16" hidden="1" x14ac:dyDescent="0.25">
      <c r="A1419" t="str">
        <f>"CCAMI02"</f>
        <v>CCAMI02</v>
      </c>
      <c r="B1419" t="s">
        <v>10534</v>
      </c>
      <c r="C1419">
        <v>0</v>
      </c>
      <c r="D1419" t="s">
        <v>379</v>
      </c>
      <c r="E1419">
        <v>0</v>
      </c>
      <c r="F1419" t="s">
        <v>1415</v>
      </c>
      <c r="G1419" t="s">
        <v>10019</v>
      </c>
      <c r="O1419" t="s">
        <v>3970</v>
      </c>
      <c r="P1419">
        <f t="shared" si="22"/>
        <v>0</v>
      </c>
    </row>
    <row r="1420" spans="1:16" x14ac:dyDescent="0.25">
      <c r="A1420" t="str">
        <f>"CCAMI05"</f>
        <v>CCAMI05</v>
      </c>
      <c r="B1420" t="s">
        <v>1448</v>
      </c>
      <c r="C1420">
        <v>0</v>
      </c>
      <c r="D1420" t="s">
        <v>379</v>
      </c>
      <c r="E1420">
        <v>0</v>
      </c>
      <c r="F1420" t="s">
        <v>1415</v>
      </c>
      <c r="G1420" t="s">
        <v>10013</v>
      </c>
      <c r="O1420" t="s">
        <v>13721</v>
      </c>
      <c r="P1420">
        <f t="shared" si="22"/>
        <v>1047</v>
      </c>
    </row>
    <row r="1421" spans="1:16" x14ac:dyDescent="0.25">
      <c r="A1421" t="str">
        <f>"QCAM01"</f>
        <v>QCAM01</v>
      </c>
      <c r="B1421" t="s">
        <v>3318</v>
      </c>
      <c r="C1421">
        <v>1479</v>
      </c>
      <c r="D1421" t="s">
        <v>16</v>
      </c>
      <c r="E1421">
        <v>73</v>
      </c>
      <c r="F1421" t="s">
        <v>1415</v>
      </c>
      <c r="G1421" t="s">
        <v>10019</v>
      </c>
      <c r="O1421" t="s">
        <v>3919</v>
      </c>
      <c r="P1421">
        <f t="shared" si="22"/>
        <v>10193</v>
      </c>
    </row>
    <row r="1422" spans="1:16" hidden="1" x14ac:dyDescent="0.25">
      <c r="A1422" t="str">
        <f>"QCAMI02"</f>
        <v>QCAMI02</v>
      </c>
      <c r="B1422" t="s">
        <v>3327</v>
      </c>
      <c r="C1422">
        <v>0</v>
      </c>
      <c r="D1422" t="s">
        <v>1367</v>
      </c>
      <c r="E1422">
        <v>0</v>
      </c>
      <c r="F1422" t="s">
        <v>1415</v>
      </c>
      <c r="G1422" t="s">
        <v>10019</v>
      </c>
      <c r="O1422" t="s">
        <v>10813</v>
      </c>
      <c r="P1422">
        <f t="shared" si="22"/>
        <v>0</v>
      </c>
    </row>
    <row r="1423" spans="1:16" hidden="1" x14ac:dyDescent="0.25">
      <c r="A1423" t="str">
        <f>"QCAMI01"</f>
        <v>QCAMI01</v>
      </c>
      <c r="B1423" t="s">
        <v>3324</v>
      </c>
      <c r="C1423">
        <v>144</v>
      </c>
      <c r="D1423" t="s">
        <v>379</v>
      </c>
      <c r="E1423">
        <v>36</v>
      </c>
      <c r="F1423" t="s">
        <v>1415</v>
      </c>
      <c r="G1423" t="s">
        <v>10019</v>
      </c>
      <c r="O1423" t="s">
        <v>10815</v>
      </c>
      <c r="P1423">
        <f t="shared" si="22"/>
        <v>0</v>
      </c>
    </row>
    <row r="1424" spans="1:16" hidden="1" x14ac:dyDescent="0.25">
      <c r="A1424" t="str">
        <f>"QCAMP01"</f>
        <v>QCAMP01</v>
      </c>
      <c r="B1424" t="s">
        <v>10535</v>
      </c>
      <c r="C1424">
        <v>0</v>
      </c>
      <c r="D1424" t="s">
        <v>16</v>
      </c>
      <c r="E1424">
        <v>0</v>
      </c>
      <c r="F1424" t="s">
        <v>921</v>
      </c>
      <c r="G1424" t="s">
        <v>9920</v>
      </c>
      <c r="O1424" t="s">
        <v>10816</v>
      </c>
      <c r="P1424">
        <f t="shared" si="22"/>
        <v>0</v>
      </c>
    </row>
    <row r="1425" spans="1:16" hidden="1" x14ac:dyDescent="0.25">
      <c r="A1425" t="str">
        <f>"QCAMP03"</f>
        <v>QCAMP03</v>
      </c>
      <c r="B1425" t="s">
        <v>10536</v>
      </c>
      <c r="C1425">
        <v>0</v>
      </c>
      <c r="D1425" t="s">
        <v>1367</v>
      </c>
      <c r="E1425">
        <v>0</v>
      </c>
      <c r="F1425" t="s">
        <v>921</v>
      </c>
      <c r="G1425" t="s">
        <v>9920</v>
      </c>
      <c r="O1425" t="s">
        <v>10817</v>
      </c>
      <c r="P1425">
        <f t="shared" si="22"/>
        <v>0</v>
      </c>
    </row>
    <row r="1426" spans="1:16" hidden="1" x14ac:dyDescent="0.25">
      <c r="A1426" t="str">
        <f>"QCAMP02"</f>
        <v>QCAMP02</v>
      </c>
      <c r="B1426" t="s">
        <v>10537</v>
      </c>
      <c r="C1426">
        <v>0</v>
      </c>
      <c r="D1426" t="s">
        <v>379</v>
      </c>
      <c r="E1426">
        <v>0</v>
      </c>
      <c r="F1426" t="s">
        <v>921</v>
      </c>
      <c r="G1426" t="s">
        <v>9920</v>
      </c>
      <c r="O1426" t="s">
        <v>10818</v>
      </c>
      <c r="P1426">
        <f t="shared" si="22"/>
        <v>0</v>
      </c>
    </row>
    <row r="1427" spans="1:16" x14ac:dyDescent="0.25">
      <c r="A1427" t="str">
        <f>"QCANI01"</f>
        <v>QCANI01</v>
      </c>
      <c r="B1427" t="s">
        <v>10538</v>
      </c>
      <c r="C1427">
        <v>0</v>
      </c>
      <c r="D1427" t="s">
        <v>41</v>
      </c>
      <c r="E1427">
        <v>0</v>
      </c>
      <c r="F1427" t="s">
        <v>1586</v>
      </c>
      <c r="O1427" t="s">
        <v>13722</v>
      </c>
      <c r="P1427">
        <f t="shared" si="22"/>
        <v>30301</v>
      </c>
    </row>
    <row r="1428" spans="1:16" x14ac:dyDescent="0.25">
      <c r="A1428" t="str">
        <f>"ACAPT03"</f>
        <v>ACAPT03</v>
      </c>
      <c r="B1428" t="s">
        <v>311</v>
      </c>
      <c r="C1428">
        <v>0</v>
      </c>
      <c r="D1428" t="s">
        <v>16</v>
      </c>
      <c r="E1428">
        <v>0</v>
      </c>
      <c r="O1428" t="s">
        <v>13493</v>
      </c>
      <c r="P1428">
        <f t="shared" si="22"/>
        <v>44026</v>
      </c>
    </row>
    <row r="1429" spans="1:16" hidden="1" x14ac:dyDescent="0.25">
      <c r="A1429" t="str">
        <f>"ACAPT01"</f>
        <v>ACAPT01</v>
      </c>
      <c r="B1429" t="s">
        <v>10539</v>
      </c>
      <c r="C1429">
        <v>0</v>
      </c>
      <c r="D1429" t="s">
        <v>16</v>
      </c>
      <c r="E1429">
        <v>0</v>
      </c>
      <c r="F1429" t="s">
        <v>745</v>
      </c>
      <c r="O1429" t="s">
        <v>17684</v>
      </c>
      <c r="P1429">
        <f t="shared" si="22"/>
        <v>0</v>
      </c>
    </row>
    <row r="1430" spans="1:16" hidden="1" x14ac:dyDescent="0.25">
      <c r="A1430" t="str">
        <f>"QCAPT01"</f>
        <v>QCAPT01</v>
      </c>
      <c r="B1430" t="s">
        <v>10540</v>
      </c>
      <c r="C1430">
        <v>0</v>
      </c>
      <c r="D1430" t="s">
        <v>16</v>
      </c>
      <c r="E1430">
        <v>0</v>
      </c>
      <c r="F1430" t="s">
        <v>10541</v>
      </c>
      <c r="G1430" t="s">
        <v>9899</v>
      </c>
      <c r="O1430" t="s">
        <v>17685</v>
      </c>
      <c r="P1430">
        <f t="shared" si="22"/>
        <v>0</v>
      </c>
    </row>
    <row r="1431" spans="1:16" hidden="1" x14ac:dyDescent="0.25">
      <c r="A1431" t="str">
        <f>"ACARM01"</f>
        <v>ACARM01</v>
      </c>
      <c r="B1431" t="s">
        <v>10542</v>
      </c>
      <c r="C1431">
        <v>0</v>
      </c>
      <c r="D1431" t="s">
        <v>16</v>
      </c>
      <c r="E1431">
        <v>0</v>
      </c>
      <c r="F1431" t="s">
        <v>87</v>
      </c>
      <c r="G1431" t="s">
        <v>10543</v>
      </c>
      <c r="O1431" t="s">
        <v>17686</v>
      </c>
      <c r="P1431">
        <f t="shared" si="22"/>
        <v>0</v>
      </c>
    </row>
    <row r="1432" spans="1:16" hidden="1" x14ac:dyDescent="0.25">
      <c r="A1432" t="str">
        <f>"QCARM02"</f>
        <v>QCARM02</v>
      </c>
      <c r="B1432" t="s">
        <v>10542</v>
      </c>
      <c r="C1432">
        <v>0</v>
      </c>
      <c r="D1432" t="s">
        <v>16</v>
      </c>
      <c r="E1432">
        <v>0</v>
      </c>
      <c r="F1432" t="s">
        <v>87</v>
      </c>
      <c r="G1432" t="s">
        <v>10544</v>
      </c>
      <c r="O1432" t="s">
        <v>17687</v>
      </c>
      <c r="P1432">
        <f t="shared" si="22"/>
        <v>0</v>
      </c>
    </row>
    <row r="1433" spans="1:16" hidden="1" x14ac:dyDescent="0.25">
      <c r="A1433" t="str">
        <f>"ACARM02"</f>
        <v>ACARM02</v>
      </c>
      <c r="B1433" t="s">
        <v>10545</v>
      </c>
      <c r="C1433">
        <v>0</v>
      </c>
      <c r="D1433" t="s">
        <v>16</v>
      </c>
      <c r="E1433">
        <v>0</v>
      </c>
      <c r="F1433" t="s">
        <v>87</v>
      </c>
      <c r="G1433" t="s">
        <v>10543</v>
      </c>
      <c r="O1433" t="s">
        <v>17688</v>
      </c>
      <c r="P1433">
        <f t="shared" si="22"/>
        <v>0</v>
      </c>
    </row>
    <row r="1434" spans="1:16" hidden="1" x14ac:dyDescent="0.25">
      <c r="A1434" t="str">
        <f>"QCARM01"</f>
        <v>QCARM01</v>
      </c>
      <c r="B1434" t="s">
        <v>10545</v>
      </c>
      <c r="C1434">
        <v>0</v>
      </c>
      <c r="D1434" t="s">
        <v>16</v>
      </c>
      <c r="E1434">
        <v>0</v>
      </c>
      <c r="F1434" t="s">
        <v>87</v>
      </c>
      <c r="G1434" t="s">
        <v>10544</v>
      </c>
      <c r="O1434" t="s">
        <v>17689</v>
      </c>
      <c r="P1434">
        <f t="shared" si="22"/>
        <v>0</v>
      </c>
    </row>
    <row r="1435" spans="1:16" hidden="1" x14ac:dyDescent="0.25">
      <c r="A1435" t="str">
        <f>"ACART01"</f>
        <v>ACART01</v>
      </c>
      <c r="B1435" t="s">
        <v>313</v>
      </c>
      <c r="C1435">
        <v>0</v>
      </c>
      <c r="D1435" t="s">
        <v>28</v>
      </c>
      <c r="E1435">
        <v>0</v>
      </c>
      <c r="O1435" t="s">
        <v>10820</v>
      </c>
      <c r="P1435">
        <f t="shared" si="22"/>
        <v>0</v>
      </c>
    </row>
    <row r="1436" spans="1:16" hidden="1" x14ac:dyDescent="0.25">
      <c r="A1436" t="str">
        <f>"QCASH01"</f>
        <v>QCASH01</v>
      </c>
      <c r="B1436" t="s">
        <v>13681</v>
      </c>
      <c r="C1436">
        <v>0</v>
      </c>
      <c r="D1436" t="s">
        <v>16</v>
      </c>
      <c r="E1436">
        <v>0</v>
      </c>
      <c r="F1436" t="s">
        <v>3332</v>
      </c>
      <c r="G1436" t="s">
        <v>10546</v>
      </c>
      <c r="H1436" t="s">
        <v>9871</v>
      </c>
      <c r="O1436" t="s">
        <v>3939</v>
      </c>
      <c r="P1436">
        <f t="shared" si="22"/>
        <v>0</v>
      </c>
    </row>
    <row r="1437" spans="1:16" hidden="1" x14ac:dyDescent="0.25">
      <c r="A1437" t="str">
        <f>"QCASH02"</f>
        <v>QCASH02</v>
      </c>
      <c r="B1437" t="s">
        <v>13682</v>
      </c>
      <c r="C1437">
        <v>0</v>
      </c>
      <c r="D1437" t="s">
        <v>16</v>
      </c>
      <c r="E1437">
        <v>0</v>
      </c>
      <c r="F1437" t="s">
        <v>3332</v>
      </c>
      <c r="G1437" t="s">
        <v>10546</v>
      </c>
      <c r="H1437" t="s">
        <v>9871</v>
      </c>
      <c r="O1437" t="s">
        <v>3935</v>
      </c>
      <c r="P1437">
        <f t="shared" si="22"/>
        <v>0</v>
      </c>
    </row>
    <row r="1438" spans="1:16" x14ac:dyDescent="0.25">
      <c r="A1438" t="str">
        <f>"ACAST01"</f>
        <v>ACAST01</v>
      </c>
      <c r="B1438" t="s">
        <v>13683</v>
      </c>
      <c r="C1438">
        <v>0</v>
      </c>
      <c r="D1438" t="s">
        <v>41</v>
      </c>
      <c r="E1438">
        <v>0</v>
      </c>
      <c r="F1438" t="s">
        <v>125</v>
      </c>
      <c r="G1438" t="s">
        <v>10547</v>
      </c>
      <c r="H1438" t="s">
        <v>9871</v>
      </c>
      <c r="O1438" t="s">
        <v>13723</v>
      </c>
      <c r="P1438">
        <f t="shared" si="22"/>
        <v>1071</v>
      </c>
    </row>
    <row r="1439" spans="1:16" x14ac:dyDescent="0.25">
      <c r="A1439" t="str">
        <f>"QCAST01"</f>
        <v>QCAST01</v>
      </c>
      <c r="B1439" t="s">
        <v>13683</v>
      </c>
      <c r="C1439">
        <v>30200</v>
      </c>
      <c r="D1439" t="s">
        <v>41</v>
      </c>
      <c r="E1439">
        <v>302</v>
      </c>
      <c r="F1439" t="s">
        <v>125</v>
      </c>
      <c r="G1439" t="s">
        <v>10547</v>
      </c>
      <c r="H1439" t="s">
        <v>9871</v>
      </c>
      <c r="O1439" t="s">
        <v>10822</v>
      </c>
      <c r="P1439">
        <f t="shared" si="22"/>
        <v>5403</v>
      </c>
    </row>
    <row r="1440" spans="1:16" x14ac:dyDescent="0.25">
      <c r="A1440" t="str">
        <f>"ACAST02"</f>
        <v>ACAST02</v>
      </c>
      <c r="B1440" t="s">
        <v>13684</v>
      </c>
      <c r="C1440">
        <v>0</v>
      </c>
      <c r="D1440" t="s">
        <v>41</v>
      </c>
      <c r="E1440">
        <v>0</v>
      </c>
      <c r="O1440" t="s">
        <v>10823</v>
      </c>
      <c r="P1440">
        <f t="shared" si="22"/>
        <v>6580</v>
      </c>
    </row>
    <row r="1441" spans="1:16" x14ac:dyDescent="0.25">
      <c r="A1441" t="str">
        <f>"QCAST02"</f>
        <v>QCAST02</v>
      </c>
      <c r="B1441" t="s">
        <v>13684</v>
      </c>
      <c r="C1441">
        <v>1180</v>
      </c>
      <c r="D1441" t="s">
        <v>41</v>
      </c>
      <c r="E1441">
        <v>49</v>
      </c>
      <c r="F1441" t="s">
        <v>125</v>
      </c>
      <c r="G1441" t="s">
        <v>10547</v>
      </c>
      <c r="H1441" t="s">
        <v>9871</v>
      </c>
      <c r="O1441" t="s">
        <v>10824</v>
      </c>
      <c r="P1441">
        <f t="shared" si="22"/>
        <v>15</v>
      </c>
    </row>
    <row r="1442" spans="1:16" hidden="1" x14ac:dyDescent="0.25">
      <c r="A1442" t="str">
        <f>"QCAST03"</f>
        <v>QCAST03</v>
      </c>
      <c r="B1442" t="s">
        <v>13685</v>
      </c>
      <c r="C1442">
        <v>28565</v>
      </c>
      <c r="D1442" t="s">
        <v>41</v>
      </c>
      <c r="E1442">
        <v>571</v>
      </c>
      <c r="F1442" t="s">
        <v>125</v>
      </c>
      <c r="G1442" t="s">
        <v>10547</v>
      </c>
      <c r="H1442" t="s">
        <v>9871</v>
      </c>
      <c r="O1442" t="s">
        <v>17690</v>
      </c>
      <c r="P1442">
        <f t="shared" si="22"/>
        <v>0</v>
      </c>
    </row>
    <row r="1443" spans="1:16" hidden="1" x14ac:dyDescent="0.25">
      <c r="A1443" t="str">
        <f>"QCASTO05"</f>
        <v>QCASTO05</v>
      </c>
      <c r="B1443" t="s">
        <v>10548</v>
      </c>
      <c r="C1443">
        <v>0</v>
      </c>
      <c r="D1443" t="s">
        <v>41</v>
      </c>
      <c r="E1443">
        <v>0</v>
      </c>
      <c r="F1443" t="s">
        <v>125</v>
      </c>
      <c r="G1443" t="s">
        <v>10547</v>
      </c>
      <c r="O1443" t="s">
        <v>10826</v>
      </c>
      <c r="P1443">
        <f t="shared" si="22"/>
        <v>0</v>
      </c>
    </row>
    <row r="1444" spans="1:16" hidden="1" x14ac:dyDescent="0.25">
      <c r="A1444" t="str">
        <f>"ACASTO01"</f>
        <v>ACASTO01</v>
      </c>
      <c r="B1444" t="s">
        <v>13686</v>
      </c>
      <c r="C1444">
        <v>0</v>
      </c>
      <c r="D1444" t="s">
        <v>41</v>
      </c>
      <c r="E1444">
        <v>0</v>
      </c>
      <c r="F1444" t="s">
        <v>125</v>
      </c>
      <c r="G1444" t="s">
        <v>10547</v>
      </c>
      <c r="H1444" t="s">
        <v>9871</v>
      </c>
      <c r="O1444" t="s">
        <v>13495</v>
      </c>
      <c r="P1444">
        <f t="shared" si="22"/>
        <v>0</v>
      </c>
    </row>
    <row r="1445" spans="1:16" hidden="1" x14ac:dyDescent="0.25">
      <c r="A1445" t="str">
        <f>"QCAST04"</f>
        <v>QCAST04</v>
      </c>
      <c r="B1445" t="s">
        <v>13686</v>
      </c>
      <c r="C1445">
        <v>10532</v>
      </c>
      <c r="D1445" t="s">
        <v>41</v>
      </c>
      <c r="E1445">
        <v>26</v>
      </c>
      <c r="F1445" t="s">
        <v>125</v>
      </c>
      <c r="G1445" t="s">
        <v>10547</v>
      </c>
      <c r="H1445" t="s">
        <v>9871</v>
      </c>
      <c r="O1445" t="s">
        <v>17691</v>
      </c>
      <c r="P1445">
        <f t="shared" si="22"/>
        <v>0</v>
      </c>
    </row>
    <row r="1446" spans="1:16" hidden="1" x14ac:dyDescent="0.25">
      <c r="A1446" t="str">
        <f>"QCATE01"</f>
        <v>QCATE01</v>
      </c>
      <c r="B1446" t="s">
        <v>3345</v>
      </c>
      <c r="C1446">
        <v>300</v>
      </c>
      <c r="D1446" t="s">
        <v>16</v>
      </c>
      <c r="E1446">
        <v>15</v>
      </c>
      <c r="F1446" t="s">
        <v>159</v>
      </c>
      <c r="O1446" t="s">
        <v>13725</v>
      </c>
      <c r="P1446">
        <f t="shared" si="22"/>
        <v>0</v>
      </c>
    </row>
    <row r="1447" spans="1:16" hidden="1" x14ac:dyDescent="0.25">
      <c r="A1447" t="str">
        <f>"QCAUL01"</f>
        <v>QCAUL01</v>
      </c>
      <c r="B1447" t="s">
        <v>10549</v>
      </c>
      <c r="C1447">
        <v>0</v>
      </c>
      <c r="D1447" t="s">
        <v>41</v>
      </c>
      <c r="E1447">
        <v>0</v>
      </c>
      <c r="F1447" t="s">
        <v>10436</v>
      </c>
      <c r="G1447" t="s">
        <v>10344</v>
      </c>
      <c r="O1447" t="s">
        <v>17692</v>
      </c>
      <c r="P1447">
        <f t="shared" si="22"/>
        <v>0</v>
      </c>
    </row>
    <row r="1448" spans="1:16" x14ac:dyDescent="0.25">
      <c r="A1448" t="str">
        <f>"ACAUL01"</f>
        <v>ACAUL01</v>
      </c>
      <c r="B1448" t="s">
        <v>10549</v>
      </c>
      <c r="C1448">
        <v>0</v>
      </c>
      <c r="D1448" t="s">
        <v>41</v>
      </c>
      <c r="E1448">
        <v>0</v>
      </c>
      <c r="F1448" t="s">
        <v>10436</v>
      </c>
      <c r="G1448" t="s">
        <v>10344</v>
      </c>
      <c r="O1448" t="s">
        <v>13726</v>
      </c>
      <c r="P1448">
        <f t="shared" si="22"/>
        <v>176</v>
      </c>
    </row>
    <row r="1449" spans="1:16" hidden="1" x14ac:dyDescent="0.25">
      <c r="A1449" t="str">
        <f>"QCAUL05"</f>
        <v>QCAUL05</v>
      </c>
      <c r="B1449" t="s">
        <v>10550</v>
      </c>
      <c r="C1449">
        <v>0</v>
      </c>
      <c r="D1449" t="s">
        <v>41</v>
      </c>
      <c r="E1449">
        <v>0</v>
      </c>
      <c r="F1449" t="s">
        <v>3355</v>
      </c>
      <c r="G1449" t="s">
        <v>10344</v>
      </c>
      <c r="O1449" t="s">
        <v>13494</v>
      </c>
      <c r="P1449">
        <f t="shared" si="22"/>
        <v>0</v>
      </c>
    </row>
    <row r="1450" spans="1:16" x14ac:dyDescent="0.25">
      <c r="A1450" t="str">
        <f>"QCAUL06"</f>
        <v>QCAUL06</v>
      </c>
      <c r="B1450" t="s">
        <v>3354</v>
      </c>
      <c r="C1450">
        <v>835</v>
      </c>
      <c r="D1450" t="s">
        <v>41</v>
      </c>
      <c r="E1450">
        <v>1</v>
      </c>
      <c r="F1450" t="s">
        <v>3355</v>
      </c>
      <c r="G1450" t="s">
        <v>10344</v>
      </c>
      <c r="O1450" t="s">
        <v>13724</v>
      </c>
      <c r="P1450">
        <f t="shared" si="22"/>
        <v>400</v>
      </c>
    </row>
    <row r="1451" spans="1:16" hidden="1" x14ac:dyDescent="0.25">
      <c r="A1451" t="str">
        <f>"ACAUL04"</f>
        <v>ACAUL04</v>
      </c>
      <c r="B1451" t="s">
        <v>10551</v>
      </c>
      <c r="C1451">
        <v>0</v>
      </c>
      <c r="D1451" t="s">
        <v>41</v>
      </c>
      <c r="E1451">
        <v>0</v>
      </c>
      <c r="F1451" t="s">
        <v>560</v>
      </c>
      <c r="G1451" t="s">
        <v>10344</v>
      </c>
      <c r="O1451" t="s">
        <v>394</v>
      </c>
      <c r="P1451">
        <f t="shared" si="22"/>
        <v>0</v>
      </c>
    </row>
    <row r="1452" spans="1:16" hidden="1" x14ac:dyDescent="0.25">
      <c r="A1452" t="str">
        <f>"QCAUL02"</f>
        <v>QCAUL02</v>
      </c>
      <c r="B1452" t="s">
        <v>10551</v>
      </c>
      <c r="C1452">
        <v>0</v>
      </c>
      <c r="D1452" t="s">
        <v>41</v>
      </c>
      <c r="E1452">
        <v>0</v>
      </c>
      <c r="F1452" t="s">
        <v>560</v>
      </c>
      <c r="G1452" t="s">
        <v>10344</v>
      </c>
      <c r="O1452" t="s">
        <v>10827</v>
      </c>
      <c r="P1452">
        <f t="shared" si="22"/>
        <v>0</v>
      </c>
    </row>
    <row r="1453" spans="1:16" x14ac:dyDescent="0.25">
      <c r="A1453" t="str">
        <f>"ACAUL05"</f>
        <v>ACAUL05</v>
      </c>
      <c r="B1453" t="s">
        <v>10552</v>
      </c>
      <c r="C1453">
        <v>0</v>
      </c>
      <c r="D1453" t="s">
        <v>41</v>
      </c>
      <c r="E1453">
        <v>0</v>
      </c>
      <c r="F1453" t="s">
        <v>10553</v>
      </c>
      <c r="O1453" t="s">
        <v>9343</v>
      </c>
      <c r="P1453">
        <f t="shared" si="22"/>
        <v>2371</v>
      </c>
    </row>
    <row r="1454" spans="1:16" x14ac:dyDescent="0.25">
      <c r="A1454" t="str">
        <f>"ACAUL06"</f>
        <v>ACAUL06</v>
      </c>
      <c r="B1454" t="s">
        <v>10554</v>
      </c>
      <c r="C1454">
        <v>0</v>
      </c>
      <c r="D1454" t="s">
        <v>41</v>
      </c>
      <c r="E1454">
        <v>0</v>
      </c>
      <c r="F1454" t="s">
        <v>560</v>
      </c>
      <c r="G1454" t="s">
        <v>10344</v>
      </c>
      <c r="O1454" t="s">
        <v>9341</v>
      </c>
      <c r="P1454">
        <f t="shared" si="22"/>
        <v>14</v>
      </c>
    </row>
    <row r="1455" spans="1:16" hidden="1" x14ac:dyDescent="0.25">
      <c r="A1455" t="str">
        <f>"QCAUL04"</f>
        <v>QCAUL04</v>
      </c>
      <c r="B1455" t="s">
        <v>10554</v>
      </c>
      <c r="C1455">
        <v>0</v>
      </c>
      <c r="D1455" t="s">
        <v>41</v>
      </c>
      <c r="E1455">
        <v>0</v>
      </c>
      <c r="F1455" t="s">
        <v>560</v>
      </c>
      <c r="G1455" t="s">
        <v>10344</v>
      </c>
      <c r="O1455" t="s">
        <v>13727</v>
      </c>
      <c r="P1455">
        <f t="shared" si="22"/>
        <v>0</v>
      </c>
    </row>
    <row r="1456" spans="1:16" x14ac:dyDescent="0.25">
      <c r="A1456" t="str">
        <f>"ACAUL02"</f>
        <v>ACAUL02</v>
      </c>
      <c r="B1456" t="s">
        <v>10555</v>
      </c>
      <c r="C1456">
        <v>0</v>
      </c>
      <c r="D1456" t="s">
        <v>41</v>
      </c>
      <c r="E1456">
        <v>0</v>
      </c>
      <c r="F1456" t="s">
        <v>10556</v>
      </c>
      <c r="G1456" t="s">
        <v>10242</v>
      </c>
      <c r="O1456" t="s">
        <v>13728</v>
      </c>
      <c r="P1456">
        <f t="shared" si="22"/>
        <v>1555</v>
      </c>
    </row>
    <row r="1457" spans="1:16" hidden="1" x14ac:dyDescent="0.25">
      <c r="A1457" t="str">
        <f>"QCAUL03"</f>
        <v>QCAUL03</v>
      </c>
      <c r="B1457" t="s">
        <v>3349</v>
      </c>
      <c r="C1457">
        <v>140</v>
      </c>
      <c r="D1457" t="s">
        <v>41</v>
      </c>
      <c r="E1457">
        <v>0</v>
      </c>
      <c r="F1457" t="s">
        <v>3352</v>
      </c>
      <c r="G1457" t="s">
        <v>10344</v>
      </c>
      <c r="O1457" t="s">
        <v>10829</v>
      </c>
      <c r="P1457">
        <f t="shared" si="22"/>
        <v>0</v>
      </c>
    </row>
    <row r="1458" spans="1:16" hidden="1" x14ac:dyDescent="0.25">
      <c r="A1458" t="str">
        <f>"ACAUL03"</f>
        <v>ACAUL03</v>
      </c>
      <c r="B1458" t="s">
        <v>3349</v>
      </c>
      <c r="C1458">
        <v>0</v>
      </c>
      <c r="D1458" t="s">
        <v>41</v>
      </c>
      <c r="E1458">
        <v>0</v>
      </c>
      <c r="F1458" t="s">
        <v>10553</v>
      </c>
      <c r="G1458" t="s">
        <v>10344</v>
      </c>
      <c r="O1458" t="s">
        <v>10830</v>
      </c>
      <c r="P1458">
        <f t="shared" si="22"/>
        <v>0</v>
      </c>
    </row>
    <row r="1459" spans="1:16" hidden="1" x14ac:dyDescent="0.25">
      <c r="A1459" t="str">
        <f>"CCKEL01"</f>
        <v>CCKEL01</v>
      </c>
      <c r="B1459" t="s">
        <v>10557</v>
      </c>
      <c r="C1459">
        <v>0</v>
      </c>
      <c r="D1459" t="s">
        <v>16</v>
      </c>
      <c r="E1459">
        <v>0</v>
      </c>
      <c r="F1459" t="s">
        <v>164</v>
      </c>
      <c r="G1459" t="s">
        <v>10558</v>
      </c>
      <c r="O1459" t="s">
        <v>10833</v>
      </c>
      <c r="P1459">
        <f t="shared" si="22"/>
        <v>0</v>
      </c>
    </row>
    <row r="1460" spans="1:16" hidden="1" x14ac:dyDescent="0.25">
      <c r="A1460" t="str">
        <f>"ACEBA02"</f>
        <v>ACEBA02</v>
      </c>
      <c r="B1460" t="s">
        <v>13688</v>
      </c>
      <c r="C1460">
        <v>0</v>
      </c>
      <c r="D1460" t="s">
        <v>16</v>
      </c>
      <c r="E1460">
        <v>0</v>
      </c>
      <c r="F1460" t="s">
        <v>2493</v>
      </c>
      <c r="G1460" t="s">
        <v>10559</v>
      </c>
      <c r="H1460" t="s">
        <v>9871</v>
      </c>
      <c r="O1460" t="s">
        <v>391</v>
      </c>
      <c r="P1460">
        <f t="shared" si="22"/>
        <v>0</v>
      </c>
    </row>
    <row r="1461" spans="1:16" hidden="1" x14ac:dyDescent="0.25">
      <c r="A1461" t="str">
        <f>"QCEBA02"</f>
        <v>QCEBA02</v>
      </c>
      <c r="B1461" t="s">
        <v>13688</v>
      </c>
      <c r="C1461">
        <v>0</v>
      </c>
      <c r="D1461" t="s">
        <v>16</v>
      </c>
      <c r="E1461">
        <v>0</v>
      </c>
      <c r="F1461" t="s">
        <v>2493</v>
      </c>
      <c r="G1461" t="s">
        <v>10559</v>
      </c>
      <c r="H1461" t="s">
        <v>9871</v>
      </c>
      <c r="O1461" t="s">
        <v>10834</v>
      </c>
      <c r="P1461">
        <f t="shared" si="22"/>
        <v>0</v>
      </c>
    </row>
    <row r="1462" spans="1:16" hidden="1" x14ac:dyDescent="0.25">
      <c r="A1462" t="str">
        <f>"ACEBA03"</f>
        <v>ACEBA03</v>
      </c>
      <c r="B1462" t="s">
        <v>13689</v>
      </c>
      <c r="C1462">
        <v>0</v>
      </c>
      <c r="D1462" t="s">
        <v>16</v>
      </c>
      <c r="E1462">
        <v>0</v>
      </c>
      <c r="F1462" t="s">
        <v>2493</v>
      </c>
      <c r="G1462" t="s">
        <v>10559</v>
      </c>
      <c r="H1462" t="s">
        <v>9871</v>
      </c>
      <c r="O1462" t="s">
        <v>10836</v>
      </c>
      <c r="P1462">
        <f t="shared" si="22"/>
        <v>0</v>
      </c>
    </row>
    <row r="1463" spans="1:16" hidden="1" x14ac:dyDescent="0.25">
      <c r="A1463" t="str">
        <f>"QCEBA03"</f>
        <v>QCEBA03</v>
      </c>
      <c r="B1463" t="s">
        <v>13689</v>
      </c>
      <c r="C1463">
        <v>855</v>
      </c>
      <c r="D1463" t="s">
        <v>16</v>
      </c>
      <c r="E1463">
        <v>42</v>
      </c>
      <c r="F1463" t="s">
        <v>2493</v>
      </c>
      <c r="G1463" t="s">
        <v>10559</v>
      </c>
      <c r="H1463" t="s">
        <v>9871</v>
      </c>
      <c r="O1463" t="s">
        <v>10837</v>
      </c>
      <c r="P1463">
        <f t="shared" si="22"/>
        <v>0</v>
      </c>
    </row>
    <row r="1464" spans="1:16" hidden="1" x14ac:dyDescent="0.25">
      <c r="A1464" t="str">
        <f>"ACEBA01"</f>
        <v>ACEBA01</v>
      </c>
      <c r="B1464" t="s">
        <v>13687</v>
      </c>
      <c r="C1464">
        <v>0</v>
      </c>
      <c r="D1464" t="s">
        <v>16</v>
      </c>
      <c r="E1464">
        <v>0</v>
      </c>
      <c r="F1464" t="s">
        <v>2493</v>
      </c>
      <c r="G1464" t="s">
        <v>10559</v>
      </c>
      <c r="H1464" t="s">
        <v>9871</v>
      </c>
      <c r="O1464" t="s">
        <v>10839</v>
      </c>
      <c r="P1464">
        <f t="shared" si="22"/>
        <v>0</v>
      </c>
    </row>
    <row r="1465" spans="1:16" hidden="1" x14ac:dyDescent="0.25">
      <c r="A1465" t="str">
        <f>"QCEBA01"</f>
        <v>QCEBA01</v>
      </c>
      <c r="B1465" t="s">
        <v>13687</v>
      </c>
      <c r="C1465">
        <v>0</v>
      </c>
      <c r="D1465" t="s">
        <v>16</v>
      </c>
      <c r="E1465">
        <v>0</v>
      </c>
      <c r="F1465" t="s">
        <v>2493</v>
      </c>
      <c r="G1465" t="s">
        <v>10559</v>
      </c>
      <c r="H1465" t="s">
        <v>9871</v>
      </c>
      <c r="O1465" t="s">
        <v>10840</v>
      </c>
      <c r="P1465">
        <f t="shared" si="22"/>
        <v>0</v>
      </c>
    </row>
    <row r="1466" spans="1:16" hidden="1" x14ac:dyDescent="0.25">
      <c r="A1466" t="str">
        <f>"ZZCELA01"</f>
        <v>ZZCELA01</v>
      </c>
      <c r="B1466" t="s">
        <v>10560</v>
      </c>
      <c r="C1466">
        <v>0</v>
      </c>
      <c r="D1466" t="s">
        <v>28</v>
      </c>
      <c r="E1466">
        <v>0</v>
      </c>
      <c r="F1466" t="s">
        <v>879</v>
      </c>
      <c r="G1466" t="s">
        <v>253</v>
      </c>
      <c r="O1466" t="s">
        <v>10841</v>
      </c>
      <c r="P1466">
        <f t="shared" si="22"/>
        <v>0</v>
      </c>
    </row>
    <row r="1467" spans="1:16" hidden="1" x14ac:dyDescent="0.25">
      <c r="A1467" t="str">
        <f>"ZZCELA02"</f>
        <v>ZZCELA02</v>
      </c>
      <c r="B1467" t="s">
        <v>9318</v>
      </c>
      <c r="C1467">
        <v>238</v>
      </c>
      <c r="D1467" t="s">
        <v>28</v>
      </c>
      <c r="E1467">
        <v>238</v>
      </c>
      <c r="G1467" t="s">
        <v>253</v>
      </c>
      <c r="O1467" t="s">
        <v>10843</v>
      </c>
      <c r="P1467">
        <f t="shared" si="22"/>
        <v>0</v>
      </c>
    </row>
    <row r="1468" spans="1:16" hidden="1" x14ac:dyDescent="0.25">
      <c r="A1468" t="str">
        <f>"QCELC01"</f>
        <v>QCELC01</v>
      </c>
      <c r="B1468" t="s">
        <v>10561</v>
      </c>
      <c r="C1468">
        <v>0</v>
      </c>
      <c r="D1468" t="s">
        <v>16</v>
      </c>
      <c r="E1468">
        <v>0</v>
      </c>
      <c r="F1468" t="s">
        <v>21</v>
      </c>
      <c r="G1468" t="s">
        <v>10078</v>
      </c>
      <c r="O1468" t="s">
        <v>10844</v>
      </c>
      <c r="P1468">
        <f t="shared" si="22"/>
        <v>0</v>
      </c>
    </row>
    <row r="1469" spans="1:16" hidden="1" x14ac:dyDescent="0.25">
      <c r="A1469" t="str">
        <f>"CCELQ01"</f>
        <v>CCELQ01</v>
      </c>
      <c r="B1469" t="s">
        <v>3364</v>
      </c>
      <c r="C1469">
        <v>0</v>
      </c>
      <c r="D1469" t="s">
        <v>16</v>
      </c>
      <c r="E1469">
        <v>0</v>
      </c>
      <c r="F1469" t="s">
        <v>21</v>
      </c>
      <c r="G1469" t="s">
        <v>10019</v>
      </c>
      <c r="O1469" t="s">
        <v>10846</v>
      </c>
      <c r="P1469">
        <f t="shared" si="22"/>
        <v>0</v>
      </c>
    </row>
    <row r="1470" spans="1:16" hidden="1" x14ac:dyDescent="0.25">
      <c r="A1470" t="str">
        <f>"QCELQ01"</f>
        <v>QCELQ01</v>
      </c>
      <c r="B1470" t="s">
        <v>3364</v>
      </c>
      <c r="C1470">
        <v>299</v>
      </c>
      <c r="D1470" t="s">
        <v>16</v>
      </c>
      <c r="E1470">
        <v>29</v>
      </c>
      <c r="F1470" t="s">
        <v>21</v>
      </c>
      <c r="G1470" t="s">
        <v>10019</v>
      </c>
      <c r="O1470" t="s">
        <v>10847</v>
      </c>
      <c r="P1470">
        <f t="shared" si="22"/>
        <v>0</v>
      </c>
    </row>
    <row r="1471" spans="1:16" hidden="1" x14ac:dyDescent="0.25">
      <c r="A1471" t="str">
        <f>"ACELQ01"</f>
        <v>ACELQ01</v>
      </c>
      <c r="B1471" t="s">
        <v>3364</v>
      </c>
      <c r="C1471">
        <v>0</v>
      </c>
      <c r="D1471" t="s">
        <v>16</v>
      </c>
      <c r="E1471">
        <v>0</v>
      </c>
      <c r="F1471" t="s">
        <v>21</v>
      </c>
      <c r="O1471" t="s">
        <v>10848</v>
      </c>
      <c r="P1471">
        <f t="shared" si="22"/>
        <v>0</v>
      </c>
    </row>
    <row r="1472" spans="1:16" hidden="1" x14ac:dyDescent="0.25">
      <c r="A1472" t="str">
        <f>"CCELQ03"</f>
        <v>CCELQ03</v>
      </c>
      <c r="B1472" t="s">
        <v>10562</v>
      </c>
      <c r="C1472">
        <v>0</v>
      </c>
      <c r="D1472" t="s">
        <v>1367</v>
      </c>
      <c r="E1472">
        <v>0</v>
      </c>
      <c r="F1472" t="s">
        <v>21</v>
      </c>
      <c r="G1472" t="s">
        <v>10019</v>
      </c>
      <c r="O1472" t="s">
        <v>10849</v>
      </c>
      <c r="P1472">
        <f t="shared" si="22"/>
        <v>0</v>
      </c>
    </row>
    <row r="1473" spans="1:16" x14ac:dyDescent="0.25">
      <c r="A1473" t="str">
        <f>"QCELQ03"</f>
        <v>QCELQ03</v>
      </c>
      <c r="B1473" t="s">
        <v>10562</v>
      </c>
      <c r="C1473">
        <v>0</v>
      </c>
      <c r="D1473" t="s">
        <v>1367</v>
      </c>
      <c r="E1473">
        <v>0</v>
      </c>
      <c r="F1473" t="s">
        <v>21</v>
      </c>
      <c r="G1473" t="s">
        <v>10019</v>
      </c>
      <c r="O1473" t="s">
        <v>4020</v>
      </c>
      <c r="P1473">
        <f t="shared" si="22"/>
        <v>128359</v>
      </c>
    </row>
    <row r="1474" spans="1:16" hidden="1" x14ac:dyDescent="0.25">
      <c r="A1474" t="str">
        <f>"CCELQ02"</f>
        <v>CCELQ02</v>
      </c>
      <c r="B1474" t="s">
        <v>3368</v>
      </c>
      <c r="C1474">
        <v>0</v>
      </c>
      <c r="D1474" t="s">
        <v>379</v>
      </c>
      <c r="E1474">
        <v>0</v>
      </c>
      <c r="F1474" t="s">
        <v>21</v>
      </c>
      <c r="G1474" t="s">
        <v>10019</v>
      </c>
      <c r="O1474" t="s">
        <v>4005</v>
      </c>
      <c r="P1474">
        <f t="shared" si="22"/>
        <v>0</v>
      </c>
    </row>
    <row r="1475" spans="1:16" hidden="1" x14ac:dyDescent="0.25">
      <c r="A1475" t="str">
        <f>"QCELQ02"</f>
        <v>QCELQ02</v>
      </c>
      <c r="B1475" t="s">
        <v>3368</v>
      </c>
      <c r="C1475">
        <v>0</v>
      </c>
      <c r="D1475" t="s">
        <v>379</v>
      </c>
      <c r="E1475">
        <v>0</v>
      </c>
      <c r="F1475" t="s">
        <v>21</v>
      </c>
      <c r="G1475" t="s">
        <v>10019</v>
      </c>
      <c r="O1475" t="s">
        <v>10851</v>
      </c>
      <c r="P1475">
        <f t="shared" ref="P1475:P1538" si="23">SUMIFS($C$2:$C$7959,$B$2:$B$7959,O1475)</f>
        <v>0</v>
      </c>
    </row>
    <row r="1476" spans="1:16" hidden="1" x14ac:dyDescent="0.25">
      <c r="A1476" t="str">
        <f>"QCENT16"</f>
        <v>QCENT16</v>
      </c>
      <c r="B1476" t="s">
        <v>3377</v>
      </c>
      <c r="C1476">
        <v>1320</v>
      </c>
      <c r="D1476" t="s">
        <v>41</v>
      </c>
      <c r="E1476">
        <v>132</v>
      </c>
      <c r="F1476" t="s">
        <v>317</v>
      </c>
      <c r="G1476" t="s">
        <v>10563</v>
      </c>
      <c r="O1476" t="s">
        <v>10853</v>
      </c>
      <c r="P1476">
        <f t="shared" si="23"/>
        <v>0</v>
      </c>
    </row>
    <row r="1477" spans="1:16" hidden="1" x14ac:dyDescent="0.25">
      <c r="A1477" t="str">
        <f>"ACENT05"</f>
        <v>ACENT05</v>
      </c>
      <c r="B1477" t="s">
        <v>315</v>
      </c>
      <c r="C1477">
        <v>8</v>
      </c>
      <c r="D1477" t="s">
        <v>41</v>
      </c>
      <c r="E1477">
        <v>8</v>
      </c>
      <c r="F1477" t="s">
        <v>317</v>
      </c>
      <c r="O1477" t="s">
        <v>10854</v>
      </c>
      <c r="P1477">
        <f t="shared" si="23"/>
        <v>0</v>
      </c>
    </row>
    <row r="1478" spans="1:16" hidden="1" x14ac:dyDescent="0.25">
      <c r="A1478" t="str">
        <f>"ACENT01"</f>
        <v>ACENT01</v>
      </c>
      <c r="B1478" t="s">
        <v>10564</v>
      </c>
      <c r="C1478">
        <v>0</v>
      </c>
      <c r="D1478" t="s">
        <v>41</v>
      </c>
      <c r="E1478">
        <v>0</v>
      </c>
      <c r="F1478" t="s">
        <v>882</v>
      </c>
      <c r="O1478" t="s">
        <v>10855</v>
      </c>
      <c r="P1478">
        <f t="shared" si="23"/>
        <v>0</v>
      </c>
    </row>
    <row r="1479" spans="1:16" x14ac:dyDescent="0.25">
      <c r="A1479" t="str">
        <f>"QCENT10"</f>
        <v>QCENT10</v>
      </c>
      <c r="B1479" t="s">
        <v>10565</v>
      </c>
      <c r="C1479">
        <v>0</v>
      </c>
      <c r="D1479" t="s">
        <v>16</v>
      </c>
      <c r="E1479">
        <v>0</v>
      </c>
      <c r="F1479" t="s">
        <v>317</v>
      </c>
      <c r="G1479" t="s">
        <v>9875</v>
      </c>
      <c r="O1479" t="s">
        <v>4060</v>
      </c>
      <c r="P1479">
        <f t="shared" si="23"/>
        <v>25</v>
      </c>
    </row>
    <row r="1480" spans="1:16" hidden="1" x14ac:dyDescent="0.25">
      <c r="A1480" t="str">
        <f>"QCENT09"</f>
        <v>QCENT09</v>
      </c>
      <c r="B1480" t="s">
        <v>10566</v>
      </c>
      <c r="C1480">
        <v>0</v>
      </c>
      <c r="D1480" t="s">
        <v>16</v>
      </c>
      <c r="E1480">
        <v>0</v>
      </c>
      <c r="F1480" t="s">
        <v>317</v>
      </c>
      <c r="G1480" t="s">
        <v>10567</v>
      </c>
      <c r="O1480" t="s">
        <v>10856</v>
      </c>
      <c r="P1480">
        <f t="shared" si="23"/>
        <v>0</v>
      </c>
    </row>
    <row r="1481" spans="1:16" hidden="1" x14ac:dyDescent="0.25">
      <c r="A1481" t="str">
        <f>"CCENT01"</f>
        <v>CCENT01</v>
      </c>
      <c r="B1481" t="s">
        <v>10566</v>
      </c>
      <c r="C1481">
        <v>0</v>
      </c>
      <c r="D1481" t="s">
        <v>16</v>
      </c>
      <c r="E1481">
        <v>0</v>
      </c>
      <c r="F1481" t="s">
        <v>317</v>
      </c>
      <c r="G1481" t="s">
        <v>9875</v>
      </c>
      <c r="O1481" t="s">
        <v>10857</v>
      </c>
      <c r="P1481">
        <f t="shared" si="23"/>
        <v>0</v>
      </c>
    </row>
    <row r="1482" spans="1:16" hidden="1" x14ac:dyDescent="0.25">
      <c r="A1482" t="str">
        <f>"QCENT11"</f>
        <v>QCENT11</v>
      </c>
      <c r="B1482" t="s">
        <v>10568</v>
      </c>
      <c r="C1482">
        <v>0</v>
      </c>
      <c r="D1482" t="s">
        <v>16</v>
      </c>
      <c r="E1482">
        <v>0</v>
      </c>
      <c r="F1482" t="s">
        <v>317</v>
      </c>
      <c r="G1482" t="s">
        <v>9875</v>
      </c>
      <c r="O1482" t="s">
        <v>17693</v>
      </c>
      <c r="P1482">
        <f t="shared" si="23"/>
        <v>0</v>
      </c>
    </row>
    <row r="1483" spans="1:16" hidden="1" x14ac:dyDescent="0.25">
      <c r="A1483" t="str">
        <f>"QCENT08"</f>
        <v>QCENT08</v>
      </c>
      <c r="B1483" t="s">
        <v>10569</v>
      </c>
      <c r="C1483">
        <v>0</v>
      </c>
      <c r="D1483" t="s">
        <v>16</v>
      </c>
      <c r="E1483">
        <v>0</v>
      </c>
      <c r="F1483" t="s">
        <v>317</v>
      </c>
      <c r="G1483" t="s">
        <v>9920</v>
      </c>
      <c r="O1483" t="s">
        <v>397</v>
      </c>
      <c r="P1483">
        <f t="shared" si="23"/>
        <v>0</v>
      </c>
    </row>
    <row r="1484" spans="1:16" x14ac:dyDescent="0.25">
      <c r="A1484" t="str">
        <f>"QCENT07"</f>
        <v>QCENT07</v>
      </c>
      <c r="B1484" t="s">
        <v>10570</v>
      </c>
      <c r="C1484">
        <v>0</v>
      </c>
      <c r="D1484" t="s">
        <v>1367</v>
      </c>
      <c r="E1484">
        <v>0</v>
      </c>
      <c r="F1484" t="s">
        <v>317</v>
      </c>
      <c r="G1484" t="s">
        <v>9920</v>
      </c>
      <c r="O1484" t="s">
        <v>13729</v>
      </c>
      <c r="P1484">
        <f t="shared" si="23"/>
        <v>14</v>
      </c>
    </row>
    <row r="1485" spans="1:16" hidden="1" x14ac:dyDescent="0.25">
      <c r="A1485" t="str">
        <f>"QCENT06"</f>
        <v>QCENT06</v>
      </c>
      <c r="B1485" t="s">
        <v>10571</v>
      </c>
      <c r="C1485">
        <v>0</v>
      </c>
      <c r="D1485" t="s">
        <v>379</v>
      </c>
      <c r="E1485">
        <v>0</v>
      </c>
      <c r="F1485" t="s">
        <v>317</v>
      </c>
      <c r="G1485" t="s">
        <v>9920</v>
      </c>
      <c r="O1485" t="s">
        <v>401</v>
      </c>
      <c r="P1485">
        <f t="shared" si="23"/>
        <v>0</v>
      </c>
    </row>
    <row r="1486" spans="1:16" x14ac:dyDescent="0.25">
      <c r="A1486" t="str">
        <f>"ACENT02"</f>
        <v>ACENT02</v>
      </c>
      <c r="B1486" t="s">
        <v>10572</v>
      </c>
      <c r="C1486">
        <v>0</v>
      </c>
      <c r="D1486" t="s">
        <v>41</v>
      </c>
      <c r="E1486">
        <v>0</v>
      </c>
      <c r="F1486" t="s">
        <v>9988</v>
      </c>
      <c r="G1486" t="s">
        <v>10024</v>
      </c>
      <c r="O1486" t="s">
        <v>13732</v>
      </c>
      <c r="P1486">
        <f t="shared" si="23"/>
        <v>4</v>
      </c>
    </row>
    <row r="1487" spans="1:16" x14ac:dyDescent="0.25">
      <c r="A1487" t="str">
        <f>"QCENT01"</f>
        <v>QCENT01</v>
      </c>
      <c r="B1487" t="s">
        <v>10572</v>
      </c>
      <c r="C1487">
        <v>0</v>
      </c>
      <c r="D1487" t="s">
        <v>41</v>
      </c>
      <c r="E1487">
        <v>0</v>
      </c>
      <c r="F1487" t="s">
        <v>1741</v>
      </c>
      <c r="G1487" t="s">
        <v>10024</v>
      </c>
      <c r="O1487" t="s">
        <v>4088</v>
      </c>
      <c r="P1487">
        <f t="shared" si="23"/>
        <v>1909</v>
      </c>
    </row>
    <row r="1488" spans="1:16" hidden="1" x14ac:dyDescent="0.25">
      <c r="A1488" t="str">
        <f>"ACENT04"</f>
        <v>ACENT04</v>
      </c>
      <c r="B1488" t="s">
        <v>10573</v>
      </c>
      <c r="C1488">
        <v>0</v>
      </c>
      <c r="D1488" t="s">
        <v>16</v>
      </c>
      <c r="E1488">
        <v>0</v>
      </c>
      <c r="F1488" t="s">
        <v>9988</v>
      </c>
      <c r="G1488" t="s">
        <v>10019</v>
      </c>
      <c r="O1488" t="s">
        <v>399</v>
      </c>
      <c r="P1488">
        <f t="shared" si="23"/>
        <v>0</v>
      </c>
    </row>
    <row r="1489" spans="1:16" x14ac:dyDescent="0.25">
      <c r="A1489" t="str">
        <f>"QCENT05"</f>
        <v>QCENT05</v>
      </c>
      <c r="B1489" t="s">
        <v>10573</v>
      </c>
      <c r="C1489">
        <v>0</v>
      </c>
      <c r="D1489" t="s">
        <v>16</v>
      </c>
      <c r="E1489">
        <v>0</v>
      </c>
      <c r="F1489" t="s">
        <v>1741</v>
      </c>
      <c r="G1489" t="s">
        <v>10019</v>
      </c>
      <c r="O1489" t="s">
        <v>13730</v>
      </c>
      <c r="P1489">
        <f t="shared" si="23"/>
        <v>511</v>
      </c>
    </row>
    <row r="1490" spans="1:16" hidden="1" x14ac:dyDescent="0.25">
      <c r="A1490" t="str">
        <f>"QCENT04"</f>
        <v>QCENT04</v>
      </c>
      <c r="B1490" t="s">
        <v>10574</v>
      </c>
      <c r="C1490">
        <v>0</v>
      </c>
      <c r="D1490" t="s">
        <v>1367</v>
      </c>
      <c r="E1490">
        <v>0</v>
      </c>
      <c r="F1490" t="s">
        <v>1741</v>
      </c>
      <c r="G1490" t="s">
        <v>10019</v>
      </c>
      <c r="O1490" t="s">
        <v>403</v>
      </c>
      <c r="P1490">
        <f t="shared" si="23"/>
        <v>0</v>
      </c>
    </row>
    <row r="1491" spans="1:16" x14ac:dyDescent="0.25">
      <c r="A1491" t="str">
        <f>"QCENT03"</f>
        <v>QCENT03</v>
      </c>
      <c r="B1491" t="s">
        <v>10575</v>
      </c>
      <c r="C1491">
        <v>0</v>
      </c>
      <c r="D1491" t="s">
        <v>379</v>
      </c>
      <c r="E1491">
        <v>0</v>
      </c>
      <c r="F1491" t="s">
        <v>1741</v>
      </c>
      <c r="G1491" t="s">
        <v>10019</v>
      </c>
      <c r="O1491" t="s">
        <v>13731</v>
      </c>
      <c r="P1491">
        <f t="shared" si="23"/>
        <v>571</v>
      </c>
    </row>
    <row r="1492" spans="1:16" x14ac:dyDescent="0.25">
      <c r="A1492" t="str">
        <f>"QCENT12"</f>
        <v>QCENT12</v>
      </c>
      <c r="B1492" t="s">
        <v>3370</v>
      </c>
      <c r="C1492">
        <v>0</v>
      </c>
      <c r="D1492" t="s">
        <v>16</v>
      </c>
      <c r="E1492">
        <v>0</v>
      </c>
      <c r="F1492" t="s">
        <v>317</v>
      </c>
      <c r="G1492" t="s">
        <v>10019</v>
      </c>
      <c r="O1492" t="s">
        <v>405</v>
      </c>
      <c r="P1492">
        <f t="shared" si="23"/>
        <v>40</v>
      </c>
    </row>
    <row r="1493" spans="1:16" hidden="1" x14ac:dyDescent="0.25">
      <c r="A1493" t="str">
        <f>"QCENT14"</f>
        <v>QCENT14</v>
      </c>
      <c r="B1493" t="s">
        <v>10576</v>
      </c>
      <c r="C1493">
        <v>0</v>
      </c>
      <c r="D1493" t="s">
        <v>1367</v>
      </c>
      <c r="E1493">
        <v>0</v>
      </c>
      <c r="F1493" t="s">
        <v>317</v>
      </c>
      <c r="G1493" t="s">
        <v>10019</v>
      </c>
      <c r="O1493" t="s">
        <v>10858</v>
      </c>
      <c r="P1493">
        <f t="shared" si="23"/>
        <v>0</v>
      </c>
    </row>
    <row r="1494" spans="1:16" hidden="1" x14ac:dyDescent="0.25">
      <c r="A1494" t="str">
        <f>"QCENT13"</f>
        <v>QCENT13</v>
      </c>
      <c r="B1494" t="s">
        <v>10577</v>
      </c>
      <c r="C1494">
        <v>0</v>
      </c>
      <c r="D1494" t="s">
        <v>16</v>
      </c>
      <c r="E1494">
        <v>0</v>
      </c>
      <c r="F1494" t="s">
        <v>317</v>
      </c>
      <c r="G1494" t="s">
        <v>10019</v>
      </c>
      <c r="O1494" t="s">
        <v>10859</v>
      </c>
      <c r="P1494">
        <f t="shared" si="23"/>
        <v>0</v>
      </c>
    </row>
    <row r="1495" spans="1:16" hidden="1" x14ac:dyDescent="0.25">
      <c r="A1495" t="str">
        <f>"ACENT03"</f>
        <v>ACENT03</v>
      </c>
      <c r="B1495" t="s">
        <v>10578</v>
      </c>
      <c r="C1495">
        <v>0</v>
      </c>
      <c r="D1495" t="s">
        <v>16</v>
      </c>
      <c r="E1495">
        <v>0</v>
      </c>
      <c r="F1495" t="s">
        <v>882</v>
      </c>
      <c r="G1495" t="s">
        <v>10579</v>
      </c>
      <c r="O1495" t="s">
        <v>10861</v>
      </c>
      <c r="P1495">
        <f t="shared" si="23"/>
        <v>0</v>
      </c>
    </row>
    <row r="1496" spans="1:16" hidden="1" x14ac:dyDescent="0.25">
      <c r="A1496" t="str">
        <f>"QCENT02"</f>
        <v>QCENT02</v>
      </c>
      <c r="B1496" t="s">
        <v>10578</v>
      </c>
      <c r="C1496">
        <v>0</v>
      </c>
      <c r="D1496" t="s">
        <v>16</v>
      </c>
      <c r="E1496">
        <v>0</v>
      </c>
      <c r="F1496" t="s">
        <v>1741</v>
      </c>
      <c r="G1496" t="s">
        <v>10579</v>
      </c>
      <c r="O1496" t="s">
        <v>10862</v>
      </c>
      <c r="P1496">
        <f t="shared" si="23"/>
        <v>0</v>
      </c>
    </row>
    <row r="1497" spans="1:16" hidden="1" x14ac:dyDescent="0.25">
      <c r="A1497" t="str">
        <f>"QCENT15"</f>
        <v>QCENT15</v>
      </c>
      <c r="B1497" t="s">
        <v>3373</v>
      </c>
      <c r="C1497">
        <v>0</v>
      </c>
      <c r="D1497" t="s">
        <v>41</v>
      </c>
      <c r="E1497">
        <v>0</v>
      </c>
      <c r="F1497" t="s">
        <v>1586</v>
      </c>
      <c r="O1497" t="s">
        <v>3927</v>
      </c>
      <c r="P1497">
        <f t="shared" si="23"/>
        <v>0</v>
      </c>
    </row>
    <row r="1498" spans="1:16" hidden="1" x14ac:dyDescent="0.25">
      <c r="A1498" t="str">
        <f>"QCEPH01"</f>
        <v>QCEPH01</v>
      </c>
      <c r="B1498" t="s">
        <v>10580</v>
      </c>
      <c r="C1498">
        <v>0</v>
      </c>
      <c r="D1498" t="s">
        <v>16</v>
      </c>
      <c r="E1498">
        <v>0</v>
      </c>
      <c r="F1498" t="s">
        <v>9992</v>
      </c>
      <c r="G1498" t="s">
        <v>10581</v>
      </c>
      <c r="O1498" t="s">
        <v>17694</v>
      </c>
      <c r="P1498">
        <f t="shared" si="23"/>
        <v>0</v>
      </c>
    </row>
    <row r="1499" spans="1:16" hidden="1" x14ac:dyDescent="0.25">
      <c r="A1499" t="str">
        <f>"ACEPH01"</f>
        <v>ACEPH01</v>
      </c>
      <c r="B1499" t="s">
        <v>10580</v>
      </c>
      <c r="C1499">
        <v>0</v>
      </c>
      <c r="D1499" t="s">
        <v>16</v>
      </c>
      <c r="E1499">
        <v>0</v>
      </c>
      <c r="F1499" t="s">
        <v>9992</v>
      </c>
      <c r="G1499" t="s">
        <v>10581</v>
      </c>
      <c r="O1499" t="s">
        <v>17695</v>
      </c>
      <c r="P1499">
        <f t="shared" si="23"/>
        <v>0</v>
      </c>
    </row>
    <row r="1500" spans="1:16" hidden="1" x14ac:dyDescent="0.25">
      <c r="A1500" t="str">
        <f>"ACHAM01"</f>
        <v>ACHAM01</v>
      </c>
      <c r="B1500" t="s">
        <v>3380</v>
      </c>
      <c r="C1500">
        <v>0</v>
      </c>
      <c r="D1500" t="s">
        <v>41</v>
      </c>
      <c r="E1500">
        <v>0</v>
      </c>
      <c r="F1500" t="s">
        <v>135</v>
      </c>
      <c r="G1500" t="s">
        <v>10582</v>
      </c>
      <c r="O1500" t="s">
        <v>17696</v>
      </c>
      <c r="P1500">
        <f t="shared" si="23"/>
        <v>0</v>
      </c>
    </row>
    <row r="1501" spans="1:16" hidden="1" x14ac:dyDescent="0.25">
      <c r="A1501" t="str">
        <f>"QCHAM01"</f>
        <v>QCHAM01</v>
      </c>
      <c r="B1501" t="s">
        <v>3380</v>
      </c>
      <c r="C1501">
        <v>0</v>
      </c>
      <c r="D1501" t="s">
        <v>41</v>
      </c>
      <c r="E1501">
        <v>0</v>
      </c>
      <c r="F1501" t="s">
        <v>135</v>
      </c>
      <c r="G1501" t="s">
        <v>10582</v>
      </c>
      <c r="O1501" t="s">
        <v>10863</v>
      </c>
      <c r="P1501">
        <f t="shared" si="23"/>
        <v>0</v>
      </c>
    </row>
    <row r="1502" spans="1:16" hidden="1" x14ac:dyDescent="0.25">
      <c r="A1502" t="str">
        <f>"QCHAM02"</f>
        <v>QCHAM02</v>
      </c>
      <c r="B1502" t="s">
        <v>3383</v>
      </c>
      <c r="C1502">
        <v>2</v>
      </c>
      <c r="D1502" t="s">
        <v>41</v>
      </c>
      <c r="E1502">
        <v>0</v>
      </c>
      <c r="F1502" t="s">
        <v>135</v>
      </c>
      <c r="G1502" t="s">
        <v>10583</v>
      </c>
      <c r="O1502" t="s">
        <v>10864</v>
      </c>
      <c r="P1502">
        <f t="shared" si="23"/>
        <v>0</v>
      </c>
    </row>
    <row r="1503" spans="1:16" hidden="1" x14ac:dyDescent="0.25">
      <c r="A1503" t="str">
        <f>"QCHAR02"</f>
        <v>QCHAR02</v>
      </c>
      <c r="B1503" t="s">
        <v>322</v>
      </c>
      <c r="C1503">
        <v>60</v>
      </c>
      <c r="D1503" t="s">
        <v>28</v>
      </c>
      <c r="E1503">
        <v>60</v>
      </c>
      <c r="F1503" t="s">
        <v>61</v>
      </c>
      <c r="G1503" t="s">
        <v>29</v>
      </c>
      <c r="O1503" t="s">
        <v>10865</v>
      </c>
      <c r="P1503">
        <f t="shared" si="23"/>
        <v>0</v>
      </c>
    </row>
    <row r="1504" spans="1:16" hidden="1" x14ac:dyDescent="0.25">
      <c r="A1504" t="str">
        <f>"ACHAR06"</f>
        <v>ACHAR06</v>
      </c>
      <c r="B1504" t="s">
        <v>322</v>
      </c>
      <c r="C1504">
        <v>4</v>
      </c>
      <c r="D1504" t="s">
        <v>28</v>
      </c>
      <c r="E1504">
        <v>4</v>
      </c>
      <c r="F1504" t="s">
        <v>61</v>
      </c>
      <c r="O1504" t="s">
        <v>10866</v>
      </c>
      <c r="P1504">
        <f t="shared" si="23"/>
        <v>0</v>
      </c>
    </row>
    <row r="1505" spans="1:16" x14ac:dyDescent="0.25">
      <c r="A1505" t="str">
        <f>"ACHAR05"</f>
        <v>ACHAR05</v>
      </c>
      <c r="B1505" t="s">
        <v>10584</v>
      </c>
      <c r="C1505">
        <v>0</v>
      </c>
      <c r="D1505" t="s">
        <v>28</v>
      </c>
      <c r="E1505">
        <v>0</v>
      </c>
      <c r="F1505" t="s">
        <v>497</v>
      </c>
      <c r="O1505" t="s">
        <v>409</v>
      </c>
      <c r="P1505">
        <f t="shared" si="23"/>
        <v>25</v>
      </c>
    </row>
    <row r="1506" spans="1:16" hidden="1" x14ac:dyDescent="0.25">
      <c r="A1506" t="str">
        <f>"ACHAR03"</f>
        <v>ACHAR03</v>
      </c>
      <c r="B1506" t="s">
        <v>319</v>
      </c>
      <c r="C1506">
        <v>1</v>
      </c>
      <c r="D1506" t="s">
        <v>28</v>
      </c>
      <c r="E1506">
        <v>1</v>
      </c>
      <c r="F1506" t="s">
        <v>21</v>
      </c>
      <c r="O1506" t="s">
        <v>4090</v>
      </c>
      <c r="P1506">
        <f t="shared" si="23"/>
        <v>0</v>
      </c>
    </row>
    <row r="1507" spans="1:16" x14ac:dyDescent="0.25">
      <c r="A1507" t="str">
        <f>"ACHAR04"</f>
        <v>ACHAR04</v>
      </c>
      <c r="B1507" t="s">
        <v>10585</v>
      </c>
      <c r="C1507">
        <v>0</v>
      </c>
      <c r="D1507" t="s">
        <v>28</v>
      </c>
      <c r="E1507">
        <v>0</v>
      </c>
      <c r="F1507" t="s">
        <v>497</v>
      </c>
      <c r="O1507" t="s">
        <v>4102</v>
      </c>
      <c r="P1507">
        <f t="shared" si="23"/>
        <v>100</v>
      </c>
    </row>
    <row r="1508" spans="1:16" x14ac:dyDescent="0.25">
      <c r="A1508" t="str">
        <f>"QCHAR01"</f>
        <v>QCHAR01</v>
      </c>
      <c r="B1508" t="s">
        <v>10585</v>
      </c>
      <c r="C1508">
        <v>0</v>
      </c>
      <c r="D1508" t="s">
        <v>28</v>
      </c>
      <c r="E1508">
        <v>0</v>
      </c>
      <c r="F1508" t="s">
        <v>497</v>
      </c>
      <c r="O1508" t="s">
        <v>4098</v>
      </c>
      <c r="P1508">
        <f t="shared" si="23"/>
        <v>140</v>
      </c>
    </row>
    <row r="1509" spans="1:16" hidden="1" x14ac:dyDescent="0.25">
      <c r="A1509" t="str">
        <f>"ACHAR01"</f>
        <v>ACHAR01</v>
      </c>
      <c r="B1509" t="s">
        <v>10586</v>
      </c>
      <c r="C1509">
        <v>0</v>
      </c>
      <c r="D1509" t="s">
        <v>28</v>
      </c>
      <c r="E1509">
        <v>0</v>
      </c>
      <c r="F1509" t="s">
        <v>31</v>
      </c>
      <c r="O1509" t="s">
        <v>4108</v>
      </c>
      <c r="P1509">
        <f t="shared" si="23"/>
        <v>0</v>
      </c>
    </row>
    <row r="1510" spans="1:16" hidden="1" x14ac:dyDescent="0.25">
      <c r="A1510" t="str">
        <f>"ACHAR02"</f>
        <v>ACHAR02</v>
      </c>
      <c r="B1510" t="s">
        <v>10587</v>
      </c>
      <c r="C1510">
        <v>0</v>
      </c>
      <c r="D1510" t="s">
        <v>28</v>
      </c>
      <c r="E1510">
        <v>0</v>
      </c>
      <c r="F1510" t="s">
        <v>31</v>
      </c>
      <c r="O1510" t="s">
        <v>10868</v>
      </c>
      <c r="P1510">
        <f t="shared" si="23"/>
        <v>0</v>
      </c>
    </row>
    <row r="1511" spans="1:16" hidden="1" x14ac:dyDescent="0.25">
      <c r="A1511" t="str">
        <f>"QCHEP02"</f>
        <v>QCHEP02</v>
      </c>
      <c r="B1511" t="s">
        <v>10588</v>
      </c>
      <c r="C1511">
        <v>0</v>
      </c>
      <c r="D1511" t="s">
        <v>41</v>
      </c>
      <c r="E1511">
        <v>0</v>
      </c>
      <c r="F1511" t="s">
        <v>135</v>
      </c>
      <c r="G1511" t="s">
        <v>9908</v>
      </c>
      <c r="O1511" t="s">
        <v>10869</v>
      </c>
      <c r="P1511">
        <f t="shared" si="23"/>
        <v>0</v>
      </c>
    </row>
    <row r="1512" spans="1:16" hidden="1" x14ac:dyDescent="0.25">
      <c r="A1512" t="str">
        <f>"QCHEP03"</f>
        <v>QCHEP03</v>
      </c>
      <c r="B1512" t="s">
        <v>10589</v>
      </c>
      <c r="C1512">
        <v>0</v>
      </c>
      <c r="D1512" t="s">
        <v>41</v>
      </c>
      <c r="E1512">
        <v>0</v>
      </c>
      <c r="F1512" t="s">
        <v>135</v>
      </c>
      <c r="G1512" t="s">
        <v>9908</v>
      </c>
      <c r="O1512" t="s">
        <v>10870</v>
      </c>
      <c r="P1512">
        <f t="shared" si="23"/>
        <v>0</v>
      </c>
    </row>
    <row r="1513" spans="1:16" hidden="1" x14ac:dyDescent="0.25">
      <c r="A1513" t="str">
        <f>"QCHEP01"</f>
        <v>QCHEP01</v>
      </c>
      <c r="B1513" t="s">
        <v>10590</v>
      </c>
      <c r="C1513">
        <v>0</v>
      </c>
      <c r="D1513" t="s">
        <v>41</v>
      </c>
      <c r="E1513">
        <v>0</v>
      </c>
      <c r="F1513" t="s">
        <v>135</v>
      </c>
      <c r="G1513" t="s">
        <v>9908</v>
      </c>
      <c r="O1513" t="s">
        <v>10871</v>
      </c>
      <c r="P1513">
        <f t="shared" si="23"/>
        <v>0</v>
      </c>
    </row>
    <row r="1514" spans="1:16" hidden="1" x14ac:dyDescent="0.25">
      <c r="A1514" t="str">
        <f>"ACHIE01"</f>
        <v>ACHIE01</v>
      </c>
      <c r="B1514" t="s">
        <v>10591</v>
      </c>
      <c r="C1514">
        <v>0</v>
      </c>
      <c r="D1514" t="s">
        <v>16</v>
      </c>
      <c r="E1514">
        <v>0</v>
      </c>
      <c r="F1514" t="s">
        <v>1415</v>
      </c>
      <c r="O1514" t="s">
        <v>10872</v>
      </c>
      <c r="P1514">
        <f t="shared" si="23"/>
        <v>0</v>
      </c>
    </row>
    <row r="1515" spans="1:16" hidden="1" x14ac:dyDescent="0.25">
      <c r="A1515" t="str">
        <f>"CCHIE01"</f>
        <v>CCHIE01</v>
      </c>
      <c r="B1515" t="s">
        <v>1453</v>
      </c>
      <c r="C1515">
        <v>0</v>
      </c>
      <c r="D1515" t="s">
        <v>16</v>
      </c>
      <c r="E1515">
        <v>0</v>
      </c>
      <c r="F1515" t="s">
        <v>1415</v>
      </c>
      <c r="O1515" t="s">
        <v>10873</v>
      </c>
      <c r="P1515">
        <f t="shared" si="23"/>
        <v>0</v>
      </c>
    </row>
    <row r="1516" spans="1:16" hidden="1" x14ac:dyDescent="0.25">
      <c r="A1516" t="str">
        <f>"QCHIE01"</f>
        <v>QCHIE01</v>
      </c>
      <c r="B1516" t="s">
        <v>10591</v>
      </c>
      <c r="C1516">
        <v>2341</v>
      </c>
      <c r="D1516" t="s">
        <v>16</v>
      </c>
      <c r="E1516">
        <v>117</v>
      </c>
      <c r="F1516" t="s">
        <v>1415</v>
      </c>
      <c r="G1516" t="s">
        <v>9920</v>
      </c>
      <c r="H1516" t="s">
        <v>9871</v>
      </c>
      <c r="O1516" t="s">
        <v>13733</v>
      </c>
      <c r="P1516">
        <f t="shared" si="23"/>
        <v>0</v>
      </c>
    </row>
    <row r="1517" spans="1:16" hidden="1" x14ac:dyDescent="0.25">
      <c r="A1517" t="str">
        <f>"CCHIE03"</f>
        <v>CCHIE03</v>
      </c>
      <c r="B1517" t="s">
        <v>1460</v>
      </c>
      <c r="C1517">
        <v>0</v>
      </c>
      <c r="D1517" t="s">
        <v>1367</v>
      </c>
      <c r="E1517">
        <v>0</v>
      </c>
      <c r="F1517" t="s">
        <v>1415</v>
      </c>
      <c r="O1517" t="s">
        <v>4116</v>
      </c>
      <c r="P1517">
        <f t="shared" si="23"/>
        <v>0</v>
      </c>
    </row>
    <row r="1518" spans="1:16" x14ac:dyDescent="0.25">
      <c r="A1518" t="str">
        <f>"ACHIEF01"</f>
        <v>ACHIEF01</v>
      </c>
      <c r="B1518" t="s">
        <v>13691</v>
      </c>
      <c r="C1518">
        <v>0</v>
      </c>
      <c r="D1518" t="s">
        <v>1367</v>
      </c>
      <c r="E1518">
        <v>0</v>
      </c>
      <c r="G1518" t="s">
        <v>9920</v>
      </c>
      <c r="O1518" t="s">
        <v>13734</v>
      </c>
      <c r="P1518">
        <f t="shared" si="23"/>
        <v>576</v>
      </c>
    </row>
    <row r="1519" spans="1:16" hidden="1" x14ac:dyDescent="0.25">
      <c r="A1519" t="str">
        <f>"QCHIE03"</f>
        <v>QCHIE03</v>
      </c>
      <c r="B1519" t="s">
        <v>13691</v>
      </c>
      <c r="C1519">
        <v>24</v>
      </c>
      <c r="D1519" t="s">
        <v>1367</v>
      </c>
      <c r="E1519">
        <v>24</v>
      </c>
      <c r="F1519" t="s">
        <v>1415</v>
      </c>
      <c r="G1519" t="s">
        <v>9920</v>
      </c>
      <c r="H1519" t="s">
        <v>9871</v>
      </c>
      <c r="O1519" t="s">
        <v>10875</v>
      </c>
      <c r="P1519">
        <f t="shared" si="23"/>
        <v>0</v>
      </c>
    </row>
    <row r="1520" spans="1:16" hidden="1" x14ac:dyDescent="0.25">
      <c r="A1520" t="str">
        <f>"CCHIE02"</f>
        <v>CCHIE02</v>
      </c>
      <c r="B1520" t="s">
        <v>1457</v>
      </c>
      <c r="C1520">
        <v>0</v>
      </c>
      <c r="D1520" t="s">
        <v>379</v>
      </c>
      <c r="E1520">
        <v>0</v>
      </c>
      <c r="F1520" t="s">
        <v>1415</v>
      </c>
      <c r="O1520" t="s">
        <v>17697</v>
      </c>
      <c r="P1520">
        <f t="shared" si="23"/>
        <v>0</v>
      </c>
    </row>
    <row r="1521" spans="1:16" hidden="1" x14ac:dyDescent="0.25">
      <c r="A1521" t="str">
        <f>"QCHIE02"</f>
        <v>QCHIE02</v>
      </c>
      <c r="B1521" t="s">
        <v>13690</v>
      </c>
      <c r="C1521">
        <v>135</v>
      </c>
      <c r="D1521" t="s">
        <v>379</v>
      </c>
      <c r="E1521">
        <v>33</v>
      </c>
      <c r="F1521" t="s">
        <v>1415</v>
      </c>
      <c r="G1521" t="s">
        <v>9920</v>
      </c>
      <c r="H1521" t="s">
        <v>9871</v>
      </c>
      <c r="O1521" t="s">
        <v>17698</v>
      </c>
      <c r="P1521">
        <f t="shared" si="23"/>
        <v>0</v>
      </c>
    </row>
    <row r="1522" spans="1:16" hidden="1" x14ac:dyDescent="0.25">
      <c r="A1522" t="str">
        <f>"ACHIX01"</f>
        <v>ACHIX01</v>
      </c>
      <c r="B1522" t="s">
        <v>10592</v>
      </c>
      <c r="C1522">
        <v>0</v>
      </c>
      <c r="D1522" t="s">
        <v>16</v>
      </c>
      <c r="E1522">
        <v>0</v>
      </c>
      <c r="F1522" t="s">
        <v>135</v>
      </c>
      <c r="G1522" t="s">
        <v>10593</v>
      </c>
      <c r="O1522" t="s">
        <v>10878</v>
      </c>
      <c r="P1522">
        <f t="shared" si="23"/>
        <v>0</v>
      </c>
    </row>
    <row r="1523" spans="1:16" x14ac:dyDescent="0.25">
      <c r="A1523" t="str">
        <f>"QCHIX01"</f>
        <v>QCHIX01</v>
      </c>
      <c r="B1523" t="s">
        <v>10594</v>
      </c>
      <c r="C1523">
        <v>0</v>
      </c>
      <c r="D1523" t="s">
        <v>16</v>
      </c>
      <c r="E1523">
        <v>0</v>
      </c>
      <c r="F1523" t="s">
        <v>135</v>
      </c>
      <c r="G1523" t="s">
        <v>10593</v>
      </c>
      <c r="O1523" t="s">
        <v>13735</v>
      </c>
      <c r="P1523">
        <f t="shared" si="23"/>
        <v>904</v>
      </c>
    </row>
    <row r="1524" spans="1:16" hidden="1" x14ac:dyDescent="0.25">
      <c r="A1524" t="str">
        <f>"QCHIX02"</f>
        <v>QCHIX02</v>
      </c>
      <c r="B1524" t="s">
        <v>10592</v>
      </c>
      <c r="C1524">
        <v>0</v>
      </c>
      <c r="D1524" t="s">
        <v>16</v>
      </c>
      <c r="E1524">
        <v>0</v>
      </c>
      <c r="F1524" t="s">
        <v>135</v>
      </c>
      <c r="G1524" t="s">
        <v>10593</v>
      </c>
      <c r="O1524" t="s">
        <v>10880</v>
      </c>
      <c r="P1524">
        <f t="shared" si="23"/>
        <v>0</v>
      </c>
    </row>
    <row r="1525" spans="1:16" x14ac:dyDescent="0.25">
      <c r="A1525" t="str">
        <f>"QCHLO02"</f>
        <v>QCHLO02</v>
      </c>
      <c r="B1525" t="s">
        <v>3407</v>
      </c>
      <c r="C1525">
        <v>630</v>
      </c>
      <c r="D1525" t="s">
        <v>16</v>
      </c>
      <c r="E1525">
        <v>31</v>
      </c>
      <c r="F1525" t="s">
        <v>281</v>
      </c>
      <c r="G1525" t="s">
        <v>10595</v>
      </c>
      <c r="O1525" t="s">
        <v>13736</v>
      </c>
      <c r="P1525">
        <f t="shared" si="23"/>
        <v>764</v>
      </c>
    </row>
    <row r="1526" spans="1:16" x14ac:dyDescent="0.25">
      <c r="A1526" t="str">
        <f>"QCHLO03"</f>
        <v>QCHLO03</v>
      </c>
      <c r="B1526" t="s">
        <v>3410</v>
      </c>
      <c r="C1526">
        <v>1000</v>
      </c>
      <c r="D1526" t="s">
        <v>16</v>
      </c>
      <c r="E1526">
        <v>50</v>
      </c>
      <c r="F1526" t="s">
        <v>281</v>
      </c>
      <c r="O1526" t="s">
        <v>13739</v>
      </c>
      <c r="P1526">
        <f t="shared" si="23"/>
        <v>3340</v>
      </c>
    </row>
    <row r="1527" spans="1:16" hidden="1" x14ac:dyDescent="0.25">
      <c r="A1527" t="str">
        <f>"QCHLO01"</f>
        <v>QCHLO01</v>
      </c>
      <c r="B1527" t="s">
        <v>3403</v>
      </c>
      <c r="C1527">
        <v>7840</v>
      </c>
      <c r="D1527" t="s">
        <v>16</v>
      </c>
      <c r="E1527">
        <v>156</v>
      </c>
      <c r="F1527" t="s">
        <v>281</v>
      </c>
      <c r="G1527" t="s">
        <v>10595</v>
      </c>
      <c r="O1527" t="s">
        <v>10881</v>
      </c>
      <c r="P1527">
        <f t="shared" si="23"/>
        <v>0</v>
      </c>
    </row>
    <row r="1528" spans="1:16" x14ac:dyDescent="0.25">
      <c r="A1528" t="str">
        <f>"ACHLO01"</f>
        <v>ACHLO01</v>
      </c>
      <c r="B1528" t="s">
        <v>10596</v>
      </c>
      <c r="C1528">
        <v>0</v>
      </c>
      <c r="D1528" t="s">
        <v>16</v>
      </c>
      <c r="E1528">
        <v>0</v>
      </c>
      <c r="F1528" t="s">
        <v>10597</v>
      </c>
      <c r="O1528" t="s">
        <v>13737</v>
      </c>
      <c r="P1528">
        <f t="shared" si="23"/>
        <v>17130</v>
      </c>
    </row>
    <row r="1529" spans="1:16" x14ac:dyDescent="0.25">
      <c r="A1529" t="str">
        <f>"ACHLO02"</f>
        <v>ACHLO02</v>
      </c>
      <c r="B1529" t="s">
        <v>10598</v>
      </c>
      <c r="C1529">
        <v>0</v>
      </c>
      <c r="D1529" t="s">
        <v>16</v>
      </c>
      <c r="E1529">
        <v>0</v>
      </c>
      <c r="F1529" t="s">
        <v>10597</v>
      </c>
      <c r="O1529" t="s">
        <v>13738</v>
      </c>
      <c r="P1529">
        <f t="shared" si="23"/>
        <v>5099</v>
      </c>
    </row>
    <row r="1530" spans="1:16" hidden="1" x14ac:dyDescent="0.25">
      <c r="A1530" t="str">
        <f>"ACHLO03"</f>
        <v>ACHLO03</v>
      </c>
      <c r="B1530" t="s">
        <v>10599</v>
      </c>
      <c r="C1530">
        <v>0</v>
      </c>
      <c r="D1530" t="s">
        <v>16</v>
      </c>
      <c r="E1530">
        <v>0</v>
      </c>
      <c r="F1530" t="s">
        <v>504</v>
      </c>
      <c r="O1530" t="s">
        <v>17699</v>
      </c>
      <c r="P1530">
        <f t="shared" si="23"/>
        <v>0</v>
      </c>
    </row>
    <row r="1531" spans="1:16" hidden="1" x14ac:dyDescent="0.25">
      <c r="A1531" t="str">
        <f>"ACIEL01"</f>
        <v>ACIEL01</v>
      </c>
      <c r="B1531" t="s">
        <v>10600</v>
      </c>
      <c r="C1531">
        <v>0</v>
      </c>
      <c r="D1531" t="s">
        <v>16</v>
      </c>
      <c r="E1531">
        <v>0</v>
      </c>
      <c r="F1531" t="s">
        <v>10066</v>
      </c>
      <c r="O1531" t="s">
        <v>13740</v>
      </c>
      <c r="P1531">
        <f t="shared" si="23"/>
        <v>0</v>
      </c>
    </row>
    <row r="1532" spans="1:16" hidden="1" x14ac:dyDescent="0.25">
      <c r="A1532" t="str">
        <f>"ACIEL02"</f>
        <v>ACIEL02</v>
      </c>
      <c r="B1532" t="s">
        <v>10601</v>
      </c>
      <c r="C1532">
        <v>0</v>
      </c>
      <c r="D1532" t="s">
        <v>16</v>
      </c>
      <c r="E1532">
        <v>0</v>
      </c>
      <c r="F1532" t="s">
        <v>10066</v>
      </c>
      <c r="O1532" t="s">
        <v>17700</v>
      </c>
      <c r="P1532">
        <f t="shared" si="23"/>
        <v>0</v>
      </c>
    </row>
    <row r="1533" spans="1:16" hidden="1" x14ac:dyDescent="0.25">
      <c r="A1533" t="str">
        <f>"ACIME01"</f>
        <v>ACIME01</v>
      </c>
      <c r="B1533" t="s">
        <v>324</v>
      </c>
      <c r="C1533">
        <v>0</v>
      </c>
      <c r="D1533" t="s">
        <v>16</v>
      </c>
      <c r="E1533">
        <v>0</v>
      </c>
      <c r="O1533" t="s">
        <v>10882</v>
      </c>
      <c r="P1533">
        <f t="shared" si="23"/>
        <v>0</v>
      </c>
    </row>
    <row r="1534" spans="1:16" hidden="1" x14ac:dyDescent="0.25">
      <c r="A1534" t="str">
        <f>"QCLEA01"</f>
        <v>QCLEA01</v>
      </c>
      <c r="B1534" t="s">
        <v>10602</v>
      </c>
      <c r="C1534">
        <v>0</v>
      </c>
      <c r="D1534" t="s">
        <v>16</v>
      </c>
      <c r="E1534">
        <v>0</v>
      </c>
      <c r="F1534" t="s">
        <v>504</v>
      </c>
      <c r="O1534" t="s">
        <v>10883</v>
      </c>
      <c r="P1534">
        <f t="shared" si="23"/>
        <v>0</v>
      </c>
    </row>
    <row r="1535" spans="1:16" hidden="1" x14ac:dyDescent="0.25">
      <c r="A1535" t="str">
        <f>"QCLEA02"</f>
        <v>QCLEA02</v>
      </c>
      <c r="B1535" t="s">
        <v>10603</v>
      </c>
      <c r="C1535">
        <v>0</v>
      </c>
      <c r="D1535" t="s">
        <v>379</v>
      </c>
      <c r="E1535">
        <v>0</v>
      </c>
      <c r="F1535" t="s">
        <v>504</v>
      </c>
      <c r="O1535" t="s">
        <v>10884</v>
      </c>
      <c r="P1535">
        <f t="shared" si="23"/>
        <v>0</v>
      </c>
    </row>
    <row r="1536" spans="1:16" hidden="1" x14ac:dyDescent="0.25">
      <c r="A1536" t="str">
        <f>"QCLIN01"</f>
        <v>QCLIN01</v>
      </c>
      <c r="B1536" t="s">
        <v>10604</v>
      </c>
      <c r="C1536">
        <v>0</v>
      </c>
      <c r="D1536" t="s">
        <v>16</v>
      </c>
      <c r="E1536">
        <v>0</v>
      </c>
      <c r="F1536" t="s">
        <v>10605</v>
      </c>
      <c r="G1536" t="s">
        <v>10606</v>
      </c>
      <c r="O1536" t="s">
        <v>10885</v>
      </c>
      <c r="P1536">
        <f t="shared" si="23"/>
        <v>0</v>
      </c>
    </row>
    <row r="1537" spans="1:16" hidden="1" x14ac:dyDescent="0.25">
      <c r="A1537" t="str">
        <f>"ACLIN01"</f>
        <v>ACLIN01</v>
      </c>
      <c r="B1537" t="s">
        <v>326</v>
      </c>
      <c r="C1537">
        <v>0</v>
      </c>
      <c r="D1537" t="s">
        <v>16</v>
      </c>
      <c r="E1537">
        <v>0</v>
      </c>
      <c r="O1537" t="s">
        <v>10886</v>
      </c>
      <c r="P1537">
        <f t="shared" si="23"/>
        <v>0</v>
      </c>
    </row>
    <row r="1538" spans="1:16" hidden="1" x14ac:dyDescent="0.25">
      <c r="A1538" t="str">
        <f>"QCLIN02"</f>
        <v>QCLIN02</v>
      </c>
      <c r="B1538" t="s">
        <v>13692</v>
      </c>
      <c r="C1538">
        <v>853</v>
      </c>
      <c r="D1538" t="s">
        <v>16</v>
      </c>
      <c r="E1538">
        <v>17</v>
      </c>
      <c r="F1538" t="s">
        <v>3415</v>
      </c>
      <c r="G1538" t="s">
        <v>10607</v>
      </c>
      <c r="H1538" t="s">
        <v>9891</v>
      </c>
      <c r="O1538" t="s">
        <v>10887</v>
      </c>
      <c r="P1538">
        <f t="shared" si="23"/>
        <v>0</v>
      </c>
    </row>
    <row r="1539" spans="1:16" hidden="1" x14ac:dyDescent="0.25">
      <c r="A1539" t="str">
        <f>"ACLIP03"</f>
        <v>ACLIP03</v>
      </c>
      <c r="B1539" t="s">
        <v>10608</v>
      </c>
      <c r="C1539">
        <v>0</v>
      </c>
      <c r="D1539" t="s">
        <v>16</v>
      </c>
      <c r="E1539">
        <v>0</v>
      </c>
      <c r="F1539" t="s">
        <v>10605</v>
      </c>
      <c r="G1539" t="s">
        <v>10609</v>
      </c>
      <c r="O1539" t="s">
        <v>10888</v>
      </c>
      <c r="P1539">
        <f t="shared" ref="P1539:P1602" si="24">SUMIFS($C$2:$C$7959,$B$2:$B$7959,O1539)</f>
        <v>0</v>
      </c>
    </row>
    <row r="1540" spans="1:16" hidden="1" x14ac:dyDescent="0.25">
      <c r="A1540" t="str">
        <f>"QCLIP03"</f>
        <v>QCLIP03</v>
      </c>
      <c r="B1540" t="s">
        <v>10608</v>
      </c>
      <c r="C1540">
        <v>0</v>
      </c>
      <c r="D1540" t="s">
        <v>16</v>
      </c>
      <c r="E1540">
        <v>0</v>
      </c>
      <c r="F1540" t="s">
        <v>10605</v>
      </c>
      <c r="G1540" t="s">
        <v>10609</v>
      </c>
      <c r="O1540" t="s">
        <v>10889</v>
      </c>
      <c r="P1540">
        <f t="shared" si="24"/>
        <v>0</v>
      </c>
    </row>
    <row r="1541" spans="1:16" hidden="1" x14ac:dyDescent="0.25">
      <c r="A1541" t="str">
        <f>"QCLIP01"</f>
        <v>QCLIP01</v>
      </c>
      <c r="B1541" t="s">
        <v>10610</v>
      </c>
      <c r="C1541">
        <v>0</v>
      </c>
      <c r="D1541" t="s">
        <v>16</v>
      </c>
      <c r="E1541">
        <v>0</v>
      </c>
      <c r="F1541" t="s">
        <v>10605</v>
      </c>
      <c r="G1541" t="s">
        <v>10609</v>
      </c>
      <c r="O1541" t="s">
        <v>13741</v>
      </c>
      <c r="P1541">
        <f t="shared" si="24"/>
        <v>0</v>
      </c>
    </row>
    <row r="1542" spans="1:16" hidden="1" x14ac:dyDescent="0.25">
      <c r="A1542" t="str">
        <f>"ACLIP02"</f>
        <v>ACLIP02</v>
      </c>
      <c r="B1542" t="s">
        <v>10610</v>
      </c>
      <c r="C1542">
        <v>0</v>
      </c>
      <c r="D1542" t="s">
        <v>16</v>
      </c>
      <c r="E1542">
        <v>0</v>
      </c>
      <c r="F1542" t="s">
        <v>10605</v>
      </c>
      <c r="G1542" t="s">
        <v>10609</v>
      </c>
      <c r="O1542" t="s">
        <v>4145</v>
      </c>
      <c r="P1542">
        <f t="shared" si="24"/>
        <v>0</v>
      </c>
    </row>
    <row r="1543" spans="1:16" x14ac:dyDescent="0.25">
      <c r="A1543" t="str">
        <f>"QCLIP02"</f>
        <v>QCLIP02</v>
      </c>
      <c r="B1543" t="s">
        <v>10611</v>
      </c>
      <c r="C1543">
        <v>0</v>
      </c>
      <c r="D1543" t="s">
        <v>16</v>
      </c>
      <c r="E1543">
        <v>0</v>
      </c>
      <c r="F1543" t="s">
        <v>10605</v>
      </c>
      <c r="G1543" t="s">
        <v>10609</v>
      </c>
      <c r="O1543" t="s">
        <v>411</v>
      </c>
      <c r="P1543">
        <f t="shared" si="24"/>
        <v>10667</v>
      </c>
    </row>
    <row r="1544" spans="1:16" hidden="1" x14ac:dyDescent="0.25">
      <c r="A1544" t="str">
        <f>"ACLIP01"</f>
        <v>ACLIP01</v>
      </c>
      <c r="B1544" t="s">
        <v>10611</v>
      </c>
      <c r="C1544">
        <v>0</v>
      </c>
      <c r="D1544" t="s">
        <v>16</v>
      </c>
      <c r="E1544">
        <v>0</v>
      </c>
      <c r="F1544" t="s">
        <v>10605</v>
      </c>
      <c r="G1544" t="s">
        <v>10609</v>
      </c>
      <c r="O1544" t="s">
        <v>4164</v>
      </c>
      <c r="P1544">
        <f t="shared" si="24"/>
        <v>0</v>
      </c>
    </row>
    <row r="1545" spans="1:16" hidden="1" x14ac:dyDescent="0.25">
      <c r="A1545" t="str">
        <f>"QCLOS01"</f>
        <v>QCLOS01</v>
      </c>
      <c r="B1545" t="s">
        <v>10612</v>
      </c>
      <c r="C1545">
        <v>0</v>
      </c>
      <c r="D1545" t="s">
        <v>41</v>
      </c>
      <c r="E1545">
        <v>0</v>
      </c>
      <c r="F1545" t="s">
        <v>10605</v>
      </c>
      <c r="G1545" t="s">
        <v>10613</v>
      </c>
      <c r="O1545" t="s">
        <v>10891</v>
      </c>
      <c r="P1545">
        <f t="shared" si="24"/>
        <v>0</v>
      </c>
    </row>
    <row r="1546" spans="1:16" hidden="1" x14ac:dyDescent="0.25">
      <c r="A1546" t="str">
        <f>"ACLOS01"</f>
        <v>ACLOS01</v>
      </c>
      <c r="B1546" t="s">
        <v>10612</v>
      </c>
      <c r="C1546">
        <v>0</v>
      </c>
      <c r="D1546" t="s">
        <v>41</v>
      </c>
      <c r="E1546">
        <v>0</v>
      </c>
      <c r="F1546" t="s">
        <v>10605</v>
      </c>
      <c r="G1546" t="s">
        <v>10613</v>
      </c>
      <c r="O1546" t="s">
        <v>10894</v>
      </c>
      <c r="P1546">
        <f t="shared" si="24"/>
        <v>0</v>
      </c>
    </row>
    <row r="1547" spans="1:16" hidden="1" x14ac:dyDescent="0.25">
      <c r="A1547" t="str">
        <f>"QCOBR01"</f>
        <v>QCOBR01</v>
      </c>
      <c r="B1547" t="s">
        <v>13693</v>
      </c>
      <c r="C1547">
        <v>205</v>
      </c>
      <c r="D1547" t="s">
        <v>16</v>
      </c>
      <c r="E1547">
        <v>10</v>
      </c>
      <c r="F1547" t="s">
        <v>1271</v>
      </c>
      <c r="G1547" t="s">
        <v>10614</v>
      </c>
      <c r="H1547" t="s">
        <v>9871</v>
      </c>
      <c r="O1547" t="s">
        <v>10895</v>
      </c>
      <c r="P1547">
        <f t="shared" si="24"/>
        <v>0</v>
      </c>
    </row>
    <row r="1548" spans="1:16" hidden="1" x14ac:dyDescent="0.25">
      <c r="A1548" t="str">
        <f>"ACOBR09"</f>
        <v>ACOBR09</v>
      </c>
      <c r="B1548" t="s">
        <v>13693</v>
      </c>
      <c r="C1548">
        <v>0</v>
      </c>
      <c r="D1548" t="s">
        <v>16</v>
      </c>
      <c r="E1548">
        <v>0</v>
      </c>
      <c r="O1548" t="s">
        <v>10897</v>
      </c>
      <c r="P1548">
        <f t="shared" si="24"/>
        <v>0</v>
      </c>
    </row>
    <row r="1549" spans="1:16" hidden="1" x14ac:dyDescent="0.25">
      <c r="A1549" t="str">
        <f>"QCOBR02"</f>
        <v>QCOBR02</v>
      </c>
      <c r="B1549" t="s">
        <v>13694</v>
      </c>
      <c r="C1549">
        <v>11</v>
      </c>
      <c r="D1549" t="s">
        <v>16</v>
      </c>
      <c r="E1549">
        <v>0</v>
      </c>
      <c r="F1549" t="s">
        <v>1271</v>
      </c>
      <c r="G1549" t="s">
        <v>10614</v>
      </c>
      <c r="H1549" t="s">
        <v>9871</v>
      </c>
      <c r="O1549" t="s">
        <v>17701</v>
      </c>
      <c r="P1549">
        <f t="shared" si="24"/>
        <v>0</v>
      </c>
    </row>
    <row r="1550" spans="1:16" hidden="1" x14ac:dyDescent="0.25">
      <c r="A1550" t="str">
        <f>"ACOBR07"</f>
        <v>ACOBR07</v>
      </c>
      <c r="B1550" t="s">
        <v>13694</v>
      </c>
      <c r="C1550">
        <v>0</v>
      </c>
      <c r="D1550" t="s">
        <v>16</v>
      </c>
      <c r="E1550">
        <v>0</v>
      </c>
      <c r="F1550" t="s">
        <v>329</v>
      </c>
      <c r="G1550" t="s">
        <v>10614</v>
      </c>
      <c r="H1550" t="s">
        <v>9871</v>
      </c>
      <c r="O1550" t="s">
        <v>10898</v>
      </c>
      <c r="P1550">
        <f t="shared" si="24"/>
        <v>0</v>
      </c>
    </row>
    <row r="1551" spans="1:16" hidden="1" x14ac:dyDescent="0.25">
      <c r="A1551" t="str">
        <f>"ACOBR01"</f>
        <v>ACOBR01</v>
      </c>
      <c r="B1551" t="s">
        <v>17636</v>
      </c>
      <c r="C1551">
        <v>0</v>
      </c>
      <c r="D1551" t="s">
        <v>16</v>
      </c>
      <c r="E1551">
        <v>0</v>
      </c>
      <c r="F1551" t="s">
        <v>329</v>
      </c>
      <c r="G1551" t="s">
        <v>10614</v>
      </c>
      <c r="H1551" t="s">
        <v>9871</v>
      </c>
      <c r="O1551" t="s">
        <v>10899</v>
      </c>
      <c r="P1551">
        <f t="shared" si="24"/>
        <v>0</v>
      </c>
    </row>
    <row r="1552" spans="1:16" hidden="1" x14ac:dyDescent="0.25">
      <c r="A1552" t="str">
        <f>"QCOBR04"</f>
        <v>QCOBR04</v>
      </c>
      <c r="B1552" t="s">
        <v>13696</v>
      </c>
      <c r="C1552">
        <v>2</v>
      </c>
      <c r="D1552" t="s">
        <v>16</v>
      </c>
      <c r="E1552">
        <v>0</v>
      </c>
      <c r="F1552" t="s">
        <v>1271</v>
      </c>
      <c r="G1552" t="s">
        <v>10614</v>
      </c>
      <c r="H1552" t="s">
        <v>9871</v>
      </c>
      <c r="O1552" t="s">
        <v>10900</v>
      </c>
      <c r="P1552">
        <f t="shared" si="24"/>
        <v>0</v>
      </c>
    </row>
    <row r="1553" spans="1:16" hidden="1" x14ac:dyDescent="0.25">
      <c r="A1553" t="str">
        <f>"ACOBR06"</f>
        <v>ACOBR06</v>
      </c>
      <c r="B1553" t="s">
        <v>13696</v>
      </c>
      <c r="C1553">
        <v>0</v>
      </c>
      <c r="D1553" t="s">
        <v>16</v>
      </c>
      <c r="E1553">
        <v>0</v>
      </c>
      <c r="F1553" t="s">
        <v>329</v>
      </c>
      <c r="G1553" t="s">
        <v>10614</v>
      </c>
      <c r="H1553" t="s">
        <v>9871</v>
      </c>
      <c r="O1553" t="s">
        <v>10901</v>
      </c>
      <c r="P1553">
        <f t="shared" si="24"/>
        <v>0</v>
      </c>
    </row>
    <row r="1554" spans="1:16" hidden="1" x14ac:dyDescent="0.25">
      <c r="A1554" t="str">
        <f>"ACOBR05"</f>
        <v>ACOBR05</v>
      </c>
      <c r="B1554" t="s">
        <v>17637</v>
      </c>
      <c r="C1554">
        <v>0</v>
      </c>
      <c r="D1554" t="s">
        <v>16</v>
      </c>
      <c r="E1554">
        <v>0</v>
      </c>
      <c r="F1554" t="s">
        <v>329</v>
      </c>
      <c r="G1554" t="s">
        <v>10614</v>
      </c>
      <c r="H1554" t="s">
        <v>9871</v>
      </c>
      <c r="O1554" t="s">
        <v>10902</v>
      </c>
      <c r="P1554">
        <f t="shared" si="24"/>
        <v>0</v>
      </c>
    </row>
    <row r="1555" spans="1:16" hidden="1" x14ac:dyDescent="0.25">
      <c r="A1555" t="str">
        <f>"QCOBR03"</f>
        <v>QCOBR03</v>
      </c>
      <c r="B1555" t="s">
        <v>13695</v>
      </c>
      <c r="C1555">
        <v>0</v>
      </c>
      <c r="D1555" t="s">
        <v>16</v>
      </c>
      <c r="E1555">
        <v>0</v>
      </c>
      <c r="F1555" t="s">
        <v>1271</v>
      </c>
      <c r="G1555" t="s">
        <v>10614</v>
      </c>
      <c r="H1555" t="s">
        <v>9871</v>
      </c>
      <c r="O1555" t="s">
        <v>10903</v>
      </c>
      <c r="P1555">
        <f t="shared" si="24"/>
        <v>0</v>
      </c>
    </row>
    <row r="1556" spans="1:16" hidden="1" x14ac:dyDescent="0.25">
      <c r="A1556" t="str">
        <f>"ACOBR08"</f>
        <v>ACOBR08</v>
      </c>
      <c r="B1556" t="s">
        <v>13695</v>
      </c>
      <c r="C1556">
        <v>0</v>
      </c>
      <c r="D1556" t="s">
        <v>28</v>
      </c>
      <c r="E1556">
        <v>0</v>
      </c>
      <c r="O1556" t="s">
        <v>10904</v>
      </c>
      <c r="P1556">
        <f t="shared" si="24"/>
        <v>0</v>
      </c>
    </row>
    <row r="1557" spans="1:16" hidden="1" x14ac:dyDescent="0.25">
      <c r="A1557" t="str">
        <f>"ACOBR02"</f>
        <v>ACOBR02</v>
      </c>
      <c r="B1557" t="s">
        <v>13695</v>
      </c>
      <c r="C1557">
        <v>0</v>
      </c>
      <c r="D1557" t="s">
        <v>16</v>
      </c>
      <c r="E1557">
        <v>0</v>
      </c>
      <c r="F1557" t="s">
        <v>329</v>
      </c>
      <c r="G1557" t="s">
        <v>10614</v>
      </c>
      <c r="H1557" t="s">
        <v>9871</v>
      </c>
      <c r="O1557" t="s">
        <v>10905</v>
      </c>
      <c r="P1557">
        <f t="shared" si="24"/>
        <v>0</v>
      </c>
    </row>
    <row r="1558" spans="1:16" x14ac:dyDescent="0.25">
      <c r="A1558" t="str">
        <f>"ACOBR03"</f>
        <v>ACOBR03</v>
      </c>
      <c r="B1558" t="s">
        <v>10615</v>
      </c>
      <c r="C1558">
        <v>0</v>
      </c>
      <c r="D1558" t="s">
        <v>16</v>
      </c>
      <c r="E1558">
        <v>0</v>
      </c>
      <c r="F1558" t="s">
        <v>329</v>
      </c>
      <c r="G1558" t="s">
        <v>10614</v>
      </c>
      <c r="O1558" t="s">
        <v>4200</v>
      </c>
      <c r="P1558">
        <f t="shared" si="24"/>
        <v>15</v>
      </c>
    </row>
    <row r="1559" spans="1:16" hidden="1" x14ac:dyDescent="0.25">
      <c r="A1559" t="str">
        <f>"ACOBR04"</f>
        <v>ACOBR04</v>
      </c>
      <c r="B1559" t="s">
        <v>328</v>
      </c>
      <c r="C1559">
        <v>0</v>
      </c>
      <c r="D1559" t="s">
        <v>16</v>
      </c>
      <c r="E1559">
        <v>0</v>
      </c>
      <c r="F1559" t="s">
        <v>329</v>
      </c>
      <c r="G1559" t="s">
        <v>10614</v>
      </c>
      <c r="O1559" t="s">
        <v>10906</v>
      </c>
      <c r="P1559">
        <f t="shared" si="24"/>
        <v>0</v>
      </c>
    </row>
    <row r="1560" spans="1:16" hidden="1" x14ac:dyDescent="0.25">
      <c r="A1560" t="str">
        <f>"QCOLA02"</f>
        <v>QCOLA02</v>
      </c>
      <c r="B1560" t="s">
        <v>3432</v>
      </c>
      <c r="C1560">
        <v>864</v>
      </c>
      <c r="D1560" t="s">
        <v>16</v>
      </c>
      <c r="E1560">
        <v>18</v>
      </c>
      <c r="F1560" t="s">
        <v>701</v>
      </c>
      <c r="G1560" t="s">
        <v>9982</v>
      </c>
      <c r="O1560" t="s">
        <v>10907</v>
      </c>
      <c r="P1560">
        <f t="shared" si="24"/>
        <v>0</v>
      </c>
    </row>
    <row r="1561" spans="1:16" hidden="1" x14ac:dyDescent="0.25">
      <c r="A1561" t="str">
        <f>"QCOLA01"</f>
        <v>QCOLA01</v>
      </c>
      <c r="B1561" t="s">
        <v>3428</v>
      </c>
      <c r="C1561">
        <v>512</v>
      </c>
      <c r="D1561" t="s">
        <v>16</v>
      </c>
      <c r="E1561">
        <v>8</v>
      </c>
      <c r="F1561" t="s">
        <v>701</v>
      </c>
      <c r="G1561" t="s">
        <v>9982</v>
      </c>
      <c r="O1561" t="s">
        <v>10908</v>
      </c>
      <c r="P1561">
        <f t="shared" si="24"/>
        <v>0</v>
      </c>
    </row>
    <row r="1562" spans="1:16" hidden="1" x14ac:dyDescent="0.25">
      <c r="A1562" t="str">
        <f>"QCOMB03"</f>
        <v>QCOMB03</v>
      </c>
      <c r="B1562" t="s">
        <v>10616</v>
      </c>
      <c r="C1562">
        <v>0</v>
      </c>
      <c r="D1562" t="s">
        <v>16</v>
      </c>
      <c r="E1562">
        <v>0</v>
      </c>
      <c r="F1562" t="s">
        <v>10142</v>
      </c>
      <c r="G1562" t="s">
        <v>10617</v>
      </c>
      <c r="O1562" t="s">
        <v>10909</v>
      </c>
      <c r="P1562">
        <f t="shared" si="24"/>
        <v>0</v>
      </c>
    </row>
    <row r="1563" spans="1:16" hidden="1" x14ac:dyDescent="0.25">
      <c r="A1563" t="str">
        <f>"QCOMB04"</f>
        <v>QCOMB04</v>
      </c>
      <c r="B1563" t="s">
        <v>10618</v>
      </c>
      <c r="C1563">
        <v>0</v>
      </c>
      <c r="D1563" t="s">
        <v>16</v>
      </c>
      <c r="E1563">
        <v>0</v>
      </c>
      <c r="F1563" t="s">
        <v>10142</v>
      </c>
      <c r="G1563" t="s">
        <v>10617</v>
      </c>
      <c r="O1563" t="s">
        <v>9345</v>
      </c>
      <c r="P1563">
        <f t="shared" si="24"/>
        <v>0</v>
      </c>
    </row>
    <row r="1564" spans="1:16" hidden="1" x14ac:dyDescent="0.25">
      <c r="A1564" t="str">
        <f>"QCOMB02"</f>
        <v>QCOMB02</v>
      </c>
      <c r="B1564" t="s">
        <v>10619</v>
      </c>
      <c r="C1564">
        <v>0</v>
      </c>
      <c r="D1564" t="s">
        <v>16</v>
      </c>
      <c r="E1564">
        <v>0</v>
      </c>
      <c r="F1564" t="s">
        <v>10142</v>
      </c>
      <c r="G1564" t="s">
        <v>10617</v>
      </c>
      <c r="O1564" t="s">
        <v>13742</v>
      </c>
      <c r="P1564">
        <f t="shared" si="24"/>
        <v>0</v>
      </c>
    </row>
    <row r="1565" spans="1:16" x14ac:dyDescent="0.25">
      <c r="A1565" t="str">
        <f>"QCOMB01"</f>
        <v>QCOMB01</v>
      </c>
      <c r="B1565" t="s">
        <v>10620</v>
      </c>
      <c r="C1565">
        <v>0</v>
      </c>
      <c r="D1565" t="s">
        <v>16</v>
      </c>
      <c r="E1565">
        <v>0</v>
      </c>
      <c r="F1565" t="s">
        <v>10142</v>
      </c>
      <c r="G1565" t="s">
        <v>10617</v>
      </c>
      <c r="O1565" t="s">
        <v>13743</v>
      </c>
      <c r="P1565">
        <f t="shared" si="24"/>
        <v>3760</v>
      </c>
    </row>
    <row r="1566" spans="1:16" hidden="1" x14ac:dyDescent="0.25">
      <c r="A1566" t="str">
        <f>"QCOMP01"</f>
        <v>QCOMP01</v>
      </c>
      <c r="B1566" t="s">
        <v>10621</v>
      </c>
      <c r="C1566">
        <v>0</v>
      </c>
      <c r="D1566" t="s">
        <v>41</v>
      </c>
      <c r="E1566">
        <v>0</v>
      </c>
      <c r="F1566" t="s">
        <v>10622</v>
      </c>
      <c r="O1566" t="s">
        <v>10911</v>
      </c>
      <c r="P1566">
        <f t="shared" si="24"/>
        <v>0</v>
      </c>
    </row>
    <row r="1567" spans="1:16" x14ac:dyDescent="0.25">
      <c r="A1567" t="str">
        <f>"QCONF02"</f>
        <v>QCONF02</v>
      </c>
      <c r="B1567" t="s">
        <v>3435</v>
      </c>
      <c r="C1567">
        <v>94</v>
      </c>
      <c r="D1567" t="s">
        <v>16</v>
      </c>
      <c r="E1567">
        <v>0</v>
      </c>
      <c r="F1567" t="s">
        <v>337</v>
      </c>
      <c r="G1567" t="s">
        <v>9893</v>
      </c>
      <c r="O1567" t="s">
        <v>13745</v>
      </c>
      <c r="P1567">
        <f t="shared" si="24"/>
        <v>910</v>
      </c>
    </row>
    <row r="1568" spans="1:16" x14ac:dyDescent="0.25">
      <c r="A1568" t="str">
        <f>"ACONF02"</f>
        <v>ACONF02</v>
      </c>
      <c r="B1568" t="s">
        <v>3435</v>
      </c>
      <c r="C1568">
        <v>0</v>
      </c>
      <c r="D1568" t="s">
        <v>16</v>
      </c>
      <c r="E1568">
        <v>0</v>
      </c>
      <c r="F1568" t="s">
        <v>337</v>
      </c>
      <c r="G1568" t="s">
        <v>9893</v>
      </c>
      <c r="O1568" t="s">
        <v>13744</v>
      </c>
      <c r="P1568">
        <f t="shared" si="24"/>
        <v>350</v>
      </c>
    </row>
    <row r="1569" spans="1:16" hidden="1" x14ac:dyDescent="0.25">
      <c r="A1569" t="str">
        <f>"QCONF01"</f>
        <v>QCONF01</v>
      </c>
      <c r="B1569" t="s">
        <v>10623</v>
      </c>
      <c r="C1569">
        <v>0</v>
      </c>
      <c r="D1569" t="s">
        <v>379</v>
      </c>
      <c r="E1569">
        <v>0</v>
      </c>
      <c r="F1569" t="s">
        <v>337</v>
      </c>
      <c r="G1569" t="s">
        <v>9893</v>
      </c>
      <c r="O1569" t="s">
        <v>10912</v>
      </c>
      <c r="P1569">
        <f t="shared" si="24"/>
        <v>0</v>
      </c>
    </row>
    <row r="1570" spans="1:16" hidden="1" x14ac:dyDescent="0.25">
      <c r="A1570" t="str">
        <f>"ACONF01"</f>
        <v>ACONF01</v>
      </c>
      <c r="B1570" t="s">
        <v>10624</v>
      </c>
      <c r="C1570">
        <v>0</v>
      </c>
      <c r="D1570" t="s">
        <v>41</v>
      </c>
      <c r="E1570">
        <v>0</v>
      </c>
      <c r="F1570" t="s">
        <v>337</v>
      </c>
      <c r="G1570" t="s">
        <v>9893</v>
      </c>
      <c r="O1570" t="s">
        <v>10913</v>
      </c>
      <c r="P1570">
        <f t="shared" si="24"/>
        <v>0</v>
      </c>
    </row>
    <row r="1571" spans="1:16" hidden="1" x14ac:dyDescent="0.25">
      <c r="A1571" t="str">
        <f>"QCONF03"</f>
        <v>QCONF03</v>
      </c>
      <c r="B1571" t="s">
        <v>10624</v>
      </c>
      <c r="C1571">
        <v>0</v>
      </c>
      <c r="D1571" t="s">
        <v>41</v>
      </c>
      <c r="E1571">
        <v>0</v>
      </c>
      <c r="F1571" t="s">
        <v>337</v>
      </c>
      <c r="G1571" t="s">
        <v>9893</v>
      </c>
      <c r="O1571" t="s">
        <v>10914</v>
      </c>
      <c r="P1571">
        <f t="shared" si="24"/>
        <v>0</v>
      </c>
    </row>
    <row r="1572" spans="1:16" hidden="1" x14ac:dyDescent="0.25">
      <c r="A1572" t="str">
        <f>"QCONF05"</f>
        <v>QCONF05</v>
      </c>
      <c r="B1572" t="s">
        <v>3447</v>
      </c>
      <c r="C1572">
        <v>0</v>
      </c>
      <c r="D1572" t="s">
        <v>16</v>
      </c>
      <c r="E1572">
        <v>0</v>
      </c>
      <c r="F1572" t="s">
        <v>337</v>
      </c>
      <c r="G1572" t="s">
        <v>9893</v>
      </c>
      <c r="O1572" t="s">
        <v>10915</v>
      </c>
      <c r="P1572">
        <f t="shared" si="24"/>
        <v>0</v>
      </c>
    </row>
    <row r="1573" spans="1:16" hidden="1" x14ac:dyDescent="0.25">
      <c r="A1573" t="str">
        <f>"ACONF03"</f>
        <v>ACONF03</v>
      </c>
      <c r="B1573" t="s">
        <v>3447</v>
      </c>
      <c r="C1573">
        <v>0</v>
      </c>
      <c r="D1573" t="s">
        <v>16</v>
      </c>
      <c r="E1573">
        <v>0</v>
      </c>
      <c r="F1573" t="s">
        <v>337</v>
      </c>
      <c r="G1573" t="s">
        <v>9893</v>
      </c>
      <c r="O1573" t="s">
        <v>10916</v>
      </c>
      <c r="P1573">
        <f t="shared" si="24"/>
        <v>0</v>
      </c>
    </row>
    <row r="1574" spans="1:16" hidden="1" x14ac:dyDescent="0.25">
      <c r="A1574" t="str">
        <f>"QCONF04"</f>
        <v>QCONF04</v>
      </c>
      <c r="B1574" t="s">
        <v>10625</v>
      </c>
      <c r="C1574">
        <v>0</v>
      </c>
      <c r="D1574" t="s">
        <v>16</v>
      </c>
      <c r="E1574">
        <v>0</v>
      </c>
      <c r="F1574" t="s">
        <v>337</v>
      </c>
      <c r="G1574" t="s">
        <v>9893</v>
      </c>
      <c r="O1574" t="s">
        <v>10917</v>
      </c>
      <c r="P1574">
        <f t="shared" si="24"/>
        <v>0</v>
      </c>
    </row>
    <row r="1575" spans="1:16" hidden="1" x14ac:dyDescent="0.25">
      <c r="A1575" t="str">
        <f>"ACONF04"</f>
        <v>ACONF04</v>
      </c>
      <c r="B1575" t="s">
        <v>10625</v>
      </c>
      <c r="C1575">
        <v>0</v>
      </c>
      <c r="D1575" t="s">
        <v>16</v>
      </c>
      <c r="E1575">
        <v>0</v>
      </c>
      <c r="F1575" t="s">
        <v>337</v>
      </c>
      <c r="G1575" t="s">
        <v>9893</v>
      </c>
      <c r="O1575" t="s">
        <v>10918</v>
      </c>
      <c r="P1575">
        <f t="shared" si="24"/>
        <v>0</v>
      </c>
    </row>
    <row r="1576" spans="1:16" hidden="1" x14ac:dyDescent="0.25">
      <c r="A1576" t="str">
        <f>"QCONF07"</f>
        <v>QCONF07</v>
      </c>
      <c r="B1576" t="s">
        <v>10626</v>
      </c>
      <c r="C1576">
        <v>0</v>
      </c>
      <c r="D1576" t="s">
        <v>16</v>
      </c>
      <c r="E1576">
        <v>0</v>
      </c>
      <c r="F1576" t="s">
        <v>337</v>
      </c>
      <c r="O1576" t="s">
        <v>10919</v>
      </c>
      <c r="P1576">
        <f t="shared" si="24"/>
        <v>0</v>
      </c>
    </row>
    <row r="1577" spans="1:16" x14ac:dyDescent="0.25">
      <c r="A1577" t="str">
        <f>"QCONF06"</f>
        <v>QCONF06</v>
      </c>
      <c r="B1577" t="s">
        <v>10627</v>
      </c>
      <c r="C1577">
        <v>0</v>
      </c>
      <c r="D1577" t="s">
        <v>16</v>
      </c>
      <c r="E1577">
        <v>0</v>
      </c>
      <c r="F1577" t="s">
        <v>337</v>
      </c>
      <c r="G1577" t="s">
        <v>9893</v>
      </c>
      <c r="O1577" t="s">
        <v>13746</v>
      </c>
      <c r="P1577">
        <f t="shared" si="24"/>
        <v>1105</v>
      </c>
    </row>
    <row r="1578" spans="1:16" x14ac:dyDescent="0.25">
      <c r="A1578" t="str">
        <f>"QCONS01"</f>
        <v>QCONS01</v>
      </c>
      <c r="B1578" t="s">
        <v>10628</v>
      </c>
      <c r="C1578">
        <v>0</v>
      </c>
      <c r="D1578" t="s">
        <v>16</v>
      </c>
      <c r="E1578">
        <v>0</v>
      </c>
      <c r="F1578" t="s">
        <v>337</v>
      </c>
      <c r="G1578" t="s">
        <v>10629</v>
      </c>
      <c r="O1578" t="s">
        <v>4220</v>
      </c>
      <c r="P1578">
        <f t="shared" si="24"/>
        <v>365</v>
      </c>
    </row>
    <row r="1579" spans="1:16" hidden="1" x14ac:dyDescent="0.25">
      <c r="A1579" t="str">
        <f>"ACONS01"</f>
        <v>ACONS01</v>
      </c>
      <c r="B1579" t="s">
        <v>10628</v>
      </c>
      <c r="C1579">
        <v>0</v>
      </c>
      <c r="D1579" t="s">
        <v>16</v>
      </c>
      <c r="E1579">
        <v>0</v>
      </c>
      <c r="F1579" t="s">
        <v>337</v>
      </c>
      <c r="G1579" t="s">
        <v>10629</v>
      </c>
      <c r="O1579" t="s">
        <v>4222</v>
      </c>
      <c r="P1579">
        <f t="shared" si="24"/>
        <v>0</v>
      </c>
    </row>
    <row r="1580" spans="1:16" hidden="1" x14ac:dyDescent="0.25">
      <c r="A1580" t="str">
        <f>"ACONS02"</f>
        <v>ACONS02</v>
      </c>
      <c r="B1580" t="s">
        <v>10630</v>
      </c>
      <c r="C1580">
        <v>0</v>
      </c>
      <c r="D1580" t="s">
        <v>41</v>
      </c>
      <c r="E1580">
        <v>0</v>
      </c>
      <c r="F1580" t="s">
        <v>879</v>
      </c>
      <c r="O1580" t="s">
        <v>10920</v>
      </c>
      <c r="P1580">
        <f t="shared" si="24"/>
        <v>0</v>
      </c>
    </row>
    <row r="1581" spans="1:16" x14ac:dyDescent="0.25">
      <c r="A1581" t="str">
        <f>"ACONS03"</f>
        <v>ACONS03</v>
      </c>
      <c r="B1581" t="s">
        <v>10631</v>
      </c>
      <c r="C1581">
        <v>0</v>
      </c>
      <c r="D1581" t="s">
        <v>41</v>
      </c>
      <c r="E1581">
        <v>0</v>
      </c>
      <c r="F1581" t="s">
        <v>879</v>
      </c>
      <c r="O1581" t="s">
        <v>13747</v>
      </c>
      <c r="P1581">
        <f t="shared" si="24"/>
        <v>429</v>
      </c>
    </row>
    <row r="1582" spans="1:16" x14ac:dyDescent="0.25">
      <c r="A1582" t="str">
        <f>"ACONT01"</f>
        <v>ACONT01</v>
      </c>
      <c r="B1582" t="s">
        <v>17638</v>
      </c>
      <c r="C1582">
        <v>0</v>
      </c>
      <c r="D1582" t="s">
        <v>41</v>
      </c>
      <c r="E1582">
        <v>0</v>
      </c>
      <c r="F1582" t="s">
        <v>2524</v>
      </c>
      <c r="G1582" t="s">
        <v>10310</v>
      </c>
      <c r="H1582" t="s">
        <v>9871</v>
      </c>
      <c r="O1582" t="s">
        <v>13496</v>
      </c>
      <c r="P1582">
        <f t="shared" si="24"/>
        <v>694</v>
      </c>
    </row>
    <row r="1583" spans="1:16" hidden="1" x14ac:dyDescent="0.25">
      <c r="A1583" t="str">
        <f>"QCONT01"</f>
        <v>QCONT01</v>
      </c>
      <c r="B1583" t="s">
        <v>17638</v>
      </c>
      <c r="C1583">
        <v>0</v>
      </c>
      <c r="D1583" t="s">
        <v>41</v>
      </c>
      <c r="E1583">
        <v>0</v>
      </c>
      <c r="F1583" t="s">
        <v>2524</v>
      </c>
      <c r="G1583" t="s">
        <v>10310</v>
      </c>
      <c r="H1583" t="s">
        <v>9871</v>
      </c>
      <c r="O1583" t="s">
        <v>4230</v>
      </c>
      <c r="P1583">
        <f t="shared" si="24"/>
        <v>0</v>
      </c>
    </row>
    <row r="1584" spans="1:16" x14ac:dyDescent="0.25">
      <c r="A1584" t="str">
        <f>"ZZCOOK01"</f>
        <v>ZZCOOK01</v>
      </c>
      <c r="B1584" t="s">
        <v>10632</v>
      </c>
      <c r="C1584">
        <v>0</v>
      </c>
      <c r="D1584" t="s">
        <v>28</v>
      </c>
      <c r="E1584">
        <v>0</v>
      </c>
      <c r="F1584" t="s">
        <v>879</v>
      </c>
      <c r="G1584" t="s">
        <v>253</v>
      </c>
      <c r="O1584" t="s">
        <v>417</v>
      </c>
      <c r="P1584">
        <f t="shared" si="24"/>
        <v>10</v>
      </c>
    </row>
    <row r="1585" spans="1:16" x14ac:dyDescent="0.25">
      <c r="A1585" t="str">
        <f>"ACOPC05"</f>
        <v>ACOPC05</v>
      </c>
      <c r="B1585" t="s">
        <v>13697</v>
      </c>
      <c r="C1585">
        <v>0</v>
      </c>
      <c r="D1585" t="s">
        <v>41</v>
      </c>
      <c r="E1585">
        <v>0</v>
      </c>
      <c r="F1585" t="s">
        <v>9995</v>
      </c>
      <c r="G1585" t="s">
        <v>10633</v>
      </c>
      <c r="H1585" t="s">
        <v>9871</v>
      </c>
      <c r="O1585" t="s">
        <v>13748</v>
      </c>
      <c r="P1585">
        <f t="shared" si="24"/>
        <v>1722</v>
      </c>
    </row>
    <row r="1586" spans="1:16" x14ac:dyDescent="0.25">
      <c r="A1586" t="str">
        <f>"QCOPC06"</f>
        <v>QCOPC06</v>
      </c>
      <c r="B1586" t="s">
        <v>13697</v>
      </c>
      <c r="C1586">
        <v>0</v>
      </c>
      <c r="D1586" t="s">
        <v>41</v>
      </c>
      <c r="E1586">
        <v>0</v>
      </c>
      <c r="F1586" t="s">
        <v>1586</v>
      </c>
      <c r="G1586" t="s">
        <v>10633</v>
      </c>
      <c r="H1586" t="s">
        <v>9871</v>
      </c>
      <c r="O1586" t="s">
        <v>13749</v>
      </c>
      <c r="P1586">
        <f t="shared" si="24"/>
        <v>467</v>
      </c>
    </row>
    <row r="1587" spans="1:16" hidden="1" x14ac:dyDescent="0.25">
      <c r="A1587" t="str">
        <f>"ACOPC01"</f>
        <v>ACOPC01</v>
      </c>
      <c r="B1587" t="s">
        <v>17639</v>
      </c>
      <c r="C1587">
        <v>0</v>
      </c>
      <c r="D1587" t="s">
        <v>41</v>
      </c>
      <c r="E1587">
        <v>0</v>
      </c>
      <c r="F1587" t="s">
        <v>9995</v>
      </c>
      <c r="G1587" t="s">
        <v>10633</v>
      </c>
      <c r="H1587" t="s">
        <v>9871</v>
      </c>
      <c r="O1587" t="s">
        <v>17702</v>
      </c>
      <c r="P1587">
        <f t="shared" si="24"/>
        <v>0</v>
      </c>
    </row>
    <row r="1588" spans="1:16" hidden="1" x14ac:dyDescent="0.25">
      <c r="A1588" t="str">
        <f>"QCOPC01"</f>
        <v>QCOPC01</v>
      </c>
      <c r="B1588" t="s">
        <v>17639</v>
      </c>
      <c r="C1588">
        <v>0</v>
      </c>
      <c r="D1588" t="s">
        <v>41</v>
      </c>
      <c r="E1588">
        <v>0</v>
      </c>
      <c r="F1588" t="s">
        <v>1586</v>
      </c>
      <c r="G1588" t="s">
        <v>10633</v>
      </c>
      <c r="H1588" t="s">
        <v>9871</v>
      </c>
      <c r="O1588" t="s">
        <v>13750</v>
      </c>
      <c r="P1588">
        <f t="shared" si="24"/>
        <v>0</v>
      </c>
    </row>
    <row r="1589" spans="1:16" hidden="1" x14ac:dyDescent="0.25">
      <c r="A1589" t="str">
        <f>"QCOPC04"</f>
        <v>QCOPC04</v>
      </c>
      <c r="B1589" t="s">
        <v>10634</v>
      </c>
      <c r="C1589">
        <v>0</v>
      </c>
      <c r="D1589" t="s">
        <v>41</v>
      </c>
      <c r="E1589">
        <v>0</v>
      </c>
      <c r="F1589" t="s">
        <v>1586</v>
      </c>
      <c r="G1589" t="s">
        <v>10633</v>
      </c>
      <c r="O1589" t="s">
        <v>17703</v>
      </c>
      <c r="P1589">
        <f t="shared" si="24"/>
        <v>0</v>
      </c>
    </row>
    <row r="1590" spans="1:16" hidden="1" x14ac:dyDescent="0.25">
      <c r="A1590" t="str">
        <f>"ACOPC04"</f>
        <v>ACOPC04</v>
      </c>
      <c r="B1590" t="s">
        <v>10635</v>
      </c>
      <c r="C1590">
        <v>0</v>
      </c>
      <c r="D1590" t="s">
        <v>41</v>
      </c>
      <c r="E1590">
        <v>0</v>
      </c>
      <c r="F1590" t="s">
        <v>9995</v>
      </c>
      <c r="G1590" t="s">
        <v>10633</v>
      </c>
      <c r="O1590" t="s">
        <v>17704</v>
      </c>
      <c r="P1590">
        <f t="shared" si="24"/>
        <v>0</v>
      </c>
    </row>
    <row r="1591" spans="1:16" x14ac:dyDescent="0.25">
      <c r="A1591" t="str">
        <f>"QCOPC05"</f>
        <v>QCOPC05</v>
      </c>
      <c r="B1591" t="s">
        <v>10635</v>
      </c>
      <c r="C1591">
        <v>0</v>
      </c>
      <c r="D1591" t="s">
        <v>41</v>
      </c>
      <c r="E1591">
        <v>0</v>
      </c>
      <c r="F1591" t="s">
        <v>1586</v>
      </c>
      <c r="G1591" t="s">
        <v>10633</v>
      </c>
      <c r="O1591" t="s">
        <v>13751</v>
      </c>
      <c r="P1591">
        <f t="shared" si="24"/>
        <v>66</v>
      </c>
    </row>
    <row r="1592" spans="1:16" x14ac:dyDescent="0.25">
      <c r="A1592" t="str">
        <f>"QCOPC02"</f>
        <v>QCOPC02</v>
      </c>
      <c r="B1592" t="s">
        <v>3451</v>
      </c>
      <c r="C1592">
        <v>0</v>
      </c>
      <c r="D1592" t="s">
        <v>41</v>
      </c>
      <c r="E1592">
        <v>0</v>
      </c>
      <c r="F1592" t="s">
        <v>1586</v>
      </c>
      <c r="G1592" t="s">
        <v>10633</v>
      </c>
      <c r="O1592" t="s">
        <v>13752</v>
      </c>
      <c r="P1592">
        <f t="shared" si="24"/>
        <v>235</v>
      </c>
    </row>
    <row r="1593" spans="1:16" hidden="1" x14ac:dyDescent="0.25">
      <c r="A1593" t="str">
        <f>"ACOPC02"</f>
        <v>ACOPC02</v>
      </c>
      <c r="B1593" t="s">
        <v>3451</v>
      </c>
      <c r="C1593">
        <v>0</v>
      </c>
      <c r="D1593" t="s">
        <v>41</v>
      </c>
      <c r="E1593">
        <v>0</v>
      </c>
      <c r="F1593" t="s">
        <v>9995</v>
      </c>
      <c r="G1593" t="s">
        <v>10633</v>
      </c>
      <c r="O1593" t="s">
        <v>10923</v>
      </c>
      <c r="P1593">
        <f t="shared" si="24"/>
        <v>0</v>
      </c>
    </row>
    <row r="1594" spans="1:16" hidden="1" x14ac:dyDescent="0.25">
      <c r="A1594" t="str">
        <f>"QCOPC03"</f>
        <v>QCOPC03</v>
      </c>
      <c r="B1594" t="s">
        <v>3468</v>
      </c>
      <c r="C1594">
        <v>4139</v>
      </c>
      <c r="D1594" t="s">
        <v>41</v>
      </c>
      <c r="E1594">
        <v>103</v>
      </c>
      <c r="F1594" t="s">
        <v>1586</v>
      </c>
      <c r="G1594" t="s">
        <v>10633</v>
      </c>
      <c r="O1594" t="s">
        <v>17705</v>
      </c>
      <c r="P1594">
        <f t="shared" si="24"/>
        <v>0</v>
      </c>
    </row>
    <row r="1595" spans="1:16" x14ac:dyDescent="0.25">
      <c r="A1595" t="str">
        <f>"ACOPC03"</f>
        <v>ACOPC03</v>
      </c>
      <c r="B1595" t="s">
        <v>3468</v>
      </c>
      <c r="C1595">
        <v>0</v>
      </c>
      <c r="D1595" t="s">
        <v>41</v>
      </c>
      <c r="E1595">
        <v>0</v>
      </c>
      <c r="F1595" t="s">
        <v>9995</v>
      </c>
      <c r="G1595" t="s">
        <v>10633</v>
      </c>
      <c r="O1595" t="s">
        <v>419</v>
      </c>
      <c r="P1595">
        <f t="shared" si="24"/>
        <v>5</v>
      </c>
    </row>
    <row r="1596" spans="1:16" x14ac:dyDescent="0.25">
      <c r="A1596" t="str">
        <f>"QCOPP03"</f>
        <v>QCOPP03</v>
      </c>
      <c r="B1596" t="s">
        <v>17640</v>
      </c>
      <c r="C1596">
        <v>0</v>
      </c>
      <c r="D1596" t="s">
        <v>41</v>
      </c>
      <c r="E1596">
        <v>0</v>
      </c>
      <c r="F1596" t="s">
        <v>10636</v>
      </c>
      <c r="H1596" t="s">
        <v>9876</v>
      </c>
      <c r="O1596" t="s">
        <v>4246</v>
      </c>
      <c r="P1596">
        <f t="shared" si="24"/>
        <v>2860</v>
      </c>
    </row>
    <row r="1597" spans="1:16" hidden="1" x14ac:dyDescent="0.25">
      <c r="A1597" t="str">
        <f>"QCOPP02"</f>
        <v>QCOPP02</v>
      </c>
      <c r="B1597" t="s">
        <v>17641</v>
      </c>
      <c r="C1597">
        <v>0</v>
      </c>
      <c r="D1597" t="s">
        <v>41</v>
      </c>
      <c r="E1597">
        <v>0</v>
      </c>
      <c r="F1597" t="s">
        <v>10636</v>
      </c>
      <c r="H1597" t="s">
        <v>9876</v>
      </c>
      <c r="O1597" t="s">
        <v>422</v>
      </c>
      <c r="P1597">
        <f t="shared" si="24"/>
        <v>0</v>
      </c>
    </row>
    <row r="1598" spans="1:16" hidden="1" x14ac:dyDescent="0.25">
      <c r="A1598" t="str">
        <f>"QCOPP01"</f>
        <v>QCOPP01</v>
      </c>
      <c r="B1598" t="s">
        <v>17642</v>
      </c>
      <c r="C1598">
        <v>0</v>
      </c>
      <c r="D1598" t="s">
        <v>41</v>
      </c>
      <c r="E1598">
        <v>0</v>
      </c>
      <c r="F1598" t="s">
        <v>10636</v>
      </c>
      <c r="H1598" t="s">
        <v>9876</v>
      </c>
      <c r="O1598" t="s">
        <v>10925</v>
      </c>
      <c r="P1598">
        <f t="shared" si="24"/>
        <v>0</v>
      </c>
    </row>
    <row r="1599" spans="1:16" x14ac:dyDescent="0.25">
      <c r="A1599" t="str">
        <f>"QCORI02"</f>
        <v>QCORI02</v>
      </c>
      <c r="B1599" t="s">
        <v>13699</v>
      </c>
      <c r="C1599">
        <v>0</v>
      </c>
      <c r="D1599" t="s">
        <v>16</v>
      </c>
      <c r="E1599">
        <v>0</v>
      </c>
      <c r="F1599" t="s">
        <v>1354</v>
      </c>
      <c r="G1599" t="s">
        <v>10063</v>
      </c>
      <c r="H1599" t="s">
        <v>9871</v>
      </c>
      <c r="O1599" t="s">
        <v>13753</v>
      </c>
      <c r="P1599">
        <f t="shared" si="24"/>
        <v>137</v>
      </c>
    </row>
    <row r="1600" spans="1:16" hidden="1" x14ac:dyDescent="0.25">
      <c r="A1600" t="str">
        <f>"QCORI01"</f>
        <v>QCORI01</v>
      </c>
      <c r="B1600" t="s">
        <v>13698</v>
      </c>
      <c r="C1600">
        <v>0</v>
      </c>
      <c r="D1600" t="s">
        <v>16</v>
      </c>
      <c r="E1600">
        <v>0</v>
      </c>
      <c r="F1600" t="s">
        <v>1354</v>
      </c>
      <c r="G1600" t="s">
        <v>10063</v>
      </c>
      <c r="H1600" t="s">
        <v>9871</v>
      </c>
      <c r="O1600" t="s">
        <v>10926</v>
      </c>
      <c r="P1600">
        <f t="shared" si="24"/>
        <v>0</v>
      </c>
    </row>
    <row r="1601" spans="1:16" hidden="1" x14ac:dyDescent="0.25">
      <c r="A1601" t="str">
        <f>"ACORN01"</f>
        <v>ACORN01</v>
      </c>
      <c r="B1601" t="s">
        <v>10637</v>
      </c>
      <c r="C1601">
        <v>0</v>
      </c>
      <c r="D1601" t="s">
        <v>28</v>
      </c>
      <c r="E1601">
        <v>0</v>
      </c>
      <c r="G1601" t="s">
        <v>29</v>
      </c>
      <c r="O1601" t="s">
        <v>10927</v>
      </c>
      <c r="P1601">
        <f t="shared" si="24"/>
        <v>0</v>
      </c>
    </row>
    <row r="1602" spans="1:16" hidden="1" x14ac:dyDescent="0.25">
      <c r="A1602" t="str">
        <f>"ACORO01"</f>
        <v>ACORO01</v>
      </c>
      <c r="B1602" t="s">
        <v>10638</v>
      </c>
      <c r="C1602">
        <v>0</v>
      </c>
      <c r="D1602" t="s">
        <v>16</v>
      </c>
      <c r="E1602">
        <v>0</v>
      </c>
      <c r="F1602" t="s">
        <v>10597</v>
      </c>
      <c r="O1602" t="s">
        <v>10929</v>
      </c>
      <c r="P1602">
        <f t="shared" si="24"/>
        <v>0</v>
      </c>
    </row>
    <row r="1603" spans="1:16" hidden="1" x14ac:dyDescent="0.25">
      <c r="A1603" t="str">
        <f>"ACOUG01"</f>
        <v>ACOUG01</v>
      </c>
      <c r="B1603" t="s">
        <v>10639</v>
      </c>
      <c r="C1603">
        <v>0</v>
      </c>
      <c r="D1603" t="s">
        <v>16</v>
      </c>
      <c r="E1603">
        <v>0</v>
      </c>
      <c r="F1603" t="s">
        <v>1705</v>
      </c>
      <c r="O1603" t="s">
        <v>10930</v>
      </c>
      <c r="P1603">
        <f t="shared" ref="P1603:P1666" si="25">SUMIFS($C$2:$C$7959,$B$2:$B$7959,O1603)</f>
        <v>0</v>
      </c>
    </row>
    <row r="1604" spans="1:16" hidden="1" x14ac:dyDescent="0.25">
      <c r="A1604" t="str">
        <f>"ACOUN03"</f>
        <v>ACOUN03</v>
      </c>
      <c r="B1604" t="s">
        <v>10640</v>
      </c>
      <c r="C1604">
        <v>0</v>
      </c>
      <c r="D1604" t="s">
        <v>16</v>
      </c>
      <c r="E1604">
        <v>0</v>
      </c>
      <c r="F1604" t="s">
        <v>337</v>
      </c>
      <c r="G1604" t="s">
        <v>10641</v>
      </c>
      <c r="O1604" t="s">
        <v>17706</v>
      </c>
      <c r="P1604">
        <f t="shared" si="25"/>
        <v>0</v>
      </c>
    </row>
    <row r="1605" spans="1:16" hidden="1" x14ac:dyDescent="0.25">
      <c r="A1605" t="str">
        <f>"QCOUN03"</f>
        <v>QCOUN03</v>
      </c>
      <c r="B1605" t="s">
        <v>10640</v>
      </c>
      <c r="C1605">
        <v>0</v>
      </c>
      <c r="D1605" t="s">
        <v>16</v>
      </c>
      <c r="E1605">
        <v>0</v>
      </c>
      <c r="F1605" t="s">
        <v>337</v>
      </c>
      <c r="G1605" t="s">
        <v>10642</v>
      </c>
      <c r="O1605" t="s">
        <v>17707</v>
      </c>
      <c r="P1605">
        <f t="shared" si="25"/>
        <v>0</v>
      </c>
    </row>
    <row r="1606" spans="1:16" hidden="1" x14ac:dyDescent="0.25">
      <c r="A1606" t="str">
        <f>"QCOUN04"</f>
        <v>QCOUN04</v>
      </c>
      <c r="B1606" t="s">
        <v>10643</v>
      </c>
      <c r="C1606">
        <v>0</v>
      </c>
      <c r="D1606" t="s">
        <v>16</v>
      </c>
      <c r="E1606">
        <v>0</v>
      </c>
      <c r="F1606" t="s">
        <v>337</v>
      </c>
      <c r="G1606" t="s">
        <v>10641</v>
      </c>
      <c r="O1606" t="s">
        <v>10932</v>
      </c>
      <c r="P1606">
        <f t="shared" si="25"/>
        <v>0</v>
      </c>
    </row>
    <row r="1607" spans="1:16" hidden="1" x14ac:dyDescent="0.25">
      <c r="A1607" t="str">
        <f>"QCOUN05"</f>
        <v>QCOUN05</v>
      </c>
      <c r="B1607" t="s">
        <v>3501</v>
      </c>
      <c r="C1607">
        <v>41349</v>
      </c>
      <c r="D1607" t="s">
        <v>16</v>
      </c>
      <c r="E1607">
        <v>826</v>
      </c>
      <c r="F1607" t="s">
        <v>337</v>
      </c>
      <c r="G1607" t="s">
        <v>10641</v>
      </c>
      <c r="O1607" t="s">
        <v>10933</v>
      </c>
      <c r="P1607">
        <f t="shared" si="25"/>
        <v>0</v>
      </c>
    </row>
    <row r="1608" spans="1:16" hidden="1" x14ac:dyDescent="0.25">
      <c r="A1608" t="str">
        <f>"QCOUN06"</f>
        <v>QCOUN06</v>
      </c>
      <c r="B1608" t="s">
        <v>3514</v>
      </c>
      <c r="C1608">
        <v>0</v>
      </c>
      <c r="D1608" t="s">
        <v>16</v>
      </c>
      <c r="E1608">
        <v>0</v>
      </c>
      <c r="F1608" t="s">
        <v>337</v>
      </c>
      <c r="G1608" t="s">
        <v>10641</v>
      </c>
      <c r="O1608" t="s">
        <v>10934</v>
      </c>
      <c r="P1608">
        <f t="shared" si="25"/>
        <v>0</v>
      </c>
    </row>
    <row r="1609" spans="1:16" x14ac:dyDescent="0.25">
      <c r="A1609" t="str">
        <f>"ACOUN02"</f>
        <v>ACOUN02</v>
      </c>
      <c r="B1609" t="s">
        <v>10644</v>
      </c>
      <c r="C1609">
        <v>0</v>
      </c>
      <c r="D1609" t="s">
        <v>41</v>
      </c>
      <c r="E1609">
        <v>0</v>
      </c>
      <c r="F1609" t="s">
        <v>1705</v>
      </c>
      <c r="O1609" t="s">
        <v>4300</v>
      </c>
      <c r="P1609">
        <f t="shared" si="25"/>
        <v>980</v>
      </c>
    </row>
    <row r="1610" spans="1:16" x14ac:dyDescent="0.25">
      <c r="A1610" t="str">
        <f>"QCOUN01"</f>
        <v>QCOUN01</v>
      </c>
      <c r="B1610" t="s">
        <v>10645</v>
      </c>
      <c r="C1610">
        <v>0</v>
      </c>
      <c r="D1610" t="s">
        <v>41</v>
      </c>
      <c r="E1610">
        <v>0</v>
      </c>
      <c r="F1610" t="s">
        <v>1705</v>
      </c>
      <c r="G1610" t="s">
        <v>10646</v>
      </c>
      <c r="O1610" t="s">
        <v>4266</v>
      </c>
      <c r="P1610">
        <f t="shared" si="25"/>
        <v>261</v>
      </c>
    </row>
    <row r="1611" spans="1:16" x14ac:dyDescent="0.25">
      <c r="A1611" t="str">
        <f>"ACOUN01"</f>
        <v>ACOUN01</v>
      </c>
      <c r="B1611" t="s">
        <v>10645</v>
      </c>
      <c r="C1611">
        <v>0</v>
      </c>
      <c r="D1611" t="s">
        <v>41</v>
      </c>
      <c r="E1611">
        <v>0</v>
      </c>
      <c r="F1611" t="s">
        <v>1705</v>
      </c>
      <c r="G1611" t="s">
        <v>10646</v>
      </c>
      <c r="O1611" t="s">
        <v>13758</v>
      </c>
      <c r="P1611">
        <f t="shared" si="25"/>
        <v>2850</v>
      </c>
    </row>
    <row r="1612" spans="1:16" x14ac:dyDescent="0.25">
      <c r="A1612" t="str">
        <f>"QCOUN02"</f>
        <v>QCOUN02</v>
      </c>
      <c r="B1612" t="s">
        <v>10647</v>
      </c>
      <c r="C1612">
        <v>0</v>
      </c>
      <c r="D1612" t="s">
        <v>41</v>
      </c>
      <c r="E1612">
        <v>0</v>
      </c>
      <c r="F1612" t="s">
        <v>1705</v>
      </c>
      <c r="G1612" t="s">
        <v>10646</v>
      </c>
      <c r="O1612" t="s">
        <v>424</v>
      </c>
      <c r="P1612">
        <f t="shared" si="25"/>
        <v>139</v>
      </c>
    </row>
    <row r="1613" spans="1:16" hidden="1" x14ac:dyDescent="0.25">
      <c r="A1613" t="str">
        <f>"QCOWI01"</f>
        <v>QCOWI01</v>
      </c>
      <c r="B1613" t="s">
        <v>13700</v>
      </c>
      <c r="C1613">
        <v>115</v>
      </c>
      <c r="D1613" t="s">
        <v>16</v>
      </c>
      <c r="E1613">
        <v>4</v>
      </c>
      <c r="F1613" t="s">
        <v>701</v>
      </c>
      <c r="G1613" t="s">
        <v>10178</v>
      </c>
      <c r="H1613" t="s">
        <v>9891</v>
      </c>
      <c r="O1613" t="s">
        <v>17708</v>
      </c>
      <c r="P1613">
        <f t="shared" si="25"/>
        <v>0</v>
      </c>
    </row>
    <row r="1614" spans="1:16" hidden="1" x14ac:dyDescent="0.25">
      <c r="A1614" t="str">
        <f>"ACOYO02"</f>
        <v>ACOYO02</v>
      </c>
      <c r="B1614" t="s">
        <v>3525</v>
      </c>
      <c r="C1614">
        <v>0</v>
      </c>
      <c r="D1614" t="s">
        <v>16</v>
      </c>
      <c r="E1614">
        <v>0</v>
      </c>
      <c r="F1614" t="s">
        <v>1705</v>
      </c>
      <c r="G1614" t="s">
        <v>10648</v>
      </c>
      <c r="O1614" t="s">
        <v>17709</v>
      </c>
      <c r="P1614">
        <f t="shared" si="25"/>
        <v>0</v>
      </c>
    </row>
    <row r="1615" spans="1:16" hidden="1" x14ac:dyDescent="0.25">
      <c r="A1615" t="str">
        <f>"QCOYO02"</f>
        <v>QCOYO02</v>
      </c>
      <c r="B1615" t="s">
        <v>3525</v>
      </c>
      <c r="C1615">
        <v>0</v>
      </c>
      <c r="D1615" t="s">
        <v>16</v>
      </c>
      <c r="E1615">
        <v>0</v>
      </c>
      <c r="F1615" t="s">
        <v>1705</v>
      </c>
      <c r="G1615" t="s">
        <v>10648</v>
      </c>
      <c r="O1615" t="s">
        <v>13757</v>
      </c>
      <c r="P1615">
        <f t="shared" si="25"/>
        <v>0</v>
      </c>
    </row>
    <row r="1616" spans="1:16" x14ac:dyDescent="0.25">
      <c r="A1616" t="str">
        <f>"ACOYO01"</f>
        <v>ACOYO01</v>
      </c>
      <c r="B1616" t="s">
        <v>3521</v>
      </c>
      <c r="C1616">
        <v>0</v>
      </c>
      <c r="D1616" t="s">
        <v>16</v>
      </c>
      <c r="E1616">
        <v>0</v>
      </c>
      <c r="F1616" t="s">
        <v>1705</v>
      </c>
      <c r="G1616" t="s">
        <v>10648</v>
      </c>
      <c r="O1616" t="s">
        <v>13756</v>
      </c>
      <c r="P1616">
        <f t="shared" si="25"/>
        <v>203</v>
      </c>
    </row>
    <row r="1617" spans="1:16" x14ac:dyDescent="0.25">
      <c r="A1617" t="str">
        <f>"QCOYO01"</f>
        <v>QCOYO01</v>
      </c>
      <c r="B1617" t="s">
        <v>3521</v>
      </c>
      <c r="C1617">
        <v>0</v>
      </c>
      <c r="D1617" t="s">
        <v>16</v>
      </c>
      <c r="E1617">
        <v>0</v>
      </c>
      <c r="F1617" t="s">
        <v>1705</v>
      </c>
      <c r="G1617" t="s">
        <v>10648</v>
      </c>
      <c r="O1617" t="s">
        <v>13754</v>
      </c>
      <c r="P1617">
        <f t="shared" si="25"/>
        <v>247</v>
      </c>
    </row>
    <row r="1618" spans="1:16" x14ac:dyDescent="0.25">
      <c r="A1618" t="str">
        <f>"QCRAS01"</f>
        <v>QCRAS01</v>
      </c>
      <c r="B1618" t="s">
        <v>10649</v>
      </c>
      <c r="C1618">
        <v>0</v>
      </c>
      <c r="D1618" t="s">
        <v>16</v>
      </c>
      <c r="E1618">
        <v>0</v>
      </c>
      <c r="F1618" t="s">
        <v>745</v>
      </c>
      <c r="G1618" t="s">
        <v>9920</v>
      </c>
      <c r="O1618" t="s">
        <v>13755</v>
      </c>
      <c r="P1618">
        <f t="shared" si="25"/>
        <v>4476</v>
      </c>
    </row>
    <row r="1619" spans="1:16" x14ac:dyDescent="0.25">
      <c r="A1619" t="str">
        <f>"QCRAS04"</f>
        <v>QCRAS04</v>
      </c>
      <c r="B1619" t="s">
        <v>10650</v>
      </c>
      <c r="C1619">
        <v>0</v>
      </c>
      <c r="D1619" t="s">
        <v>16</v>
      </c>
      <c r="E1619">
        <v>0</v>
      </c>
      <c r="F1619" t="s">
        <v>745</v>
      </c>
      <c r="G1619" t="s">
        <v>9920</v>
      </c>
      <c r="O1619" t="s">
        <v>4302</v>
      </c>
      <c r="P1619">
        <f t="shared" si="25"/>
        <v>90</v>
      </c>
    </row>
    <row r="1620" spans="1:16" x14ac:dyDescent="0.25">
      <c r="A1620" t="str">
        <f>"QCRAS02"</f>
        <v>QCRAS02</v>
      </c>
      <c r="B1620" t="s">
        <v>10651</v>
      </c>
      <c r="C1620">
        <v>0</v>
      </c>
      <c r="D1620" t="s">
        <v>379</v>
      </c>
      <c r="E1620">
        <v>0</v>
      </c>
      <c r="F1620" t="s">
        <v>745</v>
      </c>
      <c r="G1620" t="s">
        <v>9920</v>
      </c>
      <c r="O1620" t="s">
        <v>4274</v>
      </c>
      <c r="P1620">
        <f t="shared" si="25"/>
        <v>180</v>
      </c>
    </row>
    <row r="1621" spans="1:16" x14ac:dyDescent="0.25">
      <c r="A1621" t="str">
        <f>"QCRAS03"</f>
        <v>QCRAS03</v>
      </c>
      <c r="B1621" t="s">
        <v>10652</v>
      </c>
      <c r="C1621">
        <v>0</v>
      </c>
      <c r="D1621" t="s">
        <v>16</v>
      </c>
      <c r="E1621">
        <v>0</v>
      </c>
      <c r="F1621" t="s">
        <v>745</v>
      </c>
      <c r="G1621" t="s">
        <v>9920</v>
      </c>
      <c r="O1621" t="s">
        <v>13761</v>
      </c>
      <c r="P1621">
        <f t="shared" si="25"/>
        <v>1158</v>
      </c>
    </row>
    <row r="1622" spans="1:16" x14ac:dyDescent="0.25">
      <c r="A1622" t="str">
        <f>"QCRON02"</f>
        <v>QCRON02</v>
      </c>
      <c r="B1622" t="s">
        <v>10653</v>
      </c>
      <c r="C1622">
        <v>0</v>
      </c>
      <c r="D1622" t="s">
        <v>16</v>
      </c>
      <c r="E1622">
        <v>0</v>
      </c>
      <c r="F1622" t="s">
        <v>10038</v>
      </c>
      <c r="G1622" t="s">
        <v>9877</v>
      </c>
      <c r="O1622" t="s">
        <v>426</v>
      </c>
      <c r="P1622">
        <f t="shared" si="25"/>
        <v>116</v>
      </c>
    </row>
    <row r="1623" spans="1:16" x14ac:dyDescent="0.25">
      <c r="A1623" t="str">
        <f>"QCRON01"</f>
        <v>QCRON01</v>
      </c>
      <c r="B1623" t="s">
        <v>10654</v>
      </c>
      <c r="C1623">
        <v>0</v>
      </c>
      <c r="D1623" t="s">
        <v>16</v>
      </c>
      <c r="E1623">
        <v>0</v>
      </c>
      <c r="F1623" t="s">
        <v>10038</v>
      </c>
      <c r="G1623" t="s">
        <v>9877</v>
      </c>
      <c r="O1623" t="s">
        <v>13759</v>
      </c>
      <c r="P1623">
        <f t="shared" si="25"/>
        <v>500</v>
      </c>
    </row>
    <row r="1624" spans="1:16" x14ac:dyDescent="0.25">
      <c r="A1624" t="str">
        <f>"ACROW03"</f>
        <v>ACROW03</v>
      </c>
      <c r="B1624" t="s">
        <v>10655</v>
      </c>
      <c r="C1624">
        <v>0</v>
      </c>
      <c r="D1624" t="s">
        <v>16</v>
      </c>
      <c r="E1624">
        <v>0</v>
      </c>
      <c r="F1624" t="s">
        <v>87</v>
      </c>
      <c r="O1624" t="s">
        <v>13760</v>
      </c>
      <c r="P1624">
        <f t="shared" si="25"/>
        <v>2349</v>
      </c>
    </row>
    <row r="1625" spans="1:16" x14ac:dyDescent="0.25">
      <c r="A1625" t="str">
        <f>"ACROW02"</f>
        <v>ACROW02</v>
      </c>
      <c r="B1625" t="s">
        <v>10656</v>
      </c>
      <c r="C1625">
        <v>0</v>
      </c>
      <c r="D1625" t="s">
        <v>16</v>
      </c>
      <c r="E1625">
        <v>0</v>
      </c>
      <c r="F1625" t="s">
        <v>87</v>
      </c>
      <c r="O1625" t="s">
        <v>4304</v>
      </c>
      <c r="P1625">
        <f t="shared" si="25"/>
        <v>100</v>
      </c>
    </row>
    <row r="1626" spans="1:16" x14ac:dyDescent="0.25">
      <c r="A1626" t="str">
        <f>"ACROW01"</f>
        <v>ACROW01</v>
      </c>
      <c r="B1626" t="s">
        <v>10657</v>
      </c>
      <c r="C1626">
        <v>0</v>
      </c>
      <c r="D1626" t="s">
        <v>16</v>
      </c>
      <c r="E1626">
        <v>0</v>
      </c>
      <c r="F1626" t="s">
        <v>87</v>
      </c>
      <c r="O1626" t="s">
        <v>4280</v>
      </c>
      <c r="P1626">
        <f t="shared" si="25"/>
        <v>20</v>
      </c>
    </row>
    <row r="1627" spans="1:16" x14ac:dyDescent="0.25">
      <c r="A1627" t="str">
        <f>"ACRUI01"</f>
        <v>ACRUI01</v>
      </c>
      <c r="B1627" t="s">
        <v>10658</v>
      </c>
      <c r="C1627">
        <v>0</v>
      </c>
      <c r="D1627" t="s">
        <v>16</v>
      </c>
      <c r="E1627">
        <v>0</v>
      </c>
      <c r="F1627" t="s">
        <v>92</v>
      </c>
      <c r="G1627" t="s">
        <v>9914</v>
      </c>
      <c r="O1627" t="s">
        <v>13763</v>
      </c>
      <c r="P1627">
        <f t="shared" si="25"/>
        <v>1260</v>
      </c>
    </row>
    <row r="1628" spans="1:16" x14ac:dyDescent="0.25">
      <c r="A1628" t="str">
        <f>"QCRUI01"</f>
        <v>QCRUI01</v>
      </c>
      <c r="B1628" t="s">
        <v>10658</v>
      </c>
      <c r="C1628">
        <v>0</v>
      </c>
      <c r="D1628" t="s">
        <v>16</v>
      </c>
      <c r="E1628">
        <v>0</v>
      </c>
      <c r="F1628" t="s">
        <v>92</v>
      </c>
      <c r="G1628" t="s">
        <v>9914</v>
      </c>
      <c r="O1628" t="s">
        <v>428</v>
      </c>
      <c r="P1628">
        <f t="shared" si="25"/>
        <v>100</v>
      </c>
    </row>
    <row r="1629" spans="1:16" x14ac:dyDescent="0.25">
      <c r="A1629" t="str">
        <f>"QCRUM02"</f>
        <v>QCRUM02</v>
      </c>
      <c r="B1629" t="s">
        <v>10659</v>
      </c>
      <c r="C1629">
        <v>0</v>
      </c>
      <c r="D1629" t="s">
        <v>16</v>
      </c>
      <c r="E1629">
        <v>0</v>
      </c>
      <c r="F1629" t="s">
        <v>1586</v>
      </c>
      <c r="G1629" t="s">
        <v>10543</v>
      </c>
      <c r="O1629" t="s">
        <v>13762</v>
      </c>
      <c r="P1629">
        <f t="shared" si="25"/>
        <v>1988</v>
      </c>
    </row>
    <row r="1630" spans="1:16" x14ac:dyDescent="0.25">
      <c r="A1630" t="str">
        <f>"QCRUM01"</f>
        <v>QCRUM01</v>
      </c>
      <c r="B1630" t="s">
        <v>10660</v>
      </c>
      <c r="C1630">
        <v>0</v>
      </c>
      <c r="D1630" t="s">
        <v>16</v>
      </c>
      <c r="E1630">
        <v>0</v>
      </c>
      <c r="F1630" t="s">
        <v>1586</v>
      </c>
      <c r="G1630" t="s">
        <v>10543</v>
      </c>
      <c r="O1630" t="s">
        <v>4306</v>
      </c>
      <c r="P1630">
        <f t="shared" si="25"/>
        <v>200</v>
      </c>
    </row>
    <row r="1631" spans="1:16" x14ac:dyDescent="0.25">
      <c r="A1631" t="str">
        <f>"QCULT01"</f>
        <v>QCULT01</v>
      </c>
      <c r="B1631" t="s">
        <v>10661</v>
      </c>
      <c r="C1631">
        <v>0</v>
      </c>
      <c r="D1631" t="s">
        <v>16</v>
      </c>
      <c r="E1631">
        <v>0</v>
      </c>
      <c r="F1631" t="s">
        <v>92</v>
      </c>
      <c r="G1631" t="s">
        <v>10662</v>
      </c>
      <c r="O1631" t="s">
        <v>4286</v>
      </c>
      <c r="P1631">
        <f t="shared" si="25"/>
        <v>140</v>
      </c>
    </row>
    <row r="1632" spans="1:16" x14ac:dyDescent="0.25">
      <c r="A1632" t="str">
        <f>"ZZCUPS01"</f>
        <v>ZZCUPS01</v>
      </c>
      <c r="B1632" t="s">
        <v>10663</v>
      </c>
      <c r="C1632">
        <v>0</v>
      </c>
      <c r="D1632" t="s">
        <v>28</v>
      </c>
      <c r="E1632">
        <v>0</v>
      </c>
      <c r="F1632" t="s">
        <v>879</v>
      </c>
      <c r="G1632" t="s">
        <v>253</v>
      </c>
      <c r="O1632" t="s">
        <v>13765</v>
      </c>
      <c r="P1632">
        <f t="shared" si="25"/>
        <v>2223</v>
      </c>
    </row>
    <row r="1633" spans="1:16" x14ac:dyDescent="0.25">
      <c r="A1633" t="str">
        <f>"ACUPR01"</f>
        <v>ACUPR01</v>
      </c>
      <c r="B1633" t="s">
        <v>10664</v>
      </c>
      <c r="C1633">
        <v>0</v>
      </c>
      <c r="D1633" t="s">
        <v>41</v>
      </c>
      <c r="E1633">
        <v>0</v>
      </c>
      <c r="F1633" t="s">
        <v>87</v>
      </c>
      <c r="O1633" t="s">
        <v>430</v>
      </c>
      <c r="P1633">
        <f t="shared" si="25"/>
        <v>237</v>
      </c>
    </row>
    <row r="1634" spans="1:16" x14ac:dyDescent="0.25">
      <c r="A1634" t="str">
        <f>"QCUPR01"</f>
        <v>QCUPR01</v>
      </c>
      <c r="B1634" t="s">
        <v>3528</v>
      </c>
      <c r="C1634">
        <v>6988</v>
      </c>
      <c r="D1634" t="s">
        <v>16</v>
      </c>
      <c r="E1634">
        <v>291</v>
      </c>
      <c r="F1634" t="s">
        <v>92</v>
      </c>
      <c r="O1634" t="s">
        <v>13764</v>
      </c>
      <c r="P1634">
        <f t="shared" si="25"/>
        <v>2227</v>
      </c>
    </row>
    <row r="1635" spans="1:16" x14ac:dyDescent="0.25">
      <c r="A1635" t="str">
        <f>"ACUPR02"</f>
        <v>ACUPR02</v>
      </c>
      <c r="B1635" t="s">
        <v>331</v>
      </c>
      <c r="C1635">
        <v>0</v>
      </c>
      <c r="D1635" t="s">
        <v>16</v>
      </c>
      <c r="E1635">
        <v>0</v>
      </c>
      <c r="F1635" t="s">
        <v>240</v>
      </c>
      <c r="O1635" t="s">
        <v>4308</v>
      </c>
      <c r="P1635">
        <f t="shared" si="25"/>
        <v>100</v>
      </c>
    </row>
    <row r="1636" spans="1:16" x14ac:dyDescent="0.25">
      <c r="A1636" t="str">
        <f>"QCURA01"</f>
        <v>QCURA01</v>
      </c>
      <c r="B1636" t="s">
        <v>3546</v>
      </c>
      <c r="C1636">
        <v>7192</v>
      </c>
      <c r="D1636" t="s">
        <v>16</v>
      </c>
      <c r="E1636">
        <v>359</v>
      </c>
      <c r="F1636" t="s">
        <v>92</v>
      </c>
      <c r="G1636" t="s">
        <v>10078</v>
      </c>
      <c r="O1636" t="s">
        <v>4292</v>
      </c>
      <c r="P1636">
        <f t="shared" si="25"/>
        <v>100</v>
      </c>
    </row>
    <row r="1637" spans="1:16" x14ac:dyDescent="0.25">
      <c r="A1637" t="str">
        <f>"ACURA01"</f>
        <v>ACURA01</v>
      </c>
      <c r="B1637" t="s">
        <v>3546</v>
      </c>
      <c r="C1637">
        <v>0</v>
      </c>
      <c r="D1637" t="s">
        <v>16</v>
      </c>
      <c r="E1637">
        <v>0</v>
      </c>
      <c r="F1637" t="s">
        <v>92</v>
      </c>
      <c r="G1637" t="s">
        <v>10078</v>
      </c>
      <c r="O1637" t="s">
        <v>13767</v>
      </c>
      <c r="P1637">
        <f t="shared" si="25"/>
        <v>804</v>
      </c>
    </row>
    <row r="1638" spans="1:16" x14ac:dyDescent="0.25">
      <c r="A1638" t="str">
        <f>"ACURA03"</f>
        <v>ACURA03</v>
      </c>
      <c r="B1638" t="s">
        <v>3567</v>
      </c>
      <c r="C1638">
        <v>0</v>
      </c>
      <c r="D1638" t="s">
        <v>16</v>
      </c>
      <c r="E1638">
        <v>0</v>
      </c>
      <c r="F1638" t="s">
        <v>92</v>
      </c>
      <c r="G1638" t="s">
        <v>10078</v>
      </c>
      <c r="O1638" t="s">
        <v>432</v>
      </c>
      <c r="P1638">
        <f t="shared" si="25"/>
        <v>89</v>
      </c>
    </row>
    <row r="1639" spans="1:16" x14ac:dyDescent="0.25">
      <c r="A1639" t="str">
        <f>"QCURA02"</f>
        <v>QCURA02</v>
      </c>
      <c r="B1639" t="s">
        <v>3567</v>
      </c>
      <c r="C1639">
        <v>10244</v>
      </c>
      <c r="D1639" t="s">
        <v>16</v>
      </c>
      <c r="E1639">
        <v>256</v>
      </c>
      <c r="F1639" t="s">
        <v>92</v>
      </c>
      <c r="G1639" t="s">
        <v>10078</v>
      </c>
      <c r="O1639" t="s">
        <v>13766</v>
      </c>
      <c r="P1639">
        <f t="shared" si="25"/>
        <v>1472</v>
      </c>
    </row>
    <row r="1640" spans="1:16" x14ac:dyDescent="0.25">
      <c r="A1640" t="str">
        <f>"QCURA03"</f>
        <v>QCURA03</v>
      </c>
      <c r="B1640" t="s">
        <v>3589</v>
      </c>
      <c r="C1640">
        <v>17320</v>
      </c>
      <c r="D1640" t="s">
        <v>16</v>
      </c>
      <c r="E1640">
        <v>346</v>
      </c>
      <c r="F1640" t="s">
        <v>92</v>
      </c>
      <c r="G1640" t="s">
        <v>10078</v>
      </c>
      <c r="O1640" t="s">
        <v>4310</v>
      </c>
      <c r="P1640">
        <f t="shared" si="25"/>
        <v>650</v>
      </c>
    </row>
    <row r="1641" spans="1:16" x14ac:dyDescent="0.25">
      <c r="A1641" t="str">
        <f>"ACURA02"</f>
        <v>ACURA02</v>
      </c>
      <c r="B1641" t="s">
        <v>3589</v>
      </c>
      <c r="C1641">
        <v>0</v>
      </c>
      <c r="D1641" t="s">
        <v>16</v>
      </c>
      <c r="E1641">
        <v>0</v>
      </c>
      <c r="F1641" t="s">
        <v>92</v>
      </c>
      <c r="G1641" t="s">
        <v>10078</v>
      </c>
      <c r="O1641" t="s">
        <v>4298</v>
      </c>
      <c r="P1641">
        <f t="shared" si="25"/>
        <v>385</v>
      </c>
    </row>
    <row r="1642" spans="1:16" x14ac:dyDescent="0.25">
      <c r="A1642" t="str">
        <f>"ACURA05"</f>
        <v>ACURA05</v>
      </c>
      <c r="B1642" t="s">
        <v>333</v>
      </c>
      <c r="C1642">
        <v>0</v>
      </c>
      <c r="D1642" t="s">
        <v>41</v>
      </c>
      <c r="E1642">
        <v>0</v>
      </c>
      <c r="O1642" t="s">
        <v>13769</v>
      </c>
      <c r="P1642">
        <f t="shared" si="25"/>
        <v>3983</v>
      </c>
    </row>
    <row r="1643" spans="1:16" x14ac:dyDescent="0.25">
      <c r="A1643" t="str">
        <f>"QCURA04"</f>
        <v>QCURA04</v>
      </c>
      <c r="B1643" t="s">
        <v>333</v>
      </c>
      <c r="C1643">
        <v>3812</v>
      </c>
      <c r="D1643" t="s">
        <v>41</v>
      </c>
      <c r="E1643">
        <v>381</v>
      </c>
      <c r="F1643" t="s">
        <v>3610</v>
      </c>
      <c r="G1643" t="s">
        <v>10563</v>
      </c>
      <c r="O1643" t="s">
        <v>434</v>
      </c>
      <c r="P1643">
        <f t="shared" si="25"/>
        <v>246</v>
      </c>
    </row>
    <row r="1644" spans="1:16" x14ac:dyDescent="0.25">
      <c r="A1644" t="str">
        <f>"ACURA04"</f>
        <v>ACURA04</v>
      </c>
      <c r="B1644" t="s">
        <v>333</v>
      </c>
      <c r="C1644">
        <v>0</v>
      </c>
      <c r="D1644" t="s">
        <v>41</v>
      </c>
      <c r="E1644">
        <v>0</v>
      </c>
      <c r="F1644" t="s">
        <v>10038</v>
      </c>
      <c r="G1644" t="s">
        <v>10563</v>
      </c>
      <c r="O1644" t="s">
        <v>13768</v>
      </c>
      <c r="P1644">
        <f t="shared" si="25"/>
        <v>6331</v>
      </c>
    </row>
    <row r="1645" spans="1:16" hidden="1" x14ac:dyDescent="0.25">
      <c r="A1645" t="str">
        <f>"QCURB01"</f>
        <v>QCURB01</v>
      </c>
      <c r="B1645" t="s">
        <v>10665</v>
      </c>
      <c r="C1645">
        <v>0</v>
      </c>
      <c r="D1645" t="s">
        <v>16</v>
      </c>
      <c r="E1645">
        <v>0</v>
      </c>
      <c r="F1645" t="s">
        <v>337</v>
      </c>
      <c r="G1645" t="s">
        <v>10666</v>
      </c>
      <c r="O1645" t="s">
        <v>10937</v>
      </c>
      <c r="P1645">
        <f t="shared" si="25"/>
        <v>0</v>
      </c>
    </row>
    <row r="1646" spans="1:16" hidden="1" x14ac:dyDescent="0.25">
      <c r="A1646" t="str">
        <f>"ACURB01"</f>
        <v>ACURB01</v>
      </c>
      <c r="B1646" t="s">
        <v>10665</v>
      </c>
      <c r="C1646">
        <v>0</v>
      </c>
      <c r="D1646" t="s">
        <v>16</v>
      </c>
      <c r="E1646">
        <v>0</v>
      </c>
      <c r="F1646" t="s">
        <v>337</v>
      </c>
      <c r="G1646" t="s">
        <v>10666</v>
      </c>
      <c r="O1646" t="s">
        <v>10938</v>
      </c>
      <c r="P1646">
        <f t="shared" si="25"/>
        <v>0</v>
      </c>
    </row>
    <row r="1647" spans="1:16" hidden="1" x14ac:dyDescent="0.25">
      <c r="A1647" t="str">
        <f>"ACURB02"</f>
        <v>ACURB02</v>
      </c>
      <c r="B1647" t="s">
        <v>10667</v>
      </c>
      <c r="C1647">
        <v>0</v>
      </c>
      <c r="D1647" t="s">
        <v>16</v>
      </c>
      <c r="E1647">
        <v>0</v>
      </c>
      <c r="F1647" t="s">
        <v>337</v>
      </c>
      <c r="G1647" t="s">
        <v>10666</v>
      </c>
      <c r="O1647" t="s">
        <v>10939</v>
      </c>
      <c r="P1647">
        <f t="shared" si="25"/>
        <v>0</v>
      </c>
    </row>
    <row r="1648" spans="1:16" hidden="1" x14ac:dyDescent="0.25">
      <c r="A1648" t="str">
        <f>"ACURB03"</f>
        <v>ACURB03</v>
      </c>
      <c r="B1648" t="s">
        <v>10668</v>
      </c>
      <c r="C1648">
        <v>0</v>
      </c>
      <c r="D1648" t="s">
        <v>16</v>
      </c>
      <c r="E1648">
        <v>0</v>
      </c>
      <c r="F1648" t="s">
        <v>337</v>
      </c>
      <c r="G1648" t="s">
        <v>10666</v>
      </c>
      <c r="O1648" t="s">
        <v>10940</v>
      </c>
      <c r="P1648">
        <f t="shared" si="25"/>
        <v>0</v>
      </c>
    </row>
    <row r="1649" spans="1:16" x14ac:dyDescent="0.25">
      <c r="A1649" t="str">
        <f>"QCURB02"</f>
        <v>QCURB02</v>
      </c>
      <c r="B1649" t="s">
        <v>10668</v>
      </c>
      <c r="C1649">
        <v>0</v>
      </c>
      <c r="D1649" t="s">
        <v>16</v>
      </c>
      <c r="E1649">
        <v>0</v>
      </c>
      <c r="F1649" t="s">
        <v>337</v>
      </c>
      <c r="G1649" t="s">
        <v>10666</v>
      </c>
      <c r="O1649" t="s">
        <v>4312</v>
      </c>
      <c r="P1649">
        <f t="shared" si="25"/>
        <v>180</v>
      </c>
    </row>
    <row r="1650" spans="1:16" hidden="1" x14ac:dyDescent="0.25">
      <c r="A1650" t="str">
        <f>"QCURZ01"</f>
        <v>QCURZ01</v>
      </c>
      <c r="B1650" t="s">
        <v>10669</v>
      </c>
      <c r="C1650">
        <v>0</v>
      </c>
      <c r="D1650" t="s">
        <v>41</v>
      </c>
      <c r="E1650">
        <v>0</v>
      </c>
      <c r="F1650" t="s">
        <v>9898</v>
      </c>
      <c r="G1650" t="s">
        <v>10670</v>
      </c>
      <c r="O1650" t="s">
        <v>10941</v>
      </c>
      <c r="P1650">
        <f t="shared" si="25"/>
        <v>0</v>
      </c>
    </row>
    <row r="1651" spans="1:16" x14ac:dyDescent="0.25">
      <c r="A1651" t="str">
        <f>"QCUST01"</f>
        <v>QCUST01</v>
      </c>
      <c r="B1651" t="s">
        <v>10671</v>
      </c>
      <c r="C1651">
        <v>0</v>
      </c>
      <c r="D1651" t="s">
        <v>16</v>
      </c>
      <c r="E1651">
        <v>0</v>
      </c>
      <c r="F1651" t="s">
        <v>9907</v>
      </c>
      <c r="G1651" t="s">
        <v>10672</v>
      </c>
      <c r="O1651" t="s">
        <v>4316</v>
      </c>
      <c r="P1651">
        <f t="shared" si="25"/>
        <v>60</v>
      </c>
    </row>
    <row r="1652" spans="1:16" hidden="1" x14ac:dyDescent="0.25">
      <c r="A1652" t="str">
        <f>"QCUST02"</f>
        <v>QCUST02</v>
      </c>
      <c r="B1652" t="s">
        <v>10673</v>
      </c>
      <c r="C1652">
        <v>0</v>
      </c>
      <c r="D1652" t="s">
        <v>16</v>
      </c>
      <c r="E1652">
        <v>0</v>
      </c>
      <c r="F1652" t="s">
        <v>9907</v>
      </c>
      <c r="G1652" t="s">
        <v>10672</v>
      </c>
      <c r="O1652" t="s">
        <v>4322</v>
      </c>
      <c r="P1652">
        <f t="shared" si="25"/>
        <v>0</v>
      </c>
    </row>
    <row r="1653" spans="1:16" hidden="1" x14ac:dyDescent="0.25">
      <c r="A1653" t="str">
        <f>"ACUST01"</f>
        <v>ACUST01</v>
      </c>
      <c r="B1653" t="s">
        <v>10674</v>
      </c>
      <c r="C1653">
        <v>0</v>
      </c>
      <c r="D1653" t="s">
        <v>16</v>
      </c>
      <c r="E1653">
        <v>0</v>
      </c>
      <c r="F1653" t="s">
        <v>9907</v>
      </c>
      <c r="G1653" t="s">
        <v>10672</v>
      </c>
      <c r="O1653" t="s">
        <v>10942</v>
      </c>
      <c r="P1653">
        <f t="shared" si="25"/>
        <v>0</v>
      </c>
    </row>
    <row r="1654" spans="1:16" x14ac:dyDescent="0.25">
      <c r="A1654" t="str">
        <f>"QCUST03"</f>
        <v>QCUST03</v>
      </c>
      <c r="B1654" t="s">
        <v>10674</v>
      </c>
      <c r="C1654">
        <v>0</v>
      </c>
      <c r="D1654" t="s">
        <v>16</v>
      </c>
      <c r="E1654">
        <v>0</v>
      </c>
      <c r="F1654" t="s">
        <v>9907</v>
      </c>
      <c r="G1654" t="s">
        <v>10672</v>
      </c>
      <c r="O1654" t="s">
        <v>438</v>
      </c>
      <c r="P1654">
        <f t="shared" si="25"/>
        <v>40</v>
      </c>
    </row>
    <row r="1655" spans="1:16" hidden="1" x14ac:dyDescent="0.25">
      <c r="A1655" t="str">
        <f>"ACYMA02"</f>
        <v>ACYMA02</v>
      </c>
      <c r="B1655" t="s">
        <v>17643</v>
      </c>
      <c r="C1655">
        <v>0</v>
      </c>
      <c r="D1655" t="s">
        <v>16</v>
      </c>
      <c r="E1655">
        <v>0</v>
      </c>
      <c r="F1655" t="s">
        <v>10218</v>
      </c>
      <c r="G1655" t="s">
        <v>10606</v>
      </c>
      <c r="H1655" t="s">
        <v>9871</v>
      </c>
      <c r="O1655" t="s">
        <v>4326</v>
      </c>
      <c r="P1655">
        <f t="shared" si="25"/>
        <v>0</v>
      </c>
    </row>
    <row r="1656" spans="1:16" hidden="1" x14ac:dyDescent="0.25">
      <c r="A1656" t="str">
        <f>"QCYMA02"</f>
        <v>QCYMA02</v>
      </c>
      <c r="B1656" t="s">
        <v>17643</v>
      </c>
      <c r="C1656">
        <v>0</v>
      </c>
      <c r="D1656" t="s">
        <v>16</v>
      </c>
      <c r="E1656">
        <v>0</v>
      </c>
      <c r="F1656" t="s">
        <v>10218</v>
      </c>
      <c r="G1656" t="s">
        <v>10606</v>
      </c>
      <c r="H1656" t="s">
        <v>9871</v>
      </c>
      <c r="O1656" t="s">
        <v>10943</v>
      </c>
      <c r="P1656">
        <f t="shared" si="25"/>
        <v>0</v>
      </c>
    </row>
    <row r="1657" spans="1:16" hidden="1" x14ac:dyDescent="0.25">
      <c r="A1657" t="str">
        <f>"ACYMA01"</f>
        <v>ACYMA01</v>
      </c>
      <c r="B1657" t="s">
        <v>17644</v>
      </c>
      <c r="C1657">
        <v>0</v>
      </c>
      <c r="D1657" t="s">
        <v>16</v>
      </c>
      <c r="E1657">
        <v>0</v>
      </c>
      <c r="F1657" t="s">
        <v>10218</v>
      </c>
      <c r="G1657" t="s">
        <v>10606</v>
      </c>
      <c r="H1657" t="s">
        <v>9871</v>
      </c>
      <c r="O1657" t="s">
        <v>10944</v>
      </c>
      <c r="P1657">
        <f t="shared" si="25"/>
        <v>0</v>
      </c>
    </row>
    <row r="1658" spans="1:16" hidden="1" x14ac:dyDescent="0.25">
      <c r="A1658" t="str">
        <f>"QCYMA01"</f>
        <v>QCYMA01</v>
      </c>
      <c r="B1658" t="s">
        <v>17644</v>
      </c>
      <c r="C1658">
        <v>0</v>
      </c>
      <c r="D1658" t="s">
        <v>16</v>
      </c>
      <c r="E1658">
        <v>0</v>
      </c>
      <c r="F1658" t="s">
        <v>10218</v>
      </c>
      <c r="G1658" t="s">
        <v>10606</v>
      </c>
      <c r="H1658" t="s">
        <v>9871</v>
      </c>
      <c r="O1658" t="s">
        <v>10945</v>
      </c>
      <c r="P1658">
        <f t="shared" si="25"/>
        <v>0</v>
      </c>
    </row>
    <row r="1659" spans="1:16" hidden="1" x14ac:dyDescent="0.25">
      <c r="A1659" t="str">
        <f>"ACYMB02"</f>
        <v>ACYMB02</v>
      </c>
      <c r="B1659" t="s">
        <v>3612</v>
      </c>
      <c r="C1659">
        <v>0</v>
      </c>
      <c r="D1659" t="s">
        <v>16</v>
      </c>
      <c r="E1659">
        <v>0</v>
      </c>
      <c r="F1659" t="s">
        <v>92</v>
      </c>
      <c r="G1659" t="s">
        <v>9899</v>
      </c>
      <c r="O1659" t="s">
        <v>10946</v>
      </c>
      <c r="P1659">
        <f t="shared" si="25"/>
        <v>0</v>
      </c>
    </row>
    <row r="1660" spans="1:16" x14ac:dyDescent="0.25">
      <c r="A1660" t="str">
        <f>"QCYMB01"</f>
        <v>QCYMB01</v>
      </c>
      <c r="B1660" t="s">
        <v>3612</v>
      </c>
      <c r="C1660">
        <v>0</v>
      </c>
      <c r="D1660" t="s">
        <v>16</v>
      </c>
      <c r="E1660">
        <v>0</v>
      </c>
      <c r="F1660" t="s">
        <v>92</v>
      </c>
      <c r="G1660" t="s">
        <v>9899</v>
      </c>
      <c r="O1660" t="s">
        <v>4503</v>
      </c>
      <c r="P1660">
        <f t="shared" si="25"/>
        <v>18</v>
      </c>
    </row>
    <row r="1661" spans="1:16" hidden="1" x14ac:dyDescent="0.25">
      <c r="A1661" t="str">
        <f>"QCYMB02"</f>
        <v>QCYMB02</v>
      </c>
      <c r="B1661" t="s">
        <v>3616</v>
      </c>
      <c r="C1661">
        <v>300</v>
      </c>
      <c r="D1661" t="s">
        <v>16</v>
      </c>
      <c r="E1661">
        <v>15</v>
      </c>
      <c r="F1661" t="s">
        <v>92</v>
      </c>
      <c r="G1661" t="s">
        <v>9899</v>
      </c>
      <c r="O1661" t="s">
        <v>10947</v>
      </c>
      <c r="P1661">
        <f t="shared" si="25"/>
        <v>0</v>
      </c>
    </row>
    <row r="1662" spans="1:16" hidden="1" x14ac:dyDescent="0.25">
      <c r="A1662" t="str">
        <f>"QCYMB03"</f>
        <v>QCYMB03</v>
      </c>
      <c r="B1662" t="s">
        <v>3620</v>
      </c>
      <c r="C1662">
        <v>0</v>
      </c>
      <c r="D1662" t="s">
        <v>16</v>
      </c>
      <c r="E1662">
        <v>0</v>
      </c>
      <c r="F1662" t="s">
        <v>92</v>
      </c>
      <c r="G1662" t="s">
        <v>9899</v>
      </c>
      <c r="O1662" t="s">
        <v>10948</v>
      </c>
      <c r="P1662">
        <f t="shared" si="25"/>
        <v>0</v>
      </c>
    </row>
    <row r="1663" spans="1:16" x14ac:dyDescent="0.25">
      <c r="A1663" t="str">
        <f>"ACYMB01"</f>
        <v>ACYMB01</v>
      </c>
      <c r="B1663" t="s">
        <v>3620</v>
      </c>
      <c r="C1663">
        <v>0</v>
      </c>
      <c r="D1663" t="s">
        <v>16</v>
      </c>
      <c r="E1663">
        <v>0</v>
      </c>
      <c r="F1663" t="s">
        <v>92</v>
      </c>
      <c r="G1663" t="s">
        <v>9899</v>
      </c>
      <c r="O1663" t="s">
        <v>13774</v>
      </c>
      <c r="P1663">
        <f t="shared" si="25"/>
        <v>265</v>
      </c>
    </row>
    <row r="1664" spans="1:16" x14ac:dyDescent="0.25">
      <c r="A1664" t="str">
        <f>"QCYMO01"</f>
        <v>QCYMO01</v>
      </c>
      <c r="B1664" t="s">
        <v>17645</v>
      </c>
      <c r="C1664">
        <v>0</v>
      </c>
      <c r="D1664" t="s">
        <v>16</v>
      </c>
      <c r="E1664">
        <v>0</v>
      </c>
      <c r="F1664" t="s">
        <v>1364</v>
      </c>
      <c r="G1664" t="s">
        <v>10675</v>
      </c>
      <c r="H1664" t="s">
        <v>9891</v>
      </c>
      <c r="O1664" t="s">
        <v>4542</v>
      </c>
      <c r="P1664">
        <f t="shared" si="25"/>
        <v>223</v>
      </c>
    </row>
    <row r="1665" spans="1:16" hidden="1" x14ac:dyDescent="0.25">
      <c r="A1665" t="str">
        <f>"ACYMO01"</f>
        <v>ACYMO01</v>
      </c>
      <c r="B1665" t="s">
        <v>17645</v>
      </c>
      <c r="C1665">
        <v>0</v>
      </c>
      <c r="D1665" t="s">
        <v>41</v>
      </c>
      <c r="E1665">
        <v>0</v>
      </c>
      <c r="F1665" t="s">
        <v>1364</v>
      </c>
      <c r="G1665" t="s">
        <v>10675</v>
      </c>
      <c r="H1665" t="s">
        <v>9891</v>
      </c>
      <c r="O1665" t="s">
        <v>10949</v>
      </c>
      <c r="P1665">
        <f t="shared" si="25"/>
        <v>0</v>
      </c>
    </row>
    <row r="1666" spans="1:16" hidden="1" x14ac:dyDescent="0.25">
      <c r="A1666" t="str">
        <f>"QCYMO03"</f>
        <v>QCYMO03</v>
      </c>
      <c r="B1666" t="s">
        <v>13701</v>
      </c>
      <c r="C1666">
        <v>0</v>
      </c>
      <c r="D1666" t="s">
        <v>41</v>
      </c>
      <c r="E1666">
        <v>0</v>
      </c>
      <c r="F1666" t="s">
        <v>1364</v>
      </c>
      <c r="G1666" t="s">
        <v>10675</v>
      </c>
      <c r="H1666" t="s">
        <v>9891</v>
      </c>
      <c r="O1666" t="s">
        <v>4548</v>
      </c>
      <c r="P1666">
        <f t="shared" si="25"/>
        <v>0</v>
      </c>
    </row>
    <row r="1667" spans="1:16" hidden="1" x14ac:dyDescent="0.25">
      <c r="A1667" t="str">
        <f>"ACYMO02"</f>
        <v>ACYMO02</v>
      </c>
      <c r="B1667" t="s">
        <v>17646</v>
      </c>
      <c r="C1667">
        <v>0</v>
      </c>
      <c r="D1667" t="s">
        <v>41</v>
      </c>
      <c r="E1667">
        <v>0</v>
      </c>
      <c r="F1667" t="s">
        <v>1364</v>
      </c>
      <c r="G1667" t="s">
        <v>10675</v>
      </c>
      <c r="H1667" t="s">
        <v>9891</v>
      </c>
      <c r="O1667" t="s">
        <v>10950</v>
      </c>
      <c r="P1667">
        <f t="shared" ref="P1667:P1730" si="26">SUMIFS($C$2:$C$7959,$B$2:$B$7959,O1667)</f>
        <v>0</v>
      </c>
    </row>
    <row r="1668" spans="1:16" hidden="1" x14ac:dyDescent="0.25">
      <c r="A1668" t="str">
        <f>"QCYMO02"</f>
        <v>QCYMO02</v>
      </c>
      <c r="B1668" t="s">
        <v>17646</v>
      </c>
      <c r="C1668">
        <v>0</v>
      </c>
      <c r="D1668" t="s">
        <v>41</v>
      </c>
      <c r="E1668">
        <v>0</v>
      </c>
      <c r="F1668" t="s">
        <v>1364</v>
      </c>
      <c r="G1668" t="s">
        <v>10675</v>
      </c>
      <c r="H1668" t="s">
        <v>9891</v>
      </c>
      <c r="O1668" t="s">
        <v>10951</v>
      </c>
      <c r="P1668">
        <f t="shared" si="26"/>
        <v>0</v>
      </c>
    </row>
    <row r="1669" spans="1:16" hidden="1" x14ac:dyDescent="0.25">
      <c r="A1669" t="str">
        <f>"QCYPE03"</f>
        <v>QCYPE03</v>
      </c>
      <c r="B1669" t="s">
        <v>3633</v>
      </c>
      <c r="C1669">
        <v>0</v>
      </c>
      <c r="D1669" t="s">
        <v>16</v>
      </c>
      <c r="E1669">
        <v>0</v>
      </c>
      <c r="F1669" t="s">
        <v>1586</v>
      </c>
      <c r="G1669" t="s">
        <v>10676</v>
      </c>
      <c r="O1669" t="s">
        <v>10952</v>
      </c>
      <c r="P1669">
        <f t="shared" si="26"/>
        <v>0</v>
      </c>
    </row>
    <row r="1670" spans="1:16" hidden="1" x14ac:dyDescent="0.25">
      <c r="A1670" t="str">
        <f>"QCYPE02"</f>
        <v>QCYPE02</v>
      </c>
      <c r="B1670" t="s">
        <v>3629</v>
      </c>
      <c r="C1670">
        <v>100</v>
      </c>
      <c r="D1670" t="s">
        <v>16</v>
      </c>
      <c r="E1670">
        <v>5</v>
      </c>
      <c r="F1670" t="s">
        <v>1586</v>
      </c>
      <c r="G1670" t="s">
        <v>10676</v>
      </c>
      <c r="O1670" t="s">
        <v>10953</v>
      </c>
      <c r="P1670">
        <f t="shared" si="26"/>
        <v>0</v>
      </c>
    </row>
    <row r="1671" spans="1:16" hidden="1" x14ac:dyDescent="0.25">
      <c r="A1671" t="str">
        <f>"QCYPE01"</f>
        <v>QCYPE01</v>
      </c>
      <c r="B1671" t="s">
        <v>17647</v>
      </c>
      <c r="C1671">
        <v>0</v>
      </c>
      <c r="D1671" t="s">
        <v>16</v>
      </c>
      <c r="E1671">
        <v>0</v>
      </c>
      <c r="F1671" t="s">
        <v>10677</v>
      </c>
      <c r="G1671" t="s">
        <v>10678</v>
      </c>
      <c r="H1671" t="s">
        <v>9871</v>
      </c>
      <c r="O1671" t="s">
        <v>10954</v>
      </c>
      <c r="P1671">
        <f t="shared" si="26"/>
        <v>0</v>
      </c>
    </row>
    <row r="1672" spans="1:16" hidden="1" x14ac:dyDescent="0.25">
      <c r="A1672" t="str">
        <f>"QCYPR01"</f>
        <v>QCYPR01</v>
      </c>
      <c r="B1672" t="s">
        <v>10679</v>
      </c>
      <c r="C1672">
        <v>0</v>
      </c>
      <c r="D1672" t="s">
        <v>16</v>
      </c>
      <c r="E1672">
        <v>0</v>
      </c>
      <c r="F1672" t="s">
        <v>9907</v>
      </c>
      <c r="G1672" t="s">
        <v>10680</v>
      </c>
      <c r="O1672" t="s">
        <v>10955</v>
      </c>
      <c r="P1672">
        <f t="shared" si="26"/>
        <v>0</v>
      </c>
    </row>
    <row r="1673" spans="1:16" hidden="1" x14ac:dyDescent="0.25">
      <c r="A1673" t="str">
        <f>"ACYPR01"</f>
        <v>ACYPR01</v>
      </c>
      <c r="B1673" t="s">
        <v>10679</v>
      </c>
      <c r="C1673">
        <v>0</v>
      </c>
      <c r="D1673" t="s">
        <v>16</v>
      </c>
      <c r="E1673">
        <v>0</v>
      </c>
      <c r="F1673" t="s">
        <v>9907</v>
      </c>
      <c r="G1673" t="s">
        <v>10680</v>
      </c>
      <c r="O1673" t="s">
        <v>10956</v>
      </c>
      <c r="P1673">
        <f t="shared" si="26"/>
        <v>0</v>
      </c>
    </row>
    <row r="1674" spans="1:16" hidden="1" x14ac:dyDescent="0.25">
      <c r="A1674" t="str">
        <f>"ADKDU01"</f>
        <v>ADKDU01</v>
      </c>
      <c r="B1674" t="s">
        <v>13710</v>
      </c>
      <c r="C1674">
        <v>0</v>
      </c>
      <c r="D1674" t="s">
        <v>16</v>
      </c>
      <c r="E1674">
        <v>0</v>
      </c>
      <c r="F1674" t="s">
        <v>3865</v>
      </c>
      <c r="G1674" t="s">
        <v>10681</v>
      </c>
      <c r="H1674" t="s">
        <v>9871</v>
      </c>
      <c r="O1674" t="s">
        <v>10957</v>
      </c>
      <c r="P1674">
        <f t="shared" si="26"/>
        <v>0</v>
      </c>
    </row>
    <row r="1675" spans="1:16" x14ac:dyDescent="0.25">
      <c r="A1675" t="str">
        <f>"QDKDU01"</f>
        <v>QDKDU01</v>
      </c>
      <c r="B1675" t="s">
        <v>13710</v>
      </c>
      <c r="C1675">
        <v>0</v>
      </c>
      <c r="D1675" t="s">
        <v>16</v>
      </c>
      <c r="E1675">
        <v>0</v>
      </c>
      <c r="F1675" t="s">
        <v>3865</v>
      </c>
      <c r="G1675" t="s">
        <v>10682</v>
      </c>
      <c r="H1675" t="s">
        <v>9871</v>
      </c>
      <c r="O1675" t="s">
        <v>4626</v>
      </c>
      <c r="P1675">
        <f t="shared" si="26"/>
        <v>183</v>
      </c>
    </row>
    <row r="1676" spans="1:16" hidden="1" x14ac:dyDescent="0.25">
      <c r="A1676" t="str">
        <f>"QDKFE02"</f>
        <v>QDKFE02</v>
      </c>
      <c r="B1676" t="s">
        <v>13712</v>
      </c>
      <c r="C1676">
        <v>0</v>
      </c>
      <c r="D1676" t="s">
        <v>16</v>
      </c>
      <c r="E1676">
        <v>0</v>
      </c>
      <c r="F1676" t="s">
        <v>3865</v>
      </c>
      <c r="G1676" t="s">
        <v>10683</v>
      </c>
      <c r="H1676" t="s">
        <v>9871</v>
      </c>
      <c r="O1676" t="s">
        <v>10958</v>
      </c>
      <c r="P1676">
        <f t="shared" si="26"/>
        <v>0</v>
      </c>
    </row>
    <row r="1677" spans="1:16" hidden="1" x14ac:dyDescent="0.25">
      <c r="A1677" t="str">
        <f>"ADKFE02"</f>
        <v>ADKFE02</v>
      </c>
      <c r="B1677" t="s">
        <v>13712</v>
      </c>
      <c r="C1677">
        <v>0</v>
      </c>
      <c r="D1677" t="s">
        <v>16</v>
      </c>
      <c r="E1677">
        <v>0</v>
      </c>
      <c r="F1677" t="s">
        <v>3865</v>
      </c>
      <c r="G1677" t="s">
        <v>10684</v>
      </c>
      <c r="H1677" t="s">
        <v>9871</v>
      </c>
      <c r="O1677" t="s">
        <v>10959</v>
      </c>
      <c r="P1677">
        <f t="shared" si="26"/>
        <v>0</v>
      </c>
    </row>
    <row r="1678" spans="1:16" hidden="1" x14ac:dyDescent="0.25">
      <c r="A1678" t="str">
        <f>"ADKFE01"</f>
        <v>ADKFE01</v>
      </c>
      <c r="B1678" t="s">
        <v>13711</v>
      </c>
      <c r="C1678">
        <v>0</v>
      </c>
      <c r="D1678" t="s">
        <v>16</v>
      </c>
      <c r="E1678">
        <v>0</v>
      </c>
      <c r="F1678" t="s">
        <v>3865</v>
      </c>
      <c r="G1678" t="s">
        <v>10684</v>
      </c>
      <c r="H1678" t="s">
        <v>9871</v>
      </c>
      <c r="O1678" t="s">
        <v>13501</v>
      </c>
      <c r="P1678">
        <f t="shared" si="26"/>
        <v>0</v>
      </c>
    </row>
    <row r="1679" spans="1:16" hidden="1" x14ac:dyDescent="0.25">
      <c r="A1679" t="str">
        <f>"QDKFE01"</f>
        <v>QDKFE01</v>
      </c>
      <c r="B1679" t="s">
        <v>13711</v>
      </c>
      <c r="C1679">
        <v>1967</v>
      </c>
      <c r="D1679" t="s">
        <v>16</v>
      </c>
      <c r="E1679">
        <v>49</v>
      </c>
      <c r="F1679" t="s">
        <v>3865</v>
      </c>
      <c r="G1679" t="s">
        <v>10683</v>
      </c>
      <c r="H1679" t="s">
        <v>9871</v>
      </c>
      <c r="O1679" t="s">
        <v>17710</v>
      </c>
      <c r="P1679">
        <f t="shared" si="26"/>
        <v>0</v>
      </c>
    </row>
    <row r="1680" spans="1:16" hidden="1" x14ac:dyDescent="0.25">
      <c r="A1680" t="str">
        <f>"ADKFE03"</f>
        <v>ADKFE03</v>
      </c>
      <c r="B1680" t="s">
        <v>13713</v>
      </c>
      <c r="C1680">
        <v>0</v>
      </c>
      <c r="D1680" t="s">
        <v>16</v>
      </c>
      <c r="E1680">
        <v>0</v>
      </c>
      <c r="F1680" t="s">
        <v>3865</v>
      </c>
      <c r="G1680" t="s">
        <v>10684</v>
      </c>
      <c r="H1680" t="s">
        <v>9871</v>
      </c>
      <c r="O1680" t="s">
        <v>17711</v>
      </c>
      <c r="P1680">
        <f t="shared" si="26"/>
        <v>0</v>
      </c>
    </row>
    <row r="1681" spans="1:16" hidden="1" x14ac:dyDescent="0.25">
      <c r="A1681" t="str">
        <f>"QDKFE03"</f>
        <v>QDKFE03</v>
      </c>
      <c r="B1681" t="s">
        <v>13713</v>
      </c>
      <c r="C1681">
        <v>370</v>
      </c>
      <c r="D1681" t="s">
        <v>16</v>
      </c>
      <c r="E1681">
        <v>7</v>
      </c>
      <c r="F1681" t="s">
        <v>3865</v>
      </c>
      <c r="G1681" t="s">
        <v>10683</v>
      </c>
      <c r="H1681" t="s">
        <v>9871</v>
      </c>
      <c r="O1681" t="s">
        <v>10960</v>
      </c>
      <c r="P1681">
        <f t="shared" si="26"/>
        <v>0</v>
      </c>
    </row>
    <row r="1682" spans="1:16" hidden="1" x14ac:dyDescent="0.25">
      <c r="A1682" t="str">
        <f>"QDKFI06"</f>
        <v>QDKFI06</v>
      </c>
      <c r="B1682" t="s">
        <v>10685</v>
      </c>
      <c r="C1682">
        <v>0</v>
      </c>
      <c r="D1682" t="s">
        <v>16</v>
      </c>
      <c r="E1682">
        <v>0</v>
      </c>
      <c r="F1682" t="s">
        <v>3865</v>
      </c>
      <c r="G1682" t="s">
        <v>9932</v>
      </c>
      <c r="O1682" t="s">
        <v>10961</v>
      </c>
      <c r="P1682">
        <f t="shared" si="26"/>
        <v>0</v>
      </c>
    </row>
    <row r="1683" spans="1:16" x14ac:dyDescent="0.25">
      <c r="A1683" t="str">
        <f>"QDKFI02"</f>
        <v>QDKFI02</v>
      </c>
      <c r="B1683" t="s">
        <v>17648</v>
      </c>
      <c r="C1683">
        <v>0</v>
      </c>
      <c r="D1683" t="s">
        <v>16</v>
      </c>
      <c r="E1683">
        <v>0</v>
      </c>
      <c r="F1683" t="s">
        <v>3865</v>
      </c>
      <c r="G1683" t="s">
        <v>9932</v>
      </c>
      <c r="H1683" t="s">
        <v>9876</v>
      </c>
      <c r="O1683" t="s">
        <v>469</v>
      </c>
      <c r="P1683">
        <f t="shared" si="26"/>
        <v>10682</v>
      </c>
    </row>
    <row r="1684" spans="1:16" hidden="1" x14ac:dyDescent="0.25">
      <c r="A1684" t="str">
        <f>"ADKFI03"</f>
        <v>ADKFI03</v>
      </c>
      <c r="B1684" t="s">
        <v>17648</v>
      </c>
      <c r="C1684">
        <v>0</v>
      </c>
      <c r="D1684" t="s">
        <v>16</v>
      </c>
      <c r="E1684">
        <v>0</v>
      </c>
      <c r="F1684" t="s">
        <v>3865</v>
      </c>
      <c r="G1684" t="s">
        <v>9932</v>
      </c>
      <c r="H1684" t="s">
        <v>9876</v>
      </c>
      <c r="O1684" t="s">
        <v>10962</v>
      </c>
      <c r="P1684">
        <f t="shared" si="26"/>
        <v>0</v>
      </c>
    </row>
    <row r="1685" spans="1:16" hidden="1" x14ac:dyDescent="0.25">
      <c r="A1685" t="str">
        <f>"QDKFI05"</f>
        <v>QDKFI05</v>
      </c>
      <c r="B1685" t="s">
        <v>10686</v>
      </c>
      <c r="C1685">
        <v>0</v>
      </c>
      <c r="D1685" t="s">
        <v>16</v>
      </c>
      <c r="E1685">
        <v>0</v>
      </c>
      <c r="F1685" t="s">
        <v>3865</v>
      </c>
      <c r="G1685" t="s">
        <v>9932</v>
      </c>
      <c r="O1685" t="s">
        <v>4565</v>
      </c>
      <c r="P1685">
        <f t="shared" si="26"/>
        <v>0</v>
      </c>
    </row>
    <row r="1686" spans="1:16" hidden="1" x14ac:dyDescent="0.25">
      <c r="A1686" t="str">
        <f>"QDKFI01"</f>
        <v>QDKFI01</v>
      </c>
      <c r="B1686" t="s">
        <v>17649</v>
      </c>
      <c r="C1686">
        <v>0</v>
      </c>
      <c r="D1686" t="s">
        <v>16</v>
      </c>
      <c r="E1686">
        <v>0</v>
      </c>
      <c r="F1686" t="s">
        <v>3865</v>
      </c>
      <c r="G1686" t="s">
        <v>9932</v>
      </c>
      <c r="H1686" t="s">
        <v>9876</v>
      </c>
      <c r="O1686" t="s">
        <v>10963</v>
      </c>
      <c r="P1686">
        <f t="shared" si="26"/>
        <v>0</v>
      </c>
    </row>
    <row r="1687" spans="1:16" hidden="1" x14ac:dyDescent="0.25">
      <c r="A1687" t="str">
        <f>"ADKFI04"</f>
        <v>ADKFI04</v>
      </c>
      <c r="B1687" t="s">
        <v>17649</v>
      </c>
      <c r="C1687">
        <v>0</v>
      </c>
      <c r="D1687" t="s">
        <v>16</v>
      </c>
      <c r="E1687">
        <v>0</v>
      </c>
      <c r="F1687" t="s">
        <v>3865</v>
      </c>
      <c r="G1687" t="s">
        <v>9932</v>
      </c>
      <c r="H1687" t="s">
        <v>9876</v>
      </c>
      <c r="O1687" t="s">
        <v>4624</v>
      </c>
      <c r="P1687">
        <f t="shared" si="26"/>
        <v>0</v>
      </c>
    </row>
    <row r="1688" spans="1:16" hidden="1" x14ac:dyDescent="0.25">
      <c r="A1688" t="str">
        <f>"QDKFI04"</f>
        <v>QDKFI04</v>
      </c>
      <c r="B1688" t="s">
        <v>17650</v>
      </c>
      <c r="C1688">
        <v>0</v>
      </c>
      <c r="D1688" t="s">
        <v>16</v>
      </c>
      <c r="E1688">
        <v>0</v>
      </c>
      <c r="F1688" t="s">
        <v>3865</v>
      </c>
      <c r="G1688" t="s">
        <v>9932</v>
      </c>
      <c r="H1688" t="s">
        <v>9876</v>
      </c>
      <c r="O1688" t="s">
        <v>10964</v>
      </c>
      <c r="P1688">
        <f t="shared" si="26"/>
        <v>0</v>
      </c>
    </row>
    <row r="1689" spans="1:16" x14ac:dyDescent="0.25">
      <c r="A1689" t="str">
        <f>"ADKFI02"</f>
        <v>ADKFI02</v>
      </c>
      <c r="B1689" t="s">
        <v>17650</v>
      </c>
      <c r="C1689">
        <v>0</v>
      </c>
      <c r="D1689" t="s">
        <v>16</v>
      </c>
      <c r="E1689">
        <v>0</v>
      </c>
      <c r="F1689" t="s">
        <v>3865</v>
      </c>
      <c r="G1689" t="s">
        <v>9932</v>
      </c>
      <c r="H1689" t="s">
        <v>9876</v>
      </c>
      <c r="O1689" t="s">
        <v>13782</v>
      </c>
      <c r="P1689">
        <f t="shared" si="26"/>
        <v>205</v>
      </c>
    </row>
    <row r="1690" spans="1:16" hidden="1" x14ac:dyDescent="0.25">
      <c r="A1690" t="str">
        <f>"QDKFI03"</f>
        <v>QDKFI03</v>
      </c>
      <c r="B1690" t="s">
        <v>17651</v>
      </c>
      <c r="C1690">
        <v>0</v>
      </c>
      <c r="D1690" t="s">
        <v>16</v>
      </c>
      <c r="E1690">
        <v>0</v>
      </c>
      <c r="F1690" t="s">
        <v>3865</v>
      </c>
      <c r="G1690" t="s">
        <v>9932</v>
      </c>
      <c r="H1690" t="s">
        <v>9876</v>
      </c>
      <c r="O1690" t="s">
        <v>17712</v>
      </c>
      <c r="P1690">
        <f t="shared" si="26"/>
        <v>0</v>
      </c>
    </row>
    <row r="1691" spans="1:16" hidden="1" x14ac:dyDescent="0.25">
      <c r="A1691" t="str">
        <f>"ADKFI01"</f>
        <v>ADKFI01</v>
      </c>
      <c r="B1691" t="s">
        <v>17651</v>
      </c>
      <c r="C1691">
        <v>0</v>
      </c>
      <c r="D1691" t="s">
        <v>16</v>
      </c>
      <c r="E1691">
        <v>0</v>
      </c>
      <c r="F1691" t="s">
        <v>3865</v>
      </c>
      <c r="G1691" t="s">
        <v>9932</v>
      </c>
      <c r="H1691" t="s">
        <v>9876</v>
      </c>
      <c r="O1691" t="s">
        <v>10965</v>
      </c>
      <c r="P1691">
        <f t="shared" si="26"/>
        <v>0</v>
      </c>
    </row>
    <row r="1692" spans="1:16" x14ac:dyDescent="0.25">
      <c r="A1692" t="str">
        <f>"ADKFO03"</f>
        <v>ADKFO03</v>
      </c>
      <c r="B1692" t="s">
        <v>10687</v>
      </c>
      <c r="C1692">
        <v>0</v>
      </c>
      <c r="D1692" t="s">
        <v>16</v>
      </c>
      <c r="E1692">
        <v>0</v>
      </c>
      <c r="F1692" t="s">
        <v>3865</v>
      </c>
      <c r="G1692" t="s">
        <v>10688</v>
      </c>
      <c r="O1692" t="s">
        <v>13786</v>
      </c>
      <c r="P1692">
        <f t="shared" si="26"/>
        <v>153</v>
      </c>
    </row>
    <row r="1693" spans="1:16" x14ac:dyDescent="0.25">
      <c r="A1693" t="str">
        <f>"QDKFO04"</f>
        <v>QDKFO04</v>
      </c>
      <c r="B1693" t="s">
        <v>10687</v>
      </c>
      <c r="C1693">
        <v>0</v>
      </c>
      <c r="D1693" t="s">
        <v>16</v>
      </c>
      <c r="E1693">
        <v>0</v>
      </c>
      <c r="F1693" t="s">
        <v>3865</v>
      </c>
      <c r="G1693" t="s">
        <v>10688</v>
      </c>
      <c r="O1693" t="s">
        <v>13783</v>
      </c>
      <c r="P1693">
        <f t="shared" si="26"/>
        <v>270</v>
      </c>
    </row>
    <row r="1694" spans="1:16" hidden="1" x14ac:dyDescent="0.25">
      <c r="A1694" t="str">
        <f>"ADKFO01"</f>
        <v>ADKFO01</v>
      </c>
      <c r="B1694" t="s">
        <v>10689</v>
      </c>
      <c r="C1694">
        <v>0</v>
      </c>
      <c r="D1694" t="s">
        <v>16</v>
      </c>
      <c r="E1694">
        <v>0</v>
      </c>
      <c r="F1694" t="s">
        <v>3865</v>
      </c>
      <c r="G1694" t="s">
        <v>10688</v>
      </c>
      <c r="O1694" t="s">
        <v>10966</v>
      </c>
      <c r="P1694">
        <f t="shared" si="26"/>
        <v>0</v>
      </c>
    </row>
    <row r="1695" spans="1:16" hidden="1" x14ac:dyDescent="0.25">
      <c r="A1695" t="str">
        <f>"QDKFO03"</f>
        <v>QDKFO03</v>
      </c>
      <c r="B1695" t="s">
        <v>10689</v>
      </c>
      <c r="C1695">
        <v>0</v>
      </c>
      <c r="D1695" t="s">
        <v>16</v>
      </c>
      <c r="E1695">
        <v>0</v>
      </c>
      <c r="F1695" t="s">
        <v>3865</v>
      </c>
      <c r="G1695" t="s">
        <v>10688</v>
      </c>
      <c r="O1695" t="s">
        <v>17713</v>
      </c>
      <c r="P1695">
        <f t="shared" si="26"/>
        <v>0</v>
      </c>
    </row>
    <row r="1696" spans="1:16" hidden="1" x14ac:dyDescent="0.25">
      <c r="A1696" t="str">
        <f>"ADKFO04"</f>
        <v>ADKFO04</v>
      </c>
      <c r="B1696" t="s">
        <v>10690</v>
      </c>
      <c r="C1696">
        <v>0</v>
      </c>
      <c r="D1696" t="s">
        <v>16</v>
      </c>
      <c r="E1696">
        <v>0</v>
      </c>
      <c r="F1696" t="s">
        <v>3865</v>
      </c>
      <c r="G1696" t="s">
        <v>10688</v>
      </c>
      <c r="O1696" t="s">
        <v>10967</v>
      </c>
      <c r="P1696">
        <f t="shared" si="26"/>
        <v>0</v>
      </c>
    </row>
    <row r="1697" spans="1:16" hidden="1" x14ac:dyDescent="0.25">
      <c r="A1697" t="str">
        <f>"QDKFO01"</f>
        <v>QDKFO01</v>
      </c>
      <c r="B1697" t="s">
        <v>10690</v>
      </c>
      <c r="C1697">
        <v>0</v>
      </c>
      <c r="D1697" t="s">
        <v>16</v>
      </c>
      <c r="E1697">
        <v>0</v>
      </c>
      <c r="F1697" t="s">
        <v>3865</v>
      </c>
      <c r="G1697" t="s">
        <v>10688</v>
      </c>
      <c r="O1697" t="s">
        <v>10968</v>
      </c>
      <c r="P1697">
        <f t="shared" si="26"/>
        <v>0</v>
      </c>
    </row>
    <row r="1698" spans="1:16" hidden="1" x14ac:dyDescent="0.25">
      <c r="A1698" t="str">
        <f>"ADKFO02"</f>
        <v>ADKFO02</v>
      </c>
      <c r="B1698" t="s">
        <v>10691</v>
      </c>
      <c r="C1698">
        <v>0</v>
      </c>
      <c r="D1698" t="s">
        <v>16</v>
      </c>
      <c r="E1698">
        <v>0</v>
      </c>
      <c r="F1698" t="s">
        <v>3865</v>
      </c>
      <c r="G1698" t="s">
        <v>10688</v>
      </c>
      <c r="O1698" t="s">
        <v>10969</v>
      </c>
      <c r="P1698">
        <f t="shared" si="26"/>
        <v>0</v>
      </c>
    </row>
    <row r="1699" spans="1:16" hidden="1" x14ac:dyDescent="0.25">
      <c r="A1699" t="str">
        <f>"QDKFO02"</f>
        <v>QDKFO02</v>
      </c>
      <c r="B1699" t="s">
        <v>10691</v>
      </c>
      <c r="C1699">
        <v>0</v>
      </c>
      <c r="D1699" t="s">
        <v>16</v>
      </c>
      <c r="E1699">
        <v>0</v>
      </c>
      <c r="F1699" t="s">
        <v>3865</v>
      </c>
      <c r="G1699" t="s">
        <v>10688</v>
      </c>
      <c r="O1699" t="s">
        <v>10970</v>
      </c>
      <c r="P1699">
        <f t="shared" si="26"/>
        <v>0</v>
      </c>
    </row>
    <row r="1700" spans="1:16" hidden="1" x14ac:dyDescent="0.25">
      <c r="A1700" t="str">
        <f>"QDKGL08"</f>
        <v>QDKGL08</v>
      </c>
      <c r="B1700" t="s">
        <v>10692</v>
      </c>
      <c r="C1700">
        <v>0</v>
      </c>
      <c r="D1700" t="s">
        <v>16</v>
      </c>
      <c r="E1700">
        <v>0</v>
      </c>
      <c r="F1700" t="s">
        <v>3865</v>
      </c>
      <c r="G1700" t="s">
        <v>9920</v>
      </c>
      <c r="O1700" t="s">
        <v>10971</v>
      </c>
      <c r="P1700">
        <f t="shared" si="26"/>
        <v>0</v>
      </c>
    </row>
    <row r="1701" spans="1:16" hidden="1" x14ac:dyDescent="0.25">
      <c r="A1701" t="str">
        <f>"ADKGL01"</f>
        <v>ADKGL01</v>
      </c>
      <c r="B1701" t="s">
        <v>10692</v>
      </c>
      <c r="C1701">
        <v>0</v>
      </c>
      <c r="D1701" t="s">
        <v>16</v>
      </c>
      <c r="E1701">
        <v>0</v>
      </c>
      <c r="F1701" t="s">
        <v>3865</v>
      </c>
      <c r="G1701" t="s">
        <v>9920</v>
      </c>
      <c r="O1701" t="s">
        <v>10972</v>
      </c>
      <c r="P1701">
        <f t="shared" si="26"/>
        <v>0</v>
      </c>
    </row>
    <row r="1702" spans="1:16" x14ac:dyDescent="0.25">
      <c r="A1702" t="str">
        <f>"QDKGL10"</f>
        <v>QDKGL10</v>
      </c>
      <c r="B1702" t="s">
        <v>10693</v>
      </c>
      <c r="C1702">
        <v>0</v>
      </c>
      <c r="D1702" t="s">
        <v>1367</v>
      </c>
      <c r="E1702">
        <v>0</v>
      </c>
      <c r="F1702" t="s">
        <v>3865</v>
      </c>
      <c r="G1702" t="s">
        <v>9920</v>
      </c>
      <c r="O1702" t="s">
        <v>4656</v>
      </c>
      <c r="P1702">
        <f t="shared" si="26"/>
        <v>120</v>
      </c>
    </row>
    <row r="1703" spans="1:16" hidden="1" x14ac:dyDescent="0.25">
      <c r="A1703" t="str">
        <f>"ADKGL02"</f>
        <v>ADKGL02</v>
      </c>
      <c r="B1703" t="s">
        <v>10694</v>
      </c>
      <c r="C1703">
        <v>0</v>
      </c>
      <c r="D1703" t="s">
        <v>1367</v>
      </c>
      <c r="E1703">
        <v>0</v>
      </c>
      <c r="F1703" t="s">
        <v>3865</v>
      </c>
      <c r="G1703" t="s">
        <v>9920</v>
      </c>
      <c r="O1703" t="s">
        <v>10973</v>
      </c>
      <c r="P1703">
        <f t="shared" si="26"/>
        <v>0</v>
      </c>
    </row>
    <row r="1704" spans="1:16" x14ac:dyDescent="0.25">
      <c r="A1704" t="str">
        <f>"QDKGL09"</f>
        <v>QDKGL09</v>
      </c>
      <c r="B1704" t="s">
        <v>10695</v>
      </c>
      <c r="C1704">
        <v>0</v>
      </c>
      <c r="D1704" t="s">
        <v>379</v>
      </c>
      <c r="E1704">
        <v>0</v>
      </c>
      <c r="F1704" t="s">
        <v>3865</v>
      </c>
      <c r="G1704" t="s">
        <v>9920</v>
      </c>
      <c r="O1704" t="s">
        <v>13797</v>
      </c>
      <c r="P1704">
        <f t="shared" si="26"/>
        <v>8</v>
      </c>
    </row>
    <row r="1705" spans="1:16" hidden="1" x14ac:dyDescent="0.25">
      <c r="A1705" t="str">
        <f>"ADKME08"</f>
        <v>ADKME08</v>
      </c>
      <c r="B1705" t="s">
        <v>17652</v>
      </c>
      <c r="C1705">
        <v>0</v>
      </c>
      <c r="D1705" t="s">
        <v>16</v>
      </c>
      <c r="E1705">
        <v>0</v>
      </c>
      <c r="F1705" t="s">
        <v>3865</v>
      </c>
      <c r="G1705" t="s">
        <v>9890</v>
      </c>
      <c r="H1705" t="s">
        <v>9891</v>
      </c>
      <c r="O1705" t="s">
        <v>17714</v>
      </c>
      <c r="P1705">
        <f t="shared" si="26"/>
        <v>0</v>
      </c>
    </row>
    <row r="1706" spans="1:16" x14ac:dyDescent="0.25">
      <c r="A1706" t="str">
        <f>"QDKME11"</f>
        <v>QDKME11</v>
      </c>
      <c r="B1706" t="s">
        <v>17652</v>
      </c>
      <c r="C1706">
        <v>0</v>
      </c>
      <c r="D1706" t="s">
        <v>16</v>
      </c>
      <c r="E1706">
        <v>0</v>
      </c>
      <c r="F1706" t="s">
        <v>3865</v>
      </c>
      <c r="G1706" t="s">
        <v>9890</v>
      </c>
      <c r="H1706" t="s">
        <v>9891</v>
      </c>
      <c r="O1706" t="s">
        <v>13502</v>
      </c>
      <c r="P1706">
        <f t="shared" si="26"/>
        <v>96</v>
      </c>
    </row>
    <row r="1707" spans="1:16" x14ac:dyDescent="0.25">
      <c r="A1707" t="str">
        <f>"ADKME10"</f>
        <v>ADKME10</v>
      </c>
      <c r="B1707" t="s">
        <v>17653</v>
      </c>
      <c r="C1707">
        <v>0</v>
      </c>
      <c r="D1707" t="s">
        <v>16</v>
      </c>
      <c r="E1707">
        <v>0</v>
      </c>
      <c r="F1707" t="s">
        <v>3865</v>
      </c>
      <c r="G1707" t="s">
        <v>9890</v>
      </c>
      <c r="H1707" t="s">
        <v>9891</v>
      </c>
      <c r="O1707" t="s">
        <v>13796</v>
      </c>
      <c r="P1707">
        <f t="shared" si="26"/>
        <v>48</v>
      </c>
    </row>
    <row r="1708" spans="1:16" hidden="1" x14ac:dyDescent="0.25">
      <c r="A1708" t="str">
        <f>"QDKME10"</f>
        <v>QDKME10</v>
      </c>
      <c r="B1708" t="s">
        <v>17653</v>
      </c>
      <c r="C1708">
        <v>0</v>
      </c>
      <c r="D1708" t="s">
        <v>16</v>
      </c>
      <c r="E1708">
        <v>0</v>
      </c>
      <c r="F1708" t="s">
        <v>3865</v>
      </c>
      <c r="G1708" t="s">
        <v>9890</v>
      </c>
      <c r="H1708" t="s">
        <v>9891</v>
      </c>
      <c r="O1708" t="s">
        <v>17715</v>
      </c>
      <c r="P1708">
        <f t="shared" si="26"/>
        <v>0</v>
      </c>
    </row>
    <row r="1709" spans="1:16" hidden="1" x14ac:dyDescent="0.25">
      <c r="A1709" t="str">
        <f>"ADKME07"</f>
        <v>ADKME07</v>
      </c>
      <c r="B1709" t="s">
        <v>17654</v>
      </c>
      <c r="C1709">
        <v>0</v>
      </c>
      <c r="D1709" t="s">
        <v>16</v>
      </c>
      <c r="E1709">
        <v>0</v>
      </c>
      <c r="F1709" t="s">
        <v>3865</v>
      </c>
      <c r="G1709" t="s">
        <v>9890</v>
      </c>
      <c r="H1709" t="s">
        <v>9891</v>
      </c>
      <c r="O1709" t="s">
        <v>17716</v>
      </c>
      <c r="P1709">
        <f t="shared" si="26"/>
        <v>0</v>
      </c>
    </row>
    <row r="1710" spans="1:16" x14ac:dyDescent="0.25">
      <c r="A1710" t="str">
        <f>"QDKME09"</f>
        <v>QDKME09</v>
      </c>
      <c r="B1710" t="s">
        <v>17654</v>
      </c>
      <c r="C1710">
        <v>0</v>
      </c>
      <c r="D1710" t="s">
        <v>16</v>
      </c>
      <c r="E1710">
        <v>0</v>
      </c>
      <c r="F1710" t="s">
        <v>3865</v>
      </c>
      <c r="G1710" t="s">
        <v>9890</v>
      </c>
      <c r="H1710" t="s">
        <v>9891</v>
      </c>
      <c r="O1710" t="s">
        <v>489</v>
      </c>
      <c r="P1710">
        <f t="shared" si="26"/>
        <v>21</v>
      </c>
    </row>
    <row r="1711" spans="1:16" x14ac:dyDescent="0.25">
      <c r="A1711" t="str">
        <f>"ADKME09"</f>
        <v>ADKME09</v>
      </c>
      <c r="B1711" t="s">
        <v>17655</v>
      </c>
      <c r="C1711">
        <v>0</v>
      </c>
      <c r="D1711" t="s">
        <v>16</v>
      </c>
      <c r="E1711">
        <v>0</v>
      </c>
      <c r="F1711" t="s">
        <v>3865</v>
      </c>
      <c r="G1711" t="s">
        <v>9890</v>
      </c>
      <c r="H1711" t="s">
        <v>9891</v>
      </c>
      <c r="O1711" t="s">
        <v>13503</v>
      </c>
      <c r="P1711">
        <f t="shared" si="26"/>
        <v>4140</v>
      </c>
    </row>
    <row r="1712" spans="1:16" hidden="1" x14ac:dyDescent="0.25">
      <c r="A1712" t="str">
        <f>"QDKME08"</f>
        <v>QDKME08</v>
      </c>
      <c r="B1712" t="s">
        <v>17655</v>
      </c>
      <c r="C1712">
        <v>0</v>
      </c>
      <c r="D1712" t="s">
        <v>16</v>
      </c>
      <c r="E1712">
        <v>0</v>
      </c>
      <c r="F1712" t="s">
        <v>3865</v>
      </c>
      <c r="G1712" t="s">
        <v>9890</v>
      </c>
      <c r="H1712" t="s">
        <v>9891</v>
      </c>
      <c r="O1712" t="s">
        <v>13799</v>
      </c>
      <c r="P1712">
        <f t="shared" si="26"/>
        <v>0</v>
      </c>
    </row>
    <row r="1713" spans="1:16" x14ac:dyDescent="0.25">
      <c r="A1713" t="str">
        <f>"QDKME04"</f>
        <v>QDKME04</v>
      </c>
      <c r="B1713" t="s">
        <v>17656</v>
      </c>
      <c r="C1713">
        <v>0</v>
      </c>
      <c r="D1713" t="s">
        <v>16</v>
      </c>
      <c r="E1713">
        <v>0</v>
      </c>
      <c r="F1713" t="s">
        <v>3865</v>
      </c>
      <c r="G1713" t="s">
        <v>10696</v>
      </c>
      <c r="H1713" t="s">
        <v>9871</v>
      </c>
      <c r="O1713" t="s">
        <v>13801</v>
      </c>
      <c r="P1713">
        <f t="shared" si="26"/>
        <v>288</v>
      </c>
    </row>
    <row r="1714" spans="1:16" hidden="1" x14ac:dyDescent="0.25">
      <c r="A1714" t="str">
        <f>"QDKME06"</f>
        <v>QDKME06</v>
      </c>
      <c r="B1714" t="s">
        <v>17657</v>
      </c>
      <c r="C1714">
        <v>0</v>
      </c>
      <c r="D1714" t="s">
        <v>16</v>
      </c>
      <c r="E1714">
        <v>0</v>
      </c>
      <c r="F1714" t="s">
        <v>3865</v>
      </c>
      <c r="G1714" t="s">
        <v>10697</v>
      </c>
      <c r="H1714" t="s">
        <v>9871</v>
      </c>
      <c r="O1714" t="s">
        <v>13798</v>
      </c>
      <c r="P1714">
        <f t="shared" si="26"/>
        <v>0</v>
      </c>
    </row>
    <row r="1715" spans="1:16" hidden="1" x14ac:dyDescent="0.25">
      <c r="A1715" t="str">
        <f>"ADKME05"</f>
        <v>ADKME05</v>
      </c>
      <c r="B1715" t="s">
        <v>17657</v>
      </c>
      <c r="C1715">
        <v>0</v>
      </c>
      <c r="D1715" t="s">
        <v>16</v>
      </c>
      <c r="E1715">
        <v>0</v>
      </c>
      <c r="F1715" t="s">
        <v>3865</v>
      </c>
      <c r="G1715" t="s">
        <v>10696</v>
      </c>
      <c r="H1715" t="s">
        <v>9871</v>
      </c>
      <c r="O1715" t="s">
        <v>17717</v>
      </c>
      <c r="P1715">
        <f t="shared" si="26"/>
        <v>0</v>
      </c>
    </row>
    <row r="1716" spans="1:16" hidden="1" x14ac:dyDescent="0.25">
      <c r="A1716" t="str">
        <f>"QDKME05"</f>
        <v>QDKME05</v>
      </c>
      <c r="B1716" t="s">
        <v>17658</v>
      </c>
      <c r="C1716">
        <v>0</v>
      </c>
      <c r="D1716" t="s">
        <v>16</v>
      </c>
      <c r="E1716">
        <v>0</v>
      </c>
      <c r="F1716" t="s">
        <v>3865</v>
      </c>
      <c r="G1716" t="s">
        <v>10697</v>
      </c>
      <c r="H1716" t="s">
        <v>9871</v>
      </c>
      <c r="O1716" t="s">
        <v>17718</v>
      </c>
      <c r="P1716">
        <f t="shared" si="26"/>
        <v>0</v>
      </c>
    </row>
    <row r="1717" spans="1:16" hidden="1" x14ac:dyDescent="0.25">
      <c r="A1717" t="str">
        <f>"ADKME03"</f>
        <v>ADKME03</v>
      </c>
      <c r="B1717" t="s">
        <v>17658</v>
      </c>
      <c r="C1717">
        <v>0</v>
      </c>
      <c r="D1717" t="s">
        <v>16</v>
      </c>
      <c r="E1717">
        <v>0</v>
      </c>
      <c r="F1717" t="s">
        <v>3865</v>
      </c>
      <c r="G1717" t="s">
        <v>10696</v>
      </c>
      <c r="H1717" t="s">
        <v>9871</v>
      </c>
      <c r="O1717" t="s">
        <v>17719</v>
      </c>
      <c r="P1717">
        <f t="shared" si="26"/>
        <v>0</v>
      </c>
    </row>
    <row r="1718" spans="1:16" x14ac:dyDescent="0.25">
      <c r="A1718" t="str">
        <f>"QDKME07"</f>
        <v>QDKME07</v>
      </c>
      <c r="B1718" t="s">
        <v>17659</v>
      </c>
      <c r="C1718">
        <v>0</v>
      </c>
      <c r="D1718" t="s">
        <v>16</v>
      </c>
      <c r="E1718">
        <v>0</v>
      </c>
      <c r="F1718" t="s">
        <v>3865</v>
      </c>
      <c r="G1718" t="s">
        <v>10697</v>
      </c>
      <c r="H1718" t="s">
        <v>9871</v>
      </c>
      <c r="O1718" t="s">
        <v>13800</v>
      </c>
      <c r="P1718">
        <f t="shared" si="26"/>
        <v>1554</v>
      </c>
    </row>
    <row r="1719" spans="1:16" hidden="1" x14ac:dyDescent="0.25">
      <c r="A1719" t="str">
        <f>"ADKME06"</f>
        <v>ADKME06</v>
      </c>
      <c r="B1719" t="s">
        <v>17659</v>
      </c>
      <c r="C1719">
        <v>0</v>
      </c>
      <c r="D1719" t="s">
        <v>16</v>
      </c>
      <c r="E1719">
        <v>0</v>
      </c>
      <c r="F1719" t="s">
        <v>3865</v>
      </c>
      <c r="G1719" t="s">
        <v>10696</v>
      </c>
      <c r="H1719" t="s">
        <v>9871</v>
      </c>
      <c r="O1719" t="s">
        <v>17720</v>
      </c>
      <c r="P1719">
        <f t="shared" si="26"/>
        <v>0</v>
      </c>
    </row>
    <row r="1720" spans="1:16" hidden="1" x14ac:dyDescent="0.25">
      <c r="A1720" t="str">
        <f>"ADKME12"</f>
        <v>ADKME12</v>
      </c>
      <c r="B1720" t="s">
        <v>17660</v>
      </c>
      <c r="C1720">
        <v>0</v>
      </c>
      <c r="D1720" t="s">
        <v>16</v>
      </c>
      <c r="E1720">
        <v>0</v>
      </c>
      <c r="F1720" t="s">
        <v>3865</v>
      </c>
      <c r="G1720" t="s">
        <v>10185</v>
      </c>
      <c r="H1720" t="s">
        <v>9871</v>
      </c>
      <c r="O1720" t="s">
        <v>17721</v>
      </c>
      <c r="P1720">
        <f t="shared" si="26"/>
        <v>0</v>
      </c>
    </row>
    <row r="1721" spans="1:16" x14ac:dyDescent="0.25">
      <c r="A1721" t="str">
        <f>"QDKME13"</f>
        <v>QDKME13</v>
      </c>
      <c r="B1721" t="s">
        <v>17660</v>
      </c>
      <c r="C1721">
        <v>0</v>
      </c>
      <c r="D1721" t="s">
        <v>16</v>
      </c>
      <c r="E1721">
        <v>0</v>
      </c>
      <c r="F1721" t="s">
        <v>3865</v>
      </c>
      <c r="G1721" t="s">
        <v>10185</v>
      </c>
      <c r="H1721" t="s">
        <v>9871</v>
      </c>
      <c r="O1721" t="s">
        <v>13498</v>
      </c>
      <c r="P1721">
        <f t="shared" si="26"/>
        <v>2970</v>
      </c>
    </row>
    <row r="1722" spans="1:16" hidden="1" x14ac:dyDescent="0.25">
      <c r="A1722" t="str">
        <f>"ADKME11"</f>
        <v>ADKME11</v>
      </c>
      <c r="B1722" t="s">
        <v>17661</v>
      </c>
      <c r="C1722">
        <v>0</v>
      </c>
      <c r="D1722" t="s">
        <v>16</v>
      </c>
      <c r="E1722">
        <v>0</v>
      </c>
      <c r="F1722" t="s">
        <v>3865</v>
      </c>
      <c r="G1722" t="s">
        <v>10185</v>
      </c>
      <c r="H1722" t="s">
        <v>9871</v>
      </c>
      <c r="O1722" t="s">
        <v>4518</v>
      </c>
      <c r="P1722">
        <f t="shared" si="26"/>
        <v>0</v>
      </c>
    </row>
    <row r="1723" spans="1:16" hidden="1" x14ac:dyDescent="0.25">
      <c r="A1723" t="str">
        <f>"QDKME12"</f>
        <v>QDKME12</v>
      </c>
      <c r="B1723" t="s">
        <v>17661</v>
      </c>
      <c r="C1723">
        <v>0</v>
      </c>
      <c r="D1723" t="s">
        <v>16</v>
      </c>
      <c r="E1723">
        <v>0</v>
      </c>
      <c r="F1723" t="s">
        <v>3865</v>
      </c>
      <c r="G1723" t="s">
        <v>10185</v>
      </c>
      <c r="H1723" t="s">
        <v>9871</v>
      </c>
      <c r="O1723" t="s">
        <v>10977</v>
      </c>
      <c r="P1723">
        <f t="shared" si="26"/>
        <v>0</v>
      </c>
    </row>
    <row r="1724" spans="1:16" x14ac:dyDescent="0.25">
      <c r="A1724" t="str">
        <f>"QDKME01"</f>
        <v>QDKME01</v>
      </c>
      <c r="B1724" t="s">
        <v>17662</v>
      </c>
      <c r="C1724">
        <v>0</v>
      </c>
      <c r="D1724" t="s">
        <v>16</v>
      </c>
      <c r="E1724">
        <v>0</v>
      </c>
      <c r="F1724" t="s">
        <v>3865</v>
      </c>
      <c r="G1724" t="s">
        <v>10027</v>
      </c>
      <c r="H1724" t="s">
        <v>9871</v>
      </c>
      <c r="O1724" t="s">
        <v>13773</v>
      </c>
      <c r="P1724">
        <f t="shared" si="26"/>
        <v>13500</v>
      </c>
    </row>
    <row r="1725" spans="1:16" hidden="1" x14ac:dyDescent="0.25">
      <c r="A1725" t="str">
        <f>"ADKME02"</f>
        <v>ADKME02</v>
      </c>
      <c r="B1725" t="s">
        <v>17662</v>
      </c>
      <c r="C1725">
        <v>0</v>
      </c>
      <c r="D1725" t="s">
        <v>16</v>
      </c>
      <c r="E1725">
        <v>0</v>
      </c>
      <c r="F1725" t="s">
        <v>3865</v>
      </c>
      <c r="G1725" t="s">
        <v>10027</v>
      </c>
      <c r="H1725" t="s">
        <v>9871</v>
      </c>
      <c r="O1725" t="s">
        <v>17722</v>
      </c>
      <c r="P1725">
        <f t="shared" si="26"/>
        <v>0</v>
      </c>
    </row>
    <row r="1726" spans="1:16" hidden="1" x14ac:dyDescent="0.25">
      <c r="A1726" t="str">
        <f>"ADKME04"</f>
        <v>ADKME04</v>
      </c>
      <c r="B1726" t="s">
        <v>10698</v>
      </c>
      <c r="C1726">
        <v>0</v>
      </c>
      <c r="D1726" t="s">
        <v>1367</v>
      </c>
      <c r="E1726">
        <v>0</v>
      </c>
      <c r="F1726" t="s">
        <v>3865</v>
      </c>
      <c r="G1726" t="s">
        <v>10027</v>
      </c>
      <c r="O1726" t="s">
        <v>10978</v>
      </c>
      <c r="P1726">
        <f t="shared" si="26"/>
        <v>0</v>
      </c>
    </row>
    <row r="1727" spans="1:16" hidden="1" x14ac:dyDescent="0.25">
      <c r="A1727" t="str">
        <f>"QDKME03"</f>
        <v>QDKME03</v>
      </c>
      <c r="B1727" t="s">
        <v>10698</v>
      </c>
      <c r="C1727">
        <v>0</v>
      </c>
      <c r="D1727" t="s">
        <v>1367</v>
      </c>
      <c r="E1727">
        <v>0</v>
      </c>
      <c r="F1727" t="s">
        <v>3865</v>
      </c>
      <c r="G1727" t="s">
        <v>10027</v>
      </c>
      <c r="O1727" t="s">
        <v>10979</v>
      </c>
      <c r="P1727">
        <f t="shared" si="26"/>
        <v>0</v>
      </c>
    </row>
    <row r="1728" spans="1:16" hidden="1" x14ac:dyDescent="0.25">
      <c r="A1728" t="str">
        <f>"ADKME01"</f>
        <v>ADKME01</v>
      </c>
      <c r="B1728" t="s">
        <v>10699</v>
      </c>
      <c r="C1728">
        <v>0</v>
      </c>
      <c r="D1728" t="s">
        <v>379</v>
      </c>
      <c r="E1728">
        <v>0</v>
      </c>
      <c r="F1728" t="s">
        <v>3865</v>
      </c>
      <c r="G1728" t="s">
        <v>10027</v>
      </c>
      <c r="O1728" t="s">
        <v>10980</v>
      </c>
      <c r="P1728">
        <f t="shared" si="26"/>
        <v>0</v>
      </c>
    </row>
    <row r="1729" spans="1:16" hidden="1" x14ac:dyDescent="0.25">
      <c r="A1729" t="str">
        <f>"QDKME02"</f>
        <v>QDKME02</v>
      </c>
      <c r="B1729" t="s">
        <v>10699</v>
      </c>
      <c r="C1729">
        <v>0</v>
      </c>
      <c r="D1729" t="s">
        <v>379</v>
      </c>
      <c r="E1729">
        <v>0</v>
      </c>
      <c r="F1729" t="s">
        <v>3865</v>
      </c>
      <c r="G1729" t="s">
        <v>10027</v>
      </c>
      <c r="O1729" t="s">
        <v>10981</v>
      </c>
      <c r="P1729">
        <f t="shared" si="26"/>
        <v>0</v>
      </c>
    </row>
    <row r="1730" spans="1:16" hidden="1" x14ac:dyDescent="0.25">
      <c r="A1730" t="str">
        <f>"ADKPR03"</f>
        <v>ADKPR03</v>
      </c>
      <c r="B1730" t="s">
        <v>17663</v>
      </c>
      <c r="C1730">
        <v>0</v>
      </c>
      <c r="D1730" t="s">
        <v>16</v>
      </c>
      <c r="E1730">
        <v>0</v>
      </c>
      <c r="F1730" t="s">
        <v>3865</v>
      </c>
      <c r="G1730" t="s">
        <v>9932</v>
      </c>
      <c r="H1730" t="s">
        <v>9876</v>
      </c>
      <c r="O1730" t="s">
        <v>10983</v>
      </c>
      <c r="P1730">
        <f t="shared" si="26"/>
        <v>0</v>
      </c>
    </row>
    <row r="1731" spans="1:16" hidden="1" x14ac:dyDescent="0.25">
      <c r="A1731" t="str">
        <f>"QDKPR01"</f>
        <v>QDKPR01</v>
      </c>
      <c r="B1731" t="s">
        <v>17663</v>
      </c>
      <c r="C1731">
        <v>0</v>
      </c>
      <c r="D1731" t="s">
        <v>16</v>
      </c>
      <c r="E1731">
        <v>0</v>
      </c>
      <c r="F1731" t="s">
        <v>3865</v>
      </c>
      <c r="G1731" t="s">
        <v>9932</v>
      </c>
      <c r="H1731" t="s">
        <v>9876</v>
      </c>
      <c r="O1731" t="s">
        <v>10984</v>
      </c>
      <c r="P1731">
        <f t="shared" ref="P1731:P1794" si="27">SUMIFS($C$2:$C$7959,$B$2:$B$7959,O1731)</f>
        <v>0</v>
      </c>
    </row>
    <row r="1732" spans="1:16" hidden="1" x14ac:dyDescent="0.25">
      <c r="A1732" t="str">
        <f>"QDKPR03"</f>
        <v>QDKPR03</v>
      </c>
      <c r="B1732" t="s">
        <v>17664</v>
      </c>
      <c r="C1732">
        <v>0</v>
      </c>
      <c r="D1732" t="s">
        <v>16</v>
      </c>
      <c r="E1732">
        <v>0</v>
      </c>
      <c r="F1732" t="s">
        <v>3865</v>
      </c>
      <c r="G1732" t="s">
        <v>9932</v>
      </c>
      <c r="H1732" t="s">
        <v>9876</v>
      </c>
      <c r="O1732" t="s">
        <v>10985</v>
      </c>
      <c r="P1732">
        <f t="shared" si="27"/>
        <v>0</v>
      </c>
    </row>
    <row r="1733" spans="1:16" hidden="1" x14ac:dyDescent="0.25">
      <c r="A1733" t="str">
        <f>"ADKPR01"</f>
        <v>ADKPR01</v>
      </c>
      <c r="B1733" t="s">
        <v>17665</v>
      </c>
      <c r="C1733">
        <v>0</v>
      </c>
      <c r="D1733" t="s">
        <v>16</v>
      </c>
      <c r="E1733">
        <v>0</v>
      </c>
      <c r="F1733" t="s">
        <v>3865</v>
      </c>
      <c r="G1733" t="s">
        <v>9932</v>
      </c>
      <c r="H1733" t="s">
        <v>9876</v>
      </c>
      <c r="O1733" t="s">
        <v>10987</v>
      </c>
      <c r="P1733">
        <f t="shared" si="27"/>
        <v>0</v>
      </c>
    </row>
    <row r="1734" spans="1:16" hidden="1" x14ac:dyDescent="0.25">
      <c r="A1734" t="str">
        <f>"QDKPR04"</f>
        <v>QDKPR04</v>
      </c>
      <c r="B1734" t="s">
        <v>17665</v>
      </c>
      <c r="C1734">
        <v>0</v>
      </c>
      <c r="D1734" t="s">
        <v>16</v>
      </c>
      <c r="E1734">
        <v>0</v>
      </c>
      <c r="F1734" t="s">
        <v>3865</v>
      </c>
      <c r="G1734" t="s">
        <v>9932</v>
      </c>
      <c r="H1734" t="s">
        <v>9876</v>
      </c>
      <c r="O1734" t="s">
        <v>10988</v>
      </c>
      <c r="P1734">
        <f t="shared" si="27"/>
        <v>0</v>
      </c>
    </row>
    <row r="1735" spans="1:16" hidden="1" x14ac:dyDescent="0.25">
      <c r="A1735" t="str">
        <f>"ADKPR02"</f>
        <v>ADKPR02</v>
      </c>
      <c r="B1735" t="s">
        <v>17666</v>
      </c>
      <c r="C1735">
        <v>0</v>
      </c>
      <c r="D1735" t="s">
        <v>16</v>
      </c>
      <c r="E1735">
        <v>0</v>
      </c>
      <c r="F1735" t="s">
        <v>3865</v>
      </c>
      <c r="G1735" t="s">
        <v>9932</v>
      </c>
      <c r="H1735" t="s">
        <v>9876</v>
      </c>
      <c r="O1735" t="s">
        <v>4332</v>
      </c>
      <c r="P1735">
        <f t="shared" si="27"/>
        <v>0</v>
      </c>
    </row>
    <row r="1736" spans="1:16" x14ac:dyDescent="0.25">
      <c r="A1736" t="str">
        <f>"QDKPR02"</f>
        <v>QDKPR02</v>
      </c>
      <c r="B1736" t="s">
        <v>17666</v>
      </c>
      <c r="C1736">
        <v>0</v>
      </c>
      <c r="D1736" t="s">
        <v>16</v>
      </c>
      <c r="E1736">
        <v>0</v>
      </c>
      <c r="F1736" t="s">
        <v>3865</v>
      </c>
      <c r="G1736" t="s">
        <v>9932</v>
      </c>
      <c r="H1736" t="s">
        <v>9876</v>
      </c>
      <c r="O1736" t="s">
        <v>4336</v>
      </c>
      <c r="P1736">
        <f t="shared" si="27"/>
        <v>210</v>
      </c>
    </row>
    <row r="1737" spans="1:16" hidden="1" x14ac:dyDescent="0.25">
      <c r="A1737" t="str">
        <f>"QDKST02"</f>
        <v>QDKST02</v>
      </c>
      <c r="B1737" t="s">
        <v>17667</v>
      </c>
      <c r="C1737">
        <v>0</v>
      </c>
      <c r="D1737" t="s">
        <v>16</v>
      </c>
      <c r="E1737">
        <v>0</v>
      </c>
      <c r="F1737" t="s">
        <v>3865</v>
      </c>
      <c r="G1737" t="s">
        <v>10700</v>
      </c>
      <c r="H1737" t="s">
        <v>9876</v>
      </c>
      <c r="O1737" t="s">
        <v>4346</v>
      </c>
      <c r="P1737">
        <f t="shared" si="27"/>
        <v>0</v>
      </c>
    </row>
    <row r="1738" spans="1:16" hidden="1" x14ac:dyDescent="0.25">
      <c r="A1738" t="str">
        <f>"QDKST01"</f>
        <v>QDKST01</v>
      </c>
      <c r="B1738" t="s">
        <v>17668</v>
      </c>
      <c r="C1738">
        <v>0</v>
      </c>
      <c r="D1738" t="s">
        <v>16</v>
      </c>
      <c r="E1738">
        <v>0</v>
      </c>
      <c r="F1738" t="s">
        <v>3865</v>
      </c>
      <c r="G1738" t="s">
        <v>10701</v>
      </c>
      <c r="H1738" t="s">
        <v>9876</v>
      </c>
      <c r="O1738" t="s">
        <v>4344</v>
      </c>
      <c r="P1738">
        <f t="shared" si="27"/>
        <v>0</v>
      </c>
    </row>
    <row r="1739" spans="1:16" hidden="1" x14ac:dyDescent="0.25">
      <c r="A1739" t="str">
        <f>"ADKST01"</f>
        <v>ADKST01</v>
      </c>
      <c r="B1739" t="s">
        <v>17668</v>
      </c>
      <c r="C1739">
        <v>0</v>
      </c>
      <c r="D1739" t="s">
        <v>16</v>
      </c>
      <c r="E1739">
        <v>0</v>
      </c>
      <c r="F1739" t="s">
        <v>3865</v>
      </c>
      <c r="G1739" t="s">
        <v>10700</v>
      </c>
      <c r="H1739" t="s">
        <v>9876</v>
      </c>
      <c r="O1739" t="s">
        <v>10989</v>
      </c>
      <c r="P1739">
        <f t="shared" si="27"/>
        <v>0</v>
      </c>
    </row>
    <row r="1740" spans="1:16" hidden="1" x14ac:dyDescent="0.25">
      <c r="A1740" t="str">
        <f>"QDKST03"</f>
        <v>QDKST03</v>
      </c>
      <c r="B1740" t="s">
        <v>17669</v>
      </c>
      <c r="C1740">
        <v>0</v>
      </c>
      <c r="D1740" t="s">
        <v>41</v>
      </c>
      <c r="E1740">
        <v>0</v>
      </c>
      <c r="F1740" t="s">
        <v>3865</v>
      </c>
      <c r="G1740" t="s">
        <v>10024</v>
      </c>
      <c r="H1740" t="s">
        <v>9891</v>
      </c>
      <c r="O1740" t="s">
        <v>10990</v>
      </c>
      <c r="P1740">
        <f t="shared" si="27"/>
        <v>0</v>
      </c>
    </row>
    <row r="1741" spans="1:16" hidden="1" x14ac:dyDescent="0.25">
      <c r="A1741" t="str">
        <f>"ADKZO03"</f>
        <v>ADKZO03</v>
      </c>
      <c r="B1741" t="s">
        <v>17670</v>
      </c>
      <c r="C1741">
        <v>0</v>
      </c>
      <c r="D1741" t="s">
        <v>16</v>
      </c>
      <c r="E1741">
        <v>0</v>
      </c>
      <c r="F1741" t="s">
        <v>3865</v>
      </c>
      <c r="G1741" t="s">
        <v>10702</v>
      </c>
      <c r="H1741" t="s">
        <v>9876</v>
      </c>
      <c r="O1741" t="s">
        <v>10991</v>
      </c>
      <c r="P1741">
        <f t="shared" si="27"/>
        <v>0</v>
      </c>
    </row>
    <row r="1742" spans="1:16" hidden="1" x14ac:dyDescent="0.25">
      <c r="A1742" t="str">
        <f>"QDKZO03"</f>
        <v>QDKZO03</v>
      </c>
      <c r="B1742" t="s">
        <v>10703</v>
      </c>
      <c r="C1742">
        <v>0</v>
      </c>
      <c r="D1742" t="s">
        <v>16</v>
      </c>
      <c r="E1742">
        <v>0</v>
      </c>
      <c r="F1742" t="s">
        <v>3865</v>
      </c>
      <c r="G1742" t="s">
        <v>10702</v>
      </c>
      <c r="O1742" t="s">
        <v>10992</v>
      </c>
      <c r="P1742">
        <f t="shared" si="27"/>
        <v>0</v>
      </c>
    </row>
    <row r="1743" spans="1:16" hidden="1" x14ac:dyDescent="0.25">
      <c r="A1743" t="str">
        <f>"QDKZO01"</f>
        <v>QDKZO01</v>
      </c>
      <c r="B1743" t="s">
        <v>13714</v>
      </c>
      <c r="C1743">
        <v>0</v>
      </c>
      <c r="D1743" t="s">
        <v>16</v>
      </c>
      <c r="E1743">
        <v>0</v>
      </c>
      <c r="F1743" t="s">
        <v>3865</v>
      </c>
      <c r="G1743" t="s">
        <v>10704</v>
      </c>
      <c r="H1743" t="s">
        <v>9876</v>
      </c>
      <c r="O1743" t="s">
        <v>10993</v>
      </c>
      <c r="P1743">
        <f t="shared" si="27"/>
        <v>0</v>
      </c>
    </row>
    <row r="1744" spans="1:16" x14ac:dyDescent="0.25">
      <c r="A1744" t="str">
        <f>"ADKZO02"</f>
        <v>ADKZO02</v>
      </c>
      <c r="B1744" t="s">
        <v>13714</v>
      </c>
      <c r="C1744">
        <v>0</v>
      </c>
      <c r="D1744" t="s">
        <v>16</v>
      </c>
      <c r="E1744">
        <v>0</v>
      </c>
      <c r="F1744" t="s">
        <v>3865</v>
      </c>
      <c r="G1744" t="s">
        <v>10702</v>
      </c>
      <c r="H1744" t="s">
        <v>9876</v>
      </c>
      <c r="O1744" t="s">
        <v>4338</v>
      </c>
      <c r="P1744">
        <f t="shared" si="27"/>
        <v>569</v>
      </c>
    </row>
    <row r="1745" spans="1:16" hidden="1" x14ac:dyDescent="0.25">
      <c r="A1745" t="str">
        <f>"ADKZO04"</f>
        <v>ADKZO04</v>
      </c>
      <c r="B1745" t="s">
        <v>17671</v>
      </c>
      <c r="C1745">
        <v>0</v>
      </c>
      <c r="D1745" t="s">
        <v>16</v>
      </c>
      <c r="E1745">
        <v>0</v>
      </c>
      <c r="F1745" t="s">
        <v>3865</v>
      </c>
      <c r="G1745" t="s">
        <v>10702</v>
      </c>
      <c r="H1745" t="s">
        <v>9876</v>
      </c>
      <c r="O1745" t="s">
        <v>4340</v>
      </c>
      <c r="P1745">
        <f t="shared" si="27"/>
        <v>0</v>
      </c>
    </row>
    <row r="1746" spans="1:16" hidden="1" x14ac:dyDescent="0.25">
      <c r="A1746" t="str">
        <f>"QDKZO02"</f>
        <v>QDKZO02</v>
      </c>
      <c r="B1746" t="s">
        <v>17672</v>
      </c>
      <c r="C1746">
        <v>0</v>
      </c>
      <c r="D1746" t="s">
        <v>16</v>
      </c>
      <c r="E1746">
        <v>0</v>
      </c>
      <c r="F1746" t="s">
        <v>3865</v>
      </c>
      <c r="G1746" t="s">
        <v>10704</v>
      </c>
      <c r="H1746" t="s">
        <v>9876</v>
      </c>
      <c r="O1746" t="s">
        <v>4334</v>
      </c>
      <c r="P1746">
        <f t="shared" si="27"/>
        <v>0</v>
      </c>
    </row>
    <row r="1747" spans="1:16" hidden="1" x14ac:dyDescent="0.25">
      <c r="A1747" t="str">
        <f>"ADKZO01"</f>
        <v>ADKZO01</v>
      </c>
      <c r="B1747" t="s">
        <v>17672</v>
      </c>
      <c r="C1747">
        <v>0</v>
      </c>
      <c r="D1747" t="s">
        <v>16</v>
      </c>
      <c r="E1747">
        <v>0</v>
      </c>
      <c r="F1747" t="s">
        <v>3865</v>
      </c>
      <c r="G1747" t="s">
        <v>10702</v>
      </c>
      <c r="H1747" t="s">
        <v>9876</v>
      </c>
      <c r="O1747" t="s">
        <v>4342</v>
      </c>
      <c r="P1747">
        <f t="shared" si="27"/>
        <v>0</v>
      </c>
    </row>
    <row r="1748" spans="1:16" hidden="1" x14ac:dyDescent="0.25">
      <c r="A1748" t="str">
        <f>"ZZDVD03"</f>
        <v>ZZDVD03</v>
      </c>
      <c r="B1748" t="s">
        <v>10705</v>
      </c>
      <c r="C1748">
        <v>0</v>
      </c>
      <c r="D1748" t="s">
        <v>28</v>
      </c>
      <c r="E1748">
        <v>0</v>
      </c>
      <c r="G1748" t="s">
        <v>253</v>
      </c>
      <c r="O1748" t="s">
        <v>10994</v>
      </c>
      <c r="P1748">
        <f t="shared" si="27"/>
        <v>0</v>
      </c>
    </row>
    <row r="1749" spans="1:16" hidden="1" x14ac:dyDescent="0.25">
      <c r="A1749" t="str">
        <f>"ZZDVD01"</f>
        <v>ZZDVD01</v>
      </c>
      <c r="B1749" t="s">
        <v>10706</v>
      </c>
      <c r="C1749">
        <v>0</v>
      </c>
      <c r="D1749" t="s">
        <v>28</v>
      </c>
      <c r="E1749">
        <v>0</v>
      </c>
      <c r="F1749" t="s">
        <v>879</v>
      </c>
      <c r="G1749" t="s">
        <v>253</v>
      </c>
      <c r="O1749" t="s">
        <v>10995</v>
      </c>
      <c r="P1749">
        <f t="shared" si="27"/>
        <v>0</v>
      </c>
    </row>
    <row r="1750" spans="1:16" hidden="1" x14ac:dyDescent="0.25">
      <c r="A1750" t="str">
        <f>"ZZDVD02"</f>
        <v>ZZDVD02</v>
      </c>
      <c r="B1750" t="s">
        <v>10707</v>
      </c>
      <c r="C1750">
        <v>0</v>
      </c>
      <c r="D1750" t="s">
        <v>28</v>
      </c>
      <c r="E1750">
        <v>0</v>
      </c>
      <c r="F1750" t="s">
        <v>879</v>
      </c>
      <c r="G1750" t="s">
        <v>253</v>
      </c>
      <c r="O1750" t="s">
        <v>10996</v>
      </c>
      <c r="P1750">
        <f t="shared" si="27"/>
        <v>0</v>
      </c>
    </row>
    <row r="1751" spans="1:16" hidden="1" x14ac:dyDescent="0.25">
      <c r="A1751" t="str">
        <f>"QDACO01"</f>
        <v>QDACO01</v>
      </c>
      <c r="B1751" t="s">
        <v>10708</v>
      </c>
      <c r="C1751">
        <v>0</v>
      </c>
      <c r="D1751" t="s">
        <v>41</v>
      </c>
      <c r="E1751">
        <v>0</v>
      </c>
      <c r="F1751" t="s">
        <v>10709</v>
      </c>
      <c r="G1751" t="s">
        <v>10031</v>
      </c>
      <c r="O1751" t="s">
        <v>10997</v>
      </c>
      <c r="P1751">
        <f t="shared" si="27"/>
        <v>0</v>
      </c>
    </row>
    <row r="1752" spans="1:16" hidden="1" x14ac:dyDescent="0.25">
      <c r="A1752" t="str">
        <f>"ADACO01"</f>
        <v>ADACO01</v>
      </c>
      <c r="B1752" t="s">
        <v>10708</v>
      </c>
      <c r="C1752">
        <v>0</v>
      </c>
      <c r="D1752" t="s">
        <v>41</v>
      </c>
      <c r="E1752">
        <v>0</v>
      </c>
      <c r="F1752" t="s">
        <v>10709</v>
      </c>
      <c r="G1752" t="s">
        <v>10031</v>
      </c>
      <c r="O1752" t="s">
        <v>10998</v>
      </c>
      <c r="P1752">
        <f t="shared" si="27"/>
        <v>0</v>
      </c>
    </row>
    <row r="1753" spans="1:16" x14ac:dyDescent="0.25">
      <c r="A1753" t="str">
        <f>"ADAMA01"</f>
        <v>ADAMA01</v>
      </c>
      <c r="B1753" t="s">
        <v>17673</v>
      </c>
      <c r="C1753">
        <v>0</v>
      </c>
      <c r="D1753" t="s">
        <v>41</v>
      </c>
      <c r="E1753">
        <v>0</v>
      </c>
      <c r="F1753" t="s">
        <v>1159</v>
      </c>
      <c r="G1753" t="s">
        <v>10024</v>
      </c>
      <c r="H1753" t="s">
        <v>9871</v>
      </c>
      <c r="O1753" t="s">
        <v>4329</v>
      </c>
      <c r="P1753">
        <f t="shared" si="27"/>
        <v>1376</v>
      </c>
    </row>
    <row r="1754" spans="1:16" hidden="1" x14ac:dyDescent="0.25">
      <c r="A1754" t="str">
        <f>"QDAMA01"</f>
        <v>QDAMA01</v>
      </c>
      <c r="B1754" t="s">
        <v>17673</v>
      </c>
      <c r="C1754">
        <v>0</v>
      </c>
      <c r="D1754" t="s">
        <v>41</v>
      </c>
      <c r="E1754">
        <v>0</v>
      </c>
      <c r="F1754" t="s">
        <v>1159</v>
      </c>
      <c r="G1754" t="s">
        <v>10024</v>
      </c>
      <c r="H1754" t="s">
        <v>9871</v>
      </c>
      <c r="O1754" t="s">
        <v>10999</v>
      </c>
      <c r="P1754">
        <f t="shared" si="27"/>
        <v>0</v>
      </c>
    </row>
    <row r="1755" spans="1:16" x14ac:dyDescent="0.25">
      <c r="A1755" t="str">
        <f>"ADAME01"</f>
        <v>ADAME01</v>
      </c>
      <c r="B1755" t="s">
        <v>3636</v>
      </c>
      <c r="C1755">
        <v>0</v>
      </c>
      <c r="D1755" t="s">
        <v>16</v>
      </c>
      <c r="E1755">
        <v>0</v>
      </c>
      <c r="O1755" t="s">
        <v>4348</v>
      </c>
      <c r="P1755">
        <f t="shared" si="27"/>
        <v>191</v>
      </c>
    </row>
    <row r="1756" spans="1:16" x14ac:dyDescent="0.25">
      <c r="A1756" t="str">
        <f>"QDAME01"</f>
        <v>QDAME01</v>
      </c>
      <c r="B1756" t="s">
        <v>3636</v>
      </c>
      <c r="C1756">
        <v>119</v>
      </c>
      <c r="D1756" t="s">
        <v>16</v>
      </c>
      <c r="E1756">
        <v>11</v>
      </c>
      <c r="F1756" t="s">
        <v>153</v>
      </c>
      <c r="G1756" t="s">
        <v>9890</v>
      </c>
      <c r="O1756" t="s">
        <v>13497</v>
      </c>
      <c r="P1756">
        <f t="shared" si="27"/>
        <v>738</v>
      </c>
    </row>
    <row r="1757" spans="1:16" x14ac:dyDescent="0.25">
      <c r="A1757" t="str">
        <f>"ADAME02"</f>
        <v>ADAME02</v>
      </c>
      <c r="B1757" t="s">
        <v>3639</v>
      </c>
      <c r="C1757">
        <v>0</v>
      </c>
      <c r="D1757" t="s">
        <v>16</v>
      </c>
      <c r="E1757">
        <v>0</v>
      </c>
      <c r="O1757" t="s">
        <v>13771</v>
      </c>
      <c r="P1757">
        <f t="shared" si="27"/>
        <v>350</v>
      </c>
    </row>
    <row r="1758" spans="1:16" x14ac:dyDescent="0.25">
      <c r="A1758" t="str">
        <f>"QDAME02"</f>
        <v>QDAME02</v>
      </c>
      <c r="B1758" t="s">
        <v>3639</v>
      </c>
      <c r="C1758">
        <v>312</v>
      </c>
      <c r="D1758" t="s">
        <v>16</v>
      </c>
      <c r="E1758">
        <v>10</v>
      </c>
      <c r="F1758" t="s">
        <v>153</v>
      </c>
      <c r="G1758" t="s">
        <v>9890</v>
      </c>
      <c r="O1758" t="s">
        <v>13770</v>
      </c>
      <c r="P1758">
        <f t="shared" si="27"/>
        <v>327</v>
      </c>
    </row>
    <row r="1759" spans="1:16" hidden="1" x14ac:dyDescent="0.25">
      <c r="A1759" t="str">
        <f>"QDANA01"</f>
        <v>QDANA01</v>
      </c>
      <c r="B1759" t="s">
        <v>3642</v>
      </c>
      <c r="C1759">
        <v>0</v>
      </c>
      <c r="D1759" t="s">
        <v>16</v>
      </c>
      <c r="E1759">
        <v>0</v>
      </c>
      <c r="F1759" t="s">
        <v>164</v>
      </c>
      <c r="G1759" t="s">
        <v>10019</v>
      </c>
      <c r="O1759" t="s">
        <v>11000</v>
      </c>
      <c r="P1759">
        <f t="shared" si="27"/>
        <v>0</v>
      </c>
    </row>
    <row r="1760" spans="1:16" hidden="1" x14ac:dyDescent="0.25">
      <c r="A1760" t="str">
        <f>"QDANA03"</f>
        <v>QDANA03</v>
      </c>
      <c r="B1760" t="s">
        <v>3652</v>
      </c>
      <c r="C1760">
        <v>0</v>
      </c>
      <c r="D1760" t="s">
        <v>1367</v>
      </c>
      <c r="E1760">
        <v>0</v>
      </c>
      <c r="F1760" t="s">
        <v>164</v>
      </c>
      <c r="G1760" t="s">
        <v>10019</v>
      </c>
      <c r="O1760" t="s">
        <v>4494</v>
      </c>
      <c r="P1760">
        <f t="shared" si="27"/>
        <v>0</v>
      </c>
    </row>
    <row r="1761" spans="1:16" x14ac:dyDescent="0.25">
      <c r="A1761" t="str">
        <f>"QDANA02"</f>
        <v>QDANA02</v>
      </c>
      <c r="B1761" t="s">
        <v>3648</v>
      </c>
      <c r="C1761">
        <v>0</v>
      </c>
      <c r="D1761" t="s">
        <v>379</v>
      </c>
      <c r="E1761">
        <v>0</v>
      </c>
      <c r="F1761" t="s">
        <v>164</v>
      </c>
      <c r="G1761" t="s">
        <v>10019</v>
      </c>
      <c r="O1761" t="s">
        <v>4361</v>
      </c>
      <c r="P1761">
        <f t="shared" si="27"/>
        <v>1728</v>
      </c>
    </row>
    <row r="1762" spans="1:16" x14ac:dyDescent="0.25">
      <c r="A1762" t="str">
        <f>"ADANG01"</f>
        <v>ADANG01</v>
      </c>
      <c r="B1762" t="s">
        <v>10710</v>
      </c>
      <c r="C1762">
        <v>0</v>
      </c>
      <c r="D1762" t="s">
        <v>41</v>
      </c>
      <c r="E1762">
        <v>0</v>
      </c>
      <c r="F1762" t="s">
        <v>10541</v>
      </c>
      <c r="O1762" t="s">
        <v>4397</v>
      </c>
      <c r="P1762">
        <f t="shared" si="27"/>
        <v>818</v>
      </c>
    </row>
    <row r="1763" spans="1:16" hidden="1" x14ac:dyDescent="0.25">
      <c r="A1763" t="str">
        <f>"ADAPP01"</f>
        <v>ADAPP01</v>
      </c>
      <c r="B1763" t="s">
        <v>17674</v>
      </c>
      <c r="C1763">
        <v>0</v>
      </c>
      <c r="D1763" t="s">
        <v>41</v>
      </c>
      <c r="E1763">
        <v>0</v>
      </c>
      <c r="F1763" t="s">
        <v>1364</v>
      </c>
      <c r="G1763" t="s">
        <v>10711</v>
      </c>
      <c r="H1763" t="s">
        <v>9871</v>
      </c>
      <c r="O1763" t="s">
        <v>11001</v>
      </c>
      <c r="P1763">
        <f t="shared" si="27"/>
        <v>0</v>
      </c>
    </row>
    <row r="1764" spans="1:16" hidden="1" x14ac:dyDescent="0.25">
      <c r="A1764" t="str">
        <f>"QDAPP01"</f>
        <v>QDAPP01</v>
      </c>
      <c r="B1764" t="s">
        <v>17674</v>
      </c>
      <c r="C1764">
        <v>0</v>
      </c>
      <c r="D1764" t="s">
        <v>41</v>
      </c>
      <c r="E1764">
        <v>0</v>
      </c>
      <c r="F1764" t="s">
        <v>1364</v>
      </c>
      <c r="G1764" t="s">
        <v>10711</v>
      </c>
      <c r="H1764" t="s">
        <v>9871</v>
      </c>
      <c r="O1764" t="s">
        <v>11002</v>
      </c>
      <c r="P1764">
        <f t="shared" si="27"/>
        <v>0</v>
      </c>
    </row>
    <row r="1765" spans="1:16" x14ac:dyDescent="0.25">
      <c r="A1765" t="str">
        <f>"ADASA01"</f>
        <v>ADASA01</v>
      </c>
      <c r="B1765" t="s">
        <v>10712</v>
      </c>
      <c r="C1765">
        <v>0</v>
      </c>
      <c r="D1765" t="s">
        <v>28</v>
      </c>
      <c r="E1765">
        <v>0</v>
      </c>
      <c r="F1765" t="s">
        <v>497</v>
      </c>
      <c r="O1765" t="s">
        <v>4440</v>
      </c>
      <c r="P1765">
        <f t="shared" si="27"/>
        <v>4032</v>
      </c>
    </row>
    <row r="1766" spans="1:16" x14ac:dyDescent="0.25">
      <c r="A1766" t="str">
        <f>"ADEBE01"</f>
        <v>ADEBE01</v>
      </c>
      <c r="B1766" t="s">
        <v>10713</v>
      </c>
      <c r="C1766">
        <v>0</v>
      </c>
      <c r="D1766" t="s">
        <v>41</v>
      </c>
      <c r="E1766">
        <v>0</v>
      </c>
      <c r="F1766" t="s">
        <v>1029</v>
      </c>
      <c r="O1766" t="s">
        <v>4471</v>
      </c>
      <c r="P1766">
        <f t="shared" si="27"/>
        <v>384</v>
      </c>
    </row>
    <row r="1767" spans="1:16" hidden="1" x14ac:dyDescent="0.25">
      <c r="A1767" t="str">
        <f>"ADECI01"</f>
        <v>ADECI01</v>
      </c>
      <c r="B1767" t="s">
        <v>10714</v>
      </c>
      <c r="C1767">
        <v>0</v>
      </c>
      <c r="D1767" t="s">
        <v>16</v>
      </c>
      <c r="E1767">
        <v>0</v>
      </c>
      <c r="F1767" t="s">
        <v>337</v>
      </c>
      <c r="G1767" t="s">
        <v>10715</v>
      </c>
      <c r="O1767" t="s">
        <v>11003</v>
      </c>
      <c r="P1767">
        <f t="shared" si="27"/>
        <v>0</v>
      </c>
    </row>
    <row r="1768" spans="1:16" hidden="1" x14ac:dyDescent="0.25">
      <c r="A1768" t="str">
        <f>"ADECI04"</f>
        <v>ADECI04</v>
      </c>
      <c r="B1768" t="s">
        <v>10716</v>
      </c>
      <c r="C1768">
        <v>0</v>
      </c>
      <c r="D1768" t="s">
        <v>16</v>
      </c>
      <c r="E1768">
        <v>0</v>
      </c>
      <c r="F1768" t="s">
        <v>337</v>
      </c>
      <c r="G1768" t="s">
        <v>10715</v>
      </c>
      <c r="O1768" t="s">
        <v>11004</v>
      </c>
      <c r="P1768">
        <f t="shared" si="27"/>
        <v>0</v>
      </c>
    </row>
    <row r="1769" spans="1:16" hidden="1" x14ac:dyDescent="0.25">
      <c r="A1769" t="str">
        <f>"QDECI04"</f>
        <v>QDECI04</v>
      </c>
      <c r="B1769" t="s">
        <v>10716</v>
      </c>
      <c r="C1769">
        <v>0</v>
      </c>
      <c r="D1769" t="s">
        <v>16</v>
      </c>
      <c r="E1769">
        <v>0</v>
      </c>
      <c r="F1769" t="s">
        <v>337</v>
      </c>
      <c r="G1769" t="s">
        <v>10715</v>
      </c>
      <c r="O1769" t="s">
        <v>17723</v>
      </c>
      <c r="P1769">
        <f t="shared" si="27"/>
        <v>0</v>
      </c>
    </row>
    <row r="1770" spans="1:16" hidden="1" x14ac:dyDescent="0.25">
      <c r="A1770" t="str">
        <f>"ADECI05"</f>
        <v>ADECI05</v>
      </c>
      <c r="B1770" t="s">
        <v>10717</v>
      </c>
      <c r="C1770">
        <v>0</v>
      </c>
      <c r="D1770" t="s">
        <v>16</v>
      </c>
      <c r="E1770">
        <v>0</v>
      </c>
      <c r="F1770" t="s">
        <v>337</v>
      </c>
      <c r="G1770" t="s">
        <v>10715</v>
      </c>
      <c r="O1770" t="s">
        <v>4498</v>
      </c>
      <c r="P1770">
        <f t="shared" si="27"/>
        <v>0</v>
      </c>
    </row>
    <row r="1771" spans="1:16" hidden="1" x14ac:dyDescent="0.25">
      <c r="A1771" t="str">
        <f>"ADECI06"</f>
        <v>ADECI06</v>
      </c>
      <c r="B1771" t="s">
        <v>10718</v>
      </c>
      <c r="C1771">
        <v>0</v>
      </c>
      <c r="D1771" t="s">
        <v>16</v>
      </c>
      <c r="E1771">
        <v>0</v>
      </c>
      <c r="F1771" t="s">
        <v>337</v>
      </c>
      <c r="G1771" t="s">
        <v>10715</v>
      </c>
      <c r="O1771" t="s">
        <v>13772</v>
      </c>
      <c r="P1771">
        <f t="shared" si="27"/>
        <v>0</v>
      </c>
    </row>
    <row r="1772" spans="1:16" x14ac:dyDescent="0.25">
      <c r="A1772" t="str">
        <f>"ADECI07"</f>
        <v>ADECI07</v>
      </c>
      <c r="B1772" t="s">
        <v>3655</v>
      </c>
      <c r="C1772">
        <v>0</v>
      </c>
      <c r="D1772" t="s">
        <v>28</v>
      </c>
      <c r="E1772">
        <v>0</v>
      </c>
      <c r="O1772" t="s">
        <v>13499</v>
      </c>
      <c r="P1772">
        <f t="shared" si="27"/>
        <v>40802</v>
      </c>
    </row>
    <row r="1773" spans="1:16" hidden="1" x14ac:dyDescent="0.25">
      <c r="A1773" t="str">
        <f>"QDECI01"</f>
        <v>QDECI01</v>
      </c>
      <c r="B1773" t="s">
        <v>3655</v>
      </c>
      <c r="C1773">
        <v>11629</v>
      </c>
      <c r="D1773" t="s">
        <v>16</v>
      </c>
      <c r="E1773">
        <v>116</v>
      </c>
      <c r="F1773" t="s">
        <v>337</v>
      </c>
      <c r="G1773" t="s">
        <v>10715</v>
      </c>
      <c r="O1773" t="s">
        <v>11006</v>
      </c>
      <c r="P1773">
        <f t="shared" si="27"/>
        <v>0</v>
      </c>
    </row>
    <row r="1774" spans="1:16" hidden="1" x14ac:dyDescent="0.25">
      <c r="A1774" t="str">
        <f>"ADECI02"</f>
        <v>ADECI02</v>
      </c>
      <c r="B1774" t="s">
        <v>3683</v>
      </c>
      <c r="C1774">
        <v>0</v>
      </c>
      <c r="D1774" t="s">
        <v>16</v>
      </c>
      <c r="E1774">
        <v>0</v>
      </c>
      <c r="F1774" t="s">
        <v>337</v>
      </c>
      <c r="G1774" t="s">
        <v>10715</v>
      </c>
      <c r="O1774" t="s">
        <v>11007</v>
      </c>
      <c r="P1774">
        <f t="shared" si="27"/>
        <v>0</v>
      </c>
    </row>
    <row r="1775" spans="1:16" hidden="1" x14ac:dyDescent="0.25">
      <c r="A1775" t="str">
        <f>"QDECI02"</f>
        <v>QDECI02</v>
      </c>
      <c r="B1775" t="s">
        <v>3683</v>
      </c>
      <c r="C1775">
        <v>10793</v>
      </c>
      <c r="D1775" t="s">
        <v>16</v>
      </c>
      <c r="E1775">
        <v>107</v>
      </c>
      <c r="F1775" t="s">
        <v>337</v>
      </c>
      <c r="G1775" t="s">
        <v>10715</v>
      </c>
      <c r="O1775" t="s">
        <v>17724</v>
      </c>
      <c r="P1775">
        <f t="shared" si="27"/>
        <v>0</v>
      </c>
    </row>
    <row r="1776" spans="1:16" hidden="1" x14ac:dyDescent="0.25">
      <c r="A1776" t="str">
        <f>"QDECI03"</f>
        <v>QDECI03</v>
      </c>
      <c r="B1776" t="s">
        <v>335</v>
      </c>
      <c r="C1776">
        <v>19</v>
      </c>
      <c r="D1776" t="s">
        <v>16</v>
      </c>
      <c r="E1776">
        <v>0</v>
      </c>
      <c r="F1776" t="s">
        <v>337</v>
      </c>
      <c r="G1776" t="s">
        <v>10715</v>
      </c>
      <c r="O1776" t="s">
        <v>11009</v>
      </c>
      <c r="P1776">
        <f t="shared" si="27"/>
        <v>0</v>
      </c>
    </row>
    <row r="1777" spans="1:16" hidden="1" x14ac:dyDescent="0.25">
      <c r="A1777" t="str">
        <f>"ADECI03"</f>
        <v>ADECI03</v>
      </c>
      <c r="B1777" t="s">
        <v>335</v>
      </c>
      <c r="C1777">
        <v>0</v>
      </c>
      <c r="D1777" t="s">
        <v>16</v>
      </c>
      <c r="E1777">
        <v>0</v>
      </c>
      <c r="F1777" t="s">
        <v>337</v>
      </c>
      <c r="G1777" t="s">
        <v>10715</v>
      </c>
      <c r="O1777" t="s">
        <v>11010</v>
      </c>
      <c r="P1777">
        <f t="shared" si="27"/>
        <v>0</v>
      </c>
    </row>
    <row r="1778" spans="1:16" hidden="1" x14ac:dyDescent="0.25">
      <c r="A1778" t="str">
        <f>"QDECI05"</f>
        <v>QDECI05</v>
      </c>
      <c r="B1778" t="s">
        <v>3740</v>
      </c>
      <c r="C1778">
        <v>4648</v>
      </c>
      <c r="D1778" t="s">
        <v>16</v>
      </c>
      <c r="E1778">
        <v>116</v>
      </c>
      <c r="F1778" t="s">
        <v>337</v>
      </c>
      <c r="G1778" t="s">
        <v>10715</v>
      </c>
      <c r="O1778" t="s">
        <v>11011</v>
      </c>
      <c r="P1778">
        <f t="shared" si="27"/>
        <v>0</v>
      </c>
    </row>
    <row r="1779" spans="1:16" hidden="1" x14ac:dyDescent="0.25">
      <c r="A1779" t="str">
        <f>"ADEKA01"</f>
        <v>ADEKA01</v>
      </c>
      <c r="B1779" t="s">
        <v>10719</v>
      </c>
      <c r="C1779">
        <v>0</v>
      </c>
      <c r="D1779" t="s">
        <v>16</v>
      </c>
      <c r="E1779">
        <v>0</v>
      </c>
      <c r="F1779" t="s">
        <v>3759</v>
      </c>
      <c r="G1779" t="s">
        <v>10720</v>
      </c>
      <c r="O1779" t="s">
        <v>11012</v>
      </c>
      <c r="P1779">
        <f t="shared" si="27"/>
        <v>0</v>
      </c>
    </row>
    <row r="1780" spans="1:16" hidden="1" x14ac:dyDescent="0.25">
      <c r="A1780" t="str">
        <f>"ADEKA02"</f>
        <v>ADEKA02</v>
      </c>
      <c r="B1780" t="s">
        <v>3768</v>
      </c>
      <c r="C1780">
        <v>0</v>
      </c>
      <c r="D1780" t="s">
        <v>16</v>
      </c>
      <c r="E1780">
        <v>0</v>
      </c>
      <c r="F1780" t="s">
        <v>3759</v>
      </c>
      <c r="G1780" t="s">
        <v>10720</v>
      </c>
      <c r="O1780" t="s">
        <v>11014</v>
      </c>
      <c r="P1780">
        <f t="shared" si="27"/>
        <v>0</v>
      </c>
    </row>
    <row r="1781" spans="1:16" hidden="1" x14ac:dyDescent="0.25">
      <c r="A1781" t="str">
        <f>"QDEKA03"</f>
        <v>QDEKA03</v>
      </c>
      <c r="B1781" t="s">
        <v>3768</v>
      </c>
      <c r="C1781">
        <v>0</v>
      </c>
      <c r="D1781" t="s">
        <v>16</v>
      </c>
      <c r="E1781">
        <v>0</v>
      </c>
      <c r="F1781" t="s">
        <v>3759</v>
      </c>
      <c r="G1781" t="s">
        <v>10720</v>
      </c>
      <c r="O1781" t="s">
        <v>11015</v>
      </c>
      <c r="P1781">
        <f t="shared" si="27"/>
        <v>0</v>
      </c>
    </row>
    <row r="1782" spans="1:16" x14ac:dyDescent="0.25">
      <c r="A1782" t="str">
        <f>"QDEKA01"</f>
        <v>QDEKA01</v>
      </c>
      <c r="B1782" t="s">
        <v>3757</v>
      </c>
      <c r="C1782">
        <v>0</v>
      </c>
      <c r="D1782" t="s">
        <v>16</v>
      </c>
      <c r="E1782">
        <v>0</v>
      </c>
      <c r="F1782" t="s">
        <v>3759</v>
      </c>
      <c r="G1782" t="s">
        <v>10720</v>
      </c>
      <c r="O1782" t="s">
        <v>9347</v>
      </c>
      <c r="P1782">
        <f t="shared" si="27"/>
        <v>2798</v>
      </c>
    </row>
    <row r="1783" spans="1:16" hidden="1" x14ac:dyDescent="0.25">
      <c r="A1783" t="str">
        <f>"QDEKA02"</f>
        <v>QDEKA02</v>
      </c>
      <c r="B1783" t="s">
        <v>10721</v>
      </c>
      <c r="C1783">
        <v>0</v>
      </c>
      <c r="D1783" t="s">
        <v>16</v>
      </c>
      <c r="E1783">
        <v>0</v>
      </c>
      <c r="F1783" t="s">
        <v>3759</v>
      </c>
      <c r="G1783" t="s">
        <v>10720</v>
      </c>
      <c r="O1783" t="s">
        <v>11018</v>
      </c>
      <c r="P1783">
        <f t="shared" si="27"/>
        <v>0</v>
      </c>
    </row>
    <row r="1784" spans="1:16" hidden="1" x14ac:dyDescent="0.25">
      <c r="A1784" t="str">
        <f>"ADEKA03"</f>
        <v>ADEKA03</v>
      </c>
      <c r="B1784" t="s">
        <v>10721</v>
      </c>
      <c r="C1784">
        <v>0</v>
      </c>
      <c r="D1784" t="s">
        <v>16</v>
      </c>
      <c r="E1784">
        <v>0</v>
      </c>
      <c r="F1784" t="s">
        <v>3759</v>
      </c>
      <c r="G1784" t="s">
        <v>10720</v>
      </c>
      <c r="O1784" t="s">
        <v>11019</v>
      </c>
      <c r="P1784">
        <f t="shared" si="27"/>
        <v>0</v>
      </c>
    </row>
    <row r="1785" spans="1:16" x14ac:dyDescent="0.25">
      <c r="A1785" t="str">
        <f>"QDEKA07"</f>
        <v>QDEKA07</v>
      </c>
      <c r="B1785" t="s">
        <v>10722</v>
      </c>
      <c r="C1785">
        <v>0</v>
      </c>
      <c r="D1785" t="s">
        <v>16</v>
      </c>
      <c r="E1785">
        <v>0</v>
      </c>
      <c r="F1785" t="s">
        <v>3759</v>
      </c>
      <c r="G1785" t="s">
        <v>10720</v>
      </c>
      <c r="O1785" t="s">
        <v>9349</v>
      </c>
      <c r="P1785">
        <f t="shared" si="27"/>
        <v>789</v>
      </c>
    </row>
    <row r="1786" spans="1:16" hidden="1" x14ac:dyDescent="0.25">
      <c r="A1786" t="str">
        <f>"QDEKA08"</f>
        <v>QDEKA08</v>
      </c>
      <c r="B1786" t="s">
        <v>3785</v>
      </c>
      <c r="C1786">
        <v>12</v>
      </c>
      <c r="D1786" t="s">
        <v>16</v>
      </c>
      <c r="E1786">
        <v>1</v>
      </c>
      <c r="F1786" t="s">
        <v>3759</v>
      </c>
      <c r="G1786" t="s">
        <v>10723</v>
      </c>
      <c r="O1786" t="s">
        <v>11020</v>
      </c>
      <c r="P1786">
        <f t="shared" si="27"/>
        <v>0</v>
      </c>
    </row>
    <row r="1787" spans="1:16" x14ac:dyDescent="0.25">
      <c r="A1787" t="str">
        <f>"QDEKA06"</f>
        <v>QDEKA06</v>
      </c>
      <c r="B1787" t="s">
        <v>3785</v>
      </c>
      <c r="C1787">
        <v>0</v>
      </c>
      <c r="D1787" t="s">
        <v>16</v>
      </c>
      <c r="E1787">
        <v>0</v>
      </c>
      <c r="F1787" t="s">
        <v>3759</v>
      </c>
      <c r="G1787" t="s">
        <v>10723</v>
      </c>
      <c r="O1787" t="s">
        <v>9351</v>
      </c>
      <c r="P1787">
        <f t="shared" si="27"/>
        <v>198</v>
      </c>
    </row>
    <row r="1788" spans="1:16" x14ac:dyDescent="0.25">
      <c r="A1788" t="str">
        <f>"ADEKA04"</f>
        <v>ADEKA04</v>
      </c>
      <c r="B1788" t="s">
        <v>3774</v>
      </c>
      <c r="C1788">
        <v>0</v>
      </c>
      <c r="D1788" t="s">
        <v>16</v>
      </c>
      <c r="E1788">
        <v>0</v>
      </c>
      <c r="F1788" t="s">
        <v>3759</v>
      </c>
      <c r="G1788" t="s">
        <v>10723</v>
      </c>
      <c r="O1788" t="s">
        <v>9353</v>
      </c>
      <c r="P1788">
        <f t="shared" si="27"/>
        <v>12</v>
      </c>
    </row>
    <row r="1789" spans="1:16" hidden="1" x14ac:dyDescent="0.25">
      <c r="A1789" t="str">
        <f>"QDEKA04"</f>
        <v>QDEKA04</v>
      </c>
      <c r="B1789" t="s">
        <v>3774</v>
      </c>
      <c r="C1789">
        <v>118</v>
      </c>
      <c r="D1789" t="s">
        <v>16</v>
      </c>
      <c r="E1789">
        <v>5</v>
      </c>
      <c r="F1789" t="s">
        <v>3759</v>
      </c>
      <c r="G1789" t="s">
        <v>10723</v>
      </c>
      <c r="O1789" t="s">
        <v>11021</v>
      </c>
      <c r="P1789">
        <f t="shared" si="27"/>
        <v>0</v>
      </c>
    </row>
    <row r="1790" spans="1:16" hidden="1" x14ac:dyDescent="0.25">
      <c r="A1790" t="str">
        <f>"ADEKA05"</f>
        <v>ADEKA05</v>
      </c>
      <c r="B1790" t="s">
        <v>3779</v>
      </c>
      <c r="C1790">
        <v>0</v>
      </c>
      <c r="D1790" t="s">
        <v>16</v>
      </c>
      <c r="E1790">
        <v>0</v>
      </c>
      <c r="F1790" t="s">
        <v>3759</v>
      </c>
      <c r="G1790" t="s">
        <v>10723</v>
      </c>
      <c r="O1790" t="s">
        <v>11022</v>
      </c>
      <c r="P1790">
        <f t="shared" si="27"/>
        <v>0</v>
      </c>
    </row>
    <row r="1791" spans="1:16" hidden="1" x14ac:dyDescent="0.25">
      <c r="A1791" t="str">
        <f>"QDEKA05"</f>
        <v>QDEKA05</v>
      </c>
      <c r="B1791" t="s">
        <v>3779</v>
      </c>
      <c r="C1791">
        <v>320</v>
      </c>
      <c r="D1791" t="s">
        <v>16</v>
      </c>
      <c r="E1791">
        <v>6</v>
      </c>
      <c r="F1791" t="s">
        <v>3759</v>
      </c>
      <c r="G1791" t="s">
        <v>10723</v>
      </c>
      <c r="O1791" t="s">
        <v>11023</v>
      </c>
      <c r="P1791">
        <f t="shared" si="27"/>
        <v>0</v>
      </c>
    </row>
    <row r="1792" spans="1:16" hidden="1" x14ac:dyDescent="0.25">
      <c r="A1792" t="str">
        <f>"ADEKT04"</f>
        <v>ADEKT04</v>
      </c>
      <c r="B1792" t="s">
        <v>13704</v>
      </c>
      <c r="C1792">
        <v>0</v>
      </c>
      <c r="D1792" t="s">
        <v>28</v>
      </c>
      <c r="E1792">
        <v>0</v>
      </c>
      <c r="O1792" t="s">
        <v>1472</v>
      </c>
      <c r="P1792">
        <f t="shared" si="27"/>
        <v>0</v>
      </c>
    </row>
    <row r="1793" spans="1:16" hidden="1" x14ac:dyDescent="0.25">
      <c r="A1793" t="str">
        <f>"ADEKT02"</f>
        <v>ADEKT02</v>
      </c>
      <c r="B1793" t="s">
        <v>13704</v>
      </c>
      <c r="C1793">
        <v>0</v>
      </c>
      <c r="D1793" t="s">
        <v>16</v>
      </c>
      <c r="E1793">
        <v>0</v>
      </c>
      <c r="F1793" t="s">
        <v>3759</v>
      </c>
      <c r="G1793" t="s">
        <v>10724</v>
      </c>
      <c r="H1793" t="s">
        <v>9871</v>
      </c>
      <c r="O1793" t="s">
        <v>11024</v>
      </c>
      <c r="P1793">
        <f t="shared" si="27"/>
        <v>0</v>
      </c>
    </row>
    <row r="1794" spans="1:16" hidden="1" x14ac:dyDescent="0.25">
      <c r="A1794" t="str">
        <f>"QDEKT03"</f>
        <v>QDEKT03</v>
      </c>
      <c r="B1794" t="s">
        <v>13704</v>
      </c>
      <c r="C1794">
        <v>205</v>
      </c>
      <c r="D1794" t="s">
        <v>16</v>
      </c>
      <c r="E1794">
        <v>17</v>
      </c>
      <c r="F1794" t="s">
        <v>3759</v>
      </c>
      <c r="G1794" t="s">
        <v>10724</v>
      </c>
      <c r="H1794" t="s">
        <v>9871</v>
      </c>
      <c r="O1794" t="s">
        <v>1467</v>
      </c>
      <c r="P1794">
        <f t="shared" si="27"/>
        <v>0</v>
      </c>
    </row>
    <row r="1795" spans="1:16" hidden="1" x14ac:dyDescent="0.25">
      <c r="A1795" t="str">
        <f>"ADEKT01"</f>
        <v>ADEKT01</v>
      </c>
      <c r="B1795" t="s">
        <v>13702</v>
      </c>
      <c r="C1795">
        <v>0</v>
      </c>
      <c r="D1795" t="s">
        <v>16</v>
      </c>
      <c r="E1795">
        <v>0</v>
      </c>
      <c r="F1795" t="s">
        <v>3759</v>
      </c>
      <c r="G1795" t="s">
        <v>10724</v>
      </c>
      <c r="H1795" t="s">
        <v>9871</v>
      </c>
      <c r="O1795" t="s">
        <v>11025</v>
      </c>
      <c r="P1795">
        <f t="shared" ref="P1795:P1858" si="28">SUMIFS($C$2:$C$7959,$B$2:$B$7959,O1795)</f>
        <v>0</v>
      </c>
    </row>
    <row r="1796" spans="1:16" hidden="1" x14ac:dyDescent="0.25">
      <c r="A1796" t="str">
        <f>"QDEKT01"</f>
        <v>QDEKT01</v>
      </c>
      <c r="B1796" t="s">
        <v>13702</v>
      </c>
      <c r="C1796">
        <v>100</v>
      </c>
      <c r="D1796" t="s">
        <v>16</v>
      </c>
      <c r="E1796">
        <v>5</v>
      </c>
      <c r="F1796" t="s">
        <v>3759</v>
      </c>
      <c r="G1796" t="s">
        <v>10724</v>
      </c>
      <c r="H1796" t="s">
        <v>9871</v>
      </c>
      <c r="O1796" t="s">
        <v>1470</v>
      </c>
      <c r="P1796">
        <f t="shared" si="28"/>
        <v>0</v>
      </c>
    </row>
    <row r="1797" spans="1:16" hidden="1" x14ac:dyDescent="0.25">
      <c r="A1797" t="str">
        <f>"ADEKT03"</f>
        <v>ADEKT03</v>
      </c>
      <c r="B1797" t="s">
        <v>13703</v>
      </c>
      <c r="C1797">
        <v>0</v>
      </c>
      <c r="D1797" t="s">
        <v>41</v>
      </c>
      <c r="E1797">
        <v>0</v>
      </c>
      <c r="F1797" t="s">
        <v>3759</v>
      </c>
      <c r="G1797" t="s">
        <v>10724</v>
      </c>
      <c r="H1797" t="s">
        <v>9871</v>
      </c>
      <c r="O1797" t="s">
        <v>11026</v>
      </c>
      <c r="P1797">
        <f t="shared" si="28"/>
        <v>0</v>
      </c>
    </row>
    <row r="1798" spans="1:16" hidden="1" x14ac:dyDescent="0.25">
      <c r="A1798" t="str">
        <f>"QDEKT02"</f>
        <v>QDEKT02</v>
      </c>
      <c r="B1798" t="s">
        <v>13703</v>
      </c>
      <c r="C1798">
        <v>280</v>
      </c>
      <c r="D1798" t="s">
        <v>16</v>
      </c>
      <c r="E1798">
        <v>5</v>
      </c>
      <c r="F1798" t="s">
        <v>3759</v>
      </c>
      <c r="G1798" t="s">
        <v>10724</v>
      </c>
      <c r="H1798" t="s">
        <v>9871</v>
      </c>
      <c r="O1798" t="s">
        <v>1474</v>
      </c>
      <c r="P1798">
        <f t="shared" si="28"/>
        <v>0</v>
      </c>
    </row>
    <row r="1799" spans="1:16" hidden="1" x14ac:dyDescent="0.25">
      <c r="A1799" t="str">
        <f>"ADELI02"</f>
        <v>ADELI02</v>
      </c>
      <c r="B1799" t="s">
        <v>10725</v>
      </c>
      <c r="C1799">
        <v>0</v>
      </c>
      <c r="D1799" t="s">
        <v>16</v>
      </c>
      <c r="E1799">
        <v>0</v>
      </c>
      <c r="F1799" t="s">
        <v>10726</v>
      </c>
      <c r="O1799" t="s">
        <v>11027</v>
      </c>
      <c r="P1799">
        <f t="shared" si="28"/>
        <v>0</v>
      </c>
    </row>
    <row r="1800" spans="1:16" hidden="1" x14ac:dyDescent="0.25">
      <c r="A1800" t="str">
        <f>"ADELI01"</f>
        <v>ADELI01</v>
      </c>
      <c r="B1800" t="s">
        <v>10727</v>
      </c>
      <c r="C1800">
        <v>0</v>
      </c>
      <c r="D1800" t="s">
        <v>16</v>
      </c>
      <c r="E1800">
        <v>0</v>
      </c>
      <c r="F1800" t="s">
        <v>10726</v>
      </c>
      <c r="O1800" t="s">
        <v>11028</v>
      </c>
      <c r="P1800">
        <f t="shared" si="28"/>
        <v>0</v>
      </c>
    </row>
    <row r="1801" spans="1:16" hidden="1" x14ac:dyDescent="0.25">
      <c r="A1801" t="str">
        <f>"ADELL03"</f>
        <v>ADELL03</v>
      </c>
      <c r="B1801" t="s">
        <v>17675</v>
      </c>
      <c r="C1801">
        <v>0</v>
      </c>
      <c r="D1801" t="s">
        <v>16</v>
      </c>
      <c r="E1801">
        <v>0</v>
      </c>
      <c r="F1801" t="s">
        <v>504</v>
      </c>
      <c r="G1801" t="s">
        <v>10728</v>
      </c>
      <c r="H1801" t="s">
        <v>9871</v>
      </c>
      <c r="O1801" t="s">
        <v>13775</v>
      </c>
      <c r="P1801">
        <f t="shared" si="28"/>
        <v>0</v>
      </c>
    </row>
    <row r="1802" spans="1:16" hidden="1" x14ac:dyDescent="0.25">
      <c r="A1802" t="str">
        <f>"ADELL02"</f>
        <v>ADELL02</v>
      </c>
      <c r="B1802" t="s">
        <v>17676</v>
      </c>
      <c r="C1802">
        <v>0</v>
      </c>
      <c r="D1802" t="s">
        <v>16</v>
      </c>
      <c r="E1802">
        <v>0</v>
      </c>
      <c r="F1802" t="s">
        <v>504</v>
      </c>
      <c r="G1802" t="s">
        <v>10728</v>
      </c>
      <c r="H1802" t="s">
        <v>9871</v>
      </c>
      <c r="O1802" t="s">
        <v>17725</v>
      </c>
      <c r="P1802">
        <f t="shared" si="28"/>
        <v>0</v>
      </c>
    </row>
    <row r="1803" spans="1:16" x14ac:dyDescent="0.25">
      <c r="A1803" t="str">
        <f>"QDELL03"</f>
        <v>QDELL03</v>
      </c>
      <c r="B1803" t="s">
        <v>13706</v>
      </c>
      <c r="C1803">
        <v>236</v>
      </c>
      <c r="D1803" t="s">
        <v>16</v>
      </c>
      <c r="E1803">
        <v>11</v>
      </c>
      <c r="F1803" t="s">
        <v>504</v>
      </c>
      <c r="G1803" t="s">
        <v>10728</v>
      </c>
      <c r="H1803" t="s">
        <v>9871</v>
      </c>
      <c r="O1803" t="s">
        <v>4555</v>
      </c>
      <c r="P1803">
        <f t="shared" si="28"/>
        <v>7220</v>
      </c>
    </row>
    <row r="1804" spans="1:16" hidden="1" x14ac:dyDescent="0.25">
      <c r="A1804" t="str">
        <f>"QDELL02"</f>
        <v>QDELL02</v>
      </c>
      <c r="B1804" t="s">
        <v>17677</v>
      </c>
      <c r="C1804">
        <v>0</v>
      </c>
      <c r="D1804" t="s">
        <v>16</v>
      </c>
      <c r="E1804">
        <v>0</v>
      </c>
      <c r="F1804" t="s">
        <v>504</v>
      </c>
      <c r="G1804" t="s">
        <v>10728</v>
      </c>
      <c r="H1804" t="s">
        <v>9871</v>
      </c>
      <c r="O1804" t="s">
        <v>11029</v>
      </c>
      <c r="P1804">
        <f t="shared" si="28"/>
        <v>0</v>
      </c>
    </row>
    <row r="1805" spans="1:16" hidden="1" x14ac:dyDescent="0.25">
      <c r="A1805" t="str">
        <f>"ADELL04"</f>
        <v>ADELL04</v>
      </c>
      <c r="B1805" t="s">
        <v>13707</v>
      </c>
      <c r="C1805">
        <v>0</v>
      </c>
      <c r="D1805" t="s">
        <v>16</v>
      </c>
      <c r="E1805">
        <v>0</v>
      </c>
      <c r="F1805" t="s">
        <v>504</v>
      </c>
      <c r="G1805" t="s">
        <v>10728</v>
      </c>
      <c r="H1805" t="s">
        <v>9871</v>
      </c>
      <c r="O1805" t="s">
        <v>11030</v>
      </c>
      <c r="P1805">
        <f t="shared" si="28"/>
        <v>0</v>
      </c>
    </row>
    <row r="1806" spans="1:16" hidden="1" x14ac:dyDescent="0.25">
      <c r="A1806" t="str">
        <f>"QDELL04"</f>
        <v>QDELL04</v>
      </c>
      <c r="B1806" t="s">
        <v>13707</v>
      </c>
      <c r="C1806">
        <v>33</v>
      </c>
      <c r="D1806" t="s">
        <v>16</v>
      </c>
      <c r="E1806">
        <v>1</v>
      </c>
      <c r="F1806" t="s">
        <v>504</v>
      </c>
      <c r="G1806" t="s">
        <v>10728</v>
      </c>
      <c r="H1806" t="s">
        <v>9871</v>
      </c>
      <c r="O1806" t="s">
        <v>17726</v>
      </c>
      <c r="P1806">
        <f t="shared" si="28"/>
        <v>0</v>
      </c>
    </row>
    <row r="1807" spans="1:16" hidden="1" x14ac:dyDescent="0.25">
      <c r="A1807" t="str">
        <f>"ADELL01"</f>
        <v>ADELL01</v>
      </c>
      <c r="B1807" t="s">
        <v>17678</v>
      </c>
      <c r="C1807">
        <v>0</v>
      </c>
      <c r="D1807" t="s">
        <v>16</v>
      </c>
      <c r="E1807">
        <v>0</v>
      </c>
      <c r="F1807" t="s">
        <v>504</v>
      </c>
      <c r="G1807" t="s">
        <v>10728</v>
      </c>
      <c r="H1807" t="s">
        <v>9871</v>
      </c>
      <c r="O1807" t="s">
        <v>17727</v>
      </c>
      <c r="P1807">
        <f t="shared" si="28"/>
        <v>0</v>
      </c>
    </row>
    <row r="1808" spans="1:16" hidden="1" x14ac:dyDescent="0.25">
      <c r="A1808" t="str">
        <f>"QDELL01"</f>
        <v>QDELL01</v>
      </c>
      <c r="B1808" t="s">
        <v>13705</v>
      </c>
      <c r="C1808">
        <v>212</v>
      </c>
      <c r="D1808" t="s">
        <v>16</v>
      </c>
      <c r="E1808">
        <v>5</v>
      </c>
      <c r="F1808" t="s">
        <v>504</v>
      </c>
      <c r="G1808" t="s">
        <v>10728</v>
      </c>
      <c r="H1808" t="s">
        <v>9871</v>
      </c>
      <c r="O1808" t="s">
        <v>11031</v>
      </c>
      <c r="P1808">
        <f t="shared" si="28"/>
        <v>0</v>
      </c>
    </row>
    <row r="1809" spans="1:16" hidden="1" x14ac:dyDescent="0.25">
      <c r="A1809" t="str">
        <f>"ADELS01"</f>
        <v>ADELS01</v>
      </c>
      <c r="B1809" t="s">
        <v>10729</v>
      </c>
      <c r="C1809">
        <v>0</v>
      </c>
      <c r="D1809" t="s">
        <v>41</v>
      </c>
      <c r="E1809">
        <v>0</v>
      </c>
      <c r="F1809" t="s">
        <v>9898</v>
      </c>
      <c r="G1809" t="s">
        <v>10730</v>
      </c>
      <c r="O1809" t="s">
        <v>4558</v>
      </c>
      <c r="P1809">
        <f t="shared" si="28"/>
        <v>0</v>
      </c>
    </row>
    <row r="1810" spans="1:16" hidden="1" x14ac:dyDescent="0.25">
      <c r="A1810" t="str">
        <f>"QDELS01"</f>
        <v>QDELS01</v>
      </c>
      <c r="B1810" t="s">
        <v>10729</v>
      </c>
      <c r="C1810">
        <v>0</v>
      </c>
      <c r="D1810" t="s">
        <v>41</v>
      </c>
      <c r="E1810">
        <v>0</v>
      </c>
      <c r="F1810" t="s">
        <v>9898</v>
      </c>
      <c r="G1810" t="s">
        <v>10730</v>
      </c>
      <c r="O1810" t="s">
        <v>4563</v>
      </c>
      <c r="P1810">
        <f t="shared" si="28"/>
        <v>0</v>
      </c>
    </row>
    <row r="1811" spans="1:16" hidden="1" x14ac:dyDescent="0.25">
      <c r="A1811" t="str">
        <f>"ADELS02"</f>
        <v>ADELS02</v>
      </c>
      <c r="B1811" t="s">
        <v>10731</v>
      </c>
      <c r="C1811">
        <v>0</v>
      </c>
      <c r="D1811" t="s">
        <v>41</v>
      </c>
      <c r="E1811">
        <v>0</v>
      </c>
      <c r="F1811" t="s">
        <v>9898</v>
      </c>
      <c r="G1811" t="s">
        <v>10730</v>
      </c>
      <c r="O1811" t="s">
        <v>4561</v>
      </c>
      <c r="P1811">
        <f t="shared" si="28"/>
        <v>0</v>
      </c>
    </row>
    <row r="1812" spans="1:16" hidden="1" x14ac:dyDescent="0.25">
      <c r="A1812" t="str">
        <f>"QDELS02"</f>
        <v>QDELS02</v>
      </c>
      <c r="B1812" t="s">
        <v>10731</v>
      </c>
      <c r="C1812">
        <v>0</v>
      </c>
      <c r="D1812" t="s">
        <v>41</v>
      </c>
      <c r="E1812">
        <v>0</v>
      </c>
      <c r="F1812" t="s">
        <v>9898</v>
      </c>
      <c r="G1812" t="s">
        <v>10730</v>
      </c>
      <c r="O1812" t="s">
        <v>17728</v>
      </c>
      <c r="P1812">
        <f t="shared" si="28"/>
        <v>0</v>
      </c>
    </row>
    <row r="1813" spans="1:16" hidden="1" x14ac:dyDescent="0.25">
      <c r="A1813" t="str">
        <f>"QDEMA01"</f>
        <v>QDEMA01</v>
      </c>
      <c r="B1813" t="s">
        <v>10732</v>
      </c>
      <c r="C1813">
        <v>0</v>
      </c>
      <c r="D1813" t="s">
        <v>16</v>
      </c>
      <c r="E1813">
        <v>0</v>
      </c>
      <c r="F1813" t="s">
        <v>92</v>
      </c>
      <c r="G1813" t="s">
        <v>10733</v>
      </c>
      <c r="O1813" t="s">
        <v>17729</v>
      </c>
      <c r="P1813">
        <f t="shared" si="28"/>
        <v>0</v>
      </c>
    </row>
    <row r="1814" spans="1:16" hidden="1" x14ac:dyDescent="0.25">
      <c r="A1814" t="str">
        <f>"ZZDEMO01"</f>
        <v>ZZDEMO01</v>
      </c>
      <c r="B1814" t="s">
        <v>9320</v>
      </c>
      <c r="C1814">
        <v>470</v>
      </c>
      <c r="D1814" t="s">
        <v>28</v>
      </c>
      <c r="E1814">
        <v>470</v>
      </c>
      <c r="G1814" t="s">
        <v>253</v>
      </c>
      <c r="O1814" t="s">
        <v>17730</v>
      </c>
      <c r="P1814">
        <f t="shared" si="28"/>
        <v>0</v>
      </c>
    </row>
    <row r="1815" spans="1:16" hidden="1" x14ac:dyDescent="0.25">
      <c r="A1815" t="str">
        <f>"ZZDEMO07"</f>
        <v>ZZDEMO07</v>
      </c>
      <c r="B1815" t="s">
        <v>9332</v>
      </c>
      <c r="C1815">
        <v>625</v>
      </c>
      <c r="D1815" t="s">
        <v>28</v>
      </c>
      <c r="E1815">
        <v>625</v>
      </c>
      <c r="F1815" t="s">
        <v>125</v>
      </c>
      <c r="G1815" t="s">
        <v>253</v>
      </c>
      <c r="O1815" t="s">
        <v>17731</v>
      </c>
      <c r="P1815">
        <f t="shared" si="28"/>
        <v>0</v>
      </c>
    </row>
    <row r="1816" spans="1:16" hidden="1" x14ac:dyDescent="0.25">
      <c r="A1816" t="str">
        <f>"ZZDEMO04"</f>
        <v>ZZDEMO04</v>
      </c>
      <c r="B1816" t="s">
        <v>9326</v>
      </c>
      <c r="C1816">
        <v>4190</v>
      </c>
      <c r="D1816" t="s">
        <v>28</v>
      </c>
      <c r="E1816">
        <v>4190</v>
      </c>
      <c r="F1816" t="s">
        <v>125</v>
      </c>
      <c r="G1816" t="s">
        <v>253</v>
      </c>
      <c r="O1816" t="s">
        <v>17732</v>
      </c>
      <c r="P1816">
        <f t="shared" si="28"/>
        <v>0</v>
      </c>
    </row>
    <row r="1817" spans="1:16" hidden="1" x14ac:dyDescent="0.25">
      <c r="A1817" t="str">
        <f>"QDEMO06"</f>
        <v>QDEMO06</v>
      </c>
      <c r="B1817" t="s">
        <v>9326</v>
      </c>
      <c r="C1817">
        <v>0</v>
      </c>
      <c r="D1817" t="s">
        <v>28</v>
      </c>
      <c r="E1817">
        <v>0</v>
      </c>
      <c r="F1817" t="s">
        <v>879</v>
      </c>
      <c r="G1817" t="s">
        <v>253</v>
      </c>
      <c r="O1817" t="s">
        <v>11032</v>
      </c>
      <c r="P1817">
        <f t="shared" si="28"/>
        <v>0</v>
      </c>
    </row>
    <row r="1818" spans="1:16" x14ac:dyDescent="0.25">
      <c r="A1818" t="str">
        <f>"ZZDEMO03"</f>
        <v>ZZDEMO03</v>
      </c>
      <c r="B1818" t="s">
        <v>9324</v>
      </c>
      <c r="C1818">
        <v>4330</v>
      </c>
      <c r="D1818" t="s">
        <v>28</v>
      </c>
      <c r="E1818">
        <v>4330</v>
      </c>
      <c r="G1818" t="s">
        <v>253</v>
      </c>
      <c r="O1818" t="s">
        <v>13776</v>
      </c>
      <c r="P1818">
        <f t="shared" si="28"/>
        <v>3950</v>
      </c>
    </row>
    <row r="1819" spans="1:16" hidden="1" x14ac:dyDescent="0.25">
      <c r="A1819" t="str">
        <f>"QDEMO07"</f>
        <v>QDEMO07</v>
      </c>
      <c r="B1819" t="s">
        <v>9324</v>
      </c>
      <c r="C1819">
        <v>0</v>
      </c>
      <c r="D1819" t="s">
        <v>28</v>
      </c>
      <c r="E1819">
        <v>0</v>
      </c>
      <c r="F1819" t="s">
        <v>879</v>
      </c>
      <c r="G1819" t="s">
        <v>253</v>
      </c>
      <c r="O1819" t="s">
        <v>13778</v>
      </c>
      <c r="P1819">
        <f t="shared" si="28"/>
        <v>0</v>
      </c>
    </row>
    <row r="1820" spans="1:16" hidden="1" x14ac:dyDescent="0.25">
      <c r="A1820" t="str">
        <f>"ZZDEMO06"</f>
        <v>ZZDEMO06</v>
      </c>
      <c r="B1820" t="s">
        <v>9330</v>
      </c>
      <c r="C1820">
        <v>375</v>
      </c>
      <c r="D1820" t="s">
        <v>28</v>
      </c>
      <c r="E1820">
        <v>375</v>
      </c>
      <c r="F1820" t="s">
        <v>125</v>
      </c>
      <c r="G1820" t="s">
        <v>253</v>
      </c>
      <c r="O1820" t="s">
        <v>13777</v>
      </c>
      <c r="P1820">
        <f t="shared" si="28"/>
        <v>0</v>
      </c>
    </row>
    <row r="1821" spans="1:16" hidden="1" x14ac:dyDescent="0.25">
      <c r="A1821" t="str">
        <f>"ZZDEMO09"</f>
        <v>ZZDEMO09</v>
      </c>
      <c r="B1821" t="s">
        <v>9336</v>
      </c>
      <c r="C1821">
        <v>4275</v>
      </c>
      <c r="D1821" t="s">
        <v>28</v>
      </c>
      <c r="E1821">
        <v>4275</v>
      </c>
      <c r="O1821" t="s">
        <v>11033</v>
      </c>
      <c r="P1821">
        <f t="shared" si="28"/>
        <v>0</v>
      </c>
    </row>
    <row r="1822" spans="1:16" hidden="1" x14ac:dyDescent="0.25">
      <c r="A1822" t="str">
        <f>"ZZDEMO08"</f>
        <v>ZZDEMO08</v>
      </c>
      <c r="B1822" t="s">
        <v>9334</v>
      </c>
      <c r="C1822">
        <v>4185</v>
      </c>
      <c r="D1822" t="s">
        <v>28</v>
      </c>
      <c r="E1822">
        <v>4185</v>
      </c>
      <c r="O1822" t="s">
        <v>11034</v>
      </c>
      <c r="P1822">
        <f t="shared" si="28"/>
        <v>0</v>
      </c>
    </row>
    <row r="1823" spans="1:16" x14ac:dyDescent="0.25">
      <c r="A1823" t="str">
        <f>"ZZDEMO02"</f>
        <v>ZZDEMO02</v>
      </c>
      <c r="B1823" t="s">
        <v>9322</v>
      </c>
      <c r="C1823">
        <v>3740</v>
      </c>
      <c r="D1823" t="s">
        <v>28</v>
      </c>
      <c r="E1823">
        <v>3740</v>
      </c>
      <c r="G1823" t="s">
        <v>253</v>
      </c>
      <c r="O1823" t="s">
        <v>454</v>
      </c>
      <c r="P1823">
        <f t="shared" si="28"/>
        <v>451705</v>
      </c>
    </row>
    <row r="1824" spans="1:16" hidden="1" x14ac:dyDescent="0.25">
      <c r="A1824" t="str">
        <f>"QDEMO08"</f>
        <v>QDEMO08</v>
      </c>
      <c r="B1824" t="s">
        <v>9322</v>
      </c>
      <c r="C1824">
        <v>0</v>
      </c>
      <c r="D1824" t="s">
        <v>28</v>
      </c>
      <c r="E1824">
        <v>0</v>
      </c>
      <c r="F1824" t="s">
        <v>879</v>
      </c>
      <c r="G1824" t="s">
        <v>253</v>
      </c>
      <c r="O1824" t="s">
        <v>11036</v>
      </c>
      <c r="P1824">
        <f t="shared" si="28"/>
        <v>0</v>
      </c>
    </row>
    <row r="1825" spans="1:16" x14ac:dyDescent="0.25">
      <c r="A1825" t="str">
        <f>"ZZDEMO05"</f>
        <v>ZZDEMO05</v>
      </c>
      <c r="B1825" t="s">
        <v>9328</v>
      </c>
      <c r="C1825">
        <v>340</v>
      </c>
      <c r="D1825" t="s">
        <v>28</v>
      </c>
      <c r="E1825">
        <v>340</v>
      </c>
      <c r="F1825" t="s">
        <v>125</v>
      </c>
      <c r="G1825" t="s">
        <v>253</v>
      </c>
      <c r="O1825" t="s">
        <v>4577</v>
      </c>
      <c r="P1825">
        <f t="shared" si="28"/>
        <v>54190</v>
      </c>
    </row>
    <row r="1826" spans="1:16" x14ac:dyDescent="0.25">
      <c r="A1826" t="str">
        <f>"QDEMO02"</f>
        <v>QDEMO02</v>
      </c>
      <c r="B1826" t="s">
        <v>10734</v>
      </c>
      <c r="C1826">
        <v>0</v>
      </c>
      <c r="D1826" t="s">
        <v>16</v>
      </c>
      <c r="E1826">
        <v>0</v>
      </c>
      <c r="F1826" t="s">
        <v>10541</v>
      </c>
      <c r="G1826" t="s">
        <v>9890</v>
      </c>
      <c r="O1826" t="s">
        <v>13500</v>
      </c>
      <c r="P1826">
        <f t="shared" si="28"/>
        <v>2580</v>
      </c>
    </row>
    <row r="1827" spans="1:16" x14ac:dyDescent="0.25">
      <c r="A1827" t="str">
        <f>"ADEMO02"</f>
        <v>ADEMO02</v>
      </c>
      <c r="B1827" t="s">
        <v>10734</v>
      </c>
      <c r="C1827">
        <v>0</v>
      </c>
      <c r="D1827" t="s">
        <v>16</v>
      </c>
      <c r="E1827">
        <v>0</v>
      </c>
      <c r="F1827" t="s">
        <v>10541</v>
      </c>
      <c r="G1827" t="s">
        <v>9890</v>
      </c>
      <c r="O1827" t="s">
        <v>13795</v>
      </c>
      <c r="P1827">
        <f t="shared" si="28"/>
        <v>773</v>
      </c>
    </row>
    <row r="1828" spans="1:16" x14ac:dyDescent="0.25">
      <c r="A1828" t="str">
        <f>"QDEMO03"</f>
        <v>QDEMO03</v>
      </c>
      <c r="B1828" t="s">
        <v>10735</v>
      </c>
      <c r="C1828">
        <v>0</v>
      </c>
      <c r="D1828" t="s">
        <v>16</v>
      </c>
      <c r="E1828">
        <v>0</v>
      </c>
      <c r="F1828" t="s">
        <v>10541</v>
      </c>
      <c r="G1828" t="s">
        <v>9890</v>
      </c>
      <c r="O1828" t="s">
        <v>13794</v>
      </c>
      <c r="P1828">
        <f t="shared" si="28"/>
        <v>1968</v>
      </c>
    </row>
    <row r="1829" spans="1:16" x14ac:dyDescent="0.25">
      <c r="A1829" t="str">
        <f>"ADEMO03"</f>
        <v>ADEMO03</v>
      </c>
      <c r="B1829" t="s">
        <v>10735</v>
      </c>
      <c r="C1829">
        <v>0</v>
      </c>
      <c r="D1829" t="s">
        <v>16</v>
      </c>
      <c r="E1829">
        <v>0</v>
      </c>
      <c r="F1829" t="s">
        <v>10541</v>
      </c>
      <c r="G1829" t="s">
        <v>9890</v>
      </c>
      <c r="O1829" t="s">
        <v>459</v>
      </c>
      <c r="P1829">
        <f t="shared" si="28"/>
        <v>200</v>
      </c>
    </row>
    <row r="1830" spans="1:16" hidden="1" x14ac:dyDescent="0.25">
      <c r="A1830" t="str">
        <f>"QDEMO01"</f>
        <v>QDEMO01</v>
      </c>
      <c r="B1830" t="s">
        <v>10736</v>
      </c>
      <c r="C1830">
        <v>0</v>
      </c>
      <c r="D1830" t="s">
        <v>16</v>
      </c>
      <c r="E1830">
        <v>0</v>
      </c>
      <c r="F1830" t="s">
        <v>10541</v>
      </c>
      <c r="G1830" t="s">
        <v>9890</v>
      </c>
      <c r="O1830" t="s">
        <v>17733</v>
      </c>
      <c r="P1830">
        <f t="shared" si="28"/>
        <v>0</v>
      </c>
    </row>
    <row r="1831" spans="1:16" hidden="1" x14ac:dyDescent="0.25">
      <c r="A1831" t="str">
        <f>"ADEMO01"</f>
        <v>ADEMO01</v>
      </c>
      <c r="B1831" t="s">
        <v>10736</v>
      </c>
      <c r="C1831">
        <v>0</v>
      </c>
      <c r="D1831" t="s">
        <v>16</v>
      </c>
      <c r="E1831">
        <v>0</v>
      </c>
      <c r="F1831" t="s">
        <v>10541</v>
      </c>
      <c r="G1831" t="s">
        <v>9890</v>
      </c>
      <c r="O1831" t="s">
        <v>11038</v>
      </c>
      <c r="P1831">
        <f t="shared" si="28"/>
        <v>0</v>
      </c>
    </row>
    <row r="1832" spans="1:16" hidden="1" x14ac:dyDescent="0.25">
      <c r="A1832" t="str">
        <f>"QDEMO05"</f>
        <v>QDEMO05</v>
      </c>
      <c r="B1832" t="s">
        <v>10737</v>
      </c>
      <c r="C1832">
        <v>0</v>
      </c>
      <c r="D1832" t="s">
        <v>16</v>
      </c>
      <c r="E1832">
        <v>0</v>
      </c>
      <c r="F1832" t="s">
        <v>1586</v>
      </c>
      <c r="G1832" t="s">
        <v>9885</v>
      </c>
      <c r="O1832" t="s">
        <v>11039</v>
      </c>
      <c r="P1832">
        <f t="shared" si="28"/>
        <v>0</v>
      </c>
    </row>
    <row r="1833" spans="1:16" hidden="1" x14ac:dyDescent="0.25">
      <c r="A1833" t="str">
        <f>"QDEMO04"</f>
        <v>QDEMO04</v>
      </c>
      <c r="B1833" t="s">
        <v>10738</v>
      </c>
      <c r="C1833">
        <v>0</v>
      </c>
      <c r="D1833" t="s">
        <v>16</v>
      </c>
      <c r="E1833">
        <v>0</v>
      </c>
      <c r="F1833" t="s">
        <v>1586</v>
      </c>
      <c r="G1833" t="s">
        <v>9885</v>
      </c>
      <c r="O1833" t="s">
        <v>11040</v>
      </c>
      <c r="P1833">
        <f t="shared" si="28"/>
        <v>0</v>
      </c>
    </row>
    <row r="1834" spans="1:16" hidden="1" x14ac:dyDescent="0.25">
      <c r="A1834" t="str">
        <f>"QDEMO09"</f>
        <v>QDEMO09</v>
      </c>
      <c r="B1834" t="s">
        <v>3808</v>
      </c>
      <c r="C1834">
        <v>0</v>
      </c>
      <c r="D1834" t="s">
        <v>41</v>
      </c>
      <c r="E1834">
        <v>0</v>
      </c>
      <c r="F1834" t="s">
        <v>1586</v>
      </c>
      <c r="G1834" t="s">
        <v>9885</v>
      </c>
      <c r="O1834" t="s">
        <v>11041</v>
      </c>
      <c r="P1834">
        <f t="shared" si="28"/>
        <v>0</v>
      </c>
    </row>
    <row r="1835" spans="1:16" hidden="1" x14ac:dyDescent="0.25">
      <c r="A1835" t="str">
        <f>"ADESA04"</f>
        <v>ADESA04</v>
      </c>
      <c r="B1835" t="s">
        <v>350</v>
      </c>
      <c r="C1835">
        <v>1013</v>
      </c>
      <c r="D1835" t="s">
        <v>16</v>
      </c>
      <c r="E1835">
        <v>10</v>
      </c>
      <c r="F1835" t="s">
        <v>125</v>
      </c>
      <c r="G1835" t="s">
        <v>10739</v>
      </c>
      <c r="O1835" t="s">
        <v>11042</v>
      </c>
      <c r="P1835">
        <f t="shared" si="28"/>
        <v>0</v>
      </c>
    </row>
    <row r="1836" spans="1:16" hidden="1" x14ac:dyDescent="0.25">
      <c r="A1836" t="str">
        <f>"QDESA03"</f>
        <v>QDESA03</v>
      </c>
      <c r="B1836" t="s">
        <v>350</v>
      </c>
      <c r="C1836">
        <v>0</v>
      </c>
      <c r="D1836" t="s">
        <v>16</v>
      </c>
      <c r="E1836">
        <v>0</v>
      </c>
      <c r="F1836" t="s">
        <v>125</v>
      </c>
      <c r="G1836" t="s">
        <v>10739</v>
      </c>
      <c r="O1836" t="s">
        <v>11043</v>
      </c>
      <c r="P1836">
        <f t="shared" si="28"/>
        <v>0</v>
      </c>
    </row>
    <row r="1837" spans="1:16" hidden="1" x14ac:dyDescent="0.25">
      <c r="A1837" t="str">
        <f>"ADESA01"</f>
        <v>ADESA01</v>
      </c>
      <c r="B1837" t="s">
        <v>13490</v>
      </c>
      <c r="C1837">
        <v>7</v>
      </c>
      <c r="D1837" t="s">
        <v>16</v>
      </c>
      <c r="E1837">
        <v>0</v>
      </c>
      <c r="F1837" t="s">
        <v>125</v>
      </c>
      <c r="G1837" t="s">
        <v>10739</v>
      </c>
      <c r="H1837" t="s">
        <v>9871</v>
      </c>
      <c r="O1837" t="s">
        <v>11044</v>
      </c>
      <c r="P1837">
        <f t="shared" si="28"/>
        <v>0</v>
      </c>
    </row>
    <row r="1838" spans="1:16" hidden="1" x14ac:dyDescent="0.25">
      <c r="A1838" t="str">
        <f>"QDESA01"</f>
        <v>QDESA01</v>
      </c>
      <c r="B1838" t="s">
        <v>13490</v>
      </c>
      <c r="C1838">
        <v>22431</v>
      </c>
      <c r="D1838" t="s">
        <v>16</v>
      </c>
      <c r="E1838">
        <v>224</v>
      </c>
      <c r="F1838" t="s">
        <v>125</v>
      </c>
      <c r="G1838" t="s">
        <v>10739</v>
      </c>
      <c r="H1838" t="s">
        <v>9871</v>
      </c>
      <c r="O1838" t="s">
        <v>11045</v>
      </c>
      <c r="P1838">
        <f t="shared" si="28"/>
        <v>0</v>
      </c>
    </row>
    <row r="1839" spans="1:16" hidden="1" x14ac:dyDescent="0.25">
      <c r="A1839" t="str">
        <f>"ADESA03"</f>
        <v>ADESA03</v>
      </c>
      <c r="B1839" t="s">
        <v>10740</v>
      </c>
      <c r="C1839">
        <v>0</v>
      </c>
      <c r="D1839" t="s">
        <v>16</v>
      </c>
      <c r="E1839">
        <v>0</v>
      </c>
      <c r="F1839" t="s">
        <v>125</v>
      </c>
      <c r="G1839" t="s">
        <v>10739</v>
      </c>
      <c r="O1839" t="s">
        <v>11046</v>
      </c>
      <c r="P1839">
        <f t="shared" si="28"/>
        <v>0</v>
      </c>
    </row>
    <row r="1840" spans="1:16" hidden="1" x14ac:dyDescent="0.25">
      <c r="A1840" t="str">
        <f>"ADESA02"</f>
        <v>ADESA02</v>
      </c>
      <c r="B1840" t="s">
        <v>13491</v>
      </c>
      <c r="C1840">
        <v>0</v>
      </c>
      <c r="D1840" t="s">
        <v>16</v>
      </c>
      <c r="E1840">
        <v>0</v>
      </c>
      <c r="F1840" t="s">
        <v>125</v>
      </c>
      <c r="G1840" t="s">
        <v>10739</v>
      </c>
      <c r="H1840" t="s">
        <v>9871</v>
      </c>
      <c r="O1840" t="s">
        <v>11047</v>
      </c>
      <c r="P1840">
        <f t="shared" si="28"/>
        <v>0</v>
      </c>
    </row>
    <row r="1841" spans="1:16" hidden="1" x14ac:dyDescent="0.25">
      <c r="A1841" t="str">
        <f>"QDESA02"</f>
        <v>QDESA02</v>
      </c>
      <c r="B1841" t="s">
        <v>13491</v>
      </c>
      <c r="C1841">
        <v>4481</v>
      </c>
      <c r="D1841" t="s">
        <v>16</v>
      </c>
      <c r="E1841">
        <v>112</v>
      </c>
      <c r="F1841" t="s">
        <v>125</v>
      </c>
      <c r="G1841" t="s">
        <v>10739</v>
      </c>
      <c r="H1841" t="s">
        <v>9871</v>
      </c>
      <c r="O1841" t="s">
        <v>11048</v>
      </c>
      <c r="P1841">
        <f t="shared" si="28"/>
        <v>0</v>
      </c>
    </row>
    <row r="1842" spans="1:16" hidden="1" x14ac:dyDescent="0.25">
      <c r="A1842" t="str">
        <f>"QDESK01"</f>
        <v>QDESK01</v>
      </c>
      <c r="B1842" t="s">
        <v>10741</v>
      </c>
      <c r="C1842">
        <v>0</v>
      </c>
      <c r="D1842" t="s">
        <v>41</v>
      </c>
      <c r="E1842">
        <v>0</v>
      </c>
      <c r="F1842" t="s">
        <v>3917</v>
      </c>
      <c r="G1842" t="s">
        <v>10742</v>
      </c>
      <c r="O1842" t="s">
        <v>4580</v>
      </c>
      <c r="P1842">
        <f t="shared" si="28"/>
        <v>0</v>
      </c>
    </row>
    <row r="1843" spans="1:16" hidden="1" x14ac:dyDescent="0.25">
      <c r="A1843" t="str">
        <f>"ADESK01"</f>
        <v>ADESK01</v>
      </c>
      <c r="B1843" t="s">
        <v>10741</v>
      </c>
      <c r="C1843">
        <v>0</v>
      </c>
      <c r="D1843" t="s">
        <v>41</v>
      </c>
      <c r="E1843">
        <v>0</v>
      </c>
      <c r="F1843" t="s">
        <v>3917</v>
      </c>
      <c r="G1843" t="s">
        <v>10742</v>
      </c>
      <c r="O1843" t="s">
        <v>11049</v>
      </c>
      <c r="P1843">
        <f t="shared" si="28"/>
        <v>0</v>
      </c>
    </row>
    <row r="1844" spans="1:16" hidden="1" x14ac:dyDescent="0.25">
      <c r="A1844" t="str">
        <f>"QDEST04"</f>
        <v>QDEST04</v>
      </c>
      <c r="B1844" t="s">
        <v>10743</v>
      </c>
      <c r="C1844">
        <v>0</v>
      </c>
      <c r="D1844" t="s">
        <v>16</v>
      </c>
      <c r="E1844">
        <v>0</v>
      </c>
      <c r="F1844" t="s">
        <v>10744</v>
      </c>
      <c r="G1844" t="s">
        <v>10185</v>
      </c>
      <c r="O1844" t="s">
        <v>11050</v>
      </c>
      <c r="P1844">
        <f t="shared" si="28"/>
        <v>0</v>
      </c>
    </row>
    <row r="1845" spans="1:16" hidden="1" x14ac:dyDescent="0.25">
      <c r="A1845" t="str">
        <f>"QDETS03"</f>
        <v>QDETS03</v>
      </c>
      <c r="B1845" t="s">
        <v>10745</v>
      </c>
      <c r="C1845">
        <v>0</v>
      </c>
      <c r="D1845" t="s">
        <v>16</v>
      </c>
      <c r="E1845">
        <v>0</v>
      </c>
      <c r="F1845" t="s">
        <v>10744</v>
      </c>
      <c r="G1845" t="s">
        <v>10185</v>
      </c>
      <c r="O1845" t="s">
        <v>1476</v>
      </c>
      <c r="P1845">
        <f t="shared" si="28"/>
        <v>0</v>
      </c>
    </row>
    <row r="1846" spans="1:16" hidden="1" x14ac:dyDescent="0.25">
      <c r="A1846" t="str">
        <f>"QDEST05"</f>
        <v>QDEST05</v>
      </c>
      <c r="B1846" t="s">
        <v>10746</v>
      </c>
      <c r="C1846">
        <v>0</v>
      </c>
      <c r="D1846" t="s">
        <v>16</v>
      </c>
      <c r="E1846">
        <v>0</v>
      </c>
      <c r="F1846" t="s">
        <v>10744</v>
      </c>
      <c r="G1846" t="s">
        <v>10185</v>
      </c>
      <c r="O1846" t="s">
        <v>11051</v>
      </c>
      <c r="P1846">
        <f t="shared" si="28"/>
        <v>0</v>
      </c>
    </row>
    <row r="1847" spans="1:16" hidden="1" x14ac:dyDescent="0.25">
      <c r="A1847" t="str">
        <f>"QDEST01"</f>
        <v>QDEST01</v>
      </c>
      <c r="B1847" t="s">
        <v>10747</v>
      </c>
      <c r="C1847">
        <v>0</v>
      </c>
      <c r="D1847" t="s">
        <v>16</v>
      </c>
      <c r="E1847">
        <v>0</v>
      </c>
      <c r="F1847" t="s">
        <v>337</v>
      </c>
      <c r="G1847" t="s">
        <v>10748</v>
      </c>
      <c r="O1847" t="s">
        <v>11052</v>
      </c>
      <c r="P1847">
        <f t="shared" si="28"/>
        <v>0</v>
      </c>
    </row>
    <row r="1848" spans="1:16" hidden="1" x14ac:dyDescent="0.25">
      <c r="A1848" t="str">
        <f>"ADEST01"</f>
        <v>ADEST01</v>
      </c>
      <c r="B1848" t="s">
        <v>10747</v>
      </c>
      <c r="C1848">
        <v>0</v>
      </c>
      <c r="D1848" t="s">
        <v>16</v>
      </c>
      <c r="E1848">
        <v>0</v>
      </c>
      <c r="F1848" t="s">
        <v>337</v>
      </c>
      <c r="G1848" t="s">
        <v>10749</v>
      </c>
      <c r="O1848" t="s">
        <v>17734</v>
      </c>
      <c r="P1848">
        <f t="shared" si="28"/>
        <v>0</v>
      </c>
    </row>
    <row r="1849" spans="1:16" hidden="1" x14ac:dyDescent="0.25">
      <c r="A1849" t="str">
        <f>"QDEST02"</f>
        <v>QDEST02</v>
      </c>
      <c r="B1849" t="s">
        <v>10750</v>
      </c>
      <c r="C1849">
        <v>0</v>
      </c>
      <c r="D1849" t="s">
        <v>16</v>
      </c>
      <c r="E1849">
        <v>0</v>
      </c>
      <c r="F1849" t="s">
        <v>337</v>
      </c>
      <c r="G1849" t="s">
        <v>10748</v>
      </c>
      <c r="O1849" t="s">
        <v>17735</v>
      </c>
      <c r="P1849">
        <f t="shared" si="28"/>
        <v>0</v>
      </c>
    </row>
    <row r="1850" spans="1:16" hidden="1" x14ac:dyDescent="0.25">
      <c r="A1850" t="str">
        <f>"ADEST02"</f>
        <v>ADEST02</v>
      </c>
      <c r="B1850" t="s">
        <v>10750</v>
      </c>
      <c r="C1850">
        <v>0</v>
      </c>
      <c r="D1850" t="s">
        <v>16</v>
      </c>
      <c r="E1850">
        <v>0</v>
      </c>
      <c r="F1850" t="s">
        <v>337</v>
      </c>
      <c r="G1850" t="s">
        <v>10749</v>
      </c>
      <c r="O1850" t="s">
        <v>17736</v>
      </c>
      <c r="P1850">
        <f t="shared" si="28"/>
        <v>0</v>
      </c>
    </row>
    <row r="1851" spans="1:16" x14ac:dyDescent="0.25">
      <c r="A1851" t="str">
        <f>"ADETA01"</f>
        <v>ADETA01</v>
      </c>
      <c r="B1851" t="s">
        <v>10751</v>
      </c>
      <c r="C1851">
        <v>0</v>
      </c>
      <c r="D1851" t="s">
        <v>41</v>
      </c>
      <c r="E1851">
        <v>0</v>
      </c>
      <c r="F1851" t="s">
        <v>1029</v>
      </c>
      <c r="O1851" t="s">
        <v>4589</v>
      </c>
      <c r="P1851">
        <f t="shared" si="28"/>
        <v>205</v>
      </c>
    </row>
    <row r="1852" spans="1:16" x14ac:dyDescent="0.25">
      <c r="A1852" t="str">
        <f>"QDETA01"</f>
        <v>QDETA01</v>
      </c>
      <c r="B1852" t="s">
        <v>10752</v>
      </c>
      <c r="C1852">
        <v>0</v>
      </c>
      <c r="D1852" t="s">
        <v>41</v>
      </c>
      <c r="E1852">
        <v>0</v>
      </c>
      <c r="F1852" t="s">
        <v>10744</v>
      </c>
      <c r="G1852" t="s">
        <v>10347</v>
      </c>
      <c r="O1852" t="s">
        <v>13780</v>
      </c>
      <c r="P1852">
        <f t="shared" si="28"/>
        <v>1255</v>
      </c>
    </row>
    <row r="1853" spans="1:16" hidden="1" x14ac:dyDescent="0.25">
      <c r="A1853" t="str">
        <f>"ZZDETE01"</f>
        <v>ZZDETE01</v>
      </c>
      <c r="B1853" t="s">
        <v>10753</v>
      </c>
      <c r="C1853">
        <v>0</v>
      </c>
      <c r="D1853" t="s">
        <v>28</v>
      </c>
      <c r="E1853">
        <v>0</v>
      </c>
      <c r="O1853" t="s">
        <v>11054</v>
      </c>
      <c r="P1853">
        <f t="shared" si="28"/>
        <v>0</v>
      </c>
    </row>
    <row r="1854" spans="1:16" hidden="1" x14ac:dyDescent="0.25">
      <c r="A1854" t="str">
        <f>"ZZDETE02"</f>
        <v>ZZDETE02</v>
      </c>
      <c r="B1854" t="s">
        <v>9338</v>
      </c>
      <c r="C1854">
        <v>709</v>
      </c>
      <c r="D1854" t="s">
        <v>28</v>
      </c>
      <c r="E1854">
        <v>19</v>
      </c>
      <c r="O1854" t="s">
        <v>13779</v>
      </c>
      <c r="P1854">
        <f t="shared" si="28"/>
        <v>0</v>
      </c>
    </row>
    <row r="1855" spans="1:16" x14ac:dyDescent="0.25">
      <c r="A1855" t="str">
        <f>"ADEWA02"</f>
        <v>ADEWA02</v>
      </c>
      <c r="B1855" t="s">
        <v>13708</v>
      </c>
      <c r="C1855">
        <v>0</v>
      </c>
      <c r="D1855" t="s">
        <v>16</v>
      </c>
      <c r="E1855">
        <v>0</v>
      </c>
      <c r="F1855" t="s">
        <v>355</v>
      </c>
      <c r="H1855" t="s">
        <v>9876</v>
      </c>
      <c r="O1855" t="s">
        <v>1481</v>
      </c>
      <c r="P1855">
        <f t="shared" si="28"/>
        <v>16880</v>
      </c>
    </row>
    <row r="1856" spans="1:16" x14ac:dyDescent="0.25">
      <c r="A1856" t="str">
        <f>"QDEWA01"</f>
        <v>QDEWA01</v>
      </c>
      <c r="B1856" t="s">
        <v>13708</v>
      </c>
      <c r="C1856">
        <v>2285</v>
      </c>
      <c r="D1856" t="s">
        <v>16</v>
      </c>
      <c r="E1856">
        <v>152</v>
      </c>
      <c r="F1856" t="s">
        <v>355</v>
      </c>
      <c r="H1856" t="s">
        <v>9876</v>
      </c>
      <c r="O1856" t="s">
        <v>1484</v>
      </c>
      <c r="P1856">
        <f t="shared" si="28"/>
        <v>3</v>
      </c>
    </row>
    <row r="1857" spans="1:16" hidden="1" x14ac:dyDescent="0.25">
      <c r="A1857" t="str">
        <f>"QDEWA02"</f>
        <v>QDEWA02</v>
      </c>
      <c r="B1857" t="s">
        <v>13709</v>
      </c>
      <c r="C1857">
        <v>507</v>
      </c>
      <c r="D1857" t="s">
        <v>16</v>
      </c>
      <c r="E1857">
        <v>25</v>
      </c>
      <c r="F1857" t="s">
        <v>355</v>
      </c>
      <c r="H1857" t="s">
        <v>9876</v>
      </c>
      <c r="O1857" t="s">
        <v>11055</v>
      </c>
      <c r="P1857">
        <f t="shared" si="28"/>
        <v>0</v>
      </c>
    </row>
    <row r="1858" spans="1:16" hidden="1" x14ac:dyDescent="0.25">
      <c r="A1858" t="str">
        <f>"ADEWA01"</f>
        <v>ADEWA01</v>
      </c>
      <c r="B1858" t="s">
        <v>352</v>
      </c>
      <c r="C1858">
        <v>3</v>
      </c>
      <c r="D1858" t="s">
        <v>16</v>
      </c>
      <c r="E1858">
        <v>3</v>
      </c>
      <c r="F1858" t="s">
        <v>355</v>
      </c>
      <c r="O1858" t="s">
        <v>17737</v>
      </c>
      <c r="P1858">
        <f t="shared" si="28"/>
        <v>0</v>
      </c>
    </row>
    <row r="1859" spans="1:16" hidden="1" x14ac:dyDescent="0.25">
      <c r="A1859" t="str">
        <f>"QDHAR02"</f>
        <v>QDHAR02</v>
      </c>
      <c r="B1859" t="s">
        <v>3823</v>
      </c>
      <c r="C1859">
        <v>0</v>
      </c>
      <c r="D1859" t="s">
        <v>16</v>
      </c>
      <c r="E1859">
        <v>0</v>
      </c>
      <c r="F1859" t="s">
        <v>3821</v>
      </c>
      <c r="O1859" t="s">
        <v>17738</v>
      </c>
      <c r="P1859">
        <f t="shared" ref="P1859:P1922" si="29">SUMIFS($C$2:$C$7959,$B$2:$B$7959,O1859)</f>
        <v>0</v>
      </c>
    </row>
    <row r="1860" spans="1:16" hidden="1" x14ac:dyDescent="0.25">
      <c r="A1860" t="str">
        <f>"QDHAR01"</f>
        <v>QDHAR01</v>
      </c>
      <c r="B1860" t="s">
        <v>3819</v>
      </c>
      <c r="C1860">
        <v>0</v>
      </c>
      <c r="D1860" t="s">
        <v>16</v>
      </c>
      <c r="E1860">
        <v>0</v>
      </c>
      <c r="F1860" t="s">
        <v>3821</v>
      </c>
      <c r="O1860" t="s">
        <v>11058</v>
      </c>
      <c r="P1860">
        <f t="shared" si="29"/>
        <v>0</v>
      </c>
    </row>
    <row r="1861" spans="1:16" hidden="1" x14ac:dyDescent="0.25">
      <c r="A1861" t="str">
        <f>"ADIAP01"</f>
        <v>ADIAP01</v>
      </c>
      <c r="B1861" t="s">
        <v>10754</v>
      </c>
      <c r="C1861">
        <v>0</v>
      </c>
      <c r="D1861" t="s">
        <v>28</v>
      </c>
      <c r="E1861">
        <v>0</v>
      </c>
      <c r="F1861" t="s">
        <v>31</v>
      </c>
      <c r="O1861" t="s">
        <v>11059</v>
      </c>
      <c r="P1861">
        <f t="shared" si="29"/>
        <v>0</v>
      </c>
    </row>
    <row r="1862" spans="1:16" hidden="1" x14ac:dyDescent="0.25">
      <c r="A1862" t="str">
        <f>"QDIAZ01"</f>
        <v>QDIAZ01</v>
      </c>
      <c r="B1862" t="s">
        <v>10755</v>
      </c>
      <c r="C1862">
        <v>0</v>
      </c>
      <c r="D1862" t="s">
        <v>41</v>
      </c>
      <c r="E1862">
        <v>0</v>
      </c>
      <c r="F1862" t="s">
        <v>2493</v>
      </c>
      <c r="G1862" t="s">
        <v>10756</v>
      </c>
      <c r="O1862" t="s">
        <v>4583</v>
      </c>
      <c r="P1862">
        <f t="shared" si="29"/>
        <v>0</v>
      </c>
    </row>
    <row r="1863" spans="1:16" hidden="1" x14ac:dyDescent="0.25">
      <c r="A1863" t="str">
        <f>"ADIAZ01"</f>
        <v>ADIAZ01</v>
      </c>
      <c r="B1863" t="s">
        <v>10755</v>
      </c>
      <c r="C1863">
        <v>0</v>
      </c>
      <c r="D1863" t="s">
        <v>41</v>
      </c>
      <c r="E1863">
        <v>0</v>
      </c>
      <c r="F1863" t="s">
        <v>2493</v>
      </c>
      <c r="G1863" t="s">
        <v>10756</v>
      </c>
      <c r="O1863" t="s">
        <v>13781</v>
      </c>
      <c r="P1863">
        <f t="shared" si="29"/>
        <v>0</v>
      </c>
    </row>
    <row r="1864" spans="1:16" hidden="1" x14ac:dyDescent="0.25">
      <c r="A1864" t="str">
        <f>"QDIAZ02"</f>
        <v>QDIAZ02</v>
      </c>
      <c r="B1864" t="s">
        <v>10757</v>
      </c>
      <c r="C1864">
        <v>0</v>
      </c>
      <c r="D1864" t="s">
        <v>16</v>
      </c>
      <c r="E1864">
        <v>0</v>
      </c>
      <c r="F1864" t="s">
        <v>2493</v>
      </c>
      <c r="G1864" t="s">
        <v>10756</v>
      </c>
      <c r="O1864" t="s">
        <v>11060</v>
      </c>
      <c r="P1864">
        <f t="shared" si="29"/>
        <v>0</v>
      </c>
    </row>
    <row r="1865" spans="1:16" x14ac:dyDescent="0.25">
      <c r="A1865" t="str">
        <f>"QDIAZ03"</f>
        <v>QDIAZ03</v>
      </c>
      <c r="B1865" t="s">
        <v>10758</v>
      </c>
      <c r="C1865">
        <v>0</v>
      </c>
      <c r="D1865" t="s">
        <v>16</v>
      </c>
      <c r="E1865">
        <v>0</v>
      </c>
      <c r="F1865" t="s">
        <v>2493</v>
      </c>
      <c r="G1865" t="s">
        <v>10756</v>
      </c>
      <c r="O1865" t="s">
        <v>465</v>
      </c>
      <c r="P1865">
        <f t="shared" si="29"/>
        <v>1</v>
      </c>
    </row>
    <row r="1866" spans="1:16" x14ac:dyDescent="0.25">
      <c r="A1866" t="str">
        <f>"QDIKA03"</f>
        <v>QDIKA03</v>
      </c>
      <c r="B1866" t="s">
        <v>10759</v>
      </c>
      <c r="C1866">
        <v>0</v>
      </c>
      <c r="D1866" t="s">
        <v>16</v>
      </c>
      <c r="E1866">
        <v>0</v>
      </c>
      <c r="F1866" t="s">
        <v>128</v>
      </c>
      <c r="G1866" t="s">
        <v>9875</v>
      </c>
      <c r="O1866" t="s">
        <v>4597</v>
      </c>
      <c r="P1866">
        <f t="shared" si="29"/>
        <v>12500</v>
      </c>
    </row>
    <row r="1867" spans="1:16" hidden="1" x14ac:dyDescent="0.25">
      <c r="A1867" t="str">
        <f>"QDIKA02"</f>
        <v>QDIKA02</v>
      </c>
      <c r="B1867" t="s">
        <v>10760</v>
      </c>
      <c r="C1867">
        <v>0</v>
      </c>
      <c r="D1867" t="s">
        <v>1367</v>
      </c>
      <c r="E1867">
        <v>0</v>
      </c>
      <c r="F1867" t="s">
        <v>128</v>
      </c>
      <c r="G1867" t="s">
        <v>9875</v>
      </c>
      <c r="O1867" t="s">
        <v>11062</v>
      </c>
      <c r="P1867">
        <f t="shared" si="29"/>
        <v>0</v>
      </c>
    </row>
    <row r="1868" spans="1:16" hidden="1" x14ac:dyDescent="0.25">
      <c r="A1868" t="str">
        <f>"QDIKA04"</f>
        <v>QDIKA04</v>
      </c>
      <c r="B1868" t="s">
        <v>10761</v>
      </c>
      <c r="C1868">
        <v>0</v>
      </c>
      <c r="D1868" t="s">
        <v>379</v>
      </c>
      <c r="E1868">
        <v>0</v>
      </c>
      <c r="F1868" t="s">
        <v>128</v>
      </c>
      <c r="G1868" t="s">
        <v>9875</v>
      </c>
      <c r="O1868" t="s">
        <v>11063</v>
      </c>
      <c r="P1868">
        <f t="shared" si="29"/>
        <v>0</v>
      </c>
    </row>
    <row r="1869" spans="1:16" hidden="1" x14ac:dyDescent="0.25">
      <c r="A1869" t="str">
        <f>"QDIKA01"</f>
        <v>QDIKA01</v>
      </c>
      <c r="B1869" t="s">
        <v>10762</v>
      </c>
      <c r="C1869">
        <v>0</v>
      </c>
      <c r="D1869" t="s">
        <v>16</v>
      </c>
      <c r="E1869">
        <v>0</v>
      </c>
      <c r="F1869" t="s">
        <v>128</v>
      </c>
      <c r="G1869" t="s">
        <v>9875</v>
      </c>
      <c r="O1869" t="s">
        <v>11064</v>
      </c>
      <c r="P1869">
        <f t="shared" si="29"/>
        <v>0</v>
      </c>
    </row>
    <row r="1870" spans="1:16" x14ac:dyDescent="0.25">
      <c r="A1870" t="str">
        <f>"QDIMA01"</f>
        <v>QDIMA01</v>
      </c>
      <c r="B1870" t="s">
        <v>3825</v>
      </c>
      <c r="C1870">
        <v>600</v>
      </c>
      <c r="D1870" t="s">
        <v>16</v>
      </c>
      <c r="E1870">
        <v>30</v>
      </c>
      <c r="F1870" t="s">
        <v>3759</v>
      </c>
      <c r="G1870" t="s">
        <v>10185</v>
      </c>
      <c r="O1870" t="s">
        <v>4601</v>
      </c>
      <c r="P1870">
        <f t="shared" si="29"/>
        <v>1395</v>
      </c>
    </row>
    <row r="1871" spans="1:16" x14ac:dyDescent="0.25">
      <c r="A1871" t="str">
        <f>"QDIMA02"</f>
        <v>QDIMA02</v>
      </c>
      <c r="B1871" t="s">
        <v>10763</v>
      </c>
      <c r="C1871">
        <v>0</v>
      </c>
      <c r="D1871" t="s">
        <v>16</v>
      </c>
      <c r="E1871">
        <v>0</v>
      </c>
      <c r="F1871" t="s">
        <v>3759</v>
      </c>
      <c r="G1871" t="s">
        <v>10185</v>
      </c>
      <c r="O1871" t="s">
        <v>13785</v>
      </c>
      <c r="P1871">
        <f t="shared" si="29"/>
        <v>337</v>
      </c>
    </row>
    <row r="1872" spans="1:16" hidden="1" x14ac:dyDescent="0.25">
      <c r="A1872" t="str">
        <f>"ADIMP01"</f>
        <v>ADIMP01</v>
      </c>
      <c r="B1872" t="s">
        <v>10764</v>
      </c>
      <c r="C1872">
        <v>0</v>
      </c>
      <c r="D1872" t="s">
        <v>28</v>
      </c>
      <c r="E1872">
        <v>0</v>
      </c>
      <c r="F1872" t="s">
        <v>1705</v>
      </c>
      <c r="O1872" t="s">
        <v>13784</v>
      </c>
      <c r="P1872">
        <f t="shared" si="29"/>
        <v>0</v>
      </c>
    </row>
    <row r="1873" spans="1:16" hidden="1" x14ac:dyDescent="0.25">
      <c r="A1873" t="str">
        <f>"ADIMP02"</f>
        <v>ADIMP02</v>
      </c>
      <c r="B1873" t="s">
        <v>10765</v>
      </c>
      <c r="C1873">
        <v>0</v>
      </c>
      <c r="D1873" t="s">
        <v>16</v>
      </c>
      <c r="E1873">
        <v>0</v>
      </c>
      <c r="F1873" t="s">
        <v>1705</v>
      </c>
      <c r="O1873" t="s">
        <v>17739</v>
      </c>
      <c r="P1873">
        <f t="shared" si="29"/>
        <v>0</v>
      </c>
    </row>
    <row r="1874" spans="1:16" x14ac:dyDescent="0.25">
      <c r="A1874" t="str">
        <f>"QDINA02"</f>
        <v>QDINA02</v>
      </c>
      <c r="B1874" t="s">
        <v>10766</v>
      </c>
      <c r="C1874">
        <v>0</v>
      </c>
      <c r="D1874" t="s">
        <v>41</v>
      </c>
      <c r="E1874">
        <v>0</v>
      </c>
      <c r="F1874" t="s">
        <v>10677</v>
      </c>
      <c r="G1874" t="s">
        <v>10067</v>
      </c>
      <c r="O1874" t="s">
        <v>13788</v>
      </c>
      <c r="P1874">
        <f t="shared" si="29"/>
        <v>81</v>
      </c>
    </row>
    <row r="1875" spans="1:16" hidden="1" x14ac:dyDescent="0.25">
      <c r="A1875" t="str">
        <f>"ADINA03"</f>
        <v>ADINA03</v>
      </c>
      <c r="B1875" t="s">
        <v>10766</v>
      </c>
      <c r="C1875">
        <v>0</v>
      </c>
      <c r="D1875" t="s">
        <v>41</v>
      </c>
      <c r="E1875">
        <v>0</v>
      </c>
      <c r="F1875" t="s">
        <v>10677</v>
      </c>
      <c r="G1875" t="s">
        <v>10067</v>
      </c>
      <c r="O1875" t="s">
        <v>13787</v>
      </c>
      <c r="P1875">
        <f t="shared" si="29"/>
        <v>0</v>
      </c>
    </row>
    <row r="1876" spans="1:16" hidden="1" x14ac:dyDescent="0.25">
      <c r="A1876" t="str">
        <f>"QDINA03"</f>
        <v>QDINA03</v>
      </c>
      <c r="B1876" t="s">
        <v>10767</v>
      </c>
      <c r="C1876">
        <v>0</v>
      </c>
      <c r="D1876" t="s">
        <v>41</v>
      </c>
      <c r="E1876">
        <v>0</v>
      </c>
      <c r="F1876" t="s">
        <v>10677</v>
      </c>
      <c r="G1876" t="s">
        <v>10067</v>
      </c>
      <c r="O1876" t="s">
        <v>11066</v>
      </c>
      <c r="P1876">
        <f t="shared" si="29"/>
        <v>0</v>
      </c>
    </row>
    <row r="1877" spans="1:16" hidden="1" x14ac:dyDescent="0.25">
      <c r="A1877" t="str">
        <f>"ADINA02"</f>
        <v>ADINA02</v>
      </c>
      <c r="B1877" t="s">
        <v>359</v>
      </c>
      <c r="C1877">
        <v>1</v>
      </c>
      <c r="D1877" t="s">
        <v>28</v>
      </c>
      <c r="E1877">
        <v>1</v>
      </c>
      <c r="F1877" t="s">
        <v>360</v>
      </c>
      <c r="O1877" t="s">
        <v>11068</v>
      </c>
      <c r="P1877">
        <f t="shared" si="29"/>
        <v>0</v>
      </c>
    </row>
    <row r="1878" spans="1:16" hidden="1" x14ac:dyDescent="0.25">
      <c r="A1878" t="str">
        <f>"QDINA04"</f>
        <v>QDINA04</v>
      </c>
      <c r="B1878" t="s">
        <v>3831</v>
      </c>
      <c r="C1878">
        <v>0</v>
      </c>
      <c r="D1878" t="s">
        <v>28</v>
      </c>
      <c r="E1878">
        <v>0</v>
      </c>
      <c r="F1878" t="s">
        <v>61</v>
      </c>
      <c r="O1878" t="s">
        <v>11069</v>
      </c>
      <c r="P1878">
        <f t="shared" si="29"/>
        <v>0</v>
      </c>
    </row>
    <row r="1879" spans="1:16" hidden="1" x14ac:dyDescent="0.25">
      <c r="A1879" t="str">
        <f>"ADINA01"</f>
        <v>ADINA01</v>
      </c>
      <c r="B1879" t="s">
        <v>357</v>
      </c>
      <c r="C1879">
        <v>4</v>
      </c>
      <c r="D1879" t="s">
        <v>28</v>
      </c>
      <c r="E1879">
        <v>4</v>
      </c>
      <c r="F1879" t="s">
        <v>31</v>
      </c>
      <c r="O1879" t="s">
        <v>1486</v>
      </c>
      <c r="P1879">
        <f t="shared" si="29"/>
        <v>0</v>
      </c>
    </row>
    <row r="1880" spans="1:16" hidden="1" x14ac:dyDescent="0.25">
      <c r="A1880" t="str">
        <f>"QDINA01"</f>
        <v>QDINA01</v>
      </c>
      <c r="B1880" t="s">
        <v>3828</v>
      </c>
      <c r="C1880">
        <v>12</v>
      </c>
      <c r="D1880" t="s">
        <v>28</v>
      </c>
      <c r="E1880">
        <v>12</v>
      </c>
      <c r="F1880" t="s">
        <v>497</v>
      </c>
      <c r="O1880" t="s">
        <v>472</v>
      </c>
      <c r="P1880">
        <f t="shared" si="29"/>
        <v>0</v>
      </c>
    </row>
    <row r="1881" spans="1:16" hidden="1" x14ac:dyDescent="0.25">
      <c r="A1881" t="str">
        <f>"QDIND01"</f>
        <v>QDIND01</v>
      </c>
      <c r="B1881" t="s">
        <v>17679</v>
      </c>
      <c r="C1881">
        <v>0</v>
      </c>
      <c r="D1881" t="s">
        <v>41</v>
      </c>
      <c r="E1881">
        <v>0</v>
      </c>
      <c r="F1881" t="s">
        <v>2737</v>
      </c>
      <c r="H1881" t="s">
        <v>9891</v>
      </c>
      <c r="O1881" t="s">
        <v>11070</v>
      </c>
      <c r="P1881">
        <f t="shared" si="29"/>
        <v>0</v>
      </c>
    </row>
    <row r="1882" spans="1:16" hidden="1" x14ac:dyDescent="0.25">
      <c r="A1882" t="str">
        <f>"ZZDISP03"</f>
        <v>ZZDISP03</v>
      </c>
      <c r="B1882" t="s">
        <v>10768</v>
      </c>
      <c r="C1882">
        <v>0</v>
      </c>
      <c r="D1882" t="s">
        <v>28</v>
      </c>
      <c r="E1882">
        <v>0</v>
      </c>
      <c r="G1882" t="s">
        <v>253</v>
      </c>
      <c r="O1882" t="s">
        <v>11071</v>
      </c>
      <c r="P1882">
        <f t="shared" si="29"/>
        <v>0</v>
      </c>
    </row>
    <row r="1883" spans="1:16" hidden="1" x14ac:dyDescent="0.25">
      <c r="A1883" t="str">
        <f>"ZZDISP04"</f>
        <v>ZZDISP04</v>
      </c>
      <c r="B1883" t="s">
        <v>3834</v>
      </c>
      <c r="C1883">
        <v>0</v>
      </c>
      <c r="D1883" t="s">
        <v>28</v>
      </c>
      <c r="E1883">
        <v>0</v>
      </c>
      <c r="F1883" t="s">
        <v>3835</v>
      </c>
      <c r="O1883" t="s">
        <v>11072</v>
      </c>
      <c r="P1883">
        <f t="shared" si="29"/>
        <v>0</v>
      </c>
    </row>
    <row r="1884" spans="1:16" hidden="1" x14ac:dyDescent="0.25">
      <c r="A1884" t="str">
        <f>"ZZDISP02"</f>
        <v>ZZDISP02</v>
      </c>
      <c r="B1884" t="s">
        <v>3834</v>
      </c>
      <c r="C1884">
        <v>0</v>
      </c>
      <c r="D1884" t="s">
        <v>28</v>
      </c>
      <c r="E1884">
        <v>0</v>
      </c>
      <c r="F1884" t="s">
        <v>879</v>
      </c>
      <c r="G1884" t="s">
        <v>253</v>
      </c>
      <c r="O1884" t="s">
        <v>11073</v>
      </c>
      <c r="P1884">
        <f t="shared" si="29"/>
        <v>0</v>
      </c>
    </row>
    <row r="1885" spans="1:16" hidden="1" x14ac:dyDescent="0.25">
      <c r="A1885" t="str">
        <f>"QDISP01"</f>
        <v>QDISP01</v>
      </c>
      <c r="B1885" t="s">
        <v>3834</v>
      </c>
      <c r="C1885">
        <v>0</v>
      </c>
      <c r="D1885" t="s">
        <v>28</v>
      </c>
      <c r="E1885">
        <v>0</v>
      </c>
      <c r="F1885" t="s">
        <v>3835</v>
      </c>
      <c r="O1885" t="s">
        <v>11074</v>
      </c>
      <c r="P1885">
        <f t="shared" si="29"/>
        <v>0</v>
      </c>
    </row>
    <row r="1886" spans="1:16" hidden="1" x14ac:dyDescent="0.25">
      <c r="A1886" t="str">
        <f>"ZZDISP01"</f>
        <v>ZZDISP01</v>
      </c>
      <c r="B1886" t="s">
        <v>10769</v>
      </c>
      <c r="C1886">
        <v>0</v>
      </c>
      <c r="D1886" t="s">
        <v>28</v>
      </c>
      <c r="E1886">
        <v>0</v>
      </c>
      <c r="F1886" t="s">
        <v>879</v>
      </c>
      <c r="G1886" t="s">
        <v>253</v>
      </c>
      <c r="O1886" t="s">
        <v>11075</v>
      </c>
      <c r="P1886">
        <f t="shared" si="29"/>
        <v>0</v>
      </c>
    </row>
    <row r="1887" spans="1:16" hidden="1" x14ac:dyDescent="0.25">
      <c r="A1887" t="str">
        <f>"QDITH01"</f>
        <v>QDITH01</v>
      </c>
      <c r="B1887" t="s">
        <v>3837</v>
      </c>
      <c r="C1887">
        <v>0</v>
      </c>
      <c r="D1887" t="s">
        <v>41</v>
      </c>
      <c r="E1887">
        <v>0</v>
      </c>
      <c r="F1887" t="s">
        <v>3009</v>
      </c>
      <c r="G1887" t="s">
        <v>10024</v>
      </c>
      <c r="O1887" t="s">
        <v>11076</v>
      </c>
      <c r="P1887">
        <f t="shared" si="29"/>
        <v>0</v>
      </c>
    </row>
    <row r="1888" spans="1:16" hidden="1" x14ac:dyDescent="0.25">
      <c r="A1888" t="str">
        <f>"ADITH01"</f>
        <v>ADITH01</v>
      </c>
      <c r="B1888" t="s">
        <v>3837</v>
      </c>
      <c r="C1888">
        <v>0</v>
      </c>
      <c r="D1888" t="s">
        <v>28</v>
      </c>
      <c r="E1888">
        <v>0</v>
      </c>
      <c r="F1888" t="s">
        <v>10605</v>
      </c>
      <c r="G1888" t="s">
        <v>10024</v>
      </c>
      <c r="O1888" t="s">
        <v>11077</v>
      </c>
      <c r="P1888">
        <f t="shared" si="29"/>
        <v>0</v>
      </c>
    </row>
    <row r="1889" spans="1:16" hidden="1" x14ac:dyDescent="0.25">
      <c r="A1889" t="str">
        <f>"QDITH02"</f>
        <v>QDITH02</v>
      </c>
      <c r="B1889" t="s">
        <v>3847</v>
      </c>
      <c r="C1889">
        <v>0</v>
      </c>
      <c r="D1889" t="s">
        <v>41</v>
      </c>
      <c r="E1889">
        <v>0</v>
      </c>
      <c r="F1889" t="s">
        <v>3009</v>
      </c>
      <c r="G1889" t="s">
        <v>10024</v>
      </c>
      <c r="O1889" t="s">
        <v>11078</v>
      </c>
      <c r="P1889">
        <f t="shared" si="29"/>
        <v>0</v>
      </c>
    </row>
    <row r="1890" spans="1:16" hidden="1" x14ac:dyDescent="0.25">
      <c r="A1890" t="str">
        <f>"ADITH02"</f>
        <v>ADITH02</v>
      </c>
      <c r="B1890" t="s">
        <v>3847</v>
      </c>
      <c r="C1890">
        <v>0</v>
      </c>
      <c r="D1890" t="s">
        <v>41</v>
      </c>
      <c r="E1890">
        <v>0</v>
      </c>
      <c r="F1890" t="s">
        <v>10605</v>
      </c>
      <c r="G1890" t="s">
        <v>10024</v>
      </c>
      <c r="O1890" t="s">
        <v>11079</v>
      </c>
      <c r="P1890">
        <f t="shared" si="29"/>
        <v>0</v>
      </c>
    </row>
    <row r="1891" spans="1:16" hidden="1" x14ac:dyDescent="0.25">
      <c r="A1891" t="str">
        <f>"ADITH03"</f>
        <v>ADITH03</v>
      </c>
      <c r="B1891" t="s">
        <v>3853</v>
      </c>
      <c r="C1891">
        <v>0</v>
      </c>
      <c r="D1891" t="s">
        <v>41</v>
      </c>
      <c r="E1891">
        <v>0</v>
      </c>
      <c r="F1891" t="s">
        <v>10605</v>
      </c>
      <c r="G1891" t="s">
        <v>10024</v>
      </c>
      <c r="O1891" t="s">
        <v>11080</v>
      </c>
      <c r="P1891">
        <f t="shared" si="29"/>
        <v>0</v>
      </c>
    </row>
    <row r="1892" spans="1:16" hidden="1" x14ac:dyDescent="0.25">
      <c r="A1892" t="str">
        <f>"QDITH03"</f>
        <v>QDITH03</v>
      </c>
      <c r="B1892" t="s">
        <v>3853</v>
      </c>
      <c r="C1892">
        <v>0</v>
      </c>
      <c r="D1892" t="s">
        <v>41</v>
      </c>
      <c r="E1892">
        <v>0</v>
      </c>
      <c r="F1892" t="s">
        <v>3009</v>
      </c>
      <c r="G1892" t="s">
        <v>10024</v>
      </c>
      <c r="O1892" t="s">
        <v>11081</v>
      </c>
      <c r="P1892">
        <f t="shared" si="29"/>
        <v>0</v>
      </c>
    </row>
    <row r="1893" spans="1:16" hidden="1" x14ac:dyDescent="0.25">
      <c r="A1893" t="str">
        <f>"ADITY01"</f>
        <v>ADITY01</v>
      </c>
      <c r="B1893" t="s">
        <v>10770</v>
      </c>
      <c r="C1893">
        <v>0</v>
      </c>
      <c r="D1893" t="s">
        <v>16</v>
      </c>
      <c r="E1893">
        <v>0</v>
      </c>
      <c r="F1893" t="s">
        <v>10771</v>
      </c>
      <c r="O1893" t="s">
        <v>9355</v>
      </c>
      <c r="P1893">
        <f t="shared" si="29"/>
        <v>0</v>
      </c>
    </row>
    <row r="1894" spans="1:16" hidden="1" x14ac:dyDescent="0.25">
      <c r="A1894" t="str">
        <f>"QDIVA01"</f>
        <v>QDIVA01</v>
      </c>
      <c r="B1894" t="s">
        <v>10772</v>
      </c>
      <c r="C1894">
        <v>0</v>
      </c>
      <c r="D1894" t="s">
        <v>16</v>
      </c>
      <c r="E1894">
        <v>0</v>
      </c>
      <c r="F1894" t="s">
        <v>1586</v>
      </c>
      <c r="G1894" t="s">
        <v>10019</v>
      </c>
      <c r="O1894" t="s">
        <v>11082</v>
      </c>
      <c r="P1894">
        <f t="shared" si="29"/>
        <v>0</v>
      </c>
    </row>
    <row r="1895" spans="1:16" x14ac:dyDescent="0.25">
      <c r="A1895" t="str">
        <f>"QDIVA03"</f>
        <v>QDIVA03</v>
      </c>
      <c r="B1895" t="s">
        <v>3857</v>
      </c>
      <c r="C1895">
        <v>0</v>
      </c>
      <c r="D1895" t="s">
        <v>1367</v>
      </c>
      <c r="E1895">
        <v>0</v>
      </c>
      <c r="F1895" t="s">
        <v>1586</v>
      </c>
      <c r="G1895" t="s">
        <v>10019</v>
      </c>
      <c r="O1895" t="s">
        <v>474</v>
      </c>
      <c r="P1895">
        <f t="shared" si="29"/>
        <v>33533</v>
      </c>
    </row>
    <row r="1896" spans="1:16" x14ac:dyDescent="0.25">
      <c r="A1896" t="str">
        <f>"QDIVA02"</f>
        <v>QDIVA02</v>
      </c>
      <c r="B1896" t="s">
        <v>10773</v>
      </c>
      <c r="C1896">
        <v>0</v>
      </c>
      <c r="D1896" t="s">
        <v>379</v>
      </c>
      <c r="E1896">
        <v>0</v>
      </c>
      <c r="F1896" t="s">
        <v>1586</v>
      </c>
      <c r="G1896" t="s">
        <v>10019</v>
      </c>
      <c r="O1896" t="s">
        <v>4635</v>
      </c>
      <c r="P1896">
        <f t="shared" si="29"/>
        <v>118681</v>
      </c>
    </row>
    <row r="1897" spans="1:16" x14ac:dyDescent="0.25">
      <c r="A1897" t="str">
        <f>"ADJUV01"</f>
        <v>ADJUV01</v>
      </c>
      <c r="B1897" t="s">
        <v>10774</v>
      </c>
      <c r="C1897">
        <v>0</v>
      </c>
      <c r="D1897" t="s">
        <v>16</v>
      </c>
      <c r="E1897">
        <v>0</v>
      </c>
      <c r="F1897" t="s">
        <v>153</v>
      </c>
      <c r="O1897" t="s">
        <v>13790</v>
      </c>
      <c r="P1897">
        <f t="shared" si="29"/>
        <v>1200</v>
      </c>
    </row>
    <row r="1898" spans="1:16" x14ac:dyDescent="0.25">
      <c r="A1898" t="str">
        <f>"ADMA-03"</f>
        <v>ADMA-03</v>
      </c>
      <c r="B1898" t="s">
        <v>10775</v>
      </c>
      <c r="C1898">
        <v>0</v>
      </c>
      <c r="D1898" t="s">
        <v>16</v>
      </c>
      <c r="E1898">
        <v>0</v>
      </c>
      <c r="F1898" t="s">
        <v>10605</v>
      </c>
      <c r="G1898" t="s">
        <v>9875</v>
      </c>
      <c r="O1898" t="s">
        <v>13789</v>
      </c>
      <c r="P1898">
        <f t="shared" si="29"/>
        <v>950</v>
      </c>
    </row>
    <row r="1899" spans="1:16" x14ac:dyDescent="0.25">
      <c r="A1899" t="str">
        <f>"QDMA601"</f>
        <v>QDMA601</v>
      </c>
      <c r="B1899" t="s">
        <v>10775</v>
      </c>
      <c r="C1899">
        <v>0</v>
      </c>
      <c r="D1899" t="s">
        <v>16</v>
      </c>
      <c r="E1899">
        <v>0</v>
      </c>
      <c r="F1899" t="s">
        <v>10605</v>
      </c>
      <c r="G1899" t="s">
        <v>10567</v>
      </c>
      <c r="O1899" t="s">
        <v>4645</v>
      </c>
      <c r="P1899">
        <f t="shared" si="29"/>
        <v>15753</v>
      </c>
    </row>
    <row r="1900" spans="1:16" hidden="1" x14ac:dyDescent="0.25">
      <c r="A1900" t="str">
        <f>"ADMA-04"</f>
        <v>ADMA-04</v>
      </c>
      <c r="B1900" t="s">
        <v>10776</v>
      </c>
      <c r="C1900">
        <v>0</v>
      </c>
      <c r="D1900" t="s">
        <v>16</v>
      </c>
      <c r="E1900">
        <v>0</v>
      </c>
      <c r="F1900" t="s">
        <v>10605</v>
      </c>
      <c r="G1900" t="s">
        <v>9875</v>
      </c>
      <c r="O1900" t="s">
        <v>4642</v>
      </c>
      <c r="P1900">
        <f t="shared" si="29"/>
        <v>0</v>
      </c>
    </row>
    <row r="1901" spans="1:16" hidden="1" x14ac:dyDescent="0.25">
      <c r="A1901" t="str">
        <f>"QDMA602"</f>
        <v>QDMA602</v>
      </c>
      <c r="B1901" t="s">
        <v>10776</v>
      </c>
      <c r="C1901">
        <v>0</v>
      </c>
      <c r="D1901" t="s">
        <v>16</v>
      </c>
      <c r="E1901">
        <v>0</v>
      </c>
      <c r="F1901" t="s">
        <v>10605</v>
      </c>
      <c r="G1901" t="s">
        <v>10567</v>
      </c>
      <c r="O1901" t="s">
        <v>4647</v>
      </c>
      <c r="P1901">
        <f t="shared" si="29"/>
        <v>0</v>
      </c>
    </row>
    <row r="1902" spans="1:16" x14ac:dyDescent="0.25">
      <c r="A1902" t="str">
        <f>"ADMA-01"</f>
        <v>ADMA-01</v>
      </c>
      <c r="B1902" t="s">
        <v>10777</v>
      </c>
      <c r="C1902">
        <v>0</v>
      </c>
      <c r="D1902" t="s">
        <v>16</v>
      </c>
      <c r="E1902">
        <v>0</v>
      </c>
      <c r="F1902" t="s">
        <v>10605</v>
      </c>
      <c r="G1902" t="s">
        <v>9875</v>
      </c>
      <c r="O1902" t="s">
        <v>13791</v>
      </c>
      <c r="P1902">
        <f t="shared" si="29"/>
        <v>1108</v>
      </c>
    </row>
    <row r="1903" spans="1:16" x14ac:dyDescent="0.25">
      <c r="A1903" t="str">
        <f>"QDMA603"</f>
        <v>QDMA603</v>
      </c>
      <c r="B1903" t="s">
        <v>10778</v>
      </c>
      <c r="C1903">
        <v>0</v>
      </c>
      <c r="D1903" t="s">
        <v>16</v>
      </c>
      <c r="E1903">
        <v>0</v>
      </c>
      <c r="F1903" t="s">
        <v>10605</v>
      </c>
      <c r="G1903" t="s">
        <v>10567</v>
      </c>
      <c r="O1903" t="s">
        <v>13793</v>
      </c>
      <c r="P1903">
        <f t="shared" si="29"/>
        <v>2018</v>
      </c>
    </row>
    <row r="1904" spans="1:16" x14ac:dyDescent="0.25">
      <c r="A1904" t="str">
        <f>"ADMA-02"</f>
        <v>ADMA-02</v>
      </c>
      <c r="B1904" t="s">
        <v>10778</v>
      </c>
      <c r="C1904">
        <v>0</v>
      </c>
      <c r="D1904" t="s">
        <v>16</v>
      </c>
      <c r="E1904">
        <v>0</v>
      </c>
      <c r="F1904" t="s">
        <v>10605</v>
      </c>
      <c r="G1904" t="s">
        <v>9875</v>
      </c>
      <c r="O1904" t="s">
        <v>13792</v>
      </c>
      <c r="P1904">
        <f t="shared" si="29"/>
        <v>5104</v>
      </c>
    </row>
    <row r="1905" spans="1:16" hidden="1" x14ac:dyDescent="0.25">
      <c r="A1905" t="str">
        <f>"QDMEC01"</f>
        <v>QDMEC01</v>
      </c>
      <c r="B1905" t="s">
        <v>13715</v>
      </c>
      <c r="C1905">
        <v>11</v>
      </c>
      <c r="D1905" t="s">
        <v>16</v>
      </c>
      <c r="E1905">
        <v>0</v>
      </c>
      <c r="F1905" t="s">
        <v>3332</v>
      </c>
      <c r="G1905" t="s">
        <v>10779</v>
      </c>
      <c r="O1905" t="s">
        <v>17740</v>
      </c>
      <c r="P1905">
        <f t="shared" si="29"/>
        <v>0</v>
      </c>
    </row>
    <row r="1906" spans="1:16" hidden="1" x14ac:dyDescent="0.25">
      <c r="A1906" t="str">
        <f>"QDMEC02"</f>
        <v>QDMEC02</v>
      </c>
      <c r="B1906" t="s">
        <v>13716</v>
      </c>
      <c r="C1906">
        <v>160</v>
      </c>
      <c r="D1906" t="s">
        <v>16</v>
      </c>
      <c r="E1906">
        <v>8</v>
      </c>
      <c r="F1906" t="s">
        <v>3332</v>
      </c>
      <c r="G1906" t="s">
        <v>10779</v>
      </c>
      <c r="O1906" t="s">
        <v>17741</v>
      </c>
      <c r="P1906">
        <f t="shared" si="29"/>
        <v>0</v>
      </c>
    </row>
    <row r="1907" spans="1:16" hidden="1" x14ac:dyDescent="0.25">
      <c r="A1907" t="str">
        <f>"QDMEC03"</f>
        <v>QDMEC03</v>
      </c>
      <c r="B1907" t="s">
        <v>13717</v>
      </c>
      <c r="C1907">
        <v>93</v>
      </c>
      <c r="D1907" t="s">
        <v>16</v>
      </c>
      <c r="E1907">
        <v>3</v>
      </c>
      <c r="F1907" t="s">
        <v>3332</v>
      </c>
      <c r="G1907" t="s">
        <v>10779</v>
      </c>
      <c r="H1907" t="s">
        <v>9871</v>
      </c>
      <c r="O1907" t="s">
        <v>11083</v>
      </c>
      <c r="P1907">
        <f t="shared" si="29"/>
        <v>0</v>
      </c>
    </row>
    <row r="1908" spans="1:16" hidden="1" x14ac:dyDescent="0.25">
      <c r="A1908" t="str">
        <f>"ADOLL01"</f>
        <v>ADOLL01</v>
      </c>
      <c r="B1908" t="s">
        <v>10780</v>
      </c>
      <c r="C1908">
        <v>0</v>
      </c>
      <c r="D1908" t="s">
        <v>41</v>
      </c>
      <c r="E1908">
        <v>0</v>
      </c>
      <c r="F1908" t="s">
        <v>10096</v>
      </c>
      <c r="O1908" t="s">
        <v>11084</v>
      </c>
      <c r="P1908">
        <f t="shared" si="29"/>
        <v>0</v>
      </c>
    </row>
    <row r="1909" spans="1:16" hidden="1" x14ac:dyDescent="0.25">
      <c r="A1909" t="str">
        <f>"ADONE01"</f>
        <v>ADONE01</v>
      </c>
      <c r="B1909" t="s">
        <v>362</v>
      </c>
      <c r="C1909">
        <v>15</v>
      </c>
      <c r="D1909" t="s">
        <v>16</v>
      </c>
      <c r="E1909">
        <v>0</v>
      </c>
      <c r="F1909" t="s">
        <v>364</v>
      </c>
      <c r="O1909" t="s">
        <v>9358</v>
      </c>
      <c r="P1909">
        <f t="shared" si="29"/>
        <v>0</v>
      </c>
    </row>
    <row r="1910" spans="1:16" hidden="1" x14ac:dyDescent="0.25">
      <c r="A1910" t="str">
        <f>"ADONK01"</f>
        <v>ADONK01</v>
      </c>
      <c r="B1910" t="s">
        <v>10781</v>
      </c>
      <c r="C1910">
        <v>0</v>
      </c>
      <c r="D1910" t="s">
        <v>41</v>
      </c>
      <c r="E1910">
        <v>0</v>
      </c>
      <c r="F1910" t="s">
        <v>25</v>
      </c>
      <c r="G1910" t="s">
        <v>10547</v>
      </c>
      <c r="O1910" t="s">
        <v>11085</v>
      </c>
      <c r="P1910">
        <f t="shared" si="29"/>
        <v>0</v>
      </c>
    </row>
    <row r="1911" spans="1:16" hidden="1" x14ac:dyDescent="0.25">
      <c r="A1911" t="str">
        <f>"QDONK04"</f>
        <v>QDONK04</v>
      </c>
      <c r="B1911" t="s">
        <v>3903</v>
      </c>
      <c r="C1911">
        <v>16</v>
      </c>
      <c r="D1911" t="s">
        <v>41</v>
      </c>
      <c r="E1911">
        <v>0</v>
      </c>
      <c r="F1911" t="s">
        <v>25</v>
      </c>
      <c r="G1911" t="s">
        <v>10547</v>
      </c>
      <c r="O1911" t="s">
        <v>11086</v>
      </c>
      <c r="P1911">
        <f t="shared" si="29"/>
        <v>0</v>
      </c>
    </row>
    <row r="1912" spans="1:16" x14ac:dyDescent="0.25">
      <c r="A1912" t="str">
        <f>"ADONK04"</f>
        <v>ADONK04</v>
      </c>
      <c r="B1912" t="s">
        <v>17680</v>
      </c>
      <c r="C1912">
        <v>0</v>
      </c>
      <c r="D1912" t="s">
        <v>41</v>
      </c>
      <c r="E1912">
        <v>0</v>
      </c>
      <c r="F1912" t="s">
        <v>25</v>
      </c>
      <c r="G1912" t="s">
        <v>10547</v>
      </c>
      <c r="H1912" t="s">
        <v>9876</v>
      </c>
      <c r="O1912" t="s">
        <v>483</v>
      </c>
      <c r="P1912">
        <f t="shared" si="29"/>
        <v>49</v>
      </c>
    </row>
    <row r="1913" spans="1:16" hidden="1" x14ac:dyDescent="0.25">
      <c r="A1913" t="str">
        <f>"QDONK01"</f>
        <v>QDONK01</v>
      </c>
      <c r="B1913" t="s">
        <v>17680</v>
      </c>
      <c r="C1913">
        <v>0</v>
      </c>
      <c r="D1913" t="s">
        <v>41</v>
      </c>
      <c r="E1913">
        <v>0</v>
      </c>
      <c r="F1913" t="s">
        <v>25</v>
      </c>
      <c r="G1913" t="s">
        <v>10547</v>
      </c>
      <c r="H1913" t="s">
        <v>9876</v>
      </c>
      <c r="O1913" t="s">
        <v>11087</v>
      </c>
      <c r="P1913">
        <f t="shared" si="29"/>
        <v>0</v>
      </c>
    </row>
    <row r="1914" spans="1:16" hidden="1" x14ac:dyDescent="0.25">
      <c r="A1914" t="str">
        <f>"QDONK05"</f>
        <v>QDONK05</v>
      </c>
      <c r="B1914" t="s">
        <v>10782</v>
      </c>
      <c r="C1914">
        <v>0</v>
      </c>
      <c r="D1914" t="s">
        <v>41</v>
      </c>
      <c r="E1914">
        <v>0</v>
      </c>
      <c r="F1914" t="s">
        <v>25</v>
      </c>
      <c r="G1914" t="s">
        <v>10547</v>
      </c>
      <c r="O1914" t="s">
        <v>478</v>
      </c>
      <c r="P1914">
        <f t="shared" si="29"/>
        <v>0</v>
      </c>
    </row>
    <row r="1915" spans="1:16" hidden="1" x14ac:dyDescent="0.25">
      <c r="A1915" t="str">
        <f>"ADONK02"</f>
        <v>ADONK02</v>
      </c>
      <c r="B1915" t="s">
        <v>17681</v>
      </c>
      <c r="C1915">
        <v>0</v>
      </c>
      <c r="D1915" t="s">
        <v>41</v>
      </c>
      <c r="E1915">
        <v>0</v>
      </c>
      <c r="F1915" t="s">
        <v>25</v>
      </c>
      <c r="G1915" t="s">
        <v>10547</v>
      </c>
      <c r="H1915" t="s">
        <v>9876</v>
      </c>
      <c r="O1915" t="s">
        <v>11088</v>
      </c>
      <c r="P1915">
        <f t="shared" si="29"/>
        <v>0</v>
      </c>
    </row>
    <row r="1916" spans="1:16" hidden="1" x14ac:dyDescent="0.25">
      <c r="A1916" t="str">
        <f>"QDONK02"</f>
        <v>QDONK02</v>
      </c>
      <c r="B1916" t="s">
        <v>17681</v>
      </c>
      <c r="C1916">
        <v>0</v>
      </c>
      <c r="D1916" t="s">
        <v>41</v>
      </c>
      <c r="E1916">
        <v>0</v>
      </c>
      <c r="F1916" t="s">
        <v>25</v>
      </c>
      <c r="G1916" t="s">
        <v>10547</v>
      </c>
      <c r="H1916" t="s">
        <v>9876</v>
      </c>
      <c r="O1916" t="s">
        <v>11089</v>
      </c>
      <c r="P1916">
        <f t="shared" si="29"/>
        <v>0</v>
      </c>
    </row>
    <row r="1917" spans="1:16" hidden="1" x14ac:dyDescent="0.25">
      <c r="A1917" t="str">
        <f>"QDONK06"</f>
        <v>QDONK06</v>
      </c>
      <c r="B1917" t="s">
        <v>10783</v>
      </c>
      <c r="C1917">
        <v>0</v>
      </c>
      <c r="D1917" t="s">
        <v>41</v>
      </c>
      <c r="E1917">
        <v>0</v>
      </c>
      <c r="F1917" t="s">
        <v>25</v>
      </c>
      <c r="G1917" t="s">
        <v>10547</v>
      </c>
      <c r="O1917" t="s">
        <v>11090</v>
      </c>
      <c r="P1917">
        <f t="shared" si="29"/>
        <v>0</v>
      </c>
    </row>
    <row r="1918" spans="1:16" hidden="1" x14ac:dyDescent="0.25">
      <c r="A1918" t="str">
        <f>"QDONK03"</f>
        <v>QDONK03</v>
      </c>
      <c r="B1918" t="s">
        <v>17682</v>
      </c>
      <c r="C1918">
        <v>0</v>
      </c>
      <c r="D1918" t="s">
        <v>41</v>
      </c>
      <c r="E1918">
        <v>0</v>
      </c>
      <c r="F1918" t="s">
        <v>25</v>
      </c>
      <c r="G1918" t="s">
        <v>10547</v>
      </c>
      <c r="H1918" t="s">
        <v>9876</v>
      </c>
      <c r="O1918" t="s">
        <v>11091</v>
      </c>
      <c r="P1918">
        <f t="shared" si="29"/>
        <v>0</v>
      </c>
    </row>
    <row r="1919" spans="1:16" hidden="1" x14ac:dyDescent="0.25">
      <c r="A1919" t="str">
        <f>"ADONK03"</f>
        <v>ADONK03</v>
      </c>
      <c r="B1919" t="s">
        <v>17682</v>
      </c>
      <c r="C1919">
        <v>0</v>
      </c>
      <c r="D1919" t="s">
        <v>41</v>
      </c>
      <c r="E1919">
        <v>0</v>
      </c>
      <c r="F1919" t="s">
        <v>25</v>
      </c>
      <c r="G1919" t="s">
        <v>10547</v>
      </c>
      <c r="H1919" t="s">
        <v>9876</v>
      </c>
      <c r="O1919" t="s">
        <v>11092</v>
      </c>
      <c r="P1919">
        <f t="shared" si="29"/>
        <v>0</v>
      </c>
    </row>
    <row r="1920" spans="1:16" hidden="1" x14ac:dyDescent="0.25">
      <c r="A1920" t="str">
        <f>"QDORU03"</f>
        <v>QDORU03</v>
      </c>
      <c r="B1920" t="s">
        <v>10784</v>
      </c>
      <c r="C1920">
        <v>0</v>
      </c>
      <c r="D1920" t="s">
        <v>16</v>
      </c>
      <c r="E1920">
        <v>0</v>
      </c>
      <c r="F1920" t="s">
        <v>3917</v>
      </c>
      <c r="G1920" t="s">
        <v>10034</v>
      </c>
      <c r="O1920" t="s">
        <v>17742</v>
      </c>
      <c r="P1920">
        <f t="shared" si="29"/>
        <v>0</v>
      </c>
    </row>
    <row r="1921" spans="1:16" hidden="1" x14ac:dyDescent="0.25">
      <c r="A1921" t="str">
        <f>"QDORU04"</f>
        <v>QDORU04</v>
      </c>
      <c r="B1921" t="s">
        <v>10785</v>
      </c>
      <c r="C1921">
        <v>0</v>
      </c>
      <c r="D1921" t="s">
        <v>16</v>
      </c>
      <c r="E1921">
        <v>0</v>
      </c>
      <c r="F1921" t="s">
        <v>3917</v>
      </c>
      <c r="G1921" t="s">
        <v>10034</v>
      </c>
      <c r="O1921" t="s">
        <v>17743</v>
      </c>
      <c r="P1921">
        <f t="shared" si="29"/>
        <v>0</v>
      </c>
    </row>
    <row r="1922" spans="1:16" hidden="1" x14ac:dyDescent="0.25">
      <c r="A1922" t="str">
        <f>"QDORU01"</f>
        <v>QDORU01</v>
      </c>
      <c r="B1922" t="s">
        <v>10786</v>
      </c>
      <c r="C1922">
        <v>0</v>
      </c>
      <c r="D1922" t="s">
        <v>16</v>
      </c>
      <c r="E1922">
        <v>0</v>
      </c>
      <c r="F1922" t="s">
        <v>3917</v>
      </c>
      <c r="G1922" t="s">
        <v>10034</v>
      </c>
      <c r="O1922" t="s">
        <v>17744</v>
      </c>
      <c r="P1922">
        <f t="shared" si="29"/>
        <v>0</v>
      </c>
    </row>
    <row r="1923" spans="1:16" hidden="1" x14ac:dyDescent="0.25">
      <c r="A1923" t="str">
        <f>"ADORU01"</f>
        <v>ADORU01</v>
      </c>
      <c r="B1923" t="s">
        <v>10786</v>
      </c>
      <c r="C1923">
        <v>0</v>
      </c>
      <c r="D1923" t="s">
        <v>16</v>
      </c>
      <c r="E1923">
        <v>0</v>
      </c>
      <c r="F1923" t="s">
        <v>3917</v>
      </c>
      <c r="G1923" t="s">
        <v>10034</v>
      </c>
      <c r="O1923" t="s">
        <v>17745</v>
      </c>
      <c r="P1923">
        <f t="shared" ref="P1923:P1986" si="30">SUMIFS($C$2:$C$7959,$B$2:$B$7959,O1923)</f>
        <v>0</v>
      </c>
    </row>
    <row r="1924" spans="1:16" hidden="1" x14ac:dyDescent="0.25">
      <c r="A1924" t="str">
        <f>"ADORU02"</f>
        <v>ADORU02</v>
      </c>
      <c r="B1924" t="s">
        <v>10787</v>
      </c>
      <c r="C1924">
        <v>0</v>
      </c>
      <c r="D1924" t="s">
        <v>16</v>
      </c>
      <c r="E1924">
        <v>0</v>
      </c>
      <c r="F1924" t="s">
        <v>3917</v>
      </c>
      <c r="G1924" t="s">
        <v>10034</v>
      </c>
      <c r="O1924" t="s">
        <v>17746</v>
      </c>
      <c r="P1924">
        <f t="shared" si="30"/>
        <v>0</v>
      </c>
    </row>
    <row r="1925" spans="1:16" hidden="1" x14ac:dyDescent="0.25">
      <c r="A1925" t="str">
        <f>"QDORU02"</f>
        <v>QDORU02</v>
      </c>
      <c r="B1925" t="s">
        <v>10787</v>
      </c>
      <c r="C1925">
        <v>0</v>
      </c>
      <c r="D1925" t="s">
        <v>16</v>
      </c>
      <c r="E1925">
        <v>0</v>
      </c>
      <c r="F1925" t="s">
        <v>3917</v>
      </c>
      <c r="G1925" t="s">
        <v>10034</v>
      </c>
      <c r="O1925" t="s">
        <v>17747</v>
      </c>
      <c r="P1925">
        <f t="shared" si="30"/>
        <v>0</v>
      </c>
    </row>
    <row r="1926" spans="1:16" hidden="1" x14ac:dyDescent="0.25">
      <c r="A1926" t="str">
        <f>"ADOUB01"</f>
        <v>ADOUB01</v>
      </c>
      <c r="B1926" t="s">
        <v>366</v>
      </c>
      <c r="C1926">
        <v>60</v>
      </c>
      <c r="D1926" t="s">
        <v>28</v>
      </c>
      <c r="E1926">
        <v>60</v>
      </c>
      <c r="F1926" t="s">
        <v>31</v>
      </c>
      <c r="O1926" t="s">
        <v>11094</v>
      </c>
      <c r="P1926">
        <f t="shared" si="30"/>
        <v>0</v>
      </c>
    </row>
    <row r="1927" spans="1:16" hidden="1" x14ac:dyDescent="0.25">
      <c r="A1927" t="str">
        <f>"CDRYU01"</f>
        <v>CDRYU01</v>
      </c>
      <c r="B1927" t="s">
        <v>10788</v>
      </c>
      <c r="C1927">
        <v>0</v>
      </c>
      <c r="D1927" t="s">
        <v>16</v>
      </c>
      <c r="E1927">
        <v>0</v>
      </c>
      <c r="F1927" t="s">
        <v>1369</v>
      </c>
      <c r="G1927" t="s">
        <v>9920</v>
      </c>
      <c r="O1927" t="s">
        <v>11095</v>
      </c>
      <c r="P1927">
        <f t="shared" si="30"/>
        <v>0</v>
      </c>
    </row>
    <row r="1928" spans="1:16" hidden="1" x14ac:dyDescent="0.25">
      <c r="A1928" t="str">
        <f>"ADRYU01"</f>
        <v>ADRYU01</v>
      </c>
      <c r="B1928" t="s">
        <v>10788</v>
      </c>
      <c r="C1928">
        <v>0</v>
      </c>
      <c r="D1928" t="s">
        <v>16</v>
      </c>
      <c r="E1928">
        <v>0</v>
      </c>
      <c r="F1928" t="s">
        <v>1369</v>
      </c>
      <c r="G1928" t="s">
        <v>9920</v>
      </c>
      <c r="O1928" t="s">
        <v>11096</v>
      </c>
      <c r="P1928">
        <f t="shared" si="30"/>
        <v>0</v>
      </c>
    </row>
    <row r="1929" spans="1:16" hidden="1" x14ac:dyDescent="0.25">
      <c r="A1929" t="str">
        <f>"QDRYU04"</f>
        <v>QDRYU04</v>
      </c>
      <c r="B1929" t="s">
        <v>10789</v>
      </c>
      <c r="C1929">
        <v>0</v>
      </c>
      <c r="D1929" t="s">
        <v>16</v>
      </c>
      <c r="E1929">
        <v>0</v>
      </c>
      <c r="F1929" t="s">
        <v>1369</v>
      </c>
      <c r="G1929" t="s">
        <v>9920</v>
      </c>
      <c r="O1929" t="s">
        <v>11097</v>
      </c>
      <c r="P1929">
        <f t="shared" si="30"/>
        <v>0</v>
      </c>
    </row>
    <row r="1930" spans="1:16" hidden="1" x14ac:dyDescent="0.25">
      <c r="A1930" t="str">
        <f>"CDRYU03"</f>
        <v>CDRYU03</v>
      </c>
      <c r="B1930" t="s">
        <v>1465</v>
      </c>
      <c r="C1930">
        <v>0</v>
      </c>
      <c r="D1930" t="s">
        <v>1367</v>
      </c>
      <c r="E1930">
        <v>0</v>
      </c>
      <c r="F1930" t="s">
        <v>1369</v>
      </c>
      <c r="G1930" t="s">
        <v>9920</v>
      </c>
      <c r="O1930" t="s">
        <v>11098</v>
      </c>
      <c r="P1930">
        <f t="shared" si="30"/>
        <v>0</v>
      </c>
    </row>
    <row r="1931" spans="1:16" hidden="1" x14ac:dyDescent="0.25">
      <c r="A1931" t="str">
        <f>"QDRYU03"</f>
        <v>QDRYU03</v>
      </c>
      <c r="B1931" t="s">
        <v>1465</v>
      </c>
      <c r="C1931">
        <v>0</v>
      </c>
      <c r="D1931" t="s">
        <v>1367</v>
      </c>
      <c r="E1931">
        <v>0</v>
      </c>
      <c r="F1931" t="s">
        <v>1369</v>
      </c>
      <c r="G1931" t="s">
        <v>9920</v>
      </c>
      <c r="O1931" t="s">
        <v>11099</v>
      </c>
      <c r="P1931">
        <f t="shared" si="30"/>
        <v>0</v>
      </c>
    </row>
    <row r="1932" spans="1:16" hidden="1" x14ac:dyDescent="0.25">
      <c r="A1932" t="str">
        <f>"QDRYU01"</f>
        <v>QDRYU01</v>
      </c>
      <c r="B1932" t="s">
        <v>10790</v>
      </c>
      <c r="C1932">
        <v>0</v>
      </c>
      <c r="D1932" t="s">
        <v>16</v>
      </c>
      <c r="E1932">
        <v>0</v>
      </c>
      <c r="F1932" t="s">
        <v>1369</v>
      </c>
      <c r="G1932" t="s">
        <v>9920</v>
      </c>
      <c r="O1932" t="s">
        <v>11100</v>
      </c>
      <c r="P1932">
        <f t="shared" si="30"/>
        <v>0</v>
      </c>
    </row>
    <row r="1933" spans="1:16" hidden="1" x14ac:dyDescent="0.25">
      <c r="A1933" t="str">
        <f>"CDRYU02"</f>
        <v>CDRYU02</v>
      </c>
      <c r="B1933" t="s">
        <v>1462</v>
      </c>
      <c r="C1933">
        <v>0</v>
      </c>
      <c r="D1933" t="s">
        <v>379</v>
      </c>
      <c r="E1933">
        <v>0</v>
      </c>
      <c r="F1933" t="s">
        <v>1369</v>
      </c>
      <c r="G1933" t="s">
        <v>9920</v>
      </c>
      <c r="O1933" t="s">
        <v>11101</v>
      </c>
      <c r="P1933">
        <f t="shared" si="30"/>
        <v>0</v>
      </c>
    </row>
    <row r="1934" spans="1:16" hidden="1" x14ac:dyDescent="0.25">
      <c r="A1934" t="str">
        <f>"QDRYU02"</f>
        <v>QDRYU02</v>
      </c>
      <c r="B1934" t="s">
        <v>1462</v>
      </c>
      <c r="C1934">
        <v>0</v>
      </c>
      <c r="D1934" t="s">
        <v>379</v>
      </c>
      <c r="E1934">
        <v>0</v>
      </c>
      <c r="F1934" t="s">
        <v>1369</v>
      </c>
      <c r="G1934" t="s">
        <v>9920</v>
      </c>
      <c r="O1934" t="s">
        <v>11102</v>
      </c>
      <c r="P1934">
        <f t="shared" si="30"/>
        <v>0</v>
      </c>
    </row>
    <row r="1935" spans="1:16" hidden="1" x14ac:dyDescent="0.25">
      <c r="A1935" t="str">
        <f>"CDUET01"</f>
        <v>CDUET01</v>
      </c>
      <c r="B1935" t="s">
        <v>10791</v>
      </c>
      <c r="C1935">
        <v>0</v>
      </c>
      <c r="D1935" t="s">
        <v>1367</v>
      </c>
      <c r="E1935">
        <v>0</v>
      </c>
      <c r="F1935" t="s">
        <v>1741</v>
      </c>
      <c r="G1935" t="s">
        <v>10369</v>
      </c>
      <c r="O1935" t="s">
        <v>11103</v>
      </c>
      <c r="P1935">
        <f t="shared" si="30"/>
        <v>0</v>
      </c>
    </row>
    <row r="1936" spans="1:16" hidden="1" x14ac:dyDescent="0.25">
      <c r="A1936" t="str">
        <f>"CDUET02"</f>
        <v>CDUET02</v>
      </c>
      <c r="B1936" t="s">
        <v>10792</v>
      </c>
      <c r="C1936">
        <v>0</v>
      </c>
      <c r="D1936" t="s">
        <v>379</v>
      </c>
      <c r="E1936">
        <v>0</v>
      </c>
      <c r="F1936" t="s">
        <v>1741</v>
      </c>
      <c r="G1936" t="s">
        <v>10369</v>
      </c>
      <c r="O1936" t="s">
        <v>11104</v>
      </c>
      <c r="P1936">
        <f t="shared" si="30"/>
        <v>0</v>
      </c>
    </row>
    <row r="1937" spans="1:16" hidden="1" x14ac:dyDescent="0.25">
      <c r="A1937" t="str">
        <f>"QDUIT08"</f>
        <v>QDUIT08</v>
      </c>
      <c r="B1937" t="s">
        <v>10793</v>
      </c>
      <c r="C1937">
        <v>0</v>
      </c>
      <c r="D1937" t="s">
        <v>16</v>
      </c>
      <c r="E1937">
        <v>0</v>
      </c>
      <c r="F1937" t="s">
        <v>504</v>
      </c>
      <c r="G1937" t="s">
        <v>9890</v>
      </c>
      <c r="O1937" t="s">
        <v>11105</v>
      </c>
      <c r="P1937">
        <f t="shared" si="30"/>
        <v>0</v>
      </c>
    </row>
    <row r="1938" spans="1:16" hidden="1" x14ac:dyDescent="0.25">
      <c r="A1938" t="str">
        <f>"QDUIT03"</f>
        <v>QDUIT03</v>
      </c>
      <c r="B1938" t="s">
        <v>10794</v>
      </c>
      <c r="C1938">
        <v>0</v>
      </c>
      <c r="D1938" t="s">
        <v>16</v>
      </c>
      <c r="E1938">
        <v>0</v>
      </c>
      <c r="F1938" t="s">
        <v>504</v>
      </c>
      <c r="G1938" t="s">
        <v>9890</v>
      </c>
      <c r="O1938" t="s">
        <v>11106</v>
      </c>
      <c r="P1938">
        <f t="shared" si="30"/>
        <v>0</v>
      </c>
    </row>
    <row r="1939" spans="1:16" hidden="1" x14ac:dyDescent="0.25">
      <c r="A1939" t="str">
        <f>"QDUIT06"</f>
        <v>QDUIT06</v>
      </c>
      <c r="B1939" t="s">
        <v>10795</v>
      </c>
      <c r="C1939">
        <v>0</v>
      </c>
      <c r="D1939" t="s">
        <v>16</v>
      </c>
      <c r="E1939">
        <v>0</v>
      </c>
      <c r="F1939" t="s">
        <v>504</v>
      </c>
      <c r="G1939" t="s">
        <v>9890</v>
      </c>
      <c r="O1939" t="s">
        <v>11107</v>
      </c>
      <c r="P1939">
        <f t="shared" si="30"/>
        <v>0</v>
      </c>
    </row>
    <row r="1940" spans="1:16" hidden="1" x14ac:dyDescent="0.25">
      <c r="A1940" t="str">
        <f>"QDUIT01"</f>
        <v>QDUIT01</v>
      </c>
      <c r="B1940" t="s">
        <v>10796</v>
      </c>
      <c r="C1940">
        <v>0</v>
      </c>
      <c r="D1940" t="s">
        <v>1367</v>
      </c>
      <c r="E1940">
        <v>0</v>
      </c>
      <c r="F1940" t="s">
        <v>504</v>
      </c>
      <c r="G1940" t="s">
        <v>9890</v>
      </c>
      <c r="O1940" t="s">
        <v>11108</v>
      </c>
      <c r="P1940">
        <f t="shared" si="30"/>
        <v>0</v>
      </c>
    </row>
    <row r="1941" spans="1:16" x14ac:dyDescent="0.25">
      <c r="A1941" t="str">
        <f>"QDUIT07"</f>
        <v>QDUIT07</v>
      </c>
      <c r="B1941" t="s">
        <v>10797</v>
      </c>
      <c r="C1941">
        <v>0</v>
      </c>
      <c r="D1941" t="s">
        <v>16</v>
      </c>
      <c r="E1941">
        <v>0</v>
      </c>
      <c r="F1941" t="s">
        <v>504</v>
      </c>
      <c r="G1941" t="s">
        <v>9890</v>
      </c>
      <c r="O1941" t="s">
        <v>496</v>
      </c>
      <c r="P1941">
        <f t="shared" si="30"/>
        <v>11</v>
      </c>
    </row>
    <row r="1942" spans="1:16" x14ac:dyDescent="0.25">
      <c r="A1942" t="str">
        <f>"QDUIT02"</f>
        <v>QDUIT02</v>
      </c>
      <c r="B1942" t="s">
        <v>10798</v>
      </c>
      <c r="C1942">
        <v>0</v>
      </c>
      <c r="D1942" t="s">
        <v>16</v>
      </c>
      <c r="E1942">
        <v>0</v>
      </c>
      <c r="F1942" t="s">
        <v>504</v>
      </c>
      <c r="G1942" t="s">
        <v>9890</v>
      </c>
      <c r="O1942" t="s">
        <v>9360</v>
      </c>
      <c r="P1942">
        <f t="shared" si="30"/>
        <v>20</v>
      </c>
    </row>
    <row r="1943" spans="1:16" hidden="1" x14ac:dyDescent="0.25">
      <c r="A1943" t="str">
        <f>"QDUIT05"</f>
        <v>QDUIT05</v>
      </c>
      <c r="B1943" t="s">
        <v>10799</v>
      </c>
      <c r="C1943">
        <v>0</v>
      </c>
      <c r="D1943" t="s">
        <v>16</v>
      </c>
      <c r="E1943">
        <v>0</v>
      </c>
      <c r="F1943" t="s">
        <v>504</v>
      </c>
      <c r="G1943" t="s">
        <v>9890</v>
      </c>
      <c r="O1943" t="s">
        <v>11109</v>
      </c>
      <c r="P1943">
        <f t="shared" si="30"/>
        <v>0</v>
      </c>
    </row>
    <row r="1944" spans="1:16" hidden="1" x14ac:dyDescent="0.25">
      <c r="A1944" t="str">
        <f>"QDUIT04"</f>
        <v>QDUIT04</v>
      </c>
      <c r="B1944" t="s">
        <v>10800</v>
      </c>
      <c r="C1944">
        <v>0</v>
      </c>
      <c r="D1944" t="s">
        <v>16</v>
      </c>
      <c r="E1944">
        <v>0</v>
      </c>
      <c r="F1944" t="s">
        <v>504</v>
      </c>
      <c r="G1944" t="s">
        <v>9890</v>
      </c>
      <c r="O1944" t="s">
        <v>11110</v>
      </c>
      <c r="P1944">
        <f t="shared" si="30"/>
        <v>0</v>
      </c>
    </row>
    <row r="1945" spans="1:16" hidden="1" x14ac:dyDescent="0.25">
      <c r="A1945" t="str">
        <f>"QDUMI03"</f>
        <v>QDUMI03</v>
      </c>
      <c r="B1945" t="s">
        <v>17683</v>
      </c>
      <c r="C1945">
        <v>0</v>
      </c>
      <c r="D1945" t="s">
        <v>41</v>
      </c>
      <c r="E1945">
        <v>0</v>
      </c>
      <c r="F1945" t="s">
        <v>21</v>
      </c>
      <c r="G1945" t="s">
        <v>10547</v>
      </c>
      <c r="H1945" t="s">
        <v>9871</v>
      </c>
      <c r="O1945" t="s">
        <v>11111</v>
      </c>
      <c r="P1945">
        <f t="shared" si="30"/>
        <v>0</v>
      </c>
    </row>
    <row r="1946" spans="1:16" x14ac:dyDescent="0.25">
      <c r="A1946" t="str">
        <f>"ADUMI02"</f>
        <v>ADUMI02</v>
      </c>
      <c r="B1946" t="s">
        <v>13718</v>
      </c>
      <c r="C1946">
        <v>0</v>
      </c>
      <c r="D1946" t="s">
        <v>41</v>
      </c>
      <c r="E1946">
        <v>0</v>
      </c>
      <c r="F1946" t="s">
        <v>21</v>
      </c>
      <c r="G1946" t="s">
        <v>10547</v>
      </c>
      <c r="H1946" t="s">
        <v>9871</v>
      </c>
      <c r="O1946" t="s">
        <v>13802</v>
      </c>
      <c r="P1946">
        <f t="shared" si="30"/>
        <v>3866</v>
      </c>
    </row>
    <row r="1947" spans="1:16" hidden="1" x14ac:dyDescent="0.25">
      <c r="A1947" t="str">
        <f>"QDUMI01"</f>
        <v>QDUMI01</v>
      </c>
      <c r="B1947" t="s">
        <v>13718</v>
      </c>
      <c r="C1947">
        <v>0</v>
      </c>
      <c r="D1947" t="s">
        <v>41</v>
      </c>
      <c r="E1947">
        <v>0</v>
      </c>
      <c r="F1947" t="s">
        <v>21</v>
      </c>
      <c r="G1947" t="s">
        <v>10547</v>
      </c>
      <c r="H1947" t="s">
        <v>9871</v>
      </c>
      <c r="O1947" t="s">
        <v>11112</v>
      </c>
      <c r="P1947">
        <f t="shared" si="30"/>
        <v>0</v>
      </c>
    </row>
    <row r="1948" spans="1:16" hidden="1" x14ac:dyDescent="0.25">
      <c r="A1948" t="str">
        <f>"QDUMI02"</f>
        <v>QDUMI02</v>
      </c>
      <c r="B1948" t="s">
        <v>13719</v>
      </c>
      <c r="C1948">
        <v>0</v>
      </c>
      <c r="D1948" t="s">
        <v>41</v>
      </c>
      <c r="E1948">
        <v>0</v>
      </c>
      <c r="F1948" t="s">
        <v>21</v>
      </c>
      <c r="G1948" t="s">
        <v>10547</v>
      </c>
      <c r="H1948" t="s">
        <v>9871</v>
      </c>
      <c r="O1948" t="s">
        <v>11113</v>
      </c>
      <c r="P1948">
        <f t="shared" si="30"/>
        <v>0</v>
      </c>
    </row>
    <row r="1949" spans="1:16" x14ac:dyDescent="0.25">
      <c r="A1949" t="str">
        <f>"ADUMI01"</f>
        <v>ADUMI01</v>
      </c>
      <c r="B1949" t="s">
        <v>13719</v>
      </c>
      <c r="C1949">
        <v>0</v>
      </c>
      <c r="D1949" t="s">
        <v>41</v>
      </c>
      <c r="E1949">
        <v>0</v>
      </c>
      <c r="F1949" t="s">
        <v>21</v>
      </c>
      <c r="G1949" t="s">
        <v>10547</v>
      </c>
      <c r="H1949" t="s">
        <v>9871</v>
      </c>
      <c r="O1949" t="s">
        <v>499</v>
      </c>
      <c r="P1949">
        <f t="shared" si="30"/>
        <v>4</v>
      </c>
    </row>
    <row r="1950" spans="1:16" x14ac:dyDescent="0.25">
      <c r="A1950" t="str">
        <f>"ADURS04"</f>
        <v>ADURS04</v>
      </c>
      <c r="B1950" t="s">
        <v>10801</v>
      </c>
      <c r="C1950">
        <v>0</v>
      </c>
      <c r="D1950" t="s">
        <v>16</v>
      </c>
      <c r="E1950">
        <v>0</v>
      </c>
      <c r="F1950" t="s">
        <v>10605</v>
      </c>
      <c r="G1950" t="s">
        <v>10219</v>
      </c>
      <c r="O1950" t="s">
        <v>13803</v>
      </c>
      <c r="P1950">
        <f t="shared" si="30"/>
        <v>7</v>
      </c>
    </row>
    <row r="1951" spans="1:16" x14ac:dyDescent="0.25">
      <c r="A1951" t="str">
        <f>"QDURS01"</f>
        <v>QDURS01</v>
      </c>
      <c r="B1951" t="s">
        <v>10801</v>
      </c>
      <c r="C1951">
        <v>0</v>
      </c>
      <c r="D1951" t="s">
        <v>16</v>
      </c>
      <c r="E1951">
        <v>0</v>
      </c>
      <c r="F1951" t="s">
        <v>10605</v>
      </c>
      <c r="G1951" t="s">
        <v>10219</v>
      </c>
      <c r="O1951" t="s">
        <v>4698</v>
      </c>
      <c r="P1951">
        <f t="shared" si="30"/>
        <v>18</v>
      </c>
    </row>
    <row r="1952" spans="1:16" hidden="1" x14ac:dyDescent="0.25">
      <c r="A1952" t="str">
        <f>"QDURS02"</f>
        <v>QDURS02</v>
      </c>
      <c r="B1952" t="s">
        <v>10802</v>
      </c>
      <c r="C1952">
        <v>0</v>
      </c>
      <c r="D1952" t="s">
        <v>16</v>
      </c>
      <c r="E1952">
        <v>0</v>
      </c>
      <c r="F1952" t="s">
        <v>10605</v>
      </c>
      <c r="G1952" t="s">
        <v>10219</v>
      </c>
      <c r="O1952" t="s">
        <v>17748</v>
      </c>
      <c r="P1952">
        <f t="shared" si="30"/>
        <v>0</v>
      </c>
    </row>
    <row r="1953" spans="1:16" x14ac:dyDescent="0.25">
      <c r="A1953" t="str">
        <f>"ADURS01"</f>
        <v>ADURS01</v>
      </c>
      <c r="B1953" t="s">
        <v>10802</v>
      </c>
      <c r="C1953">
        <v>0</v>
      </c>
      <c r="D1953" t="s">
        <v>16</v>
      </c>
      <c r="E1953">
        <v>0</v>
      </c>
      <c r="F1953" t="s">
        <v>10605</v>
      </c>
      <c r="G1953" t="s">
        <v>10219</v>
      </c>
      <c r="O1953" t="s">
        <v>13807</v>
      </c>
      <c r="P1953">
        <f t="shared" si="30"/>
        <v>2110</v>
      </c>
    </row>
    <row r="1954" spans="1:16" hidden="1" x14ac:dyDescent="0.25">
      <c r="A1954" t="str">
        <f>"ADURS05"</f>
        <v>ADURS05</v>
      </c>
      <c r="B1954" t="s">
        <v>10803</v>
      </c>
      <c r="C1954">
        <v>0</v>
      </c>
      <c r="D1954" t="s">
        <v>16</v>
      </c>
      <c r="E1954">
        <v>0</v>
      </c>
      <c r="F1954" t="s">
        <v>10605</v>
      </c>
      <c r="G1954" t="s">
        <v>10219</v>
      </c>
      <c r="O1954" t="s">
        <v>17749</v>
      </c>
      <c r="P1954">
        <f t="shared" si="30"/>
        <v>0</v>
      </c>
    </row>
    <row r="1955" spans="1:16" hidden="1" x14ac:dyDescent="0.25">
      <c r="A1955" t="str">
        <f>"QDURS05"</f>
        <v>QDURS05</v>
      </c>
      <c r="B1955" t="s">
        <v>10803</v>
      </c>
      <c r="C1955">
        <v>0</v>
      </c>
      <c r="D1955" t="s">
        <v>16</v>
      </c>
      <c r="E1955">
        <v>0</v>
      </c>
      <c r="F1955" t="s">
        <v>10605</v>
      </c>
      <c r="G1955" t="s">
        <v>10219</v>
      </c>
      <c r="O1955" t="s">
        <v>17750</v>
      </c>
      <c r="P1955">
        <f t="shared" si="30"/>
        <v>0</v>
      </c>
    </row>
    <row r="1956" spans="1:16" hidden="1" x14ac:dyDescent="0.25">
      <c r="A1956" t="str">
        <f>"QDURS03"</f>
        <v>QDURS03</v>
      </c>
      <c r="B1956" t="s">
        <v>10804</v>
      </c>
      <c r="C1956">
        <v>0</v>
      </c>
      <c r="D1956" t="s">
        <v>16</v>
      </c>
      <c r="E1956">
        <v>0</v>
      </c>
      <c r="F1956" t="s">
        <v>10605</v>
      </c>
      <c r="G1956" t="s">
        <v>10219</v>
      </c>
      <c r="O1956" t="s">
        <v>17751</v>
      </c>
      <c r="P1956">
        <f t="shared" si="30"/>
        <v>0</v>
      </c>
    </row>
    <row r="1957" spans="1:16" hidden="1" x14ac:dyDescent="0.25">
      <c r="A1957" t="str">
        <f>"ADURS02"</f>
        <v>ADURS02</v>
      </c>
      <c r="B1957" t="s">
        <v>10804</v>
      </c>
      <c r="C1957">
        <v>0</v>
      </c>
      <c r="D1957" t="s">
        <v>16</v>
      </c>
      <c r="E1957">
        <v>0</v>
      </c>
      <c r="F1957" t="s">
        <v>10605</v>
      </c>
      <c r="G1957" t="s">
        <v>10219</v>
      </c>
      <c r="O1957" t="s">
        <v>13804</v>
      </c>
      <c r="P1957">
        <f t="shared" si="30"/>
        <v>0</v>
      </c>
    </row>
    <row r="1958" spans="1:16" hidden="1" x14ac:dyDescent="0.25">
      <c r="A1958" t="str">
        <f>"QDURS04"</f>
        <v>QDURS04</v>
      </c>
      <c r="B1958" t="s">
        <v>10805</v>
      </c>
      <c r="C1958">
        <v>0</v>
      </c>
      <c r="D1958" t="s">
        <v>16</v>
      </c>
      <c r="E1958">
        <v>0</v>
      </c>
      <c r="F1958" t="s">
        <v>10605</v>
      </c>
      <c r="G1958" t="s">
        <v>10219</v>
      </c>
      <c r="O1958" t="s">
        <v>13806</v>
      </c>
      <c r="P1958">
        <f t="shared" si="30"/>
        <v>0</v>
      </c>
    </row>
    <row r="1959" spans="1:16" hidden="1" x14ac:dyDescent="0.25">
      <c r="A1959" t="str">
        <f>"ADURS03"</f>
        <v>ADURS03</v>
      </c>
      <c r="B1959" t="s">
        <v>10805</v>
      </c>
      <c r="C1959">
        <v>0</v>
      </c>
      <c r="D1959" t="s">
        <v>16</v>
      </c>
      <c r="E1959">
        <v>0</v>
      </c>
      <c r="F1959" t="s">
        <v>10605</v>
      </c>
      <c r="G1959" t="s">
        <v>10219</v>
      </c>
      <c r="O1959" t="s">
        <v>13504</v>
      </c>
      <c r="P1959">
        <f t="shared" si="30"/>
        <v>0</v>
      </c>
    </row>
    <row r="1960" spans="1:16" x14ac:dyDescent="0.25">
      <c r="A1960" t="str">
        <f>"QDURU02"</f>
        <v>QDURU02</v>
      </c>
      <c r="B1960" t="s">
        <v>13720</v>
      </c>
      <c r="C1960">
        <v>440</v>
      </c>
      <c r="D1960" t="s">
        <v>41</v>
      </c>
      <c r="E1960">
        <v>22</v>
      </c>
      <c r="F1960" t="s">
        <v>193</v>
      </c>
      <c r="G1960" t="s">
        <v>10806</v>
      </c>
      <c r="H1960" t="s">
        <v>9871</v>
      </c>
      <c r="O1960" t="s">
        <v>13805</v>
      </c>
      <c r="P1960">
        <f t="shared" si="30"/>
        <v>150</v>
      </c>
    </row>
    <row r="1961" spans="1:16" x14ac:dyDescent="0.25">
      <c r="A1961" t="str">
        <f>"QDURU01"</f>
        <v>QDURU01</v>
      </c>
      <c r="B1961" t="s">
        <v>13492</v>
      </c>
      <c r="C1961">
        <v>587</v>
      </c>
      <c r="D1961" t="s">
        <v>41</v>
      </c>
      <c r="E1961">
        <v>7</v>
      </c>
      <c r="F1961" t="s">
        <v>193</v>
      </c>
      <c r="G1961" t="s">
        <v>10806</v>
      </c>
      <c r="H1961" t="s">
        <v>9871</v>
      </c>
      <c r="O1961" t="s">
        <v>11119</v>
      </c>
      <c r="P1961">
        <f t="shared" si="30"/>
        <v>160</v>
      </c>
    </row>
    <row r="1962" spans="1:16" x14ac:dyDescent="0.25">
      <c r="A1962" t="str">
        <f>"ADURU01"</f>
        <v>ADURU01</v>
      </c>
      <c r="B1962" t="s">
        <v>13492</v>
      </c>
      <c r="C1962">
        <v>24</v>
      </c>
      <c r="D1962" t="s">
        <v>41</v>
      </c>
      <c r="E1962">
        <v>0</v>
      </c>
      <c r="F1962" t="s">
        <v>193</v>
      </c>
      <c r="G1962" t="s">
        <v>10806</v>
      </c>
      <c r="H1962" t="s">
        <v>9871</v>
      </c>
      <c r="O1962" t="s">
        <v>510</v>
      </c>
      <c r="P1962">
        <f t="shared" si="30"/>
        <v>8</v>
      </c>
    </row>
    <row r="1963" spans="1:16" hidden="1" x14ac:dyDescent="0.25">
      <c r="A1963" t="str">
        <f>"CEBEN02"</f>
        <v>CEBEN02</v>
      </c>
      <c r="B1963" t="s">
        <v>10807</v>
      </c>
      <c r="C1963">
        <v>0</v>
      </c>
      <c r="D1963" t="s">
        <v>28</v>
      </c>
      <c r="E1963">
        <v>0</v>
      </c>
      <c r="F1963" t="s">
        <v>164</v>
      </c>
      <c r="O1963" t="s">
        <v>17752</v>
      </c>
      <c r="P1963">
        <f t="shared" si="30"/>
        <v>0</v>
      </c>
    </row>
    <row r="1964" spans="1:16" hidden="1" x14ac:dyDescent="0.25">
      <c r="A1964" t="str">
        <f>"CEBEN01"</f>
        <v>CEBEN01</v>
      </c>
      <c r="B1964" t="s">
        <v>10808</v>
      </c>
      <c r="C1964">
        <v>0</v>
      </c>
      <c r="D1964" t="s">
        <v>16</v>
      </c>
      <c r="E1964">
        <v>0</v>
      </c>
      <c r="F1964" t="s">
        <v>164</v>
      </c>
      <c r="O1964" t="s">
        <v>11120</v>
      </c>
      <c r="P1964">
        <f t="shared" si="30"/>
        <v>0</v>
      </c>
    </row>
    <row r="1965" spans="1:16" hidden="1" x14ac:dyDescent="0.25">
      <c r="A1965" t="str">
        <f>"QEM-403"</f>
        <v>QEM-403</v>
      </c>
      <c r="B1965" t="s">
        <v>374</v>
      </c>
      <c r="C1965">
        <v>1130</v>
      </c>
      <c r="D1965" t="s">
        <v>16</v>
      </c>
      <c r="E1965">
        <v>75</v>
      </c>
      <c r="F1965" t="s">
        <v>376</v>
      </c>
      <c r="G1965" t="s">
        <v>10809</v>
      </c>
      <c r="O1965" t="s">
        <v>17753</v>
      </c>
      <c r="P1965">
        <f t="shared" si="30"/>
        <v>0</v>
      </c>
    </row>
    <row r="1966" spans="1:16" hidden="1" x14ac:dyDescent="0.25">
      <c r="A1966" t="str">
        <f>"AEM-401"</f>
        <v>AEM-401</v>
      </c>
      <c r="B1966" t="s">
        <v>374</v>
      </c>
      <c r="C1966">
        <v>0</v>
      </c>
      <c r="D1966" t="s">
        <v>16</v>
      </c>
      <c r="E1966">
        <v>0</v>
      </c>
      <c r="F1966" t="s">
        <v>376</v>
      </c>
      <c r="G1966" t="s">
        <v>10809</v>
      </c>
      <c r="O1966" t="s">
        <v>17754</v>
      </c>
      <c r="P1966">
        <f t="shared" si="30"/>
        <v>0</v>
      </c>
    </row>
    <row r="1967" spans="1:16" x14ac:dyDescent="0.25">
      <c r="A1967" t="str">
        <f>"QEM-402"</f>
        <v>QEM-402</v>
      </c>
      <c r="B1967" t="s">
        <v>3956</v>
      </c>
      <c r="C1967">
        <v>356</v>
      </c>
      <c r="D1967" t="s">
        <v>16</v>
      </c>
      <c r="E1967">
        <v>23</v>
      </c>
      <c r="F1967" t="s">
        <v>376</v>
      </c>
      <c r="G1967" t="s">
        <v>10809</v>
      </c>
      <c r="O1967" t="s">
        <v>506</v>
      </c>
      <c r="P1967">
        <f t="shared" si="30"/>
        <v>4</v>
      </c>
    </row>
    <row r="1968" spans="1:16" hidden="1" x14ac:dyDescent="0.25">
      <c r="A1968" t="str">
        <f>"AEM-402"</f>
        <v>AEM-402</v>
      </c>
      <c r="B1968" t="s">
        <v>3956</v>
      </c>
      <c r="C1968">
        <v>0</v>
      </c>
      <c r="D1968" t="s">
        <v>16</v>
      </c>
      <c r="E1968">
        <v>0</v>
      </c>
      <c r="F1968" t="s">
        <v>376</v>
      </c>
      <c r="G1968" t="s">
        <v>10809</v>
      </c>
      <c r="O1968" t="s">
        <v>17755</v>
      </c>
      <c r="P1968">
        <f t="shared" si="30"/>
        <v>0</v>
      </c>
    </row>
    <row r="1969" spans="1:16" hidden="1" x14ac:dyDescent="0.25">
      <c r="A1969" t="str">
        <f>"QEM-405"</f>
        <v>QEM-405</v>
      </c>
      <c r="B1969" t="s">
        <v>3976</v>
      </c>
      <c r="C1969">
        <v>0</v>
      </c>
      <c r="D1969" t="s">
        <v>1367</v>
      </c>
      <c r="E1969">
        <v>0</v>
      </c>
      <c r="F1969" t="s">
        <v>376</v>
      </c>
      <c r="O1969" t="s">
        <v>11121</v>
      </c>
      <c r="P1969">
        <f t="shared" si="30"/>
        <v>0</v>
      </c>
    </row>
    <row r="1970" spans="1:16" hidden="1" x14ac:dyDescent="0.25">
      <c r="A1970" t="str">
        <f>"AEM-406"</f>
        <v>AEM-406</v>
      </c>
      <c r="B1970" t="s">
        <v>378</v>
      </c>
      <c r="C1970">
        <v>0</v>
      </c>
      <c r="D1970" t="s">
        <v>379</v>
      </c>
      <c r="E1970">
        <v>0</v>
      </c>
      <c r="F1970" t="s">
        <v>376</v>
      </c>
      <c r="G1970" t="s">
        <v>10809</v>
      </c>
      <c r="O1970" t="s">
        <v>17756</v>
      </c>
      <c r="P1970">
        <f t="shared" si="30"/>
        <v>0</v>
      </c>
    </row>
    <row r="1971" spans="1:16" hidden="1" x14ac:dyDescent="0.25">
      <c r="A1971" t="str">
        <f>"QEM-401"</f>
        <v>QEM-401</v>
      </c>
      <c r="B1971" t="s">
        <v>3942</v>
      </c>
      <c r="C1971">
        <v>0</v>
      </c>
      <c r="D1971" t="s">
        <v>16</v>
      </c>
      <c r="E1971">
        <v>0</v>
      </c>
      <c r="F1971" t="s">
        <v>376</v>
      </c>
      <c r="G1971" t="s">
        <v>10809</v>
      </c>
      <c r="O1971" t="s">
        <v>17757</v>
      </c>
      <c r="P1971">
        <f t="shared" si="30"/>
        <v>0</v>
      </c>
    </row>
    <row r="1972" spans="1:16" x14ac:dyDescent="0.25">
      <c r="A1972" t="str">
        <f>"AEM-403"</f>
        <v>AEM-403</v>
      </c>
      <c r="B1972" t="s">
        <v>3942</v>
      </c>
      <c r="C1972">
        <v>0</v>
      </c>
      <c r="D1972" t="s">
        <v>16</v>
      </c>
      <c r="E1972">
        <v>0</v>
      </c>
      <c r="F1972" t="s">
        <v>376</v>
      </c>
      <c r="G1972" t="s">
        <v>10809</v>
      </c>
      <c r="O1972" t="s">
        <v>13505</v>
      </c>
      <c r="P1972">
        <f t="shared" si="30"/>
        <v>985</v>
      </c>
    </row>
    <row r="1973" spans="1:16" hidden="1" x14ac:dyDescent="0.25">
      <c r="A1973" t="str">
        <f>"AEM-405"</f>
        <v>AEM-405</v>
      </c>
      <c r="B1973" t="s">
        <v>10810</v>
      </c>
      <c r="C1973">
        <v>0</v>
      </c>
      <c r="D1973" t="s">
        <v>379</v>
      </c>
      <c r="E1973">
        <v>0</v>
      </c>
      <c r="F1973" t="s">
        <v>376</v>
      </c>
      <c r="G1973" t="s">
        <v>10809</v>
      </c>
      <c r="O1973" t="s">
        <v>13808</v>
      </c>
      <c r="P1973">
        <f t="shared" si="30"/>
        <v>0</v>
      </c>
    </row>
    <row r="1974" spans="1:16" hidden="1" x14ac:dyDescent="0.25">
      <c r="A1974" t="str">
        <f>"QEM-404"</f>
        <v>QEM-404</v>
      </c>
      <c r="B1974" t="s">
        <v>3970</v>
      </c>
      <c r="C1974">
        <v>0</v>
      </c>
      <c r="D1974" t="s">
        <v>16</v>
      </c>
      <c r="E1974">
        <v>0</v>
      </c>
      <c r="F1974" t="s">
        <v>376</v>
      </c>
      <c r="G1974" t="s">
        <v>10809</v>
      </c>
      <c r="O1974" t="s">
        <v>11122</v>
      </c>
      <c r="P1974">
        <f t="shared" si="30"/>
        <v>0</v>
      </c>
    </row>
    <row r="1975" spans="1:16" x14ac:dyDescent="0.25">
      <c r="A1975" t="str">
        <f>"AEM-404"</f>
        <v>AEM-404</v>
      </c>
      <c r="B1975" t="s">
        <v>3970</v>
      </c>
      <c r="C1975">
        <v>0</v>
      </c>
      <c r="D1975" t="s">
        <v>16</v>
      </c>
      <c r="E1975">
        <v>0</v>
      </c>
      <c r="F1975" t="s">
        <v>376</v>
      </c>
      <c r="G1975" t="s">
        <v>10809</v>
      </c>
      <c r="O1975" t="s">
        <v>13809</v>
      </c>
      <c r="P1975">
        <f t="shared" si="30"/>
        <v>520</v>
      </c>
    </row>
    <row r="1976" spans="1:16" hidden="1" x14ac:dyDescent="0.25">
      <c r="A1976" t="str">
        <f>"QEDO01"</f>
        <v>QEDO01</v>
      </c>
      <c r="B1976" t="s">
        <v>13721</v>
      </c>
      <c r="C1976">
        <v>1047</v>
      </c>
      <c r="D1976" t="s">
        <v>41</v>
      </c>
      <c r="E1976">
        <v>10</v>
      </c>
      <c r="F1976" t="s">
        <v>3917</v>
      </c>
      <c r="G1976" t="s">
        <v>10811</v>
      </c>
      <c r="H1976" t="s">
        <v>9871</v>
      </c>
      <c r="O1976" t="s">
        <v>17758</v>
      </c>
      <c r="P1976">
        <f t="shared" si="30"/>
        <v>0</v>
      </c>
    </row>
    <row r="1977" spans="1:16" hidden="1" x14ac:dyDescent="0.25">
      <c r="A1977" t="str">
        <f>"QEFFI01"</f>
        <v>QEFFI01</v>
      </c>
      <c r="B1977" t="s">
        <v>3919</v>
      </c>
      <c r="C1977">
        <v>10193</v>
      </c>
      <c r="D1977" t="s">
        <v>16</v>
      </c>
      <c r="E1977">
        <v>212</v>
      </c>
      <c r="F1977" t="s">
        <v>3922</v>
      </c>
      <c r="G1977" t="s">
        <v>10812</v>
      </c>
      <c r="O1977" t="s">
        <v>17759</v>
      </c>
      <c r="P1977">
        <f t="shared" si="30"/>
        <v>0</v>
      </c>
    </row>
    <row r="1978" spans="1:16" hidden="1" x14ac:dyDescent="0.25">
      <c r="A1978" t="str">
        <f>"QEKSA01"</f>
        <v>QEKSA01</v>
      </c>
      <c r="B1978" t="s">
        <v>10813</v>
      </c>
      <c r="C1978">
        <v>0</v>
      </c>
      <c r="D1978" t="s">
        <v>16</v>
      </c>
      <c r="E1978">
        <v>0</v>
      </c>
      <c r="F1978" t="s">
        <v>10814</v>
      </c>
      <c r="G1978" t="s">
        <v>9920</v>
      </c>
      <c r="O1978" t="s">
        <v>11124</v>
      </c>
      <c r="P1978">
        <f t="shared" si="30"/>
        <v>0</v>
      </c>
    </row>
    <row r="1979" spans="1:16" hidden="1" x14ac:dyDescent="0.25">
      <c r="A1979" t="str">
        <f>"QEKSA02"</f>
        <v>QEKSA02</v>
      </c>
      <c r="B1979" t="s">
        <v>10815</v>
      </c>
      <c r="C1979">
        <v>0</v>
      </c>
      <c r="D1979" t="s">
        <v>1367</v>
      </c>
      <c r="E1979">
        <v>0</v>
      </c>
      <c r="F1979" t="s">
        <v>10814</v>
      </c>
      <c r="G1979" t="s">
        <v>9920</v>
      </c>
      <c r="O1979" t="s">
        <v>11125</v>
      </c>
      <c r="P1979">
        <f t="shared" si="30"/>
        <v>0</v>
      </c>
    </row>
    <row r="1980" spans="1:16" x14ac:dyDescent="0.25">
      <c r="A1980" t="str">
        <f>"QELAN01"</f>
        <v>QELAN01</v>
      </c>
      <c r="B1980" t="s">
        <v>10816</v>
      </c>
      <c r="C1980">
        <v>0</v>
      </c>
      <c r="D1980" t="s">
        <v>41</v>
      </c>
      <c r="E1980">
        <v>0</v>
      </c>
      <c r="F1980" t="s">
        <v>281</v>
      </c>
      <c r="G1980" t="s">
        <v>9920</v>
      </c>
      <c r="O1980" t="s">
        <v>9362</v>
      </c>
      <c r="P1980">
        <f t="shared" si="30"/>
        <v>3</v>
      </c>
    </row>
    <row r="1981" spans="1:16" hidden="1" x14ac:dyDescent="0.25">
      <c r="A1981" t="str">
        <f>"QELAN02"</f>
        <v>QELAN02</v>
      </c>
      <c r="B1981" t="s">
        <v>10817</v>
      </c>
      <c r="C1981">
        <v>0</v>
      </c>
      <c r="D1981" t="s">
        <v>1367</v>
      </c>
      <c r="E1981">
        <v>0</v>
      </c>
      <c r="F1981" t="s">
        <v>281</v>
      </c>
      <c r="G1981" t="s">
        <v>9920</v>
      </c>
      <c r="O1981" t="s">
        <v>11126</v>
      </c>
      <c r="P1981">
        <f t="shared" si="30"/>
        <v>0</v>
      </c>
    </row>
    <row r="1982" spans="1:16" hidden="1" x14ac:dyDescent="0.25">
      <c r="A1982" t="str">
        <f>"QELAZA03"</f>
        <v>QELAZA03</v>
      </c>
      <c r="B1982" t="s">
        <v>10818</v>
      </c>
      <c r="C1982">
        <v>0</v>
      </c>
      <c r="D1982" t="s">
        <v>41</v>
      </c>
      <c r="E1982">
        <v>0</v>
      </c>
      <c r="F1982" t="s">
        <v>125</v>
      </c>
      <c r="G1982" t="s">
        <v>10543</v>
      </c>
      <c r="O1982" t="s">
        <v>11127</v>
      </c>
      <c r="P1982">
        <f t="shared" si="30"/>
        <v>0</v>
      </c>
    </row>
    <row r="1983" spans="1:16" hidden="1" x14ac:dyDescent="0.25">
      <c r="A1983" t="str">
        <f>"QELAZ02"</f>
        <v>QELAZ02</v>
      </c>
      <c r="B1983" t="s">
        <v>13722</v>
      </c>
      <c r="C1983">
        <v>30301</v>
      </c>
      <c r="D1983" t="s">
        <v>41</v>
      </c>
      <c r="E1983">
        <v>151</v>
      </c>
      <c r="F1983" t="s">
        <v>125</v>
      </c>
      <c r="G1983" t="s">
        <v>10543</v>
      </c>
      <c r="H1983" t="s">
        <v>9871</v>
      </c>
      <c r="O1983" t="s">
        <v>11128</v>
      </c>
      <c r="P1983">
        <f t="shared" si="30"/>
        <v>0</v>
      </c>
    </row>
    <row r="1984" spans="1:16" hidden="1" x14ac:dyDescent="0.25">
      <c r="A1984" t="str">
        <f>"AELAZ03"</f>
        <v>AELAZ03</v>
      </c>
      <c r="B1984" t="s">
        <v>13722</v>
      </c>
      <c r="C1984">
        <v>0</v>
      </c>
      <c r="D1984" t="s">
        <v>28</v>
      </c>
      <c r="E1984">
        <v>0</v>
      </c>
      <c r="O1984" t="s">
        <v>11129</v>
      </c>
      <c r="P1984">
        <f t="shared" si="30"/>
        <v>0</v>
      </c>
    </row>
    <row r="1985" spans="1:16" hidden="1" x14ac:dyDescent="0.25">
      <c r="A1985" t="str">
        <f>"AELAZ01"</f>
        <v>AELAZ01</v>
      </c>
      <c r="B1985" t="s">
        <v>13493</v>
      </c>
      <c r="C1985">
        <v>0</v>
      </c>
      <c r="D1985" t="s">
        <v>41</v>
      </c>
      <c r="E1985">
        <v>0</v>
      </c>
      <c r="F1985" t="s">
        <v>125</v>
      </c>
      <c r="G1985" t="s">
        <v>10543</v>
      </c>
      <c r="H1985" t="s">
        <v>9871</v>
      </c>
      <c r="O1985" t="s">
        <v>11130</v>
      </c>
      <c r="P1985">
        <f t="shared" si="30"/>
        <v>0</v>
      </c>
    </row>
    <row r="1986" spans="1:16" hidden="1" x14ac:dyDescent="0.25">
      <c r="A1986" t="str">
        <f>"QELAZ01"</f>
        <v>QELAZ01</v>
      </c>
      <c r="B1986" t="s">
        <v>13493</v>
      </c>
      <c r="C1986">
        <v>43514</v>
      </c>
      <c r="D1986" t="s">
        <v>41</v>
      </c>
      <c r="E1986">
        <v>217</v>
      </c>
      <c r="F1986" t="s">
        <v>125</v>
      </c>
      <c r="G1986" t="s">
        <v>10544</v>
      </c>
      <c r="H1986" t="s">
        <v>9871</v>
      </c>
      <c r="O1986" t="s">
        <v>11132</v>
      </c>
      <c r="P1986">
        <f t="shared" si="30"/>
        <v>0</v>
      </c>
    </row>
    <row r="1987" spans="1:16" hidden="1" x14ac:dyDescent="0.25">
      <c r="A1987" t="str">
        <f>"AELAZ02"</f>
        <v>AELAZ02</v>
      </c>
      <c r="B1987" t="s">
        <v>13493</v>
      </c>
      <c r="C1987">
        <v>512</v>
      </c>
      <c r="D1987" t="s">
        <v>41</v>
      </c>
      <c r="E1987">
        <v>2</v>
      </c>
      <c r="F1987" t="s">
        <v>125</v>
      </c>
      <c r="G1987" t="s">
        <v>10544</v>
      </c>
      <c r="H1987" t="s">
        <v>9871</v>
      </c>
      <c r="O1987" t="s">
        <v>17760</v>
      </c>
      <c r="P1987">
        <f t="shared" ref="P1987:P2050" si="31">SUMIFS($C$2:$C$7959,$B$2:$B$7959,O1987)</f>
        <v>0</v>
      </c>
    </row>
    <row r="1988" spans="1:16" hidden="1" x14ac:dyDescent="0.25">
      <c r="A1988" t="str">
        <f>"AELEC01"</f>
        <v>AELEC01</v>
      </c>
      <c r="B1988" t="s">
        <v>17684</v>
      </c>
      <c r="C1988">
        <v>0</v>
      </c>
      <c r="D1988" t="s">
        <v>16</v>
      </c>
      <c r="E1988">
        <v>0</v>
      </c>
      <c r="F1988" t="s">
        <v>1159</v>
      </c>
      <c r="G1988" t="s">
        <v>10078</v>
      </c>
      <c r="H1988" t="s">
        <v>9871</v>
      </c>
      <c r="O1988" t="s">
        <v>17761</v>
      </c>
      <c r="P1988">
        <f t="shared" si="31"/>
        <v>0</v>
      </c>
    </row>
    <row r="1989" spans="1:16" hidden="1" x14ac:dyDescent="0.25">
      <c r="A1989" t="str">
        <f>"QELEC01"</f>
        <v>QELEC01</v>
      </c>
      <c r="B1989" t="s">
        <v>17684</v>
      </c>
      <c r="C1989">
        <v>0</v>
      </c>
      <c r="D1989" t="s">
        <v>16</v>
      </c>
      <c r="E1989">
        <v>0</v>
      </c>
      <c r="F1989" t="s">
        <v>1159</v>
      </c>
      <c r="G1989" t="s">
        <v>10078</v>
      </c>
      <c r="H1989" t="s">
        <v>9871</v>
      </c>
      <c r="O1989" t="s">
        <v>17762</v>
      </c>
      <c r="P1989">
        <f t="shared" si="31"/>
        <v>0</v>
      </c>
    </row>
    <row r="1990" spans="1:16" x14ac:dyDescent="0.25">
      <c r="A1990" t="str">
        <f>"QELEC05"</f>
        <v>QELEC05</v>
      </c>
      <c r="B1990" t="s">
        <v>17685</v>
      </c>
      <c r="C1990">
        <v>0</v>
      </c>
      <c r="D1990" t="s">
        <v>16</v>
      </c>
      <c r="E1990">
        <v>0</v>
      </c>
      <c r="F1990" t="s">
        <v>1159</v>
      </c>
      <c r="G1990" t="s">
        <v>10078</v>
      </c>
      <c r="H1990" t="s">
        <v>9871</v>
      </c>
      <c r="O1990" t="s">
        <v>515</v>
      </c>
      <c r="P1990">
        <f t="shared" si="31"/>
        <v>3</v>
      </c>
    </row>
    <row r="1991" spans="1:16" x14ac:dyDescent="0.25">
      <c r="A1991" t="str">
        <f>"QELEC06"</f>
        <v>QELEC06</v>
      </c>
      <c r="B1991" t="s">
        <v>17686</v>
      </c>
      <c r="C1991">
        <v>0</v>
      </c>
      <c r="D1991" t="s">
        <v>16</v>
      </c>
      <c r="E1991">
        <v>0</v>
      </c>
      <c r="F1991" t="s">
        <v>1159</v>
      </c>
      <c r="G1991" t="s">
        <v>10078</v>
      </c>
      <c r="H1991" t="s">
        <v>9871</v>
      </c>
      <c r="O1991" t="s">
        <v>518</v>
      </c>
      <c r="P1991">
        <f t="shared" si="31"/>
        <v>4</v>
      </c>
    </row>
    <row r="1992" spans="1:16" x14ac:dyDescent="0.25">
      <c r="A1992" t="str">
        <f>"QELEC02"</f>
        <v>QELEC02</v>
      </c>
      <c r="B1992" t="s">
        <v>17687</v>
      </c>
      <c r="C1992">
        <v>0</v>
      </c>
      <c r="D1992" t="s">
        <v>16</v>
      </c>
      <c r="E1992">
        <v>0</v>
      </c>
      <c r="F1992" t="s">
        <v>1159</v>
      </c>
      <c r="H1992" t="s">
        <v>9871</v>
      </c>
      <c r="O1992" t="s">
        <v>530</v>
      </c>
      <c r="P1992">
        <f t="shared" si="31"/>
        <v>3</v>
      </c>
    </row>
    <row r="1993" spans="1:16" hidden="1" x14ac:dyDescent="0.25">
      <c r="A1993" t="str">
        <f>"AELEC02"</f>
        <v>AELEC02</v>
      </c>
      <c r="B1993" t="s">
        <v>17688</v>
      </c>
      <c r="C1993">
        <v>0</v>
      </c>
      <c r="D1993" t="s">
        <v>16</v>
      </c>
      <c r="E1993">
        <v>0</v>
      </c>
      <c r="F1993" t="s">
        <v>1159</v>
      </c>
      <c r="G1993" t="s">
        <v>10819</v>
      </c>
      <c r="H1993" t="s">
        <v>9871</v>
      </c>
      <c r="O1993" t="s">
        <v>17763</v>
      </c>
      <c r="P1993">
        <f t="shared" si="31"/>
        <v>0</v>
      </c>
    </row>
    <row r="1994" spans="1:16" hidden="1" x14ac:dyDescent="0.25">
      <c r="A1994" t="str">
        <f>"QELEC04"</f>
        <v>QELEC04</v>
      </c>
      <c r="B1994" t="s">
        <v>17688</v>
      </c>
      <c r="C1994">
        <v>0</v>
      </c>
      <c r="D1994" t="s">
        <v>16</v>
      </c>
      <c r="E1994">
        <v>0</v>
      </c>
      <c r="F1994" t="s">
        <v>1159</v>
      </c>
      <c r="G1994" t="s">
        <v>10819</v>
      </c>
      <c r="H1994" t="s">
        <v>9871</v>
      </c>
      <c r="O1994" t="s">
        <v>17764</v>
      </c>
      <c r="P1994">
        <f t="shared" si="31"/>
        <v>0</v>
      </c>
    </row>
    <row r="1995" spans="1:16" hidden="1" x14ac:dyDescent="0.25">
      <c r="A1995" t="str">
        <f>"QELEC03"</f>
        <v>QELEC03</v>
      </c>
      <c r="B1995" t="s">
        <v>17689</v>
      </c>
      <c r="C1995">
        <v>0</v>
      </c>
      <c r="D1995" t="s">
        <v>16</v>
      </c>
      <c r="E1995">
        <v>0</v>
      </c>
      <c r="F1995" t="s">
        <v>1159</v>
      </c>
      <c r="G1995" t="s">
        <v>10819</v>
      </c>
      <c r="H1995" t="s">
        <v>9871</v>
      </c>
      <c r="O1995" t="s">
        <v>11133</v>
      </c>
      <c r="P1995">
        <f t="shared" si="31"/>
        <v>0</v>
      </c>
    </row>
    <row r="1996" spans="1:16" hidden="1" x14ac:dyDescent="0.25">
      <c r="A1996" t="str">
        <f>"QELEK01"</f>
        <v>QELEK01</v>
      </c>
      <c r="B1996" t="s">
        <v>10820</v>
      </c>
      <c r="C1996">
        <v>0</v>
      </c>
      <c r="D1996" t="s">
        <v>28</v>
      </c>
      <c r="E1996">
        <v>0</v>
      </c>
      <c r="F1996" t="s">
        <v>659</v>
      </c>
      <c r="O1996" t="s">
        <v>11134</v>
      </c>
      <c r="P1996">
        <f t="shared" si="31"/>
        <v>0</v>
      </c>
    </row>
    <row r="1997" spans="1:16" hidden="1" x14ac:dyDescent="0.25">
      <c r="A1997" t="str">
        <f>"QELES02"</f>
        <v>QELES02</v>
      </c>
      <c r="B1997" t="s">
        <v>3939</v>
      </c>
      <c r="C1997">
        <v>0</v>
      </c>
      <c r="D1997" t="s">
        <v>41</v>
      </c>
      <c r="E1997">
        <v>0</v>
      </c>
      <c r="F1997" t="s">
        <v>92</v>
      </c>
      <c r="G1997" t="s">
        <v>10821</v>
      </c>
      <c r="O1997" t="s">
        <v>11135</v>
      </c>
      <c r="P1997">
        <f t="shared" si="31"/>
        <v>0</v>
      </c>
    </row>
    <row r="1998" spans="1:16" hidden="1" x14ac:dyDescent="0.25">
      <c r="A1998" t="str">
        <f>"QELES01"</f>
        <v>QELES01</v>
      </c>
      <c r="B1998" t="s">
        <v>3935</v>
      </c>
      <c r="C1998">
        <v>0</v>
      </c>
      <c r="D1998" t="s">
        <v>41</v>
      </c>
      <c r="E1998">
        <v>0</v>
      </c>
      <c r="F1998" t="s">
        <v>92</v>
      </c>
      <c r="G1998" t="s">
        <v>10821</v>
      </c>
      <c r="O1998" t="s">
        <v>13811</v>
      </c>
      <c r="P1998">
        <f t="shared" si="31"/>
        <v>0</v>
      </c>
    </row>
    <row r="1999" spans="1:16" x14ac:dyDescent="0.25">
      <c r="A1999" t="str">
        <f>"AEMAC05"</f>
        <v>AEMAC05</v>
      </c>
      <c r="B1999" t="s">
        <v>13723</v>
      </c>
      <c r="C1999">
        <v>0</v>
      </c>
      <c r="D1999" t="s">
        <v>16</v>
      </c>
      <c r="E1999">
        <v>0</v>
      </c>
      <c r="F1999" t="s">
        <v>21</v>
      </c>
      <c r="G1999" t="s">
        <v>10180</v>
      </c>
      <c r="O1999" t="s">
        <v>13810</v>
      </c>
      <c r="P1999">
        <f t="shared" si="31"/>
        <v>319</v>
      </c>
    </row>
    <row r="2000" spans="1:16" x14ac:dyDescent="0.25">
      <c r="A2000" t="str">
        <f>"QEMAC04"</f>
        <v>QEMAC04</v>
      </c>
      <c r="B2000" t="s">
        <v>13723</v>
      </c>
      <c r="C2000">
        <v>1071</v>
      </c>
      <c r="D2000" t="s">
        <v>16</v>
      </c>
      <c r="E2000">
        <v>107</v>
      </c>
      <c r="F2000" t="s">
        <v>21</v>
      </c>
      <c r="G2000" t="s">
        <v>10180</v>
      </c>
      <c r="H2000" t="s">
        <v>9871</v>
      </c>
      <c r="O2000" t="s">
        <v>520</v>
      </c>
      <c r="P2000">
        <f t="shared" si="31"/>
        <v>8</v>
      </c>
    </row>
    <row r="2001" spans="1:16" hidden="1" x14ac:dyDescent="0.25">
      <c r="A2001" t="str">
        <f>"CEMAC03"</f>
        <v>CEMAC03</v>
      </c>
      <c r="B2001" t="s">
        <v>10822</v>
      </c>
      <c r="C2001">
        <v>0</v>
      </c>
      <c r="D2001" t="s">
        <v>16</v>
      </c>
      <c r="E2001">
        <v>0</v>
      </c>
      <c r="F2001" t="s">
        <v>21</v>
      </c>
      <c r="G2001" t="s">
        <v>10180</v>
      </c>
      <c r="O2001" t="s">
        <v>523</v>
      </c>
      <c r="P2001">
        <f t="shared" si="31"/>
        <v>0</v>
      </c>
    </row>
    <row r="2002" spans="1:16" hidden="1" x14ac:dyDescent="0.25">
      <c r="A2002" t="str">
        <f>"QEMAC03"</f>
        <v>QEMAC03</v>
      </c>
      <c r="B2002" t="s">
        <v>10822</v>
      </c>
      <c r="C2002">
        <v>5401</v>
      </c>
      <c r="D2002" t="s">
        <v>16</v>
      </c>
      <c r="E2002">
        <v>270</v>
      </c>
      <c r="F2002" t="s">
        <v>21</v>
      </c>
      <c r="G2002" t="s">
        <v>10180</v>
      </c>
      <c r="H2002" t="s">
        <v>9871</v>
      </c>
      <c r="O2002" t="s">
        <v>11136</v>
      </c>
      <c r="P2002">
        <f t="shared" si="31"/>
        <v>0</v>
      </c>
    </row>
    <row r="2003" spans="1:16" hidden="1" x14ac:dyDescent="0.25">
      <c r="A2003" t="str">
        <f>"AEMAC03"</f>
        <v>AEMAC03</v>
      </c>
      <c r="B2003" t="s">
        <v>10822</v>
      </c>
      <c r="C2003">
        <v>2</v>
      </c>
      <c r="D2003" t="s">
        <v>16</v>
      </c>
      <c r="E2003">
        <v>0</v>
      </c>
      <c r="F2003" t="s">
        <v>21</v>
      </c>
      <c r="G2003" t="s">
        <v>10180</v>
      </c>
      <c r="H2003" t="s">
        <v>9871</v>
      </c>
      <c r="O2003" t="s">
        <v>11138</v>
      </c>
      <c r="P2003">
        <f t="shared" si="31"/>
        <v>0</v>
      </c>
    </row>
    <row r="2004" spans="1:16" hidden="1" x14ac:dyDescent="0.25">
      <c r="A2004" t="str">
        <f>"CEMAC02"</f>
        <v>CEMAC02</v>
      </c>
      <c r="B2004" t="s">
        <v>10823</v>
      </c>
      <c r="C2004">
        <v>0</v>
      </c>
      <c r="D2004" t="s">
        <v>16</v>
      </c>
      <c r="E2004">
        <v>0</v>
      </c>
      <c r="F2004" t="s">
        <v>21</v>
      </c>
      <c r="G2004" t="s">
        <v>10180</v>
      </c>
      <c r="O2004" t="s">
        <v>13812</v>
      </c>
      <c r="P2004">
        <f t="shared" si="31"/>
        <v>0</v>
      </c>
    </row>
    <row r="2005" spans="1:16" hidden="1" x14ac:dyDescent="0.25">
      <c r="A2005" t="str">
        <f>"AEMAC06"</f>
        <v>AEMAC06</v>
      </c>
      <c r="B2005" t="s">
        <v>10823</v>
      </c>
      <c r="C2005">
        <v>1</v>
      </c>
      <c r="D2005" t="s">
        <v>16</v>
      </c>
      <c r="E2005">
        <v>0</v>
      </c>
      <c r="O2005" t="s">
        <v>11139</v>
      </c>
      <c r="P2005">
        <f t="shared" si="31"/>
        <v>0</v>
      </c>
    </row>
    <row r="2006" spans="1:16" hidden="1" x14ac:dyDescent="0.25">
      <c r="A2006" t="str">
        <f>"QEMAC05"</f>
        <v>QEMAC05</v>
      </c>
      <c r="B2006" t="s">
        <v>10823</v>
      </c>
      <c r="C2006">
        <v>6579</v>
      </c>
      <c r="D2006" t="s">
        <v>16</v>
      </c>
      <c r="E2006">
        <v>164</v>
      </c>
      <c r="F2006" t="s">
        <v>21</v>
      </c>
      <c r="G2006" t="s">
        <v>10180</v>
      </c>
      <c r="H2006" t="s">
        <v>9871</v>
      </c>
      <c r="O2006" t="s">
        <v>11140</v>
      </c>
      <c r="P2006">
        <f t="shared" si="31"/>
        <v>0</v>
      </c>
    </row>
    <row r="2007" spans="1:16" hidden="1" x14ac:dyDescent="0.25">
      <c r="A2007" t="str">
        <f>"AEMAC04"</f>
        <v>AEMAC04</v>
      </c>
      <c r="B2007" t="s">
        <v>10823</v>
      </c>
      <c r="C2007">
        <v>0</v>
      </c>
      <c r="D2007" t="s">
        <v>16</v>
      </c>
      <c r="E2007">
        <v>0</v>
      </c>
      <c r="F2007" t="s">
        <v>21</v>
      </c>
      <c r="G2007" t="s">
        <v>10180</v>
      </c>
      <c r="H2007" t="s">
        <v>9871</v>
      </c>
      <c r="O2007" t="s">
        <v>11141</v>
      </c>
      <c r="P2007">
        <f t="shared" si="31"/>
        <v>0</v>
      </c>
    </row>
    <row r="2008" spans="1:16" hidden="1" x14ac:dyDescent="0.25">
      <c r="A2008" t="str">
        <f>"CEMAC01"</f>
        <v>CEMAC01</v>
      </c>
      <c r="B2008" t="s">
        <v>10824</v>
      </c>
      <c r="C2008">
        <v>0</v>
      </c>
      <c r="D2008" t="s">
        <v>16</v>
      </c>
      <c r="E2008">
        <v>0</v>
      </c>
      <c r="F2008" t="s">
        <v>21</v>
      </c>
      <c r="G2008" t="s">
        <v>10180</v>
      </c>
      <c r="O2008" t="s">
        <v>11142</v>
      </c>
      <c r="P2008">
        <f t="shared" si="31"/>
        <v>0</v>
      </c>
    </row>
    <row r="2009" spans="1:16" hidden="1" x14ac:dyDescent="0.25">
      <c r="A2009" t="str">
        <f>"QEMAC01"</f>
        <v>QEMAC01</v>
      </c>
      <c r="B2009" t="s">
        <v>10824</v>
      </c>
      <c r="C2009">
        <v>15</v>
      </c>
      <c r="D2009" t="s">
        <v>16</v>
      </c>
      <c r="E2009">
        <v>0</v>
      </c>
      <c r="F2009" t="s">
        <v>21</v>
      </c>
      <c r="G2009" t="s">
        <v>10180</v>
      </c>
      <c r="H2009" t="s">
        <v>9871</v>
      </c>
      <c r="O2009" t="s">
        <v>11145</v>
      </c>
      <c r="P2009">
        <f t="shared" si="31"/>
        <v>0</v>
      </c>
    </row>
    <row r="2010" spans="1:16" hidden="1" x14ac:dyDescent="0.25">
      <c r="A2010" t="str">
        <f>"AEMAC02"</f>
        <v>AEMAC02</v>
      </c>
      <c r="B2010" t="s">
        <v>10824</v>
      </c>
      <c r="C2010">
        <v>0</v>
      </c>
      <c r="D2010" t="s">
        <v>16</v>
      </c>
      <c r="E2010">
        <v>0</v>
      </c>
      <c r="F2010" t="s">
        <v>21</v>
      </c>
      <c r="G2010" t="s">
        <v>10180</v>
      </c>
      <c r="H2010" t="s">
        <v>9871</v>
      </c>
      <c r="O2010" t="s">
        <v>11146</v>
      </c>
      <c r="P2010">
        <f t="shared" si="31"/>
        <v>0</v>
      </c>
    </row>
    <row r="2011" spans="1:16" hidden="1" x14ac:dyDescent="0.25">
      <c r="A2011" t="str">
        <f>"QEMAC02"</f>
        <v>QEMAC02</v>
      </c>
      <c r="B2011" t="s">
        <v>17690</v>
      </c>
      <c r="C2011">
        <v>0</v>
      </c>
      <c r="D2011" t="s">
        <v>16</v>
      </c>
      <c r="E2011">
        <v>0</v>
      </c>
      <c r="F2011" t="s">
        <v>21</v>
      </c>
      <c r="G2011" t="s">
        <v>10180</v>
      </c>
      <c r="H2011" t="s">
        <v>9871</v>
      </c>
      <c r="O2011" t="s">
        <v>11147</v>
      </c>
      <c r="P2011">
        <f t="shared" si="31"/>
        <v>0</v>
      </c>
    </row>
    <row r="2012" spans="1:16" hidden="1" x14ac:dyDescent="0.25">
      <c r="A2012" t="str">
        <f>"AEMAC01"</f>
        <v>AEMAC01</v>
      </c>
      <c r="B2012" t="s">
        <v>17690</v>
      </c>
      <c r="C2012">
        <v>0</v>
      </c>
      <c r="D2012" t="s">
        <v>16</v>
      </c>
      <c r="E2012">
        <v>0</v>
      </c>
      <c r="F2012" t="s">
        <v>10825</v>
      </c>
      <c r="G2012" t="s">
        <v>10180</v>
      </c>
      <c r="H2012" t="s">
        <v>9871</v>
      </c>
      <c r="O2012" t="s">
        <v>11148</v>
      </c>
      <c r="P2012">
        <f t="shared" si="31"/>
        <v>0</v>
      </c>
    </row>
    <row r="2013" spans="1:16" hidden="1" x14ac:dyDescent="0.25">
      <c r="A2013" t="str">
        <f>"AEMAP07"</f>
        <v>AEMAP07</v>
      </c>
      <c r="B2013" t="s">
        <v>10826</v>
      </c>
      <c r="C2013">
        <v>0</v>
      </c>
      <c r="D2013" t="s">
        <v>16</v>
      </c>
      <c r="E2013">
        <v>0</v>
      </c>
      <c r="F2013" t="s">
        <v>329</v>
      </c>
      <c r="G2013" t="s">
        <v>10180</v>
      </c>
      <c r="O2013" t="s">
        <v>13814</v>
      </c>
      <c r="P2013">
        <f t="shared" si="31"/>
        <v>0</v>
      </c>
    </row>
    <row r="2014" spans="1:16" hidden="1" x14ac:dyDescent="0.25">
      <c r="A2014" t="str">
        <f>"QEMAP06"</f>
        <v>QEMAP06</v>
      </c>
      <c r="B2014" t="s">
        <v>10826</v>
      </c>
      <c r="C2014">
        <v>0</v>
      </c>
      <c r="D2014" t="s">
        <v>16</v>
      </c>
      <c r="E2014">
        <v>0</v>
      </c>
      <c r="F2014" t="s">
        <v>1271</v>
      </c>
      <c r="G2014" t="s">
        <v>9887</v>
      </c>
      <c r="H2014" t="s">
        <v>9871</v>
      </c>
      <c r="O2014" t="s">
        <v>13813</v>
      </c>
      <c r="P2014">
        <f t="shared" si="31"/>
        <v>0</v>
      </c>
    </row>
    <row r="2015" spans="1:16" x14ac:dyDescent="0.25">
      <c r="A2015" t="str">
        <f>"AEMAP06"</f>
        <v>AEMAP06</v>
      </c>
      <c r="B2015" t="s">
        <v>13495</v>
      </c>
      <c r="C2015">
        <v>0</v>
      </c>
      <c r="D2015" t="s">
        <v>16</v>
      </c>
      <c r="E2015">
        <v>0</v>
      </c>
      <c r="F2015" t="s">
        <v>329</v>
      </c>
      <c r="G2015" t="s">
        <v>10180</v>
      </c>
      <c r="H2015" t="s">
        <v>9871</v>
      </c>
      <c r="O2015" t="s">
        <v>4745</v>
      </c>
      <c r="P2015">
        <f t="shared" si="31"/>
        <v>1168</v>
      </c>
    </row>
    <row r="2016" spans="1:16" x14ac:dyDescent="0.25">
      <c r="A2016" t="str">
        <f>"QEMAP05"</f>
        <v>QEMAP05</v>
      </c>
      <c r="B2016" t="s">
        <v>13495</v>
      </c>
      <c r="C2016">
        <v>0</v>
      </c>
      <c r="D2016" t="s">
        <v>16</v>
      </c>
      <c r="E2016">
        <v>0</v>
      </c>
      <c r="F2016" t="s">
        <v>1271</v>
      </c>
      <c r="G2016" t="s">
        <v>9887</v>
      </c>
      <c r="H2016" t="s">
        <v>9871</v>
      </c>
      <c r="O2016" t="s">
        <v>4742</v>
      </c>
      <c r="P2016">
        <f t="shared" si="31"/>
        <v>4287</v>
      </c>
    </row>
    <row r="2017" spans="1:16" hidden="1" x14ac:dyDescent="0.25">
      <c r="A2017" t="str">
        <f>"AEMAP04"</f>
        <v>AEMAP04</v>
      </c>
      <c r="B2017" t="s">
        <v>17691</v>
      </c>
      <c r="C2017">
        <v>0</v>
      </c>
      <c r="D2017" t="s">
        <v>16</v>
      </c>
      <c r="E2017">
        <v>0</v>
      </c>
      <c r="F2017" t="s">
        <v>329</v>
      </c>
      <c r="G2017" t="s">
        <v>10180</v>
      </c>
      <c r="H2017" t="s">
        <v>9871</v>
      </c>
      <c r="O2017" t="s">
        <v>525</v>
      </c>
      <c r="P2017">
        <f t="shared" si="31"/>
        <v>0</v>
      </c>
    </row>
    <row r="2018" spans="1:16" hidden="1" x14ac:dyDescent="0.25">
      <c r="A2018" t="str">
        <f>"QEMAP02"</f>
        <v>QEMAP02</v>
      </c>
      <c r="B2018" t="s">
        <v>17691</v>
      </c>
      <c r="C2018">
        <v>0</v>
      </c>
      <c r="D2018" t="s">
        <v>16</v>
      </c>
      <c r="E2018">
        <v>0</v>
      </c>
      <c r="F2018" t="s">
        <v>1271</v>
      </c>
      <c r="G2018" t="s">
        <v>9887</v>
      </c>
      <c r="H2018" t="s">
        <v>9871</v>
      </c>
      <c r="O2018" t="s">
        <v>11150</v>
      </c>
      <c r="P2018">
        <f t="shared" si="31"/>
        <v>0</v>
      </c>
    </row>
    <row r="2019" spans="1:16" hidden="1" x14ac:dyDescent="0.25">
      <c r="A2019" t="str">
        <f>"AEMAP03"</f>
        <v>AEMAP03</v>
      </c>
      <c r="B2019" t="s">
        <v>13725</v>
      </c>
      <c r="C2019">
        <v>0</v>
      </c>
      <c r="D2019" t="s">
        <v>16</v>
      </c>
      <c r="E2019">
        <v>0</v>
      </c>
      <c r="F2019" t="s">
        <v>329</v>
      </c>
      <c r="G2019" t="s">
        <v>10180</v>
      </c>
      <c r="H2019" t="s">
        <v>9871</v>
      </c>
      <c r="O2019" t="s">
        <v>17765</v>
      </c>
      <c r="P2019">
        <f t="shared" si="31"/>
        <v>0</v>
      </c>
    </row>
    <row r="2020" spans="1:16" hidden="1" x14ac:dyDescent="0.25">
      <c r="A2020" t="str">
        <f>"QEMAP04"</f>
        <v>QEMAP04</v>
      </c>
      <c r="B2020" t="s">
        <v>13725</v>
      </c>
      <c r="C2020">
        <v>0</v>
      </c>
      <c r="D2020" t="s">
        <v>16</v>
      </c>
      <c r="E2020">
        <v>0</v>
      </c>
      <c r="F2020" t="s">
        <v>1271</v>
      </c>
      <c r="G2020" t="s">
        <v>9887</v>
      </c>
      <c r="H2020" t="s">
        <v>9871</v>
      </c>
      <c r="O2020" t="s">
        <v>11151</v>
      </c>
      <c r="P2020">
        <f t="shared" si="31"/>
        <v>0</v>
      </c>
    </row>
    <row r="2021" spans="1:16" x14ac:dyDescent="0.25">
      <c r="A2021" t="str">
        <f>"QEMAP01"</f>
        <v>QEMAP01</v>
      </c>
      <c r="B2021" t="s">
        <v>17692</v>
      </c>
      <c r="C2021">
        <v>0</v>
      </c>
      <c r="D2021" t="s">
        <v>16</v>
      </c>
      <c r="E2021">
        <v>0</v>
      </c>
      <c r="F2021" t="s">
        <v>1271</v>
      </c>
      <c r="G2021" t="s">
        <v>9887</v>
      </c>
      <c r="H2021" t="s">
        <v>9871</v>
      </c>
      <c r="O2021" t="s">
        <v>4747</v>
      </c>
      <c r="P2021">
        <f t="shared" si="31"/>
        <v>147213</v>
      </c>
    </row>
    <row r="2022" spans="1:16" hidden="1" x14ac:dyDescent="0.25">
      <c r="A2022" t="str">
        <f>"AEMAP02"</f>
        <v>AEMAP02</v>
      </c>
      <c r="B2022" t="s">
        <v>17692</v>
      </c>
      <c r="C2022">
        <v>0</v>
      </c>
      <c r="D2022" t="s">
        <v>16</v>
      </c>
      <c r="E2022">
        <v>0</v>
      </c>
      <c r="F2022" t="s">
        <v>329</v>
      </c>
      <c r="G2022" t="s">
        <v>10180</v>
      </c>
      <c r="H2022" t="s">
        <v>9871</v>
      </c>
      <c r="O2022" t="s">
        <v>4776</v>
      </c>
      <c r="P2022">
        <f t="shared" si="31"/>
        <v>0</v>
      </c>
    </row>
    <row r="2023" spans="1:16" hidden="1" x14ac:dyDescent="0.25">
      <c r="A2023" t="str">
        <f>"QEMAP08"</f>
        <v>QEMAP08</v>
      </c>
      <c r="B2023" t="s">
        <v>13726</v>
      </c>
      <c r="C2023">
        <v>176</v>
      </c>
      <c r="D2023" t="s">
        <v>16</v>
      </c>
      <c r="E2023">
        <v>4</v>
      </c>
      <c r="F2023" t="s">
        <v>1271</v>
      </c>
      <c r="G2023" t="s">
        <v>10180</v>
      </c>
      <c r="H2023" t="s">
        <v>9871</v>
      </c>
      <c r="O2023" t="s">
        <v>11154</v>
      </c>
      <c r="P2023">
        <f t="shared" si="31"/>
        <v>0</v>
      </c>
    </row>
    <row r="2024" spans="1:16" hidden="1" x14ac:dyDescent="0.25">
      <c r="A2024" t="str">
        <f>"AEMAP01"</f>
        <v>AEMAP01</v>
      </c>
      <c r="B2024" t="s">
        <v>13494</v>
      </c>
      <c r="C2024">
        <v>0</v>
      </c>
      <c r="D2024" t="s">
        <v>16</v>
      </c>
      <c r="E2024">
        <v>0</v>
      </c>
      <c r="F2024" t="s">
        <v>329</v>
      </c>
      <c r="G2024" t="s">
        <v>10180</v>
      </c>
      <c r="H2024" t="s">
        <v>9876</v>
      </c>
      <c r="O2024" t="s">
        <v>11156</v>
      </c>
      <c r="P2024">
        <f t="shared" si="31"/>
        <v>0</v>
      </c>
    </row>
    <row r="2025" spans="1:16" hidden="1" x14ac:dyDescent="0.25">
      <c r="A2025" t="str">
        <f>"AEMAP05"</f>
        <v>AEMAP05</v>
      </c>
      <c r="B2025" t="s">
        <v>13724</v>
      </c>
      <c r="C2025">
        <v>0</v>
      </c>
      <c r="D2025" t="s">
        <v>16</v>
      </c>
      <c r="E2025">
        <v>0</v>
      </c>
      <c r="F2025" t="s">
        <v>329</v>
      </c>
      <c r="G2025" t="s">
        <v>10180</v>
      </c>
      <c r="H2025" t="s">
        <v>9871</v>
      </c>
      <c r="O2025" t="s">
        <v>527</v>
      </c>
      <c r="P2025">
        <f t="shared" si="31"/>
        <v>0</v>
      </c>
    </row>
    <row r="2026" spans="1:16" hidden="1" x14ac:dyDescent="0.25">
      <c r="A2026" t="str">
        <f>"QEMAP03"</f>
        <v>QEMAP03</v>
      </c>
      <c r="B2026" t="s">
        <v>13724</v>
      </c>
      <c r="C2026">
        <v>400</v>
      </c>
      <c r="D2026" t="s">
        <v>16</v>
      </c>
      <c r="E2026">
        <v>8</v>
      </c>
      <c r="F2026" t="s">
        <v>1271</v>
      </c>
      <c r="G2026" t="s">
        <v>9887</v>
      </c>
      <c r="H2026" t="s">
        <v>9871</v>
      </c>
      <c r="O2026" t="s">
        <v>13816</v>
      </c>
      <c r="P2026">
        <f t="shared" si="31"/>
        <v>0</v>
      </c>
    </row>
    <row r="2027" spans="1:16" hidden="1" x14ac:dyDescent="0.25">
      <c r="A2027" t="str">
        <f>"AEMPR07"</f>
        <v>AEMPR07</v>
      </c>
      <c r="B2027" t="s">
        <v>394</v>
      </c>
      <c r="C2027">
        <v>0</v>
      </c>
      <c r="D2027" t="s">
        <v>16</v>
      </c>
      <c r="E2027">
        <v>0</v>
      </c>
      <c r="F2027" t="s">
        <v>395</v>
      </c>
      <c r="G2027" t="s">
        <v>10116</v>
      </c>
      <c r="O2027" t="s">
        <v>13815</v>
      </c>
      <c r="P2027">
        <f t="shared" si="31"/>
        <v>0</v>
      </c>
    </row>
    <row r="2028" spans="1:16" hidden="1" x14ac:dyDescent="0.25">
      <c r="A2028" t="str">
        <f>"QEMAP07"</f>
        <v>QEMAP07</v>
      </c>
      <c r="B2028" t="s">
        <v>394</v>
      </c>
      <c r="C2028">
        <v>0</v>
      </c>
      <c r="D2028" t="s">
        <v>16</v>
      </c>
      <c r="E2028">
        <v>0</v>
      </c>
      <c r="F2028" t="s">
        <v>395</v>
      </c>
      <c r="G2028" t="s">
        <v>10116</v>
      </c>
      <c r="O2028" t="s">
        <v>11160</v>
      </c>
      <c r="P2028">
        <f t="shared" si="31"/>
        <v>0</v>
      </c>
    </row>
    <row r="2029" spans="1:16" x14ac:dyDescent="0.25">
      <c r="A2029" t="str">
        <f>"AEMBA01"</f>
        <v>AEMBA01</v>
      </c>
      <c r="B2029" t="s">
        <v>10827</v>
      </c>
      <c r="C2029">
        <v>0</v>
      </c>
      <c r="D2029" t="s">
        <v>16</v>
      </c>
      <c r="E2029">
        <v>0</v>
      </c>
      <c r="F2029" t="s">
        <v>153</v>
      </c>
      <c r="O2029" t="s">
        <v>13817</v>
      </c>
      <c r="P2029">
        <f t="shared" si="31"/>
        <v>41</v>
      </c>
    </row>
    <row r="2030" spans="1:16" hidden="1" x14ac:dyDescent="0.25">
      <c r="A2030" t="str">
        <f>"ZZEMBER02"</f>
        <v>ZZEMBER02</v>
      </c>
      <c r="B2030" t="s">
        <v>9343</v>
      </c>
      <c r="C2030">
        <v>2371</v>
      </c>
      <c r="D2030" t="s">
        <v>28</v>
      </c>
      <c r="E2030">
        <v>2371</v>
      </c>
      <c r="F2030" t="s">
        <v>701</v>
      </c>
      <c r="O2030" t="s">
        <v>11161</v>
      </c>
      <c r="P2030">
        <f t="shared" si="31"/>
        <v>0</v>
      </c>
    </row>
    <row r="2031" spans="1:16" hidden="1" x14ac:dyDescent="0.25">
      <c r="A2031" t="str">
        <f>"ZZEMBE01"</f>
        <v>ZZEMBE01</v>
      </c>
      <c r="B2031" t="s">
        <v>9341</v>
      </c>
      <c r="C2031">
        <v>14</v>
      </c>
      <c r="D2031" t="s">
        <v>28</v>
      </c>
      <c r="E2031">
        <v>14</v>
      </c>
      <c r="G2031" t="s">
        <v>253</v>
      </c>
      <c r="O2031" t="s">
        <v>17766</v>
      </c>
      <c r="P2031">
        <f t="shared" si="31"/>
        <v>0</v>
      </c>
    </row>
    <row r="2032" spans="1:16" x14ac:dyDescent="0.25">
      <c r="A2032" t="str">
        <f>"AEMCL03"</f>
        <v>AEMCL03</v>
      </c>
      <c r="B2032" t="s">
        <v>13727</v>
      </c>
      <c r="C2032">
        <v>0</v>
      </c>
      <c r="D2032" t="s">
        <v>16</v>
      </c>
      <c r="E2032">
        <v>0</v>
      </c>
      <c r="O2032" t="s">
        <v>5098</v>
      </c>
      <c r="P2032">
        <f t="shared" si="31"/>
        <v>1223</v>
      </c>
    </row>
    <row r="2033" spans="1:16" hidden="1" x14ac:dyDescent="0.25">
      <c r="A2033" t="str">
        <f>"QEMCL01"</f>
        <v>QEMCL01</v>
      </c>
      <c r="B2033" t="s">
        <v>13727</v>
      </c>
      <c r="C2033">
        <v>0</v>
      </c>
      <c r="D2033" t="s">
        <v>16</v>
      </c>
      <c r="E2033">
        <v>0</v>
      </c>
      <c r="F2033" t="s">
        <v>153</v>
      </c>
      <c r="G2033" t="s">
        <v>10828</v>
      </c>
      <c r="H2033" t="s">
        <v>9871</v>
      </c>
      <c r="O2033" t="s">
        <v>11164</v>
      </c>
      <c r="P2033">
        <f t="shared" si="31"/>
        <v>0</v>
      </c>
    </row>
    <row r="2034" spans="1:16" hidden="1" x14ac:dyDescent="0.25">
      <c r="A2034" t="str">
        <f>"QEMCL02"</f>
        <v>QEMCL02</v>
      </c>
      <c r="B2034" t="s">
        <v>13728</v>
      </c>
      <c r="C2034">
        <v>1555</v>
      </c>
      <c r="D2034" t="s">
        <v>16</v>
      </c>
      <c r="E2034">
        <v>31</v>
      </c>
      <c r="F2034" t="s">
        <v>153</v>
      </c>
      <c r="G2034" t="s">
        <v>10828</v>
      </c>
      <c r="H2034" t="s">
        <v>9871</v>
      </c>
      <c r="O2034" t="s">
        <v>551</v>
      </c>
      <c r="P2034">
        <f t="shared" si="31"/>
        <v>0</v>
      </c>
    </row>
    <row r="2035" spans="1:16" hidden="1" x14ac:dyDescent="0.25">
      <c r="A2035" t="str">
        <f>"AEMCL01"</f>
        <v>AEMCL01</v>
      </c>
      <c r="B2035" t="s">
        <v>10829</v>
      </c>
      <c r="C2035">
        <v>0</v>
      </c>
      <c r="D2035" t="s">
        <v>16</v>
      </c>
      <c r="E2035">
        <v>0</v>
      </c>
      <c r="F2035" t="s">
        <v>153</v>
      </c>
      <c r="G2035" t="s">
        <v>10828</v>
      </c>
      <c r="O2035" t="s">
        <v>11165</v>
      </c>
      <c r="P2035">
        <f t="shared" si="31"/>
        <v>0</v>
      </c>
    </row>
    <row r="2036" spans="1:16" hidden="1" x14ac:dyDescent="0.25">
      <c r="A2036" t="str">
        <f>"QEMER01"</f>
        <v>QEMER01</v>
      </c>
      <c r="B2036" t="s">
        <v>10830</v>
      </c>
      <c r="C2036">
        <v>0</v>
      </c>
      <c r="D2036" t="s">
        <v>16</v>
      </c>
      <c r="E2036">
        <v>0</v>
      </c>
      <c r="F2036" t="s">
        <v>745</v>
      </c>
      <c r="G2036" t="s">
        <v>10831</v>
      </c>
      <c r="O2036" t="s">
        <v>11166</v>
      </c>
      <c r="P2036">
        <f t="shared" si="31"/>
        <v>0</v>
      </c>
    </row>
    <row r="2037" spans="1:16" hidden="1" x14ac:dyDescent="0.25">
      <c r="A2037" t="str">
        <f>"AEMER01"</f>
        <v>AEMER01</v>
      </c>
      <c r="B2037" t="s">
        <v>10830</v>
      </c>
      <c r="C2037">
        <v>0</v>
      </c>
      <c r="D2037" t="s">
        <v>16</v>
      </c>
      <c r="E2037">
        <v>0</v>
      </c>
      <c r="F2037" t="s">
        <v>745</v>
      </c>
      <c r="G2037" t="s">
        <v>10832</v>
      </c>
      <c r="O2037" t="s">
        <v>11168</v>
      </c>
      <c r="P2037">
        <f t="shared" si="31"/>
        <v>0</v>
      </c>
    </row>
    <row r="2038" spans="1:16" hidden="1" x14ac:dyDescent="0.25">
      <c r="A2038" t="str">
        <f>"QEMER02"</f>
        <v>QEMER02</v>
      </c>
      <c r="B2038" t="s">
        <v>10833</v>
      </c>
      <c r="C2038">
        <v>0</v>
      </c>
      <c r="D2038" t="s">
        <v>16</v>
      </c>
      <c r="E2038">
        <v>0</v>
      </c>
      <c r="F2038" t="s">
        <v>745</v>
      </c>
      <c r="G2038" t="s">
        <v>10831</v>
      </c>
      <c r="O2038" t="s">
        <v>11170</v>
      </c>
      <c r="P2038">
        <f t="shared" si="31"/>
        <v>0</v>
      </c>
    </row>
    <row r="2039" spans="1:16" hidden="1" x14ac:dyDescent="0.25">
      <c r="A2039" t="str">
        <f>"AEMER02"</f>
        <v>AEMER02</v>
      </c>
      <c r="B2039" t="s">
        <v>10833</v>
      </c>
      <c r="C2039">
        <v>0</v>
      </c>
      <c r="D2039" t="s">
        <v>16</v>
      </c>
      <c r="E2039">
        <v>0</v>
      </c>
      <c r="F2039" t="s">
        <v>745</v>
      </c>
      <c r="G2039" t="s">
        <v>10832</v>
      </c>
      <c r="O2039" t="s">
        <v>11171</v>
      </c>
      <c r="P2039">
        <f t="shared" si="31"/>
        <v>0</v>
      </c>
    </row>
    <row r="2040" spans="1:16" hidden="1" x14ac:dyDescent="0.25">
      <c r="A2040" t="str">
        <f>"AEMPO01"</f>
        <v>AEMPO01</v>
      </c>
      <c r="B2040" t="s">
        <v>391</v>
      </c>
      <c r="C2040">
        <v>0</v>
      </c>
      <c r="D2040" t="s">
        <v>16</v>
      </c>
      <c r="E2040">
        <v>0</v>
      </c>
      <c r="F2040" t="s">
        <v>329</v>
      </c>
      <c r="O2040" t="s">
        <v>11172</v>
      </c>
      <c r="P2040">
        <f t="shared" si="31"/>
        <v>0</v>
      </c>
    </row>
    <row r="2041" spans="1:16" hidden="1" x14ac:dyDescent="0.25">
      <c r="A2041" t="str">
        <f>"AEMVI01"</f>
        <v>AEMVI01</v>
      </c>
      <c r="B2041" t="s">
        <v>10834</v>
      </c>
      <c r="C2041">
        <v>0</v>
      </c>
      <c r="D2041" t="s">
        <v>16</v>
      </c>
      <c r="E2041">
        <v>0</v>
      </c>
      <c r="F2041" t="s">
        <v>10835</v>
      </c>
      <c r="O2041" t="s">
        <v>11174</v>
      </c>
      <c r="P2041">
        <f t="shared" si="31"/>
        <v>0</v>
      </c>
    </row>
    <row r="2042" spans="1:16" hidden="1" x14ac:dyDescent="0.25">
      <c r="A2042" t="str">
        <f>"AEMVI02"</f>
        <v>AEMVI02</v>
      </c>
      <c r="B2042" t="s">
        <v>10836</v>
      </c>
      <c r="C2042">
        <v>0</v>
      </c>
      <c r="D2042" t="s">
        <v>16</v>
      </c>
      <c r="E2042">
        <v>0</v>
      </c>
      <c r="F2042" t="s">
        <v>10835</v>
      </c>
      <c r="O2042" t="s">
        <v>11175</v>
      </c>
      <c r="P2042">
        <f t="shared" si="31"/>
        <v>0</v>
      </c>
    </row>
    <row r="2043" spans="1:16" hidden="1" x14ac:dyDescent="0.25">
      <c r="A2043" t="str">
        <f>"QENDU01"</f>
        <v>QENDU01</v>
      </c>
      <c r="B2043" t="s">
        <v>10837</v>
      </c>
      <c r="C2043">
        <v>0</v>
      </c>
      <c r="D2043" t="s">
        <v>16</v>
      </c>
      <c r="E2043">
        <v>0</v>
      </c>
      <c r="F2043" t="s">
        <v>10605</v>
      </c>
      <c r="G2043" t="s">
        <v>10838</v>
      </c>
      <c r="O2043" t="s">
        <v>11176</v>
      </c>
      <c r="P2043">
        <f t="shared" si="31"/>
        <v>0</v>
      </c>
    </row>
    <row r="2044" spans="1:16" hidden="1" x14ac:dyDescent="0.25">
      <c r="A2044" t="str">
        <f>"AENDU02"</f>
        <v>AENDU02</v>
      </c>
      <c r="B2044" t="s">
        <v>10837</v>
      </c>
      <c r="C2044">
        <v>0</v>
      </c>
      <c r="D2044" t="s">
        <v>16</v>
      </c>
      <c r="E2044">
        <v>0</v>
      </c>
      <c r="F2044" t="s">
        <v>10605</v>
      </c>
      <c r="G2044" t="s">
        <v>10838</v>
      </c>
      <c r="O2044" t="s">
        <v>590</v>
      </c>
      <c r="P2044">
        <f t="shared" si="31"/>
        <v>0</v>
      </c>
    </row>
    <row r="2045" spans="1:16" hidden="1" x14ac:dyDescent="0.25">
      <c r="A2045" t="str">
        <f>"AENDU03"</f>
        <v>AENDU03</v>
      </c>
      <c r="B2045" t="s">
        <v>10839</v>
      </c>
      <c r="C2045">
        <v>0</v>
      </c>
      <c r="D2045" t="s">
        <v>16</v>
      </c>
      <c r="E2045">
        <v>0</v>
      </c>
      <c r="F2045" t="s">
        <v>10605</v>
      </c>
      <c r="G2045" t="s">
        <v>10838</v>
      </c>
      <c r="O2045" t="s">
        <v>618</v>
      </c>
      <c r="P2045">
        <f t="shared" si="31"/>
        <v>0</v>
      </c>
    </row>
    <row r="2046" spans="1:16" x14ac:dyDescent="0.25">
      <c r="A2046" t="str">
        <f>"QENDU03"</f>
        <v>QENDU03</v>
      </c>
      <c r="B2046" t="s">
        <v>10839</v>
      </c>
      <c r="C2046">
        <v>0</v>
      </c>
      <c r="D2046" t="s">
        <v>16</v>
      </c>
      <c r="E2046">
        <v>0</v>
      </c>
      <c r="F2046" t="s">
        <v>10605</v>
      </c>
      <c r="G2046" t="s">
        <v>10838</v>
      </c>
      <c r="O2046" t="s">
        <v>5339</v>
      </c>
      <c r="P2046">
        <f t="shared" si="31"/>
        <v>41353</v>
      </c>
    </row>
    <row r="2047" spans="1:16" hidden="1" x14ac:dyDescent="0.25">
      <c r="A2047" t="str">
        <f>"AENDU01"</f>
        <v>AENDU01</v>
      </c>
      <c r="B2047" t="s">
        <v>10840</v>
      </c>
      <c r="C2047">
        <v>0</v>
      </c>
      <c r="D2047" t="s">
        <v>16</v>
      </c>
      <c r="E2047">
        <v>0</v>
      </c>
      <c r="F2047" t="s">
        <v>10605</v>
      </c>
      <c r="G2047" t="s">
        <v>10838</v>
      </c>
      <c r="O2047" t="s">
        <v>11178</v>
      </c>
      <c r="P2047">
        <f t="shared" si="31"/>
        <v>0</v>
      </c>
    </row>
    <row r="2048" spans="1:16" hidden="1" x14ac:dyDescent="0.25">
      <c r="A2048" t="str">
        <f>"QENDU02"</f>
        <v>QENDU02</v>
      </c>
      <c r="B2048" t="s">
        <v>10840</v>
      </c>
      <c r="C2048">
        <v>0</v>
      </c>
      <c r="D2048" t="s">
        <v>16</v>
      </c>
      <c r="E2048">
        <v>0</v>
      </c>
      <c r="F2048" t="s">
        <v>10605</v>
      </c>
      <c r="G2048" t="s">
        <v>10838</v>
      </c>
      <c r="O2048" t="s">
        <v>588</v>
      </c>
      <c r="P2048">
        <f t="shared" si="31"/>
        <v>0</v>
      </c>
    </row>
    <row r="2049" spans="1:16" hidden="1" x14ac:dyDescent="0.25">
      <c r="A2049" t="str">
        <f>"AENGI02"</f>
        <v>AENGI02</v>
      </c>
      <c r="B2049" t="s">
        <v>10841</v>
      </c>
      <c r="C2049">
        <v>0</v>
      </c>
      <c r="D2049" t="s">
        <v>28</v>
      </c>
      <c r="E2049">
        <v>0</v>
      </c>
      <c r="F2049" t="s">
        <v>10842</v>
      </c>
      <c r="O2049" t="s">
        <v>4796</v>
      </c>
      <c r="P2049">
        <f t="shared" si="31"/>
        <v>0</v>
      </c>
    </row>
    <row r="2050" spans="1:16" hidden="1" x14ac:dyDescent="0.25">
      <c r="A2050" t="str">
        <f>"AENGI01"</f>
        <v>AENGI01</v>
      </c>
      <c r="B2050" t="s">
        <v>10843</v>
      </c>
      <c r="C2050">
        <v>0</v>
      </c>
      <c r="D2050" t="s">
        <v>28</v>
      </c>
      <c r="E2050">
        <v>0</v>
      </c>
      <c r="F2050" t="s">
        <v>10842</v>
      </c>
      <c r="O2050" t="s">
        <v>11179</v>
      </c>
      <c r="P2050">
        <f t="shared" si="31"/>
        <v>0</v>
      </c>
    </row>
    <row r="2051" spans="1:16" hidden="1" x14ac:dyDescent="0.25">
      <c r="A2051" t="str">
        <f>"QEQUA01"</f>
        <v>QEQUA01</v>
      </c>
      <c r="B2051" t="s">
        <v>10844</v>
      </c>
      <c r="C2051">
        <v>0</v>
      </c>
      <c r="D2051" t="s">
        <v>41</v>
      </c>
      <c r="E2051">
        <v>0</v>
      </c>
      <c r="F2051" t="s">
        <v>9898</v>
      </c>
      <c r="G2051" t="s">
        <v>10845</v>
      </c>
      <c r="O2051" t="s">
        <v>11180</v>
      </c>
      <c r="P2051">
        <f t="shared" ref="P2051:P2114" si="32">SUMIFS($C$2:$C$7959,$B$2:$B$7959,O2051)</f>
        <v>0</v>
      </c>
    </row>
    <row r="2052" spans="1:16" hidden="1" x14ac:dyDescent="0.25">
      <c r="A2052" t="str">
        <f>"QEQUA02"</f>
        <v>QEQUA02</v>
      </c>
      <c r="B2052" t="s">
        <v>10846</v>
      </c>
      <c r="C2052">
        <v>0</v>
      </c>
      <c r="D2052" t="s">
        <v>41</v>
      </c>
      <c r="E2052">
        <v>0</v>
      </c>
      <c r="F2052" t="s">
        <v>9898</v>
      </c>
      <c r="G2052" t="s">
        <v>10845</v>
      </c>
      <c r="O2052" t="s">
        <v>11181</v>
      </c>
      <c r="P2052">
        <f t="shared" si="32"/>
        <v>0</v>
      </c>
    </row>
    <row r="2053" spans="1:16" hidden="1" x14ac:dyDescent="0.25">
      <c r="A2053" t="str">
        <f>"AEQUA01"</f>
        <v>AEQUA01</v>
      </c>
      <c r="B2053" t="s">
        <v>10846</v>
      </c>
      <c r="C2053">
        <v>0</v>
      </c>
      <c r="D2053" t="s">
        <v>28</v>
      </c>
      <c r="E2053">
        <v>0</v>
      </c>
      <c r="F2053" t="s">
        <v>9898</v>
      </c>
      <c r="G2053" t="s">
        <v>10845</v>
      </c>
      <c r="O2053" t="s">
        <v>11182</v>
      </c>
      <c r="P2053">
        <f t="shared" si="32"/>
        <v>0</v>
      </c>
    </row>
    <row r="2054" spans="1:16" hidden="1" x14ac:dyDescent="0.25">
      <c r="A2054" t="str">
        <f>"AERGO03"</f>
        <v>AERGO03</v>
      </c>
      <c r="B2054" t="s">
        <v>10847</v>
      </c>
      <c r="C2054">
        <v>0</v>
      </c>
      <c r="D2054" t="s">
        <v>16</v>
      </c>
      <c r="E2054">
        <v>0</v>
      </c>
      <c r="F2054" t="s">
        <v>329</v>
      </c>
      <c r="O2054" t="s">
        <v>11183</v>
      </c>
      <c r="P2054">
        <f t="shared" si="32"/>
        <v>0</v>
      </c>
    </row>
    <row r="2055" spans="1:16" hidden="1" x14ac:dyDescent="0.25">
      <c r="A2055" t="str">
        <f>"AERGO02"</f>
        <v>AERGO02</v>
      </c>
      <c r="B2055" t="s">
        <v>10848</v>
      </c>
      <c r="C2055">
        <v>0</v>
      </c>
      <c r="D2055" t="s">
        <v>16</v>
      </c>
      <c r="E2055">
        <v>0</v>
      </c>
      <c r="F2055" t="s">
        <v>329</v>
      </c>
      <c r="O2055" t="s">
        <v>11184</v>
      </c>
      <c r="P2055">
        <f t="shared" si="32"/>
        <v>0</v>
      </c>
    </row>
    <row r="2056" spans="1:16" hidden="1" x14ac:dyDescent="0.25">
      <c r="A2056" t="str">
        <f>"AERGO01"</f>
        <v>AERGO01</v>
      </c>
      <c r="B2056" t="s">
        <v>10849</v>
      </c>
      <c r="C2056">
        <v>0</v>
      </c>
      <c r="D2056" t="s">
        <v>16</v>
      </c>
      <c r="E2056">
        <v>0</v>
      </c>
      <c r="F2056" t="s">
        <v>329</v>
      </c>
      <c r="O2056" t="s">
        <v>11185</v>
      </c>
      <c r="P2056">
        <f t="shared" si="32"/>
        <v>0</v>
      </c>
    </row>
    <row r="2057" spans="1:16" hidden="1" x14ac:dyDescent="0.25">
      <c r="A2057" t="str">
        <f>"QEROS02"</f>
        <v>QEROS02</v>
      </c>
      <c r="B2057" t="s">
        <v>4020</v>
      </c>
      <c r="C2057">
        <v>128359</v>
      </c>
      <c r="D2057" t="s">
        <v>41</v>
      </c>
      <c r="E2057">
        <v>3208</v>
      </c>
      <c r="F2057" t="s">
        <v>1705</v>
      </c>
      <c r="G2057" t="s">
        <v>10850</v>
      </c>
      <c r="O2057" t="s">
        <v>612</v>
      </c>
      <c r="P2057">
        <f t="shared" si="32"/>
        <v>0</v>
      </c>
    </row>
    <row r="2058" spans="1:16" x14ac:dyDescent="0.25">
      <c r="A2058" t="str">
        <f>"QEROS01"</f>
        <v>QEROS01</v>
      </c>
      <c r="B2058" t="s">
        <v>4005</v>
      </c>
      <c r="C2058">
        <v>0</v>
      </c>
      <c r="D2058" t="s">
        <v>41</v>
      </c>
      <c r="E2058">
        <v>0</v>
      </c>
      <c r="F2058" t="s">
        <v>1705</v>
      </c>
      <c r="G2058" t="s">
        <v>10850</v>
      </c>
      <c r="O2058" t="s">
        <v>5452</v>
      </c>
      <c r="P2058">
        <f t="shared" si="32"/>
        <v>2460</v>
      </c>
    </row>
    <row r="2059" spans="1:16" hidden="1" x14ac:dyDescent="0.25">
      <c r="A2059" t="str">
        <f>"AEROS02"</f>
        <v>AEROS02</v>
      </c>
      <c r="B2059" t="s">
        <v>10851</v>
      </c>
      <c r="C2059">
        <v>0</v>
      </c>
      <c r="D2059" t="s">
        <v>28</v>
      </c>
      <c r="E2059">
        <v>0</v>
      </c>
      <c r="F2059" t="s">
        <v>1705</v>
      </c>
      <c r="G2059" t="s">
        <v>10852</v>
      </c>
      <c r="O2059" t="s">
        <v>614</v>
      </c>
      <c r="P2059">
        <f t="shared" si="32"/>
        <v>0</v>
      </c>
    </row>
    <row r="2060" spans="1:16" x14ac:dyDescent="0.25">
      <c r="A2060" t="str">
        <f>"AEROS01"</f>
        <v>AEROS01</v>
      </c>
      <c r="B2060" t="s">
        <v>10853</v>
      </c>
      <c r="C2060">
        <v>0</v>
      </c>
      <c r="D2060" t="s">
        <v>41</v>
      </c>
      <c r="E2060">
        <v>0</v>
      </c>
      <c r="F2060" t="s">
        <v>1705</v>
      </c>
      <c r="G2060" t="s">
        <v>10852</v>
      </c>
      <c r="O2060" t="s">
        <v>5427</v>
      </c>
      <c r="P2060">
        <f t="shared" si="32"/>
        <v>244</v>
      </c>
    </row>
    <row r="2061" spans="1:16" hidden="1" x14ac:dyDescent="0.25">
      <c r="A2061" t="str">
        <f>"AETHI01"</f>
        <v>AETHI01</v>
      </c>
      <c r="B2061" t="s">
        <v>10854</v>
      </c>
      <c r="C2061">
        <v>0</v>
      </c>
      <c r="D2061" t="s">
        <v>16</v>
      </c>
      <c r="E2061">
        <v>0</v>
      </c>
      <c r="F2061" t="s">
        <v>329</v>
      </c>
      <c r="O2061" t="s">
        <v>616</v>
      </c>
      <c r="P2061">
        <f t="shared" si="32"/>
        <v>0</v>
      </c>
    </row>
    <row r="2062" spans="1:16" hidden="1" x14ac:dyDescent="0.25">
      <c r="A2062" t="str">
        <f>"QETHR01"</f>
        <v>QETHR01</v>
      </c>
      <c r="B2062" t="s">
        <v>10855</v>
      </c>
      <c r="C2062">
        <v>0</v>
      </c>
      <c r="D2062" t="s">
        <v>16</v>
      </c>
      <c r="E2062">
        <v>0</v>
      </c>
      <c r="F2062" t="s">
        <v>337</v>
      </c>
      <c r="G2062" t="s">
        <v>10581</v>
      </c>
      <c r="O2062" t="s">
        <v>605</v>
      </c>
      <c r="P2062">
        <f t="shared" si="32"/>
        <v>0</v>
      </c>
    </row>
    <row r="2063" spans="1:16" x14ac:dyDescent="0.25">
      <c r="A2063" t="str">
        <f>"AETHR01"</f>
        <v>AETHR01</v>
      </c>
      <c r="B2063" t="s">
        <v>10855</v>
      </c>
      <c r="C2063">
        <v>0</v>
      </c>
      <c r="D2063" t="s">
        <v>16</v>
      </c>
      <c r="E2063">
        <v>0</v>
      </c>
      <c r="F2063" t="s">
        <v>337</v>
      </c>
      <c r="G2063" t="s">
        <v>10581</v>
      </c>
      <c r="O2063" t="s">
        <v>5091</v>
      </c>
      <c r="P2063">
        <f t="shared" si="32"/>
        <v>9060</v>
      </c>
    </row>
    <row r="2064" spans="1:16" hidden="1" x14ac:dyDescent="0.25">
      <c r="A2064" t="str">
        <f>"AETHR02"</f>
        <v>AETHR02</v>
      </c>
      <c r="B2064" t="s">
        <v>4060</v>
      </c>
      <c r="C2064">
        <v>0</v>
      </c>
      <c r="D2064" t="s">
        <v>16</v>
      </c>
      <c r="E2064">
        <v>0</v>
      </c>
      <c r="F2064" t="s">
        <v>337</v>
      </c>
      <c r="G2064" t="s">
        <v>10581</v>
      </c>
      <c r="O2064" t="s">
        <v>5162</v>
      </c>
      <c r="P2064">
        <f t="shared" si="32"/>
        <v>0</v>
      </c>
    </row>
    <row r="2065" spans="1:16" hidden="1" x14ac:dyDescent="0.25">
      <c r="A2065" t="str">
        <f>"QETHR02"</f>
        <v>QETHR02</v>
      </c>
      <c r="B2065" t="s">
        <v>4060</v>
      </c>
      <c r="C2065">
        <v>25</v>
      </c>
      <c r="D2065" t="s">
        <v>28</v>
      </c>
      <c r="E2065">
        <v>0</v>
      </c>
      <c r="F2065" t="s">
        <v>337</v>
      </c>
      <c r="G2065" t="s">
        <v>10581</v>
      </c>
      <c r="O2065" t="s">
        <v>11186</v>
      </c>
      <c r="P2065">
        <f t="shared" si="32"/>
        <v>0</v>
      </c>
    </row>
    <row r="2066" spans="1:16" hidden="1" x14ac:dyDescent="0.25">
      <c r="A2066" t="str">
        <f>"QETHR04"</f>
        <v>QETHR04</v>
      </c>
      <c r="B2066" t="s">
        <v>10856</v>
      </c>
      <c r="C2066">
        <v>0</v>
      </c>
      <c r="D2066" t="s">
        <v>16</v>
      </c>
      <c r="E2066">
        <v>0</v>
      </c>
      <c r="F2066" t="s">
        <v>337</v>
      </c>
      <c r="G2066" t="s">
        <v>10581</v>
      </c>
      <c r="O2066" t="s">
        <v>13508</v>
      </c>
      <c r="P2066">
        <f t="shared" si="32"/>
        <v>0</v>
      </c>
    </row>
    <row r="2067" spans="1:16" hidden="1" x14ac:dyDescent="0.25">
      <c r="A2067" t="str">
        <f>"QETHR03"</f>
        <v>QETHR03</v>
      </c>
      <c r="B2067" t="s">
        <v>10857</v>
      </c>
      <c r="C2067">
        <v>0</v>
      </c>
      <c r="D2067" t="s">
        <v>16</v>
      </c>
      <c r="E2067">
        <v>0</v>
      </c>
      <c r="F2067" t="s">
        <v>337</v>
      </c>
      <c r="G2067" t="s">
        <v>10581</v>
      </c>
      <c r="O2067" t="s">
        <v>11187</v>
      </c>
      <c r="P2067">
        <f t="shared" si="32"/>
        <v>0</v>
      </c>
    </row>
    <row r="2068" spans="1:16" hidden="1" x14ac:dyDescent="0.25">
      <c r="A2068" t="str">
        <f>"QEVEN01"</f>
        <v>QEVEN01</v>
      </c>
      <c r="B2068" t="s">
        <v>17693</v>
      </c>
      <c r="C2068">
        <v>0</v>
      </c>
      <c r="D2068" t="s">
        <v>16</v>
      </c>
      <c r="E2068">
        <v>0</v>
      </c>
      <c r="F2068" t="s">
        <v>921</v>
      </c>
      <c r="H2068" t="s">
        <v>9871</v>
      </c>
      <c r="O2068" t="s">
        <v>11188</v>
      </c>
      <c r="P2068">
        <f t="shared" si="32"/>
        <v>0</v>
      </c>
    </row>
    <row r="2069" spans="1:16" hidden="1" x14ac:dyDescent="0.25">
      <c r="A2069" t="str">
        <f>"AEVEN01"</f>
        <v>AEVEN01</v>
      </c>
      <c r="B2069" t="s">
        <v>17693</v>
      </c>
      <c r="C2069">
        <v>0</v>
      </c>
      <c r="D2069" t="s">
        <v>16</v>
      </c>
      <c r="E2069">
        <v>0</v>
      </c>
      <c r="F2069" t="s">
        <v>921</v>
      </c>
      <c r="H2069" t="s">
        <v>9871</v>
      </c>
      <c r="O2069" t="s">
        <v>603</v>
      </c>
      <c r="P2069">
        <f t="shared" si="32"/>
        <v>0</v>
      </c>
    </row>
    <row r="2070" spans="1:16" x14ac:dyDescent="0.25">
      <c r="A2070" t="str">
        <f>"AEVER03"</f>
        <v>AEVER03</v>
      </c>
      <c r="B2070" t="s">
        <v>397</v>
      </c>
      <c r="C2070">
        <v>0</v>
      </c>
      <c r="D2070" t="s">
        <v>16</v>
      </c>
      <c r="E2070">
        <v>0</v>
      </c>
      <c r="O2070" t="s">
        <v>13509</v>
      </c>
      <c r="P2070">
        <f t="shared" si="32"/>
        <v>4438</v>
      </c>
    </row>
    <row r="2071" spans="1:16" hidden="1" x14ac:dyDescent="0.25">
      <c r="A2071" t="str">
        <f>"AEVER08"</f>
        <v>AEVER08</v>
      </c>
      <c r="B2071" t="s">
        <v>13729</v>
      </c>
      <c r="C2071">
        <v>0</v>
      </c>
      <c r="D2071" t="s">
        <v>16</v>
      </c>
      <c r="E2071">
        <v>0</v>
      </c>
      <c r="O2071" t="s">
        <v>13507</v>
      </c>
      <c r="P2071">
        <f t="shared" si="32"/>
        <v>0</v>
      </c>
    </row>
    <row r="2072" spans="1:16" hidden="1" x14ac:dyDescent="0.25">
      <c r="A2072" t="str">
        <f>"QEVER01"</f>
        <v>QEVER01</v>
      </c>
      <c r="B2072" t="s">
        <v>13729</v>
      </c>
      <c r="C2072">
        <v>14</v>
      </c>
      <c r="D2072" t="s">
        <v>16</v>
      </c>
      <c r="E2072">
        <v>0</v>
      </c>
      <c r="F2072" t="s">
        <v>255</v>
      </c>
      <c r="H2072" t="s">
        <v>9891</v>
      </c>
      <c r="O2072" t="s">
        <v>11189</v>
      </c>
      <c r="P2072">
        <f t="shared" si="32"/>
        <v>0</v>
      </c>
    </row>
    <row r="2073" spans="1:16" x14ac:dyDescent="0.25">
      <c r="A2073" t="str">
        <f>"AEVER05"</f>
        <v>AEVER05</v>
      </c>
      <c r="B2073" t="s">
        <v>401</v>
      </c>
      <c r="C2073">
        <v>0</v>
      </c>
      <c r="D2073" t="s">
        <v>16</v>
      </c>
      <c r="E2073">
        <v>0</v>
      </c>
      <c r="O2073" t="s">
        <v>557</v>
      </c>
      <c r="P2073">
        <f t="shared" si="32"/>
        <v>680</v>
      </c>
    </row>
    <row r="2074" spans="1:16" hidden="1" x14ac:dyDescent="0.25">
      <c r="A2074" t="str">
        <f>"QEVER04"</f>
        <v>QEVER04</v>
      </c>
      <c r="B2074" t="s">
        <v>13732</v>
      </c>
      <c r="C2074">
        <v>4</v>
      </c>
      <c r="D2074" t="s">
        <v>16</v>
      </c>
      <c r="E2074">
        <v>0</v>
      </c>
      <c r="F2074" t="s">
        <v>255</v>
      </c>
      <c r="H2074" t="s">
        <v>9891</v>
      </c>
      <c r="O2074" t="s">
        <v>532</v>
      </c>
      <c r="P2074">
        <f t="shared" si="32"/>
        <v>0</v>
      </c>
    </row>
    <row r="2075" spans="1:16" hidden="1" x14ac:dyDescent="0.25">
      <c r="A2075" t="str">
        <f>"AEVER09"</f>
        <v>AEVER09</v>
      </c>
      <c r="B2075" t="s">
        <v>13732</v>
      </c>
      <c r="C2075">
        <v>0</v>
      </c>
      <c r="D2075" t="s">
        <v>16</v>
      </c>
      <c r="E2075">
        <v>0</v>
      </c>
      <c r="O2075" t="s">
        <v>11190</v>
      </c>
      <c r="P2075">
        <f t="shared" si="32"/>
        <v>0</v>
      </c>
    </row>
    <row r="2076" spans="1:16" hidden="1" x14ac:dyDescent="0.25">
      <c r="A2076" t="str">
        <f>"QEVER05"</f>
        <v>QEVER05</v>
      </c>
      <c r="B2076" t="s">
        <v>4088</v>
      </c>
      <c r="C2076">
        <v>1909</v>
      </c>
      <c r="D2076" t="s">
        <v>16</v>
      </c>
      <c r="E2076">
        <v>47</v>
      </c>
      <c r="F2076" t="s">
        <v>255</v>
      </c>
      <c r="O2076" t="s">
        <v>11191</v>
      </c>
      <c r="P2076">
        <f t="shared" si="32"/>
        <v>0</v>
      </c>
    </row>
    <row r="2077" spans="1:16" hidden="1" x14ac:dyDescent="0.25">
      <c r="A2077" t="str">
        <f>"AEVER11"</f>
        <v>AEVER11</v>
      </c>
      <c r="B2077" t="s">
        <v>4088</v>
      </c>
      <c r="C2077">
        <v>0</v>
      </c>
      <c r="D2077" t="s">
        <v>16</v>
      </c>
      <c r="E2077">
        <v>0</v>
      </c>
      <c r="O2077" t="s">
        <v>11192</v>
      </c>
      <c r="P2077">
        <f t="shared" si="32"/>
        <v>0</v>
      </c>
    </row>
    <row r="2078" spans="1:16" hidden="1" x14ac:dyDescent="0.25">
      <c r="A2078" t="str">
        <f>"AEVER04"</f>
        <v>AEVER04</v>
      </c>
      <c r="B2078" t="s">
        <v>399</v>
      </c>
      <c r="C2078">
        <v>0</v>
      </c>
      <c r="D2078" t="s">
        <v>16</v>
      </c>
      <c r="E2078">
        <v>0</v>
      </c>
      <c r="O2078" t="s">
        <v>11194</v>
      </c>
      <c r="P2078">
        <f t="shared" si="32"/>
        <v>0</v>
      </c>
    </row>
    <row r="2079" spans="1:16" hidden="1" x14ac:dyDescent="0.25">
      <c r="A2079" t="str">
        <f>"AEVER07"</f>
        <v>AEVER07</v>
      </c>
      <c r="B2079" t="s">
        <v>13730</v>
      </c>
      <c r="C2079">
        <v>0</v>
      </c>
      <c r="D2079" t="s">
        <v>16</v>
      </c>
      <c r="E2079">
        <v>0</v>
      </c>
      <c r="O2079" t="s">
        <v>576</v>
      </c>
      <c r="P2079">
        <f t="shared" si="32"/>
        <v>0</v>
      </c>
    </row>
    <row r="2080" spans="1:16" hidden="1" x14ac:dyDescent="0.25">
      <c r="A2080" t="str">
        <f>"QEVER02"</f>
        <v>QEVER02</v>
      </c>
      <c r="B2080" t="s">
        <v>13730</v>
      </c>
      <c r="C2080">
        <v>511</v>
      </c>
      <c r="D2080" t="s">
        <v>16</v>
      </c>
      <c r="E2080">
        <v>25</v>
      </c>
      <c r="F2080" t="s">
        <v>255</v>
      </c>
      <c r="H2080" t="s">
        <v>9891</v>
      </c>
      <c r="O2080" t="s">
        <v>11195</v>
      </c>
      <c r="P2080">
        <f t="shared" si="32"/>
        <v>0</v>
      </c>
    </row>
    <row r="2081" spans="1:16" hidden="1" x14ac:dyDescent="0.25">
      <c r="A2081" t="str">
        <f>"AEVER06"</f>
        <v>AEVER06</v>
      </c>
      <c r="B2081" t="s">
        <v>403</v>
      </c>
      <c r="C2081">
        <v>0</v>
      </c>
      <c r="D2081" t="s">
        <v>16</v>
      </c>
      <c r="E2081">
        <v>0</v>
      </c>
      <c r="O2081" t="s">
        <v>4873</v>
      </c>
      <c r="P2081">
        <f t="shared" si="32"/>
        <v>0</v>
      </c>
    </row>
    <row r="2082" spans="1:16" hidden="1" x14ac:dyDescent="0.25">
      <c r="A2082" t="str">
        <f>"QEVER03"</f>
        <v>QEVER03</v>
      </c>
      <c r="B2082" t="s">
        <v>13731</v>
      </c>
      <c r="C2082">
        <v>571</v>
      </c>
      <c r="D2082" t="s">
        <v>16</v>
      </c>
      <c r="E2082">
        <v>19</v>
      </c>
      <c r="F2082" t="s">
        <v>255</v>
      </c>
      <c r="H2082" t="s">
        <v>9891</v>
      </c>
      <c r="O2082" t="s">
        <v>11196</v>
      </c>
      <c r="P2082">
        <f t="shared" si="32"/>
        <v>0</v>
      </c>
    </row>
    <row r="2083" spans="1:16" hidden="1" x14ac:dyDescent="0.25">
      <c r="A2083" t="str">
        <f>"AEVER10"</f>
        <v>AEVER10</v>
      </c>
      <c r="B2083" t="s">
        <v>13731</v>
      </c>
      <c r="C2083">
        <v>0</v>
      </c>
      <c r="D2083" t="s">
        <v>16</v>
      </c>
      <c r="E2083">
        <v>0</v>
      </c>
      <c r="O2083" t="s">
        <v>11197</v>
      </c>
      <c r="P2083">
        <f t="shared" si="32"/>
        <v>0</v>
      </c>
    </row>
    <row r="2084" spans="1:16" hidden="1" x14ac:dyDescent="0.25">
      <c r="A2084" t="str">
        <f>"AEVER12"</f>
        <v>AEVER12</v>
      </c>
      <c r="B2084" t="s">
        <v>405</v>
      </c>
      <c r="C2084">
        <v>40</v>
      </c>
      <c r="D2084" t="s">
        <v>16</v>
      </c>
      <c r="E2084">
        <v>1</v>
      </c>
      <c r="F2084" t="s">
        <v>255</v>
      </c>
      <c r="O2084" t="s">
        <v>11198</v>
      </c>
      <c r="P2084">
        <f t="shared" si="32"/>
        <v>0</v>
      </c>
    </row>
    <row r="2085" spans="1:16" hidden="1" x14ac:dyDescent="0.25">
      <c r="A2085" t="str">
        <f>"AEVER01"</f>
        <v>AEVER01</v>
      </c>
      <c r="B2085" t="s">
        <v>10858</v>
      </c>
      <c r="C2085">
        <v>0</v>
      </c>
      <c r="D2085" t="s">
        <v>16</v>
      </c>
      <c r="E2085">
        <v>0</v>
      </c>
      <c r="F2085" t="s">
        <v>255</v>
      </c>
      <c r="O2085" t="s">
        <v>11199</v>
      </c>
      <c r="P2085">
        <f t="shared" si="32"/>
        <v>0</v>
      </c>
    </row>
    <row r="2086" spans="1:16" x14ac:dyDescent="0.25">
      <c r="A2086" t="str">
        <f>"AEXPE02"</f>
        <v>AEXPE02</v>
      </c>
      <c r="B2086" t="s">
        <v>10859</v>
      </c>
      <c r="C2086">
        <v>0</v>
      </c>
      <c r="D2086" t="s">
        <v>16</v>
      </c>
      <c r="E2086">
        <v>0</v>
      </c>
      <c r="F2086" t="s">
        <v>9995</v>
      </c>
      <c r="G2086" t="s">
        <v>10860</v>
      </c>
      <c r="O2086" t="s">
        <v>534</v>
      </c>
      <c r="P2086">
        <f t="shared" si="32"/>
        <v>5818</v>
      </c>
    </row>
    <row r="2087" spans="1:16" hidden="1" x14ac:dyDescent="0.25">
      <c r="A2087" t="str">
        <f>"QEXPE02"</f>
        <v>QEXPE02</v>
      </c>
      <c r="B2087" t="s">
        <v>10859</v>
      </c>
      <c r="C2087">
        <v>0</v>
      </c>
      <c r="D2087" t="s">
        <v>16</v>
      </c>
      <c r="E2087">
        <v>0</v>
      </c>
      <c r="F2087" t="s">
        <v>9995</v>
      </c>
      <c r="G2087" t="s">
        <v>10860</v>
      </c>
      <c r="O2087" t="s">
        <v>11200</v>
      </c>
      <c r="P2087">
        <f t="shared" si="32"/>
        <v>0</v>
      </c>
    </row>
    <row r="2088" spans="1:16" hidden="1" x14ac:dyDescent="0.25">
      <c r="A2088" t="str">
        <f>"QEXPE01"</f>
        <v>QEXPE01</v>
      </c>
      <c r="B2088" t="s">
        <v>10861</v>
      </c>
      <c r="C2088">
        <v>0</v>
      </c>
      <c r="D2088" t="s">
        <v>16</v>
      </c>
      <c r="E2088">
        <v>0</v>
      </c>
      <c r="F2088" t="s">
        <v>9995</v>
      </c>
      <c r="G2088" t="s">
        <v>10860</v>
      </c>
      <c r="O2088" t="s">
        <v>11201</v>
      </c>
      <c r="P2088">
        <f t="shared" si="32"/>
        <v>0</v>
      </c>
    </row>
    <row r="2089" spans="1:16" x14ac:dyDescent="0.25">
      <c r="A2089" t="str">
        <f>"AEXPE01"</f>
        <v>AEXPE01</v>
      </c>
      <c r="B2089" t="s">
        <v>10861</v>
      </c>
      <c r="C2089">
        <v>0</v>
      </c>
      <c r="D2089" t="s">
        <v>16</v>
      </c>
      <c r="E2089">
        <v>0</v>
      </c>
      <c r="F2089" t="s">
        <v>9995</v>
      </c>
      <c r="G2089" t="s">
        <v>10860</v>
      </c>
      <c r="O2089" t="s">
        <v>5280</v>
      </c>
      <c r="P2089">
        <f t="shared" si="32"/>
        <v>520</v>
      </c>
    </row>
    <row r="2090" spans="1:16" hidden="1" x14ac:dyDescent="0.25">
      <c r="A2090" t="str">
        <f>"AEXTE01"</f>
        <v>AEXTE01</v>
      </c>
      <c r="B2090" t="s">
        <v>10862</v>
      </c>
      <c r="C2090">
        <v>0</v>
      </c>
      <c r="D2090" t="s">
        <v>28</v>
      </c>
      <c r="E2090">
        <v>0</v>
      </c>
      <c r="F2090" t="s">
        <v>879</v>
      </c>
      <c r="G2090" t="s">
        <v>29</v>
      </c>
      <c r="O2090" t="s">
        <v>11202</v>
      </c>
      <c r="P2090">
        <f t="shared" si="32"/>
        <v>0</v>
      </c>
    </row>
    <row r="2091" spans="1:16" hidden="1" x14ac:dyDescent="0.25">
      <c r="A2091" t="str">
        <f>"QEKST04"</f>
        <v>QEKST04</v>
      </c>
      <c r="B2091" t="s">
        <v>3927</v>
      </c>
      <c r="C2091">
        <v>0</v>
      </c>
      <c r="D2091" t="s">
        <v>16</v>
      </c>
      <c r="E2091">
        <v>0</v>
      </c>
      <c r="F2091" t="s">
        <v>504</v>
      </c>
      <c r="G2091" t="s">
        <v>9961</v>
      </c>
      <c r="O2091" t="s">
        <v>17767</v>
      </c>
      <c r="P2091">
        <f t="shared" si="32"/>
        <v>0</v>
      </c>
    </row>
    <row r="2092" spans="1:16" hidden="1" x14ac:dyDescent="0.25">
      <c r="A2092" t="str">
        <f>"QEXTR02"</f>
        <v>QEXTR02</v>
      </c>
      <c r="B2092" t="s">
        <v>17694</v>
      </c>
      <c r="C2092">
        <v>0</v>
      </c>
      <c r="D2092" t="s">
        <v>16</v>
      </c>
      <c r="E2092">
        <v>0</v>
      </c>
      <c r="F2092" t="s">
        <v>504</v>
      </c>
      <c r="G2092" t="s">
        <v>9961</v>
      </c>
      <c r="H2092" t="s">
        <v>9871</v>
      </c>
      <c r="O2092" t="s">
        <v>11203</v>
      </c>
      <c r="P2092">
        <f t="shared" si="32"/>
        <v>0</v>
      </c>
    </row>
    <row r="2093" spans="1:16" hidden="1" x14ac:dyDescent="0.25">
      <c r="A2093" t="str">
        <f>"QEXTR01"</f>
        <v>QEXTR01</v>
      </c>
      <c r="B2093" t="s">
        <v>17695</v>
      </c>
      <c r="C2093">
        <v>0</v>
      </c>
      <c r="D2093" t="s">
        <v>16</v>
      </c>
      <c r="E2093">
        <v>0</v>
      </c>
      <c r="F2093" t="s">
        <v>504</v>
      </c>
      <c r="G2093" t="s">
        <v>9961</v>
      </c>
      <c r="H2093" t="s">
        <v>9871</v>
      </c>
      <c r="O2093" t="s">
        <v>4935</v>
      </c>
      <c r="P2093">
        <f t="shared" si="32"/>
        <v>0</v>
      </c>
    </row>
    <row r="2094" spans="1:16" x14ac:dyDescent="0.25">
      <c r="A2094" t="str">
        <f>"QEXTR03"</f>
        <v>QEXTR03</v>
      </c>
      <c r="B2094" t="s">
        <v>17696</v>
      </c>
      <c r="C2094">
        <v>0</v>
      </c>
      <c r="D2094" t="s">
        <v>16</v>
      </c>
      <c r="E2094">
        <v>0</v>
      </c>
      <c r="F2094" t="s">
        <v>504</v>
      </c>
      <c r="G2094" t="s">
        <v>9961</v>
      </c>
      <c r="H2094" t="s">
        <v>9871</v>
      </c>
      <c r="O2094" t="s">
        <v>4938</v>
      </c>
      <c r="P2094">
        <f t="shared" si="32"/>
        <v>160</v>
      </c>
    </row>
    <row r="2095" spans="1:16" hidden="1" x14ac:dyDescent="0.25">
      <c r="A2095" t="str">
        <f>"AEXTR02"</f>
        <v>AEXTR02</v>
      </c>
      <c r="B2095" t="s">
        <v>10863</v>
      </c>
      <c r="C2095">
        <v>0</v>
      </c>
      <c r="D2095" t="s">
        <v>16</v>
      </c>
      <c r="E2095">
        <v>0</v>
      </c>
      <c r="F2095" t="s">
        <v>504</v>
      </c>
      <c r="O2095" t="s">
        <v>11204</v>
      </c>
      <c r="P2095">
        <f t="shared" si="32"/>
        <v>0</v>
      </c>
    </row>
    <row r="2096" spans="1:16" x14ac:dyDescent="0.25">
      <c r="A2096" t="str">
        <f>"AEXTR01"</f>
        <v>AEXTR01</v>
      </c>
      <c r="B2096" t="s">
        <v>10864</v>
      </c>
      <c r="C2096">
        <v>0</v>
      </c>
      <c r="D2096" t="s">
        <v>16</v>
      </c>
      <c r="E2096">
        <v>0</v>
      </c>
      <c r="F2096" t="s">
        <v>9988</v>
      </c>
      <c r="O2096" t="s">
        <v>4901</v>
      </c>
      <c r="P2096">
        <f t="shared" si="32"/>
        <v>180</v>
      </c>
    </row>
    <row r="2097" spans="1:16" x14ac:dyDescent="0.25">
      <c r="A2097" t="str">
        <f>"QFAMD01"</f>
        <v>QFAMD01</v>
      </c>
      <c r="B2097" t="s">
        <v>10865</v>
      </c>
      <c r="C2097">
        <v>0</v>
      </c>
      <c r="D2097" t="s">
        <v>16</v>
      </c>
      <c r="E2097">
        <v>0</v>
      </c>
      <c r="F2097" t="s">
        <v>10277</v>
      </c>
      <c r="G2097" t="s">
        <v>10733</v>
      </c>
      <c r="O2097" t="s">
        <v>4930</v>
      </c>
      <c r="P2097">
        <f t="shared" si="32"/>
        <v>90</v>
      </c>
    </row>
    <row r="2098" spans="1:16" hidden="1" x14ac:dyDescent="0.25">
      <c r="A2098" t="str">
        <f>"QFAMD02"</f>
        <v>QFAMD02</v>
      </c>
      <c r="B2098" t="s">
        <v>10866</v>
      </c>
      <c r="C2098">
        <v>0</v>
      </c>
      <c r="D2098" t="s">
        <v>16</v>
      </c>
      <c r="E2098">
        <v>0</v>
      </c>
      <c r="F2098" t="s">
        <v>10277</v>
      </c>
      <c r="G2098" t="s">
        <v>10733</v>
      </c>
      <c r="O2098" t="s">
        <v>11205</v>
      </c>
      <c r="P2098">
        <f t="shared" si="32"/>
        <v>0</v>
      </c>
    </row>
    <row r="2099" spans="1:16" hidden="1" x14ac:dyDescent="0.25">
      <c r="A2099" t="str">
        <f>"AFAN01"</f>
        <v>AFAN01</v>
      </c>
      <c r="B2099" t="s">
        <v>409</v>
      </c>
      <c r="C2099">
        <v>25</v>
      </c>
      <c r="D2099" t="s">
        <v>28</v>
      </c>
      <c r="E2099">
        <v>25</v>
      </c>
      <c r="F2099" t="s">
        <v>31</v>
      </c>
      <c r="G2099" t="s">
        <v>29</v>
      </c>
      <c r="O2099" t="s">
        <v>11207</v>
      </c>
      <c r="P2099">
        <f t="shared" si="32"/>
        <v>0</v>
      </c>
    </row>
    <row r="2100" spans="1:16" hidden="1" x14ac:dyDescent="0.25">
      <c r="A2100" t="str">
        <f>"QFARG01"</f>
        <v>QFARG01</v>
      </c>
      <c r="B2100" t="s">
        <v>4090</v>
      </c>
      <c r="C2100">
        <v>0</v>
      </c>
      <c r="D2100" t="s">
        <v>41</v>
      </c>
      <c r="E2100">
        <v>0</v>
      </c>
      <c r="F2100" t="s">
        <v>1586</v>
      </c>
      <c r="G2100" t="s">
        <v>9976</v>
      </c>
      <c r="O2100" t="s">
        <v>538</v>
      </c>
      <c r="P2100">
        <f t="shared" si="32"/>
        <v>0</v>
      </c>
    </row>
    <row r="2101" spans="1:16" hidden="1" x14ac:dyDescent="0.25">
      <c r="A2101" t="str">
        <f>"QFARG03"</f>
        <v>QFARG03</v>
      </c>
      <c r="B2101" t="s">
        <v>4102</v>
      </c>
      <c r="C2101">
        <v>100</v>
      </c>
      <c r="D2101" t="s">
        <v>41</v>
      </c>
      <c r="E2101">
        <v>5</v>
      </c>
      <c r="F2101" t="s">
        <v>1586</v>
      </c>
      <c r="G2101" t="s">
        <v>9976</v>
      </c>
      <c r="O2101" t="s">
        <v>541</v>
      </c>
      <c r="P2101">
        <f t="shared" si="32"/>
        <v>0</v>
      </c>
    </row>
    <row r="2102" spans="1:16" hidden="1" x14ac:dyDescent="0.25">
      <c r="A2102" t="str">
        <f>"QFARG02"</f>
        <v>QFARG02</v>
      </c>
      <c r="B2102" t="s">
        <v>4098</v>
      </c>
      <c r="C2102">
        <v>140</v>
      </c>
      <c r="D2102" t="s">
        <v>41</v>
      </c>
      <c r="E2102">
        <v>3</v>
      </c>
      <c r="F2102" t="s">
        <v>1586</v>
      </c>
      <c r="G2102" t="s">
        <v>9976</v>
      </c>
      <c r="O2102" t="s">
        <v>11208</v>
      </c>
      <c r="P2102">
        <f t="shared" si="32"/>
        <v>0</v>
      </c>
    </row>
    <row r="2103" spans="1:16" x14ac:dyDescent="0.25">
      <c r="A2103" t="str">
        <f>"QFASC01"</f>
        <v>QFASC01</v>
      </c>
      <c r="B2103" t="s">
        <v>4108</v>
      </c>
      <c r="C2103">
        <v>0</v>
      </c>
      <c r="D2103" t="s">
        <v>16</v>
      </c>
      <c r="E2103">
        <v>0</v>
      </c>
      <c r="F2103" t="s">
        <v>21</v>
      </c>
      <c r="G2103" t="s">
        <v>10867</v>
      </c>
      <c r="O2103" t="s">
        <v>549</v>
      </c>
      <c r="P2103">
        <f t="shared" si="32"/>
        <v>10</v>
      </c>
    </row>
    <row r="2104" spans="1:16" x14ac:dyDescent="0.25">
      <c r="A2104" t="str">
        <f>"QFAST01"</f>
        <v>QFAST01</v>
      </c>
      <c r="B2104" t="s">
        <v>10868</v>
      </c>
      <c r="C2104">
        <v>0</v>
      </c>
      <c r="D2104" t="s">
        <v>16</v>
      </c>
      <c r="E2104">
        <v>0</v>
      </c>
      <c r="F2104" t="s">
        <v>1917</v>
      </c>
      <c r="G2104" t="s">
        <v>10614</v>
      </c>
      <c r="O2104" t="s">
        <v>547</v>
      </c>
      <c r="P2104">
        <f t="shared" si="32"/>
        <v>16</v>
      </c>
    </row>
    <row r="2105" spans="1:16" hidden="1" x14ac:dyDescent="0.25">
      <c r="A2105" t="str">
        <f>"AFAST03"</f>
        <v>AFAST03</v>
      </c>
      <c r="B2105" t="s">
        <v>10868</v>
      </c>
      <c r="C2105">
        <v>0</v>
      </c>
      <c r="D2105" t="s">
        <v>16</v>
      </c>
      <c r="E2105">
        <v>0</v>
      </c>
      <c r="F2105" t="s">
        <v>1917</v>
      </c>
      <c r="G2105" t="s">
        <v>10614</v>
      </c>
      <c r="O2105" t="s">
        <v>11209</v>
      </c>
      <c r="P2105">
        <f t="shared" si="32"/>
        <v>0</v>
      </c>
    </row>
    <row r="2106" spans="1:16" hidden="1" x14ac:dyDescent="0.25">
      <c r="A2106" t="str">
        <f>"QFAST06"</f>
        <v>QFAST06</v>
      </c>
      <c r="B2106" t="s">
        <v>10869</v>
      </c>
      <c r="C2106">
        <v>0</v>
      </c>
      <c r="D2106" t="s">
        <v>16</v>
      </c>
      <c r="E2106">
        <v>0</v>
      </c>
      <c r="F2106" t="s">
        <v>1917</v>
      </c>
      <c r="G2106" t="s">
        <v>10614</v>
      </c>
      <c r="O2106" t="s">
        <v>11210</v>
      </c>
      <c r="P2106">
        <f t="shared" si="32"/>
        <v>0</v>
      </c>
    </row>
    <row r="2107" spans="1:16" hidden="1" x14ac:dyDescent="0.25">
      <c r="A2107" t="str">
        <f>"AFAST01"</f>
        <v>AFAST01</v>
      </c>
      <c r="B2107" t="s">
        <v>10870</v>
      </c>
      <c r="C2107">
        <v>0</v>
      </c>
      <c r="D2107" t="s">
        <v>16</v>
      </c>
      <c r="E2107">
        <v>0</v>
      </c>
      <c r="F2107" t="s">
        <v>1917</v>
      </c>
      <c r="G2107" t="s">
        <v>10614</v>
      </c>
      <c r="O2107" t="s">
        <v>5184</v>
      </c>
      <c r="P2107">
        <f t="shared" si="32"/>
        <v>0</v>
      </c>
    </row>
    <row r="2108" spans="1:16" hidden="1" x14ac:dyDescent="0.25">
      <c r="A2108" t="str">
        <f>"QFAST02"</f>
        <v>QFAST02</v>
      </c>
      <c r="B2108" t="s">
        <v>10870</v>
      </c>
      <c r="C2108">
        <v>0</v>
      </c>
      <c r="D2108" t="s">
        <v>16</v>
      </c>
      <c r="E2108">
        <v>0</v>
      </c>
      <c r="F2108" t="s">
        <v>1917</v>
      </c>
      <c r="G2108" t="s">
        <v>10614</v>
      </c>
      <c r="O2108" t="s">
        <v>11211</v>
      </c>
      <c r="P2108">
        <f t="shared" si="32"/>
        <v>0</v>
      </c>
    </row>
    <row r="2109" spans="1:16" hidden="1" x14ac:dyDescent="0.25">
      <c r="A2109" t="str">
        <f>"AFAST04"</f>
        <v>AFAST04</v>
      </c>
      <c r="B2109" t="s">
        <v>10871</v>
      </c>
      <c r="C2109">
        <v>0</v>
      </c>
      <c r="D2109" t="s">
        <v>16</v>
      </c>
      <c r="E2109">
        <v>0</v>
      </c>
      <c r="F2109" t="s">
        <v>1917</v>
      </c>
      <c r="G2109" t="s">
        <v>10614</v>
      </c>
      <c r="O2109" t="s">
        <v>544</v>
      </c>
      <c r="P2109">
        <f t="shared" si="32"/>
        <v>0</v>
      </c>
    </row>
    <row r="2110" spans="1:16" hidden="1" x14ac:dyDescent="0.25">
      <c r="A2110" t="str">
        <f>"QFAST05"</f>
        <v>QFAST05</v>
      </c>
      <c r="B2110" t="s">
        <v>10871</v>
      </c>
      <c r="C2110">
        <v>0</v>
      </c>
      <c r="D2110" t="s">
        <v>16</v>
      </c>
      <c r="E2110">
        <v>0</v>
      </c>
      <c r="F2110" t="s">
        <v>1917</v>
      </c>
      <c r="G2110" t="s">
        <v>10614</v>
      </c>
      <c r="O2110" t="s">
        <v>11212</v>
      </c>
      <c r="P2110">
        <f t="shared" si="32"/>
        <v>0</v>
      </c>
    </row>
    <row r="2111" spans="1:16" hidden="1" x14ac:dyDescent="0.25">
      <c r="A2111" t="str">
        <f>"QFAST03"</f>
        <v>QFAST03</v>
      </c>
      <c r="B2111" t="s">
        <v>10872</v>
      </c>
      <c r="C2111">
        <v>0</v>
      </c>
      <c r="D2111" t="s">
        <v>16</v>
      </c>
      <c r="E2111">
        <v>0</v>
      </c>
      <c r="F2111" t="s">
        <v>1917</v>
      </c>
      <c r="G2111" t="s">
        <v>10614</v>
      </c>
      <c r="O2111" t="s">
        <v>11213</v>
      </c>
      <c r="P2111">
        <f t="shared" si="32"/>
        <v>0</v>
      </c>
    </row>
    <row r="2112" spans="1:16" hidden="1" x14ac:dyDescent="0.25">
      <c r="A2112" t="str">
        <f>"AFAST02"</f>
        <v>AFAST02</v>
      </c>
      <c r="B2112" t="s">
        <v>10872</v>
      </c>
      <c r="C2112">
        <v>0</v>
      </c>
      <c r="D2112" t="s">
        <v>16</v>
      </c>
      <c r="E2112">
        <v>0</v>
      </c>
      <c r="F2112" t="s">
        <v>1917</v>
      </c>
      <c r="G2112" t="s">
        <v>10614</v>
      </c>
      <c r="O2112" t="s">
        <v>11214</v>
      </c>
      <c r="P2112">
        <f t="shared" si="32"/>
        <v>0</v>
      </c>
    </row>
    <row r="2113" spans="1:16" hidden="1" x14ac:dyDescent="0.25">
      <c r="A2113" t="str">
        <f>"QFAST04"</f>
        <v>QFAST04</v>
      </c>
      <c r="B2113" t="s">
        <v>10873</v>
      </c>
      <c r="C2113">
        <v>0</v>
      </c>
      <c r="D2113" t="s">
        <v>16</v>
      </c>
      <c r="E2113">
        <v>0</v>
      </c>
      <c r="F2113" t="s">
        <v>1917</v>
      </c>
      <c r="G2113" t="s">
        <v>9977</v>
      </c>
      <c r="O2113" t="s">
        <v>11215</v>
      </c>
      <c r="P2113">
        <f t="shared" si="32"/>
        <v>0</v>
      </c>
    </row>
    <row r="2114" spans="1:16" hidden="1" x14ac:dyDescent="0.25">
      <c r="A2114" t="str">
        <f>"AFAST05"</f>
        <v>AFAST05</v>
      </c>
      <c r="B2114" t="s">
        <v>13733</v>
      </c>
      <c r="C2114">
        <v>0</v>
      </c>
      <c r="D2114" t="s">
        <v>16</v>
      </c>
      <c r="E2114">
        <v>0</v>
      </c>
      <c r="F2114" t="s">
        <v>135</v>
      </c>
      <c r="G2114" t="s">
        <v>9949</v>
      </c>
      <c r="H2114" t="s">
        <v>9871</v>
      </c>
      <c r="O2114" t="s">
        <v>11216</v>
      </c>
      <c r="P2114">
        <f t="shared" si="32"/>
        <v>0</v>
      </c>
    </row>
    <row r="2115" spans="1:16" hidden="1" x14ac:dyDescent="0.25">
      <c r="A2115" t="str">
        <f>"QFAST07"</f>
        <v>QFAST07</v>
      </c>
      <c r="B2115" t="s">
        <v>13733</v>
      </c>
      <c r="C2115">
        <v>0</v>
      </c>
      <c r="D2115" t="s">
        <v>16</v>
      </c>
      <c r="E2115">
        <v>0</v>
      </c>
      <c r="F2115" t="s">
        <v>135</v>
      </c>
      <c r="G2115" t="s">
        <v>9949</v>
      </c>
      <c r="H2115" t="s">
        <v>9871</v>
      </c>
      <c r="O2115" t="s">
        <v>11217</v>
      </c>
      <c r="P2115">
        <f t="shared" ref="P2115:P2178" si="33">SUMIFS($C$2:$C$7959,$B$2:$B$7959,O2115)</f>
        <v>0</v>
      </c>
    </row>
    <row r="2116" spans="1:16" hidden="1" x14ac:dyDescent="0.25">
      <c r="A2116" t="str">
        <f>"QFAST08"</f>
        <v>QFAST08</v>
      </c>
      <c r="B2116" t="s">
        <v>4116</v>
      </c>
      <c r="C2116">
        <v>0</v>
      </c>
      <c r="D2116" t="s">
        <v>16</v>
      </c>
      <c r="E2116">
        <v>0</v>
      </c>
      <c r="F2116" t="s">
        <v>4118</v>
      </c>
      <c r="G2116" t="s">
        <v>10019</v>
      </c>
      <c r="O2116" t="s">
        <v>5110</v>
      </c>
      <c r="P2116">
        <f t="shared" si="33"/>
        <v>0</v>
      </c>
    </row>
    <row r="2117" spans="1:16" hidden="1" x14ac:dyDescent="0.25">
      <c r="A2117" t="str">
        <f>"QFENP01"</f>
        <v>QFENP01</v>
      </c>
      <c r="B2117" t="s">
        <v>13734</v>
      </c>
      <c r="C2117">
        <v>576</v>
      </c>
      <c r="D2117" t="s">
        <v>16</v>
      </c>
      <c r="E2117">
        <v>12</v>
      </c>
      <c r="F2117" t="s">
        <v>701</v>
      </c>
      <c r="G2117" t="s">
        <v>10874</v>
      </c>
      <c r="H2117" t="s">
        <v>9871</v>
      </c>
      <c r="O2117" t="s">
        <v>11219</v>
      </c>
      <c r="P2117">
        <f t="shared" si="33"/>
        <v>0</v>
      </c>
    </row>
    <row r="2118" spans="1:16" x14ac:dyDescent="0.25">
      <c r="A2118" t="str">
        <f>"AFENT01"</f>
        <v>AFENT01</v>
      </c>
      <c r="B2118" t="s">
        <v>10875</v>
      </c>
      <c r="C2118">
        <v>0</v>
      </c>
      <c r="D2118" t="s">
        <v>16</v>
      </c>
      <c r="E2118">
        <v>0</v>
      </c>
      <c r="F2118" t="s">
        <v>135</v>
      </c>
      <c r="G2118" t="s">
        <v>10876</v>
      </c>
      <c r="O2118" t="s">
        <v>4865</v>
      </c>
      <c r="P2118">
        <f t="shared" si="33"/>
        <v>1958</v>
      </c>
    </row>
    <row r="2119" spans="1:16" hidden="1" x14ac:dyDescent="0.25">
      <c r="A2119" t="str">
        <f>"QFENT01"</f>
        <v>QFENT01</v>
      </c>
      <c r="B2119" t="s">
        <v>10875</v>
      </c>
      <c r="C2119">
        <v>0</v>
      </c>
      <c r="D2119" t="s">
        <v>16</v>
      </c>
      <c r="E2119">
        <v>0</v>
      </c>
      <c r="F2119" t="s">
        <v>135</v>
      </c>
      <c r="G2119" t="s">
        <v>10876</v>
      </c>
      <c r="O2119" t="s">
        <v>607</v>
      </c>
      <c r="P2119">
        <f t="shared" si="33"/>
        <v>0</v>
      </c>
    </row>
    <row r="2120" spans="1:16" hidden="1" x14ac:dyDescent="0.25">
      <c r="A2120" t="str">
        <f>"QFENT05"</f>
        <v>QFENT05</v>
      </c>
      <c r="B2120" t="s">
        <v>17697</v>
      </c>
      <c r="C2120">
        <v>0</v>
      </c>
      <c r="D2120" t="s">
        <v>16</v>
      </c>
      <c r="E2120">
        <v>0</v>
      </c>
      <c r="F2120" t="s">
        <v>159</v>
      </c>
      <c r="G2120" t="s">
        <v>10877</v>
      </c>
      <c r="H2120" t="s">
        <v>9871</v>
      </c>
      <c r="O2120" t="s">
        <v>11220</v>
      </c>
      <c r="P2120">
        <f t="shared" si="33"/>
        <v>0</v>
      </c>
    </row>
    <row r="2121" spans="1:16" hidden="1" x14ac:dyDescent="0.25">
      <c r="A2121" t="str">
        <f>"AFENT04"</f>
        <v>AFENT04</v>
      </c>
      <c r="B2121" t="s">
        <v>17698</v>
      </c>
      <c r="C2121">
        <v>0</v>
      </c>
      <c r="D2121" t="s">
        <v>16</v>
      </c>
      <c r="E2121">
        <v>0</v>
      </c>
      <c r="F2121" t="s">
        <v>159</v>
      </c>
      <c r="G2121" t="s">
        <v>10877</v>
      </c>
      <c r="H2121" t="s">
        <v>9871</v>
      </c>
      <c r="O2121" t="s">
        <v>5306</v>
      </c>
      <c r="P2121">
        <f t="shared" si="33"/>
        <v>0</v>
      </c>
    </row>
    <row r="2122" spans="1:16" hidden="1" x14ac:dyDescent="0.25">
      <c r="A2122" t="str">
        <f>"QFENT04"</f>
        <v>QFENT04</v>
      </c>
      <c r="B2122" t="s">
        <v>17698</v>
      </c>
      <c r="C2122">
        <v>0</v>
      </c>
      <c r="D2122" t="s">
        <v>16</v>
      </c>
      <c r="E2122">
        <v>0</v>
      </c>
      <c r="F2122" t="s">
        <v>159</v>
      </c>
      <c r="G2122" t="s">
        <v>10877</v>
      </c>
      <c r="H2122" t="s">
        <v>9871</v>
      </c>
      <c r="O2122" t="s">
        <v>5082</v>
      </c>
      <c r="P2122">
        <f t="shared" si="33"/>
        <v>0</v>
      </c>
    </row>
    <row r="2123" spans="1:16" hidden="1" x14ac:dyDescent="0.25">
      <c r="A2123" t="str">
        <f>"AFENT03"</f>
        <v>AFENT03</v>
      </c>
      <c r="B2123" t="s">
        <v>10878</v>
      </c>
      <c r="C2123">
        <v>0</v>
      </c>
      <c r="D2123" t="s">
        <v>16</v>
      </c>
      <c r="E2123">
        <v>0</v>
      </c>
      <c r="F2123" t="s">
        <v>395</v>
      </c>
      <c r="G2123" t="s">
        <v>10879</v>
      </c>
      <c r="O2123" t="s">
        <v>5086</v>
      </c>
      <c r="P2123">
        <f t="shared" si="33"/>
        <v>0</v>
      </c>
    </row>
    <row r="2124" spans="1:16" hidden="1" x14ac:dyDescent="0.25">
      <c r="A2124" t="str">
        <f>"QFENT03"</f>
        <v>QFENT03</v>
      </c>
      <c r="B2124" t="s">
        <v>10878</v>
      </c>
      <c r="C2124">
        <v>0</v>
      </c>
      <c r="D2124" t="s">
        <v>16</v>
      </c>
      <c r="E2124">
        <v>0</v>
      </c>
      <c r="F2124" t="s">
        <v>395</v>
      </c>
      <c r="G2124" t="s">
        <v>10879</v>
      </c>
      <c r="H2124" t="s">
        <v>9871</v>
      </c>
      <c r="O2124" t="s">
        <v>592</v>
      </c>
      <c r="P2124">
        <f t="shared" si="33"/>
        <v>0</v>
      </c>
    </row>
    <row r="2125" spans="1:16" hidden="1" x14ac:dyDescent="0.25">
      <c r="A2125" t="str">
        <f>"AFENT05"</f>
        <v>AFENT05</v>
      </c>
      <c r="B2125" t="s">
        <v>13735</v>
      </c>
      <c r="C2125">
        <v>0</v>
      </c>
      <c r="D2125" t="s">
        <v>16</v>
      </c>
      <c r="E2125">
        <v>0</v>
      </c>
      <c r="F2125" t="s">
        <v>395</v>
      </c>
      <c r="G2125" t="s">
        <v>10879</v>
      </c>
      <c r="H2125" t="s">
        <v>9871</v>
      </c>
      <c r="O2125" t="s">
        <v>4892</v>
      </c>
      <c r="P2125">
        <f t="shared" si="33"/>
        <v>0</v>
      </c>
    </row>
    <row r="2126" spans="1:16" x14ac:dyDescent="0.25">
      <c r="A2126" t="str">
        <f>"QFENT02"</f>
        <v>QFENT02</v>
      </c>
      <c r="B2126" t="s">
        <v>13735</v>
      </c>
      <c r="C2126">
        <v>904</v>
      </c>
      <c r="D2126" t="s">
        <v>16</v>
      </c>
      <c r="E2126">
        <v>45</v>
      </c>
      <c r="F2126" t="s">
        <v>395</v>
      </c>
      <c r="G2126" t="s">
        <v>10879</v>
      </c>
      <c r="H2126" t="s">
        <v>9871</v>
      </c>
      <c r="O2126" t="s">
        <v>11221</v>
      </c>
      <c r="P2126">
        <f t="shared" si="33"/>
        <v>2220</v>
      </c>
    </row>
    <row r="2127" spans="1:16" x14ac:dyDescent="0.25">
      <c r="A2127" t="str">
        <f>"AFENT02"</f>
        <v>AFENT02</v>
      </c>
      <c r="B2127" t="s">
        <v>10880</v>
      </c>
      <c r="C2127">
        <v>0</v>
      </c>
      <c r="D2127" t="s">
        <v>16</v>
      </c>
      <c r="E2127">
        <v>0</v>
      </c>
      <c r="F2127" t="s">
        <v>395</v>
      </c>
      <c r="G2127" t="s">
        <v>10879</v>
      </c>
      <c r="O2127" t="s">
        <v>4844</v>
      </c>
      <c r="P2127">
        <f t="shared" si="33"/>
        <v>918</v>
      </c>
    </row>
    <row r="2128" spans="1:16" hidden="1" x14ac:dyDescent="0.25">
      <c r="A2128" t="str">
        <f>"AFENV04"</f>
        <v>AFENV04</v>
      </c>
      <c r="B2128" t="s">
        <v>13736</v>
      </c>
      <c r="C2128">
        <v>0</v>
      </c>
      <c r="D2128" t="s">
        <v>16</v>
      </c>
      <c r="E2128">
        <v>0</v>
      </c>
      <c r="F2128" t="s">
        <v>281</v>
      </c>
      <c r="G2128" t="s">
        <v>10879</v>
      </c>
      <c r="H2128" t="s">
        <v>9871</v>
      </c>
      <c r="O2128" t="s">
        <v>11222</v>
      </c>
      <c r="P2128">
        <f t="shared" si="33"/>
        <v>0</v>
      </c>
    </row>
    <row r="2129" spans="1:16" hidden="1" x14ac:dyDescent="0.25">
      <c r="A2129" t="str">
        <f>"QFENV01"</f>
        <v>QFENV01</v>
      </c>
      <c r="B2129" t="s">
        <v>13736</v>
      </c>
      <c r="C2129">
        <v>764</v>
      </c>
      <c r="D2129" t="s">
        <v>16</v>
      </c>
      <c r="E2129">
        <v>50</v>
      </c>
      <c r="F2129" t="s">
        <v>281</v>
      </c>
      <c r="G2129" t="s">
        <v>10879</v>
      </c>
      <c r="H2129" t="s">
        <v>9871</v>
      </c>
      <c r="O2129" t="s">
        <v>11223</v>
      </c>
      <c r="P2129">
        <f t="shared" si="33"/>
        <v>0</v>
      </c>
    </row>
    <row r="2130" spans="1:16" hidden="1" x14ac:dyDescent="0.25">
      <c r="A2130" t="str">
        <f>"QFENV05"</f>
        <v>QFENV05</v>
      </c>
      <c r="B2130" t="s">
        <v>13739</v>
      </c>
      <c r="C2130">
        <v>3340</v>
      </c>
      <c r="D2130" t="s">
        <v>16</v>
      </c>
      <c r="E2130">
        <v>167</v>
      </c>
      <c r="F2130" t="s">
        <v>281</v>
      </c>
      <c r="G2130" t="s">
        <v>10879</v>
      </c>
      <c r="H2130" t="s">
        <v>9871</v>
      </c>
      <c r="O2130" t="s">
        <v>1494</v>
      </c>
      <c r="P2130">
        <f t="shared" si="33"/>
        <v>0</v>
      </c>
    </row>
    <row r="2131" spans="1:16" hidden="1" x14ac:dyDescent="0.25">
      <c r="A2131" t="str">
        <f>"AFENV01"</f>
        <v>AFENV01</v>
      </c>
      <c r="B2131" t="s">
        <v>10881</v>
      </c>
      <c r="C2131">
        <v>0</v>
      </c>
      <c r="D2131" t="s">
        <v>16</v>
      </c>
      <c r="E2131">
        <v>0</v>
      </c>
      <c r="F2131" t="s">
        <v>281</v>
      </c>
      <c r="G2131" t="s">
        <v>10879</v>
      </c>
      <c r="O2131" t="s">
        <v>17768</v>
      </c>
      <c r="P2131">
        <f t="shared" si="33"/>
        <v>0</v>
      </c>
    </row>
    <row r="2132" spans="1:16" hidden="1" x14ac:dyDescent="0.25">
      <c r="A2132" t="str">
        <f>"QFENV02"</f>
        <v>QFENV02</v>
      </c>
      <c r="B2132" t="s">
        <v>10881</v>
      </c>
      <c r="C2132">
        <v>0</v>
      </c>
      <c r="D2132" t="s">
        <v>16</v>
      </c>
      <c r="E2132">
        <v>0</v>
      </c>
      <c r="F2132" t="s">
        <v>281</v>
      </c>
      <c r="G2132" t="s">
        <v>10879</v>
      </c>
      <c r="O2132" t="s">
        <v>13818</v>
      </c>
      <c r="P2132">
        <f t="shared" si="33"/>
        <v>0</v>
      </c>
    </row>
    <row r="2133" spans="1:16" hidden="1" x14ac:dyDescent="0.25">
      <c r="A2133" t="str">
        <f>"QFENV03"</f>
        <v>QFENV03</v>
      </c>
      <c r="B2133" t="s">
        <v>13737</v>
      </c>
      <c r="C2133">
        <v>17130</v>
      </c>
      <c r="D2133" t="s">
        <v>16</v>
      </c>
      <c r="E2133">
        <v>856</v>
      </c>
      <c r="F2133" t="s">
        <v>281</v>
      </c>
      <c r="G2133" t="s">
        <v>10879</v>
      </c>
      <c r="H2133" t="s">
        <v>9871</v>
      </c>
      <c r="O2133" t="s">
        <v>11224</v>
      </c>
      <c r="P2133">
        <f t="shared" si="33"/>
        <v>0</v>
      </c>
    </row>
    <row r="2134" spans="1:16" hidden="1" x14ac:dyDescent="0.25">
      <c r="A2134" t="str">
        <f>"AFENV02"</f>
        <v>AFENV02</v>
      </c>
      <c r="B2134" t="s">
        <v>13737</v>
      </c>
      <c r="C2134">
        <v>0</v>
      </c>
      <c r="D2134" t="s">
        <v>16</v>
      </c>
      <c r="E2134">
        <v>0</v>
      </c>
      <c r="F2134" t="s">
        <v>281</v>
      </c>
      <c r="G2134" t="s">
        <v>10879</v>
      </c>
      <c r="H2134" t="s">
        <v>9871</v>
      </c>
      <c r="O2134" t="s">
        <v>5055</v>
      </c>
      <c r="P2134">
        <f t="shared" si="33"/>
        <v>0</v>
      </c>
    </row>
    <row r="2135" spans="1:16" hidden="1" x14ac:dyDescent="0.25">
      <c r="A2135" t="str">
        <f>"QFENV04"</f>
        <v>QFENV04</v>
      </c>
      <c r="B2135" t="s">
        <v>13738</v>
      </c>
      <c r="C2135">
        <v>5099</v>
      </c>
      <c r="D2135" t="s">
        <v>16</v>
      </c>
      <c r="E2135">
        <v>101</v>
      </c>
      <c r="F2135" t="s">
        <v>281</v>
      </c>
      <c r="G2135" t="s">
        <v>10879</v>
      </c>
      <c r="H2135" t="s">
        <v>9871</v>
      </c>
      <c r="O2135" t="s">
        <v>5048</v>
      </c>
      <c r="P2135">
        <f t="shared" si="33"/>
        <v>0</v>
      </c>
    </row>
    <row r="2136" spans="1:16" hidden="1" x14ac:dyDescent="0.25">
      <c r="A2136" t="str">
        <f>"AFENV03"</f>
        <v>AFENV03</v>
      </c>
      <c r="B2136" t="s">
        <v>13738</v>
      </c>
      <c r="C2136">
        <v>0</v>
      </c>
      <c r="D2136" t="s">
        <v>16</v>
      </c>
      <c r="E2136">
        <v>0</v>
      </c>
      <c r="F2136" t="s">
        <v>281</v>
      </c>
      <c r="G2136" t="s">
        <v>10879</v>
      </c>
      <c r="H2136" t="s">
        <v>9871</v>
      </c>
      <c r="O2136" t="s">
        <v>594</v>
      </c>
      <c r="P2136">
        <f t="shared" si="33"/>
        <v>0</v>
      </c>
    </row>
    <row r="2137" spans="1:16" x14ac:dyDescent="0.25">
      <c r="A2137" t="str">
        <f>"QFERA01"</f>
        <v>QFERA01</v>
      </c>
      <c r="B2137" t="s">
        <v>17699</v>
      </c>
      <c r="C2137">
        <v>0</v>
      </c>
      <c r="D2137" t="s">
        <v>16</v>
      </c>
      <c r="E2137">
        <v>0</v>
      </c>
      <c r="F2137" t="s">
        <v>921</v>
      </c>
      <c r="G2137" t="s">
        <v>10606</v>
      </c>
      <c r="H2137" t="s">
        <v>9891</v>
      </c>
      <c r="O2137" t="s">
        <v>5468</v>
      </c>
      <c r="P2137">
        <f t="shared" si="33"/>
        <v>3103</v>
      </c>
    </row>
    <row r="2138" spans="1:16" x14ac:dyDescent="0.25">
      <c r="A2138" t="str">
        <f>"AFERA01"</f>
        <v>AFERA01</v>
      </c>
      <c r="B2138" t="s">
        <v>17699</v>
      </c>
      <c r="C2138">
        <v>0</v>
      </c>
      <c r="D2138" t="s">
        <v>16</v>
      </c>
      <c r="E2138">
        <v>0</v>
      </c>
      <c r="F2138" t="s">
        <v>921</v>
      </c>
      <c r="G2138" t="s">
        <v>10606</v>
      </c>
      <c r="H2138" t="s">
        <v>9891</v>
      </c>
      <c r="O2138" t="s">
        <v>4886</v>
      </c>
      <c r="P2138">
        <f t="shared" si="33"/>
        <v>1168</v>
      </c>
    </row>
    <row r="2139" spans="1:16" x14ac:dyDescent="0.25">
      <c r="A2139" t="str">
        <f>"QFERA03"</f>
        <v>QFERA03</v>
      </c>
      <c r="B2139" t="s">
        <v>13740</v>
      </c>
      <c r="C2139">
        <v>0</v>
      </c>
      <c r="D2139" t="s">
        <v>16</v>
      </c>
      <c r="E2139">
        <v>0</v>
      </c>
      <c r="F2139" t="s">
        <v>921</v>
      </c>
      <c r="G2139" t="s">
        <v>10606</v>
      </c>
      <c r="H2139" t="s">
        <v>9891</v>
      </c>
      <c r="O2139" t="s">
        <v>5277</v>
      </c>
      <c r="P2139">
        <f t="shared" si="33"/>
        <v>3044</v>
      </c>
    </row>
    <row r="2140" spans="1:16" hidden="1" x14ac:dyDescent="0.25">
      <c r="A2140" t="str">
        <f>"AFERA02"</f>
        <v>AFERA02</v>
      </c>
      <c r="B2140" t="s">
        <v>17700</v>
      </c>
      <c r="C2140">
        <v>0</v>
      </c>
      <c r="D2140" t="s">
        <v>16</v>
      </c>
      <c r="E2140">
        <v>0</v>
      </c>
      <c r="F2140" t="s">
        <v>921</v>
      </c>
      <c r="G2140" t="s">
        <v>10606</v>
      </c>
      <c r="H2140" t="s">
        <v>9891</v>
      </c>
      <c r="O2140" t="s">
        <v>11225</v>
      </c>
      <c r="P2140">
        <f t="shared" si="33"/>
        <v>0</v>
      </c>
    </row>
    <row r="2141" spans="1:16" hidden="1" x14ac:dyDescent="0.25">
      <c r="A2141" t="str">
        <f>"QFERA02"</f>
        <v>QFERA02</v>
      </c>
      <c r="B2141" t="s">
        <v>17700</v>
      </c>
      <c r="C2141">
        <v>0</v>
      </c>
      <c r="D2141" t="s">
        <v>16</v>
      </c>
      <c r="E2141">
        <v>0</v>
      </c>
      <c r="F2141" t="s">
        <v>921</v>
      </c>
      <c r="G2141" t="s">
        <v>10606</v>
      </c>
      <c r="H2141" t="s">
        <v>9891</v>
      </c>
      <c r="O2141" t="s">
        <v>1490</v>
      </c>
      <c r="P2141">
        <f t="shared" si="33"/>
        <v>0</v>
      </c>
    </row>
    <row r="2142" spans="1:16" hidden="1" x14ac:dyDescent="0.25">
      <c r="A2142" t="str">
        <f>"AFERT03"</f>
        <v>AFERT03</v>
      </c>
      <c r="B2142" t="s">
        <v>10882</v>
      </c>
      <c r="C2142">
        <v>0</v>
      </c>
      <c r="D2142" t="s">
        <v>41</v>
      </c>
      <c r="E2142">
        <v>0</v>
      </c>
      <c r="F2142" t="s">
        <v>10038</v>
      </c>
      <c r="G2142" t="s">
        <v>10676</v>
      </c>
      <c r="O2142" t="s">
        <v>11226</v>
      </c>
      <c r="P2142">
        <f t="shared" si="33"/>
        <v>0</v>
      </c>
    </row>
    <row r="2143" spans="1:16" hidden="1" x14ac:dyDescent="0.25">
      <c r="A2143" t="str">
        <f>"QFERT01"</f>
        <v>QFERT01</v>
      </c>
      <c r="B2143" t="s">
        <v>10882</v>
      </c>
      <c r="C2143">
        <v>0</v>
      </c>
      <c r="D2143" t="s">
        <v>41</v>
      </c>
      <c r="E2143">
        <v>0</v>
      </c>
      <c r="F2143" t="s">
        <v>3042</v>
      </c>
      <c r="G2143" t="s">
        <v>10676</v>
      </c>
      <c r="O2143" t="s">
        <v>11227</v>
      </c>
      <c r="P2143">
        <f t="shared" si="33"/>
        <v>0</v>
      </c>
    </row>
    <row r="2144" spans="1:16" hidden="1" x14ac:dyDescent="0.25">
      <c r="A2144" t="str">
        <f>"QFERT05"</f>
        <v>QFERT05</v>
      </c>
      <c r="B2144" t="s">
        <v>10883</v>
      </c>
      <c r="C2144">
        <v>0</v>
      </c>
      <c r="D2144" t="s">
        <v>41</v>
      </c>
      <c r="E2144">
        <v>0</v>
      </c>
      <c r="F2144" t="s">
        <v>3042</v>
      </c>
      <c r="G2144" t="s">
        <v>10676</v>
      </c>
      <c r="O2144" t="s">
        <v>11229</v>
      </c>
      <c r="P2144">
        <f t="shared" si="33"/>
        <v>0</v>
      </c>
    </row>
    <row r="2145" spans="1:16" hidden="1" x14ac:dyDescent="0.25">
      <c r="A2145" t="str">
        <f>"AFERT06"</f>
        <v>AFERT06</v>
      </c>
      <c r="B2145" t="s">
        <v>10883</v>
      </c>
      <c r="C2145">
        <v>0</v>
      </c>
      <c r="D2145" t="s">
        <v>41</v>
      </c>
      <c r="E2145">
        <v>0</v>
      </c>
      <c r="F2145" t="s">
        <v>10038</v>
      </c>
      <c r="G2145" t="s">
        <v>10676</v>
      </c>
      <c r="O2145" t="s">
        <v>11230</v>
      </c>
      <c r="P2145">
        <f t="shared" si="33"/>
        <v>0</v>
      </c>
    </row>
    <row r="2146" spans="1:16" hidden="1" x14ac:dyDescent="0.25">
      <c r="A2146" t="str">
        <f>"QFERT04"</f>
        <v>QFERT04</v>
      </c>
      <c r="B2146" t="s">
        <v>10884</v>
      </c>
      <c r="C2146">
        <v>0</v>
      </c>
      <c r="D2146" t="s">
        <v>41</v>
      </c>
      <c r="E2146">
        <v>0</v>
      </c>
      <c r="F2146" t="s">
        <v>3042</v>
      </c>
      <c r="G2146" t="s">
        <v>10676</v>
      </c>
      <c r="O2146" t="s">
        <v>11231</v>
      </c>
      <c r="P2146">
        <f t="shared" si="33"/>
        <v>0</v>
      </c>
    </row>
    <row r="2147" spans="1:16" hidden="1" x14ac:dyDescent="0.25">
      <c r="A2147" t="str">
        <f>"AFERT04"</f>
        <v>AFERT04</v>
      </c>
      <c r="B2147" t="s">
        <v>10884</v>
      </c>
      <c r="C2147">
        <v>0</v>
      </c>
      <c r="D2147" t="s">
        <v>41</v>
      </c>
      <c r="E2147">
        <v>0</v>
      </c>
      <c r="F2147" t="s">
        <v>10038</v>
      </c>
      <c r="G2147" t="s">
        <v>10676</v>
      </c>
      <c r="O2147" t="s">
        <v>11232</v>
      </c>
      <c r="P2147">
        <f t="shared" si="33"/>
        <v>0</v>
      </c>
    </row>
    <row r="2148" spans="1:16" hidden="1" x14ac:dyDescent="0.25">
      <c r="A2148" t="str">
        <f>"QFERT03"</f>
        <v>QFERT03</v>
      </c>
      <c r="B2148" t="s">
        <v>10885</v>
      </c>
      <c r="C2148">
        <v>0</v>
      </c>
      <c r="D2148" t="s">
        <v>843</v>
      </c>
      <c r="E2148">
        <v>0</v>
      </c>
      <c r="F2148" t="s">
        <v>1029</v>
      </c>
      <c r="O2148" t="s">
        <v>5068</v>
      </c>
      <c r="P2148">
        <f t="shared" si="33"/>
        <v>0</v>
      </c>
    </row>
    <row r="2149" spans="1:16" hidden="1" x14ac:dyDescent="0.25">
      <c r="A2149" t="str">
        <f>"AFERT05"</f>
        <v>AFERT05</v>
      </c>
      <c r="B2149" t="s">
        <v>10886</v>
      </c>
      <c r="C2149">
        <v>0</v>
      </c>
      <c r="D2149" t="s">
        <v>41</v>
      </c>
      <c r="E2149">
        <v>0</v>
      </c>
      <c r="F2149" t="s">
        <v>1029</v>
      </c>
      <c r="O2149" t="s">
        <v>5064</v>
      </c>
      <c r="P2149">
        <f t="shared" si="33"/>
        <v>0</v>
      </c>
    </row>
    <row r="2150" spans="1:16" hidden="1" x14ac:dyDescent="0.25">
      <c r="A2150" t="str">
        <f>"QFERT02"</f>
        <v>QFERT02</v>
      </c>
      <c r="B2150" t="s">
        <v>10887</v>
      </c>
      <c r="C2150">
        <v>0</v>
      </c>
      <c r="D2150" t="s">
        <v>41</v>
      </c>
      <c r="E2150">
        <v>0</v>
      </c>
      <c r="F2150" t="s">
        <v>1029</v>
      </c>
      <c r="O2150" t="s">
        <v>596</v>
      </c>
      <c r="P2150">
        <f t="shared" si="33"/>
        <v>0</v>
      </c>
    </row>
    <row r="2151" spans="1:16" x14ac:dyDescent="0.25">
      <c r="A2151" t="str">
        <f>"AFERT02"</f>
        <v>AFERT02</v>
      </c>
      <c r="B2151" t="s">
        <v>10887</v>
      </c>
      <c r="C2151">
        <v>0</v>
      </c>
      <c r="D2151" t="s">
        <v>41</v>
      </c>
      <c r="E2151">
        <v>0</v>
      </c>
      <c r="F2151" t="s">
        <v>1029</v>
      </c>
      <c r="O2151" t="s">
        <v>4850</v>
      </c>
      <c r="P2151">
        <f t="shared" si="33"/>
        <v>2480</v>
      </c>
    </row>
    <row r="2152" spans="1:16" x14ac:dyDescent="0.25">
      <c r="A2152" t="str">
        <f>"AFEST01"</f>
        <v>AFEST01</v>
      </c>
      <c r="B2152" t="s">
        <v>10888</v>
      </c>
      <c r="C2152">
        <v>0</v>
      </c>
      <c r="D2152" t="s">
        <v>41</v>
      </c>
      <c r="E2152">
        <v>0</v>
      </c>
      <c r="F2152" t="s">
        <v>9356</v>
      </c>
      <c r="G2152" t="s">
        <v>10347</v>
      </c>
      <c r="O2152" t="s">
        <v>4897</v>
      </c>
      <c r="P2152">
        <f t="shared" si="33"/>
        <v>55</v>
      </c>
    </row>
    <row r="2153" spans="1:16" hidden="1" x14ac:dyDescent="0.25">
      <c r="A2153" t="str">
        <f>"QFEST01"</f>
        <v>QFEST01</v>
      </c>
      <c r="B2153" t="s">
        <v>10889</v>
      </c>
      <c r="C2153">
        <v>0</v>
      </c>
      <c r="D2153" t="s">
        <v>41</v>
      </c>
      <c r="E2153">
        <v>0</v>
      </c>
      <c r="F2153" t="s">
        <v>87</v>
      </c>
      <c r="G2153" t="s">
        <v>10347</v>
      </c>
      <c r="O2153" t="s">
        <v>5449</v>
      </c>
      <c r="P2153">
        <f t="shared" si="33"/>
        <v>0</v>
      </c>
    </row>
    <row r="2154" spans="1:16" hidden="1" x14ac:dyDescent="0.25">
      <c r="A2154" t="str">
        <f>"AFEST02"</f>
        <v>AFEST02</v>
      </c>
      <c r="B2154" t="s">
        <v>10889</v>
      </c>
      <c r="C2154">
        <v>0</v>
      </c>
      <c r="D2154" t="s">
        <v>41</v>
      </c>
      <c r="E2154">
        <v>0</v>
      </c>
      <c r="F2154" t="s">
        <v>87</v>
      </c>
      <c r="G2154" t="s">
        <v>10347</v>
      </c>
      <c r="O2154" t="s">
        <v>11233</v>
      </c>
      <c r="P2154">
        <f t="shared" si="33"/>
        <v>0</v>
      </c>
    </row>
    <row r="2155" spans="1:16" hidden="1" x14ac:dyDescent="0.25">
      <c r="A2155" t="str">
        <f>"QFETR01"</f>
        <v>QFETR01</v>
      </c>
      <c r="B2155" t="s">
        <v>13741</v>
      </c>
      <c r="C2155">
        <v>0</v>
      </c>
      <c r="D2155" t="s">
        <v>41</v>
      </c>
      <c r="E2155">
        <v>0</v>
      </c>
      <c r="F2155" t="s">
        <v>159</v>
      </c>
      <c r="H2155" t="s">
        <v>9876</v>
      </c>
      <c r="O2155" t="s">
        <v>11234</v>
      </c>
      <c r="P2155">
        <f t="shared" si="33"/>
        <v>0</v>
      </c>
    </row>
    <row r="2156" spans="1:16" x14ac:dyDescent="0.25">
      <c r="A2156" t="str">
        <f>"AFETR01"</f>
        <v>AFETR01</v>
      </c>
      <c r="B2156" t="s">
        <v>13741</v>
      </c>
      <c r="C2156">
        <v>0</v>
      </c>
      <c r="D2156" t="s">
        <v>41</v>
      </c>
      <c r="E2156">
        <v>0</v>
      </c>
      <c r="F2156" t="s">
        <v>159</v>
      </c>
      <c r="H2156" t="s">
        <v>9876</v>
      </c>
      <c r="O2156" t="s">
        <v>4940</v>
      </c>
      <c r="P2156">
        <f t="shared" si="33"/>
        <v>80520</v>
      </c>
    </row>
    <row r="2157" spans="1:16" x14ac:dyDescent="0.25">
      <c r="A2157" t="str">
        <f>"QFETR02"</f>
        <v>QFETR02</v>
      </c>
      <c r="B2157" t="s">
        <v>4145</v>
      </c>
      <c r="C2157">
        <v>0</v>
      </c>
      <c r="D2157" t="s">
        <v>41</v>
      </c>
      <c r="E2157">
        <v>0</v>
      </c>
      <c r="F2157" t="s">
        <v>159</v>
      </c>
      <c r="H2157" t="s">
        <v>9876</v>
      </c>
      <c r="O2157" t="s">
        <v>5303</v>
      </c>
      <c r="P2157">
        <f t="shared" si="33"/>
        <v>192800</v>
      </c>
    </row>
    <row r="2158" spans="1:16" hidden="1" x14ac:dyDescent="0.25">
      <c r="A2158" t="str">
        <f>"AFILI01"</f>
        <v>AFILI01</v>
      </c>
      <c r="B2158" t="s">
        <v>411</v>
      </c>
      <c r="C2158">
        <v>0</v>
      </c>
      <c r="D2158" t="s">
        <v>16</v>
      </c>
      <c r="E2158">
        <v>0</v>
      </c>
      <c r="F2158" t="s">
        <v>92</v>
      </c>
      <c r="G2158" t="s">
        <v>10890</v>
      </c>
      <c r="O2158" t="s">
        <v>11235</v>
      </c>
      <c r="P2158">
        <f t="shared" si="33"/>
        <v>0</v>
      </c>
    </row>
    <row r="2159" spans="1:16" hidden="1" x14ac:dyDescent="0.25">
      <c r="A2159" t="str">
        <f>"QFILI01"</f>
        <v>QFILI01</v>
      </c>
      <c r="B2159" t="s">
        <v>411</v>
      </c>
      <c r="C2159">
        <v>10667</v>
      </c>
      <c r="D2159" t="s">
        <v>16</v>
      </c>
      <c r="E2159">
        <v>106</v>
      </c>
      <c r="F2159" t="s">
        <v>92</v>
      </c>
      <c r="G2159" t="s">
        <v>10890</v>
      </c>
      <c r="O2159" t="s">
        <v>11236</v>
      </c>
      <c r="P2159">
        <f t="shared" si="33"/>
        <v>0</v>
      </c>
    </row>
    <row r="2160" spans="1:16" hidden="1" x14ac:dyDescent="0.25">
      <c r="A2160" t="str">
        <f>"AFILI02"</f>
        <v>AFILI02</v>
      </c>
      <c r="B2160" t="s">
        <v>4164</v>
      </c>
      <c r="C2160">
        <v>0</v>
      </c>
      <c r="D2160" t="s">
        <v>16</v>
      </c>
      <c r="E2160">
        <v>0</v>
      </c>
      <c r="F2160" t="s">
        <v>92</v>
      </c>
      <c r="G2160" t="s">
        <v>10890</v>
      </c>
      <c r="O2160" t="s">
        <v>11237</v>
      </c>
      <c r="P2160">
        <f t="shared" si="33"/>
        <v>0</v>
      </c>
    </row>
    <row r="2161" spans="1:16" hidden="1" x14ac:dyDescent="0.25">
      <c r="A2161" t="str">
        <f>"QFILI02"</f>
        <v>QFILI02</v>
      </c>
      <c r="B2161" t="s">
        <v>4164</v>
      </c>
      <c r="C2161">
        <v>0</v>
      </c>
      <c r="D2161" t="s">
        <v>16</v>
      </c>
      <c r="E2161">
        <v>0</v>
      </c>
      <c r="F2161" t="s">
        <v>92</v>
      </c>
      <c r="G2161" t="s">
        <v>10890</v>
      </c>
      <c r="O2161" t="s">
        <v>11238</v>
      </c>
      <c r="P2161">
        <f t="shared" si="33"/>
        <v>0</v>
      </c>
    </row>
    <row r="2162" spans="1:16" x14ac:dyDescent="0.25">
      <c r="A2162" t="str">
        <f>"QFILL02"</f>
        <v>QFILL02</v>
      </c>
      <c r="B2162" t="s">
        <v>10891</v>
      </c>
      <c r="C2162">
        <v>0</v>
      </c>
      <c r="D2162" t="s">
        <v>16</v>
      </c>
      <c r="E2162">
        <v>0</v>
      </c>
      <c r="F2162" t="s">
        <v>10892</v>
      </c>
      <c r="G2162" t="s">
        <v>10893</v>
      </c>
      <c r="O2162" t="s">
        <v>5088</v>
      </c>
      <c r="P2162">
        <f t="shared" si="33"/>
        <v>11760</v>
      </c>
    </row>
    <row r="2163" spans="1:16" hidden="1" x14ac:dyDescent="0.25">
      <c r="A2163" t="str">
        <f>"AFILL01"</f>
        <v>AFILL01</v>
      </c>
      <c r="B2163" t="s">
        <v>10894</v>
      </c>
      <c r="C2163">
        <v>0</v>
      </c>
      <c r="D2163" t="s">
        <v>16</v>
      </c>
      <c r="E2163">
        <v>0</v>
      </c>
      <c r="F2163" t="s">
        <v>10892</v>
      </c>
      <c r="G2163" t="s">
        <v>10893</v>
      </c>
      <c r="O2163" t="s">
        <v>11239</v>
      </c>
      <c r="P2163">
        <f t="shared" si="33"/>
        <v>0</v>
      </c>
    </row>
    <row r="2164" spans="1:16" x14ac:dyDescent="0.25">
      <c r="A2164" t="str">
        <f>"QFILL01"</f>
        <v>QFILL01</v>
      </c>
      <c r="B2164" t="s">
        <v>10894</v>
      </c>
      <c r="C2164">
        <v>0</v>
      </c>
      <c r="D2164" t="s">
        <v>16</v>
      </c>
      <c r="E2164">
        <v>0</v>
      </c>
      <c r="F2164" t="s">
        <v>10892</v>
      </c>
      <c r="G2164" t="s">
        <v>10893</v>
      </c>
      <c r="O2164" t="s">
        <v>5000</v>
      </c>
      <c r="P2164">
        <f t="shared" si="33"/>
        <v>449060</v>
      </c>
    </row>
    <row r="2165" spans="1:16" hidden="1" x14ac:dyDescent="0.25">
      <c r="A2165" t="str">
        <f>"QFIPR02"</f>
        <v>QFIPR02</v>
      </c>
      <c r="B2165" t="s">
        <v>10895</v>
      </c>
      <c r="C2165">
        <v>0</v>
      </c>
      <c r="D2165" t="s">
        <v>16</v>
      </c>
      <c r="E2165">
        <v>0</v>
      </c>
      <c r="F2165" t="s">
        <v>10142</v>
      </c>
      <c r="G2165" t="s">
        <v>10896</v>
      </c>
      <c r="O2165" t="s">
        <v>5424</v>
      </c>
      <c r="P2165">
        <f t="shared" si="33"/>
        <v>0</v>
      </c>
    </row>
    <row r="2166" spans="1:16" hidden="1" x14ac:dyDescent="0.25">
      <c r="A2166" t="str">
        <f>"AFIPR02"</f>
        <v>AFIPR02</v>
      </c>
      <c r="B2166" t="s">
        <v>10895</v>
      </c>
      <c r="C2166">
        <v>0</v>
      </c>
      <c r="D2166" t="s">
        <v>16</v>
      </c>
      <c r="E2166">
        <v>0</v>
      </c>
      <c r="F2166" t="s">
        <v>10142</v>
      </c>
      <c r="G2166" t="s">
        <v>10896</v>
      </c>
      <c r="O2166" t="s">
        <v>11240</v>
      </c>
      <c r="P2166">
        <f t="shared" si="33"/>
        <v>0</v>
      </c>
    </row>
    <row r="2167" spans="1:16" hidden="1" x14ac:dyDescent="0.25">
      <c r="A2167" t="str">
        <f>"QFIPR01"</f>
        <v>QFIPR01</v>
      </c>
      <c r="B2167" t="s">
        <v>10897</v>
      </c>
      <c r="C2167">
        <v>0</v>
      </c>
      <c r="D2167" t="s">
        <v>16</v>
      </c>
      <c r="E2167">
        <v>0</v>
      </c>
      <c r="F2167" t="s">
        <v>10142</v>
      </c>
      <c r="G2167" t="s">
        <v>10896</v>
      </c>
      <c r="O2167" t="s">
        <v>11241</v>
      </c>
      <c r="P2167">
        <f t="shared" si="33"/>
        <v>0</v>
      </c>
    </row>
    <row r="2168" spans="1:16" hidden="1" x14ac:dyDescent="0.25">
      <c r="A2168" t="str">
        <f>"AFIPR01"</f>
        <v>AFIPR01</v>
      </c>
      <c r="B2168" t="s">
        <v>10897</v>
      </c>
      <c r="C2168">
        <v>0</v>
      </c>
      <c r="D2168" t="s">
        <v>16</v>
      </c>
      <c r="E2168">
        <v>0</v>
      </c>
      <c r="F2168" t="s">
        <v>10142</v>
      </c>
      <c r="G2168" t="s">
        <v>10896</v>
      </c>
      <c r="O2168" t="s">
        <v>11242</v>
      </c>
      <c r="P2168">
        <f t="shared" si="33"/>
        <v>0</v>
      </c>
    </row>
    <row r="2169" spans="1:16" hidden="1" x14ac:dyDescent="0.25">
      <c r="A2169" t="str">
        <f>"QFIRO01"</f>
        <v>QFIRO01</v>
      </c>
      <c r="B2169" t="s">
        <v>17701</v>
      </c>
      <c r="C2169">
        <v>0</v>
      </c>
      <c r="D2169" t="s">
        <v>16</v>
      </c>
      <c r="E2169">
        <v>0</v>
      </c>
      <c r="F2169" t="s">
        <v>528</v>
      </c>
      <c r="G2169" t="s">
        <v>9932</v>
      </c>
      <c r="H2169" t="s">
        <v>9871</v>
      </c>
      <c r="O2169" t="s">
        <v>11243</v>
      </c>
      <c r="P2169">
        <f t="shared" si="33"/>
        <v>0</v>
      </c>
    </row>
    <row r="2170" spans="1:16" hidden="1" x14ac:dyDescent="0.25">
      <c r="A2170" t="str">
        <f>"QFITO08"</f>
        <v>QFITO08</v>
      </c>
      <c r="B2170" t="s">
        <v>10898</v>
      </c>
      <c r="C2170">
        <v>0</v>
      </c>
      <c r="D2170" t="s">
        <v>41</v>
      </c>
      <c r="E2170">
        <v>0</v>
      </c>
      <c r="F2170" t="s">
        <v>10277</v>
      </c>
      <c r="G2170" t="s">
        <v>10297</v>
      </c>
      <c r="O2170" t="s">
        <v>11244</v>
      </c>
      <c r="P2170">
        <f t="shared" si="33"/>
        <v>0</v>
      </c>
    </row>
    <row r="2171" spans="1:16" hidden="1" x14ac:dyDescent="0.25">
      <c r="A2171" t="str">
        <f>"QFITO01"</f>
        <v>QFITO01</v>
      </c>
      <c r="B2171" t="s">
        <v>10899</v>
      </c>
      <c r="C2171">
        <v>0</v>
      </c>
      <c r="D2171" t="s">
        <v>41</v>
      </c>
      <c r="E2171">
        <v>0</v>
      </c>
      <c r="F2171" t="s">
        <v>10277</v>
      </c>
      <c r="G2171" t="s">
        <v>10297</v>
      </c>
      <c r="O2171" t="s">
        <v>5124</v>
      </c>
      <c r="P2171">
        <f t="shared" si="33"/>
        <v>0</v>
      </c>
    </row>
    <row r="2172" spans="1:16" x14ac:dyDescent="0.25">
      <c r="A2172" t="str">
        <f>"AFITO05"</f>
        <v>AFITO05</v>
      </c>
      <c r="B2172" t="s">
        <v>10900</v>
      </c>
      <c r="C2172">
        <v>0</v>
      </c>
      <c r="D2172" t="s">
        <v>41</v>
      </c>
      <c r="E2172">
        <v>0</v>
      </c>
      <c r="F2172" t="s">
        <v>10277</v>
      </c>
      <c r="G2172" t="s">
        <v>10297</v>
      </c>
      <c r="O2172" t="s">
        <v>4909</v>
      </c>
      <c r="P2172">
        <f t="shared" si="33"/>
        <v>1600</v>
      </c>
    </row>
    <row r="2173" spans="1:16" hidden="1" x14ac:dyDescent="0.25">
      <c r="A2173" t="str">
        <f>"AFITO06"</f>
        <v>AFITO06</v>
      </c>
      <c r="B2173" t="s">
        <v>10901</v>
      </c>
      <c r="C2173">
        <v>0</v>
      </c>
      <c r="D2173" t="s">
        <v>41</v>
      </c>
      <c r="E2173">
        <v>0</v>
      </c>
      <c r="F2173" t="s">
        <v>10277</v>
      </c>
      <c r="G2173" t="s">
        <v>10297</v>
      </c>
      <c r="O2173" t="s">
        <v>11245</v>
      </c>
      <c r="P2173">
        <f t="shared" si="33"/>
        <v>0</v>
      </c>
    </row>
    <row r="2174" spans="1:16" hidden="1" x14ac:dyDescent="0.25">
      <c r="A2174" t="str">
        <f>"QFITO02"</f>
        <v>QFITO02</v>
      </c>
      <c r="B2174" t="s">
        <v>10901</v>
      </c>
      <c r="C2174">
        <v>0</v>
      </c>
      <c r="D2174" t="s">
        <v>41</v>
      </c>
      <c r="E2174">
        <v>0</v>
      </c>
      <c r="F2174" t="s">
        <v>10277</v>
      </c>
      <c r="G2174" t="s">
        <v>10297</v>
      </c>
      <c r="O2174" t="s">
        <v>11246</v>
      </c>
      <c r="P2174">
        <f t="shared" si="33"/>
        <v>0</v>
      </c>
    </row>
    <row r="2175" spans="1:16" hidden="1" x14ac:dyDescent="0.25">
      <c r="A2175" t="str">
        <f>"QFITO03"</f>
        <v>QFITO03</v>
      </c>
      <c r="B2175" t="s">
        <v>10902</v>
      </c>
      <c r="C2175">
        <v>0</v>
      </c>
      <c r="D2175" t="s">
        <v>41</v>
      </c>
      <c r="E2175">
        <v>0</v>
      </c>
      <c r="F2175" t="s">
        <v>10277</v>
      </c>
      <c r="G2175" t="s">
        <v>10297</v>
      </c>
      <c r="O2175" t="s">
        <v>11248</v>
      </c>
      <c r="P2175">
        <f t="shared" si="33"/>
        <v>0</v>
      </c>
    </row>
    <row r="2176" spans="1:16" hidden="1" x14ac:dyDescent="0.25">
      <c r="A2176" t="str">
        <f>"AFITO04"</f>
        <v>AFITO04</v>
      </c>
      <c r="B2176" t="s">
        <v>10902</v>
      </c>
      <c r="C2176">
        <v>0</v>
      </c>
      <c r="D2176" t="s">
        <v>41</v>
      </c>
      <c r="E2176">
        <v>0</v>
      </c>
      <c r="F2176" t="s">
        <v>10277</v>
      </c>
      <c r="G2176" t="s">
        <v>10297</v>
      </c>
      <c r="O2176" t="s">
        <v>11249</v>
      </c>
      <c r="P2176">
        <f t="shared" si="33"/>
        <v>0</v>
      </c>
    </row>
    <row r="2177" spans="1:16" hidden="1" x14ac:dyDescent="0.25">
      <c r="A2177" t="str">
        <f>"QFITO07"</f>
        <v>QFITO07</v>
      </c>
      <c r="B2177" t="s">
        <v>10903</v>
      </c>
      <c r="C2177">
        <v>0</v>
      </c>
      <c r="D2177" t="s">
        <v>16</v>
      </c>
      <c r="E2177">
        <v>0</v>
      </c>
      <c r="F2177" t="s">
        <v>1586</v>
      </c>
      <c r="O2177" t="s">
        <v>11250</v>
      </c>
      <c r="P2177">
        <f t="shared" si="33"/>
        <v>0</v>
      </c>
    </row>
    <row r="2178" spans="1:16" hidden="1" x14ac:dyDescent="0.25">
      <c r="A2178" t="str">
        <f>"QFITO04"</f>
        <v>QFITO04</v>
      </c>
      <c r="B2178" t="s">
        <v>10904</v>
      </c>
      <c r="C2178">
        <v>0</v>
      </c>
      <c r="D2178" t="s">
        <v>16</v>
      </c>
      <c r="E2178">
        <v>0</v>
      </c>
      <c r="F2178" t="s">
        <v>1586</v>
      </c>
      <c r="O2178" t="s">
        <v>11251</v>
      </c>
      <c r="P2178">
        <f t="shared" si="33"/>
        <v>0</v>
      </c>
    </row>
    <row r="2179" spans="1:16" hidden="1" x14ac:dyDescent="0.25">
      <c r="A2179" t="str">
        <f>"QFITO10"</f>
        <v>QFITO10</v>
      </c>
      <c r="B2179" t="s">
        <v>10905</v>
      </c>
      <c r="C2179">
        <v>0</v>
      </c>
      <c r="D2179" t="s">
        <v>16</v>
      </c>
      <c r="E2179">
        <v>0</v>
      </c>
      <c r="F2179" t="s">
        <v>1586</v>
      </c>
      <c r="O2179" t="s">
        <v>4859</v>
      </c>
      <c r="P2179">
        <f t="shared" ref="P2179:P2242" si="34">SUMIFS($C$2:$C$7959,$B$2:$B$7959,O2179)</f>
        <v>0</v>
      </c>
    </row>
    <row r="2180" spans="1:16" x14ac:dyDescent="0.25">
      <c r="A2180" t="str">
        <f>"QFITO09"</f>
        <v>QFITO09</v>
      </c>
      <c r="B2180" t="s">
        <v>4200</v>
      </c>
      <c r="C2180">
        <v>15</v>
      </c>
      <c r="D2180" t="s">
        <v>16</v>
      </c>
      <c r="E2180">
        <v>0</v>
      </c>
      <c r="F2180" t="s">
        <v>1586</v>
      </c>
      <c r="O2180" t="s">
        <v>5017</v>
      </c>
      <c r="P2180">
        <f t="shared" si="34"/>
        <v>4100</v>
      </c>
    </row>
    <row r="2181" spans="1:16" x14ac:dyDescent="0.25">
      <c r="A2181" t="str">
        <f>"AFITO01"</f>
        <v>AFITO01</v>
      </c>
      <c r="B2181" t="s">
        <v>10906</v>
      </c>
      <c r="C2181">
        <v>0</v>
      </c>
      <c r="D2181" t="s">
        <v>41</v>
      </c>
      <c r="E2181">
        <v>0</v>
      </c>
      <c r="F2181" t="s">
        <v>10277</v>
      </c>
      <c r="O2181" t="s">
        <v>4944</v>
      </c>
      <c r="P2181">
        <f t="shared" si="34"/>
        <v>24550</v>
      </c>
    </row>
    <row r="2182" spans="1:16" hidden="1" x14ac:dyDescent="0.25">
      <c r="A2182" t="str">
        <f>"QFITO05"</f>
        <v>QFITO05</v>
      </c>
      <c r="B2182" t="s">
        <v>10907</v>
      </c>
      <c r="C2182">
        <v>0</v>
      </c>
      <c r="D2182" t="s">
        <v>41</v>
      </c>
      <c r="E2182">
        <v>0</v>
      </c>
      <c r="F2182" t="s">
        <v>10277</v>
      </c>
      <c r="G2182" t="s">
        <v>10024</v>
      </c>
      <c r="O2182" t="s">
        <v>11253</v>
      </c>
      <c r="P2182">
        <f t="shared" si="34"/>
        <v>0</v>
      </c>
    </row>
    <row r="2183" spans="1:16" hidden="1" x14ac:dyDescent="0.25">
      <c r="A2183" t="str">
        <f>"AFITO02"</f>
        <v>AFITO02</v>
      </c>
      <c r="B2183" t="s">
        <v>10907</v>
      </c>
      <c r="C2183">
        <v>0</v>
      </c>
      <c r="D2183" t="s">
        <v>41</v>
      </c>
      <c r="E2183">
        <v>0</v>
      </c>
      <c r="F2183" t="s">
        <v>10277</v>
      </c>
      <c r="G2183" t="s">
        <v>10024</v>
      </c>
      <c r="O2183" t="s">
        <v>5075</v>
      </c>
      <c r="P2183">
        <f t="shared" si="34"/>
        <v>0</v>
      </c>
    </row>
    <row r="2184" spans="1:16" x14ac:dyDescent="0.25">
      <c r="A2184" t="str">
        <f>"QFITO06"</f>
        <v>QFITO06</v>
      </c>
      <c r="B2184" t="s">
        <v>10908</v>
      </c>
      <c r="C2184">
        <v>0</v>
      </c>
      <c r="D2184" t="s">
        <v>41</v>
      </c>
      <c r="E2184">
        <v>0</v>
      </c>
      <c r="F2184" t="s">
        <v>10277</v>
      </c>
      <c r="G2184" t="s">
        <v>10024</v>
      </c>
      <c r="O2184" t="s">
        <v>598</v>
      </c>
      <c r="P2184">
        <f t="shared" si="34"/>
        <v>8862</v>
      </c>
    </row>
    <row r="2185" spans="1:16" hidden="1" x14ac:dyDescent="0.25">
      <c r="A2185" t="str">
        <f>"AFITO03"</f>
        <v>AFITO03</v>
      </c>
      <c r="B2185" t="s">
        <v>10909</v>
      </c>
      <c r="C2185">
        <v>0</v>
      </c>
      <c r="D2185" t="s">
        <v>41</v>
      </c>
      <c r="E2185">
        <v>0</v>
      </c>
      <c r="F2185" t="s">
        <v>10277</v>
      </c>
      <c r="G2185" t="s">
        <v>10024</v>
      </c>
      <c r="O2185" t="s">
        <v>11254</v>
      </c>
      <c r="P2185">
        <f t="shared" si="34"/>
        <v>0</v>
      </c>
    </row>
    <row r="2186" spans="1:16" hidden="1" x14ac:dyDescent="0.25">
      <c r="A2186" t="str">
        <f>"ZZFLAG01"</f>
        <v>ZZFLAG01</v>
      </c>
      <c r="B2186" t="s">
        <v>9345</v>
      </c>
      <c r="C2186">
        <v>0</v>
      </c>
      <c r="D2186" t="s">
        <v>28</v>
      </c>
      <c r="E2186">
        <v>0</v>
      </c>
      <c r="O2186" t="s">
        <v>11255</v>
      </c>
      <c r="P2186">
        <f t="shared" si="34"/>
        <v>0</v>
      </c>
    </row>
    <row r="2187" spans="1:16" hidden="1" x14ac:dyDescent="0.25">
      <c r="A2187" t="str">
        <f>"QFLAS01"</f>
        <v>QFLAS01</v>
      </c>
      <c r="B2187" t="s">
        <v>13742</v>
      </c>
      <c r="C2187">
        <v>0</v>
      </c>
      <c r="D2187" t="s">
        <v>16</v>
      </c>
      <c r="E2187">
        <v>0</v>
      </c>
      <c r="F2187" t="s">
        <v>4205</v>
      </c>
      <c r="G2187" t="s">
        <v>10910</v>
      </c>
      <c r="H2187" t="s">
        <v>9871</v>
      </c>
      <c r="O2187" t="s">
        <v>4870</v>
      </c>
      <c r="P2187">
        <f t="shared" si="34"/>
        <v>0</v>
      </c>
    </row>
    <row r="2188" spans="1:16" hidden="1" x14ac:dyDescent="0.25">
      <c r="A2188" t="str">
        <f>"QFLAS02"</f>
        <v>QFLAS02</v>
      </c>
      <c r="B2188" t="s">
        <v>13743</v>
      </c>
      <c r="C2188">
        <v>3760</v>
      </c>
      <c r="D2188" t="s">
        <v>16</v>
      </c>
      <c r="E2188">
        <v>47</v>
      </c>
      <c r="F2188" t="s">
        <v>1326</v>
      </c>
      <c r="G2188" t="s">
        <v>10097</v>
      </c>
      <c r="H2188" t="s">
        <v>9876</v>
      </c>
      <c r="O2188" t="s">
        <v>17769</v>
      </c>
      <c r="P2188">
        <f t="shared" si="34"/>
        <v>0</v>
      </c>
    </row>
    <row r="2189" spans="1:16" hidden="1" x14ac:dyDescent="0.25">
      <c r="A2189" t="str">
        <f>"AFLAV01"</f>
        <v>AFLAV01</v>
      </c>
      <c r="B2189" t="s">
        <v>10911</v>
      </c>
      <c r="C2189">
        <v>0</v>
      </c>
      <c r="D2189" t="s">
        <v>41</v>
      </c>
      <c r="E2189">
        <v>0</v>
      </c>
      <c r="F2189" t="s">
        <v>9356</v>
      </c>
      <c r="O2189" t="s">
        <v>5464</v>
      </c>
      <c r="P2189">
        <f t="shared" si="34"/>
        <v>0</v>
      </c>
    </row>
    <row r="2190" spans="1:16" hidden="1" x14ac:dyDescent="0.25">
      <c r="A2190" t="str">
        <f>"QFLON02"</f>
        <v>QFLON02</v>
      </c>
      <c r="B2190" t="s">
        <v>13745</v>
      </c>
      <c r="C2190">
        <v>910</v>
      </c>
      <c r="D2190" t="s">
        <v>16</v>
      </c>
      <c r="E2190">
        <v>22</v>
      </c>
      <c r="F2190" t="s">
        <v>4213</v>
      </c>
      <c r="H2190" t="s">
        <v>9871</v>
      </c>
      <c r="O2190" t="s">
        <v>13506</v>
      </c>
      <c r="P2190">
        <f t="shared" si="34"/>
        <v>0</v>
      </c>
    </row>
    <row r="2191" spans="1:16" hidden="1" x14ac:dyDescent="0.25">
      <c r="A2191" t="str">
        <f>"QFLON01"</f>
        <v>QFLON01</v>
      </c>
      <c r="B2191" t="s">
        <v>13744</v>
      </c>
      <c r="C2191">
        <v>350</v>
      </c>
      <c r="D2191" t="s">
        <v>16</v>
      </c>
      <c r="E2191">
        <v>7</v>
      </c>
      <c r="F2191" t="s">
        <v>4213</v>
      </c>
      <c r="H2191" t="s">
        <v>9871</v>
      </c>
      <c r="O2191" t="s">
        <v>5308</v>
      </c>
      <c r="P2191">
        <f t="shared" si="34"/>
        <v>0</v>
      </c>
    </row>
    <row r="2192" spans="1:16" hidden="1" x14ac:dyDescent="0.25">
      <c r="A2192" t="str">
        <f>"AFLYE01"</f>
        <v>AFLYE01</v>
      </c>
      <c r="B2192" t="s">
        <v>10912</v>
      </c>
      <c r="C2192">
        <v>0</v>
      </c>
      <c r="D2192" t="s">
        <v>379</v>
      </c>
      <c r="E2192">
        <v>0</v>
      </c>
      <c r="F2192" t="s">
        <v>1159</v>
      </c>
      <c r="O2192" t="s">
        <v>11256</v>
      </c>
      <c r="P2192">
        <f t="shared" si="34"/>
        <v>0</v>
      </c>
    </row>
    <row r="2193" spans="1:16" hidden="1" x14ac:dyDescent="0.25">
      <c r="A2193" t="str">
        <f>"QFOLI07"</f>
        <v>QFOLI07</v>
      </c>
      <c r="B2193" t="s">
        <v>10913</v>
      </c>
      <c r="C2193">
        <v>0</v>
      </c>
      <c r="D2193" t="s">
        <v>41</v>
      </c>
      <c r="E2193">
        <v>0</v>
      </c>
      <c r="F2193" t="s">
        <v>337</v>
      </c>
      <c r="G2193" t="s">
        <v>10265</v>
      </c>
      <c r="O2193" t="s">
        <v>11257</v>
      </c>
      <c r="P2193">
        <f t="shared" si="34"/>
        <v>0</v>
      </c>
    </row>
    <row r="2194" spans="1:16" x14ac:dyDescent="0.25">
      <c r="A2194" t="str">
        <f>"AFOLI05"</f>
        <v>AFOLI05</v>
      </c>
      <c r="B2194" t="s">
        <v>10913</v>
      </c>
      <c r="C2194">
        <v>0</v>
      </c>
      <c r="D2194" t="s">
        <v>41</v>
      </c>
      <c r="E2194">
        <v>0</v>
      </c>
      <c r="F2194" t="s">
        <v>337</v>
      </c>
      <c r="G2194" t="s">
        <v>10265</v>
      </c>
      <c r="O2194" t="s">
        <v>9365</v>
      </c>
      <c r="P2194">
        <f t="shared" si="34"/>
        <v>81</v>
      </c>
    </row>
    <row r="2195" spans="1:16" x14ac:dyDescent="0.25">
      <c r="A2195" t="str">
        <f>"QFOLI06"</f>
        <v>QFOLI06</v>
      </c>
      <c r="B2195" t="s">
        <v>10914</v>
      </c>
      <c r="C2195">
        <v>0</v>
      </c>
      <c r="D2195" t="s">
        <v>41</v>
      </c>
      <c r="E2195">
        <v>0</v>
      </c>
      <c r="F2195" t="s">
        <v>337</v>
      </c>
      <c r="G2195" t="s">
        <v>10265</v>
      </c>
      <c r="O2195" t="s">
        <v>5471</v>
      </c>
      <c r="P2195">
        <f t="shared" si="34"/>
        <v>27</v>
      </c>
    </row>
    <row r="2196" spans="1:16" hidden="1" x14ac:dyDescent="0.25">
      <c r="A2196" t="str">
        <f>"QFOLI08"</f>
        <v>QFOLI08</v>
      </c>
      <c r="B2196" t="s">
        <v>10915</v>
      </c>
      <c r="C2196">
        <v>0</v>
      </c>
      <c r="D2196" t="s">
        <v>41</v>
      </c>
      <c r="E2196">
        <v>0</v>
      </c>
      <c r="F2196" t="s">
        <v>337</v>
      </c>
      <c r="G2196" t="s">
        <v>10265</v>
      </c>
      <c r="O2196" t="s">
        <v>11258</v>
      </c>
      <c r="P2196">
        <f t="shared" si="34"/>
        <v>0</v>
      </c>
    </row>
    <row r="2197" spans="1:16" x14ac:dyDescent="0.25">
      <c r="A2197" t="str">
        <f>"AFOLI01"</f>
        <v>AFOLI01</v>
      </c>
      <c r="B2197" t="s">
        <v>10916</v>
      </c>
      <c r="C2197">
        <v>0</v>
      </c>
      <c r="D2197" t="s">
        <v>16</v>
      </c>
      <c r="E2197">
        <v>0</v>
      </c>
      <c r="F2197" t="s">
        <v>337</v>
      </c>
      <c r="G2197" t="s">
        <v>10265</v>
      </c>
      <c r="O2197" t="s">
        <v>9368</v>
      </c>
      <c r="P2197">
        <f t="shared" si="34"/>
        <v>199</v>
      </c>
    </row>
    <row r="2198" spans="1:16" hidden="1" x14ac:dyDescent="0.25">
      <c r="A2198" t="str">
        <f>"AFOLI03"</f>
        <v>AFOLI03</v>
      </c>
      <c r="B2198" t="s">
        <v>10917</v>
      </c>
      <c r="C2198">
        <v>0</v>
      </c>
      <c r="D2198" t="s">
        <v>16</v>
      </c>
      <c r="E2198">
        <v>0</v>
      </c>
      <c r="F2198" t="s">
        <v>337</v>
      </c>
      <c r="G2198" t="s">
        <v>10265</v>
      </c>
      <c r="O2198" t="s">
        <v>11259</v>
      </c>
      <c r="P2198">
        <f t="shared" si="34"/>
        <v>0</v>
      </c>
    </row>
    <row r="2199" spans="1:16" x14ac:dyDescent="0.25">
      <c r="A2199" t="str">
        <f>"QFOLI01"</f>
        <v>QFOLI01</v>
      </c>
      <c r="B2199" t="s">
        <v>10917</v>
      </c>
      <c r="C2199">
        <v>0</v>
      </c>
      <c r="D2199" t="s">
        <v>16</v>
      </c>
      <c r="E2199">
        <v>0</v>
      </c>
      <c r="F2199" t="s">
        <v>337</v>
      </c>
      <c r="G2199" t="s">
        <v>10265</v>
      </c>
      <c r="O2199" t="s">
        <v>9370</v>
      </c>
      <c r="P2199">
        <f t="shared" si="34"/>
        <v>370</v>
      </c>
    </row>
    <row r="2200" spans="1:16" hidden="1" x14ac:dyDescent="0.25">
      <c r="A2200" t="str">
        <f>"QFOLI02"</f>
        <v>QFOLI02</v>
      </c>
      <c r="B2200" t="s">
        <v>10918</v>
      </c>
      <c r="C2200">
        <v>0</v>
      </c>
      <c r="D2200" t="s">
        <v>16</v>
      </c>
      <c r="E2200">
        <v>0</v>
      </c>
      <c r="F2200" t="s">
        <v>337</v>
      </c>
      <c r="G2200" t="s">
        <v>10265</v>
      </c>
      <c r="O2200" t="s">
        <v>11260</v>
      </c>
      <c r="P2200">
        <f t="shared" si="34"/>
        <v>0</v>
      </c>
    </row>
    <row r="2201" spans="1:16" hidden="1" x14ac:dyDescent="0.25">
      <c r="A2201" t="str">
        <f>"AFOLI02"</f>
        <v>AFOLI02</v>
      </c>
      <c r="B2201" t="s">
        <v>10918</v>
      </c>
      <c r="C2201">
        <v>0</v>
      </c>
      <c r="D2201" t="s">
        <v>16</v>
      </c>
      <c r="E2201">
        <v>0</v>
      </c>
      <c r="F2201" t="s">
        <v>337</v>
      </c>
      <c r="G2201" t="s">
        <v>10265</v>
      </c>
      <c r="O2201" t="s">
        <v>11261</v>
      </c>
      <c r="P2201">
        <f t="shared" si="34"/>
        <v>0</v>
      </c>
    </row>
    <row r="2202" spans="1:16" x14ac:dyDescent="0.25">
      <c r="A2202" t="str">
        <f>"AFOLI04"</f>
        <v>AFOLI04</v>
      </c>
      <c r="B2202" t="s">
        <v>10919</v>
      </c>
      <c r="C2202">
        <v>0</v>
      </c>
      <c r="D2202" t="s">
        <v>16</v>
      </c>
      <c r="E2202">
        <v>0</v>
      </c>
      <c r="F2202" t="s">
        <v>337</v>
      </c>
      <c r="G2202" t="s">
        <v>10265</v>
      </c>
      <c r="O2202" t="s">
        <v>5473</v>
      </c>
      <c r="P2202">
        <f t="shared" si="34"/>
        <v>201</v>
      </c>
    </row>
    <row r="2203" spans="1:16" x14ac:dyDescent="0.25">
      <c r="A2203" t="str">
        <f>"QFOLI03"</f>
        <v>QFOLI03</v>
      </c>
      <c r="B2203" t="s">
        <v>10919</v>
      </c>
      <c r="C2203">
        <v>0</v>
      </c>
      <c r="D2203" t="s">
        <v>16</v>
      </c>
      <c r="E2203">
        <v>0</v>
      </c>
      <c r="F2203" t="s">
        <v>337</v>
      </c>
      <c r="G2203" t="s">
        <v>10265</v>
      </c>
      <c r="O2203" t="s">
        <v>5476</v>
      </c>
      <c r="P2203">
        <f t="shared" si="34"/>
        <v>36</v>
      </c>
    </row>
    <row r="2204" spans="1:16" x14ac:dyDescent="0.25">
      <c r="A2204" t="str">
        <f>"AFOLI07"</f>
        <v>AFOLI07</v>
      </c>
      <c r="B2204" t="s">
        <v>13746</v>
      </c>
      <c r="C2204">
        <v>0</v>
      </c>
      <c r="D2204" t="s">
        <v>16</v>
      </c>
      <c r="E2204">
        <v>0</v>
      </c>
      <c r="F2204" t="s">
        <v>281</v>
      </c>
      <c r="G2204" t="s">
        <v>9944</v>
      </c>
      <c r="H2204" t="s">
        <v>9871</v>
      </c>
      <c r="O2204" t="s">
        <v>5478</v>
      </c>
      <c r="P2204">
        <f t="shared" si="34"/>
        <v>70</v>
      </c>
    </row>
    <row r="2205" spans="1:16" hidden="1" x14ac:dyDescent="0.25">
      <c r="A2205" t="str">
        <f>"QFOLI04"</f>
        <v>QFOLI04</v>
      </c>
      <c r="B2205" t="s">
        <v>13746</v>
      </c>
      <c r="C2205">
        <v>1105</v>
      </c>
      <c r="D2205" t="s">
        <v>16</v>
      </c>
      <c r="E2205">
        <v>73</v>
      </c>
      <c r="F2205" t="s">
        <v>281</v>
      </c>
      <c r="G2205" t="s">
        <v>9944</v>
      </c>
      <c r="H2205" t="s">
        <v>9871</v>
      </c>
      <c r="O2205" t="s">
        <v>11262</v>
      </c>
      <c r="P2205">
        <f t="shared" si="34"/>
        <v>0</v>
      </c>
    </row>
    <row r="2206" spans="1:16" x14ac:dyDescent="0.25">
      <c r="A2206" t="str">
        <f>"QFOLI05"</f>
        <v>QFOLI05</v>
      </c>
      <c r="B2206" t="s">
        <v>4220</v>
      </c>
      <c r="C2206">
        <v>365</v>
      </c>
      <c r="D2206" t="s">
        <v>16</v>
      </c>
      <c r="E2206">
        <v>18</v>
      </c>
      <c r="F2206" t="s">
        <v>281</v>
      </c>
      <c r="G2206" t="s">
        <v>9944</v>
      </c>
      <c r="O2206" t="s">
        <v>9372</v>
      </c>
      <c r="P2206">
        <f t="shared" si="34"/>
        <v>1</v>
      </c>
    </row>
    <row r="2207" spans="1:16" hidden="1" x14ac:dyDescent="0.25">
      <c r="A2207" t="str">
        <f>"AFOLI06"</f>
        <v>AFOLI06</v>
      </c>
      <c r="B2207" t="s">
        <v>4220</v>
      </c>
      <c r="C2207">
        <v>0</v>
      </c>
      <c r="D2207" t="s">
        <v>16</v>
      </c>
      <c r="E2207">
        <v>0</v>
      </c>
      <c r="F2207" t="s">
        <v>281</v>
      </c>
      <c r="G2207" t="s">
        <v>9944</v>
      </c>
      <c r="O2207" t="s">
        <v>11263</v>
      </c>
      <c r="P2207">
        <f t="shared" si="34"/>
        <v>0</v>
      </c>
    </row>
    <row r="2208" spans="1:16" hidden="1" x14ac:dyDescent="0.25">
      <c r="A2208" t="str">
        <f>"QFOLI09"</f>
        <v>QFOLI09</v>
      </c>
      <c r="B2208" t="s">
        <v>4222</v>
      </c>
      <c r="C2208">
        <v>0</v>
      </c>
      <c r="D2208" t="s">
        <v>379</v>
      </c>
      <c r="E2208">
        <v>0</v>
      </c>
      <c r="F2208" t="s">
        <v>281</v>
      </c>
      <c r="G2208" t="s">
        <v>9944</v>
      </c>
      <c r="O2208" t="s">
        <v>11264</v>
      </c>
      <c r="P2208">
        <f t="shared" si="34"/>
        <v>0</v>
      </c>
    </row>
    <row r="2209" spans="1:16" x14ac:dyDescent="0.25">
      <c r="A2209" t="str">
        <f>"AFOLT01"</f>
        <v>AFOLT01</v>
      </c>
      <c r="B2209" t="s">
        <v>10920</v>
      </c>
      <c r="C2209">
        <v>0</v>
      </c>
      <c r="D2209" t="s">
        <v>16</v>
      </c>
      <c r="E2209">
        <v>0</v>
      </c>
      <c r="F2209" t="s">
        <v>10597</v>
      </c>
      <c r="O2209" t="s">
        <v>5486</v>
      </c>
      <c r="P2209">
        <f t="shared" si="34"/>
        <v>550</v>
      </c>
    </row>
    <row r="2210" spans="1:16" hidden="1" x14ac:dyDescent="0.25">
      <c r="A2210" t="str">
        <f>"AFOND02"</f>
        <v>AFOND02</v>
      </c>
      <c r="B2210" t="s">
        <v>13747</v>
      </c>
      <c r="C2210">
        <v>0</v>
      </c>
      <c r="D2210" t="s">
        <v>16</v>
      </c>
      <c r="E2210">
        <v>0</v>
      </c>
      <c r="O2210" t="s">
        <v>17770</v>
      </c>
      <c r="P2210">
        <f t="shared" si="34"/>
        <v>0</v>
      </c>
    </row>
    <row r="2211" spans="1:16" hidden="1" x14ac:dyDescent="0.25">
      <c r="A2211" t="str">
        <f>"QFOND01"</f>
        <v>QFOND01</v>
      </c>
      <c r="B2211" t="s">
        <v>13747</v>
      </c>
      <c r="C2211">
        <v>429</v>
      </c>
      <c r="D2211" t="s">
        <v>16</v>
      </c>
      <c r="E2211">
        <v>21</v>
      </c>
      <c r="F2211" t="s">
        <v>121</v>
      </c>
      <c r="G2211" t="s">
        <v>10921</v>
      </c>
      <c r="H2211" t="s">
        <v>9871</v>
      </c>
      <c r="O2211" t="s">
        <v>17771</v>
      </c>
      <c r="P2211">
        <f t="shared" si="34"/>
        <v>0</v>
      </c>
    </row>
    <row r="2212" spans="1:16" hidden="1" x14ac:dyDescent="0.25">
      <c r="A2212" t="str">
        <f>"AFOND01"</f>
        <v>AFOND01</v>
      </c>
      <c r="B2212" t="s">
        <v>13496</v>
      </c>
      <c r="C2212">
        <v>44</v>
      </c>
      <c r="D2212" t="s">
        <v>16</v>
      </c>
      <c r="E2212">
        <v>0</v>
      </c>
      <c r="G2212" t="s">
        <v>10921</v>
      </c>
      <c r="H2212" t="s">
        <v>9871</v>
      </c>
      <c r="O2212" t="s">
        <v>17772</v>
      </c>
      <c r="P2212">
        <f t="shared" si="34"/>
        <v>0</v>
      </c>
    </row>
    <row r="2213" spans="1:16" hidden="1" x14ac:dyDescent="0.25">
      <c r="A2213" t="str">
        <f>"QFOND02"</f>
        <v>QFOND02</v>
      </c>
      <c r="B2213" t="s">
        <v>13496</v>
      </c>
      <c r="C2213">
        <v>650</v>
      </c>
      <c r="D2213" t="s">
        <v>16</v>
      </c>
      <c r="E2213">
        <v>13</v>
      </c>
      <c r="F2213" t="s">
        <v>121</v>
      </c>
      <c r="G2213" t="s">
        <v>10921</v>
      </c>
      <c r="H2213" t="s">
        <v>9871</v>
      </c>
      <c r="O2213" t="s">
        <v>17773</v>
      </c>
      <c r="P2213">
        <f t="shared" si="34"/>
        <v>0</v>
      </c>
    </row>
    <row r="2214" spans="1:16" x14ac:dyDescent="0.25">
      <c r="A2214" t="str">
        <f>"QFONI01"</f>
        <v>QFONI01</v>
      </c>
      <c r="B2214" t="s">
        <v>4230</v>
      </c>
      <c r="C2214">
        <v>0</v>
      </c>
      <c r="D2214" t="s">
        <v>16</v>
      </c>
      <c r="E2214">
        <v>0</v>
      </c>
      <c r="F2214" t="s">
        <v>1323</v>
      </c>
      <c r="G2214" t="s">
        <v>9923</v>
      </c>
      <c r="O2214" t="s">
        <v>13820</v>
      </c>
      <c r="P2214">
        <f t="shared" si="34"/>
        <v>198</v>
      </c>
    </row>
    <row r="2215" spans="1:16" hidden="1" x14ac:dyDescent="0.25">
      <c r="A2215" t="str">
        <f>"AFONI01"</f>
        <v>AFONI01</v>
      </c>
      <c r="B2215" t="s">
        <v>4230</v>
      </c>
      <c r="C2215">
        <v>0</v>
      </c>
      <c r="D2215" t="s">
        <v>16</v>
      </c>
      <c r="E2215">
        <v>0</v>
      </c>
      <c r="O2215" t="s">
        <v>11266</v>
      </c>
      <c r="P2215">
        <f t="shared" si="34"/>
        <v>0</v>
      </c>
    </row>
    <row r="2216" spans="1:16" hidden="1" x14ac:dyDescent="0.25">
      <c r="A2216" t="str">
        <f>"AFORC01"</f>
        <v>AFORC01</v>
      </c>
      <c r="B2216" t="s">
        <v>417</v>
      </c>
      <c r="C2216">
        <v>10</v>
      </c>
      <c r="D2216" t="s">
        <v>16</v>
      </c>
      <c r="E2216">
        <v>0</v>
      </c>
      <c r="H2216" t="s">
        <v>9891</v>
      </c>
      <c r="O2216" t="s">
        <v>17774</v>
      </c>
      <c r="P2216">
        <f t="shared" si="34"/>
        <v>0</v>
      </c>
    </row>
    <row r="2217" spans="1:16" hidden="1" x14ac:dyDescent="0.25">
      <c r="A2217" t="str">
        <f>"QFORC01"</f>
        <v>QFORC01</v>
      </c>
      <c r="B2217" t="s">
        <v>13748</v>
      </c>
      <c r="C2217">
        <v>1722</v>
      </c>
      <c r="D2217" t="s">
        <v>16</v>
      </c>
      <c r="E2217">
        <v>17</v>
      </c>
      <c r="F2217" t="s">
        <v>3415</v>
      </c>
      <c r="G2217" t="s">
        <v>10922</v>
      </c>
      <c r="H2217" t="s">
        <v>9891</v>
      </c>
      <c r="O2217" t="s">
        <v>13819</v>
      </c>
      <c r="P2217">
        <f t="shared" si="34"/>
        <v>0</v>
      </c>
    </row>
    <row r="2218" spans="1:16" hidden="1" x14ac:dyDescent="0.25">
      <c r="A2218" t="str">
        <f>"QFORC02"</f>
        <v>QFORC02</v>
      </c>
      <c r="B2218" t="s">
        <v>13749</v>
      </c>
      <c r="C2218">
        <v>467</v>
      </c>
      <c r="D2218" t="s">
        <v>16</v>
      </c>
      <c r="E2218">
        <v>9</v>
      </c>
      <c r="F2218" t="s">
        <v>3415</v>
      </c>
      <c r="G2218" t="s">
        <v>10922</v>
      </c>
      <c r="H2218" t="s">
        <v>9891</v>
      </c>
      <c r="O2218" t="s">
        <v>11267</v>
      </c>
      <c r="P2218">
        <f t="shared" si="34"/>
        <v>0</v>
      </c>
    </row>
    <row r="2219" spans="1:16" hidden="1" x14ac:dyDescent="0.25">
      <c r="A2219" t="str">
        <f>"AFORM02"</f>
        <v>AFORM02</v>
      </c>
      <c r="B2219" t="s">
        <v>17702</v>
      </c>
      <c r="C2219">
        <v>0</v>
      </c>
      <c r="D2219" t="s">
        <v>16</v>
      </c>
      <c r="E2219">
        <v>0</v>
      </c>
      <c r="F2219" t="s">
        <v>504</v>
      </c>
      <c r="G2219" t="s">
        <v>9920</v>
      </c>
      <c r="H2219" t="s">
        <v>9871</v>
      </c>
      <c r="O2219" t="s">
        <v>11268</v>
      </c>
      <c r="P2219">
        <f t="shared" si="34"/>
        <v>0</v>
      </c>
    </row>
    <row r="2220" spans="1:16" hidden="1" x14ac:dyDescent="0.25">
      <c r="A2220" t="str">
        <f>"QFORM03"</f>
        <v>QFORM03</v>
      </c>
      <c r="B2220" t="s">
        <v>17702</v>
      </c>
      <c r="C2220">
        <v>0</v>
      </c>
      <c r="D2220" t="s">
        <v>16</v>
      </c>
      <c r="E2220">
        <v>0</v>
      </c>
      <c r="F2220" t="s">
        <v>504</v>
      </c>
      <c r="G2220" t="s">
        <v>9920</v>
      </c>
      <c r="H2220" t="s">
        <v>9871</v>
      </c>
      <c r="O2220" t="s">
        <v>11269</v>
      </c>
      <c r="P2220">
        <f t="shared" si="34"/>
        <v>0</v>
      </c>
    </row>
    <row r="2221" spans="1:16" hidden="1" x14ac:dyDescent="0.25">
      <c r="A2221" t="str">
        <f>"AFORM01"</f>
        <v>AFORM01</v>
      </c>
      <c r="B2221" t="s">
        <v>13750</v>
      </c>
      <c r="C2221">
        <v>0</v>
      </c>
      <c r="D2221" t="s">
        <v>16</v>
      </c>
      <c r="E2221">
        <v>0</v>
      </c>
      <c r="F2221" t="s">
        <v>504</v>
      </c>
      <c r="G2221" t="s">
        <v>9920</v>
      </c>
      <c r="H2221" t="s">
        <v>9871</v>
      </c>
      <c r="O2221" t="s">
        <v>11270</v>
      </c>
      <c r="P2221">
        <f t="shared" si="34"/>
        <v>0</v>
      </c>
    </row>
    <row r="2222" spans="1:16" hidden="1" x14ac:dyDescent="0.25">
      <c r="A2222" t="str">
        <f>"QFORM01"</f>
        <v>QFORM01</v>
      </c>
      <c r="B2222" t="s">
        <v>13750</v>
      </c>
      <c r="C2222">
        <v>0</v>
      </c>
      <c r="D2222" t="s">
        <v>16</v>
      </c>
      <c r="E2222">
        <v>0</v>
      </c>
      <c r="F2222" t="s">
        <v>504</v>
      </c>
      <c r="G2222" t="s">
        <v>9920</v>
      </c>
      <c r="H2222" t="s">
        <v>9871</v>
      </c>
      <c r="O2222" t="s">
        <v>11271</v>
      </c>
      <c r="P2222">
        <f t="shared" si="34"/>
        <v>0</v>
      </c>
    </row>
    <row r="2223" spans="1:16" hidden="1" x14ac:dyDescent="0.25">
      <c r="A2223" t="str">
        <f>"QFORM04"</f>
        <v>QFORM04</v>
      </c>
      <c r="B2223" t="s">
        <v>17703</v>
      </c>
      <c r="C2223">
        <v>0</v>
      </c>
      <c r="D2223" t="s">
        <v>16</v>
      </c>
      <c r="E2223">
        <v>0</v>
      </c>
      <c r="F2223" t="s">
        <v>504</v>
      </c>
      <c r="G2223" t="s">
        <v>9920</v>
      </c>
      <c r="H2223" t="s">
        <v>9871</v>
      </c>
      <c r="O2223" t="s">
        <v>17775</v>
      </c>
      <c r="P2223">
        <f t="shared" si="34"/>
        <v>0</v>
      </c>
    </row>
    <row r="2224" spans="1:16" hidden="1" x14ac:dyDescent="0.25">
      <c r="A2224" t="str">
        <f>"AFORM03"</f>
        <v>AFORM03</v>
      </c>
      <c r="B2224" t="s">
        <v>17704</v>
      </c>
      <c r="C2224">
        <v>0</v>
      </c>
      <c r="D2224" t="s">
        <v>1367</v>
      </c>
      <c r="E2224">
        <v>0</v>
      </c>
      <c r="F2224" t="s">
        <v>504</v>
      </c>
      <c r="G2224" t="s">
        <v>9920</v>
      </c>
      <c r="H2224" t="s">
        <v>9871</v>
      </c>
      <c r="O2224" t="s">
        <v>17776</v>
      </c>
      <c r="P2224">
        <f t="shared" si="34"/>
        <v>0</v>
      </c>
    </row>
    <row r="2225" spans="1:16" hidden="1" x14ac:dyDescent="0.25">
      <c r="A2225" t="str">
        <f>"QFORM02"</f>
        <v>QFORM02</v>
      </c>
      <c r="B2225" t="s">
        <v>17704</v>
      </c>
      <c r="C2225">
        <v>0</v>
      </c>
      <c r="D2225" t="s">
        <v>1367</v>
      </c>
      <c r="E2225">
        <v>0</v>
      </c>
      <c r="F2225" t="s">
        <v>504</v>
      </c>
      <c r="G2225" t="s">
        <v>9920</v>
      </c>
      <c r="H2225" t="s">
        <v>9871</v>
      </c>
      <c r="O2225" t="s">
        <v>17777</v>
      </c>
      <c r="P2225">
        <f t="shared" si="34"/>
        <v>0</v>
      </c>
    </row>
    <row r="2226" spans="1:16" x14ac:dyDescent="0.25">
      <c r="A2226" t="str">
        <f>"QFORS01"</f>
        <v>QFORS01</v>
      </c>
      <c r="B2226" t="s">
        <v>13751</v>
      </c>
      <c r="C2226">
        <v>66</v>
      </c>
      <c r="D2226" t="s">
        <v>16</v>
      </c>
      <c r="E2226">
        <v>3</v>
      </c>
      <c r="F2226" t="s">
        <v>281</v>
      </c>
      <c r="H2226" t="s">
        <v>9871</v>
      </c>
      <c r="O2226" t="s">
        <v>621</v>
      </c>
      <c r="P2226">
        <f t="shared" si="34"/>
        <v>8</v>
      </c>
    </row>
    <row r="2227" spans="1:16" x14ac:dyDescent="0.25">
      <c r="A2227" t="str">
        <f>"QFORS02"</f>
        <v>QFORS02</v>
      </c>
      <c r="B2227" t="s">
        <v>13752</v>
      </c>
      <c r="C2227">
        <v>235</v>
      </c>
      <c r="D2227" t="s">
        <v>16</v>
      </c>
      <c r="E2227">
        <v>11</v>
      </c>
      <c r="F2227" t="s">
        <v>281</v>
      </c>
      <c r="H2227" t="s">
        <v>9871</v>
      </c>
      <c r="O2227" t="s">
        <v>13823</v>
      </c>
      <c r="P2227">
        <f t="shared" si="34"/>
        <v>60</v>
      </c>
    </row>
    <row r="2228" spans="1:16" hidden="1" x14ac:dyDescent="0.25">
      <c r="A2228" t="str">
        <f>"QFORT02"</f>
        <v>QFORT02</v>
      </c>
      <c r="B2228" t="s">
        <v>10923</v>
      </c>
      <c r="C2228">
        <v>0</v>
      </c>
      <c r="D2228" t="s">
        <v>16</v>
      </c>
      <c r="E2228">
        <v>0</v>
      </c>
      <c r="F2228" t="s">
        <v>92</v>
      </c>
      <c r="G2228" t="s">
        <v>10924</v>
      </c>
      <c r="O2228" t="s">
        <v>13822</v>
      </c>
      <c r="P2228">
        <f t="shared" si="34"/>
        <v>0</v>
      </c>
    </row>
    <row r="2229" spans="1:16" x14ac:dyDescent="0.25">
      <c r="A2229" t="str">
        <f>"QFORT01"</f>
        <v>QFORT01</v>
      </c>
      <c r="B2229" t="s">
        <v>17705</v>
      </c>
      <c r="C2229">
        <v>0</v>
      </c>
      <c r="D2229" t="s">
        <v>16</v>
      </c>
      <c r="E2229">
        <v>0</v>
      </c>
      <c r="F2229" t="s">
        <v>355</v>
      </c>
      <c r="H2229" t="s">
        <v>9876</v>
      </c>
      <c r="O2229" t="s">
        <v>13821</v>
      </c>
      <c r="P2229">
        <f t="shared" si="34"/>
        <v>200</v>
      </c>
    </row>
    <row r="2230" spans="1:16" hidden="1" x14ac:dyDescent="0.25">
      <c r="A2230" t="str">
        <f>"AFORT01"</f>
        <v>AFORT01</v>
      </c>
      <c r="B2230" t="s">
        <v>419</v>
      </c>
      <c r="C2230">
        <v>5</v>
      </c>
      <c r="D2230" t="s">
        <v>16</v>
      </c>
      <c r="E2230">
        <v>5</v>
      </c>
      <c r="F2230" t="s">
        <v>355</v>
      </c>
      <c r="O2230" t="s">
        <v>5499</v>
      </c>
      <c r="P2230">
        <f t="shared" si="34"/>
        <v>0</v>
      </c>
    </row>
    <row r="2231" spans="1:16" hidden="1" x14ac:dyDescent="0.25">
      <c r="A2231" t="str">
        <f>"QFOST01"</f>
        <v>QFOST01</v>
      </c>
      <c r="B2231" t="s">
        <v>4246</v>
      </c>
      <c r="C2231">
        <v>2860</v>
      </c>
      <c r="D2231" t="s">
        <v>16</v>
      </c>
      <c r="E2231">
        <v>143</v>
      </c>
      <c r="F2231" t="s">
        <v>317</v>
      </c>
      <c r="G2231" t="s">
        <v>10187</v>
      </c>
      <c r="O2231" t="s">
        <v>5502</v>
      </c>
      <c r="P2231">
        <f t="shared" si="34"/>
        <v>0</v>
      </c>
    </row>
    <row r="2232" spans="1:16" hidden="1" x14ac:dyDescent="0.25">
      <c r="A2232" t="str">
        <f>"AFOST02"</f>
        <v>AFOST02</v>
      </c>
      <c r="B2232" t="s">
        <v>422</v>
      </c>
      <c r="C2232">
        <v>0</v>
      </c>
      <c r="D2232" t="s">
        <v>16</v>
      </c>
      <c r="E2232">
        <v>0</v>
      </c>
      <c r="F2232" t="s">
        <v>128</v>
      </c>
      <c r="O2232" t="s">
        <v>11274</v>
      </c>
      <c r="P2232">
        <f t="shared" si="34"/>
        <v>0</v>
      </c>
    </row>
    <row r="2233" spans="1:16" hidden="1" x14ac:dyDescent="0.25">
      <c r="A2233" t="str">
        <f>"AFOST01"</f>
        <v>AFOST01</v>
      </c>
      <c r="B2233" t="s">
        <v>10925</v>
      </c>
      <c r="C2233">
        <v>0</v>
      </c>
      <c r="D2233" t="s">
        <v>16</v>
      </c>
      <c r="E2233">
        <v>0</v>
      </c>
      <c r="F2233" t="s">
        <v>128</v>
      </c>
      <c r="O2233" t="s">
        <v>11275</v>
      </c>
      <c r="P2233">
        <f t="shared" si="34"/>
        <v>0</v>
      </c>
    </row>
    <row r="2234" spans="1:16" hidden="1" x14ac:dyDescent="0.25">
      <c r="A2234" t="str">
        <f>"QFRUI01"</f>
        <v>QFRUI01</v>
      </c>
      <c r="B2234" t="s">
        <v>13753</v>
      </c>
      <c r="C2234">
        <v>137</v>
      </c>
      <c r="D2234" t="s">
        <v>41</v>
      </c>
      <c r="E2234">
        <v>13</v>
      </c>
      <c r="F2234" t="s">
        <v>159</v>
      </c>
      <c r="H2234" t="s">
        <v>9876</v>
      </c>
      <c r="O2234" t="s">
        <v>11276</v>
      </c>
      <c r="P2234">
        <f t="shared" si="34"/>
        <v>0</v>
      </c>
    </row>
    <row r="2235" spans="1:16" hidden="1" x14ac:dyDescent="0.25">
      <c r="A2235" t="str">
        <f>"AFUEL01"</f>
        <v>AFUEL01</v>
      </c>
      <c r="B2235" t="s">
        <v>10926</v>
      </c>
      <c r="C2235">
        <v>0</v>
      </c>
      <c r="D2235" t="s">
        <v>28</v>
      </c>
      <c r="E2235">
        <v>0</v>
      </c>
      <c r="F2235" t="s">
        <v>10842</v>
      </c>
      <c r="O2235" t="s">
        <v>11277</v>
      </c>
      <c r="P2235">
        <f t="shared" si="34"/>
        <v>0</v>
      </c>
    </row>
    <row r="2236" spans="1:16" hidden="1" x14ac:dyDescent="0.25">
      <c r="A2236" t="str">
        <f>"QFUJI01"</f>
        <v>QFUJI01</v>
      </c>
      <c r="B2236" t="s">
        <v>10927</v>
      </c>
      <c r="C2236">
        <v>0</v>
      </c>
      <c r="D2236" t="s">
        <v>16</v>
      </c>
      <c r="E2236">
        <v>0</v>
      </c>
      <c r="F2236" t="s">
        <v>9992</v>
      </c>
      <c r="G2236" t="s">
        <v>10928</v>
      </c>
      <c r="O2236" t="s">
        <v>11278</v>
      </c>
      <c r="P2236">
        <f t="shared" si="34"/>
        <v>0</v>
      </c>
    </row>
    <row r="2237" spans="1:16" hidden="1" x14ac:dyDescent="0.25">
      <c r="A2237" t="str">
        <f>"AFUJI02"</f>
        <v>AFUJI02</v>
      </c>
      <c r="B2237" t="s">
        <v>10927</v>
      </c>
      <c r="C2237">
        <v>0</v>
      </c>
      <c r="D2237" t="s">
        <v>16</v>
      </c>
      <c r="E2237">
        <v>0</v>
      </c>
      <c r="F2237" t="s">
        <v>9992</v>
      </c>
      <c r="G2237" t="s">
        <v>10928</v>
      </c>
      <c r="O2237" t="s">
        <v>11280</v>
      </c>
      <c r="P2237">
        <f t="shared" si="34"/>
        <v>0</v>
      </c>
    </row>
    <row r="2238" spans="1:16" hidden="1" x14ac:dyDescent="0.25">
      <c r="A2238" t="str">
        <f>"QFUJI02"</f>
        <v>QFUJI02</v>
      </c>
      <c r="B2238" t="s">
        <v>10929</v>
      </c>
      <c r="C2238">
        <v>0</v>
      </c>
      <c r="D2238" t="s">
        <v>16</v>
      </c>
      <c r="E2238">
        <v>0</v>
      </c>
      <c r="F2238" t="s">
        <v>9992</v>
      </c>
      <c r="G2238" t="s">
        <v>10928</v>
      </c>
      <c r="O2238" t="s">
        <v>11281</v>
      </c>
      <c r="P2238">
        <f t="shared" si="34"/>
        <v>0</v>
      </c>
    </row>
    <row r="2239" spans="1:16" hidden="1" x14ac:dyDescent="0.25">
      <c r="A2239" t="str">
        <f>"AFUJI01"</f>
        <v>AFUJI01</v>
      </c>
      <c r="B2239" t="s">
        <v>10929</v>
      </c>
      <c r="C2239">
        <v>0</v>
      </c>
      <c r="D2239" t="s">
        <v>16</v>
      </c>
      <c r="E2239">
        <v>0</v>
      </c>
      <c r="F2239" t="s">
        <v>9992</v>
      </c>
      <c r="G2239" t="s">
        <v>10928</v>
      </c>
      <c r="O2239" t="s">
        <v>17778</v>
      </c>
      <c r="P2239">
        <f t="shared" si="34"/>
        <v>0</v>
      </c>
    </row>
    <row r="2240" spans="1:16" hidden="1" x14ac:dyDescent="0.25">
      <c r="A2240" t="str">
        <f>"AFUNG03"</f>
        <v>AFUNG03</v>
      </c>
      <c r="B2240" t="s">
        <v>10930</v>
      </c>
      <c r="C2240">
        <v>0</v>
      </c>
      <c r="D2240" t="s">
        <v>41</v>
      </c>
      <c r="E2240">
        <v>0</v>
      </c>
      <c r="F2240" t="s">
        <v>237</v>
      </c>
      <c r="G2240" t="s">
        <v>10310</v>
      </c>
      <c r="O2240" t="s">
        <v>17779</v>
      </c>
      <c r="P2240">
        <f t="shared" si="34"/>
        <v>0</v>
      </c>
    </row>
    <row r="2241" spans="1:16" hidden="1" x14ac:dyDescent="0.25">
      <c r="A2241" t="str">
        <f>"QFUNG02"</f>
        <v>QFUNG02</v>
      </c>
      <c r="B2241" t="s">
        <v>10930</v>
      </c>
      <c r="C2241">
        <v>0</v>
      </c>
      <c r="D2241" t="s">
        <v>41</v>
      </c>
      <c r="E2241">
        <v>0</v>
      </c>
      <c r="F2241" t="s">
        <v>237</v>
      </c>
      <c r="G2241" t="s">
        <v>10310</v>
      </c>
      <c r="H2241" t="s">
        <v>9876</v>
      </c>
      <c r="O2241" t="s">
        <v>11282</v>
      </c>
      <c r="P2241">
        <f t="shared" si="34"/>
        <v>0</v>
      </c>
    </row>
    <row r="2242" spans="1:16" hidden="1" x14ac:dyDescent="0.25">
      <c r="A2242" t="str">
        <f>"AFUNG02"</f>
        <v>AFUNG02</v>
      </c>
      <c r="B2242" t="s">
        <v>17706</v>
      </c>
      <c r="C2242">
        <v>0</v>
      </c>
      <c r="D2242" t="s">
        <v>41</v>
      </c>
      <c r="E2242">
        <v>0</v>
      </c>
      <c r="F2242" t="s">
        <v>237</v>
      </c>
      <c r="G2242" t="s">
        <v>10931</v>
      </c>
      <c r="H2242" t="s">
        <v>9891</v>
      </c>
      <c r="O2242" t="s">
        <v>11283</v>
      </c>
      <c r="P2242">
        <f t="shared" si="34"/>
        <v>0</v>
      </c>
    </row>
    <row r="2243" spans="1:16" hidden="1" x14ac:dyDescent="0.25">
      <c r="A2243" t="str">
        <f>"QFUNG01"</f>
        <v>QFUNG01</v>
      </c>
      <c r="B2243" t="s">
        <v>17706</v>
      </c>
      <c r="C2243">
        <v>0</v>
      </c>
      <c r="D2243" t="s">
        <v>41</v>
      </c>
      <c r="E2243">
        <v>0</v>
      </c>
      <c r="F2243" t="s">
        <v>237</v>
      </c>
      <c r="G2243" t="s">
        <v>10931</v>
      </c>
      <c r="H2243" t="s">
        <v>9891</v>
      </c>
      <c r="O2243" t="s">
        <v>11285</v>
      </c>
      <c r="P2243">
        <f t="shared" ref="P2243:P2306" si="35">SUMIFS($C$2:$C$7959,$B$2:$B$7959,O2243)</f>
        <v>0</v>
      </c>
    </row>
    <row r="2244" spans="1:16" hidden="1" x14ac:dyDescent="0.25">
      <c r="A2244" t="str">
        <f>"AFUNG01"</f>
        <v>AFUNG01</v>
      </c>
      <c r="B2244" t="s">
        <v>17707</v>
      </c>
      <c r="C2244">
        <v>0</v>
      </c>
      <c r="D2244" t="s">
        <v>41</v>
      </c>
      <c r="E2244">
        <v>0</v>
      </c>
      <c r="F2244" t="s">
        <v>237</v>
      </c>
      <c r="G2244" t="s">
        <v>10931</v>
      </c>
      <c r="H2244" t="s">
        <v>9891</v>
      </c>
      <c r="O2244" t="s">
        <v>11286</v>
      </c>
      <c r="P2244">
        <f t="shared" si="35"/>
        <v>0</v>
      </c>
    </row>
    <row r="2245" spans="1:16" x14ac:dyDescent="0.25">
      <c r="A2245" t="str">
        <f>"AFURA01"</f>
        <v>AFURA01</v>
      </c>
      <c r="B2245" t="s">
        <v>10932</v>
      </c>
      <c r="C2245">
        <v>0</v>
      </c>
      <c r="D2245" t="s">
        <v>41</v>
      </c>
      <c r="E2245">
        <v>0</v>
      </c>
      <c r="F2245" t="s">
        <v>10038</v>
      </c>
      <c r="G2245" t="s">
        <v>10563</v>
      </c>
      <c r="O2245" t="s">
        <v>5747</v>
      </c>
      <c r="P2245">
        <f t="shared" si="35"/>
        <v>14969</v>
      </c>
    </row>
    <row r="2246" spans="1:16" hidden="1" x14ac:dyDescent="0.25">
      <c r="A2246" t="str">
        <f>"QFURA01"</f>
        <v>QFURA01</v>
      </c>
      <c r="B2246" t="s">
        <v>10932</v>
      </c>
      <c r="C2246">
        <v>0</v>
      </c>
      <c r="D2246" t="s">
        <v>41</v>
      </c>
      <c r="E2246">
        <v>0</v>
      </c>
      <c r="F2246" t="s">
        <v>3042</v>
      </c>
      <c r="G2246" t="s">
        <v>10563</v>
      </c>
      <c r="O2246" t="s">
        <v>11287</v>
      </c>
      <c r="P2246">
        <f t="shared" si="35"/>
        <v>0</v>
      </c>
    </row>
    <row r="2247" spans="1:16" hidden="1" x14ac:dyDescent="0.25">
      <c r="A2247" t="str">
        <f>"AFURA02"</f>
        <v>AFURA02</v>
      </c>
      <c r="B2247" t="s">
        <v>10933</v>
      </c>
      <c r="C2247">
        <v>0</v>
      </c>
      <c r="D2247" t="s">
        <v>41</v>
      </c>
      <c r="E2247">
        <v>0</v>
      </c>
      <c r="F2247" t="s">
        <v>10038</v>
      </c>
      <c r="G2247" t="s">
        <v>10563</v>
      </c>
      <c r="O2247" t="s">
        <v>11288</v>
      </c>
      <c r="P2247">
        <f t="shared" si="35"/>
        <v>0</v>
      </c>
    </row>
    <row r="2248" spans="1:16" hidden="1" x14ac:dyDescent="0.25">
      <c r="A2248" t="str">
        <f>"QFURA02"</f>
        <v>QFURA02</v>
      </c>
      <c r="B2248" t="s">
        <v>10933</v>
      </c>
      <c r="C2248">
        <v>0</v>
      </c>
      <c r="D2248" t="s">
        <v>41</v>
      </c>
      <c r="E2248">
        <v>0</v>
      </c>
      <c r="F2248" t="s">
        <v>3042</v>
      </c>
      <c r="G2248" t="s">
        <v>10563</v>
      </c>
      <c r="O2248" t="s">
        <v>11289</v>
      </c>
      <c r="P2248">
        <f t="shared" si="35"/>
        <v>0</v>
      </c>
    </row>
    <row r="2249" spans="1:16" x14ac:dyDescent="0.25">
      <c r="A2249" t="str">
        <f>"QFURA03"</f>
        <v>QFURA03</v>
      </c>
      <c r="B2249" t="s">
        <v>10934</v>
      </c>
      <c r="C2249">
        <v>0</v>
      </c>
      <c r="D2249" t="s">
        <v>16</v>
      </c>
      <c r="E2249">
        <v>0</v>
      </c>
      <c r="F2249" t="s">
        <v>10935</v>
      </c>
      <c r="G2249" t="s">
        <v>10936</v>
      </c>
      <c r="O2249" t="s">
        <v>654</v>
      </c>
      <c r="P2249">
        <f t="shared" si="35"/>
        <v>10718</v>
      </c>
    </row>
    <row r="2250" spans="1:16" hidden="1" x14ac:dyDescent="0.25">
      <c r="A2250" t="str">
        <f>"AFURA03"</f>
        <v>AFURA03</v>
      </c>
      <c r="B2250" t="s">
        <v>10934</v>
      </c>
      <c r="C2250">
        <v>0</v>
      </c>
      <c r="D2250" t="s">
        <v>16</v>
      </c>
      <c r="E2250">
        <v>0</v>
      </c>
      <c r="F2250" t="s">
        <v>10935</v>
      </c>
      <c r="G2250" t="s">
        <v>10936</v>
      </c>
      <c r="O2250" t="s">
        <v>11291</v>
      </c>
      <c r="P2250">
        <f t="shared" si="35"/>
        <v>0</v>
      </c>
    </row>
    <row r="2251" spans="1:16" hidden="1" x14ac:dyDescent="0.25">
      <c r="A2251" t="str">
        <f>"QFUTA25"</f>
        <v>QFUTA25</v>
      </c>
      <c r="B2251" t="s">
        <v>4300</v>
      </c>
      <c r="C2251">
        <v>980</v>
      </c>
      <c r="D2251" t="s">
        <v>16</v>
      </c>
      <c r="E2251">
        <v>98</v>
      </c>
      <c r="F2251" t="s">
        <v>153</v>
      </c>
      <c r="O2251" t="s">
        <v>11292</v>
      </c>
      <c r="P2251">
        <f t="shared" si="35"/>
        <v>0</v>
      </c>
    </row>
    <row r="2252" spans="1:16" hidden="1" x14ac:dyDescent="0.25">
      <c r="A2252" t="str">
        <f>"QFUTA08"</f>
        <v>QFUTA08</v>
      </c>
      <c r="B2252" t="s">
        <v>4266</v>
      </c>
      <c r="C2252">
        <v>261</v>
      </c>
      <c r="D2252" t="s">
        <v>16</v>
      </c>
      <c r="E2252">
        <v>26</v>
      </c>
      <c r="F2252" t="s">
        <v>153</v>
      </c>
      <c r="H2252" t="s">
        <v>9891</v>
      </c>
      <c r="O2252" t="s">
        <v>11293</v>
      </c>
      <c r="P2252">
        <f t="shared" si="35"/>
        <v>0</v>
      </c>
    </row>
    <row r="2253" spans="1:16" hidden="1" x14ac:dyDescent="0.25">
      <c r="A2253" t="str">
        <f>"QFUTA07"</f>
        <v>QFUTA07</v>
      </c>
      <c r="B2253" t="s">
        <v>13758</v>
      </c>
      <c r="C2253">
        <v>2850</v>
      </c>
      <c r="D2253" t="s">
        <v>16</v>
      </c>
      <c r="E2253">
        <v>95</v>
      </c>
      <c r="F2253" t="s">
        <v>153</v>
      </c>
      <c r="H2253" t="s">
        <v>9891</v>
      </c>
      <c r="O2253" t="s">
        <v>1510</v>
      </c>
      <c r="P2253">
        <f t="shared" si="35"/>
        <v>0</v>
      </c>
    </row>
    <row r="2254" spans="1:16" hidden="1" x14ac:dyDescent="0.25">
      <c r="A2254" t="str">
        <f>"AFUTA01"</f>
        <v>AFUTA01</v>
      </c>
      <c r="B2254" t="s">
        <v>424</v>
      </c>
      <c r="C2254">
        <v>139</v>
      </c>
      <c r="D2254" t="s">
        <v>16</v>
      </c>
      <c r="E2254">
        <v>2</v>
      </c>
      <c r="O2254" t="s">
        <v>5796</v>
      </c>
      <c r="P2254">
        <f t="shared" si="35"/>
        <v>0</v>
      </c>
    </row>
    <row r="2255" spans="1:16" hidden="1" x14ac:dyDescent="0.25">
      <c r="A2255" t="str">
        <f>"QFUTA05"</f>
        <v>QFUTA05</v>
      </c>
      <c r="B2255" t="s">
        <v>17708</v>
      </c>
      <c r="C2255">
        <v>0</v>
      </c>
      <c r="D2255" t="s">
        <v>16</v>
      </c>
      <c r="E2255">
        <v>0</v>
      </c>
      <c r="F2255" t="s">
        <v>153</v>
      </c>
      <c r="H2255" t="s">
        <v>9891</v>
      </c>
      <c r="O2255" t="s">
        <v>11294</v>
      </c>
      <c r="P2255">
        <f t="shared" si="35"/>
        <v>0</v>
      </c>
    </row>
    <row r="2256" spans="1:16" hidden="1" x14ac:dyDescent="0.25">
      <c r="A2256" t="str">
        <f>"QFUTA06"</f>
        <v>QFUTA06</v>
      </c>
      <c r="B2256" t="s">
        <v>17709</v>
      </c>
      <c r="C2256">
        <v>0</v>
      </c>
      <c r="D2256" t="s">
        <v>16</v>
      </c>
      <c r="E2256">
        <v>0</v>
      </c>
      <c r="F2256" t="s">
        <v>153</v>
      </c>
      <c r="H2256" t="s">
        <v>9891</v>
      </c>
      <c r="O2256" t="s">
        <v>1517</v>
      </c>
      <c r="P2256">
        <f t="shared" si="35"/>
        <v>0</v>
      </c>
    </row>
    <row r="2257" spans="1:16" hidden="1" x14ac:dyDescent="0.25">
      <c r="A2257" t="str">
        <f>"QFUTA04"</f>
        <v>QFUTA04</v>
      </c>
      <c r="B2257" t="s">
        <v>13757</v>
      </c>
      <c r="C2257">
        <v>0</v>
      </c>
      <c r="D2257" t="s">
        <v>16</v>
      </c>
      <c r="E2257">
        <v>0</v>
      </c>
      <c r="F2257" t="s">
        <v>153</v>
      </c>
      <c r="H2257" t="s">
        <v>9891</v>
      </c>
      <c r="O2257" t="s">
        <v>11295</v>
      </c>
      <c r="P2257">
        <f t="shared" si="35"/>
        <v>0</v>
      </c>
    </row>
    <row r="2258" spans="1:16" hidden="1" x14ac:dyDescent="0.25">
      <c r="A2258" t="str">
        <f>"QFUTA03"</f>
        <v>QFUTA03</v>
      </c>
      <c r="B2258" t="s">
        <v>13756</v>
      </c>
      <c r="C2258">
        <v>203</v>
      </c>
      <c r="D2258" t="s">
        <v>16</v>
      </c>
      <c r="E2258">
        <v>6</v>
      </c>
      <c r="F2258" t="s">
        <v>153</v>
      </c>
      <c r="H2258" t="s">
        <v>9891</v>
      </c>
      <c r="O2258" t="s">
        <v>17780</v>
      </c>
      <c r="P2258">
        <f t="shared" si="35"/>
        <v>0</v>
      </c>
    </row>
    <row r="2259" spans="1:16" hidden="1" x14ac:dyDescent="0.25">
      <c r="A2259" t="str">
        <f>"QFUTA01"</f>
        <v>QFUTA01</v>
      </c>
      <c r="B2259" t="s">
        <v>13754</v>
      </c>
      <c r="C2259">
        <v>247</v>
      </c>
      <c r="D2259" t="s">
        <v>16</v>
      </c>
      <c r="E2259">
        <v>4</v>
      </c>
      <c r="F2259" t="s">
        <v>153</v>
      </c>
      <c r="H2259" t="s">
        <v>9891</v>
      </c>
      <c r="O2259" t="s">
        <v>11297</v>
      </c>
      <c r="P2259">
        <f t="shared" si="35"/>
        <v>0</v>
      </c>
    </row>
    <row r="2260" spans="1:16" hidden="1" x14ac:dyDescent="0.25">
      <c r="A2260" t="str">
        <f>"AFUTA11"</f>
        <v>AFUTA11</v>
      </c>
      <c r="B2260" t="s">
        <v>13755</v>
      </c>
      <c r="C2260">
        <v>0</v>
      </c>
      <c r="D2260" t="s">
        <v>16</v>
      </c>
      <c r="E2260">
        <v>0</v>
      </c>
      <c r="O2260" t="s">
        <v>11298</v>
      </c>
      <c r="P2260">
        <f t="shared" si="35"/>
        <v>0</v>
      </c>
    </row>
    <row r="2261" spans="1:16" hidden="1" x14ac:dyDescent="0.25">
      <c r="A2261" t="str">
        <f>"QFUTA02"</f>
        <v>QFUTA02</v>
      </c>
      <c r="B2261" t="s">
        <v>13755</v>
      </c>
      <c r="C2261">
        <v>4476</v>
      </c>
      <c r="D2261" t="s">
        <v>16</v>
      </c>
      <c r="E2261">
        <v>89</v>
      </c>
      <c r="F2261" t="s">
        <v>153</v>
      </c>
      <c r="H2261" t="s">
        <v>9891</v>
      </c>
      <c r="O2261" t="s">
        <v>11299</v>
      </c>
      <c r="P2261">
        <f t="shared" si="35"/>
        <v>0</v>
      </c>
    </row>
    <row r="2262" spans="1:16" hidden="1" x14ac:dyDescent="0.25">
      <c r="A2262" t="str">
        <f>"QFUTA26"</f>
        <v>QFUTA26</v>
      </c>
      <c r="B2262" t="s">
        <v>4302</v>
      </c>
      <c r="C2262">
        <v>90</v>
      </c>
      <c r="D2262" t="s">
        <v>16</v>
      </c>
      <c r="E2262">
        <v>9</v>
      </c>
      <c r="F2262" t="s">
        <v>153</v>
      </c>
      <c r="O2262" t="s">
        <v>623</v>
      </c>
      <c r="P2262">
        <f t="shared" si="35"/>
        <v>0</v>
      </c>
    </row>
    <row r="2263" spans="1:16" hidden="1" x14ac:dyDescent="0.25">
      <c r="A2263" t="str">
        <f>"QFUTA12"</f>
        <v>QFUTA12</v>
      </c>
      <c r="B2263" t="s">
        <v>4274</v>
      </c>
      <c r="C2263">
        <v>180</v>
      </c>
      <c r="D2263" t="s">
        <v>16</v>
      </c>
      <c r="E2263">
        <v>18</v>
      </c>
      <c r="F2263" t="s">
        <v>153</v>
      </c>
      <c r="H2263" t="s">
        <v>9891</v>
      </c>
      <c r="O2263" t="s">
        <v>625</v>
      </c>
      <c r="P2263">
        <f t="shared" si="35"/>
        <v>0</v>
      </c>
    </row>
    <row r="2264" spans="1:16" hidden="1" x14ac:dyDescent="0.25">
      <c r="A2264" t="str">
        <f>"QFUTA11"</f>
        <v>QFUTA11</v>
      </c>
      <c r="B2264" t="s">
        <v>13761</v>
      </c>
      <c r="C2264">
        <v>1158</v>
      </c>
      <c r="D2264" t="s">
        <v>16</v>
      </c>
      <c r="E2264">
        <v>38</v>
      </c>
      <c r="F2264" t="s">
        <v>153</v>
      </c>
      <c r="H2264" t="s">
        <v>9891</v>
      </c>
      <c r="O2264" t="s">
        <v>11300</v>
      </c>
      <c r="P2264">
        <f t="shared" si="35"/>
        <v>0</v>
      </c>
    </row>
    <row r="2265" spans="1:16" hidden="1" x14ac:dyDescent="0.25">
      <c r="A2265" t="str">
        <f>"AFUTA02"</f>
        <v>AFUTA02</v>
      </c>
      <c r="B2265" t="s">
        <v>426</v>
      </c>
      <c r="C2265">
        <v>116</v>
      </c>
      <c r="D2265" t="s">
        <v>16</v>
      </c>
      <c r="E2265">
        <v>2</v>
      </c>
      <c r="O2265" t="s">
        <v>11301</v>
      </c>
      <c r="P2265">
        <f t="shared" si="35"/>
        <v>0</v>
      </c>
    </row>
    <row r="2266" spans="1:16" hidden="1" x14ac:dyDescent="0.25">
      <c r="A2266" t="str">
        <f>"AFUTA06"</f>
        <v>AFUTA06</v>
      </c>
      <c r="B2266" t="s">
        <v>13759</v>
      </c>
      <c r="C2266">
        <v>0</v>
      </c>
      <c r="D2266" t="s">
        <v>28</v>
      </c>
      <c r="E2266">
        <v>0</v>
      </c>
      <c r="O2266" t="s">
        <v>11302</v>
      </c>
      <c r="P2266">
        <f t="shared" si="35"/>
        <v>0</v>
      </c>
    </row>
    <row r="2267" spans="1:16" hidden="1" x14ac:dyDescent="0.25">
      <c r="A2267" t="str">
        <f>"QFUTA09"</f>
        <v>QFUTA09</v>
      </c>
      <c r="B2267" t="s">
        <v>13759</v>
      </c>
      <c r="C2267">
        <v>500</v>
      </c>
      <c r="D2267" t="s">
        <v>16</v>
      </c>
      <c r="E2267">
        <v>10</v>
      </c>
      <c r="F2267" t="s">
        <v>153</v>
      </c>
      <c r="H2267" t="s">
        <v>9891</v>
      </c>
      <c r="O2267" t="s">
        <v>11303</v>
      </c>
      <c r="P2267">
        <f t="shared" si="35"/>
        <v>0</v>
      </c>
    </row>
    <row r="2268" spans="1:16" hidden="1" x14ac:dyDescent="0.25">
      <c r="A2268" t="str">
        <f>"QFUTA10"</f>
        <v>QFUTA10</v>
      </c>
      <c r="B2268" t="s">
        <v>13760</v>
      </c>
      <c r="C2268">
        <v>2349</v>
      </c>
      <c r="D2268" t="s">
        <v>16</v>
      </c>
      <c r="E2268">
        <v>46</v>
      </c>
      <c r="F2268" t="s">
        <v>153</v>
      </c>
      <c r="H2268" t="s">
        <v>9891</v>
      </c>
      <c r="O2268" t="s">
        <v>11304</v>
      </c>
      <c r="P2268">
        <f t="shared" si="35"/>
        <v>0</v>
      </c>
    </row>
    <row r="2269" spans="1:16" hidden="1" x14ac:dyDescent="0.25">
      <c r="A2269" t="str">
        <f>"QFUTA27"</f>
        <v>QFUTA27</v>
      </c>
      <c r="B2269" t="s">
        <v>4304</v>
      </c>
      <c r="C2269">
        <v>100</v>
      </c>
      <c r="D2269" t="s">
        <v>16</v>
      </c>
      <c r="E2269">
        <v>10</v>
      </c>
      <c r="F2269" t="s">
        <v>153</v>
      </c>
      <c r="O2269" t="s">
        <v>11306</v>
      </c>
      <c r="P2269">
        <f t="shared" si="35"/>
        <v>0</v>
      </c>
    </row>
    <row r="2270" spans="1:16" hidden="1" x14ac:dyDescent="0.25">
      <c r="A2270" t="str">
        <f>"QFUTA15"</f>
        <v>QFUTA15</v>
      </c>
      <c r="B2270" t="s">
        <v>4280</v>
      </c>
      <c r="C2270">
        <v>20</v>
      </c>
      <c r="D2270" t="s">
        <v>16</v>
      </c>
      <c r="E2270">
        <v>2</v>
      </c>
      <c r="F2270" t="s">
        <v>153</v>
      </c>
      <c r="H2270" t="s">
        <v>9891</v>
      </c>
      <c r="O2270" t="s">
        <v>11307</v>
      </c>
      <c r="P2270">
        <f t="shared" si="35"/>
        <v>0</v>
      </c>
    </row>
    <row r="2271" spans="1:16" hidden="1" x14ac:dyDescent="0.25">
      <c r="A2271" t="str">
        <f>"QFUTA14"</f>
        <v>QFUTA14</v>
      </c>
      <c r="B2271" t="s">
        <v>13763</v>
      </c>
      <c r="C2271">
        <v>1260</v>
      </c>
      <c r="D2271" t="s">
        <v>16</v>
      </c>
      <c r="E2271">
        <v>42</v>
      </c>
      <c r="F2271" t="s">
        <v>153</v>
      </c>
      <c r="H2271" t="s">
        <v>9891</v>
      </c>
      <c r="O2271" t="s">
        <v>11308</v>
      </c>
      <c r="P2271">
        <f t="shared" si="35"/>
        <v>0</v>
      </c>
    </row>
    <row r="2272" spans="1:16" hidden="1" x14ac:dyDescent="0.25">
      <c r="A2272" t="str">
        <f>"AFUTA03"</f>
        <v>AFUTA03</v>
      </c>
      <c r="B2272" t="s">
        <v>428</v>
      </c>
      <c r="C2272">
        <v>100</v>
      </c>
      <c r="D2272" t="s">
        <v>16</v>
      </c>
      <c r="E2272">
        <v>2</v>
      </c>
      <c r="O2272" t="s">
        <v>11309</v>
      </c>
      <c r="P2272">
        <f t="shared" si="35"/>
        <v>0</v>
      </c>
    </row>
    <row r="2273" spans="1:16" hidden="1" x14ac:dyDescent="0.25">
      <c r="A2273" t="str">
        <f>"AFUTA022"</f>
        <v>AFUTA022</v>
      </c>
      <c r="B2273" t="s">
        <v>13762</v>
      </c>
      <c r="C2273">
        <v>0</v>
      </c>
      <c r="D2273" t="s">
        <v>28</v>
      </c>
      <c r="E2273">
        <v>0</v>
      </c>
      <c r="O2273" t="s">
        <v>11310</v>
      </c>
      <c r="P2273">
        <f t="shared" si="35"/>
        <v>0</v>
      </c>
    </row>
    <row r="2274" spans="1:16" hidden="1" x14ac:dyDescent="0.25">
      <c r="A2274" t="str">
        <f>"QFUTA13"</f>
        <v>QFUTA13</v>
      </c>
      <c r="B2274" t="s">
        <v>13762</v>
      </c>
      <c r="C2274">
        <v>1988</v>
      </c>
      <c r="D2274" t="s">
        <v>16</v>
      </c>
      <c r="E2274">
        <v>39</v>
      </c>
      <c r="F2274" t="s">
        <v>153</v>
      </c>
      <c r="H2274" t="s">
        <v>9891</v>
      </c>
      <c r="O2274" t="s">
        <v>11311</v>
      </c>
      <c r="P2274">
        <f t="shared" si="35"/>
        <v>0</v>
      </c>
    </row>
    <row r="2275" spans="1:16" hidden="1" x14ac:dyDescent="0.25">
      <c r="A2275" t="str">
        <f>"QFUTA28"</f>
        <v>QFUTA28</v>
      </c>
      <c r="B2275" t="s">
        <v>4306</v>
      </c>
      <c r="C2275">
        <v>200</v>
      </c>
      <c r="D2275" t="s">
        <v>16</v>
      </c>
      <c r="E2275">
        <v>20</v>
      </c>
      <c r="F2275" t="s">
        <v>153</v>
      </c>
      <c r="O2275" t="s">
        <v>11312</v>
      </c>
      <c r="P2275">
        <f t="shared" si="35"/>
        <v>0</v>
      </c>
    </row>
    <row r="2276" spans="1:16" hidden="1" x14ac:dyDescent="0.25">
      <c r="A2276" t="str">
        <f>"QFUTA18"</f>
        <v>QFUTA18</v>
      </c>
      <c r="B2276" t="s">
        <v>4286</v>
      </c>
      <c r="C2276">
        <v>140</v>
      </c>
      <c r="D2276" t="s">
        <v>16</v>
      </c>
      <c r="E2276">
        <v>14</v>
      </c>
      <c r="F2276" t="s">
        <v>153</v>
      </c>
      <c r="H2276" t="s">
        <v>9891</v>
      </c>
      <c r="O2276" t="s">
        <v>11314</v>
      </c>
      <c r="P2276">
        <f t="shared" si="35"/>
        <v>0</v>
      </c>
    </row>
    <row r="2277" spans="1:16" hidden="1" x14ac:dyDescent="0.25">
      <c r="A2277" t="str">
        <f>"QFUTA17"</f>
        <v>QFUTA17</v>
      </c>
      <c r="B2277" t="s">
        <v>13765</v>
      </c>
      <c r="C2277">
        <v>2223</v>
      </c>
      <c r="D2277" t="s">
        <v>16</v>
      </c>
      <c r="E2277">
        <v>74</v>
      </c>
      <c r="F2277" t="s">
        <v>153</v>
      </c>
      <c r="H2277" t="s">
        <v>9891</v>
      </c>
      <c r="O2277" t="s">
        <v>11315</v>
      </c>
      <c r="P2277">
        <f t="shared" si="35"/>
        <v>0</v>
      </c>
    </row>
    <row r="2278" spans="1:16" hidden="1" x14ac:dyDescent="0.25">
      <c r="A2278" t="str">
        <f>"AFUTA04"</f>
        <v>AFUTA04</v>
      </c>
      <c r="B2278" t="s">
        <v>430</v>
      </c>
      <c r="C2278">
        <v>237</v>
      </c>
      <c r="D2278" t="s">
        <v>16</v>
      </c>
      <c r="E2278">
        <v>4</v>
      </c>
      <c r="O2278" t="s">
        <v>11316</v>
      </c>
      <c r="P2278">
        <f t="shared" si="35"/>
        <v>0</v>
      </c>
    </row>
    <row r="2279" spans="1:16" hidden="1" x14ac:dyDescent="0.25">
      <c r="A2279" t="str">
        <f>"QFUTA16"</f>
        <v>QFUTA16</v>
      </c>
      <c r="B2279" t="s">
        <v>13764</v>
      </c>
      <c r="C2279">
        <v>2227</v>
      </c>
      <c r="D2279" t="s">
        <v>16</v>
      </c>
      <c r="E2279">
        <v>44</v>
      </c>
      <c r="F2279" t="s">
        <v>153</v>
      </c>
      <c r="H2279" t="s">
        <v>9891</v>
      </c>
      <c r="O2279" t="s">
        <v>11317</v>
      </c>
      <c r="P2279">
        <f t="shared" si="35"/>
        <v>0</v>
      </c>
    </row>
    <row r="2280" spans="1:16" hidden="1" x14ac:dyDescent="0.25">
      <c r="A2280" t="str">
        <f>"QFUTA29"</f>
        <v>QFUTA29</v>
      </c>
      <c r="B2280" t="s">
        <v>4308</v>
      </c>
      <c r="C2280">
        <v>100</v>
      </c>
      <c r="D2280" t="s">
        <v>16</v>
      </c>
      <c r="E2280">
        <v>10</v>
      </c>
      <c r="F2280" t="s">
        <v>153</v>
      </c>
      <c r="O2280" t="s">
        <v>11318</v>
      </c>
      <c r="P2280">
        <f t="shared" si="35"/>
        <v>0</v>
      </c>
    </row>
    <row r="2281" spans="1:16" hidden="1" x14ac:dyDescent="0.25">
      <c r="A2281" t="str">
        <f>"QFUTA21"</f>
        <v>QFUTA21</v>
      </c>
      <c r="B2281" t="s">
        <v>4292</v>
      </c>
      <c r="C2281">
        <v>100</v>
      </c>
      <c r="D2281" t="s">
        <v>16</v>
      </c>
      <c r="E2281">
        <v>10</v>
      </c>
      <c r="F2281" t="s">
        <v>153</v>
      </c>
      <c r="H2281" t="s">
        <v>9891</v>
      </c>
      <c r="O2281" t="s">
        <v>11319</v>
      </c>
      <c r="P2281">
        <f t="shared" si="35"/>
        <v>0</v>
      </c>
    </row>
    <row r="2282" spans="1:16" hidden="1" x14ac:dyDescent="0.25">
      <c r="A2282" t="str">
        <f>"QFUTA20"</f>
        <v>QFUTA20</v>
      </c>
      <c r="B2282" t="s">
        <v>13767</v>
      </c>
      <c r="C2282">
        <v>804</v>
      </c>
      <c r="D2282" t="s">
        <v>16</v>
      </c>
      <c r="E2282">
        <v>26</v>
      </c>
      <c r="F2282" t="s">
        <v>153</v>
      </c>
      <c r="H2282" t="s">
        <v>9891</v>
      </c>
      <c r="O2282" t="s">
        <v>11320</v>
      </c>
      <c r="P2282">
        <f t="shared" si="35"/>
        <v>0</v>
      </c>
    </row>
    <row r="2283" spans="1:16" hidden="1" x14ac:dyDescent="0.25">
      <c r="A2283" t="str">
        <f>"AFUTA5"</f>
        <v>AFUTA5</v>
      </c>
      <c r="B2283" t="s">
        <v>432</v>
      </c>
      <c r="C2283">
        <v>89</v>
      </c>
      <c r="D2283" t="s">
        <v>16</v>
      </c>
      <c r="E2283">
        <v>1</v>
      </c>
      <c r="O2283" t="s">
        <v>11321</v>
      </c>
      <c r="P2283">
        <f t="shared" si="35"/>
        <v>0</v>
      </c>
    </row>
    <row r="2284" spans="1:16" hidden="1" x14ac:dyDescent="0.25">
      <c r="A2284" t="str">
        <f>"QFUTA19"</f>
        <v>QFUTA19</v>
      </c>
      <c r="B2284" t="s">
        <v>13766</v>
      </c>
      <c r="C2284">
        <v>1472</v>
      </c>
      <c r="D2284" t="s">
        <v>16</v>
      </c>
      <c r="E2284">
        <v>29</v>
      </c>
      <c r="F2284" t="s">
        <v>153</v>
      </c>
      <c r="H2284" t="s">
        <v>9891</v>
      </c>
      <c r="O2284" t="s">
        <v>11322</v>
      </c>
      <c r="P2284">
        <f t="shared" si="35"/>
        <v>0</v>
      </c>
    </row>
    <row r="2285" spans="1:16" hidden="1" x14ac:dyDescent="0.25">
      <c r="A2285" t="str">
        <f>"QFUTA30"</f>
        <v>QFUTA30</v>
      </c>
      <c r="B2285" t="s">
        <v>4310</v>
      </c>
      <c r="C2285">
        <v>650</v>
      </c>
      <c r="D2285" t="s">
        <v>16</v>
      </c>
      <c r="E2285">
        <v>65</v>
      </c>
      <c r="O2285" t="s">
        <v>11323</v>
      </c>
      <c r="P2285">
        <f t="shared" si="35"/>
        <v>0</v>
      </c>
    </row>
    <row r="2286" spans="1:16" hidden="1" x14ac:dyDescent="0.25">
      <c r="A2286" t="str">
        <f>"AFUTA09"</f>
        <v>AFUTA09</v>
      </c>
      <c r="B2286" t="s">
        <v>4298</v>
      </c>
      <c r="C2286">
        <v>0</v>
      </c>
      <c r="D2286" t="s">
        <v>28</v>
      </c>
      <c r="E2286">
        <v>0</v>
      </c>
      <c r="O2286" t="s">
        <v>11324</v>
      </c>
      <c r="P2286">
        <f t="shared" si="35"/>
        <v>0</v>
      </c>
    </row>
    <row r="2287" spans="1:16" hidden="1" x14ac:dyDescent="0.25">
      <c r="A2287" t="str">
        <f>"QFUTA24"</f>
        <v>QFUTA24</v>
      </c>
      <c r="B2287" t="s">
        <v>4298</v>
      </c>
      <c r="C2287">
        <v>385</v>
      </c>
      <c r="D2287" t="s">
        <v>16</v>
      </c>
      <c r="E2287">
        <v>38</v>
      </c>
      <c r="F2287" t="s">
        <v>153</v>
      </c>
      <c r="H2287" t="s">
        <v>9891</v>
      </c>
      <c r="O2287" t="s">
        <v>11325</v>
      </c>
      <c r="P2287">
        <f t="shared" si="35"/>
        <v>0</v>
      </c>
    </row>
    <row r="2288" spans="1:16" hidden="1" x14ac:dyDescent="0.25">
      <c r="A2288" t="str">
        <f>"AFUTA07"</f>
        <v>AFUTA07</v>
      </c>
      <c r="B2288" t="s">
        <v>13769</v>
      </c>
      <c r="C2288">
        <v>0</v>
      </c>
      <c r="D2288" t="s">
        <v>16</v>
      </c>
      <c r="E2288">
        <v>0</v>
      </c>
      <c r="O2288" t="s">
        <v>11326</v>
      </c>
      <c r="P2288">
        <f t="shared" si="35"/>
        <v>0</v>
      </c>
    </row>
    <row r="2289" spans="1:16" hidden="1" x14ac:dyDescent="0.25">
      <c r="A2289" t="str">
        <f>"QFUTA23"</f>
        <v>QFUTA23</v>
      </c>
      <c r="B2289" t="s">
        <v>13769</v>
      </c>
      <c r="C2289">
        <v>3983</v>
      </c>
      <c r="D2289" t="s">
        <v>16</v>
      </c>
      <c r="E2289">
        <v>132</v>
      </c>
      <c r="F2289" t="s">
        <v>153</v>
      </c>
      <c r="H2289" t="s">
        <v>9891</v>
      </c>
      <c r="O2289" t="s">
        <v>11327</v>
      </c>
      <c r="P2289">
        <f t="shared" si="35"/>
        <v>0</v>
      </c>
    </row>
    <row r="2290" spans="1:16" hidden="1" x14ac:dyDescent="0.25">
      <c r="A2290" t="str">
        <f>"AFUTA6"</f>
        <v>AFUTA6</v>
      </c>
      <c r="B2290" t="s">
        <v>434</v>
      </c>
      <c r="C2290">
        <v>246</v>
      </c>
      <c r="D2290" t="s">
        <v>16</v>
      </c>
      <c r="E2290">
        <v>4</v>
      </c>
      <c r="F2290" t="s">
        <v>153</v>
      </c>
      <c r="O2290" t="s">
        <v>11328</v>
      </c>
      <c r="P2290">
        <f t="shared" si="35"/>
        <v>0</v>
      </c>
    </row>
    <row r="2291" spans="1:16" hidden="1" x14ac:dyDescent="0.25">
      <c r="A2291" t="str">
        <f>"AFUTA08"</f>
        <v>AFUTA08</v>
      </c>
      <c r="B2291" t="s">
        <v>13768</v>
      </c>
      <c r="C2291">
        <v>0</v>
      </c>
      <c r="D2291" t="s">
        <v>16</v>
      </c>
      <c r="E2291">
        <v>0</v>
      </c>
      <c r="O2291" t="s">
        <v>5505</v>
      </c>
      <c r="P2291">
        <f t="shared" si="35"/>
        <v>0</v>
      </c>
    </row>
    <row r="2292" spans="1:16" hidden="1" x14ac:dyDescent="0.25">
      <c r="A2292" t="str">
        <f>"QFUTA22"</f>
        <v>QFUTA22</v>
      </c>
      <c r="B2292" t="s">
        <v>13768</v>
      </c>
      <c r="C2292">
        <v>6331</v>
      </c>
      <c r="D2292" t="s">
        <v>16</v>
      </c>
      <c r="E2292">
        <v>126</v>
      </c>
      <c r="F2292" t="s">
        <v>153</v>
      </c>
      <c r="H2292" t="s">
        <v>9891</v>
      </c>
      <c r="O2292" t="s">
        <v>5526</v>
      </c>
      <c r="P2292">
        <f t="shared" si="35"/>
        <v>0</v>
      </c>
    </row>
    <row r="2293" spans="1:16" hidden="1" x14ac:dyDescent="0.25">
      <c r="A2293" t="str">
        <f>"AFUTS01"</f>
        <v>AFUTS01</v>
      </c>
      <c r="B2293" t="s">
        <v>10937</v>
      </c>
      <c r="C2293">
        <v>0</v>
      </c>
      <c r="D2293" t="s">
        <v>41</v>
      </c>
      <c r="E2293">
        <v>0</v>
      </c>
      <c r="F2293" t="s">
        <v>504</v>
      </c>
      <c r="O2293" t="s">
        <v>5519</v>
      </c>
      <c r="P2293">
        <f t="shared" si="35"/>
        <v>0</v>
      </c>
    </row>
    <row r="2294" spans="1:16" hidden="1" x14ac:dyDescent="0.25">
      <c r="A2294" t="str">
        <f>"AGASR02"</f>
        <v>AGASR02</v>
      </c>
      <c r="B2294" t="s">
        <v>10938</v>
      </c>
      <c r="C2294">
        <v>0</v>
      </c>
      <c r="D2294" t="s">
        <v>16</v>
      </c>
      <c r="E2294">
        <v>0</v>
      </c>
      <c r="F2294" t="s">
        <v>153</v>
      </c>
      <c r="O2294" t="s">
        <v>5515</v>
      </c>
      <c r="P2294">
        <f t="shared" si="35"/>
        <v>0</v>
      </c>
    </row>
    <row r="2295" spans="1:16" hidden="1" x14ac:dyDescent="0.25">
      <c r="A2295" t="str">
        <f>"AGASR01"</f>
        <v>AGASR01</v>
      </c>
      <c r="B2295" t="s">
        <v>10939</v>
      </c>
      <c r="C2295">
        <v>0</v>
      </c>
      <c r="D2295" t="s">
        <v>16</v>
      </c>
      <c r="E2295">
        <v>0</v>
      </c>
      <c r="F2295" t="s">
        <v>153</v>
      </c>
      <c r="O2295" t="s">
        <v>1497</v>
      </c>
      <c r="P2295">
        <f t="shared" si="35"/>
        <v>0</v>
      </c>
    </row>
    <row r="2296" spans="1:16" x14ac:dyDescent="0.25">
      <c r="A2296" t="str">
        <f>"AGA301"</f>
        <v>AGA301</v>
      </c>
      <c r="B2296" t="s">
        <v>10940</v>
      </c>
      <c r="C2296">
        <v>0</v>
      </c>
      <c r="D2296" t="s">
        <v>41</v>
      </c>
      <c r="E2296">
        <v>0</v>
      </c>
      <c r="F2296" t="s">
        <v>921</v>
      </c>
      <c r="O2296" t="s">
        <v>5523</v>
      </c>
      <c r="P2296">
        <f t="shared" si="35"/>
        <v>240</v>
      </c>
    </row>
    <row r="2297" spans="1:16" hidden="1" x14ac:dyDescent="0.25">
      <c r="A2297" t="str">
        <f>"QGABU01"</f>
        <v>QGABU01</v>
      </c>
      <c r="B2297" t="s">
        <v>4312</v>
      </c>
      <c r="C2297">
        <v>180</v>
      </c>
      <c r="D2297" t="s">
        <v>16</v>
      </c>
      <c r="E2297">
        <v>9</v>
      </c>
      <c r="F2297" t="s">
        <v>439</v>
      </c>
      <c r="G2297" t="s">
        <v>138</v>
      </c>
      <c r="O2297" t="s">
        <v>5512</v>
      </c>
      <c r="P2297">
        <f t="shared" si="35"/>
        <v>0</v>
      </c>
    </row>
    <row r="2298" spans="1:16" hidden="1" x14ac:dyDescent="0.25">
      <c r="A2298" t="str">
        <f>"AGABU01"</f>
        <v>AGABU01</v>
      </c>
      <c r="B2298" t="s">
        <v>10941</v>
      </c>
      <c r="C2298">
        <v>0</v>
      </c>
      <c r="D2298" t="s">
        <v>16</v>
      </c>
      <c r="E2298">
        <v>0</v>
      </c>
      <c r="F2298" t="s">
        <v>87</v>
      </c>
      <c r="G2298" t="s">
        <v>138</v>
      </c>
      <c r="O2298" t="s">
        <v>11329</v>
      </c>
      <c r="P2298">
        <f t="shared" si="35"/>
        <v>0</v>
      </c>
    </row>
    <row r="2299" spans="1:16" hidden="1" x14ac:dyDescent="0.25">
      <c r="A2299" t="str">
        <f>"QGACA01"</f>
        <v>QGACA01</v>
      </c>
      <c r="B2299" t="s">
        <v>4316</v>
      </c>
      <c r="C2299">
        <v>60</v>
      </c>
      <c r="D2299" t="s">
        <v>41</v>
      </c>
      <c r="E2299">
        <v>3</v>
      </c>
      <c r="F2299" t="s">
        <v>439</v>
      </c>
      <c r="G2299" t="s">
        <v>138</v>
      </c>
      <c r="O2299" t="s">
        <v>9374</v>
      </c>
      <c r="P2299">
        <f t="shared" si="35"/>
        <v>0</v>
      </c>
    </row>
    <row r="2300" spans="1:16" hidden="1" x14ac:dyDescent="0.25">
      <c r="A2300" t="str">
        <f>"QGAJA01"</f>
        <v>QGAJA01</v>
      </c>
      <c r="B2300" t="s">
        <v>4322</v>
      </c>
      <c r="C2300">
        <v>0</v>
      </c>
      <c r="D2300" t="s">
        <v>16</v>
      </c>
      <c r="E2300">
        <v>0</v>
      </c>
      <c r="F2300" t="s">
        <v>439</v>
      </c>
      <c r="O2300" t="s">
        <v>9378</v>
      </c>
      <c r="P2300">
        <f t="shared" si="35"/>
        <v>0</v>
      </c>
    </row>
    <row r="2301" spans="1:16" hidden="1" x14ac:dyDescent="0.25">
      <c r="A2301" t="str">
        <f>"AGAJA01"</f>
        <v>AGAJA01</v>
      </c>
      <c r="B2301" t="s">
        <v>10942</v>
      </c>
      <c r="C2301">
        <v>0</v>
      </c>
      <c r="D2301" t="s">
        <v>16</v>
      </c>
      <c r="E2301">
        <v>0</v>
      </c>
      <c r="F2301" t="s">
        <v>87</v>
      </c>
      <c r="G2301" t="s">
        <v>138</v>
      </c>
      <c r="O2301" t="s">
        <v>11330</v>
      </c>
      <c r="P2301">
        <f t="shared" si="35"/>
        <v>0</v>
      </c>
    </row>
    <row r="2302" spans="1:16" hidden="1" x14ac:dyDescent="0.25">
      <c r="A2302" t="str">
        <f>"AGAJA02"</f>
        <v>AGAJA02</v>
      </c>
      <c r="B2302" t="s">
        <v>438</v>
      </c>
      <c r="C2302">
        <v>40</v>
      </c>
      <c r="D2302" t="s">
        <v>16</v>
      </c>
      <c r="E2302">
        <v>2</v>
      </c>
      <c r="F2302" t="s">
        <v>439</v>
      </c>
      <c r="O2302" t="s">
        <v>11331</v>
      </c>
      <c r="P2302">
        <f t="shared" si="35"/>
        <v>0</v>
      </c>
    </row>
    <row r="2303" spans="1:16" hidden="1" x14ac:dyDescent="0.25">
      <c r="A2303" t="str">
        <f>"QGAJE01"</f>
        <v>QGAJE01</v>
      </c>
      <c r="B2303" t="s">
        <v>4326</v>
      </c>
      <c r="C2303">
        <v>0</v>
      </c>
      <c r="D2303" t="s">
        <v>16</v>
      </c>
      <c r="E2303">
        <v>0</v>
      </c>
      <c r="F2303" t="s">
        <v>439</v>
      </c>
      <c r="G2303" t="s">
        <v>138</v>
      </c>
      <c r="O2303" t="s">
        <v>11332</v>
      </c>
      <c r="P2303">
        <f t="shared" si="35"/>
        <v>0</v>
      </c>
    </row>
    <row r="2304" spans="1:16" hidden="1" x14ac:dyDescent="0.25">
      <c r="A2304" t="str">
        <f>"AGAJE01"</f>
        <v>AGAJE01</v>
      </c>
      <c r="B2304" t="s">
        <v>10943</v>
      </c>
      <c r="C2304">
        <v>0</v>
      </c>
      <c r="D2304" t="s">
        <v>16</v>
      </c>
      <c r="E2304">
        <v>0</v>
      </c>
      <c r="F2304" t="s">
        <v>87</v>
      </c>
      <c r="G2304" t="s">
        <v>138</v>
      </c>
      <c r="O2304" t="s">
        <v>11333</v>
      </c>
      <c r="P2304">
        <f t="shared" si="35"/>
        <v>0</v>
      </c>
    </row>
    <row r="2305" spans="1:16" hidden="1" x14ac:dyDescent="0.25">
      <c r="A2305" t="str">
        <f>"AGAKA01"</f>
        <v>AGAKA01</v>
      </c>
      <c r="B2305" t="s">
        <v>10944</v>
      </c>
      <c r="C2305">
        <v>0</v>
      </c>
      <c r="D2305" t="s">
        <v>16</v>
      </c>
      <c r="E2305">
        <v>0</v>
      </c>
      <c r="F2305" t="s">
        <v>87</v>
      </c>
      <c r="G2305" t="s">
        <v>138</v>
      </c>
      <c r="O2305" t="s">
        <v>11334</v>
      </c>
      <c r="P2305">
        <f t="shared" si="35"/>
        <v>0</v>
      </c>
    </row>
    <row r="2306" spans="1:16" hidden="1" x14ac:dyDescent="0.25">
      <c r="A2306" t="str">
        <f>"AGAKE01"</f>
        <v>AGAKE01</v>
      </c>
      <c r="B2306" t="s">
        <v>10945</v>
      </c>
      <c r="C2306">
        <v>0</v>
      </c>
      <c r="D2306" t="s">
        <v>16</v>
      </c>
      <c r="E2306">
        <v>0</v>
      </c>
      <c r="F2306" t="s">
        <v>87</v>
      </c>
      <c r="G2306" t="s">
        <v>138</v>
      </c>
      <c r="O2306" t="s">
        <v>9386</v>
      </c>
      <c r="P2306">
        <f t="shared" si="35"/>
        <v>0</v>
      </c>
    </row>
    <row r="2307" spans="1:16" hidden="1" x14ac:dyDescent="0.25">
      <c r="A2307" t="str">
        <f>"AGALA01"</f>
        <v>AGALA01</v>
      </c>
      <c r="B2307" t="s">
        <v>10946</v>
      </c>
      <c r="C2307">
        <v>0</v>
      </c>
      <c r="D2307" t="s">
        <v>16</v>
      </c>
      <c r="E2307">
        <v>0</v>
      </c>
      <c r="F2307" t="s">
        <v>87</v>
      </c>
      <c r="G2307" t="s">
        <v>138</v>
      </c>
      <c r="O2307" t="s">
        <v>9382</v>
      </c>
      <c r="P2307">
        <f t="shared" ref="P2307:P2370" si="36">SUMIFS($C$2:$C$7959,$B$2:$B$7959,O2307)</f>
        <v>0</v>
      </c>
    </row>
    <row r="2308" spans="1:16" hidden="1" x14ac:dyDescent="0.25">
      <c r="A2308" t="str">
        <f>"QGAPA01"</f>
        <v>QGAPA01</v>
      </c>
      <c r="B2308" t="s">
        <v>4503</v>
      </c>
      <c r="C2308">
        <v>18</v>
      </c>
      <c r="D2308" t="s">
        <v>16</v>
      </c>
      <c r="E2308">
        <v>0</v>
      </c>
      <c r="F2308" t="s">
        <v>439</v>
      </c>
      <c r="G2308" t="s">
        <v>138</v>
      </c>
      <c r="O2308" t="s">
        <v>11335</v>
      </c>
      <c r="P2308">
        <f t="shared" si="36"/>
        <v>0</v>
      </c>
    </row>
    <row r="2309" spans="1:16" hidden="1" x14ac:dyDescent="0.25">
      <c r="A2309" t="str">
        <f>"AGAPA01"</f>
        <v>AGAPA01</v>
      </c>
      <c r="B2309" t="s">
        <v>10947</v>
      </c>
      <c r="C2309">
        <v>0</v>
      </c>
      <c r="D2309" t="s">
        <v>16</v>
      </c>
      <c r="E2309">
        <v>0</v>
      </c>
      <c r="F2309" t="s">
        <v>87</v>
      </c>
      <c r="G2309" t="s">
        <v>138</v>
      </c>
      <c r="O2309" t="s">
        <v>9380</v>
      </c>
      <c r="P2309">
        <f t="shared" si="36"/>
        <v>0</v>
      </c>
    </row>
    <row r="2310" spans="1:16" hidden="1" x14ac:dyDescent="0.25">
      <c r="A2310" t="str">
        <f>"AGARE01"</f>
        <v>AGARE01</v>
      </c>
      <c r="B2310" t="s">
        <v>10948</v>
      </c>
      <c r="C2310">
        <v>0</v>
      </c>
      <c r="D2310" t="s">
        <v>16</v>
      </c>
      <c r="E2310">
        <v>0</v>
      </c>
      <c r="F2310" t="s">
        <v>87</v>
      </c>
      <c r="G2310" t="s">
        <v>138</v>
      </c>
      <c r="O2310" t="s">
        <v>11336</v>
      </c>
      <c r="P2310">
        <f t="shared" si="36"/>
        <v>0</v>
      </c>
    </row>
    <row r="2311" spans="1:16" hidden="1" x14ac:dyDescent="0.25">
      <c r="A2311" t="str">
        <f>"QGARE01"</f>
        <v>QGARE01</v>
      </c>
      <c r="B2311" t="s">
        <v>13774</v>
      </c>
      <c r="C2311">
        <v>265</v>
      </c>
      <c r="D2311" t="s">
        <v>16</v>
      </c>
      <c r="E2311">
        <v>13</v>
      </c>
      <c r="F2311" t="s">
        <v>439</v>
      </c>
      <c r="G2311" t="s">
        <v>138</v>
      </c>
      <c r="H2311" t="s">
        <v>9871</v>
      </c>
      <c r="O2311" t="s">
        <v>11337</v>
      </c>
      <c r="P2311">
        <f t="shared" si="36"/>
        <v>0</v>
      </c>
    </row>
    <row r="2312" spans="1:16" hidden="1" x14ac:dyDescent="0.25">
      <c r="A2312" t="str">
        <f>"AGARE02"</f>
        <v>AGARE02</v>
      </c>
      <c r="B2312" t="s">
        <v>13774</v>
      </c>
      <c r="C2312">
        <v>0</v>
      </c>
      <c r="D2312" t="s">
        <v>16</v>
      </c>
      <c r="E2312">
        <v>0</v>
      </c>
      <c r="O2312" t="s">
        <v>9247</v>
      </c>
      <c r="P2312">
        <f t="shared" si="36"/>
        <v>0</v>
      </c>
    </row>
    <row r="2313" spans="1:16" hidden="1" x14ac:dyDescent="0.25">
      <c r="A2313" t="str">
        <f>"QGASA01"</f>
        <v>QGASA01</v>
      </c>
      <c r="B2313" t="s">
        <v>4542</v>
      </c>
      <c r="C2313">
        <v>223</v>
      </c>
      <c r="D2313" t="s">
        <v>16</v>
      </c>
      <c r="E2313">
        <v>11</v>
      </c>
      <c r="F2313" t="s">
        <v>439</v>
      </c>
      <c r="G2313" t="s">
        <v>138</v>
      </c>
      <c r="O2313" t="s">
        <v>11338</v>
      </c>
      <c r="P2313">
        <f t="shared" si="36"/>
        <v>0</v>
      </c>
    </row>
    <row r="2314" spans="1:16" hidden="1" x14ac:dyDescent="0.25">
      <c r="A2314" t="str">
        <f>"AGASA01"</f>
        <v>AGASA01</v>
      </c>
      <c r="B2314" t="s">
        <v>10949</v>
      </c>
      <c r="C2314">
        <v>0</v>
      </c>
      <c r="D2314" t="s">
        <v>16</v>
      </c>
      <c r="E2314">
        <v>0</v>
      </c>
      <c r="F2314" t="s">
        <v>87</v>
      </c>
      <c r="G2314" t="s">
        <v>138</v>
      </c>
      <c r="O2314" t="s">
        <v>11339</v>
      </c>
      <c r="P2314">
        <f t="shared" si="36"/>
        <v>0</v>
      </c>
    </row>
    <row r="2315" spans="1:16" hidden="1" x14ac:dyDescent="0.25">
      <c r="A2315" t="str">
        <f>"QGASE01"</f>
        <v>QGASE01</v>
      </c>
      <c r="B2315" t="s">
        <v>4548</v>
      </c>
      <c r="C2315">
        <v>0</v>
      </c>
      <c r="D2315" t="s">
        <v>16</v>
      </c>
      <c r="E2315">
        <v>0</v>
      </c>
      <c r="F2315" t="s">
        <v>439</v>
      </c>
      <c r="O2315" t="s">
        <v>11340</v>
      </c>
      <c r="P2315">
        <f t="shared" si="36"/>
        <v>0</v>
      </c>
    </row>
    <row r="2316" spans="1:16" hidden="1" x14ac:dyDescent="0.25">
      <c r="A2316" t="str">
        <f>"AGASE01"</f>
        <v>AGASE01</v>
      </c>
      <c r="B2316" t="s">
        <v>10950</v>
      </c>
      <c r="C2316">
        <v>0</v>
      </c>
      <c r="D2316" t="s">
        <v>16</v>
      </c>
      <c r="E2316">
        <v>0</v>
      </c>
      <c r="F2316" t="s">
        <v>87</v>
      </c>
      <c r="G2316" t="s">
        <v>138</v>
      </c>
      <c r="O2316" t="s">
        <v>11341</v>
      </c>
      <c r="P2316">
        <f t="shared" si="36"/>
        <v>0</v>
      </c>
    </row>
    <row r="2317" spans="1:16" hidden="1" x14ac:dyDescent="0.25">
      <c r="A2317" t="str">
        <f>"AGATE01"</f>
        <v>AGATE01</v>
      </c>
      <c r="B2317" t="s">
        <v>10951</v>
      </c>
      <c r="C2317">
        <v>0</v>
      </c>
      <c r="D2317" t="s">
        <v>16</v>
      </c>
      <c r="E2317">
        <v>0</v>
      </c>
      <c r="F2317" t="s">
        <v>87</v>
      </c>
      <c r="G2317" t="s">
        <v>138</v>
      </c>
      <c r="O2317" t="s">
        <v>9384</v>
      </c>
      <c r="P2317">
        <f t="shared" si="36"/>
        <v>0</v>
      </c>
    </row>
    <row r="2318" spans="1:16" hidden="1" x14ac:dyDescent="0.25">
      <c r="A2318" t="str">
        <f>"AGE-501"</f>
        <v>AGE-501</v>
      </c>
      <c r="B2318" t="s">
        <v>10952</v>
      </c>
      <c r="C2318">
        <v>0</v>
      </c>
      <c r="D2318" t="s">
        <v>16</v>
      </c>
      <c r="E2318">
        <v>0</v>
      </c>
      <c r="F2318" t="s">
        <v>237</v>
      </c>
      <c r="O2318" t="s">
        <v>11342</v>
      </c>
      <c r="P2318">
        <f t="shared" si="36"/>
        <v>0</v>
      </c>
    </row>
    <row r="2319" spans="1:16" hidden="1" x14ac:dyDescent="0.25">
      <c r="A2319" t="str">
        <f>"QGOLD05"</f>
        <v>QGOLD05</v>
      </c>
      <c r="B2319" t="s">
        <v>10953</v>
      </c>
      <c r="C2319">
        <v>0</v>
      </c>
      <c r="D2319" t="s">
        <v>16</v>
      </c>
      <c r="E2319">
        <v>0</v>
      </c>
      <c r="F2319" t="s">
        <v>153</v>
      </c>
      <c r="O2319" t="s">
        <v>11344</v>
      </c>
      <c r="P2319">
        <f t="shared" si="36"/>
        <v>0</v>
      </c>
    </row>
    <row r="2320" spans="1:16" hidden="1" x14ac:dyDescent="0.25">
      <c r="A2320" t="str">
        <f>"QGOLD06"</f>
        <v>QGOLD06</v>
      </c>
      <c r="B2320" t="s">
        <v>10954</v>
      </c>
      <c r="C2320">
        <v>0</v>
      </c>
      <c r="D2320" t="s">
        <v>16</v>
      </c>
      <c r="E2320">
        <v>0</v>
      </c>
      <c r="F2320" t="s">
        <v>153</v>
      </c>
      <c r="O2320" t="s">
        <v>11345</v>
      </c>
      <c r="P2320">
        <f t="shared" si="36"/>
        <v>0</v>
      </c>
    </row>
    <row r="2321" spans="1:16" hidden="1" x14ac:dyDescent="0.25">
      <c r="A2321" t="str">
        <f>"AGOLD03"</f>
        <v>AGOLD03</v>
      </c>
      <c r="B2321" t="s">
        <v>10955</v>
      </c>
      <c r="C2321">
        <v>0</v>
      </c>
      <c r="D2321" t="s">
        <v>16</v>
      </c>
      <c r="E2321">
        <v>0</v>
      </c>
      <c r="F2321" t="s">
        <v>9356</v>
      </c>
      <c r="O2321" t="s">
        <v>11346</v>
      </c>
      <c r="P2321">
        <f t="shared" si="36"/>
        <v>0</v>
      </c>
    </row>
    <row r="2322" spans="1:16" hidden="1" x14ac:dyDescent="0.25">
      <c r="A2322" t="str">
        <f>"QGOLD15"</f>
        <v>QGOLD15</v>
      </c>
      <c r="B2322" t="s">
        <v>10956</v>
      </c>
      <c r="C2322">
        <v>0</v>
      </c>
      <c r="D2322" t="s">
        <v>41</v>
      </c>
      <c r="E2322">
        <v>0</v>
      </c>
      <c r="F2322" t="s">
        <v>153</v>
      </c>
      <c r="O2322" t="s">
        <v>9376</v>
      </c>
      <c r="P2322">
        <f t="shared" si="36"/>
        <v>0</v>
      </c>
    </row>
    <row r="2323" spans="1:16" hidden="1" x14ac:dyDescent="0.25">
      <c r="A2323" t="str">
        <f>"QGOLD17"</f>
        <v>QGOLD17</v>
      </c>
      <c r="B2323" t="s">
        <v>10957</v>
      </c>
      <c r="C2323">
        <v>0</v>
      </c>
      <c r="D2323" t="s">
        <v>41</v>
      </c>
      <c r="E2323">
        <v>0</v>
      </c>
      <c r="F2323" t="s">
        <v>153</v>
      </c>
      <c r="O2323" t="s">
        <v>11347</v>
      </c>
      <c r="P2323">
        <f t="shared" si="36"/>
        <v>0</v>
      </c>
    </row>
    <row r="2324" spans="1:16" hidden="1" x14ac:dyDescent="0.25">
      <c r="A2324" t="str">
        <f>"QGOLD19"</f>
        <v>QGOLD19</v>
      </c>
      <c r="B2324" t="s">
        <v>4626</v>
      </c>
      <c r="C2324">
        <v>183</v>
      </c>
      <c r="D2324" t="s">
        <v>41</v>
      </c>
      <c r="E2324">
        <v>2</v>
      </c>
      <c r="F2324" t="s">
        <v>153</v>
      </c>
      <c r="O2324" t="s">
        <v>9388</v>
      </c>
      <c r="P2324">
        <f t="shared" si="36"/>
        <v>0</v>
      </c>
    </row>
    <row r="2325" spans="1:16" hidden="1" x14ac:dyDescent="0.25">
      <c r="A2325" t="str">
        <f>"QGOLD20"</f>
        <v>QGOLD20</v>
      </c>
      <c r="B2325" t="s">
        <v>10958</v>
      </c>
      <c r="C2325">
        <v>0</v>
      </c>
      <c r="D2325" t="s">
        <v>41</v>
      </c>
      <c r="E2325">
        <v>0</v>
      </c>
      <c r="F2325" t="s">
        <v>153</v>
      </c>
      <c r="O2325" t="s">
        <v>11348</v>
      </c>
      <c r="P2325">
        <f t="shared" si="36"/>
        <v>0</v>
      </c>
    </row>
    <row r="2326" spans="1:16" hidden="1" x14ac:dyDescent="0.25">
      <c r="A2326" t="str">
        <f>"AGOLD14"</f>
        <v>AGOLD14</v>
      </c>
      <c r="B2326" t="s">
        <v>10959</v>
      </c>
      <c r="C2326">
        <v>0</v>
      </c>
      <c r="D2326" t="s">
        <v>16</v>
      </c>
      <c r="E2326">
        <v>0</v>
      </c>
      <c r="F2326" t="s">
        <v>153</v>
      </c>
      <c r="O2326" t="s">
        <v>9390</v>
      </c>
      <c r="P2326">
        <f t="shared" si="36"/>
        <v>0</v>
      </c>
    </row>
    <row r="2327" spans="1:16" hidden="1" x14ac:dyDescent="0.25">
      <c r="A2327" t="str">
        <f>"AGOLD15"</f>
        <v>AGOLD15</v>
      </c>
      <c r="B2327" t="s">
        <v>13501</v>
      </c>
      <c r="C2327">
        <v>0</v>
      </c>
      <c r="D2327" t="s">
        <v>16</v>
      </c>
      <c r="E2327">
        <v>0</v>
      </c>
      <c r="F2327" t="s">
        <v>153</v>
      </c>
      <c r="O2327" t="s">
        <v>11349</v>
      </c>
      <c r="P2327">
        <f t="shared" si="36"/>
        <v>0</v>
      </c>
    </row>
    <row r="2328" spans="1:16" x14ac:dyDescent="0.25">
      <c r="A2328" t="str">
        <f>"QGOLD07"</f>
        <v>QGOLD07</v>
      </c>
      <c r="B2328" t="s">
        <v>13501</v>
      </c>
      <c r="C2328">
        <v>0</v>
      </c>
      <c r="D2328" t="s">
        <v>16</v>
      </c>
      <c r="E2328">
        <v>0</v>
      </c>
      <c r="F2328" t="s">
        <v>153</v>
      </c>
      <c r="H2328" t="s">
        <v>9871</v>
      </c>
      <c r="O2328" t="s">
        <v>13827</v>
      </c>
      <c r="P2328">
        <f t="shared" si="36"/>
        <v>481</v>
      </c>
    </row>
    <row r="2329" spans="1:16" hidden="1" x14ac:dyDescent="0.25">
      <c r="A2329" t="str">
        <f>"QGOLD08"</f>
        <v>QGOLD08</v>
      </c>
      <c r="B2329" t="s">
        <v>17710</v>
      </c>
      <c r="C2329">
        <v>0</v>
      </c>
      <c r="D2329" t="s">
        <v>16</v>
      </c>
      <c r="E2329">
        <v>0</v>
      </c>
      <c r="F2329" t="s">
        <v>153</v>
      </c>
      <c r="H2329" t="s">
        <v>9871</v>
      </c>
      <c r="O2329" t="s">
        <v>17781</v>
      </c>
      <c r="P2329">
        <f t="shared" si="36"/>
        <v>0</v>
      </c>
    </row>
    <row r="2330" spans="1:16" x14ac:dyDescent="0.25">
      <c r="A2330" t="str">
        <f>"AGOLD06"</f>
        <v>AGOLD06</v>
      </c>
      <c r="B2330" t="s">
        <v>17711</v>
      </c>
      <c r="C2330">
        <v>0</v>
      </c>
      <c r="D2330" t="s">
        <v>16</v>
      </c>
      <c r="E2330">
        <v>0</v>
      </c>
      <c r="F2330" t="s">
        <v>153</v>
      </c>
      <c r="H2330" t="s">
        <v>9871</v>
      </c>
      <c r="O2330" t="s">
        <v>13824</v>
      </c>
      <c r="P2330">
        <f t="shared" si="36"/>
        <v>10</v>
      </c>
    </row>
    <row r="2331" spans="1:16" hidden="1" x14ac:dyDescent="0.25">
      <c r="A2331" t="str">
        <f>"AGOLD09"</f>
        <v>AGOLD09</v>
      </c>
      <c r="B2331" t="s">
        <v>10960</v>
      </c>
      <c r="C2331">
        <v>0</v>
      </c>
      <c r="D2331" t="s">
        <v>16</v>
      </c>
      <c r="E2331">
        <v>0</v>
      </c>
      <c r="F2331" t="s">
        <v>153</v>
      </c>
      <c r="O2331" t="s">
        <v>17782</v>
      </c>
      <c r="P2331">
        <f t="shared" si="36"/>
        <v>0</v>
      </c>
    </row>
    <row r="2332" spans="1:16" hidden="1" x14ac:dyDescent="0.25">
      <c r="A2332" t="str">
        <f>"QGOLD18"</f>
        <v>QGOLD18</v>
      </c>
      <c r="B2332" t="s">
        <v>10961</v>
      </c>
      <c r="C2332">
        <v>0</v>
      </c>
      <c r="D2332" t="s">
        <v>41</v>
      </c>
      <c r="E2332">
        <v>0</v>
      </c>
      <c r="F2332" t="s">
        <v>153</v>
      </c>
      <c r="O2332" t="s">
        <v>17783</v>
      </c>
      <c r="P2332">
        <f t="shared" si="36"/>
        <v>0</v>
      </c>
    </row>
    <row r="2333" spans="1:16" hidden="1" x14ac:dyDescent="0.25">
      <c r="A2333" t="str">
        <f>"AGOLD21"</f>
        <v>AGOLD21</v>
      </c>
      <c r="B2333" t="s">
        <v>469</v>
      </c>
      <c r="C2333">
        <v>2</v>
      </c>
      <c r="D2333" t="s">
        <v>16</v>
      </c>
      <c r="E2333">
        <v>0</v>
      </c>
      <c r="O2333" t="s">
        <v>17784</v>
      </c>
      <c r="P2333">
        <f t="shared" si="36"/>
        <v>0</v>
      </c>
    </row>
    <row r="2334" spans="1:16" hidden="1" x14ac:dyDescent="0.25">
      <c r="A2334" t="str">
        <f>"QGOLD21"</f>
        <v>QGOLD21</v>
      </c>
      <c r="B2334" t="s">
        <v>469</v>
      </c>
      <c r="C2334">
        <v>10680</v>
      </c>
      <c r="D2334" t="s">
        <v>41</v>
      </c>
      <c r="E2334">
        <v>133</v>
      </c>
      <c r="F2334" t="s">
        <v>153</v>
      </c>
      <c r="O2334" t="s">
        <v>17785</v>
      </c>
      <c r="P2334">
        <f t="shared" si="36"/>
        <v>0</v>
      </c>
    </row>
    <row r="2335" spans="1:16" hidden="1" x14ac:dyDescent="0.25">
      <c r="A2335" t="str">
        <f>"AGGAM02"</f>
        <v>AGGAM02</v>
      </c>
      <c r="B2335" t="s">
        <v>10962</v>
      </c>
      <c r="C2335">
        <v>0</v>
      </c>
      <c r="D2335" t="s">
        <v>16</v>
      </c>
      <c r="E2335">
        <v>0</v>
      </c>
      <c r="F2335" t="s">
        <v>153</v>
      </c>
      <c r="O2335" t="s">
        <v>17786</v>
      </c>
      <c r="P2335">
        <f t="shared" si="36"/>
        <v>0</v>
      </c>
    </row>
    <row r="2336" spans="1:16" hidden="1" x14ac:dyDescent="0.25">
      <c r="A2336" t="str">
        <f>"QGGAM01"</f>
        <v>QGGAM01</v>
      </c>
      <c r="B2336" t="s">
        <v>4565</v>
      </c>
      <c r="C2336">
        <v>0</v>
      </c>
      <c r="D2336" t="s">
        <v>16</v>
      </c>
      <c r="E2336">
        <v>0</v>
      </c>
      <c r="F2336" t="s">
        <v>153</v>
      </c>
      <c r="O2336" t="s">
        <v>17787</v>
      </c>
      <c r="P2336">
        <f t="shared" si="36"/>
        <v>0</v>
      </c>
    </row>
    <row r="2337" spans="1:16" hidden="1" x14ac:dyDescent="0.25">
      <c r="A2337" t="str">
        <f>"AGGAM01"</f>
        <v>AGGAM01</v>
      </c>
      <c r="B2337" t="s">
        <v>10963</v>
      </c>
      <c r="C2337">
        <v>0</v>
      </c>
      <c r="D2337" t="s">
        <v>16</v>
      </c>
      <c r="E2337">
        <v>0</v>
      </c>
      <c r="F2337" t="s">
        <v>153</v>
      </c>
      <c r="O2337" t="s">
        <v>17788</v>
      </c>
      <c r="P2337">
        <f t="shared" si="36"/>
        <v>0</v>
      </c>
    </row>
    <row r="2338" spans="1:16" x14ac:dyDescent="0.25">
      <c r="A2338" t="str">
        <f>"AGOLD17"</f>
        <v>AGOLD17</v>
      </c>
      <c r="B2338" t="s">
        <v>4624</v>
      </c>
      <c r="C2338">
        <v>0</v>
      </c>
      <c r="D2338" t="s">
        <v>16</v>
      </c>
      <c r="E2338">
        <v>0</v>
      </c>
      <c r="F2338" t="s">
        <v>153</v>
      </c>
      <c r="O2338" t="s">
        <v>13825</v>
      </c>
      <c r="P2338">
        <f t="shared" si="36"/>
        <v>7705</v>
      </c>
    </row>
    <row r="2339" spans="1:16" hidden="1" x14ac:dyDescent="0.25">
      <c r="A2339" t="str">
        <f>"QGOLD16"</f>
        <v>QGOLD16</v>
      </c>
      <c r="B2339" t="s">
        <v>4624</v>
      </c>
      <c r="C2339">
        <v>0</v>
      </c>
      <c r="D2339" t="s">
        <v>41</v>
      </c>
      <c r="E2339">
        <v>0</v>
      </c>
      <c r="F2339" t="s">
        <v>153</v>
      </c>
      <c r="O2339" t="s">
        <v>17789</v>
      </c>
      <c r="P2339">
        <f t="shared" si="36"/>
        <v>0</v>
      </c>
    </row>
    <row r="2340" spans="1:16" hidden="1" x14ac:dyDescent="0.25">
      <c r="A2340" t="str">
        <f>"AGOLD13"</f>
        <v>AGOLD13</v>
      </c>
      <c r="B2340" t="s">
        <v>10964</v>
      </c>
      <c r="C2340">
        <v>0</v>
      </c>
      <c r="D2340" t="s">
        <v>16</v>
      </c>
      <c r="E2340">
        <v>0</v>
      </c>
      <c r="F2340" t="s">
        <v>153</v>
      </c>
      <c r="O2340" t="s">
        <v>17790</v>
      </c>
      <c r="P2340">
        <f t="shared" si="36"/>
        <v>0</v>
      </c>
    </row>
    <row r="2341" spans="1:16" hidden="1" x14ac:dyDescent="0.25">
      <c r="A2341" t="str">
        <f>"AGOLD16"</f>
        <v>AGOLD16</v>
      </c>
      <c r="B2341" t="s">
        <v>13782</v>
      </c>
      <c r="C2341">
        <v>0</v>
      </c>
      <c r="D2341" t="s">
        <v>16</v>
      </c>
      <c r="E2341">
        <v>0</v>
      </c>
      <c r="F2341" t="s">
        <v>153</v>
      </c>
      <c r="O2341" t="s">
        <v>17791</v>
      </c>
      <c r="P2341">
        <f t="shared" si="36"/>
        <v>0</v>
      </c>
    </row>
    <row r="2342" spans="1:16" x14ac:dyDescent="0.25">
      <c r="A2342" t="str">
        <f>"QGOLD09"</f>
        <v>QGOLD09</v>
      </c>
      <c r="B2342" t="s">
        <v>13782</v>
      </c>
      <c r="C2342">
        <v>205</v>
      </c>
      <c r="D2342" t="s">
        <v>16</v>
      </c>
      <c r="E2342">
        <v>4</v>
      </c>
      <c r="F2342" t="s">
        <v>153</v>
      </c>
      <c r="H2342" t="s">
        <v>9871</v>
      </c>
      <c r="O2342" t="s">
        <v>13826</v>
      </c>
      <c r="P2342">
        <f t="shared" si="36"/>
        <v>9030</v>
      </c>
    </row>
    <row r="2343" spans="1:16" hidden="1" x14ac:dyDescent="0.25">
      <c r="A2343" t="str">
        <f>"AGOLD08"</f>
        <v>AGOLD08</v>
      </c>
      <c r="B2343" t="s">
        <v>17712</v>
      </c>
      <c r="C2343">
        <v>0</v>
      </c>
      <c r="D2343" t="s">
        <v>16</v>
      </c>
      <c r="E2343">
        <v>0</v>
      </c>
      <c r="F2343" t="s">
        <v>153</v>
      </c>
      <c r="H2343" t="s">
        <v>9871</v>
      </c>
      <c r="O2343" t="s">
        <v>11350</v>
      </c>
      <c r="P2343">
        <f t="shared" si="36"/>
        <v>0</v>
      </c>
    </row>
    <row r="2344" spans="1:16" x14ac:dyDescent="0.25">
      <c r="A2344" t="str">
        <f>"AGOLD11"</f>
        <v>AGOLD11</v>
      </c>
      <c r="B2344" t="s">
        <v>10965</v>
      </c>
      <c r="C2344">
        <v>0</v>
      </c>
      <c r="D2344" t="s">
        <v>16</v>
      </c>
      <c r="E2344">
        <v>0</v>
      </c>
      <c r="F2344" t="s">
        <v>153</v>
      </c>
      <c r="O2344" t="s">
        <v>9392</v>
      </c>
      <c r="P2344">
        <f t="shared" si="36"/>
        <v>4</v>
      </c>
    </row>
    <row r="2345" spans="1:16" hidden="1" x14ac:dyDescent="0.25">
      <c r="A2345" t="str">
        <f>"QGOLD13"</f>
        <v>QGOLD13</v>
      </c>
      <c r="B2345" t="s">
        <v>13786</v>
      </c>
      <c r="C2345">
        <v>153</v>
      </c>
      <c r="D2345" t="s">
        <v>16</v>
      </c>
      <c r="E2345">
        <v>3</v>
      </c>
      <c r="F2345" t="s">
        <v>153</v>
      </c>
      <c r="H2345" t="s">
        <v>9871</v>
      </c>
      <c r="O2345" t="s">
        <v>5593</v>
      </c>
      <c r="P2345">
        <f t="shared" si="36"/>
        <v>0</v>
      </c>
    </row>
    <row r="2346" spans="1:16" hidden="1" x14ac:dyDescent="0.25">
      <c r="A2346" t="str">
        <f>"QGOLD10"</f>
        <v>QGOLD10</v>
      </c>
      <c r="B2346" t="s">
        <v>13783</v>
      </c>
      <c r="C2346">
        <v>270</v>
      </c>
      <c r="D2346" t="s">
        <v>16</v>
      </c>
      <c r="E2346">
        <v>5</v>
      </c>
      <c r="F2346" t="s">
        <v>153</v>
      </c>
      <c r="H2346" t="s">
        <v>9871</v>
      </c>
      <c r="O2346" t="s">
        <v>11351</v>
      </c>
      <c r="P2346">
        <f t="shared" si="36"/>
        <v>0</v>
      </c>
    </row>
    <row r="2347" spans="1:16" hidden="1" x14ac:dyDescent="0.25">
      <c r="A2347" t="str">
        <f>"AGGDA01"</f>
        <v>AGGDA01</v>
      </c>
      <c r="B2347" t="s">
        <v>10966</v>
      </c>
      <c r="C2347">
        <v>0</v>
      </c>
      <c r="D2347" t="s">
        <v>16</v>
      </c>
      <c r="E2347">
        <v>0</v>
      </c>
      <c r="F2347" t="s">
        <v>153</v>
      </c>
      <c r="O2347" t="s">
        <v>11352</v>
      </c>
      <c r="P2347">
        <f t="shared" si="36"/>
        <v>0</v>
      </c>
    </row>
    <row r="2348" spans="1:16" hidden="1" x14ac:dyDescent="0.25">
      <c r="A2348" t="str">
        <f>"AGOLD07"</f>
        <v>AGOLD07</v>
      </c>
      <c r="B2348" t="s">
        <v>17713</v>
      </c>
      <c r="C2348">
        <v>0</v>
      </c>
      <c r="D2348" t="s">
        <v>16</v>
      </c>
      <c r="E2348">
        <v>0</v>
      </c>
      <c r="F2348" t="s">
        <v>153</v>
      </c>
      <c r="H2348" t="s">
        <v>9871</v>
      </c>
      <c r="O2348" t="s">
        <v>11353</v>
      </c>
      <c r="P2348">
        <f t="shared" si="36"/>
        <v>0</v>
      </c>
    </row>
    <row r="2349" spans="1:16" x14ac:dyDescent="0.25">
      <c r="A2349" t="str">
        <f>"AGOLD12"</f>
        <v>AGOLD12</v>
      </c>
      <c r="B2349" t="s">
        <v>10967</v>
      </c>
      <c r="C2349">
        <v>0</v>
      </c>
      <c r="D2349" t="s">
        <v>16</v>
      </c>
      <c r="E2349">
        <v>0</v>
      </c>
      <c r="F2349" t="s">
        <v>153</v>
      </c>
      <c r="O2349" t="s">
        <v>5596</v>
      </c>
      <c r="P2349">
        <f t="shared" si="36"/>
        <v>400</v>
      </c>
    </row>
    <row r="2350" spans="1:16" hidden="1" x14ac:dyDescent="0.25">
      <c r="A2350" t="str">
        <f>"AGGJA01"</f>
        <v>AGGJA01</v>
      </c>
      <c r="B2350" t="s">
        <v>10968</v>
      </c>
      <c r="C2350">
        <v>0</v>
      </c>
      <c r="D2350" t="s">
        <v>16</v>
      </c>
      <c r="E2350">
        <v>0</v>
      </c>
      <c r="F2350" t="s">
        <v>153</v>
      </c>
      <c r="O2350" t="s">
        <v>5603</v>
      </c>
      <c r="P2350">
        <f t="shared" si="36"/>
        <v>0</v>
      </c>
    </row>
    <row r="2351" spans="1:16" hidden="1" x14ac:dyDescent="0.25">
      <c r="A2351" t="str">
        <f>"AGGPA01"</f>
        <v>AGGPA01</v>
      </c>
      <c r="B2351" t="s">
        <v>10969</v>
      </c>
      <c r="C2351">
        <v>0</v>
      </c>
      <c r="D2351" t="s">
        <v>16</v>
      </c>
      <c r="E2351">
        <v>0</v>
      </c>
      <c r="F2351" t="s">
        <v>153</v>
      </c>
      <c r="O2351" t="s">
        <v>11354</v>
      </c>
      <c r="P2351">
        <f t="shared" si="36"/>
        <v>0</v>
      </c>
    </row>
    <row r="2352" spans="1:16" x14ac:dyDescent="0.25">
      <c r="A2352" t="str">
        <f>"AGGTE01"</f>
        <v>AGGTE01</v>
      </c>
      <c r="B2352" t="s">
        <v>10970</v>
      </c>
      <c r="C2352">
        <v>0</v>
      </c>
      <c r="D2352" t="s">
        <v>16</v>
      </c>
      <c r="E2352">
        <v>0</v>
      </c>
      <c r="F2352" t="s">
        <v>153</v>
      </c>
      <c r="O2352" t="s">
        <v>1505</v>
      </c>
      <c r="P2352">
        <f t="shared" si="36"/>
        <v>95</v>
      </c>
    </row>
    <row r="2353" spans="1:16" hidden="1" x14ac:dyDescent="0.25">
      <c r="A2353" t="str">
        <f>"AGGUM01"</f>
        <v>AGGUM01</v>
      </c>
      <c r="B2353" t="s">
        <v>10971</v>
      </c>
      <c r="C2353">
        <v>0</v>
      </c>
      <c r="D2353" t="s">
        <v>16</v>
      </c>
      <c r="E2353">
        <v>0</v>
      </c>
      <c r="F2353" t="s">
        <v>153</v>
      </c>
      <c r="O2353" t="s">
        <v>11355</v>
      </c>
      <c r="P2353">
        <f t="shared" si="36"/>
        <v>0</v>
      </c>
    </row>
    <row r="2354" spans="1:16" hidden="1" x14ac:dyDescent="0.25">
      <c r="A2354" t="str">
        <f>"AGWBL01"</f>
        <v>AGWBL01</v>
      </c>
      <c r="B2354" t="s">
        <v>10972</v>
      </c>
      <c r="C2354">
        <v>0</v>
      </c>
      <c r="D2354" t="s">
        <v>16</v>
      </c>
      <c r="E2354">
        <v>0</v>
      </c>
      <c r="F2354" t="s">
        <v>481</v>
      </c>
      <c r="O2354" t="s">
        <v>11356</v>
      </c>
      <c r="P2354">
        <f t="shared" si="36"/>
        <v>0</v>
      </c>
    </row>
    <row r="2355" spans="1:16" hidden="1" x14ac:dyDescent="0.25">
      <c r="A2355" t="str">
        <f>"QGWBL01"</f>
        <v>QGWBL01</v>
      </c>
      <c r="B2355" t="s">
        <v>10972</v>
      </c>
      <c r="C2355">
        <v>0</v>
      </c>
      <c r="D2355" t="s">
        <v>16</v>
      </c>
      <c r="E2355">
        <v>0</v>
      </c>
      <c r="F2355" t="s">
        <v>481</v>
      </c>
      <c r="O2355" t="s">
        <v>11357</v>
      </c>
      <c r="P2355">
        <f t="shared" si="36"/>
        <v>0</v>
      </c>
    </row>
    <row r="2356" spans="1:16" hidden="1" x14ac:dyDescent="0.25">
      <c r="A2356" t="str">
        <f>"QGREE06"</f>
        <v>QGREE06</v>
      </c>
      <c r="B2356" t="s">
        <v>4656</v>
      </c>
      <c r="C2356">
        <v>120</v>
      </c>
      <c r="D2356" t="s">
        <v>16</v>
      </c>
      <c r="E2356">
        <v>10</v>
      </c>
      <c r="F2356" t="s">
        <v>481</v>
      </c>
      <c r="O2356" t="s">
        <v>11358</v>
      </c>
      <c r="P2356">
        <f t="shared" si="36"/>
        <v>0</v>
      </c>
    </row>
    <row r="2357" spans="1:16" hidden="1" x14ac:dyDescent="0.25">
      <c r="A2357" t="str">
        <f>"QGWGE01"</f>
        <v>QGWGE01</v>
      </c>
      <c r="B2357" t="s">
        <v>10973</v>
      </c>
      <c r="C2357">
        <v>0</v>
      </c>
      <c r="D2357" t="s">
        <v>16</v>
      </c>
      <c r="E2357">
        <v>0</v>
      </c>
      <c r="F2357" t="s">
        <v>481</v>
      </c>
      <c r="O2357" t="s">
        <v>11359</v>
      </c>
      <c r="P2357">
        <f t="shared" si="36"/>
        <v>0</v>
      </c>
    </row>
    <row r="2358" spans="1:16" hidden="1" x14ac:dyDescent="0.25">
      <c r="A2358" t="str">
        <f>"AGWGE01"</f>
        <v>AGWGE01</v>
      </c>
      <c r="B2358" t="s">
        <v>10973</v>
      </c>
      <c r="C2358">
        <v>0</v>
      </c>
      <c r="D2358" t="s">
        <v>16</v>
      </c>
      <c r="E2358">
        <v>0</v>
      </c>
      <c r="F2358" t="s">
        <v>481</v>
      </c>
      <c r="O2358" t="s">
        <v>11360</v>
      </c>
      <c r="P2358">
        <f t="shared" si="36"/>
        <v>0</v>
      </c>
    </row>
    <row r="2359" spans="1:16" hidden="1" x14ac:dyDescent="0.25">
      <c r="A2359" t="str">
        <f>"QGWMA05"</f>
        <v>QGWMA05</v>
      </c>
      <c r="B2359" t="s">
        <v>13797</v>
      </c>
      <c r="C2359">
        <v>8</v>
      </c>
      <c r="D2359" t="s">
        <v>16</v>
      </c>
      <c r="E2359">
        <v>0</v>
      </c>
      <c r="F2359" t="s">
        <v>481</v>
      </c>
      <c r="H2359" t="s">
        <v>9876</v>
      </c>
      <c r="O2359" t="s">
        <v>1508</v>
      </c>
      <c r="P2359">
        <f t="shared" si="36"/>
        <v>0</v>
      </c>
    </row>
    <row r="2360" spans="1:16" hidden="1" x14ac:dyDescent="0.25">
      <c r="A2360" t="str">
        <f>"AGWMA01"</f>
        <v>AGWMA01</v>
      </c>
      <c r="B2360" t="s">
        <v>17714</v>
      </c>
      <c r="C2360">
        <v>0</v>
      </c>
      <c r="D2360" t="s">
        <v>16</v>
      </c>
      <c r="E2360">
        <v>0</v>
      </c>
      <c r="F2360" t="s">
        <v>481</v>
      </c>
      <c r="H2360" t="s">
        <v>9876</v>
      </c>
      <c r="O2360" t="s">
        <v>11361</v>
      </c>
      <c r="P2360">
        <f t="shared" si="36"/>
        <v>0</v>
      </c>
    </row>
    <row r="2361" spans="1:16" hidden="1" x14ac:dyDescent="0.25">
      <c r="A2361" t="str">
        <f>"QGWMA01"</f>
        <v>QGWMA01</v>
      </c>
      <c r="B2361" t="s">
        <v>17714</v>
      </c>
      <c r="C2361">
        <v>0</v>
      </c>
      <c r="D2361" t="s">
        <v>16</v>
      </c>
      <c r="E2361">
        <v>0</v>
      </c>
      <c r="F2361" t="s">
        <v>481</v>
      </c>
      <c r="H2361" t="s">
        <v>9876</v>
      </c>
      <c r="O2361" t="s">
        <v>1501</v>
      </c>
      <c r="P2361">
        <f t="shared" si="36"/>
        <v>0</v>
      </c>
    </row>
    <row r="2362" spans="1:16" hidden="1" x14ac:dyDescent="0.25">
      <c r="A2362" t="str">
        <f>"AGWMA03"</f>
        <v>AGWMA03</v>
      </c>
      <c r="B2362" t="s">
        <v>13502</v>
      </c>
      <c r="C2362">
        <v>96</v>
      </c>
      <c r="D2362" t="s">
        <v>16</v>
      </c>
      <c r="E2362">
        <v>2</v>
      </c>
      <c r="F2362" t="s">
        <v>481</v>
      </c>
      <c r="H2362" t="s">
        <v>9876</v>
      </c>
      <c r="O2362" t="s">
        <v>11362</v>
      </c>
      <c r="P2362">
        <f t="shared" si="36"/>
        <v>0</v>
      </c>
    </row>
    <row r="2363" spans="1:16" hidden="1" x14ac:dyDescent="0.25">
      <c r="A2363" t="str">
        <f>"QGWMA02"</f>
        <v>QGWMA02</v>
      </c>
      <c r="B2363" t="s">
        <v>13796</v>
      </c>
      <c r="C2363">
        <v>48</v>
      </c>
      <c r="D2363" t="s">
        <v>16</v>
      </c>
      <c r="E2363">
        <v>1</v>
      </c>
      <c r="F2363" t="s">
        <v>481</v>
      </c>
      <c r="H2363" t="s">
        <v>9876</v>
      </c>
      <c r="O2363" t="s">
        <v>11363</v>
      </c>
      <c r="P2363">
        <f t="shared" si="36"/>
        <v>0</v>
      </c>
    </row>
    <row r="2364" spans="1:16" hidden="1" x14ac:dyDescent="0.25">
      <c r="A2364" t="str">
        <f>"QGWMA03"</f>
        <v>QGWMA03</v>
      </c>
      <c r="B2364" t="s">
        <v>17715</v>
      </c>
      <c r="C2364">
        <v>0</v>
      </c>
      <c r="D2364" t="s">
        <v>16</v>
      </c>
      <c r="E2364">
        <v>0</v>
      </c>
      <c r="F2364" t="s">
        <v>481</v>
      </c>
      <c r="H2364" t="s">
        <v>9876</v>
      </c>
      <c r="O2364" t="s">
        <v>11365</v>
      </c>
      <c r="P2364">
        <f t="shared" si="36"/>
        <v>0</v>
      </c>
    </row>
    <row r="2365" spans="1:16" hidden="1" x14ac:dyDescent="0.25">
      <c r="A2365" t="str">
        <f>"AGWMA02"</f>
        <v>AGWMA02</v>
      </c>
      <c r="B2365" t="s">
        <v>17716</v>
      </c>
      <c r="C2365">
        <v>0</v>
      </c>
      <c r="D2365" t="s">
        <v>16</v>
      </c>
      <c r="E2365">
        <v>0</v>
      </c>
      <c r="F2365" t="s">
        <v>481</v>
      </c>
      <c r="H2365" t="s">
        <v>9876</v>
      </c>
      <c r="O2365" t="s">
        <v>11366</v>
      </c>
      <c r="P2365">
        <f t="shared" si="36"/>
        <v>0</v>
      </c>
    </row>
    <row r="2366" spans="1:16" hidden="1" x14ac:dyDescent="0.25">
      <c r="A2366" t="str">
        <f>"QGWMA04"</f>
        <v>QGWMA04</v>
      </c>
      <c r="B2366" t="s">
        <v>17716</v>
      </c>
      <c r="C2366">
        <v>0</v>
      </c>
      <c r="D2366" t="s">
        <v>16</v>
      </c>
      <c r="E2366">
        <v>0</v>
      </c>
      <c r="F2366" t="s">
        <v>481</v>
      </c>
      <c r="H2366" t="s">
        <v>9876</v>
      </c>
      <c r="O2366" t="s">
        <v>630</v>
      </c>
      <c r="P2366">
        <f t="shared" si="36"/>
        <v>0</v>
      </c>
    </row>
    <row r="2367" spans="1:16" hidden="1" x14ac:dyDescent="0.25">
      <c r="A2367" t="str">
        <f>"AGWSA01"</f>
        <v>AGWSA01</v>
      </c>
      <c r="B2367" t="s">
        <v>489</v>
      </c>
      <c r="C2367">
        <v>21</v>
      </c>
      <c r="D2367" t="s">
        <v>16</v>
      </c>
      <c r="E2367">
        <v>1</v>
      </c>
      <c r="F2367" t="s">
        <v>481</v>
      </c>
      <c r="O2367" t="s">
        <v>627</v>
      </c>
      <c r="P2367">
        <f t="shared" si="36"/>
        <v>0</v>
      </c>
    </row>
    <row r="2368" spans="1:16" hidden="1" x14ac:dyDescent="0.25">
      <c r="A2368" t="str">
        <f>"QGWVI03"</f>
        <v>QGWVI03</v>
      </c>
      <c r="B2368" t="s">
        <v>13503</v>
      </c>
      <c r="C2368">
        <v>4054</v>
      </c>
      <c r="D2368" t="s">
        <v>16</v>
      </c>
      <c r="E2368">
        <v>40</v>
      </c>
      <c r="F2368" t="s">
        <v>481</v>
      </c>
      <c r="G2368" t="s">
        <v>10974</v>
      </c>
      <c r="H2368" t="s">
        <v>9891</v>
      </c>
      <c r="O2368" t="s">
        <v>636</v>
      </c>
      <c r="P2368">
        <f t="shared" si="36"/>
        <v>0</v>
      </c>
    </row>
    <row r="2369" spans="1:16" hidden="1" x14ac:dyDescent="0.25">
      <c r="A2369" t="str">
        <f>"AGWVI02"</f>
        <v>AGWVI02</v>
      </c>
      <c r="B2369" t="s">
        <v>13503</v>
      </c>
      <c r="C2369">
        <v>86</v>
      </c>
      <c r="D2369" t="s">
        <v>16</v>
      </c>
      <c r="E2369">
        <v>0</v>
      </c>
      <c r="F2369" t="s">
        <v>481</v>
      </c>
      <c r="G2369" t="s">
        <v>10975</v>
      </c>
      <c r="H2369" t="s">
        <v>9891</v>
      </c>
      <c r="O2369" t="s">
        <v>632</v>
      </c>
      <c r="P2369">
        <f t="shared" si="36"/>
        <v>0</v>
      </c>
    </row>
    <row r="2370" spans="1:16" hidden="1" x14ac:dyDescent="0.25">
      <c r="A2370" t="str">
        <f>"QGWVI07"</f>
        <v>QGWVI07</v>
      </c>
      <c r="B2370" t="s">
        <v>13799</v>
      </c>
      <c r="C2370">
        <v>0</v>
      </c>
      <c r="D2370" t="s">
        <v>16</v>
      </c>
      <c r="E2370">
        <v>0</v>
      </c>
      <c r="F2370" t="s">
        <v>481</v>
      </c>
      <c r="G2370" t="s">
        <v>10975</v>
      </c>
      <c r="H2370" t="s">
        <v>9891</v>
      </c>
      <c r="O2370" t="s">
        <v>634</v>
      </c>
      <c r="P2370">
        <f t="shared" si="36"/>
        <v>0</v>
      </c>
    </row>
    <row r="2371" spans="1:16" hidden="1" x14ac:dyDescent="0.25">
      <c r="A2371" t="str">
        <f>"QGWVI09"</f>
        <v>QGWVI09</v>
      </c>
      <c r="B2371" t="s">
        <v>13801</v>
      </c>
      <c r="C2371">
        <v>288</v>
      </c>
      <c r="D2371" t="s">
        <v>16</v>
      </c>
      <c r="E2371">
        <v>24</v>
      </c>
      <c r="F2371" t="s">
        <v>481</v>
      </c>
      <c r="H2371" t="s">
        <v>9876</v>
      </c>
      <c r="O2371" t="s">
        <v>638</v>
      </c>
      <c r="P2371">
        <f t="shared" ref="P2371:P2434" si="37">SUMIFS($C$2:$C$7959,$B$2:$B$7959,O2371)</f>
        <v>0</v>
      </c>
    </row>
    <row r="2372" spans="1:16" hidden="1" x14ac:dyDescent="0.25">
      <c r="A2372" t="str">
        <f>"AGWVI01"</f>
        <v>AGWVI01</v>
      </c>
      <c r="B2372" t="s">
        <v>13798</v>
      </c>
      <c r="C2372">
        <v>0</v>
      </c>
      <c r="D2372" t="s">
        <v>16</v>
      </c>
      <c r="E2372">
        <v>0</v>
      </c>
      <c r="F2372" t="s">
        <v>481</v>
      </c>
      <c r="G2372" t="s">
        <v>10975</v>
      </c>
      <c r="H2372" t="s">
        <v>9891</v>
      </c>
      <c r="O2372" t="s">
        <v>11367</v>
      </c>
      <c r="P2372">
        <f t="shared" si="37"/>
        <v>0</v>
      </c>
    </row>
    <row r="2373" spans="1:16" hidden="1" x14ac:dyDescent="0.25">
      <c r="A2373" t="str">
        <f>"QGWVI01"</f>
        <v>QGWVI01</v>
      </c>
      <c r="B2373" t="s">
        <v>13798</v>
      </c>
      <c r="C2373">
        <v>0</v>
      </c>
      <c r="D2373" t="s">
        <v>16</v>
      </c>
      <c r="E2373">
        <v>0</v>
      </c>
      <c r="F2373" t="s">
        <v>481</v>
      </c>
      <c r="G2373" t="s">
        <v>10974</v>
      </c>
      <c r="H2373" t="s">
        <v>9891</v>
      </c>
      <c r="O2373" t="s">
        <v>11368</v>
      </c>
      <c r="P2373">
        <f t="shared" si="37"/>
        <v>0</v>
      </c>
    </row>
    <row r="2374" spans="1:16" hidden="1" x14ac:dyDescent="0.25">
      <c r="A2374" t="str">
        <f>"QGWVI02"</f>
        <v>QGWVI02</v>
      </c>
      <c r="B2374" t="s">
        <v>17717</v>
      </c>
      <c r="C2374">
        <v>0</v>
      </c>
      <c r="D2374" t="s">
        <v>16</v>
      </c>
      <c r="E2374">
        <v>0</v>
      </c>
      <c r="F2374" t="s">
        <v>481</v>
      </c>
      <c r="G2374" t="s">
        <v>10975</v>
      </c>
      <c r="H2374" t="s">
        <v>9891</v>
      </c>
      <c r="O2374" t="s">
        <v>11369</v>
      </c>
      <c r="P2374">
        <f t="shared" si="37"/>
        <v>0</v>
      </c>
    </row>
    <row r="2375" spans="1:16" x14ac:dyDescent="0.25">
      <c r="A2375" t="str">
        <f>"AGWVI04"</f>
        <v>AGWVI04</v>
      </c>
      <c r="B2375" t="s">
        <v>17718</v>
      </c>
      <c r="C2375">
        <v>0</v>
      </c>
      <c r="D2375" t="s">
        <v>16</v>
      </c>
      <c r="E2375">
        <v>0</v>
      </c>
      <c r="F2375" t="s">
        <v>481</v>
      </c>
      <c r="G2375" t="s">
        <v>10975</v>
      </c>
      <c r="H2375" t="s">
        <v>9891</v>
      </c>
      <c r="O2375" t="s">
        <v>9547</v>
      </c>
      <c r="P2375">
        <f t="shared" si="37"/>
        <v>1534</v>
      </c>
    </row>
    <row r="2376" spans="1:16" hidden="1" x14ac:dyDescent="0.25">
      <c r="A2376" t="str">
        <f>"QGWVI05"</f>
        <v>QGWVI05</v>
      </c>
      <c r="B2376" t="s">
        <v>17718</v>
      </c>
      <c r="C2376">
        <v>0</v>
      </c>
      <c r="D2376" t="s">
        <v>16</v>
      </c>
      <c r="E2376">
        <v>0</v>
      </c>
      <c r="F2376" t="s">
        <v>481</v>
      </c>
      <c r="G2376" t="s">
        <v>10974</v>
      </c>
      <c r="H2376" t="s">
        <v>9891</v>
      </c>
      <c r="O2376" t="s">
        <v>11370</v>
      </c>
      <c r="P2376">
        <f t="shared" si="37"/>
        <v>0</v>
      </c>
    </row>
    <row r="2377" spans="1:16" hidden="1" x14ac:dyDescent="0.25">
      <c r="A2377" t="str">
        <f>"AGWVI03"</f>
        <v>AGWVI03</v>
      </c>
      <c r="B2377" t="s">
        <v>17719</v>
      </c>
      <c r="C2377">
        <v>0</v>
      </c>
      <c r="D2377" t="s">
        <v>16</v>
      </c>
      <c r="E2377">
        <v>0</v>
      </c>
      <c r="F2377" t="s">
        <v>481</v>
      </c>
      <c r="G2377" t="s">
        <v>10975</v>
      </c>
      <c r="H2377" t="s">
        <v>9891</v>
      </c>
      <c r="O2377" t="s">
        <v>11371</v>
      </c>
      <c r="P2377">
        <f t="shared" si="37"/>
        <v>0</v>
      </c>
    </row>
    <row r="2378" spans="1:16" x14ac:dyDescent="0.25">
      <c r="A2378" t="str">
        <f>"QGWVI06"</f>
        <v>QGWVI06</v>
      </c>
      <c r="B2378" t="s">
        <v>17719</v>
      </c>
      <c r="C2378">
        <v>0</v>
      </c>
      <c r="D2378" t="s">
        <v>16</v>
      </c>
      <c r="E2378">
        <v>0</v>
      </c>
      <c r="F2378" t="s">
        <v>481</v>
      </c>
      <c r="G2378" t="s">
        <v>10974</v>
      </c>
      <c r="H2378" t="s">
        <v>9891</v>
      </c>
      <c r="O2378" t="s">
        <v>9503</v>
      </c>
      <c r="P2378">
        <f t="shared" si="37"/>
        <v>1984</v>
      </c>
    </row>
    <row r="2379" spans="1:16" x14ac:dyDescent="0.25">
      <c r="A2379" t="str">
        <f>"QGWVI08"</f>
        <v>QGWVI08</v>
      </c>
      <c r="B2379" t="s">
        <v>13800</v>
      </c>
      <c r="C2379">
        <v>1554</v>
      </c>
      <c r="D2379" t="s">
        <v>16</v>
      </c>
      <c r="E2379">
        <v>31</v>
      </c>
      <c r="F2379" t="s">
        <v>481</v>
      </c>
      <c r="G2379" t="s">
        <v>10975</v>
      </c>
      <c r="H2379" t="s">
        <v>9876</v>
      </c>
      <c r="O2379" t="s">
        <v>9528</v>
      </c>
      <c r="P2379">
        <f t="shared" si="37"/>
        <v>170</v>
      </c>
    </row>
    <row r="2380" spans="1:16" hidden="1" x14ac:dyDescent="0.25">
      <c r="A2380" t="str">
        <f>"QGWVI04"</f>
        <v>QGWVI04</v>
      </c>
      <c r="B2380" t="s">
        <v>17720</v>
      </c>
      <c r="C2380">
        <v>0</v>
      </c>
      <c r="D2380" t="s">
        <v>16</v>
      </c>
      <c r="E2380">
        <v>0</v>
      </c>
      <c r="F2380" t="s">
        <v>481</v>
      </c>
      <c r="G2380" t="s">
        <v>10975</v>
      </c>
      <c r="H2380" t="s">
        <v>9891</v>
      </c>
      <c r="O2380" t="s">
        <v>11372</v>
      </c>
      <c r="P2380">
        <f t="shared" si="37"/>
        <v>0</v>
      </c>
    </row>
    <row r="2381" spans="1:16" hidden="1" x14ac:dyDescent="0.25">
      <c r="A2381" t="str">
        <f>"AGAPL01"</f>
        <v>AGAPL01</v>
      </c>
      <c r="B2381" t="s">
        <v>17721</v>
      </c>
      <c r="C2381">
        <v>0</v>
      </c>
      <c r="D2381" t="s">
        <v>41</v>
      </c>
      <c r="E2381">
        <v>0</v>
      </c>
      <c r="F2381" t="s">
        <v>921</v>
      </c>
      <c r="G2381" t="s">
        <v>138</v>
      </c>
      <c r="H2381" t="s">
        <v>9871</v>
      </c>
      <c r="O2381" t="s">
        <v>9479</v>
      </c>
      <c r="P2381">
        <f t="shared" si="37"/>
        <v>0</v>
      </c>
    </row>
    <row r="2382" spans="1:16" x14ac:dyDescent="0.25">
      <c r="A2382" t="str">
        <f>"AGAPL05"</f>
        <v>AGAPL05</v>
      </c>
      <c r="B2382" t="s">
        <v>13498</v>
      </c>
      <c r="C2382">
        <v>0</v>
      </c>
      <c r="D2382" t="s">
        <v>28</v>
      </c>
      <c r="E2382">
        <v>0</v>
      </c>
      <c r="O2382" t="s">
        <v>9511</v>
      </c>
      <c r="P2382">
        <f t="shared" si="37"/>
        <v>148</v>
      </c>
    </row>
    <row r="2383" spans="1:16" x14ac:dyDescent="0.25">
      <c r="A2383" t="str">
        <f>"QGAPL01"</f>
        <v>QGAPL01</v>
      </c>
      <c r="B2383" t="s">
        <v>13498</v>
      </c>
      <c r="C2383">
        <v>2970</v>
      </c>
      <c r="D2383" t="s">
        <v>41</v>
      </c>
      <c r="E2383">
        <v>8</v>
      </c>
      <c r="F2383" t="s">
        <v>921</v>
      </c>
      <c r="G2383" t="s">
        <v>138</v>
      </c>
      <c r="H2383" t="s">
        <v>9871</v>
      </c>
      <c r="O2383" t="s">
        <v>9426</v>
      </c>
      <c r="P2383">
        <f t="shared" si="37"/>
        <v>10</v>
      </c>
    </row>
    <row r="2384" spans="1:16" hidden="1" x14ac:dyDescent="0.25">
      <c r="A2384" t="str">
        <f>"AGAPL03"</f>
        <v>AGAPL03</v>
      </c>
      <c r="B2384" t="s">
        <v>13498</v>
      </c>
      <c r="C2384">
        <v>0</v>
      </c>
      <c r="D2384" t="s">
        <v>41</v>
      </c>
      <c r="E2384">
        <v>0</v>
      </c>
      <c r="F2384" t="s">
        <v>921</v>
      </c>
      <c r="G2384" t="s">
        <v>138</v>
      </c>
      <c r="H2384" t="s">
        <v>9871</v>
      </c>
      <c r="O2384" t="s">
        <v>11373</v>
      </c>
      <c r="P2384">
        <f t="shared" si="37"/>
        <v>0</v>
      </c>
    </row>
    <row r="2385" spans="1:16" hidden="1" x14ac:dyDescent="0.25">
      <c r="A2385" t="str">
        <f>"QGAPL04"</f>
        <v>QGAPL04</v>
      </c>
      <c r="B2385" t="s">
        <v>4518</v>
      </c>
      <c r="C2385">
        <v>0</v>
      </c>
      <c r="D2385" t="s">
        <v>41</v>
      </c>
      <c r="E2385">
        <v>0</v>
      </c>
      <c r="F2385" t="s">
        <v>921</v>
      </c>
      <c r="G2385" t="s">
        <v>10976</v>
      </c>
      <c r="O2385" t="s">
        <v>11374</v>
      </c>
      <c r="P2385">
        <f t="shared" si="37"/>
        <v>0</v>
      </c>
    </row>
    <row r="2386" spans="1:16" x14ac:dyDescent="0.25">
      <c r="A2386" t="str">
        <f>"AGAPL02"</f>
        <v>AGAPL02</v>
      </c>
      <c r="B2386" t="s">
        <v>10977</v>
      </c>
      <c r="C2386">
        <v>0</v>
      </c>
      <c r="D2386" t="s">
        <v>16</v>
      </c>
      <c r="E2386">
        <v>0</v>
      </c>
      <c r="F2386" t="s">
        <v>255</v>
      </c>
      <c r="G2386" t="s">
        <v>138</v>
      </c>
      <c r="O2386" t="s">
        <v>9396</v>
      </c>
      <c r="P2386">
        <f t="shared" si="37"/>
        <v>324</v>
      </c>
    </row>
    <row r="2387" spans="1:16" hidden="1" x14ac:dyDescent="0.25">
      <c r="A2387" t="str">
        <f>"QGAPL02"</f>
        <v>QGAPL02</v>
      </c>
      <c r="B2387" t="s">
        <v>13773</v>
      </c>
      <c r="C2387">
        <v>13500</v>
      </c>
      <c r="D2387" t="s">
        <v>16</v>
      </c>
      <c r="E2387">
        <v>30</v>
      </c>
      <c r="F2387" t="s">
        <v>921</v>
      </c>
      <c r="G2387" t="s">
        <v>138</v>
      </c>
      <c r="H2387" t="s">
        <v>9891</v>
      </c>
      <c r="O2387" t="s">
        <v>11375</v>
      </c>
      <c r="P2387">
        <f t="shared" si="37"/>
        <v>0</v>
      </c>
    </row>
    <row r="2388" spans="1:16" x14ac:dyDescent="0.25">
      <c r="A2388" t="str">
        <f>"AGAPL04"</f>
        <v>AGAPL04</v>
      </c>
      <c r="B2388" t="s">
        <v>13773</v>
      </c>
      <c r="C2388">
        <v>0</v>
      </c>
      <c r="D2388" t="s">
        <v>16</v>
      </c>
      <c r="E2388">
        <v>0</v>
      </c>
      <c r="F2388" t="s">
        <v>921</v>
      </c>
      <c r="G2388" t="s">
        <v>138</v>
      </c>
      <c r="H2388" t="s">
        <v>9891</v>
      </c>
      <c r="O2388" t="s">
        <v>5622</v>
      </c>
      <c r="P2388">
        <f t="shared" si="37"/>
        <v>3210</v>
      </c>
    </row>
    <row r="2389" spans="1:16" hidden="1" x14ac:dyDescent="0.25">
      <c r="A2389" t="str">
        <f>"QGAPL03"</f>
        <v>QGAPL03</v>
      </c>
      <c r="B2389" t="s">
        <v>17722</v>
      </c>
      <c r="C2389">
        <v>0</v>
      </c>
      <c r="D2389" t="s">
        <v>16</v>
      </c>
      <c r="E2389">
        <v>0</v>
      </c>
      <c r="F2389" t="s">
        <v>921</v>
      </c>
      <c r="G2389" t="s">
        <v>138</v>
      </c>
      <c r="H2389" t="s">
        <v>9891</v>
      </c>
      <c r="O2389" t="s">
        <v>11376</v>
      </c>
      <c r="P2389">
        <f t="shared" si="37"/>
        <v>0</v>
      </c>
    </row>
    <row r="2390" spans="1:16" x14ac:dyDescent="0.25">
      <c r="A2390" t="str">
        <f>"QGAGA02"</f>
        <v>QGAGA02</v>
      </c>
      <c r="B2390" t="s">
        <v>10978</v>
      </c>
      <c r="C2390">
        <v>0</v>
      </c>
      <c r="D2390" t="s">
        <v>28</v>
      </c>
      <c r="E2390">
        <v>0</v>
      </c>
      <c r="F2390" t="s">
        <v>659</v>
      </c>
      <c r="O2390" t="s">
        <v>9398</v>
      </c>
      <c r="P2390">
        <f t="shared" si="37"/>
        <v>1213</v>
      </c>
    </row>
    <row r="2391" spans="1:16" hidden="1" x14ac:dyDescent="0.25">
      <c r="A2391" t="str">
        <f>"QGAGA01"</f>
        <v>QGAGA01</v>
      </c>
      <c r="B2391" t="s">
        <v>10979</v>
      </c>
      <c r="C2391">
        <v>0</v>
      </c>
      <c r="D2391" t="s">
        <v>28</v>
      </c>
      <c r="E2391">
        <v>0</v>
      </c>
      <c r="F2391" t="s">
        <v>497</v>
      </c>
      <c r="O2391" t="s">
        <v>11377</v>
      </c>
      <c r="P2391">
        <f t="shared" si="37"/>
        <v>0</v>
      </c>
    </row>
    <row r="2392" spans="1:16" x14ac:dyDescent="0.25">
      <c r="A2392" t="str">
        <f>"AGALA02"</f>
        <v>AGALA02</v>
      </c>
      <c r="B2392" t="s">
        <v>10980</v>
      </c>
      <c r="C2392">
        <v>0</v>
      </c>
      <c r="D2392" t="s">
        <v>16</v>
      </c>
      <c r="E2392">
        <v>0</v>
      </c>
      <c r="F2392" t="s">
        <v>504</v>
      </c>
      <c r="O2392" t="s">
        <v>9463</v>
      </c>
      <c r="P2392">
        <f t="shared" si="37"/>
        <v>30</v>
      </c>
    </row>
    <row r="2393" spans="1:16" hidden="1" x14ac:dyDescent="0.25">
      <c r="A2393" t="str">
        <f>"QGALI03"</f>
        <v>QGALI03</v>
      </c>
      <c r="B2393" t="s">
        <v>10981</v>
      </c>
      <c r="C2393">
        <v>0</v>
      </c>
      <c r="D2393" t="s">
        <v>16</v>
      </c>
      <c r="E2393">
        <v>0</v>
      </c>
      <c r="F2393" t="s">
        <v>9907</v>
      </c>
      <c r="G2393" t="s">
        <v>10982</v>
      </c>
      <c r="O2393" t="s">
        <v>11378</v>
      </c>
      <c r="P2393">
        <f t="shared" si="37"/>
        <v>0</v>
      </c>
    </row>
    <row r="2394" spans="1:16" hidden="1" x14ac:dyDescent="0.25">
      <c r="A2394" t="str">
        <f>"AGALI03"</f>
        <v>AGALI03</v>
      </c>
      <c r="B2394" t="s">
        <v>10981</v>
      </c>
      <c r="C2394">
        <v>0</v>
      </c>
      <c r="D2394" t="s">
        <v>16</v>
      </c>
      <c r="E2394">
        <v>0</v>
      </c>
      <c r="F2394" t="s">
        <v>9907</v>
      </c>
      <c r="G2394" t="s">
        <v>10982</v>
      </c>
      <c r="O2394" t="s">
        <v>11379</v>
      </c>
      <c r="P2394">
        <f t="shared" si="37"/>
        <v>0</v>
      </c>
    </row>
    <row r="2395" spans="1:16" hidden="1" x14ac:dyDescent="0.25">
      <c r="A2395" t="str">
        <f>"QGALI01"</f>
        <v>QGALI01</v>
      </c>
      <c r="B2395" t="s">
        <v>10983</v>
      </c>
      <c r="C2395">
        <v>0</v>
      </c>
      <c r="D2395" t="s">
        <v>16</v>
      </c>
      <c r="E2395">
        <v>0</v>
      </c>
      <c r="F2395" t="s">
        <v>9907</v>
      </c>
      <c r="G2395" t="s">
        <v>10982</v>
      </c>
      <c r="O2395" t="s">
        <v>11380</v>
      </c>
      <c r="P2395">
        <f t="shared" si="37"/>
        <v>0</v>
      </c>
    </row>
    <row r="2396" spans="1:16" hidden="1" x14ac:dyDescent="0.25">
      <c r="A2396" t="str">
        <f>"AGALI01"</f>
        <v>AGALI01</v>
      </c>
      <c r="B2396" t="s">
        <v>10983</v>
      </c>
      <c r="C2396">
        <v>0</v>
      </c>
      <c r="D2396" t="s">
        <v>16</v>
      </c>
      <c r="E2396">
        <v>0</v>
      </c>
      <c r="F2396" t="s">
        <v>9907</v>
      </c>
      <c r="G2396" t="s">
        <v>10982</v>
      </c>
      <c r="O2396" t="s">
        <v>11381</v>
      </c>
      <c r="P2396">
        <f t="shared" si="37"/>
        <v>0</v>
      </c>
    </row>
    <row r="2397" spans="1:16" hidden="1" x14ac:dyDescent="0.25">
      <c r="A2397" t="str">
        <f>"QGALI02"</f>
        <v>QGALI02</v>
      </c>
      <c r="B2397" t="s">
        <v>10984</v>
      </c>
      <c r="C2397">
        <v>0</v>
      </c>
      <c r="D2397" t="s">
        <v>16</v>
      </c>
      <c r="E2397">
        <v>0</v>
      </c>
      <c r="F2397" t="s">
        <v>9907</v>
      </c>
      <c r="G2397" t="s">
        <v>10982</v>
      </c>
      <c r="O2397" t="s">
        <v>11382</v>
      </c>
      <c r="P2397">
        <f t="shared" si="37"/>
        <v>0</v>
      </c>
    </row>
    <row r="2398" spans="1:16" hidden="1" x14ac:dyDescent="0.25">
      <c r="A2398" t="str">
        <f>"AGALI02"</f>
        <v>AGALI02</v>
      </c>
      <c r="B2398" t="s">
        <v>10984</v>
      </c>
      <c r="C2398">
        <v>0</v>
      </c>
      <c r="D2398" t="s">
        <v>16</v>
      </c>
      <c r="E2398">
        <v>0</v>
      </c>
      <c r="F2398" t="s">
        <v>9907</v>
      </c>
      <c r="G2398" t="s">
        <v>10982</v>
      </c>
      <c r="O2398" t="s">
        <v>11383</v>
      </c>
      <c r="P2398">
        <f t="shared" si="37"/>
        <v>0</v>
      </c>
    </row>
    <row r="2399" spans="1:16" hidden="1" x14ac:dyDescent="0.25">
      <c r="A2399" t="str">
        <f>"QGALL13"</f>
        <v>QGALL13</v>
      </c>
      <c r="B2399" t="s">
        <v>10985</v>
      </c>
      <c r="C2399">
        <v>0</v>
      </c>
      <c r="D2399" t="s">
        <v>16</v>
      </c>
      <c r="E2399">
        <v>0</v>
      </c>
      <c r="F2399" t="s">
        <v>10605</v>
      </c>
      <c r="G2399" t="s">
        <v>10986</v>
      </c>
      <c r="O2399" t="s">
        <v>11384</v>
      </c>
      <c r="P2399">
        <f t="shared" si="37"/>
        <v>0</v>
      </c>
    </row>
    <row r="2400" spans="1:16" hidden="1" x14ac:dyDescent="0.25">
      <c r="A2400" t="str">
        <f>"AGALL03"</f>
        <v>AGALL03</v>
      </c>
      <c r="B2400" t="s">
        <v>10987</v>
      </c>
      <c r="C2400">
        <v>0</v>
      </c>
      <c r="D2400" t="s">
        <v>16</v>
      </c>
      <c r="E2400">
        <v>0</v>
      </c>
      <c r="F2400" t="s">
        <v>153</v>
      </c>
      <c r="G2400" t="s">
        <v>9960</v>
      </c>
      <c r="O2400" t="s">
        <v>9491</v>
      </c>
      <c r="P2400">
        <f t="shared" si="37"/>
        <v>0</v>
      </c>
    </row>
    <row r="2401" spans="1:16" hidden="1" x14ac:dyDescent="0.25">
      <c r="A2401" t="str">
        <f>"QGALL01"</f>
        <v>QGALL01</v>
      </c>
      <c r="B2401" t="s">
        <v>10987</v>
      </c>
      <c r="C2401">
        <v>0</v>
      </c>
      <c r="D2401" t="s">
        <v>16</v>
      </c>
      <c r="E2401">
        <v>0</v>
      </c>
      <c r="F2401" t="s">
        <v>153</v>
      </c>
      <c r="G2401" t="s">
        <v>9960</v>
      </c>
      <c r="O2401" t="s">
        <v>11385</v>
      </c>
      <c r="P2401">
        <f t="shared" si="37"/>
        <v>0</v>
      </c>
    </row>
    <row r="2402" spans="1:16" x14ac:dyDescent="0.25">
      <c r="A2402" t="str">
        <f>"QGALL08"</f>
        <v>QGALL08</v>
      </c>
      <c r="B2402" t="s">
        <v>10988</v>
      </c>
      <c r="C2402">
        <v>0</v>
      </c>
      <c r="D2402" t="s">
        <v>16</v>
      </c>
      <c r="E2402">
        <v>0</v>
      </c>
      <c r="F2402" t="s">
        <v>153</v>
      </c>
      <c r="G2402" t="s">
        <v>9960</v>
      </c>
      <c r="O2402" t="s">
        <v>9524</v>
      </c>
      <c r="P2402">
        <f t="shared" si="37"/>
        <v>4395</v>
      </c>
    </row>
    <row r="2403" spans="1:16" x14ac:dyDescent="0.25">
      <c r="A2403" t="str">
        <f>"AGALL05"</f>
        <v>AGALL05</v>
      </c>
      <c r="B2403" t="s">
        <v>4332</v>
      </c>
      <c r="C2403">
        <v>0</v>
      </c>
      <c r="D2403" t="s">
        <v>16</v>
      </c>
      <c r="E2403">
        <v>0</v>
      </c>
      <c r="F2403" t="s">
        <v>153</v>
      </c>
      <c r="G2403" t="s">
        <v>9960</v>
      </c>
      <c r="O2403" t="s">
        <v>9473</v>
      </c>
      <c r="P2403">
        <f t="shared" si="37"/>
        <v>84</v>
      </c>
    </row>
    <row r="2404" spans="1:16" x14ac:dyDescent="0.25">
      <c r="A2404" t="str">
        <f>"QGALL07"</f>
        <v>QGALL07</v>
      </c>
      <c r="B2404" t="s">
        <v>4332</v>
      </c>
      <c r="C2404">
        <v>0</v>
      </c>
      <c r="D2404" t="s">
        <v>16</v>
      </c>
      <c r="E2404">
        <v>0</v>
      </c>
      <c r="F2404" t="s">
        <v>153</v>
      </c>
      <c r="G2404" t="s">
        <v>9960</v>
      </c>
      <c r="O2404" t="s">
        <v>9448</v>
      </c>
      <c r="P2404">
        <f t="shared" si="37"/>
        <v>10</v>
      </c>
    </row>
    <row r="2405" spans="1:16" x14ac:dyDescent="0.25">
      <c r="A2405" t="str">
        <f>"QGALL12"</f>
        <v>QGALL12</v>
      </c>
      <c r="B2405" t="s">
        <v>4336</v>
      </c>
      <c r="C2405">
        <v>210</v>
      </c>
      <c r="D2405" t="s">
        <v>16</v>
      </c>
      <c r="E2405">
        <v>21</v>
      </c>
      <c r="F2405" t="s">
        <v>153</v>
      </c>
      <c r="G2405" t="s">
        <v>9960</v>
      </c>
      <c r="O2405" t="s">
        <v>9565</v>
      </c>
      <c r="P2405">
        <f t="shared" si="37"/>
        <v>1659</v>
      </c>
    </row>
    <row r="2406" spans="1:16" hidden="1" x14ac:dyDescent="0.25">
      <c r="A2406" t="str">
        <f>"QGALL15"</f>
        <v>QGALL15</v>
      </c>
      <c r="B2406" t="s">
        <v>4346</v>
      </c>
      <c r="C2406">
        <v>0</v>
      </c>
      <c r="D2406" t="s">
        <v>16</v>
      </c>
      <c r="E2406">
        <v>0</v>
      </c>
      <c r="F2406" t="s">
        <v>153</v>
      </c>
      <c r="G2406" t="s">
        <v>9960</v>
      </c>
      <c r="O2406" t="s">
        <v>11386</v>
      </c>
      <c r="P2406">
        <f t="shared" si="37"/>
        <v>0</v>
      </c>
    </row>
    <row r="2407" spans="1:16" hidden="1" x14ac:dyDescent="0.25">
      <c r="A2407" t="str">
        <f>"QGALL24"</f>
        <v>QGALL24</v>
      </c>
      <c r="B2407" t="s">
        <v>4346</v>
      </c>
      <c r="C2407">
        <v>0</v>
      </c>
      <c r="D2407" t="s">
        <v>16</v>
      </c>
      <c r="E2407">
        <v>0</v>
      </c>
      <c r="F2407" t="s">
        <v>153</v>
      </c>
      <c r="O2407" t="s">
        <v>11387</v>
      </c>
      <c r="P2407">
        <f t="shared" si="37"/>
        <v>0</v>
      </c>
    </row>
    <row r="2408" spans="1:16" hidden="1" x14ac:dyDescent="0.25">
      <c r="A2408" t="str">
        <f>"QGALL23"</f>
        <v>QGALL23</v>
      </c>
      <c r="B2408" t="s">
        <v>4344</v>
      </c>
      <c r="C2408">
        <v>0</v>
      </c>
      <c r="D2408" t="s">
        <v>16</v>
      </c>
      <c r="E2408">
        <v>0</v>
      </c>
      <c r="F2408" t="s">
        <v>153</v>
      </c>
      <c r="O2408" t="s">
        <v>11388</v>
      </c>
      <c r="P2408">
        <f t="shared" si="37"/>
        <v>0</v>
      </c>
    </row>
    <row r="2409" spans="1:16" hidden="1" x14ac:dyDescent="0.25">
      <c r="A2409" t="str">
        <f>"AGALL06"</f>
        <v>AGALL06</v>
      </c>
      <c r="B2409" t="s">
        <v>4344</v>
      </c>
      <c r="C2409">
        <v>0</v>
      </c>
      <c r="D2409" t="s">
        <v>16</v>
      </c>
      <c r="E2409">
        <v>0</v>
      </c>
      <c r="F2409" t="s">
        <v>153</v>
      </c>
      <c r="G2409" t="s">
        <v>9960</v>
      </c>
      <c r="O2409" t="s">
        <v>11389</v>
      </c>
      <c r="P2409">
        <f t="shared" si="37"/>
        <v>0</v>
      </c>
    </row>
    <row r="2410" spans="1:16" hidden="1" x14ac:dyDescent="0.25">
      <c r="A2410" t="str">
        <f>"QGALL10"</f>
        <v>QGALL10</v>
      </c>
      <c r="B2410" t="s">
        <v>4344</v>
      </c>
      <c r="C2410">
        <v>0</v>
      </c>
      <c r="D2410" t="s">
        <v>16</v>
      </c>
      <c r="E2410">
        <v>0</v>
      </c>
      <c r="F2410" t="s">
        <v>153</v>
      </c>
      <c r="G2410" t="s">
        <v>9960</v>
      </c>
      <c r="O2410" t="s">
        <v>11390</v>
      </c>
      <c r="P2410">
        <f t="shared" si="37"/>
        <v>0</v>
      </c>
    </row>
    <row r="2411" spans="1:16" x14ac:dyDescent="0.25">
      <c r="A2411" t="str">
        <f>"QGALL18"</f>
        <v>QGALL18</v>
      </c>
      <c r="B2411" t="s">
        <v>10989</v>
      </c>
      <c r="C2411">
        <v>0</v>
      </c>
      <c r="D2411" t="s">
        <v>16</v>
      </c>
      <c r="E2411">
        <v>0</v>
      </c>
      <c r="F2411" t="s">
        <v>153</v>
      </c>
      <c r="G2411" t="s">
        <v>9960</v>
      </c>
      <c r="O2411" t="s">
        <v>9595</v>
      </c>
      <c r="P2411">
        <f t="shared" si="37"/>
        <v>7415</v>
      </c>
    </row>
    <row r="2412" spans="1:16" hidden="1" x14ac:dyDescent="0.25">
      <c r="A2412" t="str">
        <f>"QGALL02"</f>
        <v>QGALL02</v>
      </c>
      <c r="B2412" t="s">
        <v>10990</v>
      </c>
      <c r="C2412">
        <v>0</v>
      </c>
      <c r="D2412" t="s">
        <v>16</v>
      </c>
      <c r="E2412">
        <v>0</v>
      </c>
      <c r="F2412" t="s">
        <v>153</v>
      </c>
      <c r="G2412" t="s">
        <v>9960</v>
      </c>
      <c r="O2412" t="s">
        <v>11391</v>
      </c>
      <c r="P2412">
        <f t="shared" si="37"/>
        <v>0</v>
      </c>
    </row>
    <row r="2413" spans="1:16" hidden="1" x14ac:dyDescent="0.25">
      <c r="A2413" t="str">
        <f>"AGALL01"</f>
        <v>AGALL01</v>
      </c>
      <c r="B2413" t="s">
        <v>10990</v>
      </c>
      <c r="C2413">
        <v>0</v>
      </c>
      <c r="D2413" t="s">
        <v>16</v>
      </c>
      <c r="E2413">
        <v>0</v>
      </c>
      <c r="F2413" t="s">
        <v>153</v>
      </c>
      <c r="G2413" t="s">
        <v>9960</v>
      </c>
      <c r="O2413" t="s">
        <v>11392</v>
      </c>
      <c r="P2413">
        <f t="shared" si="37"/>
        <v>0</v>
      </c>
    </row>
    <row r="2414" spans="1:16" x14ac:dyDescent="0.25">
      <c r="A2414" t="str">
        <f>"QGALL05"</f>
        <v>QGALL05</v>
      </c>
      <c r="B2414" t="s">
        <v>10991</v>
      </c>
      <c r="C2414">
        <v>0</v>
      </c>
      <c r="D2414" t="s">
        <v>16</v>
      </c>
      <c r="E2414">
        <v>0</v>
      </c>
      <c r="F2414" t="s">
        <v>153</v>
      </c>
      <c r="G2414" t="s">
        <v>9960</v>
      </c>
      <c r="O2414" t="s">
        <v>9520</v>
      </c>
      <c r="P2414">
        <f t="shared" si="37"/>
        <v>46</v>
      </c>
    </row>
    <row r="2415" spans="1:16" hidden="1" x14ac:dyDescent="0.25">
      <c r="A2415" t="str">
        <f>"QGALL06"</f>
        <v>QGALL06</v>
      </c>
      <c r="B2415" t="s">
        <v>10992</v>
      </c>
      <c r="C2415">
        <v>0</v>
      </c>
      <c r="D2415" t="s">
        <v>16</v>
      </c>
      <c r="E2415">
        <v>0</v>
      </c>
      <c r="F2415" t="s">
        <v>153</v>
      </c>
      <c r="G2415" t="s">
        <v>9960</v>
      </c>
      <c r="O2415" t="s">
        <v>11393</v>
      </c>
      <c r="P2415">
        <f t="shared" si="37"/>
        <v>0</v>
      </c>
    </row>
    <row r="2416" spans="1:16" x14ac:dyDescent="0.25">
      <c r="A2416" t="str">
        <f>"QGALL11"</f>
        <v>QGALL11</v>
      </c>
      <c r="B2416" t="s">
        <v>10993</v>
      </c>
      <c r="C2416">
        <v>0</v>
      </c>
      <c r="D2416" t="s">
        <v>16</v>
      </c>
      <c r="E2416">
        <v>0</v>
      </c>
      <c r="F2416" t="s">
        <v>153</v>
      </c>
      <c r="G2416" t="s">
        <v>9960</v>
      </c>
      <c r="O2416" t="s">
        <v>5614</v>
      </c>
      <c r="P2416">
        <f t="shared" si="37"/>
        <v>140</v>
      </c>
    </row>
    <row r="2417" spans="1:16" hidden="1" x14ac:dyDescent="0.25">
      <c r="A2417" t="str">
        <f>"QGALL14"</f>
        <v>QGALL14</v>
      </c>
      <c r="B2417" t="s">
        <v>4338</v>
      </c>
      <c r="C2417">
        <v>569</v>
      </c>
      <c r="D2417" t="s">
        <v>16</v>
      </c>
      <c r="E2417">
        <v>18</v>
      </c>
      <c r="F2417" t="s">
        <v>153</v>
      </c>
      <c r="G2417" t="s">
        <v>9960</v>
      </c>
      <c r="O2417" t="s">
        <v>11394</v>
      </c>
      <c r="P2417">
        <f t="shared" si="37"/>
        <v>0</v>
      </c>
    </row>
    <row r="2418" spans="1:16" hidden="1" x14ac:dyDescent="0.25">
      <c r="A2418" t="str">
        <f>"AGALL08"</f>
        <v>AGALL08</v>
      </c>
      <c r="B2418" t="s">
        <v>4338</v>
      </c>
      <c r="C2418">
        <v>0</v>
      </c>
      <c r="D2418" t="s">
        <v>16</v>
      </c>
      <c r="E2418">
        <v>0</v>
      </c>
      <c r="O2418" t="s">
        <v>11395</v>
      </c>
      <c r="P2418">
        <f t="shared" si="37"/>
        <v>0</v>
      </c>
    </row>
    <row r="2419" spans="1:16" hidden="1" x14ac:dyDescent="0.25">
      <c r="A2419" t="str">
        <f>"QGALL16"</f>
        <v>QGALL16</v>
      </c>
      <c r="B2419" t="s">
        <v>4340</v>
      </c>
      <c r="C2419">
        <v>0</v>
      </c>
      <c r="D2419" t="s">
        <v>16</v>
      </c>
      <c r="E2419">
        <v>0</v>
      </c>
      <c r="F2419" t="s">
        <v>153</v>
      </c>
      <c r="G2419" t="s">
        <v>9960</v>
      </c>
      <c r="O2419" t="s">
        <v>11396</v>
      </c>
      <c r="P2419">
        <f t="shared" si="37"/>
        <v>0</v>
      </c>
    </row>
    <row r="2420" spans="1:16" hidden="1" x14ac:dyDescent="0.25">
      <c r="A2420" t="str">
        <f>"QGALL09"</f>
        <v>QGALL09</v>
      </c>
      <c r="B2420" t="s">
        <v>4334</v>
      </c>
      <c r="C2420">
        <v>0</v>
      </c>
      <c r="D2420" t="s">
        <v>16</v>
      </c>
      <c r="E2420">
        <v>0</v>
      </c>
      <c r="F2420" t="s">
        <v>153</v>
      </c>
      <c r="G2420" t="s">
        <v>9960</v>
      </c>
      <c r="O2420" t="s">
        <v>11397</v>
      </c>
      <c r="P2420">
        <f t="shared" si="37"/>
        <v>0</v>
      </c>
    </row>
    <row r="2421" spans="1:16" hidden="1" x14ac:dyDescent="0.25">
      <c r="A2421" t="str">
        <f>"QGALL19"</f>
        <v>QGALL19</v>
      </c>
      <c r="B2421" t="s">
        <v>4342</v>
      </c>
      <c r="C2421">
        <v>0</v>
      </c>
      <c r="D2421" t="s">
        <v>16</v>
      </c>
      <c r="E2421">
        <v>0</v>
      </c>
      <c r="F2421" t="s">
        <v>153</v>
      </c>
      <c r="G2421" t="s">
        <v>9960</v>
      </c>
      <c r="O2421" t="s">
        <v>11398</v>
      </c>
      <c r="P2421">
        <f t="shared" si="37"/>
        <v>0</v>
      </c>
    </row>
    <row r="2422" spans="1:16" hidden="1" x14ac:dyDescent="0.25">
      <c r="A2422" t="str">
        <f>"QGALL22"</f>
        <v>QGALL22</v>
      </c>
      <c r="B2422" t="s">
        <v>10994</v>
      </c>
      <c r="C2422">
        <v>0</v>
      </c>
      <c r="D2422" t="s">
        <v>379</v>
      </c>
      <c r="E2422">
        <v>0</v>
      </c>
      <c r="F2422" t="s">
        <v>153</v>
      </c>
      <c r="G2422" t="s">
        <v>9960</v>
      </c>
      <c r="O2422" t="s">
        <v>11399</v>
      </c>
      <c r="P2422">
        <f t="shared" si="37"/>
        <v>0</v>
      </c>
    </row>
    <row r="2423" spans="1:16" x14ac:dyDescent="0.25">
      <c r="A2423" t="str">
        <f>"QGALL21"</f>
        <v>QGALL21</v>
      </c>
      <c r="B2423" t="s">
        <v>10995</v>
      </c>
      <c r="C2423">
        <v>0</v>
      </c>
      <c r="D2423" t="s">
        <v>379</v>
      </c>
      <c r="E2423">
        <v>0</v>
      </c>
      <c r="F2423" t="s">
        <v>153</v>
      </c>
      <c r="G2423" t="s">
        <v>9960</v>
      </c>
      <c r="O2423" t="s">
        <v>9601</v>
      </c>
      <c r="P2423">
        <f t="shared" si="37"/>
        <v>62</v>
      </c>
    </row>
    <row r="2424" spans="1:16" x14ac:dyDescent="0.25">
      <c r="A2424" t="str">
        <f>"QGALL17"</f>
        <v>QGALL17</v>
      </c>
      <c r="B2424" t="s">
        <v>10996</v>
      </c>
      <c r="C2424">
        <v>0</v>
      </c>
      <c r="D2424" t="s">
        <v>379</v>
      </c>
      <c r="E2424">
        <v>0</v>
      </c>
      <c r="F2424" t="s">
        <v>153</v>
      </c>
      <c r="G2424" t="s">
        <v>9960</v>
      </c>
      <c r="O2424" t="s">
        <v>9599</v>
      </c>
      <c r="P2424">
        <f t="shared" si="37"/>
        <v>81</v>
      </c>
    </row>
    <row r="2425" spans="1:16" hidden="1" x14ac:dyDescent="0.25">
      <c r="A2425" t="str">
        <f>"QGALL20"</f>
        <v>QGALL20</v>
      </c>
      <c r="B2425" t="s">
        <v>10997</v>
      </c>
      <c r="C2425">
        <v>0</v>
      </c>
      <c r="D2425" t="s">
        <v>379</v>
      </c>
      <c r="E2425">
        <v>0</v>
      </c>
      <c r="F2425" t="s">
        <v>153</v>
      </c>
      <c r="G2425" t="s">
        <v>9960</v>
      </c>
      <c r="O2425" t="s">
        <v>11400</v>
      </c>
      <c r="P2425">
        <f t="shared" si="37"/>
        <v>0</v>
      </c>
    </row>
    <row r="2426" spans="1:16" hidden="1" x14ac:dyDescent="0.25">
      <c r="A2426" t="str">
        <f>"AGALL04"</f>
        <v>AGALL04</v>
      </c>
      <c r="B2426" t="s">
        <v>10998</v>
      </c>
      <c r="C2426">
        <v>0</v>
      </c>
      <c r="D2426" t="s">
        <v>16</v>
      </c>
      <c r="E2426">
        <v>0</v>
      </c>
      <c r="F2426" t="s">
        <v>153</v>
      </c>
      <c r="G2426" t="s">
        <v>9960</v>
      </c>
      <c r="O2426" t="s">
        <v>11401</v>
      </c>
      <c r="P2426">
        <f t="shared" si="37"/>
        <v>0</v>
      </c>
    </row>
    <row r="2427" spans="1:16" hidden="1" x14ac:dyDescent="0.25">
      <c r="A2427" t="str">
        <f>"AGALL02"</f>
        <v>AGALL02</v>
      </c>
      <c r="B2427" t="s">
        <v>4329</v>
      </c>
      <c r="C2427">
        <v>0</v>
      </c>
      <c r="D2427" t="s">
        <v>16</v>
      </c>
      <c r="E2427">
        <v>0</v>
      </c>
      <c r="F2427" t="s">
        <v>153</v>
      </c>
      <c r="G2427" t="s">
        <v>9960</v>
      </c>
      <c r="O2427" t="s">
        <v>11402</v>
      </c>
      <c r="P2427">
        <f t="shared" si="37"/>
        <v>0</v>
      </c>
    </row>
    <row r="2428" spans="1:16" hidden="1" x14ac:dyDescent="0.25">
      <c r="A2428" t="str">
        <f>"QGALL03"</f>
        <v>QGALL03</v>
      </c>
      <c r="B2428" t="s">
        <v>4329</v>
      </c>
      <c r="C2428">
        <v>1376</v>
      </c>
      <c r="D2428" t="s">
        <v>16</v>
      </c>
      <c r="E2428">
        <v>27</v>
      </c>
      <c r="F2428" t="s">
        <v>153</v>
      </c>
      <c r="G2428" t="s">
        <v>9960</v>
      </c>
      <c r="O2428" t="s">
        <v>9424</v>
      </c>
      <c r="P2428">
        <f t="shared" si="37"/>
        <v>0</v>
      </c>
    </row>
    <row r="2429" spans="1:16" hidden="1" x14ac:dyDescent="0.25">
      <c r="A2429" t="str">
        <f>"QGALL04"</f>
        <v>QGALL04</v>
      </c>
      <c r="B2429" t="s">
        <v>10999</v>
      </c>
      <c r="C2429">
        <v>0</v>
      </c>
      <c r="D2429" t="s">
        <v>16</v>
      </c>
      <c r="E2429">
        <v>0</v>
      </c>
      <c r="F2429" t="s">
        <v>153</v>
      </c>
      <c r="G2429" t="s">
        <v>9960</v>
      </c>
      <c r="O2429" t="s">
        <v>11403</v>
      </c>
      <c r="P2429">
        <f t="shared" si="37"/>
        <v>0</v>
      </c>
    </row>
    <row r="2430" spans="1:16" hidden="1" x14ac:dyDescent="0.25">
      <c r="A2430" t="str">
        <f>"QGAMB01"</f>
        <v>QGAMB01</v>
      </c>
      <c r="B2430" t="s">
        <v>4348</v>
      </c>
      <c r="C2430">
        <v>191</v>
      </c>
      <c r="D2430" t="s">
        <v>41</v>
      </c>
      <c r="E2430">
        <v>0</v>
      </c>
      <c r="F2430" t="s">
        <v>560</v>
      </c>
      <c r="G2430" t="s">
        <v>10344</v>
      </c>
      <c r="O2430" t="s">
        <v>11404</v>
      </c>
      <c r="P2430">
        <f t="shared" si="37"/>
        <v>0</v>
      </c>
    </row>
    <row r="2431" spans="1:16" x14ac:dyDescent="0.25">
      <c r="A2431" t="str">
        <f>"AGAME01"</f>
        <v>AGAME01</v>
      </c>
      <c r="B2431" t="s">
        <v>13497</v>
      </c>
      <c r="C2431">
        <v>0</v>
      </c>
      <c r="D2431" t="s">
        <v>16</v>
      </c>
      <c r="E2431">
        <v>0</v>
      </c>
      <c r="F2431" t="s">
        <v>61</v>
      </c>
      <c r="G2431" t="s">
        <v>10067</v>
      </c>
      <c r="H2431" t="s">
        <v>9871</v>
      </c>
      <c r="O2431" t="s">
        <v>9436</v>
      </c>
      <c r="P2431">
        <f t="shared" si="37"/>
        <v>300</v>
      </c>
    </row>
    <row r="2432" spans="1:16" hidden="1" x14ac:dyDescent="0.25">
      <c r="A2432" t="str">
        <f>"QGAME01"</f>
        <v>QGAME01</v>
      </c>
      <c r="B2432" t="s">
        <v>13497</v>
      </c>
      <c r="C2432">
        <v>738</v>
      </c>
      <c r="D2432" t="s">
        <v>16</v>
      </c>
      <c r="E2432">
        <v>7</v>
      </c>
      <c r="F2432" t="s">
        <v>61</v>
      </c>
      <c r="G2432" t="s">
        <v>10067</v>
      </c>
      <c r="H2432" t="s">
        <v>9871</v>
      </c>
      <c r="O2432" t="s">
        <v>11405</v>
      </c>
      <c r="P2432">
        <f t="shared" si="37"/>
        <v>0</v>
      </c>
    </row>
    <row r="2433" spans="1:16" x14ac:dyDescent="0.25">
      <c r="A2433" t="str">
        <f>"AGAME02"</f>
        <v>AGAME02</v>
      </c>
      <c r="B2433" t="s">
        <v>13771</v>
      </c>
      <c r="C2433">
        <v>0</v>
      </c>
      <c r="D2433" t="s">
        <v>16</v>
      </c>
      <c r="E2433">
        <v>0</v>
      </c>
      <c r="F2433" t="s">
        <v>61</v>
      </c>
      <c r="G2433" t="s">
        <v>10067</v>
      </c>
      <c r="H2433" t="s">
        <v>9871</v>
      </c>
      <c r="O2433" t="s">
        <v>9438</v>
      </c>
      <c r="P2433">
        <f t="shared" si="37"/>
        <v>2960</v>
      </c>
    </row>
    <row r="2434" spans="1:16" hidden="1" x14ac:dyDescent="0.25">
      <c r="A2434" t="str">
        <f>"QGAME03"</f>
        <v>QGAME03</v>
      </c>
      <c r="B2434" t="s">
        <v>13771</v>
      </c>
      <c r="C2434">
        <v>350</v>
      </c>
      <c r="D2434" t="s">
        <v>16</v>
      </c>
      <c r="E2434">
        <v>17</v>
      </c>
      <c r="F2434" t="s">
        <v>61</v>
      </c>
      <c r="G2434" t="s">
        <v>10067</v>
      </c>
      <c r="H2434" t="s">
        <v>9871</v>
      </c>
      <c r="O2434" t="s">
        <v>9593</v>
      </c>
      <c r="P2434">
        <f t="shared" si="37"/>
        <v>0</v>
      </c>
    </row>
    <row r="2435" spans="1:16" x14ac:dyDescent="0.25">
      <c r="A2435" t="str">
        <f>"AGAME03"</f>
        <v>AGAME03</v>
      </c>
      <c r="B2435" t="s">
        <v>13770</v>
      </c>
      <c r="C2435">
        <v>0</v>
      </c>
      <c r="D2435" t="s">
        <v>16</v>
      </c>
      <c r="E2435">
        <v>0</v>
      </c>
      <c r="F2435" t="s">
        <v>61</v>
      </c>
      <c r="G2435" t="s">
        <v>10067</v>
      </c>
      <c r="H2435" t="s">
        <v>9871</v>
      </c>
      <c r="O2435" t="s">
        <v>9442</v>
      </c>
      <c r="P2435">
        <f t="shared" ref="P2435:P2498" si="38">SUMIFS($C$2:$C$7959,$B$2:$B$7959,O2435)</f>
        <v>5669</v>
      </c>
    </row>
    <row r="2436" spans="1:16" hidden="1" x14ac:dyDescent="0.25">
      <c r="A2436" t="str">
        <f>"QGAME02"</f>
        <v>QGAME02</v>
      </c>
      <c r="B2436" t="s">
        <v>13770</v>
      </c>
      <c r="C2436">
        <v>327</v>
      </c>
      <c r="D2436" t="s">
        <v>16</v>
      </c>
      <c r="E2436">
        <v>8</v>
      </c>
      <c r="F2436" t="s">
        <v>61</v>
      </c>
      <c r="G2436" t="s">
        <v>10067</v>
      </c>
      <c r="H2436" t="s">
        <v>9871</v>
      </c>
      <c r="O2436" t="s">
        <v>9444</v>
      </c>
      <c r="P2436">
        <f t="shared" si="38"/>
        <v>0</v>
      </c>
    </row>
    <row r="2437" spans="1:16" x14ac:dyDescent="0.25">
      <c r="A2437" t="str">
        <f>"QGAND05"</f>
        <v>QGAND05</v>
      </c>
      <c r="B2437" t="s">
        <v>11000</v>
      </c>
      <c r="C2437">
        <v>0</v>
      </c>
      <c r="D2437" t="s">
        <v>41</v>
      </c>
      <c r="E2437">
        <v>0</v>
      </c>
      <c r="F2437" t="s">
        <v>3759</v>
      </c>
      <c r="O2437" t="s">
        <v>9545</v>
      </c>
      <c r="P2437">
        <f t="shared" si="38"/>
        <v>1351</v>
      </c>
    </row>
    <row r="2438" spans="1:16" hidden="1" x14ac:dyDescent="0.25">
      <c r="A2438" t="str">
        <f>"AGAND07"</f>
        <v>AGAND07</v>
      </c>
      <c r="B2438" t="s">
        <v>4494</v>
      </c>
      <c r="C2438">
        <v>0</v>
      </c>
      <c r="D2438" t="s">
        <v>41</v>
      </c>
      <c r="E2438">
        <v>0</v>
      </c>
      <c r="F2438" t="s">
        <v>3759</v>
      </c>
      <c r="O2438" t="s">
        <v>9597</v>
      </c>
      <c r="P2438">
        <f t="shared" si="38"/>
        <v>0</v>
      </c>
    </row>
    <row r="2439" spans="1:16" x14ac:dyDescent="0.25">
      <c r="A2439" t="str">
        <f>"QGAND06"</f>
        <v>QGAND06</v>
      </c>
      <c r="B2439" t="s">
        <v>4494</v>
      </c>
      <c r="C2439">
        <v>0</v>
      </c>
      <c r="D2439" t="s">
        <v>41</v>
      </c>
      <c r="E2439">
        <v>0</v>
      </c>
      <c r="F2439" t="s">
        <v>3759</v>
      </c>
      <c r="O2439" t="s">
        <v>5626</v>
      </c>
      <c r="P2439">
        <f t="shared" si="38"/>
        <v>7750</v>
      </c>
    </row>
    <row r="2440" spans="1:16" hidden="1" x14ac:dyDescent="0.25">
      <c r="A2440" t="str">
        <f>"QGAND01"</f>
        <v>QGAND01</v>
      </c>
      <c r="B2440" t="s">
        <v>4361</v>
      </c>
      <c r="C2440">
        <v>1728</v>
      </c>
      <c r="D2440" t="s">
        <v>41</v>
      </c>
      <c r="E2440">
        <v>12</v>
      </c>
      <c r="F2440" t="s">
        <v>3759</v>
      </c>
      <c r="O2440" t="s">
        <v>11406</v>
      </c>
      <c r="P2440">
        <f t="shared" si="38"/>
        <v>0</v>
      </c>
    </row>
    <row r="2441" spans="1:16" x14ac:dyDescent="0.25">
      <c r="A2441" t="str">
        <f>"AGAND06"</f>
        <v>AGAND06</v>
      </c>
      <c r="B2441" t="s">
        <v>4397</v>
      </c>
      <c r="C2441">
        <v>0</v>
      </c>
      <c r="D2441" t="s">
        <v>28</v>
      </c>
      <c r="E2441">
        <v>0</v>
      </c>
      <c r="F2441" t="s">
        <v>3759</v>
      </c>
      <c r="O2441" t="s">
        <v>9465</v>
      </c>
      <c r="P2441">
        <f t="shared" si="38"/>
        <v>195</v>
      </c>
    </row>
    <row r="2442" spans="1:16" hidden="1" x14ac:dyDescent="0.25">
      <c r="A2442" t="str">
        <f>"QGAND02"</f>
        <v>QGAND02</v>
      </c>
      <c r="B2442" t="s">
        <v>4397</v>
      </c>
      <c r="C2442">
        <v>818</v>
      </c>
      <c r="D2442" t="s">
        <v>41</v>
      </c>
      <c r="E2442">
        <v>34</v>
      </c>
      <c r="F2442" t="s">
        <v>3759</v>
      </c>
      <c r="O2442" t="s">
        <v>11407</v>
      </c>
      <c r="P2442">
        <f t="shared" si="38"/>
        <v>0</v>
      </c>
    </row>
    <row r="2443" spans="1:16" x14ac:dyDescent="0.25">
      <c r="A2443" t="str">
        <f>"AGAND04"</f>
        <v>AGAND04</v>
      </c>
      <c r="B2443" t="s">
        <v>11001</v>
      </c>
      <c r="C2443">
        <v>0</v>
      </c>
      <c r="D2443" t="s">
        <v>41</v>
      </c>
      <c r="E2443">
        <v>0</v>
      </c>
      <c r="F2443" t="s">
        <v>3759</v>
      </c>
      <c r="O2443" t="s">
        <v>9483</v>
      </c>
      <c r="P2443">
        <f t="shared" si="38"/>
        <v>1804</v>
      </c>
    </row>
    <row r="2444" spans="1:16" x14ac:dyDescent="0.25">
      <c r="A2444" t="str">
        <f>"AGAND01"</f>
        <v>AGAND01</v>
      </c>
      <c r="B2444" t="s">
        <v>11002</v>
      </c>
      <c r="C2444">
        <v>0</v>
      </c>
      <c r="D2444" t="s">
        <v>41</v>
      </c>
      <c r="E2444">
        <v>0</v>
      </c>
      <c r="F2444" t="s">
        <v>3759</v>
      </c>
      <c r="O2444" t="s">
        <v>9405</v>
      </c>
      <c r="P2444">
        <f t="shared" si="38"/>
        <v>447</v>
      </c>
    </row>
    <row r="2445" spans="1:16" hidden="1" x14ac:dyDescent="0.25">
      <c r="A2445" t="str">
        <f>"QGAND03"</f>
        <v>QGAND03</v>
      </c>
      <c r="B2445" t="s">
        <v>4440</v>
      </c>
      <c r="C2445">
        <v>4032</v>
      </c>
      <c r="D2445" t="s">
        <v>41</v>
      </c>
      <c r="E2445">
        <v>28</v>
      </c>
      <c r="F2445" t="s">
        <v>3759</v>
      </c>
      <c r="O2445" t="s">
        <v>11408</v>
      </c>
      <c r="P2445">
        <f t="shared" si="38"/>
        <v>0</v>
      </c>
    </row>
    <row r="2446" spans="1:16" hidden="1" x14ac:dyDescent="0.25">
      <c r="A2446" t="str">
        <f>"AGAND05"</f>
        <v>AGAND05</v>
      </c>
      <c r="B2446" t="s">
        <v>4471</v>
      </c>
      <c r="C2446">
        <v>0</v>
      </c>
      <c r="D2446" t="s">
        <v>28</v>
      </c>
      <c r="E2446">
        <v>0</v>
      </c>
      <c r="F2446" t="s">
        <v>3759</v>
      </c>
      <c r="O2446" t="s">
        <v>11409</v>
      </c>
      <c r="P2446">
        <f t="shared" si="38"/>
        <v>0</v>
      </c>
    </row>
    <row r="2447" spans="1:16" hidden="1" x14ac:dyDescent="0.25">
      <c r="A2447" t="str">
        <f>"QGAND04"</f>
        <v>QGAND04</v>
      </c>
      <c r="B2447" t="s">
        <v>4471</v>
      </c>
      <c r="C2447">
        <v>384</v>
      </c>
      <c r="D2447" t="s">
        <v>41</v>
      </c>
      <c r="E2447">
        <v>16</v>
      </c>
      <c r="F2447" t="s">
        <v>3759</v>
      </c>
      <c r="O2447" t="s">
        <v>11410</v>
      </c>
      <c r="P2447">
        <f t="shared" si="38"/>
        <v>0</v>
      </c>
    </row>
    <row r="2448" spans="1:16" hidden="1" x14ac:dyDescent="0.25">
      <c r="A2448" t="str">
        <f>"AGAND02"</f>
        <v>AGAND02</v>
      </c>
      <c r="B2448" t="s">
        <v>11003</v>
      </c>
      <c r="C2448">
        <v>0</v>
      </c>
      <c r="D2448" t="s">
        <v>41</v>
      </c>
      <c r="E2448">
        <v>0</v>
      </c>
      <c r="F2448" t="s">
        <v>3759</v>
      </c>
      <c r="O2448" t="s">
        <v>11411</v>
      </c>
      <c r="P2448">
        <f t="shared" si="38"/>
        <v>0</v>
      </c>
    </row>
    <row r="2449" spans="1:16" hidden="1" x14ac:dyDescent="0.25">
      <c r="A2449" t="str">
        <f>"AGAND03"</f>
        <v>AGAND03</v>
      </c>
      <c r="B2449" t="s">
        <v>11004</v>
      </c>
      <c r="C2449">
        <v>0</v>
      </c>
      <c r="D2449" t="s">
        <v>41</v>
      </c>
      <c r="E2449">
        <v>0</v>
      </c>
      <c r="F2449" t="s">
        <v>3759</v>
      </c>
      <c r="O2449" t="s">
        <v>11412</v>
      </c>
      <c r="P2449">
        <f t="shared" si="38"/>
        <v>0</v>
      </c>
    </row>
    <row r="2450" spans="1:16" x14ac:dyDescent="0.25">
      <c r="A2450" t="str">
        <f>"QGANE01"</f>
        <v>QGANE01</v>
      </c>
      <c r="B2450" t="s">
        <v>17723</v>
      </c>
      <c r="C2450">
        <v>0</v>
      </c>
      <c r="D2450" t="s">
        <v>16</v>
      </c>
      <c r="E2450">
        <v>0</v>
      </c>
      <c r="F2450" t="s">
        <v>1354</v>
      </c>
      <c r="G2450" t="s">
        <v>11005</v>
      </c>
      <c r="H2450" t="s">
        <v>9871</v>
      </c>
      <c r="O2450" t="s">
        <v>5612</v>
      </c>
      <c r="P2450">
        <f t="shared" si="38"/>
        <v>168</v>
      </c>
    </row>
    <row r="2451" spans="1:16" x14ac:dyDescent="0.25">
      <c r="A2451" t="str">
        <f>"AGANE01"</f>
        <v>AGANE01</v>
      </c>
      <c r="B2451" t="s">
        <v>4498</v>
      </c>
      <c r="C2451">
        <v>0</v>
      </c>
      <c r="D2451" t="s">
        <v>16</v>
      </c>
      <c r="E2451">
        <v>0</v>
      </c>
      <c r="O2451" t="s">
        <v>9509</v>
      </c>
      <c r="P2451">
        <f t="shared" si="38"/>
        <v>210</v>
      </c>
    </row>
    <row r="2452" spans="1:16" hidden="1" x14ac:dyDescent="0.25">
      <c r="A2452" t="str">
        <f>"QGANE02"</f>
        <v>QGANE02</v>
      </c>
      <c r="B2452" t="s">
        <v>4498</v>
      </c>
      <c r="C2452">
        <v>0</v>
      </c>
      <c r="D2452" t="s">
        <v>16</v>
      </c>
      <c r="E2452">
        <v>0</v>
      </c>
      <c r="F2452" t="s">
        <v>1354</v>
      </c>
      <c r="G2452" t="s">
        <v>11005</v>
      </c>
      <c r="O2452" t="s">
        <v>11413</v>
      </c>
      <c r="P2452">
        <f t="shared" si="38"/>
        <v>0</v>
      </c>
    </row>
    <row r="2453" spans="1:16" hidden="1" x14ac:dyDescent="0.25">
      <c r="A2453" t="str">
        <f>"AGANE02"</f>
        <v>AGANE02</v>
      </c>
      <c r="B2453" t="s">
        <v>13772</v>
      </c>
      <c r="C2453">
        <v>0</v>
      </c>
      <c r="D2453" t="s">
        <v>16</v>
      </c>
      <c r="E2453">
        <v>0</v>
      </c>
      <c r="O2453" t="s">
        <v>11414</v>
      </c>
      <c r="P2453">
        <f t="shared" si="38"/>
        <v>0</v>
      </c>
    </row>
    <row r="2454" spans="1:16" x14ac:dyDescent="0.25">
      <c r="A2454" t="str">
        <f>"QGANE03"</f>
        <v>QGANE03</v>
      </c>
      <c r="B2454" t="s">
        <v>13772</v>
      </c>
      <c r="C2454">
        <v>0</v>
      </c>
      <c r="D2454" t="s">
        <v>16</v>
      </c>
      <c r="E2454">
        <v>0</v>
      </c>
      <c r="F2454" t="s">
        <v>1354</v>
      </c>
      <c r="G2454" t="s">
        <v>11005</v>
      </c>
      <c r="H2454" t="s">
        <v>9871</v>
      </c>
      <c r="O2454" t="s">
        <v>9477</v>
      </c>
      <c r="P2454">
        <f t="shared" si="38"/>
        <v>101</v>
      </c>
    </row>
    <row r="2455" spans="1:16" hidden="1" x14ac:dyDescent="0.25">
      <c r="A2455" t="str">
        <f>"AGARD01"</f>
        <v>AGARD01</v>
      </c>
      <c r="B2455" t="s">
        <v>13499</v>
      </c>
      <c r="C2455">
        <v>391</v>
      </c>
      <c r="D2455" t="s">
        <v>41</v>
      </c>
      <c r="E2455">
        <v>3</v>
      </c>
      <c r="F2455" t="s">
        <v>125</v>
      </c>
      <c r="G2455" t="s">
        <v>10739</v>
      </c>
      <c r="H2455" t="s">
        <v>9871</v>
      </c>
      <c r="O2455" t="s">
        <v>11415</v>
      </c>
      <c r="P2455">
        <f t="shared" si="38"/>
        <v>0</v>
      </c>
    </row>
    <row r="2456" spans="1:16" x14ac:dyDescent="0.25">
      <c r="A2456" t="str">
        <f>"QGARD01"</f>
        <v>QGARD01</v>
      </c>
      <c r="B2456" t="s">
        <v>13499</v>
      </c>
      <c r="C2456">
        <v>40411</v>
      </c>
      <c r="D2456" t="s">
        <v>41</v>
      </c>
      <c r="E2456">
        <v>404</v>
      </c>
      <c r="F2456" t="s">
        <v>125</v>
      </c>
      <c r="G2456" t="s">
        <v>10739</v>
      </c>
      <c r="H2456" t="s">
        <v>9871</v>
      </c>
      <c r="O2456" t="s">
        <v>9516</v>
      </c>
      <c r="P2456">
        <f t="shared" si="38"/>
        <v>334</v>
      </c>
    </row>
    <row r="2457" spans="1:16" hidden="1" x14ac:dyDescent="0.25">
      <c r="A2457" t="str">
        <f>"QGARD02"</f>
        <v>QGARD02</v>
      </c>
      <c r="B2457" t="s">
        <v>11006</v>
      </c>
      <c r="C2457">
        <v>0</v>
      </c>
      <c r="D2457" t="s">
        <v>41</v>
      </c>
      <c r="E2457">
        <v>0</v>
      </c>
      <c r="F2457" t="s">
        <v>1586</v>
      </c>
      <c r="O2457" t="s">
        <v>11416</v>
      </c>
      <c r="P2457">
        <f t="shared" si="38"/>
        <v>0</v>
      </c>
    </row>
    <row r="2458" spans="1:16" hidden="1" x14ac:dyDescent="0.25">
      <c r="A2458" t="str">
        <f>"QGARD03"</f>
        <v>QGARD03</v>
      </c>
      <c r="B2458" t="s">
        <v>11007</v>
      </c>
      <c r="C2458">
        <v>0</v>
      </c>
      <c r="D2458" t="s">
        <v>41</v>
      </c>
      <c r="E2458">
        <v>0</v>
      </c>
      <c r="F2458" t="s">
        <v>1586</v>
      </c>
      <c r="O2458" t="s">
        <v>11417</v>
      </c>
      <c r="P2458">
        <f t="shared" si="38"/>
        <v>0</v>
      </c>
    </row>
    <row r="2459" spans="1:16" hidden="1" x14ac:dyDescent="0.25">
      <c r="A2459" t="str">
        <f>"QGATI01"</f>
        <v>QGATI01</v>
      </c>
      <c r="B2459" t="s">
        <v>17724</v>
      </c>
      <c r="C2459">
        <v>0</v>
      </c>
      <c r="D2459" t="s">
        <v>41</v>
      </c>
      <c r="E2459">
        <v>0</v>
      </c>
      <c r="F2459" t="s">
        <v>11008</v>
      </c>
      <c r="H2459" t="s">
        <v>9876</v>
      </c>
      <c r="O2459" t="s">
        <v>11418</v>
      </c>
      <c r="P2459">
        <f t="shared" si="38"/>
        <v>0</v>
      </c>
    </row>
    <row r="2460" spans="1:16" hidden="1" x14ac:dyDescent="0.25">
      <c r="A2460" t="str">
        <f>"AGATI01"</f>
        <v>AGATI01</v>
      </c>
      <c r="B2460" t="s">
        <v>17724</v>
      </c>
      <c r="C2460">
        <v>0</v>
      </c>
      <c r="D2460" t="s">
        <v>41</v>
      </c>
      <c r="E2460">
        <v>0</v>
      </c>
      <c r="F2460" t="s">
        <v>11008</v>
      </c>
      <c r="H2460" t="s">
        <v>9876</v>
      </c>
      <c r="O2460" t="s">
        <v>11419</v>
      </c>
      <c r="P2460">
        <f t="shared" si="38"/>
        <v>0</v>
      </c>
    </row>
    <row r="2461" spans="1:16" x14ac:dyDescent="0.25">
      <c r="A2461" t="str">
        <f>"QGAUC01"</f>
        <v>QGAUC01</v>
      </c>
      <c r="B2461" t="s">
        <v>11009</v>
      </c>
      <c r="C2461">
        <v>0</v>
      </c>
      <c r="D2461" t="s">
        <v>16</v>
      </c>
      <c r="E2461">
        <v>0</v>
      </c>
      <c r="F2461" t="s">
        <v>337</v>
      </c>
      <c r="G2461" t="s">
        <v>9893</v>
      </c>
      <c r="O2461" t="s">
        <v>9569</v>
      </c>
      <c r="P2461">
        <f t="shared" si="38"/>
        <v>24</v>
      </c>
    </row>
    <row r="2462" spans="1:16" hidden="1" x14ac:dyDescent="0.25">
      <c r="A2462" t="str">
        <f>"AGAUC01"</f>
        <v>AGAUC01</v>
      </c>
      <c r="B2462" t="s">
        <v>11009</v>
      </c>
      <c r="C2462">
        <v>0</v>
      </c>
      <c r="D2462" t="s">
        <v>16</v>
      </c>
      <c r="E2462">
        <v>0</v>
      </c>
      <c r="F2462" t="s">
        <v>337</v>
      </c>
      <c r="G2462" t="s">
        <v>9893</v>
      </c>
      <c r="O2462" t="s">
        <v>9481</v>
      </c>
      <c r="P2462">
        <f t="shared" si="38"/>
        <v>0</v>
      </c>
    </row>
    <row r="2463" spans="1:16" hidden="1" x14ac:dyDescent="0.25">
      <c r="A2463" t="str">
        <f>"QGAUC02"</f>
        <v>QGAUC02</v>
      </c>
      <c r="B2463" t="s">
        <v>11010</v>
      </c>
      <c r="C2463">
        <v>0</v>
      </c>
      <c r="D2463" t="s">
        <v>379</v>
      </c>
      <c r="E2463">
        <v>0</v>
      </c>
      <c r="F2463" t="s">
        <v>337</v>
      </c>
      <c r="G2463" t="s">
        <v>9893</v>
      </c>
      <c r="O2463" t="s">
        <v>11420</v>
      </c>
      <c r="P2463">
        <f t="shared" si="38"/>
        <v>0</v>
      </c>
    </row>
    <row r="2464" spans="1:16" x14ac:dyDescent="0.25">
      <c r="A2464" t="str">
        <f>"AGAUC02"</f>
        <v>AGAUC02</v>
      </c>
      <c r="B2464" t="s">
        <v>11011</v>
      </c>
      <c r="C2464">
        <v>0</v>
      </c>
      <c r="D2464" t="s">
        <v>16</v>
      </c>
      <c r="E2464">
        <v>0</v>
      </c>
      <c r="F2464" t="s">
        <v>337</v>
      </c>
      <c r="G2464" t="s">
        <v>9893</v>
      </c>
      <c r="O2464" t="s">
        <v>9475</v>
      </c>
      <c r="P2464">
        <f t="shared" si="38"/>
        <v>17</v>
      </c>
    </row>
    <row r="2465" spans="1:16" hidden="1" x14ac:dyDescent="0.25">
      <c r="A2465" t="str">
        <f>"QGAUC03"</f>
        <v>QGAUC03</v>
      </c>
      <c r="B2465" t="s">
        <v>11011</v>
      </c>
      <c r="C2465">
        <v>0</v>
      </c>
      <c r="D2465" t="s">
        <v>16</v>
      </c>
      <c r="E2465">
        <v>0</v>
      </c>
      <c r="F2465" t="s">
        <v>337</v>
      </c>
      <c r="G2465" t="s">
        <v>9893</v>
      </c>
      <c r="O2465" t="s">
        <v>11421</v>
      </c>
      <c r="P2465">
        <f t="shared" si="38"/>
        <v>0</v>
      </c>
    </row>
    <row r="2466" spans="1:16" hidden="1" x14ac:dyDescent="0.25">
      <c r="A2466" t="str">
        <f>"QGAVI01"</f>
        <v>QGAVI01</v>
      </c>
      <c r="B2466" t="s">
        <v>11012</v>
      </c>
      <c r="C2466">
        <v>0</v>
      </c>
      <c r="D2466" t="s">
        <v>41</v>
      </c>
      <c r="E2466">
        <v>0</v>
      </c>
      <c r="F2466" t="s">
        <v>113</v>
      </c>
      <c r="G2466" t="s">
        <v>11013</v>
      </c>
      <c r="O2466" t="s">
        <v>11422</v>
      </c>
      <c r="P2466">
        <f t="shared" si="38"/>
        <v>0</v>
      </c>
    </row>
    <row r="2467" spans="1:16" hidden="1" x14ac:dyDescent="0.25">
      <c r="A2467" t="str">
        <f>"AGAVI01"</f>
        <v>AGAVI01</v>
      </c>
      <c r="B2467" t="s">
        <v>11014</v>
      </c>
      <c r="C2467">
        <v>0</v>
      </c>
      <c r="D2467" t="s">
        <v>41</v>
      </c>
      <c r="E2467">
        <v>0</v>
      </c>
      <c r="F2467" t="s">
        <v>113</v>
      </c>
      <c r="G2467" t="s">
        <v>11013</v>
      </c>
      <c r="O2467" t="s">
        <v>11423</v>
      </c>
      <c r="P2467">
        <f t="shared" si="38"/>
        <v>0</v>
      </c>
    </row>
    <row r="2468" spans="1:16" hidden="1" x14ac:dyDescent="0.25">
      <c r="A2468" t="str">
        <f>"QGAYA01"</f>
        <v>QGAYA01</v>
      </c>
      <c r="B2468" t="s">
        <v>11015</v>
      </c>
      <c r="C2468">
        <v>0</v>
      </c>
      <c r="D2468" t="s">
        <v>16</v>
      </c>
      <c r="E2468">
        <v>0</v>
      </c>
      <c r="F2468" t="s">
        <v>11016</v>
      </c>
      <c r="G2468" t="s">
        <v>11017</v>
      </c>
      <c r="O2468" t="s">
        <v>11424</v>
      </c>
      <c r="P2468">
        <f t="shared" si="38"/>
        <v>0</v>
      </c>
    </row>
    <row r="2469" spans="1:16" hidden="1" x14ac:dyDescent="0.25">
      <c r="A2469" t="str">
        <f>"AGAYA01"</f>
        <v>AGAYA01</v>
      </c>
      <c r="B2469" t="s">
        <v>11015</v>
      </c>
      <c r="C2469">
        <v>0</v>
      </c>
      <c r="D2469" t="s">
        <v>16</v>
      </c>
      <c r="E2469">
        <v>0</v>
      </c>
      <c r="F2469" t="s">
        <v>11016</v>
      </c>
      <c r="G2469" t="s">
        <v>11017</v>
      </c>
      <c r="O2469" t="s">
        <v>11425</v>
      </c>
      <c r="P2469">
        <f t="shared" si="38"/>
        <v>0</v>
      </c>
    </row>
    <row r="2470" spans="1:16" hidden="1" x14ac:dyDescent="0.25">
      <c r="A2470" t="str">
        <f>"ZZGELA01"</f>
        <v>ZZGELA01</v>
      </c>
      <c r="B2470" t="s">
        <v>9347</v>
      </c>
      <c r="C2470">
        <v>2798</v>
      </c>
      <c r="D2470" t="s">
        <v>28</v>
      </c>
      <c r="E2470">
        <v>2798</v>
      </c>
      <c r="F2470" t="s">
        <v>879</v>
      </c>
      <c r="G2470" t="s">
        <v>253</v>
      </c>
      <c r="O2470" t="s">
        <v>11426</v>
      </c>
      <c r="P2470">
        <f t="shared" si="38"/>
        <v>0</v>
      </c>
    </row>
    <row r="2471" spans="1:16" hidden="1" x14ac:dyDescent="0.25">
      <c r="A2471" t="str">
        <f>"ZZGELA02"</f>
        <v>ZZGELA02</v>
      </c>
      <c r="B2471" t="s">
        <v>11018</v>
      </c>
      <c r="C2471">
        <v>0</v>
      </c>
      <c r="D2471" t="s">
        <v>28</v>
      </c>
      <c r="E2471">
        <v>0</v>
      </c>
      <c r="F2471" t="s">
        <v>879</v>
      </c>
      <c r="G2471" t="s">
        <v>253</v>
      </c>
      <c r="O2471" t="s">
        <v>11427</v>
      </c>
      <c r="P2471">
        <f t="shared" si="38"/>
        <v>0</v>
      </c>
    </row>
    <row r="2472" spans="1:16" hidden="1" x14ac:dyDescent="0.25">
      <c r="A2472" t="str">
        <f>"ZZGELA05"</f>
        <v>ZZGELA05</v>
      </c>
      <c r="B2472" t="s">
        <v>11019</v>
      </c>
      <c r="C2472">
        <v>0</v>
      </c>
      <c r="D2472" t="s">
        <v>28</v>
      </c>
      <c r="E2472">
        <v>0</v>
      </c>
      <c r="F2472" t="s">
        <v>879</v>
      </c>
      <c r="G2472" t="s">
        <v>253</v>
      </c>
      <c r="O2472" t="s">
        <v>11428</v>
      </c>
      <c r="P2472">
        <f t="shared" si="38"/>
        <v>0</v>
      </c>
    </row>
    <row r="2473" spans="1:16" x14ac:dyDescent="0.25">
      <c r="A2473" t="str">
        <f>"ZZGELA03"</f>
        <v>ZZGELA03</v>
      </c>
      <c r="B2473" t="s">
        <v>9349</v>
      </c>
      <c r="C2473">
        <v>789</v>
      </c>
      <c r="D2473" t="s">
        <v>28</v>
      </c>
      <c r="E2473">
        <v>789</v>
      </c>
      <c r="F2473" t="s">
        <v>879</v>
      </c>
      <c r="G2473" t="s">
        <v>253</v>
      </c>
      <c r="O2473" t="s">
        <v>5610</v>
      </c>
      <c r="P2473">
        <f t="shared" si="38"/>
        <v>639</v>
      </c>
    </row>
    <row r="2474" spans="1:16" hidden="1" x14ac:dyDescent="0.25">
      <c r="A2474" t="str">
        <f>"ZZGELA04"</f>
        <v>ZZGELA04</v>
      </c>
      <c r="B2474" t="s">
        <v>11020</v>
      </c>
      <c r="C2474">
        <v>0</v>
      </c>
      <c r="D2474" t="s">
        <v>28</v>
      </c>
      <c r="E2474">
        <v>0</v>
      </c>
      <c r="F2474" t="s">
        <v>879</v>
      </c>
      <c r="G2474" t="s">
        <v>253</v>
      </c>
      <c r="O2474" t="s">
        <v>11429</v>
      </c>
      <c r="P2474">
        <f t="shared" si="38"/>
        <v>0</v>
      </c>
    </row>
    <row r="2475" spans="1:16" hidden="1" x14ac:dyDescent="0.25">
      <c r="A2475" t="str">
        <f>"ZZGELA06"</f>
        <v>ZZGELA06</v>
      </c>
      <c r="B2475" t="s">
        <v>9351</v>
      </c>
      <c r="C2475">
        <v>198</v>
      </c>
      <c r="D2475" t="s">
        <v>28</v>
      </c>
      <c r="E2475">
        <v>198</v>
      </c>
      <c r="F2475" t="s">
        <v>879</v>
      </c>
      <c r="G2475" t="s">
        <v>253</v>
      </c>
      <c r="O2475" t="s">
        <v>11430</v>
      </c>
      <c r="P2475">
        <f t="shared" si="38"/>
        <v>0</v>
      </c>
    </row>
    <row r="2476" spans="1:16" hidden="1" x14ac:dyDescent="0.25">
      <c r="A2476" t="str">
        <f>"ZZGELA07"</f>
        <v>ZZGELA07</v>
      </c>
      <c r="B2476" t="s">
        <v>9353</v>
      </c>
      <c r="C2476">
        <v>12</v>
      </c>
      <c r="D2476" t="s">
        <v>28</v>
      </c>
      <c r="E2476">
        <v>12</v>
      </c>
      <c r="F2476" t="s">
        <v>879</v>
      </c>
      <c r="G2476" t="s">
        <v>253</v>
      </c>
      <c r="O2476" t="s">
        <v>11431</v>
      </c>
      <c r="P2476">
        <f t="shared" si="38"/>
        <v>0</v>
      </c>
    </row>
    <row r="2477" spans="1:16" x14ac:dyDescent="0.25">
      <c r="A2477" t="str">
        <f>"CGEMA06"</f>
        <v>CGEMA06</v>
      </c>
      <c r="B2477" t="s">
        <v>11021</v>
      </c>
      <c r="C2477">
        <v>0</v>
      </c>
      <c r="D2477" t="s">
        <v>41</v>
      </c>
      <c r="E2477">
        <v>0</v>
      </c>
      <c r="F2477" t="s">
        <v>128</v>
      </c>
      <c r="G2477" t="s">
        <v>10563</v>
      </c>
      <c r="O2477" t="s">
        <v>5607</v>
      </c>
      <c r="P2477">
        <f t="shared" si="38"/>
        <v>16</v>
      </c>
    </row>
    <row r="2478" spans="1:16" hidden="1" x14ac:dyDescent="0.25">
      <c r="A2478" t="str">
        <f>"QGEMA08"</f>
        <v>QGEMA08</v>
      </c>
      <c r="B2478" t="s">
        <v>11021</v>
      </c>
      <c r="C2478">
        <v>0</v>
      </c>
      <c r="D2478" t="s">
        <v>41</v>
      </c>
      <c r="E2478">
        <v>0</v>
      </c>
      <c r="F2478" t="s">
        <v>128</v>
      </c>
      <c r="G2478" t="s">
        <v>10563</v>
      </c>
      <c r="O2478" t="s">
        <v>11432</v>
      </c>
      <c r="P2478">
        <f t="shared" si="38"/>
        <v>0</v>
      </c>
    </row>
    <row r="2479" spans="1:16" x14ac:dyDescent="0.25">
      <c r="A2479" t="str">
        <f>"CGEMA05"</f>
        <v>CGEMA05</v>
      </c>
      <c r="B2479" t="s">
        <v>11022</v>
      </c>
      <c r="C2479">
        <v>0</v>
      </c>
      <c r="D2479" t="s">
        <v>41</v>
      </c>
      <c r="E2479">
        <v>0</v>
      </c>
      <c r="F2479" t="s">
        <v>128</v>
      </c>
      <c r="G2479" t="s">
        <v>10563</v>
      </c>
      <c r="O2479" t="s">
        <v>9609</v>
      </c>
      <c r="P2479">
        <f t="shared" si="38"/>
        <v>37</v>
      </c>
    </row>
    <row r="2480" spans="1:16" hidden="1" x14ac:dyDescent="0.25">
      <c r="A2480" t="str">
        <f>"QGEMA07"</f>
        <v>QGEMA07</v>
      </c>
      <c r="B2480" t="s">
        <v>11022</v>
      </c>
      <c r="C2480">
        <v>0</v>
      </c>
      <c r="D2480" t="s">
        <v>41</v>
      </c>
      <c r="E2480">
        <v>0</v>
      </c>
      <c r="F2480" t="s">
        <v>128</v>
      </c>
      <c r="G2480" t="s">
        <v>10563</v>
      </c>
      <c r="O2480" t="s">
        <v>11433</v>
      </c>
      <c r="P2480">
        <f t="shared" si="38"/>
        <v>0</v>
      </c>
    </row>
    <row r="2481" spans="1:16" hidden="1" x14ac:dyDescent="0.25">
      <c r="A2481" t="str">
        <f>"QGEMA01"</f>
        <v>QGEMA01</v>
      </c>
      <c r="B2481" t="s">
        <v>11023</v>
      </c>
      <c r="C2481">
        <v>0</v>
      </c>
      <c r="D2481" t="s">
        <v>16</v>
      </c>
      <c r="E2481">
        <v>0</v>
      </c>
      <c r="F2481" t="s">
        <v>128</v>
      </c>
      <c r="G2481" t="s">
        <v>10019</v>
      </c>
      <c r="O2481" t="s">
        <v>11434</v>
      </c>
      <c r="P2481">
        <f t="shared" si="38"/>
        <v>0</v>
      </c>
    </row>
    <row r="2482" spans="1:16" hidden="1" x14ac:dyDescent="0.25">
      <c r="A2482" t="str">
        <f>"QGEMA06"</f>
        <v>QGEMA06</v>
      </c>
      <c r="B2482" t="s">
        <v>1472</v>
      </c>
      <c r="C2482">
        <v>0</v>
      </c>
      <c r="D2482" t="s">
        <v>16</v>
      </c>
      <c r="E2482">
        <v>0</v>
      </c>
      <c r="F2482" t="s">
        <v>128</v>
      </c>
      <c r="G2482" t="s">
        <v>10019</v>
      </c>
      <c r="O2482" t="s">
        <v>9573</v>
      </c>
      <c r="P2482">
        <f t="shared" si="38"/>
        <v>0</v>
      </c>
    </row>
    <row r="2483" spans="1:16" x14ac:dyDescent="0.25">
      <c r="A2483" t="str">
        <f>"CGEMA03"</f>
        <v>CGEMA03</v>
      </c>
      <c r="B2483" t="s">
        <v>1472</v>
      </c>
      <c r="C2483">
        <v>0</v>
      </c>
      <c r="D2483" t="s">
        <v>16</v>
      </c>
      <c r="E2483">
        <v>0</v>
      </c>
      <c r="F2483" t="s">
        <v>128</v>
      </c>
      <c r="G2483" t="s">
        <v>10019</v>
      </c>
      <c r="O2483" t="s">
        <v>9530</v>
      </c>
      <c r="P2483">
        <f t="shared" si="38"/>
        <v>152</v>
      </c>
    </row>
    <row r="2484" spans="1:16" hidden="1" x14ac:dyDescent="0.25">
      <c r="A2484" t="str">
        <f>"CGEMA07"</f>
        <v>CGEMA07</v>
      </c>
      <c r="B2484" t="s">
        <v>11024</v>
      </c>
      <c r="C2484">
        <v>0</v>
      </c>
      <c r="D2484" t="s">
        <v>16</v>
      </c>
      <c r="E2484">
        <v>0</v>
      </c>
      <c r="F2484" t="s">
        <v>128</v>
      </c>
      <c r="G2484" t="s">
        <v>10019</v>
      </c>
      <c r="O2484" t="s">
        <v>9559</v>
      </c>
      <c r="P2484">
        <f t="shared" si="38"/>
        <v>0</v>
      </c>
    </row>
    <row r="2485" spans="1:16" hidden="1" x14ac:dyDescent="0.25">
      <c r="A2485" t="str">
        <f>"QGEMA04"</f>
        <v>QGEMA04</v>
      </c>
      <c r="B2485" t="s">
        <v>11024</v>
      </c>
      <c r="C2485">
        <v>0</v>
      </c>
      <c r="D2485" t="s">
        <v>16</v>
      </c>
      <c r="E2485">
        <v>0</v>
      </c>
      <c r="F2485" t="s">
        <v>128</v>
      </c>
      <c r="G2485" t="s">
        <v>10019</v>
      </c>
      <c r="O2485" t="s">
        <v>9603</v>
      </c>
      <c r="P2485">
        <f t="shared" si="38"/>
        <v>0</v>
      </c>
    </row>
    <row r="2486" spans="1:16" x14ac:dyDescent="0.25">
      <c r="A2486" t="str">
        <f>"CGEMA01"</f>
        <v>CGEMA01</v>
      </c>
      <c r="B2486" t="s">
        <v>1467</v>
      </c>
      <c r="C2486">
        <v>0</v>
      </c>
      <c r="D2486" t="s">
        <v>16</v>
      </c>
      <c r="E2486">
        <v>0</v>
      </c>
      <c r="F2486" t="s">
        <v>128</v>
      </c>
      <c r="G2486" t="s">
        <v>10019</v>
      </c>
      <c r="O2486" t="s">
        <v>9403</v>
      </c>
      <c r="P2486">
        <f t="shared" si="38"/>
        <v>2000</v>
      </c>
    </row>
    <row r="2487" spans="1:16" hidden="1" x14ac:dyDescent="0.25">
      <c r="A2487" t="str">
        <f>"QGEMA09"</f>
        <v>QGEMA09</v>
      </c>
      <c r="B2487" t="s">
        <v>1467</v>
      </c>
      <c r="C2487">
        <v>0</v>
      </c>
      <c r="D2487" t="s">
        <v>16</v>
      </c>
      <c r="E2487">
        <v>0</v>
      </c>
      <c r="F2487" t="s">
        <v>128</v>
      </c>
      <c r="G2487" t="s">
        <v>10019</v>
      </c>
      <c r="O2487" t="s">
        <v>11435</v>
      </c>
      <c r="P2487">
        <f t="shared" si="38"/>
        <v>0</v>
      </c>
    </row>
    <row r="2488" spans="1:16" hidden="1" x14ac:dyDescent="0.25">
      <c r="A2488" t="str">
        <f>"QGEMA03"</f>
        <v>QGEMA03</v>
      </c>
      <c r="B2488" t="s">
        <v>11025</v>
      </c>
      <c r="C2488">
        <v>0</v>
      </c>
      <c r="D2488" t="s">
        <v>1367</v>
      </c>
      <c r="E2488">
        <v>0</v>
      </c>
      <c r="F2488" t="s">
        <v>128</v>
      </c>
      <c r="G2488" t="s">
        <v>10019</v>
      </c>
      <c r="O2488" t="s">
        <v>9432</v>
      </c>
      <c r="P2488">
        <f t="shared" si="38"/>
        <v>0</v>
      </c>
    </row>
    <row r="2489" spans="1:16" hidden="1" x14ac:dyDescent="0.25">
      <c r="A2489" t="str">
        <f>"CGEMA02"</f>
        <v>CGEMA02</v>
      </c>
      <c r="B2489" t="s">
        <v>1470</v>
      </c>
      <c r="C2489">
        <v>0</v>
      </c>
      <c r="D2489" t="s">
        <v>1367</v>
      </c>
      <c r="E2489">
        <v>0</v>
      </c>
      <c r="F2489" t="s">
        <v>128</v>
      </c>
      <c r="G2489" t="s">
        <v>10019</v>
      </c>
      <c r="O2489" t="s">
        <v>11436</v>
      </c>
      <c r="P2489">
        <f t="shared" si="38"/>
        <v>0</v>
      </c>
    </row>
    <row r="2490" spans="1:16" hidden="1" x14ac:dyDescent="0.25">
      <c r="A2490" t="str">
        <f>"QGEMA02"</f>
        <v>QGEMA02</v>
      </c>
      <c r="B2490" t="s">
        <v>11026</v>
      </c>
      <c r="C2490">
        <v>0</v>
      </c>
      <c r="D2490" t="s">
        <v>379</v>
      </c>
      <c r="E2490">
        <v>0</v>
      </c>
      <c r="F2490" t="s">
        <v>128</v>
      </c>
      <c r="G2490" t="s">
        <v>10019</v>
      </c>
      <c r="O2490" t="s">
        <v>11437</v>
      </c>
      <c r="P2490">
        <f t="shared" si="38"/>
        <v>0</v>
      </c>
    </row>
    <row r="2491" spans="1:16" hidden="1" x14ac:dyDescent="0.25">
      <c r="A2491" t="str">
        <f>"CGEMA04"</f>
        <v>CGEMA04</v>
      </c>
      <c r="B2491" t="s">
        <v>1474</v>
      </c>
      <c r="C2491">
        <v>0</v>
      </c>
      <c r="D2491" t="s">
        <v>379</v>
      </c>
      <c r="E2491">
        <v>0</v>
      </c>
      <c r="F2491" t="s">
        <v>128</v>
      </c>
      <c r="G2491" t="s">
        <v>10019</v>
      </c>
      <c r="O2491" t="s">
        <v>11438</v>
      </c>
      <c r="P2491">
        <f t="shared" si="38"/>
        <v>0</v>
      </c>
    </row>
    <row r="2492" spans="1:16" hidden="1" x14ac:dyDescent="0.25">
      <c r="A2492" t="str">
        <f>"QGEMA05"</f>
        <v>QGEMA05</v>
      </c>
      <c r="B2492" t="s">
        <v>11027</v>
      </c>
      <c r="C2492">
        <v>0</v>
      </c>
      <c r="D2492" t="s">
        <v>379</v>
      </c>
      <c r="E2492">
        <v>0</v>
      </c>
      <c r="F2492" t="s">
        <v>128</v>
      </c>
      <c r="G2492" t="s">
        <v>10019</v>
      </c>
      <c r="O2492" t="s">
        <v>11439</v>
      </c>
      <c r="P2492">
        <f t="shared" si="38"/>
        <v>0</v>
      </c>
    </row>
    <row r="2493" spans="1:16" hidden="1" x14ac:dyDescent="0.25">
      <c r="A2493" t="str">
        <f>"QGEMB01"</f>
        <v>QGEMB01</v>
      </c>
      <c r="B2493" t="s">
        <v>11028</v>
      </c>
      <c r="C2493">
        <v>0</v>
      </c>
      <c r="D2493" t="s">
        <v>28</v>
      </c>
      <c r="E2493">
        <v>0</v>
      </c>
      <c r="F2493" t="s">
        <v>659</v>
      </c>
      <c r="O2493" t="s">
        <v>11440</v>
      </c>
      <c r="P2493">
        <f t="shared" si="38"/>
        <v>0</v>
      </c>
    </row>
    <row r="2494" spans="1:16" hidden="1" x14ac:dyDescent="0.25">
      <c r="A2494" t="str">
        <f>"QGEMI01"</f>
        <v>QGEMI01</v>
      </c>
      <c r="B2494" t="s">
        <v>13775</v>
      </c>
      <c r="C2494">
        <v>0</v>
      </c>
      <c r="D2494" t="s">
        <v>16</v>
      </c>
      <c r="E2494">
        <v>0</v>
      </c>
      <c r="F2494" t="s">
        <v>128</v>
      </c>
      <c r="G2494" t="s">
        <v>9899</v>
      </c>
      <c r="H2494" t="s">
        <v>9871</v>
      </c>
      <c r="O2494" t="s">
        <v>11441</v>
      </c>
      <c r="P2494">
        <f t="shared" si="38"/>
        <v>0</v>
      </c>
    </row>
    <row r="2495" spans="1:16" hidden="1" x14ac:dyDescent="0.25">
      <c r="A2495" t="str">
        <f>"AGEMI01"</f>
        <v>AGEMI01</v>
      </c>
      <c r="B2495" t="s">
        <v>13775</v>
      </c>
      <c r="C2495">
        <v>0</v>
      </c>
      <c r="D2495" t="s">
        <v>16</v>
      </c>
      <c r="E2495">
        <v>0</v>
      </c>
      <c r="F2495" t="s">
        <v>128</v>
      </c>
      <c r="G2495" t="s">
        <v>9899</v>
      </c>
      <c r="H2495" t="s">
        <v>9871</v>
      </c>
      <c r="O2495" t="s">
        <v>11442</v>
      </c>
      <c r="P2495">
        <f t="shared" si="38"/>
        <v>0</v>
      </c>
    </row>
    <row r="2496" spans="1:16" x14ac:dyDescent="0.25">
      <c r="A2496" t="str">
        <f>"AGEMI02"</f>
        <v>AGEMI02</v>
      </c>
      <c r="B2496" t="s">
        <v>13775</v>
      </c>
      <c r="C2496">
        <v>0</v>
      </c>
      <c r="D2496" t="s">
        <v>16</v>
      </c>
      <c r="E2496">
        <v>0</v>
      </c>
      <c r="O2496" t="s">
        <v>9541</v>
      </c>
      <c r="P2496">
        <f t="shared" si="38"/>
        <v>2</v>
      </c>
    </row>
    <row r="2497" spans="1:16" hidden="1" x14ac:dyDescent="0.25">
      <c r="A2497" t="str">
        <f>"QGEMI02"</f>
        <v>QGEMI02</v>
      </c>
      <c r="B2497" t="s">
        <v>17725</v>
      </c>
      <c r="C2497">
        <v>0</v>
      </c>
      <c r="D2497" t="s">
        <v>16</v>
      </c>
      <c r="E2497">
        <v>0</v>
      </c>
      <c r="F2497" t="s">
        <v>128</v>
      </c>
      <c r="G2497" t="s">
        <v>9899</v>
      </c>
      <c r="H2497" t="s">
        <v>9871</v>
      </c>
      <c r="O2497" t="s">
        <v>11443</v>
      </c>
      <c r="P2497">
        <f t="shared" si="38"/>
        <v>0</v>
      </c>
    </row>
    <row r="2498" spans="1:16" x14ac:dyDescent="0.25">
      <c r="A2498" t="str">
        <f>"QGEMP04"</f>
        <v>QGEMP04</v>
      </c>
      <c r="B2498" t="s">
        <v>4555</v>
      </c>
      <c r="C2498">
        <v>7220</v>
      </c>
      <c r="D2498" t="s">
        <v>16</v>
      </c>
      <c r="E2498">
        <v>361</v>
      </c>
      <c r="F2498" t="s">
        <v>3009</v>
      </c>
      <c r="G2498" t="s">
        <v>9920</v>
      </c>
      <c r="O2498" t="s">
        <v>9552</v>
      </c>
      <c r="P2498">
        <f t="shared" si="38"/>
        <v>6639</v>
      </c>
    </row>
    <row r="2499" spans="1:16" hidden="1" x14ac:dyDescent="0.25">
      <c r="A2499" t="str">
        <f>"QGEMP01"</f>
        <v>QGEMP01</v>
      </c>
      <c r="B2499" t="s">
        <v>4555</v>
      </c>
      <c r="C2499">
        <v>0</v>
      </c>
      <c r="D2499" t="s">
        <v>16</v>
      </c>
      <c r="E2499">
        <v>0</v>
      </c>
      <c r="F2499" t="s">
        <v>2493</v>
      </c>
      <c r="G2499" t="s">
        <v>9920</v>
      </c>
      <c r="O2499" t="s">
        <v>11444</v>
      </c>
      <c r="P2499">
        <f t="shared" ref="P2499:P2562" si="39">SUMIFS($C$2:$C$7959,$B$2:$B$7959,O2499)</f>
        <v>0</v>
      </c>
    </row>
    <row r="2500" spans="1:16" x14ac:dyDescent="0.25">
      <c r="A2500" t="str">
        <f>"QGEMP03"</f>
        <v>QGEMP03</v>
      </c>
      <c r="B2500" t="s">
        <v>11029</v>
      </c>
      <c r="C2500">
        <v>0</v>
      </c>
      <c r="D2500" t="s">
        <v>1367</v>
      </c>
      <c r="E2500">
        <v>0</v>
      </c>
      <c r="F2500" t="s">
        <v>2493</v>
      </c>
      <c r="G2500" t="s">
        <v>9920</v>
      </c>
      <c r="O2500" t="s">
        <v>9563</v>
      </c>
      <c r="P2500">
        <f t="shared" si="39"/>
        <v>3275</v>
      </c>
    </row>
    <row r="2501" spans="1:16" x14ac:dyDescent="0.25">
      <c r="A2501" t="str">
        <f>"QGEMP02"</f>
        <v>QGEMP02</v>
      </c>
      <c r="B2501" t="s">
        <v>11030</v>
      </c>
      <c r="C2501">
        <v>0</v>
      </c>
      <c r="D2501" t="s">
        <v>379</v>
      </c>
      <c r="E2501">
        <v>0</v>
      </c>
      <c r="F2501" t="s">
        <v>2493</v>
      </c>
      <c r="G2501" t="s">
        <v>9920</v>
      </c>
      <c r="O2501" t="s">
        <v>9471</v>
      </c>
      <c r="P2501">
        <f t="shared" si="39"/>
        <v>25</v>
      </c>
    </row>
    <row r="2502" spans="1:16" x14ac:dyDescent="0.25">
      <c r="A2502" t="str">
        <f>"AGENE02"</f>
        <v>AGENE02</v>
      </c>
      <c r="B2502" t="s">
        <v>17726</v>
      </c>
      <c r="C2502">
        <v>0</v>
      </c>
      <c r="D2502" t="s">
        <v>16</v>
      </c>
      <c r="E2502">
        <v>0</v>
      </c>
      <c r="F2502" t="s">
        <v>113</v>
      </c>
      <c r="H2502" t="s">
        <v>9871</v>
      </c>
      <c r="O2502" t="s">
        <v>9469</v>
      </c>
      <c r="P2502">
        <f t="shared" si="39"/>
        <v>1771</v>
      </c>
    </row>
    <row r="2503" spans="1:16" x14ac:dyDescent="0.25">
      <c r="A2503" t="str">
        <f>"QGENE01"</f>
        <v>QGENE01</v>
      </c>
      <c r="B2503" t="s">
        <v>17727</v>
      </c>
      <c r="C2503">
        <v>0</v>
      </c>
      <c r="D2503" t="s">
        <v>16</v>
      </c>
      <c r="E2503">
        <v>0</v>
      </c>
      <c r="F2503" t="s">
        <v>113</v>
      </c>
      <c r="H2503" t="s">
        <v>9871</v>
      </c>
      <c r="O2503" t="s">
        <v>5628</v>
      </c>
      <c r="P2503">
        <f t="shared" si="39"/>
        <v>1365</v>
      </c>
    </row>
    <row r="2504" spans="1:16" hidden="1" x14ac:dyDescent="0.25">
      <c r="A2504" t="str">
        <f>"AGENE01"</f>
        <v>AGENE01</v>
      </c>
      <c r="B2504" t="s">
        <v>17727</v>
      </c>
      <c r="C2504">
        <v>0</v>
      </c>
      <c r="D2504" t="s">
        <v>16</v>
      </c>
      <c r="E2504">
        <v>0</v>
      </c>
      <c r="F2504" t="s">
        <v>113</v>
      </c>
      <c r="H2504" t="s">
        <v>9871</v>
      </c>
      <c r="O2504" t="s">
        <v>11445</v>
      </c>
      <c r="P2504">
        <f t="shared" si="39"/>
        <v>0</v>
      </c>
    </row>
    <row r="2505" spans="1:16" hidden="1" x14ac:dyDescent="0.25">
      <c r="A2505" t="str">
        <f>"QGENE02"</f>
        <v>QGENE02</v>
      </c>
      <c r="B2505" t="s">
        <v>11031</v>
      </c>
      <c r="C2505">
        <v>0</v>
      </c>
      <c r="D2505" t="s">
        <v>16</v>
      </c>
      <c r="E2505">
        <v>0</v>
      </c>
      <c r="F2505" t="s">
        <v>113</v>
      </c>
      <c r="O2505" t="s">
        <v>11446</v>
      </c>
      <c r="P2505">
        <f t="shared" si="39"/>
        <v>0</v>
      </c>
    </row>
    <row r="2506" spans="1:16" hidden="1" x14ac:dyDescent="0.25">
      <c r="A2506" t="str">
        <f>"AGENE03"</f>
        <v>AGENE03</v>
      </c>
      <c r="B2506" t="s">
        <v>11031</v>
      </c>
      <c r="C2506">
        <v>0</v>
      </c>
      <c r="D2506" t="s">
        <v>16</v>
      </c>
      <c r="E2506">
        <v>0</v>
      </c>
      <c r="F2506" t="s">
        <v>113</v>
      </c>
      <c r="O2506" t="s">
        <v>9457</v>
      </c>
      <c r="P2506">
        <f t="shared" si="39"/>
        <v>0</v>
      </c>
    </row>
    <row r="2507" spans="1:16" x14ac:dyDescent="0.25">
      <c r="A2507" t="str">
        <f>"AGENI01"</f>
        <v>AGENI01</v>
      </c>
      <c r="B2507" t="s">
        <v>4558</v>
      </c>
      <c r="C2507">
        <v>0</v>
      </c>
      <c r="D2507" t="s">
        <v>16</v>
      </c>
      <c r="E2507">
        <v>0</v>
      </c>
      <c r="F2507" t="s">
        <v>504</v>
      </c>
      <c r="G2507" t="s">
        <v>10019</v>
      </c>
      <c r="O2507" t="s">
        <v>9556</v>
      </c>
      <c r="P2507">
        <f t="shared" si="39"/>
        <v>1168</v>
      </c>
    </row>
    <row r="2508" spans="1:16" x14ac:dyDescent="0.25">
      <c r="A2508" t="str">
        <f>"QGENI01"</f>
        <v>QGENI01</v>
      </c>
      <c r="B2508" t="s">
        <v>4558</v>
      </c>
      <c r="C2508">
        <v>0</v>
      </c>
      <c r="D2508" t="s">
        <v>16</v>
      </c>
      <c r="E2508">
        <v>0</v>
      </c>
      <c r="F2508" t="s">
        <v>504</v>
      </c>
      <c r="G2508" t="s">
        <v>10019</v>
      </c>
      <c r="O2508" t="s">
        <v>9401</v>
      </c>
      <c r="P2508">
        <f t="shared" si="39"/>
        <v>7541</v>
      </c>
    </row>
    <row r="2509" spans="1:16" x14ac:dyDescent="0.25">
      <c r="A2509" t="str">
        <f>"QGENI03"</f>
        <v>QGENI03</v>
      </c>
      <c r="B2509" t="s">
        <v>4563</v>
      </c>
      <c r="C2509">
        <v>0</v>
      </c>
      <c r="D2509" t="s">
        <v>1367</v>
      </c>
      <c r="E2509">
        <v>0</v>
      </c>
      <c r="F2509" t="s">
        <v>504</v>
      </c>
      <c r="G2509" t="s">
        <v>10019</v>
      </c>
      <c r="O2509" t="s">
        <v>9455</v>
      </c>
      <c r="P2509">
        <f t="shared" si="39"/>
        <v>593</v>
      </c>
    </row>
    <row r="2510" spans="1:16" x14ac:dyDescent="0.25">
      <c r="A2510" t="str">
        <f>"QGENI02"</f>
        <v>QGENI02</v>
      </c>
      <c r="B2510" t="s">
        <v>4561</v>
      </c>
      <c r="C2510">
        <v>0</v>
      </c>
      <c r="D2510" t="s">
        <v>379</v>
      </c>
      <c r="E2510">
        <v>0</v>
      </c>
      <c r="F2510" t="s">
        <v>504</v>
      </c>
      <c r="G2510" t="s">
        <v>10019</v>
      </c>
      <c r="O2510" t="s">
        <v>9499</v>
      </c>
      <c r="P2510">
        <f t="shared" si="39"/>
        <v>13843</v>
      </c>
    </row>
    <row r="2511" spans="1:16" hidden="1" x14ac:dyDescent="0.25">
      <c r="A2511" t="str">
        <f>"AGERB01"</f>
        <v>AGERB01</v>
      </c>
      <c r="B2511" t="s">
        <v>17728</v>
      </c>
      <c r="C2511">
        <v>0</v>
      </c>
      <c r="D2511" t="s">
        <v>16</v>
      </c>
      <c r="E2511">
        <v>0</v>
      </c>
      <c r="F2511" t="s">
        <v>87</v>
      </c>
      <c r="G2511" t="s">
        <v>10087</v>
      </c>
      <c r="H2511" t="s">
        <v>9891</v>
      </c>
      <c r="O2511" t="s">
        <v>9487</v>
      </c>
      <c r="P2511">
        <f t="shared" si="39"/>
        <v>0</v>
      </c>
    </row>
    <row r="2512" spans="1:16" hidden="1" x14ac:dyDescent="0.25">
      <c r="A2512" t="str">
        <f>"QGERB02"</f>
        <v>QGERB02</v>
      </c>
      <c r="B2512" t="s">
        <v>17729</v>
      </c>
      <c r="C2512">
        <v>0</v>
      </c>
      <c r="D2512" t="s">
        <v>16</v>
      </c>
      <c r="E2512">
        <v>0</v>
      </c>
      <c r="F2512" t="s">
        <v>153</v>
      </c>
      <c r="G2512" t="s">
        <v>10087</v>
      </c>
      <c r="H2512" t="s">
        <v>9891</v>
      </c>
      <c r="O2512" t="s">
        <v>11447</v>
      </c>
      <c r="P2512">
        <f t="shared" si="39"/>
        <v>0</v>
      </c>
    </row>
    <row r="2513" spans="1:16" hidden="1" x14ac:dyDescent="0.25">
      <c r="A2513" t="str">
        <f>"AGERB02"</f>
        <v>AGERB02</v>
      </c>
      <c r="B2513" t="s">
        <v>17730</v>
      </c>
      <c r="C2513">
        <v>0</v>
      </c>
      <c r="D2513" t="s">
        <v>16</v>
      </c>
      <c r="E2513">
        <v>0</v>
      </c>
      <c r="F2513" t="s">
        <v>87</v>
      </c>
      <c r="G2513" t="s">
        <v>10087</v>
      </c>
      <c r="H2513" t="s">
        <v>9891</v>
      </c>
      <c r="O2513" t="s">
        <v>11448</v>
      </c>
      <c r="P2513">
        <f t="shared" si="39"/>
        <v>0</v>
      </c>
    </row>
    <row r="2514" spans="1:16" hidden="1" x14ac:dyDescent="0.25">
      <c r="A2514" t="str">
        <f>"QGERB01"</f>
        <v>QGERB01</v>
      </c>
      <c r="B2514" t="s">
        <v>17731</v>
      </c>
      <c r="C2514">
        <v>0</v>
      </c>
      <c r="D2514" t="s">
        <v>16</v>
      </c>
      <c r="E2514">
        <v>0</v>
      </c>
      <c r="F2514" t="s">
        <v>153</v>
      </c>
      <c r="G2514" t="s">
        <v>10087</v>
      </c>
      <c r="H2514" t="s">
        <v>9891</v>
      </c>
      <c r="O2514" t="s">
        <v>11449</v>
      </c>
      <c r="P2514">
        <f t="shared" si="39"/>
        <v>0</v>
      </c>
    </row>
    <row r="2515" spans="1:16" x14ac:dyDescent="0.25">
      <c r="A2515" t="str">
        <f>"AGERB03"</f>
        <v>AGERB03</v>
      </c>
      <c r="B2515" t="s">
        <v>17732</v>
      </c>
      <c r="C2515">
        <v>0</v>
      </c>
      <c r="D2515" t="s">
        <v>16</v>
      </c>
      <c r="E2515">
        <v>0</v>
      </c>
      <c r="F2515" t="s">
        <v>87</v>
      </c>
      <c r="G2515" t="s">
        <v>10087</v>
      </c>
      <c r="H2515" t="s">
        <v>9876</v>
      </c>
      <c r="O2515" t="s">
        <v>5605</v>
      </c>
      <c r="P2515">
        <f t="shared" si="39"/>
        <v>1</v>
      </c>
    </row>
    <row r="2516" spans="1:16" x14ac:dyDescent="0.25">
      <c r="A2516" t="str">
        <f>"AGERB04"</f>
        <v>AGERB04</v>
      </c>
      <c r="B2516" t="s">
        <v>11032</v>
      </c>
      <c r="C2516">
        <v>0</v>
      </c>
      <c r="D2516" t="s">
        <v>16</v>
      </c>
      <c r="E2516">
        <v>0</v>
      </c>
      <c r="F2516" t="s">
        <v>153</v>
      </c>
      <c r="G2516" t="s">
        <v>10087</v>
      </c>
      <c r="O2516" t="s">
        <v>5620</v>
      </c>
      <c r="P2516">
        <f t="shared" si="39"/>
        <v>28</v>
      </c>
    </row>
    <row r="2517" spans="1:16" x14ac:dyDescent="0.25">
      <c r="A2517" t="str">
        <f>"AGIBA01"</f>
        <v>AGIBA01</v>
      </c>
      <c r="B2517" t="s">
        <v>13776</v>
      </c>
      <c r="C2517">
        <v>0</v>
      </c>
      <c r="D2517" t="s">
        <v>16</v>
      </c>
      <c r="E2517">
        <v>0</v>
      </c>
      <c r="O2517" t="s">
        <v>5618</v>
      </c>
      <c r="P2517">
        <f t="shared" si="39"/>
        <v>2333</v>
      </c>
    </row>
    <row r="2518" spans="1:16" x14ac:dyDescent="0.25">
      <c r="A2518" t="str">
        <f>"QGIBA01"</f>
        <v>QGIBA01</v>
      </c>
      <c r="B2518" t="s">
        <v>13776</v>
      </c>
      <c r="C2518">
        <v>3950</v>
      </c>
      <c r="D2518" t="s">
        <v>16</v>
      </c>
      <c r="E2518">
        <v>197</v>
      </c>
      <c r="F2518" t="s">
        <v>128</v>
      </c>
      <c r="G2518" t="s">
        <v>9920</v>
      </c>
      <c r="H2518" t="s">
        <v>9871</v>
      </c>
      <c r="O2518" t="s">
        <v>9428</v>
      </c>
      <c r="P2518">
        <f t="shared" si="39"/>
        <v>12048</v>
      </c>
    </row>
    <row r="2519" spans="1:16" x14ac:dyDescent="0.25">
      <c r="A2519" t="str">
        <f>"QGIBA03"</f>
        <v>QGIBA03</v>
      </c>
      <c r="B2519" t="s">
        <v>13778</v>
      </c>
      <c r="C2519">
        <v>0</v>
      </c>
      <c r="D2519" t="s">
        <v>1367</v>
      </c>
      <c r="E2519">
        <v>0</v>
      </c>
      <c r="F2519" t="s">
        <v>128</v>
      </c>
      <c r="G2519" t="s">
        <v>9920</v>
      </c>
      <c r="H2519" t="s">
        <v>9871</v>
      </c>
      <c r="O2519" t="s">
        <v>9532</v>
      </c>
      <c r="P2519">
        <f t="shared" si="39"/>
        <v>5394</v>
      </c>
    </row>
    <row r="2520" spans="1:16" hidden="1" x14ac:dyDescent="0.25">
      <c r="A2520" t="str">
        <f>"QGIBA02"</f>
        <v>QGIBA02</v>
      </c>
      <c r="B2520" t="s">
        <v>13777</v>
      </c>
      <c r="C2520">
        <v>0</v>
      </c>
      <c r="D2520" t="s">
        <v>379</v>
      </c>
      <c r="E2520">
        <v>0</v>
      </c>
      <c r="F2520" t="s">
        <v>128</v>
      </c>
      <c r="G2520" t="s">
        <v>9920</v>
      </c>
      <c r="H2520" t="s">
        <v>9871</v>
      </c>
      <c r="O2520" t="s">
        <v>11450</v>
      </c>
      <c r="P2520">
        <f t="shared" si="39"/>
        <v>0</v>
      </c>
    </row>
    <row r="2521" spans="1:16" hidden="1" x14ac:dyDescent="0.25">
      <c r="A2521" t="str">
        <f>"AGIBB01"</f>
        <v>AGIBB01</v>
      </c>
      <c r="B2521" t="s">
        <v>11033</v>
      </c>
      <c r="C2521">
        <v>0</v>
      </c>
      <c r="D2521" t="s">
        <v>41</v>
      </c>
      <c r="E2521">
        <v>0</v>
      </c>
      <c r="F2521" t="s">
        <v>153</v>
      </c>
      <c r="O2521" t="s">
        <v>11451</v>
      </c>
      <c r="P2521">
        <f t="shared" si="39"/>
        <v>0</v>
      </c>
    </row>
    <row r="2522" spans="1:16" hidden="1" x14ac:dyDescent="0.25">
      <c r="A2522" t="str">
        <f>"QGIBG01"</f>
        <v>QGIBG01</v>
      </c>
      <c r="B2522" t="s">
        <v>11034</v>
      </c>
      <c r="C2522">
        <v>0</v>
      </c>
      <c r="D2522" t="s">
        <v>41</v>
      </c>
      <c r="E2522">
        <v>0</v>
      </c>
      <c r="F2522" t="s">
        <v>135</v>
      </c>
      <c r="G2522" t="s">
        <v>9952</v>
      </c>
      <c r="O2522" t="s">
        <v>11452</v>
      </c>
      <c r="P2522">
        <f t="shared" si="39"/>
        <v>0</v>
      </c>
    </row>
    <row r="2523" spans="1:16" hidden="1" x14ac:dyDescent="0.25">
      <c r="A2523" t="str">
        <f>"AGIBG01"</f>
        <v>AGIBG01</v>
      </c>
      <c r="B2523" t="s">
        <v>11035</v>
      </c>
      <c r="C2523">
        <v>0</v>
      </c>
      <c r="D2523" t="s">
        <v>41</v>
      </c>
      <c r="E2523">
        <v>0</v>
      </c>
      <c r="F2523" t="s">
        <v>135</v>
      </c>
      <c r="G2523" t="s">
        <v>9952</v>
      </c>
      <c r="O2523" t="s">
        <v>11453</v>
      </c>
      <c r="P2523">
        <f t="shared" si="39"/>
        <v>0</v>
      </c>
    </row>
    <row r="2524" spans="1:16" hidden="1" x14ac:dyDescent="0.25">
      <c r="A2524" t="str">
        <f>"AGIBG03"</f>
        <v>AGIBG03</v>
      </c>
      <c r="B2524" t="s">
        <v>454</v>
      </c>
      <c r="C2524">
        <v>0</v>
      </c>
      <c r="D2524" t="s">
        <v>28</v>
      </c>
      <c r="E2524">
        <v>0</v>
      </c>
      <c r="O2524" t="s">
        <v>11454</v>
      </c>
      <c r="P2524">
        <f t="shared" si="39"/>
        <v>0</v>
      </c>
    </row>
    <row r="2525" spans="1:16" hidden="1" x14ac:dyDescent="0.25">
      <c r="A2525" t="str">
        <f>"QGIBG03"</f>
        <v>QGIBG03</v>
      </c>
      <c r="B2525" t="s">
        <v>454</v>
      </c>
      <c r="C2525">
        <v>451705</v>
      </c>
      <c r="D2525" t="s">
        <v>41</v>
      </c>
      <c r="E2525">
        <v>451</v>
      </c>
      <c r="F2525" t="s">
        <v>135</v>
      </c>
      <c r="G2525" t="s">
        <v>9952</v>
      </c>
      <c r="O2525" t="s">
        <v>11455</v>
      </c>
      <c r="P2525">
        <f t="shared" si="39"/>
        <v>0</v>
      </c>
    </row>
    <row r="2526" spans="1:16" hidden="1" x14ac:dyDescent="0.25">
      <c r="A2526" t="str">
        <f>"AGIBG04"</f>
        <v>AGIBG04</v>
      </c>
      <c r="B2526" t="s">
        <v>11036</v>
      </c>
      <c r="C2526">
        <v>0</v>
      </c>
      <c r="D2526" t="s">
        <v>41</v>
      </c>
      <c r="E2526">
        <v>0</v>
      </c>
      <c r="F2526" t="s">
        <v>135</v>
      </c>
      <c r="G2526" t="s">
        <v>9952</v>
      </c>
      <c r="O2526" t="s">
        <v>11456</v>
      </c>
      <c r="P2526">
        <f t="shared" si="39"/>
        <v>0</v>
      </c>
    </row>
    <row r="2527" spans="1:16" hidden="1" x14ac:dyDescent="0.25">
      <c r="A2527" t="str">
        <f>"AGIBG02"</f>
        <v>AGIBG02</v>
      </c>
      <c r="B2527" t="s">
        <v>11036</v>
      </c>
      <c r="C2527">
        <v>0</v>
      </c>
      <c r="D2527" t="s">
        <v>41</v>
      </c>
      <c r="E2527">
        <v>0</v>
      </c>
      <c r="F2527" t="s">
        <v>135</v>
      </c>
      <c r="G2527" t="s">
        <v>9952</v>
      </c>
      <c r="O2527" t="s">
        <v>9575</v>
      </c>
      <c r="P2527">
        <f t="shared" si="39"/>
        <v>0</v>
      </c>
    </row>
    <row r="2528" spans="1:16" hidden="1" x14ac:dyDescent="0.25">
      <c r="A2528" t="str">
        <f>"QGIBG04"</f>
        <v>QGIBG04</v>
      </c>
      <c r="B2528" t="s">
        <v>4577</v>
      </c>
      <c r="C2528">
        <v>54190</v>
      </c>
      <c r="D2528" t="s">
        <v>41</v>
      </c>
      <c r="E2528">
        <v>216</v>
      </c>
      <c r="F2528" t="s">
        <v>135</v>
      </c>
      <c r="G2528" t="s">
        <v>9952</v>
      </c>
      <c r="O2528" t="s">
        <v>9410</v>
      </c>
      <c r="P2528">
        <f t="shared" si="39"/>
        <v>0</v>
      </c>
    </row>
    <row r="2529" spans="1:16" hidden="1" x14ac:dyDescent="0.25">
      <c r="A2529" t="str">
        <f>"AGIBR01"</f>
        <v>AGIBR01</v>
      </c>
      <c r="B2529" t="s">
        <v>13500</v>
      </c>
      <c r="C2529">
        <v>6</v>
      </c>
      <c r="D2529" t="s">
        <v>16</v>
      </c>
      <c r="E2529">
        <v>0</v>
      </c>
      <c r="G2529" t="s">
        <v>11037</v>
      </c>
      <c r="O2529" t="s">
        <v>9577</v>
      </c>
      <c r="P2529">
        <f t="shared" si="39"/>
        <v>0</v>
      </c>
    </row>
    <row r="2530" spans="1:16" hidden="1" x14ac:dyDescent="0.25">
      <c r="A2530" t="str">
        <f>"QGRIB01"</f>
        <v>QGRIB01</v>
      </c>
      <c r="B2530" t="s">
        <v>13500</v>
      </c>
      <c r="C2530">
        <v>2574</v>
      </c>
      <c r="D2530" t="s">
        <v>16</v>
      </c>
      <c r="E2530">
        <v>25</v>
      </c>
      <c r="F2530" t="s">
        <v>61</v>
      </c>
      <c r="G2530" t="s">
        <v>11037</v>
      </c>
      <c r="H2530" t="s">
        <v>9871</v>
      </c>
      <c r="O2530" t="s">
        <v>11457</v>
      </c>
      <c r="P2530">
        <f t="shared" si="39"/>
        <v>0</v>
      </c>
    </row>
    <row r="2531" spans="1:16" hidden="1" x14ac:dyDescent="0.25">
      <c r="A2531" t="str">
        <f>"QGRIB03"</f>
        <v>QGRIB03</v>
      </c>
      <c r="B2531" t="s">
        <v>13795</v>
      </c>
      <c r="C2531">
        <v>773</v>
      </c>
      <c r="D2531" t="s">
        <v>16</v>
      </c>
      <c r="E2531">
        <v>30</v>
      </c>
      <c r="F2531" t="s">
        <v>61</v>
      </c>
      <c r="G2531" t="s">
        <v>11037</v>
      </c>
      <c r="H2531" t="s">
        <v>9871</v>
      </c>
      <c r="O2531" t="s">
        <v>9534</v>
      </c>
      <c r="P2531">
        <f t="shared" si="39"/>
        <v>0</v>
      </c>
    </row>
    <row r="2532" spans="1:16" hidden="1" x14ac:dyDescent="0.25">
      <c r="A2532" t="str">
        <f>"AGIBR03"</f>
        <v>AGIBR03</v>
      </c>
      <c r="B2532" t="s">
        <v>13795</v>
      </c>
      <c r="C2532">
        <v>0</v>
      </c>
      <c r="D2532" t="s">
        <v>16</v>
      </c>
      <c r="E2532">
        <v>0</v>
      </c>
      <c r="O2532" t="s">
        <v>11458</v>
      </c>
      <c r="P2532">
        <f t="shared" si="39"/>
        <v>0</v>
      </c>
    </row>
    <row r="2533" spans="1:16" hidden="1" x14ac:dyDescent="0.25">
      <c r="A2533" t="str">
        <f>"QGRIB02"</f>
        <v>QGRIB02</v>
      </c>
      <c r="B2533" t="s">
        <v>13794</v>
      </c>
      <c r="C2533">
        <v>1968</v>
      </c>
      <c r="D2533" t="s">
        <v>16</v>
      </c>
      <c r="E2533">
        <v>39</v>
      </c>
      <c r="F2533" t="s">
        <v>61</v>
      </c>
      <c r="G2533" t="s">
        <v>11037</v>
      </c>
      <c r="H2533" t="s">
        <v>9871</v>
      </c>
      <c r="O2533" t="s">
        <v>11459</v>
      </c>
      <c r="P2533">
        <f t="shared" si="39"/>
        <v>0</v>
      </c>
    </row>
    <row r="2534" spans="1:16" hidden="1" x14ac:dyDescent="0.25">
      <c r="A2534" t="str">
        <f>"AGIBR02"</f>
        <v>AGIBR02</v>
      </c>
      <c r="B2534" t="s">
        <v>13794</v>
      </c>
      <c r="C2534">
        <v>0</v>
      </c>
      <c r="D2534" t="s">
        <v>16</v>
      </c>
      <c r="E2534">
        <v>0</v>
      </c>
      <c r="G2534" t="s">
        <v>11037</v>
      </c>
      <c r="O2534" t="s">
        <v>11460</v>
      </c>
      <c r="P2534">
        <f t="shared" si="39"/>
        <v>0</v>
      </c>
    </row>
    <row r="2535" spans="1:16" hidden="1" x14ac:dyDescent="0.25">
      <c r="A2535" t="str">
        <f>"AGIRA01"</f>
        <v>AGIRA01</v>
      </c>
      <c r="B2535" t="s">
        <v>459</v>
      </c>
      <c r="C2535">
        <v>200</v>
      </c>
      <c r="D2535" t="s">
        <v>41</v>
      </c>
      <c r="E2535">
        <v>4</v>
      </c>
      <c r="F2535" t="s">
        <v>463</v>
      </c>
      <c r="O2535" t="s">
        <v>9412</v>
      </c>
      <c r="P2535">
        <f t="shared" si="39"/>
        <v>0</v>
      </c>
    </row>
    <row r="2536" spans="1:16" hidden="1" x14ac:dyDescent="0.25">
      <c r="A2536" t="str">
        <f>"QGITA01"</f>
        <v>QGITA01</v>
      </c>
      <c r="B2536" t="s">
        <v>17733</v>
      </c>
      <c r="C2536">
        <v>0</v>
      </c>
      <c r="D2536" t="s">
        <v>41</v>
      </c>
      <c r="E2536">
        <v>0</v>
      </c>
      <c r="F2536" t="s">
        <v>1364</v>
      </c>
      <c r="G2536" t="s">
        <v>10024</v>
      </c>
      <c r="H2536" t="s">
        <v>9871</v>
      </c>
      <c r="O2536" t="s">
        <v>11461</v>
      </c>
      <c r="P2536">
        <f t="shared" si="39"/>
        <v>0</v>
      </c>
    </row>
    <row r="2537" spans="1:16" hidden="1" x14ac:dyDescent="0.25">
      <c r="A2537" t="str">
        <f>"AGITA01"</f>
        <v>AGITA01</v>
      </c>
      <c r="B2537" t="s">
        <v>17733</v>
      </c>
      <c r="C2537">
        <v>0</v>
      </c>
      <c r="D2537" t="s">
        <v>41</v>
      </c>
      <c r="E2537">
        <v>0</v>
      </c>
      <c r="F2537" t="s">
        <v>1364</v>
      </c>
      <c r="G2537" t="s">
        <v>10024</v>
      </c>
      <c r="H2537" t="s">
        <v>9871</v>
      </c>
      <c r="O2537" t="s">
        <v>11462</v>
      </c>
      <c r="P2537">
        <f t="shared" si="39"/>
        <v>0</v>
      </c>
    </row>
    <row r="2538" spans="1:16" hidden="1" x14ac:dyDescent="0.25">
      <c r="A2538" t="str">
        <f>"AGLAD01"</f>
        <v>AGLAD01</v>
      </c>
      <c r="B2538" t="s">
        <v>11038</v>
      </c>
      <c r="C2538">
        <v>0</v>
      </c>
      <c r="D2538" t="s">
        <v>16</v>
      </c>
      <c r="E2538">
        <v>0</v>
      </c>
      <c r="F2538" t="s">
        <v>9356</v>
      </c>
      <c r="G2538" t="s">
        <v>10733</v>
      </c>
      <c r="O2538" t="s">
        <v>9579</v>
      </c>
      <c r="P2538">
        <f t="shared" si="39"/>
        <v>0</v>
      </c>
    </row>
    <row r="2539" spans="1:16" hidden="1" x14ac:dyDescent="0.25">
      <c r="A2539" t="str">
        <f>"QGLAD01"</f>
        <v>QGLAD01</v>
      </c>
      <c r="B2539" t="s">
        <v>11039</v>
      </c>
      <c r="C2539">
        <v>0</v>
      </c>
      <c r="D2539" t="s">
        <v>16</v>
      </c>
      <c r="E2539">
        <v>0</v>
      </c>
      <c r="F2539" t="s">
        <v>153</v>
      </c>
      <c r="G2539" t="s">
        <v>10733</v>
      </c>
      <c r="O2539" t="s">
        <v>11463</v>
      </c>
      <c r="P2539">
        <f t="shared" si="39"/>
        <v>0</v>
      </c>
    </row>
    <row r="2540" spans="1:16" hidden="1" x14ac:dyDescent="0.25">
      <c r="A2540" t="str">
        <f>"AGLAD02"</f>
        <v>AGLAD02</v>
      </c>
      <c r="B2540" t="s">
        <v>11040</v>
      </c>
      <c r="C2540">
        <v>0</v>
      </c>
      <c r="D2540" t="s">
        <v>16</v>
      </c>
      <c r="E2540">
        <v>0</v>
      </c>
      <c r="F2540" t="s">
        <v>9356</v>
      </c>
      <c r="G2540" t="s">
        <v>10733</v>
      </c>
      <c r="O2540" t="s">
        <v>11464</v>
      </c>
      <c r="P2540">
        <f t="shared" si="39"/>
        <v>0</v>
      </c>
    </row>
    <row r="2541" spans="1:16" hidden="1" x14ac:dyDescent="0.25">
      <c r="A2541" t="str">
        <f>"QGLAD03"</f>
        <v>QGLAD03</v>
      </c>
      <c r="B2541" t="s">
        <v>11040</v>
      </c>
      <c r="C2541">
        <v>0</v>
      </c>
      <c r="D2541" t="s">
        <v>16</v>
      </c>
      <c r="E2541">
        <v>0</v>
      </c>
      <c r="F2541" t="s">
        <v>153</v>
      </c>
      <c r="G2541" t="s">
        <v>10733</v>
      </c>
      <c r="O2541" t="s">
        <v>11465</v>
      </c>
      <c r="P2541">
        <f t="shared" si="39"/>
        <v>0</v>
      </c>
    </row>
    <row r="2542" spans="1:16" x14ac:dyDescent="0.25">
      <c r="A2542" t="str">
        <f>"AGLAD03"</f>
        <v>AGLAD03</v>
      </c>
      <c r="B2542" t="s">
        <v>11041</v>
      </c>
      <c r="C2542">
        <v>0</v>
      </c>
      <c r="D2542" t="s">
        <v>16</v>
      </c>
      <c r="E2542">
        <v>0</v>
      </c>
      <c r="F2542" t="s">
        <v>10060</v>
      </c>
      <c r="G2542" t="s">
        <v>10733</v>
      </c>
      <c r="O2542" t="s">
        <v>9459</v>
      </c>
      <c r="P2542">
        <f t="shared" si="39"/>
        <v>53</v>
      </c>
    </row>
    <row r="2543" spans="1:16" x14ac:dyDescent="0.25">
      <c r="A2543" t="str">
        <f>"AGLAD04"</f>
        <v>AGLAD04</v>
      </c>
      <c r="B2543" t="s">
        <v>11042</v>
      </c>
      <c r="C2543">
        <v>0</v>
      </c>
      <c r="D2543" t="s">
        <v>16</v>
      </c>
      <c r="E2543">
        <v>0</v>
      </c>
      <c r="F2543" t="s">
        <v>9356</v>
      </c>
      <c r="G2543" t="s">
        <v>10733</v>
      </c>
      <c r="O2543" t="s">
        <v>9583</v>
      </c>
      <c r="P2543">
        <f t="shared" si="39"/>
        <v>138</v>
      </c>
    </row>
    <row r="2544" spans="1:16" hidden="1" x14ac:dyDescent="0.25">
      <c r="A2544" t="str">
        <f>"QGLAD02"</f>
        <v>QGLAD02</v>
      </c>
      <c r="B2544" t="s">
        <v>11043</v>
      </c>
      <c r="C2544">
        <v>0</v>
      </c>
      <c r="D2544" t="s">
        <v>16</v>
      </c>
      <c r="E2544">
        <v>0</v>
      </c>
      <c r="F2544" t="s">
        <v>153</v>
      </c>
      <c r="G2544" t="s">
        <v>10733</v>
      </c>
      <c r="O2544" t="s">
        <v>11466</v>
      </c>
      <c r="P2544">
        <f t="shared" si="39"/>
        <v>0</v>
      </c>
    </row>
    <row r="2545" spans="1:16" x14ac:dyDescent="0.25">
      <c r="A2545" t="str">
        <f>"AGLAD05"</f>
        <v>AGLAD05</v>
      </c>
      <c r="B2545" t="s">
        <v>11043</v>
      </c>
      <c r="C2545">
        <v>0</v>
      </c>
      <c r="D2545" t="s">
        <v>16</v>
      </c>
      <c r="E2545">
        <v>0</v>
      </c>
      <c r="F2545" t="s">
        <v>9356</v>
      </c>
      <c r="G2545" t="s">
        <v>10733</v>
      </c>
      <c r="O2545" t="s">
        <v>9493</v>
      </c>
      <c r="P2545">
        <f t="shared" si="39"/>
        <v>69</v>
      </c>
    </row>
    <row r="2546" spans="1:16" hidden="1" x14ac:dyDescent="0.25">
      <c r="A2546" t="str">
        <f>"AGLAD06"</f>
        <v>AGLAD06</v>
      </c>
      <c r="B2546" t="s">
        <v>11044</v>
      </c>
      <c r="C2546">
        <v>0</v>
      </c>
      <c r="D2546" t="s">
        <v>16</v>
      </c>
      <c r="E2546">
        <v>0</v>
      </c>
      <c r="F2546" t="s">
        <v>10060</v>
      </c>
      <c r="G2546" t="s">
        <v>10733</v>
      </c>
      <c r="O2546" t="s">
        <v>11467</v>
      </c>
      <c r="P2546">
        <f t="shared" si="39"/>
        <v>0</v>
      </c>
    </row>
    <row r="2547" spans="1:16" hidden="1" x14ac:dyDescent="0.25">
      <c r="A2547" t="str">
        <f>"AGLID01"</f>
        <v>AGLID01</v>
      </c>
      <c r="B2547" t="s">
        <v>11045</v>
      </c>
      <c r="C2547">
        <v>0</v>
      </c>
      <c r="D2547" t="s">
        <v>16</v>
      </c>
      <c r="E2547">
        <v>0</v>
      </c>
      <c r="F2547" t="s">
        <v>1369</v>
      </c>
      <c r="G2547" t="s">
        <v>9920</v>
      </c>
      <c r="O2547" t="s">
        <v>9446</v>
      </c>
      <c r="P2547">
        <f t="shared" si="39"/>
        <v>0</v>
      </c>
    </row>
    <row r="2548" spans="1:16" x14ac:dyDescent="0.25">
      <c r="A2548" t="str">
        <f>"QGLID01"</f>
        <v>QGLID01</v>
      </c>
      <c r="B2548" t="s">
        <v>11045</v>
      </c>
      <c r="C2548">
        <v>0</v>
      </c>
      <c r="D2548" t="s">
        <v>16</v>
      </c>
      <c r="E2548">
        <v>0</v>
      </c>
      <c r="F2548" t="s">
        <v>1369</v>
      </c>
      <c r="G2548" t="s">
        <v>9920</v>
      </c>
      <c r="O2548" t="s">
        <v>9605</v>
      </c>
      <c r="P2548">
        <f t="shared" si="39"/>
        <v>72</v>
      </c>
    </row>
    <row r="2549" spans="1:16" hidden="1" x14ac:dyDescent="0.25">
      <c r="A2549" t="str">
        <f>"QGLIF01"</f>
        <v>QGLIF01</v>
      </c>
      <c r="B2549" t="s">
        <v>11046</v>
      </c>
      <c r="C2549">
        <v>0</v>
      </c>
      <c r="D2549" t="s">
        <v>16</v>
      </c>
      <c r="E2549">
        <v>0</v>
      </c>
      <c r="F2549" t="s">
        <v>1479</v>
      </c>
      <c r="O2549" t="s">
        <v>11468</v>
      </c>
      <c r="P2549">
        <f t="shared" si="39"/>
        <v>0</v>
      </c>
    </row>
    <row r="2550" spans="1:16" hidden="1" x14ac:dyDescent="0.25">
      <c r="A2550" t="str">
        <f>"QGLIF03"</f>
        <v>QGLIF03</v>
      </c>
      <c r="B2550" t="s">
        <v>11047</v>
      </c>
      <c r="C2550">
        <v>0</v>
      </c>
      <c r="D2550" t="s">
        <v>1367</v>
      </c>
      <c r="E2550">
        <v>0</v>
      </c>
      <c r="F2550" t="s">
        <v>1479</v>
      </c>
      <c r="O2550" t="s">
        <v>9414</v>
      </c>
      <c r="P2550">
        <f t="shared" si="39"/>
        <v>0</v>
      </c>
    </row>
    <row r="2551" spans="1:16" hidden="1" x14ac:dyDescent="0.25">
      <c r="A2551" t="str">
        <f>"QGLIF02"</f>
        <v>QGLIF02</v>
      </c>
      <c r="B2551" t="s">
        <v>11048</v>
      </c>
      <c r="C2551">
        <v>0</v>
      </c>
      <c r="D2551" t="s">
        <v>379</v>
      </c>
      <c r="E2551">
        <v>0</v>
      </c>
      <c r="F2551" t="s">
        <v>1479</v>
      </c>
      <c r="O2551" t="s">
        <v>11469</v>
      </c>
      <c r="P2551">
        <f t="shared" si="39"/>
        <v>0</v>
      </c>
    </row>
    <row r="2552" spans="1:16" hidden="1" x14ac:dyDescent="0.25">
      <c r="A2552" t="str">
        <f>"QGLIF04"</f>
        <v>QGLIF04</v>
      </c>
      <c r="B2552" t="s">
        <v>4580</v>
      </c>
      <c r="C2552">
        <v>0</v>
      </c>
      <c r="D2552" t="s">
        <v>16</v>
      </c>
      <c r="E2552">
        <v>0</v>
      </c>
      <c r="F2552" t="s">
        <v>1479</v>
      </c>
      <c r="G2552" t="s">
        <v>9920</v>
      </c>
      <c r="O2552" t="s">
        <v>9485</v>
      </c>
      <c r="P2552">
        <f t="shared" si="39"/>
        <v>0</v>
      </c>
    </row>
    <row r="2553" spans="1:16" hidden="1" x14ac:dyDescent="0.25">
      <c r="A2553" t="str">
        <f>"CGLIF01"</f>
        <v>CGLIF01</v>
      </c>
      <c r="B2553" t="s">
        <v>4580</v>
      </c>
      <c r="C2553">
        <v>0</v>
      </c>
      <c r="D2553" t="s">
        <v>16</v>
      </c>
      <c r="E2553">
        <v>0</v>
      </c>
      <c r="F2553" t="s">
        <v>1479</v>
      </c>
      <c r="G2553" t="s">
        <v>9920</v>
      </c>
      <c r="O2553" t="s">
        <v>11470</v>
      </c>
      <c r="P2553">
        <f t="shared" si="39"/>
        <v>0</v>
      </c>
    </row>
    <row r="2554" spans="1:16" hidden="1" x14ac:dyDescent="0.25">
      <c r="A2554" t="str">
        <f>"CGLIF04"</f>
        <v>CGLIF04</v>
      </c>
      <c r="B2554" t="s">
        <v>11049</v>
      </c>
      <c r="C2554">
        <v>0</v>
      </c>
      <c r="D2554" t="s">
        <v>16</v>
      </c>
      <c r="E2554">
        <v>0</v>
      </c>
      <c r="F2554" t="s">
        <v>1479</v>
      </c>
      <c r="G2554" t="s">
        <v>9920</v>
      </c>
      <c r="O2554" t="s">
        <v>11471</v>
      </c>
      <c r="P2554">
        <f t="shared" si="39"/>
        <v>0</v>
      </c>
    </row>
    <row r="2555" spans="1:16" x14ac:dyDescent="0.25">
      <c r="A2555" t="str">
        <f>"CGLIF03"</f>
        <v>CGLIF03</v>
      </c>
      <c r="B2555" t="s">
        <v>11050</v>
      </c>
      <c r="C2555">
        <v>0</v>
      </c>
      <c r="D2555" t="s">
        <v>1367</v>
      </c>
      <c r="E2555">
        <v>0</v>
      </c>
      <c r="F2555" t="s">
        <v>1479</v>
      </c>
      <c r="G2555" t="s">
        <v>9920</v>
      </c>
      <c r="O2555" t="s">
        <v>9554</v>
      </c>
      <c r="P2555">
        <f t="shared" si="39"/>
        <v>13479</v>
      </c>
    </row>
    <row r="2556" spans="1:16" hidden="1" x14ac:dyDescent="0.25">
      <c r="A2556" t="str">
        <f>"CGLIF06"</f>
        <v>CGLIF06</v>
      </c>
      <c r="B2556" t="s">
        <v>1476</v>
      </c>
      <c r="C2556">
        <v>0</v>
      </c>
      <c r="D2556" t="s">
        <v>1367</v>
      </c>
      <c r="E2556">
        <v>0</v>
      </c>
      <c r="F2556" t="s">
        <v>1479</v>
      </c>
      <c r="G2556" t="s">
        <v>9920</v>
      </c>
      <c r="O2556" t="s">
        <v>9543</v>
      </c>
      <c r="P2556">
        <f t="shared" si="39"/>
        <v>0</v>
      </c>
    </row>
    <row r="2557" spans="1:16" x14ac:dyDescent="0.25">
      <c r="A2557" t="str">
        <f>"CGLIF02"</f>
        <v>CGLIF02</v>
      </c>
      <c r="B2557" t="s">
        <v>11051</v>
      </c>
      <c r="C2557">
        <v>0</v>
      </c>
      <c r="D2557" t="s">
        <v>379</v>
      </c>
      <c r="E2557">
        <v>0</v>
      </c>
      <c r="F2557" t="s">
        <v>1479</v>
      </c>
      <c r="G2557" t="s">
        <v>9920</v>
      </c>
      <c r="O2557" t="s">
        <v>9461</v>
      </c>
      <c r="P2557">
        <f t="shared" si="39"/>
        <v>423</v>
      </c>
    </row>
    <row r="2558" spans="1:16" x14ac:dyDescent="0.25">
      <c r="A2558" t="str">
        <f>"CGLIF05"</f>
        <v>CGLIF05</v>
      </c>
      <c r="B2558" t="s">
        <v>11052</v>
      </c>
      <c r="C2558">
        <v>0</v>
      </c>
      <c r="D2558" t="s">
        <v>379</v>
      </c>
      <c r="E2558">
        <v>0</v>
      </c>
      <c r="F2558" t="s">
        <v>1479</v>
      </c>
      <c r="G2558" t="s">
        <v>9920</v>
      </c>
      <c r="O2558" t="s">
        <v>9537</v>
      </c>
      <c r="P2558">
        <f t="shared" si="39"/>
        <v>10</v>
      </c>
    </row>
    <row r="2559" spans="1:16" x14ac:dyDescent="0.25">
      <c r="A2559" t="str">
        <f>"AGLIM01"</f>
        <v>AGLIM01</v>
      </c>
      <c r="B2559" t="s">
        <v>17734</v>
      </c>
      <c r="C2559">
        <v>0</v>
      </c>
      <c r="D2559" t="s">
        <v>16</v>
      </c>
      <c r="E2559">
        <v>0</v>
      </c>
      <c r="F2559" t="s">
        <v>10363</v>
      </c>
      <c r="G2559" t="s">
        <v>9920</v>
      </c>
      <c r="H2559" t="s">
        <v>9871</v>
      </c>
      <c r="O2559" t="s">
        <v>9518</v>
      </c>
      <c r="P2559">
        <f t="shared" si="39"/>
        <v>3481</v>
      </c>
    </row>
    <row r="2560" spans="1:16" hidden="1" x14ac:dyDescent="0.25">
      <c r="A2560" t="str">
        <f>"QGLIM01"</f>
        <v>QGLIM01</v>
      </c>
      <c r="B2560" t="s">
        <v>17734</v>
      </c>
      <c r="C2560">
        <v>0</v>
      </c>
      <c r="D2560" t="s">
        <v>16</v>
      </c>
      <c r="E2560">
        <v>0</v>
      </c>
      <c r="F2560" t="s">
        <v>10363</v>
      </c>
      <c r="G2560" t="s">
        <v>9920</v>
      </c>
      <c r="H2560" t="s">
        <v>9871</v>
      </c>
      <c r="O2560" t="s">
        <v>11472</v>
      </c>
      <c r="P2560">
        <f t="shared" si="39"/>
        <v>0</v>
      </c>
    </row>
    <row r="2561" spans="1:16" hidden="1" x14ac:dyDescent="0.25">
      <c r="A2561" t="str">
        <f>"AGLIM02"</f>
        <v>AGLIM02</v>
      </c>
      <c r="B2561" t="s">
        <v>17735</v>
      </c>
      <c r="C2561">
        <v>0</v>
      </c>
      <c r="D2561" t="s">
        <v>1367</v>
      </c>
      <c r="E2561">
        <v>0</v>
      </c>
      <c r="F2561" t="s">
        <v>10363</v>
      </c>
      <c r="G2561" t="s">
        <v>9920</v>
      </c>
      <c r="H2561" t="s">
        <v>9871</v>
      </c>
      <c r="O2561" t="s">
        <v>11473</v>
      </c>
      <c r="P2561">
        <f t="shared" si="39"/>
        <v>0</v>
      </c>
    </row>
    <row r="2562" spans="1:16" hidden="1" x14ac:dyDescent="0.25">
      <c r="A2562" t="str">
        <f>"QGLIM02"</f>
        <v>QGLIM02</v>
      </c>
      <c r="B2562" t="s">
        <v>17735</v>
      </c>
      <c r="C2562">
        <v>0</v>
      </c>
      <c r="D2562" t="s">
        <v>1367</v>
      </c>
      <c r="E2562">
        <v>0</v>
      </c>
      <c r="F2562" t="s">
        <v>10363</v>
      </c>
      <c r="G2562" t="s">
        <v>9920</v>
      </c>
      <c r="H2562" t="s">
        <v>9871</v>
      </c>
      <c r="O2562" t="s">
        <v>11474</v>
      </c>
      <c r="P2562">
        <f t="shared" si="39"/>
        <v>0</v>
      </c>
    </row>
    <row r="2563" spans="1:16" hidden="1" x14ac:dyDescent="0.25">
      <c r="A2563" t="str">
        <f>"QGLIM03"</f>
        <v>QGLIM03</v>
      </c>
      <c r="B2563" t="s">
        <v>17736</v>
      </c>
      <c r="C2563">
        <v>0</v>
      </c>
      <c r="D2563" t="s">
        <v>379</v>
      </c>
      <c r="E2563">
        <v>0</v>
      </c>
      <c r="F2563" t="s">
        <v>10363</v>
      </c>
      <c r="G2563" t="s">
        <v>9920</v>
      </c>
      <c r="H2563" t="s">
        <v>9871</v>
      </c>
      <c r="O2563" t="s">
        <v>11475</v>
      </c>
      <c r="P2563">
        <f t="shared" ref="P2563:P2626" si="40">SUMIFS($C$2:$C$7959,$B$2:$B$7959,O2563)</f>
        <v>0</v>
      </c>
    </row>
    <row r="2564" spans="1:16" hidden="1" x14ac:dyDescent="0.25">
      <c r="A2564" t="str">
        <f>"QGLOV02"</f>
        <v>QGLOV02</v>
      </c>
      <c r="B2564" t="s">
        <v>4589</v>
      </c>
      <c r="C2564">
        <v>205</v>
      </c>
      <c r="D2564" t="s">
        <v>16</v>
      </c>
      <c r="E2564">
        <v>10</v>
      </c>
      <c r="F2564" t="s">
        <v>135</v>
      </c>
      <c r="G2564" t="s">
        <v>11053</v>
      </c>
      <c r="O2564" t="s">
        <v>11476</v>
      </c>
      <c r="P2564">
        <f t="shared" si="40"/>
        <v>0</v>
      </c>
    </row>
    <row r="2565" spans="1:16" x14ac:dyDescent="0.25">
      <c r="A2565" t="str">
        <f>"AGLOV03"</f>
        <v>AGLOV03</v>
      </c>
      <c r="B2565" t="s">
        <v>13780</v>
      </c>
      <c r="C2565">
        <v>0</v>
      </c>
      <c r="D2565" t="s">
        <v>16</v>
      </c>
      <c r="E2565">
        <v>0</v>
      </c>
      <c r="F2565" t="s">
        <v>135</v>
      </c>
      <c r="G2565" t="s">
        <v>11053</v>
      </c>
      <c r="H2565" t="s">
        <v>9871</v>
      </c>
      <c r="O2565" t="s">
        <v>9522</v>
      </c>
      <c r="P2565">
        <f t="shared" si="40"/>
        <v>192</v>
      </c>
    </row>
    <row r="2566" spans="1:16" hidden="1" x14ac:dyDescent="0.25">
      <c r="A2566" t="str">
        <f>"QGLOV03"</f>
        <v>QGLOV03</v>
      </c>
      <c r="B2566" t="s">
        <v>13780</v>
      </c>
      <c r="C2566">
        <v>1255</v>
      </c>
      <c r="D2566" t="s">
        <v>16</v>
      </c>
      <c r="E2566">
        <v>31</v>
      </c>
      <c r="F2566" t="s">
        <v>135</v>
      </c>
      <c r="G2566" t="s">
        <v>11053</v>
      </c>
      <c r="H2566" t="s">
        <v>9871</v>
      </c>
      <c r="O2566" t="s">
        <v>11477</v>
      </c>
      <c r="P2566">
        <f t="shared" si="40"/>
        <v>0</v>
      </c>
    </row>
    <row r="2567" spans="1:16" hidden="1" x14ac:dyDescent="0.25">
      <c r="A2567" t="str">
        <f>"AGLOV01"</f>
        <v>AGLOV01</v>
      </c>
      <c r="B2567" t="s">
        <v>11054</v>
      </c>
      <c r="C2567">
        <v>0</v>
      </c>
      <c r="D2567" t="s">
        <v>16</v>
      </c>
      <c r="E2567">
        <v>0</v>
      </c>
      <c r="F2567" t="s">
        <v>135</v>
      </c>
      <c r="G2567" t="s">
        <v>11053</v>
      </c>
      <c r="O2567" t="s">
        <v>11478</v>
      </c>
      <c r="P2567">
        <f t="shared" si="40"/>
        <v>0</v>
      </c>
    </row>
    <row r="2568" spans="1:16" hidden="1" x14ac:dyDescent="0.25">
      <c r="A2568" t="str">
        <f>"AGLOV02"</f>
        <v>AGLOV02</v>
      </c>
      <c r="B2568" t="s">
        <v>13779</v>
      </c>
      <c r="C2568">
        <v>0</v>
      </c>
      <c r="D2568" t="s">
        <v>16</v>
      </c>
      <c r="E2568">
        <v>0</v>
      </c>
      <c r="F2568" t="s">
        <v>135</v>
      </c>
      <c r="G2568" t="s">
        <v>11053</v>
      </c>
      <c r="H2568" t="s">
        <v>9871</v>
      </c>
      <c r="O2568" t="s">
        <v>11479</v>
      </c>
      <c r="P2568">
        <f t="shared" si="40"/>
        <v>0</v>
      </c>
    </row>
    <row r="2569" spans="1:16" hidden="1" x14ac:dyDescent="0.25">
      <c r="A2569" t="str">
        <f>"QGLOV01"</f>
        <v>QGLOV01</v>
      </c>
      <c r="B2569" t="s">
        <v>13779</v>
      </c>
      <c r="C2569">
        <v>0</v>
      </c>
      <c r="D2569" t="s">
        <v>16</v>
      </c>
      <c r="E2569">
        <v>0</v>
      </c>
      <c r="F2569" t="s">
        <v>135</v>
      </c>
      <c r="G2569" t="s">
        <v>11053</v>
      </c>
      <c r="H2569" t="s">
        <v>9871</v>
      </c>
      <c r="O2569" t="s">
        <v>11480</v>
      </c>
      <c r="P2569">
        <f t="shared" si="40"/>
        <v>0</v>
      </c>
    </row>
    <row r="2570" spans="1:16" hidden="1" x14ac:dyDescent="0.25">
      <c r="A2570" t="str">
        <f>"CGLUF01"</f>
        <v>CGLUF01</v>
      </c>
      <c r="B2570" t="s">
        <v>1481</v>
      </c>
      <c r="C2570">
        <v>0</v>
      </c>
      <c r="D2570" t="s">
        <v>16</v>
      </c>
      <c r="E2570">
        <v>0</v>
      </c>
      <c r="F2570" t="s">
        <v>1369</v>
      </c>
      <c r="G2570" t="s">
        <v>9923</v>
      </c>
      <c r="O2570" t="s">
        <v>9585</v>
      </c>
      <c r="P2570">
        <f t="shared" si="40"/>
        <v>0</v>
      </c>
    </row>
    <row r="2571" spans="1:16" hidden="1" x14ac:dyDescent="0.25">
      <c r="A2571" t="str">
        <f>"QGLUF03"</f>
        <v>QGLUF03</v>
      </c>
      <c r="B2571" t="s">
        <v>1481</v>
      </c>
      <c r="C2571">
        <v>16880</v>
      </c>
      <c r="D2571" t="s">
        <v>16</v>
      </c>
      <c r="E2571">
        <v>844</v>
      </c>
      <c r="F2571" t="s">
        <v>1369</v>
      </c>
      <c r="G2571" t="s">
        <v>9923</v>
      </c>
      <c r="O2571" t="s">
        <v>11481</v>
      </c>
      <c r="P2571">
        <f t="shared" si="40"/>
        <v>0</v>
      </c>
    </row>
    <row r="2572" spans="1:16" hidden="1" x14ac:dyDescent="0.25">
      <c r="A2572" t="str">
        <f>"QGLUF04"</f>
        <v>QGLUF04</v>
      </c>
      <c r="B2572" t="s">
        <v>1484</v>
      </c>
      <c r="C2572">
        <v>3</v>
      </c>
      <c r="D2572" t="s">
        <v>379</v>
      </c>
      <c r="E2572">
        <v>0</v>
      </c>
      <c r="F2572" t="s">
        <v>1369</v>
      </c>
      <c r="G2572" t="s">
        <v>9923</v>
      </c>
      <c r="O2572" t="s">
        <v>11482</v>
      </c>
      <c r="P2572">
        <f t="shared" si="40"/>
        <v>0</v>
      </c>
    </row>
    <row r="2573" spans="1:16" hidden="1" x14ac:dyDescent="0.25">
      <c r="A2573" t="str">
        <f>"CGLUF02"</f>
        <v>CGLUF02</v>
      </c>
      <c r="B2573" t="s">
        <v>1484</v>
      </c>
      <c r="C2573">
        <v>0</v>
      </c>
      <c r="D2573" t="s">
        <v>379</v>
      </c>
      <c r="E2573">
        <v>0</v>
      </c>
      <c r="F2573" t="s">
        <v>1369</v>
      </c>
      <c r="O2573" t="s">
        <v>11483</v>
      </c>
      <c r="P2573">
        <f t="shared" si="40"/>
        <v>0</v>
      </c>
    </row>
    <row r="2574" spans="1:16" x14ac:dyDescent="0.25">
      <c r="A2574" t="str">
        <f>"AGLUF03"</f>
        <v>AGLUF03</v>
      </c>
      <c r="B2574" t="s">
        <v>11055</v>
      </c>
      <c r="C2574">
        <v>0</v>
      </c>
      <c r="D2574" t="s">
        <v>16</v>
      </c>
      <c r="E2574">
        <v>0</v>
      </c>
      <c r="F2574" t="s">
        <v>11056</v>
      </c>
      <c r="G2574" t="s">
        <v>9920</v>
      </c>
      <c r="O2574" t="s">
        <v>9526</v>
      </c>
      <c r="P2574">
        <f t="shared" si="40"/>
        <v>874</v>
      </c>
    </row>
    <row r="2575" spans="1:16" hidden="1" x14ac:dyDescent="0.25">
      <c r="A2575" t="str">
        <f>"QGLUF01"</f>
        <v>QGLUF01</v>
      </c>
      <c r="B2575" t="s">
        <v>17737</v>
      </c>
      <c r="C2575">
        <v>0</v>
      </c>
      <c r="D2575" t="s">
        <v>16</v>
      </c>
      <c r="E2575">
        <v>0</v>
      </c>
      <c r="F2575" t="s">
        <v>11057</v>
      </c>
      <c r="G2575" t="s">
        <v>9920</v>
      </c>
      <c r="H2575" t="s">
        <v>9871</v>
      </c>
      <c r="O2575" t="s">
        <v>11484</v>
      </c>
      <c r="P2575">
        <f t="shared" si="40"/>
        <v>0</v>
      </c>
    </row>
    <row r="2576" spans="1:16" hidden="1" x14ac:dyDescent="0.25">
      <c r="A2576" t="str">
        <f>"AGLUF04"</f>
        <v>AGLUF04</v>
      </c>
      <c r="B2576" t="s">
        <v>17737</v>
      </c>
      <c r="C2576">
        <v>0</v>
      </c>
      <c r="D2576" t="s">
        <v>16</v>
      </c>
      <c r="E2576">
        <v>0</v>
      </c>
      <c r="F2576" t="s">
        <v>11057</v>
      </c>
      <c r="G2576" t="s">
        <v>9920</v>
      </c>
      <c r="H2576" t="s">
        <v>9871</v>
      </c>
      <c r="O2576" t="s">
        <v>11485</v>
      </c>
      <c r="P2576">
        <f t="shared" si="40"/>
        <v>0</v>
      </c>
    </row>
    <row r="2577" spans="1:16" hidden="1" x14ac:dyDescent="0.25">
      <c r="A2577" t="str">
        <f>"QGLUF02"</f>
        <v>QGLUF02</v>
      </c>
      <c r="B2577" t="s">
        <v>17738</v>
      </c>
      <c r="C2577">
        <v>0</v>
      </c>
      <c r="D2577" t="s">
        <v>16</v>
      </c>
      <c r="E2577">
        <v>0</v>
      </c>
      <c r="F2577" t="s">
        <v>11057</v>
      </c>
      <c r="G2577" t="s">
        <v>9920</v>
      </c>
      <c r="H2577" t="s">
        <v>9871</v>
      </c>
      <c r="O2577" t="s">
        <v>5616</v>
      </c>
      <c r="P2577">
        <f t="shared" si="40"/>
        <v>0</v>
      </c>
    </row>
    <row r="2578" spans="1:16" hidden="1" x14ac:dyDescent="0.25">
      <c r="A2578" t="str">
        <f>"AGLUF05"</f>
        <v>AGLUF05</v>
      </c>
      <c r="B2578" t="s">
        <v>17738</v>
      </c>
      <c r="C2578">
        <v>0</v>
      </c>
      <c r="D2578" t="s">
        <v>16</v>
      </c>
      <c r="E2578">
        <v>0</v>
      </c>
      <c r="F2578" t="s">
        <v>11057</v>
      </c>
      <c r="G2578" t="s">
        <v>9920</v>
      </c>
      <c r="H2578" t="s">
        <v>9871</v>
      </c>
      <c r="O2578" t="s">
        <v>11486</v>
      </c>
      <c r="P2578">
        <f t="shared" si="40"/>
        <v>0</v>
      </c>
    </row>
    <row r="2579" spans="1:16" hidden="1" x14ac:dyDescent="0.25">
      <c r="A2579" t="str">
        <f>"AGLUF02"</f>
        <v>AGLUF02</v>
      </c>
      <c r="B2579" t="s">
        <v>11058</v>
      </c>
      <c r="C2579">
        <v>0</v>
      </c>
      <c r="D2579" t="s">
        <v>16</v>
      </c>
      <c r="E2579">
        <v>0</v>
      </c>
      <c r="F2579" t="s">
        <v>11056</v>
      </c>
      <c r="G2579" t="s">
        <v>9920</v>
      </c>
      <c r="O2579" t="s">
        <v>11487</v>
      </c>
      <c r="P2579">
        <f t="shared" si="40"/>
        <v>0</v>
      </c>
    </row>
    <row r="2580" spans="1:16" hidden="1" x14ac:dyDescent="0.25">
      <c r="A2580" t="str">
        <f>"AGLUF01"</f>
        <v>AGLUF01</v>
      </c>
      <c r="B2580" t="s">
        <v>11059</v>
      </c>
      <c r="C2580">
        <v>0</v>
      </c>
      <c r="D2580" t="s">
        <v>16</v>
      </c>
      <c r="E2580">
        <v>0</v>
      </c>
      <c r="F2580" t="s">
        <v>11056</v>
      </c>
      <c r="G2580" t="s">
        <v>9920</v>
      </c>
      <c r="O2580" t="s">
        <v>9416</v>
      </c>
      <c r="P2580">
        <f t="shared" si="40"/>
        <v>0</v>
      </c>
    </row>
    <row r="2581" spans="1:16" x14ac:dyDescent="0.25">
      <c r="A2581" t="str">
        <f>"QGLKY02"</f>
        <v>QGLKY02</v>
      </c>
      <c r="B2581" t="s">
        <v>4583</v>
      </c>
      <c r="C2581">
        <v>0</v>
      </c>
      <c r="D2581" t="s">
        <v>16</v>
      </c>
      <c r="E2581">
        <v>0</v>
      </c>
      <c r="F2581" t="s">
        <v>317</v>
      </c>
      <c r="G2581" t="s">
        <v>10369</v>
      </c>
      <c r="O2581" t="s">
        <v>9489</v>
      </c>
      <c r="P2581">
        <f t="shared" si="40"/>
        <v>281</v>
      </c>
    </row>
    <row r="2582" spans="1:16" hidden="1" x14ac:dyDescent="0.25">
      <c r="A2582" t="str">
        <f>"QGLYK01"</f>
        <v>QGLYK01</v>
      </c>
      <c r="B2582" t="s">
        <v>13781</v>
      </c>
      <c r="C2582">
        <v>0</v>
      </c>
      <c r="D2582" t="s">
        <v>16</v>
      </c>
      <c r="E2582">
        <v>0</v>
      </c>
      <c r="F2582" t="s">
        <v>317</v>
      </c>
      <c r="G2582" t="s">
        <v>9920</v>
      </c>
      <c r="H2582" t="s">
        <v>9871</v>
      </c>
      <c r="O2582" t="s">
        <v>11488</v>
      </c>
      <c r="P2582">
        <f t="shared" si="40"/>
        <v>0</v>
      </c>
    </row>
    <row r="2583" spans="1:16" hidden="1" x14ac:dyDescent="0.25">
      <c r="A2583" t="str">
        <f>"QGOAL01"</f>
        <v>QGOAL01</v>
      </c>
      <c r="B2583" t="s">
        <v>11060</v>
      </c>
      <c r="C2583">
        <v>0</v>
      </c>
      <c r="D2583" t="s">
        <v>16</v>
      </c>
      <c r="E2583">
        <v>0</v>
      </c>
      <c r="F2583" t="s">
        <v>1881</v>
      </c>
      <c r="G2583" t="s">
        <v>11061</v>
      </c>
      <c r="O2583" t="s">
        <v>11489</v>
      </c>
      <c r="P2583">
        <f t="shared" si="40"/>
        <v>0</v>
      </c>
    </row>
    <row r="2584" spans="1:16" hidden="1" x14ac:dyDescent="0.25">
      <c r="A2584" t="str">
        <f>"AGOAL01"</f>
        <v>AGOAL01</v>
      </c>
      <c r="B2584" t="s">
        <v>11060</v>
      </c>
      <c r="C2584">
        <v>0</v>
      </c>
      <c r="D2584" t="s">
        <v>16</v>
      </c>
      <c r="E2584">
        <v>0</v>
      </c>
      <c r="F2584" t="s">
        <v>10605</v>
      </c>
      <c r="G2584" t="s">
        <v>11061</v>
      </c>
      <c r="O2584" t="s">
        <v>11490</v>
      </c>
      <c r="P2584">
        <f t="shared" si="40"/>
        <v>0</v>
      </c>
    </row>
    <row r="2585" spans="1:16" x14ac:dyDescent="0.25">
      <c r="A2585" t="str">
        <f>"AGOAL04"</f>
        <v>AGOAL04</v>
      </c>
      <c r="B2585" t="s">
        <v>465</v>
      </c>
      <c r="C2585">
        <v>1</v>
      </c>
      <c r="D2585" t="s">
        <v>16</v>
      </c>
      <c r="E2585">
        <v>0</v>
      </c>
      <c r="O2585" t="s">
        <v>9550</v>
      </c>
      <c r="P2585">
        <f t="shared" si="40"/>
        <v>81</v>
      </c>
    </row>
    <row r="2586" spans="1:16" x14ac:dyDescent="0.25">
      <c r="A2586" t="str">
        <f>"QGOAL02"</f>
        <v>QGOAL02</v>
      </c>
      <c r="B2586" t="s">
        <v>465</v>
      </c>
      <c r="C2586">
        <v>0</v>
      </c>
      <c r="D2586" t="s">
        <v>16</v>
      </c>
      <c r="E2586">
        <v>0</v>
      </c>
      <c r="F2586" t="s">
        <v>1881</v>
      </c>
      <c r="G2586" t="s">
        <v>11061</v>
      </c>
      <c r="O2586" t="s">
        <v>9581</v>
      </c>
      <c r="P2586">
        <f t="shared" si="40"/>
        <v>24</v>
      </c>
    </row>
    <row r="2587" spans="1:16" hidden="1" x14ac:dyDescent="0.25">
      <c r="A2587" t="str">
        <f>"AGOAL02"</f>
        <v>AGOAL02</v>
      </c>
      <c r="B2587" t="s">
        <v>465</v>
      </c>
      <c r="C2587">
        <v>0</v>
      </c>
      <c r="D2587" t="s">
        <v>16</v>
      </c>
      <c r="E2587">
        <v>0</v>
      </c>
      <c r="F2587" t="s">
        <v>10605</v>
      </c>
      <c r="G2587" t="s">
        <v>11061</v>
      </c>
      <c r="O2587" t="s">
        <v>11491</v>
      </c>
      <c r="P2587">
        <f t="shared" si="40"/>
        <v>0</v>
      </c>
    </row>
    <row r="2588" spans="1:16" x14ac:dyDescent="0.25">
      <c r="A2588" t="str">
        <f>"QGOAL03"</f>
        <v>QGOAL03</v>
      </c>
      <c r="B2588" t="s">
        <v>4597</v>
      </c>
      <c r="C2588">
        <v>12500</v>
      </c>
      <c r="D2588" t="s">
        <v>16</v>
      </c>
      <c r="E2588">
        <v>250</v>
      </c>
      <c r="F2588" t="s">
        <v>1881</v>
      </c>
      <c r="G2588" t="s">
        <v>11061</v>
      </c>
      <c r="O2588" t="s">
        <v>9434</v>
      </c>
      <c r="P2588">
        <f t="shared" si="40"/>
        <v>11</v>
      </c>
    </row>
    <row r="2589" spans="1:16" hidden="1" x14ac:dyDescent="0.25">
      <c r="A2589" t="str">
        <f>"QGOLO01"</f>
        <v>QGOLO01</v>
      </c>
      <c r="B2589" t="s">
        <v>11062</v>
      </c>
      <c r="C2589">
        <v>0</v>
      </c>
      <c r="D2589" t="s">
        <v>16</v>
      </c>
      <c r="E2589">
        <v>0</v>
      </c>
      <c r="F2589" t="s">
        <v>3917</v>
      </c>
      <c r="G2589" t="s">
        <v>11061</v>
      </c>
      <c r="O2589" t="s">
        <v>11492</v>
      </c>
      <c r="P2589">
        <f t="shared" si="40"/>
        <v>0</v>
      </c>
    </row>
    <row r="2590" spans="1:16" hidden="1" x14ac:dyDescent="0.25">
      <c r="A2590" t="str">
        <f>"QGOLO02"</f>
        <v>QGOLO02</v>
      </c>
      <c r="B2590" t="s">
        <v>11063</v>
      </c>
      <c r="C2590">
        <v>0</v>
      </c>
      <c r="D2590" t="s">
        <v>16</v>
      </c>
      <c r="E2590">
        <v>0</v>
      </c>
      <c r="F2590" t="s">
        <v>3917</v>
      </c>
      <c r="G2590" t="s">
        <v>11061</v>
      </c>
      <c r="O2590" t="s">
        <v>11493</v>
      </c>
      <c r="P2590">
        <f t="shared" si="40"/>
        <v>0</v>
      </c>
    </row>
    <row r="2591" spans="1:16" x14ac:dyDescent="0.25">
      <c r="A2591" t="str">
        <f>"QGOLO03"</f>
        <v>QGOLO03</v>
      </c>
      <c r="B2591" t="s">
        <v>11064</v>
      </c>
      <c r="C2591">
        <v>0</v>
      </c>
      <c r="D2591" t="s">
        <v>16</v>
      </c>
      <c r="E2591">
        <v>0</v>
      </c>
      <c r="F2591" t="s">
        <v>3917</v>
      </c>
      <c r="G2591" t="s">
        <v>11061</v>
      </c>
      <c r="O2591" t="s">
        <v>9453</v>
      </c>
      <c r="P2591">
        <f t="shared" si="40"/>
        <v>116</v>
      </c>
    </row>
    <row r="2592" spans="1:16" hidden="1" x14ac:dyDescent="0.25">
      <c r="A2592" t="str">
        <f>"AGOLD01"</f>
        <v>AGOLD01</v>
      </c>
      <c r="B2592" t="s">
        <v>4601</v>
      </c>
      <c r="C2592">
        <v>0</v>
      </c>
      <c r="D2592" t="s">
        <v>16</v>
      </c>
      <c r="E2592">
        <v>0</v>
      </c>
      <c r="F2592" t="s">
        <v>3917</v>
      </c>
      <c r="G2592" t="s">
        <v>10662</v>
      </c>
      <c r="O2592" t="s">
        <v>11494</v>
      </c>
      <c r="P2592">
        <f t="shared" si="40"/>
        <v>0</v>
      </c>
    </row>
    <row r="2593" spans="1:16" hidden="1" x14ac:dyDescent="0.25">
      <c r="A2593" t="str">
        <f>"QGOLD01"</f>
        <v>QGOLD01</v>
      </c>
      <c r="B2593" t="s">
        <v>4601</v>
      </c>
      <c r="C2593">
        <v>1395</v>
      </c>
      <c r="D2593" t="s">
        <v>16</v>
      </c>
      <c r="E2593">
        <v>34</v>
      </c>
      <c r="F2593" t="s">
        <v>3917</v>
      </c>
      <c r="G2593" t="s">
        <v>10662</v>
      </c>
      <c r="O2593" t="s">
        <v>11495</v>
      </c>
      <c r="P2593">
        <f t="shared" si="40"/>
        <v>0</v>
      </c>
    </row>
    <row r="2594" spans="1:16" hidden="1" x14ac:dyDescent="0.25">
      <c r="A2594" t="str">
        <f>"QGOLD12"</f>
        <v>QGOLD12</v>
      </c>
      <c r="B2594" t="s">
        <v>13785</v>
      </c>
      <c r="C2594">
        <v>337</v>
      </c>
      <c r="D2594" t="s">
        <v>16</v>
      </c>
      <c r="E2594">
        <v>16</v>
      </c>
      <c r="F2594" t="s">
        <v>255</v>
      </c>
      <c r="H2594" t="s">
        <v>9876</v>
      </c>
      <c r="O2594" t="s">
        <v>9418</v>
      </c>
      <c r="P2594">
        <f t="shared" si="40"/>
        <v>0</v>
      </c>
    </row>
    <row r="2595" spans="1:16" hidden="1" x14ac:dyDescent="0.25">
      <c r="A2595" t="str">
        <f>"AGOLD02"</f>
        <v>AGOLD02</v>
      </c>
      <c r="B2595" t="s">
        <v>13785</v>
      </c>
      <c r="C2595">
        <v>0</v>
      </c>
      <c r="D2595" t="s">
        <v>16</v>
      </c>
      <c r="E2595">
        <v>0</v>
      </c>
      <c r="F2595" t="s">
        <v>255</v>
      </c>
      <c r="H2595" t="s">
        <v>9876</v>
      </c>
      <c r="O2595" t="s">
        <v>11496</v>
      </c>
      <c r="P2595">
        <f t="shared" si="40"/>
        <v>0</v>
      </c>
    </row>
    <row r="2596" spans="1:16" x14ac:dyDescent="0.25">
      <c r="A2596" t="str">
        <f>"QGOLD11"</f>
        <v>QGOLD11</v>
      </c>
      <c r="B2596" t="s">
        <v>13784</v>
      </c>
      <c r="C2596">
        <v>0</v>
      </c>
      <c r="D2596" t="s">
        <v>16</v>
      </c>
      <c r="E2596">
        <v>0</v>
      </c>
      <c r="F2596" t="s">
        <v>255</v>
      </c>
      <c r="H2596" t="s">
        <v>9876</v>
      </c>
      <c r="O2596" t="s">
        <v>9507</v>
      </c>
      <c r="P2596">
        <f t="shared" si="40"/>
        <v>6372</v>
      </c>
    </row>
    <row r="2597" spans="1:16" x14ac:dyDescent="0.25">
      <c r="A2597" t="str">
        <f>"AGOLD05"</f>
        <v>AGOLD05</v>
      </c>
      <c r="B2597" t="s">
        <v>13784</v>
      </c>
      <c r="C2597">
        <v>0</v>
      </c>
      <c r="D2597" t="s">
        <v>16</v>
      </c>
      <c r="E2597">
        <v>0</v>
      </c>
      <c r="F2597" t="s">
        <v>255</v>
      </c>
      <c r="H2597" t="s">
        <v>9876</v>
      </c>
      <c r="O2597" t="s">
        <v>9513</v>
      </c>
      <c r="P2597">
        <f t="shared" si="40"/>
        <v>6700</v>
      </c>
    </row>
    <row r="2598" spans="1:16" hidden="1" x14ac:dyDescent="0.25">
      <c r="A2598" t="str">
        <f>"AGOLD10"</f>
        <v>AGOLD10</v>
      </c>
      <c r="B2598" t="s">
        <v>17739</v>
      </c>
      <c r="C2598">
        <v>0</v>
      </c>
      <c r="D2598" t="s">
        <v>379</v>
      </c>
      <c r="E2598">
        <v>0</v>
      </c>
      <c r="F2598" t="s">
        <v>255</v>
      </c>
      <c r="H2598" t="s">
        <v>9876</v>
      </c>
      <c r="O2598" t="s">
        <v>11497</v>
      </c>
      <c r="P2598">
        <f t="shared" si="40"/>
        <v>0</v>
      </c>
    </row>
    <row r="2599" spans="1:16" x14ac:dyDescent="0.25">
      <c r="A2599" t="str">
        <f>"QGOLD22"</f>
        <v>QGOLD22</v>
      </c>
      <c r="B2599" t="s">
        <v>13788</v>
      </c>
      <c r="C2599">
        <v>81</v>
      </c>
      <c r="D2599" t="s">
        <v>16</v>
      </c>
      <c r="E2599">
        <v>6</v>
      </c>
      <c r="F2599" t="s">
        <v>4632</v>
      </c>
      <c r="G2599" t="s">
        <v>11065</v>
      </c>
      <c r="H2599" t="s">
        <v>9891</v>
      </c>
      <c r="O2599" t="s">
        <v>9495</v>
      </c>
      <c r="P2599">
        <f t="shared" si="40"/>
        <v>923</v>
      </c>
    </row>
    <row r="2600" spans="1:16" hidden="1" x14ac:dyDescent="0.25">
      <c r="A2600" t="str">
        <f>"QGOLD14"</f>
        <v>QGOLD14</v>
      </c>
      <c r="B2600" t="s">
        <v>13787</v>
      </c>
      <c r="C2600">
        <v>0</v>
      </c>
      <c r="D2600" t="s">
        <v>16</v>
      </c>
      <c r="E2600">
        <v>0</v>
      </c>
      <c r="F2600" t="s">
        <v>395</v>
      </c>
      <c r="G2600" t="s">
        <v>9920</v>
      </c>
      <c r="H2600" t="s">
        <v>9871</v>
      </c>
      <c r="O2600" t="s">
        <v>11498</v>
      </c>
      <c r="P2600">
        <f t="shared" si="40"/>
        <v>0</v>
      </c>
    </row>
    <row r="2601" spans="1:16" hidden="1" x14ac:dyDescent="0.25">
      <c r="A2601" t="str">
        <f>"QGOLD03"</f>
        <v>QGOLD03</v>
      </c>
      <c r="B2601" t="s">
        <v>11066</v>
      </c>
      <c r="C2601">
        <v>0</v>
      </c>
      <c r="D2601" t="s">
        <v>16</v>
      </c>
      <c r="E2601">
        <v>0</v>
      </c>
      <c r="F2601" t="s">
        <v>11067</v>
      </c>
      <c r="O2601" t="s">
        <v>11499</v>
      </c>
      <c r="P2601">
        <f t="shared" si="40"/>
        <v>0</v>
      </c>
    </row>
    <row r="2602" spans="1:16" hidden="1" x14ac:dyDescent="0.25">
      <c r="A2602" t="str">
        <f>"QGOLD02"</f>
        <v>QGOLD02</v>
      </c>
      <c r="B2602" t="s">
        <v>11068</v>
      </c>
      <c r="C2602">
        <v>0</v>
      </c>
      <c r="D2602" t="s">
        <v>16</v>
      </c>
      <c r="E2602">
        <v>0</v>
      </c>
      <c r="F2602" t="s">
        <v>11067</v>
      </c>
      <c r="O2602" t="s">
        <v>11500</v>
      </c>
      <c r="P2602">
        <f t="shared" si="40"/>
        <v>0</v>
      </c>
    </row>
    <row r="2603" spans="1:16" hidden="1" x14ac:dyDescent="0.25">
      <c r="A2603" t="str">
        <f>"QGOLD04"</f>
        <v>QGOLD04</v>
      </c>
      <c r="B2603" t="s">
        <v>11069</v>
      </c>
      <c r="C2603">
        <v>0</v>
      </c>
      <c r="D2603" t="s">
        <v>16</v>
      </c>
      <c r="E2603">
        <v>0</v>
      </c>
      <c r="F2603" t="s">
        <v>11067</v>
      </c>
      <c r="O2603" t="s">
        <v>11501</v>
      </c>
      <c r="P2603">
        <f t="shared" si="40"/>
        <v>0</v>
      </c>
    </row>
    <row r="2604" spans="1:16" hidden="1" x14ac:dyDescent="0.25">
      <c r="A2604" t="str">
        <f>"AGOLD04"</f>
        <v>AGOLD04</v>
      </c>
      <c r="B2604" t="s">
        <v>11069</v>
      </c>
      <c r="C2604">
        <v>0</v>
      </c>
      <c r="D2604" t="s">
        <v>16</v>
      </c>
      <c r="E2604">
        <v>0</v>
      </c>
      <c r="F2604" t="s">
        <v>11067</v>
      </c>
      <c r="O2604" t="s">
        <v>11502</v>
      </c>
      <c r="P2604">
        <f t="shared" si="40"/>
        <v>0</v>
      </c>
    </row>
    <row r="2605" spans="1:16" x14ac:dyDescent="0.25">
      <c r="A2605" t="str">
        <f>"CGOLD01"</f>
        <v>CGOLD01</v>
      </c>
      <c r="B2605" t="s">
        <v>1486</v>
      </c>
      <c r="C2605">
        <v>0</v>
      </c>
      <c r="D2605" t="s">
        <v>16</v>
      </c>
      <c r="E2605">
        <v>0</v>
      </c>
      <c r="F2605" t="s">
        <v>1488</v>
      </c>
      <c r="O2605" t="s">
        <v>5624</v>
      </c>
      <c r="P2605">
        <f t="shared" si="40"/>
        <v>92</v>
      </c>
    </row>
    <row r="2606" spans="1:16" hidden="1" x14ac:dyDescent="0.25">
      <c r="A2606" t="str">
        <f>"AGOLM03"</f>
        <v>AGOLM03</v>
      </c>
      <c r="B2606" t="s">
        <v>472</v>
      </c>
      <c r="C2606">
        <v>0</v>
      </c>
      <c r="D2606" t="s">
        <v>16</v>
      </c>
      <c r="E2606">
        <v>0</v>
      </c>
      <c r="O2606" t="s">
        <v>11503</v>
      </c>
      <c r="P2606">
        <f t="shared" si="40"/>
        <v>0</v>
      </c>
    </row>
    <row r="2607" spans="1:16" hidden="1" x14ac:dyDescent="0.25">
      <c r="A2607" t="str">
        <f>"AGOLM01"</f>
        <v>AGOLM01</v>
      </c>
      <c r="B2607" t="s">
        <v>472</v>
      </c>
      <c r="C2607">
        <v>0</v>
      </c>
      <c r="D2607" t="s">
        <v>16</v>
      </c>
      <c r="E2607">
        <v>0</v>
      </c>
      <c r="F2607" t="s">
        <v>9992</v>
      </c>
      <c r="G2607" t="s">
        <v>11061</v>
      </c>
      <c r="O2607" t="s">
        <v>11504</v>
      </c>
      <c r="P2607">
        <f t="shared" si="40"/>
        <v>0</v>
      </c>
    </row>
    <row r="2608" spans="1:16" hidden="1" x14ac:dyDescent="0.25">
      <c r="A2608" t="str">
        <f>"AGOOD01"</f>
        <v>AGOOD01</v>
      </c>
      <c r="B2608" t="s">
        <v>11070</v>
      </c>
      <c r="C2608">
        <v>0</v>
      </c>
      <c r="D2608" t="s">
        <v>28</v>
      </c>
      <c r="E2608">
        <v>0</v>
      </c>
      <c r="F2608" t="s">
        <v>749</v>
      </c>
      <c r="O2608" t="s">
        <v>11505</v>
      </c>
      <c r="P2608">
        <f t="shared" si="40"/>
        <v>0</v>
      </c>
    </row>
    <row r="2609" spans="1:16" hidden="1" x14ac:dyDescent="0.25">
      <c r="A2609" t="str">
        <f>"QGOQU01"</f>
        <v>QGOQU01</v>
      </c>
      <c r="B2609" t="s">
        <v>11071</v>
      </c>
      <c r="C2609">
        <v>0</v>
      </c>
      <c r="D2609" t="s">
        <v>16</v>
      </c>
      <c r="E2609">
        <v>0</v>
      </c>
      <c r="F2609" t="s">
        <v>9988</v>
      </c>
      <c r="G2609" t="s">
        <v>10019</v>
      </c>
      <c r="O2609" t="s">
        <v>11506</v>
      </c>
      <c r="P2609">
        <f t="shared" si="40"/>
        <v>0</v>
      </c>
    </row>
    <row r="2610" spans="1:16" hidden="1" x14ac:dyDescent="0.25">
      <c r="A2610" t="str">
        <f>"QGOQU02"</f>
        <v>QGOQU02</v>
      </c>
      <c r="B2610" t="s">
        <v>11072</v>
      </c>
      <c r="C2610">
        <v>0</v>
      </c>
      <c r="D2610" t="s">
        <v>1367</v>
      </c>
      <c r="E2610">
        <v>0</v>
      </c>
      <c r="F2610" t="s">
        <v>9988</v>
      </c>
      <c r="G2610" t="s">
        <v>10019</v>
      </c>
      <c r="O2610" t="s">
        <v>11507</v>
      </c>
      <c r="P2610">
        <f t="shared" si="40"/>
        <v>0</v>
      </c>
    </row>
    <row r="2611" spans="1:16" hidden="1" x14ac:dyDescent="0.25">
      <c r="A2611" t="str">
        <f>"QGORD01"</f>
        <v>QGORD01</v>
      </c>
      <c r="B2611" t="s">
        <v>11073</v>
      </c>
      <c r="C2611">
        <v>0</v>
      </c>
      <c r="D2611" t="s">
        <v>16</v>
      </c>
      <c r="E2611">
        <v>0</v>
      </c>
      <c r="F2611" t="s">
        <v>281</v>
      </c>
      <c r="G2611" t="s">
        <v>10097</v>
      </c>
      <c r="O2611" t="s">
        <v>11508</v>
      </c>
      <c r="P2611">
        <f t="shared" si="40"/>
        <v>0</v>
      </c>
    </row>
    <row r="2612" spans="1:16" hidden="1" x14ac:dyDescent="0.25">
      <c r="A2612" t="str">
        <f>"QGORD02"</f>
        <v>QGORD02</v>
      </c>
      <c r="B2612" t="s">
        <v>11074</v>
      </c>
      <c r="C2612">
        <v>0</v>
      </c>
      <c r="D2612" t="s">
        <v>16</v>
      </c>
      <c r="E2612">
        <v>0</v>
      </c>
      <c r="F2612" t="s">
        <v>281</v>
      </c>
      <c r="G2612" t="s">
        <v>10097</v>
      </c>
      <c r="O2612" t="s">
        <v>11509</v>
      </c>
      <c r="P2612">
        <f t="shared" si="40"/>
        <v>0</v>
      </c>
    </row>
    <row r="2613" spans="1:16" hidden="1" x14ac:dyDescent="0.25">
      <c r="A2613" t="str">
        <f>"AGRAC01"</f>
        <v>AGRAC01</v>
      </c>
      <c r="B2613" t="s">
        <v>11075</v>
      </c>
      <c r="C2613">
        <v>0</v>
      </c>
      <c r="D2613" t="s">
        <v>16</v>
      </c>
      <c r="E2613">
        <v>0</v>
      </c>
      <c r="F2613" t="s">
        <v>135</v>
      </c>
      <c r="O2613" t="s">
        <v>11510</v>
      </c>
      <c r="P2613">
        <f t="shared" si="40"/>
        <v>0</v>
      </c>
    </row>
    <row r="2614" spans="1:16" x14ac:dyDescent="0.25">
      <c r="A2614" t="str">
        <f>"QGRAM01"</f>
        <v>QGRAM01</v>
      </c>
      <c r="B2614" t="s">
        <v>11076</v>
      </c>
      <c r="C2614">
        <v>0</v>
      </c>
      <c r="D2614" t="s">
        <v>16</v>
      </c>
      <c r="E2614">
        <v>0</v>
      </c>
      <c r="F2614" t="s">
        <v>92</v>
      </c>
      <c r="G2614" t="s">
        <v>10019</v>
      </c>
      <c r="O2614" t="s">
        <v>9394</v>
      </c>
      <c r="P2614">
        <f t="shared" si="40"/>
        <v>176</v>
      </c>
    </row>
    <row r="2615" spans="1:16" hidden="1" x14ac:dyDescent="0.25">
      <c r="A2615" t="str">
        <f>"AGRAM01"</f>
        <v>AGRAM01</v>
      </c>
      <c r="B2615" t="s">
        <v>11076</v>
      </c>
      <c r="C2615">
        <v>0</v>
      </c>
      <c r="D2615" t="s">
        <v>16</v>
      </c>
      <c r="E2615">
        <v>0</v>
      </c>
      <c r="F2615" t="s">
        <v>92</v>
      </c>
      <c r="G2615" t="s">
        <v>10019</v>
      </c>
      <c r="O2615" t="s">
        <v>9607</v>
      </c>
      <c r="P2615">
        <f t="shared" si="40"/>
        <v>0</v>
      </c>
    </row>
    <row r="2616" spans="1:16" hidden="1" x14ac:dyDescent="0.25">
      <c r="A2616" t="str">
        <f>"QGRAM02"</f>
        <v>QGRAM02</v>
      </c>
      <c r="B2616" t="s">
        <v>11077</v>
      </c>
      <c r="C2616">
        <v>0</v>
      </c>
      <c r="D2616" t="s">
        <v>16</v>
      </c>
      <c r="E2616">
        <v>0</v>
      </c>
      <c r="F2616" t="s">
        <v>92</v>
      </c>
      <c r="G2616" t="s">
        <v>10019</v>
      </c>
      <c r="O2616" t="s">
        <v>9430</v>
      </c>
      <c r="P2616">
        <f t="shared" si="40"/>
        <v>0</v>
      </c>
    </row>
    <row r="2617" spans="1:16" hidden="1" x14ac:dyDescent="0.25">
      <c r="A2617" t="str">
        <f>"AGRAM02"</f>
        <v>AGRAM02</v>
      </c>
      <c r="B2617" t="s">
        <v>11077</v>
      </c>
      <c r="C2617">
        <v>0</v>
      </c>
      <c r="D2617" t="s">
        <v>16</v>
      </c>
      <c r="E2617">
        <v>0</v>
      </c>
      <c r="F2617" t="s">
        <v>92</v>
      </c>
      <c r="G2617" t="s">
        <v>10019</v>
      </c>
      <c r="O2617" t="s">
        <v>9440</v>
      </c>
      <c r="P2617">
        <f t="shared" si="40"/>
        <v>0</v>
      </c>
    </row>
    <row r="2618" spans="1:16" x14ac:dyDescent="0.25">
      <c r="A2618" t="str">
        <f>"QGRAM05"</f>
        <v>QGRAM05</v>
      </c>
      <c r="B2618" t="s">
        <v>11078</v>
      </c>
      <c r="C2618">
        <v>0</v>
      </c>
      <c r="D2618" t="s">
        <v>1367</v>
      </c>
      <c r="E2618">
        <v>0</v>
      </c>
      <c r="F2618" t="s">
        <v>92</v>
      </c>
      <c r="G2618" t="s">
        <v>10019</v>
      </c>
      <c r="O2618" t="s">
        <v>9420</v>
      </c>
      <c r="P2618">
        <f t="shared" si="40"/>
        <v>10</v>
      </c>
    </row>
    <row r="2619" spans="1:16" hidden="1" x14ac:dyDescent="0.25">
      <c r="A2619" t="str">
        <f>"QGRAM03"</f>
        <v>QGRAM03</v>
      </c>
      <c r="B2619" t="s">
        <v>11079</v>
      </c>
      <c r="C2619">
        <v>0</v>
      </c>
      <c r="D2619" t="s">
        <v>4777</v>
      </c>
      <c r="E2619">
        <v>0</v>
      </c>
      <c r="F2619" t="s">
        <v>92</v>
      </c>
      <c r="G2619" t="s">
        <v>10019</v>
      </c>
      <c r="O2619" t="s">
        <v>11511</v>
      </c>
      <c r="P2619">
        <f t="shared" si="40"/>
        <v>0</v>
      </c>
    </row>
    <row r="2620" spans="1:16" hidden="1" x14ac:dyDescent="0.25">
      <c r="A2620" t="str">
        <f>"QGRAM06"</f>
        <v>QGRAM06</v>
      </c>
      <c r="B2620" t="s">
        <v>11080</v>
      </c>
      <c r="C2620">
        <v>0</v>
      </c>
      <c r="D2620" t="s">
        <v>379</v>
      </c>
      <c r="E2620">
        <v>0</v>
      </c>
      <c r="F2620" t="s">
        <v>92</v>
      </c>
      <c r="G2620" t="s">
        <v>10019</v>
      </c>
      <c r="O2620" t="s">
        <v>11512</v>
      </c>
      <c r="P2620">
        <f t="shared" si="40"/>
        <v>0</v>
      </c>
    </row>
    <row r="2621" spans="1:16" x14ac:dyDescent="0.25">
      <c r="A2621" t="str">
        <f>"AGRAM04"</f>
        <v>AGRAM04</v>
      </c>
      <c r="B2621" t="s">
        <v>11080</v>
      </c>
      <c r="C2621">
        <v>0</v>
      </c>
      <c r="D2621" t="s">
        <v>379</v>
      </c>
      <c r="E2621">
        <v>0</v>
      </c>
      <c r="F2621" t="s">
        <v>92</v>
      </c>
      <c r="G2621" t="s">
        <v>10019</v>
      </c>
      <c r="O2621" t="s">
        <v>9571</v>
      </c>
      <c r="P2621">
        <f t="shared" si="40"/>
        <v>1200</v>
      </c>
    </row>
    <row r="2622" spans="1:16" x14ac:dyDescent="0.25">
      <c r="A2622" t="str">
        <f>"QGRAM04"</f>
        <v>QGRAM04</v>
      </c>
      <c r="B2622" t="s">
        <v>11081</v>
      </c>
      <c r="C2622">
        <v>0</v>
      </c>
      <c r="D2622" t="s">
        <v>16</v>
      </c>
      <c r="E2622">
        <v>0</v>
      </c>
      <c r="F2622" t="s">
        <v>92</v>
      </c>
      <c r="G2622" t="s">
        <v>10019</v>
      </c>
      <c r="O2622" t="s">
        <v>9497</v>
      </c>
      <c r="P2622">
        <f t="shared" si="40"/>
        <v>4686</v>
      </c>
    </row>
    <row r="2623" spans="1:16" x14ac:dyDescent="0.25">
      <c r="A2623" t="str">
        <f>"AGRAM03"</f>
        <v>AGRAM03</v>
      </c>
      <c r="B2623" t="s">
        <v>11081</v>
      </c>
      <c r="C2623">
        <v>0</v>
      </c>
      <c r="D2623" t="s">
        <v>16</v>
      </c>
      <c r="E2623">
        <v>0</v>
      </c>
      <c r="F2623" t="s">
        <v>92</v>
      </c>
      <c r="G2623" t="s">
        <v>10019</v>
      </c>
      <c r="O2623" t="s">
        <v>9501</v>
      </c>
      <c r="P2623">
        <f t="shared" si="40"/>
        <v>1140</v>
      </c>
    </row>
    <row r="2624" spans="1:16" x14ac:dyDescent="0.25">
      <c r="A2624" t="str">
        <f>"ZZGRAN01"</f>
        <v>ZZGRAN01</v>
      </c>
      <c r="B2624" t="s">
        <v>9355</v>
      </c>
      <c r="C2624">
        <v>0</v>
      </c>
      <c r="D2624" t="s">
        <v>28</v>
      </c>
      <c r="E2624">
        <v>0</v>
      </c>
      <c r="F2624" t="s">
        <v>9356</v>
      </c>
      <c r="G2624" t="s">
        <v>253</v>
      </c>
      <c r="O2624" t="s">
        <v>9539</v>
      </c>
      <c r="P2624">
        <f t="shared" si="40"/>
        <v>982</v>
      </c>
    </row>
    <row r="2625" spans="1:16" hidden="1" x14ac:dyDescent="0.25">
      <c r="A2625" t="str">
        <f>"QGRAN03"</f>
        <v>QGRAN03</v>
      </c>
      <c r="B2625" t="s">
        <v>11082</v>
      </c>
      <c r="C2625">
        <v>0</v>
      </c>
      <c r="D2625" t="s">
        <v>41</v>
      </c>
      <c r="E2625">
        <v>0</v>
      </c>
      <c r="F2625" t="s">
        <v>9995</v>
      </c>
      <c r="O2625" t="s">
        <v>11513</v>
      </c>
      <c r="P2625">
        <f t="shared" si="40"/>
        <v>0</v>
      </c>
    </row>
    <row r="2626" spans="1:16" hidden="1" x14ac:dyDescent="0.25">
      <c r="A2626" t="str">
        <f>"AGRAN01"</f>
        <v>AGRAN01</v>
      </c>
      <c r="B2626" t="s">
        <v>474</v>
      </c>
      <c r="C2626">
        <v>729</v>
      </c>
      <c r="D2626" t="s">
        <v>41</v>
      </c>
      <c r="E2626">
        <v>729</v>
      </c>
      <c r="F2626" t="s">
        <v>476</v>
      </c>
      <c r="G2626" t="s">
        <v>10005</v>
      </c>
      <c r="O2626" t="s">
        <v>11514</v>
      </c>
      <c r="P2626">
        <f t="shared" si="40"/>
        <v>0</v>
      </c>
    </row>
    <row r="2627" spans="1:16" hidden="1" x14ac:dyDescent="0.25">
      <c r="A2627" t="str">
        <f>"QGRAN01"</f>
        <v>QGRAN01</v>
      </c>
      <c r="B2627" t="s">
        <v>474</v>
      </c>
      <c r="C2627">
        <v>32804</v>
      </c>
      <c r="D2627" t="s">
        <v>41</v>
      </c>
      <c r="E2627">
        <v>32804</v>
      </c>
      <c r="F2627" t="s">
        <v>476</v>
      </c>
      <c r="G2627" t="s">
        <v>10005</v>
      </c>
      <c r="O2627" t="s">
        <v>11515</v>
      </c>
      <c r="P2627">
        <f t="shared" ref="P2627:P2690" si="41">SUMIFS($C$2:$C$7959,$B$2:$B$7959,O2627)</f>
        <v>0</v>
      </c>
    </row>
    <row r="2628" spans="1:16" hidden="1" x14ac:dyDescent="0.25">
      <c r="A2628" t="str">
        <f>"QGRAN04"</f>
        <v>QGRAN04</v>
      </c>
      <c r="B2628" t="s">
        <v>4635</v>
      </c>
      <c r="C2628">
        <v>118681</v>
      </c>
      <c r="D2628" t="s">
        <v>41</v>
      </c>
      <c r="E2628">
        <v>118681</v>
      </c>
      <c r="F2628" t="s">
        <v>476</v>
      </c>
      <c r="G2628" t="s">
        <v>10005</v>
      </c>
      <c r="O2628" t="s">
        <v>11516</v>
      </c>
      <c r="P2628">
        <f t="shared" si="41"/>
        <v>0</v>
      </c>
    </row>
    <row r="2629" spans="1:16" hidden="1" x14ac:dyDescent="0.25">
      <c r="A2629" t="str">
        <f>"AGRAN02"</f>
        <v>AGRAN02</v>
      </c>
      <c r="B2629" t="s">
        <v>4635</v>
      </c>
      <c r="C2629">
        <v>0</v>
      </c>
      <c r="D2629" t="s">
        <v>41</v>
      </c>
      <c r="E2629">
        <v>0</v>
      </c>
      <c r="F2629" t="s">
        <v>476</v>
      </c>
      <c r="G2629" t="s">
        <v>10005</v>
      </c>
      <c r="O2629" t="s">
        <v>11517</v>
      </c>
      <c r="P2629">
        <f t="shared" si="41"/>
        <v>0</v>
      </c>
    </row>
    <row r="2630" spans="1:16" hidden="1" x14ac:dyDescent="0.25">
      <c r="A2630" t="str">
        <f>"QGRAN02"</f>
        <v>QGRAN02</v>
      </c>
      <c r="B2630" t="s">
        <v>4635</v>
      </c>
      <c r="C2630">
        <v>0</v>
      </c>
      <c r="D2630" t="s">
        <v>41</v>
      </c>
      <c r="E2630">
        <v>0</v>
      </c>
      <c r="F2630" t="s">
        <v>476</v>
      </c>
      <c r="G2630" t="s">
        <v>10005</v>
      </c>
      <c r="O2630" t="s">
        <v>11518</v>
      </c>
      <c r="P2630">
        <f t="shared" si="41"/>
        <v>0</v>
      </c>
    </row>
    <row r="2631" spans="1:16" hidden="1" x14ac:dyDescent="0.25">
      <c r="A2631" t="str">
        <f>"QGRAN06"</f>
        <v>QGRAN06</v>
      </c>
      <c r="B2631" t="s">
        <v>13790</v>
      </c>
      <c r="C2631">
        <v>1200</v>
      </c>
      <c r="D2631" t="s">
        <v>16</v>
      </c>
      <c r="E2631">
        <v>30</v>
      </c>
      <c r="F2631" t="s">
        <v>4213</v>
      </c>
      <c r="G2631" t="s">
        <v>9959</v>
      </c>
      <c r="H2631" t="s">
        <v>9871</v>
      </c>
      <c r="O2631" t="s">
        <v>11519</v>
      </c>
      <c r="P2631">
        <f t="shared" si="41"/>
        <v>0</v>
      </c>
    </row>
    <row r="2632" spans="1:16" hidden="1" x14ac:dyDescent="0.25">
      <c r="A2632" t="str">
        <f>"QGRAN05"</f>
        <v>QGRAN05</v>
      </c>
      <c r="B2632" t="s">
        <v>13789</v>
      </c>
      <c r="C2632">
        <v>950</v>
      </c>
      <c r="D2632" t="s">
        <v>16</v>
      </c>
      <c r="E2632">
        <v>19</v>
      </c>
      <c r="F2632" t="s">
        <v>4213</v>
      </c>
      <c r="G2632" t="s">
        <v>9959</v>
      </c>
      <c r="H2632" t="s">
        <v>9871</v>
      </c>
      <c r="O2632" t="s">
        <v>11520</v>
      </c>
      <c r="P2632">
        <f t="shared" si="41"/>
        <v>0</v>
      </c>
    </row>
    <row r="2633" spans="1:16" hidden="1" x14ac:dyDescent="0.25">
      <c r="A2633" t="str">
        <f>"QGRAS02"</f>
        <v>QGRAS02</v>
      </c>
      <c r="B2633" t="s">
        <v>4645</v>
      </c>
      <c r="C2633">
        <v>15753</v>
      </c>
      <c r="D2633" t="s">
        <v>16</v>
      </c>
      <c r="E2633">
        <v>787</v>
      </c>
      <c r="F2633" t="s">
        <v>128</v>
      </c>
      <c r="G2633" t="s">
        <v>9920</v>
      </c>
      <c r="O2633" t="s">
        <v>11521</v>
      </c>
      <c r="P2633">
        <f t="shared" si="41"/>
        <v>0</v>
      </c>
    </row>
    <row r="2634" spans="1:16" hidden="1" x14ac:dyDescent="0.25">
      <c r="A2634" t="str">
        <f>"AGRAS01"</f>
        <v>AGRAS01</v>
      </c>
      <c r="B2634" t="s">
        <v>4645</v>
      </c>
      <c r="C2634">
        <v>0</v>
      </c>
      <c r="D2634" t="s">
        <v>16</v>
      </c>
      <c r="E2634">
        <v>0</v>
      </c>
      <c r="F2634" t="s">
        <v>128</v>
      </c>
      <c r="G2634" t="s">
        <v>9920</v>
      </c>
      <c r="O2634" t="s">
        <v>9467</v>
      </c>
      <c r="P2634">
        <f t="shared" si="41"/>
        <v>0</v>
      </c>
    </row>
    <row r="2635" spans="1:16" hidden="1" x14ac:dyDescent="0.25">
      <c r="A2635" t="str">
        <f>"AGRAS04"</f>
        <v>AGRAS04</v>
      </c>
      <c r="B2635" t="s">
        <v>4645</v>
      </c>
      <c r="C2635">
        <v>0</v>
      </c>
      <c r="D2635" t="s">
        <v>16</v>
      </c>
      <c r="E2635">
        <v>0</v>
      </c>
      <c r="O2635" t="s">
        <v>11522</v>
      </c>
      <c r="P2635">
        <f t="shared" si="41"/>
        <v>0</v>
      </c>
    </row>
    <row r="2636" spans="1:16" hidden="1" x14ac:dyDescent="0.25">
      <c r="A2636" t="str">
        <f>"QGRAS01"</f>
        <v>QGRAS01</v>
      </c>
      <c r="B2636" t="s">
        <v>4642</v>
      </c>
      <c r="C2636">
        <v>0</v>
      </c>
      <c r="D2636" t="s">
        <v>379</v>
      </c>
      <c r="E2636">
        <v>0</v>
      </c>
      <c r="F2636" t="s">
        <v>128</v>
      </c>
      <c r="G2636" t="s">
        <v>9920</v>
      </c>
      <c r="O2636" t="s">
        <v>11523</v>
      </c>
      <c r="P2636">
        <f t="shared" si="41"/>
        <v>0</v>
      </c>
    </row>
    <row r="2637" spans="1:16" hidden="1" x14ac:dyDescent="0.25">
      <c r="A2637" t="str">
        <f>"AGRAS02"</f>
        <v>AGRAS02</v>
      </c>
      <c r="B2637" t="s">
        <v>4647</v>
      </c>
      <c r="C2637">
        <v>0</v>
      </c>
      <c r="D2637" t="s">
        <v>379</v>
      </c>
      <c r="E2637">
        <v>0</v>
      </c>
      <c r="F2637" t="s">
        <v>128</v>
      </c>
      <c r="G2637" t="s">
        <v>9920</v>
      </c>
      <c r="O2637" t="s">
        <v>11524</v>
      </c>
      <c r="P2637">
        <f t="shared" si="41"/>
        <v>0</v>
      </c>
    </row>
    <row r="2638" spans="1:16" hidden="1" x14ac:dyDescent="0.25">
      <c r="A2638" t="str">
        <f>"QGRAS03"</f>
        <v>QGRAS03</v>
      </c>
      <c r="B2638" t="s">
        <v>4647</v>
      </c>
      <c r="C2638">
        <v>0</v>
      </c>
      <c r="D2638" t="s">
        <v>379</v>
      </c>
      <c r="E2638">
        <v>0</v>
      </c>
      <c r="F2638" t="s">
        <v>128</v>
      </c>
      <c r="G2638" t="s">
        <v>9920</v>
      </c>
      <c r="O2638" t="s">
        <v>11525</v>
      </c>
      <c r="P2638">
        <f t="shared" si="41"/>
        <v>0</v>
      </c>
    </row>
    <row r="2639" spans="1:16" hidden="1" x14ac:dyDescent="0.25">
      <c r="A2639" t="str">
        <f>"QGREE03"</f>
        <v>QGREE03</v>
      </c>
      <c r="B2639" t="s">
        <v>13791</v>
      </c>
      <c r="C2639">
        <v>1108</v>
      </c>
      <c r="D2639" t="s">
        <v>16</v>
      </c>
      <c r="E2639">
        <v>92</v>
      </c>
      <c r="F2639" t="s">
        <v>1326</v>
      </c>
      <c r="G2639" t="s">
        <v>7196</v>
      </c>
      <c r="H2639" t="s">
        <v>9891</v>
      </c>
      <c r="O2639" t="s">
        <v>9567</v>
      </c>
      <c r="P2639">
        <f t="shared" si="41"/>
        <v>0</v>
      </c>
    </row>
    <row r="2640" spans="1:16" hidden="1" x14ac:dyDescent="0.25">
      <c r="A2640" t="str">
        <f>"AGREE01"</f>
        <v>AGREE01</v>
      </c>
      <c r="B2640" t="s">
        <v>13791</v>
      </c>
      <c r="C2640">
        <v>0</v>
      </c>
      <c r="D2640" t="s">
        <v>28</v>
      </c>
      <c r="E2640">
        <v>0</v>
      </c>
      <c r="O2640" t="s">
        <v>11526</v>
      </c>
      <c r="P2640">
        <f t="shared" si="41"/>
        <v>0</v>
      </c>
    </row>
    <row r="2641" spans="1:16" x14ac:dyDescent="0.25">
      <c r="A2641" t="str">
        <f>"AGREE02"</f>
        <v>AGREE02</v>
      </c>
      <c r="B2641" t="s">
        <v>13793</v>
      </c>
      <c r="C2641">
        <v>0</v>
      </c>
      <c r="D2641" t="s">
        <v>16</v>
      </c>
      <c r="E2641">
        <v>0</v>
      </c>
      <c r="O2641" t="s">
        <v>9407</v>
      </c>
      <c r="P2641">
        <f t="shared" si="41"/>
        <v>148</v>
      </c>
    </row>
    <row r="2642" spans="1:16" hidden="1" x14ac:dyDescent="0.25">
      <c r="A2642" t="str">
        <f>"QGREE05"</f>
        <v>QGREE05</v>
      </c>
      <c r="B2642" t="s">
        <v>13793</v>
      </c>
      <c r="C2642">
        <v>2018</v>
      </c>
      <c r="D2642" t="s">
        <v>16</v>
      </c>
      <c r="E2642">
        <v>100</v>
      </c>
      <c r="F2642" t="s">
        <v>1326</v>
      </c>
      <c r="G2642" t="s">
        <v>7196</v>
      </c>
      <c r="H2642" t="s">
        <v>9891</v>
      </c>
      <c r="O2642" t="s">
        <v>11527</v>
      </c>
      <c r="P2642">
        <f t="shared" si="41"/>
        <v>0</v>
      </c>
    </row>
    <row r="2643" spans="1:16" x14ac:dyDescent="0.25">
      <c r="A2643" t="str">
        <f>"QGREE04"</f>
        <v>QGREE04</v>
      </c>
      <c r="B2643" t="s">
        <v>13792</v>
      </c>
      <c r="C2643">
        <v>5104</v>
      </c>
      <c r="D2643" t="s">
        <v>41</v>
      </c>
      <c r="E2643">
        <v>63</v>
      </c>
      <c r="F2643" t="s">
        <v>1326</v>
      </c>
      <c r="G2643" t="s">
        <v>7196</v>
      </c>
      <c r="H2643" t="s">
        <v>9891</v>
      </c>
      <c r="O2643" t="s">
        <v>9587</v>
      </c>
      <c r="P2643">
        <f t="shared" si="41"/>
        <v>10411</v>
      </c>
    </row>
    <row r="2644" spans="1:16" hidden="1" x14ac:dyDescent="0.25">
      <c r="A2644" t="str">
        <f>"QGREE02"</f>
        <v>QGREE02</v>
      </c>
      <c r="B2644" t="s">
        <v>17740</v>
      </c>
      <c r="C2644">
        <v>0</v>
      </c>
      <c r="D2644" t="s">
        <v>16</v>
      </c>
      <c r="E2644">
        <v>0</v>
      </c>
      <c r="F2644" t="s">
        <v>2737</v>
      </c>
      <c r="H2644" t="s">
        <v>9891</v>
      </c>
      <c r="O2644" t="s">
        <v>11528</v>
      </c>
      <c r="P2644">
        <f t="shared" si="41"/>
        <v>0</v>
      </c>
    </row>
    <row r="2645" spans="1:16" hidden="1" x14ac:dyDescent="0.25">
      <c r="A2645" t="str">
        <f>"QGREE01"</f>
        <v>QGREE01</v>
      </c>
      <c r="B2645" t="s">
        <v>17741</v>
      </c>
      <c r="C2645">
        <v>0</v>
      </c>
      <c r="D2645" t="s">
        <v>379</v>
      </c>
      <c r="E2645">
        <v>0</v>
      </c>
      <c r="F2645" t="s">
        <v>2737</v>
      </c>
      <c r="H2645" t="s">
        <v>9891</v>
      </c>
      <c r="O2645" t="s">
        <v>11529</v>
      </c>
      <c r="P2645">
        <f t="shared" si="41"/>
        <v>0</v>
      </c>
    </row>
    <row r="2646" spans="1:16" hidden="1" x14ac:dyDescent="0.25">
      <c r="A2646" t="str">
        <f>"QGRET01"</f>
        <v>QGRET01</v>
      </c>
      <c r="B2646" t="s">
        <v>11083</v>
      </c>
      <c r="C2646">
        <v>0</v>
      </c>
      <c r="D2646" t="s">
        <v>16</v>
      </c>
      <c r="E2646">
        <v>0</v>
      </c>
      <c r="F2646" t="s">
        <v>1586</v>
      </c>
      <c r="G2646" t="s">
        <v>9993</v>
      </c>
      <c r="O2646" t="s">
        <v>9505</v>
      </c>
      <c r="P2646">
        <f t="shared" si="41"/>
        <v>0</v>
      </c>
    </row>
    <row r="2647" spans="1:16" hidden="1" x14ac:dyDescent="0.25">
      <c r="A2647" t="str">
        <f>"AGROA01"</f>
        <v>AGROA01</v>
      </c>
      <c r="B2647" t="s">
        <v>11084</v>
      </c>
      <c r="C2647">
        <v>0</v>
      </c>
      <c r="D2647" t="s">
        <v>16</v>
      </c>
      <c r="E2647">
        <v>0</v>
      </c>
      <c r="F2647" t="s">
        <v>879</v>
      </c>
      <c r="O2647" t="s">
        <v>11530</v>
      </c>
      <c r="P2647">
        <f t="shared" si="41"/>
        <v>0</v>
      </c>
    </row>
    <row r="2648" spans="1:16" hidden="1" x14ac:dyDescent="0.25">
      <c r="A2648" t="str">
        <f>"ZZGULA01"</f>
        <v>ZZGULA01</v>
      </c>
      <c r="B2648" t="s">
        <v>9358</v>
      </c>
      <c r="C2648">
        <v>0</v>
      </c>
      <c r="D2648" t="s">
        <v>41</v>
      </c>
      <c r="E2648">
        <v>0</v>
      </c>
      <c r="F2648" t="s">
        <v>879</v>
      </c>
      <c r="G2648" t="s">
        <v>253</v>
      </c>
      <c r="O2648" t="s">
        <v>11531</v>
      </c>
      <c r="P2648">
        <f t="shared" si="41"/>
        <v>0</v>
      </c>
    </row>
    <row r="2649" spans="1:16" hidden="1" x14ac:dyDescent="0.25">
      <c r="A2649" t="str">
        <f>"ZZGULA02"</f>
        <v>ZZGULA02</v>
      </c>
      <c r="B2649" t="s">
        <v>11085</v>
      </c>
      <c r="C2649">
        <v>0</v>
      </c>
      <c r="D2649" t="s">
        <v>41</v>
      </c>
      <c r="E2649">
        <v>0</v>
      </c>
      <c r="F2649" t="s">
        <v>879</v>
      </c>
      <c r="G2649" t="s">
        <v>253</v>
      </c>
      <c r="O2649" t="s">
        <v>11532</v>
      </c>
      <c r="P2649">
        <f t="shared" si="41"/>
        <v>0</v>
      </c>
    </row>
    <row r="2650" spans="1:16" hidden="1" x14ac:dyDescent="0.25">
      <c r="A2650" t="str">
        <f>"ZZGUNT01"</f>
        <v>ZZGUNT01</v>
      </c>
      <c r="B2650" t="s">
        <v>11086</v>
      </c>
      <c r="C2650">
        <v>0</v>
      </c>
      <c r="D2650" t="s">
        <v>28</v>
      </c>
      <c r="E2650">
        <v>0</v>
      </c>
      <c r="F2650" t="s">
        <v>879</v>
      </c>
      <c r="G2650" t="s">
        <v>253</v>
      </c>
      <c r="O2650" t="s">
        <v>11533</v>
      </c>
      <c r="P2650">
        <f t="shared" si="41"/>
        <v>0</v>
      </c>
    </row>
    <row r="2651" spans="1:16" hidden="1" x14ac:dyDescent="0.25">
      <c r="A2651" t="str">
        <f>"AGUNT02"</f>
        <v>AGUNT02</v>
      </c>
      <c r="B2651" t="s">
        <v>483</v>
      </c>
      <c r="C2651">
        <v>49</v>
      </c>
      <c r="D2651" t="s">
        <v>28</v>
      </c>
      <c r="E2651">
        <v>4</v>
      </c>
      <c r="F2651" t="s">
        <v>481</v>
      </c>
      <c r="O2651" t="s">
        <v>11534</v>
      </c>
      <c r="P2651">
        <f t="shared" si="41"/>
        <v>0</v>
      </c>
    </row>
    <row r="2652" spans="1:16" hidden="1" x14ac:dyDescent="0.25">
      <c r="A2652" t="str">
        <f>"AGUNT03"</f>
        <v>AGUNT03</v>
      </c>
      <c r="B2652" t="s">
        <v>11087</v>
      </c>
      <c r="C2652">
        <v>0</v>
      </c>
      <c r="D2652" t="s">
        <v>28</v>
      </c>
      <c r="E2652">
        <v>0</v>
      </c>
      <c r="F2652" t="s">
        <v>481</v>
      </c>
      <c r="O2652" t="s">
        <v>11535</v>
      </c>
      <c r="P2652">
        <f t="shared" si="41"/>
        <v>0</v>
      </c>
    </row>
    <row r="2653" spans="1:16" hidden="1" x14ac:dyDescent="0.25">
      <c r="A2653" t="str">
        <f>"AGUNT01"</f>
        <v>AGUNT01</v>
      </c>
      <c r="B2653" t="s">
        <v>478</v>
      </c>
      <c r="C2653">
        <v>0</v>
      </c>
      <c r="D2653" t="s">
        <v>28</v>
      </c>
      <c r="E2653">
        <v>0</v>
      </c>
      <c r="F2653" t="s">
        <v>481</v>
      </c>
      <c r="O2653" t="s">
        <v>9589</v>
      </c>
      <c r="P2653">
        <f t="shared" si="41"/>
        <v>0</v>
      </c>
    </row>
    <row r="2654" spans="1:16" hidden="1" x14ac:dyDescent="0.25">
      <c r="A2654" t="str">
        <f>"AGUNT04"</f>
        <v>AGUNT04</v>
      </c>
      <c r="B2654" t="s">
        <v>11088</v>
      </c>
      <c r="C2654">
        <v>0</v>
      </c>
      <c r="D2654" t="s">
        <v>28</v>
      </c>
      <c r="E2654">
        <v>0</v>
      </c>
      <c r="F2654" t="s">
        <v>481</v>
      </c>
      <c r="O2654" t="s">
        <v>11536</v>
      </c>
      <c r="P2654">
        <f t="shared" si="41"/>
        <v>0</v>
      </c>
    </row>
    <row r="2655" spans="1:16" hidden="1" x14ac:dyDescent="0.25">
      <c r="A2655" t="str">
        <f>"QGUSA01"</f>
        <v>QGUSA01</v>
      </c>
      <c r="B2655" t="s">
        <v>11089</v>
      </c>
      <c r="C2655">
        <v>0</v>
      </c>
      <c r="D2655" t="s">
        <v>16</v>
      </c>
      <c r="E2655">
        <v>0</v>
      </c>
      <c r="F2655" t="s">
        <v>10201</v>
      </c>
      <c r="O2655" t="s">
        <v>11537</v>
      </c>
      <c r="P2655">
        <f t="shared" si="41"/>
        <v>0</v>
      </c>
    </row>
    <row r="2656" spans="1:16" x14ac:dyDescent="0.25">
      <c r="A2656" t="str">
        <f>"QGUSA02"</f>
        <v>QGUSA02</v>
      </c>
      <c r="B2656" t="s">
        <v>11090</v>
      </c>
      <c r="C2656">
        <v>0</v>
      </c>
      <c r="D2656" t="s">
        <v>16</v>
      </c>
      <c r="E2656">
        <v>0</v>
      </c>
      <c r="F2656" t="s">
        <v>10201</v>
      </c>
      <c r="O2656" t="s">
        <v>9422</v>
      </c>
      <c r="P2656">
        <f t="shared" si="41"/>
        <v>42</v>
      </c>
    </row>
    <row r="2657" spans="1:16" hidden="1" x14ac:dyDescent="0.25">
      <c r="A2657" t="str">
        <f>"ZZHPINF01"</f>
        <v>ZZHPINF01</v>
      </c>
      <c r="B2657" t="s">
        <v>11091</v>
      </c>
      <c r="C2657">
        <v>0</v>
      </c>
      <c r="D2657" t="s">
        <v>28</v>
      </c>
      <c r="E2657">
        <v>0</v>
      </c>
      <c r="G2657" t="s">
        <v>253</v>
      </c>
      <c r="O2657" t="s">
        <v>9591</v>
      </c>
      <c r="P2657">
        <f t="shared" si="41"/>
        <v>0</v>
      </c>
    </row>
    <row r="2658" spans="1:16" hidden="1" x14ac:dyDescent="0.25">
      <c r="A2658" t="str">
        <f>"ZZHPOP01"</f>
        <v>ZZHPOP01</v>
      </c>
      <c r="B2658" t="s">
        <v>11092</v>
      </c>
      <c r="C2658">
        <v>0</v>
      </c>
      <c r="D2658" t="s">
        <v>28</v>
      </c>
      <c r="E2658">
        <v>0</v>
      </c>
      <c r="O2658" t="s">
        <v>11538</v>
      </c>
      <c r="P2658">
        <f t="shared" si="41"/>
        <v>0</v>
      </c>
    </row>
    <row r="2659" spans="1:16" hidden="1" x14ac:dyDescent="0.25">
      <c r="A2659" t="str">
        <f>"QHSPA02"</f>
        <v>QHSPA02</v>
      </c>
      <c r="B2659" t="s">
        <v>17742</v>
      </c>
      <c r="C2659">
        <v>0</v>
      </c>
      <c r="D2659" t="s">
        <v>41</v>
      </c>
      <c r="E2659">
        <v>0</v>
      </c>
      <c r="F2659" t="s">
        <v>1438</v>
      </c>
      <c r="H2659" t="s">
        <v>9891</v>
      </c>
      <c r="O2659" t="s">
        <v>11539</v>
      </c>
      <c r="P2659">
        <f t="shared" si="41"/>
        <v>0</v>
      </c>
    </row>
    <row r="2660" spans="1:16" hidden="1" x14ac:dyDescent="0.25">
      <c r="A2660" t="str">
        <f>"AHSPA01"</f>
        <v>AHSPA01</v>
      </c>
      <c r="B2660" t="s">
        <v>17742</v>
      </c>
      <c r="C2660">
        <v>0</v>
      </c>
      <c r="D2660" t="s">
        <v>41</v>
      </c>
      <c r="E2660">
        <v>0</v>
      </c>
      <c r="F2660" t="s">
        <v>1438</v>
      </c>
      <c r="H2660" t="s">
        <v>9891</v>
      </c>
      <c r="O2660" t="s">
        <v>11540</v>
      </c>
      <c r="P2660">
        <f t="shared" si="41"/>
        <v>0</v>
      </c>
    </row>
    <row r="2661" spans="1:16" hidden="1" x14ac:dyDescent="0.25">
      <c r="A2661" t="str">
        <f>"QHSPA01"</f>
        <v>QHSPA01</v>
      </c>
      <c r="B2661" t="s">
        <v>17743</v>
      </c>
      <c r="C2661">
        <v>0</v>
      </c>
      <c r="D2661" t="s">
        <v>843</v>
      </c>
      <c r="E2661">
        <v>0</v>
      </c>
      <c r="F2661" t="s">
        <v>1438</v>
      </c>
      <c r="H2661" t="s">
        <v>9891</v>
      </c>
      <c r="O2661" t="s">
        <v>11541</v>
      </c>
      <c r="P2661">
        <f t="shared" si="41"/>
        <v>0</v>
      </c>
    </row>
    <row r="2662" spans="1:16" hidden="1" x14ac:dyDescent="0.25">
      <c r="A2662" t="str">
        <f>"QHSPA03"</f>
        <v>QHSPA03</v>
      </c>
      <c r="B2662" t="s">
        <v>17744</v>
      </c>
      <c r="C2662">
        <v>0</v>
      </c>
      <c r="D2662" t="s">
        <v>41</v>
      </c>
      <c r="E2662">
        <v>0</v>
      </c>
      <c r="F2662" t="s">
        <v>1438</v>
      </c>
      <c r="H2662" t="s">
        <v>9891</v>
      </c>
      <c r="O2662" t="s">
        <v>11542</v>
      </c>
      <c r="P2662">
        <f t="shared" si="41"/>
        <v>0</v>
      </c>
    </row>
    <row r="2663" spans="1:16" hidden="1" x14ac:dyDescent="0.25">
      <c r="A2663" t="str">
        <f>"QHADE03"</f>
        <v>QHADE03</v>
      </c>
      <c r="B2663" t="s">
        <v>17745</v>
      </c>
      <c r="C2663">
        <v>0</v>
      </c>
      <c r="D2663" t="s">
        <v>16</v>
      </c>
      <c r="E2663">
        <v>0</v>
      </c>
      <c r="F2663" t="s">
        <v>6812</v>
      </c>
      <c r="G2663" t="s">
        <v>11093</v>
      </c>
      <c r="H2663" t="s">
        <v>9871</v>
      </c>
      <c r="O2663" t="s">
        <v>11543</v>
      </c>
      <c r="P2663">
        <f t="shared" si="41"/>
        <v>0</v>
      </c>
    </row>
    <row r="2664" spans="1:16" x14ac:dyDescent="0.25">
      <c r="A2664" t="str">
        <f>"QHADE02"</f>
        <v>QHADE02</v>
      </c>
      <c r="B2664" t="s">
        <v>17746</v>
      </c>
      <c r="C2664">
        <v>0</v>
      </c>
      <c r="D2664" t="s">
        <v>16</v>
      </c>
      <c r="E2664">
        <v>0</v>
      </c>
      <c r="F2664" t="s">
        <v>6812</v>
      </c>
      <c r="G2664" t="s">
        <v>11093</v>
      </c>
      <c r="H2664" t="s">
        <v>9871</v>
      </c>
      <c r="O2664" t="s">
        <v>9450</v>
      </c>
      <c r="P2664">
        <f t="shared" si="41"/>
        <v>95</v>
      </c>
    </row>
    <row r="2665" spans="1:16" hidden="1" x14ac:dyDescent="0.25">
      <c r="A2665" t="str">
        <f>"QHADE01"</f>
        <v>QHADE01</v>
      </c>
      <c r="B2665" t="s">
        <v>17747</v>
      </c>
      <c r="C2665">
        <v>0</v>
      </c>
      <c r="D2665" t="s">
        <v>16</v>
      </c>
      <c r="E2665">
        <v>0</v>
      </c>
      <c r="F2665" t="s">
        <v>6812</v>
      </c>
      <c r="G2665" t="s">
        <v>11093</v>
      </c>
      <c r="H2665" t="s">
        <v>9871</v>
      </c>
      <c r="O2665" t="s">
        <v>11544</v>
      </c>
      <c r="P2665">
        <f t="shared" si="41"/>
        <v>0</v>
      </c>
    </row>
    <row r="2666" spans="1:16" x14ac:dyDescent="0.25">
      <c r="A2666" t="str">
        <f>"AHAND01"</f>
        <v>AHAND01</v>
      </c>
      <c r="B2666" t="s">
        <v>11094</v>
      </c>
      <c r="C2666">
        <v>0</v>
      </c>
      <c r="D2666" t="s">
        <v>28</v>
      </c>
      <c r="E2666">
        <v>0</v>
      </c>
      <c r="F2666" t="s">
        <v>879</v>
      </c>
      <c r="G2666" t="s">
        <v>29</v>
      </c>
      <c r="O2666" t="s">
        <v>5630</v>
      </c>
      <c r="P2666">
        <f t="shared" si="41"/>
        <v>5</v>
      </c>
    </row>
    <row r="2667" spans="1:16" hidden="1" x14ac:dyDescent="0.25">
      <c r="A2667" t="str">
        <f>"AHAND02"</f>
        <v>AHAND02</v>
      </c>
      <c r="B2667" t="s">
        <v>11095</v>
      </c>
      <c r="C2667">
        <v>0</v>
      </c>
      <c r="D2667" t="s">
        <v>28</v>
      </c>
      <c r="E2667">
        <v>0</v>
      </c>
      <c r="F2667" t="s">
        <v>31</v>
      </c>
      <c r="O2667" t="s">
        <v>11545</v>
      </c>
      <c r="P2667">
        <f t="shared" si="41"/>
        <v>0</v>
      </c>
    </row>
    <row r="2668" spans="1:16" hidden="1" x14ac:dyDescent="0.25">
      <c r="A2668" t="str">
        <f>"ZZHAND13"</f>
        <v>ZZHAND13</v>
      </c>
      <c r="B2668" t="s">
        <v>11096</v>
      </c>
      <c r="C2668">
        <v>0</v>
      </c>
      <c r="D2668" t="s">
        <v>28</v>
      </c>
      <c r="E2668">
        <v>0</v>
      </c>
      <c r="G2668" t="s">
        <v>253</v>
      </c>
      <c r="O2668" t="s">
        <v>11547</v>
      </c>
      <c r="P2668">
        <f t="shared" si="41"/>
        <v>0</v>
      </c>
    </row>
    <row r="2669" spans="1:16" hidden="1" x14ac:dyDescent="0.25">
      <c r="A2669" t="str">
        <f>"ZZHAND06"</f>
        <v>ZZHAND06</v>
      </c>
      <c r="B2669" t="s">
        <v>11097</v>
      </c>
      <c r="C2669">
        <v>0</v>
      </c>
      <c r="D2669" t="s">
        <v>28</v>
      </c>
      <c r="E2669">
        <v>0</v>
      </c>
      <c r="F2669" t="s">
        <v>879</v>
      </c>
      <c r="G2669" t="s">
        <v>253</v>
      </c>
      <c r="O2669" t="s">
        <v>11548</v>
      </c>
      <c r="P2669">
        <f t="shared" si="41"/>
        <v>0</v>
      </c>
    </row>
    <row r="2670" spans="1:16" x14ac:dyDescent="0.25">
      <c r="A2670" t="str">
        <f>"ZZHAND01"</f>
        <v>ZZHAND01</v>
      </c>
      <c r="B2670" t="s">
        <v>11098</v>
      </c>
      <c r="C2670">
        <v>0</v>
      </c>
      <c r="D2670" t="s">
        <v>28</v>
      </c>
      <c r="E2670">
        <v>0</v>
      </c>
      <c r="F2670" t="s">
        <v>879</v>
      </c>
      <c r="G2670" t="s">
        <v>253</v>
      </c>
      <c r="O2670" t="s">
        <v>640</v>
      </c>
      <c r="P2670">
        <f t="shared" si="41"/>
        <v>20</v>
      </c>
    </row>
    <row r="2671" spans="1:16" hidden="1" x14ac:dyDescent="0.25">
      <c r="A2671" t="str">
        <f>"ZZHAND02"</f>
        <v>ZZHAND02</v>
      </c>
      <c r="B2671" t="s">
        <v>11099</v>
      </c>
      <c r="C2671">
        <v>0</v>
      </c>
      <c r="D2671" t="s">
        <v>28</v>
      </c>
      <c r="E2671">
        <v>0</v>
      </c>
      <c r="F2671" t="s">
        <v>879</v>
      </c>
      <c r="G2671" t="s">
        <v>253</v>
      </c>
      <c r="O2671" t="s">
        <v>11549</v>
      </c>
      <c r="P2671">
        <f t="shared" si="41"/>
        <v>0</v>
      </c>
    </row>
    <row r="2672" spans="1:16" hidden="1" x14ac:dyDescent="0.25">
      <c r="A2672" t="str">
        <f>"ZZHAND14"</f>
        <v>ZZHAND14</v>
      </c>
      <c r="B2672" t="s">
        <v>11100</v>
      </c>
      <c r="C2672">
        <v>0</v>
      </c>
      <c r="D2672" t="s">
        <v>28</v>
      </c>
      <c r="E2672">
        <v>0</v>
      </c>
      <c r="G2672" t="s">
        <v>253</v>
      </c>
      <c r="O2672" t="s">
        <v>11551</v>
      </c>
      <c r="P2672">
        <f t="shared" si="41"/>
        <v>0</v>
      </c>
    </row>
    <row r="2673" spans="1:16" x14ac:dyDescent="0.25">
      <c r="A2673" t="str">
        <f>"ZZHAND03"</f>
        <v>ZZHAND03</v>
      </c>
      <c r="B2673" t="s">
        <v>11101</v>
      </c>
      <c r="C2673">
        <v>0</v>
      </c>
      <c r="D2673" t="s">
        <v>28</v>
      </c>
      <c r="E2673">
        <v>0</v>
      </c>
      <c r="F2673" t="s">
        <v>879</v>
      </c>
      <c r="G2673" t="s">
        <v>253</v>
      </c>
      <c r="O2673" t="s">
        <v>5632</v>
      </c>
      <c r="P2673">
        <f t="shared" si="41"/>
        <v>10</v>
      </c>
    </row>
    <row r="2674" spans="1:16" hidden="1" x14ac:dyDescent="0.25">
      <c r="A2674" t="str">
        <f>"XHANDP01"</f>
        <v>XHANDP01</v>
      </c>
      <c r="B2674" t="s">
        <v>11102</v>
      </c>
      <c r="C2674">
        <v>0</v>
      </c>
      <c r="D2674" t="s">
        <v>28</v>
      </c>
      <c r="E2674">
        <v>0</v>
      </c>
      <c r="G2674" t="s">
        <v>253</v>
      </c>
      <c r="O2674" t="s">
        <v>17792</v>
      </c>
      <c r="P2674">
        <f t="shared" si="41"/>
        <v>0</v>
      </c>
    </row>
    <row r="2675" spans="1:16" hidden="1" x14ac:dyDescent="0.25">
      <c r="A2675" t="str">
        <f>"ZZHAND09"</f>
        <v>ZZHAND09</v>
      </c>
      <c r="B2675" t="s">
        <v>11103</v>
      </c>
      <c r="C2675">
        <v>0</v>
      </c>
      <c r="D2675" t="s">
        <v>28</v>
      </c>
      <c r="E2675">
        <v>0</v>
      </c>
      <c r="F2675" t="s">
        <v>879</v>
      </c>
      <c r="G2675" t="s">
        <v>253</v>
      </c>
      <c r="O2675" t="s">
        <v>17793</v>
      </c>
      <c r="P2675">
        <f t="shared" si="41"/>
        <v>0</v>
      </c>
    </row>
    <row r="2676" spans="1:16" x14ac:dyDescent="0.25">
      <c r="A2676" t="str">
        <f>"ZZHAND11"</f>
        <v>ZZHAND11</v>
      </c>
      <c r="B2676" t="s">
        <v>11104</v>
      </c>
      <c r="C2676">
        <v>0</v>
      </c>
      <c r="D2676" t="s">
        <v>28</v>
      </c>
      <c r="E2676">
        <v>0</v>
      </c>
      <c r="G2676" t="s">
        <v>253</v>
      </c>
      <c r="O2676" t="s">
        <v>13832</v>
      </c>
      <c r="P2676">
        <f t="shared" si="41"/>
        <v>518</v>
      </c>
    </row>
    <row r="2677" spans="1:16" hidden="1" x14ac:dyDescent="0.25">
      <c r="A2677" t="str">
        <f>"ZZHAND12"</f>
        <v>ZZHAND12</v>
      </c>
      <c r="B2677" t="s">
        <v>11105</v>
      </c>
      <c r="C2677">
        <v>0</v>
      </c>
      <c r="D2677" t="s">
        <v>28</v>
      </c>
      <c r="E2677">
        <v>0</v>
      </c>
      <c r="G2677" t="s">
        <v>253</v>
      </c>
      <c r="O2677" t="s">
        <v>13835</v>
      </c>
      <c r="P2677">
        <f t="shared" si="41"/>
        <v>0</v>
      </c>
    </row>
    <row r="2678" spans="1:16" hidden="1" x14ac:dyDescent="0.25">
      <c r="A2678" t="str">
        <f>"ZZHAND10"</f>
        <v>ZZHAND10</v>
      </c>
      <c r="B2678" t="s">
        <v>11106</v>
      </c>
      <c r="C2678">
        <v>0</v>
      </c>
      <c r="D2678" t="s">
        <v>28</v>
      </c>
      <c r="E2678">
        <v>0</v>
      </c>
      <c r="F2678" t="s">
        <v>879</v>
      </c>
      <c r="G2678" t="s">
        <v>253</v>
      </c>
      <c r="O2678" t="s">
        <v>17794</v>
      </c>
      <c r="P2678">
        <f t="shared" si="41"/>
        <v>0</v>
      </c>
    </row>
    <row r="2679" spans="1:16" hidden="1" x14ac:dyDescent="0.25">
      <c r="A2679" t="str">
        <f>"ZZHAND07"</f>
        <v>ZZHAND07</v>
      </c>
      <c r="B2679" t="s">
        <v>11107</v>
      </c>
      <c r="C2679">
        <v>0</v>
      </c>
      <c r="D2679" t="s">
        <v>28</v>
      </c>
      <c r="E2679">
        <v>0</v>
      </c>
      <c r="F2679" t="s">
        <v>879</v>
      </c>
      <c r="G2679" t="s">
        <v>253</v>
      </c>
      <c r="O2679" t="s">
        <v>17795</v>
      </c>
      <c r="P2679">
        <f t="shared" si="41"/>
        <v>0</v>
      </c>
    </row>
    <row r="2680" spans="1:16" hidden="1" x14ac:dyDescent="0.25">
      <c r="A2680" t="str">
        <f>"AHAND04"</f>
        <v>AHAND04</v>
      </c>
      <c r="B2680" t="s">
        <v>11108</v>
      </c>
      <c r="C2680">
        <v>0</v>
      </c>
      <c r="D2680" t="s">
        <v>28</v>
      </c>
      <c r="E2680">
        <v>0</v>
      </c>
      <c r="F2680" t="s">
        <v>497</v>
      </c>
      <c r="O2680" t="s">
        <v>13836</v>
      </c>
      <c r="P2680">
        <f t="shared" si="41"/>
        <v>0</v>
      </c>
    </row>
    <row r="2681" spans="1:16" x14ac:dyDescent="0.25">
      <c r="A2681" t="str">
        <f>"AHAND03"</f>
        <v>AHAND03</v>
      </c>
      <c r="B2681" t="s">
        <v>496</v>
      </c>
      <c r="C2681">
        <v>2</v>
      </c>
      <c r="D2681" t="s">
        <v>28</v>
      </c>
      <c r="E2681">
        <v>2</v>
      </c>
      <c r="F2681" t="s">
        <v>497</v>
      </c>
      <c r="O2681" t="s">
        <v>13830</v>
      </c>
      <c r="P2681">
        <f t="shared" si="41"/>
        <v>864</v>
      </c>
    </row>
    <row r="2682" spans="1:16" hidden="1" x14ac:dyDescent="0.25">
      <c r="A2682" t="str">
        <f>"QHAND01"</f>
        <v>QHAND01</v>
      </c>
      <c r="B2682" t="s">
        <v>496</v>
      </c>
      <c r="C2682">
        <v>9</v>
      </c>
      <c r="D2682" t="s">
        <v>28</v>
      </c>
      <c r="E2682">
        <v>9</v>
      </c>
      <c r="F2682" t="s">
        <v>497</v>
      </c>
      <c r="O2682" t="s">
        <v>17796</v>
      </c>
      <c r="P2682">
        <f t="shared" si="41"/>
        <v>0</v>
      </c>
    </row>
    <row r="2683" spans="1:16" x14ac:dyDescent="0.25">
      <c r="A2683" t="str">
        <f>"ZZHAND08"</f>
        <v>ZZHAND08</v>
      </c>
      <c r="B2683" t="s">
        <v>9360</v>
      </c>
      <c r="C2683">
        <v>20</v>
      </c>
      <c r="D2683" t="s">
        <v>28</v>
      </c>
      <c r="E2683">
        <v>20</v>
      </c>
      <c r="F2683" t="s">
        <v>879</v>
      </c>
      <c r="G2683" t="s">
        <v>253</v>
      </c>
      <c r="O2683" t="s">
        <v>13834</v>
      </c>
      <c r="P2683">
        <f t="shared" si="41"/>
        <v>2076</v>
      </c>
    </row>
    <row r="2684" spans="1:16" hidden="1" x14ac:dyDescent="0.25">
      <c r="A2684" t="str">
        <f>"ZZHAND04"</f>
        <v>ZZHAND04</v>
      </c>
      <c r="B2684" t="s">
        <v>11109</v>
      </c>
      <c r="C2684">
        <v>0</v>
      </c>
      <c r="D2684" t="s">
        <v>28</v>
      </c>
      <c r="E2684">
        <v>0</v>
      </c>
      <c r="F2684" t="s">
        <v>879</v>
      </c>
      <c r="G2684" t="s">
        <v>253</v>
      </c>
      <c r="O2684" t="s">
        <v>17797</v>
      </c>
      <c r="P2684">
        <f t="shared" si="41"/>
        <v>0</v>
      </c>
    </row>
    <row r="2685" spans="1:16" hidden="1" x14ac:dyDescent="0.25">
      <c r="A2685" t="str">
        <f>"ZZHAND05"</f>
        <v>ZZHAND05</v>
      </c>
      <c r="B2685" t="s">
        <v>11110</v>
      </c>
      <c r="C2685">
        <v>0</v>
      </c>
      <c r="D2685" t="s">
        <v>28</v>
      </c>
      <c r="E2685">
        <v>0</v>
      </c>
      <c r="F2685" t="s">
        <v>879</v>
      </c>
      <c r="G2685" t="s">
        <v>253</v>
      </c>
      <c r="O2685" t="s">
        <v>13831</v>
      </c>
      <c r="P2685">
        <f t="shared" si="41"/>
        <v>0</v>
      </c>
    </row>
    <row r="2686" spans="1:16" hidden="1" x14ac:dyDescent="0.25">
      <c r="A2686" t="str">
        <f>"AHAPP01"</f>
        <v>AHAPP01</v>
      </c>
      <c r="B2686" t="s">
        <v>11111</v>
      </c>
      <c r="C2686">
        <v>0</v>
      </c>
      <c r="D2686" t="s">
        <v>16</v>
      </c>
      <c r="E2686">
        <v>0</v>
      </c>
      <c r="F2686" t="s">
        <v>9356</v>
      </c>
      <c r="O2686" t="s">
        <v>11552</v>
      </c>
      <c r="P2686">
        <f t="shared" si="41"/>
        <v>0</v>
      </c>
    </row>
    <row r="2687" spans="1:16" x14ac:dyDescent="0.25">
      <c r="A2687" t="str">
        <f>"AHARA02"</f>
        <v>AHARA02</v>
      </c>
      <c r="B2687" t="s">
        <v>13802</v>
      </c>
      <c r="C2687">
        <v>0</v>
      </c>
      <c r="D2687" t="s">
        <v>28</v>
      </c>
      <c r="E2687">
        <v>0</v>
      </c>
      <c r="O2687" t="s">
        <v>13833</v>
      </c>
      <c r="P2687">
        <f t="shared" si="41"/>
        <v>1624</v>
      </c>
    </row>
    <row r="2688" spans="1:16" hidden="1" x14ac:dyDescent="0.25">
      <c r="A2688" t="str">
        <f>"QHARA01"</f>
        <v>QHARA01</v>
      </c>
      <c r="B2688" t="s">
        <v>13802</v>
      </c>
      <c r="C2688">
        <v>3866</v>
      </c>
      <c r="D2688" t="s">
        <v>41</v>
      </c>
      <c r="E2688">
        <v>193</v>
      </c>
      <c r="F2688" t="s">
        <v>355</v>
      </c>
      <c r="H2688" t="s">
        <v>9876</v>
      </c>
      <c r="O2688" t="s">
        <v>17798</v>
      </c>
      <c r="P2688">
        <f t="shared" si="41"/>
        <v>0</v>
      </c>
    </row>
    <row r="2689" spans="1:16" hidden="1" x14ac:dyDescent="0.25">
      <c r="A2689" t="str">
        <f>"AHARA01"</f>
        <v>AHARA01</v>
      </c>
      <c r="B2689" t="s">
        <v>11112</v>
      </c>
      <c r="C2689">
        <v>0</v>
      </c>
      <c r="D2689" t="s">
        <v>16</v>
      </c>
      <c r="E2689">
        <v>0</v>
      </c>
      <c r="F2689" t="s">
        <v>10771</v>
      </c>
      <c r="O2689" t="s">
        <v>13828</v>
      </c>
      <c r="P2689">
        <f t="shared" si="41"/>
        <v>0</v>
      </c>
    </row>
    <row r="2690" spans="1:16" hidden="1" x14ac:dyDescent="0.25">
      <c r="A2690" t="str">
        <f>"ZZHEM01"</f>
        <v>ZZHEM01</v>
      </c>
      <c r="B2690" t="s">
        <v>11113</v>
      </c>
      <c r="C2690">
        <v>0</v>
      </c>
      <c r="D2690" t="s">
        <v>28</v>
      </c>
      <c r="E2690">
        <v>0</v>
      </c>
      <c r="F2690" t="s">
        <v>879</v>
      </c>
      <c r="G2690" t="s">
        <v>253</v>
      </c>
      <c r="O2690" t="s">
        <v>17799</v>
      </c>
      <c r="P2690">
        <f t="shared" si="41"/>
        <v>0</v>
      </c>
    </row>
    <row r="2691" spans="1:16" x14ac:dyDescent="0.25">
      <c r="A2691" t="str">
        <f>"AHERN01"</f>
        <v>AHERN01</v>
      </c>
      <c r="B2691" t="s">
        <v>499</v>
      </c>
      <c r="C2691">
        <v>4</v>
      </c>
      <c r="D2691" t="s">
        <v>16</v>
      </c>
      <c r="E2691">
        <v>4</v>
      </c>
      <c r="F2691" t="s">
        <v>463</v>
      </c>
      <c r="O2691" t="s">
        <v>13829</v>
      </c>
      <c r="P2691">
        <f t="shared" ref="P2691:P2754" si="42">SUMIFS($C$2:$C$7959,$B$2:$B$7959,O2691)</f>
        <v>3931</v>
      </c>
    </row>
    <row r="2692" spans="1:16" hidden="1" x14ac:dyDescent="0.25">
      <c r="A2692" t="str">
        <f>"AHER01"</f>
        <v>AHER01</v>
      </c>
      <c r="B2692" t="s">
        <v>13803</v>
      </c>
      <c r="C2692">
        <v>0</v>
      </c>
      <c r="D2692" t="s">
        <v>28</v>
      </c>
      <c r="E2692">
        <v>0</v>
      </c>
      <c r="O2692" t="s">
        <v>17800</v>
      </c>
      <c r="P2692">
        <f t="shared" si="42"/>
        <v>0</v>
      </c>
    </row>
    <row r="2693" spans="1:16" hidden="1" x14ac:dyDescent="0.25">
      <c r="A2693" t="str">
        <f>"QHER01"</f>
        <v>QHER01</v>
      </c>
      <c r="B2693" t="s">
        <v>13803</v>
      </c>
      <c r="C2693">
        <v>7</v>
      </c>
      <c r="D2693" t="s">
        <v>16</v>
      </c>
      <c r="E2693">
        <v>0</v>
      </c>
      <c r="F2693" t="s">
        <v>701</v>
      </c>
      <c r="G2693" t="s">
        <v>10097</v>
      </c>
      <c r="H2693" t="s">
        <v>9891</v>
      </c>
      <c r="O2693" t="s">
        <v>11554</v>
      </c>
      <c r="P2693">
        <f t="shared" si="42"/>
        <v>0</v>
      </c>
    </row>
    <row r="2694" spans="1:16" hidden="1" x14ac:dyDescent="0.25">
      <c r="A2694" t="str">
        <f>"QHER02"</f>
        <v>QHER02</v>
      </c>
      <c r="B2694" t="s">
        <v>4698</v>
      </c>
      <c r="C2694">
        <v>18</v>
      </c>
      <c r="D2694" t="s">
        <v>16</v>
      </c>
      <c r="E2694">
        <v>0</v>
      </c>
      <c r="F2694" t="s">
        <v>701</v>
      </c>
      <c r="G2694" t="s">
        <v>11114</v>
      </c>
      <c r="O2694" t="s">
        <v>644</v>
      </c>
      <c r="P2694">
        <f t="shared" si="42"/>
        <v>0</v>
      </c>
    </row>
    <row r="2695" spans="1:16" hidden="1" x14ac:dyDescent="0.25">
      <c r="A2695" t="str">
        <f>"QHERO01"</f>
        <v>QHERO01</v>
      </c>
      <c r="B2695" t="s">
        <v>17748</v>
      </c>
      <c r="C2695">
        <v>0</v>
      </c>
      <c r="D2695" t="s">
        <v>41</v>
      </c>
      <c r="E2695">
        <v>0</v>
      </c>
      <c r="F2695" t="s">
        <v>2524</v>
      </c>
      <c r="G2695" t="s">
        <v>10347</v>
      </c>
      <c r="H2695" t="s">
        <v>9871</v>
      </c>
      <c r="O2695" t="s">
        <v>642</v>
      </c>
      <c r="P2695">
        <f t="shared" si="42"/>
        <v>0</v>
      </c>
    </row>
    <row r="2696" spans="1:16" hidden="1" x14ac:dyDescent="0.25">
      <c r="A2696" t="str">
        <f>"AHERO01"</f>
        <v>AHERO01</v>
      </c>
      <c r="B2696" t="s">
        <v>17748</v>
      </c>
      <c r="C2696">
        <v>0</v>
      </c>
      <c r="D2696" t="s">
        <v>41</v>
      </c>
      <c r="E2696">
        <v>0</v>
      </c>
      <c r="F2696" t="s">
        <v>2524</v>
      </c>
      <c r="G2696" t="s">
        <v>10347</v>
      </c>
      <c r="H2696" t="s">
        <v>9871</v>
      </c>
      <c r="O2696" t="s">
        <v>11555</v>
      </c>
      <c r="P2696">
        <f t="shared" si="42"/>
        <v>0</v>
      </c>
    </row>
    <row r="2697" spans="1:16" hidden="1" x14ac:dyDescent="0.25">
      <c r="A2697" t="str">
        <f>"QHEXA08"</f>
        <v>QHEXA08</v>
      </c>
      <c r="B2697" t="s">
        <v>13807</v>
      </c>
      <c r="C2697">
        <v>2110</v>
      </c>
      <c r="D2697" t="s">
        <v>16</v>
      </c>
      <c r="E2697">
        <v>21</v>
      </c>
      <c r="F2697" t="s">
        <v>504</v>
      </c>
      <c r="G2697" t="s">
        <v>11115</v>
      </c>
      <c r="H2697" t="s">
        <v>9876</v>
      </c>
      <c r="O2697" t="s">
        <v>5666</v>
      </c>
      <c r="P2697">
        <f t="shared" si="42"/>
        <v>0</v>
      </c>
    </row>
    <row r="2698" spans="1:16" x14ac:dyDescent="0.25">
      <c r="A2698" t="str">
        <f>"AHEXA05"</f>
        <v>AHEXA05</v>
      </c>
      <c r="B2698" t="s">
        <v>13807</v>
      </c>
      <c r="C2698">
        <v>0</v>
      </c>
      <c r="D2698" t="s">
        <v>16</v>
      </c>
      <c r="E2698">
        <v>0</v>
      </c>
      <c r="F2698" t="s">
        <v>504</v>
      </c>
      <c r="G2698" t="s">
        <v>11116</v>
      </c>
      <c r="H2698" t="s">
        <v>9876</v>
      </c>
      <c r="O2698" t="s">
        <v>5668</v>
      </c>
      <c r="P2698">
        <f t="shared" si="42"/>
        <v>18322</v>
      </c>
    </row>
    <row r="2699" spans="1:16" hidden="1" x14ac:dyDescent="0.25">
      <c r="A2699" t="str">
        <f>"AHEXA03"</f>
        <v>AHEXA03</v>
      </c>
      <c r="B2699" t="s">
        <v>17749</v>
      </c>
      <c r="C2699">
        <v>0</v>
      </c>
      <c r="D2699" t="s">
        <v>16</v>
      </c>
      <c r="E2699">
        <v>0</v>
      </c>
      <c r="F2699" t="s">
        <v>504</v>
      </c>
      <c r="G2699" t="s">
        <v>11116</v>
      </c>
      <c r="H2699" t="s">
        <v>9876</v>
      </c>
      <c r="O2699" t="s">
        <v>11556</v>
      </c>
      <c r="P2699">
        <f t="shared" si="42"/>
        <v>0</v>
      </c>
    </row>
    <row r="2700" spans="1:16" hidden="1" x14ac:dyDescent="0.25">
      <c r="A2700" t="str">
        <f>"QHEXA03"</f>
        <v>QHEXA03</v>
      </c>
      <c r="B2700" t="s">
        <v>17749</v>
      </c>
      <c r="C2700">
        <v>0</v>
      </c>
      <c r="D2700" t="s">
        <v>16</v>
      </c>
      <c r="E2700">
        <v>0</v>
      </c>
      <c r="F2700" t="s">
        <v>504</v>
      </c>
      <c r="G2700" t="s">
        <v>11115</v>
      </c>
      <c r="H2700" t="s">
        <v>9876</v>
      </c>
      <c r="O2700" t="s">
        <v>11558</v>
      </c>
      <c r="P2700">
        <f t="shared" si="42"/>
        <v>0</v>
      </c>
    </row>
    <row r="2701" spans="1:16" x14ac:dyDescent="0.25">
      <c r="A2701" t="str">
        <f>"AHEXA04"</f>
        <v>AHEXA04</v>
      </c>
      <c r="B2701" t="s">
        <v>17750</v>
      </c>
      <c r="C2701">
        <v>0</v>
      </c>
      <c r="D2701" t="s">
        <v>16</v>
      </c>
      <c r="E2701">
        <v>0</v>
      </c>
      <c r="F2701" t="s">
        <v>504</v>
      </c>
      <c r="G2701" t="s">
        <v>11116</v>
      </c>
      <c r="H2701" t="s">
        <v>9876</v>
      </c>
      <c r="O2701" t="s">
        <v>5670</v>
      </c>
      <c r="P2701">
        <f t="shared" si="42"/>
        <v>45</v>
      </c>
    </row>
    <row r="2702" spans="1:16" hidden="1" x14ac:dyDescent="0.25">
      <c r="A2702" t="str">
        <f>"AHEXA01"</f>
        <v>AHEXA01</v>
      </c>
      <c r="B2702" t="s">
        <v>17751</v>
      </c>
      <c r="C2702">
        <v>0</v>
      </c>
      <c r="D2702" t="s">
        <v>16</v>
      </c>
      <c r="E2702">
        <v>0</v>
      </c>
      <c r="F2702" t="s">
        <v>504</v>
      </c>
      <c r="G2702" t="s">
        <v>11116</v>
      </c>
      <c r="H2702" t="s">
        <v>9876</v>
      </c>
      <c r="O2702" t="s">
        <v>11559</v>
      </c>
      <c r="P2702">
        <f t="shared" si="42"/>
        <v>0</v>
      </c>
    </row>
    <row r="2703" spans="1:16" hidden="1" x14ac:dyDescent="0.25">
      <c r="A2703" t="str">
        <f>"QHEXA01"</f>
        <v>QHEXA01</v>
      </c>
      <c r="B2703" t="s">
        <v>17751</v>
      </c>
      <c r="C2703">
        <v>0</v>
      </c>
      <c r="D2703" t="s">
        <v>16</v>
      </c>
      <c r="E2703">
        <v>0</v>
      </c>
      <c r="F2703" t="s">
        <v>504</v>
      </c>
      <c r="G2703" t="s">
        <v>11115</v>
      </c>
      <c r="H2703" t="s">
        <v>9876</v>
      </c>
      <c r="O2703" t="s">
        <v>11561</v>
      </c>
      <c r="P2703">
        <f t="shared" si="42"/>
        <v>0</v>
      </c>
    </row>
    <row r="2704" spans="1:16" hidden="1" x14ac:dyDescent="0.25">
      <c r="A2704" t="str">
        <f>"AHEXA06"</f>
        <v>AHEXA06</v>
      </c>
      <c r="B2704" t="s">
        <v>13804</v>
      </c>
      <c r="C2704">
        <v>0</v>
      </c>
      <c r="D2704" t="s">
        <v>16</v>
      </c>
      <c r="E2704">
        <v>0</v>
      </c>
      <c r="G2704" t="s">
        <v>11116</v>
      </c>
      <c r="O2704" t="s">
        <v>11562</v>
      </c>
      <c r="P2704">
        <f t="shared" si="42"/>
        <v>0</v>
      </c>
    </row>
    <row r="2705" spans="1:16" hidden="1" x14ac:dyDescent="0.25">
      <c r="A2705" t="str">
        <f>"QHEXA04"</f>
        <v>QHEXA04</v>
      </c>
      <c r="B2705" t="s">
        <v>13804</v>
      </c>
      <c r="C2705">
        <v>0</v>
      </c>
      <c r="D2705" t="s">
        <v>16</v>
      </c>
      <c r="E2705">
        <v>0</v>
      </c>
      <c r="F2705" t="s">
        <v>504</v>
      </c>
      <c r="G2705" t="s">
        <v>11115</v>
      </c>
      <c r="H2705" t="s">
        <v>9876</v>
      </c>
      <c r="O2705" t="s">
        <v>11563</v>
      </c>
      <c r="P2705">
        <f t="shared" si="42"/>
        <v>0</v>
      </c>
    </row>
    <row r="2706" spans="1:16" hidden="1" x14ac:dyDescent="0.25">
      <c r="A2706" t="str">
        <f>"QHEXA07"</f>
        <v>QHEXA07</v>
      </c>
      <c r="B2706" t="s">
        <v>13806</v>
      </c>
      <c r="C2706">
        <v>0</v>
      </c>
      <c r="D2706" t="s">
        <v>16</v>
      </c>
      <c r="E2706">
        <v>0</v>
      </c>
      <c r="F2706" t="s">
        <v>504</v>
      </c>
      <c r="G2706" t="s">
        <v>11115</v>
      </c>
      <c r="H2706" t="s">
        <v>9876</v>
      </c>
      <c r="O2706" t="s">
        <v>11564</v>
      </c>
      <c r="P2706">
        <f t="shared" si="42"/>
        <v>0</v>
      </c>
    </row>
    <row r="2707" spans="1:16" hidden="1" x14ac:dyDescent="0.25">
      <c r="A2707" t="str">
        <f>"AHEXA02"</f>
        <v>AHEXA02</v>
      </c>
      <c r="B2707" t="s">
        <v>13504</v>
      </c>
      <c r="C2707">
        <v>0</v>
      </c>
      <c r="D2707" t="s">
        <v>16</v>
      </c>
      <c r="E2707">
        <v>0</v>
      </c>
      <c r="F2707" t="s">
        <v>504</v>
      </c>
      <c r="G2707" t="s">
        <v>11116</v>
      </c>
      <c r="H2707" t="s">
        <v>9876</v>
      </c>
      <c r="O2707" t="s">
        <v>11565</v>
      </c>
      <c r="P2707">
        <f t="shared" si="42"/>
        <v>0</v>
      </c>
    </row>
    <row r="2708" spans="1:16" hidden="1" x14ac:dyDescent="0.25">
      <c r="A2708" t="str">
        <f>"QHEXA02"</f>
        <v>QHEXA02</v>
      </c>
      <c r="B2708" t="s">
        <v>13504</v>
      </c>
      <c r="C2708">
        <v>0</v>
      </c>
      <c r="D2708" t="s">
        <v>16</v>
      </c>
      <c r="E2708">
        <v>0</v>
      </c>
      <c r="F2708" t="s">
        <v>504</v>
      </c>
      <c r="G2708" t="s">
        <v>11115</v>
      </c>
      <c r="H2708" t="s">
        <v>9876</v>
      </c>
      <c r="O2708" t="s">
        <v>11566</v>
      </c>
      <c r="P2708">
        <f t="shared" si="42"/>
        <v>0</v>
      </c>
    </row>
    <row r="2709" spans="1:16" hidden="1" x14ac:dyDescent="0.25">
      <c r="A2709" t="str">
        <f>"AHEXA07"</f>
        <v>AHEXA07</v>
      </c>
      <c r="B2709" t="s">
        <v>13805</v>
      </c>
      <c r="C2709">
        <v>0</v>
      </c>
      <c r="D2709" t="s">
        <v>28</v>
      </c>
      <c r="E2709">
        <v>0</v>
      </c>
      <c r="G2709" t="s">
        <v>11117</v>
      </c>
      <c r="O2709" t="s">
        <v>11567</v>
      </c>
      <c r="P2709">
        <f t="shared" si="42"/>
        <v>0</v>
      </c>
    </row>
    <row r="2710" spans="1:16" hidden="1" x14ac:dyDescent="0.25">
      <c r="A2710" t="str">
        <f>"QHEXA06"</f>
        <v>QHEXA06</v>
      </c>
      <c r="B2710" t="s">
        <v>13805</v>
      </c>
      <c r="C2710">
        <v>150</v>
      </c>
      <c r="D2710" t="s">
        <v>41</v>
      </c>
      <c r="E2710">
        <v>6</v>
      </c>
      <c r="F2710" t="s">
        <v>21</v>
      </c>
      <c r="G2710" t="s">
        <v>11118</v>
      </c>
      <c r="H2710" t="s">
        <v>9891</v>
      </c>
      <c r="O2710" t="s">
        <v>5672</v>
      </c>
      <c r="P2710">
        <f t="shared" si="42"/>
        <v>0</v>
      </c>
    </row>
    <row r="2711" spans="1:16" hidden="1" x14ac:dyDescent="0.25">
      <c r="A2711" t="str">
        <f>"AHEXA08"</f>
        <v>AHEXA08</v>
      </c>
      <c r="B2711" t="s">
        <v>11119</v>
      </c>
      <c r="C2711">
        <v>0</v>
      </c>
      <c r="D2711" t="s">
        <v>16</v>
      </c>
      <c r="E2711">
        <v>0</v>
      </c>
      <c r="F2711" t="s">
        <v>21</v>
      </c>
      <c r="O2711" t="s">
        <v>11569</v>
      </c>
      <c r="P2711">
        <f t="shared" si="42"/>
        <v>0</v>
      </c>
    </row>
    <row r="2712" spans="1:16" x14ac:dyDescent="0.25">
      <c r="A2712" t="str">
        <f>"QHEXA05"</f>
        <v>QHEXA05</v>
      </c>
      <c r="B2712" t="s">
        <v>11119</v>
      </c>
      <c r="C2712">
        <v>160</v>
      </c>
      <c r="D2712" t="s">
        <v>41</v>
      </c>
      <c r="E2712">
        <v>3</v>
      </c>
      <c r="F2712" t="s">
        <v>21</v>
      </c>
      <c r="G2712" t="s">
        <v>11117</v>
      </c>
      <c r="H2712" t="s">
        <v>9891</v>
      </c>
      <c r="O2712" t="s">
        <v>13837</v>
      </c>
      <c r="P2712">
        <f t="shared" si="42"/>
        <v>171</v>
      </c>
    </row>
    <row r="2713" spans="1:16" x14ac:dyDescent="0.25">
      <c r="A2713" t="str">
        <f>"AHIPR01"</f>
        <v>AHIPR01</v>
      </c>
      <c r="B2713" t="s">
        <v>510</v>
      </c>
      <c r="C2713">
        <v>8</v>
      </c>
      <c r="D2713" t="s">
        <v>28</v>
      </c>
      <c r="E2713">
        <v>8</v>
      </c>
      <c r="F2713" t="s">
        <v>511</v>
      </c>
      <c r="O2713" t="s">
        <v>13839</v>
      </c>
      <c r="P2713">
        <f t="shared" si="42"/>
        <v>69</v>
      </c>
    </row>
    <row r="2714" spans="1:16" x14ac:dyDescent="0.25">
      <c r="A2714" t="str">
        <f>"AHIPR03"</f>
        <v>AHIPR03</v>
      </c>
      <c r="B2714" t="s">
        <v>17752</v>
      </c>
      <c r="C2714">
        <v>0</v>
      </c>
      <c r="D2714" t="s">
        <v>41</v>
      </c>
      <c r="E2714">
        <v>0</v>
      </c>
      <c r="F2714" t="s">
        <v>511</v>
      </c>
      <c r="O2714" t="s">
        <v>13838</v>
      </c>
      <c r="P2714">
        <f t="shared" si="42"/>
        <v>154</v>
      </c>
    </row>
    <row r="2715" spans="1:16" x14ac:dyDescent="0.25">
      <c r="A2715" t="str">
        <f>"QHIPR01"</f>
        <v>QHIPR01</v>
      </c>
      <c r="B2715" t="s">
        <v>17752</v>
      </c>
      <c r="C2715">
        <v>0</v>
      </c>
      <c r="D2715" t="s">
        <v>41</v>
      </c>
      <c r="E2715">
        <v>0</v>
      </c>
      <c r="F2715" t="s">
        <v>511</v>
      </c>
      <c r="H2715" t="s">
        <v>9891</v>
      </c>
      <c r="O2715" t="s">
        <v>5688</v>
      </c>
      <c r="P2715">
        <f t="shared" si="42"/>
        <v>91</v>
      </c>
    </row>
    <row r="2716" spans="1:16" hidden="1" x14ac:dyDescent="0.25">
      <c r="A2716" t="str">
        <f>"AHIPR02"</f>
        <v>AHIPR02</v>
      </c>
      <c r="B2716" t="s">
        <v>11120</v>
      </c>
      <c r="C2716">
        <v>0</v>
      </c>
      <c r="D2716" t="s">
        <v>41</v>
      </c>
      <c r="E2716">
        <v>0</v>
      </c>
      <c r="F2716" t="s">
        <v>511</v>
      </c>
      <c r="O2716" t="s">
        <v>9611</v>
      </c>
      <c r="P2716">
        <f t="shared" si="42"/>
        <v>0</v>
      </c>
    </row>
    <row r="2717" spans="1:16" x14ac:dyDescent="0.25">
      <c r="A2717" t="str">
        <f>"AHIDR01"</f>
        <v>AHIDR01</v>
      </c>
      <c r="B2717" t="s">
        <v>17753</v>
      </c>
      <c r="C2717">
        <v>0</v>
      </c>
      <c r="D2717" t="s">
        <v>41</v>
      </c>
      <c r="E2717">
        <v>0</v>
      </c>
      <c r="F2717" t="s">
        <v>9988</v>
      </c>
      <c r="G2717" t="s">
        <v>10563</v>
      </c>
      <c r="H2717" t="s">
        <v>9871</v>
      </c>
      <c r="O2717" t="s">
        <v>13842</v>
      </c>
      <c r="P2717">
        <f t="shared" si="42"/>
        <v>1804</v>
      </c>
    </row>
    <row r="2718" spans="1:16" hidden="1" x14ac:dyDescent="0.25">
      <c r="A2718" t="str">
        <f>"QHIDR01"</f>
        <v>QHIDR01</v>
      </c>
      <c r="B2718" t="s">
        <v>17753</v>
      </c>
      <c r="C2718">
        <v>0</v>
      </c>
      <c r="D2718" t="s">
        <v>41</v>
      </c>
      <c r="E2718">
        <v>0</v>
      </c>
      <c r="F2718" t="s">
        <v>1741</v>
      </c>
      <c r="G2718" t="s">
        <v>10563</v>
      </c>
      <c r="H2718" t="s">
        <v>9871</v>
      </c>
      <c r="O2718" t="s">
        <v>5703</v>
      </c>
      <c r="P2718">
        <f t="shared" si="42"/>
        <v>0</v>
      </c>
    </row>
    <row r="2719" spans="1:16" hidden="1" x14ac:dyDescent="0.25">
      <c r="A2719" t="str">
        <f>"QHIJA01"</f>
        <v>QHIJA01</v>
      </c>
      <c r="B2719" t="s">
        <v>17754</v>
      </c>
      <c r="C2719">
        <v>0</v>
      </c>
      <c r="D2719" t="s">
        <v>16</v>
      </c>
      <c r="E2719">
        <v>0</v>
      </c>
      <c r="F2719" t="s">
        <v>355</v>
      </c>
      <c r="H2719" t="s">
        <v>9876</v>
      </c>
      <c r="O2719" t="s">
        <v>13843</v>
      </c>
      <c r="P2719">
        <f t="shared" si="42"/>
        <v>0</v>
      </c>
    </row>
    <row r="2720" spans="1:16" hidden="1" x14ac:dyDescent="0.25">
      <c r="A2720" t="str">
        <f>"AHIJA01"</f>
        <v>AHIJA01</v>
      </c>
      <c r="B2720" t="s">
        <v>506</v>
      </c>
      <c r="C2720">
        <v>4</v>
      </c>
      <c r="D2720" t="s">
        <v>16</v>
      </c>
      <c r="E2720">
        <v>4</v>
      </c>
      <c r="F2720" t="s">
        <v>355</v>
      </c>
      <c r="O2720" t="s">
        <v>17801</v>
      </c>
      <c r="P2720">
        <f t="shared" si="42"/>
        <v>0</v>
      </c>
    </row>
    <row r="2721" spans="1:16" x14ac:dyDescent="0.25">
      <c r="A2721" t="str">
        <f>"QHIJA02"</f>
        <v>QHIJA02</v>
      </c>
      <c r="B2721" t="s">
        <v>17755</v>
      </c>
      <c r="C2721">
        <v>0</v>
      </c>
      <c r="D2721" t="s">
        <v>16</v>
      </c>
      <c r="E2721">
        <v>0</v>
      </c>
      <c r="F2721" t="s">
        <v>355</v>
      </c>
      <c r="H2721" t="s">
        <v>9876</v>
      </c>
      <c r="O2721" t="s">
        <v>13845</v>
      </c>
      <c r="P2721">
        <f t="shared" si="42"/>
        <v>334</v>
      </c>
    </row>
    <row r="2722" spans="1:16" x14ac:dyDescent="0.25">
      <c r="A2722" t="str">
        <f>"QHIJA03"</f>
        <v>QHIJA03</v>
      </c>
      <c r="B2722" t="s">
        <v>11121</v>
      </c>
      <c r="C2722">
        <v>0</v>
      </c>
      <c r="D2722" t="s">
        <v>16</v>
      </c>
      <c r="E2722">
        <v>0</v>
      </c>
      <c r="F2722" t="s">
        <v>355</v>
      </c>
      <c r="O2722" t="s">
        <v>13844</v>
      </c>
      <c r="P2722">
        <f t="shared" si="42"/>
        <v>230</v>
      </c>
    </row>
    <row r="2723" spans="1:16" hidden="1" x14ac:dyDescent="0.25">
      <c r="A2723" t="str">
        <f>"AHOKK01"</f>
        <v>AHOKK01</v>
      </c>
      <c r="B2723" t="s">
        <v>17756</v>
      </c>
      <c r="C2723">
        <v>0</v>
      </c>
      <c r="D2723" t="s">
        <v>16</v>
      </c>
      <c r="E2723">
        <v>0</v>
      </c>
      <c r="F2723" t="s">
        <v>128</v>
      </c>
      <c r="G2723" t="s">
        <v>9899</v>
      </c>
      <c r="H2723" t="s">
        <v>9871</v>
      </c>
      <c r="O2723" t="s">
        <v>11572</v>
      </c>
      <c r="P2723">
        <f t="shared" si="42"/>
        <v>0</v>
      </c>
    </row>
    <row r="2724" spans="1:16" x14ac:dyDescent="0.25">
      <c r="A2724" t="str">
        <f>"AHOKK02"</f>
        <v>AHOKK02</v>
      </c>
      <c r="B2724" t="s">
        <v>17757</v>
      </c>
      <c r="C2724">
        <v>0</v>
      </c>
      <c r="D2724" t="s">
        <v>16</v>
      </c>
      <c r="E2724">
        <v>0</v>
      </c>
      <c r="F2724" t="s">
        <v>128</v>
      </c>
      <c r="G2724" t="s">
        <v>9899</v>
      </c>
      <c r="H2724" t="s">
        <v>9871</v>
      </c>
      <c r="O2724" t="s">
        <v>13841</v>
      </c>
      <c r="P2724">
        <f t="shared" si="42"/>
        <v>1582</v>
      </c>
    </row>
    <row r="2725" spans="1:16" x14ac:dyDescent="0.25">
      <c r="A2725" t="str">
        <f>"QHOKK02"</f>
        <v>QHOKK02</v>
      </c>
      <c r="B2725" t="s">
        <v>17757</v>
      </c>
      <c r="C2725">
        <v>0</v>
      </c>
      <c r="D2725" t="s">
        <v>16</v>
      </c>
      <c r="E2725">
        <v>0</v>
      </c>
      <c r="F2725" t="s">
        <v>128</v>
      </c>
      <c r="G2725" t="s">
        <v>9899</v>
      </c>
      <c r="H2725" t="s">
        <v>9871</v>
      </c>
      <c r="O2725" t="s">
        <v>13840</v>
      </c>
      <c r="P2725">
        <f t="shared" si="42"/>
        <v>783</v>
      </c>
    </row>
    <row r="2726" spans="1:16" hidden="1" x14ac:dyDescent="0.25">
      <c r="A2726" t="str">
        <f>"AHOKKY01"</f>
        <v>AHOKKY01</v>
      </c>
      <c r="B2726" t="s">
        <v>13505</v>
      </c>
      <c r="C2726">
        <v>269</v>
      </c>
      <c r="D2726" t="s">
        <v>16</v>
      </c>
      <c r="E2726">
        <v>16</v>
      </c>
      <c r="G2726" t="s">
        <v>9899</v>
      </c>
      <c r="O2726" t="s">
        <v>11573</v>
      </c>
      <c r="P2726">
        <f t="shared" si="42"/>
        <v>0</v>
      </c>
    </row>
    <row r="2727" spans="1:16" hidden="1" x14ac:dyDescent="0.25">
      <c r="A2727" t="str">
        <f>"QHOKK03"</f>
        <v>QHOKK03</v>
      </c>
      <c r="B2727" t="s">
        <v>13505</v>
      </c>
      <c r="C2727">
        <v>716</v>
      </c>
      <c r="D2727" t="s">
        <v>16</v>
      </c>
      <c r="E2727">
        <v>44</v>
      </c>
      <c r="F2727" t="s">
        <v>128</v>
      </c>
      <c r="G2727" t="s">
        <v>9899</v>
      </c>
      <c r="H2727" t="s">
        <v>9871</v>
      </c>
      <c r="O2727" t="s">
        <v>11574</v>
      </c>
      <c r="P2727">
        <f t="shared" si="42"/>
        <v>0</v>
      </c>
    </row>
    <row r="2728" spans="1:16" hidden="1" x14ac:dyDescent="0.25">
      <c r="A2728" t="str">
        <f>"QHOKK01"</f>
        <v>QHOKK01</v>
      </c>
      <c r="B2728" t="s">
        <v>13808</v>
      </c>
      <c r="C2728">
        <v>0</v>
      </c>
      <c r="D2728" t="s">
        <v>16</v>
      </c>
      <c r="E2728">
        <v>0</v>
      </c>
      <c r="F2728" t="s">
        <v>128</v>
      </c>
      <c r="G2728" t="s">
        <v>9899</v>
      </c>
      <c r="H2728" t="s">
        <v>9871</v>
      </c>
      <c r="O2728" t="s">
        <v>11575</v>
      </c>
      <c r="P2728">
        <f t="shared" si="42"/>
        <v>0</v>
      </c>
    </row>
    <row r="2729" spans="1:16" hidden="1" x14ac:dyDescent="0.25">
      <c r="A2729" t="str">
        <f>"ZZHOND01"</f>
        <v>ZZHOND01</v>
      </c>
      <c r="B2729" t="s">
        <v>11122</v>
      </c>
      <c r="C2729">
        <v>0</v>
      </c>
      <c r="D2729" t="s">
        <v>41</v>
      </c>
      <c r="E2729">
        <v>0</v>
      </c>
      <c r="O2729" t="s">
        <v>5705</v>
      </c>
      <c r="P2729">
        <f t="shared" si="42"/>
        <v>0</v>
      </c>
    </row>
    <row r="2730" spans="1:16" hidden="1" x14ac:dyDescent="0.25">
      <c r="A2730" t="str">
        <f>"QHOST01"</f>
        <v>QHOST01</v>
      </c>
      <c r="B2730" t="s">
        <v>13809</v>
      </c>
      <c r="C2730">
        <v>520</v>
      </c>
      <c r="D2730" t="s">
        <v>16</v>
      </c>
      <c r="E2730">
        <v>13</v>
      </c>
      <c r="F2730" t="s">
        <v>921</v>
      </c>
      <c r="H2730" t="s">
        <v>9871</v>
      </c>
      <c r="O2730" t="s">
        <v>11576</v>
      </c>
      <c r="P2730">
        <f t="shared" si="42"/>
        <v>0</v>
      </c>
    </row>
    <row r="2731" spans="1:16" hidden="1" x14ac:dyDescent="0.25">
      <c r="A2731" t="str">
        <f>"QHOTS02"</f>
        <v>QHOTS02</v>
      </c>
      <c r="B2731" t="s">
        <v>17758</v>
      </c>
      <c r="C2731">
        <v>0</v>
      </c>
      <c r="D2731" t="s">
        <v>16</v>
      </c>
      <c r="E2731">
        <v>0</v>
      </c>
      <c r="F2731" t="s">
        <v>2524</v>
      </c>
      <c r="G2731" t="s">
        <v>11123</v>
      </c>
      <c r="H2731" t="s">
        <v>9871</v>
      </c>
      <c r="O2731" t="s">
        <v>11577</v>
      </c>
      <c r="P2731">
        <f t="shared" si="42"/>
        <v>0</v>
      </c>
    </row>
    <row r="2732" spans="1:16" hidden="1" x14ac:dyDescent="0.25">
      <c r="A2732" t="str">
        <f>"QHOTS01"</f>
        <v>QHOTS01</v>
      </c>
      <c r="B2732" t="s">
        <v>17759</v>
      </c>
      <c r="C2732">
        <v>0</v>
      </c>
      <c r="D2732" t="s">
        <v>16</v>
      </c>
      <c r="E2732">
        <v>0</v>
      </c>
      <c r="F2732" t="s">
        <v>2524</v>
      </c>
      <c r="G2732" t="s">
        <v>11123</v>
      </c>
      <c r="H2732" t="s">
        <v>9871</v>
      </c>
      <c r="O2732" t="s">
        <v>11578</v>
      </c>
      <c r="P2732">
        <f t="shared" si="42"/>
        <v>0</v>
      </c>
    </row>
    <row r="2733" spans="1:16" hidden="1" x14ac:dyDescent="0.25">
      <c r="A2733" t="str">
        <f>"QHOW 02"</f>
        <v>QHOW 02</v>
      </c>
      <c r="B2733" t="s">
        <v>11124</v>
      </c>
      <c r="C2733">
        <v>0</v>
      </c>
      <c r="D2733" t="s">
        <v>16</v>
      </c>
      <c r="E2733">
        <v>0</v>
      </c>
      <c r="F2733" t="s">
        <v>10935</v>
      </c>
      <c r="O2733" t="s">
        <v>11579</v>
      </c>
      <c r="P2733">
        <f t="shared" si="42"/>
        <v>0</v>
      </c>
    </row>
    <row r="2734" spans="1:16" hidden="1" x14ac:dyDescent="0.25">
      <c r="A2734" t="str">
        <f>"QHOW 01"</f>
        <v>QHOW 01</v>
      </c>
      <c r="B2734" t="s">
        <v>11125</v>
      </c>
      <c r="C2734">
        <v>0</v>
      </c>
      <c r="D2734" t="s">
        <v>16</v>
      </c>
      <c r="E2734">
        <v>0</v>
      </c>
      <c r="F2734" t="s">
        <v>10935</v>
      </c>
      <c r="O2734" t="s">
        <v>13847</v>
      </c>
      <c r="P2734">
        <f t="shared" si="42"/>
        <v>0</v>
      </c>
    </row>
    <row r="2735" spans="1:16" hidden="1" x14ac:dyDescent="0.25">
      <c r="A2735" t="str">
        <f>"ZZHUAN01"</f>
        <v>ZZHUAN01</v>
      </c>
      <c r="B2735" t="s">
        <v>9362</v>
      </c>
      <c r="C2735">
        <v>3</v>
      </c>
      <c r="D2735" t="s">
        <v>28</v>
      </c>
      <c r="E2735">
        <v>3</v>
      </c>
      <c r="G2735" t="s">
        <v>253</v>
      </c>
      <c r="O2735" t="s">
        <v>13846</v>
      </c>
      <c r="P2735">
        <f t="shared" si="42"/>
        <v>0</v>
      </c>
    </row>
    <row r="2736" spans="1:16" hidden="1" x14ac:dyDescent="0.25">
      <c r="A2736" t="str">
        <f>"AHUMA03"</f>
        <v>AHUMA03</v>
      </c>
      <c r="B2736" t="s">
        <v>11126</v>
      </c>
      <c r="C2736">
        <v>0</v>
      </c>
      <c r="D2736" t="s">
        <v>41</v>
      </c>
      <c r="E2736">
        <v>0</v>
      </c>
      <c r="F2736" t="s">
        <v>9940</v>
      </c>
      <c r="O2736" t="s">
        <v>17802</v>
      </c>
      <c r="P2736">
        <f t="shared" si="42"/>
        <v>0</v>
      </c>
    </row>
    <row r="2737" spans="1:16" hidden="1" x14ac:dyDescent="0.25">
      <c r="A2737" t="str">
        <f>"AHUMA01"</f>
        <v>AHUMA01</v>
      </c>
      <c r="B2737" t="s">
        <v>11127</v>
      </c>
      <c r="C2737">
        <v>0</v>
      </c>
      <c r="D2737" t="s">
        <v>41</v>
      </c>
      <c r="E2737">
        <v>0</v>
      </c>
      <c r="F2737" t="s">
        <v>9940</v>
      </c>
      <c r="O2737" t="s">
        <v>13848</v>
      </c>
      <c r="P2737">
        <f t="shared" si="42"/>
        <v>0</v>
      </c>
    </row>
    <row r="2738" spans="1:16" hidden="1" x14ac:dyDescent="0.25">
      <c r="A2738" t="str">
        <f>"AHUMA04"</f>
        <v>AHUMA04</v>
      </c>
      <c r="B2738" t="s">
        <v>11128</v>
      </c>
      <c r="C2738">
        <v>0</v>
      </c>
      <c r="D2738" t="s">
        <v>41</v>
      </c>
      <c r="E2738">
        <v>0</v>
      </c>
      <c r="F2738" t="s">
        <v>9940</v>
      </c>
      <c r="O2738" t="s">
        <v>17803</v>
      </c>
      <c r="P2738">
        <f t="shared" si="42"/>
        <v>0</v>
      </c>
    </row>
    <row r="2739" spans="1:16" hidden="1" x14ac:dyDescent="0.25">
      <c r="A2739" t="str">
        <f>"AHUMA02"</f>
        <v>AHUMA02</v>
      </c>
      <c r="B2739" t="s">
        <v>11129</v>
      </c>
      <c r="C2739">
        <v>0</v>
      </c>
      <c r="D2739" t="s">
        <v>41</v>
      </c>
      <c r="E2739">
        <v>0</v>
      </c>
      <c r="F2739" t="s">
        <v>9940</v>
      </c>
      <c r="O2739" t="s">
        <v>17804</v>
      </c>
      <c r="P2739">
        <f t="shared" si="42"/>
        <v>0</v>
      </c>
    </row>
    <row r="2740" spans="1:16" hidden="1" x14ac:dyDescent="0.25">
      <c r="A2740" t="str">
        <f>"QHUMI01"</f>
        <v>QHUMI01</v>
      </c>
      <c r="B2740" t="s">
        <v>11130</v>
      </c>
      <c r="C2740">
        <v>0</v>
      </c>
      <c r="D2740" t="s">
        <v>41</v>
      </c>
      <c r="E2740">
        <v>0</v>
      </c>
      <c r="F2740" t="s">
        <v>11131</v>
      </c>
      <c r="O2740" t="s">
        <v>17805</v>
      </c>
      <c r="P2740">
        <f t="shared" si="42"/>
        <v>0</v>
      </c>
    </row>
    <row r="2741" spans="1:16" hidden="1" x14ac:dyDescent="0.25">
      <c r="A2741" t="str">
        <f>"AHYDR01"</f>
        <v>AHYDR01</v>
      </c>
      <c r="B2741" t="s">
        <v>11132</v>
      </c>
      <c r="C2741">
        <v>0</v>
      </c>
      <c r="D2741" t="s">
        <v>28</v>
      </c>
      <c r="E2741">
        <v>0</v>
      </c>
      <c r="F2741" t="s">
        <v>10842</v>
      </c>
      <c r="O2741" t="s">
        <v>17806</v>
      </c>
      <c r="P2741">
        <f t="shared" si="42"/>
        <v>0</v>
      </c>
    </row>
    <row r="2742" spans="1:16" hidden="1" x14ac:dyDescent="0.25">
      <c r="A2742" t="str">
        <f>"AHIPO01"</f>
        <v>AHIPO01</v>
      </c>
      <c r="B2742" t="s">
        <v>17760</v>
      </c>
      <c r="C2742">
        <v>0</v>
      </c>
      <c r="D2742" t="s">
        <v>16</v>
      </c>
      <c r="E2742">
        <v>0</v>
      </c>
      <c r="F2742" t="s">
        <v>504</v>
      </c>
      <c r="G2742" t="s">
        <v>9960</v>
      </c>
      <c r="H2742" t="s">
        <v>9871</v>
      </c>
      <c r="O2742" t="s">
        <v>11582</v>
      </c>
      <c r="P2742">
        <f t="shared" si="42"/>
        <v>0</v>
      </c>
    </row>
    <row r="2743" spans="1:16" hidden="1" x14ac:dyDescent="0.25">
      <c r="A2743" t="str">
        <f>"QHIPO01"</f>
        <v>QHIPO01</v>
      </c>
      <c r="B2743" t="s">
        <v>17760</v>
      </c>
      <c r="C2743">
        <v>0</v>
      </c>
      <c r="D2743" t="s">
        <v>16</v>
      </c>
      <c r="E2743">
        <v>0</v>
      </c>
      <c r="F2743" t="s">
        <v>504</v>
      </c>
      <c r="G2743" t="s">
        <v>9960</v>
      </c>
      <c r="H2743" t="s">
        <v>9871</v>
      </c>
      <c r="O2743" t="s">
        <v>11583</v>
      </c>
      <c r="P2743">
        <f t="shared" si="42"/>
        <v>0</v>
      </c>
    </row>
    <row r="2744" spans="1:16" hidden="1" x14ac:dyDescent="0.25">
      <c r="A2744" t="str">
        <f>"QHIPO02"</f>
        <v>QHIPO02</v>
      </c>
      <c r="B2744" t="s">
        <v>17761</v>
      </c>
      <c r="C2744">
        <v>0</v>
      </c>
      <c r="D2744" t="s">
        <v>16</v>
      </c>
      <c r="E2744">
        <v>0</v>
      </c>
      <c r="F2744" t="s">
        <v>504</v>
      </c>
      <c r="G2744" t="s">
        <v>9960</v>
      </c>
      <c r="H2744" t="s">
        <v>9871</v>
      </c>
      <c r="O2744" t="s">
        <v>13851</v>
      </c>
      <c r="P2744">
        <f t="shared" si="42"/>
        <v>0</v>
      </c>
    </row>
    <row r="2745" spans="1:16" x14ac:dyDescent="0.25">
      <c r="A2745" t="str">
        <f>"AHIPO02"</f>
        <v>AHIPO02</v>
      </c>
      <c r="B2745" t="s">
        <v>17761</v>
      </c>
      <c r="C2745">
        <v>0</v>
      </c>
      <c r="D2745" t="s">
        <v>16</v>
      </c>
      <c r="E2745">
        <v>0</v>
      </c>
      <c r="F2745" t="s">
        <v>504</v>
      </c>
      <c r="G2745" t="s">
        <v>9960</v>
      </c>
      <c r="H2745" t="s">
        <v>9871</v>
      </c>
      <c r="O2745" t="s">
        <v>13849</v>
      </c>
      <c r="P2745">
        <f t="shared" si="42"/>
        <v>11</v>
      </c>
    </row>
    <row r="2746" spans="1:16" hidden="1" x14ac:dyDescent="0.25">
      <c r="A2746" t="str">
        <f>"QHIPO03"</f>
        <v>QHIPO03</v>
      </c>
      <c r="B2746" t="s">
        <v>17762</v>
      </c>
      <c r="C2746">
        <v>0</v>
      </c>
      <c r="D2746" t="s">
        <v>16</v>
      </c>
      <c r="E2746">
        <v>0</v>
      </c>
      <c r="F2746" t="s">
        <v>504</v>
      </c>
      <c r="G2746" t="s">
        <v>9960</v>
      </c>
      <c r="H2746" t="s">
        <v>9871</v>
      </c>
      <c r="O2746" t="s">
        <v>13850</v>
      </c>
      <c r="P2746">
        <f t="shared" si="42"/>
        <v>0</v>
      </c>
    </row>
    <row r="2747" spans="1:16" hidden="1" x14ac:dyDescent="0.25">
      <c r="A2747" t="str">
        <f>"AIABA01"</f>
        <v>AIABA01</v>
      </c>
      <c r="B2747" t="s">
        <v>515</v>
      </c>
      <c r="C2747">
        <v>3</v>
      </c>
      <c r="D2747" t="s">
        <v>16</v>
      </c>
      <c r="E2747">
        <v>3</v>
      </c>
      <c r="F2747" t="s">
        <v>516</v>
      </c>
      <c r="O2747" t="s">
        <v>11584</v>
      </c>
      <c r="P2747">
        <f t="shared" si="42"/>
        <v>0</v>
      </c>
    </row>
    <row r="2748" spans="1:16" hidden="1" x14ac:dyDescent="0.25">
      <c r="A2748" t="str">
        <f>"AILUT01"</f>
        <v>AILUT01</v>
      </c>
      <c r="B2748" t="s">
        <v>518</v>
      </c>
      <c r="C2748">
        <v>4</v>
      </c>
      <c r="D2748" t="s">
        <v>16</v>
      </c>
      <c r="E2748">
        <v>4</v>
      </c>
      <c r="F2748" t="s">
        <v>516</v>
      </c>
      <c r="O2748" t="s">
        <v>11585</v>
      </c>
      <c r="P2748">
        <f t="shared" si="42"/>
        <v>0</v>
      </c>
    </row>
    <row r="2749" spans="1:16" hidden="1" x14ac:dyDescent="0.25">
      <c r="A2749" t="str">
        <f>"AISAD01"</f>
        <v>AISAD01</v>
      </c>
      <c r="B2749" t="s">
        <v>530</v>
      </c>
      <c r="C2749">
        <v>3</v>
      </c>
      <c r="D2749" t="s">
        <v>16</v>
      </c>
      <c r="E2749">
        <v>3</v>
      </c>
      <c r="F2749" t="s">
        <v>516</v>
      </c>
      <c r="O2749" t="s">
        <v>9614</v>
      </c>
      <c r="P2749">
        <f t="shared" si="42"/>
        <v>0</v>
      </c>
    </row>
    <row r="2750" spans="1:16" hidden="1" x14ac:dyDescent="0.25">
      <c r="A2750" t="str">
        <f>"AICEM01"</f>
        <v>AICEM01</v>
      </c>
      <c r="B2750" t="s">
        <v>17763</v>
      </c>
      <c r="C2750">
        <v>0</v>
      </c>
      <c r="D2750" t="s">
        <v>41</v>
      </c>
      <c r="E2750">
        <v>0</v>
      </c>
      <c r="F2750" t="s">
        <v>481</v>
      </c>
      <c r="H2750" t="s">
        <v>9891</v>
      </c>
      <c r="O2750" t="s">
        <v>11586</v>
      </c>
      <c r="P2750">
        <f t="shared" si="42"/>
        <v>0</v>
      </c>
    </row>
    <row r="2751" spans="1:16" hidden="1" x14ac:dyDescent="0.25">
      <c r="A2751" t="str">
        <f>"QICEM02"</f>
        <v>QICEM02</v>
      </c>
      <c r="B2751" t="s">
        <v>17763</v>
      </c>
      <c r="C2751">
        <v>0</v>
      </c>
      <c r="D2751" t="s">
        <v>41</v>
      </c>
      <c r="E2751">
        <v>0</v>
      </c>
      <c r="F2751" t="s">
        <v>481</v>
      </c>
      <c r="H2751" t="s">
        <v>9891</v>
      </c>
      <c r="O2751" t="s">
        <v>11587</v>
      </c>
      <c r="P2751">
        <f t="shared" si="42"/>
        <v>0</v>
      </c>
    </row>
    <row r="2752" spans="1:16" x14ac:dyDescent="0.25">
      <c r="A2752" t="str">
        <f>"QICEM01"</f>
        <v>QICEM01</v>
      </c>
      <c r="B2752" t="s">
        <v>17764</v>
      </c>
      <c r="C2752">
        <v>0</v>
      </c>
      <c r="D2752" t="s">
        <v>41</v>
      </c>
      <c r="E2752">
        <v>0</v>
      </c>
      <c r="F2752" t="s">
        <v>481</v>
      </c>
      <c r="H2752" t="s">
        <v>9891</v>
      </c>
      <c r="O2752" t="s">
        <v>646</v>
      </c>
      <c r="P2752">
        <f t="shared" si="42"/>
        <v>78</v>
      </c>
    </row>
    <row r="2753" spans="1:16" hidden="1" x14ac:dyDescent="0.25">
      <c r="A2753" t="str">
        <f>"QICON01"</f>
        <v>QICON01</v>
      </c>
      <c r="B2753" t="s">
        <v>11133</v>
      </c>
      <c r="C2753">
        <v>0</v>
      </c>
      <c r="D2753" t="s">
        <v>16</v>
      </c>
      <c r="E2753">
        <v>0</v>
      </c>
      <c r="F2753" t="s">
        <v>92</v>
      </c>
      <c r="G2753" t="s">
        <v>10733</v>
      </c>
      <c r="O2753" t="s">
        <v>11588</v>
      </c>
      <c r="P2753">
        <f t="shared" si="42"/>
        <v>0</v>
      </c>
    </row>
    <row r="2754" spans="1:16" x14ac:dyDescent="0.25">
      <c r="A2754" t="str">
        <f>"AIJOK01"</f>
        <v>AIJOK01</v>
      </c>
      <c r="B2754" t="s">
        <v>11134</v>
      </c>
      <c r="C2754">
        <v>0</v>
      </c>
      <c r="D2754" t="s">
        <v>16</v>
      </c>
      <c r="E2754">
        <v>0</v>
      </c>
      <c r="F2754" t="s">
        <v>121</v>
      </c>
      <c r="O2754" t="s">
        <v>649</v>
      </c>
      <c r="P2754">
        <f t="shared" si="42"/>
        <v>100</v>
      </c>
    </row>
    <row r="2755" spans="1:16" hidden="1" x14ac:dyDescent="0.25">
      <c r="A2755" t="str">
        <f>"QIJOK01"</f>
        <v>QIJOK01</v>
      </c>
      <c r="B2755" t="s">
        <v>11134</v>
      </c>
      <c r="C2755">
        <v>0</v>
      </c>
      <c r="D2755" t="s">
        <v>16</v>
      </c>
      <c r="E2755">
        <v>0</v>
      </c>
      <c r="F2755" t="s">
        <v>121</v>
      </c>
      <c r="H2755" t="s">
        <v>9876</v>
      </c>
      <c r="O2755" t="s">
        <v>11589</v>
      </c>
      <c r="P2755">
        <f t="shared" ref="P2755:P2818" si="43">SUMIFS($C$2:$C$7959,$B$2:$B$7959,O2755)</f>
        <v>0</v>
      </c>
    </row>
    <row r="2756" spans="1:16" hidden="1" x14ac:dyDescent="0.25">
      <c r="A2756" t="str">
        <f>"QIMAR01"</f>
        <v>QIMAR01</v>
      </c>
      <c r="B2756" t="s">
        <v>11135</v>
      </c>
      <c r="C2756">
        <v>0</v>
      </c>
      <c r="D2756" t="s">
        <v>41</v>
      </c>
      <c r="E2756">
        <v>0</v>
      </c>
      <c r="F2756" t="s">
        <v>10066</v>
      </c>
      <c r="G2756" t="s">
        <v>9893</v>
      </c>
      <c r="O2756" t="s">
        <v>11591</v>
      </c>
      <c r="P2756">
        <f t="shared" si="43"/>
        <v>0</v>
      </c>
    </row>
    <row r="2757" spans="1:16" hidden="1" x14ac:dyDescent="0.25">
      <c r="A2757" t="str">
        <f>"AIMAR01"</f>
        <v>AIMAR01</v>
      </c>
      <c r="B2757" t="s">
        <v>11135</v>
      </c>
      <c r="C2757">
        <v>0</v>
      </c>
      <c r="D2757" t="s">
        <v>41</v>
      </c>
      <c r="E2757">
        <v>0</v>
      </c>
      <c r="F2757" t="s">
        <v>10066</v>
      </c>
      <c r="G2757" t="s">
        <v>9893</v>
      </c>
      <c r="O2757" t="s">
        <v>11593</v>
      </c>
      <c r="P2757">
        <f t="shared" si="43"/>
        <v>0</v>
      </c>
    </row>
    <row r="2758" spans="1:16" hidden="1" x14ac:dyDescent="0.25">
      <c r="A2758" t="str">
        <f>"QIMPE02"</f>
        <v>QIMPE02</v>
      </c>
      <c r="B2758" t="s">
        <v>13811</v>
      </c>
      <c r="C2758">
        <v>0</v>
      </c>
      <c r="D2758" t="s">
        <v>41</v>
      </c>
      <c r="E2758">
        <v>0</v>
      </c>
      <c r="F2758" t="s">
        <v>159</v>
      </c>
      <c r="H2758" t="s">
        <v>9891</v>
      </c>
      <c r="O2758" t="s">
        <v>11594</v>
      </c>
      <c r="P2758">
        <f t="shared" si="43"/>
        <v>0</v>
      </c>
    </row>
    <row r="2759" spans="1:16" hidden="1" x14ac:dyDescent="0.25">
      <c r="A2759" t="str">
        <f>"QIMPE01"</f>
        <v>QIMPE01</v>
      </c>
      <c r="B2759" t="s">
        <v>13810</v>
      </c>
      <c r="C2759">
        <v>319</v>
      </c>
      <c r="D2759" t="s">
        <v>843</v>
      </c>
      <c r="E2759">
        <v>319</v>
      </c>
      <c r="F2759" t="s">
        <v>159</v>
      </c>
      <c r="H2759" t="s">
        <v>9891</v>
      </c>
      <c r="O2759" t="s">
        <v>11595</v>
      </c>
      <c r="P2759">
        <f t="shared" si="43"/>
        <v>0</v>
      </c>
    </row>
    <row r="2760" spans="1:16" hidden="1" x14ac:dyDescent="0.25">
      <c r="A2760" t="str">
        <f>"AIMPE01"</f>
        <v>AIMPE01</v>
      </c>
      <c r="B2760" t="s">
        <v>13810</v>
      </c>
      <c r="C2760">
        <v>0</v>
      </c>
      <c r="D2760" t="s">
        <v>843</v>
      </c>
      <c r="E2760">
        <v>0</v>
      </c>
      <c r="F2760" t="s">
        <v>159</v>
      </c>
      <c r="H2760" t="s">
        <v>9891</v>
      </c>
      <c r="O2760" t="s">
        <v>11596</v>
      </c>
      <c r="P2760">
        <f t="shared" si="43"/>
        <v>0</v>
      </c>
    </row>
    <row r="2761" spans="1:16" x14ac:dyDescent="0.25">
      <c r="A2761" t="str">
        <f>"AIMUN01"</f>
        <v>AIMUN01</v>
      </c>
      <c r="B2761" t="s">
        <v>520</v>
      </c>
      <c r="C2761">
        <v>8</v>
      </c>
      <c r="D2761" t="s">
        <v>16</v>
      </c>
      <c r="E2761">
        <v>8</v>
      </c>
      <c r="O2761" t="s">
        <v>13510</v>
      </c>
      <c r="P2761">
        <f t="shared" si="43"/>
        <v>432</v>
      </c>
    </row>
    <row r="2762" spans="1:16" x14ac:dyDescent="0.25">
      <c r="A2762" t="str">
        <f>"AINAR01"</f>
        <v>AINAR01</v>
      </c>
      <c r="B2762" t="s">
        <v>523</v>
      </c>
      <c r="C2762">
        <v>0</v>
      </c>
      <c r="D2762" t="s">
        <v>28</v>
      </c>
      <c r="E2762">
        <v>0</v>
      </c>
      <c r="O2762" t="s">
        <v>13852</v>
      </c>
      <c r="P2762">
        <f t="shared" si="43"/>
        <v>614</v>
      </c>
    </row>
    <row r="2763" spans="1:16" x14ac:dyDescent="0.25">
      <c r="A2763" t="str">
        <f>"QINDA01"</f>
        <v>QINDA01</v>
      </c>
      <c r="B2763" t="s">
        <v>11136</v>
      </c>
      <c r="C2763">
        <v>0</v>
      </c>
      <c r="D2763" t="s">
        <v>16</v>
      </c>
      <c r="E2763">
        <v>0</v>
      </c>
      <c r="F2763" t="s">
        <v>10605</v>
      </c>
      <c r="G2763" t="s">
        <v>11137</v>
      </c>
      <c r="O2763" t="s">
        <v>13853</v>
      </c>
      <c r="P2763">
        <f t="shared" si="43"/>
        <v>793</v>
      </c>
    </row>
    <row r="2764" spans="1:16" x14ac:dyDescent="0.25">
      <c r="A2764" t="str">
        <f>"AINDA01"</f>
        <v>AINDA01</v>
      </c>
      <c r="B2764" t="s">
        <v>11136</v>
      </c>
      <c r="C2764">
        <v>0</v>
      </c>
      <c r="D2764" t="s">
        <v>16</v>
      </c>
      <c r="E2764">
        <v>0</v>
      </c>
      <c r="F2764" t="s">
        <v>10605</v>
      </c>
      <c r="G2764" t="s">
        <v>11137</v>
      </c>
      <c r="O2764" t="s">
        <v>5744</v>
      </c>
      <c r="P2764">
        <f t="shared" si="43"/>
        <v>140</v>
      </c>
    </row>
    <row r="2765" spans="1:16" hidden="1" x14ac:dyDescent="0.25">
      <c r="A2765" t="str">
        <f>"QINDA02"</f>
        <v>QINDA02</v>
      </c>
      <c r="B2765" t="s">
        <v>11138</v>
      </c>
      <c r="C2765">
        <v>0</v>
      </c>
      <c r="D2765" t="s">
        <v>16</v>
      </c>
      <c r="E2765">
        <v>0</v>
      </c>
      <c r="F2765" t="s">
        <v>10605</v>
      </c>
      <c r="G2765" t="s">
        <v>11137</v>
      </c>
      <c r="O2765" t="s">
        <v>11597</v>
      </c>
      <c r="P2765">
        <f t="shared" si="43"/>
        <v>0</v>
      </c>
    </row>
    <row r="2766" spans="1:16" hidden="1" x14ac:dyDescent="0.25">
      <c r="A2766" t="str">
        <f>"AINDA02"</f>
        <v>AINDA02</v>
      </c>
      <c r="B2766" t="s">
        <v>11138</v>
      </c>
      <c r="C2766">
        <v>0</v>
      </c>
      <c r="D2766" t="s">
        <v>16</v>
      </c>
      <c r="E2766">
        <v>0</v>
      </c>
      <c r="F2766" t="s">
        <v>10605</v>
      </c>
      <c r="G2766" t="s">
        <v>11137</v>
      </c>
      <c r="O2766" t="s">
        <v>11599</v>
      </c>
      <c r="P2766">
        <f t="shared" si="43"/>
        <v>0</v>
      </c>
    </row>
    <row r="2767" spans="1:16" hidden="1" x14ac:dyDescent="0.25">
      <c r="A2767" t="str">
        <f>"QINDO04"</f>
        <v>QINDO04</v>
      </c>
      <c r="B2767" t="s">
        <v>13812</v>
      </c>
      <c r="C2767">
        <v>0</v>
      </c>
      <c r="D2767" t="s">
        <v>16</v>
      </c>
      <c r="E2767">
        <v>0</v>
      </c>
      <c r="F2767" t="s">
        <v>25</v>
      </c>
      <c r="G2767" t="s">
        <v>10097</v>
      </c>
      <c r="H2767" t="s">
        <v>9871</v>
      </c>
      <c r="O2767" t="s">
        <v>17807</v>
      </c>
      <c r="P2767">
        <f t="shared" si="43"/>
        <v>0</v>
      </c>
    </row>
    <row r="2768" spans="1:16" x14ac:dyDescent="0.25">
      <c r="A2768" t="str">
        <f>"QINDO03"</f>
        <v>QINDO03</v>
      </c>
      <c r="B2768" t="s">
        <v>11139</v>
      </c>
      <c r="C2768">
        <v>0</v>
      </c>
      <c r="D2768" t="s">
        <v>16</v>
      </c>
      <c r="E2768">
        <v>0</v>
      </c>
      <c r="F2768" t="s">
        <v>25</v>
      </c>
      <c r="G2768" t="s">
        <v>9960</v>
      </c>
      <c r="O2768" t="s">
        <v>13855</v>
      </c>
      <c r="P2768">
        <f t="shared" si="43"/>
        <v>137</v>
      </c>
    </row>
    <row r="2769" spans="1:16" hidden="1" x14ac:dyDescent="0.25">
      <c r="A2769" t="str">
        <f>"QINDO02"</f>
        <v>QINDO02</v>
      </c>
      <c r="B2769" t="s">
        <v>11140</v>
      </c>
      <c r="C2769">
        <v>0</v>
      </c>
      <c r="D2769" t="s">
        <v>16</v>
      </c>
      <c r="E2769">
        <v>0</v>
      </c>
      <c r="F2769" t="s">
        <v>25</v>
      </c>
      <c r="G2769" t="s">
        <v>9960</v>
      </c>
      <c r="O2769" t="s">
        <v>13856</v>
      </c>
      <c r="P2769">
        <f t="shared" si="43"/>
        <v>0</v>
      </c>
    </row>
    <row r="2770" spans="1:16" hidden="1" x14ac:dyDescent="0.25">
      <c r="A2770" t="str">
        <f>"QINDO01"</f>
        <v>QINDO01</v>
      </c>
      <c r="B2770" t="s">
        <v>11141</v>
      </c>
      <c r="C2770">
        <v>0</v>
      </c>
      <c r="D2770" t="s">
        <v>16</v>
      </c>
      <c r="E2770">
        <v>0</v>
      </c>
      <c r="F2770" t="s">
        <v>25</v>
      </c>
      <c r="G2770" t="s">
        <v>9960</v>
      </c>
      <c r="O2770" t="s">
        <v>17808</v>
      </c>
      <c r="P2770">
        <f t="shared" si="43"/>
        <v>0</v>
      </c>
    </row>
    <row r="2771" spans="1:16" hidden="1" x14ac:dyDescent="0.25">
      <c r="A2771" t="str">
        <f>"AINFI01"</f>
        <v>AINFI01</v>
      </c>
      <c r="B2771" t="s">
        <v>11142</v>
      </c>
      <c r="C2771">
        <v>0</v>
      </c>
      <c r="D2771" t="s">
        <v>16</v>
      </c>
      <c r="E2771">
        <v>0</v>
      </c>
      <c r="F2771" t="s">
        <v>337</v>
      </c>
      <c r="G2771" t="s">
        <v>11143</v>
      </c>
      <c r="O2771" t="s">
        <v>11600</v>
      </c>
      <c r="P2771">
        <f t="shared" si="43"/>
        <v>0</v>
      </c>
    </row>
    <row r="2772" spans="1:16" x14ac:dyDescent="0.25">
      <c r="A2772" t="str">
        <f>"QINFI01"</f>
        <v>QINFI01</v>
      </c>
      <c r="B2772" t="s">
        <v>11142</v>
      </c>
      <c r="C2772">
        <v>0</v>
      </c>
      <c r="D2772" t="s">
        <v>16</v>
      </c>
      <c r="E2772">
        <v>0</v>
      </c>
      <c r="F2772" t="s">
        <v>337</v>
      </c>
      <c r="G2772" t="s">
        <v>11144</v>
      </c>
      <c r="O2772" t="s">
        <v>13857</v>
      </c>
      <c r="P2772">
        <f t="shared" si="43"/>
        <v>306</v>
      </c>
    </row>
    <row r="2773" spans="1:16" hidden="1" x14ac:dyDescent="0.25">
      <c r="A2773" t="str">
        <f>"QINFI03"</f>
        <v>QINFI03</v>
      </c>
      <c r="B2773" t="s">
        <v>11145</v>
      </c>
      <c r="C2773">
        <v>0</v>
      </c>
      <c r="D2773" t="s">
        <v>16</v>
      </c>
      <c r="E2773">
        <v>0</v>
      </c>
      <c r="F2773" t="s">
        <v>3042</v>
      </c>
      <c r="G2773" t="s">
        <v>11143</v>
      </c>
      <c r="O2773" t="s">
        <v>17809</v>
      </c>
      <c r="P2773">
        <f t="shared" si="43"/>
        <v>0</v>
      </c>
    </row>
    <row r="2774" spans="1:16" x14ac:dyDescent="0.25">
      <c r="A2774" t="str">
        <f>"QINFI02"</f>
        <v>QINFI02</v>
      </c>
      <c r="B2774" t="s">
        <v>11146</v>
      </c>
      <c r="C2774">
        <v>0</v>
      </c>
      <c r="D2774" t="s">
        <v>16</v>
      </c>
      <c r="E2774">
        <v>0</v>
      </c>
      <c r="F2774" t="s">
        <v>337</v>
      </c>
      <c r="G2774" t="s">
        <v>11143</v>
      </c>
      <c r="O2774" t="s">
        <v>13854</v>
      </c>
      <c r="P2774">
        <f t="shared" si="43"/>
        <v>875</v>
      </c>
    </row>
    <row r="2775" spans="1:16" hidden="1" x14ac:dyDescent="0.25">
      <c r="A2775" t="str">
        <f>"ZZINFIN01"</f>
        <v>ZZINFIN01</v>
      </c>
      <c r="B2775" t="s">
        <v>11147</v>
      </c>
      <c r="C2775">
        <v>0</v>
      </c>
      <c r="D2775" t="s">
        <v>28</v>
      </c>
      <c r="E2775">
        <v>0</v>
      </c>
      <c r="G2775" t="s">
        <v>253</v>
      </c>
      <c r="O2775" t="s">
        <v>11601</v>
      </c>
      <c r="P2775">
        <f t="shared" si="43"/>
        <v>0</v>
      </c>
    </row>
    <row r="2776" spans="1:16" hidden="1" x14ac:dyDescent="0.25">
      <c r="A2776" t="str">
        <f>"AINGR01"</f>
        <v>AINGR01</v>
      </c>
      <c r="B2776" t="s">
        <v>11148</v>
      </c>
      <c r="C2776">
        <v>0</v>
      </c>
      <c r="D2776" t="s">
        <v>16</v>
      </c>
      <c r="E2776">
        <v>0</v>
      </c>
      <c r="F2776" t="s">
        <v>879</v>
      </c>
      <c r="O2776" t="s">
        <v>5759</v>
      </c>
      <c r="P2776">
        <f t="shared" si="43"/>
        <v>0</v>
      </c>
    </row>
    <row r="2777" spans="1:16" hidden="1" x14ac:dyDescent="0.25">
      <c r="A2777" t="str">
        <f>"QINKA02"</f>
        <v>QINKA02</v>
      </c>
      <c r="B2777" t="s">
        <v>13814</v>
      </c>
      <c r="C2777">
        <v>0</v>
      </c>
      <c r="D2777" t="s">
        <v>16</v>
      </c>
      <c r="E2777">
        <v>0</v>
      </c>
      <c r="F2777" t="s">
        <v>4738</v>
      </c>
      <c r="G2777" t="s">
        <v>11149</v>
      </c>
      <c r="O2777" t="s">
        <v>5764</v>
      </c>
      <c r="P2777">
        <f t="shared" si="43"/>
        <v>0</v>
      </c>
    </row>
    <row r="2778" spans="1:16" x14ac:dyDescent="0.25">
      <c r="A2778" t="str">
        <f>"AINKA02"</f>
        <v>AINKA02</v>
      </c>
      <c r="B2778" t="s">
        <v>13814</v>
      </c>
      <c r="C2778">
        <v>0</v>
      </c>
      <c r="D2778" t="s">
        <v>16</v>
      </c>
      <c r="E2778">
        <v>0</v>
      </c>
      <c r="O2778" t="s">
        <v>5762</v>
      </c>
      <c r="P2778">
        <f t="shared" si="43"/>
        <v>452</v>
      </c>
    </row>
    <row r="2779" spans="1:16" hidden="1" x14ac:dyDescent="0.25">
      <c r="A2779" t="str">
        <f>"QINKA01"</f>
        <v>QINKA01</v>
      </c>
      <c r="B2779" t="s">
        <v>13813</v>
      </c>
      <c r="C2779">
        <v>0</v>
      </c>
      <c r="D2779" t="s">
        <v>16</v>
      </c>
      <c r="E2779">
        <v>0</v>
      </c>
      <c r="F2779" t="s">
        <v>4738</v>
      </c>
      <c r="G2779" t="s">
        <v>11149</v>
      </c>
      <c r="O2779" t="s">
        <v>11602</v>
      </c>
      <c r="P2779">
        <f t="shared" si="43"/>
        <v>0</v>
      </c>
    </row>
    <row r="2780" spans="1:16" hidden="1" x14ac:dyDescent="0.25">
      <c r="A2780" t="str">
        <f>"AINKA01"</f>
        <v>AINKA01</v>
      </c>
      <c r="B2780" t="s">
        <v>13813</v>
      </c>
      <c r="C2780">
        <v>0</v>
      </c>
      <c r="D2780" t="s">
        <v>16</v>
      </c>
      <c r="E2780">
        <v>0</v>
      </c>
      <c r="O2780" t="s">
        <v>11603</v>
      </c>
      <c r="P2780">
        <f t="shared" si="43"/>
        <v>0</v>
      </c>
    </row>
    <row r="2781" spans="1:16" hidden="1" x14ac:dyDescent="0.25">
      <c r="A2781" t="str">
        <f>"QINNE02"</f>
        <v>QINNE02</v>
      </c>
      <c r="B2781" t="s">
        <v>4745</v>
      </c>
      <c r="C2781">
        <v>1168</v>
      </c>
      <c r="D2781" t="s">
        <v>28</v>
      </c>
      <c r="E2781">
        <v>1168</v>
      </c>
      <c r="F2781" t="s">
        <v>4743</v>
      </c>
      <c r="O2781" t="s">
        <v>11604</v>
      </c>
      <c r="P2781">
        <f t="shared" si="43"/>
        <v>0</v>
      </c>
    </row>
    <row r="2782" spans="1:16" hidden="1" x14ac:dyDescent="0.25">
      <c r="A2782" t="str">
        <f>"QINNE01"</f>
        <v>QINNE01</v>
      </c>
      <c r="B2782" t="s">
        <v>4742</v>
      </c>
      <c r="C2782">
        <v>4287</v>
      </c>
      <c r="D2782" t="s">
        <v>28</v>
      </c>
      <c r="E2782">
        <v>4287</v>
      </c>
      <c r="F2782" t="s">
        <v>4743</v>
      </c>
      <c r="O2782" t="s">
        <v>11605</v>
      </c>
      <c r="P2782">
        <f t="shared" si="43"/>
        <v>0</v>
      </c>
    </row>
    <row r="2783" spans="1:16" hidden="1" x14ac:dyDescent="0.25">
      <c r="A2783" t="str">
        <f>"AINNE01"</f>
        <v>AINNE01</v>
      </c>
      <c r="B2783" t="s">
        <v>525</v>
      </c>
      <c r="C2783">
        <v>0</v>
      </c>
      <c r="D2783" t="s">
        <v>28</v>
      </c>
      <c r="E2783">
        <v>0</v>
      </c>
      <c r="O2783" t="s">
        <v>9616</v>
      </c>
      <c r="P2783">
        <f t="shared" si="43"/>
        <v>0</v>
      </c>
    </row>
    <row r="2784" spans="1:16" hidden="1" x14ac:dyDescent="0.25">
      <c r="A2784" t="str">
        <f>"AINOV01"</f>
        <v>AINOV01</v>
      </c>
      <c r="B2784" t="s">
        <v>11150</v>
      </c>
      <c r="C2784">
        <v>0</v>
      </c>
      <c r="D2784" t="s">
        <v>16</v>
      </c>
      <c r="E2784">
        <v>0</v>
      </c>
      <c r="F2784" t="s">
        <v>281</v>
      </c>
      <c r="O2784" t="s">
        <v>9619</v>
      </c>
      <c r="P2784">
        <f t="shared" si="43"/>
        <v>0</v>
      </c>
    </row>
    <row r="2785" spans="1:16" hidden="1" x14ac:dyDescent="0.25">
      <c r="A2785" t="str">
        <f>"AINOV02"</f>
        <v>AINOV02</v>
      </c>
      <c r="B2785" t="s">
        <v>17765</v>
      </c>
      <c r="C2785">
        <v>0</v>
      </c>
      <c r="D2785" t="s">
        <v>16</v>
      </c>
      <c r="E2785">
        <v>0</v>
      </c>
      <c r="F2785" t="s">
        <v>135</v>
      </c>
      <c r="G2785" t="s">
        <v>10715</v>
      </c>
      <c r="H2785" t="s">
        <v>9871</v>
      </c>
      <c r="O2785" t="s">
        <v>11606</v>
      </c>
      <c r="P2785">
        <f t="shared" si="43"/>
        <v>0</v>
      </c>
    </row>
    <row r="2786" spans="1:16" hidden="1" x14ac:dyDescent="0.25">
      <c r="A2786" t="str">
        <f>"QINOV01"</f>
        <v>QINOV01</v>
      </c>
      <c r="B2786" t="s">
        <v>17765</v>
      </c>
      <c r="C2786">
        <v>0</v>
      </c>
      <c r="D2786" t="s">
        <v>16</v>
      </c>
      <c r="E2786">
        <v>0</v>
      </c>
      <c r="F2786" t="s">
        <v>135</v>
      </c>
      <c r="G2786" t="s">
        <v>10715</v>
      </c>
      <c r="H2786" t="s">
        <v>9871</v>
      </c>
      <c r="O2786" t="s">
        <v>11607</v>
      </c>
      <c r="P2786">
        <f t="shared" si="43"/>
        <v>0</v>
      </c>
    </row>
    <row r="2787" spans="1:16" hidden="1" x14ac:dyDescent="0.25">
      <c r="A2787" t="str">
        <f>"AINSU01"</f>
        <v>AINSU01</v>
      </c>
      <c r="B2787" t="s">
        <v>11151</v>
      </c>
      <c r="C2787">
        <v>0</v>
      </c>
      <c r="D2787" t="s">
        <v>16</v>
      </c>
      <c r="E2787">
        <v>0</v>
      </c>
      <c r="F2787" t="s">
        <v>1917</v>
      </c>
      <c r="G2787" t="s">
        <v>11152</v>
      </c>
      <c r="O2787" t="s">
        <v>11608</v>
      </c>
      <c r="P2787">
        <f t="shared" si="43"/>
        <v>0</v>
      </c>
    </row>
    <row r="2788" spans="1:16" hidden="1" x14ac:dyDescent="0.25">
      <c r="A2788" t="str">
        <f>"QINSU01"</f>
        <v>QINSU01</v>
      </c>
      <c r="B2788" t="s">
        <v>4747</v>
      </c>
      <c r="C2788">
        <v>147213</v>
      </c>
      <c r="D2788" t="s">
        <v>16</v>
      </c>
      <c r="E2788">
        <v>1472</v>
      </c>
      <c r="F2788" t="s">
        <v>1917</v>
      </c>
      <c r="G2788" t="s">
        <v>11153</v>
      </c>
      <c r="O2788" t="s">
        <v>11609</v>
      </c>
      <c r="P2788">
        <f t="shared" si="43"/>
        <v>0</v>
      </c>
    </row>
    <row r="2789" spans="1:16" x14ac:dyDescent="0.25">
      <c r="A2789" t="str">
        <f>"QINSU02"</f>
        <v>QINSU02</v>
      </c>
      <c r="B2789" t="s">
        <v>4776</v>
      </c>
      <c r="C2789">
        <v>0</v>
      </c>
      <c r="D2789" t="s">
        <v>4777</v>
      </c>
      <c r="E2789">
        <v>0</v>
      </c>
      <c r="F2789" t="s">
        <v>1917</v>
      </c>
      <c r="G2789" t="s">
        <v>11152</v>
      </c>
      <c r="O2789" t="s">
        <v>658</v>
      </c>
      <c r="P2789">
        <f t="shared" si="43"/>
        <v>40</v>
      </c>
    </row>
    <row r="2790" spans="1:16" x14ac:dyDescent="0.25">
      <c r="A2790" t="str">
        <f>"QINTE01"</f>
        <v>QINTE01</v>
      </c>
      <c r="B2790" t="s">
        <v>11154</v>
      </c>
      <c r="C2790">
        <v>0</v>
      </c>
      <c r="D2790" t="s">
        <v>41</v>
      </c>
      <c r="E2790">
        <v>0</v>
      </c>
      <c r="F2790" t="s">
        <v>10605</v>
      </c>
      <c r="G2790" t="s">
        <v>11155</v>
      </c>
      <c r="O2790" t="s">
        <v>13860</v>
      </c>
      <c r="P2790">
        <f t="shared" si="43"/>
        <v>1765</v>
      </c>
    </row>
    <row r="2791" spans="1:16" x14ac:dyDescent="0.25">
      <c r="A2791" t="str">
        <f>"QINTE05"</f>
        <v>QINTE05</v>
      </c>
      <c r="B2791" t="s">
        <v>11156</v>
      </c>
      <c r="C2791">
        <v>0</v>
      </c>
      <c r="D2791" t="s">
        <v>28</v>
      </c>
      <c r="E2791">
        <v>0</v>
      </c>
      <c r="F2791" t="s">
        <v>9307</v>
      </c>
      <c r="O2791" t="s">
        <v>13859</v>
      </c>
      <c r="P2791">
        <f t="shared" si="43"/>
        <v>440</v>
      </c>
    </row>
    <row r="2792" spans="1:16" hidden="1" x14ac:dyDescent="0.25">
      <c r="A2792" t="str">
        <f>"ZZINT01"</f>
        <v>ZZINT01</v>
      </c>
      <c r="B2792" t="s">
        <v>11156</v>
      </c>
      <c r="C2792">
        <v>0</v>
      </c>
      <c r="D2792" t="s">
        <v>41</v>
      </c>
      <c r="E2792">
        <v>0</v>
      </c>
      <c r="O2792" t="s">
        <v>13511</v>
      </c>
      <c r="P2792">
        <f t="shared" si="43"/>
        <v>0</v>
      </c>
    </row>
    <row r="2793" spans="1:16" hidden="1" x14ac:dyDescent="0.25">
      <c r="A2793" t="str">
        <f>"AINTE01"</f>
        <v>AINTE01</v>
      </c>
      <c r="B2793" t="s">
        <v>11156</v>
      </c>
      <c r="C2793">
        <v>0</v>
      </c>
      <c r="D2793" t="s">
        <v>41</v>
      </c>
      <c r="E2793">
        <v>0</v>
      </c>
      <c r="F2793" t="s">
        <v>879</v>
      </c>
      <c r="O2793" t="s">
        <v>13858</v>
      </c>
      <c r="P2793">
        <f t="shared" si="43"/>
        <v>0</v>
      </c>
    </row>
    <row r="2794" spans="1:16" hidden="1" x14ac:dyDescent="0.25">
      <c r="A2794" t="str">
        <f>"AINTE02"</f>
        <v>AINTE02</v>
      </c>
      <c r="B2794" t="s">
        <v>527</v>
      </c>
      <c r="C2794">
        <v>0</v>
      </c>
      <c r="D2794" t="s">
        <v>16</v>
      </c>
      <c r="E2794">
        <v>0</v>
      </c>
      <c r="F2794" t="s">
        <v>528</v>
      </c>
      <c r="G2794" t="s">
        <v>11157</v>
      </c>
      <c r="O2794" t="s">
        <v>17810</v>
      </c>
      <c r="P2794">
        <f t="shared" si="43"/>
        <v>0</v>
      </c>
    </row>
    <row r="2795" spans="1:16" hidden="1" x14ac:dyDescent="0.25">
      <c r="A2795" t="str">
        <f>"QINTE02"</f>
        <v>QINTE02</v>
      </c>
      <c r="B2795" t="s">
        <v>527</v>
      </c>
      <c r="C2795">
        <v>0</v>
      </c>
      <c r="D2795" t="s">
        <v>16</v>
      </c>
      <c r="E2795">
        <v>0</v>
      </c>
      <c r="F2795" t="s">
        <v>528</v>
      </c>
      <c r="G2795" t="s">
        <v>11158</v>
      </c>
      <c r="O2795" t="s">
        <v>5778</v>
      </c>
      <c r="P2795">
        <f t="shared" si="43"/>
        <v>0</v>
      </c>
    </row>
    <row r="2796" spans="1:16" hidden="1" x14ac:dyDescent="0.25">
      <c r="A2796" t="str">
        <f>"QINTE04"</f>
        <v>QINTE04</v>
      </c>
      <c r="B2796" t="s">
        <v>13816</v>
      </c>
      <c r="C2796">
        <v>0</v>
      </c>
      <c r="D2796" t="s">
        <v>16</v>
      </c>
      <c r="E2796">
        <v>0</v>
      </c>
      <c r="F2796" t="s">
        <v>528</v>
      </c>
      <c r="G2796" t="s">
        <v>11159</v>
      </c>
      <c r="H2796" t="s">
        <v>9871</v>
      </c>
      <c r="O2796" t="s">
        <v>5773</v>
      </c>
      <c r="P2796">
        <f t="shared" si="43"/>
        <v>0</v>
      </c>
    </row>
    <row r="2797" spans="1:16" hidden="1" x14ac:dyDescent="0.25">
      <c r="A2797" t="str">
        <f>"QINTE03"</f>
        <v>QINTE03</v>
      </c>
      <c r="B2797" t="s">
        <v>13815</v>
      </c>
      <c r="C2797">
        <v>0</v>
      </c>
      <c r="D2797" t="s">
        <v>16</v>
      </c>
      <c r="E2797">
        <v>0</v>
      </c>
      <c r="F2797" t="s">
        <v>528</v>
      </c>
      <c r="G2797" t="s">
        <v>11159</v>
      </c>
      <c r="H2797" t="s">
        <v>9871</v>
      </c>
      <c r="O2797" t="s">
        <v>664</v>
      </c>
      <c r="P2797">
        <f t="shared" si="43"/>
        <v>0</v>
      </c>
    </row>
    <row r="2798" spans="1:16" hidden="1" x14ac:dyDescent="0.25">
      <c r="A2798" t="str">
        <f>"ZZIPHO01"</f>
        <v>ZZIPHO01</v>
      </c>
      <c r="B2798" t="s">
        <v>11160</v>
      </c>
      <c r="C2798">
        <v>0</v>
      </c>
      <c r="D2798" t="s">
        <v>28</v>
      </c>
      <c r="E2798">
        <v>0</v>
      </c>
      <c r="F2798" t="s">
        <v>879</v>
      </c>
      <c r="G2798" t="s">
        <v>253</v>
      </c>
      <c r="O2798" t="s">
        <v>11610</v>
      </c>
      <c r="P2798">
        <f t="shared" si="43"/>
        <v>0</v>
      </c>
    </row>
    <row r="2799" spans="1:16" hidden="1" x14ac:dyDescent="0.25">
      <c r="A2799" t="str">
        <f>"QISIS01"</f>
        <v>QISIS01</v>
      </c>
      <c r="B2799" t="s">
        <v>13817</v>
      </c>
      <c r="C2799">
        <v>41</v>
      </c>
      <c r="D2799" t="s">
        <v>41</v>
      </c>
      <c r="E2799">
        <v>4</v>
      </c>
      <c r="F2799" t="s">
        <v>497</v>
      </c>
      <c r="H2799" t="s">
        <v>9871</v>
      </c>
      <c r="O2799" t="s">
        <v>11611</v>
      </c>
      <c r="P2799">
        <f t="shared" si="43"/>
        <v>0</v>
      </c>
    </row>
    <row r="2800" spans="1:16" hidden="1" x14ac:dyDescent="0.25">
      <c r="A2800" t="str">
        <f>"AISIS01"</f>
        <v>AISIS01</v>
      </c>
      <c r="B2800" t="s">
        <v>13817</v>
      </c>
      <c r="C2800">
        <v>0</v>
      </c>
      <c r="D2800" t="s">
        <v>41</v>
      </c>
      <c r="E2800">
        <v>0</v>
      </c>
      <c r="F2800" t="s">
        <v>497</v>
      </c>
      <c r="H2800" t="s">
        <v>9871</v>
      </c>
      <c r="O2800" t="s">
        <v>11612</v>
      </c>
      <c r="P2800">
        <f t="shared" si="43"/>
        <v>0</v>
      </c>
    </row>
    <row r="2801" spans="1:16" hidden="1" x14ac:dyDescent="0.25">
      <c r="A2801" t="str">
        <f>"QITTO01"</f>
        <v>QITTO01</v>
      </c>
      <c r="B2801" t="s">
        <v>11161</v>
      </c>
      <c r="C2801">
        <v>0</v>
      </c>
      <c r="D2801" t="s">
        <v>41</v>
      </c>
      <c r="E2801">
        <v>0</v>
      </c>
      <c r="F2801" t="s">
        <v>10528</v>
      </c>
      <c r="G2801" t="s">
        <v>11162</v>
      </c>
      <c r="O2801" t="s">
        <v>11613</v>
      </c>
      <c r="P2801">
        <f t="shared" si="43"/>
        <v>0</v>
      </c>
    </row>
    <row r="2802" spans="1:16" hidden="1" x14ac:dyDescent="0.25">
      <c r="A2802" t="str">
        <f>"AITTO01"</f>
        <v>AITTO01</v>
      </c>
      <c r="B2802" t="s">
        <v>11161</v>
      </c>
      <c r="C2802">
        <v>0</v>
      </c>
      <c r="D2802" t="s">
        <v>41</v>
      </c>
      <c r="E2802">
        <v>0</v>
      </c>
      <c r="F2802" t="s">
        <v>10528</v>
      </c>
      <c r="G2802" t="s">
        <v>11163</v>
      </c>
      <c r="O2802" t="s">
        <v>9621</v>
      </c>
      <c r="P2802">
        <f t="shared" si="43"/>
        <v>0</v>
      </c>
    </row>
    <row r="2803" spans="1:16" hidden="1" x14ac:dyDescent="0.25">
      <c r="A2803" t="str">
        <f>"AJAGA01"</f>
        <v>AJAGA01</v>
      </c>
      <c r="B2803" t="s">
        <v>17766</v>
      </c>
      <c r="C2803">
        <v>0</v>
      </c>
      <c r="D2803" t="s">
        <v>16</v>
      </c>
      <c r="E2803">
        <v>0</v>
      </c>
      <c r="F2803" t="s">
        <v>1364</v>
      </c>
      <c r="G2803" t="s">
        <v>10035</v>
      </c>
      <c r="H2803" t="s">
        <v>9871</v>
      </c>
      <c r="O2803" t="s">
        <v>11614</v>
      </c>
      <c r="P2803">
        <f t="shared" si="43"/>
        <v>0</v>
      </c>
    </row>
    <row r="2804" spans="1:16" hidden="1" x14ac:dyDescent="0.25">
      <c r="A2804" t="str">
        <f>"QJAGA01"</f>
        <v>QJAGA01</v>
      </c>
      <c r="B2804" t="s">
        <v>17766</v>
      </c>
      <c r="C2804">
        <v>0</v>
      </c>
      <c r="D2804" t="s">
        <v>16</v>
      </c>
      <c r="E2804">
        <v>0</v>
      </c>
      <c r="F2804" t="s">
        <v>1364</v>
      </c>
      <c r="G2804" t="s">
        <v>10035</v>
      </c>
      <c r="H2804" t="s">
        <v>9871</v>
      </c>
      <c r="O2804" t="s">
        <v>11616</v>
      </c>
      <c r="P2804">
        <f t="shared" si="43"/>
        <v>0</v>
      </c>
    </row>
    <row r="2805" spans="1:16" hidden="1" x14ac:dyDescent="0.25">
      <c r="A2805" t="str">
        <f>"AJAGU73"</f>
        <v>AJAGU73</v>
      </c>
      <c r="B2805" t="s">
        <v>5098</v>
      </c>
      <c r="C2805">
        <v>0</v>
      </c>
      <c r="D2805" t="s">
        <v>28</v>
      </c>
      <c r="E2805">
        <v>0</v>
      </c>
      <c r="G2805" t="s">
        <v>10344</v>
      </c>
      <c r="O2805" t="s">
        <v>11617</v>
      </c>
      <c r="P2805">
        <f t="shared" si="43"/>
        <v>0</v>
      </c>
    </row>
    <row r="2806" spans="1:16" hidden="1" x14ac:dyDescent="0.25">
      <c r="A2806" t="str">
        <f>"QJAGU63"</f>
        <v>QJAGU63</v>
      </c>
      <c r="B2806" t="s">
        <v>5098</v>
      </c>
      <c r="C2806">
        <v>1223</v>
      </c>
      <c r="D2806" t="s">
        <v>41</v>
      </c>
      <c r="E2806">
        <v>61</v>
      </c>
      <c r="F2806" t="s">
        <v>555</v>
      </c>
      <c r="G2806" t="s">
        <v>10344</v>
      </c>
      <c r="O2806" t="s">
        <v>11618</v>
      </c>
      <c r="P2806">
        <f t="shared" si="43"/>
        <v>0</v>
      </c>
    </row>
    <row r="2807" spans="1:16" hidden="1" x14ac:dyDescent="0.25">
      <c r="A2807" t="str">
        <f>"QJAGU23"</f>
        <v>QJAGU23</v>
      </c>
      <c r="B2807" t="s">
        <v>11164</v>
      </c>
      <c r="C2807">
        <v>0</v>
      </c>
      <c r="D2807" t="s">
        <v>41</v>
      </c>
      <c r="E2807">
        <v>0</v>
      </c>
      <c r="F2807" t="s">
        <v>555</v>
      </c>
      <c r="G2807" t="s">
        <v>10344</v>
      </c>
      <c r="O2807" t="s">
        <v>11619</v>
      </c>
      <c r="P2807">
        <f t="shared" si="43"/>
        <v>0</v>
      </c>
    </row>
    <row r="2808" spans="1:16" hidden="1" x14ac:dyDescent="0.25">
      <c r="A2808" t="str">
        <f>"AJAGU34"</f>
        <v>AJAGU34</v>
      </c>
      <c r="B2808" t="s">
        <v>11164</v>
      </c>
      <c r="C2808">
        <v>0</v>
      </c>
      <c r="D2808" t="s">
        <v>41</v>
      </c>
      <c r="E2808">
        <v>0</v>
      </c>
      <c r="F2808" t="s">
        <v>555</v>
      </c>
      <c r="G2808" t="s">
        <v>10344</v>
      </c>
      <c r="O2808" t="s">
        <v>11620</v>
      </c>
      <c r="P2808">
        <f t="shared" si="43"/>
        <v>0</v>
      </c>
    </row>
    <row r="2809" spans="1:16" x14ac:dyDescent="0.25">
      <c r="A2809" t="str">
        <f>"AJAGU56"</f>
        <v>AJAGU56</v>
      </c>
      <c r="B2809" t="s">
        <v>551</v>
      </c>
      <c r="C2809">
        <v>0</v>
      </c>
      <c r="D2809" t="s">
        <v>41</v>
      </c>
      <c r="E2809">
        <v>0</v>
      </c>
      <c r="F2809" t="s">
        <v>555</v>
      </c>
      <c r="G2809" t="s">
        <v>10344</v>
      </c>
      <c r="O2809" t="s">
        <v>666</v>
      </c>
      <c r="P2809">
        <f t="shared" si="43"/>
        <v>476</v>
      </c>
    </row>
    <row r="2810" spans="1:16" hidden="1" x14ac:dyDescent="0.25">
      <c r="A2810" t="str">
        <f>"QJAGU85"</f>
        <v>QJAGU85</v>
      </c>
      <c r="B2810" t="s">
        <v>11165</v>
      </c>
      <c r="C2810">
        <v>0</v>
      </c>
      <c r="D2810" t="s">
        <v>41</v>
      </c>
      <c r="E2810">
        <v>0</v>
      </c>
      <c r="F2810" t="s">
        <v>555</v>
      </c>
      <c r="G2810" t="s">
        <v>10344</v>
      </c>
      <c r="O2810" t="s">
        <v>11621</v>
      </c>
      <c r="P2810">
        <f t="shared" si="43"/>
        <v>0</v>
      </c>
    </row>
    <row r="2811" spans="1:16" x14ac:dyDescent="0.25">
      <c r="A2811" t="str">
        <f>"AJAGU27"</f>
        <v>AJAGU27</v>
      </c>
      <c r="B2811" t="s">
        <v>11166</v>
      </c>
      <c r="C2811">
        <v>0</v>
      </c>
      <c r="D2811" t="s">
        <v>41</v>
      </c>
      <c r="E2811">
        <v>0</v>
      </c>
      <c r="F2811" t="s">
        <v>11167</v>
      </c>
      <c r="G2811" t="s">
        <v>10344</v>
      </c>
      <c r="O2811" t="s">
        <v>5783</v>
      </c>
      <c r="P2811">
        <f t="shared" si="43"/>
        <v>40</v>
      </c>
    </row>
    <row r="2812" spans="1:16" hidden="1" x14ac:dyDescent="0.25">
      <c r="A2812" t="str">
        <f>"QJAGU54"</f>
        <v>QJAGU54</v>
      </c>
      <c r="B2812" t="s">
        <v>11168</v>
      </c>
      <c r="C2812">
        <v>0</v>
      </c>
      <c r="D2812" t="s">
        <v>41</v>
      </c>
      <c r="E2812">
        <v>0</v>
      </c>
      <c r="F2812" t="s">
        <v>11169</v>
      </c>
      <c r="G2812" t="s">
        <v>10344</v>
      </c>
      <c r="O2812" t="s">
        <v>11622</v>
      </c>
      <c r="P2812">
        <f t="shared" si="43"/>
        <v>0</v>
      </c>
    </row>
    <row r="2813" spans="1:16" hidden="1" x14ac:dyDescent="0.25">
      <c r="A2813" t="str">
        <f>"AJAGU40"</f>
        <v>AJAGU40</v>
      </c>
      <c r="B2813" t="s">
        <v>11168</v>
      </c>
      <c r="C2813">
        <v>0</v>
      </c>
      <c r="D2813" t="s">
        <v>41</v>
      </c>
      <c r="E2813">
        <v>0</v>
      </c>
      <c r="F2813" t="s">
        <v>11169</v>
      </c>
      <c r="G2813" t="s">
        <v>10344</v>
      </c>
      <c r="O2813" t="s">
        <v>11623</v>
      </c>
      <c r="P2813">
        <f t="shared" si="43"/>
        <v>0</v>
      </c>
    </row>
    <row r="2814" spans="1:16" hidden="1" x14ac:dyDescent="0.25">
      <c r="A2814" t="str">
        <f>"QJAGU33"</f>
        <v>QJAGU33</v>
      </c>
      <c r="B2814" t="s">
        <v>11170</v>
      </c>
      <c r="C2814">
        <v>0</v>
      </c>
      <c r="D2814" t="s">
        <v>41</v>
      </c>
      <c r="E2814">
        <v>0</v>
      </c>
      <c r="F2814" t="s">
        <v>11169</v>
      </c>
      <c r="G2814" t="s">
        <v>10344</v>
      </c>
      <c r="O2814" t="s">
        <v>671</v>
      </c>
      <c r="P2814">
        <f t="shared" si="43"/>
        <v>0</v>
      </c>
    </row>
    <row r="2815" spans="1:16" hidden="1" x14ac:dyDescent="0.25">
      <c r="A2815" t="str">
        <f>"AJAGU41"</f>
        <v>AJAGU41</v>
      </c>
      <c r="B2815" t="s">
        <v>11170</v>
      </c>
      <c r="C2815">
        <v>0</v>
      </c>
      <c r="D2815" t="s">
        <v>41</v>
      </c>
      <c r="E2815">
        <v>0</v>
      </c>
      <c r="F2815" t="s">
        <v>11169</v>
      </c>
      <c r="G2815" t="s">
        <v>10344</v>
      </c>
      <c r="O2815" t="s">
        <v>669</v>
      </c>
      <c r="P2815">
        <f t="shared" si="43"/>
        <v>0</v>
      </c>
    </row>
    <row r="2816" spans="1:16" hidden="1" x14ac:dyDescent="0.25">
      <c r="A2816" t="str">
        <f>"QJAGU22"</f>
        <v>QJAGU22</v>
      </c>
      <c r="B2816" t="s">
        <v>11171</v>
      </c>
      <c r="C2816">
        <v>0</v>
      </c>
      <c r="D2816" t="s">
        <v>41</v>
      </c>
      <c r="E2816">
        <v>0</v>
      </c>
      <c r="F2816" t="s">
        <v>11169</v>
      </c>
      <c r="G2816" t="s">
        <v>10344</v>
      </c>
      <c r="O2816" t="s">
        <v>11624</v>
      </c>
      <c r="P2816">
        <f t="shared" si="43"/>
        <v>0</v>
      </c>
    </row>
    <row r="2817" spans="1:16" hidden="1" x14ac:dyDescent="0.25">
      <c r="A2817" t="str">
        <f>"AJAGU01"</f>
        <v>AJAGU01</v>
      </c>
      <c r="B2817" t="s">
        <v>11171</v>
      </c>
      <c r="C2817">
        <v>0</v>
      </c>
      <c r="D2817" t="s">
        <v>41</v>
      </c>
      <c r="E2817">
        <v>0</v>
      </c>
      <c r="F2817" t="s">
        <v>11169</v>
      </c>
      <c r="G2817" t="s">
        <v>10344</v>
      </c>
      <c r="O2817" t="s">
        <v>11625</v>
      </c>
      <c r="P2817">
        <f t="shared" si="43"/>
        <v>0</v>
      </c>
    </row>
    <row r="2818" spans="1:16" x14ac:dyDescent="0.25">
      <c r="A2818" t="str">
        <f>"QJAGU18"</f>
        <v>QJAGU18</v>
      </c>
      <c r="B2818" t="s">
        <v>11172</v>
      </c>
      <c r="C2818">
        <v>0</v>
      </c>
      <c r="D2818" t="s">
        <v>41</v>
      </c>
      <c r="E2818">
        <v>0</v>
      </c>
      <c r="F2818" t="s">
        <v>11173</v>
      </c>
      <c r="G2818" t="s">
        <v>10344</v>
      </c>
      <c r="O2818" t="s">
        <v>5786</v>
      </c>
      <c r="P2818">
        <f t="shared" si="43"/>
        <v>419</v>
      </c>
    </row>
    <row r="2819" spans="1:16" hidden="1" x14ac:dyDescent="0.25">
      <c r="A2819" t="str">
        <f>"AJAGU26"</f>
        <v>AJAGU26</v>
      </c>
      <c r="B2819" t="s">
        <v>11172</v>
      </c>
      <c r="C2819">
        <v>0</v>
      </c>
      <c r="D2819" t="s">
        <v>41</v>
      </c>
      <c r="E2819">
        <v>0</v>
      </c>
      <c r="F2819" t="s">
        <v>11173</v>
      </c>
      <c r="G2819" t="s">
        <v>10344</v>
      </c>
      <c r="O2819" t="s">
        <v>1512</v>
      </c>
      <c r="P2819">
        <f t="shared" ref="P2819:P2882" si="44">SUMIFS($C$2:$C$7959,$B$2:$B$7959,O2819)</f>
        <v>0</v>
      </c>
    </row>
    <row r="2820" spans="1:16" hidden="1" x14ac:dyDescent="0.25">
      <c r="A2820" t="str">
        <f>"AJAGU04"</f>
        <v>AJAGU04</v>
      </c>
      <c r="B2820" t="s">
        <v>11174</v>
      </c>
      <c r="C2820">
        <v>0</v>
      </c>
      <c r="D2820" t="s">
        <v>41</v>
      </c>
      <c r="E2820">
        <v>0</v>
      </c>
      <c r="F2820" t="s">
        <v>560</v>
      </c>
      <c r="G2820" t="s">
        <v>10344</v>
      </c>
      <c r="O2820" t="s">
        <v>1515</v>
      </c>
      <c r="P2820">
        <f t="shared" si="44"/>
        <v>0</v>
      </c>
    </row>
    <row r="2821" spans="1:16" hidden="1" x14ac:dyDescent="0.25">
      <c r="A2821" t="str">
        <f>"QJAGU01"</f>
        <v>QJAGU01</v>
      </c>
      <c r="B2821" t="s">
        <v>11175</v>
      </c>
      <c r="C2821">
        <v>0</v>
      </c>
      <c r="D2821" t="s">
        <v>41</v>
      </c>
      <c r="E2821">
        <v>0</v>
      </c>
      <c r="F2821" t="s">
        <v>560</v>
      </c>
      <c r="G2821" t="s">
        <v>10344</v>
      </c>
      <c r="O2821" t="s">
        <v>11627</v>
      </c>
      <c r="P2821">
        <f t="shared" si="44"/>
        <v>0</v>
      </c>
    </row>
    <row r="2822" spans="1:16" x14ac:dyDescent="0.25">
      <c r="A2822" t="str">
        <f>"AJAGU02"</f>
        <v>AJAGU02</v>
      </c>
      <c r="B2822" t="s">
        <v>11176</v>
      </c>
      <c r="C2822">
        <v>0</v>
      </c>
      <c r="D2822" t="s">
        <v>41</v>
      </c>
      <c r="E2822">
        <v>0</v>
      </c>
      <c r="F2822" t="s">
        <v>560</v>
      </c>
      <c r="G2822" t="s">
        <v>10344</v>
      </c>
      <c r="O2822" t="s">
        <v>5794</v>
      </c>
      <c r="P2822">
        <f t="shared" si="44"/>
        <v>3317</v>
      </c>
    </row>
    <row r="2823" spans="1:16" hidden="1" x14ac:dyDescent="0.25">
      <c r="A2823" t="str">
        <f>"QJAGU02"</f>
        <v>QJAGU02</v>
      </c>
      <c r="B2823" t="s">
        <v>11177</v>
      </c>
      <c r="C2823">
        <v>0</v>
      </c>
      <c r="D2823" t="s">
        <v>41</v>
      </c>
      <c r="E2823">
        <v>0</v>
      </c>
      <c r="F2823" t="s">
        <v>560</v>
      </c>
      <c r="G2823" t="s">
        <v>10344</v>
      </c>
      <c r="O2823" t="s">
        <v>5792</v>
      </c>
      <c r="P2823">
        <f t="shared" si="44"/>
        <v>0</v>
      </c>
    </row>
    <row r="2824" spans="1:16" x14ac:dyDescent="0.25">
      <c r="A2824" t="str">
        <f>"AJAGU82"</f>
        <v>AJAGU82</v>
      </c>
      <c r="B2824" t="s">
        <v>590</v>
      </c>
      <c r="C2824">
        <v>0</v>
      </c>
      <c r="D2824" t="s">
        <v>41</v>
      </c>
      <c r="E2824">
        <v>0</v>
      </c>
      <c r="O2824" t="s">
        <v>5789</v>
      </c>
      <c r="P2824">
        <f t="shared" si="44"/>
        <v>179</v>
      </c>
    </row>
    <row r="2825" spans="1:16" hidden="1" x14ac:dyDescent="0.25">
      <c r="A2825" t="str">
        <f>"AJAGU97"</f>
        <v>AJAGU97</v>
      </c>
      <c r="B2825" t="s">
        <v>618</v>
      </c>
      <c r="C2825">
        <v>0</v>
      </c>
      <c r="D2825" t="s">
        <v>28</v>
      </c>
      <c r="E2825">
        <v>0</v>
      </c>
      <c r="O2825" t="s">
        <v>11628</v>
      </c>
      <c r="P2825">
        <f t="shared" si="44"/>
        <v>0</v>
      </c>
    </row>
    <row r="2826" spans="1:16" hidden="1" x14ac:dyDescent="0.25">
      <c r="A2826" t="str">
        <f>"AJAGU03"</f>
        <v>AJAGU03</v>
      </c>
      <c r="B2826" t="s">
        <v>618</v>
      </c>
      <c r="C2826">
        <v>0</v>
      </c>
      <c r="D2826" t="s">
        <v>41</v>
      </c>
      <c r="E2826">
        <v>0</v>
      </c>
      <c r="F2826" t="s">
        <v>560</v>
      </c>
      <c r="G2826" t="s">
        <v>10344</v>
      </c>
      <c r="O2826" t="s">
        <v>11629</v>
      </c>
      <c r="P2826">
        <f t="shared" si="44"/>
        <v>0</v>
      </c>
    </row>
    <row r="2827" spans="1:16" hidden="1" x14ac:dyDescent="0.25">
      <c r="A2827" t="str">
        <f>"QJAGU03"</f>
        <v>QJAGU03</v>
      </c>
      <c r="B2827" t="s">
        <v>618</v>
      </c>
      <c r="C2827">
        <v>0</v>
      </c>
      <c r="D2827" t="s">
        <v>41</v>
      </c>
      <c r="E2827">
        <v>0</v>
      </c>
      <c r="F2827" t="s">
        <v>560</v>
      </c>
      <c r="G2827" t="s">
        <v>10344</v>
      </c>
      <c r="O2827" t="s">
        <v>11630</v>
      </c>
      <c r="P2827">
        <f t="shared" si="44"/>
        <v>0</v>
      </c>
    </row>
    <row r="2828" spans="1:16" hidden="1" x14ac:dyDescent="0.25">
      <c r="A2828" t="str">
        <f>"AJAGU99"</f>
        <v>AJAGU99</v>
      </c>
      <c r="B2828" t="s">
        <v>5339</v>
      </c>
      <c r="C2828">
        <v>0</v>
      </c>
      <c r="D2828" t="s">
        <v>28</v>
      </c>
      <c r="E2828">
        <v>0</v>
      </c>
      <c r="G2828" t="s">
        <v>10344</v>
      </c>
      <c r="O2828" t="s">
        <v>11631</v>
      </c>
      <c r="P2828">
        <f t="shared" si="44"/>
        <v>0</v>
      </c>
    </row>
    <row r="2829" spans="1:16" hidden="1" x14ac:dyDescent="0.25">
      <c r="A2829" t="str">
        <f>"QJAGU92"</f>
        <v>QJAGU92</v>
      </c>
      <c r="B2829" t="s">
        <v>5339</v>
      </c>
      <c r="C2829">
        <v>41353</v>
      </c>
      <c r="D2829" t="s">
        <v>41</v>
      </c>
      <c r="E2829">
        <v>2067</v>
      </c>
      <c r="F2829" t="s">
        <v>560</v>
      </c>
      <c r="O2829" t="s">
        <v>11632</v>
      </c>
      <c r="P2829">
        <f t="shared" si="44"/>
        <v>0</v>
      </c>
    </row>
    <row r="2830" spans="1:16" hidden="1" x14ac:dyDescent="0.25">
      <c r="A2830" t="str">
        <f>"QJAGU59"</f>
        <v>QJAGU59</v>
      </c>
      <c r="B2830" t="s">
        <v>11178</v>
      </c>
      <c r="C2830">
        <v>0</v>
      </c>
      <c r="D2830" t="s">
        <v>41</v>
      </c>
      <c r="E2830">
        <v>0</v>
      </c>
      <c r="F2830" t="s">
        <v>560</v>
      </c>
      <c r="G2830" t="s">
        <v>10344</v>
      </c>
      <c r="O2830" t="s">
        <v>5817</v>
      </c>
      <c r="P2830">
        <f t="shared" si="44"/>
        <v>0</v>
      </c>
    </row>
    <row r="2831" spans="1:16" hidden="1" x14ac:dyDescent="0.25">
      <c r="A2831" t="str">
        <f>"AJAGU80"</f>
        <v>AJAGU80</v>
      </c>
      <c r="B2831" t="s">
        <v>588</v>
      </c>
      <c r="C2831">
        <v>0</v>
      </c>
      <c r="D2831" t="s">
        <v>41</v>
      </c>
      <c r="E2831">
        <v>0</v>
      </c>
      <c r="O2831" t="s">
        <v>11633</v>
      </c>
      <c r="P2831">
        <f t="shared" si="44"/>
        <v>0</v>
      </c>
    </row>
    <row r="2832" spans="1:16" hidden="1" x14ac:dyDescent="0.25">
      <c r="A2832" t="str">
        <f>"AJAGU05"</f>
        <v>AJAGU05</v>
      </c>
      <c r="B2832" t="s">
        <v>4796</v>
      </c>
      <c r="C2832">
        <v>0</v>
      </c>
      <c r="D2832" t="s">
        <v>41</v>
      </c>
      <c r="E2832">
        <v>0</v>
      </c>
      <c r="F2832" t="s">
        <v>560</v>
      </c>
      <c r="G2832" t="s">
        <v>10344</v>
      </c>
      <c r="O2832" t="s">
        <v>11634</v>
      </c>
      <c r="P2832">
        <f t="shared" si="44"/>
        <v>0</v>
      </c>
    </row>
    <row r="2833" spans="1:16" hidden="1" x14ac:dyDescent="0.25">
      <c r="A2833" t="str">
        <f>"QJAGU04"</f>
        <v>QJAGU04</v>
      </c>
      <c r="B2833" t="s">
        <v>4796</v>
      </c>
      <c r="C2833">
        <v>0</v>
      </c>
      <c r="D2833" t="s">
        <v>41</v>
      </c>
      <c r="E2833">
        <v>0</v>
      </c>
      <c r="F2833" t="s">
        <v>560</v>
      </c>
      <c r="G2833" t="s">
        <v>10344</v>
      </c>
      <c r="O2833" t="s">
        <v>11635</v>
      </c>
      <c r="P2833">
        <f t="shared" si="44"/>
        <v>0</v>
      </c>
    </row>
    <row r="2834" spans="1:16" x14ac:dyDescent="0.25">
      <c r="A2834" t="str">
        <f>"QJAGU60"</f>
        <v>QJAGU60</v>
      </c>
      <c r="B2834" t="s">
        <v>11179</v>
      </c>
      <c r="C2834">
        <v>0</v>
      </c>
      <c r="D2834" t="s">
        <v>41</v>
      </c>
      <c r="E2834">
        <v>0</v>
      </c>
      <c r="F2834" t="s">
        <v>560</v>
      </c>
      <c r="G2834" t="s">
        <v>10344</v>
      </c>
      <c r="O2834" t="s">
        <v>5799</v>
      </c>
      <c r="P2834">
        <f t="shared" si="44"/>
        <v>290</v>
      </c>
    </row>
    <row r="2835" spans="1:16" hidden="1" x14ac:dyDescent="0.25">
      <c r="A2835" t="str">
        <f>"AJAGU61"</f>
        <v>AJAGU61</v>
      </c>
      <c r="B2835" t="s">
        <v>11180</v>
      </c>
      <c r="C2835">
        <v>0</v>
      </c>
      <c r="D2835" t="s">
        <v>41</v>
      </c>
      <c r="E2835">
        <v>0</v>
      </c>
      <c r="F2835" t="s">
        <v>560</v>
      </c>
      <c r="G2835" t="s">
        <v>10344</v>
      </c>
      <c r="O2835" t="s">
        <v>5820</v>
      </c>
      <c r="P2835">
        <f t="shared" si="44"/>
        <v>0</v>
      </c>
    </row>
    <row r="2836" spans="1:16" hidden="1" x14ac:dyDescent="0.25">
      <c r="A2836" t="str">
        <f>"QJAGU50"</f>
        <v>QJAGU50</v>
      </c>
      <c r="B2836" t="s">
        <v>11180</v>
      </c>
      <c r="C2836">
        <v>0</v>
      </c>
      <c r="D2836" t="s">
        <v>41</v>
      </c>
      <c r="E2836">
        <v>0</v>
      </c>
      <c r="F2836" t="s">
        <v>560</v>
      </c>
      <c r="G2836" t="s">
        <v>10344</v>
      </c>
      <c r="O2836" t="s">
        <v>11636</v>
      </c>
      <c r="P2836">
        <f t="shared" si="44"/>
        <v>0</v>
      </c>
    </row>
    <row r="2837" spans="1:16" hidden="1" x14ac:dyDescent="0.25">
      <c r="A2837" t="str">
        <f>"QJAGU57"</f>
        <v>QJAGU57</v>
      </c>
      <c r="B2837" t="s">
        <v>11181</v>
      </c>
      <c r="C2837">
        <v>0</v>
      </c>
      <c r="D2837" t="s">
        <v>41</v>
      </c>
      <c r="E2837">
        <v>0</v>
      </c>
      <c r="F2837" t="s">
        <v>560</v>
      </c>
      <c r="G2837" t="s">
        <v>10344</v>
      </c>
      <c r="O2837" t="s">
        <v>11637</v>
      </c>
      <c r="P2837">
        <f t="shared" si="44"/>
        <v>0</v>
      </c>
    </row>
    <row r="2838" spans="1:16" x14ac:dyDescent="0.25">
      <c r="A2838" t="str">
        <f>"AJAGU62"</f>
        <v>AJAGU62</v>
      </c>
      <c r="B2838" t="s">
        <v>11181</v>
      </c>
      <c r="C2838">
        <v>0</v>
      </c>
      <c r="D2838" t="s">
        <v>41</v>
      </c>
      <c r="E2838">
        <v>0</v>
      </c>
      <c r="F2838" t="s">
        <v>560</v>
      </c>
      <c r="G2838" t="s">
        <v>10344</v>
      </c>
      <c r="O2838" t="s">
        <v>5805</v>
      </c>
      <c r="P2838">
        <f t="shared" si="44"/>
        <v>4073</v>
      </c>
    </row>
    <row r="2839" spans="1:16" hidden="1" x14ac:dyDescent="0.25">
      <c r="A2839" t="str">
        <f>"QJAGU05"</f>
        <v>QJAGU05</v>
      </c>
      <c r="B2839" t="s">
        <v>11182</v>
      </c>
      <c r="C2839">
        <v>0</v>
      </c>
      <c r="D2839" t="s">
        <v>41</v>
      </c>
      <c r="E2839">
        <v>0</v>
      </c>
      <c r="F2839" t="s">
        <v>560</v>
      </c>
      <c r="G2839" t="s">
        <v>10344</v>
      </c>
      <c r="O2839" t="s">
        <v>11638</v>
      </c>
      <c r="P2839">
        <f t="shared" si="44"/>
        <v>0</v>
      </c>
    </row>
    <row r="2840" spans="1:16" hidden="1" x14ac:dyDescent="0.25">
      <c r="A2840" t="str">
        <f>"AJAGU06"</f>
        <v>AJAGU06</v>
      </c>
      <c r="B2840" t="s">
        <v>11182</v>
      </c>
      <c r="C2840">
        <v>0</v>
      </c>
      <c r="D2840" t="s">
        <v>41</v>
      </c>
      <c r="E2840">
        <v>0</v>
      </c>
      <c r="F2840" t="s">
        <v>560</v>
      </c>
      <c r="G2840" t="s">
        <v>10344</v>
      </c>
      <c r="O2840" t="s">
        <v>673</v>
      </c>
      <c r="P2840">
        <f t="shared" si="44"/>
        <v>0</v>
      </c>
    </row>
    <row r="2841" spans="1:16" hidden="1" x14ac:dyDescent="0.25">
      <c r="A2841" t="str">
        <f>"QJAGU30"</f>
        <v>QJAGU30</v>
      </c>
      <c r="B2841" t="s">
        <v>11183</v>
      </c>
      <c r="C2841">
        <v>0</v>
      </c>
      <c r="D2841" t="s">
        <v>41</v>
      </c>
      <c r="E2841">
        <v>0</v>
      </c>
      <c r="F2841" t="s">
        <v>560</v>
      </c>
      <c r="G2841" t="s">
        <v>10344</v>
      </c>
      <c r="O2841" t="s">
        <v>11639</v>
      </c>
      <c r="P2841">
        <f t="shared" si="44"/>
        <v>0</v>
      </c>
    </row>
    <row r="2842" spans="1:16" hidden="1" x14ac:dyDescent="0.25">
      <c r="A2842" t="str">
        <f>"AJAGU44"</f>
        <v>AJAGU44</v>
      </c>
      <c r="B2842" t="s">
        <v>11184</v>
      </c>
      <c r="C2842">
        <v>0</v>
      </c>
      <c r="D2842" t="s">
        <v>41</v>
      </c>
      <c r="E2842">
        <v>0</v>
      </c>
      <c r="F2842" t="s">
        <v>560</v>
      </c>
      <c r="G2842" t="s">
        <v>10344</v>
      </c>
      <c r="O2842" t="s">
        <v>11640</v>
      </c>
      <c r="P2842">
        <f t="shared" si="44"/>
        <v>0</v>
      </c>
    </row>
    <row r="2843" spans="1:16" hidden="1" x14ac:dyDescent="0.25">
      <c r="A2843" t="str">
        <f>"QJAGU31"</f>
        <v>QJAGU31</v>
      </c>
      <c r="B2843" t="s">
        <v>11184</v>
      </c>
      <c r="C2843">
        <v>0</v>
      </c>
      <c r="D2843" t="s">
        <v>41</v>
      </c>
      <c r="E2843">
        <v>0</v>
      </c>
      <c r="F2843" t="s">
        <v>560</v>
      </c>
      <c r="G2843" t="s">
        <v>10344</v>
      </c>
      <c r="O2843" t="s">
        <v>11641</v>
      </c>
      <c r="P2843">
        <f t="shared" si="44"/>
        <v>0</v>
      </c>
    </row>
    <row r="2844" spans="1:16" hidden="1" x14ac:dyDescent="0.25">
      <c r="A2844" t="str">
        <f>"QJAGU49"</f>
        <v>QJAGU49</v>
      </c>
      <c r="B2844" t="s">
        <v>11185</v>
      </c>
      <c r="C2844">
        <v>0</v>
      </c>
      <c r="D2844" t="s">
        <v>41</v>
      </c>
      <c r="E2844">
        <v>0</v>
      </c>
      <c r="F2844" t="s">
        <v>560</v>
      </c>
      <c r="G2844" t="s">
        <v>10344</v>
      </c>
      <c r="O2844" t="s">
        <v>11642</v>
      </c>
      <c r="P2844">
        <f t="shared" si="44"/>
        <v>0</v>
      </c>
    </row>
    <row r="2845" spans="1:16" hidden="1" x14ac:dyDescent="0.25">
      <c r="A2845" t="str">
        <f>"AJAGU93"</f>
        <v>AJAGU93</v>
      </c>
      <c r="B2845" t="s">
        <v>612</v>
      </c>
      <c r="C2845">
        <v>0</v>
      </c>
      <c r="D2845" t="s">
        <v>41</v>
      </c>
      <c r="E2845">
        <v>0</v>
      </c>
      <c r="O2845" t="s">
        <v>11643</v>
      </c>
      <c r="P2845">
        <f t="shared" si="44"/>
        <v>0</v>
      </c>
    </row>
    <row r="2846" spans="1:16" hidden="1" x14ac:dyDescent="0.25">
      <c r="A2846" t="str">
        <f>"QJAGU97"</f>
        <v>QJAGU97</v>
      </c>
      <c r="B2846" t="s">
        <v>5452</v>
      </c>
      <c r="C2846">
        <v>2460</v>
      </c>
      <c r="D2846" t="s">
        <v>41</v>
      </c>
      <c r="E2846">
        <v>123</v>
      </c>
      <c r="F2846" t="s">
        <v>560</v>
      </c>
      <c r="G2846" t="s">
        <v>10344</v>
      </c>
      <c r="O2846" t="s">
        <v>11644</v>
      </c>
      <c r="P2846">
        <f t="shared" si="44"/>
        <v>0</v>
      </c>
    </row>
    <row r="2847" spans="1:16" hidden="1" x14ac:dyDescent="0.25">
      <c r="A2847" t="str">
        <f>"AJAGU103"</f>
        <v>AJAGU103</v>
      </c>
      <c r="B2847" t="s">
        <v>5452</v>
      </c>
      <c r="C2847">
        <v>0</v>
      </c>
      <c r="D2847" t="s">
        <v>41</v>
      </c>
      <c r="E2847">
        <v>0</v>
      </c>
      <c r="F2847" t="s">
        <v>560</v>
      </c>
      <c r="O2847" t="s">
        <v>11645</v>
      </c>
      <c r="P2847">
        <f t="shared" si="44"/>
        <v>0</v>
      </c>
    </row>
    <row r="2848" spans="1:16" hidden="1" x14ac:dyDescent="0.25">
      <c r="A2848" t="str">
        <f>"AJAGU94"</f>
        <v>AJAGU94</v>
      </c>
      <c r="B2848" t="s">
        <v>614</v>
      </c>
      <c r="C2848">
        <v>0</v>
      </c>
      <c r="D2848" t="s">
        <v>41</v>
      </c>
      <c r="E2848">
        <v>0</v>
      </c>
      <c r="O2848" t="s">
        <v>11646</v>
      </c>
      <c r="P2848">
        <f t="shared" si="44"/>
        <v>0</v>
      </c>
    </row>
    <row r="2849" spans="1:16" hidden="1" x14ac:dyDescent="0.25">
      <c r="A2849" t="str">
        <f>"QJAGU95"</f>
        <v>QJAGU95</v>
      </c>
      <c r="B2849" t="s">
        <v>5427</v>
      </c>
      <c r="C2849">
        <v>244</v>
      </c>
      <c r="D2849" t="s">
        <v>41</v>
      </c>
      <c r="E2849">
        <v>12</v>
      </c>
      <c r="F2849" t="s">
        <v>560</v>
      </c>
      <c r="G2849" t="s">
        <v>10344</v>
      </c>
      <c r="O2849" t="s">
        <v>11647</v>
      </c>
      <c r="P2849">
        <f t="shared" si="44"/>
        <v>0</v>
      </c>
    </row>
    <row r="2850" spans="1:16" hidden="1" x14ac:dyDescent="0.25">
      <c r="A2850" t="str">
        <f>"AJAGU120"</f>
        <v>AJAGU120</v>
      </c>
      <c r="B2850" t="s">
        <v>5427</v>
      </c>
      <c r="C2850">
        <v>0</v>
      </c>
      <c r="D2850" t="s">
        <v>41</v>
      </c>
      <c r="E2850">
        <v>0</v>
      </c>
      <c r="F2850" t="s">
        <v>560</v>
      </c>
      <c r="O2850" t="s">
        <v>11648</v>
      </c>
      <c r="P2850">
        <f t="shared" si="44"/>
        <v>0</v>
      </c>
    </row>
    <row r="2851" spans="1:16" hidden="1" x14ac:dyDescent="0.25">
      <c r="A2851" t="str">
        <f>"AJAGU96"</f>
        <v>AJAGU96</v>
      </c>
      <c r="B2851" t="s">
        <v>616</v>
      </c>
      <c r="C2851">
        <v>0</v>
      </c>
      <c r="D2851" t="s">
        <v>41</v>
      </c>
      <c r="E2851">
        <v>0</v>
      </c>
      <c r="O2851" t="s">
        <v>11649</v>
      </c>
      <c r="P2851">
        <f t="shared" si="44"/>
        <v>0</v>
      </c>
    </row>
    <row r="2852" spans="1:16" hidden="1" x14ac:dyDescent="0.25">
      <c r="A2852" t="str">
        <f>"AJAGU89"</f>
        <v>AJAGU89</v>
      </c>
      <c r="B2852" t="s">
        <v>605</v>
      </c>
      <c r="C2852">
        <v>0</v>
      </c>
      <c r="D2852" t="s">
        <v>41</v>
      </c>
      <c r="E2852">
        <v>0</v>
      </c>
      <c r="O2852" t="s">
        <v>11650</v>
      </c>
      <c r="P2852">
        <f t="shared" si="44"/>
        <v>0</v>
      </c>
    </row>
    <row r="2853" spans="1:16" hidden="1" x14ac:dyDescent="0.25">
      <c r="A2853" t="str">
        <f>"QJAGU62"</f>
        <v>QJAGU62</v>
      </c>
      <c r="B2853" t="s">
        <v>5091</v>
      </c>
      <c r="C2853">
        <v>9060</v>
      </c>
      <c r="D2853" t="s">
        <v>41</v>
      </c>
      <c r="E2853">
        <v>453</v>
      </c>
      <c r="F2853" t="s">
        <v>560</v>
      </c>
      <c r="G2853" t="s">
        <v>10344</v>
      </c>
      <c r="O2853" t="s">
        <v>11651</v>
      </c>
      <c r="P2853">
        <f t="shared" si="44"/>
        <v>0</v>
      </c>
    </row>
    <row r="2854" spans="1:16" hidden="1" x14ac:dyDescent="0.25">
      <c r="A2854" t="str">
        <f>"QJAGU72"</f>
        <v>QJAGU72</v>
      </c>
      <c r="B2854" t="s">
        <v>5162</v>
      </c>
      <c r="C2854">
        <v>0</v>
      </c>
      <c r="D2854" t="s">
        <v>41</v>
      </c>
      <c r="E2854">
        <v>0</v>
      </c>
      <c r="F2854" t="s">
        <v>560</v>
      </c>
      <c r="G2854" t="s">
        <v>10344</v>
      </c>
      <c r="O2854" t="s">
        <v>11652</v>
      </c>
      <c r="P2854">
        <f t="shared" si="44"/>
        <v>0</v>
      </c>
    </row>
    <row r="2855" spans="1:16" hidden="1" x14ac:dyDescent="0.25">
      <c r="A2855" t="str">
        <f>"AJAGU69"</f>
        <v>AJAGU69</v>
      </c>
      <c r="B2855" t="s">
        <v>5162</v>
      </c>
      <c r="C2855">
        <v>0</v>
      </c>
      <c r="D2855" t="s">
        <v>28</v>
      </c>
      <c r="E2855">
        <v>0</v>
      </c>
      <c r="G2855" t="s">
        <v>10344</v>
      </c>
      <c r="O2855" t="s">
        <v>11653</v>
      </c>
      <c r="P2855">
        <f t="shared" si="44"/>
        <v>0</v>
      </c>
    </row>
    <row r="2856" spans="1:16" hidden="1" x14ac:dyDescent="0.25">
      <c r="A2856" t="str">
        <f>"QJAGU89"</f>
        <v>QJAGU89</v>
      </c>
      <c r="B2856" t="s">
        <v>11186</v>
      </c>
      <c r="C2856">
        <v>0</v>
      </c>
      <c r="D2856" t="s">
        <v>41</v>
      </c>
      <c r="E2856">
        <v>0</v>
      </c>
      <c r="F2856" t="s">
        <v>560</v>
      </c>
      <c r="G2856" t="s">
        <v>10344</v>
      </c>
      <c r="O2856" t="s">
        <v>11654</v>
      </c>
      <c r="P2856">
        <f t="shared" si="44"/>
        <v>0</v>
      </c>
    </row>
    <row r="2857" spans="1:16" hidden="1" x14ac:dyDescent="0.25">
      <c r="A2857" t="str">
        <f>"QJAGU41"</f>
        <v>QJAGU41</v>
      </c>
      <c r="B2857" t="s">
        <v>13508</v>
      </c>
      <c r="C2857">
        <v>0</v>
      </c>
      <c r="D2857" t="s">
        <v>41</v>
      </c>
      <c r="E2857">
        <v>0</v>
      </c>
      <c r="F2857" t="s">
        <v>560</v>
      </c>
      <c r="G2857" t="s">
        <v>10344</v>
      </c>
      <c r="H2857" t="s">
        <v>9891</v>
      </c>
      <c r="O2857" t="s">
        <v>11655</v>
      </c>
      <c r="P2857">
        <f t="shared" si="44"/>
        <v>0</v>
      </c>
    </row>
    <row r="2858" spans="1:16" hidden="1" x14ac:dyDescent="0.25">
      <c r="A2858" t="str">
        <f>"AJAGU79"</f>
        <v>AJAGU79</v>
      </c>
      <c r="B2858" t="s">
        <v>13508</v>
      </c>
      <c r="C2858">
        <v>0</v>
      </c>
      <c r="D2858" t="s">
        <v>41</v>
      </c>
      <c r="E2858">
        <v>0</v>
      </c>
      <c r="G2858" t="s">
        <v>10344</v>
      </c>
      <c r="O2858" t="s">
        <v>11656</v>
      </c>
      <c r="P2858">
        <f t="shared" si="44"/>
        <v>0</v>
      </c>
    </row>
    <row r="2859" spans="1:16" hidden="1" x14ac:dyDescent="0.25">
      <c r="A2859" t="str">
        <f>"AJAGU54"</f>
        <v>AJAGU54</v>
      </c>
      <c r="B2859" t="s">
        <v>13508</v>
      </c>
      <c r="C2859">
        <v>0</v>
      </c>
      <c r="D2859" t="s">
        <v>41</v>
      </c>
      <c r="E2859">
        <v>0</v>
      </c>
      <c r="F2859" t="s">
        <v>560</v>
      </c>
      <c r="G2859" t="s">
        <v>10344</v>
      </c>
      <c r="H2859" t="s">
        <v>9891</v>
      </c>
      <c r="O2859" t="s">
        <v>11657</v>
      </c>
      <c r="P2859">
        <f t="shared" si="44"/>
        <v>0</v>
      </c>
    </row>
    <row r="2860" spans="1:16" hidden="1" x14ac:dyDescent="0.25">
      <c r="A2860" t="str">
        <f>"AJAGU49"</f>
        <v>AJAGU49</v>
      </c>
      <c r="B2860" t="s">
        <v>11187</v>
      </c>
      <c r="C2860">
        <v>0</v>
      </c>
      <c r="D2860" t="s">
        <v>41</v>
      </c>
      <c r="E2860">
        <v>0</v>
      </c>
      <c r="F2860" t="s">
        <v>560</v>
      </c>
      <c r="G2860" t="s">
        <v>10344</v>
      </c>
      <c r="O2860" t="s">
        <v>11658</v>
      </c>
      <c r="P2860">
        <f t="shared" si="44"/>
        <v>0</v>
      </c>
    </row>
    <row r="2861" spans="1:16" hidden="1" x14ac:dyDescent="0.25">
      <c r="A2861" t="str">
        <f>"QJAGU38"</f>
        <v>QJAGU38</v>
      </c>
      <c r="B2861" t="s">
        <v>11187</v>
      </c>
      <c r="C2861">
        <v>0</v>
      </c>
      <c r="D2861" t="s">
        <v>41</v>
      </c>
      <c r="E2861">
        <v>0</v>
      </c>
      <c r="F2861" t="s">
        <v>560</v>
      </c>
      <c r="G2861" t="s">
        <v>10344</v>
      </c>
      <c r="O2861" t="s">
        <v>11659</v>
      </c>
      <c r="P2861">
        <f t="shared" si="44"/>
        <v>0</v>
      </c>
    </row>
    <row r="2862" spans="1:16" hidden="1" x14ac:dyDescent="0.25">
      <c r="A2862" t="str">
        <f>"AJAGU07"</f>
        <v>AJAGU07</v>
      </c>
      <c r="B2862" t="s">
        <v>11188</v>
      </c>
      <c r="C2862">
        <v>0</v>
      </c>
      <c r="D2862" t="s">
        <v>41</v>
      </c>
      <c r="E2862">
        <v>0</v>
      </c>
      <c r="F2862" t="s">
        <v>560</v>
      </c>
      <c r="G2862" t="s">
        <v>10344</v>
      </c>
      <c r="O2862" t="s">
        <v>9625</v>
      </c>
      <c r="P2862">
        <f t="shared" si="44"/>
        <v>0</v>
      </c>
    </row>
    <row r="2863" spans="1:16" hidden="1" x14ac:dyDescent="0.25">
      <c r="A2863" t="str">
        <f>"QJAGU06"</f>
        <v>QJAGU06</v>
      </c>
      <c r="B2863" t="s">
        <v>11188</v>
      </c>
      <c r="C2863">
        <v>0</v>
      </c>
      <c r="D2863" t="s">
        <v>41</v>
      </c>
      <c r="E2863">
        <v>0</v>
      </c>
      <c r="F2863" t="s">
        <v>560</v>
      </c>
      <c r="G2863" t="s">
        <v>10344</v>
      </c>
      <c r="O2863" t="s">
        <v>11660</v>
      </c>
      <c r="P2863">
        <f t="shared" si="44"/>
        <v>0</v>
      </c>
    </row>
    <row r="2864" spans="1:16" hidden="1" x14ac:dyDescent="0.25">
      <c r="A2864" t="str">
        <f>"AJAGU88"</f>
        <v>AJAGU88</v>
      </c>
      <c r="B2864" t="s">
        <v>603</v>
      </c>
      <c r="C2864">
        <v>0</v>
      </c>
      <c r="D2864" t="s">
        <v>41</v>
      </c>
      <c r="E2864">
        <v>0</v>
      </c>
      <c r="O2864" t="s">
        <v>5825</v>
      </c>
      <c r="P2864">
        <f t="shared" si="44"/>
        <v>0</v>
      </c>
    </row>
    <row r="2865" spans="1:16" hidden="1" x14ac:dyDescent="0.25">
      <c r="A2865" t="str">
        <f>"AJAGU92"</f>
        <v>AJAGU92</v>
      </c>
      <c r="B2865" t="s">
        <v>13509</v>
      </c>
      <c r="C2865">
        <v>0</v>
      </c>
      <c r="D2865" t="s">
        <v>41</v>
      </c>
      <c r="E2865">
        <v>0</v>
      </c>
      <c r="G2865" t="s">
        <v>10344</v>
      </c>
      <c r="O2865" t="s">
        <v>11661</v>
      </c>
      <c r="P2865">
        <f t="shared" si="44"/>
        <v>0</v>
      </c>
    </row>
    <row r="2866" spans="1:16" hidden="1" x14ac:dyDescent="0.25">
      <c r="A2866" t="str">
        <f>"QJAGU91"</f>
        <v>QJAGU91</v>
      </c>
      <c r="B2866" t="s">
        <v>13509</v>
      </c>
      <c r="C2866">
        <v>4438</v>
      </c>
      <c r="D2866" t="s">
        <v>41</v>
      </c>
      <c r="E2866">
        <v>221</v>
      </c>
      <c r="F2866" t="s">
        <v>560</v>
      </c>
      <c r="G2866" t="s">
        <v>10344</v>
      </c>
      <c r="H2866" t="s">
        <v>9871</v>
      </c>
      <c r="O2866" t="s">
        <v>11662</v>
      </c>
      <c r="P2866">
        <f t="shared" si="44"/>
        <v>0</v>
      </c>
    </row>
    <row r="2867" spans="1:16" x14ac:dyDescent="0.25">
      <c r="A2867" t="str">
        <f>"AJAGU78"</f>
        <v>AJAGU78</v>
      </c>
      <c r="B2867" t="s">
        <v>13507</v>
      </c>
      <c r="C2867">
        <v>0</v>
      </c>
      <c r="D2867" t="s">
        <v>41</v>
      </c>
      <c r="E2867">
        <v>0</v>
      </c>
      <c r="F2867" t="s">
        <v>560</v>
      </c>
      <c r="G2867" t="s">
        <v>10344</v>
      </c>
      <c r="H2867" t="s">
        <v>9871</v>
      </c>
      <c r="O2867" t="s">
        <v>11663</v>
      </c>
      <c r="P2867">
        <f t="shared" si="44"/>
        <v>2</v>
      </c>
    </row>
    <row r="2868" spans="1:16" hidden="1" x14ac:dyDescent="0.25">
      <c r="A2868" t="str">
        <f>"QJAGU67"</f>
        <v>QJAGU67</v>
      </c>
      <c r="B2868" t="s">
        <v>13507</v>
      </c>
      <c r="C2868">
        <v>0</v>
      </c>
      <c r="D2868" t="s">
        <v>41</v>
      </c>
      <c r="E2868">
        <v>0</v>
      </c>
      <c r="F2868" t="s">
        <v>560</v>
      </c>
      <c r="G2868" t="s">
        <v>10344</v>
      </c>
      <c r="H2868" t="s">
        <v>9871</v>
      </c>
      <c r="O2868" t="s">
        <v>11664</v>
      </c>
      <c r="P2868">
        <f t="shared" si="44"/>
        <v>0</v>
      </c>
    </row>
    <row r="2869" spans="1:16" x14ac:dyDescent="0.25">
      <c r="A2869" t="str">
        <f>"QJAGU86"</f>
        <v>QJAGU86</v>
      </c>
      <c r="B2869" t="s">
        <v>11189</v>
      </c>
      <c r="C2869">
        <v>0</v>
      </c>
      <c r="D2869" t="s">
        <v>41</v>
      </c>
      <c r="E2869">
        <v>0</v>
      </c>
      <c r="F2869" t="s">
        <v>560</v>
      </c>
      <c r="G2869" t="s">
        <v>10344</v>
      </c>
      <c r="O2869" t="s">
        <v>9627</v>
      </c>
      <c r="P2869">
        <f t="shared" si="44"/>
        <v>2</v>
      </c>
    </row>
    <row r="2870" spans="1:16" hidden="1" x14ac:dyDescent="0.25">
      <c r="A2870" t="str">
        <f>"AJAGU67"</f>
        <v>AJAGU67</v>
      </c>
      <c r="B2870" t="s">
        <v>557</v>
      </c>
      <c r="C2870">
        <v>680</v>
      </c>
      <c r="D2870" t="s">
        <v>28</v>
      </c>
      <c r="E2870">
        <v>17</v>
      </c>
      <c r="F2870" t="s">
        <v>560</v>
      </c>
      <c r="G2870" t="s">
        <v>10344</v>
      </c>
      <c r="O2870" t="s">
        <v>11665</v>
      </c>
      <c r="P2870">
        <f t="shared" si="44"/>
        <v>0</v>
      </c>
    </row>
    <row r="2871" spans="1:16" x14ac:dyDescent="0.25">
      <c r="A2871" t="str">
        <f>"AJAGU101"</f>
        <v>AJAGU101</v>
      </c>
      <c r="B2871" t="s">
        <v>532</v>
      </c>
      <c r="C2871">
        <v>0</v>
      </c>
      <c r="D2871" t="s">
        <v>41</v>
      </c>
      <c r="E2871">
        <v>0</v>
      </c>
      <c r="O2871" t="s">
        <v>5827</v>
      </c>
      <c r="P2871">
        <f t="shared" si="44"/>
        <v>13131</v>
      </c>
    </row>
    <row r="2872" spans="1:16" x14ac:dyDescent="0.25">
      <c r="A2872" t="str">
        <f>"AJAGU60"</f>
        <v>AJAGU60</v>
      </c>
      <c r="B2872" t="s">
        <v>11190</v>
      </c>
      <c r="C2872">
        <v>0</v>
      </c>
      <c r="D2872" t="s">
        <v>41</v>
      </c>
      <c r="E2872">
        <v>0</v>
      </c>
      <c r="F2872" t="s">
        <v>560</v>
      </c>
      <c r="G2872" t="s">
        <v>10344</v>
      </c>
      <c r="O2872" t="s">
        <v>675</v>
      </c>
      <c r="P2872">
        <f t="shared" si="44"/>
        <v>6623</v>
      </c>
    </row>
    <row r="2873" spans="1:16" hidden="1" x14ac:dyDescent="0.25">
      <c r="A2873" t="str">
        <f>"QJAGU53"</f>
        <v>QJAGU53</v>
      </c>
      <c r="B2873" t="s">
        <v>11190</v>
      </c>
      <c r="C2873">
        <v>0</v>
      </c>
      <c r="D2873" t="s">
        <v>41</v>
      </c>
      <c r="E2873">
        <v>0</v>
      </c>
      <c r="F2873" t="s">
        <v>560</v>
      </c>
      <c r="G2873" t="s">
        <v>10344</v>
      </c>
      <c r="O2873" t="s">
        <v>11667</v>
      </c>
      <c r="P2873">
        <f t="shared" si="44"/>
        <v>0</v>
      </c>
    </row>
    <row r="2874" spans="1:16" hidden="1" x14ac:dyDescent="0.25">
      <c r="A2874" t="str">
        <f>"QJAGU61"</f>
        <v>QJAGU61</v>
      </c>
      <c r="B2874" t="s">
        <v>11191</v>
      </c>
      <c r="C2874">
        <v>0</v>
      </c>
      <c r="D2874" t="s">
        <v>41</v>
      </c>
      <c r="E2874">
        <v>0</v>
      </c>
      <c r="F2874" t="s">
        <v>560</v>
      </c>
      <c r="G2874" t="s">
        <v>10344</v>
      </c>
      <c r="O2874" t="s">
        <v>11668</v>
      </c>
      <c r="P2874">
        <f t="shared" si="44"/>
        <v>0</v>
      </c>
    </row>
    <row r="2875" spans="1:16" hidden="1" x14ac:dyDescent="0.25">
      <c r="A2875" t="str">
        <f>"QJAGU07"</f>
        <v>QJAGU07</v>
      </c>
      <c r="B2875" t="s">
        <v>11192</v>
      </c>
      <c r="C2875">
        <v>0</v>
      </c>
      <c r="D2875" t="s">
        <v>41</v>
      </c>
      <c r="E2875">
        <v>0</v>
      </c>
      <c r="F2875" t="s">
        <v>11193</v>
      </c>
      <c r="G2875" t="s">
        <v>10344</v>
      </c>
      <c r="O2875" t="s">
        <v>11669</v>
      </c>
      <c r="P2875">
        <f t="shared" si="44"/>
        <v>0</v>
      </c>
    </row>
    <row r="2876" spans="1:16" hidden="1" x14ac:dyDescent="0.25">
      <c r="A2876" t="str">
        <f>"AJAGU08"</f>
        <v>AJAGU08</v>
      </c>
      <c r="B2876" t="s">
        <v>11192</v>
      </c>
      <c r="C2876">
        <v>0</v>
      </c>
      <c r="D2876" t="s">
        <v>41</v>
      </c>
      <c r="E2876">
        <v>0</v>
      </c>
      <c r="F2876" t="s">
        <v>11193</v>
      </c>
      <c r="G2876" t="s">
        <v>10344</v>
      </c>
      <c r="O2876" t="s">
        <v>11670</v>
      </c>
      <c r="P2876">
        <f t="shared" si="44"/>
        <v>0</v>
      </c>
    </row>
    <row r="2877" spans="1:16" hidden="1" x14ac:dyDescent="0.25">
      <c r="A2877" t="str">
        <f>"QJAGU20"</f>
        <v>QJAGU20</v>
      </c>
      <c r="B2877" t="s">
        <v>11194</v>
      </c>
      <c r="C2877">
        <v>0</v>
      </c>
      <c r="D2877" t="s">
        <v>41</v>
      </c>
      <c r="E2877">
        <v>0</v>
      </c>
      <c r="F2877" t="s">
        <v>11193</v>
      </c>
      <c r="G2877" t="s">
        <v>10344</v>
      </c>
      <c r="O2877" t="s">
        <v>11671</v>
      </c>
      <c r="P2877">
        <f t="shared" si="44"/>
        <v>0</v>
      </c>
    </row>
    <row r="2878" spans="1:16" hidden="1" x14ac:dyDescent="0.25">
      <c r="A2878" t="str">
        <f>"AJAGU36"</f>
        <v>AJAGU36</v>
      </c>
      <c r="B2878" t="s">
        <v>11194</v>
      </c>
      <c r="C2878">
        <v>0</v>
      </c>
      <c r="D2878" t="s">
        <v>41</v>
      </c>
      <c r="E2878">
        <v>0</v>
      </c>
      <c r="F2878" t="s">
        <v>11193</v>
      </c>
      <c r="G2878" t="s">
        <v>10344</v>
      </c>
      <c r="O2878" t="s">
        <v>11672</v>
      </c>
      <c r="P2878">
        <f t="shared" si="44"/>
        <v>0</v>
      </c>
    </row>
    <row r="2879" spans="1:16" hidden="1" x14ac:dyDescent="0.25">
      <c r="A2879" t="str">
        <f>"AJAGU77"</f>
        <v>AJAGU77</v>
      </c>
      <c r="B2879" t="s">
        <v>576</v>
      </c>
      <c r="C2879">
        <v>0</v>
      </c>
      <c r="D2879" t="s">
        <v>28</v>
      </c>
      <c r="E2879">
        <v>0</v>
      </c>
      <c r="F2879" t="s">
        <v>536</v>
      </c>
      <c r="G2879" t="s">
        <v>10344</v>
      </c>
      <c r="O2879" t="s">
        <v>11673</v>
      </c>
      <c r="P2879">
        <f t="shared" si="44"/>
        <v>0</v>
      </c>
    </row>
    <row r="2880" spans="1:16" hidden="1" x14ac:dyDescent="0.25">
      <c r="A2880" t="str">
        <f>"QJAGU68"</f>
        <v>QJAGU68</v>
      </c>
      <c r="B2880" t="s">
        <v>576</v>
      </c>
      <c r="C2880">
        <v>0</v>
      </c>
      <c r="D2880" t="s">
        <v>41</v>
      </c>
      <c r="E2880">
        <v>0</v>
      </c>
      <c r="F2880" t="s">
        <v>536</v>
      </c>
      <c r="G2880" t="s">
        <v>10344</v>
      </c>
      <c r="O2880" t="s">
        <v>11674</v>
      </c>
      <c r="P2880">
        <f t="shared" si="44"/>
        <v>0</v>
      </c>
    </row>
    <row r="2881" spans="1:16" hidden="1" x14ac:dyDescent="0.25">
      <c r="A2881" t="str">
        <f>"AJAGU66"</f>
        <v>AJAGU66</v>
      </c>
      <c r="B2881" t="s">
        <v>576</v>
      </c>
      <c r="C2881">
        <v>0</v>
      </c>
      <c r="D2881" t="s">
        <v>28</v>
      </c>
      <c r="E2881">
        <v>0</v>
      </c>
      <c r="G2881" t="s">
        <v>10344</v>
      </c>
      <c r="O2881" t="s">
        <v>11675</v>
      </c>
      <c r="P2881">
        <f t="shared" si="44"/>
        <v>0</v>
      </c>
    </row>
    <row r="2882" spans="1:16" hidden="1" x14ac:dyDescent="0.25">
      <c r="A2882" t="str">
        <f>"AJAGU52"</f>
        <v>AJAGU52</v>
      </c>
      <c r="B2882" t="s">
        <v>11195</v>
      </c>
      <c r="C2882">
        <v>0</v>
      </c>
      <c r="D2882" t="s">
        <v>41</v>
      </c>
      <c r="E2882">
        <v>0</v>
      </c>
      <c r="F2882" t="s">
        <v>560</v>
      </c>
      <c r="G2882" t="s">
        <v>10344</v>
      </c>
      <c r="O2882" t="s">
        <v>11676</v>
      </c>
      <c r="P2882">
        <f t="shared" si="44"/>
        <v>0</v>
      </c>
    </row>
    <row r="2883" spans="1:16" hidden="1" x14ac:dyDescent="0.25">
      <c r="A2883" t="str">
        <f>"QJAGU42"</f>
        <v>QJAGU42</v>
      </c>
      <c r="B2883" t="s">
        <v>11195</v>
      </c>
      <c r="C2883">
        <v>0</v>
      </c>
      <c r="D2883" t="s">
        <v>41</v>
      </c>
      <c r="E2883">
        <v>0</v>
      </c>
      <c r="F2883" t="s">
        <v>560</v>
      </c>
      <c r="G2883" t="s">
        <v>10344</v>
      </c>
      <c r="O2883" t="s">
        <v>11677</v>
      </c>
      <c r="P2883">
        <f t="shared" ref="P2883:P2946" si="45">SUMIFS($C$2:$C$7959,$B$2:$B$7959,O2883)</f>
        <v>0</v>
      </c>
    </row>
    <row r="2884" spans="1:16" hidden="1" x14ac:dyDescent="0.25">
      <c r="A2884" t="str">
        <f>"AJAGU113"</f>
        <v>AJAGU113</v>
      </c>
      <c r="B2884" t="s">
        <v>4873</v>
      </c>
      <c r="C2884">
        <v>0</v>
      </c>
      <c r="D2884" t="s">
        <v>41</v>
      </c>
      <c r="E2884">
        <v>0</v>
      </c>
      <c r="F2884" t="s">
        <v>536</v>
      </c>
      <c r="O2884" t="s">
        <v>11678</v>
      </c>
      <c r="P2884">
        <f t="shared" si="45"/>
        <v>0</v>
      </c>
    </row>
    <row r="2885" spans="1:16" x14ac:dyDescent="0.25">
      <c r="A2885" t="str">
        <f>"QJAGU106"</f>
        <v>QJAGU106</v>
      </c>
      <c r="B2885" t="s">
        <v>4873</v>
      </c>
      <c r="C2885">
        <v>0</v>
      </c>
      <c r="D2885" t="s">
        <v>41</v>
      </c>
      <c r="E2885">
        <v>0</v>
      </c>
      <c r="F2885" t="s">
        <v>536</v>
      </c>
      <c r="O2885" t="s">
        <v>677</v>
      </c>
      <c r="P2885">
        <f t="shared" si="45"/>
        <v>6</v>
      </c>
    </row>
    <row r="2886" spans="1:16" x14ac:dyDescent="0.25">
      <c r="A2886" t="str">
        <f>"QJAGU08"</f>
        <v>QJAGU08</v>
      </c>
      <c r="B2886" t="s">
        <v>11196</v>
      </c>
      <c r="C2886">
        <v>0</v>
      </c>
      <c r="D2886" t="s">
        <v>41</v>
      </c>
      <c r="E2886">
        <v>0</v>
      </c>
      <c r="F2886" t="s">
        <v>11193</v>
      </c>
      <c r="G2886" t="s">
        <v>10344</v>
      </c>
      <c r="O2886" t="s">
        <v>680</v>
      </c>
      <c r="P2886">
        <f t="shared" si="45"/>
        <v>5</v>
      </c>
    </row>
    <row r="2887" spans="1:16" hidden="1" x14ac:dyDescent="0.25">
      <c r="A2887" t="str">
        <f>"AJAGU09"</f>
        <v>AJAGU09</v>
      </c>
      <c r="B2887" t="s">
        <v>11196</v>
      </c>
      <c r="C2887">
        <v>0</v>
      </c>
      <c r="D2887" t="s">
        <v>41</v>
      </c>
      <c r="E2887">
        <v>0</v>
      </c>
      <c r="F2887" t="s">
        <v>11193</v>
      </c>
      <c r="G2887" t="s">
        <v>10344</v>
      </c>
      <c r="O2887" t="s">
        <v>5840</v>
      </c>
      <c r="P2887">
        <f t="shared" si="45"/>
        <v>0</v>
      </c>
    </row>
    <row r="2888" spans="1:16" hidden="1" x14ac:dyDescent="0.25">
      <c r="A2888" t="str">
        <f>"AJAGU24"</f>
        <v>AJAGU24</v>
      </c>
      <c r="B2888" t="s">
        <v>11197</v>
      </c>
      <c r="C2888">
        <v>0</v>
      </c>
      <c r="D2888" t="s">
        <v>41</v>
      </c>
      <c r="E2888">
        <v>0</v>
      </c>
      <c r="F2888" t="s">
        <v>11193</v>
      </c>
      <c r="G2888" t="s">
        <v>10344</v>
      </c>
      <c r="O2888" t="s">
        <v>5838</v>
      </c>
      <c r="P2888">
        <f t="shared" si="45"/>
        <v>0</v>
      </c>
    </row>
    <row r="2889" spans="1:16" hidden="1" x14ac:dyDescent="0.25">
      <c r="A2889" t="str">
        <f>"QJAGU09"</f>
        <v>QJAGU09</v>
      </c>
      <c r="B2889" t="s">
        <v>11198</v>
      </c>
      <c r="C2889">
        <v>0</v>
      </c>
      <c r="D2889" t="s">
        <v>41</v>
      </c>
      <c r="E2889">
        <v>0</v>
      </c>
      <c r="F2889" t="s">
        <v>11193</v>
      </c>
      <c r="G2889" t="s">
        <v>10344</v>
      </c>
      <c r="O2889" t="s">
        <v>5830</v>
      </c>
      <c r="P2889">
        <f t="shared" si="45"/>
        <v>0</v>
      </c>
    </row>
    <row r="2890" spans="1:16" hidden="1" x14ac:dyDescent="0.25">
      <c r="A2890" t="str">
        <f>"AJAGU10"</f>
        <v>AJAGU10</v>
      </c>
      <c r="B2890" t="s">
        <v>11198</v>
      </c>
      <c r="C2890">
        <v>0</v>
      </c>
      <c r="D2890" t="s">
        <v>41</v>
      </c>
      <c r="E2890">
        <v>0</v>
      </c>
      <c r="F2890" t="s">
        <v>11193</v>
      </c>
      <c r="G2890" t="s">
        <v>10344</v>
      </c>
      <c r="O2890" t="s">
        <v>5832</v>
      </c>
      <c r="P2890">
        <f t="shared" si="45"/>
        <v>0</v>
      </c>
    </row>
    <row r="2891" spans="1:16" hidden="1" x14ac:dyDescent="0.25">
      <c r="A2891" t="str">
        <f>"QJAGU10"</f>
        <v>QJAGU10</v>
      </c>
      <c r="B2891" t="s">
        <v>11199</v>
      </c>
      <c r="C2891">
        <v>0</v>
      </c>
      <c r="D2891" t="s">
        <v>41</v>
      </c>
      <c r="E2891">
        <v>0</v>
      </c>
      <c r="F2891" t="s">
        <v>11193</v>
      </c>
      <c r="G2891" t="s">
        <v>10344</v>
      </c>
      <c r="O2891" t="s">
        <v>5834</v>
      </c>
      <c r="P2891">
        <f t="shared" si="45"/>
        <v>0</v>
      </c>
    </row>
    <row r="2892" spans="1:16" hidden="1" x14ac:dyDescent="0.25">
      <c r="A2892" t="str">
        <f>"AJAGU11"</f>
        <v>AJAGU11</v>
      </c>
      <c r="B2892" t="s">
        <v>11199</v>
      </c>
      <c r="C2892">
        <v>0</v>
      </c>
      <c r="D2892" t="s">
        <v>41</v>
      </c>
      <c r="E2892">
        <v>0</v>
      </c>
      <c r="F2892" t="s">
        <v>11193</v>
      </c>
      <c r="G2892" t="s">
        <v>10344</v>
      </c>
      <c r="O2892" t="s">
        <v>5836</v>
      </c>
      <c r="P2892">
        <f t="shared" si="45"/>
        <v>0</v>
      </c>
    </row>
    <row r="2893" spans="1:16" x14ac:dyDescent="0.25">
      <c r="A2893" t="str">
        <f>"AJAGU102"</f>
        <v>AJAGU102</v>
      </c>
      <c r="B2893" t="s">
        <v>534</v>
      </c>
      <c r="C2893">
        <v>0</v>
      </c>
      <c r="D2893" t="s">
        <v>41</v>
      </c>
      <c r="E2893">
        <v>0</v>
      </c>
      <c r="F2893" t="s">
        <v>536</v>
      </c>
      <c r="O2893" t="s">
        <v>682</v>
      </c>
      <c r="P2893">
        <f t="shared" si="45"/>
        <v>951</v>
      </c>
    </row>
    <row r="2894" spans="1:16" x14ac:dyDescent="0.25">
      <c r="A2894" t="str">
        <f>"QJAGU78"</f>
        <v>QJAGU78</v>
      </c>
      <c r="B2894" t="s">
        <v>534</v>
      </c>
      <c r="C2894">
        <v>5818</v>
      </c>
      <c r="D2894" t="s">
        <v>41</v>
      </c>
      <c r="E2894">
        <v>290</v>
      </c>
      <c r="F2894" t="s">
        <v>536</v>
      </c>
      <c r="G2894" t="s">
        <v>10344</v>
      </c>
      <c r="O2894" t="s">
        <v>686</v>
      </c>
      <c r="P2894">
        <f t="shared" si="45"/>
        <v>80</v>
      </c>
    </row>
    <row r="2895" spans="1:16" x14ac:dyDescent="0.25">
      <c r="A2895" t="str">
        <f>"AJAGU42"</f>
        <v>AJAGU42</v>
      </c>
      <c r="B2895" t="s">
        <v>11200</v>
      </c>
      <c r="C2895">
        <v>0</v>
      </c>
      <c r="D2895" t="s">
        <v>41</v>
      </c>
      <c r="E2895">
        <v>0</v>
      </c>
      <c r="F2895" t="s">
        <v>11193</v>
      </c>
      <c r="G2895" t="s">
        <v>10344</v>
      </c>
      <c r="O2895" t="s">
        <v>684</v>
      </c>
      <c r="P2895">
        <f t="shared" si="45"/>
        <v>54</v>
      </c>
    </row>
    <row r="2896" spans="1:16" x14ac:dyDescent="0.25">
      <c r="A2896" t="str">
        <f>"QJAGU32"</f>
        <v>QJAGU32</v>
      </c>
      <c r="B2896" t="s">
        <v>11200</v>
      </c>
      <c r="C2896">
        <v>0</v>
      </c>
      <c r="D2896" t="s">
        <v>41</v>
      </c>
      <c r="E2896">
        <v>0</v>
      </c>
      <c r="F2896" t="s">
        <v>11193</v>
      </c>
      <c r="G2896" t="s">
        <v>10344</v>
      </c>
      <c r="O2896" t="s">
        <v>688</v>
      </c>
      <c r="P2896">
        <f t="shared" si="45"/>
        <v>40</v>
      </c>
    </row>
    <row r="2897" spans="1:16" hidden="1" x14ac:dyDescent="0.25">
      <c r="A2897" t="str">
        <f>"AJAGU51"</f>
        <v>AJAGU51</v>
      </c>
      <c r="B2897" t="s">
        <v>11201</v>
      </c>
      <c r="C2897">
        <v>0</v>
      </c>
      <c r="D2897" t="s">
        <v>41</v>
      </c>
      <c r="E2897">
        <v>0</v>
      </c>
      <c r="F2897" t="s">
        <v>560</v>
      </c>
      <c r="G2897" t="s">
        <v>10344</v>
      </c>
      <c r="O2897" t="s">
        <v>11679</v>
      </c>
      <c r="P2897">
        <f t="shared" si="45"/>
        <v>0</v>
      </c>
    </row>
    <row r="2898" spans="1:16" hidden="1" x14ac:dyDescent="0.25">
      <c r="A2898" t="str">
        <f>"QJAGU40"</f>
        <v>QJAGU40</v>
      </c>
      <c r="B2898" t="s">
        <v>11201</v>
      </c>
      <c r="C2898">
        <v>0</v>
      </c>
      <c r="D2898" t="s">
        <v>41</v>
      </c>
      <c r="E2898">
        <v>0</v>
      </c>
      <c r="F2898" t="s">
        <v>560</v>
      </c>
      <c r="G2898" t="s">
        <v>10344</v>
      </c>
      <c r="O2898" t="s">
        <v>11680</v>
      </c>
      <c r="P2898">
        <f t="shared" si="45"/>
        <v>0</v>
      </c>
    </row>
    <row r="2899" spans="1:16" hidden="1" x14ac:dyDescent="0.25">
      <c r="A2899" t="str">
        <f>"QJAGU84"</f>
        <v>QJAGU84</v>
      </c>
      <c r="B2899" t="s">
        <v>5280</v>
      </c>
      <c r="C2899">
        <v>520</v>
      </c>
      <c r="D2899" t="s">
        <v>41</v>
      </c>
      <c r="E2899">
        <v>26</v>
      </c>
      <c r="F2899" t="s">
        <v>536</v>
      </c>
      <c r="G2899" t="s">
        <v>10344</v>
      </c>
      <c r="O2899" t="s">
        <v>11681</v>
      </c>
      <c r="P2899">
        <f t="shared" si="45"/>
        <v>0</v>
      </c>
    </row>
    <row r="2900" spans="1:16" hidden="1" x14ac:dyDescent="0.25">
      <c r="A2900" t="str">
        <f>"AJAGU72"</f>
        <v>AJAGU72</v>
      </c>
      <c r="B2900" t="s">
        <v>11202</v>
      </c>
      <c r="C2900">
        <v>0</v>
      </c>
      <c r="D2900" t="s">
        <v>28</v>
      </c>
      <c r="E2900">
        <v>0</v>
      </c>
      <c r="G2900" t="s">
        <v>10344</v>
      </c>
      <c r="O2900" t="s">
        <v>1524</v>
      </c>
      <c r="P2900">
        <f t="shared" si="45"/>
        <v>0</v>
      </c>
    </row>
    <row r="2901" spans="1:16" hidden="1" x14ac:dyDescent="0.25">
      <c r="A2901" t="str">
        <f>"AJAGU55"</f>
        <v>AJAGU55</v>
      </c>
      <c r="B2901" t="s">
        <v>17767</v>
      </c>
      <c r="C2901">
        <v>0</v>
      </c>
      <c r="D2901" t="s">
        <v>41</v>
      </c>
      <c r="E2901">
        <v>0</v>
      </c>
      <c r="F2901" t="s">
        <v>1393</v>
      </c>
      <c r="G2901" t="s">
        <v>10344</v>
      </c>
      <c r="H2901" t="s">
        <v>9891</v>
      </c>
      <c r="O2901" t="s">
        <v>1520</v>
      </c>
      <c r="P2901">
        <f t="shared" si="45"/>
        <v>0</v>
      </c>
    </row>
    <row r="2902" spans="1:16" hidden="1" x14ac:dyDescent="0.25">
      <c r="A2902" t="str">
        <f>"QJAGU36"</f>
        <v>QJAGU36</v>
      </c>
      <c r="B2902" t="s">
        <v>17767</v>
      </c>
      <c r="C2902">
        <v>0</v>
      </c>
      <c r="D2902" t="s">
        <v>41</v>
      </c>
      <c r="E2902">
        <v>0</v>
      </c>
      <c r="F2902" t="s">
        <v>1393</v>
      </c>
      <c r="G2902" t="s">
        <v>10344</v>
      </c>
      <c r="H2902" t="s">
        <v>9891</v>
      </c>
      <c r="O2902" t="s">
        <v>1526</v>
      </c>
      <c r="P2902">
        <f t="shared" si="45"/>
        <v>0</v>
      </c>
    </row>
    <row r="2903" spans="1:16" x14ac:dyDescent="0.25">
      <c r="A2903" t="str">
        <f>"QJAGU80"</f>
        <v>QJAGU80</v>
      </c>
      <c r="B2903" t="s">
        <v>11203</v>
      </c>
      <c r="C2903">
        <v>0</v>
      </c>
      <c r="D2903" t="s">
        <v>41</v>
      </c>
      <c r="E2903">
        <v>0</v>
      </c>
      <c r="F2903" t="s">
        <v>1393</v>
      </c>
      <c r="G2903" t="s">
        <v>10344</v>
      </c>
      <c r="O2903" t="s">
        <v>5842</v>
      </c>
      <c r="P2903">
        <f t="shared" si="45"/>
        <v>2957</v>
      </c>
    </row>
    <row r="2904" spans="1:16" x14ac:dyDescent="0.25">
      <c r="A2904" t="str">
        <f>"QJAGU114"</f>
        <v>QJAGU114</v>
      </c>
      <c r="B2904" t="s">
        <v>4935</v>
      </c>
      <c r="C2904">
        <v>0</v>
      </c>
      <c r="D2904" t="s">
        <v>41</v>
      </c>
      <c r="E2904">
        <v>0</v>
      </c>
      <c r="F2904" t="s">
        <v>1393</v>
      </c>
      <c r="O2904" t="s">
        <v>13861</v>
      </c>
      <c r="P2904">
        <f t="shared" si="45"/>
        <v>846</v>
      </c>
    </row>
    <row r="2905" spans="1:16" x14ac:dyDescent="0.25">
      <c r="A2905" t="str">
        <f>"QJAGU115"</f>
        <v>QJAGU115</v>
      </c>
      <c r="B2905" t="s">
        <v>4938</v>
      </c>
      <c r="C2905">
        <v>160</v>
      </c>
      <c r="D2905" t="s">
        <v>41</v>
      </c>
      <c r="E2905">
        <v>8</v>
      </c>
      <c r="F2905" t="s">
        <v>1393</v>
      </c>
      <c r="O2905" t="s">
        <v>11683</v>
      </c>
      <c r="P2905">
        <f t="shared" si="45"/>
        <v>330</v>
      </c>
    </row>
    <row r="2906" spans="1:16" x14ac:dyDescent="0.25">
      <c r="A2906" t="str">
        <f>"AJAGU64"</f>
        <v>AJAGU64</v>
      </c>
      <c r="B2906" t="s">
        <v>11204</v>
      </c>
      <c r="C2906">
        <v>0</v>
      </c>
      <c r="D2906" t="s">
        <v>41</v>
      </c>
      <c r="E2906">
        <v>0</v>
      </c>
      <c r="F2906" t="s">
        <v>865</v>
      </c>
      <c r="G2906" t="s">
        <v>10344</v>
      </c>
      <c r="O2906" t="s">
        <v>11684</v>
      </c>
      <c r="P2906">
        <f t="shared" si="45"/>
        <v>53</v>
      </c>
    </row>
    <row r="2907" spans="1:16" hidden="1" x14ac:dyDescent="0.25">
      <c r="A2907" t="str">
        <f>"QJAGU111"</f>
        <v>QJAGU111</v>
      </c>
      <c r="B2907" t="s">
        <v>4901</v>
      </c>
      <c r="C2907">
        <v>180</v>
      </c>
      <c r="D2907" t="s">
        <v>41</v>
      </c>
      <c r="E2907">
        <v>9</v>
      </c>
      <c r="F2907" t="s">
        <v>4904</v>
      </c>
      <c r="O2907" t="s">
        <v>11685</v>
      </c>
      <c r="P2907">
        <f t="shared" si="45"/>
        <v>0</v>
      </c>
    </row>
    <row r="2908" spans="1:16" hidden="1" x14ac:dyDescent="0.25">
      <c r="A2908" t="str">
        <f>"QJAGU113"</f>
        <v>QJAGU113</v>
      </c>
      <c r="B2908" t="s">
        <v>4930</v>
      </c>
      <c r="C2908">
        <v>90</v>
      </c>
      <c r="D2908" t="s">
        <v>41</v>
      </c>
      <c r="E2908">
        <v>9</v>
      </c>
      <c r="F2908" t="s">
        <v>3201</v>
      </c>
      <c r="O2908" t="s">
        <v>11686</v>
      </c>
      <c r="P2908">
        <f t="shared" si="45"/>
        <v>0</v>
      </c>
    </row>
    <row r="2909" spans="1:16" hidden="1" x14ac:dyDescent="0.25">
      <c r="A2909" t="str">
        <f>"AJAGU32"</f>
        <v>AJAGU32</v>
      </c>
      <c r="B2909" t="s">
        <v>11205</v>
      </c>
      <c r="C2909">
        <v>0</v>
      </c>
      <c r="D2909" t="s">
        <v>41</v>
      </c>
      <c r="E2909">
        <v>0</v>
      </c>
      <c r="F2909" t="s">
        <v>11206</v>
      </c>
      <c r="G2909" t="s">
        <v>10344</v>
      </c>
      <c r="O2909" t="s">
        <v>11687</v>
      </c>
      <c r="P2909">
        <f t="shared" si="45"/>
        <v>0</v>
      </c>
    </row>
    <row r="2910" spans="1:16" hidden="1" x14ac:dyDescent="0.25">
      <c r="A2910" t="str">
        <f>"AJAGU33"</f>
        <v>AJAGU33</v>
      </c>
      <c r="B2910" t="s">
        <v>11207</v>
      </c>
      <c r="C2910">
        <v>0</v>
      </c>
      <c r="D2910" t="s">
        <v>41</v>
      </c>
      <c r="E2910">
        <v>0</v>
      </c>
      <c r="F2910" t="s">
        <v>11206</v>
      </c>
      <c r="G2910" t="s">
        <v>10344</v>
      </c>
      <c r="O2910" t="s">
        <v>17811</v>
      </c>
      <c r="P2910">
        <f t="shared" si="45"/>
        <v>0</v>
      </c>
    </row>
    <row r="2911" spans="1:16" hidden="1" x14ac:dyDescent="0.25">
      <c r="A2911" t="str">
        <f>"AJAGU108"</f>
        <v>AJAGU108</v>
      </c>
      <c r="B2911" t="s">
        <v>538</v>
      </c>
      <c r="C2911">
        <v>0</v>
      </c>
      <c r="D2911" t="s">
        <v>41</v>
      </c>
      <c r="E2911">
        <v>0</v>
      </c>
      <c r="O2911" t="s">
        <v>17812</v>
      </c>
      <c r="P2911">
        <f t="shared" si="45"/>
        <v>0</v>
      </c>
    </row>
    <row r="2912" spans="1:16" hidden="1" x14ac:dyDescent="0.25">
      <c r="A2912" t="str">
        <f>"AJAGU109"</f>
        <v>AJAGU109</v>
      </c>
      <c r="B2912" t="s">
        <v>541</v>
      </c>
      <c r="C2912">
        <v>0</v>
      </c>
      <c r="D2912" t="s">
        <v>41</v>
      </c>
      <c r="E2912">
        <v>0</v>
      </c>
      <c r="O2912" t="s">
        <v>17813</v>
      </c>
      <c r="P2912">
        <f t="shared" si="45"/>
        <v>0</v>
      </c>
    </row>
    <row r="2913" spans="1:16" hidden="1" x14ac:dyDescent="0.25">
      <c r="A2913" t="str">
        <f>"AJAGU58"</f>
        <v>AJAGU58</v>
      </c>
      <c r="B2913" t="s">
        <v>11208</v>
      </c>
      <c r="C2913">
        <v>0</v>
      </c>
      <c r="D2913" t="s">
        <v>41</v>
      </c>
      <c r="E2913">
        <v>0</v>
      </c>
      <c r="F2913" t="s">
        <v>9846</v>
      </c>
      <c r="G2913" t="s">
        <v>10344</v>
      </c>
      <c r="O2913" t="s">
        <v>11688</v>
      </c>
      <c r="P2913">
        <f t="shared" si="45"/>
        <v>0</v>
      </c>
    </row>
    <row r="2914" spans="1:16" hidden="1" x14ac:dyDescent="0.25">
      <c r="A2914" t="str">
        <f>"QJAGU51"</f>
        <v>QJAGU51</v>
      </c>
      <c r="B2914" t="s">
        <v>11208</v>
      </c>
      <c r="C2914">
        <v>0</v>
      </c>
      <c r="D2914" t="s">
        <v>41</v>
      </c>
      <c r="E2914">
        <v>0</v>
      </c>
      <c r="F2914" t="s">
        <v>9846</v>
      </c>
      <c r="G2914" t="s">
        <v>10344</v>
      </c>
      <c r="O2914" t="s">
        <v>11689</v>
      </c>
      <c r="P2914">
        <f t="shared" si="45"/>
        <v>0</v>
      </c>
    </row>
    <row r="2915" spans="1:16" x14ac:dyDescent="0.25">
      <c r="A2915" t="str">
        <f>"AJAGU114"</f>
        <v>AJAGU114</v>
      </c>
      <c r="B2915" t="s">
        <v>549</v>
      </c>
      <c r="C2915">
        <v>10</v>
      </c>
      <c r="D2915" t="s">
        <v>41</v>
      </c>
      <c r="E2915">
        <v>10</v>
      </c>
      <c r="O2915" t="s">
        <v>690</v>
      </c>
      <c r="P2915">
        <f t="shared" si="45"/>
        <v>4415</v>
      </c>
    </row>
    <row r="2916" spans="1:16" x14ac:dyDescent="0.25">
      <c r="A2916" t="str">
        <f>"AJAGU112"</f>
        <v>AJAGU112</v>
      </c>
      <c r="B2916" t="s">
        <v>547</v>
      </c>
      <c r="C2916">
        <v>16</v>
      </c>
      <c r="D2916" t="s">
        <v>41</v>
      </c>
      <c r="E2916">
        <v>16</v>
      </c>
      <c r="O2916" t="s">
        <v>1538</v>
      </c>
      <c r="P2916">
        <f t="shared" si="45"/>
        <v>18550</v>
      </c>
    </row>
    <row r="2917" spans="1:16" x14ac:dyDescent="0.25">
      <c r="A2917" t="str">
        <f>"AJAGU81"</f>
        <v>AJAGU81</v>
      </c>
      <c r="B2917" t="s">
        <v>11209</v>
      </c>
      <c r="C2917">
        <v>0</v>
      </c>
      <c r="D2917" t="s">
        <v>28</v>
      </c>
      <c r="E2917">
        <v>0</v>
      </c>
      <c r="O2917" t="s">
        <v>1547</v>
      </c>
      <c r="P2917">
        <f t="shared" si="45"/>
        <v>320</v>
      </c>
    </row>
    <row r="2918" spans="1:16" hidden="1" x14ac:dyDescent="0.25">
      <c r="A2918" t="str">
        <f>"AJAGU59"</f>
        <v>AJAGU59</v>
      </c>
      <c r="B2918" t="s">
        <v>11210</v>
      </c>
      <c r="C2918">
        <v>0</v>
      </c>
      <c r="D2918" t="s">
        <v>41</v>
      </c>
      <c r="E2918">
        <v>0</v>
      </c>
      <c r="F2918" t="s">
        <v>865</v>
      </c>
      <c r="G2918" t="s">
        <v>10344</v>
      </c>
      <c r="O2918" t="s">
        <v>11691</v>
      </c>
      <c r="P2918">
        <f t="shared" si="45"/>
        <v>0</v>
      </c>
    </row>
    <row r="2919" spans="1:16" x14ac:dyDescent="0.25">
      <c r="A2919" t="str">
        <f>"AJAGU74"</f>
        <v>AJAGU74</v>
      </c>
      <c r="B2919" t="s">
        <v>5184</v>
      </c>
      <c r="C2919">
        <v>0</v>
      </c>
      <c r="D2919" t="s">
        <v>28</v>
      </c>
      <c r="E2919">
        <v>0</v>
      </c>
      <c r="G2919" t="s">
        <v>10344</v>
      </c>
      <c r="O2919" t="s">
        <v>1529</v>
      </c>
      <c r="P2919">
        <f t="shared" si="45"/>
        <v>11446</v>
      </c>
    </row>
    <row r="2920" spans="1:16" hidden="1" x14ac:dyDescent="0.25">
      <c r="A2920" t="str">
        <f>"QJAGU74"</f>
        <v>QJAGU74</v>
      </c>
      <c r="B2920" t="s">
        <v>5184</v>
      </c>
      <c r="C2920">
        <v>0</v>
      </c>
      <c r="D2920" t="s">
        <v>41</v>
      </c>
      <c r="E2920">
        <v>0</v>
      </c>
      <c r="F2920" t="s">
        <v>865</v>
      </c>
      <c r="G2920" t="s">
        <v>10344</v>
      </c>
      <c r="O2920" t="s">
        <v>11692</v>
      </c>
      <c r="P2920">
        <f t="shared" si="45"/>
        <v>0</v>
      </c>
    </row>
    <row r="2921" spans="1:16" x14ac:dyDescent="0.25">
      <c r="A2921" t="str">
        <f>"AJAGU68"</f>
        <v>AJAGU68</v>
      </c>
      <c r="B2921" t="s">
        <v>11211</v>
      </c>
      <c r="C2921">
        <v>0</v>
      </c>
      <c r="D2921" t="s">
        <v>28</v>
      </c>
      <c r="E2921">
        <v>0</v>
      </c>
      <c r="G2921" t="s">
        <v>10344</v>
      </c>
      <c r="O2921" t="s">
        <v>5955</v>
      </c>
      <c r="P2921">
        <f t="shared" si="45"/>
        <v>380</v>
      </c>
    </row>
    <row r="2922" spans="1:16" x14ac:dyDescent="0.25">
      <c r="A2922" t="str">
        <f>"AJAGU110"</f>
        <v>AJAGU110</v>
      </c>
      <c r="B2922" t="s">
        <v>544</v>
      </c>
      <c r="C2922">
        <v>0</v>
      </c>
      <c r="D2922" t="s">
        <v>41</v>
      </c>
      <c r="E2922">
        <v>0</v>
      </c>
      <c r="O2922" t="s">
        <v>1543</v>
      </c>
      <c r="P2922">
        <f t="shared" si="45"/>
        <v>2576</v>
      </c>
    </row>
    <row r="2923" spans="1:16" hidden="1" x14ac:dyDescent="0.25">
      <c r="A2923" t="str">
        <f>"QJAGU75"</f>
        <v>QJAGU75</v>
      </c>
      <c r="B2923" t="s">
        <v>11212</v>
      </c>
      <c r="C2923">
        <v>0</v>
      </c>
      <c r="D2923" t="s">
        <v>41</v>
      </c>
      <c r="E2923">
        <v>0</v>
      </c>
      <c r="F2923" t="s">
        <v>4868</v>
      </c>
      <c r="G2923" t="s">
        <v>10344</v>
      </c>
      <c r="O2923" t="s">
        <v>11693</v>
      </c>
      <c r="P2923">
        <f t="shared" si="45"/>
        <v>0</v>
      </c>
    </row>
    <row r="2924" spans="1:16" hidden="1" x14ac:dyDescent="0.25">
      <c r="A2924" t="str">
        <f>"QJAGU26"</f>
        <v>QJAGU26</v>
      </c>
      <c r="B2924" t="s">
        <v>11212</v>
      </c>
      <c r="C2924">
        <v>0</v>
      </c>
      <c r="D2924" t="s">
        <v>41</v>
      </c>
      <c r="E2924">
        <v>0</v>
      </c>
      <c r="F2924" t="s">
        <v>4868</v>
      </c>
      <c r="G2924" t="s">
        <v>10344</v>
      </c>
      <c r="O2924" t="s">
        <v>11694</v>
      </c>
      <c r="P2924">
        <f t="shared" si="45"/>
        <v>0</v>
      </c>
    </row>
    <row r="2925" spans="1:16" hidden="1" x14ac:dyDescent="0.25">
      <c r="A2925" t="str">
        <f>"AJAGU75"</f>
        <v>AJAGU75</v>
      </c>
      <c r="B2925" t="s">
        <v>11213</v>
      </c>
      <c r="C2925">
        <v>0</v>
      </c>
      <c r="D2925" t="s">
        <v>41</v>
      </c>
      <c r="E2925">
        <v>0</v>
      </c>
      <c r="F2925" t="s">
        <v>153</v>
      </c>
      <c r="O2925" t="s">
        <v>9629</v>
      </c>
      <c r="P2925">
        <f t="shared" si="45"/>
        <v>0</v>
      </c>
    </row>
    <row r="2926" spans="1:16" hidden="1" x14ac:dyDescent="0.25">
      <c r="A2926" t="str">
        <f>"AJAGU12"</f>
        <v>AJAGU12</v>
      </c>
      <c r="B2926" t="s">
        <v>11214</v>
      </c>
      <c r="C2926">
        <v>0</v>
      </c>
      <c r="D2926" t="s">
        <v>41</v>
      </c>
      <c r="E2926">
        <v>0</v>
      </c>
      <c r="F2926" t="s">
        <v>9356</v>
      </c>
      <c r="G2926" t="s">
        <v>10344</v>
      </c>
      <c r="O2926" t="s">
        <v>11695</v>
      </c>
      <c r="P2926">
        <f t="shared" si="45"/>
        <v>0</v>
      </c>
    </row>
    <row r="2927" spans="1:16" hidden="1" x14ac:dyDescent="0.25">
      <c r="A2927" t="str">
        <f>"AJAGU45"</f>
        <v>AJAGU45</v>
      </c>
      <c r="B2927" t="s">
        <v>11215</v>
      </c>
      <c r="C2927">
        <v>0</v>
      </c>
      <c r="D2927" t="s">
        <v>41</v>
      </c>
      <c r="E2927">
        <v>0</v>
      </c>
      <c r="F2927" t="s">
        <v>1393</v>
      </c>
      <c r="G2927" t="s">
        <v>10344</v>
      </c>
      <c r="O2927" t="s">
        <v>11696</v>
      </c>
      <c r="P2927">
        <f t="shared" si="45"/>
        <v>0</v>
      </c>
    </row>
    <row r="2928" spans="1:16" hidden="1" x14ac:dyDescent="0.25">
      <c r="A2928" t="str">
        <f>"QJAGU35"</f>
        <v>QJAGU35</v>
      </c>
      <c r="B2928" t="s">
        <v>11215</v>
      </c>
      <c r="C2928">
        <v>0</v>
      </c>
      <c r="D2928" t="s">
        <v>41</v>
      </c>
      <c r="E2928">
        <v>0</v>
      </c>
      <c r="F2928" t="s">
        <v>1393</v>
      </c>
      <c r="G2928" t="s">
        <v>10344</v>
      </c>
      <c r="O2928" t="s">
        <v>11698</v>
      </c>
      <c r="P2928">
        <f t="shared" si="45"/>
        <v>0</v>
      </c>
    </row>
    <row r="2929" spans="1:16" hidden="1" x14ac:dyDescent="0.25">
      <c r="A2929" t="str">
        <f>"QJAGU24"</f>
        <v>QJAGU24</v>
      </c>
      <c r="B2929" t="s">
        <v>11216</v>
      </c>
      <c r="C2929">
        <v>0</v>
      </c>
      <c r="D2929" t="s">
        <v>41</v>
      </c>
      <c r="E2929">
        <v>0</v>
      </c>
      <c r="F2929" t="s">
        <v>560</v>
      </c>
      <c r="G2929" t="s">
        <v>10344</v>
      </c>
      <c r="O2929" t="s">
        <v>11699</v>
      </c>
      <c r="P2929">
        <f t="shared" si="45"/>
        <v>0</v>
      </c>
    </row>
    <row r="2930" spans="1:16" hidden="1" x14ac:dyDescent="0.25">
      <c r="A2930" t="str">
        <f>"AJAGU31"</f>
        <v>AJAGU31</v>
      </c>
      <c r="B2930" t="s">
        <v>11216</v>
      </c>
      <c r="C2930">
        <v>0</v>
      </c>
      <c r="D2930" t="s">
        <v>41</v>
      </c>
      <c r="E2930">
        <v>0</v>
      </c>
      <c r="F2930" t="s">
        <v>560</v>
      </c>
      <c r="G2930" t="s">
        <v>10344</v>
      </c>
      <c r="O2930" t="s">
        <v>11700</v>
      </c>
      <c r="P2930">
        <f t="shared" si="45"/>
        <v>0</v>
      </c>
    </row>
    <row r="2931" spans="1:16" hidden="1" x14ac:dyDescent="0.25">
      <c r="A2931" t="str">
        <f>"QJAGU34"</f>
        <v>QJAGU34</v>
      </c>
      <c r="B2931" t="s">
        <v>11217</v>
      </c>
      <c r="C2931">
        <v>0</v>
      </c>
      <c r="D2931" t="s">
        <v>41</v>
      </c>
      <c r="E2931">
        <v>0</v>
      </c>
      <c r="F2931" t="s">
        <v>11218</v>
      </c>
      <c r="G2931" t="s">
        <v>10344</v>
      </c>
      <c r="O2931" t="s">
        <v>11701</v>
      </c>
      <c r="P2931">
        <f t="shared" si="45"/>
        <v>0</v>
      </c>
    </row>
    <row r="2932" spans="1:16" hidden="1" x14ac:dyDescent="0.25">
      <c r="A2932" t="str">
        <f>"QJAGU64"</f>
        <v>QJAGU64</v>
      </c>
      <c r="B2932" t="s">
        <v>5110</v>
      </c>
      <c r="C2932">
        <v>0</v>
      </c>
      <c r="D2932" t="s">
        <v>41</v>
      </c>
      <c r="E2932">
        <v>0</v>
      </c>
      <c r="F2932" t="s">
        <v>4868</v>
      </c>
      <c r="G2932" t="s">
        <v>10344</v>
      </c>
      <c r="O2932" t="s">
        <v>13862</v>
      </c>
      <c r="P2932">
        <f t="shared" si="45"/>
        <v>0</v>
      </c>
    </row>
    <row r="2933" spans="1:16" hidden="1" x14ac:dyDescent="0.25">
      <c r="A2933" t="str">
        <f>"AJAGU48"</f>
        <v>AJAGU48</v>
      </c>
      <c r="B2933" t="s">
        <v>11219</v>
      </c>
      <c r="C2933">
        <v>0</v>
      </c>
      <c r="D2933" t="s">
        <v>41</v>
      </c>
      <c r="E2933">
        <v>0</v>
      </c>
      <c r="F2933" t="s">
        <v>4868</v>
      </c>
      <c r="G2933" t="s">
        <v>10344</v>
      </c>
      <c r="O2933" t="s">
        <v>693</v>
      </c>
      <c r="P2933">
        <f t="shared" si="45"/>
        <v>0</v>
      </c>
    </row>
    <row r="2934" spans="1:16" hidden="1" x14ac:dyDescent="0.25">
      <c r="A2934" t="str">
        <f>"QJAGU104"</f>
        <v>QJAGU104</v>
      </c>
      <c r="B2934" t="s">
        <v>4865</v>
      </c>
      <c r="C2934">
        <v>1958</v>
      </c>
      <c r="D2934" t="s">
        <v>41</v>
      </c>
      <c r="E2934">
        <v>48</v>
      </c>
      <c r="F2934" t="s">
        <v>4868</v>
      </c>
      <c r="O2934" t="s">
        <v>17814</v>
      </c>
      <c r="P2934">
        <f t="shared" si="45"/>
        <v>0</v>
      </c>
    </row>
    <row r="2935" spans="1:16" hidden="1" x14ac:dyDescent="0.25">
      <c r="A2935" t="str">
        <f>"QJAGU93"</f>
        <v>QJAGU93</v>
      </c>
      <c r="B2935" t="s">
        <v>607</v>
      </c>
      <c r="C2935">
        <v>0</v>
      </c>
      <c r="D2935" t="s">
        <v>41</v>
      </c>
      <c r="E2935">
        <v>0</v>
      </c>
      <c r="F2935" t="s">
        <v>560</v>
      </c>
      <c r="O2935" t="s">
        <v>17815</v>
      </c>
      <c r="P2935">
        <f t="shared" si="45"/>
        <v>0</v>
      </c>
    </row>
    <row r="2936" spans="1:16" hidden="1" x14ac:dyDescent="0.25">
      <c r="A2936" t="str">
        <f>"AJAGU91"</f>
        <v>AJAGU91</v>
      </c>
      <c r="B2936" t="s">
        <v>607</v>
      </c>
      <c r="C2936">
        <v>0</v>
      </c>
      <c r="D2936" t="s">
        <v>28</v>
      </c>
      <c r="E2936">
        <v>0</v>
      </c>
      <c r="G2936" t="s">
        <v>10344</v>
      </c>
      <c r="O2936" t="s">
        <v>17816</v>
      </c>
      <c r="P2936">
        <f t="shared" si="45"/>
        <v>0</v>
      </c>
    </row>
    <row r="2937" spans="1:16" hidden="1" x14ac:dyDescent="0.25">
      <c r="A2937" t="str">
        <f>"QJAGU45"</f>
        <v>QJAGU45</v>
      </c>
      <c r="B2937" t="s">
        <v>11220</v>
      </c>
      <c r="C2937">
        <v>0</v>
      </c>
      <c r="D2937" t="s">
        <v>41</v>
      </c>
      <c r="E2937">
        <v>0</v>
      </c>
      <c r="F2937" t="s">
        <v>560</v>
      </c>
      <c r="G2937" t="s">
        <v>10344</v>
      </c>
      <c r="O2937" t="s">
        <v>17817</v>
      </c>
      <c r="P2937">
        <f t="shared" si="45"/>
        <v>0</v>
      </c>
    </row>
    <row r="2938" spans="1:16" hidden="1" x14ac:dyDescent="0.25">
      <c r="A2938" t="str">
        <f>"QJAGU88"</f>
        <v>QJAGU88</v>
      </c>
      <c r="B2938" t="s">
        <v>5306</v>
      </c>
      <c r="C2938">
        <v>0</v>
      </c>
      <c r="D2938" t="s">
        <v>41</v>
      </c>
      <c r="E2938">
        <v>0</v>
      </c>
      <c r="F2938" t="s">
        <v>560</v>
      </c>
      <c r="G2938" t="s">
        <v>10344</v>
      </c>
      <c r="O2938" t="s">
        <v>17818</v>
      </c>
      <c r="P2938">
        <f t="shared" si="45"/>
        <v>0</v>
      </c>
    </row>
    <row r="2939" spans="1:16" hidden="1" x14ac:dyDescent="0.25">
      <c r="A2939" t="str">
        <f>"QJAGU55"</f>
        <v>QJAGU55</v>
      </c>
      <c r="B2939" t="s">
        <v>5082</v>
      </c>
      <c r="C2939">
        <v>0</v>
      </c>
      <c r="D2939" t="s">
        <v>41</v>
      </c>
      <c r="E2939">
        <v>0</v>
      </c>
      <c r="F2939" t="s">
        <v>560</v>
      </c>
      <c r="G2939" t="s">
        <v>10344</v>
      </c>
      <c r="O2939" t="s">
        <v>11703</v>
      </c>
      <c r="P2939">
        <f t="shared" si="45"/>
        <v>0</v>
      </c>
    </row>
    <row r="2940" spans="1:16" hidden="1" x14ac:dyDescent="0.25">
      <c r="A2940" t="str">
        <f>"QJAGU56"</f>
        <v>QJAGU56</v>
      </c>
      <c r="B2940" t="s">
        <v>5086</v>
      </c>
      <c r="C2940">
        <v>0</v>
      </c>
      <c r="D2940" t="s">
        <v>41</v>
      </c>
      <c r="E2940">
        <v>0</v>
      </c>
      <c r="F2940" t="s">
        <v>560</v>
      </c>
      <c r="G2940" t="s">
        <v>10344</v>
      </c>
      <c r="O2940" t="s">
        <v>11704</v>
      </c>
      <c r="P2940">
        <f t="shared" si="45"/>
        <v>0</v>
      </c>
    </row>
    <row r="2941" spans="1:16" hidden="1" x14ac:dyDescent="0.25">
      <c r="A2941" t="str">
        <f>"AJAGU83"</f>
        <v>AJAGU83</v>
      </c>
      <c r="B2941" t="s">
        <v>592</v>
      </c>
      <c r="C2941">
        <v>0</v>
      </c>
      <c r="D2941" t="s">
        <v>41</v>
      </c>
      <c r="E2941">
        <v>0</v>
      </c>
      <c r="O2941" t="s">
        <v>11706</v>
      </c>
      <c r="P2941">
        <f t="shared" si="45"/>
        <v>0</v>
      </c>
    </row>
    <row r="2942" spans="1:16" hidden="1" x14ac:dyDescent="0.25">
      <c r="A2942" t="str">
        <f>"QJAGU108"</f>
        <v>QJAGU108</v>
      </c>
      <c r="B2942" t="s">
        <v>4892</v>
      </c>
      <c r="C2942">
        <v>0</v>
      </c>
      <c r="D2942" t="s">
        <v>41</v>
      </c>
      <c r="E2942">
        <v>0</v>
      </c>
      <c r="F2942" t="s">
        <v>560</v>
      </c>
      <c r="O2942" t="s">
        <v>11707</v>
      </c>
      <c r="P2942">
        <f t="shared" si="45"/>
        <v>0</v>
      </c>
    </row>
    <row r="2943" spans="1:16" x14ac:dyDescent="0.25">
      <c r="A2943" t="str">
        <f>"AJAGU107"</f>
        <v>AJAGU107</v>
      </c>
      <c r="B2943" t="s">
        <v>11221</v>
      </c>
      <c r="C2943">
        <v>0</v>
      </c>
      <c r="D2943" t="s">
        <v>41</v>
      </c>
      <c r="E2943">
        <v>0</v>
      </c>
      <c r="O2943" t="s">
        <v>13863</v>
      </c>
      <c r="P2943">
        <f t="shared" si="45"/>
        <v>2020</v>
      </c>
    </row>
    <row r="2944" spans="1:16" hidden="1" x14ac:dyDescent="0.25">
      <c r="A2944" t="str">
        <f>"QJAGU100"</f>
        <v>QJAGU100</v>
      </c>
      <c r="B2944" t="s">
        <v>11221</v>
      </c>
      <c r="C2944">
        <v>2220</v>
      </c>
      <c r="D2944" t="s">
        <v>41</v>
      </c>
      <c r="E2944">
        <v>111</v>
      </c>
      <c r="F2944" t="s">
        <v>560</v>
      </c>
      <c r="H2944" t="s">
        <v>9871</v>
      </c>
      <c r="O2944" t="s">
        <v>11708</v>
      </c>
      <c r="P2944">
        <f t="shared" si="45"/>
        <v>0</v>
      </c>
    </row>
    <row r="2945" spans="1:16" x14ac:dyDescent="0.25">
      <c r="A2945" t="str">
        <f>"AJAGU106"</f>
        <v>AJAGU106</v>
      </c>
      <c r="B2945" t="s">
        <v>4844</v>
      </c>
      <c r="C2945">
        <v>0</v>
      </c>
      <c r="D2945" t="s">
        <v>41</v>
      </c>
      <c r="E2945">
        <v>0</v>
      </c>
      <c r="O2945" t="s">
        <v>13864</v>
      </c>
      <c r="P2945">
        <f t="shared" si="45"/>
        <v>1224</v>
      </c>
    </row>
    <row r="2946" spans="1:16" hidden="1" x14ac:dyDescent="0.25">
      <c r="A2946" t="str">
        <f>"QJAGU101"</f>
        <v>QJAGU101</v>
      </c>
      <c r="B2946" t="s">
        <v>4844</v>
      </c>
      <c r="C2946">
        <v>918</v>
      </c>
      <c r="D2946" t="s">
        <v>41</v>
      </c>
      <c r="E2946">
        <v>22</v>
      </c>
      <c r="F2946" t="s">
        <v>560</v>
      </c>
      <c r="O2946" t="s">
        <v>17819</v>
      </c>
      <c r="P2946">
        <f t="shared" si="45"/>
        <v>0</v>
      </c>
    </row>
    <row r="2947" spans="1:16" hidden="1" x14ac:dyDescent="0.25">
      <c r="A2947" t="str">
        <f>"QJAGU21"</f>
        <v>QJAGU21</v>
      </c>
      <c r="B2947" t="s">
        <v>11222</v>
      </c>
      <c r="C2947">
        <v>0</v>
      </c>
      <c r="D2947" t="s">
        <v>41</v>
      </c>
      <c r="E2947">
        <v>0</v>
      </c>
      <c r="F2947" t="s">
        <v>4868</v>
      </c>
      <c r="G2947" t="s">
        <v>10344</v>
      </c>
      <c r="O2947" t="s">
        <v>11709</v>
      </c>
      <c r="P2947">
        <f t="shared" ref="P2947:P3010" si="46">SUMIFS($C$2:$C$7959,$B$2:$B$7959,O2947)</f>
        <v>0</v>
      </c>
    </row>
    <row r="2948" spans="1:16" hidden="1" x14ac:dyDescent="0.25">
      <c r="A2948" t="str">
        <f>"AJAGU37"</f>
        <v>AJAGU37</v>
      </c>
      <c r="B2948" t="s">
        <v>11222</v>
      </c>
      <c r="C2948">
        <v>0</v>
      </c>
      <c r="D2948" t="s">
        <v>41</v>
      </c>
      <c r="E2948">
        <v>0</v>
      </c>
      <c r="F2948" t="s">
        <v>4868</v>
      </c>
      <c r="G2948" t="s">
        <v>10344</v>
      </c>
      <c r="O2948" t="s">
        <v>11710</v>
      </c>
      <c r="P2948">
        <f t="shared" si="46"/>
        <v>0</v>
      </c>
    </row>
    <row r="2949" spans="1:16" hidden="1" x14ac:dyDescent="0.25">
      <c r="A2949" t="str">
        <f>"AJAGU35"</f>
        <v>AJAGU35</v>
      </c>
      <c r="B2949" t="s">
        <v>11223</v>
      </c>
      <c r="C2949">
        <v>0</v>
      </c>
      <c r="D2949" t="s">
        <v>41</v>
      </c>
      <c r="E2949">
        <v>0</v>
      </c>
      <c r="F2949" t="s">
        <v>1393</v>
      </c>
      <c r="G2949" t="s">
        <v>10344</v>
      </c>
      <c r="O2949" t="s">
        <v>11711</v>
      </c>
      <c r="P2949">
        <f t="shared" si="46"/>
        <v>0</v>
      </c>
    </row>
    <row r="2950" spans="1:16" hidden="1" x14ac:dyDescent="0.25">
      <c r="A2950" t="str">
        <f>"QJAGU11"</f>
        <v>QJAGU11</v>
      </c>
      <c r="B2950" t="s">
        <v>11223</v>
      </c>
      <c r="C2950">
        <v>0</v>
      </c>
      <c r="D2950" t="s">
        <v>41</v>
      </c>
      <c r="E2950">
        <v>0</v>
      </c>
      <c r="F2950" t="s">
        <v>1393</v>
      </c>
      <c r="G2950" t="s">
        <v>10344</v>
      </c>
      <c r="O2950" t="s">
        <v>9633</v>
      </c>
      <c r="P2950">
        <f t="shared" si="46"/>
        <v>0</v>
      </c>
    </row>
    <row r="2951" spans="1:16" x14ac:dyDescent="0.25">
      <c r="A2951" t="str">
        <f>"CJAGU02"</f>
        <v>CJAGU02</v>
      </c>
      <c r="B2951" t="s">
        <v>1494</v>
      </c>
      <c r="C2951">
        <v>0</v>
      </c>
      <c r="D2951" t="s">
        <v>41</v>
      </c>
      <c r="E2951">
        <v>0</v>
      </c>
      <c r="F2951" t="s">
        <v>1393</v>
      </c>
      <c r="O2951" t="s">
        <v>9631</v>
      </c>
      <c r="P2951">
        <f t="shared" si="46"/>
        <v>1</v>
      </c>
    </row>
    <row r="2952" spans="1:16" x14ac:dyDescent="0.25">
      <c r="A2952" t="str">
        <f>"QJAGU73"</f>
        <v>QJAGU73</v>
      </c>
      <c r="B2952" t="s">
        <v>17768</v>
      </c>
      <c r="C2952">
        <v>0</v>
      </c>
      <c r="D2952" t="s">
        <v>41</v>
      </c>
      <c r="E2952">
        <v>0</v>
      </c>
      <c r="F2952" t="s">
        <v>555</v>
      </c>
      <c r="G2952" t="s">
        <v>10344</v>
      </c>
      <c r="H2952" t="s">
        <v>9871</v>
      </c>
      <c r="O2952" t="s">
        <v>13866</v>
      </c>
      <c r="P2952">
        <f t="shared" si="46"/>
        <v>4974</v>
      </c>
    </row>
    <row r="2953" spans="1:16" x14ac:dyDescent="0.25">
      <c r="A2953" t="str">
        <f>"AJAGU71"</f>
        <v>AJAGU71</v>
      </c>
      <c r="B2953" t="s">
        <v>13818</v>
      </c>
      <c r="C2953">
        <v>0</v>
      </c>
      <c r="D2953" t="s">
        <v>41</v>
      </c>
      <c r="E2953">
        <v>0</v>
      </c>
      <c r="G2953" t="s">
        <v>10344</v>
      </c>
      <c r="H2953" t="s">
        <v>9871</v>
      </c>
      <c r="O2953" t="s">
        <v>13865</v>
      </c>
      <c r="P2953">
        <f t="shared" si="46"/>
        <v>10016</v>
      </c>
    </row>
    <row r="2954" spans="1:16" x14ac:dyDescent="0.25">
      <c r="A2954" t="str">
        <f>"QJAGU79"</f>
        <v>QJAGU79</v>
      </c>
      <c r="B2954" t="s">
        <v>13818</v>
      </c>
      <c r="C2954">
        <v>0</v>
      </c>
      <c r="D2954" t="s">
        <v>41</v>
      </c>
      <c r="E2954">
        <v>0</v>
      </c>
      <c r="F2954" t="s">
        <v>555</v>
      </c>
      <c r="G2954" t="s">
        <v>10344</v>
      </c>
      <c r="H2954" t="s">
        <v>9871</v>
      </c>
      <c r="O2954" t="s">
        <v>11713</v>
      </c>
      <c r="P2954">
        <f t="shared" si="46"/>
        <v>8472</v>
      </c>
    </row>
    <row r="2955" spans="1:16" x14ac:dyDescent="0.25">
      <c r="A2955" t="str">
        <f>"QJAGU28"</f>
        <v>QJAGU28</v>
      </c>
      <c r="B2955" t="s">
        <v>11224</v>
      </c>
      <c r="C2955">
        <v>0</v>
      </c>
      <c r="D2955" t="s">
        <v>41</v>
      </c>
      <c r="E2955">
        <v>0</v>
      </c>
      <c r="F2955" t="s">
        <v>560</v>
      </c>
      <c r="G2955" t="s">
        <v>10344</v>
      </c>
      <c r="O2955" t="s">
        <v>695</v>
      </c>
      <c r="P2955">
        <f t="shared" si="46"/>
        <v>1344</v>
      </c>
    </row>
    <row r="2956" spans="1:16" hidden="1" x14ac:dyDescent="0.25">
      <c r="A2956" t="str">
        <f>"AJAGU70"</f>
        <v>AJAGU70</v>
      </c>
      <c r="B2956" t="s">
        <v>5055</v>
      </c>
      <c r="C2956">
        <v>0</v>
      </c>
      <c r="D2956" t="s">
        <v>28</v>
      </c>
      <c r="E2956">
        <v>0</v>
      </c>
      <c r="G2956" t="s">
        <v>10344</v>
      </c>
      <c r="O2956" t="s">
        <v>11714</v>
      </c>
      <c r="P2956">
        <f t="shared" si="46"/>
        <v>0</v>
      </c>
    </row>
    <row r="2957" spans="1:16" hidden="1" x14ac:dyDescent="0.25">
      <c r="A2957" t="str">
        <f>"QJAGU44"</f>
        <v>QJAGU44</v>
      </c>
      <c r="B2957" t="s">
        <v>5055</v>
      </c>
      <c r="C2957">
        <v>0</v>
      </c>
      <c r="D2957" t="s">
        <v>41</v>
      </c>
      <c r="E2957">
        <v>0</v>
      </c>
      <c r="F2957" t="s">
        <v>560</v>
      </c>
      <c r="G2957" t="s">
        <v>10344</v>
      </c>
      <c r="O2957" t="s">
        <v>11715</v>
      </c>
      <c r="P2957">
        <f t="shared" si="46"/>
        <v>0</v>
      </c>
    </row>
    <row r="2958" spans="1:16" hidden="1" x14ac:dyDescent="0.25">
      <c r="A2958" t="str">
        <f>"AJAGU53"</f>
        <v>AJAGU53</v>
      </c>
      <c r="B2958" t="s">
        <v>5048</v>
      </c>
      <c r="C2958">
        <v>0</v>
      </c>
      <c r="D2958" t="s">
        <v>41</v>
      </c>
      <c r="E2958">
        <v>0</v>
      </c>
      <c r="F2958" t="s">
        <v>560</v>
      </c>
      <c r="G2958" t="s">
        <v>10344</v>
      </c>
      <c r="O2958" t="s">
        <v>17820</v>
      </c>
      <c r="P2958">
        <f t="shared" si="46"/>
        <v>0</v>
      </c>
    </row>
    <row r="2959" spans="1:16" x14ac:dyDescent="0.25">
      <c r="A2959" t="str">
        <f>"QJAGU43"</f>
        <v>QJAGU43</v>
      </c>
      <c r="B2959" t="s">
        <v>5048</v>
      </c>
      <c r="C2959">
        <v>0</v>
      </c>
      <c r="D2959" t="s">
        <v>41</v>
      </c>
      <c r="E2959">
        <v>0</v>
      </c>
      <c r="F2959" t="s">
        <v>560</v>
      </c>
      <c r="G2959" t="s">
        <v>10344</v>
      </c>
      <c r="O2959" t="s">
        <v>13867</v>
      </c>
      <c r="P2959">
        <f t="shared" si="46"/>
        <v>44</v>
      </c>
    </row>
    <row r="2960" spans="1:16" hidden="1" x14ac:dyDescent="0.25">
      <c r="A2960" t="str">
        <f>"AJAGU84"</f>
        <v>AJAGU84</v>
      </c>
      <c r="B2960" t="s">
        <v>594</v>
      </c>
      <c r="C2960">
        <v>0</v>
      </c>
      <c r="D2960" t="s">
        <v>41</v>
      </c>
      <c r="E2960">
        <v>0</v>
      </c>
      <c r="O2960" t="s">
        <v>17821</v>
      </c>
      <c r="P2960">
        <f t="shared" si="46"/>
        <v>0</v>
      </c>
    </row>
    <row r="2961" spans="1:16" hidden="1" x14ac:dyDescent="0.25">
      <c r="A2961" t="str">
        <f>"AJAGU104"</f>
        <v>AJAGU104</v>
      </c>
      <c r="B2961" t="s">
        <v>5468</v>
      </c>
      <c r="C2961">
        <v>0</v>
      </c>
      <c r="D2961" t="s">
        <v>41</v>
      </c>
      <c r="E2961">
        <v>0</v>
      </c>
      <c r="O2961" t="s">
        <v>11717</v>
      </c>
      <c r="P2961">
        <f t="shared" si="46"/>
        <v>0</v>
      </c>
    </row>
    <row r="2962" spans="1:16" hidden="1" x14ac:dyDescent="0.25">
      <c r="A2962" t="str">
        <f>"QJAGU99"</f>
        <v>QJAGU99</v>
      </c>
      <c r="B2962" t="s">
        <v>5468</v>
      </c>
      <c r="C2962">
        <v>3103</v>
      </c>
      <c r="D2962" t="s">
        <v>41</v>
      </c>
      <c r="E2962">
        <v>155</v>
      </c>
      <c r="F2962" t="s">
        <v>560</v>
      </c>
      <c r="O2962" t="s">
        <v>13868</v>
      </c>
      <c r="P2962">
        <f t="shared" si="46"/>
        <v>0</v>
      </c>
    </row>
    <row r="2963" spans="1:16" hidden="1" x14ac:dyDescent="0.25">
      <c r="A2963" t="str">
        <f>"QJAGU107"</f>
        <v>QJAGU107</v>
      </c>
      <c r="B2963" t="s">
        <v>4886</v>
      </c>
      <c r="C2963">
        <v>1168</v>
      </c>
      <c r="D2963" t="s">
        <v>41</v>
      </c>
      <c r="E2963">
        <v>29</v>
      </c>
      <c r="F2963" t="s">
        <v>560</v>
      </c>
      <c r="O2963" t="s">
        <v>11719</v>
      </c>
      <c r="P2963">
        <f t="shared" si="46"/>
        <v>0</v>
      </c>
    </row>
    <row r="2964" spans="1:16" x14ac:dyDescent="0.25">
      <c r="A2964" t="str">
        <f>"QJAGU81"</f>
        <v>QJAGU81</v>
      </c>
      <c r="B2964" t="s">
        <v>5277</v>
      </c>
      <c r="C2964">
        <v>3044</v>
      </c>
      <c r="D2964" t="s">
        <v>41</v>
      </c>
      <c r="E2964">
        <v>76</v>
      </c>
      <c r="F2964" t="s">
        <v>4868</v>
      </c>
      <c r="G2964" t="s">
        <v>10344</v>
      </c>
      <c r="O2964" t="s">
        <v>13512</v>
      </c>
      <c r="P2964">
        <f t="shared" si="46"/>
        <v>3284</v>
      </c>
    </row>
    <row r="2965" spans="1:16" hidden="1" x14ac:dyDescent="0.25">
      <c r="A2965" t="str">
        <f>"AJAGU47"</f>
        <v>AJAGU47</v>
      </c>
      <c r="B2965" t="s">
        <v>11225</v>
      </c>
      <c r="C2965">
        <v>0</v>
      </c>
      <c r="D2965" t="s">
        <v>41</v>
      </c>
      <c r="E2965">
        <v>0</v>
      </c>
      <c r="F2965" t="s">
        <v>4868</v>
      </c>
      <c r="G2965" t="s">
        <v>10344</v>
      </c>
      <c r="O2965" t="s">
        <v>11721</v>
      </c>
      <c r="P2965">
        <f t="shared" si="46"/>
        <v>0</v>
      </c>
    </row>
    <row r="2966" spans="1:16" hidden="1" x14ac:dyDescent="0.25">
      <c r="A2966" t="str">
        <f>"CJAGU01"</f>
        <v>CJAGU01</v>
      </c>
      <c r="B2966" t="s">
        <v>1490</v>
      </c>
      <c r="C2966">
        <v>0</v>
      </c>
      <c r="D2966" t="s">
        <v>41</v>
      </c>
      <c r="E2966">
        <v>0</v>
      </c>
      <c r="F2966" t="s">
        <v>1393</v>
      </c>
      <c r="O2966" t="s">
        <v>706</v>
      </c>
      <c r="P2966">
        <f t="shared" si="46"/>
        <v>0</v>
      </c>
    </row>
    <row r="2967" spans="1:16" hidden="1" x14ac:dyDescent="0.25">
      <c r="A2967" t="str">
        <f>"QJAGU116"</f>
        <v>QJAGU116</v>
      </c>
      <c r="B2967" t="s">
        <v>1490</v>
      </c>
      <c r="C2967">
        <v>0</v>
      </c>
      <c r="D2967" t="s">
        <v>41</v>
      </c>
      <c r="E2967">
        <v>0</v>
      </c>
      <c r="F2967" t="s">
        <v>1393</v>
      </c>
      <c r="O2967" t="s">
        <v>703</v>
      </c>
      <c r="P2967">
        <f t="shared" si="46"/>
        <v>0</v>
      </c>
    </row>
    <row r="2968" spans="1:16" hidden="1" x14ac:dyDescent="0.25">
      <c r="A2968" t="str">
        <f>"QJAGU110"</f>
        <v>QJAGU110</v>
      </c>
      <c r="B2968" t="s">
        <v>1490</v>
      </c>
      <c r="C2968">
        <v>0</v>
      </c>
      <c r="D2968" t="s">
        <v>41</v>
      </c>
      <c r="E2968">
        <v>0</v>
      </c>
      <c r="F2968" t="s">
        <v>1393</v>
      </c>
      <c r="O2968" t="s">
        <v>11722</v>
      </c>
      <c r="P2968">
        <f t="shared" si="46"/>
        <v>0</v>
      </c>
    </row>
    <row r="2969" spans="1:16" hidden="1" x14ac:dyDescent="0.25">
      <c r="A2969" t="str">
        <f>"QJAGU12"</f>
        <v>QJAGU12</v>
      </c>
      <c r="B2969" t="s">
        <v>11226</v>
      </c>
      <c r="C2969">
        <v>0</v>
      </c>
      <c r="D2969" t="s">
        <v>41</v>
      </c>
      <c r="E2969">
        <v>0</v>
      </c>
      <c r="F2969" t="s">
        <v>4942</v>
      </c>
      <c r="G2969" t="s">
        <v>10344</v>
      </c>
      <c r="O2969" t="s">
        <v>11723</v>
      </c>
      <c r="P2969">
        <f t="shared" si="46"/>
        <v>0</v>
      </c>
    </row>
    <row r="2970" spans="1:16" hidden="1" x14ac:dyDescent="0.25">
      <c r="A2970" t="str">
        <f>"AJAGU13"</f>
        <v>AJAGU13</v>
      </c>
      <c r="B2970" t="s">
        <v>11227</v>
      </c>
      <c r="C2970">
        <v>0</v>
      </c>
      <c r="D2970" t="s">
        <v>41</v>
      </c>
      <c r="E2970">
        <v>0</v>
      </c>
      <c r="F2970" t="s">
        <v>11228</v>
      </c>
      <c r="G2970" t="s">
        <v>10344</v>
      </c>
      <c r="O2970" t="s">
        <v>17822</v>
      </c>
      <c r="P2970">
        <f t="shared" si="46"/>
        <v>0</v>
      </c>
    </row>
    <row r="2971" spans="1:16" hidden="1" x14ac:dyDescent="0.25">
      <c r="A2971" t="str">
        <f>"AJAGU14"</f>
        <v>AJAGU14</v>
      </c>
      <c r="B2971" t="s">
        <v>11229</v>
      </c>
      <c r="C2971">
        <v>0</v>
      </c>
      <c r="D2971" t="s">
        <v>41</v>
      </c>
      <c r="E2971">
        <v>0</v>
      </c>
      <c r="F2971" t="s">
        <v>11228</v>
      </c>
      <c r="G2971" t="s">
        <v>10344</v>
      </c>
      <c r="O2971" t="s">
        <v>17823</v>
      </c>
      <c r="P2971">
        <f t="shared" si="46"/>
        <v>0</v>
      </c>
    </row>
    <row r="2972" spans="1:16" hidden="1" x14ac:dyDescent="0.25">
      <c r="A2972" t="str">
        <f>"AJAGU16"</f>
        <v>AJAGU16</v>
      </c>
      <c r="B2972" t="s">
        <v>11230</v>
      </c>
      <c r="C2972">
        <v>0</v>
      </c>
      <c r="D2972" t="s">
        <v>41</v>
      </c>
      <c r="E2972">
        <v>0</v>
      </c>
      <c r="F2972" t="s">
        <v>11228</v>
      </c>
      <c r="G2972" t="s">
        <v>10344</v>
      </c>
      <c r="O2972" t="s">
        <v>17824</v>
      </c>
      <c r="P2972">
        <f t="shared" si="46"/>
        <v>0</v>
      </c>
    </row>
    <row r="2973" spans="1:16" hidden="1" x14ac:dyDescent="0.25">
      <c r="A2973" t="str">
        <f>"AJAGU15"</f>
        <v>AJAGU15</v>
      </c>
      <c r="B2973" t="s">
        <v>11231</v>
      </c>
      <c r="C2973">
        <v>0</v>
      </c>
      <c r="D2973" t="s">
        <v>41</v>
      </c>
      <c r="E2973">
        <v>0</v>
      </c>
      <c r="F2973" t="s">
        <v>11228</v>
      </c>
      <c r="G2973" t="s">
        <v>10344</v>
      </c>
      <c r="O2973" t="s">
        <v>17825</v>
      </c>
      <c r="P2973">
        <f t="shared" si="46"/>
        <v>0</v>
      </c>
    </row>
    <row r="2974" spans="1:16" hidden="1" x14ac:dyDescent="0.25">
      <c r="A2974" t="str">
        <f>"QJAGU27"</f>
        <v>QJAGU27</v>
      </c>
      <c r="B2974" t="s">
        <v>11232</v>
      </c>
      <c r="C2974">
        <v>0</v>
      </c>
      <c r="D2974" t="s">
        <v>41</v>
      </c>
      <c r="E2974">
        <v>0</v>
      </c>
      <c r="F2974" t="s">
        <v>560</v>
      </c>
      <c r="G2974" t="s">
        <v>10344</v>
      </c>
      <c r="O2974" t="s">
        <v>17827</v>
      </c>
      <c r="P2974">
        <f t="shared" si="46"/>
        <v>0</v>
      </c>
    </row>
    <row r="2975" spans="1:16" x14ac:dyDescent="0.25">
      <c r="A2975" t="str">
        <f>"AJAGU98"</f>
        <v>AJAGU98</v>
      </c>
      <c r="B2975" t="s">
        <v>5068</v>
      </c>
      <c r="C2975">
        <v>0</v>
      </c>
      <c r="D2975" t="s">
        <v>28</v>
      </c>
      <c r="E2975">
        <v>0</v>
      </c>
      <c r="G2975" t="s">
        <v>10344</v>
      </c>
      <c r="O2975" t="s">
        <v>13870</v>
      </c>
      <c r="P2975">
        <f t="shared" si="46"/>
        <v>697</v>
      </c>
    </row>
    <row r="2976" spans="1:16" hidden="1" x14ac:dyDescent="0.25">
      <c r="A2976" t="str">
        <f>"QJAGU47"</f>
        <v>QJAGU47</v>
      </c>
      <c r="B2976" t="s">
        <v>5068</v>
      </c>
      <c r="C2976">
        <v>0</v>
      </c>
      <c r="D2976" t="s">
        <v>41</v>
      </c>
      <c r="E2976">
        <v>0</v>
      </c>
      <c r="F2976" t="s">
        <v>560</v>
      </c>
      <c r="G2976" t="s">
        <v>10344</v>
      </c>
      <c r="O2976" t="s">
        <v>17828</v>
      </c>
      <c r="P2976">
        <f t="shared" si="46"/>
        <v>0</v>
      </c>
    </row>
    <row r="2977" spans="1:16" hidden="1" x14ac:dyDescent="0.25">
      <c r="A2977" t="str">
        <f>"QJAGU46"</f>
        <v>QJAGU46</v>
      </c>
      <c r="B2977" t="s">
        <v>5064</v>
      </c>
      <c r="C2977">
        <v>0</v>
      </c>
      <c r="D2977" t="s">
        <v>41</v>
      </c>
      <c r="E2977">
        <v>0</v>
      </c>
      <c r="F2977" t="s">
        <v>560</v>
      </c>
      <c r="G2977" t="s">
        <v>10344</v>
      </c>
      <c r="O2977" t="s">
        <v>17829</v>
      </c>
      <c r="P2977">
        <f t="shared" si="46"/>
        <v>0</v>
      </c>
    </row>
    <row r="2978" spans="1:16" x14ac:dyDescent="0.25">
      <c r="A2978" t="str">
        <f>"AJAGU86"</f>
        <v>AJAGU86</v>
      </c>
      <c r="B2978" t="s">
        <v>596</v>
      </c>
      <c r="C2978">
        <v>0</v>
      </c>
      <c r="D2978" t="s">
        <v>41</v>
      </c>
      <c r="E2978">
        <v>0</v>
      </c>
      <c r="O2978" t="s">
        <v>13871</v>
      </c>
      <c r="P2978">
        <f t="shared" si="46"/>
        <v>140</v>
      </c>
    </row>
    <row r="2979" spans="1:16" x14ac:dyDescent="0.25">
      <c r="A2979" t="str">
        <f>"AJAGU105"</f>
        <v>AJAGU105</v>
      </c>
      <c r="B2979" t="s">
        <v>4850</v>
      </c>
      <c r="C2979">
        <v>0</v>
      </c>
      <c r="D2979" t="s">
        <v>41</v>
      </c>
      <c r="E2979">
        <v>0</v>
      </c>
      <c r="O2979" t="s">
        <v>17831</v>
      </c>
      <c r="P2979">
        <f t="shared" si="46"/>
        <v>925</v>
      </c>
    </row>
    <row r="2980" spans="1:16" hidden="1" x14ac:dyDescent="0.25">
      <c r="A2980" t="str">
        <f>"QJAGU102"</f>
        <v>QJAGU102</v>
      </c>
      <c r="B2980" t="s">
        <v>4850</v>
      </c>
      <c r="C2980">
        <v>2480</v>
      </c>
      <c r="D2980" t="s">
        <v>41</v>
      </c>
      <c r="E2980">
        <v>124</v>
      </c>
      <c r="F2980" t="s">
        <v>560</v>
      </c>
      <c r="O2980" t="s">
        <v>11724</v>
      </c>
      <c r="P2980">
        <f t="shared" si="46"/>
        <v>0</v>
      </c>
    </row>
    <row r="2981" spans="1:16" hidden="1" x14ac:dyDescent="0.25">
      <c r="A2981" t="str">
        <f>"QJAGU109"</f>
        <v>QJAGU109</v>
      </c>
      <c r="B2981" t="s">
        <v>4897</v>
      </c>
      <c r="C2981">
        <v>55</v>
      </c>
      <c r="D2981" t="s">
        <v>41</v>
      </c>
      <c r="E2981">
        <v>1</v>
      </c>
      <c r="F2981" t="s">
        <v>560</v>
      </c>
      <c r="O2981" t="s">
        <v>11726</v>
      </c>
      <c r="P2981">
        <f t="shared" si="46"/>
        <v>0</v>
      </c>
    </row>
    <row r="2982" spans="1:16" hidden="1" x14ac:dyDescent="0.25">
      <c r="A2982" t="str">
        <f>"QJAGU96"</f>
        <v>QJAGU96</v>
      </c>
      <c r="B2982" t="s">
        <v>5449</v>
      </c>
      <c r="C2982">
        <v>0</v>
      </c>
      <c r="D2982" t="s">
        <v>41</v>
      </c>
      <c r="E2982">
        <v>0</v>
      </c>
      <c r="F2982" t="s">
        <v>4868</v>
      </c>
      <c r="O2982" t="s">
        <v>17832</v>
      </c>
      <c r="P2982">
        <f t="shared" si="46"/>
        <v>0</v>
      </c>
    </row>
    <row r="2983" spans="1:16" hidden="1" x14ac:dyDescent="0.25">
      <c r="A2983" t="str">
        <f>"QJAGU19"</f>
        <v>QJAGU19</v>
      </c>
      <c r="B2983" t="s">
        <v>5449</v>
      </c>
      <c r="C2983">
        <v>0</v>
      </c>
      <c r="D2983" t="s">
        <v>41</v>
      </c>
      <c r="E2983">
        <v>0</v>
      </c>
      <c r="F2983" t="s">
        <v>4868</v>
      </c>
      <c r="G2983" t="s">
        <v>10344</v>
      </c>
      <c r="O2983" t="s">
        <v>13872</v>
      </c>
      <c r="P2983">
        <f t="shared" si="46"/>
        <v>0</v>
      </c>
    </row>
    <row r="2984" spans="1:16" hidden="1" x14ac:dyDescent="0.25">
      <c r="A2984" t="str">
        <f>"QJAGU48"</f>
        <v>QJAGU48</v>
      </c>
      <c r="B2984" t="s">
        <v>11233</v>
      </c>
      <c r="C2984">
        <v>0</v>
      </c>
      <c r="D2984" t="s">
        <v>41</v>
      </c>
      <c r="E2984">
        <v>0</v>
      </c>
      <c r="F2984" t="s">
        <v>4942</v>
      </c>
      <c r="G2984" t="s">
        <v>10344</v>
      </c>
      <c r="O2984" t="s">
        <v>17833</v>
      </c>
      <c r="P2984">
        <f t="shared" si="46"/>
        <v>0</v>
      </c>
    </row>
    <row r="2985" spans="1:16" hidden="1" x14ac:dyDescent="0.25">
      <c r="A2985" t="str">
        <f>"QJAGU82"</f>
        <v>QJAGU82</v>
      </c>
      <c r="B2985" t="s">
        <v>11234</v>
      </c>
      <c r="C2985">
        <v>0</v>
      </c>
      <c r="D2985" t="s">
        <v>41</v>
      </c>
      <c r="E2985">
        <v>0</v>
      </c>
      <c r="F2985" t="s">
        <v>4942</v>
      </c>
      <c r="G2985" t="s">
        <v>10344</v>
      </c>
      <c r="O2985" t="s">
        <v>11729</v>
      </c>
      <c r="P2985">
        <f t="shared" si="46"/>
        <v>0</v>
      </c>
    </row>
    <row r="2986" spans="1:16" x14ac:dyDescent="0.25">
      <c r="A2986" t="str">
        <f>"QJAGU13"</f>
        <v>QJAGU13</v>
      </c>
      <c r="B2986" t="s">
        <v>4940</v>
      </c>
      <c r="C2986">
        <v>80520</v>
      </c>
      <c r="D2986" t="s">
        <v>41</v>
      </c>
      <c r="E2986">
        <v>4026</v>
      </c>
      <c r="F2986" t="s">
        <v>4942</v>
      </c>
      <c r="G2986" t="s">
        <v>10344</v>
      </c>
      <c r="O2986" t="s">
        <v>6017</v>
      </c>
      <c r="P2986">
        <f t="shared" si="46"/>
        <v>3373</v>
      </c>
    </row>
    <row r="2987" spans="1:16" x14ac:dyDescent="0.25">
      <c r="A2987" t="str">
        <f>"AJAGU30"</f>
        <v>AJAGU30</v>
      </c>
      <c r="B2987" t="s">
        <v>4940</v>
      </c>
      <c r="C2987">
        <v>0</v>
      </c>
      <c r="D2987" t="s">
        <v>41</v>
      </c>
      <c r="E2987">
        <v>0</v>
      </c>
      <c r="F2987" t="s">
        <v>4942</v>
      </c>
      <c r="G2987" t="s">
        <v>10344</v>
      </c>
      <c r="O2987" t="s">
        <v>13874</v>
      </c>
      <c r="P2987">
        <f t="shared" si="46"/>
        <v>844</v>
      </c>
    </row>
    <row r="2988" spans="1:16" x14ac:dyDescent="0.25">
      <c r="A2988" t="str">
        <f>"AJAGU115"</f>
        <v>AJAGU115</v>
      </c>
      <c r="B2988" t="s">
        <v>4940</v>
      </c>
      <c r="C2988">
        <v>0</v>
      </c>
      <c r="D2988" t="s">
        <v>28</v>
      </c>
      <c r="E2988">
        <v>0</v>
      </c>
      <c r="O2988" t="s">
        <v>13873</v>
      </c>
      <c r="P2988">
        <f t="shared" si="46"/>
        <v>864</v>
      </c>
    </row>
    <row r="2989" spans="1:16" hidden="1" x14ac:dyDescent="0.25">
      <c r="A2989" t="str">
        <f>"QJAGU87"</f>
        <v>QJAGU87</v>
      </c>
      <c r="B2989" t="s">
        <v>5303</v>
      </c>
      <c r="C2989">
        <v>192800</v>
      </c>
      <c r="D2989" t="s">
        <v>41</v>
      </c>
      <c r="E2989">
        <v>9640</v>
      </c>
      <c r="F2989" t="s">
        <v>4942</v>
      </c>
      <c r="G2989" t="s">
        <v>10344</v>
      </c>
      <c r="O2989" t="s">
        <v>11732</v>
      </c>
      <c r="P2989">
        <f t="shared" si="46"/>
        <v>0</v>
      </c>
    </row>
    <row r="2990" spans="1:16" hidden="1" x14ac:dyDescent="0.25">
      <c r="A2990" t="str">
        <f>"AJAGU116"</f>
        <v>AJAGU116</v>
      </c>
      <c r="B2990" t="s">
        <v>5303</v>
      </c>
      <c r="C2990">
        <v>0</v>
      </c>
      <c r="D2990" t="s">
        <v>28</v>
      </c>
      <c r="E2990">
        <v>0</v>
      </c>
      <c r="O2990" t="s">
        <v>6037</v>
      </c>
      <c r="P2990">
        <f t="shared" si="46"/>
        <v>0</v>
      </c>
    </row>
    <row r="2991" spans="1:16" hidden="1" x14ac:dyDescent="0.25">
      <c r="A2991" t="str">
        <f>"AJAGU43"</f>
        <v>AJAGU43</v>
      </c>
      <c r="B2991" t="s">
        <v>11235</v>
      </c>
      <c r="C2991">
        <v>0</v>
      </c>
      <c r="D2991" t="s">
        <v>41</v>
      </c>
      <c r="E2991">
        <v>0</v>
      </c>
      <c r="F2991" t="s">
        <v>4942</v>
      </c>
      <c r="G2991" t="s">
        <v>10344</v>
      </c>
      <c r="O2991" t="s">
        <v>11734</v>
      </c>
      <c r="P2991">
        <f t="shared" si="46"/>
        <v>0</v>
      </c>
    </row>
    <row r="2992" spans="1:16" hidden="1" x14ac:dyDescent="0.25">
      <c r="A2992" t="str">
        <f>"AJAGU25"</f>
        <v>AJAGU25</v>
      </c>
      <c r="B2992" t="s">
        <v>11236</v>
      </c>
      <c r="C2992">
        <v>0</v>
      </c>
      <c r="D2992" t="s">
        <v>41</v>
      </c>
      <c r="E2992">
        <v>0</v>
      </c>
      <c r="F2992" t="s">
        <v>4942</v>
      </c>
      <c r="G2992" t="s">
        <v>10344</v>
      </c>
      <c r="O2992" t="s">
        <v>6041</v>
      </c>
      <c r="P2992">
        <f t="shared" si="46"/>
        <v>0</v>
      </c>
    </row>
    <row r="2993" spans="1:16" hidden="1" x14ac:dyDescent="0.25">
      <c r="A2993" t="str">
        <f>"QJAGU14"</f>
        <v>QJAGU14</v>
      </c>
      <c r="B2993" t="s">
        <v>11237</v>
      </c>
      <c r="C2993">
        <v>0</v>
      </c>
      <c r="D2993" t="s">
        <v>41</v>
      </c>
      <c r="E2993">
        <v>0</v>
      </c>
      <c r="F2993" t="s">
        <v>4942</v>
      </c>
      <c r="G2993" t="s">
        <v>10344</v>
      </c>
      <c r="O2993" t="s">
        <v>11735</v>
      </c>
      <c r="P2993">
        <f t="shared" si="46"/>
        <v>0</v>
      </c>
    </row>
    <row r="2994" spans="1:16" x14ac:dyDescent="0.25">
      <c r="A2994" t="str">
        <f>"AJAGU17"</f>
        <v>AJAGU17</v>
      </c>
      <c r="B2994" t="s">
        <v>11237</v>
      </c>
      <c r="C2994">
        <v>0</v>
      </c>
      <c r="D2994" t="s">
        <v>41</v>
      </c>
      <c r="E2994">
        <v>0</v>
      </c>
      <c r="F2994" t="s">
        <v>4942</v>
      </c>
      <c r="G2994" t="s">
        <v>10344</v>
      </c>
      <c r="O2994" t="s">
        <v>6390</v>
      </c>
      <c r="P2994">
        <f t="shared" si="46"/>
        <v>3063</v>
      </c>
    </row>
    <row r="2995" spans="1:16" hidden="1" x14ac:dyDescent="0.25">
      <c r="A2995" t="str">
        <f>"QJAGU65"</f>
        <v>QJAGU65</v>
      </c>
      <c r="B2995" t="s">
        <v>11238</v>
      </c>
      <c r="C2995">
        <v>0</v>
      </c>
      <c r="D2995" t="s">
        <v>41</v>
      </c>
      <c r="E2995">
        <v>0</v>
      </c>
      <c r="F2995" t="s">
        <v>4942</v>
      </c>
      <c r="G2995" t="s">
        <v>10344</v>
      </c>
      <c r="O2995" t="s">
        <v>17834</v>
      </c>
      <c r="P2995">
        <f t="shared" si="46"/>
        <v>0</v>
      </c>
    </row>
    <row r="2996" spans="1:16" hidden="1" x14ac:dyDescent="0.25">
      <c r="A2996" t="str">
        <f>"AJAGU119"</f>
        <v>AJAGU119</v>
      </c>
      <c r="B2996" t="s">
        <v>5088</v>
      </c>
      <c r="C2996">
        <v>0</v>
      </c>
      <c r="D2996" t="s">
        <v>28</v>
      </c>
      <c r="E2996">
        <v>0</v>
      </c>
      <c r="O2996" t="s">
        <v>11737</v>
      </c>
      <c r="P2996">
        <f t="shared" si="46"/>
        <v>0</v>
      </c>
    </row>
    <row r="2997" spans="1:16" hidden="1" x14ac:dyDescent="0.25">
      <c r="A2997" t="str">
        <f>"AJAGU63"</f>
        <v>AJAGU63</v>
      </c>
      <c r="B2997" t="s">
        <v>5088</v>
      </c>
      <c r="C2997">
        <v>0</v>
      </c>
      <c r="D2997" t="s">
        <v>41</v>
      </c>
      <c r="E2997">
        <v>0</v>
      </c>
      <c r="F2997" t="s">
        <v>4942</v>
      </c>
      <c r="G2997" t="s">
        <v>10344</v>
      </c>
      <c r="O2997" t="s">
        <v>11738</v>
      </c>
      <c r="P2997">
        <f t="shared" si="46"/>
        <v>0</v>
      </c>
    </row>
    <row r="2998" spans="1:16" hidden="1" x14ac:dyDescent="0.25">
      <c r="A2998" t="str">
        <f>"QJAGU58"</f>
        <v>QJAGU58</v>
      </c>
      <c r="B2998" t="s">
        <v>5088</v>
      </c>
      <c r="C2998">
        <v>11760</v>
      </c>
      <c r="D2998" t="s">
        <v>41</v>
      </c>
      <c r="E2998">
        <v>588</v>
      </c>
      <c r="F2998" t="s">
        <v>4942</v>
      </c>
      <c r="G2998" t="s">
        <v>10344</v>
      </c>
      <c r="O2998" t="s">
        <v>11739</v>
      </c>
      <c r="P2998">
        <f t="shared" si="46"/>
        <v>0</v>
      </c>
    </row>
    <row r="2999" spans="1:16" hidden="1" x14ac:dyDescent="0.25">
      <c r="A2999" t="str">
        <f>"QJAGU83"</f>
        <v>QJAGU83</v>
      </c>
      <c r="B2999" t="s">
        <v>11239</v>
      </c>
      <c r="C2999">
        <v>0</v>
      </c>
      <c r="D2999" t="s">
        <v>41</v>
      </c>
      <c r="E2999">
        <v>0</v>
      </c>
      <c r="F2999" t="s">
        <v>4942</v>
      </c>
      <c r="G2999" t="s">
        <v>10344</v>
      </c>
      <c r="O2999" t="s">
        <v>11740</v>
      </c>
      <c r="P2999">
        <f t="shared" si="46"/>
        <v>0</v>
      </c>
    </row>
    <row r="3000" spans="1:16" x14ac:dyDescent="0.25">
      <c r="A3000" t="str">
        <f>"AJAGU118"</f>
        <v>AJAGU118</v>
      </c>
      <c r="B3000" t="s">
        <v>5000</v>
      </c>
      <c r="C3000">
        <v>0</v>
      </c>
      <c r="D3000" t="s">
        <v>28</v>
      </c>
      <c r="E3000">
        <v>0</v>
      </c>
      <c r="O3000" t="s">
        <v>6046</v>
      </c>
      <c r="P3000">
        <f t="shared" si="46"/>
        <v>7440</v>
      </c>
    </row>
    <row r="3001" spans="1:16" hidden="1" x14ac:dyDescent="0.25">
      <c r="A3001" t="str">
        <f>"QJAGU29"</f>
        <v>QJAGU29</v>
      </c>
      <c r="B3001" t="s">
        <v>5000</v>
      </c>
      <c r="C3001">
        <v>449060</v>
      </c>
      <c r="D3001" t="s">
        <v>41</v>
      </c>
      <c r="E3001">
        <v>22453</v>
      </c>
      <c r="F3001" t="s">
        <v>4942</v>
      </c>
      <c r="G3001" t="s">
        <v>10344</v>
      </c>
      <c r="O3001" t="s">
        <v>11742</v>
      </c>
      <c r="P3001">
        <f t="shared" si="46"/>
        <v>0</v>
      </c>
    </row>
    <row r="3002" spans="1:16" hidden="1" x14ac:dyDescent="0.25">
      <c r="A3002" t="str">
        <f>"AJAGU38"</f>
        <v>AJAGU38</v>
      </c>
      <c r="B3002" t="s">
        <v>5000</v>
      </c>
      <c r="C3002">
        <v>0</v>
      </c>
      <c r="D3002" t="s">
        <v>41</v>
      </c>
      <c r="E3002">
        <v>0</v>
      </c>
      <c r="F3002" t="s">
        <v>4942</v>
      </c>
      <c r="G3002" t="s">
        <v>10344</v>
      </c>
      <c r="O3002" t="s">
        <v>11743</v>
      </c>
      <c r="P3002">
        <f t="shared" si="46"/>
        <v>0</v>
      </c>
    </row>
    <row r="3003" spans="1:16" hidden="1" x14ac:dyDescent="0.25">
      <c r="A3003" t="str">
        <f>"QJAGU94"</f>
        <v>QJAGU94</v>
      </c>
      <c r="B3003" t="s">
        <v>5424</v>
      </c>
      <c r="C3003">
        <v>0</v>
      </c>
      <c r="D3003" t="s">
        <v>41</v>
      </c>
      <c r="E3003">
        <v>0</v>
      </c>
      <c r="F3003" t="s">
        <v>4942</v>
      </c>
      <c r="G3003" t="s">
        <v>10344</v>
      </c>
      <c r="O3003" t="s">
        <v>11744</v>
      </c>
      <c r="P3003">
        <f t="shared" si="46"/>
        <v>0</v>
      </c>
    </row>
    <row r="3004" spans="1:16" hidden="1" x14ac:dyDescent="0.25">
      <c r="A3004" t="str">
        <f>"AJAGU117"</f>
        <v>AJAGU117</v>
      </c>
      <c r="B3004" t="s">
        <v>5424</v>
      </c>
      <c r="C3004">
        <v>0</v>
      </c>
      <c r="D3004" t="s">
        <v>28</v>
      </c>
      <c r="E3004">
        <v>0</v>
      </c>
      <c r="O3004" t="s">
        <v>6062</v>
      </c>
      <c r="P3004">
        <f t="shared" si="46"/>
        <v>0</v>
      </c>
    </row>
    <row r="3005" spans="1:16" x14ac:dyDescent="0.25">
      <c r="A3005" t="str">
        <f>"AJAGU18"</f>
        <v>AJAGU18</v>
      </c>
      <c r="B3005" t="s">
        <v>11240</v>
      </c>
      <c r="C3005">
        <v>0</v>
      </c>
      <c r="D3005" t="s">
        <v>41</v>
      </c>
      <c r="E3005">
        <v>0</v>
      </c>
      <c r="F3005" t="s">
        <v>4942</v>
      </c>
      <c r="G3005" t="s">
        <v>10344</v>
      </c>
      <c r="O3005" t="s">
        <v>6065</v>
      </c>
      <c r="P3005">
        <f t="shared" si="46"/>
        <v>9920</v>
      </c>
    </row>
    <row r="3006" spans="1:16" hidden="1" x14ac:dyDescent="0.25">
      <c r="A3006" t="str">
        <f>"AJAGU19"</f>
        <v>AJAGU19</v>
      </c>
      <c r="B3006" t="s">
        <v>11241</v>
      </c>
      <c r="C3006">
        <v>0</v>
      </c>
      <c r="D3006" t="s">
        <v>41</v>
      </c>
      <c r="E3006">
        <v>0</v>
      </c>
      <c r="F3006" t="s">
        <v>4942</v>
      </c>
      <c r="G3006" t="s">
        <v>10344</v>
      </c>
      <c r="O3006" t="s">
        <v>11746</v>
      </c>
      <c r="P3006">
        <f t="shared" si="46"/>
        <v>0</v>
      </c>
    </row>
    <row r="3007" spans="1:16" hidden="1" x14ac:dyDescent="0.25">
      <c r="A3007" t="str">
        <f>"QJAGU15"</f>
        <v>QJAGU15</v>
      </c>
      <c r="B3007" t="s">
        <v>11242</v>
      </c>
      <c r="C3007">
        <v>0</v>
      </c>
      <c r="D3007" t="s">
        <v>41</v>
      </c>
      <c r="E3007">
        <v>0</v>
      </c>
      <c r="F3007" t="s">
        <v>4942</v>
      </c>
      <c r="G3007" t="s">
        <v>10344</v>
      </c>
      <c r="O3007" t="s">
        <v>11747</v>
      </c>
      <c r="P3007">
        <f t="shared" si="46"/>
        <v>0</v>
      </c>
    </row>
    <row r="3008" spans="1:16" hidden="1" x14ac:dyDescent="0.25">
      <c r="A3008" t="str">
        <f>"AJAGU20"</f>
        <v>AJAGU20</v>
      </c>
      <c r="B3008" t="s">
        <v>11242</v>
      </c>
      <c r="C3008">
        <v>0</v>
      </c>
      <c r="D3008" t="s">
        <v>41</v>
      </c>
      <c r="E3008">
        <v>0</v>
      </c>
      <c r="F3008" t="s">
        <v>4942</v>
      </c>
      <c r="G3008" t="s">
        <v>10344</v>
      </c>
      <c r="O3008" t="s">
        <v>11748</v>
      </c>
      <c r="P3008">
        <f t="shared" si="46"/>
        <v>0</v>
      </c>
    </row>
    <row r="3009" spans="1:16" hidden="1" x14ac:dyDescent="0.25">
      <c r="A3009" t="str">
        <f>"AJAGU28"</f>
        <v>AJAGU28</v>
      </c>
      <c r="B3009" t="s">
        <v>11243</v>
      </c>
      <c r="C3009">
        <v>0</v>
      </c>
      <c r="D3009" t="s">
        <v>41</v>
      </c>
      <c r="E3009">
        <v>0</v>
      </c>
      <c r="F3009" t="s">
        <v>4942</v>
      </c>
      <c r="G3009" t="s">
        <v>10344</v>
      </c>
      <c r="O3009" t="s">
        <v>11749</v>
      </c>
      <c r="P3009">
        <f t="shared" si="46"/>
        <v>0</v>
      </c>
    </row>
    <row r="3010" spans="1:16" hidden="1" x14ac:dyDescent="0.25">
      <c r="A3010" t="str">
        <f>"QJAGU69"</f>
        <v>QJAGU69</v>
      </c>
      <c r="B3010" t="s">
        <v>11244</v>
      </c>
      <c r="C3010">
        <v>0</v>
      </c>
      <c r="D3010" t="s">
        <v>41</v>
      </c>
      <c r="E3010">
        <v>0</v>
      </c>
      <c r="F3010" t="s">
        <v>4912</v>
      </c>
      <c r="G3010" t="s">
        <v>10344</v>
      </c>
      <c r="O3010" t="s">
        <v>11750</v>
      </c>
      <c r="P3010">
        <f t="shared" si="46"/>
        <v>0</v>
      </c>
    </row>
    <row r="3011" spans="1:16" hidden="1" x14ac:dyDescent="0.25">
      <c r="A3011" t="str">
        <f>"AJAGU100"</f>
        <v>AJAGU100</v>
      </c>
      <c r="B3011" t="s">
        <v>5124</v>
      </c>
      <c r="C3011">
        <v>0</v>
      </c>
      <c r="D3011" t="s">
        <v>28</v>
      </c>
      <c r="E3011">
        <v>0</v>
      </c>
      <c r="O3011" t="s">
        <v>9635</v>
      </c>
      <c r="P3011">
        <f t="shared" ref="P3011:P3074" si="47">SUMIFS($C$2:$C$7959,$B$2:$B$7959,O3011)</f>
        <v>0</v>
      </c>
    </row>
    <row r="3012" spans="1:16" x14ac:dyDescent="0.25">
      <c r="A3012" t="str">
        <f>"QJAGU70"</f>
        <v>QJAGU70</v>
      </c>
      <c r="B3012" t="s">
        <v>5124</v>
      </c>
      <c r="C3012">
        <v>0</v>
      </c>
      <c r="D3012" t="s">
        <v>41</v>
      </c>
      <c r="E3012">
        <v>0</v>
      </c>
      <c r="F3012" t="s">
        <v>4912</v>
      </c>
      <c r="G3012" t="s">
        <v>10344</v>
      </c>
      <c r="O3012" t="s">
        <v>6067</v>
      </c>
      <c r="P3012">
        <f t="shared" si="47"/>
        <v>4047</v>
      </c>
    </row>
    <row r="3013" spans="1:16" hidden="1" x14ac:dyDescent="0.25">
      <c r="A3013" t="str">
        <f>"AJAGU121"</f>
        <v>AJAGU121</v>
      </c>
      <c r="B3013" t="s">
        <v>4909</v>
      </c>
      <c r="C3013">
        <v>0</v>
      </c>
      <c r="D3013" t="s">
        <v>41</v>
      </c>
      <c r="E3013">
        <v>0</v>
      </c>
      <c r="F3013" t="s">
        <v>4912</v>
      </c>
      <c r="O3013" t="s">
        <v>6085</v>
      </c>
      <c r="P3013">
        <f t="shared" si="47"/>
        <v>0</v>
      </c>
    </row>
    <row r="3014" spans="1:16" x14ac:dyDescent="0.25">
      <c r="A3014" t="str">
        <f>"QJAGU112"</f>
        <v>QJAGU112</v>
      </c>
      <c r="B3014" t="s">
        <v>4909</v>
      </c>
      <c r="C3014">
        <v>1600</v>
      </c>
      <c r="D3014" t="s">
        <v>41</v>
      </c>
      <c r="E3014">
        <v>80</v>
      </c>
      <c r="F3014" t="s">
        <v>4912</v>
      </c>
      <c r="O3014" t="s">
        <v>6076</v>
      </c>
      <c r="P3014">
        <f t="shared" si="47"/>
        <v>364</v>
      </c>
    </row>
    <row r="3015" spans="1:16" hidden="1" x14ac:dyDescent="0.25">
      <c r="A3015" t="str">
        <f>"QJAGU71"</f>
        <v>QJAGU71</v>
      </c>
      <c r="B3015" t="s">
        <v>11245</v>
      </c>
      <c r="C3015">
        <v>0</v>
      </c>
      <c r="D3015" t="s">
        <v>41</v>
      </c>
      <c r="E3015">
        <v>0</v>
      </c>
      <c r="F3015" t="s">
        <v>4912</v>
      </c>
      <c r="G3015" t="s">
        <v>10344</v>
      </c>
      <c r="O3015" t="s">
        <v>6092</v>
      </c>
      <c r="P3015">
        <f t="shared" si="47"/>
        <v>0</v>
      </c>
    </row>
    <row r="3016" spans="1:16" hidden="1" x14ac:dyDescent="0.25">
      <c r="A3016" t="str">
        <f>"AJAGU21"</f>
        <v>AJAGU21</v>
      </c>
      <c r="B3016" t="s">
        <v>11246</v>
      </c>
      <c r="C3016">
        <v>0</v>
      </c>
      <c r="D3016" t="s">
        <v>41</v>
      </c>
      <c r="E3016">
        <v>0</v>
      </c>
      <c r="F3016" t="s">
        <v>11247</v>
      </c>
      <c r="G3016" t="s">
        <v>10344</v>
      </c>
      <c r="O3016" t="s">
        <v>11751</v>
      </c>
      <c r="P3016">
        <f t="shared" si="47"/>
        <v>0</v>
      </c>
    </row>
    <row r="3017" spans="1:16" x14ac:dyDescent="0.25">
      <c r="A3017" t="str">
        <f>"QJAGU16"</f>
        <v>QJAGU16</v>
      </c>
      <c r="B3017" t="s">
        <v>11248</v>
      </c>
      <c r="C3017">
        <v>0</v>
      </c>
      <c r="D3017" t="s">
        <v>41</v>
      </c>
      <c r="E3017">
        <v>0</v>
      </c>
      <c r="F3017" t="s">
        <v>11247</v>
      </c>
      <c r="G3017" t="s">
        <v>10344</v>
      </c>
      <c r="O3017" t="s">
        <v>711</v>
      </c>
      <c r="P3017">
        <f t="shared" si="47"/>
        <v>4</v>
      </c>
    </row>
    <row r="3018" spans="1:16" hidden="1" x14ac:dyDescent="0.25">
      <c r="A3018" t="str">
        <f>"AJAGU22"</f>
        <v>AJAGU22</v>
      </c>
      <c r="B3018" t="s">
        <v>11248</v>
      </c>
      <c r="C3018">
        <v>0</v>
      </c>
      <c r="D3018" t="s">
        <v>41</v>
      </c>
      <c r="E3018">
        <v>0</v>
      </c>
      <c r="F3018" t="s">
        <v>11247</v>
      </c>
      <c r="G3018" t="s">
        <v>10344</v>
      </c>
      <c r="O3018" t="s">
        <v>11752</v>
      </c>
      <c r="P3018">
        <f t="shared" si="47"/>
        <v>0</v>
      </c>
    </row>
    <row r="3019" spans="1:16" hidden="1" x14ac:dyDescent="0.25">
      <c r="A3019" t="str">
        <f>"AJAGU57"</f>
        <v>AJAGU57</v>
      </c>
      <c r="B3019" t="s">
        <v>11249</v>
      </c>
      <c r="C3019">
        <v>0</v>
      </c>
      <c r="D3019" t="s">
        <v>41</v>
      </c>
      <c r="E3019">
        <v>0</v>
      </c>
      <c r="F3019" t="s">
        <v>555</v>
      </c>
      <c r="G3019" t="s">
        <v>10344</v>
      </c>
      <c r="O3019" t="s">
        <v>17835</v>
      </c>
      <c r="P3019">
        <f t="shared" si="47"/>
        <v>0</v>
      </c>
    </row>
    <row r="3020" spans="1:16" hidden="1" x14ac:dyDescent="0.25">
      <c r="A3020" t="str">
        <f>"AJAGU23"</f>
        <v>AJAGU23</v>
      </c>
      <c r="B3020" t="s">
        <v>11250</v>
      </c>
      <c r="C3020">
        <v>0</v>
      </c>
      <c r="D3020" t="s">
        <v>41</v>
      </c>
      <c r="E3020">
        <v>0</v>
      </c>
      <c r="F3020" t="s">
        <v>11247</v>
      </c>
      <c r="G3020" t="s">
        <v>10344</v>
      </c>
      <c r="O3020" t="s">
        <v>6095</v>
      </c>
      <c r="P3020">
        <f t="shared" si="47"/>
        <v>0</v>
      </c>
    </row>
    <row r="3021" spans="1:16" hidden="1" x14ac:dyDescent="0.25">
      <c r="A3021" t="str">
        <f>"QJAGU66"</f>
        <v>QJAGU66</v>
      </c>
      <c r="B3021" t="s">
        <v>11251</v>
      </c>
      <c r="C3021">
        <v>0</v>
      </c>
      <c r="D3021" t="s">
        <v>41</v>
      </c>
      <c r="E3021">
        <v>0</v>
      </c>
      <c r="F3021" t="s">
        <v>11252</v>
      </c>
      <c r="G3021" t="s">
        <v>10344</v>
      </c>
      <c r="O3021" t="s">
        <v>6098</v>
      </c>
      <c r="P3021">
        <f t="shared" si="47"/>
        <v>0</v>
      </c>
    </row>
    <row r="3022" spans="1:16" x14ac:dyDescent="0.25">
      <c r="A3022" t="str">
        <f>"AJAGU111"</f>
        <v>AJAGU111</v>
      </c>
      <c r="B3022" t="s">
        <v>4859</v>
      </c>
      <c r="C3022">
        <v>0</v>
      </c>
      <c r="D3022" t="s">
        <v>41</v>
      </c>
      <c r="E3022">
        <v>0</v>
      </c>
      <c r="O3022" t="s">
        <v>6110</v>
      </c>
      <c r="P3022">
        <f t="shared" si="47"/>
        <v>418</v>
      </c>
    </row>
    <row r="3023" spans="1:16" hidden="1" x14ac:dyDescent="0.25">
      <c r="A3023" t="str">
        <f>"QJAGU103"</f>
        <v>QJAGU103</v>
      </c>
      <c r="B3023" t="s">
        <v>4859</v>
      </c>
      <c r="C3023">
        <v>0</v>
      </c>
      <c r="D3023" t="s">
        <v>41</v>
      </c>
      <c r="E3023">
        <v>0</v>
      </c>
      <c r="F3023" t="s">
        <v>4862</v>
      </c>
      <c r="O3023" t="s">
        <v>11753</v>
      </c>
      <c r="P3023">
        <f t="shared" si="47"/>
        <v>0</v>
      </c>
    </row>
    <row r="3024" spans="1:16" hidden="1" x14ac:dyDescent="0.25">
      <c r="A3024" t="str">
        <f>"QJAGU37"</f>
        <v>QJAGU37</v>
      </c>
      <c r="B3024" t="s">
        <v>5017</v>
      </c>
      <c r="C3024">
        <v>4100</v>
      </c>
      <c r="D3024" t="s">
        <v>41</v>
      </c>
      <c r="E3024">
        <v>205</v>
      </c>
      <c r="F3024" t="s">
        <v>4868</v>
      </c>
      <c r="G3024" t="s">
        <v>10344</v>
      </c>
      <c r="O3024" t="s">
        <v>6114</v>
      </c>
      <c r="P3024">
        <f t="shared" si="47"/>
        <v>0</v>
      </c>
    </row>
    <row r="3025" spans="1:16" hidden="1" x14ac:dyDescent="0.25">
      <c r="A3025" t="str">
        <f>"AJAGU85"</f>
        <v>AJAGU85</v>
      </c>
      <c r="B3025" t="s">
        <v>4944</v>
      </c>
      <c r="C3025">
        <v>0</v>
      </c>
      <c r="D3025" t="s">
        <v>28</v>
      </c>
      <c r="E3025">
        <v>0</v>
      </c>
      <c r="G3025" t="s">
        <v>10344</v>
      </c>
      <c r="O3025" t="s">
        <v>6124</v>
      </c>
      <c r="P3025">
        <f t="shared" si="47"/>
        <v>0</v>
      </c>
    </row>
    <row r="3026" spans="1:16" hidden="1" x14ac:dyDescent="0.25">
      <c r="A3026" t="str">
        <f>"QJAGU17"</f>
        <v>QJAGU17</v>
      </c>
      <c r="B3026" t="s">
        <v>4944</v>
      </c>
      <c r="C3026">
        <v>24550</v>
      </c>
      <c r="D3026" t="s">
        <v>41</v>
      </c>
      <c r="E3026">
        <v>1227</v>
      </c>
      <c r="F3026" t="s">
        <v>4868</v>
      </c>
      <c r="G3026" t="s">
        <v>10344</v>
      </c>
      <c r="O3026" t="s">
        <v>6119</v>
      </c>
      <c r="P3026">
        <f t="shared" si="47"/>
        <v>0</v>
      </c>
    </row>
    <row r="3027" spans="1:16" hidden="1" x14ac:dyDescent="0.25">
      <c r="A3027" t="str">
        <f>"AJAGU29"</f>
        <v>AJAGU29</v>
      </c>
      <c r="B3027" t="s">
        <v>4944</v>
      </c>
      <c r="C3027">
        <v>0</v>
      </c>
      <c r="D3027" t="s">
        <v>41</v>
      </c>
      <c r="E3027">
        <v>0</v>
      </c>
      <c r="F3027" t="s">
        <v>4868</v>
      </c>
      <c r="G3027" t="s">
        <v>10344</v>
      </c>
      <c r="O3027" t="s">
        <v>11754</v>
      </c>
      <c r="P3027">
        <f t="shared" si="47"/>
        <v>0</v>
      </c>
    </row>
    <row r="3028" spans="1:16" hidden="1" x14ac:dyDescent="0.25">
      <c r="A3028" t="str">
        <f>"AJAGU46"</f>
        <v>AJAGU46</v>
      </c>
      <c r="B3028" t="s">
        <v>11253</v>
      </c>
      <c r="C3028">
        <v>0</v>
      </c>
      <c r="D3028" t="s">
        <v>41</v>
      </c>
      <c r="E3028">
        <v>0</v>
      </c>
      <c r="F3028" t="s">
        <v>4868</v>
      </c>
      <c r="G3028" t="s">
        <v>10344</v>
      </c>
      <c r="O3028" t="s">
        <v>11755</v>
      </c>
      <c r="P3028">
        <f t="shared" si="47"/>
        <v>0</v>
      </c>
    </row>
    <row r="3029" spans="1:16" hidden="1" x14ac:dyDescent="0.25">
      <c r="A3029" t="str">
        <f>"QJAGU52"</f>
        <v>QJAGU52</v>
      </c>
      <c r="B3029" t="s">
        <v>5075</v>
      </c>
      <c r="C3029">
        <v>0</v>
      </c>
      <c r="D3029" t="s">
        <v>41</v>
      </c>
      <c r="E3029">
        <v>0</v>
      </c>
      <c r="F3029" t="s">
        <v>4868</v>
      </c>
      <c r="G3029" t="s">
        <v>10344</v>
      </c>
      <c r="O3029" t="s">
        <v>17836</v>
      </c>
      <c r="P3029">
        <f t="shared" si="47"/>
        <v>0</v>
      </c>
    </row>
    <row r="3030" spans="1:16" hidden="1" x14ac:dyDescent="0.25">
      <c r="A3030" t="str">
        <f>"AJAGU87"</f>
        <v>AJAGU87</v>
      </c>
      <c r="B3030" t="s">
        <v>598</v>
      </c>
      <c r="C3030">
        <v>2</v>
      </c>
      <c r="D3030" t="s">
        <v>41</v>
      </c>
      <c r="E3030">
        <v>0</v>
      </c>
      <c r="O3030" t="s">
        <v>13876</v>
      </c>
      <c r="P3030">
        <f t="shared" si="47"/>
        <v>0</v>
      </c>
    </row>
    <row r="3031" spans="1:16" x14ac:dyDescent="0.25">
      <c r="A3031" t="str">
        <f>"QJAGU25"</f>
        <v>QJAGU25</v>
      </c>
      <c r="B3031" t="s">
        <v>598</v>
      </c>
      <c r="C3031">
        <v>8860</v>
      </c>
      <c r="D3031" t="s">
        <v>41</v>
      </c>
      <c r="E3031">
        <v>443</v>
      </c>
      <c r="F3031" t="s">
        <v>4868</v>
      </c>
      <c r="G3031" t="s">
        <v>10344</v>
      </c>
      <c r="O3031" t="s">
        <v>13875</v>
      </c>
      <c r="P3031">
        <f t="shared" si="47"/>
        <v>49</v>
      </c>
    </row>
    <row r="3032" spans="1:16" hidden="1" x14ac:dyDescent="0.25">
      <c r="A3032" t="str">
        <f>"AJAGU39"</f>
        <v>AJAGU39</v>
      </c>
      <c r="B3032" t="s">
        <v>598</v>
      </c>
      <c r="C3032">
        <v>0</v>
      </c>
      <c r="D3032" t="s">
        <v>41</v>
      </c>
      <c r="E3032">
        <v>0</v>
      </c>
      <c r="F3032" t="s">
        <v>4868</v>
      </c>
      <c r="G3032" t="s">
        <v>10344</v>
      </c>
      <c r="O3032" t="s">
        <v>17837</v>
      </c>
      <c r="P3032">
        <f t="shared" si="47"/>
        <v>0</v>
      </c>
    </row>
    <row r="3033" spans="1:16" hidden="1" x14ac:dyDescent="0.25">
      <c r="A3033" t="str">
        <f>"AJAGU65"</f>
        <v>AJAGU65</v>
      </c>
      <c r="B3033" t="s">
        <v>11254</v>
      </c>
      <c r="C3033">
        <v>0</v>
      </c>
      <c r="D3033" t="s">
        <v>41</v>
      </c>
      <c r="E3033">
        <v>0</v>
      </c>
      <c r="F3033" t="s">
        <v>4868</v>
      </c>
      <c r="G3033" t="s">
        <v>10344</v>
      </c>
      <c r="O3033" t="s">
        <v>17838</v>
      </c>
      <c r="P3033">
        <f t="shared" si="47"/>
        <v>0</v>
      </c>
    </row>
    <row r="3034" spans="1:16" hidden="1" x14ac:dyDescent="0.25">
      <c r="A3034" t="str">
        <f>"QJAGU77"</f>
        <v>QJAGU77</v>
      </c>
      <c r="B3034" t="s">
        <v>11255</v>
      </c>
      <c r="C3034">
        <v>0</v>
      </c>
      <c r="D3034" t="s">
        <v>41</v>
      </c>
      <c r="E3034">
        <v>0</v>
      </c>
      <c r="F3034" t="s">
        <v>555</v>
      </c>
      <c r="G3034" t="s">
        <v>10344</v>
      </c>
      <c r="O3034" t="s">
        <v>17839</v>
      </c>
      <c r="P3034">
        <f t="shared" si="47"/>
        <v>0</v>
      </c>
    </row>
    <row r="3035" spans="1:16" hidden="1" x14ac:dyDescent="0.25">
      <c r="A3035" t="str">
        <f>"QJAGU105"</f>
        <v>QJAGU105</v>
      </c>
      <c r="B3035" t="s">
        <v>4870</v>
      </c>
      <c r="C3035">
        <v>0</v>
      </c>
      <c r="D3035" t="s">
        <v>41</v>
      </c>
      <c r="E3035">
        <v>0</v>
      </c>
      <c r="F3035" t="s">
        <v>4868</v>
      </c>
      <c r="O3035" t="s">
        <v>17840</v>
      </c>
      <c r="P3035">
        <f t="shared" si="47"/>
        <v>0</v>
      </c>
    </row>
    <row r="3036" spans="1:16" hidden="1" x14ac:dyDescent="0.25">
      <c r="A3036" t="str">
        <f>"AJAGU50"</f>
        <v>AJAGU50</v>
      </c>
      <c r="B3036" t="s">
        <v>17769</v>
      </c>
      <c r="C3036">
        <v>0</v>
      </c>
      <c r="D3036" t="s">
        <v>41</v>
      </c>
      <c r="E3036">
        <v>0</v>
      </c>
      <c r="F3036" t="s">
        <v>4904</v>
      </c>
      <c r="G3036" t="s">
        <v>10344</v>
      </c>
      <c r="H3036" t="s">
        <v>9871</v>
      </c>
      <c r="O3036" t="s">
        <v>17841</v>
      </c>
      <c r="P3036">
        <f t="shared" si="47"/>
        <v>0</v>
      </c>
    </row>
    <row r="3037" spans="1:16" hidden="1" x14ac:dyDescent="0.25">
      <c r="A3037" t="str">
        <f>"QJAGU39"</f>
        <v>QJAGU39</v>
      </c>
      <c r="B3037" t="s">
        <v>17769</v>
      </c>
      <c r="C3037">
        <v>0</v>
      </c>
      <c r="D3037" t="s">
        <v>41</v>
      </c>
      <c r="E3037">
        <v>0</v>
      </c>
      <c r="F3037" t="s">
        <v>4904</v>
      </c>
      <c r="G3037" t="s">
        <v>10344</v>
      </c>
      <c r="H3037" t="s">
        <v>9871</v>
      </c>
      <c r="O3037" t="s">
        <v>17842</v>
      </c>
      <c r="P3037">
        <f t="shared" si="47"/>
        <v>0</v>
      </c>
    </row>
    <row r="3038" spans="1:16" x14ac:dyDescent="0.25">
      <c r="A3038" t="str">
        <f>"AJAGU988"</f>
        <v>AJAGU988</v>
      </c>
      <c r="B3038" t="s">
        <v>5464</v>
      </c>
      <c r="C3038">
        <v>0</v>
      </c>
      <c r="D3038" t="s">
        <v>28</v>
      </c>
      <c r="E3038">
        <v>0</v>
      </c>
      <c r="O3038" t="s">
        <v>9637</v>
      </c>
      <c r="P3038">
        <f t="shared" si="47"/>
        <v>6</v>
      </c>
    </row>
    <row r="3039" spans="1:16" hidden="1" x14ac:dyDescent="0.25">
      <c r="A3039" t="str">
        <f>"QJAGU98"</f>
        <v>QJAGU98</v>
      </c>
      <c r="B3039" t="s">
        <v>5464</v>
      </c>
      <c r="C3039">
        <v>0</v>
      </c>
      <c r="D3039" t="s">
        <v>41</v>
      </c>
      <c r="E3039">
        <v>0</v>
      </c>
      <c r="F3039" t="s">
        <v>5189</v>
      </c>
      <c r="O3039" t="s">
        <v>11756</v>
      </c>
      <c r="P3039">
        <f t="shared" si="47"/>
        <v>0</v>
      </c>
    </row>
    <row r="3040" spans="1:16" hidden="1" x14ac:dyDescent="0.25">
      <c r="A3040" t="str">
        <f>"AJAGU76"</f>
        <v>AJAGU76</v>
      </c>
      <c r="B3040" t="s">
        <v>13506</v>
      </c>
      <c r="C3040">
        <v>0</v>
      </c>
      <c r="D3040" t="s">
        <v>28</v>
      </c>
      <c r="E3040">
        <v>0</v>
      </c>
      <c r="G3040" t="s">
        <v>10344</v>
      </c>
      <c r="H3040" t="s">
        <v>9876</v>
      </c>
      <c r="O3040" t="s">
        <v>11757</v>
      </c>
      <c r="P3040">
        <f t="shared" si="47"/>
        <v>0</v>
      </c>
    </row>
    <row r="3041" spans="1:16" hidden="1" x14ac:dyDescent="0.25">
      <c r="A3041" t="str">
        <f>"QJAGU76"</f>
        <v>QJAGU76</v>
      </c>
      <c r="B3041" t="s">
        <v>13506</v>
      </c>
      <c r="C3041">
        <v>0</v>
      </c>
      <c r="D3041" t="s">
        <v>41</v>
      </c>
      <c r="E3041">
        <v>0</v>
      </c>
      <c r="F3041" t="s">
        <v>5189</v>
      </c>
      <c r="G3041" t="s">
        <v>10344</v>
      </c>
      <c r="H3041" t="s">
        <v>9876</v>
      </c>
      <c r="O3041" t="s">
        <v>11759</v>
      </c>
      <c r="P3041">
        <f t="shared" si="47"/>
        <v>0</v>
      </c>
    </row>
    <row r="3042" spans="1:16" hidden="1" x14ac:dyDescent="0.25">
      <c r="A3042" t="str">
        <f>"QJAGU90"</f>
        <v>QJAGU90</v>
      </c>
      <c r="B3042" t="s">
        <v>5308</v>
      </c>
      <c r="C3042">
        <v>0</v>
      </c>
      <c r="D3042" t="s">
        <v>41</v>
      </c>
      <c r="E3042">
        <v>0</v>
      </c>
      <c r="F3042" t="s">
        <v>5311</v>
      </c>
      <c r="G3042" t="s">
        <v>10344</v>
      </c>
      <c r="O3042" t="s">
        <v>17843</v>
      </c>
      <c r="P3042">
        <f t="shared" si="47"/>
        <v>0</v>
      </c>
    </row>
    <row r="3043" spans="1:16" hidden="1" x14ac:dyDescent="0.25">
      <c r="A3043" t="str">
        <f>"AJAGU90"</f>
        <v>AJAGU90</v>
      </c>
      <c r="B3043" t="s">
        <v>5308</v>
      </c>
      <c r="C3043">
        <v>0</v>
      </c>
      <c r="D3043" t="s">
        <v>28</v>
      </c>
      <c r="E3043">
        <v>0</v>
      </c>
      <c r="G3043" t="s">
        <v>10344</v>
      </c>
      <c r="O3043" t="s">
        <v>11761</v>
      </c>
      <c r="P3043">
        <f t="shared" si="47"/>
        <v>0</v>
      </c>
    </row>
    <row r="3044" spans="1:16" hidden="1" x14ac:dyDescent="0.25">
      <c r="A3044" t="str">
        <f>"ZZJAKE01"</f>
        <v>ZZJAKE01</v>
      </c>
      <c r="B3044" t="s">
        <v>11256</v>
      </c>
      <c r="C3044">
        <v>0</v>
      </c>
      <c r="D3044" t="s">
        <v>28</v>
      </c>
      <c r="E3044">
        <v>0</v>
      </c>
      <c r="F3044" t="s">
        <v>879</v>
      </c>
      <c r="G3044" t="s">
        <v>253</v>
      </c>
      <c r="O3044" t="s">
        <v>11762</v>
      </c>
      <c r="P3044">
        <f t="shared" si="47"/>
        <v>0</v>
      </c>
    </row>
    <row r="3045" spans="1:16" x14ac:dyDescent="0.25">
      <c r="A3045" t="str">
        <f>"ZZJAKE05"</f>
        <v>ZZJAKE05</v>
      </c>
      <c r="B3045" t="s">
        <v>11257</v>
      </c>
      <c r="C3045">
        <v>0</v>
      </c>
      <c r="D3045" t="s">
        <v>28</v>
      </c>
      <c r="E3045">
        <v>0</v>
      </c>
      <c r="G3045" t="s">
        <v>253</v>
      </c>
      <c r="O3045" t="s">
        <v>13877</v>
      </c>
      <c r="P3045">
        <f t="shared" si="47"/>
        <v>17661</v>
      </c>
    </row>
    <row r="3046" spans="1:16" x14ac:dyDescent="0.25">
      <c r="A3046" t="str">
        <f>"ZZJAKE02"</f>
        <v>ZZJAKE02</v>
      </c>
      <c r="B3046" t="s">
        <v>9365</v>
      </c>
      <c r="C3046">
        <v>81</v>
      </c>
      <c r="D3046" t="s">
        <v>28</v>
      </c>
      <c r="E3046">
        <v>81</v>
      </c>
      <c r="F3046" t="s">
        <v>879</v>
      </c>
      <c r="G3046" t="s">
        <v>253</v>
      </c>
      <c r="O3046" t="s">
        <v>713</v>
      </c>
      <c r="P3046">
        <f t="shared" si="47"/>
        <v>4</v>
      </c>
    </row>
    <row r="3047" spans="1:16" x14ac:dyDescent="0.25">
      <c r="A3047" t="str">
        <f>"QJAKE01"</f>
        <v>QJAKE01</v>
      </c>
      <c r="B3047" t="s">
        <v>5471</v>
      </c>
      <c r="C3047">
        <v>27</v>
      </c>
      <c r="D3047" t="s">
        <v>28</v>
      </c>
      <c r="E3047">
        <v>27</v>
      </c>
      <c r="F3047" t="s">
        <v>749</v>
      </c>
      <c r="O3047" t="s">
        <v>6139</v>
      </c>
      <c r="P3047">
        <f t="shared" si="47"/>
        <v>190</v>
      </c>
    </row>
    <row r="3048" spans="1:16" x14ac:dyDescent="0.25">
      <c r="A3048" t="str">
        <f>"ZZJAKE03"</f>
        <v>ZZJAKE03</v>
      </c>
      <c r="B3048" t="s">
        <v>11258</v>
      </c>
      <c r="C3048">
        <v>0</v>
      </c>
      <c r="D3048" t="s">
        <v>28</v>
      </c>
      <c r="E3048">
        <v>0</v>
      </c>
      <c r="F3048" t="s">
        <v>879</v>
      </c>
      <c r="G3048" t="s">
        <v>253</v>
      </c>
      <c r="O3048" t="s">
        <v>6142</v>
      </c>
      <c r="P3048">
        <f t="shared" si="47"/>
        <v>315</v>
      </c>
    </row>
    <row r="3049" spans="1:16" x14ac:dyDescent="0.25">
      <c r="A3049" t="str">
        <f>"ZZJAKE04"</f>
        <v>ZZJAKE04</v>
      </c>
      <c r="B3049" t="s">
        <v>9368</v>
      </c>
      <c r="C3049">
        <v>199</v>
      </c>
      <c r="D3049" t="s">
        <v>28</v>
      </c>
      <c r="E3049">
        <v>199</v>
      </c>
      <c r="F3049" t="s">
        <v>879</v>
      </c>
      <c r="G3049" t="s">
        <v>253</v>
      </c>
      <c r="O3049" t="s">
        <v>6136</v>
      </c>
      <c r="P3049">
        <f t="shared" si="47"/>
        <v>110</v>
      </c>
    </row>
    <row r="3050" spans="1:16" hidden="1" x14ac:dyDescent="0.25">
      <c r="A3050" t="str">
        <f>"ZZJAMD07"</f>
        <v>ZZJAMD07</v>
      </c>
      <c r="B3050" t="s">
        <v>11259</v>
      </c>
      <c r="C3050">
        <v>0</v>
      </c>
      <c r="D3050" t="s">
        <v>28</v>
      </c>
      <c r="E3050">
        <v>0</v>
      </c>
      <c r="G3050" t="s">
        <v>253</v>
      </c>
      <c r="O3050" t="s">
        <v>11763</v>
      </c>
      <c r="P3050">
        <f t="shared" si="47"/>
        <v>0</v>
      </c>
    </row>
    <row r="3051" spans="1:16" hidden="1" x14ac:dyDescent="0.25">
      <c r="A3051" t="str">
        <f>"ZZJAMD01"</f>
        <v>ZZJAMD01</v>
      </c>
      <c r="B3051" t="s">
        <v>9370</v>
      </c>
      <c r="C3051">
        <v>370</v>
      </c>
      <c r="D3051" t="s">
        <v>28</v>
      </c>
      <c r="E3051">
        <v>370</v>
      </c>
      <c r="F3051" t="s">
        <v>879</v>
      </c>
      <c r="G3051" t="s">
        <v>253</v>
      </c>
      <c r="O3051" t="s">
        <v>11764</v>
      </c>
      <c r="P3051">
        <f t="shared" si="47"/>
        <v>0</v>
      </c>
    </row>
    <row r="3052" spans="1:16" hidden="1" x14ac:dyDescent="0.25">
      <c r="A3052" t="str">
        <f>"ZZJAMD02"</f>
        <v>ZZJAMD02</v>
      </c>
      <c r="B3052" t="s">
        <v>11260</v>
      </c>
      <c r="C3052">
        <v>0</v>
      </c>
      <c r="D3052" t="s">
        <v>28</v>
      </c>
      <c r="E3052">
        <v>0</v>
      </c>
      <c r="F3052" t="s">
        <v>879</v>
      </c>
      <c r="G3052" t="s">
        <v>253</v>
      </c>
      <c r="O3052" t="s">
        <v>11765</v>
      </c>
      <c r="P3052">
        <f t="shared" si="47"/>
        <v>0</v>
      </c>
    </row>
    <row r="3053" spans="1:16" hidden="1" x14ac:dyDescent="0.25">
      <c r="A3053" t="str">
        <f>"ZZJAMD03"</f>
        <v>ZZJAMD03</v>
      </c>
      <c r="B3053" t="s">
        <v>11261</v>
      </c>
      <c r="C3053">
        <v>0</v>
      </c>
      <c r="D3053" t="s">
        <v>28</v>
      </c>
      <c r="E3053">
        <v>0</v>
      </c>
      <c r="F3053" t="s">
        <v>879</v>
      </c>
      <c r="G3053" t="s">
        <v>253</v>
      </c>
      <c r="O3053" t="s">
        <v>11766</v>
      </c>
      <c r="P3053">
        <f t="shared" si="47"/>
        <v>0</v>
      </c>
    </row>
    <row r="3054" spans="1:16" x14ac:dyDescent="0.25">
      <c r="A3054" t="str">
        <f>"QJAMD01"</f>
        <v>QJAMD01</v>
      </c>
      <c r="B3054" t="s">
        <v>5473</v>
      </c>
      <c r="C3054">
        <v>201</v>
      </c>
      <c r="D3054" t="s">
        <v>28</v>
      </c>
      <c r="E3054">
        <v>201</v>
      </c>
      <c r="F3054" t="s">
        <v>5474</v>
      </c>
      <c r="O3054" t="s">
        <v>6144</v>
      </c>
      <c r="P3054">
        <f t="shared" si="47"/>
        <v>15180</v>
      </c>
    </row>
    <row r="3055" spans="1:16" hidden="1" x14ac:dyDescent="0.25">
      <c r="A3055" t="str">
        <f>"QJAMD02"</f>
        <v>QJAMD02</v>
      </c>
      <c r="B3055" t="s">
        <v>5476</v>
      </c>
      <c r="C3055">
        <v>36</v>
      </c>
      <c r="D3055" t="s">
        <v>28</v>
      </c>
      <c r="E3055">
        <v>36</v>
      </c>
      <c r="F3055" t="s">
        <v>5474</v>
      </c>
      <c r="O3055" t="s">
        <v>6170</v>
      </c>
      <c r="P3055">
        <f t="shared" si="47"/>
        <v>0</v>
      </c>
    </row>
    <row r="3056" spans="1:16" hidden="1" x14ac:dyDescent="0.25">
      <c r="A3056" t="str">
        <f>"QJAMD03"</f>
        <v>QJAMD03</v>
      </c>
      <c r="B3056" t="s">
        <v>5478</v>
      </c>
      <c r="C3056">
        <v>70</v>
      </c>
      <c r="D3056" t="s">
        <v>28</v>
      </c>
      <c r="E3056">
        <v>70</v>
      </c>
      <c r="F3056" t="s">
        <v>5474</v>
      </c>
      <c r="O3056" t="s">
        <v>11767</v>
      </c>
      <c r="P3056">
        <f t="shared" si="47"/>
        <v>0</v>
      </c>
    </row>
    <row r="3057" spans="1:16" hidden="1" x14ac:dyDescent="0.25">
      <c r="A3057" t="str">
        <f>"ZZJAMD05"</f>
        <v>ZZJAMD05</v>
      </c>
      <c r="B3057" t="s">
        <v>11262</v>
      </c>
      <c r="C3057">
        <v>0</v>
      </c>
      <c r="D3057" t="s">
        <v>28</v>
      </c>
      <c r="E3057">
        <v>0</v>
      </c>
      <c r="F3057" t="s">
        <v>879</v>
      </c>
      <c r="G3057" t="s">
        <v>253</v>
      </c>
      <c r="O3057" t="s">
        <v>11768</v>
      </c>
      <c r="P3057">
        <f t="shared" si="47"/>
        <v>0</v>
      </c>
    </row>
    <row r="3058" spans="1:16" hidden="1" x14ac:dyDescent="0.25">
      <c r="A3058" t="str">
        <f>"ZZJAMD06"</f>
        <v>ZZJAMD06</v>
      </c>
      <c r="B3058" t="s">
        <v>9372</v>
      </c>
      <c r="C3058">
        <v>1</v>
      </c>
      <c r="D3058" t="s">
        <v>28</v>
      </c>
      <c r="E3058">
        <v>1</v>
      </c>
      <c r="F3058" t="s">
        <v>879</v>
      </c>
      <c r="G3058" t="s">
        <v>253</v>
      </c>
      <c r="O3058" t="s">
        <v>11769</v>
      </c>
      <c r="P3058">
        <f t="shared" si="47"/>
        <v>0</v>
      </c>
    </row>
    <row r="3059" spans="1:16" hidden="1" x14ac:dyDescent="0.25">
      <c r="A3059" t="str">
        <f>"ZZJAMD04"</f>
        <v>ZZJAMD04</v>
      </c>
      <c r="B3059" t="s">
        <v>11263</v>
      </c>
      <c r="C3059">
        <v>0</v>
      </c>
      <c r="D3059" t="s">
        <v>28</v>
      </c>
      <c r="E3059">
        <v>0</v>
      </c>
      <c r="F3059" t="s">
        <v>879</v>
      </c>
      <c r="G3059" t="s">
        <v>253</v>
      </c>
      <c r="O3059" t="s">
        <v>6175</v>
      </c>
      <c r="P3059">
        <f t="shared" si="47"/>
        <v>0</v>
      </c>
    </row>
    <row r="3060" spans="1:16" hidden="1" x14ac:dyDescent="0.25">
      <c r="A3060" t="str">
        <f>"ZZJAMG01"</f>
        <v>ZZJAMG01</v>
      </c>
      <c r="B3060" t="s">
        <v>11264</v>
      </c>
      <c r="C3060">
        <v>0</v>
      </c>
      <c r="D3060" t="s">
        <v>28</v>
      </c>
      <c r="E3060">
        <v>0</v>
      </c>
      <c r="F3060" t="s">
        <v>879</v>
      </c>
      <c r="G3060" t="s">
        <v>253</v>
      </c>
      <c r="O3060" t="s">
        <v>6178</v>
      </c>
      <c r="P3060">
        <f t="shared" si="47"/>
        <v>0</v>
      </c>
    </row>
    <row r="3061" spans="1:16" x14ac:dyDescent="0.25">
      <c r="A3061" t="str">
        <f>"QJAPR07"</f>
        <v>QJAPR07</v>
      </c>
      <c r="B3061" t="s">
        <v>5486</v>
      </c>
      <c r="C3061">
        <v>550</v>
      </c>
      <c r="D3061" t="s">
        <v>16</v>
      </c>
      <c r="E3061">
        <v>11</v>
      </c>
      <c r="F3061" t="s">
        <v>153</v>
      </c>
      <c r="G3061" t="s">
        <v>11265</v>
      </c>
      <c r="O3061" t="s">
        <v>6180</v>
      </c>
      <c r="P3061">
        <f t="shared" si="47"/>
        <v>717</v>
      </c>
    </row>
    <row r="3062" spans="1:16" hidden="1" x14ac:dyDescent="0.25">
      <c r="A3062" t="str">
        <f>"QJAPR03"</f>
        <v>QJAPR03</v>
      </c>
      <c r="B3062" t="s">
        <v>17770</v>
      </c>
      <c r="C3062">
        <v>0</v>
      </c>
      <c r="D3062" t="s">
        <v>16</v>
      </c>
      <c r="E3062">
        <v>0</v>
      </c>
      <c r="F3062" t="s">
        <v>153</v>
      </c>
      <c r="G3062" t="s">
        <v>11265</v>
      </c>
      <c r="H3062" t="s">
        <v>9871</v>
      </c>
      <c r="O3062" t="s">
        <v>6185</v>
      </c>
      <c r="P3062">
        <f t="shared" si="47"/>
        <v>0</v>
      </c>
    </row>
    <row r="3063" spans="1:16" hidden="1" x14ac:dyDescent="0.25">
      <c r="A3063" t="str">
        <f>"AJAPR01"</f>
        <v>AJAPR01</v>
      </c>
      <c r="B3063" t="s">
        <v>17771</v>
      </c>
      <c r="C3063">
        <v>0</v>
      </c>
      <c r="D3063" t="s">
        <v>16</v>
      </c>
      <c r="E3063">
        <v>0</v>
      </c>
      <c r="F3063" t="s">
        <v>153</v>
      </c>
      <c r="G3063" t="s">
        <v>11265</v>
      </c>
      <c r="H3063" t="s">
        <v>9871</v>
      </c>
      <c r="O3063" t="s">
        <v>11770</v>
      </c>
      <c r="P3063">
        <f t="shared" si="47"/>
        <v>0</v>
      </c>
    </row>
    <row r="3064" spans="1:16" hidden="1" x14ac:dyDescent="0.25">
      <c r="A3064" t="str">
        <f>"QJAPR02"</f>
        <v>QJAPR02</v>
      </c>
      <c r="B3064" t="s">
        <v>17771</v>
      </c>
      <c r="C3064">
        <v>0</v>
      </c>
      <c r="D3064" t="s">
        <v>16</v>
      </c>
      <c r="E3064">
        <v>0</v>
      </c>
      <c r="F3064" t="s">
        <v>153</v>
      </c>
      <c r="G3064" t="s">
        <v>11265</v>
      </c>
      <c r="H3064" t="s">
        <v>9871</v>
      </c>
      <c r="O3064" t="s">
        <v>6182</v>
      </c>
      <c r="P3064">
        <f t="shared" si="47"/>
        <v>0</v>
      </c>
    </row>
    <row r="3065" spans="1:16" hidden="1" x14ac:dyDescent="0.25">
      <c r="A3065" t="str">
        <f>"AJAPR03"</f>
        <v>AJAPR03</v>
      </c>
      <c r="B3065" t="s">
        <v>17772</v>
      </c>
      <c r="C3065">
        <v>0</v>
      </c>
      <c r="D3065" t="s">
        <v>16</v>
      </c>
      <c r="E3065">
        <v>0</v>
      </c>
      <c r="F3065" t="s">
        <v>153</v>
      </c>
      <c r="G3065" t="s">
        <v>11265</v>
      </c>
      <c r="H3065" t="s">
        <v>9871</v>
      </c>
      <c r="O3065" t="s">
        <v>6188</v>
      </c>
      <c r="P3065">
        <f t="shared" si="47"/>
        <v>0</v>
      </c>
    </row>
    <row r="3066" spans="1:16" hidden="1" x14ac:dyDescent="0.25">
      <c r="A3066" t="str">
        <f>"QJAPR05"</f>
        <v>QJAPR05</v>
      </c>
      <c r="B3066" t="s">
        <v>17772</v>
      </c>
      <c r="C3066">
        <v>0</v>
      </c>
      <c r="D3066" t="s">
        <v>16</v>
      </c>
      <c r="E3066">
        <v>0</v>
      </c>
      <c r="F3066" t="s">
        <v>153</v>
      </c>
      <c r="G3066" t="s">
        <v>11265</v>
      </c>
      <c r="H3066" t="s">
        <v>9871</v>
      </c>
      <c r="O3066" t="s">
        <v>11771</v>
      </c>
      <c r="P3066">
        <f t="shared" si="47"/>
        <v>0</v>
      </c>
    </row>
    <row r="3067" spans="1:16" hidden="1" x14ac:dyDescent="0.25">
      <c r="A3067" t="str">
        <f>"AJAPR06"</f>
        <v>AJAPR06</v>
      </c>
      <c r="B3067" t="s">
        <v>17773</v>
      </c>
      <c r="C3067">
        <v>0</v>
      </c>
      <c r="D3067" t="s">
        <v>16</v>
      </c>
      <c r="E3067">
        <v>0</v>
      </c>
      <c r="F3067" t="s">
        <v>153</v>
      </c>
      <c r="G3067" t="s">
        <v>11265</v>
      </c>
      <c r="H3067" t="s">
        <v>9871</v>
      </c>
      <c r="O3067" t="s">
        <v>11772</v>
      </c>
      <c r="P3067">
        <f t="shared" si="47"/>
        <v>0</v>
      </c>
    </row>
    <row r="3068" spans="1:16" hidden="1" x14ac:dyDescent="0.25">
      <c r="A3068" t="str">
        <f>"QJAPR06"</f>
        <v>QJAPR06</v>
      </c>
      <c r="B3068" t="s">
        <v>13820</v>
      </c>
      <c r="C3068">
        <v>198</v>
      </c>
      <c r="D3068" t="s">
        <v>16</v>
      </c>
      <c r="E3068">
        <v>6</v>
      </c>
      <c r="F3068" t="s">
        <v>153</v>
      </c>
      <c r="G3068" t="s">
        <v>11265</v>
      </c>
      <c r="H3068" t="s">
        <v>9871</v>
      </c>
      <c r="O3068" t="s">
        <v>11773</v>
      </c>
      <c r="P3068">
        <f t="shared" si="47"/>
        <v>0</v>
      </c>
    </row>
    <row r="3069" spans="1:16" hidden="1" x14ac:dyDescent="0.25">
      <c r="A3069" t="str">
        <f>"AJAPR04"</f>
        <v>AJAPR04</v>
      </c>
      <c r="B3069" t="s">
        <v>11266</v>
      </c>
      <c r="C3069">
        <v>0</v>
      </c>
      <c r="D3069" t="s">
        <v>16</v>
      </c>
      <c r="E3069">
        <v>0</v>
      </c>
      <c r="F3069" t="s">
        <v>153</v>
      </c>
      <c r="G3069" t="s">
        <v>11265</v>
      </c>
      <c r="O3069" t="s">
        <v>11774</v>
      </c>
      <c r="P3069">
        <f t="shared" si="47"/>
        <v>0</v>
      </c>
    </row>
    <row r="3070" spans="1:16" hidden="1" x14ac:dyDescent="0.25">
      <c r="A3070" t="str">
        <f>"QJAPR01"</f>
        <v>QJAPR01</v>
      </c>
      <c r="B3070" t="s">
        <v>17774</v>
      </c>
      <c r="C3070">
        <v>0</v>
      </c>
      <c r="D3070" t="s">
        <v>16</v>
      </c>
      <c r="E3070">
        <v>0</v>
      </c>
      <c r="F3070" t="s">
        <v>153</v>
      </c>
      <c r="G3070" t="s">
        <v>11265</v>
      </c>
      <c r="H3070" t="s">
        <v>9871</v>
      </c>
      <c r="O3070" t="s">
        <v>6197</v>
      </c>
      <c r="P3070">
        <f t="shared" si="47"/>
        <v>0</v>
      </c>
    </row>
    <row r="3071" spans="1:16" hidden="1" x14ac:dyDescent="0.25">
      <c r="A3071" t="str">
        <f>"AJAPR02"</f>
        <v>AJAPR02</v>
      </c>
      <c r="B3071" t="s">
        <v>17774</v>
      </c>
      <c r="C3071">
        <v>0</v>
      </c>
      <c r="D3071" t="s">
        <v>16</v>
      </c>
      <c r="E3071">
        <v>0</v>
      </c>
      <c r="F3071" t="s">
        <v>153</v>
      </c>
      <c r="G3071" t="s">
        <v>11265</v>
      </c>
      <c r="H3071" t="s">
        <v>9871</v>
      </c>
      <c r="O3071" t="s">
        <v>6195</v>
      </c>
      <c r="P3071">
        <f t="shared" si="47"/>
        <v>0</v>
      </c>
    </row>
    <row r="3072" spans="1:16" hidden="1" x14ac:dyDescent="0.25">
      <c r="A3072" t="str">
        <f>"QJAPR04"</f>
        <v>QJAPR04</v>
      </c>
      <c r="B3072" t="s">
        <v>13819</v>
      </c>
      <c r="C3072">
        <v>0</v>
      </c>
      <c r="D3072" t="s">
        <v>16</v>
      </c>
      <c r="E3072">
        <v>0</v>
      </c>
      <c r="F3072" t="s">
        <v>153</v>
      </c>
      <c r="G3072" t="s">
        <v>11265</v>
      </c>
      <c r="H3072" t="s">
        <v>9871</v>
      </c>
      <c r="O3072" t="s">
        <v>6193</v>
      </c>
      <c r="P3072">
        <f t="shared" si="47"/>
        <v>0</v>
      </c>
    </row>
    <row r="3073" spans="1:16" hidden="1" x14ac:dyDescent="0.25">
      <c r="A3073" t="str">
        <f>"AJATR01"</f>
        <v>AJATR01</v>
      </c>
      <c r="B3073" t="s">
        <v>11267</v>
      </c>
      <c r="C3073">
        <v>0</v>
      </c>
      <c r="D3073" t="s">
        <v>16</v>
      </c>
      <c r="E3073">
        <v>0</v>
      </c>
      <c r="F3073" t="s">
        <v>10935</v>
      </c>
      <c r="G3073" t="s">
        <v>10139</v>
      </c>
      <c r="O3073" t="s">
        <v>17844</v>
      </c>
      <c r="P3073">
        <f t="shared" si="47"/>
        <v>0</v>
      </c>
    </row>
    <row r="3074" spans="1:16" hidden="1" x14ac:dyDescent="0.25">
      <c r="A3074" t="str">
        <f>"QJATR01"</f>
        <v>QJATR01</v>
      </c>
      <c r="B3074" t="s">
        <v>11267</v>
      </c>
      <c r="C3074">
        <v>0</v>
      </c>
      <c r="D3074" t="s">
        <v>16</v>
      </c>
      <c r="E3074">
        <v>0</v>
      </c>
      <c r="F3074" t="s">
        <v>10935</v>
      </c>
      <c r="G3074" t="s">
        <v>10139</v>
      </c>
      <c r="O3074" t="s">
        <v>17845</v>
      </c>
      <c r="P3074">
        <f t="shared" si="47"/>
        <v>0</v>
      </c>
    </row>
    <row r="3075" spans="1:16" hidden="1" x14ac:dyDescent="0.25">
      <c r="A3075" t="str">
        <f>"QJATR05"</f>
        <v>QJATR05</v>
      </c>
      <c r="B3075" t="s">
        <v>11268</v>
      </c>
      <c r="C3075">
        <v>0</v>
      </c>
      <c r="D3075" t="s">
        <v>16</v>
      </c>
      <c r="E3075">
        <v>0</v>
      </c>
      <c r="F3075" t="s">
        <v>10935</v>
      </c>
      <c r="G3075" t="s">
        <v>10139</v>
      </c>
      <c r="O3075" t="s">
        <v>11775</v>
      </c>
      <c r="P3075">
        <f t="shared" ref="P3075:P3138" si="48">SUMIFS($C$2:$C$7959,$B$2:$B$7959,O3075)</f>
        <v>0</v>
      </c>
    </row>
    <row r="3076" spans="1:16" hidden="1" x14ac:dyDescent="0.25">
      <c r="A3076" t="str">
        <f>"QJATR04"</f>
        <v>QJATR04</v>
      </c>
      <c r="B3076" t="s">
        <v>11269</v>
      </c>
      <c r="C3076">
        <v>0</v>
      </c>
      <c r="D3076" t="s">
        <v>16</v>
      </c>
      <c r="E3076">
        <v>0</v>
      </c>
      <c r="F3076" t="s">
        <v>10935</v>
      </c>
      <c r="G3076" t="s">
        <v>10139</v>
      </c>
      <c r="O3076" t="s">
        <v>11776</v>
      </c>
      <c r="P3076">
        <f t="shared" si="48"/>
        <v>0</v>
      </c>
    </row>
    <row r="3077" spans="1:16" hidden="1" x14ac:dyDescent="0.25">
      <c r="A3077" t="str">
        <f>"QJATR02"</f>
        <v>QJATR02</v>
      </c>
      <c r="B3077" t="s">
        <v>11270</v>
      </c>
      <c r="C3077">
        <v>0</v>
      </c>
      <c r="D3077" t="s">
        <v>16</v>
      </c>
      <c r="E3077">
        <v>0</v>
      </c>
      <c r="F3077" t="s">
        <v>10935</v>
      </c>
      <c r="G3077" t="s">
        <v>10139</v>
      </c>
      <c r="O3077" t="s">
        <v>6199</v>
      </c>
      <c r="P3077">
        <f t="shared" si="48"/>
        <v>0</v>
      </c>
    </row>
    <row r="3078" spans="1:16" x14ac:dyDescent="0.25">
      <c r="A3078" t="str">
        <f>"AJATR03"</f>
        <v>AJATR03</v>
      </c>
      <c r="B3078" t="s">
        <v>11270</v>
      </c>
      <c r="C3078">
        <v>0</v>
      </c>
      <c r="D3078" t="s">
        <v>16</v>
      </c>
      <c r="E3078">
        <v>0</v>
      </c>
      <c r="F3078" t="s">
        <v>10935</v>
      </c>
      <c r="G3078" t="s">
        <v>10139</v>
      </c>
      <c r="O3078" t="s">
        <v>6210</v>
      </c>
      <c r="P3078">
        <f t="shared" si="48"/>
        <v>870</v>
      </c>
    </row>
    <row r="3079" spans="1:16" x14ac:dyDescent="0.25">
      <c r="A3079" t="str">
        <f>"AJATR02"</f>
        <v>AJATR02</v>
      </c>
      <c r="B3079" t="s">
        <v>11271</v>
      </c>
      <c r="C3079">
        <v>0</v>
      </c>
      <c r="D3079" t="s">
        <v>16</v>
      </c>
      <c r="E3079">
        <v>0</v>
      </c>
      <c r="F3079" t="s">
        <v>10935</v>
      </c>
      <c r="G3079" t="s">
        <v>10139</v>
      </c>
      <c r="O3079" t="s">
        <v>6225</v>
      </c>
      <c r="P3079">
        <f t="shared" si="48"/>
        <v>2082</v>
      </c>
    </row>
    <row r="3080" spans="1:16" hidden="1" x14ac:dyDescent="0.25">
      <c r="A3080" t="str">
        <f>"QJATR03"</f>
        <v>QJATR03</v>
      </c>
      <c r="B3080" t="s">
        <v>11271</v>
      </c>
      <c r="C3080">
        <v>0</v>
      </c>
      <c r="D3080" t="s">
        <v>16</v>
      </c>
      <c r="E3080">
        <v>0</v>
      </c>
      <c r="F3080" t="s">
        <v>10935</v>
      </c>
      <c r="G3080" t="s">
        <v>10139</v>
      </c>
      <c r="O3080" t="s">
        <v>716</v>
      </c>
      <c r="P3080">
        <f t="shared" si="48"/>
        <v>0</v>
      </c>
    </row>
    <row r="3081" spans="1:16" hidden="1" x14ac:dyDescent="0.25">
      <c r="A3081" t="str">
        <f>"QJERA01"</f>
        <v>QJERA01</v>
      </c>
      <c r="B3081" t="s">
        <v>17775</v>
      </c>
      <c r="C3081">
        <v>0</v>
      </c>
      <c r="D3081" t="s">
        <v>41</v>
      </c>
      <c r="E3081">
        <v>0</v>
      </c>
      <c r="F3081" t="s">
        <v>11272</v>
      </c>
      <c r="G3081" t="s">
        <v>844</v>
      </c>
      <c r="H3081" t="s">
        <v>9871</v>
      </c>
      <c r="O3081" t="s">
        <v>11778</v>
      </c>
      <c r="P3081">
        <f t="shared" si="48"/>
        <v>0</v>
      </c>
    </row>
    <row r="3082" spans="1:16" hidden="1" x14ac:dyDescent="0.25">
      <c r="A3082" t="str">
        <f>"AJERA01"</f>
        <v>AJERA01</v>
      </c>
      <c r="B3082" t="s">
        <v>17776</v>
      </c>
      <c r="C3082">
        <v>0</v>
      </c>
      <c r="D3082" t="s">
        <v>41</v>
      </c>
      <c r="E3082">
        <v>0</v>
      </c>
      <c r="F3082" t="s">
        <v>11272</v>
      </c>
      <c r="G3082" t="s">
        <v>844</v>
      </c>
      <c r="H3082" t="s">
        <v>9871</v>
      </c>
      <c r="O3082" t="s">
        <v>11779</v>
      </c>
      <c r="P3082">
        <f t="shared" si="48"/>
        <v>0</v>
      </c>
    </row>
    <row r="3083" spans="1:16" hidden="1" x14ac:dyDescent="0.25">
      <c r="A3083" t="str">
        <f>"QJERS01"</f>
        <v>QJERS01</v>
      </c>
      <c r="B3083" t="s">
        <v>17777</v>
      </c>
      <c r="C3083">
        <v>0</v>
      </c>
      <c r="D3083" t="s">
        <v>16</v>
      </c>
      <c r="E3083">
        <v>0</v>
      </c>
      <c r="F3083" t="s">
        <v>113</v>
      </c>
      <c r="G3083" t="s">
        <v>11273</v>
      </c>
      <c r="H3083" t="s">
        <v>9876</v>
      </c>
      <c r="O3083" t="s">
        <v>11780</v>
      </c>
      <c r="P3083">
        <f t="shared" si="48"/>
        <v>0</v>
      </c>
    </row>
    <row r="3084" spans="1:16" hidden="1" x14ac:dyDescent="0.25">
      <c r="A3084" t="str">
        <f>"AJERS01"</f>
        <v>AJERS01</v>
      </c>
      <c r="B3084" t="s">
        <v>17777</v>
      </c>
      <c r="C3084">
        <v>0</v>
      </c>
      <c r="D3084" t="s">
        <v>16</v>
      </c>
      <c r="E3084">
        <v>0</v>
      </c>
      <c r="F3084" t="s">
        <v>113</v>
      </c>
      <c r="G3084" t="s">
        <v>11273</v>
      </c>
      <c r="H3084" t="s">
        <v>9876</v>
      </c>
      <c r="O3084" t="s">
        <v>11781</v>
      </c>
      <c r="P3084">
        <f t="shared" si="48"/>
        <v>0</v>
      </c>
    </row>
    <row r="3085" spans="1:16" hidden="1" x14ac:dyDescent="0.25">
      <c r="A3085" t="str">
        <f>"AJET 01"</f>
        <v>AJET 01</v>
      </c>
      <c r="B3085" t="s">
        <v>621</v>
      </c>
      <c r="C3085">
        <v>8</v>
      </c>
      <c r="D3085" t="s">
        <v>28</v>
      </c>
      <c r="E3085">
        <v>8</v>
      </c>
      <c r="F3085" t="s">
        <v>31</v>
      </c>
      <c r="O3085" t="s">
        <v>11783</v>
      </c>
      <c r="P3085">
        <f t="shared" si="48"/>
        <v>0</v>
      </c>
    </row>
    <row r="3086" spans="1:16" hidden="1" x14ac:dyDescent="0.25">
      <c r="A3086" t="str">
        <f>"QJIDO03"</f>
        <v>QJIDO03</v>
      </c>
      <c r="B3086" t="s">
        <v>13823</v>
      </c>
      <c r="C3086">
        <v>60</v>
      </c>
      <c r="D3086" t="s">
        <v>16</v>
      </c>
      <c r="E3086">
        <v>4</v>
      </c>
      <c r="F3086" t="s">
        <v>364</v>
      </c>
      <c r="H3086" t="s">
        <v>9871</v>
      </c>
      <c r="O3086" t="s">
        <v>11784</v>
      </c>
      <c r="P3086">
        <f t="shared" si="48"/>
        <v>0</v>
      </c>
    </row>
    <row r="3087" spans="1:16" hidden="1" x14ac:dyDescent="0.25">
      <c r="A3087" t="str">
        <f>"QJIDO02"</f>
        <v>QJIDO02</v>
      </c>
      <c r="B3087" t="s">
        <v>13822</v>
      </c>
      <c r="C3087">
        <v>0</v>
      </c>
      <c r="D3087" t="s">
        <v>16</v>
      </c>
      <c r="E3087">
        <v>0</v>
      </c>
      <c r="F3087" t="s">
        <v>364</v>
      </c>
      <c r="H3087" t="s">
        <v>9871</v>
      </c>
      <c r="O3087" t="s">
        <v>11785</v>
      </c>
      <c r="P3087">
        <f t="shared" si="48"/>
        <v>0</v>
      </c>
    </row>
    <row r="3088" spans="1:16" hidden="1" x14ac:dyDescent="0.25">
      <c r="A3088" t="str">
        <f>"QJIDO01"</f>
        <v>QJIDO01</v>
      </c>
      <c r="B3088" t="s">
        <v>13821</v>
      </c>
      <c r="C3088">
        <v>200</v>
      </c>
      <c r="D3088" t="s">
        <v>16</v>
      </c>
      <c r="E3088">
        <v>4</v>
      </c>
      <c r="F3088" t="s">
        <v>364</v>
      </c>
      <c r="H3088" t="s">
        <v>9871</v>
      </c>
      <c r="O3088" t="s">
        <v>11786</v>
      </c>
      <c r="P3088">
        <f t="shared" si="48"/>
        <v>0</v>
      </c>
    </row>
    <row r="3089" spans="1:16" hidden="1" x14ac:dyDescent="0.25">
      <c r="A3089" t="str">
        <f>"QJOKE02"</f>
        <v>QJOKE02</v>
      </c>
      <c r="B3089" t="s">
        <v>5499</v>
      </c>
      <c r="C3089">
        <v>0</v>
      </c>
      <c r="D3089" t="s">
        <v>41</v>
      </c>
      <c r="E3089">
        <v>0</v>
      </c>
      <c r="F3089" t="s">
        <v>21</v>
      </c>
      <c r="O3089" t="s">
        <v>11787</v>
      </c>
      <c r="P3089">
        <f t="shared" si="48"/>
        <v>0</v>
      </c>
    </row>
    <row r="3090" spans="1:16" hidden="1" x14ac:dyDescent="0.25">
      <c r="A3090" t="str">
        <f>"CJOKE01"</f>
        <v>CJOKE01</v>
      </c>
      <c r="B3090" t="s">
        <v>5502</v>
      </c>
      <c r="C3090">
        <v>0</v>
      </c>
      <c r="D3090" t="s">
        <v>41</v>
      </c>
      <c r="E3090">
        <v>0</v>
      </c>
      <c r="F3090" t="s">
        <v>21</v>
      </c>
      <c r="G3090" t="s">
        <v>9908</v>
      </c>
      <c r="O3090" t="s">
        <v>11788</v>
      </c>
      <c r="P3090">
        <f t="shared" si="48"/>
        <v>0</v>
      </c>
    </row>
    <row r="3091" spans="1:16" hidden="1" x14ac:dyDescent="0.25">
      <c r="A3091" t="str">
        <f>"QJOKE01"</f>
        <v>QJOKE01</v>
      </c>
      <c r="B3091" t="s">
        <v>5502</v>
      </c>
      <c r="C3091">
        <v>0</v>
      </c>
      <c r="D3091" t="s">
        <v>41</v>
      </c>
      <c r="E3091">
        <v>0</v>
      </c>
      <c r="F3091" t="s">
        <v>21</v>
      </c>
      <c r="G3091" t="s">
        <v>9908</v>
      </c>
      <c r="O3091" t="s">
        <v>11789</v>
      </c>
      <c r="P3091">
        <f t="shared" si="48"/>
        <v>0</v>
      </c>
    </row>
    <row r="3092" spans="1:16" hidden="1" x14ac:dyDescent="0.25">
      <c r="A3092" t="str">
        <f>"QJOKE03"</f>
        <v>QJOKE03</v>
      </c>
      <c r="B3092" t="s">
        <v>5502</v>
      </c>
      <c r="C3092">
        <v>0</v>
      </c>
      <c r="D3092" t="s">
        <v>41</v>
      </c>
      <c r="E3092">
        <v>0</v>
      </c>
      <c r="F3092" t="s">
        <v>21</v>
      </c>
      <c r="O3092" t="s">
        <v>11790</v>
      </c>
      <c r="P3092">
        <f t="shared" si="48"/>
        <v>0</v>
      </c>
    </row>
    <row r="3093" spans="1:16" hidden="1" x14ac:dyDescent="0.25">
      <c r="A3093" t="str">
        <f>"AJONU02"</f>
        <v>AJONU02</v>
      </c>
      <c r="B3093" t="s">
        <v>11274</v>
      </c>
      <c r="C3093">
        <v>0</v>
      </c>
      <c r="D3093" t="s">
        <v>16</v>
      </c>
      <c r="E3093">
        <v>0</v>
      </c>
      <c r="F3093" t="s">
        <v>1029</v>
      </c>
      <c r="G3093" t="s">
        <v>9920</v>
      </c>
      <c r="O3093" t="s">
        <v>11791</v>
      </c>
      <c r="P3093">
        <f t="shared" si="48"/>
        <v>0</v>
      </c>
    </row>
    <row r="3094" spans="1:16" hidden="1" x14ac:dyDescent="0.25">
      <c r="A3094" t="str">
        <f>"QJONU01"</f>
        <v>QJONU01</v>
      </c>
      <c r="B3094" t="s">
        <v>11274</v>
      </c>
      <c r="C3094">
        <v>0</v>
      </c>
      <c r="D3094" t="s">
        <v>16</v>
      </c>
      <c r="E3094">
        <v>0</v>
      </c>
      <c r="F3094" t="s">
        <v>1029</v>
      </c>
      <c r="G3094" t="s">
        <v>9920</v>
      </c>
      <c r="O3094" t="s">
        <v>11792</v>
      </c>
      <c r="P3094">
        <f t="shared" si="48"/>
        <v>0</v>
      </c>
    </row>
    <row r="3095" spans="1:16" hidden="1" x14ac:dyDescent="0.25">
      <c r="A3095" t="str">
        <f>"AJONU01"</f>
        <v>AJONU01</v>
      </c>
      <c r="B3095" t="s">
        <v>11275</v>
      </c>
      <c r="C3095">
        <v>0</v>
      </c>
      <c r="D3095" t="s">
        <v>1367</v>
      </c>
      <c r="E3095">
        <v>0</v>
      </c>
      <c r="F3095" t="s">
        <v>1029</v>
      </c>
      <c r="G3095" t="s">
        <v>9920</v>
      </c>
      <c r="O3095" t="s">
        <v>719</v>
      </c>
      <c r="P3095">
        <f t="shared" si="48"/>
        <v>0</v>
      </c>
    </row>
    <row r="3096" spans="1:16" hidden="1" x14ac:dyDescent="0.25">
      <c r="A3096" t="str">
        <f>"QJONU02"</f>
        <v>QJONU02</v>
      </c>
      <c r="B3096" t="s">
        <v>11275</v>
      </c>
      <c r="C3096">
        <v>0</v>
      </c>
      <c r="D3096" t="s">
        <v>1367</v>
      </c>
      <c r="E3096">
        <v>0</v>
      </c>
      <c r="F3096" t="s">
        <v>1029</v>
      </c>
      <c r="G3096" t="s">
        <v>9920</v>
      </c>
      <c r="O3096" t="s">
        <v>17846</v>
      </c>
      <c r="P3096">
        <f t="shared" si="48"/>
        <v>0</v>
      </c>
    </row>
    <row r="3097" spans="1:16" hidden="1" x14ac:dyDescent="0.25">
      <c r="A3097" t="str">
        <f>"QJONU04"</f>
        <v>QJONU04</v>
      </c>
      <c r="B3097" t="s">
        <v>11276</v>
      </c>
      <c r="C3097">
        <v>0</v>
      </c>
      <c r="D3097" t="s">
        <v>379</v>
      </c>
      <c r="E3097">
        <v>0</v>
      </c>
      <c r="F3097" t="s">
        <v>1029</v>
      </c>
      <c r="G3097" t="s">
        <v>9920</v>
      </c>
      <c r="O3097" t="s">
        <v>17847</v>
      </c>
      <c r="P3097">
        <f t="shared" si="48"/>
        <v>0</v>
      </c>
    </row>
    <row r="3098" spans="1:16" hidden="1" x14ac:dyDescent="0.25">
      <c r="A3098" t="str">
        <f>"QJONU03"</f>
        <v>QJONU03</v>
      </c>
      <c r="B3098" t="s">
        <v>11277</v>
      </c>
      <c r="C3098">
        <v>0</v>
      </c>
      <c r="D3098" t="s">
        <v>4777</v>
      </c>
      <c r="E3098">
        <v>0</v>
      </c>
      <c r="F3098" t="s">
        <v>1029</v>
      </c>
      <c r="G3098" t="s">
        <v>9920</v>
      </c>
      <c r="O3098" t="s">
        <v>17848</v>
      </c>
      <c r="P3098">
        <f t="shared" si="48"/>
        <v>0</v>
      </c>
    </row>
    <row r="3099" spans="1:16" hidden="1" x14ac:dyDescent="0.25">
      <c r="A3099" t="str">
        <f>"QJOSS01"</f>
        <v>QJOSS01</v>
      </c>
      <c r="B3099" t="s">
        <v>11278</v>
      </c>
      <c r="C3099">
        <v>0</v>
      </c>
      <c r="D3099" t="s">
        <v>16</v>
      </c>
      <c r="E3099">
        <v>0</v>
      </c>
      <c r="F3099" t="s">
        <v>11279</v>
      </c>
      <c r="G3099" t="s">
        <v>10019</v>
      </c>
      <c r="O3099" t="s">
        <v>17849</v>
      </c>
      <c r="P3099">
        <f t="shared" si="48"/>
        <v>0</v>
      </c>
    </row>
    <row r="3100" spans="1:16" hidden="1" x14ac:dyDescent="0.25">
      <c r="A3100" t="str">
        <f>"QJOSS02"</f>
        <v>QJOSS02</v>
      </c>
      <c r="B3100" t="s">
        <v>11280</v>
      </c>
      <c r="C3100">
        <v>0</v>
      </c>
      <c r="D3100" t="s">
        <v>1367</v>
      </c>
      <c r="E3100">
        <v>0</v>
      </c>
      <c r="F3100" t="s">
        <v>11279</v>
      </c>
      <c r="G3100" t="s">
        <v>10019</v>
      </c>
      <c r="O3100" t="s">
        <v>721</v>
      </c>
      <c r="P3100">
        <f t="shared" si="48"/>
        <v>0</v>
      </c>
    </row>
    <row r="3101" spans="1:16" x14ac:dyDescent="0.25">
      <c r="A3101" t="str">
        <f>"QJOSS03"</f>
        <v>QJOSS03</v>
      </c>
      <c r="B3101" t="s">
        <v>11281</v>
      </c>
      <c r="C3101">
        <v>0</v>
      </c>
      <c r="D3101" t="s">
        <v>379</v>
      </c>
      <c r="E3101">
        <v>0</v>
      </c>
      <c r="F3101" t="s">
        <v>11279</v>
      </c>
      <c r="G3101" t="s">
        <v>10019</v>
      </c>
      <c r="O3101" t="s">
        <v>13882</v>
      </c>
      <c r="P3101">
        <f t="shared" si="48"/>
        <v>170</v>
      </c>
    </row>
    <row r="3102" spans="1:16" x14ac:dyDescent="0.25">
      <c r="A3102" t="str">
        <f>"QKCLK01"</f>
        <v>QKCLK01</v>
      </c>
      <c r="B3102" t="s">
        <v>17778</v>
      </c>
      <c r="C3102">
        <v>0</v>
      </c>
      <c r="D3102" t="s">
        <v>41</v>
      </c>
      <c r="E3102">
        <v>0</v>
      </c>
      <c r="F3102" t="s">
        <v>11272</v>
      </c>
      <c r="H3102" t="s">
        <v>9871</v>
      </c>
      <c r="O3102" t="s">
        <v>723</v>
      </c>
      <c r="P3102">
        <f t="shared" si="48"/>
        <v>1</v>
      </c>
    </row>
    <row r="3103" spans="1:16" x14ac:dyDescent="0.25">
      <c r="A3103" t="str">
        <f>"AKCLK01"</f>
        <v>AKCLK01</v>
      </c>
      <c r="B3103" t="s">
        <v>17779</v>
      </c>
      <c r="C3103">
        <v>0</v>
      </c>
      <c r="D3103" t="s">
        <v>41</v>
      </c>
      <c r="E3103">
        <v>0</v>
      </c>
      <c r="F3103" t="s">
        <v>11272</v>
      </c>
      <c r="H3103" t="s">
        <v>9871</v>
      </c>
      <c r="O3103" t="s">
        <v>13883</v>
      </c>
      <c r="P3103">
        <f t="shared" si="48"/>
        <v>386</v>
      </c>
    </row>
    <row r="3104" spans="1:16" hidden="1" x14ac:dyDescent="0.25">
      <c r="A3104" t="str">
        <f>"AKCLP01"</f>
        <v>AKCLP01</v>
      </c>
      <c r="B3104" t="s">
        <v>11282</v>
      </c>
      <c r="C3104">
        <v>0</v>
      </c>
      <c r="D3104" t="s">
        <v>41</v>
      </c>
      <c r="E3104">
        <v>0</v>
      </c>
      <c r="F3104" t="s">
        <v>1029</v>
      </c>
      <c r="O3104" t="s">
        <v>726</v>
      </c>
      <c r="P3104">
        <f t="shared" si="48"/>
        <v>0</v>
      </c>
    </row>
    <row r="3105" spans="1:16" x14ac:dyDescent="0.25">
      <c r="A3105" t="str">
        <f>"QKCLP01"</f>
        <v>QKCLP01</v>
      </c>
      <c r="B3105" t="s">
        <v>11282</v>
      </c>
      <c r="C3105">
        <v>0</v>
      </c>
      <c r="D3105" t="s">
        <v>41</v>
      </c>
      <c r="E3105">
        <v>0</v>
      </c>
      <c r="F3105" t="s">
        <v>1029</v>
      </c>
      <c r="O3105" t="s">
        <v>13884</v>
      </c>
      <c r="P3105">
        <f t="shared" si="48"/>
        <v>5080</v>
      </c>
    </row>
    <row r="3106" spans="1:16" hidden="1" x14ac:dyDescent="0.25">
      <c r="A3106" t="str">
        <f>"QKCLW02"</f>
        <v>QKCLW02</v>
      </c>
      <c r="B3106" t="s">
        <v>11283</v>
      </c>
      <c r="C3106">
        <v>0</v>
      </c>
      <c r="D3106" t="s">
        <v>16</v>
      </c>
      <c r="E3106">
        <v>0</v>
      </c>
      <c r="F3106" t="s">
        <v>11284</v>
      </c>
      <c r="O3106" t="s">
        <v>6259</v>
      </c>
      <c r="P3106">
        <f t="shared" si="48"/>
        <v>0</v>
      </c>
    </row>
    <row r="3107" spans="1:16" hidden="1" x14ac:dyDescent="0.25">
      <c r="A3107" t="str">
        <f>"QKCLW01"</f>
        <v>QKCLW01</v>
      </c>
      <c r="B3107" t="s">
        <v>11285</v>
      </c>
      <c r="C3107">
        <v>0</v>
      </c>
      <c r="D3107" t="s">
        <v>16</v>
      </c>
      <c r="E3107">
        <v>0</v>
      </c>
      <c r="F3107" t="s">
        <v>11284</v>
      </c>
      <c r="O3107" t="s">
        <v>11793</v>
      </c>
      <c r="P3107">
        <f t="shared" si="48"/>
        <v>0</v>
      </c>
    </row>
    <row r="3108" spans="1:16" hidden="1" x14ac:dyDescent="0.25">
      <c r="A3108" t="str">
        <f>"CKNO307"</f>
        <v>CKNO307</v>
      </c>
      <c r="B3108" t="s">
        <v>11286</v>
      </c>
      <c r="C3108">
        <v>0</v>
      </c>
      <c r="D3108" t="s">
        <v>41</v>
      </c>
      <c r="E3108">
        <v>0</v>
      </c>
      <c r="F3108" t="s">
        <v>1438</v>
      </c>
      <c r="G3108" t="s">
        <v>10419</v>
      </c>
      <c r="O3108" t="s">
        <v>11795</v>
      </c>
      <c r="P3108">
        <f t="shared" si="48"/>
        <v>0</v>
      </c>
    </row>
    <row r="3109" spans="1:16" hidden="1" x14ac:dyDescent="0.25">
      <c r="A3109" t="str">
        <f>"AKNO304"</f>
        <v>AKNO304</v>
      </c>
      <c r="B3109" t="s">
        <v>11286</v>
      </c>
      <c r="C3109">
        <v>0</v>
      </c>
      <c r="D3109" t="s">
        <v>41</v>
      </c>
      <c r="E3109">
        <v>0</v>
      </c>
      <c r="F3109" t="s">
        <v>1438</v>
      </c>
      <c r="G3109" t="s">
        <v>10419</v>
      </c>
      <c r="O3109" t="s">
        <v>1550</v>
      </c>
      <c r="P3109">
        <f t="shared" si="48"/>
        <v>0</v>
      </c>
    </row>
    <row r="3110" spans="1:16" x14ac:dyDescent="0.25">
      <c r="A3110" t="str">
        <f>"QKNO306"</f>
        <v>QKNO306</v>
      </c>
      <c r="B3110" t="s">
        <v>11286</v>
      </c>
      <c r="C3110">
        <v>0</v>
      </c>
      <c r="D3110" t="s">
        <v>41</v>
      </c>
      <c r="E3110">
        <v>0</v>
      </c>
      <c r="F3110" t="s">
        <v>1438</v>
      </c>
      <c r="G3110" t="s">
        <v>10419</v>
      </c>
      <c r="O3110" t="s">
        <v>13879</v>
      </c>
      <c r="P3110">
        <f t="shared" si="48"/>
        <v>10813</v>
      </c>
    </row>
    <row r="3111" spans="1:16" hidden="1" x14ac:dyDescent="0.25">
      <c r="A3111" t="str">
        <f>"AKNO309"</f>
        <v>AKNO309</v>
      </c>
      <c r="B3111" t="s">
        <v>5747</v>
      </c>
      <c r="C3111">
        <v>0</v>
      </c>
      <c r="D3111" t="s">
        <v>41</v>
      </c>
      <c r="E3111">
        <v>0</v>
      </c>
      <c r="O3111" t="s">
        <v>1555</v>
      </c>
      <c r="P3111">
        <f t="shared" si="48"/>
        <v>0</v>
      </c>
    </row>
    <row r="3112" spans="1:16" x14ac:dyDescent="0.25">
      <c r="A3112" t="str">
        <f>"AKNO301"</f>
        <v>AKNO301</v>
      </c>
      <c r="B3112" t="s">
        <v>5747</v>
      </c>
      <c r="C3112">
        <v>0</v>
      </c>
      <c r="D3112" t="s">
        <v>41</v>
      </c>
      <c r="E3112">
        <v>0</v>
      </c>
      <c r="F3112" t="s">
        <v>1029</v>
      </c>
      <c r="G3112" t="s">
        <v>10419</v>
      </c>
      <c r="O3112" t="s">
        <v>13881</v>
      </c>
      <c r="P3112">
        <f t="shared" si="48"/>
        <v>133</v>
      </c>
    </row>
    <row r="3113" spans="1:16" hidden="1" x14ac:dyDescent="0.25">
      <c r="A3113" t="str">
        <f>"QKNO301"</f>
        <v>QKNO301</v>
      </c>
      <c r="B3113" t="s">
        <v>5747</v>
      </c>
      <c r="C3113">
        <v>14969</v>
      </c>
      <c r="D3113" t="s">
        <v>41</v>
      </c>
      <c r="E3113">
        <v>997</v>
      </c>
      <c r="F3113" t="s">
        <v>656</v>
      </c>
      <c r="G3113" t="s">
        <v>10419</v>
      </c>
      <c r="O3113" t="s">
        <v>1553</v>
      </c>
      <c r="P3113">
        <f t="shared" si="48"/>
        <v>0</v>
      </c>
    </row>
    <row r="3114" spans="1:16" hidden="1" x14ac:dyDescent="0.25">
      <c r="A3114" t="str">
        <f>"QKNO308"</f>
        <v>QKNO308</v>
      </c>
      <c r="B3114" t="s">
        <v>11287</v>
      </c>
      <c r="C3114">
        <v>0</v>
      </c>
      <c r="D3114" t="s">
        <v>41</v>
      </c>
      <c r="E3114">
        <v>0</v>
      </c>
      <c r="F3114" t="s">
        <v>1029</v>
      </c>
      <c r="G3114" t="s">
        <v>10419</v>
      </c>
      <c r="O3114" t="s">
        <v>13880</v>
      </c>
      <c r="P3114">
        <f t="shared" si="48"/>
        <v>0</v>
      </c>
    </row>
    <row r="3115" spans="1:16" hidden="1" x14ac:dyDescent="0.25">
      <c r="A3115" t="str">
        <f>"AKNO307"</f>
        <v>AKNO307</v>
      </c>
      <c r="B3115" t="s">
        <v>11288</v>
      </c>
      <c r="C3115">
        <v>0</v>
      </c>
      <c r="D3115" t="s">
        <v>41</v>
      </c>
      <c r="E3115">
        <v>0</v>
      </c>
      <c r="F3115" t="s">
        <v>1029</v>
      </c>
      <c r="G3115" t="s">
        <v>10419</v>
      </c>
      <c r="O3115" t="s">
        <v>6263</v>
      </c>
      <c r="P3115">
        <f t="shared" si="48"/>
        <v>0</v>
      </c>
    </row>
    <row r="3116" spans="1:16" hidden="1" x14ac:dyDescent="0.25">
      <c r="A3116" t="str">
        <f>"QKNO309"</f>
        <v>QKNO309</v>
      </c>
      <c r="B3116" t="s">
        <v>11288</v>
      </c>
      <c r="C3116">
        <v>0</v>
      </c>
      <c r="D3116" t="s">
        <v>41</v>
      </c>
      <c r="E3116">
        <v>0</v>
      </c>
      <c r="F3116" t="s">
        <v>1029</v>
      </c>
      <c r="G3116" t="s">
        <v>10419</v>
      </c>
      <c r="O3116" t="s">
        <v>13878</v>
      </c>
      <c r="P3116">
        <f t="shared" si="48"/>
        <v>0</v>
      </c>
    </row>
    <row r="3117" spans="1:16" hidden="1" x14ac:dyDescent="0.25">
      <c r="A3117" t="str">
        <f>"AKNO306"</f>
        <v>AKNO306</v>
      </c>
      <c r="B3117" t="s">
        <v>11289</v>
      </c>
      <c r="C3117">
        <v>0</v>
      </c>
      <c r="D3117" t="s">
        <v>41</v>
      </c>
      <c r="E3117">
        <v>0</v>
      </c>
      <c r="F3117" t="s">
        <v>11290</v>
      </c>
      <c r="G3117" t="s">
        <v>10419</v>
      </c>
      <c r="O3117" t="s">
        <v>11796</v>
      </c>
      <c r="P3117">
        <f t="shared" si="48"/>
        <v>0</v>
      </c>
    </row>
    <row r="3118" spans="1:16" x14ac:dyDescent="0.25">
      <c r="A3118" t="str">
        <f>"QKNO302"</f>
        <v>QKNO302</v>
      </c>
      <c r="B3118" t="s">
        <v>11289</v>
      </c>
      <c r="C3118">
        <v>0</v>
      </c>
      <c r="D3118" t="s">
        <v>41</v>
      </c>
      <c r="E3118">
        <v>0</v>
      </c>
      <c r="F3118" t="s">
        <v>11290</v>
      </c>
      <c r="G3118" t="s">
        <v>10419</v>
      </c>
      <c r="O3118" t="s">
        <v>9639</v>
      </c>
      <c r="P3118">
        <f t="shared" si="48"/>
        <v>4</v>
      </c>
    </row>
    <row r="3119" spans="1:16" hidden="1" x14ac:dyDescent="0.25">
      <c r="A3119" t="str">
        <f>"AKNO305"</f>
        <v>AKNO305</v>
      </c>
      <c r="B3119" t="s">
        <v>654</v>
      </c>
      <c r="C3119">
        <v>0</v>
      </c>
      <c r="D3119" t="s">
        <v>41</v>
      </c>
      <c r="E3119">
        <v>0</v>
      </c>
      <c r="F3119" t="s">
        <v>656</v>
      </c>
      <c r="G3119" t="s">
        <v>10419</v>
      </c>
      <c r="O3119" t="s">
        <v>11797</v>
      </c>
      <c r="P3119">
        <f t="shared" si="48"/>
        <v>0</v>
      </c>
    </row>
    <row r="3120" spans="1:16" hidden="1" x14ac:dyDescent="0.25">
      <c r="A3120" t="str">
        <f>"QKNO303"</f>
        <v>QKNO303</v>
      </c>
      <c r="B3120" t="s">
        <v>654</v>
      </c>
      <c r="C3120">
        <v>10718</v>
      </c>
      <c r="D3120" t="s">
        <v>41</v>
      </c>
      <c r="E3120">
        <v>714</v>
      </c>
      <c r="F3120" t="s">
        <v>656</v>
      </c>
      <c r="G3120" t="s">
        <v>10419</v>
      </c>
      <c r="O3120" t="s">
        <v>11798</v>
      </c>
      <c r="P3120">
        <f t="shared" si="48"/>
        <v>0</v>
      </c>
    </row>
    <row r="3121" spans="1:16" hidden="1" x14ac:dyDescent="0.25">
      <c r="A3121" t="str">
        <f>"QKNO304"</f>
        <v>QKNO304</v>
      </c>
      <c r="B3121" t="s">
        <v>11291</v>
      </c>
      <c r="C3121">
        <v>0</v>
      </c>
      <c r="D3121" t="s">
        <v>41</v>
      </c>
      <c r="E3121">
        <v>0</v>
      </c>
      <c r="F3121" t="s">
        <v>1029</v>
      </c>
      <c r="G3121" t="s">
        <v>10419</v>
      </c>
      <c r="O3121" t="s">
        <v>11799</v>
      </c>
      <c r="P3121">
        <f t="shared" si="48"/>
        <v>0</v>
      </c>
    </row>
    <row r="3122" spans="1:16" hidden="1" x14ac:dyDescent="0.25">
      <c r="A3122" t="str">
        <f>"AKNO302"</f>
        <v>AKNO302</v>
      </c>
      <c r="B3122" t="s">
        <v>11291</v>
      </c>
      <c r="C3122">
        <v>0</v>
      </c>
      <c r="D3122" t="s">
        <v>41</v>
      </c>
      <c r="E3122">
        <v>0</v>
      </c>
      <c r="F3122" t="s">
        <v>1029</v>
      </c>
      <c r="G3122" t="s">
        <v>10419</v>
      </c>
      <c r="O3122" t="s">
        <v>6269</v>
      </c>
      <c r="P3122">
        <f t="shared" si="48"/>
        <v>0</v>
      </c>
    </row>
    <row r="3123" spans="1:16" hidden="1" x14ac:dyDescent="0.25">
      <c r="A3123" t="str">
        <f>"QKNO307"</f>
        <v>QKNO307</v>
      </c>
      <c r="B3123" t="s">
        <v>11292</v>
      </c>
      <c r="C3123">
        <v>0</v>
      </c>
      <c r="D3123" t="s">
        <v>41</v>
      </c>
      <c r="E3123">
        <v>0</v>
      </c>
      <c r="F3123" t="s">
        <v>1029</v>
      </c>
      <c r="G3123" t="s">
        <v>10419</v>
      </c>
      <c r="O3123" t="s">
        <v>11800</v>
      </c>
      <c r="P3123">
        <f t="shared" si="48"/>
        <v>0</v>
      </c>
    </row>
    <row r="3124" spans="1:16" hidden="1" x14ac:dyDescent="0.25">
      <c r="A3124" t="str">
        <f>"QKNO310"</f>
        <v>QKNO310</v>
      </c>
      <c r="B3124" t="s">
        <v>11293</v>
      </c>
      <c r="C3124">
        <v>0</v>
      </c>
      <c r="D3124" t="s">
        <v>41</v>
      </c>
      <c r="E3124">
        <v>0</v>
      </c>
      <c r="F3124" t="s">
        <v>11290</v>
      </c>
      <c r="G3124" t="s">
        <v>10419</v>
      </c>
      <c r="O3124" t="s">
        <v>11801</v>
      </c>
      <c r="P3124">
        <f t="shared" si="48"/>
        <v>0</v>
      </c>
    </row>
    <row r="3125" spans="1:16" hidden="1" x14ac:dyDescent="0.25">
      <c r="A3125" t="str">
        <f>"CKNO301"</f>
        <v>CKNO301</v>
      </c>
      <c r="B3125" t="s">
        <v>1510</v>
      </c>
      <c r="C3125">
        <v>0</v>
      </c>
      <c r="D3125" t="s">
        <v>41</v>
      </c>
      <c r="E3125">
        <v>0</v>
      </c>
      <c r="F3125" t="s">
        <v>1438</v>
      </c>
      <c r="G3125" t="s">
        <v>10419</v>
      </c>
      <c r="O3125" t="s">
        <v>11802</v>
      </c>
      <c r="P3125">
        <f t="shared" si="48"/>
        <v>0</v>
      </c>
    </row>
    <row r="3126" spans="1:16" hidden="1" x14ac:dyDescent="0.25">
      <c r="A3126" t="str">
        <f>"QKNO305"</f>
        <v>QKNO305</v>
      </c>
      <c r="B3126" t="s">
        <v>1510</v>
      </c>
      <c r="C3126">
        <v>0</v>
      </c>
      <c r="D3126" t="s">
        <v>41</v>
      </c>
      <c r="E3126">
        <v>0</v>
      </c>
      <c r="F3126" t="s">
        <v>1438</v>
      </c>
      <c r="G3126" t="s">
        <v>10419</v>
      </c>
      <c r="O3126" t="s">
        <v>11803</v>
      </c>
      <c r="P3126">
        <f t="shared" si="48"/>
        <v>0</v>
      </c>
    </row>
    <row r="3127" spans="1:16" hidden="1" x14ac:dyDescent="0.25">
      <c r="A3127" t="str">
        <f>"AKNO303"</f>
        <v>AKNO303</v>
      </c>
      <c r="B3127" t="s">
        <v>1510</v>
      </c>
      <c r="C3127">
        <v>0</v>
      </c>
      <c r="D3127" t="s">
        <v>41</v>
      </c>
      <c r="E3127">
        <v>0</v>
      </c>
      <c r="F3127" t="s">
        <v>1438</v>
      </c>
      <c r="G3127" t="s">
        <v>10419</v>
      </c>
      <c r="O3127" t="s">
        <v>11804</v>
      </c>
      <c r="P3127">
        <f t="shared" si="48"/>
        <v>0</v>
      </c>
    </row>
    <row r="3128" spans="1:16" hidden="1" x14ac:dyDescent="0.25">
      <c r="A3128" t="str">
        <f>"QKSPT02"</f>
        <v>QKSPT02</v>
      </c>
      <c r="B3128" t="s">
        <v>5796</v>
      </c>
      <c r="C3128">
        <v>0</v>
      </c>
      <c r="D3128" t="s">
        <v>843</v>
      </c>
      <c r="E3128">
        <v>0</v>
      </c>
      <c r="F3128" t="s">
        <v>1029</v>
      </c>
      <c r="O3128" t="s">
        <v>11805</v>
      </c>
      <c r="P3128">
        <f t="shared" si="48"/>
        <v>0</v>
      </c>
    </row>
    <row r="3129" spans="1:16" hidden="1" x14ac:dyDescent="0.25">
      <c r="A3129" t="str">
        <f>"QKSPL01"</f>
        <v>QKSPL01</v>
      </c>
      <c r="B3129" t="s">
        <v>11294</v>
      </c>
      <c r="C3129">
        <v>0</v>
      </c>
      <c r="D3129" t="s">
        <v>41</v>
      </c>
      <c r="E3129">
        <v>0</v>
      </c>
      <c r="F3129" t="s">
        <v>1029</v>
      </c>
      <c r="O3129" t="s">
        <v>11806</v>
      </c>
      <c r="P3129">
        <f t="shared" si="48"/>
        <v>0</v>
      </c>
    </row>
    <row r="3130" spans="1:16" hidden="1" x14ac:dyDescent="0.25">
      <c r="A3130" t="str">
        <f>"QKSPT01"</f>
        <v>QKSPT01</v>
      </c>
      <c r="B3130" t="s">
        <v>1517</v>
      </c>
      <c r="C3130">
        <v>0</v>
      </c>
      <c r="D3130" t="s">
        <v>843</v>
      </c>
      <c r="E3130">
        <v>0</v>
      </c>
      <c r="F3130" t="s">
        <v>1438</v>
      </c>
      <c r="O3130" t="s">
        <v>6272</v>
      </c>
      <c r="P3130">
        <f t="shared" si="48"/>
        <v>0</v>
      </c>
    </row>
    <row r="3131" spans="1:16" hidden="1" x14ac:dyDescent="0.25">
      <c r="A3131" t="str">
        <f>"CKSPT01"</f>
        <v>CKSPT01</v>
      </c>
      <c r="B3131" t="s">
        <v>1517</v>
      </c>
      <c r="C3131">
        <v>0</v>
      </c>
      <c r="D3131" t="s">
        <v>843</v>
      </c>
      <c r="E3131">
        <v>0</v>
      </c>
      <c r="F3131" t="s">
        <v>1438</v>
      </c>
      <c r="O3131" t="s">
        <v>11807</v>
      </c>
      <c r="P3131">
        <f t="shared" si="48"/>
        <v>0</v>
      </c>
    </row>
    <row r="3132" spans="1:16" hidden="1" x14ac:dyDescent="0.25">
      <c r="A3132" t="str">
        <f>"XKULKA01"</f>
        <v>XKULKA01</v>
      </c>
      <c r="B3132" t="s">
        <v>11295</v>
      </c>
      <c r="C3132">
        <v>0</v>
      </c>
      <c r="D3132" t="s">
        <v>28</v>
      </c>
      <c r="E3132">
        <v>0</v>
      </c>
      <c r="G3132" t="s">
        <v>253</v>
      </c>
      <c r="O3132" t="s">
        <v>728</v>
      </c>
      <c r="P3132">
        <f t="shared" si="48"/>
        <v>0</v>
      </c>
    </row>
    <row r="3133" spans="1:16" x14ac:dyDescent="0.25">
      <c r="A3133" t="str">
        <f>"QKACA15"</f>
        <v>QKACA15</v>
      </c>
      <c r="B3133" t="s">
        <v>17780</v>
      </c>
      <c r="C3133">
        <v>0</v>
      </c>
      <c r="D3133" t="s">
        <v>41</v>
      </c>
      <c r="E3133">
        <v>0</v>
      </c>
      <c r="F3133" t="s">
        <v>11296</v>
      </c>
      <c r="H3133" t="s">
        <v>9871</v>
      </c>
      <c r="O3133" t="s">
        <v>6287</v>
      </c>
      <c r="P3133">
        <f t="shared" si="48"/>
        <v>7979</v>
      </c>
    </row>
    <row r="3134" spans="1:16" hidden="1" x14ac:dyDescent="0.25">
      <c r="A3134" t="str">
        <f>"AKACA18"</f>
        <v>AKACA18</v>
      </c>
      <c r="B3134" t="s">
        <v>11297</v>
      </c>
      <c r="C3134">
        <v>0</v>
      </c>
      <c r="D3134" t="s">
        <v>41</v>
      </c>
      <c r="E3134">
        <v>0</v>
      </c>
      <c r="F3134" t="s">
        <v>10404</v>
      </c>
      <c r="O3134" t="s">
        <v>11808</v>
      </c>
      <c r="P3134">
        <f t="shared" si="48"/>
        <v>0</v>
      </c>
    </row>
    <row r="3135" spans="1:16" hidden="1" x14ac:dyDescent="0.25">
      <c r="A3135" t="str">
        <f>"AKACA19"</f>
        <v>AKACA19</v>
      </c>
      <c r="B3135" t="s">
        <v>11298</v>
      </c>
      <c r="C3135">
        <v>0</v>
      </c>
      <c r="D3135" t="s">
        <v>41</v>
      </c>
      <c r="E3135">
        <v>0</v>
      </c>
      <c r="F3135" t="s">
        <v>10404</v>
      </c>
      <c r="O3135" t="s">
        <v>11810</v>
      </c>
      <c r="P3135">
        <f t="shared" si="48"/>
        <v>0</v>
      </c>
    </row>
    <row r="3136" spans="1:16" hidden="1" x14ac:dyDescent="0.25">
      <c r="A3136" t="str">
        <f>"AKACA12"</f>
        <v>AKACA12</v>
      </c>
      <c r="B3136" t="s">
        <v>11299</v>
      </c>
      <c r="C3136">
        <v>0</v>
      </c>
      <c r="D3136" t="s">
        <v>41</v>
      </c>
      <c r="E3136">
        <v>0</v>
      </c>
      <c r="F3136" t="s">
        <v>10397</v>
      </c>
      <c r="O3136" t="s">
        <v>11811</v>
      </c>
      <c r="P3136">
        <f t="shared" si="48"/>
        <v>0</v>
      </c>
    </row>
    <row r="3137" spans="1:16" x14ac:dyDescent="0.25">
      <c r="A3137" t="str">
        <f>"AKACA23"</f>
        <v>AKACA23</v>
      </c>
      <c r="B3137" t="s">
        <v>623</v>
      </c>
      <c r="C3137">
        <v>0</v>
      </c>
      <c r="D3137" t="s">
        <v>41</v>
      </c>
      <c r="E3137">
        <v>0</v>
      </c>
      <c r="O3137" t="s">
        <v>1557</v>
      </c>
      <c r="P3137">
        <f t="shared" si="48"/>
        <v>1189</v>
      </c>
    </row>
    <row r="3138" spans="1:16" x14ac:dyDescent="0.25">
      <c r="A3138" t="str">
        <f>"AKACA24"</f>
        <v>AKACA24</v>
      </c>
      <c r="B3138" t="s">
        <v>625</v>
      </c>
      <c r="C3138">
        <v>0</v>
      </c>
      <c r="D3138" t="s">
        <v>41</v>
      </c>
      <c r="E3138">
        <v>0</v>
      </c>
      <c r="O3138" t="s">
        <v>6282</v>
      </c>
      <c r="P3138">
        <f t="shared" si="48"/>
        <v>349</v>
      </c>
    </row>
    <row r="3139" spans="1:16" hidden="1" x14ac:dyDescent="0.25">
      <c r="A3139" t="str">
        <f>"AKACA01"</f>
        <v>AKACA01</v>
      </c>
      <c r="B3139" t="s">
        <v>11300</v>
      </c>
      <c r="C3139">
        <v>0</v>
      </c>
      <c r="D3139" t="s">
        <v>41</v>
      </c>
      <c r="E3139">
        <v>0</v>
      </c>
      <c r="F3139" t="s">
        <v>10436</v>
      </c>
      <c r="O3139" t="s">
        <v>11812</v>
      </c>
      <c r="P3139">
        <f t="shared" ref="P3139:P3202" si="49">SUMIFS($C$2:$C$7959,$B$2:$B$7959,O3139)</f>
        <v>0</v>
      </c>
    </row>
    <row r="3140" spans="1:16" hidden="1" x14ac:dyDescent="0.25">
      <c r="A3140" t="str">
        <f>"AKACA02"</f>
        <v>AKACA02</v>
      </c>
      <c r="B3140" t="s">
        <v>11301</v>
      </c>
      <c r="C3140">
        <v>0</v>
      </c>
      <c r="D3140" t="s">
        <v>41</v>
      </c>
      <c r="E3140">
        <v>0</v>
      </c>
      <c r="F3140" t="s">
        <v>865</v>
      </c>
      <c r="O3140" t="s">
        <v>11813</v>
      </c>
      <c r="P3140">
        <f t="shared" si="49"/>
        <v>0</v>
      </c>
    </row>
    <row r="3141" spans="1:16" hidden="1" x14ac:dyDescent="0.25">
      <c r="A3141" t="str">
        <f>"AKACA03"</f>
        <v>AKACA03</v>
      </c>
      <c r="B3141" t="s">
        <v>11302</v>
      </c>
      <c r="C3141">
        <v>0</v>
      </c>
      <c r="D3141" t="s">
        <v>41</v>
      </c>
      <c r="E3141">
        <v>0</v>
      </c>
      <c r="F3141" t="s">
        <v>865</v>
      </c>
      <c r="O3141" t="s">
        <v>11814</v>
      </c>
      <c r="P3141">
        <f t="shared" si="49"/>
        <v>0</v>
      </c>
    </row>
    <row r="3142" spans="1:16" x14ac:dyDescent="0.25">
      <c r="A3142" t="str">
        <f>"AKACA04"</f>
        <v>AKACA04</v>
      </c>
      <c r="B3142" t="s">
        <v>11303</v>
      </c>
      <c r="C3142">
        <v>0</v>
      </c>
      <c r="D3142" t="s">
        <v>41</v>
      </c>
      <c r="E3142">
        <v>0</v>
      </c>
      <c r="F3142" t="s">
        <v>1364</v>
      </c>
      <c r="O3142" t="s">
        <v>6266</v>
      </c>
      <c r="P3142">
        <f t="shared" si="49"/>
        <v>2623</v>
      </c>
    </row>
    <row r="3143" spans="1:16" hidden="1" x14ac:dyDescent="0.25">
      <c r="A3143" t="str">
        <f>"AKACA08"</f>
        <v>AKACA08</v>
      </c>
      <c r="B3143" t="s">
        <v>11304</v>
      </c>
      <c r="C3143">
        <v>0</v>
      </c>
      <c r="D3143" t="s">
        <v>41</v>
      </c>
      <c r="E3143">
        <v>0</v>
      </c>
      <c r="F3143" t="s">
        <v>1393</v>
      </c>
      <c r="G3143" t="s">
        <v>10242</v>
      </c>
      <c r="O3143" t="s">
        <v>11815</v>
      </c>
      <c r="P3143">
        <f t="shared" si="49"/>
        <v>0</v>
      </c>
    </row>
    <row r="3144" spans="1:16" hidden="1" x14ac:dyDescent="0.25">
      <c r="A3144" t="str">
        <f>"QKACA04"</f>
        <v>QKACA04</v>
      </c>
      <c r="B3144" t="s">
        <v>11305</v>
      </c>
      <c r="C3144">
        <v>0</v>
      </c>
      <c r="D3144" t="s">
        <v>41</v>
      </c>
      <c r="E3144">
        <v>0</v>
      </c>
      <c r="F3144" t="s">
        <v>1393</v>
      </c>
      <c r="G3144" t="s">
        <v>10242</v>
      </c>
      <c r="O3144" t="s">
        <v>11816</v>
      </c>
      <c r="P3144">
        <f t="shared" si="49"/>
        <v>0</v>
      </c>
    </row>
    <row r="3145" spans="1:16" hidden="1" x14ac:dyDescent="0.25">
      <c r="A3145" t="str">
        <f>"AKACA20"</f>
        <v>AKACA20</v>
      </c>
      <c r="B3145" t="s">
        <v>11306</v>
      </c>
      <c r="C3145">
        <v>0</v>
      </c>
      <c r="D3145" t="s">
        <v>41</v>
      </c>
      <c r="E3145">
        <v>0</v>
      </c>
      <c r="F3145" t="s">
        <v>10404</v>
      </c>
      <c r="O3145" t="s">
        <v>11817</v>
      </c>
      <c r="P3145">
        <f t="shared" si="49"/>
        <v>0</v>
      </c>
    </row>
    <row r="3146" spans="1:16" hidden="1" x14ac:dyDescent="0.25">
      <c r="A3146" t="str">
        <f>"AKACA16"</f>
        <v>AKACA16</v>
      </c>
      <c r="B3146" t="s">
        <v>11307</v>
      </c>
      <c r="C3146">
        <v>0</v>
      </c>
      <c r="D3146" t="s">
        <v>41</v>
      </c>
      <c r="E3146">
        <v>0</v>
      </c>
      <c r="F3146" t="s">
        <v>10404</v>
      </c>
      <c r="O3146" t="s">
        <v>11818</v>
      </c>
      <c r="P3146">
        <f t="shared" si="49"/>
        <v>0</v>
      </c>
    </row>
    <row r="3147" spans="1:16" hidden="1" x14ac:dyDescent="0.25">
      <c r="A3147" t="str">
        <f>"AKACA05"</f>
        <v>AKACA05</v>
      </c>
      <c r="B3147" t="s">
        <v>11308</v>
      </c>
      <c r="C3147">
        <v>0</v>
      </c>
      <c r="D3147" t="s">
        <v>41</v>
      </c>
      <c r="E3147">
        <v>0</v>
      </c>
      <c r="F3147" t="s">
        <v>10422</v>
      </c>
      <c r="O3147" t="s">
        <v>11819</v>
      </c>
      <c r="P3147">
        <f t="shared" si="49"/>
        <v>0</v>
      </c>
    </row>
    <row r="3148" spans="1:16" hidden="1" x14ac:dyDescent="0.25">
      <c r="A3148" t="str">
        <f>"QKACA14"</f>
        <v>QKACA14</v>
      </c>
      <c r="B3148" t="s">
        <v>11309</v>
      </c>
      <c r="C3148">
        <v>0</v>
      </c>
      <c r="D3148" t="s">
        <v>41</v>
      </c>
      <c r="E3148">
        <v>0</v>
      </c>
      <c r="F3148" t="s">
        <v>1393</v>
      </c>
      <c r="G3148" t="s">
        <v>10242</v>
      </c>
      <c r="O3148" t="s">
        <v>11820</v>
      </c>
      <c r="P3148">
        <f t="shared" si="49"/>
        <v>0</v>
      </c>
    </row>
    <row r="3149" spans="1:16" hidden="1" x14ac:dyDescent="0.25">
      <c r="A3149" t="str">
        <f>"QKACA01"</f>
        <v>QKACA01</v>
      </c>
      <c r="B3149" t="s">
        <v>11310</v>
      </c>
      <c r="C3149">
        <v>0</v>
      </c>
      <c r="D3149" t="s">
        <v>41</v>
      </c>
      <c r="E3149">
        <v>0</v>
      </c>
      <c r="F3149" t="s">
        <v>1393</v>
      </c>
      <c r="G3149" t="s">
        <v>10242</v>
      </c>
      <c r="O3149" t="s">
        <v>11821</v>
      </c>
      <c r="P3149">
        <f t="shared" si="49"/>
        <v>0</v>
      </c>
    </row>
    <row r="3150" spans="1:16" hidden="1" x14ac:dyDescent="0.25">
      <c r="A3150" t="str">
        <f>"AKACA06"</f>
        <v>AKACA06</v>
      </c>
      <c r="B3150" t="s">
        <v>11310</v>
      </c>
      <c r="C3150">
        <v>0</v>
      </c>
      <c r="D3150" t="s">
        <v>41</v>
      </c>
      <c r="E3150">
        <v>0</v>
      </c>
      <c r="F3150" t="s">
        <v>1393</v>
      </c>
      <c r="G3150" t="s">
        <v>10242</v>
      </c>
      <c r="O3150" t="s">
        <v>11822</v>
      </c>
      <c r="P3150">
        <f t="shared" si="49"/>
        <v>0</v>
      </c>
    </row>
    <row r="3151" spans="1:16" x14ac:dyDescent="0.25">
      <c r="A3151" t="str">
        <f>"QKACA02"</f>
        <v>QKACA02</v>
      </c>
      <c r="B3151" t="s">
        <v>11311</v>
      </c>
      <c r="C3151">
        <v>0</v>
      </c>
      <c r="D3151" t="s">
        <v>41</v>
      </c>
      <c r="E3151">
        <v>0</v>
      </c>
      <c r="F3151" t="s">
        <v>1393</v>
      </c>
      <c r="G3151" t="s">
        <v>10242</v>
      </c>
      <c r="O3151" t="s">
        <v>6297</v>
      </c>
      <c r="P3151">
        <f t="shared" si="49"/>
        <v>600</v>
      </c>
    </row>
    <row r="3152" spans="1:16" hidden="1" x14ac:dyDescent="0.25">
      <c r="A3152" t="str">
        <f>"AKACA07"</f>
        <v>AKACA07</v>
      </c>
      <c r="B3152" t="s">
        <v>11311</v>
      </c>
      <c r="C3152">
        <v>0</v>
      </c>
      <c r="D3152" t="s">
        <v>41</v>
      </c>
      <c r="E3152">
        <v>0</v>
      </c>
      <c r="F3152" t="s">
        <v>1393</v>
      </c>
      <c r="G3152" t="s">
        <v>10242</v>
      </c>
      <c r="O3152" t="s">
        <v>11824</v>
      </c>
      <c r="P3152">
        <f t="shared" si="49"/>
        <v>0</v>
      </c>
    </row>
    <row r="3153" spans="1:16" hidden="1" x14ac:dyDescent="0.25">
      <c r="A3153" t="str">
        <f>"AKACA21"</f>
        <v>AKACA21</v>
      </c>
      <c r="B3153" t="s">
        <v>11312</v>
      </c>
      <c r="C3153">
        <v>0</v>
      </c>
      <c r="D3153" t="s">
        <v>41</v>
      </c>
      <c r="E3153">
        <v>0</v>
      </c>
      <c r="F3153" t="s">
        <v>1393</v>
      </c>
      <c r="G3153" t="s">
        <v>10242</v>
      </c>
      <c r="O3153" t="s">
        <v>11825</v>
      </c>
      <c r="P3153">
        <f t="shared" si="49"/>
        <v>0</v>
      </c>
    </row>
    <row r="3154" spans="1:16" hidden="1" x14ac:dyDescent="0.25">
      <c r="A3154" t="str">
        <f>"QKACA10"</f>
        <v>QKACA10</v>
      </c>
      <c r="B3154" t="s">
        <v>11312</v>
      </c>
      <c r="C3154">
        <v>0</v>
      </c>
      <c r="D3154" t="s">
        <v>11313</v>
      </c>
      <c r="E3154">
        <v>0</v>
      </c>
      <c r="F3154" t="s">
        <v>1393</v>
      </c>
      <c r="G3154" t="s">
        <v>10242</v>
      </c>
      <c r="O3154" t="s">
        <v>11826</v>
      </c>
      <c r="P3154">
        <f t="shared" si="49"/>
        <v>0</v>
      </c>
    </row>
    <row r="3155" spans="1:16" hidden="1" x14ac:dyDescent="0.25">
      <c r="A3155" t="str">
        <f>"AKACA09"</f>
        <v>AKACA09</v>
      </c>
      <c r="B3155" t="s">
        <v>11314</v>
      </c>
      <c r="C3155">
        <v>0</v>
      </c>
      <c r="D3155" t="s">
        <v>41</v>
      </c>
      <c r="E3155">
        <v>0</v>
      </c>
      <c r="F3155" t="s">
        <v>1393</v>
      </c>
      <c r="G3155" t="s">
        <v>10242</v>
      </c>
      <c r="O3155" t="s">
        <v>11827</v>
      </c>
      <c r="P3155">
        <f t="shared" si="49"/>
        <v>0</v>
      </c>
    </row>
    <row r="3156" spans="1:16" hidden="1" x14ac:dyDescent="0.25">
      <c r="A3156" t="str">
        <f>"AKACA15"</f>
        <v>AKACA15</v>
      </c>
      <c r="B3156" t="s">
        <v>11315</v>
      </c>
      <c r="C3156">
        <v>0</v>
      </c>
      <c r="D3156" t="s">
        <v>41</v>
      </c>
      <c r="E3156">
        <v>0</v>
      </c>
      <c r="F3156" t="s">
        <v>10404</v>
      </c>
      <c r="O3156" t="s">
        <v>11828</v>
      </c>
      <c r="P3156">
        <f t="shared" si="49"/>
        <v>0</v>
      </c>
    </row>
    <row r="3157" spans="1:16" hidden="1" x14ac:dyDescent="0.25">
      <c r="A3157" t="str">
        <f>"QKACA13"</f>
        <v>QKACA13</v>
      </c>
      <c r="B3157" t="s">
        <v>11316</v>
      </c>
      <c r="C3157">
        <v>0</v>
      </c>
      <c r="D3157" t="s">
        <v>41</v>
      </c>
      <c r="E3157">
        <v>0</v>
      </c>
      <c r="F3157" t="s">
        <v>560</v>
      </c>
      <c r="G3157" t="s">
        <v>10242</v>
      </c>
      <c r="O3157" t="s">
        <v>11829</v>
      </c>
      <c r="P3157">
        <f t="shared" si="49"/>
        <v>0</v>
      </c>
    </row>
    <row r="3158" spans="1:16" hidden="1" x14ac:dyDescent="0.25">
      <c r="A3158" t="str">
        <f>"QKACA12"</f>
        <v>QKACA12</v>
      </c>
      <c r="B3158" t="s">
        <v>11317</v>
      </c>
      <c r="C3158">
        <v>0</v>
      </c>
      <c r="D3158" t="s">
        <v>41</v>
      </c>
      <c r="E3158">
        <v>0</v>
      </c>
      <c r="F3158" t="s">
        <v>560</v>
      </c>
      <c r="G3158" t="s">
        <v>10242</v>
      </c>
      <c r="O3158" t="s">
        <v>9641</v>
      </c>
      <c r="P3158">
        <f t="shared" si="49"/>
        <v>0</v>
      </c>
    </row>
    <row r="3159" spans="1:16" hidden="1" x14ac:dyDescent="0.25">
      <c r="A3159" t="str">
        <f>"AKACA13"</f>
        <v>AKACA13</v>
      </c>
      <c r="B3159" t="s">
        <v>11318</v>
      </c>
      <c r="C3159">
        <v>0</v>
      </c>
      <c r="D3159" t="s">
        <v>41</v>
      </c>
      <c r="E3159">
        <v>0</v>
      </c>
      <c r="F3159" t="s">
        <v>1364</v>
      </c>
      <c r="O3159" t="s">
        <v>9643</v>
      </c>
      <c r="P3159">
        <f t="shared" si="49"/>
        <v>0</v>
      </c>
    </row>
    <row r="3160" spans="1:16" hidden="1" x14ac:dyDescent="0.25">
      <c r="A3160" t="str">
        <f>"AKACA17"</f>
        <v>AKACA17</v>
      </c>
      <c r="B3160" t="s">
        <v>11319</v>
      </c>
      <c r="C3160">
        <v>0</v>
      </c>
      <c r="D3160" t="s">
        <v>41</v>
      </c>
      <c r="E3160">
        <v>0</v>
      </c>
      <c r="F3160" t="s">
        <v>10401</v>
      </c>
      <c r="O3160" t="s">
        <v>11830</v>
      </c>
      <c r="P3160">
        <f t="shared" si="49"/>
        <v>0</v>
      </c>
    </row>
    <row r="3161" spans="1:16" hidden="1" x14ac:dyDescent="0.25">
      <c r="A3161" t="str">
        <f>"QKACA17"</f>
        <v>QKACA17</v>
      </c>
      <c r="B3161" t="s">
        <v>11320</v>
      </c>
      <c r="C3161">
        <v>0</v>
      </c>
      <c r="D3161" t="s">
        <v>41</v>
      </c>
      <c r="E3161">
        <v>0</v>
      </c>
      <c r="F3161" t="s">
        <v>1393</v>
      </c>
      <c r="G3161" t="s">
        <v>10242</v>
      </c>
      <c r="O3161" t="s">
        <v>11831</v>
      </c>
      <c r="P3161">
        <f t="shared" si="49"/>
        <v>0</v>
      </c>
    </row>
    <row r="3162" spans="1:16" hidden="1" x14ac:dyDescent="0.25">
      <c r="A3162" t="str">
        <f>"QKACA06"</f>
        <v>QKACA06</v>
      </c>
      <c r="B3162" t="s">
        <v>11320</v>
      </c>
      <c r="C3162">
        <v>0</v>
      </c>
      <c r="D3162" t="s">
        <v>41</v>
      </c>
      <c r="E3162">
        <v>0</v>
      </c>
      <c r="F3162" t="s">
        <v>1393</v>
      </c>
      <c r="G3162" t="s">
        <v>10242</v>
      </c>
      <c r="O3162" t="s">
        <v>11832</v>
      </c>
      <c r="P3162">
        <f t="shared" si="49"/>
        <v>0</v>
      </c>
    </row>
    <row r="3163" spans="1:16" hidden="1" x14ac:dyDescent="0.25">
      <c r="A3163" t="str">
        <f>"QKACA11"</f>
        <v>QKACA11</v>
      </c>
      <c r="B3163" t="s">
        <v>11321</v>
      </c>
      <c r="C3163">
        <v>0</v>
      </c>
      <c r="D3163" t="s">
        <v>41</v>
      </c>
      <c r="E3163">
        <v>0</v>
      </c>
      <c r="F3163" t="s">
        <v>560</v>
      </c>
      <c r="G3163" t="s">
        <v>10242</v>
      </c>
      <c r="O3163" t="s">
        <v>11833</v>
      </c>
      <c r="P3163">
        <f t="shared" si="49"/>
        <v>0</v>
      </c>
    </row>
    <row r="3164" spans="1:16" x14ac:dyDescent="0.25">
      <c r="A3164" t="str">
        <f>"QKACA07"</f>
        <v>QKACA07</v>
      </c>
      <c r="B3164" t="s">
        <v>11322</v>
      </c>
      <c r="C3164">
        <v>0</v>
      </c>
      <c r="D3164" t="s">
        <v>41</v>
      </c>
      <c r="E3164">
        <v>0</v>
      </c>
      <c r="F3164" t="s">
        <v>560</v>
      </c>
      <c r="G3164" t="s">
        <v>10242</v>
      </c>
      <c r="O3164" t="s">
        <v>13889</v>
      </c>
      <c r="P3164">
        <f t="shared" si="49"/>
        <v>9167</v>
      </c>
    </row>
    <row r="3165" spans="1:16" hidden="1" x14ac:dyDescent="0.25">
      <c r="A3165" t="str">
        <f>"QKACA16"</f>
        <v>QKACA16</v>
      </c>
      <c r="B3165" t="s">
        <v>11323</v>
      </c>
      <c r="C3165">
        <v>0</v>
      </c>
      <c r="D3165" t="s">
        <v>41</v>
      </c>
      <c r="E3165">
        <v>0</v>
      </c>
      <c r="F3165" t="s">
        <v>4868</v>
      </c>
      <c r="O3165" t="s">
        <v>11834</v>
      </c>
      <c r="P3165">
        <f t="shared" si="49"/>
        <v>0</v>
      </c>
    </row>
    <row r="3166" spans="1:16" x14ac:dyDescent="0.25">
      <c r="A3166" t="str">
        <f>"AKACA14"</f>
        <v>AKACA14</v>
      </c>
      <c r="B3166" t="s">
        <v>11324</v>
      </c>
      <c r="C3166">
        <v>0</v>
      </c>
      <c r="D3166" t="s">
        <v>41</v>
      </c>
      <c r="E3166">
        <v>0</v>
      </c>
      <c r="F3166" t="s">
        <v>10404</v>
      </c>
      <c r="O3166" t="s">
        <v>13888</v>
      </c>
      <c r="P3166">
        <f t="shared" si="49"/>
        <v>4295</v>
      </c>
    </row>
    <row r="3167" spans="1:16" hidden="1" x14ac:dyDescent="0.25">
      <c r="A3167" t="str">
        <f>"QKACA09"</f>
        <v>QKACA09</v>
      </c>
      <c r="B3167" t="s">
        <v>11325</v>
      </c>
      <c r="C3167">
        <v>0</v>
      </c>
      <c r="D3167" t="s">
        <v>41</v>
      </c>
      <c r="E3167">
        <v>0</v>
      </c>
      <c r="F3167" t="s">
        <v>560</v>
      </c>
      <c r="G3167" t="s">
        <v>10242</v>
      </c>
      <c r="O3167" t="s">
        <v>13887</v>
      </c>
      <c r="P3167">
        <f t="shared" si="49"/>
        <v>0</v>
      </c>
    </row>
    <row r="3168" spans="1:16" hidden="1" x14ac:dyDescent="0.25">
      <c r="A3168" t="str">
        <f>"QKACA08"</f>
        <v>QKACA08</v>
      </c>
      <c r="B3168" t="s">
        <v>11326</v>
      </c>
      <c r="C3168">
        <v>0</v>
      </c>
      <c r="D3168" t="s">
        <v>41</v>
      </c>
      <c r="E3168">
        <v>0</v>
      </c>
      <c r="F3168" t="s">
        <v>560</v>
      </c>
      <c r="G3168" t="s">
        <v>10242</v>
      </c>
      <c r="O3168" t="s">
        <v>13886</v>
      </c>
      <c r="P3168">
        <f t="shared" si="49"/>
        <v>0</v>
      </c>
    </row>
    <row r="3169" spans="1:16" hidden="1" x14ac:dyDescent="0.25">
      <c r="A3169" t="str">
        <f>"QKACA05"</f>
        <v>QKACA05</v>
      </c>
      <c r="B3169" t="s">
        <v>11327</v>
      </c>
      <c r="C3169">
        <v>0</v>
      </c>
      <c r="D3169" t="s">
        <v>41</v>
      </c>
      <c r="E3169">
        <v>0</v>
      </c>
      <c r="F3169" t="s">
        <v>1393</v>
      </c>
      <c r="G3169" t="s">
        <v>10242</v>
      </c>
      <c r="O3169" t="s">
        <v>13885</v>
      </c>
      <c r="P3169">
        <f t="shared" si="49"/>
        <v>0</v>
      </c>
    </row>
    <row r="3170" spans="1:16" hidden="1" x14ac:dyDescent="0.25">
      <c r="A3170" t="str">
        <f>"AKACA10"</f>
        <v>AKACA10</v>
      </c>
      <c r="B3170" t="s">
        <v>11327</v>
      </c>
      <c r="C3170">
        <v>0</v>
      </c>
      <c r="D3170" t="s">
        <v>41</v>
      </c>
      <c r="E3170">
        <v>0</v>
      </c>
      <c r="F3170" t="s">
        <v>1393</v>
      </c>
      <c r="G3170" t="s">
        <v>10242</v>
      </c>
      <c r="O3170" t="s">
        <v>17850</v>
      </c>
      <c r="P3170">
        <f t="shared" si="49"/>
        <v>0</v>
      </c>
    </row>
    <row r="3171" spans="1:16" x14ac:dyDescent="0.25">
      <c r="A3171" t="str">
        <f>"QKACA03"</f>
        <v>QKACA03</v>
      </c>
      <c r="B3171" t="s">
        <v>11328</v>
      </c>
      <c r="C3171">
        <v>0</v>
      </c>
      <c r="D3171" t="s">
        <v>41</v>
      </c>
      <c r="E3171">
        <v>0</v>
      </c>
      <c r="F3171" t="s">
        <v>1393</v>
      </c>
      <c r="G3171" t="s">
        <v>10242</v>
      </c>
      <c r="O3171" t="s">
        <v>13513</v>
      </c>
      <c r="P3171">
        <f t="shared" si="49"/>
        <v>41</v>
      </c>
    </row>
    <row r="3172" spans="1:16" hidden="1" x14ac:dyDescent="0.25">
      <c r="A3172" t="str">
        <f>"AKACA11"</f>
        <v>AKACA11</v>
      </c>
      <c r="B3172" t="s">
        <v>11328</v>
      </c>
      <c r="C3172">
        <v>0</v>
      </c>
      <c r="D3172" t="s">
        <v>41</v>
      </c>
      <c r="E3172">
        <v>0</v>
      </c>
      <c r="F3172" t="s">
        <v>1393</v>
      </c>
      <c r="G3172" t="s">
        <v>10242</v>
      </c>
      <c r="O3172" t="s">
        <v>11835</v>
      </c>
      <c r="P3172">
        <f t="shared" si="49"/>
        <v>0</v>
      </c>
    </row>
    <row r="3173" spans="1:16" hidden="1" x14ac:dyDescent="0.25">
      <c r="A3173" t="str">
        <f>"QKACA18"</f>
        <v>QKACA18</v>
      </c>
      <c r="B3173" t="s">
        <v>5505</v>
      </c>
      <c r="C3173">
        <v>0</v>
      </c>
      <c r="D3173" t="s">
        <v>41</v>
      </c>
      <c r="E3173">
        <v>0</v>
      </c>
      <c r="F3173" t="s">
        <v>4904</v>
      </c>
      <c r="O3173" t="s">
        <v>17851</v>
      </c>
      <c r="P3173">
        <f t="shared" si="49"/>
        <v>0</v>
      </c>
    </row>
    <row r="3174" spans="1:16" x14ac:dyDescent="0.25">
      <c r="A3174" t="str">
        <f>"QKACA23"</f>
        <v>QKACA23</v>
      </c>
      <c r="B3174" t="s">
        <v>5526</v>
      </c>
      <c r="C3174">
        <v>0</v>
      </c>
      <c r="D3174" t="s">
        <v>41</v>
      </c>
      <c r="E3174">
        <v>0</v>
      </c>
      <c r="F3174" t="s">
        <v>5521</v>
      </c>
      <c r="O3174" t="s">
        <v>6309</v>
      </c>
      <c r="P3174">
        <f t="shared" si="49"/>
        <v>705</v>
      </c>
    </row>
    <row r="3175" spans="1:16" hidden="1" x14ac:dyDescent="0.25">
      <c r="A3175" t="str">
        <f>"QKACA21"</f>
        <v>QKACA21</v>
      </c>
      <c r="B3175" t="s">
        <v>5519</v>
      </c>
      <c r="C3175">
        <v>0</v>
      </c>
      <c r="D3175" t="s">
        <v>41</v>
      </c>
      <c r="E3175">
        <v>0</v>
      </c>
      <c r="F3175" t="s">
        <v>5521</v>
      </c>
      <c r="O3175" t="s">
        <v>11837</v>
      </c>
      <c r="P3175">
        <f t="shared" si="49"/>
        <v>0</v>
      </c>
    </row>
    <row r="3176" spans="1:16" hidden="1" x14ac:dyDescent="0.25">
      <c r="A3176" t="str">
        <f>"QKACA20"</f>
        <v>QKACA20</v>
      </c>
      <c r="B3176" t="s">
        <v>5515</v>
      </c>
      <c r="C3176">
        <v>0</v>
      </c>
      <c r="D3176" t="s">
        <v>41</v>
      </c>
      <c r="E3176">
        <v>0</v>
      </c>
      <c r="F3176" t="s">
        <v>560</v>
      </c>
      <c r="O3176" t="s">
        <v>11838</v>
      </c>
      <c r="P3176">
        <f t="shared" si="49"/>
        <v>0</v>
      </c>
    </row>
    <row r="3177" spans="1:16" hidden="1" x14ac:dyDescent="0.25">
      <c r="A3177" t="str">
        <f>"CKACA01"</f>
        <v>CKACA01</v>
      </c>
      <c r="B3177" t="s">
        <v>1497</v>
      </c>
      <c r="C3177">
        <v>0</v>
      </c>
      <c r="D3177" t="s">
        <v>41</v>
      </c>
      <c r="E3177">
        <v>0</v>
      </c>
      <c r="F3177" t="s">
        <v>1393</v>
      </c>
      <c r="O3177" t="s">
        <v>11839</v>
      </c>
      <c r="P3177">
        <f t="shared" si="49"/>
        <v>0</v>
      </c>
    </row>
    <row r="3178" spans="1:16" hidden="1" x14ac:dyDescent="0.25">
      <c r="A3178" t="str">
        <f>"QKACA22"</f>
        <v>QKACA22</v>
      </c>
      <c r="B3178" t="s">
        <v>5523</v>
      </c>
      <c r="C3178">
        <v>240</v>
      </c>
      <c r="D3178" t="s">
        <v>41</v>
      </c>
      <c r="E3178">
        <v>8</v>
      </c>
      <c r="F3178" t="s">
        <v>1393</v>
      </c>
      <c r="O3178" t="s">
        <v>11840</v>
      </c>
      <c r="P3178">
        <f t="shared" si="49"/>
        <v>0</v>
      </c>
    </row>
    <row r="3179" spans="1:16" hidden="1" x14ac:dyDescent="0.25">
      <c r="A3179" t="str">
        <f>"CKACA02"</f>
        <v>CKACA02</v>
      </c>
      <c r="B3179" t="s">
        <v>5523</v>
      </c>
      <c r="C3179">
        <v>0</v>
      </c>
      <c r="D3179" t="s">
        <v>41</v>
      </c>
      <c r="E3179">
        <v>0</v>
      </c>
      <c r="F3179" t="s">
        <v>1393</v>
      </c>
      <c r="O3179" t="s">
        <v>11841</v>
      </c>
      <c r="P3179">
        <f t="shared" si="49"/>
        <v>0</v>
      </c>
    </row>
    <row r="3180" spans="1:16" hidden="1" x14ac:dyDescent="0.25">
      <c r="A3180" t="str">
        <f>"QKACA19"</f>
        <v>QKACA19</v>
      </c>
      <c r="B3180" t="s">
        <v>5512</v>
      </c>
      <c r="C3180">
        <v>0</v>
      </c>
      <c r="D3180" t="s">
        <v>41</v>
      </c>
      <c r="E3180">
        <v>0</v>
      </c>
      <c r="F3180" t="s">
        <v>4868</v>
      </c>
      <c r="O3180" t="s">
        <v>11844</v>
      </c>
      <c r="P3180">
        <f t="shared" si="49"/>
        <v>0</v>
      </c>
    </row>
    <row r="3181" spans="1:16" hidden="1" x14ac:dyDescent="0.25">
      <c r="A3181" t="str">
        <f>"ZZKALE01"</f>
        <v>ZZKALE01</v>
      </c>
      <c r="B3181" t="s">
        <v>11329</v>
      </c>
      <c r="C3181">
        <v>0</v>
      </c>
      <c r="D3181" t="s">
        <v>28</v>
      </c>
      <c r="E3181">
        <v>0</v>
      </c>
      <c r="F3181" t="s">
        <v>879</v>
      </c>
      <c r="G3181" t="s">
        <v>253</v>
      </c>
      <c r="O3181" t="s">
        <v>11845</v>
      </c>
      <c r="P3181">
        <f t="shared" si="49"/>
        <v>0</v>
      </c>
    </row>
    <row r="3182" spans="1:16" x14ac:dyDescent="0.25">
      <c r="A3182" t="str">
        <f>"ZZKALE02"</f>
        <v>ZZKALE02</v>
      </c>
      <c r="B3182" t="s">
        <v>9374</v>
      </c>
      <c r="C3182">
        <v>0</v>
      </c>
      <c r="D3182" t="s">
        <v>28</v>
      </c>
      <c r="E3182">
        <v>0</v>
      </c>
      <c r="F3182" t="s">
        <v>879</v>
      </c>
      <c r="G3182" t="s">
        <v>253</v>
      </c>
      <c r="O3182" t="s">
        <v>13890</v>
      </c>
      <c r="P3182">
        <f t="shared" si="49"/>
        <v>15816</v>
      </c>
    </row>
    <row r="3183" spans="1:16" hidden="1" x14ac:dyDescent="0.25">
      <c r="A3183" t="str">
        <f>"ZZKALE45"</f>
        <v>ZZKALE45</v>
      </c>
      <c r="B3183" t="s">
        <v>9378</v>
      </c>
      <c r="C3183">
        <v>0</v>
      </c>
      <c r="D3183" t="s">
        <v>28</v>
      </c>
      <c r="E3183">
        <v>0</v>
      </c>
      <c r="G3183" t="s">
        <v>253</v>
      </c>
      <c r="O3183" t="s">
        <v>17852</v>
      </c>
      <c r="P3183">
        <f t="shared" si="49"/>
        <v>0</v>
      </c>
    </row>
    <row r="3184" spans="1:16" x14ac:dyDescent="0.25">
      <c r="A3184" t="str">
        <f>"ZZKALE03"</f>
        <v>ZZKALE03</v>
      </c>
      <c r="B3184" t="s">
        <v>9378</v>
      </c>
      <c r="C3184">
        <v>0</v>
      </c>
      <c r="D3184" t="s">
        <v>28</v>
      </c>
      <c r="E3184">
        <v>0</v>
      </c>
      <c r="F3184" t="s">
        <v>879</v>
      </c>
      <c r="G3184" t="s">
        <v>253</v>
      </c>
      <c r="O3184" t="s">
        <v>13891</v>
      </c>
      <c r="P3184">
        <f t="shared" si="49"/>
        <v>20312</v>
      </c>
    </row>
    <row r="3185" spans="1:16" x14ac:dyDescent="0.25">
      <c r="A3185" t="str">
        <f>"ZZKALE21"</f>
        <v>ZZKALE21</v>
      </c>
      <c r="B3185" t="s">
        <v>11330</v>
      </c>
      <c r="C3185">
        <v>0</v>
      </c>
      <c r="D3185" t="s">
        <v>28</v>
      </c>
      <c r="E3185">
        <v>0</v>
      </c>
      <c r="G3185" t="s">
        <v>253</v>
      </c>
      <c r="O3185" t="s">
        <v>13892</v>
      </c>
      <c r="P3185">
        <f t="shared" si="49"/>
        <v>10846</v>
      </c>
    </row>
    <row r="3186" spans="1:16" x14ac:dyDescent="0.25">
      <c r="A3186" t="str">
        <f>"ZZKALE53"</f>
        <v>ZZKALE53</v>
      </c>
      <c r="B3186" t="s">
        <v>11331</v>
      </c>
      <c r="C3186">
        <v>0</v>
      </c>
      <c r="D3186" t="s">
        <v>28</v>
      </c>
      <c r="E3186">
        <v>0</v>
      </c>
      <c r="O3186" t="s">
        <v>6321</v>
      </c>
      <c r="P3186">
        <f t="shared" si="49"/>
        <v>26899</v>
      </c>
    </row>
    <row r="3187" spans="1:16" hidden="1" x14ac:dyDescent="0.25">
      <c r="A3187" t="str">
        <f>"ZZKALE15"</f>
        <v>ZZKALE15</v>
      </c>
      <c r="B3187" t="s">
        <v>11332</v>
      </c>
      <c r="C3187">
        <v>0</v>
      </c>
      <c r="D3187" t="s">
        <v>28</v>
      </c>
      <c r="E3187">
        <v>0</v>
      </c>
      <c r="G3187" t="s">
        <v>253</v>
      </c>
      <c r="O3187" t="s">
        <v>6336</v>
      </c>
      <c r="P3187">
        <f t="shared" si="49"/>
        <v>0</v>
      </c>
    </row>
    <row r="3188" spans="1:16" x14ac:dyDescent="0.25">
      <c r="A3188" t="str">
        <f>"QKALE01"</f>
        <v>QKALE01</v>
      </c>
      <c r="B3188" t="s">
        <v>11333</v>
      </c>
      <c r="C3188">
        <v>0</v>
      </c>
      <c r="D3188" t="s">
        <v>28</v>
      </c>
      <c r="E3188">
        <v>0</v>
      </c>
      <c r="F3188" t="s">
        <v>879</v>
      </c>
      <c r="G3188" t="s">
        <v>253</v>
      </c>
      <c r="O3188" t="s">
        <v>6325</v>
      </c>
      <c r="P3188">
        <f t="shared" si="49"/>
        <v>16571</v>
      </c>
    </row>
    <row r="3189" spans="1:16" x14ac:dyDescent="0.25">
      <c r="A3189" t="str">
        <f>"ZZKALE08"</f>
        <v>ZZKALE08</v>
      </c>
      <c r="B3189" t="s">
        <v>11334</v>
      </c>
      <c r="C3189">
        <v>0</v>
      </c>
      <c r="D3189" t="s">
        <v>28</v>
      </c>
      <c r="E3189">
        <v>0</v>
      </c>
      <c r="G3189" t="s">
        <v>253</v>
      </c>
      <c r="O3189" t="s">
        <v>6334</v>
      </c>
      <c r="P3189">
        <f t="shared" si="49"/>
        <v>5815</v>
      </c>
    </row>
    <row r="3190" spans="1:16" hidden="1" x14ac:dyDescent="0.25">
      <c r="A3190" t="str">
        <f>"ZZKALE56"</f>
        <v>ZZKALE56</v>
      </c>
      <c r="B3190" t="s">
        <v>9386</v>
      </c>
      <c r="C3190">
        <v>0</v>
      </c>
      <c r="D3190" t="s">
        <v>28</v>
      </c>
      <c r="E3190">
        <v>0</v>
      </c>
      <c r="F3190" t="s">
        <v>555</v>
      </c>
      <c r="O3190" t="s">
        <v>17853</v>
      </c>
      <c r="P3190">
        <f t="shared" si="49"/>
        <v>0</v>
      </c>
    </row>
    <row r="3191" spans="1:16" hidden="1" x14ac:dyDescent="0.25">
      <c r="A3191" t="str">
        <f>"ZZKALE24"</f>
        <v>ZZKALE24</v>
      </c>
      <c r="B3191" t="s">
        <v>9386</v>
      </c>
      <c r="C3191">
        <v>0</v>
      </c>
      <c r="D3191" t="s">
        <v>28</v>
      </c>
      <c r="E3191">
        <v>0</v>
      </c>
      <c r="G3191" t="s">
        <v>253</v>
      </c>
      <c r="O3191" t="s">
        <v>11846</v>
      </c>
      <c r="P3191">
        <f t="shared" si="49"/>
        <v>0</v>
      </c>
    </row>
    <row r="3192" spans="1:16" hidden="1" x14ac:dyDescent="0.25">
      <c r="A3192" t="str">
        <f>"ZZKALE50"</f>
        <v>ZZKALE50</v>
      </c>
      <c r="B3192" t="s">
        <v>9382</v>
      </c>
      <c r="C3192">
        <v>0</v>
      </c>
      <c r="D3192" t="s">
        <v>28</v>
      </c>
      <c r="E3192">
        <v>0</v>
      </c>
      <c r="G3192" t="s">
        <v>253</v>
      </c>
      <c r="O3192" t="s">
        <v>11847</v>
      </c>
      <c r="P3192">
        <f t="shared" si="49"/>
        <v>0</v>
      </c>
    </row>
    <row r="3193" spans="1:16" hidden="1" x14ac:dyDescent="0.25">
      <c r="A3193" t="str">
        <f>"ZZKALE13"</f>
        <v>ZZKALE13</v>
      </c>
      <c r="B3193" t="s">
        <v>9382</v>
      </c>
      <c r="C3193">
        <v>0</v>
      </c>
      <c r="D3193" t="s">
        <v>28</v>
      </c>
      <c r="E3193">
        <v>0</v>
      </c>
      <c r="G3193" t="s">
        <v>253</v>
      </c>
      <c r="O3193" t="s">
        <v>11849</v>
      </c>
      <c r="P3193">
        <f t="shared" si="49"/>
        <v>0</v>
      </c>
    </row>
    <row r="3194" spans="1:16" hidden="1" x14ac:dyDescent="0.25">
      <c r="A3194" t="str">
        <f>"ZZKALE09"</f>
        <v>ZZKALE09</v>
      </c>
      <c r="B3194" t="s">
        <v>9382</v>
      </c>
      <c r="C3194">
        <v>0</v>
      </c>
      <c r="D3194" t="s">
        <v>28</v>
      </c>
      <c r="E3194">
        <v>0</v>
      </c>
      <c r="G3194" t="s">
        <v>253</v>
      </c>
      <c r="O3194" t="s">
        <v>11850</v>
      </c>
      <c r="P3194">
        <f t="shared" si="49"/>
        <v>0</v>
      </c>
    </row>
    <row r="3195" spans="1:16" hidden="1" x14ac:dyDescent="0.25">
      <c r="A3195" t="str">
        <f>"ZZKALE36"</f>
        <v>ZZKALE36</v>
      </c>
      <c r="B3195" t="s">
        <v>11335</v>
      </c>
      <c r="C3195">
        <v>0</v>
      </c>
      <c r="D3195" t="s">
        <v>28</v>
      </c>
      <c r="E3195">
        <v>0</v>
      </c>
      <c r="G3195" t="s">
        <v>253</v>
      </c>
      <c r="O3195" t="s">
        <v>11852</v>
      </c>
      <c r="P3195">
        <f t="shared" si="49"/>
        <v>0</v>
      </c>
    </row>
    <row r="3196" spans="1:16" hidden="1" x14ac:dyDescent="0.25">
      <c r="A3196" t="str">
        <f>"ZZKALE17"</f>
        <v>ZZKALE17</v>
      </c>
      <c r="B3196" t="s">
        <v>11335</v>
      </c>
      <c r="C3196">
        <v>0</v>
      </c>
      <c r="D3196" t="s">
        <v>6377</v>
      </c>
      <c r="E3196">
        <v>0</v>
      </c>
      <c r="G3196" t="s">
        <v>253</v>
      </c>
      <c r="O3196" t="s">
        <v>11853</v>
      </c>
      <c r="P3196">
        <f t="shared" si="49"/>
        <v>0</v>
      </c>
    </row>
    <row r="3197" spans="1:16" hidden="1" x14ac:dyDescent="0.25">
      <c r="A3197" t="str">
        <f>"ZZKALE46"</f>
        <v>ZZKALE46</v>
      </c>
      <c r="B3197" t="s">
        <v>9380</v>
      </c>
      <c r="C3197">
        <v>0</v>
      </c>
      <c r="D3197" t="s">
        <v>28</v>
      </c>
      <c r="E3197">
        <v>0</v>
      </c>
      <c r="O3197" t="s">
        <v>1567</v>
      </c>
      <c r="P3197">
        <f t="shared" si="49"/>
        <v>0</v>
      </c>
    </row>
    <row r="3198" spans="1:16" hidden="1" x14ac:dyDescent="0.25">
      <c r="A3198" t="str">
        <f>"ZZKALE51"</f>
        <v>ZZKALE51</v>
      </c>
      <c r="B3198" t="s">
        <v>11336</v>
      </c>
      <c r="C3198">
        <v>0</v>
      </c>
      <c r="D3198" t="s">
        <v>28</v>
      </c>
      <c r="E3198">
        <v>0</v>
      </c>
      <c r="O3198" t="s">
        <v>1561</v>
      </c>
      <c r="P3198">
        <f t="shared" si="49"/>
        <v>0</v>
      </c>
    </row>
    <row r="3199" spans="1:16" hidden="1" x14ac:dyDescent="0.25">
      <c r="A3199" t="str">
        <f>"ZZKALE16"</f>
        <v>ZZKALE16</v>
      </c>
      <c r="B3199" t="s">
        <v>11337</v>
      </c>
      <c r="C3199">
        <v>0</v>
      </c>
      <c r="D3199" t="s">
        <v>28</v>
      </c>
      <c r="E3199">
        <v>0</v>
      </c>
      <c r="G3199" t="s">
        <v>253</v>
      </c>
      <c r="O3199" t="s">
        <v>11854</v>
      </c>
      <c r="P3199">
        <f t="shared" si="49"/>
        <v>0</v>
      </c>
    </row>
    <row r="3200" spans="1:16" hidden="1" x14ac:dyDescent="0.25">
      <c r="A3200" t="str">
        <f>"ZKALW01"</f>
        <v>ZKALW01</v>
      </c>
      <c r="B3200" t="s">
        <v>9247</v>
      </c>
      <c r="C3200">
        <v>0</v>
      </c>
      <c r="D3200" t="s">
        <v>28</v>
      </c>
      <c r="E3200">
        <v>0</v>
      </c>
      <c r="O3200" t="s">
        <v>1564</v>
      </c>
      <c r="P3200">
        <f t="shared" si="49"/>
        <v>0</v>
      </c>
    </row>
    <row r="3201" spans="1:16" hidden="1" x14ac:dyDescent="0.25">
      <c r="A3201" t="str">
        <f>"ZZKALE12"</f>
        <v>ZZKALE12</v>
      </c>
      <c r="B3201" t="s">
        <v>11338</v>
      </c>
      <c r="C3201">
        <v>0</v>
      </c>
      <c r="D3201" t="s">
        <v>28</v>
      </c>
      <c r="E3201">
        <v>0</v>
      </c>
      <c r="G3201" t="s">
        <v>253</v>
      </c>
      <c r="O3201" t="s">
        <v>17854</v>
      </c>
      <c r="P3201">
        <f t="shared" si="49"/>
        <v>0</v>
      </c>
    </row>
    <row r="3202" spans="1:16" x14ac:dyDescent="0.25">
      <c r="A3202" t="str">
        <f>"ZZKALE05"</f>
        <v>ZZKALE05</v>
      </c>
      <c r="B3202" t="s">
        <v>11338</v>
      </c>
      <c r="C3202">
        <v>0</v>
      </c>
      <c r="D3202" t="s">
        <v>28</v>
      </c>
      <c r="E3202">
        <v>0</v>
      </c>
      <c r="G3202" t="s">
        <v>253</v>
      </c>
      <c r="O3202" t="s">
        <v>11855</v>
      </c>
      <c r="P3202">
        <f t="shared" si="49"/>
        <v>755853</v>
      </c>
    </row>
    <row r="3203" spans="1:16" x14ac:dyDescent="0.25">
      <c r="A3203" t="str">
        <f>"ZZKALE22"</f>
        <v>ZZKALE22</v>
      </c>
      <c r="B3203" t="s">
        <v>11339</v>
      </c>
      <c r="C3203">
        <v>0</v>
      </c>
      <c r="D3203" t="s">
        <v>28</v>
      </c>
      <c r="E3203">
        <v>0</v>
      </c>
      <c r="G3203" t="s">
        <v>253</v>
      </c>
      <c r="O3203" t="s">
        <v>13895</v>
      </c>
      <c r="P3203">
        <f t="shared" ref="P3203:P3266" si="50">SUMIFS($C$2:$C$7959,$B$2:$B$7959,O3203)</f>
        <v>200</v>
      </c>
    </row>
    <row r="3204" spans="1:16" x14ac:dyDescent="0.25">
      <c r="A3204" t="str">
        <f>"QKALE02"</f>
        <v>QKALE02</v>
      </c>
      <c r="B3204" t="s">
        <v>11340</v>
      </c>
      <c r="C3204">
        <v>0</v>
      </c>
      <c r="D3204" t="s">
        <v>28</v>
      </c>
      <c r="E3204">
        <v>0</v>
      </c>
      <c r="F3204" t="s">
        <v>879</v>
      </c>
      <c r="G3204" t="s">
        <v>253</v>
      </c>
      <c r="O3204" t="s">
        <v>13896</v>
      </c>
      <c r="P3204">
        <f t="shared" si="50"/>
        <v>140</v>
      </c>
    </row>
    <row r="3205" spans="1:16" hidden="1" x14ac:dyDescent="0.25">
      <c r="A3205" t="str">
        <f>"ZZKALE23"</f>
        <v>ZZKALE23</v>
      </c>
      <c r="B3205" t="s">
        <v>11341</v>
      </c>
      <c r="C3205">
        <v>0</v>
      </c>
      <c r="D3205" t="s">
        <v>28</v>
      </c>
      <c r="E3205">
        <v>0</v>
      </c>
      <c r="G3205" t="s">
        <v>253</v>
      </c>
      <c r="O3205" t="s">
        <v>11856</v>
      </c>
      <c r="P3205">
        <f t="shared" si="50"/>
        <v>0</v>
      </c>
    </row>
    <row r="3206" spans="1:16" hidden="1" x14ac:dyDescent="0.25">
      <c r="A3206" t="str">
        <f>"ZZKALE55"</f>
        <v>ZZKALE55</v>
      </c>
      <c r="B3206" t="s">
        <v>9384</v>
      </c>
      <c r="C3206">
        <v>0</v>
      </c>
      <c r="D3206" t="s">
        <v>28</v>
      </c>
      <c r="E3206">
        <v>0</v>
      </c>
      <c r="O3206" t="s">
        <v>11857</v>
      </c>
      <c r="P3206">
        <f t="shared" si="50"/>
        <v>0</v>
      </c>
    </row>
    <row r="3207" spans="1:16" hidden="1" x14ac:dyDescent="0.25">
      <c r="A3207" t="str">
        <f>"ZZKALE54"</f>
        <v>ZZKALE54</v>
      </c>
      <c r="B3207" t="s">
        <v>11342</v>
      </c>
      <c r="C3207">
        <v>0</v>
      </c>
      <c r="D3207" t="s">
        <v>28</v>
      </c>
      <c r="E3207">
        <v>0</v>
      </c>
      <c r="O3207" t="s">
        <v>13894</v>
      </c>
      <c r="P3207">
        <f t="shared" si="50"/>
        <v>0</v>
      </c>
    </row>
    <row r="3208" spans="1:16" hidden="1" x14ac:dyDescent="0.25">
      <c r="A3208" t="str">
        <f>"ZZKALE14"</f>
        <v>ZZKALE14</v>
      </c>
      <c r="B3208" t="s">
        <v>11342</v>
      </c>
      <c r="C3208">
        <v>0</v>
      </c>
      <c r="D3208" t="s">
        <v>28</v>
      </c>
      <c r="E3208">
        <v>0</v>
      </c>
      <c r="G3208" t="s">
        <v>253</v>
      </c>
      <c r="O3208" t="s">
        <v>17855</v>
      </c>
      <c r="P3208">
        <f t="shared" si="50"/>
        <v>0</v>
      </c>
    </row>
    <row r="3209" spans="1:16" hidden="1" x14ac:dyDescent="0.25">
      <c r="A3209" t="str">
        <f>"ZZKALE10"</f>
        <v>ZZKALE10</v>
      </c>
      <c r="B3209" t="s">
        <v>11343</v>
      </c>
      <c r="C3209">
        <v>0</v>
      </c>
      <c r="D3209" t="s">
        <v>28</v>
      </c>
      <c r="E3209">
        <v>0</v>
      </c>
      <c r="G3209" t="s">
        <v>253</v>
      </c>
      <c r="O3209" t="s">
        <v>11858</v>
      </c>
      <c r="P3209">
        <f t="shared" si="50"/>
        <v>0</v>
      </c>
    </row>
    <row r="3210" spans="1:16" hidden="1" x14ac:dyDescent="0.25">
      <c r="A3210" t="str">
        <f>"ZZKALE47"</f>
        <v>ZZKALE47</v>
      </c>
      <c r="B3210" t="s">
        <v>11344</v>
      </c>
      <c r="C3210">
        <v>0</v>
      </c>
      <c r="D3210" t="s">
        <v>28</v>
      </c>
      <c r="E3210">
        <v>0</v>
      </c>
      <c r="O3210" t="s">
        <v>6352</v>
      </c>
      <c r="P3210">
        <f t="shared" si="50"/>
        <v>0</v>
      </c>
    </row>
    <row r="3211" spans="1:16" hidden="1" x14ac:dyDescent="0.25">
      <c r="A3211" t="str">
        <f>"ZZKALE20"</f>
        <v>ZZKALE20</v>
      </c>
      <c r="B3211" t="s">
        <v>11345</v>
      </c>
      <c r="C3211">
        <v>0</v>
      </c>
      <c r="D3211" t="s">
        <v>28</v>
      </c>
      <c r="E3211">
        <v>0</v>
      </c>
      <c r="G3211" t="s">
        <v>253</v>
      </c>
      <c r="O3211" t="s">
        <v>11859</v>
      </c>
      <c r="P3211">
        <f t="shared" si="50"/>
        <v>0</v>
      </c>
    </row>
    <row r="3212" spans="1:16" hidden="1" x14ac:dyDescent="0.25">
      <c r="A3212" t="str">
        <f>"ZZKALE52"</f>
        <v>ZZKALE52</v>
      </c>
      <c r="B3212" t="s">
        <v>11346</v>
      </c>
      <c r="C3212">
        <v>0</v>
      </c>
      <c r="D3212" t="s">
        <v>28</v>
      </c>
      <c r="E3212">
        <v>0</v>
      </c>
      <c r="O3212" t="s">
        <v>11860</v>
      </c>
      <c r="P3212">
        <f t="shared" si="50"/>
        <v>0</v>
      </c>
    </row>
    <row r="3213" spans="1:16" hidden="1" x14ac:dyDescent="0.25">
      <c r="A3213" t="str">
        <f>"ZZKALE04"</f>
        <v>ZZKALE04</v>
      </c>
      <c r="B3213" t="s">
        <v>9376</v>
      </c>
      <c r="C3213">
        <v>0</v>
      </c>
      <c r="D3213" t="s">
        <v>28</v>
      </c>
      <c r="E3213">
        <v>0</v>
      </c>
      <c r="F3213" t="s">
        <v>879</v>
      </c>
      <c r="G3213" t="s">
        <v>253</v>
      </c>
      <c r="O3213" t="s">
        <v>6354</v>
      </c>
      <c r="P3213">
        <f t="shared" si="50"/>
        <v>0</v>
      </c>
    </row>
    <row r="3214" spans="1:16" hidden="1" x14ac:dyDescent="0.25">
      <c r="A3214" t="str">
        <f>"ZZKALE07"</f>
        <v>ZZKALE07</v>
      </c>
      <c r="B3214" t="s">
        <v>11347</v>
      </c>
      <c r="C3214">
        <v>0</v>
      </c>
      <c r="D3214" t="s">
        <v>28</v>
      </c>
      <c r="E3214">
        <v>0</v>
      </c>
      <c r="G3214" t="s">
        <v>253</v>
      </c>
      <c r="O3214" t="s">
        <v>11861</v>
      </c>
      <c r="P3214">
        <f t="shared" si="50"/>
        <v>0</v>
      </c>
    </row>
    <row r="3215" spans="1:16" x14ac:dyDescent="0.25">
      <c r="A3215" t="str">
        <f>"ZZKALE25"</f>
        <v>ZZKALE25</v>
      </c>
      <c r="B3215" t="s">
        <v>9388</v>
      </c>
      <c r="C3215">
        <v>0</v>
      </c>
      <c r="D3215" t="s">
        <v>28</v>
      </c>
      <c r="E3215">
        <v>0</v>
      </c>
      <c r="O3215" t="s">
        <v>13893</v>
      </c>
      <c r="P3215">
        <f t="shared" si="50"/>
        <v>353</v>
      </c>
    </row>
    <row r="3216" spans="1:16" hidden="1" x14ac:dyDescent="0.25">
      <c r="A3216" t="str">
        <f>"ZZKALE57"</f>
        <v>ZZKALE57</v>
      </c>
      <c r="B3216" t="s">
        <v>9388</v>
      </c>
      <c r="C3216">
        <v>0</v>
      </c>
      <c r="D3216" t="s">
        <v>28</v>
      </c>
      <c r="E3216">
        <v>0</v>
      </c>
      <c r="F3216" t="s">
        <v>555</v>
      </c>
      <c r="O3216" t="s">
        <v>11862</v>
      </c>
      <c r="P3216">
        <f t="shared" si="50"/>
        <v>0</v>
      </c>
    </row>
    <row r="3217" spans="1:16" hidden="1" x14ac:dyDescent="0.25">
      <c r="A3217" t="str">
        <f>"ZZKALE35"</f>
        <v>ZZKALE35</v>
      </c>
      <c r="B3217" t="s">
        <v>11348</v>
      </c>
      <c r="C3217">
        <v>0</v>
      </c>
      <c r="D3217" t="s">
        <v>28</v>
      </c>
      <c r="E3217">
        <v>0</v>
      </c>
      <c r="G3217" t="s">
        <v>253</v>
      </c>
      <c r="O3217" t="s">
        <v>6356</v>
      </c>
      <c r="P3217">
        <f t="shared" si="50"/>
        <v>0</v>
      </c>
    </row>
    <row r="3218" spans="1:16" hidden="1" x14ac:dyDescent="0.25">
      <c r="A3218" t="str">
        <f>"ZZKALE18"</f>
        <v>ZZKALE18</v>
      </c>
      <c r="B3218" t="s">
        <v>11348</v>
      </c>
      <c r="C3218">
        <v>0</v>
      </c>
      <c r="D3218" t="s">
        <v>28</v>
      </c>
      <c r="E3218">
        <v>0</v>
      </c>
      <c r="G3218" t="s">
        <v>253</v>
      </c>
      <c r="O3218" t="s">
        <v>11863</v>
      </c>
      <c r="P3218">
        <f t="shared" si="50"/>
        <v>0</v>
      </c>
    </row>
    <row r="3219" spans="1:16" hidden="1" x14ac:dyDescent="0.25">
      <c r="A3219" t="str">
        <f>"ZZKALW02"</f>
        <v>ZZKALW02</v>
      </c>
      <c r="B3219" t="s">
        <v>9390</v>
      </c>
      <c r="C3219">
        <v>0</v>
      </c>
      <c r="D3219" t="s">
        <v>28</v>
      </c>
      <c r="E3219">
        <v>0</v>
      </c>
      <c r="O3219" t="s">
        <v>11864</v>
      </c>
      <c r="P3219">
        <f t="shared" si="50"/>
        <v>0</v>
      </c>
    </row>
    <row r="3220" spans="1:16" hidden="1" x14ac:dyDescent="0.25">
      <c r="A3220" t="str">
        <f>"ZZKALE06"</f>
        <v>ZZKALE06</v>
      </c>
      <c r="B3220" t="s">
        <v>11349</v>
      </c>
      <c r="C3220">
        <v>0</v>
      </c>
      <c r="D3220" t="s">
        <v>28</v>
      </c>
      <c r="E3220">
        <v>0</v>
      </c>
      <c r="G3220" t="s">
        <v>253</v>
      </c>
      <c r="O3220" t="s">
        <v>11865</v>
      </c>
      <c r="P3220">
        <f t="shared" si="50"/>
        <v>0</v>
      </c>
    </row>
    <row r="3221" spans="1:16" hidden="1" x14ac:dyDescent="0.25">
      <c r="A3221" t="str">
        <f>"QKALI09"</f>
        <v>QKALI09</v>
      </c>
      <c r="B3221" t="s">
        <v>13827</v>
      </c>
      <c r="C3221">
        <v>481</v>
      </c>
      <c r="D3221" t="s">
        <v>16</v>
      </c>
      <c r="E3221">
        <v>48</v>
      </c>
      <c r="F3221" t="s">
        <v>87</v>
      </c>
      <c r="G3221" t="s">
        <v>10219</v>
      </c>
      <c r="H3221" t="s">
        <v>9876</v>
      </c>
      <c r="O3221" t="s">
        <v>11866</v>
      </c>
      <c r="P3221">
        <f t="shared" si="50"/>
        <v>0</v>
      </c>
    </row>
    <row r="3222" spans="1:16" hidden="1" x14ac:dyDescent="0.25">
      <c r="A3222" t="str">
        <f>"AKALI05"</f>
        <v>AKALI05</v>
      </c>
      <c r="B3222" t="s">
        <v>17781</v>
      </c>
      <c r="C3222">
        <v>0</v>
      </c>
      <c r="D3222" t="s">
        <v>16</v>
      </c>
      <c r="E3222">
        <v>0</v>
      </c>
      <c r="F3222" t="s">
        <v>87</v>
      </c>
      <c r="G3222" t="s">
        <v>10219</v>
      </c>
      <c r="H3222" t="s">
        <v>9876</v>
      </c>
      <c r="O3222" t="s">
        <v>11867</v>
      </c>
      <c r="P3222">
        <f t="shared" si="50"/>
        <v>0</v>
      </c>
    </row>
    <row r="3223" spans="1:16" hidden="1" x14ac:dyDescent="0.25">
      <c r="A3223" t="str">
        <f>"AKALI11"</f>
        <v>AKALI11</v>
      </c>
      <c r="B3223" t="s">
        <v>13824</v>
      </c>
      <c r="C3223">
        <v>0</v>
      </c>
      <c r="D3223" t="s">
        <v>28</v>
      </c>
      <c r="E3223">
        <v>0</v>
      </c>
      <c r="O3223" t="s">
        <v>11868</v>
      </c>
      <c r="P3223">
        <f t="shared" si="50"/>
        <v>0</v>
      </c>
    </row>
    <row r="3224" spans="1:16" hidden="1" x14ac:dyDescent="0.25">
      <c r="A3224" t="str">
        <f>"QKALI01"</f>
        <v>QKALI01</v>
      </c>
      <c r="B3224" t="s">
        <v>13824</v>
      </c>
      <c r="C3224">
        <v>10</v>
      </c>
      <c r="D3224" t="s">
        <v>16</v>
      </c>
      <c r="E3224">
        <v>0</v>
      </c>
      <c r="F3224" t="s">
        <v>87</v>
      </c>
      <c r="G3224" t="s">
        <v>10219</v>
      </c>
      <c r="H3224" t="s">
        <v>9876</v>
      </c>
      <c r="O3224" t="s">
        <v>11870</v>
      </c>
      <c r="P3224">
        <f t="shared" si="50"/>
        <v>0</v>
      </c>
    </row>
    <row r="3225" spans="1:16" x14ac:dyDescent="0.25">
      <c r="A3225" t="str">
        <f>"AKALI01"</f>
        <v>AKALI01</v>
      </c>
      <c r="B3225" t="s">
        <v>17782</v>
      </c>
      <c r="C3225">
        <v>0</v>
      </c>
      <c r="D3225" t="s">
        <v>16</v>
      </c>
      <c r="E3225">
        <v>0</v>
      </c>
      <c r="F3225" t="s">
        <v>87</v>
      </c>
      <c r="G3225" t="s">
        <v>10219</v>
      </c>
      <c r="H3225" t="s">
        <v>9871</v>
      </c>
      <c r="O3225" t="s">
        <v>736</v>
      </c>
      <c r="P3225">
        <f t="shared" si="50"/>
        <v>4</v>
      </c>
    </row>
    <row r="3226" spans="1:16" hidden="1" x14ac:dyDescent="0.25">
      <c r="A3226" t="str">
        <f>"QKALI06"</f>
        <v>QKALI06</v>
      </c>
      <c r="B3226" t="s">
        <v>17783</v>
      </c>
      <c r="C3226">
        <v>0</v>
      </c>
      <c r="D3226" t="s">
        <v>16</v>
      </c>
      <c r="E3226">
        <v>0</v>
      </c>
      <c r="F3226" t="s">
        <v>153</v>
      </c>
      <c r="G3226" t="s">
        <v>10219</v>
      </c>
      <c r="H3226" t="s">
        <v>9871</v>
      </c>
      <c r="O3226" t="s">
        <v>11871</v>
      </c>
      <c r="P3226">
        <f t="shared" si="50"/>
        <v>0</v>
      </c>
    </row>
    <row r="3227" spans="1:16" hidden="1" x14ac:dyDescent="0.25">
      <c r="A3227" t="str">
        <f>"QKALI08"</f>
        <v>QKALI08</v>
      </c>
      <c r="B3227" t="s">
        <v>17784</v>
      </c>
      <c r="C3227">
        <v>0</v>
      </c>
      <c r="D3227" t="s">
        <v>16</v>
      </c>
      <c r="E3227">
        <v>0</v>
      </c>
      <c r="F3227" t="s">
        <v>153</v>
      </c>
      <c r="G3227" t="s">
        <v>10219</v>
      </c>
      <c r="H3227" t="s">
        <v>9871</v>
      </c>
      <c r="O3227" t="s">
        <v>11872</v>
      </c>
      <c r="P3227">
        <f t="shared" si="50"/>
        <v>0</v>
      </c>
    </row>
    <row r="3228" spans="1:16" hidden="1" x14ac:dyDescent="0.25">
      <c r="A3228" t="str">
        <f>"QKALI02"</f>
        <v>QKALI02</v>
      </c>
      <c r="B3228" t="s">
        <v>17785</v>
      </c>
      <c r="C3228">
        <v>0</v>
      </c>
      <c r="D3228" t="s">
        <v>16</v>
      </c>
      <c r="E3228">
        <v>0</v>
      </c>
      <c r="F3228" t="s">
        <v>9356</v>
      </c>
      <c r="G3228" t="s">
        <v>10219</v>
      </c>
      <c r="H3228" t="s">
        <v>9876</v>
      </c>
      <c r="O3228" t="s">
        <v>9645</v>
      </c>
      <c r="P3228">
        <f t="shared" si="50"/>
        <v>0</v>
      </c>
    </row>
    <row r="3229" spans="1:16" x14ac:dyDescent="0.25">
      <c r="A3229" t="str">
        <f>"AKALI03"</f>
        <v>AKALI03</v>
      </c>
      <c r="B3229" t="s">
        <v>17786</v>
      </c>
      <c r="C3229">
        <v>0</v>
      </c>
      <c r="D3229" t="s">
        <v>16</v>
      </c>
      <c r="E3229">
        <v>0</v>
      </c>
      <c r="F3229" t="s">
        <v>9356</v>
      </c>
      <c r="G3229" t="s">
        <v>10219</v>
      </c>
      <c r="H3229" t="s">
        <v>9876</v>
      </c>
      <c r="O3229" t="s">
        <v>738</v>
      </c>
      <c r="P3229">
        <f t="shared" si="50"/>
        <v>4</v>
      </c>
    </row>
    <row r="3230" spans="1:16" hidden="1" x14ac:dyDescent="0.25">
      <c r="A3230" t="str">
        <f>"AKALI04"</f>
        <v>AKALI04</v>
      </c>
      <c r="B3230" t="s">
        <v>17787</v>
      </c>
      <c r="C3230">
        <v>0</v>
      </c>
      <c r="D3230" t="s">
        <v>16</v>
      </c>
      <c r="E3230">
        <v>0</v>
      </c>
      <c r="F3230" t="s">
        <v>87</v>
      </c>
      <c r="G3230" t="s">
        <v>10219</v>
      </c>
      <c r="H3230" t="s">
        <v>9876</v>
      </c>
      <c r="O3230" t="s">
        <v>11873</v>
      </c>
      <c r="P3230">
        <f t="shared" si="50"/>
        <v>0</v>
      </c>
    </row>
    <row r="3231" spans="1:16" hidden="1" x14ac:dyDescent="0.25">
      <c r="A3231" t="str">
        <f>"AKALI06"</f>
        <v>AKALI06</v>
      </c>
      <c r="B3231" t="s">
        <v>17788</v>
      </c>
      <c r="C3231">
        <v>0</v>
      </c>
      <c r="D3231" t="s">
        <v>16</v>
      </c>
      <c r="E3231">
        <v>0</v>
      </c>
      <c r="F3231" t="s">
        <v>153</v>
      </c>
      <c r="G3231" t="s">
        <v>10219</v>
      </c>
      <c r="H3231" t="s">
        <v>9876</v>
      </c>
      <c r="O3231" t="s">
        <v>11874</v>
      </c>
      <c r="P3231">
        <f t="shared" si="50"/>
        <v>0</v>
      </c>
    </row>
    <row r="3232" spans="1:16" hidden="1" x14ac:dyDescent="0.25">
      <c r="A3232" t="str">
        <f>"AKALI10"</f>
        <v>AKALI10</v>
      </c>
      <c r="B3232" t="s">
        <v>13825</v>
      </c>
      <c r="C3232">
        <v>0</v>
      </c>
      <c r="D3232" t="s">
        <v>16</v>
      </c>
      <c r="E3232">
        <v>0</v>
      </c>
      <c r="O3232" t="s">
        <v>11875</v>
      </c>
      <c r="P3232">
        <f t="shared" si="50"/>
        <v>0</v>
      </c>
    </row>
    <row r="3233" spans="1:16" hidden="1" x14ac:dyDescent="0.25">
      <c r="A3233" t="str">
        <f>"QKALI03"</f>
        <v>QKALI03</v>
      </c>
      <c r="B3233" t="s">
        <v>13825</v>
      </c>
      <c r="C3233">
        <v>7705</v>
      </c>
      <c r="D3233" t="s">
        <v>16</v>
      </c>
      <c r="E3233">
        <v>192</v>
      </c>
      <c r="F3233" t="s">
        <v>87</v>
      </c>
      <c r="G3233" t="s">
        <v>10219</v>
      </c>
      <c r="H3233" t="s">
        <v>9876</v>
      </c>
      <c r="O3233" t="s">
        <v>11876</v>
      </c>
      <c r="P3233">
        <f t="shared" si="50"/>
        <v>0</v>
      </c>
    </row>
    <row r="3234" spans="1:16" x14ac:dyDescent="0.25">
      <c r="A3234" t="str">
        <f>"QKALI04"</f>
        <v>QKALI04</v>
      </c>
      <c r="B3234" t="s">
        <v>17789</v>
      </c>
      <c r="C3234">
        <v>0</v>
      </c>
      <c r="D3234" t="s">
        <v>16</v>
      </c>
      <c r="E3234">
        <v>0</v>
      </c>
      <c r="F3234" t="s">
        <v>9356</v>
      </c>
      <c r="G3234" t="s">
        <v>10219</v>
      </c>
      <c r="H3234" t="s">
        <v>9876</v>
      </c>
      <c r="O3234" t="s">
        <v>6358</v>
      </c>
      <c r="P3234">
        <f t="shared" si="50"/>
        <v>503</v>
      </c>
    </row>
    <row r="3235" spans="1:16" x14ac:dyDescent="0.25">
      <c r="A3235" t="str">
        <f>"AKALI02"</f>
        <v>AKALI02</v>
      </c>
      <c r="B3235" t="s">
        <v>17790</v>
      </c>
      <c r="C3235">
        <v>0</v>
      </c>
      <c r="D3235" t="s">
        <v>16</v>
      </c>
      <c r="E3235">
        <v>0</v>
      </c>
      <c r="F3235" t="s">
        <v>87</v>
      </c>
      <c r="G3235" t="s">
        <v>10219</v>
      </c>
      <c r="H3235" t="s">
        <v>9876</v>
      </c>
      <c r="O3235" t="s">
        <v>6362</v>
      </c>
      <c r="P3235">
        <f t="shared" si="50"/>
        <v>3150</v>
      </c>
    </row>
    <row r="3236" spans="1:16" hidden="1" x14ac:dyDescent="0.25">
      <c r="A3236" t="str">
        <f>"QKALI07"</f>
        <v>QKALI07</v>
      </c>
      <c r="B3236" t="s">
        <v>17791</v>
      </c>
      <c r="C3236">
        <v>0</v>
      </c>
      <c r="D3236" t="s">
        <v>16</v>
      </c>
      <c r="E3236">
        <v>0</v>
      </c>
      <c r="F3236" t="s">
        <v>153</v>
      </c>
      <c r="H3236" t="s">
        <v>9871</v>
      </c>
      <c r="O3236" t="s">
        <v>9648</v>
      </c>
      <c r="P3236">
        <f t="shared" si="50"/>
        <v>0</v>
      </c>
    </row>
    <row r="3237" spans="1:16" hidden="1" x14ac:dyDescent="0.25">
      <c r="A3237" t="str">
        <f>"QKALI05"</f>
        <v>QKALI05</v>
      </c>
      <c r="B3237" t="s">
        <v>13826</v>
      </c>
      <c r="C3237">
        <v>9030</v>
      </c>
      <c r="D3237" t="s">
        <v>16</v>
      </c>
      <c r="E3237">
        <v>180</v>
      </c>
      <c r="F3237" t="s">
        <v>87</v>
      </c>
      <c r="G3237" t="s">
        <v>10219</v>
      </c>
      <c r="H3237" t="s">
        <v>9876</v>
      </c>
      <c r="O3237" t="s">
        <v>11878</v>
      </c>
      <c r="P3237">
        <f t="shared" si="50"/>
        <v>0</v>
      </c>
    </row>
    <row r="3238" spans="1:16" hidden="1" x14ac:dyDescent="0.25">
      <c r="A3238" t="str">
        <f>"ZZKALK01"</f>
        <v>ZZKALK01</v>
      </c>
      <c r="B3238" t="s">
        <v>11350</v>
      </c>
      <c r="C3238">
        <v>0</v>
      </c>
      <c r="D3238" t="s">
        <v>28</v>
      </c>
      <c r="E3238">
        <v>0</v>
      </c>
      <c r="F3238" t="s">
        <v>879</v>
      </c>
      <c r="G3238" t="s">
        <v>253</v>
      </c>
      <c r="O3238" t="s">
        <v>11879</v>
      </c>
      <c r="P3238">
        <f t="shared" si="50"/>
        <v>0</v>
      </c>
    </row>
    <row r="3239" spans="1:16" hidden="1" x14ac:dyDescent="0.25">
      <c r="A3239" t="str">
        <f>"ZZKAME01"</f>
        <v>ZZKAME01</v>
      </c>
      <c r="B3239" t="s">
        <v>9392</v>
      </c>
      <c r="C3239">
        <v>4</v>
      </c>
      <c r="D3239" t="s">
        <v>28</v>
      </c>
      <c r="E3239">
        <v>4</v>
      </c>
      <c r="G3239" t="s">
        <v>253</v>
      </c>
      <c r="O3239" t="s">
        <v>11880</v>
      </c>
      <c r="P3239">
        <f t="shared" si="50"/>
        <v>0</v>
      </c>
    </row>
    <row r="3240" spans="1:16" hidden="1" x14ac:dyDescent="0.25">
      <c r="A3240" t="str">
        <f>"QKAMI01"</f>
        <v>QKAMI01</v>
      </c>
      <c r="B3240" t="s">
        <v>5593</v>
      </c>
      <c r="C3240">
        <v>0</v>
      </c>
      <c r="D3240" t="s">
        <v>16</v>
      </c>
      <c r="E3240">
        <v>0</v>
      </c>
      <c r="F3240" t="s">
        <v>3009</v>
      </c>
      <c r="O3240" t="s">
        <v>11881</v>
      </c>
      <c r="P3240">
        <f t="shared" si="50"/>
        <v>0</v>
      </c>
    </row>
    <row r="3241" spans="1:16" hidden="1" x14ac:dyDescent="0.25">
      <c r="A3241" t="str">
        <f>"QKANG06"</f>
        <v>QKANG06</v>
      </c>
      <c r="B3241" t="s">
        <v>11351</v>
      </c>
      <c r="C3241">
        <v>0</v>
      </c>
      <c r="D3241" t="s">
        <v>41</v>
      </c>
      <c r="E3241">
        <v>0</v>
      </c>
      <c r="F3241" t="s">
        <v>560</v>
      </c>
      <c r="G3241" t="s">
        <v>10242</v>
      </c>
      <c r="O3241" t="s">
        <v>11882</v>
      </c>
      <c r="P3241">
        <f t="shared" si="50"/>
        <v>0</v>
      </c>
    </row>
    <row r="3242" spans="1:16" hidden="1" x14ac:dyDescent="0.25">
      <c r="A3242" t="str">
        <f>"QKANG08"</f>
        <v>QKANG08</v>
      </c>
      <c r="B3242" t="s">
        <v>11352</v>
      </c>
      <c r="C3242">
        <v>0</v>
      </c>
      <c r="D3242" t="s">
        <v>41</v>
      </c>
      <c r="E3242">
        <v>0</v>
      </c>
      <c r="F3242" t="s">
        <v>560</v>
      </c>
      <c r="G3242" t="s">
        <v>10242</v>
      </c>
      <c r="O3242" t="s">
        <v>9658</v>
      </c>
      <c r="P3242">
        <f t="shared" si="50"/>
        <v>0</v>
      </c>
    </row>
    <row r="3243" spans="1:16" hidden="1" x14ac:dyDescent="0.25">
      <c r="A3243" t="str">
        <f>"QKANG01"</f>
        <v>QKANG01</v>
      </c>
      <c r="B3243" t="s">
        <v>11353</v>
      </c>
      <c r="C3243">
        <v>0</v>
      </c>
      <c r="D3243" t="s">
        <v>41</v>
      </c>
      <c r="E3243">
        <v>0</v>
      </c>
      <c r="F3243" t="s">
        <v>1364</v>
      </c>
      <c r="G3243" t="s">
        <v>10242</v>
      </c>
      <c r="O3243" t="s">
        <v>11883</v>
      </c>
      <c r="P3243">
        <f t="shared" si="50"/>
        <v>0</v>
      </c>
    </row>
    <row r="3244" spans="1:16" hidden="1" x14ac:dyDescent="0.25">
      <c r="A3244" t="str">
        <f>"AKANG08"</f>
        <v>AKANG08</v>
      </c>
      <c r="B3244" t="s">
        <v>5596</v>
      </c>
      <c r="C3244">
        <v>0</v>
      </c>
      <c r="D3244" t="s">
        <v>41</v>
      </c>
      <c r="E3244">
        <v>0</v>
      </c>
      <c r="F3244" t="s">
        <v>560</v>
      </c>
      <c r="G3244" t="s">
        <v>10242</v>
      </c>
      <c r="O3244" t="s">
        <v>11884</v>
      </c>
      <c r="P3244">
        <f t="shared" si="50"/>
        <v>0</v>
      </c>
    </row>
    <row r="3245" spans="1:16" hidden="1" x14ac:dyDescent="0.25">
      <c r="A3245" t="str">
        <f>"QKANG07"</f>
        <v>QKANG07</v>
      </c>
      <c r="B3245" t="s">
        <v>5596</v>
      </c>
      <c r="C3245">
        <v>400</v>
      </c>
      <c r="D3245" t="s">
        <v>41</v>
      </c>
      <c r="E3245">
        <v>20</v>
      </c>
      <c r="F3245" t="s">
        <v>560</v>
      </c>
      <c r="G3245" t="s">
        <v>10242</v>
      </c>
      <c r="O3245" t="s">
        <v>9654</v>
      </c>
      <c r="P3245">
        <f t="shared" si="50"/>
        <v>0</v>
      </c>
    </row>
    <row r="3246" spans="1:16" hidden="1" x14ac:dyDescent="0.25">
      <c r="A3246" t="str">
        <f>"QKANG11"</f>
        <v>QKANG11</v>
      </c>
      <c r="B3246" t="s">
        <v>5603</v>
      </c>
      <c r="C3246">
        <v>0</v>
      </c>
      <c r="D3246" t="s">
        <v>41</v>
      </c>
      <c r="E3246">
        <v>0</v>
      </c>
      <c r="F3246" t="s">
        <v>1393</v>
      </c>
      <c r="G3246" t="s">
        <v>10242</v>
      </c>
      <c r="O3246" t="s">
        <v>11885</v>
      </c>
      <c r="P3246">
        <f t="shared" si="50"/>
        <v>0</v>
      </c>
    </row>
    <row r="3247" spans="1:16" hidden="1" x14ac:dyDescent="0.25">
      <c r="A3247" t="str">
        <f>"AKANG01"</f>
        <v>AKANG01</v>
      </c>
      <c r="B3247" t="s">
        <v>11354</v>
      </c>
      <c r="C3247">
        <v>0</v>
      </c>
      <c r="D3247" t="s">
        <v>41</v>
      </c>
      <c r="E3247">
        <v>0</v>
      </c>
      <c r="F3247" t="s">
        <v>1393</v>
      </c>
      <c r="G3247" t="s">
        <v>10242</v>
      </c>
      <c r="O3247" t="s">
        <v>11886</v>
      </c>
      <c r="P3247">
        <f t="shared" si="50"/>
        <v>0</v>
      </c>
    </row>
    <row r="3248" spans="1:16" hidden="1" x14ac:dyDescent="0.25">
      <c r="A3248" t="str">
        <f>"QKANG02"</f>
        <v>QKANG02</v>
      </c>
      <c r="B3248" t="s">
        <v>11354</v>
      </c>
      <c r="C3248">
        <v>0</v>
      </c>
      <c r="D3248" t="s">
        <v>41</v>
      </c>
      <c r="E3248">
        <v>0</v>
      </c>
      <c r="F3248" t="s">
        <v>1393</v>
      </c>
      <c r="G3248" t="s">
        <v>10242</v>
      </c>
      <c r="O3248" t="s">
        <v>11887</v>
      </c>
      <c r="P3248">
        <f t="shared" si="50"/>
        <v>0</v>
      </c>
    </row>
    <row r="3249" spans="1:16" hidden="1" x14ac:dyDescent="0.25">
      <c r="A3249" t="str">
        <f>"CKANG02"</f>
        <v>CKANG02</v>
      </c>
      <c r="B3249" t="s">
        <v>1505</v>
      </c>
      <c r="C3249">
        <v>0</v>
      </c>
      <c r="D3249" t="s">
        <v>41</v>
      </c>
      <c r="E3249">
        <v>0</v>
      </c>
      <c r="F3249" t="s">
        <v>1393</v>
      </c>
      <c r="O3249" t="s">
        <v>11888</v>
      </c>
      <c r="P3249">
        <f t="shared" si="50"/>
        <v>0</v>
      </c>
    </row>
    <row r="3250" spans="1:16" hidden="1" x14ac:dyDescent="0.25">
      <c r="A3250" t="str">
        <f>"QKANG10"</f>
        <v>QKANG10</v>
      </c>
      <c r="B3250" t="s">
        <v>1505</v>
      </c>
      <c r="C3250">
        <v>95</v>
      </c>
      <c r="D3250" t="s">
        <v>41</v>
      </c>
      <c r="E3250">
        <v>2</v>
      </c>
      <c r="F3250" t="s">
        <v>1393</v>
      </c>
      <c r="G3250" t="s">
        <v>10242</v>
      </c>
      <c r="O3250" t="s">
        <v>9652</v>
      </c>
      <c r="P3250">
        <f t="shared" si="50"/>
        <v>0</v>
      </c>
    </row>
    <row r="3251" spans="1:16" hidden="1" x14ac:dyDescent="0.25">
      <c r="A3251" t="str">
        <f>"QKANG09"</f>
        <v>QKANG09</v>
      </c>
      <c r="B3251" t="s">
        <v>11355</v>
      </c>
      <c r="C3251">
        <v>0</v>
      </c>
      <c r="D3251" t="s">
        <v>41</v>
      </c>
      <c r="E3251">
        <v>0</v>
      </c>
      <c r="F3251" t="s">
        <v>1393</v>
      </c>
      <c r="G3251" t="s">
        <v>10242</v>
      </c>
      <c r="O3251" t="s">
        <v>11889</v>
      </c>
      <c r="P3251">
        <f t="shared" si="50"/>
        <v>0</v>
      </c>
    </row>
    <row r="3252" spans="1:16" hidden="1" x14ac:dyDescent="0.25">
      <c r="A3252" t="str">
        <f>"AKANG05"</f>
        <v>AKANG05</v>
      </c>
      <c r="B3252" t="s">
        <v>11356</v>
      </c>
      <c r="C3252">
        <v>0</v>
      </c>
      <c r="D3252" t="s">
        <v>41</v>
      </c>
      <c r="E3252">
        <v>0</v>
      </c>
      <c r="F3252" t="s">
        <v>879</v>
      </c>
      <c r="O3252" t="s">
        <v>11890</v>
      </c>
      <c r="P3252">
        <f t="shared" si="50"/>
        <v>0</v>
      </c>
    </row>
    <row r="3253" spans="1:16" hidden="1" x14ac:dyDescent="0.25">
      <c r="A3253" t="str">
        <f>"AKANG06"</f>
        <v>AKANG06</v>
      </c>
      <c r="B3253" t="s">
        <v>11357</v>
      </c>
      <c r="C3253">
        <v>0</v>
      </c>
      <c r="D3253" t="s">
        <v>41</v>
      </c>
      <c r="E3253">
        <v>0</v>
      </c>
      <c r="F3253" t="s">
        <v>10404</v>
      </c>
      <c r="O3253" t="s">
        <v>11891</v>
      </c>
      <c r="P3253">
        <f t="shared" si="50"/>
        <v>0</v>
      </c>
    </row>
    <row r="3254" spans="1:16" hidden="1" x14ac:dyDescent="0.25">
      <c r="A3254" t="str">
        <f>"QKANG05"</f>
        <v>QKANG05</v>
      </c>
      <c r="B3254" t="s">
        <v>11358</v>
      </c>
      <c r="C3254">
        <v>0</v>
      </c>
      <c r="D3254" t="s">
        <v>41</v>
      </c>
      <c r="E3254">
        <v>0</v>
      </c>
      <c r="F3254" t="s">
        <v>4868</v>
      </c>
      <c r="G3254" t="s">
        <v>10242</v>
      </c>
      <c r="O3254" t="s">
        <v>11892</v>
      </c>
      <c r="P3254">
        <f t="shared" si="50"/>
        <v>0</v>
      </c>
    </row>
    <row r="3255" spans="1:16" hidden="1" x14ac:dyDescent="0.25">
      <c r="A3255" t="str">
        <f>"AKANG07"</f>
        <v>AKANG07</v>
      </c>
      <c r="B3255" t="s">
        <v>11359</v>
      </c>
      <c r="C3255">
        <v>0</v>
      </c>
      <c r="D3255" t="s">
        <v>41</v>
      </c>
      <c r="E3255">
        <v>0</v>
      </c>
      <c r="F3255" t="s">
        <v>10404</v>
      </c>
      <c r="O3255" t="s">
        <v>11893</v>
      </c>
      <c r="P3255">
        <f t="shared" si="50"/>
        <v>0</v>
      </c>
    </row>
    <row r="3256" spans="1:16" hidden="1" x14ac:dyDescent="0.25">
      <c r="A3256" t="str">
        <f>"QKANG03"</f>
        <v>QKANG03</v>
      </c>
      <c r="B3256" t="s">
        <v>11360</v>
      </c>
      <c r="C3256">
        <v>0</v>
      </c>
      <c r="D3256" t="s">
        <v>41</v>
      </c>
      <c r="E3256">
        <v>0</v>
      </c>
      <c r="F3256" t="s">
        <v>1393</v>
      </c>
      <c r="G3256" t="s">
        <v>10242</v>
      </c>
      <c r="O3256" t="s">
        <v>9656</v>
      </c>
      <c r="P3256">
        <f t="shared" si="50"/>
        <v>0</v>
      </c>
    </row>
    <row r="3257" spans="1:16" hidden="1" x14ac:dyDescent="0.25">
      <c r="A3257" t="str">
        <f>"AKANG02"</f>
        <v>AKANG02</v>
      </c>
      <c r="B3257" t="s">
        <v>11360</v>
      </c>
      <c r="C3257">
        <v>0</v>
      </c>
      <c r="D3257" t="s">
        <v>41</v>
      </c>
      <c r="E3257">
        <v>0</v>
      </c>
      <c r="F3257" t="s">
        <v>1393</v>
      </c>
      <c r="G3257" t="s">
        <v>10242</v>
      </c>
      <c r="O3257" t="s">
        <v>11894</v>
      </c>
      <c r="P3257">
        <f t="shared" si="50"/>
        <v>0</v>
      </c>
    </row>
    <row r="3258" spans="1:16" hidden="1" x14ac:dyDescent="0.25">
      <c r="A3258" t="str">
        <f>"CKANG03"</f>
        <v>CKANG03</v>
      </c>
      <c r="B3258" t="s">
        <v>1508</v>
      </c>
      <c r="C3258">
        <v>0</v>
      </c>
      <c r="D3258" t="s">
        <v>41</v>
      </c>
      <c r="E3258">
        <v>0</v>
      </c>
      <c r="F3258" t="s">
        <v>1393</v>
      </c>
      <c r="O3258" t="s">
        <v>11895</v>
      </c>
      <c r="P3258">
        <f t="shared" si="50"/>
        <v>0</v>
      </c>
    </row>
    <row r="3259" spans="1:16" hidden="1" x14ac:dyDescent="0.25">
      <c r="A3259" t="str">
        <f>"AKANG03"</f>
        <v>AKANG03</v>
      </c>
      <c r="B3259" t="s">
        <v>11361</v>
      </c>
      <c r="C3259">
        <v>0</v>
      </c>
      <c r="D3259" t="s">
        <v>41</v>
      </c>
      <c r="E3259">
        <v>0</v>
      </c>
      <c r="F3259" t="s">
        <v>1393</v>
      </c>
      <c r="G3259" t="s">
        <v>10242</v>
      </c>
      <c r="O3259" t="s">
        <v>11896</v>
      </c>
      <c r="P3259">
        <f t="shared" si="50"/>
        <v>0</v>
      </c>
    </row>
    <row r="3260" spans="1:16" hidden="1" x14ac:dyDescent="0.25">
      <c r="A3260" t="str">
        <f>"QKANG04"</f>
        <v>QKANG04</v>
      </c>
      <c r="B3260" t="s">
        <v>11361</v>
      </c>
      <c r="C3260">
        <v>0</v>
      </c>
      <c r="D3260" t="s">
        <v>41</v>
      </c>
      <c r="E3260">
        <v>0</v>
      </c>
      <c r="F3260" t="s">
        <v>1393</v>
      </c>
      <c r="G3260" t="s">
        <v>10242</v>
      </c>
      <c r="O3260" t="s">
        <v>9650</v>
      </c>
      <c r="P3260">
        <f t="shared" si="50"/>
        <v>0</v>
      </c>
    </row>
    <row r="3261" spans="1:16" hidden="1" x14ac:dyDescent="0.25">
      <c r="A3261" t="str">
        <f>"CKANG01"</f>
        <v>CKANG01</v>
      </c>
      <c r="B3261" t="s">
        <v>1501</v>
      </c>
      <c r="C3261">
        <v>0</v>
      </c>
      <c r="D3261" t="s">
        <v>41</v>
      </c>
      <c r="E3261">
        <v>0</v>
      </c>
      <c r="F3261" t="s">
        <v>1393</v>
      </c>
      <c r="O3261" t="s">
        <v>11897</v>
      </c>
      <c r="P3261">
        <f t="shared" si="50"/>
        <v>0</v>
      </c>
    </row>
    <row r="3262" spans="1:16" hidden="1" x14ac:dyDescent="0.25">
      <c r="A3262" t="str">
        <f>"AKANG04"</f>
        <v>AKANG04</v>
      </c>
      <c r="B3262" t="s">
        <v>11362</v>
      </c>
      <c r="C3262">
        <v>0</v>
      </c>
      <c r="D3262" t="s">
        <v>41</v>
      </c>
      <c r="E3262">
        <v>0</v>
      </c>
      <c r="F3262" t="s">
        <v>10556</v>
      </c>
      <c r="G3262" t="s">
        <v>10242</v>
      </c>
      <c r="O3262" t="s">
        <v>11899</v>
      </c>
      <c r="P3262">
        <f t="shared" si="50"/>
        <v>0</v>
      </c>
    </row>
    <row r="3263" spans="1:16" hidden="1" x14ac:dyDescent="0.25">
      <c r="A3263" t="str">
        <f>"QKANM01"</f>
        <v>QKANM01</v>
      </c>
      <c r="B3263" t="s">
        <v>11363</v>
      </c>
      <c r="C3263">
        <v>0</v>
      </c>
      <c r="D3263" t="s">
        <v>41</v>
      </c>
      <c r="E3263">
        <v>0</v>
      </c>
      <c r="F3263" t="s">
        <v>128</v>
      </c>
      <c r="G3263" t="s">
        <v>11364</v>
      </c>
      <c r="O3263" t="s">
        <v>6366</v>
      </c>
      <c r="P3263">
        <f t="shared" si="50"/>
        <v>0</v>
      </c>
    </row>
    <row r="3264" spans="1:16" hidden="1" x14ac:dyDescent="0.25">
      <c r="A3264" t="str">
        <f>"AKANO01"</f>
        <v>AKANO01</v>
      </c>
      <c r="B3264" t="s">
        <v>11365</v>
      </c>
      <c r="C3264">
        <v>0</v>
      </c>
      <c r="D3264" t="s">
        <v>16</v>
      </c>
      <c r="E3264">
        <v>0</v>
      </c>
      <c r="F3264" t="s">
        <v>2493</v>
      </c>
      <c r="G3264" t="s">
        <v>10185</v>
      </c>
      <c r="O3264" t="s">
        <v>6369</v>
      </c>
      <c r="P3264">
        <f t="shared" si="50"/>
        <v>0</v>
      </c>
    </row>
    <row r="3265" spans="1:16" hidden="1" x14ac:dyDescent="0.25">
      <c r="A3265" t="str">
        <f>"QKANO01"</f>
        <v>QKANO01</v>
      </c>
      <c r="B3265" t="s">
        <v>11365</v>
      </c>
      <c r="C3265">
        <v>0</v>
      </c>
      <c r="D3265" t="s">
        <v>16</v>
      </c>
      <c r="E3265">
        <v>0</v>
      </c>
      <c r="F3265" t="s">
        <v>2493</v>
      </c>
      <c r="G3265" t="s">
        <v>10185</v>
      </c>
      <c r="O3265" t="s">
        <v>11900</v>
      </c>
      <c r="P3265">
        <f t="shared" si="50"/>
        <v>0</v>
      </c>
    </row>
    <row r="3266" spans="1:16" hidden="1" x14ac:dyDescent="0.25">
      <c r="A3266" t="str">
        <f>"AKANO02"</f>
        <v>AKANO02</v>
      </c>
      <c r="B3266" t="s">
        <v>11366</v>
      </c>
      <c r="C3266">
        <v>0</v>
      </c>
      <c r="D3266" t="s">
        <v>16</v>
      </c>
      <c r="E3266">
        <v>0</v>
      </c>
      <c r="F3266" t="s">
        <v>2493</v>
      </c>
      <c r="G3266" t="s">
        <v>10185</v>
      </c>
      <c r="O3266" t="s">
        <v>11901</v>
      </c>
      <c r="P3266">
        <f t="shared" si="50"/>
        <v>0</v>
      </c>
    </row>
    <row r="3267" spans="1:16" hidden="1" x14ac:dyDescent="0.25">
      <c r="A3267" t="str">
        <f>"QKANO02"</f>
        <v>QKANO02</v>
      </c>
      <c r="B3267" t="s">
        <v>11366</v>
      </c>
      <c r="C3267">
        <v>0</v>
      </c>
      <c r="D3267" t="s">
        <v>16</v>
      </c>
      <c r="E3267">
        <v>0</v>
      </c>
      <c r="F3267" t="s">
        <v>2493</v>
      </c>
      <c r="G3267" t="s">
        <v>10185</v>
      </c>
      <c r="O3267" t="s">
        <v>11902</v>
      </c>
      <c r="P3267">
        <f t="shared" ref="P3267:P3330" si="51">SUMIFS($C$2:$C$7959,$B$2:$B$7959,O3267)</f>
        <v>0</v>
      </c>
    </row>
    <row r="3268" spans="1:16" x14ac:dyDescent="0.25">
      <c r="A3268" t="str">
        <f>"AKANT02"</f>
        <v>AKANT02</v>
      </c>
      <c r="B3268" t="s">
        <v>630</v>
      </c>
      <c r="C3268">
        <v>0</v>
      </c>
      <c r="D3268" t="s">
        <v>28</v>
      </c>
      <c r="E3268">
        <v>0</v>
      </c>
      <c r="F3268" t="s">
        <v>628</v>
      </c>
      <c r="G3268" t="s">
        <v>29</v>
      </c>
      <c r="O3268" t="s">
        <v>6374</v>
      </c>
      <c r="P3268">
        <f t="shared" si="51"/>
        <v>1315</v>
      </c>
    </row>
    <row r="3269" spans="1:16" x14ac:dyDescent="0.25">
      <c r="A3269" t="str">
        <f>"AKANT01"</f>
        <v>AKANT01</v>
      </c>
      <c r="B3269" t="s">
        <v>627</v>
      </c>
      <c r="C3269">
        <v>0</v>
      </c>
      <c r="D3269" t="s">
        <v>28</v>
      </c>
      <c r="E3269">
        <v>0</v>
      </c>
      <c r="F3269" t="s">
        <v>628</v>
      </c>
      <c r="G3269" t="s">
        <v>29</v>
      </c>
      <c r="O3269" t="s">
        <v>6371</v>
      </c>
      <c r="P3269">
        <f t="shared" si="51"/>
        <v>2979</v>
      </c>
    </row>
    <row r="3270" spans="1:16" x14ac:dyDescent="0.25">
      <c r="A3270" t="str">
        <f>"AKANT05"</f>
        <v>AKANT05</v>
      </c>
      <c r="B3270" t="s">
        <v>636</v>
      </c>
      <c r="C3270">
        <v>0</v>
      </c>
      <c r="D3270" t="s">
        <v>28</v>
      </c>
      <c r="E3270">
        <v>0</v>
      </c>
      <c r="F3270" t="s">
        <v>628</v>
      </c>
      <c r="G3270" t="s">
        <v>29</v>
      </c>
      <c r="O3270" t="s">
        <v>6387</v>
      </c>
      <c r="P3270">
        <f t="shared" si="51"/>
        <v>1400</v>
      </c>
    </row>
    <row r="3271" spans="1:16" x14ac:dyDescent="0.25">
      <c r="A3271" t="str">
        <f>"AKANT03"</f>
        <v>AKANT03</v>
      </c>
      <c r="B3271" t="s">
        <v>632</v>
      </c>
      <c r="C3271">
        <v>0</v>
      </c>
      <c r="D3271" t="s">
        <v>28</v>
      </c>
      <c r="E3271">
        <v>0</v>
      </c>
      <c r="F3271" t="s">
        <v>628</v>
      </c>
      <c r="G3271" t="s">
        <v>29</v>
      </c>
      <c r="O3271" t="s">
        <v>6383</v>
      </c>
      <c r="P3271">
        <f t="shared" si="51"/>
        <v>50</v>
      </c>
    </row>
    <row r="3272" spans="1:16" hidden="1" x14ac:dyDescent="0.25">
      <c r="A3272" t="str">
        <f>"AKANT04"</f>
        <v>AKANT04</v>
      </c>
      <c r="B3272" t="s">
        <v>634</v>
      </c>
      <c r="C3272">
        <v>0</v>
      </c>
      <c r="D3272" t="s">
        <v>28</v>
      </c>
      <c r="E3272">
        <v>0</v>
      </c>
      <c r="F3272" t="s">
        <v>628</v>
      </c>
      <c r="G3272" t="s">
        <v>29</v>
      </c>
      <c r="O3272" t="s">
        <v>11905</v>
      </c>
      <c r="P3272">
        <f t="shared" si="51"/>
        <v>0</v>
      </c>
    </row>
    <row r="3273" spans="1:16" hidden="1" x14ac:dyDescent="0.25">
      <c r="A3273" t="str">
        <f>"AKANT06"</f>
        <v>AKANT06</v>
      </c>
      <c r="B3273" t="s">
        <v>638</v>
      </c>
      <c r="C3273">
        <v>0</v>
      </c>
      <c r="D3273" t="s">
        <v>28</v>
      </c>
      <c r="E3273">
        <v>0</v>
      </c>
      <c r="F3273" t="s">
        <v>628</v>
      </c>
      <c r="G3273" t="s">
        <v>29</v>
      </c>
      <c r="O3273" t="s">
        <v>11906</v>
      </c>
      <c r="P3273">
        <f t="shared" si="51"/>
        <v>0</v>
      </c>
    </row>
    <row r="3274" spans="1:16" hidden="1" x14ac:dyDescent="0.25">
      <c r="A3274" t="str">
        <f>"AKANT07"</f>
        <v>AKANT07</v>
      </c>
      <c r="B3274" t="s">
        <v>11367</v>
      </c>
      <c r="C3274">
        <v>0</v>
      </c>
      <c r="D3274" t="s">
        <v>28</v>
      </c>
      <c r="E3274">
        <v>0</v>
      </c>
      <c r="F3274" t="s">
        <v>628</v>
      </c>
      <c r="G3274" t="s">
        <v>29</v>
      </c>
      <c r="O3274" t="s">
        <v>11907</v>
      </c>
      <c r="P3274">
        <f t="shared" si="51"/>
        <v>0</v>
      </c>
    </row>
    <row r="3275" spans="1:16" hidden="1" x14ac:dyDescent="0.25">
      <c r="A3275" t="str">
        <f>"ZZKAOS167"</f>
        <v>ZZKAOS167</v>
      </c>
      <c r="B3275" t="s">
        <v>11368</v>
      </c>
      <c r="C3275">
        <v>0</v>
      </c>
      <c r="D3275" t="s">
        <v>28</v>
      </c>
      <c r="E3275">
        <v>0</v>
      </c>
      <c r="G3275" t="s">
        <v>253</v>
      </c>
      <c r="O3275" t="s">
        <v>11908</v>
      </c>
      <c r="P3275">
        <f t="shared" si="51"/>
        <v>0</v>
      </c>
    </row>
    <row r="3276" spans="1:16" hidden="1" x14ac:dyDescent="0.25">
      <c r="A3276" t="str">
        <f>"ZZKAOS01"</f>
        <v>ZZKAOS01</v>
      </c>
      <c r="B3276" t="s">
        <v>11369</v>
      </c>
      <c r="C3276">
        <v>0</v>
      </c>
      <c r="D3276" t="s">
        <v>28</v>
      </c>
      <c r="E3276">
        <v>0</v>
      </c>
      <c r="F3276" t="s">
        <v>879</v>
      </c>
      <c r="G3276" t="s">
        <v>253</v>
      </c>
      <c r="O3276" t="s">
        <v>11909</v>
      </c>
      <c r="P3276">
        <f t="shared" si="51"/>
        <v>0</v>
      </c>
    </row>
    <row r="3277" spans="1:16" x14ac:dyDescent="0.25">
      <c r="A3277" t="str">
        <f>"ZZKAOS283"</f>
        <v>ZZKAOS283</v>
      </c>
      <c r="B3277" t="s">
        <v>9547</v>
      </c>
      <c r="C3277">
        <v>1534</v>
      </c>
      <c r="D3277" t="s">
        <v>28</v>
      </c>
      <c r="E3277">
        <v>1534</v>
      </c>
      <c r="O3277" t="s">
        <v>11910</v>
      </c>
      <c r="P3277">
        <f t="shared" si="51"/>
        <v>17</v>
      </c>
    </row>
    <row r="3278" spans="1:16" x14ac:dyDescent="0.25">
      <c r="A3278" t="str">
        <f>"ZZKAOS94"</f>
        <v>ZZKAOS94</v>
      </c>
      <c r="B3278" t="s">
        <v>11370</v>
      </c>
      <c r="C3278">
        <v>0</v>
      </c>
      <c r="D3278" t="s">
        <v>28</v>
      </c>
      <c r="E3278">
        <v>0</v>
      </c>
      <c r="F3278" t="s">
        <v>879</v>
      </c>
      <c r="G3278" t="s">
        <v>253</v>
      </c>
      <c r="O3278" t="s">
        <v>11911</v>
      </c>
      <c r="P3278">
        <f t="shared" si="51"/>
        <v>360</v>
      </c>
    </row>
    <row r="3279" spans="1:16" hidden="1" x14ac:dyDescent="0.25">
      <c r="A3279" t="str">
        <f>"ZZKAOS02"</f>
        <v>ZZKAOS02</v>
      </c>
      <c r="B3279" t="s">
        <v>11371</v>
      </c>
      <c r="C3279">
        <v>0</v>
      </c>
      <c r="D3279" t="s">
        <v>28</v>
      </c>
      <c r="E3279">
        <v>0</v>
      </c>
      <c r="F3279" t="s">
        <v>879</v>
      </c>
      <c r="G3279" t="s">
        <v>253</v>
      </c>
      <c r="O3279" t="s">
        <v>17856</v>
      </c>
      <c r="P3279">
        <f t="shared" si="51"/>
        <v>0</v>
      </c>
    </row>
    <row r="3280" spans="1:16" hidden="1" x14ac:dyDescent="0.25">
      <c r="A3280" t="str">
        <f>"ZZKAOS253"</f>
        <v>ZZKAOS253</v>
      </c>
      <c r="B3280" t="s">
        <v>9503</v>
      </c>
      <c r="C3280">
        <v>1984</v>
      </c>
      <c r="D3280" t="s">
        <v>28</v>
      </c>
      <c r="E3280">
        <v>1984</v>
      </c>
      <c r="O3280" t="s">
        <v>17857</v>
      </c>
      <c r="P3280">
        <f t="shared" si="51"/>
        <v>0</v>
      </c>
    </row>
    <row r="3281" spans="1:16" hidden="1" x14ac:dyDescent="0.25">
      <c r="A3281" t="str">
        <f>"ZZKAOS267"</f>
        <v>ZZKAOS267</v>
      </c>
      <c r="B3281" t="s">
        <v>9528</v>
      </c>
      <c r="C3281">
        <v>170</v>
      </c>
      <c r="D3281" t="s">
        <v>28</v>
      </c>
      <c r="E3281">
        <v>170</v>
      </c>
      <c r="G3281" t="s">
        <v>253</v>
      </c>
      <c r="O3281" t="s">
        <v>17858</v>
      </c>
      <c r="P3281">
        <f t="shared" si="51"/>
        <v>0</v>
      </c>
    </row>
    <row r="3282" spans="1:16" hidden="1" x14ac:dyDescent="0.25">
      <c r="A3282" t="str">
        <f>"ZZKAOS03"</f>
        <v>ZZKAOS03</v>
      </c>
      <c r="B3282" t="s">
        <v>11372</v>
      </c>
      <c r="C3282">
        <v>0</v>
      </c>
      <c r="D3282" t="s">
        <v>28</v>
      </c>
      <c r="E3282">
        <v>0</v>
      </c>
      <c r="F3282" t="s">
        <v>879</v>
      </c>
      <c r="G3282" t="s">
        <v>253</v>
      </c>
      <c r="O3282" t="s">
        <v>13897</v>
      </c>
      <c r="P3282">
        <f t="shared" si="51"/>
        <v>0</v>
      </c>
    </row>
    <row r="3283" spans="1:16" x14ac:dyDescent="0.25">
      <c r="A3283" t="str">
        <f>"ZZKAOS225"</f>
        <v>ZZKAOS225</v>
      </c>
      <c r="B3283" t="s">
        <v>9479</v>
      </c>
      <c r="C3283">
        <v>0</v>
      </c>
      <c r="D3283" t="s">
        <v>28</v>
      </c>
      <c r="E3283">
        <v>0</v>
      </c>
      <c r="G3283" t="s">
        <v>253</v>
      </c>
      <c r="O3283" t="s">
        <v>11912</v>
      </c>
      <c r="P3283">
        <f t="shared" si="51"/>
        <v>88</v>
      </c>
    </row>
    <row r="3284" spans="1:16" hidden="1" x14ac:dyDescent="0.25">
      <c r="A3284" t="str">
        <f>"ZZKAOS258"</f>
        <v>ZZKAOS258</v>
      </c>
      <c r="B3284" t="s">
        <v>9511</v>
      </c>
      <c r="C3284">
        <v>148</v>
      </c>
      <c r="D3284" t="s">
        <v>28</v>
      </c>
      <c r="E3284">
        <v>148</v>
      </c>
      <c r="G3284" t="s">
        <v>253</v>
      </c>
      <c r="O3284" t="s">
        <v>11913</v>
      </c>
      <c r="P3284">
        <f t="shared" si="51"/>
        <v>0</v>
      </c>
    </row>
    <row r="3285" spans="1:16" x14ac:dyDescent="0.25">
      <c r="A3285" t="str">
        <f>"ZZKAOS152"</f>
        <v>ZZKAOS152</v>
      </c>
      <c r="B3285" t="s">
        <v>9426</v>
      </c>
      <c r="C3285">
        <v>10</v>
      </c>
      <c r="D3285" t="s">
        <v>28</v>
      </c>
      <c r="E3285">
        <v>10</v>
      </c>
      <c r="G3285" t="s">
        <v>253</v>
      </c>
      <c r="O3285" t="s">
        <v>6402</v>
      </c>
      <c r="P3285">
        <f t="shared" si="51"/>
        <v>75</v>
      </c>
    </row>
    <row r="3286" spans="1:16" hidden="1" x14ac:dyDescent="0.25">
      <c r="A3286" t="str">
        <f>"ZZKAOS05"</f>
        <v>ZZKAOS05</v>
      </c>
      <c r="B3286" t="s">
        <v>11373</v>
      </c>
      <c r="C3286">
        <v>0</v>
      </c>
      <c r="D3286" t="s">
        <v>28</v>
      </c>
      <c r="E3286">
        <v>0</v>
      </c>
      <c r="F3286" t="s">
        <v>879</v>
      </c>
      <c r="G3286" t="s">
        <v>253</v>
      </c>
      <c r="O3286" t="s">
        <v>17859</v>
      </c>
      <c r="P3286">
        <f t="shared" si="51"/>
        <v>0</v>
      </c>
    </row>
    <row r="3287" spans="1:16" hidden="1" x14ac:dyDescent="0.25">
      <c r="A3287" t="str">
        <f>"ZZKAOS07"</f>
        <v>ZZKAOS07</v>
      </c>
      <c r="B3287" t="s">
        <v>11374</v>
      </c>
      <c r="C3287">
        <v>0</v>
      </c>
      <c r="D3287" t="s">
        <v>28</v>
      </c>
      <c r="E3287">
        <v>0</v>
      </c>
      <c r="F3287" t="s">
        <v>879</v>
      </c>
      <c r="G3287" t="s">
        <v>253</v>
      </c>
      <c r="O3287" t="s">
        <v>17860</v>
      </c>
      <c r="P3287">
        <f t="shared" si="51"/>
        <v>0</v>
      </c>
    </row>
    <row r="3288" spans="1:16" hidden="1" x14ac:dyDescent="0.25">
      <c r="A3288" t="str">
        <f>"ZZKAOS04"</f>
        <v>ZZKAOS04</v>
      </c>
      <c r="B3288" t="s">
        <v>9396</v>
      </c>
      <c r="C3288">
        <v>324</v>
      </c>
      <c r="D3288" t="s">
        <v>28</v>
      </c>
      <c r="E3288">
        <v>324</v>
      </c>
      <c r="F3288" t="s">
        <v>879</v>
      </c>
      <c r="G3288" t="s">
        <v>253</v>
      </c>
      <c r="O3288" t="s">
        <v>17861</v>
      </c>
      <c r="P3288">
        <f t="shared" si="51"/>
        <v>0</v>
      </c>
    </row>
    <row r="3289" spans="1:16" hidden="1" x14ac:dyDescent="0.25">
      <c r="A3289" t="str">
        <f>"ZZKAOS100"</f>
        <v>ZZKAOS100</v>
      </c>
      <c r="B3289" t="s">
        <v>11375</v>
      </c>
      <c r="C3289">
        <v>0</v>
      </c>
      <c r="D3289" t="s">
        <v>28</v>
      </c>
      <c r="E3289">
        <v>0</v>
      </c>
      <c r="G3289" t="s">
        <v>253</v>
      </c>
      <c r="O3289" t="s">
        <v>17862</v>
      </c>
      <c r="P3289">
        <f t="shared" si="51"/>
        <v>0</v>
      </c>
    </row>
    <row r="3290" spans="1:16" hidden="1" x14ac:dyDescent="0.25">
      <c r="A3290" t="str">
        <f>"QKAOS15"</f>
        <v>QKAOS15</v>
      </c>
      <c r="B3290" t="s">
        <v>5622</v>
      </c>
      <c r="C3290">
        <v>1500</v>
      </c>
      <c r="D3290" t="s">
        <v>28</v>
      </c>
      <c r="E3290">
        <v>1500</v>
      </c>
      <c r="F3290" t="s">
        <v>153</v>
      </c>
      <c r="G3290" t="s">
        <v>253</v>
      </c>
      <c r="O3290" t="s">
        <v>17863</v>
      </c>
      <c r="P3290">
        <f t="shared" si="51"/>
        <v>0</v>
      </c>
    </row>
    <row r="3291" spans="1:16" x14ac:dyDescent="0.25">
      <c r="A3291" t="str">
        <f>"ZZKAOS101"</f>
        <v>ZZKAOS101</v>
      </c>
      <c r="B3291" t="s">
        <v>5622</v>
      </c>
      <c r="C3291">
        <v>1710</v>
      </c>
      <c r="D3291" t="s">
        <v>28</v>
      </c>
      <c r="E3291">
        <v>1710</v>
      </c>
      <c r="G3291" t="s">
        <v>253</v>
      </c>
      <c r="O3291" t="s">
        <v>740</v>
      </c>
      <c r="P3291">
        <f t="shared" si="51"/>
        <v>9</v>
      </c>
    </row>
    <row r="3292" spans="1:16" hidden="1" x14ac:dyDescent="0.25">
      <c r="A3292" t="str">
        <f>"ZZKAOS91"</f>
        <v>ZZKAOS91</v>
      </c>
      <c r="B3292" t="s">
        <v>11376</v>
      </c>
      <c r="C3292">
        <v>0</v>
      </c>
      <c r="D3292" t="s">
        <v>28</v>
      </c>
      <c r="E3292">
        <v>0</v>
      </c>
      <c r="F3292" t="s">
        <v>879</v>
      </c>
      <c r="G3292" t="s">
        <v>253</v>
      </c>
      <c r="O3292" t="s">
        <v>17864</v>
      </c>
      <c r="P3292">
        <f t="shared" si="51"/>
        <v>0</v>
      </c>
    </row>
    <row r="3293" spans="1:16" hidden="1" x14ac:dyDescent="0.25">
      <c r="A3293" t="str">
        <f>"ZZKAOS06"</f>
        <v>ZZKAOS06</v>
      </c>
      <c r="B3293" t="s">
        <v>9398</v>
      </c>
      <c r="C3293">
        <v>1213</v>
      </c>
      <c r="D3293" t="s">
        <v>28</v>
      </c>
      <c r="E3293">
        <v>1213</v>
      </c>
      <c r="F3293" t="s">
        <v>879</v>
      </c>
      <c r="G3293" t="s">
        <v>253</v>
      </c>
      <c r="O3293" t="s">
        <v>11917</v>
      </c>
      <c r="P3293">
        <f t="shared" si="51"/>
        <v>0</v>
      </c>
    </row>
    <row r="3294" spans="1:16" hidden="1" x14ac:dyDescent="0.25">
      <c r="A3294" t="str">
        <f>"ZZKAOS89"</f>
        <v>ZZKAOS89</v>
      </c>
      <c r="B3294" t="s">
        <v>11377</v>
      </c>
      <c r="C3294">
        <v>0</v>
      </c>
      <c r="D3294" t="s">
        <v>28</v>
      </c>
      <c r="E3294">
        <v>0</v>
      </c>
      <c r="F3294" t="s">
        <v>879</v>
      </c>
      <c r="G3294" t="s">
        <v>253</v>
      </c>
      <c r="O3294" t="s">
        <v>743</v>
      </c>
      <c r="P3294">
        <f t="shared" si="51"/>
        <v>0</v>
      </c>
    </row>
    <row r="3295" spans="1:16" hidden="1" x14ac:dyDescent="0.25">
      <c r="A3295" t="str">
        <f>"ZZKAOS211"</f>
        <v>ZZKAOS211</v>
      </c>
      <c r="B3295" t="s">
        <v>9463</v>
      </c>
      <c r="C3295">
        <v>30</v>
      </c>
      <c r="D3295" t="s">
        <v>28</v>
      </c>
      <c r="E3295">
        <v>30</v>
      </c>
      <c r="G3295" t="s">
        <v>253</v>
      </c>
      <c r="O3295" t="s">
        <v>6412</v>
      </c>
      <c r="P3295">
        <f t="shared" si="51"/>
        <v>0</v>
      </c>
    </row>
    <row r="3296" spans="1:16" hidden="1" x14ac:dyDescent="0.25">
      <c r="A3296" t="str">
        <f>"ZZKAOS102"</f>
        <v>ZZKAOS102</v>
      </c>
      <c r="B3296" t="s">
        <v>11378</v>
      </c>
      <c r="C3296">
        <v>0</v>
      </c>
      <c r="D3296" t="s">
        <v>28</v>
      </c>
      <c r="E3296">
        <v>0</v>
      </c>
      <c r="G3296" t="s">
        <v>253</v>
      </c>
      <c r="O3296" t="s">
        <v>11918</v>
      </c>
      <c r="P3296">
        <f t="shared" si="51"/>
        <v>0</v>
      </c>
    </row>
    <row r="3297" spans="1:16" hidden="1" x14ac:dyDescent="0.25">
      <c r="A3297" t="str">
        <f>"ZZKAOS185"</f>
        <v>ZZKAOS185</v>
      </c>
      <c r="B3297" t="s">
        <v>11379</v>
      </c>
      <c r="C3297">
        <v>0</v>
      </c>
      <c r="D3297" t="s">
        <v>28</v>
      </c>
      <c r="E3297">
        <v>0</v>
      </c>
      <c r="G3297" t="s">
        <v>253</v>
      </c>
      <c r="O3297" t="s">
        <v>11921</v>
      </c>
      <c r="P3297">
        <f t="shared" si="51"/>
        <v>0</v>
      </c>
    </row>
    <row r="3298" spans="1:16" hidden="1" x14ac:dyDescent="0.25">
      <c r="A3298" t="str">
        <f>"ZZKAOS103"</f>
        <v>ZZKAOS103</v>
      </c>
      <c r="B3298" t="s">
        <v>11380</v>
      </c>
      <c r="C3298">
        <v>0</v>
      </c>
      <c r="D3298" t="s">
        <v>28</v>
      </c>
      <c r="E3298">
        <v>0</v>
      </c>
      <c r="G3298" t="s">
        <v>253</v>
      </c>
      <c r="O3298" t="s">
        <v>6417</v>
      </c>
      <c r="P3298">
        <f t="shared" si="51"/>
        <v>0</v>
      </c>
    </row>
    <row r="3299" spans="1:16" hidden="1" x14ac:dyDescent="0.25">
      <c r="A3299" t="str">
        <f>"ZZKAOS104"</f>
        <v>ZZKAOS104</v>
      </c>
      <c r="B3299" t="s">
        <v>11381</v>
      </c>
      <c r="C3299">
        <v>0</v>
      </c>
      <c r="D3299" t="s">
        <v>28</v>
      </c>
      <c r="E3299">
        <v>0</v>
      </c>
      <c r="G3299" t="s">
        <v>253</v>
      </c>
      <c r="O3299" t="s">
        <v>11922</v>
      </c>
      <c r="P3299">
        <f t="shared" si="51"/>
        <v>0</v>
      </c>
    </row>
    <row r="3300" spans="1:16" hidden="1" x14ac:dyDescent="0.25">
      <c r="A3300" t="str">
        <f>"ZZKAOS105"</f>
        <v>ZZKAOS105</v>
      </c>
      <c r="B3300" t="s">
        <v>11382</v>
      </c>
      <c r="C3300">
        <v>0</v>
      </c>
      <c r="D3300" t="s">
        <v>28</v>
      </c>
      <c r="E3300">
        <v>0</v>
      </c>
      <c r="G3300" t="s">
        <v>253</v>
      </c>
      <c r="O3300" t="s">
        <v>17865</v>
      </c>
      <c r="P3300">
        <f t="shared" si="51"/>
        <v>0</v>
      </c>
    </row>
    <row r="3301" spans="1:16" hidden="1" x14ac:dyDescent="0.25">
      <c r="A3301" t="str">
        <f>"ZZKAOS106"</f>
        <v>ZZKAOS106</v>
      </c>
      <c r="B3301" t="s">
        <v>11383</v>
      </c>
      <c r="C3301">
        <v>0</v>
      </c>
      <c r="D3301" t="s">
        <v>28</v>
      </c>
      <c r="E3301">
        <v>0</v>
      </c>
      <c r="G3301" t="s">
        <v>253</v>
      </c>
      <c r="O3301" t="s">
        <v>11923</v>
      </c>
      <c r="P3301">
        <f t="shared" si="51"/>
        <v>0</v>
      </c>
    </row>
    <row r="3302" spans="1:16" hidden="1" x14ac:dyDescent="0.25">
      <c r="A3302" t="str">
        <f>"ZZKAOS107"</f>
        <v>ZZKAOS107</v>
      </c>
      <c r="B3302" t="s">
        <v>11384</v>
      </c>
      <c r="C3302">
        <v>0</v>
      </c>
      <c r="D3302" t="s">
        <v>28</v>
      </c>
      <c r="E3302">
        <v>0</v>
      </c>
      <c r="G3302" t="s">
        <v>253</v>
      </c>
      <c r="O3302" t="s">
        <v>11924</v>
      </c>
      <c r="P3302">
        <f t="shared" si="51"/>
        <v>0</v>
      </c>
    </row>
    <row r="3303" spans="1:16" hidden="1" x14ac:dyDescent="0.25">
      <c r="A3303" t="str">
        <f>"ZZKAOS240"</f>
        <v>ZZKAOS240</v>
      </c>
      <c r="B3303" t="s">
        <v>9491</v>
      </c>
      <c r="C3303">
        <v>0</v>
      </c>
      <c r="D3303" t="s">
        <v>28</v>
      </c>
      <c r="E3303">
        <v>0</v>
      </c>
      <c r="G3303" t="s">
        <v>253</v>
      </c>
      <c r="O3303" t="s">
        <v>11925</v>
      </c>
      <c r="P3303">
        <f t="shared" si="51"/>
        <v>0</v>
      </c>
    </row>
    <row r="3304" spans="1:16" hidden="1" x14ac:dyDescent="0.25">
      <c r="A3304" t="str">
        <f>"ZZKAOS08"</f>
        <v>ZZKAOS08</v>
      </c>
      <c r="B3304" t="s">
        <v>11385</v>
      </c>
      <c r="C3304">
        <v>0</v>
      </c>
      <c r="D3304" t="s">
        <v>28</v>
      </c>
      <c r="E3304">
        <v>0</v>
      </c>
      <c r="F3304" t="s">
        <v>879</v>
      </c>
      <c r="G3304" t="s">
        <v>253</v>
      </c>
      <c r="O3304" t="s">
        <v>11926</v>
      </c>
      <c r="P3304">
        <f t="shared" si="51"/>
        <v>0</v>
      </c>
    </row>
    <row r="3305" spans="1:16" x14ac:dyDescent="0.25">
      <c r="A3305" t="str">
        <f>"ZZKAOS265"</f>
        <v>ZZKAOS265</v>
      </c>
      <c r="B3305" t="s">
        <v>9524</v>
      </c>
      <c r="C3305">
        <v>4395</v>
      </c>
      <c r="D3305" t="s">
        <v>28</v>
      </c>
      <c r="E3305">
        <v>4395</v>
      </c>
      <c r="O3305" t="s">
        <v>11927</v>
      </c>
      <c r="P3305">
        <f t="shared" si="51"/>
        <v>2718</v>
      </c>
    </row>
    <row r="3306" spans="1:16" x14ac:dyDescent="0.25">
      <c r="A3306" t="str">
        <f>"ZZKAOS220"</f>
        <v>ZZKAOS220</v>
      </c>
      <c r="B3306" t="s">
        <v>9473</v>
      </c>
      <c r="C3306">
        <v>84</v>
      </c>
      <c r="D3306" t="s">
        <v>28</v>
      </c>
      <c r="E3306">
        <v>84</v>
      </c>
      <c r="G3306" t="s">
        <v>253</v>
      </c>
      <c r="O3306" t="s">
        <v>13898</v>
      </c>
      <c r="P3306">
        <f t="shared" si="51"/>
        <v>2811</v>
      </c>
    </row>
    <row r="3307" spans="1:16" x14ac:dyDescent="0.25">
      <c r="A3307" t="str">
        <f>"ZZKAOS189"</f>
        <v>ZZKAOS189</v>
      </c>
      <c r="B3307" t="s">
        <v>9448</v>
      </c>
      <c r="C3307">
        <v>10</v>
      </c>
      <c r="D3307" t="s">
        <v>28</v>
      </c>
      <c r="E3307">
        <v>10</v>
      </c>
      <c r="G3307" t="s">
        <v>253</v>
      </c>
      <c r="O3307" t="s">
        <v>13899</v>
      </c>
      <c r="P3307">
        <f t="shared" si="51"/>
        <v>1944</v>
      </c>
    </row>
    <row r="3308" spans="1:16" hidden="1" x14ac:dyDescent="0.25">
      <c r="A3308" t="str">
        <f>"ZZKAOS291"</f>
        <v>ZZKAOS291</v>
      </c>
      <c r="B3308" t="s">
        <v>9565</v>
      </c>
      <c r="C3308">
        <v>1659</v>
      </c>
      <c r="D3308" t="s">
        <v>28</v>
      </c>
      <c r="E3308">
        <v>1659</v>
      </c>
      <c r="F3308" t="s">
        <v>560</v>
      </c>
      <c r="O3308" t="s">
        <v>6550</v>
      </c>
      <c r="P3308">
        <f t="shared" si="51"/>
        <v>0</v>
      </c>
    </row>
    <row r="3309" spans="1:16" hidden="1" x14ac:dyDescent="0.25">
      <c r="A3309" t="str">
        <f>"ZZKAOS108"</f>
        <v>ZZKAOS108</v>
      </c>
      <c r="B3309" t="s">
        <v>11386</v>
      </c>
      <c r="C3309">
        <v>0</v>
      </c>
      <c r="D3309" t="s">
        <v>28</v>
      </c>
      <c r="E3309">
        <v>0</v>
      </c>
      <c r="G3309" t="s">
        <v>253</v>
      </c>
      <c r="O3309" t="s">
        <v>11928</v>
      </c>
      <c r="P3309">
        <f t="shared" si="51"/>
        <v>0</v>
      </c>
    </row>
    <row r="3310" spans="1:16" hidden="1" x14ac:dyDescent="0.25">
      <c r="A3310" t="str">
        <f>"ZZKAOS243"</f>
        <v>ZZKAOS243</v>
      </c>
      <c r="B3310" t="s">
        <v>11387</v>
      </c>
      <c r="C3310">
        <v>0</v>
      </c>
      <c r="D3310" t="s">
        <v>28</v>
      </c>
      <c r="E3310">
        <v>0</v>
      </c>
      <c r="G3310" t="s">
        <v>253</v>
      </c>
      <c r="O3310" t="s">
        <v>11930</v>
      </c>
      <c r="P3310">
        <f t="shared" si="51"/>
        <v>0</v>
      </c>
    </row>
    <row r="3311" spans="1:16" hidden="1" x14ac:dyDescent="0.25">
      <c r="A3311" t="str">
        <f>"ZZKAOS09"</f>
        <v>ZZKAOS09</v>
      </c>
      <c r="B3311" t="s">
        <v>11388</v>
      </c>
      <c r="C3311">
        <v>0</v>
      </c>
      <c r="D3311" t="s">
        <v>28</v>
      </c>
      <c r="E3311">
        <v>0</v>
      </c>
      <c r="F3311" t="s">
        <v>879</v>
      </c>
      <c r="G3311" t="s">
        <v>253</v>
      </c>
      <c r="O3311" t="s">
        <v>11931</v>
      </c>
      <c r="P3311">
        <f t="shared" si="51"/>
        <v>0</v>
      </c>
    </row>
    <row r="3312" spans="1:16" hidden="1" x14ac:dyDescent="0.25">
      <c r="A3312" t="str">
        <f>"ZZKAOS215"</f>
        <v>ZZKAOS215</v>
      </c>
      <c r="B3312" t="s">
        <v>11389</v>
      </c>
      <c r="C3312">
        <v>0</v>
      </c>
      <c r="D3312" t="s">
        <v>28</v>
      </c>
      <c r="E3312">
        <v>0</v>
      </c>
      <c r="F3312" t="s">
        <v>9307</v>
      </c>
      <c r="G3312" t="s">
        <v>253</v>
      </c>
      <c r="O3312" t="s">
        <v>11932</v>
      </c>
      <c r="P3312">
        <f t="shared" si="51"/>
        <v>0</v>
      </c>
    </row>
    <row r="3313" spans="1:16" hidden="1" x14ac:dyDescent="0.25">
      <c r="A3313" t="str">
        <f>"ZZKAOS10"</f>
        <v>ZZKAOS10</v>
      </c>
      <c r="B3313" t="s">
        <v>11390</v>
      </c>
      <c r="C3313">
        <v>0</v>
      </c>
      <c r="D3313" t="s">
        <v>28</v>
      </c>
      <c r="E3313">
        <v>0</v>
      </c>
      <c r="F3313" t="s">
        <v>879</v>
      </c>
      <c r="G3313" t="s">
        <v>253</v>
      </c>
      <c r="O3313" t="s">
        <v>6555</v>
      </c>
      <c r="P3313">
        <f t="shared" si="51"/>
        <v>0</v>
      </c>
    </row>
    <row r="3314" spans="1:16" hidden="1" x14ac:dyDescent="0.25">
      <c r="A3314" t="str">
        <f>"ZZKAOS83"</f>
        <v>ZZKAOS83</v>
      </c>
      <c r="B3314" t="s">
        <v>9595</v>
      </c>
      <c r="C3314">
        <v>7415</v>
      </c>
      <c r="D3314" t="s">
        <v>28</v>
      </c>
      <c r="E3314">
        <v>7415</v>
      </c>
      <c r="F3314" t="s">
        <v>9307</v>
      </c>
      <c r="G3314" t="s">
        <v>253</v>
      </c>
      <c r="O3314" t="s">
        <v>11933</v>
      </c>
      <c r="P3314">
        <f t="shared" si="51"/>
        <v>0</v>
      </c>
    </row>
    <row r="3315" spans="1:16" hidden="1" x14ac:dyDescent="0.25">
      <c r="A3315" t="str">
        <f>"ZZKAOS11"</f>
        <v>ZZKAOS11</v>
      </c>
      <c r="B3315" t="s">
        <v>11391</v>
      </c>
      <c r="C3315">
        <v>0</v>
      </c>
      <c r="D3315" t="s">
        <v>28</v>
      </c>
      <c r="E3315">
        <v>0</v>
      </c>
      <c r="F3315" t="s">
        <v>879</v>
      </c>
      <c r="G3315" t="s">
        <v>253</v>
      </c>
      <c r="O3315" t="s">
        <v>13516</v>
      </c>
      <c r="P3315">
        <f t="shared" si="51"/>
        <v>0</v>
      </c>
    </row>
    <row r="3316" spans="1:16" x14ac:dyDescent="0.25">
      <c r="A3316" t="str">
        <f>"ZZKAOS12"</f>
        <v>ZZKAOS12</v>
      </c>
      <c r="B3316" t="s">
        <v>11392</v>
      </c>
      <c r="C3316">
        <v>0</v>
      </c>
      <c r="D3316" t="s">
        <v>28</v>
      </c>
      <c r="E3316">
        <v>0</v>
      </c>
      <c r="F3316" t="s">
        <v>879</v>
      </c>
      <c r="G3316" t="s">
        <v>253</v>
      </c>
      <c r="O3316" t="s">
        <v>13520</v>
      </c>
      <c r="P3316">
        <f t="shared" si="51"/>
        <v>1</v>
      </c>
    </row>
    <row r="3317" spans="1:16" hidden="1" x14ac:dyDescent="0.25">
      <c r="A3317" t="str">
        <f>"ZZKAOS263"</f>
        <v>ZZKAOS263</v>
      </c>
      <c r="B3317" t="s">
        <v>9520</v>
      </c>
      <c r="C3317">
        <v>46</v>
      </c>
      <c r="D3317" t="s">
        <v>28</v>
      </c>
      <c r="E3317">
        <v>46</v>
      </c>
      <c r="G3317" t="s">
        <v>253</v>
      </c>
      <c r="O3317" t="s">
        <v>6521</v>
      </c>
      <c r="P3317">
        <f t="shared" si="51"/>
        <v>0</v>
      </c>
    </row>
    <row r="3318" spans="1:16" x14ac:dyDescent="0.25">
      <c r="A3318" t="str">
        <f>"ZZKAOS13"</f>
        <v>ZZKAOS13</v>
      </c>
      <c r="B3318" t="s">
        <v>11393</v>
      </c>
      <c r="C3318">
        <v>0</v>
      </c>
      <c r="D3318" t="s">
        <v>28</v>
      </c>
      <c r="E3318">
        <v>0</v>
      </c>
      <c r="F3318" t="s">
        <v>879</v>
      </c>
      <c r="G3318" t="s">
        <v>253</v>
      </c>
      <c r="O3318" t="s">
        <v>6588</v>
      </c>
      <c r="P3318">
        <f t="shared" si="51"/>
        <v>183</v>
      </c>
    </row>
    <row r="3319" spans="1:16" hidden="1" x14ac:dyDescent="0.25">
      <c r="A3319" t="str">
        <f>"QKAOS11"</f>
        <v>QKAOS11</v>
      </c>
      <c r="B3319" t="s">
        <v>5614</v>
      </c>
      <c r="C3319">
        <v>140</v>
      </c>
      <c r="D3319" t="s">
        <v>28</v>
      </c>
      <c r="E3319">
        <v>140</v>
      </c>
      <c r="F3319" t="s">
        <v>749</v>
      </c>
      <c r="O3319" t="s">
        <v>6487</v>
      </c>
      <c r="P3319">
        <f t="shared" si="51"/>
        <v>0</v>
      </c>
    </row>
    <row r="3320" spans="1:16" x14ac:dyDescent="0.25">
      <c r="A3320" t="str">
        <f>"ZZKAOS14"</f>
        <v>ZZKAOS14</v>
      </c>
      <c r="B3320" t="s">
        <v>11394</v>
      </c>
      <c r="C3320">
        <v>0</v>
      </c>
      <c r="D3320" t="s">
        <v>28</v>
      </c>
      <c r="E3320">
        <v>0</v>
      </c>
      <c r="F3320" t="s">
        <v>879</v>
      </c>
      <c r="G3320" t="s">
        <v>253</v>
      </c>
      <c r="O3320" t="s">
        <v>6590</v>
      </c>
      <c r="P3320">
        <f t="shared" si="51"/>
        <v>247</v>
      </c>
    </row>
    <row r="3321" spans="1:16" x14ac:dyDescent="0.25">
      <c r="A3321" t="str">
        <f>"ZZKAOS182"</f>
        <v>ZZKAOS182</v>
      </c>
      <c r="B3321" t="s">
        <v>11395</v>
      </c>
      <c r="C3321">
        <v>0</v>
      </c>
      <c r="D3321" t="s">
        <v>28</v>
      </c>
      <c r="E3321">
        <v>0</v>
      </c>
      <c r="G3321" t="s">
        <v>253</v>
      </c>
      <c r="O3321" t="s">
        <v>6494</v>
      </c>
      <c r="P3321">
        <f t="shared" si="51"/>
        <v>184</v>
      </c>
    </row>
    <row r="3322" spans="1:16" x14ac:dyDescent="0.25">
      <c r="A3322" t="str">
        <f>"ZZKAOS16"</f>
        <v>ZZKAOS16</v>
      </c>
      <c r="B3322" t="s">
        <v>11396</v>
      </c>
      <c r="C3322">
        <v>0</v>
      </c>
      <c r="D3322" t="s">
        <v>28</v>
      </c>
      <c r="E3322">
        <v>0</v>
      </c>
      <c r="F3322" t="s">
        <v>879</v>
      </c>
      <c r="G3322" t="s">
        <v>253</v>
      </c>
      <c r="O3322" t="s">
        <v>6505</v>
      </c>
      <c r="P3322">
        <f t="shared" si="51"/>
        <v>200</v>
      </c>
    </row>
    <row r="3323" spans="1:16" x14ac:dyDescent="0.25">
      <c r="A3323" t="str">
        <f>"ZZKAOS98"</f>
        <v>ZZKAOS98</v>
      </c>
      <c r="B3323" t="s">
        <v>11397</v>
      </c>
      <c r="C3323">
        <v>0</v>
      </c>
      <c r="D3323" t="s">
        <v>28</v>
      </c>
      <c r="E3323">
        <v>0</v>
      </c>
      <c r="F3323" t="s">
        <v>879</v>
      </c>
      <c r="G3323" t="s">
        <v>253</v>
      </c>
      <c r="O3323" t="s">
        <v>757</v>
      </c>
      <c r="P3323">
        <f t="shared" si="51"/>
        <v>1</v>
      </c>
    </row>
    <row r="3324" spans="1:16" x14ac:dyDescent="0.25">
      <c r="A3324" t="str">
        <f>"ZZKAOS80"</f>
        <v>ZZKAOS80</v>
      </c>
      <c r="B3324" t="s">
        <v>11398</v>
      </c>
      <c r="C3324">
        <v>0</v>
      </c>
      <c r="D3324" t="s">
        <v>28</v>
      </c>
      <c r="E3324">
        <v>0</v>
      </c>
      <c r="F3324" t="s">
        <v>879</v>
      </c>
      <c r="G3324" t="s">
        <v>253</v>
      </c>
      <c r="O3324" t="s">
        <v>805</v>
      </c>
      <c r="P3324">
        <f t="shared" si="51"/>
        <v>1</v>
      </c>
    </row>
    <row r="3325" spans="1:16" hidden="1" x14ac:dyDescent="0.25">
      <c r="A3325" t="str">
        <f>"ZZKAOS81"</f>
        <v>ZZKAOS81</v>
      </c>
      <c r="B3325" t="s">
        <v>11399</v>
      </c>
      <c r="C3325">
        <v>0</v>
      </c>
      <c r="D3325" t="s">
        <v>28</v>
      </c>
      <c r="E3325">
        <v>0</v>
      </c>
      <c r="F3325" t="s">
        <v>879</v>
      </c>
      <c r="G3325" t="s">
        <v>253</v>
      </c>
      <c r="O3325" t="s">
        <v>1573</v>
      </c>
      <c r="P3325">
        <f t="shared" si="51"/>
        <v>0</v>
      </c>
    </row>
    <row r="3326" spans="1:16" hidden="1" x14ac:dyDescent="0.25">
      <c r="A3326" t="str">
        <f>"ZZKAOS90"</f>
        <v>ZZKAOS90</v>
      </c>
      <c r="B3326" t="s">
        <v>9601</v>
      </c>
      <c r="C3326">
        <v>62</v>
      </c>
      <c r="D3326" t="s">
        <v>28</v>
      </c>
      <c r="E3326">
        <v>62</v>
      </c>
      <c r="F3326" t="s">
        <v>879</v>
      </c>
      <c r="G3326" t="s">
        <v>253</v>
      </c>
      <c r="O3326" t="s">
        <v>1569</v>
      </c>
      <c r="P3326">
        <f t="shared" si="51"/>
        <v>0</v>
      </c>
    </row>
    <row r="3327" spans="1:16" hidden="1" x14ac:dyDescent="0.25">
      <c r="A3327" t="str">
        <f>"ZZKAOS85"</f>
        <v>ZZKAOS85</v>
      </c>
      <c r="B3327" t="s">
        <v>9599</v>
      </c>
      <c r="C3327">
        <v>81</v>
      </c>
      <c r="D3327" t="s">
        <v>28</v>
      </c>
      <c r="E3327">
        <v>81</v>
      </c>
      <c r="F3327" t="s">
        <v>879</v>
      </c>
      <c r="G3327" t="s">
        <v>253</v>
      </c>
      <c r="O3327" t="s">
        <v>11934</v>
      </c>
      <c r="P3327">
        <f t="shared" si="51"/>
        <v>0</v>
      </c>
    </row>
    <row r="3328" spans="1:16" hidden="1" x14ac:dyDescent="0.25">
      <c r="A3328" t="str">
        <f>"ZZKAOS204"</f>
        <v>ZZKAOS204</v>
      </c>
      <c r="B3328" t="s">
        <v>11400</v>
      </c>
      <c r="C3328">
        <v>0</v>
      </c>
      <c r="D3328" t="s">
        <v>28</v>
      </c>
      <c r="E3328">
        <v>0</v>
      </c>
      <c r="G3328" t="s">
        <v>253</v>
      </c>
      <c r="O3328" t="s">
        <v>1575</v>
      </c>
      <c r="P3328">
        <f t="shared" si="51"/>
        <v>0</v>
      </c>
    </row>
    <row r="3329" spans="1:16" hidden="1" x14ac:dyDescent="0.25">
      <c r="A3329" t="str">
        <f>"ZZKAOS203"</f>
        <v>ZZKAOS203</v>
      </c>
      <c r="B3329" t="s">
        <v>11401</v>
      </c>
      <c r="C3329">
        <v>0</v>
      </c>
      <c r="D3329" t="s">
        <v>28</v>
      </c>
      <c r="E3329">
        <v>0</v>
      </c>
      <c r="G3329" t="s">
        <v>253</v>
      </c>
      <c r="O3329" t="s">
        <v>1579</v>
      </c>
      <c r="P3329">
        <f t="shared" si="51"/>
        <v>0</v>
      </c>
    </row>
    <row r="3330" spans="1:16" hidden="1" x14ac:dyDescent="0.25">
      <c r="A3330" t="str">
        <f>"ZZKAOS183"</f>
        <v>ZZKAOS183</v>
      </c>
      <c r="B3330" t="s">
        <v>11402</v>
      </c>
      <c r="C3330">
        <v>0</v>
      </c>
      <c r="D3330" t="s">
        <v>28</v>
      </c>
      <c r="E3330">
        <v>0</v>
      </c>
      <c r="G3330" t="s">
        <v>253</v>
      </c>
      <c r="O3330" t="s">
        <v>1581</v>
      </c>
      <c r="P3330">
        <f t="shared" si="51"/>
        <v>0</v>
      </c>
    </row>
    <row r="3331" spans="1:16" hidden="1" x14ac:dyDescent="0.25">
      <c r="A3331" t="str">
        <f>"ZZKAOS15"</f>
        <v>ZZKAOS15</v>
      </c>
      <c r="B3331" t="s">
        <v>9424</v>
      </c>
      <c r="C3331">
        <v>0</v>
      </c>
      <c r="D3331" t="s">
        <v>28</v>
      </c>
      <c r="E3331">
        <v>0</v>
      </c>
      <c r="F3331" t="s">
        <v>879</v>
      </c>
      <c r="G3331" t="s">
        <v>253</v>
      </c>
      <c r="O3331" t="s">
        <v>11935</v>
      </c>
      <c r="P3331">
        <f t="shared" ref="P3331:P3394" si="52">SUMIFS($C$2:$C$7959,$B$2:$B$7959,O3331)</f>
        <v>0</v>
      </c>
    </row>
    <row r="3332" spans="1:16" hidden="1" x14ac:dyDescent="0.25">
      <c r="A3332" t="str">
        <f>"ZZKAOS206"</f>
        <v>ZZKAOS206</v>
      </c>
      <c r="B3332" t="s">
        <v>11403</v>
      </c>
      <c r="C3332">
        <v>0</v>
      </c>
      <c r="D3332" t="s">
        <v>28</v>
      </c>
      <c r="E3332">
        <v>0</v>
      </c>
      <c r="G3332" t="s">
        <v>253</v>
      </c>
      <c r="O3332" t="s">
        <v>11936</v>
      </c>
      <c r="P3332">
        <f t="shared" si="52"/>
        <v>0</v>
      </c>
    </row>
    <row r="3333" spans="1:16" hidden="1" x14ac:dyDescent="0.25">
      <c r="A3333" t="str">
        <f>"ZZKAOS93"</f>
        <v>ZZKAOS93</v>
      </c>
      <c r="B3333" t="s">
        <v>11404</v>
      </c>
      <c r="C3333">
        <v>0</v>
      </c>
      <c r="D3333" t="s">
        <v>28</v>
      </c>
      <c r="E3333">
        <v>0</v>
      </c>
      <c r="F3333" t="s">
        <v>879</v>
      </c>
      <c r="G3333" t="s">
        <v>253</v>
      </c>
      <c r="O3333" t="s">
        <v>11937</v>
      </c>
      <c r="P3333">
        <f t="shared" si="52"/>
        <v>0</v>
      </c>
    </row>
    <row r="3334" spans="1:16" hidden="1" x14ac:dyDescent="0.25">
      <c r="A3334" t="str">
        <f>"ZZKAOS169"</f>
        <v>ZZKAOS169</v>
      </c>
      <c r="B3334" t="s">
        <v>9436</v>
      </c>
      <c r="C3334">
        <v>300</v>
      </c>
      <c r="D3334" t="s">
        <v>28</v>
      </c>
      <c r="E3334">
        <v>300</v>
      </c>
      <c r="G3334" t="s">
        <v>253</v>
      </c>
      <c r="O3334" t="s">
        <v>17866</v>
      </c>
      <c r="P3334">
        <f t="shared" si="52"/>
        <v>0</v>
      </c>
    </row>
    <row r="3335" spans="1:16" hidden="1" x14ac:dyDescent="0.25">
      <c r="A3335" t="str">
        <f>"ZZKAOS184"</f>
        <v>ZZKAOS184</v>
      </c>
      <c r="B3335" t="s">
        <v>11405</v>
      </c>
      <c r="C3335">
        <v>0</v>
      </c>
      <c r="D3335" t="s">
        <v>28</v>
      </c>
      <c r="E3335">
        <v>0</v>
      </c>
      <c r="F3335" t="s">
        <v>9307</v>
      </c>
      <c r="G3335" t="s">
        <v>253</v>
      </c>
      <c r="O3335" t="s">
        <v>17867</v>
      </c>
      <c r="P3335">
        <f t="shared" si="52"/>
        <v>0</v>
      </c>
    </row>
    <row r="3336" spans="1:16" x14ac:dyDescent="0.25">
      <c r="A3336" t="str">
        <f>"ZZKAOS17"</f>
        <v>ZZKAOS17</v>
      </c>
      <c r="B3336" t="s">
        <v>9438</v>
      </c>
      <c r="C3336">
        <v>2960</v>
      </c>
      <c r="D3336" t="s">
        <v>28</v>
      </c>
      <c r="E3336">
        <v>2960</v>
      </c>
      <c r="F3336" t="s">
        <v>879</v>
      </c>
      <c r="G3336" t="s">
        <v>253</v>
      </c>
      <c r="O3336" t="s">
        <v>13519</v>
      </c>
      <c r="P3336">
        <f t="shared" si="52"/>
        <v>231</v>
      </c>
    </row>
    <row r="3337" spans="1:16" hidden="1" x14ac:dyDescent="0.25">
      <c r="A3337" t="str">
        <f>"ZZKAOS82"</f>
        <v>ZZKAOS82</v>
      </c>
      <c r="B3337" t="s">
        <v>9593</v>
      </c>
      <c r="C3337">
        <v>0</v>
      </c>
      <c r="D3337" t="s">
        <v>28</v>
      </c>
      <c r="E3337">
        <v>0</v>
      </c>
      <c r="F3337" t="s">
        <v>879</v>
      </c>
      <c r="G3337" t="s">
        <v>253</v>
      </c>
      <c r="O3337" t="s">
        <v>13921</v>
      </c>
      <c r="P3337">
        <f t="shared" si="52"/>
        <v>0</v>
      </c>
    </row>
    <row r="3338" spans="1:16" x14ac:dyDescent="0.25">
      <c r="A3338" t="str">
        <f>"ZZKAOS18"</f>
        <v>ZZKAOS18</v>
      </c>
      <c r="B3338" t="s">
        <v>9442</v>
      </c>
      <c r="C3338">
        <v>5669</v>
      </c>
      <c r="D3338" t="s">
        <v>28</v>
      </c>
      <c r="E3338">
        <v>5669</v>
      </c>
      <c r="F3338" t="s">
        <v>879</v>
      </c>
      <c r="G3338" t="s">
        <v>253</v>
      </c>
      <c r="O3338" t="s">
        <v>13915</v>
      </c>
      <c r="P3338">
        <f t="shared" si="52"/>
        <v>212</v>
      </c>
    </row>
    <row r="3339" spans="1:16" hidden="1" x14ac:dyDescent="0.25">
      <c r="A3339" t="str">
        <f>"ZZKAOS186"</f>
        <v>ZZKAOS186</v>
      </c>
      <c r="B3339" t="s">
        <v>9444</v>
      </c>
      <c r="C3339">
        <v>0</v>
      </c>
      <c r="D3339" t="s">
        <v>28</v>
      </c>
      <c r="E3339">
        <v>0</v>
      </c>
      <c r="G3339" t="s">
        <v>253</v>
      </c>
      <c r="O3339" t="s">
        <v>17868</v>
      </c>
      <c r="P3339">
        <f t="shared" si="52"/>
        <v>0</v>
      </c>
    </row>
    <row r="3340" spans="1:16" x14ac:dyDescent="0.25">
      <c r="A3340" t="str">
        <f>"ZZKAOS279"</f>
        <v>ZZKAOS279</v>
      </c>
      <c r="B3340" t="s">
        <v>9545</v>
      </c>
      <c r="C3340">
        <v>1351</v>
      </c>
      <c r="D3340" t="s">
        <v>28</v>
      </c>
      <c r="E3340">
        <v>1351</v>
      </c>
      <c r="F3340" t="s">
        <v>701</v>
      </c>
      <c r="O3340" t="s">
        <v>6501</v>
      </c>
      <c r="P3340">
        <f t="shared" si="52"/>
        <v>312</v>
      </c>
    </row>
    <row r="3341" spans="1:16" x14ac:dyDescent="0.25">
      <c r="A3341" t="str">
        <f>"ZZKAOS84"</f>
        <v>ZZKAOS84</v>
      </c>
      <c r="B3341" t="s">
        <v>9597</v>
      </c>
      <c r="C3341">
        <v>0</v>
      </c>
      <c r="D3341" t="s">
        <v>28</v>
      </c>
      <c r="E3341">
        <v>0</v>
      </c>
      <c r="F3341" t="s">
        <v>879</v>
      </c>
      <c r="G3341" t="s">
        <v>253</v>
      </c>
      <c r="O3341" t="s">
        <v>6503</v>
      </c>
      <c r="P3341">
        <f t="shared" si="52"/>
        <v>318</v>
      </c>
    </row>
    <row r="3342" spans="1:16" x14ac:dyDescent="0.25">
      <c r="A3342" t="str">
        <f>"ZZKAOS238"</f>
        <v>ZZKAOS238</v>
      </c>
      <c r="B3342" t="s">
        <v>5626</v>
      </c>
      <c r="C3342">
        <v>0</v>
      </c>
      <c r="D3342" t="s">
        <v>28</v>
      </c>
      <c r="E3342">
        <v>0</v>
      </c>
      <c r="F3342" t="s">
        <v>153</v>
      </c>
      <c r="O3342" t="s">
        <v>13518</v>
      </c>
      <c r="P3342">
        <f t="shared" si="52"/>
        <v>257</v>
      </c>
    </row>
    <row r="3343" spans="1:16" hidden="1" x14ac:dyDescent="0.25">
      <c r="A3343" t="str">
        <f>"QKAOS17"</f>
        <v>QKAOS17</v>
      </c>
      <c r="B3343" t="s">
        <v>5626</v>
      </c>
      <c r="C3343">
        <v>7750</v>
      </c>
      <c r="D3343" t="s">
        <v>28</v>
      </c>
      <c r="E3343">
        <v>7750</v>
      </c>
      <c r="F3343" t="s">
        <v>153</v>
      </c>
      <c r="G3343" t="s">
        <v>253</v>
      </c>
      <c r="O3343" t="s">
        <v>11938</v>
      </c>
      <c r="P3343">
        <f t="shared" si="52"/>
        <v>0</v>
      </c>
    </row>
    <row r="3344" spans="1:16" x14ac:dyDescent="0.25">
      <c r="A3344" t="str">
        <f>"ZZKAOS151"</f>
        <v>ZZKAOS151</v>
      </c>
      <c r="B3344" t="s">
        <v>11406</v>
      </c>
      <c r="C3344">
        <v>0</v>
      </c>
      <c r="D3344" t="s">
        <v>28</v>
      </c>
      <c r="E3344">
        <v>0</v>
      </c>
      <c r="G3344" t="s">
        <v>253</v>
      </c>
      <c r="O3344" t="s">
        <v>13912</v>
      </c>
      <c r="P3344">
        <f t="shared" si="52"/>
        <v>192</v>
      </c>
    </row>
    <row r="3345" spans="1:16" hidden="1" x14ac:dyDescent="0.25">
      <c r="A3345" t="str">
        <f>"ZZKAOS212"</f>
        <v>ZZKAOS212</v>
      </c>
      <c r="B3345" t="s">
        <v>9465</v>
      </c>
      <c r="C3345">
        <v>195</v>
      </c>
      <c r="D3345" t="s">
        <v>28</v>
      </c>
      <c r="E3345">
        <v>195</v>
      </c>
      <c r="F3345" t="s">
        <v>9307</v>
      </c>
      <c r="G3345" t="s">
        <v>253</v>
      </c>
      <c r="O3345" t="s">
        <v>13920</v>
      </c>
      <c r="P3345">
        <f t="shared" si="52"/>
        <v>0</v>
      </c>
    </row>
    <row r="3346" spans="1:16" hidden="1" x14ac:dyDescent="0.25">
      <c r="A3346" t="str">
        <f>"ZZKAOS110"</f>
        <v>ZZKAOS110</v>
      </c>
      <c r="B3346" t="s">
        <v>11407</v>
      </c>
      <c r="C3346">
        <v>0</v>
      </c>
      <c r="D3346" t="s">
        <v>28</v>
      </c>
      <c r="E3346">
        <v>0</v>
      </c>
      <c r="G3346" t="s">
        <v>253</v>
      </c>
      <c r="O3346" t="s">
        <v>17869</v>
      </c>
      <c r="P3346">
        <f t="shared" si="52"/>
        <v>0</v>
      </c>
    </row>
    <row r="3347" spans="1:16" hidden="1" x14ac:dyDescent="0.25">
      <c r="A3347" t="str">
        <f>"ZZKAOS228"</f>
        <v>ZZKAOS228</v>
      </c>
      <c r="B3347" t="s">
        <v>9483</v>
      </c>
      <c r="C3347">
        <v>1804</v>
      </c>
      <c r="D3347" t="s">
        <v>28</v>
      </c>
      <c r="E3347">
        <v>1804</v>
      </c>
      <c r="F3347" t="s">
        <v>9307</v>
      </c>
      <c r="G3347" t="s">
        <v>253</v>
      </c>
      <c r="O3347" t="s">
        <v>17870</v>
      </c>
      <c r="P3347">
        <f t="shared" si="52"/>
        <v>0</v>
      </c>
    </row>
    <row r="3348" spans="1:16" hidden="1" x14ac:dyDescent="0.25">
      <c r="A3348" t="str">
        <f>"ZZKAOS098"</f>
        <v>ZZKAOS098</v>
      </c>
      <c r="B3348" t="s">
        <v>9405</v>
      </c>
      <c r="C3348">
        <v>447</v>
      </c>
      <c r="D3348" t="s">
        <v>28</v>
      </c>
      <c r="E3348">
        <v>447</v>
      </c>
      <c r="O3348" t="s">
        <v>13919</v>
      </c>
      <c r="P3348">
        <f t="shared" si="52"/>
        <v>0</v>
      </c>
    </row>
    <row r="3349" spans="1:16" x14ac:dyDescent="0.25">
      <c r="A3349" t="str">
        <f>"ZZKAOS79"</f>
        <v>ZZKAOS79</v>
      </c>
      <c r="B3349" t="s">
        <v>11408</v>
      </c>
      <c r="C3349">
        <v>0</v>
      </c>
      <c r="D3349" t="s">
        <v>28</v>
      </c>
      <c r="E3349">
        <v>0</v>
      </c>
      <c r="F3349" t="s">
        <v>879</v>
      </c>
      <c r="G3349" t="s">
        <v>253</v>
      </c>
      <c r="O3349" t="s">
        <v>13923</v>
      </c>
      <c r="P3349">
        <f t="shared" si="52"/>
        <v>28</v>
      </c>
    </row>
    <row r="3350" spans="1:16" hidden="1" x14ac:dyDescent="0.25">
      <c r="A3350" t="str">
        <f>"ZZKAOS97"</f>
        <v>ZZKAOS97</v>
      </c>
      <c r="B3350" t="s">
        <v>11409</v>
      </c>
      <c r="C3350">
        <v>0</v>
      </c>
      <c r="D3350" t="s">
        <v>28</v>
      </c>
      <c r="E3350">
        <v>0</v>
      </c>
      <c r="F3350" t="s">
        <v>879</v>
      </c>
      <c r="G3350" t="s">
        <v>253</v>
      </c>
      <c r="O3350" t="s">
        <v>11939</v>
      </c>
      <c r="P3350">
        <f t="shared" si="52"/>
        <v>0</v>
      </c>
    </row>
    <row r="3351" spans="1:16" hidden="1" x14ac:dyDescent="0.25">
      <c r="A3351" t="str">
        <f>"ZZKAOS19"</f>
        <v>ZZKAOS19</v>
      </c>
      <c r="B3351" t="s">
        <v>11410</v>
      </c>
      <c r="C3351">
        <v>0</v>
      </c>
      <c r="D3351" t="s">
        <v>28</v>
      </c>
      <c r="E3351">
        <v>0</v>
      </c>
      <c r="F3351" t="s">
        <v>879</v>
      </c>
      <c r="G3351" t="s">
        <v>253</v>
      </c>
      <c r="O3351" t="s">
        <v>11941</v>
      </c>
      <c r="P3351">
        <f t="shared" si="52"/>
        <v>0</v>
      </c>
    </row>
    <row r="3352" spans="1:16" hidden="1" x14ac:dyDescent="0.25">
      <c r="A3352" t="str">
        <f>"ZZKAOS20"</f>
        <v>ZZKAOS20</v>
      </c>
      <c r="B3352" t="s">
        <v>11411</v>
      </c>
      <c r="C3352">
        <v>0</v>
      </c>
      <c r="D3352" t="s">
        <v>28</v>
      </c>
      <c r="E3352">
        <v>0</v>
      </c>
      <c r="F3352" t="s">
        <v>879</v>
      </c>
      <c r="G3352" t="s">
        <v>253</v>
      </c>
      <c r="O3352" t="s">
        <v>11942</v>
      </c>
      <c r="P3352">
        <f t="shared" si="52"/>
        <v>0</v>
      </c>
    </row>
    <row r="3353" spans="1:16" hidden="1" x14ac:dyDescent="0.25">
      <c r="A3353" t="str">
        <f>"ZZKAOS153"</f>
        <v>ZZKAOS153</v>
      </c>
      <c r="B3353" t="s">
        <v>11412</v>
      </c>
      <c r="C3353">
        <v>0</v>
      </c>
      <c r="D3353" t="s">
        <v>28</v>
      </c>
      <c r="E3353">
        <v>0</v>
      </c>
      <c r="F3353" t="s">
        <v>9307</v>
      </c>
      <c r="G3353" t="s">
        <v>253</v>
      </c>
      <c r="O3353" t="s">
        <v>11943</v>
      </c>
      <c r="P3353">
        <f t="shared" si="52"/>
        <v>0</v>
      </c>
    </row>
    <row r="3354" spans="1:16" x14ac:dyDescent="0.25">
      <c r="A3354" t="str">
        <f>"QKAOS10"</f>
        <v>QKAOS10</v>
      </c>
      <c r="B3354" t="s">
        <v>5612</v>
      </c>
      <c r="C3354">
        <v>168</v>
      </c>
      <c r="D3354" t="s">
        <v>28</v>
      </c>
      <c r="E3354">
        <v>168</v>
      </c>
      <c r="F3354" t="s">
        <v>749</v>
      </c>
      <c r="G3354" t="s">
        <v>253</v>
      </c>
      <c r="O3354" t="s">
        <v>6532</v>
      </c>
      <c r="P3354">
        <f t="shared" si="52"/>
        <v>209</v>
      </c>
    </row>
    <row r="3355" spans="1:16" hidden="1" x14ac:dyDescent="0.25">
      <c r="A3355" t="str">
        <f>"ZZKAOS257"</f>
        <v>ZZKAOS257</v>
      </c>
      <c r="B3355" t="s">
        <v>9509</v>
      </c>
      <c r="C3355">
        <v>210</v>
      </c>
      <c r="D3355" t="s">
        <v>28</v>
      </c>
      <c r="E3355">
        <v>210</v>
      </c>
      <c r="F3355" t="s">
        <v>159</v>
      </c>
      <c r="G3355" t="s">
        <v>253</v>
      </c>
      <c r="O3355" t="s">
        <v>11945</v>
      </c>
      <c r="P3355">
        <f t="shared" si="52"/>
        <v>0</v>
      </c>
    </row>
    <row r="3356" spans="1:16" x14ac:dyDescent="0.25">
      <c r="A3356" t="str">
        <f>"ZZKAOS21"</f>
        <v>ZZKAOS21</v>
      </c>
      <c r="B3356" t="s">
        <v>11413</v>
      </c>
      <c r="C3356">
        <v>0</v>
      </c>
      <c r="D3356" t="s">
        <v>28</v>
      </c>
      <c r="E3356">
        <v>0</v>
      </c>
      <c r="F3356" t="s">
        <v>879</v>
      </c>
      <c r="G3356" t="s">
        <v>253</v>
      </c>
      <c r="O3356" t="s">
        <v>6525</v>
      </c>
      <c r="P3356">
        <f t="shared" si="52"/>
        <v>192</v>
      </c>
    </row>
    <row r="3357" spans="1:16" hidden="1" x14ac:dyDescent="0.25">
      <c r="A3357" t="str">
        <f>"ZZKAOS111"</f>
        <v>ZZKAOS111</v>
      </c>
      <c r="B3357" t="s">
        <v>11414</v>
      </c>
      <c r="C3357">
        <v>0</v>
      </c>
      <c r="D3357" t="s">
        <v>28</v>
      </c>
      <c r="E3357">
        <v>0</v>
      </c>
      <c r="G3357" t="s">
        <v>253</v>
      </c>
      <c r="O3357" t="s">
        <v>11946</v>
      </c>
      <c r="P3357">
        <f t="shared" si="52"/>
        <v>0</v>
      </c>
    </row>
    <row r="3358" spans="1:16" x14ac:dyDescent="0.25">
      <c r="A3358" t="str">
        <f>"ZZKAOS222"</f>
        <v>ZZKAOS222</v>
      </c>
      <c r="B3358" t="s">
        <v>9477</v>
      </c>
      <c r="C3358">
        <v>101</v>
      </c>
      <c r="D3358" t="s">
        <v>28</v>
      </c>
      <c r="E3358">
        <v>101</v>
      </c>
      <c r="G3358" t="s">
        <v>253</v>
      </c>
      <c r="O3358" t="s">
        <v>6530</v>
      </c>
      <c r="P3358">
        <f t="shared" si="52"/>
        <v>161</v>
      </c>
    </row>
    <row r="3359" spans="1:16" hidden="1" x14ac:dyDescent="0.25">
      <c r="A3359" t="str">
        <f>"ZZKAOS112"</f>
        <v>ZZKAOS112</v>
      </c>
      <c r="B3359" t="s">
        <v>11415</v>
      </c>
      <c r="C3359">
        <v>0</v>
      </c>
      <c r="D3359" t="s">
        <v>28</v>
      </c>
      <c r="E3359">
        <v>0</v>
      </c>
      <c r="G3359" t="s">
        <v>253</v>
      </c>
      <c r="O3359" t="s">
        <v>11947</v>
      </c>
      <c r="P3359">
        <f t="shared" si="52"/>
        <v>0</v>
      </c>
    </row>
    <row r="3360" spans="1:16" x14ac:dyDescent="0.25">
      <c r="A3360" t="str">
        <f>"ZZKAOS260"</f>
        <v>ZZKAOS260</v>
      </c>
      <c r="B3360" t="s">
        <v>9516</v>
      </c>
      <c r="C3360">
        <v>334</v>
      </c>
      <c r="D3360" t="s">
        <v>28</v>
      </c>
      <c r="E3360">
        <v>334</v>
      </c>
      <c r="G3360" t="s">
        <v>253</v>
      </c>
      <c r="O3360" t="s">
        <v>6528</v>
      </c>
      <c r="P3360">
        <f t="shared" si="52"/>
        <v>1</v>
      </c>
    </row>
    <row r="3361" spans="1:16" hidden="1" x14ac:dyDescent="0.25">
      <c r="A3361" t="str">
        <f>"ZZKAOS166"</f>
        <v>ZZKAOS166</v>
      </c>
      <c r="B3361" t="s">
        <v>11416</v>
      </c>
      <c r="C3361">
        <v>0</v>
      </c>
      <c r="D3361" t="s">
        <v>28</v>
      </c>
      <c r="E3361">
        <v>0</v>
      </c>
      <c r="F3361" t="s">
        <v>9307</v>
      </c>
      <c r="G3361" t="s">
        <v>253</v>
      </c>
      <c r="O3361" t="s">
        <v>6534</v>
      </c>
      <c r="P3361">
        <f t="shared" si="52"/>
        <v>0</v>
      </c>
    </row>
    <row r="3362" spans="1:16" hidden="1" x14ac:dyDescent="0.25">
      <c r="A3362" t="str">
        <f>"ZZKAOS22"</f>
        <v>ZZKAOS22</v>
      </c>
      <c r="B3362" t="s">
        <v>11417</v>
      </c>
      <c r="C3362">
        <v>0</v>
      </c>
      <c r="D3362" t="s">
        <v>28</v>
      </c>
      <c r="E3362">
        <v>0</v>
      </c>
      <c r="F3362" t="s">
        <v>879</v>
      </c>
      <c r="G3362" t="s">
        <v>253</v>
      </c>
      <c r="O3362" t="s">
        <v>11948</v>
      </c>
      <c r="P3362">
        <f t="shared" si="52"/>
        <v>0</v>
      </c>
    </row>
    <row r="3363" spans="1:16" hidden="1" x14ac:dyDescent="0.25">
      <c r="A3363" t="str">
        <f>"ZZKAOS23"</f>
        <v>ZZKAOS23</v>
      </c>
      <c r="B3363" t="s">
        <v>11418</v>
      </c>
      <c r="C3363">
        <v>0</v>
      </c>
      <c r="D3363" t="s">
        <v>28</v>
      </c>
      <c r="E3363">
        <v>0</v>
      </c>
      <c r="F3363" t="s">
        <v>879</v>
      </c>
      <c r="G3363" t="s">
        <v>253</v>
      </c>
      <c r="O3363" t="s">
        <v>6536</v>
      </c>
      <c r="P3363">
        <f t="shared" si="52"/>
        <v>0</v>
      </c>
    </row>
    <row r="3364" spans="1:16" hidden="1" x14ac:dyDescent="0.25">
      <c r="A3364" t="str">
        <f>"ZZKAOS24"</f>
        <v>ZZKAOS24</v>
      </c>
      <c r="B3364" t="s">
        <v>11419</v>
      </c>
      <c r="C3364">
        <v>0</v>
      </c>
      <c r="D3364" t="s">
        <v>28</v>
      </c>
      <c r="E3364">
        <v>0</v>
      </c>
      <c r="F3364" t="s">
        <v>879</v>
      </c>
      <c r="G3364" t="s">
        <v>253</v>
      </c>
      <c r="O3364" t="s">
        <v>11949</v>
      </c>
      <c r="P3364">
        <f t="shared" si="52"/>
        <v>0</v>
      </c>
    </row>
    <row r="3365" spans="1:16" hidden="1" x14ac:dyDescent="0.25">
      <c r="A3365" t="str">
        <f>"ZZKAOS293"</f>
        <v>ZZKAOS293</v>
      </c>
      <c r="B3365" t="s">
        <v>9569</v>
      </c>
      <c r="C3365">
        <v>24</v>
      </c>
      <c r="D3365" t="s">
        <v>28</v>
      </c>
      <c r="E3365">
        <v>24</v>
      </c>
      <c r="F3365" t="s">
        <v>1393</v>
      </c>
      <c r="O3365" t="s">
        <v>11950</v>
      </c>
      <c r="P3365">
        <f t="shared" si="52"/>
        <v>0</v>
      </c>
    </row>
    <row r="3366" spans="1:16" hidden="1" x14ac:dyDescent="0.25">
      <c r="A3366" t="str">
        <f>"ZZKAOS227"</f>
        <v>ZZKAOS227</v>
      </c>
      <c r="B3366" t="s">
        <v>9481</v>
      </c>
      <c r="C3366">
        <v>0</v>
      </c>
      <c r="D3366" t="s">
        <v>28</v>
      </c>
      <c r="E3366">
        <v>0</v>
      </c>
      <c r="G3366" t="s">
        <v>253</v>
      </c>
      <c r="O3366" t="s">
        <v>17871</v>
      </c>
      <c r="P3366">
        <f t="shared" si="52"/>
        <v>0</v>
      </c>
    </row>
    <row r="3367" spans="1:16" hidden="1" x14ac:dyDescent="0.25">
      <c r="A3367" t="str">
        <f>"ZZKAOS25"</f>
        <v>ZZKAOS25</v>
      </c>
      <c r="B3367" t="s">
        <v>11420</v>
      </c>
      <c r="C3367">
        <v>0</v>
      </c>
      <c r="D3367" t="s">
        <v>28</v>
      </c>
      <c r="E3367">
        <v>0</v>
      </c>
      <c r="F3367" t="s">
        <v>879</v>
      </c>
      <c r="G3367" t="s">
        <v>253</v>
      </c>
      <c r="O3367" t="s">
        <v>17872</v>
      </c>
      <c r="P3367">
        <f t="shared" si="52"/>
        <v>0</v>
      </c>
    </row>
    <row r="3368" spans="1:16" hidden="1" x14ac:dyDescent="0.25">
      <c r="A3368" t="str">
        <f>"ZZKAOS221"</f>
        <v>ZZKAOS221</v>
      </c>
      <c r="B3368" t="s">
        <v>9475</v>
      </c>
      <c r="C3368">
        <v>17</v>
      </c>
      <c r="D3368" t="s">
        <v>28</v>
      </c>
      <c r="E3368">
        <v>17</v>
      </c>
      <c r="G3368" t="s">
        <v>253</v>
      </c>
      <c r="O3368" t="s">
        <v>17873</v>
      </c>
      <c r="P3368">
        <f t="shared" si="52"/>
        <v>0</v>
      </c>
    </row>
    <row r="3369" spans="1:16" hidden="1" x14ac:dyDescent="0.25">
      <c r="A3369" t="str">
        <f>"ZZKAOS237"</f>
        <v>ZZKAOS237</v>
      </c>
      <c r="B3369" t="s">
        <v>11421</v>
      </c>
      <c r="C3369">
        <v>0</v>
      </c>
      <c r="D3369" t="s">
        <v>28</v>
      </c>
      <c r="E3369">
        <v>0</v>
      </c>
      <c r="G3369" t="s">
        <v>253</v>
      </c>
      <c r="O3369" t="s">
        <v>17874</v>
      </c>
      <c r="P3369">
        <f t="shared" si="52"/>
        <v>0</v>
      </c>
    </row>
    <row r="3370" spans="1:16" hidden="1" x14ac:dyDescent="0.25">
      <c r="A3370" t="str">
        <f>"ZZKAOS224"</f>
        <v>ZZKAOS224</v>
      </c>
      <c r="B3370" t="s">
        <v>11422</v>
      </c>
      <c r="C3370">
        <v>0</v>
      </c>
      <c r="D3370" t="s">
        <v>28</v>
      </c>
      <c r="E3370">
        <v>0</v>
      </c>
      <c r="G3370" t="s">
        <v>253</v>
      </c>
      <c r="O3370" t="s">
        <v>17875</v>
      </c>
      <c r="P3370">
        <f t="shared" si="52"/>
        <v>0</v>
      </c>
    </row>
    <row r="3371" spans="1:16" hidden="1" x14ac:dyDescent="0.25">
      <c r="A3371" t="str">
        <f>"ZZKAOS223"</f>
        <v>ZZKAOS223</v>
      </c>
      <c r="B3371" t="s">
        <v>11423</v>
      </c>
      <c r="C3371">
        <v>0</v>
      </c>
      <c r="D3371" t="s">
        <v>28</v>
      </c>
      <c r="E3371">
        <v>0</v>
      </c>
      <c r="G3371" t="s">
        <v>253</v>
      </c>
      <c r="O3371" t="s">
        <v>17876</v>
      </c>
      <c r="P3371">
        <f t="shared" si="52"/>
        <v>0</v>
      </c>
    </row>
    <row r="3372" spans="1:16" hidden="1" x14ac:dyDescent="0.25">
      <c r="A3372" t="str">
        <f>"ZZKAOS77"</f>
        <v>ZZKAOS77</v>
      </c>
      <c r="B3372" t="s">
        <v>11424</v>
      </c>
      <c r="C3372">
        <v>0</v>
      </c>
      <c r="D3372" t="s">
        <v>28</v>
      </c>
      <c r="E3372">
        <v>0</v>
      </c>
      <c r="F3372" t="s">
        <v>879</v>
      </c>
      <c r="G3372" t="s">
        <v>253</v>
      </c>
      <c r="O3372" t="s">
        <v>17877</v>
      </c>
      <c r="P3372">
        <f t="shared" si="52"/>
        <v>0</v>
      </c>
    </row>
    <row r="3373" spans="1:16" hidden="1" x14ac:dyDescent="0.25">
      <c r="A3373" t="str">
        <f>"ZZKAOS205"</f>
        <v>ZZKAOS205</v>
      </c>
      <c r="B3373" t="s">
        <v>11425</v>
      </c>
      <c r="C3373">
        <v>0</v>
      </c>
      <c r="D3373" t="s">
        <v>28</v>
      </c>
      <c r="E3373">
        <v>0</v>
      </c>
      <c r="F3373" t="s">
        <v>9307</v>
      </c>
      <c r="G3373" t="s">
        <v>253</v>
      </c>
      <c r="O3373" t="s">
        <v>11951</v>
      </c>
      <c r="P3373">
        <f t="shared" si="52"/>
        <v>0</v>
      </c>
    </row>
    <row r="3374" spans="1:16" hidden="1" x14ac:dyDescent="0.25">
      <c r="A3374" t="str">
        <f>"ZZKAOS27"</f>
        <v>ZZKAOS27</v>
      </c>
      <c r="B3374" t="s">
        <v>11426</v>
      </c>
      <c r="C3374">
        <v>0</v>
      </c>
      <c r="D3374" t="s">
        <v>28</v>
      </c>
      <c r="E3374">
        <v>0</v>
      </c>
      <c r="F3374" t="s">
        <v>879</v>
      </c>
      <c r="G3374" t="s">
        <v>253</v>
      </c>
      <c r="O3374" t="s">
        <v>17878</v>
      </c>
      <c r="P3374">
        <f t="shared" si="52"/>
        <v>0</v>
      </c>
    </row>
    <row r="3375" spans="1:16" hidden="1" x14ac:dyDescent="0.25">
      <c r="A3375" t="str">
        <f>"ZZKAOS232"</f>
        <v>ZZKAOS232</v>
      </c>
      <c r="B3375" t="s">
        <v>11427</v>
      </c>
      <c r="C3375">
        <v>0</v>
      </c>
      <c r="D3375" t="s">
        <v>28</v>
      </c>
      <c r="E3375">
        <v>0</v>
      </c>
      <c r="G3375" t="s">
        <v>253</v>
      </c>
      <c r="O3375" t="s">
        <v>17879</v>
      </c>
      <c r="P3375">
        <f t="shared" si="52"/>
        <v>0</v>
      </c>
    </row>
    <row r="3376" spans="1:16" hidden="1" x14ac:dyDescent="0.25">
      <c r="A3376" t="str">
        <f>"ZZKAOS194"</f>
        <v>ZZKAOS194</v>
      </c>
      <c r="B3376" t="s">
        <v>11428</v>
      </c>
      <c r="C3376">
        <v>0</v>
      </c>
      <c r="D3376" t="s">
        <v>28</v>
      </c>
      <c r="E3376">
        <v>0</v>
      </c>
      <c r="F3376" t="s">
        <v>9307</v>
      </c>
      <c r="G3376" t="s">
        <v>253</v>
      </c>
      <c r="O3376" t="s">
        <v>17880</v>
      </c>
      <c r="P3376">
        <f t="shared" si="52"/>
        <v>0</v>
      </c>
    </row>
    <row r="3377" spans="1:16" hidden="1" x14ac:dyDescent="0.25">
      <c r="A3377" t="str">
        <f>"QKAOS09"</f>
        <v>QKAOS09</v>
      </c>
      <c r="B3377" t="s">
        <v>5610</v>
      </c>
      <c r="C3377">
        <v>0</v>
      </c>
      <c r="D3377" t="s">
        <v>28</v>
      </c>
      <c r="E3377">
        <v>0</v>
      </c>
      <c r="F3377" t="s">
        <v>749</v>
      </c>
      <c r="O3377" t="s">
        <v>17881</v>
      </c>
      <c r="P3377">
        <f t="shared" si="52"/>
        <v>0</v>
      </c>
    </row>
    <row r="3378" spans="1:16" hidden="1" x14ac:dyDescent="0.25">
      <c r="A3378" t="str">
        <f>"ZZKAOS195"</f>
        <v>ZZKAOS195</v>
      </c>
      <c r="B3378" t="s">
        <v>5610</v>
      </c>
      <c r="C3378">
        <v>639</v>
      </c>
      <c r="D3378" t="s">
        <v>28</v>
      </c>
      <c r="E3378">
        <v>639</v>
      </c>
      <c r="O3378" t="s">
        <v>17882</v>
      </c>
      <c r="P3378">
        <f t="shared" si="52"/>
        <v>0</v>
      </c>
    </row>
    <row r="3379" spans="1:16" hidden="1" x14ac:dyDescent="0.25">
      <c r="A3379" t="str">
        <f>"QKAOS01"</f>
        <v>QKAOS01</v>
      </c>
      <c r="B3379" t="s">
        <v>11429</v>
      </c>
      <c r="C3379">
        <v>0</v>
      </c>
      <c r="D3379" t="s">
        <v>28</v>
      </c>
      <c r="E3379">
        <v>0</v>
      </c>
      <c r="F3379" t="s">
        <v>125</v>
      </c>
      <c r="O3379" t="s">
        <v>17883</v>
      </c>
      <c r="P3379">
        <f t="shared" si="52"/>
        <v>0</v>
      </c>
    </row>
    <row r="3380" spans="1:16" hidden="1" x14ac:dyDescent="0.25">
      <c r="A3380" t="str">
        <f>"ZZKAOS28"</f>
        <v>ZZKAOS28</v>
      </c>
      <c r="B3380" t="s">
        <v>11430</v>
      </c>
      <c r="C3380">
        <v>0</v>
      </c>
      <c r="D3380" t="s">
        <v>28</v>
      </c>
      <c r="E3380">
        <v>0</v>
      </c>
      <c r="F3380" t="s">
        <v>879</v>
      </c>
      <c r="G3380" t="s">
        <v>253</v>
      </c>
      <c r="O3380" t="s">
        <v>17884</v>
      </c>
      <c r="P3380">
        <f t="shared" si="52"/>
        <v>0</v>
      </c>
    </row>
    <row r="3381" spans="1:16" hidden="1" x14ac:dyDescent="0.25">
      <c r="A3381" t="str">
        <f>"ZZKAOS113"</f>
        <v>ZZKAOS113</v>
      </c>
      <c r="B3381" t="s">
        <v>11431</v>
      </c>
      <c r="C3381">
        <v>0</v>
      </c>
      <c r="D3381" t="s">
        <v>28</v>
      </c>
      <c r="E3381">
        <v>0</v>
      </c>
      <c r="G3381" t="s">
        <v>253</v>
      </c>
      <c r="O3381" t="s">
        <v>17885</v>
      </c>
      <c r="P3381">
        <f t="shared" si="52"/>
        <v>0</v>
      </c>
    </row>
    <row r="3382" spans="1:16" hidden="1" x14ac:dyDescent="0.25">
      <c r="A3382" t="str">
        <f>"QKAOS08"</f>
        <v>QKAOS08</v>
      </c>
      <c r="B3382" t="s">
        <v>5607</v>
      </c>
      <c r="C3382">
        <v>16</v>
      </c>
      <c r="D3382" t="s">
        <v>28</v>
      </c>
      <c r="E3382">
        <v>16</v>
      </c>
      <c r="F3382" t="s">
        <v>5608</v>
      </c>
      <c r="G3382" t="s">
        <v>253</v>
      </c>
      <c r="O3382" t="s">
        <v>17886</v>
      </c>
      <c r="P3382">
        <f t="shared" si="52"/>
        <v>0</v>
      </c>
    </row>
    <row r="3383" spans="1:16" hidden="1" x14ac:dyDescent="0.25">
      <c r="A3383" t="str">
        <f>"ZZKAOS29"</f>
        <v>ZZKAOS29</v>
      </c>
      <c r="B3383" t="s">
        <v>5607</v>
      </c>
      <c r="C3383">
        <v>0</v>
      </c>
      <c r="D3383" t="s">
        <v>28</v>
      </c>
      <c r="E3383">
        <v>0</v>
      </c>
      <c r="F3383" t="s">
        <v>879</v>
      </c>
      <c r="G3383" t="s">
        <v>253</v>
      </c>
      <c r="O3383" t="s">
        <v>17887</v>
      </c>
      <c r="P3383">
        <f t="shared" si="52"/>
        <v>0</v>
      </c>
    </row>
    <row r="3384" spans="1:16" hidden="1" x14ac:dyDescent="0.25">
      <c r="A3384" t="str">
        <f>"ZZKAOS154"</f>
        <v>ZZKAOS154</v>
      </c>
      <c r="B3384" t="s">
        <v>11432</v>
      </c>
      <c r="C3384">
        <v>0</v>
      </c>
      <c r="D3384" t="s">
        <v>28</v>
      </c>
      <c r="E3384">
        <v>0</v>
      </c>
      <c r="G3384" t="s">
        <v>253</v>
      </c>
      <c r="O3384" t="s">
        <v>17888</v>
      </c>
      <c r="P3384">
        <f t="shared" si="52"/>
        <v>0</v>
      </c>
    </row>
    <row r="3385" spans="1:16" hidden="1" x14ac:dyDescent="0.25">
      <c r="A3385" t="str">
        <f>"ZZKAOS99"</f>
        <v>ZZKAOS99</v>
      </c>
      <c r="B3385" t="s">
        <v>9609</v>
      </c>
      <c r="C3385">
        <v>37</v>
      </c>
      <c r="D3385" t="s">
        <v>28</v>
      </c>
      <c r="E3385">
        <v>37</v>
      </c>
      <c r="G3385" t="s">
        <v>253</v>
      </c>
      <c r="O3385" t="s">
        <v>17889</v>
      </c>
      <c r="P3385">
        <f t="shared" si="52"/>
        <v>0</v>
      </c>
    </row>
    <row r="3386" spans="1:16" hidden="1" x14ac:dyDescent="0.25">
      <c r="A3386" t="str">
        <f>"ZZKAOS30"</f>
        <v>ZZKAOS30</v>
      </c>
      <c r="B3386" t="s">
        <v>11433</v>
      </c>
      <c r="C3386">
        <v>0</v>
      </c>
      <c r="D3386" t="s">
        <v>28</v>
      </c>
      <c r="E3386">
        <v>0</v>
      </c>
      <c r="F3386" t="s">
        <v>879</v>
      </c>
      <c r="G3386" t="s">
        <v>253</v>
      </c>
      <c r="O3386" t="s">
        <v>17890</v>
      </c>
      <c r="P3386">
        <f t="shared" si="52"/>
        <v>0</v>
      </c>
    </row>
    <row r="3387" spans="1:16" hidden="1" x14ac:dyDescent="0.25">
      <c r="A3387" t="str">
        <f>"ZZKAOS31"</f>
        <v>ZZKAOS31</v>
      </c>
      <c r="B3387" t="s">
        <v>11434</v>
      </c>
      <c r="C3387">
        <v>0</v>
      </c>
      <c r="D3387" t="s">
        <v>28</v>
      </c>
      <c r="E3387">
        <v>0</v>
      </c>
      <c r="F3387" t="s">
        <v>879</v>
      </c>
      <c r="G3387" t="s">
        <v>253</v>
      </c>
      <c r="O3387" t="s">
        <v>17891</v>
      </c>
      <c r="P3387">
        <f t="shared" si="52"/>
        <v>0</v>
      </c>
    </row>
    <row r="3388" spans="1:16" hidden="1" x14ac:dyDescent="0.25">
      <c r="A3388" t="str">
        <f>"ZZKAOS32"</f>
        <v>ZZKAOS32</v>
      </c>
      <c r="B3388" t="s">
        <v>9573</v>
      </c>
      <c r="C3388">
        <v>0</v>
      </c>
      <c r="D3388" t="s">
        <v>28</v>
      </c>
      <c r="E3388">
        <v>0</v>
      </c>
      <c r="F3388" t="s">
        <v>879</v>
      </c>
      <c r="G3388" t="s">
        <v>253</v>
      </c>
      <c r="O3388" t="s">
        <v>17892</v>
      </c>
      <c r="P3388">
        <f t="shared" si="52"/>
        <v>0</v>
      </c>
    </row>
    <row r="3389" spans="1:16" hidden="1" x14ac:dyDescent="0.25">
      <c r="A3389" t="str">
        <f>"ZZKAOS268"</f>
        <v>ZZKAOS268</v>
      </c>
      <c r="B3389" t="s">
        <v>9530</v>
      </c>
      <c r="C3389">
        <v>152</v>
      </c>
      <c r="D3389" t="s">
        <v>28</v>
      </c>
      <c r="E3389">
        <v>152</v>
      </c>
      <c r="G3389" t="s">
        <v>253</v>
      </c>
      <c r="O3389" t="s">
        <v>17893</v>
      </c>
      <c r="P3389">
        <f t="shared" si="52"/>
        <v>0</v>
      </c>
    </row>
    <row r="3390" spans="1:16" x14ac:dyDescent="0.25">
      <c r="A3390" t="str">
        <f>"ZZKAOS289"</f>
        <v>ZZKAOS289</v>
      </c>
      <c r="B3390" t="s">
        <v>9559</v>
      </c>
      <c r="C3390">
        <v>0</v>
      </c>
      <c r="D3390" t="s">
        <v>28</v>
      </c>
      <c r="E3390">
        <v>0</v>
      </c>
      <c r="F3390" t="s">
        <v>9560</v>
      </c>
      <c r="O3390" t="s">
        <v>6517</v>
      </c>
      <c r="P3390">
        <f t="shared" si="52"/>
        <v>50</v>
      </c>
    </row>
    <row r="3391" spans="1:16" hidden="1" x14ac:dyDescent="0.25">
      <c r="A3391" t="str">
        <f>"ZZKAOS92"</f>
        <v>ZZKAOS92</v>
      </c>
      <c r="B3391" t="s">
        <v>9603</v>
      </c>
      <c r="C3391">
        <v>0</v>
      </c>
      <c r="D3391" t="s">
        <v>28</v>
      </c>
      <c r="E3391">
        <v>0</v>
      </c>
      <c r="F3391" t="s">
        <v>879</v>
      </c>
      <c r="G3391" t="s">
        <v>253</v>
      </c>
      <c r="O3391" t="s">
        <v>13928</v>
      </c>
      <c r="P3391">
        <f t="shared" si="52"/>
        <v>0</v>
      </c>
    </row>
    <row r="3392" spans="1:16" x14ac:dyDescent="0.25">
      <c r="A3392" t="str">
        <f>"ZZKAOS090"</f>
        <v>ZZKAOS090</v>
      </c>
      <c r="B3392" t="s">
        <v>9403</v>
      </c>
      <c r="C3392">
        <v>2000</v>
      </c>
      <c r="D3392" t="s">
        <v>28</v>
      </c>
      <c r="E3392">
        <v>2000</v>
      </c>
      <c r="O3392" t="s">
        <v>13931</v>
      </c>
      <c r="P3392">
        <f t="shared" si="52"/>
        <v>163</v>
      </c>
    </row>
    <row r="3393" spans="1:16" hidden="1" x14ac:dyDescent="0.25">
      <c r="A3393" t="str">
        <f>"ZZKAOS178"</f>
        <v>ZZKAOS178</v>
      </c>
      <c r="B3393" t="s">
        <v>11435</v>
      </c>
      <c r="C3393">
        <v>0</v>
      </c>
      <c r="D3393" t="s">
        <v>28</v>
      </c>
      <c r="E3393">
        <v>0</v>
      </c>
      <c r="G3393" t="s">
        <v>253</v>
      </c>
      <c r="O3393" t="s">
        <v>17894</v>
      </c>
      <c r="P3393">
        <f t="shared" si="52"/>
        <v>0</v>
      </c>
    </row>
    <row r="3394" spans="1:16" hidden="1" x14ac:dyDescent="0.25">
      <c r="A3394" t="str">
        <f>"ZZKAOS160"</f>
        <v>ZZKAOS160</v>
      </c>
      <c r="B3394" t="s">
        <v>9432</v>
      </c>
      <c r="C3394">
        <v>0</v>
      </c>
      <c r="D3394" t="s">
        <v>28</v>
      </c>
      <c r="E3394">
        <v>0</v>
      </c>
      <c r="G3394" t="s">
        <v>253</v>
      </c>
      <c r="O3394" t="s">
        <v>13929</v>
      </c>
      <c r="P3394">
        <f t="shared" si="52"/>
        <v>0</v>
      </c>
    </row>
    <row r="3395" spans="1:16" hidden="1" x14ac:dyDescent="0.25">
      <c r="A3395" t="str">
        <f>"ZZKAOS231"</f>
        <v>ZZKAOS231</v>
      </c>
      <c r="B3395" t="s">
        <v>11436</v>
      </c>
      <c r="C3395">
        <v>0</v>
      </c>
      <c r="D3395" t="s">
        <v>28</v>
      </c>
      <c r="E3395">
        <v>0</v>
      </c>
      <c r="G3395" t="s">
        <v>253</v>
      </c>
      <c r="O3395" t="s">
        <v>13934</v>
      </c>
      <c r="P3395">
        <f t="shared" ref="P3395:P3458" si="53">SUMIFS($C$2:$C$7959,$B$2:$B$7959,O3395)</f>
        <v>0</v>
      </c>
    </row>
    <row r="3396" spans="1:16" x14ac:dyDescent="0.25">
      <c r="A3396" t="str">
        <f>"ZZKAOS115"</f>
        <v>ZZKAOS115</v>
      </c>
      <c r="B3396" t="s">
        <v>11437</v>
      </c>
      <c r="C3396">
        <v>0</v>
      </c>
      <c r="D3396" t="s">
        <v>28</v>
      </c>
      <c r="E3396">
        <v>0</v>
      </c>
      <c r="G3396" t="s">
        <v>253</v>
      </c>
      <c r="O3396" t="s">
        <v>13517</v>
      </c>
      <c r="P3396">
        <f t="shared" si="53"/>
        <v>332</v>
      </c>
    </row>
    <row r="3397" spans="1:16" x14ac:dyDescent="0.25">
      <c r="A3397" t="str">
        <f>"ZZKAOS157"</f>
        <v>ZZKAOS157</v>
      </c>
      <c r="B3397" t="s">
        <v>11438</v>
      </c>
      <c r="C3397">
        <v>0</v>
      </c>
      <c r="D3397" t="s">
        <v>28</v>
      </c>
      <c r="E3397">
        <v>0</v>
      </c>
      <c r="G3397" t="s">
        <v>253</v>
      </c>
      <c r="O3397" t="s">
        <v>13925</v>
      </c>
      <c r="P3397">
        <f t="shared" si="53"/>
        <v>7</v>
      </c>
    </row>
    <row r="3398" spans="1:16" hidden="1" x14ac:dyDescent="0.25">
      <c r="A3398" t="str">
        <f>"ZZKAOS156"</f>
        <v>ZZKAOS156</v>
      </c>
      <c r="B3398" t="s">
        <v>11439</v>
      </c>
      <c r="C3398">
        <v>0</v>
      </c>
      <c r="D3398" t="s">
        <v>28</v>
      </c>
      <c r="E3398">
        <v>0</v>
      </c>
      <c r="G3398" t="s">
        <v>253</v>
      </c>
      <c r="O3398" t="s">
        <v>17895</v>
      </c>
      <c r="P3398">
        <f t="shared" si="53"/>
        <v>0</v>
      </c>
    </row>
    <row r="3399" spans="1:16" hidden="1" x14ac:dyDescent="0.25">
      <c r="A3399" t="str">
        <f>"ZZKAOS33"</f>
        <v>ZZKAOS33</v>
      </c>
      <c r="B3399" t="s">
        <v>11440</v>
      </c>
      <c r="C3399">
        <v>0</v>
      </c>
      <c r="D3399" t="s">
        <v>28</v>
      </c>
      <c r="E3399">
        <v>0</v>
      </c>
      <c r="F3399" t="s">
        <v>879</v>
      </c>
      <c r="G3399" t="s">
        <v>253</v>
      </c>
      <c r="O3399" t="s">
        <v>17896</v>
      </c>
      <c r="P3399">
        <f t="shared" si="53"/>
        <v>0</v>
      </c>
    </row>
    <row r="3400" spans="1:16" hidden="1" x14ac:dyDescent="0.25">
      <c r="A3400" t="str">
        <f>"ZZKAOS34"</f>
        <v>ZZKAOS34</v>
      </c>
      <c r="B3400" t="s">
        <v>11441</v>
      </c>
      <c r="C3400">
        <v>0</v>
      </c>
      <c r="D3400" t="s">
        <v>28</v>
      </c>
      <c r="E3400">
        <v>0</v>
      </c>
      <c r="F3400" t="s">
        <v>879</v>
      </c>
      <c r="G3400" t="s">
        <v>253</v>
      </c>
      <c r="O3400" t="s">
        <v>6523</v>
      </c>
      <c r="P3400">
        <f t="shared" si="53"/>
        <v>0</v>
      </c>
    </row>
    <row r="3401" spans="1:16" x14ac:dyDescent="0.25">
      <c r="A3401" t="str">
        <f>"ZZKAOS116"</f>
        <v>ZZKAOS116</v>
      </c>
      <c r="B3401" t="s">
        <v>11442</v>
      </c>
      <c r="C3401">
        <v>0</v>
      </c>
      <c r="D3401" t="s">
        <v>28</v>
      </c>
      <c r="E3401">
        <v>0</v>
      </c>
      <c r="G3401" t="s">
        <v>253</v>
      </c>
      <c r="O3401" t="s">
        <v>13926</v>
      </c>
      <c r="P3401">
        <f t="shared" si="53"/>
        <v>46</v>
      </c>
    </row>
    <row r="3402" spans="1:16" x14ac:dyDescent="0.25">
      <c r="A3402" t="str">
        <f>"ZZKAOS277"</f>
        <v>ZZKAOS277</v>
      </c>
      <c r="B3402" t="s">
        <v>9541</v>
      </c>
      <c r="C3402">
        <v>2</v>
      </c>
      <c r="D3402" t="s">
        <v>28</v>
      </c>
      <c r="E3402">
        <v>2</v>
      </c>
      <c r="O3402" t="s">
        <v>13932</v>
      </c>
      <c r="P3402">
        <f t="shared" si="53"/>
        <v>388</v>
      </c>
    </row>
    <row r="3403" spans="1:16" hidden="1" x14ac:dyDescent="0.25">
      <c r="A3403" t="str">
        <f>"ZZKAOS179"</f>
        <v>ZZKAOS179</v>
      </c>
      <c r="B3403" t="s">
        <v>11443</v>
      </c>
      <c r="C3403">
        <v>0</v>
      </c>
      <c r="D3403" t="s">
        <v>28</v>
      </c>
      <c r="E3403">
        <v>0</v>
      </c>
      <c r="G3403" t="s">
        <v>253</v>
      </c>
      <c r="O3403" t="s">
        <v>17897</v>
      </c>
      <c r="P3403">
        <f t="shared" si="53"/>
        <v>0</v>
      </c>
    </row>
    <row r="3404" spans="1:16" x14ac:dyDescent="0.25">
      <c r="A3404" t="str">
        <f>"ZZKAOS286"</f>
        <v>ZZKAOS286</v>
      </c>
      <c r="B3404" t="s">
        <v>9552</v>
      </c>
      <c r="C3404">
        <v>6639</v>
      </c>
      <c r="D3404" t="s">
        <v>28</v>
      </c>
      <c r="E3404">
        <v>6639</v>
      </c>
      <c r="F3404" t="s">
        <v>125</v>
      </c>
      <c r="O3404" t="s">
        <v>13927</v>
      </c>
      <c r="P3404">
        <f t="shared" si="53"/>
        <v>102</v>
      </c>
    </row>
    <row r="3405" spans="1:16" hidden="1" x14ac:dyDescent="0.25">
      <c r="A3405" t="str">
        <f>"ZZKAOS261"</f>
        <v>ZZKAOS261</v>
      </c>
      <c r="B3405" t="s">
        <v>11444</v>
      </c>
      <c r="C3405">
        <v>0</v>
      </c>
      <c r="D3405" t="s">
        <v>28</v>
      </c>
      <c r="E3405">
        <v>0</v>
      </c>
      <c r="O3405" t="s">
        <v>13930</v>
      </c>
      <c r="P3405">
        <f t="shared" si="53"/>
        <v>0</v>
      </c>
    </row>
    <row r="3406" spans="1:16" x14ac:dyDescent="0.25">
      <c r="A3406" t="str">
        <f>"ZZKAOS290"</f>
        <v>ZZKAOS290</v>
      </c>
      <c r="B3406" t="s">
        <v>9563</v>
      </c>
      <c r="C3406">
        <v>3275</v>
      </c>
      <c r="D3406" t="s">
        <v>28</v>
      </c>
      <c r="E3406">
        <v>3275</v>
      </c>
      <c r="F3406" t="s">
        <v>1364</v>
      </c>
      <c r="O3406" t="s">
        <v>13933</v>
      </c>
      <c r="P3406">
        <f t="shared" si="53"/>
        <v>229</v>
      </c>
    </row>
    <row r="3407" spans="1:16" hidden="1" x14ac:dyDescent="0.25">
      <c r="A3407" t="str">
        <f>"ZZKAOS219"</f>
        <v>ZZKAOS219</v>
      </c>
      <c r="B3407" t="s">
        <v>9471</v>
      </c>
      <c r="C3407">
        <v>25</v>
      </c>
      <c r="D3407" t="s">
        <v>28</v>
      </c>
      <c r="E3407">
        <v>25</v>
      </c>
      <c r="G3407" t="s">
        <v>253</v>
      </c>
      <c r="O3407" t="s">
        <v>17898</v>
      </c>
      <c r="P3407">
        <f t="shared" si="53"/>
        <v>0</v>
      </c>
    </row>
    <row r="3408" spans="1:16" hidden="1" x14ac:dyDescent="0.25">
      <c r="A3408" t="str">
        <f>"ZZKAOS218"</f>
        <v>ZZKAOS218</v>
      </c>
      <c r="B3408" t="s">
        <v>9469</v>
      </c>
      <c r="C3408">
        <v>1771</v>
      </c>
      <c r="D3408" t="s">
        <v>28</v>
      </c>
      <c r="E3408">
        <v>1771</v>
      </c>
      <c r="G3408" t="s">
        <v>253</v>
      </c>
      <c r="O3408" t="s">
        <v>17899</v>
      </c>
      <c r="P3408">
        <f t="shared" si="53"/>
        <v>0</v>
      </c>
    </row>
    <row r="3409" spans="1:16" hidden="1" x14ac:dyDescent="0.25">
      <c r="A3409" t="str">
        <f>"ZZKAOS284"</f>
        <v>ZZKAOS284</v>
      </c>
      <c r="B3409" t="s">
        <v>5628</v>
      </c>
      <c r="C3409">
        <v>1365</v>
      </c>
      <c r="D3409" t="s">
        <v>28</v>
      </c>
      <c r="E3409">
        <v>1365</v>
      </c>
      <c r="O3409" t="s">
        <v>13515</v>
      </c>
      <c r="P3409">
        <f t="shared" si="53"/>
        <v>0</v>
      </c>
    </row>
    <row r="3410" spans="1:16" hidden="1" x14ac:dyDescent="0.25">
      <c r="A3410" t="str">
        <f>"QKAOS18"</f>
        <v>QKAOS18</v>
      </c>
      <c r="B3410" t="s">
        <v>5628</v>
      </c>
      <c r="C3410">
        <v>0</v>
      </c>
      <c r="D3410" t="s">
        <v>28</v>
      </c>
      <c r="E3410">
        <v>0</v>
      </c>
      <c r="O3410" t="s">
        <v>17900</v>
      </c>
      <c r="P3410">
        <f t="shared" si="53"/>
        <v>0</v>
      </c>
    </row>
    <row r="3411" spans="1:16" hidden="1" x14ac:dyDescent="0.25">
      <c r="A3411" t="str">
        <f>"ZZKAOS158"</f>
        <v>ZZKAOS158</v>
      </c>
      <c r="B3411" t="s">
        <v>11445</v>
      </c>
      <c r="C3411">
        <v>0</v>
      </c>
      <c r="D3411" t="s">
        <v>28</v>
      </c>
      <c r="E3411">
        <v>0</v>
      </c>
      <c r="G3411" t="s">
        <v>253</v>
      </c>
      <c r="O3411" t="s">
        <v>17901</v>
      </c>
      <c r="P3411">
        <f t="shared" si="53"/>
        <v>0</v>
      </c>
    </row>
    <row r="3412" spans="1:16" hidden="1" x14ac:dyDescent="0.25">
      <c r="A3412" t="str">
        <f>"ZZKAOS161"</f>
        <v>ZZKAOS161</v>
      </c>
      <c r="B3412" t="s">
        <v>11446</v>
      </c>
      <c r="C3412">
        <v>0</v>
      </c>
      <c r="D3412" t="s">
        <v>28</v>
      </c>
      <c r="E3412">
        <v>0</v>
      </c>
      <c r="G3412" t="s">
        <v>253</v>
      </c>
      <c r="O3412" t="s">
        <v>17902</v>
      </c>
      <c r="P3412">
        <f t="shared" si="53"/>
        <v>0</v>
      </c>
    </row>
    <row r="3413" spans="1:16" x14ac:dyDescent="0.25">
      <c r="A3413" t="str">
        <f>"ZZKAOS199"</f>
        <v>ZZKAOS199</v>
      </c>
      <c r="B3413" t="s">
        <v>9457</v>
      </c>
      <c r="C3413">
        <v>0</v>
      </c>
      <c r="D3413" t="s">
        <v>28</v>
      </c>
      <c r="E3413">
        <v>0</v>
      </c>
      <c r="G3413" t="s">
        <v>253</v>
      </c>
      <c r="O3413" t="s">
        <v>13514</v>
      </c>
      <c r="P3413">
        <f t="shared" si="53"/>
        <v>18</v>
      </c>
    </row>
    <row r="3414" spans="1:16" hidden="1" x14ac:dyDescent="0.25">
      <c r="A3414" t="str">
        <f>"ZZKAOS288"</f>
        <v>ZZKAOS288</v>
      </c>
      <c r="B3414" t="s">
        <v>9556</v>
      </c>
      <c r="C3414">
        <v>1168</v>
      </c>
      <c r="D3414" t="s">
        <v>28</v>
      </c>
      <c r="E3414">
        <v>1168</v>
      </c>
      <c r="F3414" t="s">
        <v>9557</v>
      </c>
      <c r="O3414" t="s">
        <v>17903</v>
      </c>
      <c r="P3414">
        <f t="shared" si="53"/>
        <v>0</v>
      </c>
    </row>
    <row r="3415" spans="1:16" hidden="1" x14ac:dyDescent="0.25">
      <c r="A3415" t="str">
        <f>"ZZKAOS088"</f>
        <v>ZZKAOS088</v>
      </c>
      <c r="B3415" t="s">
        <v>9401</v>
      </c>
      <c r="C3415">
        <v>7541</v>
      </c>
      <c r="D3415" t="s">
        <v>28</v>
      </c>
      <c r="E3415">
        <v>7541</v>
      </c>
      <c r="O3415" t="s">
        <v>17904</v>
      </c>
      <c r="P3415">
        <f t="shared" si="53"/>
        <v>0</v>
      </c>
    </row>
    <row r="3416" spans="1:16" hidden="1" x14ac:dyDescent="0.25">
      <c r="A3416" t="str">
        <f>"ZZKAOS198"</f>
        <v>ZZKAOS198</v>
      </c>
      <c r="B3416" t="s">
        <v>9455</v>
      </c>
      <c r="C3416">
        <v>593</v>
      </c>
      <c r="D3416" t="s">
        <v>28</v>
      </c>
      <c r="E3416">
        <v>593</v>
      </c>
      <c r="F3416" t="s">
        <v>9307</v>
      </c>
      <c r="G3416" t="s">
        <v>253</v>
      </c>
      <c r="O3416" t="s">
        <v>11952</v>
      </c>
      <c r="P3416">
        <f t="shared" si="53"/>
        <v>0</v>
      </c>
    </row>
    <row r="3417" spans="1:16" hidden="1" x14ac:dyDescent="0.25">
      <c r="A3417" t="str">
        <f>"ZZKAOS250"</f>
        <v>ZZKAOS250</v>
      </c>
      <c r="B3417" t="s">
        <v>9499</v>
      </c>
      <c r="C3417">
        <v>13843</v>
      </c>
      <c r="D3417" t="s">
        <v>28</v>
      </c>
      <c r="E3417">
        <v>13843</v>
      </c>
      <c r="G3417" t="s">
        <v>253</v>
      </c>
      <c r="O3417" t="s">
        <v>11953</v>
      </c>
      <c r="P3417">
        <f t="shared" si="53"/>
        <v>0</v>
      </c>
    </row>
    <row r="3418" spans="1:16" x14ac:dyDescent="0.25">
      <c r="A3418" t="str">
        <f>"ZZKAOS235"</f>
        <v>ZZKAOS235</v>
      </c>
      <c r="B3418" t="s">
        <v>9487</v>
      </c>
      <c r="C3418">
        <v>0</v>
      </c>
      <c r="D3418" t="s">
        <v>28</v>
      </c>
      <c r="E3418">
        <v>0</v>
      </c>
      <c r="G3418" t="s">
        <v>253</v>
      </c>
      <c r="O3418" t="s">
        <v>788</v>
      </c>
      <c r="P3418">
        <f t="shared" si="53"/>
        <v>2</v>
      </c>
    </row>
    <row r="3419" spans="1:16" x14ac:dyDescent="0.25">
      <c r="A3419" t="str">
        <f>"ZZKAOS180"</f>
        <v>ZZKAOS180</v>
      </c>
      <c r="B3419" t="s">
        <v>11447</v>
      </c>
      <c r="C3419">
        <v>0</v>
      </c>
      <c r="D3419" t="s">
        <v>28</v>
      </c>
      <c r="E3419">
        <v>0</v>
      </c>
      <c r="G3419" t="s">
        <v>253</v>
      </c>
      <c r="O3419" t="s">
        <v>6459</v>
      </c>
      <c r="P3419">
        <f t="shared" si="53"/>
        <v>137</v>
      </c>
    </row>
    <row r="3420" spans="1:16" x14ac:dyDescent="0.25">
      <c r="A3420" t="str">
        <f>"ZZKAOS117"</f>
        <v>ZZKAOS117</v>
      </c>
      <c r="B3420" t="s">
        <v>11448</v>
      </c>
      <c r="C3420">
        <v>0</v>
      </c>
      <c r="D3420" t="s">
        <v>28</v>
      </c>
      <c r="E3420">
        <v>0</v>
      </c>
      <c r="G3420" t="s">
        <v>253</v>
      </c>
      <c r="O3420" t="s">
        <v>6463</v>
      </c>
      <c r="P3420">
        <f t="shared" si="53"/>
        <v>102</v>
      </c>
    </row>
    <row r="3421" spans="1:16" x14ac:dyDescent="0.25">
      <c r="A3421" t="str">
        <f>"ZZKAOS88"</f>
        <v>ZZKAOS88</v>
      </c>
      <c r="B3421" t="s">
        <v>11449</v>
      </c>
      <c r="C3421">
        <v>0</v>
      </c>
      <c r="D3421" t="s">
        <v>28</v>
      </c>
      <c r="E3421">
        <v>0</v>
      </c>
      <c r="F3421" t="s">
        <v>879</v>
      </c>
      <c r="G3421" t="s">
        <v>253</v>
      </c>
      <c r="O3421" t="s">
        <v>6489</v>
      </c>
      <c r="P3421">
        <f t="shared" si="53"/>
        <v>192</v>
      </c>
    </row>
    <row r="3422" spans="1:16" hidden="1" x14ac:dyDescent="0.25">
      <c r="A3422" t="str">
        <f>"QKAOS03"</f>
        <v>QKAOS03</v>
      </c>
      <c r="B3422" t="s">
        <v>5605</v>
      </c>
      <c r="C3422">
        <v>1</v>
      </c>
      <c r="D3422" t="s">
        <v>28</v>
      </c>
      <c r="E3422">
        <v>1</v>
      </c>
      <c r="F3422" t="s">
        <v>125</v>
      </c>
      <c r="O3422" t="s">
        <v>747</v>
      </c>
      <c r="P3422">
        <f t="shared" si="53"/>
        <v>0</v>
      </c>
    </row>
    <row r="3423" spans="1:16" x14ac:dyDescent="0.25">
      <c r="A3423" t="str">
        <f>"QKAOS14"</f>
        <v>QKAOS14</v>
      </c>
      <c r="B3423" t="s">
        <v>5620</v>
      </c>
      <c r="C3423">
        <v>28</v>
      </c>
      <c r="D3423" t="s">
        <v>28</v>
      </c>
      <c r="E3423">
        <v>28</v>
      </c>
      <c r="F3423" t="s">
        <v>125</v>
      </c>
      <c r="O3423" t="s">
        <v>792</v>
      </c>
      <c r="P3423">
        <f t="shared" si="53"/>
        <v>93</v>
      </c>
    </row>
    <row r="3424" spans="1:16" hidden="1" x14ac:dyDescent="0.25">
      <c r="A3424" t="str">
        <f>"ZZKAOS26"</f>
        <v>ZZKAOS26</v>
      </c>
      <c r="B3424" t="s">
        <v>5618</v>
      </c>
      <c r="C3424">
        <v>2333</v>
      </c>
      <c r="D3424" t="s">
        <v>28</v>
      </c>
      <c r="E3424">
        <v>2333</v>
      </c>
      <c r="F3424" t="s">
        <v>125</v>
      </c>
      <c r="O3424" t="s">
        <v>6558</v>
      </c>
      <c r="P3424">
        <f t="shared" si="53"/>
        <v>0</v>
      </c>
    </row>
    <row r="3425" spans="1:16" hidden="1" x14ac:dyDescent="0.25">
      <c r="A3425" t="str">
        <f>"QKAOS13"</f>
        <v>QKAOS13</v>
      </c>
      <c r="B3425" t="s">
        <v>5618</v>
      </c>
      <c r="C3425">
        <v>0</v>
      </c>
      <c r="D3425" t="s">
        <v>28</v>
      </c>
      <c r="E3425">
        <v>0</v>
      </c>
      <c r="F3425" t="s">
        <v>125</v>
      </c>
      <c r="O3425" t="s">
        <v>761</v>
      </c>
      <c r="P3425">
        <f t="shared" si="53"/>
        <v>0</v>
      </c>
    </row>
    <row r="3426" spans="1:16" hidden="1" x14ac:dyDescent="0.25">
      <c r="A3426" t="str">
        <f>"ZZKAOS155"</f>
        <v>ZZKAOS155</v>
      </c>
      <c r="B3426" t="s">
        <v>9428</v>
      </c>
      <c r="C3426">
        <v>12048</v>
      </c>
      <c r="D3426" t="s">
        <v>28</v>
      </c>
      <c r="E3426">
        <v>12048</v>
      </c>
      <c r="G3426" t="s">
        <v>253</v>
      </c>
      <c r="O3426" t="s">
        <v>769</v>
      </c>
      <c r="P3426">
        <f t="shared" si="53"/>
        <v>0</v>
      </c>
    </row>
    <row r="3427" spans="1:16" hidden="1" x14ac:dyDescent="0.25">
      <c r="A3427" t="str">
        <f>"ZZKAOS269"</f>
        <v>ZZKAOS269</v>
      </c>
      <c r="B3427" t="s">
        <v>9532</v>
      </c>
      <c r="C3427">
        <v>5394</v>
      </c>
      <c r="D3427" t="s">
        <v>28</v>
      </c>
      <c r="E3427">
        <v>5394</v>
      </c>
      <c r="F3427" t="s">
        <v>281</v>
      </c>
      <c r="G3427" t="s">
        <v>253</v>
      </c>
      <c r="O3427" t="s">
        <v>775</v>
      </c>
      <c r="P3427">
        <f t="shared" si="53"/>
        <v>0</v>
      </c>
    </row>
    <row r="3428" spans="1:16" hidden="1" x14ac:dyDescent="0.25">
      <c r="A3428" t="str">
        <f>"ZZKAOS254"</f>
        <v>ZZKAOS254</v>
      </c>
      <c r="B3428" t="s">
        <v>11450</v>
      </c>
      <c r="C3428">
        <v>0</v>
      </c>
      <c r="D3428" t="s">
        <v>28</v>
      </c>
      <c r="E3428">
        <v>0</v>
      </c>
      <c r="O3428" t="s">
        <v>765</v>
      </c>
      <c r="P3428">
        <f t="shared" si="53"/>
        <v>0</v>
      </c>
    </row>
    <row r="3429" spans="1:16" hidden="1" x14ac:dyDescent="0.25">
      <c r="A3429" t="str">
        <f>"ZZKAOS35"</f>
        <v>ZZKAOS35</v>
      </c>
      <c r="B3429" t="s">
        <v>11451</v>
      </c>
      <c r="C3429">
        <v>0</v>
      </c>
      <c r="D3429" t="s">
        <v>28</v>
      </c>
      <c r="E3429">
        <v>0</v>
      </c>
      <c r="F3429" t="s">
        <v>879</v>
      </c>
      <c r="G3429" t="s">
        <v>253</v>
      </c>
      <c r="O3429" t="s">
        <v>771</v>
      </c>
      <c r="P3429">
        <f t="shared" si="53"/>
        <v>0</v>
      </c>
    </row>
    <row r="3430" spans="1:16" hidden="1" x14ac:dyDescent="0.25">
      <c r="A3430" t="str">
        <f>"ZZKAOS36"</f>
        <v>ZZKAOS36</v>
      </c>
      <c r="B3430" t="s">
        <v>11452</v>
      </c>
      <c r="C3430">
        <v>0</v>
      </c>
      <c r="D3430" t="s">
        <v>41</v>
      </c>
      <c r="E3430">
        <v>0</v>
      </c>
      <c r="F3430" t="s">
        <v>879</v>
      </c>
      <c r="G3430" t="s">
        <v>253</v>
      </c>
      <c r="O3430" t="s">
        <v>777</v>
      </c>
      <c r="P3430">
        <f t="shared" si="53"/>
        <v>0</v>
      </c>
    </row>
    <row r="3431" spans="1:16" hidden="1" x14ac:dyDescent="0.25">
      <c r="A3431" t="str">
        <f>"ZZKAOS37"</f>
        <v>ZZKAOS37</v>
      </c>
      <c r="B3431" t="s">
        <v>11453</v>
      </c>
      <c r="C3431">
        <v>0</v>
      </c>
      <c r="D3431" t="s">
        <v>28</v>
      </c>
      <c r="E3431">
        <v>0</v>
      </c>
      <c r="F3431" t="s">
        <v>879</v>
      </c>
      <c r="G3431" t="s">
        <v>253</v>
      </c>
      <c r="O3431" t="s">
        <v>767</v>
      </c>
      <c r="P3431">
        <f t="shared" si="53"/>
        <v>0</v>
      </c>
    </row>
    <row r="3432" spans="1:16" hidden="1" x14ac:dyDescent="0.25">
      <c r="A3432" t="str">
        <f>"ZZKAOS38"</f>
        <v>ZZKAOS38</v>
      </c>
      <c r="B3432" t="s">
        <v>11454</v>
      </c>
      <c r="C3432">
        <v>0</v>
      </c>
      <c r="D3432" t="s">
        <v>28</v>
      </c>
      <c r="E3432">
        <v>0</v>
      </c>
      <c r="F3432" t="s">
        <v>879</v>
      </c>
      <c r="G3432" t="s">
        <v>253</v>
      </c>
      <c r="O3432" t="s">
        <v>773</v>
      </c>
      <c r="P3432">
        <f t="shared" si="53"/>
        <v>0</v>
      </c>
    </row>
    <row r="3433" spans="1:16" hidden="1" x14ac:dyDescent="0.25">
      <c r="A3433" t="str">
        <f>"ZZKAOS39"</f>
        <v>ZZKAOS39</v>
      </c>
      <c r="B3433" t="s">
        <v>11455</v>
      </c>
      <c r="C3433">
        <v>0</v>
      </c>
      <c r="D3433" t="s">
        <v>28</v>
      </c>
      <c r="E3433">
        <v>0</v>
      </c>
      <c r="F3433" t="s">
        <v>879</v>
      </c>
      <c r="G3433" t="s">
        <v>253</v>
      </c>
      <c r="O3433" t="s">
        <v>779</v>
      </c>
      <c r="P3433">
        <f t="shared" si="53"/>
        <v>0</v>
      </c>
    </row>
    <row r="3434" spans="1:16" x14ac:dyDescent="0.25">
      <c r="A3434" t="str">
        <f>"ZZKAOS40"</f>
        <v>ZZKAOS40</v>
      </c>
      <c r="B3434" t="s">
        <v>11456</v>
      </c>
      <c r="C3434">
        <v>0</v>
      </c>
      <c r="D3434" t="s">
        <v>28</v>
      </c>
      <c r="E3434">
        <v>0</v>
      </c>
      <c r="F3434" t="s">
        <v>879</v>
      </c>
      <c r="G3434" t="s">
        <v>253</v>
      </c>
      <c r="O3434" t="s">
        <v>13916</v>
      </c>
      <c r="P3434">
        <f t="shared" si="53"/>
        <v>12</v>
      </c>
    </row>
    <row r="3435" spans="1:16" x14ac:dyDescent="0.25">
      <c r="A3435" t="str">
        <f>"ZZKAOS41"</f>
        <v>ZZKAOS41</v>
      </c>
      <c r="B3435" t="s">
        <v>9575</v>
      </c>
      <c r="C3435">
        <v>0</v>
      </c>
      <c r="D3435" t="s">
        <v>28</v>
      </c>
      <c r="E3435">
        <v>0</v>
      </c>
      <c r="F3435" t="s">
        <v>879</v>
      </c>
      <c r="G3435" t="s">
        <v>253</v>
      </c>
      <c r="O3435" t="s">
        <v>13904</v>
      </c>
      <c r="P3435">
        <f t="shared" si="53"/>
        <v>13</v>
      </c>
    </row>
    <row r="3436" spans="1:16" x14ac:dyDescent="0.25">
      <c r="A3436" t="str">
        <f>"ZZKAOS118"</f>
        <v>ZZKAOS118</v>
      </c>
      <c r="B3436" t="s">
        <v>9410</v>
      </c>
      <c r="C3436">
        <v>0</v>
      </c>
      <c r="D3436" t="s">
        <v>28</v>
      </c>
      <c r="E3436">
        <v>0</v>
      </c>
      <c r="G3436" t="s">
        <v>253</v>
      </c>
      <c r="O3436" t="s">
        <v>13905</v>
      </c>
      <c r="P3436">
        <f t="shared" si="53"/>
        <v>10</v>
      </c>
    </row>
    <row r="3437" spans="1:16" x14ac:dyDescent="0.25">
      <c r="A3437" t="str">
        <f>"ZZKAOS42"</f>
        <v>ZZKAOS42</v>
      </c>
      <c r="B3437" t="s">
        <v>9577</v>
      </c>
      <c r="C3437">
        <v>0</v>
      </c>
      <c r="D3437" t="s">
        <v>28</v>
      </c>
      <c r="E3437">
        <v>0</v>
      </c>
      <c r="F3437" t="s">
        <v>879</v>
      </c>
      <c r="G3437" t="s">
        <v>253</v>
      </c>
      <c r="O3437" t="s">
        <v>13917</v>
      </c>
      <c r="P3437">
        <f t="shared" si="53"/>
        <v>40</v>
      </c>
    </row>
    <row r="3438" spans="1:16" x14ac:dyDescent="0.25">
      <c r="A3438" t="str">
        <f>"ZZKAOS163"</f>
        <v>ZZKAOS163</v>
      </c>
      <c r="B3438" t="s">
        <v>11457</v>
      </c>
      <c r="C3438">
        <v>0</v>
      </c>
      <c r="D3438" t="s">
        <v>28</v>
      </c>
      <c r="E3438">
        <v>0</v>
      </c>
      <c r="F3438" t="s">
        <v>879</v>
      </c>
      <c r="G3438" t="s">
        <v>253</v>
      </c>
      <c r="O3438" t="s">
        <v>781</v>
      </c>
      <c r="P3438">
        <f t="shared" si="53"/>
        <v>1</v>
      </c>
    </row>
    <row r="3439" spans="1:16" x14ac:dyDescent="0.25">
      <c r="A3439" t="str">
        <f>"ZZKAOS270"</f>
        <v>ZZKAOS270</v>
      </c>
      <c r="B3439" t="s">
        <v>9534</v>
      </c>
      <c r="C3439">
        <v>0</v>
      </c>
      <c r="D3439" t="s">
        <v>28</v>
      </c>
      <c r="E3439">
        <v>0</v>
      </c>
      <c r="F3439" t="s">
        <v>656</v>
      </c>
      <c r="G3439" t="s">
        <v>253</v>
      </c>
      <c r="O3439" t="s">
        <v>13902</v>
      </c>
      <c r="P3439">
        <f t="shared" si="53"/>
        <v>53</v>
      </c>
    </row>
    <row r="3440" spans="1:16" x14ac:dyDescent="0.25">
      <c r="A3440" t="str">
        <f>"ZZKAOS252"</f>
        <v>ZZKAOS252</v>
      </c>
      <c r="B3440" t="s">
        <v>11458</v>
      </c>
      <c r="C3440">
        <v>0</v>
      </c>
      <c r="D3440" t="s">
        <v>28</v>
      </c>
      <c r="E3440">
        <v>0</v>
      </c>
      <c r="G3440" t="s">
        <v>253</v>
      </c>
      <c r="O3440" t="s">
        <v>784</v>
      </c>
      <c r="P3440">
        <f t="shared" si="53"/>
        <v>1</v>
      </c>
    </row>
    <row r="3441" spans="1:16" x14ac:dyDescent="0.25">
      <c r="A3441" t="str">
        <f>"ZZKAOS272"</f>
        <v>ZZKAOS272</v>
      </c>
      <c r="B3441" t="s">
        <v>11459</v>
      </c>
      <c r="C3441">
        <v>0</v>
      </c>
      <c r="D3441" t="s">
        <v>28</v>
      </c>
      <c r="E3441">
        <v>0</v>
      </c>
      <c r="F3441" t="s">
        <v>656</v>
      </c>
      <c r="G3441" t="s">
        <v>253</v>
      </c>
      <c r="O3441" t="s">
        <v>13903</v>
      </c>
      <c r="P3441">
        <f t="shared" si="53"/>
        <v>59</v>
      </c>
    </row>
    <row r="3442" spans="1:16" x14ac:dyDescent="0.25">
      <c r="A3442" t="str">
        <f>"ZZKAOS119"</f>
        <v>ZZKAOS119</v>
      </c>
      <c r="B3442" t="s">
        <v>11460</v>
      </c>
      <c r="C3442">
        <v>0</v>
      </c>
      <c r="D3442" t="s">
        <v>28</v>
      </c>
      <c r="E3442">
        <v>0</v>
      </c>
      <c r="G3442" t="s">
        <v>253</v>
      </c>
      <c r="O3442" t="s">
        <v>6511</v>
      </c>
      <c r="P3442">
        <f t="shared" si="53"/>
        <v>5</v>
      </c>
    </row>
    <row r="3443" spans="1:16" hidden="1" x14ac:dyDescent="0.25">
      <c r="A3443" t="str">
        <f>"ZZKAOS120"</f>
        <v>ZZKAOS120</v>
      </c>
      <c r="B3443" t="s">
        <v>9412</v>
      </c>
      <c r="C3443">
        <v>0</v>
      </c>
      <c r="D3443" t="s">
        <v>28</v>
      </c>
      <c r="E3443">
        <v>0</v>
      </c>
      <c r="G3443" t="s">
        <v>253</v>
      </c>
      <c r="O3443" t="s">
        <v>13906</v>
      </c>
      <c r="P3443">
        <f t="shared" si="53"/>
        <v>0</v>
      </c>
    </row>
    <row r="3444" spans="1:16" x14ac:dyDescent="0.25">
      <c r="A3444" t="str">
        <f>"ZZKAOS43"</f>
        <v>ZZKAOS43</v>
      </c>
      <c r="B3444" t="s">
        <v>11461</v>
      </c>
      <c r="C3444">
        <v>0</v>
      </c>
      <c r="D3444" t="s">
        <v>28</v>
      </c>
      <c r="E3444">
        <v>0</v>
      </c>
      <c r="F3444" t="s">
        <v>879</v>
      </c>
      <c r="G3444" t="s">
        <v>253</v>
      </c>
      <c r="O3444" t="s">
        <v>13900</v>
      </c>
      <c r="P3444">
        <f t="shared" si="53"/>
        <v>21</v>
      </c>
    </row>
    <row r="3445" spans="1:16" hidden="1" x14ac:dyDescent="0.25">
      <c r="A3445" t="str">
        <f>"ZZKAOS214"</f>
        <v>ZZKAOS214</v>
      </c>
      <c r="B3445" t="s">
        <v>11462</v>
      </c>
      <c r="C3445">
        <v>0</v>
      </c>
      <c r="D3445" t="s">
        <v>28</v>
      </c>
      <c r="E3445">
        <v>0</v>
      </c>
      <c r="G3445" t="s">
        <v>253</v>
      </c>
      <c r="O3445" t="s">
        <v>6513</v>
      </c>
      <c r="P3445">
        <f t="shared" si="53"/>
        <v>0</v>
      </c>
    </row>
    <row r="3446" spans="1:16" hidden="1" x14ac:dyDescent="0.25">
      <c r="A3446" t="str">
        <f>"ZZKAOS44"</f>
        <v>ZZKAOS44</v>
      </c>
      <c r="B3446" t="s">
        <v>9579</v>
      </c>
      <c r="C3446">
        <v>0</v>
      </c>
      <c r="D3446" t="s">
        <v>28</v>
      </c>
      <c r="E3446">
        <v>0</v>
      </c>
      <c r="F3446" t="s">
        <v>879</v>
      </c>
      <c r="G3446" t="s">
        <v>253</v>
      </c>
      <c r="O3446" t="s">
        <v>13913</v>
      </c>
      <c r="P3446">
        <f t="shared" si="53"/>
        <v>0</v>
      </c>
    </row>
    <row r="3447" spans="1:16" hidden="1" x14ac:dyDescent="0.25">
      <c r="A3447" t="str">
        <f>"ZZKAOS78"</f>
        <v>ZZKAOS78</v>
      </c>
      <c r="B3447" t="s">
        <v>11463</v>
      </c>
      <c r="C3447">
        <v>0</v>
      </c>
      <c r="D3447" t="s">
        <v>28</v>
      </c>
      <c r="E3447">
        <v>0</v>
      </c>
      <c r="F3447" t="s">
        <v>879</v>
      </c>
      <c r="G3447" t="s">
        <v>253</v>
      </c>
      <c r="O3447" t="s">
        <v>13914</v>
      </c>
      <c r="P3447">
        <f t="shared" si="53"/>
        <v>0</v>
      </c>
    </row>
    <row r="3448" spans="1:16" hidden="1" x14ac:dyDescent="0.25">
      <c r="A3448" t="str">
        <f>"ZZKAOS121"</f>
        <v>ZZKAOS121</v>
      </c>
      <c r="B3448" t="s">
        <v>11464</v>
      </c>
      <c r="C3448">
        <v>0</v>
      </c>
      <c r="D3448" t="s">
        <v>28</v>
      </c>
      <c r="E3448">
        <v>0</v>
      </c>
      <c r="G3448" t="s">
        <v>253</v>
      </c>
      <c r="O3448" t="s">
        <v>11954</v>
      </c>
      <c r="P3448">
        <f t="shared" si="53"/>
        <v>0</v>
      </c>
    </row>
    <row r="3449" spans="1:16" hidden="1" x14ac:dyDescent="0.25">
      <c r="A3449" t="str">
        <f>"ZZKAOS122"</f>
        <v>ZZKAOS122</v>
      </c>
      <c r="B3449" t="s">
        <v>11465</v>
      </c>
      <c r="C3449">
        <v>0</v>
      </c>
      <c r="D3449" t="s">
        <v>28</v>
      </c>
      <c r="E3449">
        <v>0</v>
      </c>
      <c r="G3449" t="s">
        <v>253</v>
      </c>
      <c r="O3449" t="s">
        <v>13908</v>
      </c>
      <c r="P3449">
        <f t="shared" si="53"/>
        <v>0</v>
      </c>
    </row>
    <row r="3450" spans="1:16" x14ac:dyDescent="0.25">
      <c r="A3450" t="str">
        <f>"ZZKAOS201"</f>
        <v>ZZKAOS201</v>
      </c>
      <c r="B3450" t="s">
        <v>9459</v>
      </c>
      <c r="C3450">
        <v>53</v>
      </c>
      <c r="D3450" t="s">
        <v>28</v>
      </c>
      <c r="E3450">
        <v>53</v>
      </c>
      <c r="G3450" t="s">
        <v>253</v>
      </c>
      <c r="O3450" t="s">
        <v>13909</v>
      </c>
      <c r="P3450">
        <f t="shared" si="53"/>
        <v>77</v>
      </c>
    </row>
    <row r="3451" spans="1:16" hidden="1" x14ac:dyDescent="0.25">
      <c r="A3451" t="str">
        <f>"ZZKAOS47"</f>
        <v>ZZKAOS47</v>
      </c>
      <c r="B3451" t="s">
        <v>9583</v>
      </c>
      <c r="C3451">
        <v>138</v>
      </c>
      <c r="D3451" t="s">
        <v>28</v>
      </c>
      <c r="E3451">
        <v>138</v>
      </c>
      <c r="F3451" t="s">
        <v>879</v>
      </c>
      <c r="G3451" t="s">
        <v>253</v>
      </c>
      <c r="O3451" t="s">
        <v>13918</v>
      </c>
      <c r="P3451">
        <f t="shared" si="53"/>
        <v>0</v>
      </c>
    </row>
    <row r="3452" spans="1:16" hidden="1" x14ac:dyDescent="0.25">
      <c r="A3452" t="str">
        <f>"ZZKAOS150"</f>
        <v>ZZKAOS150</v>
      </c>
      <c r="B3452" t="s">
        <v>11466</v>
      </c>
      <c r="C3452">
        <v>0</v>
      </c>
      <c r="D3452" t="s">
        <v>28</v>
      </c>
      <c r="E3452">
        <v>0</v>
      </c>
      <c r="G3452" t="s">
        <v>253</v>
      </c>
      <c r="O3452" t="s">
        <v>11955</v>
      </c>
      <c r="P3452">
        <f t="shared" si="53"/>
        <v>0</v>
      </c>
    </row>
    <row r="3453" spans="1:16" hidden="1" x14ac:dyDescent="0.25">
      <c r="A3453" t="str">
        <f>"ZZKAOS242"</f>
        <v>ZZKAOS242</v>
      </c>
      <c r="B3453" t="s">
        <v>9493</v>
      </c>
      <c r="C3453">
        <v>69</v>
      </c>
      <c r="D3453" t="s">
        <v>28</v>
      </c>
      <c r="E3453">
        <v>69</v>
      </c>
      <c r="G3453" t="s">
        <v>253</v>
      </c>
      <c r="O3453" t="s">
        <v>13907</v>
      </c>
      <c r="P3453">
        <f t="shared" si="53"/>
        <v>0</v>
      </c>
    </row>
    <row r="3454" spans="1:16" x14ac:dyDescent="0.25">
      <c r="A3454" t="str">
        <f>"ZZKAOS48"</f>
        <v>ZZKAOS48</v>
      </c>
      <c r="B3454" t="s">
        <v>11467</v>
      </c>
      <c r="C3454">
        <v>0</v>
      </c>
      <c r="D3454" t="s">
        <v>28</v>
      </c>
      <c r="E3454">
        <v>0</v>
      </c>
      <c r="F3454" t="s">
        <v>879</v>
      </c>
      <c r="G3454" t="s">
        <v>253</v>
      </c>
      <c r="O3454" t="s">
        <v>786</v>
      </c>
      <c r="P3454">
        <f t="shared" si="53"/>
        <v>1</v>
      </c>
    </row>
    <row r="3455" spans="1:16" hidden="1" x14ac:dyDescent="0.25">
      <c r="A3455" t="str">
        <f>"ZZKAOS188"</f>
        <v>ZZKAOS188</v>
      </c>
      <c r="B3455" t="s">
        <v>9446</v>
      </c>
      <c r="C3455">
        <v>0</v>
      </c>
      <c r="D3455" t="s">
        <v>28</v>
      </c>
      <c r="E3455">
        <v>0</v>
      </c>
      <c r="G3455" t="s">
        <v>253</v>
      </c>
      <c r="O3455" t="s">
        <v>13901</v>
      </c>
      <c r="P3455">
        <f t="shared" si="53"/>
        <v>0</v>
      </c>
    </row>
    <row r="3456" spans="1:16" hidden="1" x14ac:dyDescent="0.25">
      <c r="A3456" t="str">
        <f>"ZZKAOS95"</f>
        <v>ZZKAOS95</v>
      </c>
      <c r="B3456" t="s">
        <v>9605</v>
      </c>
      <c r="C3456">
        <v>72</v>
      </c>
      <c r="D3456" t="s">
        <v>28</v>
      </c>
      <c r="E3456">
        <v>72</v>
      </c>
      <c r="F3456" t="s">
        <v>879</v>
      </c>
      <c r="G3456" t="s">
        <v>253</v>
      </c>
      <c r="O3456" t="s">
        <v>11956</v>
      </c>
      <c r="P3456">
        <f t="shared" si="53"/>
        <v>0</v>
      </c>
    </row>
    <row r="3457" spans="1:16" x14ac:dyDescent="0.25">
      <c r="A3457" t="str">
        <f>"ZZKAOS49"</f>
        <v>ZZKAOS49</v>
      </c>
      <c r="B3457" t="s">
        <v>11468</v>
      </c>
      <c r="C3457">
        <v>0</v>
      </c>
      <c r="D3457" t="s">
        <v>28</v>
      </c>
      <c r="E3457">
        <v>0</v>
      </c>
      <c r="F3457" t="s">
        <v>879</v>
      </c>
      <c r="G3457" t="s">
        <v>253</v>
      </c>
      <c r="O3457" t="s">
        <v>13910</v>
      </c>
      <c r="P3457">
        <f t="shared" si="53"/>
        <v>6</v>
      </c>
    </row>
    <row r="3458" spans="1:16" hidden="1" x14ac:dyDescent="0.25">
      <c r="A3458" t="str">
        <f>"ZZKAOS123"</f>
        <v>ZZKAOS123</v>
      </c>
      <c r="B3458" t="s">
        <v>9414</v>
      </c>
      <c r="C3458">
        <v>0</v>
      </c>
      <c r="D3458" t="s">
        <v>28</v>
      </c>
      <c r="E3458">
        <v>0</v>
      </c>
      <c r="G3458" t="s">
        <v>253</v>
      </c>
      <c r="O3458" t="s">
        <v>13911</v>
      </c>
      <c r="P3458">
        <f t="shared" si="53"/>
        <v>0</v>
      </c>
    </row>
    <row r="3459" spans="1:16" hidden="1" x14ac:dyDescent="0.25">
      <c r="A3459" t="str">
        <f>"ZZKAOS50"</f>
        <v>ZZKAOS50</v>
      </c>
      <c r="B3459" t="s">
        <v>11469</v>
      </c>
      <c r="C3459">
        <v>0</v>
      </c>
      <c r="D3459" t="s">
        <v>28</v>
      </c>
      <c r="E3459">
        <v>0</v>
      </c>
      <c r="F3459" t="s">
        <v>879</v>
      </c>
      <c r="G3459" t="s">
        <v>253</v>
      </c>
      <c r="O3459" t="s">
        <v>6496</v>
      </c>
      <c r="P3459">
        <f t="shared" ref="P3459:P3522" si="54">SUMIFS($C$2:$C$7959,$B$2:$B$7959,O3459)</f>
        <v>0</v>
      </c>
    </row>
    <row r="3460" spans="1:16" hidden="1" x14ac:dyDescent="0.25">
      <c r="A3460" t="str">
        <f>"ZZKAOS230"</f>
        <v>ZZKAOS230</v>
      </c>
      <c r="B3460" t="s">
        <v>9485</v>
      </c>
      <c r="C3460">
        <v>0</v>
      </c>
      <c r="D3460" t="s">
        <v>28</v>
      </c>
      <c r="E3460">
        <v>0</v>
      </c>
      <c r="F3460" t="s">
        <v>2463</v>
      </c>
      <c r="G3460" t="s">
        <v>253</v>
      </c>
      <c r="O3460" t="s">
        <v>6499</v>
      </c>
      <c r="P3460">
        <f t="shared" si="54"/>
        <v>0</v>
      </c>
    </row>
    <row r="3461" spans="1:16" x14ac:dyDescent="0.25">
      <c r="A3461" t="str">
        <f>"ZZKAOS124"</f>
        <v>ZZKAOS124</v>
      </c>
      <c r="B3461" t="s">
        <v>11470</v>
      </c>
      <c r="C3461">
        <v>0</v>
      </c>
      <c r="D3461" t="s">
        <v>28</v>
      </c>
      <c r="E3461">
        <v>0</v>
      </c>
      <c r="G3461" t="s">
        <v>253</v>
      </c>
      <c r="O3461" t="s">
        <v>13922</v>
      </c>
      <c r="P3461">
        <f t="shared" si="54"/>
        <v>102</v>
      </c>
    </row>
    <row r="3462" spans="1:16" hidden="1" x14ac:dyDescent="0.25">
      <c r="A3462" t="str">
        <f>"ZZKAOS200"</f>
        <v>ZZKAOS200</v>
      </c>
      <c r="B3462" t="s">
        <v>11471</v>
      </c>
      <c r="C3462">
        <v>0</v>
      </c>
      <c r="D3462" t="s">
        <v>28</v>
      </c>
      <c r="E3462">
        <v>0</v>
      </c>
      <c r="G3462" t="s">
        <v>253</v>
      </c>
      <c r="O3462" t="s">
        <v>17905</v>
      </c>
      <c r="P3462">
        <f t="shared" si="54"/>
        <v>0</v>
      </c>
    </row>
    <row r="3463" spans="1:16" hidden="1" x14ac:dyDescent="0.25">
      <c r="A3463" t="str">
        <f>"ZZKAOS287"</f>
        <v>ZZKAOS287</v>
      </c>
      <c r="B3463" t="s">
        <v>9554</v>
      </c>
      <c r="C3463">
        <v>13479</v>
      </c>
      <c r="D3463" t="s">
        <v>28</v>
      </c>
      <c r="E3463">
        <v>13479</v>
      </c>
      <c r="F3463" t="s">
        <v>125</v>
      </c>
      <c r="O3463" t="s">
        <v>11957</v>
      </c>
      <c r="P3463">
        <f t="shared" si="54"/>
        <v>0</v>
      </c>
    </row>
    <row r="3464" spans="1:16" hidden="1" x14ac:dyDescent="0.25">
      <c r="A3464" t="str">
        <f>"ZZKAOS187"</f>
        <v>ZZKAOS187</v>
      </c>
      <c r="B3464" t="s">
        <v>9543</v>
      </c>
      <c r="C3464">
        <v>0</v>
      </c>
      <c r="D3464" t="s">
        <v>28</v>
      </c>
      <c r="E3464">
        <v>0</v>
      </c>
      <c r="F3464" t="s">
        <v>9307</v>
      </c>
      <c r="G3464" t="s">
        <v>253</v>
      </c>
      <c r="O3464" t="s">
        <v>17906</v>
      </c>
      <c r="P3464">
        <f t="shared" si="54"/>
        <v>0</v>
      </c>
    </row>
    <row r="3465" spans="1:16" x14ac:dyDescent="0.25">
      <c r="A3465" t="str">
        <f>"ZZKAOS278"</f>
        <v>ZZKAOS278</v>
      </c>
      <c r="B3465" t="s">
        <v>9543</v>
      </c>
      <c r="C3465">
        <v>0</v>
      </c>
      <c r="D3465" t="s">
        <v>28</v>
      </c>
      <c r="E3465">
        <v>0</v>
      </c>
      <c r="F3465" t="s">
        <v>921</v>
      </c>
      <c r="O3465" t="s">
        <v>11958</v>
      </c>
      <c r="P3465">
        <f t="shared" si="54"/>
        <v>12</v>
      </c>
    </row>
    <row r="3466" spans="1:16" x14ac:dyDescent="0.25">
      <c r="A3466" t="str">
        <f>"ZZKAOS202"</f>
        <v>ZZKAOS202</v>
      </c>
      <c r="B3466" t="s">
        <v>9461</v>
      </c>
      <c r="C3466">
        <v>423</v>
      </c>
      <c r="D3466" t="s">
        <v>28</v>
      </c>
      <c r="E3466">
        <v>423</v>
      </c>
      <c r="G3466" t="s">
        <v>253</v>
      </c>
      <c r="O3466" t="s">
        <v>13924</v>
      </c>
      <c r="P3466">
        <f t="shared" si="54"/>
        <v>14</v>
      </c>
    </row>
    <row r="3467" spans="1:16" hidden="1" x14ac:dyDescent="0.25">
      <c r="A3467" t="str">
        <f>"ZZKAOS275"</f>
        <v>ZZKAOS275</v>
      </c>
      <c r="B3467" t="s">
        <v>9537</v>
      </c>
      <c r="C3467">
        <v>10</v>
      </c>
      <c r="D3467" t="s">
        <v>28</v>
      </c>
      <c r="E3467">
        <v>10</v>
      </c>
      <c r="F3467" t="s">
        <v>38</v>
      </c>
      <c r="O3467" t="s">
        <v>6585</v>
      </c>
      <c r="P3467">
        <f t="shared" si="54"/>
        <v>0</v>
      </c>
    </row>
    <row r="3468" spans="1:16" hidden="1" x14ac:dyDescent="0.25">
      <c r="A3468" t="str">
        <f>"QKAOS04"</f>
        <v>QKAOS04</v>
      </c>
      <c r="B3468" t="s">
        <v>9518</v>
      </c>
      <c r="C3468">
        <v>0</v>
      </c>
      <c r="D3468" t="s">
        <v>28</v>
      </c>
      <c r="E3468">
        <v>0</v>
      </c>
      <c r="F3468" t="s">
        <v>879</v>
      </c>
      <c r="G3468" t="s">
        <v>253</v>
      </c>
      <c r="O3468" t="s">
        <v>6473</v>
      </c>
      <c r="P3468">
        <f t="shared" si="54"/>
        <v>0</v>
      </c>
    </row>
    <row r="3469" spans="1:16" hidden="1" x14ac:dyDescent="0.25">
      <c r="A3469" t="str">
        <f>"ZZKAOS262"</f>
        <v>ZZKAOS262</v>
      </c>
      <c r="B3469" t="s">
        <v>9518</v>
      </c>
      <c r="C3469">
        <v>3481</v>
      </c>
      <c r="D3469" t="s">
        <v>28</v>
      </c>
      <c r="E3469">
        <v>3481</v>
      </c>
      <c r="G3469" t="s">
        <v>253</v>
      </c>
      <c r="O3469" t="s">
        <v>6477</v>
      </c>
      <c r="P3469">
        <f t="shared" si="54"/>
        <v>0</v>
      </c>
    </row>
    <row r="3470" spans="1:16" hidden="1" x14ac:dyDescent="0.25">
      <c r="A3470" t="str">
        <f>"ZZKAOS207"</f>
        <v>ZZKAOS207</v>
      </c>
      <c r="B3470" t="s">
        <v>11472</v>
      </c>
      <c r="C3470">
        <v>0</v>
      </c>
      <c r="D3470" t="s">
        <v>28</v>
      </c>
      <c r="E3470">
        <v>0</v>
      </c>
      <c r="G3470" t="s">
        <v>253</v>
      </c>
      <c r="O3470" t="s">
        <v>11959</v>
      </c>
      <c r="P3470">
        <f t="shared" si="54"/>
        <v>0</v>
      </c>
    </row>
    <row r="3471" spans="1:16" hidden="1" x14ac:dyDescent="0.25">
      <c r="A3471" t="str">
        <f>"ZZKAOS208"</f>
        <v>ZZKAOS208</v>
      </c>
      <c r="B3471" t="s">
        <v>11473</v>
      </c>
      <c r="C3471">
        <v>0</v>
      </c>
      <c r="D3471" t="s">
        <v>28</v>
      </c>
      <c r="E3471">
        <v>0</v>
      </c>
      <c r="G3471" t="s">
        <v>253</v>
      </c>
      <c r="O3471" t="s">
        <v>755</v>
      </c>
      <c r="P3471">
        <f t="shared" si="54"/>
        <v>0</v>
      </c>
    </row>
    <row r="3472" spans="1:16" hidden="1" x14ac:dyDescent="0.25">
      <c r="A3472" t="str">
        <f>"ZZKAOS209"</f>
        <v>ZZKAOS209</v>
      </c>
      <c r="B3472" t="s">
        <v>11474</v>
      </c>
      <c r="C3472">
        <v>0</v>
      </c>
      <c r="D3472" t="s">
        <v>28</v>
      </c>
      <c r="E3472">
        <v>0</v>
      </c>
      <c r="G3472" t="s">
        <v>253</v>
      </c>
      <c r="O3472" t="s">
        <v>11960</v>
      </c>
      <c r="P3472">
        <f t="shared" si="54"/>
        <v>0</v>
      </c>
    </row>
    <row r="3473" spans="1:16" hidden="1" x14ac:dyDescent="0.25">
      <c r="A3473" t="str">
        <f>"ZZKAOS210"</f>
        <v>ZZKAOS210</v>
      </c>
      <c r="B3473" t="s">
        <v>11475</v>
      </c>
      <c r="C3473">
        <v>0</v>
      </c>
      <c r="D3473" t="s">
        <v>28</v>
      </c>
      <c r="E3473">
        <v>0</v>
      </c>
      <c r="G3473" t="s">
        <v>253</v>
      </c>
      <c r="O3473" t="s">
        <v>11961</v>
      </c>
      <c r="P3473">
        <f t="shared" si="54"/>
        <v>0</v>
      </c>
    </row>
    <row r="3474" spans="1:16" hidden="1" x14ac:dyDescent="0.25">
      <c r="A3474" t="str">
        <f>"ZZKAOS241"</f>
        <v>ZZKAOS241</v>
      </c>
      <c r="B3474" t="s">
        <v>11476</v>
      </c>
      <c r="C3474">
        <v>0</v>
      </c>
      <c r="D3474" t="s">
        <v>28</v>
      </c>
      <c r="E3474">
        <v>0</v>
      </c>
      <c r="G3474" t="s">
        <v>253</v>
      </c>
      <c r="O3474" t="s">
        <v>11962</v>
      </c>
      <c r="P3474">
        <f t="shared" si="54"/>
        <v>0</v>
      </c>
    </row>
    <row r="3475" spans="1:16" hidden="1" x14ac:dyDescent="0.25">
      <c r="A3475" t="str">
        <f>"ZZKAOS264"</f>
        <v>ZZKAOS264</v>
      </c>
      <c r="B3475" t="s">
        <v>9522</v>
      </c>
      <c r="C3475">
        <v>192</v>
      </c>
      <c r="D3475" t="s">
        <v>28</v>
      </c>
      <c r="E3475">
        <v>192</v>
      </c>
      <c r="F3475" t="s">
        <v>656</v>
      </c>
      <c r="G3475" t="s">
        <v>253</v>
      </c>
      <c r="O3475" t="s">
        <v>11963</v>
      </c>
      <c r="P3475">
        <f t="shared" si="54"/>
        <v>0</v>
      </c>
    </row>
    <row r="3476" spans="1:16" hidden="1" x14ac:dyDescent="0.25">
      <c r="A3476" t="str">
        <f>"QKAOS06"</f>
        <v>QKAOS06</v>
      </c>
      <c r="B3476" t="s">
        <v>11477</v>
      </c>
      <c r="C3476">
        <v>0</v>
      </c>
      <c r="D3476" t="s">
        <v>28</v>
      </c>
      <c r="E3476">
        <v>0</v>
      </c>
      <c r="F3476" t="s">
        <v>5608</v>
      </c>
      <c r="O3476" t="s">
        <v>17907</v>
      </c>
      <c r="P3476">
        <f t="shared" si="54"/>
        <v>0</v>
      </c>
    </row>
    <row r="3477" spans="1:16" hidden="1" x14ac:dyDescent="0.25">
      <c r="A3477" t="str">
        <f>"QKAOS05"</f>
        <v>QKAOS05</v>
      </c>
      <c r="B3477" t="s">
        <v>11478</v>
      </c>
      <c r="C3477">
        <v>0</v>
      </c>
      <c r="D3477" t="s">
        <v>28</v>
      </c>
      <c r="E3477">
        <v>0</v>
      </c>
      <c r="F3477" t="s">
        <v>5608</v>
      </c>
      <c r="O3477" t="s">
        <v>17908</v>
      </c>
      <c r="P3477">
        <f t="shared" si="54"/>
        <v>0</v>
      </c>
    </row>
    <row r="3478" spans="1:16" hidden="1" x14ac:dyDescent="0.25">
      <c r="A3478" t="str">
        <f>"ZZKAOS320"</f>
        <v>ZZKAOS320</v>
      </c>
      <c r="B3478" t="s">
        <v>11479</v>
      </c>
      <c r="C3478">
        <v>0</v>
      </c>
      <c r="D3478" t="s">
        <v>28</v>
      </c>
      <c r="E3478">
        <v>0</v>
      </c>
      <c r="O3478" t="s">
        <v>17909</v>
      </c>
      <c r="P3478">
        <f t="shared" si="54"/>
        <v>0</v>
      </c>
    </row>
    <row r="3479" spans="1:16" hidden="1" x14ac:dyDescent="0.25">
      <c r="A3479" t="str">
        <f>"ZZKAOS51"</f>
        <v>ZZKAOS51</v>
      </c>
      <c r="B3479" t="s">
        <v>11480</v>
      </c>
      <c r="C3479">
        <v>0</v>
      </c>
      <c r="D3479" t="s">
        <v>28</v>
      </c>
      <c r="E3479">
        <v>0</v>
      </c>
      <c r="F3479" t="s">
        <v>879</v>
      </c>
      <c r="G3479" t="s">
        <v>253</v>
      </c>
      <c r="O3479" t="s">
        <v>17910</v>
      </c>
      <c r="P3479">
        <f t="shared" si="54"/>
        <v>0</v>
      </c>
    </row>
    <row r="3480" spans="1:16" hidden="1" x14ac:dyDescent="0.25">
      <c r="A3480" t="str">
        <f>"ZZKAOS52"</f>
        <v>ZZKAOS52</v>
      </c>
      <c r="B3480" t="s">
        <v>9585</v>
      </c>
      <c r="C3480">
        <v>0</v>
      </c>
      <c r="D3480" t="s">
        <v>28</v>
      </c>
      <c r="E3480">
        <v>0</v>
      </c>
      <c r="F3480" t="s">
        <v>879</v>
      </c>
      <c r="G3480" t="s">
        <v>253</v>
      </c>
      <c r="O3480" t="s">
        <v>17911</v>
      </c>
      <c r="P3480">
        <f t="shared" si="54"/>
        <v>0</v>
      </c>
    </row>
    <row r="3481" spans="1:16" hidden="1" x14ac:dyDescent="0.25">
      <c r="A3481" t="str">
        <f>"ZZKAOS53"</f>
        <v>ZZKAOS53</v>
      </c>
      <c r="B3481" t="s">
        <v>11481</v>
      </c>
      <c r="C3481">
        <v>0</v>
      </c>
      <c r="D3481" t="s">
        <v>28</v>
      </c>
      <c r="E3481">
        <v>0</v>
      </c>
      <c r="F3481" t="s">
        <v>879</v>
      </c>
      <c r="G3481" t="s">
        <v>253</v>
      </c>
      <c r="O3481" t="s">
        <v>17912</v>
      </c>
      <c r="P3481">
        <f t="shared" si="54"/>
        <v>0</v>
      </c>
    </row>
    <row r="3482" spans="1:16" x14ac:dyDescent="0.25">
      <c r="A3482" t="str">
        <f>"ZZKAOS125"</f>
        <v>ZZKAOS125</v>
      </c>
      <c r="B3482" t="s">
        <v>11482</v>
      </c>
      <c r="C3482">
        <v>0</v>
      </c>
      <c r="D3482" t="s">
        <v>28</v>
      </c>
      <c r="E3482">
        <v>0</v>
      </c>
      <c r="G3482" t="s">
        <v>253</v>
      </c>
      <c r="O3482" t="s">
        <v>790</v>
      </c>
      <c r="P3482">
        <f t="shared" si="54"/>
        <v>2</v>
      </c>
    </row>
    <row r="3483" spans="1:16" hidden="1" x14ac:dyDescent="0.25">
      <c r="A3483" t="str">
        <f>"ZZKAOS126"</f>
        <v>ZZKAOS126</v>
      </c>
      <c r="B3483" t="s">
        <v>11483</v>
      </c>
      <c r="C3483">
        <v>0</v>
      </c>
      <c r="D3483" t="s">
        <v>28</v>
      </c>
      <c r="E3483">
        <v>0</v>
      </c>
      <c r="G3483" t="s">
        <v>253</v>
      </c>
      <c r="O3483" t="s">
        <v>11964</v>
      </c>
      <c r="P3483">
        <f t="shared" si="54"/>
        <v>0</v>
      </c>
    </row>
    <row r="3484" spans="1:16" hidden="1" x14ac:dyDescent="0.25">
      <c r="A3484" t="str">
        <f>"ZZKAOS266"</f>
        <v>ZZKAOS266</v>
      </c>
      <c r="B3484" t="s">
        <v>9526</v>
      </c>
      <c r="C3484">
        <v>874</v>
      </c>
      <c r="D3484" t="s">
        <v>28</v>
      </c>
      <c r="E3484">
        <v>874</v>
      </c>
      <c r="G3484" t="s">
        <v>253</v>
      </c>
      <c r="O3484" t="s">
        <v>11965</v>
      </c>
      <c r="P3484">
        <f t="shared" si="54"/>
        <v>0</v>
      </c>
    </row>
    <row r="3485" spans="1:16" hidden="1" x14ac:dyDescent="0.25">
      <c r="A3485" t="str">
        <f>"ZZKAOS181"</f>
        <v>ZZKAOS181</v>
      </c>
      <c r="B3485" t="s">
        <v>11484</v>
      </c>
      <c r="C3485">
        <v>0</v>
      </c>
      <c r="D3485" t="s">
        <v>28</v>
      </c>
      <c r="E3485">
        <v>0</v>
      </c>
      <c r="G3485" t="s">
        <v>253</v>
      </c>
      <c r="O3485" t="s">
        <v>11966</v>
      </c>
      <c r="P3485">
        <f t="shared" si="54"/>
        <v>0</v>
      </c>
    </row>
    <row r="3486" spans="1:16" hidden="1" x14ac:dyDescent="0.25">
      <c r="A3486" t="str">
        <f>"ZZKAOS127"</f>
        <v>ZZKAOS127</v>
      </c>
      <c r="B3486" t="s">
        <v>11485</v>
      </c>
      <c r="C3486">
        <v>0</v>
      </c>
      <c r="D3486" t="s">
        <v>28</v>
      </c>
      <c r="E3486">
        <v>0</v>
      </c>
      <c r="G3486" t="s">
        <v>253</v>
      </c>
      <c r="O3486" t="s">
        <v>11967</v>
      </c>
      <c r="P3486">
        <f t="shared" si="54"/>
        <v>0</v>
      </c>
    </row>
    <row r="3487" spans="1:16" hidden="1" x14ac:dyDescent="0.25">
      <c r="A3487" t="str">
        <f>"QKAOS12"</f>
        <v>QKAOS12</v>
      </c>
      <c r="B3487" t="s">
        <v>5616</v>
      </c>
      <c r="C3487">
        <v>0</v>
      </c>
      <c r="D3487" t="s">
        <v>28</v>
      </c>
      <c r="E3487">
        <v>0</v>
      </c>
      <c r="F3487" t="s">
        <v>749</v>
      </c>
      <c r="G3487" t="s">
        <v>253</v>
      </c>
      <c r="O3487" t="s">
        <v>11968</v>
      </c>
      <c r="P3487">
        <f t="shared" si="54"/>
        <v>0</v>
      </c>
    </row>
    <row r="3488" spans="1:16" hidden="1" x14ac:dyDescent="0.25">
      <c r="A3488" t="str">
        <f>"ZZKAOS128"</f>
        <v>ZZKAOS128</v>
      </c>
      <c r="B3488" t="s">
        <v>11486</v>
      </c>
      <c r="C3488">
        <v>0</v>
      </c>
      <c r="D3488" t="s">
        <v>28</v>
      </c>
      <c r="E3488">
        <v>0</v>
      </c>
      <c r="G3488" t="s">
        <v>253</v>
      </c>
      <c r="O3488" t="s">
        <v>11969</v>
      </c>
      <c r="P3488">
        <f t="shared" si="54"/>
        <v>0</v>
      </c>
    </row>
    <row r="3489" spans="1:16" hidden="1" x14ac:dyDescent="0.25">
      <c r="A3489" t="str">
        <f>"ZZKAOS54"</f>
        <v>ZZKAOS54</v>
      </c>
      <c r="B3489" t="s">
        <v>11487</v>
      </c>
      <c r="C3489">
        <v>0</v>
      </c>
      <c r="D3489" t="s">
        <v>28</v>
      </c>
      <c r="E3489">
        <v>0</v>
      </c>
      <c r="F3489" t="s">
        <v>879</v>
      </c>
      <c r="G3489" t="s">
        <v>253</v>
      </c>
      <c r="O3489" t="s">
        <v>11970</v>
      </c>
      <c r="P3489">
        <f t="shared" si="54"/>
        <v>0</v>
      </c>
    </row>
    <row r="3490" spans="1:16" x14ac:dyDescent="0.25">
      <c r="A3490" t="str">
        <f>"ZZKAOS130"</f>
        <v>ZZKAOS130</v>
      </c>
      <c r="B3490" t="s">
        <v>9416</v>
      </c>
      <c r="C3490">
        <v>0</v>
      </c>
      <c r="D3490" t="s">
        <v>28</v>
      </c>
      <c r="E3490">
        <v>0</v>
      </c>
      <c r="G3490" t="s">
        <v>253</v>
      </c>
      <c r="O3490" t="s">
        <v>6595</v>
      </c>
      <c r="P3490">
        <f t="shared" si="54"/>
        <v>2684</v>
      </c>
    </row>
    <row r="3491" spans="1:16" hidden="1" x14ac:dyDescent="0.25">
      <c r="A3491" t="str">
        <f>"ZZKAOS236"</f>
        <v>ZZKAOS236</v>
      </c>
      <c r="B3491" t="s">
        <v>9489</v>
      </c>
      <c r="C3491">
        <v>281</v>
      </c>
      <c r="D3491" t="s">
        <v>28</v>
      </c>
      <c r="E3491">
        <v>281</v>
      </c>
      <c r="F3491" t="s">
        <v>656</v>
      </c>
      <c r="G3491" t="s">
        <v>253</v>
      </c>
      <c r="O3491" t="s">
        <v>6592</v>
      </c>
      <c r="P3491">
        <f t="shared" si="54"/>
        <v>0</v>
      </c>
    </row>
    <row r="3492" spans="1:16" hidden="1" x14ac:dyDescent="0.25">
      <c r="A3492" t="str">
        <f>"ZZKAOS129"</f>
        <v>ZZKAOS129</v>
      </c>
      <c r="B3492" t="s">
        <v>11488</v>
      </c>
      <c r="C3492">
        <v>0</v>
      </c>
      <c r="D3492" t="s">
        <v>28</v>
      </c>
      <c r="E3492">
        <v>0</v>
      </c>
      <c r="G3492" t="s">
        <v>253</v>
      </c>
      <c r="O3492" t="s">
        <v>6599</v>
      </c>
      <c r="P3492">
        <f t="shared" si="54"/>
        <v>0</v>
      </c>
    </row>
    <row r="3493" spans="1:16" hidden="1" x14ac:dyDescent="0.25">
      <c r="A3493" t="str">
        <f>"ZZKAOS175"</f>
        <v>ZZKAOS175</v>
      </c>
      <c r="B3493" t="s">
        <v>11489</v>
      </c>
      <c r="C3493">
        <v>0</v>
      </c>
      <c r="D3493" t="s">
        <v>28</v>
      </c>
      <c r="E3493">
        <v>0</v>
      </c>
      <c r="G3493" t="s">
        <v>253</v>
      </c>
      <c r="O3493" t="s">
        <v>11971</v>
      </c>
      <c r="P3493">
        <f t="shared" si="54"/>
        <v>0</v>
      </c>
    </row>
    <row r="3494" spans="1:16" x14ac:dyDescent="0.25">
      <c r="A3494" t="str">
        <f>"QKAOS02"</f>
        <v>QKAOS02</v>
      </c>
      <c r="B3494" t="s">
        <v>11489</v>
      </c>
      <c r="C3494">
        <v>0</v>
      </c>
      <c r="D3494" t="s">
        <v>28</v>
      </c>
      <c r="E3494">
        <v>0</v>
      </c>
      <c r="F3494" t="s">
        <v>879</v>
      </c>
      <c r="G3494" t="s">
        <v>253</v>
      </c>
      <c r="O3494" t="s">
        <v>6597</v>
      </c>
      <c r="P3494">
        <f t="shared" si="54"/>
        <v>624</v>
      </c>
    </row>
    <row r="3495" spans="1:16" x14ac:dyDescent="0.25">
      <c r="A3495" t="str">
        <f>"ZZKAOS76"</f>
        <v>ZZKAOS76</v>
      </c>
      <c r="B3495" t="s">
        <v>11490</v>
      </c>
      <c r="C3495">
        <v>0</v>
      </c>
      <c r="D3495" t="s">
        <v>28</v>
      </c>
      <c r="E3495">
        <v>0</v>
      </c>
      <c r="F3495" t="s">
        <v>879</v>
      </c>
      <c r="G3495" t="s">
        <v>253</v>
      </c>
      <c r="O3495" t="s">
        <v>6601</v>
      </c>
      <c r="P3495">
        <f t="shared" si="54"/>
        <v>40</v>
      </c>
    </row>
    <row r="3496" spans="1:16" hidden="1" x14ac:dyDescent="0.25">
      <c r="A3496" t="str">
        <f>"ZZKAOS285"</f>
        <v>ZZKAOS285</v>
      </c>
      <c r="B3496" t="s">
        <v>9550</v>
      </c>
      <c r="C3496">
        <v>81</v>
      </c>
      <c r="D3496" t="s">
        <v>28</v>
      </c>
      <c r="E3496">
        <v>81</v>
      </c>
      <c r="F3496" t="s">
        <v>921</v>
      </c>
      <c r="O3496" t="s">
        <v>811</v>
      </c>
      <c r="P3496">
        <f t="shared" si="54"/>
        <v>0</v>
      </c>
    </row>
    <row r="3497" spans="1:16" x14ac:dyDescent="0.25">
      <c r="A3497" t="str">
        <f>"ZZKAOS45"</f>
        <v>ZZKAOS45</v>
      </c>
      <c r="B3497" t="s">
        <v>9581</v>
      </c>
      <c r="C3497">
        <v>24</v>
      </c>
      <c r="D3497" t="s">
        <v>28</v>
      </c>
      <c r="E3497">
        <v>24</v>
      </c>
      <c r="F3497" t="s">
        <v>38</v>
      </c>
      <c r="O3497" t="s">
        <v>13935</v>
      </c>
      <c r="P3497">
        <f t="shared" si="54"/>
        <v>8685</v>
      </c>
    </row>
    <row r="3498" spans="1:16" x14ac:dyDescent="0.25">
      <c r="A3498" t="str">
        <f>"QKAOS07"</f>
        <v>QKAOS07</v>
      </c>
      <c r="B3498" t="s">
        <v>11491</v>
      </c>
      <c r="C3498">
        <v>0</v>
      </c>
      <c r="D3498" t="s">
        <v>28</v>
      </c>
      <c r="E3498">
        <v>0</v>
      </c>
      <c r="F3498" t="s">
        <v>5608</v>
      </c>
      <c r="G3498" t="s">
        <v>253</v>
      </c>
      <c r="O3498" t="s">
        <v>13936</v>
      </c>
      <c r="P3498">
        <f t="shared" si="54"/>
        <v>2435</v>
      </c>
    </row>
    <row r="3499" spans="1:16" hidden="1" x14ac:dyDescent="0.25">
      <c r="A3499" t="str">
        <f>"ZZKAOS168"</f>
        <v>ZZKAOS168</v>
      </c>
      <c r="B3499" t="s">
        <v>9434</v>
      </c>
      <c r="C3499">
        <v>11</v>
      </c>
      <c r="D3499" t="s">
        <v>28</v>
      </c>
      <c r="E3499">
        <v>11</v>
      </c>
      <c r="G3499" t="s">
        <v>253</v>
      </c>
      <c r="O3499" t="s">
        <v>17913</v>
      </c>
      <c r="P3499">
        <f t="shared" si="54"/>
        <v>0</v>
      </c>
    </row>
    <row r="3500" spans="1:16" hidden="1" x14ac:dyDescent="0.25">
      <c r="A3500" t="str">
        <f>"ZZKAOS271"</f>
        <v>ZZKAOS271</v>
      </c>
      <c r="B3500" t="s">
        <v>11492</v>
      </c>
      <c r="C3500">
        <v>0</v>
      </c>
      <c r="D3500" t="s">
        <v>28</v>
      </c>
      <c r="E3500">
        <v>0</v>
      </c>
      <c r="F3500" t="s">
        <v>3009</v>
      </c>
      <c r="G3500" t="s">
        <v>253</v>
      </c>
      <c r="O3500" t="s">
        <v>11974</v>
      </c>
      <c r="P3500">
        <f t="shared" si="54"/>
        <v>0</v>
      </c>
    </row>
    <row r="3501" spans="1:16" hidden="1" x14ac:dyDescent="0.25">
      <c r="A3501" t="str">
        <f>"ZZKAOS196"</f>
        <v>ZZKAOS196</v>
      </c>
      <c r="B3501" t="s">
        <v>11493</v>
      </c>
      <c r="C3501">
        <v>0</v>
      </c>
      <c r="D3501" t="s">
        <v>28</v>
      </c>
      <c r="E3501">
        <v>0</v>
      </c>
      <c r="G3501" t="s">
        <v>253</v>
      </c>
      <c r="O3501" t="s">
        <v>11975</v>
      </c>
      <c r="P3501">
        <f t="shared" si="54"/>
        <v>0</v>
      </c>
    </row>
    <row r="3502" spans="1:16" hidden="1" x14ac:dyDescent="0.25">
      <c r="A3502" t="str">
        <f>"ZZKAOS197"</f>
        <v>ZZKAOS197</v>
      </c>
      <c r="B3502" t="s">
        <v>9453</v>
      </c>
      <c r="C3502">
        <v>116</v>
      </c>
      <c r="D3502" t="s">
        <v>28</v>
      </c>
      <c r="E3502">
        <v>116</v>
      </c>
      <c r="G3502" t="s">
        <v>253</v>
      </c>
      <c r="O3502" t="s">
        <v>6767</v>
      </c>
      <c r="P3502">
        <f t="shared" si="54"/>
        <v>0</v>
      </c>
    </row>
    <row r="3503" spans="1:16" hidden="1" x14ac:dyDescent="0.25">
      <c r="A3503" t="str">
        <f>"ZZKAOS55"</f>
        <v>ZZKAOS55</v>
      </c>
      <c r="B3503" t="s">
        <v>11494</v>
      </c>
      <c r="C3503">
        <v>0</v>
      </c>
      <c r="D3503" t="s">
        <v>28</v>
      </c>
      <c r="E3503">
        <v>0</v>
      </c>
      <c r="F3503" t="s">
        <v>879</v>
      </c>
      <c r="G3503" t="s">
        <v>253</v>
      </c>
      <c r="O3503" t="s">
        <v>11976</v>
      </c>
      <c r="P3503">
        <f t="shared" si="54"/>
        <v>0</v>
      </c>
    </row>
    <row r="3504" spans="1:16" hidden="1" x14ac:dyDescent="0.25">
      <c r="A3504" t="str">
        <f>"ZZKAOS56"</f>
        <v>ZZKAOS56</v>
      </c>
      <c r="B3504" t="s">
        <v>11495</v>
      </c>
      <c r="C3504">
        <v>0</v>
      </c>
      <c r="D3504" t="s">
        <v>28</v>
      </c>
      <c r="E3504">
        <v>0</v>
      </c>
      <c r="F3504" t="s">
        <v>879</v>
      </c>
      <c r="G3504" t="s">
        <v>253</v>
      </c>
      <c r="O3504" t="s">
        <v>6774</v>
      </c>
      <c r="P3504">
        <f t="shared" si="54"/>
        <v>0</v>
      </c>
    </row>
    <row r="3505" spans="1:16" hidden="1" x14ac:dyDescent="0.25">
      <c r="A3505" t="str">
        <f>"ZZKAOS131"</f>
        <v>ZZKAOS131</v>
      </c>
      <c r="B3505" t="s">
        <v>9418</v>
      </c>
      <c r="C3505">
        <v>0</v>
      </c>
      <c r="D3505" t="s">
        <v>28</v>
      </c>
      <c r="E3505">
        <v>0</v>
      </c>
      <c r="G3505" t="s">
        <v>253</v>
      </c>
      <c r="O3505" t="s">
        <v>11977</v>
      </c>
      <c r="P3505">
        <f t="shared" si="54"/>
        <v>0</v>
      </c>
    </row>
    <row r="3506" spans="1:16" hidden="1" x14ac:dyDescent="0.25">
      <c r="A3506" t="str">
        <f>"ZZKAOS132"</f>
        <v>ZZKAOS132</v>
      </c>
      <c r="B3506" t="s">
        <v>11496</v>
      </c>
      <c r="C3506">
        <v>0</v>
      </c>
      <c r="D3506" t="s">
        <v>28</v>
      </c>
      <c r="E3506">
        <v>0</v>
      </c>
      <c r="G3506" t="s">
        <v>253</v>
      </c>
      <c r="O3506" t="s">
        <v>11978</v>
      </c>
      <c r="P3506">
        <f t="shared" si="54"/>
        <v>0</v>
      </c>
    </row>
    <row r="3507" spans="1:16" hidden="1" x14ac:dyDescent="0.25">
      <c r="A3507" t="str">
        <f>"ZZKAOS256"</f>
        <v>ZZKAOS256</v>
      </c>
      <c r="B3507" t="s">
        <v>9507</v>
      </c>
      <c r="C3507">
        <v>6372</v>
      </c>
      <c r="D3507" t="s">
        <v>28</v>
      </c>
      <c r="E3507">
        <v>6372</v>
      </c>
      <c r="G3507" t="s">
        <v>253</v>
      </c>
      <c r="O3507" t="s">
        <v>11979</v>
      </c>
      <c r="P3507">
        <f t="shared" si="54"/>
        <v>0</v>
      </c>
    </row>
    <row r="3508" spans="1:16" hidden="1" x14ac:dyDescent="0.25">
      <c r="A3508" t="str">
        <f>"ZZKAOS259"</f>
        <v>ZZKAOS259</v>
      </c>
      <c r="B3508" t="s">
        <v>9513</v>
      </c>
      <c r="C3508">
        <v>6700</v>
      </c>
      <c r="D3508" t="s">
        <v>28</v>
      </c>
      <c r="E3508">
        <v>6700</v>
      </c>
      <c r="G3508" t="s">
        <v>253</v>
      </c>
      <c r="O3508" t="s">
        <v>6756</v>
      </c>
      <c r="P3508">
        <f t="shared" si="54"/>
        <v>0</v>
      </c>
    </row>
    <row r="3509" spans="1:16" hidden="1" x14ac:dyDescent="0.25">
      <c r="A3509" t="str">
        <f>"ZZKAOS87"</f>
        <v>ZZKAOS87</v>
      </c>
      <c r="B3509" t="s">
        <v>11497</v>
      </c>
      <c r="C3509">
        <v>0</v>
      </c>
      <c r="D3509" t="s">
        <v>28</v>
      </c>
      <c r="E3509">
        <v>0</v>
      </c>
      <c r="F3509" t="s">
        <v>879</v>
      </c>
      <c r="G3509" t="s">
        <v>253</v>
      </c>
      <c r="O3509" t="s">
        <v>6793</v>
      </c>
      <c r="P3509">
        <f t="shared" si="54"/>
        <v>0</v>
      </c>
    </row>
    <row r="3510" spans="1:16" hidden="1" x14ac:dyDescent="0.25">
      <c r="A3510" t="str">
        <f>"ZZKAOS244"</f>
        <v>ZZKAOS244</v>
      </c>
      <c r="B3510" t="s">
        <v>9495</v>
      </c>
      <c r="C3510">
        <v>923</v>
      </c>
      <c r="D3510" t="s">
        <v>28</v>
      </c>
      <c r="E3510">
        <v>923</v>
      </c>
      <c r="G3510" t="s">
        <v>253</v>
      </c>
      <c r="O3510" t="s">
        <v>6795</v>
      </c>
      <c r="P3510">
        <f t="shared" si="54"/>
        <v>0</v>
      </c>
    </row>
    <row r="3511" spans="1:16" hidden="1" x14ac:dyDescent="0.25">
      <c r="A3511" t="str">
        <f>"ZZKAOS57"</f>
        <v>ZZKAOS57</v>
      </c>
      <c r="B3511" t="s">
        <v>11498</v>
      </c>
      <c r="C3511">
        <v>0</v>
      </c>
      <c r="D3511" t="s">
        <v>28</v>
      </c>
      <c r="E3511">
        <v>0</v>
      </c>
      <c r="F3511" t="s">
        <v>879</v>
      </c>
      <c r="G3511" t="s">
        <v>253</v>
      </c>
      <c r="O3511" t="s">
        <v>6790</v>
      </c>
      <c r="P3511">
        <f t="shared" si="54"/>
        <v>0</v>
      </c>
    </row>
    <row r="3512" spans="1:16" hidden="1" x14ac:dyDescent="0.25">
      <c r="A3512" t="str">
        <f>"ZZKAOS176"</f>
        <v>ZZKAOS176</v>
      </c>
      <c r="B3512" t="s">
        <v>11499</v>
      </c>
      <c r="C3512">
        <v>0</v>
      </c>
      <c r="D3512" t="s">
        <v>28</v>
      </c>
      <c r="E3512">
        <v>0</v>
      </c>
      <c r="F3512" t="s">
        <v>9307</v>
      </c>
      <c r="G3512" t="s">
        <v>253</v>
      </c>
      <c r="O3512" t="s">
        <v>11980</v>
      </c>
      <c r="P3512">
        <f t="shared" si="54"/>
        <v>0</v>
      </c>
    </row>
    <row r="3513" spans="1:16" hidden="1" x14ac:dyDescent="0.25">
      <c r="A3513" t="str">
        <f>"ZZKAOS133"</f>
        <v>ZZKAOS133</v>
      </c>
      <c r="B3513" t="s">
        <v>11500</v>
      </c>
      <c r="C3513">
        <v>0</v>
      </c>
      <c r="D3513" t="s">
        <v>28</v>
      </c>
      <c r="E3513">
        <v>0</v>
      </c>
      <c r="G3513" t="s">
        <v>253</v>
      </c>
      <c r="O3513" t="s">
        <v>11981</v>
      </c>
      <c r="P3513">
        <f t="shared" si="54"/>
        <v>0</v>
      </c>
    </row>
    <row r="3514" spans="1:16" hidden="1" x14ac:dyDescent="0.25">
      <c r="A3514" t="str">
        <f>"ZZKAOS177"</f>
        <v>ZZKAOS177</v>
      </c>
      <c r="B3514" t="s">
        <v>11501</v>
      </c>
      <c r="C3514">
        <v>0</v>
      </c>
      <c r="D3514" t="s">
        <v>28</v>
      </c>
      <c r="E3514">
        <v>0</v>
      </c>
      <c r="F3514" t="s">
        <v>9307</v>
      </c>
      <c r="G3514" t="s">
        <v>253</v>
      </c>
      <c r="O3514" t="s">
        <v>11982</v>
      </c>
      <c r="P3514">
        <f t="shared" si="54"/>
        <v>0</v>
      </c>
    </row>
    <row r="3515" spans="1:16" hidden="1" x14ac:dyDescent="0.25">
      <c r="A3515" t="str">
        <f>"ZZKAOS193"</f>
        <v>ZZKAOS193</v>
      </c>
      <c r="B3515" t="s">
        <v>11502</v>
      </c>
      <c r="C3515">
        <v>0</v>
      </c>
      <c r="D3515" t="s">
        <v>28</v>
      </c>
      <c r="E3515">
        <v>0</v>
      </c>
      <c r="G3515" t="s">
        <v>253</v>
      </c>
      <c r="O3515" t="s">
        <v>11983</v>
      </c>
      <c r="P3515">
        <f t="shared" si="54"/>
        <v>0</v>
      </c>
    </row>
    <row r="3516" spans="1:16" hidden="1" x14ac:dyDescent="0.25">
      <c r="A3516" t="str">
        <f>"ZZKAOS274"</f>
        <v>ZZKAOS274</v>
      </c>
      <c r="B3516" t="s">
        <v>5624</v>
      </c>
      <c r="C3516">
        <v>70</v>
      </c>
      <c r="D3516" t="s">
        <v>28</v>
      </c>
      <c r="E3516">
        <v>70</v>
      </c>
      <c r="O3516" t="s">
        <v>11984</v>
      </c>
      <c r="P3516">
        <f t="shared" si="54"/>
        <v>0</v>
      </c>
    </row>
    <row r="3517" spans="1:16" hidden="1" x14ac:dyDescent="0.25">
      <c r="A3517" t="str">
        <f>"QKAOS16"</f>
        <v>QKAOS16</v>
      </c>
      <c r="B3517" t="s">
        <v>5624</v>
      </c>
      <c r="C3517">
        <v>22</v>
      </c>
      <c r="D3517" t="s">
        <v>28</v>
      </c>
      <c r="E3517">
        <v>22</v>
      </c>
      <c r="F3517" t="s">
        <v>121</v>
      </c>
      <c r="O3517" t="s">
        <v>11985</v>
      </c>
      <c r="P3517">
        <f t="shared" si="54"/>
        <v>0</v>
      </c>
    </row>
    <row r="3518" spans="1:16" hidden="1" x14ac:dyDescent="0.25">
      <c r="A3518" t="str">
        <f>"ZZKAOS134"</f>
        <v>ZZKAOS134</v>
      </c>
      <c r="B3518" t="s">
        <v>11503</v>
      </c>
      <c r="C3518">
        <v>0</v>
      </c>
      <c r="D3518" t="s">
        <v>28</v>
      </c>
      <c r="E3518">
        <v>0</v>
      </c>
      <c r="G3518" t="s">
        <v>253</v>
      </c>
      <c r="O3518" t="s">
        <v>11986</v>
      </c>
      <c r="P3518">
        <f t="shared" si="54"/>
        <v>0</v>
      </c>
    </row>
    <row r="3519" spans="1:16" hidden="1" x14ac:dyDescent="0.25">
      <c r="A3519" t="str">
        <f>"ZZKAOS135"</f>
        <v>ZZKAOS135</v>
      </c>
      <c r="B3519" t="s">
        <v>11504</v>
      </c>
      <c r="C3519">
        <v>0</v>
      </c>
      <c r="D3519" t="s">
        <v>28</v>
      </c>
      <c r="E3519">
        <v>0</v>
      </c>
      <c r="G3519" t="s">
        <v>253</v>
      </c>
      <c r="O3519" t="s">
        <v>11987</v>
      </c>
      <c r="P3519">
        <f t="shared" si="54"/>
        <v>0</v>
      </c>
    </row>
    <row r="3520" spans="1:16" hidden="1" x14ac:dyDescent="0.25">
      <c r="A3520" t="str">
        <f>"ZZKAOS162"</f>
        <v>ZZKAOS162</v>
      </c>
      <c r="B3520" t="s">
        <v>11505</v>
      </c>
      <c r="C3520">
        <v>0</v>
      </c>
      <c r="D3520" t="s">
        <v>28</v>
      </c>
      <c r="E3520">
        <v>0</v>
      </c>
      <c r="G3520" t="s">
        <v>253</v>
      </c>
      <c r="O3520" t="s">
        <v>11988</v>
      </c>
      <c r="P3520">
        <f t="shared" si="54"/>
        <v>0</v>
      </c>
    </row>
    <row r="3521" spans="1:16" hidden="1" x14ac:dyDescent="0.25">
      <c r="A3521" t="str">
        <f>"ZZKAOS58"</f>
        <v>ZZKAOS58</v>
      </c>
      <c r="B3521" t="s">
        <v>11506</v>
      </c>
      <c r="C3521">
        <v>0</v>
      </c>
      <c r="D3521" t="s">
        <v>28</v>
      </c>
      <c r="E3521">
        <v>0</v>
      </c>
      <c r="F3521" t="s">
        <v>879</v>
      </c>
      <c r="G3521" t="s">
        <v>253</v>
      </c>
      <c r="O3521" t="s">
        <v>17914</v>
      </c>
      <c r="P3521">
        <f t="shared" si="54"/>
        <v>0</v>
      </c>
    </row>
    <row r="3522" spans="1:16" hidden="1" x14ac:dyDescent="0.25">
      <c r="A3522" t="str">
        <f>"ZZKAOS226"</f>
        <v>ZZKAOS226</v>
      </c>
      <c r="B3522" t="s">
        <v>11507</v>
      </c>
      <c r="C3522">
        <v>0</v>
      </c>
      <c r="D3522" t="s">
        <v>28</v>
      </c>
      <c r="E3522">
        <v>0</v>
      </c>
      <c r="G3522" t="s">
        <v>253</v>
      </c>
      <c r="O3522" t="s">
        <v>17915</v>
      </c>
      <c r="P3522">
        <f t="shared" si="54"/>
        <v>0</v>
      </c>
    </row>
    <row r="3523" spans="1:16" hidden="1" x14ac:dyDescent="0.25">
      <c r="A3523" t="str">
        <f>"ZZKAOS136"</f>
        <v>ZZKAOS136</v>
      </c>
      <c r="B3523" t="s">
        <v>11508</v>
      </c>
      <c r="C3523">
        <v>0</v>
      </c>
      <c r="D3523" t="s">
        <v>28</v>
      </c>
      <c r="E3523">
        <v>0</v>
      </c>
      <c r="G3523" t="s">
        <v>253</v>
      </c>
      <c r="O3523" t="s">
        <v>17916</v>
      </c>
      <c r="P3523">
        <f t="shared" ref="P3523:P3586" si="55">SUMIFS($C$2:$C$7959,$B$2:$B$7959,O3523)</f>
        <v>0</v>
      </c>
    </row>
    <row r="3524" spans="1:16" hidden="1" x14ac:dyDescent="0.25">
      <c r="A3524" t="str">
        <f>"ZZKAOS59"</f>
        <v>ZZKAOS59</v>
      </c>
      <c r="B3524" t="s">
        <v>11509</v>
      </c>
      <c r="C3524">
        <v>0</v>
      </c>
      <c r="D3524" t="s">
        <v>28</v>
      </c>
      <c r="E3524">
        <v>0</v>
      </c>
      <c r="F3524" t="s">
        <v>879</v>
      </c>
      <c r="G3524" t="s">
        <v>253</v>
      </c>
      <c r="O3524" t="s">
        <v>17917</v>
      </c>
      <c r="P3524">
        <f t="shared" si="55"/>
        <v>0</v>
      </c>
    </row>
    <row r="3525" spans="1:16" hidden="1" x14ac:dyDescent="0.25">
      <c r="A3525" t="str">
        <f>"ZZKAOS137"</f>
        <v>ZZKAOS137</v>
      </c>
      <c r="B3525" t="s">
        <v>11510</v>
      </c>
      <c r="C3525">
        <v>0</v>
      </c>
      <c r="D3525" t="s">
        <v>28</v>
      </c>
      <c r="E3525">
        <v>0</v>
      </c>
      <c r="G3525" t="s">
        <v>253</v>
      </c>
      <c r="O3525" t="s">
        <v>17918</v>
      </c>
      <c r="P3525">
        <f t="shared" si="55"/>
        <v>0</v>
      </c>
    </row>
    <row r="3526" spans="1:16" hidden="1" x14ac:dyDescent="0.25">
      <c r="A3526" t="str">
        <f>"ZZKAO100"</f>
        <v>ZZKAO100</v>
      </c>
      <c r="B3526" t="s">
        <v>9394</v>
      </c>
      <c r="C3526">
        <v>176</v>
      </c>
      <c r="D3526" t="s">
        <v>28</v>
      </c>
      <c r="E3526">
        <v>176</v>
      </c>
      <c r="F3526" t="s">
        <v>656</v>
      </c>
      <c r="G3526" t="s">
        <v>253</v>
      </c>
      <c r="O3526" t="s">
        <v>17919</v>
      </c>
      <c r="P3526">
        <f t="shared" si="55"/>
        <v>0</v>
      </c>
    </row>
    <row r="3527" spans="1:16" hidden="1" x14ac:dyDescent="0.25">
      <c r="A3527" t="str">
        <f>"ZZKAOS96"</f>
        <v>ZZKAOS96</v>
      </c>
      <c r="B3527" t="s">
        <v>9607</v>
      </c>
      <c r="C3527">
        <v>0</v>
      </c>
      <c r="D3527" t="s">
        <v>28</v>
      </c>
      <c r="E3527">
        <v>0</v>
      </c>
      <c r="F3527" t="s">
        <v>879</v>
      </c>
      <c r="G3527" t="s">
        <v>253</v>
      </c>
      <c r="O3527" t="s">
        <v>17920</v>
      </c>
      <c r="P3527">
        <f t="shared" si="55"/>
        <v>0</v>
      </c>
    </row>
    <row r="3528" spans="1:16" hidden="1" x14ac:dyDescent="0.25">
      <c r="A3528" t="str">
        <f>"ZZKAOS159"</f>
        <v>ZZKAOS159</v>
      </c>
      <c r="B3528" t="s">
        <v>9430</v>
      </c>
      <c r="C3528">
        <v>0</v>
      </c>
      <c r="D3528" t="s">
        <v>28</v>
      </c>
      <c r="E3528">
        <v>0</v>
      </c>
      <c r="G3528" t="s">
        <v>253</v>
      </c>
      <c r="O3528" t="s">
        <v>11990</v>
      </c>
      <c r="P3528">
        <f t="shared" si="55"/>
        <v>0</v>
      </c>
    </row>
    <row r="3529" spans="1:16" hidden="1" x14ac:dyDescent="0.25">
      <c r="A3529" t="str">
        <f>"ZZKAOS172"</f>
        <v>ZZKAOS172</v>
      </c>
      <c r="B3529" t="s">
        <v>9440</v>
      </c>
      <c r="C3529">
        <v>0</v>
      </c>
      <c r="D3529" t="s">
        <v>28</v>
      </c>
      <c r="E3529">
        <v>0</v>
      </c>
      <c r="G3529" t="s">
        <v>253</v>
      </c>
      <c r="O3529" t="s">
        <v>11991</v>
      </c>
      <c r="P3529">
        <f t="shared" si="55"/>
        <v>0</v>
      </c>
    </row>
    <row r="3530" spans="1:16" hidden="1" x14ac:dyDescent="0.25">
      <c r="A3530" t="str">
        <f>"ZZKAOS138"</f>
        <v>ZZKAOS138</v>
      </c>
      <c r="B3530" t="s">
        <v>9420</v>
      </c>
      <c r="C3530">
        <v>10</v>
      </c>
      <c r="D3530" t="s">
        <v>28</v>
      </c>
      <c r="E3530">
        <v>10</v>
      </c>
      <c r="G3530" t="s">
        <v>253</v>
      </c>
      <c r="O3530" t="s">
        <v>17921</v>
      </c>
      <c r="P3530">
        <f t="shared" si="55"/>
        <v>0</v>
      </c>
    </row>
    <row r="3531" spans="1:16" hidden="1" x14ac:dyDescent="0.25">
      <c r="A3531" t="str">
        <f>"ZZKAOS60"</f>
        <v>ZZKAOS60</v>
      </c>
      <c r="B3531" t="s">
        <v>9420</v>
      </c>
      <c r="C3531">
        <v>0</v>
      </c>
      <c r="D3531" t="s">
        <v>28</v>
      </c>
      <c r="E3531">
        <v>0</v>
      </c>
      <c r="F3531" t="s">
        <v>879</v>
      </c>
      <c r="G3531" t="s">
        <v>253</v>
      </c>
      <c r="O3531" t="s">
        <v>17922</v>
      </c>
      <c r="P3531">
        <f t="shared" si="55"/>
        <v>0</v>
      </c>
    </row>
    <row r="3532" spans="1:16" hidden="1" x14ac:dyDescent="0.25">
      <c r="A3532" t="str">
        <f>"ZZKAOS213"</f>
        <v>ZZKAOS213</v>
      </c>
      <c r="B3532" t="s">
        <v>11511</v>
      </c>
      <c r="C3532">
        <v>0</v>
      </c>
      <c r="D3532" t="s">
        <v>28</v>
      </c>
      <c r="E3532">
        <v>0</v>
      </c>
      <c r="G3532" t="s">
        <v>253</v>
      </c>
      <c r="O3532" t="s">
        <v>17923</v>
      </c>
      <c r="P3532">
        <f t="shared" si="55"/>
        <v>0</v>
      </c>
    </row>
    <row r="3533" spans="1:16" hidden="1" x14ac:dyDescent="0.25">
      <c r="A3533" t="str">
        <f>"ZZKAOS61"</f>
        <v>ZZKAOS61</v>
      </c>
      <c r="B3533" t="s">
        <v>11512</v>
      </c>
      <c r="C3533">
        <v>0</v>
      </c>
      <c r="D3533" t="s">
        <v>28</v>
      </c>
      <c r="E3533">
        <v>0</v>
      </c>
      <c r="F3533" t="s">
        <v>879</v>
      </c>
      <c r="G3533" t="s">
        <v>253</v>
      </c>
      <c r="O3533" t="s">
        <v>11992</v>
      </c>
      <c r="P3533">
        <f t="shared" si="55"/>
        <v>0</v>
      </c>
    </row>
    <row r="3534" spans="1:16" hidden="1" x14ac:dyDescent="0.25">
      <c r="A3534" t="str">
        <f>"ZZKAOS294"</f>
        <v>ZZKAOS294</v>
      </c>
      <c r="B3534" t="s">
        <v>9571</v>
      </c>
      <c r="C3534">
        <v>1200</v>
      </c>
      <c r="D3534" t="s">
        <v>28</v>
      </c>
      <c r="E3534">
        <v>1200</v>
      </c>
      <c r="F3534" t="s">
        <v>21</v>
      </c>
      <c r="O3534" t="s">
        <v>13951</v>
      </c>
      <c r="P3534">
        <f t="shared" si="55"/>
        <v>0</v>
      </c>
    </row>
    <row r="3535" spans="1:16" hidden="1" x14ac:dyDescent="0.25">
      <c r="A3535" t="str">
        <f>"ZZKAOS245"</f>
        <v>ZZKAOS245</v>
      </c>
      <c r="B3535" t="s">
        <v>9497</v>
      </c>
      <c r="C3535">
        <v>4686</v>
      </c>
      <c r="D3535" t="s">
        <v>28</v>
      </c>
      <c r="E3535">
        <v>4686</v>
      </c>
      <c r="F3535" t="s">
        <v>364</v>
      </c>
      <c r="G3535" t="s">
        <v>253</v>
      </c>
      <c r="O3535" t="s">
        <v>17924</v>
      </c>
      <c r="P3535">
        <f t="shared" si="55"/>
        <v>0</v>
      </c>
    </row>
    <row r="3536" spans="1:16" x14ac:dyDescent="0.25">
      <c r="A3536" t="str">
        <f>"ZZKAOS251"</f>
        <v>ZZKAOS251</v>
      </c>
      <c r="B3536" t="s">
        <v>9501</v>
      </c>
      <c r="C3536">
        <v>1140</v>
      </c>
      <c r="D3536" t="s">
        <v>28</v>
      </c>
      <c r="E3536">
        <v>1140</v>
      </c>
      <c r="F3536" t="s">
        <v>1137</v>
      </c>
      <c r="O3536" t="s">
        <v>6770</v>
      </c>
      <c r="P3536">
        <f t="shared" si="55"/>
        <v>28</v>
      </c>
    </row>
    <row r="3537" spans="1:16" hidden="1" x14ac:dyDescent="0.25">
      <c r="A3537" t="str">
        <f>"ZZKAOS276"</f>
        <v>ZZKAOS276</v>
      </c>
      <c r="B3537" t="s">
        <v>9539</v>
      </c>
      <c r="C3537">
        <v>982</v>
      </c>
      <c r="D3537" t="s">
        <v>28</v>
      </c>
      <c r="E3537">
        <v>982</v>
      </c>
      <c r="F3537" t="s">
        <v>1323</v>
      </c>
      <c r="O3537" t="s">
        <v>11993</v>
      </c>
      <c r="P3537">
        <f t="shared" si="55"/>
        <v>0</v>
      </c>
    </row>
    <row r="3538" spans="1:16" hidden="1" x14ac:dyDescent="0.25">
      <c r="A3538" t="str">
        <f>"ZZKAOS139"</f>
        <v>ZZKAOS139</v>
      </c>
      <c r="B3538" t="s">
        <v>11513</v>
      </c>
      <c r="C3538">
        <v>0</v>
      </c>
      <c r="D3538" t="s">
        <v>28</v>
      </c>
      <c r="E3538">
        <v>0</v>
      </c>
      <c r="G3538" t="s">
        <v>253</v>
      </c>
      <c r="O3538" t="s">
        <v>17925</v>
      </c>
      <c r="P3538">
        <f t="shared" si="55"/>
        <v>0</v>
      </c>
    </row>
    <row r="3539" spans="1:16" hidden="1" x14ac:dyDescent="0.25">
      <c r="A3539" t="str">
        <f>"ZZKAOS217"</f>
        <v>ZZKAOS217</v>
      </c>
      <c r="B3539" t="s">
        <v>11514</v>
      </c>
      <c r="C3539">
        <v>0</v>
      </c>
      <c r="D3539" t="s">
        <v>28</v>
      </c>
      <c r="E3539">
        <v>0</v>
      </c>
      <c r="G3539" t="s">
        <v>253</v>
      </c>
      <c r="O3539" t="s">
        <v>11996</v>
      </c>
      <c r="P3539">
        <f t="shared" si="55"/>
        <v>0</v>
      </c>
    </row>
    <row r="3540" spans="1:16" hidden="1" x14ac:dyDescent="0.25">
      <c r="A3540" t="str">
        <f>"ZZKAOS109"</f>
        <v>ZZKAOS109</v>
      </c>
      <c r="B3540" t="s">
        <v>11515</v>
      </c>
      <c r="C3540">
        <v>0</v>
      </c>
      <c r="D3540" t="s">
        <v>28</v>
      </c>
      <c r="E3540">
        <v>0</v>
      </c>
      <c r="G3540" t="s">
        <v>253</v>
      </c>
      <c r="O3540" t="s">
        <v>11997</v>
      </c>
      <c r="P3540">
        <f t="shared" si="55"/>
        <v>0</v>
      </c>
    </row>
    <row r="3541" spans="1:16" hidden="1" x14ac:dyDescent="0.25">
      <c r="A3541" t="str">
        <f>"ZZKAOS62"</f>
        <v>ZZKAOS62</v>
      </c>
      <c r="B3541" t="s">
        <v>11516</v>
      </c>
      <c r="C3541">
        <v>0</v>
      </c>
      <c r="D3541" t="s">
        <v>28</v>
      </c>
      <c r="E3541">
        <v>0</v>
      </c>
      <c r="F3541" t="s">
        <v>879</v>
      </c>
      <c r="G3541" t="s">
        <v>253</v>
      </c>
      <c r="O3541" t="s">
        <v>11998</v>
      </c>
      <c r="P3541">
        <f t="shared" si="55"/>
        <v>0</v>
      </c>
    </row>
    <row r="3542" spans="1:16" hidden="1" x14ac:dyDescent="0.25">
      <c r="A3542" t="str">
        <f>"ZZKAOS114"</f>
        <v>ZZKAOS114</v>
      </c>
      <c r="B3542" t="s">
        <v>11517</v>
      </c>
      <c r="C3542">
        <v>0</v>
      </c>
      <c r="D3542" t="s">
        <v>28</v>
      </c>
      <c r="E3542">
        <v>0</v>
      </c>
      <c r="G3542" t="s">
        <v>253</v>
      </c>
      <c r="O3542" t="s">
        <v>11999</v>
      </c>
      <c r="P3542">
        <f t="shared" si="55"/>
        <v>0</v>
      </c>
    </row>
    <row r="3543" spans="1:16" hidden="1" x14ac:dyDescent="0.25">
      <c r="A3543" t="str">
        <f>"ZZKAOS190"</f>
        <v>ZZKAOS190</v>
      </c>
      <c r="B3543" t="s">
        <v>11518</v>
      </c>
      <c r="C3543">
        <v>0</v>
      </c>
      <c r="D3543" t="s">
        <v>28</v>
      </c>
      <c r="E3543">
        <v>0</v>
      </c>
      <c r="F3543" t="s">
        <v>9307</v>
      </c>
      <c r="G3543" t="s">
        <v>253</v>
      </c>
      <c r="O3543" t="s">
        <v>12000</v>
      </c>
      <c r="P3543">
        <f t="shared" si="55"/>
        <v>0</v>
      </c>
    </row>
    <row r="3544" spans="1:16" hidden="1" x14ac:dyDescent="0.25">
      <c r="A3544" t="str">
        <f>"ZZKAOS63"</f>
        <v>ZZKAOS63</v>
      </c>
      <c r="B3544" t="s">
        <v>11519</v>
      </c>
      <c r="C3544">
        <v>0</v>
      </c>
      <c r="D3544" t="s">
        <v>28</v>
      </c>
      <c r="E3544">
        <v>0</v>
      </c>
      <c r="F3544" t="s">
        <v>879</v>
      </c>
      <c r="G3544" t="s">
        <v>253</v>
      </c>
      <c r="O3544" t="s">
        <v>1613</v>
      </c>
      <c r="P3544">
        <f t="shared" si="55"/>
        <v>0</v>
      </c>
    </row>
    <row r="3545" spans="1:16" hidden="1" x14ac:dyDescent="0.25">
      <c r="A3545" t="str">
        <f>"ZZKAOS64"</f>
        <v>ZZKAOS64</v>
      </c>
      <c r="B3545" t="s">
        <v>11520</v>
      </c>
      <c r="C3545">
        <v>0</v>
      </c>
      <c r="D3545" t="s">
        <v>28</v>
      </c>
      <c r="E3545">
        <v>0</v>
      </c>
      <c r="F3545" t="s">
        <v>879</v>
      </c>
      <c r="G3545" t="s">
        <v>253</v>
      </c>
      <c r="O3545" t="s">
        <v>1611</v>
      </c>
      <c r="P3545">
        <f t="shared" si="55"/>
        <v>0</v>
      </c>
    </row>
    <row r="3546" spans="1:16" hidden="1" x14ac:dyDescent="0.25">
      <c r="A3546" t="str">
        <f>"ZZKAOS65"</f>
        <v>ZZKAOS65</v>
      </c>
      <c r="B3546" t="s">
        <v>11521</v>
      </c>
      <c r="C3546">
        <v>0</v>
      </c>
      <c r="D3546" t="s">
        <v>28</v>
      </c>
      <c r="E3546">
        <v>0</v>
      </c>
      <c r="F3546" t="s">
        <v>879</v>
      </c>
      <c r="G3546" t="s">
        <v>253</v>
      </c>
      <c r="O3546" t="s">
        <v>12001</v>
      </c>
      <c r="P3546">
        <f t="shared" si="55"/>
        <v>0</v>
      </c>
    </row>
    <row r="3547" spans="1:16" hidden="1" x14ac:dyDescent="0.25">
      <c r="A3547" t="str">
        <f>"ZZKAOS216"</f>
        <v>ZZKAOS216</v>
      </c>
      <c r="B3547" t="s">
        <v>9467</v>
      </c>
      <c r="C3547">
        <v>0</v>
      </c>
      <c r="D3547" t="s">
        <v>28</v>
      </c>
      <c r="E3547">
        <v>0</v>
      </c>
      <c r="G3547" t="s">
        <v>253</v>
      </c>
      <c r="O3547" t="s">
        <v>12002</v>
      </c>
      <c r="P3547">
        <f t="shared" si="55"/>
        <v>0</v>
      </c>
    </row>
    <row r="3548" spans="1:16" hidden="1" x14ac:dyDescent="0.25">
      <c r="A3548" t="str">
        <f>"ZZKAOS66"</f>
        <v>ZZKAOS66</v>
      </c>
      <c r="B3548" t="s">
        <v>11522</v>
      </c>
      <c r="C3548">
        <v>0</v>
      </c>
      <c r="D3548" t="s">
        <v>28</v>
      </c>
      <c r="E3548">
        <v>0</v>
      </c>
      <c r="F3548" t="s">
        <v>879</v>
      </c>
      <c r="G3548" t="s">
        <v>253</v>
      </c>
      <c r="O3548" t="s">
        <v>1608</v>
      </c>
      <c r="P3548">
        <f t="shared" si="55"/>
        <v>0</v>
      </c>
    </row>
    <row r="3549" spans="1:16" hidden="1" x14ac:dyDescent="0.25">
      <c r="A3549" t="str">
        <f>"ZZKAOS140"</f>
        <v>ZZKAOS140</v>
      </c>
      <c r="B3549" t="s">
        <v>11523</v>
      </c>
      <c r="C3549">
        <v>0</v>
      </c>
      <c r="D3549" t="s">
        <v>28</v>
      </c>
      <c r="E3549">
        <v>0</v>
      </c>
      <c r="G3549" t="s">
        <v>253</v>
      </c>
      <c r="O3549" t="s">
        <v>12003</v>
      </c>
      <c r="P3549">
        <f t="shared" si="55"/>
        <v>0</v>
      </c>
    </row>
    <row r="3550" spans="1:16" hidden="1" x14ac:dyDescent="0.25">
      <c r="A3550" t="str">
        <f>"ZZKAOS273"</f>
        <v>ZZKAOS273</v>
      </c>
      <c r="B3550" t="s">
        <v>11524</v>
      </c>
      <c r="C3550">
        <v>0</v>
      </c>
      <c r="D3550" t="s">
        <v>28</v>
      </c>
      <c r="E3550">
        <v>0</v>
      </c>
      <c r="F3550" t="s">
        <v>1415</v>
      </c>
      <c r="G3550" t="s">
        <v>253</v>
      </c>
      <c r="O3550" t="s">
        <v>12004</v>
      </c>
      <c r="P3550">
        <f t="shared" si="55"/>
        <v>0</v>
      </c>
    </row>
    <row r="3551" spans="1:16" hidden="1" x14ac:dyDescent="0.25">
      <c r="A3551" t="str">
        <f>"ZZKAOS86"</f>
        <v>ZZKAOS86</v>
      </c>
      <c r="B3551" t="s">
        <v>11525</v>
      </c>
      <c r="C3551">
        <v>0</v>
      </c>
      <c r="D3551" t="s">
        <v>28</v>
      </c>
      <c r="E3551">
        <v>0</v>
      </c>
      <c r="F3551" t="s">
        <v>879</v>
      </c>
      <c r="G3551" t="s">
        <v>253</v>
      </c>
      <c r="O3551" t="s">
        <v>12005</v>
      </c>
      <c r="P3551">
        <f t="shared" si="55"/>
        <v>0</v>
      </c>
    </row>
    <row r="3552" spans="1:16" hidden="1" x14ac:dyDescent="0.25">
      <c r="A3552" t="str">
        <f>"ZZKAOS292"</f>
        <v>ZZKAOS292</v>
      </c>
      <c r="B3552" t="s">
        <v>9567</v>
      </c>
      <c r="C3552">
        <v>0</v>
      </c>
      <c r="D3552" t="s">
        <v>28</v>
      </c>
      <c r="E3552">
        <v>0</v>
      </c>
      <c r="F3552" t="s">
        <v>439</v>
      </c>
      <c r="O3552" t="s">
        <v>12006</v>
      </c>
      <c r="P3552">
        <f t="shared" si="55"/>
        <v>0</v>
      </c>
    </row>
    <row r="3553" spans="1:16" hidden="1" x14ac:dyDescent="0.25">
      <c r="A3553" t="str">
        <f>"ZZKAOS67"</f>
        <v>ZZKAOS67</v>
      </c>
      <c r="B3553" t="s">
        <v>11526</v>
      </c>
      <c r="C3553">
        <v>0</v>
      </c>
      <c r="D3553" t="s">
        <v>28</v>
      </c>
      <c r="E3553">
        <v>0</v>
      </c>
      <c r="F3553" t="s">
        <v>879</v>
      </c>
      <c r="G3553" t="s">
        <v>253</v>
      </c>
      <c r="O3553" t="s">
        <v>12007</v>
      </c>
      <c r="P3553">
        <f t="shared" si="55"/>
        <v>0</v>
      </c>
    </row>
    <row r="3554" spans="1:16" hidden="1" x14ac:dyDescent="0.25">
      <c r="A3554" t="str">
        <f>"ZZKAOS099"</f>
        <v>ZZKAOS099</v>
      </c>
      <c r="B3554" t="s">
        <v>9407</v>
      </c>
      <c r="C3554">
        <v>148</v>
      </c>
      <c r="D3554" t="s">
        <v>28</v>
      </c>
      <c r="E3554">
        <v>148</v>
      </c>
      <c r="F3554" t="s">
        <v>355</v>
      </c>
      <c r="O3554" t="s">
        <v>12008</v>
      </c>
      <c r="P3554">
        <f t="shared" si="55"/>
        <v>0</v>
      </c>
    </row>
    <row r="3555" spans="1:16" hidden="1" x14ac:dyDescent="0.25">
      <c r="A3555" t="str">
        <f>"ZZKAOS68"</f>
        <v>ZZKAOS68</v>
      </c>
      <c r="B3555" t="s">
        <v>11527</v>
      </c>
      <c r="C3555">
        <v>0</v>
      </c>
      <c r="D3555" t="s">
        <v>28</v>
      </c>
      <c r="E3555">
        <v>0</v>
      </c>
      <c r="F3555" t="s">
        <v>879</v>
      </c>
      <c r="G3555" t="s">
        <v>253</v>
      </c>
      <c r="O3555" t="s">
        <v>12009</v>
      </c>
      <c r="P3555">
        <f t="shared" si="55"/>
        <v>0</v>
      </c>
    </row>
    <row r="3556" spans="1:16" hidden="1" x14ac:dyDescent="0.25">
      <c r="A3556" t="str">
        <f>"ZZKAOS69"</f>
        <v>ZZKAOS69</v>
      </c>
      <c r="B3556" t="s">
        <v>9587</v>
      </c>
      <c r="C3556">
        <v>10411</v>
      </c>
      <c r="D3556" t="s">
        <v>28</v>
      </c>
      <c r="E3556">
        <v>10411</v>
      </c>
      <c r="F3556" t="s">
        <v>879</v>
      </c>
      <c r="G3556" t="s">
        <v>253</v>
      </c>
      <c r="O3556" t="s">
        <v>1620</v>
      </c>
      <c r="P3556">
        <f t="shared" si="55"/>
        <v>0</v>
      </c>
    </row>
    <row r="3557" spans="1:16" hidden="1" x14ac:dyDescent="0.25">
      <c r="A3557" t="str">
        <f>"ZZKAOS70"</f>
        <v>ZZKAOS70</v>
      </c>
      <c r="B3557" t="s">
        <v>11528</v>
      </c>
      <c r="C3557">
        <v>0</v>
      </c>
      <c r="D3557" t="s">
        <v>28</v>
      </c>
      <c r="E3557">
        <v>0</v>
      </c>
      <c r="F3557" t="s">
        <v>879</v>
      </c>
      <c r="G3557" t="s">
        <v>253</v>
      </c>
      <c r="O3557" t="s">
        <v>1618</v>
      </c>
      <c r="P3557">
        <f t="shared" si="55"/>
        <v>0</v>
      </c>
    </row>
    <row r="3558" spans="1:16" hidden="1" x14ac:dyDescent="0.25">
      <c r="A3558" t="str">
        <f>"ZZKAOS141"</f>
        <v>ZZKAOS141</v>
      </c>
      <c r="B3558" t="s">
        <v>11529</v>
      </c>
      <c r="C3558">
        <v>0</v>
      </c>
      <c r="D3558" t="s">
        <v>28</v>
      </c>
      <c r="E3558">
        <v>0</v>
      </c>
      <c r="G3558" t="s">
        <v>253</v>
      </c>
      <c r="O3558" t="s">
        <v>1615</v>
      </c>
      <c r="P3558">
        <f t="shared" si="55"/>
        <v>0</v>
      </c>
    </row>
    <row r="3559" spans="1:16" hidden="1" x14ac:dyDescent="0.25">
      <c r="A3559" t="str">
        <f>"ZZKAOS255"</f>
        <v>ZZKAOS255</v>
      </c>
      <c r="B3559" t="s">
        <v>9505</v>
      </c>
      <c r="C3559">
        <v>0</v>
      </c>
      <c r="D3559" t="s">
        <v>28</v>
      </c>
      <c r="E3559">
        <v>0</v>
      </c>
      <c r="O3559" t="s">
        <v>12010</v>
      </c>
      <c r="P3559">
        <f t="shared" si="55"/>
        <v>0</v>
      </c>
    </row>
    <row r="3560" spans="1:16" hidden="1" x14ac:dyDescent="0.25">
      <c r="A3560" t="str">
        <f>"ZZKAOS173"</f>
        <v>ZZKAOS173</v>
      </c>
      <c r="B3560" t="s">
        <v>11530</v>
      </c>
      <c r="C3560">
        <v>0</v>
      </c>
      <c r="D3560" t="s">
        <v>28</v>
      </c>
      <c r="E3560">
        <v>0</v>
      </c>
      <c r="G3560" t="s">
        <v>253</v>
      </c>
      <c r="O3560" t="s">
        <v>12011</v>
      </c>
      <c r="P3560">
        <f t="shared" si="55"/>
        <v>0</v>
      </c>
    </row>
    <row r="3561" spans="1:16" hidden="1" x14ac:dyDescent="0.25">
      <c r="A3561" t="str">
        <f>"ZZKAOS71"</f>
        <v>ZZKAOS71</v>
      </c>
      <c r="B3561" t="s">
        <v>11531</v>
      </c>
      <c r="C3561">
        <v>0</v>
      </c>
      <c r="D3561" t="s">
        <v>28</v>
      </c>
      <c r="E3561">
        <v>0</v>
      </c>
      <c r="F3561" t="s">
        <v>879</v>
      </c>
      <c r="G3561" t="s">
        <v>253</v>
      </c>
      <c r="O3561" t="s">
        <v>12012</v>
      </c>
      <c r="P3561">
        <f t="shared" si="55"/>
        <v>0</v>
      </c>
    </row>
    <row r="3562" spans="1:16" hidden="1" x14ac:dyDescent="0.25">
      <c r="A3562" t="str">
        <f>"ZZKAOS72"</f>
        <v>ZZKAOS72</v>
      </c>
      <c r="B3562" t="s">
        <v>11532</v>
      </c>
      <c r="C3562">
        <v>0</v>
      </c>
      <c r="D3562" t="s">
        <v>28</v>
      </c>
      <c r="E3562">
        <v>0</v>
      </c>
      <c r="F3562" t="s">
        <v>879</v>
      </c>
      <c r="G3562" t="s">
        <v>253</v>
      </c>
      <c r="O3562" t="s">
        <v>12013</v>
      </c>
      <c r="P3562">
        <f t="shared" si="55"/>
        <v>0</v>
      </c>
    </row>
    <row r="3563" spans="1:16" hidden="1" x14ac:dyDescent="0.25">
      <c r="A3563" t="str">
        <f>"ZZKAOS191"</f>
        <v>ZZKAOS191</v>
      </c>
      <c r="B3563" t="s">
        <v>11533</v>
      </c>
      <c r="C3563">
        <v>0</v>
      </c>
      <c r="D3563" t="s">
        <v>28</v>
      </c>
      <c r="E3563">
        <v>0</v>
      </c>
      <c r="G3563" t="s">
        <v>253</v>
      </c>
      <c r="O3563" t="s">
        <v>12014</v>
      </c>
      <c r="P3563">
        <f t="shared" si="55"/>
        <v>0</v>
      </c>
    </row>
    <row r="3564" spans="1:16" hidden="1" x14ac:dyDescent="0.25">
      <c r="A3564" t="str">
        <f>"ZZKAOS142"</f>
        <v>ZZKAOS142</v>
      </c>
      <c r="B3564" t="s">
        <v>11534</v>
      </c>
      <c r="C3564">
        <v>0</v>
      </c>
      <c r="D3564" t="s">
        <v>28</v>
      </c>
      <c r="E3564">
        <v>0</v>
      </c>
      <c r="G3564" t="s">
        <v>253</v>
      </c>
      <c r="O3564" t="s">
        <v>12015</v>
      </c>
      <c r="P3564">
        <f t="shared" si="55"/>
        <v>0</v>
      </c>
    </row>
    <row r="3565" spans="1:16" hidden="1" x14ac:dyDescent="0.25">
      <c r="A3565" t="str">
        <f>"ZZKAOS143"</f>
        <v>ZZKAOS143</v>
      </c>
      <c r="B3565" t="s">
        <v>11535</v>
      </c>
      <c r="C3565">
        <v>0</v>
      </c>
      <c r="D3565" t="s">
        <v>28</v>
      </c>
      <c r="E3565">
        <v>0</v>
      </c>
      <c r="G3565" t="s">
        <v>253</v>
      </c>
      <c r="O3565" t="s">
        <v>12016</v>
      </c>
      <c r="P3565">
        <f t="shared" si="55"/>
        <v>0</v>
      </c>
    </row>
    <row r="3566" spans="1:16" hidden="1" x14ac:dyDescent="0.25">
      <c r="A3566" t="str">
        <f>"ZZKAOS144"</f>
        <v>ZZKAOS144</v>
      </c>
      <c r="B3566" t="s">
        <v>9589</v>
      </c>
      <c r="C3566">
        <v>0</v>
      </c>
      <c r="D3566" t="s">
        <v>28</v>
      </c>
      <c r="E3566">
        <v>0</v>
      </c>
      <c r="G3566" t="s">
        <v>253</v>
      </c>
      <c r="O3566" t="s">
        <v>12017</v>
      </c>
      <c r="P3566">
        <f t="shared" si="55"/>
        <v>0</v>
      </c>
    </row>
    <row r="3567" spans="1:16" hidden="1" x14ac:dyDescent="0.25">
      <c r="A3567" t="str">
        <f>"ZZKAOS73"</f>
        <v>ZZKAOS73</v>
      </c>
      <c r="B3567" t="s">
        <v>9589</v>
      </c>
      <c r="C3567">
        <v>0</v>
      </c>
      <c r="D3567" t="s">
        <v>28</v>
      </c>
      <c r="E3567">
        <v>0</v>
      </c>
      <c r="F3567" t="s">
        <v>879</v>
      </c>
      <c r="G3567" t="s">
        <v>253</v>
      </c>
      <c r="O3567" t="s">
        <v>12018</v>
      </c>
      <c r="P3567">
        <f t="shared" si="55"/>
        <v>0</v>
      </c>
    </row>
    <row r="3568" spans="1:16" hidden="1" x14ac:dyDescent="0.25">
      <c r="A3568" t="str">
        <f>"ZZKAOS145"</f>
        <v>ZZKAOS145</v>
      </c>
      <c r="B3568" t="s">
        <v>11536</v>
      </c>
      <c r="C3568">
        <v>0</v>
      </c>
      <c r="D3568" t="s">
        <v>28</v>
      </c>
      <c r="E3568">
        <v>0</v>
      </c>
      <c r="G3568" t="s">
        <v>253</v>
      </c>
      <c r="O3568" t="s">
        <v>12019</v>
      </c>
      <c r="P3568">
        <f t="shared" si="55"/>
        <v>0</v>
      </c>
    </row>
    <row r="3569" spans="1:16" hidden="1" x14ac:dyDescent="0.25">
      <c r="A3569" t="str">
        <f>"ZZKAOS74"</f>
        <v>ZZKAOS74</v>
      </c>
      <c r="B3569" t="s">
        <v>11537</v>
      </c>
      <c r="C3569">
        <v>0</v>
      </c>
      <c r="D3569" t="s">
        <v>28</v>
      </c>
      <c r="E3569">
        <v>0</v>
      </c>
      <c r="F3569" t="s">
        <v>879</v>
      </c>
      <c r="G3569" t="s">
        <v>253</v>
      </c>
      <c r="O3569" t="s">
        <v>12020</v>
      </c>
      <c r="P3569">
        <f t="shared" si="55"/>
        <v>0</v>
      </c>
    </row>
    <row r="3570" spans="1:16" hidden="1" x14ac:dyDescent="0.25">
      <c r="A3570" t="str">
        <f>"ZZKAOS146"</f>
        <v>ZZKAOS146</v>
      </c>
      <c r="B3570" t="s">
        <v>9422</v>
      </c>
      <c r="C3570">
        <v>42</v>
      </c>
      <c r="D3570" t="s">
        <v>28</v>
      </c>
      <c r="E3570">
        <v>42</v>
      </c>
      <c r="G3570" t="s">
        <v>253</v>
      </c>
      <c r="O3570" t="s">
        <v>12021</v>
      </c>
      <c r="P3570">
        <f t="shared" si="55"/>
        <v>0</v>
      </c>
    </row>
    <row r="3571" spans="1:16" hidden="1" x14ac:dyDescent="0.25">
      <c r="A3571" t="str">
        <f>"ZZKAOS75"</f>
        <v>ZZKAOS75</v>
      </c>
      <c r="B3571" t="s">
        <v>9591</v>
      </c>
      <c r="C3571">
        <v>0</v>
      </c>
      <c r="D3571" t="s">
        <v>28</v>
      </c>
      <c r="E3571">
        <v>0</v>
      </c>
      <c r="F3571" t="s">
        <v>879</v>
      </c>
      <c r="G3571" t="s">
        <v>253</v>
      </c>
      <c r="O3571" t="s">
        <v>12022</v>
      </c>
      <c r="P3571">
        <f t="shared" si="55"/>
        <v>0</v>
      </c>
    </row>
    <row r="3572" spans="1:16" hidden="1" x14ac:dyDescent="0.25">
      <c r="A3572" t="str">
        <f>"ZZKAOS147"</f>
        <v>ZZKAOS147</v>
      </c>
      <c r="B3572" t="s">
        <v>11538</v>
      </c>
      <c r="C3572">
        <v>0</v>
      </c>
      <c r="D3572" t="s">
        <v>28</v>
      </c>
      <c r="E3572">
        <v>0</v>
      </c>
      <c r="G3572" t="s">
        <v>253</v>
      </c>
      <c r="O3572" t="s">
        <v>12023</v>
      </c>
      <c r="P3572">
        <f t="shared" si="55"/>
        <v>0</v>
      </c>
    </row>
    <row r="3573" spans="1:16" hidden="1" x14ac:dyDescent="0.25">
      <c r="A3573" t="str">
        <f>"ZZKAOS148"</f>
        <v>ZZKAOS148</v>
      </c>
      <c r="B3573" t="s">
        <v>11539</v>
      </c>
      <c r="C3573">
        <v>0</v>
      </c>
      <c r="D3573" t="s">
        <v>28</v>
      </c>
      <c r="E3573">
        <v>0</v>
      </c>
      <c r="G3573" t="s">
        <v>253</v>
      </c>
      <c r="O3573" t="s">
        <v>12024</v>
      </c>
      <c r="P3573">
        <f t="shared" si="55"/>
        <v>0</v>
      </c>
    </row>
    <row r="3574" spans="1:16" x14ac:dyDescent="0.25">
      <c r="A3574" t="str">
        <f>"ZZKAOS174"</f>
        <v>ZZKAOS174</v>
      </c>
      <c r="B3574" t="s">
        <v>11540</v>
      </c>
      <c r="C3574">
        <v>0</v>
      </c>
      <c r="D3574" t="s">
        <v>28</v>
      </c>
      <c r="E3574">
        <v>0</v>
      </c>
      <c r="G3574" t="s">
        <v>253</v>
      </c>
      <c r="O3574" t="s">
        <v>842</v>
      </c>
      <c r="P3574">
        <f t="shared" si="55"/>
        <v>1</v>
      </c>
    </row>
    <row r="3575" spans="1:16" hidden="1" x14ac:dyDescent="0.25">
      <c r="A3575" t="str">
        <f>"ZZKAOS170"</f>
        <v>ZZKAOS170</v>
      </c>
      <c r="B3575" t="s">
        <v>11541</v>
      </c>
      <c r="C3575">
        <v>0</v>
      </c>
      <c r="D3575" t="s">
        <v>28</v>
      </c>
      <c r="E3575">
        <v>0</v>
      </c>
      <c r="G3575" t="s">
        <v>253</v>
      </c>
      <c r="O3575" t="s">
        <v>12025</v>
      </c>
      <c r="P3575">
        <f t="shared" si="55"/>
        <v>0</v>
      </c>
    </row>
    <row r="3576" spans="1:16" hidden="1" x14ac:dyDescent="0.25">
      <c r="A3576" t="str">
        <f>"ZZKAOS149"</f>
        <v>ZZKAOS149</v>
      </c>
      <c r="B3576" t="s">
        <v>11542</v>
      </c>
      <c r="C3576">
        <v>0</v>
      </c>
      <c r="D3576" t="s">
        <v>28</v>
      </c>
      <c r="E3576">
        <v>0</v>
      </c>
      <c r="G3576" t="s">
        <v>253</v>
      </c>
      <c r="O3576" t="s">
        <v>12026</v>
      </c>
      <c r="P3576">
        <f t="shared" si="55"/>
        <v>0</v>
      </c>
    </row>
    <row r="3577" spans="1:16" hidden="1" x14ac:dyDescent="0.25">
      <c r="A3577" t="str">
        <f>"ZZKAOS171"</f>
        <v>ZZKAOS171</v>
      </c>
      <c r="B3577" t="s">
        <v>11543</v>
      </c>
      <c r="C3577">
        <v>0</v>
      </c>
      <c r="D3577" t="s">
        <v>28</v>
      </c>
      <c r="E3577">
        <v>0</v>
      </c>
      <c r="G3577" t="s">
        <v>253</v>
      </c>
      <c r="O3577" t="s">
        <v>12027</v>
      </c>
      <c r="P3577">
        <f t="shared" si="55"/>
        <v>0</v>
      </c>
    </row>
    <row r="3578" spans="1:16" hidden="1" x14ac:dyDescent="0.25">
      <c r="A3578" t="str">
        <f>"ZZKAOS192"</f>
        <v>ZZKAOS192</v>
      </c>
      <c r="B3578" t="s">
        <v>9450</v>
      </c>
      <c r="C3578">
        <v>95</v>
      </c>
      <c r="D3578" t="s">
        <v>28</v>
      </c>
      <c r="E3578">
        <v>95</v>
      </c>
      <c r="F3578" t="s">
        <v>237</v>
      </c>
      <c r="G3578" t="s">
        <v>253</v>
      </c>
      <c r="O3578" t="s">
        <v>12028</v>
      </c>
      <c r="P3578">
        <f t="shared" si="55"/>
        <v>0</v>
      </c>
    </row>
    <row r="3579" spans="1:16" hidden="1" x14ac:dyDescent="0.25">
      <c r="A3579" t="str">
        <f>"QKARB02"</f>
        <v>QKARB02</v>
      </c>
      <c r="B3579" t="s">
        <v>11544</v>
      </c>
      <c r="C3579">
        <v>0</v>
      </c>
      <c r="D3579" t="s">
        <v>16</v>
      </c>
      <c r="E3579">
        <v>0</v>
      </c>
      <c r="F3579" t="s">
        <v>2524</v>
      </c>
      <c r="G3579" t="s">
        <v>9993</v>
      </c>
      <c r="O3579" t="s">
        <v>12029</v>
      </c>
      <c r="P3579">
        <f t="shared" si="55"/>
        <v>0</v>
      </c>
    </row>
    <row r="3580" spans="1:16" hidden="1" x14ac:dyDescent="0.25">
      <c r="A3580" t="str">
        <f>"QKARB01"</f>
        <v>QKARB01</v>
      </c>
      <c r="B3580" t="s">
        <v>5630</v>
      </c>
      <c r="C3580">
        <v>5</v>
      </c>
      <c r="D3580" t="s">
        <v>28</v>
      </c>
      <c r="E3580">
        <v>5</v>
      </c>
      <c r="F3580" t="s">
        <v>497</v>
      </c>
      <c r="O3580" t="s">
        <v>12030</v>
      </c>
      <c r="P3580">
        <f t="shared" si="55"/>
        <v>0</v>
      </c>
    </row>
    <row r="3581" spans="1:16" hidden="1" x14ac:dyDescent="0.25">
      <c r="A3581" t="str">
        <f>"QKARD04"</f>
        <v>QKARD04</v>
      </c>
      <c r="B3581" t="s">
        <v>11545</v>
      </c>
      <c r="C3581">
        <v>0</v>
      </c>
      <c r="D3581" t="s">
        <v>41</v>
      </c>
      <c r="E3581">
        <v>0</v>
      </c>
      <c r="F3581" t="s">
        <v>128</v>
      </c>
      <c r="G3581" t="s">
        <v>11546</v>
      </c>
      <c r="O3581" t="s">
        <v>12031</v>
      </c>
      <c r="P3581">
        <f t="shared" si="55"/>
        <v>0</v>
      </c>
    </row>
    <row r="3582" spans="1:16" hidden="1" x14ac:dyDescent="0.25">
      <c r="A3582" t="str">
        <f>"AKARD01"</f>
        <v>AKARD01</v>
      </c>
      <c r="B3582" t="s">
        <v>11547</v>
      </c>
      <c r="C3582">
        <v>0</v>
      </c>
      <c r="D3582" t="s">
        <v>41</v>
      </c>
      <c r="E3582">
        <v>0</v>
      </c>
      <c r="F3582" t="s">
        <v>128</v>
      </c>
      <c r="G3582" t="s">
        <v>11546</v>
      </c>
      <c r="O3582" t="s">
        <v>12032</v>
      </c>
      <c r="P3582">
        <f t="shared" si="55"/>
        <v>0</v>
      </c>
    </row>
    <row r="3583" spans="1:16" hidden="1" x14ac:dyDescent="0.25">
      <c r="A3583" t="str">
        <f>"QKARD01"</f>
        <v>QKARD01</v>
      </c>
      <c r="B3583" t="s">
        <v>11548</v>
      </c>
      <c r="C3583">
        <v>0</v>
      </c>
      <c r="D3583" t="s">
        <v>41</v>
      </c>
      <c r="E3583">
        <v>0</v>
      </c>
      <c r="F3583" t="s">
        <v>128</v>
      </c>
      <c r="G3583" t="s">
        <v>11546</v>
      </c>
      <c r="O3583" t="s">
        <v>12033</v>
      </c>
      <c r="P3583">
        <f t="shared" si="55"/>
        <v>0</v>
      </c>
    </row>
    <row r="3584" spans="1:16" hidden="1" x14ac:dyDescent="0.25">
      <c r="A3584" t="str">
        <f>"AKARD02"</f>
        <v>AKARD02</v>
      </c>
      <c r="B3584" t="s">
        <v>640</v>
      </c>
      <c r="C3584">
        <v>20</v>
      </c>
      <c r="D3584" t="s">
        <v>28</v>
      </c>
      <c r="E3584">
        <v>20</v>
      </c>
      <c r="F3584" t="s">
        <v>61</v>
      </c>
      <c r="O3584" t="s">
        <v>12034</v>
      </c>
      <c r="P3584">
        <f t="shared" si="55"/>
        <v>0</v>
      </c>
    </row>
    <row r="3585" spans="1:16" hidden="1" x14ac:dyDescent="0.25">
      <c r="A3585" t="str">
        <f>"QKARD03"</f>
        <v>QKARD03</v>
      </c>
      <c r="B3585" t="s">
        <v>11549</v>
      </c>
      <c r="C3585">
        <v>0</v>
      </c>
      <c r="D3585" t="s">
        <v>28</v>
      </c>
      <c r="E3585">
        <v>0</v>
      </c>
      <c r="F3585" t="s">
        <v>11550</v>
      </c>
      <c r="O3585" t="s">
        <v>12035</v>
      </c>
      <c r="P3585">
        <f t="shared" si="55"/>
        <v>0</v>
      </c>
    </row>
    <row r="3586" spans="1:16" hidden="1" x14ac:dyDescent="0.25">
      <c r="A3586" t="str">
        <f>"QKARD02"</f>
        <v>QKARD02</v>
      </c>
      <c r="B3586" t="s">
        <v>11551</v>
      </c>
      <c r="C3586">
        <v>0</v>
      </c>
      <c r="D3586" t="s">
        <v>28</v>
      </c>
      <c r="E3586">
        <v>0</v>
      </c>
      <c r="F3586" t="s">
        <v>11550</v>
      </c>
      <c r="O3586" t="s">
        <v>12036</v>
      </c>
      <c r="P3586">
        <f t="shared" si="55"/>
        <v>0</v>
      </c>
    </row>
    <row r="3587" spans="1:16" hidden="1" x14ac:dyDescent="0.25">
      <c r="A3587" t="str">
        <f>"QKARE01"</f>
        <v>QKARE01</v>
      </c>
      <c r="B3587" t="s">
        <v>5632</v>
      </c>
      <c r="C3587">
        <v>10</v>
      </c>
      <c r="D3587" t="s">
        <v>28</v>
      </c>
      <c r="E3587">
        <v>10</v>
      </c>
      <c r="F3587" t="s">
        <v>497</v>
      </c>
      <c r="O3587" t="s">
        <v>12037</v>
      </c>
      <c r="P3587">
        <f t="shared" ref="P3587:P3650" si="56">SUMIFS($C$2:$C$7959,$B$2:$B$7959,O3587)</f>
        <v>0</v>
      </c>
    </row>
    <row r="3588" spans="1:16" x14ac:dyDescent="0.25">
      <c r="A3588" t="str">
        <f>"QKARI04"</f>
        <v>QKARI04</v>
      </c>
      <c r="B3588" t="s">
        <v>17792</v>
      </c>
      <c r="C3588">
        <v>0</v>
      </c>
      <c r="D3588" t="s">
        <v>16</v>
      </c>
      <c r="E3588">
        <v>0</v>
      </c>
      <c r="F3588" t="s">
        <v>921</v>
      </c>
      <c r="G3588" t="s">
        <v>10688</v>
      </c>
      <c r="H3588" t="s">
        <v>9876</v>
      </c>
      <c r="O3588" t="s">
        <v>6763</v>
      </c>
      <c r="P3588">
        <f t="shared" si="56"/>
        <v>148</v>
      </c>
    </row>
    <row r="3589" spans="1:16" hidden="1" x14ac:dyDescent="0.25">
      <c r="A3589" t="str">
        <f>"AKARI05"</f>
        <v>AKARI05</v>
      </c>
      <c r="B3589" t="s">
        <v>17792</v>
      </c>
      <c r="C3589">
        <v>0</v>
      </c>
      <c r="D3589" t="s">
        <v>16</v>
      </c>
      <c r="E3589">
        <v>0</v>
      </c>
      <c r="F3589" t="s">
        <v>6323</v>
      </c>
      <c r="G3589" t="s">
        <v>10688</v>
      </c>
      <c r="H3589" t="s">
        <v>9876</v>
      </c>
      <c r="O3589" t="s">
        <v>6776</v>
      </c>
      <c r="P3589">
        <f t="shared" si="56"/>
        <v>0</v>
      </c>
    </row>
    <row r="3590" spans="1:16" hidden="1" x14ac:dyDescent="0.25">
      <c r="A3590" t="str">
        <f>"QKARI12"</f>
        <v>QKARI12</v>
      </c>
      <c r="B3590" t="s">
        <v>17793</v>
      </c>
      <c r="C3590">
        <v>0</v>
      </c>
      <c r="D3590" t="s">
        <v>16</v>
      </c>
      <c r="E3590">
        <v>0</v>
      </c>
      <c r="F3590" t="s">
        <v>921</v>
      </c>
      <c r="G3590" t="s">
        <v>10688</v>
      </c>
      <c r="H3590" t="s">
        <v>9876</v>
      </c>
      <c r="O3590" t="s">
        <v>13952</v>
      </c>
      <c r="P3590">
        <f t="shared" si="56"/>
        <v>0</v>
      </c>
    </row>
    <row r="3591" spans="1:16" hidden="1" x14ac:dyDescent="0.25">
      <c r="A3591" t="str">
        <f>"QKARI13"</f>
        <v>QKARI13</v>
      </c>
      <c r="B3591" t="s">
        <v>13832</v>
      </c>
      <c r="C3591">
        <v>518</v>
      </c>
      <c r="D3591" t="s">
        <v>16</v>
      </c>
      <c r="E3591">
        <v>25</v>
      </c>
      <c r="F3591" t="s">
        <v>921</v>
      </c>
      <c r="G3591" t="s">
        <v>10688</v>
      </c>
      <c r="H3591" t="s">
        <v>9871</v>
      </c>
      <c r="O3591" t="s">
        <v>17926</v>
      </c>
      <c r="P3591">
        <f t="shared" si="56"/>
        <v>0</v>
      </c>
    </row>
    <row r="3592" spans="1:16" hidden="1" x14ac:dyDescent="0.25">
      <c r="A3592" t="str">
        <f>"QKARI18"</f>
        <v>QKARI18</v>
      </c>
      <c r="B3592" t="s">
        <v>13835</v>
      </c>
      <c r="C3592">
        <v>0</v>
      </c>
      <c r="D3592" t="s">
        <v>16</v>
      </c>
      <c r="E3592">
        <v>0</v>
      </c>
      <c r="F3592" t="s">
        <v>921</v>
      </c>
      <c r="G3592" t="s">
        <v>10688</v>
      </c>
      <c r="H3592" t="s">
        <v>9871</v>
      </c>
      <c r="O3592" t="s">
        <v>17927</v>
      </c>
      <c r="P3592">
        <f t="shared" si="56"/>
        <v>0</v>
      </c>
    </row>
    <row r="3593" spans="1:16" hidden="1" x14ac:dyDescent="0.25">
      <c r="A3593" t="str">
        <f>"QKARI14"</f>
        <v>QKARI14</v>
      </c>
      <c r="B3593" t="s">
        <v>17794</v>
      </c>
      <c r="C3593">
        <v>0</v>
      </c>
      <c r="D3593" t="s">
        <v>16</v>
      </c>
      <c r="E3593">
        <v>0</v>
      </c>
      <c r="F3593" t="s">
        <v>921</v>
      </c>
      <c r="G3593" t="s">
        <v>10688</v>
      </c>
      <c r="H3593" t="s">
        <v>9876</v>
      </c>
      <c r="O3593" t="s">
        <v>17928</v>
      </c>
      <c r="P3593">
        <f t="shared" si="56"/>
        <v>0</v>
      </c>
    </row>
    <row r="3594" spans="1:16" hidden="1" x14ac:dyDescent="0.25">
      <c r="A3594" t="str">
        <f>"QKARI11"</f>
        <v>QKARI11</v>
      </c>
      <c r="B3594" t="s">
        <v>17794</v>
      </c>
      <c r="C3594">
        <v>0</v>
      </c>
      <c r="D3594" t="s">
        <v>16</v>
      </c>
      <c r="E3594">
        <v>0</v>
      </c>
      <c r="F3594" t="s">
        <v>921</v>
      </c>
      <c r="G3594" t="s">
        <v>10688</v>
      </c>
      <c r="H3594" t="s">
        <v>9876</v>
      </c>
      <c r="O3594" t="s">
        <v>17929</v>
      </c>
      <c r="P3594">
        <f t="shared" si="56"/>
        <v>0</v>
      </c>
    </row>
    <row r="3595" spans="1:16" hidden="1" x14ac:dyDescent="0.25">
      <c r="A3595" t="str">
        <f>"QKARI05"</f>
        <v>QKARI05</v>
      </c>
      <c r="B3595" t="s">
        <v>17795</v>
      </c>
      <c r="C3595">
        <v>0</v>
      </c>
      <c r="D3595" t="s">
        <v>16</v>
      </c>
      <c r="E3595">
        <v>0</v>
      </c>
      <c r="F3595" t="s">
        <v>921</v>
      </c>
      <c r="G3595" t="s">
        <v>10688</v>
      </c>
      <c r="H3595" t="s">
        <v>9876</v>
      </c>
      <c r="O3595" t="s">
        <v>12041</v>
      </c>
      <c r="P3595">
        <f t="shared" si="56"/>
        <v>0</v>
      </c>
    </row>
    <row r="3596" spans="1:16" hidden="1" x14ac:dyDescent="0.25">
      <c r="A3596" t="str">
        <f>"AKARI06"</f>
        <v>AKARI06</v>
      </c>
      <c r="B3596" t="s">
        <v>17795</v>
      </c>
      <c r="C3596">
        <v>0</v>
      </c>
      <c r="D3596" t="s">
        <v>16</v>
      </c>
      <c r="E3596">
        <v>0</v>
      </c>
      <c r="F3596" t="s">
        <v>6323</v>
      </c>
      <c r="G3596" t="s">
        <v>10688</v>
      </c>
      <c r="H3596" t="s">
        <v>9876</v>
      </c>
      <c r="O3596" t="s">
        <v>17930</v>
      </c>
      <c r="P3596">
        <f t="shared" si="56"/>
        <v>0</v>
      </c>
    </row>
    <row r="3597" spans="1:16" hidden="1" x14ac:dyDescent="0.25">
      <c r="A3597" t="str">
        <f>"QKARI19"</f>
        <v>QKARI19</v>
      </c>
      <c r="B3597" t="s">
        <v>13836</v>
      </c>
      <c r="C3597">
        <v>0</v>
      </c>
      <c r="D3597" t="s">
        <v>16</v>
      </c>
      <c r="E3597">
        <v>0</v>
      </c>
      <c r="F3597" t="s">
        <v>921</v>
      </c>
      <c r="G3597" t="s">
        <v>10688</v>
      </c>
      <c r="H3597" t="s">
        <v>9871</v>
      </c>
      <c r="O3597" t="s">
        <v>17931</v>
      </c>
      <c r="P3597">
        <f t="shared" si="56"/>
        <v>0</v>
      </c>
    </row>
    <row r="3598" spans="1:16" x14ac:dyDescent="0.25">
      <c r="A3598" t="str">
        <f>"AKARI07"</f>
        <v>AKARI07</v>
      </c>
      <c r="B3598" t="s">
        <v>13830</v>
      </c>
      <c r="C3598">
        <v>0</v>
      </c>
      <c r="D3598" t="s">
        <v>16</v>
      </c>
      <c r="E3598">
        <v>0</v>
      </c>
      <c r="F3598" t="s">
        <v>504</v>
      </c>
      <c r="G3598" t="s">
        <v>10688</v>
      </c>
      <c r="H3598" t="s">
        <v>9871</v>
      </c>
      <c r="O3598" t="s">
        <v>13953</v>
      </c>
      <c r="P3598">
        <f t="shared" si="56"/>
        <v>2035</v>
      </c>
    </row>
    <row r="3599" spans="1:16" x14ac:dyDescent="0.25">
      <c r="A3599" t="str">
        <f>"QKARI07"</f>
        <v>QKARI07</v>
      </c>
      <c r="B3599" t="s">
        <v>13830</v>
      </c>
      <c r="C3599">
        <v>864</v>
      </c>
      <c r="D3599" t="s">
        <v>16</v>
      </c>
      <c r="E3599">
        <v>43</v>
      </c>
      <c r="F3599" t="s">
        <v>504</v>
      </c>
      <c r="G3599" t="s">
        <v>10688</v>
      </c>
      <c r="H3599" t="s">
        <v>9871</v>
      </c>
      <c r="O3599" t="s">
        <v>13954</v>
      </c>
      <c r="P3599">
        <f t="shared" si="56"/>
        <v>132</v>
      </c>
    </row>
    <row r="3600" spans="1:16" hidden="1" x14ac:dyDescent="0.25">
      <c r="A3600" t="str">
        <f>"AKARI08"</f>
        <v>AKARI08</v>
      </c>
      <c r="B3600" t="s">
        <v>17796</v>
      </c>
      <c r="C3600">
        <v>0</v>
      </c>
      <c r="D3600" t="s">
        <v>16</v>
      </c>
      <c r="E3600">
        <v>0</v>
      </c>
      <c r="F3600" t="s">
        <v>504</v>
      </c>
      <c r="G3600" t="s">
        <v>10688</v>
      </c>
      <c r="H3600" t="s">
        <v>9871</v>
      </c>
      <c r="O3600" t="s">
        <v>17932</v>
      </c>
      <c r="P3600">
        <f t="shared" si="56"/>
        <v>0</v>
      </c>
    </row>
    <row r="3601" spans="1:16" hidden="1" x14ac:dyDescent="0.25">
      <c r="A3601" t="str">
        <f>"QKARI06"</f>
        <v>QKARI06</v>
      </c>
      <c r="B3601" t="s">
        <v>17796</v>
      </c>
      <c r="C3601">
        <v>0</v>
      </c>
      <c r="D3601" t="s">
        <v>16</v>
      </c>
      <c r="E3601">
        <v>0</v>
      </c>
      <c r="F3601" t="s">
        <v>504</v>
      </c>
      <c r="G3601" t="s">
        <v>10688</v>
      </c>
      <c r="H3601" t="s">
        <v>9871</v>
      </c>
      <c r="O3601" t="s">
        <v>17933</v>
      </c>
      <c r="P3601">
        <f t="shared" si="56"/>
        <v>0</v>
      </c>
    </row>
    <row r="3602" spans="1:16" hidden="1" x14ac:dyDescent="0.25">
      <c r="A3602" t="str">
        <f>"QKARI16"</f>
        <v>QKARI16</v>
      </c>
      <c r="B3602" t="s">
        <v>13834</v>
      </c>
      <c r="C3602">
        <v>2076</v>
      </c>
      <c r="D3602" t="s">
        <v>16</v>
      </c>
      <c r="E3602">
        <v>51</v>
      </c>
      <c r="F3602" t="s">
        <v>921</v>
      </c>
      <c r="G3602" t="s">
        <v>10688</v>
      </c>
      <c r="H3602" t="s">
        <v>9871</v>
      </c>
      <c r="O3602" t="s">
        <v>17934</v>
      </c>
      <c r="P3602">
        <f t="shared" si="56"/>
        <v>0</v>
      </c>
    </row>
    <row r="3603" spans="1:16" hidden="1" x14ac:dyDescent="0.25">
      <c r="A3603" t="str">
        <f>"QKARI17"</f>
        <v>QKARI17</v>
      </c>
      <c r="B3603" t="s">
        <v>17797</v>
      </c>
      <c r="C3603">
        <v>0</v>
      </c>
      <c r="D3603" t="s">
        <v>16</v>
      </c>
      <c r="E3603">
        <v>0</v>
      </c>
      <c r="F3603" t="s">
        <v>921</v>
      </c>
      <c r="G3603" t="s">
        <v>10688</v>
      </c>
      <c r="H3603" t="s">
        <v>9871</v>
      </c>
      <c r="O3603" t="s">
        <v>850</v>
      </c>
      <c r="P3603">
        <f t="shared" si="56"/>
        <v>0</v>
      </c>
    </row>
    <row r="3604" spans="1:16" hidden="1" x14ac:dyDescent="0.25">
      <c r="A3604" t="str">
        <f>"QKARI09"</f>
        <v>QKARI09</v>
      </c>
      <c r="B3604" t="s">
        <v>13831</v>
      </c>
      <c r="C3604">
        <v>0</v>
      </c>
      <c r="D3604" t="s">
        <v>16</v>
      </c>
      <c r="E3604">
        <v>0</v>
      </c>
      <c r="F3604" t="s">
        <v>504</v>
      </c>
      <c r="G3604" t="s">
        <v>10688</v>
      </c>
      <c r="H3604" t="s">
        <v>9871</v>
      </c>
      <c r="O3604" t="s">
        <v>12043</v>
      </c>
      <c r="P3604">
        <f t="shared" si="56"/>
        <v>0</v>
      </c>
    </row>
    <row r="3605" spans="1:16" hidden="1" x14ac:dyDescent="0.25">
      <c r="A3605" t="str">
        <f>"QKARI10"</f>
        <v>QKARI10</v>
      </c>
      <c r="B3605" t="s">
        <v>11552</v>
      </c>
      <c r="C3605">
        <v>0</v>
      </c>
      <c r="D3605" t="s">
        <v>16</v>
      </c>
      <c r="E3605">
        <v>0</v>
      </c>
      <c r="F3605" t="s">
        <v>921</v>
      </c>
      <c r="G3605" t="s">
        <v>10688</v>
      </c>
      <c r="O3605" t="s">
        <v>847</v>
      </c>
      <c r="P3605">
        <f t="shared" si="56"/>
        <v>0</v>
      </c>
    </row>
    <row r="3606" spans="1:16" hidden="1" x14ac:dyDescent="0.25">
      <c r="A3606" t="str">
        <f>"QKARI15"</f>
        <v>QKARI15</v>
      </c>
      <c r="B3606" t="s">
        <v>13833</v>
      </c>
      <c r="C3606">
        <v>1624</v>
      </c>
      <c r="D3606" t="s">
        <v>16</v>
      </c>
      <c r="E3606">
        <v>32</v>
      </c>
      <c r="F3606" t="s">
        <v>921</v>
      </c>
      <c r="G3606" t="s">
        <v>10688</v>
      </c>
      <c r="H3606" t="s">
        <v>9871</v>
      </c>
      <c r="O3606" t="s">
        <v>12044</v>
      </c>
      <c r="P3606">
        <f t="shared" si="56"/>
        <v>0</v>
      </c>
    </row>
    <row r="3607" spans="1:16" hidden="1" x14ac:dyDescent="0.25">
      <c r="A3607" t="str">
        <f>"QKARI08"</f>
        <v>QKARI08</v>
      </c>
      <c r="B3607" t="s">
        <v>17798</v>
      </c>
      <c r="C3607">
        <v>0</v>
      </c>
      <c r="D3607" t="s">
        <v>16</v>
      </c>
      <c r="E3607">
        <v>0</v>
      </c>
      <c r="F3607" t="s">
        <v>504</v>
      </c>
      <c r="G3607" t="s">
        <v>10688</v>
      </c>
      <c r="H3607" t="s">
        <v>9871</v>
      </c>
      <c r="O3607" t="s">
        <v>12046</v>
      </c>
      <c r="P3607">
        <f t="shared" si="56"/>
        <v>0</v>
      </c>
    </row>
    <row r="3608" spans="1:16" hidden="1" x14ac:dyDescent="0.25">
      <c r="A3608" t="str">
        <f>"AKARI03"</f>
        <v>AKARI03</v>
      </c>
      <c r="B3608" t="s">
        <v>13828</v>
      </c>
      <c r="C3608">
        <v>0</v>
      </c>
      <c r="D3608" t="s">
        <v>41</v>
      </c>
      <c r="E3608">
        <v>0</v>
      </c>
      <c r="F3608" t="s">
        <v>153</v>
      </c>
      <c r="G3608" t="s">
        <v>11553</v>
      </c>
      <c r="H3608" t="s">
        <v>9876</v>
      </c>
      <c r="O3608" t="s">
        <v>12047</v>
      </c>
      <c r="P3608">
        <f t="shared" si="56"/>
        <v>0</v>
      </c>
    </row>
    <row r="3609" spans="1:16" hidden="1" x14ac:dyDescent="0.25">
      <c r="A3609" t="str">
        <f>"QKARI01"</f>
        <v>QKARI01</v>
      </c>
      <c r="B3609" t="s">
        <v>13828</v>
      </c>
      <c r="C3609">
        <v>0</v>
      </c>
      <c r="D3609" t="s">
        <v>41</v>
      </c>
      <c r="E3609">
        <v>0</v>
      </c>
      <c r="F3609" t="s">
        <v>153</v>
      </c>
      <c r="G3609" t="s">
        <v>11553</v>
      </c>
      <c r="H3609" t="s">
        <v>9876</v>
      </c>
      <c r="O3609" t="s">
        <v>12048</v>
      </c>
      <c r="P3609">
        <f t="shared" si="56"/>
        <v>0</v>
      </c>
    </row>
    <row r="3610" spans="1:16" hidden="1" x14ac:dyDescent="0.25">
      <c r="A3610" t="str">
        <f>"AKARI11"</f>
        <v>AKARI11</v>
      </c>
      <c r="B3610" t="s">
        <v>13828</v>
      </c>
      <c r="C3610">
        <v>0</v>
      </c>
      <c r="D3610" t="s">
        <v>41</v>
      </c>
      <c r="E3610">
        <v>0</v>
      </c>
      <c r="O3610" t="s">
        <v>12049</v>
      </c>
      <c r="P3610">
        <f t="shared" si="56"/>
        <v>0</v>
      </c>
    </row>
    <row r="3611" spans="1:16" hidden="1" x14ac:dyDescent="0.25">
      <c r="A3611" t="str">
        <f>"AKARI01"</f>
        <v>AKARI01</v>
      </c>
      <c r="B3611" t="s">
        <v>17799</v>
      </c>
      <c r="C3611">
        <v>0</v>
      </c>
      <c r="D3611" t="s">
        <v>41</v>
      </c>
      <c r="E3611">
        <v>0</v>
      </c>
      <c r="F3611" t="s">
        <v>9356</v>
      </c>
      <c r="G3611" t="s">
        <v>11553</v>
      </c>
      <c r="H3611" t="s">
        <v>9876</v>
      </c>
      <c r="O3611" t="s">
        <v>12050</v>
      </c>
      <c r="P3611">
        <f t="shared" si="56"/>
        <v>0</v>
      </c>
    </row>
    <row r="3612" spans="1:16" hidden="1" x14ac:dyDescent="0.25">
      <c r="A3612" t="str">
        <f>"AKARI10"</f>
        <v>AKARI10</v>
      </c>
      <c r="B3612" t="s">
        <v>13829</v>
      </c>
      <c r="C3612">
        <v>0</v>
      </c>
      <c r="D3612" t="s">
        <v>41</v>
      </c>
      <c r="E3612">
        <v>0</v>
      </c>
      <c r="O3612" t="s">
        <v>13524</v>
      </c>
      <c r="P3612">
        <f t="shared" si="56"/>
        <v>0</v>
      </c>
    </row>
    <row r="3613" spans="1:16" hidden="1" x14ac:dyDescent="0.25">
      <c r="A3613" t="str">
        <f>"AKARI04"</f>
        <v>AKARI04</v>
      </c>
      <c r="B3613" t="s">
        <v>13829</v>
      </c>
      <c r="C3613">
        <v>0</v>
      </c>
      <c r="D3613" t="s">
        <v>41</v>
      </c>
      <c r="E3613">
        <v>0</v>
      </c>
      <c r="F3613" t="s">
        <v>153</v>
      </c>
      <c r="G3613" t="s">
        <v>11553</v>
      </c>
      <c r="H3613" t="s">
        <v>9876</v>
      </c>
      <c r="O3613" t="s">
        <v>12051</v>
      </c>
      <c r="P3613">
        <f t="shared" si="56"/>
        <v>0</v>
      </c>
    </row>
    <row r="3614" spans="1:16" hidden="1" x14ac:dyDescent="0.25">
      <c r="A3614" t="str">
        <f>"QKARI03"</f>
        <v>QKARI03</v>
      </c>
      <c r="B3614" t="s">
        <v>13829</v>
      </c>
      <c r="C3614">
        <v>3931</v>
      </c>
      <c r="D3614" t="s">
        <v>41</v>
      </c>
      <c r="E3614">
        <v>78</v>
      </c>
      <c r="F3614" t="s">
        <v>153</v>
      </c>
      <c r="G3614" t="s">
        <v>11553</v>
      </c>
      <c r="H3614" t="s">
        <v>9876</v>
      </c>
      <c r="O3614" t="s">
        <v>6806</v>
      </c>
      <c r="P3614">
        <f t="shared" si="56"/>
        <v>0</v>
      </c>
    </row>
    <row r="3615" spans="1:16" hidden="1" x14ac:dyDescent="0.25">
      <c r="A3615" t="str">
        <f>"QKARI02"</f>
        <v>QKARI02</v>
      </c>
      <c r="B3615" t="s">
        <v>17800</v>
      </c>
      <c r="C3615">
        <v>0</v>
      </c>
      <c r="D3615" t="s">
        <v>41</v>
      </c>
      <c r="E3615">
        <v>0</v>
      </c>
      <c r="F3615" t="s">
        <v>153</v>
      </c>
      <c r="G3615" t="s">
        <v>11553</v>
      </c>
      <c r="H3615" t="s">
        <v>9876</v>
      </c>
      <c r="O3615" t="s">
        <v>12052</v>
      </c>
      <c r="P3615">
        <f t="shared" si="56"/>
        <v>0</v>
      </c>
    </row>
    <row r="3616" spans="1:16" hidden="1" x14ac:dyDescent="0.25">
      <c r="A3616" t="str">
        <f>"AKARI02"</f>
        <v>AKARI02</v>
      </c>
      <c r="B3616" t="s">
        <v>17800</v>
      </c>
      <c r="C3616">
        <v>0</v>
      </c>
      <c r="D3616" t="s">
        <v>41</v>
      </c>
      <c r="E3616">
        <v>0</v>
      </c>
      <c r="F3616" t="s">
        <v>9356</v>
      </c>
      <c r="G3616" t="s">
        <v>11553</v>
      </c>
      <c r="H3616" t="s">
        <v>9876</v>
      </c>
      <c r="O3616" t="s">
        <v>856</v>
      </c>
      <c r="P3616">
        <f t="shared" si="56"/>
        <v>0</v>
      </c>
    </row>
    <row r="3617" spans="1:16" hidden="1" x14ac:dyDescent="0.25">
      <c r="A3617" t="str">
        <f>"AKARR01"</f>
        <v>AKARR01</v>
      </c>
      <c r="B3617" t="s">
        <v>11554</v>
      </c>
      <c r="C3617">
        <v>0</v>
      </c>
      <c r="D3617" t="s">
        <v>16</v>
      </c>
      <c r="E3617">
        <v>0</v>
      </c>
      <c r="F3617" t="s">
        <v>153</v>
      </c>
      <c r="O3617" t="s">
        <v>12053</v>
      </c>
      <c r="P3617">
        <f t="shared" si="56"/>
        <v>0</v>
      </c>
    </row>
    <row r="3618" spans="1:16" hidden="1" x14ac:dyDescent="0.25">
      <c r="A3618" t="str">
        <f>"AKART02"</f>
        <v>AKART02</v>
      </c>
      <c r="B3618" t="s">
        <v>644</v>
      </c>
      <c r="C3618">
        <v>0</v>
      </c>
      <c r="D3618" t="s">
        <v>28</v>
      </c>
      <c r="E3618">
        <v>0</v>
      </c>
      <c r="O3618" t="s">
        <v>12054</v>
      </c>
      <c r="P3618">
        <f t="shared" si="56"/>
        <v>0</v>
      </c>
    </row>
    <row r="3619" spans="1:16" hidden="1" x14ac:dyDescent="0.25">
      <c r="A3619" t="str">
        <f>"AKART01"</f>
        <v>AKART01</v>
      </c>
      <c r="B3619" t="s">
        <v>642</v>
      </c>
      <c r="C3619">
        <v>0</v>
      </c>
      <c r="D3619" t="s">
        <v>28</v>
      </c>
      <c r="E3619">
        <v>0</v>
      </c>
      <c r="O3619" t="s">
        <v>12055</v>
      </c>
      <c r="P3619">
        <f t="shared" si="56"/>
        <v>0</v>
      </c>
    </row>
    <row r="3620" spans="1:16" hidden="1" x14ac:dyDescent="0.25">
      <c r="A3620" t="str">
        <f>"ZZKARU01"</f>
        <v>ZZKARU01</v>
      </c>
      <c r="B3620" t="s">
        <v>11555</v>
      </c>
      <c r="C3620">
        <v>0</v>
      </c>
      <c r="D3620" t="s">
        <v>28</v>
      </c>
      <c r="E3620">
        <v>0</v>
      </c>
      <c r="O3620" t="s">
        <v>6804</v>
      </c>
      <c r="P3620">
        <f t="shared" si="56"/>
        <v>0</v>
      </c>
    </row>
    <row r="3621" spans="1:16" hidden="1" x14ac:dyDescent="0.25">
      <c r="A3621" t="str">
        <f>"QKART01"</f>
        <v>QKART01</v>
      </c>
      <c r="B3621" t="s">
        <v>5666</v>
      </c>
      <c r="C3621">
        <v>0</v>
      </c>
      <c r="D3621" t="s">
        <v>28</v>
      </c>
      <c r="E3621">
        <v>0</v>
      </c>
      <c r="F3621" t="s">
        <v>656</v>
      </c>
      <c r="O3621" t="s">
        <v>853</v>
      </c>
      <c r="P3621">
        <f t="shared" si="56"/>
        <v>0</v>
      </c>
    </row>
    <row r="3622" spans="1:16" hidden="1" x14ac:dyDescent="0.25">
      <c r="A3622" t="str">
        <f>"QKARU01"</f>
        <v>QKARU01</v>
      </c>
      <c r="B3622" t="s">
        <v>5668</v>
      </c>
      <c r="C3622">
        <v>18322</v>
      </c>
      <c r="D3622" t="s">
        <v>28</v>
      </c>
      <c r="E3622">
        <v>18322</v>
      </c>
      <c r="F3622" t="s">
        <v>2625</v>
      </c>
      <c r="G3622" t="s">
        <v>29</v>
      </c>
      <c r="O3622" t="s">
        <v>12056</v>
      </c>
      <c r="P3622">
        <f t="shared" si="56"/>
        <v>0</v>
      </c>
    </row>
    <row r="3623" spans="1:16" hidden="1" x14ac:dyDescent="0.25">
      <c r="A3623" t="str">
        <f>"QKATA01"</f>
        <v>QKATA01</v>
      </c>
      <c r="B3623" t="s">
        <v>11556</v>
      </c>
      <c r="C3623">
        <v>0</v>
      </c>
      <c r="D3623" t="s">
        <v>16</v>
      </c>
      <c r="E3623">
        <v>0</v>
      </c>
      <c r="F3623" t="s">
        <v>135</v>
      </c>
      <c r="G3623" t="s">
        <v>11557</v>
      </c>
      <c r="O3623" t="s">
        <v>12057</v>
      </c>
      <c r="P3623">
        <f t="shared" si="56"/>
        <v>0</v>
      </c>
    </row>
    <row r="3624" spans="1:16" hidden="1" x14ac:dyDescent="0.25">
      <c r="A3624" t="str">
        <f>"AKATA01"</f>
        <v>AKATA01</v>
      </c>
      <c r="B3624" t="s">
        <v>11556</v>
      </c>
      <c r="C3624">
        <v>0</v>
      </c>
      <c r="D3624" t="s">
        <v>16</v>
      </c>
      <c r="E3624">
        <v>0</v>
      </c>
      <c r="F3624" t="s">
        <v>135</v>
      </c>
      <c r="G3624" t="s">
        <v>11557</v>
      </c>
      <c r="O3624" t="s">
        <v>17935</v>
      </c>
      <c r="P3624">
        <f t="shared" si="56"/>
        <v>0</v>
      </c>
    </row>
    <row r="3625" spans="1:16" x14ac:dyDescent="0.25">
      <c r="A3625" t="str">
        <f>"AKATA02"</f>
        <v>AKATA02</v>
      </c>
      <c r="B3625" t="s">
        <v>11558</v>
      </c>
      <c r="C3625">
        <v>0</v>
      </c>
      <c r="D3625" t="s">
        <v>16</v>
      </c>
      <c r="E3625">
        <v>0</v>
      </c>
      <c r="F3625" t="s">
        <v>135</v>
      </c>
      <c r="G3625" t="s">
        <v>11557</v>
      </c>
      <c r="O3625" t="s">
        <v>6615</v>
      </c>
      <c r="P3625">
        <f t="shared" si="56"/>
        <v>23532</v>
      </c>
    </row>
    <row r="3626" spans="1:16" x14ac:dyDescent="0.25">
      <c r="A3626" t="str">
        <f>"QKATA02"</f>
        <v>QKATA02</v>
      </c>
      <c r="B3626" t="s">
        <v>11558</v>
      </c>
      <c r="C3626">
        <v>0</v>
      </c>
      <c r="D3626" t="s">
        <v>16</v>
      </c>
      <c r="E3626">
        <v>0</v>
      </c>
      <c r="F3626" t="s">
        <v>135</v>
      </c>
      <c r="G3626" t="s">
        <v>11557</v>
      </c>
      <c r="O3626" t="s">
        <v>6620</v>
      </c>
      <c r="P3626">
        <f t="shared" si="56"/>
        <v>12</v>
      </c>
    </row>
    <row r="3627" spans="1:16" x14ac:dyDescent="0.25">
      <c r="A3627" t="str">
        <f>"QKATU01"</f>
        <v>QKATU01</v>
      </c>
      <c r="B3627" t="s">
        <v>5670</v>
      </c>
      <c r="C3627">
        <v>45</v>
      </c>
      <c r="D3627" t="s">
        <v>28</v>
      </c>
      <c r="E3627">
        <v>45</v>
      </c>
      <c r="F3627" t="s">
        <v>497</v>
      </c>
      <c r="O3627" t="s">
        <v>6646</v>
      </c>
      <c r="P3627">
        <f t="shared" si="56"/>
        <v>12370</v>
      </c>
    </row>
    <row r="3628" spans="1:16" hidden="1" x14ac:dyDescent="0.25">
      <c r="A3628" t="str">
        <f>"AKAYA01"</f>
        <v>AKAYA01</v>
      </c>
      <c r="B3628" t="s">
        <v>11559</v>
      </c>
      <c r="C3628">
        <v>0</v>
      </c>
      <c r="D3628" t="s">
        <v>16</v>
      </c>
      <c r="E3628">
        <v>0</v>
      </c>
      <c r="F3628" t="s">
        <v>2493</v>
      </c>
      <c r="G3628" t="s">
        <v>11560</v>
      </c>
      <c r="O3628" t="s">
        <v>12061</v>
      </c>
      <c r="P3628">
        <f t="shared" si="56"/>
        <v>0</v>
      </c>
    </row>
    <row r="3629" spans="1:16" hidden="1" x14ac:dyDescent="0.25">
      <c r="A3629" t="str">
        <f>"QKAYA04"</f>
        <v>QKAYA04</v>
      </c>
      <c r="B3629" t="s">
        <v>11561</v>
      </c>
      <c r="C3629">
        <v>0</v>
      </c>
      <c r="D3629" t="s">
        <v>16</v>
      </c>
      <c r="E3629">
        <v>0</v>
      </c>
      <c r="F3629" t="s">
        <v>2493</v>
      </c>
      <c r="G3629" t="s">
        <v>11560</v>
      </c>
      <c r="O3629" t="s">
        <v>12063</v>
      </c>
      <c r="P3629">
        <f t="shared" si="56"/>
        <v>0</v>
      </c>
    </row>
    <row r="3630" spans="1:16" hidden="1" x14ac:dyDescent="0.25">
      <c r="A3630" t="str">
        <f>"AKAYA02"</f>
        <v>AKAYA02</v>
      </c>
      <c r="B3630" t="s">
        <v>11561</v>
      </c>
      <c r="C3630">
        <v>0</v>
      </c>
      <c r="D3630" t="s">
        <v>16</v>
      </c>
      <c r="E3630">
        <v>0</v>
      </c>
      <c r="F3630" t="s">
        <v>2493</v>
      </c>
      <c r="G3630" t="s">
        <v>11560</v>
      </c>
      <c r="O3630" t="s">
        <v>12064</v>
      </c>
      <c r="P3630">
        <f t="shared" si="56"/>
        <v>0</v>
      </c>
    </row>
    <row r="3631" spans="1:16" hidden="1" x14ac:dyDescent="0.25">
      <c r="A3631" t="str">
        <f>"AKAYA03"</f>
        <v>AKAYA03</v>
      </c>
      <c r="B3631" t="s">
        <v>11562</v>
      </c>
      <c r="C3631">
        <v>0</v>
      </c>
      <c r="D3631" t="s">
        <v>16</v>
      </c>
      <c r="E3631">
        <v>0</v>
      </c>
      <c r="F3631" t="s">
        <v>2493</v>
      </c>
      <c r="G3631" t="s">
        <v>11560</v>
      </c>
      <c r="O3631" t="s">
        <v>12065</v>
      </c>
      <c r="P3631">
        <f t="shared" si="56"/>
        <v>0</v>
      </c>
    </row>
    <row r="3632" spans="1:16" hidden="1" x14ac:dyDescent="0.25">
      <c r="A3632" t="str">
        <f>"QKAYA01"</f>
        <v>QKAYA01</v>
      </c>
      <c r="B3632" t="s">
        <v>11563</v>
      </c>
      <c r="C3632">
        <v>0</v>
      </c>
      <c r="D3632" t="s">
        <v>16</v>
      </c>
      <c r="E3632">
        <v>0</v>
      </c>
      <c r="F3632" t="s">
        <v>128</v>
      </c>
      <c r="G3632" t="s">
        <v>9961</v>
      </c>
      <c r="O3632" t="s">
        <v>12066</v>
      </c>
      <c r="P3632">
        <f t="shared" si="56"/>
        <v>0</v>
      </c>
    </row>
    <row r="3633" spans="1:16" hidden="1" x14ac:dyDescent="0.25">
      <c r="A3633" t="str">
        <f>"AKAYA04"</f>
        <v>AKAYA04</v>
      </c>
      <c r="B3633" t="s">
        <v>11564</v>
      </c>
      <c r="C3633">
        <v>0</v>
      </c>
      <c r="D3633" t="s">
        <v>16</v>
      </c>
      <c r="E3633">
        <v>0</v>
      </c>
      <c r="F3633" t="s">
        <v>128</v>
      </c>
      <c r="G3633" t="s">
        <v>9961</v>
      </c>
      <c r="O3633" t="s">
        <v>12067</v>
      </c>
      <c r="P3633">
        <f t="shared" si="56"/>
        <v>0</v>
      </c>
    </row>
    <row r="3634" spans="1:16" hidden="1" x14ac:dyDescent="0.25">
      <c r="A3634" t="str">
        <f>"AKAYA05"</f>
        <v>AKAYA05</v>
      </c>
      <c r="B3634" t="s">
        <v>11565</v>
      </c>
      <c r="C3634">
        <v>0</v>
      </c>
      <c r="D3634" t="s">
        <v>16</v>
      </c>
      <c r="E3634">
        <v>0</v>
      </c>
      <c r="F3634" t="s">
        <v>128</v>
      </c>
      <c r="G3634" t="s">
        <v>9961</v>
      </c>
      <c r="O3634" t="s">
        <v>12068</v>
      </c>
      <c r="P3634">
        <f t="shared" si="56"/>
        <v>0</v>
      </c>
    </row>
    <row r="3635" spans="1:16" hidden="1" x14ac:dyDescent="0.25">
      <c r="A3635" t="str">
        <f>"QKAYA02"</f>
        <v>QKAYA02</v>
      </c>
      <c r="B3635" t="s">
        <v>11565</v>
      </c>
      <c r="C3635">
        <v>0</v>
      </c>
      <c r="D3635" t="s">
        <v>16</v>
      </c>
      <c r="E3635">
        <v>0</v>
      </c>
      <c r="F3635" t="s">
        <v>128</v>
      </c>
      <c r="G3635" t="s">
        <v>9961</v>
      </c>
      <c r="O3635" t="s">
        <v>12069</v>
      </c>
      <c r="P3635">
        <f t="shared" si="56"/>
        <v>0</v>
      </c>
    </row>
    <row r="3636" spans="1:16" hidden="1" x14ac:dyDescent="0.25">
      <c r="A3636" t="str">
        <f>"QKAYA03"</f>
        <v>QKAYA03</v>
      </c>
      <c r="B3636" t="s">
        <v>11566</v>
      </c>
      <c r="C3636">
        <v>0</v>
      </c>
      <c r="D3636" t="s">
        <v>16</v>
      </c>
      <c r="E3636">
        <v>0</v>
      </c>
      <c r="F3636" t="s">
        <v>128</v>
      </c>
      <c r="G3636" t="s">
        <v>9961</v>
      </c>
      <c r="O3636" t="s">
        <v>813</v>
      </c>
      <c r="P3636">
        <f t="shared" si="56"/>
        <v>0</v>
      </c>
    </row>
    <row r="3637" spans="1:16" hidden="1" x14ac:dyDescent="0.25">
      <c r="A3637" t="str">
        <f>"AKAYA06"</f>
        <v>AKAYA06</v>
      </c>
      <c r="B3637" t="s">
        <v>11566</v>
      </c>
      <c r="C3637">
        <v>0</v>
      </c>
      <c r="D3637" t="s">
        <v>16</v>
      </c>
      <c r="E3637">
        <v>0</v>
      </c>
      <c r="F3637" t="s">
        <v>128</v>
      </c>
      <c r="G3637" t="s">
        <v>9961</v>
      </c>
      <c r="O3637" t="s">
        <v>12070</v>
      </c>
      <c r="P3637">
        <f t="shared" si="56"/>
        <v>0</v>
      </c>
    </row>
    <row r="3638" spans="1:16" x14ac:dyDescent="0.25">
      <c r="A3638" t="str">
        <f>"AKEDE01"</f>
        <v>AKEDE01</v>
      </c>
      <c r="B3638" t="s">
        <v>11567</v>
      </c>
      <c r="C3638">
        <v>0</v>
      </c>
      <c r="D3638" t="s">
        <v>41</v>
      </c>
      <c r="E3638">
        <v>0</v>
      </c>
      <c r="F3638" t="s">
        <v>11568</v>
      </c>
      <c r="O3638" t="s">
        <v>13938</v>
      </c>
      <c r="P3638">
        <f t="shared" si="56"/>
        <v>266</v>
      </c>
    </row>
    <row r="3639" spans="1:16" hidden="1" x14ac:dyDescent="0.25">
      <c r="A3639" t="str">
        <f>"QKELO01"</f>
        <v>QKELO01</v>
      </c>
      <c r="B3639" t="s">
        <v>5672</v>
      </c>
      <c r="C3639">
        <v>0</v>
      </c>
      <c r="D3639" t="s">
        <v>41</v>
      </c>
      <c r="E3639">
        <v>0</v>
      </c>
      <c r="F3639" t="s">
        <v>21</v>
      </c>
      <c r="G3639" t="s">
        <v>10031</v>
      </c>
      <c r="O3639" t="s">
        <v>17936</v>
      </c>
      <c r="P3639">
        <f t="shared" si="56"/>
        <v>0</v>
      </c>
    </row>
    <row r="3640" spans="1:16" hidden="1" x14ac:dyDescent="0.25">
      <c r="A3640" t="str">
        <f>"AKELP01"</f>
        <v>AKELP01</v>
      </c>
      <c r="B3640" t="s">
        <v>11569</v>
      </c>
      <c r="C3640">
        <v>0</v>
      </c>
      <c r="D3640" t="s">
        <v>16</v>
      </c>
      <c r="E3640">
        <v>0</v>
      </c>
      <c r="F3640" t="s">
        <v>83</v>
      </c>
      <c r="G3640" t="s">
        <v>11570</v>
      </c>
      <c r="O3640" t="s">
        <v>13937</v>
      </c>
      <c r="P3640">
        <f t="shared" si="56"/>
        <v>0</v>
      </c>
    </row>
    <row r="3641" spans="1:16" hidden="1" x14ac:dyDescent="0.25">
      <c r="A3641" t="str">
        <f>"QKELP02"</f>
        <v>QKELP02</v>
      </c>
      <c r="B3641" t="s">
        <v>11569</v>
      </c>
      <c r="C3641">
        <v>0</v>
      </c>
      <c r="D3641" t="s">
        <v>16</v>
      </c>
      <c r="E3641">
        <v>0</v>
      </c>
      <c r="F3641" t="s">
        <v>83</v>
      </c>
      <c r="G3641" t="s">
        <v>11570</v>
      </c>
      <c r="H3641" t="s">
        <v>9871</v>
      </c>
      <c r="O3641" t="s">
        <v>13942</v>
      </c>
      <c r="P3641">
        <f t="shared" si="56"/>
        <v>0</v>
      </c>
    </row>
    <row r="3642" spans="1:16" hidden="1" x14ac:dyDescent="0.25">
      <c r="A3642" t="str">
        <f>"AKELP04"</f>
        <v>AKELP04</v>
      </c>
      <c r="B3642" t="s">
        <v>13837</v>
      </c>
      <c r="C3642">
        <v>0</v>
      </c>
      <c r="D3642" t="s">
        <v>28</v>
      </c>
      <c r="E3642">
        <v>0</v>
      </c>
      <c r="O3642" t="s">
        <v>17937</v>
      </c>
      <c r="P3642">
        <f t="shared" si="56"/>
        <v>0</v>
      </c>
    </row>
    <row r="3643" spans="1:16" hidden="1" x14ac:dyDescent="0.25">
      <c r="A3643" t="str">
        <f>"QKELP01"</f>
        <v>QKELP01</v>
      </c>
      <c r="B3643" t="s">
        <v>13837</v>
      </c>
      <c r="C3643">
        <v>171</v>
      </c>
      <c r="D3643" t="s">
        <v>16</v>
      </c>
      <c r="E3643">
        <v>8</v>
      </c>
      <c r="F3643" t="s">
        <v>83</v>
      </c>
      <c r="G3643" t="s">
        <v>11570</v>
      </c>
      <c r="H3643" t="s">
        <v>9871</v>
      </c>
      <c r="O3643" t="s">
        <v>12074</v>
      </c>
      <c r="P3643">
        <f t="shared" si="56"/>
        <v>0</v>
      </c>
    </row>
    <row r="3644" spans="1:16" hidden="1" x14ac:dyDescent="0.25">
      <c r="A3644" t="str">
        <f>"AKELP02"</f>
        <v>AKELP02</v>
      </c>
      <c r="B3644" t="s">
        <v>13839</v>
      </c>
      <c r="C3644">
        <v>0</v>
      </c>
      <c r="D3644" t="s">
        <v>16</v>
      </c>
      <c r="E3644">
        <v>0</v>
      </c>
      <c r="G3644" t="s">
        <v>11570</v>
      </c>
      <c r="O3644" t="s">
        <v>17938</v>
      </c>
      <c r="P3644">
        <f t="shared" si="56"/>
        <v>0</v>
      </c>
    </row>
    <row r="3645" spans="1:16" hidden="1" x14ac:dyDescent="0.25">
      <c r="A3645" t="str">
        <f>"QKELP04"</f>
        <v>QKELP04</v>
      </c>
      <c r="B3645" t="s">
        <v>13839</v>
      </c>
      <c r="C3645">
        <v>69</v>
      </c>
      <c r="D3645" t="s">
        <v>16</v>
      </c>
      <c r="E3645">
        <v>1</v>
      </c>
      <c r="F3645" t="s">
        <v>83</v>
      </c>
      <c r="G3645" t="s">
        <v>11570</v>
      </c>
      <c r="H3645" t="s">
        <v>9871</v>
      </c>
      <c r="O3645" t="s">
        <v>13521</v>
      </c>
      <c r="P3645">
        <f t="shared" si="56"/>
        <v>0</v>
      </c>
    </row>
    <row r="3646" spans="1:16" x14ac:dyDescent="0.25">
      <c r="A3646" t="str">
        <f>"AKELP03"</f>
        <v>AKELP03</v>
      </c>
      <c r="B3646" t="s">
        <v>13838</v>
      </c>
      <c r="C3646">
        <v>0</v>
      </c>
      <c r="D3646" t="s">
        <v>16</v>
      </c>
      <c r="E3646">
        <v>0</v>
      </c>
      <c r="F3646" t="s">
        <v>34</v>
      </c>
      <c r="G3646" t="s">
        <v>11570</v>
      </c>
      <c r="O3646" t="s">
        <v>13941</v>
      </c>
      <c r="P3646">
        <f t="shared" si="56"/>
        <v>19852</v>
      </c>
    </row>
    <row r="3647" spans="1:16" x14ac:dyDescent="0.25">
      <c r="A3647" t="str">
        <f>"QKELP03"</f>
        <v>QKELP03</v>
      </c>
      <c r="B3647" t="s">
        <v>13838</v>
      </c>
      <c r="C3647">
        <v>154</v>
      </c>
      <c r="D3647" t="s">
        <v>16</v>
      </c>
      <c r="E3647">
        <v>3</v>
      </c>
      <c r="F3647" t="s">
        <v>83</v>
      </c>
      <c r="G3647" t="s">
        <v>11570</v>
      </c>
      <c r="H3647" t="s">
        <v>9871</v>
      </c>
      <c r="O3647" t="s">
        <v>13940</v>
      </c>
      <c r="P3647">
        <f t="shared" si="56"/>
        <v>9170</v>
      </c>
    </row>
    <row r="3648" spans="1:16" x14ac:dyDescent="0.25">
      <c r="A3648" t="str">
        <f>"ZZKEMEJ02"</f>
        <v>ZZKEMEJ02</v>
      </c>
      <c r="B3648" t="s">
        <v>5688</v>
      </c>
      <c r="C3648">
        <v>91</v>
      </c>
      <c r="D3648" t="s">
        <v>28</v>
      </c>
      <c r="E3648">
        <v>91</v>
      </c>
      <c r="O3648" t="s">
        <v>13939</v>
      </c>
      <c r="P3648">
        <f t="shared" si="56"/>
        <v>20515</v>
      </c>
    </row>
    <row r="3649" spans="1:16" hidden="1" x14ac:dyDescent="0.25">
      <c r="A3649" t="str">
        <f>"QKEME01"</f>
        <v>QKEME01</v>
      </c>
      <c r="B3649" t="s">
        <v>5688</v>
      </c>
      <c r="C3649">
        <v>0</v>
      </c>
      <c r="D3649" t="s">
        <v>28</v>
      </c>
      <c r="E3649">
        <v>0</v>
      </c>
      <c r="F3649" t="s">
        <v>5608</v>
      </c>
      <c r="O3649" t="s">
        <v>6673</v>
      </c>
      <c r="P3649">
        <f t="shared" si="56"/>
        <v>0</v>
      </c>
    </row>
    <row r="3650" spans="1:16" x14ac:dyDescent="0.25">
      <c r="A3650" t="str">
        <f>"ZZKEMEJ01"</f>
        <v>ZZKEMEJ01</v>
      </c>
      <c r="B3650" t="s">
        <v>9611</v>
      </c>
      <c r="C3650">
        <v>0</v>
      </c>
      <c r="D3650" t="s">
        <v>28</v>
      </c>
      <c r="E3650">
        <v>0</v>
      </c>
      <c r="O3650" t="s">
        <v>819</v>
      </c>
      <c r="P3650">
        <f t="shared" si="56"/>
        <v>2</v>
      </c>
    </row>
    <row r="3651" spans="1:16" hidden="1" x14ac:dyDescent="0.25">
      <c r="A3651" t="str">
        <f>"QKENM01"</f>
        <v>QKENM01</v>
      </c>
      <c r="B3651" t="s">
        <v>13842</v>
      </c>
      <c r="C3651">
        <v>1804</v>
      </c>
      <c r="D3651" t="s">
        <v>16</v>
      </c>
      <c r="E3651">
        <v>18</v>
      </c>
      <c r="F3651" t="s">
        <v>3415</v>
      </c>
      <c r="G3651" t="s">
        <v>11571</v>
      </c>
      <c r="H3651" t="s">
        <v>9876</v>
      </c>
      <c r="O3651" t="s">
        <v>12076</v>
      </c>
      <c r="P3651">
        <f t="shared" ref="P3651:P3714" si="57">SUMIFS($C$2:$C$7959,$B$2:$B$7959,O3651)</f>
        <v>0</v>
      </c>
    </row>
    <row r="3652" spans="1:16" hidden="1" x14ac:dyDescent="0.25">
      <c r="A3652" t="str">
        <f>"QKENM06"</f>
        <v>QKENM06</v>
      </c>
      <c r="B3652" t="s">
        <v>5703</v>
      </c>
      <c r="C3652">
        <v>0</v>
      </c>
      <c r="D3652" t="s">
        <v>16</v>
      </c>
      <c r="E3652">
        <v>0</v>
      </c>
      <c r="F3652" t="s">
        <v>3415</v>
      </c>
      <c r="G3652" t="s">
        <v>11571</v>
      </c>
      <c r="O3652" t="s">
        <v>12077</v>
      </c>
      <c r="P3652">
        <f t="shared" si="57"/>
        <v>0</v>
      </c>
    </row>
    <row r="3653" spans="1:16" hidden="1" x14ac:dyDescent="0.25">
      <c r="A3653" t="str">
        <f>"QKENM03"</f>
        <v>QKENM03</v>
      </c>
      <c r="B3653" t="s">
        <v>13843</v>
      </c>
      <c r="C3653">
        <v>0</v>
      </c>
      <c r="D3653" t="s">
        <v>16</v>
      </c>
      <c r="E3653">
        <v>0</v>
      </c>
      <c r="F3653" t="s">
        <v>3415</v>
      </c>
      <c r="G3653" t="s">
        <v>11571</v>
      </c>
      <c r="H3653" t="s">
        <v>9876</v>
      </c>
      <c r="O3653" t="s">
        <v>17939</v>
      </c>
      <c r="P3653">
        <f t="shared" si="57"/>
        <v>0</v>
      </c>
    </row>
    <row r="3654" spans="1:16" hidden="1" x14ac:dyDescent="0.25">
      <c r="A3654" t="str">
        <f>"QKENM02"</f>
        <v>QKENM02</v>
      </c>
      <c r="B3654" t="s">
        <v>17801</v>
      </c>
      <c r="C3654">
        <v>0</v>
      </c>
      <c r="D3654" t="s">
        <v>16</v>
      </c>
      <c r="E3654">
        <v>0</v>
      </c>
      <c r="F3654" t="s">
        <v>3415</v>
      </c>
      <c r="G3654" t="s">
        <v>11571</v>
      </c>
      <c r="H3654" t="s">
        <v>9876</v>
      </c>
      <c r="O3654" t="s">
        <v>17940</v>
      </c>
      <c r="P3654">
        <f t="shared" si="57"/>
        <v>0</v>
      </c>
    </row>
    <row r="3655" spans="1:16" hidden="1" x14ac:dyDescent="0.25">
      <c r="A3655" t="str">
        <f>"QKENM09"</f>
        <v>QKENM09</v>
      </c>
      <c r="B3655" t="s">
        <v>13845</v>
      </c>
      <c r="C3655">
        <v>334</v>
      </c>
      <c r="D3655" t="s">
        <v>16</v>
      </c>
      <c r="E3655">
        <v>16</v>
      </c>
      <c r="F3655" t="s">
        <v>3415</v>
      </c>
      <c r="G3655" t="s">
        <v>9960</v>
      </c>
      <c r="H3655" t="s">
        <v>9871</v>
      </c>
      <c r="O3655" t="s">
        <v>17941</v>
      </c>
      <c r="P3655">
        <f t="shared" si="57"/>
        <v>0</v>
      </c>
    </row>
    <row r="3656" spans="1:16" hidden="1" x14ac:dyDescent="0.25">
      <c r="A3656" t="str">
        <f>"QKENM08"</f>
        <v>QKENM08</v>
      </c>
      <c r="B3656" t="s">
        <v>13844</v>
      </c>
      <c r="C3656">
        <v>230</v>
      </c>
      <c r="D3656" t="s">
        <v>16</v>
      </c>
      <c r="E3656">
        <v>9</v>
      </c>
      <c r="F3656" t="s">
        <v>3415</v>
      </c>
      <c r="G3656" t="s">
        <v>9960</v>
      </c>
      <c r="H3656" t="s">
        <v>9871</v>
      </c>
      <c r="O3656" t="s">
        <v>13522</v>
      </c>
      <c r="P3656">
        <f t="shared" si="57"/>
        <v>0</v>
      </c>
    </row>
    <row r="3657" spans="1:16" hidden="1" x14ac:dyDescent="0.25">
      <c r="A3657" t="str">
        <f>"AKENB01"</f>
        <v>AKENB01</v>
      </c>
      <c r="B3657" t="s">
        <v>11572</v>
      </c>
      <c r="C3657">
        <v>0</v>
      </c>
      <c r="D3657" t="s">
        <v>16</v>
      </c>
      <c r="E3657">
        <v>0</v>
      </c>
      <c r="O3657" t="s">
        <v>17942</v>
      </c>
      <c r="P3657">
        <f t="shared" si="57"/>
        <v>0</v>
      </c>
    </row>
    <row r="3658" spans="1:16" hidden="1" x14ac:dyDescent="0.25">
      <c r="A3658" t="str">
        <f>"QKENC02"</f>
        <v>QKENC02</v>
      </c>
      <c r="B3658" t="s">
        <v>13841</v>
      </c>
      <c r="C3658">
        <v>1582</v>
      </c>
      <c r="D3658" t="s">
        <v>16</v>
      </c>
      <c r="E3658">
        <v>79</v>
      </c>
      <c r="F3658" t="s">
        <v>3415</v>
      </c>
      <c r="G3658" t="s">
        <v>9899</v>
      </c>
      <c r="H3658" t="s">
        <v>9871</v>
      </c>
      <c r="O3658" t="s">
        <v>17943</v>
      </c>
      <c r="P3658">
        <f t="shared" si="57"/>
        <v>0</v>
      </c>
    </row>
    <row r="3659" spans="1:16" hidden="1" x14ac:dyDescent="0.25">
      <c r="A3659" t="str">
        <f>"QKENC01"</f>
        <v>QKENC01</v>
      </c>
      <c r="B3659" t="s">
        <v>13840</v>
      </c>
      <c r="C3659">
        <v>783</v>
      </c>
      <c r="D3659" t="s">
        <v>16</v>
      </c>
      <c r="E3659">
        <v>32</v>
      </c>
      <c r="F3659" t="s">
        <v>3415</v>
      </c>
      <c r="G3659" t="s">
        <v>9899</v>
      </c>
      <c r="H3659" t="s">
        <v>9871</v>
      </c>
      <c r="O3659" t="s">
        <v>17944</v>
      </c>
      <c r="P3659">
        <f t="shared" si="57"/>
        <v>0</v>
      </c>
    </row>
    <row r="3660" spans="1:16" hidden="1" x14ac:dyDescent="0.25">
      <c r="A3660" t="str">
        <f>"QKENF01"</f>
        <v>QKENF01</v>
      </c>
      <c r="B3660" t="s">
        <v>11573</v>
      </c>
      <c r="C3660">
        <v>0</v>
      </c>
      <c r="D3660" t="s">
        <v>41</v>
      </c>
      <c r="E3660">
        <v>0</v>
      </c>
      <c r="F3660" t="s">
        <v>3415</v>
      </c>
      <c r="G3660" t="s">
        <v>10563</v>
      </c>
      <c r="O3660" t="s">
        <v>13943</v>
      </c>
      <c r="P3660">
        <f t="shared" si="57"/>
        <v>0</v>
      </c>
    </row>
    <row r="3661" spans="1:16" hidden="1" x14ac:dyDescent="0.25">
      <c r="A3661" t="str">
        <f>"AKENF01"</f>
        <v>AKENF01</v>
      </c>
      <c r="B3661" t="s">
        <v>11573</v>
      </c>
      <c r="C3661">
        <v>0</v>
      </c>
      <c r="D3661" t="s">
        <v>41</v>
      </c>
      <c r="E3661">
        <v>0</v>
      </c>
      <c r="F3661" t="s">
        <v>3415</v>
      </c>
      <c r="G3661" t="s">
        <v>10563</v>
      </c>
      <c r="O3661" t="s">
        <v>12078</v>
      </c>
      <c r="P3661">
        <f t="shared" si="57"/>
        <v>0</v>
      </c>
    </row>
    <row r="3662" spans="1:16" x14ac:dyDescent="0.25">
      <c r="A3662" t="str">
        <f>"AKENI01"</f>
        <v>AKENI01</v>
      </c>
      <c r="B3662" t="s">
        <v>11574</v>
      </c>
      <c r="C3662">
        <v>0</v>
      </c>
      <c r="D3662" t="s">
        <v>16</v>
      </c>
      <c r="E3662">
        <v>0</v>
      </c>
      <c r="F3662" t="s">
        <v>113</v>
      </c>
      <c r="O3662" t="s">
        <v>6677</v>
      </c>
      <c r="P3662">
        <f t="shared" si="57"/>
        <v>182</v>
      </c>
    </row>
    <row r="3663" spans="1:16" x14ac:dyDescent="0.25">
      <c r="A3663" t="str">
        <f>"QKENM04"</f>
        <v>QKENM04</v>
      </c>
      <c r="B3663" t="s">
        <v>11575</v>
      </c>
      <c r="C3663">
        <v>0</v>
      </c>
      <c r="D3663" t="s">
        <v>16</v>
      </c>
      <c r="E3663">
        <v>0</v>
      </c>
      <c r="F3663" t="s">
        <v>3415</v>
      </c>
      <c r="G3663" t="s">
        <v>9877</v>
      </c>
      <c r="O3663" t="s">
        <v>6680</v>
      </c>
      <c r="P3663">
        <f t="shared" si="57"/>
        <v>273</v>
      </c>
    </row>
    <row r="3664" spans="1:16" x14ac:dyDescent="0.25">
      <c r="A3664" t="str">
        <f>"QKENM07"</f>
        <v>QKENM07</v>
      </c>
      <c r="B3664" t="s">
        <v>5705</v>
      </c>
      <c r="C3664">
        <v>0</v>
      </c>
      <c r="D3664" t="s">
        <v>16</v>
      </c>
      <c r="E3664">
        <v>0</v>
      </c>
      <c r="F3664" t="s">
        <v>3415</v>
      </c>
      <c r="G3664" t="s">
        <v>9877</v>
      </c>
      <c r="O3664" t="s">
        <v>6682</v>
      </c>
      <c r="P3664">
        <f t="shared" si="57"/>
        <v>243</v>
      </c>
    </row>
    <row r="3665" spans="1:16" x14ac:dyDescent="0.25">
      <c r="A3665" t="str">
        <f>"QKENM05"</f>
        <v>QKENM05</v>
      </c>
      <c r="B3665" t="s">
        <v>11576</v>
      </c>
      <c r="C3665">
        <v>0</v>
      </c>
      <c r="D3665" t="s">
        <v>16</v>
      </c>
      <c r="E3665">
        <v>0</v>
      </c>
      <c r="F3665" t="s">
        <v>3415</v>
      </c>
      <c r="G3665" t="s">
        <v>9877</v>
      </c>
      <c r="O3665" t="s">
        <v>828</v>
      </c>
      <c r="P3665">
        <f t="shared" si="57"/>
        <v>1</v>
      </c>
    </row>
    <row r="3666" spans="1:16" x14ac:dyDescent="0.25">
      <c r="A3666" t="str">
        <f>"QKERI01"</f>
        <v>QKERI01</v>
      </c>
      <c r="B3666" t="s">
        <v>11577</v>
      </c>
      <c r="C3666">
        <v>0</v>
      </c>
      <c r="D3666" t="s">
        <v>16</v>
      </c>
      <c r="E3666">
        <v>0</v>
      </c>
      <c r="F3666" t="s">
        <v>10201</v>
      </c>
      <c r="G3666" t="s">
        <v>10019</v>
      </c>
      <c r="O3666" t="s">
        <v>13946</v>
      </c>
      <c r="P3666">
        <f t="shared" si="57"/>
        <v>5302</v>
      </c>
    </row>
    <row r="3667" spans="1:16" x14ac:dyDescent="0.25">
      <c r="A3667" t="str">
        <f>"QKERI03"</f>
        <v>QKERI03</v>
      </c>
      <c r="B3667" t="s">
        <v>11578</v>
      </c>
      <c r="C3667">
        <v>0</v>
      </c>
      <c r="D3667" t="s">
        <v>16</v>
      </c>
      <c r="E3667">
        <v>0</v>
      </c>
      <c r="F3667" t="s">
        <v>10201</v>
      </c>
      <c r="G3667" t="s">
        <v>10019</v>
      </c>
      <c r="O3667" t="s">
        <v>13944</v>
      </c>
      <c r="P3667">
        <f t="shared" si="57"/>
        <v>6695</v>
      </c>
    </row>
    <row r="3668" spans="1:16" hidden="1" x14ac:dyDescent="0.25">
      <c r="A3668" t="str">
        <f>"QKERI02"</f>
        <v>QKERI02</v>
      </c>
      <c r="B3668" t="s">
        <v>11579</v>
      </c>
      <c r="C3668">
        <v>0</v>
      </c>
      <c r="D3668" t="s">
        <v>16</v>
      </c>
      <c r="E3668">
        <v>0</v>
      </c>
      <c r="F3668" t="s">
        <v>10201</v>
      </c>
      <c r="G3668" t="s">
        <v>10019</v>
      </c>
      <c r="O3668" t="s">
        <v>12079</v>
      </c>
      <c r="P3668">
        <f t="shared" si="57"/>
        <v>0</v>
      </c>
    </row>
    <row r="3669" spans="1:16" x14ac:dyDescent="0.25">
      <c r="A3669" t="str">
        <f>"QKETA03"</f>
        <v>QKETA03</v>
      </c>
      <c r="B3669" t="s">
        <v>13847</v>
      </c>
      <c r="C3669">
        <v>0</v>
      </c>
      <c r="D3669" t="s">
        <v>16</v>
      </c>
      <c r="E3669">
        <v>0</v>
      </c>
      <c r="F3669" t="s">
        <v>21</v>
      </c>
      <c r="G3669" t="s">
        <v>10739</v>
      </c>
      <c r="H3669" t="s">
        <v>9871</v>
      </c>
      <c r="O3669" t="s">
        <v>13523</v>
      </c>
      <c r="P3669">
        <f t="shared" si="57"/>
        <v>1283</v>
      </c>
    </row>
    <row r="3670" spans="1:16" x14ac:dyDescent="0.25">
      <c r="A3670" t="str">
        <f>"AKETA03"</f>
        <v>AKETA03</v>
      </c>
      <c r="B3670" t="s">
        <v>13847</v>
      </c>
      <c r="C3670">
        <v>0</v>
      </c>
      <c r="D3670" t="s">
        <v>16</v>
      </c>
      <c r="E3670">
        <v>0</v>
      </c>
      <c r="F3670" t="s">
        <v>21</v>
      </c>
      <c r="G3670" t="s">
        <v>10739</v>
      </c>
      <c r="O3670" t="s">
        <v>13945</v>
      </c>
      <c r="P3670">
        <f t="shared" si="57"/>
        <v>8764</v>
      </c>
    </row>
    <row r="3671" spans="1:16" hidden="1" x14ac:dyDescent="0.25">
      <c r="A3671" t="str">
        <f>"AKETA02"</f>
        <v>AKETA02</v>
      </c>
      <c r="B3671" t="s">
        <v>13846</v>
      </c>
      <c r="C3671">
        <v>0</v>
      </c>
      <c r="D3671" t="s">
        <v>16</v>
      </c>
      <c r="E3671">
        <v>0</v>
      </c>
      <c r="F3671" t="s">
        <v>21</v>
      </c>
      <c r="G3671" t="s">
        <v>10739</v>
      </c>
      <c r="H3671" t="s">
        <v>9871</v>
      </c>
      <c r="O3671" t="s">
        <v>12080</v>
      </c>
      <c r="P3671">
        <f t="shared" si="57"/>
        <v>0</v>
      </c>
    </row>
    <row r="3672" spans="1:16" x14ac:dyDescent="0.25">
      <c r="A3672" t="str">
        <f>"QKETA02"</f>
        <v>QKETA02</v>
      </c>
      <c r="B3672" t="s">
        <v>13846</v>
      </c>
      <c r="C3672">
        <v>0</v>
      </c>
      <c r="D3672" t="s">
        <v>16</v>
      </c>
      <c r="E3672">
        <v>0</v>
      </c>
      <c r="F3672" t="s">
        <v>21</v>
      </c>
      <c r="G3672" t="s">
        <v>10739</v>
      </c>
      <c r="H3672" t="s">
        <v>9871</v>
      </c>
      <c r="O3672" t="s">
        <v>834</v>
      </c>
      <c r="P3672">
        <f t="shared" si="57"/>
        <v>15</v>
      </c>
    </row>
    <row r="3673" spans="1:16" hidden="1" x14ac:dyDescent="0.25">
      <c r="A3673" t="str">
        <f>"AKETA01"</f>
        <v>AKETA01</v>
      </c>
      <c r="B3673" t="s">
        <v>17802</v>
      </c>
      <c r="C3673">
        <v>0</v>
      </c>
      <c r="D3673" t="s">
        <v>16</v>
      </c>
      <c r="E3673">
        <v>0</v>
      </c>
      <c r="F3673" t="s">
        <v>21</v>
      </c>
      <c r="G3673" t="s">
        <v>10739</v>
      </c>
      <c r="H3673" t="s">
        <v>9871</v>
      </c>
      <c r="O3673" t="s">
        <v>838</v>
      </c>
      <c r="P3673">
        <f t="shared" si="57"/>
        <v>0</v>
      </c>
    </row>
    <row r="3674" spans="1:16" hidden="1" x14ac:dyDescent="0.25">
      <c r="A3674" t="str">
        <f>"QKETA01"</f>
        <v>QKETA01</v>
      </c>
      <c r="B3674" t="s">
        <v>17802</v>
      </c>
      <c r="C3674">
        <v>0</v>
      </c>
      <c r="D3674" t="s">
        <v>16</v>
      </c>
      <c r="E3674">
        <v>0</v>
      </c>
      <c r="F3674" t="s">
        <v>21</v>
      </c>
      <c r="G3674" t="s">
        <v>10739</v>
      </c>
      <c r="H3674" t="s">
        <v>9871</v>
      </c>
      <c r="O3674" t="s">
        <v>17945</v>
      </c>
      <c r="P3674">
        <f t="shared" si="57"/>
        <v>0</v>
      </c>
    </row>
    <row r="3675" spans="1:16" hidden="1" x14ac:dyDescent="0.25">
      <c r="A3675" t="str">
        <f>"AKICK01"</f>
        <v>AKICK01</v>
      </c>
      <c r="B3675" t="s">
        <v>13848</v>
      </c>
      <c r="C3675">
        <v>0</v>
      </c>
      <c r="D3675" t="s">
        <v>16</v>
      </c>
      <c r="E3675">
        <v>0</v>
      </c>
      <c r="F3675" t="s">
        <v>5721</v>
      </c>
      <c r="G3675" t="s">
        <v>9877</v>
      </c>
      <c r="H3675" t="s">
        <v>9891</v>
      </c>
      <c r="O3675" t="s">
        <v>17946</v>
      </c>
      <c r="P3675">
        <f t="shared" si="57"/>
        <v>0</v>
      </c>
    </row>
    <row r="3676" spans="1:16" hidden="1" x14ac:dyDescent="0.25">
      <c r="A3676" t="str">
        <f>"QKICK04"</f>
        <v>QKICK04</v>
      </c>
      <c r="B3676" t="s">
        <v>13848</v>
      </c>
      <c r="C3676">
        <v>0</v>
      </c>
      <c r="D3676" t="s">
        <v>16</v>
      </c>
      <c r="E3676">
        <v>0</v>
      </c>
      <c r="F3676" t="s">
        <v>5721</v>
      </c>
      <c r="G3676" t="s">
        <v>9877</v>
      </c>
      <c r="H3676" t="s">
        <v>9891</v>
      </c>
      <c r="O3676" t="s">
        <v>12082</v>
      </c>
      <c r="P3676">
        <f t="shared" si="57"/>
        <v>0</v>
      </c>
    </row>
    <row r="3677" spans="1:16" hidden="1" x14ac:dyDescent="0.25">
      <c r="A3677" t="str">
        <f>"QKICK05"</f>
        <v>QKICK05</v>
      </c>
      <c r="B3677" t="s">
        <v>13848</v>
      </c>
      <c r="C3677">
        <v>0</v>
      </c>
      <c r="D3677" t="s">
        <v>16</v>
      </c>
      <c r="E3677">
        <v>0</v>
      </c>
      <c r="O3677" t="s">
        <v>12083</v>
      </c>
      <c r="P3677">
        <f t="shared" si="57"/>
        <v>0</v>
      </c>
    </row>
    <row r="3678" spans="1:16" hidden="1" x14ac:dyDescent="0.25">
      <c r="A3678" t="str">
        <f>"QKICK02"</f>
        <v>QKICK02</v>
      </c>
      <c r="B3678" t="s">
        <v>17803</v>
      </c>
      <c r="C3678">
        <v>0</v>
      </c>
      <c r="D3678" t="s">
        <v>16</v>
      </c>
      <c r="E3678">
        <v>0</v>
      </c>
      <c r="F3678" t="s">
        <v>5721</v>
      </c>
      <c r="G3678" t="s">
        <v>9877</v>
      </c>
      <c r="H3678" t="s">
        <v>9891</v>
      </c>
      <c r="O3678" t="s">
        <v>12084</v>
      </c>
      <c r="P3678">
        <f t="shared" si="57"/>
        <v>0</v>
      </c>
    </row>
    <row r="3679" spans="1:16" hidden="1" x14ac:dyDescent="0.25">
      <c r="A3679" t="str">
        <f>"AKICK02"</f>
        <v>AKICK02</v>
      </c>
      <c r="B3679" t="s">
        <v>17803</v>
      </c>
      <c r="C3679">
        <v>0</v>
      </c>
      <c r="D3679" t="s">
        <v>16</v>
      </c>
      <c r="E3679">
        <v>0</v>
      </c>
      <c r="F3679" t="s">
        <v>5721</v>
      </c>
      <c r="G3679" t="s">
        <v>9877</v>
      </c>
      <c r="H3679" t="s">
        <v>9891</v>
      </c>
      <c r="O3679" t="s">
        <v>9660</v>
      </c>
      <c r="P3679">
        <f t="shared" si="57"/>
        <v>0</v>
      </c>
    </row>
    <row r="3680" spans="1:16" x14ac:dyDescent="0.25">
      <c r="A3680" t="str">
        <f>"QKICK03"</f>
        <v>QKICK03</v>
      </c>
      <c r="B3680" t="s">
        <v>17804</v>
      </c>
      <c r="C3680">
        <v>0</v>
      </c>
      <c r="D3680" t="s">
        <v>16</v>
      </c>
      <c r="E3680">
        <v>0</v>
      </c>
      <c r="F3680" t="s">
        <v>5721</v>
      </c>
      <c r="G3680" t="s">
        <v>9877</v>
      </c>
      <c r="H3680" t="s">
        <v>9891</v>
      </c>
      <c r="O3680" t="s">
        <v>9664</v>
      </c>
      <c r="P3680">
        <f t="shared" si="57"/>
        <v>14</v>
      </c>
    </row>
    <row r="3681" spans="1:16" x14ac:dyDescent="0.25">
      <c r="A3681" t="str">
        <f>"AKICK03"</f>
        <v>AKICK03</v>
      </c>
      <c r="B3681" t="s">
        <v>17805</v>
      </c>
      <c r="C3681">
        <v>0</v>
      </c>
      <c r="D3681" t="s">
        <v>16</v>
      </c>
      <c r="E3681">
        <v>0</v>
      </c>
      <c r="F3681" t="s">
        <v>5721</v>
      </c>
      <c r="G3681" t="s">
        <v>9877</v>
      </c>
      <c r="H3681" t="s">
        <v>9891</v>
      </c>
      <c r="O3681" t="s">
        <v>9666</v>
      </c>
      <c r="P3681">
        <f t="shared" si="57"/>
        <v>15</v>
      </c>
    </row>
    <row r="3682" spans="1:16" x14ac:dyDescent="0.25">
      <c r="A3682" t="str">
        <f>"QKICK01"</f>
        <v>QKICK01</v>
      </c>
      <c r="B3682" t="s">
        <v>17805</v>
      </c>
      <c r="C3682">
        <v>0</v>
      </c>
      <c r="D3682" t="s">
        <v>16</v>
      </c>
      <c r="E3682">
        <v>0</v>
      </c>
      <c r="F3682" t="s">
        <v>5721</v>
      </c>
      <c r="G3682" t="s">
        <v>9877</v>
      </c>
      <c r="H3682" t="s">
        <v>9891</v>
      </c>
      <c r="O3682" t="s">
        <v>9662</v>
      </c>
      <c r="P3682">
        <f t="shared" si="57"/>
        <v>7</v>
      </c>
    </row>
    <row r="3683" spans="1:16" hidden="1" x14ac:dyDescent="0.25">
      <c r="A3683" t="str">
        <f>"QKILA01"</f>
        <v>QKILA01</v>
      </c>
      <c r="B3683" t="s">
        <v>17806</v>
      </c>
      <c r="C3683">
        <v>0</v>
      </c>
      <c r="D3683" t="s">
        <v>41</v>
      </c>
      <c r="E3683">
        <v>0</v>
      </c>
      <c r="F3683" t="s">
        <v>121</v>
      </c>
      <c r="G3683" t="s">
        <v>11580</v>
      </c>
      <c r="H3683" t="s">
        <v>9871</v>
      </c>
      <c r="O3683" t="s">
        <v>12085</v>
      </c>
      <c r="P3683">
        <f t="shared" si="57"/>
        <v>0</v>
      </c>
    </row>
    <row r="3684" spans="1:16" hidden="1" x14ac:dyDescent="0.25">
      <c r="A3684" t="str">
        <f>"AKILA01"</f>
        <v>AKILA01</v>
      </c>
      <c r="B3684" t="s">
        <v>17806</v>
      </c>
      <c r="C3684">
        <v>0</v>
      </c>
      <c r="D3684" t="s">
        <v>41</v>
      </c>
      <c r="E3684">
        <v>0</v>
      </c>
      <c r="G3684" t="s">
        <v>11581</v>
      </c>
      <c r="H3684" t="s">
        <v>9871</v>
      </c>
      <c r="O3684" t="s">
        <v>12086</v>
      </c>
      <c r="P3684">
        <f t="shared" si="57"/>
        <v>0</v>
      </c>
    </row>
    <row r="3685" spans="1:16" hidden="1" x14ac:dyDescent="0.25">
      <c r="A3685" t="str">
        <f>"QKIMI01"</f>
        <v>QKIMI01</v>
      </c>
      <c r="B3685" t="s">
        <v>11582</v>
      </c>
      <c r="C3685">
        <v>0</v>
      </c>
      <c r="D3685" t="s">
        <v>41</v>
      </c>
      <c r="E3685">
        <v>0</v>
      </c>
      <c r="F3685" t="s">
        <v>3415</v>
      </c>
      <c r="G3685" t="s">
        <v>9893</v>
      </c>
      <c r="O3685" t="s">
        <v>12088</v>
      </c>
      <c r="P3685">
        <f t="shared" si="57"/>
        <v>0</v>
      </c>
    </row>
    <row r="3686" spans="1:16" hidden="1" x14ac:dyDescent="0.25">
      <c r="A3686" t="str">
        <f>"AKIMI01"</f>
        <v>AKIMI01</v>
      </c>
      <c r="B3686" t="s">
        <v>11582</v>
      </c>
      <c r="C3686">
        <v>0</v>
      </c>
      <c r="D3686" t="s">
        <v>41</v>
      </c>
      <c r="E3686">
        <v>0</v>
      </c>
      <c r="F3686" t="s">
        <v>3415</v>
      </c>
      <c r="G3686" t="s">
        <v>9893</v>
      </c>
      <c r="O3686" t="s">
        <v>12090</v>
      </c>
      <c r="P3686">
        <f t="shared" si="57"/>
        <v>0</v>
      </c>
    </row>
    <row r="3687" spans="1:16" hidden="1" x14ac:dyDescent="0.25">
      <c r="A3687" t="str">
        <f>"AKING01"</f>
        <v>AKING01</v>
      </c>
      <c r="B3687" t="s">
        <v>11583</v>
      </c>
      <c r="C3687">
        <v>0</v>
      </c>
      <c r="D3687" t="s">
        <v>16</v>
      </c>
      <c r="E3687">
        <v>0</v>
      </c>
      <c r="F3687" t="s">
        <v>504</v>
      </c>
      <c r="G3687" t="s">
        <v>10027</v>
      </c>
      <c r="O3687" t="s">
        <v>12091</v>
      </c>
      <c r="P3687">
        <f t="shared" si="57"/>
        <v>0</v>
      </c>
    </row>
    <row r="3688" spans="1:16" hidden="1" x14ac:dyDescent="0.25">
      <c r="A3688" t="str">
        <f>"QKING03"</f>
        <v>QKING03</v>
      </c>
      <c r="B3688" t="s">
        <v>13851</v>
      </c>
      <c r="C3688">
        <v>0</v>
      </c>
      <c r="D3688" t="s">
        <v>16</v>
      </c>
      <c r="E3688">
        <v>0</v>
      </c>
      <c r="F3688" t="s">
        <v>504</v>
      </c>
      <c r="G3688" t="s">
        <v>10027</v>
      </c>
      <c r="H3688" t="s">
        <v>9871</v>
      </c>
      <c r="O3688" t="s">
        <v>12092</v>
      </c>
      <c r="P3688">
        <f t="shared" si="57"/>
        <v>0</v>
      </c>
    </row>
    <row r="3689" spans="1:16" hidden="1" x14ac:dyDescent="0.25">
      <c r="A3689" t="str">
        <f>"AKING03"</f>
        <v>AKING03</v>
      </c>
      <c r="B3689" t="s">
        <v>13851</v>
      </c>
      <c r="C3689">
        <v>0</v>
      </c>
      <c r="D3689" t="s">
        <v>16</v>
      </c>
      <c r="E3689">
        <v>0</v>
      </c>
      <c r="O3689" t="s">
        <v>12093</v>
      </c>
      <c r="P3689">
        <f t="shared" si="57"/>
        <v>0</v>
      </c>
    </row>
    <row r="3690" spans="1:16" x14ac:dyDescent="0.25">
      <c r="A3690" t="str">
        <f>"QKING01"</f>
        <v>QKING01</v>
      </c>
      <c r="B3690" t="s">
        <v>13849</v>
      </c>
      <c r="C3690">
        <v>11</v>
      </c>
      <c r="D3690" t="s">
        <v>1367</v>
      </c>
      <c r="E3690">
        <v>11</v>
      </c>
      <c r="F3690" t="s">
        <v>504</v>
      </c>
      <c r="G3690" t="s">
        <v>10027</v>
      </c>
      <c r="H3690" t="s">
        <v>9871</v>
      </c>
      <c r="O3690" t="s">
        <v>6697</v>
      </c>
      <c r="P3690">
        <f t="shared" si="57"/>
        <v>10</v>
      </c>
    </row>
    <row r="3691" spans="1:16" x14ac:dyDescent="0.25">
      <c r="A3691" t="str">
        <f>"QKING02"</f>
        <v>QKING02</v>
      </c>
      <c r="B3691" t="s">
        <v>13850</v>
      </c>
      <c r="C3691">
        <v>0</v>
      </c>
      <c r="D3691" t="s">
        <v>379</v>
      </c>
      <c r="E3691">
        <v>0</v>
      </c>
      <c r="F3691" t="s">
        <v>504</v>
      </c>
      <c r="G3691" t="s">
        <v>10027</v>
      </c>
      <c r="H3691" t="s">
        <v>9871</v>
      </c>
      <c r="O3691" t="s">
        <v>6699</v>
      </c>
      <c r="P3691">
        <f t="shared" si="57"/>
        <v>10</v>
      </c>
    </row>
    <row r="3692" spans="1:16" x14ac:dyDescent="0.25">
      <c r="A3692" t="str">
        <f>"XKUPAS01"</f>
        <v>XKUPAS01</v>
      </c>
      <c r="B3692" t="s">
        <v>11584</v>
      </c>
      <c r="C3692">
        <v>0</v>
      </c>
      <c r="D3692" t="s">
        <v>28</v>
      </c>
      <c r="E3692">
        <v>0</v>
      </c>
      <c r="G3692" t="s">
        <v>253</v>
      </c>
      <c r="O3692" t="s">
        <v>6701</v>
      </c>
      <c r="P3692">
        <f t="shared" si="57"/>
        <v>10</v>
      </c>
    </row>
    <row r="3693" spans="1:16" x14ac:dyDescent="0.25">
      <c r="A3693" t="str">
        <f>"ZZKIPA01"</f>
        <v>ZZKIPA01</v>
      </c>
      <c r="B3693" t="s">
        <v>11585</v>
      </c>
      <c r="C3693">
        <v>0</v>
      </c>
      <c r="D3693" t="s">
        <v>28</v>
      </c>
      <c r="E3693">
        <v>0</v>
      </c>
      <c r="F3693" t="s">
        <v>879</v>
      </c>
      <c r="G3693" t="s">
        <v>253</v>
      </c>
      <c r="O3693" t="s">
        <v>6691</v>
      </c>
      <c r="P3693">
        <f t="shared" si="57"/>
        <v>1195</v>
      </c>
    </row>
    <row r="3694" spans="1:16" x14ac:dyDescent="0.25">
      <c r="A3694" t="str">
        <f>"ZZKIPAS01"</f>
        <v>ZZKIPAS01</v>
      </c>
      <c r="B3694" t="s">
        <v>9614</v>
      </c>
      <c r="C3694">
        <v>0</v>
      </c>
      <c r="D3694" t="s">
        <v>28</v>
      </c>
      <c r="E3694">
        <v>0</v>
      </c>
      <c r="O3694" t="s">
        <v>6694</v>
      </c>
      <c r="P3694">
        <f t="shared" si="57"/>
        <v>1634</v>
      </c>
    </row>
    <row r="3695" spans="1:16" x14ac:dyDescent="0.25">
      <c r="A3695" t="str">
        <f>"QKLEE01"</f>
        <v>QKLEE01</v>
      </c>
      <c r="B3695" t="s">
        <v>11586</v>
      </c>
      <c r="C3695">
        <v>0</v>
      </c>
      <c r="D3695" t="s">
        <v>379</v>
      </c>
      <c r="E3695">
        <v>0</v>
      </c>
      <c r="F3695" t="s">
        <v>135</v>
      </c>
      <c r="G3695" t="s">
        <v>9920</v>
      </c>
      <c r="O3695" t="s">
        <v>13950</v>
      </c>
      <c r="P3695">
        <f t="shared" si="57"/>
        <v>1298</v>
      </c>
    </row>
    <row r="3696" spans="1:16" hidden="1" x14ac:dyDescent="0.25">
      <c r="A3696" t="str">
        <f>"AKLEE01"</f>
        <v>AKLEE01</v>
      </c>
      <c r="B3696" t="s">
        <v>11586</v>
      </c>
      <c r="C3696">
        <v>0</v>
      </c>
      <c r="D3696" t="s">
        <v>379</v>
      </c>
      <c r="E3696">
        <v>0</v>
      </c>
      <c r="F3696" t="s">
        <v>135</v>
      </c>
      <c r="G3696" t="s">
        <v>9920</v>
      </c>
      <c r="O3696" t="s">
        <v>13947</v>
      </c>
      <c r="P3696">
        <f t="shared" si="57"/>
        <v>0</v>
      </c>
    </row>
    <row r="3697" spans="1:16" hidden="1" x14ac:dyDescent="0.25">
      <c r="A3697" t="str">
        <f>"AKLEN01"</f>
        <v>AKLEN01</v>
      </c>
      <c r="B3697" t="s">
        <v>11587</v>
      </c>
      <c r="C3697">
        <v>0</v>
      </c>
      <c r="D3697" t="s">
        <v>16</v>
      </c>
      <c r="E3697">
        <v>0</v>
      </c>
      <c r="F3697" t="s">
        <v>10597</v>
      </c>
      <c r="O3697" t="s">
        <v>17947</v>
      </c>
      <c r="P3697">
        <f t="shared" si="57"/>
        <v>0</v>
      </c>
    </row>
    <row r="3698" spans="1:16" x14ac:dyDescent="0.25">
      <c r="A3698" t="str">
        <f>"AKLEP01"</f>
        <v>AKLEP01</v>
      </c>
      <c r="B3698" t="s">
        <v>646</v>
      </c>
      <c r="C3698">
        <v>78</v>
      </c>
      <c r="D3698" t="s">
        <v>28</v>
      </c>
      <c r="E3698">
        <v>78</v>
      </c>
      <c r="F3698" t="s">
        <v>497</v>
      </c>
      <c r="O3698" t="s">
        <v>13949</v>
      </c>
      <c r="P3698">
        <f t="shared" si="57"/>
        <v>1298</v>
      </c>
    </row>
    <row r="3699" spans="1:16" hidden="1" x14ac:dyDescent="0.25">
      <c r="A3699" t="str">
        <f>"AKLEP03"</f>
        <v>AKLEP03</v>
      </c>
      <c r="B3699" t="s">
        <v>11588</v>
      </c>
      <c r="C3699">
        <v>0</v>
      </c>
      <c r="D3699" t="s">
        <v>28</v>
      </c>
      <c r="E3699">
        <v>0</v>
      </c>
      <c r="F3699" t="s">
        <v>187</v>
      </c>
      <c r="O3699" t="s">
        <v>13948</v>
      </c>
      <c r="P3699">
        <f t="shared" si="57"/>
        <v>0</v>
      </c>
    </row>
    <row r="3700" spans="1:16" hidden="1" x14ac:dyDescent="0.25">
      <c r="A3700" t="str">
        <f>"AKLEP02"</f>
        <v>AKLEP02</v>
      </c>
      <c r="B3700" t="s">
        <v>649</v>
      </c>
      <c r="C3700">
        <v>100</v>
      </c>
      <c r="D3700" t="s">
        <v>28</v>
      </c>
      <c r="E3700">
        <v>100</v>
      </c>
      <c r="F3700" t="s">
        <v>497</v>
      </c>
      <c r="O3700" t="s">
        <v>17948</v>
      </c>
      <c r="P3700">
        <f t="shared" si="57"/>
        <v>0</v>
      </c>
    </row>
    <row r="3701" spans="1:16" hidden="1" x14ac:dyDescent="0.25">
      <c r="A3701" t="str">
        <f>"QKLER01"</f>
        <v>QKLER01</v>
      </c>
      <c r="B3701" t="s">
        <v>11589</v>
      </c>
      <c r="C3701">
        <v>0</v>
      </c>
      <c r="D3701" t="s">
        <v>41</v>
      </c>
      <c r="E3701">
        <v>0</v>
      </c>
      <c r="F3701" t="s">
        <v>92</v>
      </c>
      <c r="O3701" t="s">
        <v>17949</v>
      </c>
      <c r="P3701">
        <f t="shared" si="57"/>
        <v>0</v>
      </c>
    </row>
    <row r="3702" spans="1:16" hidden="1" x14ac:dyDescent="0.25">
      <c r="A3702" t="str">
        <f>"AKLER01"</f>
        <v>AKLER01</v>
      </c>
      <c r="B3702" t="s">
        <v>11590</v>
      </c>
      <c r="C3702">
        <v>0</v>
      </c>
      <c r="D3702" t="s">
        <v>41</v>
      </c>
      <c r="E3702">
        <v>0</v>
      </c>
      <c r="F3702" t="s">
        <v>92</v>
      </c>
      <c r="O3702" t="s">
        <v>17950</v>
      </c>
      <c r="P3702">
        <f t="shared" si="57"/>
        <v>0</v>
      </c>
    </row>
    <row r="3703" spans="1:16" hidden="1" x14ac:dyDescent="0.25">
      <c r="A3703" t="str">
        <f>"QKLER02"</f>
        <v>QKLER02</v>
      </c>
      <c r="B3703" t="s">
        <v>11591</v>
      </c>
      <c r="C3703">
        <v>0</v>
      </c>
      <c r="D3703" t="s">
        <v>41</v>
      </c>
      <c r="E3703">
        <v>0</v>
      </c>
      <c r="F3703" t="s">
        <v>92</v>
      </c>
      <c r="G3703" t="s">
        <v>11592</v>
      </c>
      <c r="O3703" t="s">
        <v>12095</v>
      </c>
      <c r="P3703">
        <f t="shared" si="57"/>
        <v>0</v>
      </c>
    </row>
    <row r="3704" spans="1:16" hidden="1" x14ac:dyDescent="0.25">
      <c r="A3704" t="str">
        <f>"QKLER03"</f>
        <v>QKLER03</v>
      </c>
      <c r="B3704" t="s">
        <v>11593</v>
      </c>
      <c r="C3704">
        <v>0</v>
      </c>
      <c r="D3704" t="s">
        <v>16</v>
      </c>
      <c r="E3704">
        <v>0</v>
      </c>
      <c r="F3704" t="s">
        <v>92</v>
      </c>
      <c r="G3704" t="s">
        <v>11592</v>
      </c>
      <c r="O3704" t="s">
        <v>12096</v>
      </c>
      <c r="P3704">
        <f t="shared" si="57"/>
        <v>0</v>
      </c>
    </row>
    <row r="3705" spans="1:16" hidden="1" x14ac:dyDescent="0.25">
      <c r="A3705" t="str">
        <f>"AKLOO02"</f>
        <v>AKLOO02</v>
      </c>
      <c r="B3705" t="s">
        <v>11594</v>
      </c>
      <c r="C3705">
        <v>0</v>
      </c>
      <c r="D3705" t="s">
        <v>16</v>
      </c>
      <c r="E3705">
        <v>0</v>
      </c>
      <c r="F3705" t="s">
        <v>921</v>
      </c>
      <c r="G3705" t="s">
        <v>10011</v>
      </c>
      <c r="O3705" t="s">
        <v>12097</v>
      </c>
      <c r="P3705">
        <f t="shared" si="57"/>
        <v>0</v>
      </c>
    </row>
    <row r="3706" spans="1:16" hidden="1" x14ac:dyDescent="0.25">
      <c r="A3706" t="str">
        <f>"QKLOO01"</f>
        <v>QKLOO01</v>
      </c>
      <c r="B3706" t="s">
        <v>11594</v>
      </c>
      <c r="C3706">
        <v>0</v>
      </c>
      <c r="D3706" t="s">
        <v>16</v>
      </c>
      <c r="E3706">
        <v>0</v>
      </c>
      <c r="F3706" t="s">
        <v>921</v>
      </c>
      <c r="G3706" t="s">
        <v>10011</v>
      </c>
      <c r="O3706" t="s">
        <v>6728</v>
      </c>
      <c r="P3706">
        <f t="shared" si="57"/>
        <v>0</v>
      </c>
    </row>
    <row r="3707" spans="1:16" hidden="1" x14ac:dyDescent="0.25">
      <c r="A3707" t="str">
        <f>"QKLOO03"</f>
        <v>QKLOO03</v>
      </c>
      <c r="B3707" t="s">
        <v>11595</v>
      </c>
      <c r="C3707">
        <v>0</v>
      </c>
      <c r="D3707" t="s">
        <v>16</v>
      </c>
      <c r="E3707">
        <v>0</v>
      </c>
      <c r="F3707" t="s">
        <v>921</v>
      </c>
      <c r="G3707" t="s">
        <v>10011</v>
      </c>
      <c r="O3707" t="s">
        <v>12098</v>
      </c>
      <c r="P3707">
        <f t="shared" si="57"/>
        <v>0</v>
      </c>
    </row>
    <row r="3708" spans="1:16" x14ac:dyDescent="0.25">
      <c r="A3708" t="str">
        <f>"QKLOO02"</f>
        <v>QKLOO02</v>
      </c>
      <c r="B3708" t="s">
        <v>11596</v>
      </c>
      <c r="C3708">
        <v>0</v>
      </c>
      <c r="D3708" t="s">
        <v>16</v>
      </c>
      <c r="E3708">
        <v>0</v>
      </c>
      <c r="F3708" t="s">
        <v>921</v>
      </c>
      <c r="G3708" t="s">
        <v>10011</v>
      </c>
      <c r="O3708" t="s">
        <v>6730</v>
      </c>
      <c r="P3708">
        <f t="shared" si="57"/>
        <v>25487</v>
      </c>
    </row>
    <row r="3709" spans="1:16" hidden="1" x14ac:dyDescent="0.25">
      <c r="A3709" t="str">
        <f>"AKLOO01"</f>
        <v>AKLOO01</v>
      </c>
      <c r="B3709" t="s">
        <v>11596</v>
      </c>
      <c r="C3709">
        <v>0</v>
      </c>
      <c r="D3709" t="s">
        <v>16</v>
      </c>
      <c r="E3709">
        <v>0</v>
      </c>
      <c r="F3709" t="s">
        <v>921</v>
      </c>
      <c r="G3709" t="s">
        <v>10011</v>
      </c>
      <c r="O3709" t="s">
        <v>17951</v>
      </c>
      <c r="P3709">
        <f t="shared" si="57"/>
        <v>0</v>
      </c>
    </row>
    <row r="3710" spans="1:16" hidden="1" x14ac:dyDescent="0.25">
      <c r="A3710" t="str">
        <f>"AKLOP01"</f>
        <v>AKLOP01</v>
      </c>
      <c r="B3710" t="s">
        <v>13510</v>
      </c>
      <c r="C3710">
        <v>0</v>
      </c>
      <c r="D3710" t="s">
        <v>16</v>
      </c>
      <c r="E3710">
        <v>0</v>
      </c>
      <c r="H3710" t="s">
        <v>9871</v>
      </c>
      <c r="O3710" t="s">
        <v>17952</v>
      </c>
      <c r="P3710">
        <f t="shared" si="57"/>
        <v>0</v>
      </c>
    </row>
    <row r="3711" spans="1:16" hidden="1" x14ac:dyDescent="0.25">
      <c r="A3711" t="str">
        <f>"QKLOP02"</f>
        <v>QKLOP02</v>
      </c>
      <c r="B3711" t="s">
        <v>13510</v>
      </c>
      <c r="C3711">
        <v>432</v>
      </c>
      <c r="D3711" t="s">
        <v>16</v>
      </c>
      <c r="E3711">
        <v>36</v>
      </c>
      <c r="F3711" t="s">
        <v>121</v>
      </c>
      <c r="G3711" t="s">
        <v>9960</v>
      </c>
      <c r="H3711" t="s">
        <v>9871</v>
      </c>
      <c r="O3711" t="s">
        <v>1583</v>
      </c>
      <c r="P3711">
        <f t="shared" si="57"/>
        <v>0</v>
      </c>
    </row>
    <row r="3712" spans="1:16" hidden="1" x14ac:dyDescent="0.25">
      <c r="A3712" t="str">
        <f>"QKLOP01"</f>
        <v>QKLOP01</v>
      </c>
      <c r="B3712" t="s">
        <v>13852</v>
      </c>
      <c r="C3712">
        <v>614</v>
      </c>
      <c r="D3712" t="s">
        <v>16</v>
      </c>
      <c r="E3712">
        <v>30</v>
      </c>
      <c r="F3712" t="s">
        <v>121</v>
      </c>
      <c r="G3712" t="s">
        <v>9960</v>
      </c>
      <c r="H3712" t="s">
        <v>9871</v>
      </c>
      <c r="O3712" t="s">
        <v>1588</v>
      </c>
      <c r="P3712">
        <f t="shared" si="57"/>
        <v>0</v>
      </c>
    </row>
    <row r="3713" spans="1:16" hidden="1" x14ac:dyDescent="0.25">
      <c r="A3713" t="str">
        <f>"QKLOP03"</f>
        <v>QKLOP03</v>
      </c>
      <c r="B3713" t="s">
        <v>13853</v>
      </c>
      <c r="C3713">
        <v>793</v>
      </c>
      <c r="D3713" t="s">
        <v>16</v>
      </c>
      <c r="E3713">
        <v>19</v>
      </c>
      <c r="F3713" t="s">
        <v>121</v>
      </c>
      <c r="G3713" t="s">
        <v>9960</v>
      </c>
      <c r="H3713" t="s">
        <v>9871</v>
      </c>
      <c r="O3713" t="s">
        <v>12101</v>
      </c>
      <c r="P3713">
        <f t="shared" si="57"/>
        <v>0</v>
      </c>
    </row>
    <row r="3714" spans="1:16" hidden="1" x14ac:dyDescent="0.25">
      <c r="A3714" t="str">
        <f>"QKLOP04"</f>
        <v>QKLOP04</v>
      </c>
      <c r="B3714" t="s">
        <v>5744</v>
      </c>
      <c r="C3714">
        <v>140</v>
      </c>
      <c r="D3714" t="s">
        <v>174</v>
      </c>
      <c r="E3714">
        <v>28</v>
      </c>
      <c r="F3714" t="s">
        <v>121</v>
      </c>
      <c r="G3714" t="s">
        <v>9960</v>
      </c>
      <c r="O3714" t="s">
        <v>12102</v>
      </c>
      <c r="P3714">
        <f t="shared" si="57"/>
        <v>0</v>
      </c>
    </row>
    <row r="3715" spans="1:16" hidden="1" x14ac:dyDescent="0.25">
      <c r="A3715" t="str">
        <f>"QKLOR01"</f>
        <v>QKLOR01</v>
      </c>
      <c r="B3715" t="s">
        <v>11597</v>
      </c>
      <c r="C3715">
        <v>0</v>
      </c>
      <c r="D3715" t="s">
        <v>16</v>
      </c>
      <c r="E3715">
        <v>0</v>
      </c>
      <c r="F3715" t="s">
        <v>25</v>
      </c>
      <c r="G3715" t="s">
        <v>11598</v>
      </c>
      <c r="O3715" t="s">
        <v>12103</v>
      </c>
      <c r="P3715">
        <f t="shared" ref="P3715:P3778" si="58">SUMIFS($C$2:$C$7959,$B$2:$B$7959,O3715)</f>
        <v>0</v>
      </c>
    </row>
    <row r="3716" spans="1:16" hidden="1" x14ac:dyDescent="0.25">
      <c r="A3716" t="str">
        <f>"ZZKNAP01"</f>
        <v>ZZKNAP01</v>
      </c>
      <c r="B3716" t="s">
        <v>11599</v>
      </c>
      <c r="C3716">
        <v>0</v>
      </c>
      <c r="D3716" t="s">
        <v>28</v>
      </c>
      <c r="E3716">
        <v>0</v>
      </c>
      <c r="G3716" t="s">
        <v>253</v>
      </c>
      <c r="O3716" t="s">
        <v>12104</v>
      </c>
      <c r="P3716">
        <f t="shared" si="58"/>
        <v>0</v>
      </c>
    </row>
    <row r="3717" spans="1:16" hidden="1" x14ac:dyDescent="0.25">
      <c r="A3717" t="str">
        <f>"AKNOC06"</f>
        <v>AKNOC06</v>
      </c>
      <c r="B3717" t="s">
        <v>17807</v>
      </c>
      <c r="C3717">
        <v>0</v>
      </c>
      <c r="D3717" t="s">
        <v>16</v>
      </c>
      <c r="E3717">
        <v>0</v>
      </c>
      <c r="F3717" t="s">
        <v>329</v>
      </c>
      <c r="G3717" t="s">
        <v>10097</v>
      </c>
      <c r="H3717" t="s">
        <v>9871</v>
      </c>
      <c r="O3717" t="s">
        <v>12105</v>
      </c>
      <c r="P3717">
        <f t="shared" si="58"/>
        <v>0</v>
      </c>
    </row>
    <row r="3718" spans="1:16" hidden="1" x14ac:dyDescent="0.25">
      <c r="A3718" t="str">
        <f>"QKNOC04"</f>
        <v>QKNOC04</v>
      </c>
      <c r="B3718" t="s">
        <v>17807</v>
      </c>
      <c r="C3718">
        <v>0</v>
      </c>
      <c r="D3718" t="s">
        <v>16</v>
      </c>
      <c r="E3718">
        <v>0</v>
      </c>
      <c r="F3718" t="s">
        <v>1271</v>
      </c>
      <c r="G3718" t="s">
        <v>10097</v>
      </c>
      <c r="H3718" t="s">
        <v>9871</v>
      </c>
      <c r="O3718" t="s">
        <v>1598</v>
      </c>
      <c r="P3718">
        <f t="shared" si="58"/>
        <v>0</v>
      </c>
    </row>
    <row r="3719" spans="1:16" hidden="1" x14ac:dyDescent="0.25">
      <c r="A3719" t="str">
        <f>"QKNOC03"</f>
        <v>QKNOC03</v>
      </c>
      <c r="B3719" t="s">
        <v>13855</v>
      </c>
      <c r="C3719">
        <v>137</v>
      </c>
      <c r="D3719" t="s">
        <v>16</v>
      </c>
      <c r="E3719">
        <v>6</v>
      </c>
      <c r="F3719" t="s">
        <v>1271</v>
      </c>
      <c r="G3719" t="s">
        <v>10097</v>
      </c>
      <c r="H3719" t="s">
        <v>9871</v>
      </c>
      <c r="O3719" t="s">
        <v>1604</v>
      </c>
      <c r="P3719">
        <f t="shared" si="58"/>
        <v>0</v>
      </c>
    </row>
    <row r="3720" spans="1:16" hidden="1" x14ac:dyDescent="0.25">
      <c r="A3720" t="str">
        <f>"AKNOC03"</f>
        <v>AKNOC03</v>
      </c>
      <c r="B3720" t="s">
        <v>13855</v>
      </c>
      <c r="C3720">
        <v>0</v>
      </c>
      <c r="D3720" t="s">
        <v>16</v>
      </c>
      <c r="E3720">
        <v>0</v>
      </c>
      <c r="F3720" t="s">
        <v>329</v>
      </c>
      <c r="G3720" t="s">
        <v>10097</v>
      </c>
      <c r="H3720" t="s">
        <v>9871</v>
      </c>
      <c r="O3720" t="s">
        <v>1591</v>
      </c>
      <c r="P3720">
        <f t="shared" si="58"/>
        <v>0</v>
      </c>
    </row>
    <row r="3721" spans="1:16" hidden="1" x14ac:dyDescent="0.25">
      <c r="A3721" t="str">
        <f>"AKNOC05"</f>
        <v>AKNOC05</v>
      </c>
      <c r="B3721" t="s">
        <v>13856</v>
      </c>
      <c r="C3721">
        <v>0</v>
      </c>
      <c r="D3721" t="s">
        <v>16</v>
      </c>
      <c r="E3721">
        <v>0</v>
      </c>
      <c r="F3721" t="s">
        <v>329</v>
      </c>
      <c r="G3721" t="s">
        <v>10097</v>
      </c>
      <c r="H3721" t="s">
        <v>9871</v>
      </c>
      <c r="O3721" t="s">
        <v>12106</v>
      </c>
      <c r="P3721">
        <f t="shared" si="58"/>
        <v>0</v>
      </c>
    </row>
    <row r="3722" spans="1:16" hidden="1" x14ac:dyDescent="0.25">
      <c r="A3722" t="str">
        <f>"QKNOC05"</f>
        <v>QKNOC05</v>
      </c>
      <c r="B3722" t="s">
        <v>13856</v>
      </c>
      <c r="C3722">
        <v>0</v>
      </c>
      <c r="D3722" t="s">
        <v>16</v>
      </c>
      <c r="E3722">
        <v>0</v>
      </c>
      <c r="F3722" t="s">
        <v>1271</v>
      </c>
      <c r="G3722" t="s">
        <v>10097</v>
      </c>
      <c r="H3722" t="s">
        <v>9871</v>
      </c>
      <c r="O3722" t="s">
        <v>12107</v>
      </c>
      <c r="P3722">
        <f t="shared" si="58"/>
        <v>0</v>
      </c>
    </row>
    <row r="3723" spans="1:16" hidden="1" x14ac:dyDescent="0.25">
      <c r="A3723" t="str">
        <f>"QKNOC01"</f>
        <v>QKNOC01</v>
      </c>
      <c r="B3723" t="s">
        <v>17808</v>
      </c>
      <c r="C3723">
        <v>0</v>
      </c>
      <c r="D3723" t="s">
        <v>16</v>
      </c>
      <c r="E3723">
        <v>0</v>
      </c>
      <c r="F3723" t="s">
        <v>1271</v>
      </c>
      <c r="G3723" t="s">
        <v>10097</v>
      </c>
      <c r="H3723" t="s">
        <v>9871</v>
      </c>
      <c r="O3723" t="s">
        <v>12108</v>
      </c>
      <c r="P3723">
        <f t="shared" si="58"/>
        <v>0</v>
      </c>
    </row>
    <row r="3724" spans="1:16" hidden="1" x14ac:dyDescent="0.25">
      <c r="A3724" t="str">
        <f>"AKNOC01"</f>
        <v>AKNOC01</v>
      </c>
      <c r="B3724" t="s">
        <v>17808</v>
      </c>
      <c r="C3724">
        <v>0</v>
      </c>
      <c r="D3724" t="s">
        <v>16</v>
      </c>
      <c r="E3724">
        <v>0</v>
      </c>
      <c r="F3724" t="s">
        <v>329</v>
      </c>
      <c r="G3724" t="s">
        <v>10097</v>
      </c>
      <c r="H3724" t="s">
        <v>9871</v>
      </c>
      <c r="O3724" t="s">
        <v>12109</v>
      </c>
      <c r="P3724">
        <f t="shared" si="58"/>
        <v>0</v>
      </c>
    </row>
    <row r="3725" spans="1:16" x14ac:dyDescent="0.25">
      <c r="A3725" t="str">
        <f>"AKNOC08"</f>
        <v>AKNOC08</v>
      </c>
      <c r="B3725" t="s">
        <v>11600</v>
      </c>
      <c r="C3725">
        <v>0</v>
      </c>
      <c r="D3725" t="s">
        <v>16</v>
      </c>
      <c r="E3725">
        <v>0</v>
      </c>
      <c r="F3725" t="s">
        <v>1271</v>
      </c>
      <c r="G3725" t="s">
        <v>10097</v>
      </c>
      <c r="O3725" t="s">
        <v>840</v>
      </c>
      <c r="P3725">
        <f t="shared" si="58"/>
        <v>696</v>
      </c>
    </row>
    <row r="3726" spans="1:16" hidden="1" x14ac:dyDescent="0.25">
      <c r="A3726" t="str">
        <f>"QKNOCK06"</f>
        <v>QKNOCK06</v>
      </c>
      <c r="B3726" t="s">
        <v>13857</v>
      </c>
      <c r="C3726">
        <v>306</v>
      </c>
      <c r="D3726" t="s">
        <v>16</v>
      </c>
      <c r="E3726">
        <v>7</v>
      </c>
      <c r="F3726" t="s">
        <v>1271</v>
      </c>
      <c r="G3726" t="s">
        <v>10097</v>
      </c>
      <c r="H3726" t="s">
        <v>9871</v>
      </c>
      <c r="O3726" t="s">
        <v>12110</v>
      </c>
      <c r="P3726">
        <f t="shared" si="58"/>
        <v>0</v>
      </c>
    </row>
    <row r="3727" spans="1:16" hidden="1" x14ac:dyDescent="0.25">
      <c r="A3727" t="str">
        <f>"AKNOC04"</f>
        <v>AKNOC04</v>
      </c>
      <c r="B3727" t="s">
        <v>17809</v>
      </c>
      <c r="C3727">
        <v>0</v>
      </c>
      <c r="D3727" t="s">
        <v>16</v>
      </c>
      <c r="E3727">
        <v>0</v>
      </c>
      <c r="F3727" t="s">
        <v>329</v>
      </c>
      <c r="G3727" t="s">
        <v>10097</v>
      </c>
      <c r="H3727" t="s">
        <v>9876</v>
      </c>
      <c r="O3727" t="s">
        <v>12111</v>
      </c>
      <c r="P3727">
        <f t="shared" si="58"/>
        <v>0</v>
      </c>
    </row>
    <row r="3728" spans="1:16" hidden="1" x14ac:dyDescent="0.25">
      <c r="A3728" t="str">
        <f>"QKNOC02"</f>
        <v>QKNOC02</v>
      </c>
      <c r="B3728" t="s">
        <v>13854</v>
      </c>
      <c r="C3728">
        <v>875</v>
      </c>
      <c r="D3728" t="s">
        <v>16</v>
      </c>
      <c r="E3728">
        <v>17</v>
      </c>
      <c r="F3728" t="s">
        <v>1271</v>
      </c>
      <c r="G3728" t="s">
        <v>10097</v>
      </c>
      <c r="H3728" t="s">
        <v>9871</v>
      </c>
      <c r="O3728" t="s">
        <v>12112</v>
      </c>
      <c r="P3728">
        <f t="shared" si="58"/>
        <v>0</v>
      </c>
    </row>
    <row r="3729" spans="1:16" hidden="1" x14ac:dyDescent="0.25">
      <c r="A3729" t="str">
        <f>"AKNOC02"</f>
        <v>AKNOC02</v>
      </c>
      <c r="B3729" t="s">
        <v>13854</v>
      </c>
      <c r="C3729">
        <v>0</v>
      </c>
      <c r="D3729" t="s">
        <v>16</v>
      </c>
      <c r="E3729">
        <v>0</v>
      </c>
      <c r="F3729" t="s">
        <v>329</v>
      </c>
      <c r="G3729" t="s">
        <v>10097</v>
      </c>
      <c r="H3729" t="s">
        <v>9871</v>
      </c>
      <c r="O3729" t="s">
        <v>12113</v>
      </c>
      <c r="P3729">
        <f t="shared" si="58"/>
        <v>0</v>
      </c>
    </row>
    <row r="3730" spans="1:16" hidden="1" x14ac:dyDescent="0.25">
      <c r="A3730" t="str">
        <f>"AKNOC07"</f>
        <v>AKNOC07</v>
      </c>
      <c r="B3730" t="s">
        <v>11601</v>
      </c>
      <c r="C3730">
        <v>0</v>
      </c>
      <c r="D3730" t="s">
        <v>16</v>
      </c>
      <c r="E3730">
        <v>0</v>
      </c>
      <c r="F3730" t="s">
        <v>153</v>
      </c>
      <c r="O3730" t="s">
        <v>12114</v>
      </c>
      <c r="P3730">
        <f t="shared" si="58"/>
        <v>0</v>
      </c>
    </row>
    <row r="3731" spans="1:16" hidden="1" x14ac:dyDescent="0.25">
      <c r="A3731" t="str">
        <f>"QKOBO01"</f>
        <v>QKOBO01</v>
      </c>
      <c r="B3731" t="s">
        <v>5759</v>
      </c>
      <c r="C3731">
        <v>0</v>
      </c>
      <c r="D3731" t="s">
        <v>16</v>
      </c>
      <c r="E3731">
        <v>0</v>
      </c>
      <c r="F3731" t="s">
        <v>128</v>
      </c>
      <c r="G3731" t="s">
        <v>10013</v>
      </c>
      <c r="O3731" t="s">
        <v>12115</v>
      </c>
      <c r="P3731">
        <f t="shared" si="58"/>
        <v>0</v>
      </c>
    </row>
    <row r="3732" spans="1:16" hidden="1" x14ac:dyDescent="0.25">
      <c r="A3732" t="str">
        <f>"AKOBO01"</f>
        <v>AKOBO01</v>
      </c>
      <c r="B3732" t="s">
        <v>5759</v>
      </c>
      <c r="C3732">
        <v>0</v>
      </c>
      <c r="D3732" t="s">
        <v>16</v>
      </c>
      <c r="E3732">
        <v>0</v>
      </c>
      <c r="O3732" t="s">
        <v>12116</v>
      </c>
      <c r="P3732">
        <f t="shared" si="58"/>
        <v>0</v>
      </c>
    </row>
    <row r="3733" spans="1:16" hidden="1" x14ac:dyDescent="0.25">
      <c r="A3733" t="str">
        <f>"QKOBO03"</f>
        <v>QKOBO03</v>
      </c>
      <c r="B3733" t="s">
        <v>5764</v>
      </c>
      <c r="C3733">
        <v>0</v>
      </c>
      <c r="D3733" t="s">
        <v>1367</v>
      </c>
      <c r="E3733">
        <v>0</v>
      </c>
      <c r="F3733" t="s">
        <v>128</v>
      </c>
      <c r="G3733" t="s">
        <v>10013</v>
      </c>
      <c r="O3733" t="s">
        <v>12118</v>
      </c>
      <c r="P3733">
        <f t="shared" si="58"/>
        <v>0</v>
      </c>
    </row>
    <row r="3734" spans="1:16" x14ac:dyDescent="0.25">
      <c r="A3734" t="str">
        <f>"QKOBO02"</f>
        <v>QKOBO02</v>
      </c>
      <c r="B3734" t="s">
        <v>5762</v>
      </c>
      <c r="C3734">
        <v>452</v>
      </c>
      <c r="D3734" t="s">
        <v>379</v>
      </c>
      <c r="E3734">
        <v>113</v>
      </c>
      <c r="F3734" t="s">
        <v>128</v>
      </c>
      <c r="G3734" t="s">
        <v>10013</v>
      </c>
      <c r="O3734" t="s">
        <v>13955</v>
      </c>
      <c r="P3734">
        <f t="shared" si="58"/>
        <v>1989</v>
      </c>
    </row>
    <row r="3735" spans="1:16" hidden="1" x14ac:dyDescent="0.25">
      <c r="A3735" t="str">
        <f>"QKOCI01"</f>
        <v>QKOCI01</v>
      </c>
      <c r="B3735" t="s">
        <v>11602</v>
      </c>
      <c r="C3735">
        <v>0</v>
      </c>
      <c r="D3735" t="s">
        <v>41</v>
      </c>
      <c r="E3735">
        <v>0</v>
      </c>
      <c r="F3735" t="s">
        <v>9898</v>
      </c>
      <c r="O3735" t="s">
        <v>12119</v>
      </c>
      <c r="P3735">
        <f t="shared" si="58"/>
        <v>0</v>
      </c>
    </row>
    <row r="3736" spans="1:16" hidden="1" x14ac:dyDescent="0.25">
      <c r="A3736" t="str">
        <f>"AKOCI01"</f>
        <v>AKOCI01</v>
      </c>
      <c r="B3736" t="s">
        <v>11602</v>
      </c>
      <c r="C3736">
        <v>0</v>
      </c>
      <c r="D3736" t="s">
        <v>41</v>
      </c>
      <c r="E3736">
        <v>0</v>
      </c>
      <c r="F3736" t="s">
        <v>9898</v>
      </c>
      <c r="O3736" t="s">
        <v>12120</v>
      </c>
      <c r="P3736">
        <f t="shared" si="58"/>
        <v>0</v>
      </c>
    </row>
    <row r="3737" spans="1:16" hidden="1" x14ac:dyDescent="0.25">
      <c r="A3737" t="str">
        <f>"QKOMO01"</f>
        <v>QKOMO01</v>
      </c>
      <c r="B3737" t="s">
        <v>11603</v>
      </c>
      <c r="C3737">
        <v>0</v>
      </c>
      <c r="D3737" t="s">
        <v>379</v>
      </c>
      <c r="E3737">
        <v>0</v>
      </c>
      <c r="F3737" t="s">
        <v>2493</v>
      </c>
      <c r="G3737" t="s">
        <v>9920</v>
      </c>
      <c r="O3737" t="s">
        <v>12121</v>
      </c>
      <c r="P3737">
        <f t="shared" si="58"/>
        <v>0</v>
      </c>
    </row>
    <row r="3738" spans="1:16" hidden="1" x14ac:dyDescent="0.25">
      <c r="A3738" t="str">
        <f>"ZZKOMP01"</f>
        <v>ZZKOMP01</v>
      </c>
      <c r="B3738" t="s">
        <v>11604</v>
      </c>
      <c r="C3738">
        <v>0</v>
      </c>
      <c r="D3738" t="s">
        <v>28</v>
      </c>
      <c r="E3738">
        <v>0</v>
      </c>
      <c r="F3738" t="s">
        <v>879</v>
      </c>
      <c r="G3738" t="s">
        <v>253</v>
      </c>
      <c r="O3738" t="s">
        <v>12122</v>
      </c>
      <c r="P3738">
        <f t="shared" si="58"/>
        <v>0</v>
      </c>
    </row>
    <row r="3739" spans="1:16" hidden="1" x14ac:dyDescent="0.25">
      <c r="A3739" t="str">
        <f>"ZZKOMP04"</f>
        <v>ZZKOMP04</v>
      </c>
      <c r="B3739" t="s">
        <v>11605</v>
      </c>
      <c r="C3739">
        <v>0</v>
      </c>
      <c r="D3739" t="s">
        <v>28</v>
      </c>
      <c r="E3739">
        <v>0</v>
      </c>
      <c r="G3739" t="s">
        <v>253</v>
      </c>
      <c r="O3739" t="s">
        <v>12123</v>
      </c>
      <c r="P3739">
        <f t="shared" si="58"/>
        <v>0</v>
      </c>
    </row>
    <row r="3740" spans="1:16" hidden="1" x14ac:dyDescent="0.25">
      <c r="A3740" t="str">
        <f>"ZZKOMPO04"</f>
        <v>ZZKOMPO04</v>
      </c>
      <c r="B3740" t="s">
        <v>9616</v>
      </c>
      <c r="C3740">
        <v>0</v>
      </c>
      <c r="D3740" t="s">
        <v>28</v>
      </c>
      <c r="E3740">
        <v>0</v>
      </c>
      <c r="G3740" t="s">
        <v>253</v>
      </c>
      <c r="O3740" t="s">
        <v>12124</v>
      </c>
      <c r="P3740">
        <f t="shared" si="58"/>
        <v>0</v>
      </c>
    </row>
    <row r="3741" spans="1:16" hidden="1" x14ac:dyDescent="0.25">
      <c r="A3741" t="str">
        <f>"ZZKOMPO05"</f>
        <v>ZZKOMPO05</v>
      </c>
      <c r="B3741" t="s">
        <v>9619</v>
      </c>
      <c r="C3741">
        <v>0</v>
      </c>
      <c r="D3741" t="s">
        <v>28</v>
      </c>
      <c r="E3741">
        <v>0</v>
      </c>
      <c r="O3741" t="s">
        <v>12125</v>
      </c>
      <c r="P3741">
        <f t="shared" si="58"/>
        <v>0</v>
      </c>
    </row>
    <row r="3742" spans="1:16" hidden="1" x14ac:dyDescent="0.25">
      <c r="A3742" t="str">
        <f>"ZZKOMP03"</f>
        <v>ZZKOMP03</v>
      </c>
      <c r="B3742" t="s">
        <v>11606</v>
      </c>
      <c r="C3742">
        <v>0</v>
      </c>
      <c r="D3742" t="s">
        <v>28</v>
      </c>
      <c r="E3742">
        <v>0</v>
      </c>
      <c r="F3742" t="s">
        <v>879</v>
      </c>
      <c r="G3742" t="s">
        <v>253</v>
      </c>
      <c r="O3742" t="s">
        <v>12126</v>
      </c>
      <c r="P3742">
        <f t="shared" si="58"/>
        <v>0</v>
      </c>
    </row>
    <row r="3743" spans="1:16" hidden="1" x14ac:dyDescent="0.25">
      <c r="A3743" t="str">
        <f>"XKOMPO01"</f>
        <v>XKOMPO01</v>
      </c>
      <c r="B3743" t="s">
        <v>11607</v>
      </c>
      <c r="C3743">
        <v>0</v>
      </c>
      <c r="D3743" t="s">
        <v>28</v>
      </c>
      <c r="E3743">
        <v>0</v>
      </c>
      <c r="G3743" t="s">
        <v>253</v>
      </c>
      <c r="O3743" t="s">
        <v>12127</v>
      </c>
      <c r="P3743">
        <f t="shared" si="58"/>
        <v>0</v>
      </c>
    </row>
    <row r="3744" spans="1:16" x14ac:dyDescent="0.25">
      <c r="A3744" t="str">
        <f>"ZZKOMP02"</f>
        <v>ZZKOMP02</v>
      </c>
      <c r="B3744" t="s">
        <v>11608</v>
      </c>
      <c r="C3744">
        <v>0</v>
      </c>
      <c r="D3744" t="s">
        <v>28</v>
      </c>
      <c r="E3744">
        <v>0</v>
      </c>
      <c r="F3744" t="s">
        <v>879</v>
      </c>
      <c r="G3744" t="s">
        <v>253</v>
      </c>
      <c r="O3744" t="s">
        <v>13525</v>
      </c>
      <c r="P3744">
        <f t="shared" si="58"/>
        <v>2</v>
      </c>
    </row>
    <row r="3745" spans="1:16" x14ac:dyDescent="0.25">
      <c r="A3745" t="str">
        <f>"AKOMP01"</f>
        <v>AKOMP01</v>
      </c>
      <c r="B3745" t="s">
        <v>11609</v>
      </c>
      <c r="C3745">
        <v>0</v>
      </c>
      <c r="D3745" t="s">
        <v>843</v>
      </c>
      <c r="E3745">
        <v>0</v>
      </c>
      <c r="F3745" t="s">
        <v>6754</v>
      </c>
      <c r="O3745" t="s">
        <v>13957</v>
      </c>
      <c r="P3745">
        <f t="shared" si="58"/>
        <v>438</v>
      </c>
    </row>
    <row r="3746" spans="1:16" x14ac:dyDescent="0.25">
      <c r="A3746" t="str">
        <f>"AKONE01"</f>
        <v>AKONE01</v>
      </c>
      <c r="B3746" t="s">
        <v>658</v>
      </c>
      <c r="C3746">
        <v>40</v>
      </c>
      <c r="D3746" t="s">
        <v>28</v>
      </c>
      <c r="E3746">
        <v>40</v>
      </c>
      <c r="F3746" t="s">
        <v>659</v>
      </c>
      <c r="O3746" t="s">
        <v>13956</v>
      </c>
      <c r="P3746">
        <f t="shared" si="58"/>
        <v>368</v>
      </c>
    </row>
    <row r="3747" spans="1:16" hidden="1" x14ac:dyDescent="0.25">
      <c r="A3747" t="str">
        <f>"AKONS03"</f>
        <v>AKONS03</v>
      </c>
      <c r="B3747" t="s">
        <v>13860</v>
      </c>
      <c r="C3747">
        <v>0</v>
      </c>
      <c r="D3747" t="s">
        <v>16</v>
      </c>
      <c r="E3747">
        <v>0</v>
      </c>
      <c r="F3747" t="s">
        <v>504</v>
      </c>
      <c r="G3747" t="s">
        <v>9986</v>
      </c>
      <c r="H3747" t="s">
        <v>9871</v>
      </c>
      <c r="O3747" t="s">
        <v>12128</v>
      </c>
      <c r="P3747">
        <f t="shared" si="58"/>
        <v>0</v>
      </c>
    </row>
    <row r="3748" spans="1:16" hidden="1" x14ac:dyDescent="0.25">
      <c r="A3748" t="str">
        <f>"QKONS05"</f>
        <v>QKONS05</v>
      </c>
      <c r="B3748" t="s">
        <v>13860</v>
      </c>
      <c r="C3748">
        <v>1765</v>
      </c>
      <c r="D3748" t="s">
        <v>16</v>
      </c>
      <c r="E3748">
        <v>17</v>
      </c>
      <c r="F3748" t="s">
        <v>504</v>
      </c>
      <c r="G3748" t="s">
        <v>9986</v>
      </c>
      <c r="H3748" t="s">
        <v>9871</v>
      </c>
      <c r="O3748" t="s">
        <v>12129</v>
      </c>
      <c r="P3748">
        <f t="shared" si="58"/>
        <v>0</v>
      </c>
    </row>
    <row r="3749" spans="1:16" hidden="1" x14ac:dyDescent="0.25">
      <c r="A3749" t="str">
        <f>"AKONS05"</f>
        <v>AKONS05</v>
      </c>
      <c r="B3749" t="s">
        <v>13859</v>
      </c>
      <c r="C3749">
        <v>0</v>
      </c>
      <c r="D3749" t="s">
        <v>16</v>
      </c>
      <c r="E3749">
        <v>0</v>
      </c>
      <c r="F3749" t="s">
        <v>504</v>
      </c>
      <c r="G3749" t="s">
        <v>9986</v>
      </c>
      <c r="H3749" t="s">
        <v>9871</v>
      </c>
      <c r="O3749" t="s">
        <v>17953</v>
      </c>
      <c r="P3749">
        <f t="shared" si="58"/>
        <v>0</v>
      </c>
    </row>
    <row r="3750" spans="1:16" hidden="1" x14ac:dyDescent="0.25">
      <c r="A3750" t="str">
        <f>"QKONS04"</f>
        <v>QKONS04</v>
      </c>
      <c r="B3750" t="s">
        <v>13859</v>
      </c>
      <c r="C3750">
        <v>440</v>
      </c>
      <c r="D3750" t="s">
        <v>16</v>
      </c>
      <c r="E3750">
        <v>22</v>
      </c>
      <c r="F3750" t="s">
        <v>504</v>
      </c>
      <c r="G3750" t="s">
        <v>9986</v>
      </c>
      <c r="H3750" t="s">
        <v>9871</v>
      </c>
      <c r="O3750" t="s">
        <v>17954</v>
      </c>
      <c r="P3750">
        <f t="shared" si="58"/>
        <v>0</v>
      </c>
    </row>
    <row r="3751" spans="1:16" hidden="1" x14ac:dyDescent="0.25">
      <c r="A3751" t="str">
        <f>"AKONS04"</f>
        <v>AKONS04</v>
      </c>
      <c r="B3751" t="s">
        <v>13511</v>
      </c>
      <c r="C3751">
        <v>0</v>
      </c>
      <c r="D3751" t="s">
        <v>16</v>
      </c>
      <c r="E3751">
        <v>0</v>
      </c>
      <c r="F3751" t="s">
        <v>504</v>
      </c>
      <c r="G3751" t="s">
        <v>9986</v>
      </c>
      <c r="H3751" t="s">
        <v>9871</v>
      </c>
      <c r="O3751" t="s">
        <v>17955</v>
      </c>
      <c r="P3751">
        <f t="shared" si="58"/>
        <v>0</v>
      </c>
    </row>
    <row r="3752" spans="1:16" hidden="1" x14ac:dyDescent="0.25">
      <c r="A3752" t="str">
        <f>"QKONS02"</f>
        <v>QKONS02</v>
      </c>
      <c r="B3752" t="s">
        <v>13511</v>
      </c>
      <c r="C3752">
        <v>0</v>
      </c>
      <c r="D3752" t="s">
        <v>16</v>
      </c>
      <c r="E3752">
        <v>0</v>
      </c>
      <c r="F3752" t="s">
        <v>504</v>
      </c>
      <c r="G3752" t="s">
        <v>9986</v>
      </c>
      <c r="H3752" t="s">
        <v>9871</v>
      </c>
      <c r="O3752" t="s">
        <v>17956</v>
      </c>
      <c r="P3752">
        <f t="shared" si="58"/>
        <v>0</v>
      </c>
    </row>
    <row r="3753" spans="1:16" hidden="1" x14ac:dyDescent="0.25">
      <c r="A3753" t="str">
        <f>"QKONS01"</f>
        <v>QKONS01</v>
      </c>
      <c r="B3753" t="s">
        <v>13858</v>
      </c>
      <c r="C3753">
        <v>0</v>
      </c>
      <c r="D3753" t="s">
        <v>16</v>
      </c>
      <c r="E3753">
        <v>0</v>
      </c>
      <c r="F3753" t="s">
        <v>504</v>
      </c>
      <c r="G3753" t="s">
        <v>9986</v>
      </c>
      <c r="H3753" t="s">
        <v>9871</v>
      </c>
      <c r="O3753" t="s">
        <v>17957</v>
      </c>
      <c r="P3753">
        <f t="shared" si="58"/>
        <v>0</v>
      </c>
    </row>
    <row r="3754" spans="1:16" hidden="1" x14ac:dyDescent="0.25">
      <c r="A3754" t="str">
        <f>"AKONS02"</f>
        <v>AKONS02</v>
      </c>
      <c r="B3754" t="s">
        <v>13858</v>
      </c>
      <c r="C3754">
        <v>0</v>
      </c>
      <c r="D3754" t="s">
        <v>16</v>
      </c>
      <c r="E3754">
        <v>0</v>
      </c>
      <c r="F3754" t="s">
        <v>504</v>
      </c>
      <c r="G3754" t="s">
        <v>9986</v>
      </c>
      <c r="H3754" t="s">
        <v>9871</v>
      </c>
      <c r="O3754" t="s">
        <v>17958</v>
      </c>
      <c r="P3754">
        <f t="shared" si="58"/>
        <v>0</v>
      </c>
    </row>
    <row r="3755" spans="1:16" hidden="1" x14ac:dyDescent="0.25">
      <c r="A3755" t="str">
        <f>"QKONS03"</f>
        <v>QKONS03</v>
      </c>
      <c r="B3755" t="s">
        <v>17810</v>
      </c>
      <c r="C3755">
        <v>0</v>
      </c>
      <c r="D3755" t="s">
        <v>16</v>
      </c>
      <c r="E3755">
        <v>0</v>
      </c>
      <c r="F3755" t="s">
        <v>504</v>
      </c>
      <c r="G3755" t="s">
        <v>9986</v>
      </c>
      <c r="H3755" t="s">
        <v>9871</v>
      </c>
      <c r="O3755" t="s">
        <v>12132</v>
      </c>
      <c r="P3755">
        <f t="shared" si="58"/>
        <v>0</v>
      </c>
    </row>
    <row r="3756" spans="1:16" x14ac:dyDescent="0.25">
      <c r="A3756" t="str">
        <f>"AKONS01"</f>
        <v>AKONS01</v>
      </c>
      <c r="B3756" t="s">
        <v>17810</v>
      </c>
      <c r="C3756">
        <v>0</v>
      </c>
      <c r="D3756" t="s">
        <v>16</v>
      </c>
      <c r="E3756">
        <v>0</v>
      </c>
      <c r="F3756" t="s">
        <v>504</v>
      </c>
      <c r="G3756" t="s">
        <v>9986</v>
      </c>
      <c r="H3756" t="s">
        <v>9871</v>
      </c>
      <c r="O3756" t="s">
        <v>6826</v>
      </c>
      <c r="P3756">
        <f t="shared" si="58"/>
        <v>404</v>
      </c>
    </row>
    <row r="3757" spans="1:16" x14ac:dyDescent="0.25">
      <c r="A3757" t="str">
        <f>"QKONT02"</f>
        <v>QKONT02</v>
      </c>
      <c r="B3757" t="s">
        <v>5778</v>
      </c>
      <c r="C3757">
        <v>0</v>
      </c>
      <c r="D3757" t="s">
        <v>16</v>
      </c>
      <c r="E3757">
        <v>0</v>
      </c>
      <c r="F3757" t="s">
        <v>21</v>
      </c>
      <c r="O3757" t="s">
        <v>6824</v>
      </c>
      <c r="P3757">
        <f t="shared" si="58"/>
        <v>862</v>
      </c>
    </row>
    <row r="3758" spans="1:16" x14ac:dyDescent="0.25">
      <c r="A3758" t="str">
        <f>"QKONT01"</f>
        <v>QKONT01</v>
      </c>
      <c r="B3758" t="s">
        <v>5773</v>
      </c>
      <c r="C3758">
        <v>0</v>
      </c>
      <c r="D3758" t="s">
        <v>16</v>
      </c>
      <c r="E3758">
        <v>0</v>
      </c>
      <c r="F3758" t="s">
        <v>21</v>
      </c>
      <c r="O3758" t="s">
        <v>6821</v>
      </c>
      <c r="P3758">
        <f t="shared" si="58"/>
        <v>1135</v>
      </c>
    </row>
    <row r="3759" spans="1:16" x14ac:dyDescent="0.25">
      <c r="A3759" t="str">
        <f>"AKONU01"</f>
        <v>AKONU01</v>
      </c>
      <c r="B3759" t="s">
        <v>664</v>
      </c>
      <c r="C3759">
        <v>0</v>
      </c>
      <c r="D3759" t="s">
        <v>16</v>
      </c>
      <c r="E3759">
        <v>0</v>
      </c>
      <c r="O3759" t="s">
        <v>6818</v>
      </c>
      <c r="P3759">
        <f t="shared" si="58"/>
        <v>830</v>
      </c>
    </row>
    <row r="3760" spans="1:16" hidden="1" x14ac:dyDescent="0.25">
      <c r="A3760" t="str">
        <f>"ZZKOPI03"</f>
        <v>ZZKOPI03</v>
      </c>
      <c r="B3760" t="s">
        <v>11610</v>
      </c>
      <c r="C3760">
        <v>0</v>
      </c>
      <c r="D3760" t="s">
        <v>28</v>
      </c>
      <c r="E3760">
        <v>0</v>
      </c>
      <c r="F3760" t="s">
        <v>879</v>
      </c>
      <c r="G3760" t="s">
        <v>253</v>
      </c>
      <c r="O3760" t="s">
        <v>12133</v>
      </c>
      <c r="P3760">
        <f t="shared" si="58"/>
        <v>0</v>
      </c>
    </row>
    <row r="3761" spans="1:16" hidden="1" x14ac:dyDescent="0.25">
      <c r="A3761" t="str">
        <f>"ZZKOPI04"</f>
        <v>ZZKOPI04</v>
      </c>
      <c r="B3761" t="s">
        <v>11611</v>
      </c>
      <c r="C3761">
        <v>0</v>
      </c>
      <c r="D3761" t="s">
        <v>824</v>
      </c>
      <c r="E3761">
        <v>0</v>
      </c>
      <c r="F3761" t="s">
        <v>879</v>
      </c>
      <c r="G3761" t="s">
        <v>253</v>
      </c>
      <c r="O3761" t="s">
        <v>12134</v>
      </c>
      <c r="P3761">
        <f t="shared" si="58"/>
        <v>0</v>
      </c>
    </row>
    <row r="3762" spans="1:16" hidden="1" x14ac:dyDescent="0.25">
      <c r="A3762" t="str">
        <f>"ZZKOPI01"</f>
        <v>ZZKOPI01</v>
      </c>
      <c r="B3762" t="s">
        <v>11612</v>
      </c>
      <c r="C3762">
        <v>0</v>
      </c>
      <c r="D3762" t="s">
        <v>28</v>
      </c>
      <c r="E3762">
        <v>0</v>
      </c>
      <c r="F3762" t="s">
        <v>879</v>
      </c>
      <c r="G3762" t="s">
        <v>253</v>
      </c>
      <c r="O3762" t="s">
        <v>6828</v>
      </c>
      <c r="P3762">
        <f t="shared" si="58"/>
        <v>0</v>
      </c>
    </row>
    <row r="3763" spans="1:16" hidden="1" x14ac:dyDescent="0.25">
      <c r="A3763" t="str">
        <f>"ZZKOPI02"</f>
        <v>ZZKOPI02</v>
      </c>
      <c r="B3763" t="s">
        <v>11613</v>
      </c>
      <c r="C3763">
        <v>0</v>
      </c>
      <c r="D3763" t="s">
        <v>28</v>
      </c>
      <c r="E3763">
        <v>0</v>
      </c>
      <c r="F3763" t="s">
        <v>879</v>
      </c>
      <c r="G3763" t="s">
        <v>253</v>
      </c>
      <c r="O3763" t="s">
        <v>12135</v>
      </c>
      <c r="P3763">
        <f t="shared" si="58"/>
        <v>0</v>
      </c>
    </row>
    <row r="3764" spans="1:16" hidden="1" x14ac:dyDescent="0.25">
      <c r="A3764" t="str">
        <f>"ZZKORE01"</f>
        <v>ZZKORE01</v>
      </c>
      <c r="B3764" t="s">
        <v>9621</v>
      </c>
      <c r="C3764">
        <v>0</v>
      </c>
      <c r="D3764" t="s">
        <v>28</v>
      </c>
      <c r="E3764">
        <v>0</v>
      </c>
      <c r="F3764" t="s">
        <v>879</v>
      </c>
      <c r="G3764" t="s">
        <v>253</v>
      </c>
      <c r="O3764" t="s">
        <v>12137</v>
      </c>
      <c r="P3764">
        <f t="shared" si="58"/>
        <v>0</v>
      </c>
    </row>
    <row r="3765" spans="1:16" hidden="1" x14ac:dyDescent="0.25">
      <c r="A3765" t="str">
        <f>"QKOVI04"</f>
        <v>QKOVI04</v>
      </c>
      <c r="B3765" t="s">
        <v>11614</v>
      </c>
      <c r="C3765">
        <v>0</v>
      </c>
      <c r="D3765" t="s">
        <v>41</v>
      </c>
      <c r="E3765">
        <v>0</v>
      </c>
      <c r="F3765" t="s">
        <v>128</v>
      </c>
      <c r="G3765" t="s">
        <v>11615</v>
      </c>
      <c r="O3765" t="s">
        <v>6838</v>
      </c>
      <c r="P3765">
        <f t="shared" si="58"/>
        <v>0</v>
      </c>
    </row>
    <row r="3766" spans="1:16" hidden="1" x14ac:dyDescent="0.25">
      <c r="A3766" t="str">
        <f>"CKOVI01"</f>
        <v>CKOVI01</v>
      </c>
      <c r="B3766" t="s">
        <v>11614</v>
      </c>
      <c r="C3766">
        <v>0</v>
      </c>
      <c r="D3766" t="s">
        <v>41</v>
      </c>
      <c r="E3766">
        <v>0</v>
      </c>
      <c r="F3766" t="s">
        <v>128</v>
      </c>
      <c r="G3766" t="s">
        <v>11615</v>
      </c>
      <c r="O3766" t="s">
        <v>6841</v>
      </c>
      <c r="P3766">
        <f t="shared" si="58"/>
        <v>0</v>
      </c>
    </row>
    <row r="3767" spans="1:16" hidden="1" x14ac:dyDescent="0.25">
      <c r="A3767" t="str">
        <f>"QKOVI02"</f>
        <v>QKOVI02</v>
      </c>
      <c r="B3767" t="s">
        <v>11616</v>
      </c>
      <c r="C3767">
        <v>0</v>
      </c>
      <c r="D3767" t="s">
        <v>41</v>
      </c>
      <c r="E3767">
        <v>0</v>
      </c>
      <c r="F3767" t="s">
        <v>128</v>
      </c>
      <c r="G3767" t="s">
        <v>11615</v>
      </c>
      <c r="O3767" t="s">
        <v>12138</v>
      </c>
      <c r="P3767">
        <f t="shared" si="58"/>
        <v>0</v>
      </c>
    </row>
    <row r="3768" spans="1:16" x14ac:dyDescent="0.25">
      <c r="A3768" t="str">
        <f>"QKOVI01"</f>
        <v>QKOVI01</v>
      </c>
      <c r="B3768" t="s">
        <v>11617</v>
      </c>
      <c r="C3768">
        <v>0</v>
      </c>
      <c r="D3768" t="s">
        <v>41</v>
      </c>
      <c r="E3768">
        <v>0</v>
      </c>
      <c r="F3768" t="s">
        <v>128</v>
      </c>
      <c r="G3768" t="s">
        <v>11615</v>
      </c>
      <c r="O3768" t="s">
        <v>6843</v>
      </c>
      <c r="P3768">
        <f t="shared" si="58"/>
        <v>126</v>
      </c>
    </row>
    <row r="3769" spans="1:16" hidden="1" x14ac:dyDescent="0.25">
      <c r="A3769" t="str">
        <f>"QKOVI03"</f>
        <v>QKOVI03</v>
      </c>
      <c r="B3769" t="s">
        <v>11618</v>
      </c>
      <c r="C3769">
        <v>0</v>
      </c>
      <c r="D3769" t="s">
        <v>4777</v>
      </c>
      <c r="E3769">
        <v>0</v>
      </c>
      <c r="F3769" t="s">
        <v>128</v>
      </c>
      <c r="G3769" t="s">
        <v>11615</v>
      </c>
      <c r="O3769" t="s">
        <v>12139</v>
      </c>
      <c r="P3769">
        <f t="shared" si="58"/>
        <v>0</v>
      </c>
    </row>
    <row r="3770" spans="1:16" hidden="1" x14ac:dyDescent="0.25">
      <c r="A3770" t="str">
        <f>"AKOYO01"</f>
        <v>AKOYO01</v>
      </c>
      <c r="B3770" t="s">
        <v>11619</v>
      </c>
      <c r="C3770">
        <v>0</v>
      </c>
      <c r="D3770" t="s">
        <v>6377</v>
      </c>
      <c r="E3770">
        <v>0</v>
      </c>
      <c r="F3770" t="s">
        <v>2588</v>
      </c>
      <c r="O3770" t="s">
        <v>6845</v>
      </c>
      <c r="P3770">
        <f t="shared" si="58"/>
        <v>0</v>
      </c>
    </row>
    <row r="3771" spans="1:16" x14ac:dyDescent="0.25">
      <c r="A3771" t="str">
        <f>"AKRAN03"</f>
        <v>AKRAN03</v>
      </c>
      <c r="B3771" t="s">
        <v>11620</v>
      </c>
      <c r="C3771">
        <v>0</v>
      </c>
      <c r="D3771" t="s">
        <v>28</v>
      </c>
      <c r="E3771">
        <v>0</v>
      </c>
      <c r="F3771" t="s">
        <v>187</v>
      </c>
      <c r="O3771" t="s">
        <v>6854</v>
      </c>
      <c r="P3771">
        <f t="shared" si="58"/>
        <v>5760</v>
      </c>
    </row>
    <row r="3772" spans="1:16" hidden="1" x14ac:dyDescent="0.25">
      <c r="A3772" t="str">
        <f>"AKRAN02"</f>
        <v>AKRAN02</v>
      </c>
      <c r="B3772" t="s">
        <v>666</v>
      </c>
      <c r="C3772">
        <v>110</v>
      </c>
      <c r="D3772" t="s">
        <v>28</v>
      </c>
      <c r="E3772">
        <v>110</v>
      </c>
      <c r="F3772" t="s">
        <v>497</v>
      </c>
      <c r="O3772" t="s">
        <v>12142</v>
      </c>
      <c r="P3772">
        <f t="shared" si="58"/>
        <v>0</v>
      </c>
    </row>
    <row r="3773" spans="1:16" hidden="1" x14ac:dyDescent="0.25">
      <c r="A3773" t="str">
        <f>"QKRAN01"</f>
        <v>QKRAN01</v>
      </c>
      <c r="B3773" t="s">
        <v>666</v>
      </c>
      <c r="C3773">
        <v>366</v>
      </c>
      <c r="D3773" t="s">
        <v>28</v>
      </c>
      <c r="E3773">
        <v>366</v>
      </c>
      <c r="F3773" t="s">
        <v>497</v>
      </c>
      <c r="O3773" t="s">
        <v>12143</v>
      </c>
      <c r="P3773">
        <f t="shared" si="58"/>
        <v>0</v>
      </c>
    </row>
    <row r="3774" spans="1:16" hidden="1" x14ac:dyDescent="0.25">
      <c r="A3774" t="str">
        <f>"AKRAN01"</f>
        <v>AKRAN01</v>
      </c>
      <c r="B3774" t="s">
        <v>11621</v>
      </c>
      <c r="C3774">
        <v>0</v>
      </c>
      <c r="D3774" t="s">
        <v>28</v>
      </c>
      <c r="E3774">
        <v>0</v>
      </c>
      <c r="F3774" t="s">
        <v>187</v>
      </c>
      <c r="O3774" t="s">
        <v>13961</v>
      </c>
      <c r="P3774">
        <f t="shared" si="58"/>
        <v>0</v>
      </c>
    </row>
    <row r="3775" spans="1:16" x14ac:dyDescent="0.25">
      <c r="A3775" t="str">
        <f>"QKRAN02"</f>
        <v>QKRAN02</v>
      </c>
      <c r="B3775" t="s">
        <v>5783</v>
      </c>
      <c r="C3775">
        <v>40</v>
      </c>
      <c r="D3775" t="s">
        <v>28</v>
      </c>
      <c r="E3775">
        <v>40</v>
      </c>
      <c r="F3775" t="s">
        <v>497</v>
      </c>
      <c r="O3775" t="s">
        <v>13960</v>
      </c>
      <c r="P3775">
        <f t="shared" si="58"/>
        <v>1089</v>
      </c>
    </row>
    <row r="3776" spans="1:16" hidden="1" x14ac:dyDescent="0.25">
      <c r="A3776" t="str">
        <f>"QKRAN03"</f>
        <v>QKRAN03</v>
      </c>
      <c r="B3776" t="s">
        <v>11622</v>
      </c>
      <c r="C3776">
        <v>0</v>
      </c>
      <c r="D3776" t="s">
        <v>28</v>
      </c>
      <c r="E3776">
        <v>0</v>
      </c>
      <c r="F3776" t="s">
        <v>497</v>
      </c>
      <c r="O3776" t="s">
        <v>13959</v>
      </c>
      <c r="P3776">
        <f t="shared" si="58"/>
        <v>0</v>
      </c>
    </row>
    <row r="3777" spans="1:16" hidden="1" x14ac:dyDescent="0.25">
      <c r="A3777" t="str">
        <f>"ZZKRE01"</f>
        <v>ZZKRE01</v>
      </c>
      <c r="B3777" t="s">
        <v>11623</v>
      </c>
      <c r="C3777">
        <v>0</v>
      </c>
      <c r="D3777" t="s">
        <v>28</v>
      </c>
      <c r="E3777">
        <v>0</v>
      </c>
      <c r="F3777" t="s">
        <v>879</v>
      </c>
      <c r="G3777" t="s">
        <v>253</v>
      </c>
      <c r="O3777" t="s">
        <v>13958</v>
      </c>
      <c r="P3777">
        <f t="shared" si="58"/>
        <v>0</v>
      </c>
    </row>
    <row r="3778" spans="1:16" hidden="1" x14ac:dyDescent="0.25">
      <c r="A3778" t="str">
        <f>"AKRES06"</f>
        <v>AKRES06</v>
      </c>
      <c r="B3778" t="s">
        <v>671</v>
      </c>
      <c r="C3778">
        <v>0</v>
      </c>
      <c r="D3778" t="s">
        <v>28</v>
      </c>
      <c r="E3778">
        <v>0</v>
      </c>
      <c r="F3778" t="s">
        <v>628</v>
      </c>
      <c r="G3778" t="s">
        <v>253</v>
      </c>
      <c r="O3778" t="s">
        <v>13962</v>
      </c>
      <c r="P3778">
        <f t="shared" si="58"/>
        <v>0</v>
      </c>
    </row>
    <row r="3779" spans="1:16" x14ac:dyDescent="0.25">
      <c r="A3779" t="str">
        <f>"AKRES05"</f>
        <v>AKRES05</v>
      </c>
      <c r="B3779" t="s">
        <v>669</v>
      </c>
      <c r="C3779">
        <v>0</v>
      </c>
      <c r="D3779" t="s">
        <v>28</v>
      </c>
      <c r="E3779">
        <v>0</v>
      </c>
      <c r="F3779" t="s">
        <v>628</v>
      </c>
      <c r="G3779" t="s">
        <v>253</v>
      </c>
      <c r="O3779" t="s">
        <v>12144</v>
      </c>
      <c r="P3779">
        <f t="shared" ref="P3779:P3842" si="59">SUMIFS($C$2:$C$7959,$B$2:$B$7959,O3779)</f>
        <v>750</v>
      </c>
    </row>
    <row r="3780" spans="1:16" hidden="1" x14ac:dyDescent="0.25">
      <c r="A3780" t="str">
        <f>"AKRES04"</f>
        <v>AKRES04</v>
      </c>
      <c r="B3780" t="s">
        <v>11624</v>
      </c>
      <c r="C3780">
        <v>0</v>
      </c>
      <c r="D3780" t="s">
        <v>41</v>
      </c>
      <c r="E3780">
        <v>0</v>
      </c>
      <c r="F3780" t="s">
        <v>128</v>
      </c>
      <c r="O3780" t="s">
        <v>12145</v>
      </c>
      <c r="P3780">
        <f t="shared" si="59"/>
        <v>0</v>
      </c>
    </row>
    <row r="3781" spans="1:16" x14ac:dyDescent="0.25">
      <c r="A3781" t="str">
        <f>"AKRES03"</f>
        <v>AKRES03</v>
      </c>
      <c r="B3781" t="s">
        <v>11625</v>
      </c>
      <c r="C3781">
        <v>0</v>
      </c>
      <c r="D3781" t="s">
        <v>41</v>
      </c>
      <c r="E3781">
        <v>0</v>
      </c>
      <c r="F3781" t="s">
        <v>128</v>
      </c>
      <c r="G3781" t="s">
        <v>10563</v>
      </c>
      <c r="O3781" t="s">
        <v>6895</v>
      </c>
      <c r="P3781">
        <f t="shared" si="59"/>
        <v>59</v>
      </c>
    </row>
    <row r="3782" spans="1:16" x14ac:dyDescent="0.25">
      <c r="A3782" t="str">
        <f>"QKRES01"</f>
        <v>QKRES01</v>
      </c>
      <c r="B3782" t="s">
        <v>5786</v>
      </c>
      <c r="C3782">
        <v>419</v>
      </c>
      <c r="D3782" t="s">
        <v>41</v>
      </c>
      <c r="E3782">
        <v>41</v>
      </c>
      <c r="F3782" t="s">
        <v>128</v>
      </c>
      <c r="G3782" t="s">
        <v>10563</v>
      </c>
      <c r="O3782" t="s">
        <v>6893</v>
      </c>
      <c r="P3782">
        <f t="shared" si="59"/>
        <v>214</v>
      </c>
    </row>
    <row r="3783" spans="1:16" hidden="1" x14ac:dyDescent="0.25">
      <c r="A3783" t="str">
        <f>"AKRES09"</f>
        <v>AKRES09</v>
      </c>
      <c r="B3783" t="s">
        <v>5786</v>
      </c>
      <c r="C3783">
        <v>0</v>
      </c>
      <c r="D3783" t="s">
        <v>41</v>
      </c>
      <c r="E3783">
        <v>0</v>
      </c>
      <c r="O3783" t="s">
        <v>2483</v>
      </c>
      <c r="P3783">
        <f t="shared" si="59"/>
        <v>0</v>
      </c>
    </row>
    <row r="3784" spans="1:16" hidden="1" x14ac:dyDescent="0.25">
      <c r="A3784" t="str">
        <f>"CKRES01"</f>
        <v>CKRES01</v>
      </c>
      <c r="B3784" t="s">
        <v>1512</v>
      </c>
      <c r="C3784">
        <v>0</v>
      </c>
      <c r="D3784" t="s">
        <v>41</v>
      </c>
      <c r="E3784">
        <v>0</v>
      </c>
      <c r="F3784" t="s">
        <v>128</v>
      </c>
      <c r="G3784" t="s">
        <v>11626</v>
      </c>
      <c r="O3784" t="s">
        <v>2481</v>
      </c>
      <c r="P3784">
        <f t="shared" si="59"/>
        <v>0</v>
      </c>
    </row>
    <row r="3785" spans="1:16" hidden="1" x14ac:dyDescent="0.25">
      <c r="A3785" t="str">
        <f>"QKRES02"</f>
        <v>QKRES02</v>
      </c>
      <c r="B3785" t="s">
        <v>1512</v>
      </c>
      <c r="C3785">
        <v>0</v>
      </c>
      <c r="D3785" t="s">
        <v>41</v>
      </c>
      <c r="E3785">
        <v>0</v>
      </c>
      <c r="F3785" t="s">
        <v>128</v>
      </c>
      <c r="G3785" t="s">
        <v>11626</v>
      </c>
      <c r="H3785" t="s">
        <v>9871</v>
      </c>
      <c r="O3785" t="s">
        <v>12146</v>
      </c>
      <c r="P3785">
        <f t="shared" si="59"/>
        <v>0</v>
      </c>
    </row>
    <row r="3786" spans="1:16" hidden="1" x14ac:dyDescent="0.25">
      <c r="A3786" t="str">
        <f>"CKRES02"</f>
        <v>CKRES02</v>
      </c>
      <c r="B3786" t="s">
        <v>1515</v>
      </c>
      <c r="C3786">
        <v>0</v>
      </c>
      <c r="D3786" t="s">
        <v>41</v>
      </c>
      <c r="E3786">
        <v>0</v>
      </c>
      <c r="F3786" t="s">
        <v>128</v>
      </c>
      <c r="G3786" t="s">
        <v>11626</v>
      </c>
      <c r="O3786" t="s">
        <v>12148</v>
      </c>
      <c r="P3786">
        <f t="shared" si="59"/>
        <v>0</v>
      </c>
    </row>
    <row r="3787" spans="1:16" hidden="1" x14ac:dyDescent="0.25">
      <c r="A3787" t="str">
        <f>"AKRES02"</f>
        <v>AKRES02</v>
      </c>
      <c r="B3787" t="s">
        <v>1515</v>
      </c>
      <c r="C3787">
        <v>0</v>
      </c>
      <c r="D3787" t="s">
        <v>41</v>
      </c>
      <c r="E3787">
        <v>0</v>
      </c>
      <c r="F3787" t="s">
        <v>128</v>
      </c>
      <c r="G3787" t="s">
        <v>11626</v>
      </c>
      <c r="H3787" t="s">
        <v>9871</v>
      </c>
      <c r="O3787" t="s">
        <v>12149</v>
      </c>
      <c r="P3787">
        <f t="shared" si="59"/>
        <v>0</v>
      </c>
    </row>
    <row r="3788" spans="1:16" hidden="1" x14ac:dyDescent="0.25">
      <c r="A3788" t="str">
        <f>"QKRES03"</f>
        <v>QKRES03</v>
      </c>
      <c r="B3788" t="s">
        <v>1515</v>
      </c>
      <c r="C3788">
        <v>0</v>
      </c>
      <c r="D3788" t="s">
        <v>41</v>
      </c>
      <c r="E3788">
        <v>0</v>
      </c>
      <c r="F3788" t="s">
        <v>128</v>
      </c>
      <c r="G3788" t="s">
        <v>11626</v>
      </c>
      <c r="H3788" t="s">
        <v>9871</v>
      </c>
      <c r="O3788" t="s">
        <v>12150</v>
      </c>
      <c r="P3788">
        <f t="shared" si="59"/>
        <v>0</v>
      </c>
    </row>
    <row r="3789" spans="1:16" hidden="1" x14ac:dyDescent="0.25">
      <c r="A3789" t="str">
        <f>"QKRES04"</f>
        <v>QKRES04</v>
      </c>
      <c r="B3789" t="s">
        <v>11627</v>
      </c>
      <c r="C3789">
        <v>0</v>
      </c>
      <c r="D3789" t="s">
        <v>16</v>
      </c>
      <c r="E3789">
        <v>0</v>
      </c>
      <c r="F3789" t="s">
        <v>128</v>
      </c>
      <c r="G3789" t="s">
        <v>10027</v>
      </c>
      <c r="O3789" t="s">
        <v>12151</v>
      </c>
      <c r="P3789">
        <f t="shared" si="59"/>
        <v>0</v>
      </c>
    </row>
    <row r="3790" spans="1:16" hidden="1" x14ac:dyDescent="0.25">
      <c r="A3790" t="str">
        <f>"AKRES07"</f>
        <v>AKRES07</v>
      </c>
      <c r="B3790" t="s">
        <v>5794</v>
      </c>
      <c r="C3790">
        <v>0</v>
      </c>
      <c r="D3790" t="s">
        <v>16</v>
      </c>
      <c r="E3790">
        <v>0</v>
      </c>
      <c r="O3790" t="s">
        <v>17959</v>
      </c>
      <c r="P3790">
        <f t="shared" si="59"/>
        <v>0</v>
      </c>
    </row>
    <row r="3791" spans="1:16" hidden="1" x14ac:dyDescent="0.25">
      <c r="A3791" t="str">
        <f>"QKRES07"</f>
        <v>QKRES07</v>
      </c>
      <c r="B3791" t="s">
        <v>5794</v>
      </c>
      <c r="C3791">
        <v>3317</v>
      </c>
      <c r="D3791" t="s">
        <v>16</v>
      </c>
      <c r="E3791">
        <v>165</v>
      </c>
      <c r="F3791" t="s">
        <v>128</v>
      </c>
      <c r="G3791" t="s">
        <v>10027</v>
      </c>
      <c r="O3791" t="s">
        <v>17960</v>
      </c>
      <c r="P3791">
        <f t="shared" si="59"/>
        <v>0</v>
      </c>
    </row>
    <row r="3792" spans="1:16" x14ac:dyDescent="0.25">
      <c r="A3792" t="str">
        <f>"QKRES06"</f>
        <v>QKRES06</v>
      </c>
      <c r="B3792" t="s">
        <v>5792</v>
      </c>
      <c r="C3792">
        <v>0</v>
      </c>
      <c r="D3792" t="s">
        <v>1367</v>
      </c>
      <c r="E3792">
        <v>0</v>
      </c>
      <c r="F3792" t="s">
        <v>128</v>
      </c>
      <c r="G3792" t="s">
        <v>10027</v>
      </c>
      <c r="O3792" t="s">
        <v>13963</v>
      </c>
      <c r="P3792">
        <f t="shared" si="59"/>
        <v>1470</v>
      </c>
    </row>
    <row r="3793" spans="1:16" hidden="1" x14ac:dyDescent="0.25">
      <c r="A3793" t="str">
        <f>"QKRES05"</f>
        <v>QKRES05</v>
      </c>
      <c r="B3793" t="s">
        <v>5789</v>
      </c>
      <c r="C3793">
        <v>179</v>
      </c>
      <c r="D3793" t="s">
        <v>379</v>
      </c>
      <c r="E3793">
        <v>44</v>
      </c>
      <c r="F3793" t="s">
        <v>128</v>
      </c>
      <c r="G3793" t="s">
        <v>10027</v>
      </c>
      <c r="O3793" t="s">
        <v>12152</v>
      </c>
      <c r="P3793">
        <f t="shared" si="59"/>
        <v>0</v>
      </c>
    </row>
    <row r="3794" spans="1:16" hidden="1" x14ac:dyDescent="0.25">
      <c r="A3794" t="str">
        <f>"AKRES01"</f>
        <v>AKRES01</v>
      </c>
      <c r="B3794" t="s">
        <v>5789</v>
      </c>
      <c r="C3794">
        <v>0</v>
      </c>
      <c r="D3794" t="s">
        <v>379</v>
      </c>
      <c r="E3794">
        <v>0</v>
      </c>
      <c r="F3794" t="s">
        <v>128</v>
      </c>
      <c r="G3794" t="s">
        <v>10027</v>
      </c>
      <c r="O3794" t="s">
        <v>12153</v>
      </c>
      <c r="P3794">
        <f t="shared" si="59"/>
        <v>0</v>
      </c>
    </row>
    <row r="3795" spans="1:16" hidden="1" x14ac:dyDescent="0.25">
      <c r="A3795" t="str">
        <f>"AKRIS01"</f>
        <v>AKRIS01</v>
      </c>
      <c r="B3795" t="s">
        <v>11628</v>
      </c>
      <c r="C3795">
        <v>0</v>
      </c>
      <c r="D3795" t="s">
        <v>41</v>
      </c>
      <c r="E3795">
        <v>0</v>
      </c>
      <c r="F3795" t="s">
        <v>255</v>
      </c>
      <c r="O3795" t="s">
        <v>12154</v>
      </c>
      <c r="P3795">
        <f t="shared" si="59"/>
        <v>0</v>
      </c>
    </row>
    <row r="3796" spans="1:16" hidden="1" x14ac:dyDescent="0.25">
      <c r="A3796" t="str">
        <f>"AKRIS02"</f>
        <v>AKRIS02</v>
      </c>
      <c r="B3796" t="s">
        <v>11629</v>
      </c>
      <c r="C3796">
        <v>0</v>
      </c>
      <c r="D3796" t="s">
        <v>41</v>
      </c>
      <c r="E3796">
        <v>0</v>
      </c>
      <c r="F3796" t="s">
        <v>255</v>
      </c>
      <c r="O3796" t="s">
        <v>12155</v>
      </c>
      <c r="P3796">
        <f t="shared" si="59"/>
        <v>0</v>
      </c>
    </row>
    <row r="3797" spans="1:16" hidden="1" x14ac:dyDescent="0.25">
      <c r="A3797" t="str">
        <f>"AKRIS03"</f>
        <v>AKRIS03</v>
      </c>
      <c r="B3797" t="s">
        <v>11630</v>
      </c>
      <c r="C3797">
        <v>0</v>
      </c>
      <c r="D3797" t="s">
        <v>41</v>
      </c>
      <c r="E3797">
        <v>0</v>
      </c>
      <c r="F3797" t="s">
        <v>255</v>
      </c>
      <c r="O3797" t="s">
        <v>12156</v>
      </c>
      <c r="P3797">
        <f t="shared" si="59"/>
        <v>0</v>
      </c>
    </row>
    <row r="3798" spans="1:16" hidden="1" x14ac:dyDescent="0.25">
      <c r="A3798" t="str">
        <f>"AKRIS04"</f>
        <v>AKRIS04</v>
      </c>
      <c r="B3798" t="s">
        <v>11631</v>
      </c>
      <c r="C3798">
        <v>0</v>
      </c>
      <c r="D3798" t="s">
        <v>41</v>
      </c>
      <c r="E3798">
        <v>0</v>
      </c>
      <c r="F3798" t="s">
        <v>255</v>
      </c>
      <c r="O3798" t="s">
        <v>12157</v>
      </c>
      <c r="P3798">
        <f t="shared" si="59"/>
        <v>0</v>
      </c>
    </row>
    <row r="3799" spans="1:16" hidden="1" x14ac:dyDescent="0.25">
      <c r="A3799" t="str">
        <f>"AKUBI06"</f>
        <v>AKUBI06</v>
      </c>
      <c r="B3799" t="s">
        <v>11632</v>
      </c>
      <c r="C3799">
        <v>0</v>
      </c>
      <c r="D3799" t="s">
        <v>41</v>
      </c>
      <c r="E3799">
        <v>0</v>
      </c>
      <c r="F3799" t="s">
        <v>10553</v>
      </c>
      <c r="O3799" t="s">
        <v>12158</v>
      </c>
      <c r="P3799">
        <f t="shared" si="59"/>
        <v>0</v>
      </c>
    </row>
    <row r="3800" spans="1:16" hidden="1" x14ac:dyDescent="0.25">
      <c r="A3800" t="str">
        <f>"QKUBI07"</f>
        <v>QKUBI07</v>
      </c>
      <c r="B3800" t="s">
        <v>5817</v>
      </c>
      <c r="C3800">
        <v>0</v>
      </c>
      <c r="D3800" t="s">
        <v>41</v>
      </c>
      <c r="E3800">
        <v>0</v>
      </c>
      <c r="F3800" t="s">
        <v>560</v>
      </c>
      <c r="G3800" t="s">
        <v>10344</v>
      </c>
      <c r="O3800" t="s">
        <v>12159</v>
      </c>
      <c r="P3800">
        <f t="shared" si="59"/>
        <v>0</v>
      </c>
    </row>
    <row r="3801" spans="1:16" hidden="1" x14ac:dyDescent="0.25">
      <c r="A3801" t="str">
        <f>"AKUBI08"</f>
        <v>AKUBI08</v>
      </c>
      <c r="B3801" t="s">
        <v>5817</v>
      </c>
      <c r="C3801">
        <v>0</v>
      </c>
      <c r="D3801" t="s">
        <v>41</v>
      </c>
      <c r="E3801">
        <v>0</v>
      </c>
      <c r="F3801" t="s">
        <v>560</v>
      </c>
      <c r="G3801" t="s">
        <v>10344</v>
      </c>
      <c r="O3801" t="s">
        <v>12160</v>
      </c>
      <c r="P3801">
        <f t="shared" si="59"/>
        <v>0</v>
      </c>
    </row>
    <row r="3802" spans="1:16" x14ac:dyDescent="0.25">
      <c r="A3802" t="str">
        <f>"QKUBI01"</f>
        <v>QKUBI01</v>
      </c>
      <c r="B3802" t="s">
        <v>11633</v>
      </c>
      <c r="C3802">
        <v>0</v>
      </c>
      <c r="D3802" t="s">
        <v>41</v>
      </c>
      <c r="E3802">
        <v>0</v>
      </c>
      <c r="F3802" t="s">
        <v>560</v>
      </c>
      <c r="G3802" t="s">
        <v>10344</v>
      </c>
      <c r="O3802" t="s">
        <v>13964</v>
      </c>
      <c r="P3802">
        <f t="shared" si="59"/>
        <v>737</v>
      </c>
    </row>
    <row r="3803" spans="1:16" hidden="1" x14ac:dyDescent="0.25">
      <c r="A3803" t="str">
        <f>"QKUBI20"</f>
        <v>QKUBI20</v>
      </c>
      <c r="B3803" t="s">
        <v>11634</v>
      </c>
      <c r="C3803">
        <v>0</v>
      </c>
      <c r="D3803" t="s">
        <v>41</v>
      </c>
      <c r="E3803">
        <v>0</v>
      </c>
      <c r="F3803" t="s">
        <v>560</v>
      </c>
      <c r="G3803" t="s">
        <v>10344</v>
      </c>
      <c r="O3803" t="s">
        <v>12161</v>
      </c>
      <c r="P3803">
        <f t="shared" si="59"/>
        <v>0</v>
      </c>
    </row>
    <row r="3804" spans="1:16" hidden="1" x14ac:dyDescent="0.25">
      <c r="A3804" t="str">
        <f>"AKUBI01"</f>
        <v>AKUBI01</v>
      </c>
      <c r="B3804" t="s">
        <v>11635</v>
      </c>
      <c r="C3804">
        <v>0</v>
      </c>
      <c r="D3804" t="s">
        <v>41</v>
      </c>
      <c r="E3804">
        <v>0</v>
      </c>
      <c r="F3804" t="s">
        <v>10553</v>
      </c>
      <c r="O3804" t="s">
        <v>12162</v>
      </c>
      <c r="P3804">
        <f t="shared" si="59"/>
        <v>0</v>
      </c>
    </row>
    <row r="3805" spans="1:16" hidden="1" x14ac:dyDescent="0.25">
      <c r="A3805" t="str">
        <f>"QKUBI02"</f>
        <v>QKUBI02</v>
      </c>
      <c r="B3805" t="s">
        <v>5799</v>
      </c>
      <c r="C3805">
        <v>290</v>
      </c>
      <c r="D3805" t="s">
        <v>41</v>
      </c>
      <c r="E3805">
        <v>0</v>
      </c>
      <c r="F3805" t="s">
        <v>3355</v>
      </c>
      <c r="G3805" t="s">
        <v>10344</v>
      </c>
      <c r="O3805" t="s">
        <v>12163</v>
      </c>
      <c r="P3805">
        <f t="shared" si="59"/>
        <v>0</v>
      </c>
    </row>
    <row r="3806" spans="1:16" hidden="1" x14ac:dyDescent="0.25">
      <c r="A3806" t="str">
        <f>"AKUBI05"</f>
        <v>AKUBI05</v>
      </c>
      <c r="B3806" t="s">
        <v>5799</v>
      </c>
      <c r="C3806">
        <v>0</v>
      </c>
      <c r="D3806" t="s">
        <v>41</v>
      </c>
      <c r="E3806">
        <v>0</v>
      </c>
      <c r="F3806" t="s">
        <v>304</v>
      </c>
      <c r="G3806" t="s">
        <v>10344</v>
      </c>
      <c r="O3806" t="s">
        <v>12164</v>
      </c>
      <c r="P3806">
        <f t="shared" si="59"/>
        <v>0</v>
      </c>
    </row>
    <row r="3807" spans="1:16" hidden="1" x14ac:dyDescent="0.25">
      <c r="A3807" t="str">
        <f>"QKUBI11"</f>
        <v>QKUBI11</v>
      </c>
      <c r="B3807" t="s">
        <v>5820</v>
      </c>
      <c r="C3807">
        <v>0</v>
      </c>
      <c r="D3807" t="s">
        <v>41</v>
      </c>
      <c r="E3807">
        <v>0</v>
      </c>
      <c r="F3807" t="s">
        <v>3352</v>
      </c>
      <c r="O3807" t="s">
        <v>12165</v>
      </c>
      <c r="P3807">
        <f t="shared" si="59"/>
        <v>0</v>
      </c>
    </row>
    <row r="3808" spans="1:16" hidden="1" x14ac:dyDescent="0.25">
      <c r="A3808" t="str">
        <f>"AKUBI04"</f>
        <v>AKUBI04</v>
      </c>
      <c r="B3808" t="s">
        <v>5820</v>
      </c>
      <c r="C3808">
        <v>0</v>
      </c>
      <c r="D3808" t="s">
        <v>41</v>
      </c>
      <c r="E3808">
        <v>0</v>
      </c>
      <c r="F3808" t="s">
        <v>10553</v>
      </c>
      <c r="O3808" t="s">
        <v>6971</v>
      </c>
      <c r="P3808">
        <f t="shared" si="59"/>
        <v>0</v>
      </c>
    </row>
    <row r="3809" spans="1:16" hidden="1" x14ac:dyDescent="0.25">
      <c r="A3809" t="str">
        <f>"QKUBI12"</f>
        <v>QKUBI12</v>
      </c>
      <c r="B3809" t="s">
        <v>11636</v>
      </c>
      <c r="C3809">
        <v>0</v>
      </c>
      <c r="D3809" t="s">
        <v>11313</v>
      </c>
      <c r="E3809">
        <v>0</v>
      </c>
      <c r="F3809" t="s">
        <v>3352</v>
      </c>
      <c r="O3809" t="s">
        <v>12167</v>
      </c>
      <c r="P3809">
        <f t="shared" si="59"/>
        <v>0</v>
      </c>
    </row>
    <row r="3810" spans="1:16" hidden="1" x14ac:dyDescent="0.25">
      <c r="A3810" t="str">
        <f>"AKUBI03"</f>
        <v>AKUBI03</v>
      </c>
      <c r="B3810" t="s">
        <v>11636</v>
      </c>
      <c r="C3810">
        <v>0</v>
      </c>
      <c r="D3810" t="s">
        <v>11313</v>
      </c>
      <c r="E3810">
        <v>0</v>
      </c>
      <c r="F3810" t="s">
        <v>10553</v>
      </c>
      <c r="O3810" t="s">
        <v>6904</v>
      </c>
      <c r="P3810">
        <f t="shared" si="59"/>
        <v>0</v>
      </c>
    </row>
    <row r="3811" spans="1:16" hidden="1" x14ac:dyDescent="0.25">
      <c r="A3811" t="str">
        <f>"QKUBI15"</f>
        <v>QKUBI15</v>
      </c>
      <c r="B3811" t="s">
        <v>11637</v>
      </c>
      <c r="C3811">
        <v>0</v>
      </c>
      <c r="D3811" t="s">
        <v>41</v>
      </c>
      <c r="E3811">
        <v>0</v>
      </c>
      <c r="F3811" t="s">
        <v>304</v>
      </c>
      <c r="G3811" t="s">
        <v>10344</v>
      </c>
      <c r="O3811" t="s">
        <v>6990</v>
      </c>
      <c r="P3811">
        <f t="shared" si="59"/>
        <v>0</v>
      </c>
    </row>
    <row r="3812" spans="1:16" hidden="1" x14ac:dyDescent="0.25">
      <c r="A3812" t="str">
        <f>"QKUBI03"</f>
        <v>QKUBI03</v>
      </c>
      <c r="B3812" t="s">
        <v>5805</v>
      </c>
      <c r="C3812">
        <v>4073</v>
      </c>
      <c r="D3812" t="s">
        <v>41</v>
      </c>
      <c r="E3812">
        <v>4</v>
      </c>
      <c r="F3812" t="s">
        <v>3355</v>
      </c>
      <c r="G3812" t="s">
        <v>10344</v>
      </c>
      <c r="O3812" t="s">
        <v>6948</v>
      </c>
      <c r="P3812">
        <f t="shared" si="59"/>
        <v>0</v>
      </c>
    </row>
    <row r="3813" spans="1:16" hidden="1" x14ac:dyDescent="0.25">
      <c r="A3813" t="str">
        <f>"AKUBI09"</f>
        <v>AKUBI09</v>
      </c>
      <c r="B3813" t="s">
        <v>5805</v>
      </c>
      <c r="C3813">
        <v>0</v>
      </c>
      <c r="D3813" t="s">
        <v>28</v>
      </c>
      <c r="E3813">
        <v>0</v>
      </c>
      <c r="F3813" t="s">
        <v>3355</v>
      </c>
      <c r="O3813" t="s">
        <v>6956</v>
      </c>
      <c r="P3813">
        <f t="shared" si="59"/>
        <v>0</v>
      </c>
    </row>
    <row r="3814" spans="1:16" hidden="1" x14ac:dyDescent="0.25">
      <c r="A3814" t="str">
        <f>"AKUBI07"</f>
        <v>AKUBI07</v>
      </c>
      <c r="B3814" t="s">
        <v>5805</v>
      </c>
      <c r="C3814">
        <v>0</v>
      </c>
      <c r="D3814" t="s">
        <v>41</v>
      </c>
      <c r="E3814">
        <v>0</v>
      </c>
      <c r="F3814" t="s">
        <v>304</v>
      </c>
      <c r="G3814" t="s">
        <v>10344</v>
      </c>
      <c r="O3814" t="s">
        <v>6968</v>
      </c>
      <c r="P3814">
        <f t="shared" si="59"/>
        <v>0</v>
      </c>
    </row>
    <row r="3815" spans="1:16" hidden="1" x14ac:dyDescent="0.25">
      <c r="A3815" t="str">
        <f>"QKUBI09"</f>
        <v>QKUBI09</v>
      </c>
      <c r="B3815" t="s">
        <v>11638</v>
      </c>
      <c r="C3815">
        <v>0</v>
      </c>
      <c r="D3815" t="s">
        <v>41</v>
      </c>
      <c r="E3815">
        <v>0</v>
      </c>
      <c r="F3815" t="s">
        <v>304</v>
      </c>
      <c r="G3815" t="s">
        <v>10344</v>
      </c>
      <c r="O3815" t="s">
        <v>12168</v>
      </c>
      <c r="P3815">
        <f t="shared" si="59"/>
        <v>0</v>
      </c>
    </row>
    <row r="3816" spans="1:16" hidden="1" x14ac:dyDescent="0.25">
      <c r="A3816" t="str">
        <f>"AKUBI12"</f>
        <v>AKUBI12</v>
      </c>
      <c r="B3816" t="s">
        <v>673</v>
      </c>
      <c r="C3816">
        <v>0</v>
      </c>
      <c r="D3816" t="s">
        <v>41</v>
      </c>
      <c r="E3816">
        <v>0</v>
      </c>
      <c r="G3816" t="s">
        <v>10344</v>
      </c>
      <c r="O3816" t="s">
        <v>12169</v>
      </c>
      <c r="P3816">
        <f t="shared" si="59"/>
        <v>0</v>
      </c>
    </row>
    <row r="3817" spans="1:16" hidden="1" x14ac:dyDescent="0.25">
      <c r="A3817" t="str">
        <f>"QKUBI21"</f>
        <v>QKUBI21</v>
      </c>
      <c r="B3817" t="s">
        <v>673</v>
      </c>
      <c r="C3817">
        <v>0</v>
      </c>
      <c r="D3817" t="s">
        <v>41</v>
      </c>
      <c r="E3817">
        <v>0</v>
      </c>
      <c r="F3817" t="s">
        <v>337</v>
      </c>
      <c r="G3817" t="s">
        <v>10344</v>
      </c>
      <c r="O3817" t="s">
        <v>12170</v>
      </c>
      <c r="P3817">
        <f t="shared" si="59"/>
        <v>0</v>
      </c>
    </row>
    <row r="3818" spans="1:16" hidden="1" x14ac:dyDescent="0.25">
      <c r="A3818" t="str">
        <f>"QKUBI10"</f>
        <v>QKUBI10</v>
      </c>
      <c r="B3818" t="s">
        <v>11639</v>
      </c>
      <c r="C3818">
        <v>0</v>
      </c>
      <c r="D3818" t="s">
        <v>41</v>
      </c>
      <c r="E3818">
        <v>0</v>
      </c>
      <c r="F3818" t="s">
        <v>4868</v>
      </c>
      <c r="G3818" t="s">
        <v>10344</v>
      </c>
      <c r="O3818" t="s">
        <v>12171</v>
      </c>
      <c r="P3818">
        <f t="shared" si="59"/>
        <v>0</v>
      </c>
    </row>
    <row r="3819" spans="1:16" hidden="1" x14ac:dyDescent="0.25">
      <c r="A3819" t="str">
        <f>"QKUBI13"</f>
        <v>QKUBI13</v>
      </c>
      <c r="B3819" t="s">
        <v>11640</v>
      </c>
      <c r="C3819">
        <v>0</v>
      </c>
      <c r="D3819" t="s">
        <v>41</v>
      </c>
      <c r="E3819">
        <v>0</v>
      </c>
      <c r="F3819" t="s">
        <v>560</v>
      </c>
      <c r="G3819" t="s">
        <v>10344</v>
      </c>
      <c r="O3819" t="s">
        <v>17961</v>
      </c>
      <c r="P3819">
        <f t="shared" si="59"/>
        <v>0</v>
      </c>
    </row>
    <row r="3820" spans="1:16" hidden="1" x14ac:dyDescent="0.25">
      <c r="A3820" t="str">
        <f>"QKUBI08"</f>
        <v>QKUBI08</v>
      </c>
      <c r="B3820" t="s">
        <v>11641</v>
      </c>
      <c r="C3820">
        <v>0</v>
      </c>
      <c r="D3820" t="s">
        <v>41</v>
      </c>
      <c r="E3820">
        <v>0</v>
      </c>
      <c r="F3820" t="s">
        <v>560</v>
      </c>
      <c r="G3820" t="s">
        <v>10344</v>
      </c>
      <c r="O3820" t="s">
        <v>12172</v>
      </c>
      <c r="P3820">
        <f t="shared" si="59"/>
        <v>0</v>
      </c>
    </row>
    <row r="3821" spans="1:16" hidden="1" x14ac:dyDescent="0.25">
      <c r="A3821" t="str">
        <f>"QKUBI14"</f>
        <v>QKUBI14</v>
      </c>
      <c r="B3821" t="s">
        <v>11642</v>
      </c>
      <c r="C3821">
        <v>0</v>
      </c>
      <c r="D3821" t="s">
        <v>41</v>
      </c>
      <c r="E3821">
        <v>0</v>
      </c>
      <c r="F3821" t="s">
        <v>560</v>
      </c>
      <c r="G3821" t="s">
        <v>10344</v>
      </c>
      <c r="O3821" t="s">
        <v>12173</v>
      </c>
      <c r="P3821">
        <f t="shared" si="59"/>
        <v>0</v>
      </c>
    </row>
    <row r="3822" spans="1:16" hidden="1" x14ac:dyDescent="0.25">
      <c r="A3822" t="str">
        <f>"QKUBI18"</f>
        <v>QKUBI18</v>
      </c>
      <c r="B3822" t="s">
        <v>11643</v>
      </c>
      <c r="C3822">
        <v>0</v>
      </c>
      <c r="D3822" t="s">
        <v>41</v>
      </c>
      <c r="E3822">
        <v>0</v>
      </c>
      <c r="F3822" t="s">
        <v>560</v>
      </c>
      <c r="G3822" t="s">
        <v>10344</v>
      </c>
      <c r="O3822" t="s">
        <v>13965</v>
      </c>
      <c r="P3822">
        <f t="shared" si="59"/>
        <v>0</v>
      </c>
    </row>
    <row r="3823" spans="1:16" hidden="1" x14ac:dyDescent="0.25">
      <c r="A3823" t="str">
        <f>"QKUBI19"</f>
        <v>QKUBI19</v>
      </c>
      <c r="B3823" t="s">
        <v>11644</v>
      </c>
      <c r="C3823">
        <v>0</v>
      </c>
      <c r="D3823" t="s">
        <v>41</v>
      </c>
      <c r="E3823">
        <v>0</v>
      </c>
      <c r="F3823" t="s">
        <v>560</v>
      </c>
      <c r="G3823" t="s">
        <v>10344</v>
      </c>
      <c r="O3823" t="s">
        <v>17962</v>
      </c>
      <c r="P3823">
        <f t="shared" si="59"/>
        <v>0</v>
      </c>
    </row>
    <row r="3824" spans="1:16" hidden="1" x14ac:dyDescent="0.25">
      <c r="A3824" t="str">
        <f>"QKUBI04"</f>
        <v>QKUBI04</v>
      </c>
      <c r="B3824" t="s">
        <v>11645</v>
      </c>
      <c r="C3824">
        <v>0</v>
      </c>
      <c r="D3824" t="s">
        <v>41</v>
      </c>
      <c r="E3824">
        <v>0</v>
      </c>
      <c r="F3824" t="s">
        <v>10436</v>
      </c>
      <c r="G3824" t="s">
        <v>10344</v>
      </c>
      <c r="O3824" t="s">
        <v>17963</v>
      </c>
      <c r="P3824">
        <f t="shared" si="59"/>
        <v>0</v>
      </c>
    </row>
    <row r="3825" spans="1:16" hidden="1" x14ac:dyDescent="0.25">
      <c r="A3825" t="str">
        <f>"QKUBI05"</f>
        <v>QKUBI05</v>
      </c>
      <c r="B3825" t="s">
        <v>11646</v>
      </c>
      <c r="C3825">
        <v>0</v>
      </c>
      <c r="D3825" t="s">
        <v>41</v>
      </c>
      <c r="E3825">
        <v>0</v>
      </c>
      <c r="F3825" t="s">
        <v>1103</v>
      </c>
      <c r="G3825" t="s">
        <v>10344</v>
      </c>
      <c r="O3825" t="s">
        <v>12174</v>
      </c>
      <c r="P3825">
        <f t="shared" si="59"/>
        <v>0</v>
      </c>
    </row>
    <row r="3826" spans="1:16" hidden="1" x14ac:dyDescent="0.25">
      <c r="A3826" t="str">
        <f>"AKUBI02"</f>
        <v>AKUBI02</v>
      </c>
      <c r="B3826" t="s">
        <v>11646</v>
      </c>
      <c r="C3826">
        <v>0</v>
      </c>
      <c r="D3826" t="s">
        <v>41</v>
      </c>
      <c r="E3826">
        <v>0</v>
      </c>
      <c r="F3826" t="s">
        <v>1103</v>
      </c>
      <c r="G3826" t="s">
        <v>10344</v>
      </c>
      <c r="O3826" t="s">
        <v>13526</v>
      </c>
      <c r="P3826">
        <f t="shared" si="59"/>
        <v>0</v>
      </c>
    </row>
    <row r="3827" spans="1:16" hidden="1" x14ac:dyDescent="0.25">
      <c r="A3827" t="str">
        <f>"QKUBI06"</f>
        <v>QKUBI06</v>
      </c>
      <c r="B3827" t="s">
        <v>11647</v>
      </c>
      <c r="C3827">
        <v>0</v>
      </c>
      <c r="D3827" t="s">
        <v>41</v>
      </c>
      <c r="E3827">
        <v>0</v>
      </c>
      <c r="F3827" t="s">
        <v>560</v>
      </c>
      <c r="O3827" t="s">
        <v>17964</v>
      </c>
      <c r="P3827">
        <f t="shared" si="59"/>
        <v>0</v>
      </c>
    </row>
    <row r="3828" spans="1:16" hidden="1" x14ac:dyDescent="0.25">
      <c r="A3828" t="str">
        <f>"QKUBI17"</f>
        <v>QKUBI17</v>
      </c>
      <c r="B3828" t="s">
        <v>11648</v>
      </c>
      <c r="C3828">
        <v>0</v>
      </c>
      <c r="D3828" t="s">
        <v>41</v>
      </c>
      <c r="E3828">
        <v>0</v>
      </c>
      <c r="F3828" t="s">
        <v>560</v>
      </c>
      <c r="O3828" t="s">
        <v>13966</v>
      </c>
      <c r="P3828">
        <f t="shared" si="59"/>
        <v>0</v>
      </c>
    </row>
    <row r="3829" spans="1:16" hidden="1" x14ac:dyDescent="0.25">
      <c r="A3829" t="str">
        <f>"ZZKULK04"</f>
        <v>ZZKULK04</v>
      </c>
      <c r="B3829" t="s">
        <v>11649</v>
      </c>
      <c r="C3829">
        <v>0</v>
      </c>
      <c r="D3829" t="s">
        <v>28</v>
      </c>
      <c r="E3829">
        <v>0</v>
      </c>
      <c r="F3829" t="s">
        <v>879</v>
      </c>
      <c r="G3829" t="s">
        <v>253</v>
      </c>
      <c r="O3829" t="s">
        <v>17965</v>
      </c>
      <c r="P3829">
        <f t="shared" si="59"/>
        <v>0</v>
      </c>
    </row>
    <row r="3830" spans="1:16" hidden="1" x14ac:dyDescent="0.25">
      <c r="A3830" t="str">
        <f>"ZZKULK09"</f>
        <v>ZZKULK09</v>
      </c>
      <c r="B3830" t="s">
        <v>11650</v>
      </c>
      <c r="C3830">
        <v>0</v>
      </c>
      <c r="D3830" t="s">
        <v>28</v>
      </c>
      <c r="E3830">
        <v>0</v>
      </c>
      <c r="G3830" t="s">
        <v>253</v>
      </c>
      <c r="O3830" t="s">
        <v>12175</v>
      </c>
      <c r="P3830">
        <f t="shared" si="59"/>
        <v>0</v>
      </c>
    </row>
    <row r="3831" spans="1:16" hidden="1" x14ac:dyDescent="0.25">
      <c r="A3831" t="str">
        <f>"ZZKULK11"</f>
        <v>ZZKULK11</v>
      </c>
      <c r="B3831" t="s">
        <v>11651</v>
      </c>
      <c r="C3831">
        <v>0</v>
      </c>
      <c r="D3831" t="s">
        <v>28</v>
      </c>
      <c r="E3831">
        <v>0</v>
      </c>
      <c r="G3831" t="s">
        <v>253</v>
      </c>
      <c r="O3831" t="s">
        <v>12176</v>
      </c>
      <c r="P3831">
        <f t="shared" si="59"/>
        <v>0</v>
      </c>
    </row>
    <row r="3832" spans="1:16" hidden="1" x14ac:dyDescent="0.25">
      <c r="A3832" t="str">
        <f>"ZZKULK01"</f>
        <v>ZZKULK01</v>
      </c>
      <c r="B3832" t="s">
        <v>11652</v>
      </c>
      <c r="C3832">
        <v>0</v>
      </c>
      <c r="D3832" t="s">
        <v>28</v>
      </c>
      <c r="E3832">
        <v>0</v>
      </c>
      <c r="F3832" t="s">
        <v>879</v>
      </c>
      <c r="G3832" t="s">
        <v>253</v>
      </c>
      <c r="O3832" t="s">
        <v>17966</v>
      </c>
      <c r="P3832">
        <f t="shared" si="59"/>
        <v>0</v>
      </c>
    </row>
    <row r="3833" spans="1:16" hidden="1" x14ac:dyDescent="0.25">
      <c r="A3833" t="str">
        <f>"ZZKULK10"</f>
        <v>ZZKULK10</v>
      </c>
      <c r="B3833" t="s">
        <v>11653</v>
      </c>
      <c r="C3833">
        <v>0</v>
      </c>
      <c r="D3833" t="s">
        <v>28</v>
      </c>
      <c r="E3833">
        <v>0</v>
      </c>
      <c r="F3833" t="s">
        <v>9307</v>
      </c>
      <c r="G3833" t="s">
        <v>253</v>
      </c>
      <c r="O3833" t="s">
        <v>6974</v>
      </c>
      <c r="P3833">
        <f t="shared" si="59"/>
        <v>0</v>
      </c>
    </row>
    <row r="3834" spans="1:16" hidden="1" x14ac:dyDescent="0.25">
      <c r="A3834" t="str">
        <f>"ZZKULK02"</f>
        <v>ZZKULK02</v>
      </c>
      <c r="B3834" t="s">
        <v>11654</v>
      </c>
      <c r="C3834">
        <v>0</v>
      </c>
      <c r="D3834" t="s">
        <v>28</v>
      </c>
      <c r="E3834">
        <v>0</v>
      </c>
      <c r="F3834" t="s">
        <v>879</v>
      </c>
      <c r="G3834" t="s">
        <v>253</v>
      </c>
      <c r="O3834" t="s">
        <v>6977</v>
      </c>
      <c r="P3834">
        <f t="shared" si="59"/>
        <v>0</v>
      </c>
    </row>
    <row r="3835" spans="1:16" hidden="1" x14ac:dyDescent="0.25">
      <c r="A3835" t="str">
        <f>"ZZKULK08"</f>
        <v>ZZKULK08</v>
      </c>
      <c r="B3835" t="s">
        <v>11655</v>
      </c>
      <c r="C3835">
        <v>0</v>
      </c>
      <c r="D3835" t="s">
        <v>28</v>
      </c>
      <c r="E3835">
        <v>0</v>
      </c>
      <c r="G3835" t="s">
        <v>253</v>
      </c>
      <c r="O3835" t="s">
        <v>12177</v>
      </c>
      <c r="P3835">
        <f t="shared" si="59"/>
        <v>0</v>
      </c>
    </row>
    <row r="3836" spans="1:16" hidden="1" x14ac:dyDescent="0.25">
      <c r="A3836" t="str">
        <f>"ZZKULK07"</f>
        <v>ZZKULK07</v>
      </c>
      <c r="B3836" t="s">
        <v>11656</v>
      </c>
      <c r="C3836">
        <v>0</v>
      </c>
      <c r="D3836" t="s">
        <v>28</v>
      </c>
      <c r="E3836">
        <v>0</v>
      </c>
      <c r="F3836" t="s">
        <v>879</v>
      </c>
      <c r="G3836" t="s">
        <v>253</v>
      </c>
      <c r="O3836" t="s">
        <v>12178</v>
      </c>
      <c r="P3836">
        <f t="shared" si="59"/>
        <v>0</v>
      </c>
    </row>
    <row r="3837" spans="1:16" hidden="1" x14ac:dyDescent="0.25">
      <c r="A3837" t="str">
        <f>"ZZKULK05"</f>
        <v>ZZKULK05</v>
      </c>
      <c r="B3837" t="s">
        <v>11657</v>
      </c>
      <c r="C3837">
        <v>0</v>
      </c>
      <c r="D3837" t="s">
        <v>28</v>
      </c>
      <c r="E3837">
        <v>0</v>
      </c>
      <c r="F3837" t="s">
        <v>879</v>
      </c>
      <c r="G3837" t="s">
        <v>253</v>
      </c>
      <c r="O3837" t="s">
        <v>867</v>
      </c>
      <c r="P3837">
        <f t="shared" si="59"/>
        <v>0</v>
      </c>
    </row>
    <row r="3838" spans="1:16" hidden="1" x14ac:dyDescent="0.25">
      <c r="A3838" t="str">
        <f>"ZZKULK12"</f>
        <v>ZZKULK12</v>
      </c>
      <c r="B3838" t="s">
        <v>11658</v>
      </c>
      <c r="C3838">
        <v>0</v>
      </c>
      <c r="D3838" t="s">
        <v>28</v>
      </c>
      <c r="E3838">
        <v>0</v>
      </c>
      <c r="G3838" t="s">
        <v>253</v>
      </c>
      <c r="O3838" t="s">
        <v>12179</v>
      </c>
      <c r="P3838">
        <f t="shared" si="59"/>
        <v>0</v>
      </c>
    </row>
    <row r="3839" spans="1:16" hidden="1" x14ac:dyDescent="0.25">
      <c r="A3839" t="str">
        <f>"ZZKULK03"</f>
        <v>ZZKULK03</v>
      </c>
      <c r="B3839" t="s">
        <v>11659</v>
      </c>
      <c r="C3839">
        <v>0</v>
      </c>
      <c r="D3839" t="s">
        <v>28</v>
      </c>
      <c r="E3839">
        <v>0</v>
      </c>
      <c r="F3839" t="s">
        <v>879</v>
      </c>
      <c r="G3839" t="s">
        <v>253</v>
      </c>
      <c r="O3839" t="s">
        <v>12180</v>
      </c>
      <c r="P3839">
        <f t="shared" si="59"/>
        <v>0</v>
      </c>
    </row>
    <row r="3840" spans="1:16" hidden="1" x14ac:dyDescent="0.25">
      <c r="A3840" t="str">
        <f>"ZZKULK21"</f>
        <v>ZZKULK21</v>
      </c>
      <c r="B3840" t="s">
        <v>9625</v>
      </c>
      <c r="C3840">
        <v>0</v>
      </c>
      <c r="D3840" t="s">
        <v>28</v>
      </c>
      <c r="E3840">
        <v>0</v>
      </c>
      <c r="O3840" t="s">
        <v>12181</v>
      </c>
      <c r="P3840">
        <f t="shared" si="59"/>
        <v>0</v>
      </c>
    </row>
    <row r="3841" spans="1:16" hidden="1" x14ac:dyDescent="0.25">
      <c r="A3841" t="str">
        <f>"ZZKULKA01"</f>
        <v>ZZKULKA01</v>
      </c>
      <c r="B3841" t="s">
        <v>11660</v>
      </c>
      <c r="C3841">
        <v>0</v>
      </c>
      <c r="D3841" t="s">
        <v>28</v>
      </c>
      <c r="E3841">
        <v>0</v>
      </c>
      <c r="O3841" t="s">
        <v>13976</v>
      </c>
      <c r="P3841">
        <f t="shared" si="59"/>
        <v>0</v>
      </c>
    </row>
    <row r="3842" spans="1:16" hidden="1" x14ac:dyDescent="0.25">
      <c r="A3842" t="str">
        <f>"QKULK01"</f>
        <v>QKULK01</v>
      </c>
      <c r="B3842" t="s">
        <v>5825</v>
      </c>
      <c r="C3842">
        <v>0</v>
      </c>
      <c r="D3842" t="s">
        <v>28</v>
      </c>
      <c r="E3842">
        <v>0</v>
      </c>
      <c r="O3842" t="s">
        <v>13968</v>
      </c>
      <c r="P3842">
        <f t="shared" si="59"/>
        <v>0</v>
      </c>
    </row>
    <row r="3843" spans="1:16" hidden="1" x14ac:dyDescent="0.25">
      <c r="A3843" t="str">
        <f>"ZZKULK06"</f>
        <v>ZZKULK06</v>
      </c>
      <c r="B3843" t="s">
        <v>11661</v>
      </c>
      <c r="C3843">
        <v>0</v>
      </c>
      <c r="D3843" t="s">
        <v>28</v>
      </c>
      <c r="E3843">
        <v>0</v>
      </c>
      <c r="F3843" t="s">
        <v>879</v>
      </c>
      <c r="G3843" t="s">
        <v>253</v>
      </c>
      <c r="O3843" t="s">
        <v>13978</v>
      </c>
      <c r="P3843">
        <f t="shared" ref="P3843:P3906" si="60">SUMIFS($C$2:$C$7959,$B$2:$B$7959,O3843)</f>
        <v>0</v>
      </c>
    </row>
    <row r="3844" spans="1:16" hidden="1" x14ac:dyDescent="0.25">
      <c r="A3844" t="str">
        <f>"ZZKULK14"</f>
        <v>ZZKULK14</v>
      </c>
      <c r="B3844" t="s">
        <v>11662</v>
      </c>
      <c r="C3844">
        <v>0</v>
      </c>
      <c r="D3844" t="s">
        <v>28</v>
      </c>
      <c r="E3844">
        <v>0</v>
      </c>
      <c r="G3844" t="s">
        <v>253</v>
      </c>
      <c r="O3844" t="s">
        <v>13967</v>
      </c>
      <c r="P3844">
        <f t="shared" si="60"/>
        <v>0</v>
      </c>
    </row>
    <row r="3845" spans="1:16" hidden="1" x14ac:dyDescent="0.25">
      <c r="A3845" t="str">
        <f>"ZZKULK15"</f>
        <v>ZZKULK15</v>
      </c>
      <c r="B3845" t="s">
        <v>11662</v>
      </c>
      <c r="C3845">
        <v>0</v>
      </c>
      <c r="D3845" t="s">
        <v>28</v>
      </c>
      <c r="E3845">
        <v>0</v>
      </c>
      <c r="G3845" t="s">
        <v>253</v>
      </c>
      <c r="O3845" t="s">
        <v>17967</v>
      </c>
      <c r="P3845">
        <f t="shared" si="60"/>
        <v>0</v>
      </c>
    </row>
    <row r="3846" spans="1:16" hidden="1" x14ac:dyDescent="0.25">
      <c r="A3846" t="str">
        <f>"ZZKULK16"</f>
        <v>ZZKULK16</v>
      </c>
      <c r="B3846" t="s">
        <v>11663</v>
      </c>
      <c r="C3846">
        <v>0</v>
      </c>
      <c r="D3846" t="s">
        <v>28</v>
      </c>
      <c r="E3846">
        <v>0</v>
      </c>
      <c r="G3846" t="s">
        <v>253</v>
      </c>
      <c r="O3846" t="s">
        <v>17968</v>
      </c>
      <c r="P3846">
        <f t="shared" si="60"/>
        <v>0</v>
      </c>
    </row>
    <row r="3847" spans="1:16" hidden="1" x14ac:dyDescent="0.25">
      <c r="A3847" t="str">
        <f>"ZZKULK13"</f>
        <v>ZZKULK13</v>
      </c>
      <c r="B3847" t="s">
        <v>9623</v>
      </c>
      <c r="C3847">
        <v>2</v>
      </c>
      <c r="D3847" t="s">
        <v>28</v>
      </c>
      <c r="E3847">
        <v>2</v>
      </c>
      <c r="G3847" t="s">
        <v>253</v>
      </c>
      <c r="O3847" t="s">
        <v>6986</v>
      </c>
      <c r="P3847">
        <f t="shared" si="60"/>
        <v>0</v>
      </c>
    </row>
    <row r="3848" spans="1:16" hidden="1" x14ac:dyDescent="0.25">
      <c r="A3848" t="str">
        <f>"ZZKULK17"</f>
        <v>ZZKULK17</v>
      </c>
      <c r="B3848" t="s">
        <v>11664</v>
      </c>
      <c r="C3848">
        <v>0</v>
      </c>
      <c r="D3848" t="s">
        <v>28</v>
      </c>
      <c r="E3848">
        <v>0</v>
      </c>
      <c r="G3848" t="s">
        <v>253</v>
      </c>
      <c r="O3848" t="s">
        <v>13971</v>
      </c>
      <c r="P3848">
        <f t="shared" si="60"/>
        <v>0</v>
      </c>
    </row>
    <row r="3849" spans="1:16" hidden="1" x14ac:dyDescent="0.25">
      <c r="A3849" t="str">
        <f>"ZZKUNC01"</f>
        <v>ZZKUNC01</v>
      </c>
      <c r="B3849" t="s">
        <v>9627</v>
      </c>
      <c r="C3849">
        <v>2</v>
      </c>
      <c r="D3849" t="s">
        <v>28</v>
      </c>
      <c r="E3849">
        <v>2</v>
      </c>
      <c r="F3849" t="s">
        <v>879</v>
      </c>
      <c r="G3849" t="s">
        <v>253</v>
      </c>
      <c r="O3849" t="s">
        <v>17969</v>
      </c>
      <c r="P3849">
        <f t="shared" si="60"/>
        <v>0</v>
      </c>
    </row>
    <row r="3850" spans="1:16" hidden="1" x14ac:dyDescent="0.25">
      <c r="A3850" t="str">
        <f>"AKUPR01"</f>
        <v>AKUPR01</v>
      </c>
      <c r="B3850" t="s">
        <v>11665</v>
      </c>
      <c r="C3850">
        <v>0</v>
      </c>
      <c r="D3850" t="s">
        <v>16</v>
      </c>
      <c r="E3850">
        <v>0</v>
      </c>
      <c r="F3850" t="s">
        <v>135</v>
      </c>
      <c r="G3850" t="s">
        <v>10582</v>
      </c>
      <c r="O3850" t="s">
        <v>17970</v>
      </c>
      <c r="P3850">
        <f t="shared" si="60"/>
        <v>0</v>
      </c>
    </row>
    <row r="3851" spans="1:16" hidden="1" x14ac:dyDescent="0.25">
      <c r="A3851" t="str">
        <f>"QKUPR01"</f>
        <v>QKUPR01</v>
      </c>
      <c r="B3851" t="s">
        <v>5827</v>
      </c>
      <c r="C3851">
        <v>13131</v>
      </c>
      <c r="D3851" t="s">
        <v>16</v>
      </c>
      <c r="E3851">
        <v>656</v>
      </c>
      <c r="F3851" t="s">
        <v>135</v>
      </c>
      <c r="G3851" t="s">
        <v>11666</v>
      </c>
      <c r="O3851" t="s">
        <v>13977</v>
      </c>
      <c r="P3851">
        <f t="shared" si="60"/>
        <v>0</v>
      </c>
    </row>
    <row r="3852" spans="1:16" hidden="1" x14ac:dyDescent="0.25">
      <c r="A3852" t="str">
        <f>"QKUPR02"</f>
        <v>QKUPR02</v>
      </c>
      <c r="B3852" t="s">
        <v>675</v>
      </c>
      <c r="C3852">
        <v>6623</v>
      </c>
      <c r="D3852" t="s">
        <v>16</v>
      </c>
      <c r="E3852">
        <v>165</v>
      </c>
      <c r="F3852" t="s">
        <v>135</v>
      </c>
      <c r="G3852" t="s">
        <v>10582</v>
      </c>
      <c r="O3852" t="s">
        <v>13972</v>
      </c>
      <c r="P3852">
        <f t="shared" si="60"/>
        <v>0</v>
      </c>
    </row>
    <row r="3853" spans="1:16" hidden="1" x14ac:dyDescent="0.25">
      <c r="A3853" t="str">
        <f>"AKUPR02"</f>
        <v>AKUPR02</v>
      </c>
      <c r="B3853" t="s">
        <v>675</v>
      </c>
      <c r="C3853">
        <v>0</v>
      </c>
      <c r="D3853" t="s">
        <v>16</v>
      </c>
      <c r="E3853">
        <v>0</v>
      </c>
      <c r="F3853" t="s">
        <v>135</v>
      </c>
      <c r="G3853" t="s">
        <v>11666</v>
      </c>
      <c r="O3853" t="s">
        <v>12182</v>
      </c>
      <c r="P3853">
        <f t="shared" si="60"/>
        <v>0</v>
      </c>
    </row>
    <row r="3854" spans="1:16" hidden="1" x14ac:dyDescent="0.25">
      <c r="A3854" t="str">
        <f>"ZZLCDT01"</f>
        <v>ZZLCDT01</v>
      </c>
      <c r="B3854" t="s">
        <v>11667</v>
      </c>
      <c r="C3854">
        <v>0</v>
      </c>
      <c r="D3854" t="s">
        <v>28</v>
      </c>
      <c r="E3854">
        <v>0</v>
      </c>
      <c r="F3854" t="s">
        <v>879</v>
      </c>
      <c r="G3854" t="s">
        <v>253</v>
      </c>
      <c r="O3854" t="s">
        <v>6988</v>
      </c>
      <c r="P3854">
        <f t="shared" si="60"/>
        <v>0</v>
      </c>
    </row>
    <row r="3855" spans="1:16" hidden="1" x14ac:dyDescent="0.25">
      <c r="A3855" t="str">
        <f>"ZZLEDS04"</f>
        <v>ZZLEDS04</v>
      </c>
      <c r="B3855" t="s">
        <v>11668</v>
      </c>
      <c r="C3855">
        <v>0</v>
      </c>
      <c r="D3855" t="s">
        <v>28</v>
      </c>
      <c r="E3855">
        <v>0</v>
      </c>
      <c r="G3855" t="s">
        <v>253</v>
      </c>
      <c r="O3855" t="s">
        <v>13973</v>
      </c>
      <c r="P3855">
        <f t="shared" si="60"/>
        <v>0</v>
      </c>
    </row>
    <row r="3856" spans="1:16" hidden="1" x14ac:dyDescent="0.25">
      <c r="A3856" t="str">
        <f>"ZZLEDS05"</f>
        <v>ZZLEDS05</v>
      </c>
      <c r="B3856" t="s">
        <v>11669</v>
      </c>
      <c r="C3856">
        <v>0</v>
      </c>
      <c r="D3856" t="s">
        <v>28</v>
      </c>
      <c r="E3856">
        <v>0</v>
      </c>
      <c r="G3856" t="s">
        <v>253</v>
      </c>
      <c r="O3856" t="s">
        <v>13974</v>
      </c>
      <c r="P3856">
        <f t="shared" si="60"/>
        <v>0</v>
      </c>
    </row>
    <row r="3857" spans="1:16" hidden="1" x14ac:dyDescent="0.25">
      <c r="A3857" t="str">
        <f>"ZZLEDC01"</f>
        <v>ZZLEDC01</v>
      </c>
      <c r="B3857" t="s">
        <v>11670</v>
      </c>
      <c r="C3857">
        <v>0</v>
      </c>
      <c r="D3857" t="s">
        <v>28</v>
      </c>
      <c r="E3857">
        <v>0</v>
      </c>
      <c r="G3857" t="s">
        <v>253</v>
      </c>
      <c r="O3857" t="s">
        <v>13969</v>
      </c>
      <c r="P3857">
        <f t="shared" si="60"/>
        <v>0</v>
      </c>
    </row>
    <row r="3858" spans="1:16" hidden="1" x14ac:dyDescent="0.25">
      <c r="A3858" t="str">
        <f>"ZZLEDL02"</f>
        <v>ZZLEDL02</v>
      </c>
      <c r="B3858" t="s">
        <v>11671</v>
      </c>
      <c r="C3858">
        <v>0</v>
      </c>
      <c r="D3858" t="s">
        <v>28</v>
      </c>
      <c r="E3858">
        <v>0</v>
      </c>
      <c r="F3858" t="s">
        <v>879</v>
      </c>
      <c r="G3858" t="s">
        <v>253</v>
      </c>
      <c r="O3858" t="s">
        <v>12183</v>
      </c>
      <c r="P3858">
        <f t="shared" si="60"/>
        <v>0</v>
      </c>
    </row>
    <row r="3859" spans="1:16" hidden="1" x14ac:dyDescent="0.25">
      <c r="A3859" t="str">
        <f>"ZZLEDL03"</f>
        <v>ZZLEDL03</v>
      </c>
      <c r="B3859" t="s">
        <v>11672</v>
      </c>
      <c r="C3859">
        <v>0</v>
      </c>
      <c r="D3859" t="s">
        <v>28</v>
      </c>
      <c r="E3859">
        <v>0</v>
      </c>
      <c r="F3859" t="s">
        <v>879</v>
      </c>
      <c r="G3859" t="s">
        <v>253</v>
      </c>
      <c r="O3859" t="s">
        <v>13975</v>
      </c>
      <c r="P3859">
        <f t="shared" si="60"/>
        <v>0</v>
      </c>
    </row>
    <row r="3860" spans="1:16" hidden="1" x14ac:dyDescent="0.25">
      <c r="A3860" t="str">
        <f>"ZZLEDL04"</f>
        <v>ZZLEDL04</v>
      </c>
      <c r="B3860" t="s">
        <v>11673</v>
      </c>
      <c r="C3860">
        <v>0</v>
      </c>
      <c r="D3860" t="s">
        <v>28</v>
      </c>
      <c r="E3860">
        <v>0</v>
      </c>
      <c r="G3860" t="s">
        <v>253</v>
      </c>
      <c r="O3860" t="s">
        <v>13970</v>
      </c>
      <c r="P3860">
        <f t="shared" si="60"/>
        <v>0</v>
      </c>
    </row>
    <row r="3861" spans="1:16" hidden="1" x14ac:dyDescent="0.25">
      <c r="A3861" t="str">
        <f>"ZZLEDP01"</f>
        <v>ZZLEDP01</v>
      </c>
      <c r="B3861" t="s">
        <v>11674</v>
      </c>
      <c r="C3861">
        <v>0</v>
      </c>
      <c r="D3861" t="s">
        <v>28</v>
      </c>
      <c r="E3861">
        <v>0</v>
      </c>
      <c r="F3861" t="s">
        <v>879</v>
      </c>
      <c r="G3861" t="s">
        <v>253</v>
      </c>
      <c r="O3861" t="s">
        <v>17971</v>
      </c>
      <c r="P3861">
        <f t="shared" si="60"/>
        <v>0</v>
      </c>
    </row>
    <row r="3862" spans="1:16" hidden="1" x14ac:dyDescent="0.25">
      <c r="A3862" t="str">
        <f>"ZZLEDP02"</f>
        <v>ZZLEDP02</v>
      </c>
      <c r="B3862" t="s">
        <v>11675</v>
      </c>
      <c r="C3862">
        <v>0</v>
      </c>
      <c r="D3862" t="s">
        <v>28</v>
      </c>
      <c r="E3862">
        <v>0</v>
      </c>
      <c r="G3862" t="s">
        <v>253</v>
      </c>
      <c r="O3862" t="s">
        <v>12184</v>
      </c>
      <c r="P3862">
        <f t="shared" si="60"/>
        <v>0</v>
      </c>
    </row>
    <row r="3863" spans="1:16" hidden="1" x14ac:dyDescent="0.25">
      <c r="A3863" t="str">
        <f>"QLEDS01"</f>
        <v>QLEDS01</v>
      </c>
      <c r="B3863" t="s">
        <v>11676</v>
      </c>
      <c r="C3863">
        <v>0</v>
      </c>
      <c r="D3863" t="s">
        <v>28</v>
      </c>
      <c r="E3863">
        <v>0</v>
      </c>
      <c r="F3863" t="s">
        <v>879</v>
      </c>
      <c r="G3863" t="s">
        <v>253</v>
      </c>
      <c r="O3863" t="s">
        <v>12185</v>
      </c>
      <c r="P3863">
        <f t="shared" si="60"/>
        <v>0</v>
      </c>
    </row>
    <row r="3864" spans="1:16" x14ac:dyDescent="0.25">
      <c r="A3864" t="str">
        <f>"ZZLEDS01"</f>
        <v>ZZLEDS01</v>
      </c>
      <c r="B3864" t="s">
        <v>11676</v>
      </c>
      <c r="C3864">
        <v>0</v>
      </c>
      <c r="D3864" t="s">
        <v>28</v>
      </c>
      <c r="E3864">
        <v>0</v>
      </c>
      <c r="F3864" t="s">
        <v>879</v>
      </c>
      <c r="G3864" t="s">
        <v>253</v>
      </c>
      <c r="O3864" t="s">
        <v>869</v>
      </c>
      <c r="P3864">
        <f t="shared" si="60"/>
        <v>1</v>
      </c>
    </row>
    <row r="3865" spans="1:16" x14ac:dyDescent="0.25">
      <c r="A3865" t="str">
        <f>"ZZLEDS03"</f>
        <v>ZZLEDS03</v>
      </c>
      <c r="B3865" t="s">
        <v>11677</v>
      </c>
      <c r="C3865">
        <v>0</v>
      </c>
      <c r="D3865" t="s">
        <v>28</v>
      </c>
      <c r="E3865">
        <v>0</v>
      </c>
      <c r="G3865" t="s">
        <v>253</v>
      </c>
      <c r="O3865" t="s">
        <v>7079</v>
      </c>
      <c r="P3865">
        <f t="shared" si="60"/>
        <v>832</v>
      </c>
    </row>
    <row r="3866" spans="1:16" x14ac:dyDescent="0.25">
      <c r="A3866" t="str">
        <f>"ZZLEDS02"</f>
        <v>ZZLEDS02</v>
      </c>
      <c r="B3866" t="s">
        <v>11678</v>
      </c>
      <c r="C3866">
        <v>0</v>
      </c>
      <c r="D3866" t="s">
        <v>28</v>
      </c>
      <c r="E3866">
        <v>0</v>
      </c>
      <c r="F3866" t="s">
        <v>879</v>
      </c>
      <c r="G3866" t="s">
        <v>253</v>
      </c>
      <c r="O3866" t="s">
        <v>7065</v>
      </c>
      <c r="P3866">
        <f t="shared" si="60"/>
        <v>803</v>
      </c>
    </row>
    <row r="3867" spans="1:16" hidden="1" x14ac:dyDescent="0.25">
      <c r="A3867" t="str">
        <f>"ALABA01"</f>
        <v>ALABA01</v>
      </c>
      <c r="B3867" t="s">
        <v>677</v>
      </c>
      <c r="C3867">
        <v>6</v>
      </c>
      <c r="D3867" t="s">
        <v>41</v>
      </c>
      <c r="E3867">
        <v>6</v>
      </c>
      <c r="F3867" t="s">
        <v>355</v>
      </c>
      <c r="O3867" t="s">
        <v>12187</v>
      </c>
      <c r="P3867">
        <f t="shared" si="60"/>
        <v>0</v>
      </c>
    </row>
    <row r="3868" spans="1:16" hidden="1" x14ac:dyDescent="0.25">
      <c r="A3868" t="str">
        <f>"ALABA02"</f>
        <v>ALABA02</v>
      </c>
      <c r="B3868" t="s">
        <v>680</v>
      </c>
      <c r="C3868">
        <v>5</v>
      </c>
      <c r="D3868" t="s">
        <v>41</v>
      </c>
      <c r="E3868">
        <v>5</v>
      </c>
      <c r="F3868" t="s">
        <v>355</v>
      </c>
      <c r="O3868" t="s">
        <v>7067</v>
      </c>
      <c r="P3868">
        <f t="shared" si="60"/>
        <v>0</v>
      </c>
    </row>
    <row r="3869" spans="1:16" hidden="1" x14ac:dyDescent="0.25">
      <c r="A3869" t="str">
        <f>"QLABE06"</f>
        <v>QLABE06</v>
      </c>
      <c r="B3869" t="s">
        <v>5840</v>
      </c>
      <c r="C3869">
        <v>0</v>
      </c>
      <c r="D3869" t="s">
        <v>28</v>
      </c>
      <c r="E3869">
        <v>0</v>
      </c>
      <c r="F3869" t="s">
        <v>153</v>
      </c>
      <c r="O3869" t="s">
        <v>7047</v>
      </c>
      <c r="P3869">
        <f t="shared" si="60"/>
        <v>0</v>
      </c>
    </row>
    <row r="3870" spans="1:16" hidden="1" x14ac:dyDescent="0.25">
      <c r="A3870" t="str">
        <f>"QLABE05"</f>
        <v>QLABE05</v>
      </c>
      <c r="B3870" t="s">
        <v>5838</v>
      </c>
      <c r="C3870">
        <v>0</v>
      </c>
      <c r="D3870" t="s">
        <v>28</v>
      </c>
      <c r="E3870">
        <v>0</v>
      </c>
      <c r="F3870" t="s">
        <v>153</v>
      </c>
      <c r="O3870" t="s">
        <v>12188</v>
      </c>
      <c r="P3870">
        <f t="shared" si="60"/>
        <v>0</v>
      </c>
    </row>
    <row r="3871" spans="1:16" hidden="1" x14ac:dyDescent="0.25">
      <c r="A3871" t="str">
        <f>"QLABE01"</f>
        <v>QLABE01</v>
      </c>
      <c r="B3871" t="s">
        <v>5830</v>
      </c>
      <c r="C3871">
        <v>0</v>
      </c>
      <c r="D3871" t="s">
        <v>28</v>
      </c>
      <c r="E3871">
        <v>0</v>
      </c>
      <c r="F3871" t="s">
        <v>153</v>
      </c>
      <c r="O3871" t="s">
        <v>12189</v>
      </c>
      <c r="P3871">
        <f t="shared" si="60"/>
        <v>0</v>
      </c>
    </row>
    <row r="3872" spans="1:16" hidden="1" x14ac:dyDescent="0.25">
      <c r="A3872" t="str">
        <f>"QLABE02"</f>
        <v>QLABE02</v>
      </c>
      <c r="B3872" t="s">
        <v>5832</v>
      </c>
      <c r="C3872">
        <v>0</v>
      </c>
      <c r="D3872" t="s">
        <v>28</v>
      </c>
      <c r="E3872">
        <v>0</v>
      </c>
      <c r="F3872" t="s">
        <v>153</v>
      </c>
      <c r="O3872" t="s">
        <v>12190</v>
      </c>
      <c r="P3872">
        <f t="shared" si="60"/>
        <v>0</v>
      </c>
    </row>
    <row r="3873" spans="1:16" hidden="1" x14ac:dyDescent="0.25">
      <c r="A3873" t="str">
        <f>"QLABE03"</f>
        <v>QLABE03</v>
      </c>
      <c r="B3873" t="s">
        <v>5834</v>
      </c>
      <c r="C3873">
        <v>0</v>
      </c>
      <c r="D3873" t="s">
        <v>28</v>
      </c>
      <c r="E3873">
        <v>0</v>
      </c>
      <c r="F3873" t="s">
        <v>153</v>
      </c>
      <c r="O3873" t="s">
        <v>12191</v>
      </c>
      <c r="P3873">
        <f t="shared" si="60"/>
        <v>0</v>
      </c>
    </row>
    <row r="3874" spans="1:16" hidden="1" x14ac:dyDescent="0.25">
      <c r="A3874" t="str">
        <f>"QLABE04"</f>
        <v>QLABE04</v>
      </c>
      <c r="B3874" t="s">
        <v>5836</v>
      </c>
      <c r="C3874">
        <v>0</v>
      </c>
      <c r="D3874" t="s">
        <v>28</v>
      </c>
      <c r="E3874">
        <v>0</v>
      </c>
      <c r="F3874" t="s">
        <v>153</v>
      </c>
      <c r="O3874" t="s">
        <v>12192</v>
      </c>
      <c r="P3874">
        <f t="shared" si="60"/>
        <v>0</v>
      </c>
    </row>
    <row r="3875" spans="1:16" x14ac:dyDescent="0.25">
      <c r="A3875" t="str">
        <f>"ALABE01"</f>
        <v>ALABE01</v>
      </c>
      <c r="B3875" t="s">
        <v>682</v>
      </c>
      <c r="C3875">
        <v>951</v>
      </c>
      <c r="D3875" t="s">
        <v>28</v>
      </c>
      <c r="E3875">
        <v>951</v>
      </c>
      <c r="F3875" t="s">
        <v>125</v>
      </c>
      <c r="O3875" t="s">
        <v>13981</v>
      </c>
      <c r="P3875">
        <f t="shared" si="60"/>
        <v>680</v>
      </c>
    </row>
    <row r="3876" spans="1:16" x14ac:dyDescent="0.25">
      <c r="A3876" t="str">
        <f>"ALABE03"</f>
        <v>ALABE03</v>
      </c>
      <c r="B3876" t="s">
        <v>686</v>
      </c>
      <c r="C3876">
        <v>80</v>
      </c>
      <c r="D3876" t="s">
        <v>28</v>
      </c>
      <c r="E3876">
        <v>80</v>
      </c>
      <c r="F3876" t="s">
        <v>125</v>
      </c>
      <c r="O3876" t="s">
        <v>7057</v>
      </c>
      <c r="P3876">
        <f t="shared" si="60"/>
        <v>336</v>
      </c>
    </row>
    <row r="3877" spans="1:16" x14ac:dyDescent="0.25">
      <c r="A3877" t="str">
        <f>"ALABE02"</f>
        <v>ALABE02</v>
      </c>
      <c r="B3877" t="s">
        <v>684</v>
      </c>
      <c r="C3877">
        <v>54</v>
      </c>
      <c r="D3877" t="s">
        <v>28</v>
      </c>
      <c r="E3877">
        <v>54</v>
      </c>
      <c r="F3877" t="s">
        <v>125</v>
      </c>
      <c r="O3877" t="s">
        <v>6997</v>
      </c>
      <c r="P3877">
        <f t="shared" si="60"/>
        <v>8197</v>
      </c>
    </row>
    <row r="3878" spans="1:16" x14ac:dyDescent="0.25">
      <c r="A3878" t="str">
        <f>"ALABE04"</f>
        <v>ALABE04</v>
      </c>
      <c r="B3878" t="s">
        <v>688</v>
      </c>
      <c r="C3878">
        <v>40</v>
      </c>
      <c r="D3878" t="s">
        <v>28</v>
      </c>
      <c r="E3878">
        <v>40</v>
      </c>
      <c r="O3878" t="s">
        <v>7028</v>
      </c>
      <c r="P3878">
        <f t="shared" si="60"/>
        <v>4780</v>
      </c>
    </row>
    <row r="3879" spans="1:16" x14ac:dyDescent="0.25">
      <c r="A3879" t="str">
        <f>"ALABU01"</f>
        <v>ALABU01</v>
      </c>
      <c r="B3879" t="s">
        <v>11679</v>
      </c>
      <c r="C3879">
        <v>0</v>
      </c>
      <c r="D3879" t="s">
        <v>41</v>
      </c>
      <c r="E3879">
        <v>0</v>
      </c>
      <c r="F3879" t="s">
        <v>560</v>
      </c>
      <c r="O3879" t="s">
        <v>7053</v>
      </c>
      <c r="P3879">
        <f t="shared" si="60"/>
        <v>2792</v>
      </c>
    </row>
    <row r="3880" spans="1:16" hidden="1" x14ac:dyDescent="0.25">
      <c r="A3880" t="str">
        <f>"QLABU01"</f>
        <v>QLABU01</v>
      </c>
      <c r="B3880" t="s">
        <v>11679</v>
      </c>
      <c r="C3880">
        <v>0</v>
      </c>
      <c r="D3880" t="s">
        <v>41</v>
      </c>
      <c r="E3880">
        <v>0</v>
      </c>
      <c r="F3880" t="s">
        <v>560</v>
      </c>
      <c r="O3880" t="s">
        <v>12198</v>
      </c>
      <c r="P3880">
        <f t="shared" si="60"/>
        <v>0</v>
      </c>
    </row>
    <row r="3881" spans="1:16" x14ac:dyDescent="0.25">
      <c r="A3881" t="str">
        <f>"QLABU03"</f>
        <v>QLABU03</v>
      </c>
      <c r="B3881" t="s">
        <v>11680</v>
      </c>
      <c r="C3881">
        <v>0</v>
      </c>
      <c r="D3881" t="s">
        <v>41</v>
      </c>
      <c r="E3881">
        <v>0</v>
      </c>
      <c r="F3881" t="s">
        <v>1393</v>
      </c>
      <c r="G3881" t="s">
        <v>10242</v>
      </c>
      <c r="O3881" t="s">
        <v>7055</v>
      </c>
      <c r="P3881">
        <f t="shared" si="60"/>
        <v>8100</v>
      </c>
    </row>
    <row r="3882" spans="1:16" x14ac:dyDescent="0.25">
      <c r="A3882" t="str">
        <f>"QLABU02"</f>
        <v>QLABU02</v>
      </c>
      <c r="B3882" t="s">
        <v>11681</v>
      </c>
      <c r="C3882">
        <v>0</v>
      </c>
      <c r="D3882" t="s">
        <v>41</v>
      </c>
      <c r="E3882">
        <v>0</v>
      </c>
      <c r="F3882" t="s">
        <v>1393</v>
      </c>
      <c r="G3882" t="s">
        <v>10242</v>
      </c>
      <c r="O3882" t="s">
        <v>7073</v>
      </c>
      <c r="P3882">
        <f t="shared" si="60"/>
        <v>1880</v>
      </c>
    </row>
    <row r="3883" spans="1:16" x14ac:dyDescent="0.25">
      <c r="A3883" t="str">
        <f>"CLABU02"</f>
        <v>CLABU02</v>
      </c>
      <c r="B3883" t="s">
        <v>1524</v>
      </c>
      <c r="C3883">
        <v>0</v>
      </c>
      <c r="D3883" t="s">
        <v>41</v>
      </c>
      <c r="E3883">
        <v>0</v>
      </c>
      <c r="F3883" t="s">
        <v>1393</v>
      </c>
      <c r="O3883" t="s">
        <v>9668</v>
      </c>
      <c r="P3883">
        <f t="shared" si="60"/>
        <v>7</v>
      </c>
    </row>
    <row r="3884" spans="1:16" hidden="1" x14ac:dyDescent="0.25">
      <c r="A3884" t="str">
        <f>"CLABU01"</f>
        <v>CLABU01</v>
      </c>
      <c r="B3884" t="s">
        <v>1520</v>
      </c>
      <c r="C3884">
        <v>0</v>
      </c>
      <c r="D3884" t="s">
        <v>41</v>
      </c>
      <c r="E3884">
        <v>0</v>
      </c>
      <c r="F3884" t="s">
        <v>1393</v>
      </c>
      <c r="O3884" t="s">
        <v>6381</v>
      </c>
      <c r="P3884">
        <f t="shared" si="60"/>
        <v>0</v>
      </c>
    </row>
    <row r="3885" spans="1:16" hidden="1" x14ac:dyDescent="0.25">
      <c r="A3885" t="str">
        <f>"CLABU03"</f>
        <v>CLABU03</v>
      </c>
      <c r="B3885" t="s">
        <v>1526</v>
      </c>
      <c r="C3885">
        <v>0</v>
      </c>
      <c r="D3885" t="s">
        <v>41</v>
      </c>
      <c r="E3885">
        <v>0</v>
      </c>
      <c r="F3885" t="s">
        <v>1393</v>
      </c>
      <c r="O3885" t="s">
        <v>6376</v>
      </c>
      <c r="P3885">
        <f t="shared" si="60"/>
        <v>0</v>
      </c>
    </row>
    <row r="3886" spans="1:16" hidden="1" x14ac:dyDescent="0.25">
      <c r="A3886" t="str">
        <f>"QLALA01"</f>
        <v>QLALA01</v>
      </c>
      <c r="B3886" t="s">
        <v>5842</v>
      </c>
      <c r="C3886">
        <v>2957</v>
      </c>
      <c r="D3886" t="s">
        <v>16</v>
      </c>
      <c r="E3886">
        <v>147</v>
      </c>
      <c r="F3886" t="s">
        <v>476</v>
      </c>
      <c r="O3886" t="s">
        <v>13979</v>
      </c>
      <c r="P3886">
        <f t="shared" si="60"/>
        <v>0</v>
      </c>
    </row>
    <row r="3887" spans="1:16" x14ac:dyDescent="0.25">
      <c r="A3887" t="str">
        <f>"QLANC01"</f>
        <v>QLANC01</v>
      </c>
      <c r="B3887" t="s">
        <v>13861</v>
      </c>
      <c r="C3887">
        <v>846</v>
      </c>
      <c r="D3887" t="s">
        <v>41</v>
      </c>
      <c r="E3887">
        <v>8</v>
      </c>
      <c r="F3887" t="s">
        <v>21</v>
      </c>
      <c r="G3887" t="s">
        <v>11682</v>
      </c>
      <c r="H3887" t="s">
        <v>9891</v>
      </c>
      <c r="O3887" t="s">
        <v>13980</v>
      </c>
      <c r="P3887">
        <f t="shared" si="60"/>
        <v>371</v>
      </c>
    </row>
    <row r="3888" spans="1:16" hidden="1" x14ac:dyDescent="0.25">
      <c r="A3888" t="str">
        <f>"ALANC01"</f>
        <v>ALANC01</v>
      </c>
      <c r="B3888" t="s">
        <v>11683</v>
      </c>
      <c r="C3888">
        <v>0</v>
      </c>
      <c r="D3888" t="s">
        <v>16</v>
      </c>
      <c r="E3888">
        <v>0</v>
      </c>
      <c r="F3888" t="s">
        <v>21</v>
      </c>
      <c r="O3888" t="s">
        <v>17972</v>
      </c>
      <c r="P3888">
        <f t="shared" si="60"/>
        <v>0</v>
      </c>
    </row>
    <row r="3889" spans="1:16" hidden="1" x14ac:dyDescent="0.25">
      <c r="A3889" t="str">
        <f>"QLANC03"</f>
        <v>QLANC03</v>
      </c>
      <c r="B3889" t="s">
        <v>11683</v>
      </c>
      <c r="C3889">
        <v>330</v>
      </c>
      <c r="D3889" t="s">
        <v>41</v>
      </c>
      <c r="E3889">
        <v>16</v>
      </c>
      <c r="F3889" t="s">
        <v>21</v>
      </c>
      <c r="G3889" t="s">
        <v>11682</v>
      </c>
      <c r="H3889" t="s">
        <v>9891</v>
      </c>
      <c r="O3889" t="s">
        <v>12199</v>
      </c>
      <c r="P3889">
        <f t="shared" si="60"/>
        <v>0</v>
      </c>
    </row>
    <row r="3890" spans="1:16" hidden="1" x14ac:dyDescent="0.25">
      <c r="A3890" t="str">
        <f>"ALANC02"</f>
        <v>ALANC02</v>
      </c>
      <c r="B3890" t="s">
        <v>11684</v>
      </c>
      <c r="C3890">
        <v>0</v>
      </c>
      <c r="D3890" t="s">
        <v>16</v>
      </c>
      <c r="E3890">
        <v>0</v>
      </c>
      <c r="F3890" t="s">
        <v>21</v>
      </c>
      <c r="O3890" t="s">
        <v>12200</v>
      </c>
      <c r="P3890">
        <f t="shared" si="60"/>
        <v>0</v>
      </c>
    </row>
    <row r="3891" spans="1:16" x14ac:dyDescent="0.25">
      <c r="A3891" t="str">
        <f>"QLANC02"</f>
        <v>QLANC02</v>
      </c>
      <c r="B3891" t="s">
        <v>11684</v>
      </c>
      <c r="C3891">
        <v>53</v>
      </c>
      <c r="D3891" t="s">
        <v>41</v>
      </c>
      <c r="E3891">
        <v>1</v>
      </c>
      <c r="F3891" t="s">
        <v>21</v>
      </c>
      <c r="G3891" t="s">
        <v>11682</v>
      </c>
      <c r="H3891" t="s">
        <v>9891</v>
      </c>
      <c r="O3891" t="s">
        <v>7075</v>
      </c>
      <c r="P3891">
        <f t="shared" si="60"/>
        <v>916</v>
      </c>
    </row>
    <row r="3892" spans="1:16" hidden="1" x14ac:dyDescent="0.25">
      <c r="A3892" t="str">
        <f>"ALANG04"</f>
        <v>ALANG04</v>
      </c>
      <c r="B3892" t="s">
        <v>11685</v>
      </c>
      <c r="C3892">
        <v>0</v>
      </c>
      <c r="D3892" t="s">
        <v>16</v>
      </c>
      <c r="E3892">
        <v>0</v>
      </c>
      <c r="F3892" t="s">
        <v>329</v>
      </c>
      <c r="O3892" t="s">
        <v>872</v>
      </c>
      <c r="P3892">
        <f t="shared" si="60"/>
        <v>0</v>
      </c>
    </row>
    <row r="3893" spans="1:16" hidden="1" x14ac:dyDescent="0.25">
      <c r="A3893" t="str">
        <f>"QLANG01"</f>
        <v>QLANG01</v>
      </c>
      <c r="B3893" t="s">
        <v>11686</v>
      </c>
      <c r="C3893">
        <v>0</v>
      </c>
      <c r="D3893" t="s">
        <v>16</v>
      </c>
      <c r="E3893">
        <v>0</v>
      </c>
      <c r="F3893" t="s">
        <v>329</v>
      </c>
      <c r="G3893" t="s">
        <v>10019</v>
      </c>
      <c r="O3893" t="s">
        <v>12202</v>
      </c>
      <c r="P3893">
        <f t="shared" si="60"/>
        <v>0</v>
      </c>
    </row>
    <row r="3894" spans="1:16" x14ac:dyDescent="0.25">
      <c r="A3894" t="str">
        <f>"ALANG02"</f>
        <v>ALANG02</v>
      </c>
      <c r="B3894" t="s">
        <v>11686</v>
      </c>
      <c r="C3894">
        <v>0</v>
      </c>
      <c r="D3894" t="s">
        <v>16</v>
      </c>
      <c r="E3894">
        <v>0</v>
      </c>
      <c r="F3894" t="s">
        <v>329</v>
      </c>
      <c r="G3894" t="s">
        <v>10019</v>
      </c>
      <c r="O3894" t="s">
        <v>13982</v>
      </c>
      <c r="P3894">
        <f t="shared" si="60"/>
        <v>683</v>
      </c>
    </row>
    <row r="3895" spans="1:16" x14ac:dyDescent="0.25">
      <c r="A3895" t="str">
        <f>"ALANG01"</f>
        <v>ALANG01</v>
      </c>
      <c r="B3895" t="s">
        <v>11687</v>
      </c>
      <c r="C3895">
        <v>0</v>
      </c>
      <c r="D3895" t="s">
        <v>16</v>
      </c>
      <c r="E3895">
        <v>0</v>
      </c>
      <c r="F3895" t="s">
        <v>329</v>
      </c>
      <c r="O3895" t="s">
        <v>7085</v>
      </c>
      <c r="P3895">
        <f t="shared" si="60"/>
        <v>4661</v>
      </c>
    </row>
    <row r="3896" spans="1:16" x14ac:dyDescent="0.25">
      <c r="A3896" t="str">
        <f>"ALANG05"</f>
        <v>ALANG05</v>
      </c>
      <c r="B3896" t="s">
        <v>17811</v>
      </c>
      <c r="C3896">
        <v>0</v>
      </c>
      <c r="D3896" t="s">
        <v>16</v>
      </c>
      <c r="E3896">
        <v>0</v>
      </c>
      <c r="F3896" t="s">
        <v>10322</v>
      </c>
      <c r="G3896" t="s">
        <v>9899</v>
      </c>
      <c r="H3896" t="s">
        <v>9871</v>
      </c>
      <c r="O3896" t="s">
        <v>7103</v>
      </c>
      <c r="P3896">
        <f t="shared" si="60"/>
        <v>695</v>
      </c>
    </row>
    <row r="3897" spans="1:16" hidden="1" x14ac:dyDescent="0.25">
      <c r="A3897" t="str">
        <f>"QLANG03"</f>
        <v>QLANG03</v>
      </c>
      <c r="B3897" t="s">
        <v>17811</v>
      </c>
      <c r="C3897">
        <v>0</v>
      </c>
      <c r="D3897" t="s">
        <v>16</v>
      </c>
      <c r="E3897">
        <v>0</v>
      </c>
      <c r="F3897" t="s">
        <v>10322</v>
      </c>
      <c r="G3897" t="s">
        <v>9899</v>
      </c>
      <c r="H3897" t="s">
        <v>9871</v>
      </c>
      <c r="O3897" t="s">
        <v>12204</v>
      </c>
      <c r="P3897">
        <f t="shared" si="60"/>
        <v>0</v>
      </c>
    </row>
    <row r="3898" spans="1:16" x14ac:dyDescent="0.25">
      <c r="A3898" t="str">
        <f>"ALANG06"</f>
        <v>ALANG06</v>
      </c>
      <c r="B3898" t="s">
        <v>17812</v>
      </c>
      <c r="C3898">
        <v>0</v>
      </c>
      <c r="D3898" t="s">
        <v>16</v>
      </c>
      <c r="E3898">
        <v>0</v>
      </c>
      <c r="F3898" t="s">
        <v>10322</v>
      </c>
      <c r="G3898" t="s">
        <v>9899</v>
      </c>
      <c r="H3898" t="s">
        <v>9871</v>
      </c>
      <c r="O3898" t="s">
        <v>7094</v>
      </c>
      <c r="P3898">
        <f t="shared" si="60"/>
        <v>162</v>
      </c>
    </row>
    <row r="3899" spans="1:16" hidden="1" x14ac:dyDescent="0.25">
      <c r="A3899" t="str">
        <f>"QLANG02"</f>
        <v>QLANG02</v>
      </c>
      <c r="B3899" t="s">
        <v>17812</v>
      </c>
      <c r="C3899">
        <v>0</v>
      </c>
      <c r="D3899" t="s">
        <v>16</v>
      </c>
      <c r="E3899">
        <v>0</v>
      </c>
      <c r="F3899" t="s">
        <v>10322</v>
      </c>
      <c r="G3899" t="s">
        <v>9899</v>
      </c>
      <c r="H3899" t="s">
        <v>9871</v>
      </c>
      <c r="O3899" t="s">
        <v>12205</v>
      </c>
      <c r="P3899">
        <f t="shared" si="60"/>
        <v>0</v>
      </c>
    </row>
    <row r="3900" spans="1:16" hidden="1" x14ac:dyDescent="0.25">
      <c r="A3900" t="str">
        <f>"QLANG04"</f>
        <v>QLANG04</v>
      </c>
      <c r="B3900" t="s">
        <v>17813</v>
      </c>
      <c r="C3900">
        <v>0</v>
      </c>
      <c r="D3900" t="s">
        <v>16</v>
      </c>
      <c r="E3900">
        <v>0</v>
      </c>
      <c r="F3900" t="s">
        <v>10322</v>
      </c>
      <c r="G3900" t="s">
        <v>9899</v>
      </c>
      <c r="H3900" t="s">
        <v>9871</v>
      </c>
      <c r="O3900" t="s">
        <v>7116</v>
      </c>
      <c r="P3900">
        <f t="shared" si="60"/>
        <v>0</v>
      </c>
    </row>
    <row r="3901" spans="1:16" hidden="1" x14ac:dyDescent="0.25">
      <c r="A3901" t="str">
        <f>"QLANG05"</f>
        <v>QLANG05</v>
      </c>
      <c r="B3901" t="s">
        <v>11688</v>
      </c>
      <c r="C3901">
        <v>0</v>
      </c>
      <c r="D3901" t="s">
        <v>16</v>
      </c>
      <c r="E3901">
        <v>0</v>
      </c>
      <c r="F3901" t="s">
        <v>329</v>
      </c>
      <c r="G3901" t="s">
        <v>9920</v>
      </c>
      <c r="O3901" t="s">
        <v>17973</v>
      </c>
      <c r="P3901">
        <f t="shared" si="60"/>
        <v>0</v>
      </c>
    </row>
    <row r="3902" spans="1:16" hidden="1" x14ac:dyDescent="0.25">
      <c r="A3902" t="str">
        <f>"ALANG03"</f>
        <v>ALANG03</v>
      </c>
      <c r="B3902" t="s">
        <v>11688</v>
      </c>
      <c r="C3902">
        <v>0</v>
      </c>
      <c r="D3902" t="s">
        <v>16</v>
      </c>
      <c r="E3902">
        <v>0</v>
      </c>
      <c r="F3902" t="s">
        <v>329</v>
      </c>
      <c r="G3902" t="s">
        <v>9920</v>
      </c>
      <c r="O3902" t="s">
        <v>17974</v>
      </c>
      <c r="P3902">
        <f t="shared" si="60"/>
        <v>0</v>
      </c>
    </row>
    <row r="3903" spans="1:16" hidden="1" x14ac:dyDescent="0.25">
      <c r="A3903" t="str">
        <f>"ALANI01"</f>
        <v>ALANI01</v>
      </c>
      <c r="B3903" t="s">
        <v>11689</v>
      </c>
      <c r="C3903">
        <v>0</v>
      </c>
      <c r="D3903" t="s">
        <v>41</v>
      </c>
      <c r="E3903">
        <v>0</v>
      </c>
      <c r="F3903" t="s">
        <v>1159</v>
      </c>
      <c r="G3903" t="s">
        <v>11690</v>
      </c>
      <c r="O3903" t="s">
        <v>17975</v>
      </c>
      <c r="P3903">
        <f t="shared" si="60"/>
        <v>0</v>
      </c>
    </row>
    <row r="3904" spans="1:16" x14ac:dyDescent="0.25">
      <c r="A3904" t="str">
        <f>"QLANI01"</f>
        <v>QLANI01</v>
      </c>
      <c r="B3904" t="s">
        <v>11689</v>
      </c>
      <c r="C3904">
        <v>0</v>
      </c>
      <c r="D3904" t="s">
        <v>41</v>
      </c>
      <c r="E3904">
        <v>0</v>
      </c>
      <c r="F3904" t="s">
        <v>1159</v>
      </c>
      <c r="G3904" t="s">
        <v>11690</v>
      </c>
      <c r="O3904" t="s">
        <v>1623</v>
      </c>
      <c r="P3904">
        <f t="shared" si="60"/>
        <v>4281</v>
      </c>
    </row>
    <row r="3905" spans="1:16" hidden="1" x14ac:dyDescent="0.25">
      <c r="A3905" t="str">
        <f>"CLANN02"</f>
        <v>CLANN02</v>
      </c>
      <c r="B3905" t="s">
        <v>690</v>
      </c>
      <c r="C3905">
        <v>0</v>
      </c>
      <c r="D3905" t="s">
        <v>41</v>
      </c>
      <c r="E3905">
        <v>0</v>
      </c>
      <c r="F3905" t="s">
        <v>281</v>
      </c>
      <c r="G3905" t="s">
        <v>10547</v>
      </c>
      <c r="O3905" t="s">
        <v>7114</v>
      </c>
      <c r="P3905">
        <f t="shared" si="60"/>
        <v>0</v>
      </c>
    </row>
    <row r="3906" spans="1:16" hidden="1" x14ac:dyDescent="0.25">
      <c r="A3906" t="str">
        <f>"ALANN08"</f>
        <v>ALANN08</v>
      </c>
      <c r="B3906" t="s">
        <v>690</v>
      </c>
      <c r="C3906">
        <v>0</v>
      </c>
      <c r="D3906" t="s">
        <v>41</v>
      </c>
      <c r="E3906">
        <v>0</v>
      </c>
      <c r="O3906" t="s">
        <v>1628</v>
      </c>
      <c r="P3906">
        <f t="shared" si="60"/>
        <v>0</v>
      </c>
    </row>
    <row r="3907" spans="1:16" hidden="1" x14ac:dyDescent="0.25">
      <c r="A3907" t="str">
        <f>"ALANN02"</f>
        <v>ALANN02</v>
      </c>
      <c r="B3907" t="s">
        <v>690</v>
      </c>
      <c r="C3907">
        <v>0</v>
      </c>
      <c r="D3907" t="s">
        <v>41</v>
      </c>
      <c r="E3907">
        <v>0</v>
      </c>
      <c r="F3907" t="s">
        <v>9898</v>
      </c>
      <c r="G3907" t="s">
        <v>10547</v>
      </c>
      <c r="O3907" t="s">
        <v>7124</v>
      </c>
      <c r="P3907">
        <f t="shared" ref="P3907:P3970" si="61">SUMIFS($C$2:$C$7959,$B$2:$B$7959,O3907)</f>
        <v>0</v>
      </c>
    </row>
    <row r="3908" spans="1:16" hidden="1" x14ac:dyDescent="0.25">
      <c r="A3908" t="str">
        <f>"QLANN04"</f>
        <v>QLANN04</v>
      </c>
      <c r="B3908" t="s">
        <v>690</v>
      </c>
      <c r="C3908">
        <v>4415</v>
      </c>
      <c r="D3908" t="s">
        <v>41</v>
      </c>
      <c r="E3908">
        <v>44</v>
      </c>
      <c r="F3908" t="s">
        <v>281</v>
      </c>
      <c r="G3908" t="s">
        <v>10547</v>
      </c>
      <c r="O3908" t="s">
        <v>1626</v>
      </c>
      <c r="P3908">
        <f t="shared" si="61"/>
        <v>0</v>
      </c>
    </row>
    <row r="3909" spans="1:16" hidden="1" x14ac:dyDescent="0.25">
      <c r="A3909" t="str">
        <f>"CLANN03"</f>
        <v>CLANN03</v>
      </c>
      <c r="B3909" t="s">
        <v>1538</v>
      </c>
      <c r="C3909">
        <v>0</v>
      </c>
      <c r="D3909" t="s">
        <v>41</v>
      </c>
      <c r="E3909">
        <v>0</v>
      </c>
      <c r="F3909" t="s">
        <v>281</v>
      </c>
      <c r="G3909" t="s">
        <v>10547</v>
      </c>
      <c r="O3909" t="s">
        <v>12207</v>
      </c>
      <c r="P3909">
        <f t="shared" si="61"/>
        <v>0</v>
      </c>
    </row>
    <row r="3910" spans="1:16" hidden="1" x14ac:dyDescent="0.25">
      <c r="A3910" t="str">
        <f>"QLANN05"</f>
        <v>QLANN05</v>
      </c>
      <c r="B3910" t="s">
        <v>1538</v>
      </c>
      <c r="C3910">
        <v>18550</v>
      </c>
      <c r="D3910" t="s">
        <v>41</v>
      </c>
      <c r="E3910">
        <v>18</v>
      </c>
      <c r="F3910" t="s">
        <v>281</v>
      </c>
      <c r="G3910" t="s">
        <v>10547</v>
      </c>
      <c r="O3910" t="s">
        <v>9670</v>
      </c>
      <c r="P3910">
        <f t="shared" si="61"/>
        <v>0</v>
      </c>
    </row>
    <row r="3911" spans="1:16" hidden="1" x14ac:dyDescent="0.25">
      <c r="A3911" t="str">
        <f>"ALANN05"</f>
        <v>ALANN05</v>
      </c>
      <c r="B3911" t="s">
        <v>1538</v>
      </c>
      <c r="C3911">
        <v>0</v>
      </c>
      <c r="D3911" t="s">
        <v>41</v>
      </c>
      <c r="E3911">
        <v>0</v>
      </c>
      <c r="F3911" t="s">
        <v>9898</v>
      </c>
      <c r="G3911" t="s">
        <v>10547</v>
      </c>
      <c r="O3911" t="s">
        <v>9672</v>
      </c>
      <c r="P3911">
        <f t="shared" si="61"/>
        <v>0</v>
      </c>
    </row>
    <row r="3912" spans="1:16" hidden="1" x14ac:dyDescent="0.25">
      <c r="A3912" t="str">
        <f>"CLANN05"</f>
        <v>CLANN05</v>
      </c>
      <c r="B3912" t="s">
        <v>1547</v>
      </c>
      <c r="C3912">
        <v>0</v>
      </c>
      <c r="D3912" t="s">
        <v>41</v>
      </c>
      <c r="E3912">
        <v>0</v>
      </c>
      <c r="F3912" t="s">
        <v>281</v>
      </c>
      <c r="O3912" t="s">
        <v>9674</v>
      </c>
      <c r="P3912">
        <f t="shared" si="61"/>
        <v>0</v>
      </c>
    </row>
    <row r="3913" spans="1:16" hidden="1" x14ac:dyDescent="0.25">
      <c r="A3913" t="str">
        <f>"QLANN06"</f>
        <v>QLANN06</v>
      </c>
      <c r="B3913" t="s">
        <v>1547</v>
      </c>
      <c r="C3913">
        <v>320</v>
      </c>
      <c r="D3913" t="s">
        <v>41</v>
      </c>
      <c r="E3913">
        <v>16</v>
      </c>
      <c r="F3913" t="s">
        <v>281</v>
      </c>
      <c r="G3913" t="s">
        <v>10547</v>
      </c>
      <c r="O3913" t="s">
        <v>9676</v>
      </c>
      <c r="P3913">
        <f t="shared" si="61"/>
        <v>0</v>
      </c>
    </row>
    <row r="3914" spans="1:16" hidden="1" x14ac:dyDescent="0.25">
      <c r="A3914" t="str">
        <f>"ALANN06"</f>
        <v>ALANN06</v>
      </c>
      <c r="B3914" t="s">
        <v>1547</v>
      </c>
      <c r="C3914">
        <v>0</v>
      </c>
      <c r="D3914" t="s">
        <v>41</v>
      </c>
      <c r="E3914">
        <v>0</v>
      </c>
      <c r="F3914" t="s">
        <v>9898</v>
      </c>
      <c r="G3914" t="s">
        <v>10547</v>
      </c>
      <c r="O3914" t="s">
        <v>9678</v>
      </c>
      <c r="P3914">
        <f t="shared" si="61"/>
        <v>0</v>
      </c>
    </row>
    <row r="3915" spans="1:16" hidden="1" x14ac:dyDescent="0.25">
      <c r="A3915" t="str">
        <f>"QLANN07"</f>
        <v>QLANN07</v>
      </c>
      <c r="B3915" t="s">
        <v>11691</v>
      </c>
      <c r="C3915">
        <v>0</v>
      </c>
      <c r="D3915" t="s">
        <v>41</v>
      </c>
      <c r="E3915">
        <v>0</v>
      </c>
      <c r="F3915" t="s">
        <v>281</v>
      </c>
      <c r="G3915" t="s">
        <v>10547</v>
      </c>
      <c r="O3915" t="s">
        <v>9682</v>
      </c>
      <c r="P3915">
        <f t="shared" si="61"/>
        <v>0</v>
      </c>
    </row>
    <row r="3916" spans="1:16" hidden="1" x14ac:dyDescent="0.25">
      <c r="A3916" t="str">
        <f>"ALANN03"</f>
        <v>ALANN03</v>
      </c>
      <c r="B3916" t="s">
        <v>11691</v>
      </c>
      <c r="C3916">
        <v>0</v>
      </c>
      <c r="D3916" t="s">
        <v>41</v>
      </c>
      <c r="E3916">
        <v>0</v>
      </c>
      <c r="F3916" t="s">
        <v>9898</v>
      </c>
      <c r="G3916" t="s">
        <v>10547</v>
      </c>
      <c r="O3916" t="s">
        <v>9680</v>
      </c>
      <c r="P3916">
        <f t="shared" si="61"/>
        <v>0</v>
      </c>
    </row>
    <row r="3917" spans="1:16" hidden="1" x14ac:dyDescent="0.25">
      <c r="A3917" t="str">
        <f>"CLANN01"</f>
        <v>CLANN01</v>
      </c>
      <c r="B3917" t="s">
        <v>1529</v>
      </c>
      <c r="C3917">
        <v>0</v>
      </c>
      <c r="D3917" t="s">
        <v>41</v>
      </c>
      <c r="E3917">
        <v>0</v>
      </c>
      <c r="F3917" t="s">
        <v>281</v>
      </c>
      <c r="G3917" t="s">
        <v>10547</v>
      </c>
      <c r="O3917" t="s">
        <v>12208</v>
      </c>
      <c r="P3917">
        <f t="shared" si="61"/>
        <v>0</v>
      </c>
    </row>
    <row r="3918" spans="1:16" hidden="1" x14ac:dyDescent="0.25">
      <c r="A3918" t="str">
        <f>"ALANN09"</f>
        <v>ALANN09</v>
      </c>
      <c r="B3918" t="s">
        <v>1529</v>
      </c>
      <c r="C3918">
        <v>0</v>
      </c>
      <c r="D3918" t="s">
        <v>28</v>
      </c>
      <c r="E3918">
        <v>0</v>
      </c>
      <c r="O3918" t="s">
        <v>12209</v>
      </c>
      <c r="P3918">
        <f t="shared" si="61"/>
        <v>0</v>
      </c>
    </row>
    <row r="3919" spans="1:16" hidden="1" x14ac:dyDescent="0.25">
      <c r="A3919" t="str">
        <f>"QLANN01"</f>
        <v>QLANN01</v>
      </c>
      <c r="B3919" t="s">
        <v>1529</v>
      </c>
      <c r="C3919">
        <v>11446</v>
      </c>
      <c r="D3919" t="s">
        <v>41</v>
      </c>
      <c r="E3919">
        <v>114</v>
      </c>
      <c r="F3919" t="s">
        <v>281</v>
      </c>
      <c r="G3919" t="s">
        <v>10547</v>
      </c>
      <c r="O3919" t="s">
        <v>12210</v>
      </c>
      <c r="P3919">
        <f t="shared" si="61"/>
        <v>0</v>
      </c>
    </row>
    <row r="3920" spans="1:16" hidden="1" x14ac:dyDescent="0.25">
      <c r="A3920" t="str">
        <f>"ALANN07"</f>
        <v>ALANN07</v>
      </c>
      <c r="B3920" t="s">
        <v>1529</v>
      </c>
      <c r="C3920">
        <v>0</v>
      </c>
      <c r="D3920" t="s">
        <v>41</v>
      </c>
      <c r="E3920">
        <v>0</v>
      </c>
      <c r="F3920" t="s">
        <v>9898</v>
      </c>
      <c r="G3920" t="s">
        <v>10547</v>
      </c>
      <c r="O3920" t="s">
        <v>12211</v>
      </c>
      <c r="P3920">
        <f t="shared" si="61"/>
        <v>0</v>
      </c>
    </row>
    <row r="3921" spans="1:16" hidden="1" x14ac:dyDescent="0.25">
      <c r="A3921" t="str">
        <f>"ALANN01"</f>
        <v>ALANN01</v>
      </c>
      <c r="B3921" t="s">
        <v>11692</v>
      </c>
      <c r="C3921">
        <v>0</v>
      </c>
      <c r="D3921" t="s">
        <v>41</v>
      </c>
      <c r="E3921">
        <v>0</v>
      </c>
      <c r="F3921" t="s">
        <v>9898</v>
      </c>
      <c r="G3921" t="s">
        <v>10547</v>
      </c>
      <c r="O3921" t="s">
        <v>1637</v>
      </c>
      <c r="P3921">
        <f t="shared" si="61"/>
        <v>0</v>
      </c>
    </row>
    <row r="3922" spans="1:16" hidden="1" x14ac:dyDescent="0.25">
      <c r="A3922" t="str">
        <f>"QLANN02"</f>
        <v>QLANN02</v>
      </c>
      <c r="B3922" t="s">
        <v>11692</v>
      </c>
      <c r="C3922">
        <v>0</v>
      </c>
      <c r="D3922" t="s">
        <v>41</v>
      </c>
      <c r="E3922">
        <v>0</v>
      </c>
      <c r="F3922" t="s">
        <v>281</v>
      </c>
      <c r="G3922" t="s">
        <v>10547</v>
      </c>
      <c r="O3922" t="s">
        <v>1634</v>
      </c>
      <c r="P3922">
        <f t="shared" si="61"/>
        <v>0</v>
      </c>
    </row>
    <row r="3923" spans="1:16" hidden="1" x14ac:dyDescent="0.25">
      <c r="A3923" t="str">
        <f>"QLANN08"</f>
        <v>QLANN08</v>
      </c>
      <c r="B3923" t="s">
        <v>5955</v>
      </c>
      <c r="C3923">
        <v>380</v>
      </c>
      <c r="D3923" t="s">
        <v>41</v>
      </c>
      <c r="E3923">
        <v>19</v>
      </c>
      <c r="F3923" t="s">
        <v>281</v>
      </c>
      <c r="G3923" t="s">
        <v>10547</v>
      </c>
      <c r="O3923" t="s">
        <v>1639</v>
      </c>
      <c r="P3923">
        <f t="shared" si="61"/>
        <v>0</v>
      </c>
    </row>
    <row r="3924" spans="1:16" hidden="1" x14ac:dyDescent="0.25">
      <c r="A3924" t="str">
        <f>"ALANN04"</f>
        <v>ALANN04</v>
      </c>
      <c r="B3924" t="s">
        <v>1543</v>
      </c>
      <c r="C3924">
        <v>0</v>
      </c>
      <c r="D3924" t="s">
        <v>41</v>
      </c>
      <c r="E3924">
        <v>0</v>
      </c>
      <c r="F3924" t="s">
        <v>9898</v>
      </c>
      <c r="G3924" t="s">
        <v>10547</v>
      </c>
      <c r="O3924" t="s">
        <v>17976</v>
      </c>
      <c r="P3924">
        <f t="shared" si="61"/>
        <v>0</v>
      </c>
    </row>
    <row r="3925" spans="1:16" hidden="1" x14ac:dyDescent="0.25">
      <c r="A3925" t="str">
        <f>"CLANN04"</f>
        <v>CLANN04</v>
      </c>
      <c r="B3925" t="s">
        <v>1543</v>
      </c>
      <c r="C3925">
        <v>0</v>
      </c>
      <c r="D3925" t="s">
        <v>41</v>
      </c>
      <c r="E3925">
        <v>0</v>
      </c>
      <c r="F3925" t="s">
        <v>281</v>
      </c>
      <c r="O3925" t="s">
        <v>1630</v>
      </c>
      <c r="P3925">
        <f t="shared" si="61"/>
        <v>0</v>
      </c>
    </row>
    <row r="3926" spans="1:16" x14ac:dyDescent="0.25">
      <c r="A3926" t="str">
        <f>"QLANN03"</f>
        <v>QLANN03</v>
      </c>
      <c r="B3926" t="s">
        <v>1543</v>
      </c>
      <c r="C3926">
        <v>2576</v>
      </c>
      <c r="D3926" t="s">
        <v>41</v>
      </c>
      <c r="E3926">
        <v>64</v>
      </c>
      <c r="F3926" t="s">
        <v>281</v>
      </c>
      <c r="G3926" t="s">
        <v>10547</v>
      </c>
      <c r="O3926" t="s">
        <v>13983</v>
      </c>
      <c r="P3926">
        <f t="shared" si="61"/>
        <v>3575</v>
      </c>
    </row>
    <row r="3927" spans="1:16" hidden="1" x14ac:dyDescent="0.25">
      <c r="A3927" t="str">
        <f>"ZZLAPT02"</f>
        <v>ZZLAPT02</v>
      </c>
      <c r="B3927" t="s">
        <v>11693</v>
      </c>
      <c r="C3927">
        <v>0</v>
      </c>
      <c r="D3927" t="s">
        <v>28</v>
      </c>
      <c r="E3927">
        <v>0</v>
      </c>
      <c r="G3927" t="s">
        <v>253</v>
      </c>
      <c r="O3927" t="s">
        <v>12212</v>
      </c>
      <c r="P3927">
        <f t="shared" si="61"/>
        <v>0</v>
      </c>
    </row>
    <row r="3928" spans="1:16" hidden="1" x14ac:dyDescent="0.25">
      <c r="A3928" t="str">
        <f>"ZZLAPT04"</f>
        <v>ZZLAPT04</v>
      </c>
      <c r="B3928" t="s">
        <v>11694</v>
      </c>
      <c r="C3928">
        <v>0</v>
      </c>
      <c r="D3928" t="s">
        <v>28</v>
      </c>
      <c r="E3928">
        <v>0</v>
      </c>
      <c r="G3928" t="s">
        <v>253</v>
      </c>
      <c r="O3928" t="s">
        <v>12213</v>
      </c>
      <c r="P3928">
        <f t="shared" si="61"/>
        <v>0</v>
      </c>
    </row>
    <row r="3929" spans="1:16" hidden="1" x14ac:dyDescent="0.25">
      <c r="A3929" t="str">
        <f>"ZZLAPT01"</f>
        <v>ZZLAPT01</v>
      </c>
      <c r="B3929" t="s">
        <v>9629</v>
      </c>
      <c r="C3929">
        <v>0</v>
      </c>
      <c r="D3929" t="s">
        <v>28</v>
      </c>
      <c r="E3929">
        <v>0</v>
      </c>
      <c r="F3929" t="s">
        <v>879</v>
      </c>
      <c r="G3929" t="s">
        <v>253</v>
      </c>
      <c r="O3929" t="s">
        <v>12214</v>
      </c>
      <c r="P3929">
        <f t="shared" si="61"/>
        <v>0</v>
      </c>
    </row>
    <row r="3930" spans="1:16" hidden="1" x14ac:dyDescent="0.25">
      <c r="A3930" t="str">
        <f>"ZZLAPT03"</f>
        <v>ZZLAPT03</v>
      </c>
      <c r="B3930" t="s">
        <v>11695</v>
      </c>
      <c r="C3930">
        <v>0</v>
      </c>
      <c r="D3930" t="s">
        <v>28</v>
      </c>
      <c r="E3930">
        <v>0</v>
      </c>
      <c r="G3930" t="s">
        <v>253</v>
      </c>
      <c r="O3930" t="s">
        <v>17977</v>
      </c>
      <c r="P3930">
        <f t="shared" si="61"/>
        <v>0</v>
      </c>
    </row>
    <row r="3931" spans="1:16" hidden="1" x14ac:dyDescent="0.25">
      <c r="A3931" t="str">
        <f>"QLARV01"</f>
        <v>QLARV01</v>
      </c>
      <c r="B3931" t="s">
        <v>11696</v>
      </c>
      <c r="C3931">
        <v>0</v>
      </c>
      <c r="D3931" t="s">
        <v>16</v>
      </c>
      <c r="E3931">
        <v>0</v>
      </c>
      <c r="F3931" t="s">
        <v>337</v>
      </c>
      <c r="G3931" t="s">
        <v>11697</v>
      </c>
      <c r="O3931" t="s">
        <v>13986</v>
      </c>
      <c r="P3931">
        <f t="shared" si="61"/>
        <v>0</v>
      </c>
    </row>
    <row r="3932" spans="1:16" hidden="1" x14ac:dyDescent="0.25">
      <c r="A3932" t="str">
        <f>"ALARV05"</f>
        <v>ALARV05</v>
      </c>
      <c r="B3932" t="s">
        <v>11696</v>
      </c>
      <c r="C3932">
        <v>0</v>
      </c>
      <c r="D3932" t="s">
        <v>16</v>
      </c>
      <c r="E3932">
        <v>0</v>
      </c>
      <c r="F3932" t="s">
        <v>337</v>
      </c>
      <c r="G3932" t="s">
        <v>11697</v>
      </c>
      <c r="O3932" t="s">
        <v>13985</v>
      </c>
      <c r="P3932">
        <f t="shared" si="61"/>
        <v>0</v>
      </c>
    </row>
    <row r="3933" spans="1:16" hidden="1" x14ac:dyDescent="0.25">
      <c r="A3933" t="str">
        <f>"QLARV02"</f>
        <v>QLARV02</v>
      </c>
      <c r="B3933" t="s">
        <v>11698</v>
      </c>
      <c r="C3933">
        <v>0</v>
      </c>
      <c r="D3933" t="s">
        <v>16</v>
      </c>
      <c r="E3933">
        <v>0</v>
      </c>
      <c r="F3933" t="s">
        <v>337</v>
      </c>
      <c r="G3933" t="s">
        <v>11697</v>
      </c>
      <c r="O3933" t="s">
        <v>7142</v>
      </c>
      <c r="P3933">
        <f t="shared" si="61"/>
        <v>0</v>
      </c>
    </row>
    <row r="3934" spans="1:16" hidden="1" x14ac:dyDescent="0.25">
      <c r="A3934" t="str">
        <f>"ALARV06"</f>
        <v>ALARV06</v>
      </c>
      <c r="B3934" t="s">
        <v>11698</v>
      </c>
      <c r="C3934">
        <v>0</v>
      </c>
      <c r="D3934" t="s">
        <v>16</v>
      </c>
      <c r="E3934">
        <v>0</v>
      </c>
      <c r="F3934" t="s">
        <v>337</v>
      </c>
      <c r="G3934" t="s">
        <v>11697</v>
      </c>
      <c r="O3934" t="s">
        <v>13984</v>
      </c>
      <c r="P3934">
        <f t="shared" si="61"/>
        <v>0</v>
      </c>
    </row>
    <row r="3935" spans="1:16" x14ac:dyDescent="0.25">
      <c r="A3935" t="str">
        <f>"ALARV01"</f>
        <v>ALARV01</v>
      </c>
      <c r="B3935" t="s">
        <v>11699</v>
      </c>
      <c r="C3935">
        <v>0</v>
      </c>
      <c r="D3935" t="s">
        <v>16</v>
      </c>
      <c r="E3935">
        <v>0</v>
      </c>
      <c r="F3935" t="s">
        <v>337</v>
      </c>
      <c r="G3935" t="s">
        <v>11697</v>
      </c>
      <c r="O3935" t="s">
        <v>12215</v>
      </c>
      <c r="P3935">
        <f t="shared" si="61"/>
        <v>5280</v>
      </c>
    </row>
    <row r="3936" spans="1:16" x14ac:dyDescent="0.25">
      <c r="A3936" t="str">
        <f>"ALARV02"</f>
        <v>ALARV02</v>
      </c>
      <c r="B3936" t="s">
        <v>11700</v>
      </c>
      <c r="C3936">
        <v>0</v>
      </c>
      <c r="D3936" t="s">
        <v>28</v>
      </c>
      <c r="E3936">
        <v>0</v>
      </c>
      <c r="F3936" t="s">
        <v>337</v>
      </c>
      <c r="G3936" t="s">
        <v>11697</v>
      </c>
      <c r="O3936" t="s">
        <v>13988</v>
      </c>
      <c r="P3936">
        <f t="shared" si="61"/>
        <v>5</v>
      </c>
    </row>
    <row r="3937" spans="1:16" x14ac:dyDescent="0.25">
      <c r="A3937" t="str">
        <f>"QLARV03"</f>
        <v>QLARV03</v>
      </c>
      <c r="B3937" t="s">
        <v>11700</v>
      </c>
      <c r="C3937">
        <v>0</v>
      </c>
      <c r="D3937" t="s">
        <v>41</v>
      </c>
      <c r="E3937">
        <v>0</v>
      </c>
      <c r="F3937" t="s">
        <v>337</v>
      </c>
      <c r="G3937" t="s">
        <v>11697</v>
      </c>
      <c r="O3937" t="s">
        <v>13987</v>
      </c>
      <c r="P3937">
        <f t="shared" si="61"/>
        <v>400</v>
      </c>
    </row>
    <row r="3938" spans="1:16" hidden="1" x14ac:dyDescent="0.25">
      <c r="A3938" t="str">
        <f>"QLARV04"</f>
        <v>QLARV04</v>
      </c>
      <c r="B3938" t="s">
        <v>11701</v>
      </c>
      <c r="C3938">
        <v>0</v>
      </c>
      <c r="D3938" t="s">
        <v>41</v>
      </c>
      <c r="E3938">
        <v>0</v>
      </c>
      <c r="F3938" t="s">
        <v>337</v>
      </c>
      <c r="G3938" t="s">
        <v>11697</v>
      </c>
      <c r="O3938" t="s">
        <v>12216</v>
      </c>
      <c r="P3938">
        <f t="shared" si="61"/>
        <v>0</v>
      </c>
    </row>
    <row r="3939" spans="1:16" hidden="1" x14ac:dyDescent="0.25">
      <c r="A3939" t="str">
        <f>"ALARV03"</f>
        <v>ALARV03</v>
      </c>
      <c r="B3939" t="s">
        <v>11701</v>
      </c>
      <c r="C3939">
        <v>0</v>
      </c>
      <c r="D3939" t="s">
        <v>41</v>
      </c>
      <c r="E3939">
        <v>0</v>
      </c>
      <c r="F3939" t="s">
        <v>337</v>
      </c>
      <c r="G3939" t="s">
        <v>11697</v>
      </c>
      <c r="O3939" t="s">
        <v>12217</v>
      </c>
      <c r="P3939">
        <f t="shared" si="61"/>
        <v>0</v>
      </c>
    </row>
    <row r="3940" spans="1:16" x14ac:dyDescent="0.25">
      <c r="A3940" t="str">
        <f>"QLARV06"</f>
        <v>QLARV06</v>
      </c>
      <c r="B3940" t="s">
        <v>13862</v>
      </c>
      <c r="C3940">
        <v>0</v>
      </c>
      <c r="D3940" t="s">
        <v>16</v>
      </c>
      <c r="E3940">
        <v>0</v>
      </c>
      <c r="F3940" t="s">
        <v>1705</v>
      </c>
      <c r="G3940" t="s">
        <v>11702</v>
      </c>
      <c r="H3940" t="s">
        <v>9871</v>
      </c>
      <c r="O3940" t="s">
        <v>7177</v>
      </c>
      <c r="P3940">
        <f t="shared" si="61"/>
        <v>16</v>
      </c>
    </row>
    <row r="3941" spans="1:16" hidden="1" x14ac:dyDescent="0.25">
      <c r="A3941" t="str">
        <f>"ALARV09"</f>
        <v>ALARV09</v>
      </c>
      <c r="B3941" t="s">
        <v>693</v>
      </c>
      <c r="C3941">
        <v>0</v>
      </c>
      <c r="D3941" t="s">
        <v>16</v>
      </c>
      <c r="E3941">
        <v>0</v>
      </c>
      <c r="O3941" t="s">
        <v>12218</v>
      </c>
      <c r="P3941">
        <f t="shared" si="61"/>
        <v>0</v>
      </c>
    </row>
    <row r="3942" spans="1:16" hidden="1" x14ac:dyDescent="0.25">
      <c r="A3942" t="str">
        <f>"QLARV05"</f>
        <v>QLARV05</v>
      </c>
      <c r="B3942" t="s">
        <v>693</v>
      </c>
      <c r="C3942">
        <v>0</v>
      </c>
      <c r="D3942" t="s">
        <v>16</v>
      </c>
      <c r="E3942">
        <v>0</v>
      </c>
      <c r="F3942" t="s">
        <v>1705</v>
      </c>
      <c r="G3942" t="s">
        <v>11702</v>
      </c>
      <c r="H3942" t="s">
        <v>9871</v>
      </c>
      <c r="O3942" t="s">
        <v>12219</v>
      </c>
      <c r="P3942">
        <f t="shared" si="61"/>
        <v>0</v>
      </c>
    </row>
    <row r="3943" spans="1:16" hidden="1" x14ac:dyDescent="0.25">
      <c r="A3943" t="str">
        <f>"ALARV07"</f>
        <v>ALARV07</v>
      </c>
      <c r="B3943" t="s">
        <v>693</v>
      </c>
      <c r="C3943">
        <v>0</v>
      </c>
      <c r="D3943" t="s">
        <v>16</v>
      </c>
      <c r="E3943">
        <v>0</v>
      </c>
      <c r="F3943" t="s">
        <v>1705</v>
      </c>
      <c r="G3943" t="s">
        <v>11702</v>
      </c>
      <c r="H3943" t="s">
        <v>9871</v>
      </c>
      <c r="O3943" t="s">
        <v>12220</v>
      </c>
      <c r="P3943">
        <f t="shared" si="61"/>
        <v>0</v>
      </c>
    </row>
    <row r="3944" spans="1:16" hidden="1" x14ac:dyDescent="0.25">
      <c r="A3944" t="str">
        <f>"ALAST04"</f>
        <v>ALAST04</v>
      </c>
      <c r="B3944" t="s">
        <v>17814</v>
      </c>
      <c r="C3944">
        <v>0</v>
      </c>
      <c r="D3944" t="s">
        <v>16</v>
      </c>
      <c r="E3944">
        <v>0</v>
      </c>
      <c r="F3944" t="s">
        <v>476</v>
      </c>
      <c r="G3944" t="s">
        <v>9920</v>
      </c>
      <c r="H3944" t="s">
        <v>9891</v>
      </c>
      <c r="O3944" t="s">
        <v>7179</v>
      </c>
      <c r="P3944">
        <f t="shared" si="61"/>
        <v>0</v>
      </c>
    </row>
    <row r="3945" spans="1:16" x14ac:dyDescent="0.25">
      <c r="A3945" t="str">
        <f>"QLAST01"</f>
        <v>QLAST01</v>
      </c>
      <c r="B3945" t="s">
        <v>17814</v>
      </c>
      <c r="C3945">
        <v>0</v>
      </c>
      <c r="D3945" t="s">
        <v>16</v>
      </c>
      <c r="E3945">
        <v>0</v>
      </c>
      <c r="F3945" t="s">
        <v>476</v>
      </c>
      <c r="G3945" t="s">
        <v>9920</v>
      </c>
      <c r="H3945" t="s">
        <v>9891</v>
      </c>
      <c r="O3945" t="s">
        <v>7191</v>
      </c>
      <c r="P3945">
        <f t="shared" si="61"/>
        <v>9</v>
      </c>
    </row>
    <row r="3946" spans="1:16" x14ac:dyDescent="0.25">
      <c r="A3946" t="str">
        <f>"ALAST02"</f>
        <v>ALAST02</v>
      </c>
      <c r="B3946" t="s">
        <v>17815</v>
      </c>
      <c r="C3946">
        <v>0</v>
      </c>
      <c r="D3946" t="s">
        <v>16</v>
      </c>
      <c r="E3946">
        <v>0</v>
      </c>
      <c r="F3946" t="s">
        <v>476</v>
      </c>
      <c r="G3946" t="s">
        <v>9920</v>
      </c>
      <c r="H3946" t="s">
        <v>9891</v>
      </c>
      <c r="O3946" t="s">
        <v>875</v>
      </c>
      <c r="P3946">
        <f t="shared" si="61"/>
        <v>8</v>
      </c>
    </row>
    <row r="3947" spans="1:16" x14ac:dyDescent="0.25">
      <c r="A3947" t="str">
        <f>"ALAST01"</f>
        <v>ALAST01</v>
      </c>
      <c r="B3947" t="s">
        <v>17816</v>
      </c>
      <c r="C3947">
        <v>0</v>
      </c>
      <c r="D3947" t="s">
        <v>1367</v>
      </c>
      <c r="E3947">
        <v>0</v>
      </c>
      <c r="F3947" t="s">
        <v>476</v>
      </c>
      <c r="G3947" t="s">
        <v>9920</v>
      </c>
      <c r="H3947" t="s">
        <v>9891</v>
      </c>
      <c r="O3947" t="s">
        <v>7193</v>
      </c>
      <c r="P3947">
        <f t="shared" si="61"/>
        <v>15</v>
      </c>
    </row>
    <row r="3948" spans="1:16" hidden="1" x14ac:dyDescent="0.25">
      <c r="A3948" t="str">
        <f>"QLAST03"</f>
        <v>QLAST03</v>
      </c>
      <c r="B3948" t="s">
        <v>17816</v>
      </c>
      <c r="C3948">
        <v>0</v>
      </c>
      <c r="D3948" t="s">
        <v>1367</v>
      </c>
      <c r="E3948">
        <v>0</v>
      </c>
      <c r="F3948" t="s">
        <v>476</v>
      </c>
      <c r="G3948" t="s">
        <v>9920</v>
      </c>
      <c r="H3948" t="s">
        <v>9891</v>
      </c>
      <c r="O3948" t="s">
        <v>17978</v>
      </c>
      <c r="P3948">
        <f t="shared" si="61"/>
        <v>0</v>
      </c>
    </row>
    <row r="3949" spans="1:16" hidden="1" x14ac:dyDescent="0.25">
      <c r="A3949" t="str">
        <f>"QLAST04"</f>
        <v>QLAST04</v>
      </c>
      <c r="B3949" t="s">
        <v>17817</v>
      </c>
      <c r="C3949">
        <v>0</v>
      </c>
      <c r="D3949" t="s">
        <v>379</v>
      </c>
      <c r="E3949">
        <v>0</v>
      </c>
      <c r="F3949" t="s">
        <v>476</v>
      </c>
      <c r="G3949" t="s">
        <v>9920</v>
      </c>
      <c r="H3949" t="s">
        <v>9891</v>
      </c>
      <c r="O3949" t="s">
        <v>17979</v>
      </c>
      <c r="P3949">
        <f t="shared" si="61"/>
        <v>0</v>
      </c>
    </row>
    <row r="3950" spans="1:16" x14ac:dyDescent="0.25">
      <c r="A3950" t="str">
        <f>"QLAST02"</f>
        <v>QLAST02</v>
      </c>
      <c r="B3950" t="s">
        <v>17818</v>
      </c>
      <c r="C3950">
        <v>0</v>
      </c>
      <c r="D3950" t="s">
        <v>379</v>
      </c>
      <c r="E3950">
        <v>0</v>
      </c>
      <c r="F3950" t="s">
        <v>10051</v>
      </c>
      <c r="G3950" t="s">
        <v>9920</v>
      </c>
      <c r="H3950" t="s">
        <v>9891</v>
      </c>
      <c r="O3950" t="s">
        <v>13990</v>
      </c>
      <c r="P3950">
        <f t="shared" si="61"/>
        <v>672</v>
      </c>
    </row>
    <row r="3951" spans="1:16" x14ac:dyDescent="0.25">
      <c r="A3951" t="str">
        <f>"ALAST03"</f>
        <v>ALAST03</v>
      </c>
      <c r="B3951" t="s">
        <v>17818</v>
      </c>
      <c r="C3951">
        <v>0</v>
      </c>
      <c r="D3951" t="s">
        <v>379</v>
      </c>
      <c r="E3951">
        <v>0</v>
      </c>
      <c r="F3951" t="s">
        <v>476</v>
      </c>
      <c r="G3951" t="s">
        <v>9920</v>
      </c>
      <c r="H3951" t="s">
        <v>9891</v>
      </c>
      <c r="O3951" t="s">
        <v>13989</v>
      </c>
      <c r="P3951">
        <f t="shared" si="61"/>
        <v>732</v>
      </c>
    </row>
    <row r="3952" spans="1:16" hidden="1" x14ac:dyDescent="0.25">
      <c r="A3952" t="str">
        <f>"ALATR01"</f>
        <v>ALATR01</v>
      </c>
      <c r="B3952" t="s">
        <v>11703</v>
      </c>
      <c r="C3952">
        <v>0</v>
      </c>
      <c r="D3952" t="s">
        <v>16</v>
      </c>
      <c r="E3952">
        <v>0</v>
      </c>
      <c r="F3952" t="s">
        <v>10605</v>
      </c>
      <c r="O3952" t="s">
        <v>12221</v>
      </c>
      <c r="P3952">
        <f t="shared" si="61"/>
        <v>0</v>
      </c>
    </row>
    <row r="3953" spans="1:16" hidden="1" x14ac:dyDescent="0.25">
      <c r="A3953" t="str">
        <f>"QLEBA01"</f>
        <v>QLEBA01</v>
      </c>
      <c r="B3953" t="s">
        <v>11704</v>
      </c>
      <c r="C3953">
        <v>0</v>
      </c>
      <c r="D3953" t="s">
        <v>16</v>
      </c>
      <c r="E3953">
        <v>0</v>
      </c>
      <c r="F3953" t="s">
        <v>337</v>
      </c>
      <c r="G3953" t="s">
        <v>11705</v>
      </c>
      <c r="O3953" t="s">
        <v>12222</v>
      </c>
      <c r="P3953">
        <f t="shared" si="61"/>
        <v>0</v>
      </c>
    </row>
    <row r="3954" spans="1:16" hidden="1" x14ac:dyDescent="0.25">
      <c r="A3954" t="str">
        <f>"ALEBA01"</f>
        <v>ALEBA01</v>
      </c>
      <c r="B3954" t="s">
        <v>11704</v>
      </c>
      <c r="C3954">
        <v>0</v>
      </c>
      <c r="D3954" t="s">
        <v>16</v>
      </c>
      <c r="E3954">
        <v>0</v>
      </c>
      <c r="F3954" t="s">
        <v>337</v>
      </c>
      <c r="G3954" t="s">
        <v>11705</v>
      </c>
      <c r="O3954" t="s">
        <v>12223</v>
      </c>
      <c r="P3954">
        <f t="shared" si="61"/>
        <v>0</v>
      </c>
    </row>
    <row r="3955" spans="1:16" hidden="1" x14ac:dyDescent="0.25">
      <c r="A3955" t="str">
        <f>"QLEBA02"</f>
        <v>QLEBA02</v>
      </c>
      <c r="B3955" t="s">
        <v>11706</v>
      </c>
      <c r="C3955">
        <v>0</v>
      </c>
      <c r="D3955" t="s">
        <v>16</v>
      </c>
      <c r="E3955">
        <v>0</v>
      </c>
      <c r="F3955" t="s">
        <v>337</v>
      </c>
      <c r="G3955" t="s">
        <v>11705</v>
      </c>
      <c r="O3955" t="s">
        <v>12224</v>
      </c>
      <c r="P3955">
        <f t="shared" si="61"/>
        <v>0</v>
      </c>
    </row>
    <row r="3956" spans="1:16" hidden="1" x14ac:dyDescent="0.25">
      <c r="A3956" t="str">
        <f>"ALEIL01"</f>
        <v>ALEIL01</v>
      </c>
      <c r="B3956" t="s">
        <v>11707</v>
      </c>
      <c r="C3956">
        <v>0</v>
      </c>
      <c r="D3956" t="s">
        <v>16</v>
      </c>
      <c r="E3956">
        <v>0</v>
      </c>
      <c r="F3956" t="s">
        <v>87</v>
      </c>
      <c r="O3956" t="s">
        <v>12225</v>
      </c>
      <c r="P3956">
        <f t="shared" si="61"/>
        <v>0</v>
      </c>
    </row>
    <row r="3957" spans="1:16" hidden="1" x14ac:dyDescent="0.25">
      <c r="A3957" t="str">
        <f>"QLEMA01"</f>
        <v>QLEMA01</v>
      </c>
      <c r="B3957" t="s">
        <v>13863</v>
      </c>
      <c r="C3957">
        <v>2020</v>
      </c>
      <c r="D3957" t="s">
        <v>16</v>
      </c>
      <c r="E3957">
        <v>40</v>
      </c>
      <c r="F3957" t="s">
        <v>153</v>
      </c>
      <c r="H3957" t="s">
        <v>9871</v>
      </c>
      <c r="O3957" t="s">
        <v>12226</v>
      </c>
      <c r="P3957">
        <f t="shared" si="61"/>
        <v>0</v>
      </c>
    </row>
    <row r="3958" spans="1:16" x14ac:dyDescent="0.25">
      <c r="A3958" t="str">
        <f>"ALEMA01"</f>
        <v>ALEMA01</v>
      </c>
      <c r="B3958" t="s">
        <v>13863</v>
      </c>
      <c r="C3958">
        <v>0</v>
      </c>
      <c r="D3958" t="s">
        <v>16</v>
      </c>
      <c r="E3958">
        <v>0</v>
      </c>
      <c r="F3958" t="s">
        <v>153</v>
      </c>
      <c r="H3958" t="s">
        <v>9871</v>
      </c>
      <c r="O3958" t="s">
        <v>13991</v>
      </c>
      <c r="P3958">
        <f t="shared" si="61"/>
        <v>491</v>
      </c>
    </row>
    <row r="3959" spans="1:16" hidden="1" x14ac:dyDescent="0.25">
      <c r="A3959" t="str">
        <f>"ALEMA03"</f>
        <v>ALEMA03</v>
      </c>
      <c r="B3959" t="s">
        <v>11708</v>
      </c>
      <c r="C3959">
        <v>0</v>
      </c>
      <c r="D3959" t="s">
        <v>16</v>
      </c>
      <c r="E3959">
        <v>0</v>
      </c>
      <c r="F3959" t="s">
        <v>153</v>
      </c>
      <c r="O3959" t="s">
        <v>17980</v>
      </c>
      <c r="P3959">
        <f t="shared" si="61"/>
        <v>0</v>
      </c>
    </row>
    <row r="3960" spans="1:16" x14ac:dyDescent="0.25">
      <c r="A3960" t="str">
        <f>"ALEMA02"</f>
        <v>ALEMA02</v>
      </c>
      <c r="B3960" t="s">
        <v>13864</v>
      </c>
      <c r="C3960">
        <v>0</v>
      </c>
      <c r="D3960" t="s">
        <v>16</v>
      </c>
      <c r="E3960">
        <v>0</v>
      </c>
      <c r="F3960" t="s">
        <v>153</v>
      </c>
      <c r="H3960" t="s">
        <v>9871</v>
      </c>
      <c r="O3960" t="s">
        <v>7204</v>
      </c>
      <c r="P3960">
        <f t="shared" si="61"/>
        <v>966</v>
      </c>
    </row>
    <row r="3961" spans="1:16" x14ac:dyDescent="0.25">
      <c r="A3961" t="str">
        <f>"QLEMA02"</f>
        <v>QLEMA02</v>
      </c>
      <c r="B3961" t="s">
        <v>13864</v>
      </c>
      <c r="C3961">
        <v>1224</v>
      </c>
      <c r="D3961" t="s">
        <v>16</v>
      </c>
      <c r="E3961">
        <v>24</v>
      </c>
      <c r="F3961" t="s">
        <v>153</v>
      </c>
      <c r="H3961" t="s">
        <v>9871</v>
      </c>
      <c r="O3961" t="s">
        <v>7208</v>
      </c>
      <c r="P3961">
        <f t="shared" si="61"/>
        <v>30</v>
      </c>
    </row>
    <row r="3962" spans="1:16" x14ac:dyDescent="0.25">
      <c r="A3962" t="str">
        <f>"ALEML01"</f>
        <v>ALEML01</v>
      </c>
      <c r="B3962" t="s">
        <v>17819</v>
      </c>
      <c r="C3962">
        <v>0</v>
      </c>
      <c r="D3962" t="s">
        <v>41</v>
      </c>
      <c r="E3962">
        <v>0</v>
      </c>
      <c r="F3962" t="s">
        <v>329</v>
      </c>
      <c r="H3962" t="s">
        <v>9876</v>
      </c>
      <c r="O3962" t="s">
        <v>7206</v>
      </c>
      <c r="P3962">
        <f t="shared" si="61"/>
        <v>440</v>
      </c>
    </row>
    <row r="3963" spans="1:16" hidden="1" x14ac:dyDescent="0.25">
      <c r="A3963" t="str">
        <f>"ALEMS01"</f>
        <v>ALEMS01</v>
      </c>
      <c r="B3963" t="s">
        <v>11709</v>
      </c>
      <c r="C3963">
        <v>0</v>
      </c>
      <c r="D3963" t="s">
        <v>16</v>
      </c>
      <c r="E3963">
        <v>0</v>
      </c>
      <c r="F3963" t="s">
        <v>9356</v>
      </c>
      <c r="O3963" t="s">
        <v>12227</v>
      </c>
      <c r="P3963">
        <f t="shared" si="61"/>
        <v>0</v>
      </c>
    </row>
    <row r="3964" spans="1:16" x14ac:dyDescent="0.25">
      <c r="A3964" t="str">
        <f>"ZZLEMA02"</f>
        <v>ZZLEMA02</v>
      </c>
      <c r="B3964" t="s">
        <v>11710</v>
      </c>
      <c r="C3964">
        <v>0</v>
      </c>
      <c r="D3964" t="s">
        <v>28</v>
      </c>
      <c r="E3964">
        <v>0</v>
      </c>
      <c r="G3964" t="s">
        <v>253</v>
      </c>
      <c r="O3964" t="s">
        <v>878</v>
      </c>
      <c r="P3964">
        <f t="shared" si="61"/>
        <v>74</v>
      </c>
    </row>
    <row r="3965" spans="1:16" x14ac:dyDescent="0.25">
      <c r="A3965" t="str">
        <f>"ZZLEMA01"</f>
        <v>ZZLEMA01</v>
      </c>
      <c r="B3965" t="s">
        <v>11711</v>
      </c>
      <c r="C3965">
        <v>0</v>
      </c>
      <c r="D3965" t="s">
        <v>28</v>
      </c>
      <c r="E3965">
        <v>0</v>
      </c>
      <c r="G3965" t="s">
        <v>253</v>
      </c>
      <c r="O3965" t="s">
        <v>884</v>
      </c>
      <c r="P3965">
        <f t="shared" si="61"/>
        <v>48</v>
      </c>
    </row>
    <row r="3966" spans="1:16" x14ac:dyDescent="0.25">
      <c r="A3966" t="str">
        <f>"ZZLEMAR02"</f>
        <v>ZZLEMAR02</v>
      </c>
      <c r="B3966" t="s">
        <v>9633</v>
      </c>
      <c r="C3966">
        <v>0</v>
      </c>
      <c r="D3966" t="s">
        <v>28</v>
      </c>
      <c r="E3966">
        <v>0</v>
      </c>
      <c r="O3966" t="s">
        <v>881</v>
      </c>
      <c r="P3966">
        <f t="shared" si="61"/>
        <v>80</v>
      </c>
    </row>
    <row r="3967" spans="1:16" hidden="1" x14ac:dyDescent="0.25">
      <c r="A3967" t="str">
        <f>"ZZLEMAR01"</f>
        <v>ZZLEMAR01</v>
      </c>
      <c r="B3967" t="s">
        <v>9631</v>
      </c>
      <c r="C3967">
        <v>1</v>
      </c>
      <c r="D3967" t="s">
        <v>28</v>
      </c>
      <c r="E3967">
        <v>1</v>
      </c>
      <c r="O3967" t="s">
        <v>12228</v>
      </c>
      <c r="P3967">
        <f t="shared" si="61"/>
        <v>0</v>
      </c>
    </row>
    <row r="3968" spans="1:16" hidden="1" x14ac:dyDescent="0.25">
      <c r="A3968" t="str">
        <f>"QLENA02"</f>
        <v>QLENA02</v>
      </c>
      <c r="B3968" t="s">
        <v>13866</v>
      </c>
      <c r="C3968">
        <v>4974</v>
      </c>
      <c r="D3968" t="s">
        <v>16</v>
      </c>
      <c r="E3968">
        <v>497</v>
      </c>
      <c r="F3968" t="s">
        <v>125</v>
      </c>
      <c r="G3968" t="s">
        <v>11712</v>
      </c>
      <c r="H3968" t="s">
        <v>9871</v>
      </c>
      <c r="O3968" t="s">
        <v>12229</v>
      </c>
      <c r="P3968">
        <f t="shared" si="61"/>
        <v>0</v>
      </c>
    </row>
    <row r="3969" spans="1:16" hidden="1" x14ac:dyDescent="0.25">
      <c r="A3969" t="str">
        <f>"ALENA02"</f>
        <v>ALENA02</v>
      </c>
      <c r="B3969" t="s">
        <v>13866</v>
      </c>
      <c r="C3969">
        <v>0</v>
      </c>
      <c r="D3969" t="s">
        <v>28</v>
      </c>
      <c r="E3969">
        <v>0</v>
      </c>
      <c r="O3969" t="s">
        <v>12230</v>
      </c>
      <c r="P3969">
        <f t="shared" si="61"/>
        <v>0</v>
      </c>
    </row>
    <row r="3970" spans="1:16" hidden="1" x14ac:dyDescent="0.25">
      <c r="A3970" t="str">
        <f>"QLENA01"</f>
        <v>QLENA01</v>
      </c>
      <c r="B3970" t="s">
        <v>13865</v>
      </c>
      <c r="C3970">
        <v>10016</v>
      </c>
      <c r="D3970" t="s">
        <v>16</v>
      </c>
      <c r="E3970">
        <v>500</v>
      </c>
      <c r="F3970" t="s">
        <v>125</v>
      </c>
      <c r="G3970" t="s">
        <v>11712</v>
      </c>
      <c r="H3970" t="s">
        <v>9871</v>
      </c>
      <c r="O3970" t="s">
        <v>12231</v>
      </c>
      <c r="P3970">
        <f t="shared" si="61"/>
        <v>0</v>
      </c>
    </row>
    <row r="3971" spans="1:16" hidden="1" x14ac:dyDescent="0.25">
      <c r="A3971" t="str">
        <f>"ALENA03"</f>
        <v>ALENA03</v>
      </c>
      <c r="B3971" t="s">
        <v>11713</v>
      </c>
      <c r="C3971">
        <v>0</v>
      </c>
      <c r="D3971" t="s">
        <v>16</v>
      </c>
      <c r="E3971">
        <v>0</v>
      </c>
      <c r="F3971" t="s">
        <v>125</v>
      </c>
      <c r="O3971" t="s">
        <v>12232</v>
      </c>
      <c r="P3971">
        <f t="shared" ref="P3971:P4034" si="62">SUMIFS($C$2:$C$7959,$B$2:$B$7959,O3971)</f>
        <v>0</v>
      </c>
    </row>
    <row r="3972" spans="1:16" hidden="1" x14ac:dyDescent="0.25">
      <c r="A3972" t="str">
        <f>"ALENA01"</f>
        <v>ALENA01</v>
      </c>
      <c r="B3972" t="s">
        <v>695</v>
      </c>
      <c r="C3972">
        <v>1344</v>
      </c>
      <c r="D3972" t="s">
        <v>28</v>
      </c>
      <c r="E3972">
        <v>33</v>
      </c>
      <c r="F3972" t="s">
        <v>125</v>
      </c>
      <c r="O3972" t="s">
        <v>12233</v>
      </c>
      <c r="P3972">
        <f t="shared" si="62"/>
        <v>0</v>
      </c>
    </row>
    <row r="3973" spans="1:16" hidden="1" x14ac:dyDescent="0.25">
      <c r="A3973" t="str">
        <f>"QLENA03"</f>
        <v>QLENA03</v>
      </c>
      <c r="B3973" t="s">
        <v>11713</v>
      </c>
      <c r="C3973">
        <v>8472</v>
      </c>
      <c r="D3973" t="s">
        <v>16</v>
      </c>
      <c r="E3973">
        <v>211</v>
      </c>
      <c r="F3973" t="s">
        <v>125</v>
      </c>
      <c r="G3973" t="s">
        <v>11712</v>
      </c>
      <c r="H3973" t="s">
        <v>9871</v>
      </c>
      <c r="O3973" t="s">
        <v>12234</v>
      </c>
      <c r="P3973">
        <f t="shared" si="62"/>
        <v>0</v>
      </c>
    </row>
    <row r="3974" spans="1:16" x14ac:dyDescent="0.25">
      <c r="A3974" t="str">
        <f>"ALENG01"</f>
        <v>ALENG01</v>
      </c>
      <c r="B3974" t="s">
        <v>11714</v>
      </c>
      <c r="C3974">
        <v>0</v>
      </c>
      <c r="D3974" t="s">
        <v>16</v>
      </c>
      <c r="E3974">
        <v>0</v>
      </c>
      <c r="F3974" t="s">
        <v>1577</v>
      </c>
      <c r="O3974" t="s">
        <v>13994</v>
      </c>
      <c r="P3974">
        <f t="shared" si="62"/>
        <v>643</v>
      </c>
    </row>
    <row r="3975" spans="1:16" x14ac:dyDescent="0.25">
      <c r="A3975" t="str">
        <f>"QLESE01"</f>
        <v>QLESE01</v>
      </c>
      <c r="B3975" t="s">
        <v>11715</v>
      </c>
      <c r="C3975">
        <v>0</v>
      </c>
      <c r="D3975" t="s">
        <v>41</v>
      </c>
      <c r="E3975">
        <v>0</v>
      </c>
      <c r="F3975" t="s">
        <v>337</v>
      </c>
      <c r="G3975" t="s">
        <v>11716</v>
      </c>
      <c r="O3975" t="s">
        <v>13993</v>
      </c>
      <c r="P3975">
        <f t="shared" si="62"/>
        <v>826</v>
      </c>
    </row>
    <row r="3976" spans="1:16" x14ac:dyDescent="0.25">
      <c r="A3976" t="str">
        <f>"QLICR02"</f>
        <v>QLICR02</v>
      </c>
      <c r="B3976" t="s">
        <v>17820</v>
      </c>
      <c r="C3976">
        <v>0</v>
      </c>
      <c r="D3976" t="s">
        <v>16</v>
      </c>
      <c r="E3976">
        <v>0</v>
      </c>
      <c r="F3976" t="s">
        <v>395</v>
      </c>
      <c r="G3976" t="s">
        <v>10078</v>
      </c>
      <c r="H3976" t="s">
        <v>9871</v>
      </c>
      <c r="O3976" t="s">
        <v>13992</v>
      </c>
      <c r="P3976">
        <f t="shared" si="62"/>
        <v>2870</v>
      </c>
    </row>
    <row r="3977" spans="1:16" x14ac:dyDescent="0.25">
      <c r="A3977" t="str">
        <f>"QLICR03"</f>
        <v>QLICR03</v>
      </c>
      <c r="B3977" t="s">
        <v>13867</v>
      </c>
      <c r="C3977">
        <v>44</v>
      </c>
      <c r="D3977" t="s">
        <v>16</v>
      </c>
      <c r="E3977">
        <v>2</v>
      </c>
      <c r="F3977" t="s">
        <v>395</v>
      </c>
      <c r="G3977" t="s">
        <v>10078</v>
      </c>
      <c r="H3977" t="s">
        <v>9871</v>
      </c>
      <c r="O3977" t="s">
        <v>13527</v>
      </c>
      <c r="P3977">
        <f t="shared" si="62"/>
        <v>18</v>
      </c>
    </row>
    <row r="3978" spans="1:16" x14ac:dyDescent="0.25">
      <c r="A3978" t="str">
        <f>"ALICR01"</f>
        <v>ALICR01</v>
      </c>
      <c r="B3978" t="s">
        <v>17821</v>
      </c>
      <c r="C3978">
        <v>0</v>
      </c>
      <c r="D3978" t="s">
        <v>16</v>
      </c>
      <c r="E3978">
        <v>0</v>
      </c>
      <c r="F3978" t="s">
        <v>395</v>
      </c>
      <c r="G3978" t="s">
        <v>10078</v>
      </c>
      <c r="H3978" t="s">
        <v>9871</v>
      </c>
      <c r="O3978" t="s">
        <v>13528</v>
      </c>
      <c r="P3978">
        <f t="shared" si="62"/>
        <v>18</v>
      </c>
    </row>
    <row r="3979" spans="1:16" hidden="1" x14ac:dyDescent="0.25">
      <c r="A3979" t="str">
        <f>"QLICR01"</f>
        <v>QLICR01</v>
      </c>
      <c r="B3979" t="s">
        <v>17821</v>
      </c>
      <c r="C3979">
        <v>0</v>
      </c>
      <c r="D3979" t="s">
        <v>16</v>
      </c>
      <c r="E3979">
        <v>0</v>
      </c>
      <c r="F3979" t="s">
        <v>395</v>
      </c>
      <c r="G3979" t="s">
        <v>10078</v>
      </c>
      <c r="H3979" t="s">
        <v>9871</v>
      </c>
      <c r="O3979" t="s">
        <v>12237</v>
      </c>
      <c r="P3979">
        <f t="shared" si="62"/>
        <v>0</v>
      </c>
    </row>
    <row r="3980" spans="1:16" hidden="1" x14ac:dyDescent="0.25">
      <c r="A3980" t="str">
        <f>"ALICR02"</f>
        <v>ALICR02</v>
      </c>
      <c r="B3980" t="s">
        <v>11717</v>
      </c>
      <c r="C3980">
        <v>0</v>
      </c>
      <c r="D3980" t="s">
        <v>16</v>
      </c>
      <c r="E3980">
        <v>0</v>
      </c>
      <c r="F3980" t="s">
        <v>395</v>
      </c>
      <c r="G3980" t="s">
        <v>10078</v>
      </c>
      <c r="O3980" t="s">
        <v>7217</v>
      </c>
      <c r="P3980">
        <f t="shared" si="62"/>
        <v>0</v>
      </c>
    </row>
    <row r="3981" spans="1:16" hidden="1" x14ac:dyDescent="0.25">
      <c r="A3981" t="str">
        <f>"QLIDI05"</f>
        <v>QLIDI05</v>
      </c>
      <c r="B3981" t="s">
        <v>13868</v>
      </c>
      <c r="C3981">
        <v>0</v>
      </c>
      <c r="D3981" t="s">
        <v>16</v>
      </c>
      <c r="E3981">
        <v>0</v>
      </c>
      <c r="F3981" t="s">
        <v>701</v>
      </c>
      <c r="G3981" t="s">
        <v>11718</v>
      </c>
      <c r="H3981" t="s">
        <v>9871</v>
      </c>
      <c r="O3981" t="s">
        <v>12239</v>
      </c>
      <c r="P3981">
        <f t="shared" si="62"/>
        <v>0</v>
      </c>
    </row>
    <row r="3982" spans="1:16" hidden="1" x14ac:dyDescent="0.25">
      <c r="A3982" t="str">
        <f>"ALIDI02"</f>
        <v>ALIDI02</v>
      </c>
      <c r="B3982" t="s">
        <v>11719</v>
      </c>
      <c r="C3982">
        <v>0</v>
      </c>
      <c r="D3982" t="s">
        <v>16</v>
      </c>
      <c r="E3982">
        <v>0</v>
      </c>
      <c r="F3982" t="s">
        <v>701</v>
      </c>
      <c r="G3982" t="s">
        <v>11720</v>
      </c>
      <c r="O3982" t="s">
        <v>7220</v>
      </c>
      <c r="P3982">
        <f t="shared" si="62"/>
        <v>0</v>
      </c>
    </row>
    <row r="3983" spans="1:16" hidden="1" x14ac:dyDescent="0.25">
      <c r="A3983" t="str">
        <f>"QLIDI03"</f>
        <v>QLIDI03</v>
      </c>
      <c r="B3983" t="s">
        <v>11719</v>
      </c>
      <c r="C3983">
        <v>0</v>
      </c>
      <c r="D3983" t="s">
        <v>16</v>
      </c>
      <c r="E3983">
        <v>0</v>
      </c>
      <c r="F3983" t="s">
        <v>701</v>
      </c>
      <c r="G3983" t="s">
        <v>11718</v>
      </c>
      <c r="H3983" t="s">
        <v>9871</v>
      </c>
      <c r="O3983" t="s">
        <v>12241</v>
      </c>
      <c r="P3983">
        <f t="shared" si="62"/>
        <v>0</v>
      </c>
    </row>
    <row r="3984" spans="1:16" hidden="1" x14ac:dyDescent="0.25">
      <c r="A3984" t="str">
        <f>"ALIDI04"</f>
        <v>ALIDI04</v>
      </c>
      <c r="B3984" t="s">
        <v>11719</v>
      </c>
      <c r="C3984">
        <v>0</v>
      </c>
      <c r="D3984" t="s">
        <v>28</v>
      </c>
      <c r="E3984">
        <v>0</v>
      </c>
      <c r="O3984" t="s">
        <v>12242</v>
      </c>
      <c r="P3984">
        <f t="shared" si="62"/>
        <v>0</v>
      </c>
    </row>
    <row r="3985" spans="1:16" hidden="1" x14ac:dyDescent="0.25">
      <c r="A3985" t="str">
        <f>"QLID01"</f>
        <v>QLID01</v>
      </c>
      <c r="B3985" t="s">
        <v>11719</v>
      </c>
      <c r="C3985">
        <v>0</v>
      </c>
      <c r="D3985" t="s">
        <v>16</v>
      </c>
      <c r="E3985">
        <v>0</v>
      </c>
      <c r="F3985" t="s">
        <v>701</v>
      </c>
      <c r="G3985" t="s">
        <v>11720</v>
      </c>
      <c r="H3985" t="s">
        <v>9891</v>
      </c>
      <c r="O3985" t="s">
        <v>12243</v>
      </c>
      <c r="P3985">
        <f t="shared" si="62"/>
        <v>0</v>
      </c>
    </row>
    <row r="3986" spans="1:16" hidden="1" x14ac:dyDescent="0.25">
      <c r="A3986" t="str">
        <f>"ALIDI01"</f>
        <v>ALIDI01</v>
      </c>
      <c r="B3986" t="s">
        <v>11719</v>
      </c>
      <c r="C3986">
        <v>0</v>
      </c>
      <c r="D3986" t="s">
        <v>16</v>
      </c>
      <c r="E3986">
        <v>0</v>
      </c>
      <c r="F3986" t="s">
        <v>701</v>
      </c>
      <c r="G3986" t="s">
        <v>11720</v>
      </c>
      <c r="H3986" t="s">
        <v>9891</v>
      </c>
      <c r="O3986" t="s">
        <v>12245</v>
      </c>
      <c r="P3986">
        <f t="shared" si="62"/>
        <v>0</v>
      </c>
    </row>
    <row r="3987" spans="1:16" hidden="1" x14ac:dyDescent="0.25">
      <c r="A3987" t="str">
        <f>"QLIDI04"</f>
        <v>QLIDI04</v>
      </c>
      <c r="B3987" t="s">
        <v>13512</v>
      </c>
      <c r="C3987">
        <v>3284</v>
      </c>
      <c r="D3987" t="s">
        <v>16</v>
      </c>
      <c r="E3987">
        <v>51</v>
      </c>
      <c r="F3987" t="s">
        <v>701</v>
      </c>
      <c r="G3987" t="s">
        <v>11718</v>
      </c>
      <c r="H3987" t="s">
        <v>9871</v>
      </c>
      <c r="O3987" t="s">
        <v>894</v>
      </c>
      <c r="P3987">
        <f t="shared" si="62"/>
        <v>0</v>
      </c>
    </row>
    <row r="3988" spans="1:16" x14ac:dyDescent="0.25">
      <c r="A3988" t="str">
        <f>"ALIDI03"</f>
        <v>ALIDI03</v>
      </c>
      <c r="B3988" t="s">
        <v>13512</v>
      </c>
      <c r="C3988">
        <v>0</v>
      </c>
      <c r="D3988" t="s">
        <v>16</v>
      </c>
      <c r="E3988">
        <v>0</v>
      </c>
      <c r="F3988" t="s">
        <v>701</v>
      </c>
      <c r="G3988" t="s">
        <v>11720</v>
      </c>
      <c r="H3988" t="s">
        <v>9871</v>
      </c>
      <c r="O3988" t="s">
        <v>897</v>
      </c>
      <c r="P3988">
        <f t="shared" si="62"/>
        <v>3</v>
      </c>
    </row>
    <row r="3989" spans="1:16" hidden="1" x14ac:dyDescent="0.25">
      <c r="A3989" t="str">
        <f>"QLIDI02"</f>
        <v>QLIDI02</v>
      </c>
      <c r="B3989" t="s">
        <v>13512</v>
      </c>
      <c r="C3989">
        <v>0</v>
      </c>
      <c r="D3989" t="s">
        <v>16</v>
      </c>
      <c r="E3989">
        <v>0</v>
      </c>
      <c r="F3989" t="s">
        <v>701</v>
      </c>
      <c r="G3989" t="s">
        <v>11720</v>
      </c>
      <c r="H3989" t="s">
        <v>9871</v>
      </c>
      <c r="O3989" t="s">
        <v>12246</v>
      </c>
      <c r="P3989">
        <f t="shared" si="62"/>
        <v>0</v>
      </c>
    </row>
    <row r="3990" spans="1:16" hidden="1" x14ac:dyDescent="0.25">
      <c r="A3990" t="str">
        <f>"ALIME01"</f>
        <v>ALIME01</v>
      </c>
      <c r="B3990" t="s">
        <v>11721</v>
      </c>
      <c r="C3990">
        <v>0</v>
      </c>
      <c r="D3990" t="s">
        <v>16</v>
      </c>
      <c r="E3990">
        <v>0</v>
      </c>
      <c r="F3990" t="s">
        <v>879</v>
      </c>
      <c r="O3990" t="s">
        <v>12247</v>
      </c>
      <c r="P3990">
        <f t="shared" si="62"/>
        <v>0</v>
      </c>
    </row>
    <row r="3991" spans="1:16" hidden="1" x14ac:dyDescent="0.25">
      <c r="A3991" t="str">
        <f>"ALIND04"</f>
        <v>ALIND04</v>
      </c>
      <c r="B3991" t="s">
        <v>706</v>
      </c>
      <c r="C3991">
        <v>0</v>
      </c>
      <c r="D3991" t="s">
        <v>16</v>
      </c>
      <c r="E3991">
        <v>0</v>
      </c>
      <c r="O3991" t="s">
        <v>12248</v>
      </c>
      <c r="P3991">
        <f t="shared" si="62"/>
        <v>0</v>
      </c>
    </row>
    <row r="3992" spans="1:16" hidden="1" x14ac:dyDescent="0.25">
      <c r="A3992" t="str">
        <f>"QLIND01"</f>
        <v>QLIND01</v>
      </c>
      <c r="B3992" t="s">
        <v>706</v>
      </c>
      <c r="C3992">
        <v>0</v>
      </c>
      <c r="D3992" t="s">
        <v>16</v>
      </c>
      <c r="E3992">
        <v>0</v>
      </c>
      <c r="F3992" t="s">
        <v>135</v>
      </c>
      <c r="G3992" t="s">
        <v>10567</v>
      </c>
      <c r="O3992" t="s">
        <v>12249</v>
      </c>
      <c r="P3992">
        <f t="shared" si="62"/>
        <v>0</v>
      </c>
    </row>
    <row r="3993" spans="1:16" hidden="1" x14ac:dyDescent="0.25">
      <c r="A3993" t="str">
        <f>"ALIND01"</f>
        <v>ALIND01</v>
      </c>
      <c r="B3993" t="s">
        <v>706</v>
      </c>
      <c r="C3993">
        <v>0</v>
      </c>
      <c r="D3993" t="s">
        <v>16</v>
      </c>
      <c r="E3993">
        <v>0</v>
      </c>
      <c r="F3993" t="s">
        <v>135</v>
      </c>
      <c r="G3993" t="s">
        <v>9875</v>
      </c>
      <c r="O3993" t="s">
        <v>12250</v>
      </c>
      <c r="P3993">
        <f t="shared" si="62"/>
        <v>0</v>
      </c>
    </row>
    <row r="3994" spans="1:16" hidden="1" x14ac:dyDescent="0.25">
      <c r="A3994" t="str">
        <f>"ALIND03"</f>
        <v>ALIND03</v>
      </c>
      <c r="B3994" t="s">
        <v>703</v>
      </c>
      <c r="C3994">
        <v>0</v>
      </c>
      <c r="D3994" t="s">
        <v>16</v>
      </c>
      <c r="E3994">
        <v>0</v>
      </c>
      <c r="O3994" t="s">
        <v>7227</v>
      </c>
      <c r="P3994">
        <f t="shared" si="62"/>
        <v>0</v>
      </c>
    </row>
    <row r="3995" spans="1:16" hidden="1" x14ac:dyDescent="0.25">
      <c r="A3995" t="str">
        <f>"QLIND02"</f>
        <v>QLIND02</v>
      </c>
      <c r="B3995" t="s">
        <v>703</v>
      </c>
      <c r="C3995">
        <v>0</v>
      </c>
      <c r="D3995" t="s">
        <v>16</v>
      </c>
      <c r="E3995">
        <v>0</v>
      </c>
      <c r="F3995" t="s">
        <v>135</v>
      </c>
      <c r="G3995" t="s">
        <v>10567</v>
      </c>
      <c r="O3995" t="s">
        <v>12251</v>
      </c>
      <c r="P3995">
        <f t="shared" si="62"/>
        <v>0</v>
      </c>
    </row>
    <row r="3996" spans="1:16" hidden="1" x14ac:dyDescent="0.25">
      <c r="A3996" t="str">
        <f>"ALIND02"</f>
        <v>ALIND02</v>
      </c>
      <c r="B3996" t="s">
        <v>703</v>
      </c>
      <c r="C3996">
        <v>0</v>
      </c>
      <c r="D3996" t="s">
        <v>16</v>
      </c>
      <c r="E3996">
        <v>0</v>
      </c>
      <c r="F3996" t="s">
        <v>135</v>
      </c>
      <c r="G3996" t="s">
        <v>9875</v>
      </c>
      <c r="O3996" t="s">
        <v>12254</v>
      </c>
      <c r="P3996">
        <f t="shared" si="62"/>
        <v>0</v>
      </c>
    </row>
    <row r="3997" spans="1:16" hidden="1" x14ac:dyDescent="0.25">
      <c r="A3997" t="str">
        <f>"ALITO01"</f>
        <v>ALITO01</v>
      </c>
      <c r="B3997" t="s">
        <v>11722</v>
      </c>
      <c r="C3997">
        <v>0</v>
      </c>
      <c r="D3997" t="s">
        <v>16</v>
      </c>
      <c r="E3997">
        <v>0</v>
      </c>
      <c r="F3997" t="s">
        <v>395</v>
      </c>
      <c r="G3997" t="s">
        <v>10019</v>
      </c>
      <c r="O3997" t="s">
        <v>12255</v>
      </c>
      <c r="P3997">
        <f t="shared" si="62"/>
        <v>0</v>
      </c>
    </row>
    <row r="3998" spans="1:16" hidden="1" x14ac:dyDescent="0.25">
      <c r="A3998" t="str">
        <f>"QLITO01"</f>
        <v>QLITO01</v>
      </c>
      <c r="B3998" t="s">
        <v>11723</v>
      </c>
      <c r="C3998">
        <v>0</v>
      </c>
      <c r="D3998" t="s">
        <v>16</v>
      </c>
      <c r="E3998">
        <v>0</v>
      </c>
      <c r="F3998" t="s">
        <v>395</v>
      </c>
      <c r="G3998" t="s">
        <v>10019</v>
      </c>
      <c r="O3998" t="s">
        <v>12256</v>
      </c>
      <c r="P3998">
        <f t="shared" si="62"/>
        <v>0</v>
      </c>
    </row>
    <row r="3999" spans="1:16" hidden="1" x14ac:dyDescent="0.25">
      <c r="A3999" t="str">
        <f>"QLIVA01"</f>
        <v>QLIVA01</v>
      </c>
      <c r="B3999" t="s">
        <v>17822</v>
      </c>
      <c r="C3999">
        <v>0</v>
      </c>
      <c r="D3999" t="s">
        <v>16</v>
      </c>
      <c r="E3999">
        <v>0</v>
      </c>
      <c r="F3999" t="s">
        <v>1159</v>
      </c>
      <c r="G3999" t="s">
        <v>10606</v>
      </c>
      <c r="H3999" t="s">
        <v>9891</v>
      </c>
      <c r="O3999" t="s">
        <v>12257</v>
      </c>
      <c r="P3999">
        <f t="shared" si="62"/>
        <v>0</v>
      </c>
    </row>
    <row r="4000" spans="1:16" x14ac:dyDescent="0.25">
      <c r="A4000" t="str">
        <f>"QLIVA03"</f>
        <v>QLIVA03</v>
      </c>
      <c r="B4000" t="s">
        <v>17823</v>
      </c>
      <c r="C4000">
        <v>0</v>
      </c>
      <c r="D4000" t="s">
        <v>16</v>
      </c>
      <c r="E4000">
        <v>0</v>
      </c>
      <c r="F4000" t="s">
        <v>1159</v>
      </c>
      <c r="G4000" t="s">
        <v>10606</v>
      </c>
      <c r="H4000" t="s">
        <v>9891</v>
      </c>
      <c r="O4000" t="s">
        <v>7247</v>
      </c>
      <c r="P4000">
        <f t="shared" si="62"/>
        <v>3000</v>
      </c>
    </row>
    <row r="4001" spans="1:16" hidden="1" x14ac:dyDescent="0.25">
      <c r="A4001" t="str">
        <f>"QLIVA02"</f>
        <v>QLIVA02</v>
      </c>
      <c r="B4001" t="s">
        <v>17824</v>
      </c>
      <c r="C4001">
        <v>0</v>
      </c>
      <c r="D4001" t="s">
        <v>16</v>
      </c>
      <c r="E4001">
        <v>0</v>
      </c>
      <c r="F4001" t="s">
        <v>1159</v>
      </c>
      <c r="G4001" t="s">
        <v>10606</v>
      </c>
      <c r="H4001" t="s">
        <v>9891</v>
      </c>
      <c r="O4001" t="s">
        <v>12258</v>
      </c>
      <c r="P4001">
        <f t="shared" si="62"/>
        <v>0</v>
      </c>
    </row>
    <row r="4002" spans="1:16" hidden="1" x14ac:dyDescent="0.25">
      <c r="A4002" t="str">
        <f>"ALOGA01"</f>
        <v>ALOGA01</v>
      </c>
      <c r="B4002" t="s">
        <v>17825</v>
      </c>
      <c r="C4002">
        <v>0</v>
      </c>
      <c r="D4002" t="s">
        <v>16</v>
      </c>
      <c r="E4002">
        <v>0</v>
      </c>
      <c r="F4002" t="s">
        <v>504</v>
      </c>
      <c r="G4002" t="s">
        <v>10185</v>
      </c>
      <c r="H4002" t="s">
        <v>9891</v>
      </c>
      <c r="O4002" t="s">
        <v>12259</v>
      </c>
      <c r="P4002">
        <f t="shared" si="62"/>
        <v>0</v>
      </c>
    </row>
    <row r="4003" spans="1:16" x14ac:dyDescent="0.25">
      <c r="A4003" t="str">
        <f>"QLOGA04"</f>
        <v>QLOGA04</v>
      </c>
      <c r="B4003" t="s">
        <v>17826</v>
      </c>
      <c r="C4003">
        <v>0</v>
      </c>
      <c r="D4003" t="s">
        <v>16</v>
      </c>
      <c r="E4003">
        <v>0</v>
      </c>
      <c r="F4003" t="s">
        <v>504</v>
      </c>
      <c r="G4003" t="s">
        <v>10185</v>
      </c>
      <c r="H4003" t="s">
        <v>9891</v>
      </c>
      <c r="O4003" t="s">
        <v>13996</v>
      </c>
      <c r="P4003">
        <f t="shared" si="62"/>
        <v>434</v>
      </c>
    </row>
    <row r="4004" spans="1:16" x14ac:dyDescent="0.25">
      <c r="A4004" t="str">
        <f>"QLOGA06"</f>
        <v>QLOGA06</v>
      </c>
      <c r="B4004" t="s">
        <v>17827</v>
      </c>
      <c r="C4004">
        <v>0</v>
      </c>
      <c r="D4004" t="s">
        <v>16</v>
      </c>
      <c r="E4004">
        <v>0</v>
      </c>
      <c r="F4004" t="s">
        <v>504</v>
      </c>
      <c r="G4004" t="s">
        <v>10185</v>
      </c>
      <c r="H4004" t="s">
        <v>9871</v>
      </c>
      <c r="O4004" t="s">
        <v>13995</v>
      </c>
      <c r="P4004">
        <f t="shared" si="62"/>
        <v>590</v>
      </c>
    </row>
    <row r="4005" spans="1:16" hidden="1" x14ac:dyDescent="0.25">
      <c r="A4005" t="str">
        <f>"ALOGA04"</f>
        <v>ALOGA04</v>
      </c>
      <c r="B4005" t="s">
        <v>13870</v>
      </c>
      <c r="C4005">
        <v>0</v>
      </c>
      <c r="D4005" t="s">
        <v>16</v>
      </c>
      <c r="E4005">
        <v>0</v>
      </c>
      <c r="F4005" t="s">
        <v>504</v>
      </c>
      <c r="G4005" t="s">
        <v>10185</v>
      </c>
      <c r="H4005" t="s">
        <v>9871</v>
      </c>
      <c r="O4005" t="s">
        <v>12261</v>
      </c>
      <c r="P4005">
        <f t="shared" si="62"/>
        <v>0</v>
      </c>
    </row>
    <row r="4006" spans="1:16" hidden="1" x14ac:dyDescent="0.25">
      <c r="A4006" t="str">
        <f>"QLOGA03"</f>
        <v>QLOGA03</v>
      </c>
      <c r="B4006" t="s">
        <v>13870</v>
      </c>
      <c r="C4006">
        <v>697</v>
      </c>
      <c r="D4006" t="s">
        <v>16</v>
      </c>
      <c r="E4006">
        <v>34</v>
      </c>
      <c r="F4006" t="s">
        <v>504</v>
      </c>
      <c r="G4006" t="s">
        <v>10185</v>
      </c>
      <c r="H4006" t="s">
        <v>9871</v>
      </c>
      <c r="O4006" t="s">
        <v>12262</v>
      </c>
      <c r="P4006">
        <f t="shared" si="62"/>
        <v>0</v>
      </c>
    </row>
    <row r="4007" spans="1:16" x14ac:dyDescent="0.25">
      <c r="A4007" t="str">
        <f>"QLOGA05"</f>
        <v>QLOGA05</v>
      </c>
      <c r="B4007" t="s">
        <v>17828</v>
      </c>
      <c r="C4007">
        <v>0</v>
      </c>
      <c r="D4007" t="s">
        <v>16</v>
      </c>
      <c r="E4007">
        <v>0</v>
      </c>
      <c r="F4007" t="s">
        <v>504</v>
      </c>
      <c r="G4007" t="s">
        <v>10185</v>
      </c>
      <c r="H4007" t="s">
        <v>9871</v>
      </c>
      <c r="O4007" t="s">
        <v>13998</v>
      </c>
      <c r="P4007">
        <f t="shared" si="62"/>
        <v>2325</v>
      </c>
    </row>
    <row r="4008" spans="1:16" hidden="1" x14ac:dyDescent="0.25">
      <c r="A4008" t="str">
        <f>"ALOGA02"</f>
        <v>ALOGA02</v>
      </c>
      <c r="B4008" t="s">
        <v>17829</v>
      </c>
      <c r="C4008">
        <v>0</v>
      </c>
      <c r="D4008" t="s">
        <v>16</v>
      </c>
      <c r="E4008">
        <v>0</v>
      </c>
      <c r="F4008" t="s">
        <v>504</v>
      </c>
      <c r="G4008" t="s">
        <v>10185</v>
      </c>
      <c r="H4008" t="s">
        <v>9871</v>
      </c>
      <c r="O4008" t="s">
        <v>13997</v>
      </c>
      <c r="P4008">
        <f t="shared" si="62"/>
        <v>0</v>
      </c>
    </row>
    <row r="4009" spans="1:16" x14ac:dyDescent="0.25">
      <c r="A4009" t="str">
        <f>"QLOGA02"</f>
        <v>QLOGA02</v>
      </c>
      <c r="B4009" t="s">
        <v>17830</v>
      </c>
      <c r="C4009">
        <v>0</v>
      </c>
      <c r="D4009" t="s">
        <v>16</v>
      </c>
      <c r="E4009">
        <v>0</v>
      </c>
      <c r="F4009" t="s">
        <v>504</v>
      </c>
      <c r="G4009" t="s">
        <v>10185</v>
      </c>
      <c r="H4009" t="s">
        <v>9871</v>
      </c>
      <c r="O4009" t="s">
        <v>7250</v>
      </c>
      <c r="P4009">
        <f t="shared" si="62"/>
        <v>105</v>
      </c>
    </row>
    <row r="4010" spans="1:16" hidden="1" x14ac:dyDescent="0.25">
      <c r="A4010" t="str">
        <f>"ALOGA07"</f>
        <v>ALOGA07</v>
      </c>
      <c r="B4010" t="s">
        <v>13871</v>
      </c>
      <c r="C4010">
        <v>0</v>
      </c>
      <c r="D4010" t="s">
        <v>16</v>
      </c>
      <c r="E4010">
        <v>0</v>
      </c>
      <c r="F4010" t="s">
        <v>504</v>
      </c>
      <c r="G4010" t="s">
        <v>10185</v>
      </c>
      <c r="O4010" t="s">
        <v>7285</v>
      </c>
      <c r="P4010">
        <f t="shared" si="62"/>
        <v>0</v>
      </c>
    </row>
    <row r="4011" spans="1:16" hidden="1" x14ac:dyDescent="0.25">
      <c r="A4011" t="str">
        <f>"QLOGA07"</f>
        <v>QLOGA07</v>
      </c>
      <c r="B4011" t="s">
        <v>13871</v>
      </c>
      <c r="C4011">
        <v>140</v>
      </c>
      <c r="D4011" t="s">
        <v>16</v>
      </c>
      <c r="E4011">
        <v>3</v>
      </c>
      <c r="F4011" t="s">
        <v>504</v>
      </c>
      <c r="G4011" t="s">
        <v>10185</v>
      </c>
      <c r="H4011" t="s">
        <v>9891</v>
      </c>
      <c r="O4011" t="s">
        <v>14001</v>
      </c>
      <c r="P4011">
        <f t="shared" si="62"/>
        <v>0</v>
      </c>
    </row>
    <row r="4012" spans="1:16" x14ac:dyDescent="0.25">
      <c r="A4012" t="str">
        <f>"ALOGA03"</f>
        <v>ALOGA03</v>
      </c>
      <c r="B4012" t="s">
        <v>17831</v>
      </c>
      <c r="C4012">
        <v>0</v>
      </c>
      <c r="D4012" t="s">
        <v>16</v>
      </c>
      <c r="E4012">
        <v>0</v>
      </c>
      <c r="F4012" t="s">
        <v>504</v>
      </c>
      <c r="G4012" t="s">
        <v>10185</v>
      </c>
      <c r="H4012" t="s">
        <v>9891</v>
      </c>
      <c r="O4012" t="s">
        <v>14005</v>
      </c>
      <c r="P4012">
        <f t="shared" si="62"/>
        <v>275</v>
      </c>
    </row>
    <row r="4013" spans="1:16" x14ac:dyDescent="0.25">
      <c r="A4013" t="str">
        <f>"QLOGA01"</f>
        <v>QLOGA01</v>
      </c>
      <c r="B4013" t="s">
        <v>13869</v>
      </c>
      <c r="C4013">
        <v>925</v>
      </c>
      <c r="D4013" t="s">
        <v>16</v>
      </c>
      <c r="E4013">
        <v>18</v>
      </c>
      <c r="F4013" t="s">
        <v>504</v>
      </c>
      <c r="G4013" t="s">
        <v>10185</v>
      </c>
      <c r="H4013" t="s">
        <v>9891</v>
      </c>
      <c r="O4013" t="s">
        <v>13999</v>
      </c>
      <c r="P4013">
        <f t="shared" si="62"/>
        <v>4</v>
      </c>
    </row>
    <row r="4014" spans="1:16" x14ac:dyDescent="0.25">
      <c r="A4014" t="str">
        <f>"ALOGR02"</f>
        <v>ALOGR02</v>
      </c>
      <c r="B4014" t="s">
        <v>11724</v>
      </c>
      <c r="C4014">
        <v>0</v>
      </c>
      <c r="D4014" t="s">
        <v>41</v>
      </c>
      <c r="E4014">
        <v>0</v>
      </c>
      <c r="F4014" t="s">
        <v>92</v>
      </c>
      <c r="G4014" t="s">
        <v>11725</v>
      </c>
      <c r="O4014" t="s">
        <v>12265</v>
      </c>
      <c r="P4014">
        <f t="shared" si="62"/>
        <v>820</v>
      </c>
    </row>
    <row r="4015" spans="1:16" x14ac:dyDescent="0.25">
      <c r="A4015" t="str">
        <f>"QLOGR01"</f>
        <v>QLOGR01</v>
      </c>
      <c r="B4015" t="s">
        <v>11726</v>
      </c>
      <c r="C4015">
        <v>0</v>
      </c>
      <c r="D4015" t="s">
        <v>41</v>
      </c>
      <c r="E4015">
        <v>0</v>
      </c>
      <c r="F4015" t="s">
        <v>92</v>
      </c>
      <c r="G4015" t="s">
        <v>11725</v>
      </c>
      <c r="O4015" t="s">
        <v>12266</v>
      </c>
      <c r="P4015">
        <f t="shared" si="62"/>
        <v>684</v>
      </c>
    </row>
    <row r="4016" spans="1:16" hidden="1" x14ac:dyDescent="0.25">
      <c r="A4016" t="str">
        <f>"ALOGR01"</f>
        <v>ALOGR01</v>
      </c>
      <c r="B4016" t="s">
        <v>11726</v>
      </c>
      <c r="C4016">
        <v>0</v>
      </c>
      <c r="D4016" t="s">
        <v>41</v>
      </c>
      <c r="E4016">
        <v>0</v>
      </c>
      <c r="F4016" t="s">
        <v>92</v>
      </c>
      <c r="G4016" t="s">
        <v>11725</v>
      </c>
      <c r="O4016" t="s">
        <v>14002</v>
      </c>
      <c r="P4016">
        <f t="shared" si="62"/>
        <v>0</v>
      </c>
    </row>
    <row r="4017" spans="1:16" hidden="1" x14ac:dyDescent="0.25">
      <c r="A4017" t="str">
        <f>"ALONG01"</f>
        <v>ALONG01</v>
      </c>
      <c r="B4017" t="s">
        <v>17832</v>
      </c>
      <c r="C4017">
        <v>0</v>
      </c>
      <c r="D4017" t="s">
        <v>41</v>
      </c>
      <c r="E4017">
        <v>0</v>
      </c>
      <c r="F4017" t="s">
        <v>10892</v>
      </c>
      <c r="G4017" t="s">
        <v>11727</v>
      </c>
      <c r="H4017" t="s">
        <v>9876</v>
      </c>
      <c r="O4017" t="s">
        <v>17981</v>
      </c>
      <c r="P4017">
        <f t="shared" si="62"/>
        <v>0</v>
      </c>
    </row>
    <row r="4018" spans="1:16" hidden="1" x14ac:dyDescent="0.25">
      <c r="A4018" t="str">
        <f>"QLONG01"</f>
        <v>QLONG01</v>
      </c>
      <c r="B4018" t="s">
        <v>17832</v>
      </c>
      <c r="C4018">
        <v>0</v>
      </c>
      <c r="D4018" t="s">
        <v>41</v>
      </c>
      <c r="E4018">
        <v>0</v>
      </c>
      <c r="F4018" t="s">
        <v>10892</v>
      </c>
      <c r="G4018" t="s">
        <v>11727</v>
      </c>
      <c r="H4018" t="s">
        <v>9876</v>
      </c>
      <c r="O4018" t="s">
        <v>14000</v>
      </c>
      <c r="P4018">
        <f t="shared" si="62"/>
        <v>0</v>
      </c>
    </row>
    <row r="4019" spans="1:16" x14ac:dyDescent="0.25">
      <c r="A4019" t="str">
        <f>"ALOSM02"</f>
        <v>ALOSM02</v>
      </c>
      <c r="B4019" t="s">
        <v>13872</v>
      </c>
      <c r="C4019">
        <v>0</v>
      </c>
      <c r="D4019" t="s">
        <v>16</v>
      </c>
      <c r="E4019">
        <v>0</v>
      </c>
      <c r="F4019" t="s">
        <v>21</v>
      </c>
      <c r="G4019" t="s">
        <v>11728</v>
      </c>
      <c r="H4019" t="s">
        <v>9876</v>
      </c>
      <c r="O4019" t="s">
        <v>14004</v>
      </c>
      <c r="P4019">
        <f t="shared" si="62"/>
        <v>1539</v>
      </c>
    </row>
    <row r="4020" spans="1:16" hidden="1" x14ac:dyDescent="0.25">
      <c r="A4020" t="str">
        <f>"QLOSM02"</f>
        <v>QLOSM02</v>
      </c>
      <c r="B4020" t="s">
        <v>13872</v>
      </c>
      <c r="C4020">
        <v>0</v>
      </c>
      <c r="D4020" t="s">
        <v>16</v>
      </c>
      <c r="E4020">
        <v>0</v>
      </c>
      <c r="F4020" t="s">
        <v>21</v>
      </c>
      <c r="G4020" t="s">
        <v>11728</v>
      </c>
      <c r="H4020" t="s">
        <v>9876</v>
      </c>
      <c r="O4020" t="s">
        <v>17982</v>
      </c>
      <c r="P4020">
        <f t="shared" si="62"/>
        <v>0</v>
      </c>
    </row>
    <row r="4021" spans="1:16" x14ac:dyDescent="0.25">
      <c r="A4021" t="str">
        <f>"ALOSM01"</f>
        <v>ALOSM01</v>
      </c>
      <c r="B4021" t="s">
        <v>17833</v>
      </c>
      <c r="C4021">
        <v>0</v>
      </c>
      <c r="D4021" t="s">
        <v>16</v>
      </c>
      <c r="E4021">
        <v>0</v>
      </c>
      <c r="F4021" t="s">
        <v>21</v>
      </c>
      <c r="G4021" t="s">
        <v>11728</v>
      </c>
      <c r="H4021" t="s">
        <v>9876</v>
      </c>
      <c r="O4021" t="s">
        <v>14003</v>
      </c>
      <c r="P4021">
        <f t="shared" si="62"/>
        <v>811</v>
      </c>
    </row>
    <row r="4022" spans="1:16" hidden="1" x14ac:dyDescent="0.25">
      <c r="A4022" t="str">
        <f>"QLOSM01"</f>
        <v>QLOSM01</v>
      </c>
      <c r="B4022" t="s">
        <v>17833</v>
      </c>
      <c r="C4022">
        <v>0</v>
      </c>
      <c r="D4022" t="s">
        <v>16</v>
      </c>
      <c r="E4022">
        <v>0</v>
      </c>
      <c r="F4022" t="s">
        <v>21</v>
      </c>
      <c r="G4022" t="s">
        <v>11728</v>
      </c>
      <c r="H4022" t="s">
        <v>9876</v>
      </c>
      <c r="O4022" t="s">
        <v>17983</v>
      </c>
      <c r="P4022">
        <f t="shared" si="62"/>
        <v>0</v>
      </c>
    </row>
    <row r="4023" spans="1:16" hidden="1" x14ac:dyDescent="0.25">
      <c r="A4023" t="str">
        <f>"ALOTS01"</f>
        <v>ALOTS01</v>
      </c>
      <c r="B4023" t="s">
        <v>11729</v>
      </c>
      <c r="C4023">
        <v>0</v>
      </c>
      <c r="D4023" t="s">
        <v>16</v>
      </c>
      <c r="E4023">
        <v>0</v>
      </c>
      <c r="F4023" t="s">
        <v>11730</v>
      </c>
      <c r="O4023" t="s">
        <v>17984</v>
      </c>
      <c r="P4023">
        <f t="shared" si="62"/>
        <v>0</v>
      </c>
    </row>
    <row r="4024" spans="1:16" hidden="1" x14ac:dyDescent="0.25">
      <c r="A4024" t="str">
        <f>"ALOYA01"</f>
        <v>ALOYA01</v>
      </c>
      <c r="B4024" t="s">
        <v>6017</v>
      </c>
      <c r="C4024">
        <v>0</v>
      </c>
      <c r="D4024" t="s">
        <v>16</v>
      </c>
      <c r="E4024">
        <v>0</v>
      </c>
      <c r="F4024" t="s">
        <v>9898</v>
      </c>
      <c r="G4024" t="s">
        <v>11731</v>
      </c>
      <c r="O4024" t="s">
        <v>17985</v>
      </c>
      <c r="P4024">
        <f t="shared" si="62"/>
        <v>0</v>
      </c>
    </row>
    <row r="4025" spans="1:16" x14ac:dyDescent="0.25">
      <c r="A4025" t="str">
        <f>"QLOYA01"</f>
        <v>QLOYA01</v>
      </c>
      <c r="B4025" t="s">
        <v>6017</v>
      </c>
      <c r="C4025">
        <v>3373</v>
      </c>
      <c r="D4025" t="s">
        <v>16</v>
      </c>
      <c r="E4025">
        <v>168</v>
      </c>
      <c r="F4025" t="s">
        <v>1881</v>
      </c>
      <c r="G4025" t="s">
        <v>11731</v>
      </c>
      <c r="O4025" t="s">
        <v>900</v>
      </c>
      <c r="P4025">
        <f t="shared" si="62"/>
        <v>80</v>
      </c>
    </row>
    <row r="4026" spans="1:16" hidden="1" x14ac:dyDescent="0.25">
      <c r="A4026" t="str">
        <f>"QLUDE02"</f>
        <v>QLUDE02</v>
      </c>
      <c r="B4026" t="s">
        <v>13874</v>
      </c>
      <c r="C4026">
        <v>844</v>
      </c>
      <c r="D4026" t="s">
        <v>16</v>
      </c>
      <c r="E4026">
        <v>28</v>
      </c>
      <c r="F4026" t="s">
        <v>153</v>
      </c>
      <c r="G4026" t="s">
        <v>10180</v>
      </c>
      <c r="H4026" t="s">
        <v>9871</v>
      </c>
      <c r="O4026" t="s">
        <v>12267</v>
      </c>
      <c r="P4026">
        <f t="shared" si="62"/>
        <v>0</v>
      </c>
    </row>
    <row r="4027" spans="1:16" x14ac:dyDescent="0.25">
      <c r="A4027" t="str">
        <f>"ALUDE01"</f>
        <v>ALUDE01</v>
      </c>
      <c r="B4027" t="s">
        <v>13873</v>
      </c>
      <c r="C4027">
        <v>0</v>
      </c>
      <c r="D4027" t="s">
        <v>16</v>
      </c>
      <c r="E4027">
        <v>0</v>
      </c>
      <c r="F4027" t="s">
        <v>153</v>
      </c>
      <c r="G4027" t="s">
        <v>10180</v>
      </c>
      <c r="H4027" t="s">
        <v>9871</v>
      </c>
      <c r="O4027" t="s">
        <v>7295</v>
      </c>
      <c r="P4027">
        <f t="shared" si="62"/>
        <v>10</v>
      </c>
    </row>
    <row r="4028" spans="1:16" hidden="1" x14ac:dyDescent="0.25">
      <c r="A4028" t="str">
        <f>"QLUDE01"</f>
        <v>QLUDE01</v>
      </c>
      <c r="B4028" t="s">
        <v>13873</v>
      </c>
      <c r="C4028">
        <v>864</v>
      </c>
      <c r="D4028" t="s">
        <v>16</v>
      </c>
      <c r="E4028">
        <v>17</v>
      </c>
      <c r="F4028" t="s">
        <v>153</v>
      </c>
      <c r="G4028" t="s">
        <v>10180</v>
      </c>
      <c r="H4028" t="s">
        <v>9871</v>
      </c>
      <c r="O4028" t="s">
        <v>12268</v>
      </c>
      <c r="P4028">
        <f t="shared" si="62"/>
        <v>0</v>
      </c>
    </row>
    <row r="4029" spans="1:16" x14ac:dyDescent="0.25">
      <c r="A4029" t="str">
        <f>"ALUGE01"</f>
        <v>ALUGE01</v>
      </c>
      <c r="B4029" t="s">
        <v>11732</v>
      </c>
      <c r="C4029">
        <v>0</v>
      </c>
      <c r="D4029" t="s">
        <v>16</v>
      </c>
      <c r="E4029">
        <v>0</v>
      </c>
      <c r="F4029" t="s">
        <v>135</v>
      </c>
      <c r="O4029" t="s">
        <v>904</v>
      </c>
      <c r="P4029">
        <f t="shared" si="62"/>
        <v>36</v>
      </c>
    </row>
    <row r="4030" spans="1:16" x14ac:dyDescent="0.25">
      <c r="A4030" t="str">
        <f>"QLUNA02"</f>
        <v>QLUNA02</v>
      </c>
      <c r="B4030" t="s">
        <v>6037</v>
      </c>
      <c r="C4030">
        <v>0</v>
      </c>
      <c r="D4030" t="s">
        <v>16</v>
      </c>
      <c r="E4030">
        <v>0</v>
      </c>
      <c r="F4030" t="s">
        <v>337</v>
      </c>
      <c r="G4030" t="s">
        <v>11733</v>
      </c>
      <c r="O4030" t="s">
        <v>7298</v>
      </c>
      <c r="P4030">
        <f t="shared" si="62"/>
        <v>15</v>
      </c>
    </row>
    <row r="4031" spans="1:16" x14ac:dyDescent="0.25">
      <c r="A4031" t="str">
        <f>"QLUNA01"</f>
        <v>QLUNA01</v>
      </c>
      <c r="B4031" t="s">
        <v>11734</v>
      </c>
      <c r="C4031">
        <v>0</v>
      </c>
      <c r="D4031" t="s">
        <v>16</v>
      </c>
      <c r="E4031">
        <v>0</v>
      </c>
      <c r="F4031" t="s">
        <v>337</v>
      </c>
      <c r="G4031" t="s">
        <v>11733</v>
      </c>
      <c r="O4031" t="s">
        <v>909</v>
      </c>
      <c r="P4031">
        <f t="shared" si="62"/>
        <v>4</v>
      </c>
    </row>
    <row r="4032" spans="1:16" x14ac:dyDescent="0.25">
      <c r="A4032" t="str">
        <f>"QLUNA03"</f>
        <v>QLUNA03</v>
      </c>
      <c r="B4032" t="s">
        <v>6041</v>
      </c>
      <c r="C4032">
        <v>0</v>
      </c>
      <c r="D4032" t="s">
        <v>16</v>
      </c>
      <c r="E4032">
        <v>0</v>
      </c>
      <c r="F4032" t="s">
        <v>337</v>
      </c>
      <c r="G4032" t="s">
        <v>11733</v>
      </c>
      <c r="O4032" t="s">
        <v>906</v>
      </c>
      <c r="P4032">
        <f t="shared" si="62"/>
        <v>5</v>
      </c>
    </row>
    <row r="4033" spans="1:16" hidden="1" x14ac:dyDescent="0.25">
      <c r="A4033" t="str">
        <f>"QMKFO01"</f>
        <v>QMKFO01</v>
      </c>
      <c r="B4033" t="s">
        <v>11735</v>
      </c>
      <c r="C4033">
        <v>0</v>
      </c>
      <c r="D4033" t="s">
        <v>41</v>
      </c>
      <c r="E4033">
        <v>0</v>
      </c>
      <c r="F4033" t="s">
        <v>1438</v>
      </c>
      <c r="O4033" t="s">
        <v>915</v>
      </c>
      <c r="P4033">
        <f t="shared" si="62"/>
        <v>0</v>
      </c>
    </row>
    <row r="4034" spans="1:16" x14ac:dyDescent="0.25">
      <c r="A4034" t="str">
        <f>"AMKP011"</f>
        <v>AMKP011</v>
      </c>
      <c r="B4034" t="s">
        <v>6390</v>
      </c>
      <c r="C4034">
        <v>0</v>
      </c>
      <c r="D4034" t="s">
        <v>41</v>
      </c>
      <c r="E4034">
        <v>0</v>
      </c>
      <c r="F4034" t="s">
        <v>656</v>
      </c>
      <c r="O4034" t="s">
        <v>14006</v>
      </c>
      <c r="P4034">
        <f t="shared" si="62"/>
        <v>34930</v>
      </c>
    </row>
    <row r="4035" spans="1:16" x14ac:dyDescent="0.25">
      <c r="A4035" t="str">
        <f>"QMKP01"</f>
        <v>QMKP01</v>
      </c>
      <c r="B4035" t="s">
        <v>6390</v>
      </c>
      <c r="C4035">
        <v>3063</v>
      </c>
      <c r="D4035" t="s">
        <v>41</v>
      </c>
      <c r="E4035">
        <v>153</v>
      </c>
      <c r="F4035" t="s">
        <v>656</v>
      </c>
      <c r="O4035" t="s">
        <v>13529</v>
      </c>
      <c r="P4035">
        <f t="shared" ref="P4035:P4098" si="63">SUMIFS($C$2:$C$7959,$B$2:$B$7959,O4035)</f>
        <v>66651</v>
      </c>
    </row>
    <row r="4036" spans="1:16" hidden="1" x14ac:dyDescent="0.25">
      <c r="A4036" t="str">
        <f>"AMKP01"</f>
        <v>AMKP01</v>
      </c>
      <c r="B4036" t="s">
        <v>6390</v>
      </c>
      <c r="C4036">
        <v>0</v>
      </c>
      <c r="D4036" t="s">
        <v>41</v>
      </c>
      <c r="E4036">
        <v>0</v>
      </c>
      <c r="F4036" t="s">
        <v>1029</v>
      </c>
      <c r="O4036" t="s">
        <v>12269</v>
      </c>
      <c r="P4036">
        <f t="shared" si="63"/>
        <v>0</v>
      </c>
    </row>
    <row r="4037" spans="1:16" x14ac:dyDescent="0.25">
      <c r="A4037" t="str">
        <f>"AMOPK01"</f>
        <v>AMOPK01</v>
      </c>
      <c r="B4037" t="s">
        <v>17834</v>
      </c>
      <c r="C4037">
        <v>0</v>
      </c>
      <c r="D4037" t="s">
        <v>843</v>
      </c>
      <c r="E4037">
        <v>0</v>
      </c>
      <c r="F4037" t="s">
        <v>11736</v>
      </c>
      <c r="H4037" t="s">
        <v>9871</v>
      </c>
      <c r="O4037" t="s">
        <v>919</v>
      </c>
      <c r="P4037">
        <f t="shared" si="63"/>
        <v>5</v>
      </c>
    </row>
    <row r="4038" spans="1:16" hidden="1" x14ac:dyDescent="0.25">
      <c r="A4038" t="str">
        <f>"QMOPK03"</f>
        <v>QMOPK03</v>
      </c>
      <c r="B4038" t="s">
        <v>17834</v>
      </c>
      <c r="C4038">
        <v>0</v>
      </c>
      <c r="D4038" t="s">
        <v>843</v>
      </c>
      <c r="E4038">
        <v>0</v>
      </c>
      <c r="F4038" t="s">
        <v>11736</v>
      </c>
      <c r="H4038" t="s">
        <v>9871</v>
      </c>
      <c r="O4038" t="s">
        <v>17986</v>
      </c>
      <c r="P4038">
        <f t="shared" si="63"/>
        <v>0</v>
      </c>
    </row>
    <row r="4039" spans="1:16" hidden="1" x14ac:dyDescent="0.25">
      <c r="A4039" t="str">
        <f>"QMOPK01"</f>
        <v>QMOPK01</v>
      </c>
      <c r="B4039" t="s">
        <v>11737</v>
      </c>
      <c r="C4039">
        <v>0</v>
      </c>
      <c r="D4039" t="s">
        <v>41</v>
      </c>
      <c r="E4039">
        <v>0</v>
      </c>
      <c r="F4039" t="s">
        <v>10363</v>
      </c>
      <c r="O4039" t="s">
        <v>12270</v>
      </c>
      <c r="P4039">
        <f t="shared" si="63"/>
        <v>0</v>
      </c>
    </row>
    <row r="4040" spans="1:16" hidden="1" x14ac:dyDescent="0.25">
      <c r="A4040" t="str">
        <f>"CMOPK01"</f>
        <v>CMOPK01</v>
      </c>
      <c r="B4040" t="s">
        <v>11738</v>
      </c>
      <c r="C4040">
        <v>0</v>
      </c>
      <c r="D4040" t="s">
        <v>843</v>
      </c>
      <c r="E4040">
        <v>0</v>
      </c>
      <c r="F4040" t="s">
        <v>10363</v>
      </c>
      <c r="O4040" t="s">
        <v>12271</v>
      </c>
      <c r="P4040">
        <f t="shared" si="63"/>
        <v>0</v>
      </c>
    </row>
    <row r="4041" spans="1:16" hidden="1" x14ac:dyDescent="0.25">
      <c r="A4041" t="str">
        <f>"QMOPK02"</f>
        <v>QMOPK02</v>
      </c>
      <c r="B4041" t="s">
        <v>11738</v>
      </c>
      <c r="C4041">
        <v>0</v>
      </c>
      <c r="D4041" t="s">
        <v>843</v>
      </c>
      <c r="E4041">
        <v>0</v>
      </c>
      <c r="F4041" t="s">
        <v>10363</v>
      </c>
      <c r="O4041" t="s">
        <v>12272</v>
      </c>
      <c r="P4041">
        <f t="shared" si="63"/>
        <v>0</v>
      </c>
    </row>
    <row r="4042" spans="1:16" x14ac:dyDescent="0.25">
      <c r="A4042" t="str">
        <f>"AMPSA01"</f>
        <v>AMPSA01</v>
      </c>
      <c r="B4042" t="s">
        <v>11739</v>
      </c>
      <c r="C4042">
        <v>0</v>
      </c>
      <c r="D4042" t="s">
        <v>41</v>
      </c>
      <c r="E4042">
        <v>0</v>
      </c>
      <c r="F4042" t="s">
        <v>879</v>
      </c>
      <c r="O4042" t="s">
        <v>9684</v>
      </c>
      <c r="P4042">
        <f t="shared" si="63"/>
        <v>133</v>
      </c>
    </row>
    <row r="4043" spans="1:16" hidden="1" x14ac:dyDescent="0.25">
      <c r="A4043" t="str">
        <f>"AMACE01"</f>
        <v>AMACE01</v>
      </c>
      <c r="B4043" t="s">
        <v>11740</v>
      </c>
      <c r="C4043">
        <v>0</v>
      </c>
      <c r="D4043" t="s">
        <v>41</v>
      </c>
      <c r="E4043">
        <v>0</v>
      </c>
      <c r="F4043" t="s">
        <v>921</v>
      </c>
      <c r="G4043" t="s">
        <v>11741</v>
      </c>
      <c r="O4043" t="s">
        <v>12273</v>
      </c>
      <c r="P4043">
        <f t="shared" si="63"/>
        <v>0</v>
      </c>
    </row>
    <row r="4044" spans="1:16" x14ac:dyDescent="0.25">
      <c r="A4044" t="str">
        <f>"AMACE02"</f>
        <v>AMACE02</v>
      </c>
      <c r="B4044" t="s">
        <v>6046</v>
      </c>
      <c r="C4044">
        <v>0</v>
      </c>
      <c r="D4044" t="s">
        <v>41</v>
      </c>
      <c r="E4044">
        <v>0</v>
      </c>
      <c r="F4044" t="s">
        <v>921</v>
      </c>
      <c r="G4044" t="s">
        <v>11741</v>
      </c>
      <c r="O4044" t="s">
        <v>12274</v>
      </c>
      <c r="P4044">
        <f t="shared" si="63"/>
        <v>660</v>
      </c>
    </row>
    <row r="4045" spans="1:16" hidden="1" x14ac:dyDescent="0.25">
      <c r="A4045" t="str">
        <f>"QMACE01"</f>
        <v>QMACE01</v>
      </c>
      <c r="B4045" t="s">
        <v>6046</v>
      </c>
      <c r="C4045">
        <v>7440</v>
      </c>
      <c r="D4045" t="s">
        <v>41</v>
      </c>
      <c r="E4045">
        <v>372</v>
      </c>
      <c r="F4045" t="s">
        <v>921</v>
      </c>
      <c r="G4045" t="s">
        <v>11741</v>
      </c>
      <c r="O4045" t="s">
        <v>12275</v>
      </c>
      <c r="P4045">
        <f t="shared" si="63"/>
        <v>0</v>
      </c>
    </row>
    <row r="4046" spans="1:16" hidden="1" x14ac:dyDescent="0.25">
      <c r="A4046" t="str">
        <f>"AMACE03"</f>
        <v>AMACE03</v>
      </c>
      <c r="B4046" t="s">
        <v>11742</v>
      </c>
      <c r="C4046">
        <v>0</v>
      </c>
      <c r="D4046" t="s">
        <v>41</v>
      </c>
      <c r="E4046">
        <v>0</v>
      </c>
      <c r="F4046" t="s">
        <v>921</v>
      </c>
      <c r="G4046" t="s">
        <v>11741</v>
      </c>
      <c r="O4046" t="s">
        <v>12277</v>
      </c>
      <c r="P4046">
        <f t="shared" si="63"/>
        <v>0</v>
      </c>
    </row>
    <row r="4047" spans="1:16" hidden="1" x14ac:dyDescent="0.25">
      <c r="A4047" t="str">
        <f>"QMACE02"</f>
        <v>QMACE02</v>
      </c>
      <c r="B4047" t="s">
        <v>11742</v>
      </c>
      <c r="C4047">
        <v>0</v>
      </c>
      <c r="D4047" t="s">
        <v>41</v>
      </c>
      <c r="E4047">
        <v>0</v>
      </c>
      <c r="F4047" t="s">
        <v>921</v>
      </c>
      <c r="G4047" t="s">
        <v>11741</v>
      </c>
      <c r="O4047" t="s">
        <v>17987</v>
      </c>
      <c r="P4047">
        <f t="shared" si="63"/>
        <v>0</v>
      </c>
    </row>
    <row r="4048" spans="1:16" hidden="1" x14ac:dyDescent="0.25">
      <c r="A4048" t="str">
        <f>"QMACO01"</f>
        <v>QMACO01</v>
      </c>
      <c r="B4048" t="s">
        <v>11743</v>
      </c>
      <c r="C4048">
        <v>0</v>
      </c>
      <c r="D4048" t="s">
        <v>41</v>
      </c>
      <c r="E4048">
        <v>0</v>
      </c>
      <c r="F4048" t="s">
        <v>9907</v>
      </c>
      <c r="G4048" t="s">
        <v>10024</v>
      </c>
      <c r="O4048" t="s">
        <v>17988</v>
      </c>
      <c r="P4048">
        <f t="shared" si="63"/>
        <v>0</v>
      </c>
    </row>
    <row r="4049" spans="1:16" hidden="1" x14ac:dyDescent="0.25">
      <c r="A4049" t="str">
        <f>"QMACO02"</f>
        <v>QMACO02</v>
      </c>
      <c r="B4049" t="s">
        <v>11744</v>
      </c>
      <c r="C4049">
        <v>0</v>
      </c>
      <c r="D4049" t="s">
        <v>41</v>
      </c>
      <c r="E4049">
        <v>0</v>
      </c>
      <c r="F4049" t="s">
        <v>9907</v>
      </c>
      <c r="G4049" t="s">
        <v>10024</v>
      </c>
      <c r="O4049" t="s">
        <v>14009</v>
      </c>
      <c r="P4049">
        <f t="shared" si="63"/>
        <v>0</v>
      </c>
    </row>
    <row r="4050" spans="1:16" hidden="1" x14ac:dyDescent="0.25">
      <c r="A4050" t="str">
        <f>"AMAES02"</f>
        <v>AMAES02</v>
      </c>
      <c r="B4050" t="s">
        <v>6062</v>
      </c>
      <c r="C4050">
        <v>0</v>
      </c>
      <c r="D4050" t="s">
        <v>16</v>
      </c>
      <c r="E4050">
        <v>0</v>
      </c>
      <c r="G4050" t="s">
        <v>11745</v>
      </c>
      <c r="O4050" t="s">
        <v>17989</v>
      </c>
      <c r="P4050">
        <f t="shared" si="63"/>
        <v>0</v>
      </c>
    </row>
    <row r="4051" spans="1:16" x14ac:dyDescent="0.25">
      <c r="A4051" t="str">
        <f>"QMAES01"</f>
        <v>QMAES01</v>
      </c>
      <c r="B4051" t="s">
        <v>6062</v>
      </c>
      <c r="C4051">
        <v>0</v>
      </c>
      <c r="D4051" t="s">
        <v>16</v>
      </c>
      <c r="E4051">
        <v>0</v>
      </c>
      <c r="F4051" t="s">
        <v>1364</v>
      </c>
      <c r="G4051" t="s">
        <v>11745</v>
      </c>
      <c r="O4051" t="s">
        <v>14010</v>
      </c>
      <c r="P4051">
        <f t="shared" si="63"/>
        <v>45</v>
      </c>
    </row>
    <row r="4052" spans="1:16" hidden="1" x14ac:dyDescent="0.25">
      <c r="A4052" t="str">
        <f>"AMAES03"</f>
        <v>AMAES03</v>
      </c>
      <c r="B4052" t="s">
        <v>6065</v>
      </c>
      <c r="C4052">
        <v>0</v>
      </c>
      <c r="D4052" t="s">
        <v>16</v>
      </c>
      <c r="E4052">
        <v>0</v>
      </c>
      <c r="O4052" t="s">
        <v>17990</v>
      </c>
      <c r="P4052">
        <f t="shared" si="63"/>
        <v>0</v>
      </c>
    </row>
    <row r="4053" spans="1:16" hidden="1" x14ac:dyDescent="0.25">
      <c r="A4053" t="str">
        <f>"AMAES01"</f>
        <v>AMAES01</v>
      </c>
      <c r="B4053" t="s">
        <v>6065</v>
      </c>
      <c r="C4053">
        <v>0</v>
      </c>
      <c r="D4053" t="s">
        <v>16</v>
      </c>
      <c r="E4053">
        <v>0</v>
      </c>
      <c r="F4053" t="s">
        <v>1364</v>
      </c>
      <c r="G4053" t="s">
        <v>11745</v>
      </c>
      <c r="O4053" t="s">
        <v>17991</v>
      </c>
      <c r="P4053">
        <f t="shared" si="63"/>
        <v>0</v>
      </c>
    </row>
    <row r="4054" spans="1:16" hidden="1" x14ac:dyDescent="0.25">
      <c r="A4054" t="str">
        <f>"QMAES02"</f>
        <v>QMAES02</v>
      </c>
      <c r="B4054" t="s">
        <v>6065</v>
      </c>
      <c r="C4054">
        <v>9920</v>
      </c>
      <c r="D4054" t="s">
        <v>16</v>
      </c>
      <c r="E4054">
        <v>496</v>
      </c>
      <c r="F4054" t="s">
        <v>1364</v>
      </c>
      <c r="G4054" t="s">
        <v>11745</v>
      </c>
      <c r="O4054" t="s">
        <v>17992</v>
      </c>
      <c r="P4054">
        <f t="shared" si="63"/>
        <v>0</v>
      </c>
    </row>
    <row r="4055" spans="1:16" hidden="1" x14ac:dyDescent="0.25">
      <c r="A4055" t="str">
        <f>"ZZMAGI01"</f>
        <v>ZZMAGI01</v>
      </c>
      <c r="B4055" t="s">
        <v>11746</v>
      </c>
      <c r="C4055">
        <v>0</v>
      </c>
      <c r="D4055" t="s">
        <v>28</v>
      </c>
      <c r="E4055">
        <v>0</v>
      </c>
      <c r="F4055" t="s">
        <v>879</v>
      </c>
      <c r="G4055" t="s">
        <v>253</v>
      </c>
      <c r="O4055" t="s">
        <v>17993</v>
      </c>
      <c r="P4055">
        <f t="shared" si="63"/>
        <v>0</v>
      </c>
    </row>
    <row r="4056" spans="1:16" hidden="1" x14ac:dyDescent="0.25">
      <c r="A4056" t="str">
        <f>"ZZMAGI03"</f>
        <v>ZZMAGI03</v>
      </c>
      <c r="B4056" t="s">
        <v>11747</v>
      </c>
      <c r="C4056">
        <v>0</v>
      </c>
      <c r="D4056" t="s">
        <v>28</v>
      </c>
      <c r="E4056">
        <v>0</v>
      </c>
      <c r="G4056" t="s">
        <v>253</v>
      </c>
      <c r="O4056" t="s">
        <v>17994</v>
      </c>
      <c r="P4056">
        <f t="shared" si="63"/>
        <v>0</v>
      </c>
    </row>
    <row r="4057" spans="1:16" hidden="1" x14ac:dyDescent="0.25">
      <c r="A4057" t="str">
        <f>"ZZMAGI02"</f>
        <v>ZZMAGI02</v>
      </c>
      <c r="B4057" t="s">
        <v>11748</v>
      </c>
      <c r="C4057">
        <v>0</v>
      </c>
      <c r="D4057" t="s">
        <v>28</v>
      </c>
      <c r="E4057">
        <v>0</v>
      </c>
      <c r="F4057" t="s">
        <v>879</v>
      </c>
      <c r="G4057" t="s">
        <v>253</v>
      </c>
      <c r="O4057" t="s">
        <v>14007</v>
      </c>
      <c r="P4057">
        <f t="shared" si="63"/>
        <v>0</v>
      </c>
    </row>
    <row r="4058" spans="1:16" hidden="1" x14ac:dyDescent="0.25">
      <c r="A4058" t="str">
        <f>"ZZMAGI04"</f>
        <v>ZZMAGI04</v>
      </c>
      <c r="B4058" t="s">
        <v>11749</v>
      </c>
      <c r="C4058">
        <v>0</v>
      </c>
      <c r="D4058" t="s">
        <v>28</v>
      </c>
      <c r="E4058">
        <v>0</v>
      </c>
      <c r="G4058" t="s">
        <v>253</v>
      </c>
      <c r="O4058" t="s">
        <v>17995</v>
      </c>
      <c r="P4058">
        <f t="shared" si="63"/>
        <v>0</v>
      </c>
    </row>
    <row r="4059" spans="1:16" hidden="1" x14ac:dyDescent="0.25">
      <c r="A4059" t="str">
        <f>"XMAGIC01"</f>
        <v>XMAGIC01</v>
      </c>
      <c r="B4059" t="s">
        <v>11750</v>
      </c>
      <c r="C4059">
        <v>0</v>
      </c>
      <c r="D4059" t="s">
        <v>28</v>
      </c>
      <c r="E4059">
        <v>0</v>
      </c>
      <c r="G4059" t="s">
        <v>253</v>
      </c>
      <c r="O4059" t="s">
        <v>17996</v>
      </c>
      <c r="P4059">
        <f t="shared" si="63"/>
        <v>0</v>
      </c>
    </row>
    <row r="4060" spans="1:16" hidden="1" x14ac:dyDescent="0.25">
      <c r="A4060" t="str">
        <f>"ZZMAGIC01"</f>
        <v>ZZMAGIC01</v>
      </c>
      <c r="B4060" t="s">
        <v>9635</v>
      </c>
      <c r="C4060">
        <v>0</v>
      </c>
      <c r="D4060" t="s">
        <v>28</v>
      </c>
      <c r="E4060">
        <v>0</v>
      </c>
      <c r="O4060" t="s">
        <v>17997</v>
      </c>
      <c r="P4060">
        <f t="shared" si="63"/>
        <v>0</v>
      </c>
    </row>
    <row r="4061" spans="1:16" hidden="1" x14ac:dyDescent="0.25">
      <c r="A4061" t="str">
        <f>"AMAGI01"</f>
        <v>AMAGI01</v>
      </c>
      <c r="B4061" t="s">
        <v>6067</v>
      </c>
      <c r="C4061">
        <v>0</v>
      </c>
      <c r="D4061" t="s">
        <v>16</v>
      </c>
      <c r="E4061">
        <v>0</v>
      </c>
      <c r="F4061" t="s">
        <v>476</v>
      </c>
      <c r="G4061" t="s">
        <v>10019</v>
      </c>
      <c r="O4061" t="s">
        <v>17998</v>
      </c>
      <c r="P4061">
        <f t="shared" si="63"/>
        <v>0</v>
      </c>
    </row>
    <row r="4062" spans="1:16" hidden="1" x14ac:dyDescent="0.25">
      <c r="A4062" t="str">
        <f>"QMAGI01"</f>
        <v>QMAGI01</v>
      </c>
      <c r="B4062" t="s">
        <v>6067</v>
      </c>
      <c r="C4062">
        <v>4047</v>
      </c>
      <c r="D4062" t="s">
        <v>16</v>
      </c>
      <c r="E4062">
        <v>202</v>
      </c>
      <c r="F4062" t="s">
        <v>476</v>
      </c>
      <c r="G4062" t="s">
        <v>10019</v>
      </c>
      <c r="O4062" t="s">
        <v>14008</v>
      </c>
      <c r="P4062">
        <f t="shared" si="63"/>
        <v>0</v>
      </c>
    </row>
    <row r="4063" spans="1:16" hidden="1" x14ac:dyDescent="0.25">
      <c r="A4063" t="str">
        <f>"QMAGI03"</f>
        <v>QMAGI03</v>
      </c>
      <c r="B4063" t="s">
        <v>6085</v>
      </c>
      <c r="C4063">
        <v>0</v>
      </c>
      <c r="D4063" t="s">
        <v>1367</v>
      </c>
      <c r="E4063">
        <v>0</v>
      </c>
      <c r="F4063" t="s">
        <v>476</v>
      </c>
      <c r="G4063" t="s">
        <v>10019</v>
      </c>
      <c r="O4063" t="s">
        <v>17999</v>
      </c>
      <c r="P4063">
        <f t="shared" si="63"/>
        <v>0</v>
      </c>
    </row>
    <row r="4064" spans="1:16" hidden="1" x14ac:dyDescent="0.25">
      <c r="A4064" t="str">
        <f>"QMAGI02"</f>
        <v>QMAGI02</v>
      </c>
      <c r="B4064" t="s">
        <v>6076</v>
      </c>
      <c r="C4064">
        <v>364</v>
      </c>
      <c r="D4064" t="s">
        <v>16</v>
      </c>
      <c r="E4064">
        <v>91</v>
      </c>
      <c r="F4064" t="s">
        <v>476</v>
      </c>
      <c r="G4064" t="s">
        <v>10019</v>
      </c>
      <c r="O4064" t="s">
        <v>18000</v>
      </c>
      <c r="P4064">
        <f t="shared" si="63"/>
        <v>0</v>
      </c>
    </row>
    <row r="4065" spans="1:16" hidden="1" x14ac:dyDescent="0.25">
      <c r="A4065" t="str">
        <f>"QMAGN01"</f>
        <v>QMAGN01</v>
      </c>
      <c r="B4065" t="s">
        <v>6092</v>
      </c>
      <c r="C4065">
        <v>0</v>
      </c>
      <c r="D4065" t="s">
        <v>41</v>
      </c>
      <c r="E4065">
        <v>0</v>
      </c>
      <c r="F4065" t="s">
        <v>1029</v>
      </c>
      <c r="O4065" t="s">
        <v>18001</v>
      </c>
      <c r="P4065">
        <f t="shared" si="63"/>
        <v>0</v>
      </c>
    </row>
    <row r="4066" spans="1:16" x14ac:dyDescent="0.25">
      <c r="A4066" t="str">
        <f>"AMGWS01"</f>
        <v>AMGWS01</v>
      </c>
      <c r="B4066" t="s">
        <v>11751</v>
      </c>
      <c r="C4066">
        <v>0</v>
      </c>
      <c r="D4066" t="s">
        <v>28</v>
      </c>
      <c r="E4066">
        <v>0</v>
      </c>
      <c r="O4066" t="s">
        <v>923</v>
      </c>
      <c r="P4066">
        <f t="shared" si="63"/>
        <v>500</v>
      </c>
    </row>
    <row r="4067" spans="1:16" hidden="1" x14ac:dyDescent="0.25">
      <c r="A4067" t="str">
        <f>"AMAGS01"</f>
        <v>AMAGS01</v>
      </c>
      <c r="B4067" t="s">
        <v>711</v>
      </c>
      <c r="C4067">
        <v>4</v>
      </c>
      <c r="D4067" t="s">
        <v>16</v>
      </c>
      <c r="E4067">
        <v>4</v>
      </c>
      <c r="F4067" t="s">
        <v>240</v>
      </c>
      <c r="O4067" t="s">
        <v>12278</v>
      </c>
      <c r="P4067">
        <f t="shared" si="63"/>
        <v>0</v>
      </c>
    </row>
    <row r="4068" spans="1:16" hidden="1" x14ac:dyDescent="0.25">
      <c r="A4068" t="str">
        <f>"AMAGU01"</f>
        <v>AMAGU01</v>
      </c>
      <c r="B4068" t="s">
        <v>11752</v>
      </c>
      <c r="C4068">
        <v>0</v>
      </c>
      <c r="D4068" t="s">
        <v>16</v>
      </c>
      <c r="E4068">
        <v>0</v>
      </c>
      <c r="F4068" t="s">
        <v>87</v>
      </c>
      <c r="O4068" t="s">
        <v>12280</v>
      </c>
      <c r="P4068">
        <f t="shared" si="63"/>
        <v>0</v>
      </c>
    </row>
    <row r="4069" spans="1:16" hidden="1" x14ac:dyDescent="0.25">
      <c r="A4069" t="str">
        <f>"QMAKL01"</f>
        <v>QMAKL01</v>
      </c>
      <c r="B4069" t="s">
        <v>17835</v>
      </c>
      <c r="C4069">
        <v>0</v>
      </c>
      <c r="D4069" t="s">
        <v>41</v>
      </c>
      <c r="E4069">
        <v>0</v>
      </c>
      <c r="F4069" t="s">
        <v>2737</v>
      </c>
      <c r="H4069" t="s">
        <v>9891</v>
      </c>
      <c r="O4069" t="s">
        <v>12281</v>
      </c>
      <c r="P4069">
        <f t="shared" si="63"/>
        <v>0</v>
      </c>
    </row>
    <row r="4070" spans="1:16" hidden="1" x14ac:dyDescent="0.25">
      <c r="A4070" t="str">
        <f>"QMALA01"</f>
        <v>QMALA01</v>
      </c>
      <c r="B4070" t="s">
        <v>6095</v>
      </c>
      <c r="C4070">
        <v>0</v>
      </c>
      <c r="D4070" t="s">
        <v>1367</v>
      </c>
      <c r="E4070">
        <v>0</v>
      </c>
      <c r="F4070" t="s">
        <v>879</v>
      </c>
      <c r="G4070" t="s">
        <v>9920</v>
      </c>
      <c r="O4070" t="s">
        <v>12282</v>
      </c>
      <c r="P4070">
        <f t="shared" si="63"/>
        <v>0</v>
      </c>
    </row>
    <row r="4071" spans="1:16" hidden="1" x14ac:dyDescent="0.25">
      <c r="A4071" t="str">
        <f>"AMAMI02"</f>
        <v>AMAMI02</v>
      </c>
      <c r="B4071" t="s">
        <v>6098</v>
      </c>
      <c r="C4071">
        <v>0</v>
      </c>
      <c r="D4071" t="s">
        <v>16</v>
      </c>
      <c r="E4071">
        <v>0</v>
      </c>
      <c r="F4071" t="s">
        <v>9995</v>
      </c>
      <c r="O4071" t="s">
        <v>7319</v>
      </c>
      <c r="P4071">
        <f t="shared" si="63"/>
        <v>0</v>
      </c>
    </row>
    <row r="4072" spans="1:16" hidden="1" x14ac:dyDescent="0.25">
      <c r="A4072" t="str">
        <f>"QMAMI03"</f>
        <v>QMAMI03</v>
      </c>
      <c r="B4072" t="s">
        <v>6098</v>
      </c>
      <c r="C4072">
        <v>0</v>
      </c>
      <c r="D4072" t="s">
        <v>16</v>
      </c>
      <c r="E4072">
        <v>0</v>
      </c>
      <c r="F4072" t="s">
        <v>1586</v>
      </c>
      <c r="O4072" t="s">
        <v>7321</v>
      </c>
      <c r="P4072">
        <f t="shared" si="63"/>
        <v>0</v>
      </c>
    </row>
    <row r="4073" spans="1:16" hidden="1" x14ac:dyDescent="0.25">
      <c r="A4073" t="str">
        <f>"AMAMI01"</f>
        <v>AMAMI01</v>
      </c>
      <c r="B4073" t="s">
        <v>6110</v>
      </c>
      <c r="C4073">
        <v>0</v>
      </c>
      <c r="D4073" t="s">
        <v>16</v>
      </c>
      <c r="E4073">
        <v>0</v>
      </c>
      <c r="F4073" t="s">
        <v>9995</v>
      </c>
      <c r="O4073" t="s">
        <v>12284</v>
      </c>
      <c r="P4073">
        <f t="shared" si="63"/>
        <v>0</v>
      </c>
    </row>
    <row r="4074" spans="1:16" hidden="1" x14ac:dyDescent="0.25">
      <c r="A4074" t="str">
        <f>"QMAMI04"</f>
        <v>QMAMI04</v>
      </c>
      <c r="B4074" t="s">
        <v>6110</v>
      </c>
      <c r="C4074">
        <v>418</v>
      </c>
      <c r="D4074" t="s">
        <v>16</v>
      </c>
      <c r="E4074">
        <v>20</v>
      </c>
      <c r="F4074" t="s">
        <v>1586</v>
      </c>
      <c r="O4074" t="s">
        <v>12285</v>
      </c>
      <c r="P4074">
        <f t="shared" si="63"/>
        <v>0</v>
      </c>
    </row>
    <row r="4075" spans="1:16" hidden="1" x14ac:dyDescent="0.25">
      <c r="A4075" t="str">
        <f>"AMAMI03"</f>
        <v>AMAMI03</v>
      </c>
      <c r="B4075" t="s">
        <v>11753</v>
      </c>
      <c r="C4075">
        <v>0</v>
      </c>
      <c r="D4075" t="s">
        <v>16</v>
      </c>
      <c r="E4075">
        <v>0</v>
      </c>
      <c r="F4075" t="s">
        <v>9995</v>
      </c>
      <c r="O4075" t="s">
        <v>12286</v>
      </c>
      <c r="P4075">
        <f t="shared" si="63"/>
        <v>0</v>
      </c>
    </row>
    <row r="4076" spans="1:16" hidden="1" x14ac:dyDescent="0.25">
      <c r="A4076" t="str">
        <f>"QMAMI05"</f>
        <v>QMAMI05</v>
      </c>
      <c r="B4076" t="s">
        <v>11753</v>
      </c>
      <c r="C4076">
        <v>0</v>
      </c>
      <c r="D4076" t="s">
        <v>16</v>
      </c>
      <c r="E4076">
        <v>0</v>
      </c>
      <c r="F4076" t="s">
        <v>1586</v>
      </c>
      <c r="O4076" t="s">
        <v>12287</v>
      </c>
      <c r="P4076">
        <f t="shared" si="63"/>
        <v>0</v>
      </c>
    </row>
    <row r="4077" spans="1:16" hidden="1" x14ac:dyDescent="0.25">
      <c r="A4077" t="str">
        <f>"QMAMI06"</f>
        <v>QMAMI06</v>
      </c>
      <c r="B4077" t="s">
        <v>6114</v>
      </c>
      <c r="C4077">
        <v>0</v>
      </c>
      <c r="D4077" t="s">
        <v>41</v>
      </c>
      <c r="E4077">
        <v>0</v>
      </c>
      <c r="F4077" t="s">
        <v>1586</v>
      </c>
      <c r="O4077" t="s">
        <v>12288</v>
      </c>
      <c r="P4077">
        <f t="shared" si="63"/>
        <v>0</v>
      </c>
    </row>
    <row r="4078" spans="1:16" hidden="1" x14ac:dyDescent="0.25">
      <c r="A4078" t="str">
        <f>"QMAMI08"</f>
        <v>QMAMI08</v>
      </c>
      <c r="B4078" t="s">
        <v>6124</v>
      </c>
      <c r="C4078">
        <v>0</v>
      </c>
      <c r="D4078" t="s">
        <v>41</v>
      </c>
      <c r="E4078">
        <v>0</v>
      </c>
      <c r="F4078" t="s">
        <v>1586</v>
      </c>
      <c r="O4078" t="s">
        <v>12289</v>
      </c>
      <c r="P4078">
        <f t="shared" si="63"/>
        <v>0</v>
      </c>
    </row>
    <row r="4079" spans="1:16" hidden="1" x14ac:dyDescent="0.25">
      <c r="A4079" t="str">
        <f>"QMAMI07"</f>
        <v>QMAMI07</v>
      </c>
      <c r="B4079" t="s">
        <v>6119</v>
      </c>
      <c r="C4079">
        <v>0</v>
      </c>
      <c r="D4079" t="s">
        <v>41</v>
      </c>
      <c r="E4079">
        <v>0</v>
      </c>
      <c r="F4079" t="s">
        <v>1586</v>
      </c>
      <c r="O4079" t="s">
        <v>12290</v>
      </c>
      <c r="P4079">
        <f t="shared" si="63"/>
        <v>0</v>
      </c>
    </row>
    <row r="4080" spans="1:16" x14ac:dyDescent="0.25">
      <c r="A4080" t="str">
        <f>"QMAMI01"</f>
        <v>QMAMI01</v>
      </c>
      <c r="B4080" t="s">
        <v>11754</v>
      </c>
      <c r="C4080">
        <v>0</v>
      </c>
      <c r="D4080" t="s">
        <v>41</v>
      </c>
      <c r="E4080">
        <v>0</v>
      </c>
      <c r="F4080" t="s">
        <v>9995</v>
      </c>
      <c r="O4080" t="s">
        <v>7338</v>
      </c>
      <c r="P4080">
        <f t="shared" si="63"/>
        <v>77244</v>
      </c>
    </row>
    <row r="4081" spans="1:16" hidden="1" x14ac:dyDescent="0.25">
      <c r="A4081" t="str">
        <f>"QMAMI02"</f>
        <v>QMAMI02</v>
      </c>
      <c r="B4081" t="s">
        <v>11755</v>
      </c>
      <c r="C4081">
        <v>0</v>
      </c>
      <c r="D4081" t="s">
        <v>41</v>
      </c>
      <c r="E4081">
        <v>0</v>
      </c>
      <c r="F4081" t="s">
        <v>9995</v>
      </c>
      <c r="O4081" t="s">
        <v>928</v>
      </c>
      <c r="P4081">
        <f t="shared" si="63"/>
        <v>0</v>
      </c>
    </row>
    <row r="4082" spans="1:16" hidden="1" x14ac:dyDescent="0.25">
      <c r="A4082" t="str">
        <f>"QMANC01"</f>
        <v>QMANC01</v>
      </c>
      <c r="B4082" t="s">
        <v>17836</v>
      </c>
      <c r="C4082">
        <v>0</v>
      </c>
      <c r="D4082" t="s">
        <v>843</v>
      </c>
      <c r="E4082">
        <v>0</v>
      </c>
      <c r="F4082" t="s">
        <v>128</v>
      </c>
      <c r="G4082" t="s">
        <v>10347</v>
      </c>
      <c r="H4082" t="s">
        <v>9871</v>
      </c>
      <c r="O4082" t="s">
        <v>12292</v>
      </c>
      <c r="P4082">
        <f t="shared" si="63"/>
        <v>0</v>
      </c>
    </row>
    <row r="4083" spans="1:16" hidden="1" x14ac:dyDescent="0.25">
      <c r="A4083" t="str">
        <f>"QMAND02"</f>
        <v>QMAND02</v>
      </c>
      <c r="B4083" t="s">
        <v>13876</v>
      </c>
      <c r="C4083">
        <v>0</v>
      </c>
      <c r="D4083" t="s">
        <v>16</v>
      </c>
      <c r="E4083">
        <v>0</v>
      </c>
      <c r="F4083" t="s">
        <v>504</v>
      </c>
      <c r="G4083" t="s">
        <v>10019</v>
      </c>
      <c r="H4083" t="s">
        <v>9871</v>
      </c>
      <c r="O4083" t="s">
        <v>12293</v>
      </c>
      <c r="P4083">
        <f t="shared" si="63"/>
        <v>0</v>
      </c>
    </row>
    <row r="4084" spans="1:16" hidden="1" x14ac:dyDescent="0.25">
      <c r="A4084" t="str">
        <f>"AMAND01"</f>
        <v>AMAND01</v>
      </c>
      <c r="B4084" t="s">
        <v>13876</v>
      </c>
      <c r="C4084">
        <v>0</v>
      </c>
      <c r="D4084" t="s">
        <v>16</v>
      </c>
      <c r="E4084">
        <v>0</v>
      </c>
      <c r="F4084" t="s">
        <v>504</v>
      </c>
      <c r="G4084" t="s">
        <v>10019</v>
      </c>
      <c r="H4084" t="s">
        <v>9871</v>
      </c>
      <c r="O4084" t="s">
        <v>9686</v>
      </c>
      <c r="P4084">
        <f t="shared" si="63"/>
        <v>0</v>
      </c>
    </row>
    <row r="4085" spans="1:16" hidden="1" x14ac:dyDescent="0.25">
      <c r="A4085" t="str">
        <f>"AMAND03"</f>
        <v>AMAND03</v>
      </c>
      <c r="B4085" t="s">
        <v>13875</v>
      </c>
      <c r="C4085">
        <v>0</v>
      </c>
      <c r="D4085" t="s">
        <v>1367</v>
      </c>
      <c r="E4085">
        <v>0</v>
      </c>
      <c r="F4085" t="s">
        <v>504</v>
      </c>
      <c r="G4085" t="s">
        <v>10019</v>
      </c>
      <c r="H4085" t="s">
        <v>9871</v>
      </c>
      <c r="O4085" t="s">
        <v>12294</v>
      </c>
      <c r="P4085">
        <f t="shared" si="63"/>
        <v>0</v>
      </c>
    </row>
    <row r="4086" spans="1:16" hidden="1" x14ac:dyDescent="0.25">
      <c r="A4086" t="str">
        <f>"QMAND01"</f>
        <v>QMAND01</v>
      </c>
      <c r="B4086" t="s">
        <v>13875</v>
      </c>
      <c r="C4086">
        <v>49</v>
      </c>
      <c r="D4086" t="s">
        <v>1367</v>
      </c>
      <c r="E4086">
        <v>49</v>
      </c>
      <c r="F4086" t="s">
        <v>504</v>
      </c>
      <c r="G4086" t="s">
        <v>10019</v>
      </c>
      <c r="H4086" t="s">
        <v>9871</v>
      </c>
      <c r="O4086" t="s">
        <v>12295</v>
      </c>
      <c r="P4086">
        <f t="shared" si="63"/>
        <v>0</v>
      </c>
    </row>
    <row r="4087" spans="1:16" hidden="1" x14ac:dyDescent="0.25">
      <c r="A4087" t="str">
        <f>"QMAND06"</f>
        <v>QMAND06</v>
      </c>
      <c r="B4087" t="s">
        <v>17837</v>
      </c>
      <c r="C4087">
        <v>0</v>
      </c>
      <c r="D4087" t="s">
        <v>4777</v>
      </c>
      <c r="E4087">
        <v>0</v>
      </c>
      <c r="F4087" t="s">
        <v>504</v>
      </c>
      <c r="G4087" t="s">
        <v>10019</v>
      </c>
      <c r="H4087" t="s">
        <v>9871</v>
      </c>
      <c r="O4087" t="s">
        <v>12296</v>
      </c>
      <c r="P4087">
        <f t="shared" si="63"/>
        <v>0</v>
      </c>
    </row>
    <row r="4088" spans="1:16" hidden="1" x14ac:dyDescent="0.25">
      <c r="A4088" t="str">
        <f>"QMAND05"</f>
        <v>QMAND05</v>
      </c>
      <c r="B4088" t="s">
        <v>17838</v>
      </c>
      <c r="C4088">
        <v>0</v>
      </c>
      <c r="D4088" t="s">
        <v>16</v>
      </c>
      <c r="E4088">
        <v>0</v>
      </c>
      <c r="F4088" t="s">
        <v>504</v>
      </c>
      <c r="G4088" t="s">
        <v>10019</v>
      </c>
      <c r="H4088" t="s">
        <v>9871</v>
      </c>
      <c r="O4088" t="s">
        <v>14011</v>
      </c>
      <c r="P4088">
        <f t="shared" si="63"/>
        <v>0</v>
      </c>
    </row>
    <row r="4089" spans="1:16" hidden="1" x14ac:dyDescent="0.25">
      <c r="A4089" t="str">
        <f>"AMAND04"</f>
        <v>AMAND04</v>
      </c>
      <c r="B4089" t="s">
        <v>17839</v>
      </c>
      <c r="C4089">
        <v>0</v>
      </c>
      <c r="D4089" t="s">
        <v>379</v>
      </c>
      <c r="E4089">
        <v>0</v>
      </c>
      <c r="F4089" t="s">
        <v>504</v>
      </c>
      <c r="G4089" t="s">
        <v>10019</v>
      </c>
      <c r="H4089" t="s">
        <v>9871</v>
      </c>
      <c r="O4089" t="s">
        <v>18002</v>
      </c>
      <c r="P4089">
        <f t="shared" si="63"/>
        <v>0</v>
      </c>
    </row>
    <row r="4090" spans="1:16" hidden="1" x14ac:dyDescent="0.25">
      <c r="A4090" t="str">
        <f>"QMAND03"</f>
        <v>QMAND03</v>
      </c>
      <c r="B4090" t="s">
        <v>17839</v>
      </c>
      <c r="C4090">
        <v>0</v>
      </c>
      <c r="D4090" t="s">
        <v>379</v>
      </c>
      <c r="E4090">
        <v>0</v>
      </c>
      <c r="F4090" t="s">
        <v>504</v>
      </c>
      <c r="G4090" t="s">
        <v>10019</v>
      </c>
      <c r="H4090" t="s">
        <v>9871</v>
      </c>
      <c r="O4090" t="s">
        <v>18003</v>
      </c>
      <c r="P4090">
        <f t="shared" si="63"/>
        <v>0</v>
      </c>
    </row>
    <row r="4091" spans="1:16" hidden="1" x14ac:dyDescent="0.25">
      <c r="A4091" t="str">
        <f>"QMAND04"</f>
        <v>QMAND04</v>
      </c>
      <c r="B4091" t="s">
        <v>17840</v>
      </c>
      <c r="C4091">
        <v>0</v>
      </c>
      <c r="D4091" t="s">
        <v>16</v>
      </c>
      <c r="E4091">
        <v>0</v>
      </c>
      <c r="F4091" t="s">
        <v>504</v>
      </c>
      <c r="G4091" t="s">
        <v>10019</v>
      </c>
      <c r="H4091" t="s">
        <v>9871</v>
      </c>
      <c r="O4091" t="s">
        <v>12297</v>
      </c>
      <c r="P4091">
        <f t="shared" si="63"/>
        <v>0</v>
      </c>
    </row>
    <row r="4092" spans="1:16" x14ac:dyDescent="0.25">
      <c r="A4092" t="str">
        <f>"AMAND02"</f>
        <v>AMAND02</v>
      </c>
      <c r="B4092" t="s">
        <v>17840</v>
      </c>
      <c r="C4092">
        <v>0</v>
      </c>
      <c r="D4092" t="s">
        <v>16</v>
      </c>
      <c r="E4092">
        <v>0</v>
      </c>
      <c r="F4092" t="s">
        <v>504</v>
      </c>
      <c r="G4092" t="s">
        <v>10019</v>
      </c>
      <c r="H4092" t="s">
        <v>9871</v>
      </c>
      <c r="O4092" t="s">
        <v>7358</v>
      </c>
      <c r="P4092">
        <f t="shared" si="63"/>
        <v>162</v>
      </c>
    </row>
    <row r="4093" spans="1:16" hidden="1" x14ac:dyDescent="0.25">
      <c r="A4093" t="str">
        <f>"QMANG02"</f>
        <v>QMANG02</v>
      </c>
      <c r="B4093" t="s">
        <v>17841</v>
      </c>
      <c r="C4093">
        <v>0</v>
      </c>
      <c r="D4093" t="s">
        <v>16</v>
      </c>
      <c r="E4093">
        <v>0</v>
      </c>
      <c r="F4093" t="s">
        <v>504</v>
      </c>
      <c r="G4093" t="s">
        <v>9899</v>
      </c>
      <c r="H4093" t="s">
        <v>9871</v>
      </c>
      <c r="O4093" t="s">
        <v>12298</v>
      </c>
      <c r="P4093">
        <f t="shared" si="63"/>
        <v>0</v>
      </c>
    </row>
    <row r="4094" spans="1:16" hidden="1" x14ac:dyDescent="0.25">
      <c r="A4094" t="str">
        <f>"QMANG01"</f>
        <v>QMANG01</v>
      </c>
      <c r="B4094" t="s">
        <v>17842</v>
      </c>
      <c r="C4094">
        <v>0</v>
      </c>
      <c r="D4094" t="s">
        <v>16</v>
      </c>
      <c r="E4094">
        <v>0</v>
      </c>
      <c r="F4094" t="s">
        <v>504</v>
      </c>
      <c r="G4094" t="s">
        <v>9899</v>
      </c>
      <c r="H4094" t="s">
        <v>9871</v>
      </c>
      <c r="O4094" t="s">
        <v>1646</v>
      </c>
      <c r="P4094">
        <f t="shared" si="63"/>
        <v>0</v>
      </c>
    </row>
    <row r="4095" spans="1:16" hidden="1" x14ac:dyDescent="0.25">
      <c r="A4095" t="str">
        <f>"ZZMANG01"</f>
        <v>ZZMANG01</v>
      </c>
      <c r="B4095" t="s">
        <v>9637</v>
      </c>
      <c r="C4095">
        <v>6</v>
      </c>
      <c r="D4095" t="s">
        <v>28</v>
      </c>
      <c r="E4095">
        <v>6</v>
      </c>
      <c r="F4095" t="s">
        <v>879</v>
      </c>
      <c r="G4095" t="s">
        <v>253</v>
      </c>
      <c r="O4095" t="s">
        <v>12299</v>
      </c>
      <c r="P4095">
        <f t="shared" si="63"/>
        <v>0</v>
      </c>
    </row>
    <row r="4096" spans="1:16" hidden="1" x14ac:dyDescent="0.25">
      <c r="A4096" t="str">
        <f>"ZZMANG02"</f>
        <v>ZZMANG02</v>
      </c>
      <c r="B4096" t="s">
        <v>11756</v>
      </c>
      <c r="C4096">
        <v>0</v>
      </c>
      <c r="D4096" t="s">
        <v>28</v>
      </c>
      <c r="E4096">
        <v>0</v>
      </c>
      <c r="F4096" t="s">
        <v>879</v>
      </c>
      <c r="G4096" t="s">
        <v>253</v>
      </c>
      <c r="O4096" t="s">
        <v>12300</v>
      </c>
      <c r="P4096">
        <f t="shared" si="63"/>
        <v>0</v>
      </c>
    </row>
    <row r="4097" spans="1:16" hidden="1" x14ac:dyDescent="0.25">
      <c r="A4097" t="str">
        <f>"AMANG01"</f>
        <v>AMANG01</v>
      </c>
      <c r="B4097" t="s">
        <v>11757</v>
      </c>
      <c r="C4097">
        <v>0</v>
      </c>
      <c r="D4097" t="s">
        <v>28</v>
      </c>
      <c r="E4097">
        <v>0</v>
      </c>
      <c r="F4097" t="s">
        <v>11758</v>
      </c>
      <c r="O4097" t="s">
        <v>1650</v>
      </c>
      <c r="P4097">
        <f t="shared" si="63"/>
        <v>0</v>
      </c>
    </row>
    <row r="4098" spans="1:16" hidden="1" x14ac:dyDescent="0.25">
      <c r="A4098" t="str">
        <f>"AMANG02"</f>
        <v>AMANG02</v>
      </c>
      <c r="B4098" t="s">
        <v>11759</v>
      </c>
      <c r="C4098">
        <v>0</v>
      </c>
      <c r="D4098" t="s">
        <v>28</v>
      </c>
      <c r="E4098">
        <v>0</v>
      </c>
      <c r="F4098" t="s">
        <v>11758</v>
      </c>
      <c r="O4098" t="s">
        <v>1662</v>
      </c>
      <c r="P4098">
        <f t="shared" si="63"/>
        <v>0</v>
      </c>
    </row>
    <row r="4099" spans="1:16" hidden="1" x14ac:dyDescent="0.25">
      <c r="A4099" t="str">
        <f>"QMANG03"</f>
        <v>QMANG03</v>
      </c>
      <c r="B4099" t="s">
        <v>11760</v>
      </c>
      <c r="C4099">
        <v>0</v>
      </c>
      <c r="D4099" t="s">
        <v>28</v>
      </c>
      <c r="E4099">
        <v>0</v>
      </c>
      <c r="F4099" t="s">
        <v>11758</v>
      </c>
      <c r="O4099" t="s">
        <v>1652</v>
      </c>
      <c r="P4099">
        <f t="shared" ref="P4099:P4162" si="64">SUMIFS($C$2:$C$7959,$B$2:$B$7959,O4099)</f>
        <v>0</v>
      </c>
    </row>
    <row r="4100" spans="1:16" hidden="1" x14ac:dyDescent="0.25">
      <c r="A4100" t="str">
        <f>"AMANI02"</f>
        <v>AMANI02</v>
      </c>
      <c r="B4100" t="s">
        <v>17843</v>
      </c>
      <c r="C4100">
        <v>0</v>
      </c>
      <c r="D4100" t="s">
        <v>41</v>
      </c>
      <c r="E4100">
        <v>0</v>
      </c>
      <c r="F4100" t="s">
        <v>1705</v>
      </c>
      <c r="G4100" t="s">
        <v>10024</v>
      </c>
      <c r="H4100" t="s">
        <v>9871</v>
      </c>
      <c r="O4100" t="s">
        <v>1654</v>
      </c>
      <c r="P4100">
        <f t="shared" si="64"/>
        <v>0</v>
      </c>
    </row>
    <row r="4101" spans="1:16" hidden="1" x14ac:dyDescent="0.25">
      <c r="A4101" t="str">
        <f>"QMANI03"</f>
        <v>QMANI03</v>
      </c>
      <c r="B4101" t="s">
        <v>17843</v>
      </c>
      <c r="C4101">
        <v>0</v>
      </c>
      <c r="D4101" t="s">
        <v>41</v>
      </c>
      <c r="E4101">
        <v>0</v>
      </c>
      <c r="F4101" t="s">
        <v>1705</v>
      </c>
      <c r="G4101" t="s">
        <v>10024</v>
      </c>
      <c r="H4101" t="s">
        <v>9871</v>
      </c>
      <c r="O4101" t="s">
        <v>1664</v>
      </c>
      <c r="P4101">
        <f t="shared" si="64"/>
        <v>0</v>
      </c>
    </row>
    <row r="4102" spans="1:16" hidden="1" x14ac:dyDescent="0.25">
      <c r="A4102" t="str">
        <f>"QMANI01"</f>
        <v>QMANI01</v>
      </c>
      <c r="B4102" t="s">
        <v>11761</v>
      </c>
      <c r="C4102">
        <v>0</v>
      </c>
      <c r="D4102" t="s">
        <v>41</v>
      </c>
      <c r="E4102">
        <v>0</v>
      </c>
      <c r="F4102" t="s">
        <v>1393</v>
      </c>
      <c r="G4102" t="s">
        <v>10242</v>
      </c>
      <c r="O4102" t="s">
        <v>12302</v>
      </c>
      <c r="P4102">
        <f t="shared" si="64"/>
        <v>0</v>
      </c>
    </row>
    <row r="4103" spans="1:16" hidden="1" x14ac:dyDescent="0.25">
      <c r="A4103" t="str">
        <f>"AMANI01"</f>
        <v>AMANI01</v>
      </c>
      <c r="B4103" t="s">
        <v>11761</v>
      </c>
      <c r="C4103">
        <v>0</v>
      </c>
      <c r="D4103" t="s">
        <v>41</v>
      </c>
      <c r="E4103">
        <v>0</v>
      </c>
      <c r="F4103" t="s">
        <v>1393</v>
      </c>
      <c r="G4103" t="s">
        <v>10242</v>
      </c>
      <c r="O4103" t="s">
        <v>12303</v>
      </c>
      <c r="P4103">
        <f t="shared" si="64"/>
        <v>0</v>
      </c>
    </row>
    <row r="4104" spans="1:16" hidden="1" x14ac:dyDescent="0.25">
      <c r="A4104" t="str">
        <f>"QMANI02"</f>
        <v>QMANI02</v>
      </c>
      <c r="B4104" t="s">
        <v>11762</v>
      </c>
      <c r="C4104">
        <v>0</v>
      </c>
      <c r="D4104" t="s">
        <v>41</v>
      </c>
      <c r="E4104">
        <v>0</v>
      </c>
      <c r="F4104" t="s">
        <v>1393</v>
      </c>
      <c r="G4104" t="s">
        <v>10242</v>
      </c>
      <c r="O4104" t="s">
        <v>12304</v>
      </c>
      <c r="P4104">
        <f t="shared" si="64"/>
        <v>0</v>
      </c>
    </row>
    <row r="4105" spans="1:16" hidden="1" x14ac:dyDescent="0.25">
      <c r="A4105" t="str">
        <f>"AMANO01"</f>
        <v>AMANO01</v>
      </c>
      <c r="B4105" t="s">
        <v>13877</v>
      </c>
      <c r="C4105">
        <v>0</v>
      </c>
      <c r="D4105" t="s">
        <v>41</v>
      </c>
      <c r="E4105">
        <v>0</v>
      </c>
      <c r="F4105" t="s">
        <v>355</v>
      </c>
      <c r="H4105" t="s">
        <v>9876</v>
      </c>
      <c r="O4105" t="s">
        <v>12305</v>
      </c>
      <c r="P4105">
        <f t="shared" si="64"/>
        <v>0</v>
      </c>
    </row>
    <row r="4106" spans="1:16" hidden="1" x14ac:dyDescent="0.25">
      <c r="A4106" t="str">
        <f>"QMANO01"</f>
        <v>QMANO01</v>
      </c>
      <c r="B4106" t="s">
        <v>13877</v>
      </c>
      <c r="C4106">
        <v>17661</v>
      </c>
      <c r="D4106" t="s">
        <v>41</v>
      </c>
      <c r="E4106">
        <v>883</v>
      </c>
      <c r="F4106" t="s">
        <v>355</v>
      </c>
      <c r="H4106" t="s">
        <v>9876</v>
      </c>
      <c r="O4106" t="s">
        <v>12306</v>
      </c>
      <c r="P4106">
        <f t="shared" si="64"/>
        <v>0</v>
      </c>
    </row>
    <row r="4107" spans="1:16" hidden="1" x14ac:dyDescent="0.25">
      <c r="A4107" t="str">
        <f>"AMANO03"</f>
        <v>AMANO03</v>
      </c>
      <c r="B4107" t="s">
        <v>13877</v>
      </c>
      <c r="C4107">
        <v>0</v>
      </c>
      <c r="D4107" t="s">
        <v>28</v>
      </c>
      <c r="E4107">
        <v>0</v>
      </c>
      <c r="O4107" t="s">
        <v>1668</v>
      </c>
      <c r="P4107">
        <f t="shared" si="64"/>
        <v>0</v>
      </c>
    </row>
    <row r="4108" spans="1:16" hidden="1" x14ac:dyDescent="0.25">
      <c r="A4108" t="str">
        <f>"AMANO02"</f>
        <v>AMANO02</v>
      </c>
      <c r="B4108" t="s">
        <v>713</v>
      </c>
      <c r="C4108">
        <v>4</v>
      </c>
      <c r="D4108" t="s">
        <v>41</v>
      </c>
      <c r="E4108">
        <v>4</v>
      </c>
      <c r="F4108" t="s">
        <v>355</v>
      </c>
      <c r="O4108" t="s">
        <v>1656</v>
      </c>
      <c r="P4108">
        <f t="shared" si="64"/>
        <v>0</v>
      </c>
    </row>
    <row r="4109" spans="1:16" hidden="1" x14ac:dyDescent="0.25">
      <c r="A4109" t="str">
        <f>"QMANO03"</f>
        <v>QMANO03</v>
      </c>
      <c r="B4109" t="s">
        <v>6139</v>
      </c>
      <c r="C4109">
        <v>190</v>
      </c>
      <c r="D4109" t="s">
        <v>16</v>
      </c>
      <c r="E4109">
        <v>12</v>
      </c>
      <c r="F4109" t="s">
        <v>355</v>
      </c>
      <c r="O4109" t="s">
        <v>1658</v>
      </c>
      <c r="P4109">
        <f t="shared" si="64"/>
        <v>0</v>
      </c>
    </row>
    <row r="4110" spans="1:16" hidden="1" x14ac:dyDescent="0.25">
      <c r="A4110" t="str">
        <f>"QMANO04"</f>
        <v>QMANO04</v>
      </c>
      <c r="B4110" t="s">
        <v>6142</v>
      </c>
      <c r="C4110">
        <v>315</v>
      </c>
      <c r="D4110" t="s">
        <v>16</v>
      </c>
      <c r="E4110">
        <v>15</v>
      </c>
      <c r="F4110" t="s">
        <v>355</v>
      </c>
      <c r="O4110" t="s">
        <v>1660</v>
      </c>
      <c r="P4110">
        <f t="shared" si="64"/>
        <v>0</v>
      </c>
    </row>
    <row r="4111" spans="1:16" hidden="1" x14ac:dyDescent="0.25">
      <c r="A4111" t="str">
        <f>"QMANO02"</f>
        <v>QMANO02</v>
      </c>
      <c r="B4111" t="s">
        <v>6136</v>
      </c>
      <c r="C4111">
        <v>110</v>
      </c>
      <c r="D4111" t="s">
        <v>16</v>
      </c>
      <c r="E4111">
        <v>7</v>
      </c>
      <c r="F4111" t="s">
        <v>355</v>
      </c>
      <c r="O4111" t="s">
        <v>12307</v>
      </c>
      <c r="P4111">
        <f t="shared" si="64"/>
        <v>0</v>
      </c>
    </row>
    <row r="4112" spans="1:16" hidden="1" x14ac:dyDescent="0.25">
      <c r="A4112" t="str">
        <f>"QMANT02"</f>
        <v>QMANT02</v>
      </c>
      <c r="B4112" t="s">
        <v>11763</v>
      </c>
      <c r="C4112">
        <v>0</v>
      </c>
      <c r="D4112" t="s">
        <v>41</v>
      </c>
      <c r="E4112">
        <v>0</v>
      </c>
      <c r="F4112" t="s">
        <v>21</v>
      </c>
      <c r="G4112" t="s">
        <v>9976</v>
      </c>
      <c r="O4112" t="s">
        <v>12308</v>
      </c>
      <c r="P4112">
        <f t="shared" si="64"/>
        <v>0</v>
      </c>
    </row>
    <row r="4113" spans="1:16" hidden="1" x14ac:dyDescent="0.25">
      <c r="A4113" t="str">
        <f>"QMANT01"</f>
        <v>QMANT01</v>
      </c>
      <c r="B4113" t="s">
        <v>11764</v>
      </c>
      <c r="C4113">
        <v>0</v>
      </c>
      <c r="D4113" t="s">
        <v>41</v>
      </c>
      <c r="E4113">
        <v>0</v>
      </c>
      <c r="F4113" t="s">
        <v>21</v>
      </c>
      <c r="G4113" t="s">
        <v>9976</v>
      </c>
      <c r="O4113" t="s">
        <v>1641</v>
      </c>
      <c r="P4113">
        <f t="shared" si="64"/>
        <v>0</v>
      </c>
    </row>
    <row r="4114" spans="1:16" hidden="1" x14ac:dyDescent="0.25">
      <c r="A4114" t="str">
        <f>"AMANU01"</f>
        <v>AMANU01</v>
      </c>
      <c r="B4114" t="s">
        <v>11765</v>
      </c>
      <c r="C4114">
        <v>0</v>
      </c>
      <c r="D4114" t="s">
        <v>16</v>
      </c>
      <c r="E4114">
        <v>0</v>
      </c>
      <c r="F4114" t="s">
        <v>10517</v>
      </c>
      <c r="O4114" t="s">
        <v>1644</v>
      </c>
      <c r="P4114">
        <f t="shared" si="64"/>
        <v>0</v>
      </c>
    </row>
    <row r="4115" spans="1:16" hidden="1" x14ac:dyDescent="0.25">
      <c r="A4115" t="str">
        <f>"AMANU02"</f>
        <v>AMANU02</v>
      </c>
      <c r="B4115" t="s">
        <v>11766</v>
      </c>
      <c r="C4115">
        <v>0</v>
      </c>
      <c r="D4115" t="s">
        <v>16</v>
      </c>
      <c r="E4115">
        <v>0</v>
      </c>
      <c r="F4115" t="s">
        <v>10517</v>
      </c>
      <c r="O4115" t="s">
        <v>1648</v>
      </c>
      <c r="P4115">
        <f t="shared" si="64"/>
        <v>0</v>
      </c>
    </row>
    <row r="4116" spans="1:16" hidden="1" x14ac:dyDescent="0.25">
      <c r="A4116" t="str">
        <f>"AMANZ04"</f>
        <v>AMANZ04</v>
      </c>
      <c r="B4116" t="s">
        <v>6144</v>
      </c>
      <c r="C4116">
        <v>0</v>
      </c>
      <c r="D4116" t="s">
        <v>41</v>
      </c>
      <c r="E4116">
        <v>0</v>
      </c>
      <c r="O4116" t="s">
        <v>12309</v>
      </c>
      <c r="P4116">
        <f t="shared" si="64"/>
        <v>0</v>
      </c>
    </row>
    <row r="4117" spans="1:16" hidden="1" x14ac:dyDescent="0.25">
      <c r="A4117" t="str">
        <f>"AMANZ01"</f>
        <v>AMANZ01</v>
      </c>
      <c r="B4117" t="s">
        <v>6144</v>
      </c>
      <c r="C4117">
        <v>0</v>
      </c>
      <c r="D4117" t="s">
        <v>41</v>
      </c>
      <c r="E4117">
        <v>0</v>
      </c>
      <c r="F4117" t="s">
        <v>1705</v>
      </c>
      <c r="G4117" t="s">
        <v>10024</v>
      </c>
      <c r="O4117" t="s">
        <v>12310</v>
      </c>
      <c r="P4117">
        <f t="shared" si="64"/>
        <v>0</v>
      </c>
    </row>
    <row r="4118" spans="1:16" hidden="1" x14ac:dyDescent="0.25">
      <c r="A4118" t="str">
        <f>"QMANZ01"</f>
        <v>QMANZ01</v>
      </c>
      <c r="B4118" t="s">
        <v>6144</v>
      </c>
      <c r="C4118">
        <v>15180</v>
      </c>
      <c r="D4118" t="s">
        <v>41</v>
      </c>
      <c r="E4118">
        <v>1518</v>
      </c>
      <c r="F4118" t="s">
        <v>1705</v>
      </c>
      <c r="G4118" t="s">
        <v>10024</v>
      </c>
      <c r="O4118" t="s">
        <v>12311</v>
      </c>
      <c r="P4118">
        <f t="shared" si="64"/>
        <v>0</v>
      </c>
    </row>
    <row r="4119" spans="1:16" x14ac:dyDescent="0.25">
      <c r="A4119" t="str">
        <f>"QMANZ02"</f>
        <v>QMANZ02</v>
      </c>
      <c r="B4119" t="s">
        <v>6170</v>
      </c>
      <c r="C4119">
        <v>0</v>
      </c>
      <c r="D4119" t="s">
        <v>41</v>
      </c>
      <c r="E4119">
        <v>0</v>
      </c>
      <c r="F4119" t="s">
        <v>1705</v>
      </c>
      <c r="G4119" t="s">
        <v>10024</v>
      </c>
      <c r="O4119" t="s">
        <v>14018</v>
      </c>
      <c r="P4119">
        <f t="shared" si="64"/>
        <v>169</v>
      </c>
    </row>
    <row r="4120" spans="1:16" hidden="1" x14ac:dyDescent="0.25">
      <c r="A4120" t="str">
        <f>"AMANZ02"</f>
        <v>AMANZ02</v>
      </c>
      <c r="B4120" t="s">
        <v>6170</v>
      </c>
      <c r="C4120">
        <v>0</v>
      </c>
      <c r="D4120" t="s">
        <v>41</v>
      </c>
      <c r="E4120">
        <v>0</v>
      </c>
      <c r="F4120" t="s">
        <v>1705</v>
      </c>
      <c r="G4120" t="s">
        <v>10024</v>
      </c>
      <c r="O4120" t="s">
        <v>14012</v>
      </c>
      <c r="P4120">
        <f t="shared" si="64"/>
        <v>0</v>
      </c>
    </row>
    <row r="4121" spans="1:16" x14ac:dyDescent="0.25">
      <c r="A4121" t="str">
        <f>"QMARB01"</f>
        <v>QMARB01</v>
      </c>
      <c r="B4121" t="s">
        <v>11767</v>
      </c>
      <c r="C4121">
        <v>0</v>
      </c>
      <c r="D4121" t="s">
        <v>41</v>
      </c>
      <c r="E4121">
        <v>0</v>
      </c>
      <c r="F4121" t="s">
        <v>10935</v>
      </c>
      <c r="G4121" t="s">
        <v>9890</v>
      </c>
      <c r="O4121" t="s">
        <v>13530</v>
      </c>
      <c r="P4121">
        <f t="shared" si="64"/>
        <v>621</v>
      </c>
    </row>
    <row r="4122" spans="1:16" hidden="1" x14ac:dyDescent="0.25">
      <c r="A4122" t="str">
        <f>"AMARB01"</f>
        <v>AMARB01</v>
      </c>
      <c r="B4122" t="s">
        <v>11767</v>
      </c>
      <c r="C4122">
        <v>0</v>
      </c>
      <c r="D4122" t="s">
        <v>41</v>
      </c>
      <c r="E4122">
        <v>0</v>
      </c>
      <c r="F4122" t="s">
        <v>10935</v>
      </c>
      <c r="G4122" t="s">
        <v>9890</v>
      </c>
      <c r="O4122" t="s">
        <v>14013</v>
      </c>
      <c r="P4122">
        <f t="shared" si="64"/>
        <v>0</v>
      </c>
    </row>
    <row r="4123" spans="1:16" hidden="1" x14ac:dyDescent="0.25">
      <c r="A4123" t="str">
        <f>"QMARB02"</f>
        <v>QMARB02</v>
      </c>
      <c r="B4123" t="s">
        <v>11768</v>
      </c>
      <c r="C4123">
        <v>0</v>
      </c>
      <c r="D4123" t="s">
        <v>41</v>
      </c>
      <c r="E4123">
        <v>0</v>
      </c>
      <c r="F4123" t="s">
        <v>10935</v>
      </c>
      <c r="G4123" t="s">
        <v>9890</v>
      </c>
      <c r="O4123" t="s">
        <v>14017</v>
      </c>
      <c r="P4123">
        <f t="shared" si="64"/>
        <v>0</v>
      </c>
    </row>
    <row r="4124" spans="1:16" hidden="1" x14ac:dyDescent="0.25">
      <c r="A4124" t="str">
        <f>"QMARC01"</f>
        <v>QMARC01</v>
      </c>
      <c r="B4124" t="s">
        <v>11769</v>
      </c>
      <c r="C4124">
        <v>0</v>
      </c>
      <c r="D4124" t="s">
        <v>16</v>
      </c>
      <c r="E4124">
        <v>0</v>
      </c>
      <c r="F4124" t="s">
        <v>1029</v>
      </c>
      <c r="G4124" t="s">
        <v>10715</v>
      </c>
      <c r="O4124" t="s">
        <v>18004</v>
      </c>
      <c r="P4124">
        <f t="shared" si="64"/>
        <v>0</v>
      </c>
    </row>
    <row r="4125" spans="1:16" hidden="1" x14ac:dyDescent="0.25">
      <c r="A4125" t="str">
        <f>"QMARS01"</f>
        <v>QMARS01</v>
      </c>
      <c r="B4125" t="s">
        <v>6175</v>
      </c>
      <c r="C4125">
        <v>0</v>
      </c>
      <c r="D4125" t="s">
        <v>16</v>
      </c>
      <c r="E4125">
        <v>0</v>
      </c>
      <c r="F4125" t="s">
        <v>3042</v>
      </c>
      <c r="G4125" t="s">
        <v>10035</v>
      </c>
      <c r="O4125" t="s">
        <v>18005</v>
      </c>
      <c r="P4125">
        <f t="shared" si="64"/>
        <v>0</v>
      </c>
    </row>
    <row r="4126" spans="1:16" hidden="1" x14ac:dyDescent="0.25">
      <c r="A4126" t="str">
        <f>"AMARS01"</f>
        <v>AMARS01</v>
      </c>
      <c r="B4126" t="s">
        <v>6175</v>
      </c>
      <c r="C4126">
        <v>0</v>
      </c>
      <c r="D4126" t="s">
        <v>16</v>
      </c>
      <c r="E4126">
        <v>0</v>
      </c>
      <c r="F4126" t="s">
        <v>10038</v>
      </c>
      <c r="G4126" t="s">
        <v>10035</v>
      </c>
      <c r="O4126" t="s">
        <v>14016</v>
      </c>
      <c r="P4126">
        <f t="shared" si="64"/>
        <v>0</v>
      </c>
    </row>
    <row r="4127" spans="1:16" hidden="1" x14ac:dyDescent="0.25">
      <c r="A4127" t="str">
        <f>"QMARS02"</f>
        <v>QMARS02</v>
      </c>
      <c r="B4127" t="s">
        <v>6178</v>
      </c>
      <c r="C4127">
        <v>0</v>
      </c>
      <c r="D4127" t="s">
        <v>16</v>
      </c>
      <c r="E4127">
        <v>0</v>
      </c>
      <c r="F4127" t="s">
        <v>3042</v>
      </c>
      <c r="G4127" t="s">
        <v>10035</v>
      </c>
      <c r="O4127" t="s">
        <v>18006</v>
      </c>
      <c r="P4127">
        <f t="shared" si="64"/>
        <v>0</v>
      </c>
    </row>
    <row r="4128" spans="1:16" hidden="1" x14ac:dyDescent="0.25">
      <c r="A4128" t="str">
        <f>"AMARS05"</f>
        <v>AMARS05</v>
      </c>
      <c r="B4128" t="s">
        <v>6178</v>
      </c>
      <c r="C4128">
        <v>0</v>
      </c>
      <c r="D4128" t="s">
        <v>16</v>
      </c>
      <c r="E4128">
        <v>0</v>
      </c>
      <c r="F4128" t="s">
        <v>10038</v>
      </c>
      <c r="G4128" t="s">
        <v>10035</v>
      </c>
      <c r="O4128" t="s">
        <v>18007</v>
      </c>
      <c r="P4128">
        <f t="shared" si="64"/>
        <v>0</v>
      </c>
    </row>
    <row r="4129" spans="1:16" hidden="1" x14ac:dyDescent="0.25">
      <c r="A4129" t="str">
        <f>"QMARS03"</f>
        <v>QMARS03</v>
      </c>
      <c r="B4129" t="s">
        <v>6180</v>
      </c>
      <c r="C4129">
        <v>717</v>
      </c>
      <c r="D4129" t="s">
        <v>16</v>
      </c>
      <c r="E4129">
        <v>29</v>
      </c>
      <c r="F4129" t="s">
        <v>3042</v>
      </c>
      <c r="G4129" t="s">
        <v>10035</v>
      </c>
      <c r="O4129" t="s">
        <v>18008</v>
      </c>
      <c r="P4129">
        <f t="shared" si="64"/>
        <v>0</v>
      </c>
    </row>
    <row r="4130" spans="1:16" hidden="1" x14ac:dyDescent="0.25">
      <c r="A4130" t="str">
        <f>"AMARS03"</f>
        <v>AMARS03</v>
      </c>
      <c r="B4130" t="s">
        <v>6180</v>
      </c>
      <c r="C4130">
        <v>0</v>
      </c>
      <c r="D4130" t="s">
        <v>16</v>
      </c>
      <c r="E4130">
        <v>0</v>
      </c>
      <c r="F4130" t="s">
        <v>10038</v>
      </c>
      <c r="G4130" t="s">
        <v>10035</v>
      </c>
      <c r="O4130" t="s">
        <v>14015</v>
      </c>
      <c r="P4130">
        <f t="shared" si="64"/>
        <v>0</v>
      </c>
    </row>
    <row r="4131" spans="1:16" hidden="1" x14ac:dyDescent="0.25">
      <c r="A4131" t="str">
        <f>"QMARS06"</f>
        <v>QMARS06</v>
      </c>
      <c r="B4131" t="s">
        <v>6185</v>
      </c>
      <c r="C4131">
        <v>0</v>
      </c>
      <c r="D4131" t="s">
        <v>16</v>
      </c>
      <c r="E4131">
        <v>0</v>
      </c>
      <c r="F4131" t="s">
        <v>3042</v>
      </c>
      <c r="G4131" t="s">
        <v>10035</v>
      </c>
      <c r="O4131" t="s">
        <v>18009</v>
      </c>
      <c r="P4131">
        <f t="shared" si="64"/>
        <v>0</v>
      </c>
    </row>
    <row r="4132" spans="1:16" hidden="1" x14ac:dyDescent="0.25">
      <c r="A4132" t="str">
        <f>"AMARS06"</f>
        <v>AMARS06</v>
      </c>
      <c r="B4132" t="s">
        <v>6185</v>
      </c>
      <c r="C4132">
        <v>0</v>
      </c>
      <c r="D4132" t="s">
        <v>16</v>
      </c>
      <c r="E4132">
        <v>0</v>
      </c>
      <c r="F4132" t="s">
        <v>10038</v>
      </c>
      <c r="G4132" t="s">
        <v>10035</v>
      </c>
      <c r="O4132" t="s">
        <v>14021</v>
      </c>
      <c r="P4132">
        <f t="shared" si="64"/>
        <v>0</v>
      </c>
    </row>
    <row r="4133" spans="1:16" hidden="1" x14ac:dyDescent="0.25">
      <c r="A4133" t="str">
        <f>"AMARS04"</f>
        <v>AMARS04</v>
      </c>
      <c r="B4133" t="s">
        <v>11770</v>
      </c>
      <c r="C4133">
        <v>0</v>
      </c>
      <c r="D4133" t="s">
        <v>41</v>
      </c>
      <c r="E4133">
        <v>0</v>
      </c>
      <c r="F4133" t="s">
        <v>10038</v>
      </c>
      <c r="G4133" t="s">
        <v>10035</v>
      </c>
      <c r="O4133" t="s">
        <v>18010</v>
      </c>
      <c r="P4133">
        <f t="shared" si="64"/>
        <v>0</v>
      </c>
    </row>
    <row r="4134" spans="1:16" x14ac:dyDescent="0.25">
      <c r="A4134" t="str">
        <f>"QMARS04"</f>
        <v>QMARS04</v>
      </c>
      <c r="B4134" t="s">
        <v>11770</v>
      </c>
      <c r="C4134">
        <v>0</v>
      </c>
      <c r="D4134" t="s">
        <v>41</v>
      </c>
      <c r="E4134">
        <v>0</v>
      </c>
      <c r="F4134" t="s">
        <v>3042</v>
      </c>
      <c r="G4134" t="s">
        <v>10035</v>
      </c>
      <c r="O4134" t="s">
        <v>14014</v>
      </c>
      <c r="P4134">
        <f t="shared" si="64"/>
        <v>85</v>
      </c>
    </row>
    <row r="4135" spans="1:16" hidden="1" x14ac:dyDescent="0.25">
      <c r="A4135" t="str">
        <f>"AMARS02"</f>
        <v>AMARS02</v>
      </c>
      <c r="B4135" t="s">
        <v>6182</v>
      </c>
      <c r="C4135">
        <v>0</v>
      </c>
      <c r="D4135" t="s">
        <v>41</v>
      </c>
      <c r="E4135">
        <v>0</v>
      </c>
      <c r="F4135" t="s">
        <v>10038</v>
      </c>
      <c r="G4135" t="s">
        <v>10035</v>
      </c>
      <c r="O4135" t="s">
        <v>14020</v>
      </c>
      <c r="P4135">
        <f t="shared" si="64"/>
        <v>0</v>
      </c>
    </row>
    <row r="4136" spans="1:16" hidden="1" x14ac:dyDescent="0.25">
      <c r="A4136" t="str">
        <f>"QMARS05"</f>
        <v>QMARS05</v>
      </c>
      <c r="B4136" t="s">
        <v>6182</v>
      </c>
      <c r="C4136">
        <v>0</v>
      </c>
      <c r="D4136" t="s">
        <v>41</v>
      </c>
      <c r="E4136">
        <v>0</v>
      </c>
      <c r="F4136" t="s">
        <v>3042</v>
      </c>
      <c r="G4136" t="s">
        <v>10035</v>
      </c>
      <c r="O4136" t="s">
        <v>18011</v>
      </c>
      <c r="P4136">
        <f t="shared" si="64"/>
        <v>0</v>
      </c>
    </row>
    <row r="4137" spans="1:16" hidden="1" x14ac:dyDescent="0.25">
      <c r="A4137" t="str">
        <f>"AMART01"</f>
        <v>AMART01</v>
      </c>
      <c r="B4137" t="s">
        <v>6188</v>
      </c>
      <c r="C4137">
        <v>0</v>
      </c>
      <c r="D4137" t="s">
        <v>16</v>
      </c>
      <c r="E4137">
        <v>0</v>
      </c>
      <c r="F4137" t="s">
        <v>1364</v>
      </c>
      <c r="G4137" t="s">
        <v>9920</v>
      </c>
      <c r="O4137" t="s">
        <v>18012</v>
      </c>
      <c r="P4137">
        <f t="shared" si="64"/>
        <v>0</v>
      </c>
    </row>
    <row r="4138" spans="1:16" hidden="1" x14ac:dyDescent="0.25">
      <c r="A4138" t="str">
        <f>"QMART01"</f>
        <v>QMART01</v>
      </c>
      <c r="B4138" t="s">
        <v>6188</v>
      </c>
      <c r="C4138">
        <v>0</v>
      </c>
      <c r="D4138" t="s">
        <v>16</v>
      </c>
      <c r="E4138">
        <v>0</v>
      </c>
      <c r="F4138" t="s">
        <v>1364</v>
      </c>
      <c r="G4138" t="s">
        <v>9920</v>
      </c>
      <c r="O4138" t="s">
        <v>18013</v>
      </c>
      <c r="P4138">
        <f t="shared" si="64"/>
        <v>0</v>
      </c>
    </row>
    <row r="4139" spans="1:16" x14ac:dyDescent="0.25">
      <c r="A4139" t="str">
        <f>"QMARX01"</f>
        <v>QMARX01</v>
      </c>
      <c r="B4139" t="s">
        <v>11771</v>
      </c>
      <c r="C4139">
        <v>0</v>
      </c>
      <c r="D4139" t="s">
        <v>16</v>
      </c>
      <c r="E4139">
        <v>0</v>
      </c>
      <c r="F4139" t="s">
        <v>1029</v>
      </c>
      <c r="G4139" t="s">
        <v>10019</v>
      </c>
      <c r="O4139" t="s">
        <v>14019</v>
      </c>
      <c r="P4139">
        <f t="shared" si="64"/>
        <v>389</v>
      </c>
    </row>
    <row r="4140" spans="1:16" hidden="1" x14ac:dyDescent="0.25">
      <c r="A4140" t="str">
        <f>"AMASA01"</f>
        <v>AMASA01</v>
      </c>
      <c r="B4140" t="s">
        <v>11772</v>
      </c>
      <c r="C4140">
        <v>0</v>
      </c>
      <c r="D4140" t="s">
        <v>41</v>
      </c>
      <c r="E4140">
        <v>0</v>
      </c>
      <c r="F4140" t="s">
        <v>3759</v>
      </c>
      <c r="O4140" t="s">
        <v>18014</v>
      </c>
      <c r="P4140">
        <f t="shared" si="64"/>
        <v>0</v>
      </c>
    </row>
    <row r="4141" spans="1:16" hidden="1" x14ac:dyDescent="0.25">
      <c r="A4141" t="str">
        <f>"AMASH01"</f>
        <v>AMASH01</v>
      </c>
      <c r="B4141" t="s">
        <v>11773</v>
      </c>
      <c r="C4141">
        <v>0</v>
      </c>
      <c r="D4141" t="s">
        <v>16</v>
      </c>
      <c r="E4141">
        <v>0</v>
      </c>
      <c r="F4141" t="s">
        <v>879</v>
      </c>
      <c r="O4141" t="s">
        <v>12312</v>
      </c>
      <c r="P4141">
        <f t="shared" si="64"/>
        <v>0</v>
      </c>
    </row>
    <row r="4142" spans="1:16" hidden="1" x14ac:dyDescent="0.25">
      <c r="A4142" t="str">
        <f>"QMASH01"</f>
        <v>QMASH01</v>
      </c>
      <c r="B4142" t="s">
        <v>11774</v>
      </c>
      <c r="C4142">
        <v>0</v>
      </c>
      <c r="D4142" t="s">
        <v>843</v>
      </c>
      <c r="E4142">
        <v>0</v>
      </c>
      <c r="F4142" t="s">
        <v>879</v>
      </c>
      <c r="O4142" t="s">
        <v>12313</v>
      </c>
      <c r="P4142">
        <f t="shared" si="64"/>
        <v>0</v>
      </c>
    </row>
    <row r="4143" spans="1:16" hidden="1" x14ac:dyDescent="0.25">
      <c r="A4143" t="str">
        <f>"QMASTE01"</f>
        <v>QMASTE01</v>
      </c>
      <c r="B4143" t="s">
        <v>6197</v>
      </c>
      <c r="C4143">
        <v>0</v>
      </c>
      <c r="D4143" t="s">
        <v>28</v>
      </c>
      <c r="E4143">
        <v>0</v>
      </c>
      <c r="F4143" t="s">
        <v>153</v>
      </c>
      <c r="O4143" t="s">
        <v>18015</v>
      </c>
      <c r="P4143">
        <f t="shared" si="64"/>
        <v>0</v>
      </c>
    </row>
    <row r="4144" spans="1:16" hidden="1" x14ac:dyDescent="0.25">
      <c r="A4144" t="str">
        <f>"QMAST04"</f>
        <v>QMAST04</v>
      </c>
      <c r="B4144" t="s">
        <v>6195</v>
      </c>
      <c r="C4144">
        <v>0</v>
      </c>
      <c r="D4144" t="s">
        <v>28</v>
      </c>
      <c r="E4144">
        <v>0</v>
      </c>
      <c r="F4144" t="s">
        <v>153</v>
      </c>
      <c r="O4144" t="s">
        <v>18016</v>
      </c>
      <c r="P4144">
        <f t="shared" si="64"/>
        <v>0</v>
      </c>
    </row>
    <row r="4145" spans="1:16" x14ac:dyDescent="0.25">
      <c r="A4145" t="str">
        <f>"QMAST03"</f>
        <v>QMAST03</v>
      </c>
      <c r="B4145" t="s">
        <v>6193</v>
      </c>
      <c r="C4145">
        <v>0</v>
      </c>
      <c r="D4145" t="s">
        <v>28</v>
      </c>
      <c r="E4145">
        <v>0</v>
      </c>
      <c r="F4145" t="s">
        <v>153</v>
      </c>
      <c r="O4145" t="s">
        <v>938</v>
      </c>
      <c r="P4145">
        <f t="shared" si="64"/>
        <v>2</v>
      </c>
    </row>
    <row r="4146" spans="1:16" x14ac:dyDescent="0.25">
      <c r="A4146" t="str">
        <f>"AMAST02"</f>
        <v>AMAST02</v>
      </c>
      <c r="B4146" t="s">
        <v>17844</v>
      </c>
      <c r="C4146">
        <v>0</v>
      </c>
      <c r="D4146" t="s">
        <v>41</v>
      </c>
      <c r="E4146">
        <v>0</v>
      </c>
      <c r="F4146" t="s">
        <v>2737</v>
      </c>
      <c r="H4146" t="s">
        <v>9876</v>
      </c>
      <c r="O4146" t="s">
        <v>940</v>
      </c>
      <c r="P4146">
        <f t="shared" si="64"/>
        <v>2</v>
      </c>
    </row>
    <row r="4147" spans="1:16" x14ac:dyDescent="0.25">
      <c r="A4147" t="str">
        <f>"QMAST02"</f>
        <v>QMAST02</v>
      </c>
      <c r="B4147" t="s">
        <v>17844</v>
      </c>
      <c r="C4147">
        <v>0</v>
      </c>
      <c r="D4147" t="s">
        <v>41</v>
      </c>
      <c r="E4147">
        <v>0</v>
      </c>
      <c r="F4147" t="s">
        <v>2737</v>
      </c>
      <c r="H4147" t="s">
        <v>9876</v>
      </c>
      <c r="O4147" t="s">
        <v>942</v>
      </c>
      <c r="P4147">
        <f t="shared" si="64"/>
        <v>2</v>
      </c>
    </row>
    <row r="4148" spans="1:16" x14ac:dyDescent="0.25">
      <c r="A4148" t="str">
        <f>"QMAST01"</f>
        <v>QMAST01</v>
      </c>
      <c r="B4148" t="s">
        <v>17845</v>
      </c>
      <c r="C4148">
        <v>0</v>
      </c>
      <c r="D4148" t="s">
        <v>41</v>
      </c>
      <c r="E4148">
        <v>0</v>
      </c>
      <c r="F4148" t="s">
        <v>2737</v>
      </c>
      <c r="H4148" t="s">
        <v>9876</v>
      </c>
      <c r="O4148" t="s">
        <v>944</v>
      </c>
      <c r="P4148">
        <f t="shared" si="64"/>
        <v>1</v>
      </c>
    </row>
    <row r="4149" spans="1:16" x14ac:dyDescent="0.25">
      <c r="A4149" t="str">
        <f>"AMAST01"</f>
        <v>AMAST01</v>
      </c>
      <c r="B4149" t="s">
        <v>11775</v>
      </c>
      <c r="C4149">
        <v>0</v>
      </c>
      <c r="D4149" t="s">
        <v>16</v>
      </c>
      <c r="E4149">
        <v>0</v>
      </c>
      <c r="F4149" t="s">
        <v>395</v>
      </c>
      <c r="O4149" t="s">
        <v>946</v>
      </c>
      <c r="P4149">
        <f t="shared" si="64"/>
        <v>1</v>
      </c>
    </row>
    <row r="4150" spans="1:16" x14ac:dyDescent="0.25">
      <c r="A4150" t="str">
        <f>"QMATA01"</f>
        <v>QMATA01</v>
      </c>
      <c r="B4150" t="s">
        <v>11776</v>
      </c>
      <c r="C4150">
        <v>0</v>
      </c>
      <c r="D4150" t="s">
        <v>16</v>
      </c>
      <c r="E4150">
        <v>0</v>
      </c>
      <c r="F4150" t="s">
        <v>92</v>
      </c>
      <c r="G4150" t="s">
        <v>10733</v>
      </c>
      <c r="O4150" t="s">
        <v>948</v>
      </c>
      <c r="P4150">
        <f t="shared" si="64"/>
        <v>1</v>
      </c>
    </row>
    <row r="4151" spans="1:16" x14ac:dyDescent="0.25">
      <c r="A4151" t="str">
        <f>"AMATA01"</f>
        <v>AMATA01</v>
      </c>
      <c r="B4151" t="s">
        <v>11776</v>
      </c>
      <c r="C4151">
        <v>0</v>
      </c>
      <c r="D4151" t="s">
        <v>16</v>
      </c>
      <c r="E4151">
        <v>0</v>
      </c>
      <c r="F4151" t="s">
        <v>92</v>
      </c>
      <c r="G4151" t="s">
        <v>10733</v>
      </c>
      <c r="O4151" t="s">
        <v>950</v>
      </c>
      <c r="P4151">
        <f t="shared" si="64"/>
        <v>1</v>
      </c>
    </row>
    <row r="4152" spans="1:16" x14ac:dyDescent="0.25">
      <c r="A4152" t="str">
        <f>"AMATA02"</f>
        <v>AMATA02</v>
      </c>
      <c r="B4152" t="s">
        <v>6199</v>
      </c>
      <c r="C4152">
        <v>0</v>
      </c>
      <c r="D4152" t="s">
        <v>16</v>
      </c>
      <c r="E4152">
        <v>0</v>
      </c>
      <c r="F4152" t="s">
        <v>92</v>
      </c>
      <c r="G4152" t="s">
        <v>10733</v>
      </c>
      <c r="O4152" t="s">
        <v>952</v>
      </c>
      <c r="P4152">
        <f t="shared" si="64"/>
        <v>1</v>
      </c>
    </row>
    <row r="4153" spans="1:16" x14ac:dyDescent="0.25">
      <c r="A4153" t="str">
        <f>"QMATA02"</f>
        <v>QMATA02</v>
      </c>
      <c r="B4153" t="s">
        <v>6199</v>
      </c>
      <c r="C4153">
        <v>0</v>
      </c>
      <c r="D4153" t="s">
        <v>16</v>
      </c>
      <c r="E4153">
        <v>0</v>
      </c>
      <c r="F4153" t="s">
        <v>92</v>
      </c>
      <c r="G4153" t="s">
        <v>10733</v>
      </c>
      <c r="O4153" t="s">
        <v>954</v>
      </c>
      <c r="P4153">
        <f t="shared" si="64"/>
        <v>1</v>
      </c>
    </row>
    <row r="4154" spans="1:16" hidden="1" x14ac:dyDescent="0.25">
      <c r="A4154" t="str">
        <f>"AMATA04"</f>
        <v>AMATA04</v>
      </c>
      <c r="B4154" t="s">
        <v>6210</v>
      </c>
      <c r="C4154">
        <v>0</v>
      </c>
      <c r="D4154" t="s">
        <v>16</v>
      </c>
      <c r="E4154">
        <v>0</v>
      </c>
      <c r="F4154" t="s">
        <v>92</v>
      </c>
      <c r="G4154" t="s">
        <v>10733</v>
      </c>
      <c r="O4154" t="s">
        <v>12314</v>
      </c>
      <c r="P4154">
        <f t="shared" si="64"/>
        <v>0</v>
      </c>
    </row>
    <row r="4155" spans="1:16" hidden="1" x14ac:dyDescent="0.25">
      <c r="A4155" t="str">
        <f>"QMATA03"</f>
        <v>QMATA03</v>
      </c>
      <c r="B4155" t="s">
        <v>6210</v>
      </c>
      <c r="C4155">
        <v>870</v>
      </c>
      <c r="D4155" t="s">
        <v>16</v>
      </c>
      <c r="E4155">
        <v>8</v>
      </c>
      <c r="F4155" t="s">
        <v>92</v>
      </c>
      <c r="G4155" t="s">
        <v>10733</v>
      </c>
      <c r="O4155" t="s">
        <v>12316</v>
      </c>
      <c r="P4155">
        <f t="shared" si="64"/>
        <v>0</v>
      </c>
    </row>
    <row r="4156" spans="1:16" hidden="1" x14ac:dyDescent="0.25">
      <c r="A4156" t="str">
        <f>"QMATA04"</f>
        <v>QMATA04</v>
      </c>
      <c r="B4156" t="s">
        <v>6225</v>
      </c>
      <c r="C4156">
        <v>2082</v>
      </c>
      <c r="D4156" t="s">
        <v>16</v>
      </c>
      <c r="E4156">
        <v>52</v>
      </c>
      <c r="F4156" t="s">
        <v>92</v>
      </c>
      <c r="G4156" t="s">
        <v>10733</v>
      </c>
      <c r="O4156" t="s">
        <v>12317</v>
      </c>
      <c r="P4156">
        <f t="shared" si="64"/>
        <v>0</v>
      </c>
    </row>
    <row r="4157" spans="1:16" hidden="1" x14ac:dyDescent="0.25">
      <c r="A4157" t="str">
        <f>"AMATA03"</f>
        <v>AMATA03</v>
      </c>
      <c r="B4157" t="s">
        <v>6225</v>
      </c>
      <c r="C4157">
        <v>0</v>
      </c>
      <c r="D4157" t="s">
        <v>16</v>
      </c>
      <c r="E4157">
        <v>0</v>
      </c>
      <c r="F4157" t="s">
        <v>92</v>
      </c>
      <c r="G4157" t="s">
        <v>10733</v>
      </c>
      <c r="O4157" t="s">
        <v>12318</v>
      </c>
      <c r="P4157">
        <f t="shared" si="64"/>
        <v>0</v>
      </c>
    </row>
    <row r="4158" spans="1:16" x14ac:dyDescent="0.25">
      <c r="A4158" t="str">
        <f>"AMATCH01"</f>
        <v>AMATCH01</v>
      </c>
      <c r="B4158" t="s">
        <v>716</v>
      </c>
      <c r="C4158">
        <v>0</v>
      </c>
      <c r="D4158" t="s">
        <v>16</v>
      </c>
      <c r="E4158">
        <v>0</v>
      </c>
      <c r="O4158" t="s">
        <v>7381</v>
      </c>
      <c r="P4158">
        <f t="shared" si="64"/>
        <v>15</v>
      </c>
    </row>
    <row r="4159" spans="1:16" hidden="1" x14ac:dyDescent="0.25">
      <c r="A4159" t="str">
        <f>"AMATC01"</f>
        <v>AMATC01</v>
      </c>
      <c r="B4159" t="s">
        <v>716</v>
      </c>
      <c r="C4159">
        <v>0</v>
      </c>
      <c r="D4159" t="s">
        <v>16</v>
      </c>
      <c r="E4159">
        <v>0</v>
      </c>
      <c r="F4159" t="s">
        <v>92</v>
      </c>
      <c r="G4159" t="s">
        <v>11777</v>
      </c>
      <c r="O4159" t="s">
        <v>12319</v>
      </c>
      <c r="P4159">
        <f t="shared" si="64"/>
        <v>0</v>
      </c>
    </row>
    <row r="4160" spans="1:16" x14ac:dyDescent="0.25">
      <c r="A4160" t="str">
        <f>"QMATC01"</f>
        <v>QMATC01</v>
      </c>
      <c r="B4160" t="s">
        <v>716</v>
      </c>
      <c r="C4160">
        <v>0</v>
      </c>
      <c r="D4160" t="s">
        <v>16</v>
      </c>
      <c r="E4160">
        <v>0</v>
      </c>
      <c r="F4160" t="s">
        <v>92</v>
      </c>
      <c r="G4160" t="s">
        <v>11777</v>
      </c>
      <c r="O4160" t="s">
        <v>956</v>
      </c>
      <c r="P4160">
        <f t="shared" si="64"/>
        <v>4</v>
      </c>
    </row>
    <row r="4161" spans="1:16" x14ac:dyDescent="0.25">
      <c r="A4161" t="str">
        <f>"AMPMF01"</f>
        <v>AMPMF01</v>
      </c>
      <c r="B4161" t="s">
        <v>11778</v>
      </c>
      <c r="C4161">
        <v>0</v>
      </c>
      <c r="D4161" t="s">
        <v>28</v>
      </c>
      <c r="E4161">
        <v>0</v>
      </c>
      <c r="F4161" t="s">
        <v>1369</v>
      </c>
      <c r="O4161" t="s">
        <v>14023</v>
      </c>
      <c r="P4161">
        <f t="shared" si="64"/>
        <v>1275</v>
      </c>
    </row>
    <row r="4162" spans="1:16" x14ac:dyDescent="0.25">
      <c r="A4162" t="str">
        <f>"AMTAG01"</f>
        <v>AMTAG01</v>
      </c>
      <c r="B4162" t="s">
        <v>11779</v>
      </c>
      <c r="C4162">
        <v>0</v>
      </c>
      <c r="D4162" t="s">
        <v>28</v>
      </c>
      <c r="E4162">
        <v>0</v>
      </c>
      <c r="O4162" t="s">
        <v>14022</v>
      </c>
      <c r="P4162">
        <f t="shared" si="64"/>
        <v>853</v>
      </c>
    </row>
    <row r="4163" spans="1:16" hidden="1" x14ac:dyDescent="0.25">
      <c r="A4163" t="str">
        <f>"QMATR01"</f>
        <v>QMATR01</v>
      </c>
      <c r="B4163" t="s">
        <v>11780</v>
      </c>
      <c r="C4163">
        <v>0</v>
      </c>
      <c r="D4163" t="s">
        <v>16</v>
      </c>
      <c r="E4163">
        <v>0</v>
      </c>
      <c r="F4163" t="s">
        <v>1586</v>
      </c>
      <c r="G4163" t="s">
        <v>10035</v>
      </c>
      <c r="O4163" t="s">
        <v>18018</v>
      </c>
      <c r="P4163">
        <f t="shared" ref="P4163:P4226" si="65">SUMIFS($C$2:$C$7959,$B$2:$B$7959,O4163)</f>
        <v>0</v>
      </c>
    </row>
    <row r="4164" spans="1:16" hidden="1" x14ac:dyDescent="0.25">
      <c r="A4164" t="str">
        <f>"AMAXI01"</f>
        <v>AMAXI01</v>
      </c>
      <c r="B4164" t="s">
        <v>11781</v>
      </c>
      <c r="C4164">
        <v>0</v>
      </c>
      <c r="D4164" t="s">
        <v>41</v>
      </c>
      <c r="E4164">
        <v>0</v>
      </c>
      <c r="F4164" t="s">
        <v>745</v>
      </c>
      <c r="G4164" t="s">
        <v>11782</v>
      </c>
      <c r="O4164" t="s">
        <v>18019</v>
      </c>
      <c r="P4164">
        <f t="shared" si="65"/>
        <v>0</v>
      </c>
    </row>
    <row r="4165" spans="1:16" hidden="1" x14ac:dyDescent="0.25">
      <c r="A4165" t="str">
        <f>"QMAXI01"</f>
        <v>QMAXI01</v>
      </c>
      <c r="B4165" t="s">
        <v>11781</v>
      </c>
      <c r="C4165">
        <v>0</v>
      </c>
      <c r="D4165" t="s">
        <v>41</v>
      </c>
      <c r="E4165">
        <v>0</v>
      </c>
      <c r="F4165" t="s">
        <v>1052</v>
      </c>
      <c r="G4165" t="s">
        <v>11782</v>
      </c>
      <c r="O4165" t="s">
        <v>12321</v>
      </c>
      <c r="P4165">
        <f t="shared" si="65"/>
        <v>0</v>
      </c>
    </row>
    <row r="4166" spans="1:16" hidden="1" x14ac:dyDescent="0.25">
      <c r="A4166" t="str">
        <f>"QMAXI02"</f>
        <v>QMAXI02</v>
      </c>
      <c r="B4166" t="s">
        <v>11783</v>
      </c>
      <c r="C4166">
        <v>0</v>
      </c>
      <c r="D4166" t="s">
        <v>41</v>
      </c>
      <c r="E4166">
        <v>0</v>
      </c>
      <c r="F4166" t="s">
        <v>1052</v>
      </c>
      <c r="G4166" t="s">
        <v>11782</v>
      </c>
      <c r="O4166" t="s">
        <v>12322</v>
      </c>
      <c r="P4166">
        <f t="shared" si="65"/>
        <v>0</v>
      </c>
    </row>
    <row r="4167" spans="1:16" hidden="1" x14ac:dyDescent="0.25">
      <c r="A4167" t="str">
        <f>"QMAXX01"</f>
        <v>QMAXX01</v>
      </c>
      <c r="B4167" t="s">
        <v>11784</v>
      </c>
      <c r="C4167">
        <v>0</v>
      </c>
      <c r="D4167" t="s">
        <v>16</v>
      </c>
      <c r="E4167">
        <v>0</v>
      </c>
      <c r="F4167" t="s">
        <v>10300</v>
      </c>
      <c r="G4167" t="s">
        <v>10019</v>
      </c>
      <c r="O4167" t="s">
        <v>12323</v>
      </c>
      <c r="P4167">
        <f t="shared" si="65"/>
        <v>0</v>
      </c>
    </row>
    <row r="4168" spans="1:16" hidden="1" x14ac:dyDescent="0.25">
      <c r="A4168" t="str">
        <f>"QMAXX03"</f>
        <v>QMAXX03</v>
      </c>
      <c r="B4168" t="s">
        <v>11785</v>
      </c>
      <c r="C4168">
        <v>0</v>
      </c>
      <c r="D4168" t="s">
        <v>1367</v>
      </c>
      <c r="E4168">
        <v>0</v>
      </c>
      <c r="F4168" t="s">
        <v>10300</v>
      </c>
      <c r="G4168" t="s">
        <v>10019</v>
      </c>
      <c r="O4168" t="s">
        <v>12324</v>
      </c>
      <c r="P4168">
        <f t="shared" si="65"/>
        <v>0</v>
      </c>
    </row>
    <row r="4169" spans="1:16" hidden="1" x14ac:dyDescent="0.25">
      <c r="A4169" t="str">
        <f>"QMAXX02"</f>
        <v>QMAXX02</v>
      </c>
      <c r="B4169" t="s">
        <v>11786</v>
      </c>
      <c r="C4169">
        <v>0</v>
      </c>
      <c r="D4169" t="s">
        <v>379</v>
      </c>
      <c r="E4169">
        <v>0</v>
      </c>
      <c r="F4169" t="s">
        <v>10300</v>
      </c>
      <c r="G4169" t="s">
        <v>10019</v>
      </c>
      <c r="O4169" t="s">
        <v>12325</v>
      </c>
      <c r="P4169">
        <f t="shared" si="65"/>
        <v>0</v>
      </c>
    </row>
    <row r="4170" spans="1:16" hidden="1" x14ac:dyDescent="0.25">
      <c r="A4170" t="str">
        <f>"AMAXX01"</f>
        <v>AMAXX01</v>
      </c>
      <c r="B4170" t="s">
        <v>11787</v>
      </c>
      <c r="C4170">
        <v>0</v>
      </c>
      <c r="D4170" t="s">
        <v>41</v>
      </c>
      <c r="E4170">
        <v>0</v>
      </c>
      <c r="F4170" t="s">
        <v>255</v>
      </c>
      <c r="O4170" t="s">
        <v>12326</v>
      </c>
      <c r="P4170">
        <f t="shared" si="65"/>
        <v>0</v>
      </c>
    </row>
    <row r="4171" spans="1:16" hidden="1" x14ac:dyDescent="0.25">
      <c r="A4171" t="str">
        <f>"AMAXX06"</f>
        <v>AMAXX06</v>
      </c>
      <c r="B4171" t="s">
        <v>11788</v>
      </c>
      <c r="C4171">
        <v>0</v>
      </c>
      <c r="D4171" t="s">
        <v>16</v>
      </c>
      <c r="E4171">
        <v>0</v>
      </c>
      <c r="F4171" t="s">
        <v>255</v>
      </c>
      <c r="O4171" t="s">
        <v>12327</v>
      </c>
      <c r="P4171">
        <f t="shared" si="65"/>
        <v>0</v>
      </c>
    </row>
    <row r="4172" spans="1:16" hidden="1" x14ac:dyDescent="0.25">
      <c r="A4172" t="str">
        <f>"AMAXX04"</f>
        <v>AMAXX04</v>
      </c>
      <c r="B4172" t="s">
        <v>11789</v>
      </c>
      <c r="C4172">
        <v>0</v>
      </c>
      <c r="D4172" t="s">
        <v>41</v>
      </c>
      <c r="E4172">
        <v>0</v>
      </c>
      <c r="F4172" t="s">
        <v>255</v>
      </c>
      <c r="O4172" t="s">
        <v>12328</v>
      </c>
      <c r="P4172">
        <f t="shared" si="65"/>
        <v>0</v>
      </c>
    </row>
    <row r="4173" spans="1:16" hidden="1" x14ac:dyDescent="0.25">
      <c r="A4173" t="str">
        <f>"AMAXX05"</f>
        <v>AMAXX05</v>
      </c>
      <c r="B4173" t="s">
        <v>11790</v>
      </c>
      <c r="C4173">
        <v>0</v>
      </c>
      <c r="D4173" t="s">
        <v>16</v>
      </c>
      <c r="E4173">
        <v>0</v>
      </c>
      <c r="F4173" t="s">
        <v>255</v>
      </c>
      <c r="O4173" t="s">
        <v>12329</v>
      </c>
      <c r="P4173">
        <f t="shared" si="65"/>
        <v>0</v>
      </c>
    </row>
    <row r="4174" spans="1:16" hidden="1" x14ac:dyDescent="0.25">
      <c r="A4174" t="str">
        <f>"AMAXX02"</f>
        <v>AMAXX02</v>
      </c>
      <c r="B4174" t="s">
        <v>11791</v>
      </c>
      <c r="C4174">
        <v>0</v>
      </c>
      <c r="D4174" t="s">
        <v>41</v>
      </c>
      <c r="E4174">
        <v>0</v>
      </c>
      <c r="F4174" t="s">
        <v>255</v>
      </c>
      <c r="O4174" t="s">
        <v>12330</v>
      </c>
      <c r="P4174">
        <f t="shared" si="65"/>
        <v>0</v>
      </c>
    </row>
    <row r="4175" spans="1:16" hidden="1" x14ac:dyDescent="0.25">
      <c r="A4175" t="str">
        <f>"AMAXX03"</f>
        <v>AMAXX03</v>
      </c>
      <c r="B4175" t="s">
        <v>11792</v>
      </c>
      <c r="C4175">
        <v>0</v>
      </c>
      <c r="D4175" t="s">
        <v>41</v>
      </c>
      <c r="E4175">
        <v>0</v>
      </c>
      <c r="F4175" t="s">
        <v>255</v>
      </c>
      <c r="O4175" t="s">
        <v>12331</v>
      </c>
      <c r="P4175">
        <f t="shared" si="65"/>
        <v>0</v>
      </c>
    </row>
    <row r="4176" spans="1:16" hidden="1" x14ac:dyDescent="0.25">
      <c r="A4176" t="str">
        <f>"QMEDI01"</f>
        <v>QMEDI01</v>
      </c>
      <c r="B4176" t="s">
        <v>719</v>
      </c>
      <c r="C4176">
        <v>0</v>
      </c>
      <c r="D4176" t="s">
        <v>843</v>
      </c>
      <c r="E4176">
        <v>0</v>
      </c>
      <c r="F4176" t="s">
        <v>656</v>
      </c>
      <c r="O4176" t="s">
        <v>12332</v>
      </c>
      <c r="P4176">
        <f t="shared" si="65"/>
        <v>0</v>
      </c>
    </row>
    <row r="4177" spans="1:16" x14ac:dyDescent="0.25">
      <c r="A4177" t="str">
        <f>"AMEDI01"</f>
        <v>AMEDI01</v>
      </c>
      <c r="B4177" t="s">
        <v>719</v>
      </c>
      <c r="C4177">
        <v>0</v>
      </c>
      <c r="D4177" t="s">
        <v>28</v>
      </c>
      <c r="E4177">
        <v>0</v>
      </c>
      <c r="O4177" t="s">
        <v>9689</v>
      </c>
      <c r="P4177">
        <f t="shared" si="65"/>
        <v>965</v>
      </c>
    </row>
    <row r="4178" spans="1:16" hidden="1" x14ac:dyDescent="0.25">
      <c r="A4178" t="str">
        <f>"QMEGA03"</f>
        <v>QMEGA03</v>
      </c>
      <c r="B4178" t="s">
        <v>17846</v>
      </c>
      <c r="C4178">
        <v>0</v>
      </c>
      <c r="D4178" t="s">
        <v>16</v>
      </c>
      <c r="E4178">
        <v>0</v>
      </c>
      <c r="F4178" t="s">
        <v>395</v>
      </c>
      <c r="G4178" t="s">
        <v>9920</v>
      </c>
      <c r="H4178" t="s">
        <v>9871</v>
      </c>
      <c r="O4178" t="s">
        <v>9692</v>
      </c>
      <c r="P4178">
        <f t="shared" si="65"/>
        <v>0</v>
      </c>
    </row>
    <row r="4179" spans="1:16" hidden="1" x14ac:dyDescent="0.25">
      <c r="A4179" t="str">
        <f>"AMEGA02"</f>
        <v>AMEGA02</v>
      </c>
      <c r="B4179" t="s">
        <v>17847</v>
      </c>
      <c r="C4179">
        <v>0</v>
      </c>
      <c r="D4179" t="s">
        <v>16</v>
      </c>
      <c r="E4179">
        <v>0</v>
      </c>
      <c r="F4179" t="s">
        <v>395</v>
      </c>
      <c r="G4179" t="s">
        <v>9920</v>
      </c>
      <c r="H4179" t="s">
        <v>9871</v>
      </c>
      <c r="O4179" t="s">
        <v>12333</v>
      </c>
      <c r="P4179">
        <f t="shared" si="65"/>
        <v>0</v>
      </c>
    </row>
    <row r="4180" spans="1:16" hidden="1" x14ac:dyDescent="0.25">
      <c r="A4180" t="str">
        <f>"QMEGA05"</f>
        <v>QMEGA05</v>
      </c>
      <c r="B4180" t="s">
        <v>17848</v>
      </c>
      <c r="C4180">
        <v>0</v>
      </c>
      <c r="D4180" t="s">
        <v>1367</v>
      </c>
      <c r="E4180">
        <v>0</v>
      </c>
      <c r="F4180" t="s">
        <v>395</v>
      </c>
      <c r="G4180" t="s">
        <v>9920</v>
      </c>
      <c r="H4180" t="s">
        <v>9871</v>
      </c>
      <c r="O4180" t="s">
        <v>12334</v>
      </c>
      <c r="P4180">
        <f t="shared" si="65"/>
        <v>0</v>
      </c>
    </row>
    <row r="4181" spans="1:16" hidden="1" x14ac:dyDescent="0.25">
      <c r="A4181" t="str">
        <f>"QMEGA04"</f>
        <v>QMEGA04</v>
      </c>
      <c r="B4181" t="s">
        <v>17849</v>
      </c>
      <c r="C4181">
        <v>0</v>
      </c>
      <c r="D4181" t="s">
        <v>379</v>
      </c>
      <c r="E4181">
        <v>0</v>
      </c>
      <c r="F4181" t="s">
        <v>395</v>
      </c>
      <c r="G4181" t="s">
        <v>9920</v>
      </c>
      <c r="H4181" t="s">
        <v>9871</v>
      </c>
      <c r="O4181" t="s">
        <v>12335</v>
      </c>
      <c r="P4181">
        <f t="shared" si="65"/>
        <v>0</v>
      </c>
    </row>
    <row r="4182" spans="1:16" hidden="1" x14ac:dyDescent="0.25">
      <c r="A4182" t="str">
        <f>"AMEGA08"</f>
        <v>AMEGA08</v>
      </c>
      <c r="B4182" t="s">
        <v>721</v>
      </c>
      <c r="C4182">
        <v>0</v>
      </c>
      <c r="D4182" t="s">
        <v>16</v>
      </c>
      <c r="E4182">
        <v>0</v>
      </c>
      <c r="O4182" t="s">
        <v>12336</v>
      </c>
      <c r="P4182">
        <f t="shared" si="65"/>
        <v>0</v>
      </c>
    </row>
    <row r="4183" spans="1:16" x14ac:dyDescent="0.25">
      <c r="A4183" t="str">
        <f>"QMEGA12"</f>
        <v>QMEGA12</v>
      </c>
      <c r="B4183" t="s">
        <v>13882</v>
      </c>
      <c r="C4183">
        <v>170</v>
      </c>
      <c r="D4183" t="s">
        <v>16</v>
      </c>
      <c r="E4183">
        <v>17</v>
      </c>
      <c r="F4183" t="s">
        <v>6251</v>
      </c>
      <c r="G4183" t="s">
        <v>9929</v>
      </c>
      <c r="H4183" t="s">
        <v>9871</v>
      </c>
      <c r="O4183" t="s">
        <v>966</v>
      </c>
      <c r="P4183">
        <f t="shared" si="65"/>
        <v>1</v>
      </c>
    </row>
    <row r="4184" spans="1:16" hidden="1" x14ac:dyDescent="0.25">
      <c r="A4184" t="str">
        <f>"AMEGA09"</f>
        <v>AMEGA09</v>
      </c>
      <c r="B4184" t="s">
        <v>723</v>
      </c>
      <c r="C4184">
        <v>1</v>
      </c>
      <c r="D4184" t="s">
        <v>16</v>
      </c>
      <c r="E4184">
        <v>0</v>
      </c>
      <c r="O4184" t="s">
        <v>12337</v>
      </c>
      <c r="P4184">
        <f t="shared" si="65"/>
        <v>0</v>
      </c>
    </row>
    <row r="4185" spans="1:16" x14ac:dyDescent="0.25">
      <c r="A4185" t="str">
        <f>"QMEGA13"</f>
        <v>QMEGA13</v>
      </c>
      <c r="B4185" t="s">
        <v>13883</v>
      </c>
      <c r="C4185">
        <v>386</v>
      </c>
      <c r="D4185" t="s">
        <v>16</v>
      </c>
      <c r="E4185">
        <v>19</v>
      </c>
      <c r="F4185" t="s">
        <v>6251</v>
      </c>
      <c r="G4185" t="s">
        <v>9929</v>
      </c>
      <c r="H4185" t="s">
        <v>9871</v>
      </c>
      <c r="O4185" t="s">
        <v>968</v>
      </c>
      <c r="P4185">
        <f t="shared" si="65"/>
        <v>1</v>
      </c>
    </row>
    <row r="4186" spans="1:16" hidden="1" x14ac:dyDescent="0.25">
      <c r="A4186" t="str">
        <f>"AMEGA12"</f>
        <v>AMEGA12</v>
      </c>
      <c r="B4186" t="s">
        <v>13883</v>
      </c>
      <c r="C4186">
        <v>0</v>
      </c>
      <c r="D4186" t="s">
        <v>28</v>
      </c>
      <c r="E4186">
        <v>0</v>
      </c>
      <c r="O4186" t="s">
        <v>12338</v>
      </c>
      <c r="P4186">
        <f t="shared" si="65"/>
        <v>0</v>
      </c>
    </row>
    <row r="4187" spans="1:16" hidden="1" x14ac:dyDescent="0.25">
      <c r="A4187" t="str">
        <f>"AMEGA10"</f>
        <v>AMEGA10</v>
      </c>
      <c r="B4187" t="s">
        <v>726</v>
      </c>
      <c r="C4187">
        <v>0</v>
      </c>
      <c r="D4187" t="s">
        <v>16</v>
      </c>
      <c r="E4187">
        <v>0</v>
      </c>
      <c r="O4187" t="s">
        <v>12339</v>
      </c>
      <c r="P4187">
        <f t="shared" si="65"/>
        <v>0</v>
      </c>
    </row>
    <row r="4188" spans="1:16" x14ac:dyDescent="0.25">
      <c r="A4188" t="str">
        <f>"QMEGA14"</f>
        <v>QMEGA14</v>
      </c>
      <c r="B4188" t="s">
        <v>13884</v>
      </c>
      <c r="C4188">
        <v>5080</v>
      </c>
      <c r="D4188" t="s">
        <v>16</v>
      </c>
      <c r="E4188">
        <v>127</v>
      </c>
      <c r="F4188" t="s">
        <v>6251</v>
      </c>
      <c r="H4188" t="s">
        <v>9871</v>
      </c>
      <c r="O4188" t="s">
        <v>970</v>
      </c>
      <c r="P4188">
        <f t="shared" si="65"/>
        <v>1</v>
      </c>
    </row>
    <row r="4189" spans="1:16" x14ac:dyDescent="0.25">
      <c r="A4189" t="str">
        <f>"AMEGA13"</f>
        <v>AMEGA13</v>
      </c>
      <c r="B4189" t="s">
        <v>13884</v>
      </c>
      <c r="C4189">
        <v>0</v>
      </c>
      <c r="D4189" t="s">
        <v>28</v>
      </c>
      <c r="E4189">
        <v>0</v>
      </c>
      <c r="O4189" t="s">
        <v>962</v>
      </c>
      <c r="P4189">
        <f t="shared" si="65"/>
        <v>1</v>
      </c>
    </row>
    <row r="4190" spans="1:16" hidden="1" x14ac:dyDescent="0.25">
      <c r="A4190" t="str">
        <f>"QMEGA15"</f>
        <v>QMEGA15</v>
      </c>
      <c r="B4190" t="s">
        <v>6259</v>
      </c>
      <c r="C4190">
        <v>0</v>
      </c>
      <c r="D4190" t="s">
        <v>41</v>
      </c>
      <c r="E4190">
        <v>0</v>
      </c>
      <c r="F4190" t="s">
        <v>21</v>
      </c>
      <c r="O4190" t="s">
        <v>12340</v>
      </c>
      <c r="P4190">
        <f t="shared" si="65"/>
        <v>0</v>
      </c>
    </row>
    <row r="4191" spans="1:16" hidden="1" x14ac:dyDescent="0.25">
      <c r="A4191" t="str">
        <f>"QMEGA02"</f>
        <v>QMEGA02</v>
      </c>
      <c r="B4191" t="s">
        <v>11793</v>
      </c>
      <c r="C4191">
        <v>0</v>
      </c>
      <c r="D4191" t="s">
        <v>41</v>
      </c>
      <c r="E4191">
        <v>0</v>
      </c>
      <c r="F4191" t="s">
        <v>21</v>
      </c>
      <c r="G4191" t="s">
        <v>11794</v>
      </c>
      <c r="O4191" t="s">
        <v>12341</v>
      </c>
      <c r="P4191">
        <f t="shared" si="65"/>
        <v>0</v>
      </c>
    </row>
    <row r="4192" spans="1:16" x14ac:dyDescent="0.25">
      <c r="A4192" t="str">
        <f>"AMEGA04"</f>
        <v>AMEGA04</v>
      </c>
      <c r="B4192" t="s">
        <v>11795</v>
      </c>
      <c r="C4192">
        <v>0</v>
      </c>
      <c r="D4192" t="s">
        <v>16</v>
      </c>
      <c r="E4192">
        <v>0</v>
      </c>
      <c r="F4192" t="s">
        <v>395</v>
      </c>
      <c r="G4192" t="s">
        <v>10019</v>
      </c>
      <c r="O4192" t="s">
        <v>959</v>
      </c>
      <c r="P4192">
        <f t="shared" si="65"/>
        <v>1</v>
      </c>
    </row>
    <row r="4193" spans="1:16" x14ac:dyDescent="0.25">
      <c r="A4193" t="str">
        <f>"CMEGA01"</f>
        <v>CMEGA01</v>
      </c>
      <c r="B4193" t="s">
        <v>1550</v>
      </c>
      <c r="C4193">
        <v>0</v>
      </c>
      <c r="D4193" t="s">
        <v>16</v>
      </c>
      <c r="E4193">
        <v>0</v>
      </c>
      <c r="F4193" t="s">
        <v>395</v>
      </c>
      <c r="G4193" t="s">
        <v>10019</v>
      </c>
      <c r="O4193" t="s">
        <v>964</v>
      </c>
      <c r="P4193">
        <f t="shared" si="65"/>
        <v>1</v>
      </c>
    </row>
    <row r="4194" spans="1:16" x14ac:dyDescent="0.25">
      <c r="A4194" t="str">
        <f>"QMEGA06"</f>
        <v>QMEGA06</v>
      </c>
      <c r="B4194" t="s">
        <v>1550</v>
      </c>
      <c r="C4194">
        <v>0</v>
      </c>
      <c r="D4194" t="s">
        <v>16</v>
      </c>
      <c r="E4194">
        <v>0</v>
      </c>
      <c r="F4194" t="s">
        <v>395</v>
      </c>
      <c r="G4194" t="s">
        <v>10019</v>
      </c>
      <c r="H4194" t="s">
        <v>9871</v>
      </c>
      <c r="O4194" t="s">
        <v>972</v>
      </c>
      <c r="P4194">
        <f t="shared" si="65"/>
        <v>1</v>
      </c>
    </row>
    <row r="4195" spans="1:16" x14ac:dyDescent="0.25">
      <c r="A4195" t="str">
        <f>"AMEGA03"</f>
        <v>AMEGA03</v>
      </c>
      <c r="B4195" t="s">
        <v>13879</v>
      </c>
      <c r="C4195">
        <v>0</v>
      </c>
      <c r="D4195" t="s">
        <v>16</v>
      </c>
      <c r="E4195">
        <v>0</v>
      </c>
      <c r="F4195" t="s">
        <v>395</v>
      </c>
      <c r="G4195" t="s">
        <v>10019</v>
      </c>
      <c r="H4195" t="s">
        <v>9871</v>
      </c>
      <c r="O4195" t="s">
        <v>7398</v>
      </c>
      <c r="P4195">
        <f t="shared" si="65"/>
        <v>3767</v>
      </c>
    </row>
    <row r="4196" spans="1:16" x14ac:dyDescent="0.25">
      <c r="A4196" t="str">
        <f>"QMEGA09"</f>
        <v>QMEGA09</v>
      </c>
      <c r="B4196" t="s">
        <v>13879</v>
      </c>
      <c r="C4196">
        <v>10813</v>
      </c>
      <c r="D4196" t="s">
        <v>16</v>
      </c>
      <c r="E4196">
        <v>540</v>
      </c>
      <c r="F4196" t="s">
        <v>395</v>
      </c>
      <c r="G4196" t="s">
        <v>10019</v>
      </c>
      <c r="H4196" t="s">
        <v>9871</v>
      </c>
      <c r="O4196" t="s">
        <v>7400</v>
      </c>
      <c r="P4196">
        <f t="shared" si="65"/>
        <v>2745</v>
      </c>
    </row>
    <row r="4197" spans="1:16" hidden="1" x14ac:dyDescent="0.25">
      <c r="A4197" t="str">
        <f>"CMEGA03"</f>
        <v>CMEGA03</v>
      </c>
      <c r="B4197" t="s">
        <v>1555</v>
      </c>
      <c r="C4197">
        <v>0</v>
      </c>
      <c r="D4197" t="s">
        <v>1367</v>
      </c>
      <c r="E4197">
        <v>0</v>
      </c>
      <c r="F4197" t="s">
        <v>395</v>
      </c>
      <c r="G4197" t="s">
        <v>10019</v>
      </c>
      <c r="O4197" t="s">
        <v>7402</v>
      </c>
      <c r="P4197">
        <f t="shared" si="65"/>
        <v>0</v>
      </c>
    </row>
    <row r="4198" spans="1:16" hidden="1" x14ac:dyDescent="0.25">
      <c r="A4198" t="str">
        <f>"QMEGA08"</f>
        <v>QMEGA08</v>
      </c>
      <c r="B4198" t="s">
        <v>1555</v>
      </c>
      <c r="C4198">
        <v>0</v>
      </c>
      <c r="D4198" t="s">
        <v>1367</v>
      </c>
      <c r="E4198">
        <v>0</v>
      </c>
      <c r="F4198" t="s">
        <v>395</v>
      </c>
      <c r="G4198" t="s">
        <v>10019</v>
      </c>
      <c r="H4198" t="s">
        <v>9871</v>
      </c>
      <c r="O4198" t="s">
        <v>7404</v>
      </c>
      <c r="P4198">
        <f t="shared" si="65"/>
        <v>0</v>
      </c>
    </row>
    <row r="4199" spans="1:16" hidden="1" x14ac:dyDescent="0.25">
      <c r="A4199" t="str">
        <f>"AMEGA07"</f>
        <v>AMEGA07</v>
      </c>
      <c r="B4199" t="s">
        <v>13881</v>
      </c>
      <c r="C4199">
        <v>0</v>
      </c>
      <c r="D4199" t="s">
        <v>1367</v>
      </c>
      <c r="E4199">
        <v>0</v>
      </c>
      <c r="O4199" t="s">
        <v>12342</v>
      </c>
      <c r="P4199">
        <f t="shared" si="65"/>
        <v>0</v>
      </c>
    </row>
    <row r="4200" spans="1:16" hidden="1" x14ac:dyDescent="0.25">
      <c r="A4200" t="str">
        <f>"QMEGA11"</f>
        <v>QMEGA11</v>
      </c>
      <c r="B4200" t="s">
        <v>13881</v>
      </c>
      <c r="C4200">
        <v>133</v>
      </c>
      <c r="D4200" t="s">
        <v>1367</v>
      </c>
      <c r="E4200">
        <v>133</v>
      </c>
      <c r="F4200" t="s">
        <v>395</v>
      </c>
      <c r="G4200" t="s">
        <v>10019</v>
      </c>
      <c r="H4200" t="s">
        <v>9871</v>
      </c>
      <c r="O4200" t="s">
        <v>7395</v>
      </c>
      <c r="P4200">
        <f t="shared" si="65"/>
        <v>0</v>
      </c>
    </row>
    <row r="4201" spans="1:16" hidden="1" x14ac:dyDescent="0.25">
      <c r="A4201" t="str">
        <f>"CMEGA02"</f>
        <v>CMEGA02</v>
      </c>
      <c r="B4201" t="s">
        <v>1553</v>
      </c>
      <c r="C4201">
        <v>0</v>
      </c>
      <c r="D4201" t="s">
        <v>379</v>
      </c>
      <c r="E4201">
        <v>0</v>
      </c>
      <c r="F4201" t="s">
        <v>395</v>
      </c>
      <c r="G4201" t="s">
        <v>10019</v>
      </c>
      <c r="O4201" t="s">
        <v>12343</v>
      </c>
      <c r="P4201">
        <f t="shared" si="65"/>
        <v>0</v>
      </c>
    </row>
    <row r="4202" spans="1:16" x14ac:dyDescent="0.25">
      <c r="A4202" t="str">
        <f>"QMEGA07"</f>
        <v>QMEGA07</v>
      </c>
      <c r="B4202" t="s">
        <v>1553</v>
      </c>
      <c r="C4202">
        <v>0</v>
      </c>
      <c r="D4202" t="s">
        <v>379</v>
      </c>
      <c r="E4202">
        <v>0</v>
      </c>
      <c r="F4202" t="s">
        <v>395</v>
      </c>
      <c r="G4202" t="s">
        <v>10019</v>
      </c>
      <c r="H4202" t="s">
        <v>9871</v>
      </c>
      <c r="O4202" t="s">
        <v>7406</v>
      </c>
      <c r="P4202">
        <f t="shared" si="65"/>
        <v>25</v>
      </c>
    </row>
    <row r="4203" spans="1:16" hidden="1" x14ac:dyDescent="0.25">
      <c r="A4203" t="str">
        <f>"AMEGA06"</f>
        <v>AMEGA06</v>
      </c>
      <c r="B4203" t="s">
        <v>13880</v>
      </c>
      <c r="C4203">
        <v>0</v>
      </c>
      <c r="D4203" t="s">
        <v>16</v>
      </c>
      <c r="E4203">
        <v>0</v>
      </c>
      <c r="O4203" t="s">
        <v>12344</v>
      </c>
      <c r="P4203">
        <f t="shared" si="65"/>
        <v>0</v>
      </c>
    </row>
    <row r="4204" spans="1:16" hidden="1" x14ac:dyDescent="0.25">
      <c r="A4204" t="str">
        <f>"QMEGA10"</f>
        <v>QMEGA10</v>
      </c>
      <c r="B4204" t="s">
        <v>13880</v>
      </c>
      <c r="C4204">
        <v>0</v>
      </c>
      <c r="D4204" t="s">
        <v>16</v>
      </c>
      <c r="E4204">
        <v>0</v>
      </c>
      <c r="F4204" t="s">
        <v>395</v>
      </c>
      <c r="G4204" t="s">
        <v>10019</v>
      </c>
      <c r="H4204" t="s">
        <v>9871</v>
      </c>
      <c r="O4204" t="s">
        <v>7409</v>
      </c>
      <c r="P4204">
        <f t="shared" si="65"/>
        <v>0</v>
      </c>
    </row>
    <row r="4205" spans="1:16" x14ac:dyDescent="0.25">
      <c r="A4205" t="str">
        <f>"QMEGA16"</f>
        <v>QMEGA16</v>
      </c>
      <c r="B4205" t="s">
        <v>6263</v>
      </c>
      <c r="C4205">
        <v>0</v>
      </c>
      <c r="D4205" t="s">
        <v>41</v>
      </c>
      <c r="E4205">
        <v>0</v>
      </c>
      <c r="F4205" t="s">
        <v>128</v>
      </c>
      <c r="O4205" t="s">
        <v>14025</v>
      </c>
      <c r="P4205">
        <f t="shared" si="65"/>
        <v>163</v>
      </c>
    </row>
    <row r="4206" spans="1:16" hidden="1" x14ac:dyDescent="0.25">
      <c r="A4206" t="str">
        <f>"AMEGA11"</f>
        <v>AMEGA11</v>
      </c>
      <c r="B4206" t="s">
        <v>13878</v>
      </c>
      <c r="C4206">
        <v>0</v>
      </c>
      <c r="D4206" t="s">
        <v>41</v>
      </c>
      <c r="E4206">
        <v>0</v>
      </c>
      <c r="O4206" t="s">
        <v>18020</v>
      </c>
      <c r="P4206">
        <f t="shared" si="65"/>
        <v>0</v>
      </c>
    </row>
    <row r="4207" spans="1:16" x14ac:dyDescent="0.25">
      <c r="A4207" t="str">
        <f>"QMEGA01"</f>
        <v>QMEGA01</v>
      </c>
      <c r="B4207" t="s">
        <v>13878</v>
      </c>
      <c r="C4207">
        <v>0</v>
      </c>
      <c r="D4207" t="s">
        <v>41</v>
      </c>
      <c r="E4207">
        <v>0</v>
      </c>
      <c r="F4207" t="s">
        <v>128</v>
      </c>
      <c r="G4207" t="s">
        <v>10347</v>
      </c>
      <c r="H4207" t="s">
        <v>9871</v>
      </c>
      <c r="O4207" t="s">
        <v>974</v>
      </c>
      <c r="P4207">
        <f t="shared" si="65"/>
        <v>15</v>
      </c>
    </row>
    <row r="4208" spans="1:16" hidden="1" x14ac:dyDescent="0.25">
      <c r="A4208" t="str">
        <f>"AMEGA01"</f>
        <v>AMEGA01</v>
      </c>
      <c r="B4208" t="s">
        <v>13878</v>
      </c>
      <c r="C4208">
        <v>0</v>
      </c>
      <c r="D4208" t="s">
        <v>41</v>
      </c>
      <c r="E4208">
        <v>0</v>
      </c>
      <c r="F4208" t="s">
        <v>128</v>
      </c>
      <c r="G4208" t="s">
        <v>10347</v>
      </c>
      <c r="H4208" t="s">
        <v>9871</v>
      </c>
      <c r="O4208" t="s">
        <v>12346</v>
      </c>
      <c r="P4208">
        <f t="shared" si="65"/>
        <v>0</v>
      </c>
    </row>
    <row r="4209" spans="1:16" hidden="1" x14ac:dyDescent="0.25">
      <c r="A4209" t="str">
        <f>"AMEGA05"</f>
        <v>AMEGA05</v>
      </c>
      <c r="B4209" t="s">
        <v>11796</v>
      </c>
      <c r="C4209">
        <v>0</v>
      </c>
      <c r="D4209" t="s">
        <v>41</v>
      </c>
      <c r="E4209">
        <v>0</v>
      </c>
      <c r="F4209" t="s">
        <v>128</v>
      </c>
      <c r="G4209" t="s">
        <v>10347</v>
      </c>
      <c r="O4209" t="s">
        <v>14024</v>
      </c>
      <c r="P4209">
        <f t="shared" si="65"/>
        <v>0</v>
      </c>
    </row>
    <row r="4210" spans="1:16" x14ac:dyDescent="0.25">
      <c r="A4210" t="str">
        <f>"ZZMEJA01"</f>
        <v>ZZMEJA01</v>
      </c>
      <c r="B4210" t="s">
        <v>9639</v>
      </c>
      <c r="C4210">
        <v>4</v>
      </c>
      <c r="D4210" t="s">
        <v>28</v>
      </c>
      <c r="E4210">
        <v>4</v>
      </c>
      <c r="O4210" t="s">
        <v>7418</v>
      </c>
      <c r="P4210">
        <f t="shared" si="65"/>
        <v>1780</v>
      </c>
    </row>
    <row r="4211" spans="1:16" hidden="1" x14ac:dyDescent="0.25">
      <c r="A4211" t="str">
        <f>"AMELO06"</f>
        <v>AMELO06</v>
      </c>
      <c r="B4211" t="s">
        <v>11797</v>
      </c>
      <c r="C4211">
        <v>0</v>
      </c>
      <c r="D4211" t="s">
        <v>41</v>
      </c>
      <c r="E4211">
        <v>0</v>
      </c>
      <c r="F4211" t="s">
        <v>560</v>
      </c>
      <c r="G4211" t="s">
        <v>10344</v>
      </c>
      <c r="O4211" t="s">
        <v>12348</v>
      </c>
      <c r="P4211">
        <f t="shared" si="65"/>
        <v>0</v>
      </c>
    </row>
    <row r="4212" spans="1:16" hidden="1" x14ac:dyDescent="0.25">
      <c r="A4212" t="str">
        <f>"AMELO09"</f>
        <v>AMELO09</v>
      </c>
      <c r="B4212" t="s">
        <v>11798</v>
      </c>
      <c r="C4212">
        <v>0</v>
      </c>
      <c r="D4212" t="s">
        <v>41</v>
      </c>
      <c r="E4212">
        <v>0</v>
      </c>
      <c r="F4212" t="s">
        <v>560</v>
      </c>
      <c r="G4212" t="s">
        <v>10344</v>
      </c>
      <c r="O4212" t="s">
        <v>12349</v>
      </c>
      <c r="P4212">
        <f t="shared" si="65"/>
        <v>0</v>
      </c>
    </row>
    <row r="4213" spans="1:16" hidden="1" x14ac:dyDescent="0.25">
      <c r="A4213" t="str">
        <f>"QMELO04"</f>
        <v>QMELO04</v>
      </c>
      <c r="B4213" t="s">
        <v>11798</v>
      </c>
      <c r="C4213">
        <v>0</v>
      </c>
      <c r="D4213" t="s">
        <v>41</v>
      </c>
      <c r="E4213">
        <v>0</v>
      </c>
      <c r="F4213" t="s">
        <v>560</v>
      </c>
      <c r="G4213" t="s">
        <v>10344</v>
      </c>
      <c r="O4213" t="s">
        <v>7421</v>
      </c>
      <c r="P4213">
        <f t="shared" si="65"/>
        <v>0</v>
      </c>
    </row>
    <row r="4214" spans="1:16" hidden="1" x14ac:dyDescent="0.25">
      <c r="A4214" t="str">
        <f>"QMELO19"</f>
        <v>QMELO19</v>
      </c>
      <c r="B4214" t="s">
        <v>11799</v>
      </c>
      <c r="C4214">
        <v>0</v>
      </c>
      <c r="D4214" t="s">
        <v>41</v>
      </c>
      <c r="E4214">
        <v>0</v>
      </c>
      <c r="F4214" t="s">
        <v>560</v>
      </c>
      <c r="G4214" t="s">
        <v>10344</v>
      </c>
      <c r="O4214" t="s">
        <v>7435</v>
      </c>
      <c r="P4214">
        <f t="shared" si="65"/>
        <v>0</v>
      </c>
    </row>
    <row r="4215" spans="1:16" hidden="1" x14ac:dyDescent="0.25">
      <c r="A4215" t="str">
        <f>"QMELO20"</f>
        <v>QMELO20</v>
      </c>
      <c r="B4215" t="s">
        <v>6269</v>
      </c>
      <c r="C4215">
        <v>0</v>
      </c>
      <c r="D4215" t="s">
        <v>41</v>
      </c>
      <c r="E4215">
        <v>0</v>
      </c>
      <c r="F4215" t="s">
        <v>560</v>
      </c>
      <c r="G4215" t="s">
        <v>10344</v>
      </c>
      <c r="O4215" t="s">
        <v>12351</v>
      </c>
      <c r="P4215">
        <f t="shared" si="65"/>
        <v>0</v>
      </c>
    </row>
    <row r="4216" spans="1:16" x14ac:dyDescent="0.25">
      <c r="A4216" t="str">
        <f>"QMELO18"</f>
        <v>QMELO18</v>
      </c>
      <c r="B4216" t="s">
        <v>11800</v>
      </c>
      <c r="C4216">
        <v>0</v>
      </c>
      <c r="D4216" t="s">
        <v>41</v>
      </c>
      <c r="E4216">
        <v>0</v>
      </c>
      <c r="F4216" t="s">
        <v>560</v>
      </c>
      <c r="G4216" t="s">
        <v>10344</v>
      </c>
      <c r="O4216" t="s">
        <v>7447</v>
      </c>
      <c r="P4216">
        <f t="shared" si="65"/>
        <v>4600</v>
      </c>
    </row>
    <row r="4217" spans="1:16" x14ac:dyDescent="0.25">
      <c r="A4217" t="str">
        <f>"AMELO17"</f>
        <v>AMELO17</v>
      </c>
      <c r="B4217" t="s">
        <v>11800</v>
      </c>
      <c r="C4217">
        <v>0</v>
      </c>
      <c r="D4217" t="s">
        <v>41</v>
      </c>
      <c r="E4217">
        <v>0</v>
      </c>
      <c r="F4217" t="s">
        <v>560</v>
      </c>
      <c r="G4217" t="s">
        <v>10344</v>
      </c>
      <c r="O4217" t="s">
        <v>7460</v>
      </c>
      <c r="P4217">
        <f t="shared" si="65"/>
        <v>5438</v>
      </c>
    </row>
    <row r="4218" spans="1:16" hidden="1" x14ac:dyDescent="0.25">
      <c r="A4218" t="str">
        <f>"AMELO13"</f>
        <v>AMELO13</v>
      </c>
      <c r="B4218" t="s">
        <v>11801</v>
      </c>
      <c r="C4218">
        <v>0</v>
      </c>
      <c r="D4218" t="s">
        <v>41</v>
      </c>
      <c r="E4218">
        <v>0</v>
      </c>
      <c r="F4218" t="s">
        <v>560</v>
      </c>
      <c r="G4218" t="s">
        <v>10344</v>
      </c>
      <c r="O4218" t="s">
        <v>12354</v>
      </c>
      <c r="P4218">
        <f t="shared" si="65"/>
        <v>0</v>
      </c>
    </row>
    <row r="4219" spans="1:16" hidden="1" x14ac:dyDescent="0.25">
      <c r="A4219" t="str">
        <f>"QMELO01"</f>
        <v>QMELO01</v>
      </c>
      <c r="B4219" t="s">
        <v>11801</v>
      </c>
      <c r="C4219">
        <v>0</v>
      </c>
      <c r="D4219" t="s">
        <v>41</v>
      </c>
      <c r="E4219">
        <v>0</v>
      </c>
      <c r="F4219" t="s">
        <v>560</v>
      </c>
      <c r="G4219" t="s">
        <v>10344</v>
      </c>
      <c r="O4219" t="s">
        <v>976</v>
      </c>
      <c r="P4219">
        <f t="shared" si="65"/>
        <v>0</v>
      </c>
    </row>
    <row r="4220" spans="1:16" hidden="1" x14ac:dyDescent="0.25">
      <c r="A4220" t="str">
        <f>"AMELO16"</f>
        <v>AMELO16</v>
      </c>
      <c r="B4220" t="s">
        <v>11802</v>
      </c>
      <c r="C4220">
        <v>0</v>
      </c>
      <c r="D4220" t="s">
        <v>41</v>
      </c>
      <c r="E4220">
        <v>0</v>
      </c>
      <c r="F4220" t="s">
        <v>560</v>
      </c>
      <c r="G4220" t="s">
        <v>10344</v>
      </c>
      <c r="O4220" t="s">
        <v>12356</v>
      </c>
      <c r="P4220">
        <f t="shared" si="65"/>
        <v>0</v>
      </c>
    </row>
    <row r="4221" spans="1:16" hidden="1" x14ac:dyDescent="0.25">
      <c r="A4221" t="str">
        <f>"QMELO17"</f>
        <v>QMELO17</v>
      </c>
      <c r="B4221" t="s">
        <v>11802</v>
      </c>
      <c r="C4221">
        <v>0</v>
      </c>
      <c r="D4221" t="s">
        <v>41</v>
      </c>
      <c r="E4221">
        <v>0</v>
      </c>
      <c r="F4221" t="s">
        <v>560</v>
      </c>
      <c r="G4221" t="s">
        <v>10344</v>
      </c>
      <c r="O4221" t="s">
        <v>12357</v>
      </c>
      <c r="P4221">
        <f t="shared" si="65"/>
        <v>0</v>
      </c>
    </row>
    <row r="4222" spans="1:16" x14ac:dyDescent="0.25">
      <c r="A4222" t="str">
        <f>"QMELO23"</f>
        <v>QMELO23</v>
      </c>
      <c r="B4222" t="s">
        <v>11803</v>
      </c>
      <c r="C4222">
        <v>0</v>
      </c>
      <c r="D4222" t="s">
        <v>28</v>
      </c>
      <c r="E4222">
        <v>0</v>
      </c>
      <c r="F4222" t="s">
        <v>560</v>
      </c>
      <c r="G4222" t="s">
        <v>10344</v>
      </c>
      <c r="O4222" t="s">
        <v>7497</v>
      </c>
      <c r="P4222">
        <f t="shared" si="65"/>
        <v>1340</v>
      </c>
    </row>
    <row r="4223" spans="1:16" x14ac:dyDescent="0.25">
      <c r="A4223" t="str">
        <f>"QMELO21"</f>
        <v>QMELO21</v>
      </c>
      <c r="B4223" t="s">
        <v>11803</v>
      </c>
      <c r="C4223">
        <v>0</v>
      </c>
      <c r="D4223" t="s">
        <v>41</v>
      </c>
      <c r="E4223">
        <v>0</v>
      </c>
      <c r="F4223" t="s">
        <v>560</v>
      </c>
      <c r="G4223" t="s">
        <v>10344</v>
      </c>
      <c r="O4223" t="s">
        <v>7502</v>
      </c>
      <c r="P4223">
        <f t="shared" si="65"/>
        <v>6105</v>
      </c>
    </row>
    <row r="4224" spans="1:16" hidden="1" x14ac:dyDescent="0.25">
      <c r="A4224" t="str">
        <f>"QMELO10"</f>
        <v>QMELO10</v>
      </c>
      <c r="B4224" t="s">
        <v>11804</v>
      </c>
      <c r="C4224">
        <v>0</v>
      </c>
      <c r="D4224" t="s">
        <v>41</v>
      </c>
      <c r="E4224">
        <v>0</v>
      </c>
      <c r="F4224" t="s">
        <v>560</v>
      </c>
      <c r="G4224" t="s">
        <v>10344</v>
      </c>
      <c r="O4224" t="s">
        <v>18021</v>
      </c>
      <c r="P4224">
        <f t="shared" si="65"/>
        <v>0</v>
      </c>
    </row>
    <row r="4225" spans="1:16" hidden="1" x14ac:dyDescent="0.25">
      <c r="A4225" t="str">
        <f>"AMELO10"</f>
        <v>AMELO10</v>
      </c>
      <c r="B4225" t="s">
        <v>11804</v>
      </c>
      <c r="C4225">
        <v>0</v>
      </c>
      <c r="D4225" t="s">
        <v>41</v>
      </c>
      <c r="E4225">
        <v>0</v>
      </c>
      <c r="F4225" t="s">
        <v>560</v>
      </c>
      <c r="G4225" t="s">
        <v>10344</v>
      </c>
      <c r="O4225" t="s">
        <v>18022</v>
      </c>
      <c r="P4225">
        <f t="shared" si="65"/>
        <v>0</v>
      </c>
    </row>
    <row r="4226" spans="1:16" hidden="1" x14ac:dyDescent="0.25">
      <c r="A4226" t="str">
        <f>"QMELO12"</f>
        <v>QMELO12</v>
      </c>
      <c r="B4226" t="s">
        <v>11805</v>
      </c>
      <c r="C4226">
        <v>0</v>
      </c>
      <c r="D4226" t="s">
        <v>41</v>
      </c>
      <c r="E4226">
        <v>0</v>
      </c>
      <c r="F4226" t="s">
        <v>560</v>
      </c>
      <c r="G4226" t="s">
        <v>10344</v>
      </c>
      <c r="O4226" t="s">
        <v>18023</v>
      </c>
      <c r="P4226">
        <f t="shared" si="65"/>
        <v>0</v>
      </c>
    </row>
    <row r="4227" spans="1:16" hidden="1" x14ac:dyDescent="0.25">
      <c r="A4227" t="str">
        <f>"QMELO15"</f>
        <v>QMELO15</v>
      </c>
      <c r="B4227" t="s">
        <v>11806</v>
      </c>
      <c r="C4227">
        <v>0</v>
      </c>
      <c r="D4227" t="s">
        <v>41</v>
      </c>
      <c r="E4227">
        <v>0</v>
      </c>
      <c r="F4227" t="s">
        <v>560</v>
      </c>
      <c r="G4227" t="s">
        <v>10344</v>
      </c>
      <c r="O4227" t="s">
        <v>18024</v>
      </c>
      <c r="P4227">
        <f t="shared" ref="P4227:P4290" si="66">SUMIFS($C$2:$C$7959,$B$2:$B$7959,O4227)</f>
        <v>0</v>
      </c>
    </row>
    <row r="4228" spans="1:16" hidden="1" x14ac:dyDescent="0.25">
      <c r="A4228" t="str">
        <f>"QMELO22"</f>
        <v>QMELO22</v>
      </c>
      <c r="B4228" t="s">
        <v>6272</v>
      </c>
      <c r="C4228">
        <v>0</v>
      </c>
      <c r="D4228" t="s">
        <v>41</v>
      </c>
      <c r="E4228">
        <v>0</v>
      </c>
      <c r="F4228" t="s">
        <v>560</v>
      </c>
      <c r="G4228" t="s">
        <v>10344</v>
      </c>
      <c r="O4228" t="s">
        <v>12359</v>
      </c>
      <c r="P4228">
        <f t="shared" si="66"/>
        <v>0</v>
      </c>
    </row>
    <row r="4229" spans="1:16" hidden="1" x14ac:dyDescent="0.25">
      <c r="A4229" t="str">
        <f>"QMELO24"</f>
        <v>QMELO24</v>
      </c>
      <c r="B4229" t="s">
        <v>11807</v>
      </c>
      <c r="C4229">
        <v>0</v>
      </c>
      <c r="D4229" t="s">
        <v>41</v>
      </c>
      <c r="E4229">
        <v>0</v>
      </c>
      <c r="F4229" t="s">
        <v>560</v>
      </c>
      <c r="G4229" t="s">
        <v>10344</v>
      </c>
      <c r="O4229" t="s">
        <v>14027</v>
      </c>
      <c r="P4229">
        <f t="shared" si="66"/>
        <v>0</v>
      </c>
    </row>
    <row r="4230" spans="1:16" x14ac:dyDescent="0.25">
      <c r="A4230" t="str">
        <f>"AMELO22"</f>
        <v>AMELO22</v>
      </c>
      <c r="B4230" t="s">
        <v>728</v>
      </c>
      <c r="C4230">
        <v>0</v>
      </c>
      <c r="D4230" t="s">
        <v>41</v>
      </c>
      <c r="E4230">
        <v>0</v>
      </c>
      <c r="O4230" t="s">
        <v>14032</v>
      </c>
      <c r="P4230">
        <f t="shared" si="66"/>
        <v>1023</v>
      </c>
    </row>
    <row r="4231" spans="1:16" hidden="1" x14ac:dyDescent="0.25">
      <c r="A4231" t="str">
        <f>"QMELO26"</f>
        <v>QMELO26</v>
      </c>
      <c r="B4231" t="s">
        <v>6287</v>
      </c>
      <c r="C4231">
        <v>7979</v>
      </c>
      <c r="D4231" t="s">
        <v>41</v>
      </c>
      <c r="E4231">
        <v>39</v>
      </c>
      <c r="F4231" t="s">
        <v>560</v>
      </c>
      <c r="O4231" t="s">
        <v>12361</v>
      </c>
      <c r="P4231">
        <f t="shared" si="66"/>
        <v>0</v>
      </c>
    </row>
    <row r="4232" spans="1:16" x14ac:dyDescent="0.25">
      <c r="A4232" t="str">
        <f>"AMELO01"</f>
        <v>AMELO01</v>
      </c>
      <c r="B4232" t="s">
        <v>11808</v>
      </c>
      <c r="C4232">
        <v>0</v>
      </c>
      <c r="D4232" t="s">
        <v>41</v>
      </c>
      <c r="E4232">
        <v>0</v>
      </c>
      <c r="F4232" t="s">
        <v>10553</v>
      </c>
      <c r="G4232" t="s">
        <v>10344</v>
      </c>
      <c r="O4232" t="s">
        <v>14026</v>
      </c>
      <c r="P4232">
        <f t="shared" si="66"/>
        <v>875</v>
      </c>
    </row>
    <row r="4233" spans="1:16" hidden="1" x14ac:dyDescent="0.25">
      <c r="A4233" t="str">
        <f>"QMELO07"</f>
        <v>QMELO07</v>
      </c>
      <c r="B4233" t="s">
        <v>11809</v>
      </c>
      <c r="C4233">
        <v>0</v>
      </c>
      <c r="D4233" t="s">
        <v>41</v>
      </c>
      <c r="E4233">
        <v>0</v>
      </c>
      <c r="F4233" t="s">
        <v>10553</v>
      </c>
      <c r="G4233" t="s">
        <v>10344</v>
      </c>
      <c r="O4233" t="s">
        <v>12362</v>
      </c>
      <c r="P4233">
        <f t="shared" si="66"/>
        <v>0</v>
      </c>
    </row>
    <row r="4234" spans="1:16" hidden="1" x14ac:dyDescent="0.25">
      <c r="A4234" t="str">
        <f>"AMELO04"</f>
        <v>AMELO04</v>
      </c>
      <c r="B4234" t="s">
        <v>11810</v>
      </c>
      <c r="C4234">
        <v>0</v>
      </c>
      <c r="D4234" t="s">
        <v>41</v>
      </c>
      <c r="E4234">
        <v>0</v>
      </c>
      <c r="F4234" t="s">
        <v>255</v>
      </c>
      <c r="O4234" t="s">
        <v>12363</v>
      </c>
      <c r="P4234">
        <f t="shared" si="66"/>
        <v>0</v>
      </c>
    </row>
    <row r="4235" spans="1:16" hidden="1" x14ac:dyDescent="0.25">
      <c r="A4235" t="str">
        <f>"AMELO07"</f>
        <v>AMELO07</v>
      </c>
      <c r="B4235" t="s">
        <v>11811</v>
      </c>
      <c r="C4235">
        <v>0</v>
      </c>
      <c r="D4235" t="s">
        <v>41</v>
      </c>
      <c r="E4235">
        <v>0</v>
      </c>
      <c r="F4235" t="s">
        <v>4868</v>
      </c>
      <c r="G4235" t="s">
        <v>10344</v>
      </c>
      <c r="O4235" t="s">
        <v>12364</v>
      </c>
      <c r="P4235">
        <f t="shared" si="66"/>
        <v>0</v>
      </c>
    </row>
    <row r="4236" spans="1:16" x14ac:dyDescent="0.25">
      <c r="A4236" t="str">
        <f>"QMELO02"</f>
        <v>QMELO02</v>
      </c>
      <c r="B4236" t="s">
        <v>11811</v>
      </c>
      <c r="C4236">
        <v>0</v>
      </c>
      <c r="D4236" t="s">
        <v>41</v>
      </c>
      <c r="E4236">
        <v>0</v>
      </c>
      <c r="F4236" t="s">
        <v>4868</v>
      </c>
      <c r="G4236" t="s">
        <v>10344</v>
      </c>
      <c r="O4236" t="s">
        <v>14030</v>
      </c>
      <c r="P4236">
        <f t="shared" si="66"/>
        <v>22</v>
      </c>
    </row>
    <row r="4237" spans="1:16" x14ac:dyDescent="0.25">
      <c r="A4237" t="str">
        <f>"CMELO01"</f>
        <v>CMELO01</v>
      </c>
      <c r="B4237" t="s">
        <v>1557</v>
      </c>
      <c r="C4237">
        <v>0</v>
      </c>
      <c r="D4237" t="s">
        <v>41</v>
      </c>
      <c r="E4237">
        <v>0</v>
      </c>
      <c r="F4237" t="s">
        <v>1393</v>
      </c>
      <c r="O4237" t="s">
        <v>14031</v>
      </c>
      <c r="P4237">
        <f t="shared" si="66"/>
        <v>844</v>
      </c>
    </row>
    <row r="4238" spans="1:16" hidden="1" x14ac:dyDescent="0.25">
      <c r="A4238" t="str">
        <f>"QMELO11"</f>
        <v>QMELO11</v>
      </c>
      <c r="B4238" t="s">
        <v>1557</v>
      </c>
      <c r="C4238">
        <v>1189</v>
      </c>
      <c r="D4238" t="s">
        <v>41</v>
      </c>
      <c r="E4238">
        <v>9</v>
      </c>
      <c r="F4238" t="s">
        <v>1393</v>
      </c>
      <c r="G4238" t="s">
        <v>10344</v>
      </c>
      <c r="O4238" t="s">
        <v>12365</v>
      </c>
      <c r="P4238">
        <f t="shared" si="66"/>
        <v>0</v>
      </c>
    </row>
    <row r="4239" spans="1:16" x14ac:dyDescent="0.25">
      <c r="A4239" t="str">
        <f>"QMELO25"</f>
        <v>QMELO25</v>
      </c>
      <c r="B4239" t="s">
        <v>6282</v>
      </c>
      <c r="C4239">
        <v>349</v>
      </c>
      <c r="D4239" t="s">
        <v>41</v>
      </c>
      <c r="E4239">
        <v>1</v>
      </c>
      <c r="F4239" t="s">
        <v>3355</v>
      </c>
      <c r="G4239" t="s">
        <v>10344</v>
      </c>
      <c r="O4239" t="s">
        <v>7485</v>
      </c>
      <c r="P4239">
        <f t="shared" si="66"/>
        <v>24694</v>
      </c>
    </row>
    <row r="4240" spans="1:16" hidden="1" x14ac:dyDescent="0.25">
      <c r="A4240" t="str">
        <f>"QMELO05"</f>
        <v>QMELO05</v>
      </c>
      <c r="B4240" t="s">
        <v>11812</v>
      </c>
      <c r="C4240">
        <v>0</v>
      </c>
      <c r="D4240" t="s">
        <v>41</v>
      </c>
      <c r="E4240">
        <v>0</v>
      </c>
      <c r="F4240" t="s">
        <v>560</v>
      </c>
      <c r="G4240" t="s">
        <v>10344</v>
      </c>
      <c r="O4240" t="s">
        <v>12367</v>
      </c>
      <c r="P4240">
        <f t="shared" si="66"/>
        <v>0</v>
      </c>
    </row>
    <row r="4241" spans="1:16" x14ac:dyDescent="0.25">
      <c r="A4241" t="str">
        <f>"QMELO13"</f>
        <v>QMELO13</v>
      </c>
      <c r="B4241" t="s">
        <v>11813</v>
      </c>
      <c r="C4241">
        <v>0</v>
      </c>
      <c r="D4241" t="s">
        <v>41</v>
      </c>
      <c r="E4241">
        <v>0</v>
      </c>
      <c r="F4241" t="s">
        <v>1393</v>
      </c>
      <c r="G4241" t="s">
        <v>10344</v>
      </c>
      <c r="O4241" t="s">
        <v>7471</v>
      </c>
      <c r="P4241">
        <f t="shared" si="66"/>
        <v>85</v>
      </c>
    </row>
    <row r="4242" spans="1:16" x14ac:dyDescent="0.25">
      <c r="A4242" t="str">
        <f>"QMELO16"</f>
        <v>QMELO16</v>
      </c>
      <c r="B4242" t="s">
        <v>11814</v>
      </c>
      <c r="C4242">
        <v>0</v>
      </c>
      <c r="D4242" t="s">
        <v>41</v>
      </c>
      <c r="E4242">
        <v>0</v>
      </c>
      <c r="F4242" t="s">
        <v>1393</v>
      </c>
      <c r="G4242" t="s">
        <v>10344</v>
      </c>
      <c r="O4242" t="s">
        <v>7500</v>
      </c>
      <c r="P4242">
        <f t="shared" si="66"/>
        <v>580</v>
      </c>
    </row>
    <row r="4243" spans="1:16" hidden="1" x14ac:dyDescent="0.25">
      <c r="A4243" t="str">
        <f>"QMELO14"</f>
        <v>QMELO14</v>
      </c>
      <c r="B4243" t="s">
        <v>6266</v>
      </c>
      <c r="C4243">
        <v>2623</v>
      </c>
      <c r="D4243" t="s">
        <v>41</v>
      </c>
      <c r="E4243">
        <v>21</v>
      </c>
      <c r="F4243" t="s">
        <v>1393</v>
      </c>
      <c r="G4243" t="s">
        <v>10344</v>
      </c>
      <c r="O4243" t="s">
        <v>12368</v>
      </c>
      <c r="P4243">
        <f t="shared" si="66"/>
        <v>0</v>
      </c>
    </row>
    <row r="4244" spans="1:16" hidden="1" x14ac:dyDescent="0.25">
      <c r="A4244" t="str">
        <f>"QMELO09"</f>
        <v>QMELO09</v>
      </c>
      <c r="B4244" t="s">
        <v>11815</v>
      </c>
      <c r="C4244">
        <v>0</v>
      </c>
      <c r="D4244" t="s">
        <v>41</v>
      </c>
      <c r="E4244">
        <v>0</v>
      </c>
      <c r="F4244" t="s">
        <v>1393</v>
      </c>
      <c r="G4244" t="s">
        <v>10344</v>
      </c>
      <c r="O4244" t="s">
        <v>12369</v>
      </c>
      <c r="P4244">
        <f t="shared" si="66"/>
        <v>0</v>
      </c>
    </row>
    <row r="4245" spans="1:16" hidden="1" x14ac:dyDescent="0.25">
      <c r="A4245" t="str">
        <f>"AMELO11"</f>
        <v>AMELO11</v>
      </c>
      <c r="B4245" t="s">
        <v>11815</v>
      </c>
      <c r="C4245">
        <v>0</v>
      </c>
      <c r="D4245" t="s">
        <v>41</v>
      </c>
      <c r="E4245">
        <v>0</v>
      </c>
      <c r="F4245" t="s">
        <v>1393</v>
      </c>
      <c r="G4245" t="s">
        <v>10344</v>
      </c>
      <c r="O4245" t="s">
        <v>12370</v>
      </c>
      <c r="P4245">
        <f t="shared" si="66"/>
        <v>0</v>
      </c>
    </row>
    <row r="4246" spans="1:16" hidden="1" x14ac:dyDescent="0.25">
      <c r="A4246" t="str">
        <f>"AMELO15"</f>
        <v>AMELO15</v>
      </c>
      <c r="B4246" t="s">
        <v>11816</v>
      </c>
      <c r="C4246">
        <v>0</v>
      </c>
      <c r="D4246" t="s">
        <v>41</v>
      </c>
      <c r="E4246">
        <v>0</v>
      </c>
      <c r="F4246" t="s">
        <v>560</v>
      </c>
      <c r="G4246" t="s">
        <v>10344</v>
      </c>
      <c r="O4246" t="s">
        <v>12371</v>
      </c>
      <c r="P4246">
        <f t="shared" si="66"/>
        <v>0</v>
      </c>
    </row>
    <row r="4247" spans="1:16" hidden="1" x14ac:dyDescent="0.25">
      <c r="A4247" t="str">
        <f>"QMELO08"</f>
        <v>QMELO08</v>
      </c>
      <c r="B4247" t="s">
        <v>11816</v>
      </c>
      <c r="C4247">
        <v>0</v>
      </c>
      <c r="D4247" t="s">
        <v>41</v>
      </c>
      <c r="E4247">
        <v>0</v>
      </c>
      <c r="F4247" t="s">
        <v>560</v>
      </c>
      <c r="G4247" t="s">
        <v>10344</v>
      </c>
      <c r="O4247" t="s">
        <v>14029</v>
      </c>
      <c r="P4247">
        <f t="shared" si="66"/>
        <v>0</v>
      </c>
    </row>
    <row r="4248" spans="1:16" x14ac:dyDescent="0.25">
      <c r="A4248" t="str">
        <f>"AMELO02"</f>
        <v>AMELO02</v>
      </c>
      <c r="B4248" t="s">
        <v>11817</v>
      </c>
      <c r="C4248">
        <v>0</v>
      </c>
      <c r="D4248" t="s">
        <v>41</v>
      </c>
      <c r="E4248">
        <v>0</v>
      </c>
      <c r="F4248" t="s">
        <v>10422</v>
      </c>
      <c r="O4248" t="s">
        <v>13531</v>
      </c>
      <c r="P4248">
        <f t="shared" si="66"/>
        <v>1726</v>
      </c>
    </row>
    <row r="4249" spans="1:16" x14ac:dyDescent="0.25">
      <c r="A4249" t="str">
        <f>"AMELO05"</f>
        <v>AMELO05</v>
      </c>
      <c r="B4249" t="s">
        <v>11818</v>
      </c>
      <c r="C4249">
        <v>0</v>
      </c>
      <c r="D4249" t="s">
        <v>41</v>
      </c>
      <c r="E4249">
        <v>0</v>
      </c>
      <c r="F4249" t="s">
        <v>255</v>
      </c>
      <c r="O4249" t="s">
        <v>14028</v>
      </c>
      <c r="P4249">
        <f t="shared" si="66"/>
        <v>805</v>
      </c>
    </row>
    <row r="4250" spans="1:16" x14ac:dyDescent="0.25">
      <c r="A4250" t="str">
        <f>"AMELO12"</f>
        <v>AMELO12</v>
      </c>
      <c r="B4250" t="s">
        <v>11819</v>
      </c>
      <c r="C4250">
        <v>0</v>
      </c>
      <c r="D4250" t="s">
        <v>41</v>
      </c>
      <c r="E4250">
        <v>0</v>
      </c>
      <c r="F4250" t="s">
        <v>4868</v>
      </c>
      <c r="O4250" t="s">
        <v>14033</v>
      </c>
      <c r="P4250">
        <f t="shared" si="66"/>
        <v>2356</v>
      </c>
    </row>
    <row r="4251" spans="1:16" hidden="1" x14ac:dyDescent="0.25">
      <c r="A4251" t="str">
        <f>"AMELO21"</f>
        <v>AMELO21</v>
      </c>
      <c r="B4251" t="s">
        <v>11820</v>
      </c>
      <c r="C4251">
        <v>0</v>
      </c>
      <c r="D4251" t="s">
        <v>28</v>
      </c>
      <c r="E4251">
        <v>0</v>
      </c>
      <c r="G4251" t="s">
        <v>10344</v>
      </c>
      <c r="O4251" t="s">
        <v>12372</v>
      </c>
      <c r="P4251">
        <f t="shared" si="66"/>
        <v>0</v>
      </c>
    </row>
    <row r="4252" spans="1:16" hidden="1" x14ac:dyDescent="0.25">
      <c r="A4252" t="str">
        <f>"AMELO14"</f>
        <v>AMELO14</v>
      </c>
      <c r="B4252" t="s">
        <v>11820</v>
      </c>
      <c r="C4252">
        <v>0</v>
      </c>
      <c r="D4252" t="s">
        <v>41</v>
      </c>
      <c r="E4252">
        <v>0</v>
      </c>
      <c r="F4252" t="s">
        <v>4868</v>
      </c>
      <c r="G4252" t="s">
        <v>10344</v>
      </c>
      <c r="O4252" t="s">
        <v>12373</v>
      </c>
      <c r="P4252">
        <f t="shared" si="66"/>
        <v>0</v>
      </c>
    </row>
    <row r="4253" spans="1:16" hidden="1" x14ac:dyDescent="0.25">
      <c r="A4253" t="str">
        <f>"QMELO06"</f>
        <v>QMELO06</v>
      </c>
      <c r="B4253" t="s">
        <v>11820</v>
      </c>
      <c r="C4253">
        <v>0</v>
      </c>
      <c r="D4253" t="s">
        <v>41</v>
      </c>
      <c r="E4253">
        <v>0</v>
      </c>
      <c r="F4253" t="s">
        <v>4868</v>
      </c>
      <c r="G4253" t="s">
        <v>10344</v>
      </c>
      <c r="O4253" t="s">
        <v>12374</v>
      </c>
      <c r="P4253">
        <f t="shared" si="66"/>
        <v>0</v>
      </c>
    </row>
    <row r="4254" spans="1:16" hidden="1" x14ac:dyDescent="0.25">
      <c r="A4254" t="str">
        <f>"QMELO03"</f>
        <v>QMELO03</v>
      </c>
      <c r="B4254" t="s">
        <v>11821</v>
      </c>
      <c r="C4254">
        <v>0</v>
      </c>
      <c r="D4254" t="s">
        <v>41</v>
      </c>
      <c r="E4254">
        <v>0</v>
      </c>
      <c r="F4254" t="s">
        <v>1393</v>
      </c>
      <c r="G4254" t="s">
        <v>10344</v>
      </c>
      <c r="O4254" t="s">
        <v>12375</v>
      </c>
      <c r="P4254">
        <f t="shared" si="66"/>
        <v>0</v>
      </c>
    </row>
    <row r="4255" spans="1:16" hidden="1" x14ac:dyDescent="0.25">
      <c r="A4255" t="str">
        <f>"AMELO08"</f>
        <v>AMELO08</v>
      </c>
      <c r="B4255" t="s">
        <v>11821</v>
      </c>
      <c r="C4255">
        <v>0</v>
      </c>
      <c r="D4255" t="s">
        <v>41</v>
      </c>
      <c r="E4255">
        <v>0</v>
      </c>
      <c r="F4255" t="s">
        <v>1393</v>
      </c>
      <c r="G4255" t="s">
        <v>10344</v>
      </c>
      <c r="O4255" t="s">
        <v>12376</v>
      </c>
      <c r="P4255">
        <f t="shared" si="66"/>
        <v>0</v>
      </c>
    </row>
    <row r="4256" spans="1:16" hidden="1" x14ac:dyDescent="0.25">
      <c r="A4256" t="str">
        <f>"AMELO03"</f>
        <v>AMELO03</v>
      </c>
      <c r="B4256" t="s">
        <v>11822</v>
      </c>
      <c r="C4256">
        <v>0</v>
      </c>
      <c r="D4256" t="s">
        <v>41</v>
      </c>
      <c r="E4256">
        <v>0</v>
      </c>
      <c r="F4256" t="s">
        <v>10422</v>
      </c>
      <c r="O4256" t="s">
        <v>12377</v>
      </c>
      <c r="P4256">
        <f t="shared" si="66"/>
        <v>0</v>
      </c>
    </row>
    <row r="4257" spans="1:16" hidden="1" x14ac:dyDescent="0.25">
      <c r="A4257" t="str">
        <f>"QMELY01"</f>
        <v>QMELY01</v>
      </c>
      <c r="B4257" t="s">
        <v>6297</v>
      </c>
      <c r="C4257">
        <v>600</v>
      </c>
      <c r="D4257" t="s">
        <v>16</v>
      </c>
      <c r="E4257">
        <v>25</v>
      </c>
      <c r="F4257" t="s">
        <v>1917</v>
      </c>
      <c r="G4257" t="s">
        <v>11823</v>
      </c>
      <c r="O4257" t="s">
        <v>12378</v>
      </c>
      <c r="P4257">
        <f t="shared" si="66"/>
        <v>0</v>
      </c>
    </row>
    <row r="4258" spans="1:16" hidden="1" x14ac:dyDescent="0.25">
      <c r="A4258" t="str">
        <f>"QMEOT01"</f>
        <v>QMEOT01</v>
      </c>
      <c r="B4258" t="s">
        <v>11824</v>
      </c>
      <c r="C4258">
        <v>0</v>
      </c>
      <c r="D4258" t="s">
        <v>16</v>
      </c>
      <c r="E4258">
        <v>0</v>
      </c>
      <c r="F4258" t="s">
        <v>9898</v>
      </c>
      <c r="G4258" t="s">
        <v>10876</v>
      </c>
      <c r="O4258" t="s">
        <v>12379</v>
      </c>
      <c r="P4258">
        <f t="shared" si="66"/>
        <v>0</v>
      </c>
    </row>
    <row r="4259" spans="1:16" hidden="1" x14ac:dyDescent="0.25">
      <c r="A4259" t="str">
        <f>"AMEOT02"</f>
        <v>AMEOT02</v>
      </c>
      <c r="B4259" t="s">
        <v>11824</v>
      </c>
      <c r="C4259">
        <v>0</v>
      </c>
      <c r="D4259" t="s">
        <v>16</v>
      </c>
      <c r="E4259">
        <v>0</v>
      </c>
      <c r="F4259" t="s">
        <v>9898</v>
      </c>
      <c r="G4259" t="s">
        <v>10876</v>
      </c>
      <c r="O4259" t="s">
        <v>12380</v>
      </c>
      <c r="P4259">
        <f t="shared" si="66"/>
        <v>0</v>
      </c>
    </row>
    <row r="4260" spans="1:16" hidden="1" x14ac:dyDescent="0.25">
      <c r="A4260" t="str">
        <f>"QMEOT02"</f>
        <v>QMEOT02</v>
      </c>
      <c r="B4260" t="s">
        <v>11825</v>
      </c>
      <c r="C4260">
        <v>0</v>
      </c>
      <c r="D4260" t="s">
        <v>16</v>
      </c>
      <c r="E4260">
        <v>0</v>
      </c>
      <c r="F4260" t="s">
        <v>9898</v>
      </c>
      <c r="G4260" t="s">
        <v>10876</v>
      </c>
      <c r="O4260" t="s">
        <v>12381</v>
      </c>
      <c r="P4260">
        <f t="shared" si="66"/>
        <v>0</v>
      </c>
    </row>
    <row r="4261" spans="1:16" hidden="1" x14ac:dyDescent="0.25">
      <c r="A4261" t="str">
        <f>"AMEOT01"</f>
        <v>AMEOT01</v>
      </c>
      <c r="B4261" t="s">
        <v>11825</v>
      </c>
      <c r="C4261">
        <v>0</v>
      </c>
      <c r="D4261" t="s">
        <v>16</v>
      </c>
      <c r="E4261">
        <v>0</v>
      </c>
      <c r="F4261" t="s">
        <v>9898</v>
      </c>
      <c r="G4261" t="s">
        <v>10876</v>
      </c>
      <c r="O4261" t="s">
        <v>12382</v>
      </c>
      <c r="P4261">
        <f t="shared" si="66"/>
        <v>0</v>
      </c>
    </row>
    <row r="4262" spans="1:16" hidden="1" x14ac:dyDescent="0.25">
      <c r="A4262" t="str">
        <f>"AMERI01"</f>
        <v>AMERI01</v>
      </c>
      <c r="B4262" t="s">
        <v>11826</v>
      </c>
      <c r="C4262">
        <v>0</v>
      </c>
      <c r="D4262" t="s">
        <v>16</v>
      </c>
      <c r="E4262">
        <v>0</v>
      </c>
      <c r="F4262" t="s">
        <v>9356</v>
      </c>
      <c r="O4262" t="s">
        <v>12383</v>
      </c>
      <c r="P4262">
        <f t="shared" si="66"/>
        <v>0</v>
      </c>
    </row>
    <row r="4263" spans="1:16" hidden="1" x14ac:dyDescent="0.25">
      <c r="A4263" t="str">
        <f>"AMESI02"</f>
        <v>AMESI02</v>
      </c>
      <c r="B4263" t="s">
        <v>11827</v>
      </c>
      <c r="C4263">
        <v>0</v>
      </c>
      <c r="D4263" t="s">
        <v>28</v>
      </c>
      <c r="E4263">
        <v>0</v>
      </c>
      <c r="F4263" t="s">
        <v>497</v>
      </c>
      <c r="G4263" t="s">
        <v>29</v>
      </c>
      <c r="O4263" t="s">
        <v>12385</v>
      </c>
      <c r="P4263">
        <f t="shared" si="66"/>
        <v>0</v>
      </c>
    </row>
    <row r="4264" spans="1:16" hidden="1" x14ac:dyDescent="0.25">
      <c r="A4264" t="str">
        <f>"ZZMESIN01"</f>
        <v>ZZMESIN01</v>
      </c>
      <c r="B4264" t="s">
        <v>11828</v>
      </c>
      <c r="C4264">
        <v>0</v>
      </c>
      <c r="D4264" t="s">
        <v>28</v>
      </c>
      <c r="E4264">
        <v>0</v>
      </c>
      <c r="O4264" t="s">
        <v>12386</v>
      </c>
      <c r="P4264">
        <f t="shared" si="66"/>
        <v>0</v>
      </c>
    </row>
    <row r="4265" spans="1:16" hidden="1" x14ac:dyDescent="0.25">
      <c r="A4265" t="str">
        <f>"ZZMESI01"</f>
        <v>ZZMESI01</v>
      </c>
      <c r="B4265" t="s">
        <v>11829</v>
      </c>
      <c r="C4265">
        <v>0</v>
      </c>
      <c r="D4265" t="s">
        <v>28</v>
      </c>
      <c r="E4265">
        <v>0</v>
      </c>
      <c r="F4265" t="s">
        <v>879</v>
      </c>
      <c r="G4265" t="s">
        <v>253</v>
      </c>
      <c r="O4265" t="s">
        <v>12387</v>
      </c>
      <c r="P4265">
        <f t="shared" si="66"/>
        <v>0</v>
      </c>
    </row>
    <row r="4266" spans="1:16" hidden="1" x14ac:dyDescent="0.25">
      <c r="A4266" t="str">
        <f>"ZZMESIN02"</f>
        <v>ZZMESIN02</v>
      </c>
      <c r="B4266" t="s">
        <v>9641</v>
      </c>
      <c r="C4266">
        <v>0</v>
      </c>
      <c r="D4266" t="s">
        <v>28</v>
      </c>
      <c r="E4266">
        <v>0</v>
      </c>
      <c r="O4266" t="s">
        <v>13533</v>
      </c>
      <c r="P4266">
        <f t="shared" si="66"/>
        <v>0</v>
      </c>
    </row>
    <row r="4267" spans="1:16" hidden="1" x14ac:dyDescent="0.25">
      <c r="A4267" t="str">
        <f>"ZZMESIN03"</f>
        <v>ZZMESIN03</v>
      </c>
      <c r="B4267" t="s">
        <v>9643</v>
      </c>
      <c r="C4267">
        <v>0</v>
      </c>
      <c r="D4267" t="s">
        <v>28</v>
      </c>
      <c r="E4267">
        <v>0</v>
      </c>
      <c r="O4267" t="s">
        <v>18025</v>
      </c>
      <c r="P4267">
        <f t="shared" si="66"/>
        <v>0</v>
      </c>
    </row>
    <row r="4268" spans="1:16" hidden="1" x14ac:dyDescent="0.25">
      <c r="A4268" t="str">
        <f>"XMESIN01"</f>
        <v>XMESIN01</v>
      </c>
      <c r="B4268" t="s">
        <v>11830</v>
      </c>
      <c r="C4268">
        <v>0</v>
      </c>
      <c r="D4268" t="s">
        <v>28</v>
      </c>
      <c r="E4268">
        <v>0</v>
      </c>
      <c r="G4268" t="s">
        <v>253</v>
      </c>
      <c r="O4268" t="s">
        <v>13532</v>
      </c>
      <c r="P4268">
        <f t="shared" si="66"/>
        <v>0</v>
      </c>
    </row>
    <row r="4269" spans="1:16" hidden="1" x14ac:dyDescent="0.25">
      <c r="A4269" t="str">
        <f>"QMESI03"</f>
        <v>QMESI03</v>
      </c>
      <c r="B4269" t="s">
        <v>11831</v>
      </c>
      <c r="C4269">
        <v>0</v>
      </c>
      <c r="D4269" t="s">
        <v>28</v>
      </c>
      <c r="E4269">
        <v>0</v>
      </c>
      <c r="F4269" t="s">
        <v>921</v>
      </c>
      <c r="O4269" t="s">
        <v>18026</v>
      </c>
      <c r="P4269">
        <f t="shared" si="66"/>
        <v>0</v>
      </c>
    </row>
    <row r="4270" spans="1:16" hidden="1" x14ac:dyDescent="0.25">
      <c r="A4270" t="str">
        <f>"AMESI01"</f>
        <v>AMESI01</v>
      </c>
      <c r="B4270" t="s">
        <v>11832</v>
      </c>
      <c r="C4270">
        <v>0</v>
      </c>
      <c r="D4270" t="s">
        <v>28</v>
      </c>
      <c r="E4270">
        <v>0</v>
      </c>
      <c r="F4270" t="s">
        <v>31</v>
      </c>
      <c r="O4270" t="s">
        <v>12390</v>
      </c>
      <c r="P4270">
        <f t="shared" si="66"/>
        <v>0</v>
      </c>
    </row>
    <row r="4271" spans="1:16" x14ac:dyDescent="0.25">
      <c r="A4271" t="str">
        <f>"QMETA10"</f>
        <v>QMETA10</v>
      </c>
      <c r="B4271" t="s">
        <v>11833</v>
      </c>
      <c r="C4271">
        <v>0</v>
      </c>
      <c r="D4271" t="s">
        <v>41</v>
      </c>
      <c r="E4271">
        <v>0</v>
      </c>
      <c r="F4271" t="s">
        <v>395</v>
      </c>
      <c r="G4271" t="s">
        <v>10005</v>
      </c>
      <c r="O4271" t="s">
        <v>12391</v>
      </c>
      <c r="P4271">
        <f t="shared" si="66"/>
        <v>1050</v>
      </c>
    </row>
    <row r="4272" spans="1:16" x14ac:dyDescent="0.25">
      <c r="A4272" t="str">
        <f>"QMETA12"</f>
        <v>QMETA12</v>
      </c>
      <c r="B4272" t="s">
        <v>13889</v>
      </c>
      <c r="C4272">
        <v>9167</v>
      </c>
      <c r="D4272" t="s">
        <v>16</v>
      </c>
      <c r="E4272">
        <v>91</v>
      </c>
      <c r="F4272" t="s">
        <v>504</v>
      </c>
      <c r="G4272" t="s">
        <v>10178</v>
      </c>
      <c r="O4272" t="s">
        <v>12392</v>
      </c>
      <c r="P4272">
        <f t="shared" si="66"/>
        <v>612</v>
      </c>
    </row>
    <row r="4273" spans="1:16" hidden="1" x14ac:dyDescent="0.25">
      <c r="A4273" t="str">
        <f>"AMTEA06"</f>
        <v>AMTEA06</v>
      </c>
      <c r="B4273" t="s">
        <v>11834</v>
      </c>
      <c r="C4273">
        <v>0</v>
      </c>
      <c r="D4273" t="s">
        <v>16</v>
      </c>
      <c r="E4273">
        <v>0</v>
      </c>
      <c r="F4273" t="s">
        <v>504</v>
      </c>
      <c r="O4273" t="s">
        <v>12393</v>
      </c>
      <c r="P4273">
        <f t="shared" si="66"/>
        <v>0</v>
      </c>
    </row>
    <row r="4274" spans="1:16" hidden="1" x14ac:dyDescent="0.25">
      <c r="A4274" t="str">
        <f>"QMETA13"</f>
        <v>QMETA13</v>
      </c>
      <c r="B4274" t="s">
        <v>11834</v>
      </c>
      <c r="C4274">
        <v>0</v>
      </c>
      <c r="D4274" t="s">
        <v>16</v>
      </c>
      <c r="E4274">
        <v>0</v>
      </c>
      <c r="F4274" t="s">
        <v>504</v>
      </c>
      <c r="G4274" t="s">
        <v>10178</v>
      </c>
      <c r="O4274" t="s">
        <v>12394</v>
      </c>
      <c r="P4274">
        <f t="shared" si="66"/>
        <v>0</v>
      </c>
    </row>
    <row r="4275" spans="1:16" hidden="1" x14ac:dyDescent="0.25">
      <c r="A4275" t="str">
        <f>"QMETA11"</f>
        <v>QMETA11</v>
      </c>
      <c r="B4275" t="s">
        <v>13888</v>
      </c>
      <c r="C4275">
        <v>4295</v>
      </c>
      <c r="D4275" t="s">
        <v>16</v>
      </c>
      <c r="E4275">
        <v>171</v>
      </c>
      <c r="F4275" t="s">
        <v>504</v>
      </c>
      <c r="G4275" t="s">
        <v>10178</v>
      </c>
      <c r="O4275" t="s">
        <v>12395</v>
      </c>
      <c r="P4275">
        <f t="shared" si="66"/>
        <v>0</v>
      </c>
    </row>
    <row r="4276" spans="1:16" hidden="1" x14ac:dyDescent="0.25">
      <c r="A4276" t="str">
        <f>"QMETA09"</f>
        <v>QMETA09</v>
      </c>
      <c r="B4276" t="s">
        <v>13887</v>
      </c>
      <c r="C4276">
        <v>0</v>
      </c>
      <c r="D4276" t="s">
        <v>16</v>
      </c>
      <c r="E4276">
        <v>0</v>
      </c>
      <c r="F4276" t="s">
        <v>504</v>
      </c>
      <c r="G4276" t="s">
        <v>10178</v>
      </c>
      <c r="H4276" t="s">
        <v>9871</v>
      </c>
      <c r="O4276" t="s">
        <v>12396</v>
      </c>
      <c r="P4276">
        <f t="shared" si="66"/>
        <v>0</v>
      </c>
    </row>
    <row r="4277" spans="1:16" hidden="1" x14ac:dyDescent="0.25">
      <c r="A4277" t="str">
        <f>"AMETA05"</f>
        <v>AMETA05</v>
      </c>
      <c r="B4277" t="s">
        <v>13886</v>
      </c>
      <c r="C4277">
        <v>0</v>
      </c>
      <c r="D4277" t="s">
        <v>16</v>
      </c>
      <c r="E4277">
        <v>0</v>
      </c>
      <c r="F4277" t="s">
        <v>504</v>
      </c>
      <c r="G4277" t="s">
        <v>10178</v>
      </c>
      <c r="H4277" t="s">
        <v>9871</v>
      </c>
      <c r="O4277" t="s">
        <v>12397</v>
      </c>
      <c r="P4277">
        <f t="shared" si="66"/>
        <v>0</v>
      </c>
    </row>
    <row r="4278" spans="1:16" hidden="1" x14ac:dyDescent="0.25">
      <c r="A4278" t="str">
        <f>"QMETA04"</f>
        <v>QMETA04</v>
      </c>
      <c r="B4278" t="s">
        <v>13886</v>
      </c>
      <c r="C4278">
        <v>0</v>
      </c>
      <c r="D4278" t="s">
        <v>16</v>
      </c>
      <c r="E4278">
        <v>0</v>
      </c>
      <c r="F4278" t="s">
        <v>504</v>
      </c>
      <c r="G4278" t="s">
        <v>10178</v>
      </c>
      <c r="H4278" t="s">
        <v>9871</v>
      </c>
      <c r="O4278" t="s">
        <v>13535</v>
      </c>
      <c r="P4278">
        <f t="shared" si="66"/>
        <v>0</v>
      </c>
    </row>
    <row r="4279" spans="1:16" hidden="1" x14ac:dyDescent="0.25">
      <c r="A4279" t="str">
        <f>"AMETA04"</f>
        <v>AMETA04</v>
      </c>
      <c r="B4279" t="s">
        <v>13885</v>
      </c>
      <c r="C4279">
        <v>0</v>
      </c>
      <c r="D4279" t="s">
        <v>16</v>
      </c>
      <c r="E4279">
        <v>0</v>
      </c>
      <c r="F4279" t="s">
        <v>504</v>
      </c>
      <c r="G4279" t="s">
        <v>10178</v>
      </c>
      <c r="H4279" t="s">
        <v>9871</v>
      </c>
      <c r="O4279" t="s">
        <v>13534</v>
      </c>
      <c r="P4279">
        <f t="shared" si="66"/>
        <v>0</v>
      </c>
    </row>
    <row r="4280" spans="1:16" hidden="1" x14ac:dyDescent="0.25">
      <c r="A4280" t="str">
        <f>"QMETA03"</f>
        <v>QMETA03</v>
      </c>
      <c r="B4280" t="s">
        <v>13885</v>
      </c>
      <c r="C4280">
        <v>0</v>
      </c>
      <c r="D4280" t="s">
        <v>16</v>
      </c>
      <c r="E4280">
        <v>0</v>
      </c>
      <c r="F4280" t="s">
        <v>504</v>
      </c>
      <c r="G4280" t="s">
        <v>10178</v>
      </c>
      <c r="H4280" t="s">
        <v>9871</v>
      </c>
      <c r="O4280" t="s">
        <v>12398</v>
      </c>
      <c r="P4280">
        <f t="shared" si="66"/>
        <v>0</v>
      </c>
    </row>
    <row r="4281" spans="1:16" hidden="1" x14ac:dyDescent="0.25">
      <c r="A4281" t="str">
        <f>"AMETA07"</f>
        <v>AMETA07</v>
      </c>
      <c r="B4281" t="s">
        <v>17850</v>
      </c>
      <c r="C4281">
        <v>0</v>
      </c>
      <c r="D4281" t="s">
        <v>16</v>
      </c>
      <c r="E4281">
        <v>0</v>
      </c>
      <c r="F4281" t="s">
        <v>504</v>
      </c>
      <c r="G4281" t="s">
        <v>10178</v>
      </c>
      <c r="H4281" t="s">
        <v>9871</v>
      </c>
      <c r="O4281" t="s">
        <v>12399</v>
      </c>
      <c r="P4281">
        <f t="shared" si="66"/>
        <v>0</v>
      </c>
    </row>
    <row r="4282" spans="1:16" hidden="1" x14ac:dyDescent="0.25">
      <c r="A4282" t="str">
        <f>"QMETA05"</f>
        <v>QMETA05</v>
      </c>
      <c r="B4282" t="s">
        <v>17850</v>
      </c>
      <c r="C4282">
        <v>0</v>
      </c>
      <c r="D4282" t="s">
        <v>16</v>
      </c>
      <c r="E4282">
        <v>0</v>
      </c>
      <c r="F4282" t="s">
        <v>504</v>
      </c>
      <c r="G4282" t="s">
        <v>10178</v>
      </c>
      <c r="H4282" t="s">
        <v>9871</v>
      </c>
      <c r="O4282" t="s">
        <v>12400</v>
      </c>
      <c r="P4282">
        <f t="shared" si="66"/>
        <v>0</v>
      </c>
    </row>
    <row r="4283" spans="1:16" hidden="1" x14ac:dyDescent="0.25">
      <c r="A4283" t="str">
        <f>"AMETA06"</f>
        <v>AMETA06</v>
      </c>
      <c r="B4283" t="s">
        <v>13513</v>
      </c>
      <c r="C4283">
        <v>41</v>
      </c>
      <c r="D4283" t="s">
        <v>16</v>
      </c>
      <c r="E4283">
        <v>41</v>
      </c>
      <c r="F4283" t="s">
        <v>504</v>
      </c>
      <c r="G4283" t="s">
        <v>10178</v>
      </c>
      <c r="H4283" t="s">
        <v>9871</v>
      </c>
      <c r="O4283" t="s">
        <v>12401</v>
      </c>
      <c r="P4283">
        <f t="shared" si="66"/>
        <v>0</v>
      </c>
    </row>
    <row r="4284" spans="1:16" hidden="1" x14ac:dyDescent="0.25">
      <c r="A4284" t="str">
        <f>"QMETA06"</f>
        <v>QMETA06</v>
      </c>
      <c r="B4284" t="s">
        <v>11835</v>
      </c>
      <c r="C4284">
        <v>0</v>
      </c>
      <c r="D4284" t="s">
        <v>41</v>
      </c>
      <c r="E4284">
        <v>0</v>
      </c>
      <c r="F4284" t="s">
        <v>135</v>
      </c>
      <c r="G4284" t="s">
        <v>10005</v>
      </c>
      <c r="O4284" t="s">
        <v>12402</v>
      </c>
      <c r="P4284">
        <f t="shared" si="66"/>
        <v>0</v>
      </c>
    </row>
    <row r="4285" spans="1:16" hidden="1" x14ac:dyDescent="0.25">
      <c r="A4285" t="str">
        <f>"AMETA03"</f>
        <v>AMETA03</v>
      </c>
      <c r="B4285" t="s">
        <v>11835</v>
      </c>
      <c r="C4285">
        <v>0</v>
      </c>
      <c r="D4285" t="s">
        <v>41</v>
      </c>
      <c r="E4285">
        <v>0</v>
      </c>
      <c r="F4285" t="s">
        <v>135</v>
      </c>
      <c r="G4285" t="s">
        <v>10005</v>
      </c>
      <c r="O4285" t="s">
        <v>12403</v>
      </c>
      <c r="P4285">
        <f t="shared" si="66"/>
        <v>0</v>
      </c>
    </row>
    <row r="4286" spans="1:16" hidden="1" x14ac:dyDescent="0.25">
      <c r="A4286" t="str">
        <f>"QMETA02"</f>
        <v>QMETA02</v>
      </c>
      <c r="B4286" t="s">
        <v>17851</v>
      </c>
      <c r="C4286">
        <v>0</v>
      </c>
      <c r="D4286" t="s">
        <v>41</v>
      </c>
      <c r="E4286">
        <v>0</v>
      </c>
      <c r="F4286" t="s">
        <v>1364</v>
      </c>
      <c r="G4286" t="s">
        <v>11836</v>
      </c>
      <c r="H4286" t="s">
        <v>9891</v>
      </c>
      <c r="O4286" t="s">
        <v>12404</v>
      </c>
      <c r="P4286">
        <f t="shared" si="66"/>
        <v>0</v>
      </c>
    </row>
    <row r="4287" spans="1:16" hidden="1" x14ac:dyDescent="0.25">
      <c r="A4287" t="str">
        <f>"AMETA11"</f>
        <v>AMETA11</v>
      </c>
      <c r="B4287" t="s">
        <v>6309</v>
      </c>
      <c r="C4287">
        <v>0</v>
      </c>
      <c r="D4287" t="s">
        <v>16</v>
      </c>
      <c r="E4287">
        <v>0</v>
      </c>
      <c r="F4287" t="s">
        <v>141</v>
      </c>
      <c r="O4287" t="s">
        <v>12405</v>
      </c>
      <c r="P4287">
        <f t="shared" si="66"/>
        <v>0</v>
      </c>
    </row>
    <row r="4288" spans="1:16" hidden="1" x14ac:dyDescent="0.25">
      <c r="A4288" t="str">
        <f>"QMETA07"</f>
        <v>QMETA07</v>
      </c>
      <c r="B4288" t="s">
        <v>6309</v>
      </c>
      <c r="C4288">
        <v>705</v>
      </c>
      <c r="D4288" t="s">
        <v>16</v>
      </c>
      <c r="E4288">
        <v>47</v>
      </c>
      <c r="F4288" t="s">
        <v>2588</v>
      </c>
      <c r="O4288" t="s">
        <v>12406</v>
      </c>
      <c r="P4288">
        <f t="shared" si="66"/>
        <v>0</v>
      </c>
    </row>
    <row r="4289" spans="1:16" hidden="1" x14ac:dyDescent="0.25">
      <c r="A4289" t="str">
        <f>"AMETA10"</f>
        <v>AMETA10</v>
      </c>
      <c r="B4289" t="s">
        <v>11837</v>
      </c>
      <c r="C4289">
        <v>0</v>
      </c>
      <c r="D4289" t="s">
        <v>16</v>
      </c>
      <c r="E4289">
        <v>0</v>
      </c>
      <c r="F4289" t="s">
        <v>141</v>
      </c>
      <c r="O4289" t="s">
        <v>12407</v>
      </c>
      <c r="P4289">
        <f t="shared" si="66"/>
        <v>0</v>
      </c>
    </row>
    <row r="4290" spans="1:16" hidden="1" x14ac:dyDescent="0.25">
      <c r="A4290" t="str">
        <f>"QMETA08"</f>
        <v>QMETA08</v>
      </c>
      <c r="B4290" t="s">
        <v>11837</v>
      </c>
      <c r="C4290">
        <v>0</v>
      </c>
      <c r="D4290" t="s">
        <v>16</v>
      </c>
      <c r="E4290">
        <v>0</v>
      </c>
      <c r="F4290" t="s">
        <v>2588</v>
      </c>
      <c r="O4290" t="s">
        <v>12408</v>
      </c>
      <c r="P4290">
        <f t="shared" si="66"/>
        <v>0</v>
      </c>
    </row>
    <row r="4291" spans="1:16" hidden="1" x14ac:dyDescent="0.25">
      <c r="A4291" t="str">
        <f>"AMETA01"</f>
        <v>AMETA01</v>
      </c>
      <c r="B4291" t="s">
        <v>11838</v>
      </c>
      <c r="C4291">
        <v>0</v>
      </c>
      <c r="D4291" t="s">
        <v>41</v>
      </c>
      <c r="E4291">
        <v>0</v>
      </c>
      <c r="F4291" t="s">
        <v>882</v>
      </c>
      <c r="O4291" t="s">
        <v>12409</v>
      </c>
      <c r="P4291">
        <f t="shared" ref="P4291:P4354" si="67">SUMIFS($C$2:$C$7959,$B$2:$B$7959,O4291)</f>
        <v>0</v>
      </c>
    </row>
    <row r="4292" spans="1:16" hidden="1" x14ac:dyDescent="0.25">
      <c r="A4292" t="str">
        <f>"AMETA09"</f>
        <v>AMETA09</v>
      </c>
      <c r="B4292" t="s">
        <v>11839</v>
      </c>
      <c r="C4292">
        <v>0</v>
      </c>
      <c r="D4292" t="s">
        <v>28</v>
      </c>
      <c r="E4292">
        <v>0</v>
      </c>
      <c r="F4292" t="s">
        <v>882</v>
      </c>
      <c r="O4292" t="s">
        <v>12410</v>
      </c>
      <c r="P4292">
        <f t="shared" si="67"/>
        <v>0</v>
      </c>
    </row>
    <row r="4293" spans="1:16" hidden="1" x14ac:dyDescent="0.25">
      <c r="A4293" t="str">
        <f>"ZZMETA01"</f>
        <v>ZZMETA01</v>
      </c>
      <c r="B4293" t="s">
        <v>11839</v>
      </c>
      <c r="C4293">
        <v>0</v>
      </c>
      <c r="D4293" t="s">
        <v>41</v>
      </c>
      <c r="E4293">
        <v>0</v>
      </c>
      <c r="F4293" t="s">
        <v>882</v>
      </c>
      <c r="O4293" t="s">
        <v>12411</v>
      </c>
      <c r="P4293">
        <f t="shared" si="67"/>
        <v>0</v>
      </c>
    </row>
    <row r="4294" spans="1:16" hidden="1" x14ac:dyDescent="0.25">
      <c r="A4294" t="str">
        <f>"AMETA08"</f>
        <v>AMETA08</v>
      </c>
      <c r="B4294" t="s">
        <v>11840</v>
      </c>
      <c r="C4294">
        <v>0</v>
      </c>
      <c r="D4294" t="s">
        <v>28</v>
      </c>
      <c r="E4294">
        <v>0</v>
      </c>
      <c r="F4294" t="s">
        <v>882</v>
      </c>
      <c r="O4294" t="s">
        <v>12412</v>
      </c>
      <c r="P4294">
        <f t="shared" si="67"/>
        <v>0</v>
      </c>
    </row>
    <row r="4295" spans="1:16" hidden="1" x14ac:dyDescent="0.25">
      <c r="A4295" t="str">
        <f>"AMETA02"</f>
        <v>AMETA02</v>
      </c>
      <c r="B4295" t="s">
        <v>11841</v>
      </c>
      <c r="C4295">
        <v>0</v>
      </c>
      <c r="D4295" t="s">
        <v>16</v>
      </c>
      <c r="E4295">
        <v>0</v>
      </c>
      <c r="F4295" t="s">
        <v>1705</v>
      </c>
      <c r="G4295" t="s">
        <v>11842</v>
      </c>
      <c r="O4295" t="s">
        <v>12413</v>
      </c>
      <c r="P4295">
        <f t="shared" si="67"/>
        <v>0</v>
      </c>
    </row>
    <row r="4296" spans="1:16" hidden="1" x14ac:dyDescent="0.25">
      <c r="A4296" t="str">
        <f>"QMETA01"</f>
        <v>QMETA01</v>
      </c>
      <c r="B4296" t="s">
        <v>11843</v>
      </c>
      <c r="C4296">
        <v>0</v>
      </c>
      <c r="D4296" t="s">
        <v>16</v>
      </c>
      <c r="E4296">
        <v>0</v>
      </c>
      <c r="F4296" t="s">
        <v>1705</v>
      </c>
      <c r="G4296" t="s">
        <v>11842</v>
      </c>
      <c r="O4296" t="s">
        <v>12414</v>
      </c>
      <c r="P4296">
        <f t="shared" si="67"/>
        <v>0</v>
      </c>
    </row>
    <row r="4297" spans="1:16" hidden="1" x14ac:dyDescent="0.25">
      <c r="A4297" t="str">
        <f>"QMETI08"</f>
        <v>QMETI08</v>
      </c>
      <c r="B4297" t="s">
        <v>11844</v>
      </c>
      <c r="C4297">
        <v>0</v>
      </c>
      <c r="D4297" t="s">
        <v>41</v>
      </c>
      <c r="E4297">
        <v>0</v>
      </c>
      <c r="F4297" t="s">
        <v>10066</v>
      </c>
      <c r="G4297" t="s">
        <v>10547</v>
      </c>
      <c r="O4297" t="s">
        <v>1674</v>
      </c>
      <c r="P4297">
        <f t="shared" si="67"/>
        <v>0</v>
      </c>
    </row>
    <row r="4298" spans="1:16" hidden="1" x14ac:dyDescent="0.25">
      <c r="A4298" t="str">
        <f>"AMETI01"</f>
        <v>AMETI01</v>
      </c>
      <c r="B4298" t="s">
        <v>11844</v>
      </c>
      <c r="C4298">
        <v>0</v>
      </c>
      <c r="D4298" t="s">
        <v>41</v>
      </c>
      <c r="E4298">
        <v>0</v>
      </c>
      <c r="F4298" t="s">
        <v>10066</v>
      </c>
      <c r="G4298" t="s">
        <v>10547</v>
      </c>
      <c r="O4298" t="s">
        <v>1670</v>
      </c>
      <c r="P4298">
        <f t="shared" si="67"/>
        <v>0</v>
      </c>
    </row>
    <row r="4299" spans="1:16" hidden="1" x14ac:dyDescent="0.25">
      <c r="A4299" t="str">
        <f>"AMETI02"</f>
        <v>AMETI02</v>
      </c>
      <c r="B4299" t="s">
        <v>11845</v>
      </c>
      <c r="C4299">
        <v>0</v>
      </c>
      <c r="D4299" t="s">
        <v>41</v>
      </c>
      <c r="E4299">
        <v>0</v>
      </c>
      <c r="F4299" t="s">
        <v>10066</v>
      </c>
      <c r="G4299" t="s">
        <v>10547</v>
      </c>
      <c r="O4299" t="s">
        <v>12415</v>
      </c>
      <c r="P4299">
        <f t="shared" si="67"/>
        <v>0</v>
      </c>
    </row>
    <row r="4300" spans="1:16" hidden="1" x14ac:dyDescent="0.25">
      <c r="A4300" t="str">
        <f>"QMETI03"</f>
        <v>QMETI03</v>
      </c>
      <c r="B4300" t="s">
        <v>13890</v>
      </c>
      <c r="C4300">
        <v>15816</v>
      </c>
      <c r="D4300" t="s">
        <v>41</v>
      </c>
      <c r="E4300">
        <v>158</v>
      </c>
      <c r="F4300" t="s">
        <v>6323</v>
      </c>
      <c r="G4300" t="s">
        <v>10547</v>
      </c>
      <c r="H4300" t="s">
        <v>9871</v>
      </c>
      <c r="O4300" t="s">
        <v>12417</v>
      </c>
      <c r="P4300">
        <f t="shared" si="67"/>
        <v>0</v>
      </c>
    </row>
    <row r="4301" spans="1:16" hidden="1" x14ac:dyDescent="0.25">
      <c r="A4301" t="str">
        <f>"AMETI03"</f>
        <v>AMETI03</v>
      </c>
      <c r="B4301" t="s">
        <v>13890</v>
      </c>
      <c r="C4301">
        <v>0</v>
      </c>
      <c r="D4301" t="s">
        <v>41</v>
      </c>
      <c r="E4301">
        <v>0</v>
      </c>
      <c r="F4301" t="s">
        <v>281</v>
      </c>
      <c r="G4301" t="s">
        <v>10547</v>
      </c>
      <c r="H4301" t="s">
        <v>9871</v>
      </c>
      <c r="O4301" t="s">
        <v>12418</v>
      </c>
      <c r="P4301">
        <f t="shared" si="67"/>
        <v>0</v>
      </c>
    </row>
    <row r="4302" spans="1:16" hidden="1" x14ac:dyDescent="0.25">
      <c r="A4302" t="str">
        <f>"AMETI13"</f>
        <v>AMETI13</v>
      </c>
      <c r="B4302" t="s">
        <v>13890</v>
      </c>
      <c r="C4302">
        <v>0</v>
      </c>
      <c r="D4302" t="s">
        <v>28</v>
      </c>
      <c r="E4302">
        <v>0</v>
      </c>
      <c r="O4302" t="s">
        <v>12419</v>
      </c>
      <c r="P4302">
        <f t="shared" si="67"/>
        <v>0</v>
      </c>
    </row>
    <row r="4303" spans="1:16" hidden="1" x14ac:dyDescent="0.25">
      <c r="A4303" t="str">
        <f>"QMETI04"</f>
        <v>QMETI04</v>
      </c>
      <c r="B4303" t="s">
        <v>17852</v>
      </c>
      <c r="C4303">
        <v>0</v>
      </c>
      <c r="D4303" t="s">
        <v>41</v>
      </c>
      <c r="E4303">
        <v>0</v>
      </c>
      <c r="F4303" t="s">
        <v>6323</v>
      </c>
      <c r="G4303" t="s">
        <v>10547</v>
      </c>
      <c r="H4303" t="s">
        <v>9871</v>
      </c>
      <c r="O4303" t="s">
        <v>12420</v>
      </c>
      <c r="P4303">
        <f t="shared" si="67"/>
        <v>0</v>
      </c>
    </row>
    <row r="4304" spans="1:16" x14ac:dyDescent="0.25">
      <c r="A4304" t="str">
        <f>"AMETI04"</f>
        <v>AMETI04</v>
      </c>
      <c r="B4304" t="s">
        <v>17852</v>
      </c>
      <c r="C4304">
        <v>0</v>
      </c>
      <c r="D4304" t="s">
        <v>41</v>
      </c>
      <c r="E4304">
        <v>0</v>
      </c>
      <c r="F4304" t="s">
        <v>281</v>
      </c>
      <c r="G4304" t="s">
        <v>10547</v>
      </c>
      <c r="H4304" t="s">
        <v>9871</v>
      </c>
      <c r="O4304" t="s">
        <v>989</v>
      </c>
      <c r="P4304">
        <f t="shared" si="67"/>
        <v>10</v>
      </c>
    </row>
    <row r="4305" spans="1:16" hidden="1" x14ac:dyDescent="0.25">
      <c r="A4305" t="str">
        <f>"QMETI05"</f>
        <v>QMETI05</v>
      </c>
      <c r="B4305" t="s">
        <v>13891</v>
      </c>
      <c r="C4305">
        <v>20312</v>
      </c>
      <c r="D4305" t="s">
        <v>41</v>
      </c>
      <c r="E4305">
        <v>507</v>
      </c>
      <c r="F4305" t="s">
        <v>6323</v>
      </c>
      <c r="G4305" t="s">
        <v>10547</v>
      </c>
      <c r="H4305" t="s">
        <v>9871</v>
      </c>
      <c r="O4305" t="s">
        <v>12421</v>
      </c>
      <c r="P4305">
        <f t="shared" si="67"/>
        <v>0</v>
      </c>
    </row>
    <row r="4306" spans="1:16" hidden="1" x14ac:dyDescent="0.25">
      <c r="A4306" t="str">
        <f>"AMETI05"</f>
        <v>AMETI05</v>
      </c>
      <c r="B4306" t="s">
        <v>13891</v>
      </c>
      <c r="C4306">
        <v>0</v>
      </c>
      <c r="D4306" t="s">
        <v>16</v>
      </c>
      <c r="E4306">
        <v>0</v>
      </c>
      <c r="F4306" t="s">
        <v>281</v>
      </c>
      <c r="G4306" t="s">
        <v>10547</v>
      </c>
      <c r="H4306" t="s">
        <v>9871</v>
      </c>
      <c r="O4306" t="s">
        <v>12422</v>
      </c>
      <c r="P4306">
        <f t="shared" si="67"/>
        <v>0</v>
      </c>
    </row>
    <row r="4307" spans="1:16" hidden="1" x14ac:dyDescent="0.25">
      <c r="A4307" t="str">
        <f>"AMETI12"</f>
        <v>AMETI12</v>
      </c>
      <c r="B4307" t="s">
        <v>13892</v>
      </c>
      <c r="C4307">
        <v>0</v>
      </c>
      <c r="D4307" t="s">
        <v>41</v>
      </c>
      <c r="E4307">
        <v>0</v>
      </c>
      <c r="O4307" t="s">
        <v>12423</v>
      </c>
      <c r="P4307">
        <f t="shared" si="67"/>
        <v>0</v>
      </c>
    </row>
    <row r="4308" spans="1:16" hidden="1" x14ac:dyDescent="0.25">
      <c r="A4308" t="str">
        <f>"QMETI06"</f>
        <v>QMETI06</v>
      </c>
      <c r="B4308" t="s">
        <v>13892</v>
      </c>
      <c r="C4308">
        <v>10846</v>
      </c>
      <c r="D4308" t="s">
        <v>41</v>
      </c>
      <c r="E4308">
        <v>271</v>
      </c>
      <c r="F4308" t="s">
        <v>6323</v>
      </c>
      <c r="G4308" t="s">
        <v>10547</v>
      </c>
      <c r="H4308" t="s">
        <v>9871</v>
      </c>
      <c r="O4308" t="s">
        <v>12424</v>
      </c>
      <c r="P4308">
        <f t="shared" si="67"/>
        <v>0</v>
      </c>
    </row>
    <row r="4309" spans="1:16" hidden="1" x14ac:dyDescent="0.25">
      <c r="A4309" t="str">
        <f>"AMETI06"</f>
        <v>AMETI06</v>
      </c>
      <c r="B4309" t="s">
        <v>13892</v>
      </c>
      <c r="C4309">
        <v>0</v>
      </c>
      <c r="D4309" t="s">
        <v>41</v>
      </c>
      <c r="E4309">
        <v>0</v>
      </c>
      <c r="F4309" t="s">
        <v>281</v>
      </c>
      <c r="G4309" t="s">
        <v>10547</v>
      </c>
      <c r="H4309" t="s">
        <v>9871</v>
      </c>
      <c r="O4309" t="s">
        <v>7551</v>
      </c>
      <c r="P4309">
        <f t="shared" si="67"/>
        <v>0</v>
      </c>
    </row>
    <row r="4310" spans="1:16" x14ac:dyDescent="0.25">
      <c r="A4310" t="str">
        <f>"QMETI01"</f>
        <v>QMETI01</v>
      </c>
      <c r="B4310" t="s">
        <v>6321</v>
      </c>
      <c r="C4310">
        <v>26899</v>
      </c>
      <c r="D4310" t="s">
        <v>41</v>
      </c>
      <c r="E4310">
        <v>268</v>
      </c>
      <c r="F4310" t="s">
        <v>6323</v>
      </c>
      <c r="G4310" t="s">
        <v>10547</v>
      </c>
      <c r="O4310" t="s">
        <v>991</v>
      </c>
      <c r="P4310">
        <f t="shared" si="67"/>
        <v>3</v>
      </c>
    </row>
    <row r="4311" spans="1:16" x14ac:dyDescent="0.25">
      <c r="A4311" t="str">
        <f>"AMETI07"</f>
        <v>AMETI07</v>
      </c>
      <c r="B4311" t="s">
        <v>6321</v>
      </c>
      <c r="C4311">
        <v>0</v>
      </c>
      <c r="D4311" t="s">
        <v>41</v>
      </c>
      <c r="E4311">
        <v>0</v>
      </c>
      <c r="F4311" t="s">
        <v>281</v>
      </c>
      <c r="G4311" t="s">
        <v>10547</v>
      </c>
      <c r="O4311" t="s">
        <v>993</v>
      </c>
      <c r="P4311">
        <f t="shared" si="67"/>
        <v>1</v>
      </c>
    </row>
    <row r="4312" spans="1:16" hidden="1" x14ac:dyDescent="0.25">
      <c r="A4312" t="str">
        <f>"AMETI14"</f>
        <v>AMETI14</v>
      </c>
      <c r="B4312" t="s">
        <v>6321</v>
      </c>
      <c r="C4312">
        <v>0</v>
      </c>
      <c r="D4312" t="s">
        <v>28</v>
      </c>
      <c r="E4312">
        <v>0</v>
      </c>
      <c r="O4312" t="s">
        <v>12425</v>
      </c>
      <c r="P4312">
        <f t="shared" si="67"/>
        <v>0</v>
      </c>
    </row>
    <row r="4313" spans="1:16" hidden="1" x14ac:dyDescent="0.25">
      <c r="A4313" t="str">
        <f>"QMETI10"</f>
        <v>QMETI10</v>
      </c>
      <c r="B4313" t="s">
        <v>6336</v>
      </c>
      <c r="C4313">
        <v>0</v>
      </c>
      <c r="D4313" t="s">
        <v>41</v>
      </c>
      <c r="E4313">
        <v>0</v>
      </c>
      <c r="F4313" t="s">
        <v>6323</v>
      </c>
      <c r="G4313" t="s">
        <v>10547</v>
      </c>
      <c r="O4313" t="s">
        <v>12427</v>
      </c>
      <c r="P4313">
        <f t="shared" si="67"/>
        <v>0</v>
      </c>
    </row>
    <row r="4314" spans="1:16" hidden="1" x14ac:dyDescent="0.25">
      <c r="A4314" t="str">
        <f>"AMETI08"</f>
        <v>AMETI08</v>
      </c>
      <c r="B4314" t="s">
        <v>6325</v>
      </c>
      <c r="C4314">
        <v>0</v>
      </c>
      <c r="D4314" t="s">
        <v>41</v>
      </c>
      <c r="E4314">
        <v>0</v>
      </c>
      <c r="F4314" t="s">
        <v>281</v>
      </c>
      <c r="G4314" t="s">
        <v>10547</v>
      </c>
      <c r="O4314" t="s">
        <v>12428</v>
      </c>
      <c r="P4314">
        <f t="shared" si="67"/>
        <v>0</v>
      </c>
    </row>
    <row r="4315" spans="1:16" x14ac:dyDescent="0.25">
      <c r="A4315" t="str">
        <f>"QMETI02"</f>
        <v>QMETI02</v>
      </c>
      <c r="B4315" t="s">
        <v>6325</v>
      </c>
      <c r="C4315">
        <v>16571</v>
      </c>
      <c r="D4315" t="s">
        <v>41</v>
      </c>
      <c r="E4315">
        <v>414</v>
      </c>
      <c r="F4315" t="s">
        <v>6323</v>
      </c>
      <c r="G4315" t="s">
        <v>10547</v>
      </c>
      <c r="O4315" t="s">
        <v>14034</v>
      </c>
      <c r="P4315">
        <f t="shared" si="67"/>
        <v>236</v>
      </c>
    </row>
    <row r="4316" spans="1:16" hidden="1" x14ac:dyDescent="0.25">
      <c r="A4316" t="str">
        <f>"AMETI09"</f>
        <v>AMETI09</v>
      </c>
      <c r="B4316" t="s">
        <v>6334</v>
      </c>
      <c r="C4316">
        <v>0</v>
      </c>
      <c r="D4316" t="s">
        <v>41</v>
      </c>
      <c r="E4316">
        <v>0</v>
      </c>
      <c r="F4316" t="s">
        <v>281</v>
      </c>
      <c r="G4316" t="s">
        <v>10547</v>
      </c>
      <c r="O4316" t="s">
        <v>12429</v>
      </c>
      <c r="P4316">
        <f t="shared" si="67"/>
        <v>0</v>
      </c>
    </row>
    <row r="4317" spans="1:16" hidden="1" x14ac:dyDescent="0.25">
      <c r="A4317" t="str">
        <f>"QMETI07"</f>
        <v>QMETI07</v>
      </c>
      <c r="B4317" t="s">
        <v>6334</v>
      </c>
      <c r="C4317">
        <v>5815</v>
      </c>
      <c r="D4317" t="s">
        <v>41</v>
      </c>
      <c r="E4317">
        <v>145</v>
      </c>
      <c r="F4317" t="s">
        <v>6323</v>
      </c>
      <c r="G4317" t="s">
        <v>10547</v>
      </c>
      <c r="O4317" t="s">
        <v>7539</v>
      </c>
      <c r="P4317">
        <f t="shared" si="67"/>
        <v>0</v>
      </c>
    </row>
    <row r="4318" spans="1:16" hidden="1" x14ac:dyDescent="0.25">
      <c r="A4318" t="str">
        <f>"AMETI10"</f>
        <v>AMETI10</v>
      </c>
      <c r="B4318" t="s">
        <v>17853</v>
      </c>
      <c r="C4318">
        <v>0</v>
      </c>
      <c r="D4318" t="s">
        <v>16</v>
      </c>
      <c r="E4318">
        <v>0</v>
      </c>
      <c r="F4318" t="s">
        <v>281</v>
      </c>
      <c r="G4318" t="s">
        <v>10547</v>
      </c>
      <c r="H4318" t="s">
        <v>9876</v>
      </c>
      <c r="O4318" t="s">
        <v>12430</v>
      </c>
      <c r="P4318">
        <f t="shared" si="67"/>
        <v>0</v>
      </c>
    </row>
    <row r="4319" spans="1:16" hidden="1" x14ac:dyDescent="0.25">
      <c r="A4319" t="str">
        <f>"QMETI09"</f>
        <v>QMETI09</v>
      </c>
      <c r="B4319" t="s">
        <v>17853</v>
      </c>
      <c r="C4319">
        <v>0</v>
      </c>
      <c r="D4319" t="s">
        <v>16</v>
      </c>
      <c r="E4319">
        <v>0</v>
      </c>
      <c r="F4319" t="s">
        <v>6323</v>
      </c>
      <c r="G4319" t="s">
        <v>10547</v>
      </c>
      <c r="H4319" t="s">
        <v>9876</v>
      </c>
      <c r="O4319" t="s">
        <v>12431</v>
      </c>
      <c r="P4319">
        <f t="shared" si="67"/>
        <v>0</v>
      </c>
    </row>
    <row r="4320" spans="1:16" hidden="1" x14ac:dyDescent="0.25">
      <c r="A4320" t="str">
        <f>"AMETO01"</f>
        <v>AMETO01</v>
      </c>
      <c r="B4320" t="s">
        <v>11846</v>
      </c>
      <c r="C4320">
        <v>0</v>
      </c>
      <c r="D4320" t="s">
        <v>16</v>
      </c>
      <c r="E4320">
        <v>0</v>
      </c>
      <c r="F4320" t="s">
        <v>364</v>
      </c>
      <c r="O4320" t="s">
        <v>12432</v>
      </c>
      <c r="P4320">
        <f t="shared" si="67"/>
        <v>0</v>
      </c>
    </row>
    <row r="4321" spans="1:16" x14ac:dyDescent="0.25">
      <c r="A4321" t="str">
        <f>"QMETR02"</f>
        <v>QMETR02</v>
      </c>
      <c r="B4321" t="s">
        <v>11847</v>
      </c>
      <c r="C4321">
        <v>0</v>
      </c>
      <c r="D4321" t="s">
        <v>41</v>
      </c>
      <c r="E4321">
        <v>0</v>
      </c>
      <c r="F4321" t="s">
        <v>11848</v>
      </c>
      <c r="G4321" t="s">
        <v>10547</v>
      </c>
      <c r="O4321" t="s">
        <v>1003</v>
      </c>
      <c r="P4321">
        <f t="shared" si="67"/>
        <v>1</v>
      </c>
    </row>
    <row r="4322" spans="1:16" hidden="1" x14ac:dyDescent="0.25">
      <c r="A4322" t="str">
        <f>"QMETR03"</f>
        <v>QMETR03</v>
      </c>
      <c r="B4322" t="s">
        <v>11849</v>
      </c>
      <c r="C4322">
        <v>0</v>
      </c>
      <c r="D4322" t="s">
        <v>41</v>
      </c>
      <c r="E4322">
        <v>0</v>
      </c>
      <c r="F4322" t="s">
        <v>11848</v>
      </c>
      <c r="G4322" t="s">
        <v>10547</v>
      </c>
      <c r="O4322" t="s">
        <v>12433</v>
      </c>
      <c r="P4322">
        <f t="shared" si="67"/>
        <v>0</v>
      </c>
    </row>
    <row r="4323" spans="1:16" x14ac:dyDescent="0.25">
      <c r="A4323" t="str">
        <f>"QMETR01"</f>
        <v>QMETR01</v>
      </c>
      <c r="B4323" t="s">
        <v>11850</v>
      </c>
      <c r="C4323">
        <v>0</v>
      </c>
      <c r="D4323" t="s">
        <v>41</v>
      </c>
      <c r="E4323">
        <v>0</v>
      </c>
      <c r="F4323" t="s">
        <v>11851</v>
      </c>
      <c r="G4323" t="s">
        <v>10547</v>
      </c>
      <c r="O4323" t="s">
        <v>7555</v>
      </c>
      <c r="P4323">
        <f t="shared" si="67"/>
        <v>155</v>
      </c>
    </row>
    <row r="4324" spans="1:16" x14ac:dyDescent="0.25">
      <c r="A4324" t="str">
        <f>"QMETS03"</f>
        <v>QMETS03</v>
      </c>
      <c r="B4324" t="s">
        <v>11852</v>
      </c>
      <c r="C4324">
        <v>0</v>
      </c>
      <c r="D4324" t="s">
        <v>41</v>
      </c>
      <c r="E4324">
        <v>0</v>
      </c>
      <c r="F4324" t="s">
        <v>128</v>
      </c>
      <c r="G4324" t="s">
        <v>10005</v>
      </c>
      <c r="O4324" t="s">
        <v>7557</v>
      </c>
      <c r="P4324">
        <f t="shared" si="67"/>
        <v>60</v>
      </c>
    </row>
    <row r="4325" spans="1:16" x14ac:dyDescent="0.25">
      <c r="A4325" t="str">
        <f>"QMETS02"</f>
        <v>QMETS02</v>
      </c>
      <c r="B4325" t="s">
        <v>11853</v>
      </c>
      <c r="C4325">
        <v>0</v>
      </c>
      <c r="D4325" t="s">
        <v>41</v>
      </c>
      <c r="E4325">
        <v>0</v>
      </c>
      <c r="F4325" t="s">
        <v>128</v>
      </c>
      <c r="G4325" t="s">
        <v>10005</v>
      </c>
      <c r="O4325" t="s">
        <v>995</v>
      </c>
      <c r="P4325">
        <f t="shared" si="67"/>
        <v>139</v>
      </c>
    </row>
    <row r="4326" spans="1:16" x14ac:dyDescent="0.25">
      <c r="A4326" t="str">
        <f>"CMETS05"</f>
        <v>CMETS05</v>
      </c>
      <c r="B4326" t="s">
        <v>1567</v>
      </c>
      <c r="C4326">
        <v>0</v>
      </c>
      <c r="D4326" t="s">
        <v>41</v>
      </c>
      <c r="E4326">
        <v>0</v>
      </c>
      <c r="F4326" t="s">
        <v>128</v>
      </c>
      <c r="G4326" t="s">
        <v>10005</v>
      </c>
      <c r="O4326" t="s">
        <v>999</v>
      </c>
      <c r="P4326">
        <f t="shared" si="67"/>
        <v>138</v>
      </c>
    </row>
    <row r="4327" spans="1:16" hidden="1" x14ac:dyDescent="0.25">
      <c r="A4327" t="str">
        <f>"QMETS05"</f>
        <v>QMETS05</v>
      </c>
      <c r="B4327" t="s">
        <v>1567</v>
      </c>
      <c r="C4327">
        <v>0</v>
      </c>
      <c r="D4327" t="s">
        <v>41</v>
      </c>
      <c r="E4327">
        <v>0</v>
      </c>
      <c r="F4327" t="s">
        <v>128</v>
      </c>
      <c r="G4327" t="s">
        <v>10005</v>
      </c>
      <c r="O4327" t="s">
        <v>7543</v>
      </c>
      <c r="P4327">
        <f t="shared" si="67"/>
        <v>0</v>
      </c>
    </row>
    <row r="4328" spans="1:16" x14ac:dyDescent="0.25">
      <c r="A4328" t="str">
        <f>"CMETS01"</f>
        <v>CMETS01</v>
      </c>
      <c r="B4328" t="s">
        <v>1561</v>
      </c>
      <c r="C4328">
        <v>0</v>
      </c>
      <c r="D4328" t="s">
        <v>41</v>
      </c>
      <c r="E4328">
        <v>0</v>
      </c>
      <c r="F4328" t="s">
        <v>128</v>
      </c>
      <c r="G4328" t="s">
        <v>10005</v>
      </c>
      <c r="O4328" t="s">
        <v>7546</v>
      </c>
      <c r="P4328">
        <f t="shared" si="67"/>
        <v>180</v>
      </c>
    </row>
    <row r="4329" spans="1:16" x14ac:dyDescent="0.25">
      <c r="A4329" t="str">
        <f>"QMETS04"</f>
        <v>QMETS04</v>
      </c>
      <c r="B4329" t="s">
        <v>1561</v>
      </c>
      <c r="C4329">
        <v>0</v>
      </c>
      <c r="D4329" t="s">
        <v>41</v>
      </c>
      <c r="E4329">
        <v>0</v>
      </c>
      <c r="F4329" t="s">
        <v>128</v>
      </c>
      <c r="G4329" t="s">
        <v>10005</v>
      </c>
      <c r="O4329" t="s">
        <v>997</v>
      </c>
      <c r="P4329">
        <f t="shared" si="67"/>
        <v>88</v>
      </c>
    </row>
    <row r="4330" spans="1:16" hidden="1" x14ac:dyDescent="0.25">
      <c r="A4330" t="str">
        <f>"CMETS02"</f>
        <v>CMETS02</v>
      </c>
      <c r="B4330" t="s">
        <v>11854</v>
      </c>
      <c r="C4330">
        <v>0</v>
      </c>
      <c r="D4330" t="s">
        <v>41</v>
      </c>
      <c r="E4330">
        <v>0</v>
      </c>
      <c r="F4330" t="s">
        <v>281</v>
      </c>
      <c r="G4330" t="s">
        <v>10005</v>
      </c>
      <c r="O4330" t="s">
        <v>18027</v>
      </c>
      <c r="P4330">
        <f t="shared" si="67"/>
        <v>0</v>
      </c>
    </row>
    <row r="4331" spans="1:16" hidden="1" x14ac:dyDescent="0.25">
      <c r="A4331" t="str">
        <f>"QMETS07"</f>
        <v>QMETS07</v>
      </c>
      <c r="B4331" t="s">
        <v>11854</v>
      </c>
      <c r="C4331">
        <v>0</v>
      </c>
      <c r="D4331" t="s">
        <v>41</v>
      </c>
      <c r="E4331">
        <v>0</v>
      </c>
      <c r="F4331" t="s">
        <v>281</v>
      </c>
      <c r="G4331" t="s">
        <v>10005</v>
      </c>
      <c r="O4331" t="s">
        <v>12434</v>
      </c>
      <c r="P4331">
        <f t="shared" si="67"/>
        <v>0</v>
      </c>
    </row>
    <row r="4332" spans="1:16" hidden="1" x14ac:dyDescent="0.25">
      <c r="A4332" t="str">
        <f>"CMETS03"</f>
        <v>CMETS03</v>
      </c>
      <c r="B4332" t="s">
        <v>1564</v>
      </c>
      <c r="C4332">
        <v>0</v>
      </c>
      <c r="D4332" t="s">
        <v>41</v>
      </c>
      <c r="E4332">
        <v>0</v>
      </c>
      <c r="F4332" t="s">
        <v>281</v>
      </c>
      <c r="G4332" t="s">
        <v>10005</v>
      </c>
      <c r="O4332" t="s">
        <v>12435</v>
      </c>
      <c r="P4332">
        <f t="shared" si="67"/>
        <v>0</v>
      </c>
    </row>
    <row r="4333" spans="1:16" hidden="1" x14ac:dyDescent="0.25">
      <c r="A4333" t="str">
        <f>"QMETS06"</f>
        <v>QMETS06</v>
      </c>
      <c r="B4333" t="s">
        <v>1564</v>
      </c>
      <c r="C4333">
        <v>0</v>
      </c>
      <c r="D4333" t="s">
        <v>41</v>
      </c>
      <c r="E4333">
        <v>0</v>
      </c>
      <c r="F4333" t="s">
        <v>281</v>
      </c>
      <c r="G4333" t="s">
        <v>10005</v>
      </c>
      <c r="O4333" t="s">
        <v>14035</v>
      </c>
      <c r="P4333">
        <f t="shared" si="67"/>
        <v>0</v>
      </c>
    </row>
    <row r="4334" spans="1:16" x14ac:dyDescent="0.25">
      <c r="A4334" t="str">
        <f>"AMETS02"</f>
        <v>AMETS02</v>
      </c>
      <c r="B4334" t="s">
        <v>17854</v>
      </c>
      <c r="C4334">
        <v>0</v>
      </c>
      <c r="D4334" t="s">
        <v>41</v>
      </c>
      <c r="E4334">
        <v>0</v>
      </c>
      <c r="F4334" t="s">
        <v>281</v>
      </c>
      <c r="G4334" t="s">
        <v>10005</v>
      </c>
      <c r="H4334" t="s">
        <v>9871</v>
      </c>
      <c r="O4334" t="s">
        <v>14037</v>
      </c>
      <c r="P4334">
        <f t="shared" si="67"/>
        <v>21</v>
      </c>
    </row>
    <row r="4335" spans="1:16" x14ac:dyDescent="0.25">
      <c r="A4335" t="str">
        <f>"CMETS04"</f>
        <v>CMETS04</v>
      </c>
      <c r="B4335" t="s">
        <v>11855</v>
      </c>
      <c r="C4335">
        <v>0</v>
      </c>
      <c r="D4335" t="s">
        <v>16</v>
      </c>
      <c r="E4335">
        <v>0</v>
      </c>
      <c r="F4335" t="s">
        <v>281</v>
      </c>
      <c r="G4335" t="s">
        <v>10005</v>
      </c>
      <c r="O4335" t="s">
        <v>14036</v>
      </c>
      <c r="P4335">
        <f t="shared" si="67"/>
        <v>70</v>
      </c>
    </row>
    <row r="4336" spans="1:16" hidden="1" x14ac:dyDescent="0.25">
      <c r="A4336" t="str">
        <f>"QMETS01"</f>
        <v>QMETS01</v>
      </c>
      <c r="B4336" t="s">
        <v>11855</v>
      </c>
      <c r="C4336">
        <v>755853</v>
      </c>
      <c r="D4336" t="s">
        <v>41</v>
      </c>
      <c r="E4336">
        <v>3779</v>
      </c>
      <c r="F4336" t="s">
        <v>281</v>
      </c>
      <c r="G4336" t="s">
        <v>10005</v>
      </c>
      <c r="H4336" t="s">
        <v>9871</v>
      </c>
      <c r="O4336" t="s">
        <v>18028</v>
      </c>
      <c r="P4336">
        <f t="shared" si="67"/>
        <v>0</v>
      </c>
    </row>
    <row r="4337" spans="1:16" hidden="1" x14ac:dyDescent="0.25">
      <c r="A4337" t="str">
        <f>"AMETS01"</f>
        <v>AMETS01</v>
      </c>
      <c r="B4337" t="s">
        <v>11855</v>
      </c>
      <c r="C4337">
        <v>0</v>
      </c>
      <c r="D4337" t="s">
        <v>41</v>
      </c>
      <c r="E4337">
        <v>0</v>
      </c>
      <c r="F4337" t="s">
        <v>281</v>
      </c>
      <c r="G4337" t="s">
        <v>10005</v>
      </c>
      <c r="H4337" t="s">
        <v>9871</v>
      </c>
      <c r="O4337" t="s">
        <v>12437</v>
      </c>
      <c r="P4337">
        <f t="shared" si="67"/>
        <v>0</v>
      </c>
    </row>
    <row r="4338" spans="1:16" hidden="1" x14ac:dyDescent="0.25">
      <c r="A4338" t="str">
        <f>"QMEXD06"</f>
        <v>QMEXD06</v>
      </c>
      <c r="B4338" t="s">
        <v>13895</v>
      </c>
      <c r="C4338">
        <v>200</v>
      </c>
      <c r="D4338" t="s">
        <v>16</v>
      </c>
      <c r="E4338">
        <v>10</v>
      </c>
      <c r="F4338" t="s">
        <v>1271</v>
      </c>
      <c r="G4338" t="s">
        <v>9877</v>
      </c>
      <c r="H4338" t="s">
        <v>9871</v>
      </c>
      <c r="O4338" t="s">
        <v>7559</v>
      </c>
      <c r="P4338">
        <f t="shared" si="67"/>
        <v>0</v>
      </c>
    </row>
    <row r="4339" spans="1:16" hidden="1" x14ac:dyDescent="0.25">
      <c r="A4339" t="str">
        <f>"QMEXD07"</f>
        <v>QMEXD07</v>
      </c>
      <c r="B4339" t="s">
        <v>13896</v>
      </c>
      <c r="C4339">
        <v>140</v>
      </c>
      <c r="D4339" t="s">
        <v>16</v>
      </c>
      <c r="E4339">
        <v>3</v>
      </c>
      <c r="F4339" t="s">
        <v>1271</v>
      </c>
      <c r="G4339" t="s">
        <v>9877</v>
      </c>
      <c r="H4339" t="s">
        <v>9871</v>
      </c>
      <c r="O4339" t="s">
        <v>12438</v>
      </c>
      <c r="P4339">
        <f t="shared" si="67"/>
        <v>0</v>
      </c>
    </row>
    <row r="4340" spans="1:16" hidden="1" x14ac:dyDescent="0.25">
      <c r="A4340" t="str">
        <f>"QMEXD08"</f>
        <v>QMEXD08</v>
      </c>
      <c r="B4340" t="s">
        <v>11856</v>
      </c>
      <c r="C4340">
        <v>0</v>
      </c>
      <c r="D4340" t="s">
        <v>16</v>
      </c>
      <c r="E4340">
        <v>0</v>
      </c>
      <c r="F4340" t="s">
        <v>1271</v>
      </c>
      <c r="G4340" t="s">
        <v>9877</v>
      </c>
      <c r="O4340" t="s">
        <v>12439</v>
      </c>
      <c r="P4340">
        <f t="shared" si="67"/>
        <v>0</v>
      </c>
    </row>
    <row r="4341" spans="1:16" hidden="1" x14ac:dyDescent="0.25">
      <c r="A4341" t="str">
        <f>"QMEXD11"</f>
        <v>QMEXD11</v>
      </c>
      <c r="B4341" t="s">
        <v>11857</v>
      </c>
      <c r="C4341">
        <v>0</v>
      </c>
      <c r="D4341" t="s">
        <v>16</v>
      </c>
      <c r="E4341">
        <v>0</v>
      </c>
      <c r="F4341" t="s">
        <v>1271</v>
      </c>
      <c r="G4341" t="s">
        <v>9877</v>
      </c>
      <c r="O4341" t="s">
        <v>14038</v>
      </c>
      <c r="P4341">
        <f t="shared" si="67"/>
        <v>0</v>
      </c>
    </row>
    <row r="4342" spans="1:16" hidden="1" x14ac:dyDescent="0.25">
      <c r="A4342" t="str">
        <f>"AMEXD05"</f>
        <v>AMEXD05</v>
      </c>
      <c r="B4342" t="s">
        <v>13894</v>
      </c>
      <c r="C4342">
        <v>0</v>
      </c>
      <c r="D4342" t="s">
        <v>16</v>
      </c>
      <c r="E4342">
        <v>0</v>
      </c>
      <c r="O4342" t="s">
        <v>18029</v>
      </c>
      <c r="P4342">
        <f t="shared" si="67"/>
        <v>0</v>
      </c>
    </row>
    <row r="4343" spans="1:16" hidden="1" x14ac:dyDescent="0.25">
      <c r="A4343" t="str">
        <f>"QMEXD05"</f>
        <v>QMEXD05</v>
      </c>
      <c r="B4343" t="s">
        <v>13894</v>
      </c>
      <c r="C4343">
        <v>0</v>
      </c>
      <c r="D4343" t="s">
        <v>16</v>
      </c>
      <c r="E4343">
        <v>0</v>
      </c>
      <c r="F4343" t="s">
        <v>1271</v>
      </c>
      <c r="G4343" t="s">
        <v>9877</v>
      </c>
      <c r="H4343" t="s">
        <v>9871</v>
      </c>
      <c r="O4343" t="s">
        <v>18030</v>
      </c>
      <c r="P4343">
        <f t="shared" si="67"/>
        <v>0</v>
      </c>
    </row>
    <row r="4344" spans="1:16" hidden="1" x14ac:dyDescent="0.25">
      <c r="A4344" t="str">
        <f>"QMEXD04"</f>
        <v>QMEXD04</v>
      </c>
      <c r="B4344" t="s">
        <v>17855</v>
      </c>
      <c r="C4344">
        <v>0</v>
      </c>
      <c r="D4344" t="s">
        <v>16</v>
      </c>
      <c r="E4344">
        <v>0</v>
      </c>
      <c r="F4344" t="s">
        <v>1271</v>
      </c>
      <c r="G4344" t="s">
        <v>9877</v>
      </c>
      <c r="H4344" t="s">
        <v>9871</v>
      </c>
      <c r="O4344" t="s">
        <v>7565</v>
      </c>
      <c r="P4344">
        <f t="shared" si="67"/>
        <v>0</v>
      </c>
    </row>
    <row r="4345" spans="1:16" hidden="1" x14ac:dyDescent="0.25">
      <c r="A4345" t="str">
        <f>"AMEXD03"</f>
        <v>AMEXD03</v>
      </c>
      <c r="B4345" t="s">
        <v>17855</v>
      </c>
      <c r="C4345">
        <v>0</v>
      </c>
      <c r="D4345" t="s">
        <v>16</v>
      </c>
      <c r="E4345">
        <v>0</v>
      </c>
      <c r="F4345" t="s">
        <v>329</v>
      </c>
      <c r="G4345" t="s">
        <v>9877</v>
      </c>
      <c r="H4345" t="s">
        <v>9871</v>
      </c>
      <c r="O4345" t="s">
        <v>12443</v>
      </c>
      <c r="P4345">
        <f t="shared" si="67"/>
        <v>0</v>
      </c>
    </row>
    <row r="4346" spans="1:16" hidden="1" x14ac:dyDescent="0.25">
      <c r="A4346" t="str">
        <f>"QMEXD09"</f>
        <v>QMEXD09</v>
      </c>
      <c r="B4346" t="s">
        <v>11858</v>
      </c>
      <c r="C4346">
        <v>0</v>
      </c>
      <c r="D4346" t="s">
        <v>16</v>
      </c>
      <c r="E4346">
        <v>0</v>
      </c>
      <c r="F4346" t="s">
        <v>1271</v>
      </c>
      <c r="G4346" t="s">
        <v>9877</v>
      </c>
      <c r="O4346" t="s">
        <v>14039</v>
      </c>
      <c r="P4346">
        <f t="shared" si="67"/>
        <v>0</v>
      </c>
    </row>
    <row r="4347" spans="1:16" x14ac:dyDescent="0.25">
      <c r="A4347" t="str">
        <f>"QMEXD12"</f>
        <v>QMEXD12</v>
      </c>
      <c r="B4347" t="s">
        <v>6352</v>
      </c>
      <c r="C4347">
        <v>0</v>
      </c>
      <c r="D4347" t="s">
        <v>16</v>
      </c>
      <c r="E4347">
        <v>0</v>
      </c>
      <c r="F4347" t="s">
        <v>1271</v>
      </c>
      <c r="G4347" t="s">
        <v>9877</v>
      </c>
      <c r="O4347" t="s">
        <v>7572</v>
      </c>
      <c r="P4347">
        <f t="shared" si="67"/>
        <v>1000</v>
      </c>
    </row>
    <row r="4348" spans="1:16" hidden="1" x14ac:dyDescent="0.25">
      <c r="A4348" t="str">
        <f>"QMEXD01"</f>
        <v>QMEXD01</v>
      </c>
      <c r="B4348" t="s">
        <v>11859</v>
      </c>
      <c r="C4348">
        <v>0</v>
      </c>
      <c r="D4348" t="s">
        <v>16</v>
      </c>
      <c r="E4348">
        <v>0</v>
      </c>
      <c r="F4348" t="s">
        <v>1271</v>
      </c>
      <c r="G4348" t="s">
        <v>9877</v>
      </c>
      <c r="O4348" t="s">
        <v>18031</v>
      </c>
      <c r="P4348">
        <f t="shared" si="67"/>
        <v>0</v>
      </c>
    </row>
    <row r="4349" spans="1:16" hidden="1" x14ac:dyDescent="0.25">
      <c r="A4349" t="str">
        <f>"AMEXD02"</f>
        <v>AMEXD02</v>
      </c>
      <c r="B4349" t="s">
        <v>11859</v>
      </c>
      <c r="C4349">
        <v>0</v>
      </c>
      <c r="D4349" t="s">
        <v>16</v>
      </c>
      <c r="E4349">
        <v>0</v>
      </c>
      <c r="F4349" t="s">
        <v>329</v>
      </c>
      <c r="G4349" t="s">
        <v>9877</v>
      </c>
      <c r="O4349" t="s">
        <v>12445</v>
      </c>
      <c r="P4349">
        <f t="shared" si="67"/>
        <v>0</v>
      </c>
    </row>
    <row r="4350" spans="1:16" hidden="1" x14ac:dyDescent="0.25">
      <c r="A4350" t="str">
        <f>"QMEXD10"</f>
        <v>QMEXD10</v>
      </c>
      <c r="B4350" t="s">
        <v>11860</v>
      </c>
      <c r="C4350">
        <v>0</v>
      </c>
      <c r="D4350" t="s">
        <v>16</v>
      </c>
      <c r="E4350">
        <v>0</v>
      </c>
      <c r="F4350" t="s">
        <v>1271</v>
      </c>
      <c r="G4350" t="s">
        <v>9877</v>
      </c>
      <c r="O4350" t="s">
        <v>12446</v>
      </c>
      <c r="P4350">
        <f t="shared" si="67"/>
        <v>0</v>
      </c>
    </row>
    <row r="4351" spans="1:16" x14ac:dyDescent="0.25">
      <c r="A4351" t="str">
        <f>"QMEXD13"</f>
        <v>QMEXD13</v>
      </c>
      <c r="B4351" t="s">
        <v>6354</v>
      </c>
      <c r="C4351">
        <v>0</v>
      </c>
      <c r="D4351" t="s">
        <v>16</v>
      </c>
      <c r="E4351">
        <v>0</v>
      </c>
      <c r="F4351" t="s">
        <v>1271</v>
      </c>
      <c r="G4351" t="s">
        <v>9877</v>
      </c>
      <c r="O4351" t="s">
        <v>7581</v>
      </c>
      <c r="P4351">
        <f t="shared" si="67"/>
        <v>480</v>
      </c>
    </row>
    <row r="4352" spans="1:16" x14ac:dyDescent="0.25">
      <c r="A4352" t="str">
        <f>"QMEXD14"</f>
        <v>QMEXD14</v>
      </c>
      <c r="B4352" t="s">
        <v>11861</v>
      </c>
      <c r="C4352">
        <v>0</v>
      </c>
      <c r="D4352" t="s">
        <v>16</v>
      </c>
      <c r="E4352">
        <v>0</v>
      </c>
      <c r="F4352" t="s">
        <v>1271</v>
      </c>
      <c r="G4352" t="s">
        <v>9877</v>
      </c>
      <c r="O4352" t="s">
        <v>1011</v>
      </c>
      <c r="P4352">
        <f t="shared" si="67"/>
        <v>5</v>
      </c>
    </row>
    <row r="4353" spans="1:16" x14ac:dyDescent="0.25">
      <c r="A4353" t="str">
        <f>"QMEXD02"</f>
        <v>QMEXD02</v>
      </c>
      <c r="B4353" t="s">
        <v>13893</v>
      </c>
      <c r="C4353">
        <v>353</v>
      </c>
      <c r="D4353" t="s">
        <v>16</v>
      </c>
      <c r="E4353">
        <v>7</v>
      </c>
      <c r="F4353" t="s">
        <v>1271</v>
      </c>
      <c r="G4353" t="s">
        <v>9877</v>
      </c>
      <c r="H4353" t="s">
        <v>9871</v>
      </c>
      <c r="O4353" t="s">
        <v>1005</v>
      </c>
      <c r="P4353">
        <f t="shared" si="67"/>
        <v>5</v>
      </c>
    </row>
    <row r="4354" spans="1:16" x14ac:dyDescent="0.25">
      <c r="A4354" t="str">
        <f>"AMEXD04"</f>
        <v>AMEXD04</v>
      </c>
      <c r="B4354" t="s">
        <v>13893</v>
      </c>
      <c r="C4354">
        <v>0</v>
      </c>
      <c r="D4354" t="s">
        <v>16</v>
      </c>
      <c r="E4354">
        <v>0</v>
      </c>
      <c r="F4354" t="s">
        <v>329</v>
      </c>
      <c r="G4354" t="s">
        <v>9877</v>
      </c>
      <c r="H4354" t="s">
        <v>9871</v>
      </c>
      <c r="O4354" t="s">
        <v>1007</v>
      </c>
      <c r="P4354">
        <f t="shared" si="67"/>
        <v>5</v>
      </c>
    </row>
    <row r="4355" spans="1:16" hidden="1" x14ac:dyDescent="0.25">
      <c r="A4355" t="str">
        <f>"QMEXD03"</f>
        <v>QMEXD03</v>
      </c>
      <c r="B4355" t="s">
        <v>11862</v>
      </c>
      <c r="C4355">
        <v>0</v>
      </c>
      <c r="D4355" t="s">
        <v>16</v>
      </c>
      <c r="E4355">
        <v>0</v>
      </c>
      <c r="F4355" t="s">
        <v>1271</v>
      </c>
      <c r="G4355" t="s">
        <v>9877</v>
      </c>
      <c r="O4355" t="s">
        <v>7579</v>
      </c>
      <c r="P4355">
        <f t="shared" ref="P4355:P4418" si="68">SUMIFS($C$2:$C$7959,$B$2:$B$7959,O4355)</f>
        <v>0</v>
      </c>
    </row>
    <row r="4356" spans="1:16" x14ac:dyDescent="0.25">
      <c r="A4356" t="str">
        <f>"AMEXD01"</f>
        <v>AMEXD01</v>
      </c>
      <c r="B4356" t="s">
        <v>11862</v>
      </c>
      <c r="C4356">
        <v>0</v>
      </c>
      <c r="D4356" t="s">
        <v>16</v>
      </c>
      <c r="E4356">
        <v>0</v>
      </c>
      <c r="F4356" t="s">
        <v>329</v>
      </c>
      <c r="G4356" t="s">
        <v>9877</v>
      </c>
      <c r="O4356" t="s">
        <v>7574</v>
      </c>
      <c r="P4356">
        <f t="shared" si="68"/>
        <v>134</v>
      </c>
    </row>
    <row r="4357" spans="1:16" hidden="1" x14ac:dyDescent="0.25">
      <c r="A4357" t="str">
        <f>"QMEXD15"</f>
        <v>QMEXD15</v>
      </c>
      <c r="B4357" t="s">
        <v>6356</v>
      </c>
      <c r="C4357">
        <v>0</v>
      </c>
      <c r="D4357" t="s">
        <v>16</v>
      </c>
      <c r="E4357">
        <v>0</v>
      </c>
      <c r="F4357" t="s">
        <v>1271</v>
      </c>
      <c r="G4357" t="s">
        <v>9877</v>
      </c>
      <c r="O4357" t="s">
        <v>12447</v>
      </c>
      <c r="P4357">
        <f t="shared" si="68"/>
        <v>0</v>
      </c>
    </row>
    <row r="4358" spans="1:16" x14ac:dyDescent="0.25">
      <c r="A4358" t="str">
        <f>"AMEXI01"</f>
        <v>AMEXI01</v>
      </c>
      <c r="B4358" t="s">
        <v>11863</v>
      </c>
      <c r="C4358">
        <v>0</v>
      </c>
      <c r="D4358" t="s">
        <v>16</v>
      </c>
      <c r="E4358">
        <v>0</v>
      </c>
      <c r="F4358" t="s">
        <v>10066</v>
      </c>
      <c r="O4358" t="s">
        <v>7577</v>
      </c>
      <c r="P4358">
        <f t="shared" si="68"/>
        <v>409</v>
      </c>
    </row>
    <row r="4359" spans="1:16" x14ac:dyDescent="0.25">
      <c r="A4359" t="str">
        <f>"AMEXI04"</f>
        <v>AMEXI04</v>
      </c>
      <c r="B4359" t="s">
        <v>11864</v>
      </c>
      <c r="C4359">
        <v>0</v>
      </c>
      <c r="D4359" t="s">
        <v>16</v>
      </c>
      <c r="E4359">
        <v>0</v>
      </c>
      <c r="F4359" t="s">
        <v>10066</v>
      </c>
      <c r="O4359" t="s">
        <v>1009</v>
      </c>
      <c r="P4359">
        <f t="shared" si="68"/>
        <v>5</v>
      </c>
    </row>
    <row r="4360" spans="1:16" x14ac:dyDescent="0.25">
      <c r="A4360" t="str">
        <f>"AMEXI02"</f>
        <v>AMEXI02</v>
      </c>
      <c r="B4360" t="s">
        <v>11865</v>
      </c>
      <c r="C4360">
        <v>0</v>
      </c>
      <c r="D4360" t="s">
        <v>16</v>
      </c>
      <c r="E4360">
        <v>0</v>
      </c>
      <c r="F4360" t="s">
        <v>10066</v>
      </c>
      <c r="O4360" t="s">
        <v>1013</v>
      </c>
      <c r="P4360">
        <f t="shared" si="68"/>
        <v>25</v>
      </c>
    </row>
    <row r="4361" spans="1:16" x14ac:dyDescent="0.25">
      <c r="A4361" t="str">
        <f>"AMEXI03"</f>
        <v>AMEXI03</v>
      </c>
      <c r="B4361" t="s">
        <v>11866</v>
      </c>
      <c r="C4361">
        <v>0</v>
      </c>
      <c r="D4361" t="s">
        <v>16</v>
      </c>
      <c r="E4361">
        <v>0</v>
      </c>
      <c r="F4361" t="s">
        <v>10066</v>
      </c>
      <c r="O4361" t="s">
        <v>14040</v>
      </c>
      <c r="P4361">
        <f t="shared" si="68"/>
        <v>4408</v>
      </c>
    </row>
    <row r="4362" spans="1:16" x14ac:dyDescent="0.25">
      <c r="A4362" t="str">
        <f>"AMICR01"</f>
        <v>AMICR01</v>
      </c>
      <c r="B4362" t="s">
        <v>11867</v>
      </c>
      <c r="C4362">
        <v>0</v>
      </c>
      <c r="D4362" t="s">
        <v>16</v>
      </c>
      <c r="E4362">
        <v>0</v>
      </c>
      <c r="O4362" t="s">
        <v>14041</v>
      </c>
      <c r="P4362">
        <f t="shared" si="68"/>
        <v>960</v>
      </c>
    </row>
    <row r="4363" spans="1:16" hidden="1" x14ac:dyDescent="0.25">
      <c r="A4363" t="str">
        <f>"QMICR01"</f>
        <v>QMICR01</v>
      </c>
      <c r="B4363" t="s">
        <v>11868</v>
      </c>
      <c r="C4363">
        <v>0</v>
      </c>
      <c r="D4363" t="s">
        <v>16</v>
      </c>
      <c r="E4363">
        <v>0</v>
      </c>
      <c r="F4363" t="s">
        <v>11869</v>
      </c>
      <c r="O4363" t="s">
        <v>1019</v>
      </c>
      <c r="P4363">
        <f t="shared" si="68"/>
        <v>0</v>
      </c>
    </row>
    <row r="4364" spans="1:16" x14ac:dyDescent="0.25">
      <c r="A4364" t="str">
        <f>"QMICR02"</f>
        <v>QMICR02</v>
      </c>
      <c r="B4364" t="s">
        <v>11870</v>
      </c>
      <c r="C4364">
        <v>0</v>
      </c>
      <c r="D4364" t="s">
        <v>16</v>
      </c>
      <c r="E4364">
        <v>0</v>
      </c>
      <c r="F4364" t="s">
        <v>11869</v>
      </c>
      <c r="O4364" t="s">
        <v>14043</v>
      </c>
      <c r="P4364">
        <f t="shared" si="68"/>
        <v>1125</v>
      </c>
    </row>
    <row r="4365" spans="1:16" x14ac:dyDescent="0.25">
      <c r="A4365" t="str">
        <f>"AMICR02"</f>
        <v>AMICR02</v>
      </c>
      <c r="B4365" t="s">
        <v>736</v>
      </c>
      <c r="C4365">
        <v>4</v>
      </c>
      <c r="D4365" t="s">
        <v>16</v>
      </c>
      <c r="E4365">
        <v>0</v>
      </c>
      <c r="F4365" t="s">
        <v>240</v>
      </c>
      <c r="O4365" t="s">
        <v>14044</v>
      </c>
      <c r="P4365">
        <f t="shared" si="68"/>
        <v>5209</v>
      </c>
    </row>
    <row r="4366" spans="1:16" hidden="1" x14ac:dyDescent="0.25">
      <c r="A4366" t="str">
        <f>"ZZMICR01"</f>
        <v>ZZMICR01</v>
      </c>
      <c r="B4366" t="s">
        <v>11871</v>
      </c>
      <c r="C4366">
        <v>0</v>
      </c>
      <c r="D4366" t="s">
        <v>28</v>
      </c>
      <c r="E4366">
        <v>0</v>
      </c>
      <c r="G4366" t="s">
        <v>253</v>
      </c>
      <c r="O4366" t="s">
        <v>18032</v>
      </c>
      <c r="P4366">
        <f t="shared" si="68"/>
        <v>0</v>
      </c>
    </row>
    <row r="4367" spans="1:16" hidden="1" x14ac:dyDescent="0.25">
      <c r="A4367" t="str">
        <f>"ZZMIEI01"</f>
        <v>ZZMIEI01</v>
      </c>
      <c r="B4367" t="s">
        <v>11872</v>
      </c>
      <c r="C4367">
        <v>0</v>
      </c>
      <c r="D4367" t="s">
        <v>41</v>
      </c>
      <c r="E4367">
        <v>0</v>
      </c>
      <c r="F4367" t="s">
        <v>879</v>
      </c>
      <c r="G4367" t="s">
        <v>253</v>
      </c>
      <c r="O4367" t="s">
        <v>18033</v>
      </c>
      <c r="P4367">
        <f t="shared" si="68"/>
        <v>0</v>
      </c>
    </row>
    <row r="4368" spans="1:16" x14ac:dyDescent="0.25">
      <c r="A4368" t="str">
        <f>"ZZMIEI02"</f>
        <v>ZZMIEI02</v>
      </c>
      <c r="B4368" t="s">
        <v>9645</v>
      </c>
      <c r="C4368">
        <v>0</v>
      </c>
      <c r="D4368" t="s">
        <v>41</v>
      </c>
      <c r="E4368">
        <v>0</v>
      </c>
      <c r="F4368" t="s">
        <v>879</v>
      </c>
      <c r="G4368" t="s">
        <v>253</v>
      </c>
      <c r="O4368" t="s">
        <v>13536</v>
      </c>
      <c r="P4368">
        <f t="shared" si="68"/>
        <v>2390</v>
      </c>
    </row>
    <row r="4369" spans="1:16" hidden="1" x14ac:dyDescent="0.25">
      <c r="A4369" t="str">
        <f>"AMIKO01"</f>
        <v>AMIKO01</v>
      </c>
      <c r="B4369" t="s">
        <v>738</v>
      </c>
      <c r="C4369">
        <v>4</v>
      </c>
      <c r="D4369" t="s">
        <v>28</v>
      </c>
      <c r="E4369">
        <v>4</v>
      </c>
      <c r="F4369" t="s">
        <v>307</v>
      </c>
      <c r="O4369" t="s">
        <v>12448</v>
      </c>
      <c r="P4369">
        <f t="shared" si="68"/>
        <v>0</v>
      </c>
    </row>
    <row r="4370" spans="1:16" hidden="1" x14ac:dyDescent="0.25">
      <c r="A4370" t="str">
        <f>"AMIKR02"</f>
        <v>AMIKR02</v>
      </c>
      <c r="B4370" t="s">
        <v>11873</v>
      </c>
      <c r="C4370">
        <v>0</v>
      </c>
      <c r="D4370" t="s">
        <v>16</v>
      </c>
      <c r="E4370">
        <v>0</v>
      </c>
      <c r="F4370" t="s">
        <v>255</v>
      </c>
      <c r="O4370" t="s">
        <v>12449</v>
      </c>
      <c r="P4370">
        <f t="shared" si="68"/>
        <v>0</v>
      </c>
    </row>
    <row r="4371" spans="1:16" hidden="1" x14ac:dyDescent="0.25">
      <c r="A4371" t="str">
        <f>"QMIKR02"</f>
        <v>QMIKR02</v>
      </c>
      <c r="B4371" t="s">
        <v>11874</v>
      </c>
      <c r="C4371">
        <v>0</v>
      </c>
      <c r="D4371" t="s">
        <v>41</v>
      </c>
      <c r="E4371">
        <v>0</v>
      </c>
      <c r="F4371" t="s">
        <v>10771</v>
      </c>
      <c r="O4371" t="s">
        <v>18034</v>
      </c>
      <c r="P4371">
        <f t="shared" si="68"/>
        <v>0</v>
      </c>
    </row>
    <row r="4372" spans="1:16" x14ac:dyDescent="0.25">
      <c r="A4372" t="str">
        <f>"AMIKR01"</f>
        <v>AMIKR01</v>
      </c>
      <c r="B4372" t="s">
        <v>11875</v>
      </c>
      <c r="C4372">
        <v>0</v>
      </c>
      <c r="D4372" t="s">
        <v>41</v>
      </c>
      <c r="E4372">
        <v>0</v>
      </c>
      <c r="F4372" t="s">
        <v>10771</v>
      </c>
      <c r="O4372" t="s">
        <v>14042</v>
      </c>
      <c r="P4372">
        <f t="shared" si="68"/>
        <v>2847</v>
      </c>
    </row>
    <row r="4373" spans="1:16" hidden="1" x14ac:dyDescent="0.25">
      <c r="A4373" t="str">
        <f>"QMIKR01"</f>
        <v>QMIKR01</v>
      </c>
      <c r="B4373" t="s">
        <v>11876</v>
      </c>
      <c r="C4373">
        <v>0</v>
      </c>
      <c r="D4373" t="s">
        <v>41</v>
      </c>
      <c r="E4373">
        <v>0</v>
      </c>
      <c r="F4373" t="s">
        <v>10771</v>
      </c>
      <c r="O4373" t="s">
        <v>18035</v>
      </c>
      <c r="P4373">
        <f t="shared" si="68"/>
        <v>0</v>
      </c>
    </row>
    <row r="4374" spans="1:16" hidden="1" x14ac:dyDescent="0.25">
      <c r="A4374" t="str">
        <f>"AMINE01"</f>
        <v>AMINE01</v>
      </c>
      <c r="B4374" t="s">
        <v>6358</v>
      </c>
      <c r="C4374">
        <v>0</v>
      </c>
      <c r="D4374" t="s">
        <v>16</v>
      </c>
      <c r="E4374">
        <v>0</v>
      </c>
      <c r="F4374" t="s">
        <v>92</v>
      </c>
      <c r="G4374" t="s">
        <v>11877</v>
      </c>
      <c r="O4374" t="s">
        <v>14045</v>
      </c>
      <c r="P4374">
        <f t="shared" si="68"/>
        <v>0</v>
      </c>
    </row>
    <row r="4375" spans="1:16" hidden="1" x14ac:dyDescent="0.25">
      <c r="A4375" t="str">
        <f>"QMINE01"</f>
        <v>QMINE01</v>
      </c>
      <c r="B4375" t="s">
        <v>6358</v>
      </c>
      <c r="C4375">
        <v>503</v>
      </c>
      <c r="D4375" t="s">
        <v>16</v>
      </c>
      <c r="E4375">
        <v>5</v>
      </c>
      <c r="F4375" t="s">
        <v>92</v>
      </c>
      <c r="G4375" t="s">
        <v>11877</v>
      </c>
      <c r="O4375" t="s">
        <v>14046</v>
      </c>
      <c r="P4375">
        <f t="shared" si="68"/>
        <v>0</v>
      </c>
    </row>
    <row r="4376" spans="1:16" hidden="1" x14ac:dyDescent="0.25">
      <c r="A4376" t="str">
        <f>"QMINE02"</f>
        <v>QMINE02</v>
      </c>
      <c r="B4376" t="s">
        <v>6362</v>
      </c>
      <c r="C4376">
        <v>3150</v>
      </c>
      <c r="D4376" t="s">
        <v>16</v>
      </c>
      <c r="E4376">
        <v>63</v>
      </c>
      <c r="F4376" t="s">
        <v>92</v>
      </c>
      <c r="G4376" t="s">
        <v>11877</v>
      </c>
      <c r="O4376" t="s">
        <v>12450</v>
      </c>
      <c r="P4376">
        <f t="shared" si="68"/>
        <v>0</v>
      </c>
    </row>
    <row r="4377" spans="1:16" hidden="1" x14ac:dyDescent="0.25">
      <c r="A4377" t="str">
        <f>"ZZMINI01"</f>
        <v>ZZMINI01</v>
      </c>
      <c r="B4377" t="s">
        <v>9648</v>
      </c>
      <c r="C4377">
        <v>0</v>
      </c>
      <c r="D4377" t="s">
        <v>28</v>
      </c>
      <c r="E4377">
        <v>0</v>
      </c>
      <c r="O4377" t="s">
        <v>14047</v>
      </c>
      <c r="P4377">
        <f t="shared" si="68"/>
        <v>0</v>
      </c>
    </row>
    <row r="4378" spans="1:16" hidden="1" x14ac:dyDescent="0.25">
      <c r="A4378" t="str">
        <f>"ZZMINY10"</f>
        <v>ZZMINY10</v>
      </c>
      <c r="B4378" t="s">
        <v>11878</v>
      </c>
      <c r="C4378">
        <v>0</v>
      </c>
      <c r="D4378" t="s">
        <v>16</v>
      </c>
      <c r="E4378">
        <v>0</v>
      </c>
      <c r="F4378" t="s">
        <v>879</v>
      </c>
      <c r="G4378" t="s">
        <v>253</v>
      </c>
      <c r="O4378" t="s">
        <v>7609</v>
      </c>
      <c r="P4378">
        <f t="shared" si="68"/>
        <v>0</v>
      </c>
    </row>
    <row r="4379" spans="1:16" hidden="1" x14ac:dyDescent="0.25">
      <c r="A4379" t="str">
        <f>"ZZMINY11"</f>
        <v>ZZMINY11</v>
      </c>
      <c r="B4379" t="s">
        <v>11879</v>
      </c>
      <c r="C4379">
        <v>0</v>
      </c>
      <c r="D4379" t="s">
        <v>16</v>
      </c>
      <c r="E4379">
        <v>0</v>
      </c>
      <c r="F4379" t="s">
        <v>879</v>
      </c>
      <c r="G4379" t="s">
        <v>253</v>
      </c>
      <c r="O4379" t="s">
        <v>14048</v>
      </c>
      <c r="P4379">
        <f t="shared" si="68"/>
        <v>0</v>
      </c>
    </row>
    <row r="4380" spans="1:16" hidden="1" x14ac:dyDescent="0.25">
      <c r="A4380" t="str">
        <f>"ZZMINY07"</f>
        <v>ZZMINY07</v>
      </c>
      <c r="B4380" t="s">
        <v>11880</v>
      </c>
      <c r="C4380">
        <v>0</v>
      </c>
      <c r="D4380" t="s">
        <v>16</v>
      </c>
      <c r="E4380">
        <v>0</v>
      </c>
      <c r="F4380" t="s">
        <v>879</v>
      </c>
      <c r="G4380" t="s">
        <v>253</v>
      </c>
      <c r="O4380" t="s">
        <v>1021</v>
      </c>
      <c r="P4380">
        <f t="shared" si="68"/>
        <v>0</v>
      </c>
    </row>
    <row r="4381" spans="1:16" x14ac:dyDescent="0.25">
      <c r="A4381" t="str">
        <f>"ZZMINY06"</f>
        <v>ZZMINY06</v>
      </c>
      <c r="B4381" t="s">
        <v>11881</v>
      </c>
      <c r="C4381">
        <v>0</v>
      </c>
      <c r="D4381" t="s">
        <v>16</v>
      </c>
      <c r="E4381">
        <v>0</v>
      </c>
      <c r="F4381" t="s">
        <v>879</v>
      </c>
      <c r="G4381" t="s">
        <v>253</v>
      </c>
      <c r="O4381" t="s">
        <v>7606</v>
      </c>
      <c r="P4381">
        <f t="shared" si="68"/>
        <v>976</v>
      </c>
    </row>
    <row r="4382" spans="1:16" hidden="1" x14ac:dyDescent="0.25">
      <c r="A4382" t="str">
        <f>"ZZMINY14"</f>
        <v>ZZMINY14</v>
      </c>
      <c r="B4382" t="s">
        <v>11882</v>
      </c>
      <c r="C4382">
        <v>0</v>
      </c>
      <c r="D4382" t="s">
        <v>28</v>
      </c>
      <c r="E4382">
        <v>0</v>
      </c>
      <c r="F4382" t="s">
        <v>879</v>
      </c>
      <c r="G4382" t="s">
        <v>253</v>
      </c>
      <c r="O4382" t="s">
        <v>14049</v>
      </c>
      <c r="P4382">
        <f t="shared" si="68"/>
        <v>0</v>
      </c>
    </row>
    <row r="4383" spans="1:16" hidden="1" x14ac:dyDescent="0.25">
      <c r="A4383" t="str">
        <f>"ZZMINY25"</f>
        <v>ZZMINY25</v>
      </c>
      <c r="B4383" t="s">
        <v>9658</v>
      </c>
      <c r="C4383">
        <v>0</v>
      </c>
      <c r="D4383" t="s">
        <v>28</v>
      </c>
      <c r="E4383">
        <v>0</v>
      </c>
      <c r="O4383" t="s">
        <v>13537</v>
      </c>
      <c r="P4383">
        <f t="shared" si="68"/>
        <v>0</v>
      </c>
    </row>
    <row r="4384" spans="1:16" hidden="1" x14ac:dyDescent="0.25">
      <c r="A4384" t="str">
        <f>"ZZMINY23"</f>
        <v>ZZMINY23</v>
      </c>
      <c r="B4384" t="s">
        <v>11883</v>
      </c>
      <c r="C4384">
        <v>0</v>
      </c>
      <c r="D4384" t="s">
        <v>28</v>
      </c>
      <c r="E4384">
        <v>0</v>
      </c>
      <c r="O4384" t="s">
        <v>12452</v>
      </c>
      <c r="P4384">
        <f t="shared" si="68"/>
        <v>0</v>
      </c>
    </row>
    <row r="4385" spans="1:16" hidden="1" x14ac:dyDescent="0.25">
      <c r="A4385" t="str">
        <f>"ZZMINY20"</f>
        <v>ZZMINY20</v>
      </c>
      <c r="B4385" t="s">
        <v>11884</v>
      </c>
      <c r="C4385">
        <v>0</v>
      </c>
      <c r="D4385" t="s">
        <v>28</v>
      </c>
      <c r="E4385">
        <v>0</v>
      </c>
      <c r="O4385" t="s">
        <v>14050</v>
      </c>
      <c r="P4385">
        <f t="shared" si="68"/>
        <v>0</v>
      </c>
    </row>
    <row r="4386" spans="1:16" hidden="1" x14ac:dyDescent="0.25">
      <c r="A4386" t="str">
        <f>"ZZMINY21"</f>
        <v>ZZMINY21</v>
      </c>
      <c r="B4386" t="s">
        <v>9654</v>
      </c>
      <c r="C4386">
        <v>0</v>
      </c>
      <c r="D4386" t="s">
        <v>28</v>
      </c>
      <c r="E4386">
        <v>0</v>
      </c>
      <c r="O4386" t="s">
        <v>12453</v>
      </c>
      <c r="P4386">
        <f t="shared" si="68"/>
        <v>0</v>
      </c>
    </row>
    <row r="4387" spans="1:16" hidden="1" x14ac:dyDescent="0.25">
      <c r="A4387" t="str">
        <f>"ZZMINY09"</f>
        <v>ZZMINY09</v>
      </c>
      <c r="B4387" t="s">
        <v>11885</v>
      </c>
      <c r="C4387">
        <v>0</v>
      </c>
      <c r="D4387" t="s">
        <v>16</v>
      </c>
      <c r="E4387">
        <v>0</v>
      </c>
      <c r="F4387" t="s">
        <v>879</v>
      </c>
      <c r="G4387" t="s">
        <v>253</v>
      </c>
      <c r="O4387" t="s">
        <v>12454</v>
      </c>
      <c r="P4387">
        <f t="shared" si="68"/>
        <v>0</v>
      </c>
    </row>
    <row r="4388" spans="1:16" hidden="1" x14ac:dyDescent="0.25">
      <c r="A4388" t="str">
        <f>"ZZMINY15"</f>
        <v>ZZMINY15</v>
      </c>
      <c r="B4388" t="s">
        <v>11886</v>
      </c>
      <c r="C4388">
        <v>0</v>
      </c>
      <c r="D4388" t="s">
        <v>28</v>
      </c>
      <c r="E4388">
        <v>0</v>
      </c>
      <c r="F4388" t="s">
        <v>879</v>
      </c>
      <c r="G4388" t="s">
        <v>253</v>
      </c>
      <c r="O4388" t="s">
        <v>12455</v>
      </c>
      <c r="P4388">
        <f t="shared" si="68"/>
        <v>0</v>
      </c>
    </row>
    <row r="4389" spans="1:16" x14ac:dyDescent="0.25">
      <c r="A4389" t="str">
        <f>"ZZMINY01"</f>
        <v>ZZMINY01</v>
      </c>
      <c r="B4389" t="s">
        <v>11887</v>
      </c>
      <c r="C4389">
        <v>0</v>
      </c>
      <c r="D4389" t="s">
        <v>28</v>
      </c>
      <c r="E4389">
        <v>0</v>
      </c>
      <c r="F4389" t="s">
        <v>879</v>
      </c>
      <c r="G4389" t="s">
        <v>253</v>
      </c>
      <c r="O4389" t="s">
        <v>7634</v>
      </c>
      <c r="P4389">
        <f t="shared" si="68"/>
        <v>1063</v>
      </c>
    </row>
    <row r="4390" spans="1:16" hidden="1" x14ac:dyDescent="0.25">
      <c r="A4390" t="str">
        <f>"ZZMINY02"</f>
        <v>ZZMINY02</v>
      </c>
      <c r="B4390" t="s">
        <v>11888</v>
      </c>
      <c r="C4390">
        <v>0</v>
      </c>
      <c r="D4390" t="s">
        <v>16</v>
      </c>
      <c r="E4390">
        <v>0</v>
      </c>
      <c r="F4390" t="s">
        <v>879</v>
      </c>
      <c r="G4390" t="s">
        <v>253</v>
      </c>
      <c r="O4390" t="s">
        <v>14051</v>
      </c>
      <c r="P4390">
        <f t="shared" si="68"/>
        <v>0</v>
      </c>
    </row>
    <row r="4391" spans="1:16" x14ac:dyDescent="0.25">
      <c r="A4391" t="str">
        <f>"ZZMINY18"</f>
        <v>ZZMINY18</v>
      </c>
      <c r="B4391" t="s">
        <v>9652</v>
      </c>
      <c r="C4391">
        <v>0</v>
      </c>
      <c r="D4391" t="s">
        <v>28</v>
      </c>
      <c r="E4391">
        <v>0</v>
      </c>
      <c r="G4391" t="s">
        <v>253</v>
      </c>
      <c r="O4391" t="s">
        <v>14056</v>
      </c>
      <c r="P4391">
        <f t="shared" si="68"/>
        <v>19</v>
      </c>
    </row>
    <row r="4392" spans="1:16" x14ac:dyDescent="0.25">
      <c r="A4392" t="str">
        <f>"ZZMINY12"</f>
        <v>ZZMINY12</v>
      </c>
      <c r="B4392" t="s">
        <v>11889</v>
      </c>
      <c r="C4392">
        <v>0</v>
      </c>
      <c r="D4392" t="s">
        <v>28</v>
      </c>
      <c r="E4392">
        <v>0</v>
      </c>
      <c r="F4392" t="s">
        <v>879</v>
      </c>
      <c r="G4392" t="s">
        <v>253</v>
      </c>
      <c r="O4392" t="s">
        <v>13538</v>
      </c>
      <c r="P4392">
        <f t="shared" si="68"/>
        <v>9446</v>
      </c>
    </row>
    <row r="4393" spans="1:16" hidden="1" x14ac:dyDescent="0.25">
      <c r="A4393" t="str">
        <f>"ZZMINY08"</f>
        <v>ZZMINY08</v>
      </c>
      <c r="B4393" t="s">
        <v>11890</v>
      </c>
      <c r="C4393">
        <v>0</v>
      </c>
      <c r="D4393" t="s">
        <v>16</v>
      </c>
      <c r="E4393">
        <v>0</v>
      </c>
      <c r="F4393" t="s">
        <v>879</v>
      </c>
      <c r="G4393" t="s">
        <v>253</v>
      </c>
      <c r="O4393" t="s">
        <v>12456</v>
      </c>
      <c r="P4393">
        <f t="shared" si="68"/>
        <v>0</v>
      </c>
    </row>
    <row r="4394" spans="1:16" hidden="1" x14ac:dyDescent="0.25">
      <c r="A4394" t="str">
        <f>"ZZMINY13"</f>
        <v>ZZMINY13</v>
      </c>
      <c r="B4394" t="s">
        <v>11891</v>
      </c>
      <c r="C4394">
        <v>0</v>
      </c>
      <c r="D4394" t="s">
        <v>28</v>
      </c>
      <c r="E4394">
        <v>0</v>
      </c>
      <c r="F4394" t="s">
        <v>879</v>
      </c>
      <c r="G4394" t="s">
        <v>253</v>
      </c>
      <c r="O4394" t="s">
        <v>14055</v>
      </c>
      <c r="P4394">
        <f t="shared" si="68"/>
        <v>0</v>
      </c>
    </row>
    <row r="4395" spans="1:16" x14ac:dyDescent="0.25">
      <c r="A4395" t="str">
        <f>"ZZMINY03"</f>
        <v>ZZMINY03</v>
      </c>
      <c r="B4395" t="s">
        <v>11892</v>
      </c>
      <c r="C4395">
        <v>0</v>
      </c>
      <c r="D4395" t="s">
        <v>28</v>
      </c>
      <c r="E4395">
        <v>0</v>
      </c>
      <c r="F4395" t="s">
        <v>879</v>
      </c>
      <c r="G4395" t="s">
        <v>253</v>
      </c>
      <c r="O4395" t="s">
        <v>1034</v>
      </c>
      <c r="P4395">
        <f t="shared" si="68"/>
        <v>731</v>
      </c>
    </row>
    <row r="4396" spans="1:16" hidden="1" x14ac:dyDescent="0.25">
      <c r="A4396" t="str">
        <f>"ZZMINY22"</f>
        <v>ZZMINY22</v>
      </c>
      <c r="B4396" t="s">
        <v>11893</v>
      </c>
      <c r="C4396">
        <v>0</v>
      </c>
      <c r="D4396" t="s">
        <v>28</v>
      </c>
      <c r="E4396">
        <v>0</v>
      </c>
      <c r="O4396" t="s">
        <v>12458</v>
      </c>
      <c r="P4396">
        <f t="shared" si="68"/>
        <v>0</v>
      </c>
    </row>
    <row r="4397" spans="1:16" hidden="1" x14ac:dyDescent="0.25">
      <c r="A4397" t="str">
        <f>"ZZMINY24"</f>
        <v>ZZMINY24</v>
      </c>
      <c r="B4397" t="s">
        <v>9656</v>
      </c>
      <c r="C4397">
        <v>0</v>
      </c>
      <c r="D4397" t="s">
        <v>28</v>
      </c>
      <c r="E4397">
        <v>0</v>
      </c>
      <c r="O4397" t="s">
        <v>14054</v>
      </c>
      <c r="P4397">
        <f t="shared" si="68"/>
        <v>0</v>
      </c>
    </row>
    <row r="4398" spans="1:16" x14ac:dyDescent="0.25">
      <c r="A4398" t="str">
        <f>"ZZMINY16"</f>
        <v>ZZMINY16</v>
      </c>
      <c r="B4398" t="s">
        <v>11894</v>
      </c>
      <c r="C4398">
        <v>0</v>
      </c>
      <c r="D4398" t="s">
        <v>28</v>
      </c>
      <c r="E4398">
        <v>0</v>
      </c>
      <c r="F4398" t="s">
        <v>879</v>
      </c>
      <c r="G4398" t="s">
        <v>253</v>
      </c>
      <c r="O4398" t="s">
        <v>7644</v>
      </c>
      <c r="P4398">
        <f t="shared" si="68"/>
        <v>1790</v>
      </c>
    </row>
    <row r="4399" spans="1:16" hidden="1" x14ac:dyDescent="0.25">
      <c r="A4399" t="str">
        <f>"ZZMINY04"</f>
        <v>ZZMINY04</v>
      </c>
      <c r="B4399" t="s">
        <v>11895</v>
      </c>
      <c r="C4399">
        <v>0</v>
      </c>
      <c r="D4399" t="s">
        <v>16</v>
      </c>
      <c r="E4399">
        <v>0</v>
      </c>
      <c r="F4399" t="s">
        <v>879</v>
      </c>
      <c r="G4399" t="s">
        <v>253</v>
      </c>
      <c r="O4399" t="s">
        <v>13540</v>
      </c>
      <c r="P4399">
        <f t="shared" si="68"/>
        <v>0</v>
      </c>
    </row>
    <row r="4400" spans="1:16" x14ac:dyDescent="0.25">
      <c r="A4400" t="str">
        <f>"ZZMINY05"</f>
        <v>ZZMINY05</v>
      </c>
      <c r="B4400" t="s">
        <v>11896</v>
      </c>
      <c r="C4400">
        <v>0</v>
      </c>
      <c r="D4400" t="s">
        <v>16</v>
      </c>
      <c r="E4400">
        <v>0</v>
      </c>
      <c r="F4400" t="s">
        <v>879</v>
      </c>
      <c r="G4400" t="s">
        <v>253</v>
      </c>
      <c r="O4400" t="s">
        <v>14057</v>
      </c>
      <c r="P4400">
        <f t="shared" si="68"/>
        <v>10</v>
      </c>
    </row>
    <row r="4401" spans="1:16" x14ac:dyDescent="0.25">
      <c r="A4401" t="str">
        <f>"ZZMINY17"</f>
        <v>ZZMINY17</v>
      </c>
      <c r="B4401" t="s">
        <v>9650</v>
      </c>
      <c r="C4401">
        <v>0</v>
      </c>
      <c r="D4401" t="s">
        <v>16</v>
      </c>
      <c r="E4401">
        <v>0</v>
      </c>
      <c r="G4401" t="s">
        <v>253</v>
      </c>
      <c r="O4401" t="s">
        <v>13539</v>
      </c>
      <c r="P4401">
        <f t="shared" si="68"/>
        <v>3520</v>
      </c>
    </row>
    <row r="4402" spans="1:16" x14ac:dyDescent="0.25">
      <c r="A4402" t="str">
        <f>"QMIPC01"</f>
        <v>QMIPC01</v>
      </c>
      <c r="B4402" t="s">
        <v>11897</v>
      </c>
      <c r="C4402">
        <v>0</v>
      </c>
      <c r="D4402" t="s">
        <v>41</v>
      </c>
      <c r="E4402">
        <v>0</v>
      </c>
      <c r="F4402" t="s">
        <v>281</v>
      </c>
      <c r="G4402" t="s">
        <v>11898</v>
      </c>
      <c r="O4402" t="s">
        <v>7642</v>
      </c>
      <c r="P4402">
        <f t="shared" si="68"/>
        <v>2305</v>
      </c>
    </row>
    <row r="4403" spans="1:16" hidden="1" x14ac:dyDescent="0.25">
      <c r="A4403" t="str">
        <f>"AMIPC01"</f>
        <v>AMIPC01</v>
      </c>
      <c r="B4403" t="s">
        <v>11897</v>
      </c>
      <c r="C4403">
        <v>0</v>
      </c>
      <c r="D4403" t="s">
        <v>41</v>
      </c>
      <c r="E4403">
        <v>0</v>
      </c>
      <c r="F4403" t="s">
        <v>281</v>
      </c>
      <c r="G4403" t="s">
        <v>11898</v>
      </c>
      <c r="O4403" t="s">
        <v>14052</v>
      </c>
      <c r="P4403">
        <f t="shared" si="68"/>
        <v>0</v>
      </c>
    </row>
    <row r="4404" spans="1:16" hidden="1" x14ac:dyDescent="0.25">
      <c r="A4404" t="str">
        <f>"QMIPC04"</f>
        <v>QMIPC04</v>
      </c>
      <c r="B4404" t="s">
        <v>11899</v>
      </c>
      <c r="C4404">
        <v>0</v>
      </c>
      <c r="D4404" t="s">
        <v>41</v>
      </c>
      <c r="E4404">
        <v>0</v>
      </c>
      <c r="F4404" t="s">
        <v>281</v>
      </c>
      <c r="G4404" t="s">
        <v>11898</v>
      </c>
      <c r="O4404" t="s">
        <v>12459</v>
      </c>
      <c r="P4404">
        <f t="shared" si="68"/>
        <v>0</v>
      </c>
    </row>
    <row r="4405" spans="1:16" x14ac:dyDescent="0.25">
      <c r="A4405" t="str">
        <f>"QMIPC02"</f>
        <v>QMIPC02</v>
      </c>
      <c r="B4405" t="s">
        <v>6366</v>
      </c>
      <c r="C4405">
        <v>0</v>
      </c>
      <c r="D4405" t="s">
        <v>41</v>
      </c>
      <c r="E4405">
        <v>0</v>
      </c>
      <c r="F4405" t="s">
        <v>2493</v>
      </c>
      <c r="G4405" t="s">
        <v>11898</v>
      </c>
      <c r="O4405" t="s">
        <v>14058</v>
      </c>
      <c r="P4405">
        <f t="shared" si="68"/>
        <v>3</v>
      </c>
    </row>
    <row r="4406" spans="1:16" x14ac:dyDescent="0.25">
      <c r="A4406" t="str">
        <f>"AMIPC03"</f>
        <v>AMIPC03</v>
      </c>
      <c r="B4406" t="s">
        <v>6366</v>
      </c>
      <c r="C4406">
        <v>0</v>
      </c>
      <c r="D4406" t="s">
        <v>41</v>
      </c>
      <c r="E4406">
        <v>0</v>
      </c>
      <c r="F4406" t="s">
        <v>2493</v>
      </c>
      <c r="G4406" t="s">
        <v>11898</v>
      </c>
      <c r="O4406" t="s">
        <v>14053</v>
      </c>
      <c r="P4406">
        <f t="shared" si="68"/>
        <v>2400</v>
      </c>
    </row>
    <row r="4407" spans="1:16" hidden="1" x14ac:dyDescent="0.25">
      <c r="A4407" t="str">
        <f>"QMIPC03"</f>
        <v>QMIPC03</v>
      </c>
      <c r="B4407" t="s">
        <v>6369</v>
      </c>
      <c r="C4407">
        <v>0</v>
      </c>
      <c r="D4407" t="s">
        <v>41</v>
      </c>
      <c r="E4407">
        <v>0</v>
      </c>
      <c r="F4407" t="s">
        <v>2493</v>
      </c>
      <c r="G4407" t="s">
        <v>11898</v>
      </c>
      <c r="O4407" t="s">
        <v>12460</v>
      </c>
      <c r="P4407">
        <f t="shared" si="68"/>
        <v>0</v>
      </c>
    </row>
    <row r="4408" spans="1:16" hidden="1" x14ac:dyDescent="0.25">
      <c r="A4408" t="str">
        <f>"AMIPC02"</f>
        <v>AMIPC02</v>
      </c>
      <c r="B4408" t="s">
        <v>6369</v>
      </c>
      <c r="C4408">
        <v>0</v>
      </c>
      <c r="D4408" t="s">
        <v>41</v>
      </c>
      <c r="E4408">
        <v>0</v>
      </c>
      <c r="F4408" t="s">
        <v>2493</v>
      </c>
      <c r="G4408" t="s">
        <v>11898</v>
      </c>
      <c r="O4408" t="s">
        <v>12461</v>
      </c>
      <c r="P4408">
        <f t="shared" si="68"/>
        <v>0</v>
      </c>
    </row>
    <row r="4409" spans="1:16" hidden="1" x14ac:dyDescent="0.25">
      <c r="A4409" t="str">
        <f>"AMIRA01"</f>
        <v>AMIRA01</v>
      </c>
      <c r="B4409" t="s">
        <v>11900</v>
      </c>
      <c r="C4409">
        <v>0</v>
      </c>
      <c r="D4409" t="s">
        <v>16</v>
      </c>
      <c r="E4409">
        <v>0</v>
      </c>
      <c r="F4409" t="s">
        <v>4205</v>
      </c>
      <c r="O4409" t="s">
        <v>12462</v>
      </c>
      <c r="P4409">
        <f t="shared" si="68"/>
        <v>0</v>
      </c>
    </row>
    <row r="4410" spans="1:16" hidden="1" x14ac:dyDescent="0.25">
      <c r="A4410" t="str">
        <f>"QMIRA01"</f>
        <v>QMIRA01</v>
      </c>
      <c r="B4410" t="s">
        <v>11901</v>
      </c>
      <c r="C4410">
        <v>0</v>
      </c>
      <c r="D4410" t="s">
        <v>41</v>
      </c>
      <c r="E4410">
        <v>0</v>
      </c>
      <c r="F4410" t="s">
        <v>1159</v>
      </c>
      <c r="G4410" t="s">
        <v>10547</v>
      </c>
      <c r="O4410" t="s">
        <v>12463</v>
      </c>
      <c r="P4410">
        <f t="shared" si="68"/>
        <v>0</v>
      </c>
    </row>
    <row r="4411" spans="1:16" hidden="1" x14ac:dyDescent="0.25">
      <c r="A4411" t="str">
        <f>"QMIRA02"</f>
        <v>QMIRA02</v>
      </c>
      <c r="B4411" t="s">
        <v>11902</v>
      </c>
      <c r="C4411">
        <v>0</v>
      </c>
      <c r="D4411" t="s">
        <v>41</v>
      </c>
      <c r="E4411">
        <v>0</v>
      </c>
      <c r="F4411" t="s">
        <v>1159</v>
      </c>
      <c r="G4411" t="s">
        <v>10547</v>
      </c>
      <c r="O4411" t="s">
        <v>1681</v>
      </c>
      <c r="P4411">
        <f t="shared" si="68"/>
        <v>0</v>
      </c>
    </row>
    <row r="4412" spans="1:16" hidden="1" x14ac:dyDescent="0.25">
      <c r="A4412" t="str">
        <f>"QMITI03"</f>
        <v>QMITI03</v>
      </c>
      <c r="B4412" t="s">
        <v>6374</v>
      </c>
      <c r="C4412">
        <v>1315</v>
      </c>
      <c r="D4412" t="s">
        <v>16</v>
      </c>
      <c r="E4412">
        <v>87</v>
      </c>
      <c r="F4412" t="s">
        <v>281</v>
      </c>
      <c r="G4412" t="s">
        <v>11903</v>
      </c>
      <c r="O4412" t="s">
        <v>1677</v>
      </c>
      <c r="P4412">
        <f t="shared" si="68"/>
        <v>0</v>
      </c>
    </row>
    <row r="4413" spans="1:16" hidden="1" x14ac:dyDescent="0.25">
      <c r="A4413" t="str">
        <f>"QMITI02"</f>
        <v>QMITI02</v>
      </c>
      <c r="B4413" t="s">
        <v>6371</v>
      </c>
      <c r="C4413">
        <v>2979</v>
      </c>
      <c r="D4413" t="s">
        <v>16</v>
      </c>
      <c r="E4413">
        <v>148</v>
      </c>
      <c r="F4413" t="s">
        <v>281</v>
      </c>
      <c r="G4413" t="s">
        <v>11903</v>
      </c>
      <c r="O4413" t="s">
        <v>12464</v>
      </c>
      <c r="P4413">
        <f t="shared" si="68"/>
        <v>0</v>
      </c>
    </row>
    <row r="4414" spans="1:16" hidden="1" x14ac:dyDescent="0.25">
      <c r="A4414" t="str">
        <f>"QMITI07"</f>
        <v>QMITI07</v>
      </c>
      <c r="B4414" t="s">
        <v>6387</v>
      </c>
      <c r="C4414">
        <v>1400</v>
      </c>
      <c r="D4414" t="s">
        <v>16</v>
      </c>
      <c r="E4414">
        <v>35</v>
      </c>
      <c r="F4414" t="s">
        <v>921</v>
      </c>
      <c r="G4414" t="s">
        <v>11904</v>
      </c>
      <c r="O4414" t="s">
        <v>12465</v>
      </c>
      <c r="P4414">
        <f t="shared" si="68"/>
        <v>0</v>
      </c>
    </row>
    <row r="4415" spans="1:16" hidden="1" x14ac:dyDescent="0.25">
      <c r="A4415" t="str">
        <f>"QMITI06"</f>
        <v>QMITI06</v>
      </c>
      <c r="B4415" t="s">
        <v>6383</v>
      </c>
      <c r="C4415">
        <v>50</v>
      </c>
      <c r="D4415" t="s">
        <v>16</v>
      </c>
      <c r="E4415">
        <v>1</v>
      </c>
      <c r="F4415" t="s">
        <v>921</v>
      </c>
      <c r="G4415" t="s">
        <v>11904</v>
      </c>
      <c r="O4415" t="s">
        <v>12466</v>
      </c>
      <c r="P4415">
        <f t="shared" si="68"/>
        <v>0</v>
      </c>
    </row>
    <row r="4416" spans="1:16" hidden="1" x14ac:dyDescent="0.25">
      <c r="A4416" t="str">
        <f>"QMITI01"</f>
        <v>QMITI01</v>
      </c>
      <c r="B4416" t="s">
        <v>11905</v>
      </c>
      <c r="C4416">
        <v>0</v>
      </c>
      <c r="D4416" t="s">
        <v>16</v>
      </c>
      <c r="E4416">
        <v>0</v>
      </c>
      <c r="F4416" t="s">
        <v>1369</v>
      </c>
      <c r="O4416" t="s">
        <v>12467</v>
      </c>
      <c r="P4416">
        <f t="shared" si="68"/>
        <v>0</v>
      </c>
    </row>
    <row r="4417" spans="1:16" hidden="1" x14ac:dyDescent="0.25">
      <c r="A4417" t="str">
        <f>"QMITR03"</f>
        <v>QMITR03</v>
      </c>
      <c r="B4417" t="s">
        <v>11906</v>
      </c>
      <c r="C4417">
        <v>0</v>
      </c>
      <c r="D4417" t="s">
        <v>16</v>
      </c>
      <c r="E4417">
        <v>0</v>
      </c>
      <c r="F4417" t="s">
        <v>128</v>
      </c>
      <c r="O4417" t="s">
        <v>12469</v>
      </c>
      <c r="P4417">
        <f t="shared" si="68"/>
        <v>0</v>
      </c>
    </row>
    <row r="4418" spans="1:16" hidden="1" x14ac:dyDescent="0.25">
      <c r="A4418" t="str">
        <f>"QMITR02"</f>
        <v>QMITR02</v>
      </c>
      <c r="B4418" t="s">
        <v>11907</v>
      </c>
      <c r="C4418">
        <v>0</v>
      </c>
      <c r="D4418" t="s">
        <v>16</v>
      </c>
      <c r="E4418">
        <v>0</v>
      </c>
      <c r="F4418" t="s">
        <v>25</v>
      </c>
      <c r="G4418" t="s">
        <v>9944</v>
      </c>
      <c r="O4418" t="s">
        <v>12470</v>
      </c>
      <c r="P4418">
        <f t="shared" si="68"/>
        <v>0</v>
      </c>
    </row>
    <row r="4419" spans="1:16" hidden="1" x14ac:dyDescent="0.25">
      <c r="A4419" t="str">
        <f>"QMITR01"</f>
        <v>QMITR01</v>
      </c>
      <c r="B4419" t="s">
        <v>11908</v>
      </c>
      <c r="C4419">
        <v>0</v>
      </c>
      <c r="D4419" t="s">
        <v>16</v>
      </c>
      <c r="E4419">
        <v>0</v>
      </c>
      <c r="F4419" t="s">
        <v>25</v>
      </c>
      <c r="G4419" t="s">
        <v>9944</v>
      </c>
      <c r="O4419" t="s">
        <v>12471</v>
      </c>
      <c r="P4419">
        <f t="shared" ref="P4419:P4482" si="69">SUMIFS($C$2:$C$7959,$B$2:$B$7959,O4419)</f>
        <v>0</v>
      </c>
    </row>
    <row r="4420" spans="1:16" hidden="1" x14ac:dyDescent="0.25">
      <c r="A4420" t="str">
        <f>"QMOME01"</f>
        <v>QMOME01</v>
      </c>
      <c r="B4420" t="s">
        <v>11909</v>
      </c>
      <c r="C4420">
        <v>0</v>
      </c>
      <c r="D4420" t="s">
        <v>41</v>
      </c>
      <c r="E4420">
        <v>0</v>
      </c>
      <c r="F4420" t="s">
        <v>1159</v>
      </c>
      <c r="G4420" t="s">
        <v>10005</v>
      </c>
      <c r="O4420" t="s">
        <v>12472</v>
      </c>
      <c r="P4420">
        <f t="shared" si="69"/>
        <v>0</v>
      </c>
    </row>
    <row r="4421" spans="1:16" hidden="1" x14ac:dyDescent="0.25">
      <c r="A4421" t="str">
        <f>"CMONE02"</f>
        <v>CMONE02</v>
      </c>
      <c r="B4421" t="s">
        <v>11910</v>
      </c>
      <c r="C4421">
        <v>0</v>
      </c>
      <c r="D4421" t="s">
        <v>16</v>
      </c>
      <c r="E4421">
        <v>0</v>
      </c>
      <c r="F4421" t="s">
        <v>504</v>
      </c>
      <c r="G4421" t="s">
        <v>9875</v>
      </c>
      <c r="O4421" t="s">
        <v>12473</v>
      </c>
      <c r="P4421">
        <f t="shared" si="69"/>
        <v>0</v>
      </c>
    </row>
    <row r="4422" spans="1:16" hidden="1" x14ac:dyDescent="0.25">
      <c r="A4422" t="str">
        <f>"QMONE06"</f>
        <v>QMONE06</v>
      </c>
      <c r="B4422" t="s">
        <v>11910</v>
      </c>
      <c r="C4422">
        <v>17</v>
      </c>
      <c r="D4422" t="s">
        <v>16</v>
      </c>
      <c r="E4422">
        <v>0</v>
      </c>
      <c r="F4422" t="s">
        <v>504</v>
      </c>
      <c r="G4422" t="s">
        <v>10567</v>
      </c>
      <c r="H4422" t="s">
        <v>9871</v>
      </c>
      <c r="O4422" t="s">
        <v>12474</v>
      </c>
      <c r="P4422">
        <f t="shared" si="69"/>
        <v>0</v>
      </c>
    </row>
    <row r="4423" spans="1:16" hidden="1" x14ac:dyDescent="0.25">
      <c r="A4423" t="str">
        <f>"CMONE01"</f>
        <v>CMONE01</v>
      </c>
      <c r="B4423" t="s">
        <v>11911</v>
      </c>
      <c r="C4423">
        <v>0</v>
      </c>
      <c r="D4423" t="s">
        <v>16</v>
      </c>
      <c r="E4423">
        <v>0</v>
      </c>
      <c r="F4423" t="s">
        <v>504</v>
      </c>
      <c r="G4423" t="s">
        <v>10567</v>
      </c>
      <c r="O4423" t="s">
        <v>12475</v>
      </c>
      <c r="P4423">
        <f t="shared" si="69"/>
        <v>0</v>
      </c>
    </row>
    <row r="4424" spans="1:16" hidden="1" x14ac:dyDescent="0.25">
      <c r="A4424" t="str">
        <f>"AMONE02"</f>
        <v>AMONE02</v>
      </c>
      <c r="B4424" t="s">
        <v>11911</v>
      </c>
      <c r="C4424">
        <v>0</v>
      </c>
      <c r="D4424" t="s">
        <v>16</v>
      </c>
      <c r="E4424">
        <v>0</v>
      </c>
      <c r="F4424" t="s">
        <v>504</v>
      </c>
      <c r="G4424" t="s">
        <v>9875</v>
      </c>
      <c r="H4424" t="s">
        <v>9871</v>
      </c>
      <c r="O4424" t="s">
        <v>12476</v>
      </c>
      <c r="P4424">
        <f t="shared" si="69"/>
        <v>0</v>
      </c>
    </row>
    <row r="4425" spans="1:16" hidden="1" x14ac:dyDescent="0.25">
      <c r="A4425" t="str">
        <f>"QMONE01"</f>
        <v>QMONE01</v>
      </c>
      <c r="B4425" t="s">
        <v>11911</v>
      </c>
      <c r="C4425">
        <v>360</v>
      </c>
      <c r="D4425" t="s">
        <v>16</v>
      </c>
      <c r="E4425">
        <v>18</v>
      </c>
      <c r="F4425" t="s">
        <v>504</v>
      </c>
      <c r="G4425" t="s">
        <v>10567</v>
      </c>
      <c r="H4425" t="s">
        <v>9871</v>
      </c>
      <c r="O4425" t="s">
        <v>12477</v>
      </c>
      <c r="P4425">
        <f t="shared" si="69"/>
        <v>0</v>
      </c>
    </row>
    <row r="4426" spans="1:16" hidden="1" x14ac:dyDescent="0.25">
      <c r="A4426" t="str">
        <f>"QMONE03"</f>
        <v>QMONE03</v>
      </c>
      <c r="B4426" t="s">
        <v>17856</v>
      </c>
      <c r="C4426">
        <v>0</v>
      </c>
      <c r="D4426" t="s">
        <v>1367</v>
      </c>
      <c r="E4426">
        <v>0</v>
      </c>
      <c r="F4426" t="s">
        <v>504</v>
      </c>
      <c r="G4426" t="s">
        <v>10567</v>
      </c>
      <c r="H4426" t="s">
        <v>9871</v>
      </c>
      <c r="O4426" t="s">
        <v>12478</v>
      </c>
      <c r="P4426">
        <f t="shared" si="69"/>
        <v>0</v>
      </c>
    </row>
    <row r="4427" spans="1:16" hidden="1" x14ac:dyDescent="0.25">
      <c r="A4427" t="str">
        <f>"AMONE03"</f>
        <v>AMONE03</v>
      </c>
      <c r="B4427" t="s">
        <v>17856</v>
      </c>
      <c r="C4427">
        <v>0</v>
      </c>
      <c r="D4427" t="s">
        <v>1367</v>
      </c>
      <c r="E4427">
        <v>0</v>
      </c>
      <c r="F4427" t="s">
        <v>504</v>
      </c>
      <c r="G4427" t="s">
        <v>9875</v>
      </c>
      <c r="H4427" t="s">
        <v>9871</v>
      </c>
      <c r="O4427" t="s">
        <v>12479</v>
      </c>
      <c r="P4427">
        <f t="shared" si="69"/>
        <v>0</v>
      </c>
    </row>
    <row r="4428" spans="1:16" hidden="1" x14ac:dyDescent="0.25">
      <c r="A4428" t="str">
        <f>"QMONE04"</f>
        <v>QMONE04</v>
      </c>
      <c r="B4428" t="s">
        <v>17857</v>
      </c>
      <c r="C4428">
        <v>0</v>
      </c>
      <c r="D4428" t="s">
        <v>4777</v>
      </c>
      <c r="E4428">
        <v>0</v>
      </c>
      <c r="F4428" t="s">
        <v>504</v>
      </c>
      <c r="G4428" t="s">
        <v>9875</v>
      </c>
      <c r="H4428" t="s">
        <v>9871</v>
      </c>
      <c r="O4428" t="s">
        <v>12480</v>
      </c>
      <c r="P4428">
        <f t="shared" si="69"/>
        <v>0</v>
      </c>
    </row>
    <row r="4429" spans="1:16" hidden="1" x14ac:dyDescent="0.25">
      <c r="A4429" t="str">
        <f>"QMONE02"</f>
        <v>QMONE02</v>
      </c>
      <c r="B4429" t="s">
        <v>17858</v>
      </c>
      <c r="C4429">
        <v>0</v>
      </c>
      <c r="D4429" t="s">
        <v>16</v>
      </c>
      <c r="E4429">
        <v>0</v>
      </c>
      <c r="F4429" t="s">
        <v>504</v>
      </c>
      <c r="G4429" t="s">
        <v>10567</v>
      </c>
      <c r="H4429" t="s">
        <v>9871</v>
      </c>
      <c r="O4429" t="s">
        <v>18036</v>
      </c>
      <c r="P4429">
        <f t="shared" si="69"/>
        <v>0</v>
      </c>
    </row>
    <row r="4430" spans="1:16" hidden="1" x14ac:dyDescent="0.25">
      <c r="A4430" t="str">
        <f>"AMONE01"</f>
        <v>AMONE01</v>
      </c>
      <c r="B4430" t="s">
        <v>17858</v>
      </c>
      <c r="C4430">
        <v>0</v>
      </c>
      <c r="D4430" t="s">
        <v>16</v>
      </c>
      <c r="E4430">
        <v>0</v>
      </c>
      <c r="F4430" t="s">
        <v>504</v>
      </c>
      <c r="G4430" t="s">
        <v>9875</v>
      </c>
      <c r="H4430" t="s">
        <v>9871</v>
      </c>
      <c r="O4430" t="s">
        <v>12482</v>
      </c>
      <c r="P4430">
        <f t="shared" si="69"/>
        <v>0</v>
      </c>
    </row>
    <row r="4431" spans="1:16" hidden="1" x14ac:dyDescent="0.25">
      <c r="A4431" t="str">
        <f>"QMONE05"</f>
        <v>QMONE05</v>
      </c>
      <c r="B4431" t="s">
        <v>13897</v>
      </c>
      <c r="C4431">
        <v>0</v>
      </c>
      <c r="D4431" t="s">
        <v>379</v>
      </c>
      <c r="E4431">
        <v>0</v>
      </c>
      <c r="F4431" t="s">
        <v>504</v>
      </c>
      <c r="G4431" t="s">
        <v>9875</v>
      </c>
      <c r="H4431" t="s">
        <v>9871</v>
      </c>
      <c r="O4431" t="s">
        <v>18037</v>
      </c>
      <c r="P4431">
        <f t="shared" si="69"/>
        <v>0</v>
      </c>
    </row>
    <row r="4432" spans="1:16" hidden="1" x14ac:dyDescent="0.25">
      <c r="A4432" t="str">
        <f>"CMONE03"</f>
        <v>CMONE03</v>
      </c>
      <c r="B4432" t="s">
        <v>11912</v>
      </c>
      <c r="C4432">
        <v>0</v>
      </c>
      <c r="D4432" t="s">
        <v>16</v>
      </c>
      <c r="E4432">
        <v>0</v>
      </c>
      <c r="F4432" t="s">
        <v>504</v>
      </c>
      <c r="G4432" t="s">
        <v>9875</v>
      </c>
      <c r="O4432" t="s">
        <v>18038</v>
      </c>
      <c r="P4432">
        <f t="shared" si="69"/>
        <v>0</v>
      </c>
    </row>
    <row r="4433" spans="1:16" hidden="1" x14ac:dyDescent="0.25">
      <c r="A4433" t="str">
        <f>"QMONE07"</f>
        <v>QMONE07</v>
      </c>
      <c r="B4433" t="s">
        <v>11912</v>
      </c>
      <c r="C4433">
        <v>88</v>
      </c>
      <c r="D4433" t="s">
        <v>16</v>
      </c>
      <c r="E4433">
        <v>2</v>
      </c>
      <c r="F4433" t="s">
        <v>504</v>
      </c>
      <c r="G4433" t="s">
        <v>10567</v>
      </c>
      <c r="H4433" t="s">
        <v>9871</v>
      </c>
      <c r="O4433" t="s">
        <v>13542</v>
      </c>
      <c r="P4433">
        <f t="shared" si="69"/>
        <v>0</v>
      </c>
    </row>
    <row r="4434" spans="1:16" hidden="1" x14ac:dyDescent="0.25">
      <c r="A4434" t="str">
        <f>"AMONE04"</f>
        <v>AMONE04</v>
      </c>
      <c r="B4434" t="s">
        <v>11912</v>
      </c>
      <c r="C4434">
        <v>0</v>
      </c>
      <c r="D4434" t="s">
        <v>16</v>
      </c>
      <c r="E4434">
        <v>0</v>
      </c>
      <c r="O4434" t="s">
        <v>13541</v>
      </c>
      <c r="P4434">
        <f t="shared" si="69"/>
        <v>0</v>
      </c>
    </row>
    <row r="4435" spans="1:16" hidden="1" x14ac:dyDescent="0.25">
      <c r="A4435" t="str">
        <f>"QMONE08"</f>
        <v>QMONE08</v>
      </c>
      <c r="B4435" t="s">
        <v>11913</v>
      </c>
      <c r="C4435">
        <v>0</v>
      </c>
      <c r="D4435" t="s">
        <v>16</v>
      </c>
      <c r="E4435">
        <v>0</v>
      </c>
      <c r="F4435" t="s">
        <v>504</v>
      </c>
      <c r="G4435" t="s">
        <v>9875</v>
      </c>
      <c r="O4435" t="s">
        <v>18040</v>
      </c>
      <c r="P4435">
        <f t="shared" si="69"/>
        <v>0</v>
      </c>
    </row>
    <row r="4436" spans="1:16" hidden="1" x14ac:dyDescent="0.25">
      <c r="A4436" t="str">
        <f>"QMONK04"</f>
        <v>QMONK04</v>
      </c>
      <c r="B4436" t="s">
        <v>6402</v>
      </c>
      <c r="C4436">
        <v>75</v>
      </c>
      <c r="D4436" t="s">
        <v>41</v>
      </c>
      <c r="E4436">
        <v>0</v>
      </c>
      <c r="F4436" t="s">
        <v>25</v>
      </c>
      <c r="G4436" t="s">
        <v>10547</v>
      </c>
      <c r="O4436" t="s">
        <v>18041</v>
      </c>
      <c r="P4436">
        <f t="shared" si="69"/>
        <v>0</v>
      </c>
    </row>
    <row r="4437" spans="1:16" hidden="1" x14ac:dyDescent="0.25">
      <c r="A4437" t="str">
        <f>"AMONK01"</f>
        <v>AMONK01</v>
      </c>
      <c r="B4437" t="s">
        <v>17859</v>
      </c>
      <c r="C4437">
        <v>0</v>
      </c>
      <c r="D4437" t="s">
        <v>41</v>
      </c>
      <c r="E4437">
        <v>0</v>
      </c>
      <c r="F4437" t="s">
        <v>11914</v>
      </c>
      <c r="G4437" t="s">
        <v>10547</v>
      </c>
      <c r="H4437" t="s">
        <v>9871</v>
      </c>
      <c r="O4437" t="s">
        <v>12484</v>
      </c>
      <c r="P4437">
        <f t="shared" si="69"/>
        <v>0</v>
      </c>
    </row>
    <row r="4438" spans="1:16" hidden="1" x14ac:dyDescent="0.25">
      <c r="A4438" t="str">
        <f>"QMONK01"</f>
        <v>QMONK01</v>
      </c>
      <c r="B4438" t="s">
        <v>17859</v>
      </c>
      <c r="C4438">
        <v>0</v>
      </c>
      <c r="D4438" t="s">
        <v>41</v>
      </c>
      <c r="E4438">
        <v>0</v>
      </c>
      <c r="F4438" t="s">
        <v>25</v>
      </c>
      <c r="G4438" t="s">
        <v>10547</v>
      </c>
      <c r="H4438" t="s">
        <v>9871</v>
      </c>
      <c r="O4438" t="s">
        <v>12485</v>
      </c>
      <c r="P4438">
        <f t="shared" si="69"/>
        <v>0</v>
      </c>
    </row>
    <row r="4439" spans="1:16" hidden="1" x14ac:dyDescent="0.25">
      <c r="A4439" t="str">
        <f>"QMONK02"</f>
        <v>QMONK02</v>
      </c>
      <c r="B4439" t="s">
        <v>17860</v>
      </c>
      <c r="C4439">
        <v>0</v>
      </c>
      <c r="D4439" t="s">
        <v>41</v>
      </c>
      <c r="E4439">
        <v>0</v>
      </c>
      <c r="F4439" t="s">
        <v>25</v>
      </c>
      <c r="G4439" t="s">
        <v>10547</v>
      </c>
      <c r="H4439" t="s">
        <v>9871</v>
      </c>
      <c r="O4439" t="s">
        <v>18042</v>
      </c>
      <c r="P4439">
        <f t="shared" si="69"/>
        <v>0</v>
      </c>
    </row>
    <row r="4440" spans="1:16" hidden="1" x14ac:dyDescent="0.25">
      <c r="A4440" t="str">
        <f>"QMONK03"</f>
        <v>QMONK03</v>
      </c>
      <c r="B4440" t="s">
        <v>17861</v>
      </c>
      <c r="C4440">
        <v>0</v>
      </c>
      <c r="D4440" t="s">
        <v>41</v>
      </c>
      <c r="E4440">
        <v>0</v>
      </c>
      <c r="F4440" t="s">
        <v>25</v>
      </c>
      <c r="G4440" t="s">
        <v>10547</v>
      </c>
      <c r="H4440" t="s">
        <v>9871</v>
      </c>
      <c r="O4440" t="s">
        <v>12486</v>
      </c>
      <c r="P4440">
        <f t="shared" si="69"/>
        <v>0</v>
      </c>
    </row>
    <row r="4441" spans="1:16" hidden="1" x14ac:dyDescent="0.25">
      <c r="A4441" t="str">
        <f>"QMONT03"</f>
        <v>QMONT03</v>
      </c>
      <c r="B4441" t="s">
        <v>17862</v>
      </c>
      <c r="C4441">
        <v>0</v>
      </c>
      <c r="D4441" t="s">
        <v>16</v>
      </c>
      <c r="E4441">
        <v>0</v>
      </c>
      <c r="F4441" t="s">
        <v>113</v>
      </c>
      <c r="G4441" t="s">
        <v>11915</v>
      </c>
      <c r="H4441" t="s">
        <v>9876</v>
      </c>
      <c r="O4441" t="s">
        <v>12487</v>
      </c>
      <c r="P4441">
        <f t="shared" si="69"/>
        <v>0</v>
      </c>
    </row>
    <row r="4442" spans="1:16" hidden="1" x14ac:dyDescent="0.25">
      <c r="A4442" t="str">
        <f>"AMONT03"</f>
        <v>AMONT03</v>
      </c>
      <c r="B4442" t="s">
        <v>17863</v>
      </c>
      <c r="C4442">
        <v>0</v>
      </c>
      <c r="D4442" t="s">
        <v>16</v>
      </c>
      <c r="E4442">
        <v>0</v>
      </c>
      <c r="F4442" t="s">
        <v>113</v>
      </c>
      <c r="G4442" t="s">
        <v>11915</v>
      </c>
      <c r="H4442" t="s">
        <v>9876</v>
      </c>
      <c r="O4442" t="s">
        <v>12488</v>
      </c>
      <c r="P4442">
        <f t="shared" si="69"/>
        <v>0</v>
      </c>
    </row>
    <row r="4443" spans="1:16" hidden="1" x14ac:dyDescent="0.25">
      <c r="A4443" t="str">
        <f>"QMONT01"</f>
        <v>QMONT01</v>
      </c>
      <c r="B4443" t="s">
        <v>17863</v>
      </c>
      <c r="C4443">
        <v>0</v>
      </c>
      <c r="D4443" t="s">
        <v>16</v>
      </c>
      <c r="E4443">
        <v>0</v>
      </c>
      <c r="F4443" t="s">
        <v>113</v>
      </c>
      <c r="G4443" t="s">
        <v>11916</v>
      </c>
      <c r="H4443" t="s">
        <v>9876</v>
      </c>
      <c r="O4443" t="s">
        <v>1684</v>
      </c>
      <c r="P4443">
        <f t="shared" si="69"/>
        <v>0</v>
      </c>
    </row>
    <row r="4444" spans="1:16" hidden="1" x14ac:dyDescent="0.25">
      <c r="A4444" t="str">
        <f>"AMONT01"</f>
        <v>AMONT01</v>
      </c>
      <c r="B4444" t="s">
        <v>740</v>
      </c>
      <c r="C4444">
        <v>9</v>
      </c>
      <c r="D4444" t="s">
        <v>16</v>
      </c>
      <c r="E4444">
        <v>0</v>
      </c>
      <c r="F4444" t="s">
        <v>113</v>
      </c>
      <c r="G4444" t="s">
        <v>11915</v>
      </c>
      <c r="O4444" t="s">
        <v>12489</v>
      </c>
      <c r="P4444">
        <f t="shared" si="69"/>
        <v>0</v>
      </c>
    </row>
    <row r="4445" spans="1:16" hidden="1" x14ac:dyDescent="0.25">
      <c r="A4445" t="str">
        <f>"AMONT02"</f>
        <v>AMONT02</v>
      </c>
      <c r="B4445" t="s">
        <v>17864</v>
      </c>
      <c r="C4445">
        <v>0</v>
      </c>
      <c r="D4445" t="s">
        <v>16</v>
      </c>
      <c r="E4445">
        <v>0</v>
      </c>
      <c r="F4445" t="s">
        <v>113</v>
      </c>
      <c r="G4445" t="s">
        <v>11915</v>
      </c>
      <c r="H4445" t="s">
        <v>9876</v>
      </c>
      <c r="O4445" t="s">
        <v>1697</v>
      </c>
      <c r="P4445">
        <f t="shared" si="69"/>
        <v>0</v>
      </c>
    </row>
    <row r="4446" spans="1:16" hidden="1" x14ac:dyDescent="0.25">
      <c r="A4446" t="str">
        <f>"QMONT02"</f>
        <v>QMONT02</v>
      </c>
      <c r="B4446" t="s">
        <v>17864</v>
      </c>
      <c r="C4446">
        <v>0</v>
      </c>
      <c r="D4446" t="s">
        <v>16</v>
      </c>
      <c r="E4446">
        <v>0</v>
      </c>
      <c r="F4446" t="s">
        <v>113</v>
      </c>
      <c r="G4446" t="s">
        <v>11916</v>
      </c>
      <c r="H4446" t="s">
        <v>9876</v>
      </c>
      <c r="O4446" t="s">
        <v>1693</v>
      </c>
      <c r="P4446">
        <f t="shared" si="69"/>
        <v>0</v>
      </c>
    </row>
    <row r="4447" spans="1:16" hidden="1" x14ac:dyDescent="0.25">
      <c r="A4447" t="str">
        <f>"AMOSP02"</f>
        <v>AMOSP02</v>
      </c>
      <c r="B4447" t="s">
        <v>11917</v>
      </c>
      <c r="C4447">
        <v>0</v>
      </c>
      <c r="D4447" t="s">
        <v>16</v>
      </c>
      <c r="E4447">
        <v>0</v>
      </c>
      <c r="F4447" t="s">
        <v>745</v>
      </c>
      <c r="G4447" t="s">
        <v>10106</v>
      </c>
      <c r="O4447" t="s">
        <v>7648</v>
      </c>
      <c r="P4447">
        <f t="shared" si="69"/>
        <v>0</v>
      </c>
    </row>
    <row r="4448" spans="1:16" hidden="1" x14ac:dyDescent="0.25">
      <c r="A4448" t="str">
        <f>"QMOSP01"</f>
        <v>QMOSP01</v>
      </c>
      <c r="B4448" t="s">
        <v>11917</v>
      </c>
      <c r="C4448">
        <v>0</v>
      </c>
      <c r="D4448" t="s">
        <v>16</v>
      </c>
      <c r="E4448">
        <v>0</v>
      </c>
      <c r="F4448" t="s">
        <v>1052</v>
      </c>
      <c r="G4448" t="s">
        <v>10106</v>
      </c>
      <c r="O4448" t="s">
        <v>18043</v>
      </c>
      <c r="P4448">
        <f t="shared" si="69"/>
        <v>0</v>
      </c>
    </row>
    <row r="4449" spans="1:16" hidden="1" x14ac:dyDescent="0.25">
      <c r="A4449" t="str">
        <f>"AMOSP01"</f>
        <v>AMOSP01</v>
      </c>
      <c r="B4449" t="s">
        <v>743</v>
      </c>
      <c r="C4449">
        <v>0</v>
      </c>
      <c r="D4449" t="s">
        <v>16</v>
      </c>
      <c r="E4449">
        <v>0</v>
      </c>
      <c r="F4449" t="s">
        <v>745</v>
      </c>
      <c r="G4449" t="s">
        <v>10106</v>
      </c>
      <c r="O4449" t="s">
        <v>18044</v>
      </c>
      <c r="P4449">
        <f t="shared" si="69"/>
        <v>0</v>
      </c>
    </row>
    <row r="4450" spans="1:16" hidden="1" x14ac:dyDescent="0.25">
      <c r="A4450" t="str">
        <f>"QMOSP02"</f>
        <v>QMOSP02</v>
      </c>
      <c r="B4450" t="s">
        <v>743</v>
      </c>
      <c r="C4450">
        <v>0</v>
      </c>
      <c r="D4450" t="s">
        <v>16</v>
      </c>
      <c r="E4450">
        <v>0</v>
      </c>
      <c r="F4450" t="s">
        <v>1052</v>
      </c>
      <c r="G4450" t="s">
        <v>10106</v>
      </c>
      <c r="O4450" t="s">
        <v>18045</v>
      </c>
      <c r="P4450">
        <f t="shared" si="69"/>
        <v>0</v>
      </c>
    </row>
    <row r="4451" spans="1:16" hidden="1" x14ac:dyDescent="0.25">
      <c r="A4451" t="str">
        <f>"AMOSP03"</f>
        <v>AMOSP03</v>
      </c>
      <c r="B4451" t="s">
        <v>6412</v>
      </c>
      <c r="C4451">
        <v>0</v>
      </c>
      <c r="D4451" t="s">
        <v>16</v>
      </c>
      <c r="E4451">
        <v>0</v>
      </c>
      <c r="F4451" t="s">
        <v>745</v>
      </c>
      <c r="G4451" t="s">
        <v>10106</v>
      </c>
      <c r="O4451" t="s">
        <v>12491</v>
      </c>
      <c r="P4451">
        <f t="shared" si="69"/>
        <v>0</v>
      </c>
    </row>
    <row r="4452" spans="1:16" hidden="1" x14ac:dyDescent="0.25">
      <c r="A4452" t="str">
        <f>"QMOSP03"</f>
        <v>QMOSP03</v>
      </c>
      <c r="B4452" t="s">
        <v>6412</v>
      </c>
      <c r="C4452">
        <v>0</v>
      </c>
      <c r="D4452" t="s">
        <v>16</v>
      </c>
      <c r="E4452">
        <v>0</v>
      </c>
      <c r="F4452" t="s">
        <v>1052</v>
      </c>
      <c r="G4452" t="s">
        <v>10106</v>
      </c>
      <c r="O4452" t="s">
        <v>1045</v>
      </c>
      <c r="P4452">
        <f t="shared" si="69"/>
        <v>0</v>
      </c>
    </row>
    <row r="4453" spans="1:16" hidden="1" x14ac:dyDescent="0.25">
      <c r="A4453" t="str">
        <f>"QMOVE01"</f>
        <v>QMOVE01</v>
      </c>
      <c r="B4453" t="s">
        <v>11918</v>
      </c>
      <c r="C4453">
        <v>0</v>
      </c>
      <c r="D4453" t="s">
        <v>16</v>
      </c>
      <c r="E4453">
        <v>0</v>
      </c>
      <c r="F4453" t="s">
        <v>337</v>
      </c>
      <c r="G4453" t="s">
        <v>11919</v>
      </c>
      <c r="O4453" t="s">
        <v>12493</v>
      </c>
      <c r="P4453">
        <f t="shared" si="69"/>
        <v>0</v>
      </c>
    </row>
    <row r="4454" spans="1:16" hidden="1" x14ac:dyDescent="0.25">
      <c r="A4454" t="str">
        <f>"AMOVE01"</f>
        <v>AMOVE01</v>
      </c>
      <c r="B4454" t="s">
        <v>11918</v>
      </c>
      <c r="C4454">
        <v>0</v>
      </c>
      <c r="D4454" t="s">
        <v>16</v>
      </c>
      <c r="E4454">
        <v>0</v>
      </c>
      <c r="F4454" t="s">
        <v>337</v>
      </c>
      <c r="G4454" t="s">
        <v>11920</v>
      </c>
      <c r="O4454" t="s">
        <v>12494</v>
      </c>
      <c r="P4454">
        <f t="shared" si="69"/>
        <v>0</v>
      </c>
    </row>
    <row r="4455" spans="1:16" hidden="1" x14ac:dyDescent="0.25">
      <c r="A4455" t="str">
        <f>"QMOVE02"</f>
        <v>QMOVE02</v>
      </c>
      <c r="B4455" t="s">
        <v>11921</v>
      </c>
      <c r="C4455">
        <v>0</v>
      </c>
      <c r="D4455" t="s">
        <v>16</v>
      </c>
      <c r="E4455">
        <v>0</v>
      </c>
      <c r="F4455" t="s">
        <v>337</v>
      </c>
      <c r="G4455" t="s">
        <v>11919</v>
      </c>
      <c r="O4455" t="s">
        <v>18046</v>
      </c>
      <c r="P4455">
        <f t="shared" si="69"/>
        <v>0</v>
      </c>
    </row>
    <row r="4456" spans="1:16" hidden="1" x14ac:dyDescent="0.25">
      <c r="A4456" t="str">
        <f>"AMOVE02"</f>
        <v>AMOVE02</v>
      </c>
      <c r="B4456" t="s">
        <v>11921</v>
      </c>
      <c r="C4456">
        <v>0</v>
      </c>
      <c r="D4456" t="s">
        <v>16</v>
      </c>
      <c r="E4456">
        <v>0</v>
      </c>
      <c r="F4456" t="s">
        <v>337</v>
      </c>
      <c r="G4456" t="s">
        <v>11920</v>
      </c>
      <c r="O4456" t="s">
        <v>18047</v>
      </c>
      <c r="P4456">
        <f t="shared" si="69"/>
        <v>0</v>
      </c>
    </row>
    <row r="4457" spans="1:16" hidden="1" x14ac:dyDescent="0.25">
      <c r="A4457" t="str">
        <f>"QMOVE04"</f>
        <v>QMOVE04</v>
      </c>
      <c r="B4457" t="s">
        <v>6417</v>
      </c>
      <c r="C4457">
        <v>0</v>
      </c>
      <c r="D4457" t="s">
        <v>16</v>
      </c>
      <c r="E4457">
        <v>0</v>
      </c>
      <c r="F4457" t="s">
        <v>337</v>
      </c>
      <c r="G4457" t="s">
        <v>11920</v>
      </c>
      <c r="O4457" t="s">
        <v>18048</v>
      </c>
      <c r="P4457">
        <f t="shared" si="69"/>
        <v>0</v>
      </c>
    </row>
    <row r="4458" spans="1:16" x14ac:dyDescent="0.25">
      <c r="A4458" t="str">
        <f>"QMOVE03"</f>
        <v>QMOVE03</v>
      </c>
      <c r="B4458" t="s">
        <v>11922</v>
      </c>
      <c r="C4458">
        <v>0</v>
      </c>
      <c r="D4458" t="s">
        <v>16</v>
      </c>
      <c r="E4458">
        <v>0</v>
      </c>
      <c r="F4458" t="s">
        <v>337</v>
      </c>
      <c r="G4458" t="s">
        <v>11920</v>
      </c>
      <c r="O4458" t="s">
        <v>1047</v>
      </c>
      <c r="P4458">
        <f t="shared" si="69"/>
        <v>8</v>
      </c>
    </row>
    <row r="4459" spans="1:16" x14ac:dyDescent="0.25">
      <c r="A4459" t="str">
        <f>"QMOXA01"</f>
        <v>QMOXA01</v>
      </c>
      <c r="B4459" t="s">
        <v>17865</v>
      </c>
      <c r="C4459">
        <v>0</v>
      </c>
      <c r="D4459" t="s">
        <v>41</v>
      </c>
      <c r="E4459">
        <v>0</v>
      </c>
      <c r="F4459" t="s">
        <v>113</v>
      </c>
      <c r="G4459" t="s">
        <v>10675</v>
      </c>
      <c r="H4459" t="s">
        <v>9876</v>
      </c>
      <c r="O4459" t="s">
        <v>1050</v>
      </c>
      <c r="P4459">
        <f t="shared" si="69"/>
        <v>1</v>
      </c>
    </row>
    <row r="4460" spans="1:16" hidden="1" x14ac:dyDescent="0.25">
      <c r="A4460" t="str">
        <f>"AMOXA01"</f>
        <v>AMOXA01</v>
      </c>
      <c r="B4460" t="s">
        <v>17865</v>
      </c>
      <c r="C4460">
        <v>0</v>
      </c>
      <c r="D4460" t="s">
        <v>41</v>
      </c>
      <c r="E4460">
        <v>0</v>
      </c>
      <c r="F4460" t="s">
        <v>113</v>
      </c>
      <c r="G4460" t="s">
        <v>10675</v>
      </c>
      <c r="H4460" t="s">
        <v>9876</v>
      </c>
      <c r="O4460" t="s">
        <v>18049</v>
      </c>
      <c r="P4460">
        <f t="shared" si="69"/>
        <v>0</v>
      </c>
    </row>
    <row r="4461" spans="1:16" hidden="1" x14ac:dyDescent="0.25">
      <c r="A4461" t="str">
        <f>"AMRKL01"</f>
        <v>AMRKL01</v>
      </c>
      <c r="B4461" t="s">
        <v>11923</v>
      </c>
      <c r="C4461">
        <v>0</v>
      </c>
      <c r="D4461" t="s">
        <v>16</v>
      </c>
      <c r="E4461">
        <v>0</v>
      </c>
      <c r="F4461" t="s">
        <v>9356</v>
      </c>
      <c r="O4461" t="s">
        <v>1702</v>
      </c>
      <c r="P4461">
        <f t="shared" si="69"/>
        <v>0</v>
      </c>
    </row>
    <row r="4462" spans="1:16" hidden="1" x14ac:dyDescent="0.25">
      <c r="A4462" t="str">
        <f>"AMRKL02"</f>
        <v>AMRKL02</v>
      </c>
      <c r="B4462" t="s">
        <v>11924</v>
      </c>
      <c r="C4462">
        <v>0</v>
      </c>
      <c r="D4462" t="s">
        <v>16</v>
      </c>
      <c r="E4462">
        <v>0</v>
      </c>
      <c r="F4462" t="s">
        <v>87</v>
      </c>
      <c r="O4462" t="s">
        <v>12497</v>
      </c>
      <c r="P4462">
        <f t="shared" si="69"/>
        <v>0</v>
      </c>
    </row>
    <row r="4463" spans="1:16" hidden="1" x14ac:dyDescent="0.25">
      <c r="A4463" t="str">
        <f>"AMRKL03"</f>
        <v>AMRKL03</v>
      </c>
      <c r="B4463" t="s">
        <v>11925</v>
      </c>
      <c r="C4463">
        <v>0</v>
      </c>
      <c r="D4463" t="s">
        <v>16</v>
      </c>
      <c r="E4463">
        <v>0</v>
      </c>
      <c r="F4463" t="s">
        <v>10060</v>
      </c>
      <c r="O4463" t="s">
        <v>12499</v>
      </c>
      <c r="P4463">
        <f t="shared" si="69"/>
        <v>0</v>
      </c>
    </row>
    <row r="4464" spans="1:16" hidden="1" x14ac:dyDescent="0.25">
      <c r="A4464" t="str">
        <f>"QMRKL01"</f>
        <v>QMRKL01</v>
      </c>
      <c r="B4464" t="s">
        <v>11926</v>
      </c>
      <c r="C4464">
        <v>0</v>
      </c>
      <c r="D4464" t="s">
        <v>16</v>
      </c>
      <c r="E4464">
        <v>0</v>
      </c>
      <c r="F4464" t="s">
        <v>153</v>
      </c>
      <c r="O4464" t="s">
        <v>7683</v>
      </c>
      <c r="P4464">
        <f t="shared" si="69"/>
        <v>0</v>
      </c>
    </row>
    <row r="4465" spans="1:16" hidden="1" x14ac:dyDescent="0.25">
      <c r="A4465" t="str">
        <f>"AMRQL01"</f>
        <v>AMRQL01</v>
      </c>
      <c r="B4465" t="s">
        <v>11927</v>
      </c>
      <c r="C4465">
        <v>0</v>
      </c>
      <c r="D4465" t="s">
        <v>16</v>
      </c>
      <c r="E4465">
        <v>0</v>
      </c>
      <c r="F4465" t="s">
        <v>153</v>
      </c>
      <c r="O4465" t="s">
        <v>7679</v>
      </c>
      <c r="P4465">
        <f t="shared" si="69"/>
        <v>0</v>
      </c>
    </row>
    <row r="4466" spans="1:16" hidden="1" x14ac:dyDescent="0.25">
      <c r="A4466" t="str">
        <f>"QMRQL01"</f>
        <v>QMRQL01</v>
      </c>
      <c r="B4466" t="s">
        <v>11927</v>
      </c>
      <c r="C4466">
        <v>2718</v>
      </c>
      <c r="D4466" t="s">
        <v>16</v>
      </c>
      <c r="E4466">
        <v>90</v>
      </c>
      <c r="F4466" t="s">
        <v>153</v>
      </c>
      <c r="H4466" t="s">
        <v>9891</v>
      </c>
      <c r="O4466" t="s">
        <v>1054</v>
      </c>
      <c r="P4466">
        <f t="shared" si="69"/>
        <v>0</v>
      </c>
    </row>
    <row r="4467" spans="1:16" x14ac:dyDescent="0.25">
      <c r="A4467" t="str">
        <f>"QMRGL03"</f>
        <v>QMRGL03</v>
      </c>
      <c r="B4467" t="s">
        <v>13898</v>
      </c>
      <c r="C4467">
        <v>2811</v>
      </c>
      <c r="D4467" t="s">
        <v>16</v>
      </c>
      <c r="E4467">
        <v>56</v>
      </c>
      <c r="F4467" t="s">
        <v>153</v>
      </c>
      <c r="H4467" t="s">
        <v>9891</v>
      </c>
      <c r="O4467" t="s">
        <v>7686</v>
      </c>
      <c r="P4467">
        <f t="shared" si="69"/>
        <v>147</v>
      </c>
    </row>
    <row r="4468" spans="1:16" hidden="1" x14ac:dyDescent="0.25">
      <c r="A4468" t="str">
        <f>"QMRQL02"</f>
        <v>QMRQL02</v>
      </c>
      <c r="B4468" t="s">
        <v>13899</v>
      </c>
      <c r="C4468">
        <v>1944</v>
      </c>
      <c r="D4468" t="s">
        <v>16</v>
      </c>
      <c r="E4468">
        <v>38</v>
      </c>
      <c r="F4468" t="s">
        <v>153</v>
      </c>
      <c r="H4468" t="s">
        <v>9891</v>
      </c>
      <c r="O4468" t="s">
        <v>7690</v>
      </c>
      <c r="P4468">
        <f t="shared" si="69"/>
        <v>0</v>
      </c>
    </row>
    <row r="4469" spans="1:16" hidden="1" x14ac:dyDescent="0.25">
      <c r="A4469" t="str">
        <f>"QMULS53"</f>
        <v>QMULS53</v>
      </c>
      <c r="B4469" t="s">
        <v>6550</v>
      </c>
      <c r="C4469">
        <v>0</v>
      </c>
      <c r="D4469" t="s">
        <v>41</v>
      </c>
      <c r="E4469">
        <v>0</v>
      </c>
      <c r="F4469" t="s">
        <v>749</v>
      </c>
      <c r="O4469" t="s">
        <v>12500</v>
      </c>
      <c r="P4469">
        <f t="shared" si="69"/>
        <v>0</v>
      </c>
    </row>
    <row r="4470" spans="1:16" hidden="1" x14ac:dyDescent="0.25">
      <c r="A4470" t="str">
        <f>"QMULS65"</f>
        <v>QMULS65</v>
      </c>
      <c r="B4470" t="s">
        <v>11928</v>
      </c>
      <c r="C4470">
        <v>0</v>
      </c>
      <c r="D4470" t="s">
        <v>748</v>
      </c>
      <c r="E4470">
        <v>0</v>
      </c>
      <c r="F4470" t="s">
        <v>749</v>
      </c>
      <c r="G4470" t="s">
        <v>11929</v>
      </c>
      <c r="O4470" t="s">
        <v>12501</v>
      </c>
      <c r="P4470">
        <f t="shared" si="69"/>
        <v>0</v>
      </c>
    </row>
    <row r="4471" spans="1:16" hidden="1" x14ac:dyDescent="0.25">
      <c r="A4471" t="str">
        <f>"QMULS55"</f>
        <v>QMULS55</v>
      </c>
      <c r="B4471" t="s">
        <v>11930</v>
      </c>
      <c r="C4471">
        <v>0</v>
      </c>
      <c r="D4471" t="s">
        <v>41</v>
      </c>
      <c r="E4471">
        <v>0</v>
      </c>
      <c r="F4471" t="s">
        <v>749</v>
      </c>
      <c r="O4471" t="s">
        <v>12502</v>
      </c>
      <c r="P4471">
        <f t="shared" si="69"/>
        <v>0</v>
      </c>
    </row>
    <row r="4472" spans="1:16" hidden="1" x14ac:dyDescent="0.25">
      <c r="A4472" t="str">
        <f>"QMUL114"</f>
        <v>QMUL114</v>
      </c>
      <c r="B4472" t="s">
        <v>11931</v>
      </c>
      <c r="C4472">
        <v>0</v>
      </c>
      <c r="D4472" t="s">
        <v>748</v>
      </c>
      <c r="E4472">
        <v>0</v>
      </c>
      <c r="F4472" t="s">
        <v>749</v>
      </c>
      <c r="G4472" t="s">
        <v>11929</v>
      </c>
      <c r="O4472" t="s">
        <v>12503</v>
      </c>
      <c r="P4472">
        <f t="shared" si="69"/>
        <v>0</v>
      </c>
    </row>
    <row r="4473" spans="1:16" hidden="1" x14ac:dyDescent="0.25">
      <c r="A4473" t="str">
        <f>"QMULS56"</f>
        <v>QMULS56</v>
      </c>
      <c r="B4473" t="s">
        <v>11932</v>
      </c>
      <c r="C4473">
        <v>0</v>
      </c>
      <c r="D4473" t="s">
        <v>748</v>
      </c>
      <c r="E4473">
        <v>0</v>
      </c>
      <c r="F4473" t="s">
        <v>749</v>
      </c>
      <c r="G4473" t="s">
        <v>11929</v>
      </c>
      <c r="O4473" t="s">
        <v>12504</v>
      </c>
      <c r="P4473">
        <f t="shared" si="69"/>
        <v>0</v>
      </c>
    </row>
    <row r="4474" spans="1:16" hidden="1" x14ac:dyDescent="0.25">
      <c r="A4474" t="str">
        <f>"QMULS57"</f>
        <v>QMULS57</v>
      </c>
      <c r="B4474" t="s">
        <v>6555</v>
      </c>
      <c r="C4474">
        <v>0</v>
      </c>
      <c r="D4474" t="s">
        <v>41</v>
      </c>
      <c r="E4474">
        <v>0</v>
      </c>
      <c r="F4474" t="s">
        <v>749</v>
      </c>
      <c r="G4474" t="s">
        <v>11929</v>
      </c>
      <c r="O4474" t="s">
        <v>12505</v>
      </c>
      <c r="P4474">
        <f t="shared" si="69"/>
        <v>0</v>
      </c>
    </row>
    <row r="4475" spans="1:16" x14ac:dyDescent="0.25">
      <c r="A4475" t="str">
        <f>"QMULS95"</f>
        <v>QMULS95</v>
      </c>
      <c r="B4475" t="s">
        <v>11933</v>
      </c>
      <c r="C4475">
        <v>0</v>
      </c>
      <c r="D4475" t="s">
        <v>748</v>
      </c>
      <c r="E4475">
        <v>0</v>
      </c>
      <c r="F4475" t="s">
        <v>749</v>
      </c>
      <c r="O4475" t="s">
        <v>1059</v>
      </c>
      <c r="P4475">
        <f t="shared" si="69"/>
        <v>30</v>
      </c>
    </row>
    <row r="4476" spans="1:16" x14ac:dyDescent="0.25">
      <c r="A4476" t="str">
        <f>"AMULS57"</f>
        <v>AMULS57</v>
      </c>
      <c r="B4476" t="s">
        <v>13516</v>
      </c>
      <c r="C4476">
        <v>0</v>
      </c>
      <c r="D4476" t="s">
        <v>748</v>
      </c>
      <c r="E4476">
        <v>0</v>
      </c>
      <c r="F4476" t="s">
        <v>749</v>
      </c>
      <c r="G4476" t="s">
        <v>11929</v>
      </c>
      <c r="H4476" t="s">
        <v>9871</v>
      </c>
      <c r="O4476" t="s">
        <v>13543</v>
      </c>
      <c r="P4476">
        <f t="shared" si="69"/>
        <v>260</v>
      </c>
    </row>
    <row r="4477" spans="1:16" hidden="1" x14ac:dyDescent="0.25">
      <c r="A4477" t="str">
        <f>"QMUL100"</f>
        <v>QMUL100</v>
      </c>
      <c r="B4477" t="s">
        <v>13516</v>
      </c>
      <c r="C4477">
        <v>0</v>
      </c>
      <c r="D4477" t="s">
        <v>748</v>
      </c>
      <c r="E4477">
        <v>0</v>
      </c>
      <c r="F4477" t="s">
        <v>749</v>
      </c>
      <c r="G4477" t="s">
        <v>11929</v>
      </c>
      <c r="H4477" t="s">
        <v>9871</v>
      </c>
      <c r="O4477" t="s">
        <v>12506</v>
      </c>
      <c r="P4477">
        <f t="shared" si="69"/>
        <v>0</v>
      </c>
    </row>
    <row r="4478" spans="1:16" hidden="1" x14ac:dyDescent="0.25">
      <c r="A4478" t="str">
        <f>"AMULS63"</f>
        <v>AMULS63</v>
      </c>
      <c r="B4478" t="s">
        <v>13520</v>
      </c>
      <c r="C4478">
        <v>1</v>
      </c>
      <c r="D4478" t="s">
        <v>748</v>
      </c>
      <c r="E4478">
        <v>1</v>
      </c>
      <c r="F4478" t="s">
        <v>749</v>
      </c>
      <c r="O4478" t="s">
        <v>12507</v>
      </c>
      <c r="P4478">
        <f t="shared" si="69"/>
        <v>0</v>
      </c>
    </row>
    <row r="4479" spans="1:16" hidden="1" x14ac:dyDescent="0.25">
      <c r="A4479" t="str">
        <f>"QMULS96"</f>
        <v>QMULS96</v>
      </c>
      <c r="B4479" t="s">
        <v>13520</v>
      </c>
      <c r="C4479">
        <v>0</v>
      </c>
      <c r="D4479" t="s">
        <v>748</v>
      </c>
      <c r="E4479">
        <v>0</v>
      </c>
      <c r="F4479" t="s">
        <v>749</v>
      </c>
      <c r="G4479" t="s">
        <v>11929</v>
      </c>
      <c r="H4479" t="s">
        <v>9871</v>
      </c>
      <c r="O4479" t="s">
        <v>12508</v>
      </c>
      <c r="P4479">
        <f t="shared" si="69"/>
        <v>0</v>
      </c>
    </row>
    <row r="4480" spans="1:16" hidden="1" x14ac:dyDescent="0.25">
      <c r="A4480" t="str">
        <f>"QMULS102"</f>
        <v>QMULS102</v>
      </c>
      <c r="B4480" t="s">
        <v>6521</v>
      </c>
      <c r="C4480">
        <v>0</v>
      </c>
      <c r="D4480" t="s">
        <v>748</v>
      </c>
      <c r="E4480">
        <v>0</v>
      </c>
      <c r="F4480" t="s">
        <v>749</v>
      </c>
      <c r="G4480" t="s">
        <v>11929</v>
      </c>
      <c r="O4480" t="s">
        <v>12509</v>
      </c>
      <c r="P4480">
        <f t="shared" si="69"/>
        <v>0</v>
      </c>
    </row>
    <row r="4481" spans="1:16" hidden="1" x14ac:dyDescent="0.25">
      <c r="A4481" t="str">
        <f>"QMULS97"</f>
        <v>QMULS97</v>
      </c>
      <c r="B4481" t="s">
        <v>6588</v>
      </c>
      <c r="C4481">
        <v>183</v>
      </c>
      <c r="D4481" t="s">
        <v>748</v>
      </c>
      <c r="E4481">
        <v>183</v>
      </c>
      <c r="F4481" t="s">
        <v>749</v>
      </c>
      <c r="G4481" t="s">
        <v>11929</v>
      </c>
      <c r="O4481" t="s">
        <v>7694</v>
      </c>
      <c r="P4481">
        <f t="shared" si="69"/>
        <v>0</v>
      </c>
    </row>
    <row r="4482" spans="1:16" hidden="1" x14ac:dyDescent="0.25">
      <c r="A4482" t="str">
        <f>"QMUL125"</f>
        <v>QMUL125</v>
      </c>
      <c r="B4482" t="s">
        <v>6487</v>
      </c>
      <c r="C4482">
        <v>0</v>
      </c>
      <c r="D4482" t="s">
        <v>748</v>
      </c>
      <c r="E4482">
        <v>0</v>
      </c>
      <c r="F4482" t="s">
        <v>749</v>
      </c>
      <c r="G4482" t="s">
        <v>11929</v>
      </c>
      <c r="O4482" t="s">
        <v>12510</v>
      </c>
      <c r="P4482">
        <f t="shared" si="69"/>
        <v>0</v>
      </c>
    </row>
    <row r="4483" spans="1:16" hidden="1" x14ac:dyDescent="0.25">
      <c r="A4483" t="str">
        <f>"QMULS98"</f>
        <v>QMULS98</v>
      </c>
      <c r="B4483" t="s">
        <v>6590</v>
      </c>
      <c r="C4483">
        <v>247</v>
      </c>
      <c r="D4483" t="s">
        <v>748</v>
      </c>
      <c r="E4483">
        <v>247</v>
      </c>
      <c r="F4483" t="s">
        <v>749</v>
      </c>
      <c r="G4483" t="s">
        <v>11929</v>
      </c>
      <c r="O4483" t="s">
        <v>12511</v>
      </c>
      <c r="P4483">
        <f t="shared" ref="P4483:P4546" si="70">SUMIFS($C$2:$C$7959,$B$2:$B$7959,O4483)</f>
        <v>0</v>
      </c>
    </row>
    <row r="4484" spans="1:16" hidden="1" x14ac:dyDescent="0.25">
      <c r="A4484" t="str">
        <f>"QMUL130"</f>
        <v>QMUL130</v>
      </c>
      <c r="B4484" t="s">
        <v>6494</v>
      </c>
      <c r="C4484">
        <v>184</v>
      </c>
      <c r="D4484" t="s">
        <v>748</v>
      </c>
      <c r="E4484">
        <v>184</v>
      </c>
      <c r="F4484" t="s">
        <v>749</v>
      </c>
      <c r="O4484" t="s">
        <v>18050</v>
      </c>
      <c r="P4484">
        <f t="shared" si="70"/>
        <v>0</v>
      </c>
    </row>
    <row r="4485" spans="1:16" hidden="1" x14ac:dyDescent="0.25">
      <c r="A4485" t="str">
        <f>"QMUL135"</f>
        <v>QMUL135</v>
      </c>
      <c r="B4485" t="s">
        <v>6505</v>
      </c>
      <c r="C4485">
        <v>200</v>
      </c>
      <c r="D4485" t="s">
        <v>748</v>
      </c>
      <c r="E4485">
        <v>200</v>
      </c>
      <c r="F4485" t="s">
        <v>749</v>
      </c>
      <c r="O4485" t="s">
        <v>18051</v>
      </c>
      <c r="P4485">
        <f t="shared" si="70"/>
        <v>0</v>
      </c>
    </row>
    <row r="4486" spans="1:16" hidden="1" x14ac:dyDescent="0.25">
      <c r="A4486" t="str">
        <f>"AMULS36"</f>
        <v>AMULS36</v>
      </c>
      <c r="B4486" t="s">
        <v>757</v>
      </c>
      <c r="C4486">
        <v>1</v>
      </c>
      <c r="D4486" t="s">
        <v>748</v>
      </c>
      <c r="E4486">
        <v>1</v>
      </c>
      <c r="F4486" t="s">
        <v>749</v>
      </c>
      <c r="G4486" t="s">
        <v>11929</v>
      </c>
      <c r="O4486" t="s">
        <v>12512</v>
      </c>
      <c r="P4486">
        <f t="shared" si="70"/>
        <v>0</v>
      </c>
    </row>
    <row r="4487" spans="1:16" hidden="1" x14ac:dyDescent="0.25">
      <c r="A4487" t="str">
        <f>"QMULS76"</f>
        <v>QMULS76</v>
      </c>
      <c r="B4487" t="s">
        <v>757</v>
      </c>
      <c r="C4487">
        <v>0</v>
      </c>
      <c r="D4487" t="s">
        <v>748</v>
      </c>
      <c r="E4487">
        <v>0</v>
      </c>
      <c r="F4487" t="s">
        <v>749</v>
      </c>
      <c r="G4487" t="s">
        <v>11929</v>
      </c>
      <c r="O4487" t="s">
        <v>12513</v>
      </c>
      <c r="P4487">
        <f t="shared" si="70"/>
        <v>0</v>
      </c>
    </row>
    <row r="4488" spans="1:16" hidden="1" x14ac:dyDescent="0.25">
      <c r="A4488" t="str">
        <f>"AMULS64"</f>
        <v>AMULS64</v>
      </c>
      <c r="B4488" t="s">
        <v>805</v>
      </c>
      <c r="C4488">
        <v>1</v>
      </c>
      <c r="D4488" t="s">
        <v>748</v>
      </c>
      <c r="E4488">
        <v>1</v>
      </c>
      <c r="O4488" t="s">
        <v>12514</v>
      </c>
      <c r="P4488">
        <f t="shared" si="70"/>
        <v>0</v>
      </c>
    </row>
    <row r="4489" spans="1:16" hidden="1" x14ac:dyDescent="0.25">
      <c r="A4489" t="str">
        <f>"QMULS77"</f>
        <v>QMULS77</v>
      </c>
      <c r="B4489" t="s">
        <v>805</v>
      </c>
      <c r="C4489">
        <v>0</v>
      </c>
      <c r="D4489" t="s">
        <v>748</v>
      </c>
      <c r="E4489">
        <v>0</v>
      </c>
      <c r="F4489" t="s">
        <v>749</v>
      </c>
      <c r="G4489" t="s">
        <v>11929</v>
      </c>
      <c r="O4489" t="s">
        <v>12515</v>
      </c>
      <c r="P4489">
        <f t="shared" si="70"/>
        <v>0</v>
      </c>
    </row>
    <row r="4490" spans="1:16" hidden="1" x14ac:dyDescent="0.25">
      <c r="A4490" t="str">
        <f>"CMULS02"</f>
        <v>CMULS02</v>
      </c>
      <c r="B4490" t="s">
        <v>1573</v>
      </c>
      <c r="C4490">
        <v>0</v>
      </c>
      <c r="D4490" t="s">
        <v>748</v>
      </c>
      <c r="E4490">
        <v>0</v>
      </c>
      <c r="F4490" t="s">
        <v>1571</v>
      </c>
      <c r="G4490" t="s">
        <v>11929</v>
      </c>
      <c r="O4490" t="s">
        <v>12516</v>
      </c>
      <c r="P4490">
        <f t="shared" si="70"/>
        <v>0</v>
      </c>
    </row>
    <row r="4491" spans="1:16" x14ac:dyDescent="0.25">
      <c r="A4491" t="str">
        <f>"QMULS50"</f>
        <v>QMULS50</v>
      </c>
      <c r="B4491" t="s">
        <v>1573</v>
      </c>
      <c r="C4491">
        <v>0</v>
      </c>
      <c r="D4491" t="s">
        <v>748</v>
      </c>
      <c r="E4491">
        <v>0</v>
      </c>
      <c r="F4491" t="s">
        <v>1571</v>
      </c>
      <c r="G4491" t="s">
        <v>11929</v>
      </c>
      <c r="O4491" t="s">
        <v>7753</v>
      </c>
      <c r="P4491">
        <f t="shared" si="70"/>
        <v>60712</v>
      </c>
    </row>
    <row r="4492" spans="1:16" x14ac:dyDescent="0.25">
      <c r="A4492" t="str">
        <f>"QMULS51"</f>
        <v>QMULS51</v>
      </c>
      <c r="B4492" t="s">
        <v>1569</v>
      </c>
      <c r="C4492">
        <v>0</v>
      </c>
      <c r="D4492" t="s">
        <v>748</v>
      </c>
      <c r="E4492">
        <v>0</v>
      </c>
      <c r="F4492" t="s">
        <v>1571</v>
      </c>
      <c r="G4492" t="s">
        <v>11929</v>
      </c>
      <c r="O4492" t="s">
        <v>7700</v>
      </c>
      <c r="P4492">
        <f t="shared" si="70"/>
        <v>159233</v>
      </c>
    </row>
    <row r="4493" spans="1:16" x14ac:dyDescent="0.25">
      <c r="A4493" t="str">
        <f>"CMULS01"</f>
        <v>CMULS01</v>
      </c>
      <c r="B4493" t="s">
        <v>1569</v>
      </c>
      <c r="C4493">
        <v>0</v>
      </c>
      <c r="D4493" t="s">
        <v>748</v>
      </c>
      <c r="E4493">
        <v>0</v>
      </c>
      <c r="F4493" t="s">
        <v>1571</v>
      </c>
      <c r="G4493" t="s">
        <v>11929</v>
      </c>
      <c r="O4493" t="s">
        <v>1061</v>
      </c>
      <c r="P4493">
        <f t="shared" si="70"/>
        <v>175188</v>
      </c>
    </row>
    <row r="4494" spans="1:16" hidden="1" x14ac:dyDescent="0.25">
      <c r="A4494" t="str">
        <f>"AMULS01"</f>
        <v>AMULS01</v>
      </c>
      <c r="B4494" t="s">
        <v>11934</v>
      </c>
      <c r="C4494">
        <v>0</v>
      </c>
      <c r="D4494" t="s">
        <v>41</v>
      </c>
      <c r="E4494">
        <v>0</v>
      </c>
      <c r="F4494" t="s">
        <v>1577</v>
      </c>
      <c r="G4494" t="s">
        <v>11929</v>
      </c>
      <c r="O4494" t="s">
        <v>12517</v>
      </c>
      <c r="P4494">
        <f t="shared" si="70"/>
        <v>0</v>
      </c>
    </row>
    <row r="4495" spans="1:16" hidden="1" x14ac:dyDescent="0.25">
      <c r="A4495" t="str">
        <f>"CMULS03"</f>
        <v>CMULS03</v>
      </c>
      <c r="B4495" t="s">
        <v>1575</v>
      </c>
      <c r="C4495">
        <v>0</v>
      </c>
      <c r="D4495" t="s">
        <v>1396</v>
      </c>
      <c r="E4495">
        <v>0</v>
      </c>
      <c r="F4495" t="s">
        <v>1577</v>
      </c>
      <c r="G4495" t="s">
        <v>11929</v>
      </c>
      <c r="O4495" t="s">
        <v>12518</v>
      </c>
      <c r="P4495">
        <f t="shared" si="70"/>
        <v>0</v>
      </c>
    </row>
    <row r="4496" spans="1:16" hidden="1" x14ac:dyDescent="0.25">
      <c r="A4496" t="str">
        <f>"QMULS01"</f>
        <v>QMULS01</v>
      </c>
      <c r="B4496" t="s">
        <v>1575</v>
      </c>
      <c r="C4496">
        <v>0</v>
      </c>
      <c r="D4496" t="s">
        <v>1396</v>
      </c>
      <c r="E4496">
        <v>0</v>
      </c>
      <c r="F4496" t="s">
        <v>1577</v>
      </c>
      <c r="G4496" t="s">
        <v>11929</v>
      </c>
      <c r="O4496" t="s">
        <v>12519</v>
      </c>
      <c r="P4496">
        <f t="shared" si="70"/>
        <v>0</v>
      </c>
    </row>
    <row r="4497" spans="1:16" hidden="1" x14ac:dyDescent="0.25">
      <c r="A4497" t="str">
        <f>"AMULS02"</f>
        <v>AMULS02</v>
      </c>
      <c r="B4497" t="s">
        <v>1575</v>
      </c>
      <c r="C4497">
        <v>0</v>
      </c>
      <c r="D4497" t="s">
        <v>1396</v>
      </c>
      <c r="E4497">
        <v>0</v>
      </c>
      <c r="F4497" t="s">
        <v>1577</v>
      </c>
      <c r="G4497" t="s">
        <v>11929</v>
      </c>
      <c r="O4497" t="s">
        <v>12520</v>
      </c>
      <c r="P4497">
        <f t="shared" si="70"/>
        <v>0</v>
      </c>
    </row>
    <row r="4498" spans="1:16" hidden="1" x14ac:dyDescent="0.25">
      <c r="A4498" t="str">
        <f>"CMULS04"</f>
        <v>CMULS04</v>
      </c>
      <c r="B4498" t="s">
        <v>1579</v>
      </c>
      <c r="C4498">
        <v>0</v>
      </c>
      <c r="D4498" t="s">
        <v>1396</v>
      </c>
      <c r="E4498">
        <v>0</v>
      </c>
      <c r="F4498" t="s">
        <v>1577</v>
      </c>
      <c r="G4498" t="s">
        <v>11929</v>
      </c>
      <c r="O4498" t="s">
        <v>12521</v>
      </c>
      <c r="P4498">
        <f t="shared" si="70"/>
        <v>0</v>
      </c>
    </row>
    <row r="4499" spans="1:16" hidden="1" x14ac:dyDescent="0.25">
      <c r="A4499" t="str">
        <f>"QMULS02"</f>
        <v>QMULS02</v>
      </c>
      <c r="B4499" t="s">
        <v>1579</v>
      </c>
      <c r="C4499">
        <v>0</v>
      </c>
      <c r="D4499" t="s">
        <v>1396</v>
      </c>
      <c r="E4499">
        <v>0</v>
      </c>
      <c r="F4499" t="s">
        <v>1577</v>
      </c>
      <c r="G4499" t="s">
        <v>11929</v>
      </c>
      <c r="O4499" t="s">
        <v>12522</v>
      </c>
      <c r="P4499">
        <f t="shared" si="70"/>
        <v>0</v>
      </c>
    </row>
    <row r="4500" spans="1:16" hidden="1" x14ac:dyDescent="0.25">
      <c r="A4500" t="str">
        <f>"CMULS05"</f>
        <v>CMULS05</v>
      </c>
      <c r="B4500" t="s">
        <v>1581</v>
      </c>
      <c r="C4500">
        <v>0</v>
      </c>
      <c r="D4500" t="s">
        <v>1396</v>
      </c>
      <c r="E4500">
        <v>0</v>
      </c>
      <c r="F4500" t="s">
        <v>1577</v>
      </c>
      <c r="G4500" t="s">
        <v>11929</v>
      </c>
      <c r="O4500" t="s">
        <v>12523</v>
      </c>
      <c r="P4500">
        <f t="shared" si="70"/>
        <v>0</v>
      </c>
    </row>
    <row r="4501" spans="1:16" hidden="1" x14ac:dyDescent="0.25">
      <c r="A4501" t="str">
        <f>"QMULS03"</f>
        <v>QMULS03</v>
      </c>
      <c r="B4501" t="s">
        <v>1581</v>
      </c>
      <c r="C4501">
        <v>0</v>
      </c>
      <c r="D4501" t="s">
        <v>1396</v>
      </c>
      <c r="E4501">
        <v>0</v>
      </c>
      <c r="F4501" t="s">
        <v>1577</v>
      </c>
      <c r="G4501" t="s">
        <v>11929</v>
      </c>
      <c r="O4501" t="s">
        <v>7785</v>
      </c>
      <c r="P4501">
        <f t="shared" si="70"/>
        <v>0</v>
      </c>
    </row>
    <row r="4502" spans="1:16" hidden="1" x14ac:dyDescent="0.25">
      <c r="A4502" t="str">
        <f>"AMULS03"</f>
        <v>AMULS03</v>
      </c>
      <c r="B4502" t="s">
        <v>11935</v>
      </c>
      <c r="C4502">
        <v>0</v>
      </c>
      <c r="D4502" t="s">
        <v>1396</v>
      </c>
      <c r="E4502">
        <v>0</v>
      </c>
      <c r="F4502" t="s">
        <v>1577</v>
      </c>
      <c r="G4502" t="s">
        <v>11929</v>
      </c>
      <c r="O4502" t="s">
        <v>7782</v>
      </c>
      <c r="P4502">
        <f t="shared" si="70"/>
        <v>0</v>
      </c>
    </row>
    <row r="4503" spans="1:16" hidden="1" x14ac:dyDescent="0.25">
      <c r="A4503" t="str">
        <f>"AMULS12"</f>
        <v>AMULS12</v>
      </c>
      <c r="B4503" t="s">
        <v>11936</v>
      </c>
      <c r="C4503">
        <v>0</v>
      </c>
      <c r="D4503" t="s">
        <v>1396</v>
      </c>
      <c r="E4503">
        <v>0</v>
      </c>
      <c r="F4503" t="s">
        <v>1577</v>
      </c>
      <c r="G4503" t="s">
        <v>11929</v>
      </c>
      <c r="O4503" t="s">
        <v>12525</v>
      </c>
      <c r="P4503">
        <f t="shared" si="70"/>
        <v>0</v>
      </c>
    </row>
    <row r="4504" spans="1:16" hidden="1" x14ac:dyDescent="0.25">
      <c r="A4504" t="str">
        <f>"QMULS71"</f>
        <v>QMULS71</v>
      </c>
      <c r="B4504" t="s">
        <v>11937</v>
      </c>
      <c r="C4504">
        <v>0</v>
      </c>
      <c r="D4504" t="s">
        <v>41</v>
      </c>
      <c r="E4504">
        <v>0</v>
      </c>
      <c r="F4504" t="s">
        <v>782</v>
      </c>
      <c r="G4504" t="s">
        <v>11929</v>
      </c>
      <c r="O4504" t="s">
        <v>12526</v>
      </c>
      <c r="P4504">
        <f t="shared" si="70"/>
        <v>0</v>
      </c>
    </row>
    <row r="4505" spans="1:16" hidden="1" x14ac:dyDescent="0.25">
      <c r="A4505" t="str">
        <f>"QMULS90"</f>
        <v>QMULS90</v>
      </c>
      <c r="B4505" t="s">
        <v>17866</v>
      </c>
      <c r="C4505">
        <v>0</v>
      </c>
      <c r="D4505" t="s">
        <v>748</v>
      </c>
      <c r="E4505">
        <v>0</v>
      </c>
      <c r="F4505" t="s">
        <v>749</v>
      </c>
      <c r="G4505" t="s">
        <v>11929</v>
      </c>
      <c r="H4505" t="s">
        <v>9871</v>
      </c>
      <c r="O4505" t="s">
        <v>12527</v>
      </c>
      <c r="P4505">
        <f t="shared" si="70"/>
        <v>0</v>
      </c>
    </row>
    <row r="4506" spans="1:16" hidden="1" x14ac:dyDescent="0.25">
      <c r="A4506" t="str">
        <f>"QMUL127"</f>
        <v>QMUL127</v>
      </c>
      <c r="B4506" t="s">
        <v>17867</v>
      </c>
      <c r="C4506">
        <v>0</v>
      </c>
      <c r="D4506" t="s">
        <v>748</v>
      </c>
      <c r="E4506">
        <v>0</v>
      </c>
      <c r="F4506" t="s">
        <v>749</v>
      </c>
      <c r="G4506" t="s">
        <v>11929</v>
      </c>
      <c r="H4506" t="s">
        <v>9871</v>
      </c>
      <c r="O4506" t="s">
        <v>18052</v>
      </c>
      <c r="P4506">
        <f t="shared" si="70"/>
        <v>0</v>
      </c>
    </row>
    <row r="4507" spans="1:16" hidden="1" x14ac:dyDescent="0.25">
      <c r="A4507" t="str">
        <f>"AMULS62"</f>
        <v>AMULS62</v>
      </c>
      <c r="B4507" t="s">
        <v>13519</v>
      </c>
      <c r="C4507">
        <v>0</v>
      </c>
      <c r="D4507" t="s">
        <v>748</v>
      </c>
      <c r="E4507">
        <v>0</v>
      </c>
      <c r="F4507" t="s">
        <v>749</v>
      </c>
      <c r="G4507" t="s">
        <v>11929</v>
      </c>
      <c r="H4507" t="s">
        <v>9871</v>
      </c>
      <c r="O4507" t="s">
        <v>18053</v>
      </c>
      <c r="P4507">
        <f t="shared" si="70"/>
        <v>0</v>
      </c>
    </row>
    <row r="4508" spans="1:16" hidden="1" x14ac:dyDescent="0.25">
      <c r="A4508" t="str">
        <f>"QMUL128"</f>
        <v>QMUL128</v>
      </c>
      <c r="B4508" t="s">
        <v>13519</v>
      </c>
      <c r="C4508">
        <v>231</v>
      </c>
      <c r="D4508" t="s">
        <v>748</v>
      </c>
      <c r="E4508">
        <v>231</v>
      </c>
      <c r="F4508" t="s">
        <v>749</v>
      </c>
      <c r="G4508" t="s">
        <v>11929</v>
      </c>
      <c r="H4508" t="s">
        <v>9871</v>
      </c>
      <c r="O4508" t="s">
        <v>12529</v>
      </c>
      <c r="P4508">
        <f t="shared" si="70"/>
        <v>0</v>
      </c>
    </row>
    <row r="4509" spans="1:16" hidden="1" x14ac:dyDescent="0.25">
      <c r="A4509" t="str">
        <f>"AMULS25"</f>
        <v>AMULS25</v>
      </c>
      <c r="B4509" t="s">
        <v>13921</v>
      </c>
      <c r="C4509">
        <v>0</v>
      </c>
      <c r="D4509" t="s">
        <v>748</v>
      </c>
      <c r="E4509">
        <v>0</v>
      </c>
      <c r="F4509" t="s">
        <v>749</v>
      </c>
      <c r="G4509" t="s">
        <v>11929</v>
      </c>
      <c r="H4509" t="s">
        <v>9871</v>
      </c>
      <c r="O4509" t="s">
        <v>7787</v>
      </c>
      <c r="P4509">
        <f t="shared" si="70"/>
        <v>0</v>
      </c>
    </row>
    <row r="4510" spans="1:16" hidden="1" x14ac:dyDescent="0.25">
      <c r="A4510" t="str">
        <f>"QMULS33"</f>
        <v>QMULS33</v>
      </c>
      <c r="B4510" t="s">
        <v>13921</v>
      </c>
      <c r="C4510">
        <v>0</v>
      </c>
      <c r="D4510" t="s">
        <v>748</v>
      </c>
      <c r="E4510">
        <v>0</v>
      </c>
      <c r="F4510" t="s">
        <v>749</v>
      </c>
      <c r="G4510" t="s">
        <v>11929</v>
      </c>
      <c r="H4510" t="s">
        <v>9871</v>
      </c>
      <c r="O4510" t="s">
        <v>12531</v>
      </c>
      <c r="P4510">
        <f t="shared" si="70"/>
        <v>0</v>
      </c>
    </row>
    <row r="4511" spans="1:16" hidden="1" x14ac:dyDescent="0.25">
      <c r="A4511" t="str">
        <f>"QMUL129"</f>
        <v>QMUL129</v>
      </c>
      <c r="B4511" t="s">
        <v>13915</v>
      </c>
      <c r="C4511">
        <v>212</v>
      </c>
      <c r="D4511" t="s">
        <v>748</v>
      </c>
      <c r="E4511">
        <v>212</v>
      </c>
      <c r="F4511" t="s">
        <v>749</v>
      </c>
      <c r="G4511" t="s">
        <v>11929</v>
      </c>
      <c r="H4511" t="s">
        <v>9871</v>
      </c>
      <c r="O4511" t="s">
        <v>12533</v>
      </c>
      <c r="P4511">
        <f t="shared" si="70"/>
        <v>0</v>
      </c>
    </row>
    <row r="4512" spans="1:16" hidden="1" x14ac:dyDescent="0.25">
      <c r="A4512" t="str">
        <f>"QMULS34"</f>
        <v>QMULS34</v>
      </c>
      <c r="B4512" t="s">
        <v>17868</v>
      </c>
      <c r="C4512">
        <v>0</v>
      </c>
      <c r="D4512" t="s">
        <v>748</v>
      </c>
      <c r="E4512">
        <v>0</v>
      </c>
      <c r="F4512" t="s">
        <v>749</v>
      </c>
      <c r="G4512" t="s">
        <v>11929</v>
      </c>
      <c r="H4512" t="s">
        <v>9871</v>
      </c>
      <c r="O4512" t="s">
        <v>12534</v>
      </c>
      <c r="P4512">
        <f t="shared" si="70"/>
        <v>0</v>
      </c>
    </row>
    <row r="4513" spans="1:16" hidden="1" x14ac:dyDescent="0.25">
      <c r="A4513" t="str">
        <f>"AMULS66"</f>
        <v>AMULS66</v>
      </c>
      <c r="B4513" t="s">
        <v>6501</v>
      </c>
      <c r="C4513">
        <v>0</v>
      </c>
      <c r="D4513" t="s">
        <v>28</v>
      </c>
      <c r="E4513">
        <v>0</v>
      </c>
      <c r="O4513" t="s">
        <v>12535</v>
      </c>
      <c r="P4513">
        <f t="shared" si="70"/>
        <v>0</v>
      </c>
    </row>
    <row r="4514" spans="1:16" hidden="1" x14ac:dyDescent="0.25">
      <c r="A4514" t="str">
        <f>"QMUL133"</f>
        <v>QMUL133</v>
      </c>
      <c r="B4514" t="s">
        <v>6501</v>
      </c>
      <c r="C4514">
        <v>312</v>
      </c>
      <c r="D4514" t="s">
        <v>748</v>
      </c>
      <c r="E4514">
        <v>312</v>
      </c>
      <c r="F4514" t="s">
        <v>749</v>
      </c>
      <c r="O4514" t="s">
        <v>12536</v>
      </c>
      <c r="P4514">
        <f t="shared" si="70"/>
        <v>0</v>
      </c>
    </row>
    <row r="4515" spans="1:16" hidden="1" x14ac:dyDescent="0.25">
      <c r="A4515" t="str">
        <f>"QMUL134"</f>
        <v>QMUL134</v>
      </c>
      <c r="B4515" t="s">
        <v>6503</v>
      </c>
      <c r="C4515">
        <v>318</v>
      </c>
      <c r="D4515" t="s">
        <v>748</v>
      </c>
      <c r="E4515">
        <v>318</v>
      </c>
      <c r="F4515" t="s">
        <v>749</v>
      </c>
      <c r="O4515" t="s">
        <v>12537</v>
      </c>
      <c r="P4515">
        <f t="shared" si="70"/>
        <v>0</v>
      </c>
    </row>
    <row r="4516" spans="1:16" hidden="1" x14ac:dyDescent="0.25">
      <c r="A4516" t="str">
        <f>"AMULS61"</f>
        <v>AMULS61</v>
      </c>
      <c r="B4516" t="s">
        <v>13518</v>
      </c>
      <c r="C4516">
        <v>0</v>
      </c>
      <c r="D4516" t="s">
        <v>748</v>
      </c>
      <c r="E4516">
        <v>0</v>
      </c>
      <c r="F4516" t="s">
        <v>749</v>
      </c>
      <c r="G4516" t="s">
        <v>11929</v>
      </c>
      <c r="H4516" t="s">
        <v>9871</v>
      </c>
      <c r="O4516" t="s">
        <v>12538</v>
      </c>
      <c r="P4516">
        <f t="shared" si="70"/>
        <v>0</v>
      </c>
    </row>
    <row r="4517" spans="1:16" hidden="1" x14ac:dyDescent="0.25">
      <c r="A4517" t="str">
        <f>"QMUL121"</f>
        <v>QMUL121</v>
      </c>
      <c r="B4517" t="s">
        <v>13518</v>
      </c>
      <c r="C4517">
        <v>257</v>
      </c>
      <c r="D4517" t="s">
        <v>748</v>
      </c>
      <c r="E4517">
        <v>257</v>
      </c>
      <c r="F4517" t="s">
        <v>749</v>
      </c>
      <c r="G4517" t="s">
        <v>11929</v>
      </c>
      <c r="H4517" t="s">
        <v>9871</v>
      </c>
      <c r="O4517" t="s">
        <v>12539</v>
      </c>
      <c r="P4517">
        <f t="shared" si="70"/>
        <v>0</v>
      </c>
    </row>
    <row r="4518" spans="1:16" x14ac:dyDescent="0.25">
      <c r="A4518" t="str">
        <f>"ZZMULS02"</f>
        <v>ZZMULS02</v>
      </c>
      <c r="B4518" t="s">
        <v>11938</v>
      </c>
      <c r="C4518">
        <v>0</v>
      </c>
      <c r="D4518" t="s">
        <v>748</v>
      </c>
      <c r="E4518">
        <v>0</v>
      </c>
      <c r="F4518" t="s">
        <v>749</v>
      </c>
      <c r="G4518" t="s">
        <v>11929</v>
      </c>
      <c r="O4518" t="s">
        <v>14060</v>
      </c>
      <c r="P4518">
        <f t="shared" si="70"/>
        <v>500</v>
      </c>
    </row>
    <row r="4519" spans="1:16" x14ac:dyDescent="0.25">
      <c r="A4519" t="str">
        <f>"AMULS65"</f>
        <v>AMULS65</v>
      </c>
      <c r="B4519" t="s">
        <v>11938</v>
      </c>
      <c r="C4519">
        <v>0</v>
      </c>
      <c r="D4519" t="s">
        <v>748</v>
      </c>
      <c r="E4519">
        <v>0</v>
      </c>
      <c r="O4519" t="s">
        <v>14059</v>
      </c>
      <c r="P4519">
        <f t="shared" si="70"/>
        <v>1250</v>
      </c>
    </row>
    <row r="4520" spans="1:16" hidden="1" x14ac:dyDescent="0.25">
      <c r="A4520" t="str">
        <f>"AMULS23"</f>
        <v>AMULS23</v>
      </c>
      <c r="B4520" t="s">
        <v>11938</v>
      </c>
      <c r="C4520">
        <v>0</v>
      </c>
      <c r="D4520" t="s">
        <v>748</v>
      </c>
      <c r="E4520">
        <v>0</v>
      </c>
      <c r="F4520" t="s">
        <v>749</v>
      </c>
      <c r="G4520" t="s">
        <v>11929</v>
      </c>
      <c r="H4520" t="s">
        <v>9871</v>
      </c>
      <c r="O4520" t="s">
        <v>12540</v>
      </c>
      <c r="P4520">
        <f t="shared" si="70"/>
        <v>0</v>
      </c>
    </row>
    <row r="4521" spans="1:16" hidden="1" x14ac:dyDescent="0.25">
      <c r="A4521" t="str">
        <f>"QMULS31"</f>
        <v>QMULS31</v>
      </c>
      <c r="B4521" t="s">
        <v>11938</v>
      </c>
      <c r="C4521">
        <v>0</v>
      </c>
      <c r="D4521" t="s">
        <v>748</v>
      </c>
      <c r="E4521">
        <v>0</v>
      </c>
      <c r="F4521" t="s">
        <v>749</v>
      </c>
      <c r="G4521" t="s">
        <v>11929</v>
      </c>
      <c r="H4521" t="s">
        <v>9871</v>
      </c>
      <c r="O4521" t="s">
        <v>12541</v>
      </c>
      <c r="P4521">
        <f t="shared" si="70"/>
        <v>0</v>
      </c>
    </row>
    <row r="4522" spans="1:16" hidden="1" x14ac:dyDescent="0.25">
      <c r="A4522" t="str">
        <f>"QMUL122"</f>
        <v>QMUL122</v>
      </c>
      <c r="B4522" t="s">
        <v>13912</v>
      </c>
      <c r="C4522">
        <v>192</v>
      </c>
      <c r="D4522" t="s">
        <v>748</v>
      </c>
      <c r="E4522">
        <v>192</v>
      </c>
      <c r="F4522" t="s">
        <v>749</v>
      </c>
      <c r="G4522" t="s">
        <v>11929</v>
      </c>
      <c r="H4522" t="s">
        <v>9871</v>
      </c>
      <c r="O4522" t="s">
        <v>12542</v>
      </c>
      <c r="P4522">
        <f t="shared" si="70"/>
        <v>0</v>
      </c>
    </row>
    <row r="4523" spans="1:16" hidden="1" x14ac:dyDescent="0.25">
      <c r="A4523" t="str">
        <f>"AMULS28"</f>
        <v>AMULS28</v>
      </c>
      <c r="B4523" t="s">
        <v>13920</v>
      </c>
      <c r="C4523">
        <v>0</v>
      </c>
      <c r="D4523" t="s">
        <v>748</v>
      </c>
      <c r="E4523">
        <v>0</v>
      </c>
      <c r="F4523" t="s">
        <v>749</v>
      </c>
      <c r="G4523" t="s">
        <v>11929</v>
      </c>
      <c r="H4523" t="s">
        <v>9871</v>
      </c>
      <c r="O4523" t="s">
        <v>18054</v>
      </c>
      <c r="P4523">
        <f t="shared" si="70"/>
        <v>0</v>
      </c>
    </row>
    <row r="4524" spans="1:16" hidden="1" x14ac:dyDescent="0.25">
      <c r="A4524" t="str">
        <f>"QMULS32"</f>
        <v>QMULS32</v>
      </c>
      <c r="B4524" t="s">
        <v>13920</v>
      </c>
      <c r="C4524">
        <v>0</v>
      </c>
      <c r="D4524" t="s">
        <v>748</v>
      </c>
      <c r="E4524">
        <v>0</v>
      </c>
      <c r="F4524" t="s">
        <v>749</v>
      </c>
      <c r="G4524" t="s">
        <v>11929</v>
      </c>
      <c r="H4524" t="s">
        <v>9871</v>
      </c>
      <c r="O4524" t="s">
        <v>12544</v>
      </c>
      <c r="P4524">
        <f t="shared" si="70"/>
        <v>0</v>
      </c>
    </row>
    <row r="4525" spans="1:16" hidden="1" x14ac:dyDescent="0.25">
      <c r="A4525" t="str">
        <f>"AMULS29"</f>
        <v>AMULS29</v>
      </c>
      <c r="B4525" t="s">
        <v>17869</v>
      </c>
      <c r="C4525">
        <v>0</v>
      </c>
      <c r="D4525" t="s">
        <v>748</v>
      </c>
      <c r="E4525">
        <v>0</v>
      </c>
      <c r="F4525" t="s">
        <v>749</v>
      </c>
      <c r="G4525" t="s">
        <v>11929</v>
      </c>
      <c r="H4525" t="s">
        <v>9871</v>
      </c>
      <c r="O4525" t="s">
        <v>12545</v>
      </c>
      <c r="P4525">
        <f t="shared" si="70"/>
        <v>0</v>
      </c>
    </row>
    <row r="4526" spans="1:16" hidden="1" x14ac:dyDescent="0.25">
      <c r="A4526" t="str">
        <f>"QMULS35"</f>
        <v>QMULS35</v>
      </c>
      <c r="B4526" t="s">
        <v>17869</v>
      </c>
      <c r="C4526">
        <v>0</v>
      </c>
      <c r="D4526" t="s">
        <v>748</v>
      </c>
      <c r="E4526">
        <v>0</v>
      </c>
      <c r="F4526" t="s">
        <v>749</v>
      </c>
      <c r="G4526" t="s">
        <v>11929</v>
      </c>
      <c r="H4526" t="s">
        <v>9871</v>
      </c>
      <c r="O4526" t="s">
        <v>1066</v>
      </c>
      <c r="P4526">
        <f t="shared" si="70"/>
        <v>0</v>
      </c>
    </row>
    <row r="4527" spans="1:16" hidden="1" x14ac:dyDescent="0.25">
      <c r="A4527" t="str">
        <f>"QMULS36"</f>
        <v>QMULS36</v>
      </c>
      <c r="B4527" t="s">
        <v>17870</v>
      </c>
      <c r="C4527">
        <v>0</v>
      </c>
      <c r="D4527" t="s">
        <v>748</v>
      </c>
      <c r="E4527">
        <v>0</v>
      </c>
      <c r="F4527" t="s">
        <v>749</v>
      </c>
      <c r="G4527" t="s">
        <v>11929</v>
      </c>
      <c r="H4527" t="s">
        <v>9871</v>
      </c>
      <c r="O4527" t="s">
        <v>1064</v>
      </c>
      <c r="P4527">
        <f t="shared" si="70"/>
        <v>0</v>
      </c>
    </row>
    <row r="4528" spans="1:16" hidden="1" x14ac:dyDescent="0.25">
      <c r="A4528" t="str">
        <f>"QMULS101"</f>
        <v>QMULS101</v>
      </c>
      <c r="B4528" t="s">
        <v>13919</v>
      </c>
      <c r="C4528">
        <v>0</v>
      </c>
      <c r="D4528" t="s">
        <v>748</v>
      </c>
      <c r="E4528">
        <v>0</v>
      </c>
      <c r="F4528" t="s">
        <v>749</v>
      </c>
      <c r="G4528" t="s">
        <v>11929</v>
      </c>
      <c r="H4528" t="s">
        <v>9871</v>
      </c>
      <c r="O4528" t="s">
        <v>12546</v>
      </c>
      <c r="P4528">
        <f t="shared" si="70"/>
        <v>0</v>
      </c>
    </row>
    <row r="4529" spans="1:16" hidden="1" x14ac:dyDescent="0.25">
      <c r="A4529" t="str">
        <f>"QMULS49"</f>
        <v>QMULS49</v>
      </c>
      <c r="B4529" t="s">
        <v>13923</v>
      </c>
      <c r="C4529">
        <v>28</v>
      </c>
      <c r="D4529" t="s">
        <v>748</v>
      </c>
      <c r="E4529">
        <v>28</v>
      </c>
      <c r="F4529" t="s">
        <v>749</v>
      </c>
      <c r="G4529" t="s">
        <v>11929</v>
      </c>
      <c r="H4529" t="s">
        <v>9871</v>
      </c>
      <c r="O4529" t="s">
        <v>12547</v>
      </c>
      <c r="P4529">
        <f t="shared" si="70"/>
        <v>0</v>
      </c>
    </row>
    <row r="4530" spans="1:16" hidden="1" x14ac:dyDescent="0.25">
      <c r="A4530" t="str">
        <f>"QMULS60"</f>
        <v>QMULS60</v>
      </c>
      <c r="B4530" t="s">
        <v>11939</v>
      </c>
      <c r="C4530">
        <v>0</v>
      </c>
      <c r="D4530" t="s">
        <v>748</v>
      </c>
      <c r="E4530">
        <v>0</v>
      </c>
      <c r="F4530" t="s">
        <v>11940</v>
      </c>
      <c r="G4530" t="s">
        <v>11929</v>
      </c>
      <c r="O4530" t="s">
        <v>7803</v>
      </c>
      <c r="P4530">
        <f t="shared" si="70"/>
        <v>0</v>
      </c>
    </row>
    <row r="4531" spans="1:16" hidden="1" x14ac:dyDescent="0.25">
      <c r="A4531" t="str">
        <f>"QMULS61"</f>
        <v>QMULS61</v>
      </c>
      <c r="B4531" t="s">
        <v>11941</v>
      </c>
      <c r="C4531">
        <v>0</v>
      </c>
      <c r="D4531" t="s">
        <v>748</v>
      </c>
      <c r="E4531">
        <v>0</v>
      </c>
      <c r="F4531" t="s">
        <v>11940</v>
      </c>
      <c r="G4531" t="s">
        <v>11929</v>
      </c>
      <c r="O4531" t="s">
        <v>7810</v>
      </c>
      <c r="P4531">
        <f t="shared" si="70"/>
        <v>0</v>
      </c>
    </row>
    <row r="4532" spans="1:16" x14ac:dyDescent="0.25">
      <c r="A4532" t="str">
        <f>"QMULS62"</f>
        <v>QMULS62</v>
      </c>
      <c r="B4532" t="s">
        <v>11942</v>
      </c>
      <c r="C4532">
        <v>0</v>
      </c>
      <c r="D4532" t="s">
        <v>748</v>
      </c>
      <c r="E4532">
        <v>0</v>
      </c>
      <c r="F4532" t="s">
        <v>11940</v>
      </c>
      <c r="G4532" t="s">
        <v>11929</v>
      </c>
      <c r="O4532" t="s">
        <v>7819</v>
      </c>
      <c r="P4532">
        <f t="shared" si="70"/>
        <v>1800</v>
      </c>
    </row>
    <row r="4533" spans="1:16" hidden="1" x14ac:dyDescent="0.25">
      <c r="A4533" t="str">
        <f>"AMULS04"</f>
        <v>AMULS04</v>
      </c>
      <c r="B4533" t="s">
        <v>11943</v>
      </c>
      <c r="C4533">
        <v>0</v>
      </c>
      <c r="D4533" t="s">
        <v>1396</v>
      </c>
      <c r="E4533">
        <v>0</v>
      </c>
      <c r="F4533" t="s">
        <v>11944</v>
      </c>
      <c r="G4533" t="s">
        <v>11929</v>
      </c>
      <c r="O4533" t="s">
        <v>12548</v>
      </c>
      <c r="P4533">
        <f t="shared" si="70"/>
        <v>0</v>
      </c>
    </row>
    <row r="4534" spans="1:16" hidden="1" x14ac:dyDescent="0.25">
      <c r="A4534" t="str">
        <f>"AMULS20"</f>
        <v>AMULS20</v>
      </c>
      <c r="B4534" t="s">
        <v>6532</v>
      </c>
      <c r="C4534">
        <v>0</v>
      </c>
      <c r="D4534" t="s">
        <v>748</v>
      </c>
      <c r="E4534">
        <v>0</v>
      </c>
      <c r="F4534" t="s">
        <v>11944</v>
      </c>
      <c r="G4534" t="s">
        <v>11929</v>
      </c>
      <c r="O4534" t="s">
        <v>12549</v>
      </c>
      <c r="P4534">
        <f t="shared" si="70"/>
        <v>0</v>
      </c>
    </row>
    <row r="4535" spans="1:16" hidden="1" x14ac:dyDescent="0.25">
      <c r="A4535" t="str">
        <f>"QMULS24"</f>
        <v>QMULS24</v>
      </c>
      <c r="B4535" t="s">
        <v>6532</v>
      </c>
      <c r="C4535">
        <v>209</v>
      </c>
      <c r="D4535" t="s">
        <v>748</v>
      </c>
      <c r="E4535">
        <v>209</v>
      </c>
      <c r="F4535" t="s">
        <v>628</v>
      </c>
      <c r="G4535" t="s">
        <v>11929</v>
      </c>
      <c r="O4535" t="s">
        <v>7827</v>
      </c>
      <c r="P4535">
        <f t="shared" si="70"/>
        <v>0</v>
      </c>
    </row>
    <row r="4536" spans="1:16" hidden="1" x14ac:dyDescent="0.25">
      <c r="A4536" t="str">
        <f>"AMULS05"</f>
        <v>AMULS05</v>
      </c>
      <c r="B4536" t="s">
        <v>11945</v>
      </c>
      <c r="C4536">
        <v>0</v>
      </c>
      <c r="D4536" t="s">
        <v>1396</v>
      </c>
      <c r="E4536">
        <v>0</v>
      </c>
      <c r="F4536" t="s">
        <v>11944</v>
      </c>
      <c r="G4536" t="s">
        <v>11929</v>
      </c>
      <c r="O4536" t="s">
        <v>7835</v>
      </c>
      <c r="P4536">
        <f t="shared" si="70"/>
        <v>0</v>
      </c>
    </row>
    <row r="4537" spans="1:16" x14ac:dyDescent="0.25">
      <c r="A4537" t="str">
        <f>"AMULS19"</f>
        <v>AMULS19</v>
      </c>
      <c r="B4537" t="s">
        <v>6525</v>
      </c>
      <c r="C4537">
        <v>0</v>
      </c>
      <c r="D4537" t="s">
        <v>748</v>
      </c>
      <c r="E4537">
        <v>0</v>
      </c>
      <c r="F4537" t="s">
        <v>11944</v>
      </c>
      <c r="G4537" t="s">
        <v>11929</v>
      </c>
      <c r="O4537" t="s">
        <v>7846</v>
      </c>
      <c r="P4537">
        <f t="shared" si="70"/>
        <v>10</v>
      </c>
    </row>
    <row r="4538" spans="1:16" hidden="1" x14ac:dyDescent="0.25">
      <c r="A4538" t="str">
        <f>"QMULS20"</f>
        <v>QMULS20</v>
      </c>
      <c r="B4538" t="s">
        <v>6525</v>
      </c>
      <c r="C4538">
        <v>192</v>
      </c>
      <c r="D4538" t="s">
        <v>748</v>
      </c>
      <c r="E4538">
        <v>192</v>
      </c>
      <c r="F4538" t="s">
        <v>628</v>
      </c>
      <c r="G4538" t="s">
        <v>11929</v>
      </c>
      <c r="O4538" t="s">
        <v>7853</v>
      </c>
      <c r="P4538">
        <f t="shared" si="70"/>
        <v>0</v>
      </c>
    </row>
    <row r="4539" spans="1:16" hidden="1" x14ac:dyDescent="0.25">
      <c r="A4539" t="str">
        <f>"AMULS06"</f>
        <v>AMULS06</v>
      </c>
      <c r="B4539" t="s">
        <v>11946</v>
      </c>
      <c r="C4539">
        <v>0</v>
      </c>
      <c r="D4539" t="s">
        <v>1396</v>
      </c>
      <c r="E4539">
        <v>0</v>
      </c>
      <c r="F4539" t="s">
        <v>11944</v>
      </c>
      <c r="G4539" t="s">
        <v>11929</v>
      </c>
      <c r="O4539" t="s">
        <v>12552</v>
      </c>
      <c r="P4539">
        <f t="shared" si="70"/>
        <v>0</v>
      </c>
    </row>
    <row r="4540" spans="1:16" hidden="1" x14ac:dyDescent="0.25">
      <c r="A4540" t="str">
        <f>"AMULS21"</f>
        <v>AMULS21</v>
      </c>
      <c r="B4540" t="s">
        <v>6530</v>
      </c>
      <c r="C4540">
        <v>0</v>
      </c>
      <c r="D4540" t="s">
        <v>748</v>
      </c>
      <c r="E4540">
        <v>0</v>
      </c>
      <c r="F4540" t="s">
        <v>11944</v>
      </c>
      <c r="G4540" t="s">
        <v>11929</v>
      </c>
      <c r="O4540" t="s">
        <v>12554</v>
      </c>
      <c r="P4540">
        <f t="shared" si="70"/>
        <v>0</v>
      </c>
    </row>
    <row r="4541" spans="1:16" x14ac:dyDescent="0.25">
      <c r="A4541" t="str">
        <f>"QMULS22"</f>
        <v>QMULS22</v>
      </c>
      <c r="B4541" t="s">
        <v>6530</v>
      </c>
      <c r="C4541">
        <v>161</v>
      </c>
      <c r="D4541" t="s">
        <v>748</v>
      </c>
      <c r="E4541">
        <v>161</v>
      </c>
      <c r="F4541" t="s">
        <v>628</v>
      </c>
      <c r="G4541" t="s">
        <v>11929</v>
      </c>
      <c r="O4541" t="s">
        <v>7858</v>
      </c>
      <c r="P4541">
        <f t="shared" si="70"/>
        <v>40</v>
      </c>
    </row>
    <row r="4542" spans="1:16" x14ac:dyDescent="0.25">
      <c r="A4542" t="str">
        <f>"AMULS07"</f>
        <v>AMULS07</v>
      </c>
      <c r="B4542" t="s">
        <v>11947</v>
      </c>
      <c r="C4542">
        <v>0</v>
      </c>
      <c r="D4542" t="s">
        <v>1396</v>
      </c>
      <c r="E4542">
        <v>0</v>
      </c>
      <c r="F4542" t="s">
        <v>11944</v>
      </c>
      <c r="G4542" t="s">
        <v>11929</v>
      </c>
      <c r="O4542" t="s">
        <v>1068</v>
      </c>
      <c r="P4542">
        <f t="shared" si="70"/>
        <v>6422</v>
      </c>
    </row>
    <row r="4543" spans="1:16" x14ac:dyDescent="0.25">
      <c r="A4543" t="str">
        <f>"AMULS18"</f>
        <v>AMULS18</v>
      </c>
      <c r="B4543" t="s">
        <v>6528</v>
      </c>
      <c r="C4543">
        <v>0</v>
      </c>
      <c r="D4543" t="s">
        <v>748</v>
      </c>
      <c r="E4543">
        <v>0</v>
      </c>
      <c r="F4543" t="s">
        <v>11944</v>
      </c>
      <c r="G4543" t="s">
        <v>11929</v>
      </c>
      <c r="O4543" t="s">
        <v>1071</v>
      </c>
      <c r="P4543">
        <f t="shared" si="70"/>
        <v>90</v>
      </c>
    </row>
    <row r="4544" spans="1:16" x14ac:dyDescent="0.25">
      <c r="A4544" t="str">
        <f>"QMULS21"</f>
        <v>QMULS21</v>
      </c>
      <c r="B4544" t="s">
        <v>6528</v>
      </c>
      <c r="C4544">
        <v>1</v>
      </c>
      <c r="D4544" t="s">
        <v>748</v>
      </c>
      <c r="E4544">
        <v>1</v>
      </c>
      <c r="F4544" t="s">
        <v>628</v>
      </c>
      <c r="G4544" t="s">
        <v>11929</v>
      </c>
      <c r="O4544" t="s">
        <v>1073</v>
      </c>
      <c r="P4544">
        <f t="shared" si="70"/>
        <v>95</v>
      </c>
    </row>
    <row r="4545" spans="1:16" hidden="1" x14ac:dyDescent="0.25">
      <c r="A4545" t="str">
        <f>"QMULS27"</f>
        <v>QMULS27</v>
      </c>
      <c r="B4545" t="s">
        <v>6534</v>
      </c>
      <c r="C4545">
        <v>0</v>
      </c>
      <c r="D4545" t="s">
        <v>748</v>
      </c>
      <c r="E4545">
        <v>0</v>
      </c>
      <c r="F4545" t="s">
        <v>628</v>
      </c>
      <c r="G4545" t="s">
        <v>11929</v>
      </c>
      <c r="O4545" t="s">
        <v>12555</v>
      </c>
      <c r="P4545">
        <f t="shared" si="70"/>
        <v>0</v>
      </c>
    </row>
    <row r="4546" spans="1:16" hidden="1" x14ac:dyDescent="0.25">
      <c r="A4546" t="str">
        <f>"AMULS08"</f>
        <v>AMULS08</v>
      </c>
      <c r="B4546" t="s">
        <v>11948</v>
      </c>
      <c r="C4546">
        <v>0</v>
      </c>
      <c r="D4546" t="s">
        <v>1396</v>
      </c>
      <c r="E4546">
        <v>0</v>
      </c>
      <c r="F4546" t="s">
        <v>11944</v>
      </c>
      <c r="G4546" t="s">
        <v>11929</v>
      </c>
      <c r="O4546" t="s">
        <v>12556</v>
      </c>
      <c r="P4546">
        <f t="shared" si="70"/>
        <v>0</v>
      </c>
    </row>
    <row r="4547" spans="1:16" hidden="1" x14ac:dyDescent="0.25">
      <c r="A4547" t="str">
        <f>"QMULS28"</f>
        <v>QMULS28</v>
      </c>
      <c r="B4547" t="s">
        <v>6536</v>
      </c>
      <c r="C4547">
        <v>0</v>
      </c>
      <c r="D4547" t="s">
        <v>748</v>
      </c>
      <c r="E4547">
        <v>0</v>
      </c>
      <c r="F4547" t="s">
        <v>628</v>
      </c>
      <c r="G4547" t="s">
        <v>11929</v>
      </c>
      <c r="O4547" t="s">
        <v>12557</v>
      </c>
      <c r="P4547">
        <f t="shared" ref="P4547:P4610" si="71">SUMIFS($C$2:$C$7959,$B$2:$B$7959,O4547)</f>
        <v>0</v>
      </c>
    </row>
    <row r="4548" spans="1:16" hidden="1" x14ac:dyDescent="0.25">
      <c r="A4548" t="str">
        <f>"QMULS52"</f>
        <v>QMULS52</v>
      </c>
      <c r="B4548" t="s">
        <v>11949</v>
      </c>
      <c r="C4548">
        <v>0</v>
      </c>
      <c r="D4548" t="s">
        <v>748</v>
      </c>
      <c r="E4548">
        <v>0</v>
      </c>
      <c r="F4548" t="s">
        <v>628</v>
      </c>
      <c r="G4548" t="s">
        <v>11929</v>
      </c>
      <c r="O4548" t="s">
        <v>18055</v>
      </c>
      <c r="P4548">
        <f t="shared" si="71"/>
        <v>0</v>
      </c>
    </row>
    <row r="4549" spans="1:16" hidden="1" x14ac:dyDescent="0.25">
      <c r="A4549" t="str">
        <f>"AMULS09"</f>
        <v>AMULS09</v>
      </c>
      <c r="B4549" t="s">
        <v>11950</v>
      </c>
      <c r="C4549">
        <v>0</v>
      </c>
      <c r="D4549" t="s">
        <v>1396</v>
      </c>
      <c r="E4549">
        <v>0</v>
      </c>
      <c r="F4549" t="s">
        <v>11944</v>
      </c>
      <c r="G4549" t="s">
        <v>11929</v>
      </c>
      <c r="O4549" t="s">
        <v>12560</v>
      </c>
      <c r="P4549">
        <f t="shared" si="71"/>
        <v>0</v>
      </c>
    </row>
    <row r="4550" spans="1:16" hidden="1" x14ac:dyDescent="0.25">
      <c r="A4550" t="str">
        <f>"QMULS63"</f>
        <v>QMULS63</v>
      </c>
      <c r="B4550" t="s">
        <v>17871</v>
      </c>
      <c r="C4550">
        <v>0</v>
      </c>
      <c r="D4550" t="s">
        <v>748</v>
      </c>
      <c r="E4550">
        <v>0</v>
      </c>
      <c r="F4550" t="s">
        <v>749</v>
      </c>
      <c r="G4550" t="s">
        <v>11929</v>
      </c>
      <c r="H4550" t="s">
        <v>9871</v>
      </c>
      <c r="O4550" t="s">
        <v>12562</v>
      </c>
      <c r="P4550">
        <f t="shared" si="71"/>
        <v>0</v>
      </c>
    </row>
    <row r="4551" spans="1:16" hidden="1" x14ac:dyDescent="0.25">
      <c r="A4551" t="str">
        <f>"QMULS47"</f>
        <v>QMULS47</v>
      </c>
      <c r="B4551" t="s">
        <v>17872</v>
      </c>
      <c r="C4551">
        <v>0</v>
      </c>
      <c r="D4551" t="s">
        <v>748</v>
      </c>
      <c r="E4551">
        <v>0</v>
      </c>
      <c r="F4551" t="s">
        <v>749</v>
      </c>
      <c r="G4551" t="s">
        <v>11929</v>
      </c>
      <c r="H4551" t="s">
        <v>9871</v>
      </c>
      <c r="O4551" t="s">
        <v>7869</v>
      </c>
      <c r="P4551">
        <f t="shared" si="71"/>
        <v>0</v>
      </c>
    </row>
    <row r="4552" spans="1:16" hidden="1" x14ac:dyDescent="0.25">
      <c r="A4552" t="str">
        <f>"AMULS22"</f>
        <v>AMULS22</v>
      </c>
      <c r="B4552" t="s">
        <v>17873</v>
      </c>
      <c r="C4552">
        <v>0</v>
      </c>
      <c r="D4552" t="s">
        <v>748</v>
      </c>
      <c r="E4552">
        <v>0</v>
      </c>
      <c r="F4552" t="s">
        <v>749</v>
      </c>
      <c r="G4552" t="s">
        <v>11929</v>
      </c>
      <c r="H4552" t="s">
        <v>9871</v>
      </c>
      <c r="O4552" t="s">
        <v>7874</v>
      </c>
      <c r="P4552">
        <f t="shared" si="71"/>
        <v>0</v>
      </c>
    </row>
    <row r="4553" spans="1:16" hidden="1" x14ac:dyDescent="0.25">
      <c r="A4553" t="str">
        <f>"QMULS10"</f>
        <v>QMULS10</v>
      </c>
      <c r="B4553" t="s">
        <v>17873</v>
      </c>
      <c r="C4553">
        <v>0</v>
      </c>
      <c r="D4553" t="s">
        <v>748</v>
      </c>
      <c r="E4553">
        <v>0</v>
      </c>
      <c r="F4553" t="s">
        <v>749</v>
      </c>
      <c r="G4553" t="s">
        <v>11929</v>
      </c>
      <c r="H4553" t="s">
        <v>9871</v>
      </c>
      <c r="O4553" t="s">
        <v>7872</v>
      </c>
      <c r="P4553">
        <f t="shared" si="71"/>
        <v>0</v>
      </c>
    </row>
    <row r="4554" spans="1:16" hidden="1" x14ac:dyDescent="0.25">
      <c r="A4554" t="str">
        <f>"QMULS64"</f>
        <v>QMULS64</v>
      </c>
      <c r="B4554" t="s">
        <v>17874</v>
      </c>
      <c r="C4554">
        <v>0</v>
      </c>
      <c r="D4554" t="s">
        <v>748</v>
      </c>
      <c r="E4554">
        <v>0</v>
      </c>
      <c r="F4554" t="s">
        <v>749</v>
      </c>
      <c r="G4554" t="s">
        <v>11929</v>
      </c>
      <c r="H4554" t="s">
        <v>9871</v>
      </c>
      <c r="O4554" t="s">
        <v>13544</v>
      </c>
      <c r="P4554">
        <f t="shared" si="71"/>
        <v>0</v>
      </c>
    </row>
    <row r="4555" spans="1:16" hidden="1" x14ac:dyDescent="0.25">
      <c r="A4555" t="str">
        <f>"QMULS48"</f>
        <v>QMULS48</v>
      </c>
      <c r="B4555" t="s">
        <v>17875</v>
      </c>
      <c r="C4555">
        <v>0</v>
      </c>
      <c r="D4555" t="s">
        <v>748</v>
      </c>
      <c r="E4555">
        <v>0</v>
      </c>
      <c r="F4555" t="s">
        <v>749</v>
      </c>
      <c r="G4555" t="s">
        <v>11929</v>
      </c>
      <c r="H4555" t="s">
        <v>9871</v>
      </c>
      <c r="O4555" t="s">
        <v>12564</v>
      </c>
      <c r="P4555">
        <f t="shared" si="71"/>
        <v>0</v>
      </c>
    </row>
    <row r="4556" spans="1:16" hidden="1" x14ac:dyDescent="0.25">
      <c r="A4556" t="str">
        <f>"AMULS13"</f>
        <v>AMULS13</v>
      </c>
      <c r="B4556" t="s">
        <v>17876</v>
      </c>
      <c r="C4556">
        <v>0</v>
      </c>
      <c r="D4556" t="s">
        <v>748</v>
      </c>
      <c r="E4556">
        <v>0</v>
      </c>
      <c r="F4556" t="s">
        <v>749</v>
      </c>
      <c r="G4556" t="s">
        <v>11929</v>
      </c>
      <c r="H4556" t="s">
        <v>9871</v>
      </c>
      <c r="O4556" t="s">
        <v>1078</v>
      </c>
      <c r="P4556">
        <f t="shared" si="71"/>
        <v>0</v>
      </c>
    </row>
    <row r="4557" spans="1:16" x14ac:dyDescent="0.25">
      <c r="A4557" t="str">
        <f>"QMULS09"</f>
        <v>QMULS09</v>
      </c>
      <c r="B4557" t="s">
        <v>17876</v>
      </c>
      <c r="C4557">
        <v>0</v>
      </c>
      <c r="D4557" t="s">
        <v>748</v>
      </c>
      <c r="E4557">
        <v>0</v>
      </c>
      <c r="F4557" t="s">
        <v>749</v>
      </c>
      <c r="G4557" t="s">
        <v>11929</v>
      </c>
      <c r="H4557" t="s">
        <v>9871</v>
      </c>
      <c r="O4557" t="s">
        <v>14061</v>
      </c>
      <c r="P4557">
        <f t="shared" si="71"/>
        <v>475</v>
      </c>
    </row>
    <row r="4558" spans="1:16" hidden="1" x14ac:dyDescent="0.25">
      <c r="A4558" t="str">
        <f>"QMULS41"</f>
        <v>QMULS41</v>
      </c>
      <c r="B4558" t="s">
        <v>17877</v>
      </c>
      <c r="C4558">
        <v>0</v>
      </c>
      <c r="D4558" t="s">
        <v>748</v>
      </c>
      <c r="E4558">
        <v>0</v>
      </c>
      <c r="F4558" t="s">
        <v>749</v>
      </c>
      <c r="G4558" t="s">
        <v>11929</v>
      </c>
      <c r="H4558" t="s">
        <v>9871</v>
      </c>
      <c r="O4558" t="s">
        <v>12565</v>
      </c>
      <c r="P4558">
        <f t="shared" si="71"/>
        <v>0</v>
      </c>
    </row>
    <row r="4559" spans="1:16" hidden="1" x14ac:dyDescent="0.25">
      <c r="A4559" t="str">
        <f>"ZZMULS03"</f>
        <v>ZZMULS03</v>
      </c>
      <c r="B4559" t="s">
        <v>11951</v>
      </c>
      <c r="C4559">
        <v>0</v>
      </c>
      <c r="D4559" t="s">
        <v>748</v>
      </c>
      <c r="E4559">
        <v>0</v>
      </c>
      <c r="F4559" t="s">
        <v>749</v>
      </c>
      <c r="G4559" t="s">
        <v>11929</v>
      </c>
      <c r="O4559" t="s">
        <v>12566</v>
      </c>
      <c r="P4559">
        <f t="shared" si="71"/>
        <v>0</v>
      </c>
    </row>
    <row r="4560" spans="1:16" hidden="1" x14ac:dyDescent="0.25">
      <c r="A4560" t="str">
        <f>"AMULS31"</f>
        <v>AMULS31</v>
      </c>
      <c r="B4560" t="s">
        <v>17878</v>
      </c>
      <c r="C4560">
        <v>0</v>
      </c>
      <c r="D4560" t="s">
        <v>748</v>
      </c>
      <c r="E4560">
        <v>0</v>
      </c>
      <c r="F4560" t="s">
        <v>749</v>
      </c>
      <c r="G4560" t="s">
        <v>11929</v>
      </c>
      <c r="H4560" t="s">
        <v>9871</v>
      </c>
      <c r="O4560" t="s">
        <v>12567</v>
      </c>
      <c r="P4560">
        <f t="shared" si="71"/>
        <v>0</v>
      </c>
    </row>
    <row r="4561" spans="1:16" hidden="1" x14ac:dyDescent="0.25">
      <c r="A4561" t="str">
        <f>"QMULS45"</f>
        <v>QMULS45</v>
      </c>
      <c r="B4561" t="s">
        <v>17878</v>
      </c>
      <c r="C4561">
        <v>0</v>
      </c>
      <c r="D4561" t="s">
        <v>748</v>
      </c>
      <c r="E4561">
        <v>0</v>
      </c>
      <c r="F4561" t="s">
        <v>749</v>
      </c>
      <c r="G4561" t="s">
        <v>11929</v>
      </c>
      <c r="H4561" t="s">
        <v>9871</v>
      </c>
      <c r="O4561" t="s">
        <v>7881</v>
      </c>
      <c r="P4561">
        <f t="shared" si="71"/>
        <v>0</v>
      </c>
    </row>
    <row r="4562" spans="1:16" hidden="1" x14ac:dyDescent="0.25">
      <c r="A4562" t="str">
        <f>"QMULS29"</f>
        <v>QMULS29</v>
      </c>
      <c r="B4562" t="s">
        <v>17879</v>
      </c>
      <c r="C4562">
        <v>0</v>
      </c>
      <c r="D4562" t="s">
        <v>748</v>
      </c>
      <c r="E4562">
        <v>0</v>
      </c>
      <c r="F4562" t="s">
        <v>749</v>
      </c>
      <c r="G4562" t="s">
        <v>11929</v>
      </c>
      <c r="H4562" t="s">
        <v>9871</v>
      </c>
      <c r="O4562" t="s">
        <v>12568</v>
      </c>
      <c r="P4562">
        <f t="shared" si="71"/>
        <v>0</v>
      </c>
    </row>
    <row r="4563" spans="1:16" hidden="1" x14ac:dyDescent="0.25">
      <c r="A4563" t="str">
        <f>"AMULS10"</f>
        <v>AMULS10</v>
      </c>
      <c r="B4563" t="s">
        <v>11951</v>
      </c>
      <c r="C4563">
        <v>0</v>
      </c>
      <c r="D4563" t="s">
        <v>748</v>
      </c>
      <c r="E4563">
        <v>0</v>
      </c>
      <c r="F4563" t="s">
        <v>749</v>
      </c>
      <c r="G4563" t="s">
        <v>11929</v>
      </c>
      <c r="H4563" t="s">
        <v>9871</v>
      </c>
      <c r="O4563" t="s">
        <v>12569</v>
      </c>
      <c r="P4563">
        <f t="shared" si="71"/>
        <v>0</v>
      </c>
    </row>
    <row r="4564" spans="1:16" hidden="1" x14ac:dyDescent="0.25">
      <c r="A4564" t="str">
        <f>"QMULS11"</f>
        <v>QMULS11</v>
      </c>
      <c r="B4564" t="s">
        <v>11951</v>
      </c>
      <c r="C4564">
        <v>0</v>
      </c>
      <c r="D4564" t="s">
        <v>748</v>
      </c>
      <c r="E4564">
        <v>0</v>
      </c>
      <c r="F4564" t="s">
        <v>749</v>
      </c>
      <c r="G4564" t="s">
        <v>11929</v>
      </c>
      <c r="H4564" t="s">
        <v>9871</v>
      </c>
      <c r="O4564" t="s">
        <v>7886</v>
      </c>
      <c r="P4564">
        <f t="shared" si="71"/>
        <v>0</v>
      </c>
    </row>
    <row r="4565" spans="1:16" hidden="1" x14ac:dyDescent="0.25">
      <c r="A4565" t="str">
        <f>"QMULS04"</f>
        <v>QMULS04</v>
      </c>
      <c r="B4565" t="s">
        <v>17880</v>
      </c>
      <c r="C4565">
        <v>0</v>
      </c>
      <c r="D4565" t="s">
        <v>1396</v>
      </c>
      <c r="E4565">
        <v>0</v>
      </c>
      <c r="F4565" t="s">
        <v>749</v>
      </c>
      <c r="G4565" t="s">
        <v>11929</v>
      </c>
      <c r="H4565" t="s">
        <v>9871</v>
      </c>
      <c r="O4565" t="s">
        <v>12570</v>
      </c>
      <c r="P4565">
        <f t="shared" si="71"/>
        <v>0</v>
      </c>
    </row>
    <row r="4566" spans="1:16" hidden="1" x14ac:dyDescent="0.25">
      <c r="A4566" t="str">
        <f>"QMULS42"</f>
        <v>QMULS42</v>
      </c>
      <c r="B4566" t="s">
        <v>17881</v>
      </c>
      <c r="C4566">
        <v>0</v>
      </c>
      <c r="D4566" t="s">
        <v>748</v>
      </c>
      <c r="E4566">
        <v>0</v>
      </c>
      <c r="F4566" t="s">
        <v>749</v>
      </c>
      <c r="G4566" t="s">
        <v>11929</v>
      </c>
      <c r="H4566" t="s">
        <v>9871</v>
      </c>
      <c r="O4566" t="s">
        <v>12572</v>
      </c>
      <c r="P4566">
        <f t="shared" si="71"/>
        <v>0</v>
      </c>
    </row>
    <row r="4567" spans="1:16" hidden="1" x14ac:dyDescent="0.25">
      <c r="A4567" t="str">
        <f>"AMULS30"</f>
        <v>AMULS30</v>
      </c>
      <c r="B4567" t="s">
        <v>17882</v>
      </c>
      <c r="C4567">
        <v>0</v>
      </c>
      <c r="D4567" t="s">
        <v>748</v>
      </c>
      <c r="E4567">
        <v>0</v>
      </c>
      <c r="F4567" t="s">
        <v>749</v>
      </c>
      <c r="G4567" t="s">
        <v>11929</v>
      </c>
      <c r="H4567" t="s">
        <v>9871</v>
      </c>
      <c r="O4567" t="s">
        <v>12573</v>
      </c>
      <c r="P4567">
        <f t="shared" si="71"/>
        <v>0</v>
      </c>
    </row>
    <row r="4568" spans="1:16" hidden="1" x14ac:dyDescent="0.25">
      <c r="A4568" t="str">
        <f>"QMULS46"</f>
        <v>QMULS46</v>
      </c>
      <c r="B4568" t="s">
        <v>17882</v>
      </c>
      <c r="C4568">
        <v>0</v>
      </c>
      <c r="D4568" t="s">
        <v>748</v>
      </c>
      <c r="E4568">
        <v>0</v>
      </c>
      <c r="F4568" t="s">
        <v>749</v>
      </c>
      <c r="G4568" t="s">
        <v>11929</v>
      </c>
      <c r="H4568" t="s">
        <v>9871</v>
      </c>
      <c r="O4568" t="s">
        <v>9697</v>
      </c>
      <c r="P4568">
        <f t="shared" si="71"/>
        <v>0</v>
      </c>
    </row>
    <row r="4569" spans="1:16" hidden="1" x14ac:dyDescent="0.25">
      <c r="A4569" t="str">
        <f>"AMULS26"</f>
        <v>AMULS26</v>
      </c>
      <c r="B4569" t="s">
        <v>17883</v>
      </c>
      <c r="C4569">
        <v>0</v>
      </c>
      <c r="D4569" t="s">
        <v>748</v>
      </c>
      <c r="E4569">
        <v>0</v>
      </c>
      <c r="F4569" t="s">
        <v>749</v>
      </c>
      <c r="G4569" t="s">
        <v>11929</v>
      </c>
      <c r="H4569" t="s">
        <v>9871</v>
      </c>
      <c r="O4569" t="s">
        <v>9694</v>
      </c>
      <c r="P4569">
        <f t="shared" si="71"/>
        <v>0</v>
      </c>
    </row>
    <row r="4570" spans="1:16" hidden="1" x14ac:dyDescent="0.25">
      <c r="A4570" t="str">
        <f>"QMULS40"</f>
        <v>QMULS40</v>
      </c>
      <c r="B4570" t="s">
        <v>17883</v>
      </c>
      <c r="C4570">
        <v>0</v>
      </c>
      <c r="D4570" t="s">
        <v>748</v>
      </c>
      <c r="E4570">
        <v>0</v>
      </c>
      <c r="F4570" t="s">
        <v>749</v>
      </c>
      <c r="G4570" t="s">
        <v>11929</v>
      </c>
      <c r="H4570" t="s">
        <v>9871</v>
      </c>
      <c r="O4570" t="s">
        <v>12574</v>
      </c>
      <c r="P4570">
        <f t="shared" si="71"/>
        <v>0</v>
      </c>
    </row>
    <row r="4571" spans="1:16" hidden="1" x14ac:dyDescent="0.25">
      <c r="A4571" t="str">
        <f>"QMULS08"</f>
        <v>QMULS08</v>
      </c>
      <c r="B4571" t="s">
        <v>17884</v>
      </c>
      <c r="C4571">
        <v>0</v>
      </c>
      <c r="D4571" t="s">
        <v>748</v>
      </c>
      <c r="E4571">
        <v>0</v>
      </c>
      <c r="F4571" t="s">
        <v>749</v>
      </c>
      <c r="G4571" t="s">
        <v>11929</v>
      </c>
      <c r="H4571" t="s">
        <v>9871</v>
      </c>
      <c r="O4571" t="s">
        <v>12575</v>
      </c>
      <c r="P4571">
        <f t="shared" si="71"/>
        <v>0</v>
      </c>
    </row>
    <row r="4572" spans="1:16" hidden="1" x14ac:dyDescent="0.25">
      <c r="A4572" t="str">
        <f>"AMULS16"</f>
        <v>AMULS16</v>
      </c>
      <c r="B4572" t="s">
        <v>17884</v>
      </c>
      <c r="C4572">
        <v>0</v>
      </c>
      <c r="D4572" t="s">
        <v>748</v>
      </c>
      <c r="E4572">
        <v>0</v>
      </c>
      <c r="F4572" t="s">
        <v>749</v>
      </c>
      <c r="G4572" t="s">
        <v>11929</v>
      </c>
      <c r="H4572" t="s">
        <v>9871</v>
      </c>
      <c r="O4572" t="s">
        <v>18056</v>
      </c>
      <c r="P4572">
        <f t="shared" si="71"/>
        <v>0</v>
      </c>
    </row>
    <row r="4573" spans="1:16" hidden="1" x14ac:dyDescent="0.25">
      <c r="A4573" t="str">
        <f>"QMULS05"</f>
        <v>QMULS05</v>
      </c>
      <c r="B4573" t="s">
        <v>17885</v>
      </c>
      <c r="C4573">
        <v>0</v>
      </c>
      <c r="D4573" t="s">
        <v>1396</v>
      </c>
      <c r="E4573">
        <v>0</v>
      </c>
      <c r="F4573" t="s">
        <v>749</v>
      </c>
      <c r="G4573" t="s">
        <v>11929</v>
      </c>
      <c r="H4573" t="s">
        <v>9871</v>
      </c>
      <c r="O4573" t="s">
        <v>18057</v>
      </c>
      <c r="P4573">
        <f t="shared" si="71"/>
        <v>0</v>
      </c>
    </row>
    <row r="4574" spans="1:16" hidden="1" x14ac:dyDescent="0.25">
      <c r="A4574" t="str">
        <f>"AMULS24"</f>
        <v>AMULS24</v>
      </c>
      <c r="B4574" t="s">
        <v>17886</v>
      </c>
      <c r="C4574">
        <v>0</v>
      </c>
      <c r="D4574" t="s">
        <v>748</v>
      </c>
      <c r="E4574">
        <v>0</v>
      </c>
      <c r="F4574" t="s">
        <v>749</v>
      </c>
      <c r="G4574" t="s">
        <v>11929</v>
      </c>
      <c r="H4574" t="s">
        <v>9871</v>
      </c>
      <c r="O4574" t="s">
        <v>18058</v>
      </c>
      <c r="P4574">
        <f t="shared" si="71"/>
        <v>0</v>
      </c>
    </row>
    <row r="4575" spans="1:16" hidden="1" x14ac:dyDescent="0.25">
      <c r="A4575" t="str">
        <f>"QMULS23"</f>
        <v>QMULS23</v>
      </c>
      <c r="B4575" t="s">
        <v>17886</v>
      </c>
      <c r="C4575">
        <v>0</v>
      </c>
      <c r="D4575" t="s">
        <v>748</v>
      </c>
      <c r="E4575">
        <v>0</v>
      </c>
      <c r="F4575" t="s">
        <v>749</v>
      </c>
      <c r="G4575" t="s">
        <v>11929</v>
      </c>
      <c r="H4575" t="s">
        <v>9871</v>
      </c>
      <c r="O4575" t="s">
        <v>12577</v>
      </c>
      <c r="P4575">
        <f t="shared" si="71"/>
        <v>0</v>
      </c>
    </row>
    <row r="4576" spans="1:16" hidden="1" x14ac:dyDescent="0.25">
      <c r="A4576" t="str">
        <f>"QMULS06"</f>
        <v>QMULS06</v>
      </c>
      <c r="B4576" t="s">
        <v>17887</v>
      </c>
      <c r="C4576">
        <v>0</v>
      </c>
      <c r="D4576" t="s">
        <v>1396</v>
      </c>
      <c r="E4576">
        <v>0</v>
      </c>
      <c r="F4576" t="s">
        <v>749</v>
      </c>
      <c r="G4576" t="s">
        <v>11929</v>
      </c>
      <c r="H4576" t="s">
        <v>9871</v>
      </c>
      <c r="O4576" t="s">
        <v>12578</v>
      </c>
      <c r="P4576">
        <f t="shared" si="71"/>
        <v>0</v>
      </c>
    </row>
    <row r="4577" spans="1:16" hidden="1" x14ac:dyDescent="0.25">
      <c r="A4577" t="str">
        <f>"QMULS25"</f>
        <v>QMULS25</v>
      </c>
      <c r="B4577" t="s">
        <v>17888</v>
      </c>
      <c r="C4577">
        <v>0</v>
      </c>
      <c r="D4577" t="s">
        <v>748</v>
      </c>
      <c r="E4577">
        <v>0</v>
      </c>
      <c r="F4577" t="s">
        <v>749</v>
      </c>
      <c r="G4577" t="s">
        <v>11929</v>
      </c>
      <c r="H4577" t="s">
        <v>9871</v>
      </c>
      <c r="O4577" t="s">
        <v>12579</v>
      </c>
      <c r="P4577">
        <f t="shared" si="71"/>
        <v>0</v>
      </c>
    </row>
    <row r="4578" spans="1:16" x14ac:dyDescent="0.25">
      <c r="A4578" t="str">
        <f>"AMULS15"</f>
        <v>AMULS15</v>
      </c>
      <c r="B4578" t="s">
        <v>17888</v>
      </c>
      <c r="C4578">
        <v>0</v>
      </c>
      <c r="D4578" t="s">
        <v>748</v>
      </c>
      <c r="E4578">
        <v>0</v>
      </c>
      <c r="F4578" t="s">
        <v>749</v>
      </c>
      <c r="G4578" t="s">
        <v>11929</v>
      </c>
      <c r="H4578" t="s">
        <v>9871</v>
      </c>
      <c r="O4578" t="s">
        <v>14062</v>
      </c>
      <c r="P4578">
        <f t="shared" si="71"/>
        <v>467</v>
      </c>
    </row>
    <row r="4579" spans="1:16" hidden="1" x14ac:dyDescent="0.25">
      <c r="A4579" t="str">
        <f>"QMULS07"</f>
        <v>QMULS07</v>
      </c>
      <c r="B4579" t="s">
        <v>17889</v>
      </c>
      <c r="C4579">
        <v>0</v>
      </c>
      <c r="D4579" t="s">
        <v>1396</v>
      </c>
      <c r="E4579">
        <v>0</v>
      </c>
      <c r="F4579" t="s">
        <v>749</v>
      </c>
      <c r="G4579" t="s">
        <v>11929</v>
      </c>
      <c r="H4579" t="s">
        <v>9871</v>
      </c>
      <c r="O4579" t="s">
        <v>14063</v>
      </c>
      <c r="P4579">
        <f t="shared" si="71"/>
        <v>0</v>
      </c>
    </row>
    <row r="4580" spans="1:16" x14ac:dyDescent="0.25">
      <c r="A4580" t="str">
        <f>"QMULS30"</f>
        <v>QMULS30</v>
      </c>
      <c r="B4580" t="s">
        <v>17890</v>
      </c>
      <c r="C4580">
        <v>0</v>
      </c>
      <c r="D4580" t="s">
        <v>748</v>
      </c>
      <c r="E4580">
        <v>0</v>
      </c>
      <c r="F4580" t="s">
        <v>749</v>
      </c>
      <c r="G4580" t="s">
        <v>11929</v>
      </c>
      <c r="H4580" t="s">
        <v>9871</v>
      </c>
      <c r="O4580" t="s">
        <v>1081</v>
      </c>
      <c r="P4580">
        <f t="shared" si="71"/>
        <v>122222</v>
      </c>
    </row>
    <row r="4581" spans="1:16" hidden="1" x14ac:dyDescent="0.25">
      <c r="A4581" t="str">
        <f>"QMULS26"</f>
        <v>QMULS26</v>
      </c>
      <c r="B4581" t="s">
        <v>17891</v>
      </c>
      <c r="C4581">
        <v>0</v>
      </c>
      <c r="D4581" t="s">
        <v>748</v>
      </c>
      <c r="E4581">
        <v>0</v>
      </c>
      <c r="F4581" t="s">
        <v>749</v>
      </c>
      <c r="G4581" t="s">
        <v>11929</v>
      </c>
      <c r="H4581" t="s">
        <v>9871</v>
      </c>
      <c r="O4581" t="s">
        <v>12581</v>
      </c>
      <c r="P4581">
        <f t="shared" si="71"/>
        <v>0</v>
      </c>
    </row>
    <row r="4582" spans="1:16" hidden="1" x14ac:dyDescent="0.25">
      <c r="A4582" t="str">
        <f>"QMULS99"</f>
        <v>QMULS99</v>
      </c>
      <c r="B4582" t="s">
        <v>17892</v>
      </c>
      <c r="C4582">
        <v>0</v>
      </c>
      <c r="D4582" t="s">
        <v>748</v>
      </c>
      <c r="E4582">
        <v>0</v>
      </c>
      <c r="F4582" t="s">
        <v>749</v>
      </c>
      <c r="G4582" t="s">
        <v>11929</v>
      </c>
      <c r="H4582" t="s">
        <v>9871</v>
      </c>
      <c r="O4582" t="s">
        <v>7915</v>
      </c>
      <c r="P4582">
        <f t="shared" si="71"/>
        <v>0</v>
      </c>
    </row>
    <row r="4583" spans="1:16" x14ac:dyDescent="0.25">
      <c r="A4583" t="str">
        <f>"QMULS87"</f>
        <v>QMULS87</v>
      </c>
      <c r="B4583" t="s">
        <v>17893</v>
      </c>
      <c r="C4583">
        <v>0</v>
      </c>
      <c r="D4583" t="s">
        <v>748</v>
      </c>
      <c r="E4583">
        <v>0</v>
      </c>
      <c r="F4583" t="s">
        <v>749</v>
      </c>
      <c r="G4583" t="s">
        <v>11929</v>
      </c>
      <c r="H4583" t="s">
        <v>9871</v>
      </c>
      <c r="O4583" t="s">
        <v>7917</v>
      </c>
      <c r="P4583">
        <f t="shared" si="71"/>
        <v>3560</v>
      </c>
    </row>
    <row r="4584" spans="1:16" hidden="1" x14ac:dyDescent="0.25">
      <c r="A4584" t="str">
        <f>"QMULS100"</f>
        <v>QMULS100</v>
      </c>
      <c r="B4584" t="s">
        <v>6517</v>
      </c>
      <c r="C4584">
        <v>50</v>
      </c>
      <c r="D4584" t="s">
        <v>748</v>
      </c>
      <c r="E4584">
        <v>50</v>
      </c>
      <c r="F4584" t="s">
        <v>749</v>
      </c>
      <c r="G4584" t="s">
        <v>11929</v>
      </c>
      <c r="O4584" t="s">
        <v>12582</v>
      </c>
      <c r="P4584">
        <f t="shared" si="71"/>
        <v>0</v>
      </c>
    </row>
    <row r="4585" spans="1:16" x14ac:dyDescent="0.25">
      <c r="A4585" t="str">
        <f>"QMULS74"</f>
        <v>QMULS74</v>
      </c>
      <c r="B4585" t="s">
        <v>13928</v>
      </c>
      <c r="C4585">
        <v>0</v>
      </c>
      <c r="D4585" t="s">
        <v>748</v>
      </c>
      <c r="E4585">
        <v>0</v>
      </c>
      <c r="F4585" t="s">
        <v>749</v>
      </c>
      <c r="G4585" t="s">
        <v>11929</v>
      </c>
      <c r="H4585" t="s">
        <v>9871</v>
      </c>
      <c r="O4585" t="s">
        <v>1083</v>
      </c>
      <c r="P4585">
        <f t="shared" si="71"/>
        <v>42308</v>
      </c>
    </row>
    <row r="4586" spans="1:16" hidden="1" x14ac:dyDescent="0.25">
      <c r="A4586" t="str">
        <f>"QMULS84"</f>
        <v>QMULS84</v>
      </c>
      <c r="B4586" t="s">
        <v>13931</v>
      </c>
      <c r="C4586">
        <v>163</v>
      </c>
      <c r="D4586" t="s">
        <v>748</v>
      </c>
      <c r="E4586">
        <v>163</v>
      </c>
      <c r="F4586" t="s">
        <v>749</v>
      </c>
      <c r="G4586" t="s">
        <v>11929</v>
      </c>
      <c r="H4586" t="s">
        <v>9871</v>
      </c>
      <c r="O4586" t="s">
        <v>12583</v>
      </c>
      <c r="P4586">
        <f t="shared" si="71"/>
        <v>0</v>
      </c>
    </row>
    <row r="4587" spans="1:16" hidden="1" x14ac:dyDescent="0.25">
      <c r="A4587" t="str">
        <f>"QMULS68"</f>
        <v>QMULS68</v>
      </c>
      <c r="B4587" t="s">
        <v>17894</v>
      </c>
      <c r="C4587">
        <v>0</v>
      </c>
      <c r="D4587" t="s">
        <v>748</v>
      </c>
      <c r="E4587">
        <v>0</v>
      </c>
      <c r="F4587" t="s">
        <v>749</v>
      </c>
      <c r="G4587" t="s">
        <v>11929</v>
      </c>
      <c r="H4587" t="s">
        <v>9871</v>
      </c>
      <c r="O4587" t="s">
        <v>12584</v>
      </c>
      <c r="P4587">
        <f t="shared" si="71"/>
        <v>0</v>
      </c>
    </row>
    <row r="4588" spans="1:16" hidden="1" x14ac:dyDescent="0.25">
      <c r="A4588" t="str">
        <f>"AMULS35"</f>
        <v>AMULS35</v>
      </c>
      <c r="B4588" t="s">
        <v>17894</v>
      </c>
      <c r="C4588">
        <v>0</v>
      </c>
      <c r="D4588" t="s">
        <v>748</v>
      </c>
      <c r="E4588">
        <v>0</v>
      </c>
      <c r="F4588" t="s">
        <v>749</v>
      </c>
      <c r="G4588" t="s">
        <v>11929</v>
      </c>
      <c r="H4588" t="s">
        <v>9871</v>
      </c>
      <c r="O4588" t="s">
        <v>12585</v>
      </c>
      <c r="P4588">
        <f t="shared" si="71"/>
        <v>0</v>
      </c>
    </row>
    <row r="4589" spans="1:16" x14ac:dyDescent="0.25">
      <c r="A4589" t="str">
        <f>"QMULS75"</f>
        <v>QMULS75</v>
      </c>
      <c r="B4589" t="s">
        <v>13929</v>
      </c>
      <c r="C4589">
        <v>0</v>
      </c>
      <c r="D4589" t="s">
        <v>748</v>
      </c>
      <c r="E4589">
        <v>0</v>
      </c>
      <c r="F4589" t="s">
        <v>749</v>
      </c>
      <c r="G4589" t="s">
        <v>11929</v>
      </c>
      <c r="H4589" t="s">
        <v>9871</v>
      </c>
      <c r="O4589" t="s">
        <v>7928</v>
      </c>
      <c r="P4589">
        <f t="shared" si="71"/>
        <v>700</v>
      </c>
    </row>
    <row r="4590" spans="1:16" hidden="1" x14ac:dyDescent="0.25">
      <c r="A4590" t="str">
        <f>"QMULS88"</f>
        <v>QMULS88</v>
      </c>
      <c r="B4590" t="s">
        <v>13934</v>
      </c>
      <c r="C4590">
        <v>0</v>
      </c>
      <c r="D4590" t="s">
        <v>748</v>
      </c>
      <c r="E4590">
        <v>0</v>
      </c>
      <c r="F4590" t="s">
        <v>749</v>
      </c>
      <c r="G4590" t="s">
        <v>11929</v>
      </c>
      <c r="H4590" t="s">
        <v>9871</v>
      </c>
      <c r="O4590" t="s">
        <v>12587</v>
      </c>
      <c r="P4590">
        <f t="shared" si="71"/>
        <v>0</v>
      </c>
    </row>
    <row r="4591" spans="1:16" hidden="1" x14ac:dyDescent="0.25">
      <c r="A4591" t="str">
        <f>"AMULS59"</f>
        <v>AMULS59</v>
      </c>
      <c r="B4591" t="s">
        <v>13517</v>
      </c>
      <c r="C4591">
        <v>0</v>
      </c>
      <c r="D4591" t="s">
        <v>28</v>
      </c>
      <c r="E4591">
        <v>0</v>
      </c>
      <c r="F4591" t="s">
        <v>749</v>
      </c>
      <c r="G4591" t="s">
        <v>11929</v>
      </c>
      <c r="O4591" t="s">
        <v>12589</v>
      </c>
      <c r="P4591">
        <f t="shared" si="71"/>
        <v>0</v>
      </c>
    </row>
    <row r="4592" spans="1:16" hidden="1" x14ac:dyDescent="0.25">
      <c r="A4592" t="str">
        <f>"QMULS89"</f>
        <v>QMULS89</v>
      </c>
      <c r="B4592" t="s">
        <v>13517</v>
      </c>
      <c r="C4592">
        <v>332</v>
      </c>
      <c r="D4592" t="s">
        <v>748</v>
      </c>
      <c r="E4592">
        <v>332</v>
      </c>
      <c r="F4592" t="s">
        <v>749</v>
      </c>
      <c r="G4592" t="s">
        <v>11929</v>
      </c>
      <c r="H4592" t="s">
        <v>9871</v>
      </c>
      <c r="O4592" t="s">
        <v>14064</v>
      </c>
      <c r="P4592">
        <f t="shared" si="71"/>
        <v>0</v>
      </c>
    </row>
    <row r="4593" spans="1:16" hidden="1" x14ac:dyDescent="0.25">
      <c r="A4593" t="str">
        <f>"QMULS69"</f>
        <v>QMULS69</v>
      </c>
      <c r="B4593" t="s">
        <v>13925</v>
      </c>
      <c r="C4593">
        <v>7</v>
      </c>
      <c r="D4593" t="s">
        <v>748</v>
      </c>
      <c r="E4593">
        <v>7</v>
      </c>
      <c r="F4593" t="s">
        <v>749</v>
      </c>
      <c r="G4593" t="s">
        <v>11929</v>
      </c>
      <c r="H4593" t="s">
        <v>9871</v>
      </c>
      <c r="O4593" t="s">
        <v>14066</v>
      </c>
      <c r="P4593">
        <f t="shared" si="71"/>
        <v>0</v>
      </c>
    </row>
    <row r="4594" spans="1:16" hidden="1" x14ac:dyDescent="0.25">
      <c r="A4594" t="str">
        <f>"QMULS70"</f>
        <v>QMULS70</v>
      </c>
      <c r="B4594" t="s">
        <v>17895</v>
      </c>
      <c r="C4594">
        <v>0</v>
      </c>
      <c r="D4594" t="s">
        <v>748</v>
      </c>
      <c r="E4594">
        <v>0</v>
      </c>
      <c r="F4594" t="s">
        <v>749</v>
      </c>
      <c r="G4594" t="s">
        <v>11929</v>
      </c>
      <c r="H4594" t="s">
        <v>9871</v>
      </c>
      <c r="O4594" t="s">
        <v>14065</v>
      </c>
      <c r="P4594">
        <f t="shared" si="71"/>
        <v>0</v>
      </c>
    </row>
    <row r="4595" spans="1:16" x14ac:dyDescent="0.25">
      <c r="A4595" t="str">
        <f>"QMULS80"</f>
        <v>QMULS80</v>
      </c>
      <c r="B4595" t="s">
        <v>17896</v>
      </c>
      <c r="C4595">
        <v>0</v>
      </c>
      <c r="D4595" t="s">
        <v>748</v>
      </c>
      <c r="E4595">
        <v>0</v>
      </c>
      <c r="F4595" t="s">
        <v>749</v>
      </c>
      <c r="G4595" t="s">
        <v>11929</v>
      </c>
      <c r="H4595" t="s">
        <v>9871</v>
      </c>
      <c r="O4595" t="s">
        <v>14067</v>
      </c>
      <c r="P4595">
        <f t="shared" si="71"/>
        <v>315</v>
      </c>
    </row>
    <row r="4596" spans="1:16" x14ac:dyDescent="0.25">
      <c r="A4596" t="str">
        <f>"QMULS103"</f>
        <v>QMULS103</v>
      </c>
      <c r="B4596" t="s">
        <v>6523</v>
      </c>
      <c r="C4596">
        <v>0</v>
      </c>
      <c r="D4596" t="s">
        <v>748</v>
      </c>
      <c r="E4596">
        <v>0</v>
      </c>
      <c r="F4596" t="s">
        <v>749</v>
      </c>
      <c r="O4596" t="s">
        <v>7941</v>
      </c>
      <c r="P4596">
        <f t="shared" si="71"/>
        <v>403</v>
      </c>
    </row>
    <row r="4597" spans="1:16" hidden="1" x14ac:dyDescent="0.25">
      <c r="A4597" t="str">
        <f>"QMULS72"</f>
        <v>QMULS72</v>
      </c>
      <c r="B4597" t="s">
        <v>13926</v>
      </c>
      <c r="C4597">
        <v>46</v>
      </c>
      <c r="D4597" t="s">
        <v>748</v>
      </c>
      <c r="E4597">
        <v>46</v>
      </c>
      <c r="F4597" t="s">
        <v>749</v>
      </c>
      <c r="G4597" t="s">
        <v>11929</v>
      </c>
      <c r="H4597" t="s">
        <v>9871</v>
      </c>
      <c r="O4597" t="s">
        <v>12591</v>
      </c>
      <c r="P4597">
        <f t="shared" si="71"/>
        <v>0</v>
      </c>
    </row>
    <row r="4598" spans="1:16" hidden="1" x14ac:dyDescent="0.25">
      <c r="A4598" t="str">
        <f>"AMULS101"</f>
        <v>AMULS101</v>
      </c>
      <c r="B4598" t="s">
        <v>13932</v>
      </c>
      <c r="C4598">
        <v>0</v>
      </c>
      <c r="D4598" t="s">
        <v>748</v>
      </c>
      <c r="E4598">
        <v>0</v>
      </c>
      <c r="F4598" t="s">
        <v>749</v>
      </c>
      <c r="G4598" t="s">
        <v>11929</v>
      </c>
      <c r="H4598" t="s">
        <v>9871</v>
      </c>
      <c r="O4598" t="s">
        <v>12592</v>
      </c>
      <c r="P4598">
        <f t="shared" si="71"/>
        <v>0</v>
      </c>
    </row>
    <row r="4599" spans="1:16" hidden="1" x14ac:dyDescent="0.25">
      <c r="A4599" t="str">
        <f>"QMULS85"</f>
        <v>QMULS85</v>
      </c>
      <c r="B4599" t="s">
        <v>13932</v>
      </c>
      <c r="C4599">
        <v>388</v>
      </c>
      <c r="D4599" t="s">
        <v>748</v>
      </c>
      <c r="E4599">
        <v>388</v>
      </c>
      <c r="F4599" t="s">
        <v>749</v>
      </c>
      <c r="G4599" t="s">
        <v>11929</v>
      </c>
      <c r="H4599" t="s">
        <v>9871</v>
      </c>
      <c r="O4599" t="s">
        <v>12593</v>
      </c>
      <c r="P4599">
        <f t="shared" si="71"/>
        <v>0</v>
      </c>
    </row>
    <row r="4600" spans="1:16" hidden="1" x14ac:dyDescent="0.25">
      <c r="A4600" t="str">
        <f>"AMULS34"</f>
        <v>AMULS34</v>
      </c>
      <c r="B4600" t="s">
        <v>17897</v>
      </c>
      <c r="C4600">
        <v>0</v>
      </c>
      <c r="D4600" t="s">
        <v>748</v>
      </c>
      <c r="E4600">
        <v>0</v>
      </c>
      <c r="F4600" t="s">
        <v>749</v>
      </c>
      <c r="G4600" t="s">
        <v>11929</v>
      </c>
      <c r="H4600" t="s">
        <v>9871</v>
      </c>
      <c r="O4600" t="s">
        <v>12594</v>
      </c>
      <c r="P4600">
        <f t="shared" si="71"/>
        <v>0</v>
      </c>
    </row>
    <row r="4601" spans="1:16" x14ac:dyDescent="0.25">
      <c r="A4601" t="str">
        <f>"QMULS67"</f>
        <v>QMULS67</v>
      </c>
      <c r="B4601" t="s">
        <v>17897</v>
      </c>
      <c r="C4601">
        <v>0</v>
      </c>
      <c r="D4601" t="s">
        <v>748</v>
      </c>
      <c r="E4601">
        <v>0</v>
      </c>
      <c r="F4601" t="s">
        <v>749</v>
      </c>
      <c r="G4601" t="s">
        <v>11929</v>
      </c>
      <c r="H4601" t="s">
        <v>9871</v>
      </c>
      <c r="O4601" t="s">
        <v>7949</v>
      </c>
      <c r="P4601">
        <f t="shared" si="71"/>
        <v>14000</v>
      </c>
    </row>
    <row r="4602" spans="1:16" hidden="1" x14ac:dyDescent="0.25">
      <c r="A4602" t="str">
        <f>"AMULS60"</f>
        <v>AMULS60</v>
      </c>
      <c r="B4602" t="s">
        <v>17897</v>
      </c>
      <c r="C4602">
        <v>0</v>
      </c>
      <c r="D4602" t="s">
        <v>28</v>
      </c>
      <c r="E4602">
        <v>0</v>
      </c>
      <c r="F4602" t="s">
        <v>749</v>
      </c>
      <c r="G4602" t="s">
        <v>11929</v>
      </c>
      <c r="H4602" t="s">
        <v>9871</v>
      </c>
      <c r="O4602" t="s">
        <v>7971</v>
      </c>
      <c r="P4602">
        <f t="shared" si="71"/>
        <v>0</v>
      </c>
    </row>
    <row r="4603" spans="1:16" hidden="1" x14ac:dyDescent="0.25">
      <c r="A4603" t="str">
        <f>"QMULS73"</f>
        <v>QMULS73</v>
      </c>
      <c r="B4603" t="s">
        <v>13927</v>
      </c>
      <c r="C4603">
        <v>102</v>
      </c>
      <c r="D4603" t="s">
        <v>748</v>
      </c>
      <c r="E4603">
        <v>102</v>
      </c>
      <c r="F4603" t="s">
        <v>749</v>
      </c>
      <c r="G4603" t="s">
        <v>11929</v>
      </c>
      <c r="H4603" t="s">
        <v>9871</v>
      </c>
      <c r="O4603" t="s">
        <v>12596</v>
      </c>
      <c r="P4603">
        <f t="shared" si="71"/>
        <v>0</v>
      </c>
    </row>
    <row r="4604" spans="1:16" hidden="1" x14ac:dyDescent="0.25">
      <c r="A4604" t="str">
        <f>"QMULS81"</f>
        <v>QMULS81</v>
      </c>
      <c r="B4604" t="s">
        <v>13930</v>
      </c>
      <c r="C4604">
        <v>0</v>
      </c>
      <c r="D4604" t="s">
        <v>748</v>
      </c>
      <c r="E4604">
        <v>0</v>
      </c>
      <c r="F4604" t="s">
        <v>749</v>
      </c>
      <c r="G4604" t="s">
        <v>11929</v>
      </c>
      <c r="H4604" t="s">
        <v>9871</v>
      </c>
      <c r="O4604" t="s">
        <v>12597</v>
      </c>
      <c r="P4604">
        <f t="shared" si="71"/>
        <v>0</v>
      </c>
    </row>
    <row r="4605" spans="1:16" hidden="1" x14ac:dyDescent="0.25">
      <c r="A4605" t="str">
        <f>"QMULS86"</f>
        <v>QMULS86</v>
      </c>
      <c r="B4605" t="s">
        <v>13933</v>
      </c>
      <c r="C4605">
        <v>229</v>
      </c>
      <c r="D4605" t="s">
        <v>748</v>
      </c>
      <c r="E4605">
        <v>229</v>
      </c>
      <c r="F4605" t="s">
        <v>749</v>
      </c>
      <c r="G4605" t="s">
        <v>11929</v>
      </c>
      <c r="H4605" t="s">
        <v>9871</v>
      </c>
      <c r="O4605" t="s">
        <v>12598</v>
      </c>
      <c r="P4605">
        <f t="shared" si="71"/>
        <v>0</v>
      </c>
    </row>
    <row r="4606" spans="1:16" hidden="1" x14ac:dyDescent="0.25">
      <c r="A4606" t="str">
        <f>"AMULS46"</f>
        <v>AMULS46</v>
      </c>
      <c r="B4606" t="s">
        <v>17898</v>
      </c>
      <c r="C4606">
        <v>0</v>
      </c>
      <c r="D4606" t="s">
        <v>748</v>
      </c>
      <c r="E4606">
        <v>0</v>
      </c>
      <c r="F4606" t="s">
        <v>749</v>
      </c>
      <c r="G4606" t="s">
        <v>11929</v>
      </c>
      <c r="H4606" t="s">
        <v>9871</v>
      </c>
      <c r="O4606" t="s">
        <v>12599</v>
      </c>
      <c r="P4606">
        <f t="shared" si="71"/>
        <v>0</v>
      </c>
    </row>
    <row r="4607" spans="1:16" x14ac:dyDescent="0.25">
      <c r="A4607" t="str">
        <f>"AMULS58"</f>
        <v>AMULS58</v>
      </c>
      <c r="B4607" t="s">
        <v>17899</v>
      </c>
      <c r="C4607">
        <v>0</v>
      </c>
      <c r="D4607" t="s">
        <v>28</v>
      </c>
      <c r="E4607">
        <v>0</v>
      </c>
      <c r="F4607" t="s">
        <v>749</v>
      </c>
      <c r="G4607" t="s">
        <v>11929</v>
      </c>
      <c r="H4607" t="s">
        <v>9871</v>
      </c>
      <c r="O4607" t="s">
        <v>14080</v>
      </c>
      <c r="P4607">
        <f t="shared" si="71"/>
        <v>770</v>
      </c>
    </row>
    <row r="4608" spans="1:16" hidden="1" x14ac:dyDescent="0.25">
      <c r="A4608" t="str">
        <f>"AMULS32"</f>
        <v>AMULS32</v>
      </c>
      <c r="B4608" t="s">
        <v>17899</v>
      </c>
      <c r="C4608">
        <v>0</v>
      </c>
      <c r="D4608" t="s">
        <v>748</v>
      </c>
      <c r="E4608">
        <v>0</v>
      </c>
      <c r="F4608" t="s">
        <v>749</v>
      </c>
      <c r="G4608" t="s">
        <v>11929</v>
      </c>
      <c r="H4608" t="s">
        <v>9871</v>
      </c>
      <c r="O4608" t="s">
        <v>12600</v>
      </c>
      <c r="P4608">
        <f t="shared" si="71"/>
        <v>0</v>
      </c>
    </row>
    <row r="4609" spans="1:16" hidden="1" x14ac:dyDescent="0.25">
      <c r="A4609" t="str">
        <f>"QMULS66"</f>
        <v>QMULS66</v>
      </c>
      <c r="B4609" t="s">
        <v>17899</v>
      </c>
      <c r="C4609">
        <v>0</v>
      </c>
      <c r="D4609" t="s">
        <v>748</v>
      </c>
      <c r="E4609">
        <v>0</v>
      </c>
      <c r="F4609" t="s">
        <v>749</v>
      </c>
      <c r="G4609" t="s">
        <v>11929</v>
      </c>
      <c r="H4609" t="s">
        <v>9871</v>
      </c>
      <c r="O4609" t="s">
        <v>12601</v>
      </c>
      <c r="P4609">
        <f t="shared" si="71"/>
        <v>0</v>
      </c>
    </row>
    <row r="4610" spans="1:16" hidden="1" x14ac:dyDescent="0.25">
      <c r="A4610" t="str">
        <f>"QMULS82"</f>
        <v>QMULS82</v>
      </c>
      <c r="B4610" t="s">
        <v>13515</v>
      </c>
      <c r="C4610">
        <v>0</v>
      </c>
      <c r="D4610" t="s">
        <v>748</v>
      </c>
      <c r="E4610">
        <v>0</v>
      </c>
      <c r="F4610" t="s">
        <v>749</v>
      </c>
      <c r="G4610" t="s">
        <v>11929</v>
      </c>
      <c r="H4610" t="s">
        <v>9871</v>
      </c>
      <c r="O4610" t="s">
        <v>12602</v>
      </c>
      <c r="P4610">
        <f t="shared" si="71"/>
        <v>0</v>
      </c>
    </row>
    <row r="4611" spans="1:16" hidden="1" x14ac:dyDescent="0.25">
      <c r="A4611" t="str">
        <f>"AMULS103"</f>
        <v>AMULS103</v>
      </c>
      <c r="B4611" t="s">
        <v>13515</v>
      </c>
      <c r="C4611">
        <v>0</v>
      </c>
      <c r="D4611" t="s">
        <v>748</v>
      </c>
      <c r="E4611">
        <v>0</v>
      </c>
      <c r="F4611" t="s">
        <v>749</v>
      </c>
      <c r="O4611" t="s">
        <v>14082</v>
      </c>
      <c r="P4611">
        <f t="shared" ref="P4611:P4674" si="72">SUMIFS($C$2:$C$7959,$B$2:$B$7959,O4611)</f>
        <v>0</v>
      </c>
    </row>
    <row r="4612" spans="1:16" hidden="1" x14ac:dyDescent="0.25">
      <c r="A4612" t="str">
        <f>"QMULS78"</f>
        <v>QMULS78</v>
      </c>
      <c r="B4612" t="s">
        <v>17900</v>
      </c>
      <c r="C4612">
        <v>0</v>
      </c>
      <c r="D4612" t="s">
        <v>748</v>
      </c>
      <c r="E4612">
        <v>0</v>
      </c>
      <c r="F4612" t="s">
        <v>749</v>
      </c>
      <c r="G4612" t="s">
        <v>11929</v>
      </c>
      <c r="H4612" t="s">
        <v>9871</v>
      </c>
      <c r="O4612" t="s">
        <v>12603</v>
      </c>
      <c r="P4612">
        <f t="shared" si="72"/>
        <v>0</v>
      </c>
    </row>
    <row r="4613" spans="1:16" hidden="1" x14ac:dyDescent="0.25">
      <c r="A4613" t="str">
        <f>"QMULS91"</f>
        <v>QMULS91</v>
      </c>
      <c r="B4613" t="s">
        <v>17901</v>
      </c>
      <c r="C4613">
        <v>0</v>
      </c>
      <c r="D4613" t="s">
        <v>748</v>
      </c>
      <c r="E4613">
        <v>0</v>
      </c>
      <c r="F4613" t="s">
        <v>749</v>
      </c>
      <c r="G4613" t="s">
        <v>11929</v>
      </c>
      <c r="H4613" t="s">
        <v>9871</v>
      </c>
      <c r="O4613" t="s">
        <v>14081</v>
      </c>
      <c r="P4613">
        <f t="shared" si="72"/>
        <v>0</v>
      </c>
    </row>
    <row r="4614" spans="1:16" hidden="1" x14ac:dyDescent="0.25">
      <c r="A4614" t="str">
        <f>"QMULS79"</f>
        <v>QMULS79</v>
      </c>
      <c r="B4614" t="s">
        <v>17902</v>
      </c>
      <c r="C4614">
        <v>0</v>
      </c>
      <c r="D4614" t="s">
        <v>748</v>
      </c>
      <c r="E4614">
        <v>0</v>
      </c>
      <c r="F4614" t="s">
        <v>749</v>
      </c>
      <c r="G4614" t="s">
        <v>11929</v>
      </c>
      <c r="H4614" t="s">
        <v>9871</v>
      </c>
      <c r="O4614" t="s">
        <v>12604</v>
      </c>
      <c r="P4614">
        <f t="shared" si="72"/>
        <v>0</v>
      </c>
    </row>
    <row r="4615" spans="1:16" hidden="1" x14ac:dyDescent="0.25">
      <c r="A4615" t="str">
        <f>"QMULS83"</f>
        <v>QMULS83</v>
      </c>
      <c r="B4615" t="s">
        <v>13514</v>
      </c>
      <c r="C4615">
        <v>17</v>
      </c>
      <c r="D4615" t="s">
        <v>748</v>
      </c>
      <c r="E4615">
        <v>17</v>
      </c>
      <c r="F4615" t="s">
        <v>749</v>
      </c>
      <c r="G4615" t="s">
        <v>11929</v>
      </c>
      <c r="H4615" t="s">
        <v>9871</v>
      </c>
      <c r="O4615" t="s">
        <v>12605</v>
      </c>
      <c r="P4615">
        <f t="shared" si="72"/>
        <v>0</v>
      </c>
    </row>
    <row r="4616" spans="1:16" hidden="1" x14ac:dyDescent="0.25">
      <c r="A4616" t="str">
        <f>"AMULS102"</f>
        <v>AMULS102</v>
      </c>
      <c r="B4616" t="s">
        <v>13514</v>
      </c>
      <c r="C4616">
        <v>1</v>
      </c>
      <c r="D4616" t="s">
        <v>748</v>
      </c>
      <c r="E4616">
        <v>1</v>
      </c>
      <c r="O4616" t="s">
        <v>12606</v>
      </c>
      <c r="P4616">
        <f t="shared" si="72"/>
        <v>0</v>
      </c>
    </row>
    <row r="4617" spans="1:16" hidden="1" x14ac:dyDescent="0.25">
      <c r="A4617" t="str">
        <f>"QMULS92"</f>
        <v>QMULS92</v>
      </c>
      <c r="B4617" t="s">
        <v>17903</v>
      </c>
      <c r="C4617">
        <v>0</v>
      </c>
      <c r="D4617" t="s">
        <v>748</v>
      </c>
      <c r="E4617">
        <v>0</v>
      </c>
      <c r="F4617" t="s">
        <v>749</v>
      </c>
      <c r="G4617" t="s">
        <v>11929</v>
      </c>
      <c r="H4617" t="s">
        <v>9871</v>
      </c>
      <c r="O4617" t="s">
        <v>7986</v>
      </c>
      <c r="P4617">
        <f t="shared" si="72"/>
        <v>0</v>
      </c>
    </row>
    <row r="4618" spans="1:16" hidden="1" x14ac:dyDescent="0.25">
      <c r="A4618" t="str">
        <f>"AMULS93"</f>
        <v>AMULS93</v>
      </c>
      <c r="B4618" t="s">
        <v>17904</v>
      </c>
      <c r="C4618">
        <v>0</v>
      </c>
      <c r="D4618" t="s">
        <v>748</v>
      </c>
      <c r="E4618">
        <v>0</v>
      </c>
      <c r="F4618" t="s">
        <v>749</v>
      </c>
      <c r="G4618" t="s">
        <v>11929</v>
      </c>
      <c r="H4618" t="s">
        <v>9871</v>
      </c>
      <c r="O4618" t="s">
        <v>12607</v>
      </c>
      <c r="P4618">
        <f t="shared" si="72"/>
        <v>0</v>
      </c>
    </row>
    <row r="4619" spans="1:16" hidden="1" x14ac:dyDescent="0.25">
      <c r="A4619" t="str">
        <f>"QMULS18"</f>
        <v>QMULS18</v>
      </c>
      <c r="B4619" t="s">
        <v>11952</v>
      </c>
      <c r="C4619">
        <v>0</v>
      </c>
      <c r="D4619" t="s">
        <v>748</v>
      </c>
      <c r="E4619">
        <v>0</v>
      </c>
      <c r="F4619" t="s">
        <v>763</v>
      </c>
      <c r="G4619" t="s">
        <v>11929</v>
      </c>
      <c r="O4619" t="s">
        <v>12608</v>
      </c>
      <c r="P4619">
        <f t="shared" si="72"/>
        <v>0</v>
      </c>
    </row>
    <row r="4620" spans="1:16" hidden="1" x14ac:dyDescent="0.25">
      <c r="A4620" t="str">
        <f>"QMULS19"</f>
        <v>QMULS19</v>
      </c>
      <c r="B4620" t="s">
        <v>11953</v>
      </c>
      <c r="C4620">
        <v>0</v>
      </c>
      <c r="D4620" t="s">
        <v>748</v>
      </c>
      <c r="E4620">
        <v>0</v>
      </c>
      <c r="F4620" t="s">
        <v>763</v>
      </c>
      <c r="G4620" t="s">
        <v>11929</v>
      </c>
      <c r="O4620" t="s">
        <v>12609</v>
      </c>
      <c r="P4620">
        <f t="shared" si="72"/>
        <v>0</v>
      </c>
    </row>
    <row r="4621" spans="1:16" x14ac:dyDescent="0.25">
      <c r="A4621" t="str">
        <f>"AMULS52"</f>
        <v>AMULS52</v>
      </c>
      <c r="B4621" t="s">
        <v>788</v>
      </c>
      <c r="C4621">
        <v>2</v>
      </c>
      <c r="D4621" t="s">
        <v>28</v>
      </c>
      <c r="E4621">
        <v>2</v>
      </c>
      <c r="F4621" t="s">
        <v>782</v>
      </c>
      <c r="G4621" t="s">
        <v>11929</v>
      </c>
      <c r="O4621" t="s">
        <v>9699</v>
      </c>
      <c r="P4621">
        <f t="shared" si="72"/>
        <v>455</v>
      </c>
    </row>
    <row r="4622" spans="1:16" hidden="1" x14ac:dyDescent="0.25">
      <c r="A4622" t="str">
        <f>"QMUL107"</f>
        <v>QMUL107</v>
      </c>
      <c r="B4622" t="s">
        <v>6459</v>
      </c>
      <c r="C4622">
        <v>137</v>
      </c>
      <c r="D4622" t="s">
        <v>748</v>
      </c>
      <c r="E4622">
        <v>137</v>
      </c>
      <c r="F4622" t="s">
        <v>749</v>
      </c>
      <c r="O4622" t="s">
        <v>12610</v>
      </c>
      <c r="P4622">
        <f t="shared" si="72"/>
        <v>0</v>
      </c>
    </row>
    <row r="4623" spans="1:16" hidden="1" x14ac:dyDescent="0.25">
      <c r="A4623" t="str">
        <f>"QMUL109"</f>
        <v>QMUL109</v>
      </c>
      <c r="B4623" t="s">
        <v>6463</v>
      </c>
      <c r="C4623">
        <v>102</v>
      </c>
      <c r="D4623" t="s">
        <v>748</v>
      </c>
      <c r="E4623">
        <v>102</v>
      </c>
      <c r="F4623" t="s">
        <v>749</v>
      </c>
      <c r="O4623" t="s">
        <v>12612</v>
      </c>
      <c r="P4623">
        <f t="shared" si="72"/>
        <v>0</v>
      </c>
    </row>
    <row r="4624" spans="1:16" x14ac:dyDescent="0.25">
      <c r="A4624" t="str">
        <f>"AMUL01"</f>
        <v>AMUL01</v>
      </c>
      <c r="B4624" t="s">
        <v>6489</v>
      </c>
      <c r="C4624">
        <v>0</v>
      </c>
      <c r="D4624" t="s">
        <v>748</v>
      </c>
      <c r="E4624">
        <v>0</v>
      </c>
      <c r="O4624" t="s">
        <v>14069</v>
      </c>
      <c r="P4624">
        <f t="shared" si="72"/>
        <v>2146</v>
      </c>
    </row>
    <row r="4625" spans="1:16" x14ac:dyDescent="0.25">
      <c r="A4625" t="str">
        <f>"QMUL126"</f>
        <v>QMUL126</v>
      </c>
      <c r="B4625" t="s">
        <v>6489</v>
      </c>
      <c r="C4625">
        <v>192</v>
      </c>
      <c r="D4625" t="s">
        <v>748</v>
      </c>
      <c r="E4625">
        <v>192</v>
      </c>
      <c r="F4625" t="s">
        <v>749</v>
      </c>
      <c r="G4625" t="s">
        <v>11929</v>
      </c>
      <c r="O4625" t="s">
        <v>14070</v>
      </c>
      <c r="P4625">
        <f t="shared" si="72"/>
        <v>265</v>
      </c>
    </row>
    <row r="4626" spans="1:16" hidden="1" x14ac:dyDescent="0.25">
      <c r="A4626" t="str">
        <f>"AMULS100"</f>
        <v>AMULS100</v>
      </c>
      <c r="B4626" t="s">
        <v>747</v>
      </c>
      <c r="C4626">
        <v>0</v>
      </c>
      <c r="D4626" t="s">
        <v>748</v>
      </c>
      <c r="E4626">
        <v>0</v>
      </c>
      <c r="F4626" t="s">
        <v>749</v>
      </c>
      <c r="G4626" t="s">
        <v>11929</v>
      </c>
      <c r="O4626" t="s">
        <v>14071</v>
      </c>
      <c r="P4626">
        <f t="shared" si="72"/>
        <v>0</v>
      </c>
    </row>
    <row r="4627" spans="1:16" hidden="1" x14ac:dyDescent="0.25">
      <c r="A4627" t="str">
        <f>"QMUL101"</f>
        <v>QMUL101</v>
      </c>
      <c r="B4627" t="s">
        <v>747</v>
      </c>
      <c r="C4627">
        <v>0</v>
      </c>
      <c r="D4627" t="s">
        <v>748</v>
      </c>
      <c r="E4627">
        <v>0</v>
      </c>
      <c r="F4627" t="s">
        <v>749</v>
      </c>
      <c r="G4627" t="s">
        <v>11929</v>
      </c>
      <c r="O4627" t="s">
        <v>14072</v>
      </c>
      <c r="P4627">
        <f t="shared" si="72"/>
        <v>0</v>
      </c>
    </row>
    <row r="4628" spans="1:16" hidden="1" x14ac:dyDescent="0.25">
      <c r="A4628" t="str">
        <f>"AMULS56"</f>
        <v>AMULS56</v>
      </c>
      <c r="B4628" t="s">
        <v>792</v>
      </c>
      <c r="C4628">
        <v>0</v>
      </c>
      <c r="D4628" t="s">
        <v>748</v>
      </c>
      <c r="E4628">
        <v>0</v>
      </c>
      <c r="F4628" t="s">
        <v>749</v>
      </c>
      <c r="G4628" t="s">
        <v>11929</v>
      </c>
      <c r="O4628" t="s">
        <v>12614</v>
      </c>
      <c r="P4628">
        <f t="shared" si="72"/>
        <v>0</v>
      </c>
    </row>
    <row r="4629" spans="1:16" hidden="1" x14ac:dyDescent="0.25">
      <c r="A4629" t="str">
        <f>"QMULS58"</f>
        <v>QMULS58</v>
      </c>
      <c r="B4629" t="s">
        <v>792</v>
      </c>
      <c r="C4629">
        <v>93</v>
      </c>
      <c r="D4629" t="s">
        <v>748</v>
      </c>
      <c r="E4629">
        <v>93</v>
      </c>
      <c r="F4629" t="s">
        <v>749</v>
      </c>
      <c r="G4629" t="s">
        <v>11929</v>
      </c>
      <c r="O4629" t="s">
        <v>13546</v>
      </c>
      <c r="P4629">
        <f t="shared" si="72"/>
        <v>0</v>
      </c>
    </row>
    <row r="4630" spans="1:16" hidden="1" x14ac:dyDescent="0.25">
      <c r="A4630" t="str">
        <f>"AMULS33"</f>
        <v>AMULS33</v>
      </c>
      <c r="B4630" t="s">
        <v>6558</v>
      </c>
      <c r="C4630">
        <v>0</v>
      </c>
      <c r="D4630" t="s">
        <v>748</v>
      </c>
      <c r="E4630">
        <v>0</v>
      </c>
      <c r="F4630" t="s">
        <v>749</v>
      </c>
      <c r="G4630" t="s">
        <v>11929</v>
      </c>
      <c r="O4630" t="s">
        <v>14068</v>
      </c>
      <c r="P4630">
        <f t="shared" si="72"/>
        <v>0</v>
      </c>
    </row>
    <row r="4631" spans="1:16" hidden="1" x14ac:dyDescent="0.25">
      <c r="A4631" t="str">
        <f>"QMULS59"</f>
        <v>QMULS59</v>
      </c>
      <c r="B4631" t="s">
        <v>6558</v>
      </c>
      <c r="C4631">
        <v>0</v>
      </c>
      <c r="D4631" t="s">
        <v>748</v>
      </c>
      <c r="E4631">
        <v>0</v>
      </c>
      <c r="F4631" t="s">
        <v>749</v>
      </c>
      <c r="G4631" t="s">
        <v>11929</v>
      </c>
      <c r="O4631" t="s">
        <v>13545</v>
      </c>
      <c r="P4631">
        <f t="shared" si="72"/>
        <v>0</v>
      </c>
    </row>
    <row r="4632" spans="1:16" hidden="1" x14ac:dyDescent="0.25">
      <c r="A4632" t="str">
        <f>"AMULS37"</f>
        <v>AMULS37</v>
      </c>
      <c r="B4632" t="s">
        <v>761</v>
      </c>
      <c r="C4632">
        <v>0</v>
      </c>
      <c r="D4632" t="s">
        <v>748</v>
      </c>
      <c r="E4632">
        <v>0</v>
      </c>
      <c r="F4632" t="s">
        <v>763</v>
      </c>
      <c r="G4632" t="s">
        <v>11929</v>
      </c>
      <c r="O4632" t="s">
        <v>12616</v>
      </c>
      <c r="P4632">
        <f t="shared" si="72"/>
        <v>0</v>
      </c>
    </row>
    <row r="4633" spans="1:16" hidden="1" x14ac:dyDescent="0.25">
      <c r="A4633" t="str">
        <f>"AMULS40"</f>
        <v>AMULS40</v>
      </c>
      <c r="B4633" t="s">
        <v>769</v>
      </c>
      <c r="C4633">
        <v>0</v>
      </c>
      <c r="D4633" t="s">
        <v>748</v>
      </c>
      <c r="E4633">
        <v>0</v>
      </c>
      <c r="F4633" t="s">
        <v>763</v>
      </c>
      <c r="G4633" t="s">
        <v>11929</v>
      </c>
      <c r="O4633" t="s">
        <v>12617</v>
      </c>
      <c r="P4633">
        <f t="shared" si="72"/>
        <v>0</v>
      </c>
    </row>
    <row r="4634" spans="1:16" hidden="1" x14ac:dyDescent="0.25">
      <c r="A4634" t="str">
        <f>"AMULS43"</f>
        <v>AMULS43</v>
      </c>
      <c r="B4634" t="s">
        <v>775</v>
      </c>
      <c r="C4634">
        <v>0</v>
      </c>
      <c r="D4634" t="s">
        <v>748</v>
      </c>
      <c r="E4634">
        <v>0</v>
      </c>
      <c r="F4634" t="s">
        <v>763</v>
      </c>
      <c r="G4634" t="s">
        <v>11929</v>
      </c>
      <c r="O4634" t="s">
        <v>18059</v>
      </c>
      <c r="P4634">
        <f t="shared" si="72"/>
        <v>0</v>
      </c>
    </row>
    <row r="4635" spans="1:16" hidden="1" x14ac:dyDescent="0.25">
      <c r="A4635" t="str">
        <f>"AMULS38"</f>
        <v>AMULS38</v>
      </c>
      <c r="B4635" t="s">
        <v>765</v>
      </c>
      <c r="C4635">
        <v>0</v>
      </c>
      <c r="D4635" t="s">
        <v>748</v>
      </c>
      <c r="E4635">
        <v>0</v>
      </c>
      <c r="F4635" t="s">
        <v>763</v>
      </c>
      <c r="G4635" t="s">
        <v>11929</v>
      </c>
      <c r="O4635" t="s">
        <v>18060</v>
      </c>
      <c r="P4635">
        <f t="shared" si="72"/>
        <v>0</v>
      </c>
    </row>
    <row r="4636" spans="1:16" hidden="1" x14ac:dyDescent="0.25">
      <c r="A4636" t="str">
        <f>"AMULS41"</f>
        <v>AMULS41</v>
      </c>
      <c r="B4636" t="s">
        <v>771</v>
      </c>
      <c r="C4636">
        <v>0</v>
      </c>
      <c r="D4636" t="s">
        <v>748</v>
      </c>
      <c r="E4636">
        <v>0</v>
      </c>
      <c r="F4636" t="s">
        <v>763</v>
      </c>
      <c r="G4636" t="s">
        <v>11929</v>
      </c>
      <c r="O4636" t="s">
        <v>18061</v>
      </c>
      <c r="P4636">
        <f t="shared" si="72"/>
        <v>0</v>
      </c>
    </row>
    <row r="4637" spans="1:16" hidden="1" x14ac:dyDescent="0.25">
      <c r="A4637" t="str">
        <f>"AMULS44"</f>
        <v>AMULS44</v>
      </c>
      <c r="B4637" t="s">
        <v>777</v>
      </c>
      <c r="C4637">
        <v>0</v>
      </c>
      <c r="D4637" t="s">
        <v>748</v>
      </c>
      <c r="E4637">
        <v>0</v>
      </c>
      <c r="F4637" t="s">
        <v>763</v>
      </c>
      <c r="G4637" t="s">
        <v>11929</v>
      </c>
      <c r="O4637" t="s">
        <v>12619</v>
      </c>
      <c r="P4637">
        <f t="shared" si="72"/>
        <v>0</v>
      </c>
    </row>
    <row r="4638" spans="1:16" hidden="1" x14ac:dyDescent="0.25">
      <c r="A4638" t="str">
        <f>"AMULS39"</f>
        <v>AMULS39</v>
      </c>
      <c r="B4638" t="s">
        <v>767</v>
      </c>
      <c r="C4638">
        <v>0</v>
      </c>
      <c r="D4638" t="s">
        <v>748</v>
      </c>
      <c r="E4638">
        <v>0</v>
      </c>
      <c r="F4638" t="s">
        <v>763</v>
      </c>
      <c r="G4638" t="s">
        <v>11929</v>
      </c>
      <c r="O4638" t="s">
        <v>12620</v>
      </c>
      <c r="P4638">
        <f t="shared" si="72"/>
        <v>0</v>
      </c>
    </row>
    <row r="4639" spans="1:16" hidden="1" x14ac:dyDescent="0.25">
      <c r="A4639" t="str">
        <f>"AMULS42"</f>
        <v>AMULS42</v>
      </c>
      <c r="B4639" t="s">
        <v>773</v>
      </c>
      <c r="C4639">
        <v>0</v>
      </c>
      <c r="D4639" t="s">
        <v>748</v>
      </c>
      <c r="E4639">
        <v>0</v>
      </c>
      <c r="F4639" t="s">
        <v>763</v>
      </c>
      <c r="G4639" t="s">
        <v>11929</v>
      </c>
      <c r="O4639" t="s">
        <v>12621</v>
      </c>
      <c r="P4639">
        <f t="shared" si="72"/>
        <v>0</v>
      </c>
    </row>
    <row r="4640" spans="1:16" hidden="1" x14ac:dyDescent="0.25">
      <c r="A4640" t="str">
        <f>"AMULS45"</f>
        <v>AMULS45</v>
      </c>
      <c r="B4640" t="s">
        <v>779</v>
      </c>
      <c r="C4640">
        <v>0</v>
      </c>
      <c r="D4640" t="s">
        <v>748</v>
      </c>
      <c r="E4640">
        <v>0</v>
      </c>
      <c r="F4640" t="s">
        <v>763</v>
      </c>
      <c r="G4640" t="s">
        <v>11929</v>
      </c>
      <c r="O4640" t="s">
        <v>8029</v>
      </c>
      <c r="P4640">
        <f t="shared" si="72"/>
        <v>0</v>
      </c>
    </row>
    <row r="4641" spans="1:16" hidden="1" x14ac:dyDescent="0.25">
      <c r="A4641" t="str">
        <f>"QMUL136"</f>
        <v>QMUL136</v>
      </c>
      <c r="B4641" t="s">
        <v>13916</v>
      </c>
      <c r="C4641">
        <v>12</v>
      </c>
      <c r="D4641" t="s">
        <v>748</v>
      </c>
      <c r="E4641">
        <v>12</v>
      </c>
      <c r="F4641" t="s">
        <v>782</v>
      </c>
      <c r="H4641" t="s">
        <v>9871</v>
      </c>
      <c r="O4641" t="s">
        <v>12623</v>
      </c>
      <c r="P4641">
        <f t="shared" si="72"/>
        <v>0</v>
      </c>
    </row>
    <row r="4642" spans="1:16" x14ac:dyDescent="0.25">
      <c r="A4642" t="str">
        <f>"QMUL104"</f>
        <v>QMUL104</v>
      </c>
      <c r="B4642" t="s">
        <v>13904</v>
      </c>
      <c r="C4642">
        <v>13</v>
      </c>
      <c r="D4642" t="s">
        <v>748</v>
      </c>
      <c r="E4642">
        <v>13</v>
      </c>
      <c r="F4642" t="s">
        <v>782</v>
      </c>
      <c r="G4642" t="s">
        <v>11929</v>
      </c>
      <c r="H4642" t="s">
        <v>9871</v>
      </c>
      <c r="O4642" t="s">
        <v>8021</v>
      </c>
      <c r="P4642">
        <f t="shared" si="72"/>
        <v>35</v>
      </c>
    </row>
    <row r="4643" spans="1:16" hidden="1" x14ac:dyDescent="0.25">
      <c r="A4643" t="str">
        <f>"QMUL105"</f>
        <v>QMUL105</v>
      </c>
      <c r="B4643" t="s">
        <v>13905</v>
      </c>
      <c r="C4643">
        <v>10</v>
      </c>
      <c r="D4643" t="s">
        <v>748</v>
      </c>
      <c r="E4643">
        <v>10</v>
      </c>
      <c r="F4643" t="s">
        <v>782</v>
      </c>
      <c r="G4643" t="s">
        <v>11929</v>
      </c>
      <c r="H4643" t="s">
        <v>9871</v>
      </c>
      <c r="O4643" t="s">
        <v>8008</v>
      </c>
      <c r="P4643">
        <f t="shared" si="72"/>
        <v>0</v>
      </c>
    </row>
    <row r="4644" spans="1:16" hidden="1" x14ac:dyDescent="0.25">
      <c r="A4644" t="str">
        <f>"QMUL137"</f>
        <v>QMUL137</v>
      </c>
      <c r="B4644" t="s">
        <v>13917</v>
      </c>
      <c r="C4644">
        <v>40</v>
      </c>
      <c r="D4644" t="s">
        <v>748</v>
      </c>
      <c r="E4644">
        <v>40</v>
      </c>
      <c r="F4644" t="s">
        <v>782</v>
      </c>
      <c r="H4644" t="s">
        <v>9871</v>
      </c>
      <c r="O4644" t="s">
        <v>12624</v>
      </c>
      <c r="P4644">
        <f t="shared" si="72"/>
        <v>0</v>
      </c>
    </row>
    <row r="4645" spans="1:16" hidden="1" x14ac:dyDescent="0.25">
      <c r="A4645" t="str">
        <f>"AMULS48"</f>
        <v>AMULS48</v>
      </c>
      <c r="B4645" t="s">
        <v>781</v>
      </c>
      <c r="C4645">
        <v>1</v>
      </c>
      <c r="D4645" t="s">
        <v>748</v>
      </c>
      <c r="E4645">
        <v>1</v>
      </c>
      <c r="F4645" t="s">
        <v>782</v>
      </c>
      <c r="G4645" t="s">
        <v>11929</v>
      </c>
      <c r="O4645" t="s">
        <v>1092</v>
      </c>
      <c r="P4645">
        <f t="shared" si="72"/>
        <v>0</v>
      </c>
    </row>
    <row r="4646" spans="1:16" hidden="1" x14ac:dyDescent="0.25">
      <c r="A4646" t="str">
        <f>"QMUL102"</f>
        <v>QMUL102</v>
      </c>
      <c r="B4646" t="s">
        <v>13902</v>
      </c>
      <c r="C4646">
        <v>53</v>
      </c>
      <c r="D4646" t="s">
        <v>748</v>
      </c>
      <c r="E4646">
        <v>53</v>
      </c>
      <c r="F4646" t="s">
        <v>782</v>
      </c>
      <c r="G4646" t="s">
        <v>11929</v>
      </c>
      <c r="H4646" t="s">
        <v>9871</v>
      </c>
      <c r="O4646" t="s">
        <v>1094</v>
      </c>
      <c r="P4646">
        <f t="shared" si="72"/>
        <v>0</v>
      </c>
    </row>
    <row r="4647" spans="1:16" hidden="1" x14ac:dyDescent="0.25">
      <c r="A4647" t="str">
        <f>"AMULS49"</f>
        <v>AMULS49</v>
      </c>
      <c r="B4647" t="s">
        <v>784</v>
      </c>
      <c r="C4647">
        <v>1</v>
      </c>
      <c r="D4647" t="s">
        <v>748</v>
      </c>
      <c r="E4647">
        <v>1</v>
      </c>
      <c r="F4647" t="s">
        <v>782</v>
      </c>
      <c r="G4647" t="s">
        <v>11929</v>
      </c>
      <c r="O4647" t="s">
        <v>12625</v>
      </c>
      <c r="P4647">
        <f t="shared" si="72"/>
        <v>0</v>
      </c>
    </row>
    <row r="4648" spans="1:16" hidden="1" x14ac:dyDescent="0.25">
      <c r="A4648" t="str">
        <f>"QMUL103"</f>
        <v>QMUL103</v>
      </c>
      <c r="B4648" t="s">
        <v>13903</v>
      </c>
      <c r="C4648">
        <v>59</v>
      </c>
      <c r="D4648" t="s">
        <v>748</v>
      </c>
      <c r="E4648">
        <v>59</v>
      </c>
      <c r="F4648" t="s">
        <v>782</v>
      </c>
      <c r="G4648" t="s">
        <v>11929</v>
      </c>
      <c r="H4648" t="s">
        <v>9871</v>
      </c>
      <c r="O4648" t="s">
        <v>12627</v>
      </c>
      <c r="P4648">
        <f t="shared" si="72"/>
        <v>0</v>
      </c>
    </row>
    <row r="4649" spans="1:16" hidden="1" x14ac:dyDescent="0.25">
      <c r="A4649" t="str">
        <f>"QMUL138"</f>
        <v>QMUL138</v>
      </c>
      <c r="B4649" t="s">
        <v>6511</v>
      </c>
      <c r="C4649">
        <v>5</v>
      </c>
      <c r="D4649" t="s">
        <v>748</v>
      </c>
      <c r="E4649">
        <v>5</v>
      </c>
      <c r="F4649" t="s">
        <v>782</v>
      </c>
      <c r="O4649" t="s">
        <v>12628</v>
      </c>
      <c r="P4649">
        <f t="shared" si="72"/>
        <v>0</v>
      </c>
    </row>
    <row r="4650" spans="1:16" hidden="1" x14ac:dyDescent="0.25">
      <c r="A4650" t="str">
        <f>"QMUL106"</f>
        <v>QMUL106</v>
      </c>
      <c r="B4650" t="s">
        <v>13906</v>
      </c>
      <c r="C4650">
        <v>0</v>
      </c>
      <c r="D4650" t="s">
        <v>748</v>
      </c>
      <c r="E4650">
        <v>0</v>
      </c>
      <c r="F4650" t="s">
        <v>782</v>
      </c>
      <c r="G4650" t="s">
        <v>11929</v>
      </c>
      <c r="H4650" t="s">
        <v>9871</v>
      </c>
      <c r="O4650" t="s">
        <v>12629</v>
      </c>
      <c r="P4650">
        <f t="shared" si="72"/>
        <v>0</v>
      </c>
    </row>
    <row r="4651" spans="1:16" hidden="1" x14ac:dyDescent="0.25">
      <c r="A4651" t="str">
        <f>"QMUL07"</f>
        <v>QMUL07</v>
      </c>
      <c r="B4651" t="s">
        <v>13900</v>
      </c>
      <c r="C4651">
        <v>21</v>
      </c>
      <c r="D4651" t="s">
        <v>748</v>
      </c>
      <c r="E4651">
        <v>21</v>
      </c>
      <c r="F4651" t="s">
        <v>782</v>
      </c>
      <c r="G4651" t="s">
        <v>11929</v>
      </c>
      <c r="H4651" t="s">
        <v>9871</v>
      </c>
      <c r="O4651" t="s">
        <v>12630</v>
      </c>
      <c r="P4651">
        <f t="shared" si="72"/>
        <v>0</v>
      </c>
    </row>
    <row r="4652" spans="1:16" hidden="1" x14ac:dyDescent="0.25">
      <c r="A4652" t="str">
        <f>"QMUL139"</f>
        <v>QMUL139</v>
      </c>
      <c r="B4652" t="s">
        <v>6513</v>
      </c>
      <c r="C4652">
        <v>0</v>
      </c>
      <c r="D4652" t="s">
        <v>748</v>
      </c>
      <c r="E4652">
        <v>0</v>
      </c>
      <c r="F4652" t="s">
        <v>782</v>
      </c>
      <c r="O4652" t="s">
        <v>12631</v>
      </c>
      <c r="P4652">
        <f t="shared" si="72"/>
        <v>0</v>
      </c>
    </row>
    <row r="4653" spans="1:16" hidden="1" x14ac:dyDescent="0.25">
      <c r="A4653" t="str">
        <f>"QMUL123"</f>
        <v>QMUL123</v>
      </c>
      <c r="B4653" t="s">
        <v>13913</v>
      </c>
      <c r="C4653">
        <v>0</v>
      </c>
      <c r="D4653" t="s">
        <v>748</v>
      </c>
      <c r="E4653">
        <v>0</v>
      </c>
      <c r="F4653" t="s">
        <v>782</v>
      </c>
      <c r="G4653" t="s">
        <v>11929</v>
      </c>
      <c r="H4653" t="s">
        <v>9871</v>
      </c>
      <c r="O4653" t="s">
        <v>12632</v>
      </c>
      <c r="P4653">
        <f t="shared" si="72"/>
        <v>0</v>
      </c>
    </row>
    <row r="4654" spans="1:16" hidden="1" x14ac:dyDescent="0.25">
      <c r="A4654" t="str">
        <f>"QMUL124"</f>
        <v>QMUL124</v>
      </c>
      <c r="B4654" t="s">
        <v>13914</v>
      </c>
      <c r="C4654">
        <v>0</v>
      </c>
      <c r="D4654" t="s">
        <v>748</v>
      </c>
      <c r="E4654">
        <v>0</v>
      </c>
      <c r="F4654" t="s">
        <v>782</v>
      </c>
      <c r="G4654" t="s">
        <v>11929</v>
      </c>
      <c r="H4654" t="s">
        <v>9871</v>
      </c>
      <c r="O4654" t="s">
        <v>12633</v>
      </c>
      <c r="P4654">
        <f t="shared" si="72"/>
        <v>0</v>
      </c>
    </row>
    <row r="4655" spans="1:16" x14ac:dyDescent="0.25">
      <c r="A4655" t="str">
        <f>"QMUL140"</f>
        <v>QMUL140</v>
      </c>
      <c r="B4655" t="s">
        <v>11954</v>
      </c>
      <c r="C4655">
        <v>0</v>
      </c>
      <c r="D4655" t="s">
        <v>748</v>
      </c>
      <c r="E4655">
        <v>0</v>
      </c>
      <c r="F4655" t="s">
        <v>782</v>
      </c>
      <c r="O4655" t="s">
        <v>8034</v>
      </c>
      <c r="P4655">
        <f t="shared" si="72"/>
        <v>480</v>
      </c>
    </row>
    <row r="4656" spans="1:16" hidden="1" x14ac:dyDescent="0.25">
      <c r="A4656" t="str">
        <f>"QMUL110"</f>
        <v>QMUL110</v>
      </c>
      <c r="B4656" t="s">
        <v>13908</v>
      </c>
      <c r="C4656">
        <v>0</v>
      </c>
      <c r="D4656" t="s">
        <v>748</v>
      </c>
      <c r="E4656">
        <v>0</v>
      </c>
      <c r="F4656" t="s">
        <v>782</v>
      </c>
      <c r="G4656" t="s">
        <v>11929</v>
      </c>
      <c r="H4656" t="s">
        <v>9871</v>
      </c>
      <c r="O4656" t="s">
        <v>12634</v>
      </c>
      <c r="P4656">
        <f t="shared" si="72"/>
        <v>0</v>
      </c>
    </row>
    <row r="4657" spans="1:16" hidden="1" x14ac:dyDescent="0.25">
      <c r="A4657" t="str">
        <f>"QMUL111"</f>
        <v>QMUL111</v>
      </c>
      <c r="B4657" t="s">
        <v>13909</v>
      </c>
      <c r="C4657">
        <v>77</v>
      </c>
      <c r="D4657" t="s">
        <v>748</v>
      </c>
      <c r="E4657">
        <v>77</v>
      </c>
      <c r="F4657" t="s">
        <v>782</v>
      </c>
      <c r="G4657" t="s">
        <v>11929</v>
      </c>
      <c r="H4657" t="s">
        <v>9871</v>
      </c>
      <c r="O4657" t="s">
        <v>12635</v>
      </c>
      <c r="P4657">
        <f t="shared" si="72"/>
        <v>0</v>
      </c>
    </row>
    <row r="4658" spans="1:16" hidden="1" x14ac:dyDescent="0.25">
      <c r="A4658" t="str">
        <f>"QMUL141"</f>
        <v>QMUL141</v>
      </c>
      <c r="B4658" t="s">
        <v>13918</v>
      </c>
      <c r="C4658">
        <v>0</v>
      </c>
      <c r="D4658" t="s">
        <v>748</v>
      </c>
      <c r="E4658">
        <v>0</v>
      </c>
      <c r="F4658" t="s">
        <v>782</v>
      </c>
      <c r="H4658" t="s">
        <v>9871</v>
      </c>
      <c r="O4658" t="s">
        <v>12636</v>
      </c>
      <c r="P4658">
        <f t="shared" si="72"/>
        <v>0</v>
      </c>
    </row>
    <row r="4659" spans="1:16" hidden="1" x14ac:dyDescent="0.25">
      <c r="A4659" t="str">
        <f>"AMULS50"</f>
        <v>AMULS50</v>
      </c>
      <c r="B4659" t="s">
        <v>11955</v>
      </c>
      <c r="C4659">
        <v>0</v>
      </c>
      <c r="D4659" t="s">
        <v>748</v>
      </c>
      <c r="E4659">
        <v>0</v>
      </c>
      <c r="F4659" t="s">
        <v>782</v>
      </c>
      <c r="G4659" t="s">
        <v>11929</v>
      </c>
      <c r="O4659" t="s">
        <v>12637</v>
      </c>
      <c r="P4659">
        <f t="shared" si="72"/>
        <v>0</v>
      </c>
    </row>
    <row r="4660" spans="1:16" hidden="1" x14ac:dyDescent="0.25">
      <c r="A4660" t="str">
        <f>"QMUL108"</f>
        <v>QMUL108</v>
      </c>
      <c r="B4660" t="s">
        <v>13907</v>
      </c>
      <c r="C4660">
        <v>0</v>
      </c>
      <c r="D4660" t="s">
        <v>748</v>
      </c>
      <c r="E4660">
        <v>0</v>
      </c>
      <c r="F4660" t="s">
        <v>782</v>
      </c>
      <c r="G4660" t="s">
        <v>11929</v>
      </c>
      <c r="H4660" t="s">
        <v>9871</v>
      </c>
      <c r="O4660" t="s">
        <v>12639</v>
      </c>
      <c r="P4660">
        <f t="shared" si="72"/>
        <v>0</v>
      </c>
    </row>
    <row r="4661" spans="1:16" hidden="1" x14ac:dyDescent="0.25">
      <c r="A4661" t="str">
        <f>"AMULS51"</f>
        <v>AMULS51</v>
      </c>
      <c r="B4661" t="s">
        <v>786</v>
      </c>
      <c r="C4661">
        <v>1</v>
      </c>
      <c r="D4661" t="s">
        <v>748</v>
      </c>
      <c r="E4661">
        <v>1</v>
      </c>
      <c r="F4661" t="s">
        <v>782</v>
      </c>
      <c r="G4661" t="s">
        <v>11929</v>
      </c>
      <c r="O4661" t="s">
        <v>12640</v>
      </c>
      <c r="P4661">
        <f t="shared" si="72"/>
        <v>0</v>
      </c>
    </row>
    <row r="4662" spans="1:16" hidden="1" x14ac:dyDescent="0.25">
      <c r="A4662" t="str">
        <f>"QMUL09"</f>
        <v>QMUL09</v>
      </c>
      <c r="B4662" t="s">
        <v>13901</v>
      </c>
      <c r="C4662">
        <v>0</v>
      </c>
      <c r="D4662" t="s">
        <v>748</v>
      </c>
      <c r="E4662">
        <v>0</v>
      </c>
      <c r="F4662" t="s">
        <v>782</v>
      </c>
      <c r="G4662" t="s">
        <v>11929</v>
      </c>
      <c r="H4662" t="s">
        <v>9871</v>
      </c>
      <c r="O4662" t="s">
        <v>12641</v>
      </c>
      <c r="P4662">
        <f t="shared" si="72"/>
        <v>0</v>
      </c>
    </row>
    <row r="4663" spans="1:16" hidden="1" x14ac:dyDescent="0.25">
      <c r="A4663" t="str">
        <f>"QMUL142"</f>
        <v>QMUL142</v>
      </c>
      <c r="B4663" t="s">
        <v>11956</v>
      </c>
      <c r="C4663">
        <v>0</v>
      </c>
      <c r="D4663" t="s">
        <v>748</v>
      </c>
      <c r="E4663">
        <v>0</v>
      </c>
      <c r="F4663" t="s">
        <v>782</v>
      </c>
      <c r="O4663" t="s">
        <v>12642</v>
      </c>
      <c r="P4663">
        <f t="shared" si="72"/>
        <v>0</v>
      </c>
    </row>
    <row r="4664" spans="1:16" hidden="1" x14ac:dyDescent="0.25">
      <c r="A4664" t="str">
        <f>"QMUL112"</f>
        <v>QMUL112</v>
      </c>
      <c r="B4664" t="s">
        <v>13910</v>
      </c>
      <c r="C4664">
        <v>6</v>
      </c>
      <c r="D4664" t="s">
        <v>748</v>
      </c>
      <c r="E4664">
        <v>6</v>
      </c>
      <c r="F4664" t="s">
        <v>782</v>
      </c>
      <c r="G4664" t="s">
        <v>11929</v>
      </c>
      <c r="H4664" t="s">
        <v>9871</v>
      </c>
      <c r="O4664" t="s">
        <v>12643</v>
      </c>
      <c r="P4664">
        <f t="shared" si="72"/>
        <v>0</v>
      </c>
    </row>
    <row r="4665" spans="1:16" hidden="1" x14ac:dyDescent="0.25">
      <c r="A4665" t="str">
        <f>"QMUL113"</f>
        <v>QMUL113</v>
      </c>
      <c r="B4665" t="s">
        <v>13911</v>
      </c>
      <c r="C4665">
        <v>0</v>
      </c>
      <c r="D4665" t="s">
        <v>748</v>
      </c>
      <c r="E4665">
        <v>0</v>
      </c>
      <c r="F4665" t="s">
        <v>782</v>
      </c>
      <c r="G4665" t="s">
        <v>11929</v>
      </c>
      <c r="H4665" t="s">
        <v>9871</v>
      </c>
      <c r="O4665" t="s">
        <v>12645</v>
      </c>
      <c r="P4665">
        <f t="shared" si="72"/>
        <v>0</v>
      </c>
    </row>
    <row r="4666" spans="1:16" hidden="1" x14ac:dyDescent="0.25">
      <c r="A4666" t="str">
        <f>"QMUL131"</f>
        <v>QMUL131</v>
      </c>
      <c r="B4666" t="s">
        <v>6496</v>
      </c>
      <c r="C4666">
        <v>0</v>
      </c>
      <c r="D4666" t="s">
        <v>748</v>
      </c>
      <c r="E4666">
        <v>0</v>
      </c>
      <c r="F4666" t="s">
        <v>749</v>
      </c>
      <c r="O4666" t="s">
        <v>12646</v>
      </c>
      <c r="P4666">
        <f t="shared" si="72"/>
        <v>0</v>
      </c>
    </row>
    <row r="4667" spans="1:16" hidden="1" x14ac:dyDescent="0.25">
      <c r="A4667" t="str">
        <f>"QMUL132"</f>
        <v>QMUL132</v>
      </c>
      <c r="B4667" t="s">
        <v>6499</v>
      </c>
      <c r="C4667">
        <v>0</v>
      </c>
      <c r="D4667" t="s">
        <v>748</v>
      </c>
      <c r="E4667">
        <v>0</v>
      </c>
      <c r="F4667" t="s">
        <v>749</v>
      </c>
      <c r="O4667" t="s">
        <v>8037</v>
      </c>
      <c r="P4667">
        <f t="shared" si="72"/>
        <v>0</v>
      </c>
    </row>
    <row r="4668" spans="1:16" x14ac:dyDescent="0.25">
      <c r="A4668" t="str">
        <f>"QMULS37"</f>
        <v>QMULS37</v>
      </c>
      <c r="B4668" t="s">
        <v>13922</v>
      </c>
      <c r="C4668">
        <v>102</v>
      </c>
      <c r="D4668" t="s">
        <v>748</v>
      </c>
      <c r="E4668">
        <v>102</v>
      </c>
      <c r="F4668" t="s">
        <v>749</v>
      </c>
      <c r="G4668" t="s">
        <v>11929</v>
      </c>
      <c r="H4668" t="s">
        <v>9871</v>
      </c>
      <c r="O4668" t="s">
        <v>1096</v>
      </c>
      <c r="P4668">
        <f t="shared" si="72"/>
        <v>100</v>
      </c>
    </row>
    <row r="4669" spans="1:16" x14ac:dyDescent="0.25">
      <c r="A4669" t="str">
        <f>"QMULS43"</f>
        <v>QMULS43</v>
      </c>
      <c r="B4669" t="s">
        <v>17905</v>
      </c>
      <c r="C4669">
        <v>0</v>
      </c>
      <c r="D4669" t="s">
        <v>748</v>
      </c>
      <c r="E4669">
        <v>0</v>
      </c>
      <c r="F4669" t="s">
        <v>749</v>
      </c>
      <c r="G4669" t="s">
        <v>11929</v>
      </c>
      <c r="H4669" t="s">
        <v>9871</v>
      </c>
      <c r="O4669" t="s">
        <v>1098</v>
      </c>
      <c r="P4669">
        <f t="shared" si="72"/>
        <v>3</v>
      </c>
    </row>
    <row r="4670" spans="1:16" hidden="1" x14ac:dyDescent="0.25">
      <c r="A4670" t="str">
        <f>"ZZMULS01"</f>
        <v>ZZMULS01</v>
      </c>
      <c r="B4670" t="s">
        <v>11957</v>
      </c>
      <c r="C4670">
        <v>0</v>
      </c>
      <c r="D4670" t="s">
        <v>748</v>
      </c>
      <c r="E4670">
        <v>0</v>
      </c>
      <c r="F4670" t="s">
        <v>749</v>
      </c>
      <c r="G4670" t="s">
        <v>11929</v>
      </c>
      <c r="O4670" t="s">
        <v>12647</v>
      </c>
      <c r="P4670">
        <f t="shared" si="72"/>
        <v>0</v>
      </c>
    </row>
    <row r="4671" spans="1:16" x14ac:dyDescent="0.25">
      <c r="A4671" t="str">
        <f>"AMULS27"</f>
        <v>AMULS27</v>
      </c>
      <c r="B4671" t="s">
        <v>11957</v>
      </c>
      <c r="C4671">
        <v>0</v>
      </c>
      <c r="D4671" t="s">
        <v>748</v>
      </c>
      <c r="E4671">
        <v>0</v>
      </c>
      <c r="F4671" t="s">
        <v>749</v>
      </c>
      <c r="G4671" t="s">
        <v>11929</v>
      </c>
      <c r="H4671" t="s">
        <v>9871</v>
      </c>
      <c r="O4671" t="s">
        <v>8040</v>
      </c>
      <c r="P4671">
        <f t="shared" si="72"/>
        <v>15160</v>
      </c>
    </row>
    <row r="4672" spans="1:16" hidden="1" x14ac:dyDescent="0.25">
      <c r="A4672" t="str">
        <f>"QMULS38"</f>
        <v>QMULS38</v>
      </c>
      <c r="B4672" t="s">
        <v>11957</v>
      </c>
      <c r="C4672">
        <v>0</v>
      </c>
      <c r="D4672" t="s">
        <v>748</v>
      </c>
      <c r="E4672">
        <v>0</v>
      </c>
      <c r="F4672" t="s">
        <v>749</v>
      </c>
      <c r="G4672" t="s">
        <v>11929</v>
      </c>
      <c r="H4672" t="s">
        <v>9871</v>
      </c>
      <c r="O4672" t="s">
        <v>9701</v>
      </c>
      <c r="P4672">
        <f t="shared" si="72"/>
        <v>0</v>
      </c>
    </row>
    <row r="4673" spans="1:16" hidden="1" x14ac:dyDescent="0.25">
      <c r="A4673" t="str">
        <f>"AMULS99"</f>
        <v>AMULS99</v>
      </c>
      <c r="B4673" t="s">
        <v>11957</v>
      </c>
      <c r="C4673">
        <v>0</v>
      </c>
      <c r="D4673" t="s">
        <v>748</v>
      </c>
      <c r="E4673">
        <v>0</v>
      </c>
      <c r="G4673" t="s">
        <v>11929</v>
      </c>
      <c r="H4673" t="s">
        <v>9871</v>
      </c>
      <c r="O4673" t="s">
        <v>9716</v>
      </c>
      <c r="P4673">
        <f t="shared" si="72"/>
        <v>0</v>
      </c>
    </row>
    <row r="4674" spans="1:16" x14ac:dyDescent="0.25">
      <c r="A4674" t="str">
        <f>"AMULS54"</f>
        <v>AMULS54</v>
      </c>
      <c r="B4674" t="s">
        <v>17906</v>
      </c>
      <c r="C4674">
        <v>0</v>
      </c>
      <c r="D4674" t="s">
        <v>748</v>
      </c>
      <c r="E4674">
        <v>0</v>
      </c>
      <c r="F4674" t="s">
        <v>749</v>
      </c>
      <c r="G4674" t="s">
        <v>11929</v>
      </c>
      <c r="H4674" t="s">
        <v>9871</v>
      </c>
      <c r="O4674" t="s">
        <v>9720</v>
      </c>
      <c r="P4674">
        <f t="shared" si="72"/>
        <v>410</v>
      </c>
    </row>
    <row r="4675" spans="1:16" hidden="1" x14ac:dyDescent="0.25">
      <c r="A4675" t="str">
        <f>"QMULS44"</f>
        <v>QMULS44</v>
      </c>
      <c r="B4675" t="s">
        <v>17906</v>
      </c>
      <c r="C4675">
        <v>0</v>
      </c>
      <c r="D4675" t="s">
        <v>748</v>
      </c>
      <c r="E4675">
        <v>0</v>
      </c>
      <c r="F4675" t="s">
        <v>749</v>
      </c>
      <c r="G4675" t="s">
        <v>11929</v>
      </c>
      <c r="H4675" t="s">
        <v>9871</v>
      </c>
      <c r="O4675" t="s">
        <v>12648</v>
      </c>
      <c r="P4675">
        <f t="shared" ref="P4675:P4738" si="73">SUMIFS($C$2:$C$7959,$B$2:$B$7959,O4675)</f>
        <v>0</v>
      </c>
    </row>
    <row r="4676" spans="1:16" hidden="1" x14ac:dyDescent="0.25">
      <c r="A4676" t="str">
        <f>"AMULS47"</f>
        <v>AMULS47</v>
      </c>
      <c r="B4676" t="s">
        <v>11958</v>
      </c>
      <c r="C4676">
        <v>0</v>
      </c>
      <c r="D4676" t="s">
        <v>748</v>
      </c>
      <c r="E4676">
        <v>0</v>
      </c>
      <c r="F4676" t="s">
        <v>749</v>
      </c>
      <c r="G4676" t="s">
        <v>11929</v>
      </c>
      <c r="O4676" t="s">
        <v>12649</v>
      </c>
      <c r="P4676">
        <f t="shared" si="73"/>
        <v>0</v>
      </c>
    </row>
    <row r="4677" spans="1:16" hidden="1" x14ac:dyDescent="0.25">
      <c r="A4677" t="str">
        <f>"QMULS39"</f>
        <v>QMULS39</v>
      </c>
      <c r="B4677" t="s">
        <v>11958</v>
      </c>
      <c r="C4677">
        <v>12</v>
      </c>
      <c r="D4677" t="s">
        <v>748</v>
      </c>
      <c r="E4677">
        <v>12</v>
      </c>
      <c r="F4677" t="s">
        <v>749</v>
      </c>
      <c r="G4677" t="s">
        <v>11929</v>
      </c>
      <c r="H4677" t="s">
        <v>9871</v>
      </c>
      <c r="O4677" t="s">
        <v>12650</v>
      </c>
      <c r="P4677">
        <f t="shared" si="73"/>
        <v>0</v>
      </c>
    </row>
    <row r="4678" spans="1:16" x14ac:dyDescent="0.25">
      <c r="A4678" t="str">
        <f>"QMULS54"</f>
        <v>QMULS54</v>
      </c>
      <c r="B4678" t="s">
        <v>13924</v>
      </c>
      <c r="C4678">
        <v>14</v>
      </c>
      <c r="D4678" t="s">
        <v>748</v>
      </c>
      <c r="E4678">
        <v>14</v>
      </c>
      <c r="F4678" t="s">
        <v>749</v>
      </c>
      <c r="G4678" t="s">
        <v>11929</v>
      </c>
      <c r="H4678" t="s">
        <v>9871</v>
      </c>
      <c r="O4678" t="s">
        <v>9728</v>
      </c>
      <c r="P4678">
        <f t="shared" si="73"/>
        <v>53</v>
      </c>
    </row>
    <row r="4679" spans="1:16" hidden="1" x14ac:dyDescent="0.25">
      <c r="A4679" t="str">
        <f>"AMULS55"</f>
        <v>AMULS55</v>
      </c>
      <c r="B4679" t="s">
        <v>13924</v>
      </c>
      <c r="C4679">
        <v>0</v>
      </c>
      <c r="D4679" t="s">
        <v>28</v>
      </c>
      <c r="E4679">
        <v>0</v>
      </c>
      <c r="F4679" t="s">
        <v>749</v>
      </c>
      <c r="G4679" t="s">
        <v>11929</v>
      </c>
      <c r="O4679" t="s">
        <v>9726</v>
      </c>
      <c r="P4679">
        <f t="shared" si="73"/>
        <v>0</v>
      </c>
    </row>
    <row r="4680" spans="1:16" x14ac:dyDescent="0.25">
      <c r="A4680" t="str">
        <f>"QMULS93"</f>
        <v>QMULS93</v>
      </c>
      <c r="B4680" t="s">
        <v>6585</v>
      </c>
      <c r="C4680">
        <v>0</v>
      </c>
      <c r="D4680" t="s">
        <v>748</v>
      </c>
      <c r="E4680">
        <v>0</v>
      </c>
      <c r="F4680" t="s">
        <v>749</v>
      </c>
      <c r="G4680" t="s">
        <v>11929</v>
      </c>
      <c r="O4680" t="s">
        <v>9712</v>
      </c>
      <c r="P4680">
        <f t="shared" si="73"/>
        <v>2</v>
      </c>
    </row>
    <row r="4681" spans="1:16" x14ac:dyDescent="0.25">
      <c r="A4681" t="str">
        <f>"QMUL115"</f>
        <v>QMUL115</v>
      </c>
      <c r="B4681" t="s">
        <v>6473</v>
      </c>
      <c r="C4681">
        <v>0</v>
      </c>
      <c r="D4681" t="s">
        <v>748</v>
      </c>
      <c r="E4681">
        <v>0</v>
      </c>
      <c r="F4681" t="s">
        <v>749</v>
      </c>
      <c r="G4681" t="s">
        <v>11929</v>
      </c>
      <c r="O4681" t="s">
        <v>8056</v>
      </c>
      <c r="P4681">
        <f t="shared" si="73"/>
        <v>3126</v>
      </c>
    </row>
    <row r="4682" spans="1:16" x14ac:dyDescent="0.25">
      <c r="A4682" t="str">
        <f>"QMUL117"</f>
        <v>QMUL117</v>
      </c>
      <c r="B4682" t="s">
        <v>6477</v>
      </c>
      <c r="C4682">
        <v>0</v>
      </c>
      <c r="D4682" t="s">
        <v>748</v>
      </c>
      <c r="E4682">
        <v>0</v>
      </c>
      <c r="F4682" t="s">
        <v>749</v>
      </c>
      <c r="G4682" t="s">
        <v>11929</v>
      </c>
      <c r="O4682" t="s">
        <v>9724</v>
      </c>
      <c r="P4682">
        <f t="shared" si="73"/>
        <v>97</v>
      </c>
    </row>
    <row r="4683" spans="1:16" hidden="1" x14ac:dyDescent="0.25">
      <c r="A4683" t="str">
        <f>"QMUL118"</f>
        <v>QMUL118</v>
      </c>
      <c r="B4683" t="s">
        <v>11959</v>
      </c>
      <c r="C4683">
        <v>0</v>
      </c>
      <c r="D4683" t="s">
        <v>748</v>
      </c>
      <c r="E4683">
        <v>0</v>
      </c>
      <c r="F4683" t="s">
        <v>749</v>
      </c>
      <c r="G4683" t="s">
        <v>11929</v>
      </c>
      <c r="O4683" t="s">
        <v>12651</v>
      </c>
      <c r="P4683">
        <f t="shared" si="73"/>
        <v>0</v>
      </c>
    </row>
    <row r="4684" spans="1:16" hidden="1" x14ac:dyDescent="0.25">
      <c r="A4684" t="str">
        <f>"QMUL116"</f>
        <v>QMUL116</v>
      </c>
      <c r="B4684" t="s">
        <v>755</v>
      </c>
      <c r="C4684">
        <v>0</v>
      </c>
      <c r="D4684" t="s">
        <v>748</v>
      </c>
      <c r="E4684">
        <v>0</v>
      </c>
      <c r="F4684" t="s">
        <v>749</v>
      </c>
      <c r="G4684" t="s">
        <v>11929</v>
      </c>
      <c r="O4684" t="s">
        <v>12652</v>
      </c>
      <c r="P4684">
        <f t="shared" si="73"/>
        <v>0</v>
      </c>
    </row>
    <row r="4685" spans="1:16" hidden="1" x14ac:dyDescent="0.25">
      <c r="A4685" t="str">
        <f>"AMULS104"</f>
        <v>AMULS104</v>
      </c>
      <c r="B4685" t="s">
        <v>755</v>
      </c>
      <c r="C4685">
        <v>0</v>
      </c>
      <c r="D4685" t="s">
        <v>748</v>
      </c>
      <c r="E4685">
        <v>0</v>
      </c>
      <c r="F4685" t="s">
        <v>749</v>
      </c>
      <c r="O4685" t="s">
        <v>12653</v>
      </c>
      <c r="P4685">
        <f t="shared" si="73"/>
        <v>0</v>
      </c>
    </row>
    <row r="4686" spans="1:16" x14ac:dyDescent="0.25">
      <c r="A4686" t="str">
        <f>"QMUL119"</f>
        <v>QMUL119</v>
      </c>
      <c r="B4686" t="s">
        <v>11960</v>
      </c>
      <c r="C4686">
        <v>0</v>
      </c>
      <c r="D4686" t="s">
        <v>748</v>
      </c>
      <c r="E4686">
        <v>0</v>
      </c>
      <c r="F4686" t="s">
        <v>749</v>
      </c>
      <c r="G4686" t="s">
        <v>11929</v>
      </c>
      <c r="O4686" t="s">
        <v>9710</v>
      </c>
      <c r="P4686">
        <f t="shared" si="73"/>
        <v>1353</v>
      </c>
    </row>
    <row r="4687" spans="1:16" hidden="1" x14ac:dyDescent="0.25">
      <c r="A4687" t="str">
        <f>"QMUL120"</f>
        <v>QMUL120</v>
      </c>
      <c r="B4687" t="s">
        <v>11961</v>
      </c>
      <c r="C4687">
        <v>0</v>
      </c>
      <c r="D4687" t="s">
        <v>748</v>
      </c>
      <c r="E4687">
        <v>0</v>
      </c>
      <c r="F4687" t="s">
        <v>749</v>
      </c>
      <c r="G4687" t="s">
        <v>11929</v>
      </c>
      <c r="O4687" t="s">
        <v>9706</v>
      </c>
      <c r="P4687">
        <f t="shared" si="73"/>
        <v>0</v>
      </c>
    </row>
    <row r="4688" spans="1:16" hidden="1" x14ac:dyDescent="0.25">
      <c r="A4688" t="str">
        <f>"QMULS94"</f>
        <v>QMULS94</v>
      </c>
      <c r="B4688" t="s">
        <v>11962</v>
      </c>
      <c r="C4688">
        <v>0</v>
      </c>
      <c r="D4688" t="s">
        <v>748</v>
      </c>
      <c r="E4688">
        <v>0</v>
      </c>
      <c r="F4688" t="s">
        <v>749</v>
      </c>
      <c r="G4688" t="s">
        <v>11929</v>
      </c>
      <c r="O4688" t="s">
        <v>12654</v>
      </c>
      <c r="P4688">
        <f t="shared" si="73"/>
        <v>0</v>
      </c>
    </row>
    <row r="4689" spans="1:16" hidden="1" x14ac:dyDescent="0.25">
      <c r="A4689" t="str">
        <f>"AMULS67"</f>
        <v>AMULS67</v>
      </c>
      <c r="B4689" t="s">
        <v>11963</v>
      </c>
      <c r="C4689">
        <v>0</v>
      </c>
      <c r="D4689" t="s">
        <v>28</v>
      </c>
      <c r="E4689">
        <v>0</v>
      </c>
      <c r="F4689" t="s">
        <v>749</v>
      </c>
      <c r="O4689" t="s">
        <v>12655</v>
      </c>
      <c r="P4689">
        <f t="shared" si="73"/>
        <v>0</v>
      </c>
    </row>
    <row r="4690" spans="1:16" hidden="1" x14ac:dyDescent="0.25">
      <c r="A4690" t="str">
        <f>"QMULS14"</f>
        <v>QMULS14</v>
      </c>
      <c r="B4690" t="s">
        <v>17907</v>
      </c>
      <c r="C4690">
        <v>0</v>
      </c>
      <c r="D4690" t="s">
        <v>748</v>
      </c>
      <c r="E4690">
        <v>0</v>
      </c>
      <c r="F4690" t="s">
        <v>763</v>
      </c>
      <c r="G4690" t="s">
        <v>11929</v>
      </c>
      <c r="H4690" t="s">
        <v>9891</v>
      </c>
      <c r="O4690" t="s">
        <v>12656</v>
      </c>
      <c r="P4690">
        <f t="shared" si="73"/>
        <v>0</v>
      </c>
    </row>
    <row r="4691" spans="1:16" hidden="1" x14ac:dyDescent="0.25">
      <c r="A4691" t="str">
        <f>"AMULS17"</f>
        <v>AMULS17</v>
      </c>
      <c r="B4691" t="s">
        <v>17908</v>
      </c>
      <c r="C4691">
        <v>0</v>
      </c>
      <c r="D4691" t="s">
        <v>748</v>
      </c>
      <c r="E4691">
        <v>0</v>
      </c>
      <c r="F4691" t="s">
        <v>763</v>
      </c>
      <c r="G4691" t="s">
        <v>11929</v>
      </c>
      <c r="H4691" t="s">
        <v>9891</v>
      </c>
      <c r="O4691" t="s">
        <v>12657</v>
      </c>
      <c r="P4691">
        <f t="shared" si="73"/>
        <v>0</v>
      </c>
    </row>
    <row r="4692" spans="1:16" x14ac:dyDescent="0.25">
      <c r="A4692" t="str">
        <f>"QMULS15"</f>
        <v>QMULS15</v>
      </c>
      <c r="B4692" t="s">
        <v>17908</v>
      </c>
      <c r="C4692">
        <v>0</v>
      </c>
      <c r="D4692" t="s">
        <v>748</v>
      </c>
      <c r="E4692">
        <v>0</v>
      </c>
      <c r="F4692" t="s">
        <v>763</v>
      </c>
      <c r="G4692" t="s">
        <v>11929</v>
      </c>
      <c r="H4692" t="s">
        <v>9891</v>
      </c>
      <c r="O4692" t="s">
        <v>8054</v>
      </c>
      <c r="P4692">
        <f t="shared" si="73"/>
        <v>36</v>
      </c>
    </row>
    <row r="4693" spans="1:16" x14ac:dyDescent="0.25">
      <c r="A4693" t="str">
        <f>"AMULS11"</f>
        <v>AMULS11</v>
      </c>
      <c r="B4693" t="s">
        <v>17909</v>
      </c>
      <c r="C4693">
        <v>0</v>
      </c>
      <c r="D4693" t="s">
        <v>748</v>
      </c>
      <c r="E4693">
        <v>0</v>
      </c>
      <c r="F4693" t="s">
        <v>763</v>
      </c>
      <c r="G4693" t="s">
        <v>11929</v>
      </c>
      <c r="H4693" t="s">
        <v>9891</v>
      </c>
      <c r="O4693" t="s">
        <v>9718</v>
      </c>
      <c r="P4693">
        <f t="shared" si="73"/>
        <v>254</v>
      </c>
    </row>
    <row r="4694" spans="1:16" hidden="1" x14ac:dyDescent="0.25">
      <c r="A4694" t="str">
        <f>"QMULS12"</f>
        <v>QMULS12</v>
      </c>
      <c r="B4694" t="s">
        <v>17909</v>
      </c>
      <c r="C4694">
        <v>0</v>
      </c>
      <c r="D4694" t="s">
        <v>748</v>
      </c>
      <c r="E4694">
        <v>0</v>
      </c>
      <c r="F4694" t="s">
        <v>763</v>
      </c>
      <c r="G4694" t="s">
        <v>11929</v>
      </c>
      <c r="H4694" t="s">
        <v>9891</v>
      </c>
      <c r="O4694" t="s">
        <v>12658</v>
      </c>
      <c r="P4694">
        <f t="shared" si="73"/>
        <v>0</v>
      </c>
    </row>
    <row r="4695" spans="1:16" hidden="1" x14ac:dyDescent="0.25">
      <c r="A4695" t="str">
        <f>"AMULS14"</f>
        <v>AMULS14</v>
      </c>
      <c r="B4695" t="s">
        <v>17910</v>
      </c>
      <c r="C4695">
        <v>0</v>
      </c>
      <c r="D4695" t="s">
        <v>748</v>
      </c>
      <c r="E4695">
        <v>0</v>
      </c>
      <c r="F4695" t="s">
        <v>763</v>
      </c>
      <c r="G4695" t="s">
        <v>11929</v>
      </c>
      <c r="H4695" t="s">
        <v>9891</v>
      </c>
      <c r="O4695" t="s">
        <v>12659</v>
      </c>
      <c r="P4695">
        <f t="shared" si="73"/>
        <v>0</v>
      </c>
    </row>
    <row r="4696" spans="1:16" hidden="1" x14ac:dyDescent="0.25">
      <c r="A4696" t="str">
        <f>"QMULS13"</f>
        <v>QMULS13</v>
      </c>
      <c r="B4696" t="s">
        <v>17910</v>
      </c>
      <c r="C4696">
        <v>0</v>
      </c>
      <c r="D4696" t="s">
        <v>748</v>
      </c>
      <c r="E4696">
        <v>0</v>
      </c>
      <c r="F4696" t="s">
        <v>763</v>
      </c>
      <c r="G4696" t="s">
        <v>11929</v>
      </c>
      <c r="H4696" t="s">
        <v>9891</v>
      </c>
      <c r="O4696" t="s">
        <v>12660</v>
      </c>
      <c r="P4696">
        <f t="shared" si="73"/>
        <v>0</v>
      </c>
    </row>
    <row r="4697" spans="1:16" hidden="1" x14ac:dyDescent="0.25">
      <c r="A4697" t="str">
        <f>"QMULS16"</f>
        <v>QMULS16</v>
      </c>
      <c r="B4697" t="s">
        <v>17911</v>
      </c>
      <c r="C4697">
        <v>0</v>
      </c>
      <c r="D4697" t="s">
        <v>748</v>
      </c>
      <c r="E4697">
        <v>0</v>
      </c>
      <c r="F4697" t="s">
        <v>763</v>
      </c>
      <c r="G4697" t="s">
        <v>11929</v>
      </c>
      <c r="H4697" t="s">
        <v>9891</v>
      </c>
      <c r="O4697" t="s">
        <v>9714</v>
      </c>
      <c r="P4697">
        <f t="shared" si="73"/>
        <v>0</v>
      </c>
    </row>
    <row r="4698" spans="1:16" x14ac:dyDescent="0.25">
      <c r="A4698" t="str">
        <f>"QMULS17"</f>
        <v>QMULS17</v>
      </c>
      <c r="B4698" t="s">
        <v>17912</v>
      </c>
      <c r="C4698">
        <v>0</v>
      </c>
      <c r="D4698" t="s">
        <v>748</v>
      </c>
      <c r="E4698">
        <v>0</v>
      </c>
      <c r="F4698" t="s">
        <v>763</v>
      </c>
      <c r="G4698" t="s">
        <v>11929</v>
      </c>
      <c r="H4698" t="s">
        <v>9891</v>
      </c>
      <c r="O4698" t="s">
        <v>9708</v>
      </c>
      <c r="P4698">
        <f t="shared" si="73"/>
        <v>101</v>
      </c>
    </row>
    <row r="4699" spans="1:16" x14ac:dyDescent="0.25">
      <c r="A4699" t="str">
        <f>"AMULS53"</f>
        <v>AMULS53</v>
      </c>
      <c r="B4699" t="s">
        <v>790</v>
      </c>
      <c r="C4699">
        <v>2</v>
      </c>
      <c r="D4699" t="s">
        <v>28</v>
      </c>
      <c r="E4699">
        <v>2</v>
      </c>
      <c r="F4699" t="s">
        <v>782</v>
      </c>
      <c r="G4699" t="s">
        <v>11929</v>
      </c>
      <c r="O4699" t="s">
        <v>9722</v>
      </c>
      <c r="P4699">
        <f t="shared" si="73"/>
        <v>166</v>
      </c>
    </row>
    <row r="4700" spans="1:16" x14ac:dyDescent="0.25">
      <c r="A4700" t="str">
        <f>"AMULT01"</f>
        <v>AMULT01</v>
      </c>
      <c r="B4700" t="s">
        <v>11964</v>
      </c>
      <c r="C4700">
        <v>0</v>
      </c>
      <c r="D4700" t="s">
        <v>16</v>
      </c>
      <c r="E4700">
        <v>0</v>
      </c>
      <c r="F4700" t="s">
        <v>879</v>
      </c>
      <c r="O4700" t="s">
        <v>8058</v>
      </c>
      <c r="P4700">
        <f t="shared" si="73"/>
        <v>507</v>
      </c>
    </row>
    <row r="4701" spans="1:16" x14ac:dyDescent="0.25">
      <c r="A4701" t="str">
        <f>"QMULT02"</f>
        <v>QMULT02</v>
      </c>
      <c r="B4701" t="s">
        <v>11965</v>
      </c>
      <c r="C4701">
        <v>0</v>
      </c>
      <c r="D4701" t="s">
        <v>41</v>
      </c>
      <c r="E4701">
        <v>0</v>
      </c>
      <c r="F4701" t="s">
        <v>1586</v>
      </c>
      <c r="O4701" t="s">
        <v>9703</v>
      </c>
      <c r="P4701">
        <f t="shared" si="73"/>
        <v>921</v>
      </c>
    </row>
    <row r="4702" spans="1:16" x14ac:dyDescent="0.25">
      <c r="A4702" t="str">
        <f>"QMULT01"</f>
        <v>QMULT01</v>
      </c>
      <c r="B4702" t="s">
        <v>11966</v>
      </c>
      <c r="C4702">
        <v>0</v>
      </c>
      <c r="D4702" t="s">
        <v>41</v>
      </c>
      <c r="E4702">
        <v>0</v>
      </c>
      <c r="F4702" t="s">
        <v>1586</v>
      </c>
      <c r="O4702" t="s">
        <v>14073</v>
      </c>
      <c r="P4702">
        <f t="shared" si="73"/>
        <v>3569</v>
      </c>
    </row>
    <row r="4703" spans="1:16" x14ac:dyDescent="0.25">
      <c r="A4703" t="str">
        <f>"AMULT04"</f>
        <v>AMULT04</v>
      </c>
      <c r="B4703" t="s">
        <v>11966</v>
      </c>
      <c r="C4703">
        <v>0</v>
      </c>
      <c r="D4703" t="s">
        <v>41</v>
      </c>
      <c r="E4703">
        <v>0</v>
      </c>
      <c r="F4703" t="s">
        <v>9995</v>
      </c>
      <c r="O4703" t="s">
        <v>14074</v>
      </c>
      <c r="P4703">
        <f t="shared" si="73"/>
        <v>1365</v>
      </c>
    </row>
    <row r="4704" spans="1:16" hidden="1" x14ac:dyDescent="0.25">
      <c r="A4704" t="str">
        <f>"AMULT02"</f>
        <v>AMULT02</v>
      </c>
      <c r="B4704" t="s">
        <v>11967</v>
      </c>
      <c r="C4704">
        <v>0</v>
      </c>
      <c r="D4704" t="s">
        <v>16</v>
      </c>
      <c r="E4704">
        <v>0</v>
      </c>
      <c r="F4704" t="s">
        <v>879</v>
      </c>
      <c r="O4704" t="s">
        <v>18062</v>
      </c>
      <c r="P4704">
        <f t="shared" si="73"/>
        <v>0</v>
      </c>
    </row>
    <row r="4705" spans="1:16" x14ac:dyDescent="0.25">
      <c r="A4705" t="str">
        <f>"QMULT03"</f>
        <v>QMULT03</v>
      </c>
      <c r="B4705" t="s">
        <v>11968</v>
      </c>
      <c r="C4705">
        <v>0</v>
      </c>
      <c r="D4705" t="s">
        <v>41</v>
      </c>
      <c r="E4705">
        <v>0</v>
      </c>
      <c r="F4705" t="s">
        <v>1586</v>
      </c>
      <c r="O4705" t="s">
        <v>14077</v>
      </c>
      <c r="P4705">
        <f t="shared" si="73"/>
        <v>433</v>
      </c>
    </row>
    <row r="4706" spans="1:16" x14ac:dyDescent="0.25">
      <c r="A4706" t="str">
        <f>"AMULT03"</f>
        <v>AMULT03</v>
      </c>
      <c r="B4706" t="s">
        <v>11969</v>
      </c>
      <c r="C4706">
        <v>0</v>
      </c>
      <c r="D4706" t="s">
        <v>28</v>
      </c>
      <c r="E4706">
        <v>0</v>
      </c>
      <c r="F4706" t="s">
        <v>879</v>
      </c>
      <c r="O4706" t="s">
        <v>14076</v>
      </c>
      <c r="P4706">
        <f t="shared" si="73"/>
        <v>2182</v>
      </c>
    </row>
    <row r="4707" spans="1:16" x14ac:dyDescent="0.25">
      <c r="A4707" t="str">
        <f>"QMUPX01"</f>
        <v>QMUPX01</v>
      </c>
      <c r="B4707" t="s">
        <v>11970</v>
      </c>
      <c r="C4707">
        <v>0</v>
      </c>
      <c r="D4707" t="s">
        <v>16</v>
      </c>
      <c r="E4707">
        <v>0</v>
      </c>
      <c r="F4707" t="s">
        <v>317</v>
      </c>
      <c r="G4707" t="s">
        <v>10019</v>
      </c>
      <c r="O4707" t="s">
        <v>14075</v>
      </c>
      <c r="P4707">
        <f t="shared" si="73"/>
        <v>5507</v>
      </c>
    </row>
    <row r="4708" spans="1:16" hidden="1" x14ac:dyDescent="0.25">
      <c r="A4708" t="str">
        <f>"QMUPX04"</f>
        <v>QMUPX04</v>
      </c>
      <c r="B4708" t="s">
        <v>6595</v>
      </c>
      <c r="C4708">
        <v>2684</v>
      </c>
      <c r="D4708" t="s">
        <v>16</v>
      </c>
      <c r="E4708">
        <v>134</v>
      </c>
      <c r="F4708" t="s">
        <v>317</v>
      </c>
      <c r="G4708" t="s">
        <v>10019</v>
      </c>
      <c r="O4708" t="s">
        <v>12663</v>
      </c>
      <c r="P4708">
        <f t="shared" si="73"/>
        <v>0</v>
      </c>
    </row>
    <row r="4709" spans="1:16" hidden="1" x14ac:dyDescent="0.25">
      <c r="A4709" t="str">
        <f>"QMUPX03"</f>
        <v>QMUPX03</v>
      </c>
      <c r="B4709" t="s">
        <v>6592</v>
      </c>
      <c r="C4709">
        <v>0</v>
      </c>
      <c r="D4709" t="s">
        <v>1367</v>
      </c>
      <c r="E4709">
        <v>0</v>
      </c>
      <c r="F4709" t="s">
        <v>317</v>
      </c>
      <c r="G4709" t="s">
        <v>10019</v>
      </c>
      <c r="O4709" t="s">
        <v>8085</v>
      </c>
      <c r="P4709">
        <f t="shared" si="73"/>
        <v>0</v>
      </c>
    </row>
    <row r="4710" spans="1:16" hidden="1" x14ac:dyDescent="0.25">
      <c r="A4710" t="str">
        <f>"QMUPX06"</f>
        <v>QMUPX06</v>
      </c>
      <c r="B4710" t="s">
        <v>6599</v>
      </c>
      <c r="C4710">
        <v>0</v>
      </c>
      <c r="D4710" t="s">
        <v>1367</v>
      </c>
      <c r="E4710">
        <v>0</v>
      </c>
      <c r="F4710" t="s">
        <v>317</v>
      </c>
      <c r="G4710" t="s">
        <v>10019</v>
      </c>
      <c r="O4710" t="s">
        <v>12666</v>
      </c>
      <c r="P4710">
        <f t="shared" si="73"/>
        <v>0</v>
      </c>
    </row>
    <row r="4711" spans="1:16" hidden="1" x14ac:dyDescent="0.25">
      <c r="A4711" t="str">
        <f>"QMUPX02"</f>
        <v>QMUPX02</v>
      </c>
      <c r="B4711" t="s">
        <v>11971</v>
      </c>
      <c r="C4711">
        <v>0</v>
      </c>
      <c r="D4711" t="s">
        <v>379</v>
      </c>
      <c r="E4711">
        <v>0</v>
      </c>
      <c r="F4711" t="s">
        <v>317</v>
      </c>
      <c r="G4711" t="s">
        <v>10019</v>
      </c>
      <c r="O4711" t="s">
        <v>12667</v>
      </c>
      <c r="P4711">
        <f t="shared" si="73"/>
        <v>0</v>
      </c>
    </row>
    <row r="4712" spans="1:16" hidden="1" x14ac:dyDescent="0.25">
      <c r="A4712" t="str">
        <f>"QMUPX05"</f>
        <v>QMUPX05</v>
      </c>
      <c r="B4712" t="s">
        <v>6597</v>
      </c>
      <c r="C4712">
        <v>624</v>
      </c>
      <c r="D4712" t="s">
        <v>379</v>
      </c>
      <c r="E4712">
        <v>156</v>
      </c>
      <c r="F4712" t="s">
        <v>317</v>
      </c>
      <c r="G4712" t="s">
        <v>10019</v>
      </c>
      <c r="O4712" t="s">
        <v>12668</v>
      </c>
      <c r="P4712">
        <f t="shared" si="73"/>
        <v>0</v>
      </c>
    </row>
    <row r="4713" spans="1:16" hidden="1" x14ac:dyDescent="0.25">
      <c r="A4713" t="str">
        <f>"QMURY01"</f>
        <v>QMURY01</v>
      </c>
      <c r="B4713" t="s">
        <v>6601</v>
      </c>
      <c r="C4713">
        <v>40</v>
      </c>
      <c r="D4713" t="s">
        <v>28</v>
      </c>
      <c r="E4713">
        <v>40</v>
      </c>
      <c r="F4713" t="s">
        <v>497</v>
      </c>
      <c r="O4713" t="s">
        <v>12669</v>
      </c>
      <c r="P4713">
        <f t="shared" si="73"/>
        <v>0</v>
      </c>
    </row>
    <row r="4714" spans="1:16" hidden="1" x14ac:dyDescent="0.25">
      <c r="A4714" t="str">
        <f>"AMUSU01"</f>
        <v>AMUSU01</v>
      </c>
      <c r="B4714" t="s">
        <v>811</v>
      </c>
      <c r="C4714">
        <v>0</v>
      </c>
      <c r="D4714" t="s">
        <v>16</v>
      </c>
      <c r="E4714">
        <v>0</v>
      </c>
      <c r="O4714" t="s">
        <v>12670</v>
      </c>
      <c r="P4714">
        <f t="shared" si="73"/>
        <v>0</v>
      </c>
    </row>
    <row r="4715" spans="1:16" hidden="1" x14ac:dyDescent="0.25">
      <c r="A4715" t="str">
        <f>"AMUTU01"</f>
        <v>AMUTU01</v>
      </c>
      <c r="B4715" t="s">
        <v>13935</v>
      </c>
      <c r="C4715">
        <v>0</v>
      </c>
      <c r="D4715" t="s">
        <v>28</v>
      </c>
      <c r="E4715">
        <v>0</v>
      </c>
      <c r="F4715" t="s">
        <v>2463</v>
      </c>
      <c r="G4715" t="s">
        <v>11972</v>
      </c>
      <c r="H4715" t="s">
        <v>9871</v>
      </c>
      <c r="O4715" t="s">
        <v>12671</v>
      </c>
      <c r="P4715">
        <f t="shared" si="73"/>
        <v>0</v>
      </c>
    </row>
    <row r="4716" spans="1:16" hidden="1" x14ac:dyDescent="0.25">
      <c r="A4716" t="str">
        <f>"QMUTU01"</f>
        <v>QMUTU01</v>
      </c>
      <c r="B4716" t="s">
        <v>13935</v>
      </c>
      <c r="C4716">
        <v>8685</v>
      </c>
      <c r="D4716" t="s">
        <v>41</v>
      </c>
      <c r="E4716">
        <v>86</v>
      </c>
      <c r="F4716" t="s">
        <v>2463</v>
      </c>
      <c r="G4716" t="s">
        <v>11973</v>
      </c>
      <c r="H4716" t="s">
        <v>9871</v>
      </c>
      <c r="O4716" t="s">
        <v>12672</v>
      </c>
      <c r="P4716">
        <f t="shared" si="73"/>
        <v>0</v>
      </c>
    </row>
    <row r="4717" spans="1:16" hidden="1" x14ac:dyDescent="0.25">
      <c r="A4717" t="str">
        <f>"AMUTU02"</f>
        <v>AMUTU02</v>
      </c>
      <c r="B4717" t="s">
        <v>13936</v>
      </c>
      <c r="C4717">
        <v>0</v>
      </c>
      <c r="D4717" t="s">
        <v>28</v>
      </c>
      <c r="E4717">
        <v>0</v>
      </c>
      <c r="O4717" t="s">
        <v>8096</v>
      </c>
      <c r="P4717">
        <f t="shared" si="73"/>
        <v>0</v>
      </c>
    </row>
    <row r="4718" spans="1:16" x14ac:dyDescent="0.25">
      <c r="A4718" t="str">
        <f>"QMUTU02"</f>
        <v>QMUTU02</v>
      </c>
      <c r="B4718" t="s">
        <v>13936</v>
      </c>
      <c r="C4718">
        <v>2435</v>
      </c>
      <c r="D4718" t="s">
        <v>41</v>
      </c>
      <c r="E4718">
        <v>60</v>
      </c>
      <c r="F4718" t="s">
        <v>2463</v>
      </c>
      <c r="G4718" t="s">
        <v>11972</v>
      </c>
      <c r="H4718" t="s">
        <v>9871</v>
      </c>
      <c r="O4718" t="s">
        <v>14078</v>
      </c>
      <c r="P4718">
        <f t="shared" si="73"/>
        <v>696</v>
      </c>
    </row>
    <row r="4719" spans="1:16" hidden="1" x14ac:dyDescent="0.25">
      <c r="A4719" t="str">
        <f>"QMUTU03"</f>
        <v>QMUTU03</v>
      </c>
      <c r="B4719" t="s">
        <v>17913</v>
      </c>
      <c r="C4719">
        <v>0</v>
      </c>
      <c r="D4719" t="s">
        <v>41</v>
      </c>
      <c r="E4719">
        <v>0</v>
      </c>
      <c r="F4719" t="s">
        <v>2463</v>
      </c>
      <c r="G4719" t="s">
        <v>11972</v>
      </c>
      <c r="H4719" t="s">
        <v>9871</v>
      </c>
      <c r="O4719" t="s">
        <v>12673</v>
      </c>
      <c r="P4719">
        <f t="shared" si="73"/>
        <v>0</v>
      </c>
    </row>
    <row r="4720" spans="1:16" hidden="1" x14ac:dyDescent="0.25">
      <c r="A4720" t="str">
        <f>"ANPK105"</f>
        <v>ANPK105</v>
      </c>
      <c r="B4720" t="s">
        <v>11974</v>
      </c>
      <c r="C4720">
        <v>0</v>
      </c>
      <c r="D4720" t="s">
        <v>843</v>
      </c>
      <c r="E4720">
        <v>0</v>
      </c>
      <c r="F4720" t="s">
        <v>6754</v>
      </c>
      <c r="O4720" t="s">
        <v>12674</v>
      </c>
      <c r="P4720">
        <f t="shared" si="73"/>
        <v>0</v>
      </c>
    </row>
    <row r="4721" spans="1:16" hidden="1" x14ac:dyDescent="0.25">
      <c r="A4721" t="str">
        <f>"ANPK108"</f>
        <v>ANPK108</v>
      </c>
      <c r="B4721" t="s">
        <v>11975</v>
      </c>
      <c r="C4721">
        <v>0</v>
      </c>
      <c r="D4721" t="s">
        <v>843</v>
      </c>
      <c r="E4721">
        <v>0</v>
      </c>
      <c r="F4721" t="s">
        <v>6754</v>
      </c>
      <c r="O4721" t="s">
        <v>12675</v>
      </c>
      <c r="P4721">
        <f t="shared" si="73"/>
        <v>0</v>
      </c>
    </row>
    <row r="4722" spans="1:16" hidden="1" x14ac:dyDescent="0.25">
      <c r="A4722" t="str">
        <f>"QNPKM12"</f>
        <v>QNPKM12</v>
      </c>
      <c r="B4722" t="s">
        <v>6767</v>
      </c>
      <c r="C4722">
        <v>0</v>
      </c>
      <c r="D4722" t="s">
        <v>843</v>
      </c>
      <c r="E4722">
        <v>0</v>
      </c>
      <c r="F4722" t="s">
        <v>6754</v>
      </c>
      <c r="O4722" t="s">
        <v>12676</v>
      </c>
      <c r="P4722">
        <f t="shared" si="73"/>
        <v>0</v>
      </c>
    </row>
    <row r="4723" spans="1:16" hidden="1" x14ac:dyDescent="0.25">
      <c r="A4723" t="str">
        <f>"ANPKM06"</f>
        <v>ANPKM06</v>
      </c>
      <c r="B4723" t="s">
        <v>11976</v>
      </c>
      <c r="C4723">
        <v>0</v>
      </c>
      <c r="D4723" t="s">
        <v>843</v>
      </c>
      <c r="E4723">
        <v>0</v>
      </c>
      <c r="F4723" t="s">
        <v>6754</v>
      </c>
      <c r="O4723" t="s">
        <v>12677</v>
      </c>
      <c r="P4723">
        <f t="shared" si="73"/>
        <v>0</v>
      </c>
    </row>
    <row r="4724" spans="1:16" hidden="1" x14ac:dyDescent="0.25">
      <c r="A4724" t="str">
        <f>"QNPKM14"</f>
        <v>QNPKM14</v>
      </c>
      <c r="B4724" t="s">
        <v>6774</v>
      </c>
      <c r="C4724">
        <v>0</v>
      </c>
      <c r="D4724" t="s">
        <v>843</v>
      </c>
      <c r="E4724">
        <v>0</v>
      </c>
      <c r="F4724" t="s">
        <v>656</v>
      </c>
      <c r="G4724" t="s">
        <v>844</v>
      </c>
      <c r="O4724" t="s">
        <v>8098</v>
      </c>
      <c r="P4724">
        <f t="shared" si="73"/>
        <v>0</v>
      </c>
    </row>
    <row r="4725" spans="1:16" hidden="1" x14ac:dyDescent="0.25">
      <c r="A4725" t="str">
        <f>"QNPK111"</f>
        <v>QNPK111</v>
      </c>
      <c r="B4725" t="s">
        <v>11977</v>
      </c>
      <c r="C4725">
        <v>0</v>
      </c>
      <c r="D4725" t="s">
        <v>41</v>
      </c>
      <c r="E4725">
        <v>0</v>
      </c>
      <c r="F4725" t="s">
        <v>1029</v>
      </c>
      <c r="G4725" t="s">
        <v>844</v>
      </c>
      <c r="O4725" t="s">
        <v>12678</v>
      </c>
      <c r="P4725">
        <f t="shared" si="73"/>
        <v>0</v>
      </c>
    </row>
    <row r="4726" spans="1:16" hidden="1" x14ac:dyDescent="0.25">
      <c r="A4726" t="str">
        <f>"QNPKA03"</f>
        <v>QNPKA03</v>
      </c>
      <c r="B4726" t="s">
        <v>11978</v>
      </c>
      <c r="C4726">
        <v>0</v>
      </c>
      <c r="D4726" t="s">
        <v>28</v>
      </c>
      <c r="E4726">
        <v>0</v>
      </c>
      <c r="F4726" t="s">
        <v>11131</v>
      </c>
      <c r="O4726" t="s">
        <v>12679</v>
      </c>
      <c r="P4726">
        <f t="shared" si="73"/>
        <v>0</v>
      </c>
    </row>
    <row r="4727" spans="1:16" hidden="1" x14ac:dyDescent="0.25">
      <c r="A4727" t="str">
        <f>"QNPKA02"</f>
        <v>QNPKA02</v>
      </c>
      <c r="B4727" t="s">
        <v>11979</v>
      </c>
      <c r="C4727">
        <v>0</v>
      </c>
      <c r="D4727" t="s">
        <v>843</v>
      </c>
      <c r="E4727">
        <v>0</v>
      </c>
      <c r="F4727" t="s">
        <v>11131</v>
      </c>
      <c r="O4727" t="s">
        <v>12680</v>
      </c>
      <c r="P4727">
        <f t="shared" si="73"/>
        <v>0</v>
      </c>
    </row>
    <row r="4728" spans="1:16" hidden="1" x14ac:dyDescent="0.25">
      <c r="A4728" t="str">
        <f>"QNPKC13"</f>
        <v>QNPKC13</v>
      </c>
      <c r="B4728" t="s">
        <v>6756</v>
      </c>
      <c r="C4728">
        <v>0</v>
      </c>
      <c r="D4728" t="s">
        <v>843</v>
      </c>
      <c r="E4728">
        <v>0</v>
      </c>
      <c r="F4728" t="s">
        <v>656</v>
      </c>
      <c r="G4728" t="s">
        <v>844</v>
      </c>
      <c r="O4728" t="s">
        <v>12681</v>
      </c>
      <c r="P4728">
        <f t="shared" si="73"/>
        <v>0</v>
      </c>
    </row>
    <row r="4729" spans="1:16" hidden="1" x14ac:dyDescent="0.25">
      <c r="A4729" t="str">
        <f>"QNPKR06"</f>
        <v>QNPKR06</v>
      </c>
      <c r="B4729" t="s">
        <v>6793</v>
      </c>
      <c r="C4729">
        <v>0</v>
      </c>
      <c r="D4729" t="s">
        <v>41</v>
      </c>
      <c r="E4729">
        <v>0</v>
      </c>
      <c r="F4729" t="s">
        <v>656</v>
      </c>
      <c r="O4729" t="s">
        <v>12682</v>
      </c>
      <c r="P4729">
        <f t="shared" si="73"/>
        <v>0</v>
      </c>
    </row>
    <row r="4730" spans="1:16" hidden="1" x14ac:dyDescent="0.25">
      <c r="A4730" t="str">
        <f>"QNPKR07"</f>
        <v>QNPKR07</v>
      </c>
      <c r="B4730" t="s">
        <v>6795</v>
      </c>
      <c r="C4730">
        <v>0</v>
      </c>
      <c r="D4730" t="s">
        <v>41</v>
      </c>
      <c r="E4730">
        <v>0</v>
      </c>
      <c r="F4730" t="s">
        <v>656</v>
      </c>
      <c r="O4730" t="s">
        <v>12683</v>
      </c>
      <c r="P4730">
        <f t="shared" si="73"/>
        <v>0</v>
      </c>
    </row>
    <row r="4731" spans="1:16" hidden="1" x14ac:dyDescent="0.25">
      <c r="A4731" t="str">
        <f>"QNPKR05"</f>
        <v>QNPKR05</v>
      </c>
      <c r="B4731" t="s">
        <v>6790</v>
      </c>
      <c r="C4731">
        <v>0</v>
      </c>
      <c r="D4731" t="s">
        <v>843</v>
      </c>
      <c r="E4731">
        <v>0</v>
      </c>
      <c r="F4731" t="s">
        <v>656</v>
      </c>
      <c r="O4731" t="s">
        <v>12684</v>
      </c>
      <c r="P4731">
        <f t="shared" si="73"/>
        <v>0</v>
      </c>
    </row>
    <row r="4732" spans="1:16" hidden="1" x14ac:dyDescent="0.25">
      <c r="A4732" t="str">
        <f>"QNPK103"</f>
        <v>QNPK103</v>
      </c>
      <c r="B4732" t="s">
        <v>11980</v>
      </c>
      <c r="C4732">
        <v>0</v>
      </c>
      <c r="D4732" t="s">
        <v>41</v>
      </c>
      <c r="E4732">
        <v>0</v>
      </c>
      <c r="F4732" t="s">
        <v>656</v>
      </c>
      <c r="G4732" t="s">
        <v>844</v>
      </c>
      <c r="O4732" t="s">
        <v>12685</v>
      </c>
      <c r="P4732">
        <f t="shared" si="73"/>
        <v>0</v>
      </c>
    </row>
    <row r="4733" spans="1:16" hidden="1" x14ac:dyDescent="0.25">
      <c r="A4733" t="str">
        <f>"QNPK101"</f>
        <v>QNPK101</v>
      </c>
      <c r="B4733" t="s">
        <v>11981</v>
      </c>
      <c r="C4733">
        <v>0</v>
      </c>
      <c r="D4733" t="s">
        <v>843</v>
      </c>
      <c r="E4733">
        <v>0</v>
      </c>
      <c r="F4733" t="s">
        <v>656</v>
      </c>
      <c r="G4733" t="s">
        <v>844</v>
      </c>
      <c r="O4733" t="s">
        <v>12686</v>
      </c>
      <c r="P4733">
        <f t="shared" si="73"/>
        <v>0</v>
      </c>
    </row>
    <row r="4734" spans="1:16" hidden="1" x14ac:dyDescent="0.25">
      <c r="A4734" t="str">
        <f>"QNPK104"</f>
        <v>QNPK104</v>
      </c>
      <c r="B4734" t="s">
        <v>11982</v>
      </c>
      <c r="C4734">
        <v>0</v>
      </c>
      <c r="D4734" t="s">
        <v>41</v>
      </c>
      <c r="E4734">
        <v>0</v>
      </c>
      <c r="F4734" t="s">
        <v>656</v>
      </c>
      <c r="G4734" t="s">
        <v>844</v>
      </c>
      <c r="O4734" t="s">
        <v>12687</v>
      </c>
      <c r="P4734">
        <f t="shared" si="73"/>
        <v>0</v>
      </c>
    </row>
    <row r="4735" spans="1:16" x14ac:dyDescent="0.25">
      <c r="A4735" t="str">
        <f>"QNPK102"</f>
        <v>QNPK102</v>
      </c>
      <c r="B4735" t="s">
        <v>11983</v>
      </c>
      <c r="C4735">
        <v>0</v>
      </c>
      <c r="D4735" t="s">
        <v>843</v>
      </c>
      <c r="E4735">
        <v>0</v>
      </c>
      <c r="F4735" t="s">
        <v>656</v>
      </c>
      <c r="O4735" t="s">
        <v>14079</v>
      </c>
      <c r="P4735">
        <f t="shared" si="73"/>
        <v>1791</v>
      </c>
    </row>
    <row r="4736" spans="1:16" hidden="1" x14ac:dyDescent="0.25">
      <c r="A4736" t="str">
        <f>"QNPK118"</f>
        <v>QNPK118</v>
      </c>
      <c r="B4736" t="s">
        <v>11984</v>
      </c>
      <c r="C4736">
        <v>0</v>
      </c>
      <c r="D4736" t="s">
        <v>843</v>
      </c>
      <c r="E4736">
        <v>0</v>
      </c>
      <c r="F4736" t="s">
        <v>11736</v>
      </c>
      <c r="G4736" t="s">
        <v>844</v>
      </c>
      <c r="O4736" t="s">
        <v>12688</v>
      </c>
      <c r="P4736">
        <f t="shared" si="73"/>
        <v>0</v>
      </c>
    </row>
    <row r="4737" spans="1:16" hidden="1" x14ac:dyDescent="0.25">
      <c r="A4737" t="str">
        <f>"ANPK103"</f>
        <v>ANPK103</v>
      </c>
      <c r="B4737" t="s">
        <v>11985</v>
      </c>
      <c r="C4737">
        <v>0</v>
      </c>
      <c r="D4737" t="s">
        <v>843</v>
      </c>
      <c r="E4737">
        <v>0</v>
      </c>
      <c r="F4737" t="s">
        <v>11736</v>
      </c>
      <c r="G4737" t="s">
        <v>844</v>
      </c>
      <c r="O4737" t="s">
        <v>1708</v>
      </c>
      <c r="P4737">
        <f t="shared" si="73"/>
        <v>0</v>
      </c>
    </row>
    <row r="4738" spans="1:16" hidden="1" x14ac:dyDescent="0.25">
      <c r="A4738" t="str">
        <f>"QNPK113"</f>
        <v>QNPK113</v>
      </c>
      <c r="B4738" t="s">
        <v>11985</v>
      </c>
      <c r="C4738">
        <v>0</v>
      </c>
      <c r="D4738" t="s">
        <v>843</v>
      </c>
      <c r="E4738">
        <v>0</v>
      </c>
      <c r="F4738" t="s">
        <v>11736</v>
      </c>
      <c r="G4738" t="s">
        <v>844</v>
      </c>
      <c r="O4738" t="s">
        <v>12689</v>
      </c>
      <c r="P4738">
        <f t="shared" si="73"/>
        <v>0</v>
      </c>
    </row>
    <row r="4739" spans="1:16" hidden="1" x14ac:dyDescent="0.25">
      <c r="A4739" t="str">
        <f>"QNPK117"</f>
        <v>QNPK117</v>
      </c>
      <c r="B4739" t="s">
        <v>11986</v>
      </c>
      <c r="C4739">
        <v>0</v>
      </c>
      <c r="D4739" t="s">
        <v>41</v>
      </c>
      <c r="E4739">
        <v>0</v>
      </c>
      <c r="F4739" t="s">
        <v>11736</v>
      </c>
      <c r="G4739" t="s">
        <v>844</v>
      </c>
      <c r="O4739" t="s">
        <v>12690</v>
      </c>
      <c r="P4739">
        <f t="shared" ref="P4739:P4802" si="74">SUMIFS($C$2:$C$7959,$B$2:$B$7959,O4739)</f>
        <v>0</v>
      </c>
    </row>
    <row r="4740" spans="1:16" hidden="1" x14ac:dyDescent="0.25">
      <c r="A4740" t="str">
        <f>"ANPK111"</f>
        <v>ANPK111</v>
      </c>
      <c r="B4740" t="s">
        <v>11987</v>
      </c>
      <c r="C4740">
        <v>0</v>
      </c>
      <c r="D4740" t="s">
        <v>843</v>
      </c>
      <c r="E4740">
        <v>0</v>
      </c>
      <c r="F4740" t="s">
        <v>11736</v>
      </c>
      <c r="G4740" t="s">
        <v>844</v>
      </c>
      <c r="O4740" t="s">
        <v>12691</v>
      </c>
      <c r="P4740">
        <f t="shared" si="74"/>
        <v>0</v>
      </c>
    </row>
    <row r="4741" spans="1:16" hidden="1" x14ac:dyDescent="0.25">
      <c r="A4741" t="str">
        <f>"QNPK122"</f>
        <v>QNPK122</v>
      </c>
      <c r="B4741" t="s">
        <v>11987</v>
      </c>
      <c r="C4741">
        <v>0</v>
      </c>
      <c r="D4741" t="s">
        <v>843</v>
      </c>
      <c r="E4741">
        <v>0</v>
      </c>
      <c r="F4741" t="s">
        <v>11736</v>
      </c>
      <c r="G4741" t="s">
        <v>844</v>
      </c>
      <c r="O4741" t="s">
        <v>12692</v>
      </c>
      <c r="P4741">
        <f t="shared" si="74"/>
        <v>0</v>
      </c>
    </row>
    <row r="4742" spans="1:16" hidden="1" x14ac:dyDescent="0.25">
      <c r="A4742" t="str">
        <f>"QNPK112"</f>
        <v>QNPK112</v>
      </c>
      <c r="B4742" t="s">
        <v>11988</v>
      </c>
      <c r="C4742">
        <v>0</v>
      </c>
      <c r="D4742" t="s">
        <v>843</v>
      </c>
      <c r="E4742">
        <v>0</v>
      </c>
      <c r="F4742" t="s">
        <v>11736</v>
      </c>
      <c r="G4742" t="s">
        <v>844</v>
      </c>
      <c r="O4742" t="s">
        <v>1100</v>
      </c>
      <c r="P4742">
        <f t="shared" si="74"/>
        <v>0</v>
      </c>
    </row>
    <row r="4743" spans="1:16" hidden="1" x14ac:dyDescent="0.25">
      <c r="A4743" t="str">
        <f>"ANPK104"</f>
        <v>ANPK104</v>
      </c>
      <c r="B4743" t="s">
        <v>11988</v>
      </c>
      <c r="C4743">
        <v>0</v>
      </c>
      <c r="D4743" t="s">
        <v>843</v>
      </c>
      <c r="E4743">
        <v>0</v>
      </c>
      <c r="F4743" t="s">
        <v>11736</v>
      </c>
      <c r="G4743" t="s">
        <v>844</v>
      </c>
      <c r="O4743" t="s">
        <v>12693</v>
      </c>
      <c r="P4743">
        <f t="shared" si="74"/>
        <v>0</v>
      </c>
    </row>
    <row r="4744" spans="1:16" hidden="1" x14ac:dyDescent="0.25">
      <c r="A4744" t="str">
        <f>"QNPK106"</f>
        <v>QNPK106</v>
      </c>
      <c r="B4744" t="s">
        <v>17914</v>
      </c>
      <c r="C4744">
        <v>0</v>
      </c>
      <c r="D4744" t="s">
        <v>843</v>
      </c>
      <c r="E4744">
        <v>0</v>
      </c>
      <c r="F4744" t="s">
        <v>11989</v>
      </c>
      <c r="G4744" t="s">
        <v>844</v>
      </c>
      <c r="H4744" t="s">
        <v>9871</v>
      </c>
      <c r="O4744" t="s">
        <v>12694</v>
      </c>
      <c r="P4744">
        <f t="shared" si="74"/>
        <v>0</v>
      </c>
    </row>
    <row r="4745" spans="1:16" hidden="1" x14ac:dyDescent="0.25">
      <c r="A4745" t="str">
        <f>"QNPK108"</f>
        <v>QNPK108</v>
      </c>
      <c r="B4745" t="s">
        <v>17915</v>
      </c>
      <c r="C4745">
        <v>0</v>
      </c>
      <c r="D4745" t="s">
        <v>41</v>
      </c>
      <c r="E4745">
        <v>0</v>
      </c>
      <c r="F4745" t="s">
        <v>11989</v>
      </c>
      <c r="G4745" t="s">
        <v>844</v>
      </c>
      <c r="H4745" t="s">
        <v>9871</v>
      </c>
      <c r="O4745" t="s">
        <v>12695</v>
      </c>
      <c r="P4745">
        <f t="shared" si="74"/>
        <v>0</v>
      </c>
    </row>
    <row r="4746" spans="1:16" hidden="1" x14ac:dyDescent="0.25">
      <c r="A4746" t="str">
        <f>"QNPK114"</f>
        <v>QNPK114</v>
      </c>
      <c r="B4746" t="s">
        <v>17916</v>
      </c>
      <c r="C4746">
        <v>0</v>
      </c>
      <c r="D4746" t="s">
        <v>843</v>
      </c>
      <c r="E4746">
        <v>0</v>
      </c>
      <c r="F4746" t="s">
        <v>11989</v>
      </c>
      <c r="G4746" t="s">
        <v>844</v>
      </c>
      <c r="H4746" t="s">
        <v>9871</v>
      </c>
      <c r="O4746" t="s">
        <v>12696</v>
      </c>
      <c r="P4746">
        <f t="shared" si="74"/>
        <v>0</v>
      </c>
    </row>
    <row r="4747" spans="1:16" hidden="1" x14ac:dyDescent="0.25">
      <c r="A4747" t="str">
        <f>"QNPK109"</f>
        <v>QNPK109</v>
      </c>
      <c r="B4747" t="s">
        <v>17917</v>
      </c>
      <c r="C4747">
        <v>0</v>
      </c>
      <c r="D4747" t="s">
        <v>41</v>
      </c>
      <c r="E4747">
        <v>0</v>
      </c>
      <c r="F4747" t="s">
        <v>11989</v>
      </c>
      <c r="G4747" t="s">
        <v>844</v>
      </c>
      <c r="H4747" t="s">
        <v>9871</v>
      </c>
      <c r="O4747" t="s">
        <v>12697</v>
      </c>
      <c r="P4747">
        <f t="shared" si="74"/>
        <v>0</v>
      </c>
    </row>
    <row r="4748" spans="1:16" hidden="1" x14ac:dyDescent="0.25">
      <c r="A4748" t="str">
        <f>"ANPK101"</f>
        <v>ANPK101</v>
      </c>
      <c r="B4748" t="s">
        <v>17918</v>
      </c>
      <c r="C4748">
        <v>0</v>
      </c>
      <c r="D4748" t="s">
        <v>843</v>
      </c>
      <c r="E4748">
        <v>0</v>
      </c>
      <c r="F4748" t="s">
        <v>11989</v>
      </c>
      <c r="G4748" t="s">
        <v>844</v>
      </c>
      <c r="H4748" t="s">
        <v>9871</v>
      </c>
      <c r="O4748" t="s">
        <v>12698</v>
      </c>
      <c r="P4748">
        <f t="shared" si="74"/>
        <v>0</v>
      </c>
    </row>
    <row r="4749" spans="1:16" hidden="1" x14ac:dyDescent="0.25">
      <c r="A4749" t="str">
        <f>"QNPK105"</f>
        <v>QNPK105</v>
      </c>
      <c r="B4749" t="s">
        <v>17918</v>
      </c>
      <c r="C4749">
        <v>0</v>
      </c>
      <c r="D4749" t="s">
        <v>843</v>
      </c>
      <c r="E4749">
        <v>0</v>
      </c>
      <c r="F4749" t="s">
        <v>11989</v>
      </c>
      <c r="G4749" t="s">
        <v>844</v>
      </c>
      <c r="H4749" t="s">
        <v>9871</v>
      </c>
      <c r="O4749" t="s">
        <v>12699</v>
      </c>
      <c r="P4749">
        <f t="shared" si="74"/>
        <v>0</v>
      </c>
    </row>
    <row r="4750" spans="1:16" hidden="1" x14ac:dyDescent="0.25">
      <c r="A4750" t="str">
        <f>"QNPK110"</f>
        <v>QNPK110</v>
      </c>
      <c r="B4750" t="s">
        <v>17919</v>
      </c>
      <c r="C4750">
        <v>0</v>
      </c>
      <c r="D4750" t="s">
        <v>843</v>
      </c>
      <c r="E4750">
        <v>0</v>
      </c>
      <c r="F4750" t="s">
        <v>11989</v>
      </c>
      <c r="G4750" t="s">
        <v>844</v>
      </c>
      <c r="H4750" t="s">
        <v>9871</v>
      </c>
      <c r="O4750" t="s">
        <v>12700</v>
      </c>
      <c r="P4750">
        <f t="shared" si="74"/>
        <v>0</v>
      </c>
    </row>
    <row r="4751" spans="1:16" hidden="1" x14ac:dyDescent="0.25">
      <c r="A4751" t="str">
        <f>"ANPK102"</f>
        <v>ANPK102</v>
      </c>
      <c r="B4751" t="s">
        <v>17920</v>
      </c>
      <c r="C4751">
        <v>0</v>
      </c>
      <c r="D4751" t="s">
        <v>843</v>
      </c>
      <c r="E4751">
        <v>0</v>
      </c>
      <c r="F4751" t="s">
        <v>11989</v>
      </c>
      <c r="G4751" t="s">
        <v>844</v>
      </c>
      <c r="H4751" t="s">
        <v>9871</v>
      </c>
      <c r="O4751" t="s">
        <v>12701</v>
      </c>
      <c r="P4751">
        <f t="shared" si="74"/>
        <v>0</v>
      </c>
    </row>
    <row r="4752" spans="1:16" hidden="1" x14ac:dyDescent="0.25">
      <c r="A4752" t="str">
        <f>"QNPK107"</f>
        <v>QNPK107</v>
      </c>
      <c r="B4752" t="s">
        <v>17920</v>
      </c>
      <c r="C4752">
        <v>0</v>
      </c>
      <c r="D4752" t="s">
        <v>843</v>
      </c>
      <c r="E4752">
        <v>0</v>
      </c>
      <c r="F4752" t="s">
        <v>11989</v>
      </c>
      <c r="G4752" t="s">
        <v>844</v>
      </c>
      <c r="H4752" t="s">
        <v>9871</v>
      </c>
      <c r="O4752" t="s">
        <v>12702</v>
      </c>
      <c r="P4752">
        <f t="shared" si="74"/>
        <v>0</v>
      </c>
    </row>
    <row r="4753" spans="1:16" hidden="1" x14ac:dyDescent="0.25">
      <c r="A4753" t="str">
        <f>"QNPK115"</f>
        <v>QNPK115</v>
      </c>
      <c r="B4753" t="s">
        <v>11990</v>
      </c>
      <c r="C4753">
        <v>0</v>
      </c>
      <c r="D4753" t="s">
        <v>41</v>
      </c>
      <c r="E4753">
        <v>0</v>
      </c>
      <c r="F4753" t="s">
        <v>1438</v>
      </c>
      <c r="O4753" t="s">
        <v>12703</v>
      </c>
      <c r="P4753">
        <f t="shared" si="74"/>
        <v>0</v>
      </c>
    </row>
    <row r="4754" spans="1:16" hidden="1" x14ac:dyDescent="0.25">
      <c r="A4754" t="str">
        <f>"QNPK116"</f>
        <v>QNPK116</v>
      </c>
      <c r="B4754" t="s">
        <v>11991</v>
      </c>
      <c r="C4754">
        <v>0</v>
      </c>
      <c r="D4754" t="s">
        <v>843</v>
      </c>
      <c r="E4754">
        <v>0</v>
      </c>
      <c r="F4754" t="s">
        <v>1438</v>
      </c>
      <c r="O4754" t="s">
        <v>12704</v>
      </c>
      <c r="P4754">
        <f t="shared" si="74"/>
        <v>0</v>
      </c>
    </row>
    <row r="4755" spans="1:16" hidden="1" x14ac:dyDescent="0.25">
      <c r="A4755" t="str">
        <f>"ANPK110"</f>
        <v>ANPK110</v>
      </c>
      <c r="B4755" t="s">
        <v>17921</v>
      </c>
      <c r="C4755">
        <v>0</v>
      </c>
      <c r="D4755" t="s">
        <v>41</v>
      </c>
      <c r="E4755">
        <v>0</v>
      </c>
      <c r="F4755" t="s">
        <v>6754</v>
      </c>
      <c r="G4755" t="s">
        <v>844</v>
      </c>
      <c r="H4755" t="s">
        <v>9871</v>
      </c>
      <c r="O4755" t="s">
        <v>12705</v>
      </c>
      <c r="P4755">
        <f t="shared" si="74"/>
        <v>0</v>
      </c>
    </row>
    <row r="4756" spans="1:16" x14ac:dyDescent="0.25">
      <c r="A4756" t="str">
        <f>"QNPK123"</f>
        <v>QNPK123</v>
      </c>
      <c r="B4756" t="s">
        <v>17921</v>
      </c>
      <c r="C4756">
        <v>0</v>
      </c>
      <c r="D4756" t="s">
        <v>41</v>
      </c>
      <c r="E4756">
        <v>0</v>
      </c>
      <c r="F4756" t="s">
        <v>6754</v>
      </c>
      <c r="G4756" t="s">
        <v>844</v>
      </c>
      <c r="H4756" t="s">
        <v>9871</v>
      </c>
      <c r="O4756" t="s">
        <v>8100</v>
      </c>
      <c r="P4756">
        <f t="shared" si="74"/>
        <v>30911</v>
      </c>
    </row>
    <row r="4757" spans="1:16" x14ac:dyDescent="0.25">
      <c r="A4757" t="str">
        <f>"ANPK106"</f>
        <v>ANPK106</v>
      </c>
      <c r="B4757" t="s">
        <v>17922</v>
      </c>
      <c r="C4757">
        <v>0</v>
      </c>
      <c r="D4757" t="s">
        <v>41</v>
      </c>
      <c r="E4757">
        <v>0</v>
      </c>
      <c r="F4757" t="s">
        <v>6754</v>
      </c>
      <c r="G4757" t="s">
        <v>844</v>
      </c>
      <c r="H4757" t="s">
        <v>9871</v>
      </c>
      <c r="O4757" t="s">
        <v>8137</v>
      </c>
      <c r="P4757">
        <f t="shared" si="74"/>
        <v>33559</v>
      </c>
    </row>
    <row r="4758" spans="1:16" hidden="1" x14ac:dyDescent="0.25">
      <c r="A4758" t="str">
        <f>"QNPK120"</f>
        <v>QNPK120</v>
      </c>
      <c r="B4758" t="s">
        <v>17922</v>
      </c>
      <c r="C4758">
        <v>0</v>
      </c>
      <c r="D4758" t="s">
        <v>41</v>
      </c>
      <c r="E4758">
        <v>0</v>
      </c>
      <c r="F4758" t="s">
        <v>6754</v>
      </c>
      <c r="G4758" t="s">
        <v>844</v>
      </c>
      <c r="H4758" t="s">
        <v>9871</v>
      </c>
      <c r="O4758" t="s">
        <v>12706</v>
      </c>
      <c r="P4758">
        <f t="shared" si="74"/>
        <v>0</v>
      </c>
    </row>
    <row r="4759" spans="1:16" hidden="1" x14ac:dyDescent="0.25">
      <c r="A4759" t="str">
        <f>"QNPK124"</f>
        <v>QNPK124</v>
      </c>
      <c r="B4759" t="s">
        <v>17923</v>
      </c>
      <c r="C4759">
        <v>0</v>
      </c>
      <c r="D4759" t="s">
        <v>41</v>
      </c>
      <c r="E4759">
        <v>0</v>
      </c>
      <c r="F4759" t="s">
        <v>6754</v>
      </c>
      <c r="G4759" t="s">
        <v>844</v>
      </c>
      <c r="H4759" t="s">
        <v>9871</v>
      </c>
      <c r="O4759" t="s">
        <v>12707</v>
      </c>
      <c r="P4759">
        <f t="shared" si="74"/>
        <v>0</v>
      </c>
    </row>
    <row r="4760" spans="1:16" hidden="1" x14ac:dyDescent="0.25">
      <c r="A4760" t="str">
        <f>"ANPK109"</f>
        <v>ANPK109</v>
      </c>
      <c r="B4760" t="s">
        <v>11992</v>
      </c>
      <c r="C4760">
        <v>0</v>
      </c>
      <c r="D4760" t="s">
        <v>843</v>
      </c>
      <c r="E4760">
        <v>0</v>
      </c>
      <c r="F4760" t="s">
        <v>6754</v>
      </c>
      <c r="G4760" t="s">
        <v>844</v>
      </c>
      <c r="O4760" t="s">
        <v>12708</v>
      </c>
      <c r="P4760">
        <f t="shared" si="74"/>
        <v>0</v>
      </c>
    </row>
    <row r="4761" spans="1:16" x14ac:dyDescent="0.25">
      <c r="A4761" t="str">
        <f>"ANPK107"</f>
        <v>ANPK107</v>
      </c>
      <c r="B4761" t="s">
        <v>13951</v>
      </c>
      <c r="C4761">
        <v>0</v>
      </c>
      <c r="D4761" t="s">
        <v>843</v>
      </c>
      <c r="E4761">
        <v>0</v>
      </c>
      <c r="F4761" t="s">
        <v>6754</v>
      </c>
      <c r="G4761" t="s">
        <v>844</v>
      </c>
      <c r="H4761" t="s">
        <v>9871</v>
      </c>
      <c r="O4761" t="s">
        <v>1105</v>
      </c>
      <c r="P4761">
        <f t="shared" si="74"/>
        <v>20</v>
      </c>
    </row>
    <row r="4762" spans="1:16" x14ac:dyDescent="0.25">
      <c r="A4762" t="str">
        <f>"QNPK119"</f>
        <v>QNPK119</v>
      </c>
      <c r="B4762" t="s">
        <v>13951</v>
      </c>
      <c r="C4762">
        <v>0</v>
      </c>
      <c r="D4762" t="s">
        <v>843</v>
      </c>
      <c r="E4762">
        <v>0</v>
      </c>
      <c r="F4762" t="s">
        <v>6754</v>
      </c>
      <c r="G4762" t="s">
        <v>844</v>
      </c>
      <c r="H4762" t="s">
        <v>9871</v>
      </c>
      <c r="O4762" t="s">
        <v>8171</v>
      </c>
      <c r="P4762">
        <f t="shared" si="74"/>
        <v>14</v>
      </c>
    </row>
    <row r="4763" spans="1:16" hidden="1" x14ac:dyDescent="0.25">
      <c r="A4763" t="str">
        <f>"QNPK121"</f>
        <v>QNPK121</v>
      </c>
      <c r="B4763" t="s">
        <v>17924</v>
      </c>
      <c r="C4763">
        <v>0</v>
      </c>
      <c r="D4763" t="s">
        <v>41</v>
      </c>
      <c r="E4763">
        <v>0</v>
      </c>
      <c r="F4763" t="s">
        <v>6754</v>
      </c>
      <c r="G4763" t="s">
        <v>844</v>
      </c>
      <c r="H4763" t="s">
        <v>9871</v>
      </c>
      <c r="O4763" t="s">
        <v>12709</v>
      </c>
      <c r="P4763">
        <f t="shared" si="74"/>
        <v>0</v>
      </c>
    </row>
    <row r="4764" spans="1:16" hidden="1" x14ac:dyDescent="0.25">
      <c r="A4764" t="str">
        <f>"QNPKM13"</f>
        <v>QNPKM13</v>
      </c>
      <c r="B4764" t="s">
        <v>6770</v>
      </c>
      <c r="C4764">
        <v>28</v>
      </c>
      <c r="D4764" t="s">
        <v>843</v>
      </c>
      <c r="E4764">
        <v>28</v>
      </c>
      <c r="F4764" t="s">
        <v>6754</v>
      </c>
      <c r="G4764" t="s">
        <v>844</v>
      </c>
      <c r="O4764" t="s">
        <v>12710</v>
      </c>
      <c r="P4764">
        <f t="shared" si="74"/>
        <v>0</v>
      </c>
    </row>
    <row r="4765" spans="1:16" hidden="1" x14ac:dyDescent="0.25">
      <c r="A4765" t="str">
        <f>"QNPKA01"</f>
        <v>QNPKA01</v>
      </c>
      <c r="B4765" t="s">
        <v>11993</v>
      </c>
      <c r="C4765">
        <v>0</v>
      </c>
      <c r="D4765" t="s">
        <v>843</v>
      </c>
      <c r="E4765">
        <v>0</v>
      </c>
      <c r="F4765" t="s">
        <v>11994</v>
      </c>
      <c r="G4765" t="s">
        <v>844</v>
      </c>
      <c r="O4765" t="s">
        <v>12711</v>
      </c>
      <c r="P4765">
        <f t="shared" si="74"/>
        <v>0</v>
      </c>
    </row>
    <row r="4766" spans="1:16" hidden="1" x14ac:dyDescent="0.25">
      <c r="A4766" t="str">
        <f>"ANPKB05"</f>
        <v>ANPKB05</v>
      </c>
      <c r="B4766" t="s">
        <v>17925</v>
      </c>
      <c r="C4766">
        <v>0</v>
      </c>
      <c r="D4766" t="s">
        <v>843</v>
      </c>
      <c r="E4766">
        <v>0</v>
      </c>
      <c r="F4766" t="s">
        <v>11995</v>
      </c>
      <c r="G4766" t="s">
        <v>844</v>
      </c>
      <c r="H4766" t="s">
        <v>9871</v>
      </c>
      <c r="O4766" t="s">
        <v>1711</v>
      </c>
      <c r="P4766">
        <f t="shared" si="74"/>
        <v>0</v>
      </c>
    </row>
    <row r="4767" spans="1:16" hidden="1" x14ac:dyDescent="0.25">
      <c r="A4767" t="str">
        <f>"QNPKB08"</f>
        <v>QNPKB08</v>
      </c>
      <c r="B4767" t="s">
        <v>17925</v>
      </c>
      <c r="C4767">
        <v>0</v>
      </c>
      <c r="D4767" t="s">
        <v>843</v>
      </c>
      <c r="E4767">
        <v>0</v>
      </c>
      <c r="F4767" t="s">
        <v>11995</v>
      </c>
      <c r="G4767" t="s">
        <v>844</v>
      </c>
      <c r="H4767" t="s">
        <v>9871</v>
      </c>
      <c r="O4767" t="s">
        <v>12712</v>
      </c>
      <c r="P4767">
        <f t="shared" si="74"/>
        <v>0</v>
      </c>
    </row>
    <row r="4768" spans="1:16" hidden="1" x14ac:dyDescent="0.25">
      <c r="A4768" t="str">
        <f>"ANPKB08"</f>
        <v>ANPKB08</v>
      </c>
      <c r="B4768" t="s">
        <v>11996</v>
      </c>
      <c r="C4768">
        <v>0</v>
      </c>
      <c r="D4768" t="s">
        <v>843</v>
      </c>
      <c r="E4768">
        <v>0</v>
      </c>
      <c r="F4768" t="s">
        <v>159</v>
      </c>
      <c r="G4768" t="s">
        <v>844</v>
      </c>
      <c r="O4768" t="s">
        <v>12713</v>
      </c>
      <c r="P4768">
        <f t="shared" si="74"/>
        <v>0</v>
      </c>
    </row>
    <row r="4769" spans="1:16" hidden="1" x14ac:dyDescent="0.25">
      <c r="A4769" t="str">
        <f>"QNPKB07"</f>
        <v>QNPKB07</v>
      </c>
      <c r="B4769" t="s">
        <v>11996</v>
      </c>
      <c r="C4769">
        <v>0</v>
      </c>
      <c r="D4769" t="s">
        <v>843</v>
      </c>
      <c r="E4769">
        <v>0</v>
      </c>
      <c r="F4769" t="s">
        <v>159</v>
      </c>
      <c r="G4769" t="s">
        <v>844</v>
      </c>
      <c r="O4769" t="s">
        <v>12714</v>
      </c>
      <c r="P4769">
        <f t="shared" si="74"/>
        <v>0</v>
      </c>
    </row>
    <row r="4770" spans="1:16" x14ac:dyDescent="0.25">
      <c r="A4770" t="str">
        <f>"ANPKB04"</f>
        <v>ANPKB04</v>
      </c>
      <c r="B4770" t="s">
        <v>11997</v>
      </c>
      <c r="C4770">
        <v>0</v>
      </c>
      <c r="D4770" t="s">
        <v>41</v>
      </c>
      <c r="E4770">
        <v>0</v>
      </c>
      <c r="F4770" t="s">
        <v>159</v>
      </c>
      <c r="G4770" t="s">
        <v>844</v>
      </c>
      <c r="O4770" t="s">
        <v>1107</v>
      </c>
      <c r="P4770">
        <f t="shared" si="74"/>
        <v>2</v>
      </c>
    </row>
    <row r="4771" spans="1:16" hidden="1" x14ac:dyDescent="0.25">
      <c r="A4771" t="str">
        <f>"QNPKB04"</f>
        <v>QNPKB04</v>
      </c>
      <c r="B4771" t="s">
        <v>11997</v>
      </c>
      <c r="C4771">
        <v>0</v>
      </c>
      <c r="D4771" t="s">
        <v>41</v>
      </c>
      <c r="E4771">
        <v>0</v>
      </c>
      <c r="F4771" t="s">
        <v>159</v>
      </c>
      <c r="G4771" t="s">
        <v>844</v>
      </c>
      <c r="O4771" t="s">
        <v>12715</v>
      </c>
      <c r="P4771">
        <f t="shared" si="74"/>
        <v>0</v>
      </c>
    </row>
    <row r="4772" spans="1:16" x14ac:dyDescent="0.25">
      <c r="A4772" t="str">
        <f>"ANPKB06"</f>
        <v>ANPKB06</v>
      </c>
      <c r="B4772" t="s">
        <v>11998</v>
      </c>
      <c r="C4772">
        <v>0</v>
      </c>
      <c r="D4772" t="s">
        <v>843</v>
      </c>
      <c r="E4772">
        <v>0</v>
      </c>
      <c r="F4772" t="s">
        <v>159</v>
      </c>
      <c r="G4772" t="s">
        <v>844</v>
      </c>
      <c r="O4772" t="s">
        <v>1118</v>
      </c>
      <c r="P4772">
        <f t="shared" si="74"/>
        <v>1</v>
      </c>
    </row>
    <row r="4773" spans="1:16" x14ac:dyDescent="0.25">
      <c r="A4773" t="str">
        <f>"QNPKB03"</f>
        <v>QNPKB03</v>
      </c>
      <c r="B4773" t="s">
        <v>11998</v>
      </c>
      <c r="C4773">
        <v>0</v>
      </c>
      <c r="D4773" t="s">
        <v>843</v>
      </c>
      <c r="E4773">
        <v>0</v>
      </c>
      <c r="F4773" t="s">
        <v>159</v>
      </c>
      <c r="G4773" t="s">
        <v>844</v>
      </c>
      <c r="O4773" t="s">
        <v>1120</v>
      </c>
      <c r="P4773">
        <f t="shared" si="74"/>
        <v>1</v>
      </c>
    </row>
    <row r="4774" spans="1:16" x14ac:dyDescent="0.25">
      <c r="A4774" t="str">
        <f>"QNPKB10"</f>
        <v>QNPKB10</v>
      </c>
      <c r="B4774" t="s">
        <v>11999</v>
      </c>
      <c r="C4774">
        <v>0</v>
      </c>
      <c r="D4774" t="s">
        <v>41</v>
      </c>
      <c r="E4774">
        <v>0</v>
      </c>
      <c r="F4774" t="s">
        <v>159</v>
      </c>
      <c r="G4774" t="s">
        <v>844</v>
      </c>
      <c r="O4774" t="s">
        <v>1122</v>
      </c>
      <c r="P4774">
        <f t="shared" si="74"/>
        <v>1</v>
      </c>
    </row>
    <row r="4775" spans="1:16" x14ac:dyDescent="0.25">
      <c r="A4775" t="str">
        <f>"ANPKB07"</f>
        <v>ANPKB07</v>
      </c>
      <c r="B4775" t="s">
        <v>12000</v>
      </c>
      <c r="C4775">
        <v>0</v>
      </c>
      <c r="D4775" t="s">
        <v>843</v>
      </c>
      <c r="E4775">
        <v>0</v>
      </c>
      <c r="F4775" t="s">
        <v>159</v>
      </c>
      <c r="G4775" t="s">
        <v>844</v>
      </c>
      <c r="O4775" t="s">
        <v>1124</v>
      </c>
      <c r="P4775">
        <f t="shared" si="74"/>
        <v>1</v>
      </c>
    </row>
    <row r="4776" spans="1:16" x14ac:dyDescent="0.25">
      <c r="A4776" t="str">
        <f>"QNPKB09"</f>
        <v>QNPKB09</v>
      </c>
      <c r="B4776" t="s">
        <v>12000</v>
      </c>
      <c r="C4776">
        <v>0</v>
      </c>
      <c r="D4776" t="s">
        <v>843</v>
      </c>
      <c r="E4776">
        <v>0</v>
      </c>
      <c r="F4776" t="s">
        <v>159</v>
      </c>
      <c r="G4776" t="s">
        <v>844</v>
      </c>
      <c r="O4776" t="s">
        <v>1116</v>
      </c>
      <c r="P4776">
        <f t="shared" si="74"/>
        <v>1</v>
      </c>
    </row>
    <row r="4777" spans="1:16" x14ac:dyDescent="0.25">
      <c r="A4777" t="str">
        <f>"CNPKB03"</f>
        <v>CNPKB03</v>
      </c>
      <c r="B4777" t="s">
        <v>1613</v>
      </c>
      <c r="C4777">
        <v>0</v>
      </c>
      <c r="D4777" t="s">
        <v>41</v>
      </c>
      <c r="E4777">
        <v>0</v>
      </c>
      <c r="F4777" t="s">
        <v>1438</v>
      </c>
      <c r="G4777" t="s">
        <v>844</v>
      </c>
      <c r="O4777" t="s">
        <v>1112</v>
      </c>
      <c r="P4777">
        <f t="shared" si="74"/>
        <v>1</v>
      </c>
    </row>
    <row r="4778" spans="1:16" hidden="1" x14ac:dyDescent="0.25">
      <c r="A4778" t="str">
        <f>"QNPKB11"</f>
        <v>QNPKB11</v>
      </c>
      <c r="B4778" t="s">
        <v>1613</v>
      </c>
      <c r="C4778">
        <v>0</v>
      </c>
      <c r="D4778" t="s">
        <v>41</v>
      </c>
      <c r="E4778">
        <v>0</v>
      </c>
      <c r="F4778" t="s">
        <v>1438</v>
      </c>
      <c r="G4778" t="s">
        <v>844</v>
      </c>
      <c r="O4778" t="s">
        <v>12716</v>
      </c>
      <c r="P4778">
        <f t="shared" si="74"/>
        <v>0</v>
      </c>
    </row>
    <row r="4779" spans="1:16" hidden="1" x14ac:dyDescent="0.25">
      <c r="A4779" t="str">
        <f>"CNPKB02"</f>
        <v>CNPKB02</v>
      </c>
      <c r="B4779" t="s">
        <v>1611</v>
      </c>
      <c r="C4779">
        <v>0</v>
      </c>
      <c r="D4779" t="s">
        <v>41</v>
      </c>
      <c r="E4779">
        <v>0</v>
      </c>
      <c r="F4779" t="s">
        <v>1438</v>
      </c>
      <c r="G4779" t="s">
        <v>844</v>
      </c>
      <c r="O4779" t="s">
        <v>12717</v>
      </c>
      <c r="P4779">
        <f t="shared" si="74"/>
        <v>0</v>
      </c>
    </row>
    <row r="4780" spans="1:16" hidden="1" x14ac:dyDescent="0.25">
      <c r="A4780" t="str">
        <f>"QNPKB06"</f>
        <v>QNPKB06</v>
      </c>
      <c r="B4780" t="s">
        <v>1611</v>
      </c>
      <c r="C4780">
        <v>0</v>
      </c>
      <c r="D4780" t="s">
        <v>41</v>
      </c>
      <c r="E4780">
        <v>0</v>
      </c>
      <c r="F4780" t="s">
        <v>1438</v>
      </c>
      <c r="G4780" t="s">
        <v>844</v>
      </c>
      <c r="O4780" t="s">
        <v>8177</v>
      </c>
      <c r="P4780">
        <f t="shared" si="74"/>
        <v>0</v>
      </c>
    </row>
    <row r="4781" spans="1:16" hidden="1" x14ac:dyDescent="0.25">
      <c r="A4781" t="str">
        <f>"QNPKB12"</f>
        <v>QNPKB12</v>
      </c>
      <c r="B4781" t="s">
        <v>12001</v>
      </c>
      <c r="C4781">
        <v>0</v>
      </c>
      <c r="D4781" t="s">
        <v>843</v>
      </c>
      <c r="E4781">
        <v>0</v>
      </c>
      <c r="F4781" t="s">
        <v>1438</v>
      </c>
      <c r="G4781" t="s">
        <v>844</v>
      </c>
      <c r="O4781" t="s">
        <v>12718</v>
      </c>
      <c r="P4781">
        <f t="shared" si="74"/>
        <v>0</v>
      </c>
    </row>
    <row r="4782" spans="1:16" hidden="1" x14ac:dyDescent="0.25">
      <c r="A4782" t="str">
        <f>"ANPKB01"</f>
        <v>ANPKB01</v>
      </c>
      <c r="B4782" t="s">
        <v>12002</v>
      </c>
      <c r="C4782">
        <v>0</v>
      </c>
      <c r="D4782" t="s">
        <v>41</v>
      </c>
      <c r="E4782">
        <v>0</v>
      </c>
      <c r="F4782" t="s">
        <v>1438</v>
      </c>
      <c r="G4782" t="s">
        <v>844</v>
      </c>
      <c r="O4782" t="s">
        <v>1110</v>
      </c>
      <c r="P4782">
        <f t="shared" si="74"/>
        <v>0</v>
      </c>
    </row>
    <row r="4783" spans="1:16" x14ac:dyDescent="0.25">
      <c r="A4783" t="str">
        <f>"QNPKB02"</f>
        <v>QNPKB02</v>
      </c>
      <c r="B4783" t="s">
        <v>12002</v>
      </c>
      <c r="C4783">
        <v>0</v>
      </c>
      <c r="D4783" t="s">
        <v>41</v>
      </c>
      <c r="E4783">
        <v>0</v>
      </c>
      <c r="F4783" t="s">
        <v>1438</v>
      </c>
      <c r="G4783" t="s">
        <v>844</v>
      </c>
      <c r="O4783" t="s">
        <v>1109</v>
      </c>
      <c r="P4783">
        <f t="shared" si="74"/>
        <v>817</v>
      </c>
    </row>
    <row r="4784" spans="1:16" x14ac:dyDescent="0.25">
      <c r="A4784" t="str">
        <f>"CNPKB01"</f>
        <v>CNPKB01</v>
      </c>
      <c r="B4784" t="s">
        <v>1608</v>
      </c>
      <c r="C4784">
        <v>0</v>
      </c>
      <c r="D4784" t="s">
        <v>843</v>
      </c>
      <c r="E4784">
        <v>0</v>
      </c>
      <c r="F4784" t="s">
        <v>1438</v>
      </c>
      <c r="G4784" t="s">
        <v>844</v>
      </c>
      <c r="O4784" t="s">
        <v>1113</v>
      </c>
      <c r="P4784">
        <f t="shared" si="74"/>
        <v>15</v>
      </c>
    </row>
    <row r="4785" spans="1:16" hidden="1" x14ac:dyDescent="0.25">
      <c r="A4785" t="str">
        <f>"ANPKB03"</f>
        <v>ANPKB03</v>
      </c>
      <c r="B4785" t="s">
        <v>12003</v>
      </c>
      <c r="C4785">
        <v>0</v>
      </c>
      <c r="D4785" t="s">
        <v>41</v>
      </c>
      <c r="E4785">
        <v>0</v>
      </c>
      <c r="F4785" t="s">
        <v>1438</v>
      </c>
      <c r="O4785" t="s">
        <v>12719</v>
      </c>
      <c r="P4785">
        <f t="shared" si="74"/>
        <v>0</v>
      </c>
    </row>
    <row r="4786" spans="1:16" hidden="1" x14ac:dyDescent="0.25">
      <c r="A4786" t="str">
        <f>"QNPKB01"</f>
        <v>QNPKB01</v>
      </c>
      <c r="B4786" t="s">
        <v>12004</v>
      </c>
      <c r="C4786">
        <v>0</v>
      </c>
      <c r="D4786" t="s">
        <v>843</v>
      </c>
      <c r="E4786">
        <v>0</v>
      </c>
      <c r="F4786" t="s">
        <v>1438</v>
      </c>
      <c r="O4786" t="s">
        <v>12720</v>
      </c>
      <c r="P4786">
        <f t="shared" si="74"/>
        <v>0</v>
      </c>
    </row>
    <row r="4787" spans="1:16" x14ac:dyDescent="0.25">
      <c r="A4787" t="str">
        <f>"ANPKB02"</f>
        <v>ANPKB02</v>
      </c>
      <c r="B4787" t="s">
        <v>12004</v>
      </c>
      <c r="C4787">
        <v>0</v>
      </c>
      <c r="D4787" t="s">
        <v>843</v>
      </c>
      <c r="E4787">
        <v>0</v>
      </c>
      <c r="F4787" t="s">
        <v>1438</v>
      </c>
      <c r="O4787" t="s">
        <v>1126</v>
      </c>
      <c r="P4787">
        <f t="shared" si="74"/>
        <v>10</v>
      </c>
    </row>
    <row r="4788" spans="1:16" x14ac:dyDescent="0.25">
      <c r="A4788" t="str">
        <f>"QNPKC04"</f>
        <v>QNPKC04</v>
      </c>
      <c r="B4788" t="s">
        <v>12005</v>
      </c>
      <c r="C4788">
        <v>0</v>
      </c>
      <c r="D4788" t="s">
        <v>843</v>
      </c>
      <c r="E4788">
        <v>0</v>
      </c>
      <c r="F4788" t="s">
        <v>1438</v>
      </c>
      <c r="G4788" t="s">
        <v>844</v>
      </c>
      <c r="O4788" t="s">
        <v>8175</v>
      </c>
      <c r="P4788">
        <f t="shared" si="74"/>
        <v>40</v>
      </c>
    </row>
    <row r="4789" spans="1:16" hidden="1" x14ac:dyDescent="0.25">
      <c r="A4789" t="str">
        <f>"QNPKC03"</f>
        <v>QNPKC03</v>
      </c>
      <c r="B4789" t="s">
        <v>12006</v>
      </c>
      <c r="C4789">
        <v>0</v>
      </c>
      <c r="D4789" t="s">
        <v>843</v>
      </c>
      <c r="E4789">
        <v>0</v>
      </c>
      <c r="F4789" t="s">
        <v>1438</v>
      </c>
      <c r="G4789" t="s">
        <v>844</v>
      </c>
      <c r="O4789" t="s">
        <v>12721</v>
      </c>
      <c r="P4789">
        <f t="shared" si="74"/>
        <v>0</v>
      </c>
    </row>
    <row r="4790" spans="1:16" hidden="1" x14ac:dyDescent="0.25">
      <c r="A4790" t="str">
        <f>"QNPKC09"</f>
        <v>QNPKC09</v>
      </c>
      <c r="B4790" t="s">
        <v>12007</v>
      </c>
      <c r="C4790">
        <v>0</v>
      </c>
      <c r="D4790" t="s">
        <v>41</v>
      </c>
      <c r="E4790">
        <v>0</v>
      </c>
      <c r="F4790" t="s">
        <v>1438</v>
      </c>
      <c r="G4790" t="s">
        <v>844</v>
      </c>
      <c r="O4790" t="s">
        <v>12722</v>
      </c>
      <c r="P4790">
        <f t="shared" si="74"/>
        <v>0</v>
      </c>
    </row>
    <row r="4791" spans="1:16" hidden="1" x14ac:dyDescent="0.25">
      <c r="A4791" t="str">
        <f>"CNPKC03"</f>
        <v>CNPKC03</v>
      </c>
      <c r="B4791" t="s">
        <v>12008</v>
      </c>
      <c r="C4791">
        <v>0</v>
      </c>
      <c r="D4791" t="s">
        <v>41</v>
      </c>
      <c r="E4791">
        <v>0</v>
      </c>
      <c r="F4791" t="s">
        <v>1438</v>
      </c>
      <c r="G4791" t="s">
        <v>844</v>
      </c>
      <c r="O4791" t="s">
        <v>12723</v>
      </c>
      <c r="P4791">
        <f t="shared" si="74"/>
        <v>0</v>
      </c>
    </row>
    <row r="4792" spans="1:16" hidden="1" x14ac:dyDescent="0.25">
      <c r="A4792" t="str">
        <f>"QNPKC05"</f>
        <v>QNPKC05</v>
      </c>
      <c r="B4792" t="s">
        <v>12008</v>
      </c>
      <c r="C4792">
        <v>0</v>
      </c>
      <c r="D4792" t="s">
        <v>41</v>
      </c>
      <c r="E4792">
        <v>0</v>
      </c>
      <c r="F4792" t="s">
        <v>1438</v>
      </c>
      <c r="G4792" t="s">
        <v>844</v>
      </c>
      <c r="O4792" t="s">
        <v>12724</v>
      </c>
      <c r="P4792">
        <f t="shared" si="74"/>
        <v>0</v>
      </c>
    </row>
    <row r="4793" spans="1:16" x14ac:dyDescent="0.25">
      <c r="A4793" t="str">
        <f>"QNPKC06"</f>
        <v>QNPKC06</v>
      </c>
      <c r="B4793" t="s">
        <v>12009</v>
      </c>
      <c r="C4793">
        <v>0</v>
      </c>
      <c r="D4793" t="s">
        <v>843</v>
      </c>
      <c r="E4793">
        <v>0</v>
      </c>
      <c r="F4793" t="s">
        <v>1438</v>
      </c>
      <c r="G4793" t="s">
        <v>844</v>
      </c>
      <c r="O4793" t="s">
        <v>8180</v>
      </c>
      <c r="P4793">
        <f t="shared" si="74"/>
        <v>22115</v>
      </c>
    </row>
    <row r="4794" spans="1:16" x14ac:dyDescent="0.25">
      <c r="A4794" t="str">
        <f>"CNPKC06"</f>
        <v>CNPKC06</v>
      </c>
      <c r="B4794" t="s">
        <v>1620</v>
      </c>
      <c r="C4794">
        <v>0</v>
      </c>
      <c r="D4794" t="s">
        <v>843</v>
      </c>
      <c r="E4794">
        <v>0</v>
      </c>
      <c r="F4794" t="s">
        <v>1438</v>
      </c>
      <c r="G4794" t="s">
        <v>844</v>
      </c>
      <c r="O4794" t="s">
        <v>8193</v>
      </c>
      <c r="P4794">
        <f t="shared" si="74"/>
        <v>11750</v>
      </c>
    </row>
    <row r="4795" spans="1:16" hidden="1" x14ac:dyDescent="0.25">
      <c r="A4795" t="str">
        <f>"QNPKC07"</f>
        <v>QNPKC07</v>
      </c>
      <c r="B4795" t="s">
        <v>1620</v>
      </c>
      <c r="C4795">
        <v>0</v>
      </c>
      <c r="D4795" t="s">
        <v>843</v>
      </c>
      <c r="E4795">
        <v>0</v>
      </c>
      <c r="F4795" t="s">
        <v>1438</v>
      </c>
      <c r="G4795" t="s">
        <v>844</v>
      </c>
      <c r="O4795" t="s">
        <v>18063</v>
      </c>
      <c r="P4795">
        <f t="shared" si="74"/>
        <v>0</v>
      </c>
    </row>
    <row r="4796" spans="1:16" hidden="1" x14ac:dyDescent="0.25">
      <c r="A4796" t="str">
        <f>"CNPKC04"</f>
        <v>CNPKC04</v>
      </c>
      <c r="B4796" t="s">
        <v>1618</v>
      </c>
      <c r="C4796">
        <v>0</v>
      </c>
      <c r="D4796" t="s">
        <v>41</v>
      </c>
      <c r="E4796">
        <v>0</v>
      </c>
      <c r="F4796" t="s">
        <v>1438</v>
      </c>
      <c r="G4796" t="s">
        <v>844</v>
      </c>
      <c r="O4796" t="s">
        <v>18064</v>
      </c>
      <c r="P4796">
        <f t="shared" si="74"/>
        <v>0</v>
      </c>
    </row>
    <row r="4797" spans="1:16" hidden="1" x14ac:dyDescent="0.25">
      <c r="A4797" t="str">
        <f>"ANPKC04"</f>
        <v>ANPKC04</v>
      </c>
      <c r="B4797" t="s">
        <v>1618</v>
      </c>
      <c r="C4797">
        <v>0</v>
      </c>
      <c r="D4797" t="s">
        <v>41</v>
      </c>
      <c r="E4797">
        <v>0</v>
      </c>
      <c r="F4797" t="s">
        <v>1438</v>
      </c>
      <c r="G4797" t="s">
        <v>844</v>
      </c>
      <c r="O4797" t="s">
        <v>8207</v>
      </c>
      <c r="P4797">
        <f t="shared" si="74"/>
        <v>0</v>
      </c>
    </row>
    <row r="4798" spans="1:16" x14ac:dyDescent="0.25">
      <c r="A4798" t="str">
        <f>"QNPKC08"</f>
        <v>QNPKC08</v>
      </c>
      <c r="B4798" t="s">
        <v>1618</v>
      </c>
      <c r="C4798">
        <v>0</v>
      </c>
      <c r="D4798" t="s">
        <v>41</v>
      </c>
      <c r="E4798">
        <v>0</v>
      </c>
      <c r="F4798" t="s">
        <v>1438</v>
      </c>
      <c r="G4798" t="s">
        <v>844</v>
      </c>
      <c r="O4798" t="s">
        <v>9736</v>
      </c>
      <c r="P4798">
        <f t="shared" si="74"/>
        <v>14</v>
      </c>
    </row>
    <row r="4799" spans="1:16" x14ac:dyDescent="0.25">
      <c r="A4799" t="str">
        <f>"CNPKC01"</f>
        <v>CNPKC01</v>
      </c>
      <c r="B4799" t="s">
        <v>1615</v>
      </c>
      <c r="C4799">
        <v>0</v>
      </c>
      <c r="D4799" t="s">
        <v>41</v>
      </c>
      <c r="E4799">
        <v>0</v>
      </c>
      <c r="F4799" t="s">
        <v>1438</v>
      </c>
      <c r="G4799" t="s">
        <v>844</v>
      </c>
      <c r="O4799" t="s">
        <v>9738</v>
      </c>
      <c r="P4799">
        <f t="shared" si="74"/>
        <v>15</v>
      </c>
    </row>
    <row r="4800" spans="1:16" hidden="1" x14ac:dyDescent="0.25">
      <c r="A4800" t="str">
        <f>"QNPKC11"</f>
        <v>QNPKC11</v>
      </c>
      <c r="B4800" t="s">
        <v>1615</v>
      </c>
      <c r="C4800">
        <v>0</v>
      </c>
      <c r="D4800" t="s">
        <v>41</v>
      </c>
      <c r="E4800">
        <v>0</v>
      </c>
      <c r="F4800" t="s">
        <v>1438</v>
      </c>
      <c r="G4800" t="s">
        <v>844</v>
      </c>
      <c r="O4800" t="s">
        <v>12726</v>
      </c>
      <c r="P4800">
        <f t="shared" si="74"/>
        <v>0</v>
      </c>
    </row>
    <row r="4801" spans="1:16" hidden="1" x14ac:dyDescent="0.25">
      <c r="A4801" t="str">
        <f>"QNPKC10"</f>
        <v>QNPKC10</v>
      </c>
      <c r="B4801" t="s">
        <v>12010</v>
      </c>
      <c r="C4801">
        <v>0</v>
      </c>
      <c r="D4801" t="s">
        <v>843</v>
      </c>
      <c r="E4801">
        <v>0</v>
      </c>
      <c r="F4801" t="s">
        <v>1438</v>
      </c>
      <c r="G4801" t="s">
        <v>844</v>
      </c>
      <c r="O4801" t="s">
        <v>12728</v>
      </c>
      <c r="P4801">
        <f t="shared" si="74"/>
        <v>0</v>
      </c>
    </row>
    <row r="4802" spans="1:16" hidden="1" x14ac:dyDescent="0.25">
      <c r="A4802" t="str">
        <f>"ANPKC02"</f>
        <v>ANPKC02</v>
      </c>
      <c r="B4802" t="s">
        <v>12011</v>
      </c>
      <c r="C4802">
        <v>0</v>
      </c>
      <c r="D4802" t="s">
        <v>41</v>
      </c>
      <c r="E4802">
        <v>0</v>
      </c>
      <c r="F4802" t="s">
        <v>1438</v>
      </c>
      <c r="G4802" t="s">
        <v>844</v>
      </c>
      <c r="O4802" t="s">
        <v>12729</v>
      </c>
      <c r="P4802">
        <f t="shared" si="74"/>
        <v>0</v>
      </c>
    </row>
    <row r="4803" spans="1:16" x14ac:dyDescent="0.25">
      <c r="A4803" t="str">
        <f>"QNPKC01"</f>
        <v>QNPKC01</v>
      </c>
      <c r="B4803" t="s">
        <v>12011</v>
      </c>
      <c r="C4803">
        <v>0</v>
      </c>
      <c r="D4803" t="s">
        <v>41</v>
      </c>
      <c r="E4803">
        <v>0</v>
      </c>
      <c r="F4803" t="s">
        <v>1438</v>
      </c>
      <c r="G4803" t="s">
        <v>844</v>
      </c>
      <c r="O4803" t="s">
        <v>9734</v>
      </c>
      <c r="P4803">
        <f t="shared" ref="P4803:P4866" si="75">SUMIFS($C$2:$C$7959,$B$2:$B$7959,O4803)</f>
        <v>22</v>
      </c>
    </row>
    <row r="4804" spans="1:16" x14ac:dyDescent="0.25">
      <c r="A4804" t="str">
        <f>"CNPKC02"</f>
        <v>CNPKC02</v>
      </c>
      <c r="B4804" t="s">
        <v>12012</v>
      </c>
      <c r="C4804">
        <v>0</v>
      </c>
      <c r="D4804" t="s">
        <v>843</v>
      </c>
      <c r="E4804">
        <v>0</v>
      </c>
      <c r="F4804" t="s">
        <v>1438</v>
      </c>
      <c r="G4804" t="s">
        <v>844</v>
      </c>
      <c r="O4804" t="s">
        <v>9732</v>
      </c>
      <c r="P4804">
        <f t="shared" si="75"/>
        <v>20</v>
      </c>
    </row>
    <row r="4805" spans="1:16" x14ac:dyDescent="0.25">
      <c r="A4805" t="str">
        <f>"ANPKC01"</f>
        <v>ANPKC01</v>
      </c>
      <c r="B4805" t="s">
        <v>12012</v>
      </c>
      <c r="C4805">
        <v>0</v>
      </c>
      <c r="D4805" t="s">
        <v>843</v>
      </c>
      <c r="E4805">
        <v>0</v>
      </c>
      <c r="F4805" t="s">
        <v>1438</v>
      </c>
      <c r="G4805" t="s">
        <v>844</v>
      </c>
      <c r="O4805" t="s">
        <v>9730</v>
      </c>
      <c r="P4805">
        <f t="shared" si="75"/>
        <v>25</v>
      </c>
    </row>
    <row r="4806" spans="1:16" hidden="1" x14ac:dyDescent="0.25">
      <c r="A4806" t="str">
        <f>"QNPKC02"</f>
        <v>QNPKC02</v>
      </c>
      <c r="B4806" t="s">
        <v>12012</v>
      </c>
      <c r="C4806">
        <v>0</v>
      </c>
      <c r="D4806" t="s">
        <v>843</v>
      </c>
      <c r="E4806">
        <v>0</v>
      </c>
      <c r="F4806" t="s">
        <v>1438</v>
      </c>
      <c r="G4806" t="s">
        <v>844</v>
      </c>
      <c r="O4806" t="s">
        <v>12730</v>
      </c>
      <c r="P4806">
        <f t="shared" si="75"/>
        <v>0</v>
      </c>
    </row>
    <row r="4807" spans="1:16" hidden="1" x14ac:dyDescent="0.25">
      <c r="A4807" t="str">
        <f>"ANPKC03"</f>
        <v>ANPKC03</v>
      </c>
      <c r="B4807" t="s">
        <v>12013</v>
      </c>
      <c r="C4807">
        <v>0</v>
      </c>
      <c r="D4807" t="s">
        <v>41</v>
      </c>
      <c r="E4807">
        <v>0</v>
      </c>
      <c r="F4807" t="s">
        <v>1438</v>
      </c>
      <c r="G4807" t="s">
        <v>844</v>
      </c>
      <c r="O4807" t="s">
        <v>9770</v>
      </c>
      <c r="P4807">
        <f t="shared" si="75"/>
        <v>0</v>
      </c>
    </row>
    <row r="4808" spans="1:16" hidden="1" x14ac:dyDescent="0.25">
      <c r="A4808" t="str">
        <f>"CNPKC05"</f>
        <v>CNPKC05</v>
      </c>
      <c r="B4808" t="s">
        <v>12014</v>
      </c>
      <c r="C4808">
        <v>0</v>
      </c>
      <c r="D4808" t="s">
        <v>41</v>
      </c>
      <c r="E4808">
        <v>0</v>
      </c>
      <c r="F4808" t="s">
        <v>1438</v>
      </c>
      <c r="G4808" t="s">
        <v>844</v>
      </c>
      <c r="O4808" t="s">
        <v>9768</v>
      </c>
      <c r="P4808">
        <f t="shared" si="75"/>
        <v>0</v>
      </c>
    </row>
    <row r="4809" spans="1:16" hidden="1" x14ac:dyDescent="0.25">
      <c r="A4809" t="str">
        <f>"QNPKC12"</f>
        <v>QNPKC12</v>
      </c>
      <c r="B4809" t="s">
        <v>12014</v>
      </c>
      <c r="C4809">
        <v>0</v>
      </c>
      <c r="D4809" t="s">
        <v>41</v>
      </c>
      <c r="E4809">
        <v>0</v>
      </c>
      <c r="F4809" t="s">
        <v>1438</v>
      </c>
      <c r="G4809" t="s">
        <v>844</v>
      </c>
      <c r="O4809" t="s">
        <v>9776</v>
      </c>
      <c r="P4809">
        <f t="shared" si="75"/>
        <v>0</v>
      </c>
    </row>
    <row r="4810" spans="1:16" hidden="1" x14ac:dyDescent="0.25">
      <c r="A4810" t="str">
        <f>"QNPKD01"</f>
        <v>QNPKD01</v>
      </c>
      <c r="B4810" t="s">
        <v>12015</v>
      </c>
      <c r="C4810">
        <v>0</v>
      </c>
      <c r="D4810" t="s">
        <v>41</v>
      </c>
      <c r="E4810">
        <v>0</v>
      </c>
      <c r="F4810" t="s">
        <v>11290</v>
      </c>
      <c r="G4810" t="s">
        <v>844</v>
      </c>
      <c r="O4810" t="s">
        <v>9764</v>
      </c>
      <c r="P4810">
        <f t="shared" si="75"/>
        <v>0</v>
      </c>
    </row>
    <row r="4811" spans="1:16" hidden="1" x14ac:dyDescent="0.25">
      <c r="A4811" t="str">
        <f>"ANPKD01"</f>
        <v>ANPKD01</v>
      </c>
      <c r="B4811" t="s">
        <v>12015</v>
      </c>
      <c r="C4811">
        <v>0</v>
      </c>
      <c r="D4811" t="s">
        <v>41</v>
      </c>
      <c r="E4811">
        <v>0</v>
      </c>
      <c r="F4811" t="s">
        <v>11290</v>
      </c>
      <c r="G4811" t="s">
        <v>844</v>
      </c>
      <c r="O4811" t="s">
        <v>9762</v>
      </c>
      <c r="P4811">
        <f t="shared" si="75"/>
        <v>0</v>
      </c>
    </row>
    <row r="4812" spans="1:16" hidden="1" x14ac:dyDescent="0.25">
      <c r="A4812" t="str">
        <f>"QNPKD07"</f>
        <v>QNPKD07</v>
      </c>
      <c r="B4812" t="s">
        <v>12016</v>
      </c>
      <c r="C4812">
        <v>0</v>
      </c>
      <c r="D4812" t="s">
        <v>843</v>
      </c>
      <c r="E4812">
        <v>0</v>
      </c>
      <c r="F4812" t="s">
        <v>11290</v>
      </c>
      <c r="G4812" t="s">
        <v>844</v>
      </c>
      <c r="O4812" t="s">
        <v>9758</v>
      </c>
      <c r="P4812">
        <f t="shared" si="75"/>
        <v>0</v>
      </c>
    </row>
    <row r="4813" spans="1:16" hidden="1" x14ac:dyDescent="0.25">
      <c r="A4813" t="str">
        <f>"ANPKD03"</f>
        <v>ANPKD03</v>
      </c>
      <c r="B4813" t="s">
        <v>12017</v>
      </c>
      <c r="C4813">
        <v>0</v>
      </c>
      <c r="D4813" t="s">
        <v>843</v>
      </c>
      <c r="E4813">
        <v>0</v>
      </c>
      <c r="F4813" t="s">
        <v>11290</v>
      </c>
      <c r="G4813" t="s">
        <v>844</v>
      </c>
      <c r="O4813" t="s">
        <v>9766</v>
      </c>
      <c r="P4813">
        <f t="shared" si="75"/>
        <v>0</v>
      </c>
    </row>
    <row r="4814" spans="1:16" hidden="1" x14ac:dyDescent="0.25">
      <c r="A4814" t="str">
        <f>"QNPKD02"</f>
        <v>QNPKD02</v>
      </c>
      <c r="B4814" t="s">
        <v>12017</v>
      </c>
      <c r="C4814">
        <v>0</v>
      </c>
      <c r="D4814" t="s">
        <v>843</v>
      </c>
      <c r="E4814">
        <v>0</v>
      </c>
      <c r="F4814" t="s">
        <v>11290</v>
      </c>
      <c r="G4814" t="s">
        <v>844</v>
      </c>
      <c r="O4814" t="s">
        <v>9760</v>
      </c>
      <c r="P4814">
        <f t="shared" si="75"/>
        <v>0</v>
      </c>
    </row>
    <row r="4815" spans="1:16" hidden="1" x14ac:dyDescent="0.25">
      <c r="A4815" t="str">
        <f>"QNPKD18"</f>
        <v>QNPKD18</v>
      </c>
      <c r="B4815" t="s">
        <v>12018</v>
      </c>
      <c r="C4815">
        <v>0</v>
      </c>
      <c r="D4815" t="s">
        <v>41</v>
      </c>
      <c r="E4815">
        <v>0</v>
      </c>
      <c r="F4815" t="s">
        <v>11290</v>
      </c>
      <c r="G4815" t="s">
        <v>844</v>
      </c>
      <c r="O4815" t="s">
        <v>9772</v>
      </c>
      <c r="P4815">
        <f t="shared" si="75"/>
        <v>0</v>
      </c>
    </row>
    <row r="4816" spans="1:16" hidden="1" x14ac:dyDescent="0.25">
      <c r="A4816" t="str">
        <f>"QNPKD11"</f>
        <v>QNPKD11</v>
      </c>
      <c r="B4816" t="s">
        <v>12019</v>
      </c>
      <c r="C4816">
        <v>0</v>
      </c>
      <c r="D4816" t="s">
        <v>843</v>
      </c>
      <c r="E4816">
        <v>0</v>
      </c>
      <c r="F4816" t="s">
        <v>11290</v>
      </c>
      <c r="G4816" t="s">
        <v>844</v>
      </c>
      <c r="O4816" t="s">
        <v>9742</v>
      </c>
      <c r="P4816">
        <f t="shared" si="75"/>
        <v>0</v>
      </c>
    </row>
    <row r="4817" spans="1:16" hidden="1" x14ac:dyDescent="0.25">
      <c r="A4817" t="str">
        <f>"ANPKD04"</f>
        <v>ANPKD04</v>
      </c>
      <c r="B4817" t="s">
        <v>12020</v>
      </c>
      <c r="C4817">
        <v>0</v>
      </c>
      <c r="D4817" t="s">
        <v>843</v>
      </c>
      <c r="E4817">
        <v>0</v>
      </c>
      <c r="F4817" t="s">
        <v>11290</v>
      </c>
      <c r="G4817" t="s">
        <v>844</v>
      </c>
      <c r="O4817" t="s">
        <v>9748</v>
      </c>
      <c r="P4817">
        <f t="shared" si="75"/>
        <v>0</v>
      </c>
    </row>
    <row r="4818" spans="1:16" hidden="1" x14ac:dyDescent="0.25">
      <c r="A4818" t="str">
        <f>"QNPKD03"</f>
        <v>QNPKD03</v>
      </c>
      <c r="B4818" t="s">
        <v>12020</v>
      </c>
      <c r="C4818">
        <v>0</v>
      </c>
      <c r="D4818" t="s">
        <v>843</v>
      </c>
      <c r="E4818">
        <v>0</v>
      </c>
      <c r="F4818" t="s">
        <v>11290</v>
      </c>
      <c r="G4818" t="s">
        <v>844</v>
      </c>
      <c r="O4818" t="s">
        <v>9750</v>
      </c>
      <c r="P4818">
        <f t="shared" si="75"/>
        <v>0</v>
      </c>
    </row>
    <row r="4819" spans="1:16" hidden="1" x14ac:dyDescent="0.25">
      <c r="A4819" t="str">
        <f>"QNPKD04"</f>
        <v>QNPKD04</v>
      </c>
      <c r="B4819" t="s">
        <v>12021</v>
      </c>
      <c r="C4819">
        <v>0</v>
      </c>
      <c r="D4819" t="s">
        <v>41</v>
      </c>
      <c r="E4819">
        <v>0</v>
      </c>
      <c r="F4819" t="s">
        <v>11290</v>
      </c>
      <c r="G4819" t="s">
        <v>844</v>
      </c>
      <c r="O4819" t="s">
        <v>9752</v>
      </c>
      <c r="P4819">
        <f t="shared" si="75"/>
        <v>0</v>
      </c>
    </row>
    <row r="4820" spans="1:16" hidden="1" x14ac:dyDescent="0.25">
      <c r="A4820" t="str">
        <f>"ANPKD05"</f>
        <v>ANPKD05</v>
      </c>
      <c r="B4820" t="s">
        <v>12021</v>
      </c>
      <c r="C4820">
        <v>0</v>
      </c>
      <c r="D4820" t="s">
        <v>41</v>
      </c>
      <c r="E4820">
        <v>0</v>
      </c>
      <c r="F4820" t="s">
        <v>11290</v>
      </c>
      <c r="G4820" t="s">
        <v>844</v>
      </c>
      <c r="O4820" t="s">
        <v>12731</v>
      </c>
      <c r="P4820">
        <f t="shared" si="75"/>
        <v>0</v>
      </c>
    </row>
    <row r="4821" spans="1:16" hidden="1" x14ac:dyDescent="0.25">
      <c r="A4821" t="str">
        <f>"ANPKD02"</f>
        <v>ANPKD02</v>
      </c>
      <c r="B4821" t="s">
        <v>12022</v>
      </c>
      <c r="C4821">
        <v>0</v>
      </c>
      <c r="D4821" t="s">
        <v>41</v>
      </c>
      <c r="E4821">
        <v>0</v>
      </c>
      <c r="F4821" t="s">
        <v>11290</v>
      </c>
      <c r="G4821" t="s">
        <v>844</v>
      </c>
      <c r="O4821" t="s">
        <v>12732</v>
      </c>
      <c r="P4821">
        <f t="shared" si="75"/>
        <v>0</v>
      </c>
    </row>
    <row r="4822" spans="1:16" hidden="1" x14ac:dyDescent="0.25">
      <c r="A4822" t="str">
        <f>"QNPKD05"</f>
        <v>QNPKD05</v>
      </c>
      <c r="B4822" t="s">
        <v>12022</v>
      </c>
      <c r="C4822">
        <v>0</v>
      </c>
      <c r="D4822" t="s">
        <v>41</v>
      </c>
      <c r="E4822">
        <v>0</v>
      </c>
      <c r="F4822" t="s">
        <v>11290</v>
      </c>
      <c r="G4822" t="s">
        <v>844</v>
      </c>
      <c r="O4822" t="s">
        <v>12733</v>
      </c>
      <c r="P4822">
        <f t="shared" si="75"/>
        <v>0</v>
      </c>
    </row>
    <row r="4823" spans="1:16" hidden="1" x14ac:dyDescent="0.25">
      <c r="A4823" t="str">
        <f>"QNPKD17"</f>
        <v>QNPKD17</v>
      </c>
      <c r="B4823" t="s">
        <v>12023</v>
      </c>
      <c r="C4823">
        <v>0</v>
      </c>
      <c r="D4823" t="s">
        <v>843</v>
      </c>
      <c r="E4823">
        <v>0</v>
      </c>
      <c r="F4823" t="s">
        <v>11290</v>
      </c>
      <c r="G4823" t="s">
        <v>844</v>
      </c>
      <c r="O4823" t="s">
        <v>12734</v>
      </c>
      <c r="P4823">
        <f t="shared" si="75"/>
        <v>0</v>
      </c>
    </row>
    <row r="4824" spans="1:16" hidden="1" x14ac:dyDescent="0.25">
      <c r="A4824" t="str">
        <f>"ANPKD07"</f>
        <v>ANPKD07</v>
      </c>
      <c r="B4824" t="s">
        <v>12024</v>
      </c>
      <c r="C4824">
        <v>0</v>
      </c>
      <c r="D4824" t="s">
        <v>843</v>
      </c>
      <c r="E4824">
        <v>0</v>
      </c>
      <c r="F4824" t="s">
        <v>11290</v>
      </c>
      <c r="G4824" t="s">
        <v>844</v>
      </c>
      <c r="O4824" t="s">
        <v>12735</v>
      </c>
      <c r="P4824">
        <f t="shared" si="75"/>
        <v>0</v>
      </c>
    </row>
    <row r="4825" spans="1:16" hidden="1" x14ac:dyDescent="0.25">
      <c r="A4825" t="str">
        <f>"QNPKD06"</f>
        <v>QNPKD06</v>
      </c>
      <c r="B4825" t="s">
        <v>12024</v>
      </c>
      <c r="C4825">
        <v>0</v>
      </c>
      <c r="D4825" t="s">
        <v>843</v>
      </c>
      <c r="E4825">
        <v>0</v>
      </c>
      <c r="F4825" t="s">
        <v>11290</v>
      </c>
      <c r="G4825" t="s">
        <v>844</v>
      </c>
      <c r="O4825" t="s">
        <v>12736</v>
      </c>
      <c r="P4825">
        <f t="shared" si="75"/>
        <v>0</v>
      </c>
    </row>
    <row r="4826" spans="1:16" hidden="1" x14ac:dyDescent="0.25">
      <c r="A4826" t="str">
        <f>"QNPKD10"</f>
        <v>QNPKD10</v>
      </c>
      <c r="B4826" t="s">
        <v>842</v>
      </c>
      <c r="C4826">
        <v>0</v>
      </c>
      <c r="D4826" t="s">
        <v>843</v>
      </c>
      <c r="E4826">
        <v>0</v>
      </c>
      <c r="F4826" t="s">
        <v>845</v>
      </c>
      <c r="G4826" t="s">
        <v>844</v>
      </c>
      <c r="O4826" t="s">
        <v>12737</v>
      </c>
      <c r="P4826">
        <f t="shared" si="75"/>
        <v>0</v>
      </c>
    </row>
    <row r="4827" spans="1:16" hidden="1" x14ac:dyDescent="0.25">
      <c r="A4827" t="str">
        <f>"ANPKD08"</f>
        <v>ANPKD08</v>
      </c>
      <c r="B4827" t="s">
        <v>842</v>
      </c>
      <c r="C4827">
        <v>1</v>
      </c>
      <c r="D4827" t="s">
        <v>843</v>
      </c>
      <c r="E4827">
        <v>1</v>
      </c>
      <c r="F4827" t="s">
        <v>845</v>
      </c>
      <c r="G4827" t="s">
        <v>844</v>
      </c>
      <c r="O4827" t="s">
        <v>9746</v>
      </c>
      <c r="P4827">
        <f t="shared" si="75"/>
        <v>0</v>
      </c>
    </row>
    <row r="4828" spans="1:16" hidden="1" x14ac:dyDescent="0.25">
      <c r="A4828" t="str">
        <f>"ANPKD06"</f>
        <v>ANPKD06</v>
      </c>
      <c r="B4828" t="s">
        <v>12025</v>
      </c>
      <c r="C4828">
        <v>0</v>
      </c>
      <c r="D4828" t="s">
        <v>41</v>
      </c>
      <c r="E4828">
        <v>0</v>
      </c>
      <c r="F4828" t="s">
        <v>854</v>
      </c>
      <c r="G4828" t="s">
        <v>844</v>
      </c>
      <c r="O4828" t="s">
        <v>9744</v>
      </c>
      <c r="P4828">
        <f t="shared" si="75"/>
        <v>0</v>
      </c>
    </row>
    <row r="4829" spans="1:16" hidden="1" x14ac:dyDescent="0.25">
      <c r="A4829" t="str">
        <f>"QNPKD09"</f>
        <v>QNPKD09</v>
      </c>
      <c r="B4829" t="s">
        <v>12026</v>
      </c>
      <c r="C4829">
        <v>0</v>
      </c>
      <c r="D4829" t="s">
        <v>843</v>
      </c>
      <c r="E4829">
        <v>0</v>
      </c>
      <c r="F4829" t="s">
        <v>845</v>
      </c>
      <c r="G4829" t="s">
        <v>844</v>
      </c>
      <c r="O4829" t="s">
        <v>12738</v>
      </c>
      <c r="P4829">
        <f t="shared" si="75"/>
        <v>0</v>
      </c>
    </row>
    <row r="4830" spans="1:16" hidden="1" x14ac:dyDescent="0.25">
      <c r="A4830" t="str">
        <f>"ANPKD09"</f>
        <v>ANPKD09</v>
      </c>
      <c r="B4830" t="s">
        <v>12027</v>
      </c>
      <c r="C4830">
        <v>0</v>
      </c>
      <c r="D4830" t="s">
        <v>41</v>
      </c>
      <c r="E4830">
        <v>0</v>
      </c>
      <c r="F4830" t="s">
        <v>845</v>
      </c>
      <c r="G4830" t="s">
        <v>844</v>
      </c>
      <c r="O4830" t="s">
        <v>12739</v>
      </c>
      <c r="P4830">
        <f t="shared" si="75"/>
        <v>0</v>
      </c>
    </row>
    <row r="4831" spans="1:16" hidden="1" x14ac:dyDescent="0.25">
      <c r="A4831" t="str">
        <f>"QNPKD08"</f>
        <v>QNPKD08</v>
      </c>
      <c r="B4831" t="s">
        <v>12027</v>
      </c>
      <c r="C4831">
        <v>0</v>
      </c>
      <c r="D4831" t="s">
        <v>41</v>
      </c>
      <c r="E4831">
        <v>0</v>
      </c>
      <c r="F4831" t="s">
        <v>845</v>
      </c>
      <c r="G4831" t="s">
        <v>844</v>
      </c>
      <c r="O4831" t="s">
        <v>12740</v>
      </c>
      <c r="P4831">
        <f t="shared" si="75"/>
        <v>0</v>
      </c>
    </row>
    <row r="4832" spans="1:16" hidden="1" x14ac:dyDescent="0.25">
      <c r="A4832" t="str">
        <f>"ANPKF01"</f>
        <v>ANPKF01</v>
      </c>
      <c r="B4832" t="s">
        <v>12028</v>
      </c>
      <c r="C4832">
        <v>0</v>
      </c>
      <c r="D4832" t="s">
        <v>41</v>
      </c>
      <c r="E4832">
        <v>0</v>
      </c>
      <c r="F4832" t="s">
        <v>854</v>
      </c>
      <c r="O4832" t="s">
        <v>12741</v>
      </c>
      <c r="P4832">
        <f t="shared" si="75"/>
        <v>0</v>
      </c>
    </row>
    <row r="4833" spans="1:16" hidden="1" x14ac:dyDescent="0.25">
      <c r="A4833" t="str">
        <f>"ANPKG01"</f>
        <v>ANPKG01</v>
      </c>
      <c r="B4833" t="s">
        <v>12029</v>
      </c>
      <c r="C4833">
        <v>0</v>
      </c>
      <c r="D4833" t="s">
        <v>41</v>
      </c>
      <c r="E4833">
        <v>0</v>
      </c>
      <c r="F4833" t="s">
        <v>11290</v>
      </c>
      <c r="O4833" t="s">
        <v>12742</v>
      </c>
      <c r="P4833">
        <f t="shared" si="75"/>
        <v>0</v>
      </c>
    </row>
    <row r="4834" spans="1:16" hidden="1" x14ac:dyDescent="0.25">
      <c r="A4834" t="str">
        <f>"ANPKL01"</f>
        <v>ANPKL01</v>
      </c>
      <c r="B4834" t="s">
        <v>12030</v>
      </c>
      <c r="C4834">
        <v>0</v>
      </c>
      <c r="D4834" t="s">
        <v>843</v>
      </c>
      <c r="E4834">
        <v>0</v>
      </c>
      <c r="F4834" t="s">
        <v>1029</v>
      </c>
      <c r="G4834" t="s">
        <v>844</v>
      </c>
      <c r="O4834" t="s">
        <v>12743</v>
      </c>
      <c r="P4834">
        <f t="shared" si="75"/>
        <v>0</v>
      </c>
    </row>
    <row r="4835" spans="1:16" hidden="1" x14ac:dyDescent="0.25">
      <c r="A4835" t="str">
        <f>"QNPKL01"</f>
        <v>QNPKL01</v>
      </c>
      <c r="B4835" t="s">
        <v>12030</v>
      </c>
      <c r="C4835">
        <v>0</v>
      </c>
      <c r="D4835" t="s">
        <v>843</v>
      </c>
      <c r="E4835">
        <v>0</v>
      </c>
      <c r="F4835" t="s">
        <v>1029</v>
      </c>
      <c r="G4835" t="s">
        <v>844</v>
      </c>
      <c r="O4835" t="s">
        <v>12744</v>
      </c>
      <c r="P4835">
        <f t="shared" si="75"/>
        <v>0</v>
      </c>
    </row>
    <row r="4836" spans="1:16" hidden="1" x14ac:dyDescent="0.25">
      <c r="A4836" t="str">
        <f>"QNPKM02"</f>
        <v>QNPKM02</v>
      </c>
      <c r="B4836" t="s">
        <v>12031</v>
      </c>
      <c r="C4836">
        <v>0</v>
      </c>
      <c r="D4836" t="s">
        <v>843</v>
      </c>
      <c r="E4836">
        <v>0</v>
      </c>
      <c r="F4836" t="s">
        <v>10363</v>
      </c>
      <c r="G4836" t="s">
        <v>844</v>
      </c>
      <c r="O4836" t="s">
        <v>12745</v>
      </c>
      <c r="P4836">
        <f t="shared" si="75"/>
        <v>0</v>
      </c>
    </row>
    <row r="4837" spans="1:16" hidden="1" x14ac:dyDescent="0.25">
      <c r="A4837" t="str">
        <f>"QNPKM07"</f>
        <v>QNPKM07</v>
      </c>
      <c r="B4837" t="s">
        <v>12032</v>
      </c>
      <c r="C4837">
        <v>0</v>
      </c>
      <c r="D4837" t="s">
        <v>843</v>
      </c>
      <c r="E4837">
        <v>0</v>
      </c>
      <c r="F4837" t="s">
        <v>10363</v>
      </c>
      <c r="G4837" t="s">
        <v>844</v>
      </c>
      <c r="O4837" t="s">
        <v>12746</v>
      </c>
      <c r="P4837">
        <f t="shared" si="75"/>
        <v>0</v>
      </c>
    </row>
    <row r="4838" spans="1:16" hidden="1" x14ac:dyDescent="0.25">
      <c r="A4838" t="str">
        <f>"QNPKM01"</f>
        <v>QNPKM01</v>
      </c>
      <c r="B4838" t="s">
        <v>12033</v>
      </c>
      <c r="C4838">
        <v>0</v>
      </c>
      <c r="D4838" t="s">
        <v>41</v>
      </c>
      <c r="E4838">
        <v>0</v>
      </c>
      <c r="F4838" t="s">
        <v>10363</v>
      </c>
      <c r="G4838" t="s">
        <v>844</v>
      </c>
      <c r="O4838" t="s">
        <v>12747</v>
      </c>
      <c r="P4838">
        <f t="shared" si="75"/>
        <v>0</v>
      </c>
    </row>
    <row r="4839" spans="1:16" hidden="1" x14ac:dyDescent="0.25">
      <c r="A4839" t="str">
        <f>"QNPKM04"</f>
        <v>QNPKM04</v>
      </c>
      <c r="B4839" t="s">
        <v>12034</v>
      </c>
      <c r="C4839">
        <v>0</v>
      </c>
      <c r="D4839" t="s">
        <v>843</v>
      </c>
      <c r="E4839">
        <v>0</v>
      </c>
      <c r="F4839" t="s">
        <v>10363</v>
      </c>
      <c r="G4839" t="s">
        <v>844</v>
      </c>
      <c r="O4839" t="s">
        <v>12748</v>
      </c>
      <c r="P4839">
        <f t="shared" si="75"/>
        <v>0</v>
      </c>
    </row>
    <row r="4840" spans="1:16" hidden="1" x14ac:dyDescent="0.25">
      <c r="A4840" t="str">
        <f>"ANPKM05"</f>
        <v>ANPKM05</v>
      </c>
      <c r="B4840" t="s">
        <v>12035</v>
      </c>
      <c r="C4840">
        <v>0</v>
      </c>
      <c r="D4840" t="s">
        <v>843</v>
      </c>
      <c r="E4840">
        <v>0</v>
      </c>
      <c r="F4840" t="s">
        <v>10363</v>
      </c>
      <c r="G4840" t="s">
        <v>844</v>
      </c>
      <c r="O4840" t="s">
        <v>12749</v>
      </c>
      <c r="P4840">
        <f t="shared" si="75"/>
        <v>0</v>
      </c>
    </row>
    <row r="4841" spans="1:16" hidden="1" x14ac:dyDescent="0.25">
      <c r="A4841" t="str">
        <f>"QNPKM03"</f>
        <v>QNPKM03</v>
      </c>
      <c r="B4841" t="s">
        <v>12035</v>
      </c>
      <c r="C4841">
        <v>0</v>
      </c>
      <c r="D4841" t="s">
        <v>843</v>
      </c>
      <c r="E4841">
        <v>0</v>
      </c>
      <c r="F4841" t="s">
        <v>10363</v>
      </c>
      <c r="G4841" t="s">
        <v>844</v>
      </c>
      <c r="O4841" t="s">
        <v>12750</v>
      </c>
      <c r="P4841">
        <f t="shared" si="75"/>
        <v>0</v>
      </c>
    </row>
    <row r="4842" spans="1:16" hidden="1" x14ac:dyDescent="0.25">
      <c r="A4842" t="str">
        <f>"CNPKM01"</f>
        <v>CNPKM01</v>
      </c>
      <c r="B4842" t="s">
        <v>12036</v>
      </c>
      <c r="C4842">
        <v>0</v>
      </c>
      <c r="D4842" t="s">
        <v>843</v>
      </c>
      <c r="E4842">
        <v>0</v>
      </c>
      <c r="F4842" t="s">
        <v>10363</v>
      </c>
      <c r="G4842" t="s">
        <v>844</v>
      </c>
      <c r="O4842" t="s">
        <v>12751</v>
      </c>
      <c r="P4842">
        <f t="shared" si="75"/>
        <v>0</v>
      </c>
    </row>
    <row r="4843" spans="1:16" hidden="1" x14ac:dyDescent="0.25">
      <c r="A4843" t="str">
        <f>"QNPKM10"</f>
        <v>QNPKM10</v>
      </c>
      <c r="B4843" t="s">
        <v>12037</v>
      </c>
      <c r="C4843">
        <v>0</v>
      </c>
      <c r="D4843" t="s">
        <v>843</v>
      </c>
      <c r="E4843">
        <v>0</v>
      </c>
      <c r="F4843" t="s">
        <v>12038</v>
      </c>
      <c r="G4843" t="s">
        <v>844</v>
      </c>
      <c r="O4843" t="s">
        <v>12752</v>
      </c>
      <c r="P4843">
        <f t="shared" si="75"/>
        <v>0</v>
      </c>
    </row>
    <row r="4844" spans="1:16" hidden="1" x14ac:dyDescent="0.25">
      <c r="A4844" t="str">
        <f>"QNPKM11"</f>
        <v>QNPKM11</v>
      </c>
      <c r="B4844" t="s">
        <v>6763</v>
      </c>
      <c r="C4844">
        <v>148</v>
      </c>
      <c r="D4844" t="s">
        <v>41</v>
      </c>
      <c r="E4844">
        <v>7</v>
      </c>
      <c r="F4844" t="s">
        <v>1586</v>
      </c>
      <c r="G4844" t="s">
        <v>12039</v>
      </c>
      <c r="O4844" t="s">
        <v>12753</v>
      </c>
      <c r="P4844">
        <f t="shared" si="75"/>
        <v>0</v>
      </c>
    </row>
    <row r="4845" spans="1:16" hidden="1" x14ac:dyDescent="0.25">
      <c r="A4845" t="str">
        <f>"QNPKM15"</f>
        <v>QNPKM15</v>
      </c>
      <c r="B4845" t="s">
        <v>6776</v>
      </c>
      <c r="C4845">
        <v>0</v>
      </c>
      <c r="D4845" t="s">
        <v>41</v>
      </c>
      <c r="E4845">
        <v>0</v>
      </c>
      <c r="F4845" t="s">
        <v>1586</v>
      </c>
      <c r="G4845" t="s">
        <v>12040</v>
      </c>
      <c r="O4845" t="s">
        <v>12754</v>
      </c>
      <c r="P4845">
        <f t="shared" si="75"/>
        <v>0</v>
      </c>
    </row>
    <row r="4846" spans="1:16" hidden="1" x14ac:dyDescent="0.25">
      <c r="A4846" t="str">
        <f>"ANPKM02"</f>
        <v>ANPKM02</v>
      </c>
      <c r="B4846" t="s">
        <v>13952</v>
      </c>
      <c r="C4846">
        <v>0</v>
      </c>
      <c r="D4846" t="s">
        <v>843</v>
      </c>
      <c r="E4846">
        <v>0</v>
      </c>
      <c r="F4846" t="s">
        <v>6754</v>
      </c>
      <c r="G4846" t="s">
        <v>844</v>
      </c>
      <c r="H4846" t="s">
        <v>9871</v>
      </c>
      <c r="O4846" t="s">
        <v>9756</v>
      </c>
      <c r="P4846">
        <f t="shared" si="75"/>
        <v>0</v>
      </c>
    </row>
    <row r="4847" spans="1:16" hidden="1" x14ac:dyDescent="0.25">
      <c r="A4847" t="str">
        <f>"QNPKM08"</f>
        <v>QNPKM08</v>
      </c>
      <c r="B4847" t="s">
        <v>13952</v>
      </c>
      <c r="C4847">
        <v>0</v>
      </c>
      <c r="D4847" t="s">
        <v>843</v>
      </c>
      <c r="E4847">
        <v>0</v>
      </c>
      <c r="F4847" t="s">
        <v>6754</v>
      </c>
      <c r="G4847" t="s">
        <v>844</v>
      </c>
      <c r="H4847" t="s">
        <v>9871</v>
      </c>
      <c r="O4847" t="s">
        <v>12755</v>
      </c>
      <c r="P4847">
        <f t="shared" si="75"/>
        <v>0</v>
      </c>
    </row>
    <row r="4848" spans="1:16" hidden="1" x14ac:dyDescent="0.25">
      <c r="A4848" t="str">
        <f>"ANPKM04"</f>
        <v>ANPKM04</v>
      </c>
      <c r="B4848" t="s">
        <v>17926</v>
      </c>
      <c r="C4848">
        <v>0</v>
      </c>
      <c r="D4848" t="s">
        <v>843</v>
      </c>
      <c r="E4848">
        <v>0</v>
      </c>
      <c r="F4848" t="s">
        <v>6754</v>
      </c>
      <c r="G4848" t="s">
        <v>844</v>
      </c>
      <c r="H4848" t="s">
        <v>9871</v>
      </c>
      <c r="O4848" t="s">
        <v>9754</v>
      </c>
      <c r="P4848">
        <f t="shared" si="75"/>
        <v>0</v>
      </c>
    </row>
    <row r="4849" spans="1:16" hidden="1" x14ac:dyDescent="0.25">
      <c r="A4849" t="str">
        <f>"QNPKM06"</f>
        <v>QNPKM06</v>
      </c>
      <c r="B4849" t="s">
        <v>17926</v>
      </c>
      <c r="C4849">
        <v>0</v>
      </c>
      <c r="D4849" t="s">
        <v>843</v>
      </c>
      <c r="E4849">
        <v>0</v>
      </c>
      <c r="F4849" t="s">
        <v>6754</v>
      </c>
      <c r="G4849" t="s">
        <v>844</v>
      </c>
      <c r="H4849" t="s">
        <v>9871</v>
      </c>
      <c r="O4849" t="s">
        <v>12756</v>
      </c>
      <c r="P4849">
        <f t="shared" si="75"/>
        <v>0</v>
      </c>
    </row>
    <row r="4850" spans="1:16" hidden="1" x14ac:dyDescent="0.25">
      <c r="A4850" t="str">
        <f>"ANPKM03"</f>
        <v>ANPKM03</v>
      </c>
      <c r="B4850" t="s">
        <v>17927</v>
      </c>
      <c r="C4850">
        <v>0</v>
      </c>
      <c r="D4850" t="s">
        <v>843</v>
      </c>
      <c r="E4850">
        <v>0</v>
      </c>
      <c r="F4850" t="s">
        <v>6754</v>
      </c>
      <c r="G4850" t="s">
        <v>844</v>
      </c>
      <c r="H4850" t="s">
        <v>9871</v>
      </c>
      <c r="O4850" t="s">
        <v>12757</v>
      </c>
      <c r="P4850">
        <f t="shared" si="75"/>
        <v>0</v>
      </c>
    </row>
    <row r="4851" spans="1:16" hidden="1" x14ac:dyDescent="0.25">
      <c r="A4851" t="str">
        <f>"QNPKM05"</f>
        <v>QNPKM05</v>
      </c>
      <c r="B4851" t="s">
        <v>17928</v>
      </c>
      <c r="C4851">
        <v>0</v>
      </c>
      <c r="D4851" t="s">
        <v>843</v>
      </c>
      <c r="E4851">
        <v>0</v>
      </c>
      <c r="F4851" t="s">
        <v>6754</v>
      </c>
      <c r="G4851" t="s">
        <v>844</v>
      </c>
      <c r="H4851" t="s">
        <v>9871</v>
      </c>
      <c r="O4851" t="s">
        <v>12758</v>
      </c>
      <c r="P4851">
        <f t="shared" si="75"/>
        <v>0</v>
      </c>
    </row>
    <row r="4852" spans="1:16" hidden="1" x14ac:dyDescent="0.25">
      <c r="A4852" t="str">
        <f>"ANPKM01"</f>
        <v>ANPKM01</v>
      </c>
      <c r="B4852" t="s">
        <v>17928</v>
      </c>
      <c r="C4852">
        <v>0</v>
      </c>
      <c r="D4852" t="s">
        <v>843</v>
      </c>
      <c r="E4852">
        <v>0</v>
      </c>
      <c r="F4852" t="s">
        <v>6754</v>
      </c>
      <c r="G4852" t="s">
        <v>844</v>
      </c>
      <c r="H4852" t="s">
        <v>9871</v>
      </c>
      <c r="O4852" t="s">
        <v>12759</v>
      </c>
      <c r="P4852">
        <f t="shared" si="75"/>
        <v>0</v>
      </c>
    </row>
    <row r="4853" spans="1:16" hidden="1" x14ac:dyDescent="0.25">
      <c r="A4853" t="str">
        <f>"QNPKM09"</f>
        <v>QNPKM09</v>
      </c>
      <c r="B4853" t="s">
        <v>17929</v>
      </c>
      <c r="C4853">
        <v>0</v>
      </c>
      <c r="D4853" t="s">
        <v>843</v>
      </c>
      <c r="E4853">
        <v>0</v>
      </c>
      <c r="F4853" t="s">
        <v>504</v>
      </c>
      <c r="G4853" t="s">
        <v>844</v>
      </c>
      <c r="H4853" t="s">
        <v>9871</v>
      </c>
      <c r="O4853" t="s">
        <v>9740</v>
      </c>
      <c r="P4853">
        <f t="shared" si="75"/>
        <v>0</v>
      </c>
    </row>
    <row r="4854" spans="1:16" hidden="1" x14ac:dyDescent="0.25">
      <c r="A4854" t="str">
        <f>"ANPKN03"</f>
        <v>ANPKN03</v>
      </c>
      <c r="B4854" t="s">
        <v>12041</v>
      </c>
      <c r="C4854">
        <v>0</v>
      </c>
      <c r="D4854" t="s">
        <v>843</v>
      </c>
      <c r="E4854">
        <v>0</v>
      </c>
      <c r="F4854" t="s">
        <v>12042</v>
      </c>
      <c r="O4854" t="s">
        <v>12760</v>
      </c>
      <c r="P4854">
        <f t="shared" si="75"/>
        <v>0</v>
      </c>
    </row>
    <row r="4855" spans="1:16" hidden="1" x14ac:dyDescent="0.25">
      <c r="A4855" t="str">
        <f>"QNPKN04"</f>
        <v>QNPKN04</v>
      </c>
      <c r="B4855" t="s">
        <v>17930</v>
      </c>
      <c r="C4855">
        <v>0</v>
      </c>
      <c r="D4855" t="s">
        <v>41</v>
      </c>
      <c r="E4855">
        <v>0</v>
      </c>
      <c r="F4855" t="s">
        <v>159</v>
      </c>
      <c r="G4855" t="s">
        <v>844</v>
      </c>
      <c r="H4855" t="s">
        <v>9876</v>
      </c>
      <c r="O4855" t="s">
        <v>12761</v>
      </c>
      <c r="P4855">
        <f t="shared" si="75"/>
        <v>0</v>
      </c>
    </row>
    <row r="4856" spans="1:16" hidden="1" x14ac:dyDescent="0.25">
      <c r="A4856" t="str">
        <f>"QNPKN05"</f>
        <v>QNPKN05</v>
      </c>
      <c r="B4856" t="s">
        <v>17931</v>
      </c>
      <c r="C4856">
        <v>0</v>
      </c>
      <c r="D4856" t="s">
        <v>41</v>
      </c>
      <c r="E4856">
        <v>0</v>
      </c>
      <c r="F4856" t="s">
        <v>159</v>
      </c>
      <c r="G4856" t="s">
        <v>844</v>
      </c>
      <c r="H4856" t="s">
        <v>9876</v>
      </c>
      <c r="O4856" t="s">
        <v>12762</v>
      </c>
      <c r="P4856">
        <f t="shared" si="75"/>
        <v>0</v>
      </c>
    </row>
    <row r="4857" spans="1:16" hidden="1" x14ac:dyDescent="0.25">
      <c r="A4857" t="str">
        <f>"ANPKN02"</f>
        <v>ANPKN02</v>
      </c>
      <c r="B4857" t="s">
        <v>13953</v>
      </c>
      <c r="C4857">
        <v>0</v>
      </c>
      <c r="D4857" t="s">
        <v>843</v>
      </c>
      <c r="E4857">
        <v>0</v>
      </c>
      <c r="F4857" t="s">
        <v>159</v>
      </c>
      <c r="G4857" t="s">
        <v>844</v>
      </c>
      <c r="H4857" t="s">
        <v>9871</v>
      </c>
      <c r="O4857" t="s">
        <v>12763</v>
      </c>
      <c r="P4857">
        <f t="shared" si="75"/>
        <v>0</v>
      </c>
    </row>
    <row r="4858" spans="1:16" hidden="1" x14ac:dyDescent="0.25">
      <c r="A4858" t="str">
        <f>"QNPKN02"</f>
        <v>QNPKN02</v>
      </c>
      <c r="B4858" t="s">
        <v>13953</v>
      </c>
      <c r="C4858">
        <v>2035</v>
      </c>
      <c r="D4858" t="s">
        <v>843</v>
      </c>
      <c r="E4858">
        <v>2035</v>
      </c>
      <c r="F4858" t="s">
        <v>159</v>
      </c>
      <c r="G4858" t="s">
        <v>844</v>
      </c>
      <c r="H4858" t="s">
        <v>9871</v>
      </c>
      <c r="O4858" t="s">
        <v>12764</v>
      </c>
      <c r="P4858">
        <f t="shared" si="75"/>
        <v>0</v>
      </c>
    </row>
    <row r="4859" spans="1:16" hidden="1" x14ac:dyDescent="0.25">
      <c r="A4859" t="str">
        <f>"QNPKN07"</f>
        <v>QNPKN07</v>
      </c>
      <c r="B4859" t="s">
        <v>13954</v>
      </c>
      <c r="C4859">
        <v>132</v>
      </c>
      <c r="D4859" t="s">
        <v>41</v>
      </c>
      <c r="E4859">
        <v>26</v>
      </c>
      <c r="F4859" t="s">
        <v>159</v>
      </c>
      <c r="G4859" t="s">
        <v>844</v>
      </c>
      <c r="H4859" t="s">
        <v>9876</v>
      </c>
      <c r="O4859" t="s">
        <v>12765</v>
      </c>
      <c r="P4859">
        <f t="shared" si="75"/>
        <v>0</v>
      </c>
    </row>
    <row r="4860" spans="1:16" hidden="1" x14ac:dyDescent="0.25">
      <c r="A4860" t="str">
        <f>"ANPKN04"</f>
        <v>ANPKN04</v>
      </c>
      <c r="B4860" t="s">
        <v>13954</v>
      </c>
      <c r="C4860">
        <v>0</v>
      </c>
      <c r="D4860" t="s">
        <v>41</v>
      </c>
      <c r="E4860">
        <v>0</v>
      </c>
      <c r="F4860" t="s">
        <v>159</v>
      </c>
      <c r="G4860" t="s">
        <v>844</v>
      </c>
      <c r="H4860" t="s">
        <v>9876</v>
      </c>
      <c r="O4860" t="s">
        <v>12766</v>
      </c>
      <c r="P4860">
        <f t="shared" si="75"/>
        <v>0</v>
      </c>
    </row>
    <row r="4861" spans="1:16" hidden="1" x14ac:dyDescent="0.25">
      <c r="A4861" t="str">
        <f>"QNPKN03"</f>
        <v>QNPKN03</v>
      </c>
      <c r="B4861" t="s">
        <v>17932</v>
      </c>
      <c r="C4861">
        <v>0</v>
      </c>
      <c r="D4861" t="s">
        <v>41</v>
      </c>
      <c r="E4861">
        <v>0</v>
      </c>
      <c r="F4861" t="s">
        <v>159</v>
      </c>
      <c r="G4861" t="s">
        <v>844</v>
      </c>
      <c r="H4861" t="s">
        <v>9876</v>
      </c>
      <c r="O4861" t="s">
        <v>12767</v>
      </c>
      <c r="P4861">
        <f t="shared" si="75"/>
        <v>0</v>
      </c>
    </row>
    <row r="4862" spans="1:16" hidden="1" x14ac:dyDescent="0.25">
      <c r="A4862" t="str">
        <f>"ANPKN05"</f>
        <v>ANPKN05</v>
      </c>
      <c r="B4862" t="s">
        <v>17933</v>
      </c>
      <c r="C4862">
        <v>0</v>
      </c>
      <c r="D4862" t="s">
        <v>41</v>
      </c>
      <c r="E4862">
        <v>0</v>
      </c>
      <c r="F4862" t="s">
        <v>159</v>
      </c>
      <c r="G4862" t="s">
        <v>844</v>
      </c>
      <c r="H4862" t="s">
        <v>9876</v>
      </c>
      <c r="O4862" t="s">
        <v>12768</v>
      </c>
      <c r="P4862">
        <f t="shared" si="75"/>
        <v>0</v>
      </c>
    </row>
    <row r="4863" spans="1:16" hidden="1" x14ac:dyDescent="0.25">
      <c r="A4863" t="str">
        <f>"QNPKN06"</f>
        <v>QNPKN06</v>
      </c>
      <c r="B4863" t="s">
        <v>17933</v>
      </c>
      <c r="C4863">
        <v>0</v>
      </c>
      <c r="D4863" t="s">
        <v>41</v>
      </c>
      <c r="E4863">
        <v>0</v>
      </c>
      <c r="F4863" t="s">
        <v>159</v>
      </c>
      <c r="G4863" t="s">
        <v>844</v>
      </c>
      <c r="H4863" t="s">
        <v>9876</v>
      </c>
      <c r="O4863" t="s">
        <v>12769</v>
      </c>
      <c r="P4863">
        <f t="shared" si="75"/>
        <v>0</v>
      </c>
    </row>
    <row r="4864" spans="1:16" hidden="1" x14ac:dyDescent="0.25">
      <c r="A4864" t="str">
        <f>"ANPKN01"</f>
        <v>ANPKN01</v>
      </c>
      <c r="B4864" t="s">
        <v>17934</v>
      </c>
      <c r="C4864">
        <v>0</v>
      </c>
      <c r="D4864" t="s">
        <v>843</v>
      </c>
      <c r="E4864">
        <v>0</v>
      </c>
      <c r="F4864" t="s">
        <v>159</v>
      </c>
      <c r="G4864" t="s">
        <v>844</v>
      </c>
      <c r="H4864" t="s">
        <v>9871</v>
      </c>
      <c r="O4864" t="s">
        <v>12770</v>
      </c>
      <c r="P4864">
        <f t="shared" si="75"/>
        <v>0</v>
      </c>
    </row>
    <row r="4865" spans="1:16" hidden="1" x14ac:dyDescent="0.25">
      <c r="A4865" t="str">
        <f>"QNPKN01"</f>
        <v>QNPKN01</v>
      </c>
      <c r="B4865" t="s">
        <v>17934</v>
      </c>
      <c r="C4865">
        <v>0</v>
      </c>
      <c r="D4865" t="s">
        <v>843</v>
      </c>
      <c r="E4865">
        <v>0</v>
      </c>
      <c r="F4865" t="s">
        <v>159</v>
      </c>
      <c r="G4865" t="s">
        <v>844</v>
      </c>
      <c r="H4865" t="s">
        <v>9871</v>
      </c>
      <c r="O4865" t="s">
        <v>12771</v>
      </c>
      <c r="P4865">
        <f t="shared" si="75"/>
        <v>0</v>
      </c>
    </row>
    <row r="4866" spans="1:16" hidden="1" x14ac:dyDescent="0.25">
      <c r="A4866" t="str">
        <f>"ANPKP02"</f>
        <v>ANPKP02</v>
      </c>
      <c r="B4866" t="s">
        <v>850</v>
      </c>
      <c r="C4866">
        <v>0</v>
      </c>
      <c r="D4866" t="s">
        <v>41</v>
      </c>
      <c r="E4866">
        <v>0</v>
      </c>
      <c r="F4866" t="s">
        <v>848</v>
      </c>
      <c r="O4866" t="s">
        <v>9774</v>
      </c>
      <c r="P4866">
        <f t="shared" si="75"/>
        <v>0</v>
      </c>
    </row>
    <row r="4867" spans="1:16" hidden="1" x14ac:dyDescent="0.25">
      <c r="A4867" t="str">
        <f>"ANPKP03"</f>
        <v>ANPKP03</v>
      </c>
      <c r="B4867" t="s">
        <v>12043</v>
      </c>
      <c r="C4867">
        <v>0</v>
      </c>
      <c r="D4867" t="s">
        <v>843</v>
      </c>
      <c r="E4867">
        <v>0</v>
      </c>
      <c r="F4867" t="s">
        <v>848</v>
      </c>
      <c r="O4867" t="s">
        <v>12772</v>
      </c>
      <c r="P4867">
        <f t="shared" ref="P4867:P4930" si="76">SUMIFS($C$2:$C$7959,$B$2:$B$7959,O4867)</f>
        <v>0</v>
      </c>
    </row>
    <row r="4868" spans="1:16" hidden="1" x14ac:dyDescent="0.25">
      <c r="A4868" t="str">
        <f>"ANPKP01"</f>
        <v>ANPKP01</v>
      </c>
      <c r="B4868" t="s">
        <v>847</v>
      </c>
      <c r="C4868">
        <v>0</v>
      </c>
      <c r="D4868" t="s">
        <v>843</v>
      </c>
      <c r="E4868">
        <v>0</v>
      </c>
      <c r="F4868" t="s">
        <v>848</v>
      </c>
      <c r="O4868" t="s">
        <v>12773</v>
      </c>
      <c r="P4868">
        <f t="shared" si="76"/>
        <v>0</v>
      </c>
    </row>
    <row r="4869" spans="1:16" hidden="1" x14ac:dyDescent="0.25">
      <c r="A4869" t="str">
        <f>"ANPKR03"</f>
        <v>ANPKR03</v>
      </c>
      <c r="B4869" t="s">
        <v>12044</v>
      </c>
      <c r="C4869">
        <v>0</v>
      </c>
      <c r="D4869" t="s">
        <v>843</v>
      </c>
      <c r="E4869">
        <v>0</v>
      </c>
      <c r="F4869" t="s">
        <v>12045</v>
      </c>
      <c r="G4869" t="s">
        <v>844</v>
      </c>
      <c r="O4869" t="s">
        <v>12774</v>
      </c>
      <c r="P4869">
        <f t="shared" si="76"/>
        <v>0</v>
      </c>
    </row>
    <row r="4870" spans="1:16" hidden="1" x14ac:dyDescent="0.25">
      <c r="A4870" t="str">
        <f>"QNPKR03"</f>
        <v>QNPKR03</v>
      </c>
      <c r="B4870" t="s">
        <v>12044</v>
      </c>
      <c r="C4870">
        <v>0</v>
      </c>
      <c r="D4870" t="s">
        <v>843</v>
      </c>
      <c r="E4870">
        <v>0</v>
      </c>
      <c r="F4870" t="s">
        <v>12045</v>
      </c>
      <c r="G4870" t="s">
        <v>844</v>
      </c>
      <c r="O4870" t="s">
        <v>9778</v>
      </c>
      <c r="P4870">
        <f t="shared" si="76"/>
        <v>0</v>
      </c>
    </row>
    <row r="4871" spans="1:16" hidden="1" x14ac:dyDescent="0.25">
      <c r="A4871" t="str">
        <f>"ANPKR04"</f>
        <v>ANPKR04</v>
      </c>
      <c r="B4871" t="s">
        <v>12046</v>
      </c>
      <c r="C4871">
        <v>0</v>
      </c>
      <c r="D4871" t="s">
        <v>843</v>
      </c>
      <c r="E4871">
        <v>0</v>
      </c>
      <c r="F4871" t="s">
        <v>12045</v>
      </c>
      <c r="G4871" t="s">
        <v>844</v>
      </c>
      <c r="O4871" t="s">
        <v>12775</v>
      </c>
      <c r="P4871">
        <f t="shared" si="76"/>
        <v>0</v>
      </c>
    </row>
    <row r="4872" spans="1:16" hidden="1" x14ac:dyDescent="0.25">
      <c r="A4872" t="str">
        <f>"QNPKR04"</f>
        <v>QNPKR04</v>
      </c>
      <c r="B4872" t="s">
        <v>12046</v>
      </c>
      <c r="C4872">
        <v>0</v>
      </c>
      <c r="D4872" t="s">
        <v>843</v>
      </c>
      <c r="E4872">
        <v>0</v>
      </c>
      <c r="F4872" t="s">
        <v>12045</v>
      </c>
      <c r="G4872" t="s">
        <v>844</v>
      </c>
      <c r="O4872" t="s">
        <v>12776</v>
      </c>
      <c r="P4872">
        <f t="shared" si="76"/>
        <v>0</v>
      </c>
    </row>
    <row r="4873" spans="1:16" x14ac:dyDescent="0.25">
      <c r="A4873" t="str">
        <f>"ANPKR01"</f>
        <v>ANPKR01</v>
      </c>
      <c r="B4873" t="s">
        <v>12047</v>
      </c>
      <c r="C4873">
        <v>0</v>
      </c>
      <c r="D4873" t="s">
        <v>843</v>
      </c>
      <c r="E4873">
        <v>0</v>
      </c>
      <c r="F4873" t="s">
        <v>10218</v>
      </c>
      <c r="G4873" t="s">
        <v>844</v>
      </c>
      <c r="O4873" t="s">
        <v>8211</v>
      </c>
      <c r="P4873">
        <f t="shared" si="76"/>
        <v>4649</v>
      </c>
    </row>
    <row r="4874" spans="1:16" hidden="1" x14ac:dyDescent="0.25">
      <c r="A4874" t="str">
        <f>"QNPKR02"</f>
        <v>QNPKR02</v>
      </c>
      <c r="B4874" t="s">
        <v>12047</v>
      </c>
      <c r="C4874">
        <v>0</v>
      </c>
      <c r="D4874" t="s">
        <v>843</v>
      </c>
      <c r="E4874">
        <v>0</v>
      </c>
      <c r="F4874" t="s">
        <v>10218</v>
      </c>
      <c r="G4874" t="s">
        <v>844</v>
      </c>
      <c r="O4874" t="s">
        <v>12778</v>
      </c>
      <c r="P4874">
        <f t="shared" si="76"/>
        <v>0</v>
      </c>
    </row>
    <row r="4875" spans="1:16" hidden="1" x14ac:dyDescent="0.25">
      <c r="A4875" t="str">
        <f>"ANPKR02"</f>
        <v>ANPKR02</v>
      </c>
      <c r="B4875" t="s">
        <v>12048</v>
      </c>
      <c r="C4875">
        <v>0</v>
      </c>
      <c r="D4875" t="s">
        <v>843</v>
      </c>
      <c r="E4875">
        <v>0</v>
      </c>
      <c r="F4875" t="s">
        <v>10218</v>
      </c>
      <c r="G4875" t="s">
        <v>844</v>
      </c>
      <c r="O4875" t="s">
        <v>12779</v>
      </c>
      <c r="P4875">
        <f t="shared" si="76"/>
        <v>0</v>
      </c>
    </row>
    <row r="4876" spans="1:16" x14ac:dyDescent="0.25">
      <c r="A4876" t="str">
        <f>"QNPKR01"</f>
        <v>QNPKR01</v>
      </c>
      <c r="B4876" t="s">
        <v>12048</v>
      </c>
      <c r="C4876">
        <v>0</v>
      </c>
      <c r="D4876" t="s">
        <v>843</v>
      </c>
      <c r="E4876">
        <v>0</v>
      </c>
      <c r="F4876" t="s">
        <v>10218</v>
      </c>
      <c r="G4876" t="s">
        <v>844</v>
      </c>
      <c r="O4876" t="s">
        <v>8227</v>
      </c>
      <c r="P4876">
        <f t="shared" si="76"/>
        <v>3760</v>
      </c>
    </row>
    <row r="4877" spans="1:16" hidden="1" x14ac:dyDescent="0.25">
      <c r="A4877" t="str">
        <f>"QNPKS01"</f>
        <v>QNPKS01</v>
      </c>
      <c r="B4877" t="s">
        <v>12049</v>
      </c>
      <c r="C4877">
        <v>0</v>
      </c>
      <c r="D4877" t="s">
        <v>843</v>
      </c>
      <c r="E4877">
        <v>0</v>
      </c>
      <c r="F4877" t="s">
        <v>1029</v>
      </c>
      <c r="G4877" t="s">
        <v>844</v>
      </c>
      <c r="O4877" t="s">
        <v>12780</v>
      </c>
      <c r="P4877">
        <f t="shared" si="76"/>
        <v>0</v>
      </c>
    </row>
    <row r="4878" spans="1:16" hidden="1" x14ac:dyDescent="0.25">
      <c r="A4878" t="str">
        <f>"QNPKS02"</f>
        <v>QNPKS02</v>
      </c>
      <c r="B4878" t="s">
        <v>12050</v>
      </c>
      <c r="C4878">
        <v>0</v>
      </c>
      <c r="D4878" t="s">
        <v>843</v>
      </c>
      <c r="E4878">
        <v>0</v>
      </c>
      <c r="F4878" t="s">
        <v>10363</v>
      </c>
      <c r="G4878" t="s">
        <v>844</v>
      </c>
      <c r="O4878" t="s">
        <v>12781</v>
      </c>
      <c r="P4878">
        <f t="shared" si="76"/>
        <v>0</v>
      </c>
    </row>
    <row r="4879" spans="1:16" hidden="1" x14ac:dyDescent="0.25">
      <c r="A4879" t="str">
        <f>"QNPKS05"</f>
        <v>QNPKS05</v>
      </c>
      <c r="B4879" t="s">
        <v>13524</v>
      </c>
      <c r="C4879">
        <v>0</v>
      </c>
      <c r="D4879" t="s">
        <v>843</v>
      </c>
      <c r="E4879">
        <v>0</v>
      </c>
      <c r="F4879" t="s">
        <v>854</v>
      </c>
      <c r="G4879" t="s">
        <v>844</v>
      </c>
      <c r="H4879" t="s">
        <v>9871</v>
      </c>
      <c r="O4879" t="s">
        <v>12782</v>
      </c>
      <c r="P4879">
        <f t="shared" si="76"/>
        <v>0</v>
      </c>
    </row>
    <row r="4880" spans="1:16" x14ac:dyDescent="0.25">
      <c r="A4880" t="str">
        <f>"ANPKS06"</f>
        <v>ANPKS06</v>
      </c>
      <c r="B4880" t="s">
        <v>13524</v>
      </c>
      <c r="C4880">
        <v>0</v>
      </c>
      <c r="D4880" t="s">
        <v>843</v>
      </c>
      <c r="E4880">
        <v>0</v>
      </c>
      <c r="F4880" t="s">
        <v>854</v>
      </c>
      <c r="G4880" t="s">
        <v>844</v>
      </c>
      <c r="H4880" t="s">
        <v>9871</v>
      </c>
      <c r="O4880" t="s">
        <v>1129</v>
      </c>
      <c r="P4880">
        <f t="shared" si="76"/>
        <v>40</v>
      </c>
    </row>
    <row r="4881" spans="1:16" hidden="1" x14ac:dyDescent="0.25">
      <c r="A4881" t="str">
        <f>"ANPKS10"</f>
        <v>ANPKS10</v>
      </c>
      <c r="B4881" t="s">
        <v>12051</v>
      </c>
      <c r="C4881">
        <v>0</v>
      </c>
      <c r="D4881" t="s">
        <v>28</v>
      </c>
      <c r="E4881">
        <v>0</v>
      </c>
      <c r="O4881" t="s">
        <v>12783</v>
      </c>
      <c r="P4881">
        <f t="shared" si="76"/>
        <v>0</v>
      </c>
    </row>
    <row r="4882" spans="1:16" x14ac:dyDescent="0.25">
      <c r="A4882" t="str">
        <f>"QNPKS08"</f>
        <v>QNPKS08</v>
      </c>
      <c r="B4882" t="s">
        <v>6806</v>
      </c>
      <c r="C4882">
        <v>0</v>
      </c>
      <c r="D4882" t="s">
        <v>843</v>
      </c>
      <c r="E4882">
        <v>0</v>
      </c>
      <c r="F4882" t="s">
        <v>854</v>
      </c>
      <c r="G4882" t="s">
        <v>844</v>
      </c>
      <c r="O4882" t="s">
        <v>8251</v>
      </c>
      <c r="P4882">
        <f t="shared" si="76"/>
        <v>1200</v>
      </c>
    </row>
    <row r="4883" spans="1:16" hidden="1" x14ac:dyDescent="0.25">
      <c r="A4883" t="str">
        <f>"ANPKS07"</f>
        <v>ANPKS07</v>
      </c>
      <c r="B4883" t="s">
        <v>12052</v>
      </c>
      <c r="C4883">
        <v>0</v>
      </c>
      <c r="D4883" t="s">
        <v>843</v>
      </c>
      <c r="E4883">
        <v>0</v>
      </c>
      <c r="F4883" t="s">
        <v>854</v>
      </c>
      <c r="O4883" t="s">
        <v>12784</v>
      </c>
      <c r="P4883">
        <f t="shared" si="76"/>
        <v>0</v>
      </c>
    </row>
    <row r="4884" spans="1:16" hidden="1" x14ac:dyDescent="0.25">
      <c r="A4884" t="str">
        <f>"ANPKS02"</f>
        <v>ANPKS02</v>
      </c>
      <c r="B4884" t="s">
        <v>856</v>
      </c>
      <c r="C4884">
        <v>0</v>
      </c>
      <c r="D4884" t="s">
        <v>41</v>
      </c>
      <c r="E4884">
        <v>0</v>
      </c>
      <c r="F4884" t="s">
        <v>854</v>
      </c>
      <c r="O4884" t="s">
        <v>12785</v>
      </c>
      <c r="P4884">
        <f t="shared" si="76"/>
        <v>0</v>
      </c>
    </row>
    <row r="4885" spans="1:16" hidden="1" x14ac:dyDescent="0.25">
      <c r="A4885" t="str">
        <f>"CNPKS03"</f>
        <v>CNPKS03</v>
      </c>
      <c r="B4885" t="s">
        <v>12053</v>
      </c>
      <c r="C4885">
        <v>0</v>
      </c>
      <c r="D4885" t="s">
        <v>41</v>
      </c>
      <c r="E4885">
        <v>0</v>
      </c>
      <c r="F4885" t="s">
        <v>854</v>
      </c>
      <c r="G4885" t="s">
        <v>844</v>
      </c>
      <c r="O4885" t="s">
        <v>12786</v>
      </c>
      <c r="P4885">
        <f t="shared" si="76"/>
        <v>0</v>
      </c>
    </row>
    <row r="4886" spans="1:16" hidden="1" x14ac:dyDescent="0.25">
      <c r="A4886" t="str">
        <f>"QNPKS06"</f>
        <v>QNPKS06</v>
      </c>
      <c r="B4886" t="s">
        <v>12053</v>
      </c>
      <c r="C4886">
        <v>0</v>
      </c>
      <c r="D4886" t="s">
        <v>41</v>
      </c>
      <c r="E4886">
        <v>0</v>
      </c>
      <c r="F4886" t="s">
        <v>854</v>
      </c>
      <c r="G4886" t="s">
        <v>844</v>
      </c>
      <c r="H4886" t="s">
        <v>9871</v>
      </c>
      <c r="O4886" t="s">
        <v>8255</v>
      </c>
      <c r="P4886">
        <f t="shared" si="76"/>
        <v>0</v>
      </c>
    </row>
    <row r="4887" spans="1:16" hidden="1" x14ac:dyDescent="0.25">
      <c r="A4887" t="str">
        <f>"ANPKS05"</f>
        <v>ANPKS05</v>
      </c>
      <c r="B4887" t="s">
        <v>12053</v>
      </c>
      <c r="C4887">
        <v>0</v>
      </c>
      <c r="D4887" t="s">
        <v>41</v>
      </c>
      <c r="E4887">
        <v>0</v>
      </c>
      <c r="F4887" t="s">
        <v>854</v>
      </c>
      <c r="G4887" t="s">
        <v>844</v>
      </c>
      <c r="H4887" t="s">
        <v>9871</v>
      </c>
      <c r="O4887" t="s">
        <v>12787</v>
      </c>
      <c r="P4887">
        <f t="shared" si="76"/>
        <v>0</v>
      </c>
    </row>
    <row r="4888" spans="1:16" x14ac:dyDescent="0.25">
      <c r="A4888" t="str">
        <f>"ANPKS09"</f>
        <v>ANPKS09</v>
      </c>
      <c r="B4888" t="s">
        <v>12054</v>
      </c>
      <c r="C4888">
        <v>0</v>
      </c>
      <c r="D4888" t="s">
        <v>28</v>
      </c>
      <c r="E4888">
        <v>0</v>
      </c>
      <c r="O4888" t="s">
        <v>14085</v>
      </c>
      <c r="P4888">
        <f t="shared" si="76"/>
        <v>4658</v>
      </c>
    </row>
    <row r="4889" spans="1:16" x14ac:dyDescent="0.25">
      <c r="A4889" t="str">
        <f>"CNPKS02"</f>
        <v>CNPKS02</v>
      </c>
      <c r="B4889" t="s">
        <v>12055</v>
      </c>
      <c r="C4889">
        <v>0</v>
      </c>
      <c r="D4889" t="s">
        <v>843</v>
      </c>
      <c r="E4889">
        <v>0</v>
      </c>
      <c r="F4889" t="s">
        <v>854</v>
      </c>
      <c r="G4889" t="s">
        <v>844</v>
      </c>
      <c r="O4889" t="s">
        <v>8291</v>
      </c>
      <c r="P4889">
        <f t="shared" si="76"/>
        <v>1040</v>
      </c>
    </row>
    <row r="4890" spans="1:16" hidden="1" x14ac:dyDescent="0.25">
      <c r="A4890" t="str">
        <f>"QNPKS03"</f>
        <v>QNPKS03</v>
      </c>
      <c r="B4890" t="s">
        <v>12055</v>
      </c>
      <c r="C4890">
        <v>0</v>
      </c>
      <c r="D4890" t="s">
        <v>843</v>
      </c>
      <c r="E4890">
        <v>0</v>
      </c>
      <c r="F4890" t="s">
        <v>854</v>
      </c>
      <c r="G4890" t="s">
        <v>844</v>
      </c>
      <c r="H4890" t="s">
        <v>9871</v>
      </c>
      <c r="O4890" t="s">
        <v>12788</v>
      </c>
      <c r="P4890">
        <f t="shared" si="76"/>
        <v>0</v>
      </c>
    </row>
    <row r="4891" spans="1:16" hidden="1" x14ac:dyDescent="0.25">
      <c r="A4891" t="str">
        <f>"ANPKS03"</f>
        <v>ANPKS03</v>
      </c>
      <c r="B4891" t="s">
        <v>12055</v>
      </c>
      <c r="C4891">
        <v>0</v>
      </c>
      <c r="D4891" t="s">
        <v>843</v>
      </c>
      <c r="E4891">
        <v>0</v>
      </c>
      <c r="F4891" t="s">
        <v>854</v>
      </c>
      <c r="G4891" t="s">
        <v>844</v>
      </c>
      <c r="H4891" t="s">
        <v>9871</v>
      </c>
      <c r="O4891" t="s">
        <v>1132</v>
      </c>
      <c r="P4891">
        <f t="shared" si="76"/>
        <v>0</v>
      </c>
    </row>
    <row r="4892" spans="1:16" hidden="1" x14ac:dyDescent="0.25">
      <c r="A4892" t="str">
        <f>"ANPKS08"</f>
        <v>ANPKS08</v>
      </c>
      <c r="B4892" t="s">
        <v>6804</v>
      </c>
      <c r="C4892">
        <v>0</v>
      </c>
      <c r="D4892" t="s">
        <v>843</v>
      </c>
      <c r="E4892">
        <v>0</v>
      </c>
      <c r="F4892" t="s">
        <v>854</v>
      </c>
      <c r="G4892" t="s">
        <v>844</v>
      </c>
      <c r="O4892" t="s">
        <v>12789</v>
      </c>
      <c r="P4892">
        <f t="shared" si="76"/>
        <v>0</v>
      </c>
    </row>
    <row r="4893" spans="1:16" hidden="1" x14ac:dyDescent="0.25">
      <c r="A4893" t="str">
        <f>"QNPKS07"</f>
        <v>QNPKS07</v>
      </c>
      <c r="B4893" t="s">
        <v>6804</v>
      </c>
      <c r="C4893">
        <v>0</v>
      </c>
      <c r="D4893" t="s">
        <v>843</v>
      </c>
      <c r="E4893">
        <v>0</v>
      </c>
      <c r="F4893" t="s">
        <v>854</v>
      </c>
      <c r="G4893" t="s">
        <v>844</v>
      </c>
      <c r="O4893" t="s">
        <v>12790</v>
      </c>
      <c r="P4893">
        <f t="shared" si="76"/>
        <v>0</v>
      </c>
    </row>
    <row r="4894" spans="1:16" x14ac:dyDescent="0.25">
      <c r="A4894" t="str">
        <f>"ANPKS01"</f>
        <v>ANPKS01</v>
      </c>
      <c r="B4894" t="s">
        <v>853</v>
      </c>
      <c r="C4894">
        <v>0</v>
      </c>
      <c r="D4894" t="s">
        <v>41</v>
      </c>
      <c r="E4894">
        <v>0</v>
      </c>
      <c r="F4894" t="s">
        <v>854</v>
      </c>
      <c r="O4894" t="s">
        <v>14084</v>
      </c>
      <c r="P4894">
        <f t="shared" si="76"/>
        <v>21</v>
      </c>
    </row>
    <row r="4895" spans="1:16" x14ac:dyDescent="0.25">
      <c r="A4895" t="str">
        <f>"CNPKS01"</f>
        <v>CNPKS01</v>
      </c>
      <c r="B4895" t="s">
        <v>12056</v>
      </c>
      <c r="C4895">
        <v>0</v>
      </c>
      <c r="D4895" t="s">
        <v>41</v>
      </c>
      <c r="E4895">
        <v>0</v>
      </c>
      <c r="F4895" t="s">
        <v>854</v>
      </c>
      <c r="G4895" t="s">
        <v>844</v>
      </c>
      <c r="O4895" t="s">
        <v>14083</v>
      </c>
      <c r="P4895">
        <f t="shared" si="76"/>
        <v>22</v>
      </c>
    </row>
    <row r="4896" spans="1:16" hidden="1" x14ac:dyDescent="0.25">
      <c r="A4896" t="str">
        <f>"QNPKS04"</f>
        <v>QNPKS04</v>
      </c>
      <c r="B4896" t="s">
        <v>12056</v>
      </c>
      <c r="C4896">
        <v>0</v>
      </c>
      <c r="D4896" t="s">
        <v>41</v>
      </c>
      <c r="E4896">
        <v>0</v>
      </c>
      <c r="F4896" t="s">
        <v>854</v>
      </c>
      <c r="G4896" t="s">
        <v>844</v>
      </c>
      <c r="H4896" t="s">
        <v>9871</v>
      </c>
      <c r="O4896" t="s">
        <v>12791</v>
      </c>
      <c r="P4896">
        <f t="shared" si="76"/>
        <v>0</v>
      </c>
    </row>
    <row r="4897" spans="1:16" hidden="1" x14ac:dyDescent="0.25">
      <c r="A4897" t="str">
        <f>"ANPKS04"</f>
        <v>ANPKS04</v>
      </c>
      <c r="B4897" t="s">
        <v>12056</v>
      </c>
      <c r="C4897">
        <v>0</v>
      </c>
      <c r="D4897" t="s">
        <v>41</v>
      </c>
      <c r="E4897">
        <v>0</v>
      </c>
      <c r="F4897" t="s">
        <v>854</v>
      </c>
      <c r="G4897" t="s">
        <v>844</v>
      </c>
      <c r="H4897" t="s">
        <v>9871</v>
      </c>
      <c r="O4897" t="s">
        <v>12792</v>
      </c>
      <c r="P4897">
        <f t="shared" si="76"/>
        <v>0</v>
      </c>
    </row>
    <row r="4898" spans="1:16" x14ac:dyDescent="0.25">
      <c r="A4898" t="str">
        <f>"ZZNAMA01"</f>
        <v>ZZNAMA01</v>
      </c>
      <c r="B4898" t="s">
        <v>12057</v>
      </c>
      <c r="C4898">
        <v>0</v>
      </c>
      <c r="D4898" t="s">
        <v>28</v>
      </c>
      <c r="E4898">
        <v>0</v>
      </c>
      <c r="G4898" t="s">
        <v>253</v>
      </c>
      <c r="O4898" t="s">
        <v>8288</v>
      </c>
      <c r="P4898">
        <f t="shared" si="76"/>
        <v>945</v>
      </c>
    </row>
    <row r="4899" spans="1:16" x14ac:dyDescent="0.25">
      <c r="A4899" t="str">
        <f>"ANAND01"</f>
        <v>ANAND01</v>
      </c>
      <c r="B4899" t="s">
        <v>17935</v>
      </c>
      <c r="C4899">
        <v>0</v>
      </c>
      <c r="D4899" t="s">
        <v>16</v>
      </c>
      <c r="E4899">
        <v>0</v>
      </c>
      <c r="F4899" t="s">
        <v>135</v>
      </c>
      <c r="G4899" t="s">
        <v>12058</v>
      </c>
      <c r="H4899" t="s">
        <v>9876</v>
      </c>
      <c r="O4899" t="s">
        <v>8279</v>
      </c>
      <c r="P4899">
        <f t="shared" si="76"/>
        <v>8600</v>
      </c>
    </row>
    <row r="4900" spans="1:16" x14ac:dyDescent="0.25">
      <c r="A4900" t="str">
        <f>"QNAND01"</f>
        <v>QNAND01</v>
      </c>
      <c r="B4900" t="s">
        <v>17935</v>
      </c>
      <c r="C4900">
        <v>0</v>
      </c>
      <c r="D4900" t="s">
        <v>16</v>
      </c>
      <c r="E4900">
        <v>0</v>
      </c>
      <c r="F4900" t="s">
        <v>135</v>
      </c>
      <c r="G4900" t="s">
        <v>12058</v>
      </c>
      <c r="H4900" t="s">
        <v>9876</v>
      </c>
      <c r="O4900" t="s">
        <v>8285</v>
      </c>
      <c r="P4900">
        <f t="shared" si="76"/>
        <v>2080</v>
      </c>
    </row>
    <row r="4901" spans="1:16" x14ac:dyDescent="0.25">
      <c r="A4901" t="str">
        <f>"QNANO01"</f>
        <v>QNANO01</v>
      </c>
      <c r="B4901" t="s">
        <v>6615</v>
      </c>
      <c r="C4901">
        <v>23532</v>
      </c>
      <c r="D4901" t="s">
        <v>16</v>
      </c>
      <c r="E4901">
        <v>47</v>
      </c>
      <c r="F4901" t="s">
        <v>6618</v>
      </c>
      <c r="G4901" t="s">
        <v>12059</v>
      </c>
      <c r="O4901" t="s">
        <v>8294</v>
      </c>
      <c r="P4901">
        <f t="shared" si="76"/>
        <v>55</v>
      </c>
    </row>
    <row r="4902" spans="1:16" hidden="1" x14ac:dyDescent="0.25">
      <c r="A4902" t="str">
        <f>"QNATI02"</f>
        <v>QNATI02</v>
      </c>
      <c r="B4902" t="s">
        <v>6620</v>
      </c>
      <c r="C4902">
        <v>12</v>
      </c>
      <c r="D4902" t="s">
        <v>41</v>
      </c>
      <c r="E4902">
        <v>0</v>
      </c>
      <c r="F4902" t="s">
        <v>337</v>
      </c>
      <c r="G4902" t="s">
        <v>12060</v>
      </c>
      <c r="O4902" t="s">
        <v>18065</v>
      </c>
      <c r="P4902">
        <f t="shared" si="76"/>
        <v>0</v>
      </c>
    </row>
    <row r="4903" spans="1:16" x14ac:dyDescent="0.25">
      <c r="A4903" t="str">
        <f>"QNATI03"</f>
        <v>QNATI03</v>
      </c>
      <c r="B4903" t="s">
        <v>6646</v>
      </c>
      <c r="C4903">
        <v>12370</v>
      </c>
      <c r="D4903" t="s">
        <v>41</v>
      </c>
      <c r="E4903">
        <v>38</v>
      </c>
      <c r="F4903" t="s">
        <v>337</v>
      </c>
      <c r="G4903" t="s">
        <v>12060</v>
      </c>
      <c r="O4903" t="s">
        <v>14086</v>
      </c>
      <c r="P4903">
        <f t="shared" si="76"/>
        <v>25861</v>
      </c>
    </row>
    <row r="4904" spans="1:16" hidden="1" x14ac:dyDescent="0.25">
      <c r="A4904" t="str">
        <f>"QNATI01"</f>
        <v>QNATI01</v>
      </c>
      <c r="B4904" t="s">
        <v>12061</v>
      </c>
      <c r="C4904">
        <v>0</v>
      </c>
      <c r="D4904" t="s">
        <v>41</v>
      </c>
      <c r="E4904">
        <v>0</v>
      </c>
      <c r="F4904" t="s">
        <v>337</v>
      </c>
      <c r="G4904" t="s">
        <v>12062</v>
      </c>
      <c r="O4904" t="s">
        <v>12793</v>
      </c>
      <c r="P4904">
        <f t="shared" si="76"/>
        <v>0</v>
      </c>
    </row>
    <row r="4905" spans="1:16" hidden="1" x14ac:dyDescent="0.25">
      <c r="A4905" t="str">
        <f>"ANATI01"</f>
        <v>ANATI01</v>
      </c>
      <c r="B4905" t="s">
        <v>12061</v>
      </c>
      <c r="C4905">
        <v>0</v>
      </c>
      <c r="D4905" t="s">
        <v>41</v>
      </c>
      <c r="E4905">
        <v>0</v>
      </c>
      <c r="F4905" t="s">
        <v>337</v>
      </c>
      <c r="G4905" t="s">
        <v>12060</v>
      </c>
      <c r="O4905" t="s">
        <v>12794</v>
      </c>
      <c r="P4905">
        <f t="shared" si="76"/>
        <v>0</v>
      </c>
    </row>
    <row r="4906" spans="1:16" x14ac:dyDescent="0.25">
      <c r="A4906" t="str">
        <f>"ANATI02"</f>
        <v>ANATI02</v>
      </c>
      <c r="B4906" t="s">
        <v>12063</v>
      </c>
      <c r="C4906">
        <v>0</v>
      </c>
      <c r="D4906" t="s">
        <v>41</v>
      </c>
      <c r="E4906">
        <v>0</v>
      </c>
      <c r="F4906" t="s">
        <v>337</v>
      </c>
      <c r="G4906" t="s">
        <v>12060</v>
      </c>
      <c r="O4906" t="s">
        <v>1134</v>
      </c>
      <c r="P4906">
        <f t="shared" si="76"/>
        <v>4</v>
      </c>
    </row>
    <row r="4907" spans="1:16" x14ac:dyDescent="0.25">
      <c r="A4907" t="str">
        <f>"ZZNAVA01"</f>
        <v>ZZNAVA01</v>
      </c>
      <c r="B4907" t="s">
        <v>12064</v>
      </c>
      <c r="C4907">
        <v>0</v>
      </c>
      <c r="D4907" t="s">
        <v>28</v>
      </c>
      <c r="E4907">
        <v>0</v>
      </c>
      <c r="G4907" t="s">
        <v>253</v>
      </c>
      <c r="O4907" t="s">
        <v>14087</v>
      </c>
      <c r="P4907">
        <f t="shared" si="76"/>
        <v>840</v>
      </c>
    </row>
    <row r="4908" spans="1:16" hidden="1" x14ac:dyDescent="0.25">
      <c r="A4908" t="str">
        <f>"ZZNAVA03"</f>
        <v>ZZNAVA03</v>
      </c>
      <c r="B4908" t="s">
        <v>12065</v>
      </c>
      <c r="C4908">
        <v>0</v>
      </c>
      <c r="D4908" t="s">
        <v>28</v>
      </c>
      <c r="E4908">
        <v>0</v>
      </c>
      <c r="G4908" t="s">
        <v>253</v>
      </c>
      <c r="O4908" t="s">
        <v>1721</v>
      </c>
      <c r="P4908">
        <f t="shared" si="76"/>
        <v>0</v>
      </c>
    </row>
    <row r="4909" spans="1:16" hidden="1" x14ac:dyDescent="0.25">
      <c r="A4909" t="str">
        <f>"ZZNAVA04"</f>
        <v>ZZNAVA04</v>
      </c>
      <c r="B4909" t="s">
        <v>12066</v>
      </c>
      <c r="C4909">
        <v>0</v>
      </c>
      <c r="D4909" t="s">
        <v>28</v>
      </c>
      <c r="E4909">
        <v>0</v>
      </c>
      <c r="G4909" t="s">
        <v>253</v>
      </c>
      <c r="O4909" t="s">
        <v>1715</v>
      </c>
      <c r="P4909">
        <f t="shared" si="76"/>
        <v>0</v>
      </c>
    </row>
    <row r="4910" spans="1:16" x14ac:dyDescent="0.25">
      <c r="A4910" t="str">
        <f>"ZZNAVA05"</f>
        <v>ZZNAVA05</v>
      </c>
      <c r="B4910" t="s">
        <v>12067</v>
      </c>
      <c r="C4910">
        <v>0</v>
      </c>
      <c r="D4910" t="s">
        <v>28</v>
      </c>
      <c r="E4910">
        <v>0</v>
      </c>
      <c r="O4910" t="s">
        <v>8302</v>
      </c>
      <c r="P4910">
        <f t="shared" si="76"/>
        <v>10380</v>
      </c>
    </row>
    <row r="4911" spans="1:16" hidden="1" x14ac:dyDescent="0.25">
      <c r="A4911" t="str">
        <f>"ZZNAVA02"</f>
        <v>ZZNAVA02</v>
      </c>
      <c r="B4911" t="s">
        <v>12068</v>
      </c>
      <c r="C4911">
        <v>0</v>
      </c>
      <c r="D4911" t="s">
        <v>28</v>
      </c>
      <c r="E4911">
        <v>0</v>
      </c>
      <c r="G4911" t="s">
        <v>253</v>
      </c>
      <c r="O4911" t="s">
        <v>12797</v>
      </c>
      <c r="P4911">
        <f t="shared" si="76"/>
        <v>0</v>
      </c>
    </row>
    <row r="4912" spans="1:16" hidden="1" x14ac:dyDescent="0.25">
      <c r="A4912" t="str">
        <f>"ANAZO01"</f>
        <v>ANAZO01</v>
      </c>
      <c r="B4912" t="s">
        <v>12069</v>
      </c>
      <c r="C4912">
        <v>0</v>
      </c>
      <c r="D4912" t="s">
        <v>16</v>
      </c>
      <c r="E4912">
        <v>0</v>
      </c>
      <c r="F4912" t="s">
        <v>1705</v>
      </c>
      <c r="O4912" t="s">
        <v>12798</v>
      </c>
      <c r="P4912">
        <f t="shared" si="76"/>
        <v>0</v>
      </c>
    </row>
    <row r="4913" spans="1:16" hidden="1" x14ac:dyDescent="0.25">
      <c r="A4913" t="str">
        <f>"ANEBIJ01"</f>
        <v>ANEBIJ01</v>
      </c>
      <c r="B4913" t="s">
        <v>813</v>
      </c>
      <c r="C4913">
        <v>0</v>
      </c>
      <c r="D4913" t="s">
        <v>41</v>
      </c>
      <c r="E4913">
        <v>0</v>
      </c>
      <c r="O4913" t="s">
        <v>12799</v>
      </c>
      <c r="P4913">
        <f t="shared" si="76"/>
        <v>0</v>
      </c>
    </row>
    <row r="4914" spans="1:16" hidden="1" x14ac:dyDescent="0.25">
      <c r="A4914" t="str">
        <f>"QNELV01"</f>
        <v>QNELV01</v>
      </c>
      <c r="B4914" t="s">
        <v>12070</v>
      </c>
      <c r="C4914">
        <v>0</v>
      </c>
      <c r="D4914" t="s">
        <v>28</v>
      </c>
      <c r="E4914">
        <v>0</v>
      </c>
      <c r="F4914" t="s">
        <v>92</v>
      </c>
      <c r="G4914" t="s">
        <v>12071</v>
      </c>
      <c r="O4914" t="s">
        <v>18066</v>
      </c>
      <c r="P4914">
        <f t="shared" si="76"/>
        <v>0</v>
      </c>
    </row>
    <row r="4915" spans="1:16" hidden="1" x14ac:dyDescent="0.25">
      <c r="A4915" t="str">
        <f>"QNEMA03"</f>
        <v>QNEMA03</v>
      </c>
      <c r="B4915" t="s">
        <v>13938</v>
      </c>
      <c r="C4915">
        <v>266</v>
      </c>
      <c r="D4915" t="s">
        <v>41</v>
      </c>
      <c r="E4915">
        <v>26</v>
      </c>
      <c r="F4915" t="s">
        <v>281</v>
      </c>
      <c r="G4915" t="s">
        <v>12072</v>
      </c>
      <c r="H4915" t="s">
        <v>9871</v>
      </c>
      <c r="O4915" t="s">
        <v>18067</v>
      </c>
      <c r="P4915">
        <f t="shared" si="76"/>
        <v>0</v>
      </c>
    </row>
    <row r="4916" spans="1:16" hidden="1" x14ac:dyDescent="0.25">
      <c r="A4916" t="str">
        <f>"QNEMA01"</f>
        <v>QNEMA01</v>
      </c>
      <c r="B4916" t="s">
        <v>17936</v>
      </c>
      <c r="C4916">
        <v>0</v>
      </c>
      <c r="D4916" t="s">
        <v>41</v>
      </c>
      <c r="E4916">
        <v>0</v>
      </c>
      <c r="F4916" t="s">
        <v>281</v>
      </c>
      <c r="G4916" t="s">
        <v>12072</v>
      </c>
      <c r="H4916" t="s">
        <v>9871</v>
      </c>
      <c r="O4916" t="s">
        <v>14088</v>
      </c>
      <c r="P4916">
        <f t="shared" si="76"/>
        <v>0</v>
      </c>
    </row>
    <row r="4917" spans="1:16" hidden="1" x14ac:dyDescent="0.25">
      <c r="A4917" t="str">
        <f>"ANEMA02"</f>
        <v>ANEMA02</v>
      </c>
      <c r="B4917" t="s">
        <v>13937</v>
      </c>
      <c r="C4917">
        <v>0</v>
      </c>
      <c r="D4917" t="s">
        <v>41</v>
      </c>
      <c r="E4917">
        <v>0</v>
      </c>
      <c r="F4917" t="s">
        <v>281</v>
      </c>
      <c r="G4917" t="s">
        <v>12072</v>
      </c>
      <c r="H4917" t="s">
        <v>9871</v>
      </c>
      <c r="O4917" t="s">
        <v>12801</v>
      </c>
      <c r="P4917">
        <f t="shared" si="76"/>
        <v>0</v>
      </c>
    </row>
    <row r="4918" spans="1:16" hidden="1" x14ac:dyDescent="0.25">
      <c r="A4918" t="str">
        <f>"QNEMA02"</f>
        <v>QNEMA02</v>
      </c>
      <c r="B4918" t="s">
        <v>13937</v>
      </c>
      <c r="C4918">
        <v>0</v>
      </c>
      <c r="D4918" t="s">
        <v>41</v>
      </c>
      <c r="E4918">
        <v>0</v>
      </c>
      <c r="F4918" t="s">
        <v>281</v>
      </c>
      <c r="G4918" t="s">
        <v>12072</v>
      </c>
      <c r="H4918" t="s">
        <v>9871</v>
      </c>
      <c r="O4918" t="s">
        <v>12802</v>
      </c>
      <c r="P4918">
        <f t="shared" si="76"/>
        <v>0</v>
      </c>
    </row>
    <row r="4919" spans="1:16" hidden="1" x14ac:dyDescent="0.25">
      <c r="A4919" t="str">
        <f>"QNEOF04"</f>
        <v>QNEOF04</v>
      </c>
      <c r="B4919" t="s">
        <v>13942</v>
      </c>
      <c r="C4919">
        <v>0</v>
      </c>
      <c r="D4919" t="s">
        <v>16</v>
      </c>
      <c r="E4919">
        <v>0</v>
      </c>
      <c r="F4919" t="s">
        <v>817</v>
      </c>
      <c r="G4919" t="s">
        <v>12073</v>
      </c>
      <c r="H4919" t="s">
        <v>9871</v>
      </c>
      <c r="O4919" t="s">
        <v>12803</v>
      </c>
      <c r="P4919">
        <f t="shared" si="76"/>
        <v>0</v>
      </c>
    </row>
    <row r="4920" spans="1:16" hidden="1" x14ac:dyDescent="0.25">
      <c r="A4920" t="str">
        <f>"QNEOF03"</f>
        <v>QNEOF03</v>
      </c>
      <c r="B4920" t="s">
        <v>17937</v>
      </c>
      <c r="C4920">
        <v>0</v>
      </c>
      <c r="D4920" t="s">
        <v>16</v>
      </c>
      <c r="E4920">
        <v>0</v>
      </c>
      <c r="F4920" t="s">
        <v>817</v>
      </c>
      <c r="G4920" t="s">
        <v>12073</v>
      </c>
      <c r="H4920" t="s">
        <v>9871</v>
      </c>
      <c r="O4920" t="s">
        <v>12804</v>
      </c>
      <c r="P4920">
        <f t="shared" si="76"/>
        <v>0</v>
      </c>
    </row>
    <row r="4921" spans="1:16" hidden="1" x14ac:dyDescent="0.25">
      <c r="A4921" t="str">
        <f>"ANEOF01"</f>
        <v>ANEOF01</v>
      </c>
      <c r="B4921" t="s">
        <v>12074</v>
      </c>
      <c r="C4921">
        <v>0</v>
      </c>
      <c r="D4921" t="s">
        <v>16</v>
      </c>
      <c r="E4921">
        <v>0</v>
      </c>
      <c r="F4921" t="s">
        <v>113</v>
      </c>
      <c r="G4921" t="s">
        <v>12073</v>
      </c>
      <c r="O4921" t="s">
        <v>12805</v>
      </c>
      <c r="P4921">
        <f t="shared" si="76"/>
        <v>0</v>
      </c>
    </row>
    <row r="4922" spans="1:16" hidden="1" x14ac:dyDescent="0.25">
      <c r="A4922" t="str">
        <f>"QNEOF02"</f>
        <v>QNEOF02</v>
      </c>
      <c r="B4922" t="s">
        <v>17938</v>
      </c>
      <c r="C4922">
        <v>0</v>
      </c>
      <c r="D4922" t="s">
        <v>16</v>
      </c>
      <c r="E4922">
        <v>0</v>
      </c>
      <c r="F4922" t="s">
        <v>817</v>
      </c>
      <c r="G4922" t="s">
        <v>12073</v>
      </c>
      <c r="H4922" t="s">
        <v>9871</v>
      </c>
      <c r="O4922" t="s">
        <v>12806</v>
      </c>
      <c r="P4922">
        <f t="shared" si="76"/>
        <v>0</v>
      </c>
    </row>
    <row r="4923" spans="1:16" x14ac:dyDescent="0.25">
      <c r="A4923" t="str">
        <f>"ANEOF02"</f>
        <v>ANEOF02</v>
      </c>
      <c r="B4923" t="s">
        <v>13521</v>
      </c>
      <c r="C4923">
        <v>0</v>
      </c>
      <c r="D4923" t="s">
        <v>16</v>
      </c>
      <c r="E4923">
        <v>0</v>
      </c>
      <c r="F4923" t="s">
        <v>817</v>
      </c>
      <c r="G4923" t="s">
        <v>12073</v>
      </c>
      <c r="H4923" t="s">
        <v>9871</v>
      </c>
      <c r="O4923" t="s">
        <v>12807</v>
      </c>
      <c r="P4923">
        <f t="shared" si="76"/>
        <v>1194</v>
      </c>
    </row>
    <row r="4924" spans="1:16" x14ac:dyDescent="0.25">
      <c r="A4924" t="str">
        <f>"QNEOF01"</f>
        <v>QNEOF01</v>
      </c>
      <c r="B4924" t="s">
        <v>13521</v>
      </c>
      <c r="C4924">
        <v>0</v>
      </c>
      <c r="D4924" t="s">
        <v>16</v>
      </c>
      <c r="E4924">
        <v>0</v>
      </c>
      <c r="F4924" t="s">
        <v>817</v>
      </c>
      <c r="G4924" t="s">
        <v>12073</v>
      </c>
      <c r="H4924" t="s">
        <v>9871</v>
      </c>
      <c r="O4924" t="s">
        <v>1136</v>
      </c>
      <c r="P4924">
        <f t="shared" si="76"/>
        <v>4</v>
      </c>
    </row>
    <row r="4925" spans="1:16" x14ac:dyDescent="0.25">
      <c r="A4925" t="str">
        <f>"QNEOC03"</f>
        <v>QNEOC03</v>
      </c>
      <c r="B4925" t="s">
        <v>13941</v>
      </c>
      <c r="C4925">
        <v>19852</v>
      </c>
      <c r="D4925" t="s">
        <v>16</v>
      </c>
      <c r="E4925">
        <v>1323</v>
      </c>
      <c r="F4925" t="s">
        <v>281</v>
      </c>
      <c r="G4925" t="s">
        <v>12075</v>
      </c>
      <c r="H4925" t="s">
        <v>9871</v>
      </c>
      <c r="O4925" t="s">
        <v>8331</v>
      </c>
      <c r="P4925">
        <f t="shared" si="76"/>
        <v>451</v>
      </c>
    </row>
    <row r="4926" spans="1:16" x14ac:dyDescent="0.25">
      <c r="A4926" t="str">
        <f>"ANEOC04"</f>
        <v>ANEOC04</v>
      </c>
      <c r="B4926" t="s">
        <v>13941</v>
      </c>
      <c r="C4926">
        <v>0</v>
      </c>
      <c r="D4926" t="s">
        <v>16</v>
      </c>
      <c r="E4926">
        <v>0</v>
      </c>
      <c r="F4926" t="s">
        <v>281</v>
      </c>
      <c r="O4926" t="s">
        <v>8328</v>
      </c>
      <c r="P4926">
        <f t="shared" si="76"/>
        <v>15</v>
      </c>
    </row>
    <row r="4927" spans="1:16" hidden="1" x14ac:dyDescent="0.25">
      <c r="A4927" t="str">
        <f>"ANEOC02"</f>
        <v>ANEOC02</v>
      </c>
      <c r="B4927" t="s">
        <v>13940</v>
      </c>
      <c r="C4927">
        <v>0</v>
      </c>
      <c r="D4927" t="s">
        <v>16</v>
      </c>
      <c r="E4927">
        <v>0</v>
      </c>
      <c r="F4927" t="s">
        <v>281</v>
      </c>
      <c r="G4927" t="s">
        <v>12075</v>
      </c>
      <c r="H4927" t="s">
        <v>9871</v>
      </c>
      <c r="O4927" t="s">
        <v>12811</v>
      </c>
      <c r="P4927">
        <f t="shared" si="76"/>
        <v>0</v>
      </c>
    </row>
    <row r="4928" spans="1:16" hidden="1" x14ac:dyDescent="0.25">
      <c r="A4928" t="str">
        <f>"QNEOC02"</f>
        <v>QNEOC02</v>
      </c>
      <c r="B4928" t="s">
        <v>13940</v>
      </c>
      <c r="C4928">
        <v>9170</v>
      </c>
      <c r="D4928" t="s">
        <v>16</v>
      </c>
      <c r="E4928">
        <v>458</v>
      </c>
      <c r="F4928" t="s">
        <v>281</v>
      </c>
      <c r="G4928" t="s">
        <v>12075</v>
      </c>
      <c r="H4928" t="s">
        <v>9871</v>
      </c>
      <c r="O4928" t="s">
        <v>18068</v>
      </c>
      <c r="P4928">
        <f t="shared" si="76"/>
        <v>0</v>
      </c>
    </row>
    <row r="4929" spans="1:16" hidden="1" x14ac:dyDescent="0.25">
      <c r="A4929" t="str">
        <f>"ANEOC01"</f>
        <v>ANEOC01</v>
      </c>
      <c r="B4929" t="s">
        <v>13939</v>
      </c>
      <c r="C4929">
        <v>0</v>
      </c>
      <c r="D4929" t="s">
        <v>16</v>
      </c>
      <c r="E4929">
        <v>0</v>
      </c>
      <c r="F4929" t="s">
        <v>281</v>
      </c>
      <c r="G4929" t="s">
        <v>12075</v>
      </c>
      <c r="H4929" t="s">
        <v>9871</v>
      </c>
      <c r="O4929" t="s">
        <v>18069</v>
      </c>
      <c r="P4929">
        <f t="shared" si="76"/>
        <v>0</v>
      </c>
    </row>
    <row r="4930" spans="1:16" hidden="1" x14ac:dyDescent="0.25">
      <c r="A4930" t="str">
        <f>"QNEOC01"</f>
        <v>QNEOC01</v>
      </c>
      <c r="B4930" t="s">
        <v>13939</v>
      </c>
      <c r="C4930">
        <v>20515</v>
      </c>
      <c r="D4930" t="s">
        <v>16</v>
      </c>
      <c r="E4930">
        <v>1025</v>
      </c>
      <c r="F4930" t="s">
        <v>281</v>
      </c>
      <c r="G4930" t="s">
        <v>12075</v>
      </c>
      <c r="H4930" t="s">
        <v>9871</v>
      </c>
      <c r="O4930" t="s">
        <v>12813</v>
      </c>
      <c r="P4930">
        <f t="shared" si="76"/>
        <v>0</v>
      </c>
    </row>
    <row r="4931" spans="1:16" x14ac:dyDescent="0.25">
      <c r="A4931" t="str">
        <f>"QNEOR01"</f>
        <v>QNEOR01</v>
      </c>
      <c r="B4931" t="s">
        <v>6673</v>
      </c>
      <c r="C4931">
        <v>0</v>
      </c>
      <c r="D4931" t="s">
        <v>41</v>
      </c>
      <c r="E4931">
        <v>0</v>
      </c>
      <c r="F4931" t="s">
        <v>1705</v>
      </c>
      <c r="O4931" t="s">
        <v>8333</v>
      </c>
      <c r="P4931">
        <f t="shared" ref="P4931:P4994" si="77">SUMIFS($C$2:$C$7959,$B$2:$B$7959,O4931)</f>
        <v>19</v>
      </c>
    </row>
    <row r="4932" spans="1:16" hidden="1" x14ac:dyDescent="0.25">
      <c r="A4932" t="str">
        <f>"ANEOR01"</f>
        <v>ANEOR01</v>
      </c>
      <c r="B4932" t="s">
        <v>819</v>
      </c>
      <c r="C4932">
        <v>2</v>
      </c>
      <c r="D4932" t="s">
        <v>41</v>
      </c>
      <c r="E4932">
        <v>0</v>
      </c>
      <c r="F4932" t="s">
        <v>821</v>
      </c>
      <c r="O4932" t="s">
        <v>8340</v>
      </c>
      <c r="P4932">
        <f t="shared" si="77"/>
        <v>0</v>
      </c>
    </row>
    <row r="4933" spans="1:16" hidden="1" x14ac:dyDescent="0.25">
      <c r="A4933" t="str">
        <f>"QNEPT02"</f>
        <v>QNEPT02</v>
      </c>
      <c r="B4933" t="s">
        <v>12076</v>
      </c>
      <c r="C4933">
        <v>0</v>
      </c>
      <c r="D4933" t="s">
        <v>41</v>
      </c>
      <c r="E4933">
        <v>0</v>
      </c>
      <c r="F4933" t="s">
        <v>153</v>
      </c>
      <c r="G4933" t="s">
        <v>9893</v>
      </c>
      <c r="O4933" t="s">
        <v>8337</v>
      </c>
      <c r="P4933">
        <f t="shared" si="77"/>
        <v>0</v>
      </c>
    </row>
    <row r="4934" spans="1:16" hidden="1" x14ac:dyDescent="0.25">
      <c r="A4934" t="str">
        <f>"ANEPT01"</f>
        <v>ANEPT01</v>
      </c>
      <c r="B4934" t="s">
        <v>12077</v>
      </c>
      <c r="C4934">
        <v>0</v>
      </c>
      <c r="D4934" t="s">
        <v>41</v>
      </c>
      <c r="E4934">
        <v>0</v>
      </c>
      <c r="F4934" t="s">
        <v>9356</v>
      </c>
      <c r="O4934" t="s">
        <v>1139</v>
      </c>
      <c r="P4934">
        <f t="shared" si="77"/>
        <v>0</v>
      </c>
    </row>
    <row r="4935" spans="1:16" hidden="1" x14ac:dyDescent="0.25">
      <c r="A4935" t="str">
        <f>"QNEPT01"</f>
        <v>QNEPT01</v>
      </c>
      <c r="B4935" t="s">
        <v>17939</v>
      </c>
      <c r="C4935">
        <v>0</v>
      </c>
      <c r="D4935" t="s">
        <v>41</v>
      </c>
      <c r="E4935">
        <v>0</v>
      </c>
      <c r="F4935" t="s">
        <v>153</v>
      </c>
      <c r="G4935" t="s">
        <v>9893</v>
      </c>
      <c r="H4935" t="s">
        <v>9871</v>
      </c>
      <c r="O4935" t="s">
        <v>8342</v>
      </c>
      <c r="P4935">
        <f t="shared" si="77"/>
        <v>0</v>
      </c>
    </row>
    <row r="4936" spans="1:16" hidden="1" x14ac:dyDescent="0.25">
      <c r="A4936" t="str">
        <f>"ANEPT02"</f>
        <v>ANEPT02</v>
      </c>
      <c r="B4936" t="s">
        <v>17940</v>
      </c>
      <c r="C4936">
        <v>0</v>
      </c>
      <c r="D4936" t="s">
        <v>41</v>
      </c>
      <c r="E4936">
        <v>0</v>
      </c>
      <c r="F4936" t="s">
        <v>9356</v>
      </c>
      <c r="G4936" t="s">
        <v>9893</v>
      </c>
      <c r="H4936" t="s">
        <v>9871</v>
      </c>
      <c r="O4936" t="s">
        <v>12815</v>
      </c>
      <c r="P4936">
        <f t="shared" si="77"/>
        <v>0</v>
      </c>
    </row>
    <row r="4937" spans="1:16" hidden="1" x14ac:dyDescent="0.25">
      <c r="A4937" t="str">
        <f>"ANESH05"</f>
        <v>ANESH05</v>
      </c>
      <c r="B4937" t="s">
        <v>17941</v>
      </c>
      <c r="C4937">
        <v>0</v>
      </c>
      <c r="D4937" t="s">
        <v>824</v>
      </c>
      <c r="E4937">
        <v>0</v>
      </c>
      <c r="F4937" t="s">
        <v>237</v>
      </c>
      <c r="H4937" t="s">
        <v>9876</v>
      </c>
      <c r="O4937" t="s">
        <v>12816</v>
      </c>
      <c r="P4937">
        <f t="shared" si="77"/>
        <v>0</v>
      </c>
    </row>
    <row r="4938" spans="1:16" hidden="1" x14ac:dyDescent="0.25">
      <c r="A4938" t="str">
        <f>"ANESH04"</f>
        <v>ANESH04</v>
      </c>
      <c r="B4938" t="s">
        <v>13522</v>
      </c>
      <c r="C4938">
        <v>0</v>
      </c>
      <c r="D4938" t="s">
        <v>824</v>
      </c>
      <c r="E4938">
        <v>0</v>
      </c>
      <c r="F4938" t="s">
        <v>237</v>
      </c>
      <c r="H4938" t="s">
        <v>9876</v>
      </c>
      <c r="O4938" t="s">
        <v>12817</v>
      </c>
      <c r="P4938">
        <f t="shared" si="77"/>
        <v>0</v>
      </c>
    </row>
    <row r="4939" spans="1:16" hidden="1" x14ac:dyDescent="0.25">
      <c r="A4939" t="str">
        <f>"ANESH03"</f>
        <v>ANESH03</v>
      </c>
      <c r="B4939" t="s">
        <v>17942</v>
      </c>
      <c r="C4939">
        <v>0</v>
      </c>
      <c r="D4939" t="s">
        <v>824</v>
      </c>
      <c r="E4939">
        <v>0</v>
      </c>
      <c r="F4939" t="s">
        <v>237</v>
      </c>
      <c r="H4939" t="s">
        <v>9876</v>
      </c>
      <c r="O4939" t="s">
        <v>8344</v>
      </c>
      <c r="P4939">
        <f t="shared" si="77"/>
        <v>0</v>
      </c>
    </row>
    <row r="4940" spans="1:16" hidden="1" x14ac:dyDescent="0.25">
      <c r="A4940" t="str">
        <f>"ANESH02"</f>
        <v>ANESH02</v>
      </c>
      <c r="B4940" t="s">
        <v>17943</v>
      </c>
      <c r="C4940">
        <v>0</v>
      </c>
      <c r="D4940" t="s">
        <v>16</v>
      </c>
      <c r="E4940">
        <v>0</v>
      </c>
      <c r="F4940" t="s">
        <v>237</v>
      </c>
      <c r="H4940" t="s">
        <v>9876</v>
      </c>
      <c r="O4940" t="s">
        <v>12819</v>
      </c>
      <c r="P4940">
        <f t="shared" si="77"/>
        <v>0</v>
      </c>
    </row>
    <row r="4941" spans="1:16" hidden="1" x14ac:dyDescent="0.25">
      <c r="A4941" t="str">
        <f>"ANESH01"</f>
        <v>ANESH01</v>
      </c>
      <c r="B4941" t="s">
        <v>17944</v>
      </c>
      <c r="C4941">
        <v>0</v>
      </c>
      <c r="D4941" t="s">
        <v>16</v>
      </c>
      <c r="E4941">
        <v>0</v>
      </c>
      <c r="F4941" t="s">
        <v>237</v>
      </c>
      <c r="H4941" t="s">
        <v>9876</v>
      </c>
      <c r="O4941" t="s">
        <v>8350</v>
      </c>
      <c r="P4941">
        <f t="shared" si="77"/>
        <v>0</v>
      </c>
    </row>
    <row r="4942" spans="1:16" x14ac:dyDescent="0.25">
      <c r="A4942" t="str">
        <f>"ANESH06"</f>
        <v>ANESH06</v>
      </c>
      <c r="B4942" t="s">
        <v>13943</v>
      </c>
      <c r="C4942">
        <v>0</v>
      </c>
      <c r="D4942" t="s">
        <v>16</v>
      </c>
      <c r="E4942">
        <v>0</v>
      </c>
      <c r="F4942" t="s">
        <v>237</v>
      </c>
      <c r="H4942" t="s">
        <v>9876</v>
      </c>
      <c r="O4942" t="s">
        <v>9780</v>
      </c>
      <c r="P4942">
        <f t="shared" si="77"/>
        <v>20</v>
      </c>
    </row>
    <row r="4943" spans="1:16" x14ac:dyDescent="0.25">
      <c r="A4943" t="str">
        <f>"QNESH01"</f>
        <v>QNESH01</v>
      </c>
      <c r="B4943" t="s">
        <v>13943</v>
      </c>
      <c r="C4943">
        <v>0</v>
      </c>
      <c r="D4943" t="s">
        <v>16</v>
      </c>
      <c r="E4943">
        <v>0</v>
      </c>
      <c r="F4943" t="s">
        <v>237</v>
      </c>
      <c r="H4943" t="s">
        <v>9876</v>
      </c>
      <c r="O4943" t="s">
        <v>9782</v>
      </c>
      <c r="P4943">
        <f t="shared" si="77"/>
        <v>92</v>
      </c>
    </row>
    <row r="4944" spans="1:16" hidden="1" x14ac:dyDescent="0.25">
      <c r="A4944" t="str">
        <f>"ZZNETB01"</f>
        <v>ZZNETB01</v>
      </c>
      <c r="B4944" t="s">
        <v>12078</v>
      </c>
      <c r="C4944">
        <v>0</v>
      </c>
      <c r="D4944" t="s">
        <v>28</v>
      </c>
      <c r="E4944">
        <v>0</v>
      </c>
      <c r="F4944" t="s">
        <v>879</v>
      </c>
      <c r="G4944" t="s">
        <v>253</v>
      </c>
      <c r="O4944" t="s">
        <v>12820</v>
      </c>
      <c r="P4944">
        <f t="shared" si="77"/>
        <v>0</v>
      </c>
    </row>
    <row r="4945" spans="1:16" hidden="1" x14ac:dyDescent="0.25">
      <c r="A4945" t="str">
        <f>"ANEWF03"</f>
        <v>ANEWF03</v>
      </c>
      <c r="B4945" t="s">
        <v>6677</v>
      </c>
      <c r="C4945">
        <v>0</v>
      </c>
      <c r="D4945" t="s">
        <v>28</v>
      </c>
      <c r="E4945">
        <v>0</v>
      </c>
      <c r="O4945" t="s">
        <v>1724</v>
      </c>
      <c r="P4945">
        <f t="shared" si="77"/>
        <v>0</v>
      </c>
    </row>
    <row r="4946" spans="1:16" hidden="1" x14ac:dyDescent="0.25">
      <c r="A4946" t="str">
        <f>"QNEWF01"</f>
        <v>QNEWF01</v>
      </c>
      <c r="B4946" t="s">
        <v>6677</v>
      </c>
      <c r="C4946">
        <v>182</v>
      </c>
      <c r="D4946" t="s">
        <v>41</v>
      </c>
      <c r="E4946">
        <v>6</v>
      </c>
      <c r="F4946" t="s">
        <v>153</v>
      </c>
      <c r="O4946" t="s">
        <v>1727</v>
      </c>
      <c r="P4946">
        <f t="shared" si="77"/>
        <v>0</v>
      </c>
    </row>
    <row r="4947" spans="1:16" hidden="1" x14ac:dyDescent="0.25">
      <c r="A4947" t="str">
        <f>"ANEWF01"</f>
        <v>ANEWF01</v>
      </c>
      <c r="B4947" t="s">
        <v>6680</v>
      </c>
      <c r="C4947">
        <v>0</v>
      </c>
      <c r="D4947" t="s">
        <v>41</v>
      </c>
      <c r="E4947">
        <v>0</v>
      </c>
      <c r="F4947" t="s">
        <v>153</v>
      </c>
      <c r="O4947" t="s">
        <v>12821</v>
      </c>
      <c r="P4947">
        <f t="shared" si="77"/>
        <v>0</v>
      </c>
    </row>
    <row r="4948" spans="1:16" hidden="1" x14ac:dyDescent="0.25">
      <c r="A4948" t="str">
        <f>"QNEWF02"</f>
        <v>QNEWF02</v>
      </c>
      <c r="B4948" t="s">
        <v>6680</v>
      </c>
      <c r="C4948">
        <v>273</v>
      </c>
      <c r="D4948" t="s">
        <v>41</v>
      </c>
      <c r="E4948">
        <v>9</v>
      </c>
      <c r="F4948" t="s">
        <v>153</v>
      </c>
      <c r="O4948" t="s">
        <v>12822</v>
      </c>
      <c r="P4948">
        <f t="shared" si="77"/>
        <v>0</v>
      </c>
    </row>
    <row r="4949" spans="1:16" hidden="1" x14ac:dyDescent="0.25">
      <c r="A4949" t="str">
        <f>"ANEWF02"</f>
        <v>ANEWF02</v>
      </c>
      <c r="B4949" t="s">
        <v>6682</v>
      </c>
      <c r="C4949">
        <v>0</v>
      </c>
      <c r="D4949" t="s">
        <v>41</v>
      </c>
      <c r="E4949">
        <v>0</v>
      </c>
      <c r="F4949" t="s">
        <v>153</v>
      </c>
      <c r="O4949" t="s">
        <v>9784</v>
      </c>
      <c r="P4949">
        <f t="shared" si="77"/>
        <v>0</v>
      </c>
    </row>
    <row r="4950" spans="1:16" hidden="1" x14ac:dyDescent="0.25">
      <c r="A4950" t="str">
        <f>"QNEWF03"</f>
        <v>QNEWF03</v>
      </c>
      <c r="B4950" t="s">
        <v>6682</v>
      </c>
      <c r="C4950">
        <v>243</v>
      </c>
      <c r="D4950" t="s">
        <v>41</v>
      </c>
      <c r="E4950">
        <v>8</v>
      </c>
      <c r="F4950" t="s">
        <v>153</v>
      </c>
      <c r="O4950" t="s">
        <v>12823</v>
      </c>
      <c r="P4950">
        <f t="shared" si="77"/>
        <v>0</v>
      </c>
    </row>
    <row r="4951" spans="1:16" hidden="1" x14ac:dyDescent="0.25">
      <c r="A4951" t="str">
        <f>"ANEWN01"</f>
        <v>ANEWN01</v>
      </c>
      <c r="B4951" t="s">
        <v>828</v>
      </c>
      <c r="C4951">
        <v>1</v>
      </c>
      <c r="D4951" t="s">
        <v>16</v>
      </c>
      <c r="E4951">
        <v>1</v>
      </c>
      <c r="F4951" t="s">
        <v>113</v>
      </c>
      <c r="O4951" t="s">
        <v>12824</v>
      </c>
      <c r="P4951">
        <f t="shared" si="77"/>
        <v>0</v>
      </c>
    </row>
    <row r="4952" spans="1:16" hidden="1" x14ac:dyDescent="0.25">
      <c r="A4952" t="str">
        <f>"QNIKO03"</f>
        <v>QNIKO03</v>
      </c>
      <c r="B4952" t="s">
        <v>13946</v>
      </c>
      <c r="C4952">
        <v>5302</v>
      </c>
      <c r="D4952" t="s">
        <v>16</v>
      </c>
      <c r="E4952">
        <v>530</v>
      </c>
      <c r="F4952" t="s">
        <v>125</v>
      </c>
      <c r="G4952" t="s">
        <v>10157</v>
      </c>
      <c r="H4952" t="s">
        <v>9871</v>
      </c>
      <c r="O4952" t="s">
        <v>8382</v>
      </c>
      <c r="P4952">
        <f t="shared" si="77"/>
        <v>0</v>
      </c>
    </row>
    <row r="4953" spans="1:16" hidden="1" x14ac:dyDescent="0.25">
      <c r="A4953" t="str">
        <f>"QNIKO01"</f>
        <v>QNIKO01</v>
      </c>
      <c r="B4953" t="s">
        <v>13944</v>
      </c>
      <c r="C4953">
        <v>6695</v>
      </c>
      <c r="D4953" t="s">
        <v>16</v>
      </c>
      <c r="E4953">
        <v>334</v>
      </c>
      <c r="F4953" t="s">
        <v>125</v>
      </c>
      <c r="G4953" t="s">
        <v>10157</v>
      </c>
      <c r="H4953" t="s">
        <v>9871</v>
      </c>
      <c r="O4953" t="s">
        <v>12825</v>
      </c>
      <c r="P4953">
        <f t="shared" si="77"/>
        <v>0</v>
      </c>
    </row>
    <row r="4954" spans="1:16" hidden="1" x14ac:dyDescent="0.25">
      <c r="A4954" t="str">
        <f>"ANIKO02"</f>
        <v>ANIKO02</v>
      </c>
      <c r="B4954" t="s">
        <v>13944</v>
      </c>
      <c r="C4954">
        <v>0</v>
      </c>
      <c r="D4954" t="s">
        <v>28</v>
      </c>
      <c r="E4954">
        <v>0</v>
      </c>
      <c r="O4954" t="s">
        <v>1150</v>
      </c>
      <c r="P4954">
        <f t="shared" si="77"/>
        <v>0</v>
      </c>
    </row>
    <row r="4955" spans="1:16" x14ac:dyDescent="0.25">
      <c r="A4955" t="str">
        <f>"ANIKO03"</f>
        <v>ANIKO03</v>
      </c>
      <c r="B4955" t="s">
        <v>12079</v>
      </c>
      <c r="C4955">
        <v>0</v>
      </c>
      <c r="D4955" t="s">
        <v>16</v>
      </c>
      <c r="E4955">
        <v>0</v>
      </c>
      <c r="F4955" t="s">
        <v>125</v>
      </c>
      <c r="O4955" t="s">
        <v>8356</v>
      </c>
      <c r="P4955">
        <f t="shared" si="77"/>
        <v>66</v>
      </c>
    </row>
    <row r="4956" spans="1:16" hidden="1" x14ac:dyDescent="0.25">
      <c r="A4956" t="str">
        <f>"ANIKO01"</f>
        <v>ANIKO01</v>
      </c>
      <c r="B4956" t="s">
        <v>13523</v>
      </c>
      <c r="C4956">
        <v>1283</v>
      </c>
      <c r="D4956" t="s">
        <v>16</v>
      </c>
      <c r="E4956">
        <v>32</v>
      </c>
      <c r="F4956" t="s">
        <v>125</v>
      </c>
      <c r="O4956" t="s">
        <v>12826</v>
      </c>
      <c r="P4956">
        <f t="shared" si="77"/>
        <v>0</v>
      </c>
    </row>
    <row r="4957" spans="1:16" x14ac:dyDescent="0.25">
      <c r="A4957" t="str">
        <f>"QNIKO02"</f>
        <v>QNIKO02</v>
      </c>
      <c r="B4957" t="s">
        <v>13945</v>
      </c>
      <c r="C4957">
        <v>8764</v>
      </c>
      <c r="D4957" t="s">
        <v>16</v>
      </c>
      <c r="E4957">
        <v>219</v>
      </c>
      <c r="F4957" t="s">
        <v>125</v>
      </c>
      <c r="G4957" t="s">
        <v>10157</v>
      </c>
      <c r="H4957" t="s">
        <v>9871</v>
      </c>
      <c r="O4957" t="s">
        <v>1729</v>
      </c>
      <c r="P4957">
        <f t="shared" si="77"/>
        <v>1639</v>
      </c>
    </row>
    <row r="4958" spans="1:16" hidden="1" x14ac:dyDescent="0.25">
      <c r="A4958" t="str">
        <f>"QNIMR01"</f>
        <v>QNIMR01</v>
      </c>
      <c r="B4958" t="s">
        <v>12080</v>
      </c>
      <c r="C4958">
        <v>0</v>
      </c>
      <c r="D4958" t="s">
        <v>16</v>
      </c>
      <c r="E4958">
        <v>0</v>
      </c>
      <c r="F4958" t="s">
        <v>9907</v>
      </c>
      <c r="G4958" t="s">
        <v>12081</v>
      </c>
      <c r="O4958" t="s">
        <v>12827</v>
      </c>
      <c r="P4958">
        <f t="shared" si="77"/>
        <v>0</v>
      </c>
    </row>
    <row r="4959" spans="1:16" hidden="1" x14ac:dyDescent="0.25">
      <c r="A4959" t="str">
        <f>"ANIMR01"</f>
        <v>ANIMR01</v>
      </c>
      <c r="B4959" t="s">
        <v>12080</v>
      </c>
      <c r="C4959">
        <v>0</v>
      </c>
      <c r="D4959" t="s">
        <v>16</v>
      </c>
      <c r="E4959">
        <v>0</v>
      </c>
      <c r="F4959" t="s">
        <v>9907</v>
      </c>
      <c r="G4959" t="s">
        <v>12081</v>
      </c>
      <c r="O4959" t="s">
        <v>12828</v>
      </c>
      <c r="P4959">
        <f t="shared" si="77"/>
        <v>0</v>
      </c>
    </row>
    <row r="4960" spans="1:16" hidden="1" x14ac:dyDescent="0.25">
      <c r="A4960" t="str">
        <f>"ANIRO01"</f>
        <v>ANIRO01</v>
      </c>
      <c r="B4960" t="s">
        <v>834</v>
      </c>
      <c r="C4960">
        <v>15</v>
      </c>
      <c r="D4960" t="s">
        <v>16</v>
      </c>
      <c r="E4960">
        <v>1</v>
      </c>
      <c r="F4960" t="s">
        <v>355</v>
      </c>
      <c r="O4960" t="s">
        <v>12829</v>
      </c>
      <c r="P4960">
        <f t="shared" si="77"/>
        <v>0</v>
      </c>
    </row>
    <row r="4961" spans="1:16" hidden="1" x14ac:dyDescent="0.25">
      <c r="A4961" t="str">
        <f>"ANISS01"</f>
        <v>ANISS01</v>
      </c>
      <c r="B4961" t="s">
        <v>838</v>
      </c>
      <c r="C4961">
        <v>0</v>
      </c>
      <c r="D4961" t="s">
        <v>41</v>
      </c>
      <c r="E4961">
        <v>0</v>
      </c>
      <c r="O4961" t="s">
        <v>12830</v>
      </c>
      <c r="P4961">
        <f t="shared" si="77"/>
        <v>0</v>
      </c>
    </row>
    <row r="4962" spans="1:16" hidden="1" x14ac:dyDescent="0.25">
      <c r="A4962" t="str">
        <f>"ANITR01"</f>
        <v>ANITR01</v>
      </c>
      <c r="B4962" t="s">
        <v>17945</v>
      </c>
      <c r="C4962">
        <v>0</v>
      </c>
      <c r="D4962" t="s">
        <v>843</v>
      </c>
      <c r="E4962">
        <v>0</v>
      </c>
      <c r="F4962" t="s">
        <v>11272</v>
      </c>
      <c r="H4962" t="s">
        <v>9871</v>
      </c>
      <c r="O4962" t="s">
        <v>12831</v>
      </c>
      <c r="P4962">
        <f t="shared" si="77"/>
        <v>0</v>
      </c>
    </row>
    <row r="4963" spans="1:16" hidden="1" x14ac:dyDescent="0.25">
      <c r="A4963" t="str">
        <f>"QNITR02"</f>
        <v>QNITR02</v>
      </c>
      <c r="B4963" t="s">
        <v>17945</v>
      </c>
      <c r="C4963">
        <v>0</v>
      </c>
      <c r="D4963" t="s">
        <v>843</v>
      </c>
      <c r="E4963">
        <v>0</v>
      </c>
      <c r="F4963" t="s">
        <v>11272</v>
      </c>
      <c r="H4963" t="s">
        <v>9871</v>
      </c>
      <c r="O4963" t="s">
        <v>12832</v>
      </c>
      <c r="P4963">
        <f t="shared" si="77"/>
        <v>0</v>
      </c>
    </row>
    <row r="4964" spans="1:16" hidden="1" x14ac:dyDescent="0.25">
      <c r="A4964" t="str">
        <f>"QNITR01"</f>
        <v>QNITR01</v>
      </c>
      <c r="B4964" t="s">
        <v>17946</v>
      </c>
      <c r="C4964">
        <v>0</v>
      </c>
      <c r="D4964" t="s">
        <v>41</v>
      </c>
      <c r="E4964">
        <v>0</v>
      </c>
      <c r="F4964" t="s">
        <v>11272</v>
      </c>
      <c r="H4964" t="s">
        <v>9871</v>
      </c>
      <c r="O4964" t="s">
        <v>1142</v>
      </c>
      <c r="P4964">
        <f t="shared" si="77"/>
        <v>0</v>
      </c>
    </row>
    <row r="4965" spans="1:16" hidden="1" x14ac:dyDescent="0.25">
      <c r="A4965" t="str">
        <f>"CNITT01"</f>
        <v>CNITT01</v>
      </c>
      <c r="B4965" t="s">
        <v>12082</v>
      </c>
      <c r="C4965">
        <v>0</v>
      </c>
      <c r="D4965" t="s">
        <v>41</v>
      </c>
      <c r="E4965">
        <v>0</v>
      </c>
      <c r="F4965" t="s">
        <v>164</v>
      </c>
      <c r="O4965" t="s">
        <v>12833</v>
      </c>
      <c r="P4965">
        <f t="shared" si="77"/>
        <v>0</v>
      </c>
    </row>
    <row r="4966" spans="1:16" hidden="1" x14ac:dyDescent="0.25">
      <c r="A4966" t="str">
        <f>"QNIXO01"</f>
        <v>QNIXO01</v>
      </c>
      <c r="B4966" t="s">
        <v>12083</v>
      </c>
      <c r="C4966">
        <v>0</v>
      </c>
      <c r="D4966" t="s">
        <v>16</v>
      </c>
      <c r="E4966">
        <v>0</v>
      </c>
      <c r="F4966" t="s">
        <v>1029</v>
      </c>
      <c r="G4966" t="s">
        <v>10019</v>
      </c>
      <c r="O4966" t="s">
        <v>1152</v>
      </c>
      <c r="P4966">
        <f t="shared" si="77"/>
        <v>0</v>
      </c>
    </row>
    <row r="4967" spans="1:16" hidden="1" x14ac:dyDescent="0.25">
      <c r="A4967" t="str">
        <f>"QNIXO02"</f>
        <v>QNIXO02</v>
      </c>
      <c r="B4967" t="s">
        <v>12084</v>
      </c>
      <c r="C4967">
        <v>0</v>
      </c>
      <c r="D4967" t="s">
        <v>379</v>
      </c>
      <c r="E4967">
        <v>0</v>
      </c>
      <c r="F4967" t="s">
        <v>1029</v>
      </c>
      <c r="G4967" t="s">
        <v>10019</v>
      </c>
      <c r="O4967" t="s">
        <v>12834</v>
      </c>
      <c r="P4967">
        <f t="shared" si="77"/>
        <v>0</v>
      </c>
    </row>
    <row r="4968" spans="1:16" hidden="1" x14ac:dyDescent="0.25">
      <c r="A4968" t="str">
        <f>"ZZNMX01"</f>
        <v>ZZNMX01</v>
      </c>
      <c r="B4968" t="s">
        <v>9660</v>
      </c>
      <c r="C4968">
        <v>0</v>
      </c>
      <c r="D4968" t="s">
        <v>28</v>
      </c>
      <c r="E4968">
        <v>0</v>
      </c>
      <c r="O4968" t="s">
        <v>12835</v>
      </c>
      <c r="P4968">
        <f t="shared" si="77"/>
        <v>0</v>
      </c>
    </row>
    <row r="4969" spans="1:16" hidden="1" x14ac:dyDescent="0.25">
      <c r="A4969" t="str">
        <f>"ZZNOKI02"</f>
        <v>ZZNOKI02</v>
      </c>
      <c r="B4969" t="s">
        <v>9664</v>
      </c>
      <c r="C4969">
        <v>14</v>
      </c>
      <c r="D4969" t="s">
        <v>28</v>
      </c>
      <c r="E4969">
        <v>14</v>
      </c>
      <c r="G4969" t="s">
        <v>253</v>
      </c>
      <c r="O4969" t="s">
        <v>12836</v>
      </c>
      <c r="P4969">
        <f t="shared" si="77"/>
        <v>0</v>
      </c>
    </row>
    <row r="4970" spans="1:16" x14ac:dyDescent="0.25">
      <c r="A4970" t="str">
        <f>"ZZNOKI03"</f>
        <v>ZZNOKI03</v>
      </c>
      <c r="B4970" t="s">
        <v>9666</v>
      </c>
      <c r="C4970">
        <v>15</v>
      </c>
      <c r="D4970" t="s">
        <v>28</v>
      </c>
      <c r="E4970">
        <v>15</v>
      </c>
      <c r="G4970" t="s">
        <v>253</v>
      </c>
      <c r="O4970" t="s">
        <v>14089</v>
      </c>
      <c r="P4970">
        <f t="shared" si="77"/>
        <v>622</v>
      </c>
    </row>
    <row r="4971" spans="1:16" hidden="1" x14ac:dyDescent="0.25">
      <c r="A4971" t="str">
        <f>"ZZNOKI01"</f>
        <v>ZZNOKI01</v>
      </c>
      <c r="B4971" t="s">
        <v>9662</v>
      </c>
      <c r="C4971">
        <v>7</v>
      </c>
      <c r="D4971" t="s">
        <v>28</v>
      </c>
      <c r="E4971">
        <v>7</v>
      </c>
      <c r="G4971" t="s">
        <v>253</v>
      </c>
      <c r="O4971" t="s">
        <v>12837</v>
      </c>
      <c r="P4971">
        <f t="shared" si="77"/>
        <v>0</v>
      </c>
    </row>
    <row r="4972" spans="1:16" hidden="1" x14ac:dyDescent="0.25">
      <c r="A4972" t="str">
        <f>"ANOMA01"</f>
        <v>ANOMA01</v>
      </c>
      <c r="B4972" t="s">
        <v>12085</v>
      </c>
      <c r="C4972">
        <v>0</v>
      </c>
      <c r="D4972" t="s">
        <v>16</v>
      </c>
      <c r="E4972">
        <v>0</v>
      </c>
      <c r="F4972" t="s">
        <v>2493</v>
      </c>
      <c r="O4972" t="s">
        <v>12838</v>
      </c>
      <c r="P4972">
        <f t="shared" si="77"/>
        <v>0</v>
      </c>
    </row>
    <row r="4973" spans="1:16" hidden="1" x14ac:dyDescent="0.25">
      <c r="A4973" t="str">
        <f>"QNOMI01"</f>
        <v>QNOMI01</v>
      </c>
      <c r="B4973" t="s">
        <v>12086</v>
      </c>
      <c r="C4973">
        <v>0</v>
      </c>
      <c r="D4973" t="s">
        <v>16</v>
      </c>
      <c r="E4973">
        <v>0</v>
      </c>
      <c r="F4973" t="s">
        <v>2493</v>
      </c>
      <c r="G4973" t="s">
        <v>12087</v>
      </c>
      <c r="O4973" t="s">
        <v>12839</v>
      </c>
      <c r="P4973">
        <f t="shared" si="77"/>
        <v>0</v>
      </c>
    </row>
    <row r="4974" spans="1:16" hidden="1" x14ac:dyDescent="0.25">
      <c r="A4974" t="str">
        <f>"ANOMI01"</f>
        <v>ANOMI01</v>
      </c>
      <c r="B4974" t="s">
        <v>12086</v>
      </c>
      <c r="C4974">
        <v>0</v>
      </c>
      <c r="D4974" t="s">
        <v>16</v>
      </c>
      <c r="E4974">
        <v>0</v>
      </c>
      <c r="F4974" t="s">
        <v>2493</v>
      </c>
      <c r="G4974" t="s">
        <v>12087</v>
      </c>
      <c r="O4974" t="s">
        <v>12840</v>
      </c>
      <c r="P4974">
        <f t="shared" si="77"/>
        <v>0</v>
      </c>
    </row>
    <row r="4975" spans="1:16" hidden="1" x14ac:dyDescent="0.25">
      <c r="A4975" t="str">
        <f>"QNORD01"</f>
        <v>QNORD01</v>
      </c>
      <c r="B4975" t="s">
        <v>12088</v>
      </c>
      <c r="C4975">
        <v>0</v>
      </c>
      <c r="D4975" t="s">
        <v>41</v>
      </c>
      <c r="E4975">
        <v>0</v>
      </c>
      <c r="F4975" t="s">
        <v>10309</v>
      </c>
      <c r="G4975" t="s">
        <v>12089</v>
      </c>
      <c r="O4975" t="s">
        <v>12841</v>
      </c>
      <c r="P4975">
        <f t="shared" si="77"/>
        <v>0</v>
      </c>
    </row>
    <row r="4976" spans="1:16" x14ac:dyDescent="0.25">
      <c r="A4976" t="str">
        <f>"ANORD01"</f>
        <v>ANORD01</v>
      </c>
      <c r="B4976" t="s">
        <v>12088</v>
      </c>
      <c r="C4976">
        <v>0</v>
      </c>
      <c r="D4976" t="s">
        <v>41</v>
      </c>
      <c r="E4976">
        <v>0</v>
      </c>
      <c r="F4976" t="s">
        <v>10309</v>
      </c>
      <c r="G4976" t="s">
        <v>12089</v>
      </c>
      <c r="O4976" t="s">
        <v>1733</v>
      </c>
      <c r="P4976">
        <f t="shared" si="77"/>
        <v>9510</v>
      </c>
    </row>
    <row r="4977" spans="1:16" hidden="1" x14ac:dyDescent="0.25">
      <c r="A4977" t="str">
        <f>"ANORD05"</f>
        <v>ANORD05</v>
      </c>
      <c r="B4977" t="s">
        <v>12090</v>
      </c>
      <c r="C4977">
        <v>0</v>
      </c>
      <c r="D4977" t="s">
        <v>41</v>
      </c>
      <c r="E4977">
        <v>0</v>
      </c>
      <c r="F4977" t="s">
        <v>10309</v>
      </c>
      <c r="O4977" t="s">
        <v>12842</v>
      </c>
      <c r="P4977">
        <f t="shared" si="77"/>
        <v>0</v>
      </c>
    </row>
    <row r="4978" spans="1:16" hidden="1" x14ac:dyDescent="0.25">
      <c r="A4978" t="str">
        <f>"QNORD03"</f>
        <v>QNORD03</v>
      </c>
      <c r="B4978" t="s">
        <v>12090</v>
      </c>
      <c r="C4978">
        <v>0</v>
      </c>
      <c r="D4978" t="s">
        <v>41</v>
      </c>
      <c r="E4978">
        <v>0</v>
      </c>
      <c r="F4978" t="s">
        <v>10309</v>
      </c>
      <c r="O4978" t="s">
        <v>12843</v>
      </c>
      <c r="P4978">
        <f t="shared" si="77"/>
        <v>0</v>
      </c>
    </row>
    <row r="4979" spans="1:16" x14ac:dyDescent="0.25">
      <c r="A4979" t="str">
        <f>"QNORD02"</f>
        <v>QNORD02</v>
      </c>
      <c r="B4979" t="s">
        <v>12091</v>
      </c>
      <c r="C4979">
        <v>0</v>
      </c>
      <c r="D4979" t="s">
        <v>16</v>
      </c>
      <c r="E4979">
        <v>0</v>
      </c>
      <c r="F4979" t="s">
        <v>10309</v>
      </c>
      <c r="O4979" t="s">
        <v>8353</v>
      </c>
      <c r="P4979">
        <f t="shared" si="77"/>
        <v>70</v>
      </c>
    </row>
    <row r="4980" spans="1:16" hidden="1" x14ac:dyDescent="0.25">
      <c r="A4980" t="str">
        <f>"ANORD02"</f>
        <v>ANORD02</v>
      </c>
      <c r="B4980" t="s">
        <v>12091</v>
      </c>
      <c r="C4980">
        <v>0</v>
      </c>
      <c r="D4980" t="s">
        <v>41</v>
      </c>
      <c r="E4980">
        <v>0</v>
      </c>
      <c r="F4980" t="s">
        <v>10309</v>
      </c>
      <c r="O4980" t="s">
        <v>8367</v>
      </c>
      <c r="P4980">
        <f t="shared" si="77"/>
        <v>0</v>
      </c>
    </row>
    <row r="4981" spans="1:16" hidden="1" x14ac:dyDescent="0.25">
      <c r="A4981" t="str">
        <f>"ANORD04"</f>
        <v>ANORD04</v>
      </c>
      <c r="B4981" t="s">
        <v>12092</v>
      </c>
      <c r="C4981">
        <v>0</v>
      </c>
      <c r="D4981" t="s">
        <v>41</v>
      </c>
      <c r="E4981">
        <v>0</v>
      </c>
      <c r="F4981" t="s">
        <v>10309</v>
      </c>
      <c r="O4981" t="s">
        <v>8376</v>
      </c>
      <c r="P4981">
        <f t="shared" si="77"/>
        <v>0</v>
      </c>
    </row>
    <row r="4982" spans="1:16" hidden="1" x14ac:dyDescent="0.25">
      <c r="A4982" t="str">
        <f>"QNORD04"</f>
        <v>QNORD04</v>
      </c>
      <c r="B4982" t="s">
        <v>12092</v>
      </c>
      <c r="C4982">
        <v>0</v>
      </c>
      <c r="D4982" t="s">
        <v>41</v>
      </c>
      <c r="E4982">
        <v>0</v>
      </c>
      <c r="F4982" t="s">
        <v>10309</v>
      </c>
      <c r="O4982" t="s">
        <v>12844</v>
      </c>
      <c r="P4982">
        <f t="shared" si="77"/>
        <v>0</v>
      </c>
    </row>
    <row r="4983" spans="1:16" hidden="1" x14ac:dyDescent="0.25">
      <c r="A4983" t="str">
        <f>"ANORD03"</f>
        <v>ANORD03</v>
      </c>
      <c r="B4983" t="s">
        <v>12093</v>
      </c>
      <c r="C4983">
        <v>0</v>
      </c>
      <c r="D4983" t="s">
        <v>41</v>
      </c>
      <c r="E4983">
        <v>0</v>
      </c>
      <c r="F4983" t="s">
        <v>10309</v>
      </c>
      <c r="G4983" t="s">
        <v>12089</v>
      </c>
      <c r="O4983" t="s">
        <v>12845</v>
      </c>
      <c r="P4983">
        <f t="shared" si="77"/>
        <v>0</v>
      </c>
    </row>
    <row r="4984" spans="1:16" hidden="1" x14ac:dyDescent="0.25">
      <c r="A4984" t="str">
        <f>"QNOSE03"</f>
        <v>QNOSE03</v>
      </c>
      <c r="B4984" t="s">
        <v>6697</v>
      </c>
      <c r="C4984">
        <v>10</v>
      </c>
      <c r="D4984" t="s">
        <v>28</v>
      </c>
      <c r="E4984">
        <v>10</v>
      </c>
      <c r="F4984" t="s">
        <v>659</v>
      </c>
      <c r="O4984" t="s">
        <v>8379</v>
      </c>
      <c r="P4984">
        <f t="shared" si="77"/>
        <v>0</v>
      </c>
    </row>
    <row r="4985" spans="1:16" hidden="1" x14ac:dyDescent="0.25">
      <c r="A4985" t="str">
        <f>"QNOSE04"</f>
        <v>QNOSE04</v>
      </c>
      <c r="B4985" t="s">
        <v>6699</v>
      </c>
      <c r="C4985">
        <v>10</v>
      </c>
      <c r="D4985" t="s">
        <v>28</v>
      </c>
      <c r="E4985">
        <v>10</v>
      </c>
      <c r="F4985" t="s">
        <v>659</v>
      </c>
      <c r="O4985" t="s">
        <v>8390</v>
      </c>
      <c r="P4985">
        <f t="shared" si="77"/>
        <v>0</v>
      </c>
    </row>
    <row r="4986" spans="1:16" hidden="1" x14ac:dyDescent="0.25">
      <c r="A4986" t="str">
        <f>"QNOSE05"</f>
        <v>QNOSE05</v>
      </c>
      <c r="B4986" t="s">
        <v>6701</v>
      </c>
      <c r="C4986">
        <v>10</v>
      </c>
      <c r="D4986" t="s">
        <v>28</v>
      </c>
      <c r="E4986">
        <v>10</v>
      </c>
      <c r="F4986" t="s">
        <v>659</v>
      </c>
      <c r="O4986" t="s">
        <v>12846</v>
      </c>
      <c r="P4986">
        <f t="shared" si="77"/>
        <v>0</v>
      </c>
    </row>
    <row r="4987" spans="1:16" hidden="1" x14ac:dyDescent="0.25">
      <c r="A4987" t="str">
        <f>"QNOSE01"</f>
        <v>QNOSE01</v>
      </c>
      <c r="B4987" t="s">
        <v>6691</v>
      </c>
      <c r="C4987">
        <v>1195</v>
      </c>
      <c r="D4987" t="s">
        <v>28</v>
      </c>
      <c r="E4987">
        <v>1195</v>
      </c>
      <c r="F4987" t="s">
        <v>659</v>
      </c>
      <c r="O4987" t="s">
        <v>12847</v>
      </c>
      <c r="P4987">
        <f t="shared" si="77"/>
        <v>0</v>
      </c>
    </row>
    <row r="4988" spans="1:16" hidden="1" x14ac:dyDescent="0.25">
      <c r="A4988" t="str">
        <f>"QNOSE02"</f>
        <v>QNOSE02</v>
      </c>
      <c r="B4988" t="s">
        <v>6694</v>
      </c>
      <c r="C4988">
        <v>1634</v>
      </c>
      <c r="D4988" t="s">
        <v>28</v>
      </c>
      <c r="E4988">
        <v>1634</v>
      </c>
      <c r="F4988" t="s">
        <v>659</v>
      </c>
      <c r="O4988" t="s">
        <v>12848</v>
      </c>
      <c r="P4988">
        <f t="shared" si="77"/>
        <v>0</v>
      </c>
    </row>
    <row r="4989" spans="1:16" hidden="1" x14ac:dyDescent="0.25">
      <c r="A4989" t="str">
        <f>"QNOST05"</f>
        <v>QNOST05</v>
      </c>
      <c r="B4989" t="s">
        <v>13950</v>
      </c>
      <c r="C4989">
        <v>1298</v>
      </c>
      <c r="D4989" t="s">
        <v>16</v>
      </c>
      <c r="E4989">
        <v>64</v>
      </c>
      <c r="F4989" t="s">
        <v>921</v>
      </c>
      <c r="G4989" t="s">
        <v>12094</v>
      </c>
      <c r="H4989" t="s">
        <v>9871</v>
      </c>
      <c r="O4989" t="s">
        <v>12849</v>
      </c>
      <c r="P4989">
        <f t="shared" si="77"/>
        <v>0</v>
      </c>
    </row>
    <row r="4990" spans="1:16" hidden="1" x14ac:dyDescent="0.25">
      <c r="A4990" t="str">
        <f>"ANOST04"</f>
        <v>ANOST04</v>
      </c>
      <c r="B4990" t="s">
        <v>13947</v>
      </c>
      <c r="C4990">
        <v>0</v>
      </c>
      <c r="D4990" t="s">
        <v>16</v>
      </c>
      <c r="E4990">
        <v>0</v>
      </c>
      <c r="G4990" t="s">
        <v>12094</v>
      </c>
      <c r="O4990" t="s">
        <v>12850</v>
      </c>
      <c r="P4990">
        <f t="shared" si="77"/>
        <v>0</v>
      </c>
    </row>
    <row r="4991" spans="1:16" hidden="1" x14ac:dyDescent="0.25">
      <c r="A4991" t="str">
        <f>"QNOST01"</f>
        <v>QNOST01</v>
      </c>
      <c r="B4991" t="s">
        <v>13947</v>
      </c>
      <c r="C4991">
        <v>0</v>
      </c>
      <c r="D4991" t="s">
        <v>16</v>
      </c>
      <c r="E4991">
        <v>0</v>
      </c>
      <c r="F4991" t="s">
        <v>921</v>
      </c>
      <c r="G4991" t="s">
        <v>12094</v>
      </c>
      <c r="H4991" t="s">
        <v>9871</v>
      </c>
      <c r="O4991" t="s">
        <v>12851</v>
      </c>
      <c r="P4991">
        <f t="shared" si="77"/>
        <v>0</v>
      </c>
    </row>
    <row r="4992" spans="1:16" hidden="1" x14ac:dyDescent="0.25">
      <c r="A4992" t="str">
        <f>"ANOST01"</f>
        <v>ANOST01</v>
      </c>
      <c r="B4992" t="s">
        <v>17947</v>
      </c>
      <c r="C4992">
        <v>0</v>
      </c>
      <c r="D4992" t="s">
        <v>16</v>
      </c>
      <c r="E4992">
        <v>0</v>
      </c>
      <c r="F4992" t="s">
        <v>921</v>
      </c>
      <c r="G4992" t="s">
        <v>12094</v>
      </c>
      <c r="H4992" t="s">
        <v>9871</v>
      </c>
      <c r="O4992" t="s">
        <v>12853</v>
      </c>
      <c r="P4992">
        <f t="shared" si="77"/>
        <v>0</v>
      </c>
    </row>
    <row r="4993" spans="1:16" hidden="1" x14ac:dyDescent="0.25">
      <c r="A4993" t="str">
        <f>"QNOST04"</f>
        <v>QNOST04</v>
      </c>
      <c r="B4993" t="s">
        <v>13949</v>
      </c>
      <c r="C4993">
        <v>1298</v>
      </c>
      <c r="D4993" t="s">
        <v>16</v>
      </c>
      <c r="E4993">
        <v>32</v>
      </c>
      <c r="F4993" t="s">
        <v>921</v>
      </c>
      <c r="G4993" t="s">
        <v>12094</v>
      </c>
      <c r="H4993" t="s">
        <v>9871</v>
      </c>
      <c r="O4993" t="s">
        <v>12854</v>
      </c>
      <c r="P4993">
        <f t="shared" si="77"/>
        <v>0</v>
      </c>
    </row>
    <row r="4994" spans="1:16" hidden="1" x14ac:dyDescent="0.25">
      <c r="A4994" t="str">
        <f>"ANOST05"</f>
        <v>ANOST05</v>
      </c>
      <c r="B4994" t="s">
        <v>13948</v>
      </c>
      <c r="C4994">
        <v>0</v>
      </c>
      <c r="D4994" t="s">
        <v>16</v>
      </c>
      <c r="E4994">
        <v>0</v>
      </c>
      <c r="G4994" t="s">
        <v>12094</v>
      </c>
      <c r="O4994" t="s">
        <v>12855</v>
      </c>
      <c r="P4994">
        <f t="shared" si="77"/>
        <v>0</v>
      </c>
    </row>
    <row r="4995" spans="1:16" hidden="1" x14ac:dyDescent="0.25">
      <c r="A4995" t="str">
        <f>"QNOST02"</f>
        <v>QNOST02</v>
      </c>
      <c r="B4995" t="s">
        <v>13948</v>
      </c>
      <c r="C4995">
        <v>0</v>
      </c>
      <c r="D4995" t="s">
        <v>16</v>
      </c>
      <c r="E4995">
        <v>0</v>
      </c>
      <c r="F4995" t="s">
        <v>921</v>
      </c>
      <c r="G4995" t="s">
        <v>12094</v>
      </c>
      <c r="H4995" t="s">
        <v>9871</v>
      </c>
      <c r="O4995" t="s">
        <v>12856</v>
      </c>
      <c r="P4995">
        <f t="shared" ref="P4995:P5058" si="78">SUMIFS($C$2:$C$7959,$B$2:$B$7959,O4995)</f>
        <v>0</v>
      </c>
    </row>
    <row r="4996" spans="1:16" hidden="1" x14ac:dyDescent="0.25">
      <c r="A4996" t="str">
        <f>"ANOST02"</f>
        <v>ANOST02</v>
      </c>
      <c r="B4996" t="s">
        <v>17948</v>
      </c>
      <c r="C4996">
        <v>0</v>
      </c>
      <c r="D4996" t="s">
        <v>16</v>
      </c>
      <c r="E4996">
        <v>0</v>
      </c>
      <c r="F4996" t="s">
        <v>921</v>
      </c>
      <c r="G4996" t="s">
        <v>12094</v>
      </c>
      <c r="H4996" t="s">
        <v>9871</v>
      </c>
      <c r="O4996" t="s">
        <v>12857</v>
      </c>
      <c r="P4996">
        <f t="shared" si="78"/>
        <v>0</v>
      </c>
    </row>
    <row r="4997" spans="1:16" hidden="1" x14ac:dyDescent="0.25">
      <c r="A4997" t="str">
        <f>"QNOST03"</f>
        <v>QNOST03</v>
      </c>
      <c r="B4997" t="s">
        <v>17949</v>
      </c>
      <c r="C4997">
        <v>0</v>
      </c>
      <c r="D4997" t="s">
        <v>16</v>
      </c>
      <c r="E4997">
        <v>0</v>
      </c>
      <c r="F4997" t="s">
        <v>921</v>
      </c>
      <c r="G4997" t="s">
        <v>12094</v>
      </c>
      <c r="H4997" t="s">
        <v>9871</v>
      </c>
      <c r="O4997" t="s">
        <v>12858</v>
      </c>
      <c r="P4997">
        <f t="shared" si="78"/>
        <v>0</v>
      </c>
    </row>
    <row r="4998" spans="1:16" x14ac:dyDescent="0.25">
      <c r="A4998" t="str">
        <f>"ANOST03"</f>
        <v>ANOST03</v>
      </c>
      <c r="B4998" t="s">
        <v>17950</v>
      </c>
      <c r="C4998">
        <v>0</v>
      </c>
      <c r="D4998" t="s">
        <v>16</v>
      </c>
      <c r="E4998">
        <v>0</v>
      </c>
      <c r="F4998" t="s">
        <v>921</v>
      </c>
      <c r="G4998" t="s">
        <v>12094</v>
      </c>
      <c r="H4998" t="s">
        <v>9871</v>
      </c>
      <c r="O4998" t="s">
        <v>8372</v>
      </c>
      <c r="P4998">
        <f t="shared" si="78"/>
        <v>474</v>
      </c>
    </row>
    <row r="4999" spans="1:16" hidden="1" x14ac:dyDescent="0.25">
      <c r="A4999" t="str">
        <f>"XNOTEB01"</f>
        <v>XNOTEB01</v>
      </c>
      <c r="B4999" t="s">
        <v>12095</v>
      </c>
      <c r="C4999">
        <v>0</v>
      </c>
      <c r="D4999" t="s">
        <v>28</v>
      </c>
      <c r="E4999">
        <v>0</v>
      </c>
      <c r="G4999" t="s">
        <v>253</v>
      </c>
      <c r="O4999" t="s">
        <v>12859</v>
      </c>
      <c r="P4999">
        <f t="shared" si="78"/>
        <v>0</v>
      </c>
    </row>
    <row r="5000" spans="1:16" hidden="1" x14ac:dyDescent="0.25">
      <c r="A5000" t="str">
        <f>"ZZNOTE01"</f>
        <v>ZZNOTE01</v>
      </c>
      <c r="B5000" t="s">
        <v>12096</v>
      </c>
      <c r="C5000">
        <v>0</v>
      </c>
      <c r="D5000" t="s">
        <v>28</v>
      </c>
      <c r="E5000">
        <v>0</v>
      </c>
      <c r="F5000" t="s">
        <v>879</v>
      </c>
      <c r="G5000" t="s">
        <v>253</v>
      </c>
      <c r="O5000" t="s">
        <v>12860</v>
      </c>
      <c r="P5000">
        <f t="shared" si="78"/>
        <v>0</v>
      </c>
    </row>
    <row r="5001" spans="1:16" hidden="1" x14ac:dyDescent="0.25">
      <c r="A5001" t="str">
        <f>"ZZNOTEB01"</f>
        <v>ZZNOTEB01</v>
      </c>
      <c r="B5001" t="s">
        <v>12097</v>
      </c>
      <c r="C5001">
        <v>0</v>
      </c>
      <c r="D5001" t="s">
        <v>41</v>
      </c>
      <c r="E5001">
        <v>0</v>
      </c>
      <c r="O5001" t="s">
        <v>1146</v>
      </c>
      <c r="P5001">
        <f t="shared" si="78"/>
        <v>0</v>
      </c>
    </row>
    <row r="5002" spans="1:16" hidden="1" x14ac:dyDescent="0.25">
      <c r="A5002" t="str">
        <f>"QNOTEB01"</f>
        <v>QNOTEB01</v>
      </c>
      <c r="B5002" t="s">
        <v>6728</v>
      </c>
      <c r="C5002">
        <v>0</v>
      </c>
      <c r="D5002" t="s">
        <v>28</v>
      </c>
      <c r="E5002">
        <v>0</v>
      </c>
      <c r="O5002" t="s">
        <v>12861</v>
      </c>
      <c r="P5002">
        <f t="shared" si="78"/>
        <v>0</v>
      </c>
    </row>
    <row r="5003" spans="1:16" x14ac:dyDescent="0.25">
      <c r="A5003" t="str">
        <f>"ANOVI01"</f>
        <v>ANOVI01</v>
      </c>
      <c r="B5003" t="s">
        <v>12098</v>
      </c>
      <c r="C5003">
        <v>0</v>
      </c>
      <c r="D5003" t="s">
        <v>41</v>
      </c>
      <c r="E5003">
        <v>0</v>
      </c>
      <c r="F5003" t="s">
        <v>1705</v>
      </c>
      <c r="O5003" t="s">
        <v>8160</v>
      </c>
      <c r="P5003">
        <f t="shared" si="78"/>
        <v>1336</v>
      </c>
    </row>
    <row r="5004" spans="1:16" hidden="1" x14ac:dyDescent="0.25">
      <c r="A5004" t="str">
        <f>"QNOVL01"</f>
        <v>QNOVL01</v>
      </c>
      <c r="B5004" t="s">
        <v>6730</v>
      </c>
      <c r="C5004">
        <v>25487</v>
      </c>
      <c r="D5004" t="s">
        <v>16</v>
      </c>
      <c r="E5004">
        <v>1274</v>
      </c>
      <c r="F5004" t="s">
        <v>1881</v>
      </c>
      <c r="G5004" t="s">
        <v>12099</v>
      </c>
      <c r="O5004" t="s">
        <v>12862</v>
      </c>
      <c r="P5004">
        <f t="shared" si="78"/>
        <v>0</v>
      </c>
    </row>
    <row r="5005" spans="1:16" hidden="1" x14ac:dyDescent="0.25">
      <c r="A5005" t="str">
        <f>"ANOWE02"</f>
        <v>ANOWE02</v>
      </c>
      <c r="B5005" t="s">
        <v>17951</v>
      </c>
      <c r="C5005">
        <v>0</v>
      </c>
      <c r="D5005" t="s">
        <v>16</v>
      </c>
      <c r="E5005">
        <v>0</v>
      </c>
      <c r="F5005" t="s">
        <v>504</v>
      </c>
      <c r="G5005" t="s">
        <v>12100</v>
      </c>
      <c r="H5005" t="s">
        <v>9871</v>
      </c>
      <c r="O5005" t="s">
        <v>8385</v>
      </c>
      <c r="P5005">
        <f t="shared" si="78"/>
        <v>0</v>
      </c>
    </row>
    <row r="5006" spans="1:16" hidden="1" x14ac:dyDescent="0.25">
      <c r="A5006" t="str">
        <f>"QNOWE01"</f>
        <v>QNOWE01</v>
      </c>
      <c r="B5006" t="s">
        <v>17951</v>
      </c>
      <c r="C5006">
        <v>0</v>
      </c>
      <c r="D5006" t="s">
        <v>16</v>
      </c>
      <c r="E5006">
        <v>0</v>
      </c>
      <c r="F5006" t="s">
        <v>504</v>
      </c>
      <c r="G5006" t="s">
        <v>12100</v>
      </c>
      <c r="H5006" t="s">
        <v>9871</v>
      </c>
      <c r="O5006" t="s">
        <v>12863</v>
      </c>
      <c r="P5006">
        <f t="shared" si="78"/>
        <v>0</v>
      </c>
    </row>
    <row r="5007" spans="1:16" hidden="1" x14ac:dyDescent="0.25">
      <c r="A5007" t="str">
        <f>"QNOWE02"</f>
        <v>QNOWE02</v>
      </c>
      <c r="B5007" t="s">
        <v>17952</v>
      </c>
      <c r="C5007">
        <v>0</v>
      </c>
      <c r="D5007" t="s">
        <v>16</v>
      </c>
      <c r="E5007">
        <v>0</v>
      </c>
      <c r="F5007" t="s">
        <v>504</v>
      </c>
      <c r="G5007" t="s">
        <v>12100</v>
      </c>
      <c r="H5007" t="s">
        <v>9871</v>
      </c>
      <c r="O5007" t="s">
        <v>1148</v>
      </c>
      <c r="P5007">
        <f t="shared" si="78"/>
        <v>0</v>
      </c>
    </row>
    <row r="5008" spans="1:16" hidden="1" x14ac:dyDescent="0.25">
      <c r="A5008" t="str">
        <f>"ANOWE01"</f>
        <v>ANOWE01</v>
      </c>
      <c r="B5008" t="s">
        <v>17952</v>
      </c>
      <c r="C5008">
        <v>0</v>
      </c>
      <c r="D5008" t="s">
        <v>16</v>
      </c>
      <c r="E5008">
        <v>0</v>
      </c>
      <c r="F5008" t="s">
        <v>504</v>
      </c>
      <c r="G5008" t="s">
        <v>12100</v>
      </c>
      <c r="H5008" t="s">
        <v>9871</v>
      </c>
      <c r="O5008" t="s">
        <v>12864</v>
      </c>
      <c r="P5008">
        <f t="shared" si="78"/>
        <v>0</v>
      </c>
    </row>
    <row r="5009" spans="1:16" hidden="1" x14ac:dyDescent="0.25">
      <c r="A5009" t="str">
        <f>"CNOXO01"</f>
        <v>CNOXO01</v>
      </c>
      <c r="B5009" t="s">
        <v>1583</v>
      </c>
      <c r="C5009">
        <v>0</v>
      </c>
      <c r="D5009" t="s">
        <v>16</v>
      </c>
      <c r="E5009">
        <v>0</v>
      </c>
      <c r="F5009" t="s">
        <v>1586</v>
      </c>
      <c r="G5009" t="s">
        <v>10019</v>
      </c>
      <c r="O5009" t="s">
        <v>12865</v>
      </c>
      <c r="P5009">
        <f t="shared" si="78"/>
        <v>0</v>
      </c>
    </row>
    <row r="5010" spans="1:16" hidden="1" x14ac:dyDescent="0.25">
      <c r="A5010" t="str">
        <f>"QNOXO10"</f>
        <v>QNOXO10</v>
      </c>
      <c r="B5010" t="s">
        <v>1583</v>
      </c>
      <c r="C5010">
        <v>0</v>
      </c>
      <c r="D5010" t="s">
        <v>16</v>
      </c>
      <c r="E5010">
        <v>0</v>
      </c>
      <c r="F5010" t="s">
        <v>1586</v>
      </c>
      <c r="G5010" t="s">
        <v>10019</v>
      </c>
      <c r="O5010" t="s">
        <v>12866</v>
      </c>
      <c r="P5010">
        <f t="shared" si="78"/>
        <v>0</v>
      </c>
    </row>
    <row r="5011" spans="1:16" hidden="1" x14ac:dyDescent="0.25">
      <c r="A5011" t="str">
        <f>"ANOXO03"</f>
        <v>ANOXO03</v>
      </c>
      <c r="B5011" t="s">
        <v>1583</v>
      </c>
      <c r="C5011">
        <v>0</v>
      </c>
      <c r="D5011" t="s">
        <v>16</v>
      </c>
      <c r="E5011">
        <v>0</v>
      </c>
      <c r="O5011" t="s">
        <v>12867</v>
      </c>
      <c r="P5011">
        <f t="shared" si="78"/>
        <v>0</v>
      </c>
    </row>
    <row r="5012" spans="1:16" hidden="1" x14ac:dyDescent="0.25">
      <c r="A5012" t="str">
        <f>"CNOXO02"</f>
        <v>CNOXO02</v>
      </c>
      <c r="B5012" t="s">
        <v>1588</v>
      </c>
      <c r="C5012">
        <v>0</v>
      </c>
      <c r="D5012" t="s">
        <v>379</v>
      </c>
      <c r="E5012">
        <v>0</v>
      </c>
      <c r="F5012" t="s">
        <v>1586</v>
      </c>
      <c r="G5012" t="s">
        <v>10019</v>
      </c>
      <c r="O5012" t="s">
        <v>12868</v>
      </c>
      <c r="P5012">
        <f t="shared" si="78"/>
        <v>0</v>
      </c>
    </row>
    <row r="5013" spans="1:16" hidden="1" x14ac:dyDescent="0.25">
      <c r="A5013" t="str">
        <f>"ANOXO01"</f>
        <v>ANOXO01</v>
      </c>
      <c r="B5013" t="s">
        <v>12101</v>
      </c>
      <c r="C5013">
        <v>0</v>
      </c>
      <c r="D5013" t="s">
        <v>16</v>
      </c>
      <c r="E5013">
        <v>0</v>
      </c>
      <c r="F5013" t="s">
        <v>9995</v>
      </c>
      <c r="G5013" t="s">
        <v>10019</v>
      </c>
      <c r="O5013" t="s">
        <v>12869</v>
      </c>
      <c r="P5013">
        <f t="shared" si="78"/>
        <v>0</v>
      </c>
    </row>
    <row r="5014" spans="1:16" hidden="1" x14ac:dyDescent="0.25">
      <c r="A5014" t="str">
        <f>"QNOXO01"</f>
        <v>QNOXO01</v>
      </c>
      <c r="B5014" t="s">
        <v>12101</v>
      </c>
      <c r="C5014">
        <v>0</v>
      </c>
      <c r="D5014" t="s">
        <v>16</v>
      </c>
      <c r="E5014">
        <v>0</v>
      </c>
      <c r="F5014" t="s">
        <v>1586</v>
      </c>
      <c r="G5014" t="s">
        <v>10019</v>
      </c>
      <c r="O5014" t="s">
        <v>12870</v>
      </c>
      <c r="P5014">
        <f t="shared" si="78"/>
        <v>0</v>
      </c>
    </row>
    <row r="5015" spans="1:16" hidden="1" x14ac:dyDescent="0.25">
      <c r="A5015" t="str">
        <f>"QNOXO02"</f>
        <v>QNOXO02</v>
      </c>
      <c r="B5015" t="s">
        <v>12102</v>
      </c>
      <c r="C5015">
        <v>0</v>
      </c>
      <c r="D5015" t="s">
        <v>16</v>
      </c>
      <c r="E5015">
        <v>0</v>
      </c>
      <c r="F5015" t="s">
        <v>1586</v>
      </c>
      <c r="G5015" t="s">
        <v>10019</v>
      </c>
      <c r="O5015" t="s">
        <v>12871</v>
      </c>
      <c r="P5015">
        <f t="shared" si="78"/>
        <v>0</v>
      </c>
    </row>
    <row r="5016" spans="1:16" hidden="1" x14ac:dyDescent="0.25">
      <c r="A5016" t="str">
        <f>"QNOXO07"</f>
        <v>QNOXO07</v>
      </c>
      <c r="B5016" t="s">
        <v>12103</v>
      </c>
      <c r="C5016">
        <v>0</v>
      </c>
      <c r="D5016" t="s">
        <v>1367</v>
      </c>
      <c r="E5016">
        <v>0</v>
      </c>
      <c r="F5016" t="s">
        <v>1586</v>
      </c>
      <c r="G5016" t="s">
        <v>10019</v>
      </c>
      <c r="O5016" t="s">
        <v>12872</v>
      </c>
      <c r="P5016">
        <f t="shared" si="78"/>
        <v>0</v>
      </c>
    </row>
    <row r="5017" spans="1:16" hidden="1" x14ac:dyDescent="0.25">
      <c r="A5017" t="str">
        <f>"ANOXO02"</f>
        <v>ANOXO02</v>
      </c>
      <c r="B5017" t="s">
        <v>12104</v>
      </c>
      <c r="C5017">
        <v>0</v>
      </c>
      <c r="D5017" t="s">
        <v>379</v>
      </c>
      <c r="E5017">
        <v>0</v>
      </c>
      <c r="F5017" t="s">
        <v>9995</v>
      </c>
      <c r="G5017" t="s">
        <v>10019</v>
      </c>
      <c r="O5017" t="s">
        <v>12874</v>
      </c>
      <c r="P5017">
        <f t="shared" si="78"/>
        <v>0</v>
      </c>
    </row>
    <row r="5018" spans="1:16" hidden="1" x14ac:dyDescent="0.25">
      <c r="A5018" t="str">
        <f>"QNOXO08"</f>
        <v>QNOXO08</v>
      </c>
      <c r="B5018" t="s">
        <v>12104</v>
      </c>
      <c r="C5018">
        <v>0</v>
      </c>
      <c r="D5018" t="s">
        <v>379</v>
      </c>
      <c r="E5018">
        <v>0</v>
      </c>
      <c r="F5018" t="s">
        <v>1586</v>
      </c>
      <c r="G5018" t="s">
        <v>10019</v>
      </c>
      <c r="O5018" t="s">
        <v>12875</v>
      </c>
      <c r="P5018">
        <f t="shared" si="78"/>
        <v>0</v>
      </c>
    </row>
    <row r="5019" spans="1:16" hidden="1" x14ac:dyDescent="0.25">
      <c r="A5019" t="str">
        <f>"QNOXO03"</f>
        <v>QNOXO03</v>
      </c>
      <c r="B5019" t="s">
        <v>12105</v>
      </c>
      <c r="C5019">
        <v>0</v>
      </c>
      <c r="D5019" t="s">
        <v>16</v>
      </c>
      <c r="E5019">
        <v>0</v>
      </c>
      <c r="F5019" t="s">
        <v>1586</v>
      </c>
      <c r="G5019" t="s">
        <v>10019</v>
      </c>
      <c r="O5019" t="s">
        <v>12876</v>
      </c>
      <c r="P5019">
        <f t="shared" si="78"/>
        <v>0</v>
      </c>
    </row>
    <row r="5020" spans="1:16" x14ac:dyDescent="0.25">
      <c r="A5020" t="str">
        <f>"CNOXO04"</f>
        <v>CNOXO04</v>
      </c>
      <c r="B5020" t="s">
        <v>1598</v>
      </c>
      <c r="C5020">
        <v>0</v>
      </c>
      <c r="D5020" t="s">
        <v>16</v>
      </c>
      <c r="E5020">
        <v>0</v>
      </c>
      <c r="F5020" t="s">
        <v>1586</v>
      </c>
      <c r="G5020" t="s">
        <v>10019</v>
      </c>
      <c r="O5020" t="s">
        <v>1154</v>
      </c>
      <c r="P5020">
        <f t="shared" si="78"/>
        <v>7</v>
      </c>
    </row>
    <row r="5021" spans="1:16" x14ac:dyDescent="0.25">
      <c r="A5021" t="str">
        <f>"CNOXO05"</f>
        <v>CNOXO05</v>
      </c>
      <c r="B5021" t="s">
        <v>1604</v>
      </c>
      <c r="C5021">
        <v>0</v>
      </c>
      <c r="D5021" t="s">
        <v>1367</v>
      </c>
      <c r="E5021">
        <v>0</v>
      </c>
      <c r="F5021" t="s">
        <v>1586</v>
      </c>
      <c r="G5021" t="s">
        <v>10019</v>
      </c>
      <c r="O5021" t="s">
        <v>14091</v>
      </c>
      <c r="P5021">
        <f t="shared" si="78"/>
        <v>130</v>
      </c>
    </row>
    <row r="5022" spans="1:16" x14ac:dyDescent="0.25">
      <c r="A5022" t="str">
        <f>"CNOXO03"</f>
        <v>CNOXO03</v>
      </c>
      <c r="B5022" t="s">
        <v>1591</v>
      </c>
      <c r="C5022">
        <v>0</v>
      </c>
      <c r="D5022" t="s">
        <v>379</v>
      </c>
      <c r="E5022">
        <v>0</v>
      </c>
      <c r="F5022" t="s">
        <v>1586</v>
      </c>
      <c r="G5022" t="s">
        <v>10019</v>
      </c>
      <c r="O5022" t="s">
        <v>14090</v>
      </c>
      <c r="P5022">
        <f t="shared" si="78"/>
        <v>371</v>
      </c>
    </row>
    <row r="5023" spans="1:16" x14ac:dyDescent="0.25">
      <c r="A5023" t="str">
        <f>"QNOXO04"</f>
        <v>QNOXO04</v>
      </c>
      <c r="B5023" t="s">
        <v>12106</v>
      </c>
      <c r="C5023">
        <v>0</v>
      </c>
      <c r="D5023" t="s">
        <v>16</v>
      </c>
      <c r="E5023">
        <v>0</v>
      </c>
      <c r="F5023" t="s">
        <v>1586</v>
      </c>
      <c r="G5023" t="s">
        <v>10019</v>
      </c>
      <c r="O5023" t="s">
        <v>12878</v>
      </c>
      <c r="P5023">
        <f t="shared" si="78"/>
        <v>272</v>
      </c>
    </row>
    <row r="5024" spans="1:16" hidden="1" x14ac:dyDescent="0.25">
      <c r="A5024" t="str">
        <f>"QNOXO06"</f>
        <v>QNOXO06</v>
      </c>
      <c r="B5024" t="s">
        <v>12107</v>
      </c>
      <c r="C5024">
        <v>0</v>
      </c>
      <c r="D5024" t="s">
        <v>1367</v>
      </c>
      <c r="E5024">
        <v>0</v>
      </c>
      <c r="F5024" t="s">
        <v>1586</v>
      </c>
      <c r="G5024" t="s">
        <v>10019</v>
      </c>
      <c r="O5024" t="s">
        <v>12879</v>
      </c>
      <c r="P5024">
        <f t="shared" si="78"/>
        <v>0</v>
      </c>
    </row>
    <row r="5025" spans="1:16" hidden="1" x14ac:dyDescent="0.25">
      <c r="A5025" t="str">
        <f>"QNOXO05"</f>
        <v>QNOXO05</v>
      </c>
      <c r="B5025" t="s">
        <v>12108</v>
      </c>
      <c r="C5025">
        <v>0</v>
      </c>
      <c r="D5025" t="s">
        <v>379</v>
      </c>
      <c r="E5025">
        <v>0</v>
      </c>
      <c r="F5025" t="s">
        <v>1586</v>
      </c>
      <c r="G5025" t="s">
        <v>10019</v>
      </c>
      <c r="O5025" t="s">
        <v>12881</v>
      </c>
      <c r="P5025">
        <f t="shared" si="78"/>
        <v>0</v>
      </c>
    </row>
    <row r="5026" spans="1:16" x14ac:dyDescent="0.25">
      <c r="A5026" t="str">
        <f>"ANOZZ01"</f>
        <v>ANOZZ01</v>
      </c>
      <c r="B5026" t="s">
        <v>12109</v>
      </c>
      <c r="C5026">
        <v>0</v>
      </c>
      <c r="D5026" t="s">
        <v>28</v>
      </c>
      <c r="E5026">
        <v>0</v>
      </c>
      <c r="F5026" t="s">
        <v>497</v>
      </c>
      <c r="O5026" t="s">
        <v>8400</v>
      </c>
      <c r="P5026">
        <f t="shared" si="78"/>
        <v>28</v>
      </c>
    </row>
    <row r="5027" spans="1:16" hidden="1" x14ac:dyDescent="0.25">
      <c r="A5027" t="str">
        <f>"QNOZZ01"</f>
        <v>QNOZZ01</v>
      </c>
      <c r="B5027" t="s">
        <v>840</v>
      </c>
      <c r="C5027">
        <v>696</v>
      </c>
      <c r="D5027" t="s">
        <v>28</v>
      </c>
      <c r="E5027">
        <v>696</v>
      </c>
      <c r="F5027" t="s">
        <v>497</v>
      </c>
      <c r="O5027" t="s">
        <v>12882</v>
      </c>
      <c r="P5027">
        <f t="shared" si="78"/>
        <v>0</v>
      </c>
    </row>
    <row r="5028" spans="1:16" hidden="1" x14ac:dyDescent="0.25">
      <c r="A5028" t="str">
        <f>"ANOZZ02"</f>
        <v>ANOZZ02</v>
      </c>
      <c r="B5028" t="s">
        <v>840</v>
      </c>
      <c r="C5028">
        <v>0</v>
      </c>
      <c r="D5028" t="s">
        <v>28</v>
      </c>
      <c r="E5028">
        <v>0</v>
      </c>
      <c r="F5028" t="s">
        <v>497</v>
      </c>
      <c r="O5028" t="s">
        <v>12883</v>
      </c>
      <c r="P5028">
        <f t="shared" si="78"/>
        <v>0</v>
      </c>
    </row>
    <row r="5029" spans="1:16" x14ac:dyDescent="0.25">
      <c r="A5029" t="str">
        <f>"CNUCL01"</f>
        <v>CNUCL01</v>
      </c>
      <c r="B5029" t="s">
        <v>12110</v>
      </c>
      <c r="C5029">
        <v>0</v>
      </c>
      <c r="D5029" t="s">
        <v>16</v>
      </c>
      <c r="E5029">
        <v>0</v>
      </c>
      <c r="F5029" t="s">
        <v>504</v>
      </c>
      <c r="G5029" t="s">
        <v>9920</v>
      </c>
      <c r="O5029" t="s">
        <v>1157</v>
      </c>
      <c r="P5029">
        <f t="shared" si="78"/>
        <v>1</v>
      </c>
    </row>
    <row r="5030" spans="1:16" hidden="1" x14ac:dyDescent="0.25">
      <c r="A5030" t="str">
        <f>"QNUCL02"</f>
        <v>QNUCL02</v>
      </c>
      <c r="B5030" t="s">
        <v>12110</v>
      </c>
      <c r="C5030">
        <v>0</v>
      </c>
      <c r="D5030" t="s">
        <v>16</v>
      </c>
      <c r="E5030">
        <v>0</v>
      </c>
      <c r="F5030" t="s">
        <v>504</v>
      </c>
      <c r="G5030" t="s">
        <v>9920</v>
      </c>
      <c r="O5030" t="s">
        <v>18070</v>
      </c>
      <c r="P5030">
        <f t="shared" si="78"/>
        <v>0</v>
      </c>
    </row>
    <row r="5031" spans="1:16" hidden="1" x14ac:dyDescent="0.25">
      <c r="A5031" t="str">
        <f>"ANUCL01"</f>
        <v>ANUCL01</v>
      </c>
      <c r="B5031" t="s">
        <v>12110</v>
      </c>
      <c r="C5031">
        <v>0</v>
      </c>
      <c r="D5031" t="s">
        <v>16</v>
      </c>
      <c r="E5031">
        <v>0</v>
      </c>
      <c r="F5031" t="s">
        <v>504</v>
      </c>
      <c r="G5031" t="s">
        <v>9920</v>
      </c>
      <c r="O5031" t="s">
        <v>12886</v>
      </c>
      <c r="P5031">
        <f t="shared" si="78"/>
        <v>0</v>
      </c>
    </row>
    <row r="5032" spans="1:16" hidden="1" x14ac:dyDescent="0.25">
      <c r="A5032" t="str">
        <f>"QNUCL04"</f>
        <v>QNUCL04</v>
      </c>
      <c r="B5032" t="s">
        <v>12111</v>
      </c>
      <c r="C5032">
        <v>0</v>
      </c>
      <c r="D5032" t="s">
        <v>1367</v>
      </c>
      <c r="E5032">
        <v>0</v>
      </c>
      <c r="F5032" t="s">
        <v>504</v>
      </c>
      <c r="G5032" t="s">
        <v>9920</v>
      </c>
      <c r="O5032" t="s">
        <v>18071</v>
      </c>
      <c r="P5032">
        <f t="shared" si="78"/>
        <v>0</v>
      </c>
    </row>
    <row r="5033" spans="1:16" hidden="1" x14ac:dyDescent="0.25">
      <c r="A5033" t="str">
        <f>"ANUCL03"</f>
        <v>ANUCL03</v>
      </c>
      <c r="B5033" t="s">
        <v>12111</v>
      </c>
      <c r="C5033">
        <v>0</v>
      </c>
      <c r="D5033" t="s">
        <v>1367</v>
      </c>
      <c r="E5033">
        <v>0</v>
      </c>
      <c r="F5033" t="s">
        <v>504</v>
      </c>
      <c r="G5033" t="s">
        <v>9920</v>
      </c>
      <c r="O5033" t="s">
        <v>18072</v>
      </c>
      <c r="P5033">
        <f t="shared" si="78"/>
        <v>0</v>
      </c>
    </row>
    <row r="5034" spans="1:16" hidden="1" x14ac:dyDescent="0.25">
      <c r="A5034" t="str">
        <f>"QNUCL01"</f>
        <v>QNUCL01</v>
      </c>
      <c r="B5034" t="s">
        <v>12111</v>
      </c>
      <c r="C5034">
        <v>0</v>
      </c>
      <c r="D5034" t="s">
        <v>1367</v>
      </c>
      <c r="E5034">
        <v>0</v>
      </c>
      <c r="F5034" t="s">
        <v>504</v>
      </c>
      <c r="G5034" t="s">
        <v>9920</v>
      </c>
      <c r="O5034" t="s">
        <v>18073</v>
      </c>
      <c r="P5034">
        <f t="shared" si="78"/>
        <v>0</v>
      </c>
    </row>
    <row r="5035" spans="1:16" x14ac:dyDescent="0.25">
      <c r="A5035" t="str">
        <f>"CNUCL02"</f>
        <v>CNUCL02</v>
      </c>
      <c r="B5035" t="s">
        <v>12112</v>
      </c>
      <c r="C5035">
        <v>0</v>
      </c>
      <c r="D5035" t="s">
        <v>379</v>
      </c>
      <c r="E5035">
        <v>0</v>
      </c>
      <c r="F5035" t="s">
        <v>504</v>
      </c>
      <c r="G5035" t="s">
        <v>9920</v>
      </c>
      <c r="O5035" t="s">
        <v>8404</v>
      </c>
      <c r="P5035">
        <f t="shared" si="78"/>
        <v>18</v>
      </c>
    </row>
    <row r="5036" spans="1:16" hidden="1" x14ac:dyDescent="0.25">
      <c r="A5036" t="str">
        <f>"QNUCL03"</f>
        <v>QNUCL03</v>
      </c>
      <c r="B5036" t="s">
        <v>12112</v>
      </c>
      <c r="C5036">
        <v>0</v>
      </c>
      <c r="D5036" t="s">
        <v>379</v>
      </c>
      <c r="E5036">
        <v>0</v>
      </c>
      <c r="F5036" t="s">
        <v>504</v>
      </c>
      <c r="G5036" t="s">
        <v>9920</v>
      </c>
      <c r="O5036" t="s">
        <v>12887</v>
      </c>
      <c r="P5036">
        <f t="shared" si="78"/>
        <v>0</v>
      </c>
    </row>
    <row r="5037" spans="1:16" hidden="1" x14ac:dyDescent="0.25">
      <c r="A5037" t="str">
        <f>"ANUCL02"</f>
        <v>ANUCL02</v>
      </c>
      <c r="B5037" t="s">
        <v>12112</v>
      </c>
      <c r="C5037">
        <v>0</v>
      </c>
      <c r="D5037" t="s">
        <v>16</v>
      </c>
      <c r="E5037">
        <v>0</v>
      </c>
      <c r="F5037" t="s">
        <v>504</v>
      </c>
      <c r="G5037" t="s">
        <v>9920</v>
      </c>
      <c r="O5037" t="s">
        <v>12888</v>
      </c>
      <c r="P5037">
        <f t="shared" si="78"/>
        <v>0</v>
      </c>
    </row>
    <row r="5038" spans="1:16" hidden="1" x14ac:dyDescent="0.25">
      <c r="A5038" t="str">
        <f>"QNUFA02"</f>
        <v>QNUFA02</v>
      </c>
      <c r="B5038" t="s">
        <v>12113</v>
      </c>
      <c r="C5038">
        <v>0</v>
      </c>
      <c r="D5038" t="s">
        <v>16</v>
      </c>
      <c r="E5038">
        <v>0</v>
      </c>
      <c r="F5038" t="s">
        <v>135</v>
      </c>
      <c r="G5038" t="s">
        <v>9920</v>
      </c>
      <c r="O5038" t="s">
        <v>12889</v>
      </c>
      <c r="P5038">
        <f t="shared" si="78"/>
        <v>0</v>
      </c>
    </row>
    <row r="5039" spans="1:16" hidden="1" x14ac:dyDescent="0.25">
      <c r="A5039" t="str">
        <f>"QNUFA01"</f>
        <v>QNUFA01</v>
      </c>
      <c r="B5039" t="s">
        <v>12114</v>
      </c>
      <c r="C5039">
        <v>0</v>
      </c>
      <c r="D5039" t="s">
        <v>16</v>
      </c>
      <c r="E5039">
        <v>0</v>
      </c>
      <c r="F5039" t="s">
        <v>135</v>
      </c>
      <c r="G5039" t="s">
        <v>9920</v>
      </c>
      <c r="O5039" t="s">
        <v>12890</v>
      </c>
      <c r="P5039">
        <f t="shared" si="78"/>
        <v>0</v>
      </c>
    </row>
    <row r="5040" spans="1:16" hidden="1" x14ac:dyDescent="0.25">
      <c r="A5040" t="str">
        <f>"ANUGO01"</f>
        <v>ANUGO01</v>
      </c>
      <c r="B5040" t="s">
        <v>12115</v>
      </c>
      <c r="C5040">
        <v>0</v>
      </c>
      <c r="D5040" t="s">
        <v>16</v>
      </c>
      <c r="E5040">
        <v>0</v>
      </c>
      <c r="F5040" t="s">
        <v>879</v>
      </c>
      <c r="O5040" t="s">
        <v>9786</v>
      </c>
      <c r="P5040">
        <f t="shared" si="78"/>
        <v>0</v>
      </c>
    </row>
    <row r="5041" spans="1:16" hidden="1" x14ac:dyDescent="0.25">
      <c r="A5041" t="str">
        <f>"QNUGR02"</f>
        <v>QNUGR02</v>
      </c>
      <c r="B5041" t="s">
        <v>12116</v>
      </c>
      <c r="C5041">
        <v>0</v>
      </c>
      <c r="D5041" t="s">
        <v>16</v>
      </c>
      <c r="E5041">
        <v>0</v>
      </c>
      <c r="F5041" t="s">
        <v>135</v>
      </c>
      <c r="G5041" t="s">
        <v>12117</v>
      </c>
      <c r="O5041" t="s">
        <v>12891</v>
      </c>
      <c r="P5041">
        <f t="shared" si="78"/>
        <v>0</v>
      </c>
    </row>
    <row r="5042" spans="1:16" hidden="1" x14ac:dyDescent="0.25">
      <c r="A5042" t="str">
        <f>"QNUGR01"</f>
        <v>QNUGR01</v>
      </c>
      <c r="B5042" t="s">
        <v>12118</v>
      </c>
      <c r="C5042">
        <v>0</v>
      </c>
      <c r="D5042" t="s">
        <v>16</v>
      </c>
      <c r="E5042">
        <v>0</v>
      </c>
      <c r="F5042" t="s">
        <v>135</v>
      </c>
      <c r="G5042" t="s">
        <v>12117</v>
      </c>
      <c r="O5042" t="s">
        <v>12892</v>
      </c>
      <c r="P5042">
        <f t="shared" si="78"/>
        <v>0</v>
      </c>
    </row>
    <row r="5043" spans="1:16" hidden="1" x14ac:dyDescent="0.25">
      <c r="A5043" t="str">
        <f>"ANUME01"</f>
        <v>ANUME01</v>
      </c>
      <c r="B5043" t="s">
        <v>13955</v>
      </c>
      <c r="C5043">
        <v>0</v>
      </c>
      <c r="D5043" t="s">
        <v>16</v>
      </c>
      <c r="E5043">
        <v>0</v>
      </c>
      <c r="F5043" t="s">
        <v>135</v>
      </c>
      <c r="G5043" t="s">
        <v>9890</v>
      </c>
      <c r="H5043" t="s">
        <v>9871</v>
      </c>
      <c r="O5043" t="s">
        <v>12893</v>
      </c>
      <c r="P5043">
        <f t="shared" si="78"/>
        <v>0</v>
      </c>
    </row>
    <row r="5044" spans="1:16" hidden="1" x14ac:dyDescent="0.25">
      <c r="A5044" t="str">
        <f>"QNUME01"</f>
        <v>QNUME01</v>
      </c>
      <c r="B5044" t="s">
        <v>13955</v>
      </c>
      <c r="C5044">
        <v>1989</v>
      </c>
      <c r="D5044" t="s">
        <v>16</v>
      </c>
      <c r="E5044">
        <v>132</v>
      </c>
      <c r="F5044" t="s">
        <v>135</v>
      </c>
      <c r="G5044" t="s">
        <v>9890</v>
      </c>
      <c r="H5044" t="s">
        <v>9871</v>
      </c>
      <c r="O5044" t="s">
        <v>12894</v>
      </c>
      <c r="P5044">
        <f t="shared" si="78"/>
        <v>0</v>
      </c>
    </row>
    <row r="5045" spans="1:16" hidden="1" x14ac:dyDescent="0.25">
      <c r="A5045" t="str">
        <f>"QNURE01"</f>
        <v>QNURE01</v>
      </c>
      <c r="B5045" t="s">
        <v>12119</v>
      </c>
      <c r="C5045">
        <v>0</v>
      </c>
      <c r="D5045" t="s">
        <v>16</v>
      </c>
      <c r="E5045">
        <v>0</v>
      </c>
      <c r="F5045" t="s">
        <v>10605</v>
      </c>
      <c r="G5045" t="s">
        <v>10178</v>
      </c>
      <c r="O5045" t="s">
        <v>12895</v>
      </c>
      <c r="P5045">
        <f t="shared" si="78"/>
        <v>0</v>
      </c>
    </row>
    <row r="5046" spans="1:16" hidden="1" x14ac:dyDescent="0.25">
      <c r="A5046" t="str">
        <f>"ANURE01"</f>
        <v>ANURE01</v>
      </c>
      <c r="B5046" t="s">
        <v>12119</v>
      </c>
      <c r="C5046">
        <v>0</v>
      </c>
      <c r="D5046" t="s">
        <v>16</v>
      </c>
      <c r="E5046">
        <v>0</v>
      </c>
      <c r="F5046" t="s">
        <v>10605</v>
      </c>
      <c r="G5046" t="s">
        <v>10178</v>
      </c>
      <c r="O5046" t="s">
        <v>12896</v>
      </c>
      <c r="P5046">
        <f t="shared" si="78"/>
        <v>0</v>
      </c>
    </row>
    <row r="5047" spans="1:16" x14ac:dyDescent="0.25">
      <c r="A5047" t="str">
        <f>"QNURE02"</f>
        <v>QNURE02</v>
      </c>
      <c r="B5047" t="s">
        <v>12120</v>
      </c>
      <c r="C5047">
        <v>0</v>
      </c>
      <c r="D5047" t="s">
        <v>16</v>
      </c>
      <c r="E5047">
        <v>0</v>
      </c>
      <c r="F5047" t="s">
        <v>10605</v>
      </c>
      <c r="G5047" t="s">
        <v>10178</v>
      </c>
      <c r="O5047" t="s">
        <v>9788</v>
      </c>
      <c r="P5047">
        <f t="shared" si="78"/>
        <v>3</v>
      </c>
    </row>
    <row r="5048" spans="1:16" hidden="1" x14ac:dyDescent="0.25">
      <c r="A5048" t="str">
        <f>"ANURE02"</f>
        <v>ANURE02</v>
      </c>
      <c r="B5048" t="s">
        <v>12120</v>
      </c>
      <c r="C5048">
        <v>0</v>
      </c>
      <c r="D5048" t="s">
        <v>16</v>
      </c>
      <c r="E5048">
        <v>0</v>
      </c>
      <c r="F5048" t="s">
        <v>10605</v>
      </c>
      <c r="G5048" t="s">
        <v>10178</v>
      </c>
      <c r="O5048" t="s">
        <v>12897</v>
      </c>
      <c r="P5048">
        <f t="shared" si="78"/>
        <v>0</v>
      </c>
    </row>
    <row r="5049" spans="1:16" hidden="1" x14ac:dyDescent="0.25">
      <c r="A5049" t="str">
        <f>"AORIN01"</f>
        <v>AORIN01</v>
      </c>
      <c r="B5049" t="s">
        <v>12121</v>
      </c>
      <c r="C5049">
        <v>0</v>
      </c>
      <c r="D5049" t="s">
        <v>28</v>
      </c>
      <c r="E5049">
        <v>0</v>
      </c>
      <c r="F5049" t="s">
        <v>31</v>
      </c>
      <c r="O5049" t="s">
        <v>12898</v>
      </c>
      <c r="P5049">
        <f t="shared" si="78"/>
        <v>0</v>
      </c>
    </row>
    <row r="5050" spans="1:16" hidden="1" x14ac:dyDescent="0.25">
      <c r="A5050" t="str">
        <f>"QOBAL01"</f>
        <v>QOBAL01</v>
      </c>
      <c r="B5050" t="s">
        <v>12122</v>
      </c>
      <c r="C5050">
        <v>0</v>
      </c>
      <c r="D5050" t="s">
        <v>16</v>
      </c>
      <c r="E5050">
        <v>0</v>
      </c>
      <c r="F5050" t="s">
        <v>5721</v>
      </c>
      <c r="G5050" t="s">
        <v>9875</v>
      </c>
      <c r="O5050" t="s">
        <v>12899</v>
      </c>
      <c r="P5050">
        <f t="shared" si="78"/>
        <v>0</v>
      </c>
    </row>
    <row r="5051" spans="1:16" hidden="1" x14ac:dyDescent="0.25">
      <c r="A5051" t="str">
        <f>"QOBSE01"</f>
        <v>QOBSE01</v>
      </c>
      <c r="B5051" t="s">
        <v>12123</v>
      </c>
      <c r="C5051">
        <v>0</v>
      </c>
      <c r="D5051" t="s">
        <v>16</v>
      </c>
      <c r="E5051">
        <v>0</v>
      </c>
      <c r="F5051" t="s">
        <v>1364</v>
      </c>
      <c r="G5051" t="s">
        <v>9960</v>
      </c>
      <c r="O5051" t="s">
        <v>9790</v>
      </c>
      <c r="P5051">
        <f t="shared" si="78"/>
        <v>0</v>
      </c>
    </row>
    <row r="5052" spans="1:16" hidden="1" x14ac:dyDescent="0.25">
      <c r="A5052" t="str">
        <f>"AOBSE01"</f>
        <v>AOBSE01</v>
      </c>
      <c r="B5052" t="s">
        <v>12123</v>
      </c>
      <c r="C5052">
        <v>0</v>
      </c>
      <c r="D5052" t="s">
        <v>16</v>
      </c>
      <c r="E5052">
        <v>0</v>
      </c>
      <c r="F5052" t="s">
        <v>1364</v>
      </c>
      <c r="G5052" t="s">
        <v>9960</v>
      </c>
      <c r="O5052" t="s">
        <v>9792</v>
      </c>
      <c r="P5052">
        <f t="shared" si="78"/>
        <v>0</v>
      </c>
    </row>
    <row r="5053" spans="1:16" hidden="1" x14ac:dyDescent="0.25">
      <c r="A5053" t="str">
        <f>"AODEO01"</f>
        <v>AODEO01</v>
      </c>
      <c r="B5053" t="s">
        <v>12124</v>
      </c>
      <c r="C5053">
        <v>0</v>
      </c>
      <c r="D5053" t="s">
        <v>16</v>
      </c>
      <c r="E5053">
        <v>0</v>
      </c>
      <c r="F5053" t="s">
        <v>9907</v>
      </c>
      <c r="G5053" t="s">
        <v>10031</v>
      </c>
      <c r="O5053" t="s">
        <v>9794</v>
      </c>
      <c r="P5053">
        <f t="shared" si="78"/>
        <v>0</v>
      </c>
    </row>
    <row r="5054" spans="1:16" hidden="1" x14ac:dyDescent="0.25">
      <c r="A5054" t="str">
        <f>"QODEO01"</f>
        <v>QODEO01</v>
      </c>
      <c r="B5054" t="s">
        <v>12124</v>
      </c>
      <c r="C5054">
        <v>0</v>
      </c>
      <c r="D5054" t="s">
        <v>16</v>
      </c>
      <c r="E5054">
        <v>0</v>
      </c>
      <c r="F5054" t="s">
        <v>9907</v>
      </c>
      <c r="G5054" t="s">
        <v>10031</v>
      </c>
      <c r="O5054" t="s">
        <v>12900</v>
      </c>
      <c r="P5054">
        <f t="shared" si="78"/>
        <v>0</v>
      </c>
    </row>
    <row r="5055" spans="1:16" hidden="1" x14ac:dyDescent="0.25">
      <c r="A5055" t="str">
        <f>"QODEO02"</f>
        <v>QODEO02</v>
      </c>
      <c r="B5055" t="s">
        <v>12125</v>
      </c>
      <c r="C5055">
        <v>0</v>
      </c>
      <c r="D5055" t="s">
        <v>16</v>
      </c>
      <c r="E5055">
        <v>0</v>
      </c>
      <c r="F5055" t="s">
        <v>9907</v>
      </c>
      <c r="G5055" t="s">
        <v>10031</v>
      </c>
      <c r="O5055" t="s">
        <v>12901</v>
      </c>
      <c r="P5055">
        <f t="shared" si="78"/>
        <v>0</v>
      </c>
    </row>
    <row r="5056" spans="1:16" hidden="1" x14ac:dyDescent="0.25">
      <c r="A5056" t="str">
        <f>"QODEO03"</f>
        <v>QODEO03</v>
      </c>
      <c r="B5056" t="s">
        <v>12126</v>
      </c>
      <c r="C5056">
        <v>0</v>
      </c>
      <c r="D5056" t="s">
        <v>41</v>
      </c>
      <c r="E5056">
        <v>0</v>
      </c>
      <c r="F5056" t="s">
        <v>9907</v>
      </c>
      <c r="G5056" t="s">
        <v>10031</v>
      </c>
      <c r="O5056" t="s">
        <v>12903</v>
      </c>
      <c r="P5056">
        <f t="shared" si="78"/>
        <v>0</v>
      </c>
    </row>
    <row r="5057" spans="1:16" x14ac:dyDescent="0.25">
      <c r="A5057" t="str">
        <f>"AOMIT01"</f>
        <v>AOMIT01</v>
      </c>
      <c r="B5057" t="s">
        <v>12127</v>
      </c>
      <c r="C5057">
        <v>0</v>
      </c>
      <c r="D5057" t="s">
        <v>16</v>
      </c>
      <c r="E5057">
        <v>0</v>
      </c>
      <c r="F5057" t="s">
        <v>745</v>
      </c>
      <c r="O5057" t="s">
        <v>1161</v>
      </c>
      <c r="P5057">
        <f t="shared" si="78"/>
        <v>24</v>
      </c>
    </row>
    <row r="5058" spans="1:16" x14ac:dyDescent="0.25">
      <c r="A5058" t="str">
        <f>"AOMNI01"</f>
        <v>AOMNI01</v>
      </c>
      <c r="B5058" t="s">
        <v>13525</v>
      </c>
      <c r="C5058">
        <v>2</v>
      </c>
      <c r="D5058" t="s">
        <v>41</v>
      </c>
      <c r="E5058">
        <v>0</v>
      </c>
      <c r="O5058" t="s">
        <v>1163</v>
      </c>
      <c r="P5058">
        <f t="shared" si="78"/>
        <v>115</v>
      </c>
    </row>
    <row r="5059" spans="1:16" hidden="1" x14ac:dyDescent="0.25">
      <c r="A5059" t="str">
        <f>"QOMNI01"</f>
        <v>QOMNI01</v>
      </c>
      <c r="B5059" t="s">
        <v>13525</v>
      </c>
      <c r="C5059">
        <v>0</v>
      </c>
      <c r="D5059" t="s">
        <v>41</v>
      </c>
      <c r="E5059">
        <v>0</v>
      </c>
      <c r="F5059" t="s">
        <v>6812</v>
      </c>
      <c r="G5059" t="s">
        <v>10547</v>
      </c>
      <c r="H5059" t="s">
        <v>9891</v>
      </c>
      <c r="O5059" t="s">
        <v>12904</v>
      </c>
      <c r="P5059">
        <f t="shared" ref="P5059:P5122" si="79">SUMIFS($C$2:$C$7959,$B$2:$B$7959,O5059)</f>
        <v>0</v>
      </c>
    </row>
    <row r="5060" spans="1:16" hidden="1" x14ac:dyDescent="0.25">
      <c r="A5060" t="str">
        <f>"QOMNI03"</f>
        <v>QOMNI03</v>
      </c>
      <c r="B5060" t="s">
        <v>13957</v>
      </c>
      <c r="C5060">
        <v>438</v>
      </c>
      <c r="D5060" t="s">
        <v>41</v>
      </c>
      <c r="E5060">
        <v>21</v>
      </c>
      <c r="F5060" t="s">
        <v>6812</v>
      </c>
      <c r="G5060" t="s">
        <v>10547</v>
      </c>
      <c r="H5060" t="s">
        <v>9891</v>
      </c>
      <c r="O5060" t="s">
        <v>12905</v>
      </c>
      <c r="P5060">
        <f t="shared" si="79"/>
        <v>0</v>
      </c>
    </row>
    <row r="5061" spans="1:16" hidden="1" x14ac:dyDescent="0.25">
      <c r="A5061" t="str">
        <f>"QOMNI02"</f>
        <v>QOMNI02</v>
      </c>
      <c r="B5061" t="s">
        <v>13956</v>
      </c>
      <c r="C5061">
        <v>368</v>
      </c>
      <c r="D5061" t="s">
        <v>41</v>
      </c>
      <c r="E5061">
        <v>7</v>
      </c>
      <c r="F5061" t="s">
        <v>6812</v>
      </c>
      <c r="G5061" t="s">
        <v>10547</v>
      </c>
      <c r="H5061" t="s">
        <v>9891</v>
      </c>
      <c r="O5061" t="s">
        <v>12907</v>
      </c>
      <c r="P5061">
        <f t="shared" si="79"/>
        <v>0</v>
      </c>
    </row>
    <row r="5062" spans="1:16" hidden="1" x14ac:dyDescent="0.25">
      <c r="A5062" t="str">
        <f>"CONEU01"</f>
        <v>CONEU01</v>
      </c>
      <c r="B5062" t="s">
        <v>12128</v>
      </c>
      <c r="C5062">
        <v>0</v>
      </c>
      <c r="D5062" t="s">
        <v>16</v>
      </c>
      <c r="E5062">
        <v>0</v>
      </c>
      <c r="F5062" t="s">
        <v>504</v>
      </c>
      <c r="G5062" t="s">
        <v>9920</v>
      </c>
      <c r="O5062" t="s">
        <v>12908</v>
      </c>
      <c r="P5062">
        <f t="shared" si="79"/>
        <v>0</v>
      </c>
    </row>
    <row r="5063" spans="1:16" hidden="1" x14ac:dyDescent="0.25">
      <c r="A5063" t="str">
        <f>"QONEU01"</f>
        <v>QONEU01</v>
      </c>
      <c r="B5063" t="s">
        <v>12128</v>
      </c>
      <c r="C5063">
        <v>0</v>
      </c>
      <c r="D5063" t="s">
        <v>16</v>
      </c>
      <c r="E5063">
        <v>0</v>
      </c>
      <c r="F5063" t="s">
        <v>504</v>
      </c>
      <c r="G5063" t="s">
        <v>9920</v>
      </c>
      <c r="O5063" t="s">
        <v>12909</v>
      </c>
      <c r="P5063">
        <f t="shared" si="79"/>
        <v>0</v>
      </c>
    </row>
    <row r="5064" spans="1:16" x14ac:dyDescent="0.25">
      <c r="A5064" t="str">
        <f>"CONEU02"</f>
        <v>CONEU02</v>
      </c>
      <c r="B5064" t="s">
        <v>12129</v>
      </c>
      <c r="C5064">
        <v>0</v>
      </c>
      <c r="D5064" t="s">
        <v>379</v>
      </c>
      <c r="E5064">
        <v>0</v>
      </c>
      <c r="F5064" t="s">
        <v>504</v>
      </c>
      <c r="G5064" t="s">
        <v>9920</v>
      </c>
      <c r="O5064" t="s">
        <v>1168</v>
      </c>
      <c r="P5064">
        <f t="shared" si="79"/>
        <v>27673</v>
      </c>
    </row>
    <row r="5065" spans="1:16" hidden="1" x14ac:dyDescent="0.25">
      <c r="A5065" t="str">
        <f>"QONEU02"</f>
        <v>QONEU02</v>
      </c>
      <c r="B5065" t="s">
        <v>12129</v>
      </c>
      <c r="C5065">
        <v>0</v>
      </c>
      <c r="D5065" t="s">
        <v>379</v>
      </c>
      <c r="E5065">
        <v>0</v>
      </c>
      <c r="F5065" t="s">
        <v>504</v>
      </c>
      <c r="G5065" t="s">
        <v>9920</v>
      </c>
      <c r="O5065" t="s">
        <v>1173</v>
      </c>
      <c r="P5065">
        <f t="shared" si="79"/>
        <v>0</v>
      </c>
    </row>
    <row r="5066" spans="1:16" x14ac:dyDescent="0.25">
      <c r="A5066" t="str">
        <f>"QONES02"</f>
        <v>QONES02</v>
      </c>
      <c r="B5066" t="s">
        <v>17953</v>
      </c>
      <c r="C5066">
        <v>0</v>
      </c>
      <c r="D5066" t="s">
        <v>16</v>
      </c>
      <c r="E5066">
        <v>0</v>
      </c>
      <c r="F5066" t="s">
        <v>21</v>
      </c>
      <c r="G5066" t="s">
        <v>12100</v>
      </c>
      <c r="H5066" t="s">
        <v>9871</v>
      </c>
      <c r="O5066" t="s">
        <v>1170</v>
      </c>
      <c r="P5066">
        <f t="shared" si="79"/>
        <v>6719</v>
      </c>
    </row>
    <row r="5067" spans="1:16" hidden="1" x14ac:dyDescent="0.25">
      <c r="A5067" t="str">
        <f>"AONES01"</f>
        <v>AONES01</v>
      </c>
      <c r="B5067" t="s">
        <v>17953</v>
      </c>
      <c r="C5067">
        <v>0</v>
      </c>
      <c r="D5067" t="s">
        <v>16</v>
      </c>
      <c r="E5067">
        <v>0</v>
      </c>
      <c r="F5067" t="s">
        <v>21</v>
      </c>
      <c r="G5067" t="s">
        <v>12100</v>
      </c>
      <c r="H5067" t="s">
        <v>9871</v>
      </c>
      <c r="O5067" t="s">
        <v>12910</v>
      </c>
      <c r="P5067">
        <f t="shared" si="79"/>
        <v>0</v>
      </c>
    </row>
    <row r="5068" spans="1:16" x14ac:dyDescent="0.25">
      <c r="A5068" t="str">
        <f>"AONES03"</f>
        <v>AONES03</v>
      </c>
      <c r="B5068" t="s">
        <v>17954</v>
      </c>
      <c r="C5068">
        <v>0</v>
      </c>
      <c r="D5068" t="s">
        <v>16</v>
      </c>
      <c r="E5068">
        <v>0</v>
      </c>
      <c r="F5068" t="s">
        <v>21</v>
      </c>
      <c r="G5068" t="s">
        <v>12100</v>
      </c>
      <c r="H5068" t="s">
        <v>9871</v>
      </c>
      <c r="O5068" t="s">
        <v>1165</v>
      </c>
      <c r="P5068">
        <f t="shared" si="79"/>
        <v>13204</v>
      </c>
    </row>
    <row r="5069" spans="1:16" hidden="1" x14ac:dyDescent="0.25">
      <c r="A5069" t="str">
        <f>"QONES01"</f>
        <v>QONES01</v>
      </c>
      <c r="B5069" t="s">
        <v>17954</v>
      </c>
      <c r="C5069">
        <v>0</v>
      </c>
      <c r="D5069" t="s">
        <v>16</v>
      </c>
      <c r="E5069">
        <v>0</v>
      </c>
      <c r="F5069" t="s">
        <v>21</v>
      </c>
      <c r="G5069" t="s">
        <v>12100</v>
      </c>
      <c r="H5069" t="s">
        <v>9871</v>
      </c>
      <c r="O5069" t="s">
        <v>12911</v>
      </c>
      <c r="P5069">
        <f t="shared" si="79"/>
        <v>0</v>
      </c>
    </row>
    <row r="5070" spans="1:16" x14ac:dyDescent="0.25">
      <c r="A5070" t="str">
        <f>"AONES04"</f>
        <v>AONES04</v>
      </c>
      <c r="B5070" t="s">
        <v>17955</v>
      </c>
      <c r="C5070">
        <v>0</v>
      </c>
      <c r="D5070" t="s">
        <v>16</v>
      </c>
      <c r="E5070">
        <v>0</v>
      </c>
      <c r="F5070" t="s">
        <v>504</v>
      </c>
      <c r="G5070" t="s">
        <v>12130</v>
      </c>
      <c r="H5070" t="s">
        <v>9871</v>
      </c>
      <c r="O5070" t="s">
        <v>1736</v>
      </c>
      <c r="P5070">
        <f t="shared" si="79"/>
        <v>4</v>
      </c>
    </row>
    <row r="5071" spans="1:16" x14ac:dyDescent="0.25">
      <c r="A5071" t="str">
        <f>"QONES05"</f>
        <v>QONES05</v>
      </c>
      <c r="B5071" t="s">
        <v>17955</v>
      </c>
      <c r="C5071">
        <v>0</v>
      </c>
      <c r="D5071" t="s">
        <v>16</v>
      </c>
      <c r="E5071">
        <v>0</v>
      </c>
      <c r="F5071" t="s">
        <v>504</v>
      </c>
      <c r="G5071" t="s">
        <v>12131</v>
      </c>
      <c r="H5071" t="s">
        <v>9871</v>
      </c>
      <c r="O5071" t="s">
        <v>14093</v>
      </c>
      <c r="P5071">
        <f t="shared" si="79"/>
        <v>660</v>
      </c>
    </row>
    <row r="5072" spans="1:16" x14ac:dyDescent="0.25">
      <c r="A5072" t="str">
        <f>"QONES04"</f>
        <v>QONES04</v>
      </c>
      <c r="B5072" t="s">
        <v>17956</v>
      </c>
      <c r="C5072">
        <v>0</v>
      </c>
      <c r="D5072" t="s">
        <v>16</v>
      </c>
      <c r="E5072">
        <v>0</v>
      </c>
      <c r="F5072" t="s">
        <v>504</v>
      </c>
      <c r="G5072" t="s">
        <v>12130</v>
      </c>
      <c r="H5072" t="s">
        <v>9871</v>
      </c>
      <c r="O5072" t="s">
        <v>14092</v>
      </c>
      <c r="P5072">
        <f t="shared" si="79"/>
        <v>758</v>
      </c>
    </row>
    <row r="5073" spans="1:16" hidden="1" x14ac:dyDescent="0.25">
      <c r="A5073" t="str">
        <f>"QONES03"</f>
        <v>QONES03</v>
      </c>
      <c r="B5073" t="s">
        <v>17957</v>
      </c>
      <c r="C5073">
        <v>0</v>
      </c>
      <c r="D5073" t="s">
        <v>16</v>
      </c>
      <c r="E5073">
        <v>0</v>
      </c>
      <c r="F5073" t="s">
        <v>504</v>
      </c>
      <c r="G5073" t="s">
        <v>12130</v>
      </c>
      <c r="H5073" t="s">
        <v>9871</v>
      </c>
      <c r="O5073" t="s">
        <v>12912</v>
      </c>
      <c r="P5073">
        <f t="shared" si="79"/>
        <v>0</v>
      </c>
    </row>
    <row r="5074" spans="1:16" hidden="1" x14ac:dyDescent="0.25">
      <c r="A5074" t="str">
        <f>"AONES02"</f>
        <v>AONES02</v>
      </c>
      <c r="B5074" t="s">
        <v>17958</v>
      </c>
      <c r="C5074">
        <v>0</v>
      </c>
      <c r="D5074" t="s">
        <v>16</v>
      </c>
      <c r="E5074">
        <v>0</v>
      </c>
      <c r="F5074" t="s">
        <v>504</v>
      </c>
      <c r="G5074" t="s">
        <v>12130</v>
      </c>
      <c r="H5074" t="s">
        <v>9871</v>
      </c>
      <c r="O5074" t="s">
        <v>8542</v>
      </c>
      <c r="P5074">
        <f t="shared" si="79"/>
        <v>0</v>
      </c>
    </row>
    <row r="5075" spans="1:16" hidden="1" x14ac:dyDescent="0.25">
      <c r="A5075" t="str">
        <f>"AONNO01"</f>
        <v>AONNO01</v>
      </c>
      <c r="B5075" t="s">
        <v>12132</v>
      </c>
      <c r="C5075">
        <v>0</v>
      </c>
      <c r="D5075" t="s">
        <v>16</v>
      </c>
      <c r="E5075">
        <v>0</v>
      </c>
      <c r="F5075" t="s">
        <v>879</v>
      </c>
      <c r="O5075" t="s">
        <v>14094</v>
      </c>
      <c r="P5075">
        <f t="shared" si="79"/>
        <v>0</v>
      </c>
    </row>
    <row r="5076" spans="1:16" hidden="1" x14ac:dyDescent="0.25">
      <c r="A5076" t="str">
        <f>"QOPLO04"</f>
        <v>QOPLO04</v>
      </c>
      <c r="B5076" t="s">
        <v>6826</v>
      </c>
      <c r="C5076">
        <v>404</v>
      </c>
      <c r="D5076" t="s">
        <v>16</v>
      </c>
      <c r="E5076">
        <v>40</v>
      </c>
      <c r="F5076" t="s">
        <v>153</v>
      </c>
      <c r="G5076" t="s">
        <v>10178</v>
      </c>
      <c r="O5076" t="s">
        <v>14097</v>
      </c>
      <c r="P5076">
        <f t="shared" si="79"/>
        <v>0</v>
      </c>
    </row>
    <row r="5077" spans="1:16" hidden="1" x14ac:dyDescent="0.25">
      <c r="A5077" t="str">
        <f>"AOPLO01"</f>
        <v>AOPLO01</v>
      </c>
      <c r="B5077" t="s">
        <v>6824</v>
      </c>
      <c r="C5077">
        <v>0</v>
      </c>
      <c r="D5077" t="s">
        <v>16</v>
      </c>
      <c r="E5077">
        <v>0</v>
      </c>
      <c r="F5077" t="s">
        <v>153</v>
      </c>
      <c r="G5077" t="s">
        <v>10178</v>
      </c>
      <c r="O5077" t="s">
        <v>14096</v>
      </c>
      <c r="P5077">
        <f t="shared" si="79"/>
        <v>0</v>
      </c>
    </row>
    <row r="5078" spans="1:16" hidden="1" x14ac:dyDescent="0.25">
      <c r="A5078" t="str">
        <f>"QOPLO03"</f>
        <v>QOPLO03</v>
      </c>
      <c r="B5078" t="s">
        <v>6824</v>
      </c>
      <c r="C5078">
        <v>862</v>
      </c>
      <c r="D5078" t="s">
        <v>16</v>
      </c>
      <c r="E5078">
        <v>43</v>
      </c>
      <c r="F5078" t="s">
        <v>153</v>
      </c>
      <c r="G5078" t="s">
        <v>10178</v>
      </c>
      <c r="O5078" t="s">
        <v>14095</v>
      </c>
      <c r="P5078">
        <f t="shared" si="79"/>
        <v>0</v>
      </c>
    </row>
    <row r="5079" spans="1:16" hidden="1" x14ac:dyDescent="0.25">
      <c r="A5079" t="str">
        <f>"QOPLO02"</f>
        <v>QOPLO02</v>
      </c>
      <c r="B5079" t="s">
        <v>6821</v>
      </c>
      <c r="C5079">
        <v>1135</v>
      </c>
      <c r="D5079" t="s">
        <v>16</v>
      </c>
      <c r="E5079">
        <v>28</v>
      </c>
      <c r="F5079" t="s">
        <v>153</v>
      </c>
      <c r="G5079" t="s">
        <v>10178</v>
      </c>
      <c r="O5079" t="s">
        <v>8531</v>
      </c>
      <c r="P5079">
        <f t="shared" si="79"/>
        <v>0</v>
      </c>
    </row>
    <row r="5080" spans="1:16" hidden="1" x14ac:dyDescent="0.25">
      <c r="A5080" t="str">
        <f>"AOPLO03"</f>
        <v>AOPLO03</v>
      </c>
      <c r="B5080" t="s">
        <v>6821</v>
      </c>
      <c r="C5080">
        <v>0</v>
      </c>
      <c r="D5080" t="s">
        <v>16</v>
      </c>
      <c r="E5080">
        <v>0</v>
      </c>
      <c r="O5080" t="s">
        <v>12913</v>
      </c>
      <c r="P5080">
        <f t="shared" si="79"/>
        <v>0</v>
      </c>
    </row>
    <row r="5081" spans="1:16" hidden="1" x14ac:dyDescent="0.25">
      <c r="A5081" t="str">
        <f>"QOPLO01"</f>
        <v>QOPLO01</v>
      </c>
      <c r="B5081" t="s">
        <v>6818</v>
      </c>
      <c r="C5081">
        <v>830</v>
      </c>
      <c r="D5081" t="s">
        <v>16</v>
      </c>
      <c r="E5081">
        <v>16</v>
      </c>
      <c r="F5081" t="s">
        <v>153</v>
      </c>
      <c r="G5081" t="s">
        <v>10178</v>
      </c>
      <c r="O5081" t="s">
        <v>12914</v>
      </c>
      <c r="P5081">
        <f t="shared" si="79"/>
        <v>0</v>
      </c>
    </row>
    <row r="5082" spans="1:16" hidden="1" x14ac:dyDescent="0.25">
      <c r="A5082" t="str">
        <f>"QOPTI01"</f>
        <v>QOPTI01</v>
      </c>
      <c r="B5082" t="s">
        <v>12133</v>
      </c>
      <c r="C5082">
        <v>0</v>
      </c>
      <c r="D5082" t="s">
        <v>41</v>
      </c>
      <c r="E5082">
        <v>0</v>
      </c>
      <c r="F5082" t="s">
        <v>92</v>
      </c>
      <c r="O5082" t="s">
        <v>12915</v>
      </c>
      <c r="P5082">
        <f t="shared" si="79"/>
        <v>0</v>
      </c>
    </row>
    <row r="5083" spans="1:16" hidden="1" x14ac:dyDescent="0.25">
      <c r="A5083" t="str">
        <f>"AOPTI01"</f>
        <v>AOPTI01</v>
      </c>
      <c r="B5083" t="s">
        <v>12133</v>
      </c>
      <c r="C5083">
        <v>0</v>
      </c>
      <c r="D5083" t="s">
        <v>41</v>
      </c>
      <c r="E5083">
        <v>0</v>
      </c>
      <c r="F5083" t="s">
        <v>92</v>
      </c>
      <c r="O5083" t="s">
        <v>8525</v>
      </c>
      <c r="P5083">
        <f t="shared" si="79"/>
        <v>0</v>
      </c>
    </row>
    <row r="5084" spans="1:16" hidden="1" x14ac:dyDescent="0.25">
      <c r="A5084" t="str">
        <f>"QOPTI02"</f>
        <v>QOPTI02</v>
      </c>
      <c r="B5084" t="s">
        <v>12134</v>
      </c>
      <c r="C5084">
        <v>0</v>
      </c>
      <c r="D5084" t="s">
        <v>41</v>
      </c>
      <c r="E5084">
        <v>0</v>
      </c>
      <c r="F5084" t="s">
        <v>92</v>
      </c>
      <c r="O5084" t="s">
        <v>12916</v>
      </c>
      <c r="P5084">
        <f t="shared" si="79"/>
        <v>0</v>
      </c>
    </row>
    <row r="5085" spans="1:16" hidden="1" x14ac:dyDescent="0.25">
      <c r="A5085" t="str">
        <f>"AOPTI02"</f>
        <v>AOPTI02</v>
      </c>
      <c r="B5085" t="s">
        <v>12134</v>
      </c>
      <c r="C5085">
        <v>0</v>
      </c>
      <c r="D5085" t="s">
        <v>41</v>
      </c>
      <c r="E5085">
        <v>0</v>
      </c>
      <c r="F5085" t="s">
        <v>92</v>
      </c>
      <c r="O5085" t="s">
        <v>12917</v>
      </c>
      <c r="P5085">
        <f t="shared" si="79"/>
        <v>0</v>
      </c>
    </row>
    <row r="5086" spans="1:16" hidden="1" x14ac:dyDescent="0.25">
      <c r="A5086" t="str">
        <f>"QOPTI03"</f>
        <v>QOPTI03</v>
      </c>
      <c r="B5086" t="s">
        <v>6828</v>
      </c>
      <c r="C5086">
        <v>0</v>
      </c>
      <c r="D5086" t="s">
        <v>16</v>
      </c>
      <c r="E5086">
        <v>0</v>
      </c>
      <c r="F5086" t="s">
        <v>1586</v>
      </c>
      <c r="G5086" t="s">
        <v>11065</v>
      </c>
      <c r="O5086" t="s">
        <v>12918</v>
      </c>
      <c r="P5086">
        <f t="shared" si="79"/>
        <v>0</v>
      </c>
    </row>
    <row r="5087" spans="1:16" hidden="1" x14ac:dyDescent="0.25">
      <c r="A5087" t="str">
        <f>"QOPUS01"</f>
        <v>QOPUS01</v>
      </c>
      <c r="B5087" t="s">
        <v>12135</v>
      </c>
      <c r="C5087">
        <v>0</v>
      </c>
      <c r="D5087" t="s">
        <v>16</v>
      </c>
      <c r="E5087">
        <v>0</v>
      </c>
      <c r="F5087" t="s">
        <v>1917</v>
      </c>
      <c r="G5087" t="s">
        <v>12136</v>
      </c>
      <c r="O5087" t="s">
        <v>12919</v>
      </c>
      <c r="P5087">
        <f t="shared" si="79"/>
        <v>0</v>
      </c>
    </row>
    <row r="5088" spans="1:16" hidden="1" x14ac:dyDescent="0.25">
      <c r="A5088" t="str">
        <f>"AOPUS01"</f>
        <v>AOPUS01</v>
      </c>
      <c r="B5088" t="s">
        <v>12135</v>
      </c>
      <c r="C5088">
        <v>0</v>
      </c>
      <c r="D5088" t="s">
        <v>16</v>
      </c>
      <c r="E5088">
        <v>0</v>
      </c>
      <c r="F5088" t="s">
        <v>1917</v>
      </c>
      <c r="G5088" t="s">
        <v>12136</v>
      </c>
      <c r="O5088" t="s">
        <v>1176</v>
      </c>
      <c r="P5088">
        <f t="shared" si="79"/>
        <v>0</v>
      </c>
    </row>
    <row r="5089" spans="1:16" hidden="1" x14ac:dyDescent="0.25">
      <c r="A5089" t="str">
        <f>"AORBI01"</f>
        <v>AORBI01</v>
      </c>
      <c r="B5089" t="s">
        <v>12137</v>
      </c>
      <c r="C5089">
        <v>0</v>
      </c>
      <c r="D5089" t="s">
        <v>28</v>
      </c>
      <c r="E5089">
        <v>0</v>
      </c>
      <c r="F5089" t="s">
        <v>2493</v>
      </c>
      <c r="O5089" t="s">
        <v>12920</v>
      </c>
      <c r="P5089">
        <f t="shared" si="79"/>
        <v>0</v>
      </c>
    </row>
    <row r="5090" spans="1:16" hidden="1" x14ac:dyDescent="0.25">
      <c r="A5090" t="str">
        <f>"AORCA01"</f>
        <v>AORCA01</v>
      </c>
      <c r="B5090" t="s">
        <v>6838</v>
      </c>
      <c r="C5090">
        <v>0</v>
      </c>
      <c r="D5090" t="s">
        <v>16</v>
      </c>
      <c r="E5090">
        <v>0</v>
      </c>
      <c r="F5090" t="s">
        <v>395</v>
      </c>
      <c r="G5090" t="s">
        <v>9920</v>
      </c>
      <c r="O5090" t="s">
        <v>12921</v>
      </c>
      <c r="P5090">
        <f t="shared" si="79"/>
        <v>0</v>
      </c>
    </row>
    <row r="5091" spans="1:16" hidden="1" x14ac:dyDescent="0.25">
      <c r="A5091" t="str">
        <f>"QORCA01"</f>
        <v>QORCA01</v>
      </c>
      <c r="B5091" t="s">
        <v>6838</v>
      </c>
      <c r="C5091">
        <v>0</v>
      </c>
      <c r="D5091" t="s">
        <v>16</v>
      </c>
      <c r="E5091">
        <v>0</v>
      </c>
      <c r="F5091" t="s">
        <v>395</v>
      </c>
      <c r="G5091" t="s">
        <v>9920</v>
      </c>
      <c r="O5091" t="s">
        <v>12922</v>
      </c>
      <c r="P5091">
        <f t="shared" si="79"/>
        <v>0</v>
      </c>
    </row>
    <row r="5092" spans="1:16" hidden="1" x14ac:dyDescent="0.25">
      <c r="A5092" t="str">
        <f>"QORCA02"</f>
        <v>QORCA02</v>
      </c>
      <c r="B5092" t="s">
        <v>6841</v>
      </c>
      <c r="C5092">
        <v>0</v>
      </c>
      <c r="D5092" t="s">
        <v>1367</v>
      </c>
      <c r="E5092">
        <v>0</v>
      </c>
      <c r="F5092" t="s">
        <v>395</v>
      </c>
      <c r="G5092" t="s">
        <v>9920</v>
      </c>
      <c r="O5092" t="s">
        <v>12923</v>
      </c>
      <c r="P5092">
        <f t="shared" si="79"/>
        <v>0</v>
      </c>
    </row>
    <row r="5093" spans="1:16" hidden="1" x14ac:dyDescent="0.25">
      <c r="A5093" t="str">
        <f>"QORCA04"</f>
        <v>QORCA04</v>
      </c>
      <c r="B5093" t="s">
        <v>12138</v>
      </c>
      <c r="C5093">
        <v>0</v>
      </c>
      <c r="D5093" t="s">
        <v>4777</v>
      </c>
      <c r="E5093">
        <v>0</v>
      </c>
      <c r="F5093" t="s">
        <v>395</v>
      </c>
      <c r="G5093" t="s">
        <v>9920</v>
      </c>
      <c r="O5093" t="s">
        <v>12924</v>
      </c>
      <c r="P5093">
        <f t="shared" si="79"/>
        <v>0</v>
      </c>
    </row>
    <row r="5094" spans="1:16" hidden="1" x14ac:dyDescent="0.25">
      <c r="A5094" t="str">
        <f>"QORCA03"</f>
        <v>QORCA03</v>
      </c>
      <c r="B5094" t="s">
        <v>6843</v>
      </c>
      <c r="C5094">
        <v>126</v>
      </c>
      <c r="D5094" t="s">
        <v>16</v>
      </c>
      <c r="E5094">
        <v>31</v>
      </c>
      <c r="F5094" t="s">
        <v>395</v>
      </c>
      <c r="G5094" t="s">
        <v>9920</v>
      </c>
      <c r="O5094" t="s">
        <v>12925</v>
      </c>
      <c r="P5094">
        <f t="shared" si="79"/>
        <v>0</v>
      </c>
    </row>
    <row r="5095" spans="1:16" hidden="1" x14ac:dyDescent="0.25">
      <c r="A5095" t="str">
        <f>"AORIN02"</f>
        <v>AORIN02</v>
      </c>
      <c r="B5095" t="s">
        <v>12139</v>
      </c>
      <c r="C5095">
        <v>0</v>
      </c>
      <c r="D5095" t="s">
        <v>28</v>
      </c>
      <c r="E5095">
        <v>0</v>
      </c>
      <c r="F5095" t="s">
        <v>497</v>
      </c>
      <c r="O5095" t="s">
        <v>1190</v>
      </c>
      <c r="P5095">
        <f t="shared" si="79"/>
        <v>0</v>
      </c>
    </row>
    <row r="5096" spans="1:16" hidden="1" x14ac:dyDescent="0.25">
      <c r="A5096" t="str">
        <f>"QORIN01"</f>
        <v>QORIN01</v>
      </c>
      <c r="B5096" t="s">
        <v>12139</v>
      </c>
      <c r="C5096">
        <v>0</v>
      </c>
      <c r="D5096" t="s">
        <v>28</v>
      </c>
      <c r="E5096">
        <v>0</v>
      </c>
      <c r="F5096" t="s">
        <v>497</v>
      </c>
      <c r="O5096" t="s">
        <v>9797</v>
      </c>
      <c r="P5096">
        <f t="shared" si="79"/>
        <v>0</v>
      </c>
    </row>
    <row r="5097" spans="1:16" hidden="1" x14ac:dyDescent="0.25">
      <c r="A5097" t="str">
        <f>"QORIO01"</f>
        <v>QORIO01</v>
      </c>
      <c r="B5097" t="s">
        <v>6845</v>
      </c>
      <c r="C5097">
        <v>0</v>
      </c>
      <c r="D5097" t="s">
        <v>41</v>
      </c>
      <c r="E5097">
        <v>0</v>
      </c>
      <c r="F5097" t="s">
        <v>1586</v>
      </c>
      <c r="O5097" t="s">
        <v>12926</v>
      </c>
      <c r="P5097">
        <f t="shared" si="79"/>
        <v>0</v>
      </c>
    </row>
    <row r="5098" spans="1:16" hidden="1" x14ac:dyDescent="0.25">
      <c r="A5098" t="str">
        <f>"AORON01"</f>
        <v>AORON01</v>
      </c>
      <c r="B5098" t="s">
        <v>6854</v>
      </c>
      <c r="C5098">
        <v>0</v>
      </c>
      <c r="D5098" t="s">
        <v>16</v>
      </c>
      <c r="E5098">
        <v>0</v>
      </c>
      <c r="F5098" t="s">
        <v>92</v>
      </c>
      <c r="G5098" t="s">
        <v>12140</v>
      </c>
      <c r="O5098" t="s">
        <v>12927</v>
      </c>
      <c r="P5098">
        <f t="shared" si="79"/>
        <v>0</v>
      </c>
    </row>
    <row r="5099" spans="1:16" hidden="1" x14ac:dyDescent="0.25">
      <c r="A5099" t="str">
        <f>"QORON01"</f>
        <v>QORON01</v>
      </c>
      <c r="B5099" t="s">
        <v>6854</v>
      </c>
      <c r="C5099">
        <v>5760</v>
      </c>
      <c r="D5099" t="s">
        <v>16</v>
      </c>
      <c r="E5099">
        <v>288</v>
      </c>
      <c r="F5099" t="s">
        <v>92</v>
      </c>
      <c r="G5099" t="s">
        <v>12141</v>
      </c>
      <c r="O5099" t="s">
        <v>12929</v>
      </c>
      <c r="P5099">
        <f t="shared" si="79"/>
        <v>0</v>
      </c>
    </row>
    <row r="5100" spans="1:16" hidden="1" x14ac:dyDescent="0.25">
      <c r="A5100" t="str">
        <f>"QOSCA01"</f>
        <v>QOSCA01</v>
      </c>
      <c r="B5100" t="s">
        <v>12142</v>
      </c>
      <c r="C5100">
        <v>0</v>
      </c>
      <c r="D5100" t="s">
        <v>16</v>
      </c>
      <c r="E5100">
        <v>0</v>
      </c>
      <c r="F5100" t="s">
        <v>3917</v>
      </c>
      <c r="G5100" t="s">
        <v>10715</v>
      </c>
      <c r="O5100" t="s">
        <v>18074</v>
      </c>
      <c r="P5100">
        <f t="shared" si="79"/>
        <v>0</v>
      </c>
    </row>
    <row r="5101" spans="1:16" hidden="1" x14ac:dyDescent="0.25">
      <c r="A5101" t="str">
        <f>"QOSCA02"</f>
        <v>QOSCA02</v>
      </c>
      <c r="B5101" t="s">
        <v>12143</v>
      </c>
      <c r="C5101">
        <v>0</v>
      </c>
      <c r="D5101" t="s">
        <v>16</v>
      </c>
      <c r="E5101">
        <v>0</v>
      </c>
      <c r="F5101" t="s">
        <v>3917</v>
      </c>
      <c r="G5101" t="s">
        <v>10715</v>
      </c>
      <c r="O5101" t="s">
        <v>12930</v>
      </c>
      <c r="P5101">
        <f t="shared" si="79"/>
        <v>0</v>
      </c>
    </row>
    <row r="5102" spans="1:16" hidden="1" x14ac:dyDescent="0.25">
      <c r="A5102" t="str">
        <f>"QOSMO04"</f>
        <v>QOSMO04</v>
      </c>
      <c r="B5102" t="s">
        <v>13961</v>
      </c>
      <c r="C5102">
        <v>0</v>
      </c>
      <c r="D5102" t="s">
        <v>41</v>
      </c>
      <c r="E5102">
        <v>0</v>
      </c>
      <c r="F5102" t="s">
        <v>3759</v>
      </c>
      <c r="H5102" t="s">
        <v>9871</v>
      </c>
      <c r="O5102" t="s">
        <v>12931</v>
      </c>
      <c r="P5102">
        <f t="shared" si="79"/>
        <v>0</v>
      </c>
    </row>
    <row r="5103" spans="1:16" hidden="1" x14ac:dyDescent="0.25">
      <c r="A5103" t="str">
        <f>"AOSMO03"</f>
        <v>AOSMO03</v>
      </c>
      <c r="B5103" t="s">
        <v>13960</v>
      </c>
      <c r="C5103">
        <v>0</v>
      </c>
      <c r="D5103" t="s">
        <v>28</v>
      </c>
      <c r="E5103">
        <v>0</v>
      </c>
      <c r="O5103" t="s">
        <v>12932</v>
      </c>
      <c r="P5103">
        <f t="shared" si="79"/>
        <v>0</v>
      </c>
    </row>
    <row r="5104" spans="1:16" hidden="1" x14ac:dyDescent="0.25">
      <c r="A5104" t="str">
        <f>"QOSMO03"</f>
        <v>QOSMO03</v>
      </c>
      <c r="B5104" t="s">
        <v>13960</v>
      </c>
      <c r="C5104">
        <v>1089</v>
      </c>
      <c r="D5104" t="s">
        <v>41</v>
      </c>
      <c r="E5104">
        <v>27</v>
      </c>
      <c r="F5104" t="s">
        <v>3759</v>
      </c>
      <c r="H5104" t="s">
        <v>9871</v>
      </c>
      <c r="O5104" t="s">
        <v>12933</v>
      </c>
      <c r="P5104">
        <f t="shared" si="79"/>
        <v>0</v>
      </c>
    </row>
    <row r="5105" spans="1:16" x14ac:dyDescent="0.25">
      <c r="A5105" t="str">
        <f>"QOSMO02"</f>
        <v>QOSMO02</v>
      </c>
      <c r="B5105" t="s">
        <v>13959</v>
      </c>
      <c r="C5105">
        <v>0</v>
      </c>
      <c r="D5105" t="s">
        <v>41</v>
      </c>
      <c r="E5105">
        <v>0</v>
      </c>
      <c r="F5105" t="s">
        <v>3759</v>
      </c>
      <c r="H5105" t="s">
        <v>9871</v>
      </c>
      <c r="O5105" t="s">
        <v>1179</v>
      </c>
      <c r="P5105">
        <f t="shared" si="79"/>
        <v>992</v>
      </c>
    </row>
    <row r="5106" spans="1:16" hidden="1" x14ac:dyDescent="0.25">
      <c r="A5106" t="str">
        <f>"QOSMO01"</f>
        <v>QOSMO01</v>
      </c>
      <c r="B5106" t="s">
        <v>13958</v>
      </c>
      <c r="C5106">
        <v>0</v>
      </c>
      <c r="D5106" t="s">
        <v>41</v>
      </c>
      <c r="E5106">
        <v>0</v>
      </c>
      <c r="F5106" t="s">
        <v>3759</v>
      </c>
      <c r="H5106" t="s">
        <v>9871</v>
      </c>
      <c r="O5106" t="s">
        <v>12934</v>
      </c>
      <c r="P5106">
        <f t="shared" si="79"/>
        <v>0</v>
      </c>
    </row>
    <row r="5107" spans="1:16" hidden="1" x14ac:dyDescent="0.25">
      <c r="A5107" t="str">
        <f>"QOSMO06"</f>
        <v>QOSMO06</v>
      </c>
      <c r="B5107" t="s">
        <v>13962</v>
      </c>
      <c r="C5107">
        <v>0</v>
      </c>
      <c r="D5107" t="s">
        <v>41</v>
      </c>
      <c r="E5107">
        <v>0</v>
      </c>
      <c r="F5107" t="s">
        <v>3759</v>
      </c>
      <c r="H5107" t="s">
        <v>9871</v>
      </c>
      <c r="O5107" t="s">
        <v>18075</v>
      </c>
      <c r="P5107">
        <f t="shared" si="79"/>
        <v>0</v>
      </c>
    </row>
    <row r="5108" spans="1:16" x14ac:dyDescent="0.25">
      <c r="A5108" t="str">
        <f>"AOSMO01"</f>
        <v>AOSMO01</v>
      </c>
      <c r="B5108" t="s">
        <v>12144</v>
      </c>
      <c r="C5108">
        <v>0</v>
      </c>
      <c r="D5108" t="s">
        <v>41</v>
      </c>
      <c r="E5108">
        <v>0</v>
      </c>
      <c r="F5108" t="s">
        <v>3759</v>
      </c>
      <c r="O5108" t="s">
        <v>8529</v>
      </c>
      <c r="P5108">
        <f t="shared" si="79"/>
        <v>60</v>
      </c>
    </row>
    <row r="5109" spans="1:16" hidden="1" x14ac:dyDescent="0.25">
      <c r="A5109" t="str">
        <f>"AOSMO04"</f>
        <v>AOSMO04</v>
      </c>
      <c r="B5109" t="s">
        <v>12144</v>
      </c>
      <c r="C5109">
        <v>0</v>
      </c>
      <c r="D5109" t="s">
        <v>28</v>
      </c>
      <c r="E5109">
        <v>0</v>
      </c>
      <c r="O5109" t="s">
        <v>13547</v>
      </c>
      <c r="P5109">
        <f t="shared" si="79"/>
        <v>0</v>
      </c>
    </row>
    <row r="5110" spans="1:16" hidden="1" x14ac:dyDescent="0.25">
      <c r="A5110" t="str">
        <f>"QOSMO05"</f>
        <v>QOSMO05</v>
      </c>
      <c r="B5110" t="s">
        <v>12144</v>
      </c>
      <c r="C5110">
        <v>750</v>
      </c>
      <c r="D5110" t="s">
        <v>41</v>
      </c>
      <c r="E5110">
        <v>18</v>
      </c>
      <c r="F5110" t="s">
        <v>3759</v>
      </c>
      <c r="H5110" t="s">
        <v>9871</v>
      </c>
      <c r="O5110" t="s">
        <v>18076</v>
      </c>
      <c r="P5110">
        <f t="shared" si="79"/>
        <v>0</v>
      </c>
    </row>
    <row r="5111" spans="1:16" x14ac:dyDescent="0.25">
      <c r="A5111" t="str">
        <f>"AOSTR01"</f>
        <v>AOSTR01</v>
      </c>
      <c r="B5111" t="s">
        <v>12145</v>
      </c>
      <c r="C5111">
        <v>0</v>
      </c>
      <c r="D5111" t="s">
        <v>41</v>
      </c>
      <c r="E5111">
        <v>0</v>
      </c>
      <c r="F5111" t="s">
        <v>879</v>
      </c>
      <c r="O5111" t="s">
        <v>1182</v>
      </c>
      <c r="P5111">
        <f t="shared" si="79"/>
        <v>903</v>
      </c>
    </row>
    <row r="5112" spans="1:16" x14ac:dyDescent="0.25">
      <c r="A5112" t="str">
        <f>"QOUTE02"</f>
        <v>QOUTE02</v>
      </c>
      <c r="B5112" t="s">
        <v>6895</v>
      </c>
      <c r="C5112">
        <v>59</v>
      </c>
      <c r="D5112" t="s">
        <v>28</v>
      </c>
      <c r="E5112">
        <v>59</v>
      </c>
      <c r="F5112" t="s">
        <v>4743</v>
      </c>
      <c r="O5112" t="s">
        <v>8540</v>
      </c>
      <c r="P5112">
        <f t="shared" si="79"/>
        <v>1</v>
      </c>
    </row>
    <row r="5113" spans="1:16" hidden="1" x14ac:dyDescent="0.25">
      <c r="A5113" t="str">
        <f>"QOUTE01"</f>
        <v>QOUTE01</v>
      </c>
      <c r="B5113" t="s">
        <v>6893</v>
      </c>
      <c r="C5113">
        <v>214</v>
      </c>
      <c r="D5113" t="s">
        <v>28</v>
      </c>
      <c r="E5113">
        <v>214</v>
      </c>
      <c r="F5113" t="s">
        <v>4743</v>
      </c>
      <c r="O5113" t="s">
        <v>12935</v>
      </c>
      <c r="P5113">
        <f t="shared" si="79"/>
        <v>0</v>
      </c>
    </row>
    <row r="5114" spans="1:16" hidden="1" x14ac:dyDescent="0.25">
      <c r="A5114" t="str">
        <f>"QAOUT02"</f>
        <v>QAOUT02</v>
      </c>
      <c r="B5114" t="s">
        <v>2483</v>
      </c>
      <c r="C5114">
        <v>0</v>
      </c>
      <c r="D5114" t="s">
        <v>28</v>
      </c>
      <c r="E5114">
        <v>0</v>
      </c>
      <c r="O5114" t="s">
        <v>1739</v>
      </c>
      <c r="P5114">
        <f t="shared" si="79"/>
        <v>0</v>
      </c>
    </row>
    <row r="5115" spans="1:16" hidden="1" x14ac:dyDescent="0.25">
      <c r="A5115" t="str">
        <f>"QAOUT01"</f>
        <v>QAOUT01</v>
      </c>
      <c r="B5115" t="s">
        <v>2481</v>
      </c>
      <c r="C5115">
        <v>0</v>
      </c>
      <c r="D5115" t="s">
        <v>28</v>
      </c>
      <c r="E5115">
        <v>0</v>
      </c>
      <c r="O5115" t="s">
        <v>18078</v>
      </c>
      <c r="P5115">
        <f t="shared" si="79"/>
        <v>0</v>
      </c>
    </row>
    <row r="5116" spans="1:16" hidden="1" x14ac:dyDescent="0.25">
      <c r="A5116" t="str">
        <f>"QOXAT01"</f>
        <v>QOXAT01</v>
      </c>
      <c r="B5116" t="s">
        <v>12146</v>
      </c>
      <c r="C5116">
        <v>0</v>
      </c>
      <c r="D5116" t="s">
        <v>16</v>
      </c>
      <c r="E5116">
        <v>0</v>
      </c>
      <c r="F5116" t="s">
        <v>921</v>
      </c>
      <c r="G5116" t="s">
        <v>12147</v>
      </c>
      <c r="O5116" t="s">
        <v>18079</v>
      </c>
      <c r="P5116">
        <f t="shared" si="79"/>
        <v>0</v>
      </c>
    </row>
    <row r="5117" spans="1:16" hidden="1" x14ac:dyDescent="0.25">
      <c r="A5117" t="str">
        <f>"QOYON02"</f>
        <v>QOYON02</v>
      </c>
      <c r="B5117" t="s">
        <v>12148</v>
      </c>
      <c r="C5117">
        <v>0</v>
      </c>
      <c r="D5117" t="s">
        <v>41</v>
      </c>
      <c r="E5117">
        <v>0</v>
      </c>
      <c r="F5117" t="s">
        <v>560</v>
      </c>
      <c r="G5117" t="s">
        <v>10344</v>
      </c>
      <c r="O5117" t="s">
        <v>12936</v>
      </c>
      <c r="P5117">
        <f t="shared" si="79"/>
        <v>0</v>
      </c>
    </row>
    <row r="5118" spans="1:16" hidden="1" x14ac:dyDescent="0.25">
      <c r="A5118" t="str">
        <f>"AOYON03"</f>
        <v>AOYON03</v>
      </c>
      <c r="B5118" t="s">
        <v>12148</v>
      </c>
      <c r="C5118">
        <v>0</v>
      </c>
      <c r="D5118" t="s">
        <v>41</v>
      </c>
      <c r="E5118">
        <v>0</v>
      </c>
      <c r="F5118" t="s">
        <v>560</v>
      </c>
      <c r="G5118" t="s">
        <v>10344</v>
      </c>
      <c r="O5118" t="s">
        <v>12937</v>
      </c>
      <c r="P5118">
        <f t="shared" si="79"/>
        <v>0</v>
      </c>
    </row>
    <row r="5119" spans="1:16" x14ac:dyDescent="0.25">
      <c r="A5119" t="str">
        <f>"AOYON04"</f>
        <v>AOYON04</v>
      </c>
      <c r="B5119" t="s">
        <v>12149</v>
      </c>
      <c r="C5119">
        <v>0</v>
      </c>
      <c r="D5119" t="s">
        <v>41</v>
      </c>
      <c r="E5119">
        <v>0</v>
      </c>
      <c r="F5119" t="s">
        <v>560</v>
      </c>
      <c r="G5119" t="s">
        <v>10344</v>
      </c>
      <c r="O5119" t="s">
        <v>8549</v>
      </c>
      <c r="P5119">
        <f t="shared" si="79"/>
        <v>18</v>
      </c>
    </row>
    <row r="5120" spans="1:16" hidden="1" x14ac:dyDescent="0.25">
      <c r="A5120" t="str">
        <f>"QOYON07"</f>
        <v>QOYON07</v>
      </c>
      <c r="B5120" t="s">
        <v>12149</v>
      </c>
      <c r="C5120">
        <v>0</v>
      </c>
      <c r="D5120" t="s">
        <v>41</v>
      </c>
      <c r="E5120">
        <v>0</v>
      </c>
      <c r="F5120" t="s">
        <v>560</v>
      </c>
      <c r="G5120" t="s">
        <v>10344</v>
      </c>
      <c r="O5120" t="s">
        <v>8545</v>
      </c>
      <c r="P5120">
        <f t="shared" si="79"/>
        <v>0</v>
      </c>
    </row>
    <row r="5121" spans="1:16" hidden="1" x14ac:dyDescent="0.25">
      <c r="A5121" t="str">
        <f>"QOYON04"</f>
        <v>QOYON04</v>
      </c>
      <c r="B5121" t="s">
        <v>12150</v>
      </c>
      <c r="C5121">
        <v>0</v>
      </c>
      <c r="D5121" t="s">
        <v>41</v>
      </c>
      <c r="E5121">
        <v>0</v>
      </c>
      <c r="F5121" t="s">
        <v>560</v>
      </c>
      <c r="G5121" t="s">
        <v>10344</v>
      </c>
      <c r="O5121" t="s">
        <v>8678</v>
      </c>
      <c r="P5121">
        <f t="shared" si="79"/>
        <v>0</v>
      </c>
    </row>
    <row r="5122" spans="1:16" hidden="1" x14ac:dyDescent="0.25">
      <c r="A5122" t="str">
        <f>"QOYON09"</f>
        <v>QOYON09</v>
      </c>
      <c r="B5122" t="s">
        <v>12151</v>
      </c>
      <c r="C5122">
        <v>0</v>
      </c>
      <c r="D5122" t="s">
        <v>41</v>
      </c>
      <c r="E5122">
        <v>0</v>
      </c>
      <c r="F5122" t="s">
        <v>560</v>
      </c>
      <c r="G5122" t="s">
        <v>10344</v>
      </c>
      <c r="O5122" t="s">
        <v>12940</v>
      </c>
      <c r="P5122">
        <f t="shared" si="79"/>
        <v>0</v>
      </c>
    </row>
    <row r="5123" spans="1:16" hidden="1" x14ac:dyDescent="0.25">
      <c r="A5123" t="str">
        <f>"AOYON01"</f>
        <v>AOYON01</v>
      </c>
      <c r="B5123" t="s">
        <v>17959</v>
      </c>
      <c r="C5123">
        <v>0</v>
      </c>
      <c r="D5123" t="s">
        <v>41</v>
      </c>
      <c r="E5123">
        <v>0</v>
      </c>
      <c r="F5123" t="s">
        <v>1393</v>
      </c>
      <c r="G5123" t="s">
        <v>10344</v>
      </c>
      <c r="H5123" t="s">
        <v>9871</v>
      </c>
      <c r="O5123" t="s">
        <v>12941</v>
      </c>
      <c r="P5123">
        <f t="shared" ref="P5123:P5186" si="80">SUMIFS($C$2:$C$7959,$B$2:$B$7959,O5123)</f>
        <v>0</v>
      </c>
    </row>
    <row r="5124" spans="1:16" x14ac:dyDescent="0.25">
      <c r="A5124" t="str">
        <f>"QOYON06"</f>
        <v>QOYON06</v>
      </c>
      <c r="B5124" t="s">
        <v>17960</v>
      </c>
      <c r="C5124">
        <v>0</v>
      </c>
      <c r="D5124" t="s">
        <v>41</v>
      </c>
      <c r="E5124">
        <v>0</v>
      </c>
      <c r="F5124" t="s">
        <v>1393</v>
      </c>
      <c r="G5124" t="s">
        <v>10344</v>
      </c>
      <c r="H5124" t="s">
        <v>9871</v>
      </c>
      <c r="O5124" t="s">
        <v>8506</v>
      </c>
      <c r="P5124">
        <f t="shared" si="80"/>
        <v>731</v>
      </c>
    </row>
    <row r="5125" spans="1:16" x14ac:dyDescent="0.25">
      <c r="A5125" t="str">
        <f>"QOYON01"</f>
        <v>QOYON01</v>
      </c>
      <c r="B5125" t="s">
        <v>13963</v>
      </c>
      <c r="C5125">
        <v>1470</v>
      </c>
      <c r="D5125" t="s">
        <v>41</v>
      </c>
      <c r="E5125">
        <v>8</v>
      </c>
      <c r="F5125" t="s">
        <v>1393</v>
      </c>
      <c r="G5125" t="s">
        <v>10344</v>
      </c>
      <c r="H5125" t="s">
        <v>9871</v>
      </c>
      <c r="O5125" t="s">
        <v>8523</v>
      </c>
      <c r="P5125">
        <f t="shared" si="80"/>
        <v>1415</v>
      </c>
    </row>
    <row r="5126" spans="1:16" hidden="1" x14ac:dyDescent="0.25">
      <c r="A5126" t="str">
        <f>"QOYON08"</f>
        <v>QOYON08</v>
      </c>
      <c r="B5126" t="s">
        <v>12152</v>
      </c>
      <c r="C5126">
        <v>0</v>
      </c>
      <c r="D5126" t="s">
        <v>41</v>
      </c>
      <c r="E5126">
        <v>0</v>
      </c>
      <c r="F5126" t="s">
        <v>1393</v>
      </c>
      <c r="G5126" t="s">
        <v>10242</v>
      </c>
      <c r="O5126" t="s">
        <v>12942</v>
      </c>
      <c r="P5126">
        <f t="shared" si="80"/>
        <v>0</v>
      </c>
    </row>
    <row r="5127" spans="1:16" hidden="1" x14ac:dyDescent="0.25">
      <c r="A5127" t="str">
        <f>"QOYON03"</f>
        <v>QOYON03</v>
      </c>
      <c r="B5127" t="s">
        <v>12153</v>
      </c>
      <c r="C5127">
        <v>0</v>
      </c>
      <c r="D5127" t="s">
        <v>41</v>
      </c>
      <c r="E5127">
        <v>0</v>
      </c>
      <c r="F5127" t="s">
        <v>1393</v>
      </c>
      <c r="G5127" t="s">
        <v>10344</v>
      </c>
      <c r="O5127" t="s">
        <v>12943</v>
      </c>
      <c r="P5127">
        <f t="shared" si="80"/>
        <v>0</v>
      </c>
    </row>
    <row r="5128" spans="1:16" hidden="1" x14ac:dyDescent="0.25">
      <c r="A5128" t="str">
        <f>"QOYON05"</f>
        <v>QOYON05</v>
      </c>
      <c r="B5128" t="s">
        <v>12154</v>
      </c>
      <c r="C5128">
        <v>0</v>
      </c>
      <c r="D5128" t="s">
        <v>41</v>
      </c>
      <c r="E5128">
        <v>0</v>
      </c>
      <c r="F5128" t="s">
        <v>1393</v>
      </c>
      <c r="G5128" t="s">
        <v>10344</v>
      </c>
      <c r="O5128" t="s">
        <v>12944</v>
      </c>
      <c r="P5128">
        <f t="shared" si="80"/>
        <v>0</v>
      </c>
    </row>
    <row r="5129" spans="1:16" hidden="1" x14ac:dyDescent="0.25">
      <c r="A5129" t="str">
        <f>"AOYON02"</f>
        <v>AOYON02</v>
      </c>
      <c r="B5129" t="s">
        <v>12155</v>
      </c>
      <c r="C5129">
        <v>0</v>
      </c>
      <c r="D5129" t="s">
        <v>41</v>
      </c>
      <c r="E5129">
        <v>0</v>
      </c>
      <c r="F5129" t="s">
        <v>10404</v>
      </c>
      <c r="O5129" t="s">
        <v>12945</v>
      </c>
      <c r="P5129">
        <f t="shared" si="80"/>
        <v>0</v>
      </c>
    </row>
    <row r="5130" spans="1:16" hidden="1" x14ac:dyDescent="0.25">
      <c r="A5130" t="str">
        <f>"XPCAMD01"</f>
        <v>XPCAMD01</v>
      </c>
      <c r="B5130" t="s">
        <v>12156</v>
      </c>
      <c r="C5130">
        <v>0</v>
      </c>
      <c r="D5130" t="s">
        <v>28</v>
      </c>
      <c r="E5130">
        <v>0</v>
      </c>
      <c r="G5130" t="s">
        <v>253</v>
      </c>
      <c r="O5130" t="s">
        <v>12946</v>
      </c>
      <c r="P5130">
        <f t="shared" si="80"/>
        <v>0</v>
      </c>
    </row>
    <row r="5131" spans="1:16" hidden="1" x14ac:dyDescent="0.25">
      <c r="A5131" t="str">
        <f>"QPN601"</f>
        <v>QPN601</v>
      </c>
      <c r="B5131" t="s">
        <v>12157</v>
      </c>
      <c r="C5131">
        <v>0</v>
      </c>
      <c r="D5131" t="s">
        <v>41</v>
      </c>
      <c r="E5131">
        <v>0</v>
      </c>
      <c r="F5131" t="s">
        <v>1029</v>
      </c>
      <c r="O5131" t="s">
        <v>12947</v>
      </c>
      <c r="P5131">
        <f t="shared" si="80"/>
        <v>0</v>
      </c>
    </row>
    <row r="5132" spans="1:16" x14ac:dyDescent="0.25">
      <c r="A5132" t="str">
        <f>"APN601"</f>
        <v>APN601</v>
      </c>
      <c r="B5132" t="s">
        <v>12157</v>
      </c>
      <c r="C5132">
        <v>0</v>
      </c>
      <c r="D5132" t="s">
        <v>41</v>
      </c>
      <c r="E5132">
        <v>0</v>
      </c>
      <c r="F5132" t="s">
        <v>1029</v>
      </c>
      <c r="O5132" t="s">
        <v>8538</v>
      </c>
      <c r="P5132">
        <f t="shared" si="80"/>
        <v>1</v>
      </c>
    </row>
    <row r="5133" spans="1:16" x14ac:dyDescent="0.25">
      <c r="A5133" t="str">
        <f>"APVCS01"</f>
        <v>APVCS01</v>
      </c>
      <c r="B5133" t="s">
        <v>12158</v>
      </c>
      <c r="C5133">
        <v>0</v>
      </c>
      <c r="D5133" t="s">
        <v>28</v>
      </c>
      <c r="E5133">
        <v>0</v>
      </c>
      <c r="F5133" t="s">
        <v>31</v>
      </c>
      <c r="O5133" t="s">
        <v>8535</v>
      </c>
      <c r="P5133">
        <f t="shared" si="80"/>
        <v>926</v>
      </c>
    </row>
    <row r="5134" spans="1:16" x14ac:dyDescent="0.25">
      <c r="A5134" t="str">
        <f>"APACK01"</f>
        <v>APACK01</v>
      </c>
      <c r="B5134" t="s">
        <v>12159</v>
      </c>
      <c r="C5134">
        <v>0</v>
      </c>
      <c r="D5134" t="s">
        <v>28</v>
      </c>
      <c r="E5134">
        <v>0</v>
      </c>
      <c r="F5134" t="s">
        <v>187</v>
      </c>
      <c r="O5134" t="s">
        <v>8504</v>
      </c>
      <c r="P5134">
        <f t="shared" si="80"/>
        <v>2</v>
      </c>
    </row>
    <row r="5135" spans="1:16" hidden="1" x14ac:dyDescent="0.25">
      <c r="A5135" t="str">
        <f>"APACK02"</f>
        <v>APACK02</v>
      </c>
      <c r="B5135" t="s">
        <v>12160</v>
      </c>
      <c r="C5135">
        <v>0</v>
      </c>
      <c r="D5135" t="s">
        <v>28</v>
      </c>
      <c r="E5135">
        <v>0</v>
      </c>
      <c r="F5135" t="s">
        <v>187</v>
      </c>
      <c r="O5135" t="s">
        <v>12949</v>
      </c>
      <c r="P5135">
        <f t="shared" si="80"/>
        <v>0</v>
      </c>
    </row>
    <row r="5136" spans="1:16" x14ac:dyDescent="0.25">
      <c r="A5136" t="str">
        <f>"QPACL01"</f>
        <v>QPACL01</v>
      </c>
      <c r="B5136" t="s">
        <v>13964</v>
      </c>
      <c r="C5136">
        <v>737</v>
      </c>
      <c r="D5136" t="s">
        <v>41</v>
      </c>
      <c r="E5136">
        <v>9</v>
      </c>
      <c r="F5136" t="s">
        <v>113</v>
      </c>
      <c r="G5136" t="s">
        <v>10662</v>
      </c>
      <c r="H5136" t="s">
        <v>9871</v>
      </c>
      <c r="O5136" t="s">
        <v>1184</v>
      </c>
      <c r="P5136">
        <f t="shared" si="80"/>
        <v>560</v>
      </c>
    </row>
    <row r="5137" spans="1:16" x14ac:dyDescent="0.25">
      <c r="A5137" t="str">
        <f>"APACL02"</f>
        <v>APACL02</v>
      </c>
      <c r="B5137" t="s">
        <v>13964</v>
      </c>
      <c r="C5137">
        <v>0</v>
      </c>
      <c r="D5137" t="s">
        <v>41</v>
      </c>
      <c r="E5137">
        <v>0</v>
      </c>
      <c r="F5137" t="s">
        <v>113</v>
      </c>
      <c r="G5137" t="s">
        <v>10662</v>
      </c>
      <c r="H5137" t="s">
        <v>9871</v>
      </c>
      <c r="O5137" t="s">
        <v>1186</v>
      </c>
      <c r="P5137">
        <f t="shared" si="80"/>
        <v>567</v>
      </c>
    </row>
    <row r="5138" spans="1:16" hidden="1" x14ac:dyDescent="0.25">
      <c r="A5138" t="str">
        <f>"APACL01"</f>
        <v>APACL01</v>
      </c>
      <c r="B5138" t="s">
        <v>12161</v>
      </c>
      <c r="C5138">
        <v>0</v>
      </c>
      <c r="D5138" t="s">
        <v>16</v>
      </c>
      <c r="E5138">
        <v>0</v>
      </c>
      <c r="F5138" t="s">
        <v>113</v>
      </c>
      <c r="O5138" t="s">
        <v>12950</v>
      </c>
      <c r="P5138">
        <f t="shared" si="80"/>
        <v>0</v>
      </c>
    </row>
    <row r="5139" spans="1:16" x14ac:dyDescent="0.25">
      <c r="A5139" t="str">
        <f>"QPADI04"</f>
        <v>QPADI04</v>
      </c>
      <c r="B5139" t="s">
        <v>12162</v>
      </c>
      <c r="C5139">
        <v>0</v>
      </c>
      <c r="D5139" t="s">
        <v>41</v>
      </c>
      <c r="E5139">
        <v>0</v>
      </c>
      <c r="F5139" t="s">
        <v>337</v>
      </c>
      <c r="G5139" t="s">
        <v>10344</v>
      </c>
      <c r="O5139" t="s">
        <v>1193</v>
      </c>
      <c r="P5139">
        <f t="shared" si="80"/>
        <v>1</v>
      </c>
    </row>
    <row r="5140" spans="1:16" hidden="1" x14ac:dyDescent="0.25">
      <c r="A5140" t="str">
        <f>"APADI03"</f>
        <v>APADI03</v>
      </c>
      <c r="B5140" t="s">
        <v>12162</v>
      </c>
      <c r="C5140">
        <v>0</v>
      </c>
      <c r="D5140" t="s">
        <v>41</v>
      </c>
      <c r="E5140">
        <v>0</v>
      </c>
      <c r="F5140" t="s">
        <v>337</v>
      </c>
      <c r="G5140" t="s">
        <v>10344</v>
      </c>
      <c r="O5140" t="s">
        <v>12951</v>
      </c>
      <c r="P5140">
        <f t="shared" si="80"/>
        <v>0</v>
      </c>
    </row>
    <row r="5141" spans="1:16" x14ac:dyDescent="0.25">
      <c r="A5141" t="str">
        <f>"QPADI05"</f>
        <v>QPADI05</v>
      </c>
      <c r="B5141" t="s">
        <v>12163</v>
      </c>
      <c r="C5141">
        <v>0</v>
      </c>
      <c r="D5141" t="s">
        <v>41</v>
      </c>
      <c r="E5141">
        <v>0</v>
      </c>
      <c r="F5141" t="s">
        <v>337</v>
      </c>
      <c r="G5141" t="s">
        <v>10344</v>
      </c>
      <c r="O5141" t="s">
        <v>1196</v>
      </c>
      <c r="P5141">
        <f t="shared" si="80"/>
        <v>1</v>
      </c>
    </row>
    <row r="5142" spans="1:16" hidden="1" x14ac:dyDescent="0.25">
      <c r="A5142" t="str">
        <f>"APADI04"</f>
        <v>APADI04</v>
      </c>
      <c r="B5142" t="s">
        <v>12163</v>
      </c>
      <c r="C5142">
        <v>0</v>
      </c>
      <c r="D5142" t="s">
        <v>41</v>
      </c>
      <c r="E5142">
        <v>0</v>
      </c>
      <c r="F5142" t="s">
        <v>337</v>
      </c>
      <c r="G5142" t="s">
        <v>10344</v>
      </c>
      <c r="O5142" t="s">
        <v>12952</v>
      </c>
      <c r="P5142">
        <f t="shared" si="80"/>
        <v>0</v>
      </c>
    </row>
    <row r="5143" spans="1:16" hidden="1" x14ac:dyDescent="0.25">
      <c r="A5143" t="str">
        <f>"QPADI08"</f>
        <v>QPADI08</v>
      </c>
      <c r="B5143" t="s">
        <v>12164</v>
      </c>
      <c r="C5143">
        <v>0</v>
      </c>
      <c r="D5143" t="s">
        <v>41</v>
      </c>
      <c r="E5143">
        <v>0</v>
      </c>
      <c r="F5143" t="s">
        <v>337</v>
      </c>
      <c r="G5143" t="s">
        <v>10344</v>
      </c>
      <c r="O5143" t="s">
        <v>12953</v>
      </c>
      <c r="P5143">
        <f t="shared" si="80"/>
        <v>0</v>
      </c>
    </row>
    <row r="5144" spans="1:16" hidden="1" x14ac:dyDescent="0.25">
      <c r="A5144" t="str">
        <f>"APADI08"</f>
        <v>APADI08</v>
      </c>
      <c r="B5144" t="s">
        <v>12164</v>
      </c>
      <c r="C5144">
        <v>0</v>
      </c>
      <c r="D5144" t="s">
        <v>41</v>
      </c>
      <c r="E5144">
        <v>0</v>
      </c>
      <c r="F5144" t="s">
        <v>337</v>
      </c>
      <c r="G5144" t="s">
        <v>10344</v>
      </c>
      <c r="O5144" t="s">
        <v>12954</v>
      </c>
      <c r="P5144">
        <f t="shared" si="80"/>
        <v>0</v>
      </c>
    </row>
    <row r="5145" spans="1:16" x14ac:dyDescent="0.25">
      <c r="A5145" t="str">
        <f>"APADI05"</f>
        <v>APADI05</v>
      </c>
      <c r="B5145" t="s">
        <v>12165</v>
      </c>
      <c r="C5145">
        <v>0</v>
      </c>
      <c r="D5145" t="s">
        <v>41</v>
      </c>
      <c r="E5145">
        <v>0</v>
      </c>
      <c r="F5145" t="s">
        <v>12166</v>
      </c>
      <c r="O5145" t="s">
        <v>1198</v>
      </c>
      <c r="P5145">
        <f t="shared" si="80"/>
        <v>12</v>
      </c>
    </row>
    <row r="5146" spans="1:16" x14ac:dyDescent="0.25">
      <c r="A5146" t="str">
        <f>"QPADI43"</f>
        <v>QPADI43</v>
      </c>
      <c r="B5146" t="s">
        <v>6971</v>
      </c>
      <c r="C5146">
        <v>0</v>
      </c>
      <c r="D5146" t="s">
        <v>41</v>
      </c>
      <c r="E5146">
        <v>0</v>
      </c>
      <c r="F5146" t="s">
        <v>1393</v>
      </c>
      <c r="O5146" t="s">
        <v>1200</v>
      </c>
      <c r="P5146">
        <f t="shared" si="80"/>
        <v>54</v>
      </c>
    </row>
    <row r="5147" spans="1:16" hidden="1" x14ac:dyDescent="0.25">
      <c r="A5147" t="str">
        <f>"APADI06"</f>
        <v>APADI06</v>
      </c>
      <c r="B5147" t="s">
        <v>12167</v>
      </c>
      <c r="C5147">
        <v>0</v>
      </c>
      <c r="D5147" t="s">
        <v>41</v>
      </c>
      <c r="E5147">
        <v>0</v>
      </c>
      <c r="F5147" t="s">
        <v>560</v>
      </c>
      <c r="G5147" t="s">
        <v>10344</v>
      </c>
      <c r="O5147" t="s">
        <v>12955</v>
      </c>
      <c r="P5147">
        <f t="shared" si="80"/>
        <v>0</v>
      </c>
    </row>
    <row r="5148" spans="1:16" hidden="1" x14ac:dyDescent="0.25">
      <c r="A5148" t="str">
        <f>"QPADI02"</f>
        <v>QPADI02</v>
      </c>
      <c r="B5148" t="s">
        <v>6904</v>
      </c>
      <c r="C5148">
        <v>0</v>
      </c>
      <c r="D5148" t="s">
        <v>41</v>
      </c>
      <c r="E5148">
        <v>0</v>
      </c>
      <c r="F5148" t="s">
        <v>560</v>
      </c>
      <c r="G5148" t="s">
        <v>10344</v>
      </c>
      <c r="O5148" t="s">
        <v>12956</v>
      </c>
      <c r="P5148">
        <f t="shared" si="80"/>
        <v>0</v>
      </c>
    </row>
    <row r="5149" spans="1:16" x14ac:dyDescent="0.25">
      <c r="A5149" t="str">
        <f>"QPADI51"</f>
        <v>QPADI51</v>
      </c>
      <c r="B5149" t="s">
        <v>6990</v>
      </c>
      <c r="C5149">
        <v>0</v>
      </c>
      <c r="D5149" t="s">
        <v>41</v>
      </c>
      <c r="E5149">
        <v>0</v>
      </c>
      <c r="F5149" t="s">
        <v>1393</v>
      </c>
      <c r="O5149" t="s">
        <v>14098</v>
      </c>
      <c r="P5149">
        <f t="shared" si="80"/>
        <v>2484</v>
      </c>
    </row>
    <row r="5150" spans="1:16" x14ac:dyDescent="0.25">
      <c r="A5150" t="str">
        <f>"QPADI40"</f>
        <v>QPADI40</v>
      </c>
      <c r="B5150" t="s">
        <v>6948</v>
      </c>
      <c r="C5150">
        <v>0</v>
      </c>
      <c r="D5150" t="s">
        <v>41</v>
      </c>
      <c r="E5150">
        <v>0</v>
      </c>
      <c r="F5150" t="s">
        <v>6951</v>
      </c>
      <c r="G5150" t="s">
        <v>10344</v>
      </c>
      <c r="O5150" t="s">
        <v>14100</v>
      </c>
      <c r="P5150">
        <f t="shared" si="80"/>
        <v>35</v>
      </c>
    </row>
    <row r="5151" spans="1:16" x14ac:dyDescent="0.25">
      <c r="A5151" t="str">
        <f>"QPADI41"</f>
        <v>QPADI41</v>
      </c>
      <c r="B5151" t="s">
        <v>6956</v>
      </c>
      <c r="C5151">
        <v>0</v>
      </c>
      <c r="D5151" t="s">
        <v>41</v>
      </c>
      <c r="E5151">
        <v>0</v>
      </c>
      <c r="F5151" t="s">
        <v>560</v>
      </c>
      <c r="O5151" t="s">
        <v>14099</v>
      </c>
      <c r="P5151">
        <f t="shared" si="80"/>
        <v>208</v>
      </c>
    </row>
    <row r="5152" spans="1:16" hidden="1" x14ac:dyDescent="0.25">
      <c r="A5152" t="str">
        <f>"APADI41"</f>
        <v>APADI41</v>
      </c>
      <c r="B5152" t="s">
        <v>6956</v>
      </c>
      <c r="C5152">
        <v>0</v>
      </c>
      <c r="D5152" t="s">
        <v>28</v>
      </c>
      <c r="E5152">
        <v>0</v>
      </c>
      <c r="G5152" t="s">
        <v>10344</v>
      </c>
      <c r="O5152" t="s">
        <v>12957</v>
      </c>
      <c r="P5152">
        <f t="shared" si="80"/>
        <v>0</v>
      </c>
    </row>
    <row r="5153" spans="1:16" hidden="1" x14ac:dyDescent="0.25">
      <c r="A5153" t="str">
        <f>"QPADI42"</f>
        <v>QPADI42</v>
      </c>
      <c r="B5153" t="s">
        <v>6968</v>
      </c>
      <c r="C5153">
        <v>0</v>
      </c>
      <c r="D5153" t="s">
        <v>41</v>
      </c>
      <c r="E5153">
        <v>0</v>
      </c>
      <c r="F5153" t="s">
        <v>1393</v>
      </c>
      <c r="O5153" t="s">
        <v>12958</v>
      </c>
      <c r="P5153">
        <f t="shared" si="80"/>
        <v>0</v>
      </c>
    </row>
    <row r="5154" spans="1:16" hidden="1" x14ac:dyDescent="0.25">
      <c r="A5154" t="str">
        <f>"APADI12"</f>
        <v>APADI12</v>
      </c>
      <c r="B5154" t="s">
        <v>12168</v>
      </c>
      <c r="C5154">
        <v>0</v>
      </c>
      <c r="D5154" t="s">
        <v>41</v>
      </c>
      <c r="E5154">
        <v>0</v>
      </c>
      <c r="F5154" t="s">
        <v>4868</v>
      </c>
      <c r="O5154" t="s">
        <v>12959</v>
      </c>
      <c r="P5154">
        <f t="shared" si="80"/>
        <v>0</v>
      </c>
    </row>
    <row r="5155" spans="1:16" hidden="1" x14ac:dyDescent="0.25">
      <c r="A5155" t="str">
        <f>"QPADI32"</f>
        <v>QPADI32</v>
      </c>
      <c r="B5155" t="s">
        <v>12169</v>
      </c>
      <c r="C5155">
        <v>0</v>
      </c>
      <c r="D5155" t="s">
        <v>41</v>
      </c>
      <c r="E5155">
        <v>0</v>
      </c>
      <c r="F5155" t="s">
        <v>4868</v>
      </c>
      <c r="O5155" t="s">
        <v>12960</v>
      </c>
      <c r="P5155">
        <f t="shared" si="80"/>
        <v>0</v>
      </c>
    </row>
    <row r="5156" spans="1:16" x14ac:dyDescent="0.25">
      <c r="A5156" t="str">
        <f>"QPADI33"</f>
        <v>QPADI33</v>
      </c>
      <c r="B5156" t="s">
        <v>12170</v>
      </c>
      <c r="C5156">
        <v>0</v>
      </c>
      <c r="D5156" t="s">
        <v>41</v>
      </c>
      <c r="E5156">
        <v>0</v>
      </c>
      <c r="F5156" t="s">
        <v>4868</v>
      </c>
      <c r="O5156" t="s">
        <v>1202</v>
      </c>
      <c r="P5156">
        <f t="shared" si="80"/>
        <v>81</v>
      </c>
    </row>
    <row r="5157" spans="1:16" hidden="1" x14ac:dyDescent="0.25">
      <c r="A5157" t="str">
        <f>"QPADI01"</f>
        <v>QPADI01</v>
      </c>
      <c r="B5157" t="s">
        <v>12171</v>
      </c>
      <c r="C5157">
        <v>0</v>
      </c>
      <c r="D5157" t="s">
        <v>41</v>
      </c>
      <c r="E5157">
        <v>0</v>
      </c>
      <c r="F5157" t="s">
        <v>560</v>
      </c>
      <c r="G5157" t="s">
        <v>10344</v>
      </c>
      <c r="O5157" t="s">
        <v>12962</v>
      </c>
      <c r="P5157">
        <f t="shared" si="80"/>
        <v>0</v>
      </c>
    </row>
    <row r="5158" spans="1:16" hidden="1" x14ac:dyDescent="0.25">
      <c r="A5158" t="str">
        <f>"APADI10"</f>
        <v>APADI10</v>
      </c>
      <c r="B5158" t="s">
        <v>17961</v>
      </c>
      <c r="C5158">
        <v>0</v>
      </c>
      <c r="D5158" t="s">
        <v>41</v>
      </c>
      <c r="E5158">
        <v>0</v>
      </c>
      <c r="F5158" t="s">
        <v>560</v>
      </c>
      <c r="G5158" t="s">
        <v>10344</v>
      </c>
      <c r="H5158" t="s">
        <v>9871</v>
      </c>
      <c r="O5158" t="s">
        <v>12963</v>
      </c>
      <c r="P5158">
        <f t="shared" si="80"/>
        <v>0</v>
      </c>
    </row>
    <row r="5159" spans="1:16" hidden="1" x14ac:dyDescent="0.25">
      <c r="A5159" t="str">
        <f>"QPADI06"</f>
        <v>QPADI06</v>
      </c>
      <c r="B5159" t="s">
        <v>17961</v>
      </c>
      <c r="C5159">
        <v>0</v>
      </c>
      <c r="D5159" t="s">
        <v>41</v>
      </c>
      <c r="E5159">
        <v>0</v>
      </c>
      <c r="F5159" t="s">
        <v>560</v>
      </c>
      <c r="G5159" t="s">
        <v>10344</v>
      </c>
      <c r="H5159" t="s">
        <v>9871</v>
      </c>
      <c r="O5159" t="s">
        <v>12964</v>
      </c>
      <c r="P5159">
        <f t="shared" si="80"/>
        <v>0</v>
      </c>
    </row>
    <row r="5160" spans="1:16" x14ac:dyDescent="0.25">
      <c r="A5160" t="str">
        <f>"QPADI27"</f>
        <v>QPADI27</v>
      </c>
      <c r="B5160" t="s">
        <v>12172</v>
      </c>
      <c r="C5160">
        <v>0</v>
      </c>
      <c r="D5160" t="s">
        <v>41</v>
      </c>
      <c r="E5160">
        <v>0</v>
      </c>
      <c r="F5160" t="s">
        <v>865</v>
      </c>
      <c r="O5160" t="s">
        <v>9799</v>
      </c>
      <c r="P5160">
        <f t="shared" si="80"/>
        <v>14</v>
      </c>
    </row>
    <row r="5161" spans="1:16" hidden="1" x14ac:dyDescent="0.25">
      <c r="A5161" t="str">
        <f>"QPADI36"</f>
        <v>QPADI36</v>
      </c>
      <c r="B5161" t="s">
        <v>12173</v>
      </c>
      <c r="C5161">
        <v>0</v>
      </c>
      <c r="D5161" t="s">
        <v>28</v>
      </c>
      <c r="E5161">
        <v>0</v>
      </c>
      <c r="O5161" t="s">
        <v>12965</v>
      </c>
      <c r="P5161">
        <f t="shared" si="80"/>
        <v>0</v>
      </c>
    </row>
    <row r="5162" spans="1:16" x14ac:dyDescent="0.25">
      <c r="A5162" t="str">
        <f>"APADI21"</f>
        <v>APADI21</v>
      </c>
      <c r="B5162" t="s">
        <v>13965</v>
      </c>
      <c r="C5162">
        <v>0</v>
      </c>
      <c r="D5162" t="s">
        <v>41</v>
      </c>
      <c r="E5162">
        <v>0</v>
      </c>
      <c r="F5162" t="s">
        <v>865</v>
      </c>
      <c r="H5162" t="s">
        <v>9891</v>
      </c>
      <c r="O5162" t="s">
        <v>1204</v>
      </c>
      <c r="P5162">
        <f t="shared" si="80"/>
        <v>9</v>
      </c>
    </row>
    <row r="5163" spans="1:16" hidden="1" x14ac:dyDescent="0.25">
      <c r="A5163" t="str">
        <f>"QPADI07"</f>
        <v>QPADI07</v>
      </c>
      <c r="B5163" t="s">
        <v>13965</v>
      </c>
      <c r="C5163">
        <v>0</v>
      </c>
      <c r="D5163" t="s">
        <v>41</v>
      </c>
      <c r="E5163">
        <v>0</v>
      </c>
      <c r="F5163" t="s">
        <v>865</v>
      </c>
      <c r="H5163" t="s">
        <v>9891</v>
      </c>
      <c r="O5163" t="s">
        <v>12966</v>
      </c>
      <c r="P5163">
        <f t="shared" si="80"/>
        <v>0</v>
      </c>
    </row>
    <row r="5164" spans="1:16" x14ac:dyDescent="0.25">
      <c r="A5164" t="str">
        <f>"QPADI12"</f>
        <v>QPADI12</v>
      </c>
      <c r="B5164" t="s">
        <v>17962</v>
      </c>
      <c r="C5164">
        <v>0</v>
      </c>
      <c r="D5164" t="s">
        <v>41</v>
      </c>
      <c r="E5164">
        <v>0</v>
      </c>
      <c r="F5164" t="s">
        <v>865</v>
      </c>
      <c r="H5164" t="s">
        <v>9871</v>
      </c>
      <c r="O5164" t="s">
        <v>8573</v>
      </c>
      <c r="P5164">
        <f t="shared" si="80"/>
        <v>15017</v>
      </c>
    </row>
    <row r="5165" spans="1:16" hidden="1" x14ac:dyDescent="0.25">
      <c r="A5165" t="str">
        <f>"APADI09"</f>
        <v>APADI09</v>
      </c>
      <c r="B5165" t="s">
        <v>17963</v>
      </c>
      <c r="C5165">
        <v>0</v>
      </c>
      <c r="D5165" t="s">
        <v>41</v>
      </c>
      <c r="E5165">
        <v>0</v>
      </c>
      <c r="F5165" t="s">
        <v>865</v>
      </c>
      <c r="H5165" t="s">
        <v>9891</v>
      </c>
      <c r="O5165" t="s">
        <v>12968</v>
      </c>
      <c r="P5165">
        <f t="shared" si="80"/>
        <v>0</v>
      </c>
    </row>
    <row r="5166" spans="1:16" hidden="1" x14ac:dyDescent="0.25">
      <c r="A5166" t="str">
        <f>"QPADI13"</f>
        <v>QPADI13</v>
      </c>
      <c r="B5166" t="s">
        <v>17963</v>
      </c>
      <c r="C5166">
        <v>0</v>
      </c>
      <c r="D5166" t="s">
        <v>41</v>
      </c>
      <c r="E5166">
        <v>0</v>
      </c>
      <c r="F5166" t="s">
        <v>865</v>
      </c>
      <c r="H5166" t="s">
        <v>9891</v>
      </c>
      <c r="O5166" t="s">
        <v>12969</v>
      </c>
      <c r="P5166">
        <f t="shared" si="80"/>
        <v>0</v>
      </c>
    </row>
    <row r="5167" spans="1:16" hidden="1" x14ac:dyDescent="0.25">
      <c r="A5167" t="str">
        <f>"QPADI35"</f>
        <v>QPADI35</v>
      </c>
      <c r="B5167" t="s">
        <v>12174</v>
      </c>
      <c r="C5167">
        <v>0</v>
      </c>
      <c r="D5167" t="s">
        <v>28</v>
      </c>
      <c r="E5167">
        <v>0</v>
      </c>
      <c r="O5167" t="s">
        <v>12970</v>
      </c>
      <c r="P5167">
        <f t="shared" si="80"/>
        <v>0</v>
      </c>
    </row>
    <row r="5168" spans="1:16" hidden="1" x14ac:dyDescent="0.25">
      <c r="A5168" t="str">
        <f>"APADI35"</f>
        <v>APADI35</v>
      </c>
      <c r="B5168" t="s">
        <v>13526</v>
      </c>
      <c r="C5168">
        <v>0</v>
      </c>
      <c r="D5168" t="s">
        <v>41</v>
      </c>
      <c r="E5168">
        <v>0</v>
      </c>
      <c r="F5168" t="s">
        <v>865</v>
      </c>
      <c r="H5168" t="s">
        <v>9891</v>
      </c>
      <c r="O5168" t="s">
        <v>12972</v>
      </c>
      <c r="P5168">
        <f t="shared" si="80"/>
        <v>0</v>
      </c>
    </row>
    <row r="5169" spans="1:16" hidden="1" x14ac:dyDescent="0.25">
      <c r="A5169" t="str">
        <f>"APADI22"</f>
        <v>APADI22</v>
      </c>
      <c r="B5169" t="s">
        <v>13526</v>
      </c>
      <c r="C5169">
        <v>0</v>
      </c>
      <c r="D5169" t="s">
        <v>41</v>
      </c>
      <c r="E5169">
        <v>0</v>
      </c>
      <c r="F5169" t="s">
        <v>865</v>
      </c>
      <c r="H5169" t="s">
        <v>9891</v>
      </c>
      <c r="O5169" t="s">
        <v>18080</v>
      </c>
      <c r="P5169">
        <f t="shared" si="80"/>
        <v>0</v>
      </c>
    </row>
    <row r="5170" spans="1:16" hidden="1" x14ac:dyDescent="0.25">
      <c r="A5170" t="str">
        <f>"QPADI22"</f>
        <v>QPADI22</v>
      </c>
      <c r="B5170" t="s">
        <v>13526</v>
      </c>
      <c r="C5170">
        <v>0</v>
      </c>
      <c r="D5170" t="s">
        <v>41</v>
      </c>
      <c r="E5170">
        <v>0</v>
      </c>
      <c r="F5170" t="s">
        <v>865</v>
      </c>
      <c r="H5170" t="s">
        <v>9891</v>
      </c>
      <c r="O5170" t="s">
        <v>18081</v>
      </c>
      <c r="P5170">
        <f t="shared" si="80"/>
        <v>0</v>
      </c>
    </row>
    <row r="5171" spans="1:16" hidden="1" x14ac:dyDescent="0.25">
      <c r="A5171" t="str">
        <f>"QPADI25"</f>
        <v>QPADI25</v>
      </c>
      <c r="B5171" t="s">
        <v>17964</v>
      </c>
      <c r="C5171">
        <v>0</v>
      </c>
      <c r="D5171" t="s">
        <v>41</v>
      </c>
      <c r="E5171">
        <v>0</v>
      </c>
      <c r="F5171" t="s">
        <v>865</v>
      </c>
      <c r="H5171" t="s">
        <v>9891</v>
      </c>
      <c r="O5171" t="s">
        <v>18082</v>
      </c>
      <c r="P5171">
        <f t="shared" si="80"/>
        <v>0</v>
      </c>
    </row>
    <row r="5172" spans="1:16" hidden="1" x14ac:dyDescent="0.25">
      <c r="A5172" t="str">
        <f>"QPADI09"</f>
        <v>QPADI09</v>
      </c>
      <c r="B5172" t="s">
        <v>13966</v>
      </c>
      <c r="C5172">
        <v>0</v>
      </c>
      <c r="D5172" t="s">
        <v>41</v>
      </c>
      <c r="E5172">
        <v>0</v>
      </c>
      <c r="F5172" t="s">
        <v>865</v>
      </c>
      <c r="H5172" t="s">
        <v>9891</v>
      </c>
      <c r="O5172" t="s">
        <v>12974</v>
      </c>
      <c r="P5172">
        <f t="shared" si="80"/>
        <v>0</v>
      </c>
    </row>
    <row r="5173" spans="1:16" hidden="1" x14ac:dyDescent="0.25">
      <c r="A5173" t="str">
        <f>"APADI36"</f>
        <v>APADI36</v>
      </c>
      <c r="B5173" t="s">
        <v>13966</v>
      </c>
      <c r="C5173">
        <v>0</v>
      </c>
      <c r="D5173" t="s">
        <v>28</v>
      </c>
      <c r="E5173">
        <v>0</v>
      </c>
      <c r="O5173" t="s">
        <v>12975</v>
      </c>
      <c r="P5173">
        <f t="shared" si="80"/>
        <v>0</v>
      </c>
    </row>
    <row r="5174" spans="1:16" hidden="1" x14ac:dyDescent="0.25">
      <c r="A5174" t="str">
        <f>"APADI20"</f>
        <v>APADI20</v>
      </c>
      <c r="B5174" t="s">
        <v>13966</v>
      </c>
      <c r="C5174">
        <v>0</v>
      </c>
      <c r="D5174" t="s">
        <v>41</v>
      </c>
      <c r="E5174">
        <v>0</v>
      </c>
      <c r="F5174" t="s">
        <v>865</v>
      </c>
      <c r="H5174" t="s">
        <v>9891</v>
      </c>
      <c r="O5174" t="s">
        <v>12976</v>
      </c>
      <c r="P5174">
        <f t="shared" si="80"/>
        <v>0</v>
      </c>
    </row>
    <row r="5175" spans="1:16" hidden="1" x14ac:dyDescent="0.25">
      <c r="A5175" t="str">
        <f>"QPADI11"</f>
        <v>QPADI11</v>
      </c>
      <c r="B5175" t="s">
        <v>17965</v>
      </c>
      <c r="C5175">
        <v>0</v>
      </c>
      <c r="D5175" t="s">
        <v>41</v>
      </c>
      <c r="E5175">
        <v>0</v>
      </c>
      <c r="F5175" t="s">
        <v>865</v>
      </c>
      <c r="H5175" t="s">
        <v>9891</v>
      </c>
      <c r="O5175" t="s">
        <v>12977</v>
      </c>
      <c r="P5175">
        <f t="shared" si="80"/>
        <v>0</v>
      </c>
    </row>
    <row r="5176" spans="1:16" hidden="1" x14ac:dyDescent="0.25">
      <c r="A5176" t="str">
        <f>"APADI07"</f>
        <v>APADI07</v>
      </c>
      <c r="B5176" t="s">
        <v>17965</v>
      </c>
      <c r="C5176">
        <v>0</v>
      </c>
      <c r="D5176" t="s">
        <v>41</v>
      </c>
      <c r="E5176">
        <v>0</v>
      </c>
      <c r="F5176" t="s">
        <v>865</v>
      </c>
      <c r="H5176" t="s">
        <v>9891</v>
      </c>
      <c r="O5176" t="s">
        <v>18083</v>
      </c>
      <c r="P5176">
        <f t="shared" si="80"/>
        <v>0</v>
      </c>
    </row>
    <row r="5177" spans="1:16" hidden="1" x14ac:dyDescent="0.25">
      <c r="A5177" t="str">
        <f>"QPADI30"</f>
        <v>QPADI30</v>
      </c>
      <c r="B5177" t="s">
        <v>12175</v>
      </c>
      <c r="C5177">
        <v>0</v>
      </c>
      <c r="D5177" t="s">
        <v>41</v>
      </c>
      <c r="E5177">
        <v>0</v>
      </c>
      <c r="F5177" t="s">
        <v>865</v>
      </c>
      <c r="O5177" t="s">
        <v>1208</v>
      </c>
      <c r="P5177">
        <f t="shared" si="80"/>
        <v>0</v>
      </c>
    </row>
    <row r="5178" spans="1:16" x14ac:dyDescent="0.25">
      <c r="A5178" t="str">
        <f>"QPADI28"</f>
        <v>QPADI28</v>
      </c>
      <c r="B5178" t="s">
        <v>12176</v>
      </c>
      <c r="C5178">
        <v>0</v>
      </c>
      <c r="D5178" t="s">
        <v>41</v>
      </c>
      <c r="E5178">
        <v>0</v>
      </c>
      <c r="F5178" t="s">
        <v>865</v>
      </c>
      <c r="O5178" t="s">
        <v>8569</v>
      </c>
      <c r="P5178">
        <f t="shared" si="80"/>
        <v>3990</v>
      </c>
    </row>
    <row r="5179" spans="1:16" hidden="1" x14ac:dyDescent="0.25">
      <c r="A5179" t="str">
        <f>"APADI24"</f>
        <v>APADI24</v>
      </c>
      <c r="B5179" t="s">
        <v>17966</v>
      </c>
      <c r="C5179">
        <v>0</v>
      </c>
      <c r="D5179" t="s">
        <v>41</v>
      </c>
      <c r="E5179">
        <v>0</v>
      </c>
      <c r="F5179" t="s">
        <v>865</v>
      </c>
      <c r="H5179" t="s">
        <v>9891</v>
      </c>
      <c r="O5179" t="s">
        <v>8566</v>
      </c>
      <c r="P5179">
        <f t="shared" si="80"/>
        <v>0</v>
      </c>
    </row>
    <row r="5180" spans="1:16" hidden="1" x14ac:dyDescent="0.25">
      <c r="A5180" t="str">
        <f>"QPADI10"</f>
        <v>QPADI10</v>
      </c>
      <c r="B5180" t="s">
        <v>17966</v>
      </c>
      <c r="C5180">
        <v>0</v>
      </c>
      <c r="D5180" t="s">
        <v>41</v>
      </c>
      <c r="E5180">
        <v>0</v>
      </c>
      <c r="F5180" t="s">
        <v>865</v>
      </c>
      <c r="H5180" t="s">
        <v>9891</v>
      </c>
      <c r="O5180" t="s">
        <v>8571</v>
      </c>
      <c r="P5180">
        <f t="shared" si="80"/>
        <v>0</v>
      </c>
    </row>
    <row r="5181" spans="1:16" hidden="1" x14ac:dyDescent="0.25">
      <c r="A5181" t="str">
        <f>"QPADI44"</f>
        <v>QPADI44</v>
      </c>
      <c r="B5181" t="s">
        <v>6974</v>
      </c>
      <c r="C5181">
        <v>0</v>
      </c>
      <c r="D5181" t="s">
        <v>41</v>
      </c>
      <c r="E5181">
        <v>0</v>
      </c>
      <c r="F5181" t="s">
        <v>1393</v>
      </c>
      <c r="O5181" t="s">
        <v>12979</v>
      </c>
      <c r="P5181">
        <f t="shared" si="80"/>
        <v>0</v>
      </c>
    </row>
    <row r="5182" spans="1:16" x14ac:dyDescent="0.25">
      <c r="A5182" t="str">
        <f>"QPADI45"</f>
        <v>QPADI45</v>
      </c>
      <c r="B5182" t="s">
        <v>6977</v>
      </c>
      <c r="C5182">
        <v>0</v>
      </c>
      <c r="D5182" t="s">
        <v>41</v>
      </c>
      <c r="E5182">
        <v>0</v>
      </c>
      <c r="F5182" t="s">
        <v>4942</v>
      </c>
      <c r="O5182" t="s">
        <v>1210</v>
      </c>
      <c r="P5182">
        <f t="shared" si="80"/>
        <v>21</v>
      </c>
    </row>
    <row r="5183" spans="1:16" hidden="1" x14ac:dyDescent="0.25">
      <c r="A5183" t="str">
        <f>"APADI25"</f>
        <v>APADI25</v>
      </c>
      <c r="B5183" t="s">
        <v>12177</v>
      </c>
      <c r="C5183">
        <v>0</v>
      </c>
      <c r="D5183" t="s">
        <v>41</v>
      </c>
      <c r="E5183">
        <v>0</v>
      </c>
      <c r="F5183" t="s">
        <v>11296</v>
      </c>
      <c r="O5183" t="s">
        <v>12980</v>
      </c>
      <c r="P5183">
        <f t="shared" si="80"/>
        <v>0</v>
      </c>
    </row>
    <row r="5184" spans="1:16" hidden="1" x14ac:dyDescent="0.25">
      <c r="A5184" t="str">
        <f>"APADI26"</f>
        <v>APADI26</v>
      </c>
      <c r="B5184" t="s">
        <v>12178</v>
      </c>
      <c r="C5184">
        <v>0</v>
      </c>
      <c r="D5184" t="s">
        <v>28</v>
      </c>
      <c r="E5184">
        <v>0</v>
      </c>
      <c r="G5184" t="s">
        <v>10344</v>
      </c>
      <c r="O5184" t="s">
        <v>8577</v>
      </c>
      <c r="P5184">
        <f t="shared" si="80"/>
        <v>0</v>
      </c>
    </row>
    <row r="5185" spans="1:16" hidden="1" x14ac:dyDescent="0.25">
      <c r="A5185" t="str">
        <f>"QPADI29"</f>
        <v>QPADI29</v>
      </c>
      <c r="B5185" t="s">
        <v>12178</v>
      </c>
      <c r="C5185">
        <v>0</v>
      </c>
      <c r="D5185" t="s">
        <v>41</v>
      </c>
      <c r="E5185">
        <v>0</v>
      </c>
      <c r="F5185" t="s">
        <v>11296</v>
      </c>
      <c r="G5185" t="s">
        <v>10344</v>
      </c>
      <c r="O5185" t="s">
        <v>8581</v>
      </c>
      <c r="P5185">
        <f t="shared" si="80"/>
        <v>0</v>
      </c>
    </row>
    <row r="5186" spans="1:16" hidden="1" x14ac:dyDescent="0.25">
      <c r="A5186" t="str">
        <f>"APADI40"</f>
        <v>APADI40</v>
      </c>
      <c r="B5186" t="s">
        <v>867</v>
      </c>
      <c r="C5186">
        <v>0</v>
      </c>
      <c r="D5186" t="s">
        <v>28</v>
      </c>
      <c r="E5186">
        <v>0</v>
      </c>
      <c r="O5186" t="s">
        <v>8579</v>
      </c>
      <c r="P5186">
        <f t="shared" si="80"/>
        <v>0</v>
      </c>
    </row>
    <row r="5187" spans="1:16" hidden="1" x14ac:dyDescent="0.25">
      <c r="A5187" t="str">
        <f>"APADI02"</f>
        <v>APADI02</v>
      </c>
      <c r="B5187" t="s">
        <v>12179</v>
      </c>
      <c r="C5187">
        <v>0</v>
      </c>
      <c r="D5187" t="s">
        <v>41</v>
      </c>
      <c r="E5187">
        <v>0</v>
      </c>
      <c r="F5187" t="s">
        <v>4868</v>
      </c>
      <c r="G5187" t="s">
        <v>10344</v>
      </c>
      <c r="O5187" t="s">
        <v>12981</v>
      </c>
      <c r="P5187">
        <f t="shared" ref="P5187:P5250" si="81">SUMIFS($C$2:$C$7959,$B$2:$B$7959,O5187)</f>
        <v>0</v>
      </c>
    </row>
    <row r="5188" spans="1:16" hidden="1" x14ac:dyDescent="0.25">
      <c r="A5188" t="str">
        <f>"APADI01"</f>
        <v>APADI01</v>
      </c>
      <c r="B5188" t="s">
        <v>12180</v>
      </c>
      <c r="C5188">
        <v>0</v>
      </c>
      <c r="D5188" t="s">
        <v>41</v>
      </c>
      <c r="E5188">
        <v>0</v>
      </c>
      <c r="F5188" t="s">
        <v>4868</v>
      </c>
      <c r="G5188" t="s">
        <v>10344</v>
      </c>
      <c r="O5188" t="s">
        <v>12982</v>
      </c>
      <c r="P5188">
        <f t="shared" si="81"/>
        <v>0</v>
      </c>
    </row>
    <row r="5189" spans="1:16" hidden="1" x14ac:dyDescent="0.25">
      <c r="A5189" t="str">
        <f>"QPADI03"</f>
        <v>QPADI03</v>
      </c>
      <c r="B5189" t="s">
        <v>12180</v>
      </c>
      <c r="C5189">
        <v>0</v>
      </c>
      <c r="D5189" t="s">
        <v>41</v>
      </c>
      <c r="E5189">
        <v>0</v>
      </c>
      <c r="F5189" t="s">
        <v>4868</v>
      </c>
      <c r="G5189" t="s">
        <v>10344</v>
      </c>
      <c r="O5189" t="s">
        <v>9805</v>
      </c>
      <c r="P5189">
        <f t="shared" si="81"/>
        <v>0</v>
      </c>
    </row>
    <row r="5190" spans="1:16" hidden="1" x14ac:dyDescent="0.25">
      <c r="A5190" t="str">
        <f>"QPADI31"</f>
        <v>QPADI31</v>
      </c>
      <c r="B5190" t="s">
        <v>12181</v>
      </c>
      <c r="C5190">
        <v>0</v>
      </c>
      <c r="D5190" t="s">
        <v>41</v>
      </c>
      <c r="E5190">
        <v>0</v>
      </c>
      <c r="F5190" t="s">
        <v>6927</v>
      </c>
      <c r="O5190" t="s">
        <v>1213</v>
      </c>
      <c r="P5190">
        <f t="shared" si="81"/>
        <v>0</v>
      </c>
    </row>
    <row r="5191" spans="1:16" hidden="1" x14ac:dyDescent="0.25">
      <c r="A5191" t="str">
        <f>"QPADI48"</f>
        <v>QPADI48</v>
      </c>
      <c r="B5191" t="s">
        <v>13976</v>
      </c>
      <c r="C5191">
        <v>0</v>
      </c>
      <c r="D5191" t="s">
        <v>41</v>
      </c>
      <c r="E5191">
        <v>0</v>
      </c>
      <c r="F5191" t="s">
        <v>6927</v>
      </c>
      <c r="O5191" t="s">
        <v>9801</v>
      </c>
      <c r="P5191">
        <f t="shared" si="81"/>
        <v>0</v>
      </c>
    </row>
    <row r="5192" spans="1:16" hidden="1" x14ac:dyDescent="0.25">
      <c r="A5192" t="str">
        <f>"QPADI15"</f>
        <v>QPADI15</v>
      </c>
      <c r="B5192" t="s">
        <v>13968</v>
      </c>
      <c r="C5192">
        <v>0</v>
      </c>
      <c r="D5192" t="s">
        <v>41</v>
      </c>
      <c r="E5192">
        <v>0</v>
      </c>
      <c r="F5192" t="s">
        <v>6927</v>
      </c>
      <c r="H5192" t="s">
        <v>9876</v>
      </c>
      <c r="O5192" t="s">
        <v>9803</v>
      </c>
      <c r="P5192">
        <f t="shared" si="81"/>
        <v>0</v>
      </c>
    </row>
    <row r="5193" spans="1:16" hidden="1" x14ac:dyDescent="0.25">
      <c r="A5193" t="str">
        <f>"APADI13"</f>
        <v>APADI13</v>
      </c>
      <c r="B5193" t="s">
        <v>13968</v>
      </c>
      <c r="C5193">
        <v>0</v>
      </c>
      <c r="D5193" t="s">
        <v>41</v>
      </c>
      <c r="E5193">
        <v>0</v>
      </c>
      <c r="F5193" t="s">
        <v>6927</v>
      </c>
      <c r="H5193" t="s">
        <v>9876</v>
      </c>
      <c r="O5193" t="s">
        <v>1215</v>
      </c>
      <c r="P5193">
        <f t="shared" si="81"/>
        <v>0</v>
      </c>
    </row>
    <row r="5194" spans="1:16" hidden="1" x14ac:dyDescent="0.25">
      <c r="A5194" t="str">
        <f>"QPADI53"</f>
        <v>QPADI53</v>
      </c>
      <c r="B5194" t="s">
        <v>13978</v>
      </c>
      <c r="C5194">
        <v>0</v>
      </c>
      <c r="D5194" t="s">
        <v>41</v>
      </c>
      <c r="E5194">
        <v>0</v>
      </c>
      <c r="F5194" t="s">
        <v>6927</v>
      </c>
      <c r="H5194" t="s">
        <v>9891</v>
      </c>
      <c r="O5194" t="s">
        <v>8585</v>
      </c>
      <c r="P5194">
        <f t="shared" si="81"/>
        <v>0</v>
      </c>
    </row>
    <row r="5195" spans="1:16" hidden="1" x14ac:dyDescent="0.25">
      <c r="A5195" t="str">
        <f>"QPADI14"</f>
        <v>QPADI14</v>
      </c>
      <c r="B5195" t="s">
        <v>13967</v>
      </c>
      <c r="C5195">
        <v>0</v>
      </c>
      <c r="D5195" t="s">
        <v>41</v>
      </c>
      <c r="E5195">
        <v>0</v>
      </c>
      <c r="F5195" t="s">
        <v>6927</v>
      </c>
      <c r="H5195" t="s">
        <v>9891</v>
      </c>
      <c r="O5195" t="s">
        <v>8583</v>
      </c>
      <c r="P5195">
        <f t="shared" si="81"/>
        <v>0</v>
      </c>
    </row>
    <row r="5196" spans="1:16" hidden="1" x14ac:dyDescent="0.25">
      <c r="A5196" t="str">
        <f>"APADI16"</f>
        <v>APADI16</v>
      </c>
      <c r="B5196" t="s">
        <v>13967</v>
      </c>
      <c r="C5196">
        <v>0</v>
      </c>
      <c r="D5196" t="s">
        <v>41</v>
      </c>
      <c r="E5196">
        <v>0</v>
      </c>
      <c r="F5196" t="s">
        <v>6927</v>
      </c>
      <c r="H5196" t="s">
        <v>9891</v>
      </c>
      <c r="O5196" t="s">
        <v>12983</v>
      </c>
      <c r="P5196">
        <f t="shared" si="81"/>
        <v>0</v>
      </c>
    </row>
    <row r="5197" spans="1:16" hidden="1" x14ac:dyDescent="0.25">
      <c r="A5197" t="str">
        <f>"APADI42"</f>
        <v>APADI42</v>
      </c>
      <c r="B5197" t="s">
        <v>13967</v>
      </c>
      <c r="C5197">
        <v>0</v>
      </c>
      <c r="D5197" t="s">
        <v>28</v>
      </c>
      <c r="E5197">
        <v>0</v>
      </c>
      <c r="O5197" t="s">
        <v>12984</v>
      </c>
      <c r="P5197">
        <f t="shared" si="81"/>
        <v>0</v>
      </c>
    </row>
    <row r="5198" spans="1:16" hidden="1" x14ac:dyDescent="0.25">
      <c r="A5198" t="str">
        <f>"QPADI21"</f>
        <v>QPADI21</v>
      </c>
      <c r="B5198" t="s">
        <v>17967</v>
      </c>
      <c r="C5198">
        <v>0</v>
      </c>
      <c r="D5198" t="s">
        <v>41</v>
      </c>
      <c r="E5198">
        <v>0</v>
      </c>
      <c r="F5198" t="s">
        <v>6927</v>
      </c>
      <c r="H5198" t="s">
        <v>9876</v>
      </c>
      <c r="O5198" t="s">
        <v>12985</v>
      </c>
      <c r="P5198">
        <f t="shared" si="81"/>
        <v>0</v>
      </c>
    </row>
    <row r="5199" spans="1:16" hidden="1" x14ac:dyDescent="0.25">
      <c r="A5199" t="str">
        <f>"APADI17"</f>
        <v>APADI17</v>
      </c>
      <c r="B5199" t="s">
        <v>17967</v>
      </c>
      <c r="C5199">
        <v>0</v>
      </c>
      <c r="D5199" t="s">
        <v>41</v>
      </c>
      <c r="E5199">
        <v>0</v>
      </c>
      <c r="F5199" t="s">
        <v>6927</v>
      </c>
      <c r="H5199" t="s">
        <v>9876</v>
      </c>
      <c r="O5199" t="s">
        <v>18084</v>
      </c>
      <c r="P5199">
        <f t="shared" si="81"/>
        <v>0</v>
      </c>
    </row>
    <row r="5200" spans="1:16" hidden="1" x14ac:dyDescent="0.25">
      <c r="A5200" t="str">
        <f>"QPADI19"</f>
        <v>QPADI19</v>
      </c>
      <c r="B5200" t="s">
        <v>17968</v>
      </c>
      <c r="C5200">
        <v>0</v>
      </c>
      <c r="D5200" t="s">
        <v>41</v>
      </c>
      <c r="E5200">
        <v>0</v>
      </c>
      <c r="F5200" t="s">
        <v>6927</v>
      </c>
      <c r="H5200" t="s">
        <v>9876</v>
      </c>
      <c r="O5200" t="s">
        <v>18085</v>
      </c>
      <c r="P5200">
        <f t="shared" si="81"/>
        <v>0</v>
      </c>
    </row>
    <row r="5201" spans="1:16" hidden="1" x14ac:dyDescent="0.25">
      <c r="A5201" t="str">
        <f>"APADI15"</f>
        <v>APADI15</v>
      </c>
      <c r="B5201" t="s">
        <v>17968</v>
      </c>
      <c r="C5201">
        <v>0</v>
      </c>
      <c r="D5201" t="s">
        <v>41</v>
      </c>
      <c r="E5201">
        <v>0</v>
      </c>
      <c r="F5201" t="s">
        <v>6927</v>
      </c>
      <c r="H5201" t="s">
        <v>9876</v>
      </c>
      <c r="O5201" t="s">
        <v>18086</v>
      </c>
      <c r="P5201">
        <f t="shared" si="81"/>
        <v>0</v>
      </c>
    </row>
    <row r="5202" spans="1:16" hidden="1" x14ac:dyDescent="0.25">
      <c r="A5202" t="str">
        <f>"QPADI49"</f>
        <v>QPADI49</v>
      </c>
      <c r="B5202" t="s">
        <v>6986</v>
      </c>
      <c r="C5202">
        <v>0</v>
      </c>
      <c r="D5202" t="s">
        <v>41</v>
      </c>
      <c r="E5202">
        <v>0</v>
      </c>
      <c r="F5202" t="s">
        <v>6927</v>
      </c>
      <c r="O5202" t="s">
        <v>18087</v>
      </c>
      <c r="P5202">
        <f t="shared" si="81"/>
        <v>0</v>
      </c>
    </row>
    <row r="5203" spans="1:16" x14ac:dyDescent="0.25">
      <c r="A5203" t="str">
        <f>"APADI23"</f>
        <v>APADI23</v>
      </c>
      <c r="B5203" t="s">
        <v>13971</v>
      </c>
      <c r="C5203">
        <v>0</v>
      </c>
      <c r="D5203" t="s">
        <v>41</v>
      </c>
      <c r="E5203">
        <v>0</v>
      </c>
      <c r="F5203" t="s">
        <v>6927</v>
      </c>
      <c r="H5203" t="s">
        <v>9876</v>
      </c>
      <c r="O5203" t="s">
        <v>14102</v>
      </c>
      <c r="P5203">
        <f t="shared" si="81"/>
        <v>285</v>
      </c>
    </row>
    <row r="5204" spans="1:16" x14ac:dyDescent="0.25">
      <c r="A5204" t="str">
        <f>"QPADI23"</f>
        <v>QPADI23</v>
      </c>
      <c r="B5204" t="s">
        <v>13971</v>
      </c>
      <c r="C5204">
        <v>0</v>
      </c>
      <c r="D5204" t="s">
        <v>41</v>
      </c>
      <c r="E5204">
        <v>0</v>
      </c>
      <c r="F5204" t="s">
        <v>6927</v>
      </c>
      <c r="H5204" t="s">
        <v>9876</v>
      </c>
      <c r="O5204" t="s">
        <v>14101</v>
      </c>
      <c r="P5204">
        <f t="shared" si="81"/>
        <v>400</v>
      </c>
    </row>
    <row r="5205" spans="1:16" hidden="1" x14ac:dyDescent="0.25">
      <c r="A5205" t="str">
        <f>"QPADI18"</f>
        <v>QPADI18</v>
      </c>
      <c r="B5205" t="s">
        <v>17969</v>
      </c>
      <c r="C5205">
        <v>0</v>
      </c>
      <c r="D5205" t="s">
        <v>41</v>
      </c>
      <c r="E5205">
        <v>0</v>
      </c>
      <c r="F5205" t="s">
        <v>6927</v>
      </c>
      <c r="H5205" t="s">
        <v>9876</v>
      </c>
      <c r="O5205" t="s">
        <v>18088</v>
      </c>
      <c r="P5205">
        <f t="shared" si="81"/>
        <v>0</v>
      </c>
    </row>
    <row r="5206" spans="1:16" hidden="1" x14ac:dyDescent="0.25">
      <c r="A5206" t="str">
        <f>"APADI19"</f>
        <v>APADI19</v>
      </c>
      <c r="B5206" t="s">
        <v>17970</v>
      </c>
      <c r="C5206">
        <v>0</v>
      </c>
      <c r="D5206" t="s">
        <v>41</v>
      </c>
      <c r="E5206">
        <v>0</v>
      </c>
      <c r="F5206" t="s">
        <v>6927</v>
      </c>
      <c r="H5206" t="s">
        <v>9876</v>
      </c>
      <c r="O5206" t="s">
        <v>12990</v>
      </c>
      <c r="P5206">
        <f t="shared" si="81"/>
        <v>0</v>
      </c>
    </row>
    <row r="5207" spans="1:16" hidden="1" x14ac:dyDescent="0.25">
      <c r="A5207" t="str">
        <f>"QPADI52"</f>
        <v>QPADI52</v>
      </c>
      <c r="B5207" t="s">
        <v>13977</v>
      </c>
      <c r="C5207">
        <v>0</v>
      </c>
      <c r="D5207" t="s">
        <v>41</v>
      </c>
      <c r="E5207">
        <v>0</v>
      </c>
      <c r="F5207" t="s">
        <v>6927</v>
      </c>
      <c r="H5207" t="s">
        <v>9891</v>
      </c>
      <c r="O5207" t="s">
        <v>12991</v>
      </c>
      <c r="P5207">
        <f t="shared" si="81"/>
        <v>0</v>
      </c>
    </row>
    <row r="5208" spans="1:16" x14ac:dyDescent="0.25">
      <c r="A5208" t="str">
        <f>"QPADI24"</f>
        <v>QPADI24</v>
      </c>
      <c r="B5208" t="s">
        <v>13972</v>
      </c>
      <c r="C5208">
        <v>0</v>
      </c>
      <c r="D5208" t="s">
        <v>41</v>
      </c>
      <c r="E5208">
        <v>0</v>
      </c>
      <c r="F5208" t="s">
        <v>6927</v>
      </c>
      <c r="H5208" t="s">
        <v>9876</v>
      </c>
      <c r="O5208" t="s">
        <v>8608</v>
      </c>
      <c r="P5208">
        <f t="shared" si="81"/>
        <v>471</v>
      </c>
    </row>
    <row r="5209" spans="1:16" hidden="1" x14ac:dyDescent="0.25">
      <c r="A5209" t="str">
        <f>"QPADI26"</f>
        <v>QPADI26</v>
      </c>
      <c r="B5209" t="s">
        <v>12182</v>
      </c>
      <c r="C5209">
        <v>0</v>
      </c>
      <c r="D5209" t="s">
        <v>41</v>
      </c>
      <c r="E5209">
        <v>0</v>
      </c>
      <c r="F5209" t="s">
        <v>6927</v>
      </c>
      <c r="O5209" t="s">
        <v>12993</v>
      </c>
      <c r="P5209">
        <f t="shared" si="81"/>
        <v>0</v>
      </c>
    </row>
    <row r="5210" spans="1:16" hidden="1" x14ac:dyDescent="0.25">
      <c r="A5210" t="str">
        <f>"QPADI50"</f>
        <v>QPADI50</v>
      </c>
      <c r="B5210" t="s">
        <v>6988</v>
      </c>
      <c r="C5210">
        <v>0</v>
      </c>
      <c r="D5210" t="s">
        <v>41</v>
      </c>
      <c r="E5210">
        <v>0</v>
      </c>
      <c r="F5210" t="s">
        <v>6927</v>
      </c>
      <c r="O5210" t="s">
        <v>12994</v>
      </c>
      <c r="P5210">
        <f t="shared" si="81"/>
        <v>0</v>
      </c>
    </row>
    <row r="5211" spans="1:16" hidden="1" x14ac:dyDescent="0.25">
      <c r="A5211" t="str">
        <f>"QPADI39"</f>
        <v>QPADI39</v>
      </c>
      <c r="B5211" t="s">
        <v>13973</v>
      </c>
      <c r="C5211">
        <v>0</v>
      </c>
      <c r="D5211" t="s">
        <v>41</v>
      </c>
      <c r="E5211">
        <v>0</v>
      </c>
      <c r="F5211" t="s">
        <v>6927</v>
      </c>
      <c r="H5211" t="s">
        <v>9871</v>
      </c>
      <c r="O5211" t="s">
        <v>12995</v>
      </c>
      <c r="P5211">
        <f t="shared" si="81"/>
        <v>0</v>
      </c>
    </row>
    <row r="5212" spans="1:16" x14ac:dyDescent="0.25">
      <c r="A5212" t="str">
        <f>"QPADI46"</f>
        <v>QPADI46</v>
      </c>
      <c r="B5212" t="s">
        <v>13974</v>
      </c>
      <c r="C5212">
        <v>0</v>
      </c>
      <c r="D5212" t="s">
        <v>41</v>
      </c>
      <c r="E5212">
        <v>0</v>
      </c>
      <c r="F5212" t="s">
        <v>6927</v>
      </c>
      <c r="O5212" t="s">
        <v>8611</v>
      </c>
      <c r="P5212">
        <f t="shared" si="81"/>
        <v>162</v>
      </c>
    </row>
    <row r="5213" spans="1:16" hidden="1" x14ac:dyDescent="0.25">
      <c r="A5213" t="str">
        <f>"APADI38"</f>
        <v>APADI38</v>
      </c>
      <c r="B5213" t="s">
        <v>13969</v>
      </c>
      <c r="C5213">
        <v>0</v>
      </c>
      <c r="D5213" t="s">
        <v>41</v>
      </c>
      <c r="E5213">
        <v>0</v>
      </c>
      <c r="O5213" t="s">
        <v>12996</v>
      </c>
      <c r="P5213">
        <f t="shared" si="81"/>
        <v>0</v>
      </c>
    </row>
    <row r="5214" spans="1:16" hidden="1" x14ac:dyDescent="0.25">
      <c r="A5214" t="str">
        <f>"APADI18"</f>
        <v>APADI18</v>
      </c>
      <c r="B5214" t="s">
        <v>13969</v>
      </c>
      <c r="C5214">
        <v>0</v>
      </c>
      <c r="D5214" t="s">
        <v>41</v>
      </c>
      <c r="E5214">
        <v>0</v>
      </c>
      <c r="F5214" t="s">
        <v>6927</v>
      </c>
      <c r="H5214" t="s">
        <v>9876</v>
      </c>
      <c r="O5214" t="s">
        <v>12998</v>
      </c>
      <c r="P5214">
        <f t="shared" si="81"/>
        <v>0</v>
      </c>
    </row>
    <row r="5215" spans="1:16" hidden="1" x14ac:dyDescent="0.25">
      <c r="A5215" t="str">
        <f>"QPADI17"</f>
        <v>QPADI17</v>
      </c>
      <c r="B5215" t="s">
        <v>13969</v>
      </c>
      <c r="C5215">
        <v>0</v>
      </c>
      <c r="D5215" t="s">
        <v>41</v>
      </c>
      <c r="E5215">
        <v>0</v>
      </c>
      <c r="F5215" t="s">
        <v>6927</v>
      </c>
      <c r="H5215" t="s">
        <v>9876</v>
      </c>
      <c r="O5215" t="s">
        <v>12999</v>
      </c>
      <c r="P5215">
        <f t="shared" si="81"/>
        <v>0</v>
      </c>
    </row>
    <row r="5216" spans="1:16" hidden="1" x14ac:dyDescent="0.25">
      <c r="A5216" t="str">
        <f>"QPADI37"</f>
        <v>QPADI37</v>
      </c>
      <c r="B5216" t="s">
        <v>12183</v>
      </c>
      <c r="C5216">
        <v>0</v>
      </c>
      <c r="D5216" t="s">
        <v>41</v>
      </c>
      <c r="E5216">
        <v>0</v>
      </c>
      <c r="F5216" t="s">
        <v>6927</v>
      </c>
      <c r="O5216" t="s">
        <v>13000</v>
      </c>
      <c r="P5216">
        <f t="shared" si="81"/>
        <v>0</v>
      </c>
    </row>
    <row r="5217" spans="1:16" hidden="1" x14ac:dyDescent="0.25">
      <c r="A5217" t="str">
        <f>"QPADI47"</f>
        <v>QPADI47</v>
      </c>
      <c r="B5217" t="s">
        <v>13975</v>
      </c>
      <c r="C5217">
        <v>0</v>
      </c>
      <c r="D5217" t="s">
        <v>41</v>
      </c>
      <c r="E5217">
        <v>0</v>
      </c>
      <c r="F5217" t="s">
        <v>6927</v>
      </c>
      <c r="O5217" t="s">
        <v>18089</v>
      </c>
      <c r="P5217">
        <f t="shared" si="81"/>
        <v>0</v>
      </c>
    </row>
    <row r="5218" spans="1:16" hidden="1" x14ac:dyDescent="0.25">
      <c r="A5218" t="str">
        <f>"QPADI20"</f>
        <v>QPADI20</v>
      </c>
      <c r="B5218" t="s">
        <v>13970</v>
      </c>
      <c r="C5218">
        <v>0</v>
      </c>
      <c r="D5218" t="s">
        <v>41</v>
      </c>
      <c r="E5218">
        <v>0</v>
      </c>
      <c r="F5218" t="s">
        <v>6927</v>
      </c>
      <c r="H5218" t="s">
        <v>9876</v>
      </c>
      <c r="O5218" t="s">
        <v>13001</v>
      </c>
      <c r="P5218">
        <f t="shared" si="81"/>
        <v>0</v>
      </c>
    </row>
    <row r="5219" spans="1:16" hidden="1" x14ac:dyDescent="0.25">
      <c r="A5219" t="str">
        <f>"QPADI16"</f>
        <v>QPADI16</v>
      </c>
      <c r="B5219" t="s">
        <v>17971</v>
      </c>
      <c r="C5219">
        <v>0</v>
      </c>
      <c r="D5219" t="s">
        <v>41</v>
      </c>
      <c r="E5219">
        <v>0</v>
      </c>
      <c r="F5219" t="s">
        <v>6927</v>
      </c>
      <c r="H5219" t="s">
        <v>9876</v>
      </c>
      <c r="O5219" t="s">
        <v>13002</v>
      </c>
      <c r="P5219">
        <f t="shared" si="81"/>
        <v>0</v>
      </c>
    </row>
    <row r="5220" spans="1:16" hidden="1" x14ac:dyDescent="0.25">
      <c r="A5220" t="str">
        <f>"APADI14"</f>
        <v>APADI14</v>
      </c>
      <c r="B5220" t="s">
        <v>17971</v>
      </c>
      <c r="C5220">
        <v>0</v>
      </c>
      <c r="D5220" t="s">
        <v>41</v>
      </c>
      <c r="E5220">
        <v>0</v>
      </c>
      <c r="F5220" t="s">
        <v>6927</v>
      </c>
      <c r="H5220" t="s">
        <v>9876</v>
      </c>
      <c r="O5220" t="s">
        <v>13003</v>
      </c>
      <c r="P5220">
        <f t="shared" si="81"/>
        <v>0</v>
      </c>
    </row>
    <row r="5221" spans="1:16" x14ac:dyDescent="0.25">
      <c r="A5221" t="str">
        <f>"QPADI34"</f>
        <v>QPADI34</v>
      </c>
      <c r="B5221" t="s">
        <v>12184</v>
      </c>
      <c r="C5221">
        <v>0</v>
      </c>
      <c r="D5221" t="s">
        <v>41</v>
      </c>
      <c r="E5221">
        <v>0</v>
      </c>
      <c r="F5221" t="s">
        <v>6927</v>
      </c>
      <c r="O5221" t="s">
        <v>1217</v>
      </c>
      <c r="P5221">
        <f t="shared" si="81"/>
        <v>904</v>
      </c>
    </row>
    <row r="5222" spans="1:16" x14ac:dyDescent="0.25">
      <c r="A5222" t="str">
        <f>"QPADI38"</f>
        <v>QPADI38</v>
      </c>
      <c r="B5222" t="s">
        <v>12185</v>
      </c>
      <c r="C5222">
        <v>0</v>
      </c>
      <c r="D5222" t="s">
        <v>41</v>
      </c>
      <c r="E5222">
        <v>0</v>
      </c>
      <c r="F5222" t="s">
        <v>6927</v>
      </c>
      <c r="O5222" t="s">
        <v>8619</v>
      </c>
      <c r="P5222">
        <f t="shared" si="81"/>
        <v>518</v>
      </c>
    </row>
    <row r="5223" spans="1:16" hidden="1" x14ac:dyDescent="0.25">
      <c r="A5223" t="str">
        <f>"APAGA01"</f>
        <v>APAGA01</v>
      </c>
      <c r="B5223" t="s">
        <v>869</v>
      </c>
      <c r="C5223">
        <v>1</v>
      </c>
      <c r="D5223" t="s">
        <v>748</v>
      </c>
      <c r="E5223">
        <v>1</v>
      </c>
      <c r="F5223" t="s">
        <v>782</v>
      </c>
      <c r="O5223" t="s">
        <v>13004</v>
      </c>
      <c r="P5223">
        <f t="shared" si="81"/>
        <v>0</v>
      </c>
    </row>
    <row r="5224" spans="1:16" hidden="1" x14ac:dyDescent="0.25">
      <c r="A5224" t="str">
        <f>"QPAKE17"</f>
        <v>QPAKE17</v>
      </c>
      <c r="B5224" t="s">
        <v>7079</v>
      </c>
      <c r="C5224">
        <v>832</v>
      </c>
      <c r="D5224" t="s">
        <v>6377</v>
      </c>
      <c r="E5224">
        <v>41</v>
      </c>
      <c r="F5224" t="s">
        <v>7077</v>
      </c>
      <c r="G5224" t="s">
        <v>9877</v>
      </c>
      <c r="O5224" t="s">
        <v>13005</v>
      </c>
      <c r="P5224">
        <f t="shared" si="81"/>
        <v>0</v>
      </c>
    </row>
    <row r="5225" spans="1:16" hidden="1" x14ac:dyDescent="0.25">
      <c r="A5225" t="str">
        <f>"APAKE12"</f>
        <v>APAKE12</v>
      </c>
      <c r="B5225" t="s">
        <v>7065</v>
      </c>
      <c r="C5225">
        <v>0</v>
      </c>
      <c r="D5225" t="s">
        <v>28</v>
      </c>
      <c r="E5225">
        <v>0</v>
      </c>
      <c r="O5225" t="s">
        <v>13006</v>
      </c>
      <c r="P5225">
        <f t="shared" si="81"/>
        <v>0</v>
      </c>
    </row>
    <row r="5226" spans="1:16" hidden="1" x14ac:dyDescent="0.25">
      <c r="A5226" t="str">
        <f>"QPAKE12"</f>
        <v>QPAKE12</v>
      </c>
      <c r="B5226" t="s">
        <v>7065</v>
      </c>
      <c r="C5226">
        <v>803</v>
      </c>
      <c r="D5226" t="s">
        <v>16</v>
      </c>
      <c r="E5226">
        <v>33</v>
      </c>
      <c r="F5226" t="s">
        <v>3415</v>
      </c>
      <c r="G5226" t="s">
        <v>12186</v>
      </c>
      <c r="O5226" t="s">
        <v>13007</v>
      </c>
      <c r="P5226">
        <f t="shared" si="81"/>
        <v>0</v>
      </c>
    </row>
    <row r="5227" spans="1:16" hidden="1" x14ac:dyDescent="0.25">
      <c r="A5227" t="str">
        <f>"APAKE08"</f>
        <v>APAKE08</v>
      </c>
      <c r="B5227" t="s">
        <v>12187</v>
      </c>
      <c r="C5227">
        <v>0</v>
      </c>
      <c r="D5227" t="s">
        <v>16</v>
      </c>
      <c r="E5227">
        <v>0</v>
      </c>
      <c r="F5227" t="s">
        <v>9995</v>
      </c>
      <c r="O5227" t="s">
        <v>13008</v>
      </c>
      <c r="P5227">
        <f t="shared" si="81"/>
        <v>0</v>
      </c>
    </row>
    <row r="5228" spans="1:16" hidden="1" x14ac:dyDescent="0.25">
      <c r="A5228" t="str">
        <f>"QPAKE03"</f>
        <v>QPAKE03</v>
      </c>
      <c r="B5228" t="s">
        <v>12187</v>
      </c>
      <c r="C5228">
        <v>0</v>
      </c>
      <c r="D5228" t="s">
        <v>16</v>
      </c>
      <c r="E5228">
        <v>0</v>
      </c>
      <c r="F5228" t="s">
        <v>1586</v>
      </c>
      <c r="O5228" t="s">
        <v>13010</v>
      </c>
      <c r="P5228">
        <f t="shared" si="81"/>
        <v>0</v>
      </c>
    </row>
    <row r="5229" spans="1:16" hidden="1" x14ac:dyDescent="0.25">
      <c r="A5229" t="str">
        <f>"QPAKE13"</f>
        <v>QPAKE13</v>
      </c>
      <c r="B5229" t="s">
        <v>7067</v>
      </c>
      <c r="C5229">
        <v>0</v>
      </c>
      <c r="D5229" t="s">
        <v>16</v>
      </c>
      <c r="E5229">
        <v>0</v>
      </c>
      <c r="F5229" t="s">
        <v>1586</v>
      </c>
      <c r="O5229" t="s">
        <v>13011</v>
      </c>
      <c r="P5229">
        <f t="shared" si="81"/>
        <v>0</v>
      </c>
    </row>
    <row r="5230" spans="1:16" hidden="1" x14ac:dyDescent="0.25">
      <c r="A5230" t="str">
        <f>"APAKE07"</f>
        <v>APAKE07</v>
      </c>
      <c r="B5230" t="s">
        <v>7047</v>
      </c>
      <c r="C5230">
        <v>0</v>
      </c>
      <c r="D5230" t="s">
        <v>16</v>
      </c>
      <c r="E5230">
        <v>0</v>
      </c>
      <c r="F5230" t="s">
        <v>9995</v>
      </c>
      <c r="O5230" t="s">
        <v>13012</v>
      </c>
      <c r="P5230">
        <f t="shared" si="81"/>
        <v>0</v>
      </c>
    </row>
    <row r="5231" spans="1:16" hidden="1" x14ac:dyDescent="0.25">
      <c r="A5231" t="str">
        <f>"QPAKE04"</f>
        <v>QPAKE04</v>
      </c>
      <c r="B5231" t="s">
        <v>7047</v>
      </c>
      <c r="C5231">
        <v>0</v>
      </c>
      <c r="D5231" t="s">
        <v>16</v>
      </c>
      <c r="E5231">
        <v>0</v>
      </c>
      <c r="F5231" t="s">
        <v>1586</v>
      </c>
      <c r="O5231" t="s">
        <v>13013</v>
      </c>
      <c r="P5231">
        <f t="shared" si="81"/>
        <v>0</v>
      </c>
    </row>
    <row r="5232" spans="1:16" hidden="1" x14ac:dyDescent="0.25">
      <c r="A5232" t="str">
        <f>"QPAKE05"</f>
        <v>QPAKE05</v>
      </c>
      <c r="B5232" t="s">
        <v>12188</v>
      </c>
      <c r="C5232">
        <v>0</v>
      </c>
      <c r="D5232" t="s">
        <v>16</v>
      </c>
      <c r="E5232">
        <v>0</v>
      </c>
      <c r="F5232" t="s">
        <v>1586</v>
      </c>
      <c r="O5232" t="s">
        <v>13014</v>
      </c>
      <c r="P5232">
        <f t="shared" si="81"/>
        <v>0</v>
      </c>
    </row>
    <row r="5233" spans="1:16" hidden="1" x14ac:dyDescent="0.25">
      <c r="A5233" t="str">
        <f>"APAKE01"</f>
        <v>APAKE01</v>
      </c>
      <c r="B5233" t="s">
        <v>12189</v>
      </c>
      <c r="C5233">
        <v>0</v>
      </c>
      <c r="D5233" t="s">
        <v>41</v>
      </c>
      <c r="E5233">
        <v>0</v>
      </c>
      <c r="F5233" t="s">
        <v>276</v>
      </c>
      <c r="G5233" t="s">
        <v>10139</v>
      </c>
      <c r="O5233" t="s">
        <v>13016</v>
      </c>
      <c r="P5233">
        <f t="shared" si="81"/>
        <v>0</v>
      </c>
    </row>
    <row r="5234" spans="1:16" hidden="1" x14ac:dyDescent="0.25">
      <c r="A5234" t="str">
        <f>"APAKE02"</f>
        <v>APAKE02</v>
      </c>
      <c r="B5234" t="s">
        <v>12190</v>
      </c>
      <c r="C5234">
        <v>0</v>
      </c>
      <c r="D5234" t="s">
        <v>41</v>
      </c>
      <c r="E5234">
        <v>0</v>
      </c>
      <c r="F5234" t="s">
        <v>276</v>
      </c>
      <c r="G5234" t="s">
        <v>10139</v>
      </c>
      <c r="O5234" t="s">
        <v>13017</v>
      </c>
      <c r="P5234">
        <f t="shared" si="81"/>
        <v>0</v>
      </c>
    </row>
    <row r="5235" spans="1:16" hidden="1" x14ac:dyDescent="0.25">
      <c r="A5235" t="str">
        <f>"APAKE03"</f>
        <v>APAKE03</v>
      </c>
      <c r="B5235" t="s">
        <v>12191</v>
      </c>
      <c r="C5235">
        <v>0</v>
      </c>
      <c r="D5235" t="s">
        <v>41</v>
      </c>
      <c r="E5235">
        <v>0</v>
      </c>
      <c r="F5235" t="s">
        <v>276</v>
      </c>
      <c r="G5235" t="s">
        <v>10139</v>
      </c>
      <c r="O5235" t="s">
        <v>13018</v>
      </c>
      <c r="P5235">
        <f t="shared" si="81"/>
        <v>0</v>
      </c>
    </row>
    <row r="5236" spans="1:16" hidden="1" x14ac:dyDescent="0.25">
      <c r="A5236" t="str">
        <f>"ZZPAKE03"</f>
        <v>ZZPAKE03</v>
      </c>
      <c r="B5236" t="s">
        <v>12192</v>
      </c>
      <c r="C5236">
        <v>0</v>
      </c>
      <c r="D5236" t="s">
        <v>28</v>
      </c>
      <c r="E5236">
        <v>0</v>
      </c>
      <c r="G5236" t="s">
        <v>253</v>
      </c>
      <c r="O5236" t="s">
        <v>13019</v>
      </c>
      <c r="P5236">
        <f t="shared" si="81"/>
        <v>0</v>
      </c>
    </row>
    <row r="5237" spans="1:16" x14ac:dyDescent="0.25">
      <c r="A5237" t="str">
        <f>"QPAKE14"</f>
        <v>QPAKE14</v>
      </c>
      <c r="B5237" t="s">
        <v>13981</v>
      </c>
      <c r="C5237">
        <v>680</v>
      </c>
      <c r="D5237" t="s">
        <v>16</v>
      </c>
      <c r="E5237">
        <v>28</v>
      </c>
      <c r="F5237" t="s">
        <v>3415</v>
      </c>
      <c r="G5237" t="s">
        <v>12193</v>
      </c>
      <c r="H5237" t="s">
        <v>9871</v>
      </c>
      <c r="O5237" t="s">
        <v>1221</v>
      </c>
      <c r="P5237">
        <f t="shared" si="81"/>
        <v>10</v>
      </c>
    </row>
    <row r="5238" spans="1:16" x14ac:dyDescent="0.25">
      <c r="A5238" t="str">
        <f>"APAKE15"</f>
        <v>APAKE15</v>
      </c>
      <c r="B5238" t="s">
        <v>7057</v>
      </c>
      <c r="C5238">
        <v>0</v>
      </c>
      <c r="D5238" t="s">
        <v>28</v>
      </c>
      <c r="E5238">
        <v>0</v>
      </c>
      <c r="O5238" t="s">
        <v>14103</v>
      </c>
      <c r="P5238">
        <f t="shared" si="81"/>
        <v>3467</v>
      </c>
    </row>
    <row r="5239" spans="1:16" hidden="1" x14ac:dyDescent="0.25">
      <c r="A5239" t="str">
        <f>"QPAKE10"</f>
        <v>QPAKE10</v>
      </c>
      <c r="B5239" t="s">
        <v>7057</v>
      </c>
      <c r="C5239">
        <v>336</v>
      </c>
      <c r="D5239" t="s">
        <v>16</v>
      </c>
      <c r="E5239">
        <v>14</v>
      </c>
      <c r="F5239" t="s">
        <v>3415</v>
      </c>
      <c r="G5239" t="s">
        <v>12194</v>
      </c>
      <c r="H5239" t="s">
        <v>9891</v>
      </c>
      <c r="O5239" t="s">
        <v>13022</v>
      </c>
      <c r="P5239">
        <f t="shared" si="81"/>
        <v>0</v>
      </c>
    </row>
    <row r="5240" spans="1:16" x14ac:dyDescent="0.25">
      <c r="A5240" t="str">
        <f>"QPAKE01"</f>
        <v>QPAKE01</v>
      </c>
      <c r="B5240" t="s">
        <v>6997</v>
      </c>
      <c r="C5240">
        <v>8197</v>
      </c>
      <c r="D5240" t="s">
        <v>16</v>
      </c>
      <c r="E5240">
        <v>819</v>
      </c>
      <c r="F5240" t="s">
        <v>1917</v>
      </c>
      <c r="G5240" t="s">
        <v>12195</v>
      </c>
      <c r="O5240" t="s">
        <v>13548</v>
      </c>
      <c r="P5240">
        <f t="shared" si="81"/>
        <v>5104</v>
      </c>
    </row>
    <row r="5241" spans="1:16" x14ac:dyDescent="0.25">
      <c r="A5241" t="str">
        <f>"APAKE04"</f>
        <v>APAKE04</v>
      </c>
      <c r="B5241" t="s">
        <v>6997</v>
      </c>
      <c r="C5241">
        <v>0</v>
      </c>
      <c r="D5241" t="s">
        <v>16</v>
      </c>
      <c r="E5241">
        <v>0</v>
      </c>
      <c r="F5241" t="s">
        <v>1917</v>
      </c>
      <c r="G5241" t="s">
        <v>12195</v>
      </c>
      <c r="O5241" t="s">
        <v>13549</v>
      </c>
      <c r="P5241">
        <f t="shared" si="81"/>
        <v>3575</v>
      </c>
    </row>
    <row r="5242" spans="1:16" x14ac:dyDescent="0.25">
      <c r="A5242" t="str">
        <f>"APAKE14"</f>
        <v>APAKE14</v>
      </c>
      <c r="B5242" t="s">
        <v>7028</v>
      </c>
      <c r="C5242">
        <v>0</v>
      </c>
      <c r="D5242" t="s">
        <v>16</v>
      </c>
      <c r="E5242">
        <v>0</v>
      </c>
      <c r="O5242" t="s">
        <v>14104</v>
      </c>
      <c r="P5242">
        <f t="shared" si="81"/>
        <v>2</v>
      </c>
    </row>
    <row r="5243" spans="1:16" hidden="1" x14ac:dyDescent="0.25">
      <c r="A5243" t="str">
        <f>"QPAKE02"</f>
        <v>QPAKE02</v>
      </c>
      <c r="B5243" t="s">
        <v>7028</v>
      </c>
      <c r="C5243">
        <v>4780</v>
      </c>
      <c r="D5243" t="s">
        <v>16</v>
      </c>
      <c r="E5243">
        <v>239</v>
      </c>
      <c r="F5243" t="s">
        <v>1917</v>
      </c>
      <c r="G5243" t="s">
        <v>12195</v>
      </c>
      <c r="O5243" t="s">
        <v>13025</v>
      </c>
      <c r="P5243">
        <f t="shared" si="81"/>
        <v>0</v>
      </c>
    </row>
    <row r="5244" spans="1:16" hidden="1" x14ac:dyDescent="0.25">
      <c r="A5244" t="str">
        <f>"APAKE05"</f>
        <v>APAKE05</v>
      </c>
      <c r="B5244" t="s">
        <v>7028</v>
      </c>
      <c r="C5244">
        <v>0</v>
      </c>
      <c r="D5244" t="s">
        <v>16</v>
      </c>
      <c r="E5244">
        <v>0</v>
      </c>
      <c r="F5244" t="s">
        <v>1917</v>
      </c>
      <c r="G5244" t="s">
        <v>12195</v>
      </c>
      <c r="O5244" t="s">
        <v>14106</v>
      </c>
      <c r="P5244">
        <f t="shared" si="81"/>
        <v>0</v>
      </c>
    </row>
    <row r="5245" spans="1:16" x14ac:dyDescent="0.25">
      <c r="A5245" t="str">
        <f>"APAKE09"</f>
        <v>APAKE09</v>
      </c>
      <c r="B5245" t="s">
        <v>7053</v>
      </c>
      <c r="C5245">
        <v>0</v>
      </c>
      <c r="D5245" t="s">
        <v>28</v>
      </c>
      <c r="E5245">
        <v>0</v>
      </c>
      <c r="G5245" t="s">
        <v>12196</v>
      </c>
      <c r="O5245" t="s">
        <v>14105</v>
      </c>
      <c r="P5245">
        <f t="shared" si="81"/>
        <v>731</v>
      </c>
    </row>
    <row r="5246" spans="1:16" x14ac:dyDescent="0.25">
      <c r="A5246" t="str">
        <f>"QPAKE08"</f>
        <v>QPAKE08</v>
      </c>
      <c r="B5246" t="s">
        <v>7053</v>
      </c>
      <c r="C5246">
        <v>2792</v>
      </c>
      <c r="D5246" t="s">
        <v>16</v>
      </c>
      <c r="E5246">
        <v>139</v>
      </c>
      <c r="F5246" t="s">
        <v>135</v>
      </c>
      <c r="G5246" t="s">
        <v>12197</v>
      </c>
      <c r="O5246" t="s">
        <v>9815</v>
      </c>
      <c r="P5246">
        <f t="shared" si="81"/>
        <v>170</v>
      </c>
    </row>
    <row r="5247" spans="1:16" x14ac:dyDescent="0.25">
      <c r="A5247" t="str">
        <f>"APAKE10"</f>
        <v>APAKE10</v>
      </c>
      <c r="B5247" t="s">
        <v>12198</v>
      </c>
      <c r="C5247">
        <v>0</v>
      </c>
      <c r="D5247" t="s">
        <v>41</v>
      </c>
      <c r="E5247">
        <v>0</v>
      </c>
      <c r="F5247" t="s">
        <v>153</v>
      </c>
      <c r="O5247" t="s">
        <v>9811</v>
      </c>
      <c r="P5247">
        <f t="shared" si="81"/>
        <v>20</v>
      </c>
    </row>
    <row r="5248" spans="1:16" hidden="1" x14ac:dyDescent="0.25">
      <c r="A5248" t="str">
        <f>"QPAKE09"</f>
        <v>QPAKE09</v>
      </c>
      <c r="B5248" t="s">
        <v>7055</v>
      </c>
      <c r="C5248">
        <v>8100</v>
      </c>
      <c r="D5248" t="s">
        <v>41</v>
      </c>
      <c r="E5248">
        <v>81</v>
      </c>
      <c r="F5248" t="s">
        <v>153</v>
      </c>
      <c r="O5248" t="s">
        <v>13027</v>
      </c>
      <c r="P5248">
        <f t="shared" si="81"/>
        <v>0</v>
      </c>
    </row>
    <row r="5249" spans="1:16" hidden="1" x14ac:dyDescent="0.25">
      <c r="A5249" t="str">
        <f>"QPAKE15"</f>
        <v>QPAKE15</v>
      </c>
      <c r="B5249" t="s">
        <v>7073</v>
      </c>
      <c r="C5249">
        <v>1880</v>
      </c>
      <c r="D5249" t="s">
        <v>41</v>
      </c>
      <c r="E5249">
        <v>18</v>
      </c>
      <c r="F5249" t="s">
        <v>153</v>
      </c>
      <c r="O5249" t="s">
        <v>13028</v>
      </c>
      <c r="P5249">
        <f t="shared" si="81"/>
        <v>0</v>
      </c>
    </row>
    <row r="5250" spans="1:16" x14ac:dyDescent="0.25">
      <c r="A5250" t="str">
        <f>"ZZPAKE02"</f>
        <v>ZZPAKE02</v>
      </c>
      <c r="B5250" t="s">
        <v>9668</v>
      </c>
      <c r="C5250">
        <v>7</v>
      </c>
      <c r="D5250" t="s">
        <v>28</v>
      </c>
      <c r="E5250">
        <v>7</v>
      </c>
      <c r="G5250" t="s">
        <v>253</v>
      </c>
      <c r="O5250" t="s">
        <v>9807</v>
      </c>
      <c r="P5250">
        <f t="shared" si="81"/>
        <v>40</v>
      </c>
    </row>
    <row r="5251" spans="1:16" x14ac:dyDescent="0.25">
      <c r="A5251" t="str">
        <f>"QMITI05"</f>
        <v>QMITI05</v>
      </c>
      <c r="B5251" t="s">
        <v>6381</v>
      </c>
      <c r="C5251">
        <v>0</v>
      </c>
      <c r="D5251" t="s">
        <v>6377</v>
      </c>
      <c r="E5251">
        <v>0</v>
      </c>
      <c r="F5251" t="s">
        <v>921</v>
      </c>
      <c r="O5251" t="s">
        <v>9809</v>
      </c>
      <c r="P5251">
        <f t="shared" ref="P5251:P5314" si="82">SUMIFS($C$2:$C$7959,$B$2:$B$7959,O5251)</f>
        <v>20</v>
      </c>
    </row>
    <row r="5252" spans="1:16" x14ac:dyDescent="0.25">
      <c r="A5252" t="str">
        <f>"AMITI01"</f>
        <v>AMITI01</v>
      </c>
      <c r="B5252" t="s">
        <v>6381</v>
      </c>
      <c r="C5252">
        <v>0</v>
      </c>
      <c r="D5252" t="s">
        <v>28</v>
      </c>
      <c r="E5252">
        <v>0</v>
      </c>
      <c r="O5252" t="s">
        <v>9813</v>
      </c>
      <c r="P5252">
        <f t="shared" si="82"/>
        <v>20</v>
      </c>
    </row>
    <row r="5253" spans="1:16" hidden="1" x14ac:dyDescent="0.25">
      <c r="A5253" t="str">
        <f>"QMITI04"</f>
        <v>QMITI04</v>
      </c>
      <c r="B5253" t="s">
        <v>6376</v>
      </c>
      <c r="C5253">
        <v>0</v>
      </c>
      <c r="D5253" t="s">
        <v>6377</v>
      </c>
      <c r="E5253">
        <v>0</v>
      </c>
      <c r="F5253" t="s">
        <v>921</v>
      </c>
      <c r="O5253" t="s">
        <v>13029</v>
      </c>
      <c r="P5253">
        <f t="shared" si="82"/>
        <v>0</v>
      </c>
    </row>
    <row r="5254" spans="1:16" hidden="1" x14ac:dyDescent="0.25">
      <c r="A5254" t="str">
        <f>"AMITI02"</f>
        <v>AMITI02</v>
      </c>
      <c r="B5254" t="s">
        <v>6376</v>
      </c>
      <c r="C5254">
        <v>0</v>
      </c>
      <c r="D5254" t="s">
        <v>28</v>
      </c>
      <c r="E5254">
        <v>0</v>
      </c>
      <c r="O5254" t="s">
        <v>13030</v>
      </c>
      <c r="P5254">
        <f t="shared" si="82"/>
        <v>0</v>
      </c>
    </row>
    <row r="5255" spans="1:16" hidden="1" x14ac:dyDescent="0.25">
      <c r="A5255" t="str">
        <f>"QPAKE07"</f>
        <v>QPAKE07</v>
      </c>
      <c r="B5255" t="s">
        <v>13979</v>
      </c>
      <c r="C5255">
        <v>0</v>
      </c>
      <c r="D5255" t="s">
        <v>6377</v>
      </c>
      <c r="E5255">
        <v>0</v>
      </c>
      <c r="F5255" t="s">
        <v>237</v>
      </c>
      <c r="H5255" t="s">
        <v>9871</v>
      </c>
      <c r="O5255" t="s">
        <v>13031</v>
      </c>
      <c r="P5255">
        <f t="shared" si="82"/>
        <v>0</v>
      </c>
    </row>
    <row r="5256" spans="1:16" hidden="1" x14ac:dyDescent="0.25">
      <c r="A5256" t="str">
        <f>"APAKE11"</f>
        <v>APAKE11</v>
      </c>
      <c r="B5256" t="s">
        <v>13979</v>
      </c>
      <c r="C5256">
        <v>0</v>
      </c>
      <c r="D5256" t="s">
        <v>6377</v>
      </c>
      <c r="E5256">
        <v>0</v>
      </c>
      <c r="F5256" t="s">
        <v>237</v>
      </c>
      <c r="O5256" t="s">
        <v>13032</v>
      </c>
      <c r="P5256">
        <f t="shared" si="82"/>
        <v>0</v>
      </c>
    </row>
    <row r="5257" spans="1:16" hidden="1" x14ac:dyDescent="0.25">
      <c r="A5257" t="str">
        <f>"QPAKE11"</f>
        <v>QPAKE11</v>
      </c>
      <c r="B5257" t="s">
        <v>13980</v>
      </c>
      <c r="C5257">
        <v>371</v>
      </c>
      <c r="D5257" t="s">
        <v>16</v>
      </c>
      <c r="E5257">
        <v>7</v>
      </c>
      <c r="F5257" t="s">
        <v>921</v>
      </c>
      <c r="G5257" t="s">
        <v>12087</v>
      </c>
      <c r="H5257" t="s">
        <v>9871</v>
      </c>
      <c r="O5257" t="s">
        <v>13033</v>
      </c>
      <c r="P5257">
        <f t="shared" si="82"/>
        <v>0</v>
      </c>
    </row>
    <row r="5258" spans="1:16" hidden="1" x14ac:dyDescent="0.25">
      <c r="A5258" t="str">
        <f>"QPAKE06"</f>
        <v>QPAKE06</v>
      </c>
      <c r="B5258" t="s">
        <v>17972</v>
      </c>
      <c r="C5258">
        <v>0</v>
      </c>
      <c r="D5258" t="s">
        <v>16</v>
      </c>
      <c r="E5258">
        <v>0</v>
      </c>
      <c r="F5258" t="s">
        <v>921</v>
      </c>
      <c r="G5258" t="s">
        <v>12087</v>
      </c>
      <c r="H5258" t="s">
        <v>9871</v>
      </c>
      <c r="O5258" t="s">
        <v>13034</v>
      </c>
      <c r="P5258">
        <f t="shared" si="82"/>
        <v>0</v>
      </c>
    </row>
    <row r="5259" spans="1:16" hidden="1" x14ac:dyDescent="0.25">
      <c r="A5259" t="str">
        <f>"APAKE06"</f>
        <v>APAKE06</v>
      </c>
      <c r="B5259" t="s">
        <v>17972</v>
      </c>
      <c r="C5259">
        <v>0</v>
      </c>
      <c r="D5259" t="s">
        <v>16</v>
      </c>
      <c r="E5259">
        <v>0</v>
      </c>
      <c r="F5259" t="s">
        <v>921</v>
      </c>
      <c r="G5259" t="s">
        <v>12087</v>
      </c>
      <c r="H5259" t="s">
        <v>9871</v>
      </c>
      <c r="O5259" t="s">
        <v>13035</v>
      </c>
      <c r="P5259">
        <f t="shared" si="82"/>
        <v>0</v>
      </c>
    </row>
    <row r="5260" spans="1:16" hidden="1" x14ac:dyDescent="0.25">
      <c r="A5260" t="str">
        <f>"ZZPAKE01"</f>
        <v>ZZPAKE01</v>
      </c>
      <c r="B5260" t="s">
        <v>12199</v>
      </c>
      <c r="C5260">
        <v>0</v>
      </c>
      <c r="D5260" t="s">
        <v>28</v>
      </c>
      <c r="E5260">
        <v>0</v>
      </c>
      <c r="F5260" t="s">
        <v>879</v>
      </c>
      <c r="G5260" t="s">
        <v>253</v>
      </c>
      <c r="O5260" t="s">
        <v>13036</v>
      </c>
      <c r="P5260">
        <f t="shared" si="82"/>
        <v>0</v>
      </c>
    </row>
    <row r="5261" spans="1:16" hidden="1" x14ac:dyDescent="0.25">
      <c r="A5261" t="str">
        <f>"ZZPAKE04"</f>
        <v>ZZPAKE04</v>
      </c>
      <c r="B5261" t="s">
        <v>12200</v>
      </c>
      <c r="C5261">
        <v>0</v>
      </c>
      <c r="D5261" t="s">
        <v>28</v>
      </c>
      <c r="E5261">
        <v>0</v>
      </c>
      <c r="O5261" t="s">
        <v>13037</v>
      </c>
      <c r="P5261">
        <f t="shared" si="82"/>
        <v>0</v>
      </c>
    </row>
    <row r="5262" spans="1:16" hidden="1" x14ac:dyDescent="0.25">
      <c r="A5262" t="str">
        <f>"QPAKE16"</f>
        <v>QPAKE16</v>
      </c>
      <c r="B5262" t="s">
        <v>7075</v>
      </c>
      <c r="C5262">
        <v>916</v>
      </c>
      <c r="D5262" t="s">
        <v>6377</v>
      </c>
      <c r="E5262">
        <v>45</v>
      </c>
      <c r="F5262" t="s">
        <v>7077</v>
      </c>
      <c r="G5262" t="s">
        <v>12201</v>
      </c>
      <c r="O5262" t="s">
        <v>13038</v>
      </c>
      <c r="P5262">
        <f t="shared" si="82"/>
        <v>0</v>
      </c>
    </row>
    <row r="5263" spans="1:16" hidden="1" x14ac:dyDescent="0.25">
      <c r="A5263" t="str">
        <f>"APAKE13"</f>
        <v>APAKE13</v>
      </c>
      <c r="B5263" t="s">
        <v>7075</v>
      </c>
      <c r="C5263">
        <v>0</v>
      </c>
      <c r="D5263" t="s">
        <v>28</v>
      </c>
      <c r="E5263">
        <v>0</v>
      </c>
      <c r="O5263" t="s">
        <v>13039</v>
      </c>
      <c r="P5263">
        <f t="shared" si="82"/>
        <v>0</v>
      </c>
    </row>
    <row r="5264" spans="1:16" hidden="1" x14ac:dyDescent="0.25">
      <c r="A5264" t="str">
        <f>"APALL01"</f>
        <v>APALL01</v>
      </c>
      <c r="B5264" t="s">
        <v>872</v>
      </c>
      <c r="C5264">
        <v>0</v>
      </c>
      <c r="D5264" t="s">
        <v>28</v>
      </c>
      <c r="E5264">
        <v>0</v>
      </c>
      <c r="F5264" t="s">
        <v>873</v>
      </c>
      <c r="O5264" t="s">
        <v>13040</v>
      </c>
      <c r="P5264">
        <f t="shared" si="82"/>
        <v>0</v>
      </c>
    </row>
    <row r="5265" spans="1:16" hidden="1" x14ac:dyDescent="0.25">
      <c r="A5265" t="str">
        <f>"ZZPANC01"</f>
        <v>ZZPANC01</v>
      </c>
      <c r="B5265" t="s">
        <v>12202</v>
      </c>
      <c r="C5265">
        <v>0</v>
      </c>
      <c r="D5265" t="s">
        <v>28</v>
      </c>
      <c r="E5265">
        <v>0</v>
      </c>
      <c r="F5265" t="s">
        <v>879</v>
      </c>
      <c r="G5265" t="s">
        <v>253</v>
      </c>
      <c r="O5265" t="s">
        <v>13041</v>
      </c>
      <c r="P5265">
        <f t="shared" si="82"/>
        <v>0</v>
      </c>
    </row>
    <row r="5266" spans="1:16" hidden="1" x14ac:dyDescent="0.25">
      <c r="A5266" t="str">
        <f>"APANI01"</f>
        <v>APANI01</v>
      </c>
      <c r="B5266" t="s">
        <v>13982</v>
      </c>
      <c r="C5266">
        <v>0</v>
      </c>
      <c r="D5266" t="s">
        <v>41</v>
      </c>
      <c r="E5266">
        <v>0</v>
      </c>
      <c r="F5266" t="s">
        <v>395</v>
      </c>
      <c r="G5266" t="s">
        <v>12203</v>
      </c>
      <c r="H5266" t="s">
        <v>9871</v>
      </c>
      <c r="O5266" t="s">
        <v>9848</v>
      </c>
      <c r="P5266">
        <f t="shared" si="82"/>
        <v>0</v>
      </c>
    </row>
    <row r="5267" spans="1:16" hidden="1" x14ac:dyDescent="0.25">
      <c r="A5267" t="str">
        <f>"QPANI01"</f>
        <v>QPANI01</v>
      </c>
      <c r="B5267" t="s">
        <v>13982</v>
      </c>
      <c r="C5267">
        <v>683</v>
      </c>
      <c r="D5267" t="s">
        <v>41</v>
      </c>
      <c r="E5267">
        <v>6</v>
      </c>
      <c r="F5267" t="s">
        <v>395</v>
      </c>
      <c r="G5267" t="s">
        <v>12203</v>
      </c>
      <c r="H5267" t="s">
        <v>9871</v>
      </c>
      <c r="O5267" t="s">
        <v>9845</v>
      </c>
      <c r="P5267">
        <f t="shared" si="82"/>
        <v>0</v>
      </c>
    </row>
    <row r="5268" spans="1:16" hidden="1" x14ac:dyDescent="0.25">
      <c r="A5268" t="str">
        <f>"QPAPA01"</f>
        <v>QPAPA01</v>
      </c>
      <c r="B5268" t="s">
        <v>7085</v>
      </c>
      <c r="C5268">
        <v>4661</v>
      </c>
      <c r="D5268" t="s">
        <v>16</v>
      </c>
      <c r="E5268">
        <v>233</v>
      </c>
      <c r="F5268" t="s">
        <v>476</v>
      </c>
      <c r="G5268" t="s">
        <v>9920</v>
      </c>
      <c r="O5268" t="s">
        <v>13042</v>
      </c>
      <c r="P5268">
        <f t="shared" si="82"/>
        <v>0</v>
      </c>
    </row>
    <row r="5269" spans="1:16" hidden="1" x14ac:dyDescent="0.25">
      <c r="A5269" t="str">
        <f>"APAPA01"</f>
        <v>APAPA01</v>
      </c>
      <c r="B5269" t="s">
        <v>7085</v>
      </c>
      <c r="C5269">
        <v>0</v>
      </c>
      <c r="D5269" t="s">
        <v>16</v>
      </c>
      <c r="E5269">
        <v>0</v>
      </c>
      <c r="F5269" t="s">
        <v>476</v>
      </c>
      <c r="G5269" t="s">
        <v>9920</v>
      </c>
      <c r="O5269" t="s">
        <v>9850</v>
      </c>
      <c r="P5269">
        <f t="shared" si="82"/>
        <v>0</v>
      </c>
    </row>
    <row r="5270" spans="1:16" hidden="1" x14ac:dyDescent="0.25">
      <c r="A5270" t="str">
        <f>"QPAPA03"</f>
        <v>QPAPA03</v>
      </c>
      <c r="B5270" t="s">
        <v>7103</v>
      </c>
      <c r="C5270">
        <v>695</v>
      </c>
      <c r="D5270" t="s">
        <v>1367</v>
      </c>
      <c r="E5270">
        <v>695</v>
      </c>
      <c r="F5270" t="s">
        <v>476</v>
      </c>
      <c r="G5270" t="s">
        <v>9920</v>
      </c>
      <c r="O5270" t="s">
        <v>13043</v>
      </c>
      <c r="P5270">
        <f t="shared" si="82"/>
        <v>0</v>
      </c>
    </row>
    <row r="5271" spans="1:16" hidden="1" x14ac:dyDescent="0.25">
      <c r="A5271" t="str">
        <f>"QPAPA04"</f>
        <v>QPAPA04</v>
      </c>
      <c r="B5271" t="s">
        <v>12204</v>
      </c>
      <c r="C5271">
        <v>0</v>
      </c>
      <c r="D5271" t="s">
        <v>4777</v>
      </c>
      <c r="E5271">
        <v>0</v>
      </c>
      <c r="F5271" t="s">
        <v>476</v>
      </c>
      <c r="G5271" t="s">
        <v>9920</v>
      </c>
      <c r="O5271" t="s">
        <v>13044</v>
      </c>
      <c r="P5271">
        <f t="shared" si="82"/>
        <v>0</v>
      </c>
    </row>
    <row r="5272" spans="1:16" hidden="1" x14ac:dyDescent="0.25">
      <c r="A5272" t="str">
        <f>"APAPA03"</f>
        <v>APAPA03</v>
      </c>
      <c r="B5272" t="s">
        <v>7094</v>
      </c>
      <c r="C5272">
        <v>0</v>
      </c>
      <c r="D5272" t="s">
        <v>16</v>
      </c>
      <c r="E5272">
        <v>0</v>
      </c>
      <c r="O5272" t="s">
        <v>13045</v>
      </c>
      <c r="P5272">
        <f t="shared" si="82"/>
        <v>0</v>
      </c>
    </row>
    <row r="5273" spans="1:16" hidden="1" x14ac:dyDescent="0.25">
      <c r="A5273" t="str">
        <f>"QPAPA02"</f>
        <v>QPAPA02</v>
      </c>
      <c r="B5273" t="s">
        <v>7094</v>
      </c>
      <c r="C5273">
        <v>162</v>
      </c>
      <c r="D5273" t="s">
        <v>379</v>
      </c>
      <c r="E5273">
        <v>40</v>
      </c>
      <c r="F5273" t="s">
        <v>476</v>
      </c>
      <c r="G5273" t="s">
        <v>9920</v>
      </c>
      <c r="O5273" t="s">
        <v>9843</v>
      </c>
      <c r="P5273">
        <f t="shared" si="82"/>
        <v>0</v>
      </c>
    </row>
    <row r="5274" spans="1:16" hidden="1" x14ac:dyDescent="0.25">
      <c r="A5274" t="str">
        <f>"APAPA02"</f>
        <v>APAPA02</v>
      </c>
      <c r="B5274" t="s">
        <v>7094</v>
      </c>
      <c r="C5274">
        <v>0</v>
      </c>
      <c r="D5274" t="s">
        <v>379</v>
      </c>
      <c r="E5274">
        <v>0</v>
      </c>
      <c r="F5274" t="s">
        <v>476</v>
      </c>
      <c r="G5274" t="s">
        <v>9920</v>
      </c>
      <c r="O5274" t="s">
        <v>13046</v>
      </c>
      <c r="P5274">
        <f t="shared" si="82"/>
        <v>0</v>
      </c>
    </row>
    <row r="5275" spans="1:16" hidden="1" x14ac:dyDescent="0.25">
      <c r="A5275" t="str">
        <f>"APAPR01"</f>
        <v>APAPR01</v>
      </c>
      <c r="B5275" t="s">
        <v>12205</v>
      </c>
      <c r="C5275">
        <v>0</v>
      </c>
      <c r="D5275" t="s">
        <v>41</v>
      </c>
      <c r="E5275">
        <v>0</v>
      </c>
      <c r="F5275" t="s">
        <v>12206</v>
      </c>
      <c r="O5275" t="s">
        <v>13047</v>
      </c>
      <c r="P5275">
        <f t="shared" si="82"/>
        <v>0</v>
      </c>
    </row>
    <row r="5276" spans="1:16" hidden="1" x14ac:dyDescent="0.25">
      <c r="A5276" t="str">
        <f>"QPARA07"</f>
        <v>QPARA07</v>
      </c>
      <c r="B5276" t="s">
        <v>7116</v>
      </c>
      <c r="C5276">
        <v>0</v>
      </c>
      <c r="D5276" t="s">
        <v>16</v>
      </c>
      <c r="E5276">
        <v>0</v>
      </c>
      <c r="F5276" t="s">
        <v>439</v>
      </c>
      <c r="G5276" t="s">
        <v>10019</v>
      </c>
      <c r="O5276" t="s">
        <v>13048</v>
      </c>
      <c r="P5276">
        <f t="shared" si="82"/>
        <v>0</v>
      </c>
    </row>
    <row r="5277" spans="1:16" hidden="1" x14ac:dyDescent="0.25">
      <c r="A5277" t="str">
        <f>"QPARA05"</f>
        <v>QPARA05</v>
      </c>
      <c r="B5277" t="s">
        <v>17973</v>
      </c>
      <c r="C5277">
        <v>0</v>
      </c>
      <c r="D5277" t="s">
        <v>4777</v>
      </c>
      <c r="E5277">
        <v>0</v>
      </c>
      <c r="F5277" t="s">
        <v>10363</v>
      </c>
      <c r="G5277" t="s">
        <v>10019</v>
      </c>
      <c r="H5277" t="s">
        <v>9891</v>
      </c>
      <c r="O5277" t="s">
        <v>13049</v>
      </c>
      <c r="P5277">
        <f t="shared" si="82"/>
        <v>0</v>
      </c>
    </row>
    <row r="5278" spans="1:16" hidden="1" x14ac:dyDescent="0.25">
      <c r="A5278" t="str">
        <f>"APARA02"</f>
        <v>APARA02</v>
      </c>
      <c r="B5278" t="s">
        <v>17974</v>
      </c>
      <c r="C5278">
        <v>0</v>
      </c>
      <c r="D5278" t="s">
        <v>16</v>
      </c>
      <c r="E5278">
        <v>0</v>
      </c>
      <c r="F5278" t="s">
        <v>10363</v>
      </c>
      <c r="G5278" t="s">
        <v>10019</v>
      </c>
      <c r="H5278" t="s">
        <v>9891</v>
      </c>
      <c r="O5278" t="s">
        <v>13050</v>
      </c>
      <c r="P5278">
        <f t="shared" si="82"/>
        <v>0</v>
      </c>
    </row>
    <row r="5279" spans="1:16" hidden="1" x14ac:dyDescent="0.25">
      <c r="A5279" t="str">
        <f>"QPARA03"</f>
        <v>QPARA03</v>
      </c>
      <c r="B5279" t="s">
        <v>17974</v>
      </c>
      <c r="C5279">
        <v>0</v>
      </c>
      <c r="D5279" t="s">
        <v>16</v>
      </c>
      <c r="E5279">
        <v>0</v>
      </c>
      <c r="F5279" t="s">
        <v>10363</v>
      </c>
      <c r="G5279" t="s">
        <v>10019</v>
      </c>
      <c r="H5279" t="s">
        <v>9891</v>
      </c>
      <c r="O5279" t="s">
        <v>13051</v>
      </c>
      <c r="P5279">
        <f t="shared" si="82"/>
        <v>0</v>
      </c>
    </row>
    <row r="5280" spans="1:16" hidden="1" x14ac:dyDescent="0.25">
      <c r="A5280" t="str">
        <f>"QPARA04"</f>
        <v>QPARA04</v>
      </c>
      <c r="B5280" t="s">
        <v>17975</v>
      </c>
      <c r="C5280">
        <v>0</v>
      </c>
      <c r="D5280" t="s">
        <v>1367</v>
      </c>
      <c r="E5280">
        <v>0</v>
      </c>
      <c r="F5280" t="s">
        <v>10363</v>
      </c>
      <c r="G5280" t="s">
        <v>10019</v>
      </c>
      <c r="H5280" t="s">
        <v>9891</v>
      </c>
      <c r="O5280" t="s">
        <v>13052</v>
      </c>
      <c r="P5280">
        <f t="shared" si="82"/>
        <v>0</v>
      </c>
    </row>
    <row r="5281" spans="1:16" hidden="1" x14ac:dyDescent="0.25">
      <c r="A5281" t="str">
        <f>"CPARA01"</f>
        <v>CPARA01</v>
      </c>
      <c r="B5281" t="s">
        <v>1623</v>
      </c>
      <c r="C5281">
        <v>0</v>
      </c>
      <c r="D5281" t="s">
        <v>16</v>
      </c>
      <c r="E5281">
        <v>0</v>
      </c>
      <c r="F5281" t="s">
        <v>1369</v>
      </c>
      <c r="O5281" t="s">
        <v>13053</v>
      </c>
      <c r="P5281">
        <f t="shared" si="82"/>
        <v>0</v>
      </c>
    </row>
    <row r="5282" spans="1:16" hidden="1" x14ac:dyDescent="0.25">
      <c r="A5282" t="str">
        <f>"QPARA02"</f>
        <v>QPARA02</v>
      </c>
      <c r="B5282" t="s">
        <v>1623</v>
      </c>
      <c r="C5282">
        <v>4281</v>
      </c>
      <c r="D5282" t="s">
        <v>16</v>
      </c>
      <c r="E5282">
        <v>214</v>
      </c>
      <c r="F5282" t="s">
        <v>1369</v>
      </c>
      <c r="G5282" t="s">
        <v>10019</v>
      </c>
      <c r="O5282" t="s">
        <v>13054</v>
      </c>
      <c r="P5282">
        <f t="shared" si="82"/>
        <v>0</v>
      </c>
    </row>
    <row r="5283" spans="1:16" hidden="1" x14ac:dyDescent="0.25">
      <c r="A5283" t="str">
        <f>"APARA03"</f>
        <v>APARA03</v>
      </c>
      <c r="B5283" t="s">
        <v>1623</v>
      </c>
      <c r="C5283">
        <v>0</v>
      </c>
      <c r="D5283" t="s">
        <v>16</v>
      </c>
      <c r="E5283">
        <v>0</v>
      </c>
      <c r="F5283" t="s">
        <v>1369</v>
      </c>
      <c r="G5283" t="s">
        <v>10019</v>
      </c>
      <c r="O5283" t="s">
        <v>13055</v>
      </c>
      <c r="P5283">
        <f t="shared" si="82"/>
        <v>0</v>
      </c>
    </row>
    <row r="5284" spans="1:16" hidden="1" x14ac:dyDescent="0.25">
      <c r="A5284" t="str">
        <f>"APARA05"</f>
        <v>APARA05</v>
      </c>
      <c r="B5284" t="s">
        <v>7114</v>
      </c>
      <c r="C5284">
        <v>0</v>
      </c>
      <c r="D5284" t="s">
        <v>16</v>
      </c>
      <c r="E5284">
        <v>0</v>
      </c>
      <c r="O5284" t="s">
        <v>13056</v>
      </c>
      <c r="P5284">
        <f t="shared" si="82"/>
        <v>0</v>
      </c>
    </row>
    <row r="5285" spans="1:16" hidden="1" x14ac:dyDescent="0.25">
      <c r="A5285" t="str">
        <f>"QPARA06"</f>
        <v>QPARA06</v>
      </c>
      <c r="B5285" t="s">
        <v>7114</v>
      </c>
      <c r="C5285">
        <v>0</v>
      </c>
      <c r="D5285" t="s">
        <v>16</v>
      </c>
      <c r="E5285">
        <v>0</v>
      </c>
      <c r="F5285" t="s">
        <v>1369</v>
      </c>
      <c r="G5285" t="s">
        <v>10019</v>
      </c>
      <c r="O5285" t="s">
        <v>13057</v>
      </c>
      <c r="P5285">
        <f t="shared" si="82"/>
        <v>0</v>
      </c>
    </row>
    <row r="5286" spans="1:16" hidden="1" x14ac:dyDescent="0.25">
      <c r="A5286" t="str">
        <f>"QPARA01"</f>
        <v>QPARA01</v>
      </c>
      <c r="B5286" t="s">
        <v>1628</v>
      </c>
      <c r="C5286">
        <v>0</v>
      </c>
      <c r="D5286" t="s">
        <v>1367</v>
      </c>
      <c r="E5286">
        <v>0</v>
      </c>
      <c r="F5286" t="s">
        <v>1369</v>
      </c>
      <c r="G5286" t="s">
        <v>10019</v>
      </c>
      <c r="O5286" t="s">
        <v>13058</v>
      </c>
      <c r="P5286">
        <f t="shared" si="82"/>
        <v>0</v>
      </c>
    </row>
    <row r="5287" spans="1:16" hidden="1" x14ac:dyDescent="0.25">
      <c r="A5287" t="str">
        <f>"CPARA03"</f>
        <v>CPARA03</v>
      </c>
      <c r="B5287" t="s">
        <v>1628</v>
      </c>
      <c r="C5287">
        <v>0</v>
      </c>
      <c r="D5287" t="s">
        <v>1367</v>
      </c>
      <c r="E5287">
        <v>0</v>
      </c>
      <c r="F5287" t="s">
        <v>1369</v>
      </c>
      <c r="O5287" t="s">
        <v>13059</v>
      </c>
      <c r="P5287">
        <f t="shared" si="82"/>
        <v>0</v>
      </c>
    </row>
    <row r="5288" spans="1:16" hidden="1" x14ac:dyDescent="0.25">
      <c r="A5288" t="str">
        <f>"APARA01"</f>
        <v>APARA01</v>
      </c>
      <c r="B5288" t="s">
        <v>1628</v>
      </c>
      <c r="C5288">
        <v>0</v>
      </c>
      <c r="D5288" t="s">
        <v>1367</v>
      </c>
      <c r="E5288">
        <v>0</v>
      </c>
      <c r="F5288" t="s">
        <v>1369</v>
      </c>
      <c r="G5288" t="s">
        <v>10019</v>
      </c>
      <c r="O5288" t="s">
        <v>13060</v>
      </c>
      <c r="P5288">
        <f t="shared" si="82"/>
        <v>0</v>
      </c>
    </row>
    <row r="5289" spans="1:16" x14ac:dyDescent="0.25">
      <c r="A5289" t="str">
        <f>"QPARA09"</f>
        <v>QPARA09</v>
      </c>
      <c r="B5289" t="s">
        <v>7124</v>
      </c>
      <c r="C5289">
        <v>0</v>
      </c>
      <c r="D5289" t="s">
        <v>379</v>
      </c>
      <c r="E5289">
        <v>0</v>
      </c>
      <c r="F5289" t="s">
        <v>1369</v>
      </c>
      <c r="G5289" t="s">
        <v>10013</v>
      </c>
      <c r="O5289" t="s">
        <v>8639</v>
      </c>
      <c r="P5289">
        <f t="shared" si="82"/>
        <v>10</v>
      </c>
    </row>
    <row r="5290" spans="1:16" hidden="1" x14ac:dyDescent="0.25">
      <c r="A5290" t="str">
        <f>"CPARA02"</f>
        <v>CPARA02</v>
      </c>
      <c r="B5290" t="s">
        <v>1626</v>
      </c>
      <c r="C5290">
        <v>0</v>
      </c>
      <c r="D5290" t="s">
        <v>379</v>
      </c>
      <c r="E5290">
        <v>0</v>
      </c>
      <c r="F5290" t="s">
        <v>1369</v>
      </c>
      <c r="O5290" t="s">
        <v>13061</v>
      </c>
      <c r="P5290">
        <f t="shared" si="82"/>
        <v>0</v>
      </c>
    </row>
    <row r="5291" spans="1:16" x14ac:dyDescent="0.25">
      <c r="A5291" t="str">
        <f>"QPARA08"</f>
        <v>QPARA08</v>
      </c>
      <c r="B5291" t="s">
        <v>1626</v>
      </c>
      <c r="C5291">
        <v>0</v>
      </c>
      <c r="D5291" t="s">
        <v>379</v>
      </c>
      <c r="E5291">
        <v>0</v>
      </c>
      <c r="F5291" t="s">
        <v>1369</v>
      </c>
      <c r="G5291" t="s">
        <v>10013</v>
      </c>
      <c r="O5291" t="s">
        <v>1229</v>
      </c>
      <c r="P5291">
        <f t="shared" si="82"/>
        <v>1</v>
      </c>
    </row>
    <row r="5292" spans="1:16" hidden="1" x14ac:dyDescent="0.25">
      <c r="A5292" t="str">
        <f>"ZZPARC06"</f>
        <v>ZZPARC06</v>
      </c>
      <c r="B5292" t="s">
        <v>12207</v>
      </c>
      <c r="C5292">
        <v>0</v>
      </c>
      <c r="D5292" t="s">
        <v>28</v>
      </c>
      <c r="E5292">
        <v>0</v>
      </c>
      <c r="G5292" t="s">
        <v>253</v>
      </c>
      <c r="O5292" t="s">
        <v>13062</v>
      </c>
      <c r="P5292">
        <f t="shared" si="82"/>
        <v>0</v>
      </c>
    </row>
    <row r="5293" spans="1:16" hidden="1" x14ac:dyDescent="0.25">
      <c r="A5293" t="str">
        <f>"ZZPARC01"</f>
        <v>ZZPARC01</v>
      </c>
      <c r="B5293" t="s">
        <v>9670</v>
      </c>
      <c r="C5293">
        <v>0</v>
      </c>
      <c r="D5293" t="s">
        <v>28</v>
      </c>
      <c r="E5293">
        <v>0</v>
      </c>
      <c r="F5293" t="s">
        <v>879</v>
      </c>
      <c r="G5293" t="s">
        <v>253</v>
      </c>
      <c r="O5293" t="s">
        <v>8641</v>
      </c>
      <c r="P5293">
        <f t="shared" si="82"/>
        <v>0</v>
      </c>
    </row>
    <row r="5294" spans="1:16" hidden="1" x14ac:dyDescent="0.25">
      <c r="A5294" t="str">
        <f>"ZZPARC02"</f>
        <v>ZZPARC02</v>
      </c>
      <c r="B5294" t="s">
        <v>9672</v>
      </c>
      <c r="C5294">
        <v>0</v>
      </c>
      <c r="D5294" t="s">
        <v>28</v>
      </c>
      <c r="E5294">
        <v>0</v>
      </c>
      <c r="F5294" t="s">
        <v>879</v>
      </c>
      <c r="G5294" t="s">
        <v>253</v>
      </c>
      <c r="O5294" t="s">
        <v>13063</v>
      </c>
      <c r="P5294">
        <f t="shared" si="82"/>
        <v>0</v>
      </c>
    </row>
    <row r="5295" spans="1:16" hidden="1" x14ac:dyDescent="0.25">
      <c r="A5295" t="str">
        <f>"ZZPARC03"</f>
        <v>ZZPARC03</v>
      </c>
      <c r="B5295" t="s">
        <v>9674</v>
      </c>
      <c r="C5295">
        <v>0</v>
      </c>
      <c r="D5295" t="s">
        <v>28</v>
      </c>
      <c r="E5295">
        <v>0</v>
      </c>
      <c r="F5295" t="s">
        <v>879</v>
      </c>
      <c r="G5295" t="s">
        <v>253</v>
      </c>
      <c r="O5295" t="s">
        <v>13065</v>
      </c>
      <c r="P5295">
        <f t="shared" si="82"/>
        <v>0</v>
      </c>
    </row>
    <row r="5296" spans="1:16" hidden="1" x14ac:dyDescent="0.25">
      <c r="A5296" t="str">
        <f>"ZZPARC04"</f>
        <v>ZZPARC04</v>
      </c>
      <c r="B5296" t="s">
        <v>9676</v>
      </c>
      <c r="C5296">
        <v>0</v>
      </c>
      <c r="D5296" t="s">
        <v>28</v>
      </c>
      <c r="E5296">
        <v>0</v>
      </c>
      <c r="F5296" t="s">
        <v>879</v>
      </c>
      <c r="G5296" t="s">
        <v>253</v>
      </c>
      <c r="O5296" t="s">
        <v>13066</v>
      </c>
      <c r="P5296">
        <f t="shared" si="82"/>
        <v>0</v>
      </c>
    </row>
    <row r="5297" spans="1:16" hidden="1" x14ac:dyDescent="0.25">
      <c r="A5297" t="str">
        <f>"ZZPARC05"</f>
        <v>ZZPARC05</v>
      </c>
      <c r="B5297" t="s">
        <v>9678</v>
      </c>
      <c r="C5297">
        <v>0</v>
      </c>
      <c r="D5297" t="s">
        <v>28</v>
      </c>
      <c r="E5297">
        <v>0</v>
      </c>
      <c r="F5297" t="s">
        <v>879</v>
      </c>
      <c r="G5297" t="s">
        <v>253</v>
      </c>
      <c r="O5297" t="s">
        <v>13067</v>
      </c>
      <c r="P5297">
        <f t="shared" si="82"/>
        <v>0</v>
      </c>
    </row>
    <row r="5298" spans="1:16" hidden="1" x14ac:dyDescent="0.25">
      <c r="A5298" t="str">
        <f>"ZZPARC08"</f>
        <v>ZZPARC08</v>
      </c>
      <c r="B5298" t="s">
        <v>9682</v>
      </c>
      <c r="C5298">
        <v>0</v>
      </c>
      <c r="D5298" t="s">
        <v>28</v>
      </c>
      <c r="E5298">
        <v>0</v>
      </c>
      <c r="O5298" t="s">
        <v>13068</v>
      </c>
      <c r="P5298">
        <f t="shared" si="82"/>
        <v>0</v>
      </c>
    </row>
    <row r="5299" spans="1:16" hidden="1" x14ac:dyDescent="0.25">
      <c r="A5299" t="str">
        <f>"ZZPARC07"</f>
        <v>ZZPARC07</v>
      </c>
      <c r="B5299" t="s">
        <v>9680</v>
      </c>
      <c r="C5299">
        <v>0</v>
      </c>
      <c r="D5299" t="s">
        <v>28</v>
      </c>
      <c r="E5299">
        <v>0</v>
      </c>
      <c r="G5299" t="s">
        <v>253</v>
      </c>
      <c r="O5299" t="s">
        <v>13069</v>
      </c>
      <c r="P5299">
        <f t="shared" si="82"/>
        <v>0</v>
      </c>
    </row>
    <row r="5300" spans="1:16" hidden="1" x14ac:dyDescent="0.25">
      <c r="A5300" t="str">
        <f>"QPARE05"</f>
        <v>QPARE05</v>
      </c>
      <c r="B5300" t="s">
        <v>12208</v>
      </c>
      <c r="C5300">
        <v>0</v>
      </c>
      <c r="D5300" t="s">
        <v>41</v>
      </c>
      <c r="E5300">
        <v>0</v>
      </c>
      <c r="F5300" t="s">
        <v>1393</v>
      </c>
      <c r="G5300" t="s">
        <v>10344</v>
      </c>
      <c r="O5300" t="s">
        <v>13070</v>
      </c>
      <c r="P5300">
        <f t="shared" si="82"/>
        <v>0</v>
      </c>
    </row>
    <row r="5301" spans="1:16" hidden="1" x14ac:dyDescent="0.25">
      <c r="A5301" t="str">
        <f>"APARE03"</f>
        <v>APARE03</v>
      </c>
      <c r="B5301" t="s">
        <v>12209</v>
      </c>
      <c r="C5301">
        <v>0</v>
      </c>
      <c r="D5301" t="s">
        <v>41</v>
      </c>
      <c r="E5301">
        <v>0</v>
      </c>
      <c r="F5301" t="s">
        <v>560</v>
      </c>
      <c r="G5301" t="s">
        <v>10344</v>
      </c>
      <c r="O5301" t="s">
        <v>13071</v>
      </c>
      <c r="P5301">
        <f t="shared" si="82"/>
        <v>0</v>
      </c>
    </row>
    <row r="5302" spans="1:16" hidden="1" x14ac:dyDescent="0.25">
      <c r="A5302" t="str">
        <f>"QPARE04"</f>
        <v>QPARE04</v>
      </c>
      <c r="B5302" t="s">
        <v>12209</v>
      </c>
      <c r="C5302">
        <v>0</v>
      </c>
      <c r="D5302" t="s">
        <v>41</v>
      </c>
      <c r="E5302">
        <v>0</v>
      </c>
      <c r="F5302" t="s">
        <v>560</v>
      </c>
      <c r="G5302" t="s">
        <v>10344</v>
      </c>
      <c r="O5302" t="s">
        <v>13072</v>
      </c>
      <c r="P5302">
        <f t="shared" si="82"/>
        <v>0</v>
      </c>
    </row>
    <row r="5303" spans="1:16" hidden="1" x14ac:dyDescent="0.25">
      <c r="A5303" t="str">
        <f>"QPARE08"</f>
        <v>QPARE08</v>
      </c>
      <c r="B5303" t="s">
        <v>12210</v>
      </c>
      <c r="C5303">
        <v>0</v>
      </c>
      <c r="D5303" t="s">
        <v>41</v>
      </c>
      <c r="E5303">
        <v>0</v>
      </c>
      <c r="F5303" t="s">
        <v>1393</v>
      </c>
      <c r="G5303" t="s">
        <v>10344</v>
      </c>
      <c r="O5303" t="s">
        <v>13074</v>
      </c>
      <c r="P5303">
        <f t="shared" si="82"/>
        <v>0</v>
      </c>
    </row>
    <row r="5304" spans="1:16" x14ac:dyDescent="0.25">
      <c r="A5304" t="str">
        <f>"QPARE03"</f>
        <v>QPARE03</v>
      </c>
      <c r="B5304" t="s">
        <v>12211</v>
      </c>
      <c r="C5304">
        <v>0</v>
      </c>
      <c r="D5304" t="s">
        <v>41</v>
      </c>
      <c r="E5304">
        <v>0</v>
      </c>
      <c r="F5304" t="s">
        <v>560</v>
      </c>
      <c r="O5304" t="s">
        <v>8655</v>
      </c>
      <c r="P5304">
        <f t="shared" si="82"/>
        <v>10</v>
      </c>
    </row>
    <row r="5305" spans="1:16" hidden="1" x14ac:dyDescent="0.25">
      <c r="A5305" t="str">
        <f>"CPARE03"</f>
        <v>CPARE03</v>
      </c>
      <c r="B5305" t="s">
        <v>1637</v>
      </c>
      <c r="C5305">
        <v>0</v>
      </c>
      <c r="D5305" t="s">
        <v>41</v>
      </c>
      <c r="E5305">
        <v>0</v>
      </c>
      <c r="F5305" t="s">
        <v>1393</v>
      </c>
      <c r="O5305" t="s">
        <v>13075</v>
      </c>
      <c r="P5305">
        <f t="shared" si="82"/>
        <v>0</v>
      </c>
    </row>
    <row r="5306" spans="1:16" hidden="1" x14ac:dyDescent="0.25">
      <c r="A5306" t="str">
        <f>"CPARE02"</f>
        <v>CPARE02</v>
      </c>
      <c r="B5306" t="s">
        <v>1634</v>
      </c>
      <c r="C5306">
        <v>0</v>
      </c>
      <c r="D5306" t="s">
        <v>41</v>
      </c>
      <c r="E5306">
        <v>0</v>
      </c>
      <c r="F5306" t="s">
        <v>1393</v>
      </c>
      <c r="O5306" t="s">
        <v>13076</v>
      </c>
      <c r="P5306">
        <f t="shared" si="82"/>
        <v>0</v>
      </c>
    </row>
    <row r="5307" spans="1:16" x14ac:dyDescent="0.25">
      <c r="A5307" t="str">
        <f>"CPARE04"</f>
        <v>CPARE04</v>
      </c>
      <c r="B5307" t="s">
        <v>1639</v>
      </c>
      <c r="C5307">
        <v>0</v>
      </c>
      <c r="D5307" t="s">
        <v>41</v>
      </c>
      <c r="E5307">
        <v>0</v>
      </c>
      <c r="F5307" t="s">
        <v>1393</v>
      </c>
      <c r="O5307" t="s">
        <v>1743</v>
      </c>
      <c r="P5307">
        <f t="shared" si="82"/>
        <v>12040</v>
      </c>
    </row>
    <row r="5308" spans="1:16" hidden="1" x14ac:dyDescent="0.25">
      <c r="A5308" t="str">
        <f>"APARE01"</f>
        <v>APARE01</v>
      </c>
      <c r="B5308" t="s">
        <v>1639</v>
      </c>
      <c r="C5308">
        <v>0</v>
      </c>
      <c r="D5308" t="s">
        <v>41</v>
      </c>
      <c r="E5308">
        <v>0</v>
      </c>
      <c r="F5308" t="s">
        <v>1393</v>
      </c>
      <c r="G5308" t="s">
        <v>10344</v>
      </c>
      <c r="H5308" t="s">
        <v>9871</v>
      </c>
      <c r="O5308" t="s">
        <v>13077</v>
      </c>
      <c r="P5308">
        <f t="shared" si="82"/>
        <v>0</v>
      </c>
    </row>
    <row r="5309" spans="1:16" x14ac:dyDescent="0.25">
      <c r="A5309" t="str">
        <f>"APARE02"</f>
        <v>APARE02</v>
      </c>
      <c r="B5309" t="s">
        <v>17976</v>
      </c>
      <c r="C5309">
        <v>0</v>
      </c>
      <c r="D5309" t="s">
        <v>41</v>
      </c>
      <c r="E5309">
        <v>0</v>
      </c>
      <c r="F5309" t="s">
        <v>1393</v>
      </c>
      <c r="G5309" t="s">
        <v>10344</v>
      </c>
      <c r="H5309" t="s">
        <v>9871</v>
      </c>
      <c r="O5309" t="s">
        <v>8657</v>
      </c>
      <c r="P5309">
        <f t="shared" si="82"/>
        <v>10</v>
      </c>
    </row>
    <row r="5310" spans="1:16" hidden="1" x14ac:dyDescent="0.25">
      <c r="A5310" t="str">
        <f>"CPARE01"</f>
        <v>CPARE01</v>
      </c>
      <c r="B5310" t="s">
        <v>1630</v>
      </c>
      <c r="C5310">
        <v>0</v>
      </c>
      <c r="D5310" t="s">
        <v>41</v>
      </c>
      <c r="E5310">
        <v>0</v>
      </c>
      <c r="F5310" t="s">
        <v>1393</v>
      </c>
      <c r="O5310" t="s">
        <v>13079</v>
      </c>
      <c r="P5310">
        <f t="shared" si="82"/>
        <v>0</v>
      </c>
    </row>
    <row r="5311" spans="1:16" x14ac:dyDescent="0.25">
      <c r="A5311" t="str">
        <f>"QPARE01"</f>
        <v>QPARE01</v>
      </c>
      <c r="B5311" t="s">
        <v>13983</v>
      </c>
      <c r="C5311">
        <v>3575</v>
      </c>
      <c r="D5311" t="s">
        <v>41</v>
      </c>
      <c r="E5311">
        <v>19</v>
      </c>
      <c r="F5311" t="s">
        <v>1393</v>
      </c>
      <c r="G5311" t="s">
        <v>10344</v>
      </c>
      <c r="H5311" t="s">
        <v>9871</v>
      </c>
      <c r="O5311" t="s">
        <v>1234</v>
      </c>
      <c r="P5311">
        <f t="shared" si="82"/>
        <v>1</v>
      </c>
    </row>
    <row r="5312" spans="1:16" x14ac:dyDescent="0.25">
      <c r="A5312" t="str">
        <f>"QPARE07"</f>
        <v>QPARE07</v>
      </c>
      <c r="B5312" t="s">
        <v>12212</v>
      </c>
      <c r="C5312">
        <v>0</v>
      </c>
      <c r="D5312" t="s">
        <v>41</v>
      </c>
      <c r="E5312">
        <v>0</v>
      </c>
      <c r="F5312" t="s">
        <v>560</v>
      </c>
      <c r="G5312" t="s">
        <v>10344</v>
      </c>
      <c r="O5312" t="s">
        <v>1232</v>
      </c>
      <c r="P5312">
        <f t="shared" si="82"/>
        <v>28</v>
      </c>
    </row>
    <row r="5313" spans="1:16" x14ac:dyDescent="0.25">
      <c r="A5313" t="str">
        <f>"QPARE02"</f>
        <v>QPARE02</v>
      </c>
      <c r="B5313" t="s">
        <v>12213</v>
      </c>
      <c r="C5313">
        <v>0</v>
      </c>
      <c r="D5313" t="s">
        <v>41</v>
      </c>
      <c r="E5313">
        <v>0</v>
      </c>
      <c r="F5313" t="s">
        <v>560</v>
      </c>
      <c r="G5313" t="s">
        <v>10344</v>
      </c>
      <c r="O5313" t="s">
        <v>1236</v>
      </c>
      <c r="P5313">
        <f t="shared" si="82"/>
        <v>9</v>
      </c>
    </row>
    <row r="5314" spans="1:16" hidden="1" x14ac:dyDescent="0.25">
      <c r="A5314" t="str">
        <f>"QPARE06"</f>
        <v>QPARE06</v>
      </c>
      <c r="B5314" t="s">
        <v>12214</v>
      </c>
      <c r="C5314">
        <v>0</v>
      </c>
      <c r="D5314" t="s">
        <v>41</v>
      </c>
      <c r="E5314">
        <v>0</v>
      </c>
      <c r="F5314" t="s">
        <v>560</v>
      </c>
      <c r="G5314" t="s">
        <v>10344</v>
      </c>
      <c r="O5314" t="s">
        <v>13080</v>
      </c>
      <c r="P5314">
        <f t="shared" si="82"/>
        <v>0</v>
      </c>
    </row>
    <row r="5315" spans="1:16" hidden="1" x14ac:dyDescent="0.25">
      <c r="A5315" t="str">
        <f>"QPASK03"</f>
        <v>QPASK03</v>
      </c>
      <c r="B5315" t="s">
        <v>17977</v>
      </c>
      <c r="C5315">
        <v>0</v>
      </c>
      <c r="D5315" t="s">
        <v>41</v>
      </c>
      <c r="E5315">
        <v>0</v>
      </c>
      <c r="F5315" t="s">
        <v>3355</v>
      </c>
      <c r="G5315" t="s">
        <v>10297</v>
      </c>
      <c r="H5315" t="s">
        <v>9871</v>
      </c>
      <c r="O5315" t="s">
        <v>13081</v>
      </c>
      <c r="P5315">
        <f t="shared" ref="P5315:P5378" si="83">SUMIFS($C$2:$C$7959,$B$2:$B$7959,O5315)</f>
        <v>0</v>
      </c>
    </row>
    <row r="5316" spans="1:16" hidden="1" x14ac:dyDescent="0.25">
      <c r="A5316" t="str">
        <f>"APASK02"</f>
        <v>APASK02</v>
      </c>
      <c r="B5316" t="s">
        <v>17977</v>
      </c>
      <c r="C5316">
        <v>0</v>
      </c>
      <c r="D5316" t="s">
        <v>41</v>
      </c>
      <c r="E5316">
        <v>0</v>
      </c>
      <c r="F5316" t="s">
        <v>304</v>
      </c>
      <c r="G5316" t="s">
        <v>10297</v>
      </c>
      <c r="H5316" t="s">
        <v>9871</v>
      </c>
      <c r="O5316" t="s">
        <v>13084</v>
      </c>
      <c r="P5316">
        <f t="shared" si="83"/>
        <v>0</v>
      </c>
    </row>
    <row r="5317" spans="1:16" hidden="1" x14ac:dyDescent="0.25">
      <c r="A5317" t="str">
        <f>"QPASK04"</f>
        <v>QPASK04</v>
      </c>
      <c r="B5317" t="s">
        <v>13986</v>
      </c>
      <c r="C5317">
        <v>0</v>
      </c>
      <c r="D5317" t="s">
        <v>41</v>
      </c>
      <c r="E5317">
        <v>0</v>
      </c>
      <c r="F5317" t="s">
        <v>2524</v>
      </c>
      <c r="G5317" t="s">
        <v>10297</v>
      </c>
      <c r="H5317" t="s">
        <v>9871</v>
      </c>
      <c r="O5317" t="s">
        <v>13085</v>
      </c>
      <c r="P5317">
        <f t="shared" si="83"/>
        <v>0</v>
      </c>
    </row>
    <row r="5318" spans="1:16" hidden="1" x14ac:dyDescent="0.25">
      <c r="A5318" t="str">
        <f>"APASK03"</f>
        <v>APASK03</v>
      </c>
      <c r="B5318" t="s">
        <v>13985</v>
      </c>
      <c r="C5318">
        <v>0</v>
      </c>
      <c r="D5318" t="s">
        <v>41</v>
      </c>
      <c r="E5318">
        <v>0</v>
      </c>
      <c r="F5318" t="s">
        <v>2524</v>
      </c>
      <c r="G5318" t="s">
        <v>10297</v>
      </c>
      <c r="H5318" t="s">
        <v>9871</v>
      </c>
      <c r="O5318" t="s">
        <v>13086</v>
      </c>
      <c r="P5318">
        <f t="shared" si="83"/>
        <v>0</v>
      </c>
    </row>
    <row r="5319" spans="1:16" hidden="1" x14ac:dyDescent="0.25">
      <c r="A5319" t="str">
        <f>"QPASK02"</f>
        <v>QPASK02</v>
      </c>
      <c r="B5319" t="s">
        <v>13985</v>
      </c>
      <c r="C5319">
        <v>0</v>
      </c>
      <c r="D5319" t="s">
        <v>41</v>
      </c>
      <c r="E5319">
        <v>0</v>
      </c>
      <c r="F5319" t="s">
        <v>2524</v>
      </c>
      <c r="G5319" t="s">
        <v>10297</v>
      </c>
      <c r="H5319" t="s">
        <v>9871</v>
      </c>
      <c r="O5319" t="s">
        <v>13087</v>
      </c>
      <c r="P5319">
        <f t="shared" si="83"/>
        <v>0</v>
      </c>
    </row>
    <row r="5320" spans="1:16" hidden="1" x14ac:dyDescent="0.25">
      <c r="A5320" t="str">
        <f>"APASK04"</f>
        <v>APASK04</v>
      </c>
      <c r="B5320" t="s">
        <v>7142</v>
      </c>
      <c r="C5320">
        <v>0</v>
      </c>
      <c r="D5320" t="s">
        <v>41</v>
      </c>
      <c r="E5320">
        <v>0</v>
      </c>
      <c r="O5320" t="s">
        <v>13088</v>
      </c>
      <c r="P5320">
        <f t="shared" si="83"/>
        <v>0</v>
      </c>
    </row>
    <row r="5321" spans="1:16" hidden="1" x14ac:dyDescent="0.25">
      <c r="A5321" t="str">
        <f>"QPASK05"</f>
        <v>QPASK05</v>
      </c>
      <c r="B5321" t="s">
        <v>7142</v>
      </c>
      <c r="C5321">
        <v>0</v>
      </c>
      <c r="D5321" t="s">
        <v>16</v>
      </c>
      <c r="E5321">
        <v>0</v>
      </c>
      <c r="F5321" t="s">
        <v>2524</v>
      </c>
      <c r="G5321" t="s">
        <v>10297</v>
      </c>
      <c r="H5321" t="s">
        <v>9871</v>
      </c>
      <c r="O5321" t="s">
        <v>18090</v>
      </c>
      <c r="P5321">
        <f t="shared" si="83"/>
        <v>0</v>
      </c>
    </row>
    <row r="5322" spans="1:16" hidden="1" x14ac:dyDescent="0.25">
      <c r="A5322" t="str">
        <f>"QPASK01"</f>
        <v>QPASK01</v>
      </c>
      <c r="B5322" t="s">
        <v>13984</v>
      </c>
      <c r="C5322">
        <v>0</v>
      </c>
      <c r="D5322" t="s">
        <v>41</v>
      </c>
      <c r="E5322">
        <v>0</v>
      </c>
      <c r="F5322" t="s">
        <v>2524</v>
      </c>
      <c r="G5322" t="s">
        <v>10297</v>
      </c>
      <c r="H5322" t="s">
        <v>9871</v>
      </c>
      <c r="O5322" t="s">
        <v>18091</v>
      </c>
      <c r="P5322">
        <f t="shared" si="83"/>
        <v>0</v>
      </c>
    </row>
    <row r="5323" spans="1:16" x14ac:dyDescent="0.25">
      <c r="A5323" t="str">
        <f>"APASK01"</f>
        <v>APASK01</v>
      </c>
      <c r="B5323" t="s">
        <v>13984</v>
      </c>
      <c r="C5323">
        <v>0</v>
      </c>
      <c r="D5323" t="s">
        <v>41</v>
      </c>
      <c r="E5323">
        <v>0</v>
      </c>
      <c r="F5323" t="s">
        <v>304</v>
      </c>
      <c r="G5323" t="s">
        <v>10297</v>
      </c>
      <c r="H5323" t="s">
        <v>9871</v>
      </c>
      <c r="O5323" t="s">
        <v>14107</v>
      </c>
      <c r="P5323">
        <f t="shared" si="83"/>
        <v>28</v>
      </c>
    </row>
    <row r="5324" spans="1:16" x14ac:dyDescent="0.25">
      <c r="A5324" t="str">
        <f>"APASS01"</f>
        <v>APASS01</v>
      </c>
      <c r="B5324" t="s">
        <v>12215</v>
      </c>
      <c r="C5324">
        <v>0</v>
      </c>
      <c r="D5324" t="s">
        <v>16</v>
      </c>
      <c r="E5324">
        <v>0</v>
      </c>
      <c r="G5324" t="s">
        <v>10019</v>
      </c>
      <c r="O5324" t="s">
        <v>14108</v>
      </c>
      <c r="P5324">
        <f t="shared" si="83"/>
        <v>38</v>
      </c>
    </row>
    <row r="5325" spans="1:16" hidden="1" x14ac:dyDescent="0.25">
      <c r="A5325" t="str">
        <f>"QPASS01"</f>
        <v>QPASS01</v>
      </c>
      <c r="B5325" t="s">
        <v>12215</v>
      </c>
      <c r="C5325">
        <v>5280</v>
      </c>
      <c r="D5325" t="s">
        <v>16</v>
      </c>
      <c r="E5325">
        <v>264</v>
      </c>
      <c r="F5325" t="s">
        <v>476</v>
      </c>
      <c r="G5325" t="s">
        <v>10019</v>
      </c>
      <c r="H5325" t="s">
        <v>9871</v>
      </c>
      <c r="O5325" t="s">
        <v>18092</v>
      </c>
      <c r="P5325">
        <f t="shared" si="83"/>
        <v>0</v>
      </c>
    </row>
    <row r="5326" spans="1:16" hidden="1" x14ac:dyDescent="0.25">
      <c r="A5326" t="str">
        <f>"APASS03"</f>
        <v>APASS03</v>
      </c>
      <c r="B5326" t="s">
        <v>13988</v>
      </c>
      <c r="C5326">
        <v>0</v>
      </c>
      <c r="D5326" t="s">
        <v>1367</v>
      </c>
      <c r="E5326">
        <v>0</v>
      </c>
      <c r="G5326" t="s">
        <v>10019</v>
      </c>
      <c r="O5326" t="s">
        <v>18093</v>
      </c>
      <c r="P5326">
        <f t="shared" si="83"/>
        <v>0</v>
      </c>
    </row>
    <row r="5327" spans="1:16" hidden="1" x14ac:dyDescent="0.25">
      <c r="A5327" t="str">
        <f>"QPASS03"</f>
        <v>QPASS03</v>
      </c>
      <c r="B5327" t="s">
        <v>13988</v>
      </c>
      <c r="C5327">
        <v>5</v>
      </c>
      <c r="D5327" t="s">
        <v>1367</v>
      </c>
      <c r="E5327">
        <v>5</v>
      </c>
      <c r="F5327" t="s">
        <v>476</v>
      </c>
      <c r="G5327" t="s">
        <v>10019</v>
      </c>
      <c r="H5327" t="s">
        <v>9871</v>
      </c>
      <c r="O5327" t="s">
        <v>18094</v>
      </c>
      <c r="P5327">
        <f t="shared" si="83"/>
        <v>0</v>
      </c>
    </row>
    <row r="5328" spans="1:16" x14ac:dyDescent="0.25">
      <c r="A5328" t="str">
        <f>"QPASS02"</f>
        <v>QPASS02</v>
      </c>
      <c r="B5328" t="s">
        <v>13987</v>
      </c>
      <c r="C5328">
        <v>400</v>
      </c>
      <c r="D5328" t="s">
        <v>379</v>
      </c>
      <c r="E5328">
        <v>100</v>
      </c>
      <c r="F5328" t="s">
        <v>476</v>
      </c>
      <c r="G5328" t="s">
        <v>10019</v>
      </c>
      <c r="H5328" t="s">
        <v>9871</v>
      </c>
      <c r="O5328" t="s">
        <v>8648</v>
      </c>
      <c r="P5328">
        <f t="shared" si="83"/>
        <v>1.0000000002036999E-3</v>
      </c>
    </row>
    <row r="5329" spans="1:16" hidden="1" x14ac:dyDescent="0.25">
      <c r="A5329" t="str">
        <f>"ZZPAYU03"</f>
        <v>ZZPAYU03</v>
      </c>
      <c r="B5329" t="s">
        <v>12216</v>
      </c>
      <c r="C5329">
        <v>0</v>
      </c>
      <c r="D5329" t="s">
        <v>28</v>
      </c>
      <c r="E5329">
        <v>0</v>
      </c>
      <c r="G5329" t="s">
        <v>253</v>
      </c>
      <c r="O5329" t="s">
        <v>1239</v>
      </c>
      <c r="P5329">
        <f t="shared" si="83"/>
        <v>0</v>
      </c>
    </row>
    <row r="5330" spans="1:16" hidden="1" x14ac:dyDescent="0.25">
      <c r="A5330" t="str">
        <f>"ZZPAYU04"</f>
        <v>ZZPAYU04</v>
      </c>
      <c r="B5330" t="s">
        <v>12217</v>
      </c>
      <c r="C5330">
        <v>0</v>
      </c>
      <c r="D5330" t="s">
        <v>28</v>
      </c>
      <c r="E5330">
        <v>0</v>
      </c>
      <c r="G5330" t="s">
        <v>253</v>
      </c>
      <c r="O5330" t="s">
        <v>13089</v>
      </c>
      <c r="P5330">
        <f t="shared" si="83"/>
        <v>0</v>
      </c>
    </row>
    <row r="5331" spans="1:16" hidden="1" x14ac:dyDescent="0.25">
      <c r="A5331" t="str">
        <f>"QPAYU01"</f>
        <v>QPAYU01</v>
      </c>
      <c r="B5331" t="s">
        <v>7177</v>
      </c>
      <c r="C5331">
        <v>16</v>
      </c>
      <c r="D5331" t="s">
        <v>28</v>
      </c>
      <c r="E5331">
        <v>16</v>
      </c>
      <c r="F5331" t="s">
        <v>749</v>
      </c>
      <c r="O5331" t="s">
        <v>13090</v>
      </c>
      <c r="P5331">
        <f t="shared" si="83"/>
        <v>0</v>
      </c>
    </row>
    <row r="5332" spans="1:16" hidden="1" x14ac:dyDescent="0.25">
      <c r="A5332" t="str">
        <f>"ZZPAYU01"</f>
        <v>ZZPAYU01</v>
      </c>
      <c r="B5332" t="s">
        <v>12218</v>
      </c>
      <c r="C5332">
        <v>0</v>
      </c>
      <c r="D5332" t="s">
        <v>28</v>
      </c>
      <c r="E5332">
        <v>0</v>
      </c>
      <c r="F5332" t="s">
        <v>879</v>
      </c>
      <c r="G5332" t="s">
        <v>253</v>
      </c>
      <c r="O5332" t="s">
        <v>13091</v>
      </c>
      <c r="P5332">
        <f t="shared" si="83"/>
        <v>0</v>
      </c>
    </row>
    <row r="5333" spans="1:16" hidden="1" x14ac:dyDescent="0.25">
      <c r="A5333" t="str">
        <f>"ZZPAYU02"</f>
        <v>ZZPAYU02</v>
      </c>
      <c r="B5333" t="s">
        <v>12219</v>
      </c>
      <c r="C5333">
        <v>0</v>
      </c>
      <c r="D5333" t="s">
        <v>28</v>
      </c>
      <c r="E5333">
        <v>0</v>
      </c>
      <c r="F5333" t="s">
        <v>879</v>
      </c>
      <c r="G5333" t="s">
        <v>253</v>
      </c>
      <c r="O5333" t="s">
        <v>13092</v>
      </c>
      <c r="P5333">
        <f t="shared" si="83"/>
        <v>0</v>
      </c>
    </row>
    <row r="5334" spans="1:16" hidden="1" x14ac:dyDescent="0.25">
      <c r="A5334" t="str">
        <f>"APEAN01"</f>
        <v>APEAN01</v>
      </c>
      <c r="B5334" t="s">
        <v>12220</v>
      </c>
      <c r="C5334">
        <v>0</v>
      </c>
      <c r="D5334" t="s">
        <v>41</v>
      </c>
      <c r="E5334">
        <v>0</v>
      </c>
      <c r="F5334" t="s">
        <v>87</v>
      </c>
      <c r="O5334" t="s">
        <v>13094</v>
      </c>
      <c r="P5334">
        <f t="shared" si="83"/>
        <v>0</v>
      </c>
    </row>
    <row r="5335" spans="1:16" hidden="1" x14ac:dyDescent="0.25">
      <c r="A5335" t="str">
        <f>"QPEGA01"</f>
        <v>QPEGA01</v>
      </c>
      <c r="B5335" t="s">
        <v>7179</v>
      </c>
      <c r="C5335">
        <v>0</v>
      </c>
      <c r="D5335" t="s">
        <v>16</v>
      </c>
      <c r="E5335">
        <v>0</v>
      </c>
      <c r="F5335" t="s">
        <v>92</v>
      </c>
      <c r="G5335" t="s">
        <v>9958</v>
      </c>
      <c r="O5335" t="s">
        <v>14109</v>
      </c>
      <c r="P5335">
        <f t="shared" si="83"/>
        <v>0</v>
      </c>
    </row>
    <row r="5336" spans="1:16" hidden="1" x14ac:dyDescent="0.25">
      <c r="A5336" t="str">
        <f>"APEGA01"</f>
        <v>APEGA01</v>
      </c>
      <c r="B5336" t="s">
        <v>7179</v>
      </c>
      <c r="C5336">
        <v>0</v>
      </c>
      <c r="D5336" t="s">
        <v>16</v>
      </c>
      <c r="E5336">
        <v>0</v>
      </c>
      <c r="F5336" t="s">
        <v>92</v>
      </c>
      <c r="G5336" t="s">
        <v>9958</v>
      </c>
      <c r="O5336" t="s">
        <v>18095</v>
      </c>
      <c r="P5336">
        <f t="shared" si="83"/>
        <v>0</v>
      </c>
    </row>
    <row r="5337" spans="1:16" hidden="1" x14ac:dyDescent="0.25">
      <c r="A5337" t="str">
        <f>"QPELA01"</f>
        <v>QPELA01</v>
      </c>
      <c r="B5337" t="s">
        <v>7191</v>
      </c>
      <c r="C5337">
        <v>9</v>
      </c>
      <c r="D5337" t="s">
        <v>28</v>
      </c>
      <c r="E5337">
        <v>9</v>
      </c>
      <c r="F5337" t="s">
        <v>659</v>
      </c>
      <c r="O5337" t="s">
        <v>14110</v>
      </c>
      <c r="P5337">
        <f t="shared" si="83"/>
        <v>0</v>
      </c>
    </row>
    <row r="5338" spans="1:16" hidden="1" x14ac:dyDescent="0.25">
      <c r="A5338" t="str">
        <f>"APELA01"</f>
        <v>APELA01</v>
      </c>
      <c r="B5338" t="s">
        <v>875</v>
      </c>
      <c r="C5338">
        <v>8</v>
      </c>
      <c r="D5338" t="s">
        <v>28</v>
      </c>
      <c r="E5338">
        <v>8</v>
      </c>
      <c r="F5338" t="s">
        <v>61</v>
      </c>
      <c r="O5338" t="s">
        <v>14112</v>
      </c>
      <c r="P5338">
        <f t="shared" si="83"/>
        <v>0</v>
      </c>
    </row>
    <row r="5339" spans="1:16" hidden="1" x14ac:dyDescent="0.25">
      <c r="A5339" t="str">
        <f>"QPELA02"</f>
        <v>QPELA02</v>
      </c>
      <c r="B5339" t="s">
        <v>7193</v>
      </c>
      <c r="C5339">
        <v>15</v>
      </c>
      <c r="D5339" t="s">
        <v>28</v>
      </c>
      <c r="E5339">
        <v>15</v>
      </c>
      <c r="F5339" t="s">
        <v>61</v>
      </c>
      <c r="G5339" t="s">
        <v>29</v>
      </c>
      <c r="O5339" t="s">
        <v>14111</v>
      </c>
      <c r="P5339">
        <f t="shared" si="83"/>
        <v>0</v>
      </c>
    </row>
    <row r="5340" spans="1:16" hidden="1" x14ac:dyDescent="0.25">
      <c r="A5340" t="str">
        <f>"QPELL02"</f>
        <v>QPELL02</v>
      </c>
      <c r="B5340" t="s">
        <v>17978</v>
      </c>
      <c r="C5340">
        <v>0</v>
      </c>
      <c r="D5340" t="s">
        <v>16</v>
      </c>
      <c r="E5340">
        <v>0</v>
      </c>
      <c r="F5340" t="s">
        <v>2524</v>
      </c>
      <c r="G5340" t="s">
        <v>9899</v>
      </c>
      <c r="H5340" t="s">
        <v>9871</v>
      </c>
      <c r="O5340" t="s">
        <v>18096</v>
      </c>
      <c r="P5340">
        <f t="shared" si="83"/>
        <v>0</v>
      </c>
    </row>
    <row r="5341" spans="1:16" hidden="1" x14ac:dyDescent="0.25">
      <c r="A5341" t="str">
        <f>"QPELL01"</f>
        <v>QPELL01</v>
      </c>
      <c r="B5341" t="s">
        <v>17979</v>
      </c>
      <c r="C5341">
        <v>0</v>
      </c>
      <c r="D5341" t="s">
        <v>16</v>
      </c>
      <c r="E5341">
        <v>0</v>
      </c>
      <c r="F5341" t="s">
        <v>2524</v>
      </c>
      <c r="G5341" t="s">
        <v>9899</v>
      </c>
      <c r="H5341" t="s">
        <v>9871</v>
      </c>
      <c r="O5341" t="s">
        <v>18097</v>
      </c>
      <c r="P5341">
        <f t="shared" si="83"/>
        <v>0</v>
      </c>
    </row>
    <row r="5342" spans="1:16" hidden="1" x14ac:dyDescent="0.25">
      <c r="A5342" t="str">
        <f>"QPEMB02"</f>
        <v>QPEMB02</v>
      </c>
      <c r="B5342" t="s">
        <v>13990</v>
      </c>
      <c r="C5342">
        <v>672</v>
      </c>
      <c r="D5342" t="s">
        <v>16</v>
      </c>
      <c r="E5342">
        <v>56</v>
      </c>
      <c r="F5342" t="s">
        <v>2463</v>
      </c>
      <c r="H5342" t="s">
        <v>9876</v>
      </c>
      <c r="O5342" t="s">
        <v>9817</v>
      </c>
      <c r="P5342">
        <f t="shared" si="83"/>
        <v>0</v>
      </c>
    </row>
    <row r="5343" spans="1:16" hidden="1" x14ac:dyDescent="0.25">
      <c r="A5343" t="str">
        <f>"QPEMB01"</f>
        <v>QPEMB01</v>
      </c>
      <c r="B5343" t="s">
        <v>13989</v>
      </c>
      <c r="C5343">
        <v>732</v>
      </c>
      <c r="D5343" t="s">
        <v>16</v>
      </c>
      <c r="E5343">
        <v>36</v>
      </c>
      <c r="F5343" t="s">
        <v>2463</v>
      </c>
      <c r="H5343" t="s">
        <v>9876</v>
      </c>
      <c r="O5343" t="s">
        <v>8697</v>
      </c>
      <c r="P5343">
        <f t="shared" si="83"/>
        <v>0</v>
      </c>
    </row>
    <row r="5344" spans="1:16" hidden="1" x14ac:dyDescent="0.25">
      <c r="A5344" t="str">
        <f>"APEMU01"</f>
        <v>APEMU01</v>
      </c>
      <c r="B5344" t="s">
        <v>12221</v>
      </c>
      <c r="C5344">
        <v>0</v>
      </c>
      <c r="D5344" t="s">
        <v>41</v>
      </c>
      <c r="E5344">
        <v>0</v>
      </c>
      <c r="F5344" t="s">
        <v>1917</v>
      </c>
      <c r="O5344" t="s">
        <v>13096</v>
      </c>
      <c r="P5344">
        <f t="shared" si="83"/>
        <v>0</v>
      </c>
    </row>
    <row r="5345" spans="1:16" hidden="1" x14ac:dyDescent="0.25">
      <c r="A5345" t="str">
        <f>"QPENE01"</f>
        <v>QPENE01</v>
      </c>
      <c r="B5345" t="s">
        <v>12222</v>
      </c>
      <c r="C5345">
        <v>0</v>
      </c>
      <c r="D5345" t="s">
        <v>16</v>
      </c>
      <c r="E5345">
        <v>0</v>
      </c>
      <c r="F5345" t="s">
        <v>1088</v>
      </c>
      <c r="O5345" t="s">
        <v>13097</v>
      </c>
      <c r="P5345">
        <f t="shared" si="83"/>
        <v>0</v>
      </c>
    </row>
    <row r="5346" spans="1:16" hidden="1" x14ac:dyDescent="0.25">
      <c r="A5346" t="str">
        <f>"APENE01"</f>
        <v>APENE01</v>
      </c>
      <c r="B5346" t="s">
        <v>12222</v>
      </c>
      <c r="C5346">
        <v>0</v>
      </c>
      <c r="D5346" t="s">
        <v>16</v>
      </c>
      <c r="E5346">
        <v>0</v>
      </c>
      <c r="F5346" t="s">
        <v>1088</v>
      </c>
      <c r="O5346" t="s">
        <v>13098</v>
      </c>
      <c r="P5346">
        <f t="shared" si="83"/>
        <v>0</v>
      </c>
    </row>
    <row r="5347" spans="1:16" hidden="1" x14ac:dyDescent="0.25">
      <c r="A5347" t="str">
        <f>"QPENE02"</f>
        <v>QPENE02</v>
      </c>
      <c r="B5347" t="s">
        <v>12223</v>
      </c>
      <c r="C5347">
        <v>0</v>
      </c>
      <c r="D5347" t="s">
        <v>16</v>
      </c>
      <c r="E5347">
        <v>0</v>
      </c>
      <c r="F5347" t="s">
        <v>1088</v>
      </c>
      <c r="O5347" t="s">
        <v>13099</v>
      </c>
      <c r="P5347">
        <f t="shared" si="83"/>
        <v>0</v>
      </c>
    </row>
    <row r="5348" spans="1:16" x14ac:dyDescent="0.25">
      <c r="A5348" t="str">
        <f>"APENE02"</f>
        <v>APENE02</v>
      </c>
      <c r="B5348" t="s">
        <v>12223</v>
      </c>
      <c r="C5348">
        <v>0</v>
      </c>
      <c r="D5348" t="s">
        <v>16</v>
      </c>
      <c r="E5348">
        <v>0</v>
      </c>
      <c r="F5348" t="s">
        <v>1088</v>
      </c>
      <c r="O5348" t="s">
        <v>8708</v>
      </c>
      <c r="P5348">
        <f t="shared" si="83"/>
        <v>15</v>
      </c>
    </row>
    <row r="5349" spans="1:16" x14ac:dyDescent="0.25">
      <c r="A5349" t="str">
        <f>"QPENG03"</f>
        <v>QPENG03</v>
      </c>
      <c r="B5349" t="s">
        <v>12224</v>
      </c>
      <c r="C5349">
        <v>0</v>
      </c>
      <c r="D5349" t="s">
        <v>1367</v>
      </c>
      <c r="E5349">
        <v>0</v>
      </c>
      <c r="F5349" t="s">
        <v>1741</v>
      </c>
      <c r="G5349" t="s">
        <v>9920</v>
      </c>
      <c r="O5349" t="s">
        <v>8682</v>
      </c>
      <c r="P5349">
        <f t="shared" si="83"/>
        <v>7</v>
      </c>
    </row>
    <row r="5350" spans="1:16" hidden="1" x14ac:dyDescent="0.25">
      <c r="A5350" t="str">
        <f>"QPENG01"</f>
        <v>QPENG01</v>
      </c>
      <c r="B5350" t="s">
        <v>12225</v>
      </c>
      <c r="C5350">
        <v>0</v>
      </c>
      <c r="D5350" t="s">
        <v>16</v>
      </c>
      <c r="E5350">
        <v>0</v>
      </c>
      <c r="F5350" t="s">
        <v>1741</v>
      </c>
      <c r="G5350" t="s">
        <v>9920</v>
      </c>
      <c r="O5350" t="s">
        <v>13100</v>
      </c>
      <c r="P5350">
        <f t="shared" si="83"/>
        <v>0</v>
      </c>
    </row>
    <row r="5351" spans="1:16" hidden="1" x14ac:dyDescent="0.25">
      <c r="A5351" t="str">
        <f>"QPENG02"</f>
        <v>QPENG02</v>
      </c>
      <c r="B5351" t="s">
        <v>12226</v>
      </c>
      <c r="C5351">
        <v>0</v>
      </c>
      <c r="D5351" t="s">
        <v>379</v>
      </c>
      <c r="E5351">
        <v>0</v>
      </c>
      <c r="F5351" t="s">
        <v>1741</v>
      </c>
      <c r="G5351" t="s">
        <v>9920</v>
      </c>
      <c r="O5351" t="s">
        <v>13101</v>
      </c>
      <c r="P5351">
        <f t="shared" si="83"/>
        <v>0</v>
      </c>
    </row>
    <row r="5352" spans="1:16" hidden="1" x14ac:dyDescent="0.25">
      <c r="A5352" t="str">
        <f>"QPENT01"</f>
        <v>QPENT01</v>
      </c>
      <c r="B5352" t="s">
        <v>13991</v>
      </c>
      <c r="C5352">
        <v>491</v>
      </c>
      <c r="D5352" t="s">
        <v>16</v>
      </c>
      <c r="E5352">
        <v>24</v>
      </c>
      <c r="F5352" t="s">
        <v>6812</v>
      </c>
      <c r="G5352" t="s">
        <v>9920</v>
      </c>
      <c r="H5352" t="s">
        <v>9871</v>
      </c>
      <c r="O5352" t="s">
        <v>13102</v>
      </c>
      <c r="P5352">
        <f t="shared" si="83"/>
        <v>0</v>
      </c>
    </row>
    <row r="5353" spans="1:16" hidden="1" x14ac:dyDescent="0.25">
      <c r="A5353" t="str">
        <f>"APENT06"</f>
        <v>APENT06</v>
      </c>
      <c r="B5353" t="s">
        <v>17980</v>
      </c>
      <c r="C5353">
        <v>0</v>
      </c>
      <c r="D5353" t="s">
        <v>16</v>
      </c>
      <c r="E5353">
        <v>0</v>
      </c>
      <c r="O5353" t="s">
        <v>13103</v>
      </c>
      <c r="P5353">
        <f t="shared" si="83"/>
        <v>0</v>
      </c>
    </row>
    <row r="5354" spans="1:16" hidden="1" x14ac:dyDescent="0.25">
      <c r="A5354" t="str">
        <f>"QPENT02"</f>
        <v>QPENT02</v>
      </c>
      <c r="B5354" t="s">
        <v>7204</v>
      </c>
      <c r="C5354">
        <v>966</v>
      </c>
      <c r="D5354" t="s">
        <v>16</v>
      </c>
      <c r="E5354">
        <v>48</v>
      </c>
      <c r="F5354" t="s">
        <v>6812</v>
      </c>
      <c r="G5354" t="s">
        <v>10187</v>
      </c>
      <c r="O5354" t="s">
        <v>13104</v>
      </c>
      <c r="P5354">
        <f t="shared" si="83"/>
        <v>0</v>
      </c>
    </row>
    <row r="5355" spans="1:16" hidden="1" x14ac:dyDescent="0.25">
      <c r="A5355" t="str">
        <f>"APENT05"</f>
        <v>APENT05</v>
      </c>
      <c r="B5355" t="s">
        <v>7204</v>
      </c>
      <c r="C5355">
        <v>0</v>
      </c>
      <c r="D5355" t="s">
        <v>16</v>
      </c>
      <c r="E5355">
        <v>0</v>
      </c>
      <c r="O5355" t="s">
        <v>13105</v>
      </c>
      <c r="P5355">
        <f t="shared" si="83"/>
        <v>0</v>
      </c>
    </row>
    <row r="5356" spans="1:16" hidden="1" x14ac:dyDescent="0.25">
      <c r="A5356" t="str">
        <f>"APENT04"</f>
        <v>APENT04</v>
      </c>
      <c r="B5356" t="s">
        <v>7208</v>
      </c>
      <c r="C5356">
        <v>0</v>
      </c>
      <c r="D5356" t="s">
        <v>1367</v>
      </c>
      <c r="E5356">
        <v>0</v>
      </c>
      <c r="G5356" t="s">
        <v>10187</v>
      </c>
      <c r="O5356" t="s">
        <v>13106</v>
      </c>
      <c r="P5356">
        <f t="shared" si="83"/>
        <v>0</v>
      </c>
    </row>
    <row r="5357" spans="1:16" x14ac:dyDescent="0.25">
      <c r="A5357" t="str">
        <f>"QPENT04"</f>
        <v>QPENT04</v>
      </c>
      <c r="B5357" t="s">
        <v>7208</v>
      </c>
      <c r="C5357">
        <v>30</v>
      </c>
      <c r="D5357" t="s">
        <v>1367</v>
      </c>
      <c r="E5357">
        <v>30</v>
      </c>
      <c r="F5357" t="s">
        <v>6812</v>
      </c>
      <c r="G5357" t="s">
        <v>10187</v>
      </c>
      <c r="O5357" t="s">
        <v>1259</v>
      </c>
      <c r="P5357">
        <f t="shared" si="83"/>
        <v>23</v>
      </c>
    </row>
    <row r="5358" spans="1:16" x14ac:dyDescent="0.25">
      <c r="A5358" t="str">
        <f>"QPENT03"</f>
        <v>QPENT03</v>
      </c>
      <c r="B5358" t="s">
        <v>7206</v>
      </c>
      <c r="C5358">
        <v>440</v>
      </c>
      <c r="D5358" t="s">
        <v>379</v>
      </c>
      <c r="E5358">
        <v>110</v>
      </c>
      <c r="F5358" t="s">
        <v>6812</v>
      </c>
      <c r="G5358" t="s">
        <v>10187</v>
      </c>
      <c r="O5358" t="s">
        <v>8705</v>
      </c>
      <c r="P5358">
        <f t="shared" si="83"/>
        <v>188</v>
      </c>
    </row>
    <row r="5359" spans="1:16" x14ac:dyDescent="0.25">
      <c r="A5359" t="str">
        <f>"QPENT05"</f>
        <v>QPENT05</v>
      </c>
      <c r="B5359" t="s">
        <v>12227</v>
      </c>
      <c r="C5359">
        <v>0</v>
      </c>
      <c r="D5359" t="s">
        <v>41</v>
      </c>
      <c r="E5359">
        <v>0</v>
      </c>
      <c r="F5359" t="s">
        <v>6812</v>
      </c>
      <c r="O5359" t="s">
        <v>13107</v>
      </c>
      <c r="P5359">
        <f t="shared" si="83"/>
        <v>163</v>
      </c>
    </row>
    <row r="5360" spans="1:16" x14ac:dyDescent="0.25">
      <c r="A5360" t="str">
        <f>"APENT01"</f>
        <v>APENT01</v>
      </c>
      <c r="B5360" t="s">
        <v>878</v>
      </c>
      <c r="C5360">
        <v>74</v>
      </c>
      <c r="D5360" t="s">
        <v>16</v>
      </c>
      <c r="E5360">
        <v>74</v>
      </c>
      <c r="F5360" t="s">
        <v>879</v>
      </c>
      <c r="O5360" t="s">
        <v>13108</v>
      </c>
      <c r="P5360">
        <f t="shared" si="83"/>
        <v>217</v>
      </c>
    </row>
    <row r="5361" spans="1:16" hidden="1" x14ac:dyDescent="0.25">
      <c r="A5361" t="str">
        <f>"APENT03"</f>
        <v>APENT03</v>
      </c>
      <c r="B5361" t="s">
        <v>884</v>
      </c>
      <c r="C5361">
        <v>48</v>
      </c>
      <c r="D5361" t="s">
        <v>16</v>
      </c>
      <c r="E5361">
        <v>48</v>
      </c>
      <c r="F5361" t="s">
        <v>879</v>
      </c>
      <c r="O5361" t="s">
        <v>13109</v>
      </c>
      <c r="P5361">
        <f t="shared" si="83"/>
        <v>0</v>
      </c>
    </row>
    <row r="5362" spans="1:16" hidden="1" x14ac:dyDescent="0.25">
      <c r="A5362" t="str">
        <f>"APENT02"</f>
        <v>APENT02</v>
      </c>
      <c r="B5362" t="s">
        <v>881</v>
      </c>
      <c r="C5362">
        <v>80</v>
      </c>
      <c r="D5362" t="s">
        <v>41</v>
      </c>
      <c r="E5362">
        <v>1</v>
      </c>
      <c r="F5362" t="s">
        <v>882</v>
      </c>
      <c r="O5362" t="s">
        <v>13110</v>
      </c>
      <c r="P5362">
        <f t="shared" si="83"/>
        <v>0</v>
      </c>
    </row>
    <row r="5363" spans="1:16" hidden="1" x14ac:dyDescent="0.25">
      <c r="A5363" t="str">
        <f>"ZZPENU01"</f>
        <v>ZZPENU01</v>
      </c>
      <c r="B5363" t="s">
        <v>12228</v>
      </c>
      <c r="C5363">
        <v>0</v>
      </c>
      <c r="D5363" t="s">
        <v>28</v>
      </c>
      <c r="E5363">
        <v>0</v>
      </c>
      <c r="F5363" t="s">
        <v>879</v>
      </c>
      <c r="G5363" t="s">
        <v>253</v>
      </c>
      <c r="O5363" t="s">
        <v>13111</v>
      </c>
      <c r="P5363">
        <f t="shared" si="83"/>
        <v>0</v>
      </c>
    </row>
    <row r="5364" spans="1:16" hidden="1" x14ac:dyDescent="0.25">
      <c r="A5364" t="str">
        <f>"APENY01"</f>
        <v>APENY01</v>
      </c>
      <c r="B5364" t="s">
        <v>12229</v>
      </c>
      <c r="C5364">
        <v>0</v>
      </c>
      <c r="D5364" t="s">
        <v>28</v>
      </c>
      <c r="E5364">
        <v>0</v>
      </c>
      <c r="F5364" t="s">
        <v>879</v>
      </c>
      <c r="G5364" t="s">
        <v>29</v>
      </c>
      <c r="O5364" t="s">
        <v>13112</v>
      </c>
      <c r="P5364">
        <f t="shared" si="83"/>
        <v>0</v>
      </c>
    </row>
    <row r="5365" spans="1:16" x14ac:dyDescent="0.25">
      <c r="A5365" t="str">
        <f>"QPENY01"</f>
        <v>QPENY01</v>
      </c>
      <c r="B5365" t="s">
        <v>12230</v>
      </c>
      <c r="C5365">
        <v>0</v>
      </c>
      <c r="D5365" t="s">
        <v>28</v>
      </c>
      <c r="E5365">
        <v>0</v>
      </c>
      <c r="F5365" t="s">
        <v>497</v>
      </c>
      <c r="O5365" t="s">
        <v>1254</v>
      </c>
      <c r="P5365">
        <f t="shared" si="83"/>
        <v>6</v>
      </c>
    </row>
    <row r="5366" spans="1:16" hidden="1" x14ac:dyDescent="0.25">
      <c r="A5366" t="str">
        <f>"QPEPA02"</f>
        <v>QPEPA02</v>
      </c>
      <c r="B5366" t="s">
        <v>12231</v>
      </c>
      <c r="C5366">
        <v>0</v>
      </c>
      <c r="D5366" t="s">
        <v>41</v>
      </c>
      <c r="E5366">
        <v>0</v>
      </c>
      <c r="F5366" t="s">
        <v>1393</v>
      </c>
      <c r="O5366" t="s">
        <v>13113</v>
      </c>
      <c r="P5366">
        <f t="shared" si="83"/>
        <v>0</v>
      </c>
    </row>
    <row r="5367" spans="1:16" hidden="1" x14ac:dyDescent="0.25">
      <c r="A5367" t="str">
        <f>"QPEPA01"</f>
        <v>QPEPA01</v>
      </c>
      <c r="B5367" t="s">
        <v>12232</v>
      </c>
      <c r="C5367">
        <v>0</v>
      </c>
      <c r="D5367" t="s">
        <v>41</v>
      </c>
      <c r="E5367">
        <v>0</v>
      </c>
      <c r="F5367" t="s">
        <v>10404</v>
      </c>
      <c r="G5367" t="s">
        <v>10344</v>
      </c>
      <c r="O5367" t="s">
        <v>13114</v>
      </c>
      <c r="P5367">
        <f t="shared" si="83"/>
        <v>0</v>
      </c>
    </row>
    <row r="5368" spans="1:16" hidden="1" x14ac:dyDescent="0.25">
      <c r="A5368" t="str">
        <f>"APEPA02"</f>
        <v>APEPA02</v>
      </c>
      <c r="B5368" t="s">
        <v>12232</v>
      </c>
      <c r="C5368">
        <v>0</v>
      </c>
      <c r="D5368" t="s">
        <v>41</v>
      </c>
      <c r="E5368">
        <v>0</v>
      </c>
      <c r="F5368" t="s">
        <v>10404</v>
      </c>
      <c r="G5368" t="s">
        <v>10344</v>
      </c>
      <c r="O5368" t="s">
        <v>13115</v>
      </c>
      <c r="P5368">
        <f t="shared" si="83"/>
        <v>0</v>
      </c>
    </row>
    <row r="5369" spans="1:16" hidden="1" x14ac:dyDescent="0.25">
      <c r="A5369" t="str">
        <f>"APEPA01"</f>
        <v>APEPA01</v>
      </c>
      <c r="B5369" t="s">
        <v>12233</v>
      </c>
      <c r="C5369">
        <v>0</v>
      </c>
      <c r="D5369" t="s">
        <v>41</v>
      </c>
      <c r="E5369">
        <v>0</v>
      </c>
      <c r="F5369" t="s">
        <v>10404</v>
      </c>
      <c r="G5369" t="s">
        <v>10344</v>
      </c>
      <c r="O5369" t="s">
        <v>13116</v>
      </c>
      <c r="P5369">
        <f t="shared" si="83"/>
        <v>0</v>
      </c>
    </row>
    <row r="5370" spans="1:16" x14ac:dyDescent="0.25">
      <c r="A5370" t="str">
        <f>"APERF01"</f>
        <v>APERF01</v>
      </c>
      <c r="B5370" t="s">
        <v>12234</v>
      </c>
      <c r="C5370">
        <v>0</v>
      </c>
      <c r="D5370" t="s">
        <v>16</v>
      </c>
      <c r="E5370">
        <v>0</v>
      </c>
      <c r="F5370" t="s">
        <v>12235</v>
      </c>
      <c r="O5370" t="s">
        <v>1263</v>
      </c>
      <c r="P5370">
        <f t="shared" si="83"/>
        <v>5</v>
      </c>
    </row>
    <row r="5371" spans="1:16" hidden="1" x14ac:dyDescent="0.25">
      <c r="A5371" t="str">
        <f>"QPERO03"</f>
        <v>QPERO03</v>
      </c>
      <c r="B5371" t="s">
        <v>13994</v>
      </c>
      <c r="C5371">
        <v>643</v>
      </c>
      <c r="D5371" t="s">
        <v>41</v>
      </c>
      <c r="E5371">
        <v>45</v>
      </c>
      <c r="F5371" t="s">
        <v>1354</v>
      </c>
      <c r="G5371" t="s">
        <v>12236</v>
      </c>
      <c r="H5371" t="s">
        <v>9871</v>
      </c>
      <c r="O5371" t="s">
        <v>13117</v>
      </c>
      <c r="P5371">
        <f t="shared" si="83"/>
        <v>0</v>
      </c>
    </row>
    <row r="5372" spans="1:16" hidden="1" x14ac:dyDescent="0.25">
      <c r="A5372" t="str">
        <f>"APERO02"</f>
        <v>APERO02</v>
      </c>
      <c r="B5372" t="s">
        <v>13994</v>
      </c>
      <c r="C5372">
        <v>0</v>
      </c>
      <c r="D5372" t="s">
        <v>28</v>
      </c>
      <c r="E5372">
        <v>0</v>
      </c>
      <c r="O5372" t="s">
        <v>13118</v>
      </c>
      <c r="P5372">
        <f t="shared" si="83"/>
        <v>0</v>
      </c>
    </row>
    <row r="5373" spans="1:16" hidden="1" x14ac:dyDescent="0.25">
      <c r="A5373" t="str">
        <f>"QPERO02"</f>
        <v>QPERO02</v>
      </c>
      <c r="B5373" t="s">
        <v>13993</v>
      </c>
      <c r="C5373">
        <v>826</v>
      </c>
      <c r="D5373" t="s">
        <v>41</v>
      </c>
      <c r="E5373">
        <v>55</v>
      </c>
      <c r="F5373" t="s">
        <v>1354</v>
      </c>
      <c r="G5373" t="s">
        <v>12236</v>
      </c>
      <c r="H5373" t="s">
        <v>9871</v>
      </c>
      <c r="O5373" t="s">
        <v>13119</v>
      </c>
      <c r="P5373">
        <f t="shared" si="83"/>
        <v>0</v>
      </c>
    </row>
    <row r="5374" spans="1:16" hidden="1" x14ac:dyDescent="0.25">
      <c r="A5374" t="str">
        <f>"APERO01"</f>
        <v>APERO01</v>
      </c>
      <c r="B5374" t="s">
        <v>13993</v>
      </c>
      <c r="C5374">
        <v>0</v>
      </c>
      <c r="D5374" t="s">
        <v>28</v>
      </c>
      <c r="E5374">
        <v>0</v>
      </c>
      <c r="O5374" t="s">
        <v>13120</v>
      </c>
      <c r="P5374">
        <f t="shared" si="83"/>
        <v>0</v>
      </c>
    </row>
    <row r="5375" spans="1:16" hidden="1" x14ac:dyDescent="0.25">
      <c r="A5375" t="str">
        <f>"QPERO01"</f>
        <v>QPERO01</v>
      </c>
      <c r="B5375" t="s">
        <v>13992</v>
      </c>
      <c r="C5375">
        <v>2870</v>
      </c>
      <c r="D5375" t="s">
        <v>41</v>
      </c>
      <c r="E5375">
        <v>47</v>
      </c>
      <c r="F5375" t="s">
        <v>1354</v>
      </c>
      <c r="G5375" t="s">
        <v>12236</v>
      </c>
      <c r="H5375" t="s">
        <v>9871</v>
      </c>
      <c r="O5375" t="s">
        <v>13121</v>
      </c>
      <c r="P5375">
        <f t="shared" si="83"/>
        <v>0</v>
      </c>
    </row>
    <row r="5376" spans="1:16" hidden="1" x14ac:dyDescent="0.25">
      <c r="A5376" t="str">
        <f>"APESN01"</f>
        <v>APESN01</v>
      </c>
      <c r="B5376" t="s">
        <v>13527</v>
      </c>
      <c r="C5376">
        <v>18</v>
      </c>
      <c r="D5376" t="s">
        <v>16</v>
      </c>
      <c r="E5376">
        <v>18</v>
      </c>
      <c r="F5376" t="s">
        <v>463</v>
      </c>
      <c r="H5376" t="s">
        <v>9876</v>
      </c>
      <c r="O5376" t="s">
        <v>13122</v>
      </c>
      <c r="P5376">
        <f t="shared" si="83"/>
        <v>0</v>
      </c>
    </row>
    <row r="5377" spans="1:16" hidden="1" x14ac:dyDescent="0.25">
      <c r="A5377" t="str">
        <f>"APEST01"</f>
        <v>APEST01</v>
      </c>
      <c r="B5377" t="s">
        <v>13528</v>
      </c>
      <c r="C5377">
        <v>18</v>
      </c>
      <c r="D5377" t="s">
        <v>16</v>
      </c>
      <c r="E5377">
        <v>18</v>
      </c>
      <c r="F5377" t="s">
        <v>463</v>
      </c>
      <c r="H5377" t="s">
        <v>9876</v>
      </c>
      <c r="O5377" t="s">
        <v>13123</v>
      </c>
      <c r="P5377">
        <f t="shared" si="83"/>
        <v>0</v>
      </c>
    </row>
    <row r="5378" spans="1:16" hidden="1" x14ac:dyDescent="0.25">
      <c r="A5378" t="str">
        <f>"QPETI01"</f>
        <v>QPETI01</v>
      </c>
      <c r="B5378" t="s">
        <v>12237</v>
      </c>
      <c r="C5378">
        <v>0</v>
      </c>
      <c r="D5378" t="s">
        <v>1367</v>
      </c>
      <c r="E5378">
        <v>0</v>
      </c>
      <c r="F5378" t="s">
        <v>5721</v>
      </c>
      <c r="G5378" t="s">
        <v>9920</v>
      </c>
      <c r="O5378" t="s">
        <v>13124</v>
      </c>
      <c r="P5378">
        <f t="shared" si="83"/>
        <v>0</v>
      </c>
    </row>
    <row r="5379" spans="1:16" hidden="1" x14ac:dyDescent="0.25">
      <c r="A5379" t="str">
        <f>"APETR04"</f>
        <v>APETR04</v>
      </c>
      <c r="B5379" t="s">
        <v>7217</v>
      </c>
      <c r="C5379">
        <v>0</v>
      </c>
      <c r="D5379" t="s">
        <v>16</v>
      </c>
      <c r="E5379">
        <v>0</v>
      </c>
      <c r="F5379" t="s">
        <v>2493</v>
      </c>
      <c r="G5379" t="s">
        <v>12238</v>
      </c>
      <c r="O5379" t="s">
        <v>13126</v>
      </c>
      <c r="P5379">
        <f t="shared" ref="P5379:P5442" si="84">SUMIFS($C$2:$C$7959,$B$2:$B$7959,O5379)</f>
        <v>0</v>
      </c>
    </row>
    <row r="5380" spans="1:16" hidden="1" x14ac:dyDescent="0.25">
      <c r="A5380" t="str">
        <f>"QPETR01"</f>
        <v>QPETR01</v>
      </c>
      <c r="B5380" t="s">
        <v>7217</v>
      </c>
      <c r="C5380">
        <v>0</v>
      </c>
      <c r="D5380" t="s">
        <v>16</v>
      </c>
      <c r="E5380">
        <v>0</v>
      </c>
      <c r="F5380" t="s">
        <v>2493</v>
      </c>
      <c r="G5380" t="s">
        <v>12238</v>
      </c>
      <c r="O5380" t="s">
        <v>1247</v>
      </c>
      <c r="P5380">
        <f t="shared" si="84"/>
        <v>0</v>
      </c>
    </row>
    <row r="5381" spans="1:16" hidden="1" x14ac:dyDescent="0.25">
      <c r="A5381" t="str">
        <f>"QPETR03"</f>
        <v>QPETR03</v>
      </c>
      <c r="B5381" t="s">
        <v>12239</v>
      </c>
      <c r="C5381">
        <v>0</v>
      </c>
      <c r="D5381" t="s">
        <v>41</v>
      </c>
      <c r="E5381">
        <v>0</v>
      </c>
      <c r="F5381" t="s">
        <v>2493</v>
      </c>
      <c r="G5381" t="s">
        <v>12240</v>
      </c>
      <c r="O5381" t="s">
        <v>13127</v>
      </c>
      <c r="P5381">
        <f t="shared" si="84"/>
        <v>0</v>
      </c>
    </row>
    <row r="5382" spans="1:16" hidden="1" x14ac:dyDescent="0.25">
      <c r="A5382" t="str">
        <f>"QPETR02"</f>
        <v>QPETR02</v>
      </c>
      <c r="B5382" t="s">
        <v>7220</v>
      </c>
      <c r="C5382">
        <v>0</v>
      </c>
      <c r="D5382" t="s">
        <v>41</v>
      </c>
      <c r="E5382">
        <v>0</v>
      </c>
      <c r="F5382" t="s">
        <v>2493</v>
      </c>
      <c r="G5382" t="s">
        <v>12240</v>
      </c>
      <c r="O5382" t="s">
        <v>13128</v>
      </c>
      <c r="P5382">
        <f t="shared" si="84"/>
        <v>0</v>
      </c>
    </row>
    <row r="5383" spans="1:16" hidden="1" x14ac:dyDescent="0.25">
      <c r="A5383" t="str">
        <f>"APETR03"</f>
        <v>APETR03</v>
      </c>
      <c r="B5383" t="s">
        <v>7220</v>
      </c>
      <c r="C5383">
        <v>0</v>
      </c>
      <c r="D5383" t="s">
        <v>41</v>
      </c>
      <c r="E5383">
        <v>0</v>
      </c>
      <c r="F5383" t="s">
        <v>2493</v>
      </c>
      <c r="G5383" t="s">
        <v>12240</v>
      </c>
      <c r="O5383" t="s">
        <v>13129</v>
      </c>
      <c r="P5383">
        <f t="shared" si="84"/>
        <v>0</v>
      </c>
    </row>
    <row r="5384" spans="1:16" hidden="1" x14ac:dyDescent="0.25">
      <c r="A5384" t="str">
        <f>"APETR01"</f>
        <v>APETR01</v>
      </c>
      <c r="B5384" t="s">
        <v>12241</v>
      </c>
      <c r="C5384">
        <v>0</v>
      </c>
      <c r="D5384" t="s">
        <v>41</v>
      </c>
      <c r="E5384">
        <v>0</v>
      </c>
      <c r="F5384" t="s">
        <v>2493</v>
      </c>
      <c r="O5384" t="s">
        <v>13130</v>
      </c>
      <c r="P5384">
        <f t="shared" si="84"/>
        <v>0</v>
      </c>
    </row>
    <row r="5385" spans="1:16" hidden="1" x14ac:dyDescent="0.25">
      <c r="A5385" t="str">
        <f>"APETR02"</f>
        <v>APETR02</v>
      </c>
      <c r="B5385" t="s">
        <v>12242</v>
      </c>
      <c r="C5385">
        <v>0</v>
      </c>
      <c r="D5385" t="s">
        <v>41</v>
      </c>
      <c r="E5385">
        <v>0</v>
      </c>
      <c r="F5385" t="s">
        <v>2493</v>
      </c>
      <c r="O5385" t="s">
        <v>13131</v>
      </c>
      <c r="P5385">
        <f t="shared" si="84"/>
        <v>0</v>
      </c>
    </row>
    <row r="5386" spans="1:16" hidden="1" x14ac:dyDescent="0.25">
      <c r="A5386" t="str">
        <f>"QPEXA03"</f>
        <v>QPEXA03</v>
      </c>
      <c r="B5386" t="s">
        <v>12243</v>
      </c>
      <c r="C5386">
        <v>0</v>
      </c>
      <c r="D5386" t="s">
        <v>16</v>
      </c>
      <c r="E5386">
        <v>0</v>
      </c>
      <c r="F5386" t="s">
        <v>3094</v>
      </c>
      <c r="G5386" t="s">
        <v>12244</v>
      </c>
      <c r="O5386" t="s">
        <v>13132</v>
      </c>
      <c r="P5386">
        <f t="shared" si="84"/>
        <v>0</v>
      </c>
    </row>
    <row r="5387" spans="1:16" hidden="1" x14ac:dyDescent="0.25">
      <c r="A5387" t="str">
        <f>"QPEXA01"</f>
        <v>QPEXA01</v>
      </c>
      <c r="B5387" t="s">
        <v>12245</v>
      </c>
      <c r="C5387">
        <v>0</v>
      </c>
      <c r="D5387" t="s">
        <v>16</v>
      </c>
      <c r="E5387">
        <v>0</v>
      </c>
      <c r="F5387" t="s">
        <v>3094</v>
      </c>
      <c r="G5387" t="s">
        <v>12244</v>
      </c>
      <c r="O5387" t="s">
        <v>13133</v>
      </c>
      <c r="P5387">
        <f t="shared" si="84"/>
        <v>0</v>
      </c>
    </row>
    <row r="5388" spans="1:16" hidden="1" x14ac:dyDescent="0.25">
      <c r="A5388" t="str">
        <f>"APEXA01"</f>
        <v>APEXA01</v>
      </c>
      <c r="B5388" t="s">
        <v>894</v>
      </c>
      <c r="C5388">
        <v>0</v>
      </c>
      <c r="D5388" t="s">
        <v>16</v>
      </c>
      <c r="E5388">
        <v>0</v>
      </c>
      <c r="O5388" t="s">
        <v>13134</v>
      </c>
      <c r="P5388">
        <f t="shared" si="84"/>
        <v>0</v>
      </c>
    </row>
    <row r="5389" spans="1:16" hidden="1" x14ac:dyDescent="0.25">
      <c r="A5389" t="str">
        <f>"QPEXA02"</f>
        <v>QPEXA02</v>
      </c>
      <c r="B5389" t="s">
        <v>894</v>
      </c>
      <c r="C5389">
        <v>0</v>
      </c>
      <c r="D5389" t="s">
        <v>16</v>
      </c>
      <c r="E5389">
        <v>0</v>
      </c>
      <c r="F5389" t="s">
        <v>3094</v>
      </c>
      <c r="G5389" t="s">
        <v>12244</v>
      </c>
      <c r="O5389" t="s">
        <v>13136</v>
      </c>
      <c r="P5389">
        <f t="shared" si="84"/>
        <v>0</v>
      </c>
    </row>
    <row r="5390" spans="1:16" hidden="1" x14ac:dyDescent="0.25">
      <c r="A5390" t="str">
        <f>"APHEN01"</f>
        <v>APHEN01</v>
      </c>
      <c r="B5390" t="s">
        <v>897</v>
      </c>
      <c r="C5390">
        <v>3</v>
      </c>
      <c r="D5390" t="s">
        <v>16</v>
      </c>
      <c r="E5390">
        <v>3</v>
      </c>
      <c r="F5390" t="s">
        <v>113</v>
      </c>
      <c r="O5390" t="s">
        <v>1250</v>
      </c>
      <c r="P5390">
        <f t="shared" si="84"/>
        <v>0</v>
      </c>
    </row>
    <row r="5391" spans="1:16" hidden="1" x14ac:dyDescent="0.25">
      <c r="A5391" t="str">
        <f>"APHOS01"</f>
        <v>APHOS01</v>
      </c>
      <c r="B5391" t="s">
        <v>12246</v>
      </c>
      <c r="C5391">
        <v>0</v>
      </c>
      <c r="D5391" t="s">
        <v>16</v>
      </c>
      <c r="E5391">
        <v>0</v>
      </c>
      <c r="F5391" t="s">
        <v>1705</v>
      </c>
      <c r="G5391" t="s">
        <v>9890</v>
      </c>
      <c r="O5391" t="s">
        <v>8680</v>
      </c>
      <c r="P5391">
        <f t="shared" si="84"/>
        <v>0</v>
      </c>
    </row>
    <row r="5392" spans="1:16" hidden="1" x14ac:dyDescent="0.25">
      <c r="A5392" t="str">
        <f>"APHOS03"</f>
        <v>APHOS03</v>
      </c>
      <c r="B5392" t="s">
        <v>12247</v>
      </c>
      <c r="C5392">
        <v>0</v>
      </c>
      <c r="D5392" t="s">
        <v>16</v>
      </c>
      <c r="E5392">
        <v>0</v>
      </c>
      <c r="F5392" t="s">
        <v>1705</v>
      </c>
      <c r="G5392" t="s">
        <v>9890</v>
      </c>
      <c r="O5392" t="s">
        <v>1252</v>
      </c>
      <c r="P5392">
        <f t="shared" si="84"/>
        <v>0</v>
      </c>
    </row>
    <row r="5393" spans="1:16" x14ac:dyDescent="0.25">
      <c r="A5393" t="str">
        <f>"QPHOS01"</f>
        <v>QPHOS01</v>
      </c>
      <c r="B5393" t="s">
        <v>12247</v>
      </c>
      <c r="C5393">
        <v>0</v>
      </c>
      <c r="D5393" t="s">
        <v>28</v>
      </c>
      <c r="E5393">
        <v>0</v>
      </c>
      <c r="F5393" t="s">
        <v>1705</v>
      </c>
      <c r="G5393" t="s">
        <v>9890</v>
      </c>
      <c r="O5393" t="s">
        <v>8701</v>
      </c>
      <c r="P5393">
        <f t="shared" si="84"/>
        <v>1</v>
      </c>
    </row>
    <row r="5394" spans="1:16" x14ac:dyDescent="0.25">
      <c r="A5394" t="str">
        <f>"APHOS02"</f>
        <v>APHOS02</v>
      </c>
      <c r="B5394" t="s">
        <v>12248</v>
      </c>
      <c r="C5394">
        <v>0</v>
      </c>
      <c r="D5394" t="s">
        <v>16</v>
      </c>
      <c r="E5394">
        <v>0</v>
      </c>
      <c r="F5394" t="s">
        <v>1705</v>
      </c>
      <c r="G5394" t="s">
        <v>9890</v>
      </c>
      <c r="O5394" t="s">
        <v>8699</v>
      </c>
      <c r="P5394">
        <f t="shared" si="84"/>
        <v>17</v>
      </c>
    </row>
    <row r="5395" spans="1:16" x14ac:dyDescent="0.25">
      <c r="A5395" t="str">
        <f>"QPHOS02"</f>
        <v>QPHOS02</v>
      </c>
      <c r="B5395" t="s">
        <v>12248</v>
      </c>
      <c r="C5395">
        <v>0</v>
      </c>
      <c r="D5395" t="s">
        <v>16</v>
      </c>
      <c r="E5395">
        <v>0</v>
      </c>
      <c r="F5395" t="s">
        <v>1705</v>
      </c>
      <c r="G5395" t="s">
        <v>9890</v>
      </c>
      <c r="O5395" t="s">
        <v>8703</v>
      </c>
      <c r="P5395">
        <f t="shared" si="84"/>
        <v>25</v>
      </c>
    </row>
    <row r="5396" spans="1:16" x14ac:dyDescent="0.25">
      <c r="A5396" t="str">
        <f>"QPHOS03"</f>
        <v>QPHOS03</v>
      </c>
      <c r="B5396" t="s">
        <v>12249</v>
      </c>
      <c r="C5396">
        <v>0</v>
      </c>
      <c r="D5396" t="s">
        <v>843</v>
      </c>
      <c r="E5396">
        <v>0</v>
      </c>
      <c r="F5396" t="s">
        <v>656</v>
      </c>
      <c r="O5396" t="s">
        <v>1257</v>
      </c>
      <c r="P5396">
        <f t="shared" si="84"/>
        <v>1</v>
      </c>
    </row>
    <row r="5397" spans="1:16" hidden="1" x14ac:dyDescent="0.25">
      <c r="A5397" t="str">
        <f>"APHOS04"</f>
        <v>APHOS04</v>
      </c>
      <c r="B5397" t="s">
        <v>12250</v>
      </c>
      <c r="C5397">
        <v>0</v>
      </c>
      <c r="D5397" t="s">
        <v>41</v>
      </c>
      <c r="E5397">
        <v>0</v>
      </c>
      <c r="F5397" t="s">
        <v>1705</v>
      </c>
      <c r="O5397" t="s">
        <v>13137</v>
      </c>
      <c r="P5397">
        <f t="shared" si="84"/>
        <v>0</v>
      </c>
    </row>
    <row r="5398" spans="1:16" hidden="1" x14ac:dyDescent="0.25">
      <c r="A5398" t="str">
        <f>"QPHOS05"</f>
        <v>QPHOS05</v>
      </c>
      <c r="B5398" t="s">
        <v>7227</v>
      </c>
      <c r="C5398">
        <v>0</v>
      </c>
      <c r="D5398" t="s">
        <v>41</v>
      </c>
      <c r="E5398">
        <v>0</v>
      </c>
      <c r="F5398" t="s">
        <v>1705</v>
      </c>
      <c r="G5398" t="s">
        <v>9908</v>
      </c>
      <c r="O5398" t="s">
        <v>13138</v>
      </c>
      <c r="P5398">
        <f t="shared" si="84"/>
        <v>0</v>
      </c>
    </row>
    <row r="5399" spans="1:16" hidden="1" x14ac:dyDescent="0.25">
      <c r="A5399" t="str">
        <f>"QPHOS04"</f>
        <v>QPHOS04</v>
      </c>
      <c r="B5399" t="s">
        <v>12251</v>
      </c>
      <c r="C5399">
        <v>0</v>
      </c>
      <c r="D5399" t="s">
        <v>16</v>
      </c>
      <c r="E5399">
        <v>0</v>
      </c>
      <c r="F5399" t="s">
        <v>12252</v>
      </c>
      <c r="G5399" t="s">
        <v>12253</v>
      </c>
      <c r="O5399" t="s">
        <v>13139</v>
      </c>
      <c r="P5399">
        <f t="shared" si="84"/>
        <v>0</v>
      </c>
    </row>
    <row r="5400" spans="1:16" hidden="1" x14ac:dyDescent="0.25">
      <c r="A5400" t="str">
        <f>"QPHOT01"</f>
        <v>QPHOT01</v>
      </c>
      <c r="B5400" t="s">
        <v>12254</v>
      </c>
      <c r="C5400">
        <v>0</v>
      </c>
      <c r="D5400" t="s">
        <v>16</v>
      </c>
      <c r="E5400">
        <v>0</v>
      </c>
      <c r="F5400" t="s">
        <v>9356</v>
      </c>
      <c r="O5400" t="s">
        <v>13140</v>
      </c>
      <c r="P5400">
        <f t="shared" si="84"/>
        <v>0</v>
      </c>
    </row>
    <row r="5401" spans="1:16" hidden="1" x14ac:dyDescent="0.25">
      <c r="A5401" t="str">
        <f>"APHOT01"</f>
        <v>APHOT01</v>
      </c>
      <c r="B5401" t="s">
        <v>12254</v>
      </c>
      <c r="C5401">
        <v>0</v>
      </c>
      <c r="D5401" t="s">
        <v>16</v>
      </c>
      <c r="E5401">
        <v>0</v>
      </c>
      <c r="F5401" t="s">
        <v>9356</v>
      </c>
      <c r="O5401" t="s">
        <v>13141</v>
      </c>
      <c r="P5401">
        <f t="shared" si="84"/>
        <v>0</v>
      </c>
    </row>
    <row r="5402" spans="1:16" hidden="1" x14ac:dyDescent="0.25">
      <c r="A5402" t="str">
        <f>"QPHOT02"</f>
        <v>QPHOT02</v>
      </c>
      <c r="B5402" t="s">
        <v>12255</v>
      </c>
      <c r="C5402">
        <v>0</v>
      </c>
      <c r="D5402" t="s">
        <v>16</v>
      </c>
      <c r="E5402">
        <v>0</v>
      </c>
      <c r="F5402" t="s">
        <v>9356</v>
      </c>
      <c r="O5402" t="s">
        <v>13142</v>
      </c>
      <c r="P5402">
        <f t="shared" si="84"/>
        <v>0</v>
      </c>
    </row>
    <row r="5403" spans="1:16" x14ac:dyDescent="0.25">
      <c r="A5403" t="str">
        <f>"APHOT02"</f>
        <v>APHOT02</v>
      </c>
      <c r="B5403" t="s">
        <v>12255</v>
      </c>
      <c r="C5403">
        <v>0</v>
      </c>
      <c r="D5403" t="s">
        <v>16</v>
      </c>
      <c r="E5403">
        <v>0</v>
      </c>
      <c r="F5403" t="s">
        <v>9356</v>
      </c>
      <c r="O5403" t="s">
        <v>14114</v>
      </c>
      <c r="P5403">
        <f t="shared" si="84"/>
        <v>123</v>
      </c>
    </row>
    <row r="5404" spans="1:16" x14ac:dyDescent="0.25">
      <c r="A5404" t="str">
        <f>"QPHOT03"</f>
        <v>QPHOT03</v>
      </c>
      <c r="B5404" t="s">
        <v>12256</v>
      </c>
      <c r="C5404">
        <v>0</v>
      </c>
      <c r="D5404" t="s">
        <v>16</v>
      </c>
      <c r="E5404">
        <v>0</v>
      </c>
      <c r="F5404" t="s">
        <v>9356</v>
      </c>
      <c r="O5404" t="s">
        <v>14113</v>
      </c>
      <c r="P5404">
        <f t="shared" si="84"/>
        <v>282</v>
      </c>
    </row>
    <row r="5405" spans="1:16" x14ac:dyDescent="0.25">
      <c r="A5405" t="str">
        <f>"APHOT03"</f>
        <v>APHOT03</v>
      </c>
      <c r="B5405" t="s">
        <v>12256</v>
      </c>
      <c r="C5405">
        <v>0</v>
      </c>
      <c r="D5405" t="s">
        <v>16</v>
      </c>
      <c r="E5405">
        <v>0</v>
      </c>
      <c r="F5405" t="s">
        <v>9356</v>
      </c>
      <c r="O5405" t="s">
        <v>1261</v>
      </c>
      <c r="P5405">
        <f t="shared" si="84"/>
        <v>2</v>
      </c>
    </row>
    <row r="5406" spans="1:16" hidden="1" x14ac:dyDescent="0.25">
      <c r="A5406" t="str">
        <f>"CPILA01"</f>
        <v>CPILA01</v>
      </c>
      <c r="B5406" t="s">
        <v>12257</v>
      </c>
      <c r="C5406">
        <v>0</v>
      </c>
      <c r="D5406" t="s">
        <v>16</v>
      </c>
      <c r="E5406">
        <v>0</v>
      </c>
      <c r="F5406" t="s">
        <v>317</v>
      </c>
      <c r="G5406" t="s">
        <v>9920</v>
      </c>
      <c r="O5406" t="s">
        <v>13143</v>
      </c>
      <c r="P5406">
        <f t="shared" si="84"/>
        <v>0</v>
      </c>
    </row>
    <row r="5407" spans="1:16" hidden="1" x14ac:dyDescent="0.25">
      <c r="A5407" t="str">
        <f>"QPILA03"</f>
        <v>QPILA03</v>
      </c>
      <c r="B5407" t="s">
        <v>12257</v>
      </c>
      <c r="C5407">
        <v>0</v>
      </c>
      <c r="D5407" t="s">
        <v>16</v>
      </c>
      <c r="E5407">
        <v>0</v>
      </c>
      <c r="F5407" t="s">
        <v>317</v>
      </c>
      <c r="G5407" t="s">
        <v>9920</v>
      </c>
      <c r="O5407" t="s">
        <v>1241</v>
      </c>
      <c r="P5407">
        <f t="shared" si="84"/>
        <v>0</v>
      </c>
    </row>
    <row r="5408" spans="1:16" hidden="1" x14ac:dyDescent="0.25">
      <c r="A5408" t="str">
        <f>"QPILA10"</f>
        <v>QPILA10</v>
      </c>
      <c r="B5408" t="s">
        <v>7247</v>
      </c>
      <c r="C5408">
        <v>3000</v>
      </c>
      <c r="D5408" t="s">
        <v>16</v>
      </c>
      <c r="E5408">
        <v>150</v>
      </c>
      <c r="F5408" t="s">
        <v>317</v>
      </c>
      <c r="G5408" t="s">
        <v>10187</v>
      </c>
      <c r="O5408" t="s">
        <v>13144</v>
      </c>
      <c r="P5408">
        <f t="shared" si="84"/>
        <v>0</v>
      </c>
    </row>
    <row r="5409" spans="1:16" hidden="1" x14ac:dyDescent="0.25">
      <c r="A5409" t="str">
        <f>"CPILA03"</f>
        <v>CPILA03</v>
      </c>
      <c r="B5409" t="s">
        <v>12258</v>
      </c>
      <c r="C5409">
        <v>0</v>
      </c>
      <c r="D5409" t="s">
        <v>1367</v>
      </c>
      <c r="E5409">
        <v>0</v>
      </c>
      <c r="F5409" t="s">
        <v>317</v>
      </c>
      <c r="G5409" t="s">
        <v>9920</v>
      </c>
      <c r="O5409" t="s">
        <v>13145</v>
      </c>
      <c r="P5409">
        <f t="shared" si="84"/>
        <v>0</v>
      </c>
    </row>
    <row r="5410" spans="1:16" hidden="1" x14ac:dyDescent="0.25">
      <c r="A5410" t="str">
        <f>"QPILA05"</f>
        <v>QPILA05</v>
      </c>
      <c r="B5410" t="s">
        <v>12258</v>
      </c>
      <c r="C5410">
        <v>0</v>
      </c>
      <c r="D5410" t="s">
        <v>1367</v>
      </c>
      <c r="E5410">
        <v>0</v>
      </c>
      <c r="F5410" t="s">
        <v>317</v>
      </c>
      <c r="G5410" t="s">
        <v>9920</v>
      </c>
      <c r="O5410" t="s">
        <v>13146</v>
      </c>
      <c r="P5410">
        <f t="shared" si="84"/>
        <v>0</v>
      </c>
    </row>
    <row r="5411" spans="1:16" hidden="1" x14ac:dyDescent="0.25">
      <c r="A5411" t="str">
        <f>"CPILA02"</f>
        <v>CPILA02</v>
      </c>
      <c r="B5411" t="s">
        <v>12259</v>
      </c>
      <c r="C5411">
        <v>0</v>
      </c>
      <c r="D5411" t="s">
        <v>379</v>
      </c>
      <c r="E5411">
        <v>0</v>
      </c>
      <c r="F5411" t="s">
        <v>317</v>
      </c>
      <c r="G5411" t="s">
        <v>9920</v>
      </c>
      <c r="O5411" t="s">
        <v>13147</v>
      </c>
      <c r="P5411">
        <f t="shared" si="84"/>
        <v>0</v>
      </c>
    </row>
    <row r="5412" spans="1:16" hidden="1" x14ac:dyDescent="0.25">
      <c r="A5412" t="str">
        <f>"QPILA04"</f>
        <v>QPILA04</v>
      </c>
      <c r="B5412" t="s">
        <v>12259</v>
      </c>
      <c r="C5412">
        <v>0</v>
      </c>
      <c r="D5412" t="s">
        <v>379</v>
      </c>
      <c r="E5412">
        <v>0</v>
      </c>
      <c r="F5412" t="s">
        <v>317</v>
      </c>
      <c r="G5412" t="s">
        <v>9920</v>
      </c>
      <c r="O5412" t="s">
        <v>13148</v>
      </c>
      <c r="P5412">
        <f t="shared" si="84"/>
        <v>0</v>
      </c>
    </row>
    <row r="5413" spans="1:16" hidden="1" x14ac:dyDescent="0.25">
      <c r="A5413" t="str">
        <f>"QPILA07"</f>
        <v>QPILA07</v>
      </c>
      <c r="B5413" t="s">
        <v>13996</v>
      </c>
      <c r="C5413">
        <v>434</v>
      </c>
      <c r="D5413" t="s">
        <v>16</v>
      </c>
      <c r="E5413">
        <v>10</v>
      </c>
      <c r="F5413" t="s">
        <v>7233</v>
      </c>
      <c r="G5413" t="s">
        <v>12260</v>
      </c>
      <c r="H5413" t="s">
        <v>9871</v>
      </c>
      <c r="O5413" t="s">
        <v>1244</v>
      </c>
      <c r="P5413">
        <f t="shared" si="84"/>
        <v>0</v>
      </c>
    </row>
    <row r="5414" spans="1:16" hidden="1" x14ac:dyDescent="0.25">
      <c r="A5414" t="str">
        <f>"QPILA06"</f>
        <v>QPILA06</v>
      </c>
      <c r="B5414" t="s">
        <v>13995</v>
      </c>
      <c r="C5414">
        <v>590</v>
      </c>
      <c r="D5414" t="s">
        <v>16</v>
      </c>
      <c r="E5414">
        <v>9</v>
      </c>
      <c r="F5414" t="s">
        <v>7233</v>
      </c>
      <c r="G5414" t="s">
        <v>12260</v>
      </c>
      <c r="H5414" t="s">
        <v>9871</v>
      </c>
      <c r="O5414" t="s">
        <v>13149</v>
      </c>
      <c r="P5414">
        <f t="shared" si="84"/>
        <v>0</v>
      </c>
    </row>
    <row r="5415" spans="1:16" x14ac:dyDescent="0.25">
      <c r="A5415" t="str">
        <f>"QPILA01"</f>
        <v>QPILA01</v>
      </c>
      <c r="B5415" t="s">
        <v>12261</v>
      </c>
      <c r="C5415">
        <v>0</v>
      </c>
      <c r="D5415" t="s">
        <v>16</v>
      </c>
      <c r="E5415">
        <v>0</v>
      </c>
      <c r="F5415" t="s">
        <v>10622</v>
      </c>
      <c r="G5415" t="s">
        <v>10185</v>
      </c>
      <c r="O5415" t="s">
        <v>8676</v>
      </c>
      <c r="P5415">
        <f t="shared" si="84"/>
        <v>958</v>
      </c>
    </row>
    <row r="5416" spans="1:16" hidden="1" x14ac:dyDescent="0.25">
      <c r="A5416" t="str">
        <f>"QPILA02"</f>
        <v>QPILA02</v>
      </c>
      <c r="B5416" t="s">
        <v>12262</v>
      </c>
      <c r="C5416">
        <v>0</v>
      </c>
      <c r="D5416" t="s">
        <v>16</v>
      </c>
      <c r="E5416">
        <v>0</v>
      </c>
      <c r="F5416" t="s">
        <v>10622</v>
      </c>
      <c r="G5416" t="s">
        <v>10185</v>
      </c>
      <c r="O5416" t="s">
        <v>13150</v>
      </c>
      <c r="P5416">
        <f t="shared" si="84"/>
        <v>0</v>
      </c>
    </row>
    <row r="5417" spans="1:16" hidden="1" x14ac:dyDescent="0.25">
      <c r="A5417" t="str">
        <f>"APILA01"</f>
        <v>APILA01</v>
      </c>
      <c r="B5417" t="s">
        <v>13998</v>
      </c>
      <c r="C5417">
        <v>0</v>
      </c>
      <c r="D5417" t="s">
        <v>28</v>
      </c>
      <c r="E5417">
        <v>0</v>
      </c>
      <c r="O5417" t="s">
        <v>13151</v>
      </c>
      <c r="P5417">
        <f t="shared" si="84"/>
        <v>0</v>
      </c>
    </row>
    <row r="5418" spans="1:16" hidden="1" x14ac:dyDescent="0.25">
      <c r="A5418" t="str">
        <f>"QPILA09"</f>
        <v>QPILA09</v>
      </c>
      <c r="B5418" t="s">
        <v>13998</v>
      </c>
      <c r="C5418">
        <v>2325</v>
      </c>
      <c r="D5418" t="s">
        <v>41</v>
      </c>
      <c r="E5418">
        <v>2</v>
      </c>
      <c r="F5418" t="s">
        <v>7233</v>
      </c>
      <c r="G5418" t="s">
        <v>12263</v>
      </c>
      <c r="H5418" t="s">
        <v>9871</v>
      </c>
      <c r="O5418" t="s">
        <v>13152</v>
      </c>
      <c r="P5418">
        <f t="shared" si="84"/>
        <v>0</v>
      </c>
    </row>
    <row r="5419" spans="1:16" hidden="1" x14ac:dyDescent="0.25">
      <c r="A5419" t="str">
        <f>"QPILA08"</f>
        <v>QPILA08</v>
      </c>
      <c r="B5419" t="s">
        <v>13997</v>
      </c>
      <c r="C5419">
        <v>0</v>
      </c>
      <c r="D5419" t="s">
        <v>16</v>
      </c>
      <c r="E5419">
        <v>0</v>
      </c>
      <c r="F5419" t="s">
        <v>7233</v>
      </c>
      <c r="G5419" t="s">
        <v>12264</v>
      </c>
      <c r="H5419" t="s">
        <v>9871</v>
      </c>
      <c r="O5419" t="s">
        <v>13153</v>
      </c>
      <c r="P5419">
        <f t="shared" si="84"/>
        <v>0</v>
      </c>
    </row>
    <row r="5420" spans="1:16" hidden="1" x14ac:dyDescent="0.25">
      <c r="A5420" t="str">
        <f>"QPILL01"</f>
        <v>QPILL01</v>
      </c>
      <c r="B5420" t="s">
        <v>7250</v>
      </c>
      <c r="C5420">
        <v>105</v>
      </c>
      <c r="D5420" t="s">
        <v>41</v>
      </c>
      <c r="E5420">
        <v>105</v>
      </c>
      <c r="F5420" t="s">
        <v>317</v>
      </c>
      <c r="G5420" t="s">
        <v>10005</v>
      </c>
      <c r="O5420" t="s">
        <v>13154</v>
      </c>
      <c r="P5420">
        <f t="shared" si="84"/>
        <v>0</v>
      </c>
    </row>
    <row r="5421" spans="1:16" hidden="1" x14ac:dyDescent="0.25">
      <c r="A5421" t="str">
        <f>"QPINA14"</f>
        <v>QPINA14</v>
      </c>
      <c r="B5421" t="s">
        <v>7285</v>
      </c>
      <c r="C5421">
        <v>0</v>
      </c>
      <c r="D5421" t="s">
        <v>16</v>
      </c>
      <c r="E5421">
        <v>0</v>
      </c>
      <c r="F5421" t="s">
        <v>921</v>
      </c>
      <c r="G5421" t="s">
        <v>9890</v>
      </c>
      <c r="O5421" t="s">
        <v>1747</v>
      </c>
      <c r="P5421">
        <f t="shared" si="84"/>
        <v>0</v>
      </c>
    </row>
    <row r="5422" spans="1:16" hidden="1" x14ac:dyDescent="0.25">
      <c r="A5422" t="str">
        <f>"QPINA06"</f>
        <v>QPINA06</v>
      </c>
      <c r="B5422" t="s">
        <v>14001</v>
      </c>
      <c r="C5422">
        <v>0</v>
      </c>
      <c r="D5422" t="s">
        <v>16</v>
      </c>
      <c r="E5422">
        <v>0</v>
      </c>
      <c r="F5422" t="s">
        <v>921</v>
      </c>
      <c r="G5422" t="s">
        <v>9890</v>
      </c>
      <c r="H5422" t="s">
        <v>9871</v>
      </c>
      <c r="O5422" t="s">
        <v>13156</v>
      </c>
      <c r="P5422">
        <f t="shared" si="84"/>
        <v>0</v>
      </c>
    </row>
    <row r="5423" spans="1:16" hidden="1" x14ac:dyDescent="0.25">
      <c r="A5423" t="str">
        <f>"QPINA15"</f>
        <v>QPINA15</v>
      </c>
      <c r="B5423" t="s">
        <v>14005</v>
      </c>
      <c r="C5423">
        <v>275</v>
      </c>
      <c r="D5423" t="s">
        <v>16</v>
      </c>
      <c r="E5423">
        <v>18</v>
      </c>
      <c r="F5423" t="s">
        <v>921</v>
      </c>
      <c r="G5423" t="s">
        <v>9890</v>
      </c>
      <c r="H5423" t="s">
        <v>9871</v>
      </c>
      <c r="O5423" t="s">
        <v>13157</v>
      </c>
      <c r="P5423">
        <f t="shared" si="84"/>
        <v>0</v>
      </c>
    </row>
    <row r="5424" spans="1:16" hidden="1" x14ac:dyDescent="0.25">
      <c r="A5424" t="str">
        <f>"APINA01"</f>
        <v>APINA01</v>
      </c>
      <c r="B5424" t="s">
        <v>13999</v>
      </c>
      <c r="C5424">
        <v>0</v>
      </c>
      <c r="D5424" t="s">
        <v>16</v>
      </c>
      <c r="E5424">
        <v>0</v>
      </c>
      <c r="F5424" t="s">
        <v>921</v>
      </c>
      <c r="G5424" t="s">
        <v>9890</v>
      </c>
      <c r="H5424" t="s">
        <v>9871</v>
      </c>
      <c r="O5424" t="s">
        <v>13158</v>
      </c>
      <c r="P5424">
        <f t="shared" si="84"/>
        <v>0</v>
      </c>
    </row>
    <row r="5425" spans="1:16" hidden="1" x14ac:dyDescent="0.25">
      <c r="A5425" t="str">
        <f>"QPINA04"</f>
        <v>QPINA04</v>
      </c>
      <c r="B5425" t="s">
        <v>13999</v>
      </c>
      <c r="C5425">
        <v>4</v>
      </c>
      <c r="D5425" t="s">
        <v>16</v>
      </c>
      <c r="E5425">
        <v>0</v>
      </c>
      <c r="F5425" t="s">
        <v>921</v>
      </c>
      <c r="G5425" t="s">
        <v>9890</v>
      </c>
      <c r="H5425" t="s">
        <v>9871</v>
      </c>
      <c r="O5425" t="s">
        <v>13159</v>
      </c>
      <c r="P5425">
        <f t="shared" si="84"/>
        <v>0</v>
      </c>
    </row>
    <row r="5426" spans="1:16" hidden="1" x14ac:dyDescent="0.25">
      <c r="A5426" t="str">
        <f>"APINA04"</f>
        <v>APINA04</v>
      </c>
      <c r="B5426" t="s">
        <v>12265</v>
      </c>
      <c r="C5426">
        <v>0</v>
      </c>
      <c r="D5426" t="s">
        <v>16</v>
      </c>
      <c r="E5426">
        <v>0</v>
      </c>
      <c r="G5426" t="s">
        <v>9890</v>
      </c>
      <c r="O5426" t="s">
        <v>8672</v>
      </c>
      <c r="P5426">
        <f t="shared" si="84"/>
        <v>0</v>
      </c>
    </row>
    <row r="5427" spans="1:16" hidden="1" x14ac:dyDescent="0.25">
      <c r="A5427" t="str">
        <f>"QPINA13"</f>
        <v>QPINA13</v>
      </c>
      <c r="B5427" t="s">
        <v>12265</v>
      </c>
      <c r="C5427">
        <v>820</v>
      </c>
      <c r="D5427" t="s">
        <v>16</v>
      </c>
      <c r="E5427">
        <v>41</v>
      </c>
      <c r="F5427" t="s">
        <v>921</v>
      </c>
      <c r="G5427" t="s">
        <v>9890</v>
      </c>
      <c r="H5427" t="s">
        <v>9871</v>
      </c>
      <c r="O5427" t="s">
        <v>13160</v>
      </c>
      <c r="P5427">
        <f t="shared" si="84"/>
        <v>0</v>
      </c>
    </row>
    <row r="5428" spans="1:16" x14ac:dyDescent="0.25">
      <c r="A5428" t="str">
        <f>"APINA05"</f>
        <v>APINA05</v>
      </c>
      <c r="B5428" t="s">
        <v>12266</v>
      </c>
      <c r="C5428">
        <v>0</v>
      </c>
      <c r="D5428" t="s">
        <v>16</v>
      </c>
      <c r="E5428">
        <v>0</v>
      </c>
      <c r="G5428" t="s">
        <v>9890</v>
      </c>
      <c r="O5428" t="s">
        <v>8674</v>
      </c>
      <c r="P5428">
        <f t="shared" si="84"/>
        <v>317</v>
      </c>
    </row>
    <row r="5429" spans="1:16" hidden="1" x14ac:dyDescent="0.25">
      <c r="A5429" t="str">
        <f>"QPINA12"</f>
        <v>QPINA12</v>
      </c>
      <c r="B5429" t="s">
        <v>12266</v>
      </c>
      <c r="C5429">
        <v>684</v>
      </c>
      <c r="D5429" t="s">
        <v>16</v>
      </c>
      <c r="E5429">
        <v>34</v>
      </c>
      <c r="F5429" t="s">
        <v>921</v>
      </c>
      <c r="G5429" t="s">
        <v>9890</v>
      </c>
      <c r="H5429" t="s">
        <v>9871</v>
      </c>
      <c r="O5429" t="s">
        <v>13161</v>
      </c>
      <c r="P5429">
        <f t="shared" si="84"/>
        <v>0</v>
      </c>
    </row>
    <row r="5430" spans="1:16" hidden="1" x14ac:dyDescent="0.25">
      <c r="A5430" t="str">
        <f>"QPINA07"</f>
        <v>QPINA07</v>
      </c>
      <c r="B5430" t="s">
        <v>14002</v>
      </c>
      <c r="C5430">
        <v>0</v>
      </c>
      <c r="D5430" t="s">
        <v>16</v>
      </c>
      <c r="E5430">
        <v>0</v>
      </c>
      <c r="F5430" t="s">
        <v>921</v>
      </c>
      <c r="G5430" t="s">
        <v>9890</v>
      </c>
      <c r="H5430" t="s">
        <v>9871</v>
      </c>
      <c r="O5430" t="s">
        <v>13162</v>
      </c>
      <c r="P5430">
        <f t="shared" si="84"/>
        <v>0</v>
      </c>
    </row>
    <row r="5431" spans="1:16" hidden="1" x14ac:dyDescent="0.25">
      <c r="A5431" t="str">
        <f>"QPINA03"</f>
        <v>QPINA03</v>
      </c>
      <c r="B5431" t="s">
        <v>17981</v>
      </c>
      <c r="C5431">
        <v>0</v>
      </c>
      <c r="D5431" t="s">
        <v>16</v>
      </c>
      <c r="E5431">
        <v>0</v>
      </c>
      <c r="F5431" t="s">
        <v>921</v>
      </c>
      <c r="G5431" t="s">
        <v>9890</v>
      </c>
      <c r="H5431" t="s">
        <v>9871</v>
      </c>
      <c r="O5431" t="s">
        <v>13163</v>
      </c>
      <c r="P5431">
        <f t="shared" si="84"/>
        <v>0</v>
      </c>
    </row>
    <row r="5432" spans="1:16" hidden="1" x14ac:dyDescent="0.25">
      <c r="A5432" t="str">
        <f>"APINA02"</f>
        <v>APINA02</v>
      </c>
      <c r="B5432" t="s">
        <v>17981</v>
      </c>
      <c r="C5432">
        <v>0</v>
      </c>
      <c r="D5432" t="s">
        <v>16</v>
      </c>
      <c r="E5432">
        <v>0</v>
      </c>
      <c r="F5432" t="s">
        <v>921</v>
      </c>
      <c r="G5432" t="s">
        <v>9890</v>
      </c>
      <c r="H5432" t="s">
        <v>9871</v>
      </c>
      <c r="O5432" t="s">
        <v>13164</v>
      </c>
      <c r="P5432">
        <f t="shared" si="84"/>
        <v>0</v>
      </c>
    </row>
    <row r="5433" spans="1:16" hidden="1" x14ac:dyDescent="0.25">
      <c r="A5433" t="str">
        <f>"QPINA05"</f>
        <v>QPINA05</v>
      </c>
      <c r="B5433" t="s">
        <v>14000</v>
      </c>
      <c r="C5433">
        <v>0</v>
      </c>
      <c r="D5433" t="s">
        <v>16</v>
      </c>
      <c r="E5433">
        <v>0</v>
      </c>
      <c r="F5433" t="s">
        <v>921</v>
      </c>
      <c r="G5433" t="s">
        <v>9890</v>
      </c>
      <c r="H5433" t="s">
        <v>9871</v>
      </c>
      <c r="O5433" t="s">
        <v>13167</v>
      </c>
      <c r="P5433">
        <f t="shared" si="84"/>
        <v>0</v>
      </c>
    </row>
    <row r="5434" spans="1:16" hidden="1" x14ac:dyDescent="0.25">
      <c r="A5434" t="str">
        <f>"QPINA11"</f>
        <v>QPINA11</v>
      </c>
      <c r="B5434" t="s">
        <v>14004</v>
      </c>
      <c r="C5434">
        <v>1539</v>
      </c>
      <c r="D5434" t="s">
        <v>16</v>
      </c>
      <c r="E5434">
        <v>38</v>
      </c>
      <c r="F5434" t="s">
        <v>921</v>
      </c>
      <c r="G5434" t="s">
        <v>9890</v>
      </c>
      <c r="H5434" t="s">
        <v>9871</v>
      </c>
      <c r="O5434" t="s">
        <v>13168</v>
      </c>
      <c r="P5434">
        <f t="shared" si="84"/>
        <v>0</v>
      </c>
    </row>
    <row r="5435" spans="1:16" x14ac:dyDescent="0.25">
      <c r="A5435" t="str">
        <f>"APINA03"</f>
        <v>APINA03</v>
      </c>
      <c r="B5435" t="s">
        <v>17982</v>
      </c>
      <c r="C5435">
        <v>0</v>
      </c>
      <c r="D5435" t="s">
        <v>16</v>
      </c>
      <c r="E5435">
        <v>0</v>
      </c>
      <c r="F5435" t="s">
        <v>921</v>
      </c>
      <c r="G5435" t="s">
        <v>9890</v>
      </c>
      <c r="H5435" t="s">
        <v>9871</v>
      </c>
      <c r="O5435" t="s">
        <v>9819</v>
      </c>
      <c r="P5435">
        <f t="shared" si="84"/>
        <v>50</v>
      </c>
    </row>
    <row r="5436" spans="1:16" hidden="1" x14ac:dyDescent="0.25">
      <c r="A5436" t="str">
        <f>"QPINA02"</f>
        <v>QPINA02</v>
      </c>
      <c r="B5436" t="s">
        <v>17982</v>
      </c>
      <c r="C5436">
        <v>0</v>
      </c>
      <c r="D5436" t="s">
        <v>16</v>
      </c>
      <c r="E5436">
        <v>0</v>
      </c>
      <c r="F5436" t="s">
        <v>921</v>
      </c>
      <c r="G5436" t="s">
        <v>9890</v>
      </c>
      <c r="H5436" t="s">
        <v>9871</v>
      </c>
      <c r="O5436" t="s">
        <v>13170</v>
      </c>
      <c r="P5436">
        <f t="shared" si="84"/>
        <v>0</v>
      </c>
    </row>
    <row r="5437" spans="1:16" hidden="1" x14ac:dyDescent="0.25">
      <c r="A5437" t="str">
        <f>"QPINA10"</f>
        <v>QPINA10</v>
      </c>
      <c r="B5437" t="s">
        <v>14003</v>
      </c>
      <c r="C5437">
        <v>811</v>
      </c>
      <c r="D5437" t="s">
        <v>16</v>
      </c>
      <c r="E5437">
        <v>16</v>
      </c>
      <c r="F5437" t="s">
        <v>921</v>
      </c>
      <c r="G5437" t="s">
        <v>9890</v>
      </c>
      <c r="H5437" t="s">
        <v>9871</v>
      </c>
      <c r="O5437" t="s">
        <v>14116</v>
      </c>
      <c r="P5437">
        <f t="shared" si="84"/>
        <v>0</v>
      </c>
    </row>
    <row r="5438" spans="1:16" hidden="1" x14ac:dyDescent="0.25">
      <c r="A5438" t="str">
        <f>"QPINA08"</f>
        <v>QPINA08</v>
      </c>
      <c r="B5438" t="s">
        <v>17983</v>
      </c>
      <c r="C5438">
        <v>0</v>
      </c>
      <c r="D5438" t="s">
        <v>16</v>
      </c>
      <c r="E5438">
        <v>0</v>
      </c>
      <c r="F5438" t="s">
        <v>921</v>
      </c>
      <c r="G5438" t="s">
        <v>9890</v>
      </c>
      <c r="H5438" t="s">
        <v>9871</v>
      </c>
      <c r="O5438" t="s">
        <v>14115</v>
      </c>
      <c r="P5438">
        <f t="shared" si="84"/>
        <v>0</v>
      </c>
    </row>
    <row r="5439" spans="1:16" hidden="1" x14ac:dyDescent="0.25">
      <c r="A5439" t="str">
        <f>"QPINA01"</f>
        <v>QPINA01</v>
      </c>
      <c r="B5439" t="s">
        <v>17984</v>
      </c>
      <c r="C5439">
        <v>0</v>
      </c>
      <c r="D5439" t="s">
        <v>16</v>
      </c>
      <c r="E5439">
        <v>0</v>
      </c>
      <c r="F5439" t="s">
        <v>921</v>
      </c>
      <c r="G5439" t="s">
        <v>9890</v>
      </c>
      <c r="H5439" t="s">
        <v>9871</v>
      </c>
      <c r="O5439" t="s">
        <v>13171</v>
      </c>
      <c r="P5439">
        <f t="shared" si="84"/>
        <v>0</v>
      </c>
    </row>
    <row r="5440" spans="1:16" hidden="1" x14ac:dyDescent="0.25">
      <c r="A5440" t="str">
        <f>"QPINA09"</f>
        <v>QPINA09</v>
      </c>
      <c r="B5440" t="s">
        <v>17985</v>
      </c>
      <c r="C5440">
        <v>0</v>
      </c>
      <c r="D5440" t="s">
        <v>16</v>
      </c>
      <c r="E5440">
        <v>0</v>
      </c>
      <c r="F5440" t="s">
        <v>921</v>
      </c>
      <c r="G5440" t="s">
        <v>9890</v>
      </c>
      <c r="H5440" t="s">
        <v>9871</v>
      </c>
      <c r="O5440" t="s">
        <v>13172</v>
      </c>
      <c r="P5440">
        <f t="shared" si="84"/>
        <v>0</v>
      </c>
    </row>
    <row r="5441" spans="1:16" hidden="1" x14ac:dyDescent="0.25">
      <c r="A5441" t="str">
        <f>"APIPA01"</f>
        <v>APIPA01</v>
      </c>
      <c r="B5441" t="s">
        <v>900</v>
      </c>
      <c r="C5441">
        <v>80</v>
      </c>
      <c r="D5441" t="s">
        <v>28</v>
      </c>
      <c r="E5441">
        <v>80</v>
      </c>
      <c r="F5441" t="s">
        <v>497</v>
      </c>
      <c r="O5441" t="s">
        <v>13173</v>
      </c>
      <c r="P5441">
        <f t="shared" si="84"/>
        <v>0</v>
      </c>
    </row>
    <row r="5442" spans="1:16" hidden="1" x14ac:dyDescent="0.25">
      <c r="A5442" t="str">
        <f>"APIPA04"</f>
        <v>APIPA04</v>
      </c>
      <c r="B5442" t="s">
        <v>12267</v>
      </c>
      <c r="C5442">
        <v>0</v>
      </c>
      <c r="D5442" t="s">
        <v>28</v>
      </c>
      <c r="E5442">
        <v>0</v>
      </c>
      <c r="F5442" t="s">
        <v>497</v>
      </c>
      <c r="O5442" t="s">
        <v>13174</v>
      </c>
      <c r="P5442">
        <f t="shared" si="84"/>
        <v>0</v>
      </c>
    </row>
    <row r="5443" spans="1:16" hidden="1" x14ac:dyDescent="0.25">
      <c r="A5443" t="str">
        <f>"QPIPA02"</f>
        <v>QPIPA02</v>
      </c>
      <c r="B5443" t="s">
        <v>7295</v>
      </c>
      <c r="C5443">
        <v>10</v>
      </c>
      <c r="D5443" t="s">
        <v>28</v>
      </c>
      <c r="E5443">
        <v>10</v>
      </c>
      <c r="F5443" t="s">
        <v>497</v>
      </c>
      <c r="O5443" t="s">
        <v>13176</v>
      </c>
      <c r="P5443">
        <f t="shared" ref="P5443:P5506" si="85">SUMIFS($C$2:$C$7959,$B$2:$B$7959,O5443)</f>
        <v>0</v>
      </c>
    </row>
    <row r="5444" spans="1:16" hidden="1" x14ac:dyDescent="0.25">
      <c r="A5444" t="str">
        <f>"APIPA02"</f>
        <v>APIPA02</v>
      </c>
      <c r="B5444" t="s">
        <v>12268</v>
      </c>
      <c r="C5444">
        <v>0</v>
      </c>
      <c r="D5444" t="s">
        <v>28</v>
      </c>
      <c r="E5444">
        <v>0</v>
      </c>
      <c r="F5444" t="s">
        <v>497</v>
      </c>
      <c r="O5444" t="s">
        <v>13177</v>
      </c>
      <c r="P5444">
        <f t="shared" si="85"/>
        <v>0</v>
      </c>
    </row>
    <row r="5445" spans="1:16" hidden="1" x14ac:dyDescent="0.25">
      <c r="A5445" t="str">
        <f>"APIPA03"</f>
        <v>APIPA03</v>
      </c>
      <c r="B5445" t="s">
        <v>904</v>
      </c>
      <c r="C5445">
        <v>3</v>
      </c>
      <c r="D5445" t="s">
        <v>28</v>
      </c>
      <c r="E5445">
        <v>3</v>
      </c>
      <c r="F5445" t="s">
        <v>497</v>
      </c>
      <c r="O5445" t="s">
        <v>13179</v>
      </c>
      <c r="P5445">
        <f t="shared" si="85"/>
        <v>0</v>
      </c>
    </row>
    <row r="5446" spans="1:16" x14ac:dyDescent="0.25">
      <c r="A5446" t="str">
        <f>"QPIPA01"</f>
        <v>QPIPA01</v>
      </c>
      <c r="B5446" t="s">
        <v>904</v>
      </c>
      <c r="C5446">
        <v>33</v>
      </c>
      <c r="D5446" t="s">
        <v>28</v>
      </c>
      <c r="E5446">
        <v>33</v>
      </c>
      <c r="F5446" t="s">
        <v>497</v>
      </c>
      <c r="O5446" t="s">
        <v>9821</v>
      </c>
      <c r="P5446">
        <f t="shared" si="85"/>
        <v>1</v>
      </c>
    </row>
    <row r="5447" spans="1:16" x14ac:dyDescent="0.25">
      <c r="A5447" t="str">
        <f>"QPIPA03"</f>
        <v>QPIPA03</v>
      </c>
      <c r="B5447" t="s">
        <v>7298</v>
      </c>
      <c r="C5447">
        <v>15</v>
      </c>
      <c r="D5447" t="s">
        <v>28</v>
      </c>
      <c r="E5447">
        <v>15</v>
      </c>
      <c r="F5447" t="s">
        <v>61</v>
      </c>
      <c r="G5447" t="s">
        <v>29</v>
      </c>
      <c r="O5447" t="s">
        <v>1266</v>
      </c>
      <c r="P5447">
        <f t="shared" si="85"/>
        <v>1</v>
      </c>
    </row>
    <row r="5448" spans="1:16" x14ac:dyDescent="0.25">
      <c r="A5448" t="str">
        <f>"APIPA06"</f>
        <v>APIPA06</v>
      </c>
      <c r="B5448" t="s">
        <v>909</v>
      </c>
      <c r="C5448">
        <v>4</v>
      </c>
      <c r="D5448" t="s">
        <v>28</v>
      </c>
      <c r="E5448">
        <v>4</v>
      </c>
      <c r="F5448" t="s">
        <v>61</v>
      </c>
      <c r="O5448" t="s">
        <v>1750</v>
      </c>
      <c r="P5448">
        <f t="shared" si="85"/>
        <v>1800</v>
      </c>
    </row>
    <row r="5449" spans="1:16" hidden="1" x14ac:dyDescent="0.25">
      <c r="A5449" t="str">
        <f>"APIPA05"</f>
        <v>APIPA05</v>
      </c>
      <c r="B5449" t="s">
        <v>906</v>
      </c>
      <c r="C5449">
        <v>5</v>
      </c>
      <c r="D5449" t="s">
        <v>28</v>
      </c>
      <c r="E5449">
        <v>5</v>
      </c>
      <c r="F5449" t="s">
        <v>61</v>
      </c>
      <c r="O5449" t="s">
        <v>1756</v>
      </c>
      <c r="P5449">
        <f t="shared" si="85"/>
        <v>0</v>
      </c>
    </row>
    <row r="5450" spans="1:16" hidden="1" x14ac:dyDescent="0.25">
      <c r="A5450" t="str">
        <f>"APIRA03"</f>
        <v>APIRA03</v>
      </c>
      <c r="B5450" t="s">
        <v>915</v>
      </c>
      <c r="C5450">
        <v>0</v>
      </c>
      <c r="D5450" t="s">
        <v>16</v>
      </c>
      <c r="E5450">
        <v>0</v>
      </c>
      <c r="F5450" t="s">
        <v>125</v>
      </c>
      <c r="G5450" t="s">
        <v>11005</v>
      </c>
      <c r="O5450" t="s">
        <v>1753</v>
      </c>
      <c r="P5450">
        <f t="shared" si="85"/>
        <v>0</v>
      </c>
    </row>
    <row r="5451" spans="1:16" hidden="1" x14ac:dyDescent="0.25">
      <c r="A5451" t="str">
        <f>"QPIRA03"</f>
        <v>QPIRA03</v>
      </c>
      <c r="B5451" t="s">
        <v>915</v>
      </c>
      <c r="C5451">
        <v>0</v>
      </c>
      <c r="D5451" t="s">
        <v>16</v>
      </c>
      <c r="E5451">
        <v>0</v>
      </c>
      <c r="F5451" t="s">
        <v>125</v>
      </c>
      <c r="G5451" t="s">
        <v>11005</v>
      </c>
      <c r="O5451" t="s">
        <v>13182</v>
      </c>
      <c r="P5451">
        <f t="shared" si="85"/>
        <v>0</v>
      </c>
    </row>
    <row r="5452" spans="1:16" hidden="1" x14ac:dyDescent="0.25">
      <c r="A5452" t="str">
        <f>"APIRA01"</f>
        <v>APIRA01</v>
      </c>
      <c r="B5452" t="s">
        <v>14006</v>
      </c>
      <c r="C5452">
        <v>0</v>
      </c>
      <c r="D5452" t="s">
        <v>16</v>
      </c>
      <c r="E5452">
        <v>0</v>
      </c>
      <c r="F5452" t="s">
        <v>125</v>
      </c>
      <c r="G5452" t="s">
        <v>11005</v>
      </c>
      <c r="H5452" t="s">
        <v>9891</v>
      </c>
      <c r="O5452" t="s">
        <v>13183</v>
      </c>
      <c r="P5452">
        <f t="shared" si="85"/>
        <v>0</v>
      </c>
    </row>
    <row r="5453" spans="1:16" hidden="1" x14ac:dyDescent="0.25">
      <c r="A5453" t="str">
        <f>"QPIRA01"</f>
        <v>QPIRA01</v>
      </c>
      <c r="B5453" t="s">
        <v>14006</v>
      </c>
      <c r="C5453">
        <v>34930</v>
      </c>
      <c r="D5453" t="s">
        <v>16</v>
      </c>
      <c r="E5453">
        <v>349</v>
      </c>
      <c r="F5453" t="s">
        <v>125</v>
      </c>
      <c r="G5453" t="s">
        <v>11005</v>
      </c>
      <c r="H5453" t="s">
        <v>9891</v>
      </c>
      <c r="O5453" t="s">
        <v>8717</v>
      </c>
      <c r="P5453">
        <f t="shared" si="85"/>
        <v>0</v>
      </c>
    </row>
    <row r="5454" spans="1:16" hidden="1" x14ac:dyDescent="0.25">
      <c r="A5454" t="str">
        <f>"APIRA02"</f>
        <v>APIRA02</v>
      </c>
      <c r="B5454" t="s">
        <v>13529</v>
      </c>
      <c r="C5454">
        <v>0</v>
      </c>
      <c r="D5454" t="s">
        <v>16</v>
      </c>
      <c r="E5454">
        <v>0</v>
      </c>
      <c r="F5454" t="s">
        <v>125</v>
      </c>
      <c r="G5454" t="s">
        <v>11005</v>
      </c>
      <c r="H5454" t="s">
        <v>9891</v>
      </c>
      <c r="O5454" t="s">
        <v>8721</v>
      </c>
      <c r="P5454">
        <f t="shared" si="85"/>
        <v>0</v>
      </c>
    </row>
    <row r="5455" spans="1:16" hidden="1" x14ac:dyDescent="0.25">
      <c r="A5455" t="str">
        <f>"QPIRA02"</f>
        <v>QPIRA02</v>
      </c>
      <c r="B5455" t="s">
        <v>13529</v>
      </c>
      <c r="C5455">
        <v>66651</v>
      </c>
      <c r="D5455" t="s">
        <v>16</v>
      </c>
      <c r="E5455">
        <v>1666</v>
      </c>
      <c r="F5455" t="s">
        <v>125</v>
      </c>
      <c r="G5455" t="s">
        <v>11005</v>
      </c>
      <c r="H5455" t="s">
        <v>9891</v>
      </c>
      <c r="O5455" t="s">
        <v>13184</v>
      </c>
      <c r="P5455">
        <f t="shared" si="85"/>
        <v>0</v>
      </c>
    </row>
    <row r="5456" spans="1:16" hidden="1" x14ac:dyDescent="0.25">
      <c r="A5456" t="str">
        <f>"QPIRI01"</f>
        <v>QPIRI01</v>
      </c>
      <c r="B5456" t="s">
        <v>12269</v>
      </c>
      <c r="C5456">
        <v>0</v>
      </c>
      <c r="D5456" t="s">
        <v>16</v>
      </c>
      <c r="E5456">
        <v>0</v>
      </c>
      <c r="F5456" t="s">
        <v>921</v>
      </c>
      <c r="G5456" t="s">
        <v>12087</v>
      </c>
      <c r="O5456" t="s">
        <v>14118</v>
      </c>
      <c r="P5456">
        <f t="shared" si="85"/>
        <v>0</v>
      </c>
    </row>
    <row r="5457" spans="1:16" x14ac:dyDescent="0.25">
      <c r="A5457" t="str">
        <f>"APIRI02"</f>
        <v>APIRI02</v>
      </c>
      <c r="B5457" t="s">
        <v>12269</v>
      </c>
      <c r="C5457">
        <v>0</v>
      </c>
      <c r="D5457" t="s">
        <v>16</v>
      </c>
      <c r="E5457">
        <v>0</v>
      </c>
      <c r="F5457" t="s">
        <v>921</v>
      </c>
      <c r="G5457" t="s">
        <v>12087</v>
      </c>
      <c r="O5457" t="s">
        <v>14117</v>
      </c>
      <c r="P5457">
        <f t="shared" si="85"/>
        <v>35</v>
      </c>
    </row>
    <row r="5458" spans="1:16" hidden="1" x14ac:dyDescent="0.25">
      <c r="A5458" t="str">
        <f>"APIRI05"</f>
        <v>APIRI05</v>
      </c>
      <c r="B5458" t="s">
        <v>919</v>
      </c>
      <c r="C5458">
        <v>5</v>
      </c>
      <c r="D5458" t="s">
        <v>16</v>
      </c>
      <c r="E5458">
        <v>0</v>
      </c>
      <c r="F5458" t="s">
        <v>921</v>
      </c>
      <c r="G5458" t="s">
        <v>12087</v>
      </c>
      <c r="O5458" t="s">
        <v>13185</v>
      </c>
      <c r="P5458">
        <f t="shared" si="85"/>
        <v>0</v>
      </c>
    </row>
    <row r="5459" spans="1:16" hidden="1" x14ac:dyDescent="0.25">
      <c r="A5459" t="str">
        <f>"QPIRI02"</f>
        <v>QPIRI02</v>
      </c>
      <c r="B5459" t="s">
        <v>17986</v>
      </c>
      <c r="C5459">
        <v>0</v>
      </c>
      <c r="D5459" t="s">
        <v>16</v>
      </c>
      <c r="E5459">
        <v>0</v>
      </c>
      <c r="F5459" t="s">
        <v>921</v>
      </c>
      <c r="G5459" t="s">
        <v>12087</v>
      </c>
      <c r="H5459" t="s">
        <v>9871</v>
      </c>
      <c r="O5459" t="s">
        <v>13186</v>
      </c>
      <c r="P5459">
        <f t="shared" si="85"/>
        <v>0</v>
      </c>
    </row>
    <row r="5460" spans="1:16" hidden="1" x14ac:dyDescent="0.25">
      <c r="A5460" t="str">
        <f>"APIRI01"</f>
        <v>APIRI01</v>
      </c>
      <c r="B5460" t="s">
        <v>17986</v>
      </c>
      <c r="C5460">
        <v>0</v>
      </c>
      <c r="D5460" t="s">
        <v>16</v>
      </c>
      <c r="E5460">
        <v>0</v>
      </c>
      <c r="F5460" t="s">
        <v>921</v>
      </c>
      <c r="G5460" t="s">
        <v>12087</v>
      </c>
      <c r="H5460" t="s">
        <v>9871</v>
      </c>
      <c r="O5460" t="s">
        <v>13187</v>
      </c>
      <c r="P5460">
        <f t="shared" si="85"/>
        <v>0</v>
      </c>
    </row>
    <row r="5461" spans="1:16" hidden="1" x14ac:dyDescent="0.25">
      <c r="A5461" t="str">
        <f>"QPIRI03"</f>
        <v>QPIRI03</v>
      </c>
      <c r="B5461" t="s">
        <v>12270</v>
      </c>
      <c r="C5461">
        <v>0</v>
      </c>
      <c r="D5461" t="s">
        <v>16</v>
      </c>
      <c r="E5461">
        <v>0</v>
      </c>
      <c r="F5461" t="s">
        <v>921</v>
      </c>
      <c r="G5461" t="s">
        <v>12087</v>
      </c>
      <c r="O5461" t="s">
        <v>13188</v>
      </c>
      <c r="P5461">
        <f t="shared" si="85"/>
        <v>0</v>
      </c>
    </row>
    <row r="5462" spans="1:16" hidden="1" x14ac:dyDescent="0.25">
      <c r="A5462" t="str">
        <f>"APIRI03"</f>
        <v>APIRI03</v>
      </c>
      <c r="B5462" t="s">
        <v>12270</v>
      </c>
      <c r="C5462">
        <v>0</v>
      </c>
      <c r="D5462" t="s">
        <v>16</v>
      </c>
      <c r="E5462">
        <v>0</v>
      </c>
      <c r="F5462" t="s">
        <v>921</v>
      </c>
      <c r="G5462" t="s">
        <v>12087</v>
      </c>
      <c r="O5462" t="s">
        <v>18098</v>
      </c>
      <c r="P5462">
        <f t="shared" si="85"/>
        <v>0</v>
      </c>
    </row>
    <row r="5463" spans="1:16" hidden="1" x14ac:dyDescent="0.25">
      <c r="A5463" t="str">
        <f>"QPIRI04"</f>
        <v>QPIRI04</v>
      </c>
      <c r="B5463" t="s">
        <v>12271</v>
      </c>
      <c r="C5463">
        <v>0</v>
      </c>
      <c r="D5463" t="s">
        <v>16</v>
      </c>
      <c r="E5463">
        <v>0</v>
      </c>
      <c r="F5463" t="s">
        <v>921</v>
      </c>
      <c r="G5463" t="s">
        <v>12087</v>
      </c>
      <c r="O5463" t="s">
        <v>8754</v>
      </c>
      <c r="P5463">
        <f t="shared" si="85"/>
        <v>0</v>
      </c>
    </row>
    <row r="5464" spans="1:16" x14ac:dyDescent="0.25">
      <c r="A5464" t="str">
        <f>"APIRI04"</f>
        <v>APIRI04</v>
      </c>
      <c r="B5464" t="s">
        <v>12271</v>
      </c>
      <c r="C5464">
        <v>0</v>
      </c>
      <c r="D5464" t="s">
        <v>16</v>
      </c>
      <c r="E5464">
        <v>0</v>
      </c>
      <c r="F5464" t="s">
        <v>921</v>
      </c>
      <c r="G5464" t="s">
        <v>12087</v>
      </c>
      <c r="O5464" t="s">
        <v>1759</v>
      </c>
      <c r="P5464">
        <f t="shared" si="85"/>
        <v>169</v>
      </c>
    </row>
    <row r="5465" spans="1:16" hidden="1" x14ac:dyDescent="0.25">
      <c r="A5465" t="str">
        <f>"ZZPIRI01"</f>
        <v>ZZPIRI01</v>
      </c>
      <c r="B5465" t="s">
        <v>12272</v>
      </c>
      <c r="C5465">
        <v>0</v>
      </c>
      <c r="D5465" t="s">
        <v>28</v>
      </c>
      <c r="E5465">
        <v>0</v>
      </c>
      <c r="F5465" t="s">
        <v>879</v>
      </c>
      <c r="G5465" t="s">
        <v>253</v>
      </c>
      <c r="O5465" t="s">
        <v>13189</v>
      </c>
      <c r="P5465">
        <f t="shared" si="85"/>
        <v>0</v>
      </c>
    </row>
    <row r="5466" spans="1:16" hidden="1" x14ac:dyDescent="0.25">
      <c r="A5466" t="str">
        <f>"ZZPISA02"</f>
        <v>ZZPISA02</v>
      </c>
      <c r="B5466" t="s">
        <v>9684</v>
      </c>
      <c r="C5466">
        <v>133</v>
      </c>
      <c r="D5466" t="s">
        <v>28</v>
      </c>
      <c r="E5466">
        <v>133</v>
      </c>
      <c r="G5466" t="s">
        <v>253</v>
      </c>
      <c r="O5466" t="s">
        <v>8765</v>
      </c>
      <c r="P5466">
        <f t="shared" si="85"/>
        <v>0</v>
      </c>
    </row>
    <row r="5467" spans="1:16" x14ac:dyDescent="0.25">
      <c r="A5467" t="str">
        <f>"ZZPISA01"</f>
        <v>ZZPISA01</v>
      </c>
      <c r="B5467" t="s">
        <v>12273</v>
      </c>
      <c r="C5467">
        <v>0</v>
      </c>
      <c r="D5467" t="s">
        <v>28</v>
      </c>
      <c r="E5467">
        <v>0</v>
      </c>
      <c r="F5467" t="s">
        <v>879</v>
      </c>
      <c r="G5467" t="s">
        <v>253</v>
      </c>
      <c r="O5467" t="s">
        <v>14119</v>
      </c>
      <c r="P5467">
        <f t="shared" si="85"/>
        <v>168</v>
      </c>
    </row>
    <row r="5468" spans="1:16" hidden="1" x14ac:dyDescent="0.25">
      <c r="A5468" t="str">
        <f>"APITA01"</f>
        <v>APITA01</v>
      </c>
      <c r="B5468" t="s">
        <v>12274</v>
      </c>
      <c r="C5468">
        <v>0</v>
      </c>
      <c r="D5468" t="s">
        <v>748</v>
      </c>
      <c r="E5468">
        <v>0</v>
      </c>
      <c r="F5468" t="s">
        <v>497</v>
      </c>
      <c r="O5468" t="s">
        <v>13190</v>
      </c>
      <c r="P5468">
        <f t="shared" si="85"/>
        <v>0</v>
      </c>
    </row>
    <row r="5469" spans="1:16" hidden="1" x14ac:dyDescent="0.25">
      <c r="A5469" t="str">
        <f>"QPITA01"</f>
        <v>QPITA01</v>
      </c>
      <c r="B5469" t="s">
        <v>12274</v>
      </c>
      <c r="C5469">
        <v>660</v>
      </c>
      <c r="D5469" t="s">
        <v>748</v>
      </c>
      <c r="E5469">
        <v>1</v>
      </c>
      <c r="F5469" t="s">
        <v>497</v>
      </c>
      <c r="H5469" t="s">
        <v>9871</v>
      </c>
      <c r="O5469" t="s">
        <v>8761</v>
      </c>
      <c r="P5469">
        <f t="shared" si="85"/>
        <v>0</v>
      </c>
    </row>
    <row r="5470" spans="1:16" x14ac:dyDescent="0.25">
      <c r="A5470" t="str">
        <f>"QPLAN03"</f>
        <v>QPLAN03</v>
      </c>
      <c r="B5470" t="s">
        <v>12275</v>
      </c>
      <c r="C5470">
        <v>0</v>
      </c>
      <c r="D5470" t="s">
        <v>28</v>
      </c>
      <c r="E5470">
        <v>0</v>
      </c>
      <c r="F5470" t="s">
        <v>12276</v>
      </c>
      <c r="O5470" t="s">
        <v>1763</v>
      </c>
      <c r="P5470">
        <f t="shared" si="85"/>
        <v>693</v>
      </c>
    </row>
    <row r="5471" spans="1:16" hidden="1" x14ac:dyDescent="0.25">
      <c r="A5471" t="str">
        <f>"APLAN01"</f>
        <v>APLAN01</v>
      </c>
      <c r="B5471" t="s">
        <v>12277</v>
      </c>
      <c r="C5471">
        <v>0</v>
      </c>
      <c r="D5471" t="s">
        <v>28</v>
      </c>
      <c r="E5471">
        <v>0</v>
      </c>
      <c r="F5471" t="s">
        <v>12276</v>
      </c>
      <c r="O5471" t="s">
        <v>13191</v>
      </c>
      <c r="P5471">
        <f t="shared" si="85"/>
        <v>0</v>
      </c>
    </row>
    <row r="5472" spans="1:16" hidden="1" x14ac:dyDescent="0.25">
      <c r="A5472" t="str">
        <f>"QPLAN18"</f>
        <v>QPLAN18</v>
      </c>
      <c r="B5472" t="s">
        <v>17987</v>
      </c>
      <c r="C5472">
        <v>0</v>
      </c>
      <c r="D5472" t="s">
        <v>28</v>
      </c>
      <c r="E5472">
        <v>0</v>
      </c>
      <c r="F5472" t="s">
        <v>7309</v>
      </c>
      <c r="H5472" t="s">
        <v>9876</v>
      </c>
      <c r="O5472" t="s">
        <v>13192</v>
      </c>
      <c r="P5472">
        <f t="shared" si="85"/>
        <v>0</v>
      </c>
    </row>
    <row r="5473" spans="1:16" hidden="1" x14ac:dyDescent="0.25">
      <c r="A5473" t="str">
        <f>"QPLAN07"</f>
        <v>QPLAN07</v>
      </c>
      <c r="B5473" t="s">
        <v>17988</v>
      </c>
      <c r="C5473">
        <v>0</v>
      </c>
      <c r="D5473" t="s">
        <v>28</v>
      </c>
      <c r="E5473">
        <v>0</v>
      </c>
      <c r="F5473" t="s">
        <v>7309</v>
      </c>
      <c r="H5473" t="s">
        <v>9876</v>
      </c>
      <c r="O5473" t="s">
        <v>13193</v>
      </c>
      <c r="P5473">
        <f t="shared" si="85"/>
        <v>0</v>
      </c>
    </row>
    <row r="5474" spans="1:16" hidden="1" x14ac:dyDescent="0.25">
      <c r="A5474" t="str">
        <f>"QPLAN08"</f>
        <v>QPLAN08</v>
      </c>
      <c r="B5474" t="s">
        <v>14009</v>
      </c>
      <c r="C5474">
        <v>0</v>
      </c>
      <c r="D5474" t="s">
        <v>28</v>
      </c>
      <c r="E5474">
        <v>0</v>
      </c>
      <c r="F5474" t="s">
        <v>7309</v>
      </c>
      <c r="H5474" t="s">
        <v>9876</v>
      </c>
      <c r="O5474" t="s">
        <v>13194</v>
      </c>
      <c r="P5474">
        <f t="shared" si="85"/>
        <v>0</v>
      </c>
    </row>
    <row r="5475" spans="1:16" hidden="1" x14ac:dyDescent="0.25">
      <c r="A5475" t="str">
        <f>"QPLAN19"</f>
        <v>QPLAN19</v>
      </c>
      <c r="B5475" t="s">
        <v>17989</v>
      </c>
      <c r="C5475">
        <v>0</v>
      </c>
      <c r="D5475" t="s">
        <v>28</v>
      </c>
      <c r="E5475">
        <v>0</v>
      </c>
      <c r="F5475" t="s">
        <v>7309</v>
      </c>
      <c r="H5475" t="s">
        <v>9876</v>
      </c>
      <c r="O5475" t="s">
        <v>13195</v>
      </c>
      <c r="P5475">
        <f t="shared" si="85"/>
        <v>0</v>
      </c>
    </row>
    <row r="5476" spans="1:16" x14ac:dyDescent="0.25">
      <c r="A5476" t="str">
        <f>"QPLAN09"</f>
        <v>QPLAN09</v>
      </c>
      <c r="B5476" t="s">
        <v>14010</v>
      </c>
      <c r="C5476">
        <v>45</v>
      </c>
      <c r="D5476" t="s">
        <v>28</v>
      </c>
      <c r="E5476">
        <v>0</v>
      </c>
      <c r="F5476" t="s">
        <v>7309</v>
      </c>
      <c r="H5476" t="s">
        <v>9876</v>
      </c>
      <c r="O5476" t="s">
        <v>13196</v>
      </c>
      <c r="P5476">
        <f t="shared" si="85"/>
        <v>3066</v>
      </c>
    </row>
    <row r="5477" spans="1:16" x14ac:dyDescent="0.25">
      <c r="A5477" t="str">
        <f>"QPLAN10"</f>
        <v>QPLAN10</v>
      </c>
      <c r="B5477" t="s">
        <v>17990</v>
      </c>
      <c r="C5477">
        <v>0</v>
      </c>
      <c r="D5477" t="s">
        <v>28</v>
      </c>
      <c r="E5477">
        <v>0</v>
      </c>
      <c r="F5477" t="s">
        <v>7309</v>
      </c>
      <c r="H5477" t="s">
        <v>9876</v>
      </c>
      <c r="O5477" t="s">
        <v>8757</v>
      </c>
      <c r="P5477">
        <f t="shared" si="85"/>
        <v>960</v>
      </c>
    </row>
    <row r="5478" spans="1:16" hidden="1" x14ac:dyDescent="0.25">
      <c r="A5478" t="str">
        <f>"QPLAN20"</f>
        <v>QPLAN20</v>
      </c>
      <c r="B5478" t="s">
        <v>17991</v>
      </c>
      <c r="C5478">
        <v>0</v>
      </c>
      <c r="D5478" t="s">
        <v>28</v>
      </c>
      <c r="E5478">
        <v>0</v>
      </c>
      <c r="F5478" t="s">
        <v>7309</v>
      </c>
      <c r="H5478" t="s">
        <v>9876</v>
      </c>
      <c r="O5478" t="s">
        <v>13197</v>
      </c>
      <c r="P5478">
        <f t="shared" si="85"/>
        <v>0</v>
      </c>
    </row>
    <row r="5479" spans="1:16" hidden="1" x14ac:dyDescent="0.25">
      <c r="A5479" t="str">
        <f>"QPLAN11"</f>
        <v>QPLAN11</v>
      </c>
      <c r="B5479" t="s">
        <v>17992</v>
      </c>
      <c r="C5479">
        <v>0</v>
      </c>
      <c r="D5479" t="s">
        <v>28</v>
      </c>
      <c r="E5479">
        <v>0</v>
      </c>
      <c r="F5479" t="s">
        <v>7309</v>
      </c>
      <c r="H5479" t="s">
        <v>9876</v>
      </c>
      <c r="O5479" t="s">
        <v>13198</v>
      </c>
      <c r="P5479">
        <f t="shared" si="85"/>
        <v>0</v>
      </c>
    </row>
    <row r="5480" spans="1:16" hidden="1" x14ac:dyDescent="0.25">
      <c r="A5480" t="str">
        <f>"QPLAN21"</f>
        <v>QPLAN21</v>
      </c>
      <c r="B5480" t="s">
        <v>17993</v>
      </c>
      <c r="C5480">
        <v>0</v>
      </c>
      <c r="D5480" t="s">
        <v>28</v>
      </c>
      <c r="E5480">
        <v>0</v>
      </c>
      <c r="F5480" t="s">
        <v>7309</v>
      </c>
      <c r="H5480" t="s">
        <v>9876</v>
      </c>
      <c r="O5480" t="s">
        <v>13199</v>
      </c>
      <c r="P5480">
        <f t="shared" si="85"/>
        <v>0</v>
      </c>
    </row>
    <row r="5481" spans="1:16" hidden="1" x14ac:dyDescent="0.25">
      <c r="A5481" t="str">
        <f>"QPLAN12"</f>
        <v>QPLAN12</v>
      </c>
      <c r="B5481" t="s">
        <v>17994</v>
      </c>
      <c r="C5481">
        <v>0</v>
      </c>
      <c r="D5481" t="s">
        <v>28</v>
      </c>
      <c r="E5481">
        <v>0</v>
      </c>
      <c r="F5481" t="s">
        <v>7309</v>
      </c>
      <c r="H5481" t="s">
        <v>9876</v>
      </c>
      <c r="O5481" t="s">
        <v>13200</v>
      </c>
      <c r="P5481">
        <f t="shared" si="85"/>
        <v>0</v>
      </c>
    </row>
    <row r="5482" spans="1:16" hidden="1" x14ac:dyDescent="0.25">
      <c r="A5482" t="str">
        <f>"QPLAN05"</f>
        <v>QPLAN05</v>
      </c>
      <c r="B5482" t="s">
        <v>14007</v>
      </c>
      <c r="C5482">
        <v>0</v>
      </c>
      <c r="D5482" t="s">
        <v>28</v>
      </c>
      <c r="E5482">
        <v>0</v>
      </c>
      <c r="F5482" t="s">
        <v>7309</v>
      </c>
      <c r="H5482" t="s">
        <v>9876</v>
      </c>
      <c r="O5482" t="s">
        <v>13201</v>
      </c>
      <c r="P5482">
        <f t="shared" si="85"/>
        <v>0</v>
      </c>
    </row>
    <row r="5483" spans="1:16" hidden="1" x14ac:dyDescent="0.25">
      <c r="A5483" t="str">
        <f>"QPLAN13"</f>
        <v>QPLAN13</v>
      </c>
      <c r="B5483" t="s">
        <v>17995</v>
      </c>
      <c r="C5483">
        <v>0</v>
      </c>
      <c r="D5483" t="s">
        <v>28</v>
      </c>
      <c r="E5483">
        <v>0</v>
      </c>
      <c r="F5483" t="s">
        <v>7309</v>
      </c>
      <c r="H5483" t="s">
        <v>9876</v>
      </c>
      <c r="O5483" t="s">
        <v>13202</v>
      </c>
      <c r="P5483">
        <f t="shared" si="85"/>
        <v>0</v>
      </c>
    </row>
    <row r="5484" spans="1:16" hidden="1" x14ac:dyDescent="0.25">
      <c r="A5484" t="str">
        <f>"APLAN07"</f>
        <v>APLAN07</v>
      </c>
      <c r="B5484" t="s">
        <v>17996</v>
      </c>
      <c r="C5484">
        <v>0</v>
      </c>
      <c r="D5484" t="s">
        <v>28</v>
      </c>
      <c r="E5484">
        <v>0</v>
      </c>
      <c r="F5484" t="s">
        <v>7309</v>
      </c>
      <c r="H5484" t="s">
        <v>9876</v>
      </c>
      <c r="O5484" t="s">
        <v>1766</v>
      </c>
      <c r="P5484">
        <f t="shared" si="85"/>
        <v>0</v>
      </c>
    </row>
    <row r="5485" spans="1:16" hidden="1" x14ac:dyDescent="0.25">
      <c r="A5485" t="str">
        <f>"QPLAN22"</f>
        <v>QPLAN22</v>
      </c>
      <c r="B5485" t="s">
        <v>17996</v>
      </c>
      <c r="C5485">
        <v>0</v>
      </c>
      <c r="D5485" t="s">
        <v>28</v>
      </c>
      <c r="E5485">
        <v>0</v>
      </c>
      <c r="F5485" t="s">
        <v>7309</v>
      </c>
      <c r="H5485" t="s">
        <v>9876</v>
      </c>
      <c r="O5485" t="s">
        <v>13203</v>
      </c>
      <c r="P5485">
        <f t="shared" si="85"/>
        <v>0</v>
      </c>
    </row>
    <row r="5486" spans="1:16" hidden="1" x14ac:dyDescent="0.25">
      <c r="A5486" t="str">
        <f>"QPLAN14"</f>
        <v>QPLAN14</v>
      </c>
      <c r="B5486" t="s">
        <v>17997</v>
      </c>
      <c r="C5486">
        <v>0</v>
      </c>
      <c r="D5486" t="s">
        <v>28</v>
      </c>
      <c r="E5486">
        <v>0</v>
      </c>
      <c r="F5486" t="s">
        <v>7309</v>
      </c>
      <c r="H5486" t="s">
        <v>9876</v>
      </c>
      <c r="O5486" t="s">
        <v>1769</v>
      </c>
      <c r="P5486">
        <f t="shared" si="85"/>
        <v>0</v>
      </c>
    </row>
    <row r="5487" spans="1:16" hidden="1" x14ac:dyDescent="0.25">
      <c r="A5487" t="str">
        <f>"QPLAN15"</f>
        <v>QPLAN15</v>
      </c>
      <c r="B5487" t="s">
        <v>17998</v>
      </c>
      <c r="C5487">
        <v>0</v>
      </c>
      <c r="D5487" t="s">
        <v>28</v>
      </c>
      <c r="E5487">
        <v>0</v>
      </c>
      <c r="F5487" t="s">
        <v>7309</v>
      </c>
      <c r="H5487" t="s">
        <v>9876</v>
      </c>
      <c r="O5487" t="s">
        <v>13204</v>
      </c>
      <c r="P5487">
        <f t="shared" si="85"/>
        <v>0</v>
      </c>
    </row>
    <row r="5488" spans="1:16" hidden="1" x14ac:dyDescent="0.25">
      <c r="A5488" t="str">
        <f>"QPLAN06"</f>
        <v>QPLAN06</v>
      </c>
      <c r="B5488" t="s">
        <v>14008</v>
      </c>
      <c r="C5488">
        <v>0</v>
      </c>
      <c r="D5488" t="s">
        <v>28</v>
      </c>
      <c r="E5488">
        <v>0</v>
      </c>
      <c r="F5488" t="s">
        <v>7309</v>
      </c>
      <c r="H5488" t="s">
        <v>9876</v>
      </c>
      <c r="O5488" t="s">
        <v>13205</v>
      </c>
      <c r="P5488">
        <f t="shared" si="85"/>
        <v>0</v>
      </c>
    </row>
    <row r="5489" spans="1:16" hidden="1" x14ac:dyDescent="0.25">
      <c r="A5489" t="str">
        <f>"QPLAN16"</f>
        <v>QPLAN16</v>
      </c>
      <c r="B5489" t="s">
        <v>17999</v>
      </c>
      <c r="C5489">
        <v>0</v>
      </c>
      <c r="D5489" t="s">
        <v>28</v>
      </c>
      <c r="E5489">
        <v>0</v>
      </c>
      <c r="F5489" t="s">
        <v>7309</v>
      </c>
      <c r="H5489" t="s">
        <v>9876</v>
      </c>
      <c r="O5489" t="s">
        <v>8737</v>
      </c>
      <c r="P5489">
        <f t="shared" si="85"/>
        <v>0</v>
      </c>
    </row>
    <row r="5490" spans="1:16" hidden="1" x14ac:dyDescent="0.25">
      <c r="A5490" t="str">
        <f>"QPLAN23"</f>
        <v>QPLAN23</v>
      </c>
      <c r="B5490" t="s">
        <v>18000</v>
      </c>
      <c r="C5490">
        <v>0</v>
      </c>
      <c r="D5490" t="s">
        <v>28</v>
      </c>
      <c r="E5490">
        <v>0</v>
      </c>
      <c r="F5490" t="s">
        <v>7309</v>
      </c>
      <c r="H5490" t="s">
        <v>9876</v>
      </c>
      <c r="O5490" t="s">
        <v>13206</v>
      </c>
      <c r="P5490">
        <f t="shared" si="85"/>
        <v>0</v>
      </c>
    </row>
    <row r="5491" spans="1:16" x14ac:dyDescent="0.25">
      <c r="A5491" t="str">
        <f>"QPLAN24"</f>
        <v>QPLAN24</v>
      </c>
      <c r="B5491" t="s">
        <v>18000</v>
      </c>
      <c r="C5491">
        <v>0</v>
      </c>
      <c r="D5491" t="s">
        <v>28</v>
      </c>
      <c r="E5491">
        <v>0</v>
      </c>
      <c r="F5491" t="s">
        <v>7309</v>
      </c>
      <c r="H5491" t="s">
        <v>9876</v>
      </c>
      <c r="O5491" t="s">
        <v>8767</v>
      </c>
      <c r="P5491">
        <f t="shared" si="85"/>
        <v>617</v>
      </c>
    </row>
    <row r="5492" spans="1:16" hidden="1" x14ac:dyDescent="0.25">
      <c r="A5492" t="str">
        <f>"QPLAN17"</f>
        <v>QPLAN17</v>
      </c>
      <c r="B5492" t="s">
        <v>18001</v>
      </c>
      <c r="C5492">
        <v>0</v>
      </c>
      <c r="D5492" t="s">
        <v>28</v>
      </c>
      <c r="E5492">
        <v>0</v>
      </c>
      <c r="F5492" t="s">
        <v>7309</v>
      </c>
      <c r="H5492" t="s">
        <v>9876</v>
      </c>
      <c r="O5492" t="s">
        <v>13207</v>
      </c>
      <c r="P5492">
        <f t="shared" si="85"/>
        <v>0</v>
      </c>
    </row>
    <row r="5493" spans="1:16" hidden="1" x14ac:dyDescent="0.25">
      <c r="A5493" t="str">
        <f>"APLAN04"</f>
        <v>APLAN04</v>
      </c>
      <c r="B5493" t="s">
        <v>923</v>
      </c>
      <c r="C5493">
        <v>0</v>
      </c>
      <c r="D5493" t="s">
        <v>16</v>
      </c>
      <c r="E5493">
        <v>0</v>
      </c>
      <c r="F5493" t="s">
        <v>926</v>
      </c>
      <c r="O5493" t="s">
        <v>8771</v>
      </c>
      <c r="P5493">
        <f t="shared" si="85"/>
        <v>0</v>
      </c>
    </row>
    <row r="5494" spans="1:16" x14ac:dyDescent="0.25">
      <c r="A5494" t="str">
        <f>"QPLAN25"</f>
        <v>QPLAN25</v>
      </c>
      <c r="B5494" t="s">
        <v>923</v>
      </c>
      <c r="C5494">
        <v>500</v>
      </c>
      <c r="D5494" t="s">
        <v>16</v>
      </c>
      <c r="E5494">
        <v>25</v>
      </c>
      <c r="F5494" t="s">
        <v>926</v>
      </c>
      <c r="O5494" t="s">
        <v>8785</v>
      </c>
      <c r="P5494">
        <f t="shared" si="85"/>
        <v>508</v>
      </c>
    </row>
    <row r="5495" spans="1:16" hidden="1" x14ac:dyDescent="0.25">
      <c r="A5495" t="str">
        <f>"QPLAN01"</f>
        <v>QPLAN01</v>
      </c>
      <c r="B5495" t="s">
        <v>12278</v>
      </c>
      <c r="C5495">
        <v>0</v>
      </c>
      <c r="D5495" t="s">
        <v>41</v>
      </c>
      <c r="E5495">
        <v>0</v>
      </c>
      <c r="F5495" t="s">
        <v>10935</v>
      </c>
      <c r="G5495" t="s">
        <v>12279</v>
      </c>
      <c r="O5495" t="s">
        <v>8793</v>
      </c>
      <c r="P5495">
        <f t="shared" si="85"/>
        <v>0</v>
      </c>
    </row>
    <row r="5496" spans="1:16" hidden="1" x14ac:dyDescent="0.25">
      <c r="A5496" t="str">
        <f>"APLAN02"</f>
        <v>APLAN02</v>
      </c>
      <c r="B5496" t="s">
        <v>12278</v>
      </c>
      <c r="C5496">
        <v>0</v>
      </c>
      <c r="D5496" t="s">
        <v>41</v>
      </c>
      <c r="E5496">
        <v>0</v>
      </c>
      <c r="F5496" t="s">
        <v>10935</v>
      </c>
      <c r="G5496" t="s">
        <v>12279</v>
      </c>
      <c r="O5496" t="s">
        <v>13208</v>
      </c>
      <c r="P5496">
        <f t="shared" si="85"/>
        <v>0</v>
      </c>
    </row>
    <row r="5497" spans="1:16" hidden="1" x14ac:dyDescent="0.25">
      <c r="A5497" t="str">
        <f>"QPLAN04"</f>
        <v>QPLAN04</v>
      </c>
      <c r="B5497" t="s">
        <v>12280</v>
      </c>
      <c r="C5497">
        <v>0</v>
      </c>
      <c r="D5497" t="s">
        <v>41</v>
      </c>
      <c r="E5497">
        <v>0</v>
      </c>
      <c r="F5497" t="s">
        <v>10935</v>
      </c>
      <c r="O5497" t="s">
        <v>13210</v>
      </c>
      <c r="P5497">
        <f t="shared" si="85"/>
        <v>0</v>
      </c>
    </row>
    <row r="5498" spans="1:16" hidden="1" x14ac:dyDescent="0.25">
      <c r="A5498" t="str">
        <f>"QPLAN02"</f>
        <v>QPLAN02</v>
      </c>
      <c r="B5498" t="s">
        <v>12281</v>
      </c>
      <c r="C5498">
        <v>0</v>
      </c>
      <c r="D5498" t="s">
        <v>41</v>
      </c>
      <c r="E5498">
        <v>0</v>
      </c>
      <c r="F5498" t="s">
        <v>10935</v>
      </c>
      <c r="G5498" t="s">
        <v>12279</v>
      </c>
      <c r="O5498" t="s">
        <v>13211</v>
      </c>
      <c r="P5498">
        <f t="shared" si="85"/>
        <v>0</v>
      </c>
    </row>
    <row r="5499" spans="1:16" hidden="1" x14ac:dyDescent="0.25">
      <c r="A5499" t="str">
        <f>"APLAN03"</f>
        <v>APLAN03</v>
      </c>
      <c r="B5499" t="s">
        <v>12281</v>
      </c>
      <c r="C5499">
        <v>0</v>
      </c>
      <c r="D5499" t="s">
        <v>41</v>
      </c>
      <c r="E5499">
        <v>0</v>
      </c>
      <c r="F5499" t="s">
        <v>10935</v>
      </c>
      <c r="G5499" t="s">
        <v>12279</v>
      </c>
      <c r="O5499" t="s">
        <v>13212</v>
      </c>
      <c r="P5499">
        <f t="shared" si="85"/>
        <v>0</v>
      </c>
    </row>
    <row r="5500" spans="1:16" hidden="1" x14ac:dyDescent="0.25">
      <c r="A5500" t="str">
        <f>"QPLAS01"</f>
        <v>QPLAS01</v>
      </c>
      <c r="B5500" t="s">
        <v>12282</v>
      </c>
      <c r="C5500">
        <v>0</v>
      </c>
      <c r="D5500" t="s">
        <v>1367</v>
      </c>
      <c r="E5500">
        <v>0</v>
      </c>
      <c r="F5500" t="s">
        <v>12283</v>
      </c>
      <c r="G5500" t="s">
        <v>9920</v>
      </c>
      <c r="O5500" t="s">
        <v>8801</v>
      </c>
      <c r="P5500">
        <f t="shared" si="85"/>
        <v>0</v>
      </c>
    </row>
    <row r="5501" spans="1:16" hidden="1" x14ac:dyDescent="0.25">
      <c r="A5501" t="str">
        <f>"APLAS01"</f>
        <v>APLAS01</v>
      </c>
      <c r="B5501" t="s">
        <v>12282</v>
      </c>
      <c r="C5501">
        <v>0</v>
      </c>
      <c r="D5501" t="s">
        <v>1367</v>
      </c>
      <c r="E5501">
        <v>0</v>
      </c>
      <c r="F5501" t="s">
        <v>12283</v>
      </c>
      <c r="G5501" t="s">
        <v>9920</v>
      </c>
      <c r="O5501" t="s">
        <v>1270</v>
      </c>
      <c r="P5501">
        <f t="shared" si="85"/>
        <v>0</v>
      </c>
    </row>
    <row r="5502" spans="1:16" hidden="1" x14ac:dyDescent="0.25">
      <c r="A5502" t="str">
        <f>"QPLAST01"</f>
        <v>QPLAST01</v>
      </c>
      <c r="B5502" t="s">
        <v>7319</v>
      </c>
      <c r="C5502">
        <v>0</v>
      </c>
      <c r="D5502" t="s">
        <v>28</v>
      </c>
      <c r="E5502">
        <v>0</v>
      </c>
      <c r="F5502" t="s">
        <v>153</v>
      </c>
      <c r="O5502" t="s">
        <v>13213</v>
      </c>
      <c r="P5502">
        <f t="shared" si="85"/>
        <v>0</v>
      </c>
    </row>
    <row r="5503" spans="1:16" hidden="1" x14ac:dyDescent="0.25">
      <c r="A5503" t="str">
        <f>"QPLAST02"</f>
        <v>QPLAST02</v>
      </c>
      <c r="B5503" t="s">
        <v>7321</v>
      </c>
      <c r="C5503">
        <v>0</v>
      </c>
      <c r="D5503" t="s">
        <v>28</v>
      </c>
      <c r="E5503">
        <v>0</v>
      </c>
      <c r="F5503" t="s">
        <v>153</v>
      </c>
      <c r="O5503" t="s">
        <v>13214</v>
      </c>
      <c r="P5503">
        <f t="shared" si="85"/>
        <v>0</v>
      </c>
    </row>
    <row r="5504" spans="1:16" hidden="1" x14ac:dyDescent="0.25">
      <c r="A5504" t="str">
        <f>"QPLAS04"</f>
        <v>QPLAS04</v>
      </c>
      <c r="B5504" t="s">
        <v>12284</v>
      </c>
      <c r="C5504">
        <v>0</v>
      </c>
      <c r="D5504" t="s">
        <v>748</v>
      </c>
      <c r="E5504">
        <v>0</v>
      </c>
      <c r="F5504" t="s">
        <v>749</v>
      </c>
      <c r="O5504" t="s">
        <v>13215</v>
      </c>
      <c r="P5504">
        <f t="shared" si="85"/>
        <v>0</v>
      </c>
    </row>
    <row r="5505" spans="1:16" hidden="1" x14ac:dyDescent="0.25">
      <c r="A5505" t="str">
        <f>"QPLAS03"</f>
        <v>QPLAS03</v>
      </c>
      <c r="B5505" t="s">
        <v>12285</v>
      </c>
      <c r="C5505">
        <v>0</v>
      </c>
      <c r="D5505" t="s">
        <v>748</v>
      </c>
      <c r="E5505">
        <v>0</v>
      </c>
      <c r="F5505" t="s">
        <v>749</v>
      </c>
      <c r="O5505" t="s">
        <v>13216</v>
      </c>
      <c r="P5505">
        <f t="shared" si="85"/>
        <v>0</v>
      </c>
    </row>
    <row r="5506" spans="1:16" hidden="1" x14ac:dyDescent="0.25">
      <c r="A5506" t="str">
        <f>"QPLAS02"</f>
        <v>QPLAS02</v>
      </c>
      <c r="B5506" t="s">
        <v>12286</v>
      </c>
      <c r="C5506">
        <v>0</v>
      </c>
      <c r="D5506" t="s">
        <v>748</v>
      </c>
      <c r="E5506">
        <v>0</v>
      </c>
      <c r="F5506" t="s">
        <v>749</v>
      </c>
      <c r="O5506" t="s">
        <v>13217</v>
      </c>
      <c r="P5506">
        <f t="shared" si="85"/>
        <v>0</v>
      </c>
    </row>
    <row r="5507" spans="1:16" hidden="1" x14ac:dyDescent="0.25">
      <c r="A5507" t="str">
        <f>"APLAT02"</f>
        <v>APLAT02</v>
      </c>
      <c r="B5507" t="s">
        <v>12287</v>
      </c>
      <c r="C5507">
        <v>0</v>
      </c>
      <c r="D5507" t="s">
        <v>16</v>
      </c>
      <c r="E5507">
        <v>0</v>
      </c>
      <c r="F5507" t="s">
        <v>1271</v>
      </c>
      <c r="O5507" t="s">
        <v>13218</v>
      </c>
      <c r="P5507">
        <f t="shared" ref="P5507:P5570" si="86">SUMIFS($C$2:$C$7959,$B$2:$B$7959,O5507)</f>
        <v>0</v>
      </c>
    </row>
    <row r="5508" spans="1:16" hidden="1" x14ac:dyDescent="0.25">
      <c r="A5508" t="str">
        <f>"APLAT01"</f>
        <v>APLAT01</v>
      </c>
      <c r="B5508" t="s">
        <v>12288</v>
      </c>
      <c r="C5508">
        <v>0</v>
      </c>
      <c r="D5508" t="s">
        <v>41</v>
      </c>
      <c r="E5508">
        <v>0</v>
      </c>
      <c r="F5508" t="s">
        <v>10517</v>
      </c>
      <c r="O5508" t="s">
        <v>1273</v>
      </c>
      <c r="P5508">
        <f t="shared" si="86"/>
        <v>0</v>
      </c>
    </row>
    <row r="5509" spans="1:16" hidden="1" x14ac:dyDescent="0.25">
      <c r="A5509" t="str">
        <f>"APLED01"</f>
        <v>APLED01</v>
      </c>
      <c r="B5509" t="s">
        <v>12289</v>
      </c>
      <c r="C5509">
        <v>0</v>
      </c>
      <c r="D5509" t="s">
        <v>28</v>
      </c>
      <c r="E5509">
        <v>0</v>
      </c>
      <c r="F5509" t="s">
        <v>879</v>
      </c>
      <c r="G5509" t="s">
        <v>253</v>
      </c>
      <c r="O5509" t="s">
        <v>13219</v>
      </c>
      <c r="P5509">
        <f t="shared" si="86"/>
        <v>0</v>
      </c>
    </row>
    <row r="5510" spans="1:16" hidden="1" x14ac:dyDescent="0.25">
      <c r="A5510" t="str">
        <f>"APLED02"</f>
        <v>APLED02</v>
      </c>
      <c r="B5510" t="s">
        <v>12290</v>
      </c>
      <c r="C5510">
        <v>0</v>
      </c>
      <c r="D5510" t="s">
        <v>28</v>
      </c>
      <c r="E5510">
        <v>0</v>
      </c>
      <c r="F5510" t="s">
        <v>879</v>
      </c>
      <c r="G5510" t="s">
        <v>253</v>
      </c>
      <c r="O5510" t="s">
        <v>8824</v>
      </c>
      <c r="P5510">
        <f t="shared" si="86"/>
        <v>0</v>
      </c>
    </row>
    <row r="5511" spans="1:16" hidden="1" x14ac:dyDescent="0.25">
      <c r="A5511" t="str">
        <f>"QPLEN02"</f>
        <v>QPLEN02</v>
      </c>
      <c r="B5511" t="s">
        <v>7338</v>
      </c>
      <c r="C5511">
        <v>77244</v>
      </c>
      <c r="D5511" t="s">
        <v>41</v>
      </c>
      <c r="E5511">
        <v>643</v>
      </c>
      <c r="F5511" t="s">
        <v>92</v>
      </c>
      <c r="G5511" t="s">
        <v>12291</v>
      </c>
      <c r="O5511" t="s">
        <v>8829</v>
      </c>
      <c r="P5511">
        <f t="shared" si="86"/>
        <v>0</v>
      </c>
    </row>
    <row r="5512" spans="1:16" hidden="1" x14ac:dyDescent="0.25">
      <c r="A5512" t="str">
        <f>"APLEN01"</f>
        <v>APLEN01</v>
      </c>
      <c r="B5512" t="s">
        <v>7338</v>
      </c>
      <c r="C5512">
        <v>0</v>
      </c>
      <c r="D5512" t="s">
        <v>41</v>
      </c>
      <c r="E5512">
        <v>0</v>
      </c>
      <c r="F5512" t="s">
        <v>92</v>
      </c>
      <c r="G5512" t="s">
        <v>12291</v>
      </c>
      <c r="O5512" t="s">
        <v>13220</v>
      </c>
      <c r="P5512">
        <f t="shared" si="86"/>
        <v>0</v>
      </c>
    </row>
    <row r="5513" spans="1:16" hidden="1" x14ac:dyDescent="0.25">
      <c r="A5513" t="str">
        <f>"QPLEN01"</f>
        <v>QPLEN01</v>
      </c>
      <c r="B5513" t="s">
        <v>928</v>
      </c>
      <c r="C5513">
        <v>0</v>
      </c>
      <c r="D5513" t="s">
        <v>41</v>
      </c>
      <c r="E5513">
        <v>0</v>
      </c>
      <c r="F5513" t="s">
        <v>92</v>
      </c>
      <c r="G5513" t="s">
        <v>12291</v>
      </c>
      <c r="O5513" t="s">
        <v>13221</v>
      </c>
      <c r="P5513">
        <f t="shared" si="86"/>
        <v>0</v>
      </c>
    </row>
    <row r="5514" spans="1:16" hidden="1" x14ac:dyDescent="0.25">
      <c r="A5514" t="str">
        <f>"APLEN02"</f>
        <v>APLEN02</v>
      </c>
      <c r="B5514" t="s">
        <v>928</v>
      </c>
      <c r="C5514">
        <v>0</v>
      </c>
      <c r="D5514" t="s">
        <v>41</v>
      </c>
      <c r="E5514">
        <v>0</v>
      </c>
      <c r="F5514" t="s">
        <v>92</v>
      </c>
      <c r="G5514" t="s">
        <v>12291</v>
      </c>
      <c r="O5514" t="s">
        <v>13222</v>
      </c>
      <c r="P5514">
        <f t="shared" si="86"/>
        <v>0</v>
      </c>
    </row>
    <row r="5515" spans="1:16" hidden="1" x14ac:dyDescent="0.25">
      <c r="A5515" t="str">
        <f>"QPLET02"</f>
        <v>QPLET02</v>
      </c>
      <c r="B5515" t="s">
        <v>12292</v>
      </c>
      <c r="C5515">
        <v>0</v>
      </c>
      <c r="D5515" t="s">
        <v>16</v>
      </c>
      <c r="E5515">
        <v>0</v>
      </c>
      <c r="F5515" t="s">
        <v>9907</v>
      </c>
      <c r="O5515" t="s">
        <v>13223</v>
      </c>
      <c r="P5515">
        <f t="shared" si="86"/>
        <v>0</v>
      </c>
    </row>
    <row r="5516" spans="1:16" hidden="1" x14ac:dyDescent="0.25">
      <c r="A5516" t="str">
        <f>"QPLET01"</f>
        <v>QPLET01</v>
      </c>
      <c r="B5516" t="s">
        <v>12293</v>
      </c>
      <c r="C5516">
        <v>0</v>
      </c>
      <c r="D5516" t="s">
        <v>16</v>
      </c>
      <c r="E5516">
        <v>0</v>
      </c>
      <c r="F5516" t="s">
        <v>9907</v>
      </c>
      <c r="O5516" t="s">
        <v>13224</v>
      </c>
      <c r="P5516">
        <f t="shared" si="86"/>
        <v>0</v>
      </c>
    </row>
    <row r="5517" spans="1:16" hidden="1" x14ac:dyDescent="0.25">
      <c r="A5517" t="str">
        <f>"ZZPLOT01"</f>
        <v>ZZPLOT01</v>
      </c>
      <c r="B5517" t="s">
        <v>9686</v>
      </c>
      <c r="C5517">
        <v>0</v>
      </c>
      <c r="D5517" t="s">
        <v>28</v>
      </c>
      <c r="E5517">
        <v>0</v>
      </c>
      <c r="O5517" t="s">
        <v>13225</v>
      </c>
      <c r="P5517">
        <f t="shared" si="86"/>
        <v>0</v>
      </c>
    </row>
    <row r="5518" spans="1:16" hidden="1" x14ac:dyDescent="0.25">
      <c r="A5518" t="str">
        <f>"QPLUS01"</f>
        <v>QPLUS01</v>
      </c>
      <c r="B5518" t="s">
        <v>12294</v>
      </c>
      <c r="C5518">
        <v>0</v>
      </c>
      <c r="D5518" t="s">
        <v>16</v>
      </c>
      <c r="E5518">
        <v>0</v>
      </c>
      <c r="F5518" t="s">
        <v>2119</v>
      </c>
      <c r="O5518" t="s">
        <v>13226</v>
      </c>
      <c r="P5518">
        <f t="shared" si="86"/>
        <v>0</v>
      </c>
    </row>
    <row r="5519" spans="1:16" hidden="1" x14ac:dyDescent="0.25">
      <c r="A5519" t="str">
        <f>"APLUT01"</f>
        <v>APLUT01</v>
      </c>
      <c r="B5519" t="s">
        <v>12295</v>
      </c>
      <c r="C5519">
        <v>0</v>
      </c>
      <c r="D5519" t="s">
        <v>16</v>
      </c>
      <c r="E5519">
        <v>0</v>
      </c>
      <c r="F5519" t="s">
        <v>10066</v>
      </c>
      <c r="O5519" t="s">
        <v>13227</v>
      </c>
      <c r="P5519">
        <f t="shared" si="86"/>
        <v>0</v>
      </c>
    </row>
    <row r="5520" spans="1:16" hidden="1" x14ac:dyDescent="0.25">
      <c r="A5520" t="str">
        <f>"APLUT02"</f>
        <v>APLUT02</v>
      </c>
      <c r="B5520" t="s">
        <v>12296</v>
      </c>
      <c r="C5520">
        <v>0</v>
      </c>
      <c r="D5520" t="s">
        <v>16</v>
      </c>
      <c r="E5520">
        <v>0</v>
      </c>
      <c r="F5520" t="s">
        <v>10066</v>
      </c>
      <c r="O5520" t="s">
        <v>13228</v>
      </c>
      <c r="P5520">
        <f t="shared" si="86"/>
        <v>0</v>
      </c>
    </row>
    <row r="5521" spans="1:16" x14ac:dyDescent="0.25">
      <c r="A5521" t="str">
        <f>"APOIN01"</f>
        <v>APOIN01</v>
      </c>
      <c r="B5521" t="s">
        <v>14011</v>
      </c>
      <c r="C5521">
        <v>0</v>
      </c>
      <c r="D5521" t="s">
        <v>16</v>
      </c>
      <c r="E5521">
        <v>0</v>
      </c>
      <c r="F5521" t="s">
        <v>1159</v>
      </c>
      <c r="G5521" t="s">
        <v>10019</v>
      </c>
      <c r="H5521" t="s">
        <v>9871</v>
      </c>
      <c r="O5521" t="s">
        <v>8815</v>
      </c>
      <c r="P5521">
        <f t="shared" si="86"/>
        <v>112</v>
      </c>
    </row>
    <row r="5522" spans="1:16" hidden="1" x14ac:dyDescent="0.25">
      <c r="A5522" t="str">
        <f>"QPOIN01"</f>
        <v>QPOIN01</v>
      </c>
      <c r="B5522" t="s">
        <v>14011</v>
      </c>
      <c r="C5522">
        <v>0</v>
      </c>
      <c r="D5522" t="s">
        <v>16</v>
      </c>
      <c r="E5522">
        <v>0</v>
      </c>
      <c r="F5522" t="s">
        <v>1159</v>
      </c>
      <c r="G5522" t="s">
        <v>10019</v>
      </c>
      <c r="H5522" t="s">
        <v>9871</v>
      </c>
      <c r="O5522" t="s">
        <v>18099</v>
      </c>
      <c r="P5522">
        <f t="shared" si="86"/>
        <v>0</v>
      </c>
    </row>
    <row r="5523" spans="1:16" hidden="1" x14ac:dyDescent="0.25">
      <c r="A5523" t="str">
        <f>"APOIN02"</f>
        <v>APOIN02</v>
      </c>
      <c r="B5523" t="s">
        <v>14011</v>
      </c>
      <c r="C5523">
        <v>0</v>
      </c>
      <c r="D5523" t="s">
        <v>16</v>
      </c>
      <c r="E5523">
        <v>0</v>
      </c>
      <c r="H5523" t="s">
        <v>9871</v>
      </c>
      <c r="O5523" t="s">
        <v>13230</v>
      </c>
      <c r="P5523">
        <f t="shared" si="86"/>
        <v>0</v>
      </c>
    </row>
    <row r="5524" spans="1:16" hidden="1" x14ac:dyDescent="0.25">
      <c r="A5524" t="str">
        <f>"QPOIN03"</f>
        <v>QPOIN03</v>
      </c>
      <c r="B5524" t="s">
        <v>18002</v>
      </c>
      <c r="C5524">
        <v>0</v>
      </c>
      <c r="D5524" t="s">
        <v>1367</v>
      </c>
      <c r="E5524">
        <v>0</v>
      </c>
      <c r="F5524" t="s">
        <v>1159</v>
      </c>
      <c r="G5524" t="s">
        <v>10019</v>
      </c>
      <c r="H5524" t="s">
        <v>9871</v>
      </c>
      <c r="O5524" t="s">
        <v>13231</v>
      </c>
      <c r="P5524">
        <f t="shared" si="86"/>
        <v>0</v>
      </c>
    </row>
    <row r="5525" spans="1:16" hidden="1" x14ac:dyDescent="0.25">
      <c r="A5525" t="str">
        <f>"QPOIN02"</f>
        <v>QPOIN02</v>
      </c>
      <c r="B5525" t="s">
        <v>18003</v>
      </c>
      <c r="C5525">
        <v>0</v>
      </c>
      <c r="D5525" t="s">
        <v>379</v>
      </c>
      <c r="E5525">
        <v>0</v>
      </c>
      <c r="F5525" t="s">
        <v>1159</v>
      </c>
      <c r="G5525" t="s">
        <v>10019</v>
      </c>
      <c r="H5525" t="s">
        <v>9871</v>
      </c>
      <c r="O5525" t="s">
        <v>13232</v>
      </c>
      <c r="P5525">
        <f t="shared" si="86"/>
        <v>0</v>
      </c>
    </row>
    <row r="5526" spans="1:16" hidden="1" x14ac:dyDescent="0.25">
      <c r="A5526" t="str">
        <f>"APOLA01"</f>
        <v>APOLA01</v>
      </c>
      <c r="B5526" t="s">
        <v>12297</v>
      </c>
      <c r="C5526">
        <v>0</v>
      </c>
      <c r="D5526" t="s">
        <v>41</v>
      </c>
      <c r="E5526">
        <v>0</v>
      </c>
      <c r="F5526" t="s">
        <v>10622</v>
      </c>
      <c r="O5526" t="s">
        <v>1778</v>
      </c>
      <c r="P5526">
        <f t="shared" si="86"/>
        <v>0</v>
      </c>
    </row>
    <row r="5527" spans="1:16" hidden="1" x14ac:dyDescent="0.25">
      <c r="A5527" t="str">
        <f>"ZZPOLO01"</f>
        <v>ZZPOLO01</v>
      </c>
      <c r="B5527" t="s">
        <v>7358</v>
      </c>
      <c r="C5527">
        <v>162</v>
      </c>
      <c r="D5527" t="s">
        <v>28</v>
      </c>
      <c r="E5527">
        <v>162</v>
      </c>
      <c r="O5527" t="s">
        <v>13233</v>
      </c>
      <c r="P5527">
        <f t="shared" si="86"/>
        <v>0</v>
      </c>
    </row>
    <row r="5528" spans="1:16" hidden="1" x14ac:dyDescent="0.25">
      <c r="A5528" t="str">
        <f>"QPOLO01"</f>
        <v>QPOLO01</v>
      </c>
      <c r="B5528" t="s">
        <v>7358</v>
      </c>
      <c r="C5528">
        <v>0</v>
      </c>
      <c r="D5528" t="s">
        <v>28</v>
      </c>
      <c r="E5528">
        <v>0</v>
      </c>
      <c r="F5528" t="s">
        <v>125</v>
      </c>
      <c r="G5528" t="s">
        <v>253</v>
      </c>
      <c r="O5528" t="s">
        <v>13234</v>
      </c>
      <c r="P5528">
        <f t="shared" si="86"/>
        <v>0</v>
      </c>
    </row>
    <row r="5529" spans="1:16" hidden="1" x14ac:dyDescent="0.25">
      <c r="A5529" t="str">
        <f>"CPOLY17"</f>
        <v>CPOLY17</v>
      </c>
      <c r="B5529" t="s">
        <v>12298</v>
      </c>
      <c r="C5529">
        <v>0</v>
      </c>
      <c r="D5529" t="s">
        <v>1396</v>
      </c>
      <c r="E5529">
        <v>0</v>
      </c>
      <c r="F5529" t="s">
        <v>1571</v>
      </c>
      <c r="G5529" t="s">
        <v>879</v>
      </c>
      <c r="O5529" t="s">
        <v>13235</v>
      </c>
      <c r="P5529">
        <f t="shared" si="86"/>
        <v>0</v>
      </c>
    </row>
    <row r="5530" spans="1:16" hidden="1" x14ac:dyDescent="0.25">
      <c r="A5530" t="str">
        <f>"QPOLY49"</f>
        <v>QPOLY49</v>
      </c>
      <c r="B5530" t="s">
        <v>12298</v>
      </c>
      <c r="C5530">
        <v>0</v>
      </c>
      <c r="D5530" t="s">
        <v>1396</v>
      </c>
      <c r="E5530">
        <v>0</v>
      </c>
      <c r="F5530" t="s">
        <v>1571</v>
      </c>
      <c r="G5530" t="s">
        <v>879</v>
      </c>
      <c r="O5530" t="s">
        <v>8812</v>
      </c>
      <c r="P5530">
        <f t="shared" si="86"/>
        <v>0</v>
      </c>
    </row>
    <row r="5531" spans="1:16" hidden="1" x14ac:dyDescent="0.25">
      <c r="A5531" t="str">
        <f>"CPOLY03"</f>
        <v>CPOLY03</v>
      </c>
      <c r="B5531" t="s">
        <v>1646</v>
      </c>
      <c r="C5531">
        <v>0</v>
      </c>
      <c r="D5531" t="s">
        <v>1396</v>
      </c>
      <c r="E5531">
        <v>0</v>
      </c>
      <c r="F5531" t="s">
        <v>1571</v>
      </c>
      <c r="G5531" t="s">
        <v>879</v>
      </c>
      <c r="O5531" t="s">
        <v>13236</v>
      </c>
      <c r="P5531">
        <f t="shared" si="86"/>
        <v>0</v>
      </c>
    </row>
    <row r="5532" spans="1:16" hidden="1" x14ac:dyDescent="0.25">
      <c r="A5532" t="str">
        <f>"APOLY21"</f>
        <v>APOLY21</v>
      </c>
      <c r="B5532" t="s">
        <v>1646</v>
      </c>
      <c r="C5532">
        <v>0</v>
      </c>
      <c r="D5532" t="s">
        <v>1396</v>
      </c>
      <c r="E5532">
        <v>0</v>
      </c>
      <c r="F5532" t="s">
        <v>1571</v>
      </c>
      <c r="G5532" t="s">
        <v>879</v>
      </c>
      <c r="O5532" t="s">
        <v>1772</v>
      </c>
      <c r="P5532">
        <f t="shared" si="86"/>
        <v>0</v>
      </c>
    </row>
    <row r="5533" spans="1:16" hidden="1" x14ac:dyDescent="0.25">
      <c r="A5533" t="str">
        <f>"QPOLY13"</f>
        <v>QPOLY13</v>
      </c>
      <c r="B5533" t="s">
        <v>1646</v>
      </c>
      <c r="C5533">
        <v>0</v>
      </c>
      <c r="D5533" t="s">
        <v>1396</v>
      </c>
      <c r="E5533">
        <v>0</v>
      </c>
      <c r="F5533" t="s">
        <v>1571</v>
      </c>
      <c r="G5533" t="s">
        <v>879</v>
      </c>
      <c r="O5533" t="s">
        <v>1776</v>
      </c>
      <c r="P5533">
        <f t="shared" si="86"/>
        <v>0</v>
      </c>
    </row>
    <row r="5534" spans="1:16" hidden="1" x14ac:dyDescent="0.25">
      <c r="A5534" t="str">
        <f>"CPOLY11"</f>
        <v>CPOLY11</v>
      </c>
      <c r="B5534" t="s">
        <v>12299</v>
      </c>
      <c r="C5534">
        <v>0</v>
      </c>
      <c r="D5534" t="s">
        <v>1396</v>
      </c>
      <c r="E5534">
        <v>0</v>
      </c>
      <c r="F5534" t="s">
        <v>1571</v>
      </c>
      <c r="G5534" t="s">
        <v>879</v>
      </c>
      <c r="O5534" t="s">
        <v>13237</v>
      </c>
      <c r="P5534">
        <f t="shared" si="86"/>
        <v>0</v>
      </c>
    </row>
    <row r="5535" spans="1:16" hidden="1" x14ac:dyDescent="0.25">
      <c r="A5535" t="str">
        <f>"QPOLY12"</f>
        <v>QPOLY12</v>
      </c>
      <c r="B5535" t="s">
        <v>12299</v>
      </c>
      <c r="C5535">
        <v>0</v>
      </c>
      <c r="D5535" t="s">
        <v>1396</v>
      </c>
      <c r="E5535">
        <v>0</v>
      </c>
      <c r="F5535" t="s">
        <v>1571</v>
      </c>
      <c r="G5535" t="s">
        <v>879</v>
      </c>
      <c r="O5535" t="s">
        <v>13238</v>
      </c>
      <c r="P5535">
        <f t="shared" si="86"/>
        <v>0</v>
      </c>
    </row>
    <row r="5536" spans="1:16" hidden="1" x14ac:dyDescent="0.25">
      <c r="A5536" t="str">
        <f>"APOLY19"</f>
        <v>APOLY19</v>
      </c>
      <c r="B5536" t="s">
        <v>12299</v>
      </c>
      <c r="C5536">
        <v>0</v>
      </c>
      <c r="D5536" t="s">
        <v>1396</v>
      </c>
      <c r="E5536">
        <v>0</v>
      </c>
      <c r="F5536" t="s">
        <v>1571</v>
      </c>
      <c r="G5536" t="s">
        <v>879</v>
      </c>
      <c r="O5536" t="s">
        <v>13239</v>
      </c>
      <c r="P5536">
        <f t="shared" si="86"/>
        <v>0</v>
      </c>
    </row>
    <row r="5537" spans="1:16" hidden="1" x14ac:dyDescent="0.25">
      <c r="A5537" t="str">
        <f>"APOLY04"</f>
        <v>APOLY04</v>
      </c>
      <c r="B5537" t="s">
        <v>12300</v>
      </c>
      <c r="C5537">
        <v>0</v>
      </c>
      <c r="D5537" t="s">
        <v>1396</v>
      </c>
      <c r="E5537">
        <v>0</v>
      </c>
      <c r="F5537" t="s">
        <v>12301</v>
      </c>
      <c r="G5537" t="s">
        <v>879</v>
      </c>
      <c r="O5537" t="s">
        <v>13240</v>
      </c>
      <c r="P5537">
        <f t="shared" si="86"/>
        <v>0</v>
      </c>
    </row>
    <row r="5538" spans="1:16" hidden="1" x14ac:dyDescent="0.25">
      <c r="A5538" t="str">
        <f>"CPOLY05"</f>
        <v>CPOLY05</v>
      </c>
      <c r="B5538" t="s">
        <v>1650</v>
      </c>
      <c r="C5538">
        <v>0</v>
      </c>
      <c r="D5538" t="s">
        <v>1396</v>
      </c>
      <c r="E5538">
        <v>0</v>
      </c>
      <c r="F5538" t="s">
        <v>1571</v>
      </c>
      <c r="G5538" t="s">
        <v>879</v>
      </c>
      <c r="O5538" t="s">
        <v>13241</v>
      </c>
      <c r="P5538">
        <f t="shared" si="86"/>
        <v>0</v>
      </c>
    </row>
    <row r="5539" spans="1:16" hidden="1" x14ac:dyDescent="0.25">
      <c r="A5539" t="str">
        <f>"QPOLY19"</f>
        <v>QPOLY19</v>
      </c>
      <c r="B5539" t="s">
        <v>1650</v>
      </c>
      <c r="C5539">
        <v>0</v>
      </c>
      <c r="D5539" t="s">
        <v>1396</v>
      </c>
      <c r="E5539">
        <v>0</v>
      </c>
      <c r="F5539" t="s">
        <v>1571</v>
      </c>
      <c r="G5539" t="s">
        <v>879</v>
      </c>
      <c r="O5539" t="s">
        <v>8818</v>
      </c>
      <c r="P5539">
        <f t="shared" si="86"/>
        <v>0</v>
      </c>
    </row>
    <row r="5540" spans="1:16" hidden="1" x14ac:dyDescent="0.25">
      <c r="A5540" t="str">
        <f>"QPOLY06"</f>
        <v>QPOLY06</v>
      </c>
      <c r="B5540" t="s">
        <v>1662</v>
      </c>
      <c r="C5540">
        <v>0</v>
      </c>
      <c r="D5540" t="s">
        <v>1396</v>
      </c>
      <c r="E5540">
        <v>0</v>
      </c>
      <c r="F5540" t="s">
        <v>1571</v>
      </c>
      <c r="G5540" t="s">
        <v>879</v>
      </c>
      <c r="O5540" t="s">
        <v>13242</v>
      </c>
      <c r="P5540">
        <f t="shared" si="86"/>
        <v>0</v>
      </c>
    </row>
    <row r="5541" spans="1:16" hidden="1" x14ac:dyDescent="0.25">
      <c r="A5541" t="str">
        <f>"CPOLY13"</f>
        <v>CPOLY13</v>
      </c>
      <c r="B5541" t="s">
        <v>1662</v>
      </c>
      <c r="C5541">
        <v>0</v>
      </c>
      <c r="D5541" t="s">
        <v>1396</v>
      </c>
      <c r="E5541">
        <v>0</v>
      </c>
      <c r="F5541" t="s">
        <v>1571</v>
      </c>
      <c r="G5541" t="s">
        <v>879</v>
      </c>
      <c r="O5541" t="s">
        <v>13243</v>
      </c>
      <c r="P5541">
        <f t="shared" si="86"/>
        <v>0</v>
      </c>
    </row>
    <row r="5542" spans="1:16" hidden="1" x14ac:dyDescent="0.25">
      <c r="A5542" t="str">
        <f>"APOLY14"</f>
        <v>APOLY14</v>
      </c>
      <c r="B5542" t="s">
        <v>1662</v>
      </c>
      <c r="C5542">
        <v>0</v>
      </c>
      <c r="D5542" t="s">
        <v>1396</v>
      </c>
      <c r="E5542">
        <v>0</v>
      </c>
      <c r="F5542" t="s">
        <v>1571</v>
      </c>
      <c r="G5542" t="s">
        <v>879</v>
      </c>
      <c r="O5542" t="s">
        <v>13244</v>
      </c>
      <c r="P5542">
        <f t="shared" si="86"/>
        <v>0</v>
      </c>
    </row>
    <row r="5543" spans="1:16" hidden="1" x14ac:dyDescent="0.25">
      <c r="A5543" t="str">
        <f>"CPOLY06"</f>
        <v>CPOLY06</v>
      </c>
      <c r="B5543" t="s">
        <v>1652</v>
      </c>
      <c r="C5543">
        <v>0</v>
      </c>
      <c r="D5543" t="s">
        <v>1396</v>
      </c>
      <c r="E5543">
        <v>0</v>
      </c>
      <c r="F5543" t="s">
        <v>1571</v>
      </c>
      <c r="G5543" t="s">
        <v>879</v>
      </c>
      <c r="O5543" t="s">
        <v>1275</v>
      </c>
      <c r="P5543">
        <f t="shared" si="86"/>
        <v>0</v>
      </c>
    </row>
    <row r="5544" spans="1:16" x14ac:dyDescent="0.25">
      <c r="A5544" t="str">
        <f>"QPOLY15"</f>
        <v>QPOLY15</v>
      </c>
      <c r="B5544" t="s">
        <v>1652</v>
      </c>
      <c r="C5544">
        <v>0</v>
      </c>
      <c r="D5544" t="s">
        <v>1396</v>
      </c>
      <c r="E5544">
        <v>0</v>
      </c>
      <c r="F5544" t="s">
        <v>1571</v>
      </c>
      <c r="G5544" t="s">
        <v>879</v>
      </c>
      <c r="O5544" t="s">
        <v>14120</v>
      </c>
      <c r="P5544">
        <f t="shared" si="86"/>
        <v>2009</v>
      </c>
    </row>
    <row r="5545" spans="1:16" hidden="1" x14ac:dyDescent="0.25">
      <c r="A5545" t="str">
        <f>"APOLY15"</f>
        <v>APOLY15</v>
      </c>
      <c r="B5545" t="s">
        <v>1652</v>
      </c>
      <c r="C5545">
        <v>0</v>
      </c>
      <c r="D5545" t="s">
        <v>1396</v>
      </c>
      <c r="E5545">
        <v>0</v>
      </c>
      <c r="F5545" t="s">
        <v>1571</v>
      </c>
      <c r="G5545" t="s">
        <v>879</v>
      </c>
      <c r="O5545" t="s">
        <v>18100</v>
      </c>
      <c r="P5545">
        <f t="shared" si="86"/>
        <v>0</v>
      </c>
    </row>
    <row r="5546" spans="1:16" hidden="1" x14ac:dyDescent="0.25">
      <c r="A5546" t="str">
        <f>"CPOLY07"</f>
        <v>CPOLY07</v>
      </c>
      <c r="B5546" t="s">
        <v>1654</v>
      </c>
      <c r="C5546">
        <v>0</v>
      </c>
      <c r="D5546" t="s">
        <v>1396</v>
      </c>
      <c r="E5546">
        <v>0</v>
      </c>
      <c r="F5546" t="s">
        <v>1571</v>
      </c>
      <c r="G5546" t="s">
        <v>879</v>
      </c>
      <c r="O5546" t="s">
        <v>18101</v>
      </c>
      <c r="P5546">
        <f t="shared" si="86"/>
        <v>0</v>
      </c>
    </row>
    <row r="5547" spans="1:16" hidden="1" x14ac:dyDescent="0.25">
      <c r="A5547" t="str">
        <f>"APOLY20"</f>
        <v>APOLY20</v>
      </c>
      <c r="B5547" t="s">
        <v>1654</v>
      </c>
      <c r="C5547">
        <v>0</v>
      </c>
      <c r="D5547" t="s">
        <v>1396</v>
      </c>
      <c r="E5547">
        <v>0</v>
      </c>
      <c r="F5547" t="s">
        <v>1571</v>
      </c>
      <c r="G5547" t="s">
        <v>879</v>
      </c>
      <c r="O5547" t="s">
        <v>13245</v>
      </c>
      <c r="P5547">
        <f t="shared" si="86"/>
        <v>0</v>
      </c>
    </row>
    <row r="5548" spans="1:16" hidden="1" x14ac:dyDescent="0.25">
      <c r="A5548" t="str">
        <f>"QPOLY14"</f>
        <v>QPOLY14</v>
      </c>
      <c r="B5548" t="s">
        <v>1654</v>
      </c>
      <c r="C5548">
        <v>0</v>
      </c>
      <c r="D5548" t="s">
        <v>1396</v>
      </c>
      <c r="E5548">
        <v>0</v>
      </c>
      <c r="F5548" t="s">
        <v>1571</v>
      </c>
      <c r="G5548" t="s">
        <v>879</v>
      </c>
      <c r="O5548" t="s">
        <v>13246</v>
      </c>
      <c r="P5548">
        <f t="shared" si="86"/>
        <v>0</v>
      </c>
    </row>
    <row r="5549" spans="1:16" hidden="1" x14ac:dyDescent="0.25">
      <c r="A5549" t="str">
        <f>"QPOLY16"</f>
        <v>QPOLY16</v>
      </c>
      <c r="B5549" t="s">
        <v>1664</v>
      </c>
      <c r="C5549">
        <v>0</v>
      </c>
      <c r="D5549" t="s">
        <v>1396</v>
      </c>
      <c r="E5549">
        <v>0</v>
      </c>
      <c r="F5549" t="s">
        <v>1571</v>
      </c>
      <c r="G5549" t="s">
        <v>879</v>
      </c>
      <c r="O5549" t="s">
        <v>14123</v>
      </c>
      <c r="P5549">
        <f t="shared" si="86"/>
        <v>0</v>
      </c>
    </row>
    <row r="5550" spans="1:16" hidden="1" x14ac:dyDescent="0.25">
      <c r="A5550" t="str">
        <f>"CPOLY14"</f>
        <v>CPOLY14</v>
      </c>
      <c r="B5550" t="s">
        <v>1664</v>
      </c>
      <c r="C5550">
        <v>0</v>
      </c>
      <c r="D5550" t="s">
        <v>1396</v>
      </c>
      <c r="E5550">
        <v>0</v>
      </c>
      <c r="F5550" t="s">
        <v>1571</v>
      </c>
      <c r="G5550" t="s">
        <v>879</v>
      </c>
      <c r="O5550" t="s">
        <v>13247</v>
      </c>
      <c r="P5550">
        <f t="shared" si="86"/>
        <v>0</v>
      </c>
    </row>
    <row r="5551" spans="1:16" hidden="1" x14ac:dyDescent="0.25">
      <c r="A5551" t="str">
        <f>"APOLY16"</f>
        <v>APOLY16</v>
      </c>
      <c r="B5551" t="s">
        <v>1664</v>
      </c>
      <c r="C5551">
        <v>0</v>
      </c>
      <c r="D5551" t="s">
        <v>1396</v>
      </c>
      <c r="E5551">
        <v>0</v>
      </c>
      <c r="F5551" t="s">
        <v>1571</v>
      </c>
      <c r="G5551" t="s">
        <v>879</v>
      </c>
      <c r="O5551" t="s">
        <v>14122</v>
      </c>
      <c r="P5551">
        <f t="shared" si="86"/>
        <v>0</v>
      </c>
    </row>
    <row r="5552" spans="1:16" hidden="1" x14ac:dyDescent="0.25">
      <c r="A5552" t="str">
        <f>"APOLY12"</f>
        <v>APOLY12</v>
      </c>
      <c r="B5552" t="s">
        <v>12302</v>
      </c>
      <c r="C5552">
        <v>0</v>
      </c>
      <c r="D5552" t="s">
        <v>1396</v>
      </c>
      <c r="E5552">
        <v>0</v>
      </c>
      <c r="F5552" t="s">
        <v>1571</v>
      </c>
      <c r="G5552" t="s">
        <v>879</v>
      </c>
      <c r="O5552" t="s">
        <v>13248</v>
      </c>
      <c r="P5552">
        <f t="shared" si="86"/>
        <v>0</v>
      </c>
    </row>
    <row r="5553" spans="1:16" hidden="1" x14ac:dyDescent="0.25">
      <c r="A5553" t="str">
        <f>"APOLY03"</f>
        <v>APOLY03</v>
      </c>
      <c r="B5553" t="s">
        <v>12303</v>
      </c>
      <c r="C5553">
        <v>0</v>
      </c>
      <c r="D5553" t="s">
        <v>1396</v>
      </c>
      <c r="E5553">
        <v>0</v>
      </c>
      <c r="F5553" t="s">
        <v>12301</v>
      </c>
      <c r="G5553" t="s">
        <v>879</v>
      </c>
      <c r="O5553" t="s">
        <v>13249</v>
      </c>
      <c r="P5553">
        <f t="shared" si="86"/>
        <v>0</v>
      </c>
    </row>
    <row r="5554" spans="1:16" hidden="1" x14ac:dyDescent="0.25">
      <c r="A5554" t="str">
        <f>"APOLY01"</f>
        <v>APOLY01</v>
      </c>
      <c r="B5554" t="s">
        <v>12304</v>
      </c>
      <c r="C5554">
        <v>0</v>
      </c>
      <c r="D5554" t="s">
        <v>1396</v>
      </c>
      <c r="E5554">
        <v>0</v>
      </c>
      <c r="F5554" t="s">
        <v>12301</v>
      </c>
      <c r="G5554" t="s">
        <v>879</v>
      </c>
      <c r="O5554" t="s">
        <v>13250</v>
      </c>
      <c r="P5554">
        <f t="shared" si="86"/>
        <v>0</v>
      </c>
    </row>
    <row r="5555" spans="1:16" hidden="1" x14ac:dyDescent="0.25">
      <c r="A5555" t="str">
        <f>"APOLY06"</f>
        <v>APOLY06</v>
      </c>
      <c r="B5555" t="s">
        <v>12305</v>
      </c>
      <c r="C5555">
        <v>0</v>
      </c>
      <c r="D5555" t="s">
        <v>1396</v>
      </c>
      <c r="E5555">
        <v>0</v>
      </c>
      <c r="F5555" t="s">
        <v>12301</v>
      </c>
      <c r="G5555" t="s">
        <v>879</v>
      </c>
      <c r="O5555" t="s">
        <v>13251</v>
      </c>
      <c r="P5555">
        <f t="shared" si="86"/>
        <v>0</v>
      </c>
    </row>
    <row r="5556" spans="1:16" hidden="1" x14ac:dyDescent="0.25">
      <c r="A5556" t="str">
        <f>"QPOLY17"</f>
        <v>QPOLY17</v>
      </c>
      <c r="B5556" t="s">
        <v>12306</v>
      </c>
      <c r="C5556">
        <v>0</v>
      </c>
      <c r="D5556" t="s">
        <v>1396</v>
      </c>
      <c r="E5556">
        <v>0</v>
      </c>
      <c r="F5556" t="s">
        <v>1571</v>
      </c>
      <c r="G5556" t="s">
        <v>879</v>
      </c>
      <c r="O5556" t="s">
        <v>13252</v>
      </c>
      <c r="P5556">
        <f t="shared" si="86"/>
        <v>0</v>
      </c>
    </row>
    <row r="5557" spans="1:16" hidden="1" x14ac:dyDescent="0.25">
      <c r="A5557" t="str">
        <f>"APOLY22"</f>
        <v>APOLY22</v>
      </c>
      <c r="B5557" t="s">
        <v>12306</v>
      </c>
      <c r="C5557">
        <v>0</v>
      </c>
      <c r="D5557" t="s">
        <v>1396</v>
      </c>
      <c r="E5557">
        <v>0</v>
      </c>
      <c r="F5557" t="s">
        <v>1571</v>
      </c>
      <c r="G5557" t="s">
        <v>879</v>
      </c>
      <c r="O5557" t="s">
        <v>13253</v>
      </c>
      <c r="P5557">
        <f t="shared" si="86"/>
        <v>0</v>
      </c>
    </row>
    <row r="5558" spans="1:16" x14ac:dyDescent="0.25">
      <c r="A5558" t="str">
        <f>"CPOLY16"</f>
        <v>CPOLY16</v>
      </c>
      <c r="B5558" t="s">
        <v>1668</v>
      </c>
      <c r="C5558">
        <v>0</v>
      </c>
      <c r="D5558" t="s">
        <v>1396</v>
      </c>
      <c r="E5558">
        <v>0</v>
      </c>
      <c r="F5558" t="s">
        <v>1571</v>
      </c>
      <c r="G5558" t="s">
        <v>879</v>
      </c>
      <c r="O5558" t="s">
        <v>14121</v>
      </c>
      <c r="P5558">
        <f t="shared" si="86"/>
        <v>5699</v>
      </c>
    </row>
    <row r="5559" spans="1:16" hidden="1" x14ac:dyDescent="0.25">
      <c r="A5559" t="str">
        <f>"CPOLY15"</f>
        <v>CPOLY15</v>
      </c>
      <c r="B5559" t="s">
        <v>1666</v>
      </c>
      <c r="C5559">
        <v>0</v>
      </c>
      <c r="D5559" t="s">
        <v>1396</v>
      </c>
      <c r="E5559">
        <v>0</v>
      </c>
      <c r="F5559" t="s">
        <v>1571</v>
      </c>
      <c r="G5559" t="s">
        <v>879</v>
      </c>
      <c r="O5559" t="s">
        <v>13254</v>
      </c>
      <c r="P5559">
        <f t="shared" si="86"/>
        <v>0</v>
      </c>
    </row>
    <row r="5560" spans="1:16" x14ac:dyDescent="0.25">
      <c r="A5560" t="str">
        <f>"CPOLY08"</f>
        <v>CPOLY08</v>
      </c>
      <c r="B5560" t="s">
        <v>1656</v>
      </c>
      <c r="C5560">
        <v>0</v>
      </c>
      <c r="D5560" t="s">
        <v>1396</v>
      </c>
      <c r="E5560">
        <v>0</v>
      </c>
      <c r="F5560" t="s">
        <v>1571</v>
      </c>
      <c r="G5560" t="s">
        <v>879</v>
      </c>
      <c r="O5560" t="s">
        <v>8842</v>
      </c>
      <c r="P5560">
        <f t="shared" si="86"/>
        <v>180</v>
      </c>
    </row>
    <row r="5561" spans="1:16" x14ac:dyDescent="0.25">
      <c r="A5561" t="str">
        <f>"QPOLY07"</f>
        <v>QPOLY07</v>
      </c>
      <c r="B5561" t="s">
        <v>1656</v>
      </c>
      <c r="C5561">
        <v>0</v>
      </c>
      <c r="D5561" t="s">
        <v>1396</v>
      </c>
      <c r="E5561">
        <v>0</v>
      </c>
      <c r="F5561" t="s">
        <v>1571</v>
      </c>
      <c r="G5561" t="s">
        <v>879</v>
      </c>
      <c r="O5561" t="s">
        <v>14124</v>
      </c>
      <c r="P5561">
        <f t="shared" si="86"/>
        <v>349</v>
      </c>
    </row>
    <row r="5562" spans="1:16" x14ac:dyDescent="0.25">
      <c r="A5562" t="str">
        <f>"APOLY17"</f>
        <v>APOLY17</v>
      </c>
      <c r="B5562" t="s">
        <v>1656</v>
      </c>
      <c r="C5562">
        <v>0</v>
      </c>
      <c r="D5562" t="s">
        <v>1396</v>
      </c>
      <c r="E5562">
        <v>0</v>
      </c>
      <c r="F5562" t="s">
        <v>1571</v>
      </c>
      <c r="G5562" t="s">
        <v>879</v>
      </c>
      <c r="O5562" t="s">
        <v>8844</v>
      </c>
      <c r="P5562">
        <f t="shared" si="86"/>
        <v>28</v>
      </c>
    </row>
    <row r="5563" spans="1:16" hidden="1" x14ac:dyDescent="0.25">
      <c r="A5563" t="str">
        <f>"CPOLY09"</f>
        <v>CPOLY09</v>
      </c>
      <c r="B5563" t="s">
        <v>1658</v>
      </c>
      <c r="C5563">
        <v>0</v>
      </c>
      <c r="D5563" t="s">
        <v>1396</v>
      </c>
      <c r="E5563">
        <v>0</v>
      </c>
      <c r="F5563" t="s">
        <v>1571</v>
      </c>
      <c r="G5563" t="s">
        <v>879</v>
      </c>
      <c r="O5563" t="s">
        <v>13258</v>
      </c>
      <c r="P5563">
        <f t="shared" si="86"/>
        <v>0</v>
      </c>
    </row>
    <row r="5564" spans="1:16" hidden="1" x14ac:dyDescent="0.25">
      <c r="A5564" t="str">
        <f>"QPOLY11"</f>
        <v>QPOLY11</v>
      </c>
      <c r="B5564" t="s">
        <v>1658</v>
      </c>
      <c r="C5564">
        <v>0</v>
      </c>
      <c r="D5564" t="s">
        <v>1396</v>
      </c>
      <c r="E5564">
        <v>0</v>
      </c>
      <c r="F5564" t="s">
        <v>1571</v>
      </c>
      <c r="G5564" t="s">
        <v>879</v>
      </c>
      <c r="O5564" t="s">
        <v>13259</v>
      </c>
      <c r="P5564">
        <f t="shared" si="86"/>
        <v>0</v>
      </c>
    </row>
    <row r="5565" spans="1:16" hidden="1" x14ac:dyDescent="0.25">
      <c r="A5565" t="str">
        <f>"APOLY18"</f>
        <v>APOLY18</v>
      </c>
      <c r="B5565" t="s">
        <v>1658</v>
      </c>
      <c r="C5565">
        <v>0</v>
      </c>
      <c r="D5565" t="s">
        <v>1396</v>
      </c>
      <c r="E5565">
        <v>0</v>
      </c>
      <c r="F5565" t="s">
        <v>1571</v>
      </c>
      <c r="G5565" t="s">
        <v>879</v>
      </c>
      <c r="O5565" t="s">
        <v>13260</v>
      </c>
      <c r="P5565">
        <f t="shared" si="86"/>
        <v>0</v>
      </c>
    </row>
    <row r="5566" spans="1:16" hidden="1" x14ac:dyDescent="0.25">
      <c r="A5566" t="str">
        <f>"CPOLY10"</f>
        <v>CPOLY10</v>
      </c>
      <c r="B5566" t="s">
        <v>1660</v>
      </c>
      <c r="C5566">
        <v>0</v>
      </c>
      <c r="D5566" t="s">
        <v>1396</v>
      </c>
      <c r="E5566">
        <v>0</v>
      </c>
      <c r="F5566" t="s">
        <v>1571</v>
      </c>
      <c r="G5566" t="s">
        <v>879</v>
      </c>
      <c r="O5566" t="s">
        <v>13261</v>
      </c>
      <c r="P5566">
        <f t="shared" si="86"/>
        <v>0</v>
      </c>
    </row>
    <row r="5567" spans="1:16" hidden="1" x14ac:dyDescent="0.25">
      <c r="A5567" t="str">
        <f>"QPOLY10"</f>
        <v>QPOLY10</v>
      </c>
      <c r="B5567" t="s">
        <v>1660</v>
      </c>
      <c r="C5567">
        <v>0</v>
      </c>
      <c r="D5567" t="s">
        <v>1396</v>
      </c>
      <c r="E5567">
        <v>0</v>
      </c>
      <c r="F5567" t="s">
        <v>1571</v>
      </c>
      <c r="G5567" t="s">
        <v>879</v>
      </c>
      <c r="O5567" t="s">
        <v>13262</v>
      </c>
      <c r="P5567">
        <f t="shared" si="86"/>
        <v>0</v>
      </c>
    </row>
    <row r="5568" spans="1:16" hidden="1" x14ac:dyDescent="0.25">
      <c r="A5568" t="str">
        <f>"APOLY24"</f>
        <v>APOLY24</v>
      </c>
      <c r="B5568" t="s">
        <v>1660</v>
      </c>
      <c r="C5568">
        <v>0</v>
      </c>
      <c r="D5568" t="s">
        <v>1396</v>
      </c>
      <c r="E5568">
        <v>0</v>
      </c>
      <c r="F5568" t="s">
        <v>1571</v>
      </c>
      <c r="G5568" t="s">
        <v>879</v>
      </c>
      <c r="O5568" t="s">
        <v>13263</v>
      </c>
      <c r="P5568">
        <f t="shared" si="86"/>
        <v>0</v>
      </c>
    </row>
    <row r="5569" spans="1:16" hidden="1" x14ac:dyDescent="0.25">
      <c r="A5569" t="str">
        <f>"APOLY05"</f>
        <v>APOLY05</v>
      </c>
      <c r="B5569" t="s">
        <v>12307</v>
      </c>
      <c r="C5569">
        <v>0</v>
      </c>
      <c r="D5569" t="s">
        <v>1396</v>
      </c>
      <c r="E5569">
        <v>0</v>
      </c>
      <c r="F5569" t="s">
        <v>12301</v>
      </c>
      <c r="G5569" t="s">
        <v>879</v>
      </c>
      <c r="O5569" t="s">
        <v>13264</v>
      </c>
      <c r="P5569">
        <f t="shared" si="86"/>
        <v>0</v>
      </c>
    </row>
    <row r="5570" spans="1:16" hidden="1" x14ac:dyDescent="0.25">
      <c r="A5570" t="str">
        <f>"APOLY02"</f>
        <v>APOLY02</v>
      </c>
      <c r="B5570" t="s">
        <v>12308</v>
      </c>
      <c r="C5570">
        <v>0</v>
      </c>
      <c r="D5570" t="s">
        <v>1396</v>
      </c>
      <c r="E5570">
        <v>0</v>
      </c>
      <c r="F5570" t="s">
        <v>12301</v>
      </c>
      <c r="G5570" t="s">
        <v>879</v>
      </c>
      <c r="O5570" t="s">
        <v>13265</v>
      </c>
      <c r="P5570">
        <f t="shared" si="86"/>
        <v>0</v>
      </c>
    </row>
    <row r="5571" spans="1:16" hidden="1" x14ac:dyDescent="0.25">
      <c r="A5571" t="str">
        <f>"CPOLY01"</f>
        <v>CPOLY01</v>
      </c>
      <c r="B5571" t="s">
        <v>1641</v>
      </c>
      <c r="C5571">
        <v>0</v>
      </c>
      <c r="D5571" t="s">
        <v>1396</v>
      </c>
      <c r="E5571">
        <v>0</v>
      </c>
      <c r="F5571" t="s">
        <v>1571</v>
      </c>
      <c r="G5571" t="s">
        <v>879</v>
      </c>
      <c r="O5571" t="s">
        <v>1277</v>
      </c>
      <c r="P5571">
        <f t="shared" ref="P5571:P5634" si="87">SUMIFS($C$2:$C$7959,$B$2:$B$7959,O5571)</f>
        <v>0</v>
      </c>
    </row>
    <row r="5572" spans="1:16" hidden="1" x14ac:dyDescent="0.25">
      <c r="A5572" t="str">
        <f>"QPOLY05"</f>
        <v>QPOLY05</v>
      </c>
      <c r="B5572" t="s">
        <v>1641</v>
      </c>
      <c r="C5572">
        <v>0</v>
      </c>
      <c r="D5572" t="s">
        <v>1396</v>
      </c>
      <c r="E5572">
        <v>0</v>
      </c>
      <c r="F5572" t="s">
        <v>1571</v>
      </c>
      <c r="G5572" t="s">
        <v>879</v>
      </c>
      <c r="O5572" t="s">
        <v>8855</v>
      </c>
      <c r="P5572">
        <f t="shared" si="87"/>
        <v>0</v>
      </c>
    </row>
    <row r="5573" spans="1:16" x14ac:dyDescent="0.25">
      <c r="A5573" t="str">
        <f>"APOLY07"</f>
        <v>APOLY07</v>
      </c>
      <c r="B5573" t="s">
        <v>1641</v>
      </c>
      <c r="C5573">
        <v>0</v>
      </c>
      <c r="D5573" t="s">
        <v>1396</v>
      </c>
      <c r="E5573">
        <v>0</v>
      </c>
      <c r="F5573" t="s">
        <v>1571</v>
      </c>
      <c r="G5573" t="s">
        <v>879</v>
      </c>
      <c r="O5573" t="s">
        <v>8864</v>
      </c>
      <c r="P5573">
        <f t="shared" si="87"/>
        <v>1101</v>
      </c>
    </row>
    <row r="5574" spans="1:16" hidden="1" x14ac:dyDescent="0.25">
      <c r="A5574" t="str">
        <f>"CPOLY02"</f>
        <v>CPOLY02</v>
      </c>
      <c r="B5574" t="s">
        <v>1644</v>
      </c>
      <c r="C5574">
        <v>0</v>
      </c>
      <c r="D5574" t="s">
        <v>1396</v>
      </c>
      <c r="E5574">
        <v>0</v>
      </c>
      <c r="F5574" t="s">
        <v>1571</v>
      </c>
      <c r="G5574" t="s">
        <v>879</v>
      </c>
      <c r="O5574" t="s">
        <v>13266</v>
      </c>
      <c r="P5574">
        <f t="shared" si="87"/>
        <v>0</v>
      </c>
    </row>
    <row r="5575" spans="1:16" x14ac:dyDescent="0.25">
      <c r="A5575" t="str">
        <f>"QPOLY04"</f>
        <v>QPOLY04</v>
      </c>
      <c r="B5575" t="s">
        <v>1644</v>
      </c>
      <c r="C5575">
        <v>0</v>
      </c>
      <c r="D5575" t="s">
        <v>1396</v>
      </c>
      <c r="E5575">
        <v>0</v>
      </c>
      <c r="F5575" t="s">
        <v>1571</v>
      </c>
      <c r="G5575" t="s">
        <v>879</v>
      </c>
      <c r="O5575" t="s">
        <v>1279</v>
      </c>
      <c r="P5575">
        <f t="shared" si="87"/>
        <v>119</v>
      </c>
    </row>
    <row r="5576" spans="1:16" hidden="1" x14ac:dyDescent="0.25">
      <c r="A5576" t="str">
        <f>"APOLY08"</f>
        <v>APOLY08</v>
      </c>
      <c r="B5576" t="s">
        <v>1644</v>
      </c>
      <c r="C5576">
        <v>0</v>
      </c>
      <c r="D5576" t="s">
        <v>1396</v>
      </c>
      <c r="E5576">
        <v>0</v>
      </c>
      <c r="F5576" t="s">
        <v>1571</v>
      </c>
      <c r="G5576" t="s">
        <v>879</v>
      </c>
      <c r="O5576" t="s">
        <v>13267</v>
      </c>
      <c r="P5576">
        <f t="shared" si="87"/>
        <v>0</v>
      </c>
    </row>
    <row r="5577" spans="1:16" hidden="1" x14ac:dyDescent="0.25">
      <c r="A5577" t="str">
        <f>"CPOLY04"</f>
        <v>CPOLY04</v>
      </c>
      <c r="B5577" t="s">
        <v>1648</v>
      </c>
      <c r="C5577">
        <v>0</v>
      </c>
      <c r="D5577" t="s">
        <v>1396</v>
      </c>
      <c r="E5577">
        <v>0</v>
      </c>
      <c r="F5577" t="s">
        <v>1571</v>
      </c>
      <c r="G5577" t="s">
        <v>879</v>
      </c>
      <c r="O5577" t="s">
        <v>13268</v>
      </c>
      <c r="P5577">
        <f t="shared" si="87"/>
        <v>0</v>
      </c>
    </row>
    <row r="5578" spans="1:16" hidden="1" x14ac:dyDescent="0.25">
      <c r="A5578" t="str">
        <f>"QPOLY08"</f>
        <v>QPOLY08</v>
      </c>
      <c r="B5578" t="s">
        <v>1648</v>
      </c>
      <c r="C5578">
        <v>0</v>
      </c>
      <c r="D5578" t="s">
        <v>1396</v>
      </c>
      <c r="E5578">
        <v>0</v>
      </c>
      <c r="F5578" t="s">
        <v>1571</v>
      </c>
      <c r="G5578" t="s">
        <v>879</v>
      </c>
      <c r="O5578" t="s">
        <v>13269</v>
      </c>
      <c r="P5578">
        <f t="shared" si="87"/>
        <v>0</v>
      </c>
    </row>
    <row r="5579" spans="1:16" hidden="1" x14ac:dyDescent="0.25">
      <c r="A5579" t="str">
        <f>"APOLY09"</f>
        <v>APOLY09</v>
      </c>
      <c r="B5579" t="s">
        <v>1648</v>
      </c>
      <c r="C5579">
        <v>0</v>
      </c>
      <c r="D5579" t="s">
        <v>1396</v>
      </c>
      <c r="E5579">
        <v>0</v>
      </c>
      <c r="F5579" t="s">
        <v>1571</v>
      </c>
      <c r="G5579" t="s">
        <v>879</v>
      </c>
      <c r="O5579" t="s">
        <v>13270</v>
      </c>
      <c r="P5579">
        <f t="shared" si="87"/>
        <v>0</v>
      </c>
    </row>
    <row r="5580" spans="1:16" hidden="1" x14ac:dyDescent="0.25">
      <c r="A5580" t="str">
        <f>"CPOLY12"</f>
        <v>CPOLY12</v>
      </c>
      <c r="B5580" t="s">
        <v>12309</v>
      </c>
      <c r="C5580">
        <v>0</v>
      </c>
      <c r="D5580" t="s">
        <v>1396</v>
      </c>
      <c r="E5580">
        <v>0</v>
      </c>
      <c r="F5580" t="s">
        <v>1571</v>
      </c>
      <c r="G5580" t="s">
        <v>879</v>
      </c>
      <c r="O5580" t="s">
        <v>13271</v>
      </c>
      <c r="P5580">
        <f t="shared" si="87"/>
        <v>0</v>
      </c>
    </row>
    <row r="5581" spans="1:16" hidden="1" x14ac:dyDescent="0.25">
      <c r="A5581" t="str">
        <f>"APOLY13"</f>
        <v>APOLY13</v>
      </c>
      <c r="B5581" t="s">
        <v>12309</v>
      </c>
      <c r="C5581">
        <v>0</v>
      </c>
      <c r="D5581" t="s">
        <v>1396</v>
      </c>
      <c r="E5581">
        <v>0</v>
      </c>
      <c r="F5581" t="s">
        <v>1571</v>
      </c>
      <c r="G5581" t="s">
        <v>879</v>
      </c>
      <c r="O5581" t="s">
        <v>13272</v>
      </c>
      <c r="P5581">
        <f t="shared" si="87"/>
        <v>0</v>
      </c>
    </row>
    <row r="5582" spans="1:16" hidden="1" x14ac:dyDescent="0.25">
      <c r="A5582" t="str">
        <f>"QPOLY09"</f>
        <v>QPOLY09</v>
      </c>
      <c r="B5582" t="s">
        <v>12309</v>
      </c>
      <c r="C5582">
        <v>0</v>
      </c>
      <c r="D5582" t="s">
        <v>1396</v>
      </c>
      <c r="E5582">
        <v>0</v>
      </c>
      <c r="F5582" t="s">
        <v>1571</v>
      </c>
      <c r="G5582" t="s">
        <v>879</v>
      </c>
      <c r="O5582" t="s">
        <v>8858</v>
      </c>
      <c r="P5582">
        <f t="shared" si="87"/>
        <v>0</v>
      </c>
    </row>
    <row r="5583" spans="1:16" x14ac:dyDescent="0.25">
      <c r="A5583" t="str">
        <f>"QPOLY18"</f>
        <v>QPOLY18</v>
      </c>
      <c r="B5583" t="s">
        <v>12310</v>
      </c>
      <c r="C5583">
        <v>0</v>
      </c>
      <c r="D5583" t="s">
        <v>1396</v>
      </c>
      <c r="E5583">
        <v>0</v>
      </c>
      <c r="F5583" t="s">
        <v>1571</v>
      </c>
      <c r="G5583" t="s">
        <v>879</v>
      </c>
      <c r="O5583" t="s">
        <v>8862</v>
      </c>
      <c r="P5583">
        <f t="shared" si="87"/>
        <v>45</v>
      </c>
    </row>
    <row r="5584" spans="1:16" hidden="1" x14ac:dyDescent="0.25">
      <c r="A5584" t="str">
        <f>"APOLY10"</f>
        <v>APOLY10</v>
      </c>
      <c r="B5584" t="s">
        <v>12310</v>
      </c>
      <c r="C5584">
        <v>0</v>
      </c>
      <c r="D5584" t="s">
        <v>1396</v>
      </c>
      <c r="E5584">
        <v>0</v>
      </c>
      <c r="F5584" t="s">
        <v>1571</v>
      </c>
      <c r="G5584" t="s">
        <v>879</v>
      </c>
      <c r="O5584" t="s">
        <v>13273</v>
      </c>
      <c r="P5584">
        <f t="shared" si="87"/>
        <v>0</v>
      </c>
    </row>
    <row r="5585" spans="1:16" hidden="1" x14ac:dyDescent="0.25">
      <c r="A5585" t="str">
        <f>"APOLY11"</f>
        <v>APOLY11</v>
      </c>
      <c r="B5585" t="s">
        <v>12311</v>
      </c>
      <c r="C5585">
        <v>0</v>
      </c>
      <c r="D5585" t="s">
        <v>1396</v>
      </c>
      <c r="E5585">
        <v>0</v>
      </c>
      <c r="F5585" t="s">
        <v>1571</v>
      </c>
      <c r="G5585" t="s">
        <v>879</v>
      </c>
      <c r="O5585" t="s">
        <v>13274</v>
      </c>
      <c r="P5585">
        <f t="shared" si="87"/>
        <v>0</v>
      </c>
    </row>
    <row r="5586" spans="1:16" hidden="1" x14ac:dyDescent="0.25">
      <c r="A5586" t="str">
        <f>"QPOLY32"</f>
        <v>QPOLY32</v>
      </c>
      <c r="B5586" t="s">
        <v>14018</v>
      </c>
      <c r="C5586">
        <v>169</v>
      </c>
      <c r="D5586" t="s">
        <v>41</v>
      </c>
      <c r="E5586">
        <v>6</v>
      </c>
      <c r="F5586" t="s">
        <v>749</v>
      </c>
      <c r="G5586" t="s">
        <v>879</v>
      </c>
      <c r="H5586" t="s">
        <v>9871</v>
      </c>
      <c r="O5586" t="s">
        <v>13275</v>
      </c>
      <c r="P5586">
        <f t="shared" si="87"/>
        <v>0</v>
      </c>
    </row>
    <row r="5587" spans="1:16" hidden="1" x14ac:dyDescent="0.25">
      <c r="A5587" t="str">
        <f>"QPOLY21"</f>
        <v>QPOLY21</v>
      </c>
      <c r="B5587" t="s">
        <v>14012</v>
      </c>
      <c r="C5587">
        <v>0</v>
      </c>
      <c r="D5587" t="s">
        <v>41</v>
      </c>
      <c r="E5587">
        <v>0</v>
      </c>
      <c r="F5587" t="s">
        <v>749</v>
      </c>
      <c r="G5587" t="s">
        <v>879</v>
      </c>
      <c r="H5587" t="s">
        <v>9871</v>
      </c>
      <c r="O5587" t="s">
        <v>1781</v>
      </c>
      <c r="P5587">
        <f t="shared" si="87"/>
        <v>0</v>
      </c>
    </row>
    <row r="5588" spans="1:16" hidden="1" x14ac:dyDescent="0.25">
      <c r="A5588" t="str">
        <f>"APOLY26"</f>
        <v>APOLY26</v>
      </c>
      <c r="B5588" t="s">
        <v>13530</v>
      </c>
      <c r="C5588">
        <v>0</v>
      </c>
      <c r="D5588" t="s">
        <v>41</v>
      </c>
      <c r="E5588">
        <v>0</v>
      </c>
      <c r="F5588" t="s">
        <v>749</v>
      </c>
      <c r="G5588" t="s">
        <v>879</v>
      </c>
      <c r="H5588" t="s">
        <v>9871</v>
      </c>
      <c r="O5588" t="s">
        <v>13276</v>
      </c>
      <c r="P5588">
        <f t="shared" si="87"/>
        <v>0</v>
      </c>
    </row>
    <row r="5589" spans="1:16" hidden="1" x14ac:dyDescent="0.25">
      <c r="A5589" t="str">
        <f>"QPOLY41"</f>
        <v>QPOLY41</v>
      </c>
      <c r="B5589" t="s">
        <v>13530</v>
      </c>
      <c r="C5589">
        <v>621</v>
      </c>
      <c r="D5589" t="s">
        <v>41</v>
      </c>
      <c r="E5589">
        <v>24</v>
      </c>
      <c r="F5589" t="s">
        <v>749</v>
      </c>
      <c r="G5589" t="s">
        <v>879</v>
      </c>
      <c r="H5589" t="s">
        <v>9871</v>
      </c>
      <c r="O5589" t="s">
        <v>13277</v>
      </c>
      <c r="P5589">
        <f t="shared" si="87"/>
        <v>0</v>
      </c>
    </row>
    <row r="5590" spans="1:16" hidden="1" x14ac:dyDescent="0.25">
      <c r="A5590" t="str">
        <f>"QPOLY22"</f>
        <v>QPOLY22</v>
      </c>
      <c r="B5590" t="s">
        <v>14013</v>
      </c>
      <c r="C5590">
        <v>0</v>
      </c>
      <c r="D5590" t="s">
        <v>41</v>
      </c>
      <c r="E5590">
        <v>0</v>
      </c>
      <c r="F5590" t="s">
        <v>749</v>
      </c>
      <c r="G5590" t="s">
        <v>879</v>
      </c>
      <c r="H5590" t="s">
        <v>9871</v>
      </c>
      <c r="O5590" t="s">
        <v>13278</v>
      </c>
      <c r="P5590">
        <f t="shared" si="87"/>
        <v>0</v>
      </c>
    </row>
    <row r="5591" spans="1:16" hidden="1" x14ac:dyDescent="0.25">
      <c r="A5591" t="str">
        <f>"QPOLY31"</f>
        <v>QPOLY31</v>
      </c>
      <c r="B5591" t="s">
        <v>14017</v>
      </c>
      <c r="C5591">
        <v>0</v>
      </c>
      <c r="D5591" t="s">
        <v>41</v>
      </c>
      <c r="E5591">
        <v>0</v>
      </c>
      <c r="F5591" t="s">
        <v>749</v>
      </c>
      <c r="G5591" t="s">
        <v>879</v>
      </c>
      <c r="H5591" t="s">
        <v>9871</v>
      </c>
      <c r="O5591" t="s">
        <v>13279</v>
      </c>
      <c r="P5591">
        <f t="shared" si="87"/>
        <v>0</v>
      </c>
    </row>
    <row r="5592" spans="1:16" x14ac:dyDescent="0.25">
      <c r="A5592" t="str">
        <f>"QPOLY46"</f>
        <v>QPOLY46</v>
      </c>
      <c r="B5592" t="s">
        <v>18004</v>
      </c>
      <c r="C5592">
        <v>0</v>
      </c>
      <c r="D5592" t="s">
        <v>41</v>
      </c>
      <c r="E5592">
        <v>0</v>
      </c>
      <c r="F5592" t="s">
        <v>749</v>
      </c>
      <c r="G5592" t="s">
        <v>879</v>
      </c>
      <c r="H5592" t="s">
        <v>9871</v>
      </c>
      <c r="O5592" t="s">
        <v>8847</v>
      </c>
      <c r="P5592">
        <f t="shared" si="87"/>
        <v>1392</v>
      </c>
    </row>
    <row r="5593" spans="1:16" hidden="1" x14ac:dyDescent="0.25">
      <c r="A5593" t="str">
        <f>"APOLY27"</f>
        <v>APOLY27</v>
      </c>
      <c r="B5593" t="s">
        <v>18005</v>
      </c>
      <c r="C5593">
        <v>0</v>
      </c>
      <c r="D5593" t="s">
        <v>41</v>
      </c>
      <c r="E5593">
        <v>0</v>
      </c>
      <c r="F5593" t="s">
        <v>749</v>
      </c>
      <c r="G5593" t="s">
        <v>879</v>
      </c>
      <c r="H5593" t="s">
        <v>9871</v>
      </c>
      <c r="O5593" t="s">
        <v>13280</v>
      </c>
      <c r="P5593">
        <f t="shared" si="87"/>
        <v>0</v>
      </c>
    </row>
    <row r="5594" spans="1:16" hidden="1" x14ac:dyDescent="0.25">
      <c r="A5594" t="str">
        <f>"QPOLY40"</f>
        <v>QPOLY40</v>
      </c>
      <c r="B5594" t="s">
        <v>18005</v>
      </c>
      <c r="C5594">
        <v>0</v>
      </c>
      <c r="D5594" t="s">
        <v>41</v>
      </c>
      <c r="E5594">
        <v>0</v>
      </c>
      <c r="F5594" t="s">
        <v>749</v>
      </c>
      <c r="G5594" t="s">
        <v>879</v>
      </c>
      <c r="H5594" t="s">
        <v>9871</v>
      </c>
      <c r="O5594" t="s">
        <v>13281</v>
      </c>
      <c r="P5594">
        <f t="shared" si="87"/>
        <v>0</v>
      </c>
    </row>
    <row r="5595" spans="1:16" hidden="1" x14ac:dyDescent="0.25">
      <c r="A5595" t="str">
        <f>"QPOLY30"</f>
        <v>QPOLY30</v>
      </c>
      <c r="B5595" t="s">
        <v>14016</v>
      </c>
      <c r="C5595">
        <v>0</v>
      </c>
      <c r="D5595" t="s">
        <v>41</v>
      </c>
      <c r="E5595">
        <v>0</v>
      </c>
      <c r="F5595" t="s">
        <v>749</v>
      </c>
      <c r="G5595" t="s">
        <v>879</v>
      </c>
      <c r="H5595" t="s">
        <v>9871</v>
      </c>
      <c r="O5595" t="s">
        <v>13282</v>
      </c>
      <c r="P5595">
        <f t="shared" si="87"/>
        <v>0</v>
      </c>
    </row>
    <row r="5596" spans="1:16" hidden="1" x14ac:dyDescent="0.25">
      <c r="A5596" t="str">
        <f>"QPOLY29"</f>
        <v>QPOLY29</v>
      </c>
      <c r="B5596" t="s">
        <v>18006</v>
      </c>
      <c r="C5596">
        <v>0</v>
      </c>
      <c r="D5596" t="s">
        <v>41</v>
      </c>
      <c r="E5596">
        <v>0</v>
      </c>
      <c r="F5596" t="s">
        <v>749</v>
      </c>
      <c r="G5596" t="s">
        <v>879</v>
      </c>
      <c r="H5596" t="s">
        <v>9871</v>
      </c>
      <c r="O5596" t="s">
        <v>13283</v>
      </c>
      <c r="P5596">
        <f t="shared" si="87"/>
        <v>0</v>
      </c>
    </row>
    <row r="5597" spans="1:16" hidden="1" x14ac:dyDescent="0.25">
      <c r="A5597" t="str">
        <f>"QPOLY38"</f>
        <v>QPOLY38</v>
      </c>
      <c r="B5597" t="s">
        <v>18007</v>
      </c>
      <c r="C5597">
        <v>0</v>
      </c>
      <c r="D5597" t="s">
        <v>41</v>
      </c>
      <c r="E5597">
        <v>0</v>
      </c>
      <c r="F5597" t="s">
        <v>749</v>
      </c>
      <c r="G5597" t="s">
        <v>879</v>
      </c>
      <c r="H5597" t="s">
        <v>9871</v>
      </c>
      <c r="O5597" t="s">
        <v>13284</v>
      </c>
      <c r="P5597">
        <f t="shared" si="87"/>
        <v>0</v>
      </c>
    </row>
    <row r="5598" spans="1:16" hidden="1" x14ac:dyDescent="0.25">
      <c r="A5598" t="str">
        <f>"QPOLY28"</f>
        <v>QPOLY28</v>
      </c>
      <c r="B5598" t="s">
        <v>18008</v>
      </c>
      <c r="C5598">
        <v>0</v>
      </c>
      <c r="D5598" t="s">
        <v>41</v>
      </c>
      <c r="E5598">
        <v>0</v>
      </c>
      <c r="F5598" t="s">
        <v>749</v>
      </c>
      <c r="G5598" t="s">
        <v>879</v>
      </c>
      <c r="H5598" t="s">
        <v>9871</v>
      </c>
      <c r="O5598" t="s">
        <v>13285</v>
      </c>
      <c r="P5598">
        <f t="shared" si="87"/>
        <v>0</v>
      </c>
    </row>
    <row r="5599" spans="1:16" hidden="1" x14ac:dyDescent="0.25">
      <c r="A5599" t="str">
        <f>"APOLY30"</f>
        <v>APOLY30</v>
      </c>
      <c r="B5599" t="s">
        <v>14015</v>
      </c>
      <c r="C5599">
        <v>0</v>
      </c>
      <c r="D5599" t="s">
        <v>41</v>
      </c>
      <c r="E5599">
        <v>0</v>
      </c>
      <c r="F5599" t="s">
        <v>749</v>
      </c>
      <c r="G5599" t="s">
        <v>879</v>
      </c>
      <c r="H5599" t="s">
        <v>9871</v>
      </c>
      <c r="O5599" t="s">
        <v>13286</v>
      </c>
      <c r="P5599">
        <f t="shared" si="87"/>
        <v>0</v>
      </c>
    </row>
    <row r="5600" spans="1:16" hidden="1" x14ac:dyDescent="0.25">
      <c r="A5600" t="str">
        <f>"QPOLY27"</f>
        <v>QPOLY27</v>
      </c>
      <c r="B5600" t="s">
        <v>14015</v>
      </c>
      <c r="C5600">
        <v>0</v>
      </c>
      <c r="D5600" t="s">
        <v>41</v>
      </c>
      <c r="E5600">
        <v>0</v>
      </c>
      <c r="F5600" t="s">
        <v>749</v>
      </c>
      <c r="G5600" t="s">
        <v>879</v>
      </c>
      <c r="H5600" t="s">
        <v>9871</v>
      </c>
      <c r="O5600" t="s">
        <v>13287</v>
      </c>
      <c r="P5600">
        <f t="shared" si="87"/>
        <v>0</v>
      </c>
    </row>
    <row r="5601" spans="1:16" hidden="1" x14ac:dyDescent="0.25">
      <c r="A5601" t="str">
        <f>"QPOLY26"</f>
        <v>QPOLY26</v>
      </c>
      <c r="B5601" t="s">
        <v>18009</v>
      </c>
      <c r="C5601">
        <v>0</v>
      </c>
      <c r="D5601" t="s">
        <v>41</v>
      </c>
      <c r="E5601">
        <v>0</v>
      </c>
      <c r="F5601" t="s">
        <v>749</v>
      </c>
      <c r="G5601" t="s">
        <v>879</v>
      </c>
      <c r="H5601" t="s">
        <v>9871</v>
      </c>
      <c r="O5601" t="s">
        <v>13288</v>
      </c>
      <c r="P5601">
        <f t="shared" si="87"/>
        <v>0</v>
      </c>
    </row>
    <row r="5602" spans="1:16" hidden="1" x14ac:dyDescent="0.25">
      <c r="A5602" t="str">
        <f>"QPOLY43"</f>
        <v>QPOLY43</v>
      </c>
      <c r="B5602" t="s">
        <v>14021</v>
      </c>
      <c r="C5602">
        <v>0</v>
      </c>
      <c r="D5602" t="s">
        <v>41</v>
      </c>
      <c r="E5602">
        <v>0</v>
      </c>
      <c r="F5602" t="s">
        <v>749</v>
      </c>
      <c r="G5602" t="s">
        <v>879</v>
      </c>
      <c r="O5602" t="s">
        <v>13289</v>
      </c>
      <c r="P5602">
        <f t="shared" si="87"/>
        <v>0</v>
      </c>
    </row>
    <row r="5603" spans="1:16" hidden="1" x14ac:dyDescent="0.25">
      <c r="A5603" t="str">
        <f>"APOLY40"</f>
        <v>APOLY40</v>
      </c>
      <c r="B5603" t="s">
        <v>14021</v>
      </c>
      <c r="C5603">
        <v>0</v>
      </c>
      <c r="D5603" t="s">
        <v>28</v>
      </c>
      <c r="E5603">
        <v>0</v>
      </c>
      <c r="F5603" t="s">
        <v>749</v>
      </c>
      <c r="O5603" t="s">
        <v>13290</v>
      </c>
      <c r="P5603">
        <f t="shared" si="87"/>
        <v>0</v>
      </c>
    </row>
    <row r="5604" spans="1:16" hidden="1" x14ac:dyDescent="0.25">
      <c r="A5604" t="str">
        <f>"QPOLY25"</f>
        <v>QPOLY25</v>
      </c>
      <c r="B5604" t="s">
        <v>18010</v>
      </c>
      <c r="C5604">
        <v>0</v>
      </c>
      <c r="D5604" t="s">
        <v>41</v>
      </c>
      <c r="E5604">
        <v>0</v>
      </c>
      <c r="F5604" t="s">
        <v>749</v>
      </c>
      <c r="G5604" t="s">
        <v>879</v>
      </c>
      <c r="H5604" t="s">
        <v>9871</v>
      </c>
      <c r="O5604" t="s">
        <v>13291</v>
      </c>
      <c r="P5604">
        <f t="shared" si="87"/>
        <v>0</v>
      </c>
    </row>
    <row r="5605" spans="1:16" hidden="1" x14ac:dyDescent="0.25">
      <c r="A5605" t="str">
        <f>"QPOLY24"</f>
        <v>QPOLY24</v>
      </c>
      <c r="B5605" t="s">
        <v>14014</v>
      </c>
      <c r="C5605">
        <v>85</v>
      </c>
      <c r="D5605" t="s">
        <v>41</v>
      </c>
      <c r="E5605">
        <v>3</v>
      </c>
      <c r="F5605" t="s">
        <v>749</v>
      </c>
      <c r="G5605" t="s">
        <v>879</v>
      </c>
      <c r="H5605" t="s">
        <v>9871</v>
      </c>
      <c r="O5605" t="s">
        <v>13292</v>
      </c>
      <c r="P5605">
        <f t="shared" si="87"/>
        <v>0</v>
      </c>
    </row>
    <row r="5606" spans="1:16" hidden="1" x14ac:dyDescent="0.25">
      <c r="A5606" t="str">
        <f>"QPOLY36"</f>
        <v>QPOLY36</v>
      </c>
      <c r="B5606" t="s">
        <v>14020</v>
      </c>
      <c r="C5606">
        <v>0</v>
      </c>
      <c r="D5606" t="s">
        <v>41</v>
      </c>
      <c r="E5606">
        <v>0</v>
      </c>
      <c r="F5606" t="s">
        <v>749</v>
      </c>
      <c r="G5606" t="s">
        <v>879</v>
      </c>
      <c r="H5606" t="s">
        <v>9871</v>
      </c>
      <c r="O5606" t="s">
        <v>13293</v>
      </c>
      <c r="P5606">
        <f t="shared" si="87"/>
        <v>0</v>
      </c>
    </row>
    <row r="5607" spans="1:16" hidden="1" x14ac:dyDescent="0.25">
      <c r="A5607" t="str">
        <f>"QPOLY35"</f>
        <v>QPOLY35</v>
      </c>
      <c r="B5607" t="s">
        <v>18011</v>
      </c>
      <c r="C5607">
        <v>0</v>
      </c>
      <c r="D5607" t="s">
        <v>41</v>
      </c>
      <c r="E5607">
        <v>0</v>
      </c>
      <c r="F5607" t="s">
        <v>749</v>
      </c>
      <c r="G5607" t="s">
        <v>879</v>
      </c>
      <c r="H5607" t="s">
        <v>9871</v>
      </c>
      <c r="O5607" t="s">
        <v>13294</v>
      </c>
      <c r="P5607">
        <f t="shared" si="87"/>
        <v>0</v>
      </c>
    </row>
    <row r="5608" spans="1:16" hidden="1" x14ac:dyDescent="0.25">
      <c r="A5608" t="str">
        <f>"QPOLY23"</f>
        <v>QPOLY23</v>
      </c>
      <c r="B5608" t="s">
        <v>18012</v>
      </c>
      <c r="C5608">
        <v>0</v>
      </c>
      <c r="D5608" t="s">
        <v>41</v>
      </c>
      <c r="E5608">
        <v>0</v>
      </c>
      <c r="F5608" t="s">
        <v>749</v>
      </c>
      <c r="G5608" t="s">
        <v>879</v>
      </c>
      <c r="H5608" t="s">
        <v>9871</v>
      </c>
      <c r="O5608" t="s">
        <v>13295</v>
      </c>
      <c r="P5608">
        <f t="shared" si="87"/>
        <v>0</v>
      </c>
    </row>
    <row r="5609" spans="1:16" hidden="1" x14ac:dyDescent="0.25">
      <c r="A5609" t="str">
        <f>"QPOLY47"</f>
        <v>QPOLY47</v>
      </c>
      <c r="B5609" t="s">
        <v>18013</v>
      </c>
      <c r="C5609">
        <v>0</v>
      </c>
      <c r="D5609" t="s">
        <v>41</v>
      </c>
      <c r="E5609">
        <v>0</v>
      </c>
      <c r="F5609" t="s">
        <v>749</v>
      </c>
      <c r="G5609" t="s">
        <v>879</v>
      </c>
      <c r="H5609" t="s">
        <v>9871</v>
      </c>
      <c r="O5609" t="s">
        <v>13296</v>
      </c>
      <c r="P5609">
        <f t="shared" si="87"/>
        <v>0</v>
      </c>
    </row>
    <row r="5610" spans="1:16" hidden="1" x14ac:dyDescent="0.25">
      <c r="A5610" t="str">
        <f>"QPOLY48"</f>
        <v>QPOLY48</v>
      </c>
      <c r="B5610" t="s">
        <v>14019</v>
      </c>
      <c r="C5610">
        <v>0</v>
      </c>
      <c r="D5610" t="s">
        <v>41</v>
      </c>
      <c r="E5610">
        <v>0</v>
      </c>
      <c r="F5610" t="s">
        <v>749</v>
      </c>
      <c r="G5610" t="s">
        <v>879</v>
      </c>
      <c r="H5610" t="s">
        <v>9871</v>
      </c>
      <c r="O5610" t="s">
        <v>13297</v>
      </c>
      <c r="P5610">
        <f t="shared" si="87"/>
        <v>0</v>
      </c>
    </row>
    <row r="5611" spans="1:16" hidden="1" x14ac:dyDescent="0.25">
      <c r="A5611" t="str">
        <f>"QPOLY34"</f>
        <v>QPOLY34</v>
      </c>
      <c r="B5611" t="s">
        <v>14019</v>
      </c>
      <c r="C5611">
        <v>389</v>
      </c>
      <c r="D5611" t="s">
        <v>41</v>
      </c>
      <c r="E5611">
        <v>15</v>
      </c>
      <c r="F5611" t="s">
        <v>749</v>
      </c>
      <c r="G5611" t="s">
        <v>879</v>
      </c>
      <c r="H5611" t="s">
        <v>9871</v>
      </c>
      <c r="O5611" t="s">
        <v>13298</v>
      </c>
      <c r="P5611">
        <f t="shared" si="87"/>
        <v>0</v>
      </c>
    </row>
    <row r="5612" spans="1:16" hidden="1" x14ac:dyDescent="0.25">
      <c r="A5612" t="str">
        <f>"QPOLY33"</f>
        <v>QPOLY33</v>
      </c>
      <c r="B5612" t="s">
        <v>18014</v>
      </c>
      <c r="C5612">
        <v>0</v>
      </c>
      <c r="D5612" t="s">
        <v>41</v>
      </c>
      <c r="E5612">
        <v>0</v>
      </c>
      <c r="F5612" t="s">
        <v>749</v>
      </c>
      <c r="G5612" t="s">
        <v>879</v>
      </c>
      <c r="H5612" t="s">
        <v>9871</v>
      </c>
      <c r="O5612" t="s">
        <v>13299</v>
      </c>
      <c r="P5612">
        <f t="shared" si="87"/>
        <v>0</v>
      </c>
    </row>
    <row r="5613" spans="1:16" hidden="1" x14ac:dyDescent="0.25">
      <c r="A5613" t="str">
        <f>"APOLY29"</f>
        <v>APOLY29</v>
      </c>
      <c r="B5613" t="s">
        <v>12312</v>
      </c>
      <c r="C5613">
        <v>0</v>
      </c>
      <c r="D5613" t="s">
        <v>41</v>
      </c>
      <c r="E5613">
        <v>0</v>
      </c>
      <c r="F5613" t="s">
        <v>749</v>
      </c>
      <c r="G5613" t="s">
        <v>879</v>
      </c>
      <c r="O5613" t="s">
        <v>13300</v>
      </c>
      <c r="P5613">
        <f t="shared" si="87"/>
        <v>0</v>
      </c>
    </row>
    <row r="5614" spans="1:16" x14ac:dyDescent="0.25">
      <c r="A5614" t="str">
        <f>"QPOLY45"</f>
        <v>QPOLY45</v>
      </c>
      <c r="B5614" t="s">
        <v>12312</v>
      </c>
      <c r="C5614">
        <v>0</v>
      </c>
      <c r="D5614" t="s">
        <v>41</v>
      </c>
      <c r="E5614">
        <v>0</v>
      </c>
      <c r="F5614" t="s">
        <v>749</v>
      </c>
      <c r="G5614" t="s">
        <v>879</v>
      </c>
      <c r="O5614" t="s">
        <v>8868</v>
      </c>
      <c r="P5614">
        <f t="shared" si="87"/>
        <v>10</v>
      </c>
    </row>
    <row r="5615" spans="1:16" hidden="1" x14ac:dyDescent="0.25">
      <c r="A5615" t="str">
        <f>"APOLY28"</f>
        <v>APOLY28</v>
      </c>
      <c r="B5615" t="s">
        <v>12313</v>
      </c>
      <c r="C5615">
        <v>0</v>
      </c>
      <c r="D5615" t="s">
        <v>41</v>
      </c>
      <c r="E5615">
        <v>0</v>
      </c>
      <c r="F5615" t="s">
        <v>749</v>
      </c>
      <c r="G5615" t="s">
        <v>879</v>
      </c>
      <c r="O5615" t="s">
        <v>13301</v>
      </c>
      <c r="P5615">
        <f t="shared" si="87"/>
        <v>0</v>
      </c>
    </row>
    <row r="5616" spans="1:16" hidden="1" x14ac:dyDescent="0.25">
      <c r="A5616" t="str">
        <f>"QPOLY44"</f>
        <v>QPOLY44</v>
      </c>
      <c r="B5616" t="s">
        <v>12313</v>
      </c>
      <c r="C5616">
        <v>0</v>
      </c>
      <c r="D5616" t="s">
        <v>41</v>
      </c>
      <c r="E5616">
        <v>0</v>
      </c>
      <c r="F5616" t="s">
        <v>749</v>
      </c>
      <c r="G5616" t="s">
        <v>879</v>
      </c>
      <c r="O5616" t="s">
        <v>13302</v>
      </c>
      <c r="P5616">
        <f t="shared" si="87"/>
        <v>0</v>
      </c>
    </row>
    <row r="5617" spans="1:16" hidden="1" x14ac:dyDescent="0.25">
      <c r="A5617" t="str">
        <f>"QPOLY20"</f>
        <v>QPOLY20</v>
      </c>
      <c r="B5617" t="s">
        <v>18015</v>
      </c>
      <c r="C5617">
        <v>0</v>
      </c>
      <c r="D5617" t="s">
        <v>41</v>
      </c>
      <c r="E5617">
        <v>0</v>
      </c>
      <c r="F5617" t="s">
        <v>749</v>
      </c>
      <c r="G5617" t="s">
        <v>879</v>
      </c>
      <c r="H5617" t="s">
        <v>9871</v>
      </c>
      <c r="O5617" t="s">
        <v>13303</v>
      </c>
      <c r="P5617">
        <f t="shared" si="87"/>
        <v>0</v>
      </c>
    </row>
    <row r="5618" spans="1:16" hidden="1" x14ac:dyDescent="0.25">
      <c r="A5618" t="str">
        <f>"APOLY25"</f>
        <v>APOLY25</v>
      </c>
      <c r="B5618" t="s">
        <v>18016</v>
      </c>
      <c r="C5618">
        <v>0</v>
      </c>
      <c r="D5618" t="s">
        <v>41</v>
      </c>
      <c r="E5618">
        <v>0</v>
      </c>
      <c r="F5618" t="s">
        <v>749</v>
      </c>
      <c r="G5618" t="s">
        <v>879</v>
      </c>
      <c r="H5618" t="s">
        <v>9871</v>
      </c>
      <c r="O5618" t="s">
        <v>13304</v>
      </c>
      <c r="P5618">
        <f t="shared" si="87"/>
        <v>0</v>
      </c>
    </row>
    <row r="5619" spans="1:16" x14ac:dyDescent="0.25">
      <c r="A5619" t="str">
        <f>"QPOLY42"</f>
        <v>QPOLY42</v>
      </c>
      <c r="B5619" t="s">
        <v>18017</v>
      </c>
      <c r="C5619">
        <v>0</v>
      </c>
      <c r="D5619" t="s">
        <v>41</v>
      </c>
      <c r="E5619">
        <v>0</v>
      </c>
      <c r="F5619" t="s">
        <v>749</v>
      </c>
      <c r="G5619" t="s">
        <v>879</v>
      </c>
      <c r="H5619" t="s">
        <v>9871</v>
      </c>
      <c r="O5619" t="s">
        <v>14126</v>
      </c>
      <c r="P5619">
        <f t="shared" si="87"/>
        <v>571</v>
      </c>
    </row>
    <row r="5620" spans="1:16" x14ac:dyDescent="0.25">
      <c r="A5620" t="str">
        <f>"APOLY31"</f>
        <v>APOLY31</v>
      </c>
      <c r="B5620" t="s">
        <v>938</v>
      </c>
      <c r="C5620">
        <v>2</v>
      </c>
      <c r="D5620" t="s">
        <v>28</v>
      </c>
      <c r="E5620">
        <v>2</v>
      </c>
      <c r="F5620" t="s">
        <v>628</v>
      </c>
      <c r="G5620" t="s">
        <v>29</v>
      </c>
      <c r="O5620" t="s">
        <v>14125</v>
      </c>
      <c r="P5620">
        <f t="shared" si="87"/>
        <v>1364</v>
      </c>
    </row>
    <row r="5621" spans="1:16" hidden="1" x14ac:dyDescent="0.25">
      <c r="A5621" t="str">
        <f>"APOLY32"</f>
        <v>APOLY32</v>
      </c>
      <c r="B5621" t="s">
        <v>940</v>
      </c>
      <c r="C5621">
        <v>2</v>
      </c>
      <c r="D5621" t="s">
        <v>28</v>
      </c>
      <c r="E5621">
        <v>2</v>
      </c>
      <c r="F5621" t="s">
        <v>628</v>
      </c>
      <c r="G5621" t="s">
        <v>29</v>
      </c>
      <c r="O5621" t="s">
        <v>18103</v>
      </c>
      <c r="P5621">
        <f t="shared" si="87"/>
        <v>0</v>
      </c>
    </row>
    <row r="5622" spans="1:16" x14ac:dyDescent="0.25">
      <c r="A5622" t="str">
        <f>"APOLY33"</f>
        <v>APOLY33</v>
      </c>
      <c r="B5622" t="s">
        <v>942</v>
      </c>
      <c r="C5622">
        <v>2</v>
      </c>
      <c r="D5622" t="s">
        <v>28</v>
      </c>
      <c r="E5622">
        <v>2</v>
      </c>
      <c r="F5622" t="s">
        <v>628</v>
      </c>
      <c r="G5622" t="s">
        <v>29</v>
      </c>
      <c r="O5622" t="s">
        <v>9823</v>
      </c>
      <c r="P5622">
        <f t="shared" si="87"/>
        <v>7583</v>
      </c>
    </row>
    <row r="5623" spans="1:16" hidden="1" x14ac:dyDescent="0.25">
      <c r="A5623" t="str">
        <f>"APOLY34"</f>
        <v>APOLY34</v>
      </c>
      <c r="B5623" t="s">
        <v>944</v>
      </c>
      <c r="C5623">
        <v>1</v>
      </c>
      <c r="D5623" t="s">
        <v>28</v>
      </c>
      <c r="E5623">
        <v>1</v>
      </c>
      <c r="F5623" t="s">
        <v>628</v>
      </c>
      <c r="G5623" t="s">
        <v>29</v>
      </c>
      <c r="O5623" t="s">
        <v>13305</v>
      </c>
      <c r="P5623">
        <f t="shared" si="87"/>
        <v>0</v>
      </c>
    </row>
    <row r="5624" spans="1:16" x14ac:dyDescent="0.25">
      <c r="A5624" t="str">
        <f>"APOLY35"</f>
        <v>APOLY35</v>
      </c>
      <c r="B5624" t="s">
        <v>946</v>
      </c>
      <c r="C5624">
        <v>1</v>
      </c>
      <c r="D5624" t="s">
        <v>28</v>
      </c>
      <c r="E5624">
        <v>1</v>
      </c>
      <c r="F5624" t="s">
        <v>628</v>
      </c>
      <c r="G5624" t="s">
        <v>29</v>
      </c>
      <c r="O5624" t="s">
        <v>9835</v>
      </c>
      <c r="P5624">
        <f t="shared" si="87"/>
        <v>150</v>
      </c>
    </row>
    <row r="5625" spans="1:16" hidden="1" x14ac:dyDescent="0.25">
      <c r="A5625" t="str">
        <f>"APOLY36"</f>
        <v>APOLY36</v>
      </c>
      <c r="B5625" t="s">
        <v>948</v>
      </c>
      <c r="C5625">
        <v>1</v>
      </c>
      <c r="D5625" t="s">
        <v>28</v>
      </c>
      <c r="E5625">
        <v>1</v>
      </c>
      <c r="F5625" t="s">
        <v>628</v>
      </c>
      <c r="G5625" t="s">
        <v>29</v>
      </c>
      <c r="O5625" t="s">
        <v>13306</v>
      </c>
      <c r="P5625">
        <f t="shared" si="87"/>
        <v>0</v>
      </c>
    </row>
    <row r="5626" spans="1:16" hidden="1" x14ac:dyDescent="0.25">
      <c r="A5626" t="str">
        <f>"APOLY37"</f>
        <v>APOLY37</v>
      </c>
      <c r="B5626" t="s">
        <v>950</v>
      </c>
      <c r="C5626">
        <v>1</v>
      </c>
      <c r="D5626" t="s">
        <v>28</v>
      </c>
      <c r="E5626">
        <v>1</v>
      </c>
      <c r="F5626" t="s">
        <v>628</v>
      </c>
      <c r="G5626" t="s">
        <v>29</v>
      </c>
      <c r="O5626" t="s">
        <v>13307</v>
      </c>
      <c r="P5626">
        <f t="shared" si="87"/>
        <v>0</v>
      </c>
    </row>
    <row r="5627" spans="1:16" hidden="1" x14ac:dyDescent="0.25">
      <c r="A5627" t="str">
        <f>"APOLY38"</f>
        <v>APOLY38</v>
      </c>
      <c r="B5627" t="s">
        <v>952</v>
      </c>
      <c r="C5627">
        <v>1</v>
      </c>
      <c r="D5627" t="s">
        <v>28</v>
      </c>
      <c r="E5627">
        <v>1</v>
      </c>
      <c r="F5627" t="s">
        <v>628</v>
      </c>
      <c r="G5627" t="s">
        <v>29</v>
      </c>
      <c r="O5627" t="s">
        <v>13308</v>
      </c>
      <c r="P5627">
        <f t="shared" si="87"/>
        <v>0</v>
      </c>
    </row>
    <row r="5628" spans="1:16" hidden="1" x14ac:dyDescent="0.25">
      <c r="A5628" t="str">
        <f>"APOLY39"</f>
        <v>APOLY39</v>
      </c>
      <c r="B5628" t="s">
        <v>954</v>
      </c>
      <c r="C5628">
        <v>1</v>
      </c>
      <c r="D5628" t="s">
        <v>28</v>
      </c>
      <c r="E5628">
        <v>1</v>
      </c>
      <c r="F5628" t="s">
        <v>628</v>
      </c>
      <c r="G5628" t="s">
        <v>29</v>
      </c>
      <c r="O5628" t="s">
        <v>9825</v>
      </c>
      <c r="P5628">
        <f t="shared" si="87"/>
        <v>0</v>
      </c>
    </row>
    <row r="5629" spans="1:16" hidden="1" x14ac:dyDescent="0.25">
      <c r="A5629" t="str">
        <f>"QPOLY01"</f>
        <v>QPOLY01</v>
      </c>
      <c r="B5629" t="s">
        <v>12314</v>
      </c>
      <c r="C5629">
        <v>0</v>
      </c>
      <c r="D5629" t="s">
        <v>41</v>
      </c>
      <c r="E5629">
        <v>0</v>
      </c>
      <c r="F5629" t="s">
        <v>1917</v>
      </c>
      <c r="G5629" t="s">
        <v>12315</v>
      </c>
      <c r="O5629" t="s">
        <v>13309</v>
      </c>
      <c r="P5629">
        <f t="shared" si="87"/>
        <v>0</v>
      </c>
    </row>
    <row r="5630" spans="1:16" x14ac:dyDescent="0.25">
      <c r="A5630" t="str">
        <f>"APOLY23"</f>
        <v>APOLY23</v>
      </c>
      <c r="B5630" t="s">
        <v>12314</v>
      </c>
      <c r="C5630">
        <v>0</v>
      </c>
      <c r="D5630" t="s">
        <v>41</v>
      </c>
      <c r="E5630">
        <v>0</v>
      </c>
      <c r="F5630" t="s">
        <v>1917</v>
      </c>
      <c r="G5630" t="s">
        <v>12315</v>
      </c>
      <c r="O5630" t="s">
        <v>9839</v>
      </c>
      <c r="P5630">
        <f t="shared" si="87"/>
        <v>3</v>
      </c>
    </row>
    <row r="5631" spans="1:16" hidden="1" x14ac:dyDescent="0.25">
      <c r="A5631" t="str">
        <f>"QPOLY02"</f>
        <v>QPOLY02</v>
      </c>
      <c r="B5631" t="s">
        <v>12316</v>
      </c>
      <c r="C5631">
        <v>0</v>
      </c>
      <c r="D5631" t="s">
        <v>41</v>
      </c>
      <c r="E5631">
        <v>0</v>
      </c>
      <c r="F5631" t="s">
        <v>1917</v>
      </c>
      <c r="G5631" t="s">
        <v>12315</v>
      </c>
      <c r="O5631" t="s">
        <v>9827</v>
      </c>
      <c r="P5631">
        <f t="shared" si="87"/>
        <v>0</v>
      </c>
    </row>
    <row r="5632" spans="1:16" hidden="1" x14ac:dyDescent="0.25">
      <c r="A5632" t="str">
        <f>"QPOLY03"</f>
        <v>QPOLY03</v>
      </c>
      <c r="B5632" t="s">
        <v>12317</v>
      </c>
      <c r="C5632">
        <v>0</v>
      </c>
      <c r="D5632" t="s">
        <v>41</v>
      </c>
      <c r="E5632">
        <v>0</v>
      </c>
      <c r="F5632" t="s">
        <v>1917</v>
      </c>
      <c r="G5632" t="s">
        <v>12315</v>
      </c>
      <c r="O5632" t="s">
        <v>13310</v>
      </c>
      <c r="P5632">
        <f t="shared" si="87"/>
        <v>0</v>
      </c>
    </row>
    <row r="5633" spans="1:16" x14ac:dyDescent="0.25">
      <c r="A5633" t="str">
        <f>"QPOLY50"</f>
        <v>QPOLY50</v>
      </c>
      <c r="B5633" t="s">
        <v>12318</v>
      </c>
      <c r="C5633">
        <v>0</v>
      </c>
      <c r="D5633" t="s">
        <v>16</v>
      </c>
      <c r="E5633">
        <v>0</v>
      </c>
      <c r="F5633" t="s">
        <v>159</v>
      </c>
      <c r="O5633" t="s">
        <v>9829</v>
      </c>
      <c r="P5633">
        <f t="shared" si="87"/>
        <v>5</v>
      </c>
    </row>
    <row r="5634" spans="1:16" hidden="1" x14ac:dyDescent="0.25">
      <c r="A5634" t="str">
        <f>"QPOMP01"</f>
        <v>QPOMP01</v>
      </c>
      <c r="B5634" t="s">
        <v>7381</v>
      </c>
      <c r="C5634">
        <v>15</v>
      </c>
      <c r="D5634" t="s">
        <v>28</v>
      </c>
      <c r="E5634">
        <v>15</v>
      </c>
      <c r="F5634" t="s">
        <v>497</v>
      </c>
      <c r="O5634" t="s">
        <v>9833</v>
      </c>
      <c r="P5634">
        <f t="shared" si="87"/>
        <v>0</v>
      </c>
    </row>
    <row r="5635" spans="1:16" hidden="1" x14ac:dyDescent="0.25">
      <c r="A5635" t="str">
        <f>"APOMP01"</f>
        <v>APOMP01</v>
      </c>
      <c r="B5635" t="s">
        <v>12319</v>
      </c>
      <c r="C5635">
        <v>0</v>
      </c>
      <c r="D5635" t="s">
        <v>28</v>
      </c>
      <c r="E5635">
        <v>0</v>
      </c>
      <c r="F5635" t="s">
        <v>360</v>
      </c>
      <c r="O5635" t="s">
        <v>13311</v>
      </c>
      <c r="P5635">
        <f t="shared" ref="P5635:P5698" si="88">SUMIFS($C$2:$C$7959,$B$2:$B$7959,O5635)</f>
        <v>0</v>
      </c>
    </row>
    <row r="5636" spans="1:16" x14ac:dyDescent="0.25">
      <c r="A5636" t="str">
        <f>"APOMP02"</f>
        <v>APOMP02</v>
      </c>
      <c r="B5636" t="s">
        <v>956</v>
      </c>
      <c r="C5636">
        <v>4</v>
      </c>
      <c r="D5636" t="s">
        <v>28</v>
      </c>
      <c r="E5636">
        <v>4</v>
      </c>
      <c r="F5636" t="s">
        <v>879</v>
      </c>
      <c r="G5636" t="s">
        <v>29</v>
      </c>
      <c r="O5636" t="s">
        <v>9837</v>
      </c>
      <c r="P5636">
        <f t="shared" si="88"/>
        <v>15</v>
      </c>
    </row>
    <row r="5637" spans="1:16" x14ac:dyDescent="0.25">
      <c r="A5637" t="str">
        <f>"QPOP02"</f>
        <v>QPOP02</v>
      </c>
      <c r="B5637" t="s">
        <v>14023</v>
      </c>
      <c r="C5637">
        <v>1275</v>
      </c>
      <c r="D5637" t="s">
        <v>16</v>
      </c>
      <c r="E5637">
        <v>26</v>
      </c>
      <c r="F5637" t="s">
        <v>701</v>
      </c>
      <c r="G5637" t="s">
        <v>12320</v>
      </c>
      <c r="H5637" t="s">
        <v>9876</v>
      </c>
      <c r="O5637" t="s">
        <v>8879</v>
      </c>
      <c r="P5637">
        <f t="shared" si="88"/>
        <v>6</v>
      </c>
    </row>
    <row r="5638" spans="1:16" x14ac:dyDescent="0.25">
      <c r="A5638" t="str">
        <f>"APOP01"</f>
        <v>APOP01</v>
      </c>
      <c r="B5638" t="s">
        <v>14023</v>
      </c>
      <c r="C5638">
        <v>0</v>
      </c>
      <c r="D5638" t="s">
        <v>16</v>
      </c>
      <c r="E5638">
        <v>0</v>
      </c>
      <c r="F5638" t="s">
        <v>701</v>
      </c>
      <c r="G5638" t="s">
        <v>12320</v>
      </c>
      <c r="H5638" t="s">
        <v>9876</v>
      </c>
      <c r="O5638" t="s">
        <v>9841</v>
      </c>
      <c r="P5638">
        <f t="shared" si="88"/>
        <v>1100</v>
      </c>
    </row>
    <row r="5639" spans="1:16" hidden="1" x14ac:dyDescent="0.25">
      <c r="A5639" t="str">
        <f>"QPOP01"</f>
        <v>QPOP01</v>
      </c>
      <c r="B5639" t="s">
        <v>14022</v>
      </c>
      <c r="C5639">
        <v>853</v>
      </c>
      <c r="D5639" t="s">
        <v>16</v>
      </c>
      <c r="E5639">
        <v>13</v>
      </c>
      <c r="F5639" t="s">
        <v>701</v>
      </c>
      <c r="G5639" t="s">
        <v>12320</v>
      </c>
      <c r="H5639" t="s">
        <v>9876</v>
      </c>
      <c r="O5639" t="s">
        <v>13312</v>
      </c>
      <c r="P5639">
        <f t="shared" si="88"/>
        <v>0</v>
      </c>
    </row>
    <row r="5640" spans="1:16" x14ac:dyDescent="0.25">
      <c r="A5640" t="str">
        <f>"APOP02"</f>
        <v>APOP02</v>
      </c>
      <c r="B5640" t="s">
        <v>14022</v>
      </c>
      <c r="C5640">
        <v>0</v>
      </c>
      <c r="D5640" t="s">
        <v>16</v>
      </c>
      <c r="E5640">
        <v>0</v>
      </c>
      <c r="F5640" t="s">
        <v>701</v>
      </c>
      <c r="G5640" t="s">
        <v>12320</v>
      </c>
      <c r="O5640" t="s">
        <v>9831</v>
      </c>
      <c r="P5640">
        <f t="shared" si="88"/>
        <v>230</v>
      </c>
    </row>
    <row r="5641" spans="1:16" hidden="1" x14ac:dyDescent="0.25">
      <c r="A5641" t="str">
        <f>"APORT01"</f>
        <v>APORT01</v>
      </c>
      <c r="B5641" t="s">
        <v>18018</v>
      </c>
      <c r="C5641">
        <v>0</v>
      </c>
      <c r="D5641" t="s">
        <v>16</v>
      </c>
      <c r="E5641">
        <v>0</v>
      </c>
      <c r="F5641" t="s">
        <v>11008</v>
      </c>
      <c r="H5641" t="s">
        <v>9876</v>
      </c>
      <c r="O5641" t="s">
        <v>13313</v>
      </c>
      <c r="P5641">
        <f t="shared" si="88"/>
        <v>0</v>
      </c>
    </row>
    <row r="5642" spans="1:16" hidden="1" x14ac:dyDescent="0.25">
      <c r="A5642" t="str">
        <f>"APORT02"</f>
        <v>APORT02</v>
      </c>
      <c r="B5642" t="s">
        <v>18019</v>
      </c>
      <c r="C5642">
        <v>0</v>
      </c>
      <c r="D5642" t="s">
        <v>16</v>
      </c>
      <c r="E5642">
        <v>0</v>
      </c>
      <c r="F5642" t="s">
        <v>11008</v>
      </c>
      <c r="H5642" t="s">
        <v>9876</v>
      </c>
      <c r="O5642" t="s">
        <v>13550</v>
      </c>
      <c r="P5642">
        <f t="shared" si="88"/>
        <v>0</v>
      </c>
    </row>
    <row r="5643" spans="1:16" x14ac:dyDescent="0.25">
      <c r="A5643" t="str">
        <f>"QPORY01"</f>
        <v>QPORY01</v>
      </c>
      <c r="B5643" t="s">
        <v>12321</v>
      </c>
      <c r="C5643">
        <v>0</v>
      </c>
      <c r="D5643" t="s">
        <v>16</v>
      </c>
      <c r="E5643">
        <v>0</v>
      </c>
      <c r="F5643" t="s">
        <v>87</v>
      </c>
      <c r="G5643" t="s">
        <v>9960</v>
      </c>
      <c r="O5643" t="s">
        <v>14127</v>
      </c>
      <c r="P5643">
        <f t="shared" si="88"/>
        <v>1719</v>
      </c>
    </row>
    <row r="5644" spans="1:16" hidden="1" x14ac:dyDescent="0.25">
      <c r="A5644" t="str">
        <f>"APORY01"</f>
        <v>APORY01</v>
      </c>
      <c r="B5644" t="s">
        <v>12321</v>
      </c>
      <c r="C5644">
        <v>0</v>
      </c>
      <c r="D5644" t="s">
        <v>16</v>
      </c>
      <c r="E5644">
        <v>0</v>
      </c>
      <c r="F5644" t="s">
        <v>87</v>
      </c>
      <c r="G5644" t="s">
        <v>9960</v>
      </c>
      <c r="O5644" t="s">
        <v>1792</v>
      </c>
      <c r="P5644">
        <f t="shared" si="88"/>
        <v>0</v>
      </c>
    </row>
    <row r="5645" spans="1:16" hidden="1" x14ac:dyDescent="0.25">
      <c r="A5645" t="str">
        <f>"QPORY02"</f>
        <v>QPORY02</v>
      </c>
      <c r="B5645" t="s">
        <v>12322</v>
      </c>
      <c r="C5645">
        <v>0</v>
      </c>
      <c r="D5645" t="s">
        <v>16</v>
      </c>
      <c r="E5645">
        <v>0</v>
      </c>
      <c r="F5645" t="s">
        <v>87</v>
      </c>
      <c r="G5645" t="s">
        <v>9960</v>
      </c>
      <c r="O5645" t="s">
        <v>1785</v>
      </c>
      <c r="P5645">
        <f t="shared" si="88"/>
        <v>0</v>
      </c>
    </row>
    <row r="5646" spans="1:16" x14ac:dyDescent="0.25">
      <c r="A5646" t="str">
        <f>"APORY02"</f>
        <v>APORY02</v>
      </c>
      <c r="B5646" t="s">
        <v>12322</v>
      </c>
      <c r="C5646">
        <v>0</v>
      </c>
      <c r="D5646" t="s">
        <v>16</v>
      </c>
      <c r="E5646">
        <v>0</v>
      </c>
      <c r="F5646" t="s">
        <v>87</v>
      </c>
      <c r="G5646" t="s">
        <v>9960</v>
      </c>
      <c r="O5646" t="s">
        <v>14128</v>
      </c>
      <c r="P5646">
        <f t="shared" si="88"/>
        <v>3340</v>
      </c>
    </row>
    <row r="5647" spans="1:16" hidden="1" x14ac:dyDescent="0.25">
      <c r="A5647" t="str">
        <f>"QPORY05"</f>
        <v>QPORY05</v>
      </c>
      <c r="B5647" t="s">
        <v>12323</v>
      </c>
      <c r="C5647">
        <v>0</v>
      </c>
      <c r="D5647" t="s">
        <v>16</v>
      </c>
      <c r="E5647">
        <v>0</v>
      </c>
      <c r="F5647" t="s">
        <v>153</v>
      </c>
      <c r="G5647" t="s">
        <v>9960</v>
      </c>
      <c r="O5647" t="s">
        <v>1796</v>
      </c>
      <c r="P5647">
        <f t="shared" si="88"/>
        <v>0</v>
      </c>
    </row>
    <row r="5648" spans="1:16" hidden="1" x14ac:dyDescent="0.25">
      <c r="A5648" t="str">
        <f>"QPORY03"</f>
        <v>QPORY03</v>
      </c>
      <c r="B5648" t="s">
        <v>12324</v>
      </c>
      <c r="C5648">
        <v>0</v>
      </c>
      <c r="D5648" t="s">
        <v>16</v>
      </c>
      <c r="E5648">
        <v>0</v>
      </c>
      <c r="F5648" t="s">
        <v>87</v>
      </c>
      <c r="G5648" t="s">
        <v>9960</v>
      </c>
      <c r="O5648" t="s">
        <v>1790</v>
      </c>
      <c r="P5648">
        <f t="shared" si="88"/>
        <v>0</v>
      </c>
    </row>
    <row r="5649" spans="1:16" x14ac:dyDescent="0.25">
      <c r="A5649" t="str">
        <f>"APORY03"</f>
        <v>APORY03</v>
      </c>
      <c r="B5649" t="s">
        <v>12324</v>
      </c>
      <c r="C5649">
        <v>0</v>
      </c>
      <c r="D5649" t="s">
        <v>16</v>
      </c>
      <c r="E5649">
        <v>0</v>
      </c>
      <c r="F5649" t="s">
        <v>87</v>
      </c>
      <c r="G5649" t="s">
        <v>9960</v>
      </c>
      <c r="O5649" t="s">
        <v>14130</v>
      </c>
      <c r="P5649">
        <f t="shared" si="88"/>
        <v>67</v>
      </c>
    </row>
    <row r="5650" spans="1:16" hidden="1" x14ac:dyDescent="0.25">
      <c r="A5650" t="str">
        <f>"QPORY04"</f>
        <v>QPORY04</v>
      </c>
      <c r="B5650" t="s">
        <v>12325</v>
      </c>
      <c r="C5650">
        <v>0</v>
      </c>
      <c r="D5650" t="s">
        <v>16</v>
      </c>
      <c r="E5650">
        <v>0</v>
      </c>
      <c r="F5650" t="s">
        <v>153</v>
      </c>
      <c r="G5650" t="s">
        <v>9960</v>
      </c>
      <c r="O5650" t="s">
        <v>1794</v>
      </c>
      <c r="P5650">
        <f t="shared" si="88"/>
        <v>0</v>
      </c>
    </row>
    <row r="5651" spans="1:16" hidden="1" x14ac:dyDescent="0.25">
      <c r="A5651" t="str">
        <f>"APOSB01"</f>
        <v>APOSB01</v>
      </c>
      <c r="B5651" t="s">
        <v>12326</v>
      </c>
      <c r="C5651">
        <v>0</v>
      </c>
      <c r="D5651" t="s">
        <v>16</v>
      </c>
      <c r="E5651">
        <v>0</v>
      </c>
      <c r="F5651" t="s">
        <v>1029</v>
      </c>
      <c r="O5651" t="s">
        <v>1788</v>
      </c>
      <c r="P5651">
        <f t="shared" si="88"/>
        <v>0</v>
      </c>
    </row>
    <row r="5652" spans="1:16" x14ac:dyDescent="0.25">
      <c r="A5652" t="str">
        <f>"APOSP01"</f>
        <v>APOSP01</v>
      </c>
      <c r="B5652" t="s">
        <v>12327</v>
      </c>
      <c r="C5652">
        <v>0</v>
      </c>
      <c r="D5652" t="s">
        <v>843</v>
      </c>
      <c r="E5652">
        <v>0</v>
      </c>
      <c r="F5652" t="s">
        <v>10744</v>
      </c>
      <c r="O5652" t="s">
        <v>14129</v>
      </c>
      <c r="P5652">
        <f t="shared" si="88"/>
        <v>425</v>
      </c>
    </row>
    <row r="5653" spans="1:16" hidden="1" x14ac:dyDescent="0.25">
      <c r="A5653" t="str">
        <f>"ZZPOS01"</f>
        <v>ZZPOS01</v>
      </c>
      <c r="B5653" t="s">
        <v>12328</v>
      </c>
      <c r="C5653">
        <v>0</v>
      </c>
      <c r="D5653" t="s">
        <v>28</v>
      </c>
      <c r="E5653">
        <v>0</v>
      </c>
      <c r="G5653" t="s">
        <v>253</v>
      </c>
      <c r="O5653" t="s">
        <v>13314</v>
      </c>
      <c r="P5653">
        <f t="shared" si="88"/>
        <v>0</v>
      </c>
    </row>
    <row r="5654" spans="1:16" hidden="1" x14ac:dyDescent="0.25">
      <c r="A5654" t="str">
        <f>"ZZPOS05"</f>
        <v>ZZPOS05</v>
      </c>
      <c r="B5654" t="s">
        <v>12329</v>
      </c>
      <c r="C5654">
        <v>0</v>
      </c>
      <c r="D5654" t="s">
        <v>28</v>
      </c>
      <c r="E5654">
        <v>0</v>
      </c>
      <c r="G5654" t="s">
        <v>253</v>
      </c>
      <c r="O5654" t="s">
        <v>13315</v>
      </c>
      <c r="P5654">
        <f t="shared" si="88"/>
        <v>0</v>
      </c>
    </row>
    <row r="5655" spans="1:16" hidden="1" x14ac:dyDescent="0.25">
      <c r="A5655" t="str">
        <f>"ZZPOS06"</f>
        <v>ZZPOS06</v>
      </c>
      <c r="B5655" t="s">
        <v>12330</v>
      </c>
      <c r="C5655">
        <v>0</v>
      </c>
      <c r="D5655" t="s">
        <v>28</v>
      </c>
      <c r="E5655">
        <v>0</v>
      </c>
      <c r="G5655" t="s">
        <v>253</v>
      </c>
      <c r="O5655" t="s">
        <v>13316</v>
      </c>
      <c r="P5655">
        <f t="shared" si="88"/>
        <v>0</v>
      </c>
    </row>
    <row r="5656" spans="1:16" hidden="1" x14ac:dyDescent="0.25">
      <c r="A5656" t="str">
        <f>"ZZPOS04"</f>
        <v>ZZPOS04</v>
      </c>
      <c r="B5656" t="s">
        <v>12331</v>
      </c>
      <c r="C5656">
        <v>0</v>
      </c>
      <c r="D5656" t="s">
        <v>28</v>
      </c>
      <c r="E5656">
        <v>0</v>
      </c>
      <c r="G5656" t="s">
        <v>253</v>
      </c>
      <c r="O5656" t="s">
        <v>13317</v>
      </c>
      <c r="P5656">
        <f t="shared" si="88"/>
        <v>0</v>
      </c>
    </row>
    <row r="5657" spans="1:16" hidden="1" x14ac:dyDescent="0.25">
      <c r="A5657" t="str">
        <f>"ZZPOS07"</f>
        <v>ZZPOS07</v>
      </c>
      <c r="B5657" t="s">
        <v>12332</v>
      </c>
      <c r="C5657">
        <v>0</v>
      </c>
      <c r="D5657" t="s">
        <v>28</v>
      </c>
      <c r="E5657">
        <v>0</v>
      </c>
      <c r="O5657" t="s">
        <v>13319</v>
      </c>
      <c r="P5657">
        <f t="shared" si="88"/>
        <v>0</v>
      </c>
    </row>
    <row r="5658" spans="1:16" hidden="1" x14ac:dyDescent="0.25">
      <c r="A5658" t="str">
        <f>"ZZPOS02"</f>
        <v>ZZPOS02</v>
      </c>
      <c r="B5658" t="s">
        <v>9689</v>
      </c>
      <c r="C5658">
        <v>965</v>
      </c>
      <c r="D5658" t="s">
        <v>28</v>
      </c>
      <c r="E5658">
        <v>965</v>
      </c>
      <c r="G5658" t="s">
        <v>253</v>
      </c>
      <c r="O5658" t="s">
        <v>13320</v>
      </c>
      <c r="P5658">
        <f t="shared" si="88"/>
        <v>0</v>
      </c>
    </row>
    <row r="5659" spans="1:16" hidden="1" x14ac:dyDescent="0.25">
      <c r="A5659" t="str">
        <f>"ZZPOST01"</f>
        <v>ZZPOST01</v>
      </c>
      <c r="B5659" t="s">
        <v>9692</v>
      </c>
      <c r="C5659">
        <v>0</v>
      </c>
      <c r="D5659" t="s">
        <v>28</v>
      </c>
      <c r="E5659">
        <v>0</v>
      </c>
      <c r="O5659" t="s">
        <v>13323</v>
      </c>
      <c r="P5659">
        <f t="shared" si="88"/>
        <v>0</v>
      </c>
    </row>
    <row r="5660" spans="1:16" hidden="1" x14ac:dyDescent="0.25">
      <c r="A5660" t="str">
        <f>"ZZPOS03"</f>
        <v>ZZPOS03</v>
      </c>
      <c r="B5660" t="s">
        <v>12333</v>
      </c>
      <c r="C5660">
        <v>0</v>
      </c>
      <c r="D5660" t="s">
        <v>28</v>
      </c>
      <c r="E5660">
        <v>0</v>
      </c>
      <c r="G5660" t="s">
        <v>253</v>
      </c>
      <c r="O5660" t="s">
        <v>13325</v>
      </c>
      <c r="P5660">
        <f t="shared" si="88"/>
        <v>0</v>
      </c>
    </row>
    <row r="5661" spans="1:16" x14ac:dyDescent="0.25">
      <c r="A5661" t="str">
        <f>"QPOTT01"</f>
        <v>QPOTT01</v>
      </c>
      <c r="B5661" t="s">
        <v>12334</v>
      </c>
      <c r="C5661">
        <v>0</v>
      </c>
      <c r="D5661" t="s">
        <v>28</v>
      </c>
      <c r="E5661">
        <v>0</v>
      </c>
      <c r="F5661" t="s">
        <v>1571</v>
      </c>
      <c r="G5661" t="s">
        <v>11929</v>
      </c>
      <c r="O5661" t="s">
        <v>14132</v>
      </c>
      <c r="P5661">
        <f t="shared" si="88"/>
        <v>6893</v>
      </c>
    </row>
    <row r="5662" spans="1:16" hidden="1" x14ac:dyDescent="0.25">
      <c r="A5662" t="str">
        <f>"QPOTT03"</f>
        <v>QPOTT03</v>
      </c>
      <c r="B5662" t="s">
        <v>12335</v>
      </c>
      <c r="C5662">
        <v>0</v>
      </c>
      <c r="D5662" t="s">
        <v>28</v>
      </c>
      <c r="E5662">
        <v>0</v>
      </c>
      <c r="F5662" t="s">
        <v>1571</v>
      </c>
      <c r="G5662" t="s">
        <v>11929</v>
      </c>
      <c r="O5662" t="s">
        <v>13326</v>
      </c>
      <c r="P5662">
        <f t="shared" si="88"/>
        <v>0</v>
      </c>
    </row>
    <row r="5663" spans="1:16" hidden="1" x14ac:dyDescent="0.25">
      <c r="A5663" t="str">
        <f>"APOTT01"</f>
        <v>APOTT01</v>
      </c>
      <c r="B5663" t="s">
        <v>12336</v>
      </c>
      <c r="C5663">
        <v>0</v>
      </c>
      <c r="D5663" t="s">
        <v>28</v>
      </c>
      <c r="E5663">
        <v>0</v>
      </c>
      <c r="F5663" t="s">
        <v>879</v>
      </c>
      <c r="G5663" t="s">
        <v>29</v>
      </c>
      <c r="O5663" t="s">
        <v>13327</v>
      </c>
      <c r="P5663">
        <f t="shared" si="88"/>
        <v>0</v>
      </c>
    </row>
    <row r="5664" spans="1:16" hidden="1" x14ac:dyDescent="0.25">
      <c r="A5664" t="str">
        <f>"APOTT09"</f>
        <v>APOTT09</v>
      </c>
      <c r="B5664" t="s">
        <v>966</v>
      </c>
      <c r="C5664">
        <v>1</v>
      </c>
      <c r="D5664" t="s">
        <v>28</v>
      </c>
      <c r="E5664">
        <v>1</v>
      </c>
      <c r="F5664" t="s">
        <v>497</v>
      </c>
      <c r="G5664" t="s">
        <v>11929</v>
      </c>
      <c r="O5664" t="s">
        <v>13328</v>
      </c>
      <c r="P5664">
        <f t="shared" si="88"/>
        <v>0</v>
      </c>
    </row>
    <row r="5665" spans="1:16" x14ac:dyDescent="0.25">
      <c r="A5665" t="str">
        <f>"APOTT02"</f>
        <v>APOTT02</v>
      </c>
      <c r="B5665" t="s">
        <v>12337</v>
      </c>
      <c r="C5665">
        <v>0</v>
      </c>
      <c r="D5665" t="s">
        <v>28</v>
      </c>
      <c r="E5665">
        <v>0</v>
      </c>
      <c r="F5665" t="s">
        <v>879</v>
      </c>
      <c r="G5665" t="s">
        <v>29</v>
      </c>
      <c r="O5665" t="s">
        <v>14133</v>
      </c>
      <c r="P5665">
        <f t="shared" si="88"/>
        <v>4617</v>
      </c>
    </row>
    <row r="5666" spans="1:16" hidden="1" x14ac:dyDescent="0.25">
      <c r="A5666" t="str">
        <f>"APOTT10"</f>
        <v>APOTT10</v>
      </c>
      <c r="B5666" t="s">
        <v>968</v>
      </c>
      <c r="C5666">
        <v>1</v>
      </c>
      <c r="D5666" t="s">
        <v>28</v>
      </c>
      <c r="E5666">
        <v>1</v>
      </c>
      <c r="F5666" t="s">
        <v>497</v>
      </c>
      <c r="G5666" t="s">
        <v>11929</v>
      </c>
      <c r="O5666" t="s">
        <v>8901</v>
      </c>
      <c r="P5666">
        <f t="shared" si="88"/>
        <v>0</v>
      </c>
    </row>
    <row r="5667" spans="1:16" hidden="1" x14ac:dyDescent="0.25">
      <c r="A5667" t="str">
        <f>"QPOTT02"</f>
        <v>QPOTT02</v>
      </c>
      <c r="B5667" t="s">
        <v>12338</v>
      </c>
      <c r="C5667">
        <v>0</v>
      </c>
      <c r="D5667" t="s">
        <v>28</v>
      </c>
      <c r="E5667">
        <v>0</v>
      </c>
      <c r="F5667" t="s">
        <v>1571</v>
      </c>
      <c r="G5667" t="s">
        <v>11929</v>
      </c>
      <c r="O5667" t="s">
        <v>8890</v>
      </c>
      <c r="P5667">
        <f t="shared" si="88"/>
        <v>0</v>
      </c>
    </row>
    <row r="5668" spans="1:16" hidden="1" x14ac:dyDescent="0.25">
      <c r="A5668" t="str">
        <f>"APOTT03"</f>
        <v>APOTT03</v>
      </c>
      <c r="B5668" t="s">
        <v>12339</v>
      </c>
      <c r="C5668">
        <v>0</v>
      </c>
      <c r="D5668" t="s">
        <v>28</v>
      </c>
      <c r="E5668">
        <v>0</v>
      </c>
      <c r="F5668" t="s">
        <v>879</v>
      </c>
      <c r="G5668" t="s">
        <v>29</v>
      </c>
      <c r="O5668" t="s">
        <v>13330</v>
      </c>
      <c r="P5668">
        <f t="shared" si="88"/>
        <v>0</v>
      </c>
    </row>
    <row r="5669" spans="1:16" hidden="1" x14ac:dyDescent="0.25">
      <c r="A5669" t="str">
        <f>"APOTT11"</f>
        <v>APOTT11</v>
      </c>
      <c r="B5669" t="s">
        <v>970</v>
      </c>
      <c r="C5669">
        <v>1</v>
      </c>
      <c r="D5669" t="s">
        <v>28</v>
      </c>
      <c r="E5669">
        <v>1</v>
      </c>
      <c r="F5669" t="s">
        <v>497</v>
      </c>
      <c r="G5669" t="s">
        <v>11929</v>
      </c>
      <c r="O5669" t="s">
        <v>18104</v>
      </c>
      <c r="P5669">
        <f t="shared" si="88"/>
        <v>0</v>
      </c>
    </row>
    <row r="5670" spans="1:16" x14ac:dyDescent="0.25">
      <c r="A5670" t="str">
        <f>"APOTT07"</f>
        <v>APOTT07</v>
      </c>
      <c r="B5670" t="s">
        <v>962</v>
      </c>
      <c r="C5670">
        <v>1</v>
      </c>
      <c r="D5670" t="s">
        <v>28</v>
      </c>
      <c r="E5670">
        <v>1</v>
      </c>
      <c r="F5670" t="s">
        <v>497</v>
      </c>
      <c r="G5670" t="s">
        <v>11929</v>
      </c>
      <c r="O5670" t="s">
        <v>14131</v>
      </c>
      <c r="P5670">
        <f t="shared" si="88"/>
        <v>785</v>
      </c>
    </row>
    <row r="5671" spans="1:16" hidden="1" x14ac:dyDescent="0.25">
      <c r="A5671" t="str">
        <f>"APOTT04"</f>
        <v>APOTT04</v>
      </c>
      <c r="B5671" t="s">
        <v>12340</v>
      </c>
      <c r="C5671">
        <v>0</v>
      </c>
      <c r="D5671" t="s">
        <v>28</v>
      </c>
      <c r="E5671">
        <v>0</v>
      </c>
      <c r="F5671" t="s">
        <v>879</v>
      </c>
      <c r="G5671" t="s">
        <v>29</v>
      </c>
      <c r="O5671" t="s">
        <v>18105</v>
      </c>
      <c r="P5671">
        <f t="shared" si="88"/>
        <v>0</v>
      </c>
    </row>
    <row r="5672" spans="1:16" hidden="1" x14ac:dyDescent="0.25">
      <c r="A5672" t="str">
        <f>"APOTT05"</f>
        <v>APOTT05</v>
      </c>
      <c r="B5672" t="s">
        <v>12341</v>
      </c>
      <c r="C5672">
        <v>0</v>
      </c>
      <c r="D5672" t="s">
        <v>28</v>
      </c>
      <c r="E5672">
        <v>0</v>
      </c>
      <c r="F5672" t="s">
        <v>879</v>
      </c>
      <c r="G5672" t="s">
        <v>29</v>
      </c>
      <c r="O5672" t="s">
        <v>13334</v>
      </c>
      <c r="P5672">
        <f t="shared" si="88"/>
        <v>0</v>
      </c>
    </row>
    <row r="5673" spans="1:16" hidden="1" x14ac:dyDescent="0.25">
      <c r="A5673" t="str">
        <f>"APOTT06"</f>
        <v>APOTT06</v>
      </c>
      <c r="B5673" t="s">
        <v>959</v>
      </c>
      <c r="C5673">
        <v>1</v>
      </c>
      <c r="D5673" t="s">
        <v>28</v>
      </c>
      <c r="E5673">
        <v>1</v>
      </c>
      <c r="F5673" t="s">
        <v>497</v>
      </c>
      <c r="G5673" t="s">
        <v>11929</v>
      </c>
      <c r="O5673" t="s">
        <v>13335</v>
      </c>
      <c r="P5673">
        <f t="shared" si="88"/>
        <v>0</v>
      </c>
    </row>
    <row r="5674" spans="1:16" x14ac:dyDescent="0.25">
      <c r="A5674" t="str">
        <f>"APOTT08"</f>
        <v>APOTT08</v>
      </c>
      <c r="B5674" t="s">
        <v>964</v>
      </c>
      <c r="C5674">
        <v>1</v>
      </c>
      <c r="D5674" t="s">
        <v>28</v>
      </c>
      <c r="E5674">
        <v>1</v>
      </c>
      <c r="F5674" t="s">
        <v>497</v>
      </c>
      <c r="G5674" t="s">
        <v>11929</v>
      </c>
      <c r="O5674" t="s">
        <v>1284</v>
      </c>
      <c r="P5674">
        <f t="shared" si="88"/>
        <v>23</v>
      </c>
    </row>
    <row r="5675" spans="1:16" hidden="1" x14ac:dyDescent="0.25">
      <c r="A5675" t="str">
        <f>"APOTT12"</f>
        <v>APOTT12</v>
      </c>
      <c r="B5675" t="s">
        <v>972</v>
      </c>
      <c r="C5675">
        <v>1</v>
      </c>
      <c r="D5675" t="s">
        <v>28</v>
      </c>
      <c r="E5675">
        <v>1</v>
      </c>
      <c r="F5675" t="s">
        <v>497</v>
      </c>
      <c r="G5675" t="s">
        <v>11929</v>
      </c>
      <c r="O5675" t="s">
        <v>18106</v>
      </c>
      <c r="P5675">
        <f t="shared" si="88"/>
        <v>0</v>
      </c>
    </row>
    <row r="5676" spans="1:16" hidden="1" x14ac:dyDescent="0.25">
      <c r="A5676" t="str">
        <f>"QPOTT05"</f>
        <v>QPOTT05</v>
      </c>
      <c r="B5676" t="s">
        <v>7398</v>
      </c>
      <c r="C5676">
        <v>3767</v>
      </c>
      <c r="D5676" t="s">
        <v>28</v>
      </c>
      <c r="E5676">
        <v>37</v>
      </c>
      <c r="F5676" t="s">
        <v>61</v>
      </c>
      <c r="G5676" t="s">
        <v>11929</v>
      </c>
      <c r="O5676" t="s">
        <v>18107</v>
      </c>
      <c r="P5676">
        <f t="shared" si="88"/>
        <v>0</v>
      </c>
    </row>
    <row r="5677" spans="1:16" hidden="1" x14ac:dyDescent="0.25">
      <c r="A5677" t="str">
        <f>"CPOTT01"</f>
        <v>CPOTT01</v>
      </c>
      <c r="B5677" t="s">
        <v>7398</v>
      </c>
      <c r="C5677">
        <v>0</v>
      </c>
      <c r="D5677" t="s">
        <v>28</v>
      </c>
      <c r="E5677">
        <v>0</v>
      </c>
      <c r="F5677" t="s">
        <v>61</v>
      </c>
      <c r="G5677" t="s">
        <v>11929</v>
      </c>
      <c r="O5677" t="s">
        <v>18108</v>
      </c>
      <c r="P5677">
        <f t="shared" si="88"/>
        <v>0</v>
      </c>
    </row>
    <row r="5678" spans="1:16" hidden="1" x14ac:dyDescent="0.25">
      <c r="A5678" t="str">
        <f>"QPOTT07"</f>
        <v>QPOTT07</v>
      </c>
      <c r="B5678" t="s">
        <v>7400</v>
      </c>
      <c r="C5678">
        <v>2745</v>
      </c>
      <c r="D5678" t="s">
        <v>28</v>
      </c>
      <c r="E5678">
        <v>27</v>
      </c>
      <c r="F5678" t="s">
        <v>61</v>
      </c>
      <c r="G5678" t="s">
        <v>11929</v>
      </c>
      <c r="O5678" t="s">
        <v>18109</v>
      </c>
      <c r="P5678">
        <f t="shared" si="88"/>
        <v>0</v>
      </c>
    </row>
    <row r="5679" spans="1:16" hidden="1" x14ac:dyDescent="0.25">
      <c r="A5679" t="str">
        <f>"CPOTT02"</f>
        <v>CPOTT02</v>
      </c>
      <c r="B5679" t="s">
        <v>7400</v>
      </c>
      <c r="C5679">
        <v>0</v>
      </c>
      <c r="D5679" t="s">
        <v>28</v>
      </c>
      <c r="E5679">
        <v>0</v>
      </c>
      <c r="F5679" t="s">
        <v>61</v>
      </c>
      <c r="G5679" t="s">
        <v>11929</v>
      </c>
      <c r="O5679" t="s">
        <v>18110</v>
      </c>
      <c r="P5679">
        <f t="shared" si="88"/>
        <v>0</v>
      </c>
    </row>
    <row r="5680" spans="1:16" hidden="1" x14ac:dyDescent="0.25">
      <c r="A5680" t="str">
        <f>"QPOTT09"</f>
        <v>QPOTT09</v>
      </c>
      <c r="B5680" t="s">
        <v>7402</v>
      </c>
      <c r="C5680">
        <v>0</v>
      </c>
      <c r="D5680" t="s">
        <v>28</v>
      </c>
      <c r="E5680">
        <v>0</v>
      </c>
      <c r="F5680" t="s">
        <v>61</v>
      </c>
      <c r="G5680" t="s">
        <v>11929</v>
      </c>
      <c r="O5680" t="s">
        <v>18111</v>
      </c>
      <c r="P5680">
        <f t="shared" si="88"/>
        <v>0</v>
      </c>
    </row>
    <row r="5681" spans="1:16" hidden="1" x14ac:dyDescent="0.25">
      <c r="A5681" t="str">
        <f>"CPOTT04"</f>
        <v>CPOTT04</v>
      </c>
      <c r="B5681" t="s">
        <v>7402</v>
      </c>
      <c r="C5681">
        <v>0</v>
      </c>
      <c r="D5681" t="s">
        <v>28</v>
      </c>
      <c r="E5681">
        <v>0</v>
      </c>
      <c r="F5681" t="s">
        <v>61</v>
      </c>
      <c r="G5681" t="s">
        <v>11929</v>
      </c>
      <c r="O5681" t="s">
        <v>18112</v>
      </c>
      <c r="P5681">
        <f t="shared" si="88"/>
        <v>0</v>
      </c>
    </row>
    <row r="5682" spans="1:16" hidden="1" x14ac:dyDescent="0.25">
      <c r="A5682" t="str">
        <f>"APOTT13"</f>
        <v>APOTT13</v>
      </c>
      <c r="B5682" t="s">
        <v>7402</v>
      </c>
      <c r="C5682">
        <v>0</v>
      </c>
      <c r="D5682" t="s">
        <v>28</v>
      </c>
      <c r="E5682">
        <v>0</v>
      </c>
      <c r="F5682" t="s">
        <v>61</v>
      </c>
      <c r="O5682" t="s">
        <v>13336</v>
      </c>
      <c r="P5682">
        <f t="shared" si="88"/>
        <v>0</v>
      </c>
    </row>
    <row r="5683" spans="1:16" hidden="1" x14ac:dyDescent="0.25">
      <c r="A5683" t="str">
        <f>"QPOTT10"</f>
        <v>QPOTT10</v>
      </c>
      <c r="B5683" t="s">
        <v>7404</v>
      </c>
      <c r="C5683">
        <v>0</v>
      </c>
      <c r="D5683" t="s">
        <v>28</v>
      </c>
      <c r="E5683">
        <v>0</v>
      </c>
      <c r="F5683" t="s">
        <v>61</v>
      </c>
      <c r="G5683" t="s">
        <v>11929</v>
      </c>
      <c r="O5683" t="s">
        <v>13337</v>
      </c>
      <c r="P5683">
        <f t="shared" si="88"/>
        <v>0</v>
      </c>
    </row>
    <row r="5684" spans="1:16" hidden="1" x14ac:dyDescent="0.25">
      <c r="A5684" t="str">
        <f>"QPOTT06"</f>
        <v>QPOTT06</v>
      </c>
      <c r="B5684" t="s">
        <v>12342</v>
      </c>
      <c r="C5684">
        <v>0</v>
      </c>
      <c r="D5684" t="s">
        <v>28</v>
      </c>
      <c r="E5684">
        <v>0</v>
      </c>
      <c r="F5684" t="s">
        <v>61</v>
      </c>
      <c r="G5684" t="s">
        <v>11929</v>
      </c>
      <c r="O5684" t="s">
        <v>13338</v>
      </c>
      <c r="P5684">
        <f t="shared" si="88"/>
        <v>0</v>
      </c>
    </row>
    <row r="5685" spans="1:16" hidden="1" x14ac:dyDescent="0.25">
      <c r="A5685" t="str">
        <f>"QPOTT04"</f>
        <v>QPOTT04</v>
      </c>
      <c r="B5685" t="s">
        <v>7395</v>
      </c>
      <c r="C5685">
        <v>0</v>
      </c>
      <c r="D5685" t="s">
        <v>28</v>
      </c>
      <c r="E5685">
        <v>0</v>
      </c>
      <c r="F5685" t="s">
        <v>61</v>
      </c>
      <c r="G5685" t="s">
        <v>11929</v>
      </c>
      <c r="O5685" t="s">
        <v>13339</v>
      </c>
      <c r="P5685">
        <f t="shared" si="88"/>
        <v>0</v>
      </c>
    </row>
    <row r="5686" spans="1:16" hidden="1" x14ac:dyDescent="0.25">
      <c r="A5686" t="str">
        <f>"CPOTT03"</f>
        <v>CPOTT03</v>
      </c>
      <c r="B5686" t="s">
        <v>7395</v>
      </c>
      <c r="C5686">
        <v>0</v>
      </c>
      <c r="D5686" t="s">
        <v>28</v>
      </c>
      <c r="E5686">
        <v>0</v>
      </c>
      <c r="F5686" t="s">
        <v>61</v>
      </c>
      <c r="G5686" t="s">
        <v>11929</v>
      </c>
      <c r="O5686" t="s">
        <v>18114</v>
      </c>
      <c r="P5686">
        <f t="shared" si="88"/>
        <v>0</v>
      </c>
    </row>
    <row r="5687" spans="1:16" hidden="1" x14ac:dyDescent="0.25">
      <c r="A5687" t="str">
        <f>"QPOTT08"</f>
        <v>QPOTT08</v>
      </c>
      <c r="B5687" t="s">
        <v>12343</v>
      </c>
      <c r="C5687">
        <v>0</v>
      </c>
      <c r="D5687" t="s">
        <v>28</v>
      </c>
      <c r="E5687">
        <v>0</v>
      </c>
      <c r="F5687" t="s">
        <v>61</v>
      </c>
      <c r="G5687" t="s">
        <v>11929</v>
      </c>
      <c r="O5687" t="s">
        <v>18115</v>
      </c>
      <c r="P5687">
        <f t="shared" si="88"/>
        <v>0</v>
      </c>
    </row>
    <row r="5688" spans="1:16" hidden="1" x14ac:dyDescent="0.25">
      <c r="A5688" t="str">
        <f>"QPOTT11"</f>
        <v>QPOTT11</v>
      </c>
      <c r="B5688" t="s">
        <v>7406</v>
      </c>
      <c r="C5688">
        <v>25</v>
      </c>
      <c r="D5688" t="s">
        <v>28</v>
      </c>
      <c r="E5688">
        <v>1</v>
      </c>
      <c r="F5688" t="s">
        <v>61</v>
      </c>
      <c r="O5688" t="s">
        <v>18116</v>
      </c>
      <c r="P5688">
        <f t="shared" si="88"/>
        <v>0</v>
      </c>
    </row>
    <row r="5689" spans="1:16" x14ac:dyDescent="0.25">
      <c r="A5689" t="str">
        <f>"QPOUN02"</f>
        <v>QPOUN02</v>
      </c>
      <c r="B5689" t="s">
        <v>12344</v>
      </c>
      <c r="C5689">
        <v>0</v>
      </c>
      <c r="D5689" t="s">
        <v>16</v>
      </c>
      <c r="E5689">
        <v>0</v>
      </c>
      <c r="F5689" t="s">
        <v>3042</v>
      </c>
      <c r="G5689" t="s">
        <v>12345</v>
      </c>
      <c r="O5689" t="s">
        <v>1287</v>
      </c>
      <c r="P5689">
        <f t="shared" si="88"/>
        <v>8</v>
      </c>
    </row>
    <row r="5690" spans="1:16" hidden="1" x14ac:dyDescent="0.25">
      <c r="A5690" t="str">
        <f>"APOUN01"</f>
        <v>APOUN01</v>
      </c>
      <c r="B5690" t="s">
        <v>12344</v>
      </c>
      <c r="C5690">
        <v>0</v>
      </c>
      <c r="D5690" t="s">
        <v>16</v>
      </c>
      <c r="E5690">
        <v>0</v>
      </c>
      <c r="F5690" t="s">
        <v>10038</v>
      </c>
      <c r="G5690" t="s">
        <v>12345</v>
      </c>
      <c r="O5690" t="s">
        <v>13340</v>
      </c>
      <c r="P5690">
        <f t="shared" si="88"/>
        <v>0</v>
      </c>
    </row>
    <row r="5691" spans="1:16" hidden="1" x14ac:dyDescent="0.25">
      <c r="A5691" t="str">
        <f>"QPOUN01"</f>
        <v>QPOUN01</v>
      </c>
      <c r="B5691" t="s">
        <v>7409</v>
      </c>
      <c r="C5691">
        <v>0</v>
      </c>
      <c r="D5691" t="s">
        <v>16</v>
      </c>
      <c r="E5691">
        <v>0</v>
      </c>
      <c r="F5691" t="s">
        <v>3042</v>
      </c>
      <c r="G5691" t="s">
        <v>12345</v>
      </c>
      <c r="O5691" t="s">
        <v>8903</v>
      </c>
      <c r="P5691">
        <f t="shared" si="88"/>
        <v>0</v>
      </c>
    </row>
    <row r="5692" spans="1:16" hidden="1" x14ac:dyDescent="0.25">
      <c r="A5692" t="str">
        <f>"APOWE03"</f>
        <v>APOWE03</v>
      </c>
      <c r="B5692" t="s">
        <v>14025</v>
      </c>
      <c r="C5692">
        <v>0</v>
      </c>
      <c r="D5692" t="s">
        <v>16</v>
      </c>
      <c r="E5692">
        <v>0</v>
      </c>
      <c r="O5692" t="s">
        <v>13342</v>
      </c>
      <c r="P5692">
        <f t="shared" si="88"/>
        <v>0</v>
      </c>
    </row>
    <row r="5693" spans="1:16" hidden="1" x14ac:dyDescent="0.25">
      <c r="A5693" t="str">
        <f>"QPOWE03"</f>
        <v>QPOWE03</v>
      </c>
      <c r="B5693" t="s">
        <v>14025</v>
      </c>
      <c r="C5693">
        <v>163</v>
      </c>
      <c r="D5693" t="s">
        <v>16</v>
      </c>
      <c r="E5693">
        <v>8</v>
      </c>
      <c r="F5693" t="s">
        <v>1326</v>
      </c>
      <c r="H5693" t="s">
        <v>9876</v>
      </c>
      <c r="O5693" t="s">
        <v>13344</v>
      </c>
      <c r="P5693">
        <f t="shared" si="88"/>
        <v>0</v>
      </c>
    </row>
    <row r="5694" spans="1:16" hidden="1" x14ac:dyDescent="0.25">
      <c r="A5694" t="str">
        <f>"QPOWE02"</f>
        <v>QPOWE02</v>
      </c>
      <c r="B5694" t="s">
        <v>18020</v>
      </c>
      <c r="C5694">
        <v>0</v>
      </c>
      <c r="D5694" t="s">
        <v>16</v>
      </c>
      <c r="E5694">
        <v>0</v>
      </c>
      <c r="F5694" t="s">
        <v>2737</v>
      </c>
      <c r="H5694" t="s">
        <v>9876</v>
      </c>
      <c r="O5694" t="s">
        <v>18117</v>
      </c>
      <c r="P5694">
        <f t="shared" si="88"/>
        <v>0</v>
      </c>
    </row>
    <row r="5695" spans="1:16" x14ac:dyDescent="0.25">
      <c r="A5695" t="str">
        <f>"APOWE02"</f>
        <v>APOWE02</v>
      </c>
      <c r="B5695" t="s">
        <v>974</v>
      </c>
      <c r="C5695">
        <v>15</v>
      </c>
      <c r="D5695" t="s">
        <v>28</v>
      </c>
      <c r="E5695">
        <v>15</v>
      </c>
      <c r="F5695" t="s">
        <v>31</v>
      </c>
      <c r="O5695" t="s">
        <v>8907</v>
      </c>
      <c r="P5695">
        <f t="shared" si="88"/>
        <v>1144</v>
      </c>
    </row>
    <row r="5696" spans="1:16" hidden="1" x14ac:dyDescent="0.25">
      <c r="A5696" t="str">
        <f>"APOWE01"</f>
        <v>APOWE01</v>
      </c>
      <c r="B5696" t="s">
        <v>12346</v>
      </c>
      <c r="C5696">
        <v>0</v>
      </c>
      <c r="D5696" t="s">
        <v>41</v>
      </c>
      <c r="E5696">
        <v>0</v>
      </c>
      <c r="F5696" t="s">
        <v>10066</v>
      </c>
      <c r="O5696" t="s">
        <v>13348</v>
      </c>
      <c r="P5696">
        <f t="shared" si="88"/>
        <v>0</v>
      </c>
    </row>
    <row r="5697" spans="1:16" hidden="1" x14ac:dyDescent="0.25">
      <c r="A5697" t="str">
        <f>"QPOWE01"</f>
        <v>QPOWE01</v>
      </c>
      <c r="B5697" t="s">
        <v>14024</v>
      </c>
      <c r="C5697">
        <v>0</v>
      </c>
      <c r="D5697" t="s">
        <v>16</v>
      </c>
      <c r="E5697">
        <v>0</v>
      </c>
      <c r="F5697" t="s">
        <v>2737</v>
      </c>
      <c r="H5697" t="s">
        <v>9876</v>
      </c>
      <c r="O5697" t="s">
        <v>8914</v>
      </c>
      <c r="P5697">
        <f t="shared" si="88"/>
        <v>0</v>
      </c>
    </row>
    <row r="5698" spans="1:16" hidden="1" x14ac:dyDescent="0.25">
      <c r="A5698" t="str">
        <f>"QPOWE04"</f>
        <v>QPOWE04</v>
      </c>
      <c r="B5698" t="s">
        <v>7418</v>
      </c>
      <c r="C5698">
        <v>1780</v>
      </c>
      <c r="D5698" t="s">
        <v>16</v>
      </c>
      <c r="E5698">
        <v>89</v>
      </c>
      <c r="F5698" t="s">
        <v>6812</v>
      </c>
      <c r="G5698" t="s">
        <v>12347</v>
      </c>
      <c r="O5698" t="s">
        <v>13349</v>
      </c>
      <c r="P5698">
        <f t="shared" si="88"/>
        <v>0</v>
      </c>
    </row>
    <row r="5699" spans="1:16" hidden="1" x14ac:dyDescent="0.25">
      <c r="A5699" t="str">
        <f>"APREV01"</f>
        <v>APREV01</v>
      </c>
      <c r="B5699" t="s">
        <v>12348</v>
      </c>
      <c r="C5699">
        <v>0</v>
      </c>
      <c r="D5699" t="s">
        <v>16</v>
      </c>
      <c r="E5699">
        <v>0</v>
      </c>
      <c r="F5699" t="s">
        <v>276</v>
      </c>
      <c r="O5699" t="s">
        <v>14134</v>
      </c>
      <c r="P5699">
        <f t="shared" ref="P5699:P5762" si="89">SUMIFS($C$2:$C$7959,$B$2:$B$7959,O5699)</f>
        <v>0</v>
      </c>
    </row>
    <row r="5700" spans="1:16" x14ac:dyDescent="0.25">
      <c r="A5700" t="str">
        <f>"APREV05"</f>
        <v>APREV05</v>
      </c>
      <c r="B5700" t="s">
        <v>12349</v>
      </c>
      <c r="C5700">
        <v>0</v>
      </c>
      <c r="D5700" t="s">
        <v>16</v>
      </c>
      <c r="E5700">
        <v>0</v>
      </c>
      <c r="F5700" t="s">
        <v>276</v>
      </c>
      <c r="O5700" t="s">
        <v>1289</v>
      </c>
      <c r="P5700">
        <f t="shared" si="89"/>
        <v>1342</v>
      </c>
    </row>
    <row r="5701" spans="1:16" hidden="1" x14ac:dyDescent="0.25">
      <c r="A5701" t="str">
        <f>"APREV02"</f>
        <v>APREV02</v>
      </c>
      <c r="B5701" t="s">
        <v>7421</v>
      </c>
      <c r="C5701">
        <v>0</v>
      </c>
      <c r="D5701" t="s">
        <v>16</v>
      </c>
      <c r="E5701">
        <v>0</v>
      </c>
      <c r="F5701" t="s">
        <v>9898</v>
      </c>
      <c r="G5701" t="s">
        <v>12350</v>
      </c>
      <c r="O5701" t="s">
        <v>18118</v>
      </c>
      <c r="P5701">
        <f t="shared" si="89"/>
        <v>0</v>
      </c>
    </row>
    <row r="5702" spans="1:16" hidden="1" x14ac:dyDescent="0.25">
      <c r="A5702" t="str">
        <f>"QPREV01"</f>
        <v>QPREV01</v>
      </c>
      <c r="B5702" t="s">
        <v>7421</v>
      </c>
      <c r="C5702">
        <v>0</v>
      </c>
      <c r="D5702" t="s">
        <v>16</v>
      </c>
      <c r="E5702">
        <v>0</v>
      </c>
      <c r="F5702" t="s">
        <v>7423</v>
      </c>
      <c r="G5702" t="s">
        <v>12350</v>
      </c>
      <c r="O5702" t="s">
        <v>14135</v>
      </c>
      <c r="P5702">
        <f t="shared" si="89"/>
        <v>0</v>
      </c>
    </row>
    <row r="5703" spans="1:16" x14ac:dyDescent="0.25">
      <c r="A5703" t="str">
        <f>"APREV03"</f>
        <v>APREV03</v>
      </c>
      <c r="B5703" t="s">
        <v>7435</v>
      </c>
      <c r="C5703">
        <v>0</v>
      </c>
      <c r="D5703" t="s">
        <v>16</v>
      </c>
      <c r="E5703">
        <v>0</v>
      </c>
      <c r="F5703" t="s">
        <v>9898</v>
      </c>
      <c r="G5703" t="s">
        <v>12350</v>
      </c>
      <c r="O5703" t="s">
        <v>8924</v>
      </c>
      <c r="P5703">
        <f t="shared" si="89"/>
        <v>23</v>
      </c>
    </row>
    <row r="5704" spans="1:16" hidden="1" x14ac:dyDescent="0.25">
      <c r="A5704" t="str">
        <f>"QPREV02"</f>
        <v>QPREV02</v>
      </c>
      <c r="B5704" t="s">
        <v>7435</v>
      </c>
      <c r="C5704">
        <v>0</v>
      </c>
      <c r="D5704" t="s">
        <v>16</v>
      </c>
      <c r="E5704">
        <v>0</v>
      </c>
      <c r="F5704" t="s">
        <v>7423</v>
      </c>
      <c r="G5704" t="s">
        <v>12350</v>
      </c>
      <c r="O5704" t="s">
        <v>8943</v>
      </c>
      <c r="P5704">
        <f t="shared" si="89"/>
        <v>0</v>
      </c>
    </row>
    <row r="5705" spans="1:16" hidden="1" x14ac:dyDescent="0.25">
      <c r="A5705" t="str">
        <f>"QPREV05"</f>
        <v>QPREV05</v>
      </c>
      <c r="B5705" t="s">
        <v>12351</v>
      </c>
      <c r="C5705">
        <v>0</v>
      </c>
      <c r="D5705" t="s">
        <v>16</v>
      </c>
      <c r="E5705">
        <v>0</v>
      </c>
      <c r="F5705" t="s">
        <v>7423</v>
      </c>
      <c r="G5705" t="s">
        <v>12352</v>
      </c>
      <c r="O5705" t="s">
        <v>8931</v>
      </c>
      <c r="P5705">
        <f t="shared" si="89"/>
        <v>0</v>
      </c>
    </row>
    <row r="5706" spans="1:16" hidden="1" x14ac:dyDescent="0.25">
      <c r="A5706" t="str">
        <f>"QPREV03"</f>
        <v>QPREV03</v>
      </c>
      <c r="B5706" t="s">
        <v>7447</v>
      </c>
      <c r="C5706">
        <v>4600</v>
      </c>
      <c r="D5706" t="s">
        <v>16</v>
      </c>
      <c r="E5706">
        <v>46</v>
      </c>
      <c r="F5706" t="s">
        <v>337</v>
      </c>
      <c r="G5706" t="s">
        <v>12353</v>
      </c>
      <c r="O5706" t="s">
        <v>13351</v>
      </c>
      <c r="P5706">
        <f t="shared" si="89"/>
        <v>0</v>
      </c>
    </row>
    <row r="5707" spans="1:16" hidden="1" x14ac:dyDescent="0.25">
      <c r="A5707" t="str">
        <f>"APREV04"</f>
        <v>APREV04</v>
      </c>
      <c r="B5707" t="s">
        <v>7447</v>
      </c>
      <c r="C5707">
        <v>0</v>
      </c>
      <c r="D5707" t="s">
        <v>16</v>
      </c>
      <c r="E5707">
        <v>0</v>
      </c>
      <c r="F5707" t="s">
        <v>337</v>
      </c>
      <c r="G5707" t="s">
        <v>12353</v>
      </c>
      <c r="O5707" t="s">
        <v>13352</v>
      </c>
      <c r="P5707">
        <f t="shared" si="89"/>
        <v>0</v>
      </c>
    </row>
    <row r="5708" spans="1:16" hidden="1" x14ac:dyDescent="0.25">
      <c r="A5708" t="str">
        <f>"QPREV04"</f>
        <v>QPREV04</v>
      </c>
      <c r="B5708" t="s">
        <v>7460</v>
      </c>
      <c r="C5708">
        <v>5438</v>
      </c>
      <c r="D5708" t="s">
        <v>16</v>
      </c>
      <c r="E5708">
        <v>271</v>
      </c>
      <c r="F5708" t="s">
        <v>337</v>
      </c>
      <c r="G5708" t="s">
        <v>12353</v>
      </c>
      <c r="O5708" t="s">
        <v>13353</v>
      </c>
      <c r="P5708">
        <f t="shared" si="89"/>
        <v>0</v>
      </c>
    </row>
    <row r="5709" spans="1:16" hidden="1" x14ac:dyDescent="0.25">
      <c r="A5709" t="str">
        <f>"APREV06"</f>
        <v>APREV06</v>
      </c>
      <c r="B5709" t="s">
        <v>7460</v>
      </c>
      <c r="C5709">
        <v>0</v>
      </c>
      <c r="D5709" t="s">
        <v>16</v>
      </c>
      <c r="E5709">
        <v>0</v>
      </c>
      <c r="F5709" t="s">
        <v>337</v>
      </c>
      <c r="G5709" t="s">
        <v>12353</v>
      </c>
      <c r="O5709" t="s">
        <v>13355</v>
      </c>
      <c r="P5709">
        <f t="shared" si="89"/>
        <v>0</v>
      </c>
    </row>
    <row r="5710" spans="1:16" x14ac:dyDescent="0.25">
      <c r="A5710" t="str">
        <f>"APREZ01"</f>
        <v>APREZ01</v>
      </c>
      <c r="B5710" t="s">
        <v>12354</v>
      </c>
      <c r="C5710">
        <v>0</v>
      </c>
      <c r="D5710" t="s">
        <v>16</v>
      </c>
      <c r="E5710">
        <v>0</v>
      </c>
      <c r="F5710" t="s">
        <v>9898</v>
      </c>
      <c r="G5710" t="s">
        <v>12355</v>
      </c>
      <c r="O5710" t="s">
        <v>8949</v>
      </c>
      <c r="P5710">
        <f t="shared" si="89"/>
        <v>2019</v>
      </c>
    </row>
    <row r="5711" spans="1:16" x14ac:dyDescent="0.25">
      <c r="A5711" t="str">
        <f>"QPREZ01"</f>
        <v>QPREZ01</v>
      </c>
      <c r="B5711" t="s">
        <v>12354</v>
      </c>
      <c r="C5711">
        <v>0</v>
      </c>
      <c r="D5711" t="s">
        <v>16</v>
      </c>
      <c r="E5711">
        <v>0</v>
      </c>
      <c r="F5711" t="s">
        <v>1881</v>
      </c>
      <c r="G5711" t="s">
        <v>12355</v>
      </c>
      <c r="O5711" t="s">
        <v>8952</v>
      </c>
      <c r="P5711">
        <f t="shared" si="89"/>
        <v>650</v>
      </c>
    </row>
    <row r="5712" spans="1:16" hidden="1" x14ac:dyDescent="0.25">
      <c r="A5712" t="str">
        <f>"APREZ03"</f>
        <v>APREZ03</v>
      </c>
      <c r="B5712" t="s">
        <v>976</v>
      </c>
      <c r="C5712">
        <v>0</v>
      </c>
      <c r="D5712" t="s">
        <v>16</v>
      </c>
      <c r="E5712">
        <v>0</v>
      </c>
      <c r="O5712" t="s">
        <v>18119</v>
      </c>
      <c r="P5712">
        <f t="shared" si="89"/>
        <v>0</v>
      </c>
    </row>
    <row r="5713" spans="1:16" hidden="1" x14ac:dyDescent="0.25">
      <c r="A5713" t="str">
        <f>"APREZ02"</f>
        <v>APREZ02</v>
      </c>
      <c r="B5713" t="s">
        <v>976</v>
      </c>
      <c r="C5713">
        <v>0</v>
      </c>
      <c r="D5713" t="s">
        <v>16</v>
      </c>
      <c r="E5713">
        <v>0</v>
      </c>
      <c r="F5713" t="s">
        <v>9898</v>
      </c>
      <c r="G5713" t="s">
        <v>12355</v>
      </c>
      <c r="O5713" t="s">
        <v>8955</v>
      </c>
      <c r="P5713">
        <f t="shared" si="89"/>
        <v>0</v>
      </c>
    </row>
    <row r="5714" spans="1:16" x14ac:dyDescent="0.25">
      <c r="A5714" t="str">
        <f>"QPREZ02"</f>
        <v>QPREZ02</v>
      </c>
      <c r="B5714" t="s">
        <v>976</v>
      </c>
      <c r="C5714">
        <v>0</v>
      </c>
      <c r="D5714" t="s">
        <v>16</v>
      </c>
      <c r="E5714">
        <v>0</v>
      </c>
      <c r="F5714" t="s">
        <v>1881</v>
      </c>
      <c r="G5714" t="s">
        <v>12355</v>
      </c>
      <c r="O5714" t="s">
        <v>8958</v>
      </c>
      <c r="P5714">
        <f t="shared" si="89"/>
        <v>279</v>
      </c>
    </row>
    <row r="5715" spans="1:16" hidden="1" x14ac:dyDescent="0.25">
      <c r="A5715" t="str">
        <f>"QPRIM22"</f>
        <v>QPRIM22</v>
      </c>
      <c r="B5715" t="s">
        <v>12356</v>
      </c>
      <c r="C5715">
        <v>0</v>
      </c>
      <c r="D5715" t="s">
        <v>41</v>
      </c>
      <c r="E5715">
        <v>0</v>
      </c>
      <c r="F5715" t="s">
        <v>6812</v>
      </c>
      <c r="G5715" t="s">
        <v>10563</v>
      </c>
      <c r="O5715" t="s">
        <v>13356</v>
      </c>
      <c r="P5715">
        <f t="shared" si="89"/>
        <v>0</v>
      </c>
    </row>
    <row r="5716" spans="1:16" hidden="1" x14ac:dyDescent="0.25">
      <c r="A5716" t="str">
        <f>"APRIM04"</f>
        <v>APRIM04</v>
      </c>
      <c r="B5716" t="s">
        <v>12357</v>
      </c>
      <c r="C5716">
        <v>0</v>
      </c>
      <c r="D5716" t="s">
        <v>41</v>
      </c>
      <c r="E5716">
        <v>0</v>
      </c>
      <c r="F5716" t="s">
        <v>6812</v>
      </c>
      <c r="O5716" t="s">
        <v>13357</v>
      </c>
      <c r="P5716">
        <f t="shared" si="89"/>
        <v>0</v>
      </c>
    </row>
    <row r="5717" spans="1:16" hidden="1" x14ac:dyDescent="0.25">
      <c r="A5717" t="str">
        <f>"QPRIM10"</f>
        <v>QPRIM10</v>
      </c>
      <c r="B5717" t="s">
        <v>12357</v>
      </c>
      <c r="C5717">
        <v>0</v>
      </c>
      <c r="D5717" t="s">
        <v>41</v>
      </c>
      <c r="E5717">
        <v>0</v>
      </c>
      <c r="F5717" t="s">
        <v>6812</v>
      </c>
      <c r="O5717" t="s">
        <v>1798</v>
      </c>
      <c r="P5717">
        <f t="shared" si="89"/>
        <v>0</v>
      </c>
    </row>
    <row r="5718" spans="1:16" hidden="1" x14ac:dyDescent="0.25">
      <c r="A5718" t="str">
        <f>"QPRIM35"</f>
        <v>QPRIM35</v>
      </c>
      <c r="B5718" t="s">
        <v>7497</v>
      </c>
      <c r="C5718">
        <v>1340</v>
      </c>
      <c r="D5718" t="s">
        <v>16</v>
      </c>
      <c r="E5718">
        <v>67</v>
      </c>
      <c r="F5718" t="s">
        <v>6812</v>
      </c>
      <c r="G5718" t="s">
        <v>11065</v>
      </c>
      <c r="O5718" t="s">
        <v>13358</v>
      </c>
      <c r="P5718">
        <f t="shared" si="89"/>
        <v>0</v>
      </c>
    </row>
    <row r="5719" spans="1:16" hidden="1" x14ac:dyDescent="0.25">
      <c r="A5719" t="str">
        <f>"APRIM11"</f>
        <v>APRIM11</v>
      </c>
      <c r="B5719" t="s">
        <v>7497</v>
      </c>
      <c r="C5719">
        <v>0</v>
      </c>
      <c r="D5719" t="s">
        <v>16</v>
      </c>
      <c r="E5719">
        <v>0</v>
      </c>
      <c r="O5719" t="s">
        <v>1806</v>
      </c>
      <c r="P5719">
        <f t="shared" si="89"/>
        <v>0</v>
      </c>
    </row>
    <row r="5720" spans="1:16" hidden="1" x14ac:dyDescent="0.25">
      <c r="A5720" t="str">
        <f>"QPRIM37"</f>
        <v>QPRIM37</v>
      </c>
      <c r="B5720" t="s">
        <v>7502</v>
      </c>
      <c r="C5720">
        <v>6105</v>
      </c>
      <c r="D5720" t="s">
        <v>41</v>
      </c>
      <c r="E5720">
        <v>40</v>
      </c>
      <c r="F5720" t="s">
        <v>6812</v>
      </c>
      <c r="G5720" t="s">
        <v>12358</v>
      </c>
      <c r="O5720" t="s">
        <v>1802</v>
      </c>
      <c r="P5720">
        <f t="shared" si="89"/>
        <v>0</v>
      </c>
    </row>
    <row r="5721" spans="1:16" hidden="1" x14ac:dyDescent="0.25">
      <c r="A5721" t="str">
        <f>"APRIM06"</f>
        <v>APRIM06</v>
      </c>
      <c r="B5721" t="s">
        <v>18021</v>
      </c>
      <c r="C5721">
        <v>0</v>
      </c>
      <c r="D5721" t="s">
        <v>16</v>
      </c>
      <c r="E5721">
        <v>0</v>
      </c>
      <c r="F5721" t="s">
        <v>6812</v>
      </c>
      <c r="G5721" t="s">
        <v>9890</v>
      </c>
      <c r="H5721" t="s">
        <v>9871</v>
      </c>
      <c r="O5721" t="s">
        <v>9245</v>
      </c>
      <c r="P5721">
        <f t="shared" si="89"/>
        <v>0</v>
      </c>
    </row>
    <row r="5722" spans="1:16" hidden="1" x14ac:dyDescent="0.25">
      <c r="A5722" t="str">
        <f>"QPRIM14"</f>
        <v>QPRIM14</v>
      </c>
      <c r="B5722" t="s">
        <v>18021</v>
      </c>
      <c r="C5722">
        <v>0</v>
      </c>
      <c r="D5722" t="s">
        <v>16</v>
      </c>
      <c r="E5722">
        <v>0</v>
      </c>
      <c r="F5722" t="s">
        <v>6812</v>
      </c>
      <c r="G5722" t="s">
        <v>9890</v>
      </c>
      <c r="H5722" t="s">
        <v>9871</v>
      </c>
      <c r="O5722" t="s">
        <v>13359</v>
      </c>
      <c r="P5722">
        <f t="shared" si="89"/>
        <v>0</v>
      </c>
    </row>
    <row r="5723" spans="1:16" hidden="1" x14ac:dyDescent="0.25">
      <c r="A5723" t="str">
        <f>"QPRIM13"</f>
        <v>QPRIM13</v>
      </c>
      <c r="B5723" t="s">
        <v>18022</v>
      </c>
      <c r="C5723">
        <v>0</v>
      </c>
      <c r="D5723" t="s">
        <v>16</v>
      </c>
      <c r="E5723">
        <v>0</v>
      </c>
      <c r="F5723" t="s">
        <v>6812</v>
      </c>
      <c r="G5723" t="s">
        <v>9890</v>
      </c>
      <c r="H5723" t="s">
        <v>9871</v>
      </c>
      <c r="O5723" t="s">
        <v>13360</v>
      </c>
      <c r="P5723">
        <f t="shared" si="89"/>
        <v>0</v>
      </c>
    </row>
    <row r="5724" spans="1:16" hidden="1" x14ac:dyDescent="0.25">
      <c r="A5724" t="str">
        <f>"APRIM07"</f>
        <v>APRIM07</v>
      </c>
      <c r="B5724" t="s">
        <v>18022</v>
      </c>
      <c r="C5724">
        <v>0</v>
      </c>
      <c r="D5724" t="s">
        <v>16</v>
      </c>
      <c r="E5724">
        <v>0</v>
      </c>
      <c r="F5724" t="s">
        <v>6812</v>
      </c>
      <c r="G5724" t="s">
        <v>9890</v>
      </c>
      <c r="H5724" t="s">
        <v>9871</v>
      </c>
      <c r="O5724" t="s">
        <v>13361</v>
      </c>
      <c r="P5724">
        <f t="shared" si="89"/>
        <v>0</v>
      </c>
    </row>
    <row r="5725" spans="1:16" hidden="1" x14ac:dyDescent="0.25">
      <c r="A5725" t="str">
        <f>"APRIM08"</f>
        <v>APRIM08</v>
      </c>
      <c r="B5725" t="s">
        <v>18023</v>
      </c>
      <c r="C5725">
        <v>0</v>
      </c>
      <c r="D5725" t="s">
        <v>16</v>
      </c>
      <c r="E5725">
        <v>0</v>
      </c>
      <c r="F5725" t="s">
        <v>6812</v>
      </c>
      <c r="G5725" t="s">
        <v>9890</v>
      </c>
      <c r="H5725" t="s">
        <v>9871</v>
      </c>
      <c r="O5725" t="s">
        <v>13362</v>
      </c>
      <c r="P5725">
        <f t="shared" si="89"/>
        <v>0</v>
      </c>
    </row>
    <row r="5726" spans="1:16" hidden="1" x14ac:dyDescent="0.25">
      <c r="A5726" t="str">
        <f>"QPRIM12"</f>
        <v>QPRIM12</v>
      </c>
      <c r="B5726" t="s">
        <v>18023</v>
      </c>
      <c r="C5726">
        <v>0</v>
      </c>
      <c r="D5726" t="s">
        <v>16</v>
      </c>
      <c r="E5726">
        <v>0</v>
      </c>
      <c r="F5726" t="s">
        <v>6812</v>
      </c>
      <c r="G5726" t="s">
        <v>9890</v>
      </c>
      <c r="H5726" t="s">
        <v>9871</v>
      </c>
      <c r="O5726" t="s">
        <v>1292</v>
      </c>
      <c r="P5726">
        <f t="shared" si="89"/>
        <v>0</v>
      </c>
    </row>
    <row r="5727" spans="1:16" x14ac:dyDescent="0.25">
      <c r="A5727" t="str">
        <f>"APRIM05"</f>
        <v>APRIM05</v>
      </c>
      <c r="B5727" t="s">
        <v>18024</v>
      </c>
      <c r="C5727">
        <v>0</v>
      </c>
      <c r="D5727" t="s">
        <v>16</v>
      </c>
      <c r="E5727">
        <v>0</v>
      </c>
      <c r="F5727" t="s">
        <v>6812</v>
      </c>
      <c r="G5727" t="s">
        <v>9890</v>
      </c>
      <c r="H5727" t="s">
        <v>9871</v>
      </c>
      <c r="O5727" t="s">
        <v>1306</v>
      </c>
      <c r="P5727">
        <f t="shared" si="89"/>
        <v>813</v>
      </c>
    </row>
    <row r="5728" spans="1:16" x14ac:dyDescent="0.25">
      <c r="A5728" t="str">
        <f>"QPRIM11"</f>
        <v>QPRIM11</v>
      </c>
      <c r="B5728" t="s">
        <v>18024</v>
      </c>
      <c r="C5728">
        <v>0</v>
      </c>
      <c r="D5728" t="s">
        <v>16</v>
      </c>
      <c r="E5728">
        <v>0</v>
      </c>
      <c r="F5728" t="s">
        <v>6812</v>
      </c>
      <c r="G5728" t="s">
        <v>9890</v>
      </c>
      <c r="H5728" t="s">
        <v>9871</v>
      </c>
      <c r="O5728" t="s">
        <v>1312</v>
      </c>
      <c r="P5728">
        <f t="shared" si="89"/>
        <v>108</v>
      </c>
    </row>
    <row r="5729" spans="1:16" x14ac:dyDescent="0.25">
      <c r="A5729" t="str">
        <f>"QPRIM26"</f>
        <v>QPRIM26</v>
      </c>
      <c r="B5729" t="s">
        <v>12359</v>
      </c>
      <c r="C5729">
        <v>0</v>
      </c>
      <c r="D5729" t="s">
        <v>16</v>
      </c>
      <c r="E5729">
        <v>0</v>
      </c>
      <c r="F5729" t="s">
        <v>6812</v>
      </c>
      <c r="O5729" t="s">
        <v>1300</v>
      </c>
      <c r="P5729">
        <f t="shared" si="89"/>
        <v>9</v>
      </c>
    </row>
    <row r="5730" spans="1:16" hidden="1" x14ac:dyDescent="0.25">
      <c r="A5730" t="str">
        <f>"QPRIM24"</f>
        <v>QPRIM24</v>
      </c>
      <c r="B5730" t="s">
        <v>14027</v>
      </c>
      <c r="C5730">
        <v>0</v>
      </c>
      <c r="D5730" t="s">
        <v>16</v>
      </c>
      <c r="E5730">
        <v>0</v>
      </c>
      <c r="F5730" t="s">
        <v>6812</v>
      </c>
      <c r="G5730" t="s">
        <v>12360</v>
      </c>
      <c r="H5730" t="s">
        <v>9891</v>
      </c>
      <c r="O5730" t="s">
        <v>13364</v>
      </c>
      <c r="P5730">
        <f t="shared" si="89"/>
        <v>0</v>
      </c>
    </row>
    <row r="5731" spans="1:16" x14ac:dyDescent="0.25">
      <c r="A5731" t="str">
        <f>"QPRIM33"</f>
        <v>QPRIM33</v>
      </c>
      <c r="B5731" t="s">
        <v>14032</v>
      </c>
      <c r="C5731">
        <v>1023</v>
      </c>
      <c r="D5731" t="s">
        <v>16</v>
      </c>
      <c r="E5731">
        <v>25</v>
      </c>
      <c r="F5731" t="s">
        <v>6812</v>
      </c>
      <c r="G5731" t="s">
        <v>12360</v>
      </c>
      <c r="H5731" t="s">
        <v>9891</v>
      </c>
      <c r="O5731" t="s">
        <v>1294</v>
      </c>
      <c r="P5731">
        <f t="shared" si="89"/>
        <v>104</v>
      </c>
    </row>
    <row r="5732" spans="1:16" x14ac:dyDescent="0.25">
      <c r="A5732" t="str">
        <f>"QPRIM25"</f>
        <v>QPRIM25</v>
      </c>
      <c r="B5732" t="s">
        <v>12361</v>
      </c>
      <c r="C5732">
        <v>0</v>
      </c>
      <c r="D5732" t="s">
        <v>16</v>
      </c>
      <c r="E5732">
        <v>0</v>
      </c>
      <c r="F5732" t="s">
        <v>6812</v>
      </c>
      <c r="G5732" t="s">
        <v>12360</v>
      </c>
      <c r="O5732" t="s">
        <v>1296</v>
      </c>
      <c r="P5732">
        <f t="shared" si="89"/>
        <v>45</v>
      </c>
    </row>
    <row r="5733" spans="1:16" x14ac:dyDescent="0.25">
      <c r="A5733" t="str">
        <f>"QPRIM23"</f>
        <v>QPRIM23</v>
      </c>
      <c r="B5733" t="s">
        <v>14026</v>
      </c>
      <c r="C5733">
        <v>875</v>
      </c>
      <c r="D5733" t="s">
        <v>16</v>
      </c>
      <c r="E5733">
        <v>17</v>
      </c>
      <c r="F5733" t="s">
        <v>6812</v>
      </c>
      <c r="G5733" t="s">
        <v>12360</v>
      </c>
      <c r="H5733" t="s">
        <v>9891</v>
      </c>
      <c r="O5733" t="s">
        <v>1303</v>
      </c>
      <c r="P5733">
        <f t="shared" si="89"/>
        <v>1</v>
      </c>
    </row>
    <row r="5734" spans="1:16" x14ac:dyDescent="0.25">
      <c r="A5734" t="str">
        <f>"QPRIM38"</f>
        <v>QPRIM38</v>
      </c>
      <c r="B5734" t="s">
        <v>12362</v>
      </c>
      <c r="C5734">
        <v>0</v>
      </c>
      <c r="D5734" t="s">
        <v>16</v>
      </c>
      <c r="E5734">
        <v>0</v>
      </c>
      <c r="F5734" t="s">
        <v>6812</v>
      </c>
      <c r="O5734" t="s">
        <v>1298</v>
      </c>
      <c r="P5734">
        <f t="shared" si="89"/>
        <v>9</v>
      </c>
    </row>
    <row r="5735" spans="1:16" x14ac:dyDescent="0.25">
      <c r="A5735" t="str">
        <f>"QPRIM09"</f>
        <v>QPRIM09</v>
      </c>
      <c r="B5735" t="s">
        <v>12363</v>
      </c>
      <c r="C5735">
        <v>0</v>
      </c>
      <c r="D5735" t="s">
        <v>16</v>
      </c>
      <c r="E5735">
        <v>0</v>
      </c>
      <c r="F5735" t="s">
        <v>6812</v>
      </c>
      <c r="G5735" t="s">
        <v>9875</v>
      </c>
      <c r="O5735" t="s">
        <v>1308</v>
      </c>
      <c r="P5735">
        <f t="shared" si="89"/>
        <v>2510</v>
      </c>
    </row>
    <row r="5736" spans="1:16" x14ac:dyDescent="0.25">
      <c r="A5736" t="str">
        <f>"QPRIM08"</f>
        <v>QPRIM08</v>
      </c>
      <c r="B5736" t="s">
        <v>12364</v>
      </c>
      <c r="C5736">
        <v>0</v>
      </c>
      <c r="D5736" t="s">
        <v>16</v>
      </c>
      <c r="E5736">
        <v>0</v>
      </c>
      <c r="F5736" t="s">
        <v>6812</v>
      </c>
      <c r="G5736" t="s">
        <v>9875</v>
      </c>
      <c r="O5736" t="s">
        <v>1310</v>
      </c>
      <c r="P5736">
        <f t="shared" si="89"/>
        <v>107</v>
      </c>
    </row>
    <row r="5737" spans="1:16" x14ac:dyDescent="0.25">
      <c r="A5737" t="str">
        <f>"QPRIM30"</f>
        <v>QPRIM30</v>
      </c>
      <c r="B5737" t="s">
        <v>14030</v>
      </c>
      <c r="C5737">
        <v>22</v>
      </c>
      <c r="D5737" t="s">
        <v>16</v>
      </c>
      <c r="E5737">
        <v>1</v>
      </c>
      <c r="F5737" t="s">
        <v>6812</v>
      </c>
      <c r="G5737" t="s">
        <v>10013</v>
      </c>
      <c r="H5737" t="s">
        <v>9871</v>
      </c>
      <c r="O5737" t="s">
        <v>1314</v>
      </c>
      <c r="P5737">
        <f t="shared" si="89"/>
        <v>40</v>
      </c>
    </row>
    <row r="5738" spans="1:16" hidden="1" x14ac:dyDescent="0.25">
      <c r="A5738" t="str">
        <f>"QPRIM31"</f>
        <v>QPRIM31</v>
      </c>
      <c r="B5738" t="s">
        <v>14031</v>
      </c>
      <c r="C5738">
        <v>844</v>
      </c>
      <c r="D5738" t="s">
        <v>379</v>
      </c>
      <c r="E5738">
        <v>211</v>
      </c>
      <c r="F5738" t="s">
        <v>6812</v>
      </c>
      <c r="G5738" t="s">
        <v>10013</v>
      </c>
      <c r="H5738" t="s">
        <v>9871</v>
      </c>
      <c r="O5738" t="s">
        <v>13365</v>
      </c>
      <c r="P5738">
        <f t="shared" si="89"/>
        <v>0</v>
      </c>
    </row>
    <row r="5739" spans="1:16" hidden="1" x14ac:dyDescent="0.25">
      <c r="A5739" t="str">
        <f>"APRIM13"</f>
        <v>APRIM13</v>
      </c>
      <c r="B5739" t="s">
        <v>12365</v>
      </c>
      <c r="C5739">
        <v>0</v>
      </c>
      <c r="D5739" t="s">
        <v>16</v>
      </c>
      <c r="E5739">
        <v>0</v>
      </c>
      <c r="O5739" t="s">
        <v>13366</v>
      </c>
      <c r="P5739">
        <f t="shared" si="89"/>
        <v>0</v>
      </c>
    </row>
    <row r="5740" spans="1:16" hidden="1" x14ac:dyDescent="0.25">
      <c r="A5740" t="str">
        <f>"QPRIM29"</f>
        <v>QPRIM29</v>
      </c>
      <c r="B5740" t="s">
        <v>7485</v>
      </c>
      <c r="C5740">
        <v>24694</v>
      </c>
      <c r="D5740" t="s">
        <v>16</v>
      </c>
      <c r="E5740">
        <v>1234</v>
      </c>
      <c r="F5740" t="s">
        <v>6812</v>
      </c>
      <c r="G5740" t="s">
        <v>12366</v>
      </c>
      <c r="O5740" t="s">
        <v>13367</v>
      </c>
      <c r="P5740">
        <f t="shared" si="89"/>
        <v>0</v>
      </c>
    </row>
    <row r="5741" spans="1:16" x14ac:dyDescent="0.25">
      <c r="A5741" t="str">
        <f>"QPRIM19"</f>
        <v>QPRIM19</v>
      </c>
      <c r="B5741" t="s">
        <v>12367</v>
      </c>
      <c r="C5741">
        <v>0</v>
      </c>
      <c r="D5741" t="s">
        <v>16</v>
      </c>
      <c r="E5741">
        <v>0</v>
      </c>
      <c r="F5741" t="s">
        <v>6812</v>
      </c>
      <c r="G5741" t="s">
        <v>9920</v>
      </c>
      <c r="O5741" t="s">
        <v>8960</v>
      </c>
      <c r="P5741">
        <f t="shared" si="89"/>
        <v>2660</v>
      </c>
    </row>
    <row r="5742" spans="1:16" hidden="1" x14ac:dyDescent="0.25">
      <c r="A5742" t="str">
        <f>"QPRIM21"</f>
        <v>QPRIM21</v>
      </c>
      <c r="B5742" t="s">
        <v>7471</v>
      </c>
      <c r="C5742">
        <v>85</v>
      </c>
      <c r="D5742" t="s">
        <v>1367</v>
      </c>
      <c r="E5742">
        <v>85</v>
      </c>
      <c r="F5742" t="s">
        <v>6812</v>
      </c>
      <c r="G5742" t="s">
        <v>9920</v>
      </c>
      <c r="O5742" t="s">
        <v>1316</v>
      </c>
      <c r="P5742">
        <f t="shared" si="89"/>
        <v>0</v>
      </c>
    </row>
    <row r="5743" spans="1:16" x14ac:dyDescent="0.25">
      <c r="A5743" t="str">
        <f>"QPRIM36"</f>
        <v>QPRIM36</v>
      </c>
      <c r="B5743" t="s">
        <v>7500</v>
      </c>
      <c r="C5743">
        <v>580</v>
      </c>
      <c r="D5743" t="s">
        <v>379</v>
      </c>
      <c r="E5743">
        <v>145</v>
      </c>
      <c r="F5743" t="s">
        <v>6812</v>
      </c>
      <c r="G5743" t="s">
        <v>10187</v>
      </c>
      <c r="O5743" t="s">
        <v>8964</v>
      </c>
      <c r="P5743">
        <f t="shared" si="89"/>
        <v>1770</v>
      </c>
    </row>
    <row r="5744" spans="1:16" x14ac:dyDescent="0.25">
      <c r="A5744" t="str">
        <f>"QPRIM20"</f>
        <v>QPRIM20</v>
      </c>
      <c r="B5744" t="s">
        <v>12368</v>
      </c>
      <c r="C5744">
        <v>0</v>
      </c>
      <c r="D5744" t="s">
        <v>379</v>
      </c>
      <c r="E5744">
        <v>0</v>
      </c>
      <c r="F5744" t="s">
        <v>6812</v>
      </c>
      <c r="G5744" t="s">
        <v>9920</v>
      </c>
      <c r="O5744" t="s">
        <v>9864</v>
      </c>
      <c r="P5744">
        <f t="shared" si="89"/>
        <v>320</v>
      </c>
    </row>
    <row r="5745" spans="1:16" hidden="1" x14ac:dyDescent="0.25">
      <c r="A5745" t="str">
        <f>"QPRIM05"</f>
        <v>QPRIM05</v>
      </c>
      <c r="B5745" t="s">
        <v>12369</v>
      </c>
      <c r="C5745">
        <v>0</v>
      </c>
      <c r="D5745" t="s">
        <v>16</v>
      </c>
      <c r="E5745">
        <v>0</v>
      </c>
      <c r="F5745" t="s">
        <v>6812</v>
      </c>
      <c r="G5745" t="s">
        <v>10019</v>
      </c>
      <c r="O5745" t="s">
        <v>9858</v>
      </c>
      <c r="P5745">
        <f t="shared" si="89"/>
        <v>0</v>
      </c>
    </row>
    <row r="5746" spans="1:16" hidden="1" x14ac:dyDescent="0.25">
      <c r="A5746" t="str">
        <f>"QPRIM07"</f>
        <v>QPRIM07</v>
      </c>
      <c r="B5746" t="s">
        <v>12370</v>
      </c>
      <c r="C5746">
        <v>0</v>
      </c>
      <c r="D5746" t="s">
        <v>1367</v>
      </c>
      <c r="E5746">
        <v>0</v>
      </c>
      <c r="F5746" t="s">
        <v>6812</v>
      </c>
      <c r="G5746" t="s">
        <v>10019</v>
      </c>
      <c r="O5746" t="s">
        <v>13368</v>
      </c>
      <c r="P5746">
        <f t="shared" si="89"/>
        <v>0</v>
      </c>
    </row>
    <row r="5747" spans="1:16" hidden="1" x14ac:dyDescent="0.25">
      <c r="A5747" t="str">
        <f>"QPRIM06"</f>
        <v>QPRIM06</v>
      </c>
      <c r="B5747" t="s">
        <v>12371</v>
      </c>
      <c r="C5747">
        <v>0</v>
      </c>
      <c r="D5747" t="s">
        <v>379</v>
      </c>
      <c r="E5747">
        <v>0</v>
      </c>
      <c r="F5747" t="s">
        <v>6812</v>
      </c>
      <c r="G5747" t="s">
        <v>10019</v>
      </c>
      <c r="O5747" t="s">
        <v>13369</v>
      </c>
      <c r="P5747">
        <f t="shared" si="89"/>
        <v>0</v>
      </c>
    </row>
    <row r="5748" spans="1:16" hidden="1" x14ac:dyDescent="0.25">
      <c r="A5748" t="str">
        <f>"QPRIM28"</f>
        <v>QPRIM28</v>
      </c>
      <c r="B5748" t="s">
        <v>14029</v>
      </c>
      <c r="C5748">
        <v>0</v>
      </c>
      <c r="D5748" t="s">
        <v>16</v>
      </c>
      <c r="E5748">
        <v>0</v>
      </c>
      <c r="F5748" t="s">
        <v>6812</v>
      </c>
      <c r="G5748" t="s">
        <v>10107</v>
      </c>
      <c r="H5748" t="s">
        <v>9891</v>
      </c>
      <c r="O5748" t="s">
        <v>13370</v>
      </c>
      <c r="P5748">
        <f t="shared" si="89"/>
        <v>0</v>
      </c>
    </row>
    <row r="5749" spans="1:16" hidden="1" x14ac:dyDescent="0.25">
      <c r="A5749" t="str">
        <f>"QPRIM32"</f>
        <v>QPRIM32</v>
      </c>
      <c r="B5749" t="s">
        <v>13531</v>
      </c>
      <c r="C5749">
        <v>1722</v>
      </c>
      <c r="D5749" t="s">
        <v>16</v>
      </c>
      <c r="E5749">
        <v>86</v>
      </c>
      <c r="F5749" t="s">
        <v>6812</v>
      </c>
      <c r="G5749" t="s">
        <v>10107</v>
      </c>
      <c r="H5749" t="s">
        <v>9891</v>
      </c>
      <c r="O5749" t="s">
        <v>13371</v>
      </c>
      <c r="P5749">
        <f t="shared" si="89"/>
        <v>0</v>
      </c>
    </row>
    <row r="5750" spans="1:16" hidden="1" x14ac:dyDescent="0.25">
      <c r="A5750" t="str">
        <f>"APRIM09"</f>
        <v>APRIM09</v>
      </c>
      <c r="B5750" t="s">
        <v>13531</v>
      </c>
      <c r="C5750">
        <v>4</v>
      </c>
      <c r="D5750" t="s">
        <v>16</v>
      </c>
      <c r="E5750">
        <v>0</v>
      </c>
      <c r="G5750" t="s">
        <v>10107</v>
      </c>
      <c r="O5750" t="s">
        <v>9866</v>
      </c>
      <c r="P5750">
        <f t="shared" si="89"/>
        <v>0</v>
      </c>
    </row>
    <row r="5751" spans="1:16" x14ac:dyDescent="0.25">
      <c r="A5751" t="str">
        <f>"APRIM10"</f>
        <v>APRIM10</v>
      </c>
      <c r="B5751" t="s">
        <v>14028</v>
      </c>
      <c r="C5751">
        <v>0</v>
      </c>
      <c r="D5751" t="s">
        <v>16</v>
      </c>
      <c r="E5751">
        <v>0</v>
      </c>
      <c r="O5751" t="s">
        <v>9852</v>
      </c>
      <c r="P5751">
        <f t="shared" si="89"/>
        <v>55</v>
      </c>
    </row>
    <row r="5752" spans="1:16" x14ac:dyDescent="0.25">
      <c r="A5752" t="str">
        <f>"QPRIM27"</f>
        <v>QPRIM27</v>
      </c>
      <c r="B5752" t="s">
        <v>14028</v>
      </c>
      <c r="C5752">
        <v>805</v>
      </c>
      <c r="D5752" t="s">
        <v>16</v>
      </c>
      <c r="E5752">
        <v>40</v>
      </c>
      <c r="F5752" t="s">
        <v>6812</v>
      </c>
      <c r="G5752" t="s">
        <v>10107</v>
      </c>
      <c r="H5752" t="s">
        <v>9891</v>
      </c>
      <c r="O5752" t="s">
        <v>9856</v>
      </c>
      <c r="P5752">
        <f t="shared" si="89"/>
        <v>49</v>
      </c>
    </row>
    <row r="5753" spans="1:16" x14ac:dyDescent="0.25">
      <c r="A5753" t="str">
        <f>"QPRIM34"</f>
        <v>QPRIM34</v>
      </c>
      <c r="B5753" t="s">
        <v>14033</v>
      </c>
      <c r="C5753">
        <v>2356</v>
      </c>
      <c r="D5753" t="s">
        <v>16</v>
      </c>
      <c r="E5753">
        <v>58</v>
      </c>
      <c r="F5753" t="s">
        <v>6812</v>
      </c>
      <c r="G5753" t="s">
        <v>10107</v>
      </c>
      <c r="H5753" t="s">
        <v>9891</v>
      </c>
      <c r="O5753" t="s">
        <v>9862</v>
      </c>
      <c r="P5753">
        <f t="shared" si="89"/>
        <v>129</v>
      </c>
    </row>
    <row r="5754" spans="1:16" x14ac:dyDescent="0.25">
      <c r="A5754" t="str">
        <f>"APRIM12"</f>
        <v>APRIM12</v>
      </c>
      <c r="B5754" t="s">
        <v>14033</v>
      </c>
      <c r="C5754">
        <v>0</v>
      </c>
      <c r="D5754" t="s">
        <v>16</v>
      </c>
      <c r="E5754">
        <v>0</v>
      </c>
      <c r="F5754" t="s">
        <v>6812</v>
      </c>
      <c r="O5754" t="s">
        <v>9860</v>
      </c>
      <c r="P5754">
        <f t="shared" si="89"/>
        <v>129</v>
      </c>
    </row>
    <row r="5755" spans="1:16" x14ac:dyDescent="0.25">
      <c r="A5755" t="str">
        <f>"CPRIM01"</f>
        <v>CPRIM01</v>
      </c>
      <c r="B5755" t="s">
        <v>12372</v>
      </c>
      <c r="C5755">
        <v>0</v>
      </c>
      <c r="D5755" t="s">
        <v>16</v>
      </c>
      <c r="E5755">
        <v>0</v>
      </c>
      <c r="F5755" t="s">
        <v>1741</v>
      </c>
      <c r="G5755" t="s">
        <v>9920</v>
      </c>
      <c r="O5755" t="s">
        <v>9854</v>
      </c>
      <c r="P5755">
        <f t="shared" si="89"/>
        <v>52</v>
      </c>
    </row>
    <row r="5756" spans="1:16" hidden="1" x14ac:dyDescent="0.25">
      <c r="A5756" t="str">
        <f>"CPRIM02"</f>
        <v>CPRIM02</v>
      </c>
      <c r="B5756" t="s">
        <v>12373</v>
      </c>
      <c r="C5756">
        <v>0</v>
      </c>
      <c r="D5756" t="s">
        <v>1367</v>
      </c>
      <c r="E5756">
        <v>0</v>
      </c>
      <c r="F5756" t="s">
        <v>1741</v>
      </c>
      <c r="G5756" t="s">
        <v>9920</v>
      </c>
      <c r="O5756" t="s">
        <v>13372</v>
      </c>
      <c r="P5756">
        <f t="shared" si="89"/>
        <v>0</v>
      </c>
    </row>
    <row r="5757" spans="1:16" x14ac:dyDescent="0.25">
      <c r="A5757" t="str">
        <f>"CPRIM03"</f>
        <v>CPRIM03</v>
      </c>
      <c r="B5757" t="s">
        <v>12374</v>
      </c>
      <c r="C5757">
        <v>0</v>
      </c>
      <c r="D5757" t="s">
        <v>379</v>
      </c>
      <c r="E5757">
        <v>0</v>
      </c>
      <c r="F5757" t="s">
        <v>1741</v>
      </c>
      <c r="G5757" t="s">
        <v>9920</v>
      </c>
      <c r="O5757" t="s">
        <v>14136</v>
      </c>
      <c r="P5757">
        <f t="shared" si="89"/>
        <v>545</v>
      </c>
    </row>
    <row r="5758" spans="1:16" x14ac:dyDescent="0.25">
      <c r="A5758" t="str">
        <f>"QPRIM03"</f>
        <v>QPRIM03</v>
      </c>
      <c r="B5758" t="s">
        <v>12375</v>
      </c>
      <c r="C5758">
        <v>0</v>
      </c>
      <c r="D5758" t="s">
        <v>41</v>
      </c>
      <c r="E5758">
        <v>0</v>
      </c>
      <c r="F5758" t="s">
        <v>6812</v>
      </c>
      <c r="G5758" t="s">
        <v>10563</v>
      </c>
      <c r="O5758" t="s">
        <v>14137</v>
      </c>
      <c r="P5758">
        <f t="shared" si="89"/>
        <v>7779</v>
      </c>
    </row>
    <row r="5759" spans="1:16" hidden="1" x14ac:dyDescent="0.25">
      <c r="A5759" t="str">
        <f>"QPRIM01"</f>
        <v>QPRIM01</v>
      </c>
      <c r="B5759" t="s">
        <v>12376</v>
      </c>
      <c r="C5759">
        <v>0</v>
      </c>
      <c r="D5759" t="s">
        <v>41</v>
      </c>
      <c r="E5759">
        <v>0</v>
      </c>
      <c r="F5759" t="s">
        <v>6812</v>
      </c>
      <c r="G5759" t="s">
        <v>10563</v>
      </c>
      <c r="O5759" t="s">
        <v>13373</v>
      </c>
      <c r="P5759">
        <f t="shared" si="89"/>
        <v>0</v>
      </c>
    </row>
    <row r="5760" spans="1:16" hidden="1" x14ac:dyDescent="0.25">
      <c r="A5760" t="str">
        <f>"APRIM01"</f>
        <v>APRIM01</v>
      </c>
      <c r="B5760" t="s">
        <v>12376</v>
      </c>
      <c r="C5760">
        <v>0</v>
      </c>
      <c r="D5760" t="s">
        <v>41</v>
      </c>
      <c r="E5760">
        <v>0</v>
      </c>
      <c r="F5760" t="s">
        <v>6812</v>
      </c>
      <c r="G5760" t="s">
        <v>10563</v>
      </c>
      <c r="O5760" t="s">
        <v>14139</v>
      </c>
      <c r="P5760">
        <f t="shared" si="89"/>
        <v>0</v>
      </c>
    </row>
    <row r="5761" spans="1:16" hidden="1" x14ac:dyDescent="0.25">
      <c r="A5761" t="str">
        <f>"QPRIM04"</f>
        <v>QPRIM04</v>
      </c>
      <c r="B5761" t="s">
        <v>12377</v>
      </c>
      <c r="C5761">
        <v>0</v>
      </c>
      <c r="D5761" t="s">
        <v>41</v>
      </c>
      <c r="E5761">
        <v>0</v>
      </c>
      <c r="F5761" t="s">
        <v>6812</v>
      </c>
      <c r="G5761" t="s">
        <v>10563</v>
      </c>
      <c r="O5761" t="s">
        <v>14138</v>
      </c>
      <c r="P5761">
        <f t="shared" si="89"/>
        <v>0</v>
      </c>
    </row>
    <row r="5762" spans="1:16" x14ac:dyDescent="0.25">
      <c r="A5762" t="str">
        <f>"APRIM03"</f>
        <v>APRIM03</v>
      </c>
      <c r="B5762" t="s">
        <v>12378</v>
      </c>
      <c r="C5762">
        <v>0</v>
      </c>
      <c r="D5762" t="s">
        <v>28</v>
      </c>
      <c r="E5762">
        <v>0</v>
      </c>
      <c r="F5762" t="s">
        <v>10842</v>
      </c>
      <c r="O5762" t="s">
        <v>1318</v>
      </c>
      <c r="P5762">
        <f t="shared" si="89"/>
        <v>80</v>
      </c>
    </row>
    <row r="5763" spans="1:16" hidden="1" x14ac:dyDescent="0.25">
      <c r="A5763" t="str">
        <f>"QPRIM16"</f>
        <v>QPRIM16</v>
      </c>
      <c r="B5763" t="s">
        <v>12379</v>
      </c>
      <c r="C5763">
        <v>0</v>
      </c>
      <c r="D5763" t="s">
        <v>16</v>
      </c>
      <c r="E5763">
        <v>0</v>
      </c>
      <c r="F5763" t="s">
        <v>1741</v>
      </c>
      <c r="O5763" t="s">
        <v>14140</v>
      </c>
      <c r="P5763">
        <f t="shared" ref="P5763:P5826" si="90">SUMIFS($C$2:$C$7959,$B$2:$B$7959,O5763)</f>
        <v>0</v>
      </c>
    </row>
    <row r="5764" spans="1:16" hidden="1" x14ac:dyDescent="0.25">
      <c r="A5764" t="str">
        <f>"QPRIM15"</f>
        <v>QPRIM15</v>
      </c>
      <c r="B5764" t="s">
        <v>12380</v>
      </c>
      <c r="C5764">
        <v>0</v>
      </c>
      <c r="D5764" t="s">
        <v>16</v>
      </c>
      <c r="E5764">
        <v>0</v>
      </c>
      <c r="F5764" t="s">
        <v>1741</v>
      </c>
      <c r="O5764" t="s">
        <v>14141</v>
      </c>
      <c r="P5764">
        <f t="shared" si="90"/>
        <v>0</v>
      </c>
    </row>
    <row r="5765" spans="1:16" hidden="1" x14ac:dyDescent="0.25">
      <c r="A5765" t="str">
        <f>"QPRIM18"</f>
        <v>QPRIM18</v>
      </c>
      <c r="B5765" t="s">
        <v>12381</v>
      </c>
      <c r="C5765">
        <v>0</v>
      </c>
      <c r="D5765" t="s">
        <v>1367</v>
      </c>
      <c r="E5765">
        <v>0</v>
      </c>
      <c r="F5765" t="s">
        <v>1741</v>
      </c>
      <c r="O5765" t="s">
        <v>13376</v>
      </c>
      <c r="P5765">
        <f t="shared" si="90"/>
        <v>0</v>
      </c>
    </row>
    <row r="5766" spans="1:16" x14ac:dyDescent="0.25">
      <c r="A5766" t="str">
        <f>"QPRIM17"</f>
        <v>QPRIM17</v>
      </c>
      <c r="B5766" t="s">
        <v>12382</v>
      </c>
      <c r="C5766">
        <v>0</v>
      </c>
      <c r="D5766" t="s">
        <v>379</v>
      </c>
      <c r="E5766">
        <v>0</v>
      </c>
      <c r="F5766" t="s">
        <v>1741</v>
      </c>
      <c r="O5766" t="s">
        <v>13551</v>
      </c>
      <c r="P5766">
        <f t="shared" si="90"/>
        <v>1595</v>
      </c>
    </row>
    <row r="5767" spans="1:16" hidden="1" x14ac:dyDescent="0.25">
      <c r="A5767" t="str">
        <f>"APRIM02"</f>
        <v>APRIM02</v>
      </c>
      <c r="B5767" t="s">
        <v>12383</v>
      </c>
      <c r="C5767">
        <v>0</v>
      </c>
      <c r="D5767" t="s">
        <v>41</v>
      </c>
      <c r="E5767">
        <v>0</v>
      </c>
      <c r="F5767" t="s">
        <v>12384</v>
      </c>
      <c r="G5767" t="s">
        <v>12075</v>
      </c>
      <c r="O5767" t="s">
        <v>13377</v>
      </c>
      <c r="P5767">
        <f t="shared" si="90"/>
        <v>0</v>
      </c>
    </row>
    <row r="5768" spans="1:16" hidden="1" x14ac:dyDescent="0.25">
      <c r="A5768" t="str">
        <f>"QPRIM02"</f>
        <v>QPRIM02</v>
      </c>
      <c r="B5768" t="s">
        <v>12383</v>
      </c>
      <c r="C5768">
        <v>0</v>
      </c>
      <c r="D5768" t="s">
        <v>41</v>
      </c>
      <c r="E5768">
        <v>0</v>
      </c>
      <c r="F5768" t="s">
        <v>12384</v>
      </c>
      <c r="G5768" t="s">
        <v>12075</v>
      </c>
      <c r="O5768" t="s">
        <v>13380</v>
      </c>
      <c r="P5768">
        <f t="shared" si="90"/>
        <v>0</v>
      </c>
    </row>
    <row r="5769" spans="1:16" hidden="1" x14ac:dyDescent="0.25">
      <c r="A5769" t="str">
        <f>"QPROA01"</f>
        <v>QPROA01</v>
      </c>
      <c r="B5769" t="s">
        <v>12385</v>
      </c>
      <c r="C5769">
        <v>0</v>
      </c>
      <c r="D5769" t="s">
        <v>16</v>
      </c>
      <c r="E5769">
        <v>0</v>
      </c>
      <c r="F5769" t="s">
        <v>10605</v>
      </c>
      <c r="O5769" t="s">
        <v>13381</v>
      </c>
      <c r="P5769">
        <f t="shared" si="90"/>
        <v>0</v>
      </c>
    </row>
    <row r="5770" spans="1:16" hidden="1" x14ac:dyDescent="0.25">
      <c r="A5770" t="str">
        <f>"APROA01"</f>
        <v>APROA01</v>
      </c>
      <c r="B5770" t="s">
        <v>12385</v>
      </c>
      <c r="C5770">
        <v>0</v>
      </c>
      <c r="D5770" t="s">
        <v>16</v>
      </c>
      <c r="E5770">
        <v>0</v>
      </c>
      <c r="F5770" t="s">
        <v>10605</v>
      </c>
      <c r="O5770" t="s">
        <v>13382</v>
      </c>
      <c r="P5770">
        <f t="shared" si="90"/>
        <v>0</v>
      </c>
    </row>
    <row r="5771" spans="1:16" hidden="1" x14ac:dyDescent="0.25">
      <c r="A5771" t="str">
        <f>"APROA02"</f>
        <v>APROA02</v>
      </c>
      <c r="B5771" t="s">
        <v>12386</v>
      </c>
      <c r="C5771">
        <v>0</v>
      </c>
      <c r="D5771" t="s">
        <v>16</v>
      </c>
      <c r="E5771">
        <v>0</v>
      </c>
      <c r="F5771" t="s">
        <v>10605</v>
      </c>
      <c r="O5771" t="s">
        <v>13383</v>
      </c>
      <c r="P5771">
        <f t="shared" si="90"/>
        <v>0</v>
      </c>
    </row>
    <row r="5772" spans="1:16" hidden="1" x14ac:dyDescent="0.25">
      <c r="A5772" t="str">
        <f>"QPROC01"</f>
        <v>QPROC01</v>
      </c>
      <c r="B5772" t="s">
        <v>12387</v>
      </c>
      <c r="C5772">
        <v>0</v>
      </c>
      <c r="D5772" t="s">
        <v>41</v>
      </c>
      <c r="E5772">
        <v>0</v>
      </c>
      <c r="F5772" t="s">
        <v>92</v>
      </c>
      <c r="G5772" t="s">
        <v>10180</v>
      </c>
      <c r="O5772" t="s">
        <v>14143</v>
      </c>
      <c r="P5772">
        <f t="shared" si="90"/>
        <v>0</v>
      </c>
    </row>
    <row r="5773" spans="1:16" hidden="1" x14ac:dyDescent="0.25">
      <c r="A5773" t="str">
        <f>"APROC01"</f>
        <v>APROC01</v>
      </c>
      <c r="B5773" t="s">
        <v>12387</v>
      </c>
      <c r="C5773">
        <v>0</v>
      </c>
      <c r="D5773" t="s">
        <v>41</v>
      </c>
      <c r="E5773">
        <v>0</v>
      </c>
      <c r="F5773" t="s">
        <v>92</v>
      </c>
      <c r="G5773" t="s">
        <v>10180</v>
      </c>
      <c r="O5773" t="s">
        <v>14144</v>
      </c>
      <c r="P5773">
        <f t="shared" si="90"/>
        <v>0</v>
      </c>
    </row>
    <row r="5774" spans="1:16" hidden="1" x14ac:dyDescent="0.25">
      <c r="A5774" t="str">
        <f>"APROF03"</f>
        <v>APROF03</v>
      </c>
      <c r="B5774" t="s">
        <v>13533</v>
      </c>
      <c r="C5774">
        <v>0</v>
      </c>
      <c r="D5774" t="s">
        <v>16</v>
      </c>
      <c r="E5774">
        <v>0</v>
      </c>
      <c r="O5774" t="s">
        <v>14142</v>
      </c>
      <c r="P5774">
        <f t="shared" si="90"/>
        <v>0</v>
      </c>
    </row>
    <row r="5775" spans="1:16" hidden="1" x14ac:dyDescent="0.25">
      <c r="A5775" t="str">
        <f>"APROF01"</f>
        <v>APROF01</v>
      </c>
      <c r="B5775" t="s">
        <v>13533</v>
      </c>
      <c r="C5775">
        <v>0</v>
      </c>
      <c r="D5775" t="s">
        <v>16</v>
      </c>
      <c r="E5775">
        <v>0</v>
      </c>
      <c r="F5775" t="s">
        <v>504</v>
      </c>
      <c r="G5775" t="s">
        <v>12388</v>
      </c>
      <c r="H5775" t="s">
        <v>9871</v>
      </c>
      <c r="O5775" t="s">
        <v>14147</v>
      </c>
      <c r="P5775">
        <f t="shared" si="90"/>
        <v>0</v>
      </c>
    </row>
    <row r="5776" spans="1:16" hidden="1" x14ac:dyDescent="0.25">
      <c r="A5776" t="str">
        <f>"QPROF03"</f>
        <v>QPROF03</v>
      </c>
      <c r="B5776" t="s">
        <v>13533</v>
      </c>
      <c r="C5776">
        <v>0</v>
      </c>
      <c r="D5776" t="s">
        <v>16</v>
      </c>
      <c r="E5776">
        <v>0</v>
      </c>
      <c r="F5776" t="s">
        <v>504</v>
      </c>
      <c r="G5776" t="s">
        <v>12389</v>
      </c>
      <c r="H5776" t="s">
        <v>9871</v>
      </c>
      <c r="O5776" t="s">
        <v>14146</v>
      </c>
      <c r="P5776">
        <f t="shared" si="90"/>
        <v>0</v>
      </c>
    </row>
    <row r="5777" spans="1:16" x14ac:dyDescent="0.25">
      <c r="A5777" t="str">
        <f>"QPROF04"</f>
        <v>QPROF04</v>
      </c>
      <c r="B5777" t="s">
        <v>18025</v>
      </c>
      <c r="C5777">
        <v>0</v>
      </c>
      <c r="D5777" t="s">
        <v>16</v>
      </c>
      <c r="E5777">
        <v>0</v>
      </c>
      <c r="F5777" t="s">
        <v>504</v>
      </c>
      <c r="G5777" t="s">
        <v>12388</v>
      </c>
      <c r="H5777" t="s">
        <v>9871</v>
      </c>
      <c r="O5777" t="s">
        <v>1322</v>
      </c>
      <c r="P5777">
        <f t="shared" si="90"/>
        <v>9</v>
      </c>
    </row>
    <row r="5778" spans="1:16" hidden="1" x14ac:dyDescent="0.25">
      <c r="A5778" t="str">
        <f>"APROF02"</f>
        <v>APROF02</v>
      </c>
      <c r="B5778" t="s">
        <v>13532</v>
      </c>
      <c r="C5778">
        <v>0</v>
      </c>
      <c r="D5778" t="s">
        <v>16</v>
      </c>
      <c r="E5778">
        <v>0</v>
      </c>
      <c r="F5778" t="s">
        <v>504</v>
      </c>
      <c r="G5778" t="s">
        <v>12388</v>
      </c>
      <c r="H5778" t="s">
        <v>9871</v>
      </c>
      <c r="O5778" t="s">
        <v>14145</v>
      </c>
      <c r="P5778">
        <f t="shared" si="90"/>
        <v>0</v>
      </c>
    </row>
    <row r="5779" spans="1:16" hidden="1" x14ac:dyDescent="0.25">
      <c r="A5779" t="str">
        <f>"QPROF02"</f>
        <v>QPROF02</v>
      </c>
      <c r="B5779" t="s">
        <v>13532</v>
      </c>
      <c r="C5779">
        <v>0</v>
      </c>
      <c r="D5779" t="s">
        <v>16</v>
      </c>
      <c r="E5779">
        <v>0</v>
      </c>
      <c r="F5779" t="s">
        <v>504</v>
      </c>
      <c r="G5779" t="s">
        <v>12389</v>
      </c>
      <c r="H5779" t="s">
        <v>9871</v>
      </c>
      <c r="O5779" t="s">
        <v>13385</v>
      </c>
      <c r="P5779">
        <f t="shared" si="90"/>
        <v>0</v>
      </c>
    </row>
    <row r="5780" spans="1:16" x14ac:dyDescent="0.25">
      <c r="A5780" t="str">
        <f>"QPROF01"</f>
        <v>QPROF01</v>
      </c>
      <c r="B5780" t="s">
        <v>18026</v>
      </c>
      <c r="C5780">
        <v>0</v>
      </c>
      <c r="D5780" t="s">
        <v>16</v>
      </c>
      <c r="E5780">
        <v>0</v>
      </c>
      <c r="F5780" t="s">
        <v>504</v>
      </c>
      <c r="G5780" t="s">
        <v>12388</v>
      </c>
      <c r="H5780" t="s">
        <v>9871</v>
      </c>
      <c r="O5780" t="s">
        <v>13387</v>
      </c>
      <c r="P5780">
        <f t="shared" si="90"/>
        <v>1561</v>
      </c>
    </row>
    <row r="5781" spans="1:16" hidden="1" x14ac:dyDescent="0.25">
      <c r="A5781" t="str">
        <f>"QPROG01"</f>
        <v>QPROG01</v>
      </c>
      <c r="B5781" t="s">
        <v>12390</v>
      </c>
      <c r="C5781">
        <v>0</v>
      </c>
      <c r="D5781" t="s">
        <v>41</v>
      </c>
      <c r="E5781">
        <v>0</v>
      </c>
      <c r="F5781" t="s">
        <v>10038</v>
      </c>
      <c r="G5781" t="s">
        <v>9952</v>
      </c>
      <c r="O5781" t="s">
        <v>14148</v>
      </c>
      <c r="P5781">
        <f t="shared" si="90"/>
        <v>0</v>
      </c>
    </row>
    <row r="5782" spans="1:16" hidden="1" x14ac:dyDescent="0.25">
      <c r="A5782" t="str">
        <f>"APROG01"</f>
        <v>APROG01</v>
      </c>
      <c r="B5782" t="s">
        <v>12390</v>
      </c>
      <c r="C5782">
        <v>0</v>
      </c>
      <c r="D5782" t="s">
        <v>41</v>
      </c>
      <c r="E5782">
        <v>0</v>
      </c>
      <c r="F5782" t="s">
        <v>10038</v>
      </c>
      <c r="G5782" t="s">
        <v>9952</v>
      </c>
      <c r="O5782" t="s">
        <v>13388</v>
      </c>
      <c r="P5782">
        <f t="shared" si="90"/>
        <v>0</v>
      </c>
    </row>
    <row r="5783" spans="1:16" hidden="1" x14ac:dyDescent="0.25">
      <c r="A5783" t="str">
        <f>"APROG02"</f>
        <v>APROG02</v>
      </c>
      <c r="B5783" t="s">
        <v>12391</v>
      </c>
      <c r="C5783">
        <v>0</v>
      </c>
      <c r="D5783" t="s">
        <v>16</v>
      </c>
      <c r="E5783">
        <v>0</v>
      </c>
      <c r="O5783" t="s">
        <v>13389</v>
      </c>
      <c r="P5783">
        <f t="shared" si="90"/>
        <v>0</v>
      </c>
    </row>
    <row r="5784" spans="1:16" hidden="1" x14ac:dyDescent="0.25">
      <c r="A5784" t="str">
        <f>"QPROG03"</f>
        <v>QPROG03</v>
      </c>
      <c r="B5784" t="s">
        <v>12391</v>
      </c>
      <c r="C5784">
        <v>1050</v>
      </c>
      <c r="D5784" t="s">
        <v>16</v>
      </c>
      <c r="E5784">
        <v>26</v>
      </c>
      <c r="F5784" t="s">
        <v>504</v>
      </c>
      <c r="G5784" t="s">
        <v>12352</v>
      </c>
      <c r="H5784" t="s">
        <v>9871</v>
      </c>
      <c r="O5784" t="s">
        <v>13390</v>
      </c>
      <c r="P5784">
        <f t="shared" si="90"/>
        <v>0</v>
      </c>
    </row>
    <row r="5785" spans="1:16" hidden="1" x14ac:dyDescent="0.25">
      <c r="A5785" t="str">
        <f>"APROG03"</f>
        <v>APROG03</v>
      </c>
      <c r="B5785" t="s">
        <v>12392</v>
      </c>
      <c r="C5785">
        <v>0</v>
      </c>
      <c r="D5785" t="s">
        <v>16</v>
      </c>
      <c r="E5785">
        <v>0</v>
      </c>
      <c r="O5785" t="s">
        <v>9000</v>
      </c>
      <c r="P5785">
        <f t="shared" si="90"/>
        <v>0</v>
      </c>
    </row>
    <row r="5786" spans="1:16" hidden="1" x14ac:dyDescent="0.25">
      <c r="A5786" t="str">
        <f>"QPROG02"</f>
        <v>QPROG02</v>
      </c>
      <c r="B5786" t="s">
        <v>12392</v>
      </c>
      <c r="C5786">
        <v>612</v>
      </c>
      <c r="D5786" t="s">
        <v>16</v>
      </c>
      <c r="E5786">
        <v>12</v>
      </c>
      <c r="F5786" t="s">
        <v>504</v>
      </c>
      <c r="G5786" t="s">
        <v>12352</v>
      </c>
      <c r="H5786" t="s">
        <v>9871</v>
      </c>
      <c r="O5786" t="s">
        <v>13391</v>
      </c>
      <c r="P5786">
        <f t="shared" si="90"/>
        <v>0</v>
      </c>
    </row>
    <row r="5787" spans="1:16" hidden="1" x14ac:dyDescent="0.25">
      <c r="A5787" t="str">
        <f>"ZZPROL01"</f>
        <v>ZZPROL01</v>
      </c>
      <c r="B5787" t="s">
        <v>12393</v>
      </c>
      <c r="C5787">
        <v>0</v>
      </c>
      <c r="D5787" t="s">
        <v>28</v>
      </c>
      <c r="E5787">
        <v>0</v>
      </c>
      <c r="O5787" t="s">
        <v>13392</v>
      </c>
      <c r="P5787">
        <f t="shared" si="90"/>
        <v>0</v>
      </c>
    </row>
    <row r="5788" spans="1:16" hidden="1" x14ac:dyDescent="0.25">
      <c r="A5788" t="str">
        <f>"QPROM01"</f>
        <v>QPROM01</v>
      </c>
      <c r="B5788" t="s">
        <v>12394</v>
      </c>
      <c r="C5788">
        <v>0</v>
      </c>
      <c r="D5788" t="s">
        <v>16</v>
      </c>
      <c r="E5788">
        <v>0</v>
      </c>
      <c r="F5788" t="s">
        <v>9995</v>
      </c>
      <c r="G5788" t="s">
        <v>9890</v>
      </c>
      <c r="O5788" t="s">
        <v>13393</v>
      </c>
      <c r="P5788">
        <f t="shared" si="90"/>
        <v>0</v>
      </c>
    </row>
    <row r="5789" spans="1:16" hidden="1" x14ac:dyDescent="0.25">
      <c r="A5789" t="str">
        <f>"APROM01"</f>
        <v>APROM01</v>
      </c>
      <c r="B5789" t="s">
        <v>12394</v>
      </c>
      <c r="C5789">
        <v>0</v>
      </c>
      <c r="D5789" t="s">
        <v>16</v>
      </c>
      <c r="E5789">
        <v>0</v>
      </c>
      <c r="F5789" t="s">
        <v>9995</v>
      </c>
      <c r="G5789" t="s">
        <v>9890</v>
      </c>
      <c r="O5789" t="s">
        <v>13394</v>
      </c>
      <c r="P5789">
        <f t="shared" si="90"/>
        <v>0</v>
      </c>
    </row>
    <row r="5790" spans="1:16" hidden="1" x14ac:dyDescent="0.25">
      <c r="A5790" t="str">
        <f>"QPROM02"</f>
        <v>QPROM02</v>
      </c>
      <c r="B5790" t="s">
        <v>12395</v>
      </c>
      <c r="C5790">
        <v>0</v>
      </c>
      <c r="D5790" t="s">
        <v>16</v>
      </c>
      <c r="E5790">
        <v>0</v>
      </c>
      <c r="F5790" t="s">
        <v>9995</v>
      </c>
      <c r="G5790" t="s">
        <v>9890</v>
      </c>
      <c r="O5790" t="s">
        <v>18120</v>
      </c>
      <c r="P5790">
        <f t="shared" si="90"/>
        <v>0</v>
      </c>
    </row>
    <row r="5791" spans="1:16" hidden="1" x14ac:dyDescent="0.25">
      <c r="A5791" t="str">
        <f>"QPROM11"</f>
        <v>QPROM11</v>
      </c>
      <c r="B5791" t="s">
        <v>12396</v>
      </c>
      <c r="C5791">
        <v>0</v>
      </c>
      <c r="D5791" t="s">
        <v>16</v>
      </c>
      <c r="E5791">
        <v>0</v>
      </c>
      <c r="F5791" t="s">
        <v>9995</v>
      </c>
      <c r="G5791" t="s">
        <v>9890</v>
      </c>
      <c r="O5791" t="s">
        <v>13395</v>
      </c>
      <c r="P5791">
        <f t="shared" si="90"/>
        <v>0</v>
      </c>
    </row>
    <row r="5792" spans="1:16" hidden="1" x14ac:dyDescent="0.25">
      <c r="A5792" t="str">
        <f>"ZZPROM01"</f>
        <v>ZZPROM01</v>
      </c>
      <c r="B5792" t="s">
        <v>12397</v>
      </c>
      <c r="C5792">
        <v>0</v>
      </c>
      <c r="D5792" t="s">
        <v>28</v>
      </c>
      <c r="E5792">
        <v>0</v>
      </c>
      <c r="G5792" t="s">
        <v>253</v>
      </c>
      <c r="O5792" t="s">
        <v>13397</v>
      </c>
      <c r="P5792">
        <f t="shared" si="90"/>
        <v>0</v>
      </c>
    </row>
    <row r="5793" spans="1:16" hidden="1" x14ac:dyDescent="0.25">
      <c r="A5793" t="str">
        <f>"APROM03"</f>
        <v>APROM03</v>
      </c>
      <c r="B5793" t="s">
        <v>13535</v>
      </c>
      <c r="C5793">
        <v>0</v>
      </c>
      <c r="D5793" t="s">
        <v>16</v>
      </c>
      <c r="E5793">
        <v>0</v>
      </c>
      <c r="F5793" t="s">
        <v>476</v>
      </c>
      <c r="G5793" t="s">
        <v>10097</v>
      </c>
      <c r="H5793" t="s">
        <v>9871</v>
      </c>
      <c r="O5793" t="s">
        <v>13398</v>
      </c>
      <c r="P5793">
        <f t="shared" si="90"/>
        <v>0</v>
      </c>
    </row>
    <row r="5794" spans="1:16" hidden="1" x14ac:dyDescent="0.25">
      <c r="A5794" t="str">
        <f>"QPROM10"</f>
        <v>QPROM10</v>
      </c>
      <c r="B5794" t="s">
        <v>13535</v>
      </c>
      <c r="C5794">
        <v>0</v>
      </c>
      <c r="D5794" t="s">
        <v>16</v>
      </c>
      <c r="E5794">
        <v>0</v>
      </c>
      <c r="F5794" t="s">
        <v>476</v>
      </c>
      <c r="G5794" t="s">
        <v>10097</v>
      </c>
      <c r="H5794" t="s">
        <v>9871</v>
      </c>
      <c r="O5794" t="s">
        <v>13399</v>
      </c>
      <c r="P5794">
        <f t="shared" si="90"/>
        <v>0</v>
      </c>
    </row>
    <row r="5795" spans="1:16" hidden="1" x14ac:dyDescent="0.25">
      <c r="A5795" t="str">
        <f>"APROM02"</f>
        <v>APROM02</v>
      </c>
      <c r="B5795" t="s">
        <v>13534</v>
      </c>
      <c r="C5795">
        <v>0</v>
      </c>
      <c r="D5795" t="s">
        <v>16</v>
      </c>
      <c r="E5795">
        <v>0</v>
      </c>
      <c r="F5795" t="s">
        <v>476</v>
      </c>
      <c r="G5795" t="s">
        <v>10097</v>
      </c>
      <c r="H5795" t="s">
        <v>9871</v>
      </c>
      <c r="O5795" t="s">
        <v>13400</v>
      </c>
      <c r="P5795">
        <f t="shared" si="90"/>
        <v>0</v>
      </c>
    </row>
    <row r="5796" spans="1:16" hidden="1" x14ac:dyDescent="0.25">
      <c r="A5796" t="str">
        <f>"QPROM09"</f>
        <v>QPROM09</v>
      </c>
      <c r="B5796" t="s">
        <v>13534</v>
      </c>
      <c r="C5796">
        <v>0</v>
      </c>
      <c r="D5796" t="s">
        <v>16</v>
      </c>
      <c r="E5796">
        <v>0</v>
      </c>
      <c r="F5796" t="s">
        <v>476</v>
      </c>
      <c r="G5796" t="s">
        <v>10097</v>
      </c>
      <c r="H5796" t="s">
        <v>9871</v>
      </c>
      <c r="O5796" t="s">
        <v>13403</v>
      </c>
      <c r="P5796">
        <f t="shared" si="90"/>
        <v>0</v>
      </c>
    </row>
    <row r="5797" spans="1:16" hidden="1" x14ac:dyDescent="0.25">
      <c r="A5797" t="str">
        <f>"QPROM05"</f>
        <v>QPROM05</v>
      </c>
      <c r="B5797" t="s">
        <v>12398</v>
      </c>
      <c r="C5797">
        <v>0</v>
      </c>
      <c r="D5797" t="s">
        <v>16</v>
      </c>
      <c r="E5797">
        <v>0</v>
      </c>
      <c r="F5797" t="s">
        <v>476</v>
      </c>
      <c r="G5797" t="s">
        <v>9920</v>
      </c>
      <c r="O5797" t="s">
        <v>1325</v>
      </c>
      <c r="P5797">
        <f t="shared" si="90"/>
        <v>0</v>
      </c>
    </row>
    <row r="5798" spans="1:16" hidden="1" x14ac:dyDescent="0.25">
      <c r="A5798" t="str">
        <f>"QPROM15"</f>
        <v>QPROM15</v>
      </c>
      <c r="B5798" t="s">
        <v>12399</v>
      </c>
      <c r="C5798">
        <v>0</v>
      </c>
      <c r="D5798" t="s">
        <v>16</v>
      </c>
      <c r="E5798">
        <v>0</v>
      </c>
      <c r="F5798" t="s">
        <v>476</v>
      </c>
      <c r="G5798" t="s">
        <v>9920</v>
      </c>
      <c r="O5798" t="s">
        <v>14149</v>
      </c>
      <c r="P5798">
        <f t="shared" si="90"/>
        <v>0</v>
      </c>
    </row>
    <row r="5799" spans="1:16" hidden="1" x14ac:dyDescent="0.25">
      <c r="A5799" t="str">
        <f>"QPROM06"</f>
        <v>QPROM06</v>
      </c>
      <c r="B5799" t="s">
        <v>12400</v>
      </c>
      <c r="C5799">
        <v>0</v>
      </c>
      <c r="D5799" t="s">
        <v>1367</v>
      </c>
      <c r="E5799">
        <v>0</v>
      </c>
      <c r="F5799" t="s">
        <v>476</v>
      </c>
      <c r="G5799" t="s">
        <v>9920</v>
      </c>
      <c r="O5799" t="s">
        <v>9012</v>
      </c>
      <c r="P5799">
        <f t="shared" si="90"/>
        <v>0</v>
      </c>
    </row>
    <row r="5800" spans="1:16" hidden="1" x14ac:dyDescent="0.25">
      <c r="A5800" t="str">
        <f>"QPROM08"</f>
        <v>QPROM08</v>
      </c>
      <c r="B5800" t="s">
        <v>12401</v>
      </c>
      <c r="C5800">
        <v>0</v>
      </c>
      <c r="D5800" t="s">
        <v>379</v>
      </c>
      <c r="E5800">
        <v>0</v>
      </c>
      <c r="F5800" t="s">
        <v>476</v>
      </c>
      <c r="G5800" t="s">
        <v>9920</v>
      </c>
      <c r="O5800" t="s">
        <v>9008</v>
      </c>
      <c r="P5800">
        <f t="shared" si="90"/>
        <v>0</v>
      </c>
    </row>
    <row r="5801" spans="1:16" hidden="1" x14ac:dyDescent="0.25">
      <c r="A5801" t="str">
        <f>"QPROM14"</f>
        <v>QPROM14</v>
      </c>
      <c r="B5801" t="s">
        <v>12402</v>
      </c>
      <c r="C5801">
        <v>0</v>
      </c>
      <c r="D5801" t="s">
        <v>379</v>
      </c>
      <c r="E5801">
        <v>0</v>
      </c>
      <c r="F5801" t="s">
        <v>476</v>
      </c>
      <c r="G5801" t="s">
        <v>9920</v>
      </c>
      <c r="O5801" t="s">
        <v>13406</v>
      </c>
      <c r="P5801">
        <f t="shared" si="90"/>
        <v>0</v>
      </c>
    </row>
    <row r="5802" spans="1:16" hidden="1" x14ac:dyDescent="0.25">
      <c r="A5802" t="str">
        <f>"QPROM04"</f>
        <v>QPROM04</v>
      </c>
      <c r="B5802" t="s">
        <v>12403</v>
      </c>
      <c r="C5802">
        <v>0</v>
      </c>
      <c r="D5802" t="s">
        <v>16</v>
      </c>
      <c r="E5802">
        <v>0</v>
      </c>
      <c r="F5802" t="s">
        <v>11279</v>
      </c>
      <c r="G5802" t="s">
        <v>9920</v>
      </c>
      <c r="O5802" t="s">
        <v>13407</v>
      </c>
      <c r="P5802">
        <f t="shared" si="90"/>
        <v>0</v>
      </c>
    </row>
    <row r="5803" spans="1:16" hidden="1" x14ac:dyDescent="0.25">
      <c r="A5803" t="str">
        <f>"QPROM18"</f>
        <v>QPROM18</v>
      </c>
      <c r="B5803" t="s">
        <v>12404</v>
      </c>
      <c r="C5803">
        <v>0</v>
      </c>
      <c r="D5803" t="s">
        <v>16</v>
      </c>
      <c r="E5803">
        <v>0</v>
      </c>
      <c r="F5803" t="s">
        <v>11279</v>
      </c>
      <c r="G5803" t="s">
        <v>9920</v>
      </c>
      <c r="O5803" t="s">
        <v>13408</v>
      </c>
      <c r="P5803">
        <f t="shared" si="90"/>
        <v>0</v>
      </c>
    </row>
    <row r="5804" spans="1:16" hidden="1" x14ac:dyDescent="0.25">
      <c r="A5804" t="str">
        <f>"QPROM07"</f>
        <v>QPROM07</v>
      </c>
      <c r="B5804" t="s">
        <v>12405</v>
      </c>
      <c r="C5804">
        <v>0</v>
      </c>
      <c r="D5804" t="s">
        <v>1367</v>
      </c>
      <c r="E5804">
        <v>0</v>
      </c>
      <c r="F5804" t="s">
        <v>11279</v>
      </c>
      <c r="G5804" t="s">
        <v>9920</v>
      </c>
      <c r="O5804" t="s">
        <v>13410</v>
      </c>
      <c r="P5804">
        <f t="shared" si="90"/>
        <v>0</v>
      </c>
    </row>
    <row r="5805" spans="1:16" x14ac:dyDescent="0.25">
      <c r="A5805" t="str">
        <f>"QPROM16"</f>
        <v>QPROM16</v>
      </c>
      <c r="B5805" t="s">
        <v>12406</v>
      </c>
      <c r="C5805">
        <v>0</v>
      </c>
      <c r="D5805" t="s">
        <v>1367</v>
      </c>
      <c r="E5805">
        <v>0</v>
      </c>
      <c r="F5805" t="s">
        <v>476</v>
      </c>
      <c r="G5805" t="s">
        <v>9920</v>
      </c>
      <c r="O5805" t="s">
        <v>9015</v>
      </c>
      <c r="P5805">
        <f t="shared" si="90"/>
        <v>4850</v>
      </c>
    </row>
    <row r="5806" spans="1:16" hidden="1" x14ac:dyDescent="0.25">
      <c r="A5806" t="str">
        <f>"QPROM03"</f>
        <v>QPROM03</v>
      </c>
      <c r="B5806" t="s">
        <v>12407</v>
      </c>
      <c r="C5806">
        <v>0</v>
      </c>
      <c r="D5806" t="s">
        <v>379</v>
      </c>
      <c r="E5806">
        <v>0</v>
      </c>
      <c r="F5806" t="s">
        <v>11279</v>
      </c>
      <c r="G5806" t="s">
        <v>9920</v>
      </c>
      <c r="O5806" t="s">
        <v>13411</v>
      </c>
      <c r="P5806">
        <f t="shared" si="90"/>
        <v>0</v>
      </c>
    </row>
    <row r="5807" spans="1:16" x14ac:dyDescent="0.25">
      <c r="A5807" t="str">
        <f>"QPROM17"</f>
        <v>QPROM17</v>
      </c>
      <c r="B5807" t="s">
        <v>12408</v>
      </c>
      <c r="C5807">
        <v>0</v>
      </c>
      <c r="D5807" t="s">
        <v>379</v>
      </c>
      <c r="E5807">
        <v>0</v>
      </c>
      <c r="F5807" t="s">
        <v>476</v>
      </c>
      <c r="G5807" t="s">
        <v>9920</v>
      </c>
      <c r="O5807" t="s">
        <v>1328</v>
      </c>
      <c r="P5807">
        <f t="shared" si="90"/>
        <v>1</v>
      </c>
    </row>
    <row r="5808" spans="1:16" hidden="1" x14ac:dyDescent="0.25">
      <c r="A5808" t="str">
        <f>"QPROM13"</f>
        <v>QPROM13</v>
      </c>
      <c r="B5808" t="s">
        <v>12409</v>
      </c>
      <c r="C5808">
        <v>0</v>
      </c>
      <c r="D5808" t="s">
        <v>16</v>
      </c>
      <c r="E5808">
        <v>0</v>
      </c>
      <c r="F5808" t="s">
        <v>476</v>
      </c>
      <c r="G5808" t="s">
        <v>10581</v>
      </c>
      <c r="O5808" t="s">
        <v>13412</v>
      </c>
      <c r="P5808">
        <f t="shared" si="90"/>
        <v>0</v>
      </c>
    </row>
    <row r="5809" spans="1:16" hidden="1" x14ac:dyDescent="0.25">
      <c r="A5809" t="str">
        <f>"QPROM12"</f>
        <v>QPROM12</v>
      </c>
      <c r="B5809" t="s">
        <v>12410</v>
      </c>
      <c r="C5809">
        <v>0</v>
      </c>
      <c r="D5809" t="s">
        <v>16</v>
      </c>
      <c r="E5809">
        <v>0</v>
      </c>
      <c r="F5809" t="s">
        <v>476</v>
      </c>
      <c r="G5809" t="s">
        <v>10581</v>
      </c>
      <c r="O5809" t="s">
        <v>13413</v>
      </c>
      <c r="P5809">
        <f t="shared" si="90"/>
        <v>0</v>
      </c>
    </row>
    <row r="5810" spans="1:16" hidden="1" x14ac:dyDescent="0.25">
      <c r="A5810" t="str">
        <f>"APROS01"</f>
        <v>APROS01</v>
      </c>
      <c r="B5810" t="s">
        <v>12411</v>
      </c>
      <c r="C5810">
        <v>0</v>
      </c>
      <c r="D5810" t="s">
        <v>16</v>
      </c>
      <c r="E5810">
        <v>0</v>
      </c>
      <c r="F5810" t="s">
        <v>879</v>
      </c>
      <c r="O5810" t="s">
        <v>13414</v>
      </c>
      <c r="P5810">
        <f t="shared" si="90"/>
        <v>0</v>
      </c>
    </row>
    <row r="5811" spans="1:16" x14ac:dyDescent="0.25">
      <c r="A5811" t="str">
        <f>"QPROT01"</f>
        <v>QPROT01</v>
      </c>
      <c r="B5811" t="s">
        <v>12412</v>
      </c>
      <c r="C5811">
        <v>0</v>
      </c>
      <c r="D5811" t="s">
        <v>16</v>
      </c>
      <c r="E5811">
        <v>0</v>
      </c>
      <c r="F5811" t="s">
        <v>1586</v>
      </c>
      <c r="G5811" t="s">
        <v>10581</v>
      </c>
      <c r="O5811" t="s">
        <v>9031</v>
      </c>
      <c r="P5811">
        <f t="shared" si="90"/>
        <v>989</v>
      </c>
    </row>
    <row r="5812" spans="1:16" x14ac:dyDescent="0.25">
      <c r="A5812" t="str">
        <f>"APROT01"</f>
        <v>APROT01</v>
      </c>
      <c r="B5812" t="s">
        <v>12412</v>
      </c>
      <c r="C5812">
        <v>0</v>
      </c>
      <c r="D5812" t="s">
        <v>16</v>
      </c>
      <c r="E5812">
        <v>0</v>
      </c>
      <c r="F5812" t="s">
        <v>9995</v>
      </c>
      <c r="G5812" t="s">
        <v>10581</v>
      </c>
      <c r="O5812" t="s">
        <v>9035</v>
      </c>
      <c r="P5812">
        <f t="shared" si="90"/>
        <v>125</v>
      </c>
    </row>
    <row r="5813" spans="1:16" x14ac:dyDescent="0.25">
      <c r="A5813" t="str">
        <f>"QPROT03"</f>
        <v>QPROT03</v>
      </c>
      <c r="B5813" t="s">
        <v>12413</v>
      </c>
      <c r="C5813">
        <v>0</v>
      </c>
      <c r="D5813" t="s">
        <v>16</v>
      </c>
      <c r="E5813">
        <v>0</v>
      </c>
      <c r="F5813" t="s">
        <v>1586</v>
      </c>
      <c r="O5813" t="s">
        <v>9043</v>
      </c>
      <c r="P5813">
        <f t="shared" si="90"/>
        <v>49</v>
      </c>
    </row>
    <row r="5814" spans="1:16" x14ac:dyDescent="0.25">
      <c r="A5814" t="str">
        <f>"QPROT02"</f>
        <v>QPROT02</v>
      </c>
      <c r="B5814" t="s">
        <v>12414</v>
      </c>
      <c r="C5814">
        <v>0</v>
      </c>
      <c r="D5814" t="s">
        <v>16</v>
      </c>
      <c r="E5814">
        <v>0</v>
      </c>
      <c r="F5814" t="s">
        <v>1586</v>
      </c>
      <c r="G5814" t="s">
        <v>10581</v>
      </c>
      <c r="O5814" t="s">
        <v>14150</v>
      </c>
      <c r="P5814">
        <f t="shared" si="90"/>
        <v>90</v>
      </c>
    </row>
    <row r="5815" spans="1:16" hidden="1" x14ac:dyDescent="0.25">
      <c r="A5815" t="str">
        <f>"CPROT02"</f>
        <v>CPROT02</v>
      </c>
      <c r="B5815" t="s">
        <v>1674</v>
      </c>
      <c r="C5815">
        <v>0</v>
      </c>
      <c r="D5815" t="s">
        <v>16</v>
      </c>
      <c r="E5815">
        <v>0</v>
      </c>
      <c r="F5815" t="s">
        <v>1586</v>
      </c>
      <c r="G5815" t="s">
        <v>10581</v>
      </c>
      <c r="O5815" t="s">
        <v>18121</v>
      </c>
      <c r="P5815">
        <f t="shared" si="90"/>
        <v>0</v>
      </c>
    </row>
    <row r="5816" spans="1:16" x14ac:dyDescent="0.25">
      <c r="A5816" t="str">
        <f>"CPROT01"</f>
        <v>CPROT01</v>
      </c>
      <c r="B5816" t="s">
        <v>1670</v>
      </c>
      <c r="C5816">
        <v>0</v>
      </c>
      <c r="D5816" t="s">
        <v>16</v>
      </c>
      <c r="E5816">
        <v>0</v>
      </c>
      <c r="F5816" t="s">
        <v>1586</v>
      </c>
      <c r="G5816" t="s">
        <v>10581</v>
      </c>
      <c r="O5816" t="s">
        <v>1330</v>
      </c>
      <c r="P5816">
        <f t="shared" si="90"/>
        <v>396</v>
      </c>
    </row>
    <row r="5817" spans="1:16" hidden="1" x14ac:dyDescent="0.25">
      <c r="A5817" t="str">
        <f>"QPROT04"</f>
        <v>QPROT04</v>
      </c>
      <c r="B5817" t="s">
        <v>12415</v>
      </c>
      <c r="C5817">
        <v>0</v>
      </c>
      <c r="D5817" t="s">
        <v>16</v>
      </c>
      <c r="E5817">
        <v>0</v>
      </c>
      <c r="F5817" t="s">
        <v>9988</v>
      </c>
      <c r="G5817" t="s">
        <v>12416</v>
      </c>
      <c r="O5817" t="s">
        <v>13417</v>
      </c>
      <c r="P5817">
        <f t="shared" si="90"/>
        <v>0</v>
      </c>
    </row>
    <row r="5818" spans="1:16" x14ac:dyDescent="0.25">
      <c r="A5818" t="str">
        <f>"QPROT05"</f>
        <v>QPROT05</v>
      </c>
      <c r="B5818" t="s">
        <v>12417</v>
      </c>
      <c r="C5818">
        <v>0</v>
      </c>
      <c r="D5818" t="s">
        <v>16</v>
      </c>
      <c r="E5818">
        <v>0</v>
      </c>
      <c r="F5818" t="s">
        <v>9988</v>
      </c>
      <c r="G5818" t="s">
        <v>12416</v>
      </c>
      <c r="O5818" t="s">
        <v>9045</v>
      </c>
      <c r="P5818">
        <f t="shared" si="90"/>
        <v>2000</v>
      </c>
    </row>
    <row r="5819" spans="1:16" hidden="1" x14ac:dyDescent="0.25">
      <c r="A5819" t="str">
        <f>"APROT02"</f>
        <v>APROT02</v>
      </c>
      <c r="B5819" t="s">
        <v>12417</v>
      </c>
      <c r="C5819">
        <v>0</v>
      </c>
      <c r="D5819" t="s">
        <v>16</v>
      </c>
      <c r="E5819">
        <v>0</v>
      </c>
      <c r="F5819" t="s">
        <v>9988</v>
      </c>
      <c r="G5819" t="s">
        <v>12416</v>
      </c>
      <c r="O5819" t="s">
        <v>1811</v>
      </c>
      <c r="P5819">
        <f t="shared" si="90"/>
        <v>0</v>
      </c>
    </row>
    <row r="5820" spans="1:16" x14ac:dyDescent="0.25">
      <c r="A5820" t="str">
        <f>"QPROT06"</f>
        <v>QPROT06</v>
      </c>
      <c r="B5820" t="s">
        <v>12418</v>
      </c>
      <c r="C5820">
        <v>0</v>
      </c>
      <c r="D5820" t="s">
        <v>16</v>
      </c>
      <c r="E5820">
        <v>0</v>
      </c>
      <c r="F5820" t="s">
        <v>9988</v>
      </c>
      <c r="G5820" t="s">
        <v>12416</v>
      </c>
      <c r="O5820" t="s">
        <v>1814</v>
      </c>
      <c r="P5820">
        <f t="shared" si="90"/>
        <v>255</v>
      </c>
    </row>
    <row r="5821" spans="1:16" hidden="1" x14ac:dyDescent="0.25">
      <c r="A5821" t="str">
        <f>"APROX01"</f>
        <v>APROX01</v>
      </c>
      <c r="B5821" t="s">
        <v>12419</v>
      </c>
      <c r="C5821">
        <v>0</v>
      </c>
      <c r="D5821" t="s">
        <v>16</v>
      </c>
      <c r="E5821">
        <v>0</v>
      </c>
      <c r="F5821" t="s">
        <v>701</v>
      </c>
      <c r="O5821" t="s">
        <v>9081</v>
      </c>
      <c r="P5821">
        <f t="shared" si="90"/>
        <v>0</v>
      </c>
    </row>
    <row r="5822" spans="1:16" hidden="1" x14ac:dyDescent="0.25">
      <c r="A5822" t="str">
        <f>"APULS01"</f>
        <v>APULS01</v>
      </c>
      <c r="B5822" t="s">
        <v>12420</v>
      </c>
      <c r="C5822">
        <v>0</v>
      </c>
      <c r="D5822" t="s">
        <v>16</v>
      </c>
      <c r="E5822">
        <v>0</v>
      </c>
      <c r="F5822" t="s">
        <v>1705</v>
      </c>
      <c r="O5822" t="s">
        <v>9065</v>
      </c>
      <c r="P5822">
        <f t="shared" si="90"/>
        <v>0</v>
      </c>
    </row>
    <row r="5823" spans="1:16" hidden="1" x14ac:dyDescent="0.25">
      <c r="A5823" t="str">
        <f>"APUMP01"</f>
        <v>APUMP01</v>
      </c>
      <c r="B5823" t="s">
        <v>989</v>
      </c>
      <c r="C5823">
        <v>10</v>
      </c>
      <c r="D5823" t="s">
        <v>28</v>
      </c>
      <c r="E5823">
        <v>10</v>
      </c>
      <c r="F5823" t="s">
        <v>31</v>
      </c>
      <c r="O5823" t="s">
        <v>9052</v>
      </c>
      <c r="P5823">
        <f t="shared" si="90"/>
        <v>0</v>
      </c>
    </row>
    <row r="5824" spans="1:16" hidden="1" x14ac:dyDescent="0.25">
      <c r="A5824" t="str">
        <f>"APUPU07"</f>
        <v>APUPU07</v>
      </c>
      <c r="B5824" t="s">
        <v>12421</v>
      </c>
      <c r="C5824">
        <v>0</v>
      </c>
      <c r="D5824" t="s">
        <v>843</v>
      </c>
      <c r="E5824">
        <v>0</v>
      </c>
      <c r="F5824" t="s">
        <v>749</v>
      </c>
      <c r="O5824" t="s">
        <v>13418</v>
      </c>
      <c r="P5824">
        <f t="shared" si="90"/>
        <v>0</v>
      </c>
    </row>
    <row r="5825" spans="1:16" x14ac:dyDescent="0.25">
      <c r="A5825" t="str">
        <f>"QPUPU02"</f>
        <v>QPUPU02</v>
      </c>
      <c r="B5825" t="s">
        <v>12422</v>
      </c>
      <c r="C5825">
        <v>0</v>
      </c>
      <c r="D5825" t="s">
        <v>41</v>
      </c>
      <c r="E5825">
        <v>0</v>
      </c>
      <c r="F5825" t="s">
        <v>1438</v>
      </c>
      <c r="O5825" t="s">
        <v>9090</v>
      </c>
      <c r="P5825">
        <f t="shared" si="90"/>
        <v>175</v>
      </c>
    </row>
    <row r="5826" spans="1:16" x14ac:dyDescent="0.25">
      <c r="A5826" t="str">
        <f>"APUPU04"</f>
        <v>APUPU04</v>
      </c>
      <c r="B5826" t="s">
        <v>12422</v>
      </c>
      <c r="C5826">
        <v>0</v>
      </c>
      <c r="D5826" t="s">
        <v>41</v>
      </c>
      <c r="E5826">
        <v>0</v>
      </c>
      <c r="F5826" t="s">
        <v>1438</v>
      </c>
      <c r="O5826" t="s">
        <v>9098</v>
      </c>
      <c r="P5826">
        <f t="shared" si="90"/>
        <v>131200</v>
      </c>
    </row>
    <row r="5827" spans="1:16" x14ac:dyDescent="0.25">
      <c r="A5827" t="str">
        <f>"QPUPU03"</f>
        <v>QPUPU03</v>
      </c>
      <c r="B5827" t="s">
        <v>12423</v>
      </c>
      <c r="C5827">
        <v>0</v>
      </c>
      <c r="D5827" t="s">
        <v>843</v>
      </c>
      <c r="E5827">
        <v>0</v>
      </c>
      <c r="F5827" t="s">
        <v>1438</v>
      </c>
      <c r="O5827" t="s">
        <v>1333</v>
      </c>
      <c r="P5827">
        <f t="shared" ref="P5827:P5890" si="91">SUMIFS($C$2:$C$7959,$B$2:$B$7959,O5827)</f>
        <v>34600</v>
      </c>
    </row>
    <row r="5828" spans="1:16" x14ac:dyDescent="0.25">
      <c r="A5828" t="str">
        <f>"QPUPU12"</f>
        <v>QPUPU12</v>
      </c>
      <c r="B5828" t="s">
        <v>12424</v>
      </c>
      <c r="C5828">
        <v>0</v>
      </c>
      <c r="D5828" t="s">
        <v>41</v>
      </c>
      <c r="E5828">
        <v>0</v>
      </c>
      <c r="F5828" t="s">
        <v>1438</v>
      </c>
      <c r="O5828" t="s">
        <v>9120</v>
      </c>
      <c r="P5828">
        <f t="shared" si="91"/>
        <v>9255</v>
      </c>
    </row>
    <row r="5829" spans="1:16" hidden="1" x14ac:dyDescent="0.25">
      <c r="A5829" t="str">
        <f>"QPUPU21"</f>
        <v>QPUPU21</v>
      </c>
      <c r="B5829" t="s">
        <v>7551</v>
      </c>
      <c r="C5829">
        <v>0</v>
      </c>
      <c r="D5829" t="s">
        <v>41</v>
      </c>
      <c r="E5829">
        <v>0</v>
      </c>
      <c r="F5829" t="s">
        <v>7553</v>
      </c>
      <c r="O5829" t="s">
        <v>14151</v>
      </c>
      <c r="P5829">
        <f t="shared" si="91"/>
        <v>0</v>
      </c>
    </row>
    <row r="5830" spans="1:16" x14ac:dyDescent="0.25">
      <c r="A5830" t="str">
        <f>"APUPU14"</f>
        <v>APUPU14</v>
      </c>
      <c r="B5830" t="s">
        <v>991</v>
      </c>
      <c r="C5830">
        <v>3</v>
      </c>
      <c r="D5830" t="s">
        <v>41</v>
      </c>
      <c r="E5830">
        <v>3</v>
      </c>
      <c r="F5830" t="s">
        <v>131</v>
      </c>
      <c r="O5830" t="s">
        <v>13552</v>
      </c>
      <c r="P5830">
        <f t="shared" si="91"/>
        <v>48</v>
      </c>
    </row>
    <row r="5831" spans="1:16" x14ac:dyDescent="0.25">
      <c r="A5831" t="str">
        <f>"APUPU15"</f>
        <v>APUPU15</v>
      </c>
      <c r="B5831" t="s">
        <v>993</v>
      </c>
      <c r="C5831">
        <v>1</v>
      </c>
      <c r="D5831" t="s">
        <v>41</v>
      </c>
      <c r="E5831">
        <v>1</v>
      </c>
      <c r="F5831" t="s">
        <v>131</v>
      </c>
      <c r="O5831" t="s">
        <v>1340</v>
      </c>
      <c r="P5831">
        <f t="shared" si="91"/>
        <v>36</v>
      </c>
    </row>
    <row r="5832" spans="1:16" hidden="1" x14ac:dyDescent="0.25">
      <c r="A5832" t="str">
        <f>"APUPU02"</f>
        <v>APUPU02</v>
      </c>
      <c r="B5832" t="s">
        <v>12425</v>
      </c>
      <c r="C5832">
        <v>0</v>
      </c>
      <c r="D5832" t="s">
        <v>41</v>
      </c>
      <c r="E5832">
        <v>0</v>
      </c>
      <c r="F5832" t="s">
        <v>12426</v>
      </c>
      <c r="O5832" t="s">
        <v>14152</v>
      </c>
      <c r="P5832">
        <f t="shared" si="91"/>
        <v>0</v>
      </c>
    </row>
    <row r="5833" spans="1:16" x14ac:dyDescent="0.25">
      <c r="A5833" t="str">
        <f>"CPUPU01"</f>
        <v>CPUPU01</v>
      </c>
      <c r="B5833" t="s">
        <v>12427</v>
      </c>
      <c r="C5833">
        <v>0</v>
      </c>
      <c r="D5833" t="s">
        <v>41</v>
      </c>
      <c r="E5833">
        <v>0</v>
      </c>
      <c r="F5833" t="s">
        <v>1438</v>
      </c>
      <c r="O5833" t="s">
        <v>14153</v>
      </c>
      <c r="P5833">
        <f t="shared" si="91"/>
        <v>680</v>
      </c>
    </row>
    <row r="5834" spans="1:16" x14ac:dyDescent="0.25">
      <c r="A5834" t="str">
        <f>"QPUPU07"</f>
        <v>QPUPU07</v>
      </c>
      <c r="B5834" t="s">
        <v>12427</v>
      </c>
      <c r="C5834">
        <v>0</v>
      </c>
      <c r="D5834" t="s">
        <v>41</v>
      </c>
      <c r="E5834">
        <v>0</v>
      </c>
      <c r="F5834" t="s">
        <v>1438</v>
      </c>
      <c r="O5834" t="s">
        <v>14154</v>
      </c>
      <c r="P5834">
        <f t="shared" si="91"/>
        <v>1989</v>
      </c>
    </row>
    <row r="5835" spans="1:16" hidden="1" x14ac:dyDescent="0.25">
      <c r="A5835" t="str">
        <f>"APUPU08"</f>
        <v>APUPU08</v>
      </c>
      <c r="B5835" t="s">
        <v>12428</v>
      </c>
      <c r="C5835">
        <v>0</v>
      </c>
      <c r="D5835" t="s">
        <v>843</v>
      </c>
      <c r="E5835">
        <v>0</v>
      </c>
      <c r="F5835" t="s">
        <v>6754</v>
      </c>
      <c r="O5835" t="s">
        <v>13420</v>
      </c>
      <c r="P5835">
        <f t="shared" si="91"/>
        <v>0</v>
      </c>
    </row>
    <row r="5836" spans="1:16" hidden="1" x14ac:dyDescent="0.25">
      <c r="A5836" t="str">
        <f>"QPUPU04"</f>
        <v>QPUPU04</v>
      </c>
      <c r="B5836" t="s">
        <v>14034</v>
      </c>
      <c r="C5836">
        <v>236</v>
      </c>
      <c r="D5836" t="s">
        <v>843</v>
      </c>
      <c r="E5836">
        <v>236</v>
      </c>
      <c r="F5836" t="s">
        <v>6754</v>
      </c>
      <c r="H5836" t="s">
        <v>9871</v>
      </c>
      <c r="O5836" t="s">
        <v>18122</v>
      </c>
      <c r="P5836">
        <f t="shared" si="91"/>
        <v>0</v>
      </c>
    </row>
    <row r="5837" spans="1:16" x14ac:dyDescent="0.25">
      <c r="A5837" t="str">
        <f>"APUPU05"</f>
        <v>APUPU05</v>
      </c>
      <c r="B5837" t="s">
        <v>14034</v>
      </c>
      <c r="C5837">
        <v>0</v>
      </c>
      <c r="D5837" t="s">
        <v>843</v>
      </c>
      <c r="E5837">
        <v>0</v>
      </c>
      <c r="F5837" t="s">
        <v>6754</v>
      </c>
      <c r="H5837" t="s">
        <v>9871</v>
      </c>
      <c r="O5837" t="s">
        <v>1343</v>
      </c>
      <c r="P5837">
        <f t="shared" si="91"/>
        <v>5</v>
      </c>
    </row>
    <row r="5838" spans="1:16" hidden="1" x14ac:dyDescent="0.25">
      <c r="A5838" t="str">
        <f>"QPUPU20"</f>
        <v>QPUPU20</v>
      </c>
      <c r="B5838" t="s">
        <v>12429</v>
      </c>
      <c r="C5838">
        <v>0</v>
      </c>
      <c r="D5838" t="s">
        <v>843</v>
      </c>
      <c r="E5838">
        <v>0</v>
      </c>
      <c r="F5838" t="s">
        <v>11131</v>
      </c>
      <c r="O5838" t="s">
        <v>13422</v>
      </c>
      <c r="P5838">
        <f t="shared" si="91"/>
        <v>0</v>
      </c>
    </row>
    <row r="5839" spans="1:16" hidden="1" x14ac:dyDescent="0.25">
      <c r="A5839" t="str">
        <f>"QPUPU14"</f>
        <v>QPUPU14</v>
      </c>
      <c r="B5839" t="s">
        <v>7539</v>
      </c>
      <c r="C5839">
        <v>0</v>
      </c>
      <c r="D5839" t="s">
        <v>16</v>
      </c>
      <c r="E5839">
        <v>0</v>
      </c>
      <c r="F5839" t="s">
        <v>6754</v>
      </c>
      <c r="O5839" t="s">
        <v>14155</v>
      </c>
      <c r="P5839">
        <f t="shared" si="91"/>
        <v>0</v>
      </c>
    </row>
    <row r="5840" spans="1:16" hidden="1" x14ac:dyDescent="0.25">
      <c r="A5840" t="str">
        <f>"APUPU13"</f>
        <v>APUPU13</v>
      </c>
      <c r="B5840" t="s">
        <v>12430</v>
      </c>
      <c r="C5840">
        <v>0</v>
      </c>
      <c r="D5840" t="s">
        <v>16</v>
      </c>
      <c r="E5840">
        <v>0</v>
      </c>
      <c r="F5840" t="s">
        <v>6754</v>
      </c>
      <c r="O5840" t="s">
        <v>18123</v>
      </c>
      <c r="P5840">
        <f t="shared" si="91"/>
        <v>0</v>
      </c>
    </row>
    <row r="5841" spans="1:16" hidden="1" x14ac:dyDescent="0.25">
      <c r="A5841" t="str">
        <f>"QPUPU01"</f>
        <v>QPUPU01</v>
      </c>
      <c r="B5841" t="s">
        <v>12431</v>
      </c>
      <c r="C5841">
        <v>0</v>
      </c>
      <c r="D5841" t="s">
        <v>843</v>
      </c>
      <c r="E5841">
        <v>0</v>
      </c>
      <c r="F5841" t="s">
        <v>3917</v>
      </c>
      <c r="O5841" t="s">
        <v>14156</v>
      </c>
      <c r="P5841">
        <f t="shared" si="91"/>
        <v>0</v>
      </c>
    </row>
    <row r="5842" spans="1:16" hidden="1" x14ac:dyDescent="0.25">
      <c r="A5842" t="str">
        <f>"APUPU01"</f>
        <v>APUPU01</v>
      </c>
      <c r="B5842" t="s">
        <v>12431</v>
      </c>
      <c r="C5842">
        <v>0</v>
      </c>
      <c r="D5842" t="s">
        <v>843</v>
      </c>
      <c r="E5842">
        <v>0</v>
      </c>
      <c r="F5842" t="s">
        <v>3917</v>
      </c>
      <c r="O5842" t="s">
        <v>18124</v>
      </c>
      <c r="P5842">
        <f t="shared" si="91"/>
        <v>0</v>
      </c>
    </row>
    <row r="5843" spans="1:16" hidden="1" x14ac:dyDescent="0.25">
      <c r="A5843" t="str">
        <f>"APUPU03"</f>
        <v>APUPU03</v>
      </c>
      <c r="B5843" t="s">
        <v>12432</v>
      </c>
      <c r="C5843">
        <v>0</v>
      </c>
      <c r="D5843" t="s">
        <v>28</v>
      </c>
      <c r="E5843">
        <v>0</v>
      </c>
      <c r="F5843" t="s">
        <v>3917</v>
      </c>
      <c r="O5843" t="s">
        <v>13423</v>
      </c>
      <c r="P5843">
        <f t="shared" si="91"/>
        <v>0</v>
      </c>
    </row>
    <row r="5844" spans="1:16" hidden="1" x14ac:dyDescent="0.25">
      <c r="A5844" t="str">
        <f>"APUPU25"</f>
        <v>APUPU25</v>
      </c>
      <c r="B5844" t="s">
        <v>1003</v>
      </c>
      <c r="C5844">
        <v>1</v>
      </c>
      <c r="D5844" t="s">
        <v>41</v>
      </c>
      <c r="E5844">
        <v>1</v>
      </c>
      <c r="O5844" t="s">
        <v>18125</v>
      </c>
      <c r="P5844">
        <f t="shared" si="91"/>
        <v>0</v>
      </c>
    </row>
    <row r="5845" spans="1:16" hidden="1" x14ac:dyDescent="0.25">
      <c r="A5845" t="str">
        <f>"QPUPU13"</f>
        <v>QPUPU13</v>
      </c>
      <c r="B5845" t="s">
        <v>12433</v>
      </c>
      <c r="C5845">
        <v>0</v>
      </c>
      <c r="D5845" t="s">
        <v>843</v>
      </c>
      <c r="E5845">
        <v>0</v>
      </c>
      <c r="F5845" t="s">
        <v>6754</v>
      </c>
      <c r="O5845" t="s">
        <v>13424</v>
      </c>
      <c r="P5845">
        <f t="shared" si="91"/>
        <v>0</v>
      </c>
    </row>
    <row r="5846" spans="1:16" hidden="1" x14ac:dyDescent="0.25">
      <c r="A5846" t="str">
        <f>"APUPU10"</f>
        <v>APUPU10</v>
      </c>
      <c r="B5846" t="s">
        <v>12433</v>
      </c>
      <c r="C5846">
        <v>0</v>
      </c>
      <c r="D5846" t="s">
        <v>843</v>
      </c>
      <c r="E5846">
        <v>0</v>
      </c>
      <c r="F5846" t="s">
        <v>6754</v>
      </c>
      <c r="O5846" t="s">
        <v>13425</v>
      </c>
      <c r="P5846">
        <f t="shared" si="91"/>
        <v>0</v>
      </c>
    </row>
    <row r="5847" spans="1:16" hidden="1" x14ac:dyDescent="0.25">
      <c r="A5847" t="str">
        <f>"QPUPU22"</f>
        <v>QPUPU22</v>
      </c>
      <c r="B5847" t="s">
        <v>7555</v>
      </c>
      <c r="C5847">
        <v>155</v>
      </c>
      <c r="D5847" t="s">
        <v>843</v>
      </c>
      <c r="E5847">
        <v>155</v>
      </c>
      <c r="F5847" t="s">
        <v>1001</v>
      </c>
      <c r="O5847" t="s">
        <v>13426</v>
      </c>
      <c r="P5847">
        <f t="shared" si="91"/>
        <v>0</v>
      </c>
    </row>
    <row r="5848" spans="1:16" hidden="1" x14ac:dyDescent="0.25">
      <c r="A5848" t="str">
        <f>"APUPU21"</f>
        <v>APUPU21</v>
      </c>
      <c r="B5848" t="s">
        <v>7555</v>
      </c>
      <c r="C5848">
        <v>0</v>
      </c>
      <c r="D5848" t="s">
        <v>843</v>
      </c>
      <c r="E5848">
        <v>0</v>
      </c>
      <c r="F5848" t="s">
        <v>1001</v>
      </c>
      <c r="O5848" t="s">
        <v>13427</v>
      </c>
      <c r="P5848">
        <f t="shared" si="91"/>
        <v>0</v>
      </c>
    </row>
    <row r="5849" spans="1:16" hidden="1" x14ac:dyDescent="0.25">
      <c r="A5849" t="str">
        <f>"QPUPU23"</f>
        <v>QPUPU23</v>
      </c>
      <c r="B5849" t="s">
        <v>7557</v>
      </c>
      <c r="C5849">
        <v>60</v>
      </c>
      <c r="D5849" t="s">
        <v>843</v>
      </c>
      <c r="E5849">
        <v>60</v>
      </c>
      <c r="F5849" t="s">
        <v>1001</v>
      </c>
      <c r="O5849" t="s">
        <v>9149</v>
      </c>
      <c r="P5849">
        <f t="shared" si="91"/>
        <v>0</v>
      </c>
    </row>
    <row r="5850" spans="1:16" hidden="1" x14ac:dyDescent="0.25">
      <c r="A5850" t="str">
        <f>"APUPU17"</f>
        <v>APUPU17</v>
      </c>
      <c r="B5850" t="s">
        <v>995</v>
      </c>
      <c r="C5850">
        <v>0</v>
      </c>
      <c r="D5850" t="s">
        <v>843</v>
      </c>
      <c r="E5850">
        <v>0</v>
      </c>
      <c r="O5850" t="s">
        <v>13428</v>
      </c>
      <c r="P5850">
        <f t="shared" si="91"/>
        <v>0</v>
      </c>
    </row>
    <row r="5851" spans="1:16" hidden="1" x14ac:dyDescent="0.25">
      <c r="A5851" t="str">
        <f>"QPUPU19"</f>
        <v>QPUPU19</v>
      </c>
      <c r="B5851" t="s">
        <v>995</v>
      </c>
      <c r="C5851">
        <v>139</v>
      </c>
      <c r="D5851" t="s">
        <v>843</v>
      </c>
      <c r="E5851">
        <v>139</v>
      </c>
      <c r="F5851" t="s">
        <v>1001</v>
      </c>
      <c r="O5851" t="s">
        <v>13429</v>
      </c>
      <c r="P5851">
        <f t="shared" si="91"/>
        <v>0</v>
      </c>
    </row>
    <row r="5852" spans="1:16" x14ac:dyDescent="0.25">
      <c r="A5852" t="str">
        <f>"APUPU20"</f>
        <v>APUPU20</v>
      </c>
      <c r="B5852" t="s">
        <v>999</v>
      </c>
      <c r="C5852">
        <v>0</v>
      </c>
      <c r="D5852" t="s">
        <v>843</v>
      </c>
      <c r="E5852">
        <v>0</v>
      </c>
      <c r="F5852" t="s">
        <v>1001</v>
      </c>
      <c r="O5852" t="s">
        <v>1345</v>
      </c>
      <c r="P5852">
        <f t="shared" si="91"/>
        <v>34154</v>
      </c>
    </row>
    <row r="5853" spans="1:16" hidden="1" x14ac:dyDescent="0.25">
      <c r="A5853" t="str">
        <f>"QPUPU16"</f>
        <v>QPUPU16</v>
      </c>
      <c r="B5853" t="s">
        <v>999</v>
      </c>
      <c r="C5853">
        <v>138</v>
      </c>
      <c r="D5853" t="s">
        <v>843</v>
      </c>
      <c r="E5853">
        <v>138</v>
      </c>
      <c r="F5853" t="s">
        <v>1001</v>
      </c>
      <c r="O5853" t="s">
        <v>13430</v>
      </c>
      <c r="P5853">
        <f t="shared" si="91"/>
        <v>0</v>
      </c>
    </row>
    <row r="5854" spans="1:16" hidden="1" x14ac:dyDescent="0.25">
      <c r="A5854" t="str">
        <f>"APUPU19"</f>
        <v>APUPU19</v>
      </c>
      <c r="B5854" t="s">
        <v>7543</v>
      </c>
      <c r="C5854">
        <v>0</v>
      </c>
      <c r="D5854" t="s">
        <v>28</v>
      </c>
      <c r="E5854">
        <v>0</v>
      </c>
      <c r="O5854" t="s">
        <v>13431</v>
      </c>
      <c r="P5854">
        <f t="shared" si="91"/>
        <v>0</v>
      </c>
    </row>
    <row r="5855" spans="1:16" hidden="1" x14ac:dyDescent="0.25">
      <c r="A5855" t="str">
        <f>"QPUPU15"</f>
        <v>QPUPU15</v>
      </c>
      <c r="B5855" t="s">
        <v>7543</v>
      </c>
      <c r="C5855">
        <v>0</v>
      </c>
      <c r="D5855" t="s">
        <v>41</v>
      </c>
      <c r="E5855">
        <v>0</v>
      </c>
      <c r="F5855" t="s">
        <v>1001</v>
      </c>
      <c r="O5855" t="s">
        <v>13432</v>
      </c>
      <c r="P5855">
        <f t="shared" si="91"/>
        <v>0</v>
      </c>
    </row>
    <row r="5856" spans="1:16" hidden="1" x14ac:dyDescent="0.25">
      <c r="A5856" t="str">
        <f>"QPUPU17"</f>
        <v>QPUPU17</v>
      </c>
      <c r="B5856" t="s">
        <v>7546</v>
      </c>
      <c r="C5856">
        <v>180</v>
      </c>
      <c r="D5856" t="s">
        <v>843</v>
      </c>
      <c r="E5856">
        <v>180</v>
      </c>
      <c r="F5856" t="s">
        <v>1001</v>
      </c>
      <c r="O5856" t="s">
        <v>13433</v>
      </c>
      <c r="P5856">
        <f t="shared" si="91"/>
        <v>0</v>
      </c>
    </row>
    <row r="5857" spans="1:16" hidden="1" x14ac:dyDescent="0.25">
      <c r="A5857" t="str">
        <f>"APUPU18"</f>
        <v>APUPU18</v>
      </c>
      <c r="B5857" t="s">
        <v>997</v>
      </c>
      <c r="C5857">
        <v>0</v>
      </c>
      <c r="D5857" t="s">
        <v>843</v>
      </c>
      <c r="E5857">
        <v>0</v>
      </c>
      <c r="O5857" t="s">
        <v>14157</v>
      </c>
      <c r="P5857">
        <f t="shared" si="91"/>
        <v>0</v>
      </c>
    </row>
    <row r="5858" spans="1:16" x14ac:dyDescent="0.25">
      <c r="A5858" t="str">
        <f>"QPUPU18"</f>
        <v>QPUPU18</v>
      </c>
      <c r="B5858" t="s">
        <v>997</v>
      </c>
      <c r="C5858">
        <v>88</v>
      </c>
      <c r="D5858" t="s">
        <v>843</v>
      </c>
      <c r="E5858">
        <v>88</v>
      </c>
      <c r="F5858" t="s">
        <v>1001</v>
      </c>
      <c r="O5858" t="s">
        <v>14160</v>
      </c>
      <c r="P5858">
        <f t="shared" si="91"/>
        <v>472</v>
      </c>
    </row>
    <row r="5859" spans="1:16" x14ac:dyDescent="0.25">
      <c r="A5859" t="str">
        <f>"QPUPU08"</f>
        <v>QPUPU08</v>
      </c>
      <c r="B5859" t="s">
        <v>18027</v>
      </c>
      <c r="C5859">
        <v>0</v>
      </c>
      <c r="D5859" t="s">
        <v>41</v>
      </c>
      <c r="E5859">
        <v>0</v>
      </c>
      <c r="F5859" t="s">
        <v>10363</v>
      </c>
      <c r="H5859" t="s">
        <v>9876</v>
      </c>
      <c r="O5859" t="s">
        <v>14158</v>
      </c>
      <c r="P5859">
        <f t="shared" si="91"/>
        <v>1380</v>
      </c>
    </row>
    <row r="5860" spans="1:16" x14ac:dyDescent="0.25">
      <c r="A5860" t="str">
        <f>"APUPU06"</f>
        <v>APUPU06</v>
      </c>
      <c r="B5860" t="s">
        <v>12434</v>
      </c>
      <c r="C5860">
        <v>0</v>
      </c>
      <c r="D5860" t="s">
        <v>843</v>
      </c>
      <c r="E5860">
        <v>0</v>
      </c>
      <c r="F5860" t="s">
        <v>12235</v>
      </c>
      <c r="O5860" t="s">
        <v>14159</v>
      </c>
      <c r="P5860">
        <f t="shared" si="91"/>
        <v>436</v>
      </c>
    </row>
    <row r="5861" spans="1:16" x14ac:dyDescent="0.25">
      <c r="A5861" t="str">
        <f>"APUPU09"</f>
        <v>APUPU09</v>
      </c>
      <c r="B5861" t="s">
        <v>12435</v>
      </c>
      <c r="C5861">
        <v>0</v>
      </c>
      <c r="D5861" t="s">
        <v>41</v>
      </c>
      <c r="E5861">
        <v>0</v>
      </c>
      <c r="F5861" t="s">
        <v>749</v>
      </c>
      <c r="O5861" t="s">
        <v>9160</v>
      </c>
      <c r="P5861">
        <f t="shared" si="91"/>
        <v>220</v>
      </c>
    </row>
    <row r="5862" spans="1:16" x14ac:dyDescent="0.25">
      <c r="A5862" t="str">
        <f>"APUPU12"</f>
        <v>APUPU12</v>
      </c>
      <c r="B5862" t="s">
        <v>14035</v>
      </c>
      <c r="C5862">
        <v>0</v>
      </c>
      <c r="D5862" t="s">
        <v>28</v>
      </c>
      <c r="E5862">
        <v>0</v>
      </c>
      <c r="F5862" t="s">
        <v>749</v>
      </c>
      <c r="H5862" t="s">
        <v>9891</v>
      </c>
      <c r="O5862" t="s">
        <v>9164</v>
      </c>
      <c r="P5862">
        <f t="shared" si="91"/>
        <v>70</v>
      </c>
    </row>
    <row r="5863" spans="1:16" hidden="1" x14ac:dyDescent="0.25">
      <c r="A5863" t="str">
        <f>"QPUPU09"</f>
        <v>QPUPU09</v>
      </c>
      <c r="B5863" t="s">
        <v>14035</v>
      </c>
      <c r="C5863">
        <v>0</v>
      </c>
      <c r="D5863" t="s">
        <v>41</v>
      </c>
      <c r="E5863">
        <v>0</v>
      </c>
      <c r="F5863" t="s">
        <v>749</v>
      </c>
      <c r="H5863" t="s">
        <v>9891</v>
      </c>
      <c r="O5863" t="s">
        <v>13434</v>
      </c>
      <c r="P5863">
        <f t="shared" si="91"/>
        <v>0</v>
      </c>
    </row>
    <row r="5864" spans="1:16" hidden="1" x14ac:dyDescent="0.25">
      <c r="A5864" t="str">
        <f>"QPUPU11"</f>
        <v>QPUPU11</v>
      </c>
      <c r="B5864" t="s">
        <v>14037</v>
      </c>
      <c r="C5864">
        <v>21</v>
      </c>
      <c r="D5864" t="s">
        <v>843</v>
      </c>
      <c r="E5864">
        <v>21</v>
      </c>
      <c r="F5864" t="s">
        <v>749</v>
      </c>
      <c r="H5864" t="s">
        <v>9891</v>
      </c>
      <c r="O5864" t="s">
        <v>13435</v>
      </c>
      <c r="P5864">
        <f t="shared" si="91"/>
        <v>0</v>
      </c>
    </row>
    <row r="5865" spans="1:16" hidden="1" x14ac:dyDescent="0.25">
      <c r="A5865" t="str">
        <f>"APUPU11"</f>
        <v>APUPU11</v>
      </c>
      <c r="B5865" t="s">
        <v>14036</v>
      </c>
      <c r="C5865">
        <v>0</v>
      </c>
      <c r="D5865" t="s">
        <v>41</v>
      </c>
      <c r="E5865">
        <v>0</v>
      </c>
      <c r="F5865" t="s">
        <v>749</v>
      </c>
      <c r="H5865" t="s">
        <v>9891</v>
      </c>
      <c r="O5865" t="s">
        <v>9168</v>
      </c>
      <c r="P5865">
        <f t="shared" si="91"/>
        <v>0</v>
      </c>
    </row>
    <row r="5866" spans="1:16" hidden="1" x14ac:dyDescent="0.25">
      <c r="A5866" t="str">
        <f>"QPUPU10"</f>
        <v>QPUPU10</v>
      </c>
      <c r="B5866" t="s">
        <v>14036</v>
      </c>
      <c r="C5866">
        <v>70</v>
      </c>
      <c r="D5866" t="s">
        <v>41</v>
      </c>
      <c r="E5866">
        <v>14</v>
      </c>
      <c r="F5866" t="s">
        <v>749</v>
      </c>
      <c r="H5866" t="s">
        <v>9891</v>
      </c>
      <c r="O5866" t="s">
        <v>13436</v>
      </c>
      <c r="P5866">
        <f t="shared" si="91"/>
        <v>0</v>
      </c>
    </row>
    <row r="5867" spans="1:16" hidden="1" x14ac:dyDescent="0.25">
      <c r="A5867" t="str">
        <f>"QPUPU06"</f>
        <v>QPUPU06</v>
      </c>
      <c r="B5867" t="s">
        <v>18028</v>
      </c>
      <c r="C5867">
        <v>0</v>
      </c>
      <c r="D5867" t="s">
        <v>843</v>
      </c>
      <c r="E5867">
        <v>0</v>
      </c>
      <c r="F5867" t="s">
        <v>11994</v>
      </c>
      <c r="G5867" t="s">
        <v>12436</v>
      </c>
      <c r="H5867" t="s">
        <v>9891</v>
      </c>
      <c r="O5867" t="s">
        <v>13437</v>
      </c>
      <c r="P5867">
        <f t="shared" si="91"/>
        <v>0</v>
      </c>
    </row>
    <row r="5868" spans="1:16" hidden="1" x14ac:dyDescent="0.25">
      <c r="A5868" t="str">
        <f>"QPUPU05"</f>
        <v>QPUPU05</v>
      </c>
      <c r="B5868" t="s">
        <v>12437</v>
      </c>
      <c r="C5868">
        <v>0</v>
      </c>
      <c r="D5868" t="s">
        <v>843</v>
      </c>
      <c r="E5868">
        <v>0</v>
      </c>
      <c r="F5868" t="s">
        <v>11284</v>
      </c>
      <c r="O5868" t="s">
        <v>13438</v>
      </c>
      <c r="P5868">
        <f t="shared" si="91"/>
        <v>0</v>
      </c>
    </row>
    <row r="5869" spans="1:16" hidden="1" x14ac:dyDescent="0.25">
      <c r="A5869" t="str">
        <f>"QPUPU24"</f>
        <v>QPUPU24</v>
      </c>
      <c r="B5869" t="s">
        <v>7559</v>
      </c>
      <c r="C5869">
        <v>0</v>
      </c>
      <c r="D5869" t="s">
        <v>843</v>
      </c>
      <c r="E5869">
        <v>0</v>
      </c>
      <c r="F5869" t="s">
        <v>3821</v>
      </c>
      <c r="O5869" t="s">
        <v>1816</v>
      </c>
      <c r="P5869">
        <f t="shared" si="91"/>
        <v>0</v>
      </c>
    </row>
    <row r="5870" spans="1:16" hidden="1" x14ac:dyDescent="0.25">
      <c r="A5870" t="str">
        <f>"ZZPURE01"</f>
        <v>ZZPURE01</v>
      </c>
      <c r="B5870" t="s">
        <v>12438</v>
      </c>
      <c r="C5870">
        <v>0</v>
      </c>
      <c r="D5870" t="s">
        <v>28</v>
      </c>
      <c r="E5870">
        <v>0</v>
      </c>
      <c r="F5870" t="s">
        <v>879</v>
      </c>
      <c r="G5870" t="s">
        <v>253</v>
      </c>
      <c r="O5870" t="s">
        <v>13439</v>
      </c>
      <c r="P5870">
        <f t="shared" si="91"/>
        <v>0</v>
      </c>
    </row>
    <row r="5871" spans="1:16" hidden="1" x14ac:dyDescent="0.25">
      <c r="A5871" t="str">
        <f>"APUSH01"</f>
        <v>APUSH01</v>
      </c>
      <c r="B5871" t="s">
        <v>12439</v>
      </c>
      <c r="C5871">
        <v>0</v>
      </c>
      <c r="D5871" t="s">
        <v>16</v>
      </c>
      <c r="E5871">
        <v>0</v>
      </c>
      <c r="F5871" t="s">
        <v>1323</v>
      </c>
      <c r="G5871" t="s">
        <v>12440</v>
      </c>
      <c r="O5871" t="s">
        <v>9184</v>
      </c>
      <c r="P5871">
        <f t="shared" si="91"/>
        <v>0</v>
      </c>
    </row>
    <row r="5872" spans="1:16" hidden="1" x14ac:dyDescent="0.25">
      <c r="A5872" t="str">
        <f>"QPUSH01"</f>
        <v>QPUSH01</v>
      </c>
      <c r="B5872" t="s">
        <v>14038</v>
      </c>
      <c r="C5872">
        <v>0</v>
      </c>
      <c r="D5872" t="s">
        <v>16</v>
      </c>
      <c r="E5872">
        <v>0</v>
      </c>
      <c r="F5872" t="s">
        <v>1323</v>
      </c>
      <c r="G5872" t="s">
        <v>12440</v>
      </c>
      <c r="H5872" t="s">
        <v>9891</v>
      </c>
      <c r="O5872" t="s">
        <v>9187</v>
      </c>
      <c r="P5872">
        <f t="shared" si="91"/>
        <v>0</v>
      </c>
    </row>
    <row r="5873" spans="1:16" x14ac:dyDescent="0.25">
      <c r="A5873" t="str">
        <f>"APUSH02"</f>
        <v>APUSH02</v>
      </c>
      <c r="B5873" t="s">
        <v>14038</v>
      </c>
      <c r="C5873">
        <v>0</v>
      </c>
      <c r="D5873" t="s">
        <v>16</v>
      </c>
      <c r="E5873">
        <v>0</v>
      </c>
      <c r="F5873" t="s">
        <v>1323</v>
      </c>
      <c r="G5873" t="s">
        <v>12440</v>
      </c>
      <c r="O5873" t="s">
        <v>9868</v>
      </c>
      <c r="P5873">
        <f t="shared" si="91"/>
        <v>10</v>
      </c>
    </row>
    <row r="5874" spans="1:16" hidden="1" x14ac:dyDescent="0.25">
      <c r="A5874" t="str">
        <f>"QPYPE02"</f>
        <v>QPYPE02</v>
      </c>
      <c r="B5874" t="s">
        <v>18029</v>
      </c>
      <c r="C5874">
        <v>0</v>
      </c>
      <c r="D5874" t="s">
        <v>16</v>
      </c>
      <c r="E5874">
        <v>0</v>
      </c>
      <c r="F5874" t="s">
        <v>10218</v>
      </c>
      <c r="G5874" t="s">
        <v>12441</v>
      </c>
      <c r="H5874" t="s">
        <v>9871</v>
      </c>
      <c r="O5874" t="s">
        <v>18126</v>
      </c>
      <c r="P5874">
        <f t="shared" si="91"/>
        <v>0</v>
      </c>
    </row>
    <row r="5875" spans="1:16" hidden="1" x14ac:dyDescent="0.25">
      <c r="A5875" t="str">
        <f>"APYPE01"</f>
        <v>APYPE01</v>
      </c>
      <c r="B5875" t="s">
        <v>18030</v>
      </c>
      <c r="C5875">
        <v>0</v>
      </c>
      <c r="D5875" t="s">
        <v>16</v>
      </c>
      <c r="E5875">
        <v>0</v>
      </c>
      <c r="F5875" t="s">
        <v>10218</v>
      </c>
      <c r="G5875" t="s">
        <v>12441</v>
      </c>
      <c r="H5875" t="s">
        <v>9871</v>
      </c>
      <c r="O5875" t="s">
        <v>18127</v>
      </c>
      <c r="P5875">
        <f t="shared" si="91"/>
        <v>0</v>
      </c>
    </row>
    <row r="5876" spans="1:16" hidden="1" x14ac:dyDescent="0.25">
      <c r="A5876" t="str">
        <f>"QPYPE01"</f>
        <v>QPYPE01</v>
      </c>
      <c r="B5876" t="s">
        <v>18030</v>
      </c>
      <c r="C5876">
        <v>0</v>
      </c>
      <c r="D5876" t="s">
        <v>16</v>
      </c>
      <c r="E5876">
        <v>0</v>
      </c>
      <c r="F5876" t="s">
        <v>10218</v>
      </c>
      <c r="G5876" t="s">
        <v>12441</v>
      </c>
      <c r="H5876" t="s">
        <v>9871</v>
      </c>
      <c r="O5876" t="s">
        <v>13441</v>
      </c>
      <c r="P5876">
        <f t="shared" si="91"/>
        <v>0</v>
      </c>
    </row>
    <row r="5877" spans="1:16" hidden="1" x14ac:dyDescent="0.25">
      <c r="A5877" t="str">
        <f>"QPYZE01"</f>
        <v>QPYZE01</v>
      </c>
      <c r="B5877" t="s">
        <v>7565</v>
      </c>
      <c r="C5877">
        <v>0</v>
      </c>
      <c r="D5877" t="s">
        <v>16</v>
      </c>
      <c r="E5877">
        <v>0</v>
      </c>
      <c r="F5877" t="s">
        <v>3042</v>
      </c>
      <c r="G5877" t="s">
        <v>12442</v>
      </c>
      <c r="O5877" t="s">
        <v>13442</v>
      </c>
      <c r="P5877">
        <f t="shared" si="91"/>
        <v>0</v>
      </c>
    </row>
    <row r="5878" spans="1:16" x14ac:dyDescent="0.25">
      <c r="A5878" t="str">
        <f>"APYZE01"</f>
        <v>APYZE01</v>
      </c>
      <c r="B5878" t="s">
        <v>7565</v>
      </c>
      <c r="C5878">
        <v>0</v>
      </c>
      <c r="D5878" t="s">
        <v>16</v>
      </c>
      <c r="E5878">
        <v>0</v>
      </c>
      <c r="F5878" t="s">
        <v>10038</v>
      </c>
      <c r="G5878" t="s">
        <v>12442</v>
      </c>
      <c r="O5878" t="s">
        <v>14161</v>
      </c>
      <c r="P5878">
        <f t="shared" si="91"/>
        <v>70</v>
      </c>
    </row>
    <row r="5879" spans="1:16" x14ac:dyDescent="0.25">
      <c r="A5879" t="str">
        <f>"QPYZE02"</f>
        <v>QPYZE02</v>
      </c>
      <c r="B5879" t="s">
        <v>12443</v>
      </c>
      <c r="C5879">
        <v>0</v>
      </c>
      <c r="D5879" t="s">
        <v>16</v>
      </c>
      <c r="E5879">
        <v>0</v>
      </c>
      <c r="F5879" t="s">
        <v>3042</v>
      </c>
      <c r="G5879" t="s">
        <v>12442</v>
      </c>
      <c r="O5879" t="s">
        <v>14162</v>
      </c>
      <c r="P5879">
        <f t="shared" si="91"/>
        <v>64</v>
      </c>
    </row>
    <row r="5880" spans="1:16" x14ac:dyDescent="0.25">
      <c r="A5880" t="str">
        <f>"QQAIS02"</f>
        <v>QQAIS02</v>
      </c>
      <c r="B5880" t="s">
        <v>14039</v>
      </c>
      <c r="C5880">
        <v>0</v>
      </c>
      <c r="D5880" t="s">
        <v>41</v>
      </c>
      <c r="E5880">
        <v>0</v>
      </c>
      <c r="F5880" t="s">
        <v>921</v>
      </c>
      <c r="G5880" t="s">
        <v>12444</v>
      </c>
      <c r="H5880" t="s">
        <v>9891</v>
      </c>
      <c r="O5880" t="s">
        <v>14163</v>
      </c>
      <c r="P5880">
        <f t="shared" si="91"/>
        <v>196</v>
      </c>
    </row>
    <row r="5881" spans="1:16" x14ac:dyDescent="0.25">
      <c r="A5881" t="str">
        <f>"AQAIS02"</f>
        <v>AQAIS02</v>
      </c>
      <c r="B5881" t="s">
        <v>14039</v>
      </c>
      <c r="C5881">
        <v>0</v>
      </c>
      <c r="D5881" t="s">
        <v>41</v>
      </c>
      <c r="E5881">
        <v>0</v>
      </c>
      <c r="F5881" t="s">
        <v>921</v>
      </c>
      <c r="G5881" t="s">
        <v>12444</v>
      </c>
      <c r="H5881" t="s">
        <v>9891</v>
      </c>
      <c r="O5881" t="s">
        <v>9208</v>
      </c>
      <c r="P5881">
        <f t="shared" si="91"/>
        <v>250</v>
      </c>
    </row>
    <row r="5882" spans="1:16" hidden="1" x14ac:dyDescent="0.25">
      <c r="A5882" t="str">
        <f>"AQAIS03"</f>
        <v>AQAIS03</v>
      </c>
      <c r="B5882" t="s">
        <v>14039</v>
      </c>
      <c r="C5882">
        <v>0</v>
      </c>
      <c r="D5882" t="s">
        <v>41</v>
      </c>
      <c r="E5882">
        <v>0</v>
      </c>
      <c r="O5882" t="s">
        <v>13444</v>
      </c>
      <c r="P5882">
        <f t="shared" si="91"/>
        <v>0</v>
      </c>
    </row>
    <row r="5883" spans="1:16" hidden="1" x14ac:dyDescent="0.25">
      <c r="A5883" t="str">
        <f>"QQAIS03"</f>
        <v>QQAIS03</v>
      </c>
      <c r="B5883" t="s">
        <v>7572</v>
      </c>
      <c r="C5883">
        <v>1000</v>
      </c>
      <c r="D5883" t="s">
        <v>41</v>
      </c>
      <c r="E5883">
        <v>1</v>
      </c>
      <c r="F5883" t="s">
        <v>921</v>
      </c>
      <c r="G5883" t="s">
        <v>12444</v>
      </c>
      <c r="O5883" t="s">
        <v>13445</v>
      </c>
      <c r="P5883">
        <f t="shared" si="91"/>
        <v>0</v>
      </c>
    </row>
    <row r="5884" spans="1:16" hidden="1" x14ac:dyDescent="0.25">
      <c r="A5884" t="str">
        <f>"QQAIS01"</f>
        <v>QQAIS01</v>
      </c>
      <c r="B5884" t="s">
        <v>18031</v>
      </c>
      <c r="C5884">
        <v>0</v>
      </c>
      <c r="D5884" t="s">
        <v>41</v>
      </c>
      <c r="E5884">
        <v>0</v>
      </c>
      <c r="F5884" t="s">
        <v>113</v>
      </c>
      <c r="G5884" t="s">
        <v>12444</v>
      </c>
      <c r="H5884" t="s">
        <v>9891</v>
      </c>
      <c r="O5884" t="s">
        <v>13447</v>
      </c>
      <c r="P5884">
        <f t="shared" si="91"/>
        <v>0</v>
      </c>
    </row>
    <row r="5885" spans="1:16" x14ac:dyDescent="0.25">
      <c r="A5885" t="str">
        <f>"AQAIS01"</f>
        <v>AQAIS01</v>
      </c>
      <c r="B5885" t="s">
        <v>18031</v>
      </c>
      <c r="C5885">
        <v>0</v>
      </c>
      <c r="D5885" t="s">
        <v>41</v>
      </c>
      <c r="E5885">
        <v>0</v>
      </c>
      <c r="F5885" t="s">
        <v>113</v>
      </c>
      <c r="G5885" t="s">
        <v>12444</v>
      </c>
      <c r="H5885" t="s">
        <v>9891</v>
      </c>
      <c r="O5885" t="s">
        <v>1348</v>
      </c>
      <c r="P5885">
        <f t="shared" si="91"/>
        <v>91</v>
      </c>
    </row>
    <row r="5886" spans="1:16" x14ac:dyDescent="0.25">
      <c r="A5886" t="str">
        <f>"AQIUB01"</f>
        <v>AQIUB01</v>
      </c>
      <c r="B5886" t="s">
        <v>12445</v>
      </c>
      <c r="C5886">
        <v>0</v>
      </c>
      <c r="D5886" t="s">
        <v>41</v>
      </c>
      <c r="E5886">
        <v>0</v>
      </c>
      <c r="F5886" t="s">
        <v>12426</v>
      </c>
      <c r="G5886" t="s">
        <v>138</v>
      </c>
      <c r="O5886" t="s">
        <v>14164</v>
      </c>
      <c r="P5886">
        <f t="shared" si="91"/>
        <v>660</v>
      </c>
    </row>
    <row r="5887" spans="1:16" x14ac:dyDescent="0.25">
      <c r="A5887" t="str">
        <f>"AQIUC01"</f>
        <v>AQIUC01</v>
      </c>
      <c r="B5887" t="s">
        <v>12446</v>
      </c>
      <c r="C5887">
        <v>0</v>
      </c>
      <c r="D5887" t="s">
        <v>41</v>
      </c>
      <c r="E5887">
        <v>0</v>
      </c>
      <c r="F5887" t="s">
        <v>12426</v>
      </c>
      <c r="G5887" t="s">
        <v>138</v>
      </c>
      <c r="O5887" t="s">
        <v>14165</v>
      </c>
      <c r="P5887">
        <f t="shared" si="91"/>
        <v>103</v>
      </c>
    </row>
    <row r="5888" spans="1:16" hidden="1" x14ac:dyDescent="0.25">
      <c r="A5888" t="str">
        <f>"QQIUA04"</f>
        <v>QQIUA04</v>
      </c>
      <c r="B5888" t="s">
        <v>7581</v>
      </c>
      <c r="C5888">
        <v>480</v>
      </c>
      <c r="D5888" t="s">
        <v>16</v>
      </c>
      <c r="E5888">
        <v>24</v>
      </c>
      <c r="F5888" t="s">
        <v>153</v>
      </c>
      <c r="G5888" t="s">
        <v>138</v>
      </c>
      <c r="O5888" t="s">
        <v>13449</v>
      </c>
      <c r="P5888">
        <f t="shared" si="91"/>
        <v>0</v>
      </c>
    </row>
    <row r="5889" spans="1:16" hidden="1" x14ac:dyDescent="0.25">
      <c r="A5889" t="str">
        <f>"AQIUA07"</f>
        <v>AQIUA07</v>
      </c>
      <c r="B5889" t="s">
        <v>7581</v>
      </c>
      <c r="C5889">
        <v>0</v>
      </c>
      <c r="D5889" t="s">
        <v>16</v>
      </c>
      <c r="E5889">
        <v>0</v>
      </c>
      <c r="F5889" t="s">
        <v>153</v>
      </c>
      <c r="O5889" t="s">
        <v>13450</v>
      </c>
      <c r="P5889">
        <f t="shared" si="91"/>
        <v>0</v>
      </c>
    </row>
    <row r="5890" spans="1:16" hidden="1" x14ac:dyDescent="0.25">
      <c r="A5890" t="str">
        <f>"AQIUA05"</f>
        <v>AQIUA05</v>
      </c>
      <c r="B5890" t="s">
        <v>1011</v>
      </c>
      <c r="C5890">
        <v>5</v>
      </c>
      <c r="D5890" t="s">
        <v>16</v>
      </c>
      <c r="E5890">
        <v>5</v>
      </c>
      <c r="F5890" t="s">
        <v>153</v>
      </c>
      <c r="O5890" t="s">
        <v>13451</v>
      </c>
      <c r="P5890">
        <f t="shared" si="91"/>
        <v>0</v>
      </c>
    </row>
    <row r="5891" spans="1:16" hidden="1" x14ac:dyDescent="0.25">
      <c r="A5891" t="str">
        <f>"AQIUA02"</f>
        <v>AQIUA02</v>
      </c>
      <c r="B5891" t="s">
        <v>1005</v>
      </c>
      <c r="C5891">
        <v>5</v>
      </c>
      <c r="D5891" t="s">
        <v>16</v>
      </c>
      <c r="E5891">
        <v>5</v>
      </c>
      <c r="F5891" t="s">
        <v>153</v>
      </c>
      <c r="O5891" t="s">
        <v>13453</v>
      </c>
      <c r="P5891">
        <f t="shared" ref="P5891:P5922" si="92">SUMIFS($C$2:$C$7959,$B$2:$B$7959,O5891)</f>
        <v>0</v>
      </c>
    </row>
    <row r="5892" spans="1:16" hidden="1" x14ac:dyDescent="0.25">
      <c r="A5892" t="str">
        <f>"AQIUA03"</f>
        <v>AQIUA03</v>
      </c>
      <c r="B5892" t="s">
        <v>1007</v>
      </c>
      <c r="C5892">
        <v>5</v>
      </c>
      <c r="D5892" t="s">
        <v>16</v>
      </c>
      <c r="E5892">
        <v>5</v>
      </c>
      <c r="F5892" t="s">
        <v>153</v>
      </c>
      <c r="O5892" t="s">
        <v>13454</v>
      </c>
      <c r="P5892">
        <f t="shared" si="92"/>
        <v>0</v>
      </c>
    </row>
    <row r="5893" spans="1:16" hidden="1" x14ac:dyDescent="0.25">
      <c r="A5893" t="str">
        <f>"QQIUA03"</f>
        <v>QQIUA03</v>
      </c>
      <c r="B5893" t="s">
        <v>7579</v>
      </c>
      <c r="C5893">
        <v>0</v>
      </c>
      <c r="D5893" t="s">
        <v>16</v>
      </c>
      <c r="E5893">
        <v>0</v>
      </c>
      <c r="F5893" t="s">
        <v>153</v>
      </c>
      <c r="G5893" t="s">
        <v>138</v>
      </c>
      <c r="O5893" t="s">
        <v>18128</v>
      </c>
      <c r="P5893">
        <f t="shared" si="92"/>
        <v>0</v>
      </c>
    </row>
    <row r="5894" spans="1:16" hidden="1" x14ac:dyDescent="0.25">
      <c r="A5894" t="str">
        <f>"AQIUA06"</f>
        <v>AQIUA06</v>
      </c>
      <c r="B5894" t="s">
        <v>7579</v>
      </c>
      <c r="C5894">
        <v>0</v>
      </c>
      <c r="D5894" t="s">
        <v>16</v>
      </c>
      <c r="E5894">
        <v>0</v>
      </c>
      <c r="F5894" t="s">
        <v>153</v>
      </c>
      <c r="O5894" t="s">
        <v>18129</v>
      </c>
      <c r="P5894">
        <f t="shared" si="92"/>
        <v>0</v>
      </c>
    </row>
    <row r="5895" spans="1:16" hidden="1" x14ac:dyDescent="0.25">
      <c r="A5895" t="str">
        <f>"QQIUA01"</f>
        <v>QQIUA01</v>
      </c>
      <c r="B5895" t="s">
        <v>7574</v>
      </c>
      <c r="C5895">
        <v>134</v>
      </c>
      <c r="D5895" t="s">
        <v>16</v>
      </c>
      <c r="E5895">
        <v>6</v>
      </c>
      <c r="F5895" t="s">
        <v>153</v>
      </c>
      <c r="G5895" t="s">
        <v>138</v>
      </c>
      <c r="O5895" t="s">
        <v>18130</v>
      </c>
      <c r="P5895">
        <f t="shared" si="92"/>
        <v>0</v>
      </c>
    </row>
    <row r="5896" spans="1:16" x14ac:dyDescent="0.25">
      <c r="A5896" t="str">
        <f>"AQIUA08"</f>
        <v>AQIUA08</v>
      </c>
      <c r="B5896" t="s">
        <v>7574</v>
      </c>
      <c r="C5896">
        <v>0</v>
      </c>
      <c r="D5896" t="s">
        <v>16</v>
      </c>
      <c r="E5896">
        <v>0</v>
      </c>
      <c r="F5896" t="s">
        <v>153</v>
      </c>
      <c r="O5896" t="s">
        <v>9219</v>
      </c>
      <c r="P5896">
        <f t="shared" si="92"/>
        <v>431</v>
      </c>
    </row>
    <row r="5897" spans="1:16" hidden="1" x14ac:dyDescent="0.25">
      <c r="A5897" t="str">
        <f>"AQIUA01"</f>
        <v>AQIUA01</v>
      </c>
      <c r="B5897" t="s">
        <v>12447</v>
      </c>
      <c r="C5897">
        <v>0</v>
      </c>
      <c r="D5897" t="s">
        <v>16</v>
      </c>
      <c r="E5897">
        <v>0</v>
      </c>
      <c r="F5897" t="s">
        <v>153</v>
      </c>
      <c r="O5897" t="s">
        <v>13455</v>
      </c>
      <c r="P5897">
        <f t="shared" si="92"/>
        <v>0</v>
      </c>
    </row>
    <row r="5898" spans="1:16" hidden="1" x14ac:dyDescent="0.25">
      <c r="A5898" t="str">
        <f>"QQIUA02"</f>
        <v>QQIUA02</v>
      </c>
      <c r="B5898" t="s">
        <v>7577</v>
      </c>
      <c r="C5898">
        <v>409</v>
      </c>
      <c r="D5898" t="s">
        <v>16</v>
      </c>
      <c r="E5898">
        <v>20</v>
      </c>
      <c r="F5898" t="s">
        <v>153</v>
      </c>
      <c r="G5898" t="s">
        <v>138</v>
      </c>
      <c r="O5898" t="s">
        <v>13456</v>
      </c>
      <c r="P5898">
        <f t="shared" si="92"/>
        <v>0</v>
      </c>
    </row>
    <row r="5899" spans="1:16" x14ac:dyDescent="0.25">
      <c r="A5899" t="str">
        <f>"AQIUA04"</f>
        <v>AQIUA04</v>
      </c>
      <c r="B5899" t="s">
        <v>1009</v>
      </c>
      <c r="C5899">
        <v>5</v>
      </c>
      <c r="D5899" t="s">
        <v>16</v>
      </c>
      <c r="E5899">
        <v>5</v>
      </c>
      <c r="F5899" t="s">
        <v>153</v>
      </c>
      <c r="O5899" t="s">
        <v>9242</v>
      </c>
      <c r="P5899">
        <f t="shared" si="92"/>
        <v>19</v>
      </c>
    </row>
    <row r="5900" spans="1:16" hidden="1" x14ac:dyDescent="0.25">
      <c r="A5900" t="str">
        <f>"AQIUC02"</f>
        <v>AQIUC02</v>
      </c>
      <c r="B5900" t="s">
        <v>1013</v>
      </c>
      <c r="C5900">
        <v>25</v>
      </c>
      <c r="D5900" t="s">
        <v>41</v>
      </c>
      <c r="E5900">
        <v>25</v>
      </c>
      <c r="F5900" t="s">
        <v>1014</v>
      </c>
      <c r="O5900" t="s">
        <v>13457</v>
      </c>
      <c r="P5900">
        <f t="shared" si="92"/>
        <v>0</v>
      </c>
    </row>
    <row r="5901" spans="1:16" hidden="1" x14ac:dyDescent="0.25">
      <c r="A5901" t="str">
        <f>"QQIUD01"</f>
        <v>QQIUD01</v>
      </c>
      <c r="B5901" t="s">
        <v>14040</v>
      </c>
      <c r="C5901">
        <v>4408</v>
      </c>
      <c r="D5901" t="s">
        <v>28</v>
      </c>
      <c r="E5901">
        <v>44</v>
      </c>
      <c r="F5901" t="s">
        <v>1271</v>
      </c>
      <c r="G5901" t="s">
        <v>9893</v>
      </c>
      <c r="H5901" t="s">
        <v>9871</v>
      </c>
      <c r="O5901" t="s">
        <v>13458</v>
      </c>
      <c r="P5901">
        <f t="shared" si="92"/>
        <v>0</v>
      </c>
    </row>
    <row r="5902" spans="1:16" hidden="1" x14ac:dyDescent="0.25">
      <c r="A5902" t="str">
        <f>"AQIUD01"</f>
        <v>AQIUD01</v>
      </c>
      <c r="B5902" t="s">
        <v>14040</v>
      </c>
      <c r="C5902">
        <v>0</v>
      </c>
      <c r="D5902" t="s">
        <v>41</v>
      </c>
      <c r="E5902">
        <v>0</v>
      </c>
      <c r="F5902" t="s">
        <v>329</v>
      </c>
      <c r="H5902" t="s">
        <v>9871</v>
      </c>
      <c r="O5902" t="s">
        <v>13459</v>
      </c>
      <c r="P5902">
        <f t="shared" si="92"/>
        <v>0</v>
      </c>
    </row>
    <row r="5903" spans="1:16" hidden="1" x14ac:dyDescent="0.25">
      <c r="A5903" t="str">
        <f>"QQIUD02"</f>
        <v>QQIUD02</v>
      </c>
      <c r="B5903" t="s">
        <v>14041</v>
      </c>
      <c r="C5903">
        <v>960</v>
      </c>
      <c r="D5903" t="s">
        <v>41</v>
      </c>
      <c r="E5903">
        <v>24</v>
      </c>
      <c r="F5903" t="s">
        <v>1271</v>
      </c>
      <c r="G5903" t="s">
        <v>9893</v>
      </c>
      <c r="H5903" t="s">
        <v>9871</v>
      </c>
      <c r="O5903" t="s">
        <v>18131</v>
      </c>
      <c r="P5903">
        <f t="shared" si="92"/>
        <v>0</v>
      </c>
    </row>
    <row r="5904" spans="1:16" hidden="1" x14ac:dyDescent="0.25">
      <c r="A5904" t="str">
        <f>"AQIUD03"</f>
        <v>AQIUD03</v>
      </c>
      <c r="B5904" t="s">
        <v>14041</v>
      </c>
      <c r="C5904">
        <v>0</v>
      </c>
      <c r="D5904" t="s">
        <v>28</v>
      </c>
      <c r="E5904">
        <v>0</v>
      </c>
      <c r="O5904" t="s">
        <v>18132</v>
      </c>
      <c r="P5904">
        <f t="shared" si="92"/>
        <v>0</v>
      </c>
    </row>
    <row r="5905" spans="1:16" hidden="1" x14ac:dyDescent="0.25">
      <c r="A5905" t="str">
        <f>"AQIUM12"</f>
        <v>AQIUM12</v>
      </c>
      <c r="B5905" t="s">
        <v>1019</v>
      </c>
      <c r="C5905">
        <v>0</v>
      </c>
      <c r="D5905" t="s">
        <v>16</v>
      </c>
      <c r="E5905">
        <v>0</v>
      </c>
      <c r="F5905" t="s">
        <v>128</v>
      </c>
      <c r="O5905" t="s">
        <v>18133</v>
      </c>
      <c r="P5905">
        <f t="shared" si="92"/>
        <v>0</v>
      </c>
    </row>
    <row r="5906" spans="1:16" hidden="1" x14ac:dyDescent="0.25">
      <c r="A5906" t="str">
        <f>"AQIUM08"</f>
        <v>AQIUM08</v>
      </c>
      <c r="B5906" t="s">
        <v>14043</v>
      </c>
      <c r="C5906">
        <v>0</v>
      </c>
      <c r="D5906" t="s">
        <v>16</v>
      </c>
      <c r="E5906">
        <v>0</v>
      </c>
      <c r="F5906" t="s">
        <v>128</v>
      </c>
      <c r="G5906" t="s">
        <v>9890</v>
      </c>
      <c r="H5906" t="s">
        <v>9891</v>
      </c>
      <c r="O5906" t="s">
        <v>9217</v>
      </c>
      <c r="P5906">
        <f t="shared" si="92"/>
        <v>0</v>
      </c>
    </row>
    <row r="5907" spans="1:16" hidden="1" x14ac:dyDescent="0.25">
      <c r="A5907" t="str">
        <f>"QQIUM07"</f>
        <v>QQIUM07</v>
      </c>
      <c r="B5907" t="s">
        <v>14043</v>
      </c>
      <c r="C5907">
        <v>1125</v>
      </c>
      <c r="D5907" t="s">
        <v>16</v>
      </c>
      <c r="E5907">
        <v>112</v>
      </c>
      <c r="F5907" t="s">
        <v>128</v>
      </c>
      <c r="G5907" t="s">
        <v>9890</v>
      </c>
      <c r="H5907" t="s">
        <v>9891</v>
      </c>
      <c r="O5907" t="s">
        <v>13460</v>
      </c>
      <c r="P5907">
        <f t="shared" si="92"/>
        <v>0</v>
      </c>
    </row>
    <row r="5908" spans="1:16" x14ac:dyDescent="0.25">
      <c r="A5908" t="str">
        <f>"AQIUM07"</f>
        <v>AQIUM07</v>
      </c>
      <c r="B5908" t="s">
        <v>14044</v>
      </c>
      <c r="C5908">
        <v>0</v>
      </c>
      <c r="D5908" t="s">
        <v>16</v>
      </c>
      <c r="E5908">
        <v>0</v>
      </c>
      <c r="F5908" t="s">
        <v>128</v>
      </c>
      <c r="G5908" t="s">
        <v>9890</v>
      </c>
      <c r="H5908" t="s">
        <v>9891</v>
      </c>
      <c r="O5908" t="s">
        <v>14168</v>
      </c>
      <c r="P5908">
        <f t="shared" si="92"/>
        <v>110</v>
      </c>
    </row>
    <row r="5909" spans="1:16" x14ac:dyDescent="0.25">
      <c r="A5909" t="str">
        <f>"QQIUM08"</f>
        <v>QQIUM08</v>
      </c>
      <c r="B5909" t="s">
        <v>14044</v>
      </c>
      <c r="C5909">
        <v>5209</v>
      </c>
      <c r="D5909" t="s">
        <v>16</v>
      </c>
      <c r="E5909">
        <v>52</v>
      </c>
      <c r="F5909" t="s">
        <v>128</v>
      </c>
      <c r="G5909" t="s">
        <v>9890</v>
      </c>
      <c r="H5909" t="s">
        <v>9891</v>
      </c>
      <c r="O5909" t="s">
        <v>14167</v>
      </c>
      <c r="P5909">
        <f t="shared" si="92"/>
        <v>200</v>
      </c>
    </row>
    <row r="5910" spans="1:16" hidden="1" x14ac:dyDescent="0.25">
      <c r="A5910" t="str">
        <f>"AQIUM01"</f>
        <v>AQIUM01</v>
      </c>
      <c r="B5910" t="s">
        <v>18032</v>
      </c>
      <c r="C5910">
        <v>0</v>
      </c>
      <c r="D5910" t="s">
        <v>16</v>
      </c>
      <c r="E5910">
        <v>0</v>
      </c>
      <c r="F5910" t="s">
        <v>128</v>
      </c>
      <c r="G5910" t="s">
        <v>9890</v>
      </c>
      <c r="H5910" t="s">
        <v>9871</v>
      </c>
      <c r="O5910" t="s">
        <v>14166</v>
      </c>
      <c r="P5910">
        <f t="shared" si="92"/>
        <v>0</v>
      </c>
    </row>
    <row r="5911" spans="1:16" hidden="1" x14ac:dyDescent="0.25">
      <c r="A5911" t="str">
        <f>"QQIUM01"</f>
        <v>QQIUM01</v>
      </c>
      <c r="B5911" t="s">
        <v>18032</v>
      </c>
      <c r="C5911">
        <v>0</v>
      </c>
      <c r="D5911" t="s">
        <v>16</v>
      </c>
      <c r="E5911">
        <v>0</v>
      </c>
      <c r="F5911" t="s">
        <v>128</v>
      </c>
      <c r="G5911" t="s">
        <v>9890</v>
      </c>
      <c r="H5911" t="s">
        <v>9871</v>
      </c>
      <c r="O5911" t="s">
        <v>13462</v>
      </c>
      <c r="P5911">
        <f t="shared" si="92"/>
        <v>0</v>
      </c>
    </row>
    <row r="5912" spans="1:16" x14ac:dyDescent="0.25">
      <c r="A5912" t="str">
        <f>"QQIUM02"</f>
        <v>QQIUM02</v>
      </c>
      <c r="B5912" t="s">
        <v>18033</v>
      </c>
      <c r="C5912">
        <v>0</v>
      </c>
      <c r="D5912" t="s">
        <v>16</v>
      </c>
      <c r="E5912">
        <v>0</v>
      </c>
      <c r="F5912" t="s">
        <v>128</v>
      </c>
      <c r="G5912" t="s">
        <v>9890</v>
      </c>
      <c r="H5912" t="s">
        <v>9891</v>
      </c>
      <c r="O5912" t="s">
        <v>14169</v>
      </c>
      <c r="P5912">
        <f t="shared" si="92"/>
        <v>120</v>
      </c>
    </row>
    <row r="5913" spans="1:16" x14ac:dyDescent="0.25">
      <c r="A5913" t="str">
        <f>"AQIUM05"</f>
        <v>AQIUM05</v>
      </c>
      <c r="B5913" t="s">
        <v>18033</v>
      </c>
      <c r="C5913">
        <v>0</v>
      </c>
      <c r="D5913" t="s">
        <v>16</v>
      </c>
      <c r="E5913">
        <v>0</v>
      </c>
      <c r="F5913" t="s">
        <v>128</v>
      </c>
      <c r="G5913" t="s">
        <v>9890</v>
      </c>
      <c r="H5913" t="s">
        <v>9891</v>
      </c>
      <c r="O5913" t="s">
        <v>13554</v>
      </c>
      <c r="P5913">
        <f t="shared" si="92"/>
        <v>320</v>
      </c>
    </row>
    <row r="5914" spans="1:16" hidden="1" x14ac:dyDescent="0.25">
      <c r="A5914" t="str">
        <f>"QQIUM03"</f>
        <v>QQIUM03</v>
      </c>
      <c r="B5914" t="s">
        <v>13536</v>
      </c>
      <c r="C5914">
        <v>2390</v>
      </c>
      <c r="D5914" t="s">
        <v>16</v>
      </c>
      <c r="E5914">
        <v>119</v>
      </c>
      <c r="F5914" t="s">
        <v>128</v>
      </c>
      <c r="G5914" t="s">
        <v>9890</v>
      </c>
      <c r="H5914" t="s">
        <v>9891</v>
      </c>
      <c r="O5914" t="s">
        <v>13553</v>
      </c>
      <c r="P5914">
        <f t="shared" si="92"/>
        <v>0</v>
      </c>
    </row>
    <row r="5915" spans="1:16" hidden="1" x14ac:dyDescent="0.25">
      <c r="A5915" t="str">
        <f>"AQIUM04"</f>
        <v>AQIUM04</v>
      </c>
      <c r="B5915" t="s">
        <v>13536</v>
      </c>
      <c r="C5915">
        <v>0</v>
      </c>
      <c r="D5915" t="s">
        <v>16</v>
      </c>
      <c r="E5915">
        <v>0</v>
      </c>
      <c r="F5915" t="s">
        <v>128</v>
      </c>
      <c r="G5915" t="s">
        <v>9890</v>
      </c>
      <c r="H5915" t="s">
        <v>9891</v>
      </c>
      <c r="O5915" t="s">
        <v>14170</v>
      </c>
      <c r="P5915">
        <f t="shared" si="92"/>
        <v>0</v>
      </c>
    </row>
    <row r="5916" spans="1:16" x14ac:dyDescent="0.25">
      <c r="A5916" t="str">
        <f>"AQIUM10"</f>
        <v>AQIUM10</v>
      </c>
      <c r="B5916" t="s">
        <v>12448</v>
      </c>
      <c r="C5916">
        <v>0</v>
      </c>
      <c r="D5916" t="s">
        <v>16</v>
      </c>
      <c r="E5916">
        <v>0</v>
      </c>
      <c r="F5916" t="s">
        <v>128</v>
      </c>
      <c r="G5916" t="s">
        <v>9890</v>
      </c>
      <c r="O5916" t="s">
        <v>9870</v>
      </c>
      <c r="P5916">
        <f t="shared" si="92"/>
        <v>40</v>
      </c>
    </row>
    <row r="5917" spans="1:16" hidden="1" x14ac:dyDescent="0.25">
      <c r="A5917" t="str">
        <f>"AQIUM09"</f>
        <v>AQIUM09</v>
      </c>
      <c r="B5917" t="s">
        <v>12449</v>
      </c>
      <c r="C5917">
        <v>0</v>
      </c>
      <c r="D5917" t="s">
        <v>16</v>
      </c>
      <c r="E5917">
        <v>0</v>
      </c>
      <c r="F5917" t="s">
        <v>128</v>
      </c>
      <c r="G5917" t="s">
        <v>9890</v>
      </c>
      <c r="O5917" t="s">
        <v>13463</v>
      </c>
      <c r="P5917">
        <f t="shared" si="92"/>
        <v>0</v>
      </c>
    </row>
    <row r="5918" spans="1:16" x14ac:dyDescent="0.25">
      <c r="A5918" t="str">
        <f>"QQIUM04"</f>
        <v>QQIUM04</v>
      </c>
      <c r="B5918" t="s">
        <v>18034</v>
      </c>
      <c r="C5918">
        <v>0</v>
      </c>
      <c r="D5918" t="s">
        <v>16</v>
      </c>
      <c r="E5918">
        <v>0</v>
      </c>
      <c r="F5918" t="s">
        <v>128</v>
      </c>
      <c r="G5918" t="s">
        <v>9890</v>
      </c>
      <c r="H5918" t="s">
        <v>9871</v>
      </c>
      <c r="O5918" t="s">
        <v>9236</v>
      </c>
      <c r="P5918">
        <f t="shared" si="92"/>
        <v>2390</v>
      </c>
    </row>
    <row r="5919" spans="1:16" hidden="1" x14ac:dyDescent="0.25">
      <c r="A5919" t="str">
        <f>"AQIUM02"</f>
        <v>AQIUM02</v>
      </c>
      <c r="B5919" t="s">
        <v>18034</v>
      </c>
      <c r="C5919">
        <v>0</v>
      </c>
      <c r="D5919" t="s">
        <v>16</v>
      </c>
      <c r="E5919">
        <v>0</v>
      </c>
      <c r="F5919" t="s">
        <v>128</v>
      </c>
      <c r="G5919" t="s">
        <v>9890</v>
      </c>
      <c r="H5919" t="s">
        <v>9871</v>
      </c>
      <c r="O5919" t="s">
        <v>13555</v>
      </c>
      <c r="P5919">
        <f t="shared" si="92"/>
        <v>0</v>
      </c>
    </row>
    <row r="5920" spans="1:16" hidden="1" x14ac:dyDescent="0.25">
      <c r="A5920" t="str">
        <f>"AQIUM06"</f>
        <v>AQIUM06</v>
      </c>
      <c r="B5920" t="s">
        <v>14042</v>
      </c>
      <c r="C5920">
        <v>0</v>
      </c>
      <c r="D5920" t="s">
        <v>16</v>
      </c>
      <c r="E5920">
        <v>0</v>
      </c>
      <c r="F5920" t="s">
        <v>128</v>
      </c>
      <c r="G5920" t="s">
        <v>9890</v>
      </c>
      <c r="H5920" t="s">
        <v>9891</v>
      </c>
      <c r="O5920" t="s">
        <v>13465</v>
      </c>
      <c r="P5920">
        <f t="shared" si="92"/>
        <v>0</v>
      </c>
    </row>
    <row r="5921" spans="1:16" hidden="1" x14ac:dyDescent="0.25">
      <c r="A5921" t="str">
        <f>"QQIUM06"</f>
        <v>QQIUM06</v>
      </c>
      <c r="B5921" t="s">
        <v>14042</v>
      </c>
      <c r="C5921">
        <v>2847</v>
      </c>
      <c r="D5921" t="s">
        <v>16</v>
      </c>
      <c r="E5921">
        <v>71</v>
      </c>
      <c r="F5921" t="s">
        <v>128</v>
      </c>
      <c r="G5921" t="s">
        <v>9890</v>
      </c>
      <c r="H5921" t="s">
        <v>9891</v>
      </c>
      <c r="O5921" t="s">
        <v>13467</v>
      </c>
      <c r="P5921">
        <f t="shared" si="92"/>
        <v>0</v>
      </c>
    </row>
    <row r="5922" spans="1:16" hidden="1" x14ac:dyDescent="0.25">
      <c r="A5922" t="str">
        <f>"AQIUM03"</f>
        <v>AQIUM03</v>
      </c>
      <c r="B5922" t="s">
        <v>18035</v>
      </c>
      <c r="C5922">
        <v>0</v>
      </c>
      <c r="D5922" t="s">
        <v>16</v>
      </c>
      <c r="E5922">
        <v>0</v>
      </c>
      <c r="F5922" t="s">
        <v>128</v>
      </c>
      <c r="G5922" t="s">
        <v>9890</v>
      </c>
      <c r="H5922" t="s">
        <v>9891</v>
      </c>
      <c r="O5922" t="s">
        <v>13469</v>
      </c>
      <c r="P5922">
        <f t="shared" si="92"/>
        <v>0</v>
      </c>
    </row>
    <row r="5923" spans="1:16" x14ac:dyDescent="0.25">
      <c r="A5923" t="str">
        <f>"QQIUM05"</f>
        <v>QQIUM05</v>
      </c>
      <c r="B5923" t="s">
        <v>18035</v>
      </c>
      <c r="C5923">
        <v>0</v>
      </c>
      <c r="D5923" t="s">
        <v>16</v>
      </c>
      <c r="E5923">
        <v>0</v>
      </c>
      <c r="F5923" t="s">
        <v>128</v>
      </c>
      <c r="G5923" t="s">
        <v>9890</v>
      </c>
      <c r="H5923" t="s">
        <v>9891</v>
      </c>
    </row>
    <row r="5924" spans="1:16" x14ac:dyDescent="0.25">
      <c r="A5924" t="str">
        <f>"QQIUM09"</f>
        <v>QQIUM09</v>
      </c>
      <c r="B5924" t="s">
        <v>14045</v>
      </c>
      <c r="C5924">
        <v>0</v>
      </c>
      <c r="D5924" t="s">
        <v>16</v>
      </c>
      <c r="E5924">
        <v>0</v>
      </c>
      <c r="F5924" t="s">
        <v>7596</v>
      </c>
      <c r="G5924" t="s">
        <v>7196</v>
      </c>
      <c r="H5924" t="s">
        <v>9876</v>
      </c>
    </row>
    <row r="5925" spans="1:16" x14ac:dyDescent="0.25">
      <c r="A5925" t="str">
        <f>"AQIUM13"</f>
        <v>AQIUM13</v>
      </c>
      <c r="B5925" t="s">
        <v>14045</v>
      </c>
      <c r="C5925">
        <v>0</v>
      </c>
      <c r="D5925" t="s">
        <v>28</v>
      </c>
      <c r="E5925">
        <v>0</v>
      </c>
    </row>
    <row r="5926" spans="1:16" x14ac:dyDescent="0.25">
      <c r="A5926" t="str">
        <f>"QQIUM10"</f>
        <v>QQIUM10</v>
      </c>
      <c r="B5926" t="s">
        <v>14046</v>
      </c>
      <c r="C5926">
        <v>0</v>
      </c>
      <c r="D5926" t="s">
        <v>16</v>
      </c>
      <c r="E5926">
        <v>0</v>
      </c>
      <c r="F5926" t="s">
        <v>7596</v>
      </c>
      <c r="G5926" t="s">
        <v>7196</v>
      </c>
      <c r="H5926" t="s">
        <v>9876</v>
      </c>
    </row>
    <row r="5927" spans="1:16" x14ac:dyDescent="0.25">
      <c r="A5927" t="str">
        <f>"AQIUM11"</f>
        <v>AQIUM11</v>
      </c>
      <c r="B5927" t="s">
        <v>14046</v>
      </c>
      <c r="C5927">
        <v>0</v>
      </c>
      <c r="D5927" t="s">
        <v>16</v>
      </c>
      <c r="E5927">
        <v>0</v>
      </c>
      <c r="F5927" t="s">
        <v>7596</v>
      </c>
      <c r="G5927" t="s">
        <v>7196</v>
      </c>
    </row>
    <row r="5928" spans="1:16" x14ac:dyDescent="0.25">
      <c r="A5928" t="str">
        <f>"AQIUN01"</f>
        <v>AQIUN01</v>
      </c>
      <c r="B5928" t="s">
        <v>12450</v>
      </c>
      <c r="C5928">
        <v>0</v>
      </c>
      <c r="D5928" t="s">
        <v>41</v>
      </c>
      <c r="E5928">
        <v>0</v>
      </c>
      <c r="F5928" t="s">
        <v>329</v>
      </c>
      <c r="G5928" t="s">
        <v>10031</v>
      </c>
    </row>
    <row r="5929" spans="1:16" x14ac:dyDescent="0.25">
      <c r="A5929" t="str">
        <f>"AQIUN03"</f>
        <v>AQIUN03</v>
      </c>
      <c r="B5929" t="s">
        <v>14047</v>
      </c>
      <c r="C5929">
        <v>0</v>
      </c>
      <c r="D5929" t="s">
        <v>41</v>
      </c>
      <c r="E5929">
        <v>0</v>
      </c>
    </row>
    <row r="5930" spans="1:16" x14ac:dyDescent="0.25">
      <c r="A5930" t="str">
        <f>"AQIUN02"</f>
        <v>AQIUN02</v>
      </c>
      <c r="B5930" t="s">
        <v>14047</v>
      </c>
      <c r="C5930">
        <v>0</v>
      </c>
      <c r="D5930" t="s">
        <v>41</v>
      </c>
      <c r="E5930">
        <v>0</v>
      </c>
      <c r="F5930" t="s">
        <v>329</v>
      </c>
      <c r="G5930" t="s">
        <v>10031</v>
      </c>
      <c r="H5930" t="s">
        <v>9871</v>
      </c>
    </row>
    <row r="5931" spans="1:16" x14ac:dyDescent="0.25">
      <c r="A5931" t="str">
        <f>"QQIUN01"</f>
        <v>QQIUN01</v>
      </c>
      <c r="B5931" t="s">
        <v>14047</v>
      </c>
      <c r="C5931">
        <v>0</v>
      </c>
      <c r="D5931" t="s">
        <v>41</v>
      </c>
      <c r="E5931">
        <v>0</v>
      </c>
      <c r="F5931" t="s">
        <v>1271</v>
      </c>
      <c r="G5931" t="s">
        <v>10031</v>
      </c>
      <c r="H5931" t="s">
        <v>9871</v>
      </c>
    </row>
    <row r="5932" spans="1:16" x14ac:dyDescent="0.25">
      <c r="A5932" t="str">
        <f>"QQIUO03"</f>
        <v>QQIUO03</v>
      </c>
      <c r="B5932" t="s">
        <v>7609</v>
      </c>
      <c r="C5932">
        <v>0</v>
      </c>
      <c r="D5932" t="s">
        <v>16</v>
      </c>
      <c r="E5932">
        <v>0</v>
      </c>
      <c r="F5932" t="s">
        <v>255</v>
      </c>
    </row>
    <row r="5933" spans="1:16" x14ac:dyDescent="0.25">
      <c r="A5933" t="str">
        <f>"AQIUO02"</f>
        <v>AQIUO02</v>
      </c>
      <c r="B5933" t="s">
        <v>14048</v>
      </c>
      <c r="C5933">
        <v>0</v>
      </c>
      <c r="D5933" t="s">
        <v>16</v>
      </c>
      <c r="E5933">
        <v>0</v>
      </c>
    </row>
    <row r="5934" spans="1:16" x14ac:dyDescent="0.25">
      <c r="A5934" t="str">
        <f>"QQIUO01"</f>
        <v>QQIUO01</v>
      </c>
      <c r="B5934" t="s">
        <v>14048</v>
      </c>
      <c r="C5934">
        <v>0</v>
      </c>
      <c r="D5934" t="s">
        <v>16</v>
      </c>
      <c r="E5934">
        <v>0</v>
      </c>
      <c r="F5934" t="s">
        <v>255</v>
      </c>
      <c r="H5934" t="s">
        <v>9876</v>
      </c>
    </row>
    <row r="5935" spans="1:16" x14ac:dyDescent="0.25">
      <c r="A5935" t="str">
        <f>"AQIUO01"</f>
        <v>AQIUO01</v>
      </c>
      <c r="B5935" t="s">
        <v>1021</v>
      </c>
      <c r="C5935">
        <v>0</v>
      </c>
      <c r="D5935" t="s">
        <v>16</v>
      </c>
      <c r="E5935">
        <v>0</v>
      </c>
      <c r="F5935" t="s">
        <v>255</v>
      </c>
    </row>
    <row r="5936" spans="1:16" x14ac:dyDescent="0.25">
      <c r="A5936" t="str">
        <f>"QQIUO02"</f>
        <v>QQIUO02</v>
      </c>
      <c r="B5936" t="s">
        <v>7606</v>
      </c>
      <c r="C5936">
        <v>976</v>
      </c>
      <c r="D5936" t="s">
        <v>16</v>
      </c>
      <c r="E5936">
        <v>19</v>
      </c>
      <c r="F5936" t="s">
        <v>255</v>
      </c>
    </row>
    <row r="5937" spans="1:8" x14ac:dyDescent="0.25">
      <c r="A5937" t="str">
        <f>"QQIUS02"</f>
        <v>QQIUS02</v>
      </c>
      <c r="B5937" t="s">
        <v>14049</v>
      </c>
      <c r="C5937">
        <v>0</v>
      </c>
      <c r="D5937" t="s">
        <v>16</v>
      </c>
      <c r="E5937">
        <v>0</v>
      </c>
      <c r="F5937" t="s">
        <v>113</v>
      </c>
      <c r="G5937" t="s">
        <v>12451</v>
      </c>
      <c r="H5937" t="s">
        <v>9891</v>
      </c>
    </row>
    <row r="5938" spans="1:8" x14ac:dyDescent="0.25">
      <c r="A5938" t="str">
        <f>"AQIUS02"</f>
        <v>AQIUS02</v>
      </c>
      <c r="B5938" t="s">
        <v>14049</v>
      </c>
      <c r="C5938">
        <v>0</v>
      </c>
      <c r="D5938" t="s">
        <v>16</v>
      </c>
      <c r="E5938">
        <v>0</v>
      </c>
      <c r="F5938" t="s">
        <v>113</v>
      </c>
      <c r="G5938" t="s">
        <v>12451</v>
      </c>
      <c r="H5938" t="s">
        <v>9891</v>
      </c>
    </row>
    <row r="5939" spans="1:8" x14ac:dyDescent="0.25">
      <c r="A5939" t="str">
        <f>"QQIUS01"</f>
        <v>QQIUS01</v>
      </c>
      <c r="B5939" t="s">
        <v>13537</v>
      </c>
      <c r="C5939">
        <v>0</v>
      </c>
      <c r="D5939" t="s">
        <v>16</v>
      </c>
      <c r="E5939">
        <v>0</v>
      </c>
      <c r="F5939" t="s">
        <v>113</v>
      </c>
      <c r="G5939" t="s">
        <v>12451</v>
      </c>
      <c r="H5939" t="s">
        <v>9891</v>
      </c>
    </row>
    <row r="5940" spans="1:8" x14ac:dyDescent="0.25">
      <c r="A5940" t="str">
        <f>"AQIUS01"</f>
        <v>AQIUS01</v>
      </c>
      <c r="B5940" t="s">
        <v>13537</v>
      </c>
      <c r="C5940">
        <v>0</v>
      </c>
      <c r="D5940" t="s">
        <v>16</v>
      </c>
      <c r="E5940">
        <v>0</v>
      </c>
      <c r="F5940" t="s">
        <v>113</v>
      </c>
      <c r="G5940" t="s">
        <v>12451</v>
      </c>
      <c r="H5940" t="s">
        <v>9891</v>
      </c>
    </row>
    <row r="5941" spans="1:8" x14ac:dyDescent="0.25">
      <c r="A5941" t="str">
        <f>"QQIUT01"</f>
        <v>QQIUT01</v>
      </c>
      <c r="B5941" t="s">
        <v>12452</v>
      </c>
      <c r="C5941">
        <v>0</v>
      </c>
      <c r="D5941" t="s">
        <v>41</v>
      </c>
      <c r="E5941">
        <v>0</v>
      </c>
      <c r="F5941" t="s">
        <v>1271</v>
      </c>
      <c r="G5941" t="s">
        <v>10024</v>
      </c>
    </row>
    <row r="5942" spans="1:8" x14ac:dyDescent="0.25">
      <c r="A5942" t="str">
        <f>"AQIUT01"</f>
        <v>AQIUT01</v>
      </c>
      <c r="B5942" t="s">
        <v>12452</v>
      </c>
      <c r="C5942">
        <v>0</v>
      </c>
      <c r="D5942" t="s">
        <v>41</v>
      </c>
      <c r="E5942">
        <v>0</v>
      </c>
      <c r="F5942" t="s">
        <v>329</v>
      </c>
      <c r="G5942" t="s">
        <v>10024</v>
      </c>
    </row>
    <row r="5943" spans="1:8" x14ac:dyDescent="0.25">
      <c r="A5943" t="str">
        <f>"QQIUT02"</f>
        <v>QQIUT02</v>
      </c>
      <c r="B5943" t="s">
        <v>14050</v>
      </c>
      <c r="C5943">
        <v>0</v>
      </c>
      <c r="D5943" t="s">
        <v>41</v>
      </c>
      <c r="E5943">
        <v>0</v>
      </c>
      <c r="F5943" t="s">
        <v>1271</v>
      </c>
      <c r="G5943" t="s">
        <v>10024</v>
      </c>
      <c r="H5943" t="s">
        <v>9871</v>
      </c>
    </row>
    <row r="5944" spans="1:8" x14ac:dyDescent="0.25">
      <c r="A5944" t="str">
        <f>"AQIUT02"</f>
        <v>AQIUT02</v>
      </c>
      <c r="B5944" t="s">
        <v>14050</v>
      </c>
      <c r="C5944">
        <v>0</v>
      </c>
      <c r="D5944" t="s">
        <v>41</v>
      </c>
      <c r="E5944">
        <v>0</v>
      </c>
      <c r="F5944" t="s">
        <v>329</v>
      </c>
      <c r="G5944" t="s">
        <v>10024</v>
      </c>
      <c r="H5944" t="s">
        <v>9871</v>
      </c>
    </row>
    <row r="5945" spans="1:8" x14ac:dyDescent="0.25">
      <c r="A5945" t="str">
        <f>"AQIUT03"</f>
        <v>AQIUT03</v>
      </c>
      <c r="B5945" t="s">
        <v>14050</v>
      </c>
      <c r="C5945">
        <v>0</v>
      </c>
      <c r="D5945" t="s">
        <v>28</v>
      </c>
      <c r="E5945">
        <v>0</v>
      </c>
    </row>
    <row r="5946" spans="1:8" x14ac:dyDescent="0.25">
      <c r="A5946" t="str">
        <f>"AQIUV01"</f>
        <v>AQIUV01</v>
      </c>
      <c r="B5946" t="s">
        <v>12453</v>
      </c>
      <c r="C5946">
        <v>0</v>
      </c>
      <c r="D5946" t="s">
        <v>16</v>
      </c>
      <c r="E5946">
        <v>0</v>
      </c>
      <c r="F5946" t="s">
        <v>10528</v>
      </c>
    </row>
    <row r="5947" spans="1:8" x14ac:dyDescent="0.25">
      <c r="A5947" t="str">
        <f>"AQIUV02"</f>
        <v>AQIUV02</v>
      </c>
      <c r="B5947" t="s">
        <v>12454</v>
      </c>
      <c r="C5947">
        <v>0</v>
      </c>
      <c r="D5947" t="s">
        <v>16</v>
      </c>
      <c r="E5947">
        <v>0</v>
      </c>
      <c r="F5947" t="s">
        <v>10528</v>
      </c>
    </row>
    <row r="5948" spans="1:8" x14ac:dyDescent="0.25">
      <c r="A5948" t="str">
        <f>"AQIUV03"</f>
        <v>AQIUV03</v>
      </c>
      <c r="B5948" t="s">
        <v>12455</v>
      </c>
      <c r="C5948">
        <v>0</v>
      </c>
      <c r="D5948" t="s">
        <v>41</v>
      </c>
      <c r="E5948">
        <v>0</v>
      </c>
      <c r="F5948" t="s">
        <v>1029</v>
      </c>
    </row>
    <row r="5949" spans="1:8" x14ac:dyDescent="0.25">
      <c r="A5949" t="str">
        <f>"QQIUV11"</f>
        <v>QQIUV11</v>
      </c>
      <c r="B5949" t="s">
        <v>7634</v>
      </c>
      <c r="C5949">
        <v>1063</v>
      </c>
      <c r="D5949" t="s">
        <v>28</v>
      </c>
      <c r="E5949">
        <v>10</v>
      </c>
      <c r="F5949" t="s">
        <v>656</v>
      </c>
    </row>
    <row r="5950" spans="1:8" x14ac:dyDescent="0.25">
      <c r="A5950" t="str">
        <f>"QQIUV01"</f>
        <v>QQIUV01</v>
      </c>
      <c r="B5950" t="s">
        <v>14051</v>
      </c>
      <c r="C5950">
        <v>0</v>
      </c>
      <c r="D5950" t="s">
        <v>41</v>
      </c>
      <c r="E5950">
        <v>0</v>
      </c>
      <c r="F5950" t="s">
        <v>656</v>
      </c>
      <c r="H5950" t="s">
        <v>9876</v>
      </c>
    </row>
    <row r="5951" spans="1:8" x14ac:dyDescent="0.25">
      <c r="A5951" t="str">
        <f>"AQIUV04"</f>
        <v>AQIUV04</v>
      </c>
      <c r="B5951" t="s">
        <v>14051</v>
      </c>
      <c r="C5951">
        <v>0</v>
      </c>
      <c r="D5951" t="s">
        <v>41</v>
      </c>
      <c r="E5951">
        <v>0</v>
      </c>
      <c r="F5951" t="s">
        <v>1029</v>
      </c>
      <c r="H5951" t="s">
        <v>9876</v>
      </c>
    </row>
    <row r="5952" spans="1:8" x14ac:dyDescent="0.25">
      <c r="A5952" t="str">
        <f>"AQIUV122"</f>
        <v>AQIUV122</v>
      </c>
      <c r="B5952" t="s">
        <v>14056</v>
      </c>
      <c r="C5952">
        <v>0</v>
      </c>
      <c r="D5952" t="s">
        <v>28</v>
      </c>
      <c r="E5952">
        <v>0</v>
      </c>
    </row>
    <row r="5953" spans="1:8" x14ac:dyDescent="0.25">
      <c r="A5953" t="str">
        <f>"QQIUV12"</f>
        <v>QQIUV12</v>
      </c>
      <c r="B5953" t="s">
        <v>14056</v>
      </c>
      <c r="C5953">
        <v>19</v>
      </c>
      <c r="D5953" t="s">
        <v>41</v>
      </c>
      <c r="E5953">
        <v>0</v>
      </c>
      <c r="F5953" t="s">
        <v>656</v>
      </c>
      <c r="H5953" t="s">
        <v>9876</v>
      </c>
    </row>
    <row r="5954" spans="1:8" x14ac:dyDescent="0.25">
      <c r="A5954" t="str">
        <f>"QQIUV02"</f>
        <v>QQIUV02</v>
      </c>
      <c r="B5954" t="s">
        <v>13538</v>
      </c>
      <c r="C5954">
        <v>9441</v>
      </c>
      <c r="D5954" t="s">
        <v>41</v>
      </c>
      <c r="E5954">
        <v>472</v>
      </c>
      <c r="F5954" t="s">
        <v>656</v>
      </c>
      <c r="H5954" t="s">
        <v>9876</v>
      </c>
    </row>
    <row r="5955" spans="1:8" x14ac:dyDescent="0.25">
      <c r="A5955" t="str">
        <f>"AQIUV05"</f>
        <v>AQIUV05</v>
      </c>
      <c r="B5955" t="s">
        <v>13538</v>
      </c>
      <c r="C5955">
        <v>5</v>
      </c>
      <c r="D5955" t="s">
        <v>41</v>
      </c>
      <c r="E5955">
        <v>0</v>
      </c>
      <c r="F5955" t="s">
        <v>1029</v>
      </c>
      <c r="H5955" t="s">
        <v>9876</v>
      </c>
    </row>
    <row r="5956" spans="1:8" x14ac:dyDescent="0.25">
      <c r="A5956" t="str">
        <f>"AQIUV11"</f>
        <v>AQIUV11</v>
      </c>
      <c r="B5956" t="s">
        <v>12456</v>
      </c>
      <c r="C5956">
        <v>0</v>
      </c>
      <c r="D5956" t="s">
        <v>843</v>
      </c>
      <c r="E5956">
        <v>0</v>
      </c>
      <c r="F5956" t="s">
        <v>12457</v>
      </c>
    </row>
    <row r="5957" spans="1:8" x14ac:dyDescent="0.25">
      <c r="A5957" t="str">
        <f>"AQIUV16"</f>
        <v>AQIUV16</v>
      </c>
      <c r="B5957" t="s">
        <v>14055</v>
      </c>
      <c r="C5957">
        <v>0</v>
      </c>
      <c r="D5957" t="s">
        <v>16</v>
      </c>
      <c r="E5957">
        <v>0</v>
      </c>
      <c r="F5957" t="s">
        <v>255</v>
      </c>
    </row>
    <row r="5958" spans="1:8" x14ac:dyDescent="0.25">
      <c r="A5958" t="str">
        <f>"QQIUV10"</f>
        <v>QQIUV10</v>
      </c>
      <c r="B5958" t="s">
        <v>14055</v>
      </c>
      <c r="C5958">
        <v>0</v>
      </c>
      <c r="D5958" t="s">
        <v>16</v>
      </c>
      <c r="E5958">
        <v>0</v>
      </c>
      <c r="F5958" t="s">
        <v>255</v>
      </c>
      <c r="H5958" t="s">
        <v>9876</v>
      </c>
    </row>
    <row r="5959" spans="1:8" x14ac:dyDescent="0.25">
      <c r="A5959" t="str">
        <f>"QQIUV07"</f>
        <v>QQIUV07</v>
      </c>
      <c r="B5959" t="s">
        <v>1034</v>
      </c>
      <c r="C5959">
        <v>215</v>
      </c>
      <c r="D5959" t="s">
        <v>16</v>
      </c>
      <c r="E5959">
        <v>8</v>
      </c>
      <c r="F5959" t="s">
        <v>255</v>
      </c>
    </row>
    <row r="5960" spans="1:8" x14ac:dyDescent="0.25">
      <c r="A5960" t="str">
        <f>"AQIUV14"</f>
        <v>AQIUV14</v>
      </c>
      <c r="B5960" t="s">
        <v>1034</v>
      </c>
      <c r="C5960">
        <v>516</v>
      </c>
      <c r="D5960" t="s">
        <v>16</v>
      </c>
      <c r="E5960">
        <v>20</v>
      </c>
      <c r="F5960" t="s">
        <v>255</v>
      </c>
    </row>
    <row r="5961" spans="1:8" x14ac:dyDescent="0.25">
      <c r="A5961" t="str">
        <f>"AQIUV15"</f>
        <v>AQIUV15</v>
      </c>
      <c r="B5961" t="s">
        <v>12458</v>
      </c>
      <c r="C5961">
        <v>0</v>
      </c>
      <c r="D5961" t="s">
        <v>16</v>
      </c>
      <c r="E5961">
        <v>0</v>
      </c>
      <c r="F5961" t="s">
        <v>255</v>
      </c>
    </row>
    <row r="5962" spans="1:8" x14ac:dyDescent="0.25">
      <c r="A5962" t="str">
        <f>"QQIUV08"</f>
        <v>QQIUV08</v>
      </c>
      <c r="B5962" t="s">
        <v>12458</v>
      </c>
      <c r="C5962">
        <v>0</v>
      </c>
      <c r="D5962" t="s">
        <v>16</v>
      </c>
      <c r="E5962">
        <v>0</v>
      </c>
      <c r="F5962" t="s">
        <v>255</v>
      </c>
      <c r="H5962" t="s">
        <v>9876</v>
      </c>
    </row>
    <row r="5963" spans="1:8" x14ac:dyDescent="0.25">
      <c r="A5963" t="str">
        <f>"QQIUV09"</f>
        <v>QQIUV09</v>
      </c>
      <c r="B5963" t="s">
        <v>14054</v>
      </c>
      <c r="C5963">
        <v>0</v>
      </c>
      <c r="D5963" t="s">
        <v>16</v>
      </c>
      <c r="E5963">
        <v>0</v>
      </c>
      <c r="F5963" t="s">
        <v>255</v>
      </c>
      <c r="H5963" t="s">
        <v>9876</v>
      </c>
    </row>
    <row r="5964" spans="1:8" x14ac:dyDescent="0.25">
      <c r="A5964" t="str">
        <f>"AQIUV17"</f>
        <v>AQIUV17</v>
      </c>
      <c r="B5964" t="s">
        <v>14054</v>
      </c>
      <c r="C5964">
        <v>0</v>
      </c>
      <c r="D5964" t="s">
        <v>16</v>
      </c>
      <c r="E5964">
        <v>0</v>
      </c>
      <c r="F5964" t="s">
        <v>255</v>
      </c>
    </row>
    <row r="5965" spans="1:8" x14ac:dyDescent="0.25">
      <c r="A5965" t="str">
        <f>"QQIUV16"</f>
        <v>QQIUV16</v>
      </c>
      <c r="B5965" t="s">
        <v>7644</v>
      </c>
      <c r="C5965">
        <v>1790</v>
      </c>
      <c r="D5965" t="s">
        <v>41</v>
      </c>
      <c r="E5965">
        <v>17</v>
      </c>
      <c r="F5965" t="s">
        <v>656</v>
      </c>
    </row>
    <row r="5966" spans="1:8" x14ac:dyDescent="0.25">
      <c r="A5966" t="str">
        <f>"AQIUV18"</f>
        <v>AQIUV18</v>
      </c>
      <c r="B5966" t="s">
        <v>13540</v>
      </c>
      <c r="C5966">
        <v>0</v>
      </c>
      <c r="D5966" t="s">
        <v>41</v>
      </c>
      <c r="E5966">
        <v>0</v>
      </c>
    </row>
    <row r="5967" spans="1:8" x14ac:dyDescent="0.25">
      <c r="A5967" t="str">
        <f>"AQIUV06"</f>
        <v>AQIUV06</v>
      </c>
      <c r="B5967" t="s">
        <v>13540</v>
      </c>
      <c r="C5967">
        <v>0</v>
      </c>
      <c r="D5967" t="s">
        <v>41</v>
      </c>
      <c r="E5967">
        <v>0</v>
      </c>
      <c r="F5967" t="s">
        <v>1029</v>
      </c>
      <c r="H5967" t="s">
        <v>9876</v>
      </c>
    </row>
    <row r="5968" spans="1:8" x14ac:dyDescent="0.25">
      <c r="A5968" t="str">
        <f>"QQIUV03"</f>
        <v>QQIUV03</v>
      </c>
      <c r="B5968" t="s">
        <v>13540</v>
      </c>
      <c r="C5968">
        <v>0</v>
      </c>
      <c r="D5968" t="s">
        <v>41</v>
      </c>
      <c r="E5968">
        <v>0</v>
      </c>
      <c r="F5968" t="s">
        <v>656</v>
      </c>
      <c r="H5968" t="s">
        <v>9876</v>
      </c>
    </row>
    <row r="5969" spans="1:8" x14ac:dyDescent="0.25">
      <c r="A5969" t="str">
        <f>"AQIUV133"</f>
        <v>AQIUV133</v>
      </c>
      <c r="B5969" t="s">
        <v>14057</v>
      </c>
      <c r="C5969">
        <v>0</v>
      </c>
      <c r="D5969" t="s">
        <v>28</v>
      </c>
      <c r="E5969">
        <v>0</v>
      </c>
      <c r="F5969" t="s">
        <v>656</v>
      </c>
    </row>
    <row r="5970" spans="1:8" x14ac:dyDescent="0.25">
      <c r="A5970" t="str">
        <f>"QQIUV13"</f>
        <v>QQIUV13</v>
      </c>
      <c r="B5970" t="s">
        <v>14057</v>
      </c>
      <c r="C5970">
        <v>10</v>
      </c>
      <c r="D5970" t="s">
        <v>41</v>
      </c>
      <c r="E5970">
        <v>0</v>
      </c>
      <c r="F5970" t="s">
        <v>656</v>
      </c>
      <c r="H5970" t="s">
        <v>9876</v>
      </c>
    </row>
    <row r="5971" spans="1:8" x14ac:dyDescent="0.25">
      <c r="A5971" t="str">
        <f>"AQIUV07"</f>
        <v>AQIUV07</v>
      </c>
      <c r="B5971" t="s">
        <v>13539</v>
      </c>
      <c r="C5971">
        <v>0</v>
      </c>
      <c r="D5971" t="s">
        <v>41</v>
      </c>
      <c r="E5971">
        <v>0</v>
      </c>
      <c r="F5971" t="s">
        <v>1029</v>
      </c>
      <c r="H5971" t="s">
        <v>9876</v>
      </c>
    </row>
    <row r="5972" spans="1:8" x14ac:dyDescent="0.25">
      <c r="A5972" t="str">
        <f>"QQIUV04"</f>
        <v>QQIUV04</v>
      </c>
      <c r="B5972" t="s">
        <v>13539</v>
      </c>
      <c r="C5972">
        <v>3520</v>
      </c>
      <c r="D5972" t="s">
        <v>41</v>
      </c>
      <c r="E5972">
        <v>176</v>
      </c>
      <c r="F5972" t="s">
        <v>656</v>
      </c>
      <c r="H5972" t="s">
        <v>9876</v>
      </c>
    </row>
    <row r="5973" spans="1:8" x14ac:dyDescent="0.25">
      <c r="A5973" t="str">
        <f>"QQIUV15"</f>
        <v>QQIUV15</v>
      </c>
      <c r="B5973" t="s">
        <v>7642</v>
      </c>
      <c r="C5973">
        <v>2305</v>
      </c>
      <c r="D5973" t="s">
        <v>41</v>
      </c>
      <c r="E5973">
        <v>23</v>
      </c>
      <c r="F5973" t="s">
        <v>656</v>
      </c>
    </row>
    <row r="5974" spans="1:8" x14ac:dyDescent="0.25">
      <c r="A5974" t="str">
        <f>"QQIUV05"</f>
        <v>QQIUV05</v>
      </c>
      <c r="B5974" t="s">
        <v>14052</v>
      </c>
      <c r="C5974">
        <v>0</v>
      </c>
      <c r="D5974" t="s">
        <v>41</v>
      </c>
      <c r="E5974">
        <v>0</v>
      </c>
      <c r="F5974" t="s">
        <v>656</v>
      </c>
      <c r="H5974" t="s">
        <v>9876</v>
      </c>
    </row>
    <row r="5975" spans="1:8" x14ac:dyDescent="0.25">
      <c r="A5975" t="str">
        <f>"AQIUV12"</f>
        <v>AQIUV12</v>
      </c>
      <c r="B5975" t="s">
        <v>14052</v>
      </c>
      <c r="C5975">
        <v>0</v>
      </c>
      <c r="D5975" t="s">
        <v>41</v>
      </c>
      <c r="E5975">
        <v>0</v>
      </c>
      <c r="F5975" t="s">
        <v>1029</v>
      </c>
      <c r="H5975" t="s">
        <v>9876</v>
      </c>
    </row>
    <row r="5976" spans="1:8" x14ac:dyDescent="0.25">
      <c r="A5976" t="str">
        <f>"AQIUV09"</f>
        <v>AQIUV09</v>
      </c>
      <c r="B5976" t="s">
        <v>12459</v>
      </c>
      <c r="C5976">
        <v>0</v>
      </c>
      <c r="D5976" t="s">
        <v>41</v>
      </c>
      <c r="E5976">
        <v>0</v>
      </c>
      <c r="F5976" t="s">
        <v>1029</v>
      </c>
    </row>
    <row r="5977" spans="1:8" x14ac:dyDescent="0.25">
      <c r="A5977" t="str">
        <f>"QQIUV14"</f>
        <v>QQIUV14</v>
      </c>
      <c r="B5977" t="s">
        <v>14058</v>
      </c>
      <c r="C5977">
        <v>3</v>
      </c>
      <c r="D5977" t="s">
        <v>41</v>
      </c>
      <c r="E5977">
        <v>0</v>
      </c>
      <c r="F5977" t="s">
        <v>656</v>
      </c>
      <c r="H5977" t="s">
        <v>9876</v>
      </c>
    </row>
    <row r="5978" spans="1:8" x14ac:dyDescent="0.25">
      <c r="A5978" t="str">
        <f>"AQIUV21"</f>
        <v>AQIUV21</v>
      </c>
      <c r="B5978" t="s">
        <v>14058</v>
      </c>
      <c r="C5978">
        <v>0</v>
      </c>
      <c r="D5978" t="s">
        <v>28</v>
      </c>
      <c r="E5978">
        <v>0</v>
      </c>
    </row>
    <row r="5979" spans="1:8" x14ac:dyDescent="0.25">
      <c r="A5979" t="str">
        <f>"AQIUV20"</f>
        <v>AQIUV20</v>
      </c>
      <c r="B5979" t="s">
        <v>14053</v>
      </c>
      <c r="C5979">
        <v>0</v>
      </c>
      <c r="D5979" t="s">
        <v>28</v>
      </c>
      <c r="E5979">
        <v>0</v>
      </c>
    </row>
    <row r="5980" spans="1:8" x14ac:dyDescent="0.25">
      <c r="A5980" t="str">
        <f>"QQIUV06"</f>
        <v>QQIUV06</v>
      </c>
      <c r="B5980" t="s">
        <v>14053</v>
      </c>
      <c r="C5980">
        <v>2400</v>
      </c>
      <c r="D5980" t="s">
        <v>41</v>
      </c>
      <c r="E5980">
        <v>120</v>
      </c>
      <c r="F5980" t="s">
        <v>656</v>
      </c>
      <c r="H5980" t="s">
        <v>9876</v>
      </c>
    </row>
    <row r="5981" spans="1:8" x14ac:dyDescent="0.25">
      <c r="A5981" t="str">
        <f>"AQIUV08"</f>
        <v>AQIUV08</v>
      </c>
      <c r="B5981" t="s">
        <v>14053</v>
      </c>
      <c r="C5981">
        <v>0</v>
      </c>
      <c r="D5981" t="s">
        <v>41</v>
      </c>
      <c r="E5981">
        <v>0</v>
      </c>
      <c r="F5981" t="s">
        <v>1029</v>
      </c>
      <c r="H5981" t="s">
        <v>9876</v>
      </c>
    </row>
    <row r="5982" spans="1:8" x14ac:dyDescent="0.25">
      <c r="A5982" t="str">
        <f>"AQIUV13"</f>
        <v>AQIUV13</v>
      </c>
      <c r="B5982" t="s">
        <v>12460</v>
      </c>
      <c r="C5982">
        <v>0</v>
      </c>
      <c r="D5982" t="s">
        <v>16</v>
      </c>
      <c r="E5982">
        <v>0</v>
      </c>
      <c r="F5982" t="s">
        <v>7077</v>
      </c>
    </row>
    <row r="5983" spans="1:8" x14ac:dyDescent="0.25">
      <c r="A5983" t="str">
        <f>"AQIUV10"</f>
        <v>AQIUV10</v>
      </c>
      <c r="B5983" t="s">
        <v>12461</v>
      </c>
      <c r="C5983">
        <v>0</v>
      </c>
      <c r="D5983" t="s">
        <v>843</v>
      </c>
      <c r="E5983">
        <v>0</v>
      </c>
      <c r="F5983" t="s">
        <v>12457</v>
      </c>
    </row>
    <row r="5984" spans="1:8" x14ac:dyDescent="0.25">
      <c r="A5984" t="str">
        <f>"CQUAT02"</f>
        <v>CQUAT02</v>
      </c>
      <c r="B5984" t="s">
        <v>12462</v>
      </c>
      <c r="C5984">
        <v>0</v>
      </c>
      <c r="D5984" t="s">
        <v>16</v>
      </c>
      <c r="E5984">
        <v>0</v>
      </c>
      <c r="F5984" t="s">
        <v>164</v>
      </c>
      <c r="G5984" t="s">
        <v>10019</v>
      </c>
    </row>
    <row r="5985" spans="1:7" x14ac:dyDescent="0.25">
      <c r="A5985" t="str">
        <f>"CQUAT01"</f>
        <v>CQUAT01</v>
      </c>
      <c r="B5985" t="s">
        <v>12463</v>
      </c>
      <c r="C5985">
        <v>0</v>
      </c>
      <c r="D5985" t="s">
        <v>16</v>
      </c>
      <c r="E5985">
        <v>0</v>
      </c>
      <c r="F5985" t="s">
        <v>164</v>
      </c>
      <c r="G5985" t="s">
        <v>10019</v>
      </c>
    </row>
    <row r="5986" spans="1:7" x14ac:dyDescent="0.25">
      <c r="A5986" t="str">
        <f>"CQUAT04"</f>
        <v>CQUAT04</v>
      </c>
      <c r="B5986" t="s">
        <v>1681</v>
      </c>
      <c r="C5986">
        <v>0</v>
      </c>
      <c r="D5986" t="s">
        <v>1367</v>
      </c>
      <c r="E5986">
        <v>0</v>
      </c>
      <c r="F5986" t="s">
        <v>164</v>
      </c>
      <c r="G5986" t="s">
        <v>10019</v>
      </c>
    </row>
    <row r="5987" spans="1:7" x14ac:dyDescent="0.25">
      <c r="A5987" t="str">
        <f>"CQUAT03"</f>
        <v>CQUAT03</v>
      </c>
      <c r="B5987" t="s">
        <v>1677</v>
      </c>
      <c r="C5987">
        <v>0</v>
      </c>
      <c r="D5987" t="s">
        <v>379</v>
      </c>
      <c r="E5987">
        <v>0</v>
      </c>
      <c r="F5987" t="s">
        <v>164</v>
      </c>
      <c r="G5987" t="s">
        <v>10019</v>
      </c>
    </row>
    <row r="5988" spans="1:7" x14ac:dyDescent="0.25">
      <c r="A5988" t="str">
        <f>"QQUAT02"</f>
        <v>QQUAT02</v>
      </c>
      <c r="B5988" t="s">
        <v>12464</v>
      </c>
      <c r="C5988">
        <v>0</v>
      </c>
      <c r="D5988" t="s">
        <v>16</v>
      </c>
      <c r="E5988">
        <v>0</v>
      </c>
      <c r="F5988" t="s">
        <v>656</v>
      </c>
      <c r="G5988" t="s">
        <v>10019</v>
      </c>
    </row>
    <row r="5989" spans="1:7" x14ac:dyDescent="0.25">
      <c r="A5989" t="str">
        <f>"QQUAT01"</f>
        <v>QQUAT01</v>
      </c>
      <c r="B5989" t="s">
        <v>12465</v>
      </c>
      <c r="C5989">
        <v>0</v>
      </c>
      <c r="D5989" t="s">
        <v>1367</v>
      </c>
      <c r="E5989">
        <v>0</v>
      </c>
      <c r="F5989" t="s">
        <v>656</v>
      </c>
      <c r="G5989" t="s">
        <v>10019</v>
      </c>
    </row>
    <row r="5990" spans="1:7" x14ac:dyDescent="0.25">
      <c r="A5990" t="str">
        <f>"QQUAT03"</f>
        <v>QQUAT03</v>
      </c>
      <c r="B5990" t="s">
        <v>12466</v>
      </c>
      <c r="C5990">
        <v>0</v>
      </c>
      <c r="D5990" t="s">
        <v>379</v>
      </c>
      <c r="E5990">
        <v>0</v>
      </c>
      <c r="F5990" t="s">
        <v>656</v>
      </c>
      <c r="G5990" t="s">
        <v>10019</v>
      </c>
    </row>
    <row r="5991" spans="1:7" x14ac:dyDescent="0.25">
      <c r="A5991" t="str">
        <f>"QQUIL02"</f>
        <v>QQUIL02</v>
      </c>
      <c r="B5991" t="s">
        <v>12467</v>
      </c>
      <c r="C5991">
        <v>0</v>
      </c>
      <c r="D5991" t="s">
        <v>16</v>
      </c>
      <c r="E5991">
        <v>0</v>
      </c>
      <c r="F5991" t="s">
        <v>92</v>
      </c>
      <c r="G5991" t="s">
        <v>12468</v>
      </c>
    </row>
    <row r="5992" spans="1:7" x14ac:dyDescent="0.25">
      <c r="A5992" t="str">
        <f>"QQUIL01"</f>
        <v>QQUIL01</v>
      </c>
      <c r="B5992" t="s">
        <v>12469</v>
      </c>
      <c r="C5992">
        <v>0</v>
      </c>
      <c r="D5992" t="s">
        <v>16</v>
      </c>
      <c r="E5992">
        <v>0</v>
      </c>
      <c r="F5992" t="s">
        <v>92</v>
      </c>
      <c r="G5992" t="s">
        <v>12468</v>
      </c>
    </row>
    <row r="5993" spans="1:7" x14ac:dyDescent="0.25">
      <c r="A5993" t="str">
        <f>"ARG0102"</f>
        <v>ARG0102</v>
      </c>
      <c r="B5993" t="s">
        <v>12470</v>
      </c>
      <c r="C5993">
        <v>0</v>
      </c>
      <c r="D5993" t="s">
        <v>41</v>
      </c>
      <c r="E5993">
        <v>0</v>
      </c>
      <c r="F5993" t="s">
        <v>153</v>
      </c>
    </row>
    <row r="5994" spans="1:7" x14ac:dyDescent="0.25">
      <c r="A5994" t="str">
        <f>"QRG0101"</f>
        <v>QRG0101</v>
      </c>
      <c r="B5994" t="s">
        <v>12471</v>
      </c>
      <c r="C5994">
        <v>0</v>
      </c>
      <c r="D5994" t="s">
        <v>41</v>
      </c>
      <c r="E5994">
        <v>0</v>
      </c>
      <c r="F5994" t="s">
        <v>153</v>
      </c>
    </row>
    <row r="5995" spans="1:7" x14ac:dyDescent="0.25">
      <c r="A5995" t="str">
        <f>"ARG0101"</f>
        <v>ARG0101</v>
      </c>
      <c r="B5995" t="s">
        <v>12471</v>
      </c>
      <c r="C5995">
        <v>0</v>
      </c>
      <c r="D5995" t="s">
        <v>41</v>
      </c>
      <c r="E5995">
        <v>0</v>
      </c>
      <c r="F5995" t="s">
        <v>153</v>
      </c>
    </row>
    <row r="5996" spans="1:7" x14ac:dyDescent="0.25">
      <c r="A5996" t="str">
        <f>"ARG0201"</f>
        <v>ARG0201</v>
      </c>
      <c r="B5996" t="s">
        <v>12472</v>
      </c>
      <c r="C5996">
        <v>0</v>
      </c>
      <c r="D5996" t="s">
        <v>41</v>
      </c>
      <c r="E5996">
        <v>0</v>
      </c>
      <c r="F5996" t="s">
        <v>9356</v>
      </c>
    </row>
    <row r="5997" spans="1:7" x14ac:dyDescent="0.25">
      <c r="A5997" t="str">
        <f>"QRG0202"</f>
        <v>QRG0202</v>
      </c>
      <c r="B5997" t="s">
        <v>12473</v>
      </c>
      <c r="C5997">
        <v>0</v>
      </c>
      <c r="D5997" t="s">
        <v>41</v>
      </c>
      <c r="E5997">
        <v>0</v>
      </c>
      <c r="F5997" t="s">
        <v>87</v>
      </c>
    </row>
    <row r="5998" spans="1:7" x14ac:dyDescent="0.25">
      <c r="A5998" t="str">
        <f>"ARG0202"</f>
        <v>ARG0202</v>
      </c>
      <c r="B5998" t="s">
        <v>12473</v>
      </c>
      <c r="C5998">
        <v>0</v>
      </c>
      <c r="D5998" t="s">
        <v>41</v>
      </c>
      <c r="E5998">
        <v>0</v>
      </c>
      <c r="F5998" t="s">
        <v>87</v>
      </c>
    </row>
    <row r="5999" spans="1:7" x14ac:dyDescent="0.25">
      <c r="A5999" t="str">
        <f>"QRG0201"</f>
        <v>QRG0201</v>
      </c>
      <c r="B5999" t="s">
        <v>12474</v>
      </c>
      <c r="C5999">
        <v>0</v>
      </c>
      <c r="D5999" t="s">
        <v>41</v>
      </c>
      <c r="E5999">
        <v>0</v>
      </c>
      <c r="F5999" t="s">
        <v>153</v>
      </c>
    </row>
    <row r="6000" spans="1:7" x14ac:dyDescent="0.25">
      <c r="A6000" t="str">
        <f>"ARG0301"</f>
        <v>ARG0301</v>
      </c>
      <c r="B6000" t="s">
        <v>12475</v>
      </c>
      <c r="C6000">
        <v>0</v>
      </c>
      <c r="D6000" t="s">
        <v>41</v>
      </c>
      <c r="E6000">
        <v>0</v>
      </c>
      <c r="F6000" t="s">
        <v>153</v>
      </c>
    </row>
    <row r="6001" spans="1:8" x14ac:dyDescent="0.25">
      <c r="A6001" t="str">
        <f>"QRG0301"</f>
        <v>QRG0301</v>
      </c>
      <c r="B6001" t="s">
        <v>12475</v>
      </c>
      <c r="C6001">
        <v>0</v>
      </c>
      <c r="D6001" t="s">
        <v>41</v>
      </c>
      <c r="E6001">
        <v>0</v>
      </c>
      <c r="F6001" t="s">
        <v>153</v>
      </c>
    </row>
    <row r="6002" spans="1:8" x14ac:dyDescent="0.25">
      <c r="A6002" t="str">
        <f>"ARG0502"</f>
        <v>ARG0502</v>
      </c>
      <c r="B6002" t="s">
        <v>12476</v>
      </c>
      <c r="C6002">
        <v>0</v>
      </c>
      <c r="D6002" t="s">
        <v>41</v>
      </c>
      <c r="E6002">
        <v>0</v>
      </c>
      <c r="F6002" t="s">
        <v>153</v>
      </c>
    </row>
    <row r="6003" spans="1:8" x14ac:dyDescent="0.25">
      <c r="A6003" t="str">
        <f>"QRG0502"</f>
        <v>QRG0502</v>
      </c>
      <c r="B6003" t="s">
        <v>12476</v>
      </c>
      <c r="C6003">
        <v>0</v>
      </c>
      <c r="D6003" t="s">
        <v>41</v>
      </c>
      <c r="E6003">
        <v>0</v>
      </c>
      <c r="F6003" t="s">
        <v>153</v>
      </c>
    </row>
    <row r="6004" spans="1:8" x14ac:dyDescent="0.25">
      <c r="A6004" t="str">
        <f>"QRG0501"</f>
        <v>QRG0501</v>
      </c>
      <c r="B6004" t="s">
        <v>12477</v>
      </c>
      <c r="C6004">
        <v>0</v>
      </c>
      <c r="D6004" t="s">
        <v>41</v>
      </c>
      <c r="E6004">
        <v>0</v>
      </c>
      <c r="F6004" t="s">
        <v>153</v>
      </c>
    </row>
    <row r="6005" spans="1:8" x14ac:dyDescent="0.25">
      <c r="A6005" t="str">
        <f>"ARG0501"</f>
        <v>ARG0501</v>
      </c>
      <c r="B6005" t="s">
        <v>12477</v>
      </c>
      <c r="C6005">
        <v>0</v>
      </c>
      <c r="D6005" t="s">
        <v>41</v>
      </c>
      <c r="E6005">
        <v>0</v>
      </c>
      <c r="F6005" t="s">
        <v>153</v>
      </c>
    </row>
    <row r="6006" spans="1:8" x14ac:dyDescent="0.25">
      <c r="A6006" t="str">
        <f>"ARG0601"</f>
        <v>ARG0601</v>
      </c>
      <c r="B6006" t="s">
        <v>12478</v>
      </c>
      <c r="C6006">
        <v>0</v>
      </c>
      <c r="D6006" t="s">
        <v>41</v>
      </c>
      <c r="E6006">
        <v>0</v>
      </c>
      <c r="F6006" t="s">
        <v>87</v>
      </c>
    </row>
    <row r="6007" spans="1:8" x14ac:dyDescent="0.25">
      <c r="A6007" t="str">
        <f>"QRIP201"</f>
        <v>QRIP201</v>
      </c>
      <c r="B6007" t="s">
        <v>12479</v>
      </c>
      <c r="C6007">
        <v>0</v>
      </c>
      <c r="D6007" t="s">
        <v>16</v>
      </c>
      <c r="E6007">
        <v>0</v>
      </c>
      <c r="F6007" t="s">
        <v>1705</v>
      </c>
      <c r="G6007" t="s">
        <v>10097</v>
      </c>
    </row>
    <row r="6008" spans="1:8" x14ac:dyDescent="0.25">
      <c r="A6008" t="str">
        <f>"QRACU01"</f>
        <v>QRACU01</v>
      </c>
      <c r="B6008" t="s">
        <v>12480</v>
      </c>
      <c r="C6008">
        <v>0</v>
      </c>
      <c r="D6008" t="s">
        <v>41</v>
      </c>
      <c r="E6008">
        <v>0</v>
      </c>
      <c r="F6008" t="s">
        <v>337</v>
      </c>
      <c r="G6008" t="s">
        <v>12481</v>
      </c>
    </row>
    <row r="6009" spans="1:8" x14ac:dyDescent="0.25">
      <c r="A6009" t="str">
        <f>"ARACU01"</f>
        <v>ARACU01</v>
      </c>
      <c r="B6009" t="s">
        <v>12480</v>
      </c>
      <c r="C6009">
        <v>0</v>
      </c>
      <c r="D6009" t="s">
        <v>41</v>
      </c>
      <c r="E6009">
        <v>0</v>
      </c>
      <c r="F6009" t="s">
        <v>337</v>
      </c>
      <c r="G6009" t="s">
        <v>12481</v>
      </c>
    </row>
    <row r="6010" spans="1:8" x14ac:dyDescent="0.25">
      <c r="A6010" t="str">
        <f>"ARADI01"</f>
        <v>ARADI01</v>
      </c>
      <c r="B6010" t="s">
        <v>18036</v>
      </c>
      <c r="C6010">
        <v>0</v>
      </c>
      <c r="D6010" t="s">
        <v>16</v>
      </c>
      <c r="E6010">
        <v>0</v>
      </c>
      <c r="F6010" t="s">
        <v>11995</v>
      </c>
      <c r="H6010" t="s">
        <v>9876</v>
      </c>
    </row>
    <row r="6011" spans="1:8" x14ac:dyDescent="0.25">
      <c r="A6011" t="str">
        <f>"QRADI01"</f>
        <v>QRADI01</v>
      </c>
      <c r="B6011" t="s">
        <v>18036</v>
      </c>
      <c r="C6011">
        <v>0</v>
      </c>
      <c r="D6011" t="s">
        <v>16</v>
      </c>
      <c r="E6011">
        <v>0</v>
      </c>
      <c r="F6011" t="s">
        <v>11995</v>
      </c>
      <c r="H6011" t="s">
        <v>9876</v>
      </c>
    </row>
    <row r="6012" spans="1:8" x14ac:dyDescent="0.25">
      <c r="A6012" t="str">
        <f>"QRAFT01"</f>
        <v>QRAFT01</v>
      </c>
      <c r="B6012" t="s">
        <v>12482</v>
      </c>
      <c r="C6012">
        <v>0</v>
      </c>
      <c r="D6012" t="s">
        <v>16</v>
      </c>
      <c r="E6012">
        <v>0</v>
      </c>
      <c r="F6012" t="s">
        <v>337</v>
      </c>
      <c r="G6012" t="s">
        <v>12483</v>
      </c>
    </row>
    <row r="6013" spans="1:8" x14ac:dyDescent="0.25">
      <c r="A6013" t="str">
        <f>"ARAJA06"</f>
        <v>ARAJA06</v>
      </c>
      <c r="B6013" t="s">
        <v>18037</v>
      </c>
      <c r="C6013">
        <v>0</v>
      </c>
      <c r="D6013" t="s">
        <v>748</v>
      </c>
      <c r="E6013">
        <v>0</v>
      </c>
      <c r="F6013" t="s">
        <v>1041</v>
      </c>
      <c r="G6013" t="s">
        <v>11929</v>
      </c>
      <c r="H6013" t="s">
        <v>9871</v>
      </c>
    </row>
    <row r="6014" spans="1:8" x14ac:dyDescent="0.25">
      <c r="A6014" t="str">
        <f>"ARAJA05"</f>
        <v>ARAJA05</v>
      </c>
      <c r="B6014" t="s">
        <v>18038</v>
      </c>
      <c r="C6014">
        <v>0</v>
      </c>
      <c r="D6014" t="s">
        <v>748</v>
      </c>
      <c r="E6014">
        <v>0</v>
      </c>
      <c r="F6014" t="s">
        <v>1041</v>
      </c>
      <c r="G6014" t="s">
        <v>11929</v>
      </c>
      <c r="H6014" t="s">
        <v>9871</v>
      </c>
    </row>
    <row r="6015" spans="1:8" x14ac:dyDescent="0.25">
      <c r="A6015" t="str">
        <f>"QRAJA07"</f>
        <v>QRAJA07</v>
      </c>
      <c r="B6015" t="s">
        <v>18038</v>
      </c>
      <c r="C6015">
        <v>0</v>
      </c>
      <c r="D6015" t="s">
        <v>748</v>
      </c>
      <c r="E6015">
        <v>0</v>
      </c>
      <c r="F6015" t="s">
        <v>1041</v>
      </c>
      <c r="G6015" t="s">
        <v>11929</v>
      </c>
      <c r="H6015" t="s">
        <v>9871</v>
      </c>
    </row>
    <row r="6016" spans="1:8" x14ac:dyDescent="0.25">
      <c r="A6016" t="str">
        <f>"QRAJA08"</f>
        <v>QRAJA08</v>
      </c>
      <c r="B6016" t="s">
        <v>18039</v>
      </c>
      <c r="C6016">
        <v>0</v>
      </c>
      <c r="D6016" t="s">
        <v>748</v>
      </c>
      <c r="E6016">
        <v>0</v>
      </c>
      <c r="F6016" t="s">
        <v>1041</v>
      </c>
      <c r="G6016" t="s">
        <v>11929</v>
      </c>
      <c r="H6016" t="s">
        <v>9871</v>
      </c>
    </row>
    <row r="6017" spans="1:8" x14ac:dyDescent="0.25">
      <c r="A6017" t="str">
        <f>"ARAJA08"</f>
        <v>ARAJA08</v>
      </c>
      <c r="B6017" t="s">
        <v>13542</v>
      </c>
      <c r="C6017">
        <v>0</v>
      </c>
      <c r="D6017" t="s">
        <v>748</v>
      </c>
      <c r="E6017">
        <v>0</v>
      </c>
      <c r="F6017" t="s">
        <v>1041</v>
      </c>
      <c r="G6017" t="s">
        <v>11929</v>
      </c>
      <c r="H6017" t="s">
        <v>9871</v>
      </c>
    </row>
    <row r="6018" spans="1:8" x14ac:dyDescent="0.25">
      <c r="A6018" t="str">
        <f>"QRAJA06"</f>
        <v>QRAJA06</v>
      </c>
      <c r="B6018" t="s">
        <v>13542</v>
      </c>
      <c r="C6018">
        <v>0</v>
      </c>
      <c r="D6018" t="s">
        <v>748</v>
      </c>
      <c r="E6018">
        <v>0</v>
      </c>
      <c r="F6018" t="s">
        <v>1041</v>
      </c>
      <c r="G6018" t="s">
        <v>11929</v>
      </c>
      <c r="H6018" t="s">
        <v>9871</v>
      </c>
    </row>
    <row r="6019" spans="1:8" x14ac:dyDescent="0.25">
      <c r="A6019" t="str">
        <f>"ARAJA07"</f>
        <v>ARAJA07</v>
      </c>
      <c r="B6019" t="s">
        <v>13541</v>
      </c>
      <c r="C6019">
        <v>0</v>
      </c>
      <c r="D6019" t="s">
        <v>748</v>
      </c>
      <c r="E6019">
        <v>0</v>
      </c>
      <c r="F6019" t="s">
        <v>1041</v>
      </c>
      <c r="G6019" t="s">
        <v>11929</v>
      </c>
      <c r="H6019" t="s">
        <v>9871</v>
      </c>
    </row>
    <row r="6020" spans="1:8" x14ac:dyDescent="0.25">
      <c r="A6020" t="str">
        <f>"QRAJA05"</f>
        <v>QRAJA05</v>
      </c>
      <c r="B6020" t="s">
        <v>13541</v>
      </c>
      <c r="C6020">
        <v>0</v>
      </c>
      <c r="D6020" t="s">
        <v>748</v>
      </c>
      <c r="E6020">
        <v>0</v>
      </c>
      <c r="F6020" t="s">
        <v>1041</v>
      </c>
      <c r="G6020" t="s">
        <v>11929</v>
      </c>
      <c r="H6020" t="s">
        <v>9871</v>
      </c>
    </row>
    <row r="6021" spans="1:8" x14ac:dyDescent="0.25">
      <c r="A6021" t="str">
        <f>"QRAJA04"</f>
        <v>QRAJA04</v>
      </c>
      <c r="B6021" t="s">
        <v>18040</v>
      </c>
      <c r="C6021">
        <v>0</v>
      </c>
      <c r="D6021" t="s">
        <v>16</v>
      </c>
      <c r="E6021">
        <v>0</v>
      </c>
      <c r="F6021" t="s">
        <v>21</v>
      </c>
      <c r="G6021" t="s">
        <v>9899</v>
      </c>
      <c r="H6021" t="s">
        <v>9871</v>
      </c>
    </row>
    <row r="6022" spans="1:8" x14ac:dyDescent="0.25">
      <c r="A6022" t="str">
        <f>"ARAJA01"</f>
        <v>ARAJA01</v>
      </c>
      <c r="B6022" t="s">
        <v>18041</v>
      </c>
      <c r="C6022">
        <v>0</v>
      </c>
      <c r="D6022" t="s">
        <v>16</v>
      </c>
      <c r="E6022">
        <v>0</v>
      </c>
      <c r="F6022" t="s">
        <v>21</v>
      </c>
      <c r="G6022" t="s">
        <v>9899</v>
      </c>
      <c r="H6022" t="s">
        <v>9871</v>
      </c>
    </row>
    <row r="6023" spans="1:8" x14ac:dyDescent="0.25">
      <c r="A6023" t="str">
        <f>"CRAJA02"</f>
        <v>CRAJA02</v>
      </c>
      <c r="B6023" t="s">
        <v>12484</v>
      </c>
      <c r="C6023">
        <v>0</v>
      </c>
      <c r="D6023" t="s">
        <v>16</v>
      </c>
      <c r="E6023">
        <v>0</v>
      </c>
      <c r="F6023" t="s">
        <v>21</v>
      </c>
      <c r="G6023" t="s">
        <v>9899</v>
      </c>
    </row>
    <row r="6024" spans="1:8" x14ac:dyDescent="0.25">
      <c r="A6024" t="str">
        <f>"QRAJA01"</f>
        <v>QRAJA01</v>
      </c>
      <c r="B6024" t="s">
        <v>12484</v>
      </c>
      <c r="C6024">
        <v>0</v>
      </c>
      <c r="D6024" t="s">
        <v>16</v>
      </c>
      <c r="E6024">
        <v>0</v>
      </c>
      <c r="F6024" t="s">
        <v>21</v>
      </c>
      <c r="G6024" t="s">
        <v>9899</v>
      </c>
      <c r="H6024" t="s">
        <v>9871</v>
      </c>
    </row>
    <row r="6025" spans="1:8" x14ac:dyDescent="0.25">
      <c r="A6025" t="str">
        <f>"ARAJA02"</f>
        <v>ARAJA02</v>
      </c>
      <c r="B6025" t="s">
        <v>12484</v>
      </c>
      <c r="C6025">
        <v>0</v>
      </c>
      <c r="D6025" t="s">
        <v>16</v>
      </c>
      <c r="E6025">
        <v>0</v>
      </c>
      <c r="F6025" t="s">
        <v>21</v>
      </c>
      <c r="G6025" t="s">
        <v>9899</v>
      </c>
      <c r="H6025" t="s">
        <v>9871</v>
      </c>
    </row>
    <row r="6026" spans="1:8" x14ac:dyDescent="0.25">
      <c r="A6026" t="str">
        <f>"CRAJA01"</f>
        <v>CRAJA01</v>
      </c>
      <c r="B6026" t="s">
        <v>12485</v>
      </c>
      <c r="C6026">
        <v>0</v>
      </c>
      <c r="D6026" t="s">
        <v>16</v>
      </c>
      <c r="E6026">
        <v>0</v>
      </c>
      <c r="F6026" t="s">
        <v>21</v>
      </c>
      <c r="G6026" t="s">
        <v>9899</v>
      </c>
    </row>
    <row r="6027" spans="1:8" x14ac:dyDescent="0.25">
      <c r="A6027" t="str">
        <f>"ARAJA03"</f>
        <v>ARAJA03</v>
      </c>
      <c r="B6027" t="s">
        <v>12485</v>
      </c>
      <c r="C6027">
        <v>0</v>
      </c>
      <c r="D6027" t="s">
        <v>16</v>
      </c>
      <c r="E6027">
        <v>0</v>
      </c>
      <c r="F6027" t="s">
        <v>21</v>
      </c>
      <c r="G6027" t="s">
        <v>9899</v>
      </c>
      <c r="H6027" t="s">
        <v>9871</v>
      </c>
    </row>
    <row r="6028" spans="1:8" x14ac:dyDescent="0.25">
      <c r="A6028" t="str">
        <f>"QRAJA03"</f>
        <v>QRAJA03</v>
      </c>
      <c r="B6028" t="s">
        <v>12485</v>
      </c>
      <c r="C6028">
        <v>0</v>
      </c>
      <c r="D6028" t="s">
        <v>16</v>
      </c>
      <c r="E6028">
        <v>0</v>
      </c>
      <c r="F6028" t="s">
        <v>21</v>
      </c>
      <c r="G6028" t="s">
        <v>9899</v>
      </c>
      <c r="H6028" t="s">
        <v>9871</v>
      </c>
    </row>
    <row r="6029" spans="1:8" x14ac:dyDescent="0.25">
      <c r="A6029" t="str">
        <f>"QRAJA02"</f>
        <v>QRAJA02</v>
      </c>
      <c r="B6029" t="s">
        <v>18042</v>
      </c>
      <c r="C6029">
        <v>0</v>
      </c>
      <c r="D6029" t="s">
        <v>16</v>
      </c>
      <c r="E6029">
        <v>0</v>
      </c>
      <c r="F6029" t="s">
        <v>21</v>
      </c>
      <c r="G6029" t="s">
        <v>9899</v>
      </c>
      <c r="H6029" t="s">
        <v>9871</v>
      </c>
    </row>
    <row r="6030" spans="1:8" x14ac:dyDescent="0.25">
      <c r="A6030" t="str">
        <f>"ARAJA04"</f>
        <v>ARAJA04</v>
      </c>
      <c r="B6030" t="s">
        <v>18042</v>
      </c>
      <c r="C6030">
        <v>0</v>
      </c>
      <c r="D6030" t="s">
        <v>16</v>
      </c>
      <c r="E6030">
        <v>0</v>
      </c>
      <c r="F6030" t="s">
        <v>21</v>
      </c>
      <c r="G6030" t="s">
        <v>9899</v>
      </c>
      <c r="H6030" t="s">
        <v>9871</v>
      </c>
    </row>
    <row r="6031" spans="1:8" x14ac:dyDescent="0.25">
      <c r="A6031" t="str">
        <f>"ZZRAKM01"</f>
        <v>ZZRAKM01</v>
      </c>
      <c r="B6031" t="s">
        <v>12486</v>
      </c>
      <c r="C6031">
        <v>0</v>
      </c>
      <c r="D6031" t="s">
        <v>28</v>
      </c>
      <c r="E6031">
        <v>0</v>
      </c>
      <c r="G6031" t="s">
        <v>253</v>
      </c>
    </row>
    <row r="6032" spans="1:8" x14ac:dyDescent="0.25">
      <c r="A6032" t="str">
        <f>"QRAKS01"</f>
        <v>QRAKS01</v>
      </c>
      <c r="B6032" t="s">
        <v>12487</v>
      </c>
      <c r="C6032">
        <v>0</v>
      </c>
      <c r="D6032" t="s">
        <v>41</v>
      </c>
      <c r="E6032">
        <v>0</v>
      </c>
      <c r="F6032" t="s">
        <v>10038</v>
      </c>
      <c r="G6032" t="s">
        <v>10024</v>
      </c>
    </row>
    <row r="6033" spans="1:8" x14ac:dyDescent="0.25">
      <c r="A6033" t="str">
        <f>"QRAMB05"</f>
        <v>QRAMB05</v>
      </c>
      <c r="B6033" t="s">
        <v>12488</v>
      </c>
      <c r="C6033">
        <v>0</v>
      </c>
      <c r="D6033" t="s">
        <v>16</v>
      </c>
      <c r="E6033">
        <v>0</v>
      </c>
      <c r="F6033" t="s">
        <v>1586</v>
      </c>
      <c r="G6033" t="s">
        <v>9920</v>
      </c>
    </row>
    <row r="6034" spans="1:8" x14ac:dyDescent="0.25">
      <c r="A6034" t="str">
        <f>"CRAMB01"</f>
        <v>CRAMB01</v>
      </c>
      <c r="B6034" t="s">
        <v>1684</v>
      </c>
      <c r="C6034">
        <v>0</v>
      </c>
      <c r="D6034" t="s">
        <v>16</v>
      </c>
      <c r="E6034">
        <v>0</v>
      </c>
      <c r="F6034" t="s">
        <v>1586</v>
      </c>
      <c r="G6034" t="s">
        <v>9920</v>
      </c>
    </row>
    <row r="6035" spans="1:8" x14ac:dyDescent="0.25">
      <c r="A6035" t="str">
        <f>"QRAMB01"</f>
        <v>QRAMB01</v>
      </c>
      <c r="B6035" t="s">
        <v>1684</v>
      </c>
      <c r="C6035">
        <v>0</v>
      </c>
      <c r="D6035" t="s">
        <v>16</v>
      </c>
      <c r="E6035">
        <v>0</v>
      </c>
      <c r="F6035" t="s">
        <v>1586</v>
      </c>
      <c r="G6035" t="s">
        <v>9920</v>
      </c>
    </row>
    <row r="6036" spans="1:8" x14ac:dyDescent="0.25">
      <c r="A6036" t="str">
        <f>"QRAMB03"</f>
        <v>QRAMB03</v>
      </c>
      <c r="B6036" t="s">
        <v>12489</v>
      </c>
      <c r="C6036">
        <v>0</v>
      </c>
      <c r="D6036" t="s">
        <v>16</v>
      </c>
      <c r="E6036">
        <v>0</v>
      </c>
      <c r="F6036" t="s">
        <v>1586</v>
      </c>
      <c r="G6036" t="s">
        <v>9920</v>
      </c>
    </row>
    <row r="6037" spans="1:8" x14ac:dyDescent="0.25">
      <c r="A6037" t="str">
        <f>"CRAMB03"</f>
        <v>CRAMB03</v>
      </c>
      <c r="B6037" t="s">
        <v>1697</v>
      </c>
      <c r="C6037">
        <v>0</v>
      </c>
      <c r="D6037" t="s">
        <v>1367</v>
      </c>
      <c r="E6037">
        <v>0</v>
      </c>
      <c r="F6037" t="s">
        <v>1586</v>
      </c>
      <c r="G6037" t="s">
        <v>9920</v>
      </c>
    </row>
    <row r="6038" spans="1:8" x14ac:dyDescent="0.25">
      <c r="A6038" t="str">
        <f>"QRAMB04"</f>
        <v>QRAMB04</v>
      </c>
      <c r="B6038" t="s">
        <v>1697</v>
      </c>
      <c r="C6038">
        <v>0</v>
      </c>
      <c r="D6038" t="s">
        <v>1367</v>
      </c>
      <c r="E6038">
        <v>0</v>
      </c>
      <c r="F6038" t="s">
        <v>1586</v>
      </c>
      <c r="G6038" t="s">
        <v>9920</v>
      </c>
    </row>
    <row r="6039" spans="1:8" x14ac:dyDescent="0.25">
      <c r="A6039" t="str">
        <f>"ARAMB01"</f>
        <v>ARAMB01</v>
      </c>
      <c r="B6039" t="s">
        <v>12490</v>
      </c>
      <c r="C6039">
        <v>0</v>
      </c>
      <c r="D6039" t="s">
        <v>16</v>
      </c>
      <c r="E6039">
        <v>0</v>
      </c>
      <c r="F6039" t="s">
        <v>9995</v>
      </c>
      <c r="G6039" t="s">
        <v>9920</v>
      </c>
    </row>
    <row r="6040" spans="1:8" x14ac:dyDescent="0.25">
      <c r="A6040" t="str">
        <f>"CRAMB02"</f>
        <v>CRAMB02</v>
      </c>
      <c r="B6040" t="s">
        <v>1693</v>
      </c>
      <c r="C6040">
        <v>0</v>
      </c>
      <c r="D6040" t="s">
        <v>379</v>
      </c>
      <c r="E6040">
        <v>0</v>
      </c>
      <c r="F6040" t="s">
        <v>1586</v>
      </c>
      <c r="G6040" t="s">
        <v>9920</v>
      </c>
    </row>
    <row r="6041" spans="1:8" x14ac:dyDescent="0.25">
      <c r="A6041" t="str">
        <f>"QRAMB02"</f>
        <v>QRAMB02</v>
      </c>
      <c r="B6041" t="s">
        <v>1693</v>
      </c>
      <c r="C6041">
        <v>0</v>
      </c>
      <c r="D6041" t="s">
        <v>16</v>
      </c>
      <c r="E6041">
        <v>0</v>
      </c>
      <c r="F6041" t="s">
        <v>1586</v>
      </c>
      <c r="G6041" t="s">
        <v>9920</v>
      </c>
    </row>
    <row r="6042" spans="1:8" x14ac:dyDescent="0.25">
      <c r="A6042" t="str">
        <f>"QRAMB06"</f>
        <v>QRAMB06</v>
      </c>
      <c r="B6042" t="s">
        <v>7648</v>
      </c>
      <c r="C6042">
        <v>0</v>
      </c>
      <c r="D6042" t="s">
        <v>16</v>
      </c>
      <c r="E6042">
        <v>0</v>
      </c>
      <c r="F6042" t="s">
        <v>3009</v>
      </c>
      <c r="G6042" t="s">
        <v>9920</v>
      </c>
    </row>
    <row r="6043" spans="1:8" x14ac:dyDescent="0.25">
      <c r="A6043" t="str">
        <f>"QRAMO02"</f>
        <v>QRAMO02</v>
      </c>
      <c r="B6043" t="s">
        <v>18043</v>
      </c>
      <c r="C6043">
        <v>0</v>
      </c>
      <c r="D6043" t="s">
        <v>16</v>
      </c>
      <c r="E6043">
        <v>0</v>
      </c>
      <c r="F6043" t="s">
        <v>1029</v>
      </c>
      <c r="G6043" t="s">
        <v>10019</v>
      </c>
      <c r="H6043" t="s">
        <v>9891</v>
      </c>
    </row>
    <row r="6044" spans="1:8" x14ac:dyDescent="0.25">
      <c r="A6044" t="str">
        <f>"ARAMO02"</f>
        <v>ARAMO02</v>
      </c>
      <c r="B6044" t="s">
        <v>18044</v>
      </c>
      <c r="C6044">
        <v>0</v>
      </c>
      <c r="D6044" t="s">
        <v>1367</v>
      </c>
      <c r="E6044">
        <v>0</v>
      </c>
      <c r="F6044" t="s">
        <v>1029</v>
      </c>
      <c r="G6044" t="s">
        <v>10019</v>
      </c>
      <c r="H6044" t="s">
        <v>9891</v>
      </c>
    </row>
    <row r="6045" spans="1:8" x14ac:dyDescent="0.25">
      <c r="A6045" t="str">
        <f>"QRAMO01"</f>
        <v>QRAMO01</v>
      </c>
      <c r="B6045" t="s">
        <v>18044</v>
      </c>
      <c r="C6045">
        <v>0</v>
      </c>
      <c r="D6045" t="s">
        <v>1367</v>
      </c>
      <c r="E6045">
        <v>0</v>
      </c>
      <c r="F6045" t="s">
        <v>1029</v>
      </c>
      <c r="G6045" t="s">
        <v>10019</v>
      </c>
      <c r="H6045" t="s">
        <v>9891</v>
      </c>
    </row>
    <row r="6046" spans="1:8" x14ac:dyDescent="0.25">
      <c r="A6046" t="str">
        <f>"ARAMO01"</f>
        <v>ARAMO01</v>
      </c>
      <c r="B6046" t="s">
        <v>18045</v>
      </c>
      <c r="C6046">
        <v>0</v>
      </c>
      <c r="D6046" t="s">
        <v>379</v>
      </c>
      <c r="E6046">
        <v>0</v>
      </c>
      <c r="F6046" t="s">
        <v>1029</v>
      </c>
      <c r="G6046" t="s">
        <v>10019</v>
      </c>
      <c r="H6046" t="s">
        <v>9891</v>
      </c>
    </row>
    <row r="6047" spans="1:8" x14ac:dyDescent="0.25">
      <c r="A6047" t="str">
        <f>"QRAMO03"</f>
        <v>QRAMO03</v>
      </c>
      <c r="B6047" t="s">
        <v>18045</v>
      </c>
      <c r="C6047">
        <v>0</v>
      </c>
      <c r="D6047" t="s">
        <v>379</v>
      </c>
      <c r="E6047">
        <v>0</v>
      </c>
      <c r="F6047" t="s">
        <v>1029</v>
      </c>
      <c r="G6047" t="s">
        <v>10019</v>
      </c>
      <c r="H6047" t="s">
        <v>9891</v>
      </c>
    </row>
    <row r="6048" spans="1:8" x14ac:dyDescent="0.25">
      <c r="A6048" t="str">
        <f>"ARAMP01"</f>
        <v>ARAMP01</v>
      </c>
      <c r="B6048" t="s">
        <v>12491</v>
      </c>
      <c r="C6048">
        <v>0</v>
      </c>
      <c r="D6048" t="s">
        <v>16</v>
      </c>
      <c r="E6048">
        <v>0</v>
      </c>
      <c r="F6048" t="s">
        <v>1917</v>
      </c>
    </row>
    <row r="6049" spans="1:8" x14ac:dyDescent="0.25">
      <c r="A6049" t="str">
        <f>"ARANGE01"</f>
        <v>ARANGE01</v>
      </c>
      <c r="B6049" t="s">
        <v>1045</v>
      </c>
      <c r="C6049">
        <v>0</v>
      </c>
      <c r="D6049" t="s">
        <v>16</v>
      </c>
      <c r="E6049">
        <v>0</v>
      </c>
      <c r="G6049" t="s">
        <v>9920</v>
      </c>
    </row>
    <row r="6050" spans="1:8" x14ac:dyDescent="0.25">
      <c r="A6050" t="str">
        <f>"QRANG02"</f>
        <v>QRANG02</v>
      </c>
      <c r="B6050" t="s">
        <v>12492</v>
      </c>
      <c r="C6050">
        <v>0</v>
      </c>
      <c r="D6050" t="s">
        <v>16</v>
      </c>
      <c r="E6050">
        <v>0</v>
      </c>
      <c r="F6050" t="s">
        <v>9995</v>
      </c>
      <c r="G6050" t="s">
        <v>9920</v>
      </c>
    </row>
    <row r="6051" spans="1:8" x14ac:dyDescent="0.25">
      <c r="A6051" t="str">
        <f>"QRANG01"</f>
        <v>QRANG01</v>
      </c>
      <c r="B6051" t="s">
        <v>12493</v>
      </c>
      <c r="C6051">
        <v>0</v>
      </c>
      <c r="D6051" t="s">
        <v>1367</v>
      </c>
      <c r="E6051">
        <v>0</v>
      </c>
      <c r="F6051" t="s">
        <v>9995</v>
      </c>
      <c r="G6051" t="s">
        <v>9920</v>
      </c>
    </row>
    <row r="6052" spans="1:8" x14ac:dyDescent="0.25">
      <c r="A6052" t="str">
        <f>"QRANG03"</f>
        <v>QRANG03</v>
      </c>
      <c r="B6052" t="s">
        <v>12494</v>
      </c>
      <c r="C6052">
        <v>0</v>
      </c>
      <c r="D6052" t="s">
        <v>379</v>
      </c>
      <c r="E6052">
        <v>0</v>
      </c>
      <c r="F6052" t="s">
        <v>9995</v>
      </c>
      <c r="G6052" t="s">
        <v>9920</v>
      </c>
    </row>
    <row r="6053" spans="1:8" x14ac:dyDescent="0.25">
      <c r="A6053" t="str">
        <f>"QRATC03"</f>
        <v>QRATC03</v>
      </c>
      <c r="B6053" t="s">
        <v>18046</v>
      </c>
      <c r="C6053">
        <v>0</v>
      </c>
      <c r="D6053" t="s">
        <v>41</v>
      </c>
      <c r="E6053">
        <v>0</v>
      </c>
      <c r="F6053" t="s">
        <v>21</v>
      </c>
      <c r="G6053" t="s">
        <v>11615</v>
      </c>
      <c r="H6053" t="s">
        <v>9876</v>
      </c>
    </row>
    <row r="6054" spans="1:8" x14ac:dyDescent="0.25">
      <c r="A6054" t="str">
        <f>"QRATC01"</f>
        <v>QRATC01</v>
      </c>
      <c r="B6054" t="s">
        <v>18047</v>
      </c>
      <c r="C6054">
        <v>0</v>
      </c>
      <c r="D6054" t="s">
        <v>41</v>
      </c>
      <c r="E6054">
        <v>0</v>
      </c>
      <c r="F6054" t="s">
        <v>21</v>
      </c>
      <c r="G6054" t="s">
        <v>11615</v>
      </c>
      <c r="H6054" t="s">
        <v>9876</v>
      </c>
    </row>
    <row r="6055" spans="1:8" x14ac:dyDescent="0.25">
      <c r="A6055" t="str">
        <f>"ARATC01"</f>
        <v>ARATC01</v>
      </c>
      <c r="B6055" t="s">
        <v>18047</v>
      </c>
      <c r="C6055">
        <v>0</v>
      </c>
      <c r="D6055" t="s">
        <v>41</v>
      </c>
      <c r="E6055">
        <v>0</v>
      </c>
      <c r="F6055" t="s">
        <v>21</v>
      </c>
      <c r="G6055" t="s">
        <v>11615</v>
      </c>
      <c r="H6055" t="s">
        <v>9876</v>
      </c>
    </row>
    <row r="6056" spans="1:8" x14ac:dyDescent="0.25">
      <c r="A6056" t="str">
        <f>"QRATC02"</f>
        <v>QRATC02</v>
      </c>
      <c r="B6056" t="s">
        <v>18048</v>
      </c>
      <c r="C6056">
        <v>0</v>
      </c>
      <c r="D6056" t="s">
        <v>41</v>
      </c>
      <c r="E6056">
        <v>0</v>
      </c>
      <c r="F6056" t="s">
        <v>21</v>
      </c>
      <c r="G6056" t="s">
        <v>11615</v>
      </c>
      <c r="H6056" t="s">
        <v>9876</v>
      </c>
    </row>
    <row r="6057" spans="1:8" x14ac:dyDescent="0.25">
      <c r="A6057" t="str">
        <f>"ARATC02"</f>
        <v>ARATC02</v>
      </c>
      <c r="B6057" t="s">
        <v>18048</v>
      </c>
      <c r="C6057">
        <v>0</v>
      </c>
      <c r="D6057" t="s">
        <v>41</v>
      </c>
      <c r="E6057">
        <v>0</v>
      </c>
      <c r="F6057" t="s">
        <v>21</v>
      </c>
      <c r="G6057" t="s">
        <v>11615</v>
      </c>
      <c r="H6057" t="s">
        <v>9876</v>
      </c>
    </row>
    <row r="6058" spans="1:8" x14ac:dyDescent="0.25">
      <c r="A6058" t="str">
        <f>"ARATC03"</f>
        <v>ARATC03</v>
      </c>
      <c r="B6058" t="s">
        <v>1047</v>
      </c>
      <c r="C6058">
        <v>8</v>
      </c>
      <c r="D6058" t="s">
        <v>16</v>
      </c>
      <c r="E6058">
        <v>8</v>
      </c>
      <c r="F6058" t="s">
        <v>113</v>
      </c>
    </row>
    <row r="6059" spans="1:8" x14ac:dyDescent="0.25">
      <c r="A6059" t="str">
        <f>"ARATG03"</f>
        <v>ARATG03</v>
      </c>
      <c r="B6059" t="s">
        <v>1050</v>
      </c>
      <c r="C6059">
        <v>0</v>
      </c>
      <c r="D6059" t="s">
        <v>41</v>
      </c>
      <c r="E6059">
        <v>0</v>
      </c>
      <c r="F6059" t="s">
        <v>1052</v>
      </c>
    </row>
    <row r="6060" spans="1:8" x14ac:dyDescent="0.25">
      <c r="A6060" t="str">
        <f>"QRATG01"</f>
        <v>QRATG01</v>
      </c>
      <c r="B6060" t="s">
        <v>1050</v>
      </c>
      <c r="C6060">
        <v>1</v>
      </c>
      <c r="D6060" t="s">
        <v>41</v>
      </c>
      <c r="E6060">
        <v>0</v>
      </c>
      <c r="F6060" t="s">
        <v>1052</v>
      </c>
      <c r="G6060" t="s">
        <v>12495</v>
      </c>
    </row>
    <row r="6061" spans="1:8" x14ac:dyDescent="0.25">
      <c r="A6061" t="str">
        <f>"ARATG01"</f>
        <v>ARATG01</v>
      </c>
      <c r="B6061" t="s">
        <v>1050</v>
      </c>
      <c r="C6061">
        <v>0</v>
      </c>
      <c r="D6061" t="s">
        <v>41</v>
      </c>
      <c r="E6061">
        <v>0</v>
      </c>
      <c r="F6061" t="s">
        <v>745</v>
      </c>
      <c r="G6061" t="s">
        <v>12495</v>
      </c>
    </row>
    <row r="6062" spans="1:8" x14ac:dyDescent="0.25">
      <c r="A6062" t="str">
        <f>"QRATO02"</f>
        <v>QRATO02</v>
      </c>
      <c r="B6062" t="s">
        <v>18049</v>
      </c>
      <c r="C6062">
        <v>0</v>
      </c>
      <c r="D6062" t="s">
        <v>41</v>
      </c>
      <c r="E6062">
        <v>0</v>
      </c>
      <c r="F6062" t="s">
        <v>1705</v>
      </c>
      <c r="G6062" t="s">
        <v>12496</v>
      </c>
      <c r="H6062" t="s">
        <v>9876</v>
      </c>
    </row>
    <row r="6063" spans="1:8" x14ac:dyDescent="0.25">
      <c r="A6063" t="str">
        <f>"CRATO01"</f>
        <v>CRATO01</v>
      </c>
      <c r="B6063" t="s">
        <v>1702</v>
      </c>
      <c r="C6063">
        <v>0</v>
      </c>
      <c r="D6063" t="s">
        <v>41</v>
      </c>
      <c r="E6063">
        <v>0</v>
      </c>
      <c r="F6063" t="s">
        <v>1705</v>
      </c>
    </row>
    <row r="6064" spans="1:8" x14ac:dyDescent="0.25">
      <c r="A6064" t="str">
        <f>"ARATO01"</f>
        <v>ARATO01</v>
      </c>
      <c r="B6064" t="s">
        <v>1702</v>
      </c>
      <c r="C6064">
        <v>0</v>
      </c>
      <c r="D6064" t="s">
        <v>41</v>
      </c>
      <c r="E6064">
        <v>0</v>
      </c>
      <c r="F6064" t="s">
        <v>1705</v>
      </c>
      <c r="G6064" t="s">
        <v>12496</v>
      </c>
      <c r="H6064" t="s">
        <v>9876</v>
      </c>
    </row>
    <row r="6065" spans="1:8" x14ac:dyDescent="0.25">
      <c r="A6065" t="str">
        <f>"QRATO01"</f>
        <v>QRATO01</v>
      </c>
      <c r="B6065" t="s">
        <v>1702</v>
      </c>
      <c r="C6065">
        <v>0</v>
      </c>
      <c r="D6065" t="s">
        <v>41</v>
      </c>
      <c r="E6065">
        <v>0</v>
      </c>
      <c r="F6065" t="s">
        <v>1705</v>
      </c>
      <c r="G6065" t="s">
        <v>12496</v>
      </c>
      <c r="H6065" t="s">
        <v>9876</v>
      </c>
    </row>
    <row r="6066" spans="1:8" x14ac:dyDescent="0.25">
      <c r="A6066" t="str">
        <f>"ARAYA02"</f>
        <v>ARAYA02</v>
      </c>
      <c r="B6066" t="s">
        <v>12497</v>
      </c>
      <c r="C6066">
        <v>0</v>
      </c>
      <c r="D6066" t="s">
        <v>16</v>
      </c>
      <c r="E6066">
        <v>0</v>
      </c>
    </row>
    <row r="6067" spans="1:8" x14ac:dyDescent="0.25">
      <c r="A6067" t="str">
        <f>"QRAYA02"</f>
        <v>QRAYA02</v>
      </c>
      <c r="B6067" t="s">
        <v>12497</v>
      </c>
      <c r="C6067">
        <v>0</v>
      </c>
      <c r="D6067" t="s">
        <v>16</v>
      </c>
      <c r="E6067">
        <v>0</v>
      </c>
      <c r="F6067" t="s">
        <v>4213</v>
      </c>
      <c r="G6067" t="s">
        <v>12498</v>
      </c>
    </row>
    <row r="6068" spans="1:8" x14ac:dyDescent="0.25">
      <c r="A6068" t="str">
        <f>"ARAYA01"</f>
        <v>ARAYA01</v>
      </c>
      <c r="B6068" t="s">
        <v>12499</v>
      </c>
      <c r="C6068">
        <v>0</v>
      </c>
      <c r="D6068" t="s">
        <v>16</v>
      </c>
      <c r="E6068">
        <v>0</v>
      </c>
    </row>
    <row r="6069" spans="1:8" x14ac:dyDescent="0.25">
      <c r="A6069" t="str">
        <f>"QRAYA01"</f>
        <v>QRAYA01</v>
      </c>
      <c r="B6069" t="s">
        <v>12499</v>
      </c>
      <c r="C6069">
        <v>0</v>
      </c>
      <c r="D6069" t="s">
        <v>16</v>
      </c>
      <c r="E6069">
        <v>0</v>
      </c>
      <c r="F6069" t="s">
        <v>4213</v>
      </c>
      <c r="G6069" t="s">
        <v>12498</v>
      </c>
    </row>
    <row r="6070" spans="1:8" x14ac:dyDescent="0.25">
      <c r="A6070" t="str">
        <f>"QRAYD02"</f>
        <v>QRAYD02</v>
      </c>
      <c r="B6070" t="s">
        <v>7683</v>
      </c>
      <c r="C6070">
        <v>0</v>
      </c>
      <c r="D6070" t="s">
        <v>16</v>
      </c>
      <c r="E6070">
        <v>0</v>
      </c>
      <c r="F6070" t="s">
        <v>1586</v>
      </c>
    </row>
    <row r="6071" spans="1:8" x14ac:dyDescent="0.25">
      <c r="A6071" t="str">
        <f>"QRAYD01"</f>
        <v>QRAYD01</v>
      </c>
      <c r="B6071" t="s">
        <v>7679</v>
      </c>
      <c r="C6071">
        <v>0</v>
      </c>
      <c r="D6071" t="s">
        <v>16</v>
      </c>
      <c r="E6071">
        <v>0</v>
      </c>
      <c r="F6071" t="s">
        <v>1586</v>
      </c>
    </row>
    <row r="6072" spans="1:8" x14ac:dyDescent="0.25">
      <c r="A6072" t="str">
        <f>"AREAC05"</f>
        <v>AREAC05</v>
      </c>
      <c r="B6072" t="s">
        <v>1054</v>
      </c>
      <c r="C6072">
        <v>0</v>
      </c>
      <c r="D6072" t="s">
        <v>28</v>
      </c>
      <c r="E6072">
        <v>0</v>
      </c>
    </row>
    <row r="6073" spans="1:8" x14ac:dyDescent="0.25">
      <c r="A6073" t="str">
        <f>"QREAC02"</f>
        <v>QREAC02</v>
      </c>
      <c r="B6073" t="s">
        <v>1054</v>
      </c>
      <c r="C6073">
        <v>0</v>
      </c>
      <c r="D6073" t="s">
        <v>16</v>
      </c>
      <c r="E6073">
        <v>0</v>
      </c>
      <c r="F6073" t="s">
        <v>504</v>
      </c>
      <c r="G6073" t="s">
        <v>9920</v>
      </c>
    </row>
    <row r="6074" spans="1:8" x14ac:dyDescent="0.25">
      <c r="A6074" t="str">
        <f>"QREAC01"</f>
        <v>QREAC01</v>
      </c>
      <c r="B6074" t="s">
        <v>7686</v>
      </c>
      <c r="C6074">
        <v>147</v>
      </c>
      <c r="D6074" t="s">
        <v>1367</v>
      </c>
      <c r="E6074">
        <v>147</v>
      </c>
      <c r="F6074" t="s">
        <v>504</v>
      </c>
      <c r="G6074" t="s">
        <v>9920</v>
      </c>
    </row>
    <row r="6075" spans="1:8" x14ac:dyDescent="0.25">
      <c r="A6075" t="str">
        <f>"QREAC06"</f>
        <v>QREAC06</v>
      </c>
      <c r="B6075" t="s">
        <v>7690</v>
      </c>
      <c r="C6075">
        <v>0</v>
      </c>
      <c r="D6075" t="s">
        <v>379</v>
      </c>
      <c r="E6075">
        <v>0</v>
      </c>
      <c r="F6075" t="s">
        <v>504</v>
      </c>
      <c r="G6075" t="s">
        <v>9920</v>
      </c>
    </row>
    <row r="6076" spans="1:8" x14ac:dyDescent="0.25">
      <c r="A6076" t="str">
        <f>"AREAC01"</f>
        <v>AREAC01</v>
      </c>
      <c r="B6076" t="s">
        <v>12500</v>
      </c>
      <c r="C6076">
        <v>0</v>
      </c>
      <c r="D6076" t="s">
        <v>28</v>
      </c>
      <c r="E6076">
        <v>0</v>
      </c>
      <c r="F6076" t="s">
        <v>504</v>
      </c>
      <c r="G6076" t="s">
        <v>9920</v>
      </c>
    </row>
    <row r="6077" spans="1:8" x14ac:dyDescent="0.25">
      <c r="A6077" t="str">
        <f>"QREAC03"</f>
        <v>QREAC03</v>
      </c>
      <c r="B6077" t="s">
        <v>12501</v>
      </c>
      <c r="C6077">
        <v>0</v>
      </c>
      <c r="D6077" t="s">
        <v>16</v>
      </c>
      <c r="E6077">
        <v>0</v>
      </c>
      <c r="F6077" t="s">
        <v>504</v>
      </c>
      <c r="G6077" t="s">
        <v>9920</v>
      </c>
    </row>
    <row r="6078" spans="1:8" x14ac:dyDescent="0.25">
      <c r="A6078" t="str">
        <f>"AREAC03"</f>
        <v>AREAC03</v>
      </c>
      <c r="B6078" t="s">
        <v>12501</v>
      </c>
      <c r="C6078">
        <v>0</v>
      </c>
      <c r="D6078" t="s">
        <v>16</v>
      </c>
      <c r="E6078">
        <v>0</v>
      </c>
      <c r="F6078" t="s">
        <v>504</v>
      </c>
      <c r="G6078" t="s">
        <v>9920</v>
      </c>
    </row>
    <row r="6079" spans="1:8" x14ac:dyDescent="0.25">
      <c r="A6079" t="str">
        <f>"AREAC02"</f>
        <v>AREAC02</v>
      </c>
      <c r="B6079" t="s">
        <v>12502</v>
      </c>
      <c r="C6079">
        <v>0</v>
      </c>
      <c r="D6079" t="s">
        <v>1367</v>
      </c>
      <c r="E6079">
        <v>0</v>
      </c>
      <c r="F6079" t="s">
        <v>504</v>
      </c>
      <c r="G6079" t="s">
        <v>9920</v>
      </c>
    </row>
    <row r="6080" spans="1:8" x14ac:dyDescent="0.25">
      <c r="A6080" t="str">
        <f>"QREAC04"</f>
        <v>QREAC04</v>
      </c>
      <c r="B6080" t="s">
        <v>12503</v>
      </c>
      <c r="C6080">
        <v>0</v>
      </c>
      <c r="D6080" t="s">
        <v>4777</v>
      </c>
      <c r="E6080">
        <v>0</v>
      </c>
      <c r="F6080" t="s">
        <v>504</v>
      </c>
      <c r="G6080" t="s">
        <v>9920</v>
      </c>
    </row>
    <row r="6081" spans="1:8" x14ac:dyDescent="0.25">
      <c r="A6081" t="str">
        <f>"QREAC05"</f>
        <v>QREAC05</v>
      </c>
      <c r="B6081" t="s">
        <v>12504</v>
      </c>
      <c r="C6081">
        <v>0</v>
      </c>
      <c r="D6081" t="s">
        <v>16</v>
      </c>
      <c r="E6081">
        <v>0</v>
      </c>
      <c r="F6081" t="s">
        <v>504</v>
      </c>
      <c r="G6081" t="s">
        <v>9920</v>
      </c>
    </row>
    <row r="6082" spans="1:8" x14ac:dyDescent="0.25">
      <c r="A6082" t="str">
        <f>"AREAC04"</f>
        <v>AREAC04</v>
      </c>
      <c r="B6082" t="s">
        <v>12505</v>
      </c>
      <c r="C6082">
        <v>0</v>
      </c>
      <c r="D6082" t="s">
        <v>379</v>
      </c>
      <c r="E6082">
        <v>0</v>
      </c>
      <c r="F6082" t="s">
        <v>504</v>
      </c>
      <c r="G6082" t="s">
        <v>9920</v>
      </c>
    </row>
    <row r="6083" spans="1:8" x14ac:dyDescent="0.25">
      <c r="A6083" t="str">
        <f>"AREAD02"</f>
        <v>AREAD02</v>
      </c>
      <c r="B6083" t="s">
        <v>1059</v>
      </c>
      <c r="C6083">
        <v>30</v>
      </c>
      <c r="D6083" t="s">
        <v>41</v>
      </c>
      <c r="E6083">
        <v>30</v>
      </c>
      <c r="F6083" t="s">
        <v>255</v>
      </c>
    </row>
    <row r="6084" spans="1:8" x14ac:dyDescent="0.25">
      <c r="A6084" t="str">
        <f>"QREAD01"</f>
        <v>QREAD01</v>
      </c>
      <c r="B6084" t="s">
        <v>13543</v>
      </c>
      <c r="C6084">
        <v>260</v>
      </c>
      <c r="D6084" t="s">
        <v>41</v>
      </c>
      <c r="E6084">
        <v>13</v>
      </c>
      <c r="F6084" t="s">
        <v>255</v>
      </c>
      <c r="H6084" t="s">
        <v>9876</v>
      </c>
    </row>
    <row r="6085" spans="1:8" x14ac:dyDescent="0.25">
      <c r="A6085" t="str">
        <f>"AREAD01"</f>
        <v>AREAD01</v>
      </c>
      <c r="B6085" t="s">
        <v>13543</v>
      </c>
      <c r="C6085">
        <v>0</v>
      </c>
      <c r="D6085" t="s">
        <v>41</v>
      </c>
      <c r="E6085">
        <v>0</v>
      </c>
      <c r="F6085" t="s">
        <v>255</v>
      </c>
    </row>
    <row r="6086" spans="1:8" x14ac:dyDescent="0.25">
      <c r="A6086" t="str">
        <f>"QRECO01"</f>
        <v>QRECO01</v>
      </c>
      <c r="B6086" t="s">
        <v>12506</v>
      </c>
      <c r="C6086">
        <v>0</v>
      </c>
      <c r="D6086" t="s">
        <v>16</v>
      </c>
      <c r="E6086">
        <v>0</v>
      </c>
      <c r="F6086" t="s">
        <v>1586</v>
      </c>
      <c r="G6086" t="s">
        <v>10107</v>
      </c>
    </row>
    <row r="6087" spans="1:8" x14ac:dyDescent="0.25">
      <c r="A6087" t="str">
        <f>"QRECO04"</f>
        <v>QRECO04</v>
      </c>
      <c r="B6087" t="s">
        <v>12507</v>
      </c>
      <c r="C6087">
        <v>0</v>
      </c>
      <c r="D6087" t="s">
        <v>16</v>
      </c>
      <c r="E6087">
        <v>0</v>
      </c>
      <c r="F6087" t="s">
        <v>1586</v>
      </c>
      <c r="G6087" t="s">
        <v>10107</v>
      </c>
    </row>
    <row r="6088" spans="1:8" x14ac:dyDescent="0.25">
      <c r="A6088" t="str">
        <f>"QRECO03"</f>
        <v>QRECO03</v>
      </c>
      <c r="B6088" t="s">
        <v>12508</v>
      </c>
      <c r="C6088">
        <v>0</v>
      </c>
      <c r="D6088" t="s">
        <v>16</v>
      </c>
      <c r="E6088">
        <v>0</v>
      </c>
      <c r="F6088" t="s">
        <v>1586</v>
      </c>
      <c r="G6088" t="s">
        <v>10107</v>
      </c>
    </row>
    <row r="6089" spans="1:8" x14ac:dyDescent="0.25">
      <c r="A6089" t="str">
        <f>"QRECO02"</f>
        <v>QRECO02</v>
      </c>
      <c r="B6089" t="s">
        <v>12509</v>
      </c>
      <c r="C6089">
        <v>0</v>
      </c>
      <c r="D6089" t="s">
        <v>16</v>
      </c>
      <c r="E6089">
        <v>0</v>
      </c>
      <c r="F6089" t="s">
        <v>1586</v>
      </c>
      <c r="G6089" t="s">
        <v>10107</v>
      </c>
    </row>
    <row r="6090" spans="1:8" x14ac:dyDescent="0.25">
      <c r="A6090" t="str">
        <f>"QRECO06"</f>
        <v>QRECO06</v>
      </c>
      <c r="B6090" t="s">
        <v>7694</v>
      </c>
      <c r="C6090">
        <v>0</v>
      </c>
      <c r="D6090" t="s">
        <v>16</v>
      </c>
      <c r="E6090">
        <v>0</v>
      </c>
      <c r="F6090" t="s">
        <v>1586</v>
      </c>
    </row>
    <row r="6091" spans="1:8" x14ac:dyDescent="0.25">
      <c r="A6091" t="str">
        <f>"QRECO05"</f>
        <v>QRECO05</v>
      </c>
      <c r="B6091" t="s">
        <v>12510</v>
      </c>
      <c r="C6091">
        <v>0</v>
      </c>
      <c r="D6091" t="s">
        <v>16</v>
      </c>
      <c r="E6091">
        <v>0</v>
      </c>
      <c r="F6091" t="s">
        <v>1586</v>
      </c>
      <c r="G6091" t="s">
        <v>10107</v>
      </c>
    </row>
    <row r="6092" spans="1:8" x14ac:dyDescent="0.25">
      <c r="A6092" t="str">
        <f>"QREDZ01"</f>
        <v>QREDZ01</v>
      </c>
      <c r="B6092" t="s">
        <v>12511</v>
      </c>
      <c r="C6092">
        <v>0</v>
      </c>
      <c r="D6092" t="s">
        <v>16</v>
      </c>
      <c r="E6092">
        <v>0</v>
      </c>
      <c r="F6092" t="s">
        <v>25</v>
      </c>
      <c r="G6092" t="s">
        <v>10019</v>
      </c>
    </row>
    <row r="6093" spans="1:8" x14ac:dyDescent="0.25">
      <c r="A6093" t="str">
        <f>"QREDZ03"</f>
        <v>QREDZ03</v>
      </c>
      <c r="B6093" t="s">
        <v>18050</v>
      </c>
      <c r="C6093">
        <v>0</v>
      </c>
      <c r="D6093" t="s">
        <v>1367</v>
      </c>
      <c r="E6093">
        <v>0</v>
      </c>
      <c r="F6093" t="s">
        <v>25</v>
      </c>
      <c r="G6093" t="s">
        <v>10019</v>
      </c>
      <c r="H6093" t="s">
        <v>9871</v>
      </c>
    </row>
    <row r="6094" spans="1:8" x14ac:dyDescent="0.25">
      <c r="A6094" t="str">
        <f>"QREDZ02"</f>
        <v>QREDZ02</v>
      </c>
      <c r="B6094" t="s">
        <v>18051</v>
      </c>
      <c r="C6094">
        <v>0</v>
      </c>
      <c r="D6094" t="s">
        <v>379</v>
      </c>
      <c r="E6094">
        <v>0</v>
      </c>
      <c r="F6094" t="s">
        <v>25</v>
      </c>
      <c r="G6094" t="s">
        <v>10019</v>
      </c>
      <c r="H6094" t="s">
        <v>9871</v>
      </c>
    </row>
    <row r="6095" spans="1:8" x14ac:dyDescent="0.25">
      <c r="A6095" t="str">
        <f>"AREGE01"</f>
        <v>AREGE01</v>
      </c>
      <c r="B6095" t="s">
        <v>12512</v>
      </c>
      <c r="C6095">
        <v>0</v>
      </c>
      <c r="D6095" t="s">
        <v>41</v>
      </c>
      <c r="E6095">
        <v>0</v>
      </c>
      <c r="F6095" t="s">
        <v>1917</v>
      </c>
      <c r="G6095" t="s">
        <v>9932</v>
      </c>
    </row>
    <row r="6096" spans="1:8" x14ac:dyDescent="0.25">
      <c r="A6096" t="str">
        <f>"QREGE01"</f>
        <v>QREGE01</v>
      </c>
      <c r="B6096" t="s">
        <v>12512</v>
      </c>
      <c r="C6096">
        <v>0</v>
      </c>
      <c r="D6096" t="s">
        <v>41</v>
      </c>
      <c r="E6096">
        <v>0</v>
      </c>
      <c r="F6096" t="s">
        <v>1917</v>
      </c>
      <c r="G6096" t="s">
        <v>9932</v>
      </c>
    </row>
    <row r="6097" spans="1:7" x14ac:dyDescent="0.25">
      <c r="A6097" t="str">
        <f>"QREGE04"</f>
        <v>QREGE04</v>
      </c>
      <c r="B6097" t="s">
        <v>12513</v>
      </c>
      <c r="C6097">
        <v>0</v>
      </c>
      <c r="D6097" t="s">
        <v>16</v>
      </c>
      <c r="E6097">
        <v>0</v>
      </c>
      <c r="F6097" t="s">
        <v>1917</v>
      </c>
      <c r="G6097" t="s">
        <v>9932</v>
      </c>
    </row>
    <row r="6098" spans="1:7" x14ac:dyDescent="0.25">
      <c r="A6098" t="str">
        <f>"AREGE04"</f>
        <v>AREGE04</v>
      </c>
      <c r="B6098" t="s">
        <v>12513</v>
      </c>
      <c r="C6098">
        <v>0</v>
      </c>
      <c r="D6098" t="s">
        <v>16</v>
      </c>
      <c r="E6098">
        <v>0</v>
      </c>
      <c r="F6098" t="s">
        <v>1917</v>
      </c>
      <c r="G6098" t="s">
        <v>9932</v>
      </c>
    </row>
    <row r="6099" spans="1:7" x14ac:dyDescent="0.25">
      <c r="A6099" t="str">
        <f>"QREGE07"</f>
        <v>QREGE07</v>
      </c>
      <c r="B6099" t="s">
        <v>12514</v>
      </c>
      <c r="C6099">
        <v>0</v>
      </c>
      <c r="D6099" t="s">
        <v>16</v>
      </c>
      <c r="E6099">
        <v>0</v>
      </c>
      <c r="F6099" t="s">
        <v>1917</v>
      </c>
      <c r="G6099" t="s">
        <v>9932</v>
      </c>
    </row>
    <row r="6100" spans="1:7" x14ac:dyDescent="0.25">
      <c r="A6100" t="str">
        <f>"AREGE02"</f>
        <v>AREGE02</v>
      </c>
      <c r="B6100" t="s">
        <v>12514</v>
      </c>
      <c r="C6100">
        <v>0</v>
      </c>
      <c r="D6100" t="s">
        <v>16</v>
      </c>
      <c r="E6100">
        <v>0</v>
      </c>
      <c r="F6100" t="s">
        <v>1917</v>
      </c>
      <c r="G6100" t="s">
        <v>9932</v>
      </c>
    </row>
    <row r="6101" spans="1:7" x14ac:dyDescent="0.25">
      <c r="A6101" t="str">
        <f>"QREGE05"</f>
        <v>QREGE05</v>
      </c>
      <c r="B6101" t="s">
        <v>12515</v>
      </c>
      <c r="C6101">
        <v>0</v>
      </c>
      <c r="D6101" t="s">
        <v>16</v>
      </c>
      <c r="E6101">
        <v>0</v>
      </c>
      <c r="F6101" t="s">
        <v>1917</v>
      </c>
      <c r="G6101" t="s">
        <v>9932</v>
      </c>
    </row>
    <row r="6102" spans="1:7" x14ac:dyDescent="0.25">
      <c r="A6102" t="str">
        <f>"AREGE03"</f>
        <v>AREGE03</v>
      </c>
      <c r="B6102" t="s">
        <v>12515</v>
      </c>
      <c r="C6102">
        <v>0</v>
      </c>
      <c r="D6102" t="s">
        <v>16</v>
      </c>
      <c r="E6102">
        <v>0</v>
      </c>
      <c r="F6102" t="s">
        <v>1917</v>
      </c>
      <c r="G6102" t="s">
        <v>9932</v>
      </c>
    </row>
    <row r="6103" spans="1:7" x14ac:dyDescent="0.25">
      <c r="A6103" t="str">
        <f>"QREGE08"</f>
        <v>QREGE08</v>
      </c>
      <c r="B6103" t="s">
        <v>12516</v>
      </c>
      <c r="C6103">
        <v>0</v>
      </c>
      <c r="D6103" t="s">
        <v>16</v>
      </c>
      <c r="E6103">
        <v>0</v>
      </c>
      <c r="F6103" t="s">
        <v>1917</v>
      </c>
      <c r="G6103" t="s">
        <v>9932</v>
      </c>
    </row>
    <row r="6104" spans="1:7" x14ac:dyDescent="0.25">
      <c r="A6104" t="str">
        <f>"AREGE05"</f>
        <v>AREGE05</v>
      </c>
      <c r="B6104" t="s">
        <v>12516</v>
      </c>
      <c r="C6104">
        <v>0</v>
      </c>
      <c r="D6104" t="s">
        <v>16</v>
      </c>
      <c r="E6104">
        <v>0</v>
      </c>
      <c r="F6104" t="s">
        <v>1917</v>
      </c>
      <c r="G6104" t="s">
        <v>9932</v>
      </c>
    </row>
    <row r="6105" spans="1:7" x14ac:dyDescent="0.25">
      <c r="A6105" t="str">
        <f>"AREGE10"</f>
        <v>AREGE10</v>
      </c>
      <c r="B6105" t="s">
        <v>7753</v>
      </c>
      <c r="C6105">
        <v>0</v>
      </c>
      <c r="D6105" t="s">
        <v>16</v>
      </c>
      <c r="E6105">
        <v>0</v>
      </c>
    </row>
    <row r="6106" spans="1:7" x14ac:dyDescent="0.25">
      <c r="A6106" t="str">
        <f>"QREGE09"</f>
        <v>QREGE09</v>
      </c>
      <c r="B6106" t="s">
        <v>7753</v>
      </c>
      <c r="C6106">
        <v>60712</v>
      </c>
      <c r="D6106" t="s">
        <v>16</v>
      </c>
      <c r="E6106">
        <v>2529</v>
      </c>
      <c r="F6106" t="s">
        <v>1917</v>
      </c>
      <c r="G6106" t="s">
        <v>9932</v>
      </c>
    </row>
    <row r="6107" spans="1:7" x14ac:dyDescent="0.25">
      <c r="A6107" t="str">
        <f>"QREGE02"</f>
        <v>QREGE02</v>
      </c>
      <c r="B6107" t="s">
        <v>7700</v>
      </c>
      <c r="C6107">
        <v>159233</v>
      </c>
      <c r="D6107" t="s">
        <v>16</v>
      </c>
      <c r="E6107">
        <v>3317</v>
      </c>
      <c r="F6107" t="s">
        <v>1917</v>
      </c>
      <c r="G6107" t="s">
        <v>9932</v>
      </c>
    </row>
    <row r="6108" spans="1:7" x14ac:dyDescent="0.25">
      <c r="A6108" t="str">
        <f>"AREGE09"</f>
        <v>AREGE09</v>
      </c>
      <c r="B6108" t="s">
        <v>1061</v>
      </c>
      <c r="C6108">
        <v>0</v>
      </c>
      <c r="D6108" t="s">
        <v>16</v>
      </c>
      <c r="E6108">
        <v>0</v>
      </c>
    </row>
    <row r="6109" spans="1:7" x14ac:dyDescent="0.25">
      <c r="A6109" t="str">
        <f>"QREGE03"</f>
        <v>QREGE03</v>
      </c>
      <c r="B6109" t="s">
        <v>1061</v>
      </c>
      <c r="C6109">
        <v>175188</v>
      </c>
      <c r="D6109" t="s">
        <v>16</v>
      </c>
      <c r="E6109">
        <v>2189</v>
      </c>
      <c r="F6109" t="s">
        <v>1917</v>
      </c>
      <c r="G6109" t="s">
        <v>9932</v>
      </c>
    </row>
    <row r="6110" spans="1:7" x14ac:dyDescent="0.25">
      <c r="A6110" t="str">
        <f>"AREGE07"</f>
        <v>AREGE07</v>
      </c>
      <c r="B6110" t="s">
        <v>12517</v>
      </c>
      <c r="C6110">
        <v>0</v>
      </c>
      <c r="D6110" t="s">
        <v>16</v>
      </c>
      <c r="E6110">
        <v>0</v>
      </c>
      <c r="F6110" t="s">
        <v>1917</v>
      </c>
      <c r="G6110" t="s">
        <v>9932</v>
      </c>
    </row>
    <row r="6111" spans="1:7" x14ac:dyDescent="0.25">
      <c r="A6111" t="str">
        <f>"AREGE08"</f>
        <v>AREGE08</v>
      </c>
      <c r="B6111" t="s">
        <v>12518</v>
      </c>
      <c r="C6111">
        <v>0</v>
      </c>
      <c r="D6111" t="s">
        <v>16</v>
      </c>
      <c r="E6111">
        <v>0</v>
      </c>
      <c r="F6111" t="s">
        <v>1917</v>
      </c>
      <c r="G6111" t="s">
        <v>9932</v>
      </c>
    </row>
    <row r="6112" spans="1:7" x14ac:dyDescent="0.25">
      <c r="A6112" t="str">
        <f>"QREGE06"</f>
        <v>QREGE06</v>
      </c>
      <c r="B6112" t="s">
        <v>12519</v>
      </c>
      <c r="C6112">
        <v>0</v>
      </c>
      <c r="D6112" t="s">
        <v>41</v>
      </c>
      <c r="E6112">
        <v>0</v>
      </c>
      <c r="F6112" t="s">
        <v>1917</v>
      </c>
      <c r="G6112" t="s">
        <v>9932</v>
      </c>
    </row>
    <row r="6113" spans="1:8" x14ac:dyDescent="0.25">
      <c r="A6113" t="str">
        <f>"AREGE06"</f>
        <v>AREGE06</v>
      </c>
      <c r="B6113" t="s">
        <v>12519</v>
      </c>
      <c r="C6113">
        <v>0</v>
      </c>
      <c r="D6113" t="s">
        <v>41</v>
      </c>
      <c r="E6113">
        <v>0</v>
      </c>
      <c r="F6113" t="s">
        <v>1917</v>
      </c>
      <c r="G6113" t="s">
        <v>9932</v>
      </c>
    </row>
    <row r="6114" spans="1:8" x14ac:dyDescent="0.25">
      <c r="A6114" t="str">
        <f>"AREGU01"</f>
        <v>AREGU01</v>
      </c>
      <c r="B6114" t="s">
        <v>12520</v>
      </c>
      <c r="C6114">
        <v>0</v>
      </c>
      <c r="D6114" t="s">
        <v>28</v>
      </c>
      <c r="E6114">
        <v>0</v>
      </c>
      <c r="F6114" t="s">
        <v>497</v>
      </c>
    </row>
    <row r="6115" spans="1:8" x14ac:dyDescent="0.25">
      <c r="A6115" t="str">
        <f>"AREGU02"</f>
        <v>AREGU02</v>
      </c>
      <c r="B6115" t="s">
        <v>12521</v>
      </c>
      <c r="C6115">
        <v>0</v>
      </c>
      <c r="D6115" t="s">
        <v>28</v>
      </c>
      <c r="E6115">
        <v>0</v>
      </c>
      <c r="F6115" t="s">
        <v>497</v>
      </c>
    </row>
    <row r="6116" spans="1:8" x14ac:dyDescent="0.25">
      <c r="A6116" t="str">
        <f>"AREGUL01"</f>
        <v>AREGUL01</v>
      </c>
      <c r="B6116" t="s">
        <v>12522</v>
      </c>
      <c r="C6116">
        <v>0</v>
      </c>
      <c r="D6116" t="s">
        <v>28</v>
      </c>
      <c r="E6116">
        <v>0</v>
      </c>
    </row>
    <row r="6117" spans="1:8" x14ac:dyDescent="0.25">
      <c r="A6117" t="str">
        <f>"AREMA02"</f>
        <v>AREMA02</v>
      </c>
      <c r="B6117" t="s">
        <v>12523</v>
      </c>
      <c r="C6117">
        <v>0</v>
      </c>
      <c r="D6117" t="s">
        <v>16</v>
      </c>
      <c r="E6117">
        <v>0</v>
      </c>
      <c r="F6117" t="s">
        <v>9907</v>
      </c>
      <c r="G6117" t="s">
        <v>12524</v>
      </c>
    </row>
    <row r="6118" spans="1:8" x14ac:dyDescent="0.25">
      <c r="A6118" t="str">
        <f>"QREMA01"</f>
        <v>QREMA01</v>
      </c>
      <c r="B6118" t="s">
        <v>12523</v>
      </c>
      <c r="C6118">
        <v>0</v>
      </c>
      <c r="D6118" t="s">
        <v>16</v>
      </c>
      <c r="E6118">
        <v>0</v>
      </c>
      <c r="F6118" t="s">
        <v>92</v>
      </c>
      <c r="G6118" t="s">
        <v>12524</v>
      </c>
    </row>
    <row r="6119" spans="1:8" x14ac:dyDescent="0.25">
      <c r="A6119" t="str">
        <f>"AREMA03"</f>
        <v>AREMA03</v>
      </c>
      <c r="B6119" t="s">
        <v>7785</v>
      </c>
      <c r="C6119">
        <v>0</v>
      </c>
      <c r="D6119" t="s">
        <v>16</v>
      </c>
      <c r="E6119">
        <v>0</v>
      </c>
      <c r="F6119" t="s">
        <v>9907</v>
      </c>
      <c r="G6119" t="s">
        <v>12524</v>
      </c>
    </row>
    <row r="6120" spans="1:8" x14ac:dyDescent="0.25">
      <c r="A6120" t="str">
        <f>"QREMA03"</f>
        <v>QREMA03</v>
      </c>
      <c r="B6120" t="s">
        <v>7785</v>
      </c>
      <c r="C6120">
        <v>0</v>
      </c>
      <c r="D6120" t="s">
        <v>16</v>
      </c>
      <c r="E6120">
        <v>0</v>
      </c>
      <c r="F6120" t="s">
        <v>92</v>
      </c>
      <c r="G6120" t="s">
        <v>12524</v>
      </c>
    </row>
    <row r="6121" spans="1:8" x14ac:dyDescent="0.25">
      <c r="A6121" t="str">
        <f>"QREMA02"</f>
        <v>QREMA02</v>
      </c>
      <c r="B6121" t="s">
        <v>7782</v>
      </c>
      <c r="C6121">
        <v>0</v>
      </c>
      <c r="D6121" t="s">
        <v>16</v>
      </c>
      <c r="E6121">
        <v>0</v>
      </c>
      <c r="F6121" t="s">
        <v>92</v>
      </c>
      <c r="G6121" t="s">
        <v>12524</v>
      </c>
    </row>
    <row r="6122" spans="1:8" x14ac:dyDescent="0.25">
      <c r="A6122" t="str">
        <f>"AREMA01"</f>
        <v>AREMA01</v>
      </c>
      <c r="B6122" t="s">
        <v>7782</v>
      </c>
      <c r="C6122">
        <v>0</v>
      </c>
      <c r="D6122" t="s">
        <v>16</v>
      </c>
      <c r="E6122">
        <v>0</v>
      </c>
      <c r="F6122" t="s">
        <v>9907</v>
      </c>
      <c r="G6122" t="s">
        <v>12524</v>
      </c>
    </row>
    <row r="6123" spans="1:8" x14ac:dyDescent="0.25">
      <c r="A6123" t="str">
        <f>"AREME01"</f>
        <v>AREME01</v>
      </c>
      <c r="B6123" t="s">
        <v>12525</v>
      </c>
      <c r="C6123">
        <v>0</v>
      </c>
      <c r="D6123" t="s">
        <v>41</v>
      </c>
      <c r="E6123">
        <v>0</v>
      </c>
      <c r="F6123" t="s">
        <v>10517</v>
      </c>
    </row>
    <row r="6124" spans="1:8" x14ac:dyDescent="0.25">
      <c r="A6124" t="str">
        <f>"AREVI02"</f>
        <v>AREVI02</v>
      </c>
      <c r="B6124" t="s">
        <v>12526</v>
      </c>
      <c r="C6124">
        <v>0</v>
      </c>
      <c r="D6124" t="s">
        <v>16</v>
      </c>
      <c r="E6124">
        <v>0</v>
      </c>
      <c r="F6124" t="s">
        <v>9907</v>
      </c>
      <c r="G6124" t="s">
        <v>10715</v>
      </c>
    </row>
    <row r="6125" spans="1:8" x14ac:dyDescent="0.25">
      <c r="A6125" t="str">
        <f>"QREVI01"</f>
        <v>QREVI01</v>
      </c>
      <c r="B6125" t="s">
        <v>12526</v>
      </c>
      <c r="C6125">
        <v>0</v>
      </c>
      <c r="D6125" t="s">
        <v>16</v>
      </c>
      <c r="E6125">
        <v>0</v>
      </c>
      <c r="F6125" t="s">
        <v>9907</v>
      </c>
      <c r="G6125" t="s">
        <v>10715</v>
      </c>
    </row>
    <row r="6126" spans="1:8" x14ac:dyDescent="0.25">
      <c r="A6126" t="str">
        <f>"AREVI01"</f>
        <v>AREVI01</v>
      </c>
      <c r="B6126" t="s">
        <v>12527</v>
      </c>
      <c r="C6126">
        <v>0</v>
      </c>
      <c r="D6126" t="s">
        <v>16</v>
      </c>
      <c r="E6126">
        <v>0</v>
      </c>
      <c r="F6126" t="s">
        <v>9907</v>
      </c>
      <c r="G6126" t="s">
        <v>10715</v>
      </c>
    </row>
    <row r="6127" spans="1:8" x14ac:dyDescent="0.25">
      <c r="A6127" t="str">
        <f>"QREVU04"</f>
        <v>QREVU04</v>
      </c>
      <c r="B6127" t="s">
        <v>18052</v>
      </c>
      <c r="C6127">
        <v>0</v>
      </c>
      <c r="D6127" t="s">
        <v>16</v>
      </c>
      <c r="E6127">
        <v>0</v>
      </c>
      <c r="F6127" t="s">
        <v>9907</v>
      </c>
      <c r="G6127" t="s">
        <v>12528</v>
      </c>
      <c r="H6127" t="s">
        <v>9891</v>
      </c>
    </row>
    <row r="6128" spans="1:8" x14ac:dyDescent="0.25">
      <c r="A6128" t="str">
        <f>"QREVU03"</f>
        <v>QREVU03</v>
      </c>
      <c r="B6128" t="s">
        <v>18053</v>
      </c>
      <c r="C6128">
        <v>0</v>
      </c>
      <c r="D6128" t="s">
        <v>16</v>
      </c>
      <c r="E6128">
        <v>0</v>
      </c>
      <c r="F6128" t="s">
        <v>9907</v>
      </c>
      <c r="G6128" t="s">
        <v>12528</v>
      </c>
      <c r="H6128" t="s">
        <v>9871</v>
      </c>
    </row>
    <row r="6129" spans="1:8" x14ac:dyDescent="0.25">
      <c r="A6129" t="str">
        <f>"AREVU03"</f>
        <v>AREVU03</v>
      </c>
      <c r="B6129" t="s">
        <v>18053</v>
      </c>
      <c r="C6129">
        <v>0</v>
      </c>
      <c r="D6129" t="s">
        <v>16</v>
      </c>
      <c r="E6129">
        <v>0</v>
      </c>
      <c r="F6129" t="s">
        <v>9907</v>
      </c>
      <c r="G6129" t="s">
        <v>12528</v>
      </c>
      <c r="H6129" t="s">
        <v>9871</v>
      </c>
    </row>
    <row r="6130" spans="1:8" x14ac:dyDescent="0.25">
      <c r="A6130" t="str">
        <f>"QREVU01"</f>
        <v>QREVU01</v>
      </c>
      <c r="B6130" t="s">
        <v>12529</v>
      </c>
      <c r="C6130">
        <v>0</v>
      </c>
      <c r="D6130" t="s">
        <v>16</v>
      </c>
      <c r="E6130">
        <v>0</v>
      </c>
      <c r="F6130" t="s">
        <v>92</v>
      </c>
      <c r="G6130" t="s">
        <v>12530</v>
      </c>
    </row>
    <row r="6131" spans="1:8" x14ac:dyDescent="0.25">
      <c r="A6131" t="str">
        <f>"AREVU01"</f>
        <v>AREVU01</v>
      </c>
      <c r="B6131" t="s">
        <v>12529</v>
      </c>
      <c r="C6131">
        <v>0</v>
      </c>
      <c r="D6131" t="s">
        <v>16</v>
      </c>
      <c r="E6131">
        <v>0</v>
      </c>
      <c r="F6131" t="s">
        <v>92</v>
      </c>
      <c r="G6131" t="s">
        <v>12530</v>
      </c>
    </row>
    <row r="6132" spans="1:8" x14ac:dyDescent="0.25">
      <c r="A6132" t="str">
        <f>"QREVU02"</f>
        <v>QREVU02</v>
      </c>
      <c r="B6132" t="s">
        <v>7787</v>
      </c>
      <c r="C6132">
        <v>0</v>
      </c>
      <c r="D6132" t="s">
        <v>16</v>
      </c>
      <c r="E6132">
        <v>0</v>
      </c>
      <c r="F6132" t="s">
        <v>92</v>
      </c>
      <c r="G6132" t="s">
        <v>12530</v>
      </c>
    </row>
    <row r="6133" spans="1:8" x14ac:dyDescent="0.25">
      <c r="A6133" t="str">
        <f>"AREVU02"</f>
        <v>AREVU02</v>
      </c>
      <c r="B6133" t="s">
        <v>7787</v>
      </c>
      <c r="C6133">
        <v>0</v>
      </c>
      <c r="D6133" t="s">
        <v>16</v>
      </c>
      <c r="E6133">
        <v>0</v>
      </c>
      <c r="F6133" t="s">
        <v>92</v>
      </c>
      <c r="G6133" t="s">
        <v>12530</v>
      </c>
    </row>
    <row r="6134" spans="1:8" x14ac:dyDescent="0.25">
      <c r="A6134" t="str">
        <f>"QREXD04"</f>
        <v>QREXD04</v>
      </c>
      <c r="B6134" t="s">
        <v>12531</v>
      </c>
      <c r="C6134">
        <v>0</v>
      </c>
      <c r="D6134" t="s">
        <v>41</v>
      </c>
      <c r="E6134">
        <v>0</v>
      </c>
      <c r="F6134" t="s">
        <v>10814</v>
      </c>
      <c r="G6134" t="s">
        <v>12532</v>
      </c>
    </row>
    <row r="6135" spans="1:8" x14ac:dyDescent="0.25">
      <c r="A6135" t="str">
        <f>"AREXD01"</f>
        <v>AREXD01</v>
      </c>
      <c r="B6135" t="s">
        <v>12533</v>
      </c>
      <c r="C6135">
        <v>0</v>
      </c>
      <c r="D6135" t="s">
        <v>41</v>
      </c>
      <c r="E6135">
        <v>0</v>
      </c>
      <c r="F6135" t="s">
        <v>10814</v>
      </c>
      <c r="G6135" t="s">
        <v>12532</v>
      </c>
    </row>
    <row r="6136" spans="1:8" x14ac:dyDescent="0.25">
      <c r="A6136" t="str">
        <f>"QREXD01"</f>
        <v>QREXD01</v>
      </c>
      <c r="B6136" t="s">
        <v>12533</v>
      </c>
      <c r="C6136">
        <v>0</v>
      </c>
      <c r="D6136" t="s">
        <v>41</v>
      </c>
      <c r="E6136">
        <v>0</v>
      </c>
      <c r="F6136" t="s">
        <v>10814</v>
      </c>
      <c r="G6136" t="s">
        <v>12532</v>
      </c>
    </row>
    <row r="6137" spans="1:8" x14ac:dyDescent="0.25">
      <c r="A6137" t="str">
        <f>"QREXD03"</f>
        <v>QREXD03</v>
      </c>
      <c r="B6137" t="s">
        <v>12534</v>
      </c>
      <c r="C6137">
        <v>0</v>
      </c>
      <c r="D6137" t="s">
        <v>41</v>
      </c>
      <c r="E6137">
        <v>0</v>
      </c>
      <c r="F6137" t="s">
        <v>10814</v>
      </c>
      <c r="G6137" t="s">
        <v>12532</v>
      </c>
    </row>
    <row r="6138" spans="1:8" x14ac:dyDescent="0.25">
      <c r="A6138" t="str">
        <f>"AREXD02"</f>
        <v>AREXD02</v>
      </c>
      <c r="B6138" t="s">
        <v>12535</v>
      </c>
      <c r="C6138">
        <v>0</v>
      </c>
      <c r="D6138" t="s">
        <v>41</v>
      </c>
      <c r="E6138">
        <v>0</v>
      </c>
      <c r="F6138" t="s">
        <v>10814</v>
      </c>
      <c r="G6138" t="s">
        <v>12532</v>
      </c>
    </row>
    <row r="6139" spans="1:8" x14ac:dyDescent="0.25">
      <c r="A6139" t="str">
        <f>"QREXD02"</f>
        <v>QREXD02</v>
      </c>
      <c r="B6139" t="s">
        <v>12535</v>
      </c>
      <c r="C6139">
        <v>0</v>
      </c>
      <c r="D6139" t="s">
        <v>41</v>
      </c>
      <c r="E6139">
        <v>0</v>
      </c>
      <c r="F6139" t="s">
        <v>10814</v>
      </c>
      <c r="G6139" t="s">
        <v>12532</v>
      </c>
    </row>
    <row r="6140" spans="1:8" x14ac:dyDescent="0.25">
      <c r="A6140" t="str">
        <f>"CREXM01"</f>
        <v>CREXM01</v>
      </c>
      <c r="B6140" t="s">
        <v>12536</v>
      </c>
      <c r="C6140">
        <v>0</v>
      </c>
      <c r="D6140" t="s">
        <v>16</v>
      </c>
      <c r="E6140">
        <v>0</v>
      </c>
      <c r="F6140" t="s">
        <v>10814</v>
      </c>
      <c r="G6140" t="s">
        <v>9875</v>
      </c>
    </row>
    <row r="6141" spans="1:8" x14ac:dyDescent="0.25">
      <c r="A6141" t="str">
        <f>"CREXM02"</f>
        <v>CREXM02</v>
      </c>
      <c r="B6141" t="s">
        <v>12537</v>
      </c>
      <c r="C6141">
        <v>0</v>
      </c>
      <c r="D6141" t="s">
        <v>16</v>
      </c>
      <c r="E6141">
        <v>0</v>
      </c>
      <c r="F6141" t="s">
        <v>10814</v>
      </c>
      <c r="G6141" t="s">
        <v>9875</v>
      </c>
    </row>
    <row r="6142" spans="1:8" x14ac:dyDescent="0.25">
      <c r="A6142" t="str">
        <f>"CREXR01"</f>
        <v>CREXR01</v>
      </c>
      <c r="B6142" t="s">
        <v>12538</v>
      </c>
      <c r="C6142">
        <v>0</v>
      </c>
      <c r="D6142" t="s">
        <v>41</v>
      </c>
      <c r="E6142">
        <v>0</v>
      </c>
      <c r="F6142" t="s">
        <v>10814</v>
      </c>
      <c r="G6142" t="s">
        <v>10017</v>
      </c>
    </row>
    <row r="6143" spans="1:8" x14ac:dyDescent="0.25">
      <c r="A6143" t="str">
        <f>"QREXR01"</f>
        <v>QREXR01</v>
      </c>
      <c r="B6143" t="s">
        <v>12538</v>
      </c>
      <c r="C6143">
        <v>0</v>
      </c>
      <c r="D6143" t="s">
        <v>41</v>
      </c>
      <c r="E6143">
        <v>0</v>
      </c>
      <c r="F6143" t="s">
        <v>10814</v>
      </c>
      <c r="G6143" t="s">
        <v>10017</v>
      </c>
    </row>
    <row r="6144" spans="1:8" x14ac:dyDescent="0.25">
      <c r="A6144" t="str">
        <f>"QREXR02"</f>
        <v>QREXR02</v>
      </c>
      <c r="B6144" t="s">
        <v>12539</v>
      </c>
      <c r="C6144">
        <v>0</v>
      </c>
      <c r="D6144" t="s">
        <v>16</v>
      </c>
      <c r="E6144">
        <v>0</v>
      </c>
      <c r="F6144" t="s">
        <v>10814</v>
      </c>
      <c r="G6144" t="s">
        <v>9920</v>
      </c>
    </row>
    <row r="6145" spans="1:8" x14ac:dyDescent="0.25">
      <c r="A6145" t="str">
        <f>"QREXS02"</f>
        <v>QREXS02</v>
      </c>
      <c r="B6145" t="s">
        <v>14060</v>
      </c>
      <c r="C6145">
        <v>500</v>
      </c>
      <c r="D6145" t="s">
        <v>16</v>
      </c>
      <c r="E6145">
        <v>25</v>
      </c>
      <c r="F6145" t="s">
        <v>281</v>
      </c>
      <c r="H6145" t="s">
        <v>9891</v>
      </c>
    </row>
    <row r="6146" spans="1:8" x14ac:dyDescent="0.25">
      <c r="A6146" t="str">
        <f>"QREXS01"</f>
        <v>QREXS01</v>
      </c>
      <c r="B6146" t="s">
        <v>14059</v>
      </c>
      <c r="C6146">
        <v>1250</v>
      </c>
      <c r="D6146" t="s">
        <v>16</v>
      </c>
      <c r="E6146">
        <v>25</v>
      </c>
      <c r="F6146" t="s">
        <v>281</v>
      </c>
      <c r="H6146" t="s">
        <v>9891</v>
      </c>
    </row>
    <row r="6147" spans="1:8" x14ac:dyDescent="0.25">
      <c r="A6147" t="str">
        <f>"QREXX01"</f>
        <v>QREXX01</v>
      </c>
      <c r="B6147" t="s">
        <v>12540</v>
      </c>
      <c r="C6147">
        <v>0</v>
      </c>
      <c r="D6147" t="s">
        <v>16</v>
      </c>
      <c r="E6147">
        <v>0</v>
      </c>
      <c r="F6147" t="s">
        <v>10814</v>
      </c>
      <c r="G6147" t="s">
        <v>10019</v>
      </c>
    </row>
    <row r="6148" spans="1:8" x14ac:dyDescent="0.25">
      <c r="A6148" t="str">
        <f>"QREXX03"</f>
        <v>QREXX03</v>
      </c>
      <c r="B6148" t="s">
        <v>12541</v>
      </c>
      <c r="C6148">
        <v>0</v>
      </c>
      <c r="D6148" t="s">
        <v>1367</v>
      </c>
      <c r="E6148">
        <v>0</v>
      </c>
      <c r="F6148" t="s">
        <v>10814</v>
      </c>
      <c r="G6148" t="s">
        <v>10019</v>
      </c>
    </row>
    <row r="6149" spans="1:8" x14ac:dyDescent="0.25">
      <c r="A6149" t="str">
        <f>"QREXX02"</f>
        <v>QREXX02</v>
      </c>
      <c r="B6149" t="s">
        <v>12542</v>
      </c>
      <c r="C6149">
        <v>0</v>
      </c>
      <c r="D6149" t="s">
        <v>379</v>
      </c>
      <c r="E6149">
        <v>0</v>
      </c>
      <c r="F6149" t="s">
        <v>10814</v>
      </c>
      <c r="G6149" t="s">
        <v>10019</v>
      </c>
    </row>
    <row r="6150" spans="1:8" x14ac:dyDescent="0.25">
      <c r="A6150" t="str">
        <f>"QRHIZ01"</f>
        <v>QRHIZ01</v>
      </c>
      <c r="B6150" t="s">
        <v>18054</v>
      </c>
      <c r="C6150">
        <v>0</v>
      </c>
      <c r="D6150" t="s">
        <v>41</v>
      </c>
      <c r="E6150">
        <v>0</v>
      </c>
      <c r="F6150" t="s">
        <v>12543</v>
      </c>
      <c r="H6150" t="s">
        <v>9871</v>
      </c>
    </row>
    <row r="6151" spans="1:8" x14ac:dyDescent="0.25">
      <c r="A6151" t="str">
        <f>"ARHIZ01"</f>
        <v>ARHIZ01</v>
      </c>
      <c r="B6151" t="s">
        <v>18054</v>
      </c>
      <c r="C6151">
        <v>0</v>
      </c>
      <c r="D6151" t="s">
        <v>41</v>
      </c>
      <c r="E6151">
        <v>0</v>
      </c>
      <c r="F6151" t="s">
        <v>12543</v>
      </c>
      <c r="H6151" t="s">
        <v>9871</v>
      </c>
    </row>
    <row r="6152" spans="1:8" x14ac:dyDescent="0.25">
      <c r="A6152" t="str">
        <f>"ZZRICE02"</f>
        <v>ZZRICE02</v>
      </c>
      <c r="B6152" t="s">
        <v>12544</v>
      </c>
      <c r="C6152">
        <v>0</v>
      </c>
      <c r="D6152" t="s">
        <v>28</v>
      </c>
      <c r="E6152">
        <v>0</v>
      </c>
      <c r="F6152" t="s">
        <v>879</v>
      </c>
      <c r="G6152" t="s">
        <v>253</v>
      </c>
    </row>
    <row r="6153" spans="1:8" x14ac:dyDescent="0.25">
      <c r="A6153" t="str">
        <f>"ZZRICE01"</f>
        <v>ZZRICE01</v>
      </c>
      <c r="B6153" t="s">
        <v>12545</v>
      </c>
      <c r="C6153">
        <v>0</v>
      </c>
      <c r="D6153" t="s">
        <v>28</v>
      </c>
      <c r="E6153">
        <v>0</v>
      </c>
      <c r="F6153" t="s">
        <v>879</v>
      </c>
      <c r="G6153" t="s">
        <v>253</v>
      </c>
    </row>
    <row r="6154" spans="1:8" x14ac:dyDescent="0.25">
      <c r="A6154" t="str">
        <f>"ARICE09"</f>
        <v>ARICE09</v>
      </c>
      <c r="B6154" t="s">
        <v>1066</v>
      </c>
      <c r="C6154">
        <v>0</v>
      </c>
      <c r="D6154" t="s">
        <v>28</v>
      </c>
      <c r="E6154">
        <v>0</v>
      </c>
    </row>
    <row r="6155" spans="1:8" x14ac:dyDescent="0.25">
      <c r="A6155" t="str">
        <f>"ARICE08"</f>
        <v>ARICE08</v>
      </c>
      <c r="B6155" t="s">
        <v>1064</v>
      </c>
      <c r="C6155">
        <v>0</v>
      </c>
      <c r="D6155" t="s">
        <v>28</v>
      </c>
      <c r="E6155">
        <v>0</v>
      </c>
    </row>
    <row r="6156" spans="1:8" x14ac:dyDescent="0.25">
      <c r="A6156" t="str">
        <f>"ARICE05"</f>
        <v>ARICE05</v>
      </c>
      <c r="B6156" t="s">
        <v>12546</v>
      </c>
      <c r="C6156">
        <v>0</v>
      </c>
      <c r="D6156" t="s">
        <v>16</v>
      </c>
      <c r="E6156">
        <v>0</v>
      </c>
      <c r="F6156" t="s">
        <v>1705</v>
      </c>
    </row>
    <row r="6157" spans="1:8" x14ac:dyDescent="0.25">
      <c r="A6157" t="str">
        <f>"QRICE01"</f>
        <v>QRICE01</v>
      </c>
      <c r="B6157" t="s">
        <v>12547</v>
      </c>
      <c r="C6157">
        <v>0</v>
      </c>
      <c r="D6157" t="s">
        <v>16</v>
      </c>
      <c r="E6157">
        <v>0</v>
      </c>
      <c r="F6157" t="s">
        <v>337</v>
      </c>
      <c r="G6157" t="s">
        <v>12117</v>
      </c>
    </row>
    <row r="6158" spans="1:8" x14ac:dyDescent="0.25">
      <c r="A6158" t="str">
        <f>"ARICE01"</f>
        <v>ARICE01</v>
      </c>
      <c r="B6158" t="s">
        <v>12547</v>
      </c>
      <c r="C6158">
        <v>0</v>
      </c>
      <c r="D6158" t="s">
        <v>16</v>
      </c>
      <c r="E6158">
        <v>0</v>
      </c>
      <c r="F6158" t="s">
        <v>337</v>
      </c>
      <c r="G6158" t="s">
        <v>12117</v>
      </c>
    </row>
    <row r="6159" spans="1:8" x14ac:dyDescent="0.25">
      <c r="A6159" t="str">
        <f>"ARICE04"</f>
        <v>ARICE04</v>
      </c>
      <c r="B6159" t="s">
        <v>7803</v>
      </c>
      <c r="C6159">
        <v>0</v>
      </c>
      <c r="D6159" t="s">
        <v>16</v>
      </c>
      <c r="E6159">
        <v>0</v>
      </c>
      <c r="F6159" t="s">
        <v>337</v>
      </c>
      <c r="G6159" t="s">
        <v>12117</v>
      </c>
    </row>
    <row r="6160" spans="1:8" x14ac:dyDescent="0.25">
      <c r="A6160" t="str">
        <f>"QRICE02"</f>
        <v>QRICE02</v>
      </c>
      <c r="B6160" t="s">
        <v>7803</v>
      </c>
      <c r="C6160">
        <v>0</v>
      </c>
      <c r="D6160" t="s">
        <v>16</v>
      </c>
      <c r="E6160">
        <v>0</v>
      </c>
      <c r="F6160" t="s">
        <v>337</v>
      </c>
      <c r="G6160" t="s">
        <v>12117</v>
      </c>
    </row>
    <row r="6161" spans="1:7" x14ac:dyDescent="0.25">
      <c r="A6161" t="str">
        <f>"ARICE10"</f>
        <v>ARICE10</v>
      </c>
      <c r="B6161" t="s">
        <v>7810</v>
      </c>
      <c r="C6161">
        <v>0</v>
      </c>
      <c r="D6161" t="s">
        <v>16</v>
      </c>
      <c r="E6161">
        <v>0</v>
      </c>
    </row>
    <row r="6162" spans="1:7" x14ac:dyDescent="0.25">
      <c r="A6162" t="str">
        <f>"ARICE02"</f>
        <v>ARICE02</v>
      </c>
      <c r="B6162" t="s">
        <v>7810</v>
      </c>
      <c r="C6162">
        <v>0</v>
      </c>
      <c r="D6162" t="s">
        <v>16</v>
      </c>
      <c r="E6162">
        <v>0</v>
      </c>
      <c r="F6162" t="s">
        <v>337</v>
      </c>
      <c r="G6162" t="s">
        <v>12117</v>
      </c>
    </row>
    <row r="6163" spans="1:7" x14ac:dyDescent="0.25">
      <c r="A6163" t="str">
        <f>"QRICE03"</f>
        <v>QRICE03</v>
      </c>
      <c r="B6163" t="s">
        <v>7810</v>
      </c>
      <c r="C6163">
        <v>0</v>
      </c>
      <c r="D6163" t="s">
        <v>16</v>
      </c>
      <c r="E6163">
        <v>0</v>
      </c>
      <c r="F6163" t="s">
        <v>337</v>
      </c>
      <c r="G6163" t="s">
        <v>12117</v>
      </c>
    </row>
    <row r="6164" spans="1:7" x14ac:dyDescent="0.25">
      <c r="A6164" t="str">
        <f>"ARICE12"</f>
        <v>ARICE12</v>
      </c>
      <c r="B6164" t="s">
        <v>7819</v>
      </c>
      <c r="C6164">
        <v>0</v>
      </c>
      <c r="D6164" t="s">
        <v>16</v>
      </c>
      <c r="E6164">
        <v>0</v>
      </c>
    </row>
    <row r="6165" spans="1:7" x14ac:dyDescent="0.25">
      <c r="A6165" t="str">
        <f>"QRICE04"</f>
        <v>QRICE04</v>
      </c>
      <c r="B6165" t="s">
        <v>7819</v>
      </c>
      <c r="C6165">
        <v>1800</v>
      </c>
      <c r="D6165" t="s">
        <v>16</v>
      </c>
      <c r="E6165">
        <v>45</v>
      </c>
      <c r="F6165" t="s">
        <v>337</v>
      </c>
      <c r="G6165" t="s">
        <v>12117</v>
      </c>
    </row>
    <row r="6166" spans="1:7" x14ac:dyDescent="0.25">
      <c r="A6166" t="str">
        <f>"ARICE03"</f>
        <v>ARICE03</v>
      </c>
      <c r="B6166" t="s">
        <v>7819</v>
      </c>
      <c r="C6166">
        <v>0</v>
      </c>
      <c r="D6166" t="s">
        <v>16</v>
      </c>
      <c r="E6166">
        <v>0</v>
      </c>
      <c r="F6166" t="s">
        <v>337</v>
      </c>
      <c r="G6166" t="s">
        <v>12117</v>
      </c>
    </row>
    <row r="6167" spans="1:7" x14ac:dyDescent="0.25">
      <c r="A6167" t="str">
        <f>"ARIDA01"</f>
        <v>ARIDA01</v>
      </c>
      <c r="B6167" t="s">
        <v>12548</v>
      </c>
      <c r="C6167">
        <v>0</v>
      </c>
      <c r="D6167" t="s">
        <v>16</v>
      </c>
      <c r="E6167">
        <v>0</v>
      </c>
      <c r="F6167" t="s">
        <v>395</v>
      </c>
    </row>
    <row r="6168" spans="1:7" x14ac:dyDescent="0.25">
      <c r="A6168" t="str">
        <f>"QRIDO01"</f>
        <v>QRIDO01</v>
      </c>
      <c r="B6168" t="s">
        <v>12549</v>
      </c>
      <c r="C6168">
        <v>0</v>
      </c>
      <c r="D6168" t="s">
        <v>1367</v>
      </c>
      <c r="E6168">
        <v>0</v>
      </c>
      <c r="F6168" t="s">
        <v>92</v>
      </c>
      <c r="G6168" t="s">
        <v>12550</v>
      </c>
    </row>
    <row r="6169" spans="1:7" x14ac:dyDescent="0.25">
      <c r="A6169" t="str">
        <f>"ARIDO04"</f>
        <v>ARIDO04</v>
      </c>
      <c r="B6169" t="s">
        <v>7827</v>
      </c>
      <c r="C6169">
        <v>0</v>
      </c>
      <c r="D6169" t="s">
        <v>16</v>
      </c>
      <c r="E6169">
        <v>0</v>
      </c>
      <c r="F6169" t="s">
        <v>92</v>
      </c>
      <c r="G6169" t="s">
        <v>12550</v>
      </c>
    </row>
    <row r="6170" spans="1:7" x14ac:dyDescent="0.25">
      <c r="A6170" t="str">
        <f>"QRIDO02"</f>
        <v>QRIDO02</v>
      </c>
      <c r="B6170" t="s">
        <v>7827</v>
      </c>
      <c r="C6170">
        <v>0</v>
      </c>
      <c r="D6170" t="s">
        <v>16</v>
      </c>
      <c r="E6170">
        <v>0</v>
      </c>
      <c r="F6170" t="s">
        <v>92</v>
      </c>
      <c r="G6170" t="s">
        <v>12550</v>
      </c>
    </row>
    <row r="6171" spans="1:7" x14ac:dyDescent="0.25">
      <c r="A6171" t="str">
        <f>"QRIDO03"</f>
        <v>QRIDO03</v>
      </c>
      <c r="B6171" t="s">
        <v>7835</v>
      </c>
      <c r="C6171">
        <v>0</v>
      </c>
      <c r="D6171" t="s">
        <v>41</v>
      </c>
      <c r="E6171">
        <v>0</v>
      </c>
      <c r="F6171" t="s">
        <v>92</v>
      </c>
      <c r="G6171" t="s">
        <v>12551</v>
      </c>
    </row>
    <row r="6172" spans="1:7" x14ac:dyDescent="0.25">
      <c r="A6172" t="str">
        <f>"ARIDO03"</f>
        <v>ARIDO03</v>
      </c>
      <c r="B6172" t="s">
        <v>7835</v>
      </c>
      <c r="C6172">
        <v>0</v>
      </c>
      <c r="D6172" t="s">
        <v>41</v>
      </c>
      <c r="E6172">
        <v>0</v>
      </c>
      <c r="F6172" t="s">
        <v>92</v>
      </c>
      <c r="G6172" t="s">
        <v>12551</v>
      </c>
    </row>
    <row r="6173" spans="1:7" x14ac:dyDescent="0.25">
      <c r="A6173" t="str">
        <f>"ARIDO01"</f>
        <v>ARIDO01</v>
      </c>
      <c r="B6173" t="s">
        <v>7846</v>
      </c>
      <c r="C6173">
        <v>0</v>
      </c>
      <c r="D6173" t="s">
        <v>41</v>
      </c>
      <c r="E6173">
        <v>0</v>
      </c>
      <c r="F6173" t="s">
        <v>92</v>
      </c>
      <c r="G6173" t="s">
        <v>12551</v>
      </c>
    </row>
    <row r="6174" spans="1:7" x14ac:dyDescent="0.25">
      <c r="A6174" t="str">
        <f>"QRIDO04"</f>
        <v>QRIDO04</v>
      </c>
      <c r="B6174" t="s">
        <v>7846</v>
      </c>
      <c r="C6174">
        <v>10</v>
      </c>
      <c r="D6174" t="s">
        <v>41</v>
      </c>
      <c r="E6174">
        <v>0</v>
      </c>
      <c r="F6174" t="s">
        <v>92</v>
      </c>
      <c r="G6174" t="s">
        <v>12551</v>
      </c>
    </row>
    <row r="6175" spans="1:7" x14ac:dyDescent="0.25">
      <c r="A6175" t="str">
        <f>"QRIDO05"</f>
        <v>QRIDO05</v>
      </c>
      <c r="B6175" t="s">
        <v>7853</v>
      </c>
      <c r="C6175">
        <v>0</v>
      </c>
      <c r="D6175" t="s">
        <v>41</v>
      </c>
      <c r="E6175">
        <v>0</v>
      </c>
      <c r="F6175" t="s">
        <v>92</v>
      </c>
      <c r="G6175" t="s">
        <v>12551</v>
      </c>
    </row>
    <row r="6176" spans="1:7" x14ac:dyDescent="0.25">
      <c r="A6176" t="str">
        <f>"ARIDO02"</f>
        <v>ARIDO02</v>
      </c>
      <c r="B6176" t="s">
        <v>7853</v>
      </c>
      <c r="C6176">
        <v>0</v>
      </c>
      <c r="D6176" t="s">
        <v>41</v>
      </c>
      <c r="E6176">
        <v>0</v>
      </c>
      <c r="F6176" t="s">
        <v>92</v>
      </c>
      <c r="G6176" t="s">
        <v>12551</v>
      </c>
    </row>
    <row r="6177" spans="1:8" x14ac:dyDescent="0.25">
      <c r="A6177" t="str">
        <f>"QRIMO01"</f>
        <v>QRIMO01</v>
      </c>
      <c r="B6177" t="s">
        <v>12552</v>
      </c>
      <c r="C6177">
        <v>0</v>
      </c>
      <c r="D6177" t="s">
        <v>16</v>
      </c>
      <c r="E6177">
        <v>0</v>
      </c>
      <c r="F6177" t="s">
        <v>9907</v>
      </c>
      <c r="G6177" t="s">
        <v>12553</v>
      </c>
    </row>
    <row r="6178" spans="1:8" x14ac:dyDescent="0.25">
      <c r="A6178" t="str">
        <f>"ARIMO01"</f>
        <v>ARIMO01</v>
      </c>
      <c r="B6178" t="s">
        <v>12552</v>
      </c>
      <c r="C6178">
        <v>0</v>
      </c>
      <c r="D6178" t="s">
        <v>16</v>
      </c>
      <c r="E6178">
        <v>0</v>
      </c>
      <c r="F6178" t="s">
        <v>9907</v>
      </c>
      <c r="G6178" t="s">
        <v>12553</v>
      </c>
    </row>
    <row r="6179" spans="1:8" x14ac:dyDescent="0.25">
      <c r="A6179" t="str">
        <f>"ARIMO02"</f>
        <v>ARIMO02</v>
      </c>
      <c r="B6179" t="s">
        <v>12554</v>
      </c>
      <c r="C6179">
        <v>0</v>
      </c>
      <c r="D6179" t="s">
        <v>16</v>
      </c>
      <c r="E6179">
        <v>0</v>
      </c>
      <c r="F6179" t="s">
        <v>9907</v>
      </c>
      <c r="G6179" t="s">
        <v>12553</v>
      </c>
    </row>
    <row r="6180" spans="1:8" x14ac:dyDescent="0.25">
      <c r="A6180" t="str">
        <f>"QRIMO02"</f>
        <v>QRIMO02</v>
      </c>
      <c r="B6180" t="s">
        <v>12554</v>
      </c>
      <c r="C6180">
        <v>0</v>
      </c>
      <c r="D6180" t="s">
        <v>16</v>
      </c>
      <c r="E6180">
        <v>0</v>
      </c>
      <c r="F6180" t="s">
        <v>9907</v>
      </c>
      <c r="G6180" t="s">
        <v>12553</v>
      </c>
    </row>
    <row r="6181" spans="1:8" x14ac:dyDescent="0.25">
      <c r="A6181" t="str">
        <f>"QRING01"</f>
        <v>QRING01</v>
      </c>
      <c r="B6181" t="s">
        <v>7858</v>
      </c>
      <c r="C6181">
        <v>40</v>
      </c>
      <c r="D6181" t="s">
        <v>28</v>
      </c>
      <c r="E6181">
        <v>40</v>
      </c>
      <c r="F6181" t="s">
        <v>659</v>
      </c>
    </row>
    <row r="6182" spans="1:8" x14ac:dyDescent="0.25">
      <c r="A6182" t="str">
        <f>"ARING01"</f>
        <v>ARING01</v>
      </c>
      <c r="B6182" t="s">
        <v>1068</v>
      </c>
      <c r="C6182">
        <v>6422</v>
      </c>
      <c r="D6182" t="s">
        <v>28</v>
      </c>
      <c r="E6182">
        <v>6422</v>
      </c>
      <c r="F6182" t="s">
        <v>879</v>
      </c>
      <c r="G6182" t="s">
        <v>29</v>
      </c>
    </row>
    <row r="6183" spans="1:8" x14ac:dyDescent="0.25">
      <c r="A6183" t="str">
        <f>"ARING02"</f>
        <v>ARING02</v>
      </c>
      <c r="B6183" t="s">
        <v>1071</v>
      </c>
      <c r="C6183">
        <v>90</v>
      </c>
      <c r="D6183" t="s">
        <v>28</v>
      </c>
      <c r="E6183">
        <v>90</v>
      </c>
      <c r="F6183" t="s">
        <v>497</v>
      </c>
    </row>
    <row r="6184" spans="1:8" x14ac:dyDescent="0.25">
      <c r="A6184" t="str">
        <f>"ARING03"</f>
        <v>ARING03</v>
      </c>
      <c r="B6184" t="s">
        <v>1073</v>
      </c>
      <c r="C6184">
        <v>95</v>
      </c>
      <c r="D6184" t="s">
        <v>28</v>
      </c>
      <c r="E6184">
        <v>95</v>
      </c>
      <c r="F6184" t="s">
        <v>497</v>
      </c>
    </row>
    <row r="6185" spans="1:8" x14ac:dyDescent="0.25">
      <c r="A6185" t="str">
        <f>"ARIOM01"</f>
        <v>ARIOM01</v>
      </c>
      <c r="B6185" t="s">
        <v>12555</v>
      </c>
      <c r="C6185">
        <v>0</v>
      </c>
      <c r="D6185" t="s">
        <v>16</v>
      </c>
      <c r="E6185">
        <v>0</v>
      </c>
    </row>
    <row r="6186" spans="1:8" x14ac:dyDescent="0.25">
      <c r="A6186" t="str">
        <f>"QRIOM01"</f>
        <v>QRIOM01</v>
      </c>
      <c r="B6186" t="s">
        <v>12555</v>
      </c>
      <c r="C6186">
        <v>0</v>
      </c>
      <c r="D6186" t="s">
        <v>16</v>
      </c>
      <c r="E6186">
        <v>0</v>
      </c>
      <c r="F6186" t="s">
        <v>121</v>
      </c>
      <c r="H6186" t="s">
        <v>9891</v>
      </c>
    </row>
    <row r="6187" spans="1:8" x14ac:dyDescent="0.25">
      <c r="A6187" t="str">
        <f>"ARIOM02"</f>
        <v>ARIOM02</v>
      </c>
      <c r="B6187" t="s">
        <v>12556</v>
      </c>
      <c r="C6187">
        <v>0</v>
      </c>
      <c r="D6187" t="s">
        <v>16</v>
      </c>
      <c r="E6187">
        <v>0</v>
      </c>
    </row>
    <row r="6188" spans="1:8" x14ac:dyDescent="0.25">
      <c r="A6188" t="str">
        <f>"QRIOM02"</f>
        <v>QRIOM02</v>
      </c>
      <c r="B6188" t="s">
        <v>12556</v>
      </c>
      <c r="C6188">
        <v>0</v>
      </c>
      <c r="D6188" t="s">
        <v>28</v>
      </c>
      <c r="E6188">
        <v>0</v>
      </c>
      <c r="F6188" t="s">
        <v>121</v>
      </c>
      <c r="H6188" t="s">
        <v>9891</v>
      </c>
    </row>
    <row r="6189" spans="1:8" x14ac:dyDescent="0.25">
      <c r="A6189" t="str">
        <f>"ARIVA01"</f>
        <v>ARIVA01</v>
      </c>
      <c r="B6189" t="s">
        <v>12557</v>
      </c>
      <c r="C6189">
        <v>0</v>
      </c>
      <c r="D6189" t="s">
        <v>16</v>
      </c>
      <c r="E6189">
        <v>0</v>
      </c>
      <c r="F6189" t="s">
        <v>12558</v>
      </c>
    </row>
    <row r="6190" spans="1:8" x14ac:dyDescent="0.25">
      <c r="A6190" t="str">
        <f>"QRIZE01"</f>
        <v>QRIZE01</v>
      </c>
      <c r="B6190" t="s">
        <v>18055</v>
      </c>
      <c r="C6190">
        <v>0</v>
      </c>
      <c r="D6190" t="s">
        <v>16</v>
      </c>
      <c r="E6190">
        <v>0</v>
      </c>
      <c r="F6190" t="s">
        <v>528</v>
      </c>
      <c r="G6190" t="s">
        <v>12559</v>
      </c>
      <c r="H6190" t="s">
        <v>9891</v>
      </c>
    </row>
    <row r="6191" spans="1:8" x14ac:dyDescent="0.25">
      <c r="A6191" t="str">
        <f>"ARIZO01"</f>
        <v>ARIZO01</v>
      </c>
      <c r="B6191" t="s">
        <v>12560</v>
      </c>
      <c r="C6191">
        <v>0</v>
      </c>
      <c r="D6191" t="s">
        <v>41</v>
      </c>
      <c r="E6191">
        <v>0</v>
      </c>
      <c r="F6191" t="s">
        <v>12561</v>
      </c>
      <c r="G6191" t="s">
        <v>9899</v>
      </c>
    </row>
    <row r="6192" spans="1:8" x14ac:dyDescent="0.25">
      <c r="A6192" t="str">
        <f>"ARIZO02"</f>
        <v>ARIZO02</v>
      </c>
      <c r="B6192" t="s">
        <v>12562</v>
      </c>
      <c r="C6192">
        <v>0</v>
      </c>
      <c r="D6192" t="s">
        <v>16</v>
      </c>
      <c r="E6192">
        <v>0</v>
      </c>
      <c r="F6192" t="s">
        <v>12561</v>
      </c>
      <c r="G6192" t="s">
        <v>9899</v>
      </c>
    </row>
    <row r="6193" spans="1:8" x14ac:dyDescent="0.25">
      <c r="A6193" t="str">
        <f>"QRIZO01"</f>
        <v>QRIZO01</v>
      </c>
      <c r="B6193" t="s">
        <v>12562</v>
      </c>
      <c r="C6193">
        <v>0</v>
      </c>
      <c r="D6193" t="s">
        <v>16</v>
      </c>
      <c r="E6193">
        <v>0</v>
      </c>
      <c r="F6193" t="s">
        <v>12561</v>
      </c>
      <c r="G6193" t="s">
        <v>9899</v>
      </c>
    </row>
    <row r="6194" spans="1:8" x14ac:dyDescent="0.25">
      <c r="A6194" t="str">
        <f>"QRIZO02"</f>
        <v>QRIZO02</v>
      </c>
      <c r="B6194" t="s">
        <v>7869</v>
      </c>
      <c r="C6194">
        <v>0</v>
      </c>
      <c r="D6194" t="s">
        <v>16</v>
      </c>
      <c r="E6194">
        <v>0</v>
      </c>
      <c r="F6194" t="s">
        <v>3009</v>
      </c>
      <c r="G6194" t="s">
        <v>9899</v>
      </c>
    </row>
    <row r="6195" spans="1:8" x14ac:dyDescent="0.25">
      <c r="A6195" t="str">
        <f>"ARIZO03"</f>
        <v>ARIZO03</v>
      </c>
      <c r="B6195" t="s">
        <v>7869</v>
      </c>
      <c r="C6195">
        <v>0</v>
      </c>
      <c r="D6195" t="s">
        <v>16</v>
      </c>
      <c r="E6195">
        <v>0</v>
      </c>
      <c r="F6195" t="s">
        <v>12561</v>
      </c>
      <c r="G6195" t="s">
        <v>9899</v>
      </c>
    </row>
    <row r="6196" spans="1:8" x14ac:dyDescent="0.25">
      <c r="A6196" t="str">
        <f>"ARIZO05"</f>
        <v>ARIZO05</v>
      </c>
      <c r="B6196" t="s">
        <v>7874</v>
      </c>
      <c r="C6196">
        <v>0</v>
      </c>
      <c r="D6196" t="s">
        <v>16</v>
      </c>
      <c r="E6196">
        <v>0</v>
      </c>
      <c r="F6196" t="s">
        <v>12561</v>
      </c>
      <c r="G6196" t="s">
        <v>9899</v>
      </c>
    </row>
    <row r="6197" spans="1:8" x14ac:dyDescent="0.25">
      <c r="A6197" t="str">
        <f>"QRIZO04"</f>
        <v>QRIZO04</v>
      </c>
      <c r="B6197" t="s">
        <v>7874</v>
      </c>
      <c r="C6197">
        <v>0</v>
      </c>
      <c r="D6197" t="s">
        <v>16</v>
      </c>
      <c r="E6197">
        <v>0</v>
      </c>
      <c r="F6197" t="s">
        <v>3009</v>
      </c>
      <c r="G6197" t="s">
        <v>9899</v>
      </c>
    </row>
    <row r="6198" spans="1:8" x14ac:dyDescent="0.25">
      <c r="A6198" t="str">
        <f>"QRIZO03"</f>
        <v>QRIZO03</v>
      </c>
      <c r="B6198" t="s">
        <v>7872</v>
      </c>
      <c r="C6198">
        <v>0</v>
      </c>
      <c r="D6198" t="s">
        <v>16</v>
      </c>
      <c r="E6198">
        <v>0</v>
      </c>
      <c r="F6198" t="s">
        <v>3009</v>
      </c>
      <c r="G6198" t="s">
        <v>9899</v>
      </c>
    </row>
    <row r="6199" spans="1:8" x14ac:dyDescent="0.25">
      <c r="A6199" t="str">
        <f>"ARIZO04"</f>
        <v>ARIZO04</v>
      </c>
      <c r="B6199" t="s">
        <v>7872</v>
      </c>
      <c r="C6199">
        <v>0</v>
      </c>
      <c r="D6199" t="s">
        <v>16</v>
      </c>
      <c r="E6199">
        <v>0</v>
      </c>
      <c r="F6199" t="s">
        <v>12561</v>
      </c>
      <c r="G6199" t="s">
        <v>9899</v>
      </c>
    </row>
    <row r="6200" spans="1:8" x14ac:dyDescent="0.25">
      <c r="A6200" t="str">
        <f>"AROBU02"</f>
        <v>AROBU02</v>
      </c>
      <c r="B6200" t="s">
        <v>13544</v>
      </c>
      <c r="C6200">
        <v>0</v>
      </c>
      <c r="D6200" t="s">
        <v>16</v>
      </c>
      <c r="E6200">
        <v>0</v>
      </c>
      <c r="G6200" t="s">
        <v>12563</v>
      </c>
      <c r="H6200" t="s">
        <v>9891</v>
      </c>
    </row>
    <row r="6201" spans="1:8" x14ac:dyDescent="0.25">
      <c r="A6201" t="str">
        <f>"QROBU03"</f>
        <v>QROBU03</v>
      </c>
      <c r="B6201" t="s">
        <v>13544</v>
      </c>
      <c r="C6201">
        <v>0</v>
      </c>
      <c r="D6201" t="s">
        <v>16</v>
      </c>
      <c r="E6201">
        <v>0</v>
      </c>
      <c r="F6201" t="s">
        <v>121</v>
      </c>
      <c r="G6201" t="s">
        <v>12563</v>
      </c>
      <c r="H6201" t="s">
        <v>9891</v>
      </c>
    </row>
    <row r="6202" spans="1:8" x14ac:dyDescent="0.25">
      <c r="A6202" t="str">
        <f>"AROBU01"</f>
        <v>AROBU01</v>
      </c>
      <c r="B6202" t="s">
        <v>12564</v>
      </c>
      <c r="C6202">
        <v>0</v>
      </c>
      <c r="D6202" t="s">
        <v>16</v>
      </c>
      <c r="E6202">
        <v>0</v>
      </c>
      <c r="F6202" t="s">
        <v>121</v>
      </c>
    </row>
    <row r="6203" spans="1:8" x14ac:dyDescent="0.25">
      <c r="A6203" t="str">
        <f>"AROBU03"</f>
        <v>AROBU03</v>
      </c>
      <c r="B6203" t="s">
        <v>1078</v>
      </c>
      <c r="C6203">
        <v>0</v>
      </c>
      <c r="D6203" t="s">
        <v>16</v>
      </c>
      <c r="E6203">
        <v>0</v>
      </c>
      <c r="G6203" t="s">
        <v>12563</v>
      </c>
    </row>
    <row r="6204" spans="1:8" x14ac:dyDescent="0.25">
      <c r="A6204" t="str">
        <f>"QROBU02"</f>
        <v>QROBU02</v>
      </c>
      <c r="B6204" t="s">
        <v>1078</v>
      </c>
      <c r="C6204">
        <v>0</v>
      </c>
      <c r="D6204" t="s">
        <v>16</v>
      </c>
      <c r="E6204">
        <v>0</v>
      </c>
      <c r="F6204" t="s">
        <v>121</v>
      </c>
      <c r="G6204" t="s">
        <v>12563</v>
      </c>
      <c r="H6204" t="s">
        <v>9891</v>
      </c>
    </row>
    <row r="6205" spans="1:8" x14ac:dyDescent="0.25">
      <c r="A6205" t="str">
        <f>"AROBU04"</f>
        <v>AROBU04</v>
      </c>
      <c r="B6205" t="s">
        <v>14061</v>
      </c>
      <c r="C6205">
        <v>0</v>
      </c>
      <c r="D6205" t="s">
        <v>16</v>
      </c>
      <c r="E6205">
        <v>0</v>
      </c>
    </row>
    <row r="6206" spans="1:8" x14ac:dyDescent="0.25">
      <c r="A6206" t="str">
        <f>"QROBU01"</f>
        <v>QROBU01</v>
      </c>
      <c r="B6206" t="s">
        <v>14061</v>
      </c>
      <c r="C6206">
        <v>475</v>
      </c>
      <c r="D6206" t="s">
        <v>16</v>
      </c>
      <c r="E6206">
        <v>9</v>
      </c>
      <c r="F6206" t="s">
        <v>121</v>
      </c>
      <c r="G6206" t="s">
        <v>12563</v>
      </c>
      <c r="H6206" t="s">
        <v>9871</v>
      </c>
    </row>
    <row r="6207" spans="1:8" x14ac:dyDescent="0.25">
      <c r="A6207" t="str">
        <f>"QROCK01"</f>
        <v>QROCK01</v>
      </c>
      <c r="B6207" t="s">
        <v>12565</v>
      </c>
      <c r="C6207">
        <v>0</v>
      </c>
      <c r="D6207" t="s">
        <v>843</v>
      </c>
      <c r="E6207">
        <v>0</v>
      </c>
      <c r="F6207" t="s">
        <v>10363</v>
      </c>
    </row>
    <row r="6208" spans="1:8" x14ac:dyDescent="0.25">
      <c r="A6208" t="str">
        <f>"QROCK02"</f>
        <v>QROCK02</v>
      </c>
      <c r="B6208" t="s">
        <v>12566</v>
      </c>
      <c r="C6208">
        <v>0</v>
      </c>
      <c r="D6208" t="s">
        <v>16</v>
      </c>
      <c r="E6208">
        <v>0</v>
      </c>
      <c r="F6208" t="s">
        <v>10142</v>
      </c>
      <c r="G6208" t="s">
        <v>9920</v>
      </c>
    </row>
    <row r="6209" spans="1:7" x14ac:dyDescent="0.25">
      <c r="A6209" t="str">
        <f>"QROCK03"</f>
        <v>QROCK03</v>
      </c>
      <c r="B6209" t="s">
        <v>12567</v>
      </c>
      <c r="C6209">
        <v>0</v>
      </c>
      <c r="D6209" t="s">
        <v>1367</v>
      </c>
      <c r="E6209">
        <v>0</v>
      </c>
      <c r="F6209" t="s">
        <v>10142</v>
      </c>
      <c r="G6209" t="s">
        <v>9920</v>
      </c>
    </row>
    <row r="6210" spans="1:7" x14ac:dyDescent="0.25">
      <c r="A6210" t="str">
        <f>"AROGE02"</f>
        <v>AROGE02</v>
      </c>
      <c r="B6210" t="s">
        <v>7881</v>
      </c>
      <c r="C6210">
        <v>0</v>
      </c>
      <c r="D6210" t="s">
        <v>16</v>
      </c>
      <c r="E6210">
        <v>0</v>
      </c>
      <c r="F6210" t="s">
        <v>9995</v>
      </c>
      <c r="G6210" t="s">
        <v>9920</v>
      </c>
    </row>
    <row r="6211" spans="1:7" x14ac:dyDescent="0.25">
      <c r="A6211" t="str">
        <f>"QROGE02"</f>
        <v>QROGE02</v>
      </c>
      <c r="B6211" t="s">
        <v>7881</v>
      </c>
      <c r="C6211">
        <v>0</v>
      </c>
      <c r="D6211" t="s">
        <v>16</v>
      </c>
      <c r="E6211">
        <v>0</v>
      </c>
      <c r="F6211" t="s">
        <v>1586</v>
      </c>
      <c r="G6211" t="s">
        <v>9920</v>
      </c>
    </row>
    <row r="6212" spans="1:7" x14ac:dyDescent="0.25">
      <c r="A6212" t="str">
        <f>"QROGE01"</f>
        <v>QROGE01</v>
      </c>
      <c r="B6212" t="s">
        <v>12568</v>
      </c>
      <c r="C6212">
        <v>0</v>
      </c>
      <c r="D6212" t="s">
        <v>1367</v>
      </c>
      <c r="E6212">
        <v>0</v>
      </c>
      <c r="F6212" t="s">
        <v>1586</v>
      </c>
      <c r="G6212" t="s">
        <v>9920</v>
      </c>
    </row>
    <row r="6213" spans="1:7" x14ac:dyDescent="0.25">
      <c r="A6213" t="str">
        <f>"AROGE03"</f>
        <v>AROGE03</v>
      </c>
      <c r="B6213" t="s">
        <v>12568</v>
      </c>
      <c r="C6213">
        <v>0</v>
      </c>
      <c r="D6213" t="s">
        <v>379</v>
      </c>
      <c r="E6213">
        <v>0</v>
      </c>
      <c r="F6213" t="s">
        <v>9995</v>
      </c>
      <c r="G6213" t="s">
        <v>9920</v>
      </c>
    </row>
    <row r="6214" spans="1:7" x14ac:dyDescent="0.25">
      <c r="A6214" t="str">
        <f>"AROGE01"</f>
        <v>AROGE01</v>
      </c>
      <c r="B6214" t="s">
        <v>12569</v>
      </c>
      <c r="C6214">
        <v>0</v>
      </c>
      <c r="D6214" t="s">
        <v>4777</v>
      </c>
      <c r="E6214">
        <v>0</v>
      </c>
      <c r="F6214" t="s">
        <v>9995</v>
      </c>
      <c r="G6214" t="s">
        <v>9920</v>
      </c>
    </row>
    <row r="6215" spans="1:7" x14ac:dyDescent="0.25">
      <c r="A6215" t="str">
        <f>"QROGE04"</f>
        <v>QROGE04</v>
      </c>
      <c r="B6215" t="s">
        <v>12569</v>
      </c>
      <c r="C6215">
        <v>0</v>
      </c>
      <c r="D6215" t="s">
        <v>4777</v>
      </c>
      <c r="E6215">
        <v>0</v>
      </c>
      <c r="F6215" t="s">
        <v>1586</v>
      </c>
      <c r="G6215" t="s">
        <v>9920</v>
      </c>
    </row>
    <row r="6216" spans="1:7" x14ac:dyDescent="0.25">
      <c r="A6216" t="str">
        <f>"QROGE03"</f>
        <v>QROGE03</v>
      </c>
      <c r="B6216" t="s">
        <v>7886</v>
      </c>
      <c r="C6216">
        <v>0</v>
      </c>
      <c r="D6216" t="s">
        <v>379</v>
      </c>
      <c r="E6216">
        <v>0</v>
      </c>
      <c r="F6216" t="s">
        <v>1586</v>
      </c>
      <c r="G6216" t="s">
        <v>9920</v>
      </c>
    </row>
    <row r="6217" spans="1:7" x14ac:dyDescent="0.25">
      <c r="A6217" t="str">
        <f>"AROLI01"</f>
        <v>AROLI01</v>
      </c>
      <c r="B6217" t="s">
        <v>12570</v>
      </c>
      <c r="C6217">
        <v>0</v>
      </c>
      <c r="D6217" t="s">
        <v>16</v>
      </c>
      <c r="E6217">
        <v>0</v>
      </c>
      <c r="F6217" t="s">
        <v>12571</v>
      </c>
    </row>
    <row r="6218" spans="1:7" x14ac:dyDescent="0.25">
      <c r="A6218" t="str">
        <f>"CROLI01"</f>
        <v>CROLI01</v>
      </c>
      <c r="B6218" t="s">
        <v>12572</v>
      </c>
      <c r="C6218">
        <v>0</v>
      </c>
      <c r="D6218" t="s">
        <v>16</v>
      </c>
      <c r="E6218">
        <v>0</v>
      </c>
      <c r="F6218" t="s">
        <v>12571</v>
      </c>
      <c r="G6218" t="s">
        <v>9923</v>
      </c>
    </row>
    <row r="6219" spans="1:7" x14ac:dyDescent="0.25">
      <c r="A6219" t="str">
        <f>"QROLI01"</f>
        <v>QROLI01</v>
      </c>
      <c r="B6219" t="s">
        <v>12572</v>
      </c>
      <c r="C6219">
        <v>0</v>
      </c>
      <c r="D6219" t="s">
        <v>16</v>
      </c>
      <c r="E6219">
        <v>0</v>
      </c>
      <c r="F6219" t="s">
        <v>12571</v>
      </c>
      <c r="G6219" t="s">
        <v>9923</v>
      </c>
    </row>
    <row r="6220" spans="1:7" x14ac:dyDescent="0.25">
      <c r="A6220" t="str">
        <f>"QROLI02"</f>
        <v>QROLI02</v>
      </c>
      <c r="B6220" t="s">
        <v>12573</v>
      </c>
      <c r="C6220">
        <v>0</v>
      </c>
      <c r="D6220" t="s">
        <v>16</v>
      </c>
      <c r="E6220">
        <v>0</v>
      </c>
      <c r="F6220" t="s">
        <v>12571</v>
      </c>
      <c r="G6220" t="s">
        <v>9923</v>
      </c>
    </row>
    <row r="6221" spans="1:7" x14ac:dyDescent="0.25">
      <c r="A6221" t="str">
        <f>"ZZROLL02"</f>
        <v>ZZROLL02</v>
      </c>
      <c r="B6221" t="s">
        <v>9697</v>
      </c>
      <c r="C6221">
        <v>0</v>
      </c>
      <c r="D6221" t="s">
        <v>28</v>
      </c>
      <c r="E6221">
        <v>0</v>
      </c>
      <c r="F6221" t="s">
        <v>9695</v>
      </c>
    </row>
    <row r="6222" spans="1:7" x14ac:dyDescent="0.25">
      <c r="A6222" t="str">
        <f>"ZZROLL01"</f>
        <v>ZZROLL01</v>
      </c>
      <c r="B6222" t="s">
        <v>9694</v>
      </c>
      <c r="C6222">
        <v>0</v>
      </c>
      <c r="D6222" t="s">
        <v>28</v>
      </c>
      <c r="E6222">
        <v>0</v>
      </c>
      <c r="F6222" t="s">
        <v>9695</v>
      </c>
    </row>
    <row r="6223" spans="1:7" x14ac:dyDescent="0.25">
      <c r="A6223" t="str">
        <f>"CROLL01"</f>
        <v>CROLL01</v>
      </c>
      <c r="B6223" t="s">
        <v>12574</v>
      </c>
      <c r="C6223">
        <v>0</v>
      </c>
      <c r="D6223" t="s">
        <v>16</v>
      </c>
      <c r="E6223">
        <v>0</v>
      </c>
      <c r="F6223" t="s">
        <v>12571</v>
      </c>
      <c r="G6223" t="s">
        <v>9920</v>
      </c>
    </row>
    <row r="6224" spans="1:7" x14ac:dyDescent="0.25">
      <c r="A6224" t="str">
        <f>"QROLL01"</f>
        <v>QROLL01</v>
      </c>
      <c r="B6224" t="s">
        <v>12574</v>
      </c>
      <c r="C6224">
        <v>0</v>
      </c>
      <c r="D6224" t="s">
        <v>16</v>
      </c>
      <c r="E6224">
        <v>0</v>
      </c>
      <c r="F6224" t="s">
        <v>12571</v>
      </c>
      <c r="G6224" t="s">
        <v>9920</v>
      </c>
    </row>
    <row r="6225" spans="1:8" x14ac:dyDescent="0.25">
      <c r="A6225" t="str">
        <f>"CROLL02"</f>
        <v>CROLL02</v>
      </c>
      <c r="B6225" t="s">
        <v>12575</v>
      </c>
      <c r="C6225">
        <v>0</v>
      </c>
      <c r="D6225" t="s">
        <v>1367</v>
      </c>
      <c r="E6225">
        <v>0</v>
      </c>
      <c r="F6225" t="s">
        <v>12571</v>
      </c>
      <c r="G6225" t="s">
        <v>9920</v>
      </c>
    </row>
    <row r="6226" spans="1:8" x14ac:dyDescent="0.25">
      <c r="A6226" t="str">
        <f>"QROLL02"</f>
        <v>QROLL02</v>
      </c>
      <c r="B6226" t="s">
        <v>12575</v>
      </c>
      <c r="C6226">
        <v>0</v>
      </c>
      <c r="D6226" t="s">
        <v>1367</v>
      </c>
      <c r="E6226">
        <v>0</v>
      </c>
      <c r="F6226" t="s">
        <v>12571</v>
      </c>
      <c r="G6226" t="s">
        <v>9920</v>
      </c>
    </row>
    <row r="6227" spans="1:8" x14ac:dyDescent="0.25">
      <c r="A6227" t="str">
        <f>"QRONN01"</f>
        <v>QRONN01</v>
      </c>
      <c r="B6227" t="s">
        <v>18056</v>
      </c>
      <c r="C6227">
        <v>0</v>
      </c>
      <c r="D6227" t="s">
        <v>16</v>
      </c>
      <c r="E6227">
        <v>0</v>
      </c>
      <c r="F6227" t="s">
        <v>1159</v>
      </c>
      <c r="G6227" t="s">
        <v>12576</v>
      </c>
      <c r="H6227" t="s">
        <v>9876</v>
      </c>
    </row>
    <row r="6228" spans="1:8" x14ac:dyDescent="0.25">
      <c r="A6228" t="str">
        <f>"QRONN03"</f>
        <v>QRONN03</v>
      </c>
      <c r="B6228" t="s">
        <v>18057</v>
      </c>
      <c r="C6228">
        <v>0</v>
      </c>
      <c r="D6228" t="s">
        <v>16</v>
      </c>
      <c r="E6228">
        <v>0</v>
      </c>
      <c r="F6228" t="s">
        <v>1159</v>
      </c>
      <c r="G6228" t="s">
        <v>12576</v>
      </c>
      <c r="H6228" t="s">
        <v>9876</v>
      </c>
    </row>
    <row r="6229" spans="1:8" x14ac:dyDescent="0.25">
      <c r="A6229" t="str">
        <f>"QRONN02"</f>
        <v>QRONN02</v>
      </c>
      <c r="B6229" t="s">
        <v>18058</v>
      </c>
      <c r="C6229">
        <v>0</v>
      </c>
      <c r="D6229" t="s">
        <v>16</v>
      </c>
      <c r="E6229">
        <v>0</v>
      </c>
      <c r="F6229" t="s">
        <v>1159</v>
      </c>
      <c r="G6229" t="s">
        <v>12576</v>
      </c>
      <c r="H6229" t="s">
        <v>9876</v>
      </c>
    </row>
    <row r="6230" spans="1:8" x14ac:dyDescent="0.25">
      <c r="A6230" t="str">
        <f>"ARONS01"</f>
        <v>ARONS01</v>
      </c>
      <c r="B6230" t="s">
        <v>12577</v>
      </c>
      <c r="C6230">
        <v>0</v>
      </c>
      <c r="D6230" t="s">
        <v>16</v>
      </c>
      <c r="E6230">
        <v>0</v>
      </c>
      <c r="F6230" t="s">
        <v>10218</v>
      </c>
    </row>
    <row r="6231" spans="1:8" x14ac:dyDescent="0.25">
      <c r="A6231" t="str">
        <f>"AROTO01"</f>
        <v>AROTO01</v>
      </c>
      <c r="B6231" t="s">
        <v>12578</v>
      </c>
      <c r="C6231">
        <v>0</v>
      </c>
      <c r="D6231" t="s">
        <v>16</v>
      </c>
      <c r="E6231">
        <v>0</v>
      </c>
      <c r="F6231" t="s">
        <v>276</v>
      </c>
      <c r="G6231" t="s">
        <v>10129</v>
      </c>
    </row>
    <row r="6232" spans="1:8" x14ac:dyDescent="0.25">
      <c r="A6232" t="str">
        <f>"QROTO01"</f>
        <v>QROTO01</v>
      </c>
      <c r="B6232" t="s">
        <v>12578</v>
      </c>
      <c r="C6232">
        <v>0</v>
      </c>
      <c r="D6232" t="s">
        <v>16</v>
      </c>
      <c r="E6232">
        <v>0</v>
      </c>
      <c r="F6232" t="s">
        <v>276</v>
      </c>
      <c r="G6232" t="s">
        <v>10129</v>
      </c>
    </row>
    <row r="6233" spans="1:8" x14ac:dyDescent="0.25">
      <c r="A6233" t="str">
        <f>"QROTO02"</f>
        <v>QROTO02</v>
      </c>
      <c r="B6233" t="s">
        <v>12579</v>
      </c>
      <c r="C6233">
        <v>0</v>
      </c>
      <c r="D6233" t="s">
        <v>16</v>
      </c>
      <c r="E6233">
        <v>0</v>
      </c>
      <c r="F6233" t="s">
        <v>276</v>
      </c>
      <c r="G6233" t="s">
        <v>10129</v>
      </c>
    </row>
    <row r="6234" spans="1:8" x14ac:dyDescent="0.25">
      <c r="A6234" t="str">
        <f>"AROTR03"</f>
        <v>AROTR03</v>
      </c>
      <c r="B6234" t="s">
        <v>14062</v>
      </c>
      <c r="C6234">
        <v>0</v>
      </c>
      <c r="D6234" t="s">
        <v>16</v>
      </c>
      <c r="E6234">
        <v>0</v>
      </c>
    </row>
    <row r="6235" spans="1:8" x14ac:dyDescent="0.25">
      <c r="A6235" t="str">
        <f>"QROTR01"</f>
        <v>QROTR01</v>
      </c>
      <c r="B6235" t="s">
        <v>14062</v>
      </c>
      <c r="C6235">
        <v>467</v>
      </c>
      <c r="D6235" t="s">
        <v>16</v>
      </c>
      <c r="E6235">
        <v>23</v>
      </c>
      <c r="F6235" t="s">
        <v>281</v>
      </c>
      <c r="G6235" t="s">
        <v>12580</v>
      </c>
      <c r="H6235" t="s">
        <v>9871</v>
      </c>
    </row>
    <row r="6236" spans="1:8" x14ac:dyDescent="0.25">
      <c r="A6236" t="str">
        <f>"AROTR02"</f>
        <v>AROTR02</v>
      </c>
      <c r="B6236" t="s">
        <v>14062</v>
      </c>
      <c r="C6236">
        <v>0</v>
      </c>
      <c r="D6236" t="s">
        <v>16</v>
      </c>
      <c r="E6236">
        <v>0</v>
      </c>
      <c r="F6236" t="s">
        <v>281</v>
      </c>
      <c r="G6236" t="s">
        <v>12580</v>
      </c>
      <c r="H6236" t="s">
        <v>9871</v>
      </c>
    </row>
    <row r="6237" spans="1:8" x14ac:dyDescent="0.25">
      <c r="A6237" t="str">
        <f>"QROTR02"</f>
        <v>QROTR02</v>
      </c>
      <c r="B6237" t="s">
        <v>14063</v>
      </c>
      <c r="C6237">
        <v>0</v>
      </c>
      <c r="D6237" t="s">
        <v>16</v>
      </c>
      <c r="E6237">
        <v>0</v>
      </c>
      <c r="F6237" t="s">
        <v>281</v>
      </c>
      <c r="G6237" t="s">
        <v>12580</v>
      </c>
      <c r="H6237" t="s">
        <v>9871</v>
      </c>
    </row>
    <row r="6238" spans="1:8" x14ac:dyDescent="0.25">
      <c r="A6238" t="str">
        <f>"AROTR01"</f>
        <v>AROTR01</v>
      </c>
      <c r="B6238" t="s">
        <v>14063</v>
      </c>
      <c r="C6238">
        <v>0</v>
      </c>
      <c r="D6238" t="s">
        <v>16</v>
      </c>
      <c r="E6238">
        <v>0</v>
      </c>
      <c r="F6238" t="s">
        <v>281</v>
      </c>
      <c r="G6238" t="s">
        <v>12580</v>
      </c>
      <c r="H6238" t="s">
        <v>9871</v>
      </c>
    </row>
    <row r="6239" spans="1:8" x14ac:dyDescent="0.25">
      <c r="A6239" t="str">
        <f>"AROUN07"</f>
        <v>AROUN07</v>
      </c>
      <c r="B6239" t="s">
        <v>1081</v>
      </c>
      <c r="C6239">
        <v>0</v>
      </c>
      <c r="D6239" t="s">
        <v>16</v>
      </c>
      <c r="E6239">
        <v>0</v>
      </c>
    </row>
    <row r="6240" spans="1:8" x14ac:dyDescent="0.25">
      <c r="A6240" t="str">
        <f>"QROUN01"</f>
        <v>QROUN01</v>
      </c>
      <c r="B6240" t="s">
        <v>1081</v>
      </c>
      <c r="C6240">
        <v>122222</v>
      </c>
      <c r="D6240" t="s">
        <v>16</v>
      </c>
      <c r="E6240">
        <v>10185</v>
      </c>
      <c r="F6240" t="s">
        <v>135</v>
      </c>
      <c r="G6240" t="s">
        <v>9920</v>
      </c>
    </row>
    <row r="6241" spans="1:7" x14ac:dyDescent="0.25">
      <c r="A6241" t="str">
        <f>"AROUN01"</f>
        <v>AROUN01</v>
      </c>
      <c r="B6241" t="s">
        <v>1081</v>
      </c>
      <c r="C6241">
        <v>0</v>
      </c>
      <c r="D6241" t="s">
        <v>16</v>
      </c>
      <c r="E6241">
        <v>0</v>
      </c>
      <c r="F6241" t="s">
        <v>135</v>
      </c>
      <c r="G6241" t="s">
        <v>9920</v>
      </c>
    </row>
    <row r="6242" spans="1:7" x14ac:dyDescent="0.25">
      <c r="A6242" t="str">
        <f>"QROUN07"</f>
        <v>QROUN07</v>
      </c>
      <c r="B6242" t="s">
        <v>12581</v>
      </c>
      <c r="C6242">
        <v>0</v>
      </c>
      <c r="D6242" t="s">
        <v>16</v>
      </c>
      <c r="E6242">
        <v>0</v>
      </c>
      <c r="F6242" t="s">
        <v>135</v>
      </c>
      <c r="G6242" t="s">
        <v>9920</v>
      </c>
    </row>
    <row r="6243" spans="1:7" x14ac:dyDescent="0.25">
      <c r="A6243" t="str">
        <f>"QROUN02"</f>
        <v>QROUN02</v>
      </c>
      <c r="B6243" t="s">
        <v>7915</v>
      </c>
      <c r="C6243">
        <v>0</v>
      </c>
      <c r="D6243" t="s">
        <v>1367</v>
      </c>
      <c r="E6243">
        <v>0</v>
      </c>
      <c r="F6243" t="s">
        <v>135</v>
      </c>
      <c r="G6243" t="s">
        <v>9920</v>
      </c>
    </row>
    <row r="6244" spans="1:7" x14ac:dyDescent="0.25">
      <c r="A6244" t="str">
        <f>"AROUN02"</f>
        <v>AROUN02</v>
      </c>
      <c r="B6244" t="s">
        <v>7915</v>
      </c>
      <c r="C6244">
        <v>0</v>
      </c>
      <c r="D6244" t="s">
        <v>379</v>
      </c>
      <c r="E6244">
        <v>0</v>
      </c>
      <c r="F6244" t="s">
        <v>135</v>
      </c>
      <c r="G6244" t="s">
        <v>9920</v>
      </c>
    </row>
    <row r="6245" spans="1:7" x14ac:dyDescent="0.25">
      <c r="A6245" t="str">
        <f>"QROUN03"</f>
        <v>QROUN03</v>
      </c>
      <c r="B6245" t="s">
        <v>7917</v>
      </c>
      <c r="C6245">
        <v>3560</v>
      </c>
      <c r="D6245" t="s">
        <v>16</v>
      </c>
      <c r="E6245">
        <v>890</v>
      </c>
      <c r="F6245" t="s">
        <v>135</v>
      </c>
      <c r="G6245" t="s">
        <v>9920</v>
      </c>
    </row>
    <row r="6246" spans="1:7" x14ac:dyDescent="0.25">
      <c r="A6246" t="str">
        <f>"AROUN03"</f>
        <v>AROUN03</v>
      </c>
      <c r="B6246" t="s">
        <v>7917</v>
      </c>
      <c r="C6246">
        <v>0</v>
      </c>
      <c r="D6246" t="s">
        <v>16</v>
      </c>
      <c r="E6246">
        <v>0</v>
      </c>
      <c r="F6246" t="s">
        <v>135</v>
      </c>
      <c r="G6246" t="s">
        <v>9920</v>
      </c>
    </row>
    <row r="6247" spans="1:7" x14ac:dyDescent="0.25">
      <c r="A6247" t="str">
        <f>"QROUN09"</f>
        <v>QROUN09</v>
      </c>
      <c r="B6247" t="s">
        <v>12582</v>
      </c>
      <c r="C6247">
        <v>0</v>
      </c>
      <c r="D6247" t="s">
        <v>16</v>
      </c>
      <c r="E6247">
        <v>0</v>
      </c>
      <c r="F6247" t="s">
        <v>135</v>
      </c>
      <c r="G6247" t="s">
        <v>9920</v>
      </c>
    </row>
    <row r="6248" spans="1:7" x14ac:dyDescent="0.25">
      <c r="A6248" t="str">
        <f>"AROUN08"</f>
        <v>AROUN08</v>
      </c>
      <c r="B6248" t="s">
        <v>1083</v>
      </c>
      <c r="C6248">
        <v>0</v>
      </c>
      <c r="D6248" t="s">
        <v>16</v>
      </c>
      <c r="E6248">
        <v>0</v>
      </c>
    </row>
    <row r="6249" spans="1:7" x14ac:dyDescent="0.25">
      <c r="A6249" t="str">
        <f>"QROUN04"</f>
        <v>QROUN04</v>
      </c>
      <c r="B6249" t="s">
        <v>1083</v>
      </c>
      <c r="C6249">
        <v>42308</v>
      </c>
      <c r="D6249" t="s">
        <v>16</v>
      </c>
      <c r="E6249">
        <v>846</v>
      </c>
      <c r="F6249" t="s">
        <v>135</v>
      </c>
      <c r="G6249" t="s">
        <v>9920</v>
      </c>
    </row>
    <row r="6250" spans="1:7" x14ac:dyDescent="0.25">
      <c r="A6250" t="str">
        <f>"AROUN04"</f>
        <v>AROUN04</v>
      </c>
      <c r="B6250" t="s">
        <v>1083</v>
      </c>
      <c r="C6250">
        <v>0</v>
      </c>
      <c r="D6250" t="s">
        <v>16</v>
      </c>
      <c r="E6250">
        <v>0</v>
      </c>
      <c r="F6250" t="s">
        <v>135</v>
      </c>
      <c r="G6250" t="s">
        <v>9920</v>
      </c>
    </row>
    <row r="6251" spans="1:7" x14ac:dyDescent="0.25">
      <c r="A6251" t="str">
        <f>"QROUN08"</f>
        <v>QROUN08</v>
      </c>
      <c r="B6251" t="s">
        <v>12583</v>
      </c>
      <c r="C6251">
        <v>0</v>
      </c>
      <c r="D6251" t="s">
        <v>16</v>
      </c>
      <c r="E6251">
        <v>0</v>
      </c>
      <c r="F6251" t="s">
        <v>135</v>
      </c>
      <c r="G6251" t="s">
        <v>9920</v>
      </c>
    </row>
    <row r="6252" spans="1:7" x14ac:dyDescent="0.25">
      <c r="A6252" t="str">
        <f>"AROUN05"</f>
        <v>AROUN05</v>
      </c>
      <c r="B6252" t="s">
        <v>12584</v>
      </c>
      <c r="C6252">
        <v>0</v>
      </c>
      <c r="D6252" t="s">
        <v>16</v>
      </c>
      <c r="E6252">
        <v>0</v>
      </c>
      <c r="F6252" t="s">
        <v>135</v>
      </c>
      <c r="G6252" t="s">
        <v>9920</v>
      </c>
    </row>
    <row r="6253" spans="1:7" x14ac:dyDescent="0.25">
      <c r="A6253" t="str">
        <f>"QROUN05"</f>
        <v>QROUN05</v>
      </c>
      <c r="B6253" t="s">
        <v>12584</v>
      </c>
      <c r="C6253">
        <v>0</v>
      </c>
      <c r="D6253" t="s">
        <v>16</v>
      </c>
      <c r="E6253">
        <v>0</v>
      </c>
      <c r="F6253" t="s">
        <v>135</v>
      </c>
      <c r="G6253" t="s">
        <v>9920</v>
      </c>
    </row>
    <row r="6254" spans="1:7" x14ac:dyDescent="0.25">
      <c r="A6254" t="str">
        <f>"QROUN06"</f>
        <v>QROUN06</v>
      </c>
      <c r="B6254" t="s">
        <v>12585</v>
      </c>
      <c r="C6254">
        <v>0</v>
      </c>
      <c r="D6254" t="s">
        <v>16</v>
      </c>
      <c r="E6254">
        <v>0</v>
      </c>
      <c r="F6254" t="s">
        <v>135</v>
      </c>
      <c r="G6254" t="s">
        <v>9920</v>
      </c>
    </row>
    <row r="6255" spans="1:7" x14ac:dyDescent="0.25">
      <c r="A6255" t="str">
        <f>"QROUP01"</f>
        <v>QROUP01</v>
      </c>
      <c r="B6255" t="s">
        <v>7928</v>
      </c>
      <c r="C6255">
        <v>700</v>
      </c>
      <c r="D6255" t="s">
        <v>16</v>
      </c>
      <c r="E6255">
        <v>35</v>
      </c>
      <c r="F6255" t="s">
        <v>164</v>
      </c>
      <c r="G6255" t="s">
        <v>12586</v>
      </c>
    </row>
    <row r="6256" spans="1:7" x14ac:dyDescent="0.25">
      <c r="A6256" t="str">
        <f>"QROVE01"</f>
        <v>QROVE01</v>
      </c>
      <c r="B6256" t="s">
        <v>12587</v>
      </c>
      <c r="C6256">
        <v>0</v>
      </c>
      <c r="D6256" t="s">
        <v>41</v>
      </c>
      <c r="E6256">
        <v>0</v>
      </c>
      <c r="F6256" t="s">
        <v>9995</v>
      </c>
      <c r="G6256" t="s">
        <v>12588</v>
      </c>
    </row>
    <row r="6257" spans="1:8" x14ac:dyDescent="0.25">
      <c r="A6257" t="str">
        <f>"AROVR01"</f>
        <v>AROVR01</v>
      </c>
      <c r="B6257" t="s">
        <v>12589</v>
      </c>
      <c r="C6257">
        <v>0</v>
      </c>
      <c r="D6257" t="s">
        <v>41</v>
      </c>
      <c r="E6257">
        <v>0</v>
      </c>
      <c r="F6257" t="s">
        <v>10038</v>
      </c>
      <c r="G6257" t="s">
        <v>12590</v>
      </c>
    </row>
    <row r="6258" spans="1:8" x14ac:dyDescent="0.25">
      <c r="A6258" t="str">
        <f>"QROVR01"</f>
        <v>QROVR01</v>
      </c>
      <c r="B6258" t="s">
        <v>12589</v>
      </c>
      <c r="C6258">
        <v>0</v>
      </c>
      <c r="D6258" t="s">
        <v>41</v>
      </c>
      <c r="E6258">
        <v>0</v>
      </c>
      <c r="F6258" t="s">
        <v>10038</v>
      </c>
      <c r="G6258" t="s">
        <v>12590</v>
      </c>
    </row>
    <row r="6259" spans="1:8" x14ac:dyDescent="0.25">
      <c r="A6259" t="str">
        <f>"QROZA01"</f>
        <v>QROZA01</v>
      </c>
      <c r="B6259" t="s">
        <v>14064</v>
      </c>
      <c r="C6259">
        <v>0</v>
      </c>
      <c r="D6259" t="s">
        <v>16</v>
      </c>
      <c r="E6259">
        <v>0</v>
      </c>
      <c r="F6259" t="s">
        <v>121</v>
      </c>
      <c r="H6259" t="s">
        <v>9871</v>
      </c>
    </row>
    <row r="6260" spans="1:8" x14ac:dyDescent="0.25">
      <c r="A6260" t="str">
        <f>"QROZA03"</f>
        <v>QROZA03</v>
      </c>
      <c r="B6260" t="s">
        <v>14066</v>
      </c>
      <c r="C6260">
        <v>0</v>
      </c>
      <c r="D6260" t="s">
        <v>16</v>
      </c>
      <c r="E6260">
        <v>0</v>
      </c>
      <c r="F6260" t="s">
        <v>121</v>
      </c>
      <c r="H6260" t="s">
        <v>9871</v>
      </c>
    </row>
    <row r="6261" spans="1:8" x14ac:dyDescent="0.25">
      <c r="A6261" t="str">
        <f>"QROZA02"</f>
        <v>QROZA02</v>
      </c>
      <c r="B6261" t="s">
        <v>14065</v>
      </c>
      <c r="C6261">
        <v>0</v>
      </c>
      <c r="D6261" t="s">
        <v>16</v>
      </c>
      <c r="E6261">
        <v>0</v>
      </c>
      <c r="F6261" t="s">
        <v>121</v>
      </c>
      <c r="H6261" t="s">
        <v>9871</v>
      </c>
    </row>
    <row r="6262" spans="1:8" x14ac:dyDescent="0.25">
      <c r="A6262" t="str">
        <f>"QRUBO02"</f>
        <v>QRUBO02</v>
      </c>
      <c r="B6262" t="s">
        <v>14067</v>
      </c>
      <c r="C6262">
        <v>315</v>
      </c>
      <c r="D6262" t="s">
        <v>16</v>
      </c>
      <c r="E6262">
        <v>7</v>
      </c>
      <c r="F6262" t="s">
        <v>121</v>
      </c>
      <c r="H6262" t="s">
        <v>9891</v>
      </c>
    </row>
    <row r="6263" spans="1:8" x14ac:dyDescent="0.25">
      <c r="A6263" t="str">
        <f>"QRUBO01"</f>
        <v>QRUBO01</v>
      </c>
      <c r="B6263" t="s">
        <v>7941</v>
      </c>
      <c r="C6263">
        <v>403</v>
      </c>
      <c r="D6263" t="s">
        <v>16</v>
      </c>
      <c r="E6263">
        <v>8</v>
      </c>
      <c r="F6263" t="s">
        <v>121</v>
      </c>
    </row>
    <row r="6264" spans="1:8" x14ac:dyDescent="0.25">
      <c r="A6264" t="str">
        <f>"ARUBO01"</f>
        <v>ARUBO01</v>
      </c>
      <c r="B6264" t="s">
        <v>7941</v>
      </c>
      <c r="C6264">
        <v>0</v>
      </c>
      <c r="D6264" t="s">
        <v>16</v>
      </c>
      <c r="E6264">
        <v>0</v>
      </c>
      <c r="F6264" t="s">
        <v>121</v>
      </c>
    </row>
    <row r="6265" spans="1:8" x14ac:dyDescent="0.25">
      <c r="A6265" t="str">
        <f>"QRUMA01"</f>
        <v>QRUMA01</v>
      </c>
      <c r="B6265" t="s">
        <v>12591</v>
      </c>
      <c r="C6265">
        <v>0</v>
      </c>
      <c r="D6265" t="s">
        <v>16</v>
      </c>
      <c r="E6265">
        <v>0</v>
      </c>
      <c r="F6265" t="s">
        <v>128</v>
      </c>
      <c r="G6265" t="s">
        <v>9920</v>
      </c>
    </row>
    <row r="6266" spans="1:8" x14ac:dyDescent="0.25">
      <c r="A6266" t="str">
        <f>"QRUMO01"</f>
        <v>QRUMO01</v>
      </c>
      <c r="B6266" t="s">
        <v>12592</v>
      </c>
      <c r="C6266">
        <v>0</v>
      </c>
      <c r="D6266" t="s">
        <v>16</v>
      </c>
      <c r="E6266">
        <v>0</v>
      </c>
      <c r="F6266" t="s">
        <v>128</v>
      </c>
    </row>
    <row r="6267" spans="1:8" x14ac:dyDescent="0.25">
      <c r="A6267" t="str">
        <f>"QRUMO03"</f>
        <v>QRUMO03</v>
      </c>
      <c r="B6267" t="s">
        <v>12593</v>
      </c>
      <c r="C6267">
        <v>0</v>
      </c>
      <c r="D6267" t="s">
        <v>1367</v>
      </c>
      <c r="E6267">
        <v>0</v>
      </c>
      <c r="F6267" t="s">
        <v>128</v>
      </c>
    </row>
    <row r="6268" spans="1:8" x14ac:dyDescent="0.25">
      <c r="A6268" t="str">
        <f>"QRUMO02"</f>
        <v>QRUMO02</v>
      </c>
      <c r="B6268" t="s">
        <v>12594</v>
      </c>
      <c r="C6268">
        <v>0</v>
      </c>
      <c r="D6268" t="s">
        <v>379</v>
      </c>
      <c r="E6268">
        <v>0</v>
      </c>
      <c r="F6268" t="s">
        <v>128</v>
      </c>
    </row>
    <row r="6269" spans="1:8" x14ac:dyDescent="0.25">
      <c r="A6269" t="str">
        <f>"QRUMP01"</f>
        <v>QRUMP01</v>
      </c>
      <c r="B6269" t="s">
        <v>7949</v>
      </c>
      <c r="C6269">
        <v>14000</v>
      </c>
      <c r="D6269" t="s">
        <v>16</v>
      </c>
      <c r="E6269">
        <v>140</v>
      </c>
      <c r="F6269" t="s">
        <v>337</v>
      </c>
      <c r="G6269" t="s">
        <v>12595</v>
      </c>
    </row>
    <row r="6270" spans="1:8" x14ac:dyDescent="0.25">
      <c r="A6270" t="str">
        <f>"QRUMP02"</f>
        <v>QRUMP02</v>
      </c>
      <c r="B6270" t="s">
        <v>7971</v>
      </c>
      <c r="C6270">
        <v>0</v>
      </c>
      <c r="D6270" t="s">
        <v>16</v>
      </c>
      <c r="E6270">
        <v>0</v>
      </c>
      <c r="F6270" t="s">
        <v>337</v>
      </c>
      <c r="G6270" t="s">
        <v>12595</v>
      </c>
    </row>
    <row r="6271" spans="1:8" x14ac:dyDescent="0.25">
      <c r="A6271" t="str">
        <f>"ARUMP01"</f>
        <v>ARUMP01</v>
      </c>
      <c r="B6271" t="s">
        <v>12596</v>
      </c>
      <c r="C6271">
        <v>0</v>
      </c>
      <c r="D6271" t="s">
        <v>16</v>
      </c>
      <c r="E6271">
        <v>0</v>
      </c>
      <c r="F6271" t="s">
        <v>337</v>
      </c>
      <c r="G6271" t="s">
        <v>12117</v>
      </c>
    </row>
    <row r="6272" spans="1:8" x14ac:dyDescent="0.25">
      <c r="A6272" t="str">
        <f>"ARUNN01"</f>
        <v>ARUNN01</v>
      </c>
      <c r="B6272" t="s">
        <v>12597</v>
      </c>
      <c r="C6272">
        <v>0</v>
      </c>
      <c r="D6272" t="s">
        <v>16</v>
      </c>
      <c r="E6272">
        <v>0</v>
      </c>
      <c r="F6272" t="s">
        <v>10605</v>
      </c>
    </row>
    <row r="6273" spans="1:8" x14ac:dyDescent="0.25">
      <c r="A6273" t="str">
        <f>"ARUNN02"</f>
        <v>ARUNN02</v>
      </c>
      <c r="B6273" t="s">
        <v>12598</v>
      </c>
      <c r="C6273">
        <v>0</v>
      </c>
      <c r="D6273" t="s">
        <v>16</v>
      </c>
      <c r="E6273">
        <v>0</v>
      </c>
      <c r="F6273" t="s">
        <v>10605</v>
      </c>
    </row>
    <row r="6274" spans="1:8" x14ac:dyDescent="0.25">
      <c r="A6274" t="str">
        <f>"ASG0102"</f>
        <v>ASG0102</v>
      </c>
      <c r="B6274" t="s">
        <v>12599</v>
      </c>
      <c r="C6274">
        <v>0</v>
      </c>
      <c r="D6274" t="s">
        <v>41</v>
      </c>
      <c r="E6274">
        <v>0</v>
      </c>
      <c r="F6274" t="s">
        <v>153</v>
      </c>
    </row>
    <row r="6275" spans="1:8" x14ac:dyDescent="0.25">
      <c r="A6275" t="str">
        <f>"ASG0101"</f>
        <v>ASG0101</v>
      </c>
      <c r="B6275" t="s">
        <v>14080</v>
      </c>
      <c r="C6275">
        <v>0</v>
      </c>
      <c r="D6275" t="s">
        <v>16</v>
      </c>
      <c r="E6275">
        <v>0</v>
      </c>
    </row>
    <row r="6276" spans="1:8" x14ac:dyDescent="0.25">
      <c r="A6276" t="str">
        <f>"QSG0101"</f>
        <v>QSG0101</v>
      </c>
      <c r="B6276" t="s">
        <v>14080</v>
      </c>
      <c r="C6276">
        <v>770</v>
      </c>
      <c r="D6276" t="s">
        <v>41</v>
      </c>
      <c r="E6276">
        <v>25</v>
      </c>
      <c r="F6276" t="s">
        <v>153</v>
      </c>
      <c r="H6276" t="s">
        <v>9876</v>
      </c>
    </row>
    <row r="6277" spans="1:8" x14ac:dyDescent="0.25">
      <c r="A6277" t="str">
        <f>"ASG0201"</f>
        <v>ASG0201</v>
      </c>
      <c r="B6277" t="s">
        <v>12600</v>
      </c>
      <c r="C6277">
        <v>0</v>
      </c>
      <c r="D6277" t="s">
        <v>41</v>
      </c>
      <c r="E6277">
        <v>0</v>
      </c>
      <c r="F6277" t="s">
        <v>153</v>
      </c>
    </row>
    <row r="6278" spans="1:8" x14ac:dyDescent="0.25">
      <c r="A6278" t="str">
        <f>"ASG0202"</f>
        <v>ASG0202</v>
      </c>
      <c r="B6278" t="s">
        <v>12601</v>
      </c>
      <c r="C6278">
        <v>0</v>
      </c>
      <c r="D6278" t="s">
        <v>41</v>
      </c>
      <c r="E6278">
        <v>0</v>
      </c>
      <c r="F6278" t="s">
        <v>153</v>
      </c>
    </row>
    <row r="6279" spans="1:8" x14ac:dyDescent="0.25">
      <c r="A6279" t="str">
        <f>"ASG0301"</f>
        <v>ASG0301</v>
      </c>
      <c r="B6279" t="s">
        <v>12602</v>
      </c>
      <c r="C6279">
        <v>0</v>
      </c>
      <c r="D6279" t="s">
        <v>41</v>
      </c>
      <c r="E6279">
        <v>0</v>
      </c>
      <c r="F6279" t="s">
        <v>153</v>
      </c>
    </row>
    <row r="6280" spans="1:8" x14ac:dyDescent="0.25">
      <c r="A6280" t="str">
        <f>"QSG0502"</f>
        <v>QSG0502</v>
      </c>
      <c r="B6280" t="s">
        <v>14082</v>
      </c>
      <c r="C6280">
        <v>0</v>
      </c>
      <c r="D6280" t="s">
        <v>41</v>
      </c>
      <c r="E6280">
        <v>0</v>
      </c>
      <c r="F6280" t="s">
        <v>153</v>
      </c>
      <c r="H6280" t="s">
        <v>9891</v>
      </c>
    </row>
    <row r="6281" spans="1:8" x14ac:dyDescent="0.25">
      <c r="A6281" t="str">
        <f>"ASG0502"</f>
        <v>ASG0502</v>
      </c>
      <c r="B6281" t="s">
        <v>12603</v>
      </c>
      <c r="C6281">
        <v>0</v>
      </c>
      <c r="D6281" t="s">
        <v>41</v>
      </c>
      <c r="E6281">
        <v>0</v>
      </c>
      <c r="F6281" t="s">
        <v>153</v>
      </c>
    </row>
    <row r="6282" spans="1:8" x14ac:dyDescent="0.25">
      <c r="A6282" t="str">
        <f>"ASG0503"</f>
        <v>ASG0503</v>
      </c>
      <c r="B6282" t="s">
        <v>14081</v>
      </c>
      <c r="C6282">
        <v>0</v>
      </c>
      <c r="D6282" t="s">
        <v>16</v>
      </c>
      <c r="E6282">
        <v>0</v>
      </c>
    </row>
    <row r="6283" spans="1:8" x14ac:dyDescent="0.25">
      <c r="A6283" t="str">
        <f>"QSG0501"</f>
        <v>QSG0501</v>
      </c>
      <c r="B6283" t="s">
        <v>14081</v>
      </c>
      <c r="C6283">
        <v>0</v>
      </c>
      <c r="D6283" t="s">
        <v>41</v>
      </c>
      <c r="E6283">
        <v>0</v>
      </c>
      <c r="F6283" t="s">
        <v>153</v>
      </c>
      <c r="H6283" t="s">
        <v>9891</v>
      </c>
    </row>
    <row r="6284" spans="1:8" x14ac:dyDescent="0.25">
      <c r="A6284" t="str">
        <f>"ASG0501"</f>
        <v>ASG0501</v>
      </c>
      <c r="B6284" t="s">
        <v>14081</v>
      </c>
      <c r="C6284">
        <v>0</v>
      </c>
      <c r="D6284" t="s">
        <v>41</v>
      </c>
      <c r="E6284">
        <v>0</v>
      </c>
      <c r="F6284" t="s">
        <v>153</v>
      </c>
      <c r="H6284" t="s">
        <v>9891</v>
      </c>
    </row>
    <row r="6285" spans="1:8" x14ac:dyDescent="0.25">
      <c r="A6285" t="str">
        <f>"ASG0601"</f>
        <v>ASG0601</v>
      </c>
      <c r="B6285" t="s">
        <v>12604</v>
      </c>
      <c r="C6285">
        <v>0</v>
      </c>
      <c r="D6285" t="s">
        <v>41</v>
      </c>
      <c r="E6285">
        <v>0</v>
      </c>
      <c r="F6285" t="s">
        <v>153</v>
      </c>
    </row>
    <row r="6286" spans="1:8" x14ac:dyDescent="0.25">
      <c r="A6286" t="str">
        <f>"QSAAF03"</f>
        <v>QSAAF03</v>
      </c>
      <c r="B6286" t="s">
        <v>12605</v>
      </c>
      <c r="C6286">
        <v>0</v>
      </c>
      <c r="D6286" t="s">
        <v>41</v>
      </c>
      <c r="E6286">
        <v>0</v>
      </c>
      <c r="F6286" t="s">
        <v>1705</v>
      </c>
      <c r="G6286" t="s">
        <v>10730</v>
      </c>
    </row>
    <row r="6287" spans="1:8" x14ac:dyDescent="0.25">
      <c r="A6287" t="str">
        <f>"ASAAF03"</f>
        <v>ASAAF03</v>
      </c>
      <c r="B6287" t="s">
        <v>12606</v>
      </c>
      <c r="C6287">
        <v>0</v>
      </c>
      <c r="D6287" t="s">
        <v>41</v>
      </c>
      <c r="E6287">
        <v>0</v>
      </c>
      <c r="F6287" t="s">
        <v>1705</v>
      </c>
      <c r="G6287" t="s">
        <v>10730</v>
      </c>
    </row>
    <row r="6288" spans="1:8" x14ac:dyDescent="0.25">
      <c r="A6288" t="str">
        <f>"ASAAF01"</f>
        <v>ASAAF01</v>
      </c>
      <c r="B6288" t="s">
        <v>7986</v>
      </c>
      <c r="C6288">
        <v>0</v>
      </c>
      <c r="D6288" t="s">
        <v>41</v>
      </c>
      <c r="E6288">
        <v>0</v>
      </c>
      <c r="F6288" t="s">
        <v>1705</v>
      </c>
      <c r="G6288" t="s">
        <v>10730</v>
      </c>
    </row>
    <row r="6289" spans="1:8" x14ac:dyDescent="0.25">
      <c r="A6289" t="str">
        <f>"QSAAF01"</f>
        <v>QSAAF01</v>
      </c>
      <c r="B6289" t="s">
        <v>7986</v>
      </c>
      <c r="C6289">
        <v>0</v>
      </c>
      <c r="D6289" t="s">
        <v>41</v>
      </c>
      <c r="E6289">
        <v>0</v>
      </c>
      <c r="F6289" t="s">
        <v>1705</v>
      </c>
      <c r="G6289" t="s">
        <v>10730</v>
      </c>
    </row>
    <row r="6290" spans="1:8" x14ac:dyDescent="0.25">
      <c r="A6290" t="str">
        <f>"QSAAF02"</f>
        <v>QSAAF02</v>
      </c>
      <c r="B6290" t="s">
        <v>12607</v>
      </c>
      <c r="C6290">
        <v>0</v>
      </c>
      <c r="D6290" t="s">
        <v>41</v>
      </c>
      <c r="E6290">
        <v>0</v>
      </c>
      <c r="F6290" t="s">
        <v>1705</v>
      </c>
      <c r="G6290" t="s">
        <v>10730</v>
      </c>
    </row>
    <row r="6291" spans="1:8" x14ac:dyDescent="0.25">
      <c r="A6291" t="str">
        <f>"ASAAF02"</f>
        <v>ASAAF02</v>
      </c>
      <c r="B6291" t="s">
        <v>12607</v>
      </c>
      <c r="C6291">
        <v>0</v>
      </c>
      <c r="D6291" t="s">
        <v>41</v>
      </c>
      <c r="E6291">
        <v>0</v>
      </c>
      <c r="F6291" t="s">
        <v>1705</v>
      </c>
      <c r="G6291" t="s">
        <v>10730</v>
      </c>
    </row>
    <row r="6292" spans="1:8" x14ac:dyDescent="0.25">
      <c r="A6292" t="str">
        <f>"ASABE01"</f>
        <v>ASABE01</v>
      </c>
      <c r="B6292" t="s">
        <v>12608</v>
      </c>
      <c r="C6292">
        <v>0</v>
      </c>
      <c r="D6292" t="s">
        <v>16</v>
      </c>
      <c r="E6292">
        <v>0</v>
      </c>
      <c r="F6292" t="s">
        <v>135</v>
      </c>
    </row>
    <row r="6293" spans="1:8" x14ac:dyDescent="0.25">
      <c r="A6293" t="str">
        <f>"ZZSABU01"</f>
        <v>ZZSABU01</v>
      </c>
      <c r="B6293" t="s">
        <v>12609</v>
      </c>
      <c r="C6293">
        <v>0</v>
      </c>
      <c r="D6293" t="s">
        <v>28</v>
      </c>
      <c r="E6293">
        <v>0</v>
      </c>
      <c r="F6293" t="s">
        <v>879</v>
      </c>
      <c r="G6293" t="s">
        <v>253</v>
      </c>
    </row>
    <row r="6294" spans="1:8" x14ac:dyDescent="0.25">
      <c r="A6294" t="str">
        <f>"ZZSABU02"</f>
        <v>ZZSABU02</v>
      </c>
      <c r="B6294" t="s">
        <v>9699</v>
      </c>
      <c r="C6294">
        <v>455</v>
      </c>
      <c r="D6294" t="s">
        <v>28</v>
      </c>
      <c r="E6294">
        <v>18</v>
      </c>
      <c r="G6294" t="s">
        <v>253</v>
      </c>
    </row>
    <row r="6295" spans="1:8" x14ac:dyDescent="0.25">
      <c r="A6295" t="str">
        <f>"QSAGR01"</f>
        <v>QSAGR01</v>
      </c>
      <c r="B6295" t="s">
        <v>12610</v>
      </c>
      <c r="C6295">
        <v>0</v>
      </c>
      <c r="D6295" t="s">
        <v>41</v>
      </c>
      <c r="E6295">
        <v>0</v>
      </c>
      <c r="F6295" t="s">
        <v>1088</v>
      </c>
      <c r="G6295" t="s">
        <v>12611</v>
      </c>
    </row>
    <row r="6296" spans="1:8" x14ac:dyDescent="0.25">
      <c r="A6296" t="str">
        <f>"ASAGR07"</f>
        <v>ASAGR07</v>
      </c>
      <c r="B6296" t="s">
        <v>12612</v>
      </c>
      <c r="C6296">
        <v>0</v>
      </c>
      <c r="D6296" t="s">
        <v>28</v>
      </c>
      <c r="E6296">
        <v>0</v>
      </c>
    </row>
    <row r="6297" spans="1:8" x14ac:dyDescent="0.25">
      <c r="A6297" t="str">
        <f>"QSAGR05"</f>
        <v>QSAGR05</v>
      </c>
      <c r="B6297" t="s">
        <v>14069</v>
      </c>
      <c r="C6297">
        <v>2146</v>
      </c>
      <c r="D6297" t="s">
        <v>41</v>
      </c>
      <c r="E6297">
        <v>21</v>
      </c>
      <c r="F6297" t="s">
        <v>1088</v>
      </c>
      <c r="G6297" t="s">
        <v>12613</v>
      </c>
      <c r="H6297" t="s">
        <v>9871</v>
      </c>
    </row>
    <row r="6298" spans="1:8" x14ac:dyDescent="0.25">
      <c r="A6298" t="str">
        <f>"ASAGR05"</f>
        <v>ASAGR05</v>
      </c>
      <c r="B6298" t="s">
        <v>14070</v>
      </c>
      <c r="C6298">
        <v>0</v>
      </c>
      <c r="D6298" t="s">
        <v>28</v>
      </c>
      <c r="E6298">
        <v>0</v>
      </c>
      <c r="F6298" t="s">
        <v>1088</v>
      </c>
      <c r="G6298" t="s">
        <v>12613</v>
      </c>
      <c r="H6298" t="s">
        <v>9871</v>
      </c>
    </row>
    <row r="6299" spans="1:8" x14ac:dyDescent="0.25">
      <c r="A6299" t="str">
        <f>"QSAGR06"</f>
        <v>QSAGR06</v>
      </c>
      <c r="B6299" t="s">
        <v>14070</v>
      </c>
      <c r="C6299">
        <v>265</v>
      </c>
      <c r="D6299" t="s">
        <v>41</v>
      </c>
      <c r="E6299">
        <v>10</v>
      </c>
      <c r="F6299" t="s">
        <v>1088</v>
      </c>
      <c r="G6299" t="s">
        <v>12613</v>
      </c>
      <c r="H6299" t="s">
        <v>9871</v>
      </c>
    </row>
    <row r="6300" spans="1:8" x14ac:dyDescent="0.25">
      <c r="A6300" t="str">
        <f>"QSAGR07"</f>
        <v>QSAGR07</v>
      </c>
      <c r="B6300" t="s">
        <v>14071</v>
      </c>
      <c r="C6300">
        <v>0</v>
      </c>
      <c r="D6300" t="s">
        <v>41</v>
      </c>
      <c r="E6300">
        <v>0</v>
      </c>
      <c r="F6300" t="s">
        <v>1088</v>
      </c>
      <c r="G6300" t="s">
        <v>10675</v>
      </c>
      <c r="H6300" t="s">
        <v>9871</v>
      </c>
    </row>
    <row r="6301" spans="1:8" x14ac:dyDescent="0.25">
      <c r="A6301" t="str">
        <f>"QSAGR08"</f>
        <v>QSAGR08</v>
      </c>
      <c r="B6301" t="s">
        <v>14072</v>
      </c>
      <c r="C6301">
        <v>0</v>
      </c>
      <c r="D6301" t="s">
        <v>16</v>
      </c>
      <c r="E6301">
        <v>0</v>
      </c>
      <c r="F6301" t="s">
        <v>1088</v>
      </c>
      <c r="G6301" t="s">
        <v>10675</v>
      </c>
      <c r="H6301" t="s">
        <v>9871</v>
      </c>
    </row>
    <row r="6302" spans="1:8" x14ac:dyDescent="0.25">
      <c r="A6302" t="str">
        <f>"ASAGR01"</f>
        <v>ASAGR01</v>
      </c>
      <c r="B6302" t="s">
        <v>12614</v>
      </c>
      <c r="C6302">
        <v>0</v>
      </c>
      <c r="D6302" t="s">
        <v>16</v>
      </c>
      <c r="E6302">
        <v>0</v>
      </c>
      <c r="F6302" t="s">
        <v>1088</v>
      </c>
    </row>
    <row r="6303" spans="1:8" x14ac:dyDescent="0.25">
      <c r="A6303" t="str">
        <f>"ASAGR06"</f>
        <v>ASAGR06</v>
      </c>
      <c r="B6303" t="s">
        <v>13546</v>
      </c>
      <c r="C6303">
        <v>0</v>
      </c>
      <c r="D6303" t="s">
        <v>16</v>
      </c>
      <c r="E6303">
        <v>0</v>
      </c>
      <c r="F6303" t="s">
        <v>1088</v>
      </c>
      <c r="G6303" t="s">
        <v>12615</v>
      </c>
      <c r="H6303" t="s">
        <v>9871</v>
      </c>
    </row>
    <row r="6304" spans="1:8" x14ac:dyDescent="0.25">
      <c r="A6304" t="str">
        <f>"QSAGR02"</f>
        <v>QSAGR02</v>
      </c>
      <c r="B6304" t="s">
        <v>13546</v>
      </c>
      <c r="C6304">
        <v>0</v>
      </c>
      <c r="D6304" t="s">
        <v>16</v>
      </c>
      <c r="E6304">
        <v>0</v>
      </c>
      <c r="F6304" t="s">
        <v>1088</v>
      </c>
      <c r="G6304" t="s">
        <v>12615</v>
      </c>
      <c r="H6304" t="s">
        <v>9871</v>
      </c>
    </row>
    <row r="6305" spans="1:8" x14ac:dyDescent="0.25">
      <c r="A6305" t="str">
        <f>"QSAGR03"</f>
        <v>QSAGR03</v>
      </c>
      <c r="B6305" t="s">
        <v>14068</v>
      </c>
      <c r="C6305">
        <v>0</v>
      </c>
      <c r="D6305" t="s">
        <v>16</v>
      </c>
      <c r="E6305">
        <v>0</v>
      </c>
      <c r="F6305" t="s">
        <v>1088</v>
      </c>
      <c r="G6305" t="s">
        <v>12615</v>
      </c>
      <c r="H6305" t="s">
        <v>9871</v>
      </c>
    </row>
    <row r="6306" spans="1:8" x14ac:dyDescent="0.25">
      <c r="A6306" t="str">
        <f>"QSAGR04"</f>
        <v>QSAGR04</v>
      </c>
      <c r="B6306" t="s">
        <v>13545</v>
      </c>
      <c r="C6306">
        <v>0</v>
      </c>
      <c r="D6306" t="s">
        <v>16</v>
      </c>
      <c r="E6306">
        <v>0</v>
      </c>
      <c r="F6306" t="s">
        <v>1088</v>
      </c>
      <c r="G6306" t="s">
        <v>12615</v>
      </c>
      <c r="H6306" t="s">
        <v>9871</v>
      </c>
    </row>
    <row r="6307" spans="1:8" x14ac:dyDescent="0.25">
      <c r="A6307" t="str">
        <f>"ASAGR04"</f>
        <v>ASAGR04</v>
      </c>
      <c r="B6307" t="s">
        <v>13545</v>
      </c>
      <c r="C6307">
        <v>0</v>
      </c>
      <c r="D6307" t="s">
        <v>16</v>
      </c>
      <c r="E6307">
        <v>0</v>
      </c>
      <c r="F6307" t="s">
        <v>1088</v>
      </c>
      <c r="G6307" t="s">
        <v>12615</v>
      </c>
      <c r="H6307" t="s">
        <v>9871</v>
      </c>
    </row>
    <row r="6308" spans="1:8" x14ac:dyDescent="0.25">
      <c r="A6308" t="str">
        <f>"ZZSAJA01"</f>
        <v>ZZSAJA01</v>
      </c>
      <c r="B6308" t="s">
        <v>12616</v>
      </c>
      <c r="C6308">
        <v>0</v>
      </c>
      <c r="D6308" t="s">
        <v>28</v>
      </c>
      <c r="E6308">
        <v>0</v>
      </c>
      <c r="F6308" t="s">
        <v>879</v>
      </c>
      <c r="G6308" t="s">
        <v>253</v>
      </c>
    </row>
    <row r="6309" spans="1:8" x14ac:dyDescent="0.25">
      <c r="A6309" t="str">
        <f>"ZZSAJA02"</f>
        <v>ZZSAJA02</v>
      </c>
      <c r="B6309" t="s">
        <v>12617</v>
      </c>
      <c r="C6309">
        <v>0</v>
      </c>
      <c r="D6309" t="s">
        <v>28</v>
      </c>
      <c r="E6309">
        <v>0</v>
      </c>
      <c r="G6309" t="s">
        <v>253</v>
      </c>
    </row>
    <row r="6310" spans="1:8" x14ac:dyDescent="0.25">
      <c r="A6310" t="str">
        <f>"QSALS03"</f>
        <v>QSALS03</v>
      </c>
      <c r="B6310" t="s">
        <v>18059</v>
      </c>
      <c r="C6310">
        <v>0</v>
      </c>
      <c r="D6310" t="s">
        <v>16</v>
      </c>
      <c r="E6310">
        <v>0</v>
      </c>
      <c r="F6310" t="s">
        <v>1159</v>
      </c>
      <c r="G6310" t="s">
        <v>12618</v>
      </c>
      <c r="H6310" t="s">
        <v>9871</v>
      </c>
    </row>
    <row r="6311" spans="1:8" x14ac:dyDescent="0.25">
      <c r="A6311" t="str">
        <f>"QSALS02"</f>
        <v>QSALS02</v>
      </c>
      <c r="B6311" t="s">
        <v>18060</v>
      </c>
      <c r="C6311">
        <v>0</v>
      </c>
      <c r="D6311" t="s">
        <v>16</v>
      </c>
      <c r="E6311">
        <v>0</v>
      </c>
      <c r="F6311" t="s">
        <v>1159</v>
      </c>
      <c r="G6311" t="s">
        <v>12618</v>
      </c>
      <c r="H6311" t="s">
        <v>9871</v>
      </c>
    </row>
    <row r="6312" spans="1:8" x14ac:dyDescent="0.25">
      <c r="A6312" t="str">
        <f>"QSALS01"</f>
        <v>QSALS01</v>
      </c>
      <c r="B6312" t="s">
        <v>18061</v>
      </c>
      <c r="C6312">
        <v>0</v>
      </c>
      <c r="D6312" t="s">
        <v>16</v>
      </c>
      <c r="E6312">
        <v>0</v>
      </c>
      <c r="F6312" t="s">
        <v>1159</v>
      </c>
      <c r="G6312" t="s">
        <v>12618</v>
      </c>
      <c r="H6312" t="s">
        <v>9871</v>
      </c>
    </row>
    <row r="6313" spans="1:8" x14ac:dyDescent="0.25">
      <c r="A6313" t="str">
        <f>"ASALV01"</f>
        <v>ASALV01</v>
      </c>
      <c r="B6313" t="s">
        <v>12619</v>
      </c>
      <c r="C6313">
        <v>0</v>
      </c>
      <c r="D6313" t="s">
        <v>16</v>
      </c>
      <c r="E6313">
        <v>0</v>
      </c>
      <c r="F6313" t="s">
        <v>281</v>
      </c>
    </row>
    <row r="6314" spans="1:8" x14ac:dyDescent="0.25">
      <c r="A6314" t="str">
        <f>"ASALV02"</f>
        <v>ASALV02</v>
      </c>
      <c r="B6314" t="s">
        <v>12620</v>
      </c>
      <c r="C6314">
        <v>0</v>
      </c>
      <c r="D6314" t="s">
        <v>16</v>
      </c>
      <c r="E6314">
        <v>0</v>
      </c>
      <c r="F6314" t="s">
        <v>281</v>
      </c>
    </row>
    <row r="6315" spans="1:8" x14ac:dyDescent="0.25">
      <c r="A6315" t="str">
        <f>"ASAMA01"</f>
        <v>ASAMA01</v>
      </c>
      <c r="B6315" t="s">
        <v>12621</v>
      </c>
      <c r="C6315">
        <v>0</v>
      </c>
      <c r="D6315" t="s">
        <v>41</v>
      </c>
      <c r="E6315">
        <v>0</v>
      </c>
      <c r="F6315" t="s">
        <v>1705</v>
      </c>
    </row>
    <row r="6316" spans="1:8" x14ac:dyDescent="0.25">
      <c r="A6316" t="str">
        <f>"QSAMI04"</f>
        <v>QSAMI04</v>
      </c>
      <c r="B6316" t="s">
        <v>8029</v>
      </c>
      <c r="C6316">
        <v>0</v>
      </c>
      <c r="D6316" t="s">
        <v>16</v>
      </c>
      <c r="E6316">
        <v>0</v>
      </c>
      <c r="F6316" t="s">
        <v>1586</v>
      </c>
      <c r="G6316" t="s">
        <v>12622</v>
      </c>
    </row>
    <row r="6317" spans="1:8" x14ac:dyDescent="0.25">
      <c r="A6317" t="str">
        <f>"QSAMI03"</f>
        <v>QSAMI03</v>
      </c>
      <c r="B6317" t="s">
        <v>12623</v>
      </c>
      <c r="C6317">
        <v>0</v>
      </c>
      <c r="D6317" t="s">
        <v>16</v>
      </c>
      <c r="E6317">
        <v>0</v>
      </c>
      <c r="F6317" t="s">
        <v>1586</v>
      </c>
    </row>
    <row r="6318" spans="1:8" x14ac:dyDescent="0.25">
      <c r="A6318" t="str">
        <f>"QSAMI02"</f>
        <v>QSAMI02</v>
      </c>
      <c r="B6318" t="s">
        <v>8021</v>
      </c>
      <c r="C6318">
        <v>35</v>
      </c>
      <c r="D6318" t="s">
        <v>16</v>
      </c>
      <c r="E6318">
        <v>0</v>
      </c>
      <c r="F6318" t="s">
        <v>1586</v>
      </c>
      <c r="G6318" t="s">
        <v>12622</v>
      </c>
    </row>
    <row r="6319" spans="1:8" x14ac:dyDescent="0.25">
      <c r="A6319" t="str">
        <f>"QSAMI01"</f>
        <v>QSAMI01</v>
      </c>
      <c r="B6319" t="s">
        <v>8008</v>
      </c>
      <c r="C6319">
        <v>0</v>
      </c>
      <c r="D6319" t="s">
        <v>16</v>
      </c>
      <c r="E6319">
        <v>0</v>
      </c>
      <c r="F6319" t="s">
        <v>1586</v>
      </c>
      <c r="G6319" t="s">
        <v>12622</v>
      </c>
    </row>
    <row r="6320" spans="1:8" x14ac:dyDescent="0.25">
      <c r="A6320" t="str">
        <f>"ASAMP10"</f>
        <v>ASAMP10</v>
      </c>
      <c r="B6320" t="s">
        <v>12624</v>
      </c>
      <c r="C6320">
        <v>0</v>
      </c>
      <c r="D6320" t="s">
        <v>28</v>
      </c>
      <c r="E6320">
        <v>0</v>
      </c>
    </row>
    <row r="6321" spans="1:7" x14ac:dyDescent="0.25">
      <c r="A6321" t="str">
        <f>"ASAMP05"</f>
        <v>ASAMP05</v>
      </c>
      <c r="B6321" t="s">
        <v>1092</v>
      </c>
      <c r="C6321">
        <v>0</v>
      </c>
      <c r="D6321" t="s">
        <v>28</v>
      </c>
      <c r="E6321">
        <v>0</v>
      </c>
      <c r="F6321" t="s">
        <v>504</v>
      </c>
    </row>
    <row r="6322" spans="1:7" x14ac:dyDescent="0.25">
      <c r="A6322" t="str">
        <f>"ASAMP06"</f>
        <v>ASAMP06</v>
      </c>
      <c r="B6322" t="s">
        <v>1094</v>
      </c>
      <c r="C6322">
        <v>0</v>
      </c>
      <c r="D6322" t="s">
        <v>28</v>
      </c>
      <c r="E6322">
        <v>0</v>
      </c>
    </row>
    <row r="6323" spans="1:7" x14ac:dyDescent="0.25">
      <c r="A6323" t="str">
        <f>"ASAMP01"</f>
        <v>ASAMP01</v>
      </c>
      <c r="B6323" t="s">
        <v>12625</v>
      </c>
      <c r="C6323">
        <v>0</v>
      </c>
      <c r="D6323" t="s">
        <v>41</v>
      </c>
      <c r="E6323">
        <v>0</v>
      </c>
      <c r="F6323" t="s">
        <v>12626</v>
      </c>
    </row>
    <row r="6324" spans="1:7" x14ac:dyDescent="0.25">
      <c r="A6324" t="str">
        <f>"ASAMP02"</f>
        <v>ASAMP02</v>
      </c>
      <c r="B6324" t="s">
        <v>12627</v>
      </c>
      <c r="C6324">
        <v>0</v>
      </c>
      <c r="D6324" t="s">
        <v>41</v>
      </c>
      <c r="E6324">
        <v>0</v>
      </c>
      <c r="F6324" t="s">
        <v>12626</v>
      </c>
    </row>
    <row r="6325" spans="1:7" x14ac:dyDescent="0.25">
      <c r="A6325" t="str">
        <f>"ASAMP03"</f>
        <v>ASAMP03</v>
      </c>
      <c r="B6325" t="s">
        <v>12628</v>
      </c>
      <c r="C6325">
        <v>0</v>
      </c>
      <c r="D6325" t="s">
        <v>41</v>
      </c>
      <c r="E6325">
        <v>0</v>
      </c>
      <c r="F6325" t="s">
        <v>12626</v>
      </c>
    </row>
    <row r="6326" spans="1:7" x14ac:dyDescent="0.25">
      <c r="A6326" t="str">
        <f>"ASAMP04"</f>
        <v>ASAMP04</v>
      </c>
      <c r="B6326" t="s">
        <v>12629</v>
      </c>
      <c r="C6326">
        <v>0</v>
      </c>
      <c r="D6326" t="s">
        <v>41</v>
      </c>
      <c r="E6326">
        <v>0</v>
      </c>
      <c r="F6326" t="s">
        <v>12626</v>
      </c>
    </row>
    <row r="6327" spans="1:7" x14ac:dyDescent="0.25">
      <c r="A6327" t="str">
        <f>"ZZSAMS02"</f>
        <v>ZZSAMS02</v>
      </c>
      <c r="B6327" t="s">
        <v>12630</v>
      </c>
      <c r="C6327">
        <v>0</v>
      </c>
      <c r="D6327" t="s">
        <v>28</v>
      </c>
      <c r="E6327">
        <v>0</v>
      </c>
      <c r="G6327" t="s">
        <v>253</v>
      </c>
    </row>
    <row r="6328" spans="1:7" x14ac:dyDescent="0.25">
      <c r="A6328" t="str">
        <f>"ZZSAMS01"</f>
        <v>ZZSAMS01</v>
      </c>
      <c r="B6328" t="s">
        <v>12631</v>
      </c>
      <c r="C6328">
        <v>0</v>
      </c>
      <c r="D6328" t="s">
        <v>28</v>
      </c>
      <c r="E6328">
        <v>0</v>
      </c>
      <c r="G6328" t="s">
        <v>253</v>
      </c>
    </row>
    <row r="6329" spans="1:7" x14ac:dyDescent="0.25">
      <c r="A6329" t="str">
        <f>"ZZSAMS03"</f>
        <v>ZZSAMS03</v>
      </c>
      <c r="B6329" t="s">
        <v>12632</v>
      </c>
      <c r="C6329">
        <v>0</v>
      </c>
      <c r="D6329" t="s">
        <v>28</v>
      </c>
      <c r="E6329">
        <v>0</v>
      </c>
      <c r="G6329" t="s">
        <v>253</v>
      </c>
    </row>
    <row r="6330" spans="1:7" x14ac:dyDescent="0.25">
      <c r="A6330" t="str">
        <f>"ZZSAMS04"</f>
        <v>ZZSAMS04</v>
      </c>
      <c r="B6330" t="s">
        <v>12633</v>
      </c>
      <c r="C6330">
        <v>0</v>
      </c>
      <c r="D6330" t="s">
        <v>28</v>
      </c>
      <c r="E6330">
        <v>0</v>
      </c>
      <c r="G6330" t="s">
        <v>253</v>
      </c>
    </row>
    <row r="6331" spans="1:7" x14ac:dyDescent="0.25">
      <c r="A6331" t="str">
        <f>"QSANG04"</f>
        <v>QSANG04</v>
      </c>
      <c r="B6331" t="s">
        <v>8034</v>
      </c>
      <c r="C6331">
        <v>480</v>
      </c>
      <c r="D6331" t="s">
        <v>16</v>
      </c>
      <c r="E6331">
        <v>24</v>
      </c>
      <c r="F6331" t="s">
        <v>504</v>
      </c>
      <c r="G6331" t="s">
        <v>9899</v>
      </c>
    </row>
    <row r="6332" spans="1:7" x14ac:dyDescent="0.25">
      <c r="A6332" t="str">
        <f>"ASANG01"</f>
        <v>ASANG01</v>
      </c>
      <c r="B6332" t="s">
        <v>8034</v>
      </c>
      <c r="C6332">
        <v>0</v>
      </c>
      <c r="D6332" t="s">
        <v>16</v>
      </c>
      <c r="E6332">
        <v>0</v>
      </c>
      <c r="F6332" t="s">
        <v>504</v>
      </c>
    </row>
    <row r="6333" spans="1:7" x14ac:dyDescent="0.25">
      <c r="A6333" t="str">
        <f>"QSANG01"</f>
        <v>QSANG01</v>
      </c>
      <c r="B6333" t="s">
        <v>12634</v>
      </c>
      <c r="C6333">
        <v>0</v>
      </c>
      <c r="D6333" t="s">
        <v>16</v>
      </c>
      <c r="E6333">
        <v>0</v>
      </c>
      <c r="F6333" t="s">
        <v>153</v>
      </c>
      <c r="G6333" t="s">
        <v>9977</v>
      </c>
    </row>
    <row r="6334" spans="1:7" x14ac:dyDescent="0.25">
      <c r="A6334" t="str">
        <f>"QSANG03"</f>
        <v>QSANG03</v>
      </c>
      <c r="B6334" t="s">
        <v>12635</v>
      </c>
      <c r="C6334">
        <v>0</v>
      </c>
      <c r="D6334" t="s">
        <v>16</v>
      </c>
      <c r="E6334">
        <v>0</v>
      </c>
      <c r="F6334" t="s">
        <v>153</v>
      </c>
      <c r="G6334" t="s">
        <v>9977</v>
      </c>
    </row>
    <row r="6335" spans="1:7" x14ac:dyDescent="0.25">
      <c r="A6335" t="str">
        <f>"QSANG02"</f>
        <v>QSANG02</v>
      </c>
      <c r="B6335" t="s">
        <v>12636</v>
      </c>
      <c r="C6335">
        <v>0</v>
      </c>
      <c r="D6335" t="s">
        <v>16</v>
      </c>
      <c r="E6335">
        <v>0</v>
      </c>
      <c r="F6335" t="s">
        <v>153</v>
      </c>
      <c r="G6335" t="s">
        <v>9977</v>
      </c>
    </row>
    <row r="6336" spans="1:7" x14ac:dyDescent="0.25">
      <c r="A6336" t="str">
        <f>"ASANT05"</f>
        <v>ASANT05</v>
      </c>
      <c r="B6336" t="s">
        <v>12637</v>
      </c>
      <c r="C6336">
        <v>0</v>
      </c>
      <c r="D6336" t="s">
        <v>16</v>
      </c>
      <c r="E6336">
        <v>0</v>
      </c>
      <c r="F6336" t="s">
        <v>12638</v>
      </c>
      <c r="G6336" t="s">
        <v>10019</v>
      </c>
    </row>
    <row r="6337" spans="1:7" x14ac:dyDescent="0.25">
      <c r="A6337" t="str">
        <f>"ASANT04"</f>
        <v>ASANT04</v>
      </c>
      <c r="B6337" t="s">
        <v>12639</v>
      </c>
      <c r="C6337">
        <v>0</v>
      </c>
      <c r="D6337" t="s">
        <v>16</v>
      </c>
      <c r="E6337">
        <v>0</v>
      </c>
      <c r="F6337" t="s">
        <v>12638</v>
      </c>
    </row>
    <row r="6338" spans="1:7" x14ac:dyDescent="0.25">
      <c r="A6338" t="str">
        <f>"ASANT02"</f>
        <v>ASANT02</v>
      </c>
      <c r="B6338" t="s">
        <v>12640</v>
      </c>
      <c r="C6338">
        <v>0</v>
      </c>
      <c r="D6338" t="s">
        <v>16</v>
      </c>
      <c r="E6338">
        <v>0</v>
      </c>
      <c r="F6338" t="s">
        <v>12638</v>
      </c>
    </row>
    <row r="6339" spans="1:7" x14ac:dyDescent="0.25">
      <c r="A6339" t="str">
        <f>"ASANT03"</f>
        <v>ASANT03</v>
      </c>
      <c r="B6339" t="s">
        <v>12641</v>
      </c>
      <c r="C6339">
        <v>0</v>
      </c>
      <c r="D6339" t="s">
        <v>16</v>
      </c>
      <c r="E6339">
        <v>0</v>
      </c>
      <c r="F6339" t="s">
        <v>12638</v>
      </c>
    </row>
    <row r="6340" spans="1:7" x14ac:dyDescent="0.25">
      <c r="A6340" t="str">
        <f>"ASANT01"</f>
        <v>ASANT01</v>
      </c>
      <c r="B6340" t="s">
        <v>12642</v>
      </c>
      <c r="C6340">
        <v>0</v>
      </c>
      <c r="D6340" t="s">
        <v>16</v>
      </c>
      <c r="E6340">
        <v>0</v>
      </c>
      <c r="F6340" t="s">
        <v>12042</v>
      </c>
    </row>
    <row r="6341" spans="1:7" x14ac:dyDescent="0.25">
      <c r="A6341" t="str">
        <f>"QSANV01"</f>
        <v>QSANV01</v>
      </c>
      <c r="B6341" t="s">
        <v>12643</v>
      </c>
      <c r="C6341">
        <v>0</v>
      </c>
      <c r="D6341" t="s">
        <v>16</v>
      </c>
      <c r="E6341">
        <v>0</v>
      </c>
      <c r="F6341" t="s">
        <v>10309</v>
      </c>
      <c r="G6341" t="s">
        <v>12644</v>
      </c>
    </row>
    <row r="6342" spans="1:7" x14ac:dyDescent="0.25">
      <c r="A6342" t="str">
        <f>"ASANV01"</f>
        <v>ASANV01</v>
      </c>
      <c r="B6342" t="s">
        <v>12645</v>
      </c>
      <c r="C6342">
        <v>0</v>
      </c>
      <c r="D6342" t="s">
        <v>16</v>
      </c>
      <c r="E6342">
        <v>0</v>
      </c>
      <c r="F6342" t="s">
        <v>10309</v>
      </c>
      <c r="G6342" t="s">
        <v>12644</v>
      </c>
    </row>
    <row r="6343" spans="1:7" x14ac:dyDescent="0.25">
      <c r="A6343" t="str">
        <f>"QSANV02"</f>
        <v>QSANV02</v>
      </c>
      <c r="B6343" t="s">
        <v>12645</v>
      </c>
      <c r="C6343">
        <v>0</v>
      </c>
      <c r="D6343" t="s">
        <v>16</v>
      </c>
      <c r="E6343">
        <v>0</v>
      </c>
      <c r="F6343" t="s">
        <v>10309</v>
      </c>
      <c r="G6343" t="s">
        <v>12644</v>
      </c>
    </row>
    <row r="6344" spans="1:7" x14ac:dyDescent="0.25">
      <c r="A6344" t="str">
        <f>"QSANV03"</f>
        <v>QSANV03</v>
      </c>
      <c r="B6344" t="s">
        <v>12646</v>
      </c>
      <c r="C6344">
        <v>0</v>
      </c>
      <c r="D6344" t="s">
        <v>1367</v>
      </c>
      <c r="E6344">
        <v>0</v>
      </c>
      <c r="F6344" t="s">
        <v>10309</v>
      </c>
      <c r="G6344" t="s">
        <v>12644</v>
      </c>
    </row>
    <row r="6345" spans="1:7" x14ac:dyDescent="0.25">
      <c r="A6345" t="str">
        <f>"QSAPR01"</f>
        <v>QSAPR01</v>
      </c>
      <c r="B6345" t="s">
        <v>8037</v>
      </c>
      <c r="C6345">
        <v>0</v>
      </c>
      <c r="D6345" t="s">
        <v>843</v>
      </c>
      <c r="E6345">
        <v>0</v>
      </c>
      <c r="F6345" t="s">
        <v>656</v>
      </c>
    </row>
    <row r="6346" spans="1:7" x14ac:dyDescent="0.25">
      <c r="A6346" t="str">
        <f>"ASAPR01"</f>
        <v>ASAPR01</v>
      </c>
      <c r="B6346" t="s">
        <v>8037</v>
      </c>
      <c r="C6346">
        <v>0</v>
      </c>
      <c r="D6346" t="s">
        <v>843</v>
      </c>
      <c r="E6346">
        <v>0</v>
      </c>
      <c r="F6346" t="s">
        <v>1029</v>
      </c>
    </row>
    <row r="6347" spans="1:7" x14ac:dyDescent="0.25">
      <c r="A6347" t="str">
        <f>"ASARI01"</f>
        <v>ASARI01</v>
      </c>
      <c r="B6347" t="s">
        <v>1096</v>
      </c>
      <c r="C6347">
        <v>100</v>
      </c>
      <c r="D6347" t="s">
        <v>28</v>
      </c>
      <c r="E6347">
        <v>100</v>
      </c>
      <c r="F6347" t="s">
        <v>497</v>
      </c>
    </row>
    <row r="6348" spans="1:7" x14ac:dyDescent="0.25">
      <c r="A6348" t="str">
        <f>"ASARI02"</f>
        <v>ASARI02</v>
      </c>
      <c r="B6348" t="s">
        <v>1098</v>
      </c>
      <c r="C6348">
        <v>3</v>
      </c>
      <c r="D6348" t="s">
        <v>28</v>
      </c>
      <c r="E6348">
        <v>3</v>
      </c>
      <c r="F6348" t="s">
        <v>497</v>
      </c>
    </row>
    <row r="6349" spans="1:7" x14ac:dyDescent="0.25">
      <c r="A6349" t="str">
        <f>"QSARO01"</f>
        <v>QSARO01</v>
      </c>
      <c r="B6349" t="s">
        <v>12647</v>
      </c>
      <c r="C6349">
        <v>0</v>
      </c>
      <c r="D6349" t="s">
        <v>41</v>
      </c>
      <c r="E6349">
        <v>0</v>
      </c>
      <c r="F6349" t="s">
        <v>1586</v>
      </c>
      <c r="G6349" t="s">
        <v>10301</v>
      </c>
    </row>
    <row r="6350" spans="1:7" x14ac:dyDescent="0.25">
      <c r="A6350" t="str">
        <f>"QSARO02"</f>
        <v>QSARO02</v>
      </c>
      <c r="B6350" t="s">
        <v>8040</v>
      </c>
      <c r="C6350">
        <v>15160</v>
      </c>
      <c r="D6350" t="s">
        <v>41</v>
      </c>
      <c r="E6350">
        <v>37</v>
      </c>
      <c r="F6350" t="s">
        <v>1586</v>
      </c>
      <c r="G6350" t="s">
        <v>10301</v>
      </c>
    </row>
    <row r="6351" spans="1:7" x14ac:dyDescent="0.25">
      <c r="A6351" t="str">
        <f>"ZZSARU03"</f>
        <v>ZZSARU03</v>
      </c>
      <c r="B6351" t="s">
        <v>9701</v>
      </c>
      <c r="C6351">
        <v>0</v>
      </c>
      <c r="D6351" t="s">
        <v>28</v>
      </c>
      <c r="E6351">
        <v>0</v>
      </c>
      <c r="F6351" t="s">
        <v>879</v>
      </c>
      <c r="G6351" t="s">
        <v>253</v>
      </c>
    </row>
    <row r="6352" spans="1:7" x14ac:dyDescent="0.25">
      <c r="A6352" t="str">
        <f>"ZZSARU24"</f>
        <v>ZZSARU24</v>
      </c>
      <c r="B6352" t="s">
        <v>9716</v>
      </c>
      <c r="C6352">
        <v>0</v>
      </c>
      <c r="D6352" t="s">
        <v>28</v>
      </c>
      <c r="E6352">
        <v>0</v>
      </c>
    </row>
    <row r="6353" spans="1:7" x14ac:dyDescent="0.25">
      <c r="A6353" t="str">
        <f>"ZZSARU27"</f>
        <v>ZZSARU27</v>
      </c>
      <c r="B6353" t="s">
        <v>9720</v>
      </c>
      <c r="C6353">
        <v>410</v>
      </c>
      <c r="D6353" t="s">
        <v>28</v>
      </c>
      <c r="E6353">
        <v>410</v>
      </c>
      <c r="G6353" t="s">
        <v>253</v>
      </c>
    </row>
    <row r="6354" spans="1:7" x14ac:dyDescent="0.25">
      <c r="A6354" t="str">
        <f>"ZZSARU14"</f>
        <v>ZZSARU14</v>
      </c>
      <c r="B6354" t="s">
        <v>12648</v>
      </c>
      <c r="C6354">
        <v>0</v>
      </c>
      <c r="D6354" t="s">
        <v>28</v>
      </c>
      <c r="E6354">
        <v>0</v>
      </c>
      <c r="F6354" t="s">
        <v>879</v>
      </c>
      <c r="G6354" t="s">
        <v>253</v>
      </c>
    </row>
    <row r="6355" spans="1:7" x14ac:dyDescent="0.25">
      <c r="A6355" t="str">
        <f>"ZZSARU01"</f>
        <v>ZZSARU01</v>
      </c>
      <c r="B6355" t="s">
        <v>12649</v>
      </c>
      <c r="C6355">
        <v>0</v>
      </c>
      <c r="D6355" t="s">
        <v>28</v>
      </c>
      <c r="E6355">
        <v>0</v>
      </c>
      <c r="F6355" t="s">
        <v>879</v>
      </c>
      <c r="G6355" t="s">
        <v>253</v>
      </c>
    </row>
    <row r="6356" spans="1:7" x14ac:dyDescent="0.25">
      <c r="A6356" t="str">
        <f>"ZZSARU07"</f>
        <v>ZZSARU07</v>
      </c>
      <c r="B6356" t="s">
        <v>12650</v>
      </c>
      <c r="C6356">
        <v>0</v>
      </c>
      <c r="D6356" t="s">
        <v>28</v>
      </c>
      <c r="E6356">
        <v>0</v>
      </c>
      <c r="F6356" t="s">
        <v>879</v>
      </c>
      <c r="G6356" t="s">
        <v>253</v>
      </c>
    </row>
    <row r="6357" spans="1:7" x14ac:dyDescent="0.25">
      <c r="A6357" t="str">
        <f>"ZZSARU31"</f>
        <v>ZZSARU31</v>
      </c>
      <c r="B6357" t="s">
        <v>9728</v>
      </c>
      <c r="C6357">
        <v>53</v>
      </c>
      <c r="D6357" t="s">
        <v>28</v>
      </c>
      <c r="E6357">
        <v>53</v>
      </c>
      <c r="F6357" t="s">
        <v>355</v>
      </c>
    </row>
    <row r="6358" spans="1:7" x14ac:dyDescent="0.25">
      <c r="A6358" t="str">
        <f>"ZZSARU30"</f>
        <v>ZZSARU30</v>
      </c>
      <c r="B6358" t="s">
        <v>9726</v>
      </c>
      <c r="C6358">
        <v>0</v>
      </c>
      <c r="D6358" t="s">
        <v>28</v>
      </c>
      <c r="E6358">
        <v>0</v>
      </c>
    </row>
    <row r="6359" spans="1:7" x14ac:dyDescent="0.25">
      <c r="A6359" t="str">
        <f>"ZZSARU22"</f>
        <v>ZZSARU22</v>
      </c>
      <c r="B6359" t="s">
        <v>9712</v>
      </c>
      <c r="C6359">
        <v>2</v>
      </c>
      <c r="D6359" t="s">
        <v>28</v>
      </c>
      <c r="E6359">
        <v>2</v>
      </c>
      <c r="G6359" t="s">
        <v>253</v>
      </c>
    </row>
    <row r="6360" spans="1:7" x14ac:dyDescent="0.25">
      <c r="A6360" t="str">
        <f>"QSARU02"</f>
        <v>QSARU02</v>
      </c>
      <c r="B6360" t="s">
        <v>8056</v>
      </c>
      <c r="C6360">
        <v>176</v>
      </c>
      <c r="D6360" t="s">
        <v>28</v>
      </c>
      <c r="E6360">
        <v>176</v>
      </c>
      <c r="F6360" t="s">
        <v>879</v>
      </c>
      <c r="G6360" t="s">
        <v>253</v>
      </c>
    </row>
    <row r="6361" spans="1:7" x14ac:dyDescent="0.25">
      <c r="A6361" t="str">
        <f>"ZZSARU15"</f>
        <v>ZZSARU15</v>
      </c>
      <c r="B6361" t="s">
        <v>8056</v>
      </c>
      <c r="C6361">
        <v>2950</v>
      </c>
      <c r="D6361" t="s">
        <v>28</v>
      </c>
      <c r="E6361">
        <v>2950</v>
      </c>
      <c r="F6361" t="s">
        <v>879</v>
      </c>
      <c r="G6361" t="s">
        <v>253</v>
      </c>
    </row>
    <row r="6362" spans="1:7" x14ac:dyDescent="0.25">
      <c r="A6362" t="str">
        <f>"ZZSARU29"</f>
        <v>ZZSARU29</v>
      </c>
      <c r="B6362" t="s">
        <v>9724</v>
      </c>
      <c r="C6362">
        <v>97</v>
      </c>
      <c r="D6362" t="s">
        <v>28</v>
      </c>
      <c r="E6362">
        <v>97</v>
      </c>
    </row>
    <row r="6363" spans="1:7" x14ac:dyDescent="0.25">
      <c r="A6363" t="str">
        <f>"ZZSARU12"</f>
        <v>ZZSARU12</v>
      </c>
      <c r="B6363" t="s">
        <v>9724</v>
      </c>
      <c r="C6363">
        <v>0</v>
      </c>
      <c r="D6363" t="s">
        <v>28</v>
      </c>
      <c r="E6363">
        <v>0</v>
      </c>
      <c r="F6363" t="s">
        <v>879</v>
      </c>
      <c r="G6363" t="s">
        <v>253</v>
      </c>
    </row>
    <row r="6364" spans="1:7" x14ac:dyDescent="0.25">
      <c r="A6364" t="str">
        <f>"ZZSARU08"</f>
        <v>ZZSARU08</v>
      </c>
      <c r="B6364" t="s">
        <v>12651</v>
      </c>
      <c r="C6364">
        <v>0</v>
      </c>
      <c r="D6364" t="s">
        <v>28</v>
      </c>
      <c r="E6364">
        <v>0</v>
      </c>
      <c r="F6364" t="s">
        <v>879</v>
      </c>
      <c r="G6364" t="s">
        <v>253</v>
      </c>
    </row>
    <row r="6365" spans="1:7" x14ac:dyDescent="0.25">
      <c r="A6365" t="str">
        <f>"ZZSARU02"</f>
        <v>ZZSARU02</v>
      </c>
      <c r="B6365" t="s">
        <v>12652</v>
      </c>
      <c r="C6365">
        <v>0</v>
      </c>
      <c r="D6365" t="s">
        <v>28</v>
      </c>
      <c r="E6365">
        <v>0</v>
      </c>
      <c r="F6365" t="s">
        <v>879</v>
      </c>
      <c r="G6365" t="s">
        <v>253</v>
      </c>
    </row>
    <row r="6366" spans="1:7" x14ac:dyDescent="0.25">
      <c r="A6366" t="str">
        <f>"ZZSARU16"</f>
        <v>ZZSARU16</v>
      </c>
      <c r="B6366" t="s">
        <v>12653</v>
      </c>
      <c r="C6366">
        <v>0</v>
      </c>
      <c r="D6366" t="s">
        <v>28</v>
      </c>
      <c r="E6366">
        <v>0</v>
      </c>
      <c r="G6366" t="s">
        <v>253</v>
      </c>
    </row>
    <row r="6367" spans="1:7" x14ac:dyDescent="0.25">
      <c r="A6367" t="str">
        <f>"ZZSARU20"</f>
        <v>ZZSARU20</v>
      </c>
      <c r="B6367" t="s">
        <v>9710</v>
      </c>
      <c r="C6367">
        <v>1353</v>
      </c>
      <c r="D6367" t="s">
        <v>28</v>
      </c>
      <c r="E6367">
        <v>1353</v>
      </c>
      <c r="G6367" t="s">
        <v>253</v>
      </c>
    </row>
    <row r="6368" spans="1:7" x14ac:dyDescent="0.25">
      <c r="A6368" t="str">
        <f>"ZZSARU17"</f>
        <v>ZZSARU17</v>
      </c>
      <c r="B6368" t="s">
        <v>9706</v>
      </c>
      <c r="C6368">
        <v>0</v>
      </c>
      <c r="D6368" t="s">
        <v>28</v>
      </c>
      <c r="E6368">
        <v>0</v>
      </c>
      <c r="G6368" t="s">
        <v>253</v>
      </c>
    </row>
    <row r="6369" spans="1:7" x14ac:dyDescent="0.25">
      <c r="A6369" t="str">
        <f>"ZZSARU21"</f>
        <v>ZZSARU21</v>
      </c>
      <c r="B6369" t="s">
        <v>12654</v>
      </c>
      <c r="C6369">
        <v>0</v>
      </c>
      <c r="D6369" t="s">
        <v>28</v>
      </c>
      <c r="E6369">
        <v>0</v>
      </c>
      <c r="G6369" t="s">
        <v>253</v>
      </c>
    </row>
    <row r="6370" spans="1:7" x14ac:dyDescent="0.25">
      <c r="A6370" t="str">
        <f>"ZZSARU18"</f>
        <v>ZZSARU18</v>
      </c>
      <c r="B6370" t="s">
        <v>12655</v>
      </c>
      <c r="C6370">
        <v>0</v>
      </c>
      <c r="D6370" t="s">
        <v>28</v>
      </c>
      <c r="E6370">
        <v>0</v>
      </c>
      <c r="F6370" t="s">
        <v>9307</v>
      </c>
      <c r="G6370" t="s">
        <v>253</v>
      </c>
    </row>
    <row r="6371" spans="1:7" x14ac:dyDescent="0.25">
      <c r="A6371" t="str">
        <f>"ZZSARU13"</f>
        <v>ZZSARU13</v>
      </c>
      <c r="B6371" t="s">
        <v>12655</v>
      </c>
      <c r="C6371">
        <v>0</v>
      </c>
      <c r="D6371" t="s">
        <v>28</v>
      </c>
      <c r="E6371">
        <v>0</v>
      </c>
      <c r="F6371" t="s">
        <v>879</v>
      </c>
      <c r="G6371" t="s">
        <v>253</v>
      </c>
    </row>
    <row r="6372" spans="1:7" x14ac:dyDescent="0.25">
      <c r="A6372" t="str">
        <f>"ZZSARU04"</f>
        <v>ZZSARU04</v>
      </c>
      <c r="B6372" t="s">
        <v>12656</v>
      </c>
      <c r="C6372">
        <v>0</v>
      </c>
      <c r="D6372" t="s">
        <v>28</v>
      </c>
      <c r="E6372">
        <v>0</v>
      </c>
      <c r="F6372" t="s">
        <v>879</v>
      </c>
      <c r="G6372" t="s">
        <v>253</v>
      </c>
    </row>
    <row r="6373" spans="1:7" x14ac:dyDescent="0.25">
      <c r="A6373" t="str">
        <f>"ZZSARU05"</f>
        <v>ZZSARU05</v>
      </c>
      <c r="B6373" t="s">
        <v>12657</v>
      </c>
      <c r="C6373">
        <v>0</v>
      </c>
      <c r="D6373" t="s">
        <v>28</v>
      </c>
      <c r="E6373">
        <v>0</v>
      </c>
      <c r="F6373" t="s">
        <v>879</v>
      </c>
      <c r="G6373" t="s">
        <v>253</v>
      </c>
    </row>
    <row r="6374" spans="1:7" x14ac:dyDescent="0.25">
      <c r="A6374" t="str">
        <f>"QSARU01"</f>
        <v>QSARU01</v>
      </c>
      <c r="B6374" t="s">
        <v>8054</v>
      </c>
      <c r="C6374">
        <v>36</v>
      </c>
      <c r="D6374" t="s">
        <v>28</v>
      </c>
      <c r="E6374">
        <v>36</v>
      </c>
      <c r="F6374" t="s">
        <v>749</v>
      </c>
      <c r="G6374" t="s">
        <v>253</v>
      </c>
    </row>
    <row r="6375" spans="1:7" x14ac:dyDescent="0.25">
      <c r="A6375" t="str">
        <f>"ZZSARU25"</f>
        <v>ZZSARU25</v>
      </c>
      <c r="B6375" t="s">
        <v>9718</v>
      </c>
      <c r="C6375">
        <v>254</v>
      </c>
      <c r="D6375" t="s">
        <v>28</v>
      </c>
      <c r="E6375">
        <v>254</v>
      </c>
      <c r="G6375" t="s">
        <v>253</v>
      </c>
    </row>
    <row r="6376" spans="1:7" x14ac:dyDescent="0.25">
      <c r="A6376" t="str">
        <f>"ZZSARU26"</f>
        <v>ZZSARU26</v>
      </c>
      <c r="B6376" t="s">
        <v>12658</v>
      </c>
      <c r="C6376">
        <v>0</v>
      </c>
      <c r="D6376" t="s">
        <v>28</v>
      </c>
      <c r="E6376">
        <v>0</v>
      </c>
      <c r="G6376" t="s">
        <v>253</v>
      </c>
    </row>
    <row r="6377" spans="1:7" x14ac:dyDescent="0.25">
      <c r="A6377" t="str">
        <f>"ZZSARU10"</f>
        <v>ZZSARU10</v>
      </c>
      <c r="B6377" t="s">
        <v>12659</v>
      </c>
      <c r="C6377">
        <v>0</v>
      </c>
      <c r="D6377" t="s">
        <v>28</v>
      </c>
      <c r="E6377">
        <v>0</v>
      </c>
      <c r="F6377" t="s">
        <v>879</v>
      </c>
      <c r="G6377" t="s">
        <v>253</v>
      </c>
    </row>
    <row r="6378" spans="1:7" x14ac:dyDescent="0.25">
      <c r="A6378" t="str">
        <f>"ZZSARU06"</f>
        <v>ZZSARU06</v>
      </c>
      <c r="B6378" t="s">
        <v>12660</v>
      </c>
      <c r="C6378">
        <v>0</v>
      </c>
      <c r="D6378" t="s">
        <v>28</v>
      </c>
      <c r="E6378">
        <v>0</v>
      </c>
      <c r="F6378" t="s">
        <v>879</v>
      </c>
      <c r="G6378" t="s">
        <v>253</v>
      </c>
    </row>
    <row r="6379" spans="1:7" x14ac:dyDescent="0.25">
      <c r="A6379" t="str">
        <f>"ZZSARU23"</f>
        <v>ZZSARU23</v>
      </c>
      <c r="B6379" t="s">
        <v>9714</v>
      </c>
      <c r="C6379">
        <v>0</v>
      </c>
      <c r="D6379" t="s">
        <v>28</v>
      </c>
      <c r="E6379">
        <v>0</v>
      </c>
      <c r="G6379" t="s">
        <v>253</v>
      </c>
    </row>
    <row r="6380" spans="1:7" x14ac:dyDescent="0.25">
      <c r="A6380" t="str">
        <f>"ZZSARU19"</f>
        <v>ZZSARU19</v>
      </c>
      <c r="B6380" t="s">
        <v>9708</v>
      </c>
      <c r="C6380">
        <v>101</v>
      </c>
      <c r="D6380" t="s">
        <v>28</v>
      </c>
      <c r="E6380">
        <v>101</v>
      </c>
      <c r="G6380" t="s">
        <v>253</v>
      </c>
    </row>
    <row r="6381" spans="1:7" x14ac:dyDescent="0.25">
      <c r="A6381" t="str">
        <f>"ZZSARU28"</f>
        <v>ZZSARU28</v>
      </c>
      <c r="B6381" t="s">
        <v>9722</v>
      </c>
      <c r="C6381">
        <v>166</v>
      </c>
      <c r="D6381" t="s">
        <v>28</v>
      </c>
      <c r="E6381">
        <v>166</v>
      </c>
    </row>
    <row r="6382" spans="1:7" x14ac:dyDescent="0.25">
      <c r="A6382" t="str">
        <f>"ZZSARU11"</f>
        <v>ZZSARU11</v>
      </c>
      <c r="B6382" t="s">
        <v>9722</v>
      </c>
      <c r="C6382">
        <v>0</v>
      </c>
      <c r="D6382" t="s">
        <v>28</v>
      </c>
      <c r="E6382">
        <v>0</v>
      </c>
      <c r="F6382" t="s">
        <v>879</v>
      </c>
      <c r="G6382" t="s">
        <v>253</v>
      </c>
    </row>
    <row r="6383" spans="1:7" x14ac:dyDescent="0.25">
      <c r="A6383" t="str">
        <f>"QSARU03"</f>
        <v>QSARU03</v>
      </c>
      <c r="B6383" t="s">
        <v>8058</v>
      </c>
      <c r="C6383">
        <v>507</v>
      </c>
      <c r="D6383" t="s">
        <v>28</v>
      </c>
      <c r="E6383">
        <v>507</v>
      </c>
      <c r="F6383" t="s">
        <v>153</v>
      </c>
    </row>
    <row r="6384" spans="1:7" x14ac:dyDescent="0.25">
      <c r="A6384" t="str">
        <f>"ASARU01"</f>
        <v>ASARU01</v>
      </c>
      <c r="B6384" t="s">
        <v>8058</v>
      </c>
      <c r="C6384">
        <v>0</v>
      </c>
      <c r="D6384" t="s">
        <v>28</v>
      </c>
      <c r="E6384">
        <v>0</v>
      </c>
    </row>
    <row r="6385" spans="1:8" x14ac:dyDescent="0.25">
      <c r="A6385" t="str">
        <f>"ZZSARU09"</f>
        <v>ZZSARU09</v>
      </c>
      <c r="B6385" t="s">
        <v>9703</v>
      </c>
      <c r="C6385">
        <v>921</v>
      </c>
      <c r="D6385" t="s">
        <v>28</v>
      </c>
      <c r="E6385">
        <v>921</v>
      </c>
      <c r="F6385" t="s">
        <v>879</v>
      </c>
      <c r="G6385" t="s">
        <v>253</v>
      </c>
    </row>
    <row r="6386" spans="1:8" x14ac:dyDescent="0.25">
      <c r="A6386" t="str">
        <f>"QSATG01"</f>
        <v>QSATG01</v>
      </c>
      <c r="B6386" t="s">
        <v>14073</v>
      </c>
      <c r="C6386">
        <v>3569</v>
      </c>
      <c r="D6386" t="s">
        <v>41</v>
      </c>
      <c r="E6386">
        <v>356</v>
      </c>
      <c r="F6386" t="s">
        <v>364</v>
      </c>
      <c r="G6386" t="s">
        <v>9976</v>
      </c>
      <c r="H6386" t="s">
        <v>9871</v>
      </c>
    </row>
    <row r="6387" spans="1:8" x14ac:dyDescent="0.25">
      <c r="A6387" t="str">
        <f>"QSATG02"</f>
        <v>QSATG02</v>
      </c>
      <c r="B6387" t="s">
        <v>14074</v>
      </c>
      <c r="C6387">
        <v>1365</v>
      </c>
      <c r="D6387" t="s">
        <v>41</v>
      </c>
      <c r="E6387">
        <v>34</v>
      </c>
      <c r="F6387" t="s">
        <v>364</v>
      </c>
      <c r="G6387" t="s">
        <v>9976</v>
      </c>
      <c r="H6387" t="s">
        <v>9871</v>
      </c>
    </row>
    <row r="6388" spans="1:8" x14ac:dyDescent="0.25">
      <c r="A6388" t="str">
        <f>"QSATU06"</f>
        <v>QSATU06</v>
      </c>
      <c r="B6388" t="s">
        <v>18062</v>
      </c>
      <c r="C6388">
        <v>0</v>
      </c>
      <c r="D6388" t="s">
        <v>16</v>
      </c>
      <c r="E6388">
        <v>0</v>
      </c>
      <c r="F6388" t="s">
        <v>2493</v>
      </c>
      <c r="G6388" t="s">
        <v>12661</v>
      </c>
      <c r="H6388" t="s">
        <v>9871</v>
      </c>
    </row>
    <row r="6389" spans="1:8" x14ac:dyDescent="0.25">
      <c r="A6389" t="str">
        <f>"ASATU03"</f>
        <v>ASATU03</v>
      </c>
      <c r="B6389" t="s">
        <v>14077</v>
      </c>
      <c r="C6389">
        <v>0</v>
      </c>
      <c r="D6389" t="s">
        <v>16</v>
      </c>
      <c r="E6389">
        <v>0</v>
      </c>
      <c r="G6389" t="s">
        <v>12661</v>
      </c>
    </row>
    <row r="6390" spans="1:8" x14ac:dyDescent="0.25">
      <c r="A6390" t="str">
        <f>"QSATU05"</f>
        <v>QSATU05</v>
      </c>
      <c r="B6390" t="s">
        <v>14077</v>
      </c>
      <c r="C6390">
        <v>433</v>
      </c>
      <c r="D6390" t="s">
        <v>16</v>
      </c>
      <c r="E6390">
        <v>21</v>
      </c>
      <c r="F6390" t="s">
        <v>2493</v>
      </c>
      <c r="G6390" t="s">
        <v>12662</v>
      </c>
      <c r="H6390" t="s">
        <v>9871</v>
      </c>
    </row>
    <row r="6391" spans="1:8" x14ac:dyDescent="0.25">
      <c r="A6391" t="str">
        <f>"ASATU04"</f>
        <v>ASATU04</v>
      </c>
      <c r="B6391" t="s">
        <v>14076</v>
      </c>
      <c r="C6391">
        <v>0</v>
      </c>
      <c r="D6391" t="s">
        <v>16</v>
      </c>
      <c r="E6391">
        <v>0</v>
      </c>
    </row>
    <row r="6392" spans="1:8" x14ac:dyDescent="0.25">
      <c r="A6392" t="str">
        <f>"QSATU03"</f>
        <v>QSATU03</v>
      </c>
      <c r="B6392" t="s">
        <v>14076</v>
      </c>
      <c r="C6392">
        <v>2182</v>
      </c>
      <c r="D6392" t="s">
        <v>16</v>
      </c>
      <c r="E6392">
        <v>109</v>
      </c>
      <c r="F6392" t="s">
        <v>2493</v>
      </c>
      <c r="G6392" t="s">
        <v>12661</v>
      </c>
      <c r="H6392" t="s">
        <v>9871</v>
      </c>
    </row>
    <row r="6393" spans="1:8" x14ac:dyDescent="0.25">
      <c r="A6393" t="str">
        <f>"ASATU02"</f>
        <v>ASATU02</v>
      </c>
      <c r="B6393" t="s">
        <v>14075</v>
      </c>
      <c r="C6393">
        <v>0</v>
      </c>
      <c r="D6393" t="s">
        <v>16</v>
      </c>
      <c r="E6393">
        <v>0</v>
      </c>
      <c r="G6393" t="s">
        <v>12661</v>
      </c>
    </row>
    <row r="6394" spans="1:8" x14ac:dyDescent="0.25">
      <c r="A6394" t="str">
        <f>"QSATU02"</f>
        <v>QSATU02</v>
      </c>
      <c r="B6394" t="s">
        <v>14075</v>
      </c>
      <c r="C6394">
        <v>5507</v>
      </c>
      <c r="D6394" t="s">
        <v>16</v>
      </c>
      <c r="E6394">
        <v>275</v>
      </c>
      <c r="F6394" t="s">
        <v>2493</v>
      </c>
      <c r="G6394" t="s">
        <v>12662</v>
      </c>
      <c r="H6394" t="s">
        <v>9871</v>
      </c>
    </row>
    <row r="6395" spans="1:8" x14ac:dyDescent="0.25">
      <c r="A6395" t="str">
        <f>"QSATU01"</f>
        <v>QSATU01</v>
      </c>
      <c r="B6395" t="s">
        <v>12663</v>
      </c>
      <c r="C6395">
        <v>0</v>
      </c>
      <c r="D6395" t="s">
        <v>41</v>
      </c>
      <c r="E6395">
        <v>0</v>
      </c>
      <c r="F6395" t="s">
        <v>2493</v>
      </c>
      <c r="G6395" t="s">
        <v>12664</v>
      </c>
    </row>
    <row r="6396" spans="1:8" x14ac:dyDescent="0.25">
      <c r="A6396" t="str">
        <f>"ASATU01"</f>
        <v>ASATU01</v>
      </c>
      <c r="B6396" t="s">
        <v>12663</v>
      </c>
      <c r="C6396">
        <v>0</v>
      </c>
      <c r="D6396" t="s">
        <v>41</v>
      </c>
      <c r="E6396">
        <v>0</v>
      </c>
      <c r="F6396" t="s">
        <v>2493</v>
      </c>
      <c r="G6396" t="s">
        <v>12665</v>
      </c>
    </row>
    <row r="6397" spans="1:8" x14ac:dyDescent="0.25">
      <c r="A6397" t="str">
        <f>"QSATY01"</f>
        <v>QSATY01</v>
      </c>
      <c r="B6397" t="s">
        <v>8085</v>
      </c>
      <c r="C6397">
        <v>0</v>
      </c>
      <c r="D6397" t="s">
        <v>41</v>
      </c>
      <c r="E6397">
        <v>0</v>
      </c>
      <c r="F6397" t="s">
        <v>2814</v>
      </c>
      <c r="G6397" t="s">
        <v>10347</v>
      </c>
    </row>
    <row r="6398" spans="1:8" x14ac:dyDescent="0.25">
      <c r="A6398" t="str">
        <f>"ASATY01"</f>
        <v>ASATY01</v>
      </c>
      <c r="B6398" t="s">
        <v>8085</v>
      </c>
      <c r="C6398">
        <v>0</v>
      </c>
      <c r="D6398" t="s">
        <v>41</v>
      </c>
      <c r="E6398">
        <v>0</v>
      </c>
      <c r="F6398" t="s">
        <v>2814</v>
      </c>
      <c r="G6398" t="s">
        <v>10347</v>
      </c>
    </row>
    <row r="6399" spans="1:8" x14ac:dyDescent="0.25">
      <c r="A6399" t="str">
        <f>"ASAWI04"</f>
        <v>ASAWI04</v>
      </c>
      <c r="B6399" t="s">
        <v>12666</v>
      </c>
      <c r="C6399">
        <v>0</v>
      </c>
      <c r="D6399" t="s">
        <v>41</v>
      </c>
      <c r="E6399">
        <v>0</v>
      </c>
      <c r="F6399" t="s">
        <v>10422</v>
      </c>
    </row>
    <row r="6400" spans="1:8" x14ac:dyDescent="0.25">
      <c r="A6400" t="str">
        <f>"QSAWI18"</f>
        <v>QSAWI18</v>
      </c>
      <c r="B6400" t="s">
        <v>12667</v>
      </c>
      <c r="C6400">
        <v>0</v>
      </c>
      <c r="D6400" t="s">
        <v>41</v>
      </c>
      <c r="E6400">
        <v>0</v>
      </c>
      <c r="F6400" t="s">
        <v>1393</v>
      </c>
      <c r="G6400" t="s">
        <v>10242</v>
      </c>
    </row>
    <row r="6401" spans="1:8" x14ac:dyDescent="0.25">
      <c r="A6401" t="str">
        <f>"QSAWI01"</f>
        <v>QSAWI01</v>
      </c>
      <c r="B6401" t="s">
        <v>12668</v>
      </c>
      <c r="C6401">
        <v>0</v>
      </c>
      <c r="D6401" t="s">
        <v>41</v>
      </c>
      <c r="E6401">
        <v>0</v>
      </c>
      <c r="F6401" t="s">
        <v>560</v>
      </c>
      <c r="G6401" t="s">
        <v>10242</v>
      </c>
    </row>
    <row r="6402" spans="1:8" x14ac:dyDescent="0.25">
      <c r="A6402" t="str">
        <f>"ASAWI06"</f>
        <v>ASAWI06</v>
      </c>
      <c r="B6402" t="s">
        <v>12668</v>
      </c>
      <c r="C6402">
        <v>0</v>
      </c>
      <c r="D6402" t="s">
        <v>41</v>
      </c>
      <c r="E6402">
        <v>0</v>
      </c>
      <c r="F6402" t="s">
        <v>560</v>
      </c>
      <c r="G6402" t="s">
        <v>10242</v>
      </c>
    </row>
    <row r="6403" spans="1:8" x14ac:dyDescent="0.25">
      <c r="A6403" t="str">
        <f>"QSAWI24"</f>
        <v>QSAWI24</v>
      </c>
      <c r="B6403" t="s">
        <v>12669</v>
      </c>
      <c r="C6403">
        <v>0</v>
      </c>
      <c r="D6403" t="s">
        <v>11313</v>
      </c>
      <c r="E6403">
        <v>0</v>
      </c>
      <c r="F6403" t="s">
        <v>560</v>
      </c>
      <c r="G6403" t="s">
        <v>10242</v>
      </c>
    </row>
    <row r="6404" spans="1:8" x14ac:dyDescent="0.25">
      <c r="A6404" t="str">
        <f>"QSAWI10"</f>
        <v>QSAWI10</v>
      </c>
      <c r="B6404" t="s">
        <v>12670</v>
      </c>
      <c r="C6404">
        <v>0</v>
      </c>
      <c r="D6404" t="s">
        <v>41</v>
      </c>
      <c r="E6404">
        <v>0</v>
      </c>
      <c r="F6404" t="s">
        <v>560</v>
      </c>
      <c r="G6404" t="s">
        <v>10242</v>
      </c>
    </row>
    <row r="6405" spans="1:8" x14ac:dyDescent="0.25">
      <c r="A6405" t="str">
        <f>"ASAWI11"</f>
        <v>ASAWI11</v>
      </c>
      <c r="B6405" t="s">
        <v>12670</v>
      </c>
      <c r="C6405">
        <v>0</v>
      </c>
      <c r="D6405" t="s">
        <v>41</v>
      </c>
      <c r="E6405">
        <v>0</v>
      </c>
      <c r="F6405" t="s">
        <v>560</v>
      </c>
      <c r="G6405" t="s">
        <v>10242</v>
      </c>
    </row>
    <row r="6406" spans="1:8" x14ac:dyDescent="0.25">
      <c r="A6406" t="str">
        <f>"ASAWI23"</f>
        <v>ASAWI23</v>
      </c>
      <c r="B6406" t="s">
        <v>12671</v>
      </c>
      <c r="C6406">
        <v>0</v>
      </c>
      <c r="D6406" t="s">
        <v>41</v>
      </c>
      <c r="E6406">
        <v>0</v>
      </c>
      <c r="F6406" t="s">
        <v>560</v>
      </c>
      <c r="G6406" t="s">
        <v>10242</v>
      </c>
    </row>
    <row r="6407" spans="1:8" x14ac:dyDescent="0.25">
      <c r="A6407" t="str">
        <f>"QSAWI25"</f>
        <v>QSAWI25</v>
      </c>
      <c r="B6407" t="s">
        <v>12671</v>
      </c>
      <c r="C6407">
        <v>0</v>
      </c>
      <c r="D6407" t="s">
        <v>41</v>
      </c>
      <c r="E6407">
        <v>0</v>
      </c>
      <c r="F6407" t="s">
        <v>560</v>
      </c>
      <c r="G6407" t="s">
        <v>10242</v>
      </c>
    </row>
    <row r="6408" spans="1:8" x14ac:dyDescent="0.25">
      <c r="A6408" t="str">
        <f>"ASAWI07"</f>
        <v>ASAWI07</v>
      </c>
      <c r="B6408" t="s">
        <v>12672</v>
      </c>
      <c r="C6408">
        <v>0</v>
      </c>
      <c r="D6408" t="s">
        <v>41</v>
      </c>
      <c r="E6408">
        <v>0</v>
      </c>
      <c r="F6408" t="s">
        <v>560</v>
      </c>
    </row>
    <row r="6409" spans="1:8" x14ac:dyDescent="0.25">
      <c r="A6409" t="str">
        <f>"QSAWI29"</f>
        <v>QSAWI29</v>
      </c>
      <c r="B6409" t="s">
        <v>8096</v>
      </c>
      <c r="C6409">
        <v>0</v>
      </c>
      <c r="D6409" t="s">
        <v>41</v>
      </c>
      <c r="E6409">
        <v>0</v>
      </c>
      <c r="F6409" t="s">
        <v>1393</v>
      </c>
      <c r="G6409" t="s">
        <v>10242</v>
      </c>
    </row>
    <row r="6410" spans="1:8" x14ac:dyDescent="0.25">
      <c r="A6410" t="str">
        <f>"QSAWI02"</f>
        <v>QSAWI02</v>
      </c>
      <c r="B6410" t="s">
        <v>14078</v>
      </c>
      <c r="C6410">
        <v>696</v>
      </c>
      <c r="D6410" t="s">
        <v>41</v>
      </c>
      <c r="E6410">
        <v>3</v>
      </c>
      <c r="F6410" t="s">
        <v>1393</v>
      </c>
      <c r="G6410" t="s">
        <v>10242</v>
      </c>
      <c r="H6410" t="s">
        <v>9871</v>
      </c>
    </row>
    <row r="6411" spans="1:8" x14ac:dyDescent="0.25">
      <c r="A6411" t="str">
        <f>"ASAWI01"</f>
        <v>ASAWI01</v>
      </c>
      <c r="B6411" t="s">
        <v>14078</v>
      </c>
      <c r="C6411">
        <v>0</v>
      </c>
      <c r="D6411" t="s">
        <v>41</v>
      </c>
      <c r="E6411">
        <v>0</v>
      </c>
      <c r="F6411" t="s">
        <v>1393</v>
      </c>
      <c r="G6411" t="s">
        <v>10242</v>
      </c>
      <c r="H6411" t="s">
        <v>9871</v>
      </c>
    </row>
    <row r="6412" spans="1:8" x14ac:dyDescent="0.25">
      <c r="A6412" t="str">
        <f>"ASAWI26"</f>
        <v>ASAWI26</v>
      </c>
      <c r="B6412" t="s">
        <v>12673</v>
      </c>
      <c r="C6412">
        <v>0</v>
      </c>
      <c r="D6412" t="s">
        <v>28</v>
      </c>
      <c r="E6412">
        <v>0</v>
      </c>
    </row>
    <row r="6413" spans="1:8" x14ac:dyDescent="0.25">
      <c r="A6413" t="str">
        <f>"QSAWI31"</f>
        <v>QSAWI31</v>
      </c>
      <c r="B6413" t="s">
        <v>12674</v>
      </c>
      <c r="C6413">
        <v>0</v>
      </c>
      <c r="D6413" t="s">
        <v>41</v>
      </c>
      <c r="E6413">
        <v>0</v>
      </c>
      <c r="F6413" t="s">
        <v>1393</v>
      </c>
      <c r="G6413" t="s">
        <v>10242</v>
      </c>
    </row>
    <row r="6414" spans="1:8" x14ac:dyDescent="0.25">
      <c r="A6414" t="str">
        <f>"QSAWI34"</f>
        <v>QSAWI34</v>
      </c>
      <c r="B6414" t="s">
        <v>12675</v>
      </c>
      <c r="C6414">
        <v>0</v>
      </c>
      <c r="D6414" t="s">
        <v>41</v>
      </c>
      <c r="E6414">
        <v>0</v>
      </c>
      <c r="F6414" t="s">
        <v>1393</v>
      </c>
      <c r="G6414" t="s">
        <v>10242</v>
      </c>
    </row>
    <row r="6415" spans="1:8" x14ac:dyDescent="0.25">
      <c r="A6415" t="str">
        <f>"QSAWI03"</f>
        <v>QSAWI03</v>
      </c>
      <c r="B6415" t="s">
        <v>12676</v>
      </c>
      <c r="C6415">
        <v>0</v>
      </c>
      <c r="D6415" t="s">
        <v>41</v>
      </c>
      <c r="E6415">
        <v>0</v>
      </c>
      <c r="F6415" t="s">
        <v>1393</v>
      </c>
      <c r="G6415" t="s">
        <v>10242</v>
      </c>
    </row>
    <row r="6416" spans="1:8" x14ac:dyDescent="0.25">
      <c r="A6416" t="str">
        <f>"ASAWI10"</f>
        <v>ASAWI10</v>
      </c>
      <c r="B6416" t="s">
        <v>12676</v>
      </c>
      <c r="C6416">
        <v>0</v>
      </c>
      <c r="D6416" t="s">
        <v>41</v>
      </c>
      <c r="E6416">
        <v>0</v>
      </c>
      <c r="F6416" t="s">
        <v>1393</v>
      </c>
      <c r="G6416" t="s">
        <v>10242</v>
      </c>
    </row>
    <row r="6417" spans="1:7" x14ac:dyDescent="0.25">
      <c r="A6417" t="str">
        <f>"QSAWI28"</f>
        <v>QSAWI28</v>
      </c>
      <c r="B6417" t="s">
        <v>12677</v>
      </c>
      <c r="C6417">
        <v>0</v>
      </c>
      <c r="D6417" t="s">
        <v>41</v>
      </c>
      <c r="E6417">
        <v>0</v>
      </c>
      <c r="F6417" t="s">
        <v>1393</v>
      </c>
      <c r="G6417" t="s">
        <v>10242</v>
      </c>
    </row>
    <row r="6418" spans="1:7" x14ac:dyDescent="0.25">
      <c r="A6418" t="str">
        <f>"QSAWI36"</f>
        <v>QSAWI36</v>
      </c>
      <c r="B6418" t="s">
        <v>8098</v>
      </c>
      <c r="C6418">
        <v>0</v>
      </c>
      <c r="D6418" t="s">
        <v>41</v>
      </c>
      <c r="E6418">
        <v>0</v>
      </c>
      <c r="F6418" t="s">
        <v>1393</v>
      </c>
      <c r="G6418" t="s">
        <v>10242</v>
      </c>
    </row>
    <row r="6419" spans="1:7" x14ac:dyDescent="0.25">
      <c r="A6419" t="str">
        <f>"QSAWI32"</f>
        <v>QSAWI32</v>
      </c>
      <c r="B6419" t="s">
        <v>8098</v>
      </c>
      <c r="C6419">
        <v>0</v>
      </c>
      <c r="D6419" t="s">
        <v>41</v>
      </c>
      <c r="E6419">
        <v>0</v>
      </c>
      <c r="F6419" t="s">
        <v>1393</v>
      </c>
      <c r="G6419" t="s">
        <v>10242</v>
      </c>
    </row>
    <row r="6420" spans="1:7" x14ac:dyDescent="0.25">
      <c r="A6420" t="str">
        <f>"ASAWI21"</f>
        <v>ASAWI21</v>
      </c>
      <c r="B6420" t="s">
        <v>12678</v>
      </c>
      <c r="C6420">
        <v>0</v>
      </c>
      <c r="D6420" t="s">
        <v>11313</v>
      </c>
      <c r="E6420">
        <v>0</v>
      </c>
      <c r="F6420" t="s">
        <v>1393</v>
      </c>
      <c r="G6420" t="s">
        <v>10242</v>
      </c>
    </row>
    <row r="6421" spans="1:7" x14ac:dyDescent="0.25">
      <c r="A6421" t="str">
        <f>"QSAWI17"</f>
        <v>QSAWI17</v>
      </c>
      <c r="B6421" t="s">
        <v>12678</v>
      </c>
      <c r="C6421">
        <v>0</v>
      </c>
      <c r="D6421" t="s">
        <v>11313</v>
      </c>
      <c r="E6421">
        <v>0</v>
      </c>
      <c r="F6421" t="s">
        <v>1393</v>
      </c>
      <c r="G6421" t="s">
        <v>10242</v>
      </c>
    </row>
    <row r="6422" spans="1:7" x14ac:dyDescent="0.25">
      <c r="A6422" t="str">
        <f>"QSAWI04"</f>
        <v>QSAWI04</v>
      </c>
      <c r="B6422" t="s">
        <v>12679</v>
      </c>
      <c r="C6422">
        <v>0</v>
      </c>
      <c r="D6422" t="s">
        <v>41</v>
      </c>
      <c r="E6422">
        <v>0</v>
      </c>
      <c r="F6422" t="s">
        <v>3355</v>
      </c>
      <c r="G6422" t="s">
        <v>10242</v>
      </c>
    </row>
    <row r="6423" spans="1:7" x14ac:dyDescent="0.25">
      <c r="A6423" t="str">
        <f>"ASAWI20"</f>
        <v>ASAWI20</v>
      </c>
      <c r="B6423" t="s">
        <v>12679</v>
      </c>
      <c r="C6423">
        <v>0</v>
      </c>
      <c r="D6423" t="s">
        <v>41</v>
      </c>
      <c r="E6423">
        <v>0</v>
      </c>
      <c r="F6423" t="s">
        <v>1103</v>
      </c>
      <c r="G6423" t="s">
        <v>10242</v>
      </c>
    </row>
    <row r="6424" spans="1:7" x14ac:dyDescent="0.25">
      <c r="A6424" t="str">
        <f>"QSAWI26"</f>
        <v>QSAWI26</v>
      </c>
      <c r="B6424" t="s">
        <v>12680</v>
      </c>
      <c r="C6424">
        <v>0</v>
      </c>
      <c r="D6424" t="s">
        <v>41</v>
      </c>
      <c r="E6424">
        <v>0</v>
      </c>
      <c r="F6424" t="s">
        <v>3355</v>
      </c>
      <c r="G6424" t="s">
        <v>10242</v>
      </c>
    </row>
    <row r="6425" spans="1:7" x14ac:dyDescent="0.25">
      <c r="A6425" t="str">
        <f>"QSAWI19"</f>
        <v>QSAWI19</v>
      </c>
      <c r="B6425" t="s">
        <v>12681</v>
      </c>
      <c r="C6425">
        <v>0</v>
      </c>
      <c r="D6425" t="s">
        <v>41</v>
      </c>
      <c r="E6425">
        <v>0</v>
      </c>
      <c r="F6425" t="s">
        <v>560</v>
      </c>
      <c r="G6425" t="s">
        <v>10242</v>
      </c>
    </row>
    <row r="6426" spans="1:7" x14ac:dyDescent="0.25">
      <c r="A6426" t="str">
        <f>"ASAWI14"</f>
        <v>ASAWI14</v>
      </c>
      <c r="B6426" t="s">
        <v>12682</v>
      </c>
      <c r="C6426">
        <v>0</v>
      </c>
      <c r="D6426" t="s">
        <v>41</v>
      </c>
      <c r="E6426">
        <v>0</v>
      </c>
      <c r="F6426" t="s">
        <v>560</v>
      </c>
      <c r="G6426" t="s">
        <v>10242</v>
      </c>
    </row>
    <row r="6427" spans="1:7" x14ac:dyDescent="0.25">
      <c r="A6427" t="str">
        <f>"QSAWI33"</f>
        <v>QSAWI33</v>
      </c>
      <c r="B6427" t="s">
        <v>12682</v>
      </c>
      <c r="C6427">
        <v>0</v>
      </c>
      <c r="D6427" t="s">
        <v>41</v>
      </c>
      <c r="E6427">
        <v>0</v>
      </c>
      <c r="F6427" t="s">
        <v>560</v>
      </c>
      <c r="G6427" t="s">
        <v>10242</v>
      </c>
    </row>
    <row r="6428" spans="1:7" x14ac:dyDescent="0.25">
      <c r="A6428" t="str">
        <f>"ASAWI22"</f>
        <v>ASAWI22</v>
      </c>
      <c r="B6428" t="s">
        <v>12683</v>
      </c>
      <c r="C6428">
        <v>0</v>
      </c>
      <c r="D6428" t="s">
        <v>41</v>
      </c>
      <c r="E6428">
        <v>0</v>
      </c>
      <c r="F6428" t="s">
        <v>560</v>
      </c>
      <c r="G6428" t="s">
        <v>10242</v>
      </c>
    </row>
    <row r="6429" spans="1:7" x14ac:dyDescent="0.25">
      <c r="A6429" t="str">
        <f>"QSAWI05"</f>
        <v>QSAWI05</v>
      </c>
      <c r="B6429" t="s">
        <v>12683</v>
      </c>
      <c r="C6429">
        <v>0</v>
      </c>
      <c r="D6429" t="s">
        <v>41</v>
      </c>
      <c r="E6429">
        <v>0</v>
      </c>
      <c r="F6429" t="s">
        <v>560</v>
      </c>
      <c r="G6429" t="s">
        <v>10242</v>
      </c>
    </row>
    <row r="6430" spans="1:7" x14ac:dyDescent="0.25">
      <c r="A6430" t="str">
        <f>"QSAWI23"</f>
        <v>QSAWI23</v>
      </c>
      <c r="B6430" t="s">
        <v>12684</v>
      </c>
      <c r="C6430">
        <v>0</v>
      </c>
      <c r="D6430" t="s">
        <v>41</v>
      </c>
      <c r="E6430">
        <v>0</v>
      </c>
      <c r="F6430" t="s">
        <v>560</v>
      </c>
      <c r="G6430" t="s">
        <v>10242</v>
      </c>
    </row>
    <row r="6431" spans="1:7" x14ac:dyDescent="0.25">
      <c r="A6431" t="str">
        <f>"QSAWI12"</f>
        <v>QSAWI12</v>
      </c>
      <c r="B6431" t="s">
        <v>12685</v>
      </c>
      <c r="C6431">
        <v>0</v>
      </c>
      <c r="D6431" t="s">
        <v>41</v>
      </c>
      <c r="E6431">
        <v>0</v>
      </c>
      <c r="F6431" t="s">
        <v>560</v>
      </c>
      <c r="G6431" t="s">
        <v>10242</v>
      </c>
    </row>
    <row r="6432" spans="1:7" x14ac:dyDescent="0.25">
      <c r="A6432" t="str">
        <f>"ASAWI16"</f>
        <v>ASAWI16</v>
      </c>
      <c r="B6432" t="s">
        <v>12685</v>
      </c>
      <c r="C6432">
        <v>0</v>
      </c>
      <c r="D6432" t="s">
        <v>41</v>
      </c>
      <c r="E6432">
        <v>0</v>
      </c>
      <c r="F6432" t="s">
        <v>560</v>
      </c>
      <c r="G6432" t="s">
        <v>10242</v>
      </c>
    </row>
    <row r="6433" spans="1:8" x14ac:dyDescent="0.25">
      <c r="A6433" t="str">
        <f>"QSAWI22"</f>
        <v>QSAWI22</v>
      </c>
      <c r="B6433" t="s">
        <v>12686</v>
      </c>
      <c r="C6433">
        <v>0</v>
      </c>
      <c r="D6433" t="s">
        <v>11313</v>
      </c>
      <c r="E6433">
        <v>0</v>
      </c>
      <c r="F6433" t="s">
        <v>560</v>
      </c>
      <c r="G6433" t="s">
        <v>10242</v>
      </c>
    </row>
    <row r="6434" spans="1:8" x14ac:dyDescent="0.25">
      <c r="A6434" t="str">
        <f>"ASAWI17"</f>
        <v>ASAWI17</v>
      </c>
      <c r="B6434" t="s">
        <v>12687</v>
      </c>
      <c r="C6434">
        <v>0</v>
      </c>
      <c r="D6434" t="s">
        <v>41</v>
      </c>
      <c r="E6434">
        <v>0</v>
      </c>
      <c r="F6434" t="s">
        <v>10404</v>
      </c>
    </row>
    <row r="6435" spans="1:8" x14ac:dyDescent="0.25">
      <c r="A6435" t="str">
        <f>"ASAWI05"</f>
        <v>ASAWI05</v>
      </c>
      <c r="B6435" t="s">
        <v>14079</v>
      </c>
      <c r="C6435">
        <v>0</v>
      </c>
      <c r="D6435" t="s">
        <v>41</v>
      </c>
      <c r="E6435">
        <v>0</v>
      </c>
      <c r="F6435" t="s">
        <v>1393</v>
      </c>
      <c r="G6435" t="s">
        <v>10242</v>
      </c>
      <c r="H6435" t="s">
        <v>9871</v>
      </c>
    </row>
    <row r="6436" spans="1:8" x14ac:dyDescent="0.25">
      <c r="A6436" t="str">
        <f>"QSAWI06"</f>
        <v>QSAWI06</v>
      </c>
      <c r="B6436" t="s">
        <v>14079</v>
      </c>
      <c r="C6436">
        <v>1791</v>
      </c>
      <c r="D6436" t="s">
        <v>41</v>
      </c>
      <c r="E6436">
        <v>9</v>
      </c>
      <c r="F6436" t="s">
        <v>1393</v>
      </c>
      <c r="G6436" t="s">
        <v>10242</v>
      </c>
      <c r="H6436" t="s">
        <v>9871</v>
      </c>
    </row>
    <row r="6437" spans="1:8" x14ac:dyDescent="0.25">
      <c r="A6437" t="str">
        <f>"QSAWI20"</f>
        <v>QSAWI20</v>
      </c>
      <c r="B6437" t="s">
        <v>12688</v>
      </c>
      <c r="C6437">
        <v>0</v>
      </c>
      <c r="D6437" t="s">
        <v>41</v>
      </c>
      <c r="E6437">
        <v>0</v>
      </c>
      <c r="F6437" t="s">
        <v>11218</v>
      </c>
      <c r="G6437" t="s">
        <v>10242</v>
      </c>
    </row>
    <row r="6438" spans="1:8" x14ac:dyDescent="0.25">
      <c r="A6438" t="str">
        <f>"CSAWI01"</f>
        <v>CSAWI01</v>
      </c>
      <c r="B6438" t="s">
        <v>1708</v>
      </c>
      <c r="C6438">
        <v>0</v>
      </c>
      <c r="D6438" t="s">
        <v>41</v>
      </c>
      <c r="E6438">
        <v>0</v>
      </c>
      <c r="F6438" t="s">
        <v>1393</v>
      </c>
    </row>
    <row r="6439" spans="1:8" x14ac:dyDescent="0.25">
      <c r="A6439" t="str">
        <f>"QSAWI30"</f>
        <v>QSAWI30</v>
      </c>
      <c r="B6439" t="s">
        <v>1708</v>
      </c>
      <c r="C6439">
        <v>0</v>
      </c>
      <c r="D6439" t="s">
        <v>41</v>
      </c>
      <c r="E6439">
        <v>0</v>
      </c>
      <c r="F6439" t="s">
        <v>1393</v>
      </c>
      <c r="G6439" t="s">
        <v>10242</v>
      </c>
    </row>
    <row r="6440" spans="1:8" x14ac:dyDescent="0.25">
      <c r="A6440" t="str">
        <f>"QSAWI27"</f>
        <v>QSAWI27</v>
      </c>
      <c r="B6440" t="s">
        <v>12689</v>
      </c>
      <c r="C6440">
        <v>0</v>
      </c>
      <c r="D6440" t="s">
        <v>41</v>
      </c>
      <c r="E6440">
        <v>0</v>
      </c>
      <c r="F6440" t="s">
        <v>560</v>
      </c>
      <c r="G6440" t="s">
        <v>10242</v>
      </c>
    </row>
    <row r="6441" spans="1:8" x14ac:dyDescent="0.25">
      <c r="A6441" t="str">
        <f>"ASAWI12"</f>
        <v>ASAWI12</v>
      </c>
      <c r="B6441" t="s">
        <v>12690</v>
      </c>
      <c r="C6441">
        <v>0</v>
      </c>
      <c r="D6441" t="s">
        <v>41</v>
      </c>
      <c r="E6441">
        <v>0</v>
      </c>
      <c r="F6441" t="s">
        <v>10404</v>
      </c>
    </row>
    <row r="6442" spans="1:8" x14ac:dyDescent="0.25">
      <c r="A6442" t="str">
        <f>"QSAWI11"</f>
        <v>QSAWI11</v>
      </c>
      <c r="B6442" t="s">
        <v>12691</v>
      </c>
      <c r="C6442">
        <v>0</v>
      </c>
      <c r="D6442" t="s">
        <v>41</v>
      </c>
      <c r="E6442">
        <v>0</v>
      </c>
      <c r="F6442" t="s">
        <v>3355</v>
      </c>
    </row>
    <row r="6443" spans="1:8" x14ac:dyDescent="0.25">
      <c r="A6443" t="str">
        <f>"ASAWI09"</f>
        <v>ASAWI09</v>
      </c>
      <c r="B6443" t="s">
        <v>12691</v>
      </c>
      <c r="C6443">
        <v>0</v>
      </c>
      <c r="D6443" t="s">
        <v>41</v>
      </c>
      <c r="E6443">
        <v>0</v>
      </c>
      <c r="F6443" t="s">
        <v>304</v>
      </c>
    </row>
    <row r="6444" spans="1:8" x14ac:dyDescent="0.25">
      <c r="A6444" t="str">
        <f>"QSAWI09"</f>
        <v>QSAWI09</v>
      </c>
      <c r="B6444" t="s">
        <v>12692</v>
      </c>
      <c r="C6444">
        <v>0</v>
      </c>
      <c r="D6444" t="s">
        <v>41</v>
      </c>
      <c r="E6444">
        <v>0</v>
      </c>
      <c r="F6444" t="s">
        <v>560</v>
      </c>
      <c r="G6444" t="s">
        <v>10242</v>
      </c>
    </row>
    <row r="6445" spans="1:8" x14ac:dyDescent="0.25">
      <c r="A6445" t="str">
        <f>"QSAWI08"</f>
        <v>QSAWI08</v>
      </c>
      <c r="B6445" t="s">
        <v>1100</v>
      </c>
      <c r="C6445">
        <v>0</v>
      </c>
      <c r="D6445" t="s">
        <v>41</v>
      </c>
      <c r="E6445">
        <v>0</v>
      </c>
      <c r="F6445" t="s">
        <v>3355</v>
      </c>
      <c r="G6445" t="s">
        <v>10242</v>
      </c>
    </row>
    <row r="6446" spans="1:8" x14ac:dyDescent="0.25">
      <c r="A6446" t="str">
        <f>"ASAWI19"</f>
        <v>ASAWI19</v>
      </c>
      <c r="B6446" t="s">
        <v>1100</v>
      </c>
      <c r="C6446">
        <v>0</v>
      </c>
      <c r="D6446" t="s">
        <v>41</v>
      </c>
      <c r="E6446">
        <v>0</v>
      </c>
      <c r="F6446" t="s">
        <v>1103</v>
      </c>
      <c r="G6446" t="s">
        <v>10242</v>
      </c>
    </row>
    <row r="6447" spans="1:8" x14ac:dyDescent="0.25">
      <c r="A6447" t="str">
        <f>"QSAWI35"</f>
        <v>QSAWI35</v>
      </c>
      <c r="B6447" t="s">
        <v>12693</v>
      </c>
      <c r="C6447">
        <v>0</v>
      </c>
      <c r="D6447" t="s">
        <v>41</v>
      </c>
      <c r="E6447">
        <v>0</v>
      </c>
      <c r="F6447" t="s">
        <v>1393</v>
      </c>
      <c r="G6447" t="s">
        <v>10242</v>
      </c>
    </row>
    <row r="6448" spans="1:8" x14ac:dyDescent="0.25">
      <c r="A6448" t="str">
        <f>"ASAWI13"</f>
        <v>ASAWI13</v>
      </c>
      <c r="B6448" t="s">
        <v>12694</v>
      </c>
      <c r="C6448">
        <v>0</v>
      </c>
      <c r="D6448" t="s">
        <v>41</v>
      </c>
      <c r="E6448">
        <v>0</v>
      </c>
      <c r="F6448" t="s">
        <v>10404</v>
      </c>
    </row>
    <row r="6449" spans="1:7" x14ac:dyDescent="0.25">
      <c r="A6449" t="str">
        <f>"ASAWI03"</f>
        <v>ASAWI03</v>
      </c>
      <c r="B6449" t="s">
        <v>12695</v>
      </c>
      <c r="C6449">
        <v>0</v>
      </c>
      <c r="D6449" t="s">
        <v>41</v>
      </c>
      <c r="E6449">
        <v>0</v>
      </c>
      <c r="F6449" t="s">
        <v>10553</v>
      </c>
    </row>
    <row r="6450" spans="1:7" x14ac:dyDescent="0.25">
      <c r="A6450" t="str">
        <f>"ASAWI18"</f>
        <v>ASAWI18</v>
      </c>
      <c r="B6450" t="s">
        <v>12696</v>
      </c>
      <c r="C6450">
        <v>0</v>
      </c>
      <c r="D6450" t="s">
        <v>41</v>
      </c>
      <c r="E6450">
        <v>0</v>
      </c>
      <c r="F6450" t="s">
        <v>10404</v>
      </c>
    </row>
    <row r="6451" spans="1:7" x14ac:dyDescent="0.25">
      <c r="A6451" t="str">
        <f>"QSAWI07"</f>
        <v>QSAWI07</v>
      </c>
      <c r="B6451" t="s">
        <v>12697</v>
      </c>
      <c r="C6451">
        <v>0</v>
      </c>
      <c r="D6451" t="s">
        <v>41</v>
      </c>
      <c r="E6451">
        <v>0</v>
      </c>
      <c r="F6451" t="s">
        <v>11218</v>
      </c>
      <c r="G6451" t="s">
        <v>10242</v>
      </c>
    </row>
    <row r="6452" spans="1:7" x14ac:dyDescent="0.25">
      <c r="A6452" t="str">
        <f>"ASAWI15"</f>
        <v>ASAWI15</v>
      </c>
      <c r="B6452" t="s">
        <v>12697</v>
      </c>
      <c r="C6452">
        <v>0</v>
      </c>
      <c r="D6452" t="s">
        <v>41</v>
      </c>
      <c r="E6452">
        <v>0</v>
      </c>
      <c r="F6452" t="s">
        <v>11218</v>
      </c>
      <c r="G6452" t="s">
        <v>10242</v>
      </c>
    </row>
    <row r="6453" spans="1:7" x14ac:dyDescent="0.25">
      <c r="A6453" t="str">
        <f>"QSAWI16"</f>
        <v>QSAWI16</v>
      </c>
      <c r="B6453" t="s">
        <v>12698</v>
      </c>
      <c r="C6453">
        <v>0</v>
      </c>
      <c r="D6453" t="s">
        <v>41</v>
      </c>
      <c r="E6453">
        <v>0</v>
      </c>
      <c r="F6453" t="s">
        <v>3009</v>
      </c>
      <c r="G6453" t="s">
        <v>10242</v>
      </c>
    </row>
    <row r="6454" spans="1:7" x14ac:dyDescent="0.25">
      <c r="A6454" t="str">
        <f>"ASAWI02"</f>
        <v>ASAWI02</v>
      </c>
      <c r="B6454" t="s">
        <v>12699</v>
      </c>
      <c r="C6454">
        <v>0</v>
      </c>
      <c r="D6454" t="s">
        <v>41</v>
      </c>
      <c r="E6454">
        <v>0</v>
      </c>
      <c r="F6454" t="s">
        <v>304</v>
      </c>
    </row>
    <row r="6455" spans="1:7" x14ac:dyDescent="0.25">
      <c r="A6455" t="str">
        <f>"QSAWI15"</f>
        <v>QSAWI15</v>
      </c>
      <c r="B6455" t="s">
        <v>12700</v>
      </c>
      <c r="C6455">
        <v>0</v>
      </c>
      <c r="D6455" t="s">
        <v>41</v>
      </c>
      <c r="E6455">
        <v>0</v>
      </c>
      <c r="F6455" t="s">
        <v>304</v>
      </c>
      <c r="G6455" t="s">
        <v>10242</v>
      </c>
    </row>
    <row r="6456" spans="1:7" x14ac:dyDescent="0.25">
      <c r="A6456" t="str">
        <f>"QSAWI14"</f>
        <v>QSAWI14</v>
      </c>
      <c r="B6456" t="s">
        <v>12701</v>
      </c>
      <c r="C6456">
        <v>0</v>
      </c>
      <c r="D6456" t="s">
        <v>41</v>
      </c>
      <c r="E6456">
        <v>0</v>
      </c>
      <c r="F6456" t="s">
        <v>11218</v>
      </c>
      <c r="G6456" t="s">
        <v>10242</v>
      </c>
    </row>
    <row r="6457" spans="1:7" x14ac:dyDescent="0.25">
      <c r="A6457" t="str">
        <f>"QSAWI13"</f>
        <v>QSAWI13</v>
      </c>
      <c r="B6457" t="s">
        <v>12702</v>
      </c>
      <c r="C6457">
        <v>0</v>
      </c>
      <c r="D6457" t="s">
        <v>41</v>
      </c>
      <c r="E6457">
        <v>0</v>
      </c>
      <c r="F6457" t="s">
        <v>11218</v>
      </c>
      <c r="G6457" t="s">
        <v>10242</v>
      </c>
    </row>
    <row r="6458" spans="1:7" x14ac:dyDescent="0.25">
      <c r="A6458" t="str">
        <f>"ASAWI08"</f>
        <v>ASAWI08</v>
      </c>
      <c r="B6458" t="s">
        <v>12702</v>
      </c>
      <c r="C6458">
        <v>0</v>
      </c>
      <c r="D6458" t="s">
        <v>41</v>
      </c>
      <c r="E6458">
        <v>0</v>
      </c>
      <c r="F6458" t="s">
        <v>11218</v>
      </c>
      <c r="G6458" t="s">
        <v>10242</v>
      </c>
    </row>
    <row r="6459" spans="1:7" x14ac:dyDescent="0.25">
      <c r="A6459" t="str">
        <f>"QSAWI21"</f>
        <v>QSAWI21</v>
      </c>
      <c r="B6459" t="s">
        <v>12703</v>
      </c>
      <c r="C6459">
        <v>0</v>
      </c>
      <c r="D6459" t="s">
        <v>41</v>
      </c>
      <c r="E6459">
        <v>0</v>
      </c>
      <c r="F6459" t="s">
        <v>560</v>
      </c>
      <c r="G6459" t="s">
        <v>10242</v>
      </c>
    </row>
    <row r="6460" spans="1:7" x14ac:dyDescent="0.25">
      <c r="A6460" t="str">
        <f>"ASCAR01"</f>
        <v>ASCAR01</v>
      </c>
      <c r="B6460" t="s">
        <v>12704</v>
      </c>
      <c r="C6460">
        <v>0</v>
      </c>
      <c r="D6460" t="s">
        <v>28</v>
      </c>
      <c r="E6460">
        <v>0</v>
      </c>
      <c r="F6460" t="s">
        <v>31</v>
      </c>
    </row>
    <row r="6461" spans="1:7" x14ac:dyDescent="0.25">
      <c r="A6461" t="str">
        <f>"ASCOR03"</f>
        <v>ASCOR03</v>
      </c>
      <c r="B6461" t="s">
        <v>12705</v>
      </c>
      <c r="C6461">
        <v>0</v>
      </c>
      <c r="D6461" t="s">
        <v>16</v>
      </c>
      <c r="E6461">
        <v>0</v>
      </c>
      <c r="F6461" t="s">
        <v>92</v>
      </c>
      <c r="G6461" t="s">
        <v>10107</v>
      </c>
    </row>
    <row r="6462" spans="1:7" x14ac:dyDescent="0.25">
      <c r="A6462" t="str">
        <f>"QSCOR01"</f>
        <v>QSCOR01</v>
      </c>
      <c r="B6462" t="s">
        <v>12705</v>
      </c>
      <c r="C6462">
        <v>0</v>
      </c>
      <c r="D6462" t="s">
        <v>16</v>
      </c>
      <c r="E6462">
        <v>0</v>
      </c>
      <c r="F6462" t="s">
        <v>92</v>
      </c>
      <c r="G6462" t="s">
        <v>10107</v>
      </c>
    </row>
    <row r="6463" spans="1:7" x14ac:dyDescent="0.25">
      <c r="A6463" t="str">
        <f>"QSCOR02"</f>
        <v>QSCOR02</v>
      </c>
      <c r="B6463" t="s">
        <v>8100</v>
      </c>
      <c r="C6463">
        <v>30911</v>
      </c>
      <c r="D6463" t="s">
        <v>16</v>
      </c>
      <c r="E6463">
        <v>772</v>
      </c>
      <c r="F6463" t="s">
        <v>92</v>
      </c>
      <c r="G6463" t="s">
        <v>10107</v>
      </c>
    </row>
    <row r="6464" spans="1:7" x14ac:dyDescent="0.25">
      <c r="A6464" t="str">
        <f>"ASCOR01"</f>
        <v>ASCOR01</v>
      </c>
      <c r="B6464" t="s">
        <v>8100</v>
      </c>
      <c r="C6464">
        <v>0</v>
      </c>
      <c r="D6464" t="s">
        <v>16</v>
      </c>
      <c r="E6464">
        <v>0</v>
      </c>
      <c r="F6464" t="s">
        <v>92</v>
      </c>
      <c r="G6464" t="s">
        <v>10107</v>
      </c>
    </row>
    <row r="6465" spans="1:7" x14ac:dyDescent="0.25">
      <c r="A6465" t="str">
        <f>"QSCOR03"</f>
        <v>QSCOR03</v>
      </c>
      <c r="B6465" t="s">
        <v>8137</v>
      </c>
      <c r="C6465">
        <v>33559</v>
      </c>
      <c r="D6465" t="s">
        <v>16</v>
      </c>
      <c r="E6465">
        <v>671</v>
      </c>
      <c r="F6465" t="s">
        <v>92</v>
      </c>
      <c r="G6465" t="s">
        <v>10107</v>
      </c>
    </row>
    <row r="6466" spans="1:7" x14ac:dyDescent="0.25">
      <c r="A6466" t="str">
        <f>"ASCOR02"</f>
        <v>ASCOR02</v>
      </c>
      <c r="B6466" t="s">
        <v>8137</v>
      </c>
      <c r="C6466">
        <v>0</v>
      </c>
      <c r="D6466" t="s">
        <v>16</v>
      </c>
      <c r="E6466">
        <v>0</v>
      </c>
      <c r="F6466" t="s">
        <v>92</v>
      </c>
      <c r="G6466" t="s">
        <v>10107</v>
      </c>
    </row>
    <row r="6467" spans="1:7" x14ac:dyDescent="0.25">
      <c r="A6467" t="str">
        <f>"CSCOR01"</f>
        <v>CSCOR01</v>
      </c>
      <c r="B6467" t="s">
        <v>12706</v>
      </c>
      <c r="C6467">
        <v>0</v>
      </c>
      <c r="D6467" t="s">
        <v>16</v>
      </c>
      <c r="E6467">
        <v>0</v>
      </c>
      <c r="F6467" t="s">
        <v>128</v>
      </c>
      <c r="G6467" t="s">
        <v>10107</v>
      </c>
    </row>
    <row r="6468" spans="1:7" x14ac:dyDescent="0.25">
      <c r="A6468" t="str">
        <f>"QSCOR05"</f>
        <v>QSCOR05</v>
      </c>
      <c r="B6468" t="s">
        <v>12706</v>
      </c>
      <c r="C6468">
        <v>0</v>
      </c>
      <c r="D6468" t="s">
        <v>16</v>
      </c>
      <c r="E6468">
        <v>0</v>
      </c>
      <c r="F6468" t="s">
        <v>128</v>
      </c>
      <c r="G6468" t="s">
        <v>10107</v>
      </c>
    </row>
    <row r="6469" spans="1:7" x14ac:dyDescent="0.25">
      <c r="A6469" t="str">
        <f>"QSCOR04"</f>
        <v>QSCOR04</v>
      </c>
      <c r="B6469" t="s">
        <v>12707</v>
      </c>
      <c r="C6469">
        <v>0</v>
      </c>
      <c r="D6469" t="s">
        <v>16</v>
      </c>
      <c r="E6469">
        <v>0</v>
      </c>
      <c r="F6469" t="s">
        <v>128</v>
      </c>
      <c r="G6469" t="s">
        <v>10107</v>
      </c>
    </row>
    <row r="6470" spans="1:7" x14ac:dyDescent="0.25">
      <c r="A6470" t="str">
        <f>"ASCRE01"</f>
        <v>ASCRE01</v>
      </c>
      <c r="B6470" t="s">
        <v>12708</v>
      </c>
      <c r="C6470">
        <v>0</v>
      </c>
      <c r="D6470" t="s">
        <v>28</v>
      </c>
      <c r="E6470">
        <v>0</v>
      </c>
      <c r="F6470" t="s">
        <v>31</v>
      </c>
    </row>
    <row r="6471" spans="1:7" x14ac:dyDescent="0.25">
      <c r="A6471" t="str">
        <f>"ASEAL01"</f>
        <v>ASEAL01</v>
      </c>
      <c r="B6471" t="s">
        <v>1105</v>
      </c>
      <c r="C6471">
        <v>20</v>
      </c>
      <c r="D6471" t="s">
        <v>28</v>
      </c>
      <c r="E6471">
        <v>20</v>
      </c>
      <c r="F6471" t="s">
        <v>31</v>
      </c>
    </row>
    <row r="6472" spans="1:7" x14ac:dyDescent="0.25">
      <c r="A6472" t="str">
        <f>"QSEKO02"</f>
        <v>QSEKO02</v>
      </c>
      <c r="B6472" t="s">
        <v>8171</v>
      </c>
      <c r="C6472">
        <v>14</v>
      </c>
      <c r="D6472" t="s">
        <v>28</v>
      </c>
      <c r="E6472">
        <v>0</v>
      </c>
      <c r="F6472" t="s">
        <v>481</v>
      </c>
    </row>
    <row r="6473" spans="1:7" x14ac:dyDescent="0.25">
      <c r="A6473" t="str">
        <f>"QSEKO01"</f>
        <v>QSEKO01</v>
      </c>
      <c r="B6473" t="s">
        <v>12709</v>
      </c>
      <c r="C6473">
        <v>0</v>
      </c>
      <c r="D6473" t="s">
        <v>28</v>
      </c>
      <c r="E6473">
        <v>0</v>
      </c>
      <c r="F6473" t="s">
        <v>481</v>
      </c>
    </row>
    <row r="6474" spans="1:7" x14ac:dyDescent="0.25">
      <c r="A6474" t="str">
        <f>"QSELA12"</f>
        <v>QSELA12</v>
      </c>
      <c r="B6474" t="s">
        <v>12710</v>
      </c>
      <c r="C6474">
        <v>0</v>
      </c>
      <c r="D6474" t="s">
        <v>41</v>
      </c>
      <c r="E6474">
        <v>0</v>
      </c>
      <c r="F6474" t="s">
        <v>1393</v>
      </c>
      <c r="G6474" t="s">
        <v>10242</v>
      </c>
    </row>
    <row r="6475" spans="1:7" x14ac:dyDescent="0.25">
      <c r="A6475" t="str">
        <f>"QSELA11"</f>
        <v>QSELA11</v>
      </c>
      <c r="B6475" t="s">
        <v>12711</v>
      </c>
      <c r="C6475">
        <v>0</v>
      </c>
      <c r="D6475" t="s">
        <v>41</v>
      </c>
      <c r="E6475">
        <v>0</v>
      </c>
      <c r="F6475" t="s">
        <v>1393</v>
      </c>
      <c r="G6475" t="s">
        <v>10242</v>
      </c>
    </row>
    <row r="6476" spans="1:7" x14ac:dyDescent="0.25">
      <c r="A6476" t="str">
        <f>"CSELA01"</f>
        <v>CSELA01</v>
      </c>
      <c r="B6476" t="s">
        <v>1711</v>
      </c>
      <c r="C6476">
        <v>0</v>
      </c>
      <c r="D6476" t="s">
        <v>41</v>
      </c>
      <c r="E6476">
        <v>0</v>
      </c>
      <c r="F6476" t="s">
        <v>1393</v>
      </c>
    </row>
    <row r="6477" spans="1:7" x14ac:dyDescent="0.25">
      <c r="A6477" t="str">
        <f>"QSELA05"</f>
        <v>QSELA05</v>
      </c>
      <c r="B6477" t="s">
        <v>1711</v>
      </c>
      <c r="C6477">
        <v>0</v>
      </c>
      <c r="D6477" t="s">
        <v>41</v>
      </c>
      <c r="E6477">
        <v>0</v>
      </c>
      <c r="F6477" t="s">
        <v>1393</v>
      </c>
      <c r="G6477" t="s">
        <v>10242</v>
      </c>
    </row>
    <row r="6478" spans="1:7" x14ac:dyDescent="0.25">
      <c r="A6478" t="str">
        <f>"QSELA13"</f>
        <v>QSELA13</v>
      </c>
      <c r="B6478" t="s">
        <v>12712</v>
      </c>
      <c r="C6478">
        <v>0</v>
      </c>
      <c r="D6478" t="s">
        <v>41</v>
      </c>
      <c r="E6478">
        <v>0</v>
      </c>
      <c r="F6478" t="s">
        <v>1393</v>
      </c>
      <c r="G6478" t="s">
        <v>10242</v>
      </c>
    </row>
    <row r="6479" spans="1:7" x14ac:dyDescent="0.25">
      <c r="A6479" t="str">
        <f>"QSELA03"</f>
        <v>QSELA03</v>
      </c>
      <c r="B6479" t="s">
        <v>12713</v>
      </c>
      <c r="C6479">
        <v>0</v>
      </c>
      <c r="D6479" t="s">
        <v>41</v>
      </c>
      <c r="E6479">
        <v>0</v>
      </c>
      <c r="F6479" t="s">
        <v>560</v>
      </c>
    </row>
    <row r="6480" spans="1:7" x14ac:dyDescent="0.25">
      <c r="A6480" t="str">
        <f>"QSELA06"</f>
        <v>QSELA06</v>
      </c>
      <c r="B6480" t="s">
        <v>12714</v>
      </c>
      <c r="C6480">
        <v>0</v>
      </c>
      <c r="D6480" t="s">
        <v>41</v>
      </c>
      <c r="E6480">
        <v>0</v>
      </c>
      <c r="F6480" t="s">
        <v>1393</v>
      </c>
      <c r="G6480" t="s">
        <v>10242</v>
      </c>
    </row>
    <row r="6481" spans="1:7" x14ac:dyDescent="0.25">
      <c r="A6481" t="str">
        <f>"ASELA02"</f>
        <v>ASELA02</v>
      </c>
      <c r="B6481" t="s">
        <v>1107</v>
      </c>
      <c r="C6481">
        <v>2</v>
      </c>
      <c r="D6481" t="s">
        <v>28</v>
      </c>
      <c r="E6481">
        <v>2</v>
      </c>
      <c r="F6481" t="s">
        <v>187</v>
      </c>
    </row>
    <row r="6482" spans="1:7" x14ac:dyDescent="0.25">
      <c r="A6482" t="str">
        <f>"ASELA06"</f>
        <v>ASELA06</v>
      </c>
      <c r="B6482" t="s">
        <v>12715</v>
      </c>
      <c r="C6482">
        <v>0</v>
      </c>
      <c r="D6482" t="s">
        <v>28</v>
      </c>
      <c r="E6482">
        <v>0</v>
      </c>
      <c r="F6482" t="s">
        <v>187</v>
      </c>
    </row>
    <row r="6483" spans="1:7" x14ac:dyDescent="0.25">
      <c r="A6483" t="str">
        <f>"ASELA10"</f>
        <v>ASELA10</v>
      </c>
      <c r="B6483" t="s">
        <v>1118</v>
      </c>
      <c r="C6483">
        <v>1</v>
      </c>
      <c r="D6483" t="s">
        <v>748</v>
      </c>
      <c r="E6483">
        <v>1</v>
      </c>
      <c r="F6483" t="s">
        <v>763</v>
      </c>
    </row>
    <row r="6484" spans="1:7" x14ac:dyDescent="0.25">
      <c r="A6484" t="str">
        <f>"ASELA11"</f>
        <v>ASELA11</v>
      </c>
      <c r="B6484" t="s">
        <v>1120</v>
      </c>
      <c r="C6484">
        <v>1</v>
      </c>
      <c r="D6484" t="s">
        <v>748</v>
      </c>
      <c r="E6484">
        <v>1</v>
      </c>
      <c r="F6484" t="s">
        <v>763</v>
      </c>
    </row>
    <row r="6485" spans="1:7" x14ac:dyDescent="0.25">
      <c r="A6485" t="str">
        <f>"ASELA12"</f>
        <v>ASELA12</v>
      </c>
      <c r="B6485" t="s">
        <v>1122</v>
      </c>
      <c r="C6485">
        <v>1</v>
      </c>
      <c r="D6485" t="s">
        <v>748</v>
      </c>
      <c r="E6485">
        <v>1</v>
      </c>
      <c r="F6485" t="s">
        <v>763</v>
      </c>
    </row>
    <row r="6486" spans="1:7" x14ac:dyDescent="0.25">
      <c r="A6486" t="str">
        <f>"ASELA13"</f>
        <v>ASELA13</v>
      </c>
      <c r="B6486" t="s">
        <v>1124</v>
      </c>
      <c r="C6486">
        <v>1</v>
      </c>
      <c r="D6486" t="s">
        <v>748</v>
      </c>
      <c r="E6486">
        <v>1</v>
      </c>
      <c r="F6486" t="s">
        <v>763</v>
      </c>
    </row>
    <row r="6487" spans="1:7" x14ac:dyDescent="0.25">
      <c r="A6487" t="str">
        <f>"ASELA09"</f>
        <v>ASELA09</v>
      </c>
      <c r="B6487" t="s">
        <v>1116</v>
      </c>
      <c r="C6487">
        <v>1</v>
      </c>
      <c r="D6487" t="s">
        <v>748</v>
      </c>
      <c r="E6487">
        <v>1</v>
      </c>
      <c r="F6487" t="s">
        <v>763</v>
      </c>
    </row>
    <row r="6488" spans="1:7" x14ac:dyDescent="0.25">
      <c r="A6488" t="str">
        <f>"ASELA08"</f>
        <v>ASELA08</v>
      </c>
      <c r="B6488" t="s">
        <v>1112</v>
      </c>
      <c r="C6488">
        <v>1</v>
      </c>
      <c r="D6488" t="s">
        <v>748</v>
      </c>
      <c r="E6488">
        <v>1</v>
      </c>
      <c r="F6488" t="s">
        <v>763</v>
      </c>
    </row>
    <row r="6489" spans="1:7" x14ac:dyDescent="0.25">
      <c r="A6489" t="str">
        <f>"QSELA08"</f>
        <v>QSELA08</v>
      </c>
      <c r="B6489" t="s">
        <v>12716</v>
      </c>
      <c r="C6489">
        <v>0</v>
      </c>
      <c r="D6489" t="s">
        <v>748</v>
      </c>
      <c r="E6489">
        <v>0</v>
      </c>
      <c r="F6489" t="s">
        <v>749</v>
      </c>
    </row>
    <row r="6490" spans="1:7" x14ac:dyDescent="0.25">
      <c r="A6490" t="str">
        <f>"QSELA07"</f>
        <v>QSELA07</v>
      </c>
      <c r="B6490" t="s">
        <v>12717</v>
      </c>
      <c r="C6490">
        <v>0</v>
      </c>
      <c r="D6490" t="s">
        <v>748</v>
      </c>
      <c r="E6490">
        <v>0</v>
      </c>
      <c r="F6490" t="s">
        <v>749</v>
      </c>
    </row>
    <row r="6491" spans="1:7" x14ac:dyDescent="0.25">
      <c r="A6491" t="str">
        <f>"QSELA09"</f>
        <v>QSELA09</v>
      </c>
      <c r="B6491" t="s">
        <v>8177</v>
      </c>
      <c r="C6491">
        <v>0</v>
      </c>
      <c r="D6491" t="s">
        <v>748</v>
      </c>
      <c r="E6491">
        <v>0</v>
      </c>
      <c r="F6491" t="s">
        <v>749</v>
      </c>
    </row>
    <row r="6492" spans="1:7" x14ac:dyDescent="0.25">
      <c r="A6492" t="str">
        <f>"QSELA04"</f>
        <v>QSELA04</v>
      </c>
      <c r="B6492" t="s">
        <v>12718</v>
      </c>
      <c r="C6492">
        <v>0</v>
      </c>
      <c r="D6492" t="s">
        <v>28</v>
      </c>
      <c r="E6492">
        <v>0</v>
      </c>
      <c r="F6492" t="s">
        <v>659</v>
      </c>
    </row>
    <row r="6493" spans="1:7" x14ac:dyDescent="0.25">
      <c r="A6493" t="str">
        <f>"ASELA01"</f>
        <v>ASELA01</v>
      </c>
      <c r="B6493" t="s">
        <v>1110</v>
      </c>
      <c r="C6493">
        <v>0</v>
      </c>
      <c r="D6493" t="s">
        <v>28</v>
      </c>
      <c r="E6493">
        <v>0</v>
      </c>
      <c r="F6493" t="s">
        <v>497</v>
      </c>
    </row>
    <row r="6494" spans="1:7" x14ac:dyDescent="0.25">
      <c r="A6494" t="str">
        <f>"ASELA07"</f>
        <v>ASELA07</v>
      </c>
      <c r="B6494" t="s">
        <v>1109</v>
      </c>
      <c r="C6494">
        <v>35</v>
      </c>
      <c r="D6494" t="s">
        <v>28</v>
      </c>
      <c r="E6494">
        <v>35</v>
      </c>
      <c r="F6494" t="s">
        <v>497</v>
      </c>
    </row>
    <row r="6495" spans="1:7" x14ac:dyDescent="0.25">
      <c r="A6495" t="str">
        <f>"QSELA01"</f>
        <v>QSELA01</v>
      </c>
      <c r="B6495" t="s">
        <v>1109</v>
      </c>
      <c r="C6495">
        <v>782</v>
      </c>
      <c r="D6495" t="s">
        <v>28</v>
      </c>
      <c r="E6495">
        <v>782</v>
      </c>
      <c r="F6495" t="s">
        <v>497</v>
      </c>
    </row>
    <row r="6496" spans="1:7" x14ac:dyDescent="0.25">
      <c r="A6496" t="str">
        <f>"QSELA10"</f>
        <v>QSELA10</v>
      </c>
      <c r="B6496" t="s">
        <v>1113</v>
      </c>
      <c r="C6496">
        <v>15</v>
      </c>
      <c r="D6496" t="s">
        <v>28</v>
      </c>
      <c r="E6496">
        <v>15</v>
      </c>
      <c r="F6496" t="s">
        <v>61</v>
      </c>
      <c r="G6496" t="s">
        <v>29</v>
      </c>
    </row>
    <row r="6497" spans="1:8" x14ac:dyDescent="0.25">
      <c r="A6497" t="str">
        <f>"ASELA04"</f>
        <v>ASELA04</v>
      </c>
      <c r="B6497" t="s">
        <v>12719</v>
      </c>
      <c r="C6497">
        <v>0</v>
      </c>
      <c r="D6497" t="s">
        <v>1396</v>
      </c>
      <c r="E6497">
        <v>0</v>
      </c>
      <c r="F6497" t="s">
        <v>1571</v>
      </c>
    </row>
    <row r="6498" spans="1:8" x14ac:dyDescent="0.25">
      <c r="A6498" t="str">
        <f>"ASELA03"</f>
        <v>ASELA03</v>
      </c>
      <c r="B6498" t="s">
        <v>12720</v>
      </c>
      <c r="C6498">
        <v>0</v>
      </c>
      <c r="D6498" t="s">
        <v>1396</v>
      </c>
      <c r="E6498">
        <v>0</v>
      </c>
      <c r="F6498" t="s">
        <v>1571</v>
      </c>
    </row>
    <row r="6499" spans="1:8" x14ac:dyDescent="0.25">
      <c r="A6499" t="str">
        <f>"ASELA14"</f>
        <v>ASELA14</v>
      </c>
      <c r="B6499" t="s">
        <v>1126</v>
      </c>
      <c r="C6499">
        <v>10</v>
      </c>
      <c r="D6499" t="s">
        <v>28</v>
      </c>
      <c r="E6499">
        <v>10</v>
      </c>
      <c r="F6499" t="s">
        <v>61</v>
      </c>
    </row>
    <row r="6500" spans="1:8" x14ac:dyDescent="0.25">
      <c r="A6500" t="str">
        <f>"QSELA02"</f>
        <v>QSELA02</v>
      </c>
      <c r="B6500" t="s">
        <v>8175</v>
      </c>
      <c r="C6500">
        <v>40</v>
      </c>
      <c r="D6500" t="s">
        <v>28</v>
      </c>
      <c r="E6500">
        <v>40</v>
      </c>
      <c r="F6500" t="s">
        <v>497</v>
      </c>
    </row>
    <row r="6501" spans="1:8" x14ac:dyDescent="0.25">
      <c r="A6501" t="str">
        <f>"ASELA05"</f>
        <v>ASELA05</v>
      </c>
      <c r="B6501" t="s">
        <v>12721</v>
      </c>
      <c r="C6501">
        <v>0</v>
      </c>
      <c r="D6501" t="s">
        <v>28</v>
      </c>
      <c r="E6501">
        <v>0</v>
      </c>
      <c r="F6501" t="s">
        <v>497</v>
      </c>
    </row>
    <row r="6502" spans="1:8" x14ac:dyDescent="0.25">
      <c r="A6502" t="str">
        <f>"QSELE01"</f>
        <v>QSELE01</v>
      </c>
      <c r="B6502" t="s">
        <v>12722</v>
      </c>
      <c r="C6502">
        <v>0</v>
      </c>
      <c r="D6502" t="s">
        <v>41</v>
      </c>
      <c r="E6502">
        <v>0</v>
      </c>
      <c r="F6502" t="s">
        <v>1393</v>
      </c>
      <c r="G6502" t="s">
        <v>10242</v>
      </c>
    </row>
    <row r="6503" spans="1:8" x14ac:dyDescent="0.25">
      <c r="A6503" t="str">
        <f>"QSELE02"</f>
        <v>QSELE02</v>
      </c>
      <c r="B6503" t="s">
        <v>12723</v>
      </c>
      <c r="C6503">
        <v>0</v>
      </c>
      <c r="D6503" t="s">
        <v>41</v>
      </c>
      <c r="E6503">
        <v>0</v>
      </c>
      <c r="F6503" t="s">
        <v>304</v>
      </c>
      <c r="G6503" t="s">
        <v>10242</v>
      </c>
    </row>
    <row r="6504" spans="1:8" x14ac:dyDescent="0.25">
      <c r="A6504" t="str">
        <f>"ASELE01"</f>
        <v>ASELE01</v>
      </c>
      <c r="B6504" t="s">
        <v>12724</v>
      </c>
      <c r="C6504">
        <v>0</v>
      </c>
      <c r="D6504" t="s">
        <v>41</v>
      </c>
      <c r="E6504">
        <v>0</v>
      </c>
      <c r="F6504" t="s">
        <v>304</v>
      </c>
    </row>
    <row r="6505" spans="1:8" x14ac:dyDescent="0.25">
      <c r="A6505" t="str">
        <f>"QSELT01"</f>
        <v>QSELT01</v>
      </c>
      <c r="B6505" t="s">
        <v>8180</v>
      </c>
      <c r="C6505">
        <v>22115</v>
      </c>
      <c r="D6505" t="s">
        <v>16</v>
      </c>
      <c r="E6505">
        <v>1105</v>
      </c>
      <c r="F6505" t="s">
        <v>1917</v>
      </c>
      <c r="G6505" t="s">
        <v>11005</v>
      </c>
    </row>
    <row r="6506" spans="1:8" x14ac:dyDescent="0.25">
      <c r="A6506" t="str">
        <f>"ASELT01"</f>
        <v>ASELT01</v>
      </c>
      <c r="B6506" t="s">
        <v>8180</v>
      </c>
      <c r="C6506">
        <v>0</v>
      </c>
      <c r="D6506" t="s">
        <v>16</v>
      </c>
      <c r="E6506">
        <v>0</v>
      </c>
      <c r="F6506" t="s">
        <v>1917</v>
      </c>
      <c r="G6506" t="s">
        <v>11005</v>
      </c>
    </row>
    <row r="6507" spans="1:8" x14ac:dyDescent="0.25">
      <c r="A6507" t="str">
        <f>"QSELT02"</f>
        <v>QSELT02</v>
      </c>
      <c r="B6507" t="s">
        <v>8193</v>
      </c>
      <c r="C6507">
        <v>11750</v>
      </c>
      <c r="D6507" t="s">
        <v>16</v>
      </c>
      <c r="E6507">
        <v>489</v>
      </c>
      <c r="F6507" t="s">
        <v>1917</v>
      </c>
      <c r="G6507" t="s">
        <v>12725</v>
      </c>
    </row>
    <row r="6508" spans="1:8" x14ac:dyDescent="0.25">
      <c r="A6508" t="str">
        <f>"QSENG02"</f>
        <v>QSENG02</v>
      </c>
      <c r="B6508" t="s">
        <v>18063</v>
      </c>
      <c r="C6508">
        <v>0</v>
      </c>
      <c r="D6508" t="s">
        <v>1367</v>
      </c>
      <c r="E6508">
        <v>0</v>
      </c>
      <c r="F6508" t="s">
        <v>504</v>
      </c>
      <c r="G6508" t="s">
        <v>9920</v>
      </c>
      <c r="H6508" t="s">
        <v>9891</v>
      </c>
    </row>
    <row r="6509" spans="1:8" x14ac:dyDescent="0.25">
      <c r="A6509" t="str">
        <f>"ASENG01"</f>
        <v>ASENG01</v>
      </c>
      <c r="B6509" t="s">
        <v>18064</v>
      </c>
      <c r="C6509">
        <v>0</v>
      </c>
      <c r="D6509" t="s">
        <v>16</v>
      </c>
      <c r="E6509">
        <v>0</v>
      </c>
      <c r="F6509" t="s">
        <v>504</v>
      </c>
      <c r="G6509" t="s">
        <v>9920</v>
      </c>
      <c r="H6509" t="s">
        <v>9891</v>
      </c>
    </row>
    <row r="6510" spans="1:8" x14ac:dyDescent="0.25">
      <c r="A6510" t="str">
        <f>"QSENG01"</f>
        <v>QSENG01</v>
      </c>
      <c r="B6510" t="s">
        <v>18064</v>
      </c>
      <c r="C6510">
        <v>0</v>
      </c>
      <c r="D6510" t="s">
        <v>16</v>
      </c>
      <c r="E6510">
        <v>0</v>
      </c>
      <c r="F6510" t="s">
        <v>504</v>
      </c>
      <c r="G6510" t="s">
        <v>9920</v>
      </c>
      <c r="H6510" t="s">
        <v>9891</v>
      </c>
    </row>
    <row r="6511" spans="1:8" x14ac:dyDescent="0.25">
      <c r="A6511" t="str">
        <f>"QSENY01"</f>
        <v>QSENY01</v>
      </c>
      <c r="B6511" t="s">
        <v>8207</v>
      </c>
      <c r="C6511">
        <v>0</v>
      </c>
      <c r="D6511" t="s">
        <v>41</v>
      </c>
      <c r="E6511">
        <v>0</v>
      </c>
      <c r="F6511" t="s">
        <v>8209</v>
      </c>
    </row>
    <row r="6512" spans="1:8" x14ac:dyDescent="0.25">
      <c r="A6512" t="str">
        <f>"ZZSEPA04"</f>
        <v>ZZSEPA04</v>
      </c>
      <c r="B6512" t="s">
        <v>9736</v>
      </c>
      <c r="C6512">
        <v>14</v>
      </c>
      <c r="D6512" t="s">
        <v>28</v>
      </c>
      <c r="E6512">
        <v>14</v>
      </c>
    </row>
    <row r="6513" spans="1:7" x14ac:dyDescent="0.25">
      <c r="A6513" t="str">
        <f>"ZZSEPA05"</f>
        <v>ZZSEPA05</v>
      </c>
      <c r="B6513" t="s">
        <v>9738</v>
      </c>
      <c r="C6513">
        <v>15</v>
      </c>
      <c r="D6513" t="s">
        <v>28</v>
      </c>
      <c r="E6513">
        <v>15</v>
      </c>
    </row>
    <row r="6514" spans="1:7" x14ac:dyDescent="0.25">
      <c r="A6514" t="str">
        <f>"ASEPA01"</f>
        <v>ASEPA01</v>
      </c>
      <c r="B6514" t="s">
        <v>12726</v>
      </c>
      <c r="C6514">
        <v>0</v>
      </c>
      <c r="D6514" t="s">
        <v>6377</v>
      </c>
      <c r="E6514">
        <v>0</v>
      </c>
      <c r="F6514" t="s">
        <v>12727</v>
      </c>
    </row>
    <row r="6515" spans="1:7" x14ac:dyDescent="0.25">
      <c r="A6515" t="str">
        <f>"ASEPA02"</f>
        <v>ASEPA02</v>
      </c>
      <c r="B6515" t="s">
        <v>12728</v>
      </c>
      <c r="C6515">
        <v>0</v>
      </c>
      <c r="D6515" t="s">
        <v>6377</v>
      </c>
      <c r="E6515">
        <v>0</v>
      </c>
      <c r="F6515" t="s">
        <v>12727</v>
      </c>
    </row>
    <row r="6516" spans="1:7" x14ac:dyDescent="0.25">
      <c r="A6516" t="str">
        <f>"ASEPA03"</f>
        <v>ASEPA03</v>
      </c>
      <c r="B6516" t="s">
        <v>12729</v>
      </c>
      <c r="C6516">
        <v>0</v>
      </c>
      <c r="D6516" t="s">
        <v>6377</v>
      </c>
      <c r="E6516">
        <v>0</v>
      </c>
      <c r="F6516" t="s">
        <v>12727</v>
      </c>
    </row>
    <row r="6517" spans="1:7" x14ac:dyDescent="0.25">
      <c r="A6517" t="str">
        <f>"ZZSEPA03"</f>
        <v>ZZSEPA03</v>
      </c>
      <c r="B6517" t="s">
        <v>9734</v>
      </c>
      <c r="C6517">
        <v>22</v>
      </c>
      <c r="D6517" t="s">
        <v>28</v>
      </c>
      <c r="E6517">
        <v>22</v>
      </c>
    </row>
    <row r="6518" spans="1:7" x14ac:dyDescent="0.25">
      <c r="A6518" t="str">
        <f>"ZZSEPA02"</f>
        <v>ZZSEPA02</v>
      </c>
      <c r="B6518" t="s">
        <v>9732</v>
      </c>
      <c r="C6518">
        <v>20</v>
      </c>
      <c r="D6518" t="s">
        <v>28</v>
      </c>
      <c r="E6518">
        <v>20</v>
      </c>
    </row>
    <row r="6519" spans="1:7" x14ac:dyDescent="0.25">
      <c r="A6519" t="str">
        <f>"ZZSEPA01"</f>
        <v>ZZSEPA01</v>
      </c>
      <c r="B6519" t="s">
        <v>9730</v>
      </c>
      <c r="C6519">
        <v>25</v>
      </c>
      <c r="D6519" t="s">
        <v>28</v>
      </c>
      <c r="E6519">
        <v>25</v>
      </c>
    </row>
    <row r="6520" spans="1:7" x14ac:dyDescent="0.25">
      <c r="A6520" t="str">
        <f>"ZZSEPE03"</f>
        <v>ZZSEPE03</v>
      </c>
      <c r="B6520" t="s">
        <v>12730</v>
      </c>
      <c r="C6520">
        <v>0</v>
      </c>
      <c r="D6520" t="s">
        <v>28</v>
      </c>
      <c r="E6520">
        <v>0</v>
      </c>
      <c r="F6520" t="s">
        <v>879</v>
      </c>
      <c r="G6520" t="s">
        <v>253</v>
      </c>
    </row>
    <row r="6521" spans="1:7" x14ac:dyDescent="0.25">
      <c r="A6521" t="str">
        <f>"ZZSEPE59"</f>
        <v>ZZSEPE59</v>
      </c>
      <c r="B6521" t="s">
        <v>9770</v>
      </c>
      <c r="C6521">
        <v>0</v>
      </c>
      <c r="D6521" t="s">
        <v>28</v>
      </c>
      <c r="E6521">
        <v>0</v>
      </c>
    </row>
    <row r="6522" spans="1:7" x14ac:dyDescent="0.25">
      <c r="A6522" t="str">
        <f>"ZZSEPE58"</f>
        <v>ZZSEPE58</v>
      </c>
      <c r="B6522" t="s">
        <v>9768</v>
      </c>
      <c r="C6522">
        <v>0</v>
      </c>
      <c r="D6522" t="s">
        <v>28</v>
      </c>
      <c r="E6522">
        <v>0</v>
      </c>
    </row>
    <row r="6523" spans="1:7" x14ac:dyDescent="0.25">
      <c r="A6523" t="str">
        <f>"ZZSEPE64"</f>
        <v>ZZSEPE64</v>
      </c>
      <c r="B6523" t="s">
        <v>9776</v>
      </c>
      <c r="C6523">
        <v>0</v>
      </c>
      <c r="D6523" t="s">
        <v>28</v>
      </c>
      <c r="E6523">
        <v>0</v>
      </c>
    </row>
    <row r="6524" spans="1:7" x14ac:dyDescent="0.25">
      <c r="A6524" t="str">
        <f>"ZZSEPE56"</f>
        <v>ZZSEPE56</v>
      </c>
      <c r="B6524" t="s">
        <v>9764</v>
      </c>
      <c r="C6524">
        <v>0</v>
      </c>
      <c r="D6524" t="s">
        <v>28</v>
      </c>
      <c r="E6524">
        <v>0</v>
      </c>
    </row>
    <row r="6525" spans="1:7" x14ac:dyDescent="0.25">
      <c r="A6525" t="str">
        <f>"ZZSEPE55"</f>
        <v>ZZSEPE55</v>
      </c>
      <c r="B6525" t="s">
        <v>9762</v>
      </c>
      <c r="C6525">
        <v>0</v>
      </c>
      <c r="D6525" t="s">
        <v>28</v>
      </c>
      <c r="E6525">
        <v>0</v>
      </c>
    </row>
    <row r="6526" spans="1:7" x14ac:dyDescent="0.25">
      <c r="A6526" t="str">
        <f>"ZZSEPE53"</f>
        <v>ZZSEPE53</v>
      </c>
      <c r="B6526" t="s">
        <v>9758</v>
      </c>
      <c r="C6526">
        <v>0</v>
      </c>
      <c r="D6526" t="s">
        <v>28</v>
      </c>
      <c r="E6526">
        <v>0</v>
      </c>
    </row>
    <row r="6527" spans="1:7" x14ac:dyDescent="0.25">
      <c r="A6527" t="str">
        <f>"ZZSEPE57"</f>
        <v>ZZSEPE57</v>
      </c>
      <c r="B6527" t="s">
        <v>9766</v>
      </c>
      <c r="C6527">
        <v>0</v>
      </c>
      <c r="D6527" t="s">
        <v>28</v>
      </c>
      <c r="E6527">
        <v>0</v>
      </c>
    </row>
    <row r="6528" spans="1:7" x14ac:dyDescent="0.25">
      <c r="A6528" t="str">
        <f>"ZZSEPE54"</f>
        <v>ZZSEPE54</v>
      </c>
      <c r="B6528" t="s">
        <v>9760</v>
      </c>
      <c r="C6528">
        <v>0</v>
      </c>
      <c r="D6528" t="s">
        <v>28</v>
      </c>
      <c r="E6528">
        <v>0</v>
      </c>
    </row>
    <row r="6529" spans="1:7" x14ac:dyDescent="0.25">
      <c r="A6529" t="str">
        <f>"ZZSEPE60"</f>
        <v>ZZSEPE60</v>
      </c>
      <c r="B6529" t="s">
        <v>9772</v>
      </c>
      <c r="C6529">
        <v>0</v>
      </c>
      <c r="D6529" t="s">
        <v>28</v>
      </c>
      <c r="E6529">
        <v>0</v>
      </c>
    </row>
    <row r="6530" spans="1:7" x14ac:dyDescent="0.25">
      <c r="A6530" t="str">
        <f>"ZZSEPE45"</f>
        <v>ZZSEPE45</v>
      </c>
      <c r="B6530" t="s">
        <v>9742</v>
      </c>
      <c r="C6530">
        <v>0</v>
      </c>
      <c r="D6530" t="s">
        <v>28</v>
      </c>
      <c r="E6530">
        <v>0</v>
      </c>
    </row>
    <row r="6531" spans="1:7" x14ac:dyDescent="0.25">
      <c r="A6531" t="str">
        <f>"ZZSEPE48"</f>
        <v>ZZSEPE48</v>
      </c>
      <c r="B6531" t="s">
        <v>9748</v>
      </c>
      <c r="C6531">
        <v>0</v>
      </c>
      <c r="D6531" t="s">
        <v>28</v>
      </c>
      <c r="E6531">
        <v>0</v>
      </c>
    </row>
    <row r="6532" spans="1:7" x14ac:dyDescent="0.25">
      <c r="A6532" t="str">
        <f>"ZZSEPE49"</f>
        <v>ZZSEPE49</v>
      </c>
      <c r="B6532" t="s">
        <v>9750</v>
      </c>
      <c r="C6532">
        <v>0</v>
      </c>
      <c r="D6532" t="s">
        <v>28</v>
      </c>
      <c r="E6532">
        <v>0</v>
      </c>
    </row>
    <row r="6533" spans="1:7" x14ac:dyDescent="0.25">
      <c r="A6533" t="str">
        <f>"ZZSEPE50"</f>
        <v>ZZSEPE50</v>
      </c>
      <c r="B6533" t="s">
        <v>9752</v>
      </c>
      <c r="C6533">
        <v>0</v>
      </c>
      <c r="D6533" t="s">
        <v>28</v>
      </c>
      <c r="E6533">
        <v>0</v>
      </c>
    </row>
    <row r="6534" spans="1:7" x14ac:dyDescent="0.25">
      <c r="A6534" t="str">
        <f>"ZZSEPE40"</f>
        <v>ZZSEPE40</v>
      </c>
      <c r="B6534" t="s">
        <v>12731</v>
      </c>
      <c r="C6534">
        <v>0</v>
      </c>
      <c r="D6534" t="s">
        <v>28</v>
      </c>
      <c r="E6534">
        <v>0</v>
      </c>
    </row>
    <row r="6535" spans="1:7" x14ac:dyDescent="0.25">
      <c r="A6535" t="str">
        <f>"ZZSEPE30"</f>
        <v>ZZSEPE30</v>
      </c>
      <c r="B6535" t="s">
        <v>12732</v>
      </c>
      <c r="C6535">
        <v>0</v>
      </c>
      <c r="D6535" t="s">
        <v>28</v>
      </c>
      <c r="E6535">
        <v>0</v>
      </c>
      <c r="G6535" t="s">
        <v>253</v>
      </c>
    </row>
    <row r="6536" spans="1:7" x14ac:dyDescent="0.25">
      <c r="A6536" t="str">
        <f>"ZZSEPE29"</f>
        <v>ZZSEPE29</v>
      </c>
      <c r="B6536" t="s">
        <v>12733</v>
      </c>
      <c r="C6536">
        <v>0</v>
      </c>
      <c r="D6536" t="s">
        <v>28</v>
      </c>
      <c r="E6536">
        <v>0</v>
      </c>
      <c r="G6536" t="s">
        <v>253</v>
      </c>
    </row>
    <row r="6537" spans="1:7" x14ac:dyDescent="0.25">
      <c r="A6537" t="str">
        <f>"ZZSEPE33"</f>
        <v>ZZSEPE33</v>
      </c>
      <c r="B6537" t="s">
        <v>12734</v>
      </c>
      <c r="C6537">
        <v>0</v>
      </c>
      <c r="D6537" t="s">
        <v>28</v>
      </c>
      <c r="E6537">
        <v>0</v>
      </c>
      <c r="G6537" t="s">
        <v>253</v>
      </c>
    </row>
    <row r="6538" spans="1:7" x14ac:dyDescent="0.25">
      <c r="A6538" t="str">
        <f>"ZZSEPE28"</f>
        <v>ZZSEPE28</v>
      </c>
      <c r="B6538" t="s">
        <v>12735</v>
      </c>
      <c r="C6538">
        <v>0</v>
      </c>
      <c r="D6538" t="s">
        <v>28</v>
      </c>
      <c r="E6538">
        <v>0</v>
      </c>
      <c r="G6538" t="s">
        <v>253</v>
      </c>
    </row>
    <row r="6539" spans="1:7" x14ac:dyDescent="0.25">
      <c r="A6539" t="str">
        <f>"ZZSEPE32"</f>
        <v>ZZSEPE32</v>
      </c>
      <c r="B6539" t="s">
        <v>12736</v>
      </c>
      <c r="C6539">
        <v>0</v>
      </c>
      <c r="D6539" t="s">
        <v>28</v>
      </c>
      <c r="E6539">
        <v>0</v>
      </c>
      <c r="G6539" t="s">
        <v>253</v>
      </c>
    </row>
    <row r="6540" spans="1:7" x14ac:dyDescent="0.25">
      <c r="A6540" t="str">
        <f>"ZZSEPE31"</f>
        <v>ZZSEPE31</v>
      </c>
      <c r="B6540" t="s">
        <v>12737</v>
      </c>
      <c r="C6540">
        <v>0</v>
      </c>
      <c r="D6540" t="s">
        <v>28</v>
      </c>
      <c r="E6540">
        <v>0</v>
      </c>
      <c r="G6540" t="s">
        <v>253</v>
      </c>
    </row>
    <row r="6541" spans="1:7" x14ac:dyDescent="0.25">
      <c r="A6541" t="str">
        <f>"ZZSEPE47"</f>
        <v>ZZSEPE47</v>
      </c>
      <c r="B6541" t="s">
        <v>9746</v>
      </c>
      <c r="C6541">
        <v>0</v>
      </c>
      <c r="D6541" t="s">
        <v>28</v>
      </c>
      <c r="E6541">
        <v>0</v>
      </c>
    </row>
    <row r="6542" spans="1:7" x14ac:dyDescent="0.25">
      <c r="A6542" t="str">
        <f>"ZZSEPE46"</f>
        <v>ZZSEPE46</v>
      </c>
      <c r="B6542" t="s">
        <v>9744</v>
      </c>
      <c r="C6542">
        <v>0</v>
      </c>
      <c r="D6542" t="s">
        <v>28</v>
      </c>
      <c r="E6542">
        <v>0</v>
      </c>
    </row>
    <row r="6543" spans="1:7" x14ac:dyDescent="0.25">
      <c r="A6543" t="str">
        <f>"ZZSEPE20"</f>
        <v>ZZSEPE20</v>
      </c>
      <c r="B6543" t="s">
        <v>12738</v>
      </c>
      <c r="C6543">
        <v>0</v>
      </c>
      <c r="D6543" t="s">
        <v>28</v>
      </c>
      <c r="E6543">
        <v>0</v>
      </c>
      <c r="G6543" t="s">
        <v>253</v>
      </c>
    </row>
    <row r="6544" spans="1:7" x14ac:dyDescent="0.25">
      <c r="A6544" t="str">
        <f>"XSEPED04"</f>
        <v>XSEPED04</v>
      </c>
      <c r="B6544" t="s">
        <v>12739</v>
      </c>
      <c r="C6544">
        <v>0</v>
      </c>
      <c r="D6544" t="s">
        <v>28</v>
      </c>
      <c r="E6544">
        <v>0</v>
      </c>
      <c r="G6544" t="s">
        <v>253</v>
      </c>
    </row>
    <row r="6545" spans="1:7" x14ac:dyDescent="0.25">
      <c r="A6545" t="str">
        <f>"ZZSEPE16"</f>
        <v>ZZSEPE16</v>
      </c>
      <c r="B6545" t="s">
        <v>12740</v>
      </c>
      <c r="C6545">
        <v>0</v>
      </c>
      <c r="D6545" t="s">
        <v>28</v>
      </c>
      <c r="E6545">
        <v>0</v>
      </c>
      <c r="G6545" t="s">
        <v>253</v>
      </c>
    </row>
    <row r="6546" spans="1:7" x14ac:dyDescent="0.25">
      <c r="A6546" t="str">
        <f>"ZZSEPE17"</f>
        <v>ZZSEPE17</v>
      </c>
      <c r="B6546" t="s">
        <v>12741</v>
      </c>
      <c r="C6546">
        <v>0</v>
      </c>
      <c r="D6546" t="s">
        <v>28</v>
      </c>
      <c r="E6546">
        <v>0</v>
      </c>
      <c r="G6546" t="s">
        <v>253</v>
      </c>
    </row>
    <row r="6547" spans="1:7" x14ac:dyDescent="0.25">
      <c r="A6547" t="str">
        <f>"ZZSEPE19"</f>
        <v>ZZSEPE19</v>
      </c>
      <c r="B6547" t="s">
        <v>12742</v>
      </c>
      <c r="C6547">
        <v>0</v>
      </c>
      <c r="D6547" t="s">
        <v>28</v>
      </c>
      <c r="E6547">
        <v>0</v>
      </c>
      <c r="G6547" t="s">
        <v>253</v>
      </c>
    </row>
    <row r="6548" spans="1:7" x14ac:dyDescent="0.25">
      <c r="A6548" t="str">
        <f>"ZZSEPE10"</f>
        <v>ZZSEPE10</v>
      </c>
      <c r="B6548" t="s">
        <v>12743</v>
      </c>
      <c r="C6548">
        <v>0</v>
      </c>
      <c r="D6548" t="s">
        <v>28</v>
      </c>
      <c r="E6548">
        <v>0</v>
      </c>
      <c r="G6548" t="s">
        <v>253</v>
      </c>
    </row>
    <row r="6549" spans="1:7" x14ac:dyDescent="0.25">
      <c r="A6549" t="str">
        <f>"ZZSEPE13"</f>
        <v>ZZSEPE13</v>
      </c>
      <c r="B6549" t="s">
        <v>12744</v>
      </c>
      <c r="C6549">
        <v>0</v>
      </c>
      <c r="D6549" t="s">
        <v>28</v>
      </c>
      <c r="E6549">
        <v>0</v>
      </c>
      <c r="G6549" t="s">
        <v>253</v>
      </c>
    </row>
    <row r="6550" spans="1:7" x14ac:dyDescent="0.25">
      <c r="A6550" t="str">
        <f>"ZZSEPE14"</f>
        <v>ZZSEPE14</v>
      </c>
      <c r="B6550" t="s">
        <v>12745</v>
      </c>
      <c r="C6550">
        <v>0</v>
      </c>
      <c r="D6550" t="s">
        <v>28</v>
      </c>
      <c r="E6550">
        <v>0</v>
      </c>
      <c r="G6550" t="s">
        <v>253</v>
      </c>
    </row>
    <row r="6551" spans="1:7" x14ac:dyDescent="0.25">
      <c r="A6551" t="str">
        <f>"XSEPED03"</f>
        <v>XSEPED03</v>
      </c>
      <c r="B6551" t="s">
        <v>12746</v>
      </c>
      <c r="C6551">
        <v>0</v>
      </c>
      <c r="D6551" t="s">
        <v>28</v>
      </c>
      <c r="E6551">
        <v>0</v>
      </c>
      <c r="G6551" t="s">
        <v>253</v>
      </c>
    </row>
    <row r="6552" spans="1:7" x14ac:dyDescent="0.25">
      <c r="A6552" t="str">
        <f>"QSEPE02"</f>
        <v>QSEPE02</v>
      </c>
      <c r="B6552" t="s">
        <v>12746</v>
      </c>
      <c r="C6552">
        <v>0</v>
      </c>
      <c r="D6552" t="s">
        <v>28</v>
      </c>
      <c r="E6552">
        <v>0</v>
      </c>
      <c r="F6552" t="s">
        <v>879</v>
      </c>
      <c r="G6552" t="s">
        <v>253</v>
      </c>
    </row>
    <row r="6553" spans="1:7" x14ac:dyDescent="0.25">
      <c r="A6553" t="str">
        <f>"ZZSEPE15"</f>
        <v>ZZSEPE15</v>
      </c>
      <c r="B6553" t="s">
        <v>12746</v>
      </c>
      <c r="C6553">
        <v>0</v>
      </c>
      <c r="D6553" t="s">
        <v>28</v>
      </c>
      <c r="E6553">
        <v>0</v>
      </c>
      <c r="G6553" t="s">
        <v>253</v>
      </c>
    </row>
    <row r="6554" spans="1:7" x14ac:dyDescent="0.25">
      <c r="A6554" t="str">
        <f>"XSEPED02"</f>
        <v>XSEPED02</v>
      </c>
      <c r="B6554" t="s">
        <v>12747</v>
      </c>
      <c r="C6554">
        <v>0</v>
      </c>
      <c r="D6554" t="s">
        <v>28</v>
      </c>
      <c r="E6554">
        <v>0</v>
      </c>
      <c r="G6554" t="s">
        <v>253</v>
      </c>
    </row>
    <row r="6555" spans="1:7" x14ac:dyDescent="0.25">
      <c r="A6555" t="str">
        <f>"ZZSEPE08"</f>
        <v>ZZSEPE08</v>
      </c>
      <c r="B6555" t="s">
        <v>12747</v>
      </c>
      <c r="C6555">
        <v>0</v>
      </c>
      <c r="D6555" t="s">
        <v>28</v>
      </c>
      <c r="E6555">
        <v>0</v>
      </c>
      <c r="G6555" t="s">
        <v>253</v>
      </c>
    </row>
    <row r="6556" spans="1:7" x14ac:dyDescent="0.25">
      <c r="A6556" t="str">
        <f>"QSEPE03"</f>
        <v>QSEPE03</v>
      </c>
      <c r="B6556" t="s">
        <v>12747</v>
      </c>
      <c r="C6556">
        <v>0</v>
      </c>
      <c r="D6556" t="s">
        <v>28</v>
      </c>
      <c r="E6556">
        <v>0</v>
      </c>
      <c r="F6556" t="s">
        <v>879</v>
      </c>
      <c r="G6556" t="s">
        <v>253</v>
      </c>
    </row>
    <row r="6557" spans="1:7" x14ac:dyDescent="0.25">
      <c r="A6557" t="str">
        <f>"XSEPED01"</f>
        <v>XSEPED01</v>
      </c>
      <c r="B6557" t="s">
        <v>12748</v>
      </c>
      <c r="C6557">
        <v>0</v>
      </c>
      <c r="D6557" t="s">
        <v>28</v>
      </c>
      <c r="E6557">
        <v>0</v>
      </c>
      <c r="G6557" t="s">
        <v>253</v>
      </c>
    </row>
    <row r="6558" spans="1:7" x14ac:dyDescent="0.25">
      <c r="A6558" t="str">
        <f>"QSEPE04"</f>
        <v>QSEPE04</v>
      </c>
      <c r="B6558" t="s">
        <v>12748</v>
      </c>
      <c r="C6558">
        <v>0</v>
      </c>
      <c r="D6558" t="s">
        <v>28</v>
      </c>
      <c r="E6558">
        <v>0</v>
      </c>
      <c r="F6558" t="s">
        <v>879</v>
      </c>
      <c r="G6558" t="s">
        <v>253</v>
      </c>
    </row>
    <row r="6559" spans="1:7" x14ac:dyDescent="0.25">
      <c r="A6559" t="str">
        <f>"ZZSEPE34"</f>
        <v>ZZSEPE34</v>
      </c>
      <c r="B6559" t="s">
        <v>12748</v>
      </c>
      <c r="C6559">
        <v>0</v>
      </c>
      <c r="D6559" t="s">
        <v>28</v>
      </c>
      <c r="E6559">
        <v>0</v>
      </c>
      <c r="G6559" t="s">
        <v>253</v>
      </c>
    </row>
    <row r="6560" spans="1:7" x14ac:dyDescent="0.25">
      <c r="A6560" t="str">
        <f>"ZZSEPE21"</f>
        <v>ZZSEPE21</v>
      </c>
      <c r="B6560" t="s">
        <v>12749</v>
      </c>
      <c r="C6560">
        <v>0</v>
      </c>
      <c r="D6560" t="s">
        <v>28</v>
      </c>
      <c r="E6560">
        <v>0</v>
      </c>
      <c r="G6560" t="s">
        <v>253</v>
      </c>
    </row>
    <row r="6561" spans="1:7" x14ac:dyDescent="0.25">
      <c r="A6561" t="str">
        <f>"ZZSEPE12"</f>
        <v>ZZSEPE12</v>
      </c>
      <c r="B6561" t="s">
        <v>12750</v>
      </c>
      <c r="C6561">
        <v>0</v>
      </c>
      <c r="D6561" t="s">
        <v>28</v>
      </c>
      <c r="E6561">
        <v>0</v>
      </c>
      <c r="G6561" t="s">
        <v>253</v>
      </c>
    </row>
    <row r="6562" spans="1:7" x14ac:dyDescent="0.25">
      <c r="A6562" t="str">
        <f>"ZZSEPE11"</f>
        <v>ZZSEPE11</v>
      </c>
      <c r="B6562" t="s">
        <v>12751</v>
      </c>
      <c r="C6562">
        <v>0</v>
      </c>
      <c r="D6562" t="s">
        <v>28</v>
      </c>
      <c r="E6562">
        <v>0</v>
      </c>
      <c r="G6562" t="s">
        <v>253</v>
      </c>
    </row>
    <row r="6563" spans="1:7" x14ac:dyDescent="0.25">
      <c r="A6563" t="str">
        <f>"ZZSEPE07"</f>
        <v>ZZSEPE07</v>
      </c>
      <c r="B6563" t="s">
        <v>12752</v>
      </c>
      <c r="C6563">
        <v>0</v>
      </c>
      <c r="D6563" t="s">
        <v>28</v>
      </c>
      <c r="E6563">
        <v>0</v>
      </c>
      <c r="G6563" t="s">
        <v>253</v>
      </c>
    </row>
    <row r="6564" spans="1:7" x14ac:dyDescent="0.25">
      <c r="A6564" t="str">
        <f>"ZZSEPE18"</f>
        <v>ZZSEPE18</v>
      </c>
      <c r="B6564" t="s">
        <v>12753</v>
      </c>
      <c r="C6564">
        <v>0</v>
      </c>
      <c r="D6564" t="s">
        <v>28</v>
      </c>
      <c r="E6564">
        <v>0</v>
      </c>
      <c r="G6564" t="s">
        <v>253</v>
      </c>
    </row>
    <row r="6565" spans="1:7" x14ac:dyDescent="0.25">
      <c r="A6565" t="str">
        <f>"ZZSEPE09"</f>
        <v>ZZSEPE09</v>
      </c>
      <c r="B6565" t="s">
        <v>12754</v>
      </c>
      <c r="C6565">
        <v>0</v>
      </c>
      <c r="D6565" t="s">
        <v>28</v>
      </c>
      <c r="E6565">
        <v>0</v>
      </c>
      <c r="G6565" t="s">
        <v>253</v>
      </c>
    </row>
    <row r="6566" spans="1:7" x14ac:dyDescent="0.25">
      <c r="A6566" t="str">
        <f>"ZZSEPE52"</f>
        <v>ZZSEPE52</v>
      </c>
      <c r="B6566" t="s">
        <v>9756</v>
      </c>
      <c r="C6566">
        <v>0</v>
      </c>
      <c r="D6566" t="s">
        <v>28</v>
      </c>
      <c r="E6566">
        <v>0</v>
      </c>
    </row>
    <row r="6567" spans="1:7" x14ac:dyDescent="0.25">
      <c r="A6567" t="str">
        <f>"ZZSEPE38"</f>
        <v>ZZSEPE38</v>
      </c>
      <c r="B6567" t="s">
        <v>12755</v>
      </c>
      <c r="C6567">
        <v>0</v>
      </c>
      <c r="D6567" t="s">
        <v>28</v>
      </c>
      <c r="E6567">
        <v>0</v>
      </c>
    </row>
    <row r="6568" spans="1:7" x14ac:dyDescent="0.25">
      <c r="A6568" t="str">
        <f>"ZZSEPE51"</f>
        <v>ZZSEPE51</v>
      </c>
      <c r="B6568" t="s">
        <v>9754</v>
      </c>
      <c r="C6568">
        <v>0</v>
      </c>
      <c r="D6568" t="s">
        <v>28</v>
      </c>
      <c r="E6568">
        <v>0</v>
      </c>
    </row>
    <row r="6569" spans="1:7" x14ac:dyDescent="0.25">
      <c r="A6569" t="str">
        <f>"ZZSEPE26"</f>
        <v>ZZSEPE26</v>
      </c>
      <c r="B6569" t="s">
        <v>12756</v>
      </c>
      <c r="C6569">
        <v>0</v>
      </c>
      <c r="D6569" t="s">
        <v>28</v>
      </c>
      <c r="E6569">
        <v>0</v>
      </c>
      <c r="G6569" t="s">
        <v>253</v>
      </c>
    </row>
    <row r="6570" spans="1:7" x14ac:dyDescent="0.25">
      <c r="A6570" t="str">
        <f>"ZZSEPE05"</f>
        <v>ZZSEPE05</v>
      </c>
      <c r="B6570" t="s">
        <v>12757</v>
      </c>
      <c r="C6570">
        <v>0</v>
      </c>
      <c r="D6570" t="s">
        <v>28</v>
      </c>
      <c r="E6570">
        <v>0</v>
      </c>
      <c r="G6570" t="s">
        <v>253</v>
      </c>
    </row>
    <row r="6571" spans="1:7" x14ac:dyDescent="0.25">
      <c r="A6571" t="str">
        <f>"ZZSEPE01"</f>
        <v>ZZSEPE01</v>
      </c>
      <c r="B6571" t="s">
        <v>12758</v>
      </c>
      <c r="C6571">
        <v>0</v>
      </c>
      <c r="D6571" t="s">
        <v>28</v>
      </c>
      <c r="E6571">
        <v>0</v>
      </c>
      <c r="F6571" t="s">
        <v>879</v>
      </c>
      <c r="G6571" t="s">
        <v>253</v>
      </c>
    </row>
    <row r="6572" spans="1:7" x14ac:dyDescent="0.25">
      <c r="A6572" t="str">
        <f>"ZZSEPE44"</f>
        <v>ZZSEPE44</v>
      </c>
      <c r="B6572" t="s">
        <v>12759</v>
      </c>
      <c r="C6572">
        <v>0</v>
      </c>
      <c r="D6572" t="s">
        <v>28</v>
      </c>
      <c r="E6572">
        <v>0</v>
      </c>
    </row>
    <row r="6573" spans="1:7" x14ac:dyDescent="0.25">
      <c r="A6573" t="str">
        <f>"ZZSEPE42"</f>
        <v>ZZSEPE42</v>
      </c>
      <c r="B6573" t="s">
        <v>9740</v>
      </c>
      <c r="C6573">
        <v>0</v>
      </c>
      <c r="D6573" t="s">
        <v>28</v>
      </c>
      <c r="E6573">
        <v>0</v>
      </c>
    </row>
    <row r="6574" spans="1:7" x14ac:dyDescent="0.25">
      <c r="A6574" t="str">
        <f>"ZZSEPE43"</f>
        <v>ZZSEPE43</v>
      </c>
      <c r="B6574" t="s">
        <v>12760</v>
      </c>
      <c r="C6574">
        <v>0</v>
      </c>
      <c r="D6574" t="s">
        <v>28</v>
      </c>
      <c r="E6574">
        <v>0</v>
      </c>
    </row>
    <row r="6575" spans="1:7" x14ac:dyDescent="0.25">
      <c r="A6575" t="str">
        <f>"ZZSEPE06"</f>
        <v>ZZSEPE06</v>
      </c>
      <c r="B6575" t="s">
        <v>12761</v>
      </c>
      <c r="C6575">
        <v>0</v>
      </c>
      <c r="D6575" t="s">
        <v>28</v>
      </c>
      <c r="E6575">
        <v>0</v>
      </c>
      <c r="F6575" t="s">
        <v>9307</v>
      </c>
      <c r="G6575" t="s">
        <v>253</v>
      </c>
    </row>
    <row r="6576" spans="1:7" x14ac:dyDescent="0.25">
      <c r="A6576" t="str">
        <f>"ZZSEPE02"</f>
        <v>ZZSEPE02</v>
      </c>
      <c r="B6576" t="s">
        <v>12762</v>
      </c>
      <c r="C6576">
        <v>0</v>
      </c>
      <c r="D6576" t="s">
        <v>28</v>
      </c>
      <c r="E6576">
        <v>0</v>
      </c>
      <c r="F6576" t="s">
        <v>879</v>
      </c>
      <c r="G6576" t="s">
        <v>253</v>
      </c>
    </row>
    <row r="6577" spans="1:7" x14ac:dyDescent="0.25">
      <c r="A6577" t="str">
        <f>"ZZSEPE24"</f>
        <v>ZZSEPE24</v>
      </c>
      <c r="B6577" t="s">
        <v>12763</v>
      </c>
      <c r="C6577">
        <v>0</v>
      </c>
      <c r="D6577" t="s">
        <v>28</v>
      </c>
      <c r="E6577">
        <v>0</v>
      </c>
      <c r="G6577" t="s">
        <v>253</v>
      </c>
    </row>
    <row r="6578" spans="1:7" x14ac:dyDescent="0.25">
      <c r="A6578" t="str">
        <f>"ZZSEPE23"</f>
        <v>ZZSEPE23</v>
      </c>
      <c r="B6578" t="s">
        <v>12764</v>
      </c>
      <c r="C6578">
        <v>0</v>
      </c>
      <c r="D6578" t="s">
        <v>28</v>
      </c>
      <c r="E6578">
        <v>0</v>
      </c>
      <c r="G6578" t="s">
        <v>253</v>
      </c>
    </row>
    <row r="6579" spans="1:7" x14ac:dyDescent="0.25">
      <c r="A6579" t="str">
        <f>"ZZSEPE25"</f>
        <v>ZZSEPE25</v>
      </c>
      <c r="B6579" t="s">
        <v>12765</v>
      </c>
      <c r="C6579">
        <v>0</v>
      </c>
      <c r="D6579" t="s">
        <v>28</v>
      </c>
      <c r="E6579">
        <v>0</v>
      </c>
      <c r="G6579" t="s">
        <v>253</v>
      </c>
    </row>
    <row r="6580" spans="1:7" x14ac:dyDescent="0.25">
      <c r="A6580" t="str">
        <f>"ZZSEPE27"</f>
        <v>ZZSEPE27</v>
      </c>
      <c r="B6580" t="s">
        <v>12766</v>
      </c>
      <c r="C6580">
        <v>0</v>
      </c>
      <c r="D6580" t="s">
        <v>28</v>
      </c>
      <c r="E6580">
        <v>0</v>
      </c>
      <c r="G6580" t="s">
        <v>253</v>
      </c>
    </row>
    <row r="6581" spans="1:7" x14ac:dyDescent="0.25">
      <c r="A6581" t="str">
        <f>"ZZSEPE22"</f>
        <v>ZZSEPE22</v>
      </c>
      <c r="B6581" t="s">
        <v>12767</v>
      </c>
      <c r="C6581">
        <v>0</v>
      </c>
      <c r="D6581" t="s">
        <v>28</v>
      </c>
      <c r="E6581">
        <v>0</v>
      </c>
      <c r="G6581" t="s">
        <v>253</v>
      </c>
    </row>
    <row r="6582" spans="1:7" x14ac:dyDescent="0.25">
      <c r="A6582" t="str">
        <f>"ZZSEPE04"</f>
        <v>ZZSEPE04</v>
      </c>
      <c r="B6582" t="s">
        <v>12768</v>
      </c>
      <c r="C6582">
        <v>0</v>
      </c>
      <c r="D6582" t="s">
        <v>28</v>
      </c>
      <c r="E6582">
        <v>0</v>
      </c>
      <c r="G6582" t="s">
        <v>253</v>
      </c>
    </row>
    <row r="6583" spans="1:7" x14ac:dyDescent="0.25">
      <c r="A6583" t="str">
        <f>"QSEPE01"</f>
        <v>QSEPE01</v>
      </c>
      <c r="B6583" t="s">
        <v>12769</v>
      </c>
      <c r="C6583">
        <v>0</v>
      </c>
      <c r="D6583" t="s">
        <v>28</v>
      </c>
      <c r="E6583">
        <v>0</v>
      </c>
      <c r="F6583" t="s">
        <v>879</v>
      </c>
      <c r="G6583" t="s">
        <v>253</v>
      </c>
    </row>
    <row r="6584" spans="1:7" x14ac:dyDescent="0.25">
      <c r="A6584" t="str">
        <f>"ASEPE01"</f>
        <v>ASEPE01</v>
      </c>
      <c r="B6584" t="s">
        <v>12770</v>
      </c>
      <c r="C6584">
        <v>0</v>
      </c>
      <c r="D6584" t="s">
        <v>28</v>
      </c>
      <c r="E6584">
        <v>0</v>
      </c>
      <c r="F6584" t="s">
        <v>9846</v>
      </c>
      <c r="G6584" t="s">
        <v>253</v>
      </c>
    </row>
    <row r="6585" spans="1:7" x14ac:dyDescent="0.25">
      <c r="A6585" t="str">
        <f>"ZZSEPE41"</f>
        <v>ZZSEPE41</v>
      </c>
      <c r="B6585" t="s">
        <v>12771</v>
      </c>
      <c r="C6585">
        <v>0</v>
      </c>
      <c r="D6585" t="s">
        <v>28</v>
      </c>
      <c r="E6585">
        <v>0</v>
      </c>
    </row>
    <row r="6586" spans="1:7" x14ac:dyDescent="0.25">
      <c r="A6586" t="str">
        <f>"ZZSEPE63"</f>
        <v>ZZSEPE63</v>
      </c>
      <c r="B6586" t="s">
        <v>9774</v>
      </c>
      <c r="C6586">
        <v>0</v>
      </c>
      <c r="D6586" t="s">
        <v>28</v>
      </c>
      <c r="E6586">
        <v>0</v>
      </c>
    </row>
    <row r="6587" spans="1:7" x14ac:dyDescent="0.25">
      <c r="A6587" t="str">
        <f>"ZZSERA01"</f>
        <v>ZZSERA01</v>
      </c>
      <c r="B6587" t="s">
        <v>12772</v>
      </c>
      <c r="C6587">
        <v>0</v>
      </c>
      <c r="D6587" t="s">
        <v>28</v>
      </c>
      <c r="E6587">
        <v>0</v>
      </c>
      <c r="F6587" t="s">
        <v>879</v>
      </c>
      <c r="G6587" t="s">
        <v>253</v>
      </c>
    </row>
    <row r="6588" spans="1:7" x14ac:dyDescent="0.25">
      <c r="A6588" t="str">
        <f>"ASERE01"</f>
        <v>ASERE01</v>
      </c>
      <c r="B6588" t="s">
        <v>12773</v>
      </c>
      <c r="C6588">
        <v>0</v>
      </c>
      <c r="D6588" t="s">
        <v>41</v>
      </c>
      <c r="E6588">
        <v>0</v>
      </c>
      <c r="F6588" t="s">
        <v>135</v>
      </c>
    </row>
    <row r="6589" spans="1:7" x14ac:dyDescent="0.25">
      <c r="A6589" t="str">
        <f>"QSETO01"</f>
        <v>QSETO01</v>
      </c>
      <c r="B6589" t="s">
        <v>12774</v>
      </c>
      <c r="C6589">
        <v>0</v>
      </c>
      <c r="D6589" t="s">
        <v>16</v>
      </c>
      <c r="E6589">
        <v>0</v>
      </c>
      <c r="F6589" t="s">
        <v>364</v>
      </c>
      <c r="G6589" t="s">
        <v>10733</v>
      </c>
    </row>
    <row r="6590" spans="1:7" x14ac:dyDescent="0.25">
      <c r="A6590" t="str">
        <f>"ZZSETRI01"</f>
        <v>ZZSETRI01</v>
      </c>
      <c r="B6590" t="s">
        <v>9778</v>
      </c>
      <c r="C6590">
        <v>0</v>
      </c>
      <c r="D6590" t="s">
        <v>28</v>
      </c>
      <c r="E6590">
        <v>0</v>
      </c>
    </row>
    <row r="6591" spans="1:7" x14ac:dyDescent="0.25">
      <c r="A6591" t="str">
        <f>"ZZSETR02"</f>
        <v>ZZSETR02</v>
      </c>
      <c r="B6591" t="s">
        <v>9778</v>
      </c>
      <c r="C6591">
        <v>0</v>
      </c>
      <c r="D6591" t="s">
        <v>28</v>
      </c>
      <c r="E6591">
        <v>0</v>
      </c>
      <c r="F6591" t="s">
        <v>879</v>
      </c>
      <c r="G6591" t="s">
        <v>253</v>
      </c>
    </row>
    <row r="6592" spans="1:7" x14ac:dyDescent="0.25">
      <c r="A6592" t="str">
        <f>"ZZSETR01"</f>
        <v>ZZSETR01</v>
      </c>
      <c r="B6592" t="s">
        <v>12775</v>
      </c>
      <c r="C6592">
        <v>0</v>
      </c>
      <c r="D6592" t="s">
        <v>28</v>
      </c>
      <c r="E6592">
        <v>0</v>
      </c>
      <c r="F6592" t="s">
        <v>879</v>
      </c>
      <c r="G6592" t="s">
        <v>253</v>
      </c>
    </row>
    <row r="6593" spans="1:7" x14ac:dyDescent="0.25">
      <c r="A6593" t="str">
        <f>"XSETRI01"</f>
        <v>XSETRI01</v>
      </c>
      <c r="B6593" t="s">
        <v>12776</v>
      </c>
      <c r="C6593">
        <v>0</v>
      </c>
      <c r="D6593" t="s">
        <v>28</v>
      </c>
      <c r="E6593">
        <v>0</v>
      </c>
      <c r="G6593" t="s">
        <v>253</v>
      </c>
    </row>
    <row r="6594" spans="1:7" x14ac:dyDescent="0.25">
      <c r="A6594" t="str">
        <f>"ASEVI02"</f>
        <v>ASEVI02</v>
      </c>
      <c r="B6594" t="s">
        <v>8211</v>
      </c>
      <c r="C6594">
        <v>0</v>
      </c>
      <c r="D6594" t="s">
        <v>41</v>
      </c>
      <c r="E6594">
        <v>0</v>
      </c>
      <c r="F6594" t="s">
        <v>745</v>
      </c>
      <c r="G6594" t="s">
        <v>12777</v>
      </c>
    </row>
    <row r="6595" spans="1:7" x14ac:dyDescent="0.25">
      <c r="A6595" t="str">
        <f>"QSEVI02"</f>
        <v>QSEVI02</v>
      </c>
      <c r="B6595" t="s">
        <v>8211</v>
      </c>
      <c r="C6595">
        <v>4649</v>
      </c>
      <c r="D6595" t="s">
        <v>41</v>
      </c>
      <c r="E6595">
        <v>46</v>
      </c>
      <c r="F6595" t="s">
        <v>1052</v>
      </c>
      <c r="G6595" t="s">
        <v>12777</v>
      </c>
    </row>
    <row r="6596" spans="1:7" x14ac:dyDescent="0.25">
      <c r="A6596" t="str">
        <f>"ASEVI01"</f>
        <v>ASEVI01</v>
      </c>
      <c r="B6596" t="s">
        <v>12778</v>
      </c>
      <c r="C6596">
        <v>0</v>
      </c>
      <c r="D6596" t="s">
        <v>41</v>
      </c>
      <c r="E6596">
        <v>0</v>
      </c>
      <c r="F6596" t="s">
        <v>745</v>
      </c>
      <c r="G6596" t="s">
        <v>12777</v>
      </c>
    </row>
    <row r="6597" spans="1:7" x14ac:dyDescent="0.25">
      <c r="A6597" t="str">
        <f>"QSEVI01"</f>
        <v>QSEVI01</v>
      </c>
      <c r="B6597" t="s">
        <v>12779</v>
      </c>
      <c r="C6597">
        <v>0</v>
      </c>
      <c r="D6597" t="s">
        <v>16</v>
      </c>
      <c r="E6597">
        <v>0</v>
      </c>
      <c r="F6597" t="s">
        <v>337</v>
      </c>
      <c r="G6597" t="s">
        <v>12777</v>
      </c>
    </row>
    <row r="6598" spans="1:7" x14ac:dyDescent="0.25">
      <c r="A6598" t="str">
        <f>"ASEVI03"</f>
        <v>ASEVI03</v>
      </c>
      <c r="B6598" t="s">
        <v>8227</v>
      </c>
      <c r="C6598">
        <v>0</v>
      </c>
      <c r="D6598" t="s">
        <v>41</v>
      </c>
      <c r="E6598">
        <v>0</v>
      </c>
      <c r="F6598" t="s">
        <v>745</v>
      </c>
      <c r="G6598" t="s">
        <v>12777</v>
      </c>
    </row>
    <row r="6599" spans="1:7" x14ac:dyDescent="0.25">
      <c r="A6599" t="str">
        <f>"QSEVI03"</f>
        <v>QSEVI03</v>
      </c>
      <c r="B6599" t="s">
        <v>8227</v>
      </c>
      <c r="C6599">
        <v>3760</v>
      </c>
      <c r="D6599" t="s">
        <v>41</v>
      </c>
      <c r="E6599">
        <v>94</v>
      </c>
      <c r="F6599" t="s">
        <v>1052</v>
      </c>
      <c r="G6599" t="s">
        <v>12777</v>
      </c>
    </row>
    <row r="6600" spans="1:7" x14ac:dyDescent="0.25">
      <c r="A6600" t="str">
        <f>"QSHAD01"</f>
        <v>QSHAD01</v>
      </c>
      <c r="B6600" t="s">
        <v>12780</v>
      </c>
      <c r="C6600">
        <v>0</v>
      </c>
      <c r="D6600" t="s">
        <v>16</v>
      </c>
      <c r="E6600">
        <v>0</v>
      </c>
      <c r="F6600" t="s">
        <v>9356</v>
      </c>
      <c r="G6600" t="s">
        <v>12345</v>
      </c>
    </row>
    <row r="6601" spans="1:7" x14ac:dyDescent="0.25">
      <c r="A6601" t="str">
        <f>"ASHAD01"</f>
        <v>ASHAD01</v>
      </c>
      <c r="B6601" t="s">
        <v>12781</v>
      </c>
      <c r="C6601">
        <v>0</v>
      </c>
      <c r="D6601" t="s">
        <v>16</v>
      </c>
      <c r="E6601">
        <v>0</v>
      </c>
      <c r="F6601" t="s">
        <v>9356</v>
      </c>
      <c r="G6601" t="s">
        <v>12345</v>
      </c>
    </row>
    <row r="6602" spans="1:7" x14ac:dyDescent="0.25">
      <c r="A6602" t="str">
        <f>"QSHAD02"</f>
        <v>QSHAD02</v>
      </c>
      <c r="B6602" t="s">
        <v>12782</v>
      </c>
      <c r="C6602">
        <v>0</v>
      </c>
      <c r="D6602" t="s">
        <v>16</v>
      </c>
      <c r="E6602">
        <v>0</v>
      </c>
      <c r="F6602" t="s">
        <v>9356</v>
      </c>
      <c r="G6602" t="s">
        <v>12345</v>
      </c>
    </row>
    <row r="6603" spans="1:7" x14ac:dyDescent="0.25">
      <c r="A6603" t="str">
        <f>"ASHAD02"</f>
        <v>ASHAD02</v>
      </c>
      <c r="B6603" t="s">
        <v>12782</v>
      </c>
      <c r="C6603">
        <v>0</v>
      </c>
      <c r="D6603" t="s">
        <v>16</v>
      </c>
      <c r="E6603">
        <v>0</v>
      </c>
      <c r="F6603" t="s">
        <v>9356</v>
      </c>
      <c r="G6603" t="s">
        <v>12345</v>
      </c>
    </row>
    <row r="6604" spans="1:7" x14ac:dyDescent="0.25">
      <c r="A6604" t="str">
        <f>"ASHAL01"</f>
        <v>ASHAL01</v>
      </c>
      <c r="B6604" t="s">
        <v>1129</v>
      </c>
      <c r="C6604">
        <v>40</v>
      </c>
      <c r="D6604" t="s">
        <v>16</v>
      </c>
      <c r="E6604">
        <v>4</v>
      </c>
      <c r="F6604" t="s">
        <v>113</v>
      </c>
    </row>
    <row r="6605" spans="1:7" x14ac:dyDescent="0.25">
      <c r="A6605" t="str">
        <f>"ASHEL01"</f>
        <v>ASHEL01</v>
      </c>
      <c r="B6605" t="s">
        <v>12783</v>
      </c>
      <c r="C6605">
        <v>0</v>
      </c>
      <c r="D6605" t="s">
        <v>16</v>
      </c>
      <c r="E6605">
        <v>0</v>
      </c>
      <c r="F6605" t="s">
        <v>879</v>
      </c>
    </row>
    <row r="6606" spans="1:7" x14ac:dyDescent="0.25">
      <c r="A6606" t="str">
        <f>"QSHEN01"</f>
        <v>QSHEN01</v>
      </c>
      <c r="B6606" t="s">
        <v>8251</v>
      </c>
      <c r="C6606">
        <v>1200</v>
      </c>
      <c r="D6606" t="s">
        <v>16</v>
      </c>
      <c r="E6606">
        <v>24</v>
      </c>
      <c r="F6606" t="s">
        <v>21</v>
      </c>
      <c r="G6606" t="s">
        <v>12352</v>
      </c>
    </row>
    <row r="6607" spans="1:7" x14ac:dyDescent="0.25">
      <c r="A6607" t="str">
        <f>"ASHEN01"</f>
        <v>ASHEN01</v>
      </c>
      <c r="B6607" t="s">
        <v>8251</v>
      </c>
      <c r="C6607">
        <v>0</v>
      </c>
      <c r="D6607" t="s">
        <v>16</v>
      </c>
      <c r="E6607">
        <v>0</v>
      </c>
      <c r="F6607" t="s">
        <v>21</v>
      </c>
    </row>
    <row r="6608" spans="1:7" x14ac:dyDescent="0.25">
      <c r="A6608" t="str">
        <f>"ASIDA03"</f>
        <v>ASIDA03</v>
      </c>
      <c r="B6608" t="s">
        <v>12784</v>
      </c>
      <c r="C6608">
        <v>0</v>
      </c>
      <c r="D6608" t="s">
        <v>16</v>
      </c>
      <c r="E6608">
        <v>0</v>
      </c>
      <c r="F6608" t="s">
        <v>364</v>
      </c>
    </row>
    <row r="6609" spans="1:8" x14ac:dyDescent="0.25">
      <c r="A6609" t="str">
        <f>"ASIDA06"</f>
        <v>ASIDA06</v>
      </c>
      <c r="B6609" t="s">
        <v>12785</v>
      </c>
      <c r="C6609">
        <v>0</v>
      </c>
      <c r="D6609" t="s">
        <v>41</v>
      </c>
      <c r="E6609">
        <v>0</v>
      </c>
      <c r="F6609" t="s">
        <v>364</v>
      </c>
    </row>
    <row r="6610" spans="1:8" x14ac:dyDescent="0.25">
      <c r="A6610" t="str">
        <f>"QSIDA07"</f>
        <v>QSIDA07</v>
      </c>
      <c r="B6610" t="s">
        <v>12786</v>
      </c>
      <c r="C6610">
        <v>0</v>
      </c>
      <c r="D6610" t="s">
        <v>16</v>
      </c>
      <c r="E6610">
        <v>0</v>
      </c>
      <c r="F6610" t="s">
        <v>364</v>
      </c>
      <c r="G6610" t="s">
        <v>9920</v>
      </c>
    </row>
    <row r="6611" spans="1:8" x14ac:dyDescent="0.25">
      <c r="A6611" t="str">
        <f>"ASIDA04"</f>
        <v>ASIDA04</v>
      </c>
      <c r="B6611" t="s">
        <v>12786</v>
      </c>
      <c r="C6611">
        <v>0</v>
      </c>
      <c r="D6611" t="s">
        <v>16</v>
      </c>
      <c r="E6611">
        <v>0</v>
      </c>
      <c r="F6611" t="s">
        <v>364</v>
      </c>
      <c r="G6611" t="s">
        <v>9920</v>
      </c>
    </row>
    <row r="6612" spans="1:8" x14ac:dyDescent="0.25">
      <c r="A6612" t="str">
        <f>"QSIDA08"</f>
        <v>QSIDA08</v>
      </c>
      <c r="B6612" t="s">
        <v>8255</v>
      </c>
      <c r="C6612">
        <v>0</v>
      </c>
      <c r="D6612" t="s">
        <v>16</v>
      </c>
      <c r="E6612">
        <v>0</v>
      </c>
      <c r="F6612" t="s">
        <v>364</v>
      </c>
      <c r="G6612" t="s">
        <v>9920</v>
      </c>
    </row>
    <row r="6613" spans="1:8" x14ac:dyDescent="0.25">
      <c r="A6613" t="str">
        <f>"ASIDA08"</f>
        <v>ASIDA08</v>
      </c>
      <c r="B6613" t="s">
        <v>8255</v>
      </c>
      <c r="C6613">
        <v>0</v>
      </c>
      <c r="D6613" t="s">
        <v>16</v>
      </c>
      <c r="E6613">
        <v>0</v>
      </c>
    </row>
    <row r="6614" spans="1:8" x14ac:dyDescent="0.25">
      <c r="A6614" t="str">
        <f>"ASIDA02"</f>
        <v>ASIDA02</v>
      </c>
      <c r="B6614" t="s">
        <v>12787</v>
      </c>
      <c r="C6614">
        <v>0</v>
      </c>
      <c r="D6614" t="s">
        <v>41</v>
      </c>
      <c r="E6614">
        <v>0</v>
      </c>
      <c r="F6614" t="s">
        <v>364</v>
      </c>
    </row>
    <row r="6615" spans="1:8" x14ac:dyDescent="0.25">
      <c r="A6615" t="str">
        <f>"QSIDA11"</f>
        <v>QSIDA11</v>
      </c>
      <c r="B6615" t="s">
        <v>14085</v>
      </c>
      <c r="C6615">
        <v>4658</v>
      </c>
      <c r="D6615" t="s">
        <v>16</v>
      </c>
      <c r="E6615">
        <v>310</v>
      </c>
      <c r="F6615" t="s">
        <v>364</v>
      </c>
      <c r="G6615" t="s">
        <v>9890</v>
      </c>
      <c r="H6615" t="s">
        <v>9871</v>
      </c>
    </row>
    <row r="6616" spans="1:8" x14ac:dyDescent="0.25">
      <c r="A6616" t="str">
        <f>"QSIDA15"</f>
        <v>QSIDA15</v>
      </c>
      <c r="B6616" t="s">
        <v>8291</v>
      </c>
      <c r="C6616">
        <v>1040</v>
      </c>
      <c r="D6616" t="s">
        <v>16</v>
      </c>
      <c r="E6616">
        <v>41</v>
      </c>
      <c r="F6616" t="s">
        <v>364</v>
      </c>
    </row>
    <row r="6617" spans="1:8" x14ac:dyDescent="0.25">
      <c r="A6617" t="str">
        <f>"QSIDA02"</f>
        <v>QSIDA02</v>
      </c>
      <c r="B6617" t="s">
        <v>12788</v>
      </c>
      <c r="C6617">
        <v>0</v>
      </c>
      <c r="D6617" t="s">
        <v>16</v>
      </c>
      <c r="E6617">
        <v>0</v>
      </c>
      <c r="F6617" t="s">
        <v>364</v>
      </c>
      <c r="G6617" t="s">
        <v>9899</v>
      </c>
    </row>
    <row r="6618" spans="1:8" x14ac:dyDescent="0.25">
      <c r="A6618" t="str">
        <f>"ASIDA01"</f>
        <v>ASIDA01</v>
      </c>
      <c r="B6618" t="s">
        <v>12788</v>
      </c>
      <c r="C6618">
        <v>0</v>
      </c>
      <c r="D6618" t="s">
        <v>16</v>
      </c>
      <c r="E6618">
        <v>0</v>
      </c>
      <c r="F6618" t="s">
        <v>364</v>
      </c>
      <c r="G6618" t="s">
        <v>9899</v>
      </c>
    </row>
    <row r="6619" spans="1:8" x14ac:dyDescent="0.25">
      <c r="A6619" t="str">
        <f>"ASIDA07"</f>
        <v>ASIDA07</v>
      </c>
      <c r="B6619" t="s">
        <v>1132</v>
      </c>
      <c r="C6619">
        <v>0</v>
      </c>
      <c r="D6619" t="s">
        <v>16</v>
      </c>
      <c r="E6619">
        <v>0</v>
      </c>
    </row>
    <row r="6620" spans="1:8" x14ac:dyDescent="0.25">
      <c r="A6620" t="str">
        <f>"QSIDA01"</f>
        <v>QSIDA01</v>
      </c>
      <c r="B6620" t="s">
        <v>1132</v>
      </c>
      <c r="C6620">
        <v>0</v>
      </c>
      <c r="D6620" t="s">
        <v>16</v>
      </c>
      <c r="E6620">
        <v>0</v>
      </c>
      <c r="F6620" t="s">
        <v>364</v>
      </c>
      <c r="G6620" t="s">
        <v>9899</v>
      </c>
    </row>
    <row r="6621" spans="1:8" x14ac:dyDescent="0.25">
      <c r="A6621" t="str">
        <f>"ASIDA05"</f>
        <v>ASIDA05</v>
      </c>
      <c r="B6621" t="s">
        <v>1132</v>
      </c>
      <c r="C6621">
        <v>0</v>
      </c>
      <c r="D6621" t="s">
        <v>16</v>
      </c>
      <c r="E6621">
        <v>0</v>
      </c>
      <c r="F6621" t="s">
        <v>364</v>
      </c>
      <c r="G6621" t="s">
        <v>9899</v>
      </c>
    </row>
    <row r="6622" spans="1:8" x14ac:dyDescent="0.25">
      <c r="A6622" t="str">
        <f>"QSIDA04"</f>
        <v>QSIDA04</v>
      </c>
      <c r="B6622" t="s">
        <v>12789</v>
      </c>
      <c r="C6622">
        <v>0</v>
      </c>
      <c r="D6622" t="s">
        <v>16</v>
      </c>
      <c r="E6622">
        <v>0</v>
      </c>
      <c r="F6622" t="s">
        <v>364</v>
      </c>
      <c r="G6622" t="s">
        <v>9875</v>
      </c>
    </row>
    <row r="6623" spans="1:8" x14ac:dyDescent="0.25">
      <c r="A6623" t="str">
        <f>"QSIDA03"</f>
        <v>QSIDA03</v>
      </c>
      <c r="B6623" t="s">
        <v>12790</v>
      </c>
      <c r="C6623">
        <v>0</v>
      </c>
      <c r="D6623" t="s">
        <v>16</v>
      </c>
      <c r="E6623">
        <v>0</v>
      </c>
      <c r="F6623" t="s">
        <v>364</v>
      </c>
      <c r="G6623" t="s">
        <v>9875</v>
      </c>
    </row>
    <row r="6624" spans="1:8" x14ac:dyDescent="0.25">
      <c r="A6624" t="str">
        <f>"QSIDA10"</f>
        <v>QSIDA10</v>
      </c>
      <c r="B6624" t="s">
        <v>14084</v>
      </c>
      <c r="C6624">
        <v>21</v>
      </c>
      <c r="D6624" t="s">
        <v>16</v>
      </c>
      <c r="E6624">
        <v>0</v>
      </c>
      <c r="F6624" t="s">
        <v>364</v>
      </c>
      <c r="G6624" t="s">
        <v>12073</v>
      </c>
      <c r="H6624" t="s">
        <v>9871</v>
      </c>
    </row>
    <row r="6625" spans="1:8" x14ac:dyDescent="0.25">
      <c r="A6625" t="str">
        <f>"QSIDA09"</f>
        <v>QSIDA09</v>
      </c>
      <c r="B6625" t="s">
        <v>14083</v>
      </c>
      <c r="C6625">
        <v>22</v>
      </c>
      <c r="D6625" t="s">
        <v>16</v>
      </c>
      <c r="E6625">
        <v>0</v>
      </c>
      <c r="F6625" t="s">
        <v>364</v>
      </c>
      <c r="G6625" t="s">
        <v>12073</v>
      </c>
      <c r="H6625" t="s">
        <v>9871</v>
      </c>
    </row>
    <row r="6626" spans="1:8" x14ac:dyDescent="0.25">
      <c r="A6626" t="str">
        <f>"QSIDA06"</f>
        <v>QSIDA06</v>
      </c>
      <c r="B6626" t="s">
        <v>12791</v>
      </c>
      <c r="C6626">
        <v>0</v>
      </c>
      <c r="D6626" t="s">
        <v>41</v>
      </c>
      <c r="E6626">
        <v>0</v>
      </c>
      <c r="F6626" t="s">
        <v>364</v>
      </c>
      <c r="G6626" t="s">
        <v>12240</v>
      </c>
    </row>
    <row r="6627" spans="1:8" x14ac:dyDescent="0.25">
      <c r="A6627" t="str">
        <f>"QSIDA05"</f>
        <v>QSIDA05</v>
      </c>
      <c r="B6627" t="s">
        <v>12792</v>
      </c>
      <c r="C6627">
        <v>0</v>
      </c>
      <c r="D6627" t="s">
        <v>41</v>
      </c>
      <c r="E6627">
        <v>0</v>
      </c>
      <c r="F6627" t="s">
        <v>364</v>
      </c>
      <c r="G6627" t="s">
        <v>12240</v>
      </c>
    </row>
    <row r="6628" spans="1:8" x14ac:dyDescent="0.25">
      <c r="A6628" t="str">
        <f>"QSIDA14"</f>
        <v>QSIDA14</v>
      </c>
      <c r="B6628" t="s">
        <v>8288</v>
      </c>
      <c r="C6628">
        <v>945</v>
      </c>
      <c r="D6628" t="s">
        <v>16</v>
      </c>
      <c r="E6628">
        <v>63</v>
      </c>
      <c r="F6628" t="s">
        <v>364</v>
      </c>
      <c r="G6628" t="s">
        <v>9960</v>
      </c>
    </row>
    <row r="6629" spans="1:8" x14ac:dyDescent="0.25">
      <c r="A6629" t="str">
        <f>"QSIDA12"</f>
        <v>QSIDA12</v>
      </c>
      <c r="B6629" t="s">
        <v>8279</v>
      </c>
      <c r="C6629">
        <v>8600</v>
      </c>
      <c r="D6629" t="s">
        <v>16</v>
      </c>
      <c r="E6629">
        <v>344</v>
      </c>
      <c r="F6629" t="s">
        <v>364</v>
      </c>
    </row>
    <row r="6630" spans="1:8" x14ac:dyDescent="0.25">
      <c r="A6630" t="str">
        <f>"QSIDA13"</f>
        <v>QSIDA13</v>
      </c>
      <c r="B6630" t="s">
        <v>8285</v>
      </c>
      <c r="C6630">
        <v>2080</v>
      </c>
      <c r="D6630" t="s">
        <v>16</v>
      </c>
      <c r="E6630">
        <v>52</v>
      </c>
      <c r="F6630" t="s">
        <v>364</v>
      </c>
      <c r="G6630" t="s">
        <v>9960</v>
      </c>
    </row>
    <row r="6631" spans="1:8" x14ac:dyDescent="0.25">
      <c r="A6631" t="str">
        <f>"QSIGN01"</f>
        <v>QSIGN01</v>
      </c>
      <c r="B6631" t="s">
        <v>8294</v>
      </c>
      <c r="C6631">
        <v>55</v>
      </c>
      <c r="D6631" t="s">
        <v>28</v>
      </c>
      <c r="E6631">
        <v>55</v>
      </c>
      <c r="G6631" t="s">
        <v>253</v>
      </c>
    </row>
    <row r="6632" spans="1:8" x14ac:dyDescent="0.25">
      <c r="A6632" t="str">
        <f>"QSIKL01"</f>
        <v>QSIKL01</v>
      </c>
      <c r="B6632" t="s">
        <v>18065</v>
      </c>
      <c r="C6632">
        <v>0</v>
      </c>
      <c r="D6632" t="s">
        <v>41</v>
      </c>
      <c r="E6632">
        <v>0</v>
      </c>
      <c r="F6632" t="s">
        <v>135</v>
      </c>
      <c r="G6632" t="s">
        <v>10180</v>
      </c>
      <c r="H6632" t="s">
        <v>9871</v>
      </c>
    </row>
    <row r="6633" spans="1:8" x14ac:dyDescent="0.25">
      <c r="A6633" t="str">
        <f>"QSIKL02"</f>
        <v>QSIKL02</v>
      </c>
      <c r="B6633" t="s">
        <v>14086</v>
      </c>
      <c r="C6633">
        <v>25861</v>
      </c>
      <c r="D6633" t="s">
        <v>41</v>
      </c>
      <c r="E6633">
        <v>161</v>
      </c>
      <c r="F6633" t="s">
        <v>135</v>
      </c>
      <c r="G6633" t="s">
        <v>10180</v>
      </c>
      <c r="H6633" t="s">
        <v>9871</v>
      </c>
    </row>
    <row r="6634" spans="1:8" x14ac:dyDescent="0.25">
      <c r="A6634" t="str">
        <f>"ASIKL01"</f>
        <v>ASIKL01</v>
      </c>
      <c r="B6634" t="s">
        <v>14086</v>
      </c>
      <c r="C6634">
        <v>0</v>
      </c>
      <c r="D6634" t="s">
        <v>41</v>
      </c>
      <c r="E6634">
        <v>0</v>
      </c>
      <c r="F6634" t="s">
        <v>135</v>
      </c>
      <c r="G6634" t="s">
        <v>10180</v>
      </c>
      <c r="H6634" t="s">
        <v>9871</v>
      </c>
    </row>
    <row r="6635" spans="1:8" x14ac:dyDescent="0.25">
      <c r="A6635" t="str">
        <f>"QSILI01"</f>
        <v>QSILI01</v>
      </c>
      <c r="B6635" t="s">
        <v>12793</v>
      </c>
      <c r="C6635">
        <v>0</v>
      </c>
      <c r="D6635" t="s">
        <v>16</v>
      </c>
      <c r="E6635">
        <v>0</v>
      </c>
      <c r="F6635" t="s">
        <v>11869</v>
      </c>
    </row>
    <row r="6636" spans="1:8" x14ac:dyDescent="0.25">
      <c r="A6636" t="str">
        <f>"QSILI02"</f>
        <v>QSILI02</v>
      </c>
      <c r="B6636" t="s">
        <v>12794</v>
      </c>
      <c r="C6636">
        <v>0</v>
      </c>
      <c r="D6636" t="s">
        <v>16</v>
      </c>
      <c r="E6636">
        <v>0</v>
      </c>
      <c r="F6636" t="s">
        <v>11869</v>
      </c>
    </row>
    <row r="6637" spans="1:8" x14ac:dyDescent="0.25">
      <c r="A6637" t="str">
        <f>"ASILI01"</f>
        <v>ASILI01</v>
      </c>
      <c r="B6637" t="s">
        <v>1134</v>
      </c>
      <c r="C6637">
        <v>4</v>
      </c>
      <c r="D6637" t="s">
        <v>16</v>
      </c>
      <c r="E6637">
        <v>4</v>
      </c>
      <c r="F6637" t="s">
        <v>240</v>
      </c>
    </row>
    <row r="6638" spans="1:8" x14ac:dyDescent="0.25">
      <c r="A6638" t="str">
        <f>"QSILK01"</f>
        <v>QSILK01</v>
      </c>
      <c r="B6638" t="s">
        <v>14087</v>
      </c>
      <c r="C6638">
        <v>840</v>
      </c>
      <c r="D6638" t="s">
        <v>16</v>
      </c>
      <c r="E6638">
        <v>8</v>
      </c>
      <c r="F6638" t="s">
        <v>3415</v>
      </c>
      <c r="G6638" t="s">
        <v>12795</v>
      </c>
      <c r="H6638" t="s">
        <v>9876</v>
      </c>
    </row>
    <row r="6639" spans="1:8" x14ac:dyDescent="0.25">
      <c r="A6639" t="str">
        <f>"QSILO02"</f>
        <v>QSILO02</v>
      </c>
      <c r="B6639" t="s">
        <v>1721</v>
      </c>
      <c r="C6639">
        <v>0</v>
      </c>
      <c r="D6639" t="s">
        <v>16</v>
      </c>
      <c r="E6639">
        <v>0</v>
      </c>
      <c r="F6639" t="s">
        <v>21</v>
      </c>
    </row>
    <row r="6640" spans="1:8" x14ac:dyDescent="0.25">
      <c r="A6640" t="str">
        <f>"CSILO02"</f>
        <v>CSILO02</v>
      </c>
      <c r="B6640" t="s">
        <v>1721</v>
      </c>
      <c r="C6640">
        <v>0</v>
      </c>
      <c r="D6640" t="s">
        <v>16</v>
      </c>
      <c r="E6640">
        <v>0</v>
      </c>
      <c r="F6640" t="s">
        <v>21</v>
      </c>
    </row>
    <row r="6641" spans="1:8" x14ac:dyDescent="0.25">
      <c r="A6641" t="str">
        <f>"QSILO01"</f>
        <v>QSILO01</v>
      </c>
      <c r="B6641" t="s">
        <v>1715</v>
      </c>
      <c r="C6641">
        <v>0</v>
      </c>
      <c r="D6641" t="s">
        <v>16</v>
      </c>
      <c r="E6641">
        <v>0</v>
      </c>
      <c r="F6641" t="s">
        <v>21</v>
      </c>
    </row>
    <row r="6642" spans="1:8" x14ac:dyDescent="0.25">
      <c r="A6642" t="str">
        <f>"CSILO01"</f>
        <v>CSILO01</v>
      </c>
      <c r="B6642" t="s">
        <v>1715</v>
      </c>
      <c r="C6642">
        <v>0</v>
      </c>
      <c r="D6642" t="s">
        <v>16</v>
      </c>
      <c r="E6642">
        <v>0</v>
      </c>
      <c r="F6642" t="s">
        <v>21</v>
      </c>
    </row>
    <row r="6643" spans="1:8" x14ac:dyDescent="0.25">
      <c r="A6643" t="str">
        <f>"QSIMO01"</f>
        <v>QSIMO01</v>
      </c>
      <c r="B6643" t="s">
        <v>8302</v>
      </c>
      <c r="C6643">
        <v>10380</v>
      </c>
      <c r="D6643" t="s">
        <v>16</v>
      </c>
      <c r="E6643">
        <v>207</v>
      </c>
      <c r="F6643" t="s">
        <v>92</v>
      </c>
      <c r="G6643" t="s">
        <v>12796</v>
      </c>
    </row>
    <row r="6644" spans="1:8" x14ac:dyDescent="0.25">
      <c r="A6644" t="str">
        <f>"QSIMX01"</f>
        <v>QSIMX01</v>
      </c>
      <c r="B6644" t="s">
        <v>12797</v>
      </c>
      <c r="C6644">
        <v>0</v>
      </c>
      <c r="D6644" t="s">
        <v>16</v>
      </c>
      <c r="E6644">
        <v>0</v>
      </c>
      <c r="F6644" t="s">
        <v>395</v>
      </c>
      <c r="G6644" t="s">
        <v>10019</v>
      </c>
    </row>
    <row r="6645" spans="1:8" x14ac:dyDescent="0.25">
      <c r="A6645" t="str">
        <f>"QSIMX03"</f>
        <v>QSIMX03</v>
      </c>
      <c r="B6645" t="s">
        <v>12798</v>
      </c>
      <c r="C6645">
        <v>0</v>
      </c>
      <c r="D6645" t="s">
        <v>1367</v>
      </c>
      <c r="E6645">
        <v>0</v>
      </c>
      <c r="F6645" t="s">
        <v>395</v>
      </c>
      <c r="G6645" t="s">
        <v>10019</v>
      </c>
    </row>
    <row r="6646" spans="1:8" x14ac:dyDescent="0.25">
      <c r="A6646" t="str">
        <f>"QSIMX02"</f>
        <v>QSIMX02</v>
      </c>
      <c r="B6646" t="s">
        <v>12799</v>
      </c>
      <c r="C6646">
        <v>0</v>
      </c>
      <c r="D6646" t="s">
        <v>379</v>
      </c>
      <c r="E6646">
        <v>0</v>
      </c>
      <c r="F6646" t="s">
        <v>395</v>
      </c>
      <c r="G6646" t="s">
        <v>10019</v>
      </c>
    </row>
    <row r="6647" spans="1:8" x14ac:dyDescent="0.25">
      <c r="A6647" t="str">
        <f>"QSINA05"</f>
        <v>QSINA05</v>
      </c>
      <c r="B6647" t="s">
        <v>18066</v>
      </c>
      <c r="C6647">
        <v>0</v>
      </c>
      <c r="D6647" t="s">
        <v>16</v>
      </c>
      <c r="E6647">
        <v>0</v>
      </c>
      <c r="F6647" t="s">
        <v>10322</v>
      </c>
      <c r="G6647" t="s">
        <v>12618</v>
      </c>
      <c r="H6647" t="s">
        <v>9871</v>
      </c>
    </row>
    <row r="6648" spans="1:8" x14ac:dyDescent="0.25">
      <c r="A6648" t="str">
        <f>"QSINA04"</f>
        <v>QSINA04</v>
      </c>
      <c r="B6648" t="s">
        <v>18067</v>
      </c>
      <c r="C6648">
        <v>0</v>
      </c>
      <c r="D6648" t="s">
        <v>16</v>
      </c>
      <c r="E6648">
        <v>0</v>
      </c>
      <c r="F6648" t="s">
        <v>10322</v>
      </c>
      <c r="G6648" t="s">
        <v>12618</v>
      </c>
      <c r="H6648" t="s">
        <v>9871</v>
      </c>
    </row>
    <row r="6649" spans="1:8" x14ac:dyDescent="0.25">
      <c r="A6649" t="str">
        <f>"QSINA07"</f>
        <v>QSINA07</v>
      </c>
      <c r="B6649" t="s">
        <v>14088</v>
      </c>
      <c r="C6649">
        <v>0</v>
      </c>
      <c r="D6649" t="s">
        <v>8322</v>
      </c>
      <c r="E6649">
        <v>0</v>
      </c>
      <c r="F6649" t="s">
        <v>1137</v>
      </c>
      <c r="G6649" t="s">
        <v>12800</v>
      </c>
      <c r="H6649" t="s">
        <v>9876</v>
      </c>
    </row>
    <row r="6650" spans="1:8" x14ac:dyDescent="0.25">
      <c r="A6650" t="str">
        <f>"QSINA03"</f>
        <v>QSINA03</v>
      </c>
      <c r="B6650" t="s">
        <v>12801</v>
      </c>
      <c r="C6650">
        <v>0</v>
      </c>
      <c r="D6650" t="s">
        <v>16</v>
      </c>
      <c r="E6650">
        <v>0</v>
      </c>
      <c r="F6650" t="s">
        <v>504</v>
      </c>
      <c r="G6650" t="s">
        <v>12345</v>
      </c>
    </row>
    <row r="6651" spans="1:8" x14ac:dyDescent="0.25">
      <c r="A6651" t="str">
        <f>"QSINA01"</f>
        <v>QSINA01</v>
      </c>
      <c r="B6651" t="s">
        <v>12802</v>
      </c>
      <c r="C6651">
        <v>0</v>
      </c>
      <c r="D6651" t="s">
        <v>16</v>
      </c>
      <c r="E6651">
        <v>0</v>
      </c>
      <c r="F6651" t="s">
        <v>504</v>
      </c>
      <c r="G6651" t="s">
        <v>10019</v>
      </c>
    </row>
    <row r="6652" spans="1:8" x14ac:dyDescent="0.25">
      <c r="A6652" t="str">
        <f>"CSINA01"</f>
        <v>CSINA01</v>
      </c>
      <c r="B6652" t="s">
        <v>12802</v>
      </c>
      <c r="C6652">
        <v>0</v>
      </c>
      <c r="D6652" t="s">
        <v>16</v>
      </c>
      <c r="E6652">
        <v>0</v>
      </c>
      <c r="F6652" t="s">
        <v>504</v>
      </c>
      <c r="G6652" t="s">
        <v>10019</v>
      </c>
    </row>
    <row r="6653" spans="1:8" x14ac:dyDescent="0.25">
      <c r="A6653" t="str">
        <f>"CSINA03"</f>
        <v>CSINA03</v>
      </c>
      <c r="B6653" t="s">
        <v>12803</v>
      </c>
      <c r="C6653">
        <v>0</v>
      </c>
      <c r="D6653" t="s">
        <v>1367</v>
      </c>
      <c r="E6653">
        <v>0</v>
      </c>
      <c r="F6653" t="s">
        <v>504</v>
      </c>
      <c r="G6653" t="s">
        <v>10019</v>
      </c>
    </row>
    <row r="6654" spans="1:8" x14ac:dyDescent="0.25">
      <c r="A6654" t="str">
        <f>"QSINA02"</f>
        <v>QSINA02</v>
      </c>
      <c r="B6654" t="s">
        <v>12803</v>
      </c>
      <c r="C6654">
        <v>0</v>
      </c>
      <c r="D6654" t="s">
        <v>1367</v>
      </c>
      <c r="E6654">
        <v>0</v>
      </c>
      <c r="F6654" t="s">
        <v>504</v>
      </c>
      <c r="G6654" t="s">
        <v>10019</v>
      </c>
    </row>
    <row r="6655" spans="1:8" x14ac:dyDescent="0.25">
      <c r="A6655" t="str">
        <f>"CSINA02"</f>
        <v>CSINA02</v>
      </c>
      <c r="B6655" t="s">
        <v>12804</v>
      </c>
      <c r="C6655">
        <v>0</v>
      </c>
      <c r="D6655" t="s">
        <v>379</v>
      </c>
      <c r="E6655">
        <v>0</v>
      </c>
      <c r="F6655" t="s">
        <v>504</v>
      </c>
      <c r="G6655" t="s">
        <v>10019</v>
      </c>
    </row>
    <row r="6656" spans="1:8" x14ac:dyDescent="0.25">
      <c r="A6656" t="str">
        <f>"QSINA06"</f>
        <v>QSINA06</v>
      </c>
      <c r="B6656" t="s">
        <v>12805</v>
      </c>
      <c r="C6656">
        <v>0</v>
      </c>
      <c r="D6656" t="s">
        <v>41</v>
      </c>
      <c r="E6656">
        <v>0</v>
      </c>
      <c r="F6656" t="s">
        <v>2493</v>
      </c>
    </row>
    <row r="6657" spans="1:8" x14ac:dyDescent="0.25">
      <c r="A6657" t="str">
        <f>"ASINA01"</f>
        <v>ASINA01</v>
      </c>
      <c r="B6657" t="s">
        <v>12806</v>
      </c>
      <c r="C6657">
        <v>0</v>
      </c>
      <c r="D6657" t="s">
        <v>41</v>
      </c>
      <c r="E6657">
        <v>0</v>
      </c>
      <c r="F6657" t="s">
        <v>504</v>
      </c>
    </row>
    <row r="6658" spans="1:8" x14ac:dyDescent="0.25">
      <c r="A6658" t="str">
        <f>"ASINA03"</f>
        <v>ASINA03</v>
      </c>
      <c r="B6658" t="s">
        <v>12807</v>
      </c>
      <c r="C6658">
        <v>0</v>
      </c>
      <c r="D6658" t="s">
        <v>16</v>
      </c>
      <c r="E6658">
        <v>0</v>
      </c>
    </row>
    <row r="6659" spans="1:8" x14ac:dyDescent="0.25">
      <c r="A6659" t="str">
        <f>"ASINA02"</f>
        <v>ASINA02</v>
      </c>
      <c r="B6659" t="s">
        <v>1136</v>
      </c>
      <c r="C6659">
        <v>4</v>
      </c>
      <c r="D6659" t="s">
        <v>16</v>
      </c>
      <c r="E6659">
        <v>0</v>
      </c>
      <c r="F6659" t="s">
        <v>1137</v>
      </c>
    </row>
    <row r="6660" spans="1:8" x14ac:dyDescent="0.25">
      <c r="A6660" t="str">
        <f>"QSINA08"</f>
        <v>QSINA08</v>
      </c>
      <c r="B6660" t="s">
        <v>12807</v>
      </c>
      <c r="C6660">
        <v>1194</v>
      </c>
      <c r="D6660" t="s">
        <v>16</v>
      </c>
      <c r="E6660">
        <v>29</v>
      </c>
      <c r="F6660" t="s">
        <v>1137</v>
      </c>
      <c r="G6660" t="s">
        <v>12808</v>
      </c>
      <c r="H6660" t="s">
        <v>9891</v>
      </c>
    </row>
    <row r="6661" spans="1:8" x14ac:dyDescent="0.25">
      <c r="A6661" t="str">
        <f>"QSINE02"</f>
        <v>QSINE02</v>
      </c>
      <c r="B6661" t="s">
        <v>8331</v>
      </c>
      <c r="C6661">
        <v>451</v>
      </c>
      <c r="D6661" t="s">
        <v>16</v>
      </c>
      <c r="E6661">
        <v>11</v>
      </c>
      <c r="F6661" t="s">
        <v>135</v>
      </c>
      <c r="G6661" t="s">
        <v>12809</v>
      </c>
    </row>
    <row r="6662" spans="1:8" x14ac:dyDescent="0.25">
      <c r="A6662" t="str">
        <f>"ASINE01"</f>
        <v>ASINE01</v>
      </c>
      <c r="B6662" t="s">
        <v>8328</v>
      </c>
      <c r="C6662">
        <v>0</v>
      </c>
      <c r="D6662" t="s">
        <v>16</v>
      </c>
      <c r="E6662">
        <v>0</v>
      </c>
      <c r="F6662" t="s">
        <v>135</v>
      </c>
      <c r="G6662" t="s">
        <v>12809</v>
      </c>
    </row>
    <row r="6663" spans="1:8" x14ac:dyDescent="0.25">
      <c r="A6663" t="str">
        <f>"QSINE01"</f>
        <v>QSINE01</v>
      </c>
      <c r="B6663" t="s">
        <v>8328</v>
      </c>
      <c r="C6663">
        <v>15</v>
      </c>
      <c r="D6663" t="s">
        <v>16</v>
      </c>
      <c r="E6663">
        <v>0</v>
      </c>
      <c r="F6663" t="s">
        <v>135</v>
      </c>
      <c r="G6663" t="s">
        <v>12810</v>
      </c>
    </row>
    <row r="6664" spans="1:8" x14ac:dyDescent="0.25">
      <c r="A6664" t="str">
        <f>"ASING01"</f>
        <v>ASING01</v>
      </c>
      <c r="B6664" t="s">
        <v>12811</v>
      </c>
      <c r="C6664">
        <v>0</v>
      </c>
      <c r="D6664" t="s">
        <v>28</v>
      </c>
      <c r="E6664">
        <v>0</v>
      </c>
      <c r="F6664" t="s">
        <v>879</v>
      </c>
      <c r="G6664" t="s">
        <v>29</v>
      </c>
    </row>
    <row r="6665" spans="1:8" x14ac:dyDescent="0.25">
      <c r="A6665" t="str">
        <f>"QSINO03"</f>
        <v>QSINO03</v>
      </c>
      <c r="B6665" t="s">
        <v>18068</v>
      </c>
      <c r="C6665">
        <v>0</v>
      </c>
      <c r="D6665" t="s">
        <v>16</v>
      </c>
      <c r="E6665">
        <v>0</v>
      </c>
      <c r="F6665" t="s">
        <v>1364</v>
      </c>
      <c r="G6665" t="s">
        <v>12812</v>
      </c>
      <c r="H6665" t="s">
        <v>9871</v>
      </c>
    </row>
    <row r="6666" spans="1:8" x14ac:dyDescent="0.25">
      <c r="A6666" t="str">
        <f>"QSINO01"</f>
        <v>QSINO01</v>
      </c>
      <c r="B6666" t="s">
        <v>18069</v>
      </c>
      <c r="C6666">
        <v>0</v>
      </c>
      <c r="D6666" t="s">
        <v>16</v>
      </c>
      <c r="E6666">
        <v>0</v>
      </c>
      <c r="F6666" t="s">
        <v>1364</v>
      </c>
      <c r="G6666" t="s">
        <v>12812</v>
      </c>
      <c r="H6666" t="s">
        <v>9871</v>
      </c>
    </row>
    <row r="6667" spans="1:8" x14ac:dyDescent="0.25">
      <c r="A6667" t="str">
        <f>"ASINO01"</f>
        <v>ASINO01</v>
      </c>
      <c r="B6667" t="s">
        <v>18069</v>
      </c>
      <c r="C6667">
        <v>0</v>
      </c>
      <c r="D6667" t="s">
        <v>16</v>
      </c>
      <c r="E6667">
        <v>0</v>
      </c>
      <c r="F6667" t="s">
        <v>1364</v>
      </c>
      <c r="G6667" t="s">
        <v>12812</v>
      </c>
      <c r="H6667" t="s">
        <v>9871</v>
      </c>
    </row>
    <row r="6668" spans="1:8" x14ac:dyDescent="0.25">
      <c r="A6668" t="str">
        <f>"QSINO02"</f>
        <v>QSINO02</v>
      </c>
      <c r="B6668" t="s">
        <v>12813</v>
      </c>
      <c r="C6668">
        <v>0</v>
      </c>
      <c r="D6668" t="s">
        <v>16</v>
      </c>
      <c r="E6668">
        <v>0</v>
      </c>
      <c r="F6668" t="s">
        <v>1364</v>
      </c>
      <c r="G6668" t="s">
        <v>12812</v>
      </c>
    </row>
    <row r="6669" spans="1:8" x14ac:dyDescent="0.25">
      <c r="A6669" t="str">
        <f>"ASINO02"</f>
        <v>ASINO02</v>
      </c>
      <c r="B6669" t="s">
        <v>12813</v>
      </c>
      <c r="C6669">
        <v>0</v>
      </c>
      <c r="D6669" t="s">
        <v>16</v>
      </c>
      <c r="E6669">
        <v>0</v>
      </c>
      <c r="F6669" t="s">
        <v>1364</v>
      </c>
      <c r="G6669" t="s">
        <v>12812</v>
      </c>
    </row>
    <row r="6670" spans="1:8" x14ac:dyDescent="0.25">
      <c r="A6670" t="str">
        <f>"QSINT01"</f>
        <v>QSINT01</v>
      </c>
      <c r="B6670" t="s">
        <v>8333</v>
      </c>
      <c r="C6670">
        <v>19</v>
      </c>
      <c r="D6670" t="s">
        <v>41</v>
      </c>
      <c r="E6670">
        <v>0</v>
      </c>
      <c r="F6670" t="s">
        <v>1323</v>
      </c>
      <c r="G6670" t="s">
        <v>9932</v>
      </c>
    </row>
    <row r="6671" spans="1:8" x14ac:dyDescent="0.25">
      <c r="A6671" t="str">
        <f>"ASINT01"</f>
        <v>ASINT01</v>
      </c>
      <c r="B6671" t="s">
        <v>8333</v>
      </c>
      <c r="C6671">
        <v>0</v>
      </c>
      <c r="D6671" t="s">
        <v>41</v>
      </c>
      <c r="E6671">
        <v>0</v>
      </c>
    </row>
    <row r="6672" spans="1:8" x14ac:dyDescent="0.25">
      <c r="A6672" t="str">
        <f>"ASINW04"</f>
        <v>ASINW04</v>
      </c>
      <c r="B6672" t="s">
        <v>8340</v>
      </c>
      <c r="C6672">
        <v>0</v>
      </c>
      <c r="D6672" t="s">
        <v>16</v>
      </c>
      <c r="E6672">
        <v>0</v>
      </c>
    </row>
    <row r="6673" spans="1:7" x14ac:dyDescent="0.25">
      <c r="A6673" t="str">
        <f>"QSINW02"</f>
        <v>QSINW02</v>
      </c>
      <c r="B6673" t="s">
        <v>8340</v>
      </c>
      <c r="C6673">
        <v>0</v>
      </c>
      <c r="D6673" t="s">
        <v>16</v>
      </c>
      <c r="E6673">
        <v>0</v>
      </c>
      <c r="F6673" t="s">
        <v>1323</v>
      </c>
      <c r="G6673" t="s">
        <v>12814</v>
      </c>
    </row>
    <row r="6674" spans="1:7" x14ac:dyDescent="0.25">
      <c r="A6674" t="str">
        <f>"QSINW01"</f>
        <v>QSINW01</v>
      </c>
      <c r="B6674" t="s">
        <v>8337</v>
      </c>
      <c r="C6674">
        <v>0</v>
      </c>
      <c r="D6674" t="s">
        <v>16</v>
      </c>
      <c r="E6674">
        <v>0</v>
      </c>
      <c r="F6674" t="s">
        <v>1323</v>
      </c>
      <c r="G6674" t="s">
        <v>12814</v>
      </c>
    </row>
    <row r="6675" spans="1:7" x14ac:dyDescent="0.25">
      <c r="A6675" t="str">
        <f>"ASINW02"</f>
        <v>ASINW02</v>
      </c>
      <c r="B6675" t="s">
        <v>8337</v>
      </c>
      <c r="C6675">
        <v>0</v>
      </c>
      <c r="D6675" t="s">
        <v>28</v>
      </c>
      <c r="E6675">
        <v>0</v>
      </c>
      <c r="G6675" t="s">
        <v>12814</v>
      </c>
    </row>
    <row r="6676" spans="1:7" x14ac:dyDescent="0.25">
      <c r="A6676" t="str">
        <f>"ASINW01"</f>
        <v>ASINW01</v>
      </c>
      <c r="B6676" t="s">
        <v>1139</v>
      </c>
      <c r="C6676">
        <v>0</v>
      </c>
      <c r="D6676" t="s">
        <v>16</v>
      </c>
      <c r="E6676">
        <v>0</v>
      </c>
    </row>
    <row r="6677" spans="1:7" x14ac:dyDescent="0.25">
      <c r="A6677" t="str">
        <f>"QSINW03"</f>
        <v>QSINW03</v>
      </c>
      <c r="B6677" t="s">
        <v>8342</v>
      </c>
      <c r="C6677">
        <v>0</v>
      </c>
      <c r="D6677" t="s">
        <v>16</v>
      </c>
      <c r="E6677">
        <v>0</v>
      </c>
      <c r="F6677" t="s">
        <v>1323</v>
      </c>
      <c r="G6677" t="s">
        <v>12814</v>
      </c>
    </row>
    <row r="6678" spans="1:7" x14ac:dyDescent="0.25">
      <c r="A6678" t="str">
        <f>"ASINW03"</f>
        <v>ASINW03</v>
      </c>
      <c r="B6678" t="s">
        <v>8342</v>
      </c>
      <c r="C6678">
        <v>0</v>
      </c>
      <c r="D6678" t="s">
        <v>16</v>
      </c>
      <c r="E6678">
        <v>0</v>
      </c>
    </row>
    <row r="6679" spans="1:7" x14ac:dyDescent="0.25">
      <c r="A6679" t="str">
        <f>"ZZSIRU01"</f>
        <v>ZZSIRU01</v>
      </c>
      <c r="B6679" t="s">
        <v>12815</v>
      </c>
      <c r="C6679">
        <v>0</v>
      </c>
      <c r="D6679" t="s">
        <v>16</v>
      </c>
      <c r="E6679">
        <v>0</v>
      </c>
      <c r="G6679" t="s">
        <v>253</v>
      </c>
    </row>
    <row r="6680" spans="1:7" x14ac:dyDescent="0.25">
      <c r="A6680" t="str">
        <f>"ZZSIRU02"</f>
        <v>ZZSIRU02</v>
      </c>
      <c r="B6680" t="s">
        <v>12816</v>
      </c>
      <c r="C6680">
        <v>0</v>
      </c>
      <c r="D6680" t="s">
        <v>16</v>
      </c>
      <c r="E6680">
        <v>0</v>
      </c>
      <c r="G6680" t="s">
        <v>253</v>
      </c>
    </row>
    <row r="6681" spans="1:7" x14ac:dyDescent="0.25">
      <c r="A6681" t="str">
        <f>"ZZSIRU03"</f>
        <v>ZZSIRU03</v>
      </c>
      <c r="B6681" t="s">
        <v>12817</v>
      </c>
      <c r="C6681">
        <v>0</v>
      </c>
      <c r="D6681" t="s">
        <v>28</v>
      </c>
      <c r="E6681">
        <v>0</v>
      </c>
      <c r="G6681" t="s">
        <v>253</v>
      </c>
    </row>
    <row r="6682" spans="1:7" x14ac:dyDescent="0.25">
      <c r="A6682" t="str">
        <f>"QSIVA01"</f>
        <v>QSIVA01</v>
      </c>
      <c r="B6682" t="s">
        <v>8344</v>
      </c>
      <c r="C6682">
        <v>0</v>
      </c>
      <c r="D6682" t="s">
        <v>16</v>
      </c>
      <c r="E6682">
        <v>0</v>
      </c>
      <c r="F6682" t="s">
        <v>337</v>
      </c>
      <c r="G6682" t="s">
        <v>12818</v>
      </c>
    </row>
    <row r="6683" spans="1:7" x14ac:dyDescent="0.25">
      <c r="A6683" t="str">
        <f>"QSIVA02"</f>
        <v>QSIVA02</v>
      </c>
      <c r="B6683" t="s">
        <v>12819</v>
      </c>
      <c r="C6683">
        <v>0</v>
      </c>
      <c r="D6683" t="s">
        <v>16</v>
      </c>
      <c r="E6683">
        <v>0</v>
      </c>
      <c r="F6683" t="s">
        <v>337</v>
      </c>
      <c r="G6683" t="s">
        <v>12818</v>
      </c>
    </row>
    <row r="6684" spans="1:7" x14ac:dyDescent="0.25">
      <c r="A6684" t="str">
        <f>"QSIVA03"</f>
        <v>QSIVA03</v>
      </c>
      <c r="B6684" t="s">
        <v>8350</v>
      </c>
      <c r="C6684">
        <v>0</v>
      </c>
      <c r="D6684" t="s">
        <v>16</v>
      </c>
      <c r="E6684">
        <v>0</v>
      </c>
      <c r="F6684" t="s">
        <v>337</v>
      </c>
      <c r="G6684" t="s">
        <v>12818</v>
      </c>
    </row>
    <row r="6685" spans="1:7" x14ac:dyDescent="0.25">
      <c r="A6685" t="str">
        <f>"ZZSKIE01"</f>
        <v>ZZSKIE01</v>
      </c>
      <c r="B6685" t="s">
        <v>9780</v>
      </c>
      <c r="C6685">
        <v>20</v>
      </c>
      <c r="D6685" t="s">
        <v>1367</v>
      </c>
      <c r="E6685">
        <v>20</v>
      </c>
    </row>
    <row r="6686" spans="1:7" x14ac:dyDescent="0.25">
      <c r="A6686" t="str">
        <f>"QSKIE02"</f>
        <v>QSKIE02</v>
      </c>
      <c r="B6686" t="s">
        <v>9780</v>
      </c>
      <c r="C6686">
        <v>0</v>
      </c>
      <c r="D6686" t="s">
        <v>1367</v>
      </c>
      <c r="E6686">
        <v>0</v>
      </c>
      <c r="F6686" t="s">
        <v>504</v>
      </c>
    </row>
    <row r="6687" spans="1:7" x14ac:dyDescent="0.25">
      <c r="A6687" t="str">
        <f>"ZZSKIE02"</f>
        <v>ZZSKIE02</v>
      </c>
      <c r="B6687" t="s">
        <v>9782</v>
      </c>
      <c r="C6687">
        <v>92</v>
      </c>
      <c r="D6687" t="s">
        <v>379</v>
      </c>
      <c r="E6687">
        <v>23</v>
      </c>
    </row>
    <row r="6688" spans="1:7" x14ac:dyDescent="0.25">
      <c r="A6688" t="str">
        <f>"QSKIE01"</f>
        <v>QSKIE01</v>
      </c>
      <c r="B6688" t="s">
        <v>9782</v>
      </c>
      <c r="C6688">
        <v>0</v>
      </c>
      <c r="D6688" t="s">
        <v>379</v>
      </c>
      <c r="E6688">
        <v>0</v>
      </c>
      <c r="F6688" t="s">
        <v>504</v>
      </c>
    </row>
    <row r="6689" spans="1:8" x14ac:dyDescent="0.25">
      <c r="A6689" t="str">
        <f>"ASLAS01"</f>
        <v>ASLAS01</v>
      </c>
      <c r="B6689" t="s">
        <v>12820</v>
      </c>
      <c r="C6689">
        <v>0</v>
      </c>
      <c r="D6689" t="s">
        <v>16</v>
      </c>
      <c r="E6689">
        <v>0</v>
      </c>
      <c r="F6689" t="s">
        <v>4205</v>
      </c>
    </row>
    <row r="6690" spans="1:8" x14ac:dyDescent="0.25">
      <c r="A6690" t="str">
        <f>"CSLAY01"</f>
        <v>CSLAY01</v>
      </c>
      <c r="B6690" t="s">
        <v>1724</v>
      </c>
      <c r="C6690">
        <v>0</v>
      </c>
      <c r="D6690" t="s">
        <v>16</v>
      </c>
      <c r="E6690">
        <v>0</v>
      </c>
      <c r="F6690" t="s">
        <v>1369</v>
      </c>
      <c r="G6690" t="s">
        <v>9920</v>
      </c>
    </row>
    <row r="6691" spans="1:8" x14ac:dyDescent="0.25">
      <c r="A6691" t="str">
        <f>"CSLAY03"</f>
        <v>CSLAY03</v>
      </c>
      <c r="B6691" t="s">
        <v>1727</v>
      </c>
      <c r="C6691">
        <v>0</v>
      </c>
      <c r="D6691" t="s">
        <v>1367</v>
      </c>
      <c r="E6691">
        <v>0</v>
      </c>
      <c r="F6691" t="s">
        <v>1369</v>
      </c>
      <c r="G6691" t="s">
        <v>9920</v>
      </c>
    </row>
    <row r="6692" spans="1:8" x14ac:dyDescent="0.25">
      <c r="A6692" t="str">
        <f>"CSLAY02"</f>
        <v>CSLAY02</v>
      </c>
      <c r="B6692" t="s">
        <v>12821</v>
      </c>
      <c r="C6692">
        <v>0</v>
      </c>
      <c r="D6692" t="s">
        <v>379</v>
      </c>
      <c r="E6692">
        <v>0</v>
      </c>
      <c r="F6692" t="s">
        <v>1369</v>
      </c>
      <c r="G6692" t="s">
        <v>9920</v>
      </c>
    </row>
    <row r="6693" spans="1:8" x14ac:dyDescent="0.25">
      <c r="A6693" t="str">
        <f>"ASMAC01"</f>
        <v>ASMAC01</v>
      </c>
      <c r="B6693" t="s">
        <v>12822</v>
      </c>
      <c r="C6693">
        <v>0</v>
      </c>
      <c r="D6693" t="s">
        <v>16</v>
      </c>
      <c r="E6693">
        <v>0</v>
      </c>
      <c r="F6693" t="s">
        <v>364</v>
      </c>
    </row>
    <row r="6694" spans="1:8" x14ac:dyDescent="0.25">
      <c r="A6694" t="str">
        <f>"ZZSMAR01"</f>
        <v>ZZSMAR01</v>
      </c>
      <c r="B6694" t="s">
        <v>9784</v>
      </c>
      <c r="C6694">
        <v>0</v>
      </c>
      <c r="D6694" t="s">
        <v>28</v>
      </c>
      <c r="E6694">
        <v>0</v>
      </c>
    </row>
    <row r="6695" spans="1:8" x14ac:dyDescent="0.25">
      <c r="A6695" t="str">
        <f>"QSMK18"</f>
        <v>QSMK18</v>
      </c>
      <c r="B6695" t="s">
        <v>12823</v>
      </c>
      <c r="C6695">
        <v>0</v>
      </c>
      <c r="D6695" t="s">
        <v>41</v>
      </c>
      <c r="E6695">
        <v>0</v>
      </c>
      <c r="F6695" t="s">
        <v>10401</v>
      </c>
    </row>
    <row r="6696" spans="1:8" x14ac:dyDescent="0.25">
      <c r="A6696" t="str">
        <f>"QSMK20"</f>
        <v>QSMK20</v>
      </c>
      <c r="B6696" t="s">
        <v>12824</v>
      </c>
      <c r="C6696">
        <v>0</v>
      </c>
      <c r="D6696" t="s">
        <v>41</v>
      </c>
      <c r="E6696">
        <v>0</v>
      </c>
      <c r="F6696" t="s">
        <v>560</v>
      </c>
      <c r="G6696" t="s">
        <v>10344</v>
      </c>
    </row>
    <row r="6697" spans="1:8" x14ac:dyDescent="0.25">
      <c r="A6697" t="str">
        <f>"QSMK37"</f>
        <v>QSMK37</v>
      </c>
      <c r="B6697" t="s">
        <v>8382</v>
      </c>
      <c r="C6697">
        <v>0</v>
      </c>
      <c r="D6697" t="s">
        <v>41</v>
      </c>
      <c r="E6697">
        <v>0</v>
      </c>
      <c r="F6697" t="s">
        <v>1393</v>
      </c>
    </row>
    <row r="6698" spans="1:8" x14ac:dyDescent="0.25">
      <c r="A6698" t="str">
        <f>"ASMK25"</f>
        <v>ASMK25</v>
      </c>
      <c r="B6698" t="s">
        <v>12825</v>
      </c>
      <c r="C6698">
        <v>0</v>
      </c>
      <c r="D6698" t="s">
        <v>41</v>
      </c>
      <c r="E6698">
        <v>0</v>
      </c>
      <c r="F6698" t="s">
        <v>560</v>
      </c>
      <c r="G6698" t="s">
        <v>10344</v>
      </c>
    </row>
    <row r="6699" spans="1:8" x14ac:dyDescent="0.25">
      <c r="A6699" t="str">
        <f>"ASMK29"</f>
        <v>ASMK29</v>
      </c>
      <c r="B6699" t="s">
        <v>1150</v>
      </c>
      <c r="C6699">
        <v>0</v>
      </c>
      <c r="D6699" t="s">
        <v>41</v>
      </c>
      <c r="E6699">
        <v>0</v>
      </c>
    </row>
    <row r="6700" spans="1:8" x14ac:dyDescent="0.25">
      <c r="A6700" t="str">
        <f>"QSMK19"</f>
        <v>QSMK19</v>
      </c>
      <c r="B6700" t="s">
        <v>8356</v>
      </c>
      <c r="C6700">
        <v>66</v>
      </c>
      <c r="D6700" t="s">
        <v>41</v>
      </c>
      <c r="E6700">
        <v>0</v>
      </c>
      <c r="F6700" t="s">
        <v>560</v>
      </c>
      <c r="G6700" t="s">
        <v>10344</v>
      </c>
    </row>
    <row r="6701" spans="1:8" x14ac:dyDescent="0.25">
      <c r="A6701" t="str">
        <f>"ASMK17"</f>
        <v>ASMK17</v>
      </c>
      <c r="B6701" t="s">
        <v>12826</v>
      </c>
      <c r="C6701">
        <v>0</v>
      </c>
      <c r="D6701" t="s">
        <v>41</v>
      </c>
      <c r="E6701">
        <v>0</v>
      </c>
      <c r="F6701" t="s">
        <v>255</v>
      </c>
    </row>
    <row r="6702" spans="1:8" x14ac:dyDescent="0.25">
      <c r="A6702" t="str">
        <f>"CSMK01"</f>
        <v>CSMK01</v>
      </c>
      <c r="B6702" t="s">
        <v>1729</v>
      </c>
      <c r="C6702">
        <v>0</v>
      </c>
      <c r="D6702" t="s">
        <v>41</v>
      </c>
      <c r="E6702">
        <v>0</v>
      </c>
      <c r="F6702" t="s">
        <v>1393</v>
      </c>
    </row>
    <row r="6703" spans="1:8" x14ac:dyDescent="0.25">
      <c r="A6703" t="str">
        <f>"QSMK31"</f>
        <v>QSMK31</v>
      </c>
      <c r="B6703" t="s">
        <v>1729</v>
      </c>
      <c r="C6703">
        <v>1639</v>
      </c>
      <c r="D6703" t="s">
        <v>41</v>
      </c>
      <c r="E6703">
        <v>13</v>
      </c>
      <c r="F6703" t="s">
        <v>1393</v>
      </c>
      <c r="G6703" t="s">
        <v>10344</v>
      </c>
      <c r="H6703" t="s">
        <v>9871</v>
      </c>
    </row>
    <row r="6704" spans="1:8" x14ac:dyDescent="0.25">
      <c r="A6704" t="str">
        <f>"QSMK33"</f>
        <v>QSMK33</v>
      </c>
      <c r="B6704" t="s">
        <v>12827</v>
      </c>
      <c r="C6704">
        <v>0</v>
      </c>
      <c r="D6704" t="s">
        <v>41</v>
      </c>
      <c r="E6704">
        <v>0</v>
      </c>
      <c r="F6704" t="s">
        <v>1393</v>
      </c>
      <c r="G6704" t="s">
        <v>10344</v>
      </c>
    </row>
    <row r="6705" spans="1:8" x14ac:dyDescent="0.25">
      <c r="A6705" t="str">
        <f>"ASMK06"</f>
        <v>ASMK06</v>
      </c>
      <c r="B6705" t="s">
        <v>12828</v>
      </c>
      <c r="C6705">
        <v>0</v>
      </c>
      <c r="D6705" t="s">
        <v>41</v>
      </c>
      <c r="E6705">
        <v>0</v>
      </c>
      <c r="F6705" t="s">
        <v>255</v>
      </c>
    </row>
    <row r="6706" spans="1:8" x14ac:dyDescent="0.25">
      <c r="A6706" t="str">
        <f>"QSMK25"</f>
        <v>QSMK25</v>
      </c>
      <c r="B6706" t="s">
        <v>12829</v>
      </c>
      <c r="C6706">
        <v>0</v>
      </c>
      <c r="D6706" t="s">
        <v>41</v>
      </c>
      <c r="E6706">
        <v>0</v>
      </c>
      <c r="F6706" t="s">
        <v>255</v>
      </c>
      <c r="G6706" t="s">
        <v>10344</v>
      </c>
    </row>
    <row r="6707" spans="1:8" x14ac:dyDescent="0.25">
      <c r="A6707" t="str">
        <f>"ASMK09"</f>
        <v>ASMK09</v>
      </c>
      <c r="B6707" t="s">
        <v>12829</v>
      </c>
      <c r="C6707">
        <v>0</v>
      </c>
      <c r="D6707" t="s">
        <v>41</v>
      </c>
      <c r="E6707">
        <v>0</v>
      </c>
      <c r="F6707" t="s">
        <v>255</v>
      </c>
      <c r="G6707" t="s">
        <v>10344</v>
      </c>
    </row>
    <row r="6708" spans="1:8" x14ac:dyDescent="0.25">
      <c r="A6708" t="str">
        <f>"QSMK04"</f>
        <v>QSMK04</v>
      </c>
      <c r="B6708" t="s">
        <v>12830</v>
      </c>
      <c r="C6708">
        <v>0</v>
      </c>
      <c r="D6708" t="s">
        <v>41</v>
      </c>
      <c r="E6708">
        <v>0</v>
      </c>
      <c r="F6708" t="s">
        <v>560</v>
      </c>
      <c r="G6708" t="s">
        <v>10344</v>
      </c>
    </row>
    <row r="6709" spans="1:8" x14ac:dyDescent="0.25">
      <c r="A6709" t="str">
        <f>"ASMK21"</f>
        <v>ASMK21</v>
      </c>
      <c r="B6709" t="s">
        <v>12830</v>
      </c>
      <c r="C6709">
        <v>0</v>
      </c>
      <c r="D6709" t="s">
        <v>41</v>
      </c>
      <c r="E6709">
        <v>0</v>
      </c>
      <c r="F6709" t="s">
        <v>560</v>
      </c>
      <c r="G6709" t="s">
        <v>10344</v>
      </c>
    </row>
    <row r="6710" spans="1:8" x14ac:dyDescent="0.25">
      <c r="A6710" t="str">
        <f>"QSMK16"</f>
        <v>QSMK16</v>
      </c>
      <c r="B6710" t="s">
        <v>12831</v>
      </c>
      <c r="C6710">
        <v>0</v>
      </c>
      <c r="D6710" t="s">
        <v>41</v>
      </c>
      <c r="E6710">
        <v>0</v>
      </c>
      <c r="F6710" t="s">
        <v>560</v>
      </c>
      <c r="G6710" t="s">
        <v>10344</v>
      </c>
    </row>
    <row r="6711" spans="1:8" x14ac:dyDescent="0.25">
      <c r="A6711" t="str">
        <f>"ASMK23"</f>
        <v>ASMK23</v>
      </c>
      <c r="B6711" t="s">
        <v>12832</v>
      </c>
      <c r="C6711">
        <v>0</v>
      </c>
      <c r="D6711" t="s">
        <v>41</v>
      </c>
      <c r="E6711">
        <v>0</v>
      </c>
      <c r="F6711" t="s">
        <v>560</v>
      </c>
      <c r="G6711" t="s">
        <v>10344</v>
      </c>
    </row>
    <row r="6712" spans="1:8" x14ac:dyDescent="0.25">
      <c r="A6712" t="str">
        <f>"QSMK14"</f>
        <v>QSMK14</v>
      </c>
      <c r="B6712" t="s">
        <v>12832</v>
      </c>
      <c r="C6712">
        <v>0</v>
      </c>
      <c r="D6712" t="s">
        <v>41</v>
      </c>
      <c r="E6712">
        <v>0</v>
      </c>
      <c r="F6712" t="s">
        <v>560</v>
      </c>
      <c r="G6712" t="s">
        <v>10344</v>
      </c>
    </row>
    <row r="6713" spans="1:8" x14ac:dyDescent="0.25">
      <c r="A6713" t="str">
        <f>"QSMK09"</f>
        <v>QSMK09</v>
      </c>
      <c r="B6713" t="s">
        <v>1142</v>
      </c>
      <c r="C6713">
        <v>0</v>
      </c>
      <c r="D6713" t="s">
        <v>41</v>
      </c>
      <c r="E6713">
        <v>0</v>
      </c>
      <c r="F6713" t="s">
        <v>560</v>
      </c>
      <c r="G6713" t="s">
        <v>10344</v>
      </c>
    </row>
    <row r="6714" spans="1:8" x14ac:dyDescent="0.25">
      <c r="A6714" t="str">
        <f>"ASMK20"</f>
        <v>ASMK20</v>
      </c>
      <c r="B6714" t="s">
        <v>1142</v>
      </c>
      <c r="C6714">
        <v>0</v>
      </c>
      <c r="D6714" t="s">
        <v>41</v>
      </c>
      <c r="E6714">
        <v>0</v>
      </c>
      <c r="F6714" t="s">
        <v>560</v>
      </c>
      <c r="G6714" t="s">
        <v>10344</v>
      </c>
    </row>
    <row r="6715" spans="1:8" x14ac:dyDescent="0.25">
      <c r="A6715" t="str">
        <f>"ASMK07"</f>
        <v>ASMK07</v>
      </c>
      <c r="B6715" t="s">
        <v>12833</v>
      </c>
      <c r="C6715">
        <v>0</v>
      </c>
      <c r="D6715" t="s">
        <v>41</v>
      </c>
      <c r="E6715">
        <v>0</v>
      </c>
      <c r="F6715" t="s">
        <v>255</v>
      </c>
    </row>
    <row r="6716" spans="1:8" x14ac:dyDescent="0.25">
      <c r="A6716" t="str">
        <f>"ASMK30"</f>
        <v>ASMK30</v>
      </c>
      <c r="B6716" t="s">
        <v>1152</v>
      </c>
      <c r="C6716">
        <v>0</v>
      </c>
      <c r="D6716" t="s">
        <v>41</v>
      </c>
      <c r="E6716">
        <v>0</v>
      </c>
    </row>
    <row r="6717" spans="1:8" x14ac:dyDescent="0.25">
      <c r="A6717" t="str">
        <f>"ASMK19"</f>
        <v>ASMK19</v>
      </c>
      <c r="B6717" t="s">
        <v>12834</v>
      </c>
      <c r="C6717">
        <v>0</v>
      </c>
      <c r="D6717" t="s">
        <v>41</v>
      </c>
      <c r="E6717">
        <v>0</v>
      </c>
      <c r="F6717" t="s">
        <v>255</v>
      </c>
    </row>
    <row r="6718" spans="1:8" x14ac:dyDescent="0.25">
      <c r="A6718" t="str">
        <f>"QSMK11"</f>
        <v>QSMK11</v>
      </c>
      <c r="B6718" t="s">
        <v>12835</v>
      </c>
      <c r="C6718">
        <v>0</v>
      </c>
      <c r="D6718" t="s">
        <v>41</v>
      </c>
      <c r="E6718">
        <v>0</v>
      </c>
      <c r="F6718" t="s">
        <v>1393</v>
      </c>
      <c r="G6718" t="s">
        <v>10344</v>
      </c>
    </row>
    <row r="6719" spans="1:8" x14ac:dyDescent="0.25">
      <c r="A6719" t="str">
        <f>"QSMK08"</f>
        <v>QSMK08</v>
      </c>
      <c r="B6719" t="s">
        <v>12836</v>
      </c>
      <c r="C6719">
        <v>0</v>
      </c>
      <c r="D6719" t="s">
        <v>41</v>
      </c>
      <c r="E6719">
        <v>0</v>
      </c>
      <c r="F6719" t="s">
        <v>1393</v>
      </c>
      <c r="G6719" t="s">
        <v>10344</v>
      </c>
    </row>
    <row r="6720" spans="1:8" x14ac:dyDescent="0.25">
      <c r="A6720" t="str">
        <f>"QSMK27"</f>
        <v>QSMK27</v>
      </c>
      <c r="B6720" t="s">
        <v>14089</v>
      </c>
      <c r="C6720">
        <v>622</v>
      </c>
      <c r="D6720" t="s">
        <v>41</v>
      </c>
      <c r="E6720">
        <v>5</v>
      </c>
      <c r="F6720" t="s">
        <v>1393</v>
      </c>
      <c r="G6720" t="s">
        <v>10344</v>
      </c>
      <c r="H6720" t="s">
        <v>9871</v>
      </c>
    </row>
    <row r="6721" spans="1:8" x14ac:dyDescent="0.25">
      <c r="A6721" t="str">
        <f>"ASMK11"</f>
        <v>ASMK11</v>
      </c>
      <c r="B6721" t="s">
        <v>12837</v>
      </c>
      <c r="C6721">
        <v>0</v>
      </c>
      <c r="D6721" t="s">
        <v>41</v>
      </c>
      <c r="E6721">
        <v>0</v>
      </c>
      <c r="F6721" t="s">
        <v>3196</v>
      </c>
    </row>
    <row r="6722" spans="1:8" x14ac:dyDescent="0.25">
      <c r="A6722" t="str">
        <f>"ASMKI01"</f>
        <v>ASMKI01</v>
      </c>
      <c r="B6722" t="s">
        <v>12838</v>
      </c>
      <c r="C6722">
        <v>0</v>
      </c>
      <c r="D6722" t="s">
        <v>41</v>
      </c>
      <c r="E6722">
        <v>0</v>
      </c>
      <c r="F6722" t="s">
        <v>10422</v>
      </c>
    </row>
    <row r="6723" spans="1:8" x14ac:dyDescent="0.25">
      <c r="A6723" t="str">
        <f>"ASMK24"</f>
        <v>ASMK24</v>
      </c>
      <c r="B6723" t="s">
        <v>12839</v>
      </c>
      <c r="C6723">
        <v>0</v>
      </c>
      <c r="D6723" t="s">
        <v>41</v>
      </c>
      <c r="E6723">
        <v>0</v>
      </c>
      <c r="F6723" t="s">
        <v>10422</v>
      </c>
      <c r="G6723" t="s">
        <v>10344</v>
      </c>
    </row>
    <row r="6724" spans="1:8" x14ac:dyDescent="0.25">
      <c r="A6724" t="str">
        <f>"QSMK21"</f>
        <v>QSMK21</v>
      </c>
      <c r="B6724" t="s">
        <v>12839</v>
      </c>
      <c r="C6724">
        <v>0</v>
      </c>
      <c r="D6724" t="s">
        <v>41</v>
      </c>
      <c r="E6724">
        <v>0</v>
      </c>
      <c r="F6724" t="s">
        <v>10422</v>
      </c>
      <c r="G6724" t="s">
        <v>10344</v>
      </c>
    </row>
    <row r="6725" spans="1:8" x14ac:dyDescent="0.25">
      <c r="A6725" t="str">
        <f>"ASMK01"</f>
        <v>ASMK01</v>
      </c>
      <c r="B6725" t="s">
        <v>12840</v>
      </c>
      <c r="C6725">
        <v>0</v>
      </c>
      <c r="D6725" t="s">
        <v>41</v>
      </c>
      <c r="E6725">
        <v>0</v>
      </c>
      <c r="F6725" t="s">
        <v>10422</v>
      </c>
      <c r="G6725" t="s">
        <v>10344</v>
      </c>
    </row>
    <row r="6726" spans="1:8" x14ac:dyDescent="0.25">
      <c r="A6726" t="str">
        <f>"QSMK26"</f>
        <v>QSMK26</v>
      </c>
      <c r="B6726" t="s">
        <v>12841</v>
      </c>
      <c r="C6726">
        <v>0</v>
      </c>
      <c r="D6726" t="s">
        <v>41</v>
      </c>
      <c r="E6726">
        <v>0</v>
      </c>
      <c r="F6726" t="s">
        <v>1393</v>
      </c>
      <c r="G6726" t="s">
        <v>10344</v>
      </c>
    </row>
    <row r="6727" spans="1:8" x14ac:dyDescent="0.25">
      <c r="A6727" t="str">
        <f>"CSMK02"</f>
        <v>CSMK02</v>
      </c>
      <c r="B6727" t="s">
        <v>1733</v>
      </c>
      <c r="C6727">
        <v>0</v>
      </c>
      <c r="D6727" t="s">
        <v>41</v>
      </c>
      <c r="E6727">
        <v>0</v>
      </c>
      <c r="F6727" t="s">
        <v>1393</v>
      </c>
    </row>
    <row r="6728" spans="1:8" x14ac:dyDescent="0.25">
      <c r="A6728" t="str">
        <f>"QSMK24"</f>
        <v>QSMK24</v>
      </c>
      <c r="B6728" t="s">
        <v>1733</v>
      </c>
      <c r="C6728">
        <v>9510</v>
      </c>
      <c r="D6728" t="s">
        <v>41</v>
      </c>
      <c r="E6728">
        <v>79</v>
      </c>
      <c r="F6728" t="s">
        <v>1393</v>
      </c>
      <c r="G6728" t="s">
        <v>10344</v>
      </c>
      <c r="H6728" t="s">
        <v>9871</v>
      </c>
    </row>
    <row r="6729" spans="1:8" x14ac:dyDescent="0.25">
      <c r="A6729" t="str">
        <f>"ASMK22"</f>
        <v>ASMK22</v>
      </c>
      <c r="B6729" t="s">
        <v>12842</v>
      </c>
      <c r="C6729">
        <v>0</v>
      </c>
      <c r="D6729" t="s">
        <v>41</v>
      </c>
      <c r="E6729">
        <v>0</v>
      </c>
      <c r="F6729" t="s">
        <v>1393</v>
      </c>
      <c r="G6729" t="s">
        <v>10344</v>
      </c>
    </row>
    <row r="6730" spans="1:8" x14ac:dyDescent="0.25">
      <c r="A6730" t="str">
        <f>"QSMK12"</f>
        <v>QSMK12</v>
      </c>
      <c r="B6730" t="s">
        <v>12843</v>
      </c>
      <c r="C6730">
        <v>0</v>
      </c>
      <c r="D6730" t="s">
        <v>41</v>
      </c>
      <c r="E6730">
        <v>0</v>
      </c>
      <c r="F6730" t="s">
        <v>1393</v>
      </c>
      <c r="G6730" t="s">
        <v>10344</v>
      </c>
    </row>
    <row r="6731" spans="1:8" x14ac:dyDescent="0.25">
      <c r="A6731" t="str">
        <f>"QSMK07"</f>
        <v>QSMK07</v>
      </c>
      <c r="B6731" t="s">
        <v>8353</v>
      </c>
      <c r="C6731">
        <v>70</v>
      </c>
      <c r="D6731" t="s">
        <v>41</v>
      </c>
      <c r="E6731">
        <v>0</v>
      </c>
      <c r="F6731" t="s">
        <v>1393</v>
      </c>
      <c r="G6731" t="s">
        <v>10344</v>
      </c>
    </row>
    <row r="6732" spans="1:8" x14ac:dyDescent="0.25">
      <c r="A6732" t="str">
        <f>"QSMK30"</f>
        <v>QSMK30</v>
      </c>
      <c r="B6732" t="s">
        <v>8367</v>
      </c>
      <c r="C6732">
        <v>0</v>
      </c>
      <c r="D6732" t="s">
        <v>41</v>
      </c>
      <c r="E6732">
        <v>0</v>
      </c>
      <c r="F6732" t="s">
        <v>1393</v>
      </c>
      <c r="G6732" t="s">
        <v>10344</v>
      </c>
    </row>
    <row r="6733" spans="1:8" x14ac:dyDescent="0.25">
      <c r="A6733" t="str">
        <f>"QSMK35"</f>
        <v>QSMK35</v>
      </c>
      <c r="B6733" t="s">
        <v>8376</v>
      </c>
      <c r="C6733">
        <v>0</v>
      </c>
      <c r="D6733" t="s">
        <v>41</v>
      </c>
      <c r="E6733">
        <v>0</v>
      </c>
      <c r="F6733" t="s">
        <v>4868</v>
      </c>
      <c r="G6733" t="s">
        <v>10344</v>
      </c>
    </row>
    <row r="6734" spans="1:8" x14ac:dyDescent="0.25">
      <c r="A6734" t="str">
        <f>"QSMK17"</f>
        <v>QSMK17</v>
      </c>
      <c r="B6734" t="s">
        <v>12844</v>
      </c>
      <c r="C6734">
        <v>0</v>
      </c>
      <c r="D6734" t="s">
        <v>41</v>
      </c>
      <c r="E6734">
        <v>0</v>
      </c>
      <c r="F6734" t="s">
        <v>560</v>
      </c>
    </row>
    <row r="6735" spans="1:8" x14ac:dyDescent="0.25">
      <c r="A6735" t="str">
        <f>"ASMK02"</f>
        <v>ASMK02</v>
      </c>
      <c r="B6735" t="s">
        <v>12845</v>
      </c>
      <c r="C6735">
        <v>0</v>
      </c>
      <c r="D6735" t="s">
        <v>41</v>
      </c>
      <c r="E6735">
        <v>0</v>
      </c>
      <c r="F6735" t="s">
        <v>560</v>
      </c>
    </row>
    <row r="6736" spans="1:8" x14ac:dyDescent="0.25">
      <c r="A6736" t="str">
        <f>"ASMK31"</f>
        <v>ASMK31</v>
      </c>
      <c r="B6736" t="s">
        <v>8379</v>
      </c>
      <c r="C6736">
        <v>0</v>
      </c>
      <c r="D6736" t="s">
        <v>41</v>
      </c>
      <c r="E6736">
        <v>0</v>
      </c>
    </row>
    <row r="6737" spans="1:7" x14ac:dyDescent="0.25">
      <c r="A6737" t="str">
        <f>"QSMK36"</f>
        <v>QSMK36</v>
      </c>
      <c r="B6737" t="s">
        <v>8379</v>
      </c>
      <c r="C6737">
        <v>0</v>
      </c>
      <c r="D6737" t="s">
        <v>41</v>
      </c>
      <c r="E6737">
        <v>0</v>
      </c>
      <c r="F6737" t="s">
        <v>3201</v>
      </c>
      <c r="G6737" t="s">
        <v>10344</v>
      </c>
    </row>
    <row r="6738" spans="1:7" x14ac:dyDescent="0.25">
      <c r="A6738" t="str">
        <f>"QSMK39"</f>
        <v>QSMK39</v>
      </c>
      <c r="B6738" t="s">
        <v>8390</v>
      </c>
      <c r="C6738">
        <v>0</v>
      </c>
      <c r="D6738" t="s">
        <v>41</v>
      </c>
      <c r="E6738">
        <v>0</v>
      </c>
      <c r="F6738" t="s">
        <v>3201</v>
      </c>
    </row>
    <row r="6739" spans="1:7" x14ac:dyDescent="0.25">
      <c r="A6739" t="str">
        <f>"ASMKN01"</f>
        <v>ASMKN01</v>
      </c>
      <c r="B6739" t="s">
        <v>12846</v>
      </c>
      <c r="C6739">
        <v>0</v>
      </c>
      <c r="D6739" t="s">
        <v>41</v>
      </c>
      <c r="E6739">
        <v>0</v>
      </c>
      <c r="F6739" t="s">
        <v>10422</v>
      </c>
    </row>
    <row r="6740" spans="1:7" x14ac:dyDescent="0.25">
      <c r="A6740" t="str">
        <f>"ASMKN02"</f>
        <v>ASMKN02</v>
      </c>
      <c r="B6740" t="s">
        <v>12847</v>
      </c>
      <c r="C6740">
        <v>0</v>
      </c>
      <c r="D6740" t="s">
        <v>41</v>
      </c>
      <c r="E6740">
        <v>0</v>
      </c>
      <c r="F6740" t="s">
        <v>10422</v>
      </c>
    </row>
    <row r="6741" spans="1:7" x14ac:dyDescent="0.25">
      <c r="A6741" t="str">
        <f>"ASMK12"</f>
        <v>ASMK12</v>
      </c>
      <c r="B6741" t="s">
        <v>12848</v>
      </c>
      <c r="C6741">
        <v>0</v>
      </c>
      <c r="D6741" t="s">
        <v>41</v>
      </c>
      <c r="E6741">
        <v>0</v>
      </c>
      <c r="F6741" t="s">
        <v>10401</v>
      </c>
    </row>
    <row r="6742" spans="1:7" x14ac:dyDescent="0.25">
      <c r="A6742" t="str">
        <f>"ASMK05"</f>
        <v>ASMK05</v>
      </c>
      <c r="B6742" t="s">
        <v>12849</v>
      </c>
      <c r="C6742">
        <v>0</v>
      </c>
      <c r="D6742" t="s">
        <v>41</v>
      </c>
      <c r="E6742">
        <v>0</v>
      </c>
      <c r="F6742" t="s">
        <v>255</v>
      </c>
    </row>
    <row r="6743" spans="1:7" x14ac:dyDescent="0.25">
      <c r="A6743" t="str">
        <f>"ASMK10"</f>
        <v>ASMK10</v>
      </c>
      <c r="B6743" t="s">
        <v>12850</v>
      </c>
      <c r="C6743">
        <v>0</v>
      </c>
      <c r="D6743" t="s">
        <v>41</v>
      </c>
      <c r="E6743">
        <v>0</v>
      </c>
      <c r="F6743" t="s">
        <v>255</v>
      </c>
    </row>
    <row r="6744" spans="1:7" x14ac:dyDescent="0.25">
      <c r="A6744" t="str">
        <f>"QSMK06"</f>
        <v>QSMK06</v>
      </c>
      <c r="B6744" t="s">
        <v>12851</v>
      </c>
      <c r="C6744">
        <v>0</v>
      </c>
      <c r="D6744" t="s">
        <v>41</v>
      </c>
      <c r="E6744">
        <v>0</v>
      </c>
      <c r="F6744" t="s">
        <v>12206</v>
      </c>
      <c r="G6744" t="s">
        <v>10344</v>
      </c>
    </row>
    <row r="6745" spans="1:7" x14ac:dyDescent="0.25">
      <c r="A6745" t="str">
        <f>"ASMK13"</f>
        <v>ASMK13</v>
      </c>
      <c r="B6745" t="s">
        <v>12852</v>
      </c>
      <c r="C6745">
        <v>0</v>
      </c>
      <c r="D6745" t="s">
        <v>41</v>
      </c>
      <c r="E6745">
        <v>0</v>
      </c>
      <c r="F6745" t="s">
        <v>12206</v>
      </c>
      <c r="G6745" t="s">
        <v>10344</v>
      </c>
    </row>
    <row r="6746" spans="1:7" x14ac:dyDescent="0.25">
      <c r="A6746" t="str">
        <f>"ASMK03"</f>
        <v>ASMK03</v>
      </c>
      <c r="B6746" t="s">
        <v>12853</v>
      </c>
      <c r="C6746">
        <v>0</v>
      </c>
      <c r="D6746" t="s">
        <v>41</v>
      </c>
      <c r="E6746">
        <v>0</v>
      </c>
      <c r="F6746" t="s">
        <v>10553</v>
      </c>
    </row>
    <row r="6747" spans="1:7" x14ac:dyDescent="0.25">
      <c r="A6747" t="str">
        <f>"ASMK14"</f>
        <v>ASMK14</v>
      </c>
      <c r="B6747" t="s">
        <v>12854</v>
      </c>
      <c r="C6747">
        <v>0</v>
      </c>
      <c r="D6747" t="s">
        <v>41</v>
      </c>
      <c r="E6747">
        <v>0</v>
      </c>
      <c r="F6747" t="s">
        <v>10404</v>
      </c>
    </row>
    <row r="6748" spans="1:7" x14ac:dyDescent="0.25">
      <c r="A6748" t="str">
        <f>"ASMK15"</f>
        <v>ASMK15</v>
      </c>
      <c r="B6748" t="s">
        <v>12855</v>
      </c>
      <c r="C6748">
        <v>0</v>
      </c>
      <c r="D6748" t="s">
        <v>41</v>
      </c>
      <c r="E6748">
        <v>0</v>
      </c>
      <c r="F6748" t="s">
        <v>10404</v>
      </c>
    </row>
    <row r="6749" spans="1:7" x14ac:dyDescent="0.25">
      <c r="A6749" t="str">
        <f>"QSMK23"</f>
        <v>QSMK23</v>
      </c>
      <c r="B6749" t="s">
        <v>12856</v>
      </c>
      <c r="C6749">
        <v>0</v>
      </c>
      <c r="D6749" t="s">
        <v>41</v>
      </c>
      <c r="E6749">
        <v>0</v>
      </c>
      <c r="F6749" t="s">
        <v>560</v>
      </c>
      <c r="G6749" t="s">
        <v>10344</v>
      </c>
    </row>
    <row r="6750" spans="1:7" x14ac:dyDescent="0.25">
      <c r="A6750" t="str">
        <f>"QSMK13"</f>
        <v>QSMK13</v>
      </c>
      <c r="B6750" t="s">
        <v>12857</v>
      </c>
      <c r="C6750">
        <v>0</v>
      </c>
      <c r="D6750" t="s">
        <v>41</v>
      </c>
      <c r="E6750">
        <v>0</v>
      </c>
      <c r="F6750" t="s">
        <v>560</v>
      </c>
      <c r="G6750" t="s">
        <v>10344</v>
      </c>
    </row>
    <row r="6751" spans="1:7" x14ac:dyDescent="0.25">
      <c r="A6751" t="str">
        <f>"QSMK22"</f>
        <v>QSMK22</v>
      </c>
      <c r="B6751" t="s">
        <v>12858</v>
      </c>
      <c r="C6751">
        <v>0</v>
      </c>
      <c r="D6751" t="s">
        <v>41</v>
      </c>
      <c r="E6751">
        <v>0</v>
      </c>
      <c r="F6751" t="s">
        <v>560</v>
      </c>
      <c r="G6751" t="s">
        <v>10344</v>
      </c>
    </row>
    <row r="6752" spans="1:7" x14ac:dyDescent="0.25">
      <c r="A6752" t="str">
        <f>"QSMK32"</f>
        <v>QSMK32</v>
      </c>
      <c r="B6752" t="s">
        <v>8372</v>
      </c>
      <c r="C6752">
        <v>474</v>
      </c>
      <c r="D6752" t="s">
        <v>41</v>
      </c>
      <c r="E6752">
        <v>3</v>
      </c>
      <c r="F6752" t="s">
        <v>560</v>
      </c>
      <c r="G6752" t="s">
        <v>10344</v>
      </c>
    </row>
    <row r="6753" spans="1:7" x14ac:dyDescent="0.25">
      <c r="A6753" t="str">
        <f>"QSMK01"</f>
        <v>QSMK01</v>
      </c>
      <c r="B6753" t="s">
        <v>12859</v>
      </c>
      <c r="C6753">
        <v>0</v>
      </c>
      <c r="D6753" t="s">
        <v>41</v>
      </c>
      <c r="E6753">
        <v>0</v>
      </c>
      <c r="F6753" t="s">
        <v>10436</v>
      </c>
      <c r="G6753" t="s">
        <v>10344</v>
      </c>
    </row>
    <row r="6754" spans="1:7" x14ac:dyDescent="0.25">
      <c r="A6754" t="str">
        <f>"ASMK16"</f>
        <v>ASMK16</v>
      </c>
      <c r="B6754" t="s">
        <v>12859</v>
      </c>
      <c r="C6754">
        <v>0</v>
      </c>
      <c r="D6754" t="s">
        <v>41</v>
      </c>
      <c r="E6754">
        <v>0</v>
      </c>
      <c r="F6754" t="s">
        <v>10436</v>
      </c>
      <c r="G6754" t="s">
        <v>10344</v>
      </c>
    </row>
    <row r="6755" spans="1:7" x14ac:dyDescent="0.25">
      <c r="A6755" t="str">
        <f>"ASMKS01"</f>
        <v>ASMKS01</v>
      </c>
      <c r="B6755" t="s">
        <v>12860</v>
      </c>
      <c r="C6755">
        <v>0</v>
      </c>
      <c r="D6755" t="s">
        <v>1396</v>
      </c>
      <c r="E6755">
        <v>0</v>
      </c>
      <c r="F6755" t="s">
        <v>10556</v>
      </c>
      <c r="G6755" t="s">
        <v>10242</v>
      </c>
    </row>
    <row r="6756" spans="1:7" x14ac:dyDescent="0.25">
      <c r="A6756" t="str">
        <f>"ASMK27"</f>
        <v>ASMK27</v>
      </c>
      <c r="B6756" t="s">
        <v>1146</v>
      </c>
      <c r="C6756">
        <v>0</v>
      </c>
      <c r="D6756" t="s">
        <v>41</v>
      </c>
      <c r="E6756">
        <v>0</v>
      </c>
    </row>
    <row r="6757" spans="1:7" x14ac:dyDescent="0.25">
      <c r="A6757" t="str">
        <f>"QSEED04"</f>
        <v>QSEED04</v>
      </c>
      <c r="B6757" t="s">
        <v>12861</v>
      </c>
      <c r="C6757">
        <v>0</v>
      </c>
      <c r="D6757" t="s">
        <v>41</v>
      </c>
      <c r="E6757">
        <v>0</v>
      </c>
      <c r="F6757" t="s">
        <v>560</v>
      </c>
      <c r="G6757" t="s">
        <v>10344</v>
      </c>
    </row>
    <row r="6758" spans="1:7" x14ac:dyDescent="0.25">
      <c r="A6758" t="str">
        <f>"QSEED01"</f>
        <v>QSEED01</v>
      </c>
      <c r="B6758" t="s">
        <v>8160</v>
      </c>
      <c r="C6758">
        <v>1336</v>
      </c>
      <c r="D6758" t="s">
        <v>41</v>
      </c>
      <c r="E6758">
        <v>11</v>
      </c>
      <c r="F6758" t="s">
        <v>560</v>
      </c>
      <c r="G6758" t="s">
        <v>10344</v>
      </c>
    </row>
    <row r="6759" spans="1:7" x14ac:dyDescent="0.25">
      <c r="A6759" t="str">
        <f>"QSEED03"</f>
        <v>QSEED03</v>
      </c>
      <c r="B6759" t="s">
        <v>12862</v>
      </c>
      <c r="C6759">
        <v>0</v>
      </c>
      <c r="D6759" t="s">
        <v>41</v>
      </c>
      <c r="E6759">
        <v>0</v>
      </c>
      <c r="F6759" t="s">
        <v>560</v>
      </c>
      <c r="G6759" t="s">
        <v>10344</v>
      </c>
    </row>
    <row r="6760" spans="1:7" x14ac:dyDescent="0.25">
      <c r="A6760" t="str">
        <f>"QSMK38"</f>
        <v>QSMK38</v>
      </c>
      <c r="B6760" t="s">
        <v>8385</v>
      </c>
      <c r="C6760">
        <v>0</v>
      </c>
      <c r="D6760" t="s">
        <v>41</v>
      </c>
      <c r="E6760">
        <v>0</v>
      </c>
      <c r="F6760" t="s">
        <v>560</v>
      </c>
    </row>
    <row r="6761" spans="1:7" x14ac:dyDescent="0.25">
      <c r="A6761" t="str">
        <f>"QSMK34"</f>
        <v>QSMK34</v>
      </c>
      <c r="B6761" t="s">
        <v>8385</v>
      </c>
      <c r="C6761">
        <v>0</v>
      </c>
      <c r="D6761" t="s">
        <v>41</v>
      </c>
      <c r="E6761">
        <v>0</v>
      </c>
      <c r="F6761" t="s">
        <v>560</v>
      </c>
      <c r="G6761" t="s">
        <v>10344</v>
      </c>
    </row>
    <row r="6762" spans="1:7" x14ac:dyDescent="0.25">
      <c r="A6762" t="str">
        <f>"QSEED02"</f>
        <v>QSEED02</v>
      </c>
      <c r="B6762" t="s">
        <v>12863</v>
      </c>
      <c r="C6762">
        <v>0</v>
      </c>
      <c r="D6762" t="s">
        <v>41</v>
      </c>
      <c r="E6762">
        <v>0</v>
      </c>
      <c r="F6762" t="s">
        <v>560</v>
      </c>
    </row>
    <row r="6763" spans="1:7" x14ac:dyDescent="0.25">
      <c r="A6763" t="str">
        <f>"ASMK28"</f>
        <v>ASMK28</v>
      </c>
      <c r="B6763" t="s">
        <v>1148</v>
      </c>
      <c r="C6763">
        <v>0</v>
      </c>
      <c r="D6763" t="s">
        <v>41</v>
      </c>
      <c r="E6763">
        <v>0</v>
      </c>
    </row>
    <row r="6764" spans="1:7" x14ac:dyDescent="0.25">
      <c r="A6764" t="str">
        <f>"QSMK10"</f>
        <v>QSMK10</v>
      </c>
      <c r="B6764" t="s">
        <v>12864</v>
      </c>
      <c r="C6764">
        <v>0</v>
      </c>
      <c r="D6764" t="s">
        <v>41</v>
      </c>
      <c r="E6764">
        <v>0</v>
      </c>
      <c r="F6764" t="s">
        <v>560</v>
      </c>
      <c r="G6764" t="s">
        <v>10344</v>
      </c>
    </row>
    <row r="6765" spans="1:7" x14ac:dyDescent="0.25">
      <c r="A6765" t="str">
        <f>"QSMK29"</f>
        <v>QSMK29</v>
      </c>
      <c r="B6765" t="s">
        <v>12865</v>
      </c>
      <c r="C6765">
        <v>0</v>
      </c>
      <c r="D6765" t="s">
        <v>41</v>
      </c>
      <c r="E6765">
        <v>0</v>
      </c>
      <c r="F6765" t="s">
        <v>560</v>
      </c>
      <c r="G6765" t="s">
        <v>10344</v>
      </c>
    </row>
    <row r="6766" spans="1:7" x14ac:dyDescent="0.25">
      <c r="A6766" t="str">
        <f>"ASMK08"</f>
        <v>ASMK08</v>
      </c>
      <c r="B6766" t="s">
        <v>12866</v>
      </c>
      <c r="C6766">
        <v>0</v>
      </c>
      <c r="D6766" t="s">
        <v>41</v>
      </c>
      <c r="E6766">
        <v>0</v>
      </c>
      <c r="F6766" t="s">
        <v>255</v>
      </c>
    </row>
    <row r="6767" spans="1:7" x14ac:dyDescent="0.25">
      <c r="A6767" t="str">
        <f>"ASMK18"</f>
        <v>ASMK18</v>
      </c>
      <c r="B6767" t="s">
        <v>12867</v>
      </c>
      <c r="C6767">
        <v>0</v>
      </c>
      <c r="D6767" t="s">
        <v>41</v>
      </c>
      <c r="E6767">
        <v>0</v>
      </c>
      <c r="F6767" t="s">
        <v>12206</v>
      </c>
    </row>
    <row r="6768" spans="1:7" x14ac:dyDescent="0.25">
      <c r="A6768" t="str">
        <f>"QSMK15"</f>
        <v>QSMK15</v>
      </c>
      <c r="B6768" t="s">
        <v>12868</v>
      </c>
      <c r="C6768">
        <v>0</v>
      </c>
      <c r="D6768" t="s">
        <v>41</v>
      </c>
      <c r="E6768">
        <v>0</v>
      </c>
      <c r="F6768" t="s">
        <v>10553</v>
      </c>
      <c r="G6768" t="s">
        <v>10344</v>
      </c>
    </row>
    <row r="6769" spans="1:8" x14ac:dyDescent="0.25">
      <c r="A6769" t="str">
        <f>"ASMK04"</f>
        <v>ASMK04</v>
      </c>
      <c r="B6769" t="s">
        <v>12868</v>
      </c>
      <c r="C6769">
        <v>0</v>
      </c>
      <c r="D6769" t="s">
        <v>41</v>
      </c>
      <c r="E6769">
        <v>0</v>
      </c>
      <c r="F6769" t="s">
        <v>10553</v>
      </c>
      <c r="G6769" t="s">
        <v>10344</v>
      </c>
    </row>
    <row r="6770" spans="1:8" x14ac:dyDescent="0.25">
      <c r="A6770" t="str">
        <f>"QSMK05"</f>
        <v>QSMK05</v>
      </c>
      <c r="B6770" t="s">
        <v>12869</v>
      </c>
      <c r="C6770">
        <v>0</v>
      </c>
      <c r="D6770" t="s">
        <v>41</v>
      </c>
      <c r="E6770">
        <v>0</v>
      </c>
      <c r="F6770" t="s">
        <v>12206</v>
      </c>
      <c r="G6770" t="s">
        <v>10344</v>
      </c>
    </row>
    <row r="6771" spans="1:8" x14ac:dyDescent="0.25">
      <c r="A6771" t="str">
        <f>"QSMK02"</f>
        <v>QSMK02</v>
      </c>
      <c r="B6771" t="s">
        <v>12870</v>
      </c>
      <c r="C6771">
        <v>0</v>
      </c>
      <c r="D6771" t="s">
        <v>41</v>
      </c>
      <c r="E6771">
        <v>0</v>
      </c>
      <c r="F6771" t="s">
        <v>560</v>
      </c>
      <c r="G6771" t="s">
        <v>10344</v>
      </c>
    </row>
    <row r="6772" spans="1:8" x14ac:dyDescent="0.25">
      <c r="A6772" t="str">
        <f>"QSMK28"</f>
        <v>QSMK28</v>
      </c>
      <c r="B6772" t="s">
        <v>12871</v>
      </c>
      <c r="C6772">
        <v>0</v>
      </c>
      <c r="D6772" t="s">
        <v>41</v>
      </c>
      <c r="E6772">
        <v>0</v>
      </c>
      <c r="F6772" t="s">
        <v>4868</v>
      </c>
      <c r="G6772" t="s">
        <v>10344</v>
      </c>
    </row>
    <row r="6773" spans="1:8" x14ac:dyDescent="0.25">
      <c r="A6773" t="str">
        <f>"QSNAI03"</f>
        <v>QSNAI03</v>
      </c>
      <c r="B6773" t="s">
        <v>12872</v>
      </c>
      <c r="C6773">
        <v>0</v>
      </c>
      <c r="D6773" t="s">
        <v>16</v>
      </c>
      <c r="E6773">
        <v>0</v>
      </c>
      <c r="F6773" t="s">
        <v>745</v>
      </c>
      <c r="G6773" t="s">
        <v>12873</v>
      </c>
    </row>
    <row r="6774" spans="1:8" x14ac:dyDescent="0.25">
      <c r="A6774" t="str">
        <f>"ASNAI01"</f>
        <v>ASNAI01</v>
      </c>
      <c r="B6774" t="s">
        <v>12872</v>
      </c>
      <c r="C6774">
        <v>0</v>
      </c>
      <c r="D6774" t="s">
        <v>16</v>
      </c>
      <c r="E6774">
        <v>0</v>
      </c>
      <c r="F6774" t="s">
        <v>745</v>
      </c>
      <c r="G6774" t="s">
        <v>12873</v>
      </c>
    </row>
    <row r="6775" spans="1:8" x14ac:dyDescent="0.25">
      <c r="A6775" t="str">
        <f>"QSNAI01"</f>
        <v>QSNAI01</v>
      </c>
      <c r="B6775" t="s">
        <v>12874</v>
      </c>
      <c r="C6775">
        <v>0</v>
      </c>
      <c r="D6775" t="s">
        <v>16</v>
      </c>
      <c r="E6775">
        <v>0</v>
      </c>
      <c r="F6775" t="s">
        <v>745</v>
      </c>
      <c r="G6775" t="s">
        <v>12873</v>
      </c>
    </row>
    <row r="6776" spans="1:8" x14ac:dyDescent="0.25">
      <c r="A6776" t="str">
        <f>"ASNAI03"</f>
        <v>ASNAI03</v>
      </c>
      <c r="B6776" t="s">
        <v>12874</v>
      </c>
      <c r="C6776">
        <v>0</v>
      </c>
      <c r="D6776" t="s">
        <v>16</v>
      </c>
      <c r="E6776">
        <v>0</v>
      </c>
      <c r="F6776" t="s">
        <v>745</v>
      </c>
      <c r="G6776" t="s">
        <v>12873</v>
      </c>
    </row>
    <row r="6777" spans="1:8" x14ac:dyDescent="0.25">
      <c r="A6777" t="str">
        <f>"QSNAI02"</f>
        <v>QSNAI02</v>
      </c>
      <c r="B6777" t="s">
        <v>12875</v>
      </c>
      <c r="C6777">
        <v>0</v>
      </c>
      <c r="D6777" t="s">
        <v>16</v>
      </c>
      <c r="E6777">
        <v>0</v>
      </c>
      <c r="F6777" t="s">
        <v>745</v>
      </c>
      <c r="G6777" t="s">
        <v>12873</v>
      </c>
    </row>
    <row r="6778" spans="1:8" x14ac:dyDescent="0.25">
      <c r="A6778" t="str">
        <f>"ASNAI02"</f>
        <v>ASNAI02</v>
      </c>
      <c r="B6778" t="s">
        <v>12875</v>
      </c>
      <c r="C6778">
        <v>0</v>
      </c>
      <c r="D6778" t="s">
        <v>16</v>
      </c>
      <c r="E6778">
        <v>0</v>
      </c>
      <c r="F6778" t="s">
        <v>745</v>
      </c>
      <c r="G6778" t="s">
        <v>12873</v>
      </c>
    </row>
    <row r="6779" spans="1:8" x14ac:dyDescent="0.25">
      <c r="A6779" t="str">
        <f>"QSNAI04"</f>
        <v>QSNAI04</v>
      </c>
      <c r="B6779" t="s">
        <v>12876</v>
      </c>
      <c r="C6779">
        <v>0</v>
      </c>
      <c r="D6779" t="s">
        <v>16</v>
      </c>
      <c r="E6779">
        <v>0</v>
      </c>
      <c r="F6779" t="s">
        <v>745</v>
      </c>
      <c r="G6779" t="s">
        <v>12873</v>
      </c>
    </row>
    <row r="6780" spans="1:8" x14ac:dyDescent="0.25">
      <c r="A6780" t="str">
        <f>"ASNOW01"</f>
        <v>ASNOW01</v>
      </c>
      <c r="B6780" t="s">
        <v>1154</v>
      </c>
      <c r="C6780">
        <v>7</v>
      </c>
      <c r="D6780" t="s">
        <v>16</v>
      </c>
      <c r="E6780">
        <v>7</v>
      </c>
      <c r="F6780" t="s">
        <v>113</v>
      </c>
    </row>
    <row r="6781" spans="1:8" x14ac:dyDescent="0.25">
      <c r="A6781" t="str">
        <f>"ASOFI03"</f>
        <v>ASOFI03</v>
      </c>
      <c r="B6781" t="s">
        <v>14091</v>
      </c>
      <c r="C6781">
        <v>0</v>
      </c>
      <c r="D6781" t="s">
        <v>16</v>
      </c>
      <c r="E6781">
        <v>0</v>
      </c>
      <c r="F6781" t="s">
        <v>395</v>
      </c>
      <c r="G6781" t="s">
        <v>12877</v>
      </c>
      <c r="H6781" t="s">
        <v>9871</v>
      </c>
    </row>
    <row r="6782" spans="1:8" x14ac:dyDescent="0.25">
      <c r="A6782" t="str">
        <f>"QSOFI03"</f>
        <v>QSOFI03</v>
      </c>
      <c r="B6782" t="s">
        <v>14091</v>
      </c>
      <c r="C6782">
        <v>130</v>
      </c>
      <c r="D6782" t="s">
        <v>16</v>
      </c>
      <c r="E6782">
        <v>8</v>
      </c>
      <c r="F6782" t="s">
        <v>395</v>
      </c>
      <c r="G6782" t="s">
        <v>11712</v>
      </c>
      <c r="H6782" t="s">
        <v>9871</v>
      </c>
    </row>
    <row r="6783" spans="1:8" x14ac:dyDescent="0.25">
      <c r="A6783" t="str">
        <f>"ASOFI02"</f>
        <v>ASOFI02</v>
      </c>
      <c r="B6783" t="s">
        <v>14090</v>
      </c>
      <c r="C6783">
        <v>0</v>
      </c>
      <c r="D6783" t="s">
        <v>16</v>
      </c>
      <c r="E6783">
        <v>0</v>
      </c>
      <c r="F6783" t="s">
        <v>395</v>
      </c>
      <c r="G6783" t="s">
        <v>12877</v>
      </c>
      <c r="H6783" t="s">
        <v>9871</v>
      </c>
    </row>
    <row r="6784" spans="1:8" x14ac:dyDescent="0.25">
      <c r="A6784" t="str">
        <f>"QSOFI02"</f>
        <v>QSOFI02</v>
      </c>
      <c r="B6784" t="s">
        <v>14090</v>
      </c>
      <c r="C6784">
        <v>371</v>
      </c>
      <c r="D6784" t="s">
        <v>16</v>
      </c>
      <c r="E6784">
        <v>11</v>
      </c>
      <c r="F6784" t="s">
        <v>395</v>
      </c>
      <c r="G6784" t="s">
        <v>11712</v>
      </c>
      <c r="H6784" t="s">
        <v>9871</v>
      </c>
    </row>
    <row r="6785" spans="1:8" x14ac:dyDescent="0.25">
      <c r="A6785" t="str">
        <f>"ASOFI04"</f>
        <v>ASOFI04</v>
      </c>
      <c r="B6785" t="s">
        <v>12878</v>
      </c>
      <c r="C6785">
        <v>0</v>
      </c>
      <c r="D6785" t="s">
        <v>16</v>
      </c>
      <c r="E6785">
        <v>0</v>
      </c>
      <c r="F6785" t="s">
        <v>395</v>
      </c>
    </row>
    <row r="6786" spans="1:8" x14ac:dyDescent="0.25">
      <c r="A6786" t="str">
        <f>"QSOFI04"</f>
        <v>QSOFI04</v>
      </c>
      <c r="B6786" t="s">
        <v>12878</v>
      </c>
      <c r="C6786">
        <v>272</v>
      </c>
      <c r="D6786" t="s">
        <v>16</v>
      </c>
      <c r="E6786">
        <v>34</v>
      </c>
      <c r="F6786" t="s">
        <v>395</v>
      </c>
      <c r="G6786" t="s">
        <v>12877</v>
      </c>
      <c r="H6786" t="s">
        <v>9871</v>
      </c>
    </row>
    <row r="6787" spans="1:8" x14ac:dyDescent="0.25">
      <c r="A6787" t="str">
        <f>"QSOFI01"</f>
        <v>QSOFI01</v>
      </c>
      <c r="B6787" t="s">
        <v>12879</v>
      </c>
      <c r="C6787">
        <v>0</v>
      </c>
      <c r="D6787" t="s">
        <v>41</v>
      </c>
      <c r="E6787">
        <v>0</v>
      </c>
      <c r="F6787" t="s">
        <v>153</v>
      </c>
      <c r="G6787" t="s">
        <v>12880</v>
      </c>
    </row>
    <row r="6788" spans="1:8" x14ac:dyDescent="0.25">
      <c r="A6788" t="str">
        <f>"ASOFI01"</f>
        <v>ASOFI01</v>
      </c>
      <c r="B6788" t="s">
        <v>12881</v>
      </c>
      <c r="C6788">
        <v>0</v>
      </c>
      <c r="D6788" t="s">
        <v>41</v>
      </c>
      <c r="E6788">
        <v>0</v>
      </c>
      <c r="F6788" t="s">
        <v>153</v>
      </c>
      <c r="G6788" t="s">
        <v>12880</v>
      </c>
    </row>
    <row r="6789" spans="1:8" x14ac:dyDescent="0.25">
      <c r="A6789" t="str">
        <f>"QSOLU01"</f>
        <v>QSOLU01</v>
      </c>
      <c r="B6789" t="s">
        <v>8400</v>
      </c>
      <c r="C6789">
        <v>28</v>
      </c>
      <c r="D6789" t="s">
        <v>843</v>
      </c>
      <c r="E6789">
        <v>28</v>
      </c>
      <c r="F6789" t="s">
        <v>159</v>
      </c>
    </row>
    <row r="6790" spans="1:8" x14ac:dyDescent="0.25">
      <c r="A6790" t="str">
        <f>"QSORA01"</f>
        <v>QSORA01</v>
      </c>
      <c r="B6790" t="s">
        <v>12882</v>
      </c>
      <c r="C6790">
        <v>0</v>
      </c>
      <c r="D6790" t="s">
        <v>16</v>
      </c>
      <c r="E6790">
        <v>0</v>
      </c>
      <c r="F6790" t="s">
        <v>1271</v>
      </c>
    </row>
    <row r="6791" spans="1:8" x14ac:dyDescent="0.25">
      <c r="A6791" t="str">
        <f>"QSORA02"</f>
        <v>QSORA02</v>
      </c>
      <c r="B6791" t="s">
        <v>12883</v>
      </c>
      <c r="C6791">
        <v>0</v>
      </c>
      <c r="D6791" t="s">
        <v>16</v>
      </c>
      <c r="E6791">
        <v>0</v>
      </c>
      <c r="F6791" t="s">
        <v>1271</v>
      </c>
    </row>
    <row r="6792" spans="1:8" x14ac:dyDescent="0.25">
      <c r="A6792" t="str">
        <f>"ASORE01"</f>
        <v>ASORE01</v>
      </c>
      <c r="B6792" t="s">
        <v>1157</v>
      </c>
      <c r="C6792">
        <v>1</v>
      </c>
      <c r="D6792" t="s">
        <v>16</v>
      </c>
      <c r="E6792">
        <v>1</v>
      </c>
      <c r="F6792" t="s">
        <v>1159</v>
      </c>
    </row>
    <row r="6793" spans="1:8" x14ac:dyDescent="0.25">
      <c r="A6793" t="str">
        <f>"ASORT02"</f>
        <v>ASORT02</v>
      </c>
      <c r="B6793" t="s">
        <v>18070</v>
      </c>
      <c r="C6793">
        <v>0</v>
      </c>
      <c r="D6793" t="s">
        <v>41</v>
      </c>
      <c r="E6793">
        <v>0</v>
      </c>
      <c r="F6793" t="s">
        <v>153</v>
      </c>
      <c r="G6793" t="s">
        <v>12884</v>
      </c>
      <c r="H6793" t="s">
        <v>9871</v>
      </c>
    </row>
    <row r="6794" spans="1:8" x14ac:dyDescent="0.25">
      <c r="A6794" t="str">
        <f>"QSORT04"</f>
        <v>QSORT04</v>
      </c>
      <c r="B6794" t="s">
        <v>18070</v>
      </c>
      <c r="C6794">
        <v>0</v>
      </c>
      <c r="D6794" t="s">
        <v>41</v>
      </c>
      <c r="E6794">
        <v>0</v>
      </c>
      <c r="F6794" t="s">
        <v>153</v>
      </c>
      <c r="G6794" t="s">
        <v>12885</v>
      </c>
      <c r="H6794" t="s">
        <v>9871</v>
      </c>
    </row>
    <row r="6795" spans="1:8" x14ac:dyDescent="0.25">
      <c r="A6795" t="str">
        <f>"ASORT05"</f>
        <v>ASORT05</v>
      </c>
      <c r="B6795" t="s">
        <v>12886</v>
      </c>
      <c r="C6795">
        <v>0</v>
      </c>
      <c r="D6795" t="s">
        <v>41</v>
      </c>
      <c r="E6795">
        <v>0</v>
      </c>
      <c r="F6795" t="s">
        <v>153</v>
      </c>
      <c r="G6795" t="s">
        <v>12884</v>
      </c>
    </row>
    <row r="6796" spans="1:8" x14ac:dyDescent="0.25">
      <c r="A6796" t="str">
        <f>"QSORT01"</f>
        <v>QSORT01</v>
      </c>
      <c r="B6796" t="s">
        <v>18071</v>
      </c>
      <c r="C6796">
        <v>0</v>
      </c>
      <c r="D6796" t="s">
        <v>41</v>
      </c>
      <c r="E6796">
        <v>0</v>
      </c>
      <c r="F6796" t="s">
        <v>153</v>
      </c>
      <c r="G6796" t="s">
        <v>12885</v>
      </c>
      <c r="H6796" t="s">
        <v>9871</v>
      </c>
    </row>
    <row r="6797" spans="1:8" x14ac:dyDescent="0.25">
      <c r="A6797" t="str">
        <f>"ASORT01"</f>
        <v>ASORT01</v>
      </c>
      <c r="B6797" t="s">
        <v>18071</v>
      </c>
      <c r="C6797">
        <v>0</v>
      </c>
      <c r="D6797" t="s">
        <v>41</v>
      </c>
      <c r="E6797">
        <v>0</v>
      </c>
      <c r="F6797" t="s">
        <v>9356</v>
      </c>
      <c r="G6797" t="s">
        <v>12884</v>
      </c>
      <c r="H6797" t="s">
        <v>9871</v>
      </c>
    </row>
    <row r="6798" spans="1:8" x14ac:dyDescent="0.25">
      <c r="A6798" t="str">
        <f>"ASORT04"</f>
        <v>ASORT04</v>
      </c>
      <c r="B6798" t="s">
        <v>18072</v>
      </c>
      <c r="C6798">
        <v>0</v>
      </c>
      <c r="D6798" t="s">
        <v>41</v>
      </c>
      <c r="E6798">
        <v>0</v>
      </c>
      <c r="F6798" t="s">
        <v>153</v>
      </c>
      <c r="G6798" t="s">
        <v>12884</v>
      </c>
      <c r="H6798" t="s">
        <v>9871</v>
      </c>
    </row>
    <row r="6799" spans="1:8" x14ac:dyDescent="0.25">
      <c r="A6799" t="str">
        <f>"QSORT03"</f>
        <v>QSORT03</v>
      </c>
      <c r="B6799" t="s">
        <v>18072</v>
      </c>
      <c r="C6799">
        <v>0</v>
      </c>
      <c r="D6799" t="s">
        <v>41</v>
      </c>
      <c r="E6799">
        <v>0</v>
      </c>
      <c r="F6799" t="s">
        <v>153</v>
      </c>
      <c r="G6799" t="s">
        <v>12885</v>
      </c>
      <c r="H6799" t="s">
        <v>9871</v>
      </c>
    </row>
    <row r="6800" spans="1:8" x14ac:dyDescent="0.25">
      <c r="A6800" t="str">
        <f>"QSORT02"</f>
        <v>QSORT02</v>
      </c>
      <c r="B6800" t="s">
        <v>18073</v>
      </c>
      <c r="C6800">
        <v>0</v>
      </c>
      <c r="D6800" t="s">
        <v>41</v>
      </c>
      <c r="E6800">
        <v>0</v>
      </c>
      <c r="F6800" t="s">
        <v>153</v>
      </c>
      <c r="G6800" t="s">
        <v>12885</v>
      </c>
      <c r="H6800" t="s">
        <v>9871</v>
      </c>
    </row>
    <row r="6801" spans="1:8" x14ac:dyDescent="0.25">
      <c r="A6801" t="str">
        <f>"ASORT03"</f>
        <v>ASORT03</v>
      </c>
      <c r="B6801" t="s">
        <v>18073</v>
      </c>
      <c r="C6801">
        <v>0</v>
      </c>
      <c r="D6801" t="s">
        <v>41</v>
      </c>
      <c r="E6801">
        <v>0</v>
      </c>
      <c r="F6801" t="s">
        <v>9356</v>
      </c>
      <c r="G6801" t="s">
        <v>12884</v>
      </c>
      <c r="H6801" t="s">
        <v>9871</v>
      </c>
    </row>
    <row r="6802" spans="1:8" x14ac:dyDescent="0.25">
      <c r="A6802" t="str">
        <f>"QSORT06"</f>
        <v>QSORT06</v>
      </c>
      <c r="B6802" t="s">
        <v>8404</v>
      </c>
      <c r="C6802">
        <v>18</v>
      </c>
      <c r="D6802" t="s">
        <v>16</v>
      </c>
      <c r="E6802">
        <v>0</v>
      </c>
      <c r="F6802" t="s">
        <v>153</v>
      </c>
      <c r="G6802" t="s">
        <v>12885</v>
      </c>
    </row>
    <row r="6803" spans="1:8" x14ac:dyDescent="0.25">
      <c r="A6803" t="str">
        <f>"QSORT05"</f>
        <v>QSORT05</v>
      </c>
      <c r="B6803" t="s">
        <v>8404</v>
      </c>
      <c r="C6803">
        <v>0</v>
      </c>
      <c r="D6803" t="s">
        <v>41</v>
      </c>
      <c r="E6803">
        <v>0</v>
      </c>
      <c r="F6803" t="s">
        <v>153</v>
      </c>
      <c r="G6803" t="s">
        <v>12884</v>
      </c>
      <c r="H6803" t="s">
        <v>9871</v>
      </c>
    </row>
    <row r="6804" spans="1:8" x14ac:dyDescent="0.25">
      <c r="A6804" t="str">
        <f>"ASPAN01"</f>
        <v>ASPAN01</v>
      </c>
      <c r="B6804" t="s">
        <v>12887</v>
      </c>
      <c r="C6804">
        <v>0</v>
      </c>
      <c r="D6804" t="s">
        <v>28</v>
      </c>
      <c r="E6804">
        <v>0</v>
      </c>
      <c r="F6804" t="s">
        <v>879</v>
      </c>
      <c r="G6804" t="s">
        <v>253</v>
      </c>
    </row>
    <row r="6805" spans="1:8" x14ac:dyDescent="0.25">
      <c r="A6805" t="str">
        <f>"ZZSPAN01"</f>
        <v>ZZSPAN01</v>
      </c>
      <c r="B6805" t="s">
        <v>12888</v>
      </c>
      <c r="C6805">
        <v>0</v>
      </c>
      <c r="D6805" t="s">
        <v>28</v>
      </c>
      <c r="E6805">
        <v>0</v>
      </c>
      <c r="F6805" t="s">
        <v>879</v>
      </c>
      <c r="G6805" t="s">
        <v>253</v>
      </c>
    </row>
    <row r="6806" spans="1:8" x14ac:dyDescent="0.25">
      <c r="A6806" t="str">
        <f>"ZZSPAN02"</f>
        <v>ZZSPAN02</v>
      </c>
      <c r="B6806" t="s">
        <v>12889</v>
      </c>
      <c r="C6806">
        <v>0</v>
      </c>
      <c r="D6806" t="s">
        <v>28</v>
      </c>
      <c r="E6806">
        <v>0</v>
      </c>
      <c r="F6806" t="s">
        <v>879</v>
      </c>
      <c r="G6806" t="s">
        <v>253</v>
      </c>
    </row>
    <row r="6807" spans="1:8" x14ac:dyDescent="0.25">
      <c r="A6807" t="str">
        <f>"ZZSPAN03"</f>
        <v>ZZSPAN03</v>
      </c>
      <c r="B6807" t="s">
        <v>12890</v>
      </c>
      <c r="C6807">
        <v>0</v>
      </c>
      <c r="D6807" t="s">
        <v>28</v>
      </c>
      <c r="E6807">
        <v>0</v>
      </c>
      <c r="F6807" t="s">
        <v>879</v>
      </c>
      <c r="G6807" t="s">
        <v>253</v>
      </c>
    </row>
    <row r="6808" spans="1:8" x14ac:dyDescent="0.25">
      <c r="A6808" t="str">
        <f>"ZZSPAN04"</f>
        <v>ZZSPAN04</v>
      </c>
      <c r="B6808" t="s">
        <v>9786</v>
      </c>
      <c r="C6808">
        <v>0</v>
      </c>
      <c r="D6808" t="s">
        <v>28</v>
      </c>
      <c r="E6808">
        <v>0</v>
      </c>
      <c r="F6808" t="s">
        <v>879</v>
      </c>
      <c r="G6808" t="s">
        <v>253</v>
      </c>
    </row>
    <row r="6809" spans="1:8" x14ac:dyDescent="0.25">
      <c r="A6809" t="str">
        <f>"ZZSPAN11"</f>
        <v>ZZSPAN11</v>
      </c>
      <c r="B6809" t="s">
        <v>12891</v>
      </c>
      <c r="C6809">
        <v>0</v>
      </c>
      <c r="D6809" t="s">
        <v>28</v>
      </c>
      <c r="E6809">
        <v>0</v>
      </c>
      <c r="G6809" t="s">
        <v>253</v>
      </c>
    </row>
    <row r="6810" spans="1:8" x14ac:dyDescent="0.25">
      <c r="A6810" t="str">
        <f>"ZZSPAN12"</f>
        <v>ZZSPAN12</v>
      </c>
      <c r="B6810" t="s">
        <v>12892</v>
      </c>
      <c r="C6810">
        <v>0</v>
      </c>
      <c r="D6810" t="s">
        <v>28</v>
      </c>
      <c r="E6810">
        <v>0</v>
      </c>
      <c r="G6810" t="s">
        <v>253</v>
      </c>
    </row>
    <row r="6811" spans="1:8" x14ac:dyDescent="0.25">
      <c r="A6811" t="str">
        <f>"ZZSPAN05"</f>
        <v>ZZSPAN05</v>
      </c>
      <c r="B6811" t="s">
        <v>12893</v>
      </c>
      <c r="C6811">
        <v>0</v>
      </c>
      <c r="D6811" t="s">
        <v>28</v>
      </c>
      <c r="E6811">
        <v>0</v>
      </c>
      <c r="F6811" t="s">
        <v>879</v>
      </c>
      <c r="G6811" t="s">
        <v>253</v>
      </c>
    </row>
    <row r="6812" spans="1:8" x14ac:dyDescent="0.25">
      <c r="A6812" t="str">
        <f>"ZZSPA08"</f>
        <v>ZZSPA08</v>
      </c>
      <c r="B6812" t="s">
        <v>12894</v>
      </c>
      <c r="C6812">
        <v>0</v>
      </c>
      <c r="D6812" t="s">
        <v>28</v>
      </c>
      <c r="E6812">
        <v>0</v>
      </c>
      <c r="G6812" t="s">
        <v>253</v>
      </c>
    </row>
    <row r="6813" spans="1:8" x14ac:dyDescent="0.25">
      <c r="A6813" t="str">
        <f>"ZZSPAN06"</f>
        <v>ZZSPAN06</v>
      </c>
      <c r="B6813" t="s">
        <v>12895</v>
      </c>
      <c r="C6813">
        <v>0</v>
      </c>
      <c r="D6813" t="s">
        <v>28</v>
      </c>
      <c r="E6813">
        <v>0</v>
      </c>
      <c r="F6813" t="s">
        <v>879</v>
      </c>
      <c r="G6813" t="s">
        <v>253</v>
      </c>
    </row>
    <row r="6814" spans="1:8" x14ac:dyDescent="0.25">
      <c r="A6814" t="str">
        <f>"ZZSPAN10"</f>
        <v>ZZSPAN10</v>
      </c>
      <c r="B6814" t="s">
        <v>12896</v>
      </c>
      <c r="C6814">
        <v>0</v>
      </c>
      <c r="D6814" t="s">
        <v>28</v>
      </c>
      <c r="E6814">
        <v>0</v>
      </c>
      <c r="G6814" t="s">
        <v>253</v>
      </c>
    </row>
    <row r="6815" spans="1:8" x14ac:dyDescent="0.25">
      <c r="A6815" t="str">
        <f>"ZZSPAN07"</f>
        <v>ZZSPAN07</v>
      </c>
      <c r="B6815" t="s">
        <v>9788</v>
      </c>
      <c r="C6815">
        <v>3</v>
      </c>
      <c r="D6815" t="s">
        <v>28</v>
      </c>
      <c r="E6815">
        <v>3</v>
      </c>
      <c r="F6815" t="s">
        <v>879</v>
      </c>
      <c r="G6815" t="s">
        <v>253</v>
      </c>
    </row>
    <row r="6816" spans="1:8" x14ac:dyDescent="0.25">
      <c r="A6816" t="str">
        <f>"ZZSPAN13"</f>
        <v>ZZSPAN13</v>
      </c>
      <c r="B6816" t="s">
        <v>12897</v>
      </c>
      <c r="C6816">
        <v>0</v>
      </c>
      <c r="D6816" t="s">
        <v>28</v>
      </c>
      <c r="E6816">
        <v>0</v>
      </c>
    </row>
    <row r="6817" spans="1:7" x14ac:dyDescent="0.25">
      <c r="A6817" t="str">
        <f>"ZZSPAN09"</f>
        <v>ZZSPAN09</v>
      </c>
      <c r="B6817" t="s">
        <v>12898</v>
      </c>
      <c r="C6817">
        <v>0</v>
      </c>
      <c r="D6817" t="s">
        <v>28</v>
      </c>
      <c r="E6817">
        <v>0</v>
      </c>
      <c r="F6817" t="s">
        <v>879</v>
      </c>
      <c r="G6817" t="s">
        <v>253</v>
      </c>
    </row>
    <row r="6818" spans="1:7" x14ac:dyDescent="0.25">
      <c r="A6818" t="str">
        <f>"ZZSPAN08"</f>
        <v>ZZSPAN08</v>
      </c>
      <c r="B6818" t="s">
        <v>12899</v>
      </c>
      <c r="C6818">
        <v>0</v>
      </c>
      <c r="D6818" t="s">
        <v>28</v>
      </c>
      <c r="E6818">
        <v>0</v>
      </c>
      <c r="F6818" t="s">
        <v>879</v>
      </c>
      <c r="G6818" t="s">
        <v>253</v>
      </c>
    </row>
    <row r="6819" spans="1:7" x14ac:dyDescent="0.25">
      <c r="A6819" t="str">
        <f>"ZZSPAN14"</f>
        <v>ZZSPAN14</v>
      </c>
      <c r="B6819" t="s">
        <v>9790</v>
      </c>
      <c r="C6819">
        <v>0</v>
      </c>
      <c r="D6819" t="s">
        <v>28</v>
      </c>
      <c r="E6819">
        <v>0</v>
      </c>
    </row>
    <row r="6820" spans="1:7" x14ac:dyDescent="0.25">
      <c r="A6820" t="str">
        <f>"ZZSPAN15"</f>
        <v>ZZSPAN15</v>
      </c>
      <c r="B6820" t="s">
        <v>9792</v>
      </c>
      <c r="C6820">
        <v>0</v>
      </c>
      <c r="D6820" t="s">
        <v>28</v>
      </c>
      <c r="E6820">
        <v>0</v>
      </c>
      <c r="F6820" t="s">
        <v>560</v>
      </c>
    </row>
    <row r="6821" spans="1:7" x14ac:dyDescent="0.25">
      <c r="A6821" t="str">
        <f>"ZZSPAN16"</f>
        <v>ZZSPAN16</v>
      </c>
      <c r="B6821" t="s">
        <v>9794</v>
      </c>
      <c r="C6821">
        <v>0</v>
      </c>
      <c r="D6821" t="s">
        <v>28</v>
      </c>
      <c r="E6821">
        <v>0</v>
      </c>
      <c r="F6821" t="s">
        <v>560</v>
      </c>
    </row>
    <row r="6822" spans="1:7" x14ac:dyDescent="0.25">
      <c r="A6822" t="str">
        <f>"QSPAR01"</f>
        <v>QSPAR01</v>
      </c>
      <c r="B6822" t="s">
        <v>12900</v>
      </c>
      <c r="C6822">
        <v>0</v>
      </c>
      <c r="D6822" t="s">
        <v>28</v>
      </c>
      <c r="E6822">
        <v>0</v>
      </c>
      <c r="F6822" t="s">
        <v>497</v>
      </c>
    </row>
    <row r="6823" spans="1:7" x14ac:dyDescent="0.25">
      <c r="A6823" t="str">
        <f>"ASPHI01"</f>
        <v>ASPHI01</v>
      </c>
      <c r="B6823" t="s">
        <v>12901</v>
      </c>
      <c r="C6823">
        <v>0</v>
      </c>
      <c r="D6823" t="s">
        <v>16</v>
      </c>
      <c r="E6823">
        <v>0</v>
      </c>
      <c r="F6823" t="s">
        <v>9907</v>
      </c>
      <c r="G6823" t="s">
        <v>12902</v>
      </c>
    </row>
    <row r="6824" spans="1:7" x14ac:dyDescent="0.25">
      <c r="A6824" t="str">
        <f>"QSPHI02"</f>
        <v>QSPHI02</v>
      </c>
      <c r="B6824" t="s">
        <v>12901</v>
      </c>
      <c r="C6824">
        <v>0</v>
      </c>
      <c r="D6824" t="s">
        <v>16</v>
      </c>
      <c r="E6824">
        <v>0</v>
      </c>
      <c r="F6824" t="s">
        <v>9907</v>
      </c>
      <c r="G6824" t="s">
        <v>12902</v>
      </c>
    </row>
    <row r="6825" spans="1:7" x14ac:dyDescent="0.25">
      <c r="A6825" t="str">
        <f>"QSPHI01"</f>
        <v>QSPHI01</v>
      </c>
      <c r="B6825" t="s">
        <v>12903</v>
      </c>
      <c r="C6825">
        <v>0</v>
      </c>
      <c r="D6825" t="s">
        <v>16</v>
      </c>
      <c r="E6825">
        <v>0</v>
      </c>
      <c r="F6825" t="s">
        <v>9907</v>
      </c>
      <c r="G6825" t="s">
        <v>12902</v>
      </c>
    </row>
    <row r="6826" spans="1:7" x14ac:dyDescent="0.25">
      <c r="A6826" t="str">
        <f>"ASPIE01"</f>
        <v>ASPIE01</v>
      </c>
      <c r="B6826" t="s">
        <v>1161</v>
      </c>
      <c r="C6826">
        <v>24</v>
      </c>
      <c r="D6826" t="s">
        <v>28</v>
      </c>
      <c r="E6826">
        <v>24</v>
      </c>
      <c r="F6826" t="s">
        <v>879</v>
      </c>
      <c r="G6826" t="s">
        <v>29</v>
      </c>
    </row>
    <row r="6827" spans="1:7" x14ac:dyDescent="0.25">
      <c r="A6827" t="str">
        <f>"ASPIN01"</f>
        <v>ASPIN01</v>
      </c>
      <c r="B6827" t="s">
        <v>1163</v>
      </c>
      <c r="C6827">
        <v>115</v>
      </c>
      <c r="D6827" t="s">
        <v>28</v>
      </c>
      <c r="E6827">
        <v>115</v>
      </c>
      <c r="F6827" t="s">
        <v>879</v>
      </c>
      <c r="G6827" t="s">
        <v>29</v>
      </c>
    </row>
    <row r="6828" spans="1:7" x14ac:dyDescent="0.25">
      <c r="A6828" t="str">
        <f>"ASPIR01"</f>
        <v>ASPIR01</v>
      </c>
      <c r="B6828" t="s">
        <v>12904</v>
      </c>
      <c r="C6828">
        <v>0</v>
      </c>
      <c r="D6828" t="s">
        <v>41</v>
      </c>
      <c r="E6828">
        <v>0</v>
      </c>
      <c r="F6828" t="s">
        <v>10892</v>
      </c>
    </row>
    <row r="6829" spans="1:7" x14ac:dyDescent="0.25">
      <c r="A6829" t="str">
        <f>"QSPOD01"</f>
        <v>QSPOD01</v>
      </c>
      <c r="B6829" t="s">
        <v>12905</v>
      </c>
      <c r="C6829">
        <v>0</v>
      </c>
      <c r="D6829" t="s">
        <v>16</v>
      </c>
      <c r="E6829">
        <v>0</v>
      </c>
      <c r="F6829" t="s">
        <v>9356</v>
      </c>
      <c r="G6829" t="s">
        <v>12906</v>
      </c>
    </row>
    <row r="6830" spans="1:7" x14ac:dyDescent="0.25">
      <c r="A6830" t="str">
        <f>"ASPOD01"</f>
        <v>ASPOD01</v>
      </c>
      <c r="B6830" t="s">
        <v>12905</v>
      </c>
      <c r="C6830">
        <v>0</v>
      </c>
      <c r="D6830" t="s">
        <v>16</v>
      </c>
      <c r="E6830">
        <v>0</v>
      </c>
      <c r="F6830" t="s">
        <v>9356</v>
      </c>
      <c r="G6830" t="s">
        <v>12906</v>
      </c>
    </row>
    <row r="6831" spans="1:7" x14ac:dyDescent="0.25">
      <c r="A6831" t="str">
        <f>"ASPOD03"</f>
        <v>ASPOD03</v>
      </c>
      <c r="B6831" t="s">
        <v>12907</v>
      </c>
      <c r="C6831">
        <v>0</v>
      </c>
      <c r="D6831" t="s">
        <v>16</v>
      </c>
      <c r="E6831">
        <v>0</v>
      </c>
      <c r="F6831" t="s">
        <v>9356</v>
      </c>
      <c r="G6831" t="s">
        <v>12906</v>
      </c>
    </row>
    <row r="6832" spans="1:7" x14ac:dyDescent="0.25">
      <c r="A6832" t="str">
        <f>"ASPOD02"</f>
        <v>ASPOD02</v>
      </c>
      <c r="B6832" t="s">
        <v>12908</v>
      </c>
      <c r="C6832">
        <v>0</v>
      </c>
      <c r="D6832" t="s">
        <v>16</v>
      </c>
      <c r="E6832">
        <v>0</v>
      </c>
      <c r="F6832" t="s">
        <v>9356</v>
      </c>
      <c r="G6832" t="s">
        <v>12906</v>
      </c>
    </row>
    <row r="6833" spans="1:8" x14ac:dyDescent="0.25">
      <c r="A6833" t="str">
        <f>"QSPON05"</f>
        <v>QSPON05</v>
      </c>
      <c r="B6833" t="s">
        <v>12909</v>
      </c>
      <c r="C6833">
        <v>0</v>
      </c>
      <c r="D6833" t="s">
        <v>16</v>
      </c>
      <c r="E6833">
        <v>0</v>
      </c>
      <c r="F6833" t="s">
        <v>1052</v>
      </c>
      <c r="G6833" t="s">
        <v>9960</v>
      </c>
    </row>
    <row r="6834" spans="1:8" x14ac:dyDescent="0.25">
      <c r="A6834" t="str">
        <f>"QSPON03"</f>
        <v>QSPON03</v>
      </c>
      <c r="B6834" t="s">
        <v>1168</v>
      </c>
      <c r="C6834">
        <v>27673</v>
      </c>
      <c r="D6834" t="s">
        <v>16</v>
      </c>
      <c r="E6834">
        <v>2306</v>
      </c>
      <c r="F6834" t="s">
        <v>1052</v>
      </c>
      <c r="G6834" t="s">
        <v>9960</v>
      </c>
    </row>
    <row r="6835" spans="1:8" x14ac:dyDescent="0.25">
      <c r="A6835" t="str">
        <f>"ASPON03"</f>
        <v>ASPON03</v>
      </c>
      <c r="B6835" t="s">
        <v>1168</v>
      </c>
      <c r="C6835">
        <v>0</v>
      </c>
      <c r="D6835" t="s">
        <v>16</v>
      </c>
      <c r="E6835">
        <v>0</v>
      </c>
      <c r="F6835" t="s">
        <v>1052</v>
      </c>
      <c r="G6835" t="s">
        <v>9960</v>
      </c>
    </row>
    <row r="6836" spans="1:8" x14ac:dyDescent="0.25">
      <c r="A6836" t="str">
        <f>"ASPONT05"</f>
        <v>ASPONT05</v>
      </c>
      <c r="B6836" t="s">
        <v>1173</v>
      </c>
      <c r="C6836">
        <v>0</v>
      </c>
      <c r="D6836" t="s">
        <v>16</v>
      </c>
      <c r="E6836">
        <v>0</v>
      </c>
    </row>
    <row r="6837" spans="1:8" x14ac:dyDescent="0.25">
      <c r="A6837" t="str">
        <f>"ASPON04"</f>
        <v>ASPON04</v>
      </c>
      <c r="B6837" t="s">
        <v>1170</v>
      </c>
      <c r="C6837">
        <v>0</v>
      </c>
      <c r="D6837" t="s">
        <v>16</v>
      </c>
      <c r="E6837">
        <v>0</v>
      </c>
      <c r="F6837" t="s">
        <v>745</v>
      </c>
      <c r="G6837" t="s">
        <v>9960</v>
      </c>
    </row>
    <row r="6838" spans="1:8" x14ac:dyDescent="0.25">
      <c r="A6838" t="str">
        <f>"QSPON01"</f>
        <v>QSPON01</v>
      </c>
      <c r="B6838" t="s">
        <v>1170</v>
      </c>
      <c r="C6838">
        <v>6719</v>
      </c>
      <c r="D6838" t="s">
        <v>16</v>
      </c>
      <c r="E6838">
        <v>335</v>
      </c>
      <c r="F6838" t="s">
        <v>1052</v>
      </c>
      <c r="G6838" t="s">
        <v>9960</v>
      </c>
    </row>
    <row r="6839" spans="1:8" x14ac:dyDescent="0.25">
      <c r="A6839" t="str">
        <f>"ASPON01"</f>
        <v>ASPON01</v>
      </c>
      <c r="B6839" t="s">
        <v>12910</v>
      </c>
      <c r="C6839">
        <v>0</v>
      </c>
      <c r="D6839" t="s">
        <v>16</v>
      </c>
      <c r="E6839">
        <v>0</v>
      </c>
      <c r="F6839" t="s">
        <v>745</v>
      </c>
      <c r="G6839" t="s">
        <v>9960</v>
      </c>
    </row>
    <row r="6840" spans="1:8" x14ac:dyDescent="0.25">
      <c r="A6840" t="str">
        <f>"ASPON02"</f>
        <v>ASPON02</v>
      </c>
      <c r="B6840" t="s">
        <v>1165</v>
      </c>
      <c r="C6840">
        <v>0</v>
      </c>
      <c r="D6840" t="s">
        <v>16</v>
      </c>
      <c r="E6840">
        <v>0</v>
      </c>
      <c r="F6840" t="s">
        <v>745</v>
      </c>
      <c r="G6840" t="s">
        <v>9960</v>
      </c>
    </row>
    <row r="6841" spans="1:8" x14ac:dyDescent="0.25">
      <c r="A6841" t="str">
        <f>"QSPON02"</f>
        <v>QSPON02</v>
      </c>
      <c r="B6841" t="s">
        <v>1165</v>
      </c>
      <c r="C6841">
        <v>13204</v>
      </c>
      <c r="D6841" t="s">
        <v>16</v>
      </c>
      <c r="E6841">
        <v>660</v>
      </c>
      <c r="F6841" t="s">
        <v>1052</v>
      </c>
      <c r="G6841" t="s">
        <v>9960</v>
      </c>
    </row>
    <row r="6842" spans="1:8" x14ac:dyDescent="0.25">
      <c r="A6842" t="str">
        <f>"QSPON04"</f>
        <v>QSPON04</v>
      </c>
      <c r="B6842" t="s">
        <v>12911</v>
      </c>
      <c r="C6842">
        <v>0</v>
      </c>
      <c r="D6842" t="s">
        <v>379</v>
      </c>
      <c r="E6842">
        <v>0</v>
      </c>
      <c r="F6842" t="s">
        <v>1052</v>
      </c>
      <c r="G6842" t="s">
        <v>9960</v>
      </c>
    </row>
    <row r="6843" spans="1:8" x14ac:dyDescent="0.25">
      <c r="A6843" t="str">
        <f>"CSPON01"</f>
        <v>CSPON01</v>
      </c>
      <c r="B6843" t="s">
        <v>1736</v>
      </c>
      <c r="C6843">
        <v>0</v>
      </c>
      <c r="D6843" t="s">
        <v>16</v>
      </c>
      <c r="E6843">
        <v>0</v>
      </c>
      <c r="F6843" t="s">
        <v>395</v>
      </c>
    </row>
    <row r="6844" spans="1:8" x14ac:dyDescent="0.25">
      <c r="A6844" t="str">
        <f>"ASPON06"</f>
        <v>ASPON06</v>
      </c>
      <c r="B6844" t="s">
        <v>1736</v>
      </c>
      <c r="C6844">
        <v>0</v>
      </c>
      <c r="D6844" t="s">
        <v>16</v>
      </c>
      <c r="E6844">
        <v>0</v>
      </c>
      <c r="F6844" t="s">
        <v>395</v>
      </c>
      <c r="G6844" t="s">
        <v>9960</v>
      </c>
      <c r="H6844" t="s">
        <v>9891</v>
      </c>
    </row>
    <row r="6845" spans="1:8" x14ac:dyDescent="0.25">
      <c r="A6845" t="str">
        <f>"QSPON08"</f>
        <v>QSPON08</v>
      </c>
      <c r="B6845" t="s">
        <v>1736</v>
      </c>
      <c r="C6845">
        <v>4</v>
      </c>
      <c r="D6845" t="s">
        <v>16</v>
      </c>
      <c r="E6845">
        <v>0</v>
      </c>
      <c r="F6845" t="s">
        <v>395</v>
      </c>
      <c r="G6845" t="s">
        <v>9960</v>
      </c>
      <c r="H6845" t="s">
        <v>9891</v>
      </c>
    </row>
    <row r="6846" spans="1:8" x14ac:dyDescent="0.25">
      <c r="A6846" t="str">
        <f>"ASPON05"</f>
        <v>ASPON05</v>
      </c>
      <c r="B6846" t="s">
        <v>14093</v>
      </c>
      <c r="C6846">
        <v>0</v>
      </c>
      <c r="D6846" t="s">
        <v>16</v>
      </c>
      <c r="E6846">
        <v>0</v>
      </c>
      <c r="F6846" t="s">
        <v>395</v>
      </c>
      <c r="G6846" t="s">
        <v>9960</v>
      </c>
      <c r="H6846" t="s">
        <v>9891</v>
      </c>
    </row>
    <row r="6847" spans="1:8" x14ac:dyDescent="0.25">
      <c r="A6847" t="str">
        <f>"QSPON07"</f>
        <v>QSPON07</v>
      </c>
      <c r="B6847" t="s">
        <v>14093</v>
      </c>
      <c r="C6847">
        <v>660</v>
      </c>
      <c r="D6847" t="s">
        <v>16</v>
      </c>
      <c r="E6847">
        <v>33</v>
      </c>
      <c r="F6847" t="s">
        <v>395</v>
      </c>
      <c r="G6847" t="s">
        <v>9960</v>
      </c>
      <c r="H6847" t="s">
        <v>9891</v>
      </c>
    </row>
    <row r="6848" spans="1:8" x14ac:dyDescent="0.25">
      <c r="A6848" t="str">
        <f>"ASPON07"</f>
        <v>ASPON07</v>
      </c>
      <c r="B6848" t="s">
        <v>14092</v>
      </c>
      <c r="C6848">
        <v>0</v>
      </c>
      <c r="D6848" t="s">
        <v>16</v>
      </c>
      <c r="E6848">
        <v>0</v>
      </c>
      <c r="F6848" t="s">
        <v>395</v>
      </c>
      <c r="G6848" t="s">
        <v>9960</v>
      </c>
      <c r="H6848" t="s">
        <v>9891</v>
      </c>
    </row>
    <row r="6849" spans="1:8" x14ac:dyDescent="0.25">
      <c r="A6849" t="str">
        <f>"QSPON06"</f>
        <v>QSPON06</v>
      </c>
      <c r="B6849" t="s">
        <v>14092</v>
      </c>
      <c r="C6849">
        <v>758</v>
      </c>
      <c r="D6849" t="s">
        <v>16</v>
      </c>
      <c r="E6849">
        <v>15</v>
      </c>
      <c r="F6849" t="s">
        <v>395</v>
      </c>
      <c r="G6849" t="s">
        <v>9960</v>
      </c>
      <c r="H6849" t="s">
        <v>9891</v>
      </c>
    </row>
    <row r="6850" spans="1:8" x14ac:dyDescent="0.25">
      <c r="A6850" t="str">
        <f>"ASPRA06"</f>
        <v>ASPRA06</v>
      </c>
      <c r="B6850" t="s">
        <v>12912</v>
      </c>
      <c r="C6850">
        <v>0</v>
      </c>
      <c r="D6850" t="s">
        <v>28</v>
      </c>
      <c r="E6850">
        <v>0</v>
      </c>
      <c r="F6850" t="s">
        <v>879</v>
      </c>
      <c r="G6850" t="s">
        <v>29</v>
      </c>
    </row>
    <row r="6851" spans="1:8" x14ac:dyDescent="0.25">
      <c r="A6851" t="str">
        <f>"QSPRA50"</f>
        <v>QSPRA50</v>
      </c>
      <c r="B6851" t="s">
        <v>8542</v>
      </c>
      <c r="C6851">
        <v>0</v>
      </c>
      <c r="D6851" t="s">
        <v>16</v>
      </c>
      <c r="E6851">
        <v>0</v>
      </c>
      <c r="F6851" t="s">
        <v>921</v>
      </c>
    </row>
    <row r="6852" spans="1:8" x14ac:dyDescent="0.25">
      <c r="A6852" t="str">
        <f>"ASPRAY26"</f>
        <v>ASPRAY26</v>
      </c>
      <c r="B6852" t="s">
        <v>14094</v>
      </c>
      <c r="C6852">
        <v>0</v>
      </c>
      <c r="D6852" t="s">
        <v>16</v>
      </c>
      <c r="E6852">
        <v>0</v>
      </c>
    </row>
    <row r="6853" spans="1:8" x14ac:dyDescent="0.25">
      <c r="A6853" t="str">
        <f>"QSPRA21"</f>
        <v>QSPRA21</v>
      </c>
      <c r="B6853" t="s">
        <v>14094</v>
      </c>
      <c r="C6853">
        <v>0</v>
      </c>
      <c r="D6853" t="s">
        <v>16</v>
      </c>
      <c r="E6853">
        <v>0</v>
      </c>
      <c r="F6853" t="s">
        <v>921</v>
      </c>
      <c r="H6853" t="s">
        <v>9891</v>
      </c>
    </row>
    <row r="6854" spans="1:8" x14ac:dyDescent="0.25">
      <c r="A6854" t="str">
        <f>"ASPRAY27"</f>
        <v>ASPRAY27</v>
      </c>
      <c r="B6854" t="s">
        <v>14097</v>
      </c>
      <c r="C6854">
        <v>0</v>
      </c>
      <c r="D6854" t="s">
        <v>16</v>
      </c>
      <c r="E6854">
        <v>0</v>
      </c>
    </row>
    <row r="6855" spans="1:8" x14ac:dyDescent="0.25">
      <c r="A6855" t="str">
        <f>"QSPRA24"</f>
        <v>QSPRA24</v>
      </c>
      <c r="B6855" t="s">
        <v>14097</v>
      </c>
      <c r="C6855">
        <v>0</v>
      </c>
      <c r="D6855" t="s">
        <v>16</v>
      </c>
      <c r="E6855">
        <v>0</v>
      </c>
      <c r="F6855" t="s">
        <v>921</v>
      </c>
      <c r="H6855" t="s">
        <v>9891</v>
      </c>
    </row>
    <row r="6856" spans="1:8" x14ac:dyDescent="0.25">
      <c r="A6856" t="str">
        <f>"ASPRA25"</f>
        <v>ASPRA25</v>
      </c>
      <c r="B6856" t="s">
        <v>14096</v>
      </c>
      <c r="C6856">
        <v>0</v>
      </c>
      <c r="D6856" t="s">
        <v>16</v>
      </c>
      <c r="E6856">
        <v>0</v>
      </c>
    </row>
    <row r="6857" spans="1:8" x14ac:dyDescent="0.25">
      <c r="A6857" t="str">
        <f>"QSPRA23"</f>
        <v>QSPRA23</v>
      </c>
      <c r="B6857" t="s">
        <v>14096</v>
      </c>
      <c r="C6857">
        <v>0</v>
      </c>
      <c r="D6857" t="s">
        <v>16</v>
      </c>
      <c r="E6857">
        <v>0</v>
      </c>
      <c r="F6857" t="s">
        <v>921</v>
      </c>
      <c r="H6857" t="s">
        <v>9891</v>
      </c>
    </row>
    <row r="6858" spans="1:8" x14ac:dyDescent="0.25">
      <c r="A6858" t="str">
        <f>"ASPRA26"</f>
        <v>ASPRA26</v>
      </c>
      <c r="B6858" t="s">
        <v>14095</v>
      </c>
      <c r="C6858">
        <v>0</v>
      </c>
      <c r="D6858" t="s">
        <v>16</v>
      </c>
      <c r="E6858">
        <v>0</v>
      </c>
    </row>
    <row r="6859" spans="1:8" x14ac:dyDescent="0.25">
      <c r="A6859" t="str">
        <f>"QSPRA22"</f>
        <v>QSPRA22</v>
      </c>
      <c r="B6859" t="s">
        <v>14095</v>
      </c>
      <c r="C6859">
        <v>0</v>
      </c>
      <c r="D6859" t="s">
        <v>16</v>
      </c>
      <c r="E6859">
        <v>0</v>
      </c>
      <c r="F6859" t="s">
        <v>921</v>
      </c>
      <c r="H6859" t="s">
        <v>9891</v>
      </c>
    </row>
    <row r="6860" spans="1:8" x14ac:dyDescent="0.25">
      <c r="A6860" t="str">
        <f>"QSPRA43"</f>
        <v>QSPRA43</v>
      </c>
      <c r="B6860" t="s">
        <v>8531</v>
      </c>
      <c r="C6860">
        <v>0</v>
      </c>
      <c r="D6860" t="s">
        <v>28</v>
      </c>
      <c r="E6860">
        <v>0</v>
      </c>
      <c r="F6860" t="s">
        <v>61</v>
      </c>
      <c r="G6860" t="s">
        <v>29</v>
      </c>
    </row>
    <row r="6861" spans="1:8" x14ac:dyDescent="0.25">
      <c r="A6861" t="str">
        <f>"ZZSPRA01"</f>
        <v>ZZSPRA01</v>
      </c>
      <c r="B6861" t="s">
        <v>12913</v>
      </c>
      <c r="C6861">
        <v>0</v>
      </c>
      <c r="D6861" t="s">
        <v>28</v>
      </c>
      <c r="E6861">
        <v>0</v>
      </c>
      <c r="F6861" t="s">
        <v>360</v>
      </c>
    </row>
    <row r="6862" spans="1:8" x14ac:dyDescent="0.25">
      <c r="A6862" t="str">
        <f>"ASPRA01"</f>
        <v>ASPRA01</v>
      </c>
      <c r="B6862" t="s">
        <v>12913</v>
      </c>
      <c r="C6862">
        <v>0</v>
      </c>
      <c r="D6862" t="s">
        <v>28</v>
      </c>
      <c r="E6862">
        <v>0</v>
      </c>
      <c r="F6862" t="s">
        <v>360</v>
      </c>
    </row>
    <row r="6863" spans="1:8" x14ac:dyDescent="0.25">
      <c r="A6863" t="str">
        <f>"QSPRA09"</f>
        <v>QSPRA09</v>
      </c>
      <c r="B6863" t="s">
        <v>12914</v>
      </c>
      <c r="C6863">
        <v>0</v>
      </c>
      <c r="D6863" t="s">
        <v>28</v>
      </c>
      <c r="E6863">
        <v>0</v>
      </c>
      <c r="F6863" t="s">
        <v>128</v>
      </c>
    </row>
    <row r="6864" spans="1:8" x14ac:dyDescent="0.25">
      <c r="A6864" t="str">
        <f>"QSPRA18"</f>
        <v>QSPRA18</v>
      </c>
      <c r="B6864" t="s">
        <v>12915</v>
      </c>
      <c r="C6864">
        <v>0</v>
      </c>
      <c r="D6864" t="s">
        <v>28</v>
      </c>
      <c r="E6864">
        <v>0</v>
      </c>
      <c r="F6864" t="s">
        <v>497</v>
      </c>
    </row>
    <row r="6865" spans="1:6" x14ac:dyDescent="0.25">
      <c r="A6865" t="str">
        <f>"QSPRA38"</f>
        <v>QSPRA38</v>
      </c>
      <c r="B6865" t="s">
        <v>8525</v>
      </c>
      <c r="C6865">
        <v>0</v>
      </c>
      <c r="D6865" t="s">
        <v>28</v>
      </c>
      <c r="E6865">
        <v>0</v>
      </c>
      <c r="F6865" t="s">
        <v>61</v>
      </c>
    </row>
    <row r="6866" spans="1:6" x14ac:dyDescent="0.25">
      <c r="A6866" t="str">
        <f>"AAREN01"</f>
        <v>AAREN01</v>
      </c>
      <c r="B6866" t="s">
        <v>12916</v>
      </c>
      <c r="C6866">
        <v>0</v>
      </c>
      <c r="D6866" t="s">
        <v>16</v>
      </c>
      <c r="E6866">
        <v>0</v>
      </c>
      <c r="F6866" t="s">
        <v>10066</v>
      </c>
    </row>
    <row r="6867" spans="1:6" x14ac:dyDescent="0.25">
      <c r="A6867" t="str">
        <f>"ASPRA02"</f>
        <v>ASPRA02</v>
      </c>
      <c r="B6867" t="s">
        <v>12917</v>
      </c>
      <c r="C6867">
        <v>0</v>
      </c>
      <c r="D6867" t="s">
        <v>28</v>
      </c>
      <c r="E6867">
        <v>0</v>
      </c>
      <c r="F6867" t="s">
        <v>10066</v>
      </c>
    </row>
    <row r="6868" spans="1:6" x14ac:dyDescent="0.25">
      <c r="A6868" t="str">
        <f>"ASPRA03"</f>
        <v>ASPRA03</v>
      </c>
      <c r="B6868" t="s">
        <v>12918</v>
      </c>
      <c r="C6868">
        <v>0</v>
      </c>
      <c r="D6868" t="s">
        <v>28</v>
      </c>
      <c r="E6868">
        <v>0</v>
      </c>
      <c r="F6868" t="s">
        <v>10066</v>
      </c>
    </row>
    <row r="6869" spans="1:6" x14ac:dyDescent="0.25">
      <c r="A6869" t="str">
        <f>"ASPRA07"</f>
        <v>ASPRA07</v>
      </c>
      <c r="B6869" t="s">
        <v>12919</v>
      </c>
      <c r="C6869">
        <v>0</v>
      </c>
      <c r="D6869" t="s">
        <v>28</v>
      </c>
      <c r="E6869">
        <v>0</v>
      </c>
      <c r="F6869" t="s">
        <v>10066</v>
      </c>
    </row>
    <row r="6870" spans="1:6" x14ac:dyDescent="0.25">
      <c r="A6870" t="str">
        <f>"ASPRA18"</f>
        <v>ASPRA18</v>
      </c>
      <c r="B6870" t="s">
        <v>1176</v>
      </c>
      <c r="C6870">
        <v>0</v>
      </c>
      <c r="D6870" t="s">
        <v>28</v>
      </c>
      <c r="E6870">
        <v>0</v>
      </c>
      <c r="F6870" t="s">
        <v>659</v>
      </c>
    </row>
    <row r="6871" spans="1:6" x14ac:dyDescent="0.25">
      <c r="A6871" t="str">
        <f>"QSPRA28"</f>
        <v>QSPRA28</v>
      </c>
      <c r="B6871" t="s">
        <v>1176</v>
      </c>
      <c r="C6871">
        <v>0</v>
      </c>
      <c r="D6871" t="s">
        <v>28</v>
      </c>
      <c r="E6871">
        <v>0</v>
      </c>
      <c r="F6871" t="s">
        <v>61</v>
      </c>
    </row>
    <row r="6872" spans="1:6" x14ac:dyDescent="0.25">
      <c r="A6872" t="str">
        <f>"QSPRA30"</f>
        <v>QSPRA30</v>
      </c>
      <c r="B6872" t="s">
        <v>12920</v>
      </c>
      <c r="C6872">
        <v>0</v>
      </c>
      <c r="D6872" t="s">
        <v>28</v>
      </c>
      <c r="E6872">
        <v>0</v>
      </c>
      <c r="F6872" t="s">
        <v>61</v>
      </c>
    </row>
    <row r="6873" spans="1:6" x14ac:dyDescent="0.25">
      <c r="A6873" t="str">
        <f>"QSPRA31"</f>
        <v>QSPRA31</v>
      </c>
      <c r="B6873" t="s">
        <v>12921</v>
      </c>
      <c r="C6873">
        <v>0</v>
      </c>
      <c r="D6873" t="s">
        <v>28</v>
      </c>
      <c r="E6873">
        <v>0</v>
      </c>
      <c r="F6873" t="s">
        <v>61</v>
      </c>
    </row>
    <row r="6874" spans="1:6" x14ac:dyDescent="0.25">
      <c r="A6874" t="str">
        <f>"QSPRA53"</f>
        <v>QSPRA53</v>
      </c>
      <c r="B6874" t="s">
        <v>12922</v>
      </c>
      <c r="C6874">
        <v>0</v>
      </c>
      <c r="D6874" t="s">
        <v>28</v>
      </c>
      <c r="E6874">
        <v>0</v>
      </c>
      <c r="F6874" t="s">
        <v>497</v>
      </c>
    </row>
    <row r="6875" spans="1:6" x14ac:dyDescent="0.25">
      <c r="A6875" t="str">
        <f>"QSPRA33"</f>
        <v>QSPRA33</v>
      </c>
      <c r="B6875" t="s">
        <v>12923</v>
      </c>
      <c r="C6875">
        <v>0</v>
      </c>
      <c r="D6875" t="s">
        <v>28</v>
      </c>
      <c r="E6875">
        <v>0</v>
      </c>
      <c r="F6875" t="s">
        <v>61</v>
      </c>
    </row>
    <row r="6876" spans="1:6" x14ac:dyDescent="0.25">
      <c r="A6876" t="str">
        <f>"QSPRA16"</f>
        <v>QSPRA16</v>
      </c>
      <c r="B6876" t="s">
        <v>12924</v>
      </c>
      <c r="C6876">
        <v>0</v>
      </c>
      <c r="D6876" t="s">
        <v>28</v>
      </c>
      <c r="E6876">
        <v>0</v>
      </c>
      <c r="F6876" t="s">
        <v>61</v>
      </c>
    </row>
    <row r="6877" spans="1:6" x14ac:dyDescent="0.25">
      <c r="A6877" t="str">
        <f>"QSPRA06"</f>
        <v>QSPRA06</v>
      </c>
      <c r="B6877" t="s">
        <v>12925</v>
      </c>
      <c r="C6877">
        <v>0</v>
      </c>
      <c r="D6877" t="s">
        <v>28</v>
      </c>
      <c r="E6877">
        <v>0</v>
      </c>
      <c r="F6877" t="s">
        <v>61</v>
      </c>
    </row>
    <row r="6878" spans="1:6" x14ac:dyDescent="0.25">
      <c r="A6878" t="str">
        <f>"ASPRA44"</f>
        <v>ASPRA44</v>
      </c>
      <c r="B6878" t="s">
        <v>1190</v>
      </c>
      <c r="C6878">
        <v>0</v>
      </c>
      <c r="D6878" t="s">
        <v>28</v>
      </c>
      <c r="E6878">
        <v>0</v>
      </c>
    </row>
    <row r="6879" spans="1:6" x14ac:dyDescent="0.25">
      <c r="A6879" t="str">
        <f>"ZZSPRAY02"</f>
        <v>ZZSPRAY02</v>
      </c>
      <c r="B6879" t="s">
        <v>9797</v>
      </c>
      <c r="C6879">
        <v>0</v>
      </c>
      <c r="D6879" t="s">
        <v>28</v>
      </c>
      <c r="E6879">
        <v>0</v>
      </c>
    </row>
    <row r="6880" spans="1:6" x14ac:dyDescent="0.25">
      <c r="A6880" t="str">
        <f>"QSPRA04"</f>
        <v>QSPRA04</v>
      </c>
      <c r="B6880" t="s">
        <v>12926</v>
      </c>
      <c r="C6880">
        <v>0</v>
      </c>
      <c r="D6880" t="s">
        <v>28</v>
      </c>
      <c r="E6880">
        <v>0</v>
      </c>
      <c r="F6880" t="s">
        <v>1741</v>
      </c>
    </row>
    <row r="6881" spans="1:8" x14ac:dyDescent="0.25">
      <c r="A6881" t="str">
        <f>"QSPRA42"</f>
        <v>QSPRA42</v>
      </c>
      <c r="B6881" t="s">
        <v>12927</v>
      </c>
      <c r="C6881">
        <v>0</v>
      </c>
      <c r="D6881" t="s">
        <v>28</v>
      </c>
      <c r="E6881">
        <v>0</v>
      </c>
      <c r="F6881" t="s">
        <v>61</v>
      </c>
      <c r="G6881" t="s">
        <v>12928</v>
      </c>
    </row>
    <row r="6882" spans="1:8" x14ac:dyDescent="0.25">
      <c r="A6882" t="str">
        <f>"QSPRA11"</f>
        <v>QSPRA11</v>
      </c>
      <c r="B6882" t="s">
        <v>12929</v>
      </c>
      <c r="C6882">
        <v>0</v>
      </c>
      <c r="D6882" t="s">
        <v>28</v>
      </c>
      <c r="E6882">
        <v>0</v>
      </c>
      <c r="F6882" t="s">
        <v>61</v>
      </c>
      <c r="G6882" t="s">
        <v>12928</v>
      </c>
    </row>
    <row r="6883" spans="1:8" x14ac:dyDescent="0.25">
      <c r="A6883" t="str">
        <f>"QSPRA20"</f>
        <v>QSPRA20</v>
      </c>
      <c r="B6883" t="s">
        <v>18074</v>
      </c>
      <c r="C6883">
        <v>0</v>
      </c>
      <c r="D6883" t="s">
        <v>28</v>
      </c>
      <c r="E6883">
        <v>0</v>
      </c>
      <c r="F6883" t="s">
        <v>2119</v>
      </c>
      <c r="G6883" t="s">
        <v>12928</v>
      </c>
      <c r="H6883" t="s">
        <v>9871</v>
      </c>
    </row>
    <row r="6884" spans="1:8" x14ac:dyDescent="0.25">
      <c r="A6884" t="str">
        <f>"QSPRA34"</f>
        <v>QSPRA34</v>
      </c>
      <c r="B6884" t="s">
        <v>12930</v>
      </c>
      <c r="C6884">
        <v>0</v>
      </c>
      <c r="D6884" t="s">
        <v>28</v>
      </c>
      <c r="E6884">
        <v>0</v>
      </c>
      <c r="F6884" t="s">
        <v>921</v>
      </c>
    </row>
    <row r="6885" spans="1:8" x14ac:dyDescent="0.25">
      <c r="A6885" t="str">
        <f>"ASPRA16"</f>
        <v>ASPRA16</v>
      </c>
      <c r="B6885" t="s">
        <v>12930</v>
      </c>
      <c r="C6885">
        <v>0</v>
      </c>
      <c r="D6885" t="s">
        <v>28</v>
      </c>
      <c r="E6885">
        <v>0</v>
      </c>
      <c r="F6885" t="s">
        <v>921</v>
      </c>
    </row>
    <row r="6886" spans="1:8" x14ac:dyDescent="0.25">
      <c r="A6886" t="str">
        <f>"ASPRA17"</f>
        <v>ASPRA17</v>
      </c>
      <c r="B6886" t="s">
        <v>12931</v>
      </c>
      <c r="C6886">
        <v>0</v>
      </c>
      <c r="D6886" t="s">
        <v>28</v>
      </c>
      <c r="E6886">
        <v>0</v>
      </c>
      <c r="F6886" t="s">
        <v>659</v>
      </c>
      <c r="G6886" t="s">
        <v>12928</v>
      </c>
    </row>
    <row r="6887" spans="1:8" x14ac:dyDescent="0.25">
      <c r="A6887" t="str">
        <f>"QSPRA25"</f>
        <v>QSPRA25</v>
      </c>
      <c r="B6887" t="s">
        <v>12931</v>
      </c>
      <c r="C6887">
        <v>0</v>
      </c>
      <c r="D6887" t="s">
        <v>28</v>
      </c>
      <c r="E6887">
        <v>0</v>
      </c>
      <c r="F6887" t="s">
        <v>61</v>
      </c>
      <c r="G6887" t="s">
        <v>12928</v>
      </c>
    </row>
    <row r="6888" spans="1:8" x14ac:dyDescent="0.25">
      <c r="A6888" t="str">
        <f>"ASPRA20"</f>
        <v>ASPRA20</v>
      </c>
      <c r="B6888" t="s">
        <v>12932</v>
      </c>
      <c r="C6888">
        <v>0</v>
      </c>
      <c r="D6888" t="s">
        <v>28</v>
      </c>
      <c r="E6888">
        <v>0</v>
      </c>
      <c r="F6888" t="s">
        <v>659</v>
      </c>
      <c r="G6888" t="s">
        <v>12928</v>
      </c>
    </row>
    <row r="6889" spans="1:8" x14ac:dyDescent="0.25">
      <c r="A6889" t="str">
        <f>"QSPRA35"</f>
        <v>QSPRA35</v>
      </c>
      <c r="B6889" t="s">
        <v>12932</v>
      </c>
      <c r="C6889">
        <v>0</v>
      </c>
      <c r="D6889" t="s">
        <v>28</v>
      </c>
      <c r="E6889">
        <v>0</v>
      </c>
      <c r="F6889" t="s">
        <v>61</v>
      </c>
      <c r="G6889" t="s">
        <v>12928</v>
      </c>
    </row>
    <row r="6890" spans="1:8" x14ac:dyDescent="0.25">
      <c r="A6890" t="str">
        <f>"ASPRA15"</f>
        <v>ASPRA15</v>
      </c>
      <c r="B6890" t="s">
        <v>12933</v>
      </c>
      <c r="C6890">
        <v>0</v>
      </c>
      <c r="D6890" t="s">
        <v>28</v>
      </c>
      <c r="E6890">
        <v>0</v>
      </c>
      <c r="F6890" t="s">
        <v>2119</v>
      </c>
    </row>
    <row r="6891" spans="1:8" x14ac:dyDescent="0.25">
      <c r="A6891" t="str">
        <f>"ASPRA23"</f>
        <v>ASPRA23</v>
      </c>
      <c r="B6891" t="s">
        <v>1179</v>
      </c>
      <c r="C6891">
        <v>0</v>
      </c>
      <c r="D6891" t="s">
        <v>28</v>
      </c>
      <c r="E6891">
        <v>0</v>
      </c>
      <c r="F6891" t="s">
        <v>317</v>
      </c>
      <c r="G6891" t="s">
        <v>12928</v>
      </c>
    </row>
    <row r="6892" spans="1:8" x14ac:dyDescent="0.25">
      <c r="A6892" t="str">
        <f>"QSPRA44"</f>
        <v>QSPRA44</v>
      </c>
      <c r="B6892" t="s">
        <v>1179</v>
      </c>
      <c r="C6892">
        <v>992</v>
      </c>
      <c r="D6892" t="s">
        <v>28</v>
      </c>
      <c r="E6892">
        <v>992</v>
      </c>
      <c r="F6892" t="s">
        <v>317</v>
      </c>
      <c r="G6892" t="s">
        <v>12928</v>
      </c>
    </row>
    <row r="6893" spans="1:8" x14ac:dyDescent="0.25">
      <c r="A6893" t="str">
        <f>"ASPRA21"</f>
        <v>ASPRA21</v>
      </c>
      <c r="B6893" t="s">
        <v>12934</v>
      </c>
      <c r="C6893">
        <v>0</v>
      </c>
      <c r="D6893" t="s">
        <v>28</v>
      </c>
      <c r="E6893">
        <v>0</v>
      </c>
      <c r="F6893" t="s">
        <v>317</v>
      </c>
      <c r="G6893" t="s">
        <v>12928</v>
      </c>
    </row>
    <row r="6894" spans="1:8" x14ac:dyDescent="0.25">
      <c r="A6894" t="str">
        <f>"QSPRA36"</f>
        <v>QSPRA36</v>
      </c>
      <c r="B6894" t="s">
        <v>12934</v>
      </c>
      <c r="C6894">
        <v>0</v>
      </c>
      <c r="D6894" t="s">
        <v>28</v>
      </c>
      <c r="E6894">
        <v>0</v>
      </c>
      <c r="F6894" t="s">
        <v>317</v>
      </c>
      <c r="G6894" t="s">
        <v>12928</v>
      </c>
    </row>
    <row r="6895" spans="1:8" x14ac:dyDescent="0.25">
      <c r="A6895" t="str">
        <f>"QSPRA19"</f>
        <v>QSPRA19</v>
      </c>
      <c r="B6895" t="s">
        <v>18075</v>
      </c>
      <c r="C6895">
        <v>0</v>
      </c>
      <c r="D6895" t="s">
        <v>28</v>
      </c>
      <c r="E6895">
        <v>0</v>
      </c>
      <c r="F6895" t="s">
        <v>2119</v>
      </c>
      <c r="G6895" t="s">
        <v>12928</v>
      </c>
      <c r="H6895" t="s">
        <v>9871</v>
      </c>
    </row>
    <row r="6896" spans="1:8" x14ac:dyDescent="0.25">
      <c r="A6896" t="str">
        <f>"ASPRA22"</f>
        <v>ASPRA22</v>
      </c>
      <c r="B6896" t="s">
        <v>8529</v>
      </c>
      <c r="C6896">
        <v>0</v>
      </c>
      <c r="D6896" t="s">
        <v>28</v>
      </c>
      <c r="E6896">
        <v>0</v>
      </c>
      <c r="F6896" t="s">
        <v>61</v>
      </c>
      <c r="G6896" t="s">
        <v>12928</v>
      </c>
    </row>
    <row r="6897" spans="1:8" x14ac:dyDescent="0.25">
      <c r="A6897" t="str">
        <f>"QSPRA41"</f>
        <v>QSPRA41</v>
      </c>
      <c r="B6897" t="s">
        <v>8529</v>
      </c>
      <c r="C6897">
        <v>60</v>
      </c>
      <c r="D6897" t="s">
        <v>28</v>
      </c>
      <c r="E6897">
        <v>10</v>
      </c>
      <c r="F6897" t="s">
        <v>61</v>
      </c>
      <c r="G6897" t="s">
        <v>12928</v>
      </c>
    </row>
    <row r="6898" spans="1:8" x14ac:dyDescent="0.25">
      <c r="A6898" t="str">
        <f>"ASPRA43"</f>
        <v>ASPRA43</v>
      </c>
      <c r="B6898" t="s">
        <v>13547</v>
      </c>
      <c r="C6898">
        <v>0</v>
      </c>
      <c r="D6898" t="s">
        <v>28</v>
      </c>
      <c r="E6898">
        <v>0</v>
      </c>
      <c r="F6898" t="s">
        <v>61</v>
      </c>
    </row>
    <row r="6899" spans="1:8" x14ac:dyDescent="0.25">
      <c r="A6899" t="str">
        <f>"QSPRA15"</f>
        <v>QSPRA15</v>
      </c>
      <c r="B6899" t="s">
        <v>13547</v>
      </c>
      <c r="C6899">
        <v>0</v>
      </c>
      <c r="D6899" t="s">
        <v>28</v>
      </c>
      <c r="E6899">
        <v>0</v>
      </c>
      <c r="F6899" t="s">
        <v>61</v>
      </c>
      <c r="G6899" t="s">
        <v>12928</v>
      </c>
      <c r="H6899" t="s">
        <v>9871</v>
      </c>
    </row>
    <row r="6900" spans="1:8" x14ac:dyDescent="0.25">
      <c r="A6900" t="str">
        <f>"ASPRA13"</f>
        <v>ASPRA13</v>
      </c>
      <c r="B6900" t="s">
        <v>13547</v>
      </c>
      <c r="C6900">
        <v>0</v>
      </c>
      <c r="D6900" t="s">
        <v>28</v>
      </c>
      <c r="E6900">
        <v>0</v>
      </c>
      <c r="F6900" t="s">
        <v>659</v>
      </c>
      <c r="G6900" t="s">
        <v>12928</v>
      </c>
      <c r="H6900" t="s">
        <v>9871</v>
      </c>
    </row>
    <row r="6901" spans="1:8" x14ac:dyDescent="0.25">
      <c r="A6901" t="str">
        <f>"QSPRA08"</f>
        <v>QSPRA08</v>
      </c>
      <c r="B6901" t="s">
        <v>18076</v>
      </c>
      <c r="C6901">
        <v>0</v>
      </c>
      <c r="D6901" t="s">
        <v>28</v>
      </c>
      <c r="E6901">
        <v>0</v>
      </c>
      <c r="F6901" t="s">
        <v>61</v>
      </c>
      <c r="G6901" t="s">
        <v>12928</v>
      </c>
      <c r="H6901" t="s">
        <v>9876</v>
      </c>
    </row>
    <row r="6902" spans="1:8" x14ac:dyDescent="0.25">
      <c r="A6902" t="str">
        <f>"ASPRA11"</f>
        <v>ASPRA11</v>
      </c>
      <c r="B6902" t="s">
        <v>18077</v>
      </c>
      <c r="C6902">
        <v>0</v>
      </c>
      <c r="D6902" t="s">
        <v>28</v>
      </c>
      <c r="E6902">
        <v>0</v>
      </c>
      <c r="F6902" t="s">
        <v>659</v>
      </c>
      <c r="G6902" t="s">
        <v>12928</v>
      </c>
      <c r="H6902" t="s">
        <v>9876</v>
      </c>
    </row>
    <row r="6903" spans="1:8" x14ac:dyDescent="0.25">
      <c r="A6903" t="str">
        <f>"ASPRA40"</f>
        <v>ASPRA40</v>
      </c>
      <c r="B6903" t="s">
        <v>1182</v>
      </c>
      <c r="C6903">
        <v>0</v>
      </c>
      <c r="D6903" t="s">
        <v>28</v>
      </c>
      <c r="E6903">
        <v>0</v>
      </c>
      <c r="F6903" t="s">
        <v>61</v>
      </c>
      <c r="G6903" t="s">
        <v>12928</v>
      </c>
    </row>
    <row r="6904" spans="1:8" x14ac:dyDescent="0.25">
      <c r="A6904" t="str">
        <f>"QSPRA40"</f>
        <v>QSPRA40</v>
      </c>
      <c r="B6904" t="s">
        <v>1182</v>
      </c>
      <c r="C6904">
        <v>903</v>
      </c>
      <c r="D6904" t="s">
        <v>28</v>
      </c>
      <c r="E6904">
        <v>150</v>
      </c>
      <c r="F6904" t="s">
        <v>61</v>
      </c>
      <c r="G6904" t="s">
        <v>12928</v>
      </c>
    </row>
    <row r="6905" spans="1:8" x14ac:dyDescent="0.25">
      <c r="A6905" t="str">
        <f>"QSPRA49"</f>
        <v>QSPRA49</v>
      </c>
      <c r="B6905" t="s">
        <v>8540</v>
      </c>
      <c r="C6905">
        <v>1</v>
      </c>
      <c r="D6905" t="s">
        <v>28</v>
      </c>
      <c r="E6905">
        <v>0</v>
      </c>
      <c r="F6905" t="s">
        <v>61</v>
      </c>
      <c r="G6905" t="s">
        <v>12928</v>
      </c>
    </row>
    <row r="6906" spans="1:8" x14ac:dyDescent="0.25">
      <c r="A6906" t="str">
        <f>"ASPRA47"</f>
        <v>ASPRA47</v>
      </c>
      <c r="B6906" t="s">
        <v>8540</v>
      </c>
      <c r="C6906">
        <v>0</v>
      </c>
      <c r="D6906" t="s">
        <v>28</v>
      </c>
      <c r="E6906">
        <v>0</v>
      </c>
    </row>
    <row r="6907" spans="1:8" x14ac:dyDescent="0.25">
      <c r="A6907" t="str">
        <f>"QSPRA45"</f>
        <v>QSPRA45</v>
      </c>
      <c r="B6907" t="s">
        <v>12935</v>
      </c>
      <c r="C6907">
        <v>0</v>
      </c>
      <c r="D6907" t="s">
        <v>28</v>
      </c>
      <c r="E6907">
        <v>0</v>
      </c>
      <c r="F6907" t="s">
        <v>61</v>
      </c>
      <c r="G6907" t="s">
        <v>12928</v>
      </c>
    </row>
    <row r="6908" spans="1:8" x14ac:dyDescent="0.25">
      <c r="A6908" t="str">
        <f>"CSPRA01"</f>
        <v>CSPRA01</v>
      </c>
      <c r="B6908" t="s">
        <v>1739</v>
      </c>
      <c r="C6908">
        <v>0</v>
      </c>
      <c r="D6908" t="s">
        <v>28</v>
      </c>
      <c r="E6908">
        <v>0</v>
      </c>
      <c r="F6908" t="s">
        <v>1741</v>
      </c>
    </row>
    <row r="6909" spans="1:8" x14ac:dyDescent="0.25">
      <c r="A6909" t="str">
        <f>"QSPRA01"</f>
        <v>QSPRA01</v>
      </c>
      <c r="B6909" t="s">
        <v>18078</v>
      </c>
      <c r="C6909">
        <v>0</v>
      </c>
      <c r="D6909" t="s">
        <v>28</v>
      </c>
      <c r="E6909">
        <v>0</v>
      </c>
      <c r="F6909" t="s">
        <v>659</v>
      </c>
      <c r="H6909" t="s">
        <v>9876</v>
      </c>
    </row>
    <row r="6910" spans="1:8" x14ac:dyDescent="0.25">
      <c r="A6910" t="str">
        <f>"QSPRA05"</f>
        <v>QSPRA05</v>
      </c>
      <c r="B6910" t="s">
        <v>18079</v>
      </c>
      <c r="C6910">
        <v>0</v>
      </c>
      <c r="D6910" t="s">
        <v>28</v>
      </c>
      <c r="E6910">
        <v>0</v>
      </c>
      <c r="F6910" t="s">
        <v>659</v>
      </c>
      <c r="H6910" t="s">
        <v>9871</v>
      </c>
    </row>
    <row r="6911" spans="1:8" x14ac:dyDescent="0.25">
      <c r="A6911" t="str">
        <f>"ASPRA08"</f>
        <v>ASPRA08</v>
      </c>
      <c r="B6911" t="s">
        <v>12936</v>
      </c>
      <c r="C6911">
        <v>0</v>
      </c>
      <c r="D6911" t="s">
        <v>28</v>
      </c>
      <c r="E6911">
        <v>0</v>
      </c>
      <c r="F6911" t="s">
        <v>659</v>
      </c>
    </row>
    <row r="6912" spans="1:8" x14ac:dyDescent="0.25">
      <c r="A6912" t="str">
        <f>"QSPRA03"</f>
        <v>QSPRA03</v>
      </c>
      <c r="B6912" t="s">
        <v>12936</v>
      </c>
      <c r="C6912">
        <v>0</v>
      </c>
      <c r="D6912" t="s">
        <v>28</v>
      </c>
      <c r="E6912">
        <v>0</v>
      </c>
      <c r="F6912" t="s">
        <v>61</v>
      </c>
    </row>
    <row r="6913" spans="1:7" x14ac:dyDescent="0.25">
      <c r="A6913" t="str">
        <f>"QSPRA10"</f>
        <v>QSPRA10</v>
      </c>
      <c r="B6913" t="s">
        <v>12937</v>
      </c>
      <c r="C6913">
        <v>0</v>
      </c>
      <c r="D6913" t="s">
        <v>28</v>
      </c>
      <c r="E6913">
        <v>0</v>
      </c>
      <c r="F6913" t="s">
        <v>61</v>
      </c>
    </row>
    <row r="6914" spans="1:7" x14ac:dyDescent="0.25">
      <c r="A6914" t="str">
        <f>"ASPRA10"</f>
        <v>ASPRA10</v>
      </c>
      <c r="B6914" t="s">
        <v>12938</v>
      </c>
      <c r="C6914">
        <v>0</v>
      </c>
      <c r="D6914" t="s">
        <v>28</v>
      </c>
      <c r="E6914">
        <v>0</v>
      </c>
      <c r="F6914" t="s">
        <v>659</v>
      </c>
    </row>
    <row r="6915" spans="1:7" x14ac:dyDescent="0.25">
      <c r="A6915" t="str">
        <f>"QSPRA52"</f>
        <v>QSPRA52</v>
      </c>
      <c r="B6915" t="s">
        <v>8549</v>
      </c>
      <c r="C6915">
        <v>18</v>
      </c>
      <c r="D6915" t="s">
        <v>28</v>
      </c>
      <c r="E6915">
        <v>18</v>
      </c>
      <c r="F6915" t="s">
        <v>8547</v>
      </c>
    </row>
    <row r="6916" spans="1:7" x14ac:dyDescent="0.25">
      <c r="A6916" t="str">
        <f>"QSPRA51"</f>
        <v>QSPRA51</v>
      </c>
      <c r="B6916" t="s">
        <v>8545</v>
      </c>
      <c r="C6916">
        <v>0</v>
      </c>
      <c r="D6916" t="s">
        <v>28</v>
      </c>
      <c r="E6916">
        <v>0</v>
      </c>
      <c r="F6916" t="s">
        <v>8547</v>
      </c>
    </row>
    <row r="6917" spans="1:7" x14ac:dyDescent="0.25">
      <c r="A6917" t="str">
        <f>"QTANG39"</f>
        <v>QTANG39</v>
      </c>
      <c r="B6917" t="s">
        <v>8678</v>
      </c>
      <c r="C6917">
        <v>0</v>
      </c>
      <c r="D6917" t="s">
        <v>28</v>
      </c>
      <c r="E6917">
        <v>0</v>
      </c>
      <c r="F6917" t="s">
        <v>497</v>
      </c>
      <c r="G6917" t="s">
        <v>12939</v>
      </c>
    </row>
    <row r="6918" spans="1:7" x14ac:dyDescent="0.25">
      <c r="A6918" t="str">
        <f>"ASPRA14"</f>
        <v>ASPRA14</v>
      </c>
      <c r="B6918" t="s">
        <v>12940</v>
      </c>
      <c r="C6918">
        <v>0</v>
      </c>
      <c r="D6918" t="s">
        <v>28</v>
      </c>
      <c r="E6918">
        <v>0</v>
      </c>
      <c r="F6918" t="s">
        <v>659</v>
      </c>
    </row>
    <row r="6919" spans="1:7" x14ac:dyDescent="0.25">
      <c r="A6919" t="str">
        <f>"QSPRA13"</f>
        <v>QSPRA13</v>
      </c>
      <c r="B6919" t="s">
        <v>12940</v>
      </c>
      <c r="C6919">
        <v>0</v>
      </c>
      <c r="D6919" t="s">
        <v>28</v>
      </c>
      <c r="E6919">
        <v>0</v>
      </c>
      <c r="F6919" t="s">
        <v>61</v>
      </c>
    </row>
    <row r="6920" spans="1:7" x14ac:dyDescent="0.25">
      <c r="A6920" t="str">
        <f>"QSPRA17"</f>
        <v>QSPRA17</v>
      </c>
      <c r="B6920" t="s">
        <v>12941</v>
      </c>
      <c r="C6920">
        <v>0</v>
      </c>
      <c r="D6920" t="s">
        <v>28</v>
      </c>
      <c r="E6920">
        <v>0</v>
      </c>
      <c r="F6920" t="s">
        <v>61</v>
      </c>
    </row>
    <row r="6921" spans="1:7" x14ac:dyDescent="0.25">
      <c r="A6921" t="str">
        <f>"ASPRA19"</f>
        <v>ASPRA19</v>
      </c>
      <c r="B6921" t="s">
        <v>8506</v>
      </c>
      <c r="C6921">
        <v>0</v>
      </c>
      <c r="D6921" t="s">
        <v>28</v>
      </c>
      <c r="E6921">
        <v>0</v>
      </c>
      <c r="F6921" t="s">
        <v>659</v>
      </c>
    </row>
    <row r="6922" spans="1:7" x14ac:dyDescent="0.25">
      <c r="A6922" t="str">
        <f>"QSPRA14"</f>
        <v>QSPRA14</v>
      </c>
      <c r="B6922" t="s">
        <v>8506</v>
      </c>
      <c r="C6922">
        <v>731</v>
      </c>
      <c r="D6922" t="s">
        <v>28</v>
      </c>
      <c r="E6922">
        <v>36</v>
      </c>
      <c r="F6922" t="s">
        <v>61</v>
      </c>
    </row>
    <row r="6923" spans="1:7" x14ac:dyDescent="0.25">
      <c r="A6923" t="str">
        <f>"QSPRA32"</f>
        <v>QSPRA32</v>
      </c>
      <c r="B6923" t="s">
        <v>8523</v>
      </c>
      <c r="C6923">
        <v>1415</v>
      </c>
      <c r="D6923" t="s">
        <v>28</v>
      </c>
      <c r="E6923">
        <v>47</v>
      </c>
      <c r="F6923" t="s">
        <v>61</v>
      </c>
    </row>
    <row r="6924" spans="1:7" x14ac:dyDescent="0.25">
      <c r="A6924" t="str">
        <f>"ASPRA24"</f>
        <v>ASPRA24</v>
      </c>
      <c r="B6924" t="s">
        <v>8523</v>
      </c>
      <c r="C6924">
        <v>0</v>
      </c>
      <c r="D6924" t="s">
        <v>28</v>
      </c>
      <c r="E6924">
        <v>0</v>
      </c>
      <c r="F6924" t="s">
        <v>61</v>
      </c>
    </row>
    <row r="6925" spans="1:7" x14ac:dyDescent="0.25">
      <c r="A6925" t="str">
        <f>"QSPRA26"</f>
        <v>QSPRA26</v>
      </c>
      <c r="B6925" t="s">
        <v>12942</v>
      </c>
      <c r="C6925">
        <v>0</v>
      </c>
      <c r="D6925" t="s">
        <v>28</v>
      </c>
      <c r="E6925">
        <v>0</v>
      </c>
      <c r="F6925" t="s">
        <v>61</v>
      </c>
    </row>
    <row r="6926" spans="1:7" x14ac:dyDescent="0.25">
      <c r="A6926" t="str">
        <f>"QSPRA27"</f>
        <v>QSPRA27</v>
      </c>
      <c r="B6926" t="s">
        <v>12943</v>
      </c>
      <c r="C6926">
        <v>0</v>
      </c>
      <c r="D6926" t="s">
        <v>28</v>
      </c>
      <c r="E6926">
        <v>0</v>
      </c>
      <c r="F6926" t="s">
        <v>61</v>
      </c>
    </row>
    <row r="6927" spans="1:7" x14ac:dyDescent="0.25">
      <c r="A6927" t="str">
        <f>"QSPRA29"</f>
        <v>QSPRA29</v>
      </c>
      <c r="B6927" t="s">
        <v>12944</v>
      </c>
      <c r="C6927">
        <v>0</v>
      </c>
      <c r="D6927" t="s">
        <v>28</v>
      </c>
      <c r="E6927">
        <v>0</v>
      </c>
      <c r="F6927" t="s">
        <v>61</v>
      </c>
      <c r="G6927" t="s">
        <v>12928</v>
      </c>
    </row>
    <row r="6928" spans="1:7" x14ac:dyDescent="0.25">
      <c r="A6928" t="str">
        <f>"QSPRA02"</f>
        <v>QSPRA02</v>
      </c>
      <c r="B6928" t="s">
        <v>12945</v>
      </c>
      <c r="C6928">
        <v>0</v>
      </c>
      <c r="D6928" t="s">
        <v>28</v>
      </c>
      <c r="E6928">
        <v>0</v>
      </c>
      <c r="F6928" t="s">
        <v>61</v>
      </c>
    </row>
    <row r="6929" spans="1:8" x14ac:dyDescent="0.25">
      <c r="A6929" t="str">
        <f>"ASPRA09"</f>
        <v>ASPRA09</v>
      </c>
      <c r="B6929" t="s">
        <v>12945</v>
      </c>
      <c r="C6929">
        <v>0</v>
      </c>
      <c r="D6929" t="s">
        <v>28</v>
      </c>
      <c r="E6929">
        <v>0</v>
      </c>
      <c r="F6929" t="s">
        <v>659</v>
      </c>
    </row>
    <row r="6930" spans="1:8" x14ac:dyDescent="0.25">
      <c r="A6930" t="str">
        <f>"ASPRA05"</f>
        <v>ASPRA05</v>
      </c>
      <c r="B6930" t="s">
        <v>12946</v>
      </c>
      <c r="C6930">
        <v>0</v>
      </c>
      <c r="D6930" t="s">
        <v>28</v>
      </c>
      <c r="E6930">
        <v>0</v>
      </c>
      <c r="F6930" t="s">
        <v>31</v>
      </c>
    </row>
    <row r="6931" spans="1:8" x14ac:dyDescent="0.25">
      <c r="A6931" t="str">
        <f>"QSPRA37"</f>
        <v>QSPRA37</v>
      </c>
      <c r="B6931" t="s">
        <v>12947</v>
      </c>
      <c r="C6931">
        <v>0</v>
      </c>
      <c r="D6931" t="s">
        <v>28</v>
      </c>
      <c r="E6931">
        <v>0</v>
      </c>
      <c r="F6931" t="s">
        <v>61</v>
      </c>
    </row>
    <row r="6932" spans="1:8" x14ac:dyDescent="0.25">
      <c r="A6932" t="str">
        <f>"QSPRA48"</f>
        <v>QSPRA48</v>
      </c>
      <c r="B6932" t="s">
        <v>8538</v>
      </c>
      <c r="C6932">
        <v>1</v>
      </c>
      <c r="D6932" t="s">
        <v>28</v>
      </c>
      <c r="E6932">
        <v>1</v>
      </c>
      <c r="F6932" t="s">
        <v>61</v>
      </c>
      <c r="G6932" t="s">
        <v>12948</v>
      </c>
    </row>
    <row r="6933" spans="1:8" x14ac:dyDescent="0.25">
      <c r="A6933" t="str">
        <f>"QSPRA46"</f>
        <v>QSPRA46</v>
      </c>
      <c r="B6933" t="s">
        <v>8535</v>
      </c>
      <c r="C6933">
        <v>926</v>
      </c>
      <c r="D6933" t="s">
        <v>28</v>
      </c>
      <c r="E6933">
        <v>154</v>
      </c>
      <c r="F6933" t="s">
        <v>61</v>
      </c>
    </row>
    <row r="6934" spans="1:8" x14ac:dyDescent="0.25">
      <c r="A6934" t="str">
        <f>"ASPRA011"</f>
        <v>ASPRA011</v>
      </c>
      <c r="B6934" t="s">
        <v>8535</v>
      </c>
      <c r="C6934">
        <v>0</v>
      </c>
      <c r="D6934" t="s">
        <v>28</v>
      </c>
      <c r="E6934">
        <v>0</v>
      </c>
    </row>
    <row r="6935" spans="1:8" x14ac:dyDescent="0.25">
      <c r="A6935" t="str">
        <f>"ASPRA12"</f>
        <v>ASPRA12</v>
      </c>
      <c r="B6935" t="s">
        <v>8504</v>
      </c>
      <c r="C6935">
        <v>0</v>
      </c>
      <c r="D6935" t="s">
        <v>28</v>
      </c>
      <c r="E6935">
        <v>0</v>
      </c>
      <c r="F6935" t="s">
        <v>659</v>
      </c>
      <c r="H6935" t="s">
        <v>9891</v>
      </c>
    </row>
    <row r="6936" spans="1:8" x14ac:dyDescent="0.25">
      <c r="A6936" t="str">
        <f>"QSPRA12"</f>
        <v>QSPRA12</v>
      </c>
      <c r="B6936" t="s">
        <v>8504</v>
      </c>
      <c r="C6936">
        <v>2</v>
      </c>
      <c r="D6936" t="s">
        <v>28</v>
      </c>
      <c r="E6936">
        <v>2</v>
      </c>
      <c r="F6936" t="s">
        <v>61</v>
      </c>
      <c r="H6936" t="s">
        <v>9891</v>
      </c>
    </row>
    <row r="6937" spans="1:8" x14ac:dyDescent="0.25">
      <c r="A6937" t="str">
        <f>"ASPRA04"</f>
        <v>ASPRA04</v>
      </c>
      <c r="B6937" t="s">
        <v>12949</v>
      </c>
      <c r="C6937">
        <v>0</v>
      </c>
      <c r="D6937" t="s">
        <v>28</v>
      </c>
      <c r="E6937">
        <v>0</v>
      </c>
      <c r="F6937" t="s">
        <v>360</v>
      </c>
    </row>
    <row r="6938" spans="1:8" x14ac:dyDescent="0.25">
      <c r="A6938" t="str">
        <f>"ZZSPRAY01"</f>
        <v>ZZSPRAY01</v>
      </c>
      <c r="B6938" t="s">
        <v>1184</v>
      </c>
      <c r="C6938">
        <v>15</v>
      </c>
      <c r="D6938" t="s">
        <v>28</v>
      </c>
      <c r="E6938">
        <v>15</v>
      </c>
    </row>
    <row r="6939" spans="1:8" x14ac:dyDescent="0.25">
      <c r="A6939" t="str">
        <f>"QSPRA39"</f>
        <v>QSPRA39</v>
      </c>
      <c r="B6939" t="s">
        <v>1184</v>
      </c>
      <c r="C6939">
        <v>542</v>
      </c>
      <c r="D6939" t="s">
        <v>28</v>
      </c>
      <c r="E6939">
        <v>542</v>
      </c>
      <c r="F6939" t="s">
        <v>317</v>
      </c>
    </row>
    <row r="6940" spans="1:8" x14ac:dyDescent="0.25">
      <c r="A6940" t="str">
        <f>"ASPRA41"</f>
        <v>ASPRA41</v>
      </c>
      <c r="B6940" t="s">
        <v>1184</v>
      </c>
      <c r="C6940">
        <v>3</v>
      </c>
      <c r="D6940" t="s">
        <v>28</v>
      </c>
      <c r="E6940">
        <v>3</v>
      </c>
    </row>
    <row r="6941" spans="1:8" x14ac:dyDescent="0.25">
      <c r="A6941" t="str">
        <f>"QSPRA47"</f>
        <v>QSPRA47</v>
      </c>
      <c r="B6941" t="s">
        <v>1186</v>
      </c>
      <c r="C6941">
        <v>564</v>
      </c>
      <c r="D6941" t="s">
        <v>28</v>
      </c>
      <c r="E6941">
        <v>564</v>
      </c>
      <c r="F6941" t="s">
        <v>317</v>
      </c>
    </row>
    <row r="6942" spans="1:8" x14ac:dyDescent="0.25">
      <c r="A6942" t="str">
        <f>"ASPRA42"</f>
        <v>ASPRA42</v>
      </c>
      <c r="B6942" t="s">
        <v>1186</v>
      </c>
      <c r="C6942">
        <v>3</v>
      </c>
      <c r="D6942" t="s">
        <v>28</v>
      </c>
      <c r="E6942">
        <v>3</v>
      </c>
    </row>
    <row r="6943" spans="1:8" x14ac:dyDescent="0.25">
      <c r="A6943" t="str">
        <f>"QSPRA07"</f>
        <v>QSPRA07</v>
      </c>
      <c r="B6943" t="s">
        <v>12950</v>
      </c>
      <c r="C6943">
        <v>0</v>
      </c>
      <c r="D6943" t="s">
        <v>28</v>
      </c>
      <c r="E6943">
        <v>0</v>
      </c>
      <c r="F6943" t="s">
        <v>128</v>
      </c>
    </row>
    <row r="6944" spans="1:8" x14ac:dyDescent="0.25">
      <c r="A6944" t="str">
        <f>"ASPUY01"</f>
        <v>ASPUY01</v>
      </c>
      <c r="B6944" t="s">
        <v>1193</v>
      </c>
      <c r="C6944">
        <v>1</v>
      </c>
      <c r="D6944" t="s">
        <v>28</v>
      </c>
      <c r="E6944">
        <v>1</v>
      </c>
      <c r="F6944" t="s">
        <v>31</v>
      </c>
    </row>
    <row r="6945" spans="1:8" x14ac:dyDescent="0.25">
      <c r="A6945" t="str">
        <f>"ASPUY02"</f>
        <v>ASPUY02</v>
      </c>
      <c r="B6945" t="s">
        <v>12951</v>
      </c>
      <c r="C6945">
        <v>0</v>
      </c>
      <c r="D6945" t="s">
        <v>28</v>
      </c>
      <c r="E6945">
        <v>0</v>
      </c>
      <c r="F6945" t="s">
        <v>31</v>
      </c>
    </row>
    <row r="6946" spans="1:8" x14ac:dyDescent="0.25">
      <c r="A6946" t="str">
        <f>"ASPUY03"</f>
        <v>ASPUY03</v>
      </c>
      <c r="B6946" t="s">
        <v>1196</v>
      </c>
      <c r="C6946">
        <v>1</v>
      </c>
      <c r="D6946" t="s">
        <v>28</v>
      </c>
      <c r="E6946">
        <v>1</v>
      </c>
      <c r="F6946" t="s">
        <v>31</v>
      </c>
    </row>
    <row r="6947" spans="1:8" x14ac:dyDescent="0.25">
      <c r="A6947" t="str">
        <f>"ASPUY09"</f>
        <v>ASPUY09</v>
      </c>
      <c r="B6947" t="s">
        <v>12952</v>
      </c>
      <c r="C6947">
        <v>0</v>
      </c>
      <c r="D6947" t="s">
        <v>28</v>
      </c>
      <c r="E6947">
        <v>0</v>
      </c>
      <c r="F6947" t="s">
        <v>31</v>
      </c>
    </row>
    <row r="6948" spans="1:8" x14ac:dyDescent="0.25">
      <c r="A6948" t="str">
        <f>"ASPUY06"</f>
        <v>ASPUY06</v>
      </c>
      <c r="B6948" t="s">
        <v>12953</v>
      </c>
      <c r="C6948">
        <v>0</v>
      </c>
      <c r="D6948" t="s">
        <v>28</v>
      </c>
      <c r="E6948">
        <v>0</v>
      </c>
      <c r="F6948" t="s">
        <v>187</v>
      </c>
    </row>
    <row r="6949" spans="1:8" x14ac:dyDescent="0.25">
      <c r="A6949" t="str">
        <f>"ASPUY07"</f>
        <v>ASPUY07</v>
      </c>
      <c r="B6949" t="s">
        <v>12954</v>
      </c>
      <c r="C6949">
        <v>0</v>
      </c>
      <c r="D6949" t="s">
        <v>28</v>
      </c>
      <c r="E6949">
        <v>0</v>
      </c>
      <c r="F6949" t="s">
        <v>187</v>
      </c>
    </row>
    <row r="6950" spans="1:8" x14ac:dyDescent="0.25">
      <c r="A6950" t="str">
        <f>"ASPUY04"</f>
        <v>ASPUY04</v>
      </c>
      <c r="B6950" t="s">
        <v>1198</v>
      </c>
      <c r="C6950">
        <v>12</v>
      </c>
      <c r="D6950" t="s">
        <v>28</v>
      </c>
      <c r="E6950">
        <v>12</v>
      </c>
      <c r="F6950" t="s">
        <v>31</v>
      </c>
    </row>
    <row r="6951" spans="1:8" x14ac:dyDescent="0.25">
      <c r="A6951" t="str">
        <f>"ASPUY05"</f>
        <v>ASPUY05</v>
      </c>
      <c r="B6951" t="s">
        <v>1200</v>
      </c>
      <c r="C6951">
        <v>54</v>
      </c>
      <c r="D6951" t="s">
        <v>28</v>
      </c>
      <c r="E6951">
        <v>54</v>
      </c>
      <c r="F6951" t="s">
        <v>497</v>
      </c>
    </row>
    <row r="6952" spans="1:8" x14ac:dyDescent="0.25">
      <c r="A6952" t="str">
        <f>"ASPUY10"</f>
        <v>ASPUY10</v>
      </c>
      <c r="B6952" t="s">
        <v>12955</v>
      </c>
      <c r="C6952">
        <v>0</v>
      </c>
      <c r="D6952" t="s">
        <v>28</v>
      </c>
      <c r="E6952">
        <v>0</v>
      </c>
      <c r="F6952" t="s">
        <v>187</v>
      </c>
    </row>
    <row r="6953" spans="1:8" x14ac:dyDescent="0.25">
      <c r="A6953" t="str">
        <f>"ASPUY08"</f>
        <v>ASPUY08</v>
      </c>
      <c r="B6953" t="s">
        <v>12956</v>
      </c>
      <c r="C6953">
        <v>0</v>
      </c>
      <c r="D6953" t="s">
        <v>28</v>
      </c>
      <c r="E6953">
        <v>0</v>
      </c>
      <c r="F6953" t="s">
        <v>187</v>
      </c>
    </row>
    <row r="6954" spans="1:8" x14ac:dyDescent="0.25">
      <c r="A6954" t="str">
        <f>"QSPYK01"</f>
        <v>QSPYK01</v>
      </c>
      <c r="B6954" t="s">
        <v>14098</v>
      </c>
      <c r="C6954">
        <v>2484</v>
      </c>
      <c r="D6954" t="s">
        <v>16</v>
      </c>
      <c r="E6954">
        <v>124</v>
      </c>
      <c r="F6954" t="s">
        <v>1415</v>
      </c>
      <c r="G6954" t="s">
        <v>10019</v>
      </c>
      <c r="H6954" t="s">
        <v>9871</v>
      </c>
    </row>
    <row r="6955" spans="1:8" x14ac:dyDescent="0.25">
      <c r="A6955" t="str">
        <f>"ASPYK01"</f>
        <v>ASPYK01</v>
      </c>
      <c r="B6955" t="s">
        <v>14098</v>
      </c>
      <c r="C6955">
        <v>0</v>
      </c>
      <c r="D6955" t="s">
        <v>28</v>
      </c>
      <c r="E6955">
        <v>0</v>
      </c>
      <c r="F6955" t="s">
        <v>1415</v>
      </c>
    </row>
    <row r="6956" spans="1:8" x14ac:dyDescent="0.25">
      <c r="A6956" t="str">
        <f>"QSPYK03"</f>
        <v>QSPYK03</v>
      </c>
      <c r="B6956" t="s">
        <v>14100</v>
      </c>
      <c r="C6956">
        <v>35</v>
      </c>
      <c r="D6956" t="s">
        <v>1367</v>
      </c>
      <c r="E6956">
        <v>35</v>
      </c>
      <c r="F6956" t="s">
        <v>1415</v>
      </c>
      <c r="G6956" t="s">
        <v>10019</v>
      </c>
      <c r="H6956" t="s">
        <v>9871</v>
      </c>
    </row>
    <row r="6957" spans="1:8" x14ac:dyDescent="0.25">
      <c r="A6957" t="str">
        <f>"QSPYK02"</f>
        <v>QSPYK02</v>
      </c>
      <c r="B6957" t="s">
        <v>14099</v>
      </c>
      <c r="C6957">
        <v>208</v>
      </c>
      <c r="D6957" t="s">
        <v>379</v>
      </c>
      <c r="E6957">
        <v>52</v>
      </c>
      <c r="F6957" t="s">
        <v>1415</v>
      </c>
      <c r="G6957" t="s">
        <v>10019</v>
      </c>
      <c r="H6957" t="s">
        <v>9871</v>
      </c>
    </row>
    <row r="6958" spans="1:8" x14ac:dyDescent="0.25">
      <c r="A6958" t="str">
        <f>"QSQUA03"</f>
        <v>QSQUA03</v>
      </c>
      <c r="B6958" t="s">
        <v>12957</v>
      </c>
      <c r="C6958">
        <v>0</v>
      </c>
      <c r="D6958" t="s">
        <v>16</v>
      </c>
      <c r="E6958">
        <v>0</v>
      </c>
      <c r="F6958" t="s">
        <v>2493</v>
      </c>
      <c r="G6958" t="s">
        <v>10019</v>
      </c>
    </row>
    <row r="6959" spans="1:8" x14ac:dyDescent="0.25">
      <c r="A6959" t="str">
        <f>"QSQUA02"</f>
        <v>QSQUA02</v>
      </c>
      <c r="B6959" t="s">
        <v>12958</v>
      </c>
      <c r="C6959">
        <v>0</v>
      </c>
      <c r="D6959" t="s">
        <v>1367</v>
      </c>
      <c r="E6959">
        <v>0</v>
      </c>
      <c r="F6959" t="s">
        <v>2493</v>
      </c>
      <c r="G6959" t="s">
        <v>10019</v>
      </c>
    </row>
    <row r="6960" spans="1:8" x14ac:dyDescent="0.25">
      <c r="A6960" t="str">
        <f>"QSQUA01"</f>
        <v>QSQUA01</v>
      </c>
      <c r="B6960" t="s">
        <v>12959</v>
      </c>
      <c r="C6960">
        <v>0</v>
      </c>
      <c r="D6960" t="s">
        <v>379</v>
      </c>
      <c r="E6960">
        <v>0</v>
      </c>
      <c r="F6960" t="s">
        <v>2493</v>
      </c>
      <c r="G6960" t="s">
        <v>10019</v>
      </c>
    </row>
    <row r="6961" spans="1:7" x14ac:dyDescent="0.25">
      <c r="A6961" t="str">
        <f>"ASRIK01"</f>
        <v>ASRIK01</v>
      </c>
      <c r="B6961" t="s">
        <v>12960</v>
      </c>
      <c r="C6961">
        <v>0</v>
      </c>
      <c r="D6961" t="s">
        <v>16</v>
      </c>
      <c r="E6961">
        <v>0</v>
      </c>
      <c r="F6961" t="s">
        <v>10096</v>
      </c>
      <c r="G6961" t="s">
        <v>12961</v>
      </c>
    </row>
    <row r="6962" spans="1:7" x14ac:dyDescent="0.25">
      <c r="A6962" t="str">
        <f>"QSRIK01"</f>
        <v>QSRIK01</v>
      </c>
      <c r="B6962" t="s">
        <v>12960</v>
      </c>
      <c r="C6962">
        <v>0</v>
      </c>
      <c r="D6962" t="s">
        <v>16</v>
      </c>
      <c r="E6962">
        <v>0</v>
      </c>
      <c r="F6962" t="s">
        <v>10096</v>
      </c>
      <c r="G6962" t="s">
        <v>12961</v>
      </c>
    </row>
    <row r="6963" spans="1:7" x14ac:dyDescent="0.25">
      <c r="A6963" t="str">
        <f>"ASTAI01"</f>
        <v>ASTAI01</v>
      </c>
      <c r="B6963" t="s">
        <v>1202</v>
      </c>
      <c r="C6963">
        <v>81</v>
      </c>
      <c r="D6963" t="s">
        <v>28</v>
      </c>
      <c r="E6963">
        <v>81</v>
      </c>
      <c r="F6963" t="s">
        <v>31</v>
      </c>
    </row>
    <row r="6964" spans="1:7" x14ac:dyDescent="0.25">
      <c r="A6964" t="str">
        <f>"ASTAM01"</f>
        <v>ASTAM01</v>
      </c>
      <c r="B6964" t="s">
        <v>12962</v>
      </c>
      <c r="C6964">
        <v>0</v>
      </c>
      <c r="D6964" t="s">
        <v>41</v>
      </c>
      <c r="E6964">
        <v>0</v>
      </c>
      <c r="F6964" t="s">
        <v>237</v>
      </c>
    </row>
    <row r="6965" spans="1:7" x14ac:dyDescent="0.25">
      <c r="A6965" t="str">
        <f>"ZZSTAN01"</f>
        <v>ZZSTAN01</v>
      </c>
      <c r="B6965" t="s">
        <v>12963</v>
      </c>
      <c r="C6965">
        <v>0</v>
      </c>
      <c r="D6965" t="s">
        <v>28</v>
      </c>
      <c r="E6965">
        <v>0</v>
      </c>
      <c r="F6965" t="s">
        <v>879</v>
      </c>
      <c r="G6965" t="s">
        <v>253</v>
      </c>
    </row>
    <row r="6966" spans="1:7" x14ac:dyDescent="0.25">
      <c r="A6966" t="str">
        <f>"ZZSTAN04"</f>
        <v>ZZSTAN04</v>
      </c>
      <c r="B6966" t="s">
        <v>12964</v>
      </c>
      <c r="C6966">
        <v>0</v>
      </c>
      <c r="D6966" t="s">
        <v>28</v>
      </c>
      <c r="E6966">
        <v>0</v>
      </c>
      <c r="F6966" t="s">
        <v>879</v>
      </c>
      <c r="G6966" t="s">
        <v>253</v>
      </c>
    </row>
    <row r="6967" spans="1:7" x14ac:dyDescent="0.25">
      <c r="A6967" t="str">
        <f>"ZZSTAN02"</f>
        <v>ZZSTAN02</v>
      </c>
      <c r="B6967" t="s">
        <v>9799</v>
      </c>
      <c r="C6967">
        <v>14</v>
      </c>
      <c r="D6967" t="s">
        <v>28</v>
      </c>
      <c r="E6967">
        <v>14</v>
      </c>
      <c r="F6967" t="s">
        <v>879</v>
      </c>
      <c r="G6967" t="s">
        <v>253</v>
      </c>
    </row>
    <row r="6968" spans="1:7" x14ac:dyDescent="0.25">
      <c r="A6968" t="str">
        <f>"ZZSTAN03"</f>
        <v>ZZSTAN03</v>
      </c>
      <c r="B6968" t="s">
        <v>12965</v>
      </c>
      <c r="C6968">
        <v>0</v>
      </c>
      <c r="D6968" t="s">
        <v>28</v>
      </c>
      <c r="E6968">
        <v>0</v>
      </c>
      <c r="F6968" t="s">
        <v>879</v>
      </c>
      <c r="G6968" t="s">
        <v>253</v>
      </c>
    </row>
    <row r="6969" spans="1:7" x14ac:dyDescent="0.25">
      <c r="A6969" t="str">
        <f>"ASTAR07"</f>
        <v>ASTAR07</v>
      </c>
      <c r="B6969" t="s">
        <v>1204</v>
      </c>
      <c r="C6969">
        <v>9</v>
      </c>
      <c r="D6969" t="s">
        <v>41</v>
      </c>
      <c r="E6969">
        <v>9</v>
      </c>
      <c r="F6969" t="s">
        <v>1206</v>
      </c>
    </row>
    <row r="6970" spans="1:7" x14ac:dyDescent="0.25">
      <c r="A6970" t="str">
        <f>"ASTAR08"</f>
        <v>ASTAR08</v>
      </c>
      <c r="B6970" t="s">
        <v>12966</v>
      </c>
      <c r="C6970">
        <v>0</v>
      </c>
      <c r="D6970" t="s">
        <v>16</v>
      </c>
      <c r="E6970">
        <v>0</v>
      </c>
      <c r="F6970" t="s">
        <v>10322</v>
      </c>
    </row>
    <row r="6971" spans="1:7" x14ac:dyDescent="0.25">
      <c r="A6971" t="str">
        <f>"QSTAR13"</f>
        <v>QSTAR13</v>
      </c>
      <c r="B6971" t="s">
        <v>8573</v>
      </c>
      <c r="C6971">
        <v>15017</v>
      </c>
      <c r="D6971" t="s">
        <v>41</v>
      </c>
      <c r="E6971">
        <v>187</v>
      </c>
      <c r="F6971" t="s">
        <v>281</v>
      </c>
      <c r="G6971" t="s">
        <v>12967</v>
      </c>
    </row>
    <row r="6972" spans="1:7" x14ac:dyDescent="0.25">
      <c r="A6972" t="str">
        <f>"ASTAR13"</f>
        <v>ASTAR13</v>
      </c>
      <c r="B6972" t="s">
        <v>8573</v>
      </c>
      <c r="C6972">
        <v>0</v>
      </c>
      <c r="D6972" t="s">
        <v>28</v>
      </c>
      <c r="E6972">
        <v>0</v>
      </c>
    </row>
    <row r="6973" spans="1:7" x14ac:dyDescent="0.25">
      <c r="A6973" t="str">
        <f>"QSTAR10"</f>
        <v>QSTAR10</v>
      </c>
      <c r="B6973" t="s">
        <v>12968</v>
      </c>
      <c r="C6973">
        <v>0</v>
      </c>
      <c r="D6973" t="s">
        <v>16</v>
      </c>
      <c r="E6973">
        <v>0</v>
      </c>
      <c r="F6973" t="s">
        <v>281</v>
      </c>
      <c r="G6973" t="s">
        <v>10178</v>
      </c>
    </row>
    <row r="6974" spans="1:7" x14ac:dyDescent="0.25">
      <c r="A6974" t="str">
        <f>"QSTAR09"</f>
        <v>QSTAR09</v>
      </c>
      <c r="B6974" t="s">
        <v>12969</v>
      </c>
      <c r="C6974">
        <v>0</v>
      </c>
      <c r="D6974" t="s">
        <v>16</v>
      </c>
      <c r="E6974">
        <v>0</v>
      </c>
      <c r="F6974" t="s">
        <v>281</v>
      </c>
      <c r="G6974" t="s">
        <v>10178</v>
      </c>
    </row>
    <row r="6975" spans="1:7" x14ac:dyDescent="0.25">
      <c r="A6975" t="str">
        <f>"QSTAR11"</f>
        <v>QSTAR11</v>
      </c>
      <c r="B6975" t="s">
        <v>12970</v>
      </c>
      <c r="C6975">
        <v>0</v>
      </c>
      <c r="D6975" t="s">
        <v>41</v>
      </c>
      <c r="E6975">
        <v>0</v>
      </c>
      <c r="F6975" t="s">
        <v>3042</v>
      </c>
      <c r="G6975" t="s">
        <v>12971</v>
      </c>
    </row>
    <row r="6976" spans="1:7" x14ac:dyDescent="0.25">
      <c r="A6976" t="str">
        <f>"QSTAR08"</f>
        <v>QSTAR08</v>
      </c>
      <c r="B6976" t="s">
        <v>12972</v>
      </c>
      <c r="C6976">
        <v>0</v>
      </c>
      <c r="D6976" t="s">
        <v>16</v>
      </c>
      <c r="E6976">
        <v>0</v>
      </c>
      <c r="F6976" t="s">
        <v>3042</v>
      </c>
      <c r="G6976" t="s">
        <v>12973</v>
      </c>
    </row>
    <row r="6977" spans="1:8" x14ac:dyDescent="0.25">
      <c r="A6977" t="str">
        <f>"ASTAR05"</f>
        <v>ASTAR05</v>
      </c>
      <c r="B6977" t="s">
        <v>12972</v>
      </c>
      <c r="C6977">
        <v>0</v>
      </c>
      <c r="D6977" t="s">
        <v>16</v>
      </c>
      <c r="E6977">
        <v>0</v>
      </c>
      <c r="F6977" t="s">
        <v>10038</v>
      </c>
      <c r="G6977" t="s">
        <v>12973</v>
      </c>
    </row>
    <row r="6978" spans="1:8" x14ac:dyDescent="0.25">
      <c r="A6978" t="str">
        <f>"ASTAR02"</f>
        <v>ASTAR02</v>
      </c>
      <c r="B6978" t="s">
        <v>18080</v>
      </c>
      <c r="C6978">
        <v>0</v>
      </c>
      <c r="D6978" t="s">
        <v>16</v>
      </c>
      <c r="E6978">
        <v>0</v>
      </c>
      <c r="F6978" t="s">
        <v>1369</v>
      </c>
      <c r="G6978" t="s">
        <v>10019</v>
      </c>
      <c r="H6978" t="s">
        <v>9871</v>
      </c>
    </row>
    <row r="6979" spans="1:8" x14ac:dyDescent="0.25">
      <c r="A6979" t="str">
        <f>"ASTAR01"</f>
        <v>ASTAR01</v>
      </c>
      <c r="B6979" t="s">
        <v>18081</v>
      </c>
      <c r="C6979">
        <v>0</v>
      </c>
      <c r="D6979" t="s">
        <v>1367</v>
      </c>
      <c r="E6979">
        <v>0</v>
      </c>
      <c r="F6979" t="s">
        <v>1369</v>
      </c>
      <c r="G6979" t="s">
        <v>10019</v>
      </c>
      <c r="H6979" t="s">
        <v>9871</v>
      </c>
    </row>
    <row r="6980" spans="1:8" x14ac:dyDescent="0.25">
      <c r="A6980" t="str">
        <f>"ASTAR03"</f>
        <v>ASTAR03</v>
      </c>
      <c r="B6980" t="s">
        <v>18082</v>
      </c>
      <c r="C6980">
        <v>0</v>
      </c>
      <c r="D6980" t="s">
        <v>379</v>
      </c>
      <c r="E6980">
        <v>0</v>
      </c>
      <c r="F6980" t="s">
        <v>1369</v>
      </c>
      <c r="G6980" t="s">
        <v>10019</v>
      </c>
      <c r="H6980" t="s">
        <v>9871</v>
      </c>
    </row>
    <row r="6981" spans="1:8" x14ac:dyDescent="0.25">
      <c r="A6981" t="str">
        <f>"QSTAR07"</f>
        <v>QSTAR07</v>
      </c>
      <c r="B6981" t="s">
        <v>12974</v>
      </c>
      <c r="C6981">
        <v>0</v>
      </c>
      <c r="D6981" t="s">
        <v>16</v>
      </c>
      <c r="E6981">
        <v>0</v>
      </c>
      <c r="F6981" t="s">
        <v>3355</v>
      </c>
      <c r="G6981" t="s">
        <v>9960</v>
      </c>
    </row>
    <row r="6982" spans="1:8" x14ac:dyDescent="0.25">
      <c r="A6982" t="str">
        <f>"QSTAR06"</f>
        <v>QSTAR06</v>
      </c>
      <c r="B6982" t="s">
        <v>12975</v>
      </c>
      <c r="C6982">
        <v>0</v>
      </c>
      <c r="D6982" t="s">
        <v>16</v>
      </c>
      <c r="E6982">
        <v>0</v>
      </c>
      <c r="F6982" t="s">
        <v>3355</v>
      </c>
      <c r="G6982" t="s">
        <v>9960</v>
      </c>
    </row>
    <row r="6983" spans="1:8" x14ac:dyDescent="0.25">
      <c r="A6983" t="str">
        <f>"ASTAR04"</f>
        <v>ASTAR04</v>
      </c>
      <c r="B6983" t="s">
        <v>12975</v>
      </c>
      <c r="C6983">
        <v>0</v>
      </c>
      <c r="D6983" t="s">
        <v>16</v>
      </c>
      <c r="E6983">
        <v>0</v>
      </c>
      <c r="F6983" t="s">
        <v>304</v>
      </c>
      <c r="G6983" t="s">
        <v>9960</v>
      </c>
    </row>
    <row r="6984" spans="1:8" x14ac:dyDescent="0.25">
      <c r="A6984" t="str">
        <f>"ASTAR09"</f>
        <v>ASTAR09</v>
      </c>
      <c r="B6984" t="s">
        <v>12976</v>
      </c>
      <c r="C6984">
        <v>0</v>
      </c>
      <c r="D6984" t="s">
        <v>16</v>
      </c>
      <c r="E6984">
        <v>0</v>
      </c>
      <c r="F6984" t="s">
        <v>135</v>
      </c>
    </row>
    <row r="6985" spans="1:8" x14ac:dyDescent="0.25">
      <c r="A6985" t="str">
        <f>"ASTAR06"</f>
        <v>ASTAR06</v>
      </c>
      <c r="B6985" t="s">
        <v>12977</v>
      </c>
      <c r="C6985">
        <v>0</v>
      </c>
      <c r="D6985" t="s">
        <v>41</v>
      </c>
      <c r="E6985">
        <v>0</v>
      </c>
      <c r="F6985" t="s">
        <v>135</v>
      </c>
      <c r="G6985" t="s">
        <v>12978</v>
      </c>
    </row>
    <row r="6986" spans="1:8" x14ac:dyDescent="0.25">
      <c r="A6986" t="str">
        <f>"QSTAR03"</f>
        <v>QSTAR03</v>
      </c>
      <c r="B6986" t="s">
        <v>12977</v>
      </c>
      <c r="C6986">
        <v>0</v>
      </c>
      <c r="D6986" t="s">
        <v>41</v>
      </c>
      <c r="E6986">
        <v>0</v>
      </c>
      <c r="F6986" t="s">
        <v>135</v>
      </c>
      <c r="G6986" t="s">
        <v>12978</v>
      </c>
    </row>
    <row r="6987" spans="1:8" x14ac:dyDescent="0.25">
      <c r="A6987" t="str">
        <f>"ASTAR10"</f>
        <v>ASTAR10</v>
      </c>
      <c r="B6987" t="s">
        <v>18083</v>
      </c>
      <c r="C6987">
        <v>0</v>
      </c>
      <c r="D6987" t="s">
        <v>16</v>
      </c>
      <c r="E6987">
        <v>0</v>
      </c>
      <c r="F6987" t="s">
        <v>2737</v>
      </c>
      <c r="H6987" t="s">
        <v>9876</v>
      </c>
    </row>
    <row r="6988" spans="1:8" x14ac:dyDescent="0.25">
      <c r="A6988" t="str">
        <f>"QSTAR12"</f>
        <v>QSTAR12</v>
      </c>
      <c r="B6988" t="s">
        <v>18083</v>
      </c>
      <c r="C6988">
        <v>0</v>
      </c>
      <c r="D6988" t="s">
        <v>16</v>
      </c>
      <c r="E6988">
        <v>0</v>
      </c>
      <c r="F6988" t="s">
        <v>2737</v>
      </c>
      <c r="H6988" t="s">
        <v>9876</v>
      </c>
    </row>
    <row r="6989" spans="1:8" x14ac:dyDescent="0.25">
      <c r="A6989" t="str">
        <f>"ASTAR11"</f>
        <v>ASTAR11</v>
      </c>
      <c r="B6989" t="s">
        <v>1208</v>
      </c>
      <c r="C6989">
        <v>0</v>
      </c>
      <c r="D6989" t="s">
        <v>41</v>
      </c>
      <c r="E6989">
        <v>0</v>
      </c>
    </row>
    <row r="6990" spans="1:8" x14ac:dyDescent="0.25">
      <c r="A6990" t="str">
        <f>"QSTAR02"</f>
        <v>QSTAR02</v>
      </c>
      <c r="B6990" t="s">
        <v>8569</v>
      </c>
      <c r="C6990">
        <v>3990</v>
      </c>
      <c r="D6990" t="s">
        <v>16</v>
      </c>
      <c r="E6990">
        <v>199</v>
      </c>
      <c r="F6990" t="s">
        <v>1369</v>
      </c>
      <c r="G6990" t="s">
        <v>10019</v>
      </c>
      <c r="H6990" t="s">
        <v>9871</v>
      </c>
    </row>
    <row r="6991" spans="1:8" x14ac:dyDescent="0.25">
      <c r="A6991" t="str">
        <f>"QSTAR01"</f>
        <v>QSTAR01</v>
      </c>
      <c r="B6991" t="s">
        <v>8566</v>
      </c>
      <c r="C6991">
        <v>0</v>
      </c>
      <c r="D6991" t="s">
        <v>379</v>
      </c>
      <c r="E6991">
        <v>0</v>
      </c>
      <c r="F6991" t="s">
        <v>1369</v>
      </c>
      <c r="G6991" t="s">
        <v>10019</v>
      </c>
      <c r="H6991" t="s">
        <v>9871</v>
      </c>
    </row>
    <row r="6992" spans="1:8" x14ac:dyDescent="0.25">
      <c r="A6992" t="str">
        <f>"QSTAR05"</f>
        <v>QSTAR05</v>
      </c>
      <c r="B6992" t="s">
        <v>8571</v>
      </c>
      <c r="C6992">
        <v>0</v>
      </c>
      <c r="D6992" t="s">
        <v>16</v>
      </c>
      <c r="E6992">
        <v>0</v>
      </c>
      <c r="F6992" t="s">
        <v>1369</v>
      </c>
      <c r="G6992" t="s">
        <v>10019</v>
      </c>
      <c r="H6992" t="s">
        <v>9871</v>
      </c>
    </row>
    <row r="6993" spans="1:7" x14ac:dyDescent="0.25">
      <c r="A6993" t="str">
        <f>"QSTAR04"</f>
        <v>QSTAR04</v>
      </c>
      <c r="B6993" t="s">
        <v>12979</v>
      </c>
      <c r="C6993">
        <v>0</v>
      </c>
      <c r="D6993" t="s">
        <v>28</v>
      </c>
      <c r="E6993">
        <v>0</v>
      </c>
      <c r="F6993" t="s">
        <v>497</v>
      </c>
    </row>
    <row r="6994" spans="1:7" x14ac:dyDescent="0.25">
      <c r="A6994" t="str">
        <f>"ASTIC01"</f>
        <v>ASTIC01</v>
      </c>
      <c r="B6994" t="s">
        <v>1210</v>
      </c>
      <c r="C6994">
        <v>21</v>
      </c>
      <c r="D6994" t="s">
        <v>28</v>
      </c>
      <c r="E6994">
        <v>21</v>
      </c>
      <c r="F6994" t="s">
        <v>187</v>
      </c>
    </row>
    <row r="6995" spans="1:7" x14ac:dyDescent="0.25">
      <c r="A6995" t="str">
        <f>"ASTIC02"</f>
        <v>ASTIC02</v>
      </c>
      <c r="B6995" t="s">
        <v>12980</v>
      </c>
      <c r="C6995">
        <v>0</v>
      </c>
      <c r="D6995" t="s">
        <v>28</v>
      </c>
      <c r="E6995">
        <v>0</v>
      </c>
      <c r="F6995" t="s">
        <v>187</v>
      </c>
    </row>
    <row r="6996" spans="1:7" x14ac:dyDescent="0.25">
      <c r="A6996" t="str">
        <f>"QSTIC04"</f>
        <v>QSTIC04</v>
      </c>
      <c r="B6996" t="s">
        <v>8577</v>
      </c>
      <c r="C6996">
        <v>0</v>
      </c>
      <c r="D6996" t="s">
        <v>28</v>
      </c>
      <c r="E6996">
        <v>0</v>
      </c>
    </row>
    <row r="6997" spans="1:7" x14ac:dyDescent="0.25">
      <c r="A6997" t="str">
        <f>"QSTICQVT02"</f>
        <v>QSTICQVT02</v>
      </c>
      <c r="B6997" t="s">
        <v>8581</v>
      </c>
      <c r="C6997">
        <v>0</v>
      </c>
      <c r="D6997" t="s">
        <v>28</v>
      </c>
      <c r="E6997">
        <v>0</v>
      </c>
    </row>
    <row r="6998" spans="1:7" x14ac:dyDescent="0.25">
      <c r="A6998" t="str">
        <f>"QSTICQVT01"</f>
        <v>QSTICQVT01</v>
      </c>
      <c r="B6998" t="s">
        <v>8579</v>
      </c>
      <c r="C6998">
        <v>0</v>
      </c>
      <c r="D6998" t="s">
        <v>28</v>
      </c>
      <c r="E6998">
        <v>0</v>
      </c>
    </row>
    <row r="6999" spans="1:7" x14ac:dyDescent="0.25">
      <c r="A6999" t="str">
        <f>"ASTIC04"</f>
        <v>ASTIC04</v>
      </c>
      <c r="B6999" t="s">
        <v>12981</v>
      </c>
      <c r="C6999">
        <v>0</v>
      </c>
      <c r="D6999" t="s">
        <v>16</v>
      </c>
      <c r="E6999">
        <v>0</v>
      </c>
      <c r="F6999" t="s">
        <v>504</v>
      </c>
    </row>
    <row r="7000" spans="1:7" x14ac:dyDescent="0.25">
      <c r="A7000" t="str">
        <f>"ASTIC03"</f>
        <v>ASTIC03</v>
      </c>
      <c r="B7000" t="s">
        <v>12982</v>
      </c>
      <c r="C7000">
        <v>0</v>
      </c>
      <c r="D7000" t="s">
        <v>16</v>
      </c>
      <c r="E7000">
        <v>0</v>
      </c>
    </row>
    <row r="7001" spans="1:7" x14ac:dyDescent="0.25">
      <c r="A7001" t="str">
        <f>"ZZSTIK03"</f>
        <v>ZZSTIK03</v>
      </c>
      <c r="B7001" t="s">
        <v>9805</v>
      </c>
      <c r="C7001">
        <v>0</v>
      </c>
      <c r="D7001" t="s">
        <v>28</v>
      </c>
      <c r="E7001">
        <v>0</v>
      </c>
      <c r="F7001" t="s">
        <v>255</v>
      </c>
    </row>
    <row r="7002" spans="1:7" x14ac:dyDescent="0.25">
      <c r="A7002" t="str">
        <f>"ASTIK01"</f>
        <v>ASTIK01</v>
      </c>
      <c r="B7002" t="s">
        <v>1213</v>
      </c>
      <c r="C7002">
        <v>0</v>
      </c>
      <c r="D7002" t="s">
        <v>28</v>
      </c>
      <c r="E7002">
        <v>0</v>
      </c>
    </row>
    <row r="7003" spans="1:7" x14ac:dyDescent="0.25">
      <c r="A7003" t="str">
        <f>"ZZSTIK01"</f>
        <v>ZZSTIK01</v>
      </c>
      <c r="B7003" t="s">
        <v>9801</v>
      </c>
      <c r="C7003">
        <v>0</v>
      </c>
      <c r="D7003" t="s">
        <v>28</v>
      </c>
      <c r="E7003">
        <v>0</v>
      </c>
      <c r="F7003" t="s">
        <v>255</v>
      </c>
    </row>
    <row r="7004" spans="1:7" x14ac:dyDescent="0.25">
      <c r="A7004" t="str">
        <f>"ZZSTIK02"</f>
        <v>ZZSTIK02</v>
      </c>
      <c r="B7004" t="s">
        <v>9803</v>
      </c>
      <c r="C7004">
        <v>0</v>
      </c>
      <c r="D7004" t="s">
        <v>28</v>
      </c>
      <c r="E7004">
        <v>0</v>
      </c>
      <c r="F7004" t="s">
        <v>255</v>
      </c>
    </row>
    <row r="7005" spans="1:7" x14ac:dyDescent="0.25">
      <c r="A7005" t="str">
        <f>"ASTIK02"</f>
        <v>ASTIK02</v>
      </c>
      <c r="B7005" t="s">
        <v>1215</v>
      </c>
      <c r="C7005">
        <v>0</v>
      </c>
      <c r="D7005" t="s">
        <v>28</v>
      </c>
      <c r="E7005">
        <v>0</v>
      </c>
    </row>
    <row r="7006" spans="1:7" x14ac:dyDescent="0.25">
      <c r="A7006" t="str">
        <f>"QSTIK02"</f>
        <v>QSTIK02</v>
      </c>
      <c r="B7006" t="s">
        <v>8585</v>
      </c>
      <c r="C7006">
        <v>0</v>
      </c>
      <c r="D7006" t="s">
        <v>28</v>
      </c>
      <c r="E7006">
        <v>0</v>
      </c>
      <c r="F7006" t="s">
        <v>656</v>
      </c>
    </row>
    <row r="7007" spans="1:7" x14ac:dyDescent="0.25">
      <c r="A7007" t="str">
        <f>"QSTIK01"</f>
        <v>QSTIK01</v>
      </c>
      <c r="B7007" t="s">
        <v>8583</v>
      </c>
      <c r="C7007">
        <v>0</v>
      </c>
      <c r="D7007" t="s">
        <v>28</v>
      </c>
      <c r="E7007">
        <v>0</v>
      </c>
      <c r="F7007" t="s">
        <v>153</v>
      </c>
    </row>
    <row r="7008" spans="1:7" x14ac:dyDescent="0.25">
      <c r="A7008" t="str">
        <f>"QSTOP01"</f>
        <v>QSTOP01</v>
      </c>
      <c r="B7008" t="s">
        <v>12983</v>
      </c>
      <c r="C7008">
        <v>0</v>
      </c>
      <c r="D7008" t="s">
        <v>16</v>
      </c>
      <c r="E7008">
        <v>0</v>
      </c>
      <c r="F7008" t="s">
        <v>1586</v>
      </c>
      <c r="G7008" t="s">
        <v>10733</v>
      </c>
    </row>
    <row r="7009" spans="1:8" x14ac:dyDescent="0.25">
      <c r="A7009" t="str">
        <f>"ASTRE01"</f>
        <v>ASTRE01</v>
      </c>
      <c r="B7009" t="s">
        <v>12984</v>
      </c>
      <c r="C7009">
        <v>0</v>
      </c>
      <c r="D7009" t="s">
        <v>16</v>
      </c>
      <c r="E7009">
        <v>0</v>
      </c>
      <c r="F7009" t="s">
        <v>879</v>
      </c>
    </row>
    <row r="7010" spans="1:8" x14ac:dyDescent="0.25">
      <c r="A7010" t="str">
        <f>"ASTRO01"</f>
        <v>ASTRO01</v>
      </c>
      <c r="B7010" t="s">
        <v>12985</v>
      </c>
      <c r="C7010">
        <v>0</v>
      </c>
      <c r="D7010" t="s">
        <v>16</v>
      </c>
      <c r="E7010">
        <v>0</v>
      </c>
      <c r="F7010" t="s">
        <v>153</v>
      </c>
    </row>
    <row r="7011" spans="1:8" x14ac:dyDescent="0.25">
      <c r="A7011" t="str">
        <f>"QSUGO04"</f>
        <v>QSUGO04</v>
      </c>
      <c r="B7011" t="s">
        <v>18084</v>
      </c>
      <c r="C7011">
        <v>0</v>
      </c>
      <c r="D7011" t="s">
        <v>16</v>
      </c>
      <c r="E7011">
        <v>0</v>
      </c>
      <c r="F7011" t="s">
        <v>12986</v>
      </c>
      <c r="G7011" t="s">
        <v>12987</v>
      </c>
      <c r="H7011" t="s">
        <v>9891</v>
      </c>
    </row>
    <row r="7012" spans="1:8" x14ac:dyDescent="0.25">
      <c r="A7012" t="str">
        <f>"QSUGO02"</f>
        <v>QSUGO02</v>
      </c>
      <c r="B7012" t="s">
        <v>18085</v>
      </c>
      <c r="C7012">
        <v>0</v>
      </c>
      <c r="D7012" t="s">
        <v>16</v>
      </c>
      <c r="E7012">
        <v>0</v>
      </c>
      <c r="F7012" t="s">
        <v>12986</v>
      </c>
      <c r="G7012" t="s">
        <v>12987</v>
      </c>
      <c r="H7012" t="s">
        <v>9891</v>
      </c>
    </row>
    <row r="7013" spans="1:8" x14ac:dyDescent="0.25">
      <c r="A7013" t="str">
        <f>"QSUGO01"</f>
        <v>QSUGO01</v>
      </c>
      <c r="B7013" t="s">
        <v>18086</v>
      </c>
      <c r="C7013">
        <v>0</v>
      </c>
      <c r="D7013" t="s">
        <v>16</v>
      </c>
      <c r="E7013">
        <v>0</v>
      </c>
      <c r="F7013" t="s">
        <v>12986</v>
      </c>
      <c r="G7013" t="s">
        <v>12987</v>
      </c>
      <c r="H7013" t="s">
        <v>9891</v>
      </c>
    </row>
    <row r="7014" spans="1:8" x14ac:dyDescent="0.25">
      <c r="A7014" t="str">
        <f>"ASUGO01"</f>
        <v>ASUGO01</v>
      </c>
      <c r="B7014" t="s">
        <v>18087</v>
      </c>
      <c r="C7014">
        <v>0</v>
      </c>
      <c r="D7014" t="s">
        <v>16</v>
      </c>
      <c r="E7014">
        <v>0</v>
      </c>
      <c r="F7014" t="s">
        <v>12986</v>
      </c>
      <c r="G7014" t="s">
        <v>12987</v>
      </c>
      <c r="H7014" t="s">
        <v>9891</v>
      </c>
    </row>
    <row r="7015" spans="1:8" x14ac:dyDescent="0.25">
      <c r="A7015" t="str">
        <f>"QSUGO03"</f>
        <v>QSUGO03</v>
      </c>
      <c r="B7015" t="s">
        <v>18087</v>
      </c>
      <c r="C7015">
        <v>0</v>
      </c>
      <c r="D7015" t="s">
        <v>16</v>
      </c>
      <c r="E7015">
        <v>0</v>
      </c>
      <c r="F7015" t="s">
        <v>12986</v>
      </c>
      <c r="G7015" t="s">
        <v>12988</v>
      </c>
      <c r="H7015" t="s">
        <v>9891</v>
      </c>
    </row>
    <row r="7016" spans="1:8" x14ac:dyDescent="0.25">
      <c r="A7016" t="str">
        <f>"QSUIC03"</f>
        <v>QSUIC03</v>
      </c>
      <c r="B7016" t="s">
        <v>14102</v>
      </c>
      <c r="C7016">
        <v>285</v>
      </c>
      <c r="D7016" t="s">
        <v>41</v>
      </c>
      <c r="E7016">
        <v>1</v>
      </c>
      <c r="F7016" t="s">
        <v>439</v>
      </c>
      <c r="G7016" t="s">
        <v>12989</v>
      </c>
      <c r="H7016" t="s">
        <v>9891</v>
      </c>
    </row>
    <row r="7017" spans="1:8" x14ac:dyDescent="0.25">
      <c r="A7017" t="str">
        <f>"QSUIC02"</f>
        <v>QSUIC02</v>
      </c>
      <c r="B7017" t="s">
        <v>14101</v>
      </c>
      <c r="C7017">
        <v>400</v>
      </c>
      <c r="D7017" t="s">
        <v>41</v>
      </c>
      <c r="E7017">
        <v>8</v>
      </c>
      <c r="F7017" t="s">
        <v>439</v>
      </c>
      <c r="G7017" t="s">
        <v>12989</v>
      </c>
      <c r="H7017" t="s">
        <v>9891</v>
      </c>
    </row>
    <row r="7018" spans="1:8" x14ac:dyDescent="0.25">
      <c r="A7018" t="str">
        <f>"QSUIC01"</f>
        <v>QSUIC01</v>
      </c>
      <c r="B7018" t="s">
        <v>18088</v>
      </c>
      <c r="C7018">
        <v>0</v>
      </c>
      <c r="D7018" t="s">
        <v>41</v>
      </c>
      <c r="E7018">
        <v>0</v>
      </c>
      <c r="F7018" t="s">
        <v>439</v>
      </c>
      <c r="G7018" t="s">
        <v>12989</v>
      </c>
      <c r="H7018" t="s">
        <v>9891</v>
      </c>
    </row>
    <row r="7019" spans="1:8" x14ac:dyDescent="0.25">
      <c r="A7019" t="str">
        <f>"CSUKE02"</f>
        <v>CSUKE02</v>
      </c>
      <c r="B7019" t="s">
        <v>12990</v>
      </c>
      <c r="C7019">
        <v>0</v>
      </c>
      <c r="D7019" t="s">
        <v>16</v>
      </c>
      <c r="E7019">
        <v>0</v>
      </c>
      <c r="F7019" t="s">
        <v>164</v>
      </c>
    </row>
    <row r="7020" spans="1:8" x14ac:dyDescent="0.25">
      <c r="A7020" t="str">
        <f>"CSUKE01"</f>
        <v>CSUKE01</v>
      </c>
      <c r="B7020" t="s">
        <v>12991</v>
      </c>
      <c r="C7020">
        <v>0</v>
      </c>
      <c r="D7020" t="s">
        <v>16</v>
      </c>
      <c r="E7020">
        <v>0</v>
      </c>
      <c r="F7020" t="s">
        <v>164</v>
      </c>
    </row>
    <row r="7021" spans="1:8" x14ac:dyDescent="0.25">
      <c r="A7021" t="str">
        <f>"QSULF01"</f>
        <v>QSULF01</v>
      </c>
      <c r="B7021" t="s">
        <v>8608</v>
      </c>
      <c r="C7021">
        <v>471</v>
      </c>
      <c r="D7021" t="s">
        <v>16</v>
      </c>
      <c r="E7021">
        <v>9</v>
      </c>
      <c r="F7021" t="s">
        <v>2463</v>
      </c>
      <c r="G7021" t="s">
        <v>12992</v>
      </c>
    </row>
    <row r="7022" spans="1:8" x14ac:dyDescent="0.25">
      <c r="A7022" t="str">
        <f>"ASULF01"</f>
        <v>ASULF01</v>
      </c>
      <c r="B7022" t="s">
        <v>8608</v>
      </c>
      <c r="C7022">
        <v>0</v>
      </c>
      <c r="D7022" t="s">
        <v>16</v>
      </c>
      <c r="E7022">
        <v>0</v>
      </c>
    </row>
    <row r="7023" spans="1:8" x14ac:dyDescent="0.25">
      <c r="A7023" t="str">
        <f>"QSUMO01"</f>
        <v>QSUMO01</v>
      </c>
      <c r="B7023" t="s">
        <v>12993</v>
      </c>
      <c r="C7023">
        <v>0</v>
      </c>
      <c r="D7023" t="s">
        <v>16</v>
      </c>
      <c r="E7023">
        <v>0</v>
      </c>
      <c r="F7023" t="s">
        <v>10096</v>
      </c>
      <c r="G7023" t="s">
        <v>10386</v>
      </c>
    </row>
    <row r="7024" spans="1:8" x14ac:dyDescent="0.25">
      <c r="A7024" t="str">
        <f>"QSUMO03"</f>
        <v>QSUMO03</v>
      </c>
      <c r="B7024" t="s">
        <v>12994</v>
      </c>
      <c r="C7024">
        <v>0</v>
      </c>
      <c r="D7024" t="s">
        <v>16</v>
      </c>
      <c r="E7024">
        <v>0</v>
      </c>
      <c r="F7024" t="s">
        <v>10096</v>
      </c>
      <c r="G7024" t="s">
        <v>10386</v>
      </c>
    </row>
    <row r="7025" spans="1:8" x14ac:dyDescent="0.25">
      <c r="A7025" t="str">
        <f>"QSUMO02"</f>
        <v>QSUMO02</v>
      </c>
      <c r="B7025" t="s">
        <v>12995</v>
      </c>
      <c r="C7025">
        <v>0</v>
      </c>
      <c r="D7025" t="s">
        <v>16</v>
      </c>
      <c r="E7025">
        <v>0</v>
      </c>
      <c r="F7025" t="s">
        <v>10096</v>
      </c>
      <c r="G7025" t="s">
        <v>10386</v>
      </c>
    </row>
    <row r="7026" spans="1:8" x14ac:dyDescent="0.25">
      <c r="A7026" t="str">
        <f>"QSUNB01"</f>
        <v>QSUNB01</v>
      </c>
      <c r="B7026" t="s">
        <v>8611</v>
      </c>
      <c r="C7026">
        <v>162</v>
      </c>
      <c r="D7026" t="s">
        <v>843</v>
      </c>
      <c r="E7026">
        <v>162</v>
      </c>
      <c r="F7026" t="s">
        <v>159</v>
      </c>
    </row>
    <row r="7027" spans="1:8" x14ac:dyDescent="0.25">
      <c r="A7027" t="str">
        <f>"QSUPE09"</f>
        <v>QSUPE09</v>
      </c>
      <c r="B7027" t="s">
        <v>12996</v>
      </c>
      <c r="C7027">
        <v>0</v>
      </c>
      <c r="D7027" t="s">
        <v>8322</v>
      </c>
      <c r="E7027">
        <v>0</v>
      </c>
      <c r="F7027" t="s">
        <v>12997</v>
      </c>
      <c r="G7027" t="s">
        <v>9952</v>
      </c>
    </row>
    <row r="7028" spans="1:8" x14ac:dyDescent="0.25">
      <c r="A7028" t="str">
        <f>"QSUPE01"</f>
        <v>QSUPE01</v>
      </c>
      <c r="B7028" t="s">
        <v>12998</v>
      </c>
      <c r="C7028">
        <v>0</v>
      </c>
      <c r="D7028" t="s">
        <v>16</v>
      </c>
      <c r="E7028">
        <v>0</v>
      </c>
      <c r="F7028" t="s">
        <v>1364</v>
      </c>
      <c r="G7028" t="s">
        <v>9890</v>
      </c>
    </row>
    <row r="7029" spans="1:8" x14ac:dyDescent="0.25">
      <c r="A7029" t="str">
        <f>"ASUPE01"</f>
        <v>ASUPE01</v>
      </c>
      <c r="B7029" t="s">
        <v>12998</v>
      </c>
      <c r="C7029">
        <v>0</v>
      </c>
      <c r="D7029" t="s">
        <v>16</v>
      </c>
      <c r="E7029">
        <v>0</v>
      </c>
      <c r="F7029" t="s">
        <v>1364</v>
      </c>
      <c r="G7029" t="s">
        <v>9890</v>
      </c>
    </row>
    <row r="7030" spans="1:8" x14ac:dyDescent="0.25">
      <c r="A7030" t="str">
        <f>"QSUPE02"</f>
        <v>QSUPE02</v>
      </c>
      <c r="B7030" t="s">
        <v>12999</v>
      </c>
      <c r="C7030">
        <v>0</v>
      </c>
      <c r="D7030" t="s">
        <v>16</v>
      </c>
      <c r="E7030">
        <v>0</v>
      </c>
      <c r="F7030" t="s">
        <v>1364</v>
      </c>
      <c r="G7030" t="s">
        <v>9890</v>
      </c>
    </row>
    <row r="7031" spans="1:8" x14ac:dyDescent="0.25">
      <c r="A7031" t="str">
        <f>"ASUPE02"</f>
        <v>ASUPE02</v>
      </c>
      <c r="B7031" t="s">
        <v>12999</v>
      </c>
      <c r="C7031">
        <v>0</v>
      </c>
      <c r="D7031" t="s">
        <v>16</v>
      </c>
      <c r="E7031">
        <v>0</v>
      </c>
      <c r="F7031" t="s">
        <v>1364</v>
      </c>
      <c r="G7031" t="s">
        <v>9890</v>
      </c>
    </row>
    <row r="7032" spans="1:8" x14ac:dyDescent="0.25">
      <c r="A7032" t="str">
        <f>"ASUPE03"</f>
        <v>ASUPE03</v>
      </c>
      <c r="B7032" t="s">
        <v>13000</v>
      </c>
      <c r="C7032">
        <v>0</v>
      </c>
      <c r="D7032" t="s">
        <v>16</v>
      </c>
      <c r="E7032">
        <v>0</v>
      </c>
      <c r="F7032" t="s">
        <v>1364</v>
      </c>
      <c r="G7032" t="s">
        <v>9890</v>
      </c>
    </row>
    <row r="7033" spans="1:8" x14ac:dyDescent="0.25">
      <c r="A7033" t="str">
        <f>"QSUPE03"</f>
        <v>QSUPE03</v>
      </c>
      <c r="B7033" t="s">
        <v>13000</v>
      </c>
      <c r="C7033">
        <v>0</v>
      </c>
      <c r="D7033" t="s">
        <v>16</v>
      </c>
      <c r="E7033">
        <v>0</v>
      </c>
      <c r="F7033" t="s">
        <v>1364</v>
      </c>
      <c r="G7033" t="s">
        <v>9890</v>
      </c>
    </row>
    <row r="7034" spans="1:8" x14ac:dyDescent="0.25">
      <c r="A7034" t="str">
        <f>"QSUPE05"</f>
        <v>QSUPE05</v>
      </c>
      <c r="B7034" t="s">
        <v>18089</v>
      </c>
      <c r="C7034">
        <v>0</v>
      </c>
      <c r="D7034" t="s">
        <v>843</v>
      </c>
      <c r="E7034">
        <v>0</v>
      </c>
      <c r="F7034" t="s">
        <v>1438</v>
      </c>
      <c r="H7034" t="s">
        <v>9871</v>
      </c>
    </row>
    <row r="7035" spans="1:8" x14ac:dyDescent="0.25">
      <c r="A7035" t="str">
        <f>"ASUPE05"</f>
        <v>ASUPE05</v>
      </c>
      <c r="B7035" t="s">
        <v>18089</v>
      </c>
      <c r="C7035">
        <v>0</v>
      </c>
      <c r="D7035" t="s">
        <v>843</v>
      </c>
      <c r="E7035">
        <v>0</v>
      </c>
      <c r="F7035" t="s">
        <v>1438</v>
      </c>
      <c r="H7035" t="s">
        <v>9871</v>
      </c>
    </row>
    <row r="7036" spans="1:8" x14ac:dyDescent="0.25">
      <c r="A7036" t="str">
        <f>"ASUPE04"</f>
        <v>ASUPE04</v>
      </c>
      <c r="B7036" t="s">
        <v>13001</v>
      </c>
      <c r="C7036">
        <v>0</v>
      </c>
      <c r="D7036" t="s">
        <v>16</v>
      </c>
      <c r="E7036">
        <v>0</v>
      </c>
      <c r="F7036" t="s">
        <v>879</v>
      </c>
    </row>
    <row r="7037" spans="1:8" x14ac:dyDescent="0.25">
      <c r="A7037" t="str">
        <f>"ASUPE07"</f>
        <v>ASUPE07</v>
      </c>
      <c r="B7037" t="s">
        <v>13002</v>
      </c>
      <c r="C7037">
        <v>0</v>
      </c>
      <c r="D7037" t="s">
        <v>16</v>
      </c>
      <c r="E7037">
        <v>0</v>
      </c>
    </row>
    <row r="7038" spans="1:8" x14ac:dyDescent="0.25">
      <c r="A7038" t="str">
        <f>"ASUPE08"</f>
        <v>ASUPE08</v>
      </c>
      <c r="B7038" t="s">
        <v>13003</v>
      </c>
      <c r="C7038">
        <v>0</v>
      </c>
      <c r="D7038" t="s">
        <v>16</v>
      </c>
      <c r="E7038">
        <v>0</v>
      </c>
    </row>
    <row r="7039" spans="1:8" x14ac:dyDescent="0.25">
      <c r="A7039" t="str">
        <f>"QSUPE10"</f>
        <v>QSUPE10</v>
      </c>
      <c r="B7039" t="s">
        <v>1217</v>
      </c>
      <c r="C7039">
        <v>893</v>
      </c>
      <c r="D7039" t="s">
        <v>41</v>
      </c>
      <c r="E7039">
        <v>55</v>
      </c>
      <c r="F7039" t="s">
        <v>355</v>
      </c>
    </row>
    <row r="7040" spans="1:8" x14ac:dyDescent="0.25">
      <c r="A7040" t="str">
        <f>"ASUPE09"</f>
        <v>ASUPE09</v>
      </c>
      <c r="B7040" t="s">
        <v>1217</v>
      </c>
      <c r="C7040">
        <v>11</v>
      </c>
      <c r="D7040" t="s">
        <v>41</v>
      </c>
      <c r="E7040">
        <v>0</v>
      </c>
      <c r="F7040" t="s">
        <v>355</v>
      </c>
    </row>
    <row r="7041" spans="1:7" x14ac:dyDescent="0.25">
      <c r="A7041" t="str">
        <f>"QSUPE11"</f>
        <v>QSUPE11</v>
      </c>
      <c r="B7041" t="s">
        <v>8619</v>
      </c>
      <c r="C7041">
        <v>518</v>
      </c>
      <c r="D7041" t="s">
        <v>41</v>
      </c>
      <c r="E7041">
        <v>21</v>
      </c>
      <c r="F7041" t="s">
        <v>355</v>
      </c>
    </row>
    <row r="7042" spans="1:7" x14ac:dyDescent="0.25">
      <c r="A7042" t="str">
        <f>"ASUPE06"</f>
        <v>ASUPE06</v>
      </c>
      <c r="B7042" t="s">
        <v>13004</v>
      </c>
      <c r="C7042">
        <v>0</v>
      </c>
      <c r="D7042" t="s">
        <v>16</v>
      </c>
      <c r="E7042">
        <v>0</v>
      </c>
      <c r="F7042" t="s">
        <v>10677</v>
      </c>
      <c r="G7042" t="s">
        <v>10178</v>
      </c>
    </row>
    <row r="7043" spans="1:7" x14ac:dyDescent="0.25">
      <c r="A7043" t="str">
        <f>"QSUPE07"</f>
        <v>QSUPE07</v>
      </c>
      <c r="B7043" t="s">
        <v>13004</v>
      </c>
      <c r="C7043">
        <v>0</v>
      </c>
      <c r="D7043" t="s">
        <v>16</v>
      </c>
      <c r="E7043">
        <v>0</v>
      </c>
      <c r="F7043" t="s">
        <v>10677</v>
      </c>
      <c r="G7043" t="s">
        <v>10178</v>
      </c>
    </row>
    <row r="7044" spans="1:7" x14ac:dyDescent="0.25">
      <c r="A7044" t="str">
        <f>"QSUPE08"</f>
        <v>QSUPE08</v>
      </c>
      <c r="B7044" t="s">
        <v>13005</v>
      </c>
      <c r="C7044">
        <v>0</v>
      </c>
      <c r="D7044" t="s">
        <v>16</v>
      </c>
      <c r="E7044">
        <v>0</v>
      </c>
      <c r="F7044" t="s">
        <v>10677</v>
      </c>
      <c r="G7044" t="s">
        <v>10178</v>
      </c>
    </row>
    <row r="7045" spans="1:7" x14ac:dyDescent="0.25">
      <c r="A7045" t="str">
        <f>"QSUPE06"</f>
        <v>QSUPE06</v>
      </c>
      <c r="B7045" t="s">
        <v>13006</v>
      </c>
      <c r="C7045">
        <v>0</v>
      </c>
      <c r="D7045" t="s">
        <v>16</v>
      </c>
      <c r="E7045">
        <v>0</v>
      </c>
      <c r="F7045" t="s">
        <v>10677</v>
      </c>
      <c r="G7045" t="s">
        <v>10178</v>
      </c>
    </row>
    <row r="7046" spans="1:7" x14ac:dyDescent="0.25">
      <c r="A7046" t="str">
        <f>"QSUPE04"</f>
        <v>QSUPE04</v>
      </c>
      <c r="B7046" t="s">
        <v>13007</v>
      </c>
      <c r="C7046">
        <v>0</v>
      </c>
      <c r="D7046" t="s">
        <v>16</v>
      </c>
      <c r="E7046">
        <v>0</v>
      </c>
      <c r="F7046" t="s">
        <v>10038</v>
      </c>
      <c r="G7046" t="s">
        <v>9929</v>
      </c>
    </row>
    <row r="7047" spans="1:7" x14ac:dyDescent="0.25">
      <c r="A7047" t="str">
        <f>"CSUPO02"</f>
        <v>CSUPO02</v>
      </c>
      <c r="B7047" t="s">
        <v>13008</v>
      </c>
      <c r="C7047">
        <v>0</v>
      </c>
      <c r="D7047" t="s">
        <v>16</v>
      </c>
      <c r="E7047">
        <v>0</v>
      </c>
      <c r="F7047" t="s">
        <v>164</v>
      </c>
      <c r="G7047" t="s">
        <v>13009</v>
      </c>
    </row>
    <row r="7048" spans="1:7" x14ac:dyDescent="0.25">
      <c r="A7048" t="str">
        <f>"CSUPO01"</f>
        <v>CSUPO01</v>
      </c>
      <c r="B7048" t="s">
        <v>13010</v>
      </c>
      <c r="C7048">
        <v>0</v>
      </c>
      <c r="D7048" t="s">
        <v>16</v>
      </c>
      <c r="E7048">
        <v>0</v>
      </c>
      <c r="F7048" t="s">
        <v>164</v>
      </c>
      <c r="G7048" t="s">
        <v>13009</v>
      </c>
    </row>
    <row r="7049" spans="1:7" x14ac:dyDescent="0.25">
      <c r="A7049" t="str">
        <f>"ASUPR01"</f>
        <v>ASUPR01</v>
      </c>
      <c r="B7049" t="s">
        <v>13011</v>
      </c>
      <c r="C7049">
        <v>0</v>
      </c>
      <c r="D7049" t="s">
        <v>1367</v>
      </c>
      <c r="E7049">
        <v>0</v>
      </c>
      <c r="F7049" t="s">
        <v>10541</v>
      </c>
    </row>
    <row r="7050" spans="1:7" x14ac:dyDescent="0.25">
      <c r="A7050" t="str">
        <f>"QSUPR03"</f>
        <v>QSUPR03</v>
      </c>
      <c r="B7050" t="s">
        <v>13012</v>
      </c>
      <c r="C7050">
        <v>0</v>
      </c>
      <c r="D7050" t="s">
        <v>16</v>
      </c>
      <c r="E7050">
        <v>0</v>
      </c>
      <c r="F7050" t="s">
        <v>10541</v>
      </c>
      <c r="G7050" t="s">
        <v>10369</v>
      </c>
    </row>
    <row r="7051" spans="1:7" x14ac:dyDescent="0.25">
      <c r="A7051" t="str">
        <f>"QSUPR02"</f>
        <v>QSUPR02</v>
      </c>
      <c r="B7051" t="s">
        <v>13013</v>
      </c>
      <c r="C7051">
        <v>0</v>
      </c>
      <c r="D7051" t="s">
        <v>16</v>
      </c>
      <c r="E7051">
        <v>0</v>
      </c>
      <c r="F7051" t="s">
        <v>10541</v>
      </c>
      <c r="G7051" t="s">
        <v>10019</v>
      </c>
    </row>
    <row r="7052" spans="1:7" x14ac:dyDescent="0.25">
      <c r="A7052" t="str">
        <f>"ASUPR02"</f>
        <v>ASUPR02</v>
      </c>
      <c r="B7052" t="s">
        <v>13014</v>
      </c>
      <c r="C7052">
        <v>0</v>
      </c>
      <c r="D7052" t="s">
        <v>1367</v>
      </c>
      <c r="E7052">
        <v>0</v>
      </c>
      <c r="F7052" t="s">
        <v>13015</v>
      </c>
      <c r="G7052" t="s">
        <v>10019</v>
      </c>
    </row>
    <row r="7053" spans="1:7" x14ac:dyDescent="0.25">
      <c r="A7053" t="str">
        <f>"QSUPR01"</f>
        <v>QSUPR01</v>
      </c>
      <c r="B7053" t="s">
        <v>13014</v>
      </c>
      <c r="C7053">
        <v>0</v>
      </c>
      <c r="D7053" t="s">
        <v>1367</v>
      </c>
      <c r="E7053">
        <v>0</v>
      </c>
      <c r="F7053" t="s">
        <v>10541</v>
      </c>
      <c r="G7053" t="s">
        <v>10019</v>
      </c>
    </row>
    <row r="7054" spans="1:7" x14ac:dyDescent="0.25">
      <c r="A7054" t="str">
        <f>"ASURF01"</f>
        <v>ASURF01</v>
      </c>
      <c r="B7054" t="s">
        <v>13016</v>
      </c>
      <c r="C7054">
        <v>0</v>
      </c>
      <c r="D7054" t="s">
        <v>16</v>
      </c>
      <c r="E7054">
        <v>0</v>
      </c>
      <c r="F7054" t="s">
        <v>128</v>
      </c>
    </row>
    <row r="7055" spans="1:7" x14ac:dyDescent="0.25">
      <c r="A7055" t="str">
        <f>"ZZSUSU01"</f>
        <v>ZZSUSU01</v>
      </c>
      <c r="B7055" t="s">
        <v>13017</v>
      </c>
      <c r="C7055">
        <v>0</v>
      </c>
      <c r="D7055" t="s">
        <v>28</v>
      </c>
      <c r="E7055">
        <v>0</v>
      </c>
      <c r="F7055" t="s">
        <v>879</v>
      </c>
      <c r="G7055" t="s">
        <v>253</v>
      </c>
    </row>
    <row r="7056" spans="1:7" x14ac:dyDescent="0.25">
      <c r="A7056" t="str">
        <f>"ZZSUTE01"</f>
        <v>ZZSUTE01</v>
      </c>
      <c r="B7056" t="s">
        <v>13018</v>
      </c>
      <c r="C7056">
        <v>0</v>
      </c>
      <c r="D7056" t="s">
        <v>28</v>
      </c>
      <c r="E7056">
        <v>0</v>
      </c>
      <c r="F7056" t="s">
        <v>879</v>
      </c>
      <c r="G7056" t="s">
        <v>253</v>
      </c>
    </row>
    <row r="7057" spans="1:8" x14ac:dyDescent="0.25">
      <c r="A7057" t="str">
        <f>"ASWAL01"</f>
        <v>ASWAL01</v>
      </c>
      <c r="B7057" t="s">
        <v>13019</v>
      </c>
      <c r="C7057">
        <v>0</v>
      </c>
      <c r="D7057" t="s">
        <v>41</v>
      </c>
      <c r="E7057">
        <v>0</v>
      </c>
      <c r="F7057" t="s">
        <v>10096</v>
      </c>
      <c r="G7057" t="s">
        <v>13020</v>
      </c>
    </row>
    <row r="7058" spans="1:8" x14ac:dyDescent="0.25">
      <c r="A7058" t="str">
        <f>"QSWAL01"</f>
        <v>QSWAL01</v>
      </c>
      <c r="B7058" t="s">
        <v>13019</v>
      </c>
      <c r="C7058">
        <v>0</v>
      </c>
      <c r="D7058" t="s">
        <v>41</v>
      </c>
      <c r="E7058">
        <v>0</v>
      </c>
      <c r="F7058" t="s">
        <v>10096</v>
      </c>
      <c r="G7058" t="s">
        <v>13020</v>
      </c>
    </row>
    <row r="7059" spans="1:8" x14ac:dyDescent="0.25">
      <c r="A7059" t="str">
        <f>"ASWAL03"</f>
        <v>ASWAL03</v>
      </c>
      <c r="B7059" t="s">
        <v>1221</v>
      </c>
      <c r="C7059">
        <v>10</v>
      </c>
      <c r="D7059" t="s">
        <v>41</v>
      </c>
      <c r="E7059">
        <v>0</v>
      </c>
    </row>
    <row r="7060" spans="1:8" x14ac:dyDescent="0.25">
      <c r="A7060" t="str">
        <f>"QSWIT01"</f>
        <v>QSWIT01</v>
      </c>
      <c r="B7060" t="s">
        <v>14103</v>
      </c>
      <c r="C7060">
        <v>3467</v>
      </c>
      <c r="D7060" t="s">
        <v>41</v>
      </c>
      <c r="E7060">
        <v>8</v>
      </c>
      <c r="F7060" t="s">
        <v>701</v>
      </c>
      <c r="G7060" t="s">
        <v>13021</v>
      </c>
      <c r="H7060" t="s">
        <v>9876</v>
      </c>
    </row>
    <row r="7061" spans="1:8" x14ac:dyDescent="0.25">
      <c r="A7061" t="str">
        <f>"ASWIT01"</f>
        <v>ASWIT01</v>
      </c>
      <c r="B7061" t="s">
        <v>13022</v>
      </c>
      <c r="C7061">
        <v>0</v>
      </c>
      <c r="D7061" t="s">
        <v>28</v>
      </c>
      <c r="E7061">
        <v>0</v>
      </c>
      <c r="G7061" t="s">
        <v>13021</v>
      </c>
    </row>
    <row r="7062" spans="1:8" x14ac:dyDescent="0.25">
      <c r="A7062" t="str">
        <f>"QSYMB01"</f>
        <v>QSYMB01</v>
      </c>
      <c r="B7062" t="s">
        <v>13548</v>
      </c>
      <c r="C7062">
        <v>5072</v>
      </c>
      <c r="D7062" t="s">
        <v>41</v>
      </c>
      <c r="E7062">
        <v>50</v>
      </c>
      <c r="F7062" t="s">
        <v>121</v>
      </c>
      <c r="G7062" t="s">
        <v>13023</v>
      </c>
      <c r="H7062" t="s">
        <v>9876</v>
      </c>
    </row>
    <row r="7063" spans="1:8" x14ac:dyDescent="0.25">
      <c r="A7063" t="str">
        <f>"ASYMB02"</f>
        <v>ASYMB02</v>
      </c>
      <c r="B7063" t="s">
        <v>13548</v>
      </c>
      <c r="C7063">
        <v>32</v>
      </c>
      <c r="D7063" t="s">
        <v>28</v>
      </c>
      <c r="E7063">
        <v>0</v>
      </c>
      <c r="F7063" t="s">
        <v>121</v>
      </c>
      <c r="G7063" t="s">
        <v>13024</v>
      </c>
      <c r="H7063" t="s">
        <v>9876</v>
      </c>
    </row>
    <row r="7064" spans="1:8" x14ac:dyDescent="0.25">
      <c r="A7064" t="str">
        <f>"ASYMB03"</f>
        <v>ASYMB03</v>
      </c>
      <c r="B7064" t="s">
        <v>13549</v>
      </c>
      <c r="C7064">
        <v>32</v>
      </c>
      <c r="D7064" t="s">
        <v>28</v>
      </c>
      <c r="E7064">
        <v>0</v>
      </c>
    </row>
    <row r="7065" spans="1:8" x14ac:dyDescent="0.25">
      <c r="A7065" t="str">
        <f>"QSYMB03"</f>
        <v>QSYMB03</v>
      </c>
      <c r="B7065" t="s">
        <v>13549</v>
      </c>
      <c r="C7065">
        <v>3543</v>
      </c>
      <c r="D7065" t="s">
        <v>16</v>
      </c>
      <c r="E7065">
        <v>70</v>
      </c>
      <c r="F7065" t="s">
        <v>121</v>
      </c>
      <c r="G7065" t="s">
        <v>13024</v>
      </c>
      <c r="H7065" t="s">
        <v>9876</v>
      </c>
    </row>
    <row r="7066" spans="1:8" x14ac:dyDescent="0.25">
      <c r="A7066" t="str">
        <f>"ASYMB01"</f>
        <v>ASYMB01</v>
      </c>
      <c r="B7066" t="s">
        <v>14104</v>
      </c>
      <c r="C7066">
        <v>0</v>
      </c>
      <c r="D7066" t="s">
        <v>28</v>
      </c>
      <c r="E7066">
        <v>0</v>
      </c>
      <c r="F7066" t="s">
        <v>121</v>
      </c>
      <c r="G7066" t="s">
        <v>13024</v>
      </c>
      <c r="H7066" t="s">
        <v>9876</v>
      </c>
    </row>
    <row r="7067" spans="1:8" x14ac:dyDescent="0.25">
      <c r="A7067" t="str">
        <f>"QSYMB02"</f>
        <v>QSYMB02</v>
      </c>
      <c r="B7067" t="s">
        <v>14104</v>
      </c>
      <c r="C7067">
        <v>2</v>
      </c>
      <c r="D7067" t="s">
        <v>41</v>
      </c>
      <c r="E7067">
        <v>0</v>
      </c>
      <c r="F7067" t="s">
        <v>121</v>
      </c>
      <c r="G7067" t="s">
        <v>13023</v>
      </c>
      <c r="H7067" t="s">
        <v>9876</v>
      </c>
    </row>
    <row r="7068" spans="1:8" x14ac:dyDescent="0.25">
      <c r="A7068" t="str">
        <f>"QSYMP03"</f>
        <v>QSYMP03</v>
      </c>
      <c r="B7068" t="s">
        <v>13025</v>
      </c>
      <c r="C7068">
        <v>0</v>
      </c>
      <c r="D7068" t="s">
        <v>16</v>
      </c>
      <c r="E7068">
        <v>0</v>
      </c>
      <c r="F7068" t="s">
        <v>38</v>
      </c>
    </row>
    <row r="7069" spans="1:8" x14ac:dyDescent="0.25">
      <c r="A7069" t="str">
        <f>"QSYMP02"</f>
        <v>QSYMP02</v>
      </c>
      <c r="B7069" t="s">
        <v>14106</v>
      </c>
      <c r="C7069">
        <v>0</v>
      </c>
      <c r="D7069" t="s">
        <v>16</v>
      </c>
      <c r="E7069">
        <v>0</v>
      </c>
      <c r="F7069" t="s">
        <v>38</v>
      </c>
      <c r="G7069" t="s">
        <v>13026</v>
      </c>
      <c r="H7069" t="s">
        <v>9876</v>
      </c>
    </row>
    <row r="7070" spans="1:8" x14ac:dyDescent="0.25">
      <c r="A7070" t="str">
        <f>"ASYMP01"</f>
        <v>ASYMP01</v>
      </c>
      <c r="B7070" t="s">
        <v>14105</v>
      </c>
      <c r="C7070">
        <v>0</v>
      </c>
      <c r="D7070" t="s">
        <v>16</v>
      </c>
      <c r="E7070">
        <v>0</v>
      </c>
      <c r="F7070" t="s">
        <v>38</v>
      </c>
      <c r="H7070" t="s">
        <v>9876</v>
      </c>
    </row>
    <row r="7071" spans="1:8" x14ac:dyDescent="0.25">
      <c r="A7071" t="str">
        <f>"QSYMP01"</f>
        <v>QSYMP01</v>
      </c>
      <c r="B7071" t="s">
        <v>14105</v>
      </c>
      <c r="C7071">
        <v>731</v>
      </c>
      <c r="D7071" t="s">
        <v>16</v>
      </c>
      <c r="E7071">
        <v>18</v>
      </c>
      <c r="F7071" t="s">
        <v>38</v>
      </c>
      <c r="G7071" t="s">
        <v>13026</v>
      </c>
      <c r="H7071" t="s">
        <v>9876</v>
      </c>
    </row>
    <row r="7072" spans="1:8" x14ac:dyDescent="0.25">
      <c r="A7072" t="str">
        <f>"ZZT-SH06"</f>
        <v>ZZT-SH06</v>
      </c>
      <c r="B7072" t="s">
        <v>9815</v>
      </c>
      <c r="C7072">
        <v>170</v>
      </c>
      <c r="D7072" t="s">
        <v>28</v>
      </c>
      <c r="E7072">
        <v>170</v>
      </c>
    </row>
    <row r="7073" spans="1:7" x14ac:dyDescent="0.25">
      <c r="A7073" t="str">
        <f>"ZZT-SH04"</f>
        <v>ZZT-SH04</v>
      </c>
      <c r="B7073" t="s">
        <v>9811</v>
      </c>
      <c r="C7073">
        <v>20</v>
      </c>
      <c r="D7073" t="s">
        <v>28</v>
      </c>
      <c r="E7073">
        <v>20</v>
      </c>
    </row>
    <row r="7074" spans="1:7" x14ac:dyDescent="0.25">
      <c r="A7074" t="str">
        <f>"ZZT-SH07"</f>
        <v>ZZT-SH07</v>
      </c>
      <c r="B7074" t="s">
        <v>13027</v>
      </c>
      <c r="C7074">
        <v>0</v>
      </c>
      <c r="D7074" t="s">
        <v>28</v>
      </c>
      <c r="E7074">
        <v>0</v>
      </c>
    </row>
    <row r="7075" spans="1:7" x14ac:dyDescent="0.25">
      <c r="A7075" t="str">
        <f>"ZZT-SH02"</f>
        <v>ZZT-SH02</v>
      </c>
      <c r="B7075" t="s">
        <v>13028</v>
      </c>
      <c r="C7075">
        <v>0</v>
      </c>
      <c r="D7075" t="s">
        <v>28</v>
      </c>
      <c r="E7075">
        <v>0</v>
      </c>
      <c r="F7075" t="s">
        <v>879</v>
      </c>
      <c r="G7075" t="s">
        <v>253</v>
      </c>
    </row>
    <row r="7076" spans="1:7" x14ac:dyDescent="0.25">
      <c r="A7076" t="str">
        <f>"ZZT-SH01"</f>
        <v>ZZT-SH01</v>
      </c>
      <c r="B7076" t="s">
        <v>9807</v>
      </c>
      <c r="C7076">
        <v>40</v>
      </c>
      <c r="D7076" t="s">
        <v>28</v>
      </c>
      <c r="E7076">
        <v>40</v>
      </c>
      <c r="F7076" t="s">
        <v>879</v>
      </c>
      <c r="G7076" t="s">
        <v>253</v>
      </c>
    </row>
    <row r="7077" spans="1:7" x14ac:dyDescent="0.25">
      <c r="A7077" t="str">
        <f>"ZZT-SH03"</f>
        <v>ZZT-SH03</v>
      </c>
      <c r="B7077" t="s">
        <v>9809</v>
      </c>
      <c r="C7077">
        <v>20</v>
      </c>
      <c r="D7077" t="s">
        <v>28</v>
      </c>
      <c r="E7077">
        <v>20</v>
      </c>
    </row>
    <row r="7078" spans="1:7" x14ac:dyDescent="0.25">
      <c r="A7078" t="str">
        <f>"ZZT-SH05"</f>
        <v>ZZT-SH05</v>
      </c>
      <c r="B7078" t="s">
        <v>9813</v>
      </c>
      <c r="C7078">
        <v>20</v>
      </c>
      <c r="D7078" t="s">
        <v>28</v>
      </c>
      <c r="E7078">
        <v>20</v>
      </c>
    </row>
    <row r="7079" spans="1:7" x14ac:dyDescent="0.25">
      <c r="A7079" t="str">
        <f>"AT01101"</f>
        <v>AT01101</v>
      </c>
      <c r="B7079" t="s">
        <v>13029</v>
      </c>
      <c r="C7079">
        <v>0</v>
      </c>
      <c r="D7079" t="s">
        <v>16</v>
      </c>
      <c r="E7079">
        <v>0</v>
      </c>
      <c r="F7079" t="s">
        <v>153</v>
      </c>
    </row>
    <row r="7080" spans="1:7" x14ac:dyDescent="0.25">
      <c r="A7080" t="str">
        <f>"AT02101"</f>
        <v>AT02101</v>
      </c>
      <c r="B7080" t="s">
        <v>13030</v>
      </c>
      <c r="C7080">
        <v>0</v>
      </c>
      <c r="D7080" t="s">
        <v>16</v>
      </c>
      <c r="E7080">
        <v>0</v>
      </c>
      <c r="F7080" t="s">
        <v>153</v>
      </c>
    </row>
    <row r="7081" spans="1:7" x14ac:dyDescent="0.25">
      <c r="A7081" t="str">
        <f>"CTSP01"</f>
        <v>CTSP01</v>
      </c>
      <c r="B7081" t="s">
        <v>13031</v>
      </c>
      <c r="C7081">
        <v>0</v>
      </c>
      <c r="D7081" t="s">
        <v>843</v>
      </c>
      <c r="E7081">
        <v>0</v>
      </c>
      <c r="F7081" t="s">
        <v>10363</v>
      </c>
    </row>
    <row r="7082" spans="1:7" x14ac:dyDescent="0.25">
      <c r="A7082" t="str">
        <f>"QTSP 02"</f>
        <v>QTSP 02</v>
      </c>
      <c r="B7082" t="s">
        <v>13031</v>
      </c>
      <c r="C7082">
        <v>0</v>
      </c>
      <c r="D7082" t="s">
        <v>843</v>
      </c>
      <c r="E7082">
        <v>0</v>
      </c>
      <c r="F7082" t="s">
        <v>10363</v>
      </c>
    </row>
    <row r="7083" spans="1:7" x14ac:dyDescent="0.25">
      <c r="A7083" t="str">
        <f>"QTSP 01"</f>
        <v>QTSP 01</v>
      </c>
      <c r="B7083" t="s">
        <v>13032</v>
      </c>
      <c r="C7083">
        <v>0</v>
      </c>
      <c r="D7083" t="s">
        <v>843</v>
      </c>
      <c r="E7083">
        <v>0</v>
      </c>
      <c r="F7083" t="s">
        <v>11290</v>
      </c>
    </row>
    <row r="7084" spans="1:7" x14ac:dyDescent="0.25">
      <c r="A7084" t="str">
        <f>"QTSP 03"</f>
        <v>QTSP 03</v>
      </c>
      <c r="B7084" t="s">
        <v>13033</v>
      </c>
      <c r="C7084">
        <v>0</v>
      </c>
      <c r="D7084" t="s">
        <v>843</v>
      </c>
      <c r="E7084">
        <v>0</v>
      </c>
      <c r="F7084" t="s">
        <v>11736</v>
      </c>
    </row>
    <row r="7085" spans="1:7" x14ac:dyDescent="0.25">
      <c r="A7085" t="str">
        <f>"ZZTVAK01"</f>
        <v>ZZTVAK01</v>
      </c>
      <c r="B7085" t="s">
        <v>13034</v>
      </c>
      <c r="C7085">
        <v>0</v>
      </c>
      <c r="D7085" t="s">
        <v>28</v>
      </c>
      <c r="E7085">
        <v>0</v>
      </c>
      <c r="F7085" t="s">
        <v>879</v>
      </c>
      <c r="G7085" t="s">
        <v>253</v>
      </c>
    </row>
    <row r="7086" spans="1:7" x14ac:dyDescent="0.25">
      <c r="A7086" t="str">
        <f>"ZZTVLE02"</f>
        <v>ZZTVLE02</v>
      </c>
      <c r="B7086" t="s">
        <v>13035</v>
      </c>
      <c r="C7086">
        <v>0</v>
      </c>
      <c r="D7086" t="s">
        <v>28</v>
      </c>
      <c r="E7086">
        <v>0</v>
      </c>
      <c r="G7086" t="s">
        <v>253</v>
      </c>
    </row>
    <row r="7087" spans="1:7" x14ac:dyDescent="0.25">
      <c r="A7087" t="str">
        <f>"XTVLED04"</f>
        <v>XTVLED04</v>
      </c>
      <c r="B7087" t="s">
        <v>13036</v>
      </c>
      <c r="C7087">
        <v>0</v>
      </c>
      <c r="D7087" t="s">
        <v>28</v>
      </c>
      <c r="E7087">
        <v>0</v>
      </c>
      <c r="G7087" t="s">
        <v>253</v>
      </c>
    </row>
    <row r="7088" spans="1:7" x14ac:dyDescent="0.25">
      <c r="A7088" t="str">
        <f>"XTVLED01"</f>
        <v>XTVLED01</v>
      </c>
      <c r="B7088" t="s">
        <v>13037</v>
      </c>
      <c r="C7088">
        <v>0</v>
      </c>
      <c r="D7088" t="s">
        <v>28</v>
      </c>
      <c r="E7088">
        <v>0</v>
      </c>
      <c r="G7088" t="s">
        <v>253</v>
      </c>
    </row>
    <row r="7089" spans="1:7" x14ac:dyDescent="0.25">
      <c r="A7089" t="str">
        <f>"ZZTVLE06"</f>
        <v>ZZTVLE06</v>
      </c>
      <c r="B7089" t="s">
        <v>13038</v>
      </c>
      <c r="C7089">
        <v>0</v>
      </c>
      <c r="D7089" t="s">
        <v>28</v>
      </c>
      <c r="E7089">
        <v>0</v>
      </c>
      <c r="G7089" t="s">
        <v>253</v>
      </c>
    </row>
    <row r="7090" spans="1:7" x14ac:dyDescent="0.25">
      <c r="A7090" t="str">
        <f>"ZZTVL02"</f>
        <v>ZZTVL02</v>
      </c>
      <c r="B7090" t="s">
        <v>13039</v>
      </c>
      <c r="C7090">
        <v>0</v>
      </c>
      <c r="D7090" t="s">
        <v>28</v>
      </c>
      <c r="E7090">
        <v>0</v>
      </c>
      <c r="F7090" t="s">
        <v>879</v>
      </c>
      <c r="G7090" t="s">
        <v>253</v>
      </c>
    </row>
    <row r="7091" spans="1:7" x14ac:dyDescent="0.25">
      <c r="A7091" t="str">
        <f>"ZZTVL06"</f>
        <v>ZZTVL06</v>
      </c>
      <c r="B7091" t="s">
        <v>13040</v>
      </c>
      <c r="C7091">
        <v>0</v>
      </c>
      <c r="D7091" t="s">
        <v>28</v>
      </c>
      <c r="E7091">
        <v>0</v>
      </c>
      <c r="G7091" t="s">
        <v>253</v>
      </c>
    </row>
    <row r="7092" spans="1:7" x14ac:dyDescent="0.25">
      <c r="A7092" t="str">
        <f>"ZZTVLE01"</f>
        <v>ZZTVLE01</v>
      </c>
      <c r="B7092" t="s">
        <v>13041</v>
      </c>
      <c r="C7092">
        <v>0</v>
      </c>
      <c r="D7092" t="s">
        <v>28</v>
      </c>
      <c r="E7092">
        <v>0</v>
      </c>
      <c r="G7092" t="s">
        <v>253</v>
      </c>
    </row>
    <row r="7093" spans="1:7" x14ac:dyDescent="0.25">
      <c r="A7093" t="str">
        <f>"ZZTVLE11"</f>
        <v>ZZTVLE11</v>
      </c>
      <c r="B7093" t="s">
        <v>9848</v>
      </c>
      <c r="C7093">
        <v>0</v>
      </c>
      <c r="D7093" t="s">
        <v>28</v>
      </c>
      <c r="E7093">
        <v>0</v>
      </c>
    </row>
    <row r="7094" spans="1:7" x14ac:dyDescent="0.25">
      <c r="A7094" t="str">
        <f>"ZZTVLE10"</f>
        <v>ZZTVLE10</v>
      </c>
      <c r="B7094" t="s">
        <v>9845</v>
      </c>
      <c r="C7094">
        <v>0</v>
      </c>
      <c r="D7094" t="s">
        <v>28</v>
      </c>
      <c r="E7094">
        <v>0</v>
      </c>
      <c r="F7094" t="s">
        <v>9846</v>
      </c>
      <c r="G7094" t="s">
        <v>253</v>
      </c>
    </row>
    <row r="7095" spans="1:7" x14ac:dyDescent="0.25">
      <c r="A7095" t="str">
        <f>"ZZTVL03"</f>
        <v>ZZTVL03</v>
      </c>
      <c r="B7095" t="s">
        <v>13042</v>
      </c>
      <c r="C7095">
        <v>0</v>
      </c>
      <c r="D7095" t="s">
        <v>28</v>
      </c>
      <c r="E7095">
        <v>0</v>
      </c>
      <c r="G7095" t="s">
        <v>253</v>
      </c>
    </row>
    <row r="7096" spans="1:7" x14ac:dyDescent="0.25">
      <c r="A7096" t="str">
        <f>"ZZTVS02"</f>
        <v>ZZTVS02</v>
      </c>
      <c r="B7096" t="s">
        <v>9850</v>
      </c>
      <c r="C7096">
        <v>0</v>
      </c>
      <c r="D7096" t="s">
        <v>28</v>
      </c>
      <c r="E7096">
        <v>0</v>
      </c>
      <c r="G7096" t="s">
        <v>253</v>
      </c>
    </row>
    <row r="7097" spans="1:7" x14ac:dyDescent="0.25">
      <c r="A7097" t="str">
        <f>"XTVLED05"</f>
        <v>XTVLED05</v>
      </c>
      <c r="B7097" t="s">
        <v>13043</v>
      </c>
      <c r="C7097">
        <v>0</v>
      </c>
      <c r="D7097" t="s">
        <v>28</v>
      </c>
      <c r="E7097">
        <v>0</v>
      </c>
      <c r="G7097" t="s">
        <v>253</v>
      </c>
    </row>
    <row r="7098" spans="1:7" x14ac:dyDescent="0.25">
      <c r="A7098" t="str">
        <f>"ZZTVL05"</f>
        <v>ZZTVL05</v>
      </c>
      <c r="B7098" t="s">
        <v>13044</v>
      </c>
      <c r="C7098">
        <v>0</v>
      </c>
      <c r="D7098" t="s">
        <v>28</v>
      </c>
      <c r="E7098">
        <v>0</v>
      </c>
      <c r="G7098" t="s">
        <v>253</v>
      </c>
    </row>
    <row r="7099" spans="1:7" x14ac:dyDescent="0.25">
      <c r="A7099" t="str">
        <f>"ZZTVL01"</f>
        <v>ZZTVL01</v>
      </c>
      <c r="B7099" t="s">
        <v>13045</v>
      </c>
      <c r="C7099">
        <v>0</v>
      </c>
      <c r="D7099" t="s">
        <v>28</v>
      </c>
      <c r="E7099">
        <v>0</v>
      </c>
      <c r="G7099" t="s">
        <v>253</v>
      </c>
    </row>
    <row r="7100" spans="1:7" x14ac:dyDescent="0.25">
      <c r="A7100" t="str">
        <f>"ZZTVLE09"</f>
        <v>ZZTVLE09</v>
      </c>
      <c r="B7100" t="s">
        <v>9843</v>
      </c>
      <c r="C7100">
        <v>0</v>
      </c>
      <c r="D7100" t="s">
        <v>28</v>
      </c>
      <c r="E7100">
        <v>0</v>
      </c>
    </row>
    <row r="7101" spans="1:7" x14ac:dyDescent="0.25">
      <c r="A7101" t="str">
        <f>"ZZTVLE08"</f>
        <v>ZZTVLE08</v>
      </c>
      <c r="B7101" t="s">
        <v>13046</v>
      </c>
      <c r="C7101">
        <v>0</v>
      </c>
      <c r="D7101" t="s">
        <v>28</v>
      </c>
      <c r="E7101">
        <v>0</v>
      </c>
      <c r="G7101" t="s">
        <v>253</v>
      </c>
    </row>
    <row r="7102" spans="1:7" x14ac:dyDescent="0.25">
      <c r="A7102" t="str">
        <f>"ZZTVL04"</f>
        <v>ZZTVL04</v>
      </c>
      <c r="B7102" t="s">
        <v>13046</v>
      </c>
      <c r="C7102">
        <v>0</v>
      </c>
      <c r="D7102" t="s">
        <v>28</v>
      </c>
      <c r="E7102">
        <v>0</v>
      </c>
      <c r="G7102" t="s">
        <v>253</v>
      </c>
    </row>
    <row r="7103" spans="1:7" x14ac:dyDescent="0.25">
      <c r="A7103" t="str">
        <f>"XTVLED02"</f>
        <v>XTVLED02</v>
      </c>
      <c r="B7103" t="s">
        <v>13047</v>
      </c>
      <c r="C7103">
        <v>0</v>
      </c>
      <c r="D7103" t="s">
        <v>28</v>
      </c>
      <c r="E7103">
        <v>0</v>
      </c>
      <c r="G7103" t="s">
        <v>253</v>
      </c>
    </row>
    <row r="7104" spans="1:7" x14ac:dyDescent="0.25">
      <c r="A7104" t="str">
        <f>"ZZTVLE05"</f>
        <v>ZZTVLE05</v>
      </c>
      <c r="B7104" t="s">
        <v>13048</v>
      </c>
      <c r="C7104">
        <v>0</v>
      </c>
      <c r="D7104" t="s">
        <v>28</v>
      </c>
      <c r="E7104">
        <v>0</v>
      </c>
      <c r="G7104" t="s">
        <v>253</v>
      </c>
    </row>
    <row r="7105" spans="1:7" x14ac:dyDescent="0.25">
      <c r="A7105" t="str">
        <f>"XTVLED03"</f>
        <v>XTVLED03</v>
      </c>
      <c r="B7105" t="s">
        <v>13049</v>
      </c>
      <c r="C7105">
        <v>0</v>
      </c>
      <c r="D7105" t="s">
        <v>28</v>
      </c>
      <c r="E7105">
        <v>0</v>
      </c>
      <c r="G7105" t="s">
        <v>253</v>
      </c>
    </row>
    <row r="7106" spans="1:7" x14ac:dyDescent="0.25">
      <c r="A7106" t="str">
        <f>"ZZTVLG01"</f>
        <v>ZZTVLG01</v>
      </c>
      <c r="B7106" t="s">
        <v>13050</v>
      </c>
      <c r="C7106">
        <v>0</v>
      </c>
      <c r="D7106" t="s">
        <v>28</v>
      </c>
      <c r="E7106">
        <v>0</v>
      </c>
      <c r="F7106" t="s">
        <v>879</v>
      </c>
      <c r="G7106" t="s">
        <v>253</v>
      </c>
    </row>
    <row r="7107" spans="1:7" x14ac:dyDescent="0.25">
      <c r="A7107" t="str">
        <f>"ZZTVLG02"</f>
        <v>ZZTVLG02</v>
      </c>
      <c r="B7107" t="s">
        <v>13051</v>
      </c>
      <c r="C7107">
        <v>0</v>
      </c>
      <c r="D7107" t="s">
        <v>28</v>
      </c>
      <c r="E7107">
        <v>0</v>
      </c>
      <c r="F7107" t="s">
        <v>9307</v>
      </c>
      <c r="G7107" t="s">
        <v>253</v>
      </c>
    </row>
    <row r="7108" spans="1:7" x14ac:dyDescent="0.25">
      <c r="A7108" t="str">
        <f>"ZZTVSA01"</f>
        <v>ZZTVSA01</v>
      </c>
      <c r="B7108" t="s">
        <v>13052</v>
      </c>
      <c r="C7108">
        <v>0</v>
      </c>
      <c r="D7108" t="s">
        <v>28</v>
      </c>
      <c r="E7108">
        <v>0</v>
      </c>
      <c r="G7108" t="s">
        <v>253</v>
      </c>
    </row>
    <row r="7109" spans="1:7" x14ac:dyDescent="0.25">
      <c r="A7109" t="str">
        <f>"ZZTVS01"</f>
        <v>ZZTVS01</v>
      </c>
      <c r="B7109" t="s">
        <v>13053</v>
      </c>
      <c r="C7109">
        <v>0</v>
      </c>
      <c r="D7109" t="s">
        <v>28</v>
      </c>
      <c r="E7109">
        <v>0</v>
      </c>
      <c r="G7109" t="s">
        <v>253</v>
      </c>
    </row>
    <row r="7110" spans="1:7" x14ac:dyDescent="0.25">
      <c r="A7110" t="str">
        <f>"ATABA03"</f>
        <v>ATABA03</v>
      </c>
      <c r="B7110" t="s">
        <v>13054</v>
      </c>
      <c r="C7110">
        <v>0</v>
      </c>
      <c r="D7110" t="s">
        <v>16</v>
      </c>
      <c r="E7110">
        <v>0</v>
      </c>
      <c r="F7110" t="s">
        <v>87</v>
      </c>
      <c r="G7110" t="s">
        <v>10078</v>
      </c>
    </row>
    <row r="7111" spans="1:7" x14ac:dyDescent="0.25">
      <c r="A7111" t="str">
        <f>"QTABA04"</f>
        <v>QTABA04</v>
      </c>
      <c r="B7111" t="s">
        <v>13054</v>
      </c>
      <c r="C7111">
        <v>0</v>
      </c>
      <c r="D7111" t="s">
        <v>16</v>
      </c>
      <c r="E7111">
        <v>0</v>
      </c>
      <c r="F7111" t="s">
        <v>87</v>
      </c>
      <c r="G7111" t="s">
        <v>10078</v>
      </c>
    </row>
    <row r="7112" spans="1:7" x14ac:dyDescent="0.25">
      <c r="A7112" t="str">
        <f>"QTABA03"</f>
        <v>QTABA03</v>
      </c>
      <c r="B7112" t="s">
        <v>13055</v>
      </c>
      <c r="C7112">
        <v>0</v>
      </c>
      <c r="D7112" t="s">
        <v>16</v>
      </c>
      <c r="E7112">
        <v>0</v>
      </c>
      <c r="F7112" t="s">
        <v>87</v>
      </c>
      <c r="G7112" t="s">
        <v>10078</v>
      </c>
    </row>
    <row r="7113" spans="1:7" x14ac:dyDescent="0.25">
      <c r="A7113" t="str">
        <f>"ATABA02"</f>
        <v>ATABA02</v>
      </c>
      <c r="B7113" t="s">
        <v>13056</v>
      </c>
      <c r="C7113">
        <v>0</v>
      </c>
      <c r="D7113" t="s">
        <v>16</v>
      </c>
      <c r="E7113">
        <v>0</v>
      </c>
      <c r="F7113" t="s">
        <v>9356</v>
      </c>
      <c r="G7113" t="s">
        <v>10078</v>
      </c>
    </row>
    <row r="7114" spans="1:7" x14ac:dyDescent="0.25">
      <c r="A7114" t="str">
        <f>"QTABA01"</f>
        <v>QTABA01</v>
      </c>
      <c r="B7114" t="s">
        <v>13057</v>
      </c>
      <c r="C7114">
        <v>0</v>
      </c>
      <c r="D7114" t="s">
        <v>16</v>
      </c>
      <c r="E7114">
        <v>0</v>
      </c>
      <c r="F7114" t="s">
        <v>9356</v>
      </c>
      <c r="G7114" t="s">
        <v>10078</v>
      </c>
    </row>
    <row r="7115" spans="1:7" x14ac:dyDescent="0.25">
      <c r="A7115" t="str">
        <f>"QTABA02"</f>
        <v>QTABA02</v>
      </c>
      <c r="B7115" t="s">
        <v>13058</v>
      </c>
      <c r="C7115">
        <v>0</v>
      </c>
      <c r="D7115" t="s">
        <v>16</v>
      </c>
      <c r="E7115">
        <v>0</v>
      </c>
      <c r="F7115" t="s">
        <v>87</v>
      </c>
      <c r="G7115" t="s">
        <v>10078</v>
      </c>
    </row>
    <row r="7116" spans="1:7" x14ac:dyDescent="0.25">
      <c r="A7116" t="str">
        <f>"ATABA01"</f>
        <v>ATABA01</v>
      </c>
      <c r="B7116" t="s">
        <v>13058</v>
      </c>
      <c r="C7116">
        <v>0</v>
      </c>
      <c r="D7116" t="s">
        <v>16</v>
      </c>
      <c r="E7116">
        <v>0</v>
      </c>
      <c r="F7116" t="s">
        <v>87</v>
      </c>
      <c r="G7116" t="s">
        <v>10078</v>
      </c>
    </row>
    <row r="7117" spans="1:7" x14ac:dyDescent="0.25">
      <c r="A7117" t="str">
        <f>"ZZTABL01"</f>
        <v>ZZTABL01</v>
      </c>
      <c r="B7117" t="s">
        <v>13059</v>
      </c>
      <c r="C7117">
        <v>0</v>
      </c>
      <c r="D7117" t="s">
        <v>28</v>
      </c>
      <c r="E7117">
        <v>0</v>
      </c>
      <c r="F7117" t="s">
        <v>879</v>
      </c>
      <c r="G7117" t="s">
        <v>253</v>
      </c>
    </row>
    <row r="7118" spans="1:7" x14ac:dyDescent="0.25">
      <c r="A7118" t="str">
        <f>"ATABU03"</f>
        <v>ATABU03</v>
      </c>
      <c r="B7118" t="s">
        <v>13060</v>
      </c>
      <c r="C7118">
        <v>0</v>
      </c>
      <c r="D7118" t="s">
        <v>28</v>
      </c>
      <c r="E7118">
        <v>0</v>
      </c>
      <c r="F7118" t="s">
        <v>659</v>
      </c>
    </row>
    <row r="7119" spans="1:7" x14ac:dyDescent="0.25">
      <c r="A7119" t="str">
        <f>"QTABU02"</f>
        <v>QTABU02</v>
      </c>
      <c r="B7119" t="s">
        <v>8639</v>
      </c>
      <c r="C7119">
        <v>10</v>
      </c>
      <c r="D7119" t="s">
        <v>28</v>
      </c>
      <c r="E7119">
        <v>10</v>
      </c>
      <c r="F7119" t="s">
        <v>61</v>
      </c>
      <c r="G7119" t="s">
        <v>29</v>
      </c>
    </row>
    <row r="7120" spans="1:7" x14ac:dyDescent="0.25">
      <c r="A7120" t="str">
        <f>"QTABU01"</f>
        <v>QTABU01</v>
      </c>
      <c r="B7120" t="s">
        <v>13061</v>
      </c>
      <c r="C7120">
        <v>0</v>
      </c>
      <c r="D7120" t="s">
        <v>28</v>
      </c>
      <c r="E7120">
        <v>0</v>
      </c>
      <c r="F7120" t="s">
        <v>497</v>
      </c>
    </row>
    <row r="7121" spans="1:7" x14ac:dyDescent="0.25">
      <c r="A7121" t="str">
        <f>"ATABU01"</f>
        <v>ATABU01</v>
      </c>
      <c r="B7121" t="s">
        <v>1229</v>
      </c>
      <c r="C7121">
        <v>1</v>
      </c>
      <c r="D7121" t="s">
        <v>28</v>
      </c>
      <c r="E7121">
        <v>1</v>
      </c>
      <c r="F7121" t="s">
        <v>879</v>
      </c>
      <c r="G7121" t="s">
        <v>29</v>
      </c>
    </row>
    <row r="7122" spans="1:7" x14ac:dyDescent="0.25">
      <c r="A7122" t="str">
        <f>"ATABU02"</f>
        <v>ATABU02</v>
      </c>
      <c r="B7122" t="s">
        <v>13062</v>
      </c>
      <c r="C7122">
        <v>0</v>
      </c>
      <c r="D7122" t="s">
        <v>28</v>
      </c>
      <c r="E7122">
        <v>0</v>
      </c>
      <c r="F7122" t="s">
        <v>879</v>
      </c>
      <c r="G7122" t="s">
        <v>29</v>
      </c>
    </row>
    <row r="7123" spans="1:7" x14ac:dyDescent="0.25">
      <c r="A7123" t="str">
        <f>"QTAEK01"</f>
        <v>QTAEK01</v>
      </c>
      <c r="B7123" t="s">
        <v>8641</v>
      </c>
      <c r="C7123">
        <v>0</v>
      </c>
      <c r="D7123" t="s">
        <v>16</v>
      </c>
      <c r="E7123">
        <v>0</v>
      </c>
      <c r="F7123" t="s">
        <v>3415</v>
      </c>
      <c r="G7123" t="s">
        <v>10733</v>
      </c>
    </row>
    <row r="7124" spans="1:7" x14ac:dyDescent="0.25">
      <c r="A7124" t="str">
        <f>"QTAFT02"</f>
        <v>QTAFT02</v>
      </c>
      <c r="B7124" t="s">
        <v>13063</v>
      </c>
      <c r="C7124">
        <v>0</v>
      </c>
      <c r="D7124" t="s">
        <v>41</v>
      </c>
      <c r="E7124">
        <v>0</v>
      </c>
      <c r="F7124" t="s">
        <v>1029</v>
      </c>
      <c r="G7124" t="s">
        <v>13064</v>
      </c>
    </row>
    <row r="7125" spans="1:7" x14ac:dyDescent="0.25">
      <c r="A7125" t="str">
        <f>"QTAFT01"</f>
        <v>QTAFT01</v>
      </c>
      <c r="B7125" t="s">
        <v>13065</v>
      </c>
      <c r="C7125">
        <v>0</v>
      </c>
      <c r="D7125" t="s">
        <v>41</v>
      </c>
      <c r="E7125">
        <v>0</v>
      </c>
      <c r="F7125" t="s">
        <v>1029</v>
      </c>
      <c r="G7125" t="s">
        <v>13064</v>
      </c>
    </row>
    <row r="7126" spans="1:7" x14ac:dyDescent="0.25">
      <c r="A7126" t="str">
        <f>"QTAKE03"</f>
        <v>QTAKE03</v>
      </c>
      <c r="B7126" t="s">
        <v>13066</v>
      </c>
      <c r="C7126">
        <v>0</v>
      </c>
      <c r="D7126" t="s">
        <v>16</v>
      </c>
      <c r="E7126">
        <v>0</v>
      </c>
      <c r="F7126" t="s">
        <v>476</v>
      </c>
      <c r="G7126" t="s">
        <v>9960</v>
      </c>
    </row>
    <row r="7127" spans="1:7" x14ac:dyDescent="0.25">
      <c r="A7127" t="str">
        <f>"QTAKE02"</f>
        <v>QTAKE02</v>
      </c>
      <c r="B7127" t="s">
        <v>13067</v>
      </c>
      <c r="C7127">
        <v>0</v>
      </c>
      <c r="D7127" t="s">
        <v>16</v>
      </c>
      <c r="E7127">
        <v>0</v>
      </c>
      <c r="F7127" t="s">
        <v>476</v>
      </c>
      <c r="G7127" t="s">
        <v>9960</v>
      </c>
    </row>
    <row r="7128" spans="1:7" x14ac:dyDescent="0.25">
      <c r="A7128" t="str">
        <f>"QTAKE01"</f>
        <v>QTAKE01</v>
      </c>
      <c r="B7128" t="s">
        <v>13068</v>
      </c>
      <c r="C7128">
        <v>0</v>
      </c>
      <c r="D7128" t="s">
        <v>16</v>
      </c>
      <c r="E7128">
        <v>0</v>
      </c>
      <c r="F7128" t="s">
        <v>476</v>
      </c>
      <c r="G7128" t="s">
        <v>9960</v>
      </c>
    </row>
    <row r="7129" spans="1:7" x14ac:dyDescent="0.25">
      <c r="A7129" t="str">
        <f>"QTAKU01"</f>
        <v>QTAKU01</v>
      </c>
      <c r="B7129" t="s">
        <v>13069</v>
      </c>
      <c r="C7129">
        <v>0</v>
      </c>
      <c r="D7129" t="s">
        <v>41</v>
      </c>
      <c r="E7129">
        <v>0</v>
      </c>
      <c r="F7129" t="s">
        <v>745</v>
      </c>
    </row>
    <row r="7130" spans="1:7" x14ac:dyDescent="0.25">
      <c r="A7130" t="str">
        <f>"ATAKU01"</f>
        <v>ATAKU01</v>
      </c>
      <c r="B7130" t="s">
        <v>13069</v>
      </c>
      <c r="C7130">
        <v>0</v>
      </c>
      <c r="D7130" t="s">
        <v>41</v>
      </c>
      <c r="E7130">
        <v>0</v>
      </c>
      <c r="F7130" t="s">
        <v>745</v>
      </c>
    </row>
    <row r="7131" spans="1:7" x14ac:dyDescent="0.25">
      <c r="A7131" t="str">
        <f>"ATAKU02"</f>
        <v>ATAKU02</v>
      </c>
      <c r="B7131" t="s">
        <v>13070</v>
      </c>
      <c r="C7131">
        <v>0</v>
      </c>
      <c r="D7131" t="s">
        <v>41</v>
      </c>
      <c r="E7131">
        <v>0</v>
      </c>
      <c r="F7131" t="s">
        <v>745</v>
      </c>
    </row>
    <row r="7132" spans="1:7" x14ac:dyDescent="0.25">
      <c r="A7132" t="str">
        <f>"QTALA01"</f>
        <v>QTALA01</v>
      </c>
      <c r="B7132" t="s">
        <v>13071</v>
      </c>
      <c r="C7132">
        <v>0</v>
      </c>
      <c r="D7132" t="s">
        <v>16</v>
      </c>
      <c r="E7132">
        <v>0</v>
      </c>
      <c r="F7132" t="s">
        <v>10205</v>
      </c>
    </row>
    <row r="7133" spans="1:7" x14ac:dyDescent="0.25">
      <c r="A7133" t="str">
        <f>"QTALD01"</f>
        <v>QTALD01</v>
      </c>
      <c r="B7133" t="s">
        <v>13072</v>
      </c>
      <c r="C7133">
        <v>0</v>
      </c>
      <c r="D7133" t="s">
        <v>16</v>
      </c>
      <c r="E7133">
        <v>0</v>
      </c>
      <c r="F7133" t="s">
        <v>10038</v>
      </c>
      <c r="G7133" t="s">
        <v>13073</v>
      </c>
    </row>
    <row r="7134" spans="1:7" x14ac:dyDescent="0.25">
      <c r="A7134" t="str">
        <f>"QTALI02"</f>
        <v>QTALI02</v>
      </c>
      <c r="B7134" t="s">
        <v>13074</v>
      </c>
      <c r="C7134">
        <v>0</v>
      </c>
      <c r="D7134" t="s">
        <v>1396</v>
      </c>
      <c r="E7134">
        <v>0</v>
      </c>
      <c r="F7134" t="s">
        <v>8649</v>
      </c>
    </row>
    <row r="7135" spans="1:7" x14ac:dyDescent="0.25">
      <c r="A7135" t="str">
        <f>"QTALI07"</f>
        <v>QTALI07</v>
      </c>
      <c r="B7135" t="s">
        <v>8655</v>
      </c>
      <c r="C7135">
        <v>10</v>
      </c>
      <c r="D7135" t="s">
        <v>28</v>
      </c>
      <c r="E7135">
        <v>10</v>
      </c>
      <c r="F7135" t="s">
        <v>659</v>
      </c>
    </row>
    <row r="7136" spans="1:7" x14ac:dyDescent="0.25">
      <c r="A7136" t="str">
        <f>"ATALI13"</f>
        <v>ATALI13</v>
      </c>
      <c r="B7136" t="s">
        <v>13075</v>
      </c>
      <c r="C7136">
        <v>0</v>
      </c>
      <c r="D7136" t="s">
        <v>1744</v>
      </c>
      <c r="E7136">
        <v>0</v>
      </c>
      <c r="F7136" t="s">
        <v>11851</v>
      </c>
    </row>
    <row r="7137" spans="1:8" x14ac:dyDescent="0.25">
      <c r="A7137" t="str">
        <f>"ATALI12"</f>
        <v>ATALI12</v>
      </c>
      <c r="B7137" t="s">
        <v>13076</v>
      </c>
      <c r="C7137">
        <v>0</v>
      </c>
      <c r="D7137" t="s">
        <v>843</v>
      </c>
      <c r="E7137">
        <v>0</v>
      </c>
      <c r="F7137" t="s">
        <v>11851</v>
      </c>
    </row>
    <row r="7138" spans="1:8" x14ac:dyDescent="0.25">
      <c r="A7138" t="str">
        <f>"CTALI01"</f>
        <v>CTALI01</v>
      </c>
      <c r="B7138" t="s">
        <v>1743</v>
      </c>
      <c r="C7138">
        <v>0</v>
      </c>
      <c r="D7138" t="s">
        <v>1744</v>
      </c>
      <c r="E7138">
        <v>0</v>
      </c>
      <c r="F7138" t="s">
        <v>782</v>
      </c>
    </row>
    <row r="7139" spans="1:8" x14ac:dyDescent="0.25">
      <c r="A7139" t="str">
        <f>"QTALI06"</f>
        <v>QTALI06</v>
      </c>
      <c r="B7139" t="s">
        <v>1743</v>
      </c>
      <c r="C7139">
        <v>12040</v>
      </c>
      <c r="D7139" t="s">
        <v>1744</v>
      </c>
      <c r="E7139">
        <v>301</v>
      </c>
      <c r="F7139" t="s">
        <v>782</v>
      </c>
      <c r="H7139" t="s">
        <v>9871</v>
      </c>
    </row>
    <row r="7140" spans="1:8" x14ac:dyDescent="0.25">
      <c r="A7140" t="str">
        <f>"ATALI21"</f>
        <v>ATALI21</v>
      </c>
      <c r="B7140" t="s">
        <v>1743</v>
      </c>
      <c r="C7140">
        <v>0</v>
      </c>
      <c r="D7140" t="s">
        <v>28</v>
      </c>
      <c r="E7140">
        <v>0</v>
      </c>
      <c r="F7140" t="s">
        <v>782</v>
      </c>
    </row>
    <row r="7141" spans="1:8" x14ac:dyDescent="0.25">
      <c r="A7141" t="str">
        <f>"ATALI16"</f>
        <v>ATALI16</v>
      </c>
      <c r="B7141" t="s">
        <v>13077</v>
      </c>
      <c r="C7141">
        <v>0</v>
      </c>
      <c r="D7141" t="s">
        <v>843</v>
      </c>
      <c r="E7141">
        <v>0</v>
      </c>
      <c r="F7141" t="s">
        <v>13078</v>
      </c>
    </row>
    <row r="7142" spans="1:8" x14ac:dyDescent="0.25">
      <c r="A7142" t="str">
        <f>"QTALI08"</f>
        <v>QTALI08</v>
      </c>
      <c r="B7142" t="s">
        <v>8657</v>
      </c>
      <c r="C7142">
        <v>10</v>
      </c>
      <c r="D7142" t="s">
        <v>28</v>
      </c>
      <c r="E7142">
        <v>10</v>
      </c>
      <c r="F7142" t="s">
        <v>61</v>
      </c>
      <c r="G7142" t="s">
        <v>29</v>
      </c>
    </row>
    <row r="7143" spans="1:8" x14ac:dyDescent="0.25">
      <c r="A7143" t="str">
        <f>"QTALI01"</f>
        <v>QTALI01</v>
      </c>
      <c r="B7143" t="s">
        <v>13079</v>
      </c>
      <c r="C7143">
        <v>0</v>
      </c>
      <c r="D7143" t="s">
        <v>28</v>
      </c>
      <c r="E7143">
        <v>0</v>
      </c>
      <c r="F7143" t="s">
        <v>497</v>
      </c>
    </row>
    <row r="7144" spans="1:8" x14ac:dyDescent="0.25">
      <c r="A7144" t="str">
        <f>"ATALI07"</f>
        <v>ATALI07</v>
      </c>
      <c r="B7144" t="s">
        <v>1234</v>
      </c>
      <c r="C7144">
        <v>1</v>
      </c>
      <c r="D7144" t="s">
        <v>28</v>
      </c>
      <c r="E7144">
        <v>1</v>
      </c>
      <c r="F7144" t="s">
        <v>187</v>
      </c>
    </row>
    <row r="7145" spans="1:8" x14ac:dyDescent="0.25">
      <c r="A7145" t="str">
        <f>"ATALI01"</f>
        <v>ATALI01</v>
      </c>
      <c r="B7145" t="s">
        <v>1232</v>
      </c>
      <c r="C7145">
        <v>28</v>
      </c>
      <c r="D7145" t="s">
        <v>28</v>
      </c>
      <c r="E7145">
        <v>28</v>
      </c>
      <c r="F7145" t="s">
        <v>497</v>
      </c>
    </row>
    <row r="7146" spans="1:8" x14ac:dyDescent="0.25">
      <c r="A7146" t="str">
        <f>"ATALI22"</f>
        <v>ATALI22</v>
      </c>
      <c r="B7146" t="s">
        <v>1236</v>
      </c>
      <c r="C7146">
        <v>9</v>
      </c>
      <c r="D7146" t="s">
        <v>28</v>
      </c>
      <c r="E7146">
        <v>9</v>
      </c>
      <c r="F7146" t="s">
        <v>61</v>
      </c>
    </row>
    <row r="7147" spans="1:8" x14ac:dyDescent="0.25">
      <c r="A7147" t="str">
        <f>"ATALI17"</f>
        <v>ATALI17</v>
      </c>
      <c r="B7147" t="s">
        <v>13080</v>
      </c>
      <c r="C7147">
        <v>0</v>
      </c>
      <c r="D7147" t="s">
        <v>843</v>
      </c>
      <c r="E7147">
        <v>0</v>
      </c>
      <c r="G7147" t="s">
        <v>253</v>
      </c>
    </row>
    <row r="7148" spans="1:8" x14ac:dyDescent="0.25">
      <c r="A7148" t="str">
        <f>"ATALI11"</f>
        <v>ATALI11</v>
      </c>
      <c r="B7148" t="s">
        <v>13081</v>
      </c>
      <c r="C7148">
        <v>0</v>
      </c>
      <c r="D7148" t="s">
        <v>13082</v>
      </c>
      <c r="E7148">
        <v>0</v>
      </c>
      <c r="F7148" t="s">
        <v>13083</v>
      </c>
    </row>
    <row r="7149" spans="1:8" x14ac:dyDescent="0.25">
      <c r="A7149" t="str">
        <f>"ATALI04"</f>
        <v>ATALI04</v>
      </c>
      <c r="B7149" t="s">
        <v>13084</v>
      </c>
      <c r="C7149">
        <v>0</v>
      </c>
      <c r="D7149" t="s">
        <v>13082</v>
      </c>
      <c r="E7149">
        <v>0</v>
      </c>
      <c r="F7149" t="s">
        <v>13083</v>
      </c>
    </row>
    <row r="7150" spans="1:8" x14ac:dyDescent="0.25">
      <c r="A7150" t="str">
        <f>"ATALI14"</f>
        <v>ATALI14</v>
      </c>
      <c r="B7150" t="s">
        <v>13085</v>
      </c>
      <c r="C7150">
        <v>0</v>
      </c>
      <c r="D7150" t="s">
        <v>28</v>
      </c>
      <c r="E7150">
        <v>0</v>
      </c>
      <c r="F7150" t="s">
        <v>13083</v>
      </c>
    </row>
    <row r="7151" spans="1:8" x14ac:dyDescent="0.25">
      <c r="A7151" t="str">
        <f>"ATALI15"</f>
        <v>ATALI15</v>
      </c>
      <c r="B7151" t="s">
        <v>13086</v>
      </c>
      <c r="C7151">
        <v>0</v>
      </c>
      <c r="D7151" t="s">
        <v>843</v>
      </c>
      <c r="E7151">
        <v>0</v>
      </c>
      <c r="G7151" t="s">
        <v>253</v>
      </c>
    </row>
    <row r="7152" spans="1:8" x14ac:dyDescent="0.25">
      <c r="A7152" t="str">
        <f>"ATALI20"</f>
        <v>ATALI20</v>
      </c>
      <c r="B7152" t="s">
        <v>13087</v>
      </c>
      <c r="C7152">
        <v>0</v>
      </c>
      <c r="D7152" t="s">
        <v>843</v>
      </c>
      <c r="E7152">
        <v>0</v>
      </c>
      <c r="G7152" t="s">
        <v>253</v>
      </c>
    </row>
    <row r="7153" spans="1:8" x14ac:dyDescent="0.25">
      <c r="A7153" t="str">
        <f>"ATALI18"</f>
        <v>ATALI18</v>
      </c>
      <c r="B7153" t="s">
        <v>13088</v>
      </c>
      <c r="C7153">
        <v>0</v>
      </c>
      <c r="D7153" t="s">
        <v>843</v>
      </c>
      <c r="E7153">
        <v>0</v>
      </c>
      <c r="F7153" t="s">
        <v>9307</v>
      </c>
      <c r="G7153" t="s">
        <v>253</v>
      </c>
    </row>
    <row r="7154" spans="1:8" x14ac:dyDescent="0.25">
      <c r="A7154" t="str">
        <f>"ATALI08"</f>
        <v>ATALI08</v>
      </c>
      <c r="B7154" t="s">
        <v>18090</v>
      </c>
      <c r="C7154">
        <v>0</v>
      </c>
      <c r="D7154" t="s">
        <v>843</v>
      </c>
      <c r="E7154">
        <v>0</v>
      </c>
      <c r="F7154" t="s">
        <v>8646</v>
      </c>
      <c r="H7154" t="s">
        <v>9871</v>
      </c>
    </row>
    <row r="7155" spans="1:8" x14ac:dyDescent="0.25">
      <c r="A7155" t="str">
        <f>"ATALI05"</f>
        <v>ATALI05</v>
      </c>
      <c r="B7155" t="s">
        <v>18091</v>
      </c>
      <c r="C7155">
        <v>0</v>
      </c>
      <c r="D7155" t="s">
        <v>843</v>
      </c>
      <c r="E7155">
        <v>0</v>
      </c>
      <c r="F7155" t="s">
        <v>8646</v>
      </c>
      <c r="H7155" t="s">
        <v>9871</v>
      </c>
    </row>
    <row r="7156" spans="1:8" x14ac:dyDescent="0.25">
      <c r="A7156" t="str">
        <f>"QTALI03"</f>
        <v>QTALI03</v>
      </c>
      <c r="B7156" t="s">
        <v>14107</v>
      </c>
      <c r="C7156">
        <v>28</v>
      </c>
      <c r="D7156" t="s">
        <v>843</v>
      </c>
      <c r="E7156">
        <v>28</v>
      </c>
      <c r="F7156" t="s">
        <v>8646</v>
      </c>
      <c r="H7156" t="s">
        <v>9871</v>
      </c>
    </row>
    <row r="7157" spans="1:8" x14ac:dyDescent="0.25">
      <c r="A7157" t="str">
        <f>"ATALI09"</f>
        <v>ATALI09</v>
      </c>
      <c r="B7157" t="s">
        <v>14107</v>
      </c>
      <c r="C7157">
        <v>0</v>
      </c>
      <c r="D7157" t="s">
        <v>843</v>
      </c>
      <c r="E7157">
        <v>0</v>
      </c>
      <c r="F7157" t="s">
        <v>8646</v>
      </c>
      <c r="H7157" t="s">
        <v>9871</v>
      </c>
    </row>
    <row r="7158" spans="1:8" x14ac:dyDescent="0.25">
      <c r="A7158" t="str">
        <f>"QTALI05"</f>
        <v>QTALI05</v>
      </c>
      <c r="B7158" t="s">
        <v>14108</v>
      </c>
      <c r="C7158">
        <v>38</v>
      </c>
      <c r="D7158" t="s">
        <v>843</v>
      </c>
      <c r="E7158">
        <v>38</v>
      </c>
      <c r="F7158" t="s">
        <v>8646</v>
      </c>
      <c r="H7158" t="s">
        <v>9871</v>
      </c>
    </row>
    <row r="7159" spans="1:8" x14ac:dyDescent="0.25">
      <c r="A7159" t="str">
        <f>"ATALI10"</f>
        <v>ATALI10</v>
      </c>
      <c r="B7159" t="s">
        <v>14108</v>
      </c>
      <c r="C7159">
        <v>0</v>
      </c>
      <c r="D7159" t="s">
        <v>843</v>
      </c>
      <c r="E7159">
        <v>0</v>
      </c>
      <c r="F7159" t="s">
        <v>8646</v>
      </c>
      <c r="H7159" t="s">
        <v>9871</v>
      </c>
    </row>
    <row r="7160" spans="1:8" x14ac:dyDescent="0.25">
      <c r="A7160" t="str">
        <f>"ATALI06"</f>
        <v>ATALI06</v>
      </c>
      <c r="B7160" t="s">
        <v>18092</v>
      </c>
      <c r="C7160">
        <v>0</v>
      </c>
      <c r="D7160" t="s">
        <v>843</v>
      </c>
      <c r="E7160">
        <v>0</v>
      </c>
      <c r="F7160" t="s">
        <v>8646</v>
      </c>
      <c r="H7160" t="s">
        <v>9871</v>
      </c>
    </row>
    <row r="7161" spans="1:8" x14ac:dyDescent="0.25">
      <c r="A7161" t="str">
        <f>"ATALI02"</f>
        <v>ATALI02</v>
      </c>
      <c r="B7161" t="s">
        <v>18093</v>
      </c>
      <c r="C7161">
        <v>0</v>
      </c>
      <c r="D7161" t="s">
        <v>843</v>
      </c>
      <c r="E7161">
        <v>0</v>
      </c>
      <c r="F7161" t="s">
        <v>8646</v>
      </c>
      <c r="H7161" t="s">
        <v>9891</v>
      </c>
    </row>
    <row r="7162" spans="1:8" x14ac:dyDescent="0.25">
      <c r="A7162" t="str">
        <f>"ATALI03"</f>
        <v>ATALI03</v>
      </c>
      <c r="B7162" t="s">
        <v>18094</v>
      </c>
      <c r="C7162">
        <v>0</v>
      </c>
      <c r="D7162" t="s">
        <v>843</v>
      </c>
      <c r="E7162">
        <v>0</v>
      </c>
      <c r="F7162" t="s">
        <v>8646</v>
      </c>
      <c r="H7162" t="s">
        <v>9891</v>
      </c>
    </row>
    <row r="7163" spans="1:8" x14ac:dyDescent="0.25">
      <c r="A7163" t="str">
        <f>"ATALI19"</f>
        <v>ATALI19</v>
      </c>
      <c r="B7163" t="s">
        <v>8648</v>
      </c>
      <c r="C7163">
        <v>0</v>
      </c>
      <c r="D7163" t="s">
        <v>1396</v>
      </c>
      <c r="E7163">
        <v>0</v>
      </c>
      <c r="F7163" t="s">
        <v>8649</v>
      </c>
    </row>
    <row r="7164" spans="1:8" x14ac:dyDescent="0.25">
      <c r="A7164" t="str">
        <f>"QTALI04"</f>
        <v>QTALI04</v>
      </c>
      <c r="B7164" t="s">
        <v>8648</v>
      </c>
      <c r="C7164">
        <v>1.0000000002036999E-3</v>
      </c>
      <c r="D7164" t="s">
        <v>1396</v>
      </c>
      <c r="E7164">
        <v>0</v>
      </c>
      <c r="F7164" t="s">
        <v>8649</v>
      </c>
    </row>
    <row r="7165" spans="1:8" x14ac:dyDescent="0.25">
      <c r="A7165" t="str">
        <f>"ATAMA04"</f>
        <v>ATAMA04</v>
      </c>
      <c r="B7165" t="s">
        <v>1239</v>
      </c>
      <c r="C7165">
        <v>0</v>
      </c>
      <c r="D7165" t="s">
        <v>16</v>
      </c>
      <c r="E7165">
        <v>0</v>
      </c>
      <c r="F7165" t="s">
        <v>128</v>
      </c>
    </row>
    <row r="7166" spans="1:8" x14ac:dyDescent="0.25">
      <c r="A7166" t="str">
        <f>"ATAMA01"</f>
        <v>ATAMA01</v>
      </c>
      <c r="B7166" t="s">
        <v>13089</v>
      </c>
      <c r="C7166">
        <v>0</v>
      </c>
      <c r="D7166" t="s">
        <v>16</v>
      </c>
      <c r="E7166">
        <v>0</v>
      </c>
      <c r="F7166" t="s">
        <v>128</v>
      </c>
    </row>
    <row r="7167" spans="1:8" x14ac:dyDescent="0.25">
      <c r="A7167" t="str">
        <f>"ATAMA02"</f>
        <v>ATAMA02</v>
      </c>
      <c r="B7167" t="s">
        <v>13090</v>
      </c>
      <c r="C7167">
        <v>0</v>
      </c>
      <c r="D7167" t="s">
        <v>16</v>
      </c>
      <c r="E7167">
        <v>0</v>
      </c>
      <c r="F7167" t="s">
        <v>128</v>
      </c>
    </row>
    <row r="7168" spans="1:8" x14ac:dyDescent="0.25">
      <c r="A7168" t="str">
        <f>"ATAMA03"</f>
        <v>ATAMA03</v>
      </c>
      <c r="B7168" t="s">
        <v>13091</v>
      </c>
      <c r="C7168">
        <v>0</v>
      </c>
      <c r="D7168" t="s">
        <v>16</v>
      </c>
      <c r="E7168">
        <v>0</v>
      </c>
      <c r="F7168" t="s">
        <v>128</v>
      </c>
    </row>
    <row r="7169" spans="1:8" x14ac:dyDescent="0.25">
      <c r="A7169" t="str">
        <f>"QTAME01"</f>
        <v>QTAME01</v>
      </c>
      <c r="B7169" t="s">
        <v>13092</v>
      </c>
      <c r="C7169">
        <v>0</v>
      </c>
      <c r="D7169" t="s">
        <v>16</v>
      </c>
      <c r="E7169">
        <v>0</v>
      </c>
      <c r="F7169" t="s">
        <v>135</v>
      </c>
      <c r="G7169" t="s">
        <v>13093</v>
      </c>
    </row>
    <row r="7170" spans="1:8" x14ac:dyDescent="0.25">
      <c r="A7170" t="str">
        <f>"ATAME01"</f>
        <v>ATAME01</v>
      </c>
      <c r="B7170" t="s">
        <v>13092</v>
      </c>
      <c r="C7170">
        <v>0</v>
      </c>
      <c r="D7170" t="s">
        <v>16</v>
      </c>
      <c r="E7170">
        <v>0</v>
      </c>
      <c r="F7170" t="s">
        <v>135</v>
      </c>
      <c r="G7170" t="s">
        <v>13093</v>
      </c>
    </row>
    <row r="7171" spans="1:8" x14ac:dyDescent="0.25">
      <c r="A7171" t="str">
        <f>"QTAMI01"</f>
        <v>QTAMI01</v>
      </c>
      <c r="B7171" t="s">
        <v>13094</v>
      </c>
      <c r="C7171">
        <v>0</v>
      </c>
      <c r="D7171" t="s">
        <v>16</v>
      </c>
      <c r="E7171">
        <v>0</v>
      </c>
      <c r="F7171" t="s">
        <v>2524</v>
      </c>
      <c r="G7171" t="s">
        <v>10107</v>
      </c>
    </row>
    <row r="7172" spans="1:8" x14ac:dyDescent="0.25">
      <c r="A7172" t="str">
        <f>"ATAMO01"</f>
        <v>ATAMO01</v>
      </c>
      <c r="B7172" t="s">
        <v>14109</v>
      </c>
      <c r="C7172">
        <v>0</v>
      </c>
      <c r="D7172" t="s">
        <v>41</v>
      </c>
      <c r="E7172">
        <v>0</v>
      </c>
    </row>
    <row r="7173" spans="1:8" x14ac:dyDescent="0.25">
      <c r="A7173" t="str">
        <f>"QTAMO01"</f>
        <v>QTAMO01</v>
      </c>
      <c r="B7173" t="s">
        <v>14109</v>
      </c>
      <c r="C7173">
        <v>0</v>
      </c>
      <c r="D7173" t="s">
        <v>41</v>
      </c>
      <c r="E7173">
        <v>0</v>
      </c>
      <c r="F7173" t="s">
        <v>2524</v>
      </c>
      <c r="G7173" t="s">
        <v>13095</v>
      </c>
      <c r="H7173" t="s">
        <v>9871</v>
      </c>
    </row>
    <row r="7174" spans="1:8" x14ac:dyDescent="0.25">
      <c r="A7174" t="str">
        <f>"QTAMP02"</f>
        <v>QTAMP02</v>
      </c>
      <c r="B7174" t="s">
        <v>18095</v>
      </c>
      <c r="C7174">
        <v>0</v>
      </c>
      <c r="D7174" t="s">
        <v>16</v>
      </c>
      <c r="E7174">
        <v>0</v>
      </c>
      <c r="F7174" t="s">
        <v>2524</v>
      </c>
      <c r="G7174" t="s">
        <v>9893</v>
      </c>
      <c r="H7174" t="s">
        <v>9871</v>
      </c>
    </row>
    <row r="7175" spans="1:8" x14ac:dyDescent="0.25">
      <c r="A7175" t="str">
        <f>"ATAMP03"</f>
        <v>ATAMP03</v>
      </c>
      <c r="B7175" t="s">
        <v>14110</v>
      </c>
      <c r="C7175">
        <v>0</v>
      </c>
      <c r="D7175" t="s">
        <v>16</v>
      </c>
      <c r="E7175">
        <v>0</v>
      </c>
      <c r="F7175" t="s">
        <v>2524</v>
      </c>
      <c r="G7175" t="s">
        <v>9893</v>
      </c>
    </row>
    <row r="7176" spans="1:8" x14ac:dyDescent="0.25">
      <c r="A7176" t="str">
        <f>"QTAMP01"</f>
        <v>QTAMP01</v>
      </c>
      <c r="B7176" t="s">
        <v>14110</v>
      </c>
      <c r="C7176">
        <v>0</v>
      </c>
      <c r="D7176" t="s">
        <v>16</v>
      </c>
      <c r="E7176">
        <v>0</v>
      </c>
      <c r="F7176" t="s">
        <v>2524</v>
      </c>
      <c r="G7176" t="s">
        <v>9893</v>
      </c>
      <c r="H7176" t="s">
        <v>9871</v>
      </c>
    </row>
    <row r="7177" spans="1:8" x14ac:dyDescent="0.25">
      <c r="A7177" t="str">
        <f>"ATAMP02"</f>
        <v>ATAMP02</v>
      </c>
      <c r="B7177" t="s">
        <v>14112</v>
      </c>
      <c r="C7177">
        <v>0</v>
      </c>
      <c r="D7177" t="s">
        <v>16</v>
      </c>
      <c r="E7177">
        <v>0</v>
      </c>
      <c r="F7177" t="s">
        <v>2524</v>
      </c>
      <c r="G7177" t="s">
        <v>9893</v>
      </c>
    </row>
    <row r="7178" spans="1:8" x14ac:dyDescent="0.25">
      <c r="A7178" t="str">
        <f>"QTAMP04"</f>
        <v>QTAMP04</v>
      </c>
      <c r="B7178" t="s">
        <v>14112</v>
      </c>
      <c r="C7178">
        <v>0</v>
      </c>
      <c r="D7178" t="s">
        <v>16</v>
      </c>
      <c r="E7178">
        <v>0</v>
      </c>
      <c r="F7178" t="s">
        <v>2524</v>
      </c>
      <c r="G7178" t="s">
        <v>9893</v>
      </c>
      <c r="H7178" t="s">
        <v>9871</v>
      </c>
    </row>
    <row r="7179" spans="1:8" x14ac:dyDescent="0.25">
      <c r="A7179" t="str">
        <f>"ATAMP01"</f>
        <v>ATAMP01</v>
      </c>
      <c r="B7179" t="s">
        <v>14111</v>
      </c>
      <c r="C7179">
        <v>0</v>
      </c>
      <c r="D7179" t="s">
        <v>41</v>
      </c>
      <c r="E7179">
        <v>0</v>
      </c>
      <c r="F7179" t="s">
        <v>2524</v>
      </c>
      <c r="G7179" t="s">
        <v>9893</v>
      </c>
    </row>
    <row r="7180" spans="1:8" x14ac:dyDescent="0.25">
      <c r="A7180" t="str">
        <f>"QTAMP03"</f>
        <v>QTAMP03</v>
      </c>
      <c r="B7180" t="s">
        <v>14111</v>
      </c>
      <c r="C7180">
        <v>0</v>
      </c>
      <c r="D7180" t="s">
        <v>41</v>
      </c>
      <c r="E7180">
        <v>0</v>
      </c>
      <c r="F7180" t="s">
        <v>2524</v>
      </c>
      <c r="G7180" t="s">
        <v>9893</v>
      </c>
      <c r="H7180" t="s">
        <v>9871</v>
      </c>
    </row>
    <row r="7181" spans="1:8" x14ac:dyDescent="0.25">
      <c r="A7181" t="str">
        <f>"QTAMU01"</f>
        <v>QTAMU01</v>
      </c>
      <c r="B7181" t="s">
        <v>18096</v>
      </c>
      <c r="C7181">
        <v>0</v>
      </c>
      <c r="D7181" t="s">
        <v>16</v>
      </c>
      <c r="E7181">
        <v>0</v>
      </c>
      <c r="F7181" t="s">
        <v>2524</v>
      </c>
      <c r="G7181" t="s">
        <v>10386</v>
      </c>
      <c r="H7181" t="s">
        <v>9871</v>
      </c>
    </row>
    <row r="7182" spans="1:8" x14ac:dyDescent="0.25">
      <c r="A7182" t="str">
        <f>"QTAMU02"</f>
        <v>QTAMU02</v>
      </c>
      <c r="B7182" t="s">
        <v>18097</v>
      </c>
      <c r="C7182">
        <v>0</v>
      </c>
      <c r="D7182" t="s">
        <v>16</v>
      </c>
      <c r="E7182">
        <v>0</v>
      </c>
      <c r="F7182" t="s">
        <v>2524</v>
      </c>
      <c r="G7182" t="s">
        <v>10386</v>
      </c>
      <c r="H7182" t="s">
        <v>9871</v>
      </c>
    </row>
    <row r="7183" spans="1:8" x14ac:dyDescent="0.25">
      <c r="A7183" t="str">
        <f>"ZZTANG01"</f>
        <v>ZZTANG01</v>
      </c>
      <c r="B7183" t="s">
        <v>9817</v>
      </c>
      <c r="C7183">
        <v>0</v>
      </c>
      <c r="D7183" t="s">
        <v>28</v>
      </c>
      <c r="E7183">
        <v>0</v>
      </c>
      <c r="F7183" t="s">
        <v>879</v>
      </c>
      <c r="G7183" t="s">
        <v>253</v>
      </c>
    </row>
    <row r="7184" spans="1:8" x14ac:dyDescent="0.25">
      <c r="A7184" t="str">
        <f>"QTANG54"</f>
        <v>QTANG54</v>
      </c>
      <c r="B7184" t="s">
        <v>8697</v>
      </c>
      <c r="C7184">
        <v>0</v>
      </c>
      <c r="D7184" t="s">
        <v>28</v>
      </c>
      <c r="E7184">
        <v>0</v>
      </c>
      <c r="F7184" t="s">
        <v>497</v>
      </c>
    </row>
    <row r="7185" spans="1:6" x14ac:dyDescent="0.25">
      <c r="A7185" t="str">
        <f>"QTANG26"</f>
        <v>QTANG26</v>
      </c>
      <c r="B7185" t="s">
        <v>13096</v>
      </c>
      <c r="C7185">
        <v>0</v>
      </c>
      <c r="D7185" t="s">
        <v>28</v>
      </c>
      <c r="E7185">
        <v>0</v>
      </c>
      <c r="F7185" t="s">
        <v>497</v>
      </c>
    </row>
    <row r="7186" spans="1:6" x14ac:dyDescent="0.25">
      <c r="A7186" t="str">
        <f>"ATANG40"</f>
        <v>ATANG40</v>
      </c>
      <c r="B7186" t="s">
        <v>13096</v>
      </c>
      <c r="C7186">
        <v>0</v>
      </c>
      <c r="D7186" t="s">
        <v>28</v>
      </c>
      <c r="E7186">
        <v>0</v>
      </c>
      <c r="F7186" t="s">
        <v>497</v>
      </c>
    </row>
    <row r="7187" spans="1:6" x14ac:dyDescent="0.25">
      <c r="A7187" t="str">
        <f>"ATANG49"</f>
        <v>ATANG49</v>
      </c>
      <c r="B7187" t="s">
        <v>13097</v>
      </c>
      <c r="C7187">
        <v>0</v>
      </c>
      <c r="D7187" t="s">
        <v>28</v>
      </c>
      <c r="E7187">
        <v>0</v>
      </c>
      <c r="F7187" t="s">
        <v>497</v>
      </c>
    </row>
    <row r="7188" spans="1:6" x14ac:dyDescent="0.25">
      <c r="A7188" t="str">
        <f>"QTANG36"</f>
        <v>QTANG36</v>
      </c>
      <c r="B7188" t="s">
        <v>13097</v>
      </c>
      <c r="C7188">
        <v>0</v>
      </c>
      <c r="D7188" t="s">
        <v>28</v>
      </c>
      <c r="E7188">
        <v>0</v>
      </c>
      <c r="F7188" t="s">
        <v>497</v>
      </c>
    </row>
    <row r="7189" spans="1:6" x14ac:dyDescent="0.25">
      <c r="A7189" t="str">
        <f>"ATANG50"</f>
        <v>ATANG50</v>
      </c>
      <c r="B7189" t="s">
        <v>13098</v>
      </c>
      <c r="C7189">
        <v>0</v>
      </c>
      <c r="D7189" t="s">
        <v>28</v>
      </c>
      <c r="E7189">
        <v>0</v>
      </c>
      <c r="F7189" t="s">
        <v>497</v>
      </c>
    </row>
    <row r="7190" spans="1:6" x14ac:dyDescent="0.25">
      <c r="A7190" t="str">
        <f>"QTANG38"</f>
        <v>QTANG38</v>
      </c>
      <c r="B7190" t="s">
        <v>13098</v>
      </c>
      <c r="C7190">
        <v>0</v>
      </c>
      <c r="D7190" t="s">
        <v>28</v>
      </c>
      <c r="E7190">
        <v>0</v>
      </c>
      <c r="F7190" t="s">
        <v>497</v>
      </c>
    </row>
    <row r="7191" spans="1:6" x14ac:dyDescent="0.25">
      <c r="A7191" t="str">
        <f>"ATANG48"</f>
        <v>ATANG48</v>
      </c>
      <c r="B7191" t="s">
        <v>13099</v>
      </c>
      <c r="C7191">
        <v>0</v>
      </c>
      <c r="D7191" t="s">
        <v>28</v>
      </c>
      <c r="E7191">
        <v>0</v>
      </c>
      <c r="F7191" t="s">
        <v>497</v>
      </c>
    </row>
    <row r="7192" spans="1:6" x14ac:dyDescent="0.25">
      <c r="A7192" t="str">
        <f>"QTANG60"</f>
        <v>QTANG60</v>
      </c>
      <c r="B7192" t="s">
        <v>8708</v>
      </c>
      <c r="C7192">
        <v>15</v>
      </c>
      <c r="D7192" t="s">
        <v>28</v>
      </c>
      <c r="E7192">
        <v>15</v>
      </c>
      <c r="F7192" t="s">
        <v>497</v>
      </c>
    </row>
    <row r="7193" spans="1:6" x14ac:dyDescent="0.25">
      <c r="A7193" t="str">
        <f>"QTANG43"</f>
        <v>QTANG43</v>
      </c>
      <c r="B7193" t="s">
        <v>8682</v>
      </c>
      <c r="C7193">
        <v>7</v>
      </c>
      <c r="D7193" t="s">
        <v>28</v>
      </c>
      <c r="E7193">
        <v>7</v>
      </c>
      <c r="F7193" t="s">
        <v>497</v>
      </c>
    </row>
    <row r="7194" spans="1:6" x14ac:dyDescent="0.25">
      <c r="A7194" t="str">
        <f>"ATANG18"</f>
        <v>ATANG18</v>
      </c>
      <c r="B7194" t="s">
        <v>13100</v>
      </c>
      <c r="C7194">
        <v>0</v>
      </c>
      <c r="D7194" t="s">
        <v>28</v>
      </c>
      <c r="E7194">
        <v>0</v>
      </c>
      <c r="F7194" t="s">
        <v>360</v>
      </c>
    </row>
    <row r="7195" spans="1:6" x14ac:dyDescent="0.25">
      <c r="A7195" t="str">
        <f>"ATANG32"</f>
        <v>ATANG32</v>
      </c>
      <c r="B7195" t="s">
        <v>13101</v>
      </c>
      <c r="C7195">
        <v>0</v>
      </c>
      <c r="D7195" t="s">
        <v>28</v>
      </c>
      <c r="E7195">
        <v>0</v>
      </c>
      <c r="F7195" t="s">
        <v>31</v>
      </c>
    </row>
    <row r="7196" spans="1:6" x14ac:dyDescent="0.25">
      <c r="A7196" t="str">
        <f>"ATANG43"</f>
        <v>ATANG43</v>
      </c>
      <c r="B7196" t="s">
        <v>13102</v>
      </c>
      <c r="C7196">
        <v>0</v>
      </c>
      <c r="D7196" t="s">
        <v>28</v>
      </c>
      <c r="E7196">
        <v>0</v>
      </c>
      <c r="F7196" t="s">
        <v>9988</v>
      </c>
    </row>
    <row r="7197" spans="1:6" x14ac:dyDescent="0.25">
      <c r="A7197" t="str">
        <f>"QTANG27"</f>
        <v>QTANG27</v>
      </c>
      <c r="B7197" t="s">
        <v>13102</v>
      </c>
      <c r="C7197">
        <v>0</v>
      </c>
      <c r="D7197" t="s">
        <v>28</v>
      </c>
      <c r="E7197">
        <v>0</v>
      </c>
      <c r="F7197" t="s">
        <v>1741</v>
      </c>
    </row>
    <row r="7198" spans="1:6" x14ac:dyDescent="0.25">
      <c r="A7198" t="str">
        <f>"ZZTANG06"</f>
        <v>ZZTANG06</v>
      </c>
      <c r="B7198" t="s">
        <v>13103</v>
      </c>
      <c r="C7198">
        <v>0</v>
      </c>
      <c r="D7198" t="s">
        <v>28</v>
      </c>
      <c r="E7198">
        <v>0</v>
      </c>
    </row>
    <row r="7199" spans="1:6" x14ac:dyDescent="0.25">
      <c r="A7199" t="str">
        <f>"QTANG53"</f>
        <v>QTANG53</v>
      </c>
      <c r="B7199" t="s">
        <v>13103</v>
      </c>
      <c r="C7199">
        <v>0</v>
      </c>
      <c r="D7199" t="s">
        <v>28</v>
      </c>
      <c r="E7199">
        <v>0</v>
      </c>
      <c r="F7199" t="s">
        <v>317</v>
      </c>
    </row>
    <row r="7200" spans="1:6" x14ac:dyDescent="0.25">
      <c r="A7200" t="str">
        <f>"ATANG53"</f>
        <v>ATANG53</v>
      </c>
      <c r="B7200" t="s">
        <v>13103</v>
      </c>
      <c r="C7200">
        <v>0</v>
      </c>
      <c r="D7200" t="s">
        <v>28</v>
      </c>
      <c r="E7200">
        <v>0</v>
      </c>
      <c r="F7200" t="s">
        <v>882</v>
      </c>
    </row>
    <row r="7201" spans="1:8" x14ac:dyDescent="0.25">
      <c r="A7201" t="str">
        <f>"ZZTANG03"</f>
        <v>ZZTANG03</v>
      </c>
      <c r="B7201" t="s">
        <v>13104</v>
      </c>
      <c r="C7201">
        <v>0</v>
      </c>
      <c r="D7201" t="s">
        <v>28</v>
      </c>
      <c r="E7201">
        <v>0</v>
      </c>
      <c r="F7201" t="s">
        <v>879</v>
      </c>
      <c r="G7201" t="s">
        <v>253</v>
      </c>
    </row>
    <row r="7202" spans="1:8" x14ac:dyDescent="0.25">
      <c r="A7202" t="str">
        <f>"ATANG44"</f>
        <v>ATANG44</v>
      </c>
      <c r="B7202" t="s">
        <v>13105</v>
      </c>
      <c r="C7202">
        <v>0</v>
      </c>
      <c r="D7202" t="s">
        <v>28</v>
      </c>
      <c r="E7202">
        <v>0</v>
      </c>
      <c r="F7202" t="s">
        <v>10541</v>
      </c>
    </row>
    <row r="7203" spans="1:8" x14ac:dyDescent="0.25">
      <c r="A7203" t="str">
        <f>"ATANG26"</f>
        <v>ATANG26</v>
      </c>
      <c r="B7203" t="s">
        <v>13106</v>
      </c>
      <c r="C7203">
        <v>0</v>
      </c>
      <c r="D7203" t="s">
        <v>28</v>
      </c>
      <c r="E7203">
        <v>0</v>
      </c>
      <c r="F7203" t="s">
        <v>497</v>
      </c>
    </row>
    <row r="7204" spans="1:8" x14ac:dyDescent="0.25">
      <c r="A7204" t="str">
        <f>"QTANG59"</f>
        <v>QTANG59</v>
      </c>
      <c r="B7204" t="s">
        <v>1259</v>
      </c>
      <c r="C7204">
        <v>23</v>
      </c>
      <c r="D7204" t="s">
        <v>28</v>
      </c>
      <c r="E7204">
        <v>23</v>
      </c>
      <c r="F7204" t="s">
        <v>497</v>
      </c>
    </row>
    <row r="7205" spans="1:8" x14ac:dyDescent="0.25">
      <c r="A7205" t="str">
        <f>"ATANG62"</f>
        <v>ATANG62</v>
      </c>
      <c r="B7205" t="s">
        <v>1259</v>
      </c>
      <c r="C7205">
        <v>0</v>
      </c>
      <c r="D7205" t="s">
        <v>28</v>
      </c>
      <c r="E7205">
        <v>0</v>
      </c>
      <c r="G7205" t="s">
        <v>12939</v>
      </c>
    </row>
    <row r="7206" spans="1:8" x14ac:dyDescent="0.25">
      <c r="A7206" t="str">
        <f>"QTANG58"</f>
        <v>QTANG58</v>
      </c>
      <c r="B7206" t="s">
        <v>8705</v>
      </c>
      <c r="C7206">
        <v>188</v>
      </c>
      <c r="D7206" t="s">
        <v>28</v>
      </c>
      <c r="E7206">
        <v>188</v>
      </c>
      <c r="F7206" t="s">
        <v>497</v>
      </c>
      <c r="G7206" t="s">
        <v>12928</v>
      </c>
    </row>
    <row r="7207" spans="1:8" x14ac:dyDescent="0.25">
      <c r="A7207" t="str">
        <f>"CTANG02"</f>
        <v>CTANG02</v>
      </c>
      <c r="B7207" t="s">
        <v>13107</v>
      </c>
      <c r="C7207">
        <v>0</v>
      </c>
      <c r="D7207" t="s">
        <v>28</v>
      </c>
      <c r="E7207">
        <v>0</v>
      </c>
      <c r="F7207" t="s">
        <v>497</v>
      </c>
      <c r="G7207" t="s">
        <v>12928</v>
      </c>
    </row>
    <row r="7208" spans="1:8" x14ac:dyDescent="0.25">
      <c r="A7208" t="str">
        <f>"ATANG58"</f>
        <v>ATANG58</v>
      </c>
      <c r="B7208" t="s">
        <v>13107</v>
      </c>
      <c r="C7208">
        <v>0</v>
      </c>
      <c r="D7208" t="s">
        <v>28</v>
      </c>
      <c r="E7208">
        <v>0</v>
      </c>
      <c r="F7208" t="s">
        <v>497</v>
      </c>
      <c r="G7208" t="s">
        <v>12928</v>
      </c>
      <c r="H7208" t="s">
        <v>9871</v>
      </c>
    </row>
    <row r="7209" spans="1:8" x14ac:dyDescent="0.25">
      <c r="A7209" t="str">
        <f>"QTANG49"</f>
        <v>QTANG49</v>
      </c>
      <c r="B7209" t="s">
        <v>13107</v>
      </c>
      <c r="C7209">
        <v>163</v>
      </c>
      <c r="D7209" t="s">
        <v>28</v>
      </c>
      <c r="E7209">
        <v>163</v>
      </c>
      <c r="F7209" t="s">
        <v>497</v>
      </c>
      <c r="G7209" t="s">
        <v>12928</v>
      </c>
      <c r="H7209" t="s">
        <v>9871</v>
      </c>
    </row>
    <row r="7210" spans="1:8" x14ac:dyDescent="0.25">
      <c r="A7210" t="str">
        <f>"CTANG03"</f>
        <v>CTANG03</v>
      </c>
      <c r="B7210" t="s">
        <v>13108</v>
      </c>
      <c r="C7210">
        <v>0</v>
      </c>
      <c r="D7210" t="s">
        <v>28</v>
      </c>
      <c r="E7210">
        <v>0</v>
      </c>
      <c r="F7210" t="s">
        <v>497</v>
      </c>
      <c r="G7210" t="s">
        <v>12928</v>
      </c>
    </row>
    <row r="7211" spans="1:8" x14ac:dyDescent="0.25">
      <c r="A7211" t="str">
        <f>"ATANG60"</f>
        <v>ATANG60</v>
      </c>
      <c r="B7211" t="s">
        <v>13108</v>
      </c>
      <c r="C7211">
        <v>0</v>
      </c>
      <c r="D7211" t="s">
        <v>28</v>
      </c>
      <c r="E7211">
        <v>0</v>
      </c>
      <c r="F7211" t="s">
        <v>497</v>
      </c>
      <c r="G7211" t="s">
        <v>12928</v>
      </c>
    </row>
    <row r="7212" spans="1:8" x14ac:dyDescent="0.25">
      <c r="A7212" t="str">
        <f>"QTANG51"</f>
        <v>QTANG51</v>
      </c>
      <c r="B7212" t="s">
        <v>13108</v>
      </c>
      <c r="C7212">
        <v>217</v>
      </c>
      <c r="D7212" t="s">
        <v>28</v>
      </c>
      <c r="E7212">
        <v>217</v>
      </c>
      <c r="F7212" t="s">
        <v>497</v>
      </c>
      <c r="G7212" t="s">
        <v>12928</v>
      </c>
      <c r="H7212" t="s">
        <v>9871</v>
      </c>
    </row>
    <row r="7213" spans="1:8" x14ac:dyDescent="0.25">
      <c r="A7213" t="str">
        <f>"ATANG46"</f>
        <v>ATANG46</v>
      </c>
      <c r="B7213" t="s">
        <v>13109</v>
      </c>
      <c r="C7213">
        <v>0</v>
      </c>
      <c r="D7213" t="s">
        <v>28</v>
      </c>
      <c r="E7213">
        <v>0</v>
      </c>
      <c r="F7213" t="s">
        <v>497</v>
      </c>
    </row>
    <row r="7214" spans="1:8" x14ac:dyDescent="0.25">
      <c r="A7214" t="str">
        <f>"ATANG01"</f>
        <v>ATANG01</v>
      </c>
      <c r="B7214" t="s">
        <v>13110</v>
      </c>
      <c r="C7214">
        <v>0</v>
      </c>
      <c r="D7214" t="s">
        <v>28</v>
      </c>
      <c r="E7214">
        <v>0</v>
      </c>
      <c r="F7214" t="s">
        <v>21</v>
      </c>
    </row>
    <row r="7215" spans="1:8" x14ac:dyDescent="0.25">
      <c r="A7215" t="str">
        <f>"QTANG46"</f>
        <v>QTANG46</v>
      </c>
      <c r="B7215" t="s">
        <v>13111</v>
      </c>
      <c r="C7215">
        <v>0</v>
      </c>
      <c r="D7215" t="s">
        <v>28</v>
      </c>
      <c r="E7215">
        <v>0</v>
      </c>
      <c r="F7215" t="s">
        <v>497</v>
      </c>
      <c r="G7215" t="s">
        <v>12939</v>
      </c>
    </row>
    <row r="7216" spans="1:8" x14ac:dyDescent="0.25">
      <c r="A7216" t="str">
        <f>"ATANG27"</f>
        <v>ATANG27</v>
      </c>
      <c r="B7216" t="s">
        <v>13111</v>
      </c>
      <c r="C7216">
        <v>0</v>
      </c>
      <c r="D7216" t="s">
        <v>28</v>
      </c>
      <c r="E7216">
        <v>0</v>
      </c>
      <c r="F7216" t="s">
        <v>497</v>
      </c>
      <c r="G7216" t="s">
        <v>12939</v>
      </c>
    </row>
    <row r="7217" spans="1:7" x14ac:dyDescent="0.25">
      <c r="A7217" t="str">
        <f>"QTANG50"</f>
        <v>QTANG50</v>
      </c>
      <c r="B7217" t="s">
        <v>13112</v>
      </c>
      <c r="C7217">
        <v>0</v>
      </c>
      <c r="D7217" t="s">
        <v>28</v>
      </c>
      <c r="E7217">
        <v>0</v>
      </c>
      <c r="F7217" t="s">
        <v>497</v>
      </c>
      <c r="G7217" t="s">
        <v>12939</v>
      </c>
    </row>
    <row r="7218" spans="1:7" x14ac:dyDescent="0.25">
      <c r="A7218" t="str">
        <f>"ATANG57"</f>
        <v>ATANG57</v>
      </c>
      <c r="B7218" t="s">
        <v>1254</v>
      </c>
      <c r="C7218">
        <v>6</v>
      </c>
      <c r="D7218" t="s">
        <v>28</v>
      </c>
      <c r="E7218">
        <v>6</v>
      </c>
      <c r="F7218" t="s">
        <v>83</v>
      </c>
      <c r="G7218" t="s">
        <v>29</v>
      </c>
    </row>
    <row r="7219" spans="1:7" x14ac:dyDescent="0.25">
      <c r="A7219" t="str">
        <f>"QTANG22"</f>
        <v>QTANG22</v>
      </c>
      <c r="B7219" t="s">
        <v>13113</v>
      </c>
      <c r="C7219">
        <v>0</v>
      </c>
      <c r="D7219" t="s">
        <v>28</v>
      </c>
      <c r="E7219">
        <v>0</v>
      </c>
      <c r="F7219" t="s">
        <v>497</v>
      </c>
      <c r="G7219" t="s">
        <v>12939</v>
      </c>
    </row>
    <row r="7220" spans="1:7" x14ac:dyDescent="0.25">
      <c r="A7220" t="str">
        <f>"QTANG23"</f>
        <v>QTANG23</v>
      </c>
      <c r="B7220" t="s">
        <v>13114</v>
      </c>
      <c r="C7220">
        <v>0</v>
      </c>
      <c r="D7220" t="s">
        <v>28</v>
      </c>
      <c r="E7220">
        <v>0</v>
      </c>
      <c r="F7220" t="s">
        <v>497</v>
      </c>
      <c r="G7220" t="s">
        <v>12939</v>
      </c>
    </row>
    <row r="7221" spans="1:7" x14ac:dyDescent="0.25">
      <c r="A7221" t="str">
        <f>"QTANG24"</f>
        <v>QTANG24</v>
      </c>
      <c r="B7221" t="s">
        <v>13115</v>
      </c>
      <c r="C7221">
        <v>0</v>
      </c>
      <c r="D7221" t="s">
        <v>28</v>
      </c>
      <c r="E7221">
        <v>0</v>
      </c>
      <c r="F7221" t="s">
        <v>497</v>
      </c>
      <c r="G7221" t="s">
        <v>12939</v>
      </c>
    </row>
    <row r="7222" spans="1:7" x14ac:dyDescent="0.25">
      <c r="A7222" t="str">
        <f>"QTANG25"</f>
        <v>QTANG25</v>
      </c>
      <c r="B7222" t="s">
        <v>13116</v>
      </c>
      <c r="C7222">
        <v>0</v>
      </c>
      <c r="D7222" t="s">
        <v>28</v>
      </c>
      <c r="E7222">
        <v>0</v>
      </c>
      <c r="F7222" t="s">
        <v>497</v>
      </c>
      <c r="G7222" t="s">
        <v>12939</v>
      </c>
    </row>
    <row r="7223" spans="1:7" x14ac:dyDescent="0.25">
      <c r="A7223" t="str">
        <f>"ATANG65"</f>
        <v>ATANG65</v>
      </c>
      <c r="B7223" t="s">
        <v>1263</v>
      </c>
      <c r="C7223">
        <v>5</v>
      </c>
      <c r="D7223" t="s">
        <v>28</v>
      </c>
      <c r="E7223">
        <v>5</v>
      </c>
      <c r="F7223" t="s">
        <v>61</v>
      </c>
    </row>
    <row r="7224" spans="1:7" x14ac:dyDescent="0.25">
      <c r="A7224" t="str">
        <f>"ATANG02"</f>
        <v>ATANG02</v>
      </c>
      <c r="B7224" t="s">
        <v>13117</v>
      </c>
      <c r="C7224">
        <v>0</v>
      </c>
      <c r="D7224" t="s">
        <v>28</v>
      </c>
      <c r="E7224">
        <v>0</v>
      </c>
      <c r="F7224" t="s">
        <v>879</v>
      </c>
      <c r="G7224" t="s">
        <v>29</v>
      </c>
    </row>
    <row r="7225" spans="1:7" x14ac:dyDescent="0.25">
      <c r="A7225" t="str">
        <f>"ATANG34"</f>
        <v>ATANG34</v>
      </c>
      <c r="B7225" t="s">
        <v>13118</v>
      </c>
      <c r="C7225">
        <v>0</v>
      </c>
      <c r="D7225" t="s">
        <v>28</v>
      </c>
      <c r="E7225">
        <v>0</v>
      </c>
      <c r="F7225" t="s">
        <v>879</v>
      </c>
      <c r="G7225" t="s">
        <v>29</v>
      </c>
    </row>
    <row r="7226" spans="1:7" x14ac:dyDescent="0.25">
      <c r="A7226" t="str">
        <f>"ATANG19"</f>
        <v>ATANG19</v>
      </c>
      <c r="B7226" t="s">
        <v>13119</v>
      </c>
      <c r="C7226">
        <v>0</v>
      </c>
      <c r="D7226" t="s">
        <v>28</v>
      </c>
      <c r="E7226">
        <v>0</v>
      </c>
      <c r="F7226" t="s">
        <v>9846</v>
      </c>
    </row>
    <row r="7227" spans="1:7" x14ac:dyDescent="0.25">
      <c r="A7227" t="str">
        <f>"ATANG30"</f>
        <v>ATANG30</v>
      </c>
      <c r="B7227" t="s">
        <v>13120</v>
      </c>
      <c r="C7227">
        <v>0</v>
      </c>
      <c r="D7227" t="s">
        <v>28</v>
      </c>
      <c r="E7227">
        <v>0</v>
      </c>
      <c r="F7227" t="s">
        <v>9846</v>
      </c>
    </row>
    <row r="7228" spans="1:7" x14ac:dyDescent="0.25">
      <c r="A7228" t="str">
        <f>"ATANG03"</f>
        <v>ATANG03</v>
      </c>
      <c r="B7228" t="s">
        <v>13121</v>
      </c>
      <c r="C7228">
        <v>0</v>
      </c>
      <c r="D7228" t="s">
        <v>28</v>
      </c>
      <c r="E7228">
        <v>0</v>
      </c>
      <c r="F7228" t="s">
        <v>879</v>
      </c>
      <c r="G7228" t="s">
        <v>29</v>
      </c>
    </row>
    <row r="7229" spans="1:7" x14ac:dyDescent="0.25">
      <c r="A7229" t="str">
        <f>"QTANG31"</f>
        <v>QTANG31</v>
      </c>
      <c r="B7229" t="s">
        <v>13122</v>
      </c>
      <c r="C7229">
        <v>0</v>
      </c>
      <c r="D7229" t="s">
        <v>28</v>
      </c>
      <c r="E7229">
        <v>0</v>
      </c>
      <c r="F7229" t="s">
        <v>1741</v>
      </c>
      <c r="G7229" t="s">
        <v>1242</v>
      </c>
    </row>
    <row r="7230" spans="1:7" x14ac:dyDescent="0.25">
      <c r="A7230" t="str">
        <f>"ATANG04"</f>
        <v>ATANG04</v>
      </c>
      <c r="B7230" t="s">
        <v>13123</v>
      </c>
      <c r="C7230">
        <v>0</v>
      </c>
      <c r="D7230" t="s">
        <v>28</v>
      </c>
      <c r="E7230">
        <v>0</v>
      </c>
      <c r="F7230" t="s">
        <v>10066</v>
      </c>
    </row>
    <row r="7231" spans="1:7" x14ac:dyDescent="0.25">
      <c r="A7231" t="str">
        <f>"ATANG41"</f>
        <v>ATANG41</v>
      </c>
      <c r="B7231" t="s">
        <v>13124</v>
      </c>
      <c r="C7231">
        <v>0</v>
      </c>
      <c r="D7231" t="s">
        <v>28</v>
      </c>
      <c r="E7231">
        <v>0</v>
      </c>
      <c r="F7231" t="s">
        <v>13125</v>
      </c>
    </row>
    <row r="7232" spans="1:7" x14ac:dyDescent="0.25">
      <c r="A7232" t="str">
        <f>"ATANG36"</f>
        <v>ATANG36</v>
      </c>
      <c r="B7232" t="s">
        <v>13126</v>
      </c>
      <c r="C7232">
        <v>0</v>
      </c>
      <c r="D7232" t="s">
        <v>28</v>
      </c>
      <c r="E7232">
        <v>0</v>
      </c>
      <c r="F7232" t="s">
        <v>13125</v>
      </c>
    </row>
    <row r="7233" spans="1:7" x14ac:dyDescent="0.25">
      <c r="A7233" t="str">
        <f>"ATANG42"</f>
        <v>ATANG42</v>
      </c>
      <c r="B7233" t="s">
        <v>1247</v>
      </c>
      <c r="C7233">
        <v>0</v>
      </c>
      <c r="D7233" t="s">
        <v>28</v>
      </c>
      <c r="E7233">
        <v>0</v>
      </c>
      <c r="F7233" t="s">
        <v>497</v>
      </c>
    </row>
    <row r="7234" spans="1:7" x14ac:dyDescent="0.25">
      <c r="A7234" t="str">
        <f>"ATANG29"</f>
        <v>ATANG29</v>
      </c>
      <c r="B7234" t="s">
        <v>13127</v>
      </c>
      <c r="C7234">
        <v>0</v>
      </c>
      <c r="D7234" t="s">
        <v>28</v>
      </c>
      <c r="E7234">
        <v>0</v>
      </c>
      <c r="F7234" t="s">
        <v>497</v>
      </c>
    </row>
    <row r="7235" spans="1:7" x14ac:dyDescent="0.25">
      <c r="A7235" t="str">
        <f>"ZZTANG04"</f>
        <v>ZZTANG04</v>
      </c>
      <c r="B7235" t="s">
        <v>13128</v>
      </c>
      <c r="C7235">
        <v>0</v>
      </c>
      <c r="D7235" t="s">
        <v>28</v>
      </c>
      <c r="E7235">
        <v>0</v>
      </c>
      <c r="F7235" t="s">
        <v>497</v>
      </c>
      <c r="G7235" t="s">
        <v>12939</v>
      </c>
    </row>
    <row r="7236" spans="1:7" x14ac:dyDescent="0.25">
      <c r="A7236" t="str">
        <f>"QTANG01"</f>
        <v>QTANG01</v>
      </c>
      <c r="B7236" t="s">
        <v>13128</v>
      </c>
      <c r="C7236">
        <v>0</v>
      </c>
      <c r="D7236" t="s">
        <v>28</v>
      </c>
      <c r="E7236">
        <v>0</v>
      </c>
      <c r="F7236" t="s">
        <v>497</v>
      </c>
      <c r="G7236" t="s">
        <v>12939</v>
      </c>
    </row>
    <row r="7237" spans="1:7" x14ac:dyDescent="0.25">
      <c r="A7237" t="str">
        <f>"ATANG05"</f>
        <v>ATANG05</v>
      </c>
      <c r="B7237" t="s">
        <v>13128</v>
      </c>
      <c r="C7237">
        <v>0</v>
      </c>
      <c r="D7237" t="s">
        <v>28</v>
      </c>
      <c r="E7237">
        <v>0</v>
      </c>
      <c r="F7237" t="s">
        <v>497</v>
      </c>
      <c r="G7237" t="s">
        <v>12939</v>
      </c>
    </row>
    <row r="7238" spans="1:7" x14ac:dyDescent="0.25">
      <c r="A7238" t="str">
        <f>"ATANG06"</f>
        <v>ATANG06</v>
      </c>
      <c r="B7238" t="s">
        <v>13129</v>
      </c>
      <c r="C7238">
        <v>0</v>
      </c>
      <c r="D7238" t="s">
        <v>28</v>
      </c>
      <c r="E7238">
        <v>0</v>
      </c>
      <c r="F7238" t="s">
        <v>497</v>
      </c>
      <c r="G7238" t="s">
        <v>12939</v>
      </c>
    </row>
    <row r="7239" spans="1:7" x14ac:dyDescent="0.25">
      <c r="A7239" t="str">
        <f>"QTANG02"</f>
        <v>QTANG02</v>
      </c>
      <c r="B7239" t="s">
        <v>13130</v>
      </c>
      <c r="C7239">
        <v>0</v>
      </c>
      <c r="D7239" t="s">
        <v>28</v>
      </c>
      <c r="E7239">
        <v>0</v>
      </c>
      <c r="F7239" t="s">
        <v>497</v>
      </c>
      <c r="G7239" t="s">
        <v>12939</v>
      </c>
    </row>
    <row r="7240" spans="1:7" x14ac:dyDescent="0.25">
      <c r="A7240" t="str">
        <f>"ATANG35"</f>
        <v>ATANG35</v>
      </c>
      <c r="B7240" t="s">
        <v>13130</v>
      </c>
      <c r="C7240">
        <v>0</v>
      </c>
      <c r="D7240" t="s">
        <v>28</v>
      </c>
      <c r="E7240">
        <v>0</v>
      </c>
      <c r="F7240" t="s">
        <v>497</v>
      </c>
      <c r="G7240" t="s">
        <v>12939</v>
      </c>
    </row>
    <row r="7241" spans="1:7" x14ac:dyDescent="0.25">
      <c r="A7241" t="str">
        <f>"QTANG40"</f>
        <v>QTANG40</v>
      </c>
      <c r="B7241" t="s">
        <v>13131</v>
      </c>
      <c r="C7241">
        <v>0</v>
      </c>
      <c r="D7241" t="s">
        <v>28</v>
      </c>
      <c r="E7241">
        <v>0</v>
      </c>
      <c r="F7241" t="s">
        <v>497</v>
      </c>
      <c r="G7241" t="s">
        <v>12928</v>
      </c>
    </row>
    <row r="7242" spans="1:7" x14ac:dyDescent="0.25">
      <c r="A7242" t="str">
        <f>"QTANG03"</f>
        <v>QTANG03</v>
      </c>
      <c r="B7242" t="s">
        <v>13132</v>
      </c>
      <c r="C7242">
        <v>0</v>
      </c>
      <c r="D7242" t="s">
        <v>28</v>
      </c>
      <c r="E7242">
        <v>0</v>
      </c>
      <c r="F7242" t="s">
        <v>497</v>
      </c>
      <c r="G7242" t="s">
        <v>12939</v>
      </c>
    </row>
    <row r="7243" spans="1:7" x14ac:dyDescent="0.25">
      <c r="A7243" t="str">
        <f>"ATANG07"</f>
        <v>ATANG07</v>
      </c>
      <c r="B7243" t="s">
        <v>13132</v>
      </c>
      <c r="C7243">
        <v>0</v>
      </c>
      <c r="D7243" t="s">
        <v>28</v>
      </c>
      <c r="E7243">
        <v>0</v>
      </c>
      <c r="F7243" t="s">
        <v>497</v>
      </c>
      <c r="G7243" t="s">
        <v>12939</v>
      </c>
    </row>
    <row r="7244" spans="1:7" x14ac:dyDescent="0.25">
      <c r="A7244" t="str">
        <f>"QTANG04"</f>
        <v>QTANG04</v>
      </c>
      <c r="B7244" t="s">
        <v>13133</v>
      </c>
      <c r="C7244">
        <v>0</v>
      </c>
      <c r="D7244" t="s">
        <v>28</v>
      </c>
      <c r="E7244">
        <v>0</v>
      </c>
      <c r="F7244" t="s">
        <v>497</v>
      </c>
      <c r="G7244" t="s">
        <v>12939</v>
      </c>
    </row>
    <row r="7245" spans="1:7" x14ac:dyDescent="0.25">
      <c r="A7245" t="str">
        <f>"ATANG28"</f>
        <v>ATANG28</v>
      </c>
      <c r="B7245" t="s">
        <v>13133</v>
      </c>
      <c r="C7245">
        <v>0</v>
      </c>
      <c r="D7245" t="s">
        <v>28</v>
      </c>
      <c r="E7245">
        <v>0</v>
      </c>
      <c r="F7245" t="s">
        <v>497</v>
      </c>
      <c r="G7245" t="s">
        <v>12939</v>
      </c>
    </row>
    <row r="7246" spans="1:7" x14ac:dyDescent="0.25">
      <c r="A7246" t="str">
        <f>"ZZTANG02"</f>
        <v>ZZTANG02</v>
      </c>
      <c r="B7246" t="s">
        <v>13134</v>
      </c>
      <c r="C7246">
        <v>0</v>
      </c>
      <c r="D7246" t="s">
        <v>28</v>
      </c>
      <c r="E7246">
        <v>0</v>
      </c>
      <c r="F7246" t="s">
        <v>187</v>
      </c>
      <c r="G7246" t="s">
        <v>12939</v>
      </c>
    </row>
    <row r="7247" spans="1:7" x14ac:dyDescent="0.25">
      <c r="A7247" t="str">
        <f>"QTANG13"</f>
        <v>QTANG13</v>
      </c>
      <c r="B7247" t="s">
        <v>13135</v>
      </c>
      <c r="C7247">
        <v>0</v>
      </c>
      <c r="D7247" t="s">
        <v>28</v>
      </c>
      <c r="E7247">
        <v>0</v>
      </c>
      <c r="F7247" t="s">
        <v>187</v>
      </c>
      <c r="G7247" t="s">
        <v>12939</v>
      </c>
    </row>
    <row r="7248" spans="1:7" x14ac:dyDescent="0.25">
      <c r="A7248" t="str">
        <f>"ATANG08"</f>
        <v>ATANG08</v>
      </c>
      <c r="B7248" t="s">
        <v>13135</v>
      </c>
      <c r="C7248">
        <v>0</v>
      </c>
      <c r="D7248" t="s">
        <v>28</v>
      </c>
      <c r="E7248">
        <v>0</v>
      </c>
      <c r="F7248" t="s">
        <v>187</v>
      </c>
      <c r="G7248" t="s">
        <v>12939</v>
      </c>
    </row>
    <row r="7249" spans="1:7" x14ac:dyDescent="0.25">
      <c r="A7249" t="str">
        <f>"ATANG39"</f>
        <v>ATANG39</v>
      </c>
      <c r="B7249" t="s">
        <v>13136</v>
      </c>
      <c r="C7249">
        <v>0</v>
      </c>
      <c r="D7249" t="s">
        <v>28</v>
      </c>
      <c r="E7249">
        <v>0</v>
      </c>
      <c r="F7249" t="s">
        <v>187</v>
      </c>
      <c r="G7249" t="s">
        <v>12939</v>
      </c>
    </row>
    <row r="7250" spans="1:7" x14ac:dyDescent="0.25">
      <c r="A7250" t="str">
        <f>"ATANG45"</f>
        <v>ATANG45</v>
      </c>
      <c r="B7250" t="s">
        <v>1250</v>
      </c>
      <c r="C7250">
        <v>0</v>
      </c>
      <c r="D7250" t="s">
        <v>28</v>
      </c>
      <c r="E7250">
        <v>0</v>
      </c>
      <c r="F7250" t="s">
        <v>187</v>
      </c>
      <c r="G7250" t="s">
        <v>12928</v>
      </c>
    </row>
    <row r="7251" spans="1:7" x14ac:dyDescent="0.25">
      <c r="A7251" t="str">
        <f>"ATANG56"</f>
        <v>ATANG56</v>
      </c>
      <c r="B7251" t="s">
        <v>8680</v>
      </c>
      <c r="C7251">
        <v>0</v>
      </c>
      <c r="D7251" t="s">
        <v>28</v>
      </c>
      <c r="E7251">
        <v>0</v>
      </c>
      <c r="F7251" t="s">
        <v>187</v>
      </c>
      <c r="G7251" t="s">
        <v>12928</v>
      </c>
    </row>
    <row r="7252" spans="1:7" x14ac:dyDescent="0.25">
      <c r="A7252" t="str">
        <f>"QTANG41"</f>
        <v>QTANG41</v>
      </c>
      <c r="B7252" t="s">
        <v>8680</v>
      </c>
      <c r="C7252">
        <v>0</v>
      </c>
      <c r="D7252" t="s">
        <v>28</v>
      </c>
      <c r="E7252">
        <v>0</v>
      </c>
      <c r="F7252" t="s">
        <v>187</v>
      </c>
      <c r="G7252" t="s">
        <v>12928</v>
      </c>
    </row>
    <row r="7253" spans="1:7" x14ac:dyDescent="0.25">
      <c r="A7253" t="str">
        <f>"QTANG44"</f>
        <v>QTANG44</v>
      </c>
      <c r="B7253" t="s">
        <v>1252</v>
      </c>
      <c r="C7253">
        <v>0</v>
      </c>
      <c r="D7253" t="s">
        <v>28</v>
      </c>
      <c r="E7253">
        <v>0</v>
      </c>
      <c r="F7253" t="s">
        <v>187</v>
      </c>
      <c r="G7253" t="s">
        <v>12928</v>
      </c>
    </row>
    <row r="7254" spans="1:7" x14ac:dyDescent="0.25">
      <c r="A7254" t="str">
        <f>"ATANG54"</f>
        <v>ATANG54</v>
      </c>
      <c r="B7254" t="s">
        <v>1252</v>
      </c>
      <c r="C7254">
        <v>0</v>
      </c>
      <c r="D7254" t="s">
        <v>28</v>
      </c>
      <c r="E7254">
        <v>0</v>
      </c>
      <c r="F7254" t="s">
        <v>187</v>
      </c>
      <c r="G7254" t="s">
        <v>12928</v>
      </c>
    </row>
    <row r="7255" spans="1:7" x14ac:dyDescent="0.25">
      <c r="A7255" t="str">
        <f>"QTANG56"</f>
        <v>QTANG56</v>
      </c>
      <c r="B7255" t="s">
        <v>8701</v>
      </c>
      <c r="C7255">
        <v>1</v>
      </c>
      <c r="D7255" t="s">
        <v>28</v>
      </c>
      <c r="E7255">
        <v>1</v>
      </c>
      <c r="F7255" t="s">
        <v>187</v>
      </c>
      <c r="G7255" t="s">
        <v>12928</v>
      </c>
    </row>
    <row r="7256" spans="1:7" x14ac:dyDescent="0.25">
      <c r="A7256" t="str">
        <f>"QTANG55"</f>
        <v>QTANG55</v>
      </c>
      <c r="B7256" t="s">
        <v>8699</v>
      </c>
      <c r="C7256">
        <v>17</v>
      </c>
      <c r="D7256" t="s">
        <v>28</v>
      </c>
      <c r="E7256">
        <v>17</v>
      </c>
      <c r="F7256" t="s">
        <v>187</v>
      </c>
      <c r="G7256" t="s">
        <v>12928</v>
      </c>
    </row>
    <row r="7257" spans="1:7" x14ac:dyDescent="0.25">
      <c r="A7257" t="str">
        <f>"QTANG57"</f>
        <v>QTANG57</v>
      </c>
      <c r="B7257" t="s">
        <v>8703</v>
      </c>
      <c r="C7257">
        <v>25</v>
      </c>
      <c r="D7257" t="s">
        <v>28</v>
      </c>
      <c r="E7257">
        <v>25</v>
      </c>
      <c r="F7257" t="s">
        <v>187</v>
      </c>
      <c r="G7257" t="s">
        <v>12928</v>
      </c>
    </row>
    <row r="7258" spans="1:7" x14ac:dyDescent="0.25">
      <c r="A7258" t="str">
        <f>"ATANG59"</f>
        <v>ATANG59</v>
      </c>
      <c r="B7258" t="s">
        <v>1257</v>
      </c>
      <c r="C7258">
        <v>0</v>
      </c>
      <c r="D7258" t="s">
        <v>28</v>
      </c>
      <c r="E7258">
        <v>0</v>
      </c>
      <c r="F7258" t="s">
        <v>187</v>
      </c>
      <c r="G7258" t="s">
        <v>12928</v>
      </c>
    </row>
    <row r="7259" spans="1:7" x14ac:dyDescent="0.25">
      <c r="A7259" t="str">
        <f>"QTANG52"</f>
        <v>QTANG52</v>
      </c>
      <c r="B7259" t="s">
        <v>1257</v>
      </c>
      <c r="C7259">
        <v>1</v>
      </c>
      <c r="D7259" t="s">
        <v>28</v>
      </c>
      <c r="E7259">
        <v>1</v>
      </c>
      <c r="F7259" t="s">
        <v>187</v>
      </c>
      <c r="G7259" t="s">
        <v>12928</v>
      </c>
    </row>
    <row r="7260" spans="1:7" x14ac:dyDescent="0.25">
      <c r="A7260" t="str">
        <f>"QTANG29"</f>
        <v>QTANG29</v>
      </c>
      <c r="B7260" t="s">
        <v>13137</v>
      </c>
      <c r="C7260">
        <v>0</v>
      </c>
      <c r="D7260" t="s">
        <v>28</v>
      </c>
      <c r="E7260">
        <v>0</v>
      </c>
      <c r="F7260" t="s">
        <v>187</v>
      </c>
      <c r="G7260" t="s">
        <v>12939</v>
      </c>
    </row>
    <row r="7261" spans="1:7" x14ac:dyDescent="0.25">
      <c r="A7261" t="str">
        <f>"ATANG09"</f>
        <v>ATANG09</v>
      </c>
      <c r="B7261" t="s">
        <v>13137</v>
      </c>
      <c r="C7261">
        <v>0</v>
      </c>
      <c r="D7261" t="s">
        <v>28</v>
      </c>
      <c r="E7261">
        <v>0</v>
      </c>
      <c r="F7261" t="s">
        <v>187</v>
      </c>
      <c r="G7261" t="s">
        <v>12939</v>
      </c>
    </row>
    <row r="7262" spans="1:7" x14ac:dyDescent="0.25">
      <c r="A7262" t="str">
        <f>"QTANG05"</f>
        <v>QTANG05</v>
      </c>
      <c r="B7262" t="s">
        <v>13138</v>
      </c>
      <c r="C7262">
        <v>0</v>
      </c>
      <c r="D7262" t="s">
        <v>28</v>
      </c>
      <c r="E7262">
        <v>0</v>
      </c>
      <c r="F7262" t="s">
        <v>187</v>
      </c>
      <c r="G7262" t="s">
        <v>12939</v>
      </c>
    </row>
    <row r="7263" spans="1:7" x14ac:dyDescent="0.25">
      <c r="A7263" t="str">
        <f>"ATANG37"</f>
        <v>ATANG37</v>
      </c>
      <c r="B7263" t="s">
        <v>13138</v>
      </c>
      <c r="C7263">
        <v>0</v>
      </c>
      <c r="D7263" t="s">
        <v>28</v>
      </c>
      <c r="E7263">
        <v>0</v>
      </c>
      <c r="F7263" t="s">
        <v>187</v>
      </c>
      <c r="G7263" t="s">
        <v>12939</v>
      </c>
    </row>
    <row r="7264" spans="1:7" x14ac:dyDescent="0.25">
      <c r="A7264" t="str">
        <f>"QTANG42"</f>
        <v>QTANG42</v>
      </c>
      <c r="B7264" t="s">
        <v>13139</v>
      </c>
      <c r="C7264">
        <v>0</v>
      </c>
      <c r="D7264" t="s">
        <v>28</v>
      </c>
      <c r="E7264">
        <v>0</v>
      </c>
      <c r="F7264" t="s">
        <v>187</v>
      </c>
      <c r="G7264" t="s">
        <v>12928</v>
      </c>
    </row>
    <row r="7265" spans="1:8" x14ac:dyDescent="0.25">
      <c r="A7265" t="str">
        <f>"ATANG52"</f>
        <v>ATANG52</v>
      </c>
      <c r="B7265" t="s">
        <v>13139</v>
      </c>
      <c r="C7265">
        <v>0</v>
      </c>
      <c r="D7265" t="s">
        <v>28</v>
      </c>
      <c r="E7265">
        <v>0</v>
      </c>
      <c r="F7265" t="s">
        <v>187</v>
      </c>
      <c r="G7265" t="s">
        <v>12928</v>
      </c>
    </row>
    <row r="7266" spans="1:8" x14ac:dyDescent="0.25">
      <c r="A7266" t="str">
        <f>"ATANG10"</f>
        <v>ATANG10</v>
      </c>
      <c r="B7266" t="s">
        <v>13140</v>
      </c>
      <c r="C7266">
        <v>0</v>
      </c>
      <c r="D7266" t="s">
        <v>28</v>
      </c>
      <c r="E7266">
        <v>0</v>
      </c>
      <c r="F7266" t="s">
        <v>187</v>
      </c>
      <c r="G7266" t="s">
        <v>12939</v>
      </c>
    </row>
    <row r="7267" spans="1:8" x14ac:dyDescent="0.25">
      <c r="A7267" t="str">
        <f>"QTANG28"</f>
        <v>QTANG28</v>
      </c>
      <c r="B7267" t="s">
        <v>13141</v>
      </c>
      <c r="C7267">
        <v>0</v>
      </c>
      <c r="D7267" t="s">
        <v>28</v>
      </c>
      <c r="E7267">
        <v>0</v>
      </c>
      <c r="F7267" t="s">
        <v>187</v>
      </c>
      <c r="G7267" t="s">
        <v>12939</v>
      </c>
    </row>
    <row r="7268" spans="1:8" x14ac:dyDescent="0.25">
      <c r="A7268" t="str">
        <f>"ATANG11"</f>
        <v>ATANG11</v>
      </c>
      <c r="B7268" t="s">
        <v>13142</v>
      </c>
      <c r="C7268">
        <v>0</v>
      </c>
      <c r="D7268" t="s">
        <v>28</v>
      </c>
      <c r="E7268">
        <v>0</v>
      </c>
      <c r="F7268" t="s">
        <v>879</v>
      </c>
      <c r="G7268" t="s">
        <v>29</v>
      </c>
    </row>
    <row r="7269" spans="1:8" x14ac:dyDescent="0.25">
      <c r="A7269" t="str">
        <f>"QTANG48"</f>
        <v>QTANG48</v>
      </c>
      <c r="B7269" t="s">
        <v>14114</v>
      </c>
      <c r="C7269">
        <v>123</v>
      </c>
      <c r="D7269" t="s">
        <v>28</v>
      </c>
      <c r="E7269">
        <v>123</v>
      </c>
      <c r="F7269" t="s">
        <v>497</v>
      </c>
      <c r="H7269" t="s">
        <v>9871</v>
      </c>
    </row>
    <row r="7270" spans="1:8" x14ac:dyDescent="0.25">
      <c r="A7270" t="str">
        <f>"ATANG61"</f>
        <v>ATANG61</v>
      </c>
      <c r="B7270" t="s">
        <v>14113</v>
      </c>
      <c r="C7270">
        <v>0</v>
      </c>
      <c r="D7270" t="s">
        <v>28</v>
      </c>
      <c r="E7270">
        <v>0</v>
      </c>
      <c r="F7270" t="s">
        <v>497</v>
      </c>
      <c r="H7270" t="s">
        <v>9871</v>
      </c>
    </row>
    <row r="7271" spans="1:8" x14ac:dyDescent="0.25">
      <c r="A7271" t="str">
        <f>"QTANG47"</f>
        <v>QTANG47</v>
      </c>
      <c r="B7271" t="s">
        <v>14113</v>
      </c>
      <c r="C7271">
        <v>282</v>
      </c>
      <c r="D7271" t="s">
        <v>28</v>
      </c>
      <c r="E7271">
        <v>282</v>
      </c>
      <c r="F7271" t="s">
        <v>497</v>
      </c>
      <c r="H7271" t="s">
        <v>9871</v>
      </c>
    </row>
    <row r="7272" spans="1:8" x14ac:dyDescent="0.25">
      <c r="A7272" t="str">
        <f>"ATANG64"</f>
        <v>ATANG64</v>
      </c>
      <c r="B7272" t="s">
        <v>1261</v>
      </c>
      <c r="C7272">
        <v>2</v>
      </c>
      <c r="D7272" t="s">
        <v>28</v>
      </c>
      <c r="E7272">
        <v>2</v>
      </c>
      <c r="F7272" t="s">
        <v>656</v>
      </c>
    </row>
    <row r="7273" spans="1:8" x14ac:dyDescent="0.25">
      <c r="A7273" t="str">
        <f>"ATANG55"</f>
        <v>ATANG55</v>
      </c>
      <c r="B7273" t="s">
        <v>13143</v>
      </c>
      <c r="C7273">
        <v>0</v>
      </c>
      <c r="D7273" t="s">
        <v>28</v>
      </c>
      <c r="E7273">
        <v>0</v>
      </c>
      <c r="F7273" t="s">
        <v>31</v>
      </c>
    </row>
    <row r="7274" spans="1:8" x14ac:dyDescent="0.25">
      <c r="A7274" t="str">
        <f>"QTANG33"</f>
        <v>QTANG33</v>
      </c>
      <c r="B7274" t="s">
        <v>13143</v>
      </c>
      <c r="C7274">
        <v>0</v>
      </c>
      <c r="D7274" t="s">
        <v>28</v>
      </c>
      <c r="E7274">
        <v>0</v>
      </c>
      <c r="F7274" t="s">
        <v>31</v>
      </c>
    </row>
    <row r="7275" spans="1:8" x14ac:dyDescent="0.25">
      <c r="A7275" t="str">
        <f>"ATANG21"</f>
        <v>ATANG21</v>
      </c>
      <c r="B7275" t="s">
        <v>1241</v>
      </c>
      <c r="C7275">
        <v>0</v>
      </c>
      <c r="D7275" t="s">
        <v>28</v>
      </c>
      <c r="E7275">
        <v>0</v>
      </c>
      <c r="F7275" t="s">
        <v>31</v>
      </c>
    </row>
    <row r="7276" spans="1:8" x14ac:dyDescent="0.25">
      <c r="A7276" t="str">
        <f>"ATANG12"</f>
        <v>ATANG12</v>
      </c>
      <c r="B7276" t="s">
        <v>13144</v>
      </c>
      <c r="C7276">
        <v>0</v>
      </c>
      <c r="D7276" t="s">
        <v>28</v>
      </c>
      <c r="E7276">
        <v>0</v>
      </c>
      <c r="F7276" t="s">
        <v>31</v>
      </c>
    </row>
    <row r="7277" spans="1:8" x14ac:dyDescent="0.25">
      <c r="A7277" t="str">
        <f>"ATANG13"</f>
        <v>ATANG13</v>
      </c>
      <c r="B7277" t="s">
        <v>13145</v>
      </c>
      <c r="C7277">
        <v>0</v>
      </c>
      <c r="D7277" t="s">
        <v>28</v>
      </c>
      <c r="E7277">
        <v>0</v>
      </c>
      <c r="F7277" t="s">
        <v>31</v>
      </c>
    </row>
    <row r="7278" spans="1:8" x14ac:dyDescent="0.25">
      <c r="A7278" t="str">
        <f>"QTANG32"</f>
        <v>QTANG32</v>
      </c>
      <c r="B7278" t="s">
        <v>13144</v>
      </c>
      <c r="C7278">
        <v>0</v>
      </c>
      <c r="D7278" t="s">
        <v>28</v>
      </c>
      <c r="E7278">
        <v>0</v>
      </c>
      <c r="F7278" t="s">
        <v>31</v>
      </c>
    </row>
    <row r="7279" spans="1:8" x14ac:dyDescent="0.25">
      <c r="A7279" t="str">
        <f>"QTANG35"</f>
        <v>QTANG35</v>
      </c>
      <c r="B7279" t="s">
        <v>13146</v>
      </c>
      <c r="C7279">
        <v>0</v>
      </c>
      <c r="D7279" t="s">
        <v>28</v>
      </c>
      <c r="E7279">
        <v>0</v>
      </c>
      <c r="F7279" t="s">
        <v>31</v>
      </c>
    </row>
    <row r="7280" spans="1:8" x14ac:dyDescent="0.25">
      <c r="A7280" t="str">
        <f>"ATANG22"</f>
        <v>ATANG22</v>
      </c>
      <c r="B7280" t="s">
        <v>13146</v>
      </c>
      <c r="C7280">
        <v>0</v>
      </c>
      <c r="D7280" t="s">
        <v>28</v>
      </c>
      <c r="E7280">
        <v>0</v>
      </c>
      <c r="F7280" t="s">
        <v>31</v>
      </c>
    </row>
    <row r="7281" spans="1:7" x14ac:dyDescent="0.25">
      <c r="A7281" t="str">
        <f>"QTANG34"</f>
        <v>QTANG34</v>
      </c>
      <c r="B7281" t="s">
        <v>13145</v>
      </c>
      <c r="C7281">
        <v>0</v>
      </c>
      <c r="D7281" t="s">
        <v>28</v>
      </c>
      <c r="E7281">
        <v>0</v>
      </c>
      <c r="F7281" t="s">
        <v>31</v>
      </c>
    </row>
    <row r="7282" spans="1:7" x14ac:dyDescent="0.25">
      <c r="A7282" t="str">
        <f>"QTANG37"</f>
        <v>QTANG37</v>
      </c>
      <c r="B7282" t="s">
        <v>13147</v>
      </c>
      <c r="C7282">
        <v>0</v>
      </c>
      <c r="D7282" t="s">
        <v>28</v>
      </c>
      <c r="E7282">
        <v>0</v>
      </c>
      <c r="F7282" t="s">
        <v>31</v>
      </c>
    </row>
    <row r="7283" spans="1:7" x14ac:dyDescent="0.25">
      <c r="A7283" t="str">
        <f>"ATANG14"</f>
        <v>ATANG14</v>
      </c>
      <c r="B7283" t="s">
        <v>13147</v>
      </c>
      <c r="C7283">
        <v>0</v>
      </c>
      <c r="D7283" t="s">
        <v>28</v>
      </c>
      <c r="E7283">
        <v>0</v>
      </c>
      <c r="F7283" t="s">
        <v>31</v>
      </c>
    </row>
    <row r="7284" spans="1:7" x14ac:dyDescent="0.25">
      <c r="A7284" t="str">
        <f>"ATANG47"</f>
        <v>ATANG47</v>
      </c>
      <c r="B7284" t="s">
        <v>13148</v>
      </c>
      <c r="C7284">
        <v>0</v>
      </c>
      <c r="D7284" t="s">
        <v>28</v>
      </c>
      <c r="E7284">
        <v>0</v>
      </c>
      <c r="F7284" t="s">
        <v>31</v>
      </c>
    </row>
    <row r="7285" spans="1:7" x14ac:dyDescent="0.25">
      <c r="A7285" t="str">
        <f>"ZZTANG05"</f>
        <v>ZZTANG05</v>
      </c>
      <c r="B7285" t="s">
        <v>1244</v>
      </c>
      <c r="C7285">
        <v>0</v>
      </c>
      <c r="D7285" t="s">
        <v>28</v>
      </c>
      <c r="E7285">
        <v>0</v>
      </c>
      <c r="F7285" t="s">
        <v>497</v>
      </c>
      <c r="G7285" t="s">
        <v>12939</v>
      </c>
    </row>
    <row r="7286" spans="1:7" x14ac:dyDescent="0.25">
      <c r="A7286" t="str">
        <f>"QTANG20"</f>
        <v>QTANG20</v>
      </c>
      <c r="B7286" t="s">
        <v>1244</v>
      </c>
      <c r="C7286">
        <v>0</v>
      </c>
      <c r="D7286" t="s">
        <v>28</v>
      </c>
      <c r="E7286">
        <v>0</v>
      </c>
      <c r="F7286" t="s">
        <v>497</v>
      </c>
      <c r="G7286" t="s">
        <v>12939</v>
      </c>
    </row>
    <row r="7287" spans="1:7" x14ac:dyDescent="0.25">
      <c r="A7287" t="str">
        <f>"ATANG33"</f>
        <v>ATANG33</v>
      </c>
      <c r="B7287" t="s">
        <v>1244</v>
      </c>
      <c r="C7287">
        <v>0</v>
      </c>
      <c r="D7287" t="s">
        <v>28</v>
      </c>
      <c r="E7287">
        <v>0</v>
      </c>
      <c r="F7287" t="s">
        <v>497</v>
      </c>
      <c r="G7287" t="s">
        <v>12939</v>
      </c>
    </row>
    <row r="7288" spans="1:7" x14ac:dyDescent="0.25">
      <c r="A7288" t="str">
        <f>"QTANG14"</f>
        <v>QTANG14</v>
      </c>
      <c r="B7288" t="s">
        <v>13149</v>
      </c>
      <c r="C7288">
        <v>0</v>
      </c>
      <c r="D7288" t="s">
        <v>28</v>
      </c>
      <c r="E7288">
        <v>0</v>
      </c>
      <c r="F7288" t="s">
        <v>497</v>
      </c>
      <c r="G7288" t="s">
        <v>12939</v>
      </c>
    </row>
    <row r="7289" spans="1:7" x14ac:dyDescent="0.25">
      <c r="A7289" t="str">
        <f>"QTANG12"</f>
        <v>QTANG12</v>
      </c>
      <c r="B7289" t="s">
        <v>8676</v>
      </c>
      <c r="C7289">
        <v>958</v>
      </c>
      <c r="D7289" t="s">
        <v>28</v>
      </c>
      <c r="E7289">
        <v>63</v>
      </c>
      <c r="F7289" t="s">
        <v>497</v>
      </c>
      <c r="G7289" t="s">
        <v>12939</v>
      </c>
    </row>
    <row r="7290" spans="1:7" x14ac:dyDescent="0.25">
      <c r="A7290" t="str">
        <f>"ATANG24"</f>
        <v>ATANG24</v>
      </c>
      <c r="B7290" t="s">
        <v>8676</v>
      </c>
      <c r="C7290">
        <v>0</v>
      </c>
      <c r="D7290" t="s">
        <v>28</v>
      </c>
      <c r="E7290">
        <v>0</v>
      </c>
      <c r="F7290" t="s">
        <v>497</v>
      </c>
      <c r="G7290" t="s">
        <v>12939</v>
      </c>
    </row>
    <row r="7291" spans="1:7" x14ac:dyDescent="0.25">
      <c r="A7291" t="str">
        <f>"QTANG19"</f>
        <v>QTANG19</v>
      </c>
      <c r="B7291" t="s">
        <v>13150</v>
      </c>
      <c r="C7291">
        <v>0</v>
      </c>
      <c r="D7291" t="s">
        <v>28</v>
      </c>
      <c r="E7291">
        <v>0</v>
      </c>
      <c r="F7291" t="s">
        <v>497</v>
      </c>
      <c r="G7291" t="s">
        <v>12939</v>
      </c>
    </row>
    <row r="7292" spans="1:7" x14ac:dyDescent="0.25">
      <c r="A7292" t="str">
        <f>"QTANG17"</f>
        <v>QTANG17</v>
      </c>
      <c r="B7292" t="s">
        <v>13151</v>
      </c>
      <c r="C7292">
        <v>0</v>
      </c>
      <c r="D7292" t="s">
        <v>28</v>
      </c>
      <c r="E7292">
        <v>0</v>
      </c>
      <c r="F7292" t="s">
        <v>497</v>
      </c>
      <c r="G7292" t="s">
        <v>12939</v>
      </c>
    </row>
    <row r="7293" spans="1:7" x14ac:dyDescent="0.25">
      <c r="A7293" t="str">
        <f>"ATANG31"</f>
        <v>ATANG31</v>
      </c>
      <c r="B7293" t="s">
        <v>13151</v>
      </c>
      <c r="C7293">
        <v>0</v>
      </c>
      <c r="D7293" t="s">
        <v>28</v>
      </c>
      <c r="E7293">
        <v>0</v>
      </c>
      <c r="F7293" t="s">
        <v>497</v>
      </c>
      <c r="G7293" t="s">
        <v>12939</v>
      </c>
    </row>
    <row r="7294" spans="1:7" x14ac:dyDescent="0.25">
      <c r="A7294" t="str">
        <f>"QTANG18"</f>
        <v>QTANG18</v>
      </c>
      <c r="B7294" t="s">
        <v>13152</v>
      </c>
      <c r="C7294">
        <v>0</v>
      </c>
      <c r="D7294" t="s">
        <v>28</v>
      </c>
      <c r="E7294">
        <v>0</v>
      </c>
      <c r="F7294" t="s">
        <v>497</v>
      </c>
      <c r="G7294" t="s">
        <v>12939</v>
      </c>
    </row>
    <row r="7295" spans="1:7" x14ac:dyDescent="0.25">
      <c r="A7295" t="str">
        <f>"QTANG15"</f>
        <v>QTANG15</v>
      </c>
      <c r="B7295" t="s">
        <v>13153</v>
      </c>
      <c r="C7295">
        <v>0</v>
      </c>
      <c r="D7295" t="s">
        <v>28</v>
      </c>
      <c r="E7295">
        <v>0</v>
      </c>
      <c r="F7295" t="s">
        <v>497</v>
      </c>
      <c r="G7295" t="s">
        <v>12928</v>
      </c>
    </row>
    <row r="7296" spans="1:7" x14ac:dyDescent="0.25">
      <c r="A7296" t="str">
        <f>"QTANG21"</f>
        <v>QTANG21</v>
      </c>
      <c r="B7296" t="s">
        <v>13154</v>
      </c>
      <c r="C7296">
        <v>0</v>
      </c>
      <c r="D7296" t="s">
        <v>28</v>
      </c>
      <c r="E7296">
        <v>0</v>
      </c>
      <c r="F7296" t="s">
        <v>497</v>
      </c>
      <c r="G7296" t="s">
        <v>12939</v>
      </c>
    </row>
    <row r="7297" spans="1:7" x14ac:dyDescent="0.25">
      <c r="A7297" t="str">
        <f>"ATANG38"</f>
        <v>ATANG38</v>
      </c>
      <c r="B7297" t="s">
        <v>13154</v>
      </c>
      <c r="C7297">
        <v>0</v>
      </c>
      <c r="D7297" t="s">
        <v>28</v>
      </c>
      <c r="E7297">
        <v>0</v>
      </c>
      <c r="F7297" t="s">
        <v>497</v>
      </c>
      <c r="G7297" t="s">
        <v>12939</v>
      </c>
    </row>
    <row r="7298" spans="1:7" x14ac:dyDescent="0.25">
      <c r="A7298" t="str">
        <f>"ATANG23"</f>
        <v>ATANG23</v>
      </c>
      <c r="B7298" t="s">
        <v>13155</v>
      </c>
      <c r="C7298">
        <v>0</v>
      </c>
      <c r="D7298" t="s">
        <v>28</v>
      </c>
      <c r="E7298">
        <v>0</v>
      </c>
      <c r="F7298" t="s">
        <v>497</v>
      </c>
      <c r="G7298" t="s">
        <v>12928</v>
      </c>
    </row>
    <row r="7299" spans="1:7" x14ac:dyDescent="0.25">
      <c r="A7299" t="str">
        <f>"CTANG01"</f>
        <v>CTANG01</v>
      </c>
      <c r="B7299" t="s">
        <v>1747</v>
      </c>
      <c r="C7299">
        <v>0</v>
      </c>
      <c r="D7299" t="s">
        <v>28</v>
      </c>
      <c r="E7299">
        <v>0</v>
      </c>
      <c r="F7299" t="s">
        <v>497</v>
      </c>
      <c r="G7299" t="s">
        <v>12939</v>
      </c>
    </row>
    <row r="7300" spans="1:7" x14ac:dyDescent="0.25">
      <c r="A7300" t="str">
        <f>"ATANG51"</f>
        <v>ATANG51</v>
      </c>
      <c r="B7300" t="s">
        <v>1747</v>
      </c>
      <c r="C7300">
        <v>0</v>
      </c>
      <c r="D7300" t="s">
        <v>28</v>
      </c>
      <c r="E7300">
        <v>0</v>
      </c>
      <c r="F7300" t="s">
        <v>497</v>
      </c>
      <c r="G7300" t="s">
        <v>12939</v>
      </c>
    </row>
    <row r="7301" spans="1:7" x14ac:dyDescent="0.25">
      <c r="A7301" t="str">
        <f>"QTANG61"</f>
        <v>QTANG61</v>
      </c>
      <c r="B7301" t="s">
        <v>1747</v>
      </c>
      <c r="C7301">
        <v>0</v>
      </c>
      <c r="D7301" t="s">
        <v>28</v>
      </c>
      <c r="E7301">
        <v>0</v>
      </c>
      <c r="F7301" t="s">
        <v>497</v>
      </c>
    </row>
    <row r="7302" spans="1:7" x14ac:dyDescent="0.25">
      <c r="A7302" t="str">
        <f>"QTANG16"</f>
        <v>QTANG16</v>
      </c>
      <c r="B7302" t="s">
        <v>13156</v>
      </c>
      <c r="C7302">
        <v>0</v>
      </c>
      <c r="D7302" t="s">
        <v>28</v>
      </c>
      <c r="E7302">
        <v>0</v>
      </c>
      <c r="F7302" t="s">
        <v>497</v>
      </c>
    </row>
    <row r="7303" spans="1:7" x14ac:dyDescent="0.25">
      <c r="A7303" t="str">
        <f>"ATANG25"</f>
        <v>ATANG25</v>
      </c>
      <c r="B7303" t="s">
        <v>13157</v>
      </c>
      <c r="C7303">
        <v>0</v>
      </c>
      <c r="D7303" t="s">
        <v>28</v>
      </c>
      <c r="E7303">
        <v>0</v>
      </c>
      <c r="F7303" t="s">
        <v>497</v>
      </c>
      <c r="G7303" t="s">
        <v>1242</v>
      </c>
    </row>
    <row r="7304" spans="1:7" x14ac:dyDescent="0.25">
      <c r="A7304" t="str">
        <f>"QTANG06"</f>
        <v>QTANG06</v>
      </c>
      <c r="B7304" t="s">
        <v>13157</v>
      </c>
      <c r="C7304">
        <v>0</v>
      </c>
      <c r="D7304" t="s">
        <v>28</v>
      </c>
      <c r="E7304">
        <v>0</v>
      </c>
      <c r="F7304" t="s">
        <v>497</v>
      </c>
      <c r="G7304" t="s">
        <v>1242</v>
      </c>
    </row>
    <row r="7305" spans="1:7" x14ac:dyDescent="0.25">
      <c r="A7305" t="str">
        <f>"QTANG45"</f>
        <v>QTANG45</v>
      </c>
      <c r="B7305" t="s">
        <v>13158</v>
      </c>
      <c r="C7305">
        <v>0</v>
      </c>
      <c r="D7305" t="s">
        <v>28</v>
      </c>
      <c r="E7305">
        <v>0</v>
      </c>
      <c r="F7305" t="s">
        <v>497</v>
      </c>
      <c r="G7305" t="s">
        <v>12939</v>
      </c>
    </row>
    <row r="7306" spans="1:7" x14ac:dyDescent="0.25">
      <c r="A7306" t="str">
        <f>"QTANG07"</f>
        <v>QTANG07</v>
      </c>
      <c r="B7306" t="s">
        <v>13159</v>
      </c>
      <c r="C7306">
        <v>0</v>
      </c>
      <c r="D7306" t="s">
        <v>28</v>
      </c>
      <c r="E7306">
        <v>0</v>
      </c>
      <c r="F7306" t="s">
        <v>497</v>
      </c>
      <c r="G7306" t="s">
        <v>12939</v>
      </c>
    </row>
    <row r="7307" spans="1:7" x14ac:dyDescent="0.25">
      <c r="A7307" t="str">
        <f>"ATANG16"</f>
        <v>ATANG16</v>
      </c>
      <c r="B7307" t="s">
        <v>13159</v>
      </c>
      <c r="C7307">
        <v>0</v>
      </c>
      <c r="D7307" t="s">
        <v>28</v>
      </c>
      <c r="E7307">
        <v>0</v>
      </c>
      <c r="F7307" t="s">
        <v>497</v>
      </c>
      <c r="G7307" t="s">
        <v>12939</v>
      </c>
    </row>
    <row r="7308" spans="1:7" x14ac:dyDescent="0.25">
      <c r="A7308" t="str">
        <f>"ATANG63"</f>
        <v>ATANG63</v>
      </c>
      <c r="B7308" t="s">
        <v>8672</v>
      </c>
      <c r="C7308">
        <v>0</v>
      </c>
      <c r="D7308" t="s">
        <v>28</v>
      </c>
      <c r="E7308">
        <v>0</v>
      </c>
    </row>
    <row r="7309" spans="1:7" x14ac:dyDescent="0.25">
      <c r="A7309" t="str">
        <f>"QTANG08"</f>
        <v>QTANG08</v>
      </c>
      <c r="B7309" t="s">
        <v>8672</v>
      </c>
      <c r="C7309">
        <v>0</v>
      </c>
      <c r="D7309" t="s">
        <v>28</v>
      </c>
      <c r="E7309">
        <v>0</v>
      </c>
      <c r="F7309" t="s">
        <v>497</v>
      </c>
      <c r="G7309" t="s">
        <v>12939</v>
      </c>
    </row>
    <row r="7310" spans="1:7" x14ac:dyDescent="0.25">
      <c r="A7310" t="str">
        <f>"ATANG17"</f>
        <v>ATANG17</v>
      </c>
      <c r="B7310" t="s">
        <v>8672</v>
      </c>
      <c r="C7310">
        <v>0</v>
      </c>
      <c r="D7310" t="s">
        <v>28</v>
      </c>
      <c r="E7310">
        <v>0</v>
      </c>
      <c r="F7310" t="s">
        <v>497</v>
      </c>
      <c r="G7310" t="s">
        <v>12939</v>
      </c>
    </row>
    <row r="7311" spans="1:7" x14ac:dyDescent="0.25">
      <c r="A7311" t="str">
        <f>"QTANG09"</f>
        <v>QTANG09</v>
      </c>
      <c r="B7311" t="s">
        <v>13160</v>
      </c>
      <c r="C7311">
        <v>0</v>
      </c>
      <c r="D7311" t="s">
        <v>28</v>
      </c>
      <c r="E7311">
        <v>0</v>
      </c>
      <c r="F7311" t="s">
        <v>497</v>
      </c>
      <c r="G7311" t="s">
        <v>12939</v>
      </c>
    </row>
    <row r="7312" spans="1:7" x14ac:dyDescent="0.25">
      <c r="A7312" t="str">
        <f>"QTANG10"</f>
        <v>QTANG10</v>
      </c>
      <c r="B7312" t="s">
        <v>8674</v>
      </c>
      <c r="C7312">
        <v>317</v>
      </c>
      <c r="D7312" t="s">
        <v>28</v>
      </c>
      <c r="E7312">
        <v>52</v>
      </c>
      <c r="F7312" t="s">
        <v>497</v>
      </c>
      <c r="G7312" t="s">
        <v>12939</v>
      </c>
    </row>
    <row r="7313" spans="1:8" x14ac:dyDescent="0.25">
      <c r="A7313" t="str">
        <f>"ATANG20"</f>
        <v>ATANG20</v>
      </c>
      <c r="B7313" t="s">
        <v>8674</v>
      </c>
      <c r="C7313">
        <v>0</v>
      </c>
      <c r="D7313" t="s">
        <v>28</v>
      </c>
      <c r="E7313">
        <v>0</v>
      </c>
      <c r="F7313" t="s">
        <v>497</v>
      </c>
      <c r="G7313" t="s">
        <v>12939</v>
      </c>
    </row>
    <row r="7314" spans="1:8" x14ac:dyDescent="0.25">
      <c r="A7314" t="str">
        <f>"QTANG11"</f>
        <v>QTANG11</v>
      </c>
      <c r="B7314" t="s">
        <v>13161</v>
      </c>
      <c r="C7314">
        <v>0</v>
      </c>
      <c r="D7314" t="s">
        <v>28</v>
      </c>
      <c r="E7314">
        <v>0</v>
      </c>
      <c r="F7314" t="s">
        <v>497</v>
      </c>
      <c r="G7314" t="s">
        <v>12928</v>
      </c>
    </row>
    <row r="7315" spans="1:8" x14ac:dyDescent="0.25">
      <c r="A7315" t="str">
        <f>"ATANG15"</f>
        <v>ATANG15</v>
      </c>
      <c r="B7315" t="s">
        <v>13161</v>
      </c>
      <c r="C7315">
        <v>0</v>
      </c>
      <c r="D7315" t="s">
        <v>28</v>
      </c>
      <c r="E7315">
        <v>0</v>
      </c>
      <c r="F7315" t="s">
        <v>497</v>
      </c>
      <c r="G7315" t="s">
        <v>12928</v>
      </c>
    </row>
    <row r="7316" spans="1:8" x14ac:dyDescent="0.25">
      <c r="A7316" t="str">
        <f>"QTANG30"</f>
        <v>QTANG30</v>
      </c>
      <c r="B7316" t="s">
        <v>13162</v>
      </c>
      <c r="C7316">
        <v>0</v>
      </c>
      <c r="D7316" t="s">
        <v>28</v>
      </c>
      <c r="E7316">
        <v>0</v>
      </c>
      <c r="F7316" t="s">
        <v>497</v>
      </c>
      <c r="G7316" t="s">
        <v>12928</v>
      </c>
    </row>
    <row r="7317" spans="1:8" x14ac:dyDescent="0.25">
      <c r="A7317" t="str">
        <f>"QTANT02"</f>
        <v>QTANT02</v>
      </c>
      <c r="B7317" t="s">
        <v>13163</v>
      </c>
      <c r="C7317">
        <v>0</v>
      </c>
      <c r="D7317" t="s">
        <v>16</v>
      </c>
      <c r="E7317">
        <v>0</v>
      </c>
      <c r="F7317" t="s">
        <v>12384</v>
      </c>
    </row>
    <row r="7318" spans="1:8" x14ac:dyDescent="0.25">
      <c r="A7318" t="str">
        <f>"ATANT01"</f>
        <v>ATANT01</v>
      </c>
      <c r="B7318" t="s">
        <v>13164</v>
      </c>
      <c r="C7318">
        <v>0</v>
      </c>
      <c r="D7318" t="s">
        <v>16</v>
      </c>
      <c r="E7318">
        <v>0</v>
      </c>
      <c r="F7318" t="s">
        <v>12384</v>
      </c>
      <c r="G7318" t="s">
        <v>13165</v>
      </c>
    </row>
    <row r="7319" spans="1:8" x14ac:dyDescent="0.25">
      <c r="A7319" t="str">
        <f>"QTANT01"</f>
        <v>QTANT01</v>
      </c>
      <c r="B7319" t="s">
        <v>13164</v>
      </c>
      <c r="C7319">
        <v>0</v>
      </c>
      <c r="D7319" t="s">
        <v>16</v>
      </c>
      <c r="E7319">
        <v>0</v>
      </c>
      <c r="F7319" t="s">
        <v>12384</v>
      </c>
      <c r="G7319" t="s">
        <v>13166</v>
      </c>
    </row>
    <row r="7320" spans="1:8" x14ac:dyDescent="0.25">
      <c r="A7320" t="str">
        <f>"ZZTAPE01"</f>
        <v>ZZTAPE01</v>
      </c>
      <c r="B7320" t="s">
        <v>13167</v>
      </c>
      <c r="C7320">
        <v>0</v>
      </c>
      <c r="D7320" t="s">
        <v>28</v>
      </c>
      <c r="E7320">
        <v>0</v>
      </c>
      <c r="F7320" t="s">
        <v>879</v>
      </c>
      <c r="G7320" t="s">
        <v>253</v>
      </c>
    </row>
    <row r="7321" spans="1:8" x14ac:dyDescent="0.25">
      <c r="A7321" t="str">
        <f>"QTARG01"</f>
        <v>QTARG01</v>
      </c>
      <c r="B7321" t="s">
        <v>13168</v>
      </c>
      <c r="C7321">
        <v>0</v>
      </c>
      <c r="D7321" t="s">
        <v>16</v>
      </c>
      <c r="E7321">
        <v>0</v>
      </c>
      <c r="F7321" t="s">
        <v>337</v>
      </c>
      <c r="G7321" t="s">
        <v>13169</v>
      </c>
    </row>
    <row r="7322" spans="1:8" x14ac:dyDescent="0.25">
      <c r="A7322" t="str">
        <f>"ATARG01"</f>
        <v>ATARG01</v>
      </c>
      <c r="B7322" t="s">
        <v>13168</v>
      </c>
      <c r="C7322">
        <v>0</v>
      </c>
      <c r="D7322" t="s">
        <v>16</v>
      </c>
      <c r="E7322">
        <v>0</v>
      </c>
      <c r="F7322" t="s">
        <v>337</v>
      </c>
      <c r="G7322" t="s">
        <v>13169</v>
      </c>
    </row>
    <row r="7323" spans="1:8" x14ac:dyDescent="0.25">
      <c r="A7323" t="str">
        <f>"ZZTAS01"</f>
        <v>ZZTAS01</v>
      </c>
      <c r="B7323" t="s">
        <v>9819</v>
      </c>
      <c r="C7323">
        <v>50</v>
      </c>
      <c r="D7323" t="s">
        <v>28</v>
      </c>
      <c r="E7323">
        <v>50</v>
      </c>
      <c r="F7323" t="s">
        <v>749</v>
      </c>
    </row>
    <row r="7324" spans="1:8" x14ac:dyDescent="0.25">
      <c r="A7324" t="str">
        <f>"QTEBA03"</f>
        <v>QTEBA03</v>
      </c>
      <c r="B7324" t="s">
        <v>13170</v>
      </c>
      <c r="C7324">
        <v>0</v>
      </c>
      <c r="D7324" t="s">
        <v>16</v>
      </c>
      <c r="E7324">
        <v>0</v>
      </c>
      <c r="F7324" t="s">
        <v>364</v>
      </c>
      <c r="G7324" t="s">
        <v>10739</v>
      </c>
    </row>
    <row r="7325" spans="1:8" x14ac:dyDescent="0.25">
      <c r="A7325" t="str">
        <f>"QTEBA02"</f>
        <v>QTEBA02</v>
      </c>
      <c r="B7325" t="s">
        <v>14116</v>
      </c>
      <c r="C7325">
        <v>0</v>
      </c>
      <c r="D7325" t="s">
        <v>16</v>
      </c>
      <c r="E7325">
        <v>0</v>
      </c>
      <c r="F7325" t="s">
        <v>364</v>
      </c>
      <c r="G7325" t="s">
        <v>10739</v>
      </c>
      <c r="H7325" t="s">
        <v>9871</v>
      </c>
    </row>
    <row r="7326" spans="1:8" x14ac:dyDescent="0.25">
      <c r="A7326" t="str">
        <f>"QTEBA01"</f>
        <v>QTEBA01</v>
      </c>
      <c r="B7326" t="s">
        <v>14115</v>
      </c>
      <c r="C7326">
        <v>0</v>
      </c>
      <c r="D7326" t="s">
        <v>16</v>
      </c>
      <c r="E7326">
        <v>0</v>
      </c>
      <c r="F7326" t="s">
        <v>364</v>
      </c>
      <c r="G7326" t="s">
        <v>10739</v>
      </c>
      <c r="H7326" t="s">
        <v>9871</v>
      </c>
    </row>
    <row r="7327" spans="1:8" x14ac:dyDescent="0.25">
      <c r="A7327" t="str">
        <f>"ZZTEFL01"</f>
        <v>ZZTEFL01</v>
      </c>
      <c r="B7327" t="s">
        <v>13171</v>
      </c>
      <c r="C7327">
        <v>0</v>
      </c>
      <c r="D7327" t="s">
        <v>28</v>
      </c>
      <c r="E7327">
        <v>0</v>
      </c>
      <c r="F7327" t="s">
        <v>879</v>
      </c>
      <c r="G7327" t="s">
        <v>253</v>
      </c>
    </row>
    <row r="7328" spans="1:8" x14ac:dyDescent="0.25">
      <c r="A7328" t="str">
        <f>"ZZTEKO01"</f>
        <v>ZZTEKO01</v>
      </c>
      <c r="B7328" t="s">
        <v>13172</v>
      </c>
      <c r="C7328">
        <v>0</v>
      </c>
      <c r="D7328" t="s">
        <v>28</v>
      </c>
      <c r="E7328">
        <v>0</v>
      </c>
      <c r="F7328" t="s">
        <v>879</v>
      </c>
      <c r="G7328" t="s">
        <v>253</v>
      </c>
    </row>
    <row r="7329" spans="1:7" x14ac:dyDescent="0.25">
      <c r="A7329" t="str">
        <f>"ZZTEKO02"</f>
        <v>ZZTEKO02</v>
      </c>
      <c r="B7329" t="s">
        <v>13173</v>
      </c>
      <c r="C7329">
        <v>0</v>
      </c>
      <c r="D7329" t="s">
        <v>28</v>
      </c>
      <c r="E7329">
        <v>0</v>
      </c>
      <c r="F7329" t="s">
        <v>879</v>
      </c>
      <c r="G7329" t="s">
        <v>253</v>
      </c>
    </row>
    <row r="7330" spans="1:7" x14ac:dyDescent="0.25">
      <c r="A7330" t="str">
        <f>"ATEMB01"</f>
        <v>ATEMB01</v>
      </c>
      <c r="B7330" t="s">
        <v>13174</v>
      </c>
      <c r="C7330">
        <v>0</v>
      </c>
      <c r="D7330" t="s">
        <v>16</v>
      </c>
      <c r="E7330">
        <v>0</v>
      </c>
      <c r="F7330" t="s">
        <v>13175</v>
      </c>
    </row>
    <row r="7331" spans="1:7" x14ac:dyDescent="0.25">
      <c r="A7331" t="str">
        <f>"ATEMB02"</f>
        <v>ATEMB02</v>
      </c>
      <c r="B7331" t="s">
        <v>13176</v>
      </c>
      <c r="C7331">
        <v>0</v>
      </c>
      <c r="D7331" t="s">
        <v>16</v>
      </c>
      <c r="E7331">
        <v>0</v>
      </c>
      <c r="F7331" t="s">
        <v>13175</v>
      </c>
    </row>
    <row r="7332" spans="1:7" x14ac:dyDescent="0.25">
      <c r="A7332" t="str">
        <f>"ATENA01"</f>
        <v>ATENA01</v>
      </c>
      <c r="B7332" t="s">
        <v>13177</v>
      </c>
      <c r="C7332">
        <v>0</v>
      </c>
      <c r="D7332" t="s">
        <v>16</v>
      </c>
      <c r="E7332">
        <v>0</v>
      </c>
      <c r="F7332" t="s">
        <v>13178</v>
      </c>
    </row>
    <row r="7333" spans="1:7" x14ac:dyDescent="0.25">
      <c r="A7333" t="str">
        <f>"QTENA01"</f>
        <v>QTENA01</v>
      </c>
      <c r="B7333" t="s">
        <v>13179</v>
      </c>
      <c r="C7333">
        <v>0</v>
      </c>
      <c r="D7333" t="s">
        <v>16</v>
      </c>
      <c r="E7333">
        <v>0</v>
      </c>
      <c r="F7333" t="s">
        <v>10605</v>
      </c>
      <c r="G7333" t="s">
        <v>13180</v>
      </c>
    </row>
    <row r="7334" spans="1:7" x14ac:dyDescent="0.25">
      <c r="A7334" t="str">
        <f>"ATENA02"</f>
        <v>ATENA02</v>
      </c>
      <c r="B7334" t="s">
        <v>13179</v>
      </c>
      <c r="C7334">
        <v>0</v>
      </c>
      <c r="D7334" t="s">
        <v>16</v>
      </c>
      <c r="E7334">
        <v>0</v>
      </c>
      <c r="F7334" t="s">
        <v>10605</v>
      </c>
      <c r="G7334" t="s">
        <v>13181</v>
      </c>
    </row>
    <row r="7335" spans="1:7" x14ac:dyDescent="0.25">
      <c r="A7335" t="str">
        <f>"ZZTEND01"</f>
        <v>ZZTEND01</v>
      </c>
      <c r="B7335" t="s">
        <v>9821</v>
      </c>
      <c r="C7335">
        <v>1</v>
      </c>
      <c r="D7335" t="s">
        <v>28</v>
      </c>
      <c r="E7335">
        <v>1</v>
      </c>
    </row>
    <row r="7336" spans="1:7" x14ac:dyDescent="0.25">
      <c r="A7336" t="str">
        <f>"ATERB01"</f>
        <v>ATERB01</v>
      </c>
      <c r="B7336" t="s">
        <v>1266</v>
      </c>
      <c r="C7336">
        <v>1</v>
      </c>
      <c r="D7336" t="s">
        <v>174</v>
      </c>
      <c r="E7336">
        <v>1</v>
      </c>
      <c r="F7336" t="s">
        <v>164</v>
      </c>
    </row>
    <row r="7337" spans="1:7" x14ac:dyDescent="0.25">
      <c r="A7337" t="str">
        <f>"QTERB01"</f>
        <v>QTERB01</v>
      </c>
      <c r="B7337" t="s">
        <v>1750</v>
      </c>
      <c r="C7337">
        <v>1800</v>
      </c>
      <c r="D7337" t="s">
        <v>16</v>
      </c>
      <c r="E7337">
        <v>90</v>
      </c>
      <c r="F7337" t="s">
        <v>168</v>
      </c>
      <c r="G7337" t="s">
        <v>10369</v>
      </c>
    </row>
    <row r="7338" spans="1:7" x14ac:dyDescent="0.25">
      <c r="A7338" t="str">
        <f>"CTERB01"</f>
        <v>CTERB01</v>
      </c>
      <c r="B7338" t="s">
        <v>1750</v>
      </c>
      <c r="C7338">
        <v>0</v>
      </c>
      <c r="D7338" t="s">
        <v>16</v>
      </c>
      <c r="E7338">
        <v>0</v>
      </c>
      <c r="F7338" t="s">
        <v>168</v>
      </c>
    </row>
    <row r="7339" spans="1:7" x14ac:dyDescent="0.25">
      <c r="A7339" t="str">
        <f>"CTERB03"</f>
        <v>CTERB03</v>
      </c>
      <c r="B7339" t="s">
        <v>1756</v>
      </c>
      <c r="C7339">
        <v>0</v>
      </c>
      <c r="D7339" t="s">
        <v>1367</v>
      </c>
      <c r="E7339">
        <v>0</v>
      </c>
      <c r="F7339" t="s">
        <v>168</v>
      </c>
    </row>
    <row r="7340" spans="1:7" x14ac:dyDescent="0.25">
      <c r="A7340" t="str">
        <f>"CTERB02"</f>
        <v>CTERB02</v>
      </c>
      <c r="B7340" t="s">
        <v>1753</v>
      </c>
      <c r="C7340">
        <v>0</v>
      </c>
      <c r="D7340" t="s">
        <v>379</v>
      </c>
      <c r="E7340">
        <v>0</v>
      </c>
      <c r="F7340" t="s">
        <v>168</v>
      </c>
    </row>
    <row r="7341" spans="1:7" x14ac:dyDescent="0.25">
      <c r="A7341" t="str">
        <f>"QTERM06"</f>
        <v>QTERM06</v>
      </c>
      <c r="B7341" t="s">
        <v>13182</v>
      </c>
      <c r="C7341">
        <v>0</v>
      </c>
      <c r="D7341" t="s">
        <v>16</v>
      </c>
      <c r="E7341">
        <v>0</v>
      </c>
      <c r="F7341" t="s">
        <v>2493</v>
      </c>
      <c r="G7341" t="s">
        <v>11123</v>
      </c>
    </row>
    <row r="7342" spans="1:7" x14ac:dyDescent="0.25">
      <c r="A7342" t="str">
        <f>"QTERM05"</f>
        <v>QTERM05</v>
      </c>
      <c r="B7342" t="s">
        <v>13183</v>
      </c>
      <c r="C7342">
        <v>0</v>
      </c>
      <c r="D7342" t="s">
        <v>16</v>
      </c>
      <c r="E7342">
        <v>0</v>
      </c>
      <c r="F7342" t="s">
        <v>2493</v>
      </c>
      <c r="G7342" t="s">
        <v>11123</v>
      </c>
    </row>
    <row r="7343" spans="1:7" x14ac:dyDescent="0.25">
      <c r="A7343" t="str">
        <f>"ATERM04"</f>
        <v>ATERM04</v>
      </c>
      <c r="B7343" t="s">
        <v>8717</v>
      </c>
      <c r="C7343">
        <v>0</v>
      </c>
      <c r="D7343" t="s">
        <v>28</v>
      </c>
      <c r="E7343">
        <v>0</v>
      </c>
    </row>
    <row r="7344" spans="1:7" x14ac:dyDescent="0.25">
      <c r="A7344" t="str">
        <f>"ATERM02"</f>
        <v>ATERM02</v>
      </c>
      <c r="B7344" t="s">
        <v>8717</v>
      </c>
      <c r="C7344">
        <v>0</v>
      </c>
      <c r="D7344" t="s">
        <v>16</v>
      </c>
      <c r="E7344">
        <v>0</v>
      </c>
      <c r="F7344" t="s">
        <v>2493</v>
      </c>
      <c r="G7344" t="s">
        <v>10614</v>
      </c>
    </row>
    <row r="7345" spans="1:8" x14ac:dyDescent="0.25">
      <c r="A7345" t="str">
        <f>"QTERM01"</f>
        <v>QTERM01</v>
      </c>
      <c r="B7345" t="s">
        <v>8717</v>
      </c>
      <c r="C7345">
        <v>0</v>
      </c>
      <c r="D7345" t="s">
        <v>16</v>
      </c>
      <c r="E7345">
        <v>0</v>
      </c>
      <c r="F7345" t="s">
        <v>2493</v>
      </c>
      <c r="G7345" t="s">
        <v>10614</v>
      </c>
    </row>
    <row r="7346" spans="1:8" x14ac:dyDescent="0.25">
      <c r="A7346" t="str">
        <f>"ATERM03"</f>
        <v>ATERM03</v>
      </c>
      <c r="B7346" t="s">
        <v>8721</v>
      </c>
      <c r="C7346">
        <v>0</v>
      </c>
      <c r="D7346" t="s">
        <v>16</v>
      </c>
      <c r="E7346">
        <v>0</v>
      </c>
      <c r="F7346" t="s">
        <v>2493</v>
      </c>
      <c r="G7346" t="s">
        <v>10614</v>
      </c>
    </row>
    <row r="7347" spans="1:8" x14ac:dyDescent="0.25">
      <c r="A7347" t="str">
        <f>"QTERM02"</f>
        <v>QTERM02</v>
      </c>
      <c r="B7347" t="s">
        <v>8721</v>
      </c>
      <c r="C7347">
        <v>0</v>
      </c>
      <c r="D7347" t="s">
        <v>16</v>
      </c>
      <c r="E7347">
        <v>0</v>
      </c>
      <c r="F7347" t="s">
        <v>2493</v>
      </c>
      <c r="G7347" t="s">
        <v>10614</v>
      </c>
    </row>
    <row r="7348" spans="1:8" x14ac:dyDescent="0.25">
      <c r="A7348" t="str">
        <f>"ATERM01"</f>
        <v>ATERM01</v>
      </c>
      <c r="B7348" t="s">
        <v>13184</v>
      </c>
      <c r="C7348">
        <v>0</v>
      </c>
      <c r="D7348" t="s">
        <v>16</v>
      </c>
      <c r="E7348">
        <v>0</v>
      </c>
      <c r="F7348" t="s">
        <v>1364</v>
      </c>
      <c r="G7348" t="s">
        <v>12622</v>
      </c>
    </row>
    <row r="7349" spans="1:8" x14ac:dyDescent="0.25">
      <c r="A7349" t="str">
        <f>"QTERM04"</f>
        <v>QTERM04</v>
      </c>
      <c r="B7349" t="s">
        <v>14118</v>
      </c>
      <c r="C7349">
        <v>0</v>
      </c>
      <c r="D7349" t="s">
        <v>16</v>
      </c>
      <c r="E7349">
        <v>0</v>
      </c>
      <c r="F7349" t="s">
        <v>1364</v>
      </c>
      <c r="G7349" t="s">
        <v>12622</v>
      </c>
      <c r="H7349" t="s">
        <v>9871</v>
      </c>
    </row>
    <row r="7350" spans="1:8" x14ac:dyDescent="0.25">
      <c r="A7350" t="str">
        <f>"QTERM03"</f>
        <v>QTERM03</v>
      </c>
      <c r="B7350" t="s">
        <v>14117</v>
      </c>
      <c r="C7350">
        <v>35</v>
      </c>
      <c r="D7350" t="s">
        <v>16</v>
      </c>
      <c r="E7350">
        <v>0</v>
      </c>
      <c r="F7350" t="s">
        <v>1364</v>
      </c>
      <c r="G7350" t="s">
        <v>12622</v>
      </c>
      <c r="H7350" t="s">
        <v>9871</v>
      </c>
    </row>
    <row r="7351" spans="1:8" x14ac:dyDescent="0.25">
      <c r="A7351" t="str">
        <f>"ATERO13"</f>
        <v>ATERO13</v>
      </c>
      <c r="B7351" t="s">
        <v>13185</v>
      </c>
      <c r="C7351">
        <v>0</v>
      </c>
      <c r="D7351" t="s">
        <v>41</v>
      </c>
      <c r="E7351">
        <v>0</v>
      </c>
      <c r="F7351" t="s">
        <v>560</v>
      </c>
      <c r="G7351" t="s">
        <v>10242</v>
      </c>
    </row>
    <row r="7352" spans="1:8" x14ac:dyDescent="0.25">
      <c r="A7352" t="str">
        <f>"QTERO14"</f>
        <v>QTERO14</v>
      </c>
      <c r="B7352" t="s">
        <v>13185</v>
      </c>
      <c r="C7352">
        <v>0</v>
      </c>
      <c r="D7352" t="s">
        <v>41</v>
      </c>
      <c r="E7352">
        <v>0</v>
      </c>
      <c r="F7352" t="s">
        <v>560</v>
      </c>
      <c r="G7352" t="s">
        <v>10242</v>
      </c>
    </row>
    <row r="7353" spans="1:8" x14ac:dyDescent="0.25">
      <c r="A7353" t="str">
        <f>"QTERO01"</f>
        <v>QTERO01</v>
      </c>
      <c r="B7353" t="s">
        <v>13186</v>
      </c>
      <c r="C7353">
        <v>0</v>
      </c>
      <c r="D7353" t="s">
        <v>41</v>
      </c>
      <c r="E7353">
        <v>0</v>
      </c>
      <c r="F7353" t="s">
        <v>560</v>
      </c>
      <c r="G7353" t="s">
        <v>10242</v>
      </c>
    </row>
    <row r="7354" spans="1:8" x14ac:dyDescent="0.25">
      <c r="A7354" t="str">
        <f>"ATERO11"</f>
        <v>ATERO11</v>
      </c>
      <c r="B7354" t="s">
        <v>13186</v>
      </c>
      <c r="C7354">
        <v>0</v>
      </c>
      <c r="D7354" t="s">
        <v>41</v>
      </c>
      <c r="E7354">
        <v>0</v>
      </c>
      <c r="F7354" t="s">
        <v>560</v>
      </c>
      <c r="G7354" t="s">
        <v>10242</v>
      </c>
    </row>
    <row r="7355" spans="1:8" x14ac:dyDescent="0.25">
      <c r="A7355" t="str">
        <f>"QTERO21"</f>
        <v>QTERO21</v>
      </c>
      <c r="B7355" t="s">
        <v>13187</v>
      </c>
      <c r="C7355">
        <v>0</v>
      </c>
      <c r="D7355" t="s">
        <v>41</v>
      </c>
      <c r="E7355">
        <v>0</v>
      </c>
      <c r="F7355" t="s">
        <v>1393</v>
      </c>
      <c r="G7355" t="s">
        <v>10242</v>
      </c>
    </row>
    <row r="7356" spans="1:8" x14ac:dyDescent="0.25">
      <c r="A7356" t="str">
        <f>"QTERO22"</f>
        <v>QTERO22</v>
      </c>
      <c r="B7356" t="s">
        <v>13188</v>
      </c>
      <c r="C7356">
        <v>0</v>
      </c>
      <c r="D7356" t="s">
        <v>41</v>
      </c>
      <c r="E7356">
        <v>0</v>
      </c>
      <c r="F7356" t="s">
        <v>1393</v>
      </c>
      <c r="G7356" t="s">
        <v>10344</v>
      </c>
    </row>
    <row r="7357" spans="1:8" x14ac:dyDescent="0.25">
      <c r="A7357" t="str">
        <f>"ATERO01"</f>
        <v>ATERO01</v>
      </c>
      <c r="B7357" t="s">
        <v>18098</v>
      </c>
      <c r="C7357">
        <v>0</v>
      </c>
      <c r="D7357" t="s">
        <v>41</v>
      </c>
      <c r="E7357">
        <v>0</v>
      </c>
      <c r="F7357" t="s">
        <v>1393</v>
      </c>
      <c r="G7357" t="s">
        <v>10242</v>
      </c>
      <c r="H7357" t="s">
        <v>9871</v>
      </c>
    </row>
    <row r="7358" spans="1:8" x14ac:dyDescent="0.25">
      <c r="A7358" t="str">
        <f>"QTERO18"</f>
        <v>QTERO18</v>
      </c>
      <c r="B7358" t="s">
        <v>8754</v>
      </c>
      <c r="C7358">
        <v>0</v>
      </c>
      <c r="D7358" t="s">
        <v>41</v>
      </c>
      <c r="E7358">
        <v>0</v>
      </c>
      <c r="F7358" t="s">
        <v>1393</v>
      </c>
      <c r="G7358" t="s">
        <v>10242</v>
      </c>
    </row>
    <row r="7359" spans="1:8" x14ac:dyDescent="0.25">
      <c r="A7359" t="str">
        <f>"CTERO01"</f>
        <v>CTERO01</v>
      </c>
      <c r="B7359" t="s">
        <v>1759</v>
      </c>
      <c r="C7359">
        <v>0</v>
      </c>
      <c r="D7359" t="s">
        <v>41</v>
      </c>
      <c r="E7359">
        <v>0</v>
      </c>
      <c r="F7359" t="s">
        <v>1393</v>
      </c>
    </row>
    <row r="7360" spans="1:8" x14ac:dyDescent="0.25">
      <c r="A7360" t="str">
        <f>"QTERO08"</f>
        <v>QTERO08</v>
      </c>
      <c r="B7360" t="s">
        <v>1759</v>
      </c>
      <c r="C7360">
        <v>169</v>
      </c>
      <c r="D7360" t="s">
        <v>41</v>
      </c>
      <c r="E7360">
        <v>0</v>
      </c>
      <c r="F7360" t="s">
        <v>1393</v>
      </c>
      <c r="G7360" t="s">
        <v>10242</v>
      </c>
      <c r="H7360" t="s">
        <v>9871</v>
      </c>
    </row>
    <row r="7361" spans="1:8" x14ac:dyDescent="0.25">
      <c r="A7361" t="str">
        <f>"QTERO16"</f>
        <v>QTERO16</v>
      </c>
      <c r="B7361" t="s">
        <v>13189</v>
      </c>
      <c r="C7361">
        <v>0</v>
      </c>
      <c r="D7361" t="s">
        <v>41</v>
      </c>
      <c r="E7361">
        <v>0</v>
      </c>
      <c r="F7361" t="s">
        <v>1393</v>
      </c>
      <c r="G7361" t="s">
        <v>10242</v>
      </c>
    </row>
    <row r="7362" spans="1:8" x14ac:dyDescent="0.25">
      <c r="A7362" t="str">
        <f>"QTERO25"</f>
        <v>QTERO25</v>
      </c>
      <c r="B7362" t="s">
        <v>8765</v>
      </c>
      <c r="C7362">
        <v>0</v>
      </c>
      <c r="D7362" t="s">
        <v>41</v>
      </c>
      <c r="E7362">
        <v>0</v>
      </c>
      <c r="F7362" t="s">
        <v>1393</v>
      </c>
    </row>
    <row r="7363" spans="1:8" x14ac:dyDescent="0.25">
      <c r="A7363" t="str">
        <f>"QTERO02"</f>
        <v>QTERO02</v>
      </c>
      <c r="B7363" t="s">
        <v>14119</v>
      </c>
      <c r="C7363">
        <v>168</v>
      </c>
      <c r="D7363" t="s">
        <v>41</v>
      </c>
      <c r="E7363">
        <v>0</v>
      </c>
      <c r="F7363" t="s">
        <v>1393</v>
      </c>
      <c r="G7363" t="s">
        <v>10242</v>
      </c>
      <c r="H7363" t="s">
        <v>9871</v>
      </c>
    </row>
    <row r="7364" spans="1:8" x14ac:dyDescent="0.25">
      <c r="A7364" t="str">
        <f>"ATERO02"</f>
        <v>ATERO02</v>
      </c>
      <c r="B7364" t="s">
        <v>14119</v>
      </c>
      <c r="C7364">
        <v>0</v>
      </c>
      <c r="D7364" t="s">
        <v>41</v>
      </c>
      <c r="E7364">
        <v>0</v>
      </c>
      <c r="F7364" t="s">
        <v>1393</v>
      </c>
      <c r="G7364" t="s">
        <v>10242</v>
      </c>
      <c r="H7364" t="s">
        <v>9871</v>
      </c>
    </row>
    <row r="7365" spans="1:8" x14ac:dyDescent="0.25">
      <c r="A7365" t="str">
        <f>"QTERO17"</f>
        <v>QTERO17</v>
      </c>
      <c r="B7365" t="s">
        <v>13190</v>
      </c>
      <c r="C7365">
        <v>0</v>
      </c>
      <c r="D7365" t="s">
        <v>41</v>
      </c>
      <c r="E7365">
        <v>0</v>
      </c>
      <c r="F7365" t="s">
        <v>1393</v>
      </c>
      <c r="G7365" t="s">
        <v>10242</v>
      </c>
    </row>
    <row r="7366" spans="1:8" x14ac:dyDescent="0.25">
      <c r="A7366" t="str">
        <f>"QTERO24"</f>
        <v>QTERO24</v>
      </c>
      <c r="B7366" t="s">
        <v>8761</v>
      </c>
      <c r="C7366">
        <v>0</v>
      </c>
      <c r="D7366" t="s">
        <v>41</v>
      </c>
      <c r="E7366">
        <v>0</v>
      </c>
      <c r="F7366" t="s">
        <v>560</v>
      </c>
    </row>
    <row r="7367" spans="1:8" x14ac:dyDescent="0.25">
      <c r="A7367" t="str">
        <f>"CTERO02"</f>
        <v>CTERO02</v>
      </c>
      <c r="B7367" t="s">
        <v>1763</v>
      </c>
      <c r="C7367">
        <v>0</v>
      </c>
      <c r="D7367" t="s">
        <v>41</v>
      </c>
      <c r="E7367">
        <v>0</v>
      </c>
      <c r="F7367" t="s">
        <v>1393</v>
      </c>
    </row>
    <row r="7368" spans="1:8" x14ac:dyDescent="0.25">
      <c r="A7368" t="str">
        <f>"QTERO03"</f>
        <v>QTERO03</v>
      </c>
      <c r="B7368" t="s">
        <v>1763</v>
      </c>
      <c r="C7368">
        <v>693</v>
      </c>
      <c r="D7368" t="s">
        <v>41</v>
      </c>
      <c r="E7368">
        <v>3</v>
      </c>
      <c r="F7368" t="s">
        <v>1393</v>
      </c>
      <c r="G7368" t="s">
        <v>10242</v>
      </c>
    </row>
    <row r="7369" spans="1:8" x14ac:dyDescent="0.25">
      <c r="A7369" t="str">
        <f>"ATERO03"</f>
        <v>ATERO03</v>
      </c>
      <c r="B7369" t="s">
        <v>1763</v>
      </c>
      <c r="C7369">
        <v>0</v>
      </c>
      <c r="D7369" t="s">
        <v>41</v>
      </c>
      <c r="E7369">
        <v>0</v>
      </c>
      <c r="F7369" t="s">
        <v>1393</v>
      </c>
      <c r="G7369" t="s">
        <v>10242</v>
      </c>
    </row>
    <row r="7370" spans="1:8" x14ac:dyDescent="0.25">
      <c r="A7370" t="str">
        <f>"QTERO06"</f>
        <v>QTERO06</v>
      </c>
      <c r="B7370" t="s">
        <v>13191</v>
      </c>
      <c r="C7370">
        <v>0</v>
      </c>
      <c r="D7370" t="s">
        <v>41</v>
      </c>
      <c r="E7370">
        <v>0</v>
      </c>
      <c r="F7370" t="s">
        <v>560</v>
      </c>
    </row>
    <row r="7371" spans="1:8" x14ac:dyDescent="0.25">
      <c r="A7371" t="str">
        <f>"ATERO10"</f>
        <v>ATERO10</v>
      </c>
      <c r="B7371" t="s">
        <v>13191</v>
      </c>
      <c r="C7371">
        <v>0</v>
      </c>
      <c r="D7371" t="s">
        <v>41</v>
      </c>
      <c r="E7371">
        <v>0</v>
      </c>
      <c r="F7371" t="s">
        <v>560</v>
      </c>
    </row>
    <row r="7372" spans="1:8" x14ac:dyDescent="0.25">
      <c r="A7372" t="str">
        <f>"ATERO09"</f>
        <v>ATERO09</v>
      </c>
      <c r="B7372" t="s">
        <v>13192</v>
      </c>
      <c r="C7372">
        <v>0</v>
      </c>
      <c r="D7372" t="s">
        <v>41</v>
      </c>
      <c r="E7372">
        <v>0</v>
      </c>
      <c r="F7372" t="s">
        <v>10401</v>
      </c>
    </row>
    <row r="7373" spans="1:8" x14ac:dyDescent="0.25">
      <c r="A7373" t="str">
        <f>"QTERO15"</f>
        <v>QTERO15</v>
      </c>
      <c r="B7373" t="s">
        <v>13193</v>
      </c>
      <c r="C7373">
        <v>0</v>
      </c>
      <c r="D7373" t="s">
        <v>41</v>
      </c>
      <c r="E7373">
        <v>0</v>
      </c>
      <c r="F7373" t="s">
        <v>10401</v>
      </c>
    </row>
    <row r="7374" spans="1:8" x14ac:dyDescent="0.25">
      <c r="A7374" t="str">
        <f>"ATERO06"</f>
        <v>ATERO06</v>
      </c>
      <c r="B7374" t="s">
        <v>13193</v>
      </c>
      <c r="C7374">
        <v>0</v>
      </c>
      <c r="D7374" t="s">
        <v>41</v>
      </c>
      <c r="E7374">
        <v>0</v>
      </c>
      <c r="F7374" t="s">
        <v>10401</v>
      </c>
    </row>
    <row r="7375" spans="1:8" x14ac:dyDescent="0.25">
      <c r="A7375" t="str">
        <f>"ATERO07"</f>
        <v>ATERO07</v>
      </c>
      <c r="B7375" t="s">
        <v>13194</v>
      </c>
      <c r="C7375">
        <v>0</v>
      </c>
      <c r="D7375" t="s">
        <v>41</v>
      </c>
      <c r="E7375">
        <v>0</v>
      </c>
      <c r="F7375" t="s">
        <v>10404</v>
      </c>
    </row>
    <row r="7376" spans="1:8" x14ac:dyDescent="0.25">
      <c r="A7376" t="str">
        <f>"ATERO08"</f>
        <v>ATERO08</v>
      </c>
      <c r="B7376" t="s">
        <v>13195</v>
      </c>
      <c r="C7376">
        <v>0</v>
      </c>
      <c r="D7376" t="s">
        <v>41</v>
      </c>
      <c r="E7376">
        <v>0</v>
      </c>
      <c r="F7376" t="s">
        <v>10404</v>
      </c>
    </row>
    <row r="7377" spans="1:8" x14ac:dyDescent="0.25">
      <c r="A7377" t="str">
        <f>"ATERO14"</f>
        <v>ATERO14</v>
      </c>
      <c r="B7377" t="s">
        <v>13196</v>
      </c>
      <c r="C7377">
        <v>0</v>
      </c>
      <c r="D7377" t="s">
        <v>41</v>
      </c>
      <c r="E7377">
        <v>0</v>
      </c>
      <c r="F7377" t="s">
        <v>1393</v>
      </c>
    </row>
    <row r="7378" spans="1:8" x14ac:dyDescent="0.25">
      <c r="A7378" t="str">
        <f>"QTERO13"</f>
        <v>QTERO13</v>
      </c>
      <c r="B7378" t="s">
        <v>13196</v>
      </c>
      <c r="C7378">
        <v>3066</v>
      </c>
      <c r="D7378" t="s">
        <v>41</v>
      </c>
      <c r="E7378">
        <v>12</v>
      </c>
      <c r="F7378" t="s">
        <v>560</v>
      </c>
      <c r="G7378" t="s">
        <v>10242</v>
      </c>
      <c r="H7378" t="s">
        <v>9871</v>
      </c>
    </row>
    <row r="7379" spans="1:8" x14ac:dyDescent="0.25">
      <c r="A7379" t="str">
        <f>"QTERO23"</f>
        <v>QTERO23</v>
      </c>
      <c r="B7379" t="s">
        <v>8757</v>
      </c>
      <c r="C7379">
        <v>960</v>
      </c>
      <c r="D7379" t="s">
        <v>41</v>
      </c>
      <c r="E7379">
        <v>2</v>
      </c>
      <c r="F7379" t="s">
        <v>560</v>
      </c>
    </row>
    <row r="7380" spans="1:8" x14ac:dyDescent="0.25">
      <c r="A7380" t="str">
        <f>"ATERO12"</f>
        <v>ATERO12</v>
      </c>
      <c r="B7380" t="s">
        <v>13197</v>
      </c>
      <c r="C7380">
        <v>0</v>
      </c>
      <c r="D7380" t="s">
        <v>41</v>
      </c>
      <c r="E7380">
        <v>0</v>
      </c>
      <c r="F7380" t="s">
        <v>560</v>
      </c>
      <c r="G7380" t="s">
        <v>10344</v>
      </c>
    </row>
    <row r="7381" spans="1:8" x14ac:dyDescent="0.25">
      <c r="A7381" t="str">
        <f>"QTERO12"</f>
        <v>QTERO12</v>
      </c>
      <c r="B7381" t="s">
        <v>13197</v>
      </c>
      <c r="C7381">
        <v>0</v>
      </c>
      <c r="D7381" t="s">
        <v>41</v>
      </c>
      <c r="E7381">
        <v>0</v>
      </c>
      <c r="F7381" t="s">
        <v>560</v>
      </c>
      <c r="G7381" t="s">
        <v>10344</v>
      </c>
    </row>
    <row r="7382" spans="1:8" x14ac:dyDescent="0.25">
      <c r="A7382" t="str">
        <f>"QTERO04"</f>
        <v>QTERO04</v>
      </c>
      <c r="B7382" t="s">
        <v>13198</v>
      </c>
      <c r="C7382">
        <v>0</v>
      </c>
      <c r="D7382" t="s">
        <v>41</v>
      </c>
      <c r="E7382">
        <v>0</v>
      </c>
      <c r="F7382" t="s">
        <v>560</v>
      </c>
      <c r="G7382" t="s">
        <v>10344</v>
      </c>
    </row>
    <row r="7383" spans="1:8" x14ac:dyDescent="0.25">
      <c r="A7383" t="str">
        <f>"QTERO10"</f>
        <v>QTERO10</v>
      </c>
      <c r="B7383" t="s">
        <v>13199</v>
      </c>
      <c r="C7383">
        <v>0</v>
      </c>
      <c r="D7383" t="s">
        <v>41</v>
      </c>
      <c r="E7383">
        <v>0</v>
      </c>
      <c r="F7383" t="s">
        <v>560</v>
      </c>
      <c r="G7383" t="s">
        <v>10344</v>
      </c>
    </row>
    <row r="7384" spans="1:8" x14ac:dyDescent="0.25">
      <c r="A7384" t="str">
        <f>"QTERO09"</f>
        <v>QTERO09</v>
      </c>
      <c r="B7384" t="s">
        <v>13200</v>
      </c>
      <c r="C7384">
        <v>0</v>
      </c>
      <c r="D7384" t="s">
        <v>41</v>
      </c>
      <c r="E7384">
        <v>0</v>
      </c>
      <c r="F7384" t="s">
        <v>560</v>
      </c>
      <c r="G7384" t="s">
        <v>10242</v>
      </c>
    </row>
    <row r="7385" spans="1:8" x14ac:dyDescent="0.25">
      <c r="A7385" t="str">
        <f>"QTERO11"</f>
        <v>QTERO11</v>
      </c>
      <c r="B7385" t="s">
        <v>13201</v>
      </c>
      <c r="C7385">
        <v>0</v>
      </c>
      <c r="D7385" t="s">
        <v>41</v>
      </c>
      <c r="E7385">
        <v>0</v>
      </c>
      <c r="F7385" t="s">
        <v>560</v>
      </c>
      <c r="G7385" t="s">
        <v>10242</v>
      </c>
    </row>
    <row r="7386" spans="1:8" x14ac:dyDescent="0.25">
      <c r="A7386" t="str">
        <f>"QTERO07"</f>
        <v>QTERO07</v>
      </c>
      <c r="B7386" t="s">
        <v>13202</v>
      </c>
      <c r="C7386">
        <v>0</v>
      </c>
      <c r="D7386" t="s">
        <v>41</v>
      </c>
      <c r="E7386">
        <v>0</v>
      </c>
      <c r="F7386" t="s">
        <v>560</v>
      </c>
      <c r="G7386" t="s">
        <v>10242</v>
      </c>
    </row>
    <row r="7387" spans="1:8" x14ac:dyDescent="0.25">
      <c r="A7387" t="str">
        <f>"CTERO03"</f>
        <v>CTERO03</v>
      </c>
      <c r="B7387" t="s">
        <v>1766</v>
      </c>
      <c r="C7387">
        <v>0</v>
      </c>
      <c r="D7387" t="s">
        <v>41</v>
      </c>
      <c r="E7387">
        <v>0</v>
      </c>
      <c r="F7387" t="s">
        <v>1393</v>
      </c>
    </row>
    <row r="7388" spans="1:8" x14ac:dyDescent="0.25">
      <c r="A7388" t="str">
        <f>"QTERO20"</f>
        <v>QTERO20</v>
      </c>
      <c r="B7388" t="s">
        <v>13203</v>
      </c>
      <c r="C7388">
        <v>0</v>
      </c>
      <c r="D7388" t="s">
        <v>41</v>
      </c>
      <c r="E7388">
        <v>0</v>
      </c>
      <c r="F7388" t="s">
        <v>1393</v>
      </c>
      <c r="G7388" t="s">
        <v>10242</v>
      </c>
    </row>
    <row r="7389" spans="1:8" x14ac:dyDescent="0.25">
      <c r="A7389" t="str">
        <f>"CTERO04"</f>
        <v>CTERO04</v>
      </c>
      <c r="B7389" t="s">
        <v>1769</v>
      </c>
      <c r="C7389">
        <v>0</v>
      </c>
      <c r="D7389" t="s">
        <v>41</v>
      </c>
      <c r="E7389">
        <v>0</v>
      </c>
      <c r="F7389" t="s">
        <v>1393</v>
      </c>
    </row>
    <row r="7390" spans="1:8" x14ac:dyDescent="0.25">
      <c r="A7390" t="str">
        <f>"QTERO19"</f>
        <v>QTERO19</v>
      </c>
      <c r="B7390" t="s">
        <v>13204</v>
      </c>
      <c r="C7390">
        <v>0</v>
      </c>
      <c r="D7390" t="s">
        <v>41</v>
      </c>
      <c r="E7390">
        <v>0</v>
      </c>
      <c r="F7390" t="s">
        <v>1393</v>
      </c>
      <c r="G7390" t="s">
        <v>10242</v>
      </c>
    </row>
    <row r="7391" spans="1:8" x14ac:dyDescent="0.25">
      <c r="A7391" t="str">
        <f>"ATERO05"</f>
        <v>ATERO05</v>
      </c>
      <c r="B7391" t="s">
        <v>13205</v>
      </c>
      <c r="C7391">
        <v>0</v>
      </c>
      <c r="D7391" t="s">
        <v>41</v>
      </c>
      <c r="E7391">
        <v>0</v>
      </c>
      <c r="F7391" t="s">
        <v>10422</v>
      </c>
    </row>
    <row r="7392" spans="1:8" x14ac:dyDescent="0.25">
      <c r="A7392" t="str">
        <f>"QTERO05"</f>
        <v>QTERO05</v>
      </c>
      <c r="B7392" t="s">
        <v>8737</v>
      </c>
      <c r="C7392">
        <v>0</v>
      </c>
      <c r="D7392" t="s">
        <v>41</v>
      </c>
      <c r="E7392">
        <v>0</v>
      </c>
      <c r="F7392" t="s">
        <v>1393</v>
      </c>
      <c r="G7392" t="s">
        <v>10242</v>
      </c>
    </row>
    <row r="7393" spans="1:7" x14ac:dyDescent="0.25">
      <c r="A7393" t="str">
        <f>"ATERO04"</f>
        <v>ATERO04</v>
      </c>
      <c r="B7393" t="s">
        <v>8737</v>
      </c>
      <c r="C7393">
        <v>0</v>
      </c>
      <c r="D7393" t="s">
        <v>41</v>
      </c>
      <c r="E7393">
        <v>0</v>
      </c>
      <c r="F7393" t="s">
        <v>1393</v>
      </c>
      <c r="G7393" t="s">
        <v>10242</v>
      </c>
    </row>
    <row r="7394" spans="1:7" x14ac:dyDescent="0.25">
      <c r="A7394" t="str">
        <f>"ATRIC01"</f>
        <v>ATRIC01</v>
      </c>
      <c r="B7394" t="s">
        <v>13206</v>
      </c>
      <c r="C7394">
        <v>0</v>
      </c>
      <c r="D7394" t="s">
        <v>28</v>
      </c>
      <c r="E7394">
        <v>0</v>
      </c>
      <c r="F7394" t="s">
        <v>307</v>
      </c>
    </row>
    <row r="7395" spans="1:7" x14ac:dyDescent="0.25">
      <c r="A7395" t="str">
        <f>"QTHRI01"</f>
        <v>QTHRI01</v>
      </c>
      <c r="B7395" t="s">
        <v>8767</v>
      </c>
      <c r="C7395">
        <v>617</v>
      </c>
      <c r="D7395" t="s">
        <v>16</v>
      </c>
      <c r="E7395">
        <v>12</v>
      </c>
      <c r="F7395" t="s">
        <v>1323</v>
      </c>
    </row>
    <row r="7396" spans="1:7" x14ac:dyDescent="0.25">
      <c r="A7396" t="str">
        <f>"ATHRO02"</f>
        <v>ATHRO02</v>
      </c>
      <c r="B7396" t="s">
        <v>13207</v>
      </c>
      <c r="C7396">
        <v>0</v>
      </c>
      <c r="D7396" t="s">
        <v>16</v>
      </c>
      <c r="E7396">
        <v>0</v>
      </c>
      <c r="F7396" t="s">
        <v>745</v>
      </c>
      <c r="G7396" t="s">
        <v>10174</v>
      </c>
    </row>
    <row r="7397" spans="1:7" x14ac:dyDescent="0.25">
      <c r="A7397" t="str">
        <f>"QTHRO01"</f>
        <v>QTHRO01</v>
      </c>
      <c r="B7397" t="s">
        <v>13207</v>
      </c>
      <c r="C7397">
        <v>0</v>
      </c>
      <c r="D7397" t="s">
        <v>16</v>
      </c>
      <c r="E7397">
        <v>0</v>
      </c>
      <c r="F7397" t="s">
        <v>1052</v>
      </c>
      <c r="G7397" t="s">
        <v>10174</v>
      </c>
    </row>
    <row r="7398" spans="1:7" x14ac:dyDescent="0.25">
      <c r="A7398" t="str">
        <f>"ATHRO01"</f>
        <v>ATHRO01</v>
      </c>
      <c r="B7398" t="s">
        <v>8771</v>
      </c>
      <c r="C7398">
        <v>0</v>
      </c>
      <c r="D7398" t="s">
        <v>16</v>
      </c>
      <c r="E7398">
        <v>0</v>
      </c>
      <c r="F7398" t="s">
        <v>745</v>
      </c>
      <c r="G7398" t="s">
        <v>10174</v>
      </c>
    </row>
    <row r="7399" spans="1:7" x14ac:dyDescent="0.25">
      <c r="A7399" t="str">
        <f>"QTHRO02"</f>
        <v>QTHRO02</v>
      </c>
      <c r="B7399" t="s">
        <v>8771</v>
      </c>
      <c r="C7399">
        <v>0</v>
      </c>
      <c r="D7399" t="s">
        <v>16</v>
      </c>
      <c r="E7399">
        <v>0</v>
      </c>
      <c r="F7399" t="s">
        <v>1052</v>
      </c>
      <c r="G7399" t="s">
        <v>10174</v>
      </c>
    </row>
    <row r="7400" spans="1:7" x14ac:dyDescent="0.25">
      <c r="A7400" t="str">
        <f>"ATHRO03"</f>
        <v>ATHRO03</v>
      </c>
      <c r="B7400" t="s">
        <v>8785</v>
      </c>
      <c r="C7400">
        <v>0</v>
      </c>
      <c r="D7400" t="s">
        <v>16</v>
      </c>
      <c r="E7400">
        <v>0</v>
      </c>
      <c r="F7400" t="s">
        <v>745</v>
      </c>
      <c r="G7400" t="s">
        <v>10174</v>
      </c>
    </row>
    <row r="7401" spans="1:7" x14ac:dyDescent="0.25">
      <c r="A7401" t="str">
        <f>"QTHRO03"</f>
        <v>QTHRO03</v>
      </c>
      <c r="B7401" t="s">
        <v>8785</v>
      </c>
      <c r="C7401">
        <v>508</v>
      </c>
      <c r="D7401" t="s">
        <v>16</v>
      </c>
      <c r="E7401">
        <v>25</v>
      </c>
      <c r="F7401" t="s">
        <v>1052</v>
      </c>
      <c r="G7401" t="s">
        <v>10174</v>
      </c>
    </row>
    <row r="7402" spans="1:7" x14ac:dyDescent="0.25">
      <c r="A7402" t="str">
        <f>"ATHRO04"</f>
        <v>ATHRO04</v>
      </c>
      <c r="B7402" t="s">
        <v>8793</v>
      </c>
      <c r="C7402">
        <v>0</v>
      </c>
      <c r="D7402" t="s">
        <v>16</v>
      </c>
      <c r="E7402">
        <v>0</v>
      </c>
      <c r="F7402" t="s">
        <v>745</v>
      </c>
      <c r="G7402" t="s">
        <v>10174</v>
      </c>
    </row>
    <row r="7403" spans="1:7" x14ac:dyDescent="0.25">
      <c r="A7403" t="str">
        <f>"QTHRO04"</f>
        <v>QTHRO04</v>
      </c>
      <c r="B7403" t="s">
        <v>8793</v>
      </c>
      <c r="C7403">
        <v>0</v>
      </c>
      <c r="D7403" t="s">
        <v>16</v>
      </c>
      <c r="E7403">
        <v>0</v>
      </c>
      <c r="F7403" t="s">
        <v>1052</v>
      </c>
      <c r="G7403" t="s">
        <v>10174</v>
      </c>
    </row>
    <row r="7404" spans="1:7" x14ac:dyDescent="0.25">
      <c r="A7404" t="str">
        <f>"ATIGO01"</f>
        <v>ATIGO01</v>
      </c>
      <c r="B7404" t="s">
        <v>13208</v>
      </c>
      <c r="C7404">
        <v>0</v>
      </c>
      <c r="D7404" t="s">
        <v>41</v>
      </c>
      <c r="E7404">
        <v>0</v>
      </c>
      <c r="F7404" t="s">
        <v>10038</v>
      </c>
      <c r="G7404" t="s">
        <v>13209</v>
      </c>
    </row>
    <row r="7405" spans="1:7" x14ac:dyDescent="0.25">
      <c r="A7405" t="str">
        <f>"QTIGO01"</f>
        <v>QTIGO01</v>
      </c>
      <c r="B7405" t="s">
        <v>13208</v>
      </c>
      <c r="C7405">
        <v>0</v>
      </c>
      <c r="D7405" t="s">
        <v>41</v>
      </c>
      <c r="E7405">
        <v>0</v>
      </c>
      <c r="F7405" t="s">
        <v>3042</v>
      </c>
      <c r="G7405" t="s">
        <v>13209</v>
      </c>
    </row>
    <row r="7406" spans="1:7" x14ac:dyDescent="0.25">
      <c r="A7406" t="str">
        <f>"ATIEZ02"</f>
        <v>ATIEZ02</v>
      </c>
      <c r="B7406" t="s">
        <v>13210</v>
      </c>
      <c r="C7406">
        <v>0</v>
      </c>
      <c r="D7406" t="s">
        <v>41</v>
      </c>
      <c r="E7406">
        <v>0</v>
      </c>
      <c r="F7406" t="s">
        <v>329</v>
      </c>
      <c r="G7406" t="s">
        <v>10024</v>
      </c>
    </row>
    <row r="7407" spans="1:7" x14ac:dyDescent="0.25">
      <c r="A7407" t="str">
        <f>"ATIEZ03"</f>
        <v>ATIEZ03</v>
      </c>
      <c r="B7407" t="s">
        <v>13211</v>
      </c>
      <c r="C7407">
        <v>0</v>
      </c>
      <c r="D7407" t="s">
        <v>41</v>
      </c>
      <c r="E7407">
        <v>0</v>
      </c>
      <c r="F7407" t="s">
        <v>329</v>
      </c>
      <c r="G7407" t="s">
        <v>10024</v>
      </c>
    </row>
    <row r="7408" spans="1:7" x14ac:dyDescent="0.25">
      <c r="A7408" t="str">
        <f>"ATIEZ01"</f>
        <v>ATIEZ01</v>
      </c>
      <c r="B7408" t="s">
        <v>13212</v>
      </c>
      <c r="C7408">
        <v>0</v>
      </c>
      <c r="D7408" t="s">
        <v>41</v>
      </c>
      <c r="E7408">
        <v>0</v>
      </c>
      <c r="F7408" t="s">
        <v>329</v>
      </c>
      <c r="G7408" t="s">
        <v>10024</v>
      </c>
    </row>
    <row r="7409" spans="1:7" x14ac:dyDescent="0.25">
      <c r="A7409" t="str">
        <f>"QTIEZ01"</f>
        <v>QTIEZ01</v>
      </c>
      <c r="B7409" t="s">
        <v>8801</v>
      </c>
      <c r="C7409">
        <v>0</v>
      </c>
      <c r="D7409" t="s">
        <v>41</v>
      </c>
      <c r="E7409">
        <v>0</v>
      </c>
      <c r="F7409" t="s">
        <v>1271</v>
      </c>
      <c r="G7409" t="s">
        <v>10024</v>
      </c>
    </row>
    <row r="7410" spans="1:7" x14ac:dyDescent="0.25">
      <c r="A7410" t="str">
        <f>"QTIEZ02"</f>
        <v>QTIEZ02</v>
      </c>
      <c r="B7410" t="s">
        <v>1270</v>
      </c>
      <c r="C7410">
        <v>0</v>
      </c>
      <c r="D7410" t="s">
        <v>41</v>
      </c>
      <c r="E7410">
        <v>0</v>
      </c>
      <c r="F7410" t="s">
        <v>1271</v>
      </c>
      <c r="G7410" t="s">
        <v>10024</v>
      </c>
    </row>
    <row r="7411" spans="1:7" x14ac:dyDescent="0.25">
      <c r="A7411" t="str">
        <f>"ATIEZ05"</f>
        <v>ATIEZ05</v>
      </c>
      <c r="B7411" t="s">
        <v>1270</v>
      </c>
      <c r="C7411">
        <v>0</v>
      </c>
      <c r="D7411" t="s">
        <v>41</v>
      </c>
      <c r="E7411">
        <v>0</v>
      </c>
      <c r="F7411" t="s">
        <v>1271</v>
      </c>
    </row>
    <row r="7412" spans="1:7" x14ac:dyDescent="0.25">
      <c r="A7412" t="str">
        <f>"QTIEZ03"</f>
        <v>QTIEZ03</v>
      </c>
      <c r="B7412" t="s">
        <v>13213</v>
      </c>
      <c r="C7412">
        <v>0</v>
      </c>
      <c r="D7412" t="s">
        <v>41</v>
      </c>
      <c r="E7412">
        <v>0</v>
      </c>
      <c r="F7412" t="s">
        <v>1271</v>
      </c>
      <c r="G7412" t="s">
        <v>10024</v>
      </c>
    </row>
    <row r="7413" spans="1:7" x14ac:dyDescent="0.25">
      <c r="A7413" t="str">
        <f>"QTIMT01"</f>
        <v>QTIMT01</v>
      </c>
      <c r="B7413" t="s">
        <v>13214</v>
      </c>
      <c r="C7413">
        <v>0</v>
      </c>
      <c r="D7413" t="s">
        <v>16</v>
      </c>
      <c r="E7413">
        <v>0</v>
      </c>
      <c r="F7413" t="s">
        <v>504</v>
      </c>
      <c r="G7413" t="s">
        <v>10019</v>
      </c>
    </row>
    <row r="7414" spans="1:7" x14ac:dyDescent="0.25">
      <c r="A7414" t="str">
        <f>"CTIMT01"</f>
        <v>CTIMT01</v>
      </c>
      <c r="B7414" t="s">
        <v>13215</v>
      </c>
      <c r="C7414">
        <v>0</v>
      </c>
      <c r="D7414" t="s">
        <v>1367</v>
      </c>
      <c r="E7414">
        <v>0</v>
      </c>
      <c r="F7414" t="s">
        <v>504</v>
      </c>
      <c r="G7414" t="s">
        <v>10019</v>
      </c>
    </row>
    <row r="7415" spans="1:7" x14ac:dyDescent="0.25">
      <c r="A7415" t="str">
        <f>"QTIMT03"</f>
        <v>QTIMT03</v>
      </c>
      <c r="B7415" t="s">
        <v>13215</v>
      </c>
      <c r="C7415">
        <v>0</v>
      </c>
      <c r="D7415" t="s">
        <v>1367</v>
      </c>
      <c r="E7415">
        <v>0</v>
      </c>
      <c r="F7415" t="s">
        <v>504</v>
      </c>
      <c r="G7415" t="s">
        <v>10019</v>
      </c>
    </row>
    <row r="7416" spans="1:7" x14ac:dyDescent="0.25">
      <c r="A7416" t="str">
        <f>"QTIMT02"</f>
        <v>QTIMT02</v>
      </c>
      <c r="B7416" t="s">
        <v>13216</v>
      </c>
      <c r="C7416">
        <v>0</v>
      </c>
      <c r="D7416" t="s">
        <v>379</v>
      </c>
      <c r="E7416">
        <v>0</v>
      </c>
      <c r="F7416" t="s">
        <v>504</v>
      </c>
      <c r="G7416" t="s">
        <v>10019</v>
      </c>
    </row>
    <row r="7417" spans="1:7" x14ac:dyDescent="0.25">
      <c r="A7417" t="str">
        <f>"ATIMB01"</f>
        <v>ATIMB01</v>
      </c>
      <c r="B7417" t="s">
        <v>13217</v>
      </c>
      <c r="C7417">
        <v>0</v>
      </c>
      <c r="D7417" t="s">
        <v>16</v>
      </c>
      <c r="E7417">
        <v>0</v>
      </c>
      <c r="F7417" t="s">
        <v>504</v>
      </c>
    </row>
    <row r="7418" spans="1:7" x14ac:dyDescent="0.25">
      <c r="A7418" t="str">
        <f>"QTIMU01"</f>
        <v>QTIMU01</v>
      </c>
      <c r="B7418" t="s">
        <v>13218</v>
      </c>
      <c r="C7418">
        <v>0</v>
      </c>
      <c r="D7418" t="s">
        <v>41</v>
      </c>
      <c r="E7418">
        <v>0</v>
      </c>
      <c r="F7418" t="s">
        <v>4942</v>
      </c>
      <c r="G7418" t="s">
        <v>10344</v>
      </c>
    </row>
    <row r="7419" spans="1:7" x14ac:dyDescent="0.25">
      <c r="A7419" t="str">
        <f>"ATIMU31"</f>
        <v>ATIMU31</v>
      </c>
      <c r="B7419" t="s">
        <v>1273</v>
      </c>
      <c r="C7419">
        <v>0</v>
      </c>
      <c r="D7419" t="s">
        <v>41</v>
      </c>
      <c r="E7419">
        <v>0</v>
      </c>
    </row>
    <row r="7420" spans="1:7" x14ac:dyDescent="0.25">
      <c r="A7420" t="str">
        <f>"ATIMU23"</f>
        <v>ATIMU23</v>
      </c>
      <c r="B7420" t="s">
        <v>13219</v>
      </c>
      <c r="C7420">
        <v>0</v>
      </c>
      <c r="D7420" t="s">
        <v>41</v>
      </c>
      <c r="E7420">
        <v>0</v>
      </c>
      <c r="F7420" t="s">
        <v>1393</v>
      </c>
      <c r="G7420" t="s">
        <v>10344</v>
      </c>
    </row>
    <row r="7421" spans="1:7" x14ac:dyDescent="0.25">
      <c r="A7421" t="str">
        <f>"QTIMU23"</f>
        <v>QTIMU23</v>
      </c>
      <c r="B7421" t="s">
        <v>13219</v>
      </c>
      <c r="C7421">
        <v>0</v>
      </c>
      <c r="D7421" t="s">
        <v>41</v>
      </c>
      <c r="E7421">
        <v>0</v>
      </c>
      <c r="F7421" t="s">
        <v>1393</v>
      </c>
      <c r="G7421" t="s">
        <v>10344</v>
      </c>
    </row>
    <row r="7422" spans="1:7" x14ac:dyDescent="0.25">
      <c r="A7422" t="str">
        <f>"QTIMU33"</f>
        <v>QTIMU33</v>
      </c>
      <c r="B7422" t="s">
        <v>8824</v>
      </c>
      <c r="C7422">
        <v>0</v>
      </c>
      <c r="D7422" t="s">
        <v>41</v>
      </c>
      <c r="E7422">
        <v>0</v>
      </c>
      <c r="F7422" t="s">
        <v>560</v>
      </c>
      <c r="G7422" t="s">
        <v>10344</v>
      </c>
    </row>
    <row r="7423" spans="1:7" x14ac:dyDescent="0.25">
      <c r="A7423" t="str">
        <f>"QTIMU34"</f>
        <v>QTIMU34</v>
      </c>
      <c r="B7423" t="s">
        <v>8829</v>
      </c>
      <c r="C7423">
        <v>0</v>
      </c>
      <c r="D7423" t="s">
        <v>41</v>
      </c>
      <c r="E7423">
        <v>0</v>
      </c>
      <c r="F7423" t="s">
        <v>560</v>
      </c>
    </row>
    <row r="7424" spans="1:7" x14ac:dyDescent="0.25">
      <c r="A7424" t="str">
        <f>"ATIMU26"</f>
        <v>ATIMU26</v>
      </c>
      <c r="B7424" t="s">
        <v>13220</v>
      </c>
      <c r="C7424">
        <v>0</v>
      </c>
      <c r="D7424" t="s">
        <v>41</v>
      </c>
      <c r="E7424">
        <v>0</v>
      </c>
      <c r="F7424" t="s">
        <v>4868</v>
      </c>
    </row>
    <row r="7425" spans="1:8" x14ac:dyDescent="0.25">
      <c r="A7425" t="str">
        <f>"QTIMU09"</f>
        <v>QTIMU09</v>
      </c>
      <c r="B7425" t="s">
        <v>13221</v>
      </c>
      <c r="C7425">
        <v>0</v>
      </c>
      <c r="D7425" t="s">
        <v>41</v>
      </c>
      <c r="E7425">
        <v>0</v>
      </c>
      <c r="F7425" t="s">
        <v>4868</v>
      </c>
      <c r="G7425" t="s">
        <v>10344</v>
      </c>
    </row>
    <row r="7426" spans="1:8" x14ac:dyDescent="0.25">
      <c r="A7426" t="str">
        <f>"QTIMU19"</f>
        <v>QTIMU19</v>
      </c>
      <c r="B7426" t="s">
        <v>13222</v>
      </c>
      <c r="C7426">
        <v>0</v>
      </c>
      <c r="D7426" t="s">
        <v>41</v>
      </c>
      <c r="E7426">
        <v>0</v>
      </c>
      <c r="F7426" t="s">
        <v>10404</v>
      </c>
      <c r="G7426" t="s">
        <v>10344</v>
      </c>
    </row>
    <row r="7427" spans="1:8" x14ac:dyDescent="0.25">
      <c r="A7427" t="str">
        <f>"ATIMU12"</f>
        <v>ATIMU12</v>
      </c>
      <c r="B7427" t="s">
        <v>13222</v>
      </c>
      <c r="C7427">
        <v>0</v>
      </c>
      <c r="D7427" t="s">
        <v>41</v>
      </c>
      <c r="E7427">
        <v>0</v>
      </c>
      <c r="F7427" t="s">
        <v>10404</v>
      </c>
      <c r="G7427" t="s">
        <v>10344</v>
      </c>
    </row>
    <row r="7428" spans="1:8" x14ac:dyDescent="0.25">
      <c r="A7428" t="str">
        <f>"QTIMU10"</f>
        <v>QTIMU10</v>
      </c>
      <c r="B7428" t="s">
        <v>13223</v>
      </c>
      <c r="C7428">
        <v>0</v>
      </c>
      <c r="D7428" t="s">
        <v>41</v>
      </c>
      <c r="E7428">
        <v>0</v>
      </c>
      <c r="F7428" t="s">
        <v>560</v>
      </c>
      <c r="G7428" t="s">
        <v>10344</v>
      </c>
    </row>
    <row r="7429" spans="1:8" x14ac:dyDescent="0.25">
      <c r="A7429" t="str">
        <f>"ATIMU08"</f>
        <v>ATIMU08</v>
      </c>
      <c r="B7429" t="s">
        <v>13223</v>
      </c>
      <c r="C7429">
        <v>0</v>
      </c>
      <c r="D7429" t="s">
        <v>41</v>
      </c>
      <c r="E7429">
        <v>0</v>
      </c>
      <c r="F7429" t="s">
        <v>560</v>
      </c>
      <c r="G7429" t="s">
        <v>10344</v>
      </c>
    </row>
    <row r="7430" spans="1:8" x14ac:dyDescent="0.25">
      <c r="A7430" t="str">
        <f>"QTIMU13"</f>
        <v>QTIMU13</v>
      </c>
      <c r="B7430" t="s">
        <v>13224</v>
      </c>
      <c r="C7430">
        <v>0</v>
      </c>
      <c r="D7430" t="s">
        <v>41</v>
      </c>
      <c r="E7430">
        <v>0</v>
      </c>
      <c r="F7430" t="s">
        <v>560</v>
      </c>
      <c r="G7430" t="s">
        <v>10344</v>
      </c>
    </row>
    <row r="7431" spans="1:8" x14ac:dyDescent="0.25">
      <c r="A7431" t="str">
        <f>"ATIMU09"</f>
        <v>ATIMU09</v>
      </c>
      <c r="B7431" t="s">
        <v>13224</v>
      </c>
      <c r="C7431">
        <v>0</v>
      </c>
      <c r="D7431" t="s">
        <v>41</v>
      </c>
      <c r="E7431">
        <v>0</v>
      </c>
      <c r="F7431" t="s">
        <v>560</v>
      </c>
      <c r="G7431" t="s">
        <v>10344</v>
      </c>
    </row>
    <row r="7432" spans="1:8" x14ac:dyDescent="0.25">
      <c r="A7432" t="str">
        <f>"QTIMU28"</f>
        <v>QTIMU28</v>
      </c>
      <c r="B7432" t="s">
        <v>13225</v>
      </c>
      <c r="C7432">
        <v>0</v>
      </c>
      <c r="D7432" t="s">
        <v>41</v>
      </c>
      <c r="E7432">
        <v>0</v>
      </c>
      <c r="F7432" t="s">
        <v>560</v>
      </c>
      <c r="G7432" t="s">
        <v>10344</v>
      </c>
    </row>
    <row r="7433" spans="1:8" x14ac:dyDescent="0.25">
      <c r="A7433" t="str">
        <f>"QTIMU07"</f>
        <v>QTIMU07</v>
      </c>
      <c r="B7433" t="s">
        <v>13226</v>
      </c>
      <c r="C7433">
        <v>0</v>
      </c>
      <c r="D7433" t="s">
        <v>41</v>
      </c>
      <c r="E7433">
        <v>0</v>
      </c>
      <c r="F7433" t="s">
        <v>560</v>
      </c>
      <c r="G7433" t="s">
        <v>10344</v>
      </c>
    </row>
    <row r="7434" spans="1:8" x14ac:dyDescent="0.25">
      <c r="A7434" t="str">
        <f>"ATIMU11"</f>
        <v>ATIMU11</v>
      </c>
      <c r="B7434" t="s">
        <v>13226</v>
      </c>
      <c r="C7434">
        <v>0</v>
      </c>
      <c r="D7434" t="s">
        <v>41</v>
      </c>
      <c r="E7434">
        <v>0</v>
      </c>
      <c r="F7434" t="s">
        <v>560</v>
      </c>
      <c r="G7434" t="s">
        <v>10344</v>
      </c>
    </row>
    <row r="7435" spans="1:8" x14ac:dyDescent="0.25">
      <c r="A7435" t="str">
        <f>"QTIMU08"</f>
        <v>QTIMU08</v>
      </c>
      <c r="B7435" t="s">
        <v>13227</v>
      </c>
      <c r="C7435">
        <v>0</v>
      </c>
      <c r="D7435" t="s">
        <v>41</v>
      </c>
      <c r="E7435">
        <v>0</v>
      </c>
      <c r="F7435" t="s">
        <v>560</v>
      </c>
    </row>
    <row r="7436" spans="1:8" x14ac:dyDescent="0.25">
      <c r="A7436" t="str">
        <f>"QTIMU17"</f>
        <v>QTIMU17</v>
      </c>
      <c r="B7436" t="s">
        <v>13228</v>
      </c>
      <c r="C7436">
        <v>0</v>
      </c>
      <c r="D7436" t="s">
        <v>41</v>
      </c>
      <c r="E7436">
        <v>0</v>
      </c>
      <c r="F7436" t="s">
        <v>560</v>
      </c>
      <c r="G7436" t="s">
        <v>10344</v>
      </c>
    </row>
    <row r="7437" spans="1:8" x14ac:dyDescent="0.25">
      <c r="A7437" t="str">
        <f>"ATIMU16"</f>
        <v>ATIMU16</v>
      </c>
      <c r="B7437" t="s">
        <v>13228</v>
      </c>
      <c r="C7437">
        <v>0</v>
      </c>
      <c r="D7437" t="s">
        <v>41</v>
      </c>
      <c r="E7437">
        <v>0</v>
      </c>
      <c r="F7437" t="s">
        <v>560</v>
      </c>
      <c r="G7437" t="s">
        <v>10344</v>
      </c>
    </row>
    <row r="7438" spans="1:8" x14ac:dyDescent="0.25">
      <c r="A7438" t="str">
        <f>"ATIMU29"</f>
        <v>ATIMU29</v>
      </c>
      <c r="B7438" t="s">
        <v>8815</v>
      </c>
      <c r="C7438">
        <v>0</v>
      </c>
      <c r="D7438" t="s">
        <v>41</v>
      </c>
      <c r="E7438">
        <v>0</v>
      </c>
      <c r="F7438" t="s">
        <v>560</v>
      </c>
      <c r="G7438" t="s">
        <v>10344</v>
      </c>
    </row>
    <row r="7439" spans="1:8" x14ac:dyDescent="0.25">
      <c r="A7439" t="str">
        <f>"QTIMU20"</f>
        <v>QTIMU20</v>
      </c>
      <c r="B7439" t="s">
        <v>8815</v>
      </c>
      <c r="C7439">
        <v>112</v>
      </c>
      <c r="D7439" t="s">
        <v>41</v>
      </c>
      <c r="E7439">
        <v>0</v>
      </c>
      <c r="F7439" t="s">
        <v>560</v>
      </c>
      <c r="G7439" t="s">
        <v>10344</v>
      </c>
    </row>
    <row r="7440" spans="1:8" x14ac:dyDescent="0.25">
      <c r="A7440" t="str">
        <f>"ATIMU25"</f>
        <v>ATIMU25</v>
      </c>
      <c r="B7440" t="s">
        <v>18099</v>
      </c>
      <c r="C7440">
        <v>0</v>
      </c>
      <c r="D7440" t="s">
        <v>41</v>
      </c>
      <c r="E7440">
        <v>0</v>
      </c>
      <c r="F7440" t="s">
        <v>13229</v>
      </c>
      <c r="G7440" t="s">
        <v>10344</v>
      </c>
      <c r="H7440" t="s">
        <v>9876</v>
      </c>
    </row>
    <row r="7441" spans="1:8" x14ac:dyDescent="0.25">
      <c r="A7441" t="str">
        <f>"QTIMU25"</f>
        <v>QTIMU25</v>
      </c>
      <c r="B7441" t="s">
        <v>18099</v>
      </c>
      <c r="C7441">
        <v>0</v>
      </c>
      <c r="D7441" t="s">
        <v>41</v>
      </c>
      <c r="E7441">
        <v>0</v>
      </c>
      <c r="F7441" t="s">
        <v>13229</v>
      </c>
      <c r="G7441" t="s">
        <v>10344</v>
      </c>
      <c r="H7441" t="s">
        <v>9876</v>
      </c>
    </row>
    <row r="7442" spans="1:8" x14ac:dyDescent="0.25">
      <c r="A7442" t="str">
        <f>"ATIMU18"</f>
        <v>ATIMU18</v>
      </c>
      <c r="B7442" t="s">
        <v>13230</v>
      </c>
      <c r="C7442">
        <v>0</v>
      </c>
      <c r="D7442" t="s">
        <v>41</v>
      </c>
      <c r="E7442">
        <v>0</v>
      </c>
      <c r="F7442" t="s">
        <v>1393</v>
      </c>
      <c r="G7442" t="s">
        <v>10242</v>
      </c>
    </row>
    <row r="7443" spans="1:8" x14ac:dyDescent="0.25">
      <c r="A7443" t="str">
        <f>"ATIMU13"</f>
        <v>ATIMU13</v>
      </c>
      <c r="B7443" t="s">
        <v>13231</v>
      </c>
      <c r="C7443">
        <v>0</v>
      </c>
      <c r="D7443" t="s">
        <v>41</v>
      </c>
      <c r="E7443">
        <v>0</v>
      </c>
      <c r="F7443" t="s">
        <v>1393</v>
      </c>
      <c r="G7443" t="s">
        <v>10344</v>
      </c>
    </row>
    <row r="7444" spans="1:8" x14ac:dyDescent="0.25">
      <c r="A7444" t="str">
        <f>"QTIMU14"</f>
        <v>QTIMU14</v>
      </c>
      <c r="B7444" t="s">
        <v>13231</v>
      </c>
      <c r="C7444">
        <v>0</v>
      </c>
      <c r="D7444" t="s">
        <v>41</v>
      </c>
      <c r="E7444">
        <v>0</v>
      </c>
      <c r="F7444" t="s">
        <v>1393</v>
      </c>
      <c r="G7444" t="s">
        <v>10344</v>
      </c>
    </row>
    <row r="7445" spans="1:8" x14ac:dyDescent="0.25">
      <c r="A7445" t="str">
        <f>"ATIMU01"</f>
        <v>ATIMU01</v>
      </c>
      <c r="B7445" t="s">
        <v>13232</v>
      </c>
      <c r="C7445">
        <v>0</v>
      </c>
      <c r="D7445" t="s">
        <v>41</v>
      </c>
      <c r="E7445">
        <v>0</v>
      </c>
      <c r="F7445" t="s">
        <v>11228</v>
      </c>
    </row>
    <row r="7446" spans="1:8" x14ac:dyDescent="0.25">
      <c r="A7446" t="str">
        <f>"CTIMU05"</f>
        <v>CTIMU05</v>
      </c>
      <c r="B7446" t="s">
        <v>1778</v>
      </c>
      <c r="C7446">
        <v>0</v>
      </c>
      <c r="D7446" t="s">
        <v>41</v>
      </c>
      <c r="E7446">
        <v>0</v>
      </c>
      <c r="F7446" t="s">
        <v>1393</v>
      </c>
    </row>
    <row r="7447" spans="1:8" x14ac:dyDescent="0.25">
      <c r="A7447" t="str">
        <f>"ATIMU19"</f>
        <v>ATIMU19</v>
      </c>
      <c r="B7447" t="s">
        <v>1778</v>
      </c>
      <c r="C7447">
        <v>0</v>
      </c>
      <c r="D7447" t="s">
        <v>41</v>
      </c>
      <c r="E7447">
        <v>0</v>
      </c>
      <c r="F7447" t="s">
        <v>1393</v>
      </c>
      <c r="G7447" t="s">
        <v>10242</v>
      </c>
    </row>
    <row r="7448" spans="1:8" x14ac:dyDescent="0.25">
      <c r="A7448" t="str">
        <f>"QTIMU02"</f>
        <v>QTIMU02</v>
      </c>
      <c r="B7448" t="s">
        <v>1778</v>
      </c>
      <c r="C7448">
        <v>0</v>
      </c>
      <c r="D7448" t="s">
        <v>41</v>
      </c>
      <c r="E7448">
        <v>0</v>
      </c>
      <c r="F7448" t="s">
        <v>1393</v>
      </c>
      <c r="G7448" t="s">
        <v>10242</v>
      </c>
    </row>
    <row r="7449" spans="1:8" x14ac:dyDescent="0.25">
      <c r="A7449" t="str">
        <f>"QTIMU32"</f>
        <v>QTIMU32</v>
      </c>
      <c r="B7449" t="s">
        <v>13233</v>
      </c>
      <c r="C7449">
        <v>0</v>
      </c>
      <c r="D7449" t="s">
        <v>41</v>
      </c>
      <c r="E7449">
        <v>0</v>
      </c>
      <c r="F7449" t="s">
        <v>555</v>
      </c>
    </row>
    <row r="7450" spans="1:8" x14ac:dyDescent="0.25">
      <c r="A7450" t="str">
        <f>"ATIMU02"</f>
        <v>ATIMU02</v>
      </c>
      <c r="B7450" t="s">
        <v>13234</v>
      </c>
      <c r="C7450">
        <v>0</v>
      </c>
      <c r="D7450" t="s">
        <v>41</v>
      </c>
      <c r="E7450">
        <v>0</v>
      </c>
      <c r="F7450" t="s">
        <v>1393</v>
      </c>
      <c r="G7450" t="s">
        <v>10242</v>
      </c>
    </row>
    <row r="7451" spans="1:8" x14ac:dyDescent="0.25">
      <c r="A7451" t="str">
        <f>"QTIMU12"</f>
        <v>QTIMU12</v>
      </c>
      <c r="B7451" t="s">
        <v>13235</v>
      </c>
      <c r="C7451">
        <v>0</v>
      </c>
      <c r="D7451" t="s">
        <v>41</v>
      </c>
      <c r="E7451">
        <v>0</v>
      </c>
      <c r="F7451" t="s">
        <v>560</v>
      </c>
    </row>
    <row r="7452" spans="1:8" x14ac:dyDescent="0.25">
      <c r="A7452" t="str">
        <f>"QTIMU11"</f>
        <v>QTIMU11</v>
      </c>
      <c r="B7452" t="s">
        <v>8812</v>
      </c>
      <c r="C7452">
        <v>0</v>
      </c>
      <c r="D7452" t="s">
        <v>41</v>
      </c>
      <c r="E7452">
        <v>0</v>
      </c>
      <c r="F7452" t="s">
        <v>560</v>
      </c>
    </row>
    <row r="7453" spans="1:8" x14ac:dyDescent="0.25">
      <c r="A7453" t="str">
        <f>"QTIMU18"</f>
        <v>QTIMU18</v>
      </c>
      <c r="B7453" t="s">
        <v>13236</v>
      </c>
      <c r="C7453">
        <v>0</v>
      </c>
      <c r="D7453" t="s">
        <v>41</v>
      </c>
      <c r="E7453">
        <v>0</v>
      </c>
      <c r="F7453" t="s">
        <v>560</v>
      </c>
      <c r="G7453" t="s">
        <v>10344</v>
      </c>
    </row>
    <row r="7454" spans="1:8" x14ac:dyDescent="0.25">
      <c r="A7454" t="str">
        <f>"ATIMU20"</f>
        <v>ATIMU20</v>
      </c>
      <c r="B7454" t="s">
        <v>13236</v>
      </c>
      <c r="C7454">
        <v>0</v>
      </c>
      <c r="D7454" t="s">
        <v>41</v>
      </c>
      <c r="E7454">
        <v>0</v>
      </c>
      <c r="F7454" t="s">
        <v>560</v>
      </c>
      <c r="G7454" t="s">
        <v>10344</v>
      </c>
    </row>
    <row r="7455" spans="1:8" x14ac:dyDescent="0.25">
      <c r="A7455" t="str">
        <f>"CTIMU01"</f>
        <v>CTIMU01</v>
      </c>
      <c r="B7455" t="s">
        <v>1772</v>
      </c>
      <c r="C7455">
        <v>0</v>
      </c>
      <c r="D7455" t="s">
        <v>41</v>
      </c>
      <c r="E7455">
        <v>0</v>
      </c>
      <c r="F7455" t="s">
        <v>1393</v>
      </c>
    </row>
    <row r="7456" spans="1:8" x14ac:dyDescent="0.25">
      <c r="A7456" t="str">
        <f>"QTIMU27"</f>
        <v>QTIMU27</v>
      </c>
      <c r="B7456" t="s">
        <v>1772</v>
      </c>
      <c r="C7456">
        <v>0</v>
      </c>
      <c r="D7456" t="s">
        <v>41</v>
      </c>
      <c r="E7456">
        <v>0</v>
      </c>
      <c r="F7456" t="s">
        <v>1393</v>
      </c>
      <c r="G7456" t="s">
        <v>10344</v>
      </c>
    </row>
    <row r="7457" spans="1:8" x14ac:dyDescent="0.25">
      <c r="A7457" t="str">
        <f>"CTIMU03"</f>
        <v>CTIMU03</v>
      </c>
      <c r="B7457" t="s">
        <v>1776</v>
      </c>
      <c r="C7457">
        <v>0</v>
      </c>
      <c r="D7457" t="s">
        <v>41</v>
      </c>
      <c r="E7457">
        <v>0</v>
      </c>
      <c r="F7457" t="s">
        <v>1393</v>
      </c>
    </row>
    <row r="7458" spans="1:8" x14ac:dyDescent="0.25">
      <c r="A7458" t="str">
        <f>"QTIMU03"</f>
        <v>QTIMU03</v>
      </c>
      <c r="B7458" t="s">
        <v>13237</v>
      </c>
      <c r="C7458">
        <v>0</v>
      </c>
      <c r="D7458" t="s">
        <v>41</v>
      </c>
      <c r="E7458">
        <v>0</v>
      </c>
      <c r="F7458" t="s">
        <v>1393</v>
      </c>
      <c r="G7458" t="s">
        <v>10344</v>
      </c>
    </row>
    <row r="7459" spans="1:8" x14ac:dyDescent="0.25">
      <c r="A7459" t="str">
        <f>"ATIMU14"</f>
        <v>ATIMU14</v>
      </c>
      <c r="B7459" t="s">
        <v>13238</v>
      </c>
      <c r="C7459">
        <v>0</v>
      </c>
      <c r="D7459" t="s">
        <v>41</v>
      </c>
      <c r="E7459">
        <v>0</v>
      </c>
      <c r="F7459" t="s">
        <v>10404</v>
      </c>
    </row>
    <row r="7460" spans="1:8" x14ac:dyDescent="0.25">
      <c r="A7460" t="str">
        <f>"ATIMU17"</f>
        <v>ATIMU17</v>
      </c>
      <c r="B7460" t="s">
        <v>13239</v>
      </c>
      <c r="C7460">
        <v>0</v>
      </c>
      <c r="D7460" t="s">
        <v>41</v>
      </c>
      <c r="E7460">
        <v>0</v>
      </c>
      <c r="F7460" t="s">
        <v>10401</v>
      </c>
    </row>
    <row r="7461" spans="1:8" x14ac:dyDescent="0.25">
      <c r="A7461" t="str">
        <f>"ATIMU07"</f>
        <v>ATIMU07</v>
      </c>
      <c r="B7461" t="s">
        <v>13240</v>
      </c>
      <c r="C7461">
        <v>0</v>
      </c>
      <c r="D7461" t="s">
        <v>41</v>
      </c>
      <c r="E7461">
        <v>0</v>
      </c>
      <c r="F7461" t="s">
        <v>10401</v>
      </c>
    </row>
    <row r="7462" spans="1:8" x14ac:dyDescent="0.25">
      <c r="A7462" t="str">
        <f>"ATIMU06"</f>
        <v>ATIMU06</v>
      </c>
      <c r="B7462" t="s">
        <v>13241</v>
      </c>
      <c r="C7462">
        <v>0</v>
      </c>
      <c r="D7462" t="s">
        <v>41</v>
      </c>
      <c r="E7462">
        <v>0</v>
      </c>
      <c r="F7462" t="s">
        <v>10404</v>
      </c>
    </row>
    <row r="7463" spans="1:8" x14ac:dyDescent="0.25">
      <c r="A7463" t="str">
        <f>"QTIMU24"</f>
        <v>QTIMU24</v>
      </c>
      <c r="B7463" t="s">
        <v>8818</v>
      </c>
      <c r="C7463">
        <v>0</v>
      </c>
      <c r="D7463" t="s">
        <v>41</v>
      </c>
      <c r="E7463">
        <v>0</v>
      </c>
      <c r="F7463" t="s">
        <v>560</v>
      </c>
      <c r="G7463" t="s">
        <v>10344</v>
      </c>
    </row>
    <row r="7464" spans="1:8" x14ac:dyDescent="0.25">
      <c r="A7464" t="str">
        <f>"CTIMU02"</f>
        <v>CTIMU02</v>
      </c>
      <c r="B7464" t="s">
        <v>13242</v>
      </c>
      <c r="C7464">
        <v>0</v>
      </c>
      <c r="D7464" t="s">
        <v>41</v>
      </c>
      <c r="E7464">
        <v>0</v>
      </c>
      <c r="F7464" t="s">
        <v>1393</v>
      </c>
    </row>
    <row r="7465" spans="1:8" x14ac:dyDescent="0.25">
      <c r="A7465" t="str">
        <f>"CTIMU04"</f>
        <v>CTIMU04</v>
      </c>
      <c r="B7465" t="s">
        <v>13243</v>
      </c>
      <c r="C7465">
        <v>0</v>
      </c>
      <c r="D7465" t="s">
        <v>41</v>
      </c>
      <c r="E7465">
        <v>0</v>
      </c>
      <c r="F7465" t="s">
        <v>1393</v>
      </c>
    </row>
    <row r="7466" spans="1:8" x14ac:dyDescent="0.25">
      <c r="A7466" t="str">
        <f>"ATIMU10"</f>
        <v>ATIMU10</v>
      </c>
      <c r="B7466" t="s">
        <v>13244</v>
      </c>
      <c r="C7466">
        <v>0</v>
      </c>
      <c r="D7466" t="s">
        <v>41</v>
      </c>
      <c r="E7466">
        <v>0</v>
      </c>
      <c r="F7466" t="s">
        <v>255</v>
      </c>
    </row>
    <row r="7467" spans="1:8" x14ac:dyDescent="0.25">
      <c r="A7467" t="str">
        <f>"ATIMU33"</f>
        <v>ATIMU33</v>
      </c>
      <c r="B7467" t="s">
        <v>1275</v>
      </c>
      <c r="C7467">
        <v>0</v>
      </c>
      <c r="D7467" t="s">
        <v>41</v>
      </c>
      <c r="E7467">
        <v>0</v>
      </c>
    </row>
    <row r="7468" spans="1:8" x14ac:dyDescent="0.25">
      <c r="A7468" t="str">
        <f>"QTIMU04"</f>
        <v>QTIMU04</v>
      </c>
      <c r="B7468" t="s">
        <v>14120</v>
      </c>
      <c r="C7468">
        <v>2009</v>
      </c>
      <c r="D7468" t="s">
        <v>41</v>
      </c>
      <c r="E7468">
        <v>11</v>
      </c>
      <c r="F7468" t="s">
        <v>1393</v>
      </c>
      <c r="G7468" t="s">
        <v>10344</v>
      </c>
      <c r="H7468" t="s">
        <v>9871</v>
      </c>
    </row>
    <row r="7469" spans="1:8" x14ac:dyDescent="0.25">
      <c r="A7469" t="str">
        <f>"ATIMU03"</f>
        <v>ATIMU03</v>
      </c>
      <c r="B7469" t="s">
        <v>14120</v>
      </c>
      <c r="C7469">
        <v>0</v>
      </c>
      <c r="D7469" t="s">
        <v>41</v>
      </c>
      <c r="E7469">
        <v>0</v>
      </c>
      <c r="F7469" t="s">
        <v>1393</v>
      </c>
      <c r="G7469" t="s">
        <v>10344</v>
      </c>
      <c r="H7469" t="s">
        <v>9871</v>
      </c>
    </row>
    <row r="7470" spans="1:8" x14ac:dyDescent="0.25">
      <c r="A7470" t="str">
        <f>"QTIMU15"</f>
        <v>QTIMU15</v>
      </c>
      <c r="B7470" t="s">
        <v>18100</v>
      </c>
      <c r="C7470">
        <v>0</v>
      </c>
      <c r="D7470" t="s">
        <v>41</v>
      </c>
      <c r="E7470">
        <v>0</v>
      </c>
      <c r="F7470" t="s">
        <v>1393</v>
      </c>
      <c r="G7470" t="s">
        <v>10344</v>
      </c>
      <c r="H7470" t="s">
        <v>9876</v>
      </c>
    </row>
    <row r="7471" spans="1:8" x14ac:dyDescent="0.25">
      <c r="A7471" t="str">
        <f>"ATIMU15"</f>
        <v>ATIMU15</v>
      </c>
      <c r="B7471" t="s">
        <v>18100</v>
      </c>
      <c r="C7471">
        <v>0</v>
      </c>
      <c r="D7471" t="s">
        <v>41</v>
      </c>
      <c r="E7471">
        <v>0</v>
      </c>
      <c r="F7471" t="s">
        <v>1393</v>
      </c>
      <c r="G7471" t="s">
        <v>10344</v>
      </c>
      <c r="H7471" t="s">
        <v>9876</v>
      </c>
    </row>
    <row r="7472" spans="1:8" x14ac:dyDescent="0.25">
      <c r="A7472" t="str">
        <f>"ATIMU24"</f>
        <v>ATIMU24</v>
      </c>
      <c r="B7472" t="s">
        <v>18101</v>
      </c>
      <c r="C7472">
        <v>0</v>
      </c>
      <c r="D7472" t="s">
        <v>41</v>
      </c>
      <c r="E7472">
        <v>0</v>
      </c>
      <c r="F7472" t="s">
        <v>1393</v>
      </c>
      <c r="G7472" t="s">
        <v>10344</v>
      </c>
      <c r="H7472" t="s">
        <v>9876</v>
      </c>
    </row>
    <row r="7473" spans="1:8" x14ac:dyDescent="0.25">
      <c r="A7473" t="str">
        <f>"QTIMU16"</f>
        <v>QTIMU16</v>
      </c>
      <c r="B7473" t="s">
        <v>18101</v>
      </c>
      <c r="C7473">
        <v>0</v>
      </c>
      <c r="D7473" t="s">
        <v>41</v>
      </c>
      <c r="E7473">
        <v>0</v>
      </c>
      <c r="F7473" t="s">
        <v>1393</v>
      </c>
      <c r="G7473" t="s">
        <v>10344</v>
      </c>
      <c r="H7473" t="s">
        <v>9876</v>
      </c>
    </row>
    <row r="7474" spans="1:8" x14ac:dyDescent="0.25">
      <c r="A7474" t="str">
        <f>"ATIMU27"</f>
        <v>ATIMU27</v>
      </c>
      <c r="B7474" t="s">
        <v>13245</v>
      </c>
      <c r="C7474">
        <v>0</v>
      </c>
      <c r="D7474" t="s">
        <v>41</v>
      </c>
      <c r="E7474">
        <v>0</v>
      </c>
      <c r="F7474" t="s">
        <v>1393</v>
      </c>
      <c r="G7474" t="s">
        <v>10344</v>
      </c>
    </row>
    <row r="7475" spans="1:8" x14ac:dyDescent="0.25">
      <c r="A7475" t="str">
        <f>"QTIMU26"</f>
        <v>QTIMU26</v>
      </c>
      <c r="B7475" t="s">
        <v>13246</v>
      </c>
      <c r="C7475">
        <v>0</v>
      </c>
      <c r="D7475" t="s">
        <v>41</v>
      </c>
      <c r="E7475">
        <v>0</v>
      </c>
      <c r="F7475" t="s">
        <v>1393</v>
      </c>
      <c r="G7475" t="s">
        <v>10344</v>
      </c>
    </row>
    <row r="7476" spans="1:8" x14ac:dyDescent="0.25">
      <c r="A7476" t="str">
        <f>"QTIMU35"</f>
        <v>QTIMU35</v>
      </c>
      <c r="B7476" t="s">
        <v>14123</v>
      </c>
      <c r="C7476">
        <v>0</v>
      </c>
      <c r="D7476" t="s">
        <v>41</v>
      </c>
      <c r="E7476">
        <v>0</v>
      </c>
      <c r="F7476" t="s">
        <v>5521</v>
      </c>
      <c r="H7476" t="s">
        <v>9871</v>
      </c>
    </row>
    <row r="7477" spans="1:8" x14ac:dyDescent="0.25">
      <c r="A7477" t="str">
        <f>"ATIMU04"</f>
        <v>ATIMU04</v>
      </c>
      <c r="B7477" t="s">
        <v>13247</v>
      </c>
      <c r="C7477">
        <v>0</v>
      </c>
      <c r="D7477" t="s">
        <v>41</v>
      </c>
      <c r="E7477">
        <v>0</v>
      </c>
      <c r="F7477" t="s">
        <v>11228</v>
      </c>
    </row>
    <row r="7478" spans="1:8" x14ac:dyDescent="0.25">
      <c r="A7478" t="str">
        <f>"ATIMU30"</f>
        <v>ATIMU30</v>
      </c>
      <c r="B7478" t="s">
        <v>14122</v>
      </c>
      <c r="C7478">
        <v>0</v>
      </c>
      <c r="D7478" t="s">
        <v>28</v>
      </c>
      <c r="E7478">
        <v>0</v>
      </c>
      <c r="F7478" t="s">
        <v>1393</v>
      </c>
      <c r="G7478" t="s">
        <v>10344</v>
      </c>
    </row>
    <row r="7479" spans="1:8" x14ac:dyDescent="0.25">
      <c r="A7479" t="str">
        <f>"QTIMU29"</f>
        <v>QTIMU29</v>
      </c>
      <c r="B7479" t="s">
        <v>14122</v>
      </c>
      <c r="C7479">
        <v>0</v>
      </c>
      <c r="D7479" t="s">
        <v>41</v>
      </c>
      <c r="E7479">
        <v>0</v>
      </c>
      <c r="F7479" t="s">
        <v>1393</v>
      </c>
      <c r="G7479" t="s">
        <v>10344</v>
      </c>
    </row>
    <row r="7480" spans="1:8" x14ac:dyDescent="0.25">
      <c r="A7480" t="str">
        <f>"ATIMU28"</f>
        <v>ATIMU28</v>
      </c>
      <c r="B7480" t="s">
        <v>13248</v>
      </c>
      <c r="C7480">
        <v>0</v>
      </c>
      <c r="D7480" t="s">
        <v>41</v>
      </c>
      <c r="E7480">
        <v>0</v>
      </c>
      <c r="F7480" t="s">
        <v>1393</v>
      </c>
      <c r="G7480" t="s">
        <v>10344</v>
      </c>
    </row>
    <row r="7481" spans="1:8" x14ac:dyDescent="0.25">
      <c r="A7481" t="str">
        <f>"QTIMU31"</f>
        <v>QTIMU31</v>
      </c>
      <c r="B7481" t="s">
        <v>13249</v>
      </c>
      <c r="C7481">
        <v>0</v>
      </c>
      <c r="D7481" t="s">
        <v>41</v>
      </c>
      <c r="E7481">
        <v>0</v>
      </c>
      <c r="F7481" t="s">
        <v>1393</v>
      </c>
      <c r="G7481" t="s">
        <v>10344</v>
      </c>
    </row>
    <row r="7482" spans="1:8" x14ac:dyDescent="0.25">
      <c r="A7482" t="str">
        <f>"QTIMU05"</f>
        <v>QTIMU05</v>
      </c>
      <c r="B7482" t="s">
        <v>13250</v>
      </c>
      <c r="C7482">
        <v>0</v>
      </c>
      <c r="D7482" t="s">
        <v>41</v>
      </c>
      <c r="E7482">
        <v>0</v>
      </c>
      <c r="F7482" t="s">
        <v>3355</v>
      </c>
      <c r="G7482" t="s">
        <v>10344</v>
      </c>
    </row>
    <row r="7483" spans="1:8" x14ac:dyDescent="0.25">
      <c r="A7483" t="str">
        <f>"ATIMU22"</f>
        <v>ATIMU22</v>
      </c>
      <c r="B7483" t="s">
        <v>13251</v>
      </c>
      <c r="C7483">
        <v>0</v>
      </c>
      <c r="D7483" t="s">
        <v>41</v>
      </c>
      <c r="E7483">
        <v>0</v>
      </c>
      <c r="F7483" t="s">
        <v>560</v>
      </c>
      <c r="G7483" t="s">
        <v>10344</v>
      </c>
    </row>
    <row r="7484" spans="1:8" x14ac:dyDescent="0.25">
      <c r="A7484" t="str">
        <f>"QTIMU21"</f>
        <v>QTIMU21</v>
      </c>
      <c r="B7484" t="s">
        <v>13251</v>
      </c>
      <c r="C7484">
        <v>0</v>
      </c>
      <c r="D7484" t="s">
        <v>41</v>
      </c>
      <c r="E7484">
        <v>0</v>
      </c>
      <c r="F7484" t="s">
        <v>560</v>
      </c>
      <c r="G7484" t="s">
        <v>10344</v>
      </c>
    </row>
    <row r="7485" spans="1:8" x14ac:dyDescent="0.25">
      <c r="A7485" t="str">
        <f>"ATIMU21"</f>
        <v>ATIMU21</v>
      </c>
      <c r="B7485" t="s">
        <v>13252</v>
      </c>
      <c r="C7485">
        <v>0</v>
      </c>
      <c r="D7485" t="s">
        <v>41</v>
      </c>
      <c r="E7485">
        <v>0</v>
      </c>
      <c r="F7485" t="s">
        <v>560</v>
      </c>
      <c r="G7485" t="s">
        <v>10344</v>
      </c>
    </row>
    <row r="7486" spans="1:8" x14ac:dyDescent="0.25">
      <c r="A7486" t="str">
        <f>"QTIMU22"</f>
        <v>QTIMU22</v>
      </c>
      <c r="B7486" t="s">
        <v>13252</v>
      </c>
      <c r="C7486">
        <v>0</v>
      </c>
      <c r="D7486" t="s">
        <v>41</v>
      </c>
      <c r="E7486">
        <v>0</v>
      </c>
      <c r="F7486" t="s">
        <v>560</v>
      </c>
      <c r="G7486" t="s">
        <v>10344</v>
      </c>
    </row>
    <row r="7487" spans="1:8" x14ac:dyDescent="0.25">
      <c r="A7487" t="str">
        <f>"QTIMU30"</f>
        <v>QTIMU30</v>
      </c>
      <c r="B7487" t="s">
        <v>13253</v>
      </c>
      <c r="C7487">
        <v>0</v>
      </c>
      <c r="D7487" t="s">
        <v>41</v>
      </c>
      <c r="E7487">
        <v>0</v>
      </c>
      <c r="F7487" t="s">
        <v>1393</v>
      </c>
      <c r="G7487" t="s">
        <v>10242</v>
      </c>
    </row>
    <row r="7488" spans="1:8" x14ac:dyDescent="0.25">
      <c r="A7488" t="str">
        <f>"QTIMU06"</f>
        <v>QTIMU06</v>
      </c>
      <c r="B7488" t="s">
        <v>14121</v>
      </c>
      <c r="C7488">
        <v>5699</v>
      </c>
      <c r="D7488" t="s">
        <v>41</v>
      </c>
      <c r="E7488">
        <v>47</v>
      </c>
      <c r="F7488" t="s">
        <v>1393</v>
      </c>
      <c r="G7488" t="s">
        <v>10242</v>
      </c>
      <c r="H7488" t="s">
        <v>9871</v>
      </c>
    </row>
    <row r="7489" spans="1:8" x14ac:dyDescent="0.25">
      <c r="A7489" t="str">
        <f>"ATIMU05"</f>
        <v>ATIMU05</v>
      </c>
      <c r="B7489" t="s">
        <v>18102</v>
      </c>
      <c r="C7489">
        <v>0</v>
      </c>
      <c r="D7489" t="s">
        <v>41</v>
      </c>
      <c r="E7489">
        <v>0</v>
      </c>
      <c r="F7489" t="s">
        <v>1393</v>
      </c>
      <c r="G7489" t="s">
        <v>10242</v>
      </c>
      <c r="H7489" t="s">
        <v>9871</v>
      </c>
    </row>
    <row r="7490" spans="1:8" x14ac:dyDescent="0.25">
      <c r="A7490" t="str">
        <f>"ATINK01"</f>
        <v>ATINK01</v>
      </c>
      <c r="B7490" t="s">
        <v>13254</v>
      </c>
      <c r="C7490">
        <v>0</v>
      </c>
      <c r="D7490" t="s">
        <v>16</v>
      </c>
      <c r="E7490">
        <v>0</v>
      </c>
      <c r="F7490" t="s">
        <v>193</v>
      </c>
      <c r="G7490" t="s">
        <v>13255</v>
      </c>
    </row>
    <row r="7491" spans="1:8" x14ac:dyDescent="0.25">
      <c r="A7491" t="str">
        <f>"QTINK02"</f>
        <v>QTINK02</v>
      </c>
      <c r="B7491" t="s">
        <v>8842</v>
      </c>
      <c r="C7491">
        <v>180</v>
      </c>
      <c r="D7491" t="s">
        <v>16</v>
      </c>
      <c r="E7491">
        <v>9</v>
      </c>
      <c r="F7491" t="s">
        <v>193</v>
      </c>
      <c r="G7491" t="s">
        <v>13256</v>
      </c>
    </row>
    <row r="7492" spans="1:8" x14ac:dyDescent="0.25">
      <c r="A7492" t="str">
        <f>"ATINK02"</f>
        <v>ATINK02</v>
      </c>
      <c r="B7492" t="s">
        <v>14124</v>
      </c>
      <c r="C7492">
        <v>0</v>
      </c>
      <c r="D7492" t="s">
        <v>16</v>
      </c>
      <c r="E7492">
        <v>0</v>
      </c>
      <c r="F7492" t="s">
        <v>193</v>
      </c>
      <c r="G7492" t="s">
        <v>13255</v>
      </c>
    </row>
    <row r="7493" spans="1:8" x14ac:dyDescent="0.25">
      <c r="A7493" t="str">
        <f>"QTINK01"</f>
        <v>QTINK01</v>
      </c>
      <c r="B7493" t="s">
        <v>14124</v>
      </c>
      <c r="C7493">
        <v>349</v>
      </c>
      <c r="D7493" t="s">
        <v>16</v>
      </c>
      <c r="E7493">
        <v>8</v>
      </c>
      <c r="F7493" t="s">
        <v>193</v>
      </c>
      <c r="G7493" t="s">
        <v>13257</v>
      </c>
      <c r="H7493" t="s">
        <v>9876</v>
      </c>
    </row>
    <row r="7494" spans="1:8" x14ac:dyDescent="0.25">
      <c r="A7494" t="str">
        <f>"QTOBA01"</f>
        <v>QTOBA01</v>
      </c>
      <c r="B7494" t="s">
        <v>8844</v>
      </c>
      <c r="C7494">
        <v>28</v>
      </c>
      <c r="D7494" t="s">
        <v>16</v>
      </c>
      <c r="E7494">
        <v>1</v>
      </c>
      <c r="F7494" t="s">
        <v>135</v>
      </c>
      <c r="G7494" t="s">
        <v>13093</v>
      </c>
    </row>
    <row r="7495" spans="1:8" x14ac:dyDescent="0.25">
      <c r="A7495" t="str">
        <f>"ATOBA01"</f>
        <v>ATOBA01</v>
      </c>
      <c r="B7495" t="s">
        <v>8844</v>
      </c>
      <c r="C7495">
        <v>0</v>
      </c>
      <c r="D7495" t="s">
        <v>16</v>
      </c>
      <c r="E7495">
        <v>0</v>
      </c>
      <c r="F7495" t="s">
        <v>135</v>
      </c>
      <c r="G7495" t="s">
        <v>13093</v>
      </c>
    </row>
    <row r="7496" spans="1:8" x14ac:dyDescent="0.25">
      <c r="A7496" t="str">
        <f>"ATOMA11"</f>
        <v>ATOMA11</v>
      </c>
      <c r="B7496" t="s">
        <v>13258</v>
      </c>
      <c r="C7496">
        <v>0</v>
      </c>
      <c r="D7496" t="s">
        <v>1396</v>
      </c>
      <c r="E7496">
        <v>0</v>
      </c>
      <c r="F7496" t="s">
        <v>879</v>
      </c>
    </row>
    <row r="7497" spans="1:8" x14ac:dyDescent="0.25">
      <c r="A7497" t="str">
        <f>"QTOMA01"</f>
        <v>QTOMA01</v>
      </c>
      <c r="B7497" t="s">
        <v>13259</v>
      </c>
      <c r="C7497">
        <v>0</v>
      </c>
      <c r="D7497" t="s">
        <v>41</v>
      </c>
      <c r="E7497">
        <v>0</v>
      </c>
      <c r="F7497" t="s">
        <v>10436</v>
      </c>
      <c r="G7497" t="s">
        <v>10344</v>
      </c>
    </row>
    <row r="7498" spans="1:8" x14ac:dyDescent="0.25">
      <c r="A7498" t="str">
        <f>"ATOMA22"</f>
        <v>ATOMA22</v>
      </c>
      <c r="B7498" t="s">
        <v>13260</v>
      </c>
      <c r="C7498">
        <v>0</v>
      </c>
      <c r="D7498" t="s">
        <v>41</v>
      </c>
      <c r="E7498">
        <v>0</v>
      </c>
      <c r="F7498" t="s">
        <v>10404</v>
      </c>
    </row>
    <row r="7499" spans="1:8" x14ac:dyDescent="0.25">
      <c r="A7499" t="str">
        <f>"ATOMA01"</f>
        <v>ATOMA01</v>
      </c>
      <c r="B7499" t="s">
        <v>13261</v>
      </c>
      <c r="C7499">
        <v>0</v>
      </c>
      <c r="D7499" t="s">
        <v>41</v>
      </c>
      <c r="E7499">
        <v>0</v>
      </c>
      <c r="F7499" t="s">
        <v>304</v>
      </c>
    </row>
    <row r="7500" spans="1:8" x14ac:dyDescent="0.25">
      <c r="A7500" t="str">
        <f>"ATOMA02"</f>
        <v>ATOMA02</v>
      </c>
      <c r="B7500" t="s">
        <v>13262</v>
      </c>
      <c r="C7500">
        <v>0</v>
      </c>
      <c r="D7500" t="s">
        <v>41</v>
      </c>
      <c r="E7500">
        <v>0</v>
      </c>
      <c r="F7500" t="s">
        <v>304</v>
      </c>
    </row>
    <row r="7501" spans="1:8" x14ac:dyDescent="0.25">
      <c r="A7501" t="str">
        <f>"ATOMA24"</f>
        <v>ATOMA24</v>
      </c>
      <c r="B7501" t="s">
        <v>13263</v>
      </c>
      <c r="C7501">
        <v>0</v>
      </c>
      <c r="D7501" t="s">
        <v>41</v>
      </c>
      <c r="E7501">
        <v>0</v>
      </c>
      <c r="F7501" t="s">
        <v>1393</v>
      </c>
      <c r="G7501" t="s">
        <v>10344</v>
      </c>
    </row>
    <row r="7502" spans="1:8" x14ac:dyDescent="0.25">
      <c r="A7502" t="str">
        <f>"QTOMA19"</f>
        <v>QTOMA19</v>
      </c>
      <c r="B7502" t="s">
        <v>13263</v>
      </c>
      <c r="C7502">
        <v>0</v>
      </c>
      <c r="D7502" t="s">
        <v>41</v>
      </c>
      <c r="E7502">
        <v>0</v>
      </c>
      <c r="F7502" t="s">
        <v>1393</v>
      </c>
      <c r="G7502" t="s">
        <v>10344</v>
      </c>
    </row>
    <row r="7503" spans="1:8" x14ac:dyDescent="0.25">
      <c r="A7503" t="str">
        <f>"ATOMA20"</f>
        <v>ATOMA20</v>
      </c>
      <c r="B7503" t="s">
        <v>13264</v>
      </c>
      <c r="C7503">
        <v>0</v>
      </c>
      <c r="D7503" t="s">
        <v>41</v>
      </c>
      <c r="E7503">
        <v>0</v>
      </c>
      <c r="F7503" t="s">
        <v>1393</v>
      </c>
      <c r="G7503" t="s">
        <v>10344</v>
      </c>
    </row>
    <row r="7504" spans="1:8" x14ac:dyDescent="0.25">
      <c r="A7504" t="str">
        <f>"QTOMA13"</f>
        <v>QTOMA13</v>
      </c>
      <c r="B7504" t="s">
        <v>13265</v>
      </c>
      <c r="C7504">
        <v>0</v>
      </c>
      <c r="D7504" t="s">
        <v>41</v>
      </c>
      <c r="E7504">
        <v>0</v>
      </c>
      <c r="F7504" t="s">
        <v>1393</v>
      </c>
      <c r="G7504" t="s">
        <v>10344</v>
      </c>
    </row>
    <row r="7505" spans="1:7" x14ac:dyDescent="0.25">
      <c r="A7505" t="str">
        <f>"ATOMA31"</f>
        <v>ATOMA31</v>
      </c>
      <c r="B7505" t="s">
        <v>1277</v>
      </c>
      <c r="C7505">
        <v>0</v>
      </c>
      <c r="D7505" t="s">
        <v>41</v>
      </c>
      <c r="E7505">
        <v>0</v>
      </c>
    </row>
    <row r="7506" spans="1:7" x14ac:dyDescent="0.25">
      <c r="A7506" t="str">
        <f>"QTOMA29"</f>
        <v>QTOMA29</v>
      </c>
      <c r="B7506" t="s">
        <v>8855</v>
      </c>
      <c r="C7506">
        <v>0</v>
      </c>
      <c r="D7506" t="s">
        <v>41</v>
      </c>
      <c r="E7506">
        <v>0</v>
      </c>
      <c r="F7506" t="s">
        <v>560</v>
      </c>
      <c r="G7506" t="s">
        <v>10344</v>
      </c>
    </row>
    <row r="7507" spans="1:7" x14ac:dyDescent="0.25">
      <c r="A7507" t="str">
        <f>"QTOMA32"</f>
        <v>QTOMA32</v>
      </c>
      <c r="B7507" t="s">
        <v>8864</v>
      </c>
      <c r="C7507">
        <v>1101</v>
      </c>
      <c r="D7507" t="s">
        <v>41</v>
      </c>
      <c r="E7507">
        <v>2</v>
      </c>
      <c r="F7507" t="s">
        <v>560</v>
      </c>
    </row>
    <row r="7508" spans="1:7" x14ac:dyDescent="0.25">
      <c r="A7508" t="str">
        <f>"QTOMA25"</f>
        <v>QTOMA25</v>
      </c>
      <c r="B7508" t="s">
        <v>13266</v>
      </c>
      <c r="C7508">
        <v>0</v>
      </c>
      <c r="D7508" t="s">
        <v>41</v>
      </c>
      <c r="E7508">
        <v>0</v>
      </c>
      <c r="F7508" t="s">
        <v>560</v>
      </c>
      <c r="G7508" t="s">
        <v>10344</v>
      </c>
    </row>
    <row r="7509" spans="1:7" x14ac:dyDescent="0.25">
      <c r="A7509" t="str">
        <f>"QTOMA26"</f>
        <v>QTOMA26</v>
      </c>
      <c r="B7509" t="s">
        <v>1279</v>
      </c>
      <c r="C7509">
        <v>119</v>
      </c>
      <c r="D7509" t="s">
        <v>41</v>
      </c>
      <c r="E7509">
        <v>0</v>
      </c>
      <c r="F7509" t="s">
        <v>560</v>
      </c>
      <c r="G7509" t="s">
        <v>10344</v>
      </c>
    </row>
    <row r="7510" spans="1:7" x14ac:dyDescent="0.25">
      <c r="A7510" t="str">
        <f>"ATOMA32"</f>
        <v>ATOMA32</v>
      </c>
      <c r="B7510" t="s">
        <v>1279</v>
      </c>
      <c r="C7510">
        <v>0</v>
      </c>
      <c r="D7510" t="s">
        <v>41</v>
      </c>
      <c r="E7510">
        <v>0</v>
      </c>
      <c r="F7510" t="s">
        <v>560</v>
      </c>
    </row>
    <row r="7511" spans="1:7" x14ac:dyDescent="0.25">
      <c r="A7511" t="str">
        <f>"ATOMA18"</f>
        <v>ATOMA18</v>
      </c>
      <c r="B7511" t="s">
        <v>13267</v>
      </c>
      <c r="C7511">
        <v>0</v>
      </c>
      <c r="D7511" t="s">
        <v>41</v>
      </c>
      <c r="E7511">
        <v>0</v>
      </c>
      <c r="F7511" t="s">
        <v>304</v>
      </c>
    </row>
    <row r="7512" spans="1:7" x14ac:dyDescent="0.25">
      <c r="A7512" t="str">
        <f>"ATOMA29"</f>
        <v>ATOMA29</v>
      </c>
      <c r="B7512" t="s">
        <v>13268</v>
      </c>
      <c r="C7512">
        <v>0</v>
      </c>
      <c r="D7512" t="s">
        <v>41</v>
      </c>
      <c r="E7512">
        <v>0</v>
      </c>
      <c r="F7512" t="s">
        <v>1393</v>
      </c>
      <c r="G7512" t="s">
        <v>10344</v>
      </c>
    </row>
    <row r="7513" spans="1:7" x14ac:dyDescent="0.25">
      <c r="A7513" t="str">
        <f>"QTOMA17"</f>
        <v>QTOMA17</v>
      </c>
      <c r="B7513" t="s">
        <v>13268</v>
      </c>
      <c r="C7513">
        <v>0</v>
      </c>
      <c r="D7513" t="s">
        <v>41</v>
      </c>
      <c r="E7513">
        <v>0</v>
      </c>
      <c r="F7513" t="s">
        <v>1393</v>
      </c>
      <c r="G7513" t="s">
        <v>10344</v>
      </c>
    </row>
    <row r="7514" spans="1:7" x14ac:dyDescent="0.25">
      <c r="A7514" t="str">
        <f>"QTOMA12"</f>
        <v>QTOMA12</v>
      </c>
      <c r="B7514" t="s">
        <v>13269</v>
      </c>
      <c r="C7514">
        <v>0</v>
      </c>
      <c r="D7514" t="s">
        <v>41</v>
      </c>
      <c r="E7514">
        <v>0</v>
      </c>
      <c r="F7514" t="s">
        <v>1393</v>
      </c>
      <c r="G7514" t="s">
        <v>10344</v>
      </c>
    </row>
    <row r="7515" spans="1:7" x14ac:dyDescent="0.25">
      <c r="A7515" t="str">
        <f>"ATOMA16"</f>
        <v>ATOMA16</v>
      </c>
      <c r="B7515" t="s">
        <v>13269</v>
      </c>
      <c r="C7515">
        <v>0</v>
      </c>
      <c r="D7515" t="s">
        <v>41</v>
      </c>
      <c r="E7515">
        <v>0</v>
      </c>
      <c r="F7515" t="s">
        <v>1393</v>
      </c>
      <c r="G7515" t="s">
        <v>10344</v>
      </c>
    </row>
    <row r="7516" spans="1:7" x14ac:dyDescent="0.25">
      <c r="A7516" t="str">
        <f>"QTOMA07"</f>
        <v>QTOMA07</v>
      </c>
      <c r="B7516" t="s">
        <v>13270</v>
      </c>
      <c r="C7516">
        <v>0</v>
      </c>
      <c r="D7516" t="s">
        <v>41</v>
      </c>
      <c r="E7516">
        <v>0</v>
      </c>
      <c r="F7516" t="s">
        <v>560</v>
      </c>
      <c r="G7516" t="s">
        <v>10344</v>
      </c>
    </row>
    <row r="7517" spans="1:7" x14ac:dyDescent="0.25">
      <c r="A7517" t="str">
        <f>"ATOMA12"</f>
        <v>ATOMA12</v>
      </c>
      <c r="B7517" t="s">
        <v>13270</v>
      </c>
      <c r="C7517">
        <v>0</v>
      </c>
      <c r="D7517" t="s">
        <v>41</v>
      </c>
      <c r="E7517">
        <v>0</v>
      </c>
      <c r="F7517" t="s">
        <v>560</v>
      </c>
      <c r="G7517" t="s">
        <v>10344</v>
      </c>
    </row>
    <row r="7518" spans="1:7" x14ac:dyDescent="0.25">
      <c r="A7518" t="str">
        <f>"QTOMA28"</f>
        <v>QTOMA28</v>
      </c>
      <c r="B7518" t="s">
        <v>13271</v>
      </c>
      <c r="C7518">
        <v>0</v>
      </c>
      <c r="D7518" t="s">
        <v>41</v>
      </c>
      <c r="E7518">
        <v>0</v>
      </c>
      <c r="F7518" t="s">
        <v>560</v>
      </c>
      <c r="G7518" t="s">
        <v>10344</v>
      </c>
    </row>
    <row r="7519" spans="1:7" x14ac:dyDescent="0.25">
      <c r="A7519" t="str">
        <f>"QTOMA15"</f>
        <v>QTOMA15</v>
      </c>
      <c r="B7519" t="s">
        <v>13272</v>
      </c>
      <c r="C7519">
        <v>0</v>
      </c>
      <c r="D7519" t="s">
        <v>41</v>
      </c>
      <c r="E7519">
        <v>0</v>
      </c>
      <c r="F7519" t="s">
        <v>560</v>
      </c>
      <c r="G7519" t="s">
        <v>10344</v>
      </c>
    </row>
    <row r="7520" spans="1:7" x14ac:dyDescent="0.25">
      <c r="A7520" t="str">
        <f>"QTOMA30"</f>
        <v>QTOMA30</v>
      </c>
      <c r="B7520" t="s">
        <v>8858</v>
      </c>
      <c r="C7520">
        <v>0</v>
      </c>
      <c r="D7520" t="s">
        <v>41</v>
      </c>
      <c r="E7520">
        <v>0</v>
      </c>
      <c r="F7520" t="s">
        <v>560</v>
      </c>
    </row>
    <row r="7521" spans="1:7" x14ac:dyDescent="0.25">
      <c r="A7521" t="str">
        <f>"QTOMA31"</f>
        <v>QTOMA31</v>
      </c>
      <c r="B7521" t="s">
        <v>8862</v>
      </c>
      <c r="C7521">
        <v>45</v>
      </c>
      <c r="D7521" t="s">
        <v>41</v>
      </c>
      <c r="E7521">
        <v>0</v>
      </c>
      <c r="F7521" t="s">
        <v>560</v>
      </c>
    </row>
    <row r="7522" spans="1:7" x14ac:dyDescent="0.25">
      <c r="A7522" t="str">
        <f>"QTOMA18"</f>
        <v>QTOMA18</v>
      </c>
      <c r="B7522" t="s">
        <v>13273</v>
      </c>
      <c r="C7522">
        <v>0</v>
      </c>
      <c r="D7522" t="s">
        <v>41</v>
      </c>
      <c r="E7522">
        <v>0</v>
      </c>
      <c r="F7522" t="s">
        <v>1393</v>
      </c>
      <c r="G7522" t="s">
        <v>10344</v>
      </c>
    </row>
    <row r="7523" spans="1:7" x14ac:dyDescent="0.25">
      <c r="A7523" t="str">
        <f>"ATOMA21"</f>
        <v>ATOMA21</v>
      </c>
      <c r="B7523" t="s">
        <v>13273</v>
      </c>
      <c r="C7523">
        <v>0</v>
      </c>
      <c r="D7523" t="s">
        <v>41</v>
      </c>
      <c r="E7523">
        <v>0</v>
      </c>
      <c r="F7523" t="s">
        <v>1393</v>
      </c>
      <c r="G7523" t="s">
        <v>10344</v>
      </c>
    </row>
    <row r="7524" spans="1:7" x14ac:dyDescent="0.25">
      <c r="A7524" t="str">
        <f>"ATOMA13"</f>
        <v>ATOMA13</v>
      </c>
      <c r="B7524" t="s">
        <v>13274</v>
      </c>
      <c r="C7524">
        <v>0</v>
      </c>
      <c r="D7524" t="s">
        <v>41</v>
      </c>
      <c r="E7524">
        <v>0</v>
      </c>
      <c r="F7524" t="s">
        <v>10404</v>
      </c>
    </row>
    <row r="7525" spans="1:7" x14ac:dyDescent="0.25">
      <c r="A7525" t="str">
        <f>"ATOMA03"</f>
        <v>ATOMA03</v>
      </c>
      <c r="B7525" t="s">
        <v>13275</v>
      </c>
      <c r="C7525">
        <v>0</v>
      </c>
      <c r="D7525" t="s">
        <v>41</v>
      </c>
      <c r="E7525">
        <v>0</v>
      </c>
      <c r="F7525" t="s">
        <v>1393</v>
      </c>
      <c r="G7525" t="s">
        <v>10242</v>
      </c>
    </row>
    <row r="7526" spans="1:7" x14ac:dyDescent="0.25">
      <c r="A7526" t="str">
        <f>"CTOMA01"</f>
        <v>CTOMA01</v>
      </c>
      <c r="B7526" t="s">
        <v>1781</v>
      </c>
      <c r="C7526">
        <v>0</v>
      </c>
      <c r="D7526" t="s">
        <v>41</v>
      </c>
      <c r="E7526">
        <v>0</v>
      </c>
      <c r="F7526" t="s">
        <v>1393</v>
      </c>
    </row>
    <row r="7527" spans="1:7" x14ac:dyDescent="0.25">
      <c r="A7527" t="str">
        <f>"QTOMA08"</f>
        <v>QTOMA08</v>
      </c>
      <c r="B7527" t="s">
        <v>13276</v>
      </c>
      <c r="C7527">
        <v>0</v>
      </c>
      <c r="D7527" t="s">
        <v>41</v>
      </c>
      <c r="E7527">
        <v>0</v>
      </c>
      <c r="F7527" t="s">
        <v>560</v>
      </c>
    </row>
    <row r="7528" spans="1:7" x14ac:dyDescent="0.25">
      <c r="A7528" t="str">
        <f>"ATOMA17"</f>
        <v>ATOMA17</v>
      </c>
      <c r="B7528" t="s">
        <v>13277</v>
      </c>
      <c r="C7528">
        <v>0</v>
      </c>
      <c r="D7528" t="s">
        <v>41</v>
      </c>
      <c r="E7528">
        <v>0</v>
      </c>
      <c r="F7528" t="s">
        <v>10404</v>
      </c>
    </row>
    <row r="7529" spans="1:7" x14ac:dyDescent="0.25">
      <c r="A7529" t="str">
        <f>"ATOMA28"</f>
        <v>ATOMA28</v>
      </c>
      <c r="B7529" t="s">
        <v>13278</v>
      </c>
      <c r="C7529">
        <v>0</v>
      </c>
      <c r="D7529" t="s">
        <v>41</v>
      </c>
      <c r="E7529">
        <v>0</v>
      </c>
      <c r="F7529" t="s">
        <v>1393</v>
      </c>
      <c r="G7529" t="s">
        <v>10344</v>
      </c>
    </row>
    <row r="7530" spans="1:7" x14ac:dyDescent="0.25">
      <c r="A7530" t="str">
        <f>"QTOMA21"</f>
        <v>QTOMA21</v>
      </c>
      <c r="B7530" t="s">
        <v>13278</v>
      </c>
      <c r="C7530">
        <v>0</v>
      </c>
      <c r="D7530" t="s">
        <v>41</v>
      </c>
      <c r="E7530">
        <v>0</v>
      </c>
      <c r="F7530" t="s">
        <v>1393</v>
      </c>
      <c r="G7530" t="s">
        <v>10344</v>
      </c>
    </row>
    <row r="7531" spans="1:7" x14ac:dyDescent="0.25">
      <c r="A7531" t="str">
        <f>"QTOMA27"</f>
        <v>QTOMA27</v>
      </c>
      <c r="B7531" t="s">
        <v>13279</v>
      </c>
      <c r="C7531">
        <v>0</v>
      </c>
      <c r="D7531" t="s">
        <v>41</v>
      </c>
      <c r="E7531">
        <v>0</v>
      </c>
      <c r="F7531" t="s">
        <v>1393</v>
      </c>
      <c r="G7531" t="s">
        <v>10344</v>
      </c>
    </row>
    <row r="7532" spans="1:7" x14ac:dyDescent="0.25">
      <c r="A7532" t="str">
        <f>"ATOMA04"</f>
        <v>ATOMA04</v>
      </c>
      <c r="B7532" t="s">
        <v>8847</v>
      </c>
      <c r="C7532">
        <v>0</v>
      </c>
      <c r="D7532" t="s">
        <v>41</v>
      </c>
      <c r="E7532">
        <v>0</v>
      </c>
      <c r="F7532" t="s">
        <v>1393</v>
      </c>
      <c r="G7532" t="s">
        <v>10242</v>
      </c>
    </row>
    <row r="7533" spans="1:7" x14ac:dyDescent="0.25">
      <c r="A7533" t="str">
        <f>"QTOMA02"</f>
        <v>QTOMA02</v>
      </c>
      <c r="B7533" t="s">
        <v>8847</v>
      </c>
      <c r="C7533">
        <v>1392</v>
      </c>
      <c r="D7533" t="s">
        <v>41</v>
      </c>
      <c r="E7533">
        <v>7</v>
      </c>
      <c r="F7533" t="s">
        <v>1393</v>
      </c>
      <c r="G7533" t="s">
        <v>10242</v>
      </c>
    </row>
    <row r="7534" spans="1:7" x14ac:dyDescent="0.25">
      <c r="A7534" t="str">
        <f>"ATOMA09"</f>
        <v>ATOMA09</v>
      </c>
      <c r="B7534" t="s">
        <v>13280</v>
      </c>
      <c r="C7534">
        <v>0</v>
      </c>
      <c r="D7534" t="s">
        <v>41</v>
      </c>
      <c r="E7534">
        <v>0</v>
      </c>
      <c r="F7534" t="s">
        <v>10404</v>
      </c>
    </row>
    <row r="7535" spans="1:7" x14ac:dyDescent="0.25">
      <c r="A7535" t="str">
        <f>"ATOMA27"</f>
        <v>ATOMA27</v>
      </c>
      <c r="B7535" t="s">
        <v>13281</v>
      </c>
      <c r="C7535">
        <v>0</v>
      </c>
      <c r="D7535" t="s">
        <v>41</v>
      </c>
      <c r="E7535">
        <v>0</v>
      </c>
      <c r="F7535" t="s">
        <v>560</v>
      </c>
      <c r="G7535" t="s">
        <v>10344</v>
      </c>
    </row>
    <row r="7536" spans="1:7" x14ac:dyDescent="0.25">
      <c r="A7536" t="str">
        <f>"QTOMA24"</f>
        <v>QTOMA24</v>
      </c>
      <c r="B7536" t="s">
        <v>13281</v>
      </c>
      <c r="C7536">
        <v>0</v>
      </c>
      <c r="D7536" t="s">
        <v>41</v>
      </c>
      <c r="E7536">
        <v>0</v>
      </c>
      <c r="F7536" t="s">
        <v>560</v>
      </c>
      <c r="G7536" t="s">
        <v>10344</v>
      </c>
    </row>
    <row r="7537" spans="1:7" x14ac:dyDescent="0.25">
      <c r="A7537" t="str">
        <f>"QTOMA03"</f>
        <v>QTOMA03</v>
      </c>
      <c r="B7537" t="s">
        <v>13282</v>
      </c>
      <c r="C7537">
        <v>0</v>
      </c>
      <c r="D7537" t="s">
        <v>41</v>
      </c>
      <c r="E7537">
        <v>0</v>
      </c>
      <c r="F7537" t="s">
        <v>1393</v>
      </c>
      <c r="G7537" t="s">
        <v>10344</v>
      </c>
    </row>
    <row r="7538" spans="1:7" x14ac:dyDescent="0.25">
      <c r="A7538" t="str">
        <f>"ATOMA05"</f>
        <v>ATOMA05</v>
      </c>
      <c r="B7538" t="s">
        <v>13282</v>
      </c>
      <c r="C7538">
        <v>0</v>
      </c>
      <c r="D7538" t="s">
        <v>41</v>
      </c>
      <c r="E7538">
        <v>0</v>
      </c>
      <c r="F7538" t="s">
        <v>1393</v>
      </c>
      <c r="G7538" t="s">
        <v>10344</v>
      </c>
    </row>
    <row r="7539" spans="1:7" x14ac:dyDescent="0.25">
      <c r="A7539" t="str">
        <f>"ATOMA06"</f>
        <v>ATOMA06</v>
      </c>
      <c r="B7539" t="s">
        <v>13283</v>
      </c>
      <c r="C7539">
        <v>0</v>
      </c>
      <c r="D7539" t="s">
        <v>41</v>
      </c>
      <c r="E7539">
        <v>0</v>
      </c>
      <c r="F7539" t="s">
        <v>10397</v>
      </c>
    </row>
    <row r="7540" spans="1:7" x14ac:dyDescent="0.25">
      <c r="A7540" t="str">
        <f>"QTOMA06"</f>
        <v>QTOMA06</v>
      </c>
      <c r="B7540" t="s">
        <v>13284</v>
      </c>
      <c r="C7540">
        <v>0</v>
      </c>
      <c r="D7540" t="s">
        <v>41</v>
      </c>
      <c r="E7540">
        <v>0</v>
      </c>
      <c r="F7540" t="s">
        <v>4942</v>
      </c>
      <c r="G7540" t="s">
        <v>10344</v>
      </c>
    </row>
    <row r="7541" spans="1:7" x14ac:dyDescent="0.25">
      <c r="A7541" t="str">
        <f>"QTOMA20"</f>
        <v>QTOMA20</v>
      </c>
      <c r="B7541" t="s">
        <v>13285</v>
      </c>
      <c r="C7541">
        <v>0</v>
      </c>
      <c r="D7541" t="s">
        <v>41</v>
      </c>
      <c r="E7541">
        <v>0</v>
      </c>
      <c r="F7541" t="s">
        <v>11218</v>
      </c>
      <c r="G7541" t="s">
        <v>10344</v>
      </c>
    </row>
    <row r="7542" spans="1:7" x14ac:dyDescent="0.25">
      <c r="A7542" t="str">
        <f>"ATOMA25"</f>
        <v>ATOMA25</v>
      </c>
      <c r="B7542" t="s">
        <v>13286</v>
      </c>
      <c r="C7542">
        <v>0</v>
      </c>
      <c r="D7542" t="s">
        <v>41</v>
      </c>
      <c r="E7542">
        <v>0</v>
      </c>
      <c r="F7542" t="s">
        <v>4868</v>
      </c>
    </row>
    <row r="7543" spans="1:7" x14ac:dyDescent="0.25">
      <c r="A7543" t="str">
        <f>"QTOMA16"</f>
        <v>QTOMA16</v>
      </c>
      <c r="B7543" t="s">
        <v>13287</v>
      </c>
      <c r="C7543">
        <v>0</v>
      </c>
      <c r="D7543" t="s">
        <v>41</v>
      </c>
      <c r="E7543">
        <v>0</v>
      </c>
      <c r="F7543" t="s">
        <v>1393</v>
      </c>
      <c r="G7543" t="s">
        <v>10242</v>
      </c>
    </row>
    <row r="7544" spans="1:7" x14ac:dyDescent="0.25">
      <c r="A7544" t="str">
        <f>"ATOMA23"</f>
        <v>ATOMA23</v>
      </c>
      <c r="B7544" t="s">
        <v>13287</v>
      </c>
      <c r="C7544">
        <v>0</v>
      </c>
      <c r="D7544" t="s">
        <v>41</v>
      </c>
      <c r="E7544">
        <v>0</v>
      </c>
      <c r="F7544" t="s">
        <v>1393</v>
      </c>
      <c r="G7544" t="s">
        <v>10242</v>
      </c>
    </row>
    <row r="7545" spans="1:7" x14ac:dyDescent="0.25">
      <c r="A7545" t="str">
        <f>"QTOMA04"</f>
        <v>QTOMA04</v>
      </c>
      <c r="B7545" t="s">
        <v>13288</v>
      </c>
      <c r="C7545">
        <v>0</v>
      </c>
      <c r="D7545" t="s">
        <v>41</v>
      </c>
      <c r="E7545">
        <v>0</v>
      </c>
      <c r="F7545" t="s">
        <v>4942</v>
      </c>
      <c r="G7545" t="s">
        <v>10344</v>
      </c>
    </row>
    <row r="7546" spans="1:7" x14ac:dyDescent="0.25">
      <c r="A7546" t="str">
        <f>"ATOMA07"</f>
        <v>ATOMA07</v>
      </c>
      <c r="B7546" t="s">
        <v>13288</v>
      </c>
      <c r="C7546">
        <v>0</v>
      </c>
      <c r="D7546" t="s">
        <v>41</v>
      </c>
      <c r="E7546">
        <v>0</v>
      </c>
      <c r="F7546" t="s">
        <v>4942</v>
      </c>
      <c r="G7546" t="s">
        <v>10344</v>
      </c>
    </row>
    <row r="7547" spans="1:7" x14ac:dyDescent="0.25">
      <c r="A7547" t="str">
        <f>"ATOMA19"</f>
        <v>ATOMA19</v>
      </c>
      <c r="B7547" t="s">
        <v>13289</v>
      </c>
      <c r="C7547">
        <v>0</v>
      </c>
      <c r="D7547" t="s">
        <v>41</v>
      </c>
      <c r="E7547">
        <v>0</v>
      </c>
      <c r="F7547" t="s">
        <v>304</v>
      </c>
    </row>
    <row r="7548" spans="1:7" x14ac:dyDescent="0.25">
      <c r="A7548" t="str">
        <f>"ATOMA10"</f>
        <v>ATOMA10</v>
      </c>
      <c r="B7548" t="s">
        <v>13290</v>
      </c>
      <c r="C7548">
        <v>0</v>
      </c>
      <c r="D7548" t="s">
        <v>41</v>
      </c>
      <c r="E7548">
        <v>0</v>
      </c>
      <c r="F7548" t="s">
        <v>304</v>
      </c>
    </row>
    <row r="7549" spans="1:7" x14ac:dyDescent="0.25">
      <c r="A7549" t="str">
        <f>"QTOMA11"</f>
        <v>QTOMA11</v>
      </c>
      <c r="B7549" t="s">
        <v>13291</v>
      </c>
      <c r="C7549">
        <v>0</v>
      </c>
      <c r="D7549" t="s">
        <v>41</v>
      </c>
      <c r="E7549">
        <v>0</v>
      </c>
      <c r="F7549" t="s">
        <v>1393</v>
      </c>
      <c r="G7549" t="s">
        <v>10242</v>
      </c>
    </row>
    <row r="7550" spans="1:7" x14ac:dyDescent="0.25">
      <c r="A7550" t="str">
        <f>"QTOMA22"</f>
        <v>QTOMA22</v>
      </c>
      <c r="B7550" t="s">
        <v>13292</v>
      </c>
      <c r="C7550">
        <v>0</v>
      </c>
      <c r="D7550" t="s">
        <v>41</v>
      </c>
      <c r="E7550">
        <v>0</v>
      </c>
      <c r="F7550" t="s">
        <v>11218</v>
      </c>
      <c r="G7550" t="s">
        <v>10344</v>
      </c>
    </row>
    <row r="7551" spans="1:7" x14ac:dyDescent="0.25">
      <c r="A7551" t="str">
        <f>"ATOMA30"</f>
        <v>ATOMA30</v>
      </c>
      <c r="B7551" t="s">
        <v>13293</v>
      </c>
      <c r="C7551">
        <v>0</v>
      </c>
      <c r="D7551" t="s">
        <v>41</v>
      </c>
      <c r="E7551">
        <v>0</v>
      </c>
      <c r="F7551" t="s">
        <v>1393</v>
      </c>
      <c r="G7551" t="s">
        <v>10344</v>
      </c>
    </row>
    <row r="7552" spans="1:7" x14ac:dyDescent="0.25">
      <c r="A7552" t="str">
        <f>"QTOMA23"</f>
        <v>QTOMA23</v>
      </c>
      <c r="B7552" t="s">
        <v>13293</v>
      </c>
      <c r="C7552">
        <v>0</v>
      </c>
      <c r="D7552" t="s">
        <v>41</v>
      </c>
      <c r="E7552">
        <v>0</v>
      </c>
      <c r="F7552" t="s">
        <v>1393</v>
      </c>
      <c r="G7552" t="s">
        <v>10344</v>
      </c>
    </row>
    <row r="7553" spans="1:8" x14ac:dyDescent="0.25">
      <c r="A7553" t="str">
        <f>"ATOMA26"</f>
        <v>ATOMA26</v>
      </c>
      <c r="B7553" t="s">
        <v>13294</v>
      </c>
      <c r="C7553">
        <v>0</v>
      </c>
      <c r="D7553" t="s">
        <v>41</v>
      </c>
      <c r="E7553">
        <v>0</v>
      </c>
      <c r="F7553" t="s">
        <v>1393</v>
      </c>
      <c r="G7553" t="s">
        <v>10344</v>
      </c>
    </row>
    <row r="7554" spans="1:8" x14ac:dyDescent="0.25">
      <c r="A7554" t="str">
        <f>"QTOMA09"</f>
        <v>QTOMA09</v>
      </c>
      <c r="B7554" t="s">
        <v>13295</v>
      </c>
      <c r="C7554">
        <v>0</v>
      </c>
      <c r="D7554" t="s">
        <v>41</v>
      </c>
      <c r="E7554">
        <v>0</v>
      </c>
      <c r="F7554" t="s">
        <v>560</v>
      </c>
    </row>
    <row r="7555" spans="1:8" x14ac:dyDescent="0.25">
      <c r="A7555" t="str">
        <f>"ATOMA14"</f>
        <v>ATOMA14</v>
      </c>
      <c r="B7555" t="s">
        <v>13295</v>
      </c>
      <c r="C7555">
        <v>0</v>
      </c>
      <c r="D7555" t="s">
        <v>41</v>
      </c>
      <c r="E7555">
        <v>0</v>
      </c>
      <c r="F7555" t="s">
        <v>560</v>
      </c>
    </row>
    <row r="7556" spans="1:8" x14ac:dyDescent="0.25">
      <c r="A7556" t="str">
        <f>"QTOMA10"</f>
        <v>QTOMA10</v>
      </c>
      <c r="B7556" t="s">
        <v>13296</v>
      </c>
      <c r="C7556">
        <v>0</v>
      </c>
      <c r="D7556" t="s">
        <v>41</v>
      </c>
      <c r="E7556">
        <v>0</v>
      </c>
      <c r="F7556" t="s">
        <v>560</v>
      </c>
    </row>
    <row r="7557" spans="1:8" x14ac:dyDescent="0.25">
      <c r="A7557" t="str">
        <f>"ATOMA15"</f>
        <v>ATOMA15</v>
      </c>
      <c r="B7557" t="s">
        <v>13297</v>
      </c>
      <c r="C7557">
        <v>0</v>
      </c>
      <c r="D7557" t="s">
        <v>41</v>
      </c>
      <c r="E7557">
        <v>0</v>
      </c>
      <c r="F7557" t="s">
        <v>560</v>
      </c>
    </row>
    <row r="7558" spans="1:8" x14ac:dyDescent="0.25">
      <c r="A7558" t="str">
        <f>"QTOMA05"</f>
        <v>QTOMA05</v>
      </c>
      <c r="B7558" t="s">
        <v>13298</v>
      </c>
      <c r="C7558">
        <v>0</v>
      </c>
      <c r="D7558" t="s">
        <v>41</v>
      </c>
      <c r="E7558">
        <v>0</v>
      </c>
      <c r="F7558" t="s">
        <v>1393</v>
      </c>
      <c r="G7558" t="s">
        <v>10344</v>
      </c>
    </row>
    <row r="7559" spans="1:8" x14ac:dyDescent="0.25">
      <c r="A7559" t="str">
        <f>"ATOMA08"</f>
        <v>ATOMA08</v>
      </c>
      <c r="B7559" t="s">
        <v>13298</v>
      </c>
      <c r="C7559">
        <v>0</v>
      </c>
      <c r="D7559" t="s">
        <v>41</v>
      </c>
      <c r="E7559">
        <v>0</v>
      </c>
      <c r="F7559" t="s">
        <v>1393</v>
      </c>
      <c r="G7559" t="s">
        <v>10344</v>
      </c>
    </row>
    <row r="7560" spans="1:8" x14ac:dyDescent="0.25">
      <c r="A7560" t="str">
        <f>"QTOMA14"</f>
        <v>QTOMA14</v>
      </c>
      <c r="B7560" t="s">
        <v>13299</v>
      </c>
      <c r="C7560">
        <v>0</v>
      </c>
      <c r="D7560" t="s">
        <v>41</v>
      </c>
      <c r="E7560">
        <v>0</v>
      </c>
      <c r="F7560" t="s">
        <v>1393</v>
      </c>
      <c r="G7560" t="s">
        <v>10344</v>
      </c>
    </row>
    <row r="7561" spans="1:8" x14ac:dyDescent="0.25">
      <c r="A7561" t="str">
        <f>"QTOMB02"</f>
        <v>QTOMB02</v>
      </c>
      <c r="B7561" t="s">
        <v>13300</v>
      </c>
      <c r="C7561">
        <v>0</v>
      </c>
      <c r="D7561" t="s">
        <v>16</v>
      </c>
      <c r="E7561">
        <v>0</v>
      </c>
      <c r="F7561" t="s">
        <v>2493</v>
      </c>
      <c r="G7561" t="s">
        <v>9899</v>
      </c>
    </row>
    <row r="7562" spans="1:8" x14ac:dyDescent="0.25">
      <c r="A7562" t="str">
        <f>"QTOMB01"</f>
        <v>QTOMB01</v>
      </c>
      <c r="B7562" t="s">
        <v>8868</v>
      </c>
      <c r="C7562">
        <v>10</v>
      </c>
      <c r="D7562" t="s">
        <v>28</v>
      </c>
      <c r="E7562">
        <v>10</v>
      </c>
      <c r="F7562" t="s">
        <v>659</v>
      </c>
    </row>
    <row r="7563" spans="1:8" x14ac:dyDescent="0.25">
      <c r="A7563" t="str">
        <f>"ATONI01"</f>
        <v>ATONI01</v>
      </c>
      <c r="B7563" t="s">
        <v>13301</v>
      </c>
      <c r="C7563">
        <v>0</v>
      </c>
      <c r="D7563" t="s">
        <v>16</v>
      </c>
      <c r="E7563">
        <v>0</v>
      </c>
      <c r="F7563" t="s">
        <v>113</v>
      </c>
    </row>
    <row r="7564" spans="1:8" x14ac:dyDescent="0.25">
      <c r="A7564" t="str">
        <f>"ATONI02"</f>
        <v>ATONI02</v>
      </c>
      <c r="B7564" t="s">
        <v>13302</v>
      </c>
      <c r="C7564">
        <v>0</v>
      </c>
      <c r="D7564" t="s">
        <v>16</v>
      </c>
      <c r="E7564">
        <v>0</v>
      </c>
      <c r="F7564" t="s">
        <v>113</v>
      </c>
    </row>
    <row r="7565" spans="1:8" x14ac:dyDescent="0.25">
      <c r="A7565" t="str">
        <f>"ATONI03"</f>
        <v>ATONI03</v>
      </c>
      <c r="B7565" t="s">
        <v>13303</v>
      </c>
      <c r="C7565">
        <v>0</v>
      </c>
      <c r="D7565" t="s">
        <v>16</v>
      </c>
      <c r="E7565">
        <v>0</v>
      </c>
      <c r="F7565" t="s">
        <v>113</v>
      </c>
    </row>
    <row r="7566" spans="1:8" x14ac:dyDescent="0.25">
      <c r="A7566" t="str">
        <f>"QTOPA01"</f>
        <v>QTOPA01</v>
      </c>
      <c r="B7566" t="s">
        <v>13304</v>
      </c>
      <c r="C7566">
        <v>0</v>
      </c>
      <c r="D7566" t="s">
        <v>16</v>
      </c>
      <c r="E7566">
        <v>0</v>
      </c>
      <c r="F7566" t="s">
        <v>9356</v>
      </c>
      <c r="G7566" t="s">
        <v>9977</v>
      </c>
    </row>
    <row r="7567" spans="1:8" x14ac:dyDescent="0.25">
      <c r="A7567" t="str">
        <f>"ATOPA01"</f>
        <v>ATOPA01</v>
      </c>
      <c r="B7567" t="s">
        <v>13304</v>
      </c>
      <c r="C7567">
        <v>0</v>
      </c>
      <c r="D7567" t="s">
        <v>16</v>
      </c>
      <c r="E7567">
        <v>0</v>
      </c>
      <c r="F7567" t="s">
        <v>9356</v>
      </c>
      <c r="G7567" t="s">
        <v>9977</v>
      </c>
    </row>
    <row r="7568" spans="1:8" x14ac:dyDescent="0.25">
      <c r="A7568" t="str">
        <f>"ATOPB02"</f>
        <v>ATOPB02</v>
      </c>
      <c r="B7568" t="s">
        <v>14126</v>
      </c>
      <c r="C7568">
        <v>0</v>
      </c>
      <c r="D7568" t="s">
        <v>28</v>
      </c>
      <c r="E7568">
        <v>0</v>
      </c>
      <c r="F7568" t="s">
        <v>395</v>
      </c>
      <c r="G7568" t="s">
        <v>12100</v>
      </c>
      <c r="H7568" t="s">
        <v>9871</v>
      </c>
    </row>
    <row r="7569" spans="1:8" x14ac:dyDescent="0.25">
      <c r="A7569" t="str">
        <f>"QTOPB02"</f>
        <v>QTOPB02</v>
      </c>
      <c r="B7569" t="s">
        <v>14126</v>
      </c>
      <c r="C7569">
        <v>571</v>
      </c>
      <c r="D7569" t="s">
        <v>16</v>
      </c>
      <c r="E7569">
        <v>22</v>
      </c>
      <c r="F7569" t="s">
        <v>395</v>
      </c>
      <c r="G7569" t="s">
        <v>12100</v>
      </c>
      <c r="H7569" t="s">
        <v>9871</v>
      </c>
    </row>
    <row r="7570" spans="1:8" x14ac:dyDescent="0.25">
      <c r="A7570" t="str">
        <f>"QTOPB01"</f>
        <v>QTOPB01</v>
      </c>
      <c r="B7570" t="s">
        <v>14125</v>
      </c>
      <c r="C7570">
        <v>1364</v>
      </c>
      <c r="D7570" t="s">
        <v>16</v>
      </c>
      <c r="E7570">
        <v>27</v>
      </c>
      <c r="F7570" t="s">
        <v>395</v>
      </c>
      <c r="G7570" t="s">
        <v>12100</v>
      </c>
      <c r="H7570" t="s">
        <v>9871</v>
      </c>
    </row>
    <row r="7571" spans="1:8" x14ac:dyDescent="0.25">
      <c r="A7571" t="str">
        <f>"ATOPB01"</f>
        <v>ATOPB01</v>
      </c>
      <c r="B7571" t="s">
        <v>18103</v>
      </c>
      <c r="C7571">
        <v>0</v>
      </c>
      <c r="D7571" t="s">
        <v>16</v>
      </c>
      <c r="E7571">
        <v>0</v>
      </c>
      <c r="F7571" t="s">
        <v>395</v>
      </c>
      <c r="G7571" t="s">
        <v>12100</v>
      </c>
      <c r="H7571" t="s">
        <v>9871</v>
      </c>
    </row>
    <row r="7572" spans="1:8" x14ac:dyDescent="0.25">
      <c r="A7572" t="str">
        <f>"ZZTOPI01"</f>
        <v>ZZTOPI01</v>
      </c>
      <c r="B7572" t="s">
        <v>9823</v>
      </c>
      <c r="C7572">
        <v>7583</v>
      </c>
      <c r="D7572" t="s">
        <v>28</v>
      </c>
      <c r="E7572">
        <v>7583</v>
      </c>
      <c r="F7572" t="s">
        <v>879</v>
      </c>
      <c r="G7572" t="s">
        <v>253</v>
      </c>
    </row>
    <row r="7573" spans="1:8" x14ac:dyDescent="0.25">
      <c r="A7573" t="str">
        <f>"ZZTOPI02"</f>
        <v>ZZTOPI02</v>
      </c>
      <c r="B7573" t="s">
        <v>13305</v>
      </c>
      <c r="C7573">
        <v>0</v>
      </c>
      <c r="D7573" t="s">
        <v>28</v>
      </c>
      <c r="E7573">
        <v>0</v>
      </c>
      <c r="F7573" t="s">
        <v>879</v>
      </c>
      <c r="G7573" t="s">
        <v>253</v>
      </c>
    </row>
    <row r="7574" spans="1:8" x14ac:dyDescent="0.25">
      <c r="A7574" t="str">
        <f>"ZZTOPI12"</f>
        <v>ZZTOPI12</v>
      </c>
      <c r="B7574" t="s">
        <v>9835</v>
      </c>
      <c r="C7574">
        <v>150</v>
      </c>
      <c r="D7574" t="s">
        <v>28</v>
      </c>
      <c r="E7574">
        <v>150</v>
      </c>
      <c r="G7574" t="s">
        <v>253</v>
      </c>
    </row>
    <row r="7575" spans="1:8" x14ac:dyDescent="0.25">
      <c r="A7575" t="str">
        <f>"ZZTOPI13"</f>
        <v>ZZTOPI13</v>
      </c>
      <c r="B7575" t="s">
        <v>13306</v>
      </c>
      <c r="C7575">
        <v>0</v>
      </c>
      <c r="D7575" t="s">
        <v>28</v>
      </c>
      <c r="E7575">
        <v>0</v>
      </c>
      <c r="G7575" t="s">
        <v>253</v>
      </c>
    </row>
    <row r="7576" spans="1:8" x14ac:dyDescent="0.25">
      <c r="A7576" t="str">
        <f>"ZZTOPI14"</f>
        <v>ZZTOPI14</v>
      </c>
      <c r="B7576" t="s">
        <v>13307</v>
      </c>
      <c r="C7576">
        <v>0</v>
      </c>
      <c r="D7576" t="s">
        <v>28</v>
      </c>
      <c r="E7576">
        <v>0</v>
      </c>
      <c r="G7576" t="s">
        <v>253</v>
      </c>
    </row>
    <row r="7577" spans="1:8" x14ac:dyDescent="0.25">
      <c r="A7577" t="str">
        <f>"ZZTOPI03"</f>
        <v>ZZTOPI03</v>
      </c>
      <c r="B7577" t="s">
        <v>13308</v>
      </c>
      <c r="C7577">
        <v>0</v>
      </c>
      <c r="D7577" t="s">
        <v>28</v>
      </c>
      <c r="E7577">
        <v>0</v>
      </c>
      <c r="F7577" t="s">
        <v>879</v>
      </c>
      <c r="G7577" t="s">
        <v>253</v>
      </c>
    </row>
    <row r="7578" spans="1:8" x14ac:dyDescent="0.25">
      <c r="A7578" t="str">
        <f>"ZZTOPI04"</f>
        <v>ZZTOPI04</v>
      </c>
      <c r="B7578" t="s">
        <v>9825</v>
      </c>
      <c r="C7578">
        <v>0</v>
      </c>
      <c r="D7578" t="s">
        <v>28</v>
      </c>
      <c r="E7578">
        <v>0</v>
      </c>
      <c r="F7578" t="s">
        <v>879</v>
      </c>
      <c r="G7578" t="s">
        <v>253</v>
      </c>
    </row>
    <row r="7579" spans="1:8" x14ac:dyDescent="0.25">
      <c r="A7579" t="str">
        <f>"ZZTOPI05"</f>
        <v>ZZTOPI05</v>
      </c>
      <c r="B7579" t="s">
        <v>13309</v>
      </c>
      <c r="C7579">
        <v>0</v>
      </c>
      <c r="D7579" t="s">
        <v>28</v>
      </c>
      <c r="E7579">
        <v>0</v>
      </c>
      <c r="F7579" t="s">
        <v>879</v>
      </c>
      <c r="G7579" t="s">
        <v>253</v>
      </c>
    </row>
    <row r="7580" spans="1:8" x14ac:dyDescent="0.25">
      <c r="A7580" t="str">
        <f>"ZZTOPI16"</f>
        <v>ZZTOPI16</v>
      </c>
      <c r="B7580" t="s">
        <v>9839</v>
      </c>
      <c r="C7580">
        <v>3</v>
      </c>
      <c r="D7580" t="s">
        <v>28</v>
      </c>
      <c r="E7580">
        <v>3</v>
      </c>
      <c r="G7580" t="s">
        <v>253</v>
      </c>
    </row>
    <row r="7581" spans="1:8" x14ac:dyDescent="0.25">
      <c r="A7581" t="str">
        <f>"ZZTOPI06"</f>
        <v>ZZTOPI06</v>
      </c>
      <c r="B7581" t="s">
        <v>9827</v>
      </c>
      <c r="C7581">
        <v>0</v>
      </c>
      <c r="D7581" t="s">
        <v>28</v>
      </c>
      <c r="E7581">
        <v>0</v>
      </c>
      <c r="F7581" t="s">
        <v>879</v>
      </c>
      <c r="G7581" t="s">
        <v>253</v>
      </c>
    </row>
    <row r="7582" spans="1:8" x14ac:dyDescent="0.25">
      <c r="A7582" t="str">
        <f>"ZZTOPI18"</f>
        <v>ZZTOPI18</v>
      </c>
      <c r="B7582" t="s">
        <v>13310</v>
      </c>
      <c r="C7582">
        <v>0</v>
      </c>
      <c r="D7582" t="s">
        <v>28</v>
      </c>
      <c r="E7582">
        <v>0</v>
      </c>
      <c r="G7582" t="s">
        <v>253</v>
      </c>
    </row>
    <row r="7583" spans="1:8" x14ac:dyDescent="0.25">
      <c r="A7583" t="str">
        <f>"ZZTOPI07"</f>
        <v>ZZTOPI07</v>
      </c>
      <c r="B7583" t="s">
        <v>9829</v>
      </c>
      <c r="C7583">
        <v>5</v>
      </c>
      <c r="D7583" t="s">
        <v>28</v>
      </c>
      <c r="E7583">
        <v>5</v>
      </c>
      <c r="F7583" t="s">
        <v>879</v>
      </c>
      <c r="G7583" t="s">
        <v>253</v>
      </c>
    </row>
    <row r="7584" spans="1:8" x14ac:dyDescent="0.25">
      <c r="A7584" t="str">
        <f>"ZZTOPI11"</f>
        <v>ZZTOPI11</v>
      </c>
      <c r="B7584" t="s">
        <v>9833</v>
      </c>
      <c r="C7584">
        <v>0</v>
      </c>
      <c r="D7584" t="s">
        <v>28</v>
      </c>
      <c r="E7584">
        <v>0</v>
      </c>
      <c r="F7584" t="s">
        <v>879</v>
      </c>
      <c r="G7584" t="s">
        <v>253</v>
      </c>
    </row>
    <row r="7585" spans="1:8" x14ac:dyDescent="0.25">
      <c r="A7585" t="str">
        <f>"ZZTOPI08"</f>
        <v>ZZTOPI08</v>
      </c>
      <c r="B7585" t="s">
        <v>13311</v>
      </c>
      <c r="C7585">
        <v>0</v>
      </c>
      <c r="D7585" t="s">
        <v>28</v>
      </c>
      <c r="E7585">
        <v>0</v>
      </c>
      <c r="F7585" t="s">
        <v>879</v>
      </c>
      <c r="G7585" t="s">
        <v>253</v>
      </c>
    </row>
    <row r="7586" spans="1:8" x14ac:dyDescent="0.25">
      <c r="A7586" t="str">
        <f>"ZZTOPI15"</f>
        <v>ZZTOPI15</v>
      </c>
      <c r="B7586" t="s">
        <v>9837</v>
      </c>
      <c r="C7586">
        <v>15</v>
      </c>
      <c r="D7586" t="s">
        <v>28</v>
      </c>
      <c r="E7586">
        <v>15</v>
      </c>
      <c r="G7586" t="s">
        <v>253</v>
      </c>
    </row>
    <row r="7587" spans="1:8" x14ac:dyDescent="0.25">
      <c r="A7587" t="str">
        <f>"QTOPI04"</f>
        <v>QTOPI04</v>
      </c>
      <c r="B7587" t="s">
        <v>8879</v>
      </c>
      <c r="C7587">
        <v>6</v>
      </c>
      <c r="D7587" t="s">
        <v>28</v>
      </c>
      <c r="E7587">
        <v>6</v>
      </c>
      <c r="F7587" t="s">
        <v>125</v>
      </c>
    </row>
    <row r="7588" spans="1:8" x14ac:dyDescent="0.25">
      <c r="A7588" t="str">
        <f>"QTOPI02"</f>
        <v>QTOPI02</v>
      </c>
      <c r="B7588" t="s">
        <v>8879</v>
      </c>
      <c r="C7588">
        <v>0</v>
      </c>
      <c r="D7588" t="s">
        <v>28</v>
      </c>
      <c r="E7588">
        <v>0</v>
      </c>
      <c r="F7588" t="s">
        <v>125</v>
      </c>
    </row>
    <row r="7589" spans="1:8" x14ac:dyDescent="0.25">
      <c r="A7589" t="str">
        <f>"ZZTOPI19"</f>
        <v>ZZTOPI19</v>
      </c>
      <c r="B7589" t="s">
        <v>9841</v>
      </c>
      <c r="C7589">
        <v>1100</v>
      </c>
      <c r="D7589" t="s">
        <v>28</v>
      </c>
      <c r="E7589">
        <v>1100</v>
      </c>
      <c r="F7589" t="s">
        <v>364</v>
      </c>
    </row>
    <row r="7590" spans="1:8" x14ac:dyDescent="0.25">
      <c r="A7590" t="str">
        <f>"ZZTOPI09"</f>
        <v>ZZTOPI09</v>
      </c>
      <c r="B7590" t="s">
        <v>13312</v>
      </c>
      <c r="C7590">
        <v>0</v>
      </c>
      <c r="D7590" t="s">
        <v>28</v>
      </c>
      <c r="E7590">
        <v>0</v>
      </c>
      <c r="F7590" t="s">
        <v>879</v>
      </c>
      <c r="G7590" t="s">
        <v>253</v>
      </c>
    </row>
    <row r="7591" spans="1:8" x14ac:dyDescent="0.25">
      <c r="A7591" t="str">
        <f>"ZZTOPI10"</f>
        <v>ZZTOPI10</v>
      </c>
      <c r="B7591" t="s">
        <v>9831</v>
      </c>
      <c r="C7591">
        <v>230</v>
      </c>
      <c r="D7591" t="s">
        <v>28</v>
      </c>
      <c r="E7591">
        <v>230</v>
      </c>
      <c r="F7591" t="s">
        <v>879</v>
      </c>
      <c r="G7591" t="s">
        <v>253</v>
      </c>
    </row>
    <row r="7592" spans="1:8" x14ac:dyDescent="0.25">
      <c r="A7592" t="str">
        <f>"ZZTOPI17"</f>
        <v>ZZTOPI17</v>
      </c>
      <c r="B7592" t="s">
        <v>13313</v>
      </c>
      <c r="C7592">
        <v>0</v>
      </c>
      <c r="D7592" t="s">
        <v>28</v>
      </c>
      <c r="E7592">
        <v>0</v>
      </c>
      <c r="G7592" t="s">
        <v>253</v>
      </c>
    </row>
    <row r="7593" spans="1:8" x14ac:dyDescent="0.25">
      <c r="A7593" t="str">
        <f>"ATOPI01"</f>
        <v>ATOPI01</v>
      </c>
      <c r="B7593" t="s">
        <v>13550</v>
      </c>
      <c r="C7593">
        <v>0</v>
      </c>
      <c r="D7593" t="s">
        <v>41</v>
      </c>
      <c r="E7593">
        <v>0</v>
      </c>
      <c r="F7593" t="s">
        <v>504</v>
      </c>
      <c r="G7593" t="s">
        <v>9893</v>
      </c>
      <c r="H7593" t="s">
        <v>9891</v>
      </c>
    </row>
    <row r="7594" spans="1:8" x14ac:dyDescent="0.25">
      <c r="A7594" t="str">
        <f>"QTOPI01"</f>
        <v>QTOPI01</v>
      </c>
      <c r="B7594" t="s">
        <v>13550</v>
      </c>
      <c r="C7594">
        <v>0</v>
      </c>
      <c r="D7594" t="s">
        <v>41</v>
      </c>
      <c r="E7594">
        <v>0</v>
      </c>
      <c r="F7594" t="s">
        <v>504</v>
      </c>
      <c r="G7594" t="s">
        <v>9893</v>
      </c>
      <c r="H7594" t="s">
        <v>9891</v>
      </c>
    </row>
    <row r="7595" spans="1:8" x14ac:dyDescent="0.25">
      <c r="A7595" t="str">
        <f>"QTOPI03"</f>
        <v>QTOPI03</v>
      </c>
      <c r="B7595" t="s">
        <v>14127</v>
      </c>
      <c r="C7595">
        <v>1719</v>
      </c>
      <c r="D7595" t="s">
        <v>41</v>
      </c>
      <c r="E7595">
        <v>34</v>
      </c>
      <c r="F7595" t="s">
        <v>504</v>
      </c>
      <c r="G7595" t="s">
        <v>9893</v>
      </c>
      <c r="H7595" t="s">
        <v>9891</v>
      </c>
    </row>
    <row r="7596" spans="1:8" x14ac:dyDescent="0.25">
      <c r="A7596" t="str">
        <f>"CTOPJ04"</f>
        <v>CTOPJ04</v>
      </c>
      <c r="B7596" t="s">
        <v>1792</v>
      </c>
      <c r="C7596">
        <v>0</v>
      </c>
      <c r="D7596" t="s">
        <v>16</v>
      </c>
      <c r="E7596">
        <v>0</v>
      </c>
      <c r="F7596" t="s">
        <v>128</v>
      </c>
      <c r="G7596" t="s">
        <v>10019</v>
      </c>
    </row>
    <row r="7597" spans="1:8" x14ac:dyDescent="0.25">
      <c r="A7597" t="str">
        <f>"CTOPJ01"</f>
        <v>CTOPJ01</v>
      </c>
      <c r="B7597" t="s">
        <v>1785</v>
      </c>
      <c r="C7597">
        <v>0</v>
      </c>
      <c r="D7597" t="s">
        <v>16</v>
      </c>
      <c r="E7597">
        <v>0</v>
      </c>
      <c r="F7597" t="s">
        <v>128</v>
      </c>
      <c r="G7597" t="s">
        <v>10019</v>
      </c>
    </row>
    <row r="7598" spans="1:8" x14ac:dyDescent="0.25">
      <c r="A7598" t="str">
        <f>"QTOPJ01"</f>
        <v>QTOPJ01</v>
      </c>
      <c r="B7598" t="s">
        <v>14128</v>
      </c>
      <c r="C7598">
        <v>3340</v>
      </c>
      <c r="D7598" t="s">
        <v>16</v>
      </c>
      <c r="E7598">
        <v>167</v>
      </c>
      <c r="F7598" t="s">
        <v>128</v>
      </c>
      <c r="G7598" t="s">
        <v>10019</v>
      </c>
      <c r="H7598" t="s">
        <v>9871</v>
      </c>
    </row>
    <row r="7599" spans="1:8" x14ac:dyDescent="0.25">
      <c r="A7599" t="str">
        <f>"ATOPJ01"</f>
        <v>ATOPJ01</v>
      </c>
      <c r="B7599" t="s">
        <v>14128</v>
      </c>
      <c r="C7599">
        <v>0</v>
      </c>
      <c r="D7599" t="s">
        <v>16</v>
      </c>
      <c r="E7599">
        <v>0</v>
      </c>
    </row>
    <row r="7600" spans="1:8" x14ac:dyDescent="0.25">
      <c r="A7600" t="str">
        <f>"CTOPJ06"</f>
        <v>CTOPJ06</v>
      </c>
      <c r="B7600" t="s">
        <v>1796</v>
      </c>
      <c r="C7600">
        <v>0</v>
      </c>
      <c r="D7600" t="s">
        <v>1367</v>
      </c>
      <c r="E7600">
        <v>0</v>
      </c>
      <c r="F7600" t="s">
        <v>128</v>
      </c>
      <c r="G7600" t="s">
        <v>10019</v>
      </c>
    </row>
    <row r="7601" spans="1:8" x14ac:dyDescent="0.25">
      <c r="A7601" t="str">
        <f>"CTOPJ03"</f>
        <v>CTOPJ03</v>
      </c>
      <c r="B7601" t="s">
        <v>1790</v>
      </c>
      <c r="C7601">
        <v>0</v>
      </c>
      <c r="D7601" t="s">
        <v>1367</v>
      </c>
      <c r="E7601">
        <v>0</v>
      </c>
      <c r="F7601" t="s">
        <v>128</v>
      </c>
      <c r="G7601" t="s">
        <v>10019</v>
      </c>
    </row>
    <row r="7602" spans="1:8" x14ac:dyDescent="0.25">
      <c r="A7602" t="str">
        <f>"QTOPJ03"</f>
        <v>QTOPJ03</v>
      </c>
      <c r="B7602" t="s">
        <v>14130</v>
      </c>
      <c r="C7602">
        <v>67</v>
      </c>
      <c r="D7602" t="s">
        <v>1367</v>
      </c>
      <c r="E7602">
        <v>67</v>
      </c>
      <c r="F7602" t="s">
        <v>128</v>
      </c>
      <c r="G7602" t="s">
        <v>10019</v>
      </c>
      <c r="H7602" t="s">
        <v>9871</v>
      </c>
    </row>
    <row r="7603" spans="1:8" x14ac:dyDescent="0.25">
      <c r="A7603" t="str">
        <f>"CTOPJ05"</f>
        <v>CTOPJ05</v>
      </c>
      <c r="B7603" t="s">
        <v>1794</v>
      </c>
      <c r="C7603">
        <v>0</v>
      </c>
      <c r="D7603" t="s">
        <v>379</v>
      </c>
      <c r="E7603">
        <v>0</v>
      </c>
      <c r="F7603" t="s">
        <v>128</v>
      </c>
      <c r="G7603" t="s">
        <v>10019</v>
      </c>
    </row>
    <row r="7604" spans="1:8" x14ac:dyDescent="0.25">
      <c r="A7604" t="str">
        <f>"CTOPJ02"</f>
        <v>CTOPJ02</v>
      </c>
      <c r="B7604" t="s">
        <v>1788</v>
      </c>
      <c r="C7604">
        <v>0</v>
      </c>
      <c r="D7604" t="s">
        <v>379</v>
      </c>
      <c r="E7604">
        <v>0</v>
      </c>
      <c r="F7604" t="s">
        <v>128</v>
      </c>
      <c r="G7604" t="s">
        <v>10019</v>
      </c>
    </row>
    <row r="7605" spans="1:8" x14ac:dyDescent="0.25">
      <c r="A7605" t="str">
        <f>"QTOPJ02"</f>
        <v>QTOPJ02</v>
      </c>
      <c r="B7605" t="s">
        <v>14129</v>
      </c>
      <c r="C7605">
        <v>425</v>
      </c>
      <c r="D7605" t="s">
        <v>379</v>
      </c>
      <c r="E7605">
        <v>106</v>
      </c>
      <c r="F7605" t="s">
        <v>128</v>
      </c>
      <c r="G7605" t="s">
        <v>10019</v>
      </c>
      <c r="H7605" t="s">
        <v>9871</v>
      </c>
    </row>
    <row r="7606" spans="1:8" x14ac:dyDescent="0.25">
      <c r="A7606" t="str">
        <f>"QTOPN02"</f>
        <v>QTOPN02</v>
      </c>
      <c r="B7606" t="s">
        <v>13314</v>
      </c>
      <c r="C7606">
        <v>0</v>
      </c>
      <c r="D7606" t="s">
        <v>16</v>
      </c>
      <c r="E7606">
        <v>0</v>
      </c>
      <c r="F7606" t="s">
        <v>128</v>
      </c>
      <c r="G7606" t="s">
        <v>9932</v>
      </c>
    </row>
    <row r="7607" spans="1:8" x14ac:dyDescent="0.25">
      <c r="A7607" t="str">
        <f>"QTOPN01"</f>
        <v>QTOPN01</v>
      </c>
      <c r="B7607" t="s">
        <v>13315</v>
      </c>
      <c r="C7607">
        <v>0</v>
      </c>
      <c r="D7607" t="s">
        <v>16</v>
      </c>
      <c r="E7607">
        <v>0</v>
      </c>
      <c r="F7607" t="s">
        <v>128</v>
      </c>
      <c r="G7607" t="s">
        <v>9932</v>
      </c>
    </row>
    <row r="7608" spans="1:8" x14ac:dyDescent="0.25">
      <c r="A7608" t="str">
        <f>"CTOPN01"</f>
        <v>CTOPN01</v>
      </c>
      <c r="B7608" t="s">
        <v>13316</v>
      </c>
      <c r="C7608">
        <v>0</v>
      </c>
      <c r="D7608" t="s">
        <v>16</v>
      </c>
      <c r="E7608">
        <v>0</v>
      </c>
      <c r="F7608" t="s">
        <v>128</v>
      </c>
      <c r="G7608" t="s">
        <v>9932</v>
      </c>
    </row>
    <row r="7609" spans="1:8" x14ac:dyDescent="0.25">
      <c r="A7609" t="str">
        <f>"QTOPS03"</f>
        <v>QTOPS03</v>
      </c>
      <c r="B7609" t="s">
        <v>13317</v>
      </c>
      <c r="C7609">
        <v>0</v>
      </c>
      <c r="D7609" t="s">
        <v>16</v>
      </c>
      <c r="E7609">
        <v>0</v>
      </c>
      <c r="F7609" t="s">
        <v>10605</v>
      </c>
      <c r="G7609" t="s">
        <v>13318</v>
      </c>
    </row>
    <row r="7610" spans="1:8" x14ac:dyDescent="0.25">
      <c r="A7610" t="str">
        <f>"QTOPS06"</f>
        <v>QTOPS06</v>
      </c>
      <c r="B7610" t="s">
        <v>13319</v>
      </c>
      <c r="C7610">
        <v>0</v>
      </c>
      <c r="D7610" t="s">
        <v>16</v>
      </c>
      <c r="E7610">
        <v>0</v>
      </c>
      <c r="F7610" t="s">
        <v>10605</v>
      </c>
      <c r="G7610" t="s">
        <v>13318</v>
      </c>
    </row>
    <row r="7611" spans="1:8" x14ac:dyDescent="0.25">
      <c r="A7611" t="str">
        <f>"ATOPS05"</f>
        <v>ATOPS05</v>
      </c>
      <c r="B7611" t="s">
        <v>13320</v>
      </c>
      <c r="C7611">
        <v>0</v>
      </c>
      <c r="D7611" t="s">
        <v>16</v>
      </c>
      <c r="E7611">
        <v>0</v>
      </c>
      <c r="F7611" t="s">
        <v>10605</v>
      </c>
      <c r="G7611" t="s">
        <v>13318</v>
      </c>
    </row>
    <row r="7612" spans="1:8" x14ac:dyDescent="0.25">
      <c r="A7612" t="str">
        <f>"QTOPS04"</f>
        <v>QTOPS04</v>
      </c>
      <c r="B7612" t="s">
        <v>13321</v>
      </c>
      <c r="C7612">
        <v>0</v>
      </c>
      <c r="D7612" t="s">
        <v>16</v>
      </c>
      <c r="E7612">
        <v>0</v>
      </c>
      <c r="F7612" t="s">
        <v>10605</v>
      </c>
      <c r="G7612" t="s">
        <v>13322</v>
      </c>
    </row>
    <row r="7613" spans="1:8" x14ac:dyDescent="0.25">
      <c r="A7613" t="str">
        <f>"ATOPS01"</f>
        <v>ATOPS01</v>
      </c>
      <c r="B7613" t="s">
        <v>13323</v>
      </c>
      <c r="C7613">
        <v>0</v>
      </c>
      <c r="D7613" t="s">
        <v>41</v>
      </c>
      <c r="E7613">
        <v>0</v>
      </c>
      <c r="F7613" t="s">
        <v>13324</v>
      </c>
    </row>
    <row r="7614" spans="1:8" x14ac:dyDescent="0.25">
      <c r="A7614" t="str">
        <f>"ATOPS10"</f>
        <v>ATOPS10</v>
      </c>
      <c r="B7614" t="s">
        <v>13325</v>
      </c>
      <c r="C7614">
        <v>0</v>
      </c>
      <c r="D7614" t="s">
        <v>41</v>
      </c>
      <c r="E7614">
        <v>0</v>
      </c>
      <c r="F7614" t="s">
        <v>13324</v>
      </c>
    </row>
    <row r="7615" spans="1:8" x14ac:dyDescent="0.25">
      <c r="A7615" t="str">
        <f>"QTOPS08"</f>
        <v>QTOPS08</v>
      </c>
      <c r="B7615" t="s">
        <v>14132</v>
      </c>
      <c r="C7615">
        <v>6893</v>
      </c>
      <c r="D7615" t="s">
        <v>41</v>
      </c>
      <c r="E7615">
        <v>229</v>
      </c>
      <c r="F7615" t="s">
        <v>8895</v>
      </c>
      <c r="H7615" t="s">
        <v>9871</v>
      </c>
    </row>
    <row r="7616" spans="1:8" x14ac:dyDescent="0.25">
      <c r="A7616" t="str">
        <f>"ATOPS02"</f>
        <v>ATOPS02</v>
      </c>
      <c r="B7616" t="s">
        <v>14132</v>
      </c>
      <c r="C7616">
        <v>0</v>
      </c>
      <c r="D7616" t="s">
        <v>41</v>
      </c>
      <c r="E7616">
        <v>0</v>
      </c>
      <c r="F7616" t="s">
        <v>13324</v>
      </c>
      <c r="H7616" t="s">
        <v>9871</v>
      </c>
    </row>
    <row r="7617" spans="1:8" x14ac:dyDescent="0.25">
      <c r="A7617" t="str">
        <f>"ATOPSI01"</f>
        <v>ATOPSI01</v>
      </c>
      <c r="B7617" t="s">
        <v>13326</v>
      </c>
      <c r="C7617">
        <v>0</v>
      </c>
      <c r="D7617" t="s">
        <v>16</v>
      </c>
      <c r="E7617">
        <v>0</v>
      </c>
    </row>
    <row r="7618" spans="1:8" x14ac:dyDescent="0.25">
      <c r="A7618" t="str">
        <f>"ATOPS03"</f>
        <v>ATOPS03</v>
      </c>
      <c r="B7618" t="s">
        <v>13327</v>
      </c>
      <c r="C7618">
        <v>0</v>
      </c>
      <c r="D7618" t="s">
        <v>41</v>
      </c>
      <c r="E7618">
        <v>0</v>
      </c>
      <c r="F7618" t="s">
        <v>13324</v>
      </c>
    </row>
    <row r="7619" spans="1:8" x14ac:dyDescent="0.25">
      <c r="A7619" t="str">
        <f>"ATOPS11"</f>
        <v>ATOPS11</v>
      </c>
      <c r="B7619" t="s">
        <v>13328</v>
      </c>
      <c r="C7619">
        <v>0</v>
      </c>
      <c r="D7619" t="s">
        <v>41</v>
      </c>
      <c r="E7619">
        <v>0</v>
      </c>
      <c r="F7619" t="s">
        <v>13324</v>
      </c>
    </row>
    <row r="7620" spans="1:8" x14ac:dyDescent="0.25">
      <c r="A7620" t="str">
        <f>"QTOPS09"</f>
        <v>QTOPS09</v>
      </c>
      <c r="B7620" t="s">
        <v>14133</v>
      </c>
      <c r="C7620">
        <v>4617</v>
      </c>
      <c r="D7620" t="s">
        <v>41</v>
      </c>
      <c r="E7620">
        <v>153</v>
      </c>
      <c r="F7620" t="s">
        <v>8895</v>
      </c>
      <c r="H7620" t="s">
        <v>9871</v>
      </c>
    </row>
    <row r="7621" spans="1:8" x14ac:dyDescent="0.25">
      <c r="A7621" t="str">
        <f>"ATOPS04"</f>
        <v>ATOPS04</v>
      </c>
      <c r="B7621" t="s">
        <v>14133</v>
      </c>
      <c r="C7621">
        <v>0</v>
      </c>
      <c r="D7621" t="s">
        <v>41</v>
      </c>
      <c r="E7621">
        <v>0</v>
      </c>
      <c r="F7621" t="s">
        <v>13324</v>
      </c>
      <c r="H7621" t="s">
        <v>9871</v>
      </c>
    </row>
    <row r="7622" spans="1:8" x14ac:dyDescent="0.25">
      <c r="A7622" t="str">
        <f>"QTOPS10"</f>
        <v>QTOPS10</v>
      </c>
      <c r="B7622" t="s">
        <v>8901</v>
      </c>
      <c r="C7622">
        <v>0</v>
      </c>
      <c r="D7622" t="s">
        <v>16</v>
      </c>
      <c r="E7622">
        <v>0</v>
      </c>
      <c r="F7622" t="s">
        <v>2493</v>
      </c>
      <c r="G7622" t="s">
        <v>13329</v>
      </c>
    </row>
    <row r="7623" spans="1:8" x14ac:dyDescent="0.25">
      <c r="A7623" t="str">
        <f>"QTOPS07"</f>
        <v>QTOPS07</v>
      </c>
      <c r="B7623" t="s">
        <v>8890</v>
      </c>
      <c r="C7623">
        <v>0</v>
      </c>
      <c r="D7623" t="s">
        <v>16</v>
      </c>
      <c r="E7623">
        <v>0</v>
      </c>
      <c r="F7623" t="s">
        <v>2493</v>
      </c>
      <c r="G7623" t="s">
        <v>13329</v>
      </c>
    </row>
    <row r="7624" spans="1:8" x14ac:dyDescent="0.25">
      <c r="A7624" t="str">
        <f>"QTOPS05"</f>
        <v>QTOPS05</v>
      </c>
      <c r="B7624" t="s">
        <v>13330</v>
      </c>
      <c r="C7624">
        <v>0</v>
      </c>
      <c r="D7624" t="s">
        <v>41</v>
      </c>
      <c r="E7624">
        <v>0</v>
      </c>
      <c r="F7624" t="s">
        <v>13331</v>
      </c>
      <c r="G7624" t="s">
        <v>13332</v>
      </c>
    </row>
    <row r="7625" spans="1:8" x14ac:dyDescent="0.25">
      <c r="A7625" t="str">
        <f>"ATOPS08"</f>
        <v>ATOPS08</v>
      </c>
      <c r="B7625" t="s">
        <v>13333</v>
      </c>
      <c r="C7625">
        <v>0</v>
      </c>
      <c r="D7625" t="s">
        <v>41</v>
      </c>
      <c r="E7625">
        <v>0</v>
      </c>
      <c r="F7625" t="s">
        <v>13331</v>
      </c>
      <c r="G7625" t="s">
        <v>13332</v>
      </c>
    </row>
    <row r="7626" spans="1:8" x14ac:dyDescent="0.25">
      <c r="A7626" t="str">
        <f>"ATOPS07"</f>
        <v>ATOPS07</v>
      </c>
      <c r="B7626" t="s">
        <v>18104</v>
      </c>
      <c r="C7626">
        <v>0</v>
      </c>
      <c r="D7626" t="s">
        <v>41</v>
      </c>
      <c r="E7626">
        <v>0</v>
      </c>
      <c r="F7626" t="s">
        <v>281</v>
      </c>
      <c r="G7626" t="s">
        <v>13332</v>
      </c>
      <c r="H7626" t="s">
        <v>9871</v>
      </c>
    </row>
    <row r="7627" spans="1:8" x14ac:dyDescent="0.25">
      <c r="A7627" t="str">
        <f>"QTOPS01"</f>
        <v>QTOPS01</v>
      </c>
      <c r="B7627" t="s">
        <v>18104</v>
      </c>
      <c r="C7627">
        <v>0</v>
      </c>
      <c r="D7627" t="s">
        <v>41</v>
      </c>
      <c r="E7627">
        <v>0</v>
      </c>
      <c r="F7627" t="s">
        <v>281</v>
      </c>
      <c r="G7627" t="s">
        <v>13332</v>
      </c>
      <c r="H7627" t="s">
        <v>9871</v>
      </c>
    </row>
    <row r="7628" spans="1:8" x14ac:dyDescent="0.25">
      <c r="A7628" t="str">
        <f>"ATOPS06"</f>
        <v>ATOPS06</v>
      </c>
      <c r="B7628" t="s">
        <v>14131</v>
      </c>
      <c r="C7628">
        <v>0</v>
      </c>
      <c r="D7628" t="s">
        <v>41</v>
      </c>
      <c r="E7628">
        <v>0</v>
      </c>
      <c r="F7628" t="s">
        <v>281</v>
      </c>
      <c r="G7628" t="s">
        <v>13332</v>
      </c>
      <c r="H7628" t="s">
        <v>9871</v>
      </c>
    </row>
    <row r="7629" spans="1:8" x14ac:dyDescent="0.25">
      <c r="A7629" t="str">
        <f>"QTOPS02"</f>
        <v>QTOPS02</v>
      </c>
      <c r="B7629" t="s">
        <v>14131</v>
      </c>
      <c r="C7629">
        <v>785</v>
      </c>
      <c r="D7629" t="s">
        <v>41</v>
      </c>
      <c r="E7629">
        <v>39</v>
      </c>
      <c r="F7629" t="s">
        <v>281</v>
      </c>
      <c r="G7629" t="s">
        <v>13332</v>
      </c>
      <c r="H7629" t="s">
        <v>9871</v>
      </c>
    </row>
    <row r="7630" spans="1:8" x14ac:dyDescent="0.25">
      <c r="A7630" t="str">
        <f>"ATOPS09"</f>
        <v>ATOPS09</v>
      </c>
      <c r="B7630" t="s">
        <v>18105</v>
      </c>
      <c r="C7630">
        <v>0</v>
      </c>
      <c r="D7630" t="s">
        <v>41</v>
      </c>
      <c r="E7630">
        <v>0</v>
      </c>
      <c r="F7630" t="s">
        <v>281</v>
      </c>
      <c r="G7630" t="s">
        <v>13332</v>
      </c>
      <c r="H7630" t="s">
        <v>9871</v>
      </c>
    </row>
    <row r="7631" spans="1:8" x14ac:dyDescent="0.25">
      <c r="A7631" t="str">
        <f>"QTOPZ01"</f>
        <v>QTOPZ01</v>
      </c>
      <c r="B7631" t="s">
        <v>13334</v>
      </c>
      <c r="C7631">
        <v>0</v>
      </c>
      <c r="D7631" t="s">
        <v>16</v>
      </c>
      <c r="E7631">
        <v>0</v>
      </c>
      <c r="F7631" t="s">
        <v>281</v>
      </c>
      <c r="G7631" t="s">
        <v>10019</v>
      </c>
    </row>
    <row r="7632" spans="1:8" x14ac:dyDescent="0.25">
      <c r="A7632" t="str">
        <f>"QTOPZ02"</f>
        <v>QTOPZ02</v>
      </c>
      <c r="B7632" t="s">
        <v>13335</v>
      </c>
      <c r="C7632">
        <v>0</v>
      </c>
      <c r="D7632" t="s">
        <v>16</v>
      </c>
      <c r="E7632">
        <v>0</v>
      </c>
      <c r="F7632" t="s">
        <v>281</v>
      </c>
      <c r="G7632" t="s">
        <v>10019</v>
      </c>
    </row>
    <row r="7633" spans="1:8" x14ac:dyDescent="0.25">
      <c r="A7633" t="str">
        <f>"ATORI01"</f>
        <v>ATORI01</v>
      </c>
      <c r="B7633" t="s">
        <v>1284</v>
      </c>
      <c r="C7633">
        <v>23</v>
      </c>
      <c r="D7633" t="s">
        <v>41</v>
      </c>
      <c r="E7633">
        <v>4</v>
      </c>
      <c r="F7633" t="s">
        <v>817</v>
      </c>
    </row>
    <row r="7634" spans="1:8" x14ac:dyDescent="0.25">
      <c r="A7634" t="str">
        <f>"ATORS01"</f>
        <v>ATORS01</v>
      </c>
      <c r="B7634" t="s">
        <v>18106</v>
      </c>
      <c r="C7634">
        <v>0</v>
      </c>
      <c r="D7634" t="s">
        <v>16</v>
      </c>
      <c r="E7634">
        <v>0</v>
      </c>
      <c r="F7634" t="s">
        <v>1159</v>
      </c>
      <c r="G7634" t="s">
        <v>12622</v>
      </c>
      <c r="H7634" t="s">
        <v>9876</v>
      </c>
    </row>
    <row r="7635" spans="1:8" x14ac:dyDescent="0.25">
      <c r="A7635" t="str">
        <f>"QTORS01"</f>
        <v>QTORS01</v>
      </c>
      <c r="B7635" t="s">
        <v>18106</v>
      </c>
      <c r="C7635">
        <v>0</v>
      </c>
      <c r="D7635" t="s">
        <v>16</v>
      </c>
      <c r="E7635">
        <v>0</v>
      </c>
      <c r="F7635" t="s">
        <v>1159</v>
      </c>
      <c r="G7635" t="s">
        <v>12622</v>
      </c>
      <c r="H7635" t="s">
        <v>9876</v>
      </c>
    </row>
    <row r="7636" spans="1:8" x14ac:dyDescent="0.25">
      <c r="A7636" t="str">
        <f>"QTORS03"</f>
        <v>QTORS03</v>
      </c>
      <c r="B7636" t="s">
        <v>18107</v>
      </c>
      <c r="C7636">
        <v>0</v>
      </c>
      <c r="D7636" t="s">
        <v>16</v>
      </c>
      <c r="E7636">
        <v>0</v>
      </c>
      <c r="F7636" t="s">
        <v>1159</v>
      </c>
      <c r="G7636" t="s">
        <v>12622</v>
      </c>
      <c r="H7636" t="s">
        <v>9876</v>
      </c>
    </row>
    <row r="7637" spans="1:8" x14ac:dyDescent="0.25">
      <c r="A7637" t="str">
        <f>"QTORS02"</f>
        <v>QTORS02</v>
      </c>
      <c r="B7637" t="s">
        <v>18108</v>
      </c>
      <c r="C7637">
        <v>0</v>
      </c>
      <c r="D7637" t="s">
        <v>16</v>
      </c>
      <c r="E7637">
        <v>0</v>
      </c>
      <c r="F7637" t="s">
        <v>1159</v>
      </c>
      <c r="G7637" t="s">
        <v>12622</v>
      </c>
      <c r="H7637" t="s">
        <v>9876</v>
      </c>
    </row>
    <row r="7638" spans="1:8" x14ac:dyDescent="0.25">
      <c r="A7638" t="str">
        <f>"ATOSB01"</f>
        <v>ATOSB01</v>
      </c>
      <c r="B7638" t="s">
        <v>18109</v>
      </c>
      <c r="C7638">
        <v>0</v>
      </c>
      <c r="D7638" t="s">
        <v>16</v>
      </c>
      <c r="E7638">
        <v>0</v>
      </c>
      <c r="F7638" t="s">
        <v>87</v>
      </c>
      <c r="H7638" t="s">
        <v>9871</v>
      </c>
    </row>
    <row r="7639" spans="1:8" x14ac:dyDescent="0.25">
      <c r="A7639" t="str">
        <f>"QTOSB03"</f>
        <v>QTOSB03</v>
      </c>
      <c r="B7639" t="s">
        <v>18110</v>
      </c>
      <c r="C7639">
        <v>0</v>
      </c>
      <c r="D7639" t="s">
        <v>16</v>
      </c>
      <c r="E7639">
        <v>0</v>
      </c>
      <c r="F7639" t="s">
        <v>153</v>
      </c>
      <c r="G7639" t="s">
        <v>10219</v>
      </c>
      <c r="H7639" t="s">
        <v>9871</v>
      </c>
    </row>
    <row r="7640" spans="1:8" x14ac:dyDescent="0.25">
      <c r="A7640" t="str">
        <f>"ATOSB03"</f>
        <v>ATOSB03</v>
      </c>
      <c r="B7640" t="s">
        <v>18110</v>
      </c>
      <c r="C7640">
        <v>0</v>
      </c>
      <c r="D7640" t="s">
        <v>16</v>
      </c>
      <c r="E7640">
        <v>0</v>
      </c>
      <c r="F7640" t="s">
        <v>153</v>
      </c>
      <c r="G7640" t="s">
        <v>10219</v>
      </c>
      <c r="H7640" t="s">
        <v>9871</v>
      </c>
    </row>
    <row r="7641" spans="1:8" x14ac:dyDescent="0.25">
      <c r="A7641" t="str">
        <f>"ATOSB02"</f>
        <v>ATOSB02</v>
      </c>
      <c r="B7641" t="s">
        <v>18111</v>
      </c>
      <c r="C7641">
        <v>0</v>
      </c>
      <c r="D7641" t="s">
        <v>16</v>
      </c>
      <c r="E7641">
        <v>0</v>
      </c>
      <c r="F7641" t="s">
        <v>153</v>
      </c>
      <c r="G7641" t="s">
        <v>10219</v>
      </c>
      <c r="H7641" t="s">
        <v>9871</v>
      </c>
    </row>
    <row r="7642" spans="1:8" x14ac:dyDescent="0.25">
      <c r="A7642" t="str">
        <f>"QTOSB01"</f>
        <v>QTOSB01</v>
      </c>
      <c r="B7642" t="s">
        <v>18112</v>
      </c>
      <c r="C7642">
        <v>0</v>
      </c>
      <c r="D7642" t="s">
        <v>16</v>
      </c>
      <c r="E7642">
        <v>0</v>
      </c>
      <c r="F7642" t="s">
        <v>153</v>
      </c>
      <c r="G7642" t="s">
        <v>10219</v>
      </c>
      <c r="H7642" t="s">
        <v>9871</v>
      </c>
    </row>
    <row r="7643" spans="1:8" x14ac:dyDescent="0.25">
      <c r="A7643" t="str">
        <f>"QTOSB02"</f>
        <v>QTOSB02</v>
      </c>
      <c r="B7643" t="s">
        <v>18113</v>
      </c>
      <c r="C7643">
        <v>0</v>
      </c>
      <c r="D7643" t="s">
        <v>16</v>
      </c>
      <c r="E7643">
        <v>0</v>
      </c>
      <c r="F7643" t="s">
        <v>153</v>
      </c>
      <c r="G7643" t="s">
        <v>10219</v>
      </c>
      <c r="H7643" t="s">
        <v>9871</v>
      </c>
    </row>
    <row r="7644" spans="1:8" x14ac:dyDescent="0.25">
      <c r="A7644" t="str">
        <f>"ATOXA01"</f>
        <v>ATOXA01</v>
      </c>
      <c r="B7644" t="s">
        <v>13336</v>
      </c>
      <c r="C7644">
        <v>0</v>
      </c>
      <c r="D7644" t="s">
        <v>16</v>
      </c>
      <c r="E7644">
        <v>0</v>
      </c>
      <c r="F7644" t="s">
        <v>360</v>
      </c>
    </row>
    <row r="7645" spans="1:8" x14ac:dyDescent="0.25">
      <c r="A7645" t="str">
        <f>"QTRAN01"</f>
        <v>QTRAN01</v>
      </c>
      <c r="B7645" t="s">
        <v>13337</v>
      </c>
      <c r="C7645">
        <v>0</v>
      </c>
      <c r="D7645" t="s">
        <v>16</v>
      </c>
      <c r="E7645">
        <v>0</v>
      </c>
      <c r="F7645" t="s">
        <v>11290</v>
      </c>
    </row>
    <row r="7646" spans="1:8" x14ac:dyDescent="0.25">
      <c r="A7646" t="str">
        <f>"ATREB01"</f>
        <v>ATREB01</v>
      </c>
      <c r="B7646" t="s">
        <v>13338</v>
      </c>
      <c r="C7646">
        <v>0</v>
      </c>
      <c r="D7646" t="s">
        <v>41</v>
      </c>
      <c r="E7646">
        <v>0</v>
      </c>
      <c r="F7646" t="s">
        <v>10744</v>
      </c>
    </row>
    <row r="7647" spans="1:8" x14ac:dyDescent="0.25">
      <c r="A7647" t="str">
        <f>"ATREE01"</f>
        <v>ATREE01</v>
      </c>
      <c r="B7647" t="s">
        <v>13339</v>
      </c>
      <c r="C7647">
        <v>0</v>
      </c>
      <c r="D7647" t="s">
        <v>28</v>
      </c>
      <c r="E7647">
        <v>0</v>
      </c>
      <c r="F7647" t="s">
        <v>187</v>
      </c>
    </row>
    <row r="7648" spans="1:8" x14ac:dyDescent="0.25">
      <c r="A7648" t="str">
        <f>"QTRIA01"</f>
        <v>QTRIA01</v>
      </c>
      <c r="B7648" t="s">
        <v>18114</v>
      </c>
      <c r="C7648">
        <v>0</v>
      </c>
      <c r="D7648" t="s">
        <v>16</v>
      </c>
      <c r="E7648">
        <v>0</v>
      </c>
      <c r="F7648" t="s">
        <v>9889</v>
      </c>
      <c r="G7648" t="s">
        <v>9960</v>
      </c>
      <c r="H7648" t="s">
        <v>9871</v>
      </c>
    </row>
    <row r="7649" spans="1:8" x14ac:dyDescent="0.25">
      <c r="A7649" t="str">
        <f>"QTRIA02"</f>
        <v>QTRIA02</v>
      </c>
      <c r="B7649" t="s">
        <v>18115</v>
      </c>
      <c r="C7649">
        <v>0</v>
      </c>
      <c r="D7649" t="s">
        <v>16</v>
      </c>
      <c r="E7649">
        <v>0</v>
      </c>
      <c r="F7649" t="s">
        <v>9889</v>
      </c>
      <c r="G7649" t="s">
        <v>9960</v>
      </c>
      <c r="H7649" t="s">
        <v>9871</v>
      </c>
    </row>
    <row r="7650" spans="1:8" x14ac:dyDescent="0.25">
      <c r="A7650" t="str">
        <f>"QTRIA03"</f>
        <v>QTRIA03</v>
      </c>
      <c r="B7650" t="s">
        <v>18116</v>
      </c>
      <c r="C7650">
        <v>0</v>
      </c>
      <c r="D7650" t="s">
        <v>16</v>
      </c>
      <c r="E7650">
        <v>0</v>
      </c>
      <c r="F7650" t="s">
        <v>9889</v>
      </c>
      <c r="G7650" t="s">
        <v>9960</v>
      </c>
      <c r="H7650" t="s">
        <v>9871</v>
      </c>
    </row>
    <row r="7651" spans="1:8" x14ac:dyDescent="0.25">
      <c r="A7651" t="str">
        <f>"ATRIC02"</f>
        <v>ATRIC02</v>
      </c>
      <c r="B7651" t="s">
        <v>1287</v>
      </c>
      <c r="C7651">
        <v>8</v>
      </c>
      <c r="D7651" t="s">
        <v>28</v>
      </c>
      <c r="E7651">
        <v>8</v>
      </c>
      <c r="F7651" t="s">
        <v>307</v>
      </c>
    </row>
    <row r="7652" spans="1:8" x14ac:dyDescent="0.25">
      <c r="A7652" t="str">
        <f>"QTRIC03"</f>
        <v>QTRIC03</v>
      </c>
      <c r="B7652" t="s">
        <v>13340</v>
      </c>
      <c r="C7652">
        <v>0</v>
      </c>
      <c r="D7652" t="s">
        <v>41</v>
      </c>
      <c r="E7652">
        <v>0</v>
      </c>
      <c r="F7652" t="s">
        <v>9995</v>
      </c>
      <c r="G7652" t="s">
        <v>13341</v>
      </c>
    </row>
    <row r="7653" spans="1:8" x14ac:dyDescent="0.25">
      <c r="A7653" t="str">
        <f>"QTRIC04"</f>
        <v>QTRIC04</v>
      </c>
      <c r="B7653" t="s">
        <v>8903</v>
      </c>
      <c r="C7653">
        <v>0</v>
      </c>
      <c r="D7653" t="s">
        <v>41</v>
      </c>
      <c r="E7653">
        <v>0</v>
      </c>
      <c r="F7653" t="s">
        <v>1586</v>
      </c>
    </row>
    <row r="7654" spans="1:8" x14ac:dyDescent="0.25">
      <c r="A7654" t="str">
        <f>"CTRIC01"</f>
        <v>CTRIC01</v>
      </c>
      <c r="B7654" t="s">
        <v>13342</v>
      </c>
      <c r="C7654">
        <v>0</v>
      </c>
      <c r="D7654" t="s">
        <v>16</v>
      </c>
      <c r="E7654">
        <v>0</v>
      </c>
      <c r="F7654" t="s">
        <v>21</v>
      </c>
      <c r="G7654" t="s">
        <v>13343</v>
      </c>
    </row>
    <row r="7655" spans="1:8" x14ac:dyDescent="0.25">
      <c r="A7655" t="str">
        <f>"QTRIC01"</f>
        <v>QTRIC01</v>
      </c>
      <c r="B7655" t="s">
        <v>13342</v>
      </c>
      <c r="C7655">
        <v>0</v>
      </c>
      <c r="D7655" t="s">
        <v>16</v>
      </c>
      <c r="E7655">
        <v>0</v>
      </c>
      <c r="F7655" t="s">
        <v>21</v>
      </c>
      <c r="G7655" t="s">
        <v>13343</v>
      </c>
    </row>
    <row r="7656" spans="1:8" x14ac:dyDescent="0.25">
      <c r="A7656" t="str">
        <f>"CTRIC02"</f>
        <v>CTRIC02</v>
      </c>
      <c r="B7656" t="s">
        <v>13344</v>
      </c>
      <c r="C7656">
        <v>0</v>
      </c>
      <c r="D7656" t="s">
        <v>16</v>
      </c>
      <c r="E7656">
        <v>0</v>
      </c>
      <c r="F7656" t="s">
        <v>21</v>
      </c>
      <c r="G7656" t="s">
        <v>13343</v>
      </c>
    </row>
    <row r="7657" spans="1:8" x14ac:dyDescent="0.25">
      <c r="A7657" t="str">
        <f>"QTRIC02"</f>
        <v>QTRIC02</v>
      </c>
      <c r="B7657" t="s">
        <v>13344</v>
      </c>
      <c r="C7657">
        <v>0</v>
      </c>
      <c r="D7657" t="s">
        <v>16</v>
      </c>
      <c r="E7657">
        <v>0</v>
      </c>
      <c r="F7657" t="s">
        <v>21</v>
      </c>
      <c r="G7657" t="s">
        <v>13343</v>
      </c>
    </row>
    <row r="7658" spans="1:8" x14ac:dyDescent="0.25">
      <c r="A7658" t="str">
        <f>"ATRID01"</f>
        <v>ATRID01</v>
      </c>
      <c r="B7658" t="s">
        <v>18117</v>
      </c>
      <c r="C7658">
        <v>0</v>
      </c>
      <c r="D7658" t="s">
        <v>41</v>
      </c>
      <c r="E7658">
        <v>0</v>
      </c>
      <c r="F7658" t="s">
        <v>1705</v>
      </c>
      <c r="G7658" t="s">
        <v>13345</v>
      </c>
      <c r="H7658" t="s">
        <v>9871</v>
      </c>
    </row>
    <row r="7659" spans="1:8" x14ac:dyDescent="0.25">
      <c r="A7659" t="str">
        <f>"QTRID01"</f>
        <v>QTRID01</v>
      </c>
      <c r="B7659" t="s">
        <v>18117</v>
      </c>
      <c r="C7659">
        <v>0</v>
      </c>
      <c r="D7659" t="s">
        <v>41</v>
      </c>
      <c r="E7659">
        <v>0</v>
      </c>
      <c r="F7659" t="s">
        <v>1705</v>
      </c>
      <c r="G7659" t="s">
        <v>13346</v>
      </c>
      <c r="H7659" t="s">
        <v>9871</v>
      </c>
    </row>
    <row r="7660" spans="1:8" x14ac:dyDescent="0.25">
      <c r="A7660" t="str">
        <f>"QTRIG01"</f>
        <v>QTRIG01</v>
      </c>
      <c r="B7660" t="s">
        <v>8907</v>
      </c>
      <c r="C7660">
        <v>1144</v>
      </c>
      <c r="D7660" t="s">
        <v>41</v>
      </c>
      <c r="E7660">
        <v>11</v>
      </c>
      <c r="F7660" t="s">
        <v>92</v>
      </c>
      <c r="G7660" t="s">
        <v>13347</v>
      </c>
    </row>
    <row r="7661" spans="1:8" x14ac:dyDescent="0.25">
      <c r="A7661" t="str">
        <f>"ATRIG02"</f>
        <v>ATRIG02</v>
      </c>
      <c r="B7661" t="s">
        <v>13348</v>
      </c>
      <c r="C7661">
        <v>0</v>
      </c>
      <c r="D7661" t="s">
        <v>41</v>
      </c>
      <c r="E7661">
        <v>0</v>
      </c>
      <c r="F7661" t="s">
        <v>92</v>
      </c>
      <c r="G7661" t="s">
        <v>13347</v>
      </c>
    </row>
    <row r="7662" spans="1:8" x14ac:dyDescent="0.25">
      <c r="A7662" t="str">
        <f>"QTRIG02"</f>
        <v>QTRIG02</v>
      </c>
      <c r="B7662" t="s">
        <v>8914</v>
      </c>
      <c r="C7662">
        <v>0</v>
      </c>
      <c r="D7662" t="s">
        <v>41</v>
      </c>
      <c r="E7662">
        <v>0</v>
      </c>
      <c r="F7662" t="s">
        <v>92</v>
      </c>
      <c r="G7662" t="s">
        <v>13347</v>
      </c>
    </row>
    <row r="7663" spans="1:8" x14ac:dyDescent="0.25">
      <c r="A7663" t="str">
        <f>"QTRIG03"</f>
        <v>QTRIG03</v>
      </c>
      <c r="B7663" t="s">
        <v>13349</v>
      </c>
      <c r="C7663">
        <v>0</v>
      </c>
      <c r="D7663" t="s">
        <v>41</v>
      </c>
      <c r="E7663">
        <v>0</v>
      </c>
      <c r="F7663" t="s">
        <v>11730</v>
      </c>
    </row>
    <row r="7664" spans="1:8" x14ac:dyDescent="0.25">
      <c r="A7664" t="str">
        <f>"ATRIG01"</f>
        <v>ATRIG01</v>
      </c>
      <c r="B7664" t="s">
        <v>13349</v>
      </c>
      <c r="C7664">
        <v>0</v>
      </c>
      <c r="D7664" t="s">
        <v>41</v>
      </c>
      <c r="E7664">
        <v>0</v>
      </c>
      <c r="F7664" t="s">
        <v>11730</v>
      </c>
    </row>
    <row r="7665" spans="1:8" x14ac:dyDescent="0.25">
      <c r="A7665" t="str">
        <f>"QTRIP01"</f>
        <v>QTRIP01</v>
      </c>
      <c r="B7665" t="s">
        <v>14134</v>
      </c>
      <c r="C7665">
        <v>0</v>
      </c>
      <c r="D7665" t="s">
        <v>16</v>
      </c>
      <c r="E7665">
        <v>0</v>
      </c>
      <c r="F7665" t="s">
        <v>121</v>
      </c>
      <c r="H7665" t="s">
        <v>9871</v>
      </c>
    </row>
    <row r="7666" spans="1:8" x14ac:dyDescent="0.25">
      <c r="A7666" t="str">
        <f>"ATRIP01"</f>
        <v>ATRIP01</v>
      </c>
      <c r="B7666" t="s">
        <v>14134</v>
      </c>
      <c r="C7666">
        <v>0</v>
      </c>
      <c r="D7666" t="s">
        <v>16</v>
      </c>
      <c r="E7666">
        <v>0</v>
      </c>
    </row>
    <row r="7667" spans="1:8" x14ac:dyDescent="0.25">
      <c r="A7667" t="str">
        <f>"ATRIP02"</f>
        <v>ATRIP02</v>
      </c>
      <c r="B7667" t="s">
        <v>1289</v>
      </c>
      <c r="C7667">
        <v>0</v>
      </c>
      <c r="D7667" t="s">
        <v>16</v>
      </c>
      <c r="E7667">
        <v>0</v>
      </c>
      <c r="F7667" t="s">
        <v>121</v>
      </c>
    </row>
    <row r="7668" spans="1:8" x14ac:dyDescent="0.25">
      <c r="A7668" t="str">
        <f>"QTRIP06"</f>
        <v>QTRIP06</v>
      </c>
      <c r="B7668" t="s">
        <v>1289</v>
      </c>
      <c r="C7668">
        <v>1342</v>
      </c>
      <c r="D7668" t="s">
        <v>16</v>
      </c>
      <c r="E7668">
        <v>22</v>
      </c>
      <c r="F7668" t="s">
        <v>121</v>
      </c>
      <c r="G7668" t="s">
        <v>13350</v>
      </c>
    </row>
    <row r="7669" spans="1:8" x14ac:dyDescent="0.25">
      <c r="A7669" t="str">
        <f>"QTRIP04"</f>
        <v>QTRIP04</v>
      </c>
      <c r="B7669" t="s">
        <v>18118</v>
      </c>
      <c r="C7669">
        <v>0</v>
      </c>
      <c r="D7669" t="s">
        <v>16</v>
      </c>
      <c r="E7669">
        <v>0</v>
      </c>
      <c r="F7669" t="s">
        <v>2737</v>
      </c>
      <c r="H7669" t="s">
        <v>9876</v>
      </c>
    </row>
    <row r="7670" spans="1:8" x14ac:dyDescent="0.25">
      <c r="A7670" t="str">
        <f>"QTRIP02"</f>
        <v>QTRIP02</v>
      </c>
      <c r="B7670" t="s">
        <v>14135</v>
      </c>
      <c r="C7670">
        <v>0</v>
      </c>
      <c r="D7670" t="s">
        <v>16</v>
      </c>
      <c r="E7670">
        <v>0</v>
      </c>
      <c r="F7670" t="s">
        <v>395</v>
      </c>
      <c r="G7670" t="s">
        <v>9920</v>
      </c>
      <c r="H7670" t="s">
        <v>9871</v>
      </c>
    </row>
    <row r="7671" spans="1:8" x14ac:dyDescent="0.25">
      <c r="A7671" t="str">
        <f>"QTRIP03"</f>
        <v>QTRIP03</v>
      </c>
      <c r="B7671" t="s">
        <v>8924</v>
      </c>
      <c r="C7671">
        <v>23</v>
      </c>
      <c r="D7671" t="s">
        <v>379</v>
      </c>
      <c r="E7671">
        <v>5</v>
      </c>
      <c r="F7671" t="s">
        <v>395</v>
      </c>
      <c r="G7671" t="s">
        <v>9920</v>
      </c>
    </row>
    <row r="7672" spans="1:8" x14ac:dyDescent="0.25">
      <c r="A7672" t="str">
        <f>"QTRIS04"</f>
        <v>QTRIS04</v>
      </c>
      <c r="B7672" t="s">
        <v>8943</v>
      </c>
      <c r="C7672">
        <v>0</v>
      </c>
      <c r="D7672" t="s">
        <v>16</v>
      </c>
      <c r="E7672">
        <v>0</v>
      </c>
      <c r="F7672" t="s">
        <v>1586</v>
      </c>
      <c r="G7672" t="s">
        <v>13009</v>
      </c>
    </row>
    <row r="7673" spans="1:8" x14ac:dyDescent="0.25">
      <c r="A7673" t="str">
        <f>"ATRIS01"</f>
        <v>ATRIS01</v>
      </c>
      <c r="B7673" t="s">
        <v>8931</v>
      </c>
      <c r="C7673">
        <v>0</v>
      </c>
      <c r="D7673" t="s">
        <v>16</v>
      </c>
      <c r="E7673">
        <v>0</v>
      </c>
      <c r="F7673" t="s">
        <v>9995</v>
      </c>
      <c r="G7673" t="s">
        <v>13009</v>
      </c>
    </row>
    <row r="7674" spans="1:8" x14ac:dyDescent="0.25">
      <c r="A7674" t="str">
        <f>"QTRIS01"</f>
        <v>QTRIS01</v>
      </c>
      <c r="B7674" t="s">
        <v>8931</v>
      </c>
      <c r="C7674">
        <v>0</v>
      </c>
      <c r="D7674" t="s">
        <v>16</v>
      </c>
      <c r="E7674">
        <v>0</v>
      </c>
      <c r="F7674" t="s">
        <v>1586</v>
      </c>
      <c r="G7674" t="s">
        <v>13009</v>
      </c>
    </row>
    <row r="7675" spans="1:8" x14ac:dyDescent="0.25">
      <c r="A7675" t="str">
        <f>"QTRIS03"</f>
        <v>QTRIS03</v>
      </c>
      <c r="B7675" t="s">
        <v>13351</v>
      </c>
      <c r="C7675">
        <v>0</v>
      </c>
      <c r="D7675" t="s">
        <v>16</v>
      </c>
      <c r="E7675">
        <v>0</v>
      </c>
      <c r="F7675" t="s">
        <v>1586</v>
      </c>
      <c r="G7675" t="s">
        <v>13009</v>
      </c>
    </row>
    <row r="7676" spans="1:8" x14ac:dyDescent="0.25">
      <c r="A7676" t="str">
        <f>"QTRIS02"</f>
        <v>QTRIS02</v>
      </c>
      <c r="B7676" t="s">
        <v>13352</v>
      </c>
      <c r="C7676">
        <v>0</v>
      </c>
      <c r="D7676" t="s">
        <v>16</v>
      </c>
      <c r="E7676">
        <v>0</v>
      </c>
      <c r="F7676" t="s">
        <v>1586</v>
      </c>
      <c r="G7676" t="s">
        <v>13009</v>
      </c>
    </row>
    <row r="7677" spans="1:8" x14ac:dyDescent="0.25">
      <c r="A7677" t="str">
        <f>"ATRIS02"</f>
        <v>ATRIS02</v>
      </c>
      <c r="B7677" t="s">
        <v>13352</v>
      </c>
      <c r="C7677">
        <v>0</v>
      </c>
      <c r="D7677" t="s">
        <v>16</v>
      </c>
      <c r="E7677">
        <v>0</v>
      </c>
      <c r="F7677" t="s">
        <v>9995</v>
      </c>
      <c r="G7677" t="s">
        <v>13009</v>
      </c>
    </row>
    <row r="7678" spans="1:8" x14ac:dyDescent="0.25">
      <c r="A7678" t="str">
        <f>"QTRIV01"</f>
        <v>QTRIV01</v>
      </c>
      <c r="B7678" t="s">
        <v>13353</v>
      </c>
      <c r="C7678">
        <v>0</v>
      </c>
      <c r="D7678" t="s">
        <v>41</v>
      </c>
      <c r="E7678">
        <v>0</v>
      </c>
      <c r="F7678" t="s">
        <v>337</v>
      </c>
      <c r="G7678" t="s">
        <v>13354</v>
      </c>
    </row>
    <row r="7679" spans="1:8" x14ac:dyDescent="0.25">
      <c r="A7679" t="str">
        <f>"ATRIV01"</f>
        <v>ATRIV01</v>
      </c>
      <c r="B7679" t="s">
        <v>13353</v>
      </c>
      <c r="C7679">
        <v>0</v>
      </c>
      <c r="D7679" t="s">
        <v>41</v>
      </c>
      <c r="E7679">
        <v>0</v>
      </c>
      <c r="F7679" t="s">
        <v>337</v>
      </c>
      <c r="G7679" t="s">
        <v>13354</v>
      </c>
    </row>
    <row r="7680" spans="1:8" x14ac:dyDescent="0.25">
      <c r="A7680" t="str">
        <f>"QTRIV02"</f>
        <v>QTRIV02</v>
      </c>
      <c r="B7680" t="s">
        <v>13355</v>
      </c>
      <c r="C7680">
        <v>0</v>
      </c>
      <c r="D7680" t="s">
        <v>41</v>
      </c>
      <c r="E7680">
        <v>0</v>
      </c>
      <c r="F7680" t="s">
        <v>337</v>
      </c>
      <c r="G7680" t="s">
        <v>13354</v>
      </c>
    </row>
    <row r="7681" spans="1:7" x14ac:dyDescent="0.25">
      <c r="A7681" t="str">
        <f>"ATRIV02"</f>
        <v>ATRIV02</v>
      </c>
      <c r="B7681" t="s">
        <v>13355</v>
      </c>
      <c r="C7681">
        <v>0</v>
      </c>
      <c r="D7681" t="s">
        <v>41</v>
      </c>
      <c r="E7681">
        <v>0</v>
      </c>
      <c r="F7681" t="s">
        <v>337</v>
      </c>
      <c r="G7681" t="s">
        <v>13354</v>
      </c>
    </row>
    <row r="7682" spans="1:7" x14ac:dyDescent="0.25">
      <c r="A7682" t="str">
        <f>"QTRON01"</f>
        <v>QTRON01</v>
      </c>
      <c r="B7682" t="s">
        <v>8949</v>
      </c>
      <c r="C7682">
        <v>2019</v>
      </c>
      <c r="D7682" t="s">
        <v>16</v>
      </c>
      <c r="E7682">
        <v>20</v>
      </c>
      <c r="F7682" t="s">
        <v>2463</v>
      </c>
      <c r="G7682" t="s">
        <v>10180</v>
      </c>
    </row>
    <row r="7683" spans="1:7" x14ac:dyDescent="0.25">
      <c r="A7683" t="str">
        <f>"QTRON02"</f>
        <v>QTRON02</v>
      </c>
      <c r="B7683" t="s">
        <v>8952</v>
      </c>
      <c r="C7683">
        <v>650</v>
      </c>
      <c r="D7683" t="s">
        <v>16</v>
      </c>
      <c r="E7683">
        <v>13</v>
      </c>
      <c r="F7683" t="s">
        <v>2463</v>
      </c>
      <c r="G7683" t="s">
        <v>10180</v>
      </c>
    </row>
    <row r="7684" spans="1:7" x14ac:dyDescent="0.25">
      <c r="A7684" t="str">
        <f>"QTUNT01"</f>
        <v>QTUNT01</v>
      </c>
      <c r="B7684" t="s">
        <v>18119</v>
      </c>
      <c r="C7684">
        <v>0</v>
      </c>
      <c r="D7684" t="s">
        <v>16</v>
      </c>
      <c r="E7684">
        <v>0</v>
      </c>
      <c r="F7684" t="s">
        <v>128</v>
      </c>
      <c r="G7684" t="s">
        <v>9920</v>
      </c>
    </row>
    <row r="7685" spans="1:7" x14ac:dyDescent="0.25">
      <c r="A7685" t="str">
        <f>"ATUNT03"</f>
        <v>ATUNT03</v>
      </c>
      <c r="B7685" t="s">
        <v>8955</v>
      </c>
      <c r="C7685">
        <v>0</v>
      </c>
      <c r="D7685" t="s">
        <v>16</v>
      </c>
      <c r="E7685">
        <v>0</v>
      </c>
      <c r="F7685" t="s">
        <v>128</v>
      </c>
    </row>
    <row r="7686" spans="1:7" x14ac:dyDescent="0.25">
      <c r="A7686" t="str">
        <f>"QTUNT03"</f>
        <v>QTUNT03</v>
      </c>
      <c r="B7686" t="s">
        <v>8955</v>
      </c>
      <c r="C7686">
        <v>0</v>
      </c>
      <c r="D7686" t="s">
        <v>16</v>
      </c>
      <c r="E7686">
        <v>0</v>
      </c>
      <c r="F7686" t="s">
        <v>128</v>
      </c>
      <c r="G7686" t="s">
        <v>9920</v>
      </c>
    </row>
    <row r="7687" spans="1:7" x14ac:dyDescent="0.25">
      <c r="A7687" t="str">
        <f>"ATUNT01"</f>
        <v>ATUNT01</v>
      </c>
      <c r="B7687" t="s">
        <v>8955</v>
      </c>
      <c r="C7687">
        <v>0</v>
      </c>
      <c r="D7687" t="s">
        <v>16</v>
      </c>
      <c r="E7687">
        <v>0</v>
      </c>
      <c r="F7687" t="s">
        <v>128</v>
      </c>
      <c r="G7687" t="s">
        <v>9920</v>
      </c>
    </row>
    <row r="7688" spans="1:7" x14ac:dyDescent="0.25">
      <c r="A7688" t="str">
        <f>"QTUNT05"</f>
        <v>QTUNT05</v>
      </c>
      <c r="B7688" t="s">
        <v>8958</v>
      </c>
      <c r="C7688">
        <v>279</v>
      </c>
      <c r="D7688" t="s">
        <v>16</v>
      </c>
      <c r="E7688">
        <v>13</v>
      </c>
      <c r="F7688" t="s">
        <v>128</v>
      </c>
      <c r="G7688" t="s">
        <v>9920</v>
      </c>
    </row>
    <row r="7689" spans="1:7" x14ac:dyDescent="0.25">
      <c r="A7689" t="str">
        <f>"QTUNT02"</f>
        <v>QTUNT02</v>
      </c>
      <c r="B7689" t="s">
        <v>13356</v>
      </c>
      <c r="C7689">
        <v>0</v>
      </c>
      <c r="D7689" t="s">
        <v>379</v>
      </c>
      <c r="E7689">
        <v>0</v>
      </c>
      <c r="F7689" t="s">
        <v>128</v>
      </c>
      <c r="G7689" t="s">
        <v>9920</v>
      </c>
    </row>
    <row r="7690" spans="1:7" x14ac:dyDescent="0.25">
      <c r="A7690" t="str">
        <f>"QTUNT04"</f>
        <v>QTUNT04</v>
      </c>
      <c r="B7690" t="s">
        <v>13357</v>
      </c>
      <c r="C7690">
        <v>0</v>
      </c>
      <c r="D7690" t="s">
        <v>379</v>
      </c>
      <c r="E7690">
        <v>0</v>
      </c>
      <c r="F7690" t="s">
        <v>128</v>
      </c>
      <c r="G7690" t="s">
        <v>9920</v>
      </c>
    </row>
    <row r="7691" spans="1:7" x14ac:dyDescent="0.25">
      <c r="A7691" t="str">
        <f>"CTURB02"</f>
        <v>CTURB02</v>
      </c>
      <c r="B7691" t="s">
        <v>1798</v>
      </c>
      <c r="C7691">
        <v>0</v>
      </c>
      <c r="D7691" t="s">
        <v>16</v>
      </c>
      <c r="E7691">
        <v>0</v>
      </c>
      <c r="F7691" t="s">
        <v>164</v>
      </c>
      <c r="G7691" t="s">
        <v>9920</v>
      </c>
    </row>
    <row r="7692" spans="1:7" x14ac:dyDescent="0.25">
      <c r="A7692" t="str">
        <f>"CTURB01"</f>
        <v>CTURB01</v>
      </c>
      <c r="B7692" t="s">
        <v>13358</v>
      </c>
      <c r="C7692">
        <v>0</v>
      </c>
      <c r="D7692" t="s">
        <v>16</v>
      </c>
      <c r="E7692">
        <v>0</v>
      </c>
      <c r="F7692" t="s">
        <v>164</v>
      </c>
      <c r="G7692" t="s">
        <v>9920</v>
      </c>
    </row>
    <row r="7693" spans="1:7" x14ac:dyDescent="0.25">
      <c r="A7693" t="str">
        <f>"CTURB04"</f>
        <v>CTURB04</v>
      </c>
      <c r="B7693" t="s">
        <v>1806</v>
      </c>
      <c r="C7693">
        <v>0</v>
      </c>
      <c r="D7693" t="s">
        <v>1367</v>
      </c>
      <c r="E7693">
        <v>0</v>
      </c>
      <c r="F7693" t="s">
        <v>164</v>
      </c>
      <c r="G7693" t="s">
        <v>9920</v>
      </c>
    </row>
    <row r="7694" spans="1:7" x14ac:dyDescent="0.25">
      <c r="A7694" t="str">
        <f>"CTURB03"</f>
        <v>CTURB03</v>
      </c>
      <c r="B7694" t="s">
        <v>1802</v>
      </c>
      <c r="C7694">
        <v>0</v>
      </c>
      <c r="D7694" t="s">
        <v>379</v>
      </c>
      <c r="E7694">
        <v>0</v>
      </c>
      <c r="F7694" t="s">
        <v>164</v>
      </c>
      <c r="G7694" t="s">
        <v>9920</v>
      </c>
    </row>
    <row r="7695" spans="1:7" x14ac:dyDescent="0.25">
      <c r="A7695" t="str">
        <f>"STURB01"</f>
        <v>STURB01</v>
      </c>
      <c r="B7695" t="s">
        <v>9245</v>
      </c>
      <c r="C7695">
        <v>0</v>
      </c>
      <c r="D7695" t="s">
        <v>16</v>
      </c>
      <c r="E7695">
        <v>0</v>
      </c>
    </row>
    <row r="7696" spans="1:7" x14ac:dyDescent="0.25">
      <c r="A7696" t="str">
        <f>"CTURB05"</f>
        <v>CTURB05</v>
      </c>
      <c r="B7696" t="s">
        <v>13359</v>
      </c>
      <c r="C7696">
        <v>0</v>
      </c>
      <c r="D7696" t="s">
        <v>16</v>
      </c>
      <c r="E7696">
        <v>0</v>
      </c>
      <c r="F7696" t="s">
        <v>164</v>
      </c>
      <c r="G7696" t="s">
        <v>10019</v>
      </c>
    </row>
    <row r="7697" spans="1:7" x14ac:dyDescent="0.25">
      <c r="A7697" t="str">
        <f>"CTURB07"</f>
        <v>CTURB07</v>
      </c>
      <c r="B7697" t="s">
        <v>13360</v>
      </c>
      <c r="C7697">
        <v>0</v>
      </c>
      <c r="D7697" t="s">
        <v>1367</v>
      </c>
      <c r="E7697">
        <v>0</v>
      </c>
      <c r="F7697" t="s">
        <v>164</v>
      </c>
      <c r="G7697" t="s">
        <v>10019</v>
      </c>
    </row>
    <row r="7698" spans="1:7" x14ac:dyDescent="0.25">
      <c r="A7698" t="str">
        <f>"CTURB06"</f>
        <v>CTURB06</v>
      </c>
      <c r="B7698" t="s">
        <v>13361</v>
      </c>
      <c r="C7698">
        <v>0</v>
      </c>
      <c r="D7698" t="s">
        <v>379</v>
      </c>
      <c r="E7698">
        <v>0</v>
      </c>
      <c r="F7698" t="s">
        <v>164</v>
      </c>
      <c r="G7698" t="s">
        <v>10019</v>
      </c>
    </row>
    <row r="7699" spans="1:7" x14ac:dyDescent="0.25">
      <c r="A7699" t="str">
        <f>"QTURE01"</f>
        <v>QTURE01</v>
      </c>
      <c r="B7699" t="s">
        <v>13362</v>
      </c>
      <c r="C7699">
        <v>0</v>
      </c>
      <c r="D7699" t="s">
        <v>41</v>
      </c>
      <c r="E7699">
        <v>0</v>
      </c>
      <c r="F7699" t="s">
        <v>9995</v>
      </c>
      <c r="G7699" t="s">
        <v>13363</v>
      </c>
    </row>
    <row r="7700" spans="1:7" x14ac:dyDescent="0.25">
      <c r="A7700" t="str">
        <f>"ATURM01"</f>
        <v>ATURM01</v>
      </c>
      <c r="B7700" t="s">
        <v>1292</v>
      </c>
      <c r="C7700">
        <v>0</v>
      </c>
      <c r="D7700" t="s">
        <v>16</v>
      </c>
      <c r="E7700">
        <v>0</v>
      </c>
    </row>
    <row r="7701" spans="1:7" x14ac:dyDescent="0.25">
      <c r="A7701" t="str">
        <f>"ATUTU06"</f>
        <v>ATUTU06</v>
      </c>
      <c r="B7701" t="s">
        <v>1306</v>
      </c>
      <c r="C7701">
        <v>813</v>
      </c>
      <c r="D7701" t="s">
        <v>28</v>
      </c>
      <c r="E7701">
        <v>813</v>
      </c>
      <c r="F7701" t="s">
        <v>125</v>
      </c>
    </row>
    <row r="7702" spans="1:7" x14ac:dyDescent="0.25">
      <c r="A7702" t="str">
        <f>"ATUTU09"</f>
        <v>ATUTU09</v>
      </c>
      <c r="B7702" t="s">
        <v>1312</v>
      </c>
      <c r="C7702">
        <v>108</v>
      </c>
      <c r="D7702" t="s">
        <v>28</v>
      </c>
      <c r="E7702">
        <v>108</v>
      </c>
      <c r="F7702" t="s">
        <v>125</v>
      </c>
    </row>
    <row r="7703" spans="1:7" x14ac:dyDescent="0.25">
      <c r="A7703" t="str">
        <f>"ATUTU04"</f>
        <v>ATUTU04</v>
      </c>
      <c r="B7703" t="s">
        <v>1300</v>
      </c>
      <c r="C7703">
        <v>9</v>
      </c>
      <c r="D7703" t="s">
        <v>28</v>
      </c>
      <c r="E7703">
        <v>9</v>
      </c>
      <c r="F7703" t="s">
        <v>187</v>
      </c>
    </row>
    <row r="7704" spans="1:7" x14ac:dyDescent="0.25">
      <c r="A7704" t="str">
        <f>"QTUTU01"</f>
        <v>QTUTU01</v>
      </c>
      <c r="B7704" t="s">
        <v>13364</v>
      </c>
      <c r="C7704">
        <v>0</v>
      </c>
      <c r="D7704" t="s">
        <v>28</v>
      </c>
      <c r="E7704">
        <v>0</v>
      </c>
      <c r="F7704" t="s">
        <v>497</v>
      </c>
    </row>
    <row r="7705" spans="1:7" x14ac:dyDescent="0.25">
      <c r="A7705" t="str">
        <f>"ATUTU01"</f>
        <v>ATUTU01</v>
      </c>
      <c r="B7705" t="s">
        <v>1294</v>
      </c>
      <c r="C7705">
        <v>104</v>
      </c>
      <c r="D7705" t="s">
        <v>28</v>
      </c>
      <c r="E7705">
        <v>104</v>
      </c>
      <c r="F7705" t="s">
        <v>497</v>
      </c>
    </row>
    <row r="7706" spans="1:7" x14ac:dyDescent="0.25">
      <c r="A7706" t="str">
        <f>"ATUTU02"</f>
        <v>ATUTU02</v>
      </c>
      <c r="B7706" t="s">
        <v>1296</v>
      </c>
      <c r="C7706">
        <v>45</v>
      </c>
      <c r="D7706" t="s">
        <v>28</v>
      </c>
      <c r="E7706">
        <v>45</v>
      </c>
      <c r="F7706" t="s">
        <v>497</v>
      </c>
    </row>
    <row r="7707" spans="1:7" x14ac:dyDescent="0.25">
      <c r="A7707" t="str">
        <f>"ATUTU05"</f>
        <v>ATUTU05</v>
      </c>
      <c r="B7707" t="s">
        <v>1303</v>
      </c>
      <c r="C7707">
        <v>1</v>
      </c>
      <c r="D7707" t="s">
        <v>28</v>
      </c>
      <c r="E7707">
        <v>1</v>
      </c>
      <c r="F7707" t="s">
        <v>879</v>
      </c>
      <c r="G7707" t="s">
        <v>29</v>
      </c>
    </row>
    <row r="7708" spans="1:7" x14ac:dyDescent="0.25">
      <c r="A7708" t="str">
        <f>"ATUTU03"</f>
        <v>ATUTU03</v>
      </c>
      <c r="B7708" t="s">
        <v>1298</v>
      </c>
      <c r="C7708">
        <v>9</v>
      </c>
      <c r="D7708" t="s">
        <v>28</v>
      </c>
      <c r="E7708">
        <v>9</v>
      </c>
      <c r="F7708" t="s">
        <v>497</v>
      </c>
    </row>
    <row r="7709" spans="1:7" x14ac:dyDescent="0.25">
      <c r="A7709" t="str">
        <f>"ATUTU07"</f>
        <v>ATUTU07</v>
      </c>
      <c r="B7709" t="s">
        <v>1308</v>
      </c>
      <c r="C7709">
        <v>2510</v>
      </c>
      <c r="D7709" t="s">
        <v>28</v>
      </c>
      <c r="E7709">
        <v>2510</v>
      </c>
      <c r="F7709" t="s">
        <v>125</v>
      </c>
    </row>
    <row r="7710" spans="1:7" x14ac:dyDescent="0.25">
      <c r="A7710" t="str">
        <f>"ATUTU08"</f>
        <v>ATUTU08</v>
      </c>
      <c r="B7710" t="s">
        <v>1310</v>
      </c>
      <c r="C7710">
        <v>107</v>
      </c>
      <c r="D7710" t="s">
        <v>28</v>
      </c>
      <c r="E7710">
        <v>107</v>
      </c>
      <c r="F7710" t="s">
        <v>125</v>
      </c>
    </row>
    <row r="7711" spans="1:7" x14ac:dyDescent="0.25">
      <c r="A7711" t="str">
        <f>"ATUTU10"</f>
        <v>ATUTU10</v>
      </c>
      <c r="B7711" t="s">
        <v>1314</v>
      </c>
      <c r="C7711">
        <v>40</v>
      </c>
      <c r="D7711" t="s">
        <v>28</v>
      </c>
      <c r="E7711">
        <v>40</v>
      </c>
    </row>
    <row r="7712" spans="1:7" x14ac:dyDescent="0.25">
      <c r="A7712" t="str">
        <f>"CUSPA01"</f>
        <v>CUSPA01</v>
      </c>
      <c r="B7712" t="s">
        <v>13365</v>
      </c>
      <c r="C7712">
        <v>0</v>
      </c>
      <c r="D7712" t="s">
        <v>41</v>
      </c>
      <c r="E7712">
        <v>0</v>
      </c>
      <c r="F7712" t="s">
        <v>1438</v>
      </c>
    </row>
    <row r="7713" spans="1:7" x14ac:dyDescent="0.25">
      <c r="A7713" t="str">
        <f>"QUSPA01"</f>
        <v>QUSPA01</v>
      </c>
      <c r="B7713" t="s">
        <v>13365</v>
      </c>
      <c r="C7713">
        <v>0</v>
      </c>
      <c r="D7713" t="s">
        <v>41</v>
      </c>
      <c r="E7713">
        <v>0</v>
      </c>
      <c r="F7713" t="s">
        <v>1438</v>
      </c>
    </row>
    <row r="7714" spans="1:7" x14ac:dyDescent="0.25">
      <c r="A7714" t="str">
        <f>"CUSPA02"</f>
        <v>CUSPA02</v>
      </c>
      <c r="B7714" t="s">
        <v>13366</v>
      </c>
      <c r="C7714">
        <v>0</v>
      </c>
      <c r="D7714" t="s">
        <v>843</v>
      </c>
      <c r="E7714">
        <v>0</v>
      </c>
      <c r="F7714" t="s">
        <v>1438</v>
      </c>
    </row>
    <row r="7715" spans="1:7" x14ac:dyDescent="0.25">
      <c r="A7715" t="str">
        <f>"QUSPA02"</f>
        <v>QUSPA02</v>
      </c>
      <c r="B7715" t="s">
        <v>13366</v>
      </c>
      <c r="C7715">
        <v>0</v>
      </c>
      <c r="D7715" t="s">
        <v>843</v>
      </c>
      <c r="E7715">
        <v>0</v>
      </c>
      <c r="F7715" t="s">
        <v>1438</v>
      </c>
    </row>
    <row r="7716" spans="1:7" x14ac:dyDescent="0.25">
      <c r="A7716" t="str">
        <f>"QUSPA03"</f>
        <v>QUSPA03</v>
      </c>
      <c r="B7716" t="s">
        <v>13367</v>
      </c>
      <c r="C7716">
        <v>0</v>
      </c>
      <c r="D7716" t="s">
        <v>41</v>
      </c>
      <c r="E7716">
        <v>0</v>
      </c>
      <c r="F7716" t="s">
        <v>1438</v>
      </c>
    </row>
    <row r="7717" spans="1:7" x14ac:dyDescent="0.25">
      <c r="A7717" t="str">
        <f>"QULAT01"</f>
        <v>QULAT01</v>
      </c>
      <c r="B7717" t="s">
        <v>8960</v>
      </c>
      <c r="C7717">
        <v>2660</v>
      </c>
      <c r="D7717" t="s">
        <v>16</v>
      </c>
      <c r="E7717">
        <v>53</v>
      </c>
      <c r="F7717" t="s">
        <v>1323</v>
      </c>
    </row>
    <row r="7718" spans="1:7" x14ac:dyDescent="0.25">
      <c r="A7718" t="str">
        <f>"AULAT01"</f>
        <v>AULAT01</v>
      </c>
      <c r="B7718" t="s">
        <v>1316</v>
      </c>
      <c r="C7718">
        <v>0</v>
      </c>
      <c r="D7718" t="s">
        <v>16</v>
      </c>
      <c r="E7718">
        <v>0</v>
      </c>
    </row>
    <row r="7719" spans="1:7" x14ac:dyDescent="0.25">
      <c r="A7719" t="str">
        <f>"QULTR01"</f>
        <v>QULTR01</v>
      </c>
      <c r="B7719" t="s">
        <v>8964</v>
      </c>
      <c r="C7719">
        <v>1770</v>
      </c>
      <c r="D7719" t="s">
        <v>41</v>
      </c>
      <c r="E7719">
        <v>177</v>
      </c>
      <c r="F7719" t="s">
        <v>656</v>
      </c>
    </row>
    <row r="7720" spans="1:7" x14ac:dyDescent="0.25">
      <c r="A7720" t="str">
        <f>"ZZUMBU15"</f>
        <v>ZZUMBU15</v>
      </c>
      <c r="B7720" t="s">
        <v>9864</v>
      </c>
      <c r="C7720">
        <v>320</v>
      </c>
      <c r="D7720" t="s">
        <v>28</v>
      </c>
      <c r="E7720">
        <v>320</v>
      </c>
      <c r="F7720" t="s">
        <v>560</v>
      </c>
    </row>
    <row r="7721" spans="1:7" x14ac:dyDescent="0.25">
      <c r="A7721" t="str">
        <f>"ZZUMBU07"</f>
        <v>ZZUMBU07</v>
      </c>
      <c r="B7721" t="s">
        <v>9858</v>
      </c>
      <c r="C7721">
        <v>0</v>
      </c>
      <c r="D7721" t="s">
        <v>28</v>
      </c>
      <c r="E7721">
        <v>0</v>
      </c>
    </row>
    <row r="7722" spans="1:7" x14ac:dyDescent="0.25">
      <c r="A7722" t="str">
        <f>"ZZUMBU01"</f>
        <v>ZZUMBU01</v>
      </c>
      <c r="B7722" t="s">
        <v>13368</v>
      </c>
      <c r="C7722">
        <v>0</v>
      </c>
      <c r="D7722" t="s">
        <v>28</v>
      </c>
      <c r="E7722">
        <v>0</v>
      </c>
      <c r="F7722" t="s">
        <v>879</v>
      </c>
      <c r="G7722" t="s">
        <v>253</v>
      </c>
    </row>
    <row r="7723" spans="1:7" x14ac:dyDescent="0.25">
      <c r="A7723" t="str">
        <f>"ZZUMBU04"</f>
        <v>ZZUMBU04</v>
      </c>
      <c r="B7723" t="s">
        <v>13369</v>
      </c>
      <c r="C7723">
        <v>0</v>
      </c>
      <c r="D7723" t="s">
        <v>28</v>
      </c>
      <c r="E7723">
        <v>0</v>
      </c>
      <c r="G7723" t="s">
        <v>253</v>
      </c>
    </row>
    <row r="7724" spans="1:7" x14ac:dyDescent="0.25">
      <c r="A7724" t="str">
        <f>"QUMBU01"</f>
        <v>QUMBU01</v>
      </c>
      <c r="B7724" t="s">
        <v>13370</v>
      </c>
      <c r="C7724">
        <v>0</v>
      </c>
      <c r="D7724" t="s">
        <v>28</v>
      </c>
      <c r="E7724">
        <v>0</v>
      </c>
      <c r="F7724" t="s">
        <v>879</v>
      </c>
      <c r="G7724" t="s">
        <v>253</v>
      </c>
    </row>
    <row r="7725" spans="1:7" x14ac:dyDescent="0.25">
      <c r="A7725" t="str">
        <f>"ZZUMBU06"</f>
        <v>ZZUMBU06</v>
      </c>
      <c r="B7725" t="s">
        <v>13371</v>
      </c>
      <c r="C7725">
        <v>0</v>
      </c>
      <c r="D7725" t="s">
        <v>28</v>
      </c>
      <c r="E7725">
        <v>0</v>
      </c>
      <c r="G7725" t="s">
        <v>253</v>
      </c>
    </row>
    <row r="7726" spans="1:7" x14ac:dyDescent="0.25">
      <c r="A7726" t="str">
        <f>"ZZUMBU16"</f>
        <v>ZZUMBU16</v>
      </c>
      <c r="B7726" t="s">
        <v>9866</v>
      </c>
      <c r="C7726">
        <v>0</v>
      </c>
      <c r="D7726" t="s">
        <v>28</v>
      </c>
      <c r="E7726">
        <v>0</v>
      </c>
    </row>
    <row r="7727" spans="1:7" x14ac:dyDescent="0.25">
      <c r="A7727" t="str">
        <f>"ZZUMBU02"</f>
        <v>ZZUMBU02</v>
      </c>
      <c r="B7727" t="s">
        <v>9852</v>
      </c>
      <c r="C7727">
        <v>55</v>
      </c>
      <c r="D7727" t="s">
        <v>28</v>
      </c>
      <c r="E7727">
        <v>55</v>
      </c>
      <c r="G7727" t="s">
        <v>253</v>
      </c>
    </row>
    <row r="7728" spans="1:7" x14ac:dyDescent="0.25">
      <c r="A7728" t="str">
        <f>"QUMBU02"</f>
        <v>QUMBU02</v>
      </c>
      <c r="B7728" t="s">
        <v>9852</v>
      </c>
      <c r="C7728">
        <v>0</v>
      </c>
      <c r="D7728" t="s">
        <v>28</v>
      </c>
      <c r="E7728">
        <v>0</v>
      </c>
      <c r="F7728" t="s">
        <v>879</v>
      </c>
      <c r="G7728" t="s">
        <v>253</v>
      </c>
    </row>
    <row r="7729" spans="1:8" x14ac:dyDescent="0.25">
      <c r="A7729" t="str">
        <f>"ZZUMBU05"</f>
        <v>ZZUMBU05</v>
      </c>
      <c r="B7729" t="s">
        <v>9856</v>
      </c>
      <c r="C7729">
        <v>49</v>
      </c>
      <c r="D7729" t="s">
        <v>28</v>
      </c>
      <c r="E7729">
        <v>49</v>
      </c>
      <c r="G7729" t="s">
        <v>253</v>
      </c>
    </row>
    <row r="7730" spans="1:8" x14ac:dyDescent="0.25">
      <c r="A7730" t="str">
        <f>"QUMBU05"</f>
        <v>QUMBU05</v>
      </c>
      <c r="B7730" t="s">
        <v>9856</v>
      </c>
      <c r="C7730">
        <v>0</v>
      </c>
      <c r="D7730" t="s">
        <v>28</v>
      </c>
      <c r="E7730">
        <v>0</v>
      </c>
      <c r="F7730" t="s">
        <v>879</v>
      </c>
      <c r="G7730" t="s">
        <v>253</v>
      </c>
    </row>
    <row r="7731" spans="1:8" x14ac:dyDescent="0.25">
      <c r="A7731" t="str">
        <f>"ZZUMBU10"</f>
        <v>ZZUMBU10</v>
      </c>
      <c r="B7731" t="s">
        <v>9862</v>
      </c>
      <c r="C7731">
        <v>129</v>
      </c>
      <c r="D7731" t="s">
        <v>28</v>
      </c>
      <c r="E7731">
        <v>129</v>
      </c>
    </row>
    <row r="7732" spans="1:8" x14ac:dyDescent="0.25">
      <c r="A7732" t="str">
        <f>"ZZUMBU09"</f>
        <v>ZZUMBU09</v>
      </c>
      <c r="B7732" t="s">
        <v>9860</v>
      </c>
      <c r="C7732">
        <v>129</v>
      </c>
      <c r="D7732" t="s">
        <v>28</v>
      </c>
      <c r="E7732">
        <v>129</v>
      </c>
    </row>
    <row r="7733" spans="1:8" x14ac:dyDescent="0.25">
      <c r="A7733" t="str">
        <f>"ZZUMBU03"</f>
        <v>ZZUMBU03</v>
      </c>
      <c r="B7733" t="s">
        <v>9854</v>
      </c>
      <c r="C7733">
        <v>52</v>
      </c>
      <c r="D7733" t="s">
        <v>28</v>
      </c>
      <c r="E7733">
        <v>52</v>
      </c>
      <c r="G7733" t="s">
        <v>253</v>
      </c>
    </row>
    <row r="7734" spans="1:8" x14ac:dyDescent="0.25">
      <c r="A7734" t="str">
        <f>"QUMBU03"</f>
        <v>QUMBU03</v>
      </c>
      <c r="B7734" t="s">
        <v>9854</v>
      </c>
      <c r="C7734">
        <v>0</v>
      </c>
      <c r="D7734" t="s">
        <v>28</v>
      </c>
      <c r="E7734">
        <v>0</v>
      </c>
      <c r="F7734" t="s">
        <v>879</v>
      </c>
      <c r="G7734" t="s">
        <v>253</v>
      </c>
    </row>
    <row r="7735" spans="1:8" x14ac:dyDescent="0.25">
      <c r="A7735" t="str">
        <f>"QUNIB03"</f>
        <v>QUNIB03</v>
      </c>
      <c r="B7735" t="s">
        <v>13372</v>
      </c>
      <c r="C7735">
        <v>0</v>
      </c>
      <c r="D7735" t="s">
        <v>16</v>
      </c>
      <c r="E7735">
        <v>0</v>
      </c>
      <c r="F7735" t="s">
        <v>281</v>
      </c>
    </row>
    <row r="7736" spans="1:8" x14ac:dyDescent="0.25">
      <c r="A7736" t="str">
        <f>"QUNIB01"</f>
        <v>QUNIB01</v>
      </c>
      <c r="B7736" t="s">
        <v>14136</v>
      </c>
      <c r="C7736">
        <v>545</v>
      </c>
      <c r="D7736" t="s">
        <v>16</v>
      </c>
      <c r="E7736">
        <v>27</v>
      </c>
      <c r="F7736" t="s">
        <v>281</v>
      </c>
      <c r="G7736" t="s">
        <v>9961</v>
      </c>
      <c r="H7736" t="s">
        <v>9871</v>
      </c>
    </row>
    <row r="7737" spans="1:8" x14ac:dyDescent="0.25">
      <c r="A7737" t="str">
        <f>"QUNIB02"</f>
        <v>QUNIB02</v>
      </c>
      <c r="B7737" t="s">
        <v>14137</v>
      </c>
      <c r="C7737">
        <v>7779</v>
      </c>
      <c r="D7737" t="s">
        <v>16</v>
      </c>
      <c r="E7737">
        <v>388</v>
      </c>
      <c r="F7737" t="s">
        <v>281</v>
      </c>
      <c r="G7737" t="s">
        <v>9961</v>
      </c>
      <c r="H7737" t="s">
        <v>9871</v>
      </c>
    </row>
    <row r="7738" spans="1:8" x14ac:dyDescent="0.25">
      <c r="A7738" t="str">
        <f>"AUNIF01"</f>
        <v>AUNIF01</v>
      </c>
      <c r="B7738" t="s">
        <v>13373</v>
      </c>
      <c r="C7738">
        <v>0</v>
      </c>
      <c r="D7738" t="s">
        <v>843</v>
      </c>
      <c r="E7738">
        <v>0</v>
      </c>
      <c r="F7738" t="s">
        <v>854</v>
      </c>
    </row>
    <row r="7739" spans="1:8" x14ac:dyDescent="0.25">
      <c r="A7739" t="str">
        <f>"QUNIG02"</f>
        <v>QUNIG02</v>
      </c>
      <c r="B7739" t="s">
        <v>14139</v>
      </c>
      <c r="C7739">
        <v>0</v>
      </c>
      <c r="D7739" t="s">
        <v>16</v>
      </c>
      <c r="E7739">
        <v>0</v>
      </c>
      <c r="F7739" t="s">
        <v>1323</v>
      </c>
      <c r="G7739" t="s">
        <v>13374</v>
      </c>
      <c r="H7739" t="s">
        <v>9871</v>
      </c>
    </row>
    <row r="7740" spans="1:8" x14ac:dyDescent="0.25">
      <c r="A7740" t="str">
        <f>"QUNIG01"</f>
        <v>QUNIG01</v>
      </c>
      <c r="B7740" t="s">
        <v>14138</v>
      </c>
      <c r="C7740">
        <v>0</v>
      </c>
      <c r="D7740" t="s">
        <v>16</v>
      </c>
      <c r="E7740">
        <v>0</v>
      </c>
      <c r="F7740" t="s">
        <v>1323</v>
      </c>
      <c r="G7740" t="s">
        <v>13374</v>
      </c>
      <c r="H7740" t="s">
        <v>9871</v>
      </c>
    </row>
    <row r="7741" spans="1:8" x14ac:dyDescent="0.25">
      <c r="A7741" t="str">
        <f>"AUNIH01"</f>
        <v>AUNIH01</v>
      </c>
      <c r="B7741" t="s">
        <v>1318</v>
      </c>
      <c r="C7741">
        <v>80</v>
      </c>
      <c r="D7741" t="s">
        <v>16</v>
      </c>
      <c r="E7741">
        <v>0</v>
      </c>
    </row>
    <row r="7742" spans="1:8" x14ac:dyDescent="0.25">
      <c r="A7742" t="str">
        <f>"QUNIH01"</f>
        <v>QUNIH01</v>
      </c>
      <c r="B7742" t="s">
        <v>14140</v>
      </c>
      <c r="C7742">
        <v>0</v>
      </c>
      <c r="D7742" t="s">
        <v>16</v>
      </c>
      <c r="E7742">
        <v>0</v>
      </c>
      <c r="F7742" t="s">
        <v>1323</v>
      </c>
      <c r="G7742" t="s">
        <v>13375</v>
      </c>
    </row>
    <row r="7743" spans="1:8" x14ac:dyDescent="0.25">
      <c r="A7743" t="str">
        <f>"AUNIH04"</f>
        <v>AUNIH04</v>
      </c>
      <c r="B7743" t="s">
        <v>14140</v>
      </c>
      <c r="C7743">
        <v>0</v>
      </c>
      <c r="D7743" t="s">
        <v>28</v>
      </c>
      <c r="E7743">
        <v>0</v>
      </c>
    </row>
    <row r="7744" spans="1:8" x14ac:dyDescent="0.25">
      <c r="A7744" t="str">
        <f>"QUNIH03"</f>
        <v>QUNIH03</v>
      </c>
      <c r="B7744" t="s">
        <v>14141</v>
      </c>
      <c r="C7744">
        <v>0</v>
      </c>
      <c r="D7744" t="s">
        <v>16</v>
      </c>
      <c r="E7744">
        <v>0</v>
      </c>
      <c r="F7744" t="s">
        <v>1323</v>
      </c>
      <c r="G7744" t="s">
        <v>13375</v>
      </c>
    </row>
    <row r="7745" spans="1:8" x14ac:dyDescent="0.25">
      <c r="A7745" t="str">
        <f>"AUNIH05"</f>
        <v>AUNIH05</v>
      </c>
      <c r="B7745" t="s">
        <v>14141</v>
      </c>
      <c r="C7745">
        <v>0</v>
      </c>
      <c r="D7745" t="s">
        <v>28</v>
      </c>
      <c r="E7745">
        <v>0</v>
      </c>
    </row>
    <row r="7746" spans="1:8" x14ac:dyDescent="0.25">
      <c r="A7746" t="str">
        <f>"AUNIH02"</f>
        <v>AUNIH02</v>
      </c>
      <c r="B7746" t="s">
        <v>13376</v>
      </c>
      <c r="C7746">
        <v>0</v>
      </c>
      <c r="D7746" t="s">
        <v>16</v>
      </c>
      <c r="E7746">
        <v>0</v>
      </c>
      <c r="F7746" t="s">
        <v>1323</v>
      </c>
    </row>
    <row r="7747" spans="1:8" x14ac:dyDescent="0.25">
      <c r="A7747" t="str">
        <f>"QUNIH02"</f>
        <v>QUNIH02</v>
      </c>
      <c r="B7747" t="s">
        <v>13551</v>
      </c>
      <c r="C7747">
        <v>1595</v>
      </c>
      <c r="D7747" t="s">
        <v>16</v>
      </c>
      <c r="E7747">
        <v>39</v>
      </c>
      <c r="F7747" t="s">
        <v>1323</v>
      </c>
      <c r="G7747" t="s">
        <v>13375</v>
      </c>
      <c r="H7747" t="s">
        <v>9891</v>
      </c>
    </row>
    <row r="7748" spans="1:8" x14ac:dyDescent="0.25">
      <c r="A7748" t="str">
        <f>"AUNIH03"</f>
        <v>AUNIH03</v>
      </c>
      <c r="B7748" t="s">
        <v>13551</v>
      </c>
      <c r="C7748">
        <v>0</v>
      </c>
      <c r="D7748" t="s">
        <v>16</v>
      </c>
      <c r="E7748">
        <v>0</v>
      </c>
      <c r="G7748" t="s">
        <v>13375</v>
      </c>
    </row>
    <row r="7749" spans="1:8" x14ac:dyDescent="0.25">
      <c r="A7749" t="str">
        <f>"QUNIL01"</f>
        <v>QUNIL01</v>
      </c>
      <c r="B7749" t="s">
        <v>13377</v>
      </c>
      <c r="C7749">
        <v>0</v>
      </c>
      <c r="D7749" t="s">
        <v>41</v>
      </c>
      <c r="E7749">
        <v>0</v>
      </c>
      <c r="F7749" t="s">
        <v>1705</v>
      </c>
      <c r="G7749" t="s">
        <v>13378</v>
      </c>
    </row>
    <row r="7750" spans="1:8" x14ac:dyDescent="0.25">
      <c r="A7750" t="str">
        <f>"AUNIL01"</f>
        <v>AUNIL01</v>
      </c>
      <c r="B7750" t="s">
        <v>13377</v>
      </c>
      <c r="C7750">
        <v>0</v>
      </c>
      <c r="D7750" t="s">
        <v>41</v>
      </c>
      <c r="E7750">
        <v>0</v>
      </c>
      <c r="F7750" t="s">
        <v>1705</v>
      </c>
      <c r="G7750" t="s">
        <v>13379</v>
      </c>
    </row>
    <row r="7751" spans="1:8" x14ac:dyDescent="0.25">
      <c r="A7751" t="str">
        <f>"AUNIL02"</f>
        <v>AUNIL02</v>
      </c>
      <c r="B7751" t="s">
        <v>13380</v>
      </c>
      <c r="C7751">
        <v>0</v>
      </c>
      <c r="D7751" t="s">
        <v>28</v>
      </c>
      <c r="E7751">
        <v>0</v>
      </c>
      <c r="F7751" t="s">
        <v>1705</v>
      </c>
      <c r="G7751" t="s">
        <v>13379</v>
      </c>
    </row>
    <row r="7752" spans="1:8" x14ac:dyDescent="0.25">
      <c r="A7752" t="str">
        <f>"QUNIQ01"</f>
        <v>QUNIQ01</v>
      </c>
      <c r="B7752" t="s">
        <v>13381</v>
      </c>
      <c r="C7752">
        <v>0</v>
      </c>
      <c r="D7752" t="s">
        <v>16</v>
      </c>
      <c r="E7752">
        <v>0</v>
      </c>
      <c r="F7752" t="s">
        <v>1705</v>
      </c>
      <c r="G7752" t="s">
        <v>10019</v>
      </c>
    </row>
    <row r="7753" spans="1:8" x14ac:dyDescent="0.25">
      <c r="A7753" t="str">
        <f>"AUNIQ01"</f>
        <v>AUNIQ01</v>
      </c>
      <c r="B7753" t="s">
        <v>13381</v>
      </c>
      <c r="C7753">
        <v>0</v>
      </c>
      <c r="D7753" t="s">
        <v>16</v>
      </c>
      <c r="E7753">
        <v>0</v>
      </c>
      <c r="F7753" t="s">
        <v>1705</v>
      </c>
      <c r="G7753" t="s">
        <v>10019</v>
      </c>
    </row>
    <row r="7754" spans="1:8" x14ac:dyDescent="0.25">
      <c r="A7754" t="str">
        <f>"QUNIQ02"</f>
        <v>QUNIQ02</v>
      </c>
      <c r="B7754" t="s">
        <v>13382</v>
      </c>
      <c r="C7754">
        <v>0</v>
      </c>
      <c r="D7754" t="s">
        <v>379</v>
      </c>
      <c r="E7754">
        <v>0</v>
      </c>
      <c r="F7754" t="s">
        <v>1705</v>
      </c>
      <c r="G7754" t="s">
        <v>10019</v>
      </c>
    </row>
    <row r="7755" spans="1:8" x14ac:dyDescent="0.25">
      <c r="A7755" t="str">
        <f>"QUNIQ03"</f>
        <v>QUNIQ03</v>
      </c>
      <c r="B7755" t="s">
        <v>13383</v>
      </c>
      <c r="C7755">
        <v>0</v>
      </c>
      <c r="D7755" t="s">
        <v>1367</v>
      </c>
      <c r="E7755">
        <v>0</v>
      </c>
      <c r="F7755" t="s">
        <v>1705</v>
      </c>
      <c r="G7755" t="s">
        <v>10019</v>
      </c>
    </row>
    <row r="7756" spans="1:8" x14ac:dyDescent="0.25">
      <c r="A7756" t="str">
        <f>"QUNIR02"</f>
        <v>QUNIR02</v>
      </c>
      <c r="B7756" t="s">
        <v>14143</v>
      </c>
      <c r="C7756">
        <v>0</v>
      </c>
      <c r="D7756" t="s">
        <v>16</v>
      </c>
      <c r="E7756">
        <v>0</v>
      </c>
      <c r="F7756" t="s">
        <v>281</v>
      </c>
      <c r="G7756" t="s">
        <v>9985</v>
      </c>
      <c r="H7756" t="s">
        <v>9871</v>
      </c>
    </row>
    <row r="7757" spans="1:8" x14ac:dyDescent="0.25">
      <c r="A7757" t="str">
        <f>"AUNIR01"</f>
        <v>AUNIR01</v>
      </c>
      <c r="B7757" t="s">
        <v>14144</v>
      </c>
      <c r="C7757">
        <v>0</v>
      </c>
      <c r="D7757" t="s">
        <v>16</v>
      </c>
      <c r="E7757">
        <v>0</v>
      </c>
      <c r="F7757" t="s">
        <v>281</v>
      </c>
      <c r="G7757" t="s">
        <v>13384</v>
      </c>
      <c r="H7757" t="s">
        <v>9871</v>
      </c>
    </row>
    <row r="7758" spans="1:8" x14ac:dyDescent="0.25">
      <c r="A7758" t="str">
        <f>"QUNIR03"</f>
        <v>QUNIR03</v>
      </c>
      <c r="B7758" t="s">
        <v>14144</v>
      </c>
      <c r="C7758">
        <v>0</v>
      </c>
      <c r="D7758" t="s">
        <v>16</v>
      </c>
      <c r="E7758">
        <v>0</v>
      </c>
      <c r="F7758" t="s">
        <v>281</v>
      </c>
      <c r="G7758" t="s">
        <v>13384</v>
      </c>
      <c r="H7758" t="s">
        <v>9871</v>
      </c>
    </row>
    <row r="7759" spans="1:8" x14ac:dyDescent="0.25">
      <c r="A7759" t="str">
        <f>"QUNIR01"</f>
        <v>QUNIR01</v>
      </c>
      <c r="B7759" t="s">
        <v>14142</v>
      </c>
      <c r="C7759">
        <v>0</v>
      </c>
      <c r="D7759" t="s">
        <v>16</v>
      </c>
      <c r="E7759">
        <v>0</v>
      </c>
      <c r="F7759" t="s">
        <v>281</v>
      </c>
      <c r="G7759" t="s">
        <v>13384</v>
      </c>
      <c r="H7759" t="s">
        <v>9871</v>
      </c>
    </row>
    <row r="7760" spans="1:8" x14ac:dyDescent="0.25">
      <c r="A7760" t="str">
        <f>"QUNIS03"</f>
        <v>QUNIS03</v>
      </c>
      <c r="B7760" t="s">
        <v>14147</v>
      </c>
      <c r="C7760">
        <v>0</v>
      </c>
      <c r="D7760" t="s">
        <v>16</v>
      </c>
      <c r="E7760">
        <v>0</v>
      </c>
      <c r="F7760" t="s">
        <v>1323</v>
      </c>
      <c r="G7760" t="s">
        <v>10063</v>
      </c>
      <c r="H7760" t="s">
        <v>9891</v>
      </c>
    </row>
    <row r="7761" spans="1:8" x14ac:dyDescent="0.25">
      <c r="A7761" t="str">
        <f>"QUNIS02"</f>
        <v>QUNIS02</v>
      </c>
      <c r="B7761" t="s">
        <v>14146</v>
      </c>
      <c r="C7761">
        <v>0</v>
      </c>
      <c r="D7761" t="s">
        <v>16</v>
      </c>
      <c r="E7761">
        <v>0</v>
      </c>
      <c r="F7761" t="s">
        <v>1323</v>
      </c>
      <c r="G7761" t="s">
        <v>10063</v>
      </c>
      <c r="H7761" t="s">
        <v>9891</v>
      </c>
    </row>
    <row r="7762" spans="1:8" x14ac:dyDescent="0.25">
      <c r="A7762" t="str">
        <f>"AUNIS01"</f>
        <v>AUNIS01</v>
      </c>
      <c r="B7762" t="s">
        <v>1322</v>
      </c>
      <c r="C7762">
        <v>9</v>
      </c>
      <c r="D7762" t="s">
        <v>16</v>
      </c>
      <c r="E7762">
        <v>0</v>
      </c>
      <c r="F7762" t="s">
        <v>1323</v>
      </c>
    </row>
    <row r="7763" spans="1:8" x14ac:dyDescent="0.25">
      <c r="A7763" t="str">
        <f>"QUNIS01"</f>
        <v>QUNIS01</v>
      </c>
      <c r="B7763" t="s">
        <v>14145</v>
      </c>
      <c r="C7763">
        <v>0</v>
      </c>
      <c r="D7763" t="s">
        <v>16</v>
      </c>
      <c r="E7763">
        <v>0</v>
      </c>
      <c r="F7763" t="s">
        <v>1323</v>
      </c>
      <c r="G7763" t="s">
        <v>10063</v>
      </c>
      <c r="H7763" t="s">
        <v>9891</v>
      </c>
    </row>
    <row r="7764" spans="1:8" x14ac:dyDescent="0.25">
      <c r="A7764" t="str">
        <f>"AUPRI02"</f>
        <v>AUPRI02</v>
      </c>
      <c r="B7764" t="s">
        <v>13385</v>
      </c>
      <c r="C7764">
        <v>0</v>
      </c>
      <c r="D7764" t="s">
        <v>16</v>
      </c>
      <c r="E7764">
        <v>0</v>
      </c>
      <c r="F7764" t="s">
        <v>193</v>
      </c>
      <c r="G7764" t="s">
        <v>13386</v>
      </c>
    </row>
    <row r="7765" spans="1:8" x14ac:dyDescent="0.25">
      <c r="A7765" t="str">
        <f>"AUPRI04"</f>
        <v>AUPRI04</v>
      </c>
      <c r="B7765" t="s">
        <v>13387</v>
      </c>
      <c r="C7765">
        <v>0</v>
      </c>
      <c r="D7765" t="s">
        <v>16</v>
      </c>
      <c r="E7765">
        <v>0</v>
      </c>
    </row>
    <row r="7766" spans="1:8" x14ac:dyDescent="0.25">
      <c r="A7766" t="str">
        <f>"QUPRI02"</f>
        <v>QUPRI02</v>
      </c>
      <c r="B7766" t="s">
        <v>13387</v>
      </c>
      <c r="C7766">
        <v>1561</v>
      </c>
      <c r="D7766" t="s">
        <v>16</v>
      </c>
      <c r="E7766">
        <v>78</v>
      </c>
      <c r="F7766" t="s">
        <v>193</v>
      </c>
      <c r="G7766" t="s">
        <v>13386</v>
      </c>
      <c r="H7766" t="s">
        <v>9891</v>
      </c>
    </row>
    <row r="7767" spans="1:8" x14ac:dyDescent="0.25">
      <c r="A7767" t="str">
        <f>"AUPRI01"</f>
        <v>AUPRI01</v>
      </c>
      <c r="B7767" t="s">
        <v>14148</v>
      </c>
      <c r="C7767">
        <v>0</v>
      </c>
      <c r="D7767" t="s">
        <v>16</v>
      </c>
      <c r="E7767">
        <v>0</v>
      </c>
      <c r="F7767" t="s">
        <v>193</v>
      </c>
      <c r="G7767" t="s">
        <v>13386</v>
      </c>
      <c r="H7767" t="s">
        <v>9891</v>
      </c>
    </row>
    <row r="7768" spans="1:8" x14ac:dyDescent="0.25">
      <c r="A7768" t="str">
        <f>"QUPRI01"</f>
        <v>QUPRI01</v>
      </c>
      <c r="B7768" t="s">
        <v>14148</v>
      </c>
      <c r="C7768">
        <v>0</v>
      </c>
      <c r="D7768" t="s">
        <v>16</v>
      </c>
      <c r="E7768">
        <v>0</v>
      </c>
      <c r="F7768" t="s">
        <v>193</v>
      </c>
      <c r="G7768" t="s">
        <v>13386</v>
      </c>
      <c r="H7768" t="s">
        <v>9891</v>
      </c>
    </row>
    <row r="7769" spans="1:8" x14ac:dyDescent="0.25">
      <c r="A7769" t="str">
        <f>"AURAN01"</f>
        <v>AURAN01</v>
      </c>
      <c r="B7769" t="s">
        <v>13388</v>
      </c>
      <c r="C7769">
        <v>0</v>
      </c>
      <c r="D7769" t="s">
        <v>41</v>
      </c>
      <c r="E7769">
        <v>0</v>
      </c>
      <c r="F7769" t="s">
        <v>504</v>
      </c>
    </row>
    <row r="7770" spans="1:8" x14ac:dyDescent="0.25">
      <c r="A7770" t="str">
        <f>"QUREC01"</f>
        <v>QUREC01</v>
      </c>
      <c r="B7770" t="s">
        <v>13389</v>
      </c>
      <c r="C7770">
        <v>0</v>
      </c>
      <c r="D7770" t="s">
        <v>843</v>
      </c>
      <c r="E7770">
        <v>0</v>
      </c>
      <c r="F7770" t="s">
        <v>656</v>
      </c>
    </row>
    <row r="7771" spans="1:8" x14ac:dyDescent="0.25">
      <c r="A7771" t="str">
        <f>"AUTHA01"</f>
        <v>AUTHA01</v>
      </c>
      <c r="B7771" t="s">
        <v>13390</v>
      </c>
      <c r="C7771">
        <v>0</v>
      </c>
      <c r="D7771" t="s">
        <v>41</v>
      </c>
      <c r="E7771">
        <v>0</v>
      </c>
      <c r="F7771" t="s">
        <v>1705</v>
      </c>
    </row>
    <row r="7772" spans="1:8" x14ac:dyDescent="0.25">
      <c r="A7772" t="str">
        <f>"QUTHA01"</f>
        <v>QUTHA01</v>
      </c>
      <c r="B7772" t="s">
        <v>9000</v>
      </c>
      <c r="C7772">
        <v>0</v>
      </c>
      <c r="D7772" t="s">
        <v>41</v>
      </c>
      <c r="E7772">
        <v>0</v>
      </c>
      <c r="F7772" t="s">
        <v>1705</v>
      </c>
      <c r="G7772" t="s">
        <v>10024</v>
      </c>
    </row>
    <row r="7773" spans="1:8" x14ac:dyDescent="0.25">
      <c r="A7773" t="str">
        <f>"AUTHA02"</f>
        <v>AUTHA02</v>
      </c>
      <c r="B7773" t="s">
        <v>9000</v>
      </c>
      <c r="C7773">
        <v>0</v>
      </c>
      <c r="D7773" t="s">
        <v>41</v>
      </c>
      <c r="E7773">
        <v>0</v>
      </c>
      <c r="F7773" t="s">
        <v>1705</v>
      </c>
      <c r="G7773" t="s">
        <v>10024</v>
      </c>
    </row>
    <row r="7774" spans="1:8" x14ac:dyDescent="0.25">
      <c r="A7774" t="str">
        <f>"AVPRO03"</f>
        <v>AVPRO03</v>
      </c>
      <c r="B7774" t="s">
        <v>13391</v>
      </c>
      <c r="C7774">
        <v>0</v>
      </c>
      <c r="D7774" t="s">
        <v>16</v>
      </c>
      <c r="E7774">
        <v>0</v>
      </c>
      <c r="F7774" t="s">
        <v>504</v>
      </c>
    </row>
    <row r="7775" spans="1:8" x14ac:dyDescent="0.25">
      <c r="A7775" t="str">
        <f>"AVPRO01"</f>
        <v>AVPRO01</v>
      </c>
      <c r="B7775" t="s">
        <v>13392</v>
      </c>
      <c r="C7775">
        <v>0</v>
      </c>
      <c r="D7775" t="s">
        <v>16</v>
      </c>
      <c r="E7775">
        <v>0</v>
      </c>
      <c r="F7775" t="s">
        <v>504</v>
      </c>
    </row>
    <row r="7776" spans="1:8" x14ac:dyDescent="0.25">
      <c r="A7776" t="str">
        <f>"AVPRO02"</f>
        <v>AVPRO02</v>
      </c>
      <c r="B7776" t="s">
        <v>13393</v>
      </c>
      <c r="C7776">
        <v>0</v>
      </c>
      <c r="D7776" t="s">
        <v>16</v>
      </c>
      <c r="E7776">
        <v>0</v>
      </c>
      <c r="F7776" t="s">
        <v>504</v>
      </c>
    </row>
    <row r="7777" spans="1:8" x14ac:dyDescent="0.25">
      <c r="A7777" t="str">
        <f>"XVACUM01"</f>
        <v>XVACUM01</v>
      </c>
      <c r="B7777" t="s">
        <v>13394</v>
      </c>
      <c r="C7777">
        <v>0</v>
      </c>
      <c r="D7777" t="s">
        <v>28</v>
      </c>
      <c r="E7777">
        <v>0</v>
      </c>
      <c r="G7777" t="s">
        <v>253</v>
      </c>
    </row>
    <row r="7778" spans="1:8" x14ac:dyDescent="0.25">
      <c r="A7778" t="str">
        <f>"AVALE01"</f>
        <v>AVALE01</v>
      </c>
      <c r="B7778" t="s">
        <v>18120</v>
      </c>
      <c r="C7778">
        <v>0</v>
      </c>
      <c r="D7778" t="s">
        <v>16</v>
      </c>
      <c r="E7778">
        <v>0</v>
      </c>
      <c r="F7778" t="s">
        <v>25</v>
      </c>
      <c r="G7778" t="s">
        <v>10879</v>
      </c>
      <c r="H7778" t="s">
        <v>9871</v>
      </c>
    </row>
    <row r="7779" spans="1:8" x14ac:dyDescent="0.25">
      <c r="A7779" t="str">
        <f>"QVALE01"</f>
        <v>QVALE01</v>
      </c>
      <c r="B7779" t="s">
        <v>18120</v>
      </c>
      <c r="C7779">
        <v>0</v>
      </c>
      <c r="D7779" t="s">
        <v>16</v>
      </c>
      <c r="E7779">
        <v>0</v>
      </c>
      <c r="F7779" t="s">
        <v>25</v>
      </c>
      <c r="G7779" t="s">
        <v>10879</v>
      </c>
      <c r="H7779" t="s">
        <v>9871</v>
      </c>
    </row>
    <row r="7780" spans="1:8" x14ac:dyDescent="0.25">
      <c r="A7780" t="str">
        <f>"QVALE03"</f>
        <v>QVALE03</v>
      </c>
      <c r="B7780" t="s">
        <v>13395</v>
      </c>
      <c r="C7780">
        <v>0</v>
      </c>
      <c r="D7780" t="s">
        <v>16</v>
      </c>
      <c r="E7780">
        <v>0</v>
      </c>
      <c r="F7780" t="s">
        <v>9995</v>
      </c>
      <c r="G7780" t="s">
        <v>13396</v>
      </c>
    </row>
    <row r="7781" spans="1:8" x14ac:dyDescent="0.25">
      <c r="A7781" t="str">
        <f>"QVALE02"</f>
        <v>QVALE02</v>
      </c>
      <c r="B7781" t="s">
        <v>13397</v>
      </c>
      <c r="C7781">
        <v>0</v>
      </c>
      <c r="D7781" t="s">
        <v>16</v>
      </c>
      <c r="E7781">
        <v>0</v>
      </c>
      <c r="F7781" t="s">
        <v>9995</v>
      </c>
      <c r="G7781" t="s">
        <v>13396</v>
      </c>
    </row>
    <row r="7782" spans="1:8" x14ac:dyDescent="0.25">
      <c r="A7782" t="str">
        <f>"QVALI04"</f>
        <v>QVALI04</v>
      </c>
      <c r="B7782" t="s">
        <v>13398</v>
      </c>
      <c r="C7782">
        <v>0</v>
      </c>
      <c r="D7782" t="s">
        <v>16</v>
      </c>
      <c r="E7782">
        <v>0</v>
      </c>
      <c r="F7782" t="s">
        <v>1705</v>
      </c>
      <c r="G7782" t="s">
        <v>9977</v>
      </c>
    </row>
    <row r="7783" spans="1:8" x14ac:dyDescent="0.25">
      <c r="A7783" t="str">
        <f>"AVALI03"</f>
        <v>AVALI03</v>
      </c>
      <c r="B7783" t="s">
        <v>13398</v>
      </c>
      <c r="C7783">
        <v>0</v>
      </c>
      <c r="D7783" t="s">
        <v>16</v>
      </c>
      <c r="E7783">
        <v>0</v>
      </c>
      <c r="F7783" t="s">
        <v>1705</v>
      </c>
      <c r="G7783" t="s">
        <v>9977</v>
      </c>
    </row>
    <row r="7784" spans="1:8" x14ac:dyDescent="0.25">
      <c r="A7784" t="str">
        <f>"QVALI03"</f>
        <v>QVALI03</v>
      </c>
      <c r="B7784" t="s">
        <v>13399</v>
      </c>
      <c r="C7784">
        <v>0</v>
      </c>
      <c r="D7784" t="s">
        <v>16</v>
      </c>
      <c r="E7784">
        <v>0</v>
      </c>
      <c r="F7784" t="s">
        <v>1705</v>
      </c>
      <c r="G7784" t="s">
        <v>9977</v>
      </c>
    </row>
    <row r="7785" spans="1:8" x14ac:dyDescent="0.25">
      <c r="A7785" t="str">
        <f>"QVALI01"</f>
        <v>QVALI01</v>
      </c>
      <c r="B7785" t="s">
        <v>13400</v>
      </c>
      <c r="C7785">
        <v>0</v>
      </c>
      <c r="D7785" t="s">
        <v>41</v>
      </c>
      <c r="E7785">
        <v>0</v>
      </c>
      <c r="F7785" t="s">
        <v>10528</v>
      </c>
      <c r="G7785" t="s">
        <v>13401</v>
      </c>
    </row>
    <row r="7786" spans="1:8" x14ac:dyDescent="0.25">
      <c r="A7786" t="str">
        <f>"AVALI01"</f>
        <v>AVALI01</v>
      </c>
      <c r="B7786" t="s">
        <v>13400</v>
      </c>
      <c r="C7786">
        <v>0</v>
      </c>
      <c r="D7786" t="s">
        <v>41</v>
      </c>
      <c r="E7786">
        <v>0</v>
      </c>
      <c r="F7786" t="s">
        <v>10528</v>
      </c>
      <c r="G7786" t="s">
        <v>13402</v>
      </c>
    </row>
    <row r="7787" spans="1:8" x14ac:dyDescent="0.25">
      <c r="A7787" t="str">
        <f>"QVALI02"</f>
        <v>QVALI02</v>
      </c>
      <c r="B7787" t="s">
        <v>13403</v>
      </c>
      <c r="C7787">
        <v>0</v>
      </c>
      <c r="D7787" t="s">
        <v>41</v>
      </c>
      <c r="E7787">
        <v>0</v>
      </c>
      <c r="F7787" t="s">
        <v>10528</v>
      </c>
      <c r="G7787" t="s">
        <v>13401</v>
      </c>
    </row>
    <row r="7788" spans="1:8" x14ac:dyDescent="0.25">
      <c r="A7788" t="str">
        <f>"AVALI02"</f>
        <v>AVALI02</v>
      </c>
      <c r="B7788" t="s">
        <v>13403</v>
      </c>
      <c r="C7788">
        <v>0</v>
      </c>
      <c r="D7788" t="s">
        <v>41</v>
      </c>
      <c r="E7788">
        <v>0</v>
      </c>
      <c r="F7788" t="s">
        <v>10528</v>
      </c>
      <c r="G7788" t="s">
        <v>13402</v>
      </c>
    </row>
    <row r="7789" spans="1:8" x14ac:dyDescent="0.25">
      <c r="A7789" t="str">
        <f>"AVALL01"</f>
        <v>AVALL01</v>
      </c>
      <c r="B7789" t="s">
        <v>1325</v>
      </c>
      <c r="C7789">
        <v>0</v>
      </c>
      <c r="D7789" t="s">
        <v>41</v>
      </c>
      <c r="E7789">
        <v>0</v>
      </c>
      <c r="F7789" t="s">
        <v>1326</v>
      </c>
    </row>
    <row r="7790" spans="1:8" x14ac:dyDescent="0.25">
      <c r="A7790" t="str">
        <f>"AVALL02"</f>
        <v>AVALL02</v>
      </c>
      <c r="B7790" t="s">
        <v>14149</v>
      </c>
      <c r="C7790">
        <v>0</v>
      </c>
      <c r="D7790" t="s">
        <v>28</v>
      </c>
      <c r="E7790">
        <v>0</v>
      </c>
    </row>
    <row r="7791" spans="1:8" x14ac:dyDescent="0.25">
      <c r="A7791" t="str">
        <f>"QVALL01"</f>
        <v>QVALL01</v>
      </c>
      <c r="B7791" t="s">
        <v>14149</v>
      </c>
      <c r="C7791">
        <v>0</v>
      </c>
      <c r="D7791" t="s">
        <v>41</v>
      </c>
      <c r="E7791">
        <v>0</v>
      </c>
      <c r="F7791" t="s">
        <v>1326</v>
      </c>
      <c r="G7791" t="s">
        <v>13404</v>
      </c>
      <c r="H7791" t="s">
        <v>9876</v>
      </c>
    </row>
    <row r="7792" spans="1:8" x14ac:dyDescent="0.25">
      <c r="A7792" t="str">
        <f>"QVALO02"</f>
        <v>QVALO02</v>
      </c>
      <c r="B7792" t="s">
        <v>9012</v>
      </c>
      <c r="C7792">
        <v>0</v>
      </c>
      <c r="D7792" t="s">
        <v>16</v>
      </c>
      <c r="E7792">
        <v>0</v>
      </c>
      <c r="F7792" t="s">
        <v>38</v>
      </c>
      <c r="G7792" t="s">
        <v>13405</v>
      </c>
    </row>
    <row r="7793" spans="1:7" x14ac:dyDescent="0.25">
      <c r="A7793" t="str">
        <f>"QVALO01"</f>
        <v>QVALO01</v>
      </c>
      <c r="B7793" t="s">
        <v>9008</v>
      </c>
      <c r="C7793">
        <v>0</v>
      </c>
      <c r="D7793" t="s">
        <v>16</v>
      </c>
      <c r="E7793">
        <v>0</v>
      </c>
      <c r="F7793" t="s">
        <v>38</v>
      </c>
      <c r="G7793" t="s">
        <v>13405</v>
      </c>
    </row>
    <row r="7794" spans="1:7" x14ac:dyDescent="0.25">
      <c r="A7794" t="str">
        <f>"AVAND01"</f>
        <v>AVAND01</v>
      </c>
      <c r="B7794" t="s">
        <v>13406</v>
      </c>
      <c r="C7794">
        <v>0</v>
      </c>
      <c r="D7794" t="s">
        <v>16</v>
      </c>
      <c r="E7794">
        <v>0</v>
      </c>
      <c r="F7794" t="s">
        <v>237</v>
      </c>
    </row>
    <row r="7795" spans="1:7" x14ac:dyDescent="0.25">
      <c r="A7795" t="str">
        <f>"AVAND02"</f>
        <v>AVAND02</v>
      </c>
      <c r="B7795" t="s">
        <v>13407</v>
      </c>
      <c r="C7795">
        <v>0</v>
      </c>
      <c r="D7795" t="s">
        <v>16</v>
      </c>
      <c r="E7795">
        <v>0</v>
      </c>
      <c r="F7795" t="s">
        <v>237</v>
      </c>
    </row>
    <row r="7796" spans="1:7" x14ac:dyDescent="0.25">
      <c r="A7796" t="str">
        <f>"QVAND01"</f>
        <v>QVAND01</v>
      </c>
      <c r="B7796" t="s">
        <v>13407</v>
      </c>
      <c r="C7796">
        <v>0</v>
      </c>
      <c r="D7796" t="s">
        <v>16</v>
      </c>
      <c r="E7796">
        <v>0</v>
      </c>
      <c r="F7796" t="s">
        <v>237</v>
      </c>
    </row>
    <row r="7797" spans="1:7" x14ac:dyDescent="0.25">
      <c r="A7797" t="str">
        <f>"AVAYE01"</f>
        <v>AVAYE01</v>
      </c>
      <c r="B7797" t="s">
        <v>13408</v>
      </c>
      <c r="C7797">
        <v>0</v>
      </c>
      <c r="D7797" t="s">
        <v>16</v>
      </c>
      <c r="E7797">
        <v>0</v>
      </c>
      <c r="F7797" t="s">
        <v>337</v>
      </c>
      <c r="G7797" t="s">
        <v>13409</v>
      </c>
    </row>
    <row r="7798" spans="1:7" x14ac:dyDescent="0.25">
      <c r="A7798" t="str">
        <f>"QVAYE01"</f>
        <v>QVAYE01</v>
      </c>
      <c r="B7798" t="s">
        <v>13408</v>
      </c>
      <c r="C7798">
        <v>0</v>
      </c>
      <c r="D7798" t="s">
        <v>16</v>
      </c>
      <c r="E7798">
        <v>0</v>
      </c>
      <c r="F7798" t="s">
        <v>337</v>
      </c>
      <c r="G7798" t="s">
        <v>13409</v>
      </c>
    </row>
    <row r="7799" spans="1:7" x14ac:dyDescent="0.25">
      <c r="A7799" t="str">
        <f>"QVAYE02"</f>
        <v>QVAYE02</v>
      </c>
      <c r="B7799" t="s">
        <v>13410</v>
      </c>
      <c r="C7799">
        <v>0</v>
      </c>
      <c r="D7799" t="s">
        <v>16</v>
      </c>
      <c r="E7799">
        <v>0</v>
      </c>
      <c r="F7799" t="s">
        <v>337</v>
      </c>
      <c r="G7799" t="s">
        <v>13409</v>
      </c>
    </row>
    <row r="7800" spans="1:7" x14ac:dyDescent="0.25">
      <c r="A7800" t="str">
        <f>"QVAYE03"</f>
        <v>QVAYE03</v>
      </c>
      <c r="B7800" t="s">
        <v>9015</v>
      </c>
      <c r="C7800">
        <v>4850</v>
      </c>
      <c r="D7800" t="s">
        <v>16</v>
      </c>
      <c r="E7800">
        <v>97</v>
      </c>
      <c r="F7800" t="s">
        <v>337</v>
      </c>
      <c r="G7800" t="s">
        <v>13409</v>
      </c>
    </row>
    <row r="7801" spans="1:7" x14ac:dyDescent="0.25">
      <c r="A7801" t="str">
        <f>"AVENO01"</f>
        <v>AVENO01</v>
      </c>
      <c r="B7801" t="s">
        <v>13411</v>
      </c>
      <c r="C7801">
        <v>0</v>
      </c>
      <c r="D7801" t="s">
        <v>41</v>
      </c>
      <c r="E7801">
        <v>0</v>
      </c>
      <c r="F7801" t="s">
        <v>364</v>
      </c>
    </row>
    <row r="7802" spans="1:7" x14ac:dyDescent="0.25">
      <c r="A7802" t="str">
        <f>"AVENT01"</f>
        <v>AVENT01</v>
      </c>
      <c r="B7802" t="s">
        <v>1328</v>
      </c>
      <c r="C7802">
        <v>1</v>
      </c>
      <c r="D7802" t="s">
        <v>41</v>
      </c>
      <c r="E7802">
        <v>1</v>
      </c>
      <c r="F7802" t="s">
        <v>879</v>
      </c>
    </row>
    <row r="7803" spans="1:7" x14ac:dyDescent="0.25">
      <c r="A7803" t="str">
        <f>"AVENT02"</f>
        <v>AVENT02</v>
      </c>
      <c r="B7803" t="s">
        <v>13412</v>
      </c>
      <c r="C7803">
        <v>0</v>
      </c>
      <c r="D7803" t="s">
        <v>16</v>
      </c>
      <c r="E7803">
        <v>0</v>
      </c>
      <c r="F7803" t="s">
        <v>153</v>
      </c>
    </row>
    <row r="7804" spans="1:7" x14ac:dyDescent="0.25">
      <c r="A7804" t="str">
        <f>"QVENT01"</f>
        <v>QVENT01</v>
      </c>
      <c r="B7804" t="s">
        <v>13413</v>
      </c>
      <c r="C7804">
        <v>0</v>
      </c>
      <c r="D7804" t="s">
        <v>41</v>
      </c>
      <c r="E7804">
        <v>0</v>
      </c>
      <c r="F7804" t="s">
        <v>9995</v>
      </c>
      <c r="G7804" t="s">
        <v>12532</v>
      </c>
    </row>
    <row r="7805" spans="1:7" x14ac:dyDescent="0.25">
      <c r="A7805" t="str">
        <f>"QVENT02"</f>
        <v>QVENT02</v>
      </c>
      <c r="B7805" t="s">
        <v>13414</v>
      </c>
      <c r="C7805">
        <v>0</v>
      </c>
      <c r="D7805" t="s">
        <v>41</v>
      </c>
      <c r="E7805">
        <v>0</v>
      </c>
      <c r="F7805" t="s">
        <v>9995</v>
      </c>
      <c r="G7805" t="s">
        <v>12532</v>
      </c>
    </row>
    <row r="7806" spans="1:7" x14ac:dyDescent="0.25">
      <c r="A7806" t="str">
        <f>"QVERP01"</f>
        <v>QVERP01</v>
      </c>
      <c r="B7806" t="s">
        <v>9031</v>
      </c>
      <c r="C7806">
        <v>989</v>
      </c>
      <c r="D7806" t="s">
        <v>16</v>
      </c>
      <c r="E7806">
        <v>9</v>
      </c>
      <c r="F7806" t="s">
        <v>2463</v>
      </c>
      <c r="G7806" t="s">
        <v>10185</v>
      </c>
    </row>
    <row r="7807" spans="1:7" x14ac:dyDescent="0.25">
      <c r="A7807" t="str">
        <f>"QVERP02"</f>
        <v>QVERP02</v>
      </c>
      <c r="B7807" t="s">
        <v>9035</v>
      </c>
      <c r="C7807">
        <v>125</v>
      </c>
      <c r="D7807" t="s">
        <v>16</v>
      </c>
      <c r="E7807">
        <v>5</v>
      </c>
      <c r="F7807" t="s">
        <v>2463</v>
      </c>
      <c r="G7807" t="s">
        <v>10185</v>
      </c>
    </row>
    <row r="7808" spans="1:7" x14ac:dyDescent="0.25">
      <c r="A7808" t="str">
        <f>"AVERP01"</f>
        <v>AVERP01</v>
      </c>
      <c r="B7808" t="s">
        <v>9035</v>
      </c>
      <c r="C7808">
        <v>0</v>
      </c>
      <c r="D7808" t="s">
        <v>16</v>
      </c>
      <c r="E7808">
        <v>0</v>
      </c>
    </row>
    <row r="7809" spans="1:8" x14ac:dyDescent="0.25">
      <c r="A7809" t="str">
        <f>"QVERT04"</f>
        <v>QVERT04</v>
      </c>
      <c r="B7809" t="s">
        <v>9043</v>
      </c>
      <c r="C7809">
        <v>49</v>
      </c>
      <c r="D7809" t="s">
        <v>16</v>
      </c>
      <c r="E7809">
        <v>4</v>
      </c>
      <c r="F7809" t="s">
        <v>153</v>
      </c>
      <c r="G7809" t="s">
        <v>13415</v>
      </c>
    </row>
    <row r="7810" spans="1:8" x14ac:dyDescent="0.25">
      <c r="A7810" t="str">
        <f>"QVERT01"</f>
        <v>QVERT01</v>
      </c>
      <c r="B7810" t="s">
        <v>14150</v>
      </c>
      <c r="C7810">
        <v>90</v>
      </c>
      <c r="D7810" t="s">
        <v>41</v>
      </c>
      <c r="E7810">
        <v>0</v>
      </c>
      <c r="F7810" t="s">
        <v>153</v>
      </c>
      <c r="G7810" t="s">
        <v>13416</v>
      </c>
      <c r="H7810" t="s">
        <v>9871</v>
      </c>
    </row>
    <row r="7811" spans="1:8" x14ac:dyDescent="0.25">
      <c r="A7811" t="str">
        <f>"QVERT03"</f>
        <v>QVERT03</v>
      </c>
      <c r="B7811" t="s">
        <v>18121</v>
      </c>
      <c r="C7811">
        <v>0</v>
      </c>
      <c r="D7811" t="s">
        <v>41</v>
      </c>
      <c r="E7811">
        <v>0</v>
      </c>
      <c r="F7811" t="s">
        <v>153</v>
      </c>
      <c r="G7811" t="s">
        <v>13416</v>
      </c>
      <c r="H7811" t="s">
        <v>9871</v>
      </c>
    </row>
    <row r="7812" spans="1:8" x14ac:dyDescent="0.25">
      <c r="A7812" t="str">
        <f>"AVERT01"</f>
        <v>AVERT01</v>
      </c>
      <c r="B7812" t="s">
        <v>1330</v>
      </c>
      <c r="C7812">
        <v>6</v>
      </c>
      <c r="D7812" t="s">
        <v>16</v>
      </c>
      <c r="E7812">
        <v>0</v>
      </c>
      <c r="F7812" t="s">
        <v>153</v>
      </c>
    </row>
    <row r="7813" spans="1:8" x14ac:dyDescent="0.25">
      <c r="A7813" t="str">
        <f>"QVERT02"</f>
        <v>QVERT02</v>
      </c>
      <c r="B7813" t="s">
        <v>1330</v>
      </c>
      <c r="C7813">
        <v>390</v>
      </c>
      <c r="D7813" t="s">
        <v>41</v>
      </c>
      <c r="E7813">
        <v>7</v>
      </c>
      <c r="F7813" t="s">
        <v>153</v>
      </c>
      <c r="G7813" t="s">
        <v>13416</v>
      </c>
      <c r="H7813" t="s">
        <v>9871</v>
      </c>
    </row>
    <row r="7814" spans="1:8" x14ac:dyDescent="0.25">
      <c r="A7814" t="str">
        <f>"AVETO01"</f>
        <v>AVETO01</v>
      </c>
      <c r="B7814" t="s">
        <v>13417</v>
      </c>
      <c r="C7814">
        <v>0</v>
      </c>
      <c r="D7814" t="s">
        <v>16</v>
      </c>
      <c r="E7814">
        <v>0</v>
      </c>
      <c r="F7814" t="s">
        <v>25</v>
      </c>
    </row>
    <row r="7815" spans="1:8" x14ac:dyDescent="0.25">
      <c r="A7815" t="str">
        <f>"QVETO01"</f>
        <v>QVETO01</v>
      </c>
      <c r="B7815" t="s">
        <v>9045</v>
      </c>
      <c r="C7815">
        <v>2000</v>
      </c>
      <c r="D7815" t="s">
        <v>16</v>
      </c>
      <c r="E7815">
        <v>100</v>
      </c>
      <c r="F7815" t="s">
        <v>281</v>
      </c>
      <c r="G7815" t="s">
        <v>10196</v>
      </c>
    </row>
    <row r="7816" spans="1:8" x14ac:dyDescent="0.25">
      <c r="A7816" t="str">
        <f>"CVIAR01"</f>
        <v>CVIAR01</v>
      </c>
      <c r="B7816" t="s">
        <v>1811</v>
      </c>
      <c r="C7816">
        <v>0</v>
      </c>
      <c r="D7816" t="s">
        <v>41</v>
      </c>
      <c r="E7816">
        <v>0</v>
      </c>
      <c r="F7816" t="s">
        <v>128</v>
      </c>
      <c r="G7816" t="s">
        <v>10017</v>
      </c>
    </row>
    <row r="7817" spans="1:8" x14ac:dyDescent="0.25">
      <c r="A7817" t="str">
        <f>"AVIAR02"</f>
        <v>AVIAR02</v>
      </c>
      <c r="B7817" t="s">
        <v>1811</v>
      </c>
      <c r="C7817">
        <v>0</v>
      </c>
      <c r="D7817" t="s">
        <v>41</v>
      </c>
      <c r="E7817">
        <v>0</v>
      </c>
    </row>
    <row r="7818" spans="1:8" x14ac:dyDescent="0.25">
      <c r="A7818" t="str">
        <f>"AVIAR01"</f>
        <v>AVIAR01</v>
      </c>
      <c r="B7818" t="s">
        <v>1811</v>
      </c>
      <c r="C7818">
        <v>0</v>
      </c>
      <c r="D7818" t="s">
        <v>41</v>
      </c>
      <c r="E7818">
        <v>0</v>
      </c>
      <c r="F7818" t="s">
        <v>128</v>
      </c>
      <c r="G7818" t="s">
        <v>10017</v>
      </c>
      <c r="H7818" t="s">
        <v>9871</v>
      </c>
    </row>
    <row r="7819" spans="1:8" x14ac:dyDescent="0.25">
      <c r="A7819" t="str">
        <f>"QVIAR01"</f>
        <v>QVIAR01</v>
      </c>
      <c r="B7819" t="s">
        <v>1811</v>
      </c>
      <c r="C7819">
        <v>0</v>
      </c>
      <c r="D7819" t="s">
        <v>41</v>
      </c>
      <c r="E7819">
        <v>0</v>
      </c>
      <c r="F7819" t="s">
        <v>128</v>
      </c>
      <c r="G7819" t="s">
        <v>10017</v>
      </c>
      <c r="H7819" t="s">
        <v>9871</v>
      </c>
    </row>
    <row r="7820" spans="1:8" x14ac:dyDescent="0.25">
      <c r="A7820" t="str">
        <f>"AVIAR03"</f>
        <v>AVIAR03</v>
      </c>
      <c r="B7820" t="s">
        <v>1814</v>
      </c>
      <c r="C7820">
        <v>0</v>
      </c>
      <c r="D7820" t="s">
        <v>28</v>
      </c>
      <c r="E7820">
        <v>0</v>
      </c>
    </row>
    <row r="7821" spans="1:8" x14ac:dyDescent="0.25">
      <c r="A7821" t="str">
        <f>"CVIAR02"</f>
        <v>CVIAR02</v>
      </c>
      <c r="B7821" t="s">
        <v>1814</v>
      </c>
      <c r="C7821">
        <v>0</v>
      </c>
      <c r="D7821" t="s">
        <v>41</v>
      </c>
      <c r="E7821">
        <v>0</v>
      </c>
      <c r="F7821" t="s">
        <v>128</v>
      </c>
      <c r="G7821" t="s">
        <v>10017</v>
      </c>
    </row>
    <row r="7822" spans="1:8" x14ac:dyDescent="0.25">
      <c r="A7822" t="str">
        <f>"QVIAR02"</f>
        <v>QVIAR02</v>
      </c>
      <c r="B7822" t="s">
        <v>1814</v>
      </c>
      <c r="C7822">
        <v>255</v>
      </c>
      <c r="D7822" t="s">
        <v>41</v>
      </c>
      <c r="E7822">
        <v>6</v>
      </c>
      <c r="F7822" t="s">
        <v>128</v>
      </c>
      <c r="G7822" t="s">
        <v>10017</v>
      </c>
    </row>
    <row r="7823" spans="1:8" x14ac:dyDescent="0.25">
      <c r="A7823" t="str">
        <f>"QVICT04"</f>
        <v>QVICT04</v>
      </c>
      <c r="B7823" t="s">
        <v>9081</v>
      </c>
      <c r="C7823">
        <v>0</v>
      </c>
      <c r="D7823" t="s">
        <v>41</v>
      </c>
      <c r="E7823">
        <v>0</v>
      </c>
      <c r="F7823" t="s">
        <v>1586</v>
      </c>
    </row>
    <row r="7824" spans="1:8" x14ac:dyDescent="0.25">
      <c r="A7824" t="str">
        <f>"QVICT03"</f>
        <v>QVICT03</v>
      </c>
      <c r="B7824" t="s">
        <v>9065</v>
      </c>
      <c r="C7824">
        <v>0</v>
      </c>
      <c r="D7824" t="s">
        <v>41</v>
      </c>
      <c r="E7824">
        <v>0</v>
      </c>
      <c r="F7824" t="s">
        <v>1586</v>
      </c>
      <c r="G7824" t="s">
        <v>10024</v>
      </c>
    </row>
    <row r="7825" spans="1:8" x14ac:dyDescent="0.25">
      <c r="A7825" t="str">
        <f>"AVICT02"</f>
        <v>AVICT02</v>
      </c>
      <c r="B7825" t="s">
        <v>9052</v>
      </c>
      <c r="C7825">
        <v>0</v>
      </c>
      <c r="D7825" t="s">
        <v>41</v>
      </c>
      <c r="E7825">
        <v>0</v>
      </c>
      <c r="F7825" t="s">
        <v>9995</v>
      </c>
      <c r="G7825" t="s">
        <v>10024</v>
      </c>
    </row>
    <row r="7826" spans="1:8" x14ac:dyDescent="0.25">
      <c r="A7826" t="str">
        <f>"QVICT02"</f>
        <v>QVICT02</v>
      </c>
      <c r="B7826" t="s">
        <v>9052</v>
      </c>
      <c r="C7826">
        <v>0</v>
      </c>
      <c r="D7826" t="s">
        <v>41</v>
      </c>
      <c r="E7826">
        <v>0</v>
      </c>
      <c r="F7826" t="s">
        <v>1586</v>
      </c>
      <c r="G7826" t="s">
        <v>10024</v>
      </c>
    </row>
    <row r="7827" spans="1:8" x14ac:dyDescent="0.25">
      <c r="A7827" t="str">
        <f>"QVICT01"</f>
        <v>QVICT01</v>
      </c>
      <c r="B7827" t="s">
        <v>13418</v>
      </c>
      <c r="C7827">
        <v>0</v>
      </c>
      <c r="D7827" t="s">
        <v>41</v>
      </c>
      <c r="E7827">
        <v>0</v>
      </c>
      <c r="F7827" t="s">
        <v>1586</v>
      </c>
      <c r="G7827" t="s">
        <v>11794</v>
      </c>
    </row>
    <row r="7828" spans="1:8" x14ac:dyDescent="0.25">
      <c r="A7828" t="str">
        <f>"AVICT01"</f>
        <v>AVICT01</v>
      </c>
      <c r="B7828" t="s">
        <v>13418</v>
      </c>
      <c r="C7828">
        <v>0</v>
      </c>
      <c r="D7828" t="s">
        <v>41</v>
      </c>
      <c r="E7828">
        <v>0</v>
      </c>
      <c r="F7828" t="s">
        <v>9995</v>
      </c>
      <c r="G7828" t="s">
        <v>11794</v>
      </c>
    </row>
    <row r="7829" spans="1:8" x14ac:dyDescent="0.25">
      <c r="A7829" t="str">
        <f>"QVICT05"</f>
        <v>QVICT05</v>
      </c>
      <c r="B7829" t="s">
        <v>9090</v>
      </c>
      <c r="C7829">
        <v>175</v>
      </c>
      <c r="D7829" t="s">
        <v>41</v>
      </c>
      <c r="E7829">
        <v>7</v>
      </c>
      <c r="F7829" t="s">
        <v>1586</v>
      </c>
      <c r="G7829" t="s">
        <v>10670</v>
      </c>
    </row>
    <row r="7830" spans="1:8" x14ac:dyDescent="0.25">
      <c r="A7830" t="str">
        <f>"QVIRT01"</f>
        <v>QVIRT01</v>
      </c>
      <c r="B7830" t="s">
        <v>9098</v>
      </c>
      <c r="C7830">
        <v>131200</v>
      </c>
      <c r="D7830" t="s">
        <v>16</v>
      </c>
      <c r="E7830">
        <v>656</v>
      </c>
      <c r="F7830" t="s">
        <v>92</v>
      </c>
      <c r="G7830" t="s">
        <v>13419</v>
      </c>
    </row>
    <row r="7831" spans="1:8" x14ac:dyDescent="0.25">
      <c r="A7831" t="str">
        <f>"AVIRT01"</f>
        <v>AVIRT01</v>
      </c>
      <c r="B7831" t="s">
        <v>9098</v>
      </c>
      <c r="C7831">
        <v>0</v>
      </c>
      <c r="D7831" t="s">
        <v>16</v>
      </c>
      <c r="E7831">
        <v>0</v>
      </c>
      <c r="F7831" t="s">
        <v>92</v>
      </c>
      <c r="G7831" t="s">
        <v>13419</v>
      </c>
    </row>
    <row r="7832" spans="1:8" x14ac:dyDescent="0.25">
      <c r="A7832" t="str">
        <f>"QVIRT02"</f>
        <v>QVIRT02</v>
      </c>
      <c r="B7832" t="s">
        <v>1333</v>
      </c>
      <c r="C7832">
        <v>34600</v>
      </c>
      <c r="D7832" t="s">
        <v>16</v>
      </c>
      <c r="E7832">
        <v>346</v>
      </c>
      <c r="F7832" t="s">
        <v>92</v>
      </c>
      <c r="G7832" t="s">
        <v>13419</v>
      </c>
    </row>
    <row r="7833" spans="1:8" x14ac:dyDescent="0.25">
      <c r="A7833" t="str">
        <f>"AVIRT02"</f>
        <v>AVIRT02</v>
      </c>
      <c r="B7833" t="s">
        <v>1333</v>
      </c>
      <c r="C7833">
        <v>0</v>
      </c>
      <c r="D7833" t="s">
        <v>16</v>
      </c>
      <c r="E7833">
        <v>0</v>
      </c>
      <c r="F7833" t="s">
        <v>92</v>
      </c>
      <c r="G7833" t="s">
        <v>13419</v>
      </c>
    </row>
    <row r="7834" spans="1:8" x14ac:dyDescent="0.25">
      <c r="A7834" t="str">
        <f>"QVIRT03"</f>
        <v>QVIRT03</v>
      </c>
      <c r="B7834" t="s">
        <v>9120</v>
      </c>
      <c r="C7834">
        <v>9255</v>
      </c>
      <c r="D7834" t="s">
        <v>16</v>
      </c>
      <c r="E7834">
        <v>185</v>
      </c>
      <c r="F7834" t="s">
        <v>92</v>
      </c>
      <c r="G7834" t="s">
        <v>13419</v>
      </c>
    </row>
    <row r="7835" spans="1:8" x14ac:dyDescent="0.25">
      <c r="A7835" t="str">
        <f>"AVIRT03"</f>
        <v>AVIRT03</v>
      </c>
      <c r="B7835" t="s">
        <v>9120</v>
      </c>
      <c r="C7835">
        <v>0</v>
      </c>
      <c r="D7835" t="s">
        <v>16</v>
      </c>
      <c r="E7835">
        <v>0</v>
      </c>
      <c r="F7835" t="s">
        <v>92</v>
      </c>
      <c r="G7835" t="s">
        <v>13419</v>
      </c>
    </row>
    <row r="7836" spans="1:8" x14ac:dyDescent="0.25">
      <c r="A7836" t="str">
        <f>"QVISH02"</f>
        <v>QVISH02</v>
      </c>
      <c r="B7836" t="s">
        <v>14151</v>
      </c>
      <c r="C7836">
        <v>0</v>
      </c>
      <c r="D7836" t="s">
        <v>16</v>
      </c>
      <c r="E7836">
        <v>0</v>
      </c>
      <c r="F7836" t="s">
        <v>125</v>
      </c>
      <c r="G7836" t="s">
        <v>12580</v>
      </c>
      <c r="H7836" t="s">
        <v>9871</v>
      </c>
    </row>
    <row r="7837" spans="1:8" x14ac:dyDescent="0.25">
      <c r="A7837" t="str">
        <f>"AVISH01"</f>
        <v>AVISH01</v>
      </c>
      <c r="B7837" t="s">
        <v>14151</v>
      </c>
      <c r="C7837">
        <v>0</v>
      </c>
      <c r="D7837" t="s">
        <v>16</v>
      </c>
      <c r="E7837">
        <v>0</v>
      </c>
      <c r="F7837" t="s">
        <v>125</v>
      </c>
      <c r="G7837" t="s">
        <v>12580</v>
      </c>
      <c r="H7837" t="s">
        <v>9871</v>
      </c>
    </row>
    <row r="7838" spans="1:8" x14ac:dyDescent="0.25">
      <c r="A7838" t="str">
        <f>"AVISH02"</f>
        <v>AVISH02</v>
      </c>
      <c r="B7838" t="s">
        <v>13552</v>
      </c>
      <c r="C7838">
        <v>0</v>
      </c>
      <c r="D7838" t="s">
        <v>16</v>
      </c>
      <c r="E7838">
        <v>0</v>
      </c>
      <c r="F7838" t="s">
        <v>125</v>
      </c>
      <c r="G7838" t="s">
        <v>12580</v>
      </c>
      <c r="H7838" t="s">
        <v>9871</v>
      </c>
    </row>
    <row r="7839" spans="1:8" x14ac:dyDescent="0.25">
      <c r="A7839" t="str">
        <f>"QVISH01"</f>
        <v>QVISH01</v>
      </c>
      <c r="B7839" t="s">
        <v>13552</v>
      </c>
      <c r="C7839">
        <v>48</v>
      </c>
      <c r="D7839" t="s">
        <v>16</v>
      </c>
      <c r="E7839">
        <v>2</v>
      </c>
      <c r="F7839" t="s">
        <v>125</v>
      </c>
      <c r="G7839" t="s">
        <v>12580</v>
      </c>
      <c r="H7839" t="s">
        <v>9871</v>
      </c>
    </row>
    <row r="7840" spans="1:8" x14ac:dyDescent="0.25">
      <c r="A7840" t="str">
        <f>"AVIST04"</f>
        <v>AVIST04</v>
      </c>
      <c r="B7840" t="s">
        <v>1340</v>
      </c>
      <c r="C7840">
        <v>36</v>
      </c>
      <c r="D7840" t="s">
        <v>16</v>
      </c>
      <c r="E7840">
        <v>36</v>
      </c>
      <c r="F7840" t="s">
        <v>128</v>
      </c>
      <c r="G7840" t="s">
        <v>9960</v>
      </c>
    </row>
    <row r="7841" spans="1:8" x14ac:dyDescent="0.25">
      <c r="A7841" t="str">
        <f>"AVIST07"</f>
        <v>AVIST07</v>
      </c>
      <c r="B7841" t="s">
        <v>14152</v>
      </c>
      <c r="C7841">
        <v>0</v>
      </c>
      <c r="D7841" t="s">
        <v>16</v>
      </c>
      <c r="E7841">
        <v>0</v>
      </c>
    </row>
    <row r="7842" spans="1:8" x14ac:dyDescent="0.25">
      <c r="A7842" t="str">
        <f>"QVIST01"</f>
        <v>QVIST01</v>
      </c>
      <c r="B7842" t="s">
        <v>14152</v>
      </c>
      <c r="C7842">
        <v>0</v>
      </c>
      <c r="D7842" t="s">
        <v>16</v>
      </c>
      <c r="E7842">
        <v>0</v>
      </c>
      <c r="F7842" t="s">
        <v>128</v>
      </c>
      <c r="G7842" t="s">
        <v>9960</v>
      </c>
      <c r="H7842" t="s">
        <v>9871</v>
      </c>
    </row>
    <row r="7843" spans="1:8" x14ac:dyDescent="0.25">
      <c r="A7843" t="str">
        <f>"AVIST01"</f>
        <v>AVIST01</v>
      </c>
      <c r="B7843" t="s">
        <v>14152</v>
      </c>
      <c r="C7843">
        <v>0</v>
      </c>
      <c r="D7843" t="s">
        <v>16</v>
      </c>
      <c r="E7843">
        <v>0</v>
      </c>
      <c r="F7843" t="s">
        <v>128</v>
      </c>
      <c r="G7843" t="s">
        <v>9960</v>
      </c>
      <c r="H7843" t="s">
        <v>9871</v>
      </c>
    </row>
    <row r="7844" spans="1:8" x14ac:dyDescent="0.25">
      <c r="A7844" t="str">
        <f>"QVIST02"</f>
        <v>QVIST02</v>
      </c>
      <c r="B7844" t="s">
        <v>14153</v>
      </c>
      <c r="C7844">
        <v>680</v>
      </c>
      <c r="D7844" t="s">
        <v>16</v>
      </c>
      <c r="E7844">
        <v>34</v>
      </c>
      <c r="F7844" t="s">
        <v>128</v>
      </c>
      <c r="G7844" t="s">
        <v>9960</v>
      </c>
      <c r="H7844" t="s">
        <v>9871</v>
      </c>
    </row>
    <row r="7845" spans="1:8" x14ac:dyDescent="0.25">
      <c r="A7845" t="str">
        <f>"AVIST02"</f>
        <v>AVIST02</v>
      </c>
      <c r="B7845" t="s">
        <v>14153</v>
      </c>
      <c r="C7845">
        <v>0</v>
      </c>
      <c r="D7845" t="s">
        <v>16</v>
      </c>
      <c r="E7845">
        <v>0</v>
      </c>
      <c r="F7845" t="s">
        <v>128</v>
      </c>
      <c r="G7845" t="s">
        <v>9960</v>
      </c>
      <c r="H7845" t="s">
        <v>9871</v>
      </c>
    </row>
    <row r="7846" spans="1:8" x14ac:dyDescent="0.25">
      <c r="A7846" t="str">
        <f>"QVIST03"</f>
        <v>QVIST03</v>
      </c>
      <c r="B7846" t="s">
        <v>14154</v>
      </c>
      <c r="C7846">
        <v>1989</v>
      </c>
      <c r="D7846" t="s">
        <v>16</v>
      </c>
      <c r="E7846">
        <v>39</v>
      </c>
      <c r="F7846" t="s">
        <v>128</v>
      </c>
      <c r="G7846" t="s">
        <v>9960</v>
      </c>
      <c r="H7846" t="s">
        <v>9871</v>
      </c>
    </row>
    <row r="7847" spans="1:8" x14ac:dyDescent="0.25">
      <c r="A7847" t="str">
        <f>"AVIST03"</f>
        <v>AVIST03</v>
      </c>
      <c r="B7847" t="s">
        <v>14154</v>
      </c>
      <c r="C7847">
        <v>0</v>
      </c>
      <c r="D7847" t="s">
        <v>16</v>
      </c>
      <c r="E7847">
        <v>0</v>
      </c>
      <c r="F7847" t="s">
        <v>128</v>
      </c>
      <c r="G7847" t="s">
        <v>9960</v>
      </c>
      <c r="H7847" t="s">
        <v>9871</v>
      </c>
    </row>
    <row r="7848" spans="1:8" x14ac:dyDescent="0.25">
      <c r="A7848" t="str">
        <f>"AVIST05"</f>
        <v>AVIST05</v>
      </c>
      <c r="B7848" t="s">
        <v>14154</v>
      </c>
      <c r="C7848">
        <v>0</v>
      </c>
      <c r="D7848" t="s">
        <v>16</v>
      </c>
      <c r="E7848">
        <v>0</v>
      </c>
    </row>
    <row r="7849" spans="1:8" x14ac:dyDescent="0.25">
      <c r="A7849" t="str">
        <f>"QVOLI01"</f>
        <v>QVOLI01</v>
      </c>
      <c r="B7849" t="s">
        <v>13420</v>
      </c>
      <c r="C7849">
        <v>0</v>
      </c>
      <c r="D7849" t="s">
        <v>16</v>
      </c>
      <c r="E7849">
        <v>0</v>
      </c>
      <c r="F7849" t="s">
        <v>92</v>
      </c>
      <c r="G7849" t="s">
        <v>13421</v>
      </c>
    </row>
    <row r="7850" spans="1:8" x14ac:dyDescent="0.25">
      <c r="A7850" t="str">
        <f>"AVOLI01"</f>
        <v>AVOLI01</v>
      </c>
      <c r="B7850" t="s">
        <v>13420</v>
      </c>
      <c r="C7850">
        <v>0</v>
      </c>
      <c r="D7850" t="s">
        <v>16</v>
      </c>
      <c r="E7850">
        <v>0</v>
      </c>
      <c r="F7850" t="s">
        <v>92</v>
      </c>
      <c r="G7850" t="s">
        <v>13421</v>
      </c>
    </row>
    <row r="7851" spans="1:8" x14ac:dyDescent="0.25">
      <c r="A7851" t="str">
        <f>"QVOLN01"</f>
        <v>QVOLN01</v>
      </c>
      <c r="B7851" t="s">
        <v>18122</v>
      </c>
      <c r="C7851">
        <v>0</v>
      </c>
      <c r="D7851" t="s">
        <v>41</v>
      </c>
      <c r="E7851">
        <v>0</v>
      </c>
      <c r="F7851" t="s">
        <v>9995</v>
      </c>
      <c r="G7851" t="s">
        <v>11364</v>
      </c>
      <c r="H7851" t="s">
        <v>9871</v>
      </c>
    </row>
    <row r="7852" spans="1:8" x14ac:dyDescent="0.25">
      <c r="A7852" t="str">
        <f>"AVOLT01"</f>
        <v>AVOLT01</v>
      </c>
      <c r="B7852" t="s">
        <v>1343</v>
      </c>
      <c r="C7852">
        <v>5</v>
      </c>
      <c r="D7852" t="s">
        <v>28</v>
      </c>
      <c r="E7852">
        <v>5</v>
      </c>
      <c r="F7852" t="s">
        <v>31</v>
      </c>
    </row>
    <row r="7853" spans="1:8" x14ac:dyDescent="0.25">
      <c r="A7853" t="str">
        <f>"ZZWAJA01"</f>
        <v>ZZWAJA01</v>
      </c>
      <c r="B7853" t="s">
        <v>13422</v>
      </c>
      <c r="C7853">
        <v>0</v>
      </c>
      <c r="D7853" t="s">
        <v>28</v>
      </c>
      <c r="E7853">
        <v>0</v>
      </c>
      <c r="F7853" t="s">
        <v>879</v>
      </c>
      <c r="G7853" t="s">
        <v>253</v>
      </c>
    </row>
    <row r="7854" spans="1:8" x14ac:dyDescent="0.25">
      <c r="A7854" t="str">
        <f>"AWALA01"</f>
        <v>AWALA01</v>
      </c>
      <c r="B7854" t="s">
        <v>14155</v>
      </c>
      <c r="C7854">
        <v>0</v>
      </c>
      <c r="D7854" t="s">
        <v>16</v>
      </c>
      <c r="E7854">
        <v>0</v>
      </c>
      <c r="F7854" t="s">
        <v>504</v>
      </c>
      <c r="G7854" t="s">
        <v>9899</v>
      </c>
      <c r="H7854" t="s">
        <v>9871</v>
      </c>
    </row>
    <row r="7855" spans="1:8" x14ac:dyDescent="0.25">
      <c r="A7855" t="str">
        <f>"QWALA02"</f>
        <v>QWALA02</v>
      </c>
      <c r="B7855" t="s">
        <v>14155</v>
      </c>
      <c r="C7855">
        <v>0</v>
      </c>
      <c r="D7855" t="s">
        <v>16</v>
      </c>
      <c r="E7855">
        <v>0</v>
      </c>
      <c r="F7855" t="s">
        <v>504</v>
      </c>
      <c r="G7855" t="s">
        <v>9899</v>
      </c>
      <c r="H7855" t="s">
        <v>9871</v>
      </c>
    </row>
    <row r="7856" spans="1:8" x14ac:dyDescent="0.25">
      <c r="A7856" t="str">
        <f>"QWALA01"</f>
        <v>QWALA01</v>
      </c>
      <c r="B7856" t="s">
        <v>18123</v>
      </c>
      <c r="C7856">
        <v>0</v>
      </c>
      <c r="D7856" t="s">
        <v>16</v>
      </c>
      <c r="E7856">
        <v>0</v>
      </c>
      <c r="F7856" t="s">
        <v>504</v>
      </c>
      <c r="G7856" t="s">
        <v>9899</v>
      </c>
      <c r="H7856" t="s">
        <v>9871</v>
      </c>
    </row>
    <row r="7857" spans="1:8" x14ac:dyDescent="0.25">
      <c r="A7857" t="str">
        <f>"AWALA02"</f>
        <v>AWALA02</v>
      </c>
      <c r="B7857" t="s">
        <v>14156</v>
      </c>
      <c r="C7857">
        <v>0</v>
      </c>
      <c r="D7857" t="s">
        <v>16</v>
      </c>
      <c r="E7857">
        <v>0</v>
      </c>
      <c r="F7857" t="s">
        <v>504</v>
      </c>
      <c r="G7857" t="s">
        <v>9899</v>
      </c>
      <c r="H7857" t="s">
        <v>9871</v>
      </c>
    </row>
    <row r="7858" spans="1:8" x14ac:dyDescent="0.25">
      <c r="A7858" t="str">
        <f>"QWALA03"</f>
        <v>QWALA03</v>
      </c>
      <c r="B7858" t="s">
        <v>14156</v>
      </c>
      <c r="C7858">
        <v>0</v>
      </c>
      <c r="D7858" t="s">
        <v>16</v>
      </c>
      <c r="E7858">
        <v>0</v>
      </c>
      <c r="F7858" t="s">
        <v>504</v>
      </c>
      <c r="G7858" t="s">
        <v>9899</v>
      </c>
      <c r="H7858" t="s">
        <v>9871</v>
      </c>
    </row>
    <row r="7859" spans="1:8" x14ac:dyDescent="0.25">
      <c r="A7859" t="str">
        <f>"QWALL01"</f>
        <v>QWALL01</v>
      </c>
      <c r="B7859" t="s">
        <v>18124</v>
      </c>
      <c r="C7859">
        <v>0</v>
      </c>
      <c r="D7859" t="s">
        <v>28</v>
      </c>
      <c r="E7859">
        <v>0</v>
      </c>
      <c r="F7859" t="s">
        <v>7309</v>
      </c>
      <c r="H7859" t="s">
        <v>9876</v>
      </c>
    </row>
    <row r="7860" spans="1:8" x14ac:dyDescent="0.25">
      <c r="A7860" t="str">
        <f>"QWALU01"</f>
        <v>QWALU01</v>
      </c>
      <c r="B7860" t="s">
        <v>13423</v>
      </c>
      <c r="C7860">
        <v>0</v>
      </c>
      <c r="D7860" t="s">
        <v>41</v>
      </c>
      <c r="E7860">
        <v>0</v>
      </c>
      <c r="F7860" t="s">
        <v>560</v>
      </c>
    </row>
    <row r="7861" spans="1:8" x14ac:dyDescent="0.25">
      <c r="A7861" t="str">
        <f>"QWELC01"</f>
        <v>QWELC01</v>
      </c>
      <c r="B7861" t="s">
        <v>18125</v>
      </c>
      <c r="C7861">
        <v>0</v>
      </c>
      <c r="D7861" t="s">
        <v>16</v>
      </c>
      <c r="E7861">
        <v>0</v>
      </c>
      <c r="F7861" t="s">
        <v>1364</v>
      </c>
      <c r="H7861" t="s">
        <v>9871</v>
      </c>
    </row>
    <row r="7862" spans="1:8" x14ac:dyDescent="0.25">
      <c r="A7862" t="str">
        <f>"QWELL01"</f>
        <v>QWELL01</v>
      </c>
      <c r="B7862" t="s">
        <v>13424</v>
      </c>
      <c r="C7862">
        <v>0</v>
      </c>
      <c r="D7862" t="s">
        <v>41</v>
      </c>
      <c r="E7862">
        <v>0</v>
      </c>
      <c r="F7862" t="s">
        <v>395</v>
      </c>
      <c r="G7862" t="s">
        <v>12967</v>
      </c>
    </row>
    <row r="7863" spans="1:8" x14ac:dyDescent="0.25">
      <c r="A7863" t="str">
        <f>"QWELL03"</f>
        <v>QWELL03</v>
      </c>
      <c r="B7863" t="s">
        <v>13425</v>
      </c>
      <c r="C7863">
        <v>0</v>
      </c>
      <c r="D7863" t="s">
        <v>41</v>
      </c>
      <c r="E7863">
        <v>0</v>
      </c>
      <c r="F7863" t="s">
        <v>395</v>
      </c>
    </row>
    <row r="7864" spans="1:8" x14ac:dyDescent="0.25">
      <c r="A7864" t="str">
        <f>"QWELL02"</f>
        <v>QWELL02</v>
      </c>
      <c r="B7864" t="s">
        <v>13426</v>
      </c>
      <c r="C7864">
        <v>0</v>
      </c>
      <c r="D7864" t="s">
        <v>41</v>
      </c>
      <c r="E7864">
        <v>0</v>
      </c>
      <c r="F7864" t="s">
        <v>395</v>
      </c>
    </row>
    <row r="7865" spans="1:8" x14ac:dyDescent="0.25">
      <c r="A7865" t="str">
        <f>"AWENA01"</f>
        <v>AWENA01</v>
      </c>
      <c r="B7865" t="s">
        <v>13427</v>
      </c>
      <c r="C7865">
        <v>0</v>
      </c>
      <c r="D7865" t="s">
        <v>41</v>
      </c>
      <c r="E7865">
        <v>0</v>
      </c>
      <c r="F7865" t="s">
        <v>153</v>
      </c>
    </row>
    <row r="7866" spans="1:8" x14ac:dyDescent="0.25">
      <c r="A7866" t="str">
        <f>"AWEND06"</f>
        <v>AWEND06</v>
      </c>
      <c r="B7866" t="s">
        <v>9149</v>
      </c>
      <c r="C7866">
        <v>0</v>
      </c>
      <c r="D7866" t="s">
        <v>41</v>
      </c>
      <c r="E7866">
        <v>0</v>
      </c>
    </row>
    <row r="7867" spans="1:8" x14ac:dyDescent="0.25">
      <c r="A7867" t="str">
        <f>"QWEND02"</f>
        <v>QWEND02</v>
      </c>
      <c r="B7867" t="s">
        <v>9149</v>
      </c>
      <c r="C7867">
        <v>0</v>
      </c>
      <c r="D7867" t="s">
        <v>41</v>
      </c>
      <c r="E7867">
        <v>0</v>
      </c>
      <c r="F7867" t="s">
        <v>153</v>
      </c>
      <c r="G7867" t="s">
        <v>10031</v>
      </c>
    </row>
    <row r="7868" spans="1:8" x14ac:dyDescent="0.25">
      <c r="A7868" t="str">
        <f>"AWEND01"</f>
        <v>AWEND01</v>
      </c>
      <c r="B7868" t="s">
        <v>9149</v>
      </c>
      <c r="C7868">
        <v>0</v>
      </c>
      <c r="D7868" t="s">
        <v>41</v>
      </c>
      <c r="E7868">
        <v>0</v>
      </c>
      <c r="F7868" t="s">
        <v>153</v>
      </c>
      <c r="G7868" t="s">
        <v>10031</v>
      </c>
    </row>
    <row r="7869" spans="1:8" x14ac:dyDescent="0.25">
      <c r="A7869" t="str">
        <f>"AWEND04"</f>
        <v>AWEND04</v>
      </c>
      <c r="B7869" t="s">
        <v>13428</v>
      </c>
      <c r="C7869">
        <v>0</v>
      </c>
      <c r="D7869" t="s">
        <v>41</v>
      </c>
      <c r="E7869">
        <v>0</v>
      </c>
      <c r="F7869" t="s">
        <v>153</v>
      </c>
      <c r="G7869" t="s">
        <v>10031</v>
      </c>
    </row>
    <row r="7870" spans="1:8" x14ac:dyDescent="0.25">
      <c r="A7870" t="str">
        <f>"AWEND05"</f>
        <v>AWEND05</v>
      </c>
      <c r="B7870" t="s">
        <v>13429</v>
      </c>
      <c r="C7870">
        <v>0</v>
      </c>
      <c r="D7870" t="s">
        <v>41</v>
      </c>
      <c r="E7870">
        <v>0</v>
      </c>
      <c r="F7870" t="s">
        <v>153</v>
      </c>
    </row>
    <row r="7871" spans="1:8" x14ac:dyDescent="0.25">
      <c r="A7871" t="str">
        <f>"AWEND03"</f>
        <v>AWEND03</v>
      </c>
      <c r="B7871" t="s">
        <v>1345</v>
      </c>
      <c r="C7871">
        <v>0</v>
      </c>
      <c r="D7871" t="s">
        <v>41</v>
      </c>
      <c r="E7871">
        <v>0</v>
      </c>
      <c r="F7871" t="s">
        <v>153</v>
      </c>
      <c r="G7871" t="s">
        <v>10031</v>
      </c>
    </row>
    <row r="7872" spans="1:8" x14ac:dyDescent="0.25">
      <c r="A7872" t="str">
        <f>"QWEND01"</f>
        <v>QWEND01</v>
      </c>
      <c r="B7872" t="s">
        <v>1345</v>
      </c>
      <c r="C7872">
        <v>34154</v>
      </c>
      <c r="D7872" t="s">
        <v>41</v>
      </c>
      <c r="E7872">
        <v>1707</v>
      </c>
      <c r="F7872" t="s">
        <v>153</v>
      </c>
      <c r="G7872" t="s">
        <v>10031</v>
      </c>
    </row>
    <row r="7873" spans="1:8" x14ac:dyDescent="0.25">
      <c r="A7873" t="str">
        <f>"AWEND02"</f>
        <v>AWEND02</v>
      </c>
      <c r="B7873" t="s">
        <v>13430</v>
      </c>
      <c r="C7873">
        <v>0</v>
      </c>
      <c r="D7873" t="s">
        <v>41</v>
      </c>
      <c r="E7873">
        <v>0</v>
      </c>
      <c r="F7873" t="s">
        <v>153</v>
      </c>
      <c r="G7873" t="s">
        <v>10031</v>
      </c>
    </row>
    <row r="7874" spans="1:8" x14ac:dyDescent="0.25">
      <c r="A7874" t="str">
        <f>"AWETO01"</f>
        <v>AWETO01</v>
      </c>
      <c r="B7874" t="s">
        <v>13431</v>
      </c>
      <c r="C7874">
        <v>0</v>
      </c>
      <c r="D7874" t="s">
        <v>16</v>
      </c>
      <c r="E7874">
        <v>0</v>
      </c>
      <c r="F7874" t="s">
        <v>237</v>
      </c>
    </row>
    <row r="7875" spans="1:8" x14ac:dyDescent="0.25">
      <c r="A7875" t="str">
        <f>"AWETC01"</f>
        <v>AWETC01</v>
      </c>
      <c r="B7875" t="s">
        <v>13432</v>
      </c>
      <c r="C7875">
        <v>0</v>
      </c>
      <c r="D7875" t="s">
        <v>16</v>
      </c>
      <c r="E7875">
        <v>0</v>
      </c>
      <c r="F7875" t="s">
        <v>11290</v>
      </c>
    </row>
    <row r="7876" spans="1:8" x14ac:dyDescent="0.25">
      <c r="A7876" t="str">
        <f>"QWETC01"</f>
        <v>QWETC01</v>
      </c>
      <c r="B7876" t="s">
        <v>13432</v>
      </c>
      <c r="C7876">
        <v>0</v>
      </c>
      <c r="D7876" t="s">
        <v>16</v>
      </c>
      <c r="E7876">
        <v>0</v>
      </c>
      <c r="F7876" t="s">
        <v>11290</v>
      </c>
    </row>
    <row r="7877" spans="1:8" x14ac:dyDescent="0.25">
      <c r="A7877" t="str">
        <f>"QWETC02"</f>
        <v>QWETC02</v>
      </c>
      <c r="B7877" t="s">
        <v>13433</v>
      </c>
      <c r="C7877">
        <v>0</v>
      </c>
      <c r="D7877" t="s">
        <v>16</v>
      </c>
      <c r="E7877">
        <v>0</v>
      </c>
      <c r="F7877" t="s">
        <v>11290</v>
      </c>
    </row>
    <row r="7878" spans="1:8" x14ac:dyDescent="0.25">
      <c r="A7878" t="str">
        <f>"QWIN01"</f>
        <v>QWIN01</v>
      </c>
      <c r="B7878" t="s">
        <v>14157</v>
      </c>
      <c r="C7878">
        <v>0</v>
      </c>
      <c r="D7878" t="s">
        <v>41</v>
      </c>
      <c r="E7878">
        <v>0</v>
      </c>
      <c r="F7878" t="s">
        <v>1052</v>
      </c>
      <c r="G7878" t="s">
        <v>10005</v>
      </c>
      <c r="H7878" t="s">
        <v>9871</v>
      </c>
    </row>
    <row r="7879" spans="1:8" x14ac:dyDescent="0.25">
      <c r="A7879" t="str">
        <f>"AWIN01"</f>
        <v>AWIN01</v>
      </c>
      <c r="B7879" t="s">
        <v>14157</v>
      </c>
      <c r="C7879">
        <v>0</v>
      </c>
      <c r="D7879" t="s">
        <v>41</v>
      </c>
      <c r="E7879">
        <v>0</v>
      </c>
      <c r="F7879" t="s">
        <v>745</v>
      </c>
      <c r="G7879" t="s">
        <v>10005</v>
      </c>
      <c r="H7879" t="s">
        <v>9871</v>
      </c>
    </row>
    <row r="7880" spans="1:8" x14ac:dyDescent="0.25">
      <c r="A7880" t="str">
        <f>"AWIND04"</f>
        <v>AWIND04</v>
      </c>
      <c r="B7880" t="s">
        <v>14160</v>
      </c>
      <c r="C7880">
        <v>0</v>
      </c>
      <c r="D7880" t="s">
        <v>16</v>
      </c>
      <c r="E7880">
        <v>0</v>
      </c>
    </row>
    <row r="7881" spans="1:8" x14ac:dyDescent="0.25">
      <c r="A7881" t="str">
        <f>"QWIND08"</f>
        <v>QWIND08</v>
      </c>
      <c r="B7881" t="s">
        <v>14160</v>
      </c>
      <c r="C7881">
        <v>472</v>
      </c>
      <c r="D7881" t="s">
        <v>16</v>
      </c>
      <c r="E7881">
        <v>47</v>
      </c>
      <c r="F7881" t="s">
        <v>395</v>
      </c>
      <c r="G7881" t="s">
        <v>10662</v>
      </c>
      <c r="H7881" t="s">
        <v>9876</v>
      </c>
    </row>
    <row r="7882" spans="1:8" x14ac:dyDescent="0.25">
      <c r="A7882" t="str">
        <f>"QWIND06"</f>
        <v>QWIND06</v>
      </c>
      <c r="B7882" t="s">
        <v>14158</v>
      </c>
      <c r="C7882">
        <v>1380</v>
      </c>
      <c r="D7882" t="s">
        <v>16</v>
      </c>
      <c r="E7882">
        <v>69</v>
      </c>
      <c r="F7882" t="s">
        <v>395</v>
      </c>
      <c r="G7882" t="s">
        <v>10662</v>
      </c>
      <c r="H7882" t="s">
        <v>9876</v>
      </c>
    </row>
    <row r="7883" spans="1:8" x14ac:dyDescent="0.25">
      <c r="A7883" t="str">
        <f>"QWIND07"</f>
        <v>QWIND07</v>
      </c>
      <c r="B7883" t="s">
        <v>14159</v>
      </c>
      <c r="C7883">
        <v>436</v>
      </c>
      <c r="D7883" t="s">
        <v>16</v>
      </c>
      <c r="E7883">
        <v>8</v>
      </c>
      <c r="F7883" t="s">
        <v>395</v>
      </c>
      <c r="G7883" t="s">
        <v>10662</v>
      </c>
      <c r="H7883" t="s">
        <v>9876</v>
      </c>
    </row>
    <row r="7884" spans="1:8" x14ac:dyDescent="0.25">
      <c r="A7884" t="str">
        <f>"QWIND01"</f>
        <v>QWIND01</v>
      </c>
      <c r="B7884" t="s">
        <v>9160</v>
      </c>
      <c r="C7884">
        <v>220</v>
      </c>
      <c r="D7884" t="s">
        <v>16</v>
      </c>
      <c r="E7884">
        <v>4</v>
      </c>
      <c r="F7884" t="s">
        <v>1586</v>
      </c>
      <c r="G7884" t="s">
        <v>9893</v>
      </c>
    </row>
    <row r="7885" spans="1:8" x14ac:dyDescent="0.25">
      <c r="A7885" t="str">
        <f>"QWIND03"</f>
        <v>QWIND03</v>
      </c>
      <c r="B7885" t="s">
        <v>9164</v>
      </c>
      <c r="C7885">
        <v>70</v>
      </c>
      <c r="D7885" t="s">
        <v>16</v>
      </c>
      <c r="E7885">
        <v>1</v>
      </c>
      <c r="F7885" t="s">
        <v>1586</v>
      </c>
      <c r="G7885" t="s">
        <v>9893</v>
      </c>
    </row>
    <row r="7886" spans="1:8" x14ac:dyDescent="0.25">
      <c r="A7886" t="str">
        <f>"QWIND04"</f>
        <v>QWIND04</v>
      </c>
      <c r="B7886" t="s">
        <v>13434</v>
      </c>
      <c r="C7886">
        <v>0</v>
      </c>
      <c r="D7886" t="s">
        <v>41</v>
      </c>
      <c r="E7886">
        <v>0</v>
      </c>
      <c r="F7886" t="s">
        <v>1586</v>
      </c>
      <c r="G7886" t="s">
        <v>9893</v>
      </c>
    </row>
    <row r="7887" spans="1:8" x14ac:dyDescent="0.25">
      <c r="A7887" t="str">
        <f>"AWIND01"</f>
        <v>AWIND01</v>
      </c>
      <c r="B7887" t="s">
        <v>13434</v>
      </c>
      <c r="C7887">
        <v>0</v>
      </c>
      <c r="D7887" t="s">
        <v>41</v>
      </c>
      <c r="E7887">
        <v>0</v>
      </c>
      <c r="F7887" t="s">
        <v>9995</v>
      </c>
      <c r="G7887" t="s">
        <v>9893</v>
      </c>
    </row>
    <row r="7888" spans="1:8" x14ac:dyDescent="0.25">
      <c r="A7888" t="str">
        <f>"QWIND02"</f>
        <v>QWIND02</v>
      </c>
      <c r="B7888" t="s">
        <v>13435</v>
      </c>
      <c r="C7888">
        <v>0</v>
      </c>
      <c r="D7888" t="s">
        <v>41</v>
      </c>
      <c r="E7888">
        <v>0</v>
      </c>
      <c r="F7888" t="s">
        <v>1586</v>
      </c>
      <c r="G7888" t="s">
        <v>9893</v>
      </c>
    </row>
    <row r="7889" spans="1:8" x14ac:dyDescent="0.25">
      <c r="A7889" t="str">
        <f>"AWIND02"</f>
        <v>AWIND02</v>
      </c>
      <c r="B7889" t="s">
        <v>9168</v>
      </c>
      <c r="C7889">
        <v>0</v>
      </c>
      <c r="D7889" t="s">
        <v>41</v>
      </c>
      <c r="E7889">
        <v>0</v>
      </c>
      <c r="F7889" t="s">
        <v>9995</v>
      </c>
      <c r="G7889" t="s">
        <v>9893</v>
      </c>
    </row>
    <row r="7890" spans="1:8" x14ac:dyDescent="0.25">
      <c r="A7890" t="str">
        <f>"QWIND05"</f>
        <v>QWIND05</v>
      </c>
      <c r="B7890" t="s">
        <v>9168</v>
      </c>
      <c r="C7890">
        <v>0</v>
      </c>
      <c r="D7890" t="s">
        <v>41</v>
      </c>
      <c r="E7890">
        <v>0</v>
      </c>
      <c r="F7890" t="s">
        <v>1586</v>
      </c>
      <c r="G7890" t="s">
        <v>9893</v>
      </c>
    </row>
    <row r="7891" spans="1:8" x14ac:dyDescent="0.25">
      <c r="A7891" t="str">
        <f>"QWINF01"</f>
        <v>QWINF01</v>
      </c>
      <c r="B7891" t="s">
        <v>13436</v>
      </c>
      <c r="C7891">
        <v>0</v>
      </c>
      <c r="D7891" t="s">
        <v>16</v>
      </c>
      <c r="E7891">
        <v>0</v>
      </c>
      <c r="F7891" t="s">
        <v>439</v>
      </c>
      <c r="G7891" t="s">
        <v>9920</v>
      </c>
    </row>
    <row r="7892" spans="1:8" x14ac:dyDescent="0.25">
      <c r="A7892" t="str">
        <f>"QWINF03"</f>
        <v>QWINF03</v>
      </c>
      <c r="B7892" t="s">
        <v>13437</v>
      </c>
      <c r="C7892">
        <v>0</v>
      </c>
      <c r="D7892" t="s">
        <v>1367</v>
      </c>
      <c r="E7892">
        <v>0</v>
      </c>
      <c r="F7892" t="s">
        <v>439</v>
      </c>
      <c r="G7892" t="s">
        <v>9920</v>
      </c>
    </row>
    <row r="7893" spans="1:8" x14ac:dyDescent="0.25">
      <c r="A7893" t="str">
        <f>"QWINF02"</f>
        <v>QWINF02</v>
      </c>
      <c r="B7893" t="s">
        <v>13438</v>
      </c>
      <c r="C7893">
        <v>0</v>
      </c>
      <c r="D7893" t="s">
        <v>379</v>
      </c>
      <c r="E7893">
        <v>0</v>
      </c>
      <c r="F7893" t="s">
        <v>439</v>
      </c>
      <c r="G7893" t="s">
        <v>9920</v>
      </c>
    </row>
    <row r="7894" spans="1:8" x14ac:dyDescent="0.25">
      <c r="A7894" t="str">
        <f>"CWISA01"</f>
        <v>CWISA01</v>
      </c>
      <c r="B7894" t="s">
        <v>1816</v>
      </c>
      <c r="C7894">
        <v>0</v>
      </c>
      <c r="D7894" t="s">
        <v>16</v>
      </c>
      <c r="E7894">
        <v>0</v>
      </c>
      <c r="F7894" t="s">
        <v>1364</v>
      </c>
    </row>
    <row r="7895" spans="1:8" x14ac:dyDescent="0.25">
      <c r="A7895" t="str">
        <f>"AWOKO01"</f>
        <v>AWOKO01</v>
      </c>
      <c r="B7895" t="s">
        <v>13439</v>
      </c>
      <c r="C7895">
        <v>0</v>
      </c>
      <c r="D7895" t="s">
        <v>16</v>
      </c>
      <c r="E7895">
        <v>0</v>
      </c>
      <c r="F7895" t="s">
        <v>2493</v>
      </c>
    </row>
    <row r="7896" spans="1:8" x14ac:dyDescent="0.25">
      <c r="A7896" t="str">
        <f>"QWOKO01"</f>
        <v>QWOKO01</v>
      </c>
      <c r="B7896" t="s">
        <v>9184</v>
      </c>
      <c r="C7896">
        <v>0</v>
      </c>
      <c r="D7896" t="s">
        <v>16</v>
      </c>
      <c r="E7896">
        <v>0</v>
      </c>
      <c r="F7896" t="s">
        <v>3009</v>
      </c>
    </row>
    <row r="7897" spans="1:8" x14ac:dyDescent="0.25">
      <c r="A7897" t="str">
        <f>"QWOKO02"</f>
        <v>QWOKO02</v>
      </c>
      <c r="B7897" t="s">
        <v>9187</v>
      </c>
      <c r="C7897">
        <v>0</v>
      </c>
      <c r="D7897" t="s">
        <v>16</v>
      </c>
      <c r="E7897">
        <v>0</v>
      </c>
      <c r="F7897" t="s">
        <v>3009</v>
      </c>
    </row>
    <row r="7898" spans="1:8" x14ac:dyDescent="0.25">
      <c r="A7898" t="str">
        <f>"ZZXBAN01"</f>
        <v>ZZXBAN01</v>
      </c>
      <c r="B7898" t="s">
        <v>9868</v>
      </c>
      <c r="C7898">
        <v>10</v>
      </c>
      <c r="D7898" t="s">
        <v>28</v>
      </c>
      <c r="E7898">
        <v>10</v>
      </c>
    </row>
    <row r="7899" spans="1:8" x14ac:dyDescent="0.25">
      <c r="A7899" t="str">
        <f>"QXSIL01"</f>
        <v>QXSIL01</v>
      </c>
      <c r="B7899" t="s">
        <v>18126</v>
      </c>
      <c r="C7899">
        <v>0</v>
      </c>
      <c r="D7899" t="s">
        <v>16</v>
      </c>
      <c r="E7899">
        <v>0</v>
      </c>
      <c r="F7899" t="s">
        <v>1364</v>
      </c>
      <c r="H7899" t="s">
        <v>9871</v>
      </c>
    </row>
    <row r="7900" spans="1:8" x14ac:dyDescent="0.25">
      <c r="A7900" t="str">
        <f>"QXZO01"</f>
        <v>QXZO01</v>
      </c>
      <c r="B7900" t="s">
        <v>18127</v>
      </c>
      <c r="C7900">
        <v>0</v>
      </c>
      <c r="D7900" t="s">
        <v>16</v>
      </c>
      <c r="E7900">
        <v>0</v>
      </c>
      <c r="F7900" t="s">
        <v>11995</v>
      </c>
      <c r="G7900" t="s">
        <v>13440</v>
      </c>
      <c r="H7900" t="s">
        <v>9871</v>
      </c>
    </row>
    <row r="7901" spans="1:8" x14ac:dyDescent="0.25">
      <c r="A7901" t="str">
        <f>"AXALE01"</f>
        <v>AXALE01</v>
      </c>
      <c r="B7901" t="s">
        <v>13441</v>
      </c>
      <c r="C7901">
        <v>0</v>
      </c>
      <c r="D7901" t="s">
        <v>16</v>
      </c>
      <c r="E7901">
        <v>0</v>
      </c>
      <c r="F7901" t="s">
        <v>1705</v>
      </c>
    </row>
    <row r="7902" spans="1:8" x14ac:dyDescent="0.25">
      <c r="A7902" t="str">
        <f>"AXEMC01"</f>
        <v>AXEMC01</v>
      </c>
      <c r="B7902" t="s">
        <v>13442</v>
      </c>
      <c r="C7902">
        <v>0</v>
      </c>
      <c r="D7902" t="s">
        <v>16</v>
      </c>
      <c r="E7902">
        <v>0</v>
      </c>
      <c r="F7902" t="s">
        <v>1917</v>
      </c>
      <c r="G7902" t="s">
        <v>13443</v>
      </c>
    </row>
    <row r="7903" spans="1:8" x14ac:dyDescent="0.25">
      <c r="A7903" t="str">
        <f>"QXEMC01"</f>
        <v>QXEMC01</v>
      </c>
      <c r="B7903" t="s">
        <v>13442</v>
      </c>
      <c r="C7903">
        <v>0</v>
      </c>
      <c r="D7903" t="s">
        <v>16</v>
      </c>
      <c r="E7903">
        <v>0</v>
      </c>
      <c r="F7903" t="s">
        <v>1917</v>
      </c>
      <c r="G7903" t="s">
        <v>13443</v>
      </c>
    </row>
    <row r="7904" spans="1:8" x14ac:dyDescent="0.25">
      <c r="A7904" t="str">
        <f>"QXYCO01"</f>
        <v>QXYCO01</v>
      </c>
      <c r="B7904" t="s">
        <v>14161</v>
      </c>
      <c r="C7904">
        <v>70</v>
      </c>
      <c r="D7904" t="s">
        <v>16</v>
      </c>
      <c r="E7904">
        <v>0</v>
      </c>
      <c r="F7904" t="s">
        <v>439</v>
      </c>
      <c r="H7904" t="s">
        <v>9871</v>
      </c>
    </row>
    <row r="7905" spans="1:8" x14ac:dyDescent="0.25">
      <c r="A7905" t="str">
        <f>"QXYCO02"</f>
        <v>QXYCO02</v>
      </c>
      <c r="B7905" t="s">
        <v>14162</v>
      </c>
      <c r="C7905">
        <v>64</v>
      </c>
      <c r="D7905" t="s">
        <v>16</v>
      </c>
      <c r="E7905">
        <v>3</v>
      </c>
      <c r="F7905" t="s">
        <v>439</v>
      </c>
      <c r="G7905" t="s">
        <v>10178</v>
      </c>
      <c r="H7905" t="s">
        <v>9871</v>
      </c>
    </row>
    <row r="7906" spans="1:8" x14ac:dyDescent="0.25">
      <c r="A7906" t="str">
        <f>"AXYCO01"</f>
        <v>AXYCO01</v>
      </c>
      <c r="B7906" t="s">
        <v>14162</v>
      </c>
      <c r="C7906">
        <v>0</v>
      </c>
      <c r="D7906" t="s">
        <v>16</v>
      </c>
      <c r="E7906">
        <v>0</v>
      </c>
    </row>
    <row r="7907" spans="1:8" x14ac:dyDescent="0.25">
      <c r="A7907" t="str">
        <f>"QXYCO03"</f>
        <v>QXYCO03</v>
      </c>
      <c r="B7907" t="s">
        <v>14163</v>
      </c>
      <c r="C7907">
        <v>196</v>
      </c>
      <c r="D7907" t="s">
        <v>16</v>
      </c>
      <c r="E7907">
        <v>9</v>
      </c>
      <c r="F7907" t="s">
        <v>439</v>
      </c>
      <c r="G7907" t="s">
        <v>10178</v>
      </c>
      <c r="H7907" t="s">
        <v>9871</v>
      </c>
    </row>
    <row r="7908" spans="1:8" x14ac:dyDescent="0.25">
      <c r="A7908" t="str">
        <f>"QXYCO05"</f>
        <v>QXYCO05</v>
      </c>
      <c r="B7908" t="s">
        <v>9208</v>
      </c>
      <c r="C7908">
        <v>250</v>
      </c>
      <c r="D7908" t="s">
        <v>16</v>
      </c>
      <c r="E7908">
        <v>5</v>
      </c>
      <c r="F7908" t="s">
        <v>439</v>
      </c>
    </row>
    <row r="7909" spans="1:8" x14ac:dyDescent="0.25">
      <c r="A7909" t="str">
        <f>"AYASI01"</f>
        <v>AYASI01</v>
      </c>
      <c r="B7909" t="s">
        <v>13444</v>
      </c>
      <c r="C7909">
        <v>0</v>
      </c>
      <c r="D7909" t="s">
        <v>16</v>
      </c>
      <c r="E7909">
        <v>0</v>
      </c>
      <c r="F7909" t="s">
        <v>364</v>
      </c>
    </row>
    <row r="7910" spans="1:8" x14ac:dyDescent="0.25">
      <c r="A7910" t="str">
        <f>"QYOKO01"</f>
        <v>QYOKO01</v>
      </c>
      <c r="B7910" t="s">
        <v>13445</v>
      </c>
      <c r="C7910">
        <v>0</v>
      </c>
      <c r="D7910" t="s">
        <v>16</v>
      </c>
      <c r="E7910">
        <v>0</v>
      </c>
      <c r="F7910" t="s">
        <v>10528</v>
      </c>
      <c r="G7910" t="s">
        <v>13446</v>
      </c>
    </row>
    <row r="7911" spans="1:8" x14ac:dyDescent="0.25">
      <c r="A7911" t="str">
        <f>"AYOKO01"</f>
        <v>AYOKO01</v>
      </c>
      <c r="B7911" t="s">
        <v>13445</v>
      </c>
      <c r="C7911">
        <v>0</v>
      </c>
      <c r="D7911" t="s">
        <v>16</v>
      </c>
      <c r="E7911">
        <v>0</v>
      </c>
      <c r="F7911" t="s">
        <v>10528</v>
      </c>
      <c r="G7911" t="s">
        <v>13446</v>
      </c>
    </row>
    <row r="7912" spans="1:8" x14ac:dyDescent="0.25">
      <c r="A7912" t="str">
        <f>"AYOTO02"</f>
        <v>AYOTO02</v>
      </c>
      <c r="B7912" t="s">
        <v>13447</v>
      </c>
      <c r="C7912">
        <v>0</v>
      </c>
      <c r="D7912" t="s">
        <v>28</v>
      </c>
      <c r="E7912">
        <v>0</v>
      </c>
      <c r="F7912" t="s">
        <v>497</v>
      </c>
      <c r="G7912" t="s">
        <v>29</v>
      </c>
    </row>
    <row r="7913" spans="1:8" x14ac:dyDescent="0.25">
      <c r="A7913" t="str">
        <f>"QYOTO01"</f>
        <v>QYOTO01</v>
      </c>
      <c r="B7913" t="s">
        <v>1348</v>
      </c>
      <c r="C7913">
        <v>0</v>
      </c>
      <c r="D7913" t="s">
        <v>16</v>
      </c>
      <c r="E7913">
        <v>0</v>
      </c>
      <c r="F7913" t="s">
        <v>497</v>
      </c>
      <c r="G7913" t="s">
        <v>29</v>
      </c>
    </row>
    <row r="7914" spans="1:8" x14ac:dyDescent="0.25">
      <c r="A7914" t="str">
        <f>"AYOTO01"</f>
        <v>AYOTO01</v>
      </c>
      <c r="B7914" t="s">
        <v>1348</v>
      </c>
      <c r="C7914">
        <v>91</v>
      </c>
      <c r="D7914" t="s">
        <v>16</v>
      </c>
      <c r="E7914">
        <v>0</v>
      </c>
      <c r="F7914" t="s">
        <v>497</v>
      </c>
      <c r="G7914" t="s">
        <v>29</v>
      </c>
    </row>
    <row r="7915" spans="1:8" x14ac:dyDescent="0.25">
      <c r="A7915" t="str">
        <f>"QYOUS01"</f>
        <v>QYOUS01</v>
      </c>
      <c r="B7915" t="s">
        <v>14164</v>
      </c>
      <c r="C7915">
        <v>660</v>
      </c>
      <c r="D7915" t="s">
        <v>16</v>
      </c>
      <c r="E7915">
        <v>44</v>
      </c>
      <c r="F7915" t="s">
        <v>355</v>
      </c>
      <c r="H7915" t="s">
        <v>9876</v>
      </c>
    </row>
    <row r="7916" spans="1:8" x14ac:dyDescent="0.25">
      <c r="A7916" t="str">
        <f>"QYOUS02"</f>
        <v>QYOUS02</v>
      </c>
      <c r="B7916" t="s">
        <v>14165</v>
      </c>
      <c r="C7916">
        <v>103</v>
      </c>
      <c r="D7916" t="s">
        <v>16</v>
      </c>
      <c r="E7916">
        <v>5</v>
      </c>
      <c r="F7916" t="s">
        <v>355</v>
      </c>
      <c r="G7916" t="s">
        <v>13448</v>
      </c>
      <c r="H7916" t="s">
        <v>9876</v>
      </c>
    </row>
    <row r="7917" spans="1:8" x14ac:dyDescent="0.25">
      <c r="A7917" t="str">
        <f>"ZZYUPI01"</f>
        <v>ZZYUPI01</v>
      </c>
      <c r="B7917" t="s">
        <v>13449</v>
      </c>
      <c r="C7917">
        <v>0</v>
      </c>
      <c r="D7917" t="s">
        <v>28</v>
      </c>
      <c r="E7917">
        <v>0</v>
      </c>
      <c r="F7917" t="s">
        <v>879</v>
      </c>
      <c r="G7917" t="s">
        <v>253</v>
      </c>
    </row>
    <row r="7918" spans="1:8" x14ac:dyDescent="0.25">
      <c r="A7918" t="str">
        <f>"QZACH01"</f>
        <v>QZACH01</v>
      </c>
      <c r="B7918" t="s">
        <v>13450</v>
      </c>
      <c r="C7918">
        <v>0</v>
      </c>
      <c r="D7918" t="s">
        <v>843</v>
      </c>
      <c r="E7918">
        <v>0</v>
      </c>
      <c r="F7918" t="s">
        <v>12038</v>
      </c>
    </row>
    <row r="7919" spans="1:8" x14ac:dyDescent="0.25">
      <c r="A7919" t="str">
        <f>"QZAKR01"</f>
        <v>QZAKR01</v>
      </c>
      <c r="B7919" t="s">
        <v>13451</v>
      </c>
      <c r="C7919">
        <v>0</v>
      </c>
      <c r="D7919" t="s">
        <v>843</v>
      </c>
      <c r="E7919">
        <v>0</v>
      </c>
      <c r="F7919" t="s">
        <v>1438</v>
      </c>
      <c r="G7919" t="s">
        <v>13452</v>
      </c>
    </row>
    <row r="7920" spans="1:8" x14ac:dyDescent="0.25">
      <c r="A7920" t="str">
        <f>"QZAKU01"</f>
        <v>QZAKU01</v>
      </c>
      <c r="B7920" t="s">
        <v>13453</v>
      </c>
      <c r="C7920">
        <v>0</v>
      </c>
      <c r="D7920" t="s">
        <v>843</v>
      </c>
      <c r="E7920">
        <v>0</v>
      </c>
      <c r="F7920" t="s">
        <v>1438</v>
      </c>
      <c r="G7920" t="s">
        <v>13452</v>
      </c>
    </row>
    <row r="7921" spans="1:8" x14ac:dyDescent="0.25">
      <c r="A7921" t="str">
        <f>"AZALA01"</f>
        <v>AZALA01</v>
      </c>
      <c r="B7921" t="s">
        <v>13454</v>
      </c>
      <c r="C7921">
        <v>0</v>
      </c>
      <c r="D7921" t="s">
        <v>843</v>
      </c>
      <c r="E7921">
        <v>0</v>
      </c>
      <c r="F7921" t="s">
        <v>11989</v>
      </c>
      <c r="G7921" t="s">
        <v>13452</v>
      </c>
    </row>
    <row r="7922" spans="1:8" x14ac:dyDescent="0.25">
      <c r="A7922" t="str">
        <f>"QZALA01"</f>
        <v>QZALA01</v>
      </c>
      <c r="B7922" t="s">
        <v>13454</v>
      </c>
      <c r="C7922">
        <v>0</v>
      </c>
      <c r="D7922" t="s">
        <v>843</v>
      </c>
      <c r="E7922">
        <v>0</v>
      </c>
      <c r="F7922" t="s">
        <v>11989</v>
      </c>
      <c r="G7922" t="s">
        <v>13452</v>
      </c>
    </row>
    <row r="7923" spans="1:8" x14ac:dyDescent="0.25">
      <c r="A7923" t="str">
        <f>"QZAMA01"</f>
        <v>QZAMA01</v>
      </c>
      <c r="B7923" t="s">
        <v>18128</v>
      </c>
      <c r="C7923">
        <v>0</v>
      </c>
      <c r="D7923" t="s">
        <v>843</v>
      </c>
      <c r="E7923">
        <v>0</v>
      </c>
      <c r="F7923" t="s">
        <v>12038</v>
      </c>
      <c r="G7923" t="s">
        <v>13452</v>
      </c>
      <c r="H7923" t="s">
        <v>9871</v>
      </c>
    </row>
    <row r="7924" spans="1:8" x14ac:dyDescent="0.25">
      <c r="A7924" t="str">
        <f>"QZAMA03"</f>
        <v>QZAMA03</v>
      </c>
      <c r="B7924" t="s">
        <v>18129</v>
      </c>
      <c r="C7924">
        <v>0</v>
      </c>
      <c r="D7924" t="s">
        <v>843</v>
      </c>
      <c r="E7924">
        <v>0</v>
      </c>
      <c r="F7924" t="s">
        <v>12038</v>
      </c>
      <c r="G7924" t="s">
        <v>13452</v>
      </c>
      <c r="H7924" t="s">
        <v>9876</v>
      </c>
    </row>
    <row r="7925" spans="1:8" x14ac:dyDescent="0.25">
      <c r="A7925" t="str">
        <f>"QZAMA02"</f>
        <v>QZAMA02</v>
      </c>
      <c r="B7925" t="s">
        <v>18130</v>
      </c>
      <c r="C7925">
        <v>0</v>
      </c>
      <c r="D7925" t="s">
        <v>843</v>
      </c>
      <c r="E7925">
        <v>0</v>
      </c>
      <c r="F7925" t="s">
        <v>12038</v>
      </c>
      <c r="G7925" t="s">
        <v>13452</v>
      </c>
      <c r="H7925" t="s">
        <v>9871</v>
      </c>
    </row>
    <row r="7926" spans="1:8" x14ac:dyDescent="0.25">
      <c r="A7926" t="str">
        <f>"QZAPA01"</f>
        <v>QZAPA01</v>
      </c>
      <c r="B7926" t="s">
        <v>9219</v>
      </c>
      <c r="C7926">
        <v>431</v>
      </c>
      <c r="D7926" t="s">
        <v>843</v>
      </c>
      <c r="E7926">
        <v>431</v>
      </c>
      <c r="F7926" t="s">
        <v>656</v>
      </c>
      <c r="G7926" t="s">
        <v>13452</v>
      </c>
    </row>
    <row r="7927" spans="1:8" x14ac:dyDescent="0.25">
      <c r="A7927" t="str">
        <f>"QZAPR01"</f>
        <v>QZAPR01</v>
      </c>
      <c r="B7927" t="s">
        <v>13455</v>
      </c>
      <c r="C7927">
        <v>0</v>
      </c>
      <c r="D7927" t="s">
        <v>843</v>
      </c>
      <c r="E7927">
        <v>0</v>
      </c>
      <c r="F7927" t="s">
        <v>12045</v>
      </c>
      <c r="G7927" t="s">
        <v>13452</v>
      </c>
    </row>
    <row r="7928" spans="1:8" x14ac:dyDescent="0.25">
      <c r="A7928" t="str">
        <f>"AZATA01"</f>
        <v>AZATA01</v>
      </c>
      <c r="B7928" t="s">
        <v>13456</v>
      </c>
      <c r="C7928">
        <v>0</v>
      </c>
      <c r="D7928" t="s">
        <v>843</v>
      </c>
      <c r="E7928">
        <v>0</v>
      </c>
      <c r="F7928" t="s">
        <v>1438</v>
      </c>
      <c r="G7928" t="s">
        <v>13452</v>
      </c>
    </row>
    <row r="7929" spans="1:8" x14ac:dyDescent="0.25">
      <c r="A7929" t="str">
        <f>"QZATA01"</f>
        <v>QZATA01</v>
      </c>
      <c r="B7929" t="s">
        <v>13456</v>
      </c>
      <c r="C7929">
        <v>0</v>
      </c>
      <c r="D7929" t="s">
        <v>843</v>
      </c>
      <c r="E7929">
        <v>0</v>
      </c>
      <c r="F7929" t="s">
        <v>1438</v>
      </c>
      <c r="G7929" t="s">
        <v>13452</v>
      </c>
    </row>
    <row r="7930" spans="1:8" x14ac:dyDescent="0.25">
      <c r="A7930" t="str">
        <f>"QZNUR01"</f>
        <v>QZNUR01</v>
      </c>
      <c r="B7930" t="s">
        <v>9242</v>
      </c>
      <c r="C7930">
        <v>19</v>
      </c>
      <c r="D7930" t="s">
        <v>843</v>
      </c>
      <c r="E7930">
        <v>19</v>
      </c>
      <c r="F7930" t="s">
        <v>656</v>
      </c>
    </row>
    <row r="7931" spans="1:8" x14ac:dyDescent="0.25">
      <c r="A7931" t="str">
        <f>"QZPTP01"</f>
        <v>QZPTP01</v>
      </c>
      <c r="B7931" t="s">
        <v>13457</v>
      </c>
      <c r="C7931">
        <v>0</v>
      </c>
      <c r="D7931" t="s">
        <v>16</v>
      </c>
      <c r="E7931">
        <v>0</v>
      </c>
      <c r="F7931" t="s">
        <v>1159</v>
      </c>
      <c r="G7931" t="s">
        <v>9952</v>
      </c>
    </row>
    <row r="7932" spans="1:8" x14ac:dyDescent="0.25">
      <c r="A7932" t="str">
        <f>"QZPTP03"</f>
        <v>QZPTP03</v>
      </c>
      <c r="B7932" t="s">
        <v>13458</v>
      </c>
      <c r="C7932">
        <v>0</v>
      </c>
      <c r="D7932" t="s">
        <v>16</v>
      </c>
      <c r="E7932">
        <v>0</v>
      </c>
      <c r="F7932" t="s">
        <v>1159</v>
      </c>
      <c r="G7932" t="s">
        <v>9952</v>
      </c>
    </row>
    <row r="7933" spans="1:8" x14ac:dyDescent="0.25">
      <c r="A7933" t="str">
        <f>"QZPTP02"</f>
        <v>QZPTP02</v>
      </c>
      <c r="B7933" t="s">
        <v>13459</v>
      </c>
      <c r="C7933">
        <v>0</v>
      </c>
      <c r="D7933" t="s">
        <v>16</v>
      </c>
      <c r="E7933">
        <v>0</v>
      </c>
      <c r="F7933" t="s">
        <v>1159</v>
      </c>
      <c r="G7933" t="s">
        <v>9952</v>
      </c>
    </row>
    <row r="7934" spans="1:8" x14ac:dyDescent="0.25">
      <c r="A7934" t="str">
        <f>"AZACA01"</f>
        <v>AZACA01</v>
      </c>
      <c r="B7934" t="s">
        <v>18131</v>
      </c>
      <c r="C7934">
        <v>0</v>
      </c>
      <c r="D7934" t="s">
        <v>843</v>
      </c>
      <c r="E7934">
        <v>0</v>
      </c>
      <c r="F7934" t="s">
        <v>11736</v>
      </c>
      <c r="G7934" t="s">
        <v>13452</v>
      </c>
      <c r="H7934" t="s">
        <v>9891</v>
      </c>
    </row>
    <row r="7935" spans="1:8" x14ac:dyDescent="0.25">
      <c r="A7935" t="str">
        <f>"QZACA01"</f>
        <v>QZACA01</v>
      </c>
      <c r="B7935" t="s">
        <v>18131</v>
      </c>
      <c r="C7935">
        <v>0</v>
      </c>
      <c r="D7935" t="s">
        <v>843</v>
      </c>
      <c r="E7935">
        <v>0</v>
      </c>
      <c r="F7935" t="s">
        <v>11736</v>
      </c>
      <c r="G7935" t="s">
        <v>13452</v>
      </c>
      <c r="H7935" t="s">
        <v>9891</v>
      </c>
    </row>
    <row r="7936" spans="1:8" x14ac:dyDescent="0.25">
      <c r="A7936" t="str">
        <f>"QZAAL02"</f>
        <v>QZAAL02</v>
      </c>
      <c r="B7936" t="s">
        <v>18132</v>
      </c>
      <c r="C7936">
        <v>0</v>
      </c>
      <c r="D7936" t="s">
        <v>16</v>
      </c>
      <c r="E7936">
        <v>0</v>
      </c>
      <c r="F7936" t="s">
        <v>10051</v>
      </c>
      <c r="G7936" t="s">
        <v>9899</v>
      </c>
      <c r="H7936" t="s">
        <v>9871</v>
      </c>
    </row>
    <row r="7937" spans="1:8" x14ac:dyDescent="0.25">
      <c r="A7937" t="str">
        <f>"QZAAL01"</f>
        <v>QZAAL01</v>
      </c>
      <c r="B7937" t="s">
        <v>18133</v>
      </c>
      <c r="C7937">
        <v>0</v>
      </c>
      <c r="D7937" t="s">
        <v>16</v>
      </c>
      <c r="E7937">
        <v>0</v>
      </c>
      <c r="F7937" t="s">
        <v>10051</v>
      </c>
      <c r="G7937" t="s">
        <v>9899</v>
      </c>
      <c r="H7937" t="s">
        <v>9871</v>
      </c>
    </row>
    <row r="7938" spans="1:8" x14ac:dyDescent="0.25">
      <c r="A7938" t="str">
        <f>"QZAKZ01"</f>
        <v>QZAKZ01</v>
      </c>
      <c r="B7938" t="s">
        <v>9217</v>
      </c>
      <c r="C7938">
        <v>0</v>
      </c>
      <c r="D7938" t="s">
        <v>28</v>
      </c>
      <c r="E7938">
        <v>0</v>
      </c>
      <c r="F7938" t="s">
        <v>656</v>
      </c>
    </row>
    <row r="7939" spans="1:8" x14ac:dyDescent="0.25">
      <c r="A7939" t="str">
        <f>"QZEGR01"</f>
        <v>QZEGR01</v>
      </c>
      <c r="B7939" t="s">
        <v>13460</v>
      </c>
      <c r="C7939">
        <v>0</v>
      </c>
      <c r="D7939" t="s">
        <v>843</v>
      </c>
      <c r="E7939">
        <v>0</v>
      </c>
      <c r="F7939" t="s">
        <v>1438</v>
      </c>
    </row>
    <row r="7940" spans="1:8" x14ac:dyDescent="0.25">
      <c r="A7940" t="str">
        <f>"QZENC03"</f>
        <v>QZENC03</v>
      </c>
      <c r="B7940" t="s">
        <v>14168</v>
      </c>
      <c r="C7940">
        <v>110</v>
      </c>
      <c r="D7940" t="s">
        <v>16</v>
      </c>
      <c r="E7940">
        <v>4</v>
      </c>
      <c r="F7940" t="s">
        <v>1354</v>
      </c>
      <c r="G7940" t="s">
        <v>13461</v>
      </c>
      <c r="H7940" t="s">
        <v>9871</v>
      </c>
    </row>
    <row r="7941" spans="1:8" x14ac:dyDescent="0.25">
      <c r="A7941" t="str">
        <f>"QZENC02"</f>
        <v>QZENC02</v>
      </c>
      <c r="B7941" t="s">
        <v>14167</v>
      </c>
      <c r="C7941">
        <v>200</v>
      </c>
      <c r="D7941" t="s">
        <v>16</v>
      </c>
      <c r="E7941">
        <v>5</v>
      </c>
      <c r="F7941" t="s">
        <v>1354</v>
      </c>
      <c r="G7941" t="s">
        <v>13461</v>
      </c>
      <c r="H7941" t="s">
        <v>9871</v>
      </c>
    </row>
    <row r="7942" spans="1:8" x14ac:dyDescent="0.25">
      <c r="A7942" t="str">
        <f>"QZENC01"</f>
        <v>QZENC01</v>
      </c>
      <c r="B7942" t="s">
        <v>14166</v>
      </c>
      <c r="C7942">
        <v>0</v>
      </c>
      <c r="D7942" t="s">
        <v>16</v>
      </c>
      <c r="E7942">
        <v>0</v>
      </c>
      <c r="F7942" t="s">
        <v>1354</v>
      </c>
      <c r="G7942" t="s">
        <v>13461</v>
      </c>
      <c r="H7942" t="s">
        <v>9871</v>
      </c>
    </row>
    <row r="7943" spans="1:8" x14ac:dyDescent="0.25">
      <c r="A7943" t="str">
        <f>"AZENI01"</f>
        <v>AZENI01</v>
      </c>
      <c r="B7943" t="s">
        <v>13462</v>
      </c>
      <c r="C7943">
        <v>0</v>
      </c>
      <c r="D7943" t="s">
        <v>28</v>
      </c>
      <c r="E7943">
        <v>0</v>
      </c>
      <c r="F7943" t="s">
        <v>113</v>
      </c>
    </row>
    <row r="7944" spans="1:8" x14ac:dyDescent="0.25">
      <c r="A7944" t="str">
        <f>"AZENP03"</f>
        <v>AZENP03</v>
      </c>
      <c r="B7944" t="s">
        <v>14169</v>
      </c>
      <c r="C7944">
        <v>0</v>
      </c>
      <c r="D7944" t="s">
        <v>16</v>
      </c>
      <c r="E7944">
        <v>0</v>
      </c>
      <c r="F7944" t="s">
        <v>1354</v>
      </c>
      <c r="H7944" t="s">
        <v>9891</v>
      </c>
    </row>
    <row r="7945" spans="1:8" x14ac:dyDescent="0.25">
      <c r="A7945" t="str">
        <f>"QZENP03"</f>
        <v>QZENP03</v>
      </c>
      <c r="B7945" t="s">
        <v>14169</v>
      </c>
      <c r="C7945">
        <v>120</v>
      </c>
      <c r="D7945" t="s">
        <v>16</v>
      </c>
      <c r="E7945">
        <v>5</v>
      </c>
      <c r="F7945" t="s">
        <v>1354</v>
      </c>
      <c r="H7945" t="s">
        <v>9891</v>
      </c>
    </row>
    <row r="7946" spans="1:8" x14ac:dyDescent="0.25">
      <c r="A7946" t="str">
        <f>"AZENP02"</f>
        <v>AZENP02</v>
      </c>
      <c r="B7946" t="s">
        <v>13554</v>
      </c>
      <c r="C7946">
        <v>0</v>
      </c>
      <c r="D7946" t="s">
        <v>16</v>
      </c>
      <c r="E7946">
        <v>0</v>
      </c>
      <c r="F7946" t="s">
        <v>1354</v>
      </c>
      <c r="H7946" t="s">
        <v>9891</v>
      </c>
    </row>
    <row r="7947" spans="1:8" x14ac:dyDescent="0.25">
      <c r="A7947" t="str">
        <f>"QZENP02"</f>
        <v>QZENP02</v>
      </c>
      <c r="B7947" t="s">
        <v>13554</v>
      </c>
      <c r="C7947">
        <v>320</v>
      </c>
      <c r="D7947" t="s">
        <v>16</v>
      </c>
      <c r="E7947">
        <v>8</v>
      </c>
      <c r="F7947" t="s">
        <v>1354</v>
      </c>
      <c r="H7947" t="s">
        <v>9891</v>
      </c>
    </row>
    <row r="7948" spans="1:8" x14ac:dyDescent="0.25">
      <c r="A7948" t="str">
        <f>"QZENP01"</f>
        <v>QZENP01</v>
      </c>
      <c r="B7948" t="s">
        <v>13553</v>
      </c>
      <c r="C7948">
        <v>0</v>
      </c>
      <c r="D7948" t="s">
        <v>16</v>
      </c>
      <c r="E7948">
        <v>0</v>
      </c>
      <c r="F7948" t="s">
        <v>1354</v>
      </c>
      <c r="H7948" t="s">
        <v>9891</v>
      </c>
    </row>
    <row r="7949" spans="1:8" x14ac:dyDescent="0.25">
      <c r="A7949" t="str">
        <f>"AZENP01"</f>
        <v>AZENP01</v>
      </c>
      <c r="B7949" t="s">
        <v>13553</v>
      </c>
      <c r="C7949">
        <v>0</v>
      </c>
      <c r="D7949" t="s">
        <v>16</v>
      </c>
      <c r="E7949">
        <v>0</v>
      </c>
      <c r="F7949" t="s">
        <v>1354</v>
      </c>
      <c r="H7949" t="s">
        <v>9891</v>
      </c>
    </row>
    <row r="7950" spans="1:8" x14ac:dyDescent="0.25">
      <c r="A7950" t="str">
        <f>"QZENP04"</f>
        <v>QZENP04</v>
      </c>
      <c r="B7950" t="s">
        <v>14170</v>
      </c>
      <c r="C7950">
        <v>0</v>
      </c>
      <c r="D7950" t="s">
        <v>16</v>
      </c>
      <c r="E7950">
        <v>0</v>
      </c>
      <c r="F7950" t="s">
        <v>1354</v>
      </c>
      <c r="H7950" t="s">
        <v>9871</v>
      </c>
    </row>
    <row r="7951" spans="1:8" x14ac:dyDescent="0.25">
      <c r="A7951" t="str">
        <f>"ZZZENT01"</f>
        <v>ZZZENT01</v>
      </c>
      <c r="B7951" t="s">
        <v>9870</v>
      </c>
      <c r="C7951">
        <v>40</v>
      </c>
      <c r="D7951" t="s">
        <v>28</v>
      </c>
      <c r="E7951">
        <v>40</v>
      </c>
      <c r="G7951" t="s">
        <v>253</v>
      </c>
    </row>
    <row r="7952" spans="1:8" x14ac:dyDescent="0.25">
      <c r="A7952" t="str">
        <f>"AZEPH01"</f>
        <v>AZEPH01</v>
      </c>
      <c r="B7952" t="s">
        <v>13463</v>
      </c>
      <c r="C7952">
        <v>0</v>
      </c>
      <c r="D7952" t="s">
        <v>41</v>
      </c>
      <c r="E7952">
        <v>0</v>
      </c>
      <c r="F7952" t="s">
        <v>11995</v>
      </c>
      <c r="G7952" t="s">
        <v>13464</v>
      </c>
    </row>
    <row r="7953" spans="1:8" x14ac:dyDescent="0.25">
      <c r="A7953" t="str">
        <f>"QZEPH01"</f>
        <v>QZEPH01</v>
      </c>
      <c r="B7953" t="s">
        <v>13463</v>
      </c>
      <c r="C7953">
        <v>0</v>
      </c>
      <c r="D7953" t="s">
        <v>41</v>
      </c>
      <c r="E7953">
        <v>0</v>
      </c>
      <c r="F7953" t="s">
        <v>11995</v>
      </c>
      <c r="G7953" t="s">
        <v>13464</v>
      </c>
      <c r="H7953" t="s">
        <v>9871</v>
      </c>
    </row>
    <row r="7954" spans="1:8" x14ac:dyDescent="0.25">
      <c r="A7954" t="str">
        <f>"QZESS01"</f>
        <v>QZESS01</v>
      </c>
      <c r="B7954" t="s">
        <v>9236</v>
      </c>
      <c r="C7954">
        <v>2390</v>
      </c>
      <c r="D7954" t="s">
        <v>41</v>
      </c>
      <c r="E7954">
        <v>23</v>
      </c>
      <c r="F7954" t="s">
        <v>2463</v>
      </c>
      <c r="G7954" t="s">
        <v>12967</v>
      </c>
    </row>
    <row r="7955" spans="1:8" x14ac:dyDescent="0.25">
      <c r="A7955" t="str">
        <f>"AZINC01"</f>
        <v>AZINC01</v>
      </c>
      <c r="B7955" t="s">
        <v>13555</v>
      </c>
      <c r="C7955">
        <v>0</v>
      </c>
      <c r="D7955" t="s">
        <v>41</v>
      </c>
      <c r="E7955">
        <v>0</v>
      </c>
      <c r="F7955" t="s">
        <v>237</v>
      </c>
      <c r="G7955" t="s">
        <v>1359</v>
      </c>
      <c r="H7955" t="s">
        <v>9876</v>
      </c>
    </row>
    <row r="7956" spans="1:8" x14ac:dyDescent="0.25">
      <c r="A7956" t="str">
        <f>"QZINC01"</f>
        <v>QZINC01</v>
      </c>
      <c r="B7956" t="s">
        <v>13555</v>
      </c>
      <c r="C7956">
        <v>0</v>
      </c>
      <c r="D7956" t="s">
        <v>41</v>
      </c>
      <c r="E7956">
        <v>0</v>
      </c>
      <c r="F7956" t="s">
        <v>237</v>
      </c>
      <c r="G7956" t="s">
        <v>1359</v>
      </c>
      <c r="H7956" t="s">
        <v>9876</v>
      </c>
    </row>
    <row r="7957" spans="1:8" x14ac:dyDescent="0.25">
      <c r="A7957" t="str">
        <f>"AZINT01"</f>
        <v>AZINT01</v>
      </c>
      <c r="B7957" t="s">
        <v>13465</v>
      </c>
      <c r="C7957">
        <v>0</v>
      </c>
      <c r="D7957" t="s">
        <v>41</v>
      </c>
      <c r="E7957">
        <v>0</v>
      </c>
      <c r="F7957" t="s">
        <v>276</v>
      </c>
      <c r="G7957" t="s">
        <v>13466</v>
      </c>
    </row>
    <row r="7958" spans="1:8" x14ac:dyDescent="0.25">
      <c r="A7958" t="str">
        <f>"QZORV01"</f>
        <v>QZORV01</v>
      </c>
      <c r="B7958" t="s">
        <v>13467</v>
      </c>
      <c r="C7958">
        <v>0</v>
      </c>
      <c r="D7958" t="s">
        <v>16</v>
      </c>
      <c r="E7958">
        <v>0</v>
      </c>
      <c r="F7958" t="s">
        <v>9898</v>
      </c>
      <c r="G7958" t="s">
        <v>13468</v>
      </c>
    </row>
    <row r="7959" spans="1:8" x14ac:dyDescent="0.25">
      <c r="A7959" t="str">
        <f>"AZYLE01"</f>
        <v>AZYLE01</v>
      </c>
      <c r="B7959" t="s">
        <v>13469</v>
      </c>
      <c r="C7959">
        <v>0</v>
      </c>
      <c r="D7959" t="s">
        <v>41</v>
      </c>
      <c r="E7959">
        <v>0</v>
      </c>
      <c r="F7959" t="s">
        <v>10038</v>
      </c>
    </row>
  </sheetData>
  <autoFilter ref="O1:P5922">
    <filterColumn colId="1">
      <filters>
        <filter val="0.001"/>
        <filter val="1"/>
        <filter val="10"/>
        <filter val="100"/>
        <filter val="1000"/>
        <filter val="10016"/>
        <filter val="1004"/>
        <filter val="100760"/>
        <filter val="101"/>
        <filter val="1013"/>
        <filter val="10193"/>
        <filter val="102"/>
        <filter val="1023"/>
        <filter val="10244"/>
        <filter val="103"/>
        <filter val="1037"/>
        <filter val="10379"/>
        <filter val="10380"/>
        <filter val="104"/>
        <filter val="1040"/>
        <filter val="10411"/>
        <filter val="1042"/>
        <filter val="1047"/>
        <filter val="105"/>
        <filter val="1050"/>
        <filter val="10532"/>
        <filter val="10594"/>
        <filter val="1063"/>
        <filter val="10667"/>
        <filter val="10682"/>
        <filter val="107"/>
        <filter val="1071"/>
        <filter val="10718"/>
        <filter val="10793"/>
        <filter val="108"/>
        <filter val="1080"/>
        <filter val="10813"/>
        <filter val="10846"/>
        <filter val="1089"/>
        <filter val="10916"/>
        <filter val="1098"/>
        <filter val="11"/>
        <filter val="110"/>
        <filter val="1100"/>
        <filter val="1101"/>
        <filter val="1105"/>
        <filter val="1108"/>
        <filter val="1118"/>
        <filter val="11193"/>
        <filter val="112"/>
        <filter val="1125"/>
        <filter val="1130"/>
        <filter val="1135"/>
        <filter val="1140"/>
        <filter val="11430"/>
        <filter val="1144"/>
        <filter val="11446"/>
        <filter val="115"/>
        <filter val="1156"/>
        <filter val="1158"/>
        <filter val="116"/>
        <filter val="11629"/>
        <filter val="1168"/>
        <filter val="11750"/>
        <filter val="11760"/>
        <filter val="118"/>
        <filter val="1180"/>
        <filter val="118681"/>
        <filter val="1189"/>
        <filter val="119"/>
        <filter val="1194"/>
        <filter val="1195"/>
        <filter val="12"/>
        <filter val="120"/>
        <filter val="1200"/>
        <filter val="12040"/>
        <filter val="12048"/>
        <filter val="1213"/>
        <filter val="122222"/>
        <filter val="1223"/>
        <filter val="1224"/>
        <filter val="123"/>
        <filter val="12370"/>
        <filter val="1244"/>
        <filter val="125"/>
        <filter val="1250"/>
        <filter val="12500"/>
        <filter val="1255"/>
        <filter val="126"/>
        <filter val="1260"/>
        <filter val="12653"/>
        <filter val="1267"/>
        <filter val="1275"/>
        <filter val="1278"/>
        <filter val="1281"/>
        <filter val="1283"/>
        <filter val="128359"/>
        <filter val="129"/>
        <filter val="12930"/>
        <filter val="1298"/>
        <filter val="13"/>
        <filter val="130"/>
        <filter val="131200"/>
        <filter val="13131"/>
        <filter val="1315"/>
        <filter val="132"/>
        <filter val="1320"/>
        <filter val="13204"/>
        <filter val="133"/>
        <filter val="1335"/>
        <filter val="1336"/>
        <filter val="134"/>
        <filter val="1340"/>
        <filter val="1342"/>
        <filter val="1344"/>
        <filter val="13479"/>
        <filter val="135"/>
        <filter val="13500"/>
        <filter val="1351"/>
        <filter val="1353"/>
        <filter val="1362"/>
        <filter val="1364"/>
        <filter val="1365"/>
        <filter val="137"/>
        <filter val="1376"/>
        <filter val="138"/>
        <filter val="1380"/>
        <filter val="13843"/>
        <filter val="139"/>
        <filter val="1392"/>
        <filter val="13940"/>
        <filter val="1395"/>
        <filter val="14"/>
        <filter val="140"/>
        <filter val="1400"/>
        <filter val="14000"/>
        <filter val="141"/>
        <filter val="1415"/>
        <filter val="144"/>
        <filter val="1441"/>
        <filter val="1460"/>
        <filter val="147"/>
        <filter val="1470"/>
        <filter val="1472"/>
        <filter val="147213"/>
        <filter val="1479"/>
        <filter val="148"/>
        <filter val="14969"/>
        <filter val="15"/>
        <filter val="150"/>
        <filter val="15017"/>
        <filter val="15160"/>
        <filter val="15180"/>
        <filter val="152"/>
        <filter val="153"/>
        <filter val="1534"/>
        <filter val="1539"/>
        <filter val="154"/>
        <filter val="1540"/>
        <filter val="155"/>
        <filter val="1552"/>
        <filter val="1554"/>
        <filter val="1555"/>
        <filter val="1561"/>
        <filter val="1565"/>
        <filter val="15753"/>
        <filter val="158"/>
        <filter val="15816"/>
        <filter val="1582"/>
        <filter val="159233"/>
        <filter val="1595"/>
        <filter val="16"/>
        <filter val="160"/>
        <filter val="1600"/>
        <filter val="161"/>
        <filter val="162"/>
        <filter val="1624"/>
        <filter val="163"/>
        <filter val="1634"/>
        <filter val="1639"/>
        <filter val="16571"/>
        <filter val="1659"/>
        <filter val="166"/>
        <filter val="168"/>
        <filter val="16880"/>
        <filter val="169"/>
        <filter val="17"/>
        <filter val="170"/>
        <filter val="171"/>
        <filter val="17130"/>
        <filter val="1719"/>
        <filter val="1720"/>
        <filter val="1722"/>
        <filter val="1726"/>
        <filter val="1728"/>
        <filter val="17320"/>
        <filter val="175"/>
        <filter val="175188"/>
        <filter val="176"/>
        <filter val="1765"/>
        <filter val="17661"/>
        <filter val="1770"/>
        <filter val="1771"/>
        <filter val="1780"/>
        <filter val="179"/>
        <filter val="1790"/>
        <filter val="17906"/>
        <filter val="1791"/>
        <filter val="17938"/>
        <filter val="18"/>
        <filter val="180"/>
        <filter val="1800"/>
        <filter val="1804"/>
        <filter val="1807"/>
        <filter val="182"/>
        <filter val="1820"/>
        <filter val="1825"/>
        <filter val="183"/>
        <filter val="18322"/>
        <filter val="1835"/>
        <filter val="184"/>
        <filter val="18550"/>
        <filter val="1860"/>
        <filter val="188"/>
        <filter val="1880"/>
        <filter val="19"/>
        <filter val="190"/>
        <filter val="1909"/>
        <filter val="191"/>
        <filter val="191350"/>
        <filter val="192"/>
        <filter val="19204"/>
        <filter val="19241"/>
        <filter val="192800"/>
        <filter val="1944"/>
        <filter val="195"/>
        <filter val="1958"/>
        <filter val="196"/>
        <filter val="1967"/>
        <filter val="1968"/>
        <filter val="1971"/>
        <filter val="1973"/>
        <filter val="198"/>
        <filter val="1984"/>
        <filter val="19852"/>
        <filter val="19866"/>
        <filter val="1988"/>
        <filter val="1989"/>
        <filter val="199"/>
        <filter val="2"/>
        <filter val="20"/>
        <filter val="200"/>
        <filter val="2000"/>
        <filter val="20000"/>
        <filter val="2009"/>
        <filter val="201"/>
        <filter val="2018"/>
        <filter val="2019"/>
        <filter val="202"/>
        <filter val="2020"/>
        <filter val="203"/>
        <filter val="20312"/>
        <filter val="2035"/>
        <filter val="205"/>
        <filter val="20514"/>
        <filter val="20515"/>
        <filter val="2076"/>
        <filter val="208"/>
        <filter val="2080"/>
        <filter val="2082"/>
        <filter val="209"/>
        <filter val="21"/>
        <filter val="210"/>
        <filter val="2110"/>
        <filter val="212"/>
        <filter val="2135"/>
        <filter val="214"/>
        <filter val="2146"/>
        <filter val="2165"/>
        <filter val="217"/>
        <filter val="2182"/>
        <filter val="2188"/>
        <filter val="22"/>
        <filter val="220"/>
        <filter val="2201"/>
        <filter val="22115"/>
        <filter val="2219"/>
        <filter val="2220"/>
        <filter val="2223"/>
        <filter val="2227"/>
        <filter val="223"/>
        <filter val="22438"/>
        <filter val="2285"/>
        <filter val="229"/>
        <filter val="22905"/>
        <filter val="23"/>
        <filter val="230"/>
        <filter val="2300"/>
        <filter val="2305"/>
        <filter val="231"/>
        <filter val="2325"/>
        <filter val="2333"/>
        <filter val="2341"/>
        <filter val="2349"/>
        <filter val="235"/>
        <filter val="23532"/>
        <filter val="2356"/>
        <filter val="236"/>
        <filter val="237"/>
        <filter val="2371"/>
        <filter val="238"/>
        <filter val="2390"/>
        <filter val="24"/>
        <filter val="240"/>
        <filter val="2400"/>
        <filter val="24057"/>
        <filter val="241"/>
        <filter val="242"/>
        <filter val="2420"/>
        <filter val="243"/>
        <filter val="2435"/>
        <filter val="244"/>
        <filter val="2441"/>
        <filter val="245"/>
        <filter val="24550"/>
        <filter val="246"/>
        <filter val="2460"/>
        <filter val="2465"/>
        <filter val="24694"/>
        <filter val="247"/>
        <filter val="2480"/>
        <filter val="2484"/>
        <filter val="25"/>
        <filter val="250"/>
        <filter val="2510"/>
        <filter val="254"/>
        <filter val="25487"/>
        <filter val="255"/>
        <filter val="257"/>
        <filter val="2574"/>
        <filter val="2576"/>
        <filter val="258"/>
        <filter val="2580"/>
        <filter val="25861"/>
        <filter val="25896"/>
        <filter val="26"/>
        <filter val="260"/>
        <filter val="261"/>
        <filter val="2623"/>
        <filter val="265"/>
        <filter val="2656"/>
        <filter val="266"/>
        <filter val="2660"/>
        <filter val="2684"/>
        <filter val="26899"/>
        <filter val="27"/>
        <filter val="270"/>
        <filter val="2718"/>
        <filter val="272"/>
        <filter val="27241"/>
        <filter val="273"/>
        <filter val="2745"/>
        <filter val="275"/>
        <filter val="27524"/>
        <filter val="27673"/>
        <filter val="279"/>
        <filter val="2792"/>
        <filter val="2798"/>
        <filter val="28"/>
        <filter val="280"/>
        <filter val="281"/>
        <filter val="2811"/>
        <filter val="282"/>
        <filter val="2832"/>
        <filter val="2847"/>
        <filter val="285"/>
        <filter val="2850"/>
        <filter val="28565"/>
        <filter val="2860"/>
        <filter val="2870"/>
        <filter val="288"/>
        <filter val="2880"/>
        <filter val="290"/>
        <filter val="29198"/>
        <filter val="295"/>
        <filter val="2957"/>
        <filter val="2960"/>
        <filter val="2964"/>
        <filter val="2970"/>
        <filter val="2979"/>
        <filter val="299"/>
        <filter val="2999"/>
        <filter val="3"/>
        <filter val="30"/>
        <filter val="300"/>
        <filter val="3000"/>
        <filter val="30200"/>
        <filter val="30301"/>
        <filter val="3044"/>
        <filter val="3048"/>
        <filter val="306"/>
        <filter val="3063"/>
        <filter val="3066"/>
        <filter val="30748"/>
        <filter val="30911"/>
        <filter val="3103"/>
        <filter val="312"/>
        <filter val="3126"/>
        <filter val="315"/>
        <filter val="3150"/>
        <filter val="316"/>
        <filter val="317"/>
        <filter val="318"/>
        <filter val="319"/>
        <filter val="320"/>
        <filter val="3210"/>
        <filter val="3232"/>
        <filter val="324"/>
        <filter val="327"/>
        <filter val="3275"/>
        <filter val="3284"/>
        <filter val="32993"/>
        <filter val="33"/>
        <filter val="330"/>
        <filter val="3317"/>
        <filter val="332"/>
        <filter val="334"/>
        <filter val="3340"/>
        <filter val="33533"/>
        <filter val="33559"/>
        <filter val="336"/>
        <filter val="337"/>
        <filter val="3373"/>
        <filter val="340"/>
        <filter val="34154"/>
        <filter val="34600"/>
        <filter val="3467"/>
        <filter val="3481"/>
        <filter val="349"/>
        <filter val="34930"/>
        <filter val="35"/>
        <filter val="350"/>
        <filter val="3500"/>
        <filter val="3520"/>
        <filter val="353"/>
        <filter val="3534"/>
        <filter val="3555"/>
        <filter val="356"/>
        <filter val="3560"/>
        <filter val="3569"/>
        <filter val="3575"/>
        <filter val="36"/>
        <filter val="360"/>
        <filter val="3624"/>
        <filter val="364"/>
        <filter val="365"/>
        <filter val="368"/>
        <filter val="37"/>
        <filter val="370"/>
        <filter val="371"/>
        <filter val="3740"/>
        <filter val="375"/>
        <filter val="376"/>
        <filter val="3760"/>
        <filter val="3767"/>
        <filter val="3775"/>
        <filter val="37750"/>
        <filter val="38"/>
        <filter val="380"/>
        <filter val="3805"/>
        <filter val="3812"/>
        <filter val="382"/>
        <filter val="384"/>
        <filter val="385"/>
        <filter val="386"/>
        <filter val="3866"/>
        <filter val="388"/>
        <filter val="389"/>
        <filter val="3910"/>
        <filter val="3931"/>
        <filter val="3950"/>
        <filter val="396"/>
        <filter val="3983"/>
        <filter val="39850"/>
        <filter val="3990"/>
        <filter val="4"/>
        <filter val="40"/>
        <filter val="400"/>
        <filter val="402"/>
        <filter val="403"/>
        <filter val="4032"/>
        <filter val="404"/>
        <filter val="4047"/>
        <filter val="4073"/>
        <filter val="40802"/>
        <filter val="409"/>
        <filter val="41"/>
        <filter val="410"/>
        <filter val="4100"/>
        <filter val="41349"/>
        <filter val="41353"/>
        <filter val="4139"/>
        <filter val="4140"/>
        <filter val="4158"/>
        <filter val="418"/>
        <filter val="4185"/>
        <filter val="419"/>
        <filter val="4190"/>
        <filter val="42"/>
        <filter val="423"/>
        <filter val="42308"/>
        <filter val="425"/>
        <filter val="4275"/>
        <filter val="4281"/>
        <filter val="4287"/>
        <filter val="429"/>
        <filter val="4295"/>
        <filter val="43"/>
        <filter val="4309"/>
        <filter val="431"/>
        <filter val="432"/>
        <filter val="433"/>
        <filter val="4330"/>
        <filter val="434"/>
        <filter val="43450"/>
        <filter val="436"/>
        <filter val="43777"/>
        <filter val="438"/>
        <filter val="4395"/>
        <filter val="44"/>
        <filter val="440"/>
        <filter val="44026"/>
        <filter val="4408"/>
        <filter val="4415"/>
        <filter val="4438"/>
        <filter val="447"/>
        <filter val="4476"/>
        <filter val="4481"/>
        <filter val="449060"/>
        <filter val="45"/>
        <filter val="450"/>
        <filter val="451"/>
        <filter val="451705"/>
        <filter val="4519"/>
        <filter val="452"/>
        <filter val="455"/>
        <filter val="46"/>
        <filter val="460"/>
        <filter val="4600"/>
        <filter val="4617"/>
        <filter val="4648"/>
        <filter val="4649"/>
        <filter val="4658"/>
        <filter val="4661"/>
        <filter val="467"/>
        <filter val="4686"/>
        <filter val="470"/>
        <filter val="471"/>
        <filter val="472"/>
        <filter val="473"/>
        <filter val="474"/>
        <filter val="475"/>
        <filter val="476"/>
        <filter val="4775"/>
        <filter val="4780"/>
        <filter val="48"/>
        <filter val="480"/>
        <filter val="481"/>
        <filter val="4826"/>
        <filter val="4850"/>
        <filter val="4890"/>
        <filter val="49"/>
        <filter val="491"/>
        <filter val="4940"/>
        <filter val="4974"/>
        <filter val="5"/>
        <filter val="50"/>
        <filter val="500"/>
        <filter val="503"/>
        <filter val="505"/>
        <filter val="507"/>
        <filter val="508"/>
        <filter val="5080"/>
        <filter val="5099"/>
        <filter val="5104"/>
        <filter val="511"/>
        <filter val="512"/>
        <filter val="518"/>
        <filter val="52"/>
        <filter val="520"/>
        <filter val="5209"/>
        <filter val="5280"/>
        <filter val="53"/>
        <filter val="5302"/>
        <filter val="533"/>
        <filter val="5394"/>
        <filter val="54"/>
        <filter val="5403"/>
        <filter val="54190"/>
        <filter val="5438"/>
        <filter val="545"/>
        <filter val="55"/>
        <filter val="550"/>
        <filter val="5500"/>
        <filter val="5507"/>
        <filter val="5551"/>
        <filter val="558"/>
        <filter val="560"/>
        <filter val="5669"/>
        <filter val="567"/>
        <filter val="569"/>
        <filter val="5699"/>
        <filter val="570"/>
        <filter val="571"/>
        <filter val="574"/>
        <filter val="576"/>
        <filter val="5760"/>
        <filter val="58"/>
        <filter val="580"/>
        <filter val="5815"/>
        <filter val="5818"/>
        <filter val="59"/>
        <filter val="590"/>
        <filter val="593"/>
        <filter val="6"/>
        <filter val="60"/>
        <filter val="600"/>
        <filter val="60712"/>
        <filter val="61"/>
        <filter val="6105"/>
        <filter val="611"/>
        <filter val="612"/>
        <filter val="614"/>
        <filter val="616"/>
        <filter val="617"/>
        <filter val="62"/>
        <filter val="621"/>
        <filter val="622"/>
        <filter val="624"/>
        <filter val="625"/>
        <filter val="630"/>
        <filter val="6331"/>
        <filter val="6372"/>
        <filter val="639"/>
        <filter val="64"/>
        <filter val="64062"/>
        <filter val="641"/>
        <filter val="6422"/>
        <filter val="643"/>
        <filter val="6453"/>
        <filter val="646"/>
        <filter val="650"/>
        <filter val="6538"/>
        <filter val="6580"/>
        <filter val="66"/>
        <filter val="660"/>
        <filter val="6623"/>
        <filter val="6639"/>
        <filter val="66651"/>
        <filter val="6695"/>
        <filter val="67"/>
        <filter val="6700"/>
        <filter val="6719"/>
        <filter val="672"/>
        <filter val="68"/>
        <filter val="680"/>
        <filter val="683"/>
        <filter val="684"/>
        <filter val="6893"/>
        <filter val="69"/>
        <filter val="693"/>
        <filter val="694"/>
        <filter val="695"/>
        <filter val="696"/>
        <filter val="697"/>
        <filter val="6988"/>
        <filter val="7"/>
        <filter val="70"/>
        <filter val="700"/>
        <filter val="705"/>
        <filter val="709"/>
        <filter val="717"/>
        <filter val="7192"/>
        <filter val="72"/>
        <filter val="720"/>
        <filter val="7220"/>
        <filter val="731"/>
        <filter val="732"/>
        <filter val="737"/>
        <filter val="738"/>
        <filter val="74"/>
        <filter val="7415"/>
        <filter val="7440"/>
        <filter val="75"/>
        <filter val="750"/>
        <filter val="7541"/>
        <filter val="755853"/>
        <filter val="758"/>
        <filter val="7583"/>
        <filter val="760"/>
        <filter val="7617"/>
        <filter val="764"/>
        <filter val="77"/>
        <filter val="770"/>
        <filter val="7705"/>
        <filter val="7719"/>
        <filter val="77244"/>
        <filter val="773"/>
        <filter val="7750"/>
        <filter val="7779"/>
        <filter val="78"/>
        <filter val="783"/>
        <filter val="7840"/>
        <filter val="785"/>
        <filter val="789"/>
        <filter val="793"/>
        <filter val="794"/>
        <filter val="7979"/>
        <filter val="8"/>
        <filter val="80"/>
        <filter val="803"/>
        <filter val="804"/>
        <filter val="805"/>
        <filter val="80520"/>
        <filter val="81"/>
        <filter val="8100"/>
        <filter val="811"/>
        <filter val="813"/>
        <filter val="817"/>
        <filter val="818"/>
        <filter val="8197"/>
        <filter val="820"/>
        <filter val="8236"/>
        <filter val="826"/>
        <filter val="8280"/>
        <filter val="83"/>
        <filter val="830"/>
        <filter val="832"/>
        <filter val="835"/>
        <filter val="84"/>
        <filter val="840"/>
        <filter val="844"/>
        <filter val="846"/>
        <filter val="8472"/>
        <filter val="85"/>
        <filter val="853"/>
        <filter val="855"/>
        <filter val="8600"/>
        <filter val="862"/>
        <filter val="864"/>
        <filter val="8640"/>
        <filter val="8685"/>
        <filter val="870"/>
        <filter val="8730"/>
        <filter val="874"/>
        <filter val="875"/>
        <filter val="8764"/>
        <filter val="88"/>
        <filter val="8862"/>
        <filter val="89"/>
        <filter val="891"/>
        <filter val="9"/>
        <filter val="90"/>
        <filter val="903"/>
        <filter val="9030"/>
        <filter val="904"/>
        <filter val="9060"/>
        <filter val="91"/>
        <filter val="910"/>
        <filter val="916"/>
        <filter val="9167"/>
        <filter val="9170"/>
        <filter val="918"/>
        <filter val="92"/>
        <filter val="921"/>
        <filter val="923"/>
        <filter val="925"/>
        <filter val="9255"/>
        <filter val="926"/>
        <filter val="93"/>
        <filter val="932"/>
        <filter val="94"/>
        <filter val="9430"/>
        <filter val="9446"/>
        <filter val="945"/>
        <filter val="9458"/>
        <filter val="95"/>
        <filter val="950"/>
        <filter val="951"/>
        <filter val="9510"/>
        <filter val="952"/>
        <filter val="9541"/>
        <filter val="955"/>
        <filter val="958"/>
        <filter val="96"/>
        <filter val="960"/>
        <filter val="965"/>
        <filter val="966"/>
        <filter val="97"/>
        <filter val="976"/>
        <filter val="980"/>
        <filter val="982"/>
        <filter val="984"/>
        <filter val="985"/>
        <filter val="989"/>
        <filter val="99"/>
        <filter val="992"/>
        <filter val="9920"/>
        <filter val="993"/>
        <filter val="99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2:E13372"/>
  <sheetViews>
    <sheetView workbookViewId="0">
      <selection activeCell="D2396" sqref="D2396:D13373"/>
    </sheetView>
  </sheetViews>
  <sheetFormatPr defaultRowHeight="15" x14ac:dyDescent="0.25"/>
  <cols>
    <col min="3" max="3" width="45.7109375" customWidth="1"/>
    <col min="4" max="4" width="10" bestFit="1" customWidth="1"/>
    <col min="5" max="5" width="10.7109375" style="7" bestFit="1" customWidth="1"/>
  </cols>
  <sheetData>
    <row r="2" spans="2:5" x14ac:dyDescent="0.25">
      <c r="B2" t="s">
        <v>1</v>
      </c>
      <c r="C2" t="s">
        <v>2</v>
      </c>
      <c r="D2" t="s">
        <v>9</v>
      </c>
      <c r="E2" s="7" t="s">
        <v>13470</v>
      </c>
    </row>
    <row r="3" spans="2:5" hidden="1" x14ac:dyDescent="0.25">
      <c r="B3" t="s">
        <v>14</v>
      </c>
      <c r="C3" t="s">
        <v>15</v>
      </c>
      <c r="D3">
        <v>0</v>
      </c>
      <c r="E3" s="7">
        <v>47362</v>
      </c>
    </row>
    <row r="4" spans="2:5" hidden="1" x14ac:dyDescent="0.25">
      <c r="B4" t="s">
        <v>22</v>
      </c>
      <c r="C4" t="s">
        <v>23</v>
      </c>
      <c r="D4">
        <v>0</v>
      </c>
      <c r="E4" s="7">
        <v>45658</v>
      </c>
    </row>
    <row r="5" spans="2:5" hidden="1" x14ac:dyDescent="0.25">
      <c r="B5" t="s">
        <v>26</v>
      </c>
      <c r="C5" t="s">
        <v>27</v>
      </c>
      <c r="D5">
        <v>1</v>
      </c>
      <c r="E5" s="7" t="s">
        <v>30</v>
      </c>
    </row>
    <row r="6" spans="2:5" hidden="1" x14ac:dyDescent="0.25">
      <c r="B6" t="s">
        <v>32</v>
      </c>
      <c r="C6" t="s">
        <v>33</v>
      </c>
      <c r="D6">
        <v>0</v>
      </c>
      <c r="E6" s="7">
        <v>45597</v>
      </c>
    </row>
    <row r="7" spans="2:5" hidden="1" x14ac:dyDescent="0.25">
      <c r="B7" t="s">
        <v>32</v>
      </c>
      <c r="C7" t="s">
        <v>33</v>
      </c>
      <c r="D7">
        <v>0</v>
      </c>
      <c r="E7" s="7">
        <v>46813</v>
      </c>
    </row>
    <row r="8" spans="2:5" hidden="1" x14ac:dyDescent="0.25">
      <c r="B8" t="s">
        <v>35</v>
      </c>
      <c r="C8" t="s">
        <v>36</v>
      </c>
      <c r="D8">
        <v>0</v>
      </c>
      <c r="E8" s="7">
        <v>46631</v>
      </c>
    </row>
    <row r="9" spans="2:5" hidden="1" x14ac:dyDescent="0.25">
      <c r="B9" t="s">
        <v>35</v>
      </c>
      <c r="C9" t="s">
        <v>36</v>
      </c>
      <c r="D9">
        <v>0</v>
      </c>
      <c r="E9" s="7">
        <v>46631</v>
      </c>
    </row>
    <row r="10" spans="2:5" hidden="1" x14ac:dyDescent="0.25">
      <c r="B10" t="s">
        <v>39</v>
      </c>
      <c r="C10" t="s">
        <v>40</v>
      </c>
      <c r="D10">
        <v>0</v>
      </c>
      <c r="E10" s="7" t="s">
        <v>30</v>
      </c>
    </row>
    <row r="11" spans="2:5" hidden="1" x14ac:dyDescent="0.25">
      <c r="B11" t="s">
        <v>43</v>
      </c>
      <c r="C11" t="s">
        <v>44</v>
      </c>
      <c r="D11">
        <v>0</v>
      </c>
      <c r="E11" s="7" t="s">
        <v>30</v>
      </c>
    </row>
    <row r="12" spans="2:5" hidden="1" x14ac:dyDescent="0.25">
      <c r="B12" t="s">
        <v>45</v>
      </c>
      <c r="C12" t="s">
        <v>46</v>
      </c>
      <c r="D12">
        <v>0</v>
      </c>
      <c r="E12" s="7" t="s">
        <v>30</v>
      </c>
    </row>
    <row r="13" spans="2:5" hidden="1" x14ac:dyDescent="0.25">
      <c r="B13" t="s">
        <v>47</v>
      </c>
      <c r="C13" t="s">
        <v>48</v>
      </c>
      <c r="D13">
        <v>0</v>
      </c>
      <c r="E13" s="7" t="s">
        <v>30</v>
      </c>
    </row>
    <row r="14" spans="2:5" hidden="1" x14ac:dyDescent="0.25">
      <c r="B14" t="s">
        <v>49</v>
      </c>
      <c r="C14" t="s">
        <v>50</v>
      </c>
      <c r="D14">
        <v>0</v>
      </c>
      <c r="E14" s="7" t="s">
        <v>30</v>
      </c>
    </row>
    <row r="15" spans="2:5" hidden="1" x14ac:dyDescent="0.25">
      <c r="B15" t="s">
        <v>51</v>
      </c>
      <c r="C15" t="s">
        <v>13471</v>
      </c>
      <c r="D15">
        <v>0</v>
      </c>
      <c r="E15" s="7">
        <v>46661</v>
      </c>
    </row>
    <row r="16" spans="2:5" hidden="1" x14ac:dyDescent="0.25">
      <c r="B16" t="s">
        <v>54</v>
      </c>
      <c r="C16" t="s">
        <v>13472</v>
      </c>
      <c r="D16">
        <v>0</v>
      </c>
      <c r="E16" s="7">
        <v>46753</v>
      </c>
    </row>
    <row r="17" spans="2:5" hidden="1" x14ac:dyDescent="0.25">
      <c r="B17" t="s">
        <v>57</v>
      </c>
      <c r="C17" t="s">
        <v>58</v>
      </c>
      <c r="D17">
        <v>0</v>
      </c>
      <c r="E17" s="7" t="s">
        <v>30</v>
      </c>
    </row>
    <row r="18" spans="2:5" hidden="1" x14ac:dyDescent="0.25">
      <c r="B18" t="s">
        <v>59</v>
      </c>
      <c r="C18" t="s">
        <v>13473</v>
      </c>
      <c r="D18">
        <v>0</v>
      </c>
      <c r="E18" s="7" t="s">
        <v>30</v>
      </c>
    </row>
    <row r="19" spans="2:5" hidden="1" x14ac:dyDescent="0.25">
      <c r="B19" t="s">
        <v>62</v>
      </c>
      <c r="C19" t="s">
        <v>13474</v>
      </c>
      <c r="D19">
        <v>0</v>
      </c>
      <c r="E19" s="7" t="s">
        <v>30</v>
      </c>
    </row>
    <row r="20" spans="2:5" hidden="1" x14ac:dyDescent="0.25">
      <c r="B20" t="s">
        <v>64</v>
      </c>
      <c r="C20" t="s">
        <v>13475</v>
      </c>
      <c r="D20">
        <v>0</v>
      </c>
      <c r="E20" s="7" t="s">
        <v>30</v>
      </c>
    </row>
    <row r="21" spans="2:5" hidden="1" x14ac:dyDescent="0.25">
      <c r="B21" t="s">
        <v>66</v>
      </c>
      <c r="C21" t="s">
        <v>67</v>
      </c>
      <c r="D21">
        <v>0</v>
      </c>
      <c r="E21" s="7" t="s">
        <v>30</v>
      </c>
    </row>
    <row r="22" spans="2:5" hidden="1" x14ac:dyDescent="0.25">
      <c r="B22" t="s">
        <v>68</v>
      </c>
      <c r="C22" t="s">
        <v>13476</v>
      </c>
      <c r="D22">
        <v>0</v>
      </c>
      <c r="E22" s="7">
        <v>47119</v>
      </c>
    </row>
    <row r="23" spans="2:5" hidden="1" x14ac:dyDescent="0.25">
      <c r="B23" t="s">
        <v>70</v>
      </c>
      <c r="C23" t="s">
        <v>71</v>
      </c>
      <c r="D23">
        <v>0</v>
      </c>
      <c r="E23" s="7">
        <v>45870</v>
      </c>
    </row>
    <row r="24" spans="2:5" hidden="1" x14ac:dyDescent="0.25">
      <c r="B24" t="s">
        <v>73</v>
      </c>
      <c r="C24" t="s">
        <v>74</v>
      </c>
      <c r="D24">
        <v>0</v>
      </c>
      <c r="E24" s="7">
        <v>45870</v>
      </c>
    </row>
    <row r="25" spans="2:5" hidden="1" x14ac:dyDescent="0.25">
      <c r="B25" t="s">
        <v>73</v>
      </c>
      <c r="C25" t="s">
        <v>74</v>
      </c>
      <c r="D25">
        <v>0</v>
      </c>
      <c r="E25" s="7">
        <v>45870</v>
      </c>
    </row>
    <row r="26" spans="2:5" hidden="1" x14ac:dyDescent="0.25">
      <c r="B26" t="s">
        <v>73</v>
      </c>
      <c r="C26" t="s">
        <v>74</v>
      </c>
      <c r="D26">
        <v>0</v>
      </c>
      <c r="E26" s="7">
        <v>45870</v>
      </c>
    </row>
    <row r="27" spans="2:5" hidden="1" x14ac:dyDescent="0.25">
      <c r="B27" t="s">
        <v>77</v>
      </c>
      <c r="C27" t="s">
        <v>78</v>
      </c>
      <c r="D27">
        <v>0</v>
      </c>
      <c r="E27" s="7">
        <v>45870</v>
      </c>
    </row>
    <row r="28" spans="2:5" hidden="1" x14ac:dyDescent="0.25">
      <c r="B28" t="s">
        <v>77</v>
      </c>
      <c r="C28" t="s">
        <v>78</v>
      </c>
      <c r="D28">
        <v>0</v>
      </c>
      <c r="E28" s="7">
        <v>45870</v>
      </c>
    </row>
    <row r="29" spans="2:5" hidden="1" x14ac:dyDescent="0.25">
      <c r="B29" t="s">
        <v>77</v>
      </c>
      <c r="C29" t="s">
        <v>78</v>
      </c>
      <c r="D29">
        <v>0</v>
      </c>
      <c r="E29" s="7">
        <v>45870</v>
      </c>
    </row>
    <row r="30" spans="2:5" hidden="1" x14ac:dyDescent="0.25">
      <c r="B30" t="s">
        <v>79</v>
      </c>
      <c r="C30" t="s">
        <v>13477</v>
      </c>
      <c r="D30">
        <v>0</v>
      </c>
      <c r="E30" s="7">
        <v>45992</v>
      </c>
    </row>
    <row r="31" spans="2:5" hidden="1" x14ac:dyDescent="0.25">
      <c r="B31" t="s">
        <v>79</v>
      </c>
      <c r="C31" t="s">
        <v>13477</v>
      </c>
      <c r="D31">
        <v>0</v>
      </c>
      <c r="E31" s="7">
        <v>46054</v>
      </c>
    </row>
    <row r="32" spans="2:5" hidden="1" x14ac:dyDescent="0.25">
      <c r="B32" t="s">
        <v>81</v>
      </c>
      <c r="C32" t="s">
        <v>82</v>
      </c>
      <c r="D32">
        <v>11</v>
      </c>
      <c r="E32" s="7" t="s">
        <v>30</v>
      </c>
    </row>
    <row r="33" spans="2:5" hidden="1" x14ac:dyDescent="0.25">
      <c r="B33" t="s">
        <v>84</v>
      </c>
      <c r="C33" t="s">
        <v>85</v>
      </c>
      <c r="D33">
        <v>4</v>
      </c>
      <c r="E33" s="7">
        <v>47150</v>
      </c>
    </row>
    <row r="34" spans="2:5" hidden="1" x14ac:dyDescent="0.25">
      <c r="B34" t="s">
        <v>88</v>
      </c>
      <c r="C34" t="s">
        <v>89</v>
      </c>
      <c r="D34">
        <v>0</v>
      </c>
      <c r="E34" s="7">
        <v>46508</v>
      </c>
    </row>
    <row r="35" spans="2:5" hidden="1" x14ac:dyDescent="0.25">
      <c r="B35" t="s">
        <v>93</v>
      </c>
      <c r="C35" t="s">
        <v>94</v>
      </c>
      <c r="D35">
        <v>0</v>
      </c>
      <c r="E35" s="7">
        <v>45778</v>
      </c>
    </row>
    <row r="36" spans="2:5" hidden="1" x14ac:dyDescent="0.25">
      <c r="B36" t="s">
        <v>93</v>
      </c>
      <c r="C36" t="s">
        <v>94</v>
      </c>
      <c r="D36">
        <v>0</v>
      </c>
      <c r="E36" s="7">
        <v>45778</v>
      </c>
    </row>
    <row r="37" spans="2:5" hidden="1" x14ac:dyDescent="0.25">
      <c r="B37" t="s">
        <v>96</v>
      </c>
      <c r="C37" t="s">
        <v>13478</v>
      </c>
      <c r="D37">
        <v>60</v>
      </c>
      <c r="E37" s="7">
        <v>46753</v>
      </c>
    </row>
    <row r="38" spans="2:5" hidden="1" x14ac:dyDescent="0.25">
      <c r="B38" t="s">
        <v>96</v>
      </c>
      <c r="C38" t="s">
        <v>13478</v>
      </c>
      <c r="D38">
        <v>0</v>
      </c>
      <c r="E38" s="7">
        <v>46296</v>
      </c>
    </row>
    <row r="39" spans="2:5" hidden="1" x14ac:dyDescent="0.25">
      <c r="B39" t="s">
        <v>100</v>
      </c>
      <c r="C39" t="s">
        <v>13479</v>
      </c>
      <c r="D39">
        <v>0</v>
      </c>
      <c r="E39" s="7">
        <v>47849</v>
      </c>
    </row>
    <row r="40" spans="2:5" hidden="1" x14ac:dyDescent="0.25">
      <c r="B40" t="s">
        <v>103</v>
      </c>
      <c r="C40" t="s">
        <v>13480</v>
      </c>
      <c r="D40">
        <v>2</v>
      </c>
      <c r="E40" s="7">
        <v>46813</v>
      </c>
    </row>
    <row r="41" spans="2:5" hidden="1" x14ac:dyDescent="0.25">
      <c r="B41" t="s">
        <v>106</v>
      </c>
      <c r="C41" t="s">
        <v>107</v>
      </c>
      <c r="D41">
        <v>13</v>
      </c>
      <c r="E41" s="7" t="s">
        <v>30</v>
      </c>
    </row>
    <row r="42" spans="2:5" hidden="1" x14ac:dyDescent="0.25">
      <c r="B42" t="s">
        <v>110</v>
      </c>
      <c r="C42" t="s">
        <v>111</v>
      </c>
      <c r="D42">
        <v>0</v>
      </c>
      <c r="E42" s="7">
        <v>45931</v>
      </c>
    </row>
    <row r="43" spans="2:5" hidden="1" x14ac:dyDescent="0.25">
      <c r="B43" t="s">
        <v>114</v>
      </c>
      <c r="C43" t="s">
        <v>115</v>
      </c>
      <c r="D43">
        <v>3</v>
      </c>
      <c r="E43" s="7">
        <v>47270</v>
      </c>
    </row>
    <row r="44" spans="2:5" hidden="1" x14ac:dyDescent="0.25">
      <c r="B44" t="s">
        <v>116</v>
      </c>
      <c r="C44" t="s">
        <v>117</v>
      </c>
      <c r="D44">
        <v>0</v>
      </c>
      <c r="E44" s="7">
        <v>47270</v>
      </c>
    </row>
    <row r="45" spans="2:5" hidden="1" x14ac:dyDescent="0.25">
      <c r="B45" t="s">
        <v>118</v>
      </c>
      <c r="C45" t="s">
        <v>119</v>
      </c>
      <c r="D45">
        <v>7</v>
      </c>
      <c r="E45" s="7">
        <v>45839</v>
      </c>
    </row>
    <row r="46" spans="2:5" hidden="1" x14ac:dyDescent="0.25">
      <c r="B46" t="s">
        <v>122</v>
      </c>
      <c r="C46" t="s">
        <v>13481</v>
      </c>
      <c r="D46">
        <v>0</v>
      </c>
      <c r="E46" s="7" t="s">
        <v>30</v>
      </c>
    </row>
    <row r="47" spans="2:5" hidden="1" x14ac:dyDescent="0.25">
      <c r="B47" t="s">
        <v>122</v>
      </c>
      <c r="C47" t="s">
        <v>13481</v>
      </c>
      <c r="D47">
        <v>0</v>
      </c>
      <c r="E47" s="7">
        <v>45809</v>
      </c>
    </row>
    <row r="48" spans="2:5" hidden="1" x14ac:dyDescent="0.25">
      <c r="B48" t="s">
        <v>122</v>
      </c>
      <c r="C48" t="s">
        <v>13481</v>
      </c>
      <c r="D48">
        <v>0</v>
      </c>
      <c r="E48" s="7">
        <v>45931</v>
      </c>
    </row>
    <row r="49" spans="2:5" hidden="1" x14ac:dyDescent="0.25">
      <c r="B49" t="s">
        <v>126</v>
      </c>
      <c r="C49" t="s">
        <v>127</v>
      </c>
      <c r="D49">
        <v>0</v>
      </c>
      <c r="E49" s="7" t="s">
        <v>30</v>
      </c>
    </row>
    <row r="50" spans="2:5" hidden="1" x14ac:dyDescent="0.25">
      <c r="B50" t="s">
        <v>129</v>
      </c>
      <c r="C50" t="s">
        <v>130</v>
      </c>
      <c r="D50">
        <v>7</v>
      </c>
      <c r="E50" s="7" t="s">
        <v>30</v>
      </c>
    </row>
    <row r="51" spans="2:5" hidden="1" x14ac:dyDescent="0.25">
      <c r="B51" t="s">
        <v>132</v>
      </c>
      <c r="C51" t="s">
        <v>133</v>
      </c>
      <c r="D51">
        <v>646</v>
      </c>
      <c r="E51" s="7">
        <v>46600</v>
      </c>
    </row>
    <row r="52" spans="2:5" hidden="1" x14ac:dyDescent="0.25">
      <c r="B52" t="s">
        <v>136</v>
      </c>
      <c r="C52" t="s">
        <v>137</v>
      </c>
      <c r="D52">
        <v>0</v>
      </c>
      <c r="E52" s="7">
        <v>47484</v>
      </c>
    </row>
    <row r="53" spans="2:5" hidden="1" x14ac:dyDescent="0.25">
      <c r="B53" t="s">
        <v>136</v>
      </c>
      <c r="C53" t="s">
        <v>137</v>
      </c>
      <c r="D53">
        <v>0</v>
      </c>
      <c r="E53" s="7">
        <v>47574</v>
      </c>
    </row>
    <row r="54" spans="2:5" hidden="1" x14ac:dyDescent="0.25">
      <c r="B54" t="s">
        <v>136</v>
      </c>
      <c r="C54" t="s">
        <v>137</v>
      </c>
      <c r="D54">
        <v>0</v>
      </c>
      <c r="E54" s="7">
        <v>47604</v>
      </c>
    </row>
    <row r="55" spans="2:5" hidden="1" x14ac:dyDescent="0.25">
      <c r="B55" t="s">
        <v>136</v>
      </c>
      <c r="C55" t="s">
        <v>137</v>
      </c>
      <c r="D55">
        <v>0</v>
      </c>
      <c r="E55" s="7">
        <v>47270</v>
      </c>
    </row>
    <row r="56" spans="2:5" hidden="1" x14ac:dyDescent="0.25">
      <c r="B56" t="s">
        <v>136</v>
      </c>
      <c r="C56" t="s">
        <v>137</v>
      </c>
      <c r="D56">
        <v>0</v>
      </c>
      <c r="E56" s="7">
        <v>47635</v>
      </c>
    </row>
    <row r="57" spans="2:5" hidden="1" x14ac:dyDescent="0.25">
      <c r="B57" t="s">
        <v>136</v>
      </c>
      <c r="C57" t="s">
        <v>137</v>
      </c>
      <c r="D57">
        <v>0</v>
      </c>
      <c r="E57" s="7">
        <v>47300</v>
      </c>
    </row>
    <row r="58" spans="2:5" hidden="1" x14ac:dyDescent="0.25">
      <c r="B58" t="s">
        <v>136</v>
      </c>
      <c r="C58" t="s">
        <v>137</v>
      </c>
      <c r="D58">
        <v>0</v>
      </c>
      <c r="E58" s="7">
        <v>47392</v>
      </c>
    </row>
    <row r="59" spans="2:5" hidden="1" x14ac:dyDescent="0.25">
      <c r="B59" t="s">
        <v>136</v>
      </c>
      <c r="C59" t="s">
        <v>137</v>
      </c>
      <c r="D59">
        <v>0</v>
      </c>
      <c r="E59" s="7">
        <v>47484</v>
      </c>
    </row>
    <row r="60" spans="2:5" hidden="1" x14ac:dyDescent="0.25">
      <c r="B60" t="s">
        <v>136</v>
      </c>
      <c r="C60" t="s">
        <v>137</v>
      </c>
      <c r="D60">
        <v>0</v>
      </c>
      <c r="E60" s="7">
        <v>47423</v>
      </c>
    </row>
    <row r="61" spans="2:5" hidden="1" x14ac:dyDescent="0.25">
      <c r="B61" t="s">
        <v>136</v>
      </c>
      <c r="C61" t="s">
        <v>137</v>
      </c>
      <c r="D61">
        <v>0</v>
      </c>
      <c r="E61" s="7">
        <v>47849</v>
      </c>
    </row>
    <row r="62" spans="2:5" hidden="1" x14ac:dyDescent="0.25">
      <c r="B62" t="s">
        <v>136</v>
      </c>
      <c r="C62" t="s">
        <v>137</v>
      </c>
      <c r="D62">
        <v>0</v>
      </c>
      <c r="E62" s="7">
        <v>47574</v>
      </c>
    </row>
    <row r="63" spans="2:5" hidden="1" x14ac:dyDescent="0.25">
      <c r="B63" t="s">
        <v>136</v>
      </c>
      <c r="C63" t="s">
        <v>137</v>
      </c>
      <c r="D63">
        <v>0</v>
      </c>
      <c r="E63" s="7">
        <v>47604</v>
      </c>
    </row>
    <row r="64" spans="2:5" hidden="1" x14ac:dyDescent="0.25">
      <c r="B64" t="s">
        <v>136</v>
      </c>
      <c r="C64" t="s">
        <v>137</v>
      </c>
      <c r="D64">
        <v>0</v>
      </c>
      <c r="E64" s="7">
        <v>47270</v>
      </c>
    </row>
    <row r="65" spans="2:5" hidden="1" x14ac:dyDescent="0.25">
      <c r="B65" t="s">
        <v>136</v>
      </c>
      <c r="C65" t="s">
        <v>137</v>
      </c>
      <c r="D65">
        <v>0</v>
      </c>
      <c r="E65" s="7">
        <v>47300</v>
      </c>
    </row>
    <row r="66" spans="2:5" hidden="1" x14ac:dyDescent="0.25">
      <c r="B66" t="s">
        <v>136</v>
      </c>
      <c r="C66" t="s">
        <v>137</v>
      </c>
      <c r="D66">
        <v>0</v>
      </c>
      <c r="E66" s="7">
        <v>47300</v>
      </c>
    </row>
    <row r="67" spans="2:5" hidden="1" x14ac:dyDescent="0.25">
      <c r="B67" t="s">
        <v>136</v>
      </c>
      <c r="C67" t="s">
        <v>137</v>
      </c>
      <c r="D67">
        <v>0</v>
      </c>
      <c r="E67" s="7">
        <v>47331</v>
      </c>
    </row>
    <row r="68" spans="2:5" hidden="1" x14ac:dyDescent="0.25">
      <c r="B68" t="s">
        <v>136</v>
      </c>
      <c r="C68" t="s">
        <v>137</v>
      </c>
      <c r="D68">
        <v>0</v>
      </c>
      <c r="E68" s="7">
        <v>47849</v>
      </c>
    </row>
    <row r="69" spans="2:5" hidden="1" x14ac:dyDescent="0.25">
      <c r="B69" t="s">
        <v>143</v>
      </c>
      <c r="C69" t="s">
        <v>144</v>
      </c>
      <c r="D69">
        <v>0</v>
      </c>
      <c r="E69" s="7">
        <v>47604</v>
      </c>
    </row>
    <row r="70" spans="2:5" hidden="1" x14ac:dyDescent="0.25">
      <c r="B70" t="s">
        <v>143</v>
      </c>
      <c r="C70" t="s">
        <v>144</v>
      </c>
      <c r="D70">
        <v>0</v>
      </c>
      <c r="E70" s="7">
        <v>47635</v>
      </c>
    </row>
    <row r="71" spans="2:5" hidden="1" x14ac:dyDescent="0.25">
      <c r="B71" t="s">
        <v>143</v>
      </c>
      <c r="C71" t="s">
        <v>144</v>
      </c>
      <c r="D71">
        <v>0</v>
      </c>
      <c r="E71" s="7">
        <v>47392</v>
      </c>
    </row>
    <row r="72" spans="2:5" hidden="1" x14ac:dyDescent="0.25">
      <c r="B72" t="s">
        <v>143</v>
      </c>
      <c r="C72" t="s">
        <v>144</v>
      </c>
      <c r="D72">
        <v>0</v>
      </c>
      <c r="E72" s="7">
        <v>47757</v>
      </c>
    </row>
    <row r="73" spans="2:5" hidden="1" x14ac:dyDescent="0.25">
      <c r="B73" t="s">
        <v>143</v>
      </c>
      <c r="C73" t="s">
        <v>144</v>
      </c>
      <c r="D73">
        <v>0</v>
      </c>
      <c r="E73" s="7">
        <v>47635</v>
      </c>
    </row>
    <row r="74" spans="2:5" hidden="1" x14ac:dyDescent="0.25">
      <c r="B74" t="s">
        <v>145</v>
      </c>
      <c r="C74" t="s">
        <v>146</v>
      </c>
      <c r="D74">
        <v>0</v>
      </c>
      <c r="E74" s="7">
        <v>47484</v>
      </c>
    </row>
    <row r="75" spans="2:5" hidden="1" x14ac:dyDescent="0.25">
      <c r="B75" t="s">
        <v>145</v>
      </c>
      <c r="C75" t="s">
        <v>146</v>
      </c>
      <c r="D75">
        <v>0</v>
      </c>
      <c r="E75" s="7">
        <v>47635</v>
      </c>
    </row>
    <row r="76" spans="2:5" hidden="1" x14ac:dyDescent="0.25">
      <c r="B76" t="s">
        <v>145</v>
      </c>
      <c r="C76" t="s">
        <v>146</v>
      </c>
      <c r="D76">
        <v>0</v>
      </c>
      <c r="E76" s="7">
        <v>47849</v>
      </c>
    </row>
    <row r="77" spans="2:5" hidden="1" x14ac:dyDescent="0.25">
      <c r="B77" t="s">
        <v>145</v>
      </c>
      <c r="C77" t="s">
        <v>146</v>
      </c>
      <c r="D77">
        <v>0</v>
      </c>
      <c r="E77" s="7">
        <v>47453</v>
      </c>
    </row>
    <row r="78" spans="2:5" hidden="1" x14ac:dyDescent="0.25">
      <c r="B78" t="s">
        <v>147</v>
      </c>
      <c r="C78" t="s">
        <v>148</v>
      </c>
      <c r="D78">
        <v>0</v>
      </c>
      <c r="E78" s="7" t="s">
        <v>30</v>
      </c>
    </row>
    <row r="79" spans="2:5" hidden="1" x14ac:dyDescent="0.25">
      <c r="B79" t="s">
        <v>149</v>
      </c>
      <c r="C79" t="s">
        <v>150</v>
      </c>
      <c r="D79">
        <v>0</v>
      </c>
      <c r="E79" s="7">
        <v>46204</v>
      </c>
    </row>
    <row r="80" spans="2:5" hidden="1" x14ac:dyDescent="0.25">
      <c r="B80" t="s">
        <v>149</v>
      </c>
      <c r="C80" t="s">
        <v>150</v>
      </c>
      <c r="D80">
        <v>0</v>
      </c>
      <c r="E80" s="7">
        <v>46296</v>
      </c>
    </row>
    <row r="81" spans="2:5" hidden="1" x14ac:dyDescent="0.25">
      <c r="B81" t="s">
        <v>149</v>
      </c>
      <c r="C81" t="s">
        <v>150</v>
      </c>
      <c r="D81">
        <v>100</v>
      </c>
      <c r="E81" s="7">
        <v>46813</v>
      </c>
    </row>
    <row r="82" spans="2:5" hidden="1" x14ac:dyDescent="0.25">
      <c r="B82" t="s">
        <v>149</v>
      </c>
      <c r="C82" t="s">
        <v>150</v>
      </c>
      <c r="D82">
        <v>0</v>
      </c>
      <c r="E82" s="7">
        <v>46235</v>
      </c>
    </row>
    <row r="83" spans="2:5" hidden="1" x14ac:dyDescent="0.25">
      <c r="B83" t="s">
        <v>149</v>
      </c>
      <c r="C83" t="s">
        <v>150</v>
      </c>
      <c r="D83">
        <v>0</v>
      </c>
      <c r="E83" s="7">
        <v>46784</v>
      </c>
    </row>
    <row r="84" spans="2:5" hidden="1" x14ac:dyDescent="0.25">
      <c r="B84" t="s">
        <v>149</v>
      </c>
      <c r="C84" t="s">
        <v>150</v>
      </c>
      <c r="D84">
        <v>0</v>
      </c>
      <c r="E84" s="7">
        <v>46143</v>
      </c>
    </row>
    <row r="85" spans="2:5" hidden="1" x14ac:dyDescent="0.25">
      <c r="B85" t="s">
        <v>154</v>
      </c>
      <c r="C85" t="s">
        <v>13482</v>
      </c>
      <c r="D85">
        <v>10</v>
      </c>
      <c r="E85" s="7">
        <v>46753</v>
      </c>
    </row>
    <row r="86" spans="2:5" hidden="1" x14ac:dyDescent="0.25">
      <c r="B86" t="s">
        <v>160</v>
      </c>
      <c r="C86" t="s">
        <v>161</v>
      </c>
      <c r="D86">
        <v>25</v>
      </c>
      <c r="E86" s="7">
        <v>47696</v>
      </c>
    </row>
    <row r="87" spans="2:5" hidden="1" x14ac:dyDescent="0.25">
      <c r="B87" t="s">
        <v>165</v>
      </c>
      <c r="C87" t="s">
        <v>13483</v>
      </c>
      <c r="D87">
        <v>0</v>
      </c>
      <c r="E87" s="7">
        <v>47058</v>
      </c>
    </row>
    <row r="88" spans="2:5" hidden="1" x14ac:dyDescent="0.25">
      <c r="B88" t="s">
        <v>165</v>
      </c>
      <c r="C88" t="s">
        <v>13483</v>
      </c>
      <c r="D88">
        <v>0</v>
      </c>
      <c r="E88" s="7">
        <v>47331</v>
      </c>
    </row>
    <row r="89" spans="2:5" hidden="1" x14ac:dyDescent="0.25">
      <c r="B89" t="s">
        <v>170</v>
      </c>
      <c r="C89" t="s">
        <v>171</v>
      </c>
      <c r="D89">
        <v>0</v>
      </c>
      <c r="E89" s="7">
        <v>47604</v>
      </c>
    </row>
    <row r="90" spans="2:5" hidden="1" x14ac:dyDescent="0.25">
      <c r="B90" t="s">
        <v>172</v>
      </c>
      <c r="C90" t="s">
        <v>173</v>
      </c>
      <c r="D90">
        <v>1</v>
      </c>
      <c r="E90" s="7">
        <v>48000</v>
      </c>
    </row>
    <row r="91" spans="2:5" hidden="1" x14ac:dyDescent="0.25">
      <c r="B91" t="s">
        <v>178</v>
      </c>
      <c r="C91" t="s">
        <v>179</v>
      </c>
      <c r="D91">
        <v>0</v>
      </c>
      <c r="E91" s="7" t="s">
        <v>30</v>
      </c>
    </row>
    <row r="92" spans="2:5" hidden="1" x14ac:dyDescent="0.25">
      <c r="B92" t="s">
        <v>178</v>
      </c>
      <c r="C92" t="s">
        <v>179</v>
      </c>
      <c r="D92">
        <v>0</v>
      </c>
      <c r="E92" s="7" t="s">
        <v>30</v>
      </c>
    </row>
    <row r="93" spans="2:5" hidden="1" x14ac:dyDescent="0.25">
      <c r="B93" t="s">
        <v>182</v>
      </c>
      <c r="C93" t="s">
        <v>183</v>
      </c>
      <c r="D93">
        <v>100</v>
      </c>
      <c r="E93" s="7" t="s">
        <v>30</v>
      </c>
    </row>
    <row r="94" spans="2:5" hidden="1" x14ac:dyDescent="0.25">
      <c r="B94" t="s">
        <v>185</v>
      </c>
      <c r="C94" t="s">
        <v>186</v>
      </c>
      <c r="D94">
        <v>18</v>
      </c>
      <c r="E94" s="7" t="s">
        <v>30</v>
      </c>
    </row>
    <row r="95" spans="2:5" hidden="1" x14ac:dyDescent="0.25">
      <c r="B95" t="s">
        <v>188</v>
      </c>
      <c r="C95" t="s">
        <v>189</v>
      </c>
      <c r="D95">
        <v>6</v>
      </c>
      <c r="E95" s="7" t="s">
        <v>30</v>
      </c>
    </row>
    <row r="96" spans="2:5" hidden="1" x14ac:dyDescent="0.25">
      <c r="B96" t="s">
        <v>190</v>
      </c>
      <c r="C96" t="s">
        <v>13484</v>
      </c>
      <c r="D96">
        <v>0</v>
      </c>
      <c r="E96" s="7">
        <v>45931</v>
      </c>
    </row>
    <row r="97" spans="2:5" hidden="1" x14ac:dyDescent="0.25">
      <c r="B97" t="s">
        <v>194</v>
      </c>
      <c r="C97" t="s">
        <v>195</v>
      </c>
      <c r="D97">
        <v>9</v>
      </c>
      <c r="E97" s="7" t="s">
        <v>30</v>
      </c>
    </row>
    <row r="98" spans="2:5" hidden="1" x14ac:dyDescent="0.25">
      <c r="B98" t="s">
        <v>196</v>
      </c>
      <c r="C98" t="s">
        <v>197</v>
      </c>
      <c r="D98">
        <v>8</v>
      </c>
      <c r="E98" s="7" t="s">
        <v>30</v>
      </c>
    </row>
    <row r="99" spans="2:5" hidden="1" x14ac:dyDescent="0.25">
      <c r="B99" t="s">
        <v>199</v>
      </c>
      <c r="C99" t="s">
        <v>200</v>
      </c>
      <c r="D99">
        <v>0</v>
      </c>
      <c r="E99" s="7">
        <v>47849</v>
      </c>
    </row>
    <row r="100" spans="2:5" hidden="1" x14ac:dyDescent="0.25">
      <c r="B100" t="s">
        <v>203</v>
      </c>
      <c r="C100" t="s">
        <v>204</v>
      </c>
      <c r="D100">
        <v>0</v>
      </c>
      <c r="E100" s="7">
        <v>47058</v>
      </c>
    </row>
    <row r="101" spans="2:5" hidden="1" x14ac:dyDescent="0.25">
      <c r="B101" t="s">
        <v>203</v>
      </c>
      <c r="C101" t="s">
        <v>204</v>
      </c>
      <c r="D101">
        <v>5</v>
      </c>
      <c r="E101" s="7">
        <v>46539</v>
      </c>
    </row>
    <row r="102" spans="2:5" hidden="1" x14ac:dyDescent="0.25">
      <c r="B102" t="s">
        <v>206</v>
      </c>
      <c r="C102" t="s">
        <v>207</v>
      </c>
      <c r="D102">
        <v>0</v>
      </c>
      <c r="E102" s="7">
        <v>47088</v>
      </c>
    </row>
    <row r="103" spans="2:5" hidden="1" x14ac:dyDescent="0.25">
      <c r="B103" t="s">
        <v>206</v>
      </c>
      <c r="C103" t="s">
        <v>207</v>
      </c>
      <c r="D103">
        <v>0</v>
      </c>
      <c r="E103" s="7">
        <v>47088</v>
      </c>
    </row>
    <row r="104" spans="2:5" hidden="1" x14ac:dyDescent="0.25">
      <c r="B104" t="s">
        <v>210</v>
      </c>
      <c r="C104" t="s">
        <v>211</v>
      </c>
      <c r="D104">
        <v>0</v>
      </c>
      <c r="E104" s="7">
        <v>47788</v>
      </c>
    </row>
    <row r="105" spans="2:5" hidden="1" x14ac:dyDescent="0.25">
      <c r="B105" t="s">
        <v>212</v>
      </c>
      <c r="C105" t="s">
        <v>213</v>
      </c>
      <c r="D105">
        <v>99</v>
      </c>
      <c r="E105" s="7" t="s">
        <v>30</v>
      </c>
    </row>
    <row r="106" spans="2:5" hidden="1" x14ac:dyDescent="0.25">
      <c r="B106" t="s">
        <v>215</v>
      </c>
      <c r="C106" t="s">
        <v>216</v>
      </c>
      <c r="D106">
        <v>0</v>
      </c>
      <c r="E106" s="7">
        <v>45597</v>
      </c>
    </row>
    <row r="107" spans="2:5" hidden="1" x14ac:dyDescent="0.25">
      <c r="B107" t="s">
        <v>215</v>
      </c>
      <c r="C107" t="s">
        <v>216</v>
      </c>
      <c r="D107">
        <v>2</v>
      </c>
      <c r="E107" s="7" t="s">
        <v>30</v>
      </c>
    </row>
    <row r="108" spans="2:5" hidden="1" x14ac:dyDescent="0.25">
      <c r="B108" t="s">
        <v>217</v>
      </c>
      <c r="C108" t="s">
        <v>13485</v>
      </c>
      <c r="D108">
        <v>0</v>
      </c>
      <c r="E108" s="7">
        <v>46357</v>
      </c>
    </row>
    <row r="109" spans="2:5" hidden="1" x14ac:dyDescent="0.25">
      <c r="B109" t="s">
        <v>220</v>
      </c>
      <c r="C109" t="s">
        <v>221</v>
      </c>
      <c r="D109">
        <v>0</v>
      </c>
      <c r="E109" s="7">
        <v>46966</v>
      </c>
    </row>
    <row r="110" spans="2:5" hidden="1" x14ac:dyDescent="0.25">
      <c r="B110" t="s">
        <v>222</v>
      </c>
      <c r="C110" t="s">
        <v>223</v>
      </c>
      <c r="D110">
        <v>83</v>
      </c>
      <c r="E110" s="7" t="s">
        <v>30</v>
      </c>
    </row>
    <row r="111" spans="2:5" hidden="1" x14ac:dyDescent="0.25">
      <c r="B111" t="s">
        <v>225</v>
      </c>
      <c r="C111" t="s">
        <v>10346</v>
      </c>
      <c r="D111">
        <v>0</v>
      </c>
      <c r="E111" s="7">
        <v>46143</v>
      </c>
    </row>
    <row r="112" spans="2:5" hidden="1" x14ac:dyDescent="0.25">
      <c r="B112" t="s">
        <v>225</v>
      </c>
      <c r="C112" t="s">
        <v>10346</v>
      </c>
      <c r="D112">
        <v>0</v>
      </c>
      <c r="E112" s="7">
        <v>46266</v>
      </c>
    </row>
    <row r="113" spans="2:5" hidden="1" x14ac:dyDescent="0.25">
      <c r="B113" t="s">
        <v>230</v>
      </c>
      <c r="C113" t="s">
        <v>231</v>
      </c>
      <c r="D113">
        <v>0</v>
      </c>
      <c r="E113" s="7" t="s">
        <v>30</v>
      </c>
    </row>
    <row r="114" spans="2:5" hidden="1" x14ac:dyDescent="0.25">
      <c r="B114" t="s">
        <v>234</v>
      </c>
      <c r="C114" t="s">
        <v>13486</v>
      </c>
      <c r="D114">
        <v>0</v>
      </c>
      <c r="E114" s="7" t="s">
        <v>30</v>
      </c>
    </row>
    <row r="115" spans="2:5" hidden="1" x14ac:dyDescent="0.25">
      <c r="B115" t="s">
        <v>234</v>
      </c>
      <c r="C115" t="s">
        <v>13486</v>
      </c>
      <c r="D115">
        <v>0</v>
      </c>
      <c r="E115" s="7">
        <v>47453</v>
      </c>
    </row>
    <row r="116" spans="2:5" hidden="1" x14ac:dyDescent="0.25">
      <c r="B116" t="s">
        <v>234</v>
      </c>
      <c r="C116" t="s">
        <v>13486</v>
      </c>
      <c r="D116">
        <v>0</v>
      </c>
      <c r="E116" s="7">
        <v>47453</v>
      </c>
    </row>
    <row r="117" spans="2:5" hidden="1" x14ac:dyDescent="0.25">
      <c r="B117" t="s">
        <v>238</v>
      </c>
      <c r="C117" t="s">
        <v>239</v>
      </c>
      <c r="D117">
        <v>4</v>
      </c>
      <c r="E117" s="7" t="s">
        <v>30</v>
      </c>
    </row>
    <row r="118" spans="2:5" hidden="1" x14ac:dyDescent="0.25">
      <c r="B118" t="s">
        <v>241</v>
      </c>
      <c r="C118" t="s">
        <v>242</v>
      </c>
      <c r="D118">
        <v>1100</v>
      </c>
      <c r="E118" s="7" t="s">
        <v>30</v>
      </c>
    </row>
    <row r="119" spans="2:5" hidden="1" x14ac:dyDescent="0.25">
      <c r="B119" t="s">
        <v>243</v>
      </c>
      <c r="C119" t="s">
        <v>244</v>
      </c>
      <c r="D119">
        <v>2219</v>
      </c>
      <c r="E119" s="7" t="s">
        <v>30</v>
      </c>
    </row>
    <row r="120" spans="2:5" hidden="1" x14ac:dyDescent="0.25">
      <c r="B120" t="s">
        <v>245</v>
      </c>
      <c r="C120" t="s">
        <v>246</v>
      </c>
      <c r="D120">
        <v>61</v>
      </c>
      <c r="E120" s="7" t="s">
        <v>30</v>
      </c>
    </row>
    <row r="121" spans="2:5" hidden="1" x14ac:dyDescent="0.25">
      <c r="B121" t="s">
        <v>247</v>
      </c>
      <c r="C121" t="s">
        <v>248</v>
      </c>
      <c r="D121">
        <v>116</v>
      </c>
      <c r="E121" s="7" t="s">
        <v>30</v>
      </c>
    </row>
    <row r="122" spans="2:5" hidden="1" x14ac:dyDescent="0.25">
      <c r="B122" t="s">
        <v>249</v>
      </c>
      <c r="C122" t="s">
        <v>250</v>
      </c>
      <c r="D122">
        <v>40</v>
      </c>
      <c r="E122" s="7" t="s">
        <v>30</v>
      </c>
    </row>
    <row r="123" spans="2:5" hidden="1" x14ac:dyDescent="0.25">
      <c r="B123" t="s">
        <v>251</v>
      </c>
      <c r="C123" t="s">
        <v>252</v>
      </c>
      <c r="D123">
        <v>0</v>
      </c>
      <c r="E123" s="7" t="s">
        <v>30</v>
      </c>
    </row>
    <row r="124" spans="2:5" hidden="1" x14ac:dyDescent="0.25">
      <c r="B124" t="s">
        <v>256</v>
      </c>
      <c r="C124" t="s">
        <v>257</v>
      </c>
      <c r="D124">
        <v>0</v>
      </c>
      <c r="E124" s="7" t="s">
        <v>30</v>
      </c>
    </row>
    <row r="125" spans="2:5" hidden="1" x14ac:dyDescent="0.25">
      <c r="B125" t="s">
        <v>258</v>
      </c>
      <c r="C125" t="s">
        <v>259</v>
      </c>
      <c r="D125">
        <v>0</v>
      </c>
      <c r="E125" s="7" t="s">
        <v>30</v>
      </c>
    </row>
    <row r="126" spans="2:5" hidden="1" x14ac:dyDescent="0.25">
      <c r="B126" t="s">
        <v>260</v>
      </c>
      <c r="C126" t="s">
        <v>261</v>
      </c>
      <c r="D126">
        <v>0</v>
      </c>
      <c r="E126" s="7" t="s">
        <v>30</v>
      </c>
    </row>
    <row r="127" spans="2:5" hidden="1" x14ac:dyDescent="0.25">
      <c r="B127" t="s">
        <v>263</v>
      </c>
      <c r="C127" t="s">
        <v>264</v>
      </c>
      <c r="D127">
        <v>0</v>
      </c>
      <c r="E127" s="7" t="s">
        <v>30</v>
      </c>
    </row>
    <row r="128" spans="2:5" hidden="1" x14ac:dyDescent="0.25">
      <c r="B128" t="s">
        <v>265</v>
      </c>
      <c r="C128" t="s">
        <v>266</v>
      </c>
      <c r="D128">
        <v>0</v>
      </c>
      <c r="E128" s="7" t="s">
        <v>30</v>
      </c>
    </row>
    <row r="129" spans="2:5" hidden="1" x14ac:dyDescent="0.25">
      <c r="B129" t="s">
        <v>267</v>
      </c>
      <c r="C129" t="s">
        <v>268</v>
      </c>
      <c r="D129">
        <v>0</v>
      </c>
      <c r="E129" s="7" t="s">
        <v>30</v>
      </c>
    </row>
    <row r="130" spans="2:5" hidden="1" x14ac:dyDescent="0.25">
      <c r="B130" t="s">
        <v>270</v>
      </c>
      <c r="C130" t="s">
        <v>271</v>
      </c>
      <c r="D130">
        <v>0</v>
      </c>
      <c r="E130" s="7" t="s">
        <v>30</v>
      </c>
    </row>
    <row r="131" spans="2:5" hidden="1" x14ac:dyDescent="0.25">
      <c r="B131" t="s">
        <v>272</v>
      </c>
      <c r="C131" t="s">
        <v>13487</v>
      </c>
      <c r="D131">
        <v>3</v>
      </c>
      <c r="E131" s="7">
        <v>47543</v>
      </c>
    </row>
    <row r="132" spans="2:5" hidden="1" x14ac:dyDescent="0.25">
      <c r="B132" t="s">
        <v>272</v>
      </c>
      <c r="C132" t="s">
        <v>13487</v>
      </c>
      <c r="D132">
        <v>0</v>
      </c>
      <c r="E132" s="7">
        <v>47331</v>
      </c>
    </row>
    <row r="133" spans="2:5" hidden="1" x14ac:dyDescent="0.25">
      <c r="B133" t="s">
        <v>278</v>
      </c>
      <c r="C133" t="s">
        <v>13488</v>
      </c>
      <c r="D133">
        <v>0</v>
      </c>
      <c r="E133" s="7">
        <v>46113</v>
      </c>
    </row>
    <row r="134" spans="2:5" hidden="1" x14ac:dyDescent="0.25">
      <c r="B134" t="s">
        <v>282</v>
      </c>
      <c r="C134" t="s">
        <v>13489</v>
      </c>
      <c r="D134">
        <v>0</v>
      </c>
      <c r="E134" s="7">
        <v>46600</v>
      </c>
    </row>
    <row r="135" spans="2:5" hidden="1" x14ac:dyDescent="0.25">
      <c r="B135" t="s">
        <v>282</v>
      </c>
      <c r="C135" t="s">
        <v>13489</v>
      </c>
      <c r="D135">
        <v>0</v>
      </c>
      <c r="E135" s="7">
        <v>46784</v>
      </c>
    </row>
    <row r="136" spans="2:5" hidden="1" x14ac:dyDescent="0.25">
      <c r="B136" t="s">
        <v>284</v>
      </c>
      <c r="C136" t="s">
        <v>285</v>
      </c>
      <c r="D136">
        <v>5</v>
      </c>
      <c r="E136" s="7" t="s">
        <v>30</v>
      </c>
    </row>
    <row r="137" spans="2:5" hidden="1" x14ac:dyDescent="0.25">
      <c r="B137" t="s">
        <v>286</v>
      </c>
      <c r="C137" t="s">
        <v>287</v>
      </c>
      <c r="D137">
        <v>0</v>
      </c>
      <c r="E137" s="7" t="s">
        <v>30</v>
      </c>
    </row>
    <row r="138" spans="2:5" hidden="1" x14ac:dyDescent="0.25">
      <c r="B138" t="s">
        <v>288</v>
      </c>
      <c r="C138" t="s">
        <v>289</v>
      </c>
      <c r="D138">
        <v>0</v>
      </c>
      <c r="E138" s="7" t="s">
        <v>30</v>
      </c>
    </row>
    <row r="139" spans="2:5" hidden="1" x14ac:dyDescent="0.25">
      <c r="B139" t="s">
        <v>290</v>
      </c>
      <c r="C139" t="s">
        <v>291</v>
      </c>
      <c r="D139">
        <v>0</v>
      </c>
      <c r="E139" s="7" t="s">
        <v>30</v>
      </c>
    </row>
    <row r="140" spans="2:5" hidden="1" x14ac:dyDescent="0.25">
      <c r="B140" t="s">
        <v>292</v>
      </c>
      <c r="C140" t="s">
        <v>293</v>
      </c>
      <c r="D140">
        <v>0</v>
      </c>
      <c r="E140" s="7" t="s">
        <v>30</v>
      </c>
    </row>
    <row r="141" spans="2:5" hidden="1" x14ac:dyDescent="0.25">
      <c r="B141" t="s">
        <v>294</v>
      </c>
      <c r="C141" t="s">
        <v>295</v>
      </c>
      <c r="D141">
        <v>0</v>
      </c>
      <c r="E141" s="7" t="s">
        <v>30</v>
      </c>
    </row>
    <row r="142" spans="2:5" hidden="1" x14ac:dyDescent="0.25">
      <c r="B142" t="s">
        <v>296</v>
      </c>
      <c r="C142" t="s">
        <v>297</v>
      </c>
      <c r="D142">
        <v>0</v>
      </c>
      <c r="E142" s="7" t="s">
        <v>30</v>
      </c>
    </row>
    <row r="143" spans="2:5" hidden="1" x14ac:dyDescent="0.25">
      <c r="B143" t="s">
        <v>305</v>
      </c>
      <c r="C143" t="s">
        <v>306</v>
      </c>
      <c r="D143">
        <v>4</v>
      </c>
      <c r="E143" s="7" t="s">
        <v>30</v>
      </c>
    </row>
    <row r="144" spans="2:5" hidden="1" x14ac:dyDescent="0.25">
      <c r="B144" t="s">
        <v>308</v>
      </c>
      <c r="C144" t="s">
        <v>309</v>
      </c>
      <c r="D144">
        <v>4</v>
      </c>
      <c r="E144" s="7" t="s">
        <v>30</v>
      </c>
    </row>
    <row r="145" spans="2:5" hidden="1" x14ac:dyDescent="0.25">
      <c r="B145" t="s">
        <v>310</v>
      </c>
      <c r="C145" t="s">
        <v>311</v>
      </c>
      <c r="D145">
        <v>0</v>
      </c>
      <c r="E145" s="7" t="s">
        <v>30</v>
      </c>
    </row>
    <row r="146" spans="2:5" hidden="1" x14ac:dyDescent="0.25">
      <c r="B146" t="s">
        <v>312</v>
      </c>
      <c r="C146" t="s">
        <v>313</v>
      </c>
      <c r="D146">
        <v>0</v>
      </c>
      <c r="E146" s="7" t="s">
        <v>30</v>
      </c>
    </row>
    <row r="147" spans="2:5" hidden="1" x14ac:dyDescent="0.25">
      <c r="B147" t="s">
        <v>314</v>
      </c>
      <c r="C147" t="s">
        <v>315</v>
      </c>
      <c r="D147">
        <v>8</v>
      </c>
      <c r="E147" s="7">
        <v>46266</v>
      </c>
    </row>
    <row r="148" spans="2:5" hidden="1" x14ac:dyDescent="0.25">
      <c r="B148" t="s">
        <v>318</v>
      </c>
      <c r="C148" t="s">
        <v>319</v>
      </c>
      <c r="D148">
        <v>1</v>
      </c>
      <c r="E148" s="7" t="s">
        <v>30</v>
      </c>
    </row>
    <row r="149" spans="2:5" hidden="1" x14ac:dyDescent="0.25">
      <c r="B149" t="s">
        <v>321</v>
      </c>
      <c r="C149" t="s">
        <v>322</v>
      </c>
      <c r="D149">
        <v>4</v>
      </c>
      <c r="E149" s="7" t="s">
        <v>30</v>
      </c>
    </row>
    <row r="150" spans="2:5" hidden="1" x14ac:dyDescent="0.25">
      <c r="B150" t="s">
        <v>323</v>
      </c>
      <c r="C150" t="s">
        <v>324</v>
      </c>
      <c r="D150">
        <v>0</v>
      </c>
      <c r="E150" s="7">
        <v>46023</v>
      </c>
    </row>
    <row r="151" spans="2:5" hidden="1" x14ac:dyDescent="0.25">
      <c r="B151" t="s">
        <v>325</v>
      </c>
      <c r="C151" t="s">
        <v>326</v>
      </c>
      <c r="D151">
        <v>0</v>
      </c>
      <c r="E151" s="7">
        <v>47635</v>
      </c>
    </row>
    <row r="152" spans="2:5" hidden="1" x14ac:dyDescent="0.25">
      <c r="B152" t="s">
        <v>327</v>
      </c>
      <c r="C152" t="s">
        <v>328</v>
      </c>
      <c r="D152">
        <v>0</v>
      </c>
      <c r="E152" s="7" t="s">
        <v>30</v>
      </c>
    </row>
    <row r="153" spans="2:5" hidden="1" x14ac:dyDescent="0.25">
      <c r="B153" t="s">
        <v>330</v>
      </c>
      <c r="C153" t="s">
        <v>331</v>
      </c>
      <c r="D153">
        <v>0</v>
      </c>
      <c r="E153" s="7" t="s">
        <v>30</v>
      </c>
    </row>
    <row r="154" spans="2:5" hidden="1" x14ac:dyDescent="0.25">
      <c r="B154" t="s">
        <v>332</v>
      </c>
      <c r="C154" t="s">
        <v>333</v>
      </c>
      <c r="D154">
        <v>0</v>
      </c>
      <c r="E154" s="7">
        <v>47027</v>
      </c>
    </row>
    <row r="155" spans="2:5" hidden="1" x14ac:dyDescent="0.25">
      <c r="B155" t="s">
        <v>334</v>
      </c>
      <c r="C155" t="s">
        <v>335</v>
      </c>
      <c r="D155">
        <v>0</v>
      </c>
      <c r="E155" s="7">
        <v>47027</v>
      </c>
    </row>
    <row r="156" spans="2:5" hidden="1" x14ac:dyDescent="0.25">
      <c r="B156" t="s">
        <v>334</v>
      </c>
      <c r="C156" t="s">
        <v>335</v>
      </c>
      <c r="D156">
        <v>0</v>
      </c>
      <c r="E156" s="7">
        <v>47178</v>
      </c>
    </row>
    <row r="157" spans="2:5" hidden="1" x14ac:dyDescent="0.25">
      <c r="B157" t="s">
        <v>334</v>
      </c>
      <c r="C157" t="s">
        <v>335</v>
      </c>
      <c r="D157">
        <v>0</v>
      </c>
      <c r="E157" s="7">
        <v>47119</v>
      </c>
    </row>
    <row r="158" spans="2:5" hidden="1" x14ac:dyDescent="0.25">
      <c r="B158" t="s">
        <v>334</v>
      </c>
      <c r="C158" t="s">
        <v>335</v>
      </c>
      <c r="D158">
        <v>0</v>
      </c>
      <c r="E158" s="7">
        <v>46753</v>
      </c>
    </row>
    <row r="159" spans="2:5" hidden="1" x14ac:dyDescent="0.25">
      <c r="B159" t="s">
        <v>341</v>
      </c>
      <c r="C159" t="s">
        <v>13490</v>
      </c>
      <c r="D159">
        <v>0</v>
      </c>
      <c r="E159" s="7">
        <v>47270</v>
      </c>
    </row>
    <row r="160" spans="2:5" hidden="1" x14ac:dyDescent="0.25">
      <c r="B160" t="s">
        <v>341</v>
      </c>
      <c r="C160" t="s">
        <v>13490</v>
      </c>
      <c r="D160">
        <v>7</v>
      </c>
      <c r="E160" s="7">
        <v>47635</v>
      </c>
    </row>
    <row r="161" spans="2:5" hidden="1" x14ac:dyDescent="0.25">
      <c r="B161" t="s">
        <v>346</v>
      </c>
      <c r="C161" t="s">
        <v>13491</v>
      </c>
      <c r="D161">
        <v>0</v>
      </c>
      <c r="E161" s="7">
        <v>46935</v>
      </c>
    </row>
    <row r="162" spans="2:5" hidden="1" x14ac:dyDescent="0.25">
      <c r="B162" t="s">
        <v>346</v>
      </c>
      <c r="C162" t="s">
        <v>13491</v>
      </c>
      <c r="D162">
        <v>0</v>
      </c>
      <c r="E162" s="7">
        <v>47270</v>
      </c>
    </row>
    <row r="163" spans="2:5" hidden="1" x14ac:dyDescent="0.25">
      <c r="B163" t="s">
        <v>349</v>
      </c>
      <c r="C163" t="s">
        <v>350</v>
      </c>
      <c r="D163">
        <v>1013</v>
      </c>
      <c r="E163" s="7">
        <v>47635</v>
      </c>
    </row>
    <row r="164" spans="2:5" hidden="1" x14ac:dyDescent="0.25">
      <c r="B164" t="s">
        <v>351</v>
      </c>
      <c r="C164" t="s">
        <v>352</v>
      </c>
      <c r="D164">
        <v>3</v>
      </c>
      <c r="E164" s="7">
        <v>45200</v>
      </c>
    </row>
    <row r="165" spans="2:5" hidden="1" x14ac:dyDescent="0.25">
      <c r="B165" t="s">
        <v>356</v>
      </c>
      <c r="C165" t="s">
        <v>357</v>
      </c>
      <c r="D165">
        <v>4</v>
      </c>
      <c r="E165" s="7" t="s">
        <v>30</v>
      </c>
    </row>
    <row r="166" spans="2:5" hidden="1" x14ac:dyDescent="0.25">
      <c r="B166" t="s">
        <v>358</v>
      </c>
      <c r="C166" t="s">
        <v>359</v>
      </c>
      <c r="D166">
        <v>1</v>
      </c>
      <c r="E166" s="7" t="s">
        <v>30</v>
      </c>
    </row>
    <row r="167" spans="2:5" hidden="1" x14ac:dyDescent="0.25">
      <c r="B167" t="s">
        <v>361</v>
      </c>
      <c r="C167" t="s">
        <v>362</v>
      </c>
      <c r="D167">
        <v>15</v>
      </c>
      <c r="E167" s="7" t="s">
        <v>30</v>
      </c>
    </row>
    <row r="168" spans="2:5" hidden="1" x14ac:dyDescent="0.25">
      <c r="B168" t="s">
        <v>365</v>
      </c>
      <c r="C168" t="s">
        <v>366</v>
      </c>
      <c r="D168">
        <v>60</v>
      </c>
      <c r="E168" s="7" t="s">
        <v>30</v>
      </c>
    </row>
    <row r="169" spans="2:5" hidden="1" x14ac:dyDescent="0.25">
      <c r="B169" t="s">
        <v>367</v>
      </c>
      <c r="C169" t="s">
        <v>13492</v>
      </c>
      <c r="D169">
        <v>0</v>
      </c>
      <c r="E169" s="7">
        <v>46023</v>
      </c>
    </row>
    <row r="170" spans="2:5" hidden="1" x14ac:dyDescent="0.25">
      <c r="B170" t="s">
        <v>367</v>
      </c>
      <c r="C170" t="s">
        <v>13492</v>
      </c>
      <c r="D170">
        <v>24</v>
      </c>
      <c r="E170" s="7">
        <v>47178</v>
      </c>
    </row>
    <row r="171" spans="2:5" hidden="1" x14ac:dyDescent="0.25">
      <c r="B171" t="s">
        <v>370</v>
      </c>
      <c r="C171" t="s">
        <v>13493</v>
      </c>
      <c r="D171">
        <v>0</v>
      </c>
      <c r="E171" s="7" t="s">
        <v>30</v>
      </c>
    </row>
    <row r="172" spans="2:5" hidden="1" x14ac:dyDescent="0.25">
      <c r="B172" t="s">
        <v>370</v>
      </c>
      <c r="C172" t="s">
        <v>13493</v>
      </c>
      <c r="D172">
        <v>0</v>
      </c>
      <c r="E172" s="7">
        <v>46113</v>
      </c>
    </row>
    <row r="173" spans="2:5" hidden="1" x14ac:dyDescent="0.25">
      <c r="B173" t="s">
        <v>370</v>
      </c>
      <c r="C173" t="s">
        <v>13493</v>
      </c>
      <c r="D173">
        <v>0</v>
      </c>
      <c r="E173" s="7">
        <v>46692</v>
      </c>
    </row>
    <row r="174" spans="2:5" hidden="1" x14ac:dyDescent="0.25">
      <c r="B174" t="s">
        <v>370</v>
      </c>
      <c r="C174" t="s">
        <v>13493</v>
      </c>
      <c r="D174">
        <v>512</v>
      </c>
      <c r="E174" s="7">
        <v>46935</v>
      </c>
    </row>
    <row r="175" spans="2:5" hidden="1" x14ac:dyDescent="0.25">
      <c r="B175" t="s">
        <v>373</v>
      </c>
      <c r="C175" t="s">
        <v>374</v>
      </c>
      <c r="D175">
        <v>0</v>
      </c>
      <c r="E175" s="7">
        <v>46174</v>
      </c>
    </row>
    <row r="176" spans="2:5" hidden="1" x14ac:dyDescent="0.25">
      <c r="B176" t="s">
        <v>373</v>
      </c>
      <c r="C176" t="s">
        <v>374</v>
      </c>
      <c r="D176">
        <v>0</v>
      </c>
      <c r="E176" s="7">
        <v>46508</v>
      </c>
    </row>
    <row r="177" spans="2:5" hidden="1" x14ac:dyDescent="0.25">
      <c r="B177" t="s">
        <v>377</v>
      </c>
      <c r="C177" t="s">
        <v>378</v>
      </c>
      <c r="D177">
        <v>0</v>
      </c>
      <c r="E177" s="7" t="s">
        <v>30</v>
      </c>
    </row>
    <row r="178" spans="2:5" hidden="1" x14ac:dyDescent="0.25">
      <c r="B178" t="s">
        <v>377</v>
      </c>
      <c r="C178" t="s">
        <v>378</v>
      </c>
      <c r="D178">
        <v>0</v>
      </c>
      <c r="E178" s="7">
        <v>46419</v>
      </c>
    </row>
    <row r="179" spans="2:5" hidden="1" x14ac:dyDescent="0.25">
      <c r="B179" t="s">
        <v>380</v>
      </c>
      <c r="C179" t="s">
        <v>10822</v>
      </c>
      <c r="D179">
        <v>0</v>
      </c>
      <c r="E179" s="7">
        <v>46722</v>
      </c>
    </row>
    <row r="180" spans="2:5" hidden="1" x14ac:dyDescent="0.25">
      <c r="B180" t="s">
        <v>380</v>
      </c>
      <c r="C180" t="s">
        <v>10822</v>
      </c>
      <c r="D180">
        <v>2</v>
      </c>
      <c r="E180" s="7">
        <v>46784</v>
      </c>
    </row>
    <row r="181" spans="2:5" hidden="1" x14ac:dyDescent="0.25">
      <c r="B181" t="s">
        <v>380</v>
      </c>
      <c r="C181" t="s">
        <v>10822</v>
      </c>
      <c r="D181">
        <v>0</v>
      </c>
      <c r="E181" s="7">
        <v>46539</v>
      </c>
    </row>
    <row r="182" spans="2:5" hidden="1" x14ac:dyDescent="0.25">
      <c r="B182" t="s">
        <v>383</v>
      </c>
      <c r="C182" t="s">
        <v>10823</v>
      </c>
      <c r="D182">
        <v>0</v>
      </c>
      <c r="E182" s="7">
        <v>46722</v>
      </c>
    </row>
    <row r="183" spans="2:5" hidden="1" x14ac:dyDescent="0.25">
      <c r="B183" t="s">
        <v>383</v>
      </c>
      <c r="C183" t="s">
        <v>10823</v>
      </c>
      <c r="D183">
        <v>1</v>
      </c>
      <c r="E183" s="7">
        <v>46784</v>
      </c>
    </row>
    <row r="184" spans="2:5" hidden="1" x14ac:dyDescent="0.25">
      <c r="B184" t="s">
        <v>383</v>
      </c>
      <c r="C184" t="s">
        <v>10823</v>
      </c>
      <c r="D184">
        <v>0</v>
      </c>
      <c r="E184" s="7">
        <v>46600</v>
      </c>
    </row>
    <row r="185" spans="2:5" hidden="1" x14ac:dyDescent="0.25">
      <c r="B185" t="s">
        <v>385</v>
      </c>
      <c r="C185" t="s">
        <v>13494</v>
      </c>
      <c r="D185">
        <v>0</v>
      </c>
      <c r="E185" s="7" t="s">
        <v>30</v>
      </c>
    </row>
    <row r="186" spans="2:5" hidden="1" x14ac:dyDescent="0.25">
      <c r="B186" t="s">
        <v>388</v>
      </c>
      <c r="C186" t="s">
        <v>13495</v>
      </c>
      <c r="D186">
        <v>0</v>
      </c>
      <c r="E186" s="7">
        <v>45870</v>
      </c>
    </row>
    <row r="187" spans="2:5" hidden="1" x14ac:dyDescent="0.25">
      <c r="B187" t="s">
        <v>388</v>
      </c>
      <c r="C187" t="s">
        <v>13495</v>
      </c>
      <c r="D187">
        <v>0</v>
      </c>
      <c r="E187" s="7">
        <v>45870</v>
      </c>
    </row>
    <row r="188" spans="2:5" hidden="1" x14ac:dyDescent="0.25">
      <c r="B188" t="s">
        <v>388</v>
      </c>
      <c r="C188" t="s">
        <v>13495</v>
      </c>
      <c r="D188">
        <v>0</v>
      </c>
      <c r="E188" s="7">
        <v>46966</v>
      </c>
    </row>
    <row r="189" spans="2:5" hidden="1" x14ac:dyDescent="0.25">
      <c r="B189" t="s">
        <v>390</v>
      </c>
      <c r="C189" t="s">
        <v>391</v>
      </c>
      <c r="D189">
        <v>0</v>
      </c>
      <c r="E189" s="7">
        <v>43678</v>
      </c>
    </row>
    <row r="190" spans="2:5" hidden="1" x14ac:dyDescent="0.25">
      <c r="B190" t="s">
        <v>393</v>
      </c>
      <c r="C190" t="s">
        <v>394</v>
      </c>
      <c r="D190">
        <v>0</v>
      </c>
      <c r="E190" s="7">
        <v>46357</v>
      </c>
    </row>
    <row r="191" spans="2:5" hidden="1" x14ac:dyDescent="0.25">
      <c r="B191" t="s">
        <v>393</v>
      </c>
      <c r="C191" t="s">
        <v>394</v>
      </c>
      <c r="D191">
        <v>0</v>
      </c>
      <c r="E191" s="7">
        <v>46113</v>
      </c>
    </row>
    <row r="192" spans="2:5" hidden="1" x14ac:dyDescent="0.25">
      <c r="B192" t="s">
        <v>393</v>
      </c>
      <c r="C192" t="s">
        <v>394</v>
      </c>
      <c r="D192">
        <v>0</v>
      </c>
      <c r="E192" s="7" t="s">
        <v>30</v>
      </c>
    </row>
    <row r="193" spans="2:5" hidden="1" x14ac:dyDescent="0.25">
      <c r="B193" t="s">
        <v>393</v>
      </c>
      <c r="C193" t="s">
        <v>394</v>
      </c>
      <c r="D193">
        <v>0</v>
      </c>
      <c r="E193" s="7">
        <v>46357</v>
      </c>
    </row>
    <row r="194" spans="2:5" hidden="1" x14ac:dyDescent="0.25">
      <c r="B194" t="s">
        <v>393</v>
      </c>
      <c r="C194" t="s">
        <v>394</v>
      </c>
      <c r="D194">
        <v>0</v>
      </c>
      <c r="E194" s="7">
        <v>46113</v>
      </c>
    </row>
    <row r="195" spans="2:5" hidden="1" x14ac:dyDescent="0.25">
      <c r="B195" t="s">
        <v>393</v>
      </c>
      <c r="C195" t="s">
        <v>394</v>
      </c>
      <c r="D195">
        <v>0</v>
      </c>
      <c r="E195" s="7">
        <v>46235</v>
      </c>
    </row>
    <row r="196" spans="2:5" hidden="1" x14ac:dyDescent="0.25">
      <c r="B196" t="s">
        <v>396</v>
      </c>
      <c r="C196" t="s">
        <v>397</v>
      </c>
      <c r="D196">
        <v>0</v>
      </c>
      <c r="E196" s="7">
        <v>46874</v>
      </c>
    </row>
    <row r="197" spans="2:5" hidden="1" x14ac:dyDescent="0.25">
      <c r="B197" t="s">
        <v>398</v>
      </c>
      <c r="C197" t="s">
        <v>399</v>
      </c>
      <c r="D197">
        <v>0</v>
      </c>
      <c r="E197" s="7">
        <v>46874</v>
      </c>
    </row>
    <row r="198" spans="2:5" hidden="1" x14ac:dyDescent="0.25">
      <c r="B198" t="s">
        <v>400</v>
      </c>
      <c r="C198" t="s">
        <v>401</v>
      </c>
      <c r="D198">
        <v>0</v>
      </c>
      <c r="E198" s="7">
        <v>46874</v>
      </c>
    </row>
    <row r="199" spans="2:5" hidden="1" x14ac:dyDescent="0.25">
      <c r="B199" t="s">
        <v>400</v>
      </c>
      <c r="C199" t="s">
        <v>401</v>
      </c>
      <c r="D199">
        <v>0</v>
      </c>
      <c r="E199" s="7">
        <v>47757</v>
      </c>
    </row>
    <row r="200" spans="2:5" hidden="1" x14ac:dyDescent="0.25">
      <c r="B200" t="s">
        <v>402</v>
      </c>
      <c r="C200" t="s">
        <v>403</v>
      </c>
      <c r="D200">
        <v>0</v>
      </c>
      <c r="E200" s="7">
        <v>46874</v>
      </c>
    </row>
    <row r="201" spans="2:5" hidden="1" x14ac:dyDescent="0.25">
      <c r="B201" t="s">
        <v>402</v>
      </c>
      <c r="C201" t="s">
        <v>403</v>
      </c>
      <c r="D201">
        <v>0</v>
      </c>
      <c r="E201" s="7">
        <v>47757</v>
      </c>
    </row>
    <row r="202" spans="2:5" hidden="1" x14ac:dyDescent="0.25">
      <c r="B202" t="s">
        <v>404</v>
      </c>
      <c r="C202" t="s">
        <v>405</v>
      </c>
      <c r="D202">
        <v>40</v>
      </c>
      <c r="E202" s="7">
        <v>48000</v>
      </c>
    </row>
    <row r="203" spans="2:5" hidden="1" x14ac:dyDescent="0.25">
      <c r="B203" t="s">
        <v>408</v>
      </c>
      <c r="C203" t="s">
        <v>409</v>
      </c>
      <c r="D203">
        <v>25</v>
      </c>
      <c r="E203" s="7" t="s">
        <v>30</v>
      </c>
    </row>
    <row r="204" spans="2:5" hidden="1" x14ac:dyDescent="0.25">
      <c r="B204" t="s">
        <v>410</v>
      </c>
      <c r="C204" t="s">
        <v>411</v>
      </c>
      <c r="D204">
        <v>0</v>
      </c>
      <c r="E204" s="7">
        <v>46023</v>
      </c>
    </row>
    <row r="205" spans="2:5" hidden="1" x14ac:dyDescent="0.25">
      <c r="B205" t="s">
        <v>413</v>
      </c>
      <c r="C205" t="s">
        <v>13496</v>
      </c>
      <c r="D205">
        <v>44</v>
      </c>
      <c r="E205" s="7">
        <v>46874</v>
      </c>
    </row>
    <row r="206" spans="2:5" hidden="1" x14ac:dyDescent="0.25">
      <c r="B206" t="s">
        <v>416</v>
      </c>
      <c r="C206" t="s">
        <v>417</v>
      </c>
      <c r="D206">
        <v>10</v>
      </c>
      <c r="E206" s="7">
        <v>47635</v>
      </c>
    </row>
    <row r="207" spans="2:5" hidden="1" x14ac:dyDescent="0.25">
      <c r="B207" t="s">
        <v>418</v>
      </c>
      <c r="C207" t="s">
        <v>419</v>
      </c>
      <c r="D207">
        <v>5</v>
      </c>
      <c r="E207" s="7">
        <v>45170</v>
      </c>
    </row>
    <row r="208" spans="2:5" hidden="1" x14ac:dyDescent="0.25">
      <c r="B208" t="s">
        <v>421</v>
      </c>
      <c r="C208" t="s">
        <v>422</v>
      </c>
      <c r="D208">
        <v>0</v>
      </c>
      <c r="E208" s="7" t="s">
        <v>30</v>
      </c>
    </row>
    <row r="209" spans="2:5" hidden="1" x14ac:dyDescent="0.25">
      <c r="B209" t="s">
        <v>423</v>
      </c>
      <c r="C209" t="s">
        <v>424</v>
      </c>
      <c r="D209">
        <v>139</v>
      </c>
      <c r="E209" s="7" t="s">
        <v>30</v>
      </c>
    </row>
    <row r="210" spans="2:5" hidden="1" x14ac:dyDescent="0.25">
      <c r="B210" t="s">
        <v>425</v>
      </c>
      <c r="C210" t="s">
        <v>426</v>
      </c>
      <c r="D210">
        <v>116</v>
      </c>
      <c r="E210" s="7" t="s">
        <v>30</v>
      </c>
    </row>
    <row r="211" spans="2:5" hidden="1" x14ac:dyDescent="0.25">
      <c r="B211" t="s">
        <v>427</v>
      </c>
      <c r="C211" t="s">
        <v>428</v>
      </c>
      <c r="D211">
        <v>100</v>
      </c>
      <c r="E211" s="7" t="s">
        <v>30</v>
      </c>
    </row>
    <row r="212" spans="2:5" hidden="1" x14ac:dyDescent="0.25">
      <c r="B212" t="s">
        <v>429</v>
      </c>
      <c r="C212" t="s">
        <v>430</v>
      </c>
      <c r="D212">
        <v>237</v>
      </c>
      <c r="E212" s="7" t="s">
        <v>30</v>
      </c>
    </row>
    <row r="213" spans="2:5" hidden="1" x14ac:dyDescent="0.25">
      <c r="B213" t="s">
        <v>431</v>
      </c>
      <c r="C213" t="s">
        <v>432</v>
      </c>
      <c r="D213">
        <v>89</v>
      </c>
      <c r="E213" s="7" t="s">
        <v>30</v>
      </c>
    </row>
    <row r="214" spans="2:5" hidden="1" x14ac:dyDescent="0.25">
      <c r="B214" t="s">
        <v>433</v>
      </c>
      <c r="C214" t="s">
        <v>434</v>
      </c>
      <c r="D214">
        <v>236</v>
      </c>
      <c r="E214" s="7" t="s">
        <v>30</v>
      </c>
    </row>
    <row r="215" spans="2:5" hidden="1" x14ac:dyDescent="0.25">
      <c r="B215" t="s">
        <v>433</v>
      </c>
      <c r="C215" t="s">
        <v>434</v>
      </c>
      <c r="D215">
        <v>10</v>
      </c>
      <c r="E215" s="7">
        <v>47150</v>
      </c>
    </row>
    <row r="216" spans="2:5" hidden="1" x14ac:dyDescent="0.25">
      <c r="B216" t="s">
        <v>437</v>
      </c>
      <c r="C216" t="s">
        <v>438</v>
      </c>
      <c r="D216">
        <v>40</v>
      </c>
      <c r="E216" s="7">
        <v>46204</v>
      </c>
    </row>
    <row r="217" spans="2:5" hidden="1" x14ac:dyDescent="0.25">
      <c r="B217" t="s">
        <v>440</v>
      </c>
      <c r="C217" t="s">
        <v>13497</v>
      </c>
      <c r="D217">
        <v>0</v>
      </c>
      <c r="E217" s="7" t="s">
        <v>30</v>
      </c>
    </row>
    <row r="218" spans="2:5" hidden="1" x14ac:dyDescent="0.25">
      <c r="B218" t="s">
        <v>440</v>
      </c>
      <c r="C218" t="s">
        <v>13497</v>
      </c>
      <c r="D218">
        <v>0</v>
      </c>
      <c r="E218" s="7">
        <v>46296</v>
      </c>
    </row>
    <row r="219" spans="2:5" hidden="1" x14ac:dyDescent="0.25">
      <c r="B219" t="s">
        <v>440</v>
      </c>
      <c r="C219" t="s">
        <v>13497</v>
      </c>
      <c r="D219">
        <v>0</v>
      </c>
      <c r="E219" s="7">
        <v>47300</v>
      </c>
    </row>
    <row r="220" spans="2:5" hidden="1" x14ac:dyDescent="0.25">
      <c r="B220" t="s">
        <v>440</v>
      </c>
      <c r="C220" t="s">
        <v>13497</v>
      </c>
      <c r="D220">
        <v>0</v>
      </c>
      <c r="E220" s="7">
        <v>47574</v>
      </c>
    </row>
    <row r="221" spans="2:5" hidden="1" x14ac:dyDescent="0.25">
      <c r="B221" t="s">
        <v>440</v>
      </c>
      <c r="C221" t="s">
        <v>13497</v>
      </c>
      <c r="D221">
        <v>0</v>
      </c>
      <c r="E221" s="7">
        <v>46296</v>
      </c>
    </row>
    <row r="222" spans="2:5" hidden="1" x14ac:dyDescent="0.25">
      <c r="B222" t="s">
        <v>440</v>
      </c>
      <c r="C222" t="s">
        <v>13497</v>
      </c>
      <c r="D222">
        <v>0</v>
      </c>
      <c r="E222" s="7">
        <v>46296</v>
      </c>
    </row>
    <row r="223" spans="2:5" hidden="1" x14ac:dyDescent="0.25">
      <c r="B223" t="s">
        <v>446</v>
      </c>
      <c r="C223" t="s">
        <v>13498</v>
      </c>
      <c r="D223">
        <v>0</v>
      </c>
      <c r="E223" s="7">
        <v>47270</v>
      </c>
    </row>
    <row r="224" spans="2:5" hidden="1" x14ac:dyDescent="0.25">
      <c r="B224" t="s">
        <v>449</v>
      </c>
      <c r="C224" t="s">
        <v>13499</v>
      </c>
      <c r="D224">
        <v>0</v>
      </c>
      <c r="E224" s="7">
        <v>46113</v>
      </c>
    </row>
    <row r="225" spans="2:5" hidden="1" x14ac:dyDescent="0.25">
      <c r="B225" t="s">
        <v>449</v>
      </c>
      <c r="C225" t="s">
        <v>13499</v>
      </c>
      <c r="D225">
        <v>391</v>
      </c>
      <c r="E225" s="7">
        <v>47423</v>
      </c>
    </row>
    <row r="226" spans="2:5" hidden="1" x14ac:dyDescent="0.25">
      <c r="B226" t="s">
        <v>453</v>
      </c>
      <c r="C226" t="s">
        <v>454</v>
      </c>
      <c r="D226">
        <v>0</v>
      </c>
      <c r="E226" s="7">
        <v>47423</v>
      </c>
    </row>
    <row r="227" spans="2:5" hidden="1" x14ac:dyDescent="0.25">
      <c r="B227" t="s">
        <v>455</v>
      </c>
      <c r="C227" t="s">
        <v>13500</v>
      </c>
      <c r="D227">
        <v>0</v>
      </c>
      <c r="E227" s="7" t="s">
        <v>30</v>
      </c>
    </row>
    <row r="228" spans="2:5" hidden="1" x14ac:dyDescent="0.25">
      <c r="B228" t="s">
        <v>455</v>
      </c>
      <c r="C228" t="s">
        <v>13500</v>
      </c>
      <c r="D228">
        <v>6</v>
      </c>
      <c r="E228" s="7">
        <v>46997</v>
      </c>
    </row>
    <row r="229" spans="2:5" hidden="1" x14ac:dyDescent="0.25">
      <c r="B229" t="s">
        <v>458</v>
      </c>
      <c r="C229" t="s">
        <v>459</v>
      </c>
      <c r="D229">
        <v>200</v>
      </c>
      <c r="E229" s="7">
        <v>46874</v>
      </c>
    </row>
    <row r="230" spans="2:5" hidden="1" x14ac:dyDescent="0.25">
      <c r="B230" t="s">
        <v>464</v>
      </c>
      <c r="C230" t="s">
        <v>465</v>
      </c>
      <c r="D230">
        <v>0</v>
      </c>
      <c r="E230" s="7">
        <v>46935</v>
      </c>
    </row>
    <row r="231" spans="2:5" hidden="1" x14ac:dyDescent="0.25">
      <c r="B231" t="s">
        <v>464</v>
      </c>
      <c r="C231" t="s">
        <v>465</v>
      </c>
      <c r="D231">
        <v>1</v>
      </c>
      <c r="E231" s="7">
        <v>46905</v>
      </c>
    </row>
    <row r="232" spans="2:5" hidden="1" x14ac:dyDescent="0.25">
      <c r="B232" t="s">
        <v>466</v>
      </c>
      <c r="C232" t="s">
        <v>13501</v>
      </c>
      <c r="D232">
        <v>0</v>
      </c>
      <c r="E232" s="7">
        <v>46935</v>
      </c>
    </row>
    <row r="233" spans="2:5" hidden="1" x14ac:dyDescent="0.25">
      <c r="B233" t="s">
        <v>468</v>
      </c>
      <c r="C233" t="s">
        <v>469</v>
      </c>
      <c r="D233">
        <v>0</v>
      </c>
      <c r="E233" s="7" t="s">
        <v>30</v>
      </c>
    </row>
    <row r="234" spans="2:5" hidden="1" x14ac:dyDescent="0.25">
      <c r="B234" t="s">
        <v>468</v>
      </c>
      <c r="C234" t="s">
        <v>469</v>
      </c>
      <c r="D234">
        <v>2</v>
      </c>
      <c r="E234" s="7">
        <v>47027</v>
      </c>
    </row>
    <row r="235" spans="2:5" hidden="1" x14ac:dyDescent="0.25">
      <c r="B235" t="s">
        <v>468</v>
      </c>
      <c r="C235" t="s">
        <v>469</v>
      </c>
      <c r="D235">
        <v>0</v>
      </c>
      <c r="E235" s="7" t="s">
        <v>30</v>
      </c>
    </row>
    <row r="236" spans="2:5" hidden="1" x14ac:dyDescent="0.25">
      <c r="B236" t="s">
        <v>471</v>
      </c>
      <c r="C236" t="s">
        <v>472</v>
      </c>
      <c r="D236">
        <v>0</v>
      </c>
      <c r="E236" s="7">
        <v>47300</v>
      </c>
    </row>
    <row r="237" spans="2:5" hidden="1" x14ac:dyDescent="0.25">
      <c r="B237" t="s">
        <v>473</v>
      </c>
      <c r="C237" t="s">
        <v>474</v>
      </c>
      <c r="D237">
        <v>729</v>
      </c>
      <c r="E237" s="7" t="s">
        <v>30</v>
      </c>
    </row>
    <row r="238" spans="2:5" hidden="1" x14ac:dyDescent="0.25">
      <c r="B238" t="s">
        <v>477</v>
      </c>
      <c r="C238" t="s">
        <v>478</v>
      </c>
      <c r="D238">
        <v>0</v>
      </c>
      <c r="E238" s="7" t="s">
        <v>30</v>
      </c>
    </row>
    <row r="239" spans="2:5" hidden="1" x14ac:dyDescent="0.25">
      <c r="B239" t="s">
        <v>482</v>
      </c>
      <c r="C239" t="s">
        <v>483</v>
      </c>
      <c r="D239">
        <v>49</v>
      </c>
      <c r="E239" s="7" t="s">
        <v>30</v>
      </c>
    </row>
    <row r="240" spans="2:5" hidden="1" x14ac:dyDescent="0.25">
      <c r="B240" t="s">
        <v>485</v>
      </c>
      <c r="C240" t="s">
        <v>13502</v>
      </c>
      <c r="D240">
        <v>96</v>
      </c>
      <c r="E240" s="7" t="s">
        <v>30</v>
      </c>
    </row>
    <row r="241" spans="2:5" hidden="1" x14ac:dyDescent="0.25">
      <c r="B241" t="s">
        <v>488</v>
      </c>
      <c r="C241" t="s">
        <v>489</v>
      </c>
      <c r="D241">
        <v>21</v>
      </c>
      <c r="E241" s="7" t="s">
        <v>30</v>
      </c>
    </row>
    <row r="242" spans="2:5" hidden="1" x14ac:dyDescent="0.25">
      <c r="B242" t="s">
        <v>491</v>
      </c>
      <c r="C242" t="s">
        <v>13503</v>
      </c>
      <c r="D242">
        <v>0</v>
      </c>
      <c r="E242" s="7" t="s">
        <v>30</v>
      </c>
    </row>
    <row r="243" spans="2:5" hidden="1" x14ac:dyDescent="0.25">
      <c r="B243" t="s">
        <v>491</v>
      </c>
      <c r="C243" t="s">
        <v>13503</v>
      </c>
      <c r="D243">
        <v>0</v>
      </c>
      <c r="E243" s="7">
        <v>47453</v>
      </c>
    </row>
    <row r="244" spans="2:5" hidden="1" x14ac:dyDescent="0.25">
      <c r="B244" t="s">
        <v>491</v>
      </c>
      <c r="C244" t="s">
        <v>13503</v>
      </c>
      <c r="D244">
        <v>86</v>
      </c>
      <c r="E244" s="7" t="s">
        <v>30</v>
      </c>
    </row>
    <row r="245" spans="2:5" hidden="1" x14ac:dyDescent="0.25">
      <c r="B245" t="s">
        <v>491</v>
      </c>
      <c r="C245" t="s">
        <v>13503</v>
      </c>
      <c r="D245">
        <v>0</v>
      </c>
      <c r="E245" s="7">
        <v>47453</v>
      </c>
    </row>
    <row r="246" spans="2:5" hidden="1" x14ac:dyDescent="0.25">
      <c r="B246" t="s">
        <v>495</v>
      </c>
      <c r="C246" t="s">
        <v>496</v>
      </c>
      <c r="D246">
        <v>2</v>
      </c>
      <c r="E246" s="7" t="s">
        <v>30</v>
      </c>
    </row>
    <row r="247" spans="2:5" hidden="1" x14ac:dyDescent="0.25">
      <c r="B247" t="s">
        <v>498</v>
      </c>
      <c r="C247" t="s">
        <v>499</v>
      </c>
      <c r="D247">
        <v>4</v>
      </c>
      <c r="E247" s="7" t="s">
        <v>30</v>
      </c>
    </row>
    <row r="248" spans="2:5" hidden="1" x14ac:dyDescent="0.25">
      <c r="B248" t="s">
        <v>501</v>
      </c>
      <c r="C248" t="s">
        <v>13504</v>
      </c>
      <c r="D248">
        <v>0</v>
      </c>
      <c r="E248" s="7">
        <v>45962</v>
      </c>
    </row>
    <row r="249" spans="2:5" hidden="1" x14ac:dyDescent="0.25">
      <c r="B249" t="s">
        <v>501</v>
      </c>
      <c r="C249" t="s">
        <v>13504</v>
      </c>
      <c r="D249">
        <v>0</v>
      </c>
      <c r="E249" s="7">
        <v>46357</v>
      </c>
    </row>
    <row r="250" spans="2:5" hidden="1" x14ac:dyDescent="0.25">
      <c r="B250" t="s">
        <v>501</v>
      </c>
      <c r="C250" t="s">
        <v>13504</v>
      </c>
      <c r="D250">
        <v>0</v>
      </c>
      <c r="E250" s="7">
        <v>46023</v>
      </c>
    </row>
    <row r="251" spans="2:5" hidden="1" x14ac:dyDescent="0.25">
      <c r="B251" t="s">
        <v>501</v>
      </c>
      <c r="C251" t="s">
        <v>13504</v>
      </c>
      <c r="D251">
        <v>0</v>
      </c>
      <c r="E251" s="7">
        <v>47178</v>
      </c>
    </row>
    <row r="252" spans="2:5" hidden="1" x14ac:dyDescent="0.25">
      <c r="B252" t="s">
        <v>501</v>
      </c>
      <c r="C252" t="s">
        <v>13504</v>
      </c>
      <c r="D252">
        <v>0</v>
      </c>
      <c r="E252" s="7">
        <v>47453</v>
      </c>
    </row>
    <row r="253" spans="2:5" hidden="1" x14ac:dyDescent="0.25">
      <c r="B253" t="s">
        <v>501</v>
      </c>
      <c r="C253" t="s">
        <v>13504</v>
      </c>
      <c r="D253">
        <v>0</v>
      </c>
      <c r="E253" s="7">
        <v>47484</v>
      </c>
    </row>
    <row r="254" spans="2:5" hidden="1" x14ac:dyDescent="0.25">
      <c r="B254" t="s">
        <v>501</v>
      </c>
      <c r="C254" t="s">
        <v>13504</v>
      </c>
      <c r="D254">
        <v>0</v>
      </c>
      <c r="E254" s="7">
        <v>47515</v>
      </c>
    </row>
    <row r="255" spans="2:5" hidden="1" x14ac:dyDescent="0.25">
      <c r="B255" t="s">
        <v>505</v>
      </c>
      <c r="C255" t="s">
        <v>506</v>
      </c>
      <c r="D255">
        <v>4</v>
      </c>
      <c r="E255" s="7">
        <v>45200</v>
      </c>
    </row>
    <row r="256" spans="2:5" hidden="1" x14ac:dyDescent="0.25">
      <c r="B256" t="s">
        <v>509</v>
      </c>
      <c r="C256" t="s">
        <v>510</v>
      </c>
      <c r="D256">
        <v>8</v>
      </c>
      <c r="E256" s="7" t="s">
        <v>30</v>
      </c>
    </row>
    <row r="257" spans="2:5" hidden="1" x14ac:dyDescent="0.25">
      <c r="B257" t="s">
        <v>512</v>
      </c>
      <c r="C257" t="s">
        <v>13505</v>
      </c>
      <c r="D257">
        <v>0</v>
      </c>
      <c r="E257" s="7" t="s">
        <v>30</v>
      </c>
    </row>
    <row r="258" spans="2:5" hidden="1" x14ac:dyDescent="0.25">
      <c r="B258" t="s">
        <v>512</v>
      </c>
      <c r="C258" t="s">
        <v>13505</v>
      </c>
      <c r="D258">
        <v>269</v>
      </c>
      <c r="E258" s="7">
        <v>47270</v>
      </c>
    </row>
    <row r="259" spans="2:5" hidden="1" x14ac:dyDescent="0.25">
      <c r="B259" t="s">
        <v>514</v>
      </c>
      <c r="C259" t="s">
        <v>515</v>
      </c>
      <c r="D259">
        <v>3</v>
      </c>
      <c r="E259" s="7" t="s">
        <v>30</v>
      </c>
    </row>
    <row r="260" spans="2:5" hidden="1" x14ac:dyDescent="0.25">
      <c r="B260" t="s">
        <v>517</v>
      </c>
      <c r="C260" t="s">
        <v>518</v>
      </c>
      <c r="D260">
        <v>4</v>
      </c>
      <c r="E260" s="7" t="s">
        <v>30</v>
      </c>
    </row>
    <row r="261" spans="2:5" hidden="1" x14ac:dyDescent="0.25">
      <c r="B261" t="s">
        <v>519</v>
      </c>
      <c r="C261" t="s">
        <v>520</v>
      </c>
      <c r="D261">
        <v>8</v>
      </c>
      <c r="E261" s="7" t="s">
        <v>30</v>
      </c>
    </row>
    <row r="262" spans="2:5" hidden="1" x14ac:dyDescent="0.25">
      <c r="B262" t="s">
        <v>522</v>
      </c>
      <c r="C262" t="s">
        <v>523</v>
      </c>
      <c r="D262">
        <v>0</v>
      </c>
      <c r="E262" s="7">
        <v>47088</v>
      </c>
    </row>
    <row r="263" spans="2:5" hidden="1" x14ac:dyDescent="0.25">
      <c r="B263" t="s">
        <v>524</v>
      </c>
      <c r="C263" t="s">
        <v>525</v>
      </c>
      <c r="D263">
        <v>0</v>
      </c>
      <c r="E263" s="7" t="s">
        <v>30</v>
      </c>
    </row>
    <row r="264" spans="2:5" hidden="1" x14ac:dyDescent="0.25">
      <c r="B264" t="s">
        <v>526</v>
      </c>
      <c r="C264" t="s">
        <v>527</v>
      </c>
      <c r="D264">
        <v>0</v>
      </c>
      <c r="E264" s="7">
        <v>46661</v>
      </c>
    </row>
    <row r="265" spans="2:5" hidden="1" x14ac:dyDescent="0.25">
      <c r="B265" t="s">
        <v>529</v>
      </c>
      <c r="C265" t="s">
        <v>530</v>
      </c>
      <c r="D265">
        <v>3</v>
      </c>
      <c r="E265" s="7" t="s">
        <v>30</v>
      </c>
    </row>
    <row r="266" spans="2:5" hidden="1" x14ac:dyDescent="0.25">
      <c r="B266" t="s">
        <v>531</v>
      </c>
      <c r="C266" t="s">
        <v>532</v>
      </c>
      <c r="D266">
        <v>0</v>
      </c>
      <c r="E266" s="7" t="s">
        <v>30</v>
      </c>
    </row>
    <row r="267" spans="2:5" hidden="1" x14ac:dyDescent="0.25">
      <c r="B267" t="s">
        <v>533</v>
      </c>
      <c r="C267" t="s">
        <v>534</v>
      </c>
      <c r="D267">
        <v>0</v>
      </c>
      <c r="E267" s="7">
        <v>46233</v>
      </c>
    </row>
    <row r="268" spans="2:5" hidden="1" x14ac:dyDescent="0.25">
      <c r="B268" t="s">
        <v>537</v>
      </c>
      <c r="C268" t="s">
        <v>538</v>
      </c>
      <c r="D268">
        <v>0</v>
      </c>
      <c r="E268" s="7">
        <v>46170</v>
      </c>
    </row>
    <row r="269" spans="2:5" hidden="1" x14ac:dyDescent="0.25">
      <c r="B269" t="s">
        <v>537</v>
      </c>
      <c r="C269" t="s">
        <v>538</v>
      </c>
      <c r="D269">
        <v>0</v>
      </c>
      <c r="E269" s="7">
        <v>46170</v>
      </c>
    </row>
    <row r="270" spans="2:5" hidden="1" x14ac:dyDescent="0.25">
      <c r="B270" t="s">
        <v>540</v>
      </c>
      <c r="C270" t="s">
        <v>541</v>
      </c>
      <c r="D270">
        <v>0</v>
      </c>
      <c r="E270" s="7">
        <v>46170</v>
      </c>
    </row>
    <row r="271" spans="2:5" hidden="1" x14ac:dyDescent="0.25">
      <c r="B271" t="s">
        <v>540</v>
      </c>
      <c r="C271" t="s">
        <v>541</v>
      </c>
      <c r="D271">
        <v>0</v>
      </c>
      <c r="E271" s="7">
        <v>46170</v>
      </c>
    </row>
    <row r="272" spans="2:5" hidden="1" x14ac:dyDescent="0.25">
      <c r="B272" t="s">
        <v>543</v>
      </c>
      <c r="C272" t="s">
        <v>544</v>
      </c>
      <c r="D272">
        <v>0</v>
      </c>
      <c r="E272" s="7">
        <v>46079</v>
      </c>
    </row>
    <row r="273" spans="2:5" hidden="1" x14ac:dyDescent="0.25">
      <c r="B273" t="s">
        <v>543</v>
      </c>
      <c r="C273" t="s">
        <v>544</v>
      </c>
      <c r="D273">
        <v>0</v>
      </c>
      <c r="E273" s="7">
        <v>46079</v>
      </c>
    </row>
    <row r="274" spans="2:5" hidden="1" x14ac:dyDescent="0.25">
      <c r="B274" t="s">
        <v>546</v>
      </c>
      <c r="C274" t="s">
        <v>547</v>
      </c>
      <c r="D274">
        <v>16</v>
      </c>
      <c r="E274" s="7">
        <v>46213</v>
      </c>
    </row>
    <row r="275" spans="2:5" hidden="1" x14ac:dyDescent="0.25">
      <c r="B275" t="s">
        <v>548</v>
      </c>
      <c r="C275" t="s">
        <v>549</v>
      </c>
      <c r="D275">
        <v>10</v>
      </c>
      <c r="E275" s="7">
        <v>46205</v>
      </c>
    </row>
    <row r="276" spans="2:5" hidden="1" x14ac:dyDescent="0.25">
      <c r="B276" t="s">
        <v>556</v>
      </c>
      <c r="C276" t="s">
        <v>557</v>
      </c>
      <c r="D276">
        <v>0</v>
      </c>
      <c r="E276" s="7">
        <v>46121</v>
      </c>
    </row>
    <row r="277" spans="2:5" hidden="1" x14ac:dyDescent="0.25">
      <c r="B277" t="s">
        <v>556</v>
      </c>
      <c r="C277" t="s">
        <v>557</v>
      </c>
      <c r="D277">
        <v>0</v>
      </c>
      <c r="E277" s="7">
        <v>46169</v>
      </c>
    </row>
    <row r="278" spans="2:5" hidden="1" x14ac:dyDescent="0.25">
      <c r="B278" t="s">
        <v>556</v>
      </c>
      <c r="C278" t="s">
        <v>557</v>
      </c>
      <c r="D278">
        <v>0</v>
      </c>
      <c r="E278" s="7">
        <v>46404</v>
      </c>
    </row>
    <row r="279" spans="2:5" hidden="1" x14ac:dyDescent="0.25">
      <c r="B279" t="s">
        <v>556</v>
      </c>
      <c r="C279" t="s">
        <v>557</v>
      </c>
      <c r="D279">
        <v>0</v>
      </c>
      <c r="E279" s="7">
        <v>46458</v>
      </c>
    </row>
    <row r="280" spans="2:5" hidden="1" x14ac:dyDescent="0.25">
      <c r="B280" t="s">
        <v>556</v>
      </c>
      <c r="C280" t="s">
        <v>557</v>
      </c>
      <c r="D280">
        <v>174</v>
      </c>
      <c r="E280" s="7">
        <v>46486</v>
      </c>
    </row>
    <row r="281" spans="2:5" hidden="1" x14ac:dyDescent="0.25">
      <c r="B281" t="s">
        <v>556</v>
      </c>
      <c r="C281" t="s">
        <v>557</v>
      </c>
      <c r="D281">
        <v>506</v>
      </c>
      <c r="E281" s="7">
        <v>46549</v>
      </c>
    </row>
    <row r="282" spans="2:5" hidden="1" x14ac:dyDescent="0.25">
      <c r="B282" t="s">
        <v>556</v>
      </c>
      <c r="C282" t="s">
        <v>557</v>
      </c>
      <c r="D282">
        <v>0</v>
      </c>
      <c r="E282" s="7">
        <v>45948</v>
      </c>
    </row>
    <row r="283" spans="2:5" hidden="1" x14ac:dyDescent="0.25">
      <c r="B283" t="s">
        <v>556</v>
      </c>
      <c r="C283" t="s">
        <v>557</v>
      </c>
      <c r="D283">
        <v>0</v>
      </c>
      <c r="E283" s="7">
        <v>45842</v>
      </c>
    </row>
    <row r="284" spans="2:5" hidden="1" x14ac:dyDescent="0.25">
      <c r="B284" t="s">
        <v>568</v>
      </c>
      <c r="C284" t="s">
        <v>13506</v>
      </c>
      <c r="D284">
        <v>0</v>
      </c>
      <c r="E284" s="7">
        <v>45595</v>
      </c>
    </row>
    <row r="285" spans="2:5" hidden="1" x14ac:dyDescent="0.25">
      <c r="B285" t="s">
        <v>568</v>
      </c>
      <c r="C285" t="s">
        <v>13506</v>
      </c>
      <c r="D285">
        <v>0</v>
      </c>
      <c r="E285" s="7">
        <v>45615</v>
      </c>
    </row>
    <row r="286" spans="2:5" hidden="1" x14ac:dyDescent="0.25">
      <c r="B286" t="s">
        <v>568</v>
      </c>
      <c r="C286" t="s">
        <v>13506</v>
      </c>
      <c r="D286">
        <v>0</v>
      </c>
      <c r="E286" s="7">
        <v>45710</v>
      </c>
    </row>
    <row r="287" spans="2:5" hidden="1" x14ac:dyDescent="0.25">
      <c r="B287" t="s">
        <v>568</v>
      </c>
      <c r="C287" t="s">
        <v>13506</v>
      </c>
      <c r="D287">
        <v>0</v>
      </c>
      <c r="E287" s="7">
        <v>45615</v>
      </c>
    </row>
    <row r="288" spans="2:5" hidden="1" x14ac:dyDescent="0.25">
      <c r="B288" t="s">
        <v>568</v>
      </c>
      <c r="C288" t="s">
        <v>13506</v>
      </c>
      <c r="D288">
        <v>0</v>
      </c>
      <c r="E288" s="7">
        <v>45615</v>
      </c>
    </row>
    <row r="289" spans="2:5" hidden="1" x14ac:dyDescent="0.25">
      <c r="B289" t="s">
        <v>568</v>
      </c>
      <c r="C289" t="s">
        <v>13506</v>
      </c>
      <c r="D289">
        <v>0</v>
      </c>
      <c r="E289" s="7">
        <v>45633</v>
      </c>
    </row>
    <row r="290" spans="2:5" hidden="1" x14ac:dyDescent="0.25">
      <c r="B290" t="s">
        <v>568</v>
      </c>
      <c r="C290" t="s">
        <v>13506</v>
      </c>
      <c r="D290">
        <v>0</v>
      </c>
      <c r="E290" s="7">
        <v>45595</v>
      </c>
    </row>
    <row r="291" spans="2:5" hidden="1" x14ac:dyDescent="0.25">
      <c r="B291" t="s">
        <v>568</v>
      </c>
      <c r="C291" t="s">
        <v>13506</v>
      </c>
      <c r="D291">
        <v>0</v>
      </c>
      <c r="E291" s="7" t="s">
        <v>30</v>
      </c>
    </row>
    <row r="292" spans="2:5" hidden="1" x14ac:dyDescent="0.25">
      <c r="B292" t="s">
        <v>568</v>
      </c>
      <c r="C292" t="s">
        <v>13506</v>
      </c>
      <c r="D292">
        <v>0</v>
      </c>
      <c r="E292" s="7">
        <v>45615</v>
      </c>
    </row>
    <row r="293" spans="2:5" hidden="1" x14ac:dyDescent="0.25">
      <c r="B293" t="s">
        <v>568</v>
      </c>
      <c r="C293" t="s">
        <v>13506</v>
      </c>
      <c r="D293">
        <v>0</v>
      </c>
      <c r="E293" s="7">
        <v>45615</v>
      </c>
    </row>
    <row r="294" spans="2:5" hidden="1" x14ac:dyDescent="0.25">
      <c r="B294" t="s">
        <v>568</v>
      </c>
      <c r="C294" t="s">
        <v>13506</v>
      </c>
      <c r="D294">
        <v>0</v>
      </c>
      <c r="E294" s="7">
        <v>45615</v>
      </c>
    </row>
    <row r="295" spans="2:5" hidden="1" x14ac:dyDescent="0.25">
      <c r="B295" t="s">
        <v>581</v>
      </c>
      <c r="C295" t="s">
        <v>13507</v>
      </c>
      <c r="D295">
        <v>0</v>
      </c>
      <c r="E295" s="7">
        <v>45787</v>
      </c>
    </row>
    <row r="296" spans="2:5" hidden="1" x14ac:dyDescent="0.25">
      <c r="B296" t="s">
        <v>581</v>
      </c>
      <c r="C296" t="s">
        <v>13507</v>
      </c>
      <c r="D296">
        <v>0</v>
      </c>
      <c r="E296" s="7" t="s">
        <v>30</v>
      </c>
    </row>
    <row r="297" spans="2:5" hidden="1" x14ac:dyDescent="0.25">
      <c r="B297" t="s">
        <v>584</v>
      </c>
      <c r="C297" t="s">
        <v>13508</v>
      </c>
      <c r="D297">
        <v>0</v>
      </c>
      <c r="E297" s="7">
        <v>45554</v>
      </c>
    </row>
    <row r="298" spans="2:5" hidden="1" x14ac:dyDescent="0.25">
      <c r="B298" t="s">
        <v>584</v>
      </c>
      <c r="C298" t="s">
        <v>13508</v>
      </c>
      <c r="D298">
        <v>0</v>
      </c>
      <c r="E298" s="7">
        <v>45554</v>
      </c>
    </row>
    <row r="299" spans="2:5" hidden="1" x14ac:dyDescent="0.25">
      <c r="B299" t="s">
        <v>587</v>
      </c>
      <c r="C299" t="s">
        <v>588</v>
      </c>
      <c r="D299">
        <v>0</v>
      </c>
      <c r="E299" s="7" t="s">
        <v>30</v>
      </c>
    </row>
    <row r="300" spans="2:5" hidden="1" x14ac:dyDescent="0.25">
      <c r="B300" t="s">
        <v>589</v>
      </c>
      <c r="C300" t="s">
        <v>590</v>
      </c>
      <c r="D300">
        <v>0</v>
      </c>
      <c r="E300" s="7" t="s">
        <v>30</v>
      </c>
    </row>
    <row r="301" spans="2:5" hidden="1" x14ac:dyDescent="0.25">
      <c r="B301" t="s">
        <v>591</v>
      </c>
      <c r="C301" t="s">
        <v>592</v>
      </c>
      <c r="D301">
        <v>0</v>
      </c>
      <c r="E301" s="7" t="s">
        <v>30</v>
      </c>
    </row>
    <row r="302" spans="2:5" hidden="1" x14ac:dyDescent="0.25">
      <c r="B302" t="s">
        <v>593</v>
      </c>
      <c r="C302" t="s">
        <v>594</v>
      </c>
      <c r="D302">
        <v>0</v>
      </c>
      <c r="E302" s="7" t="s">
        <v>30</v>
      </c>
    </row>
    <row r="303" spans="2:5" hidden="1" x14ac:dyDescent="0.25">
      <c r="B303" t="s">
        <v>595</v>
      </c>
      <c r="C303" t="s">
        <v>596</v>
      </c>
      <c r="D303">
        <v>0</v>
      </c>
      <c r="E303" s="7" t="s">
        <v>30</v>
      </c>
    </row>
    <row r="304" spans="2:5" hidden="1" x14ac:dyDescent="0.25">
      <c r="B304" t="s">
        <v>597</v>
      </c>
      <c r="C304" t="s">
        <v>598</v>
      </c>
      <c r="D304">
        <v>0</v>
      </c>
      <c r="E304" s="7">
        <v>46174</v>
      </c>
    </row>
    <row r="305" spans="2:5" hidden="1" x14ac:dyDescent="0.25">
      <c r="B305" t="s">
        <v>597</v>
      </c>
      <c r="C305" t="s">
        <v>598</v>
      </c>
      <c r="D305">
        <v>0</v>
      </c>
      <c r="E305" s="7">
        <v>46204</v>
      </c>
    </row>
    <row r="306" spans="2:5" hidden="1" x14ac:dyDescent="0.25">
      <c r="B306" t="s">
        <v>597</v>
      </c>
      <c r="C306" t="s">
        <v>598</v>
      </c>
      <c r="D306">
        <v>2</v>
      </c>
      <c r="E306" s="7">
        <v>46296</v>
      </c>
    </row>
    <row r="307" spans="2:5" hidden="1" x14ac:dyDescent="0.25">
      <c r="B307" t="s">
        <v>602</v>
      </c>
      <c r="C307" t="s">
        <v>603</v>
      </c>
      <c r="D307">
        <v>0</v>
      </c>
      <c r="E307" s="7" t="s">
        <v>30</v>
      </c>
    </row>
    <row r="308" spans="2:5" hidden="1" x14ac:dyDescent="0.25">
      <c r="B308" t="s">
        <v>604</v>
      </c>
      <c r="C308" t="s">
        <v>605</v>
      </c>
      <c r="D308">
        <v>0</v>
      </c>
      <c r="E308" s="7" t="s">
        <v>30</v>
      </c>
    </row>
    <row r="309" spans="2:5" hidden="1" x14ac:dyDescent="0.25">
      <c r="B309" t="s">
        <v>606</v>
      </c>
      <c r="C309" t="s">
        <v>607</v>
      </c>
      <c r="D309">
        <v>0</v>
      </c>
      <c r="E309" s="7">
        <v>45839</v>
      </c>
    </row>
    <row r="310" spans="2:5" hidden="1" x14ac:dyDescent="0.25">
      <c r="B310" t="s">
        <v>606</v>
      </c>
      <c r="C310" t="s">
        <v>607</v>
      </c>
      <c r="D310">
        <v>0</v>
      </c>
      <c r="E310" s="7">
        <v>45839</v>
      </c>
    </row>
    <row r="311" spans="2:5" hidden="1" x14ac:dyDescent="0.25">
      <c r="B311" t="s">
        <v>608</v>
      </c>
      <c r="C311" t="s">
        <v>13509</v>
      </c>
      <c r="D311">
        <v>0</v>
      </c>
      <c r="E311" s="7">
        <v>45864</v>
      </c>
    </row>
    <row r="312" spans="2:5" hidden="1" x14ac:dyDescent="0.25">
      <c r="B312" t="s">
        <v>611</v>
      </c>
      <c r="C312" t="s">
        <v>612</v>
      </c>
      <c r="D312">
        <v>0</v>
      </c>
      <c r="E312" s="7" t="s">
        <v>30</v>
      </c>
    </row>
    <row r="313" spans="2:5" hidden="1" x14ac:dyDescent="0.25">
      <c r="B313" t="s">
        <v>613</v>
      </c>
      <c r="C313" t="s">
        <v>614</v>
      </c>
      <c r="D313">
        <v>0</v>
      </c>
      <c r="E313" s="7" t="s">
        <v>30</v>
      </c>
    </row>
    <row r="314" spans="2:5" hidden="1" x14ac:dyDescent="0.25">
      <c r="B314" t="s">
        <v>615</v>
      </c>
      <c r="C314" t="s">
        <v>616</v>
      </c>
      <c r="D314">
        <v>0</v>
      </c>
      <c r="E314" s="7" t="s">
        <v>30</v>
      </c>
    </row>
    <row r="315" spans="2:5" hidden="1" x14ac:dyDescent="0.25">
      <c r="B315" t="s">
        <v>617</v>
      </c>
      <c r="C315" t="s">
        <v>618</v>
      </c>
      <c r="D315">
        <v>0</v>
      </c>
      <c r="E315" s="7">
        <v>46000</v>
      </c>
    </row>
    <row r="316" spans="2:5" hidden="1" x14ac:dyDescent="0.25">
      <c r="B316" t="s">
        <v>620</v>
      </c>
      <c r="C316" t="s">
        <v>621</v>
      </c>
      <c r="D316">
        <v>8</v>
      </c>
      <c r="E316" s="7" t="s">
        <v>30</v>
      </c>
    </row>
    <row r="317" spans="2:5" hidden="1" x14ac:dyDescent="0.25">
      <c r="B317" t="s">
        <v>622</v>
      </c>
      <c r="C317" t="s">
        <v>623</v>
      </c>
      <c r="D317">
        <v>0</v>
      </c>
      <c r="E317" s="7" t="s">
        <v>30</v>
      </c>
    </row>
    <row r="318" spans="2:5" hidden="1" x14ac:dyDescent="0.25">
      <c r="B318" t="s">
        <v>624</v>
      </c>
      <c r="C318" t="s">
        <v>625</v>
      </c>
      <c r="D318">
        <v>0</v>
      </c>
      <c r="E318" s="7" t="s">
        <v>30</v>
      </c>
    </row>
    <row r="319" spans="2:5" hidden="1" x14ac:dyDescent="0.25">
      <c r="B319" t="s">
        <v>626</v>
      </c>
      <c r="C319" t="s">
        <v>627</v>
      </c>
      <c r="D319">
        <v>0</v>
      </c>
      <c r="E319" s="7" t="s">
        <v>30</v>
      </c>
    </row>
    <row r="320" spans="2:5" hidden="1" x14ac:dyDescent="0.25">
      <c r="B320" t="s">
        <v>629</v>
      </c>
      <c r="C320" t="s">
        <v>630</v>
      </c>
      <c r="D320">
        <v>0</v>
      </c>
      <c r="E320" s="7" t="s">
        <v>30</v>
      </c>
    </row>
    <row r="321" spans="2:5" hidden="1" x14ac:dyDescent="0.25">
      <c r="B321" t="s">
        <v>631</v>
      </c>
      <c r="C321" t="s">
        <v>632</v>
      </c>
      <c r="D321">
        <v>0</v>
      </c>
      <c r="E321" s="7" t="s">
        <v>30</v>
      </c>
    </row>
    <row r="322" spans="2:5" hidden="1" x14ac:dyDescent="0.25">
      <c r="B322" t="s">
        <v>633</v>
      </c>
      <c r="C322" t="s">
        <v>634</v>
      </c>
      <c r="D322">
        <v>0</v>
      </c>
      <c r="E322" s="7" t="s">
        <v>30</v>
      </c>
    </row>
    <row r="323" spans="2:5" hidden="1" x14ac:dyDescent="0.25">
      <c r="B323" t="s">
        <v>635</v>
      </c>
      <c r="C323" t="s">
        <v>636</v>
      </c>
      <c r="D323">
        <v>0</v>
      </c>
      <c r="E323" s="7" t="s">
        <v>30</v>
      </c>
    </row>
    <row r="324" spans="2:5" hidden="1" x14ac:dyDescent="0.25">
      <c r="B324" t="s">
        <v>637</v>
      </c>
      <c r="C324" t="s">
        <v>638</v>
      </c>
      <c r="D324">
        <v>0</v>
      </c>
      <c r="E324" s="7" t="s">
        <v>30</v>
      </c>
    </row>
    <row r="325" spans="2:5" hidden="1" x14ac:dyDescent="0.25">
      <c r="B325" t="s">
        <v>639</v>
      </c>
      <c r="C325" t="s">
        <v>640</v>
      </c>
      <c r="D325">
        <v>20</v>
      </c>
      <c r="E325" s="7" t="s">
        <v>30</v>
      </c>
    </row>
    <row r="326" spans="2:5" hidden="1" x14ac:dyDescent="0.25">
      <c r="B326" t="s">
        <v>641</v>
      </c>
      <c r="C326" t="s">
        <v>642</v>
      </c>
      <c r="D326">
        <v>0</v>
      </c>
      <c r="E326" s="7" t="s">
        <v>30</v>
      </c>
    </row>
    <row r="327" spans="2:5" hidden="1" x14ac:dyDescent="0.25">
      <c r="B327" t="s">
        <v>643</v>
      </c>
      <c r="C327" t="s">
        <v>644</v>
      </c>
      <c r="D327">
        <v>0</v>
      </c>
      <c r="E327" s="7" t="s">
        <v>30</v>
      </c>
    </row>
    <row r="328" spans="2:5" hidden="1" x14ac:dyDescent="0.25">
      <c r="B328" t="s">
        <v>645</v>
      </c>
      <c r="C328" t="s">
        <v>646</v>
      </c>
      <c r="D328">
        <v>78</v>
      </c>
      <c r="E328" s="7" t="s">
        <v>30</v>
      </c>
    </row>
    <row r="329" spans="2:5" hidden="1" x14ac:dyDescent="0.25">
      <c r="B329" t="s">
        <v>648</v>
      </c>
      <c r="C329" t="s">
        <v>649</v>
      </c>
      <c r="D329">
        <v>100</v>
      </c>
      <c r="E329" s="7" t="s">
        <v>30</v>
      </c>
    </row>
    <row r="330" spans="2:5" hidden="1" x14ac:dyDescent="0.25">
      <c r="B330" t="s">
        <v>650</v>
      </c>
      <c r="C330" t="s">
        <v>13510</v>
      </c>
      <c r="D330">
        <v>0</v>
      </c>
      <c r="E330" s="7">
        <v>46966</v>
      </c>
    </row>
    <row r="331" spans="2:5" hidden="1" x14ac:dyDescent="0.25">
      <c r="B331" t="s">
        <v>650</v>
      </c>
      <c r="C331" t="s">
        <v>13510</v>
      </c>
      <c r="D331">
        <v>0</v>
      </c>
      <c r="E331" s="7">
        <v>46997</v>
      </c>
    </row>
    <row r="332" spans="2:5" hidden="1" x14ac:dyDescent="0.25">
      <c r="B332" t="s">
        <v>653</v>
      </c>
      <c r="C332" t="s">
        <v>654</v>
      </c>
      <c r="D332">
        <v>0</v>
      </c>
      <c r="E332" s="7">
        <v>46874</v>
      </c>
    </row>
    <row r="333" spans="2:5" hidden="1" x14ac:dyDescent="0.25">
      <c r="B333" t="s">
        <v>657</v>
      </c>
      <c r="C333" t="s">
        <v>658</v>
      </c>
      <c r="D333">
        <v>40</v>
      </c>
      <c r="E333" s="7" t="s">
        <v>30</v>
      </c>
    </row>
    <row r="334" spans="2:5" hidden="1" x14ac:dyDescent="0.25">
      <c r="B334" t="s">
        <v>660</v>
      </c>
      <c r="C334" t="s">
        <v>13511</v>
      </c>
      <c r="D334">
        <v>0</v>
      </c>
      <c r="E334" s="7" t="s">
        <v>30</v>
      </c>
    </row>
    <row r="335" spans="2:5" hidden="1" x14ac:dyDescent="0.25">
      <c r="B335" t="s">
        <v>660</v>
      </c>
      <c r="C335" t="s">
        <v>13511</v>
      </c>
      <c r="D335">
        <v>0</v>
      </c>
      <c r="E335" s="7" t="s">
        <v>30</v>
      </c>
    </row>
    <row r="336" spans="2:5" hidden="1" x14ac:dyDescent="0.25">
      <c r="B336" t="s">
        <v>663</v>
      </c>
      <c r="C336" t="s">
        <v>664</v>
      </c>
      <c r="D336">
        <v>0</v>
      </c>
      <c r="E336" s="7">
        <v>46997</v>
      </c>
    </row>
    <row r="337" spans="2:5" hidden="1" x14ac:dyDescent="0.25">
      <c r="B337" t="s">
        <v>665</v>
      </c>
      <c r="C337" t="s">
        <v>666</v>
      </c>
      <c r="D337">
        <v>110</v>
      </c>
      <c r="E337" s="7" t="s">
        <v>30</v>
      </c>
    </row>
    <row r="338" spans="2:5" hidden="1" x14ac:dyDescent="0.25">
      <c r="B338" t="s">
        <v>668</v>
      </c>
      <c r="C338" t="s">
        <v>669</v>
      </c>
      <c r="D338">
        <v>0</v>
      </c>
      <c r="E338" s="7" t="s">
        <v>30</v>
      </c>
    </row>
    <row r="339" spans="2:5" hidden="1" x14ac:dyDescent="0.25">
      <c r="B339" t="s">
        <v>670</v>
      </c>
      <c r="C339" t="s">
        <v>671</v>
      </c>
      <c r="D339">
        <v>0</v>
      </c>
      <c r="E339" s="7" t="s">
        <v>30</v>
      </c>
    </row>
    <row r="340" spans="2:5" hidden="1" x14ac:dyDescent="0.25">
      <c r="B340" t="s">
        <v>672</v>
      </c>
      <c r="C340" t="s">
        <v>673</v>
      </c>
      <c r="D340">
        <v>0</v>
      </c>
      <c r="E340" s="7">
        <v>46002</v>
      </c>
    </row>
    <row r="341" spans="2:5" hidden="1" x14ac:dyDescent="0.25">
      <c r="B341" t="s">
        <v>672</v>
      </c>
      <c r="C341" t="s">
        <v>673</v>
      </c>
      <c r="D341">
        <v>0</v>
      </c>
      <c r="E341" s="7">
        <v>46189</v>
      </c>
    </row>
    <row r="342" spans="2:5" hidden="1" x14ac:dyDescent="0.25">
      <c r="B342" t="s">
        <v>672</v>
      </c>
      <c r="C342" t="s">
        <v>673</v>
      </c>
      <c r="D342">
        <v>0</v>
      </c>
      <c r="E342" s="7">
        <v>46002</v>
      </c>
    </row>
    <row r="343" spans="2:5" hidden="1" x14ac:dyDescent="0.25">
      <c r="B343" t="s">
        <v>672</v>
      </c>
      <c r="C343" t="s">
        <v>673</v>
      </c>
      <c r="D343">
        <v>0</v>
      </c>
      <c r="E343" s="7">
        <v>46189</v>
      </c>
    </row>
    <row r="344" spans="2:5" hidden="1" x14ac:dyDescent="0.25">
      <c r="B344" t="s">
        <v>672</v>
      </c>
      <c r="C344" t="s">
        <v>673</v>
      </c>
      <c r="D344">
        <v>0</v>
      </c>
      <c r="E344" s="7">
        <v>46296</v>
      </c>
    </row>
    <row r="345" spans="2:5" hidden="1" x14ac:dyDescent="0.25">
      <c r="B345" t="s">
        <v>676</v>
      </c>
      <c r="C345" t="s">
        <v>677</v>
      </c>
      <c r="D345">
        <v>6</v>
      </c>
      <c r="E345" s="7" t="s">
        <v>30</v>
      </c>
    </row>
    <row r="346" spans="2:5" hidden="1" x14ac:dyDescent="0.25">
      <c r="B346" t="s">
        <v>679</v>
      </c>
      <c r="C346" t="s">
        <v>680</v>
      </c>
      <c r="D346">
        <v>5</v>
      </c>
      <c r="E346" s="7" t="s">
        <v>30</v>
      </c>
    </row>
    <row r="347" spans="2:5" hidden="1" x14ac:dyDescent="0.25">
      <c r="B347" t="s">
        <v>681</v>
      </c>
      <c r="C347" t="s">
        <v>682</v>
      </c>
      <c r="D347">
        <v>951</v>
      </c>
      <c r="E347" s="7" t="s">
        <v>30</v>
      </c>
    </row>
    <row r="348" spans="2:5" hidden="1" x14ac:dyDescent="0.25">
      <c r="B348" t="s">
        <v>683</v>
      </c>
      <c r="C348" t="s">
        <v>684</v>
      </c>
      <c r="D348">
        <v>54</v>
      </c>
      <c r="E348" s="7" t="s">
        <v>30</v>
      </c>
    </row>
    <row r="349" spans="2:5" hidden="1" x14ac:dyDescent="0.25">
      <c r="B349" t="s">
        <v>685</v>
      </c>
      <c r="C349" t="s">
        <v>686</v>
      </c>
      <c r="D349">
        <v>80</v>
      </c>
      <c r="E349" s="7" t="s">
        <v>30</v>
      </c>
    </row>
    <row r="350" spans="2:5" hidden="1" x14ac:dyDescent="0.25">
      <c r="B350" t="s">
        <v>687</v>
      </c>
      <c r="C350" t="s">
        <v>688</v>
      </c>
      <c r="D350">
        <v>40</v>
      </c>
      <c r="E350" s="7" t="s">
        <v>30</v>
      </c>
    </row>
    <row r="351" spans="2:5" hidden="1" x14ac:dyDescent="0.25">
      <c r="B351" t="s">
        <v>689</v>
      </c>
      <c r="C351" t="s">
        <v>690</v>
      </c>
      <c r="D351">
        <v>0</v>
      </c>
      <c r="E351" s="7">
        <v>47515</v>
      </c>
    </row>
    <row r="352" spans="2:5" hidden="1" x14ac:dyDescent="0.25">
      <c r="B352" t="s">
        <v>692</v>
      </c>
      <c r="C352" t="s">
        <v>693</v>
      </c>
      <c r="D352">
        <v>0</v>
      </c>
      <c r="E352" s="7">
        <v>45627</v>
      </c>
    </row>
    <row r="353" spans="2:5" hidden="1" x14ac:dyDescent="0.25">
      <c r="B353" t="s">
        <v>692</v>
      </c>
      <c r="C353" t="s">
        <v>693</v>
      </c>
      <c r="D353">
        <v>0</v>
      </c>
      <c r="E353" s="7">
        <v>45627</v>
      </c>
    </row>
    <row r="354" spans="2:5" hidden="1" x14ac:dyDescent="0.25">
      <c r="B354" t="s">
        <v>694</v>
      </c>
      <c r="C354" t="s">
        <v>695</v>
      </c>
      <c r="D354">
        <v>1344</v>
      </c>
      <c r="E354" s="7">
        <v>47818</v>
      </c>
    </row>
    <row r="355" spans="2:5" hidden="1" x14ac:dyDescent="0.25">
      <c r="B355" t="s">
        <v>698</v>
      </c>
      <c r="C355" t="s">
        <v>13512</v>
      </c>
      <c r="D355">
        <v>0</v>
      </c>
      <c r="E355" s="7">
        <v>46722</v>
      </c>
    </row>
    <row r="356" spans="2:5" hidden="1" x14ac:dyDescent="0.25">
      <c r="B356" t="s">
        <v>702</v>
      </c>
      <c r="C356" t="s">
        <v>703</v>
      </c>
      <c r="D356">
        <v>0</v>
      </c>
      <c r="E356" s="7">
        <v>47027</v>
      </c>
    </row>
    <row r="357" spans="2:5" hidden="1" x14ac:dyDescent="0.25">
      <c r="B357" t="s">
        <v>705</v>
      </c>
      <c r="C357" t="s">
        <v>706</v>
      </c>
      <c r="D357">
        <v>0</v>
      </c>
      <c r="E357" s="7">
        <v>45901</v>
      </c>
    </row>
    <row r="358" spans="2:5" hidden="1" x14ac:dyDescent="0.25">
      <c r="B358" t="s">
        <v>705</v>
      </c>
      <c r="C358" t="s">
        <v>706</v>
      </c>
      <c r="D358">
        <v>0</v>
      </c>
      <c r="E358" s="7">
        <v>46997</v>
      </c>
    </row>
    <row r="359" spans="2:5" hidden="1" x14ac:dyDescent="0.25">
      <c r="B359" t="s">
        <v>708</v>
      </c>
      <c r="C359" t="s">
        <v>709</v>
      </c>
      <c r="D359">
        <v>0</v>
      </c>
      <c r="E359" s="7" t="s">
        <v>30</v>
      </c>
    </row>
    <row r="360" spans="2:5" hidden="1" x14ac:dyDescent="0.25">
      <c r="B360" t="s">
        <v>710</v>
      </c>
      <c r="C360" t="s">
        <v>711</v>
      </c>
      <c r="D360">
        <v>4</v>
      </c>
      <c r="E360" s="7" t="s">
        <v>30</v>
      </c>
    </row>
    <row r="361" spans="2:5" hidden="1" x14ac:dyDescent="0.25">
      <c r="B361" t="s">
        <v>712</v>
      </c>
      <c r="C361" t="s">
        <v>713</v>
      </c>
      <c r="D361">
        <v>4</v>
      </c>
      <c r="E361" s="7" t="s">
        <v>30</v>
      </c>
    </row>
    <row r="362" spans="2:5" hidden="1" x14ac:dyDescent="0.25">
      <c r="B362" t="s">
        <v>715</v>
      </c>
      <c r="C362" t="s">
        <v>716</v>
      </c>
      <c r="D362">
        <v>0</v>
      </c>
      <c r="E362" s="7">
        <v>45901</v>
      </c>
    </row>
    <row r="363" spans="2:5" hidden="1" x14ac:dyDescent="0.25">
      <c r="B363" t="s">
        <v>715</v>
      </c>
      <c r="C363" t="s">
        <v>716</v>
      </c>
      <c r="D363">
        <v>0</v>
      </c>
      <c r="E363" s="7">
        <v>45901</v>
      </c>
    </row>
    <row r="364" spans="2:5" hidden="1" x14ac:dyDescent="0.25">
      <c r="B364" t="s">
        <v>718</v>
      </c>
      <c r="C364" t="s">
        <v>719</v>
      </c>
      <c r="D364">
        <v>0</v>
      </c>
      <c r="E364" s="7" t="s">
        <v>30</v>
      </c>
    </row>
    <row r="365" spans="2:5" hidden="1" x14ac:dyDescent="0.25">
      <c r="B365" t="s">
        <v>720</v>
      </c>
      <c r="C365" t="s">
        <v>721</v>
      </c>
      <c r="D365">
        <v>0</v>
      </c>
      <c r="E365" s="7" t="s">
        <v>30</v>
      </c>
    </row>
    <row r="366" spans="2:5" hidden="1" x14ac:dyDescent="0.25">
      <c r="B366" t="s">
        <v>722</v>
      </c>
      <c r="C366" t="s">
        <v>723</v>
      </c>
      <c r="D366">
        <v>1</v>
      </c>
      <c r="E366" s="7">
        <v>46997</v>
      </c>
    </row>
    <row r="367" spans="2:5" hidden="1" x14ac:dyDescent="0.25">
      <c r="B367" t="s">
        <v>725</v>
      </c>
      <c r="C367" t="s">
        <v>726</v>
      </c>
      <c r="D367">
        <v>0</v>
      </c>
      <c r="E367" s="7">
        <v>47027</v>
      </c>
    </row>
    <row r="368" spans="2:5" hidden="1" x14ac:dyDescent="0.25">
      <c r="B368" t="s">
        <v>727</v>
      </c>
      <c r="C368" t="s">
        <v>728</v>
      </c>
      <c r="D368">
        <v>0</v>
      </c>
      <c r="E368" s="7" t="s">
        <v>30</v>
      </c>
    </row>
    <row r="369" spans="2:5" hidden="1" x14ac:dyDescent="0.25">
      <c r="B369" t="s">
        <v>729</v>
      </c>
      <c r="C369" t="s">
        <v>13513</v>
      </c>
      <c r="D369">
        <v>41</v>
      </c>
      <c r="E369" s="7" t="s">
        <v>30</v>
      </c>
    </row>
    <row r="370" spans="2:5" hidden="1" x14ac:dyDescent="0.25">
      <c r="B370" t="s">
        <v>732</v>
      </c>
      <c r="C370" t="s">
        <v>11855</v>
      </c>
      <c r="D370">
        <v>0</v>
      </c>
      <c r="E370" s="7">
        <v>45931</v>
      </c>
    </row>
    <row r="371" spans="2:5" hidden="1" x14ac:dyDescent="0.25">
      <c r="B371" t="s">
        <v>732</v>
      </c>
      <c r="C371" t="s">
        <v>11855</v>
      </c>
      <c r="D371">
        <v>0</v>
      </c>
      <c r="E371" s="7">
        <v>46235</v>
      </c>
    </row>
    <row r="372" spans="2:5" hidden="1" x14ac:dyDescent="0.25">
      <c r="B372" t="s">
        <v>732</v>
      </c>
      <c r="C372" t="s">
        <v>11855</v>
      </c>
      <c r="D372">
        <v>0</v>
      </c>
      <c r="E372" s="7">
        <v>46266</v>
      </c>
    </row>
    <row r="373" spans="2:5" hidden="1" x14ac:dyDescent="0.25">
      <c r="B373" t="s">
        <v>732</v>
      </c>
      <c r="C373" t="s">
        <v>11855</v>
      </c>
      <c r="D373">
        <v>0</v>
      </c>
      <c r="E373" s="7">
        <v>46388</v>
      </c>
    </row>
    <row r="374" spans="2:5" hidden="1" x14ac:dyDescent="0.25">
      <c r="B374" t="s">
        <v>735</v>
      </c>
      <c r="C374" t="s">
        <v>736</v>
      </c>
      <c r="D374">
        <v>4</v>
      </c>
      <c r="E374" s="7" t="s">
        <v>30</v>
      </c>
    </row>
    <row r="375" spans="2:5" hidden="1" x14ac:dyDescent="0.25">
      <c r="B375" t="s">
        <v>737</v>
      </c>
      <c r="C375" t="s">
        <v>738</v>
      </c>
      <c r="D375">
        <v>4</v>
      </c>
      <c r="E375" s="7" t="s">
        <v>30</v>
      </c>
    </row>
    <row r="376" spans="2:5" hidden="1" x14ac:dyDescent="0.25">
      <c r="B376" t="s">
        <v>739</v>
      </c>
      <c r="C376" t="s">
        <v>740</v>
      </c>
      <c r="D376">
        <v>9</v>
      </c>
      <c r="E376" s="7" t="s">
        <v>30</v>
      </c>
    </row>
    <row r="377" spans="2:5" hidden="1" x14ac:dyDescent="0.25">
      <c r="B377" t="s">
        <v>742</v>
      </c>
      <c r="C377" t="s">
        <v>743</v>
      </c>
      <c r="D377">
        <v>0</v>
      </c>
      <c r="E377" s="7" t="s">
        <v>30</v>
      </c>
    </row>
    <row r="378" spans="2:5" hidden="1" x14ac:dyDescent="0.25">
      <c r="B378" t="s">
        <v>746</v>
      </c>
      <c r="C378" t="s">
        <v>747</v>
      </c>
      <c r="D378">
        <v>0</v>
      </c>
      <c r="E378" s="7" t="s">
        <v>30</v>
      </c>
    </row>
    <row r="379" spans="2:5" hidden="1" x14ac:dyDescent="0.25">
      <c r="B379" t="s">
        <v>750</v>
      </c>
      <c r="C379" t="s">
        <v>13514</v>
      </c>
      <c r="D379">
        <v>1</v>
      </c>
      <c r="E379" s="7" t="s">
        <v>30</v>
      </c>
    </row>
    <row r="380" spans="2:5" hidden="1" x14ac:dyDescent="0.25">
      <c r="B380" t="s">
        <v>752</v>
      </c>
      <c r="C380" t="s">
        <v>13515</v>
      </c>
      <c r="D380">
        <v>0</v>
      </c>
      <c r="E380" s="7" t="s">
        <v>30</v>
      </c>
    </row>
    <row r="381" spans="2:5" hidden="1" x14ac:dyDescent="0.25">
      <c r="B381" t="s">
        <v>754</v>
      </c>
      <c r="C381" t="s">
        <v>755</v>
      </c>
      <c r="D381">
        <v>0</v>
      </c>
      <c r="E381" s="7" t="s">
        <v>30</v>
      </c>
    </row>
    <row r="382" spans="2:5" hidden="1" x14ac:dyDescent="0.25">
      <c r="B382" t="s">
        <v>756</v>
      </c>
      <c r="C382" t="s">
        <v>757</v>
      </c>
      <c r="D382">
        <v>1</v>
      </c>
      <c r="E382" s="7" t="s">
        <v>30</v>
      </c>
    </row>
    <row r="383" spans="2:5" hidden="1" x14ac:dyDescent="0.25">
      <c r="B383" t="s">
        <v>760</v>
      </c>
      <c r="C383" t="s">
        <v>761</v>
      </c>
      <c r="D383">
        <v>0</v>
      </c>
      <c r="E383" s="7" t="s">
        <v>30</v>
      </c>
    </row>
    <row r="384" spans="2:5" hidden="1" x14ac:dyDescent="0.25">
      <c r="B384" t="s">
        <v>764</v>
      </c>
      <c r="C384" t="s">
        <v>765</v>
      </c>
      <c r="D384">
        <v>0</v>
      </c>
      <c r="E384" s="7" t="s">
        <v>30</v>
      </c>
    </row>
    <row r="385" spans="2:5" hidden="1" x14ac:dyDescent="0.25">
      <c r="B385" t="s">
        <v>766</v>
      </c>
      <c r="C385" t="s">
        <v>767</v>
      </c>
      <c r="D385">
        <v>0</v>
      </c>
      <c r="E385" s="7" t="s">
        <v>30</v>
      </c>
    </row>
    <row r="386" spans="2:5" hidden="1" x14ac:dyDescent="0.25">
      <c r="B386" t="s">
        <v>768</v>
      </c>
      <c r="C386" t="s">
        <v>769</v>
      </c>
      <c r="D386">
        <v>0</v>
      </c>
      <c r="E386" s="7" t="s">
        <v>30</v>
      </c>
    </row>
    <row r="387" spans="2:5" hidden="1" x14ac:dyDescent="0.25">
      <c r="B387" t="s">
        <v>770</v>
      </c>
      <c r="C387" t="s">
        <v>771</v>
      </c>
      <c r="D387">
        <v>0</v>
      </c>
      <c r="E387" s="7" t="s">
        <v>30</v>
      </c>
    </row>
    <row r="388" spans="2:5" hidden="1" x14ac:dyDescent="0.25">
      <c r="B388" t="s">
        <v>772</v>
      </c>
      <c r="C388" t="s">
        <v>773</v>
      </c>
      <c r="D388">
        <v>0</v>
      </c>
      <c r="E388" s="7" t="s">
        <v>30</v>
      </c>
    </row>
    <row r="389" spans="2:5" hidden="1" x14ac:dyDescent="0.25">
      <c r="B389" t="s">
        <v>774</v>
      </c>
      <c r="C389" t="s">
        <v>775</v>
      </c>
      <c r="D389">
        <v>0</v>
      </c>
      <c r="E389" s="7" t="s">
        <v>30</v>
      </c>
    </row>
    <row r="390" spans="2:5" hidden="1" x14ac:dyDescent="0.25">
      <c r="B390" t="s">
        <v>776</v>
      </c>
      <c r="C390" t="s">
        <v>777</v>
      </c>
      <c r="D390">
        <v>0</v>
      </c>
      <c r="E390" s="7" t="s">
        <v>30</v>
      </c>
    </row>
    <row r="391" spans="2:5" hidden="1" x14ac:dyDescent="0.25">
      <c r="B391" t="s">
        <v>778</v>
      </c>
      <c r="C391" t="s">
        <v>779</v>
      </c>
      <c r="D391">
        <v>0</v>
      </c>
      <c r="E391" s="7" t="s">
        <v>30</v>
      </c>
    </row>
    <row r="392" spans="2:5" hidden="1" x14ac:dyDescent="0.25">
      <c r="B392" t="s">
        <v>780</v>
      </c>
      <c r="C392" t="s">
        <v>781</v>
      </c>
      <c r="D392">
        <v>1</v>
      </c>
      <c r="E392" s="7" t="s">
        <v>30</v>
      </c>
    </row>
    <row r="393" spans="2:5" hidden="1" x14ac:dyDescent="0.25">
      <c r="B393" t="s">
        <v>783</v>
      </c>
      <c r="C393" t="s">
        <v>784</v>
      </c>
      <c r="D393">
        <v>1</v>
      </c>
      <c r="E393" s="7" t="s">
        <v>30</v>
      </c>
    </row>
    <row r="394" spans="2:5" hidden="1" x14ac:dyDescent="0.25">
      <c r="B394" t="s">
        <v>785</v>
      </c>
      <c r="C394" t="s">
        <v>786</v>
      </c>
      <c r="D394">
        <v>1</v>
      </c>
      <c r="E394" s="7" t="s">
        <v>30</v>
      </c>
    </row>
    <row r="395" spans="2:5" hidden="1" x14ac:dyDescent="0.25">
      <c r="B395" t="s">
        <v>787</v>
      </c>
      <c r="C395" t="s">
        <v>788</v>
      </c>
      <c r="D395">
        <v>2</v>
      </c>
      <c r="E395" s="7" t="s">
        <v>30</v>
      </c>
    </row>
    <row r="396" spans="2:5" hidden="1" x14ac:dyDescent="0.25">
      <c r="B396" t="s">
        <v>789</v>
      </c>
      <c r="C396" t="s">
        <v>790</v>
      </c>
      <c r="D396">
        <v>2</v>
      </c>
      <c r="E396" s="7" t="s">
        <v>30</v>
      </c>
    </row>
    <row r="397" spans="2:5" hidden="1" x14ac:dyDescent="0.25">
      <c r="B397" t="s">
        <v>791</v>
      </c>
      <c r="C397" t="s">
        <v>792</v>
      </c>
      <c r="D397">
        <v>0</v>
      </c>
      <c r="E397" s="7" t="s">
        <v>30</v>
      </c>
    </row>
    <row r="398" spans="2:5" hidden="1" x14ac:dyDescent="0.25">
      <c r="B398" t="s">
        <v>793</v>
      </c>
      <c r="C398" t="s">
        <v>13516</v>
      </c>
      <c r="D398">
        <v>0</v>
      </c>
      <c r="E398" s="7" t="s">
        <v>30</v>
      </c>
    </row>
    <row r="399" spans="2:5" hidden="1" x14ac:dyDescent="0.25">
      <c r="B399" t="s">
        <v>795</v>
      </c>
      <c r="C399" t="s">
        <v>13517</v>
      </c>
      <c r="D399">
        <v>0</v>
      </c>
      <c r="E399" s="7" t="s">
        <v>30</v>
      </c>
    </row>
    <row r="400" spans="2:5" hidden="1" x14ac:dyDescent="0.25">
      <c r="B400" t="s">
        <v>798</v>
      </c>
      <c r="C400" t="s">
        <v>13518</v>
      </c>
      <c r="D400">
        <v>0</v>
      </c>
      <c r="E400" s="7" t="s">
        <v>30</v>
      </c>
    </row>
    <row r="401" spans="2:5" hidden="1" x14ac:dyDescent="0.25">
      <c r="B401" t="s">
        <v>800</v>
      </c>
      <c r="C401" t="s">
        <v>13519</v>
      </c>
      <c r="D401">
        <v>0</v>
      </c>
      <c r="E401" s="7" t="s">
        <v>30</v>
      </c>
    </row>
    <row r="402" spans="2:5" hidden="1" x14ac:dyDescent="0.25">
      <c r="B402" t="s">
        <v>802</v>
      </c>
      <c r="C402" t="s">
        <v>13520</v>
      </c>
      <c r="D402">
        <v>1</v>
      </c>
      <c r="E402" s="7" t="s">
        <v>30</v>
      </c>
    </row>
    <row r="403" spans="2:5" hidden="1" x14ac:dyDescent="0.25">
      <c r="B403" t="s">
        <v>804</v>
      </c>
      <c r="C403" t="s">
        <v>805</v>
      </c>
      <c r="D403">
        <v>1</v>
      </c>
      <c r="E403" s="7" t="s">
        <v>30</v>
      </c>
    </row>
    <row r="404" spans="2:5" hidden="1" x14ac:dyDescent="0.25">
      <c r="B404" t="s">
        <v>806</v>
      </c>
      <c r="C404" t="s">
        <v>11938</v>
      </c>
      <c r="D404">
        <v>0</v>
      </c>
      <c r="E404" s="7" t="s">
        <v>30</v>
      </c>
    </row>
    <row r="405" spans="2:5" hidden="1" x14ac:dyDescent="0.25">
      <c r="B405" t="s">
        <v>808</v>
      </c>
      <c r="C405" t="s">
        <v>11957</v>
      </c>
      <c r="D405">
        <v>0</v>
      </c>
      <c r="E405" s="7" t="s">
        <v>30</v>
      </c>
    </row>
    <row r="406" spans="2:5" hidden="1" x14ac:dyDescent="0.25">
      <c r="B406" t="s">
        <v>810</v>
      </c>
      <c r="C406" t="s">
        <v>811</v>
      </c>
      <c r="D406">
        <v>0</v>
      </c>
      <c r="E406" s="7">
        <v>46508</v>
      </c>
    </row>
    <row r="407" spans="2:5" hidden="1" x14ac:dyDescent="0.25">
      <c r="B407" t="s">
        <v>812</v>
      </c>
      <c r="C407" t="s">
        <v>813</v>
      </c>
      <c r="D407">
        <v>0</v>
      </c>
      <c r="E407" s="7" t="s">
        <v>30</v>
      </c>
    </row>
    <row r="408" spans="2:5" hidden="1" x14ac:dyDescent="0.25">
      <c r="B408" t="s">
        <v>814</v>
      </c>
      <c r="C408" t="s">
        <v>13521</v>
      </c>
      <c r="D408">
        <v>0</v>
      </c>
      <c r="E408" s="7">
        <v>45839</v>
      </c>
    </row>
    <row r="409" spans="2:5" hidden="1" x14ac:dyDescent="0.25">
      <c r="B409" t="s">
        <v>814</v>
      </c>
      <c r="C409" t="s">
        <v>13521</v>
      </c>
      <c r="D409">
        <v>0</v>
      </c>
      <c r="E409" s="7">
        <v>45839</v>
      </c>
    </row>
    <row r="410" spans="2:5" hidden="1" x14ac:dyDescent="0.25">
      <c r="B410" t="s">
        <v>818</v>
      </c>
      <c r="C410" t="s">
        <v>819</v>
      </c>
      <c r="D410">
        <v>2</v>
      </c>
      <c r="E410" s="7">
        <v>45870</v>
      </c>
    </row>
    <row r="411" spans="2:5" hidden="1" x14ac:dyDescent="0.25">
      <c r="B411" t="s">
        <v>822</v>
      </c>
      <c r="C411" t="s">
        <v>13522</v>
      </c>
      <c r="D411">
        <v>0</v>
      </c>
      <c r="E411" s="7" t="s">
        <v>30</v>
      </c>
    </row>
    <row r="412" spans="2:5" hidden="1" x14ac:dyDescent="0.25">
      <c r="B412" t="s">
        <v>822</v>
      </c>
      <c r="C412" t="s">
        <v>13522</v>
      </c>
      <c r="D412">
        <v>0</v>
      </c>
      <c r="E412" s="7" t="s">
        <v>30</v>
      </c>
    </row>
    <row r="413" spans="2:5" hidden="1" x14ac:dyDescent="0.25">
      <c r="B413" t="s">
        <v>827</v>
      </c>
      <c r="C413" t="s">
        <v>828</v>
      </c>
      <c r="D413">
        <v>1</v>
      </c>
      <c r="E413" s="7" t="s">
        <v>30</v>
      </c>
    </row>
    <row r="414" spans="2:5" hidden="1" x14ac:dyDescent="0.25">
      <c r="B414" t="s">
        <v>830</v>
      </c>
      <c r="C414" t="s">
        <v>13523</v>
      </c>
      <c r="D414">
        <v>1283</v>
      </c>
      <c r="E414" s="7">
        <v>47788</v>
      </c>
    </row>
    <row r="415" spans="2:5" hidden="1" x14ac:dyDescent="0.25">
      <c r="B415" t="s">
        <v>833</v>
      </c>
      <c r="C415" t="s">
        <v>834</v>
      </c>
      <c r="D415">
        <v>15</v>
      </c>
      <c r="E415" s="7">
        <v>48000</v>
      </c>
    </row>
    <row r="416" spans="2:5" hidden="1" x14ac:dyDescent="0.25">
      <c r="B416" t="s">
        <v>837</v>
      </c>
      <c r="C416" t="s">
        <v>838</v>
      </c>
      <c r="D416">
        <v>0</v>
      </c>
      <c r="E416" s="7" t="s">
        <v>30</v>
      </c>
    </row>
    <row r="417" spans="2:5" hidden="1" x14ac:dyDescent="0.25">
      <c r="B417" t="s">
        <v>839</v>
      </c>
      <c r="C417" t="s">
        <v>840</v>
      </c>
      <c r="D417">
        <v>0</v>
      </c>
      <c r="E417" s="7" t="s">
        <v>30</v>
      </c>
    </row>
    <row r="418" spans="2:5" hidden="1" x14ac:dyDescent="0.25">
      <c r="B418" t="s">
        <v>841</v>
      </c>
      <c r="C418" t="s">
        <v>842</v>
      </c>
      <c r="D418">
        <v>1</v>
      </c>
      <c r="E418" s="7" t="s">
        <v>30</v>
      </c>
    </row>
    <row r="419" spans="2:5" hidden="1" x14ac:dyDescent="0.25">
      <c r="B419" t="s">
        <v>846</v>
      </c>
      <c r="C419" t="s">
        <v>847</v>
      </c>
      <c r="D419">
        <v>0</v>
      </c>
      <c r="E419" s="7" t="s">
        <v>30</v>
      </c>
    </row>
    <row r="420" spans="2:5" hidden="1" x14ac:dyDescent="0.25">
      <c r="B420" t="s">
        <v>849</v>
      </c>
      <c r="C420" t="s">
        <v>850</v>
      </c>
      <c r="D420">
        <v>0</v>
      </c>
      <c r="E420" s="7" t="s">
        <v>30</v>
      </c>
    </row>
    <row r="421" spans="2:5" hidden="1" x14ac:dyDescent="0.25">
      <c r="B421" t="s">
        <v>852</v>
      </c>
      <c r="C421" t="s">
        <v>853</v>
      </c>
      <c r="D421">
        <v>0</v>
      </c>
      <c r="E421" s="7" t="s">
        <v>30</v>
      </c>
    </row>
    <row r="422" spans="2:5" hidden="1" x14ac:dyDescent="0.25">
      <c r="B422" t="s">
        <v>855</v>
      </c>
      <c r="C422" t="s">
        <v>856</v>
      </c>
      <c r="D422">
        <v>0</v>
      </c>
      <c r="E422" s="7" t="s">
        <v>30</v>
      </c>
    </row>
    <row r="423" spans="2:5" hidden="1" x14ac:dyDescent="0.25">
      <c r="B423" t="s">
        <v>857</v>
      </c>
      <c r="C423" t="s">
        <v>12055</v>
      </c>
      <c r="D423">
        <v>0</v>
      </c>
      <c r="E423" s="7" t="s">
        <v>30</v>
      </c>
    </row>
    <row r="424" spans="2:5" hidden="1" x14ac:dyDescent="0.25">
      <c r="B424" t="s">
        <v>859</v>
      </c>
      <c r="C424" t="s">
        <v>13524</v>
      </c>
      <c r="D424">
        <v>0</v>
      </c>
      <c r="E424" s="7" t="s">
        <v>30</v>
      </c>
    </row>
    <row r="425" spans="2:5" hidden="1" x14ac:dyDescent="0.25">
      <c r="B425" t="s">
        <v>861</v>
      </c>
      <c r="C425" t="s">
        <v>13525</v>
      </c>
      <c r="D425">
        <v>0</v>
      </c>
      <c r="E425" s="7" t="s">
        <v>30</v>
      </c>
    </row>
    <row r="426" spans="2:5" hidden="1" x14ac:dyDescent="0.25">
      <c r="B426" t="s">
        <v>861</v>
      </c>
      <c r="C426" t="s">
        <v>13525</v>
      </c>
      <c r="D426">
        <v>2</v>
      </c>
      <c r="E426" s="7">
        <v>47453</v>
      </c>
    </row>
    <row r="427" spans="2:5" hidden="1" x14ac:dyDescent="0.25">
      <c r="B427" t="s">
        <v>863</v>
      </c>
      <c r="C427" t="s">
        <v>13526</v>
      </c>
      <c r="D427">
        <v>0</v>
      </c>
      <c r="E427" s="7">
        <v>46208</v>
      </c>
    </row>
    <row r="428" spans="2:5" hidden="1" x14ac:dyDescent="0.25">
      <c r="B428" t="s">
        <v>863</v>
      </c>
      <c r="C428" t="s">
        <v>13526</v>
      </c>
      <c r="D428">
        <v>0</v>
      </c>
      <c r="E428" s="7">
        <v>46310</v>
      </c>
    </row>
    <row r="429" spans="2:5" hidden="1" x14ac:dyDescent="0.25">
      <c r="B429" t="s">
        <v>866</v>
      </c>
      <c r="C429" t="s">
        <v>867</v>
      </c>
      <c r="D429">
        <v>0</v>
      </c>
      <c r="E429" s="7" t="s">
        <v>30</v>
      </c>
    </row>
    <row r="430" spans="2:5" hidden="1" x14ac:dyDescent="0.25">
      <c r="B430" t="s">
        <v>868</v>
      </c>
      <c r="C430" t="s">
        <v>869</v>
      </c>
      <c r="D430">
        <v>1</v>
      </c>
      <c r="E430" s="7" t="s">
        <v>30</v>
      </c>
    </row>
    <row r="431" spans="2:5" hidden="1" x14ac:dyDescent="0.25">
      <c r="B431" t="s">
        <v>871</v>
      </c>
      <c r="C431" t="s">
        <v>872</v>
      </c>
      <c r="D431">
        <v>0</v>
      </c>
      <c r="E431" s="7" t="s">
        <v>30</v>
      </c>
    </row>
    <row r="432" spans="2:5" hidden="1" x14ac:dyDescent="0.25">
      <c r="B432" t="s">
        <v>874</v>
      </c>
      <c r="C432" t="s">
        <v>875</v>
      </c>
      <c r="D432">
        <v>8</v>
      </c>
      <c r="E432" s="7" t="s">
        <v>30</v>
      </c>
    </row>
    <row r="433" spans="2:5" hidden="1" x14ac:dyDescent="0.25">
      <c r="B433" t="s">
        <v>877</v>
      </c>
      <c r="C433" t="s">
        <v>878</v>
      </c>
      <c r="D433">
        <v>74</v>
      </c>
      <c r="E433" s="7" t="s">
        <v>30</v>
      </c>
    </row>
    <row r="434" spans="2:5" hidden="1" x14ac:dyDescent="0.25">
      <c r="B434" t="s">
        <v>880</v>
      </c>
      <c r="C434" t="s">
        <v>881</v>
      </c>
      <c r="D434">
        <v>80</v>
      </c>
      <c r="E434" s="7" t="s">
        <v>30</v>
      </c>
    </row>
    <row r="435" spans="2:5" hidden="1" x14ac:dyDescent="0.25">
      <c r="B435" t="s">
        <v>883</v>
      </c>
      <c r="C435" t="s">
        <v>884</v>
      </c>
      <c r="D435">
        <v>48</v>
      </c>
      <c r="E435" s="7" t="s">
        <v>30</v>
      </c>
    </row>
    <row r="436" spans="2:5" hidden="1" x14ac:dyDescent="0.25">
      <c r="B436" t="s">
        <v>885</v>
      </c>
      <c r="C436" t="s">
        <v>13527</v>
      </c>
      <c r="D436">
        <v>18</v>
      </c>
      <c r="E436" s="7">
        <v>46874</v>
      </c>
    </row>
    <row r="437" spans="2:5" hidden="1" x14ac:dyDescent="0.25">
      <c r="B437" t="s">
        <v>889</v>
      </c>
      <c r="C437" t="s">
        <v>13528</v>
      </c>
      <c r="D437">
        <v>18</v>
      </c>
      <c r="E437" s="7">
        <v>46874</v>
      </c>
    </row>
    <row r="438" spans="2:5" hidden="1" x14ac:dyDescent="0.25">
      <c r="B438" t="s">
        <v>893</v>
      </c>
      <c r="C438" t="s">
        <v>894</v>
      </c>
      <c r="D438">
        <v>0</v>
      </c>
      <c r="E438" s="7">
        <v>46539</v>
      </c>
    </row>
    <row r="439" spans="2:5" hidden="1" x14ac:dyDescent="0.25">
      <c r="B439" t="s">
        <v>896</v>
      </c>
      <c r="C439" t="s">
        <v>897</v>
      </c>
      <c r="D439">
        <v>3</v>
      </c>
      <c r="E439" s="7" t="s">
        <v>30</v>
      </c>
    </row>
    <row r="440" spans="2:5" hidden="1" x14ac:dyDescent="0.25">
      <c r="B440" t="s">
        <v>899</v>
      </c>
      <c r="C440" t="s">
        <v>900</v>
      </c>
      <c r="D440">
        <v>80</v>
      </c>
      <c r="E440" s="7" t="s">
        <v>30</v>
      </c>
    </row>
    <row r="441" spans="2:5" hidden="1" x14ac:dyDescent="0.25">
      <c r="B441" t="s">
        <v>903</v>
      </c>
      <c r="C441" t="s">
        <v>904</v>
      </c>
      <c r="D441">
        <v>3</v>
      </c>
      <c r="E441" s="7" t="s">
        <v>30</v>
      </c>
    </row>
    <row r="442" spans="2:5" hidden="1" x14ac:dyDescent="0.25">
      <c r="B442" t="s">
        <v>905</v>
      </c>
      <c r="C442" t="s">
        <v>906</v>
      </c>
      <c r="D442">
        <v>5</v>
      </c>
      <c r="E442" s="7" t="s">
        <v>30</v>
      </c>
    </row>
    <row r="443" spans="2:5" hidden="1" x14ac:dyDescent="0.25">
      <c r="B443" t="s">
        <v>905</v>
      </c>
      <c r="C443" t="s">
        <v>906</v>
      </c>
      <c r="D443">
        <v>0</v>
      </c>
      <c r="E443" s="7" t="s">
        <v>30</v>
      </c>
    </row>
    <row r="444" spans="2:5" hidden="1" x14ac:dyDescent="0.25">
      <c r="B444" t="s">
        <v>908</v>
      </c>
      <c r="C444" t="s">
        <v>909</v>
      </c>
      <c r="D444">
        <v>4</v>
      </c>
      <c r="E444" s="7" t="s">
        <v>30</v>
      </c>
    </row>
    <row r="445" spans="2:5" hidden="1" x14ac:dyDescent="0.25">
      <c r="B445" t="s">
        <v>908</v>
      </c>
      <c r="C445" t="s">
        <v>909</v>
      </c>
      <c r="D445">
        <v>0</v>
      </c>
      <c r="E445" s="7" t="s">
        <v>30</v>
      </c>
    </row>
    <row r="446" spans="2:5" hidden="1" x14ac:dyDescent="0.25">
      <c r="B446" t="s">
        <v>911</v>
      </c>
      <c r="C446" t="s">
        <v>13529</v>
      </c>
      <c r="D446">
        <v>0</v>
      </c>
      <c r="E446" s="7">
        <v>45778</v>
      </c>
    </row>
    <row r="447" spans="2:5" hidden="1" x14ac:dyDescent="0.25">
      <c r="B447" t="s">
        <v>911</v>
      </c>
      <c r="C447" t="s">
        <v>13529</v>
      </c>
      <c r="D447">
        <v>0</v>
      </c>
      <c r="E447" s="7">
        <v>46935</v>
      </c>
    </row>
    <row r="448" spans="2:5" hidden="1" x14ac:dyDescent="0.25">
      <c r="B448" t="s">
        <v>914</v>
      </c>
      <c r="C448" t="s">
        <v>915</v>
      </c>
      <c r="D448">
        <v>0</v>
      </c>
      <c r="E448" s="7">
        <v>47331</v>
      </c>
    </row>
    <row r="449" spans="2:5" hidden="1" x14ac:dyDescent="0.25">
      <c r="B449" t="s">
        <v>914</v>
      </c>
      <c r="C449" t="s">
        <v>915</v>
      </c>
      <c r="D449">
        <v>0</v>
      </c>
      <c r="E449" s="7">
        <v>47635</v>
      </c>
    </row>
    <row r="450" spans="2:5" hidden="1" x14ac:dyDescent="0.25">
      <c r="B450" t="s">
        <v>914</v>
      </c>
      <c r="C450" t="s">
        <v>915</v>
      </c>
      <c r="D450">
        <v>0</v>
      </c>
      <c r="E450" s="7">
        <v>47635</v>
      </c>
    </row>
    <row r="451" spans="2:5" hidden="1" x14ac:dyDescent="0.25">
      <c r="B451" t="s">
        <v>918</v>
      </c>
      <c r="C451" t="s">
        <v>919</v>
      </c>
      <c r="D451">
        <v>5</v>
      </c>
      <c r="E451" s="7" t="s">
        <v>30</v>
      </c>
    </row>
    <row r="452" spans="2:5" hidden="1" x14ac:dyDescent="0.25">
      <c r="B452" t="s">
        <v>922</v>
      </c>
      <c r="C452" t="s">
        <v>923</v>
      </c>
      <c r="D452">
        <v>0</v>
      </c>
      <c r="E452" s="7">
        <v>47027</v>
      </c>
    </row>
    <row r="453" spans="2:5" hidden="1" x14ac:dyDescent="0.25">
      <c r="B453" t="s">
        <v>927</v>
      </c>
      <c r="C453" t="s">
        <v>928</v>
      </c>
      <c r="D453">
        <v>0</v>
      </c>
      <c r="E453" s="7">
        <v>46266</v>
      </c>
    </row>
    <row r="454" spans="2:5" hidden="1" x14ac:dyDescent="0.25">
      <c r="B454" t="s">
        <v>927</v>
      </c>
      <c r="C454" t="s">
        <v>928</v>
      </c>
      <c r="D454">
        <v>0</v>
      </c>
      <c r="E454" s="7">
        <v>46143</v>
      </c>
    </row>
    <row r="455" spans="2:5" hidden="1" x14ac:dyDescent="0.25">
      <c r="B455" t="s">
        <v>927</v>
      </c>
      <c r="C455" t="s">
        <v>928</v>
      </c>
      <c r="D455">
        <v>0</v>
      </c>
      <c r="E455" s="7">
        <v>46235</v>
      </c>
    </row>
    <row r="456" spans="2:5" hidden="1" x14ac:dyDescent="0.25">
      <c r="B456" t="s">
        <v>933</v>
      </c>
      <c r="C456" t="s">
        <v>13530</v>
      </c>
      <c r="D456">
        <v>0</v>
      </c>
      <c r="E456" s="7" t="s">
        <v>30</v>
      </c>
    </row>
    <row r="457" spans="2:5" hidden="1" x14ac:dyDescent="0.25">
      <c r="B457" t="s">
        <v>937</v>
      </c>
      <c r="C457" t="s">
        <v>938</v>
      </c>
      <c r="D457">
        <v>2</v>
      </c>
      <c r="E457" s="7" t="s">
        <v>30</v>
      </c>
    </row>
    <row r="458" spans="2:5" hidden="1" x14ac:dyDescent="0.25">
      <c r="B458" t="s">
        <v>939</v>
      </c>
      <c r="C458" t="s">
        <v>940</v>
      </c>
      <c r="D458">
        <v>2</v>
      </c>
      <c r="E458" s="7" t="s">
        <v>30</v>
      </c>
    </row>
    <row r="459" spans="2:5" hidden="1" x14ac:dyDescent="0.25">
      <c r="B459" t="s">
        <v>941</v>
      </c>
      <c r="C459" t="s">
        <v>942</v>
      </c>
      <c r="D459">
        <v>2</v>
      </c>
      <c r="E459" s="7" t="s">
        <v>30</v>
      </c>
    </row>
    <row r="460" spans="2:5" hidden="1" x14ac:dyDescent="0.25">
      <c r="B460" t="s">
        <v>943</v>
      </c>
      <c r="C460" t="s">
        <v>944</v>
      </c>
      <c r="D460">
        <v>1</v>
      </c>
      <c r="E460" s="7" t="s">
        <v>30</v>
      </c>
    </row>
    <row r="461" spans="2:5" hidden="1" x14ac:dyDescent="0.25">
      <c r="B461" t="s">
        <v>945</v>
      </c>
      <c r="C461" t="s">
        <v>946</v>
      </c>
      <c r="D461">
        <v>1</v>
      </c>
      <c r="E461" s="7" t="s">
        <v>30</v>
      </c>
    </row>
    <row r="462" spans="2:5" hidden="1" x14ac:dyDescent="0.25">
      <c r="B462" t="s">
        <v>947</v>
      </c>
      <c r="C462" t="s">
        <v>948</v>
      </c>
      <c r="D462">
        <v>1</v>
      </c>
      <c r="E462" s="7" t="s">
        <v>30</v>
      </c>
    </row>
    <row r="463" spans="2:5" hidden="1" x14ac:dyDescent="0.25">
      <c r="B463" t="s">
        <v>949</v>
      </c>
      <c r="C463" t="s">
        <v>950</v>
      </c>
      <c r="D463">
        <v>1</v>
      </c>
      <c r="E463" s="7" t="s">
        <v>30</v>
      </c>
    </row>
    <row r="464" spans="2:5" hidden="1" x14ac:dyDescent="0.25">
      <c r="B464" t="s">
        <v>951</v>
      </c>
      <c r="C464" t="s">
        <v>952</v>
      </c>
      <c r="D464">
        <v>1</v>
      </c>
      <c r="E464" s="7" t="s">
        <v>30</v>
      </c>
    </row>
    <row r="465" spans="2:5" hidden="1" x14ac:dyDescent="0.25">
      <c r="B465" t="s">
        <v>953</v>
      </c>
      <c r="C465" t="s">
        <v>954</v>
      </c>
      <c r="D465">
        <v>1</v>
      </c>
      <c r="E465" s="7" t="s">
        <v>30</v>
      </c>
    </row>
    <row r="466" spans="2:5" hidden="1" x14ac:dyDescent="0.25">
      <c r="B466" t="s">
        <v>955</v>
      </c>
      <c r="C466" t="s">
        <v>956</v>
      </c>
      <c r="D466">
        <v>4</v>
      </c>
      <c r="E466" s="7" t="s">
        <v>30</v>
      </c>
    </row>
    <row r="467" spans="2:5" hidden="1" x14ac:dyDescent="0.25">
      <c r="B467" t="s">
        <v>958</v>
      </c>
      <c r="C467" t="s">
        <v>959</v>
      </c>
      <c r="D467">
        <v>1</v>
      </c>
      <c r="E467" s="7" t="s">
        <v>30</v>
      </c>
    </row>
    <row r="468" spans="2:5" hidden="1" x14ac:dyDescent="0.25">
      <c r="B468" t="s">
        <v>961</v>
      </c>
      <c r="C468" t="s">
        <v>962</v>
      </c>
      <c r="D468">
        <v>1</v>
      </c>
      <c r="E468" s="7" t="s">
        <v>30</v>
      </c>
    </row>
    <row r="469" spans="2:5" hidden="1" x14ac:dyDescent="0.25">
      <c r="B469" t="s">
        <v>963</v>
      </c>
      <c r="C469" t="s">
        <v>964</v>
      </c>
      <c r="D469">
        <v>1</v>
      </c>
      <c r="E469" s="7" t="s">
        <v>30</v>
      </c>
    </row>
    <row r="470" spans="2:5" hidden="1" x14ac:dyDescent="0.25">
      <c r="B470" t="s">
        <v>965</v>
      </c>
      <c r="C470" t="s">
        <v>966</v>
      </c>
      <c r="D470">
        <v>1</v>
      </c>
      <c r="E470" s="7" t="s">
        <v>30</v>
      </c>
    </row>
    <row r="471" spans="2:5" hidden="1" x14ac:dyDescent="0.25">
      <c r="B471" t="s">
        <v>967</v>
      </c>
      <c r="C471" t="s">
        <v>968</v>
      </c>
      <c r="D471">
        <v>1</v>
      </c>
      <c r="E471" s="7" t="s">
        <v>30</v>
      </c>
    </row>
    <row r="472" spans="2:5" hidden="1" x14ac:dyDescent="0.25">
      <c r="B472" t="s">
        <v>969</v>
      </c>
      <c r="C472" t="s">
        <v>970</v>
      </c>
      <c r="D472">
        <v>1</v>
      </c>
      <c r="E472" s="7" t="s">
        <v>30</v>
      </c>
    </row>
    <row r="473" spans="2:5" hidden="1" x14ac:dyDescent="0.25">
      <c r="B473" t="s">
        <v>971</v>
      </c>
      <c r="C473" t="s">
        <v>972</v>
      </c>
      <c r="D473">
        <v>1</v>
      </c>
      <c r="E473" s="7" t="s">
        <v>30</v>
      </c>
    </row>
    <row r="474" spans="2:5" hidden="1" x14ac:dyDescent="0.25">
      <c r="B474" t="s">
        <v>973</v>
      </c>
      <c r="C474" t="s">
        <v>974</v>
      </c>
      <c r="D474">
        <v>15</v>
      </c>
      <c r="E474" s="7" t="s">
        <v>30</v>
      </c>
    </row>
    <row r="475" spans="2:5" hidden="1" x14ac:dyDescent="0.25">
      <c r="B475" t="s">
        <v>975</v>
      </c>
      <c r="C475" t="s">
        <v>976</v>
      </c>
      <c r="D475">
        <v>0</v>
      </c>
      <c r="E475" s="7">
        <v>46054</v>
      </c>
    </row>
    <row r="476" spans="2:5" hidden="1" x14ac:dyDescent="0.25">
      <c r="B476" t="s">
        <v>977</v>
      </c>
      <c r="C476" t="s">
        <v>13531</v>
      </c>
      <c r="D476">
        <v>4</v>
      </c>
      <c r="E476" s="7">
        <v>47515</v>
      </c>
    </row>
    <row r="477" spans="2:5" hidden="1" x14ac:dyDescent="0.25">
      <c r="B477" t="s">
        <v>979</v>
      </c>
      <c r="C477" t="s">
        <v>13532</v>
      </c>
      <c r="D477">
        <v>0</v>
      </c>
      <c r="E477" s="7">
        <v>46235</v>
      </c>
    </row>
    <row r="478" spans="2:5" hidden="1" x14ac:dyDescent="0.25">
      <c r="B478" t="s">
        <v>979</v>
      </c>
      <c r="C478" t="s">
        <v>13532</v>
      </c>
      <c r="D478">
        <v>0</v>
      </c>
      <c r="E478" s="7">
        <v>46235</v>
      </c>
    </row>
    <row r="479" spans="2:5" hidden="1" x14ac:dyDescent="0.25">
      <c r="B479" t="s">
        <v>979</v>
      </c>
      <c r="C479" t="s">
        <v>13532</v>
      </c>
      <c r="D479">
        <v>0</v>
      </c>
      <c r="E479" s="7">
        <v>47150</v>
      </c>
    </row>
    <row r="480" spans="2:5" hidden="1" x14ac:dyDescent="0.25">
      <c r="B480" t="s">
        <v>981</v>
      </c>
      <c r="C480" t="s">
        <v>13533</v>
      </c>
      <c r="D480">
        <v>0</v>
      </c>
      <c r="E480" s="7">
        <v>47727</v>
      </c>
    </row>
    <row r="481" spans="2:5" hidden="1" x14ac:dyDescent="0.25">
      <c r="B481" t="s">
        <v>983</v>
      </c>
      <c r="C481" t="s">
        <v>13534</v>
      </c>
      <c r="D481">
        <v>0</v>
      </c>
      <c r="E481" s="7">
        <v>45809</v>
      </c>
    </row>
    <row r="482" spans="2:5" hidden="1" x14ac:dyDescent="0.25">
      <c r="B482" t="s">
        <v>983</v>
      </c>
      <c r="C482" t="s">
        <v>13534</v>
      </c>
      <c r="D482">
        <v>0</v>
      </c>
      <c r="E482" s="7">
        <v>45809</v>
      </c>
    </row>
    <row r="483" spans="2:5" hidden="1" x14ac:dyDescent="0.25">
      <c r="B483" t="s">
        <v>986</v>
      </c>
      <c r="C483" t="s">
        <v>13535</v>
      </c>
      <c r="D483">
        <v>0</v>
      </c>
      <c r="E483" s="7">
        <v>45809</v>
      </c>
    </row>
    <row r="484" spans="2:5" hidden="1" x14ac:dyDescent="0.25">
      <c r="B484" t="s">
        <v>986</v>
      </c>
      <c r="C484" t="s">
        <v>13535</v>
      </c>
      <c r="D484">
        <v>0</v>
      </c>
      <c r="E484" s="7">
        <v>45809</v>
      </c>
    </row>
    <row r="485" spans="2:5" hidden="1" x14ac:dyDescent="0.25">
      <c r="B485" t="s">
        <v>988</v>
      </c>
      <c r="C485" t="s">
        <v>989</v>
      </c>
      <c r="D485">
        <v>10</v>
      </c>
      <c r="E485" s="7" t="s">
        <v>30</v>
      </c>
    </row>
    <row r="486" spans="2:5" hidden="1" x14ac:dyDescent="0.25">
      <c r="B486" t="s">
        <v>990</v>
      </c>
      <c r="C486" t="s">
        <v>991</v>
      </c>
      <c r="D486">
        <v>3</v>
      </c>
      <c r="E486" s="7" t="s">
        <v>30</v>
      </c>
    </row>
    <row r="487" spans="2:5" hidden="1" x14ac:dyDescent="0.25">
      <c r="B487" t="s">
        <v>992</v>
      </c>
      <c r="C487" t="s">
        <v>993</v>
      </c>
      <c r="D487">
        <v>1</v>
      </c>
      <c r="E487" s="7" t="s">
        <v>30</v>
      </c>
    </row>
    <row r="488" spans="2:5" hidden="1" x14ac:dyDescent="0.25">
      <c r="B488" t="s">
        <v>994</v>
      </c>
      <c r="C488" t="s">
        <v>995</v>
      </c>
      <c r="D488">
        <v>0</v>
      </c>
      <c r="E488" s="7">
        <v>46054</v>
      </c>
    </row>
    <row r="489" spans="2:5" hidden="1" x14ac:dyDescent="0.25">
      <c r="B489" t="s">
        <v>996</v>
      </c>
      <c r="C489" t="s">
        <v>997</v>
      </c>
      <c r="D489">
        <v>0</v>
      </c>
      <c r="E489" s="7">
        <v>45962</v>
      </c>
    </row>
    <row r="490" spans="2:5" hidden="1" x14ac:dyDescent="0.25">
      <c r="B490" t="s">
        <v>998</v>
      </c>
      <c r="C490" t="s">
        <v>999</v>
      </c>
      <c r="D490">
        <v>0</v>
      </c>
      <c r="E490" s="7">
        <v>46419</v>
      </c>
    </row>
    <row r="491" spans="2:5" hidden="1" x14ac:dyDescent="0.25">
      <c r="B491" t="s">
        <v>1002</v>
      </c>
      <c r="C491" t="s">
        <v>1003</v>
      </c>
      <c r="D491">
        <v>1</v>
      </c>
      <c r="E491" s="7" t="s">
        <v>30</v>
      </c>
    </row>
    <row r="492" spans="2:5" hidden="1" x14ac:dyDescent="0.25">
      <c r="B492" t="s">
        <v>1004</v>
      </c>
      <c r="C492" t="s">
        <v>1005</v>
      </c>
      <c r="D492">
        <v>5</v>
      </c>
      <c r="E492" s="7">
        <v>46327</v>
      </c>
    </row>
    <row r="493" spans="2:5" hidden="1" x14ac:dyDescent="0.25">
      <c r="B493" t="s">
        <v>1006</v>
      </c>
      <c r="C493" t="s">
        <v>1007</v>
      </c>
      <c r="D493">
        <v>5</v>
      </c>
      <c r="E493" s="7">
        <v>46327</v>
      </c>
    </row>
    <row r="494" spans="2:5" hidden="1" x14ac:dyDescent="0.25">
      <c r="B494" t="s">
        <v>1008</v>
      </c>
      <c r="C494" t="s">
        <v>1009</v>
      </c>
      <c r="D494">
        <v>5</v>
      </c>
      <c r="E494" s="7">
        <v>46327</v>
      </c>
    </row>
    <row r="495" spans="2:5" hidden="1" x14ac:dyDescent="0.25">
      <c r="B495" t="s">
        <v>1010</v>
      </c>
      <c r="C495" t="s">
        <v>1011</v>
      </c>
      <c r="D495">
        <v>5</v>
      </c>
      <c r="E495" s="7">
        <v>46327</v>
      </c>
    </row>
    <row r="496" spans="2:5" hidden="1" x14ac:dyDescent="0.25">
      <c r="B496" t="s">
        <v>1012</v>
      </c>
      <c r="C496" t="s">
        <v>1013</v>
      </c>
      <c r="D496">
        <v>25</v>
      </c>
      <c r="E496" s="7" t="s">
        <v>30</v>
      </c>
    </row>
    <row r="497" spans="2:5" hidden="1" x14ac:dyDescent="0.25">
      <c r="B497" t="s">
        <v>1015</v>
      </c>
      <c r="C497" t="s">
        <v>13536</v>
      </c>
      <c r="D497">
        <v>0</v>
      </c>
      <c r="E497" s="7">
        <v>45748</v>
      </c>
    </row>
    <row r="498" spans="2:5" hidden="1" x14ac:dyDescent="0.25">
      <c r="B498" t="s">
        <v>1018</v>
      </c>
      <c r="C498" t="s">
        <v>1019</v>
      </c>
      <c r="D498">
        <v>0</v>
      </c>
      <c r="E498" s="7" t="s">
        <v>30</v>
      </c>
    </row>
    <row r="499" spans="2:5" hidden="1" x14ac:dyDescent="0.25">
      <c r="B499" t="s">
        <v>1020</v>
      </c>
      <c r="C499" t="s">
        <v>1021</v>
      </c>
      <c r="D499">
        <v>0</v>
      </c>
      <c r="E499" s="7">
        <v>45992</v>
      </c>
    </row>
    <row r="500" spans="2:5" hidden="1" x14ac:dyDescent="0.25">
      <c r="B500" t="s">
        <v>1022</v>
      </c>
      <c r="C500" t="s">
        <v>13537</v>
      </c>
      <c r="D500">
        <v>0</v>
      </c>
      <c r="E500" s="7">
        <v>46874</v>
      </c>
    </row>
    <row r="501" spans="2:5" hidden="1" x14ac:dyDescent="0.25">
      <c r="B501" t="s">
        <v>1025</v>
      </c>
      <c r="C501" t="s">
        <v>13538</v>
      </c>
      <c r="D501">
        <v>3</v>
      </c>
      <c r="E501" s="7">
        <v>46631</v>
      </c>
    </row>
    <row r="502" spans="2:5" hidden="1" x14ac:dyDescent="0.25">
      <c r="B502" t="s">
        <v>1025</v>
      </c>
      <c r="C502" t="s">
        <v>13538</v>
      </c>
      <c r="D502">
        <v>2</v>
      </c>
      <c r="E502" s="7">
        <v>46388</v>
      </c>
    </row>
    <row r="503" spans="2:5" hidden="1" x14ac:dyDescent="0.25">
      <c r="B503" t="s">
        <v>1030</v>
      </c>
      <c r="C503" t="s">
        <v>13539</v>
      </c>
      <c r="D503">
        <v>0</v>
      </c>
      <c r="E503" s="7" t="s">
        <v>30</v>
      </c>
    </row>
    <row r="504" spans="2:5" hidden="1" x14ac:dyDescent="0.25">
      <c r="B504" t="s">
        <v>1030</v>
      </c>
      <c r="C504" t="s">
        <v>13539</v>
      </c>
      <c r="D504">
        <v>0</v>
      </c>
      <c r="E504" s="7">
        <v>46023</v>
      </c>
    </row>
    <row r="505" spans="2:5" hidden="1" x14ac:dyDescent="0.25">
      <c r="B505" t="s">
        <v>1030</v>
      </c>
      <c r="C505" t="s">
        <v>13539</v>
      </c>
      <c r="D505">
        <v>0</v>
      </c>
      <c r="E505" s="7">
        <v>46539</v>
      </c>
    </row>
    <row r="506" spans="2:5" hidden="1" x14ac:dyDescent="0.25">
      <c r="B506" t="s">
        <v>1030</v>
      </c>
      <c r="C506" t="s">
        <v>13539</v>
      </c>
      <c r="D506">
        <v>0</v>
      </c>
      <c r="E506" s="7">
        <v>46905</v>
      </c>
    </row>
    <row r="507" spans="2:5" hidden="1" x14ac:dyDescent="0.25">
      <c r="B507" t="s">
        <v>1030</v>
      </c>
      <c r="C507" t="s">
        <v>13539</v>
      </c>
      <c r="D507">
        <v>0</v>
      </c>
      <c r="E507" s="7">
        <v>46266</v>
      </c>
    </row>
    <row r="508" spans="2:5" hidden="1" x14ac:dyDescent="0.25">
      <c r="B508" t="s">
        <v>1033</v>
      </c>
      <c r="C508" t="s">
        <v>1034</v>
      </c>
      <c r="D508">
        <v>516</v>
      </c>
      <c r="E508" s="7">
        <v>46357</v>
      </c>
    </row>
    <row r="509" spans="2:5" hidden="1" x14ac:dyDescent="0.25">
      <c r="B509" t="s">
        <v>1036</v>
      </c>
      <c r="C509" t="s">
        <v>13540</v>
      </c>
      <c r="D509">
        <v>0</v>
      </c>
      <c r="E509" s="7" t="s">
        <v>30</v>
      </c>
    </row>
    <row r="510" spans="2:5" hidden="1" x14ac:dyDescent="0.25">
      <c r="B510" t="s">
        <v>1038</v>
      </c>
      <c r="C510" t="s">
        <v>13541</v>
      </c>
      <c r="D510">
        <v>0</v>
      </c>
      <c r="E510" s="7" t="s">
        <v>30</v>
      </c>
    </row>
    <row r="511" spans="2:5" hidden="1" x14ac:dyDescent="0.25">
      <c r="B511" t="s">
        <v>1042</v>
      </c>
      <c r="C511" t="s">
        <v>13542</v>
      </c>
      <c r="D511">
        <v>0</v>
      </c>
      <c r="E511" s="7" t="s">
        <v>30</v>
      </c>
    </row>
    <row r="512" spans="2:5" hidden="1" x14ac:dyDescent="0.25">
      <c r="B512" t="s">
        <v>1044</v>
      </c>
      <c r="C512" t="s">
        <v>1045</v>
      </c>
      <c r="D512">
        <v>0</v>
      </c>
      <c r="E512" s="7">
        <v>47027</v>
      </c>
    </row>
    <row r="513" spans="2:5" hidden="1" x14ac:dyDescent="0.25">
      <c r="B513" t="s">
        <v>1046</v>
      </c>
      <c r="C513" t="s">
        <v>1047</v>
      </c>
      <c r="D513">
        <v>8</v>
      </c>
      <c r="E513" s="7" t="s">
        <v>30</v>
      </c>
    </row>
    <row r="514" spans="2:5" hidden="1" x14ac:dyDescent="0.25">
      <c r="B514" t="s">
        <v>1049</v>
      </c>
      <c r="C514" t="s">
        <v>1050</v>
      </c>
      <c r="D514">
        <v>0</v>
      </c>
      <c r="E514" s="7" t="s">
        <v>30</v>
      </c>
    </row>
    <row r="515" spans="2:5" hidden="1" x14ac:dyDescent="0.25">
      <c r="B515" t="s">
        <v>1053</v>
      </c>
      <c r="C515" t="s">
        <v>1054</v>
      </c>
      <c r="D515">
        <v>0</v>
      </c>
      <c r="E515" s="7">
        <v>47543</v>
      </c>
    </row>
    <row r="516" spans="2:5" hidden="1" x14ac:dyDescent="0.25">
      <c r="B516" t="s">
        <v>1055</v>
      </c>
      <c r="C516" t="s">
        <v>13543</v>
      </c>
      <c r="D516">
        <v>0</v>
      </c>
      <c r="E516" s="7">
        <v>47543</v>
      </c>
    </row>
    <row r="517" spans="2:5" hidden="1" x14ac:dyDescent="0.25">
      <c r="B517" t="s">
        <v>1058</v>
      </c>
      <c r="C517" t="s">
        <v>1059</v>
      </c>
      <c r="D517">
        <v>30</v>
      </c>
      <c r="E517" s="7" t="s">
        <v>30</v>
      </c>
    </row>
    <row r="518" spans="2:5" hidden="1" x14ac:dyDescent="0.25">
      <c r="B518" t="s">
        <v>1060</v>
      </c>
      <c r="C518" t="s">
        <v>1061</v>
      </c>
      <c r="D518">
        <v>0</v>
      </c>
      <c r="E518" s="7">
        <v>46388</v>
      </c>
    </row>
    <row r="519" spans="2:5" hidden="1" x14ac:dyDescent="0.25">
      <c r="B519" t="s">
        <v>1063</v>
      </c>
      <c r="C519" t="s">
        <v>1064</v>
      </c>
      <c r="D519">
        <v>0</v>
      </c>
      <c r="E519" s="7" t="s">
        <v>30</v>
      </c>
    </row>
    <row r="520" spans="2:5" hidden="1" x14ac:dyDescent="0.25">
      <c r="B520" t="s">
        <v>1065</v>
      </c>
      <c r="C520" t="s">
        <v>1066</v>
      </c>
      <c r="D520">
        <v>0</v>
      </c>
      <c r="E520" s="7" t="s">
        <v>30</v>
      </c>
    </row>
    <row r="521" spans="2:5" hidden="1" x14ac:dyDescent="0.25">
      <c r="B521" t="s">
        <v>1067</v>
      </c>
      <c r="C521" t="s">
        <v>1068</v>
      </c>
      <c r="D521">
        <v>6422</v>
      </c>
      <c r="E521" s="7" t="s">
        <v>30</v>
      </c>
    </row>
    <row r="522" spans="2:5" hidden="1" x14ac:dyDescent="0.25">
      <c r="B522" t="s">
        <v>1070</v>
      </c>
      <c r="C522" t="s">
        <v>1071</v>
      </c>
      <c r="D522">
        <v>90</v>
      </c>
      <c r="E522" s="7" t="s">
        <v>30</v>
      </c>
    </row>
    <row r="523" spans="2:5" hidden="1" x14ac:dyDescent="0.25">
      <c r="B523" t="s">
        <v>1072</v>
      </c>
      <c r="C523" t="s">
        <v>1073</v>
      </c>
      <c r="D523">
        <v>95</v>
      </c>
      <c r="E523" s="7" t="s">
        <v>30</v>
      </c>
    </row>
    <row r="524" spans="2:5" hidden="1" x14ac:dyDescent="0.25">
      <c r="B524" t="s">
        <v>1074</v>
      </c>
      <c r="C524" t="s">
        <v>13544</v>
      </c>
      <c r="D524">
        <v>0</v>
      </c>
      <c r="E524" s="7">
        <v>47453</v>
      </c>
    </row>
    <row r="525" spans="2:5" hidden="1" x14ac:dyDescent="0.25">
      <c r="B525" t="s">
        <v>1077</v>
      </c>
      <c r="C525" t="s">
        <v>1078</v>
      </c>
      <c r="D525">
        <v>0</v>
      </c>
      <c r="E525" s="7">
        <v>47484</v>
      </c>
    </row>
    <row r="526" spans="2:5" hidden="1" x14ac:dyDescent="0.25">
      <c r="B526" t="s">
        <v>1080</v>
      </c>
      <c r="C526" t="s">
        <v>1081</v>
      </c>
      <c r="D526">
        <v>0</v>
      </c>
      <c r="E526" s="7">
        <v>47239</v>
      </c>
    </row>
    <row r="527" spans="2:5" hidden="1" x14ac:dyDescent="0.25">
      <c r="B527" t="s">
        <v>1082</v>
      </c>
      <c r="C527" t="s">
        <v>1083</v>
      </c>
      <c r="D527">
        <v>0</v>
      </c>
      <c r="E527" s="7">
        <v>47574</v>
      </c>
    </row>
    <row r="528" spans="2:5" hidden="1" x14ac:dyDescent="0.25">
      <c r="B528" t="s">
        <v>1082</v>
      </c>
      <c r="C528" t="s">
        <v>1083</v>
      </c>
      <c r="D528">
        <v>0</v>
      </c>
      <c r="E528" s="7">
        <v>47604</v>
      </c>
    </row>
    <row r="529" spans="2:5" hidden="1" x14ac:dyDescent="0.25">
      <c r="B529" t="s">
        <v>1082</v>
      </c>
      <c r="C529" t="s">
        <v>1083</v>
      </c>
      <c r="D529">
        <v>0</v>
      </c>
      <c r="E529" s="7">
        <v>47635</v>
      </c>
    </row>
    <row r="530" spans="2:5" hidden="1" x14ac:dyDescent="0.25">
      <c r="B530" t="s">
        <v>1082</v>
      </c>
      <c r="C530" t="s">
        <v>1083</v>
      </c>
      <c r="D530">
        <v>0</v>
      </c>
      <c r="E530" s="7">
        <v>46692</v>
      </c>
    </row>
    <row r="531" spans="2:5" hidden="1" x14ac:dyDescent="0.25">
      <c r="B531" t="s">
        <v>1085</v>
      </c>
      <c r="C531" t="s">
        <v>13545</v>
      </c>
      <c r="D531">
        <v>0</v>
      </c>
      <c r="E531" s="7">
        <v>46296</v>
      </c>
    </row>
    <row r="532" spans="2:5" hidden="1" x14ac:dyDescent="0.25">
      <c r="B532" t="s">
        <v>1089</v>
      </c>
      <c r="C532" t="s">
        <v>13546</v>
      </c>
      <c r="D532">
        <v>0</v>
      </c>
      <c r="E532" s="7">
        <v>46327</v>
      </c>
    </row>
    <row r="533" spans="2:5" hidden="1" x14ac:dyDescent="0.25">
      <c r="B533" t="s">
        <v>1089</v>
      </c>
      <c r="C533" t="s">
        <v>13546</v>
      </c>
      <c r="D533">
        <v>0</v>
      </c>
      <c r="E533" s="7">
        <v>46661</v>
      </c>
    </row>
    <row r="534" spans="2:5" hidden="1" x14ac:dyDescent="0.25">
      <c r="B534" t="s">
        <v>1091</v>
      </c>
      <c r="C534" t="s">
        <v>1092</v>
      </c>
      <c r="D534">
        <v>0</v>
      </c>
      <c r="E534" s="7" t="s">
        <v>30</v>
      </c>
    </row>
    <row r="535" spans="2:5" hidden="1" x14ac:dyDescent="0.25">
      <c r="B535" t="s">
        <v>1093</v>
      </c>
      <c r="C535" t="s">
        <v>1094</v>
      </c>
      <c r="D535">
        <v>0</v>
      </c>
      <c r="E535" s="7" t="s">
        <v>30</v>
      </c>
    </row>
    <row r="536" spans="2:5" hidden="1" x14ac:dyDescent="0.25">
      <c r="B536" t="s">
        <v>1095</v>
      </c>
      <c r="C536" t="s">
        <v>1096</v>
      </c>
      <c r="D536">
        <v>100</v>
      </c>
      <c r="E536" s="7" t="s">
        <v>30</v>
      </c>
    </row>
    <row r="537" spans="2:5" hidden="1" x14ac:dyDescent="0.25">
      <c r="B537" t="s">
        <v>1097</v>
      </c>
      <c r="C537" t="s">
        <v>1098</v>
      </c>
      <c r="D537">
        <v>3</v>
      </c>
      <c r="E537" s="7" t="s">
        <v>30</v>
      </c>
    </row>
    <row r="538" spans="2:5" hidden="1" x14ac:dyDescent="0.25">
      <c r="B538" t="s">
        <v>1104</v>
      </c>
      <c r="C538" t="s">
        <v>1105</v>
      </c>
      <c r="D538">
        <v>20</v>
      </c>
      <c r="E538" s="7" t="s">
        <v>30</v>
      </c>
    </row>
    <row r="539" spans="2:5" hidden="1" x14ac:dyDescent="0.25">
      <c r="B539" t="s">
        <v>1106</v>
      </c>
      <c r="C539" t="s">
        <v>1107</v>
      </c>
      <c r="D539">
        <v>2</v>
      </c>
      <c r="E539" s="7" t="s">
        <v>30</v>
      </c>
    </row>
    <row r="540" spans="2:5" hidden="1" x14ac:dyDescent="0.25">
      <c r="B540" t="s">
        <v>1108</v>
      </c>
      <c r="C540" t="s">
        <v>1109</v>
      </c>
      <c r="D540">
        <v>35</v>
      </c>
      <c r="E540" s="7" t="s">
        <v>30</v>
      </c>
    </row>
    <row r="541" spans="2:5" hidden="1" x14ac:dyDescent="0.25">
      <c r="B541" t="s">
        <v>1111</v>
      </c>
      <c r="C541" t="s">
        <v>1112</v>
      </c>
      <c r="D541">
        <v>1</v>
      </c>
      <c r="E541" s="7" t="s">
        <v>30</v>
      </c>
    </row>
    <row r="542" spans="2:5" hidden="1" x14ac:dyDescent="0.25">
      <c r="B542" t="s">
        <v>1115</v>
      </c>
      <c r="C542" t="s">
        <v>1116</v>
      </c>
      <c r="D542">
        <v>1</v>
      </c>
      <c r="E542" s="7" t="s">
        <v>30</v>
      </c>
    </row>
    <row r="543" spans="2:5" hidden="1" x14ac:dyDescent="0.25">
      <c r="B543" t="s">
        <v>1117</v>
      </c>
      <c r="C543" t="s">
        <v>1118</v>
      </c>
      <c r="D543">
        <v>1</v>
      </c>
      <c r="E543" s="7" t="s">
        <v>30</v>
      </c>
    </row>
    <row r="544" spans="2:5" hidden="1" x14ac:dyDescent="0.25">
      <c r="B544" t="s">
        <v>1119</v>
      </c>
      <c r="C544" t="s">
        <v>1120</v>
      </c>
      <c r="D544">
        <v>1</v>
      </c>
      <c r="E544" s="7" t="s">
        <v>30</v>
      </c>
    </row>
    <row r="545" spans="2:5" hidden="1" x14ac:dyDescent="0.25">
      <c r="B545" t="s">
        <v>1121</v>
      </c>
      <c r="C545" t="s">
        <v>1122</v>
      </c>
      <c r="D545">
        <v>1</v>
      </c>
      <c r="E545" s="7" t="s">
        <v>30</v>
      </c>
    </row>
    <row r="546" spans="2:5" hidden="1" x14ac:dyDescent="0.25">
      <c r="B546" t="s">
        <v>1123</v>
      </c>
      <c r="C546" t="s">
        <v>1124</v>
      </c>
      <c r="D546">
        <v>1</v>
      </c>
      <c r="E546" s="7" t="s">
        <v>30</v>
      </c>
    </row>
    <row r="547" spans="2:5" hidden="1" x14ac:dyDescent="0.25">
      <c r="B547" t="s">
        <v>1125</v>
      </c>
      <c r="C547" t="s">
        <v>1126</v>
      </c>
      <c r="D547">
        <v>10</v>
      </c>
      <c r="E547" s="7" t="s">
        <v>30</v>
      </c>
    </row>
    <row r="548" spans="2:5" hidden="1" x14ac:dyDescent="0.25">
      <c r="B548" t="s">
        <v>1128</v>
      </c>
      <c r="C548" t="s">
        <v>1129</v>
      </c>
      <c r="D548">
        <v>40</v>
      </c>
      <c r="E548" s="7" t="s">
        <v>30</v>
      </c>
    </row>
    <row r="549" spans="2:5" hidden="1" x14ac:dyDescent="0.25">
      <c r="B549" t="s">
        <v>1131</v>
      </c>
      <c r="C549" t="s">
        <v>1132</v>
      </c>
      <c r="D549">
        <v>0</v>
      </c>
      <c r="E549" s="7">
        <v>47178</v>
      </c>
    </row>
    <row r="550" spans="2:5" hidden="1" x14ac:dyDescent="0.25">
      <c r="B550" t="s">
        <v>1133</v>
      </c>
      <c r="C550" t="s">
        <v>1134</v>
      </c>
      <c r="D550">
        <v>4</v>
      </c>
      <c r="E550" s="7" t="s">
        <v>30</v>
      </c>
    </row>
    <row r="551" spans="2:5" hidden="1" x14ac:dyDescent="0.25">
      <c r="B551" t="s">
        <v>1135</v>
      </c>
      <c r="C551" t="s">
        <v>1136</v>
      </c>
      <c r="D551">
        <v>4</v>
      </c>
      <c r="E551" s="7">
        <v>46905</v>
      </c>
    </row>
    <row r="552" spans="2:5" hidden="1" x14ac:dyDescent="0.25">
      <c r="B552" t="s">
        <v>1138</v>
      </c>
      <c r="C552" t="s">
        <v>1139</v>
      </c>
      <c r="D552">
        <v>0</v>
      </c>
      <c r="E552" s="7">
        <v>46784</v>
      </c>
    </row>
    <row r="553" spans="2:5" hidden="1" x14ac:dyDescent="0.25">
      <c r="B553" t="s">
        <v>1145</v>
      </c>
      <c r="C553" t="s">
        <v>1146</v>
      </c>
      <c r="D553">
        <v>0</v>
      </c>
      <c r="E553" s="7" t="s">
        <v>30</v>
      </c>
    </row>
    <row r="554" spans="2:5" hidden="1" x14ac:dyDescent="0.25">
      <c r="B554" t="s">
        <v>1147</v>
      </c>
      <c r="C554" t="s">
        <v>1148</v>
      </c>
      <c r="D554">
        <v>0</v>
      </c>
      <c r="E554" s="7" t="s">
        <v>30</v>
      </c>
    </row>
    <row r="555" spans="2:5" hidden="1" x14ac:dyDescent="0.25">
      <c r="B555" t="s">
        <v>1149</v>
      </c>
      <c r="C555" t="s">
        <v>1150</v>
      </c>
      <c r="D555">
        <v>0</v>
      </c>
      <c r="E555" s="7" t="s">
        <v>30</v>
      </c>
    </row>
    <row r="556" spans="2:5" hidden="1" x14ac:dyDescent="0.25">
      <c r="B556" t="s">
        <v>1151</v>
      </c>
      <c r="C556" t="s">
        <v>1152</v>
      </c>
      <c r="D556">
        <v>0</v>
      </c>
      <c r="E556" s="7" t="s">
        <v>30</v>
      </c>
    </row>
    <row r="557" spans="2:5" hidden="1" x14ac:dyDescent="0.25">
      <c r="B557" t="s">
        <v>1153</v>
      </c>
      <c r="C557" t="s">
        <v>1154</v>
      </c>
      <c r="D557">
        <v>7</v>
      </c>
      <c r="E557" s="7" t="s">
        <v>30</v>
      </c>
    </row>
    <row r="558" spans="2:5" hidden="1" x14ac:dyDescent="0.25">
      <c r="B558" t="s">
        <v>1156</v>
      </c>
      <c r="C558" t="s">
        <v>1157</v>
      </c>
      <c r="D558">
        <v>1</v>
      </c>
      <c r="E558" s="7" t="s">
        <v>30</v>
      </c>
    </row>
    <row r="559" spans="2:5" hidden="1" x14ac:dyDescent="0.25">
      <c r="B559" t="s">
        <v>1160</v>
      </c>
      <c r="C559" t="s">
        <v>1161</v>
      </c>
      <c r="D559">
        <v>24</v>
      </c>
      <c r="E559" s="7" t="s">
        <v>30</v>
      </c>
    </row>
    <row r="560" spans="2:5" hidden="1" x14ac:dyDescent="0.25">
      <c r="B560" t="s">
        <v>1162</v>
      </c>
      <c r="C560" t="s">
        <v>1163</v>
      </c>
      <c r="D560">
        <v>115</v>
      </c>
      <c r="E560" s="7" t="s">
        <v>30</v>
      </c>
    </row>
    <row r="561" spans="2:5" hidden="1" x14ac:dyDescent="0.25">
      <c r="B561" t="s">
        <v>1164</v>
      </c>
      <c r="C561" t="s">
        <v>1165</v>
      </c>
      <c r="D561">
        <v>0</v>
      </c>
      <c r="E561" s="7" t="s">
        <v>30</v>
      </c>
    </row>
    <row r="562" spans="2:5" hidden="1" x14ac:dyDescent="0.25">
      <c r="B562" t="s">
        <v>1167</v>
      </c>
      <c r="C562" t="s">
        <v>1168</v>
      </c>
      <c r="D562">
        <v>0</v>
      </c>
      <c r="E562" s="7" t="s">
        <v>30</v>
      </c>
    </row>
    <row r="563" spans="2:5" hidden="1" x14ac:dyDescent="0.25">
      <c r="B563" t="s">
        <v>1169</v>
      </c>
      <c r="C563" t="s">
        <v>1170</v>
      </c>
      <c r="D563">
        <v>0</v>
      </c>
      <c r="E563" s="7" t="s">
        <v>30</v>
      </c>
    </row>
    <row r="564" spans="2:5" hidden="1" x14ac:dyDescent="0.25">
      <c r="B564" t="s">
        <v>1169</v>
      </c>
      <c r="C564" t="s">
        <v>1170</v>
      </c>
      <c r="D564">
        <v>0</v>
      </c>
      <c r="E564" s="7">
        <v>47300</v>
      </c>
    </row>
    <row r="565" spans="2:5" hidden="1" x14ac:dyDescent="0.25">
      <c r="B565" t="s">
        <v>1169</v>
      </c>
      <c r="C565" t="s">
        <v>1170</v>
      </c>
      <c r="D565">
        <v>0</v>
      </c>
      <c r="E565" s="7">
        <v>47300</v>
      </c>
    </row>
    <row r="566" spans="2:5" hidden="1" x14ac:dyDescent="0.25">
      <c r="B566" t="s">
        <v>1172</v>
      </c>
      <c r="C566" t="s">
        <v>1173</v>
      </c>
      <c r="D566">
        <v>0</v>
      </c>
      <c r="E566" s="7">
        <v>47178</v>
      </c>
    </row>
    <row r="567" spans="2:5" hidden="1" x14ac:dyDescent="0.25">
      <c r="B567" t="s">
        <v>1175</v>
      </c>
      <c r="C567" t="s">
        <v>1176</v>
      </c>
      <c r="D567">
        <v>0</v>
      </c>
      <c r="E567" s="7" t="s">
        <v>30</v>
      </c>
    </row>
    <row r="568" spans="2:5" hidden="1" x14ac:dyDescent="0.25">
      <c r="B568" t="s">
        <v>1178</v>
      </c>
      <c r="C568" t="s">
        <v>1179</v>
      </c>
      <c r="D568">
        <v>0</v>
      </c>
      <c r="E568" s="7" t="s">
        <v>30</v>
      </c>
    </row>
    <row r="569" spans="2:5" hidden="1" x14ac:dyDescent="0.25">
      <c r="B569" t="s">
        <v>1181</v>
      </c>
      <c r="C569" t="s">
        <v>1182</v>
      </c>
      <c r="D569">
        <v>0</v>
      </c>
      <c r="E569" s="7" t="s">
        <v>30</v>
      </c>
    </row>
    <row r="570" spans="2:5" hidden="1" x14ac:dyDescent="0.25">
      <c r="B570" t="s">
        <v>1183</v>
      </c>
      <c r="C570" t="s">
        <v>1184</v>
      </c>
      <c r="D570">
        <v>3</v>
      </c>
      <c r="E570" s="7" t="s">
        <v>30</v>
      </c>
    </row>
    <row r="571" spans="2:5" hidden="1" x14ac:dyDescent="0.25">
      <c r="B571" t="s">
        <v>1185</v>
      </c>
      <c r="C571" t="s">
        <v>1186</v>
      </c>
      <c r="D571">
        <v>3</v>
      </c>
      <c r="E571" s="7" t="s">
        <v>30</v>
      </c>
    </row>
    <row r="572" spans="2:5" hidden="1" x14ac:dyDescent="0.25">
      <c r="B572" t="s">
        <v>1185</v>
      </c>
      <c r="C572" t="s">
        <v>1186</v>
      </c>
      <c r="D572">
        <v>0</v>
      </c>
      <c r="E572" s="7" t="s">
        <v>30</v>
      </c>
    </row>
    <row r="573" spans="2:5" hidden="1" x14ac:dyDescent="0.25">
      <c r="B573" t="s">
        <v>1187</v>
      </c>
      <c r="C573" t="s">
        <v>13547</v>
      </c>
      <c r="D573">
        <v>0</v>
      </c>
      <c r="E573" s="7" t="s">
        <v>30</v>
      </c>
    </row>
    <row r="574" spans="2:5" hidden="1" x14ac:dyDescent="0.25">
      <c r="B574" t="s">
        <v>1189</v>
      </c>
      <c r="C574" t="s">
        <v>1190</v>
      </c>
      <c r="D574">
        <v>0</v>
      </c>
      <c r="E574" s="7" t="s">
        <v>30</v>
      </c>
    </row>
    <row r="575" spans="2:5" hidden="1" x14ac:dyDescent="0.25">
      <c r="B575" t="s">
        <v>1189</v>
      </c>
      <c r="C575" t="s">
        <v>1190</v>
      </c>
      <c r="D575">
        <v>0</v>
      </c>
      <c r="E575" s="7" t="s">
        <v>30</v>
      </c>
    </row>
    <row r="576" spans="2:5" hidden="1" x14ac:dyDescent="0.25">
      <c r="B576" t="s">
        <v>1192</v>
      </c>
      <c r="C576" t="s">
        <v>1193</v>
      </c>
      <c r="D576">
        <v>1</v>
      </c>
      <c r="E576" s="7" t="s">
        <v>30</v>
      </c>
    </row>
    <row r="577" spans="2:5" hidden="1" x14ac:dyDescent="0.25">
      <c r="B577" t="s">
        <v>1195</v>
      </c>
      <c r="C577" t="s">
        <v>1196</v>
      </c>
      <c r="D577">
        <v>1</v>
      </c>
      <c r="E577" s="7" t="s">
        <v>30</v>
      </c>
    </row>
    <row r="578" spans="2:5" hidden="1" x14ac:dyDescent="0.25">
      <c r="B578" t="s">
        <v>1197</v>
      </c>
      <c r="C578" t="s">
        <v>1198</v>
      </c>
      <c r="D578">
        <v>12</v>
      </c>
      <c r="E578" s="7" t="s">
        <v>30</v>
      </c>
    </row>
    <row r="579" spans="2:5" hidden="1" x14ac:dyDescent="0.25">
      <c r="B579" t="s">
        <v>1199</v>
      </c>
      <c r="C579" t="s">
        <v>1200</v>
      </c>
      <c r="D579">
        <v>54</v>
      </c>
      <c r="E579" s="7" t="s">
        <v>30</v>
      </c>
    </row>
    <row r="580" spans="2:5" hidden="1" x14ac:dyDescent="0.25">
      <c r="B580" t="s">
        <v>1201</v>
      </c>
      <c r="C580" t="s">
        <v>1202</v>
      </c>
      <c r="D580">
        <v>81</v>
      </c>
      <c r="E580" s="7" t="s">
        <v>30</v>
      </c>
    </row>
    <row r="581" spans="2:5" hidden="1" x14ac:dyDescent="0.25">
      <c r="B581" t="s">
        <v>1203</v>
      </c>
      <c r="C581" t="s">
        <v>1204</v>
      </c>
      <c r="D581">
        <v>9</v>
      </c>
      <c r="E581" s="7" t="s">
        <v>30</v>
      </c>
    </row>
    <row r="582" spans="2:5" hidden="1" x14ac:dyDescent="0.25">
      <c r="B582" t="s">
        <v>1207</v>
      </c>
      <c r="C582" t="s">
        <v>1208</v>
      </c>
      <c r="D582">
        <v>0</v>
      </c>
      <c r="E582" s="7" t="s">
        <v>30</v>
      </c>
    </row>
    <row r="583" spans="2:5" hidden="1" x14ac:dyDescent="0.25">
      <c r="B583" t="s">
        <v>1209</v>
      </c>
      <c r="C583" t="s">
        <v>1210</v>
      </c>
      <c r="D583">
        <v>21</v>
      </c>
      <c r="E583" s="7" t="s">
        <v>30</v>
      </c>
    </row>
    <row r="584" spans="2:5" hidden="1" x14ac:dyDescent="0.25">
      <c r="B584" t="s">
        <v>1212</v>
      </c>
      <c r="C584" t="s">
        <v>1213</v>
      </c>
      <c r="D584">
        <v>0</v>
      </c>
      <c r="E584" s="7" t="s">
        <v>30</v>
      </c>
    </row>
    <row r="585" spans="2:5" hidden="1" x14ac:dyDescent="0.25">
      <c r="B585" t="s">
        <v>1214</v>
      </c>
      <c r="C585" t="s">
        <v>1215</v>
      </c>
      <c r="D585">
        <v>0</v>
      </c>
      <c r="E585" s="7" t="s">
        <v>30</v>
      </c>
    </row>
    <row r="586" spans="2:5" hidden="1" x14ac:dyDescent="0.25">
      <c r="B586" t="s">
        <v>1216</v>
      </c>
      <c r="C586" t="s">
        <v>1217</v>
      </c>
      <c r="D586">
        <v>11</v>
      </c>
      <c r="E586" s="7">
        <v>47849</v>
      </c>
    </row>
    <row r="587" spans="2:5" hidden="1" x14ac:dyDescent="0.25">
      <c r="B587" t="s">
        <v>1220</v>
      </c>
      <c r="C587" t="s">
        <v>1221</v>
      </c>
      <c r="D587">
        <v>10</v>
      </c>
      <c r="E587" s="7">
        <v>47058</v>
      </c>
    </row>
    <row r="588" spans="2:5" hidden="1" x14ac:dyDescent="0.25">
      <c r="B588" t="s">
        <v>1222</v>
      </c>
      <c r="C588" t="s">
        <v>13548</v>
      </c>
      <c r="D588">
        <v>0</v>
      </c>
      <c r="E588" s="7">
        <v>46508</v>
      </c>
    </row>
    <row r="589" spans="2:5" hidden="1" x14ac:dyDescent="0.25">
      <c r="B589" t="s">
        <v>1222</v>
      </c>
      <c r="C589" t="s">
        <v>13548</v>
      </c>
      <c r="D589">
        <v>32</v>
      </c>
      <c r="E589" s="7">
        <v>46569</v>
      </c>
    </row>
    <row r="590" spans="2:5" hidden="1" x14ac:dyDescent="0.25">
      <c r="B590" t="s">
        <v>1226</v>
      </c>
      <c r="C590" t="s">
        <v>13549</v>
      </c>
      <c r="D590">
        <v>32</v>
      </c>
      <c r="E590" s="7">
        <v>47088</v>
      </c>
    </row>
    <row r="591" spans="2:5" hidden="1" x14ac:dyDescent="0.25">
      <c r="B591" t="s">
        <v>1228</v>
      </c>
      <c r="C591" t="s">
        <v>1229</v>
      </c>
      <c r="D591">
        <v>1</v>
      </c>
      <c r="E591" s="7" t="s">
        <v>30</v>
      </c>
    </row>
    <row r="592" spans="2:5" hidden="1" x14ac:dyDescent="0.25">
      <c r="B592" t="s">
        <v>1231</v>
      </c>
      <c r="C592" t="s">
        <v>1232</v>
      </c>
      <c r="D592">
        <v>28</v>
      </c>
      <c r="E592" s="7" t="s">
        <v>30</v>
      </c>
    </row>
    <row r="593" spans="2:5" hidden="1" x14ac:dyDescent="0.25">
      <c r="B593" t="s">
        <v>1233</v>
      </c>
      <c r="C593" t="s">
        <v>1234</v>
      </c>
      <c r="D593">
        <v>1</v>
      </c>
      <c r="E593" s="7" t="s">
        <v>30</v>
      </c>
    </row>
    <row r="594" spans="2:5" hidden="1" x14ac:dyDescent="0.25">
      <c r="B594" t="s">
        <v>1235</v>
      </c>
      <c r="C594" t="s">
        <v>1236</v>
      </c>
      <c r="D594">
        <v>9</v>
      </c>
      <c r="E594" s="7" t="s">
        <v>30</v>
      </c>
    </row>
    <row r="595" spans="2:5" hidden="1" x14ac:dyDescent="0.25">
      <c r="B595" t="s">
        <v>1238</v>
      </c>
      <c r="C595" t="s">
        <v>1239</v>
      </c>
      <c r="D595">
        <v>0</v>
      </c>
      <c r="E595" s="7" t="s">
        <v>30</v>
      </c>
    </row>
    <row r="596" spans="2:5" hidden="1" x14ac:dyDescent="0.25">
      <c r="B596" t="s">
        <v>1243</v>
      </c>
      <c r="C596" t="s">
        <v>1244</v>
      </c>
      <c r="D596">
        <v>0</v>
      </c>
      <c r="E596" s="7" t="s">
        <v>30</v>
      </c>
    </row>
    <row r="597" spans="2:5" hidden="1" x14ac:dyDescent="0.25">
      <c r="B597" t="s">
        <v>1243</v>
      </c>
      <c r="C597" t="s">
        <v>1244</v>
      </c>
      <c r="D597">
        <v>0</v>
      </c>
      <c r="E597" s="7" t="s">
        <v>30</v>
      </c>
    </row>
    <row r="598" spans="2:5" hidden="1" x14ac:dyDescent="0.25">
      <c r="B598" t="s">
        <v>1249</v>
      </c>
      <c r="C598" t="s">
        <v>1250</v>
      </c>
      <c r="D598">
        <v>0</v>
      </c>
      <c r="E598" s="7" t="s">
        <v>30</v>
      </c>
    </row>
    <row r="599" spans="2:5" hidden="1" x14ac:dyDescent="0.25">
      <c r="B599" t="s">
        <v>1251</v>
      </c>
      <c r="C599" t="s">
        <v>1252</v>
      </c>
      <c r="D599">
        <v>0</v>
      </c>
      <c r="E599" s="7" t="s">
        <v>30</v>
      </c>
    </row>
    <row r="600" spans="2:5" hidden="1" x14ac:dyDescent="0.25">
      <c r="B600" t="s">
        <v>1253</v>
      </c>
      <c r="C600" t="s">
        <v>1254</v>
      </c>
      <c r="D600">
        <v>6</v>
      </c>
      <c r="E600" s="7" t="s">
        <v>30</v>
      </c>
    </row>
    <row r="601" spans="2:5" hidden="1" x14ac:dyDescent="0.25">
      <c r="B601" t="s">
        <v>1256</v>
      </c>
      <c r="C601" t="s">
        <v>1257</v>
      </c>
      <c r="D601">
        <v>0</v>
      </c>
      <c r="E601" s="7" t="s">
        <v>30</v>
      </c>
    </row>
    <row r="602" spans="2:5" hidden="1" x14ac:dyDescent="0.25">
      <c r="B602" t="s">
        <v>1258</v>
      </c>
      <c r="C602" t="s">
        <v>1259</v>
      </c>
      <c r="D602">
        <v>0</v>
      </c>
      <c r="E602" s="7" t="s">
        <v>30</v>
      </c>
    </row>
    <row r="603" spans="2:5" hidden="1" x14ac:dyDescent="0.25">
      <c r="B603" t="s">
        <v>1258</v>
      </c>
      <c r="C603" t="s">
        <v>1259</v>
      </c>
      <c r="D603">
        <v>0</v>
      </c>
      <c r="E603" s="7" t="s">
        <v>30</v>
      </c>
    </row>
    <row r="604" spans="2:5" hidden="1" x14ac:dyDescent="0.25">
      <c r="B604" t="s">
        <v>1260</v>
      </c>
      <c r="C604" t="s">
        <v>1261</v>
      </c>
      <c r="D604">
        <v>2</v>
      </c>
      <c r="E604" s="7" t="s">
        <v>30</v>
      </c>
    </row>
    <row r="605" spans="2:5" hidden="1" x14ac:dyDescent="0.25">
      <c r="B605" t="s">
        <v>1262</v>
      </c>
      <c r="C605" t="s">
        <v>1263</v>
      </c>
      <c r="D605">
        <v>5</v>
      </c>
      <c r="E605" s="7" t="s">
        <v>30</v>
      </c>
    </row>
    <row r="606" spans="2:5" hidden="1" x14ac:dyDescent="0.25">
      <c r="B606" t="s">
        <v>1265</v>
      </c>
      <c r="C606" t="s">
        <v>1266</v>
      </c>
      <c r="D606">
        <v>1</v>
      </c>
      <c r="E606" s="7">
        <v>47969</v>
      </c>
    </row>
    <row r="607" spans="2:5" hidden="1" x14ac:dyDescent="0.25">
      <c r="B607" t="s">
        <v>1269</v>
      </c>
      <c r="C607" t="s">
        <v>1270</v>
      </c>
      <c r="D607">
        <v>0</v>
      </c>
      <c r="E607" s="7" t="s">
        <v>30</v>
      </c>
    </row>
    <row r="608" spans="2:5" hidden="1" x14ac:dyDescent="0.25">
      <c r="B608" t="s">
        <v>1272</v>
      </c>
      <c r="C608" t="s">
        <v>1273</v>
      </c>
      <c r="D608">
        <v>0</v>
      </c>
      <c r="E608" s="7" t="s">
        <v>30</v>
      </c>
    </row>
    <row r="609" spans="2:5" hidden="1" x14ac:dyDescent="0.25">
      <c r="B609" t="s">
        <v>1274</v>
      </c>
      <c r="C609" t="s">
        <v>1275</v>
      </c>
      <c r="D609">
        <v>0</v>
      </c>
      <c r="E609" s="7">
        <v>46309</v>
      </c>
    </row>
    <row r="610" spans="2:5" hidden="1" x14ac:dyDescent="0.25">
      <c r="B610" t="s">
        <v>1274</v>
      </c>
      <c r="C610" t="s">
        <v>1275</v>
      </c>
      <c r="D610">
        <v>0</v>
      </c>
      <c r="E610" s="7">
        <v>46374</v>
      </c>
    </row>
    <row r="611" spans="2:5" hidden="1" x14ac:dyDescent="0.25">
      <c r="B611" t="s">
        <v>1274</v>
      </c>
      <c r="C611" t="s">
        <v>1275</v>
      </c>
      <c r="D611">
        <v>0</v>
      </c>
      <c r="E611" s="7">
        <v>46408</v>
      </c>
    </row>
    <row r="612" spans="2:5" hidden="1" x14ac:dyDescent="0.25">
      <c r="B612" t="s">
        <v>1276</v>
      </c>
      <c r="C612" t="s">
        <v>1277</v>
      </c>
      <c r="D612">
        <v>0</v>
      </c>
      <c r="E612" s="7" t="s">
        <v>30</v>
      </c>
    </row>
    <row r="613" spans="2:5" hidden="1" x14ac:dyDescent="0.25">
      <c r="B613" t="s">
        <v>1278</v>
      </c>
      <c r="C613" t="s">
        <v>1279</v>
      </c>
      <c r="D613">
        <v>0</v>
      </c>
      <c r="E613" s="7">
        <v>46187</v>
      </c>
    </row>
    <row r="614" spans="2:5" hidden="1" x14ac:dyDescent="0.25">
      <c r="B614" t="s">
        <v>1278</v>
      </c>
      <c r="C614" t="s">
        <v>1279</v>
      </c>
      <c r="D614">
        <v>0</v>
      </c>
      <c r="E614" s="7">
        <v>46187</v>
      </c>
    </row>
    <row r="615" spans="2:5" hidden="1" x14ac:dyDescent="0.25">
      <c r="B615" t="s">
        <v>1281</v>
      </c>
      <c r="C615" t="s">
        <v>13550</v>
      </c>
      <c r="D615">
        <v>0</v>
      </c>
      <c r="E615" s="7">
        <v>46935</v>
      </c>
    </row>
    <row r="616" spans="2:5" hidden="1" x14ac:dyDescent="0.25">
      <c r="B616" t="s">
        <v>1281</v>
      </c>
      <c r="C616" t="s">
        <v>13550</v>
      </c>
      <c r="D616">
        <v>0</v>
      </c>
      <c r="E616" s="7">
        <v>47119</v>
      </c>
    </row>
    <row r="617" spans="2:5" hidden="1" x14ac:dyDescent="0.25">
      <c r="B617" t="s">
        <v>1283</v>
      </c>
      <c r="C617" t="s">
        <v>1284</v>
      </c>
      <c r="D617">
        <v>23</v>
      </c>
      <c r="E617" s="7" t="s">
        <v>30</v>
      </c>
    </row>
    <row r="618" spans="2:5" hidden="1" x14ac:dyDescent="0.25">
      <c r="B618" t="s">
        <v>1286</v>
      </c>
      <c r="C618" t="s">
        <v>1287</v>
      </c>
      <c r="D618">
        <v>8</v>
      </c>
      <c r="E618" s="7" t="s">
        <v>30</v>
      </c>
    </row>
    <row r="619" spans="2:5" hidden="1" x14ac:dyDescent="0.25">
      <c r="B619" t="s">
        <v>1288</v>
      </c>
      <c r="C619" t="s">
        <v>1289</v>
      </c>
      <c r="D619">
        <v>0</v>
      </c>
      <c r="E619" s="7">
        <v>47696</v>
      </c>
    </row>
    <row r="620" spans="2:5" hidden="1" x14ac:dyDescent="0.25">
      <c r="B620" t="s">
        <v>1291</v>
      </c>
      <c r="C620" t="s">
        <v>1292</v>
      </c>
      <c r="D620">
        <v>0</v>
      </c>
      <c r="E620" s="7">
        <v>47453</v>
      </c>
    </row>
    <row r="621" spans="2:5" hidden="1" x14ac:dyDescent="0.25">
      <c r="B621" t="s">
        <v>1293</v>
      </c>
      <c r="C621" t="s">
        <v>1294</v>
      </c>
      <c r="D621">
        <v>104</v>
      </c>
      <c r="E621" s="7" t="s">
        <v>30</v>
      </c>
    </row>
    <row r="622" spans="2:5" hidden="1" x14ac:dyDescent="0.25">
      <c r="B622" t="s">
        <v>1295</v>
      </c>
      <c r="C622" t="s">
        <v>1296</v>
      </c>
      <c r="D622">
        <v>45</v>
      </c>
      <c r="E622" s="7" t="s">
        <v>30</v>
      </c>
    </row>
    <row r="623" spans="2:5" hidden="1" x14ac:dyDescent="0.25">
      <c r="B623" t="s">
        <v>1297</v>
      </c>
      <c r="C623" t="s">
        <v>1298</v>
      </c>
      <c r="D623">
        <v>9</v>
      </c>
      <c r="E623" s="7" t="s">
        <v>30</v>
      </c>
    </row>
    <row r="624" spans="2:5" hidden="1" x14ac:dyDescent="0.25">
      <c r="B624" t="s">
        <v>1299</v>
      </c>
      <c r="C624" t="s">
        <v>1300</v>
      </c>
      <c r="D624">
        <v>9</v>
      </c>
      <c r="E624" s="7" t="s">
        <v>30</v>
      </c>
    </row>
    <row r="625" spans="2:5" hidden="1" x14ac:dyDescent="0.25">
      <c r="B625" t="s">
        <v>1302</v>
      </c>
      <c r="C625" t="s">
        <v>1303</v>
      </c>
      <c r="D625">
        <v>1</v>
      </c>
      <c r="E625" s="7" t="s">
        <v>30</v>
      </c>
    </row>
    <row r="626" spans="2:5" hidden="1" x14ac:dyDescent="0.25">
      <c r="B626" t="s">
        <v>1305</v>
      </c>
      <c r="C626" t="s">
        <v>1306</v>
      </c>
      <c r="D626">
        <v>813</v>
      </c>
      <c r="E626" s="7" t="s">
        <v>30</v>
      </c>
    </row>
    <row r="627" spans="2:5" hidden="1" x14ac:dyDescent="0.25">
      <c r="B627" t="s">
        <v>1307</v>
      </c>
      <c r="C627" t="s">
        <v>1308</v>
      </c>
      <c r="D627">
        <v>2510</v>
      </c>
      <c r="E627" s="7" t="s">
        <v>30</v>
      </c>
    </row>
    <row r="628" spans="2:5" hidden="1" x14ac:dyDescent="0.25">
      <c r="B628" t="s">
        <v>1309</v>
      </c>
      <c r="C628" t="s">
        <v>1310</v>
      </c>
      <c r="D628">
        <v>107</v>
      </c>
      <c r="E628" s="7" t="s">
        <v>30</v>
      </c>
    </row>
    <row r="629" spans="2:5" hidden="1" x14ac:dyDescent="0.25">
      <c r="B629" t="s">
        <v>1311</v>
      </c>
      <c r="C629" t="s">
        <v>1312</v>
      </c>
      <c r="D629">
        <v>108</v>
      </c>
      <c r="E629" s="7" t="s">
        <v>30</v>
      </c>
    </row>
    <row r="630" spans="2:5" hidden="1" x14ac:dyDescent="0.25">
      <c r="B630" t="s">
        <v>1313</v>
      </c>
      <c r="C630" t="s">
        <v>1314</v>
      </c>
      <c r="D630">
        <v>40</v>
      </c>
      <c r="E630" s="7" t="s">
        <v>30</v>
      </c>
    </row>
    <row r="631" spans="2:5" hidden="1" x14ac:dyDescent="0.25">
      <c r="B631" t="s">
        <v>1315</v>
      </c>
      <c r="C631" t="s">
        <v>1316</v>
      </c>
      <c r="D631">
        <v>0</v>
      </c>
      <c r="E631" s="7" t="s">
        <v>30</v>
      </c>
    </row>
    <row r="632" spans="2:5" hidden="1" x14ac:dyDescent="0.25">
      <c r="B632" t="s">
        <v>1317</v>
      </c>
      <c r="C632" t="s">
        <v>1318</v>
      </c>
      <c r="D632">
        <v>80</v>
      </c>
      <c r="E632" s="7">
        <v>46174</v>
      </c>
    </row>
    <row r="633" spans="2:5" hidden="1" x14ac:dyDescent="0.25">
      <c r="B633" t="s">
        <v>1319</v>
      </c>
      <c r="C633" t="s">
        <v>13551</v>
      </c>
      <c r="D633">
        <v>0</v>
      </c>
      <c r="E633" s="7" t="s">
        <v>30</v>
      </c>
    </row>
    <row r="634" spans="2:5" hidden="1" x14ac:dyDescent="0.25">
      <c r="B634" t="s">
        <v>1319</v>
      </c>
      <c r="C634" t="s">
        <v>13551</v>
      </c>
      <c r="D634">
        <v>0</v>
      </c>
      <c r="E634" s="7">
        <v>46661</v>
      </c>
    </row>
    <row r="635" spans="2:5" hidden="1" x14ac:dyDescent="0.25">
      <c r="B635" t="s">
        <v>1319</v>
      </c>
      <c r="C635" t="s">
        <v>13551</v>
      </c>
      <c r="D635">
        <v>0</v>
      </c>
      <c r="E635" s="7">
        <v>46419</v>
      </c>
    </row>
    <row r="636" spans="2:5" hidden="1" x14ac:dyDescent="0.25">
      <c r="B636" t="s">
        <v>1321</v>
      </c>
      <c r="C636" t="s">
        <v>1322</v>
      </c>
      <c r="D636">
        <v>9</v>
      </c>
      <c r="E636" s="7">
        <v>46174</v>
      </c>
    </row>
    <row r="637" spans="2:5" hidden="1" x14ac:dyDescent="0.25">
      <c r="B637" t="s">
        <v>1324</v>
      </c>
      <c r="C637" t="s">
        <v>1325</v>
      </c>
      <c r="D637">
        <v>0</v>
      </c>
      <c r="E637" s="7">
        <v>47150</v>
      </c>
    </row>
    <row r="638" spans="2:5" hidden="1" x14ac:dyDescent="0.25">
      <c r="B638" t="s">
        <v>1327</v>
      </c>
      <c r="C638" t="s">
        <v>1328</v>
      </c>
      <c r="D638">
        <v>1</v>
      </c>
      <c r="E638" s="7">
        <v>40452</v>
      </c>
    </row>
    <row r="639" spans="2:5" hidden="1" x14ac:dyDescent="0.25">
      <c r="B639" t="s">
        <v>1329</v>
      </c>
      <c r="C639" t="s">
        <v>1330</v>
      </c>
      <c r="D639">
        <v>6</v>
      </c>
      <c r="E639" s="7" t="s">
        <v>30</v>
      </c>
    </row>
    <row r="640" spans="2:5" hidden="1" x14ac:dyDescent="0.25">
      <c r="B640" t="s">
        <v>1332</v>
      </c>
      <c r="C640" t="s">
        <v>1333</v>
      </c>
      <c r="D640">
        <v>0</v>
      </c>
      <c r="E640" s="7">
        <v>46143</v>
      </c>
    </row>
    <row r="641" spans="2:5" hidden="1" x14ac:dyDescent="0.25">
      <c r="B641" t="s">
        <v>1332</v>
      </c>
      <c r="C641" t="s">
        <v>1333</v>
      </c>
      <c r="D641">
        <v>0</v>
      </c>
      <c r="E641" s="7">
        <v>46661</v>
      </c>
    </row>
    <row r="642" spans="2:5" hidden="1" x14ac:dyDescent="0.25">
      <c r="B642" t="s">
        <v>1336</v>
      </c>
      <c r="C642" t="s">
        <v>13552</v>
      </c>
      <c r="D642">
        <v>0</v>
      </c>
      <c r="E642" s="7">
        <v>45778</v>
      </c>
    </row>
    <row r="643" spans="2:5" hidden="1" x14ac:dyDescent="0.25">
      <c r="B643" t="s">
        <v>1336</v>
      </c>
      <c r="C643" t="s">
        <v>13552</v>
      </c>
      <c r="D643">
        <v>0</v>
      </c>
      <c r="E643" s="7">
        <v>47088</v>
      </c>
    </row>
    <row r="644" spans="2:5" hidden="1" x14ac:dyDescent="0.25">
      <c r="B644" t="s">
        <v>1339</v>
      </c>
      <c r="C644" t="s">
        <v>1340</v>
      </c>
      <c r="D644">
        <v>36</v>
      </c>
      <c r="E644" s="7" t="s">
        <v>30</v>
      </c>
    </row>
    <row r="645" spans="2:5" hidden="1" x14ac:dyDescent="0.25">
      <c r="B645" t="s">
        <v>1342</v>
      </c>
      <c r="C645" t="s">
        <v>1343</v>
      </c>
      <c r="D645">
        <v>5</v>
      </c>
      <c r="E645" s="7" t="s">
        <v>30</v>
      </c>
    </row>
    <row r="646" spans="2:5" hidden="1" x14ac:dyDescent="0.25">
      <c r="B646" t="s">
        <v>1344</v>
      </c>
      <c r="C646" t="s">
        <v>1345</v>
      </c>
      <c r="D646">
        <v>0</v>
      </c>
      <c r="E646" s="7">
        <v>46419</v>
      </c>
    </row>
    <row r="647" spans="2:5" hidden="1" x14ac:dyDescent="0.25">
      <c r="B647" t="s">
        <v>1344</v>
      </c>
      <c r="C647" t="s">
        <v>1345</v>
      </c>
      <c r="D647">
        <v>0</v>
      </c>
      <c r="E647" s="7">
        <v>46600</v>
      </c>
    </row>
    <row r="648" spans="2:5" hidden="1" x14ac:dyDescent="0.25">
      <c r="B648" t="s">
        <v>1344</v>
      </c>
      <c r="C648" t="s">
        <v>1345</v>
      </c>
      <c r="D648">
        <v>0</v>
      </c>
      <c r="E648" s="7">
        <v>46784</v>
      </c>
    </row>
    <row r="649" spans="2:5" hidden="1" x14ac:dyDescent="0.25">
      <c r="B649" t="s">
        <v>1347</v>
      </c>
      <c r="C649" t="s">
        <v>1348</v>
      </c>
      <c r="D649">
        <v>91</v>
      </c>
      <c r="E649" s="7">
        <v>45231</v>
      </c>
    </row>
    <row r="650" spans="2:5" hidden="1" x14ac:dyDescent="0.25">
      <c r="B650" t="s">
        <v>1347</v>
      </c>
      <c r="C650" t="s">
        <v>1348</v>
      </c>
      <c r="D650">
        <v>0</v>
      </c>
      <c r="E650" s="7">
        <v>45231</v>
      </c>
    </row>
    <row r="651" spans="2:5" hidden="1" x14ac:dyDescent="0.25">
      <c r="B651" t="s">
        <v>1352</v>
      </c>
      <c r="C651" t="s">
        <v>13553</v>
      </c>
      <c r="D651">
        <v>0</v>
      </c>
      <c r="E651" s="7">
        <v>47270</v>
      </c>
    </row>
    <row r="652" spans="2:5" hidden="1" x14ac:dyDescent="0.25">
      <c r="B652" t="s">
        <v>1355</v>
      </c>
      <c r="C652" t="s">
        <v>13554</v>
      </c>
      <c r="D652">
        <v>0</v>
      </c>
      <c r="E652" s="7">
        <v>47270</v>
      </c>
    </row>
    <row r="653" spans="2:5" hidden="1" x14ac:dyDescent="0.25">
      <c r="B653" t="s">
        <v>1357</v>
      </c>
      <c r="C653" t="s">
        <v>13555</v>
      </c>
      <c r="D653">
        <v>0</v>
      </c>
      <c r="E653" s="7">
        <v>47453</v>
      </c>
    </row>
    <row r="654" spans="2:5" hidden="1" x14ac:dyDescent="0.25">
      <c r="B654" t="s">
        <v>1360</v>
      </c>
      <c r="C654" t="s">
        <v>1361</v>
      </c>
      <c r="D654">
        <v>0</v>
      </c>
      <c r="E654" s="7">
        <v>47604</v>
      </c>
    </row>
    <row r="655" spans="2:5" hidden="1" x14ac:dyDescent="0.25">
      <c r="B655" t="s">
        <v>1365</v>
      </c>
      <c r="C655" t="s">
        <v>1366</v>
      </c>
      <c r="D655">
        <v>0</v>
      </c>
      <c r="E655" s="7">
        <v>47085</v>
      </c>
    </row>
    <row r="656" spans="2:5" hidden="1" x14ac:dyDescent="0.25">
      <c r="B656" t="s">
        <v>1370</v>
      </c>
      <c r="C656" t="s">
        <v>1371</v>
      </c>
      <c r="D656">
        <v>0</v>
      </c>
      <c r="E656" s="7">
        <v>47140</v>
      </c>
    </row>
    <row r="657" spans="2:5" hidden="1" x14ac:dyDescent="0.25">
      <c r="B657" t="s">
        <v>1372</v>
      </c>
      <c r="C657" t="s">
        <v>1373</v>
      </c>
      <c r="D657">
        <v>0</v>
      </c>
      <c r="E657" s="7">
        <v>46748</v>
      </c>
    </row>
    <row r="658" spans="2:5" hidden="1" x14ac:dyDescent="0.25">
      <c r="B658" t="s">
        <v>1372</v>
      </c>
      <c r="C658" t="s">
        <v>1373</v>
      </c>
      <c r="D658">
        <v>0</v>
      </c>
      <c r="E658" s="7">
        <v>46878</v>
      </c>
    </row>
    <row r="659" spans="2:5" hidden="1" x14ac:dyDescent="0.25">
      <c r="B659" t="s">
        <v>1375</v>
      </c>
      <c r="C659" t="s">
        <v>1376</v>
      </c>
      <c r="D659">
        <v>0</v>
      </c>
      <c r="E659" s="7">
        <v>46461</v>
      </c>
    </row>
    <row r="660" spans="2:5" hidden="1" x14ac:dyDescent="0.25">
      <c r="B660" t="s">
        <v>1377</v>
      </c>
      <c r="C660" t="s">
        <v>1378</v>
      </c>
      <c r="D660">
        <v>0</v>
      </c>
      <c r="E660" s="7">
        <v>47331</v>
      </c>
    </row>
    <row r="661" spans="2:5" hidden="1" x14ac:dyDescent="0.25">
      <c r="B661" t="s">
        <v>1377</v>
      </c>
      <c r="C661" t="s">
        <v>1378</v>
      </c>
      <c r="D661">
        <v>0</v>
      </c>
      <c r="E661" s="7">
        <v>47515</v>
      </c>
    </row>
    <row r="662" spans="2:5" hidden="1" x14ac:dyDescent="0.25">
      <c r="B662" t="s">
        <v>1377</v>
      </c>
      <c r="C662" t="s">
        <v>1378</v>
      </c>
      <c r="D662">
        <v>0</v>
      </c>
      <c r="E662" s="7">
        <v>47543</v>
      </c>
    </row>
    <row r="663" spans="2:5" hidden="1" x14ac:dyDescent="0.25">
      <c r="B663" t="s">
        <v>1377</v>
      </c>
      <c r="C663" t="s">
        <v>1378</v>
      </c>
      <c r="D663">
        <v>0</v>
      </c>
      <c r="E663" s="7">
        <v>47604</v>
      </c>
    </row>
    <row r="664" spans="2:5" hidden="1" x14ac:dyDescent="0.25">
      <c r="B664" t="s">
        <v>1377</v>
      </c>
      <c r="C664" t="s">
        <v>1378</v>
      </c>
      <c r="D664">
        <v>0</v>
      </c>
      <c r="E664" s="7">
        <v>47635</v>
      </c>
    </row>
    <row r="665" spans="2:5" hidden="1" x14ac:dyDescent="0.25">
      <c r="B665" t="s">
        <v>1377</v>
      </c>
      <c r="C665" t="s">
        <v>1378</v>
      </c>
      <c r="D665">
        <v>0</v>
      </c>
      <c r="E665" s="7">
        <v>47665</v>
      </c>
    </row>
    <row r="666" spans="2:5" hidden="1" x14ac:dyDescent="0.25">
      <c r="B666" t="s">
        <v>1377</v>
      </c>
      <c r="C666" t="s">
        <v>1378</v>
      </c>
      <c r="D666">
        <v>0</v>
      </c>
      <c r="E666" s="7">
        <v>47665</v>
      </c>
    </row>
    <row r="667" spans="2:5" hidden="1" x14ac:dyDescent="0.25">
      <c r="B667" t="s">
        <v>1377</v>
      </c>
      <c r="C667" t="s">
        <v>1378</v>
      </c>
      <c r="D667">
        <v>0</v>
      </c>
      <c r="E667" s="7">
        <v>47665</v>
      </c>
    </row>
    <row r="668" spans="2:5" hidden="1" x14ac:dyDescent="0.25">
      <c r="B668" t="s">
        <v>1377</v>
      </c>
      <c r="C668" t="s">
        <v>1378</v>
      </c>
      <c r="D668">
        <v>0</v>
      </c>
      <c r="E668" s="7">
        <v>47696</v>
      </c>
    </row>
    <row r="669" spans="2:5" hidden="1" x14ac:dyDescent="0.25">
      <c r="B669" t="s">
        <v>1377</v>
      </c>
      <c r="C669" t="s">
        <v>1378</v>
      </c>
      <c r="D669">
        <v>0</v>
      </c>
      <c r="E669" s="7">
        <v>47696</v>
      </c>
    </row>
    <row r="670" spans="2:5" hidden="1" x14ac:dyDescent="0.25">
      <c r="B670" t="s">
        <v>1377</v>
      </c>
      <c r="C670" t="s">
        <v>1378</v>
      </c>
      <c r="D670">
        <v>0</v>
      </c>
      <c r="E670" s="7">
        <v>47696</v>
      </c>
    </row>
    <row r="671" spans="2:5" hidden="1" x14ac:dyDescent="0.25">
      <c r="B671" t="s">
        <v>1377</v>
      </c>
      <c r="C671" t="s">
        <v>1378</v>
      </c>
      <c r="D671">
        <v>0</v>
      </c>
      <c r="E671" s="7">
        <v>47727</v>
      </c>
    </row>
    <row r="672" spans="2:5" hidden="1" x14ac:dyDescent="0.25">
      <c r="B672" t="s">
        <v>1377</v>
      </c>
      <c r="C672" t="s">
        <v>1378</v>
      </c>
      <c r="D672">
        <v>0</v>
      </c>
      <c r="E672" s="7">
        <v>47727</v>
      </c>
    </row>
    <row r="673" spans="2:5" hidden="1" x14ac:dyDescent="0.25">
      <c r="B673" t="s">
        <v>1377</v>
      </c>
      <c r="C673" t="s">
        <v>1378</v>
      </c>
      <c r="D673">
        <v>0</v>
      </c>
      <c r="E673" s="7">
        <v>47849</v>
      </c>
    </row>
    <row r="674" spans="2:5" hidden="1" x14ac:dyDescent="0.25">
      <c r="B674" t="s">
        <v>1377</v>
      </c>
      <c r="C674" t="s">
        <v>1378</v>
      </c>
      <c r="D674">
        <v>0</v>
      </c>
      <c r="E674" s="7">
        <v>47849</v>
      </c>
    </row>
    <row r="675" spans="2:5" hidden="1" x14ac:dyDescent="0.25">
      <c r="B675" t="s">
        <v>1377</v>
      </c>
      <c r="C675" t="s">
        <v>1378</v>
      </c>
      <c r="D675">
        <v>0</v>
      </c>
      <c r="E675" s="7">
        <v>47849</v>
      </c>
    </row>
    <row r="676" spans="2:5" hidden="1" x14ac:dyDescent="0.25">
      <c r="B676" t="s">
        <v>1377</v>
      </c>
      <c r="C676" t="s">
        <v>1378</v>
      </c>
      <c r="D676">
        <v>0</v>
      </c>
      <c r="E676" s="7">
        <v>47939</v>
      </c>
    </row>
    <row r="677" spans="2:5" hidden="1" x14ac:dyDescent="0.25">
      <c r="B677" t="s">
        <v>1377</v>
      </c>
      <c r="C677" t="s">
        <v>1378</v>
      </c>
      <c r="D677">
        <v>0</v>
      </c>
      <c r="E677" s="7">
        <v>47939</v>
      </c>
    </row>
    <row r="678" spans="2:5" hidden="1" x14ac:dyDescent="0.25">
      <c r="B678" t="s">
        <v>1377</v>
      </c>
      <c r="C678" t="s">
        <v>1378</v>
      </c>
      <c r="D678">
        <v>0</v>
      </c>
      <c r="E678" s="7">
        <v>47961</v>
      </c>
    </row>
    <row r="679" spans="2:5" hidden="1" x14ac:dyDescent="0.25">
      <c r="B679" t="s">
        <v>1377</v>
      </c>
      <c r="C679" t="s">
        <v>1378</v>
      </c>
      <c r="D679">
        <v>0</v>
      </c>
      <c r="E679" s="7">
        <v>47940</v>
      </c>
    </row>
    <row r="680" spans="2:5" hidden="1" x14ac:dyDescent="0.25">
      <c r="B680" t="s">
        <v>1377</v>
      </c>
      <c r="C680" t="s">
        <v>1378</v>
      </c>
      <c r="D680">
        <v>0</v>
      </c>
      <c r="E680" s="7">
        <v>47970</v>
      </c>
    </row>
    <row r="681" spans="2:5" hidden="1" x14ac:dyDescent="0.25">
      <c r="B681" t="s">
        <v>1380</v>
      </c>
      <c r="C681" t="s">
        <v>1381</v>
      </c>
      <c r="D681">
        <v>0</v>
      </c>
      <c r="E681" s="7">
        <v>47453</v>
      </c>
    </row>
    <row r="682" spans="2:5" hidden="1" x14ac:dyDescent="0.25">
      <c r="B682" t="s">
        <v>1380</v>
      </c>
      <c r="C682" t="s">
        <v>1381</v>
      </c>
      <c r="D682">
        <v>0</v>
      </c>
      <c r="E682" s="7">
        <v>47515</v>
      </c>
    </row>
    <row r="683" spans="2:5" hidden="1" x14ac:dyDescent="0.25">
      <c r="B683" t="s">
        <v>1380</v>
      </c>
      <c r="C683" t="s">
        <v>1381</v>
      </c>
      <c r="D683">
        <v>0</v>
      </c>
      <c r="E683" s="7">
        <v>47515</v>
      </c>
    </row>
    <row r="684" spans="2:5" hidden="1" x14ac:dyDescent="0.25">
      <c r="B684" t="s">
        <v>1380</v>
      </c>
      <c r="C684" t="s">
        <v>1381</v>
      </c>
      <c r="D684">
        <v>0</v>
      </c>
      <c r="E684" s="7">
        <v>47604</v>
      </c>
    </row>
    <row r="685" spans="2:5" hidden="1" x14ac:dyDescent="0.25">
      <c r="B685" t="s">
        <v>1380</v>
      </c>
      <c r="C685" t="s">
        <v>1381</v>
      </c>
      <c r="D685">
        <v>0</v>
      </c>
      <c r="E685" s="7">
        <v>47635</v>
      </c>
    </row>
    <row r="686" spans="2:5" hidden="1" x14ac:dyDescent="0.25">
      <c r="B686" t="s">
        <v>1380</v>
      </c>
      <c r="C686" t="s">
        <v>1381</v>
      </c>
      <c r="D686">
        <v>0</v>
      </c>
      <c r="E686" s="7">
        <v>47665</v>
      </c>
    </row>
    <row r="687" spans="2:5" hidden="1" x14ac:dyDescent="0.25">
      <c r="B687" t="s">
        <v>1380</v>
      </c>
      <c r="C687" t="s">
        <v>1381</v>
      </c>
      <c r="D687">
        <v>0</v>
      </c>
      <c r="E687" s="7">
        <v>47665</v>
      </c>
    </row>
    <row r="688" spans="2:5" hidden="1" x14ac:dyDescent="0.25">
      <c r="B688" t="s">
        <v>1380</v>
      </c>
      <c r="C688" t="s">
        <v>1381</v>
      </c>
      <c r="D688">
        <v>0</v>
      </c>
      <c r="E688" s="7">
        <v>47665</v>
      </c>
    </row>
    <row r="689" spans="2:5" hidden="1" x14ac:dyDescent="0.25">
      <c r="B689" t="s">
        <v>1380</v>
      </c>
      <c r="C689" t="s">
        <v>1381</v>
      </c>
      <c r="D689">
        <v>0</v>
      </c>
      <c r="E689" s="7">
        <v>47665</v>
      </c>
    </row>
    <row r="690" spans="2:5" hidden="1" x14ac:dyDescent="0.25">
      <c r="B690" t="s">
        <v>1380</v>
      </c>
      <c r="C690" t="s">
        <v>1381</v>
      </c>
      <c r="D690">
        <v>0</v>
      </c>
      <c r="E690" s="7">
        <v>47665</v>
      </c>
    </row>
    <row r="691" spans="2:5" hidden="1" x14ac:dyDescent="0.25">
      <c r="B691" t="s">
        <v>1380</v>
      </c>
      <c r="C691" t="s">
        <v>1381</v>
      </c>
      <c r="D691">
        <v>0</v>
      </c>
      <c r="E691" s="7">
        <v>47696</v>
      </c>
    </row>
    <row r="692" spans="2:5" hidden="1" x14ac:dyDescent="0.25">
      <c r="B692" t="s">
        <v>1380</v>
      </c>
      <c r="C692" t="s">
        <v>1381</v>
      </c>
      <c r="D692">
        <v>0</v>
      </c>
      <c r="E692" s="7">
        <v>47696</v>
      </c>
    </row>
    <row r="693" spans="2:5" hidden="1" x14ac:dyDescent="0.25">
      <c r="B693" t="s">
        <v>1380</v>
      </c>
      <c r="C693" t="s">
        <v>1381</v>
      </c>
      <c r="D693">
        <v>0</v>
      </c>
      <c r="E693" s="7">
        <v>47727</v>
      </c>
    </row>
    <row r="694" spans="2:5" hidden="1" x14ac:dyDescent="0.25">
      <c r="B694" t="s">
        <v>1380</v>
      </c>
      <c r="C694" t="s">
        <v>1381</v>
      </c>
      <c r="D694">
        <v>0</v>
      </c>
      <c r="E694" s="7">
        <v>47818</v>
      </c>
    </row>
    <row r="695" spans="2:5" hidden="1" x14ac:dyDescent="0.25">
      <c r="B695" t="s">
        <v>1380</v>
      </c>
      <c r="C695" t="s">
        <v>1381</v>
      </c>
      <c r="D695">
        <v>0</v>
      </c>
      <c r="E695" s="7">
        <v>47939</v>
      </c>
    </row>
    <row r="696" spans="2:5" hidden="1" x14ac:dyDescent="0.25">
      <c r="B696" t="s">
        <v>1380</v>
      </c>
      <c r="C696" t="s">
        <v>1381</v>
      </c>
      <c r="D696">
        <v>0</v>
      </c>
      <c r="E696" s="7">
        <v>47939</v>
      </c>
    </row>
    <row r="697" spans="2:5" hidden="1" x14ac:dyDescent="0.25">
      <c r="B697" t="s">
        <v>1380</v>
      </c>
      <c r="C697" t="s">
        <v>1381</v>
      </c>
      <c r="D697">
        <v>0</v>
      </c>
      <c r="E697" s="7">
        <v>47939</v>
      </c>
    </row>
    <row r="698" spans="2:5" hidden="1" x14ac:dyDescent="0.25">
      <c r="B698" t="s">
        <v>1380</v>
      </c>
      <c r="C698" t="s">
        <v>1381</v>
      </c>
      <c r="D698">
        <v>0</v>
      </c>
      <c r="E698" s="7">
        <v>47973</v>
      </c>
    </row>
    <row r="699" spans="2:5" hidden="1" x14ac:dyDescent="0.25">
      <c r="B699" t="s">
        <v>1382</v>
      </c>
      <c r="C699" t="s">
        <v>1383</v>
      </c>
      <c r="D699">
        <v>0</v>
      </c>
      <c r="E699" s="7">
        <v>47453</v>
      </c>
    </row>
    <row r="700" spans="2:5" hidden="1" x14ac:dyDescent="0.25">
      <c r="B700" t="s">
        <v>1382</v>
      </c>
      <c r="C700" t="s">
        <v>1383</v>
      </c>
      <c r="D700">
        <v>0</v>
      </c>
      <c r="E700" s="7">
        <v>47453</v>
      </c>
    </row>
    <row r="701" spans="2:5" hidden="1" x14ac:dyDescent="0.25">
      <c r="B701" t="s">
        <v>1382</v>
      </c>
      <c r="C701" t="s">
        <v>1383</v>
      </c>
      <c r="D701">
        <v>0</v>
      </c>
      <c r="E701" s="7">
        <v>47515</v>
      </c>
    </row>
    <row r="702" spans="2:5" hidden="1" x14ac:dyDescent="0.25">
      <c r="B702" t="s">
        <v>1382</v>
      </c>
      <c r="C702" t="s">
        <v>1383</v>
      </c>
      <c r="D702">
        <v>0</v>
      </c>
      <c r="E702" s="7">
        <v>47543</v>
      </c>
    </row>
    <row r="703" spans="2:5" hidden="1" x14ac:dyDescent="0.25">
      <c r="B703" t="s">
        <v>1382</v>
      </c>
      <c r="C703" t="s">
        <v>1383</v>
      </c>
      <c r="D703">
        <v>0</v>
      </c>
      <c r="E703" s="7">
        <v>47604</v>
      </c>
    </row>
    <row r="704" spans="2:5" hidden="1" x14ac:dyDescent="0.25">
      <c r="B704" t="s">
        <v>1382</v>
      </c>
      <c r="C704" t="s">
        <v>1383</v>
      </c>
      <c r="D704">
        <v>0</v>
      </c>
      <c r="E704" s="7">
        <v>47635</v>
      </c>
    </row>
    <row r="705" spans="2:5" hidden="1" x14ac:dyDescent="0.25">
      <c r="B705" t="s">
        <v>1382</v>
      </c>
      <c r="C705" t="s">
        <v>1383</v>
      </c>
      <c r="D705">
        <v>0</v>
      </c>
      <c r="E705" s="7">
        <v>47635</v>
      </c>
    </row>
    <row r="706" spans="2:5" hidden="1" x14ac:dyDescent="0.25">
      <c r="B706" t="s">
        <v>1382</v>
      </c>
      <c r="C706" t="s">
        <v>1383</v>
      </c>
      <c r="D706">
        <v>0</v>
      </c>
      <c r="E706" s="7">
        <v>47635</v>
      </c>
    </row>
    <row r="707" spans="2:5" hidden="1" x14ac:dyDescent="0.25">
      <c r="B707" t="s">
        <v>1382</v>
      </c>
      <c r="C707" t="s">
        <v>1383</v>
      </c>
      <c r="D707">
        <v>0</v>
      </c>
      <c r="E707" s="7">
        <v>47635</v>
      </c>
    </row>
    <row r="708" spans="2:5" hidden="1" x14ac:dyDescent="0.25">
      <c r="B708" t="s">
        <v>1382</v>
      </c>
      <c r="C708" t="s">
        <v>1383</v>
      </c>
      <c r="D708">
        <v>0</v>
      </c>
      <c r="E708" s="7">
        <v>47635</v>
      </c>
    </row>
    <row r="709" spans="2:5" hidden="1" x14ac:dyDescent="0.25">
      <c r="B709" t="s">
        <v>1382</v>
      </c>
      <c r="C709" t="s">
        <v>1383</v>
      </c>
      <c r="D709">
        <v>0</v>
      </c>
      <c r="E709" s="7">
        <v>47635</v>
      </c>
    </row>
    <row r="710" spans="2:5" hidden="1" x14ac:dyDescent="0.25">
      <c r="B710" t="s">
        <v>1382</v>
      </c>
      <c r="C710" t="s">
        <v>1383</v>
      </c>
      <c r="D710">
        <v>0</v>
      </c>
      <c r="E710" s="7">
        <v>47635</v>
      </c>
    </row>
    <row r="711" spans="2:5" hidden="1" x14ac:dyDescent="0.25">
      <c r="B711" t="s">
        <v>1382</v>
      </c>
      <c r="C711" t="s">
        <v>1383</v>
      </c>
      <c r="D711">
        <v>0</v>
      </c>
      <c r="E711" s="7">
        <v>47696</v>
      </c>
    </row>
    <row r="712" spans="2:5" hidden="1" x14ac:dyDescent="0.25">
      <c r="B712" t="s">
        <v>1382</v>
      </c>
      <c r="C712" t="s">
        <v>1383</v>
      </c>
      <c r="D712">
        <v>0</v>
      </c>
      <c r="E712" s="7">
        <v>47696</v>
      </c>
    </row>
    <row r="713" spans="2:5" hidden="1" x14ac:dyDescent="0.25">
      <c r="B713" t="s">
        <v>1382</v>
      </c>
      <c r="C713" t="s">
        <v>1383</v>
      </c>
      <c r="D713">
        <v>0</v>
      </c>
      <c r="E713" s="7">
        <v>47696</v>
      </c>
    </row>
    <row r="714" spans="2:5" hidden="1" x14ac:dyDescent="0.25">
      <c r="B714" t="s">
        <v>1382</v>
      </c>
      <c r="C714" t="s">
        <v>1383</v>
      </c>
      <c r="D714">
        <v>0</v>
      </c>
      <c r="E714" s="7">
        <v>47696</v>
      </c>
    </row>
    <row r="715" spans="2:5" hidden="1" x14ac:dyDescent="0.25">
      <c r="B715" t="s">
        <v>1382</v>
      </c>
      <c r="C715" t="s">
        <v>1383</v>
      </c>
      <c r="D715">
        <v>0</v>
      </c>
      <c r="E715" s="7">
        <v>47757</v>
      </c>
    </row>
    <row r="716" spans="2:5" hidden="1" x14ac:dyDescent="0.25">
      <c r="B716" t="s">
        <v>1382</v>
      </c>
      <c r="C716" t="s">
        <v>1383</v>
      </c>
      <c r="D716">
        <v>0</v>
      </c>
      <c r="E716" s="7">
        <v>47757</v>
      </c>
    </row>
    <row r="717" spans="2:5" hidden="1" x14ac:dyDescent="0.25">
      <c r="B717" t="s">
        <v>1382</v>
      </c>
      <c r="C717" t="s">
        <v>1383</v>
      </c>
      <c r="D717">
        <v>0</v>
      </c>
      <c r="E717" s="7">
        <v>47757</v>
      </c>
    </row>
    <row r="718" spans="2:5" hidden="1" x14ac:dyDescent="0.25">
      <c r="B718" t="s">
        <v>1382</v>
      </c>
      <c r="C718" t="s">
        <v>1383</v>
      </c>
      <c r="D718">
        <v>0</v>
      </c>
      <c r="E718" s="7">
        <v>47757</v>
      </c>
    </row>
    <row r="719" spans="2:5" hidden="1" x14ac:dyDescent="0.25">
      <c r="B719" t="s">
        <v>1382</v>
      </c>
      <c r="C719" t="s">
        <v>1383</v>
      </c>
      <c r="D719">
        <v>0</v>
      </c>
      <c r="E719" s="7">
        <v>47757</v>
      </c>
    </row>
    <row r="720" spans="2:5" hidden="1" x14ac:dyDescent="0.25">
      <c r="B720" t="s">
        <v>1382</v>
      </c>
      <c r="C720" t="s">
        <v>1383</v>
      </c>
      <c r="D720">
        <v>0</v>
      </c>
      <c r="E720" s="7">
        <v>47849</v>
      </c>
    </row>
    <row r="721" spans="2:5" hidden="1" x14ac:dyDescent="0.25">
      <c r="B721" t="s">
        <v>1382</v>
      </c>
      <c r="C721" t="s">
        <v>1383</v>
      </c>
      <c r="D721">
        <v>0</v>
      </c>
      <c r="E721" s="7">
        <v>47849</v>
      </c>
    </row>
    <row r="722" spans="2:5" hidden="1" x14ac:dyDescent="0.25">
      <c r="B722" t="s">
        <v>1382</v>
      </c>
      <c r="C722" t="s">
        <v>1383</v>
      </c>
      <c r="D722">
        <v>0</v>
      </c>
      <c r="E722" s="7">
        <v>47849</v>
      </c>
    </row>
    <row r="723" spans="2:5" hidden="1" x14ac:dyDescent="0.25">
      <c r="B723" t="s">
        <v>1382</v>
      </c>
      <c r="C723" t="s">
        <v>1383</v>
      </c>
      <c r="D723">
        <v>0</v>
      </c>
      <c r="E723" s="7">
        <v>47849</v>
      </c>
    </row>
    <row r="724" spans="2:5" hidden="1" x14ac:dyDescent="0.25">
      <c r="B724" t="s">
        <v>1382</v>
      </c>
      <c r="C724" t="s">
        <v>1383</v>
      </c>
      <c r="D724">
        <v>0</v>
      </c>
      <c r="E724" s="7">
        <v>47973</v>
      </c>
    </row>
    <row r="725" spans="2:5" hidden="1" x14ac:dyDescent="0.25">
      <c r="B725" t="s">
        <v>1382</v>
      </c>
      <c r="C725" t="s">
        <v>1383</v>
      </c>
      <c r="D725">
        <v>0</v>
      </c>
      <c r="E725" s="7">
        <v>47973</v>
      </c>
    </row>
    <row r="726" spans="2:5" hidden="1" x14ac:dyDescent="0.25">
      <c r="B726" t="s">
        <v>1382</v>
      </c>
      <c r="C726" t="s">
        <v>1383</v>
      </c>
      <c r="D726">
        <v>0</v>
      </c>
      <c r="E726" s="7">
        <v>47974</v>
      </c>
    </row>
    <row r="727" spans="2:5" hidden="1" x14ac:dyDescent="0.25">
      <c r="B727" t="s">
        <v>1384</v>
      </c>
      <c r="C727" t="s">
        <v>1385</v>
      </c>
      <c r="D727">
        <v>0</v>
      </c>
      <c r="E727" s="7">
        <v>47484</v>
      </c>
    </row>
    <row r="728" spans="2:5" hidden="1" x14ac:dyDescent="0.25">
      <c r="B728" t="s">
        <v>1384</v>
      </c>
      <c r="C728" t="s">
        <v>1385</v>
      </c>
      <c r="D728">
        <v>0</v>
      </c>
      <c r="E728" s="7">
        <v>47604</v>
      </c>
    </row>
    <row r="729" spans="2:5" hidden="1" x14ac:dyDescent="0.25">
      <c r="B729" t="s">
        <v>1384</v>
      </c>
      <c r="C729" t="s">
        <v>1385</v>
      </c>
      <c r="D729">
        <v>0</v>
      </c>
      <c r="E729" s="7">
        <v>47849</v>
      </c>
    </row>
    <row r="730" spans="2:5" hidden="1" x14ac:dyDescent="0.25">
      <c r="B730" t="s">
        <v>1386</v>
      </c>
      <c r="C730" t="s">
        <v>1387</v>
      </c>
      <c r="D730">
        <v>0</v>
      </c>
      <c r="E730" s="7">
        <v>47696</v>
      </c>
    </row>
    <row r="731" spans="2:5" hidden="1" x14ac:dyDescent="0.25">
      <c r="B731" t="s">
        <v>1386</v>
      </c>
      <c r="C731" t="s">
        <v>1387</v>
      </c>
      <c r="D731">
        <v>0</v>
      </c>
      <c r="E731" s="7">
        <v>47818</v>
      </c>
    </row>
    <row r="732" spans="2:5" hidden="1" x14ac:dyDescent="0.25">
      <c r="B732" t="s">
        <v>1389</v>
      </c>
      <c r="C732" t="s">
        <v>1390</v>
      </c>
      <c r="D732">
        <v>0</v>
      </c>
      <c r="E732" s="7">
        <v>46492</v>
      </c>
    </row>
    <row r="733" spans="2:5" hidden="1" x14ac:dyDescent="0.25">
      <c r="B733" t="s">
        <v>1389</v>
      </c>
      <c r="C733" t="s">
        <v>1390</v>
      </c>
      <c r="D733">
        <v>0</v>
      </c>
      <c r="E733" s="7">
        <v>46499</v>
      </c>
    </row>
    <row r="734" spans="2:5" hidden="1" x14ac:dyDescent="0.25">
      <c r="B734" t="s">
        <v>1389</v>
      </c>
      <c r="C734" t="s">
        <v>1390</v>
      </c>
      <c r="D734">
        <v>0</v>
      </c>
      <c r="E734" s="7">
        <v>46542</v>
      </c>
    </row>
    <row r="735" spans="2:5" hidden="1" x14ac:dyDescent="0.25">
      <c r="B735" t="s">
        <v>1394</v>
      </c>
      <c r="C735" t="s">
        <v>1395</v>
      </c>
      <c r="D735">
        <v>0</v>
      </c>
      <c r="E735" s="7" t="s">
        <v>30</v>
      </c>
    </row>
    <row r="736" spans="2:5" hidden="1" x14ac:dyDescent="0.25">
      <c r="B736" t="s">
        <v>1397</v>
      </c>
      <c r="C736" t="s">
        <v>1398</v>
      </c>
      <c r="D736">
        <v>0</v>
      </c>
      <c r="E736" s="7">
        <v>47574</v>
      </c>
    </row>
    <row r="737" spans="2:5" hidden="1" x14ac:dyDescent="0.25">
      <c r="B737" t="s">
        <v>1397</v>
      </c>
      <c r="C737" t="s">
        <v>1398</v>
      </c>
      <c r="D737">
        <v>0</v>
      </c>
      <c r="E737" s="7">
        <v>47696</v>
      </c>
    </row>
    <row r="738" spans="2:5" hidden="1" x14ac:dyDescent="0.25">
      <c r="B738" t="s">
        <v>1397</v>
      </c>
      <c r="C738" t="s">
        <v>1398</v>
      </c>
      <c r="D738">
        <v>0</v>
      </c>
      <c r="E738" s="7">
        <v>47727</v>
      </c>
    </row>
    <row r="739" spans="2:5" hidden="1" x14ac:dyDescent="0.25">
      <c r="B739" t="s">
        <v>1397</v>
      </c>
      <c r="C739" t="s">
        <v>1398</v>
      </c>
      <c r="D739">
        <v>0</v>
      </c>
      <c r="E739" s="7">
        <v>47849</v>
      </c>
    </row>
    <row r="740" spans="2:5" hidden="1" x14ac:dyDescent="0.25">
      <c r="B740" t="s">
        <v>1400</v>
      </c>
      <c r="C740" t="s">
        <v>1401</v>
      </c>
      <c r="D740">
        <v>0</v>
      </c>
      <c r="E740" s="7">
        <v>47270</v>
      </c>
    </row>
    <row r="741" spans="2:5" hidden="1" x14ac:dyDescent="0.25">
      <c r="B741" t="s">
        <v>1400</v>
      </c>
      <c r="C741" t="s">
        <v>1401</v>
      </c>
      <c r="D741">
        <v>0</v>
      </c>
      <c r="E741" s="7">
        <v>47604</v>
      </c>
    </row>
    <row r="742" spans="2:5" hidden="1" x14ac:dyDescent="0.25">
      <c r="B742" t="s">
        <v>1400</v>
      </c>
      <c r="C742" t="s">
        <v>1401</v>
      </c>
      <c r="D742">
        <v>0</v>
      </c>
      <c r="E742" s="7">
        <v>47727</v>
      </c>
    </row>
    <row r="743" spans="2:5" hidden="1" x14ac:dyDescent="0.25">
      <c r="B743" t="s">
        <v>1400</v>
      </c>
      <c r="C743" t="s">
        <v>1401</v>
      </c>
      <c r="D743">
        <v>0</v>
      </c>
      <c r="E743" s="7">
        <v>47849</v>
      </c>
    </row>
    <row r="744" spans="2:5" hidden="1" x14ac:dyDescent="0.25">
      <c r="B744" t="s">
        <v>1402</v>
      </c>
      <c r="C744" t="s">
        <v>1403</v>
      </c>
      <c r="D744">
        <v>0</v>
      </c>
      <c r="E744" s="7">
        <v>47270</v>
      </c>
    </row>
    <row r="745" spans="2:5" hidden="1" x14ac:dyDescent="0.25">
      <c r="B745" t="s">
        <v>1402</v>
      </c>
      <c r="C745" t="s">
        <v>1403</v>
      </c>
      <c r="D745">
        <v>0</v>
      </c>
      <c r="E745" s="7">
        <v>47604</v>
      </c>
    </row>
    <row r="746" spans="2:5" hidden="1" x14ac:dyDescent="0.25">
      <c r="B746" t="s">
        <v>1402</v>
      </c>
      <c r="C746" t="s">
        <v>1403</v>
      </c>
      <c r="D746">
        <v>0</v>
      </c>
      <c r="E746" s="7">
        <v>47696</v>
      </c>
    </row>
    <row r="747" spans="2:5" hidden="1" x14ac:dyDescent="0.25">
      <c r="B747" t="s">
        <v>1402</v>
      </c>
      <c r="C747" t="s">
        <v>1403</v>
      </c>
      <c r="D747">
        <v>0</v>
      </c>
      <c r="E747" s="7">
        <v>47757</v>
      </c>
    </row>
    <row r="748" spans="2:5" hidden="1" x14ac:dyDescent="0.25">
      <c r="B748" t="s">
        <v>1402</v>
      </c>
      <c r="C748" t="s">
        <v>1403</v>
      </c>
      <c r="D748">
        <v>0</v>
      </c>
      <c r="E748" s="7">
        <v>47849</v>
      </c>
    </row>
    <row r="749" spans="2:5" hidden="1" x14ac:dyDescent="0.25">
      <c r="B749" t="s">
        <v>1404</v>
      </c>
      <c r="C749" t="s">
        <v>1405</v>
      </c>
      <c r="D749">
        <v>0</v>
      </c>
      <c r="E749" s="7">
        <v>47604</v>
      </c>
    </row>
    <row r="750" spans="2:5" hidden="1" x14ac:dyDescent="0.25">
      <c r="B750" t="s">
        <v>1407</v>
      </c>
      <c r="C750" t="s">
        <v>1408</v>
      </c>
      <c r="D750">
        <v>0</v>
      </c>
      <c r="E750" s="7">
        <v>47696</v>
      </c>
    </row>
    <row r="751" spans="2:5" hidden="1" x14ac:dyDescent="0.25">
      <c r="B751" t="s">
        <v>1407</v>
      </c>
      <c r="C751" t="s">
        <v>1408</v>
      </c>
      <c r="D751">
        <v>0</v>
      </c>
      <c r="E751" s="7">
        <v>47757</v>
      </c>
    </row>
    <row r="752" spans="2:5" hidden="1" x14ac:dyDescent="0.25">
      <c r="B752" t="s">
        <v>1409</v>
      </c>
      <c r="C752" t="s">
        <v>1410</v>
      </c>
      <c r="D752">
        <v>0</v>
      </c>
      <c r="E752" s="7">
        <v>47696</v>
      </c>
    </row>
    <row r="753" spans="2:5" hidden="1" x14ac:dyDescent="0.25">
      <c r="B753" t="s">
        <v>1409</v>
      </c>
      <c r="C753" t="s">
        <v>1410</v>
      </c>
      <c r="D753">
        <v>0</v>
      </c>
      <c r="E753" s="7">
        <v>47757</v>
      </c>
    </row>
    <row r="754" spans="2:5" hidden="1" x14ac:dyDescent="0.25">
      <c r="B754" t="s">
        <v>1411</v>
      </c>
      <c r="C754" t="s">
        <v>1412</v>
      </c>
      <c r="D754">
        <v>0</v>
      </c>
      <c r="E754" s="7">
        <v>47769</v>
      </c>
    </row>
    <row r="755" spans="2:5" hidden="1" x14ac:dyDescent="0.25">
      <c r="B755" t="s">
        <v>1411</v>
      </c>
      <c r="C755" t="s">
        <v>1412</v>
      </c>
      <c r="D755">
        <v>0</v>
      </c>
      <c r="E755" s="7">
        <v>47714</v>
      </c>
    </row>
    <row r="756" spans="2:5" hidden="1" x14ac:dyDescent="0.25">
      <c r="B756" t="s">
        <v>1417</v>
      </c>
      <c r="C756" t="s">
        <v>1418</v>
      </c>
      <c r="D756">
        <v>0</v>
      </c>
      <c r="E756" s="7">
        <v>47769</v>
      </c>
    </row>
    <row r="757" spans="2:5" hidden="1" x14ac:dyDescent="0.25">
      <c r="B757" t="s">
        <v>1417</v>
      </c>
      <c r="C757" t="s">
        <v>1418</v>
      </c>
      <c r="D757">
        <v>0</v>
      </c>
      <c r="E757" s="7">
        <v>47714</v>
      </c>
    </row>
    <row r="758" spans="2:5" hidden="1" x14ac:dyDescent="0.25">
      <c r="B758" t="s">
        <v>1419</v>
      </c>
      <c r="C758" t="s">
        <v>1420</v>
      </c>
      <c r="D758">
        <v>0</v>
      </c>
      <c r="E758" s="7">
        <v>46605</v>
      </c>
    </row>
    <row r="759" spans="2:5" hidden="1" x14ac:dyDescent="0.25">
      <c r="B759" t="s">
        <v>1419</v>
      </c>
      <c r="C759" t="s">
        <v>1420</v>
      </c>
      <c r="D759">
        <v>0</v>
      </c>
      <c r="E759" s="7">
        <v>46710</v>
      </c>
    </row>
    <row r="760" spans="2:5" hidden="1" x14ac:dyDescent="0.25">
      <c r="B760" t="s">
        <v>1419</v>
      </c>
      <c r="C760" t="s">
        <v>1420</v>
      </c>
      <c r="D760">
        <v>0</v>
      </c>
      <c r="E760" s="7">
        <v>46402</v>
      </c>
    </row>
    <row r="761" spans="2:5" hidden="1" x14ac:dyDescent="0.25">
      <c r="B761" t="s">
        <v>1419</v>
      </c>
      <c r="C761" t="s">
        <v>1420</v>
      </c>
      <c r="D761">
        <v>0</v>
      </c>
      <c r="E761" s="7">
        <v>46710</v>
      </c>
    </row>
    <row r="762" spans="2:5" hidden="1" x14ac:dyDescent="0.25">
      <c r="B762" t="s">
        <v>1423</v>
      </c>
      <c r="C762" t="s">
        <v>1424</v>
      </c>
      <c r="D762">
        <v>0</v>
      </c>
      <c r="E762" s="7">
        <v>46643</v>
      </c>
    </row>
    <row r="763" spans="2:5" hidden="1" x14ac:dyDescent="0.25">
      <c r="B763" t="s">
        <v>1423</v>
      </c>
      <c r="C763" t="s">
        <v>1424</v>
      </c>
      <c r="D763">
        <v>0</v>
      </c>
      <c r="E763" s="7">
        <v>46639</v>
      </c>
    </row>
    <row r="764" spans="2:5" hidden="1" x14ac:dyDescent="0.25">
      <c r="B764" t="s">
        <v>1423</v>
      </c>
      <c r="C764" t="s">
        <v>1424</v>
      </c>
      <c r="D764">
        <v>0</v>
      </c>
      <c r="E764" s="7">
        <v>46687</v>
      </c>
    </row>
    <row r="765" spans="2:5" hidden="1" x14ac:dyDescent="0.25">
      <c r="B765" t="s">
        <v>1423</v>
      </c>
      <c r="C765" t="s">
        <v>1424</v>
      </c>
      <c r="D765">
        <v>0</v>
      </c>
      <c r="E765" s="7">
        <v>46699</v>
      </c>
    </row>
    <row r="766" spans="2:5" hidden="1" x14ac:dyDescent="0.25">
      <c r="B766" t="s">
        <v>1423</v>
      </c>
      <c r="C766" t="s">
        <v>1424</v>
      </c>
      <c r="D766">
        <v>0</v>
      </c>
      <c r="E766" s="7">
        <v>46699</v>
      </c>
    </row>
    <row r="767" spans="2:5" hidden="1" x14ac:dyDescent="0.25">
      <c r="B767" t="s">
        <v>1426</v>
      </c>
      <c r="C767" t="s">
        <v>1427</v>
      </c>
      <c r="D767">
        <v>0</v>
      </c>
      <c r="E767" s="7">
        <v>46405</v>
      </c>
    </row>
    <row r="768" spans="2:5" hidden="1" x14ac:dyDescent="0.25">
      <c r="B768" t="s">
        <v>1428</v>
      </c>
      <c r="C768" t="s">
        <v>1429</v>
      </c>
      <c r="D768">
        <v>0</v>
      </c>
      <c r="E768" s="7">
        <v>46401</v>
      </c>
    </row>
    <row r="769" spans="2:5" hidden="1" x14ac:dyDescent="0.25">
      <c r="B769" t="s">
        <v>1432</v>
      </c>
      <c r="C769" t="s">
        <v>1433</v>
      </c>
      <c r="D769">
        <v>0</v>
      </c>
      <c r="E769" s="7">
        <v>46356</v>
      </c>
    </row>
    <row r="770" spans="2:5" hidden="1" x14ac:dyDescent="0.25">
      <c r="B770" t="s">
        <v>1435</v>
      </c>
      <c r="C770" t="s">
        <v>1436</v>
      </c>
      <c r="D770">
        <v>0</v>
      </c>
      <c r="E770" s="7">
        <v>46418</v>
      </c>
    </row>
    <row r="771" spans="2:5" hidden="1" x14ac:dyDescent="0.25">
      <c r="B771" t="s">
        <v>1439</v>
      </c>
      <c r="C771" t="s">
        <v>1440</v>
      </c>
      <c r="D771">
        <v>0</v>
      </c>
      <c r="E771" s="7">
        <v>47515</v>
      </c>
    </row>
    <row r="772" spans="2:5" hidden="1" x14ac:dyDescent="0.25">
      <c r="B772" t="s">
        <v>1439</v>
      </c>
      <c r="C772" t="s">
        <v>1440</v>
      </c>
      <c r="D772">
        <v>0</v>
      </c>
      <c r="E772" s="7">
        <v>47771</v>
      </c>
    </row>
    <row r="773" spans="2:5" hidden="1" x14ac:dyDescent="0.25">
      <c r="B773" t="s">
        <v>1439</v>
      </c>
      <c r="C773" t="s">
        <v>1440</v>
      </c>
      <c r="D773">
        <v>0</v>
      </c>
      <c r="E773" s="7">
        <v>47715</v>
      </c>
    </row>
    <row r="774" spans="2:5" hidden="1" x14ac:dyDescent="0.25">
      <c r="B774" t="s">
        <v>1439</v>
      </c>
      <c r="C774" t="s">
        <v>1440</v>
      </c>
      <c r="D774">
        <v>0</v>
      </c>
      <c r="E774" s="7">
        <v>47839</v>
      </c>
    </row>
    <row r="775" spans="2:5" hidden="1" x14ac:dyDescent="0.25">
      <c r="B775" t="s">
        <v>1439</v>
      </c>
      <c r="C775" t="s">
        <v>1440</v>
      </c>
      <c r="D775">
        <v>0</v>
      </c>
      <c r="E775" s="7">
        <v>47845</v>
      </c>
    </row>
    <row r="776" spans="2:5" hidden="1" x14ac:dyDescent="0.25">
      <c r="B776" t="s">
        <v>1447</v>
      </c>
      <c r="C776" t="s">
        <v>1448</v>
      </c>
      <c r="D776">
        <v>0</v>
      </c>
      <c r="E776" s="7">
        <v>47515</v>
      </c>
    </row>
    <row r="777" spans="2:5" hidden="1" x14ac:dyDescent="0.25">
      <c r="B777" t="s">
        <v>1447</v>
      </c>
      <c r="C777" t="s">
        <v>1448</v>
      </c>
      <c r="D777">
        <v>0</v>
      </c>
      <c r="E777" s="7">
        <v>47771</v>
      </c>
    </row>
    <row r="778" spans="2:5" hidden="1" x14ac:dyDescent="0.25">
      <c r="B778" t="s">
        <v>1447</v>
      </c>
      <c r="C778" t="s">
        <v>1448</v>
      </c>
      <c r="D778">
        <v>0</v>
      </c>
      <c r="E778" s="7">
        <v>47715</v>
      </c>
    </row>
    <row r="779" spans="2:5" hidden="1" x14ac:dyDescent="0.25">
      <c r="B779" t="s">
        <v>1447</v>
      </c>
      <c r="C779" t="s">
        <v>1448</v>
      </c>
      <c r="D779">
        <v>0</v>
      </c>
      <c r="E779" s="7">
        <v>47597</v>
      </c>
    </row>
    <row r="780" spans="2:5" hidden="1" x14ac:dyDescent="0.25">
      <c r="B780" t="s">
        <v>1450</v>
      </c>
      <c r="C780" t="s">
        <v>1451</v>
      </c>
      <c r="D780">
        <v>0</v>
      </c>
      <c r="E780" s="7">
        <v>47771</v>
      </c>
    </row>
    <row r="781" spans="2:5" hidden="1" x14ac:dyDescent="0.25">
      <c r="B781" t="s">
        <v>1452</v>
      </c>
      <c r="C781" t="s">
        <v>1453</v>
      </c>
      <c r="D781">
        <v>0</v>
      </c>
      <c r="E781" s="7">
        <v>47693</v>
      </c>
    </row>
    <row r="782" spans="2:5" hidden="1" x14ac:dyDescent="0.25">
      <c r="B782" t="s">
        <v>1456</v>
      </c>
      <c r="C782" t="s">
        <v>1457</v>
      </c>
      <c r="D782">
        <v>0</v>
      </c>
      <c r="E782" s="7">
        <v>47691</v>
      </c>
    </row>
    <row r="783" spans="2:5" hidden="1" x14ac:dyDescent="0.25">
      <c r="B783" t="s">
        <v>1459</v>
      </c>
      <c r="C783" t="s">
        <v>1460</v>
      </c>
      <c r="D783">
        <v>0</v>
      </c>
      <c r="E783" s="7">
        <v>47691</v>
      </c>
    </row>
    <row r="784" spans="2:5" hidden="1" x14ac:dyDescent="0.25">
      <c r="B784" t="s">
        <v>1461</v>
      </c>
      <c r="C784" t="s">
        <v>1462</v>
      </c>
      <c r="D784">
        <v>0</v>
      </c>
      <c r="E784" s="7">
        <v>47327</v>
      </c>
    </row>
    <row r="785" spans="2:5" hidden="1" x14ac:dyDescent="0.25">
      <c r="B785" t="s">
        <v>1461</v>
      </c>
      <c r="C785" t="s">
        <v>1462</v>
      </c>
      <c r="D785">
        <v>0</v>
      </c>
      <c r="E785" s="7" t="s">
        <v>30</v>
      </c>
    </row>
    <row r="786" spans="2:5" hidden="1" x14ac:dyDescent="0.25">
      <c r="B786" t="s">
        <v>1464</v>
      </c>
      <c r="C786" t="s">
        <v>1465</v>
      </c>
      <c r="D786">
        <v>0</v>
      </c>
      <c r="E786" s="7">
        <v>47359</v>
      </c>
    </row>
    <row r="787" spans="2:5" hidden="1" x14ac:dyDescent="0.25">
      <c r="B787" t="s">
        <v>1464</v>
      </c>
      <c r="C787" t="s">
        <v>1465</v>
      </c>
      <c r="D787">
        <v>0</v>
      </c>
      <c r="E787" s="7" t="s">
        <v>30</v>
      </c>
    </row>
    <row r="788" spans="2:5" hidden="1" x14ac:dyDescent="0.25">
      <c r="B788" t="s">
        <v>1466</v>
      </c>
      <c r="C788" t="s">
        <v>1467</v>
      </c>
      <c r="D788">
        <v>0</v>
      </c>
      <c r="E788" s="7">
        <v>47727</v>
      </c>
    </row>
    <row r="789" spans="2:5" hidden="1" x14ac:dyDescent="0.25">
      <c r="B789" t="s">
        <v>1469</v>
      </c>
      <c r="C789" t="s">
        <v>1470</v>
      </c>
      <c r="D789">
        <v>0</v>
      </c>
      <c r="E789" s="7">
        <v>47515</v>
      </c>
    </row>
    <row r="790" spans="2:5" hidden="1" x14ac:dyDescent="0.25">
      <c r="B790" t="s">
        <v>1469</v>
      </c>
      <c r="C790" t="s">
        <v>1470</v>
      </c>
      <c r="D790">
        <v>0</v>
      </c>
      <c r="E790" s="7">
        <v>47543</v>
      </c>
    </row>
    <row r="791" spans="2:5" hidden="1" x14ac:dyDescent="0.25">
      <c r="B791" t="s">
        <v>1469</v>
      </c>
      <c r="C791" t="s">
        <v>1470</v>
      </c>
      <c r="D791">
        <v>0</v>
      </c>
      <c r="E791" s="7">
        <v>47604</v>
      </c>
    </row>
    <row r="792" spans="2:5" hidden="1" x14ac:dyDescent="0.25">
      <c r="B792" t="s">
        <v>1469</v>
      </c>
      <c r="C792" t="s">
        <v>1470</v>
      </c>
      <c r="D792">
        <v>0</v>
      </c>
      <c r="E792" s="7">
        <v>47604</v>
      </c>
    </row>
    <row r="793" spans="2:5" hidden="1" x14ac:dyDescent="0.25">
      <c r="B793" t="s">
        <v>1469</v>
      </c>
      <c r="C793" t="s">
        <v>1470</v>
      </c>
      <c r="D793">
        <v>0</v>
      </c>
      <c r="E793" s="7">
        <v>47635</v>
      </c>
    </row>
    <row r="794" spans="2:5" hidden="1" x14ac:dyDescent="0.25">
      <c r="B794" t="s">
        <v>1469</v>
      </c>
      <c r="C794" t="s">
        <v>1470</v>
      </c>
      <c r="D794">
        <v>0</v>
      </c>
      <c r="E794" s="7">
        <v>47635</v>
      </c>
    </row>
    <row r="795" spans="2:5" hidden="1" x14ac:dyDescent="0.25">
      <c r="B795" t="s">
        <v>1469</v>
      </c>
      <c r="C795" t="s">
        <v>1470</v>
      </c>
      <c r="D795">
        <v>0</v>
      </c>
      <c r="E795" s="7">
        <v>47665</v>
      </c>
    </row>
    <row r="796" spans="2:5" hidden="1" x14ac:dyDescent="0.25">
      <c r="B796" t="s">
        <v>1469</v>
      </c>
      <c r="C796" t="s">
        <v>1470</v>
      </c>
      <c r="D796">
        <v>0</v>
      </c>
      <c r="E796" s="7">
        <v>47727</v>
      </c>
    </row>
    <row r="797" spans="2:5" hidden="1" x14ac:dyDescent="0.25">
      <c r="B797" t="s">
        <v>1469</v>
      </c>
      <c r="C797" t="s">
        <v>1470</v>
      </c>
      <c r="D797">
        <v>0</v>
      </c>
      <c r="E797" s="7">
        <v>47788</v>
      </c>
    </row>
    <row r="798" spans="2:5" hidden="1" x14ac:dyDescent="0.25">
      <c r="B798" t="s">
        <v>1469</v>
      </c>
      <c r="C798" t="s">
        <v>1470</v>
      </c>
      <c r="D798">
        <v>0</v>
      </c>
      <c r="E798" s="7">
        <v>47788</v>
      </c>
    </row>
    <row r="799" spans="2:5" hidden="1" x14ac:dyDescent="0.25">
      <c r="B799" t="s">
        <v>1469</v>
      </c>
      <c r="C799" t="s">
        <v>1470</v>
      </c>
      <c r="D799">
        <v>0</v>
      </c>
      <c r="E799" s="7">
        <v>47818</v>
      </c>
    </row>
    <row r="800" spans="2:5" hidden="1" x14ac:dyDescent="0.25">
      <c r="B800" t="s">
        <v>1471</v>
      </c>
      <c r="C800" t="s">
        <v>1472</v>
      </c>
      <c r="D800">
        <v>0</v>
      </c>
      <c r="E800" s="7">
        <v>47484</v>
      </c>
    </row>
    <row r="801" spans="2:5" hidden="1" x14ac:dyDescent="0.25">
      <c r="B801" t="s">
        <v>1471</v>
      </c>
      <c r="C801" t="s">
        <v>1472</v>
      </c>
      <c r="D801">
        <v>0</v>
      </c>
      <c r="E801" s="7">
        <v>47574</v>
      </c>
    </row>
    <row r="802" spans="2:5" hidden="1" x14ac:dyDescent="0.25">
      <c r="B802" t="s">
        <v>1471</v>
      </c>
      <c r="C802" t="s">
        <v>1472</v>
      </c>
      <c r="D802">
        <v>0</v>
      </c>
      <c r="E802" s="7">
        <v>47574</v>
      </c>
    </row>
    <row r="803" spans="2:5" hidden="1" x14ac:dyDescent="0.25">
      <c r="B803" t="s">
        <v>1471</v>
      </c>
      <c r="C803" t="s">
        <v>1472</v>
      </c>
      <c r="D803">
        <v>0</v>
      </c>
      <c r="E803" s="7">
        <v>47635</v>
      </c>
    </row>
    <row r="804" spans="2:5" hidden="1" x14ac:dyDescent="0.25">
      <c r="B804" t="s">
        <v>1471</v>
      </c>
      <c r="C804" t="s">
        <v>1472</v>
      </c>
      <c r="D804">
        <v>0</v>
      </c>
      <c r="E804" s="7">
        <v>47635</v>
      </c>
    </row>
    <row r="805" spans="2:5" hidden="1" x14ac:dyDescent="0.25">
      <c r="B805" t="s">
        <v>1471</v>
      </c>
      <c r="C805" t="s">
        <v>1472</v>
      </c>
      <c r="D805">
        <v>0</v>
      </c>
      <c r="E805" s="7">
        <v>47635</v>
      </c>
    </row>
    <row r="806" spans="2:5" hidden="1" x14ac:dyDescent="0.25">
      <c r="B806" t="s">
        <v>1471</v>
      </c>
      <c r="C806" t="s">
        <v>1472</v>
      </c>
      <c r="D806">
        <v>0</v>
      </c>
      <c r="E806" s="7">
        <v>47788</v>
      </c>
    </row>
    <row r="807" spans="2:5" hidden="1" x14ac:dyDescent="0.25">
      <c r="B807" t="s">
        <v>1471</v>
      </c>
      <c r="C807" t="s">
        <v>1472</v>
      </c>
      <c r="D807">
        <v>0</v>
      </c>
      <c r="E807" s="7">
        <v>47818</v>
      </c>
    </row>
    <row r="808" spans="2:5" hidden="1" x14ac:dyDescent="0.25">
      <c r="B808" t="s">
        <v>1473</v>
      </c>
      <c r="C808" t="s">
        <v>1474</v>
      </c>
      <c r="D808">
        <v>0</v>
      </c>
      <c r="E808" s="7">
        <v>47453</v>
      </c>
    </row>
    <row r="809" spans="2:5" hidden="1" x14ac:dyDescent="0.25">
      <c r="B809" t="s">
        <v>1473</v>
      </c>
      <c r="C809" t="s">
        <v>1474</v>
      </c>
      <c r="D809">
        <v>0</v>
      </c>
      <c r="E809" s="7">
        <v>47515</v>
      </c>
    </row>
    <row r="810" spans="2:5" hidden="1" x14ac:dyDescent="0.25">
      <c r="B810" t="s">
        <v>1473</v>
      </c>
      <c r="C810" t="s">
        <v>1474</v>
      </c>
      <c r="D810">
        <v>0</v>
      </c>
      <c r="E810" s="7">
        <v>47543</v>
      </c>
    </row>
    <row r="811" spans="2:5" hidden="1" x14ac:dyDescent="0.25">
      <c r="B811" t="s">
        <v>1473</v>
      </c>
      <c r="C811" t="s">
        <v>1474</v>
      </c>
      <c r="D811">
        <v>0</v>
      </c>
      <c r="E811" s="7">
        <v>47574</v>
      </c>
    </row>
    <row r="812" spans="2:5" hidden="1" x14ac:dyDescent="0.25">
      <c r="B812" t="s">
        <v>1473</v>
      </c>
      <c r="C812" t="s">
        <v>1474</v>
      </c>
      <c r="D812">
        <v>0</v>
      </c>
      <c r="E812" s="7">
        <v>47604</v>
      </c>
    </row>
    <row r="813" spans="2:5" hidden="1" x14ac:dyDescent="0.25">
      <c r="B813" t="s">
        <v>1473</v>
      </c>
      <c r="C813" t="s">
        <v>1474</v>
      </c>
      <c r="D813">
        <v>0</v>
      </c>
      <c r="E813" s="7">
        <v>47635</v>
      </c>
    </row>
    <row r="814" spans="2:5" hidden="1" x14ac:dyDescent="0.25">
      <c r="B814" t="s">
        <v>1473</v>
      </c>
      <c r="C814" t="s">
        <v>1474</v>
      </c>
      <c r="D814">
        <v>0</v>
      </c>
      <c r="E814" s="7">
        <v>47665</v>
      </c>
    </row>
    <row r="815" spans="2:5" hidden="1" x14ac:dyDescent="0.25">
      <c r="B815" t="s">
        <v>1473</v>
      </c>
      <c r="C815" t="s">
        <v>1474</v>
      </c>
      <c r="D815">
        <v>0</v>
      </c>
      <c r="E815" s="7">
        <v>47757</v>
      </c>
    </row>
    <row r="816" spans="2:5" hidden="1" x14ac:dyDescent="0.25">
      <c r="B816" t="s">
        <v>1473</v>
      </c>
      <c r="C816" t="s">
        <v>1474</v>
      </c>
      <c r="D816">
        <v>0</v>
      </c>
      <c r="E816" s="7">
        <v>47788</v>
      </c>
    </row>
    <row r="817" spans="2:5" hidden="1" x14ac:dyDescent="0.25">
      <c r="B817" t="s">
        <v>1473</v>
      </c>
      <c r="C817" t="s">
        <v>1474</v>
      </c>
      <c r="D817">
        <v>0</v>
      </c>
      <c r="E817" s="7">
        <v>47788</v>
      </c>
    </row>
    <row r="818" spans="2:5" hidden="1" x14ac:dyDescent="0.25">
      <c r="B818" t="s">
        <v>1473</v>
      </c>
      <c r="C818" t="s">
        <v>1474</v>
      </c>
      <c r="D818">
        <v>0</v>
      </c>
      <c r="E818" s="7">
        <v>47849</v>
      </c>
    </row>
    <row r="819" spans="2:5" hidden="1" x14ac:dyDescent="0.25">
      <c r="B819" t="s">
        <v>1473</v>
      </c>
      <c r="C819" t="s">
        <v>1474</v>
      </c>
      <c r="D819">
        <v>0</v>
      </c>
      <c r="E819" s="7">
        <v>47849</v>
      </c>
    </row>
    <row r="820" spans="2:5" hidden="1" x14ac:dyDescent="0.25">
      <c r="B820" t="s">
        <v>1473</v>
      </c>
      <c r="C820" t="s">
        <v>1474</v>
      </c>
      <c r="D820">
        <v>0</v>
      </c>
      <c r="E820" s="7">
        <v>47908</v>
      </c>
    </row>
    <row r="821" spans="2:5" hidden="1" x14ac:dyDescent="0.25">
      <c r="B821" t="s">
        <v>1473</v>
      </c>
      <c r="C821" t="s">
        <v>1474</v>
      </c>
      <c r="D821">
        <v>0</v>
      </c>
      <c r="E821" s="7">
        <v>47908</v>
      </c>
    </row>
    <row r="822" spans="2:5" hidden="1" x14ac:dyDescent="0.25">
      <c r="B822" t="s">
        <v>1475</v>
      </c>
      <c r="C822" t="s">
        <v>1476</v>
      </c>
      <c r="D822">
        <v>0</v>
      </c>
      <c r="E822" s="7">
        <v>47538</v>
      </c>
    </row>
    <row r="823" spans="2:5" hidden="1" x14ac:dyDescent="0.25">
      <c r="B823" t="s">
        <v>1480</v>
      </c>
      <c r="C823" t="s">
        <v>1481</v>
      </c>
      <c r="D823">
        <v>0</v>
      </c>
      <c r="E823" s="7">
        <v>47174</v>
      </c>
    </row>
    <row r="824" spans="2:5" hidden="1" x14ac:dyDescent="0.25">
      <c r="B824" t="s">
        <v>1480</v>
      </c>
      <c r="C824" t="s">
        <v>1481</v>
      </c>
      <c r="D824">
        <v>0</v>
      </c>
      <c r="E824" s="7">
        <v>47260</v>
      </c>
    </row>
    <row r="825" spans="2:5" hidden="1" x14ac:dyDescent="0.25">
      <c r="B825" t="s">
        <v>1480</v>
      </c>
      <c r="C825" t="s">
        <v>1481</v>
      </c>
      <c r="D825">
        <v>0</v>
      </c>
      <c r="E825" s="7">
        <v>47296</v>
      </c>
    </row>
    <row r="826" spans="2:5" hidden="1" x14ac:dyDescent="0.25">
      <c r="B826" t="s">
        <v>1480</v>
      </c>
      <c r="C826" t="s">
        <v>1481</v>
      </c>
      <c r="D826">
        <v>0</v>
      </c>
      <c r="E826" s="7">
        <v>47321</v>
      </c>
    </row>
    <row r="827" spans="2:5" hidden="1" x14ac:dyDescent="0.25">
      <c r="B827" t="s">
        <v>1480</v>
      </c>
      <c r="C827" t="s">
        <v>1481</v>
      </c>
      <c r="D827">
        <v>0</v>
      </c>
      <c r="E827" s="7">
        <v>47383</v>
      </c>
    </row>
    <row r="828" spans="2:5" hidden="1" x14ac:dyDescent="0.25">
      <c r="B828" t="s">
        <v>1480</v>
      </c>
      <c r="C828" t="s">
        <v>1481</v>
      </c>
      <c r="D828">
        <v>0</v>
      </c>
      <c r="E828" s="7">
        <v>47490</v>
      </c>
    </row>
    <row r="829" spans="2:5" hidden="1" x14ac:dyDescent="0.25">
      <c r="B829" t="s">
        <v>1480</v>
      </c>
      <c r="C829" t="s">
        <v>1481</v>
      </c>
      <c r="D829">
        <v>0</v>
      </c>
      <c r="E829" s="7">
        <v>47545</v>
      </c>
    </row>
    <row r="830" spans="2:5" hidden="1" x14ac:dyDescent="0.25">
      <c r="B830" t="s">
        <v>1480</v>
      </c>
      <c r="C830" t="s">
        <v>1481</v>
      </c>
      <c r="D830">
        <v>0</v>
      </c>
      <c r="E830" s="7">
        <v>47576</v>
      </c>
    </row>
    <row r="831" spans="2:5" hidden="1" x14ac:dyDescent="0.25">
      <c r="B831" t="s">
        <v>1483</v>
      </c>
      <c r="C831" t="s">
        <v>1484</v>
      </c>
      <c r="D831">
        <v>0</v>
      </c>
      <c r="E831" s="7">
        <v>47323</v>
      </c>
    </row>
    <row r="832" spans="2:5" hidden="1" x14ac:dyDescent="0.25">
      <c r="B832" t="s">
        <v>1483</v>
      </c>
      <c r="C832" t="s">
        <v>1484</v>
      </c>
      <c r="D832">
        <v>0</v>
      </c>
      <c r="E832" s="7">
        <v>47324</v>
      </c>
    </row>
    <row r="833" spans="2:5" hidden="1" x14ac:dyDescent="0.25">
      <c r="B833" t="s">
        <v>1485</v>
      </c>
      <c r="C833" t="s">
        <v>1486</v>
      </c>
      <c r="D833">
        <v>0</v>
      </c>
      <c r="E833" s="7">
        <v>47502</v>
      </c>
    </row>
    <row r="834" spans="2:5" hidden="1" x14ac:dyDescent="0.25">
      <c r="B834" t="s">
        <v>1489</v>
      </c>
      <c r="C834" t="s">
        <v>1490</v>
      </c>
      <c r="D834">
        <v>0</v>
      </c>
      <c r="E834" s="7">
        <v>46415</v>
      </c>
    </row>
    <row r="835" spans="2:5" hidden="1" x14ac:dyDescent="0.25">
      <c r="B835" t="s">
        <v>1489</v>
      </c>
      <c r="C835" t="s">
        <v>1490</v>
      </c>
      <c r="D835">
        <v>0</v>
      </c>
      <c r="E835" s="7">
        <v>46141</v>
      </c>
    </row>
    <row r="836" spans="2:5" hidden="1" x14ac:dyDescent="0.25">
      <c r="B836" t="s">
        <v>1489</v>
      </c>
      <c r="C836" t="s">
        <v>1490</v>
      </c>
      <c r="D836">
        <v>0</v>
      </c>
      <c r="E836" s="7">
        <v>46230</v>
      </c>
    </row>
    <row r="837" spans="2:5" hidden="1" x14ac:dyDescent="0.25">
      <c r="B837" t="s">
        <v>1489</v>
      </c>
      <c r="C837" t="s">
        <v>1490</v>
      </c>
      <c r="D837">
        <v>0</v>
      </c>
      <c r="E837" s="7">
        <v>46288</v>
      </c>
    </row>
    <row r="838" spans="2:5" hidden="1" x14ac:dyDescent="0.25">
      <c r="B838" t="s">
        <v>1489</v>
      </c>
      <c r="C838" t="s">
        <v>1490</v>
      </c>
      <c r="D838">
        <v>0</v>
      </c>
      <c r="E838" s="7">
        <v>46254</v>
      </c>
    </row>
    <row r="839" spans="2:5" hidden="1" x14ac:dyDescent="0.25">
      <c r="B839" t="s">
        <v>1489</v>
      </c>
      <c r="C839" t="s">
        <v>1490</v>
      </c>
      <c r="D839">
        <v>0</v>
      </c>
      <c r="E839" s="7">
        <v>46296</v>
      </c>
    </row>
    <row r="840" spans="2:5" hidden="1" x14ac:dyDescent="0.25">
      <c r="B840" t="s">
        <v>1489</v>
      </c>
      <c r="C840" t="s">
        <v>1490</v>
      </c>
      <c r="D840">
        <v>0</v>
      </c>
      <c r="E840" s="7">
        <v>46415</v>
      </c>
    </row>
    <row r="841" spans="2:5" hidden="1" x14ac:dyDescent="0.25">
      <c r="B841" t="s">
        <v>1489</v>
      </c>
      <c r="C841" t="s">
        <v>1490</v>
      </c>
      <c r="D841">
        <v>0</v>
      </c>
      <c r="E841" s="7" t="s">
        <v>30</v>
      </c>
    </row>
    <row r="842" spans="2:5" hidden="1" x14ac:dyDescent="0.25">
      <c r="B842" t="s">
        <v>1493</v>
      </c>
      <c r="C842" t="s">
        <v>1494</v>
      </c>
      <c r="D842">
        <v>0</v>
      </c>
      <c r="E842" s="7">
        <v>46405</v>
      </c>
    </row>
    <row r="843" spans="2:5" hidden="1" x14ac:dyDescent="0.25">
      <c r="B843" t="s">
        <v>1493</v>
      </c>
      <c r="C843" t="s">
        <v>1494</v>
      </c>
      <c r="D843">
        <v>0</v>
      </c>
      <c r="E843" s="7">
        <v>46360</v>
      </c>
    </row>
    <row r="844" spans="2:5" hidden="1" x14ac:dyDescent="0.25">
      <c r="B844" t="s">
        <v>1496</v>
      </c>
      <c r="C844" t="s">
        <v>1497</v>
      </c>
      <c r="D844">
        <v>0</v>
      </c>
      <c r="E844" s="7">
        <v>46583</v>
      </c>
    </row>
    <row r="845" spans="2:5" hidden="1" x14ac:dyDescent="0.25">
      <c r="B845" t="s">
        <v>1496</v>
      </c>
      <c r="C845" t="s">
        <v>1497</v>
      </c>
      <c r="D845">
        <v>0</v>
      </c>
      <c r="E845" s="7">
        <v>46568</v>
      </c>
    </row>
    <row r="846" spans="2:5" hidden="1" x14ac:dyDescent="0.25">
      <c r="B846" t="s">
        <v>1496</v>
      </c>
      <c r="C846" t="s">
        <v>1497</v>
      </c>
      <c r="D846">
        <v>0</v>
      </c>
      <c r="E846" s="7">
        <v>46299</v>
      </c>
    </row>
    <row r="847" spans="2:5" hidden="1" x14ac:dyDescent="0.25">
      <c r="B847" t="s">
        <v>1496</v>
      </c>
      <c r="C847" t="s">
        <v>1497</v>
      </c>
      <c r="D847">
        <v>0</v>
      </c>
      <c r="E847" s="7">
        <v>46575</v>
      </c>
    </row>
    <row r="848" spans="2:5" hidden="1" x14ac:dyDescent="0.25">
      <c r="B848" t="s">
        <v>1500</v>
      </c>
      <c r="C848" t="s">
        <v>1501</v>
      </c>
      <c r="D848">
        <v>0</v>
      </c>
      <c r="E848" s="7">
        <v>46221</v>
      </c>
    </row>
    <row r="849" spans="2:5" hidden="1" x14ac:dyDescent="0.25">
      <c r="B849" t="s">
        <v>1504</v>
      </c>
      <c r="C849" t="s">
        <v>1505</v>
      </c>
      <c r="D849">
        <v>0</v>
      </c>
      <c r="E849" s="7">
        <v>46531</v>
      </c>
    </row>
    <row r="850" spans="2:5" hidden="1" x14ac:dyDescent="0.25">
      <c r="B850" t="s">
        <v>1507</v>
      </c>
      <c r="C850" t="s">
        <v>1508</v>
      </c>
      <c r="D850">
        <v>0</v>
      </c>
      <c r="E850" s="7">
        <v>46526</v>
      </c>
    </row>
    <row r="851" spans="2:5" hidden="1" x14ac:dyDescent="0.25">
      <c r="B851" t="s">
        <v>1507</v>
      </c>
      <c r="C851" t="s">
        <v>1508</v>
      </c>
      <c r="D851">
        <v>0</v>
      </c>
      <c r="E851" s="7">
        <v>46582</v>
      </c>
    </row>
    <row r="852" spans="2:5" hidden="1" x14ac:dyDescent="0.25">
      <c r="B852" t="s">
        <v>1507</v>
      </c>
      <c r="C852" t="s">
        <v>1508</v>
      </c>
      <c r="D852">
        <v>0</v>
      </c>
      <c r="E852" s="7">
        <v>46535</v>
      </c>
    </row>
    <row r="853" spans="2:5" hidden="1" x14ac:dyDescent="0.25">
      <c r="B853" t="s">
        <v>1509</v>
      </c>
      <c r="C853" t="s">
        <v>1510</v>
      </c>
      <c r="D853">
        <v>0</v>
      </c>
      <c r="E853" s="7">
        <v>46965</v>
      </c>
    </row>
    <row r="854" spans="2:5" hidden="1" x14ac:dyDescent="0.25">
      <c r="B854" t="s">
        <v>1511</v>
      </c>
      <c r="C854" t="s">
        <v>1512</v>
      </c>
      <c r="D854">
        <v>0</v>
      </c>
      <c r="E854" s="7">
        <v>47453</v>
      </c>
    </row>
    <row r="855" spans="2:5" hidden="1" x14ac:dyDescent="0.25">
      <c r="B855" t="s">
        <v>1511</v>
      </c>
      <c r="C855" t="s">
        <v>1512</v>
      </c>
      <c r="D855">
        <v>0</v>
      </c>
      <c r="E855" s="7">
        <v>47484</v>
      </c>
    </row>
    <row r="856" spans="2:5" hidden="1" x14ac:dyDescent="0.25">
      <c r="B856" t="s">
        <v>1511</v>
      </c>
      <c r="C856" t="s">
        <v>1512</v>
      </c>
      <c r="D856">
        <v>0</v>
      </c>
      <c r="E856" s="7">
        <v>47484</v>
      </c>
    </row>
    <row r="857" spans="2:5" hidden="1" x14ac:dyDescent="0.25">
      <c r="B857" t="s">
        <v>1511</v>
      </c>
      <c r="C857" t="s">
        <v>1512</v>
      </c>
      <c r="D857">
        <v>0</v>
      </c>
      <c r="E857" s="7">
        <v>47543</v>
      </c>
    </row>
    <row r="858" spans="2:5" hidden="1" x14ac:dyDescent="0.25">
      <c r="B858" t="s">
        <v>1511</v>
      </c>
      <c r="C858" t="s">
        <v>1512</v>
      </c>
      <c r="D858">
        <v>0</v>
      </c>
      <c r="E858" s="7">
        <v>47604</v>
      </c>
    </row>
    <row r="859" spans="2:5" hidden="1" x14ac:dyDescent="0.25">
      <c r="B859" t="s">
        <v>1511</v>
      </c>
      <c r="C859" t="s">
        <v>1512</v>
      </c>
      <c r="D859">
        <v>0</v>
      </c>
      <c r="E859" s="7">
        <v>47665</v>
      </c>
    </row>
    <row r="860" spans="2:5" hidden="1" x14ac:dyDescent="0.25">
      <c r="B860" t="s">
        <v>1511</v>
      </c>
      <c r="C860" t="s">
        <v>1512</v>
      </c>
      <c r="D860">
        <v>0</v>
      </c>
      <c r="E860" s="7">
        <v>47665</v>
      </c>
    </row>
    <row r="861" spans="2:5" hidden="1" x14ac:dyDescent="0.25">
      <c r="B861" t="s">
        <v>1511</v>
      </c>
      <c r="C861" t="s">
        <v>1512</v>
      </c>
      <c r="D861">
        <v>0</v>
      </c>
      <c r="E861" s="7">
        <v>47727</v>
      </c>
    </row>
    <row r="862" spans="2:5" hidden="1" x14ac:dyDescent="0.25">
      <c r="B862" t="s">
        <v>1511</v>
      </c>
      <c r="C862" t="s">
        <v>1512</v>
      </c>
      <c r="D862">
        <v>0</v>
      </c>
      <c r="E862" s="7">
        <v>47880</v>
      </c>
    </row>
    <row r="863" spans="2:5" hidden="1" x14ac:dyDescent="0.25">
      <c r="B863" t="s">
        <v>1514</v>
      </c>
      <c r="C863" t="s">
        <v>1515</v>
      </c>
      <c r="D863">
        <v>0</v>
      </c>
      <c r="E863" s="7" t="s">
        <v>30</v>
      </c>
    </row>
    <row r="864" spans="2:5" hidden="1" x14ac:dyDescent="0.25">
      <c r="B864" t="s">
        <v>1514</v>
      </c>
      <c r="C864" t="s">
        <v>1515</v>
      </c>
      <c r="D864">
        <v>0</v>
      </c>
      <c r="E864" s="7">
        <v>47484</v>
      </c>
    </row>
    <row r="865" spans="2:5" hidden="1" x14ac:dyDescent="0.25">
      <c r="B865" t="s">
        <v>1514</v>
      </c>
      <c r="C865" t="s">
        <v>1515</v>
      </c>
      <c r="D865">
        <v>0</v>
      </c>
      <c r="E865" s="7">
        <v>47484</v>
      </c>
    </row>
    <row r="866" spans="2:5" hidden="1" x14ac:dyDescent="0.25">
      <c r="B866" t="s">
        <v>1514</v>
      </c>
      <c r="C866" t="s">
        <v>1515</v>
      </c>
      <c r="D866">
        <v>0</v>
      </c>
      <c r="E866" s="7">
        <v>47543</v>
      </c>
    </row>
    <row r="867" spans="2:5" hidden="1" x14ac:dyDescent="0.25">
      <c r="B867" t="s">
        <v>1514</v>
      </c>
      <c r="C867" t="s">
        <v>1515</v>
      </c>
      <c r="D867">
        <v>0</v>
      </c>
      <c r="E867" s="7">
        <v>47604</v>
      </c>
    </row>
    <row r="868" spans="2:5" hidden="1" x14ac:dyDescent="0.25">
      <c r="B868" t="s">
        <v>1514</v>
      </c>
      <c r="C868" t="s">
        <v>1515</v>
      </c>
      <c r="D868">
        <v>0</v>
      </c>
      <c r="E868" s="7">
        <v>47788</v>
      </c>
    </row>
    <row r="869" spans="2:5" hidden="1" x14ac:dyDescent="0.25">
      <c r="B869" t="s">
        <v>1514</v>
      </c>
      <c r="C869" t="s">
        <v>1515</v>
      </c>
      <c r="D869">
        <v>0</v>
      </c>
      <c r="E869" s="7">
        <v>47788</v>
      </c>
    </row>
    <row r="870" spans="2:5" hidden="1" x14ac:dyDescent="0.25">
      <c r="B870" t="s">
        <v>1514</v>
      </c>
      <c r="C870" t="s">
        <v>1515</v>
      </c>
      <c r="D870">
        <v>0</v>
      </c>
      <c r="E870" s="7">
        <v>47981</v>
      </c>
    </row>
    <row r="871" spans="2:5" hidden="1" x14ac:dyDescent="0.25">
      <c r="B871" t="s">
        <v>1514</v>
      </c>
      <c r="C871" t="s">
        <v>1515</v>
      </c>
      <c r="D871">
        <v>0</v>
      </c>
      <c r="E871" s="7">
        <v>47982</v>
      </c>
    </row>
    <row r="872" spans="2:5" hidden="1" x14ac:dyDescent="0.25">
      <c r="B872" t="s">
        <v>1516</v>
      </c>
      <c r="C872" t="s">
        <v>1517</v>
      </c>
      <c r="D872">
        <v>0</v>
      </c>
      <c r="E872" s="7">
        <v>46599</v>
      </c>
    </row>
    <row r="873" spans="2:5" hidden="1" x14ac:dyDescent="0.25">
      <c r="B873" t="s">
        <v>1516</v>
      </c>
      <c r="C873" t="s">
        <v>1517</v>
      </c>
      <c r="D873">
        <v>0</v>
      </c>
      <c r="E873" s="7">
        <v>47026</v>
      </c>
    </row>
    <row r="874" spans="2:5" hidden="1" x14ac:dyDescent="0.25">
      <c r="B874" t="s">
        <v>1519</v>
      </c>
      <c r="C874" t="s">
        <v>1520</v>
      </c>
      <c r="D874">
        <v>0</v>
      </c>
      <c r="E874" s="7">
        <v>46208</v>
      </c>
    </row>
    <row r="875" spans="2:5" hidden="1" x14ac:dyDescent="0.25">
      <c r="B875" t="s">
        <v>1523</v>
      </c>
      <c r="C875" t="s">
        <v>1524</v>
      </c>
      <c r="D875">
        <v>0</v>
      </c>
      <c r="E875" s="7">
        <v>46427</v>
      </c>
    </row>
    <row r="876" spans="2:5" hidden="1" x14ac:dyDescent="0.25">
      <c r="B876" t="s">
        <v>1523</v>
      </c>
      <c r="C876" t="s">
        <v>1524</v>
      </c>
      <c r="D876">
        <v>0</v>
      </c>
      <c r="E876" s="7">
        <v>46208</v>
      </c>
    </row>
    <row r="877" spans="2:5" hidden="1" x14ac:dyDescent="0.25">
      <c r="B877" t="s">
        <v>1523</v>
      </c>
      <c r="C877" t="s">
        <v>1524</v>
      </c>
      <c r="D877">
        <v>0</v>
      </c>
      <c r="E877" s="7">
        <v>46355</v>
      </c>
    </row>
    <row r="878" spans="2:5" hidden="1" x14ac:dyDescent="0.25">
      <c r="B878" t="s">
        <v>1523</v>
      </c>
      <c r="C878" t="s">
        <v>1524</v>
      </c>
      <c r="D878">
        <v>0</v>
      </c>
      <c r="E878" s="7">
        <v>46354</v>
      </c>
    </row>
    <row r="879" spans="2:5" hidden="1" x14ac:dyDescent="0.25">
      <c r="B879" t="s">
        <v>1523</v>
      </c>
      <c r="C879" t="s">
        <v>1524</v>
      </c>
      <c r="D879">
        <v>0</v>
      </c>
      <c r="E879" s="7">
        <v>46354</v>
      </c>
    </row>
    <row r="880" spans="2:5" hidden="1" x14ac:dyDescent="0.25">
      <c r="B880" t="s">
        <v>1523</v>
      </c>
      <c r="C880" t="s">
        <v>1524</v>
      </c>
      <c r="D880">
        <v>0</v>
      </c>
      <c r="E880" s="7">
        <v>46427</v>
      </c>
    </row>
    <row r="881" spans="2:5" hidden="1" x14ac:dyDescent="0.25">
      <c r="B881" t="s">
        <v>1525</v>
      </c>
      <c r="C881" t="s">
        <v>1526</v>
      </c>
      <c r="D881">
        <v>0</v>
      </c>
      <c r="E881" s="7">
        <v>46345</v>
      </c>
    </row>
    <row r="882" spans="2:5" hidden="1" x14ac:dyDescent="0.25">
      <c r="B882" t="s">
        <v>1528</v>
      </c>
      <c r="C882" t="s">
        <v>1529</v>
      </c>
      <c r="D882">
        <v>0</v>
      </c>
      <c r="E882" s="7">
        <v>46722</v>
      </c>
    </row>
    <row r="883" spans="2:5" hidden="1" x14ac:dyDescent="0.25">
      <c r="B883" t="s">
        <v>1528</v>
      </c>
      <c r="C883" t="s">
        <v>1529</v>
      </c>
      <c r="D883">
        <v>0</v>
      </c>
      <c r="E883" s="7">
        <v>46753</v>
      </c>
    </row>
    <row r="884" spans="2:5" hidden="1" x14ac:dyDescent="0.25">
      <c r="B884" t="s">
        <v>1533</v>
      </c>
      <c r="C884" t="s">
        <v>690</v>
      </c>
      <c r="D884">
        <v>0</v>
      </c>
      <c r="E884" s="7">
        <v>47515</v>
      </c>
    </row>
    <row r="885" spans="2:5" hidden="1" x14ac:dyDescent="0.25">
      <c r="B885" t="s">
        <v>1533</v>
      </c>
      <c r="C885" t="s">
        <v>690</v>
      </c>
      <c r="D885">
        <v>0</v>
      </c>
      <c r="E885" s="7">
        <v>47515</v>
      </c>
    </row>
    <row r="886" spans="2:5" hidden="1" x14ac:dyDescent="0.25">
      <c r="B886" t="s">
        <v>1537</v>
      </c>
      <c r="C886" t="s">
        <v>1538</v>
      </c>
      <c r="D886">
        <v>0</v>
      </c>
      <c r="E886" s="7">
        <v>47515</v>
      </c>
    </row>
    <row r="887" spans="2:5" hidden="1" x14ac:dyDescent="0.25">
      <c r="B887" t="s">
        <v>1537</v>
      </c>
      <c r="C887" t="s">
        <v>1538</v>
      </c>
      <c r="D887">
        <v>0</v>
      </c>
      <c r="E887" s="7">
        <v>47484</v>
      </c>
    </row>
    <row r="888" spans="2:5" hidden="1" x14ac:dyDescent="0.25">
      <c r="B888" t="s">
        <v>1537</v>
      </c>
      <c r="C888" t="s">
        <v>1538</v>
      </c>
      <c r="D888">
        <v>0</v>
      </c>
      <c r="E888" s="7">
        <v>47484</v>
      </c>
    </row>
    <row r="889" spans="2:5" hidden="1" x14ac:dyDescent="0.25">
      <c r="B889" t="s">
        <v>1542</v>
      </c>
      <c r="C889" t="s">
        <v>1543</v>
      </c>
      <c r="D889">
        <v>0</v>
      </c>
      <c r="E889" s="7">
        <v>46786</v>
      </c>
    </row>
    <row r="890" spans="2:5" hidden="1" x14ac:dyDescent="0.25">
      <c r="B890" t="s">
        <v>1542</v>
      </c>
      <c r="C890" t="s">
        <v>1543</v>
      </c>
      <c r="D890">
        <v>0</v>
      </c>
      <c r="E890" s="7">
        <v>46799</v>
      </c>
    </row>
    <row r="891" spans="2:5" hidden="1" x14ac:dyDescent="0.25">
      <c r="B891" t="s">
        <v>1546</v>
      </c>
      <c r="C891" t="s">
        <v>1547</v>
      </c>
      <c r="D891">
        <v>0</v>
      </c>
      <c r="E891" s="7">
        <v>47313</v>
      </c>
    </row>
    <row r="892" spans="2:5" hidden="1" x14ac:dyDescent="0.25">
      <c r="B892" t="s">
        <v>1549</v>
      </c>
      <c r="C892" t="s">
        <v>1550</v>
      </c>
      <c r="D892">
        <v>0</v>
      </c>
      <c r="E892" s="7">
        <v>47696</v>
      </c>
    </row>
    <row r="893" spans="2:5" hidden="1" x14ac:dyDescent="0.25">
      <c r="B893" t="s">
        <v>1552</v>
      </c>
      <c r="C893" t="s">
        <v>1553</v>
      </c>
      <c r="D893">
        <v>0</v>
      </c>
      <c r="E893" s="7">
        <v>47300</v>
      </c>
    </row>
    <row r="894" spans="2:5" hidden="1" x14ac:dyDescent="0.25">
      <c r="B894" t="s">
        <v>1552</v>
      </c>
      <c r="C894" t="s">
        <v>1553</v>
      </c>
      <c r="D894">
        <v>0</v>
      </c>
      <c r="E894" s="7">
        <v>47696</v>
      </c>
    </row>
    <row r="895" spans="2:5" hidden="1" x14ac:dyDescent="0.25">
      <c r="B895" t="s">
        <v>1554</v>
      </c>
      <c r="C895" t="s">
        <v>1555</v>
      </c>
      <c r="D895">
        <v>0</v>
      </c>
      <c r="E895" s="7">
        <v>47757</v>
      </c>
    </row>
    <row r="896" spans="2:5" hidden="1" x14ac:dyDescent="0.25">
      <c r="B896" t="s">
        <v>1556</v>
      </c>
      <c r="C896" t="s">
        <v>1557</v>
      </c>
      <c r="D896">
        <v>0</v>
      </c>
      <c r="E896" s="7">
        <v>46488</v>
      </c>
    </row>
    <row r="897" spans="2:5" hidden="1" x14ac:dyDescent="0.25">
      <c r="B897" t="s">
        <v>1556</v>
      </c>
      <c r="C897" t="s">
        <v>1557</v>
      </c>
      <c r="D897">
        <v>0</v>
      </c>
      <c r="E897" s="7">
        <v>46488</v>
      </c>
    </row>
    <row r="898" spans="2:5" hidden="1" x14ac:dyDescent="0.25">
      <c r="B898" t="s">
        <v>1556</v>
      </c>
      <c r="C898" t="s">
        <v>1557</v>
      </c>
      <c r="D898">
        <v>0</v>
      </c>
      <c r="E898" s="7">
        <v>46488</v>
      </c>
    </row>
    <row r="899" spans="2:5" hidden="1" x14ac:dyDescent="0.25">
      <c r="B899" t="s">
        <v>1556</v>
      </c>
      <c r="C899" t="s">
        <v>1557</v>
      </c>
      <c r="D899">
        <v>0</v>
      </c>
      <c r="E899" s="7">
        <v>46488</v>
      </c>
    </row>
    <row r="900" spans="2:5" hidden="1" x14ac:dyDescent="0.25">
      <c r="B900" t="s">
        <v>1560</v>
      </c>
      <c r="C900" t="s">
        <v>1561</v>
      </c>
      <c r="D900">
        <v>0</v>
      </c>
      <c r="E900" s="7">
        <v>47788</v>
      </c>
    </row>
    <row r="901" spans="2:5" hidden="1" x14ac:dyDescent="0.25">
      <c r="B901" t="s">
        <v>1560</v>
      </c>
      <c r="C901" t="s">
        <v>1561</v>
      </c>
      <c r="D901">
        <v>0</v>
      </c>
      <c r="E901" s="7">
        <v>47988</v>
      </c>
    </row>
    <row r="902" spans="2:5" hidden="1" x14ac:dyDescent="0.25">
      <c r="B902" t="s">
        <v>1563</v>
      </c>
      <c r="C902" t="s">
        <v>1564</v>
      </c>
      <c r="D902">
        <v>0</v>
      </c>
      <c r="E902" s="7">
        <v>46692</v>
      </c>
    </row>
    <row r="903" spans="2:5" hidden="1" x14ac:dyDescent="0.25">
      <c r="B903" t="s">
        <v>1563</v>
      </c>
      <c r="C903" t="s">
        <v>1564</v>
      </c>
      <c r="D903">
        <v>0</v>
      </c>
      <c r="E903" s="7">
        <v>46722</v>
      </c>
    </row>
    <row r="904" spans="2:5" hidden="1" x14ac:dyDescent="0.25">
      <c r="B904" t="s">
        <v>1563</v>
      </c>
      <c r="C904" t="s">
        <v>1564</v>
      </c>
      <c r="D904">
        <v>0</v>
      </c>
      <c r="E904" s="7">
        <v>46753</v>
      </c>
    </row>
    <row r="905" spans="2:5" hidden="1" x14ac:dyDescent="0.25">
      <c r="B905" t="s">
        <v>1563</v>
      </c>
      <c r="C905" t="s">
        <v>1564</v>
      </c>
      <c r="D905">
        <v>0</v>
      </c>
      <c r="E905" s="7">
        <v>46753</v>
      </c>
    </row>
    <row r="906" spans="2:5" hidden="1" x14ac:dyDescent="0.25">
      <c r="B906" t="s">
        <v>1563</v>
      </c>
      <c r="C906" t="s">
        <v>1564</v>
      </c>
      <c r="D906">
        <v>0</v>
      </c>
      <c r="E906" s="7">
        <v>46722</v>
      </c>
    </row>
    <row r="907" spans="2:5" hidden="1" x14ac:dyDescent="0.25">
      <c r="B907" t="s">
        <v>1566</v>
      </c>
      <c r="C907" t="s">
        <v>1567</v>
      </c>
      <c r="D907">
        <v>0</v>
      </c>
      <c r="E907" s="7">
        <v>47696</v>
      </c>
    </row>
    <row r="908" spans="2:5" hidden="1" x14ac:dyDescent="0.25">
      <c r="B908" t="s">
        <v>1566</v>
      </c>
      <c r="C908" t="s">
        <v>1567</v>
      </c>
      <c r="D908">
        <v>0</v>
      </c>
      <c r="E908" s="7">
        <v>47849</v>
      </c>
    </row>
    <row r="909" spans="2:5" hidden="1" x14ac:dyDescent="0.25">
      <c r="B909" t="s">
        <v>1568</v>
      </c>
      <c r="C909" t="s">
        <v>1569</v>
      </c>
      <c r="D909">
        <v>0</v>
      </c>
      <c r="E909" s="7" t="s">
        <v>30</v>
      </c>
    </row>
    <row r="910" spans="2:5" hidden="1" x14ac:dyDescent="0.25">
      <c r="B910" t="s">
        <v>1572</v>
      </c>
      <c r="C910" t="s">
        <v>1573</v>
      </c>
      <c r="D910">
        <v>0</v>
      </c>
      <c r="E910" s="7" t="s">
        <v>30</v>
      </c>
    </row>
    <row r="911" spans="2:5" hidden="1" x14ac:dyDescent="0.25">
      <c r="B911" t="s">
        <v>1574</v>
      </c>
      <c r="C911" t="s">
        <v>1575</v>
      </c>
      <c r="D911">
        <v>0</v>
      </c>
      <c r="E911" s="7" t="s">
        <v>30</v>
      </c>
    </row>
    <row r="912" spans="2:5" hidden="1" x14ac:dyDescent="0.25">
      <c r="B912" t="s">
        <v>1578</v>
      </c>
      <c r="C912" t="s">
        <v>1579</v>
      </c>
      <c r="D912">
        <v>0</v>
      </c>
      <c r="E912" s="7" t="s">
        <v>30</v>
      </c>
    </row>
    <row r="913" spans="2:5" hidden="1" x14ac:dyDescent="0.25">
      <c r="B913" t="s">
        <v>1580</v>
      </c>
      <c r="C913" t="s">
        <v>1581</v>
      </c>
      <c r="D913">
        <v>0</v>
      </c>
      <c r="E913" s="7" t="s">
        <v>30</v>
      </c>
    </row>
    <row r="914" spans="2:5" hidden="1" x14ac:dyDescent="0.25">
      <c r="B914" t="s">
        <v>1582</v>
      </c>
      <c r="C914" t="s">
        <v>1583</v>
      </c>
      <c r="D914">
        <v>0</v>
      </c>
      <c r="E914" s="7">
        <v>47965</v>
      </c>
    </row>
    <row r="915" spans="2:5" hidden="1" x14ac:dyDescent="0.25">
      <c r="B915" t="s">
        <v>1587</v>
      </c>
      <c r="C915" t="s">
        <v>1588</v>
      </c>
      <c r="D915">
        <v>0</v>
      </c>
      <c r="E915" s="7" t="s">
        <v>30</v>
      </c>
    </row>
    <row r="916" spans="2:5" hidden="1" x14ac:dyDescent="0.25">
      <c r="B916" t="s">
        <v>1587</v>
      </c>
      <c r="C916" t="s">
        <v>1588</v>
      </c>
      <c r="D916">
        <v>0</v>
      </c>
      <c r="E916" s="7">
        <v>47604</v>
      </c>
    </row>
    <row r="917" spans="2:5" hidden="1" x14ac:dyDescent="0.25">
      <c r="B917" t="s">
        <v>1590</v>
      </c>
      <c r="C917" t="s">
        <v>1591</v>
      </c>
      <c r="D917">
        <v>0</v>
      </c>
      <c r="E917" s="7">
        <v>47484</v>
      </c>
    </row>
    <row r="918" spans="2:5" hidden="1" x14ac:dyDescent="0.25">
      <c r="B918" t="s">
        <v>1590</v>
      </c>
      <c r="C918" t="s">
        <v>1591</v>
      </c>
      <c r="D918">
        <v>0</v>
      </c>
      <c r="E918" s="7">
        <v>47757</v>
      </c>
    </row>
    <row r="919" spans="2:5" hidden="1" x14ac:dyDescent="0.25">
      <c r="B919" t="s">
        <v>1590</v>
      </c>
      <c r="C919" t="s">
        <v>1591</v>
      </c>
      <c r="D919">
        <v>0</v>
      </c>
      <c r="E919" s="7">
        <v>47757</v>
      </c>
    </row>
    <row r="920" spans="2:5" hidden="1" x14ac:dyDescent="0.25">
      <c r="B920" t="s">
        <v>1590</v>
      </c>
      <c r="C920" t="s">
        <v>1591</v>
      </c>
      <c r="D920">
        <v>0</v>
      </c>
      <c r="E920" s="7">
        <v>47784</v>
      </c>
    </row>
    <row r="921" spans="2:5" hidden="1" x14ac:dyDescent="0.25">
      <c r="B921" t="s">
        <v>1597</v>
      </c>
      <c r="C921" t="s">
        <v>1598</v>
      </c>
      <c r="D921">
        <v>0</v>
      </c>
      <c r="E921" s="7">
        <v>47453</v>
      </c>
    </row>
    <row r="922" spans="2:5" hidden="1" x14ac:dyDescent="0.25">
      <c r="B922" t="s">
        <v>1597</v>
      </c>
      <c r="C922" t="s">
        <v>1598</v>
      </c>
      <c r="D922">
        <v>0</v>
      </c>
      <c r="E922" s="7">
        <v>47757</v>
      </c>
    </row>
    <row r="923" spans="2:5" hidden="1" x14ac:dyDescent="0.25">
      <c r="B923" t="s">
        <v>1597</v>
      </c>
      <c r="C923" t="s">
        <v>1598</v>
      </c>
      <c r="D923">
        <v>0</v>
      </c>
      <c r="E923" s="7">
        <v>47757</v>
      </c>
    </row>
    <row r="924" spans="2:5" hidden="1" x14ac:dyDescent="0.25">
      <c r="B924" t="s">
        <v>1597</v>
      </c>
      <c r="C924" t="s">
        <v>1598</v>
      </c>
      <c r="D924">
        <v>0</v>
      </c>
      <c r="E924" s="7">
        <v>47861</v>
      </c>
    </row>
    <row r="925" spans="2:5" hidden="1" x14ac:dyDescent="0.25">
      <c r="B925" t="s">
        <v>1603</v>
      </c>
      <c r="C925" t="s">
        <v>1604</v>
      </c>
      <c r="D925">
        <v>0</v>
      </c>
      <c r="E925" s="7">
        <v>47423</v>
      </c>
    </row>
    <row r="926" spans="2:5" hidden="1" x14ac:dyDescent="0.25">
      <c r="B926" t="s">
        <v>1603</v>
      </c>
      <c r="C926" t="s">
        <v>1604</v>
      </c>
      <c r="D926">
        <v>0</v>
      </c>
      <c r="E926" s="7">
        <v>47954</v>
      </c>
    </row>
    <row r="927" spans="2:5" hidden="1" x14ac:dyDescent="0.25">
      <c r="B927" t="s">
        <v>1607</v>
      </c>
      <c r="C927" t="s">
        <v>1608</v>
      </c>
      <c r="D927">
        <v>0</v>
      </c>
      <c r="E927" s="7">
        <v>46691</v>
      </c>
    </row>
    <row r="928" spans="2:5" hidden="1" x14ac:dyDescent="0.25">
      <c r="B928" t="s">
        <v>1610</v>
      </c>
      <c r="C928" t="s">
        <v>1611</v>
      </c>
      <c r="D928">
        <v>0</v>
      </c>
      <c r="E928" s="7">
        <v>45900</v>
      </c>
    </row>
    <row r="929" spans="2:5" hidden="1" x14ac:dyDescent="0.25">
      <c r="B929" t="s">
        <v>1610</v>
      </c>
      <c r="C929" t="s">
        <v>1611</v>
      </c>
      <c r="D929">
        <v>0</v>
      </c>
      <c r="E929" s="7">
        <v>46965</v>
      </c>
    </row>
    <row r="930" spans="2:5" hidden="1" x14ac:dyDescent="0.25">
      <c r="B930" t="s">
        <v>1612</v>
      </c>
      <c r="C930" t="s">
        <v>1613</v>
      </c>
      <c r="D930">
        <v>0</v>
      </c>
      <c r="E930" s="7">
        <v>46691</v>
      </c>
    </row>
    <row r="931" spans="2:5" hidden="1" x14ac:dyDescent="0.25">
      <c r="B931" t="s">
        <v>1614</v>
      </c>
      <c r="C931" t="s">
        <v>1615</v>
      </c>
      <c r="D931">
        <v>0</v>
      </c>
      <c r="E931" s="7">
        <v>46721</v>
      </c>
    </row>
    <row r="932" spans="2:5" hidden="1" x14ac:dyDescent="0.25">
      <c r="B932" t="s">
        <v>1614</v>
      </c>
      <c r="C932" t="s">
        <v>1615</v>
      </c>
      <c r="D932">
        <v>0</v>
      </c>
      <c r="E932" s="7">
        <v>46965</v>
      </c>
    </row>
    <row r="933" spans="2:5" hidden="1" x14ac:dyDescent="0.25">
      <c r="B933" t="s">
        <v>1617</v>
      </c>
      <c r="C933" t="s">
        <v>1618</v>
      </c>
      <c r="D933">
        <v>0</v>
      </c>
      <c r="E933" s="7">
        <v>46873</v>
      </c>
    </row>
    <row r="934" spans="2:5" hidden="1" x14ac:dyDescent="0.25">
      <c r="B934" t="s">
        <v>1619</v>
      </c>
      <c r="C934" t="s">
        <v>1620</v>
      </c>
      <c r="D934">
        <v>0</v>
      </c>
      <c r="E934" s="7">
        <v>46965</v>
      </c>
    </row>
    <row r="935" spans="2:5" hidden="1" x14ac:dyDescent="0.25">
      <c r="B935" t="s">
        <v>1622</v>
      </c>
      <c r="C935" t="s">
        <v>1623</v>
      </c>
      <c r="D935">
        <v>0</v>
      </c>
      <c r="E935" s="7">
        <v>47128</v>
      </c>
    </row>
    <row r="936" spans="2:5" hidden="1" x14ac:dyDescent="0.25">
      <c r="B936" t="s">
        <v>1622</v>
      </c>
      <c r="C936" t="s">
        <v>1623</v>
      </c>
      <c r="D936">
        <v>0</v>
      </c>
      <c r="E936" s="7">
        <v>47159</v>
      </c>
    </row>
    <row r="937" spans="2:5" hidden="1" x14ac:dyDescent="0.25">
      <c r="B937" t="s">
        <v>1622</v>
      </c>
      <c r="C937" t="s">
        <v>1623</v>
      </c>
      <c r="D937">
        <v>0</v>
      </c>
      <c r="E937" s="7">
        <v>47159</v>
      </c>
    </row>
    <row r="938" spans="2:5" hidden="1" x14ac:dyDescent="0.25">
      <c r="B938" t="s">
        <v>1622</v>
      </c>
      <c r="C938" t="s">
        <v>1623</v>
      </c>
      <c r="D938">
        <v>0</v>
      </c>
      <c r="E938" s="7">
        <v>47159</v>
      </c>
    </row>
    <row r="939" spans="2:5" hidden="1" x14ac:dyDescent="0.25">
      <c r="B939" t="s">
        <v>1625</v>
      </c>
      <c r="C939" t="s">
        <v>1626</v>
      </c>
      <c r="D939">
        <v>0</v>
      </c>
      <c r="E939" s="7">
        <v>47173</v>
      </c>
    </row>
    <row r="940" spans="2:5" hidden="1" x14ac:dyDescent="0.25">
      <c r="B940" t="s">
        <v>1625</v>
      </c>
      <c r="C940" t="s">
        <v>1626</v>
      </c>
      <c r="D940">
        <v>0</v>
      </c>
      <c r="E940" s="7">
        <v>47206</v>
      </c>
    </row>
    <row r="941" spans="2:5" hidden="1" x14ac:dyDescent="0.25">
      <c r="B941" t="s">
        <v>1625</v>
      </c>
      <c r="C941" t="s">
        <v>1626</v>
      </c>
      <c r="D941">
        <v>0</v>
      </c>
      <c r="E941" s="7">
        <v>47234</v>
      </c>
    </row>
    <row r="942" spans="2:5" hidden="1" x14ac:dyDescent="0.25">
      <c r="B942" t="s">
        <v>1627</v>
      </c>
      <c r="C942" t="s">
        <v>1628</v>
      </c>
      <c r="D942">
        <v>0</v>
      </c>
      <c r="E942" s="7">
        <v>47221</v>
      </c>
    </row>
    <row r="943" spans="2:5" hidden="1" x14ac:dyDescent="0.25">
      <c r="B943" t="s">
        <v>1629</v>
      </c>
      <c r="C943" t="s">
        <v>1630</v>
      </c>
      <c r="D943">
        <v>0</v>
      </c>
      <c r="E943" s="7">
        <v>46420</v>
      </c>
    </row>
    <row r="944" spans="2:5" hidden="1" x14ac:dyDescent="0.25">
      <c r="B944" t="s">
        <v>1629</v>
      </c>
      <c r="C944" t="s">
        <v>1630</v>
      </c>
      <c r="D944">
        <v>0</v>
      </c>
      <c r="E944" s="7">
        <v>46119</v>
      </c>
    </row>
    <row r="945" spans="2:5" hidden="1" x14ac:dyDescent="0.25">
      <c r="B945" t="s">
        <v>1633</v>
      </c>
      <c r="C945" t="s">
        <v>1634</v>
      </c>
      <c r="D945">
        <v>0</v>
      </c>
      <c r="E945" s="7">
        <v>46204</v>
      </c>
    </row>
    <row r="946" spans="2:5" hidden="1" x14ac:dyDescent="0.25">
      <c r="B946" t="s">
        <v>1633</v>
      </c>
      <c r="C946" t="s">
        <v>1634</v>
      </c>
      <c r="D946">
        <v>0</v>
      </c>
      <c r="E946" s="7">
        <v>46522</v>
      </c>
    </row>
    <row r="947" spans="2:5" hidden="1" x14ac:dyDescent="0.25">
      <c r="B947" t="s">
        <v>1633</v>
      </c>
      <c r="C947" t="s">
        <v>1634</v>
      </c>
      <c r="D947">
        <v>0</v>
      </c>
      <c r="E947" s="7">
        <v>46389</v>
      </c>
    </row>
    <row r="948" spans="2:5" hidden="1" x14ac:dyDescent="0.25">
      <c r="B948" t="s">
        <v>1636</v>
      </c>
      <c r="C948" t="s">
        <v>1637</v>
      </c>
      <c r="D948">
        <v>0</v>
      </c>
      <c r="E948" s="7">
        <v>46499</v>
      </c>
    </row>
    <row r="949" spans="2:5" hidden="1" x14ac:dyDescent="0.25">
      <c r="B949" t="s">
        <v>1636</v>
      </c>
      <c r="C949" t="s">
        <v>1637</v>
      </c>
      <c r="D949">
        <v>0</v>
      </c>
      <c r="E949" s="7">
        <v>46493</v>
      </c>
    </row>
    <row r="950" spans="2:5" hidden="1" x14ac:dyDescent="0.25">
      <c r="B950" t="s">
        <v>1636</v>
      </c>
      <c r="C950" t="s">
        <v>1637</v>
      </c>
      <c r="D950">
        <v>0</v>
      </c>
      <c r="E950" s="7">
        <v>46389</v>
      </c>
    </row>
    <row r="951" spans="2:5" hidden="1" x14ac:dyDescent="0.25">
      <c r="B951" t="s">
        <v>1638</v>
      </c>
      <c r="C951" t="s">
        <v>1639</v>
      </c>
      <c r="D951">
        <v>0</v>
      </c>
      <c r="E951" s="7">
        <v>46364</v>
      </c>
    </row>
    <row r="952" spans="2:5" hidden="1" x14ac:dyDescent="0.25">
      <c r="B952" t="s">
        <v>1640</v>
      </c>
      <c r="C952" t="s">
        <v>1641</v>
      </c>
      <c r="D952">
        <v>0</v>
      </c>
      <c r="E952" s="7" t="s">
        <v>30</v>
      </c>
    </row>
    <row r="953" spans="2:5" hidden="1" x14ac:dyDescent="0.25">
      <c r="B953" t="s">
        <v>1643</v>
      </c>
      <c r="C953" t="s">
        <v>1644</v>
      </c>
      <c r="D953">
        <v>0</v>
      </c>
      <c r="E953" s="7" t="s">
        <v>30</v>
      </c>
    </row>
    <row r="954" spans="2:5" hidden="1" x14ac:dyDescent="0.25">
      <c r="B954" t="s">
        <v>1645</v>
      </c>
      <c r="C954" t="s">
        <v>1646</v>
      </c>
      <c r="D954">
        <v>0</v>
      </c>
      <c r="E954" s="7" t="s">
        <v>30</v>
      </c>
    </row>
    <row r="955" spans="2:5" hidden="1" x14ac:dyDescent="0.25">
      <c r="B955" t="s">
        <v>1647</v>
      </c>
      <c r="C955" t="s">
        <v>1648</v>
      </c>
      <c r="D955">
        <v>0</v>
      </c>
      <c r="E955" s="7" t="s">
        <v>30</v>
      </c>
    </row>
    <row r="956" spans="2:5" hidden="1" x14ac:dyDescent="0.25">
      <c r="B956" t="s">
        <v>1649</v>
      </c>
      <c r="C956" t="s">
        <v>1650</v>
      </c>
      <c r="D956">
        <v>0</v>
      </c>
      <c r="E956" s="7" t="s">
        <v>30</v>
      </c>
    </row>
    <row r="957" spans="2:5" hidden="1" x14ac:dyDescent="0.25">
      <c r="B957" t="s">
        <v>1651</v>
      </c>
      <c r="C957" t="s">
        <v>1652</v>
      </c>
      <c r="D957">
        <v>0</v>
      </c>
      <c r="E957" s="7" t="s">
        <v>30</v>
      </c>
    </row>
    <row r="958" spans="2:5" hidden="1" x14ac:dyDescent="0.25">
      <c r="B958" t="s">
        <v>1653</v>
      </c>
      <c r="C958" t="s">
        <v>1654</v>
      </c>
      <c r="D958">
        <v>0</v>
      </c>
      <c r="E958" s="7" t="s">
        <v>30</v>
      </c>
    </row>
    <row r="959" spans="2:5" hidden="1" x14ac:dyDescent="0.25">
      <c r="B959" t="s">
        <v>1655</v>
      </c>
      <c r="C959" t="s">
        <v>1656</v>
      </c>
      <c r="D959">
        <v>0</v>
      </c>
      <c r="E959" s="7" t="s">
        <v>30</v>
      </c>
    </row>
    <row r="960" spans="2:5" hidden="1" x14ac:dyDescent="0.25">
      <c r="B960" t="s">
        <v>1657</v>
      </c>
      <c r="C960" t="s">
        <v>1658</v>
      </c>
      <c r="D960">
        <v>0</v>
      </c>
      <c r="E960" s="7" t="s">
        <v>30</v>
      </c>
    </row>
    <row r="961" spans="2:5" hidden="1" x14ac:dyDescent="0.25">
      <c r="B961" t="s">
        <v>1659</v>
      </c>
      <c r="C961" t="s">
        <v>1660</v>
      </c>
      <c r="D961">
        <v>0</v>
      </c>
      <c r="E961" s="7" t="s">
        <v>30</v>
      </c>
    </row>
    <row r="962" spans="2:5" hidden="1" x14ac:dyDescent="0.25">
      <c r="B962" t="s">
        <v>1661</v>
      </c>
      <c r="C962" t="s">
        <v>1662</v>
      </c>
      <c r="D962">
        <v>0</v>
      </c>
      <c r="E962" s="7" t="s">
        <v>30</v>
      </c>
    </row>
    <row r="963" spans="2:5" hidden="1" x14ac:dyDescent="0.25">
      <c r="B963" t="s">
        <v>1663</v>
      </c>
      <c r="C963" t="s">
        <v>1664</v>
      </c>
      <c r="D963">
        <v>0</v>
      </c>
      <c r="E963" s="7" t="s">
        <v>30</v>
      </c>
    </row>
    <row r="964" spans="2:5" hidden="1" x14ac:dyDescent="0.25">
      <c r="B964" t="s">
        <v>1665</v>
      </c>
      <c r="C964" t="s">
        <v>1666</v>
      </c>
      <c r="D964">
        <v>0</v>
      </c>
      <c r="E964" s="7" t="s">
        <v>30</v>
      </c>
    </row>
    <row r="965" spans="2:5" hidden="1" x14ac:dyDescent="0.25">
      <c r="B965" t="s">
        <v>1667</v>
      </c>
      <c r="C965" t="s">
        <v>1668</v>
      </c>
      <c r="D965">
        <v>0</v>
      </c>
      <c r="E965" s="7" t="s">
        <v>30</v>
      </c>
    </row>
    <row r="966" spans="2:5" hidden="1" x14ac:dyDescent="0.25">
      <c r="B966" t="s">
        <v>1669</v>
      </c>
      <c r="C966" t="s">
        <v>1670</v>
      </c>
      <c r="D966">
        <v>0</v>
      </c>
      <c r="E966" s="7">
        <v>47453</v>
      </c>
    </row>
    <row r="967" spans="2:5" hidden="1" x14ac:dyDescent="0.25">
      <c r="B967" t="s">
        <v>1673</v>
      </c>
      <c r="C967" t="s">
        <v>1674</v>
      </c>
      <c r="D967">
        <v>0</v>
      </c>
      <c r="E967" s="7">
        <v>47392</v>
      </c>
    </row>
    <row r="968" spans="2:5" hidden="1" x14ac:dyDescent="0.25">
      <c r="B968" t="s">
        <v>1676</v>
      </c>
      <c r="C968" t="s">
        <v>1677</v>
      </c>
      <c r="D968">
        <v>0</v>
      </c>
      <c r="E968" s="7">
        <v>47604</v>
      </c>
    </row>
    <row r="969" spans="2:5" hidden="1" x14ac:dyDescent="0.25">
      <c r="B969" t="s">
        <v>1680</v>
      </c>
      <c r="C969" t="s">
        <v>1681</v>
      </c>
      <c r="D969">
        <v>0</v>
      </c>
      <c r="E969" s="7">
        <v>47604</v>
      </c>
    </row>
    <row r="970" spans="2:5" hidden="1" x14ac:dyDescent="0.25">
      <c r="B970" t="s">
        <v>1683</v>
      </c>
      <c r="C970" t="s">
        <v>1684</v>
      </c>
      <c r="D970">
        <v>0</v>
      </c>
      <c r="E970" s="7" t="s">
        <v>30</v>
      </c>
    </row>
    <row r="971" spans="2:5" hidden="1" x14ac:dyDescent="0.25">
      <c r="B971" t="s">
        <v>1683</v>
      </c>
      <c r="C971" t="s">
        <v>1684</v>
      </c>
      <c r="D971">
        <v>0</v>
      </c>
      <c r="E971" s="7">
        <v>47515</v>
      </c>
    </row>
    <row r="972" spans="2:5" hidden="1" x14ac:dyDescent="0.25">
      <c r="B972" t="s">
        <v>1683</v>
      </c>
      <c r="C972" t="s">
        <v>1684</v>
      </c>
      <c r="D972">
        <v>0</v>
      </c>
      <c r="E972" s="7">
        <v>47727</v>
      </c>
    </row>
    <row r="973" spans="2:5" hidden="1" x14ac:dyDescent="0.25">
      <c r="B973" t="s">
        <v>1683</v>
      </c>
      <c r="C973" t="s">
        <v>1684</v>
      </c>
      <c r="D973">
        <v>0</v>
      </c>
      <c r="E973" s="7">
        <v>47730</v>
      </c>
    </row>
    <row r="974" spans="2:5" hidden="1" x14ac:dyDescent="0.25">
      <c r="B974" t="s">
        <v>1683</v>
      </c>
      <c r="C974" t="s">
        <v>1684</v>
      </c>
      <c r="D974">
        <v>0</v>
      </c>
      <c r="E974" s="7">
        <v>47727</v>
      </c>
    </row>
    <row r="975" spans="2:5" hidden="1" x14ac:dyDescent="0.25">
      <c r="B975" t="s">
        <v>1683</v>
      </c>
      <c r="C975" t="s">
        <v>1684</v>
      </c>
      <c r="D975">
        <v>0</v>
      </c>
      <c r="E975" s="7">
        <v>47785</v>
      </c>
    </row>
    <row r="976" spans="2:5" hidden="1" x14ac:dyDescent="0.25">
      <c r="B976" t="s">
        <v>1683</v>
      </c>
      <c r="C976" t="s">
        <v>1684</v>
      </c>
      <c r="D976">
        <v>0</v>
      </c>
      <c r="E976" s="7">
        <v>47966</v>
      </c>
    </row>
    <row r="977" spans="2:5" hidden="1" x14ac:dyDescent="0.25">
      <c r="B977" t="s">
        <v>1692</v>
      </c>
      <c r="C977" t="s">
        <v>1693</v>
      </c>
      <c r="D977">
        <v>0</v>
      </c>
      <c r="E977" s="7" t="s">
        <v>30</v>
      </c>
    </row>
    <row r="978" spans="2:5" hidden="1" x14ac:dyDescent="0.25">
      <c r="B978" t="s">
        <v>1692</v>
      </c>
      <c r="C978" t="s">
        <v>1693</v>
      </c>
      <c r="D978">
        <v>0</v>
      </c>
      <c r="E978" s="7">
        <v>47604</v>
      </c>
    </row>
    <row r="979" spans="2:5" hidden="1" x14ac:dyDescent="0.25">
      <c r="B979" t="s">
        <v>1692</v>
      </c>
      <c r="C979" t="s">
        <v>1693</v>
      </c>
      <c r="D979">
        <v>0</v>
      </c>
      <c r="E979" s="7">
        <v>47727</v>
      </c>
    </row>
    <row r="980" spans="2:5" hidden="1" x14ac:dyDescent="0.25">
      <c r="B980" t="s">
        <v>1696</v>
      </c>
      <c r="C980" t="s">
        <v>1697</v>
      </c>
      <c r="D980">
        <v>0</v>
      </c>
      <c r="E980" s="7" t="s">
        <v>30</v>
      </c>
    </row>
    <row r="981" spans="2:5" hidden="1" x14ac:dyDescent="0.25">
      <c r="B981" t="s">
        <v>1696</v>
      </c>
      <c r="C981" t="s">
        <v>1697</v>
      </c>
      <c r="D981">
        <v>0</v>
      </c>
      <c r="E981" s="7">
        <v>47574</v>
      </c>
    </row>
    <row r="982" spans="2:5" hidden="1" x14ac:dyDescent="0.25">
      <c r="B982" t="s">
        <v>1696</v>
      </c>
      <c r="C982" t="s">
        <v>1697</v>
      </c>
      <c r="D982">
        <v>0</v>
      </c>
      <c r="E982" s="7">
        <v>47635</v>
      </c>
    </row>
    <row r="983" spans="2:5" hidden="1" x14ac:dyDescent="0.25">
      <c r="B983" t="s">
        <v>1696</v>
      </c>
      <c r="C983" t="s">
        <v>1697</v>
      </c>
      <c r="D983">
        <v>0</v>
      </c>
      <c r="E983" s="7">
        <v>47757</v>
      </c>
    </row>
    <row r="984" spans="2:5" hidden="1" x14ac:dyDescent="0.25">
      <c r="B984" t="s">
        <v>1701</v>
      </c>
      <c r="C984" t="s">
        <v>1702</v>
      </c>
      <c r="D984">
        <v>0</v>
      </c>
      <c r="E984" s="7">
        <v>46539</v>
      </c>
    </row>
    <row r="985" spans="2:5" hidden="1" x14ac:dyDescent="0.25">
      <c r="B985" t="s">
        <v>1701</v>
      </c>
      <c r="C985" t="s">
        <v>1702</v>
      </c>
      <c r="D985">
        <v>0</v>
      </c>
      <c r="E985" s="7">
        <v>46540</v>
      </c>
    </row>
    <row r="986" spans="2:5" hidden="1" x14ac:dyDescent="0.25">
      <c r="B986" t="s">
        <v>1707</v>
      </c>
      <c r="C986" t="s">
        <v>1708</v>
      </c>
      <c r="D986">
        <v>0</v>
      </c>
      <c r="E986" s="7">
        <v>46289</v>
      </c>
    </row>
    <row r="987" spans="2:5" hidden="1" x14ac:dyDescent="0.25">
      <c r="B987" t="s">
        <v>1710</v>
      </c>
      <c r="C987" t="s">
        <v>1711</v>
      </c>
      <c r="D987">
        <v>0</v>
      </c>
      <c r="E987" s="7">
        <v>46324</v>
      </c>
    </row>
    <row r="988" spans="2:5" hidden="1" x14ac:dyDescent="0.25">
      <c r="B988" t="s">
        <v>1710</v>
      </c>
      <c r="C988" t="s">
        <v>1711</v>
      </c>
      <c r="D988">
        <v>0</v>
      </c>
      <c r="E988" s="7">
        <v>46333</v>
      </c>
    </row>
    <row r="989" spans="2:5" hidden="1" x14ac:dyDescent="0.25">
      <c r="B989" t="s">
        <v>1710</v>
      </c>
      <c r="C989" t="s">
        <v>1711</v>
      </c>
      <c r="D989">
        <v>0</v>
      </c>
      <c r="E989" s="7">
        <v>46333</v>
      </c>
    </row>
    <row r="990" spans="2:5" hidden="1" x14ac:dyDescent="0.25">
      <c r="B990" t="s">
        <v>1710</v>
      </c>
      <c r="C990" t="s">
        <v>1711</v>
      </c>
      <c r="D990">
        <v>0</v>
      </c>
      <c r="E990" s="7">
        <v>46333</v>
      </c>
    </row>
    <row r="991" spans="2:5" hidden="1" x14ac:dyDescent="0.25">
      <c r="B991" t="s">
        <v>1710</v>
      </c>
      <c r="C991" t="s">
        <v>1711</v>
      </c>
      <c r="D991">
        <v>0</v>
      </c>
      <c r="E991" s="7">
        <v>46241</v>
      </c>
    </row>
    <row r="992" spans="2:5" hidden="1" x14ac:dyDescent="0.25">
      <c r="B992" t="s">
        <v>1723</v>
      </c>
      <c r="C992" t="s">
        <v>1724</v>
      </c>
      <c r="D992">
        <v>0</v>
      </c>
      <c r="E992" s="7">
        <v>47294</v>
      </c>
    </row>
    <row r="993" spans="2:5" hidden="1" x14ac:dyDescent="0.25">
      <c r="B993" t="s">
        <v>1723</v>
      </c>
      <c r="C993" t="s">
        <v>1724</v>
      </c>
      <c r="D993">
        <v>0</v>
      </c>
      <c r="E993" s="7">
        <v>47299</v>
      </c>
    </row>
    <row r="994" spans="2:5" hidden="1" x14ac:dyDescent="0.25">
      <c r="B994" t="s">
        <v>1726</v>
      </c>
      <c r="C994" t="s">
        <v>1727</v>
      </c>
      <c r="D994">
        <v>0</v>
      </c>
      <c r="E994" s="7">
        <v>47127</v>
      </c>
    </row>
    <row r="995" spans="2:5" hidden="1" x14ac:dyDescent="0.25">
      <c r="B995" t="s">
        <v>1726</v>
      </c>
      <c r="C995" t="s">
        <v>1727</v>
      </c>
      <c r="D995">
        <v>0</v>
      </c>
      <c r="E995" s="7" t="s">
        <v>30</v>
      </c>
    </row>
    <row r="996" spans="2:5" hidden="1" x14ac:dyDescent="0.25">
      <c r="B996" t="s">
        <v>1728</v>
      </c>
      <c r="C996" t="s">
        <v>1729</v>
      </c>
      <c r="D996">
        <v>0</v>
      </c>
      <c r="E996" s="7">
        <v>46409</v>
      </c>
    </row>
    <row r="997" spans="2:5" hidden="1" x14ac:dyDescent="0.25">
      <c r="B997" t="s">
        <v>1732</v>
      </c>
      <c r="C997" t="s">
        <v>1733</v>
      </c>
      <c r="D997">
        <v>0</v>
      </c>
      <c r="E997" s="7">
        <v>46513</v>
      </c>
    </row>
    <row r="998" spans="2:5" hidden="1" x14ac:dyDescent="0.25">
      <c r="B998" t="s">
        <v>1732</v>
      </c>
      <c r="C998" t="s">
        <v>1733</v>
      </c>
      <c r="D998">
        <v>0</v>
      </c>
      <c r="E998" s="7">
        <v>46511</v>
      </c>
    </row>
    <row r="999" spans="2:5" hidden="1" x14ac:dyDescent="0.25">
      <c r="B999" t="s">
        <v>1732</v>
      </c>
      <c r="C999" t="s">
        <v>1733</v>
      </c>
      <c r="D999">
        <v>0</v>
      </c>
      <c r="E999" s="7">
        <v>46564</v>
      </c>
    </row>
    <row r="1000" spans="2:5" hidden="1" x14ac:dyDescent="0.25">
      <c r="B1000" t="s">
        <v>1732</v>
      </c>
      <c r="C1000" t="s">
        <v>1733</v>
      </c>
      <c r="D1000">
        <v>0</v>
      </c>
      <c r="E1000" s="7">
        <v>46598</v>
      </c>
    </row>
    <row r="1001" spans="2:5" hidden="1" x14ac:dyDescent="0.25">
      <c r="B1001" t="s">
        <v>1732</v>
      </c>
      <c r="C1001" t="s">
        <v>1733</v>
      </c>
      <c r="D1001">
        <v>0</v>
      </c>
      <c r="E1001" s="7">
        <v>46598</v>
      </c>
    </row>
    <row r="1002" spans="2:5" hidden="1" x14ac:dyDescent="0.25">
      <c r="B1002" t="s">
        <v>1732</v>
      </c>
      <c r="C1002" t="s">
        <v>1733</v>
      </c>
      <c r="D1002">
        <v>0</v>
      </c>
      <c r="E1002" s="7">
        <v>46598</v>
      </c>
    </row>
    <row r="1003" spans="2:5" hidden="1" x14ac:dyDescent="0.25">
      <c r="B1003" t="s">
        <v>1732</v>
      </c>
      <c r="C1003" t="s">
        <v>1733</v>
      </c>
      <c r="D1003">
        <v>0</v>
      </c>
      <c r="E1003" s="7">
        <v>46598</v>
      </c>
    </row>
    <row r="1004" spans="2:5" hidden="1" x14ac:dyDescent="0.25">
      <c r="B1004" t="s">
        <v>1732</v>
      </c>
      <c r="C1004" t="s">
        <v>1733</v>
      </c>
      <c r="D1004">
        <v>0</v>
      </c>
      <c r="E1004" s="7">
        <v>46638</v>
      </c>
    </row>
    <row r="1005" spans="2:5" hidden="1" x14ac:dyDescent="0.25">
      <c r="B1005" t="s">
        <v>1732</v>
      </c>
      <c r="C1005" t="s">
        <v>1733</v>
      </c>
      <c r="D1005">
        <v>0</v>
      </c>
      <c r="E1005" s="7">
        <v>46622</v>
      </c>
    </row>
    <row r="1006" spans="2:5" hidden="1" x14ac:dyDescent="0.25">
      <c r="B1006" t="s">
        <v>1732</v>
      </c>
      <c r="C1006" t="s">
        <v>1733</v>
      </c>
      <c r="D1006">
        <v>0</v>
      </c>
      <c r="E1006" s="7">
        <v>46624</v>
      </c>
    </row>
    <row r="1007" spans="2:5" hidden="1" x14ac:dyDescent="0.25">
      <c r="B1007" t="s">
        <v>1732</v>
      </c>
      <c r="C1007" t="s">
        <v>1733</v>
      </c>
      <c r="D1007">
        <v>0</v>
      </c>
      <c r="E1007" s="7">
        <v>46628</v>
      </c>
    </row>
    <row r="1008" spans="2:5" hidden="1" x14ac:dyDescent="0.25">
      <c r="B1008" t="s">
        <v>1732</v>
      </c>
      <c r="C1008" t="s">
        <v>1733</v>
      </c>
      <c r="D1008">
        <v>0</v>
      </c>
      <c r="E1008" s="7">
        <v>46629</v>
      </c>
    </row>
    <row r="1009" spans="2:5" hidden="1" x14ac:dyDescent="0.25">
      <c r="B1009" t="s">
        <v>1732</v>
      </c>
      <c r="C1009" t="s">
        <v>1733</v>
      </c>
      <c r="D1009">
        <v>0</v>
      </c>
      <c r="E1009" s="7">
        <v>46634</v>
      </c>
    </row>
    <row r="1010" spans="2:5" hidden="1" x14ac:dyDescent="0.25">
      <c r="B1010" t="s">
        <v>1732</v>
      </c>
      <c r="C1010" t="s">
        <v>1733</v>
      </c>
      <c r="D1010">
        <v>0</v>
      </c>
      <c r="E1010" s="7">
        <v>46638</v>
      </c>
    </row>
    <row r="1011" spans="2:5" hidden="1" x14ac:dyDescent="0.25">
      <c r="B1011" t="s">
        <v>1732</v>
      </c>
      <c r="C1011" t="s">
        <v>1733</v>
      </c>
      <c r="D1011">
        <v>0</v>
      </c>
      <c r="E1011" s="7">
        <v>46638</v>
      </c>
    </row>
    <row r="1012" spans="2:5" hidden="1" x14ac:dyDescent="0.25">
      <c r="B1012" t="s">
        <v>1732</v>
      </c>
      <c r="C1012" t="s">
        <v>1733</v>
      </c>
      <c r="D1012">
        <v>0</v>
      </c>
      <c r="E1012" s="7">
        <v>46638</v>
      </c>
    </row>
    <row r="1013" spans="2:5" hidden="1" x14ac:dyDescent="0.25">
      <c r="B1013" t="s">
        <v>1732</v>
      </c>
      <c r="C1013" t="s">
        <v>1733</v>
      </c>
      <c r="D1013">
        <v>0</v>
      </c>
      <c r="E1013" s="7">
        <v>46638</v>
      </c>
    </row>
    <row r="1014" spans="2:5" hidden="1" x14ac:dyDescent="0.25">
      <c r="B1014" t="s">
        <v>1732</v>
      </c>
      <c r="C1014" t="s">
        <v>1733</v>
      </c>
      <c r="D1014">
        <v>0</v>
      </c>
      <c r="E1014" s="7">
        <v>46298</v>
      </c>
    </row>
    <row r="1015" spans="2:5" hidden="1" x14ac:dyDescent="0.25">
      <c r="B1015" t="s">
        <v>1732</v>
      </c>
      <c r="C1015" t="s">
        <v>1733</v>
      </c>
      <c r="D1015">
        <v>0</v>
      </c>
      <c r="E1015" s="7">
        <v>46653</v>
      </c>
    </row>
    <row r="1016" spans="2:5" hidden="1" x14ac:dyDescent="0.25">
      <c r="B1016" t="s">
        <v>1732</v>
      </c>
      <c r="C1016" t="s">
        <v>1733</v>
      </c>
      <c r="D1016">
        <v>0</v>
      </c>
      <c r="E1016" s="7">
        <v>46656</v>
      </c>
    </row>
    <row r="1017" spans="2:5" hidden="1" x14ac:dyDescent="0.25">
      <c r="B1017" t="s">
        <v>1732</v>
      </c>
      <c r="C1017" t="s">
        <v>1733</v>
      </c>
      <c r="D1017">
        <v>0</v>
      </c>
      <c r="E1017" s="7">
        <v>46449</v>
      </c>
    </row>
    <row r="1018" spans="2:5" hidden="1" x14ac:dyDescent="0.25">
      <c r="B1018" t="s">
        <v>1732</v>
      </c>
      <c r="C1018" t="s">
        <v>1733</v>
      </c>
      <c r="D1018">
        <v>0</v>
      </c>
      <c r="E1018" s="7">
        <v>46574</v>
      </c>
    </row>
    <row r="1019" spans="2:5" hidden="1" x14ac:dyDescent="0.25">
      <c r="B1019" t="s">
        <v>1732</v>
      </c>
      <c r="C1019" t="s">
        <v>1733</v>
      </c>
      <c r="D1019">
        <v>0</v>
      </c>
      <c r="E1019" s="7">
        <v>46595</v>
      </c>
    </row>
    <row r="1020" spans="2:5" hidden="1" x14ac:dyDescent="0.25">
      <c r="B1020" t="s">
        <v>1732</v>
      </c>
      <c r="C1020" t="s">
        <v>1733</v>
      </c>
      <c r="D1020">
        <v>0</v>
      </c>
      <c r="E1020" s="7">
        <v>46470</v>
      </c>
    </row>
    <row r="1021" spans="2:5" hidden="1" x14ac:dyDescent="0.25">
      <c r="B1021" t="s">
        <v>1735</v>
      </c>
      <c r="C1021" t="s">
        <v>1736</v>
      </c>
      <c r="D1021">
        <v>0</v>
      </c>
      <c r="E1021" s="7">
        <v>47665</v>
      </c>
    </row>
    <row r="1022" spans="2:5" hidden="1" x14ac:dyDescent="0.25">
      <c r="B1022" t="s">
        <v>1735</v>
      </c>
      <c r="C1022" t="s">
        <v>1736</v>
      </c>
      <c r="D1022">
        <v>0</v>
      </c>
      <c r="E1022" s="7">
        <v>47665</v>
      </c>
    </row>
    <row r="1023" spans="2:5" hidden="1" x14ac:dyDescent="0.25">
      <c r="B1023" t="s">
        <v>1735</v>
      </c>
      <c r="C1023" t="s">
        <v>1736</v>
      </c>
      <c r="D1023">
        <v>0</v>
      </c>
      <c r="E1023" s="7">
        <v>47696</v>
      </c>
    </row>
    <row r="1024" spans="2:5" hidden="1" x14ac:dyDescent="0.25">
      <c r="B1024" t="s">
        <v>1738</v>
      </c>
      <c r="C1024" t="s">
        <v>1739</v>
      </c>
      <c r="D1024">
        <v>0</v>
      </c>
      <c r="E1024" s="7" t="s">
        <v>30</v>
      </c>
    </row>
    <row r="1025" spans="2:5" hidden="1" x14ac:dyDescent="0.25">
      <c r="B1025" t="s">
        <v>1742</v>
      </c>
      <c r="C1025" t="s">
        <v>1743</v>
      </c>
      <c r="D1025">
        <v>0</v>
      </c>
      <c r="E1025" s="7" t="s">
        <v>30</v>
      </c>
    </row>
    <row r="1026" spans="2:5" hidden="1" x14ac:dyDescent="0.25">
      <c r="B1026" t="s">
        <v>1746</v>
      </c>
      <c r="C1026" t="s">
        <v>1747</v>
      </c>
      <c r="D1026">
        <v>0</v>
      </c>
      <c r="E1026" s="7" t="s">
        <v>30</v>
      </c>
    </row>
    <row r="1027" spans="2:5" hidden="1" x14ac:dyDescent="0.25">
      <c r="B1027" t="s">
        <v>1749</v>
      </c>
      <c r="C1027" t="s">
        <v>1750</v>
      </c>
      <c r="D1027">
        <v>0</v>
      </c>
      <c r="E1027" s="7">
        <v>47880</v>
      </c>
    </row>
    <row r="1028" spans="2:5" hidden="1" x14ac:dyDescent="0.25">
      <c r="B1028" t="s">
        <v>1752</v>
      </c>
      <c r="C1028" t="s">
        <v>1753</v>
      </c>
      <c r="D1028">
        <v>0</v>
      </c>
      <c r="E1028" s="7">
        <v>47880</v>
      </c>
    </row>
    <row r="1029" spans="2:5" hidden="1" x14ac:dyDescent="0.25">
      <c r="B1029" t="s">
        <v>1755</v>
      </c>
      <c r="C1029" t="s">
        <v>1756</v>
      </c>
      <c r="D1029">
        <v>0</v>
      </c>
      <c r="E1029" s="7">
        <v>47880</v>
      </c>
    </row>
    <row r="1030" spans="2:5" hidden="1" x14ac:dyDescent="0.25">
      <c r="B1030" t="s">
        <v>1758</v>
      </c>
      <c r="C1030" t="s">
        <v>1759</v>
      </c>
      <c r="D1030">
        <v>0</v>
      </c>
      <c r="E1030" s="7">
        <v>46334</v>
      </c>
    </row>
    <row r="1031" spans="2:5" hidden="1" x14ac:dyDescent="0.25">
      <c r="B1031" t="s">
        <v>1758</v>
      </c>
      <c r="C1031" t="s">
        <v>1759</v>
      </c>
      <c r="D1031">
        <v>0</v>
      </c>
      <c r="E1031" s="7">
        <v>46519</v>
      </c>
    </row>
    <row r="1032" spans="2:5" hidden="1" x14ac:dyDescent="0.25">
      <c r="B1032" t="s">
        <v>1762</v>
      </c>
      <c r="C1032" t="s">
        <v>1763</v>
      </c>
      <c r="D1032">
        <v>0</v>
      </c>
      <c r="E1032" s="7">
        <v>46676</v>
      </c>
    </row>
    <row r="1033" spans="2:5" hidden="1" x14ac:dyDescent="0.25">
      <c r="B1033" t="s">
        <v>1762</v>
      </c>
      <c r="C1033" t="s">
        <v>1763</v>
      </c>
      <c r="D1033">
        <v>0</v>
      </c>
      <c r="E1033" s="7">
        <v>46366</v>
      </c>
    </row>
    <row r="1034" spans="2:5" hidden="1" x14ac:dyDescent="0.25">
      <c r="B1034" t="s">
        <v>1762</v>
      </c>
      <c r="C1034" t="s">
        <v>1763</v>
      </c>
      <c r="D1034">
        <v>0</v>
      </c>
      <c r="E1034" s="7">
        <v>46562</v>
      </c>
    </row>
    <row r="1035" spans="2:5" hidden="1" x14ac:dyDescent="0.25">
      <c r="B1035" t="s">
        <v>1762</v>
      </c>
      <c r="C1035" t="s">
        <v>1763</v>
      </c>
      <c r="D1035">
        <v>0</v>
      </c>
      <c r="E1035" s="7">
        <v>46541</v>
      </c>
    </row>
    <row r="1036" spans="2:5" hidden="1" x14ac:dyDescent="0.25">
      <c r="B1036" t="s">
        <v>1765</v>
      </c>
      <c r="C1036" t="s">
        <v>1766</v>
      </c>
      <c r="D1036">
        <v>0</v>
      </c>
      <c r="E1036" s="7">
        <v>46425</v>
      </c>
    </row>
    <row r="1037" spans="2:5" hidden="1" x14ac:dyDescent="0.25">
      <c r="B1037" t="s">
        <v>1765</v>
      </c>
      <c r="C1037" t="s">
        <v>1766</v>
      </c>
      <c r="D1037">
        <v>0</v>
      </c>
      <c r="E1037" s="7">
        <v>46520</v>
      </c>
    </row>
    <row r="1038" spans="2:5" hidden="1" x14ac:dyDescent="0.25">
      <c r="B1038" t="s">
        <v>1765</v>
      </c>
      <c r="C1038" t="s">
        <v>1766</v>
      </c>
      <c r="D1038">
        <v>0</v>
      </c>
      <c r="E1038" s="7">
        <v>46356</v>
      </c>
    </row>
    <row r="1039" spans="2:5" hidden="1" x14ac:dyDescent="0.25">
      <c r="B1039" t="s">
        <v>1768</v>
      </c>
      <c r="C1039" t="s">
        <v>1769</v>
      </c>
      <c r="D1039">
        <v>0</v>
      </c>
      <c r="E1039" s="7">
        <v>46415</v>
      </c>
    </row>
    <row r="1040" spans="2:5" hidden="1" x14ac:dyDescent="0.25">
      <c r="B1040" t="s">
        <v>1768</v>
      </c>
      <c r="C1040" t="s">
        <v>1769</v>
      </c>
      <c r="D1040">
        <v>0</v>
      </c>
      <c r="E1040" s="7">
        <v>46518</v>
      </c>
    </row>
    <row r="1041" spans="2:5" hidden="1" x14ac:dyDescent="0.25">
      <c r="B1041" t="s">
        <v>1771</v>
      </c>
      <c r="C1041" t="s">
        <v>1772</v>
      </c>
      <c r="D1041">
        <v>0</v>
      </c>
      <c r="E1041" s="7">
        <v>46647</v>
      </c>
    </row>
    <row r="1042" spans="2:5" hidden="1" x14ac:dyDescent="0.25">
      <c r="B1042" t="s">
        <v>1771</v>
      </c>
      <c r="C1042" t="s">
        <v>1772</v>
      </c>
      <c r="D1042">
        <v>0</v>
      </c>
      <c r="E1042" s="7">
        <v>46624</v>
      </c>
    </row>
    <row r="1043" spans="2:5" hidden="1" x14ac:dyDescent="0.25">
      <c r="B1043" t="s">
        <v>1771</v>
      </c>
      <c r="C1043" t="s">
        <v>1772</v>
      </c>
      <c r="D1043">
        <v>0</v>
      </c>
      <c r="E1043" s="7">
        <v>46527</v>
      </c>
    </row>
    <row r="1044" spans="2:5" hidden="1" x14ac:dyDescent="0.25">
      <c r="B1044" t="s">
        <v>1771</v>
      </c>
      <c r="C1044" t="s">
        <v>1772</v>
      </c>
      <c r="D1044">
        <v>0</v>
      </c>
      <c r="E1044" s="7">
        <v>46404</v>
      </c>
    </row>
    <row r="1045" spans="2:5" hidden="1" x14ac:dyDescent="0.25">
      <c r="B1045" t="s">
        <v>1771</v>
      </c>
      <c r="C1045" t="s">
        <v>1772</v>
      </c>
      <c r="D1045">
        <v>0</v>
      </c>
      <c r="E1045" s="7">
        <v>46404</v>
      </c>
    </row>
    <row r="1046" spans="2:5" hidden="1" x14ac:dyDescent="0.25">
      <c r="B1046" t="s">
        <v>1775</v>
      </c>
      <c r="C1046" t="s">
        <v>1776</v>
      </c>
      <c r="D1046">
        <v>0</v>
      </c>
      <c r="E1046" s="7">
        <v>46470</v>
      </c>
    </row>
    <row r="1047" spans="2:5" hidden="1" x14ac:dyDescent="0.25">
      <c r="B1047" t="s">
        <v>1777</v>
      </c>
      <c r="C1047" t="s">
        <v>1778</v>
      </c>
      <c r="D1047">
        <v>0</v>
      </c>
      <c r="E1047" s="7">
        <v>46506</v>
      </c>
    </row>
    <row r="1048" spans="2:5" hidden="1" x14ac:dyDescent="0.25">
      <c r="B1048" t="s">
        <v>1780</v>
      </c>
      <c r="C1048" t="s">
        <v>1781</v>
      </c>
      <c r="D1048">
        <v>0</v>
      </c>
      <c r="E1048" s="7">
        <v>46497</v>
      </c>
    </row>
    <row r="1049" spans="2:5" hidden="1" x14ac:dyDescent="0.25">
      <c r="B1049" t="s">
        <v>1780</v>
      </c>
      <c r="C1049" t="s">
        <v>1781</v>
      </c>
      <c r="D1049">
        <v>0</v>
      </c>
      <c r="E1049" s="7">
        <v>46497</v>
      </c>
    </row>
    <row r="1050" spans="2:5" hidden="1" x14ac:dyDescent="0.25">
      <c r="B1050" t="s">
        <v>1784</v>
      </c>
      <c r="C1050" t="s">
        <v>1785</v>
      </c>
      <c r="D1050">
        <v>0</v>
      </c>
      <c r="E1050" s="7">
        <v>47423</v>
      </c>
    </row>
    <row r="1051" spans="2:5" hidden="1" x14ac:dyDescent="0.25">
      <c r="B1051" t="s">
        <v>1784</v>
      </c>
      <c r="C1051" t="s">
        <v>1785</v>
      </c>
      <c r="D1051">
        <v>0</v>
      </c>
      <c r="E1051" s="7">
        <v>47515</v>
      </c>
    </row>
    <row r="1052" spans="2:5" hidden="1" x14ac:dyDescent="0.25">
      <c r="B1052" t="s">
        <v>1784</v>
      </c>
      <c r="C1052" t="s">
        <v>1785</v>
      </c>
      <c r="D1052">
        <v>0</v>
      </c>
      <c r="E1052" s="7">
        <v>47543</v>
      </c>
    </row>
    <row r="1053" spans="2:5" hidden="1" x14ac:dyDescent="0.25">
      <c r="B1053" t="s">
        <v>1784</v>
      </c>
      <c r="C1053" t="s">
        <v>1785</v>
      </c>
      <c r="D1053">
        <v>0</v>
      </c>
      <c r="E1053" s="7">
        <v>47635</v>
      </c>
    </row>
    <row r="1054" spans="2:5" hidden="1" x14ac:dyDescent="0.25">
      <c r="B1054" t="s">
        <v>1784</v>
      </c>
      <c r="C1054" t="s">
        <v>1785</v>
      </c>
      <c r="D1054">
        <v>0</v>
      </c>
      <c r="E1054" s="7">
        <v>47635</v>
      </c>
    </row>
    <row r="1055" spans="2:5" hidden="1" x14ac:dyDescent="0.25">
      <c r="B1055" t="s">
        <v>1784</v>
      </c>
      <c r="C1055" t="s">
        <v>1785</v>
      </c>
      <c r="D1055">
        <v>0</v>
      </c>
      <c r="E1055" s="7">
        <v>47757</v>
      </c>
    </row>
    <row r="1056" spans="2:5" hidden="1" x14ac:dyDescent="0.25">
      <c r="B1056" t="s">
        <v>1784</v>
      </c>
      <c r="C1056" t="s">
        <v>1785</v>
      </c>
      <c r="D1056">
        <v>0</v>
      </c>
      <c r="E1056" s="7">
        <v>47939</v>
      </c>
    </row>
    <row r="1057" spans="2:5" hidden="1" x14ac:dyDescent="0.25">
      <c r="B1057" t="s">
        <v>1787</v>
      </c>
      <c r="C1057" t="s">
        <v>1788</v>
      </c>
      <c r="D1057">
        <v>0</v>
      </c>
      <c r="E1057" s="7" t="s">
        <v>30</v>
      </c>
    </row>
    <row r="1058" spans="2:5" hidden="1" x14ac:dyDescent="0.25">
      <c r="B1058" t="s">
        <v>1787</v>
      </c>
      <c r="C1058" t="s">
        <v>1788</v>
      </c>
      <c r="D1058">
        <v>0</v>
      </c>
      <c r="E1058" s="7">
        <v>47543</v>
      </c>
    </row>
    <row r="1059" spans="2:5" hidden="1" x14ac:dyDescent="0.25">
      <c r="B1059" t="s">
        <v>1787</v>
      </c>
      <c r="C1059" t="s">
        <v>1788</v>
      </c>
      <c r="D1059">
        <v>0</v>
      </c>
      <c r="E1059" s="7">
        <v>47604</v>
      </c>
    </row>
    <row r="1060" spans="2:5" hidden="1" x14ac:dyDescent="0.25">
      <c r="B1060" t="s">
        <v>1787</v>
      </c>
      <c r="C1060" t="s">
        <v>1788</v>
      </c>
      <c r="D1060">
        <v>0</v>
      </c>
      <c r="E1060" s="7">
        <v>47635</v>
      </c>
    </row>
    <row r="1061" spans="2:5" hidden="1" x14ac:dyDescent="0.25">
      <c r="B1061" t="s">
        <v>1787</v>
      </c>
      <c r="C1061" t="s">
        <v>1788</v>
      </c>
      <c r="D1061">
        <v>0</v>
      </c>
      <c r="E1061" s="7">
        <v>47635</v>
      </c>
    </row>
    <row r="1062" spans="2:5" hidden="1" x14ac:dyDescent="0.25">
      <c r="B1062" t="s">
        <v>1787</v>
      </c>
      <c r="C1062" t="s">
        <v>1788</v>
      </c>
      <c r="D1062">
        <v>0</v>
      </c>
      <c r="E1062" s="7">
        <v>47665</v>
      </c>
    </row>
    <row r="1063" spans="2:5" hidden="1" x14ac:dyDescent="0.25">
      <c r="B1063" t="s">
        <v>1787</v>
      </c>
      <c r="C1063" t="s">
        <v>1788</v>
      </c>
      <c r="D1063">
        <v>0</v>
      </c>
      <c r="E1063" s="7">
        <v>47696</v>
      </c>
    </row>
    <row r="1064" spans="2:5" hidden="1" x14ac:dyDescent="0.25">
      <c r="B1064" t="s">
        <v>1787</v>
      </c>
      <c r="C1064" t="s">
        <v>1788</v>
      </c>
      <c r="D1064">
        <v>0</v>
      </c>
      <c r="E1064" s="7">
        <v>47939</v>
      </c>
    </row>
    <row r="1065" spans="2:5" hidden="1" x14ac:dyDescent="0.25">
      <c r="B1065" t="s">
        <v>1787</v>
      </c>
      <c r="C1065" t="s">
        <v>1788</v>
      </c>
      <c r="D1065">
        <v>0</v>
      </c>
      <c r="E1065" s="7">
        <v>47996</v>
      </c>
    </row>
    <row r="1066" spans="2:5" hidden="1" x14ac:dyDescent="0.25">
      <c r="B1066" t="s">
        <v>1789</v>
      </c>
      <c r="C1066" t="s">
        <v>1790</v>
      </c>
      <c r="D1066">
        <v>0</v>
      </c>
      <c r="E1066" s="7">
        <v>47515</v>
      </c>
    </row>
    <row r="1067" spans="2:5" hidden="1" x14ac:dyDescent="0.25">
      <c r="B1067" t="s">
        <v>1789</v>
      </c>
      <c r="C1067" t="s">
        <v>1790</v>
      </c>
      <c r="D1067">
        <v>0</v>
      </c>
      <c r="E1067" s="7">
        <v>47543</v>
      </c>
    </row>
    <row r="1068" spans="2:5" hidden="1" x14ac:dyDescent="0.25">
      <c r="B1068" t="s">
        <v>1789</v>
      </c>
      <c r="C1068" t="s">
        <v>1790</v>
      </c>
      <c r="D1068">
        <v>0</v>
      </c>
      <c r="E1068" s="7">
        <v>47727</v>
      </c>
    </row>
    <row r="1069" spans="2:5" hidden="1" x14ac:dyDescent="0.25">
      <c r="B1069" t="s">
        <v>1791</v>
      </c>
      <c r="C1069" t="s">
        <v>1792</v>
      </c>
      <c r="D1069">
        <v>0</v>
      </c>
      <c r="E1069" s="7">
        <v>47453</v>
      </c>
    </row>
    <row r="1070" spans="2:5" hidden="1" x14ac:dyDescent="0.25">
      <c r="B1070" t="s">
        <v>1791</v>
      </c>
      <c r="C1070" t="s">
        <v>1792</v>
      </c>
      <c r="D1070">
        <v>0</v>
      </c>
      <c r="E1070" s="7">
        <v>47665</v>
      </c>
    </row>
    <row r="1071" spans="2:5" hidden="1" x14ac:dyDescent="0.25">
      <c r="B1071" t="s">
        <v>1793</v>
      </c>
      <c r="C1071" t="s">
        <v>1794</v>
      </c>
      <c r="D1071">
        <v>0</v>
      </c>
      <c r="E1071" s="7">
        <v>47362</v>
      </c>
    </row>
    <row r="1072" spans="2:5" hidden="1" x14ac:dyDescent="0.25">
      <c r="B1072" t="s">
        <v>1793</v>
      </c>
      <c r="C1072" t="s">
        <v>1794</v>
      </c>
      <c r="D1072">
        <v>0</v>
      </c>
      <c r="E1072" s="7">
        <v>47453</v>
      </c>
    </row>
    <row r="1073" spans="2:5" hidden="1" x14ac:dyDescent="0.25">
      <c r="B1073" t="s">
        <v>1793</v>
      </c>
      <c r="C1073" t="s">
        <v>1794</v>
      </c>
      <c r="D1073">
        <v>0</v>
      </c>
      <c r="E1073" s="7">
        <v>47635</v>
      </c>
    </row>
    <row r="1074" spans="2:5" hidden="1" x14ac:dyDescent="0.25">
      <c r="B1074" t="s">
        <v>1793</v>
      </c>
      <c r="C1074" t="s">
        <v>1794</v>
      </c>
      <c r="D1074">
        <v>0</v>
      </c>
      <c r="E1074" s="7">
        <v>47757</v>
      </c>
    </row>
    <row r="1075" spans="2:5" hidden="1" x14ac:dyDescent="0.25">
      <c r="B1075" t="s">
        <v>1793</v>
      </c>
      <c r="C1075" t="s">
        <v>1794</v>
      </c>
      <c r="D1075">
        <v>0</v>
      </c>
      <c r="E1075" s="7">
        <v>47849</v>
      </c>
    </row>
    <row r="1076" spans="2:5" hidden="1" x14ac:dyDescent="0.25">
      <c r="B1076" t="s">
        <v>1795</v>
      </c>
      <c r="C1076" t="s">
        <v>1796</v>
      </c>
      <c r="D1076">
        <v>0</v>
      </c>
      <c r="E1076" s="7">
        <v>47515</v>
      </c>
    </row>
    <row r="1077" spans="2:5" hidden="1" x14ac:dyDescent="0.25">
      <c r="B1077" t="s">
        <v>1795</v>
      </c>
      <c r="C1077" t="s">
        <v>1796</v>
      </c>
      <c r="D1077">
        <v>0</v>
      </c>
      <c r="E1077" s="7">
        <v>47635</v>
      </c>
    </row>
    <row r="1078" spans="2:5" hidden="1" x14ac:dyDescent="0.25">
      <c r="B1078" t="s">
        <v>1795</v>
      </c>
      <c r="C1078" t="s">
        <v>1796</v>
      </c>
      <c r="D1078">
        <v>0</v>
      </c>
      <c r="E1078" s="7">
        <v>47727</v>
      </c>
    </row>
    <row r="1079" spans="2:5" hidden="1" x14ac:dyDescent="0.25">
      <c r="B1079" t="s">
        <v>1795</v>
      </c>
      <c r="C1079" t="s">
        <v>1796</v>
      </c>
      <c r="D1079">
        <v>0</v>
      </c>
      <c r="E1079" s="7">
        <v>47757</v>
      </c>
    </row>
    <row r="1080" spans="2:5" hidden="1" x14ac:dyDescent="0.25">
      <c r="B1080" t="s">
        <v>1795</v>
      </c>
      <c r="C1080" t="s">
        <v>1796</v>
      </c>
      <c r="D1080">
        <v>0</v>
      </c>
      <c r="E1080" s="7">
        <v>47849</v>
      </c>
    </row>
    <row r="1081" spans="2:5" hidden="1" x14ac:dyDescent="0.25">
      <c r="B1081" t="s">
        <v>1797</v>
      </c>
      <c r="C1081" t="s">
        <v>1798</v>
      </c>
      <c r="D1081">
        <v>0</v>
      </c>
      <c r="E1081" s="7">
        <v>47696</v>
      </c>
    </row>
    <row r="1082" spans="2:5" hidden="1" x14ac:dyDescent="0.25">
      <c r="B1082" t="s">
        <v>1801</v>
      </c>
      <c r="C1082" t="s">
        <v>1802</v>
      </c>
      <c r="D1082">
        <v>0</v>
      </c>
      <c r="E1082" s="7">
        <v>47696</v>
      </c>
    </row>
    <row r="1083" spans="2:5" hidden="1" x14ac:dyDescent="0.25">
      <c r="B1083" t="s">
        <v>1801</v>
      </c>
      <c r="C1083" t="s">
        <v>1802</v>
      </c>
      <c r="D1083">
        <v>0</v>
      </c>
      <c r="E1083" s="7">
        <v>47635</v>
      </c>
    </row>
    <row r="1084" spans="2:5" hidden="1" x14ac:dyDescent="0.25">
      <c r="B1084" t="s">
        <v>1805</v>
      </c>
      <c r="C1084" t="s">
        <v>1806</v>
      </c>
      <c r="D1084">
        <v>0</v>
      </c>
      <c r="E1084" s="7">
        <v>47696</v>
      </c>
    </row>
    <row r="1085" spans="2:5" hidden="1" x14ac:dyDescent="0.25">
      <c r="B1085" t="s">
        <v>1805</v>
      </c>
      <c r="C1085" t="s">
        <v>1806</v>
      </c>
      <c r="D1085">
        <v>0</v>
      </c>
      <c r="E1085" s="7">
        <v>47604</v>
      </c>
    </row>
    <row r="1086" spans="2:5" hidden="1" x14ac:dyDescent="0.25">
      <c r="B1086" t="s">
        <v>1805</v>
      </c>
      <c r="C1086" t="s">
        <v>1806</v>
      </c>
      <c r="D1086">
        <v>0</v>
      </c>
      <c r="E1086" s="7">
        <v>47635</v>
      </c>
    </row>
    <row r="1087" spans="2:5" hidden="1" x14ac:dyDescent="0.25">
      <c r="B1087" t="s">
        <v>1810</v>
      </c>
      <c r="C1087" t="s">
        <v>1811</v>
      </c>
      <c r="D1087">
        <v>0</v>
      </c>
      <c r="E1087" s="7">
        <v>47453</v>
      </c>
    </row>
    <row r="1088" spans="2:5" hidden="1" x14ac:dyDescent="0.25">
      <c r="B1088" t="s">
        <v>1810</v>
      </c>
      <c r="C1088" t="s">
        <v>1811</v>
      </c>
      <c r="D1088">
        <v>0</v>
      </c>
      <c r="E1088" s="7">
        <v>47635</v>
      </c>
    </row>
    <row r="1089" spans="2:5" hidden="1" x14ac:dyDescent="0.25">
      <c r="B1089" t="s">
        <v>1810</v>
      </c>
      <c r="C1089" t="s">
        <v>1811</v>
      </c>
      <c r="D1089">
        <v>0</v>
      </c>
      <c r="E1089" s="7">
        <v>47635</v>
      </c>
    </row>
    <row r="1090" spans="2:5" hidden="1" x14ac:dyDescent="0.25">
      <c r="B1090" t="s">
        <v>1810</v>
      </c>
      <c r="C1090" t="s">
        <v>1811</v>
      </c>
      <c r="D1090">
        <v>0</v>
      </c>
      <c r="E1090" s="7">
        <v>47849</v>
      </c>
    </row>
    <row r="1091" spans="2:5" hidden="1" x14ac:dyDescent="0.25">
      <c r="B1091" t="s">
        <v>1813</v>
      </c>
      <c r="C1091" t="s">
        <v>1814</v>
      </c>
      <c r="D1091">
        <v>0</v>
      </c>
      <c r="E1091" s="7">
        <v>47453</v>
      </c>
    </row>
    <row r="1092" spans="2:5" hidden="1" x14ac:dyDescent="0.25">
      <c r="B1092" t="s">
        <v>1813</v>
      </c>
      <c r="C1092" t="s">
        <v>1814</v>
      </c>
      <c r="D1092">
        <v>0</v>
      </c>
      <c r="E1092" s="7">
        <v>47635</v>
      </c>
    </row>
    <row r="1093" spans="2:5" hidden="1" x14ac:dyDescent="0.25">
      <c r="B1093" t="s">
        <v>1813</v>
      </c>
      <c r="C1093" t="s">
        <v>1814</v>
      </c>
      <c r="D1093">
        <v>0</v>
      </c>
      <c r="E1093" s="7">
        <v>47849</v>
      </c>
    </row>
    <row r="1094" spans="2:5" hidden="1" x14ac:dyDescent="0.25">
      <c r="B1094" t="s">
        <v>1815</v>
      </c>
      <c r="C1094" t="s">
        <v>1816</v>
      </c>
      <c r="D1094">
        <v>0</v>
      </c>
      <c r="E1094" s="7">
        <v>47818</v>
      </c>
    </row>
    <row r="1095" spans="2:5" hidden="1" x14ac:dyDescent="0.25">
      <c r="B1095" t="s">
        <v>1815</v>
      </c>
      <c r="C1095" t="s">
        <v>1816</v>
      </c>
      <c r="D1095">
        <v>0</v>
      </c>
      <c r="E1095" s="7">
        <v>47880</v>
      </c>
    </row>
    <row r="1096" spans="2:5" hidden="1" x14ac:dyDescent="0.25">
      <c r="B1096" t="s">
        <v>1820</v>
      </c>
      <c r="C1096" t="s">
        <v>1821</v>
      </c>
      <c r="D1096">
        <v>0</v>
      </c>
      <c r="E1096" s="7">
        <v>46631</v>
      </c>
    </row>
    <row r="1097" spans="2:5" hidden="1" x14ac:dyDescent="0.25">
      <c r="B1097" t="s">
        <v>1820</v>
      </c>
      <c r="C1097" t="s">
        <v>1821</v>
      </c>
      <c r="D1097">
        <v>0</v>
      </c>
      <c r="E1097" s="7">
        <v>46631</v>
      </c>
    </row>
    <row r="1098" spans="2:5" hidden="1" x14ac:dyDescent="0.25">
      <c r="B1098" t="s">
        <v>1820</v>
      </c>
      <c r="C1098" t="s">
        <v>1821</v>
      </c>
      <c r="D1098">
        <v>0</v>
      </c>
      <c r="E1098" s="7">
        <v>46784</v>
      </c>
    </row>
    <row r="1099" spans="2:5" hidden="1" x14ac:dyDescent="0.25">
      <c r="B1099" t="s">
        <v>1820</v>
      </c>
      <c r="C1099" t="s">
        <v>1821</v>
      </c>
      <c r="D1099">
        <v>0</v>
      </c>
      <c r="E1099" s="7">
        <v>46661</v>
      </c>
    </row>
    <row r="1100" spans="2:5" hidden="1" x14ac:dyDescent="0.25">
      <c r="B1100" t="s">
        <v>1820</v>
      </c>
      <c r="C1100" t="s">
        <v>1821</v>
      </c>
      <c r="D1100">
        <v>1</v>
      </c>
      <c r="E1100" s="7">
        <v>46905</v>
      </c>
    </row>
    <row r="1101" spans="2:5" hidden="1" x14ac:dyDescent="0.25">
      <c r="B1101" t="s">
        <v>1820</v>
      </c>
      <c r="C1101" t="s">
        <v>1821</v>
      </c>
      <c r="D1101">
        <v>0</v>
      </c>
      <c r="E1101" s="7">
        <v>46722</v>
      </c>
    </row>
    <row r="1102" spans="2:5" hidden="1" x14ac:dyDescent="0.25">
      <c r="B1102" t="s">
        <v>1820</v>
      </c>
      <c r="C1102" t="s">
        <v>1821</v>
      </c>
      <c r="D1102">
        <v>0</v>
      </c>
      <c r="E1102" s="7">
        <v>46784</v>
      </c>
    </row>
    <row r="1103" spans="2:5" hidden="1" x14ac:dyDescent="0.25">
      <c r="B1103" t="s">
        <v>1820</v>
      </c>
      <c r="C1103" t="s">
        <v>1821</v>
      </c>
      <c r="D1103">
        <v>0</v>
      </c>
      <c r="E1103" s="7">
        <v>46813</v>
      </c>
    </row>
    <row r="1104" spans="2:5" hidden="1" x14ac:dyDescent="0.25">
      <c r="B1104" t="s">
        <v>1820</v>
      </c>
      <c r="C1104" t="s">
        <v>1821</v>
      </c>
      <c r="D1104">
        <v>0</v>
      </c>
      <c r="E1104" s="7">
        <v>46874</v>
      </c>
    </row>
    <row r="1105" spans="2:5" hidden="1" x14ac:dyDescent="0.25">
      <c r="B1105" t="s">
        <v>1820</v>
      </c>
      <c r="C1105" t="s">
        <v>1821</v>
      </c>
      <c r="D1105">
        <v>0</v>
      </c>
      <c r="E1105" s="7">
        <v>46935</v>
      </c>
    </row>
    <row r="1106" spans="2:5" hidden="1" x14ac:dyDescent="0.25">
      <c r="B1106" t="s">
        <v>1820</v>
      </c>
      <c r="C1106" t="s">
        <v>1821</v>
      </c>
      <c r="D1106">
        <v>0</v>
      </c>
      <c r="E1106" s="7">
        <v>47150</v>
      </c>
    </row>
    <row r="1107" spans="2:5" hidden="1" x14ac:dyDescent="0.25">
      <c r="B1107" t="s">
        <v>1820</v>
      </c>
      <c r="C1107" t="s">
        <v>1821</v>
      </c>
      <c r="D1107">
        <v>0</v>
      </c>
      <c r="E1107" s="7">
        <v>46631</v>
      </c>
    </row>
    <row r="1108" spans="2:5" hidden="1" x14ac:dyDescent="0.25">
      <c r="B1108" t="s">
        <v>1820</v>
      </c>
      <c r="C1108" t="s">
        <v>1821</v>
      </c>
      <c r="D1108">
        <v>0</v>
      </c>
      <c r="E1108" s="7">
        <v>46935</v>
      </c>
    </row>
    <row r="1109" spans="2:5" hidden="1" x14ac:dyDescent="0.25">
      <c r="B1109" t="s">
        <v>1822</v>
      </c>
      <c r="C1109" t="s">
        <v>15</v>
      </c>
      <c r="D1109">
        <v>0</v>
      </c>
      <c r="E1109" s="7">
        <v>47178</v>
      </c>
    </row>
    <row r="1110" spans="2:5" hidden="1" x14ac:dyDescent="0.25">
      <c r="B1110" t="s">
        <v>1822</v>
      </c>
      <c r="C1110" t="s">
        <v>15</v>
      </c>
      <c r="D1110">
        <v>0</v>
      </c>
      <c r="E1110" s="7">
        <v>46905</v>
      </c>
    </row>
    <row r="1111" spans="2:5" hidden="1" x14ac:dyDescent="0.25">
      <c r="B1111" t="s">
        <v>1822</v>
      </c>
      <c r="C1111" t="s">
        <v>15</v>
      </c>
      <c r="D1111">
        <v>0</v>
      </c>
      <c r="E1111" s="7">
        <v>46935</v>
      </c>
    </row>
    <row r="1112" spans="2:5" hidden="1" x14ac:dyDescent="0.25">
      <c r="B1112" t="s">
        <v>1822</v>
      </c>
      <c r="C1112" t="s">
        <v>15</v>
      </c>
      <c r="D1112">
        <v>0</v>
      </c>
      <c r="E1112" s="7">
        <v>46844</v>
      </c>
    </row>
    <row r="1113" spans="2:5" hidden="1" x14ac:dyDescent="0.25">
      <c r="B1113" t="s">
        <v>1822</v>
      </c>
      <c r="C1113" t="s">
        <v>15</v>
      </c>
      <c r="D1113">
        <v>0</v>
      </c>
      <c r="E1113" s="7">
        <v>47027</v>
      </c>
    </row>
    <row r="1114" spans="2:5" hidden="1" x14ac:dyDescent="0.25">
      <c r="B1114" t="s">
        <v>1822</v>
      </c>
      <c r="C1114" t="s">
        <v>15</v>
      </c>
      <c r="D1114">
        <v>0</v>
      </c>
      <c r="E1114" s="7">
        <v>47027</v>
      </c>
    </row>
    <row r="1115" spans="2:5" hidden="1" x14ac:dyDescent="0.25">
      <c r="B1115" t="s">
        <v>1822</v>
      </c>
      <c r="C1115" t="s">
        <v>15</v>
      </c>
      <c r="D1115">
        <v>0</v>
      </c>
      <c r="E1115" s="7">
        <v>46722</v>
      </c>
    </row>
    <row r="1116" spans="2:5" hidden="1" x14ac:dyDescent="0.25">
      <c r="B1116" t="s">
        <v>1822</v>
      </c>
      <c r="C1116" t="s">
        <v>15</v>
      </c>
      <c r="D1116">
        <v>0</v>
      </c>
      <c r="E1116" s="7">
        <v>46235</v>
      </c>
    </row>
    <row r="1117" spans="2:5" hidden="1" x14ac:dyDescent="0.25">
      <c r="B1117" t="s">
        <v>1822</v>
      </c>
      <c r="C1117" t="s">
        <v>15</v>
      </c>
      <c r="D1117">
        <v>0</v>
      </c>
      <c r="E1117" s="7">
        <v>46631</v>
      </c>
    </row>
    <row r="1118" spans="2:5" hidden="1" x14ac:dyDescent="0.25">
      <c r="B1118" t="s">
        <v>1822</v>
      </c>
      <c r="C1118" t="s">
        <v>15</v>
      </c>
      <c r="D1118">
        <v>0</v>
      </c>
      <c r="E1118" s="7">
        <v>46661</v>
      </c>
    </row>
    <row r="1119" spans="2:5" hidden="1" x14ac:dyDescent="0.25">
      <c r="B1119" t="s">
        <v>1822</v>
      </c>
      <c r="C1119" t="s">
        <v>15</v>
      </c>
      <c r="D1119">
        <v>8730</v>
      </c>
      <c r="E1119" s="7">
        <v>47178</v>
      </c>
    </row>
    <row r="1120" spans="2:5" hidden="1" x14ac:dyDescent="0.25">
      <c r="B1120" t="s">
        <v>1822</v>
      </c>
      <c r="C1120" t="s">
        <v>15</v>
      </c>
      <c r="D1120">
        <v>0</v>
      </c>
      <c r="E1120" s="7">
        <v>46661</v>
      </c>
    </row>
    <row r="1121" spans="2:5" hidden="1" x14ac:dyDescent="0.25">
      <c r="B1121" t="s">
        <v>1822</v>
      </c>
      <c r="C1121" t="s">
        <v>15</v>
      </c>
      <c r="D1121">
        <v>0</v>
      </c>
      <c r="E1121" s="7">
        <v>47027</v>
      </c>
    </row>
    <row r="1122" spans="2:5" hidden="1" x14ac:dyDescent="0.25">
      <c r="B1122" t="s">
        <v>1822</v>
      </c>
      <c r="C1122" t="s">
        <v>15</v>
      </c>
      <c r="D1122">
        <v>0</v>
      </c>
      <c r="E1122" s="7">
        <v>46935</v>
      </c>
    </row>
    <row r="1123" spans="2:5" hidden="1" x14ac:dyDescent="0.25">
      <c r="B1123" t="s">
        <v>1822</v>
      </c>
      <c r="C1123" t="s">
        <v>15</v>
      </c>
      <c r="D1123">
        <v>0</v>
      </c>
      <c r="E1123" s="7" t="s">
        <v>30</v>
      </c>
    </row>
    <row r="1124" spans="2:5" hidden="1" x14ac:dyDescent="0.25">
      <c r="B1124" t="s">
        <v>1822</v>
      </c>
      <c r="C1124" t="s">
        <v>15</v>
      </c>
      <c r="D1124">
        <v>0</v>
      </c>
      <c r="E1124" s="7">
        <v>47119</v>
      </c>
    </row>
    <row r="1125" spans="2:5" hidden="1" x14ac:dyDescent="0.25">
      <c r="B1125" t="s">
        <v>1822</v>
      </c>
      <c r="C1125" t="s">
        <v>15</v>
      </c>
      <c r="D1125">
        <v>0</v>
      </c>
      <c r="E1125" s="7">
        <v>47119</v>
      </c>
    </row>
    <row r="1126" spans="2:5" hidden="1" x14ac:dyDescent="0.25">
      <c r="B1126" t="s">
        <v>1822</v>
      </c>
      <c r="C1126" t="s">
        <v>15</v>
      </c>
      <c r="D1126">
        <v>0</v>
      </c>
      <c r="E1126" s="7">
        <v>47027</v>
      </c>
    </row>
    <row r="1127" spans="2:5" hidden="1" x14ac:dyDescent="0.25">
      <c r="B1127" t="s">
        <v>1822</v>
      </c>
      <c r="C1127" t="s">
        <v>15</v>
      </c>
      <c r="D1127">
        <v>0</v>
      </c>
      <c r="E1127" s="7">
        <v>47027</v>
      </c>
    </row>
    <row r="1128" spans="2:5" hidden="1" x14ac:dyDescent="0.25">
      <c r="B1128" t="s">
        <v>1825</v>
      </c>
      <c r="C1128" t="s">
        <v>1826</v>
      </c>
      <c r="D1128">
        <v>0</v>
      </c>
      <c r="E1128" s="7" t="s">
        <v>30</v>
      </c>
    </row>
    <row r="1129" spans="2:5" hidden="1" x14ac:dyDescent="0.25">
      <c r="B1129" t="s">
        <v>1825</v>
      </c>
      <c r="C1129" t="s">
        <v>1826</v>
      </c>
      <c r="D1129">
        <v>0</v>
      </c>
      <c r="E1129" s="7">
        <v>46357</v>
      </c>
    </row>
    <row r="1130" spans="2:5" hidden="1" x14ac:dyDescent="0.25">
      <c r="B1130" t="s">
        <v>1825</v>
      </c>
      <c r="C1130" t="s">
        <v>1826</v>
      </c>
      <c r="D1130">
        <v>0</v>
      </c>
      <c r="E1130" s="7">
        <v>46935</v>
      </c>
    </row>
    <row r="1131" spans="2:5" hidden="1" x14ac:dyDescent="0.25">
      <c r="B1131" t="s">
        <v>1825</v>
      </c>
      <c r="C1131" t="s">
        <v>1826</v>
      </c>
      <c r="D1131">
        <v>0</v>
      </c>
      <c r="E1131" s="7">
        <v>46631</v>
      </c>
    </row>
    <row r="1132" spans="2:5" hidden="1" x14ac:dyDescent="0.25">
      <c r="B1132" t="s">
        <v>1825</v>
      </c>
      <c r="C1132" t="s">
        <v>1826</v>
      </c>
      <c r="D1132">
        <v>0</v>
      </c>
      <c r="E1132" s="7">
        <v>46905</v>
      </c>
    </row>
    <row r="1133" spans="2:5" hidden="1" x14ac:dyDescent="0.25">
      <c r="B1133" t="s">
        <v>1825</v>
      </c>
      <c r="C1133" t="s">
        <v>1826</v>
      </c>
      <c r="D1133">
        <v>0</v>
      </c>
      <c r="E1133" s="7">
        <v>46661</v>
      </c>
    </row>
    <row r="1134" spans="2:5" hidden="1" x14ac:dyDescent="0.25">
      <c r="B1134" t="s">
        <v>1825</v>
      </c>
      <c r="C1134" t="s">
        <v>1826</v>
      </c>
      <c r="D1134">
        <v>0</v>
      </c>
      <c r="E1134" s="7">
        <v>46722</v>
      </c>
    </row>
    <row r="1135" spans="2:5" hidden="1" x14ac:dyDescent="0.25">
      <c r="B1135" t="s">
        <v>1825</v>
      </c>
      <c r="C1135" t="s">
        <v>1826</v>
      </c>
      <c r="D1135">
        <v>0</v>
      </c>
      <c r="E1135" s="7">
        <v>47058</v>
      </c>
    </row>
    <row r="1136" spans="2:5" hidden="1" x14ac:dyDescent="0.25">
      <c r="B1136" t="s">
        <v>1825</v>
      </c>
      <c r="C1136" t="s">
        <v>1826</v>
      </c>
      <c r="D1136">
        <v>0</v>
      </c>
      <c r="E1136" s="7">
        <v>46844</v>
      </c>
    </row>
    <row r="1137" spans="2:5" hidden="1" x14ac:dyDescent="0.25">
      <c r="B1137" t="s">
        <v>1825</v>
      </c>
      <c r="C1137" t="s">
        <v>1826</v>
      </c>
      <c r="D1137">
        <v>0</v>
      </c>
      <c r="E1137" s="7">
        <v>46935</v>
      </c>
    </row>
    <row r="1138" spans="2:5" hidden="1" x14ac:dyDescent="0.25">
      <c r="B1138" t="s">
        <v>1825</v>
      </c>
      <c r="C1138" t="s">
        <v>1826</v>
      </c>
      <c r="D1138">
        <v>0</v>
      </c>
      <c r="E1138" s="7">
        <v>47088</v>
      </c>
    </row>
    <row r="1139" spans="2:5" hidden="1" x14ac:dyDescent="0.25">
      <c r="B1139" t="s">
        <v>1825</v>
      </c>
      <c r="C1139" t="s">
        <v>1826</v>
      </c>
      <c r="D1139">
        <v>0</v>
      </c>
      <c r="E1139" s="7">
        <v>47058</v>
      </c>
    </row>
    <row r="1140" spans="2:5" hidden="1" x14ac:dyDescent="0.25">
      <c r="B1140" t="s">
        <v>1825</v>
      </c>
      <c r="C1140" t="s">
        <v>1826</v>
      </c>
      <c r="D1140">
        <v>0</v>
      </c>
      <c r="E1140" s="7">
        <v>47088</v>
      </c>
    </row>
    <row r="1141" spans="2:5" hidden="1" x14ac:dyDescent="0.25">
      <c r="B1141" t="s">
        <v>1825</v>
      </c>
      <c r="C1141" t="s">
        <v>1826</v>
      </c>
      <c r="D1141">
        <v>0</v>
      </c>
      <c r="E1141" s="7" t="s">
        <v>30</v>
      </c>
    </row>
    <row r="1142" spans="2:5" hidden="1" x14ac:dyDescent="0.25">
      <c r="B1142" t="s">
        <v>1825</v>
      </c>
      <c r="C1142" t="s">
        <v>1826</v>
      </c>
      <c r="D1142">
        <v>653</v>
      </c>
      <c r="E1142" s="7">
        <v>47119</v>
      </c>
    </row>
    <row r="1143" spans="2:5" hidden="1" x14ac:dyDescent="0.25">
      <c r="B1143" t="s">
        <v>1825</v>
      </c>
      <c r="C1143" t="s">
        <v>1826</v>
      </c>
      <c r="D1143">
        <v>0</v>
      </c>
      <c r="E1143" s="7">
        <v>46935</v>
      </c>
    </row>
    <row r="1144" spans="2:5" hidden="1" x14ac:dyDescent="0.25">
      <c r="B1144" t="s">
        <v>1825</v>
      </c>
      <c r="C1144" t="s">
        <v>1826</v>
      </c>
      <c r="D1144">
        <v>8280</v>
      </c>
      <c r="E1144" s="7">
        <v>47058</v>
      </c>
    </row>
    <row r="1145" spans="2:5" hidden="1" x14ac:dyDescent="0.25">
      <c r="B1145" t="s">
        <v>1825</v>
      </c>
      <c r="C1145" t="s">
        <v>1826</v>
      </c>
      <c r="D1145">
        <v>3720</v>
      </c>
      <c r="E1145" s="7">
        <v>47088</v>
      </c>
    </row>
    <row r="1146" spans="2:5" hidden="1" x14ac:dyDescent="0.25">
      <c r="B1146" t="s">
        <v>1825</v>
      </c>
      <c r="C1146" t="s">
        <v>1826</v>
      </c>
      <c r="D1146">
        <v>0</v>
      </c>
      <c r="E1146" s="7">
        <v>46905</v>
      </c>
    </row>
    <row r="1147" spans="2:5" hidden="1" x14ac:dyDescent="0.25">
      <c r="B1147" t="s">
        <v>1825</v>
      </c>
      <c r="C1147" t="s">
        <v>1826</v>
      </c>
      <c r="D1147">
        <v>0</v>
      </c>
      <c r="E1147" s="7">
        <v>47058</v>
      </c>
    </row>
    <row r="1148" spans="2:5" hidden="1" x14ac:dyDescent="0.25">
      <c r="B1148" t="s">
        <v>1825</v>
      </c>
      <c r="C1148" t="s">
        <v>1826</v>
      </c>
      <c r="D1148">
        <v>0</v>
      </c>
      <c r="E1148" s="7">
        <v>46935</v>
      </c>
    </row>
    <row r="1149" spans="2:5" hidden="1" x14ac:dyDescent="0.25">
      <c r="B1149" t="s">
        <v>1825</v>
      </c>
      <c r="C1149" t="s">
        <v>1826</v>
      </c>
      <c r="D1149">
        <v>0</v>
      </c>
      <c r="E1149" s="7">
        <v>47119</v>
      </c>
    </row>
    <row r="1150" spans="2:5" hidden="1" x14ac:dyDescent="0.25">
      <c r="B1150" t="s">
        <v>1829</v>
      </c>
      <c r="C1150" t="s">
        <v>1830</v>
      </c>
      <c r="D1150">
        <v>0</v>
      </c>
      <c r="E1150" s="7">
        <v>46874</v>
      </c>
    </row>
    <row r="1151" spans="2:5" hidden="1" x14ac:dyDescent="0.25">
      <c r="B1151" t="s">
        <v>1829</v>
      </c>
      <c r="C1151" t="s">
        <v>1830</v>
      </c>
      <c r="D1151">
        <v>0</v>
      </c>
      <c r="E1151" s="7">
        <v>46266</v>
      </c>
    </row>
    <row r="1152" spans="2:5" hidden="1" x14ac:dyDescent="0.25">
      <c r="B1152" t="s">
        <v>1829</v>
      </c>
      <c r="C1152" t="s">
        <v>1830</v>
      </c>
      <c r="D1152">
        <v>0</v>
      </c>
      <c r="E1152" s="7">
        <v>47088</v>
      </c>
    </row>
    <row r="1153" spans="2:5" hidden="1" x14ac:dyDescent="0.25">
      <c r="B1153" t="s">
        <v>1829</v>
      </c>
      <c r="C1153" t="s">
        <v>1830</v>
      </c>
      <c r="D1153">
        <v>0</v>
      </c>
      <c r="E1153" s="7">
        <v>46722</v>
      </c>
    </row>
    <row r="1154" spans="2:5" hidden="1" x14ac:dyDescent="0.25">
      <c r="B1154" t="s">
        <v>1829</v>
      </c>
      <c r="C1154" t="s">
        <v>1830</v>
      </c>
      <c r="D1154">
        <v>0</v>
      </c>
      <c r="E1154" s="7">
        <v>46905</v>
      </c>
    </row>
    <row r="1155" spans="2:5" hidden="1" x14ac:dyDescent="0.25">
      <c r="B1155" t="s">
        <v>1829</v>
      </c>
      <c r="C1155" t="s">
        <v>1830</v>
      </c>
      <c r="D1155">
        <v>0</v>
      </c>
      <c r="E1155" s="7">
        <v>46082</v>
      </c>
    </row>
    <row r="1156" spans="2:5" hidden="1" x14ac:dyDescent="0.25">
      <c r="B1156" t="s">
        <v>1829</v>
      </c>
      <c r="C1156" t="s">
        <v>1830</v>
      </c>
      <c r="D1156">
        <v>0</v>
      </c>
      <c r="E1156" s="7">
        <v>46631</v>
      </c>
    </row>
    <row r="1157" spans="2:5" hidden="1" x14ac:dyDescent="0.25">
      <c r="B1157" t="s">
        <v>1829</v>
      </c>
      <c r="C1157" t="s">
        <v>1830</v>
      </c>
      <c r="D1157">
        <v>0</v>
      </c>
      <c r="E1157" s="7">
        <v>46905</v>
      </c>
    </row>
    <row r="1158" spans="2:5" hidden="1" x14ac:dyDescent="0.25">
      <c r="B1158" t="s">
        <v>1829</v>
      </c>
      <c r="C1158" t="s">
        <v>1830</v>
      </c>
      <c r="D1158">
        <v>0</v>
      </c>
      <c r="E1158" s="7">
        <v>46874</v>
      </c>
    </row>
    <row r="1159" spans="2:5" hidden="1" x14ac:dyDescent="0.25">
      <c r="B1159" t="s">
        <v>1829</v>
      </c>
      <c r="C1159" t="s">
        <v>1830</v>
      </c>
      <c r="D1159">
        <v>2999</v>
      </c>
      <c r="E1159" s="7">
        <v>47088</v>
      </c>
    </row>
    <row r="1160" spans="2:5" hidden="1" x14ac:dyDescent="0.25">
      <c r="B1160" t="s">
        <v>1829</v>
      </c>
      <c r="C1160" t="s">
        <v>1830</v>
      </c>
      <c r="D1160">
        <v>0</v>
      </c>
      <c r="E1160" s="7" t="s">
        <v>30</v>
      </c>
    </row>
    <row r="1161" spans="2:5" hidden="1" x14ac:dyDescent="0.25">
      <c r="B1161" t="s">
        <v>1829</v>
      </c>
      <c r="C1161" t="s">
        <v>1830</v>
      </c>
      <c r="D1161">
        <v>0</v>
      </c>
      <c r="E1161" s="7">
        <v>46722</v>
      </c>
    </row>
    <row r="1162" spans="2:5" hidden="1" x14ac:dyDescent="0.25">
      <c r="B1162" t="s">
        <v>1829</v>
      </c>
      <c r="C1162" t="s">
        <v>1830</v>
      </c>
      <c r="D1162">
        <v>0</v>
      </c>
      <c r="E1162" s="7">
        <v>46874</v>
      </c>
    </row>
    <row r="1163" spans="2:5" hidden="1" x14ac:dyDescent="0.25">
      <c r="B1163" t="s">
        <v>1829</v>
      </c>
      <c r="C1163" t="s">
        <v>1830</v>
      </c>
      <c r="D1163">
        <v>0</v>
      </c>
      <c r="E1163" s="7">
        <v>47088</v>
      </c>
    </row>
    <row r="1164" spans="2:5" hidden="1" x14ac:dyDescent="0.25">
      <c r="B1164" t="s">
        <v>1829</v>
      </c>
      <c r="C1164" t="s">
        <v>1830</v>
      </c>
      <c r="D1164">
        <v>0</v>
      </c>
      <c r="E1164" s="7">
        <v>46874</v>
      </c>
    </row>
    <row r="1165" spans="2:5" hidden="1" x14ac:dyDescent="0.25">
      <c r="B1165" t="s">
        <v>1829</v>
      </c>
      <c r="C1165" t="s">
        <v>1830</v>
      </c>
      <c r="D1165">
        <v>0</v>
      </c>
      <c r="E1165" s="7">
        <v>46905</v>
      </c>
    </row>
    <row r="1166" spans="2:5" hidden="1" x14ac:dyDescent="0.25">
      <c r="B1166" t="s">
        <v>1829</v>
      </c>
      <c r="C1166" t="s">
        <v>1830</v>
      </c>
      <c r="D1166">
        <v>0</v>
      </c>
      <c r="E1166" s="7">
        <v>46631</v>
      </c>
    </row>
    <row r="1167" spans="2:5" hidden="1" x14ac:dyDescent="0.25">
      <c r="B1167" t="s">
        <v>1831</v>
      </c>
      <c r="C1167" t="s">
        <v>13556</v>
      </c>
      <c r="D1167">
        <v>480</v>
      </c>
      <c r="E1167" s="7">
        <v>47543</v>
      </c>
    </row>
    <row r="1168" spans="2:5" hidden="1" x14ac:dyDescent="0.25">
      <c r="B1168" t="s">
        <v>1831</v>
      </c>
      <c r="C1168" t="s">
        <v>13556</v>
      </c>
      <c r="D1168">
        <v>0</v>
      </c>
      <c r="E1168" s="7">
        <v>46844</v>
      </c>
    </row>
    <row r="1169" spans="2:5" hidden="1" x14ac:dyDescent="0.25">
      <c r="B1169" t="s">
        <v>1836</v>
      </c>
      <c r="C1169" t="s">
        <v>13557</v>
      </c>
      <c r="D1169">
        <v>0</v>
      </c>
      <c r="E1169" s="7">
        <v>47543</v>
      </c>
    </row>
    <row r="1170" spans="2:5" hidden="1" x14ac:dyDescent="0.25">
      <c r="B1170" t="s">
        <v>1836</v>
      </c>
      <c r="C1170" t="s">
        <v>13557</v>
      </c>
      <c r="D1170">
        <v>0</v>
      </c>
      <c r="E1170" s="7">
        <v>46844</v>
      </c>
    </row>
    <row r="1171" spans="2:5" hidden="1" x14ac:dyDescent="0.25">
      <c r="B1171" t="s">
        <v>1836</v>
      </c>
      <c r="C1171" t="s">
        <v>13557</v>
      </c>
      <c r="D1171">
        <v>0</v>
      </c>
      <c r="E1171" s="7">
        <v>46722</v>
      </c>
    </row>
    <row r="1172" spans="2:5" hidden="1" x14ac:dyDescent="0.25">
      <c r="B1172" t="s">
        <v>1841</v>
      </c>
      <c r="C1172" t="s">
        <v>1842</v>
      </c>
      <c r="D1172">
        <v>0</v>
      </c>
      <c r="E1172" s="7">
        <v>46935</v>
      </c>
    </row>
    <row r="1173" spans="2:5" hidden="1" x14ac:dyDescent="0.25">
      <c r="B1173" t="s">
        <v>1841</v>
      </c>
      <c r="C1173" t="s">
        <v>1842</v>
      </c>
      <c r="D1173">
        <v>0</v>
      </c>
      <c r="E1173" s="7">
        <v>47939</v>
      </c>
    </row>
    <row r="1174" spans="2:5" hidden="1" x14ac:dyDescent="0.25">
      <c r="B1174" t="s">
        <v>1841</v>
      </c>
      <c r="C1174" t="s">
        <v>1842</v>
      </c>
      <c r="D1174">
        <v>80</v>
      </c>
      <c r="E1174" s="7">
        <v>47969</v>
      </c>
    </row>
    <row r="1175" spans="2:5" hidden="1" x14ac:dyDescent="0.25">
      <c r="B1175" t="s">
        <v>1841</v>
      </c>
      <c r="C1175" t="s">
        <v>1842</v>
      </c>
      <c r="D1175">
        <v>0</v>
      </c>
      <c r="E1175" s="7">
        <v>47453</v>
      </c>
    </row>
    <row r="1176" spans="2:5" hidden="1" x14ac:dyDescent="0.25">
      <c r="B1176" t="s">
        <v>1841</v>
      </c>
      <c r="C1176" t="s">
        <v>1842</v>
      </c>
      <c r="D1176">
        <v>0</v>
      </c>
      <c r="E1176" s="7">
        <v>47270</v>
      </c>
    </row>
    <row r="1177" spans="2:5" hidden="1" x14ac:dyDescent="0.25">
      <c r="B1177" t="s">
        <v>1841</v>
      </c>
      <c r="C1177" t="s">
        <v>1842</v>
      </c>
      <c r="D1177">
        <v>0</v>
      </c>
      <c r="E1177" s="7">
        <v>47423</v>
      </c>
    </row>
    <row r="1178" spans="2:5" hidden="1" x14ac:dyDescent="0.25">
      <c r="B1178" t="s">
        <v>1841</v>
      </c>
      <c r="C1178" t="s">
        <v>1842</v>
      </c>
      <c r="D1178">
        <v>0</v>
      </c>
      <c r="E1178" s="7">
        <v>47423</v>
      </c>
    </row>
    <row r="1179" spans="2:5" hidden="1" x14ac:dyDescent="0.25">
      <c r="B1179" t="s">
        <v>1841</v>
      </c>
      <c r="C1179" t="s">
        <v>1842</v>
      </c>
      <c r="D1179">
        <v>0</v>
      </c>
      <c r="E1179" s="7">
        <v>47969</v>
      </c>
    </row>
    <row r="1180" spans="2:5" hidden="1" x14ac:dyDescent="0.25">
      <c r="B1180" t="s">
        <v>1850</v>
      </c>
      <c r="C1180" t="s">
        <v>1851</v>
      </c>
      <c r="D1180">
        <v>1224</v>
      </c>
      <c r="E1180" s="7">
        <v>47543</v>
      </c>
    </row>
    <row r="1181" spans="2:5" hidden="1" x14ac:dyDescent="0.25">
      <c r="B1181" t="s">
        <v>1850</v>
      </c>
      <c r="C1181" t="s">
        <v>1851</v>
      </c>
      <c r="D1181">
        <v>0</v>
      </c>
      <c r="E1181" s="7">
        <v>47209</v>
      </c>
    </row>
    <row r="1182" spans="2:5" hidden="1" x14ac:dyDescent="0.25">
      <c r="B1182" t="s">
        <v>1850</v>
      </c>
      <c r="C1182" t="s">
        <v>1851</v>
      </c>
      <c r="D1182">
        <v>2400</v>
      </c>
      <c r="E1182" s="7">
        <v>47939</v>
      </c>
    </row>
    <row r="1183" spans="2:5" hidden="1" x14ac:dyDescent="0.25">
      <c r="B1183" t="s">
        <v>1850</v>
      </c>
      <c r="C1183" t="s">
        <v>1851</v>
      </c>
      <c r="D1183">
        <v>0</v>
      </c>
      <c r="E1183" s="7">
        <v>47604</v>
      </c>
    </row>
    <row r="1184" spans="2:5" hidden="1" x14ac:dyDescent="0.25">
      <c r="B1184" t="s">
        <v>1850</v>
      </c>
      <c r="C1184" t="s">
        <v>1851</v>
      </c>
      <c r="D1184">
        <v>0</v>
      </c>
      <c r="E1184" s="7">
        <v>47453</v>
      </c>
    </row>
    <row r="1185" spans="2:5" hidden="1" x14ac:dyDescent="0.25">
      <c r="B1185" t="s">
        <v>1857</v>
      </c>
      <c r="C1185" t="s">
        <v>1858</v>
      </c>
      <c r="D1185">
        <v>0</v>
      </c>
      <c r="E1185" s="7">
        <v>47119</v>
      </c>
    </row>
    <row r="1186" spans="2:5" hidden="1" x14ac:dyDescent="0.25">
      <c r="B1186" t="s">
        <v>1857</v>
      </c>
      <c r="C1186" t="s">
        <v>1858</v>
      </c>
      <c r="D1186">
        <v>0</v>
      </c>
      <c r="E1186" s="7">
        <v>47119</v>
      </c>
    </row>
    <row r="1187" spans="2:5" hidden="1" x14ac:dyDescent="0.25">
      <c r="B1187" t="s">
        <v>1857</v>
      </c>
      <c r="C1187" t="s">
        <v>1858</v>
      </c>
      <c r="D1187">
        <v>0</v>
      </c>
      <c r="E1187" s="7">
        <v>47484</v>
      </c>
    </row>
    <row r="1188" spans="2:5" hidden="1" x14ac:dyDescent="0.25">
      <c r="B1188" t="s">
        <v>1857</v>
      </c>
      <c r="C1188" t="s">
        <v>1858</v>
      </c>
      <c r="D1188">
        <v>0</v>
      </c>
      <c r="E1188" s="7">
        <v>47574</v>
      </c>
    </row>
    <row r="1189" spans="2:5" hidden="1" x14ac:dyDescent="0.25">
      <c r="B1189" t="s">
        <v>1857</v>
      </c>
      <c r="C1189" t="s">
        <v>1858</v>
      </c>
      <c r="D1189">
        <v>0</v>
      </c>
      <c r="E1189" s="7">
        <v>47574</v>
      </c>
    </row>
    <row r="1190" spans="2:5" hidden="1" x14ac:dyDescent="0.25">
      <c r="B1190" t="s">
        <v>1857</v>
      </c>
      <c r="C1190" t="s">
        <v>1858</v>
      </c>
      <c r="D1190">
        <v>0</v>
      </c>
      <c r="E1190" s="7">
        <v>47665</v>
      </c>
    </row>
    <row r="1191" spans="2:5" hidden="1" x14ac:dyDescent="0.25">
      <c r="B1191" t="s">
        <v>1857</v>
      </c>
      <c r="C1191" t="s">
        <v>1858</v>
      </c>
      <c r="D1191">
        <v>0</v>
      </c>
      <c r="E1191" s="7">
        <v>47788</v>
      </c>
    </row>
    <row r="1192" spans="2:5" hidden="1" x14ac:dyDescent="0.25">
      <c r="B1192" t="s">
        <v>1857</v>
      </c>
      <c r="C1192" t="s">
        <v>1858</v>
      </c>
      <c r="D1192">
        <v>0</v>
      </c>
      <c r="E1192" s="7">
        <v>47665</v>
      </c>
    </row>
    <row r="1193" spans="2:5" hidden="1" x14ac:dyDescent="0.25">
      <c r="B1193" t="s">
        <v>1857</v>
      </c>
      <c r="C1193" t="s">
        <v>1858</v>
      </c>
      <c r="D1193">
        <v>1000</v>
      </c>
      <c r="E1193" s="7">
        <v>47969</v>
      </c>
    </row>
    <row r="1194" spans="2:5" hidden="1" x14ac:dyDescent="0.25">
      <c r="B1194" t="s">
        <v>1857</v>
      </c>
      <c r="C1194" t="s">
        <v>1858</v>
      </c>
      <c r="D1194">
        <v>0</v>
      </c>
      <c r="E1194" s="7" t="s">
        <v>30</v>
      </c>
    </row>
    <row r="1195" spans="2:5" hidden="1" x14ac:dyDescent="0.25">
      <c r="B1195" t="s">
        <v>1857</v>
      </c>
      <c r="C1195" t="s">
        <v>1858</v>
      </c>
      <c r="D1195">
        <v>0</v>
      </c>
      <c r="E1195" s="7">
        <v>47119</v>
      </c>
    </row>
    <row r="1196" spans="2:5" hidden="1" x14ac:dyDescent="0.25">
      <c r="B1196" t="s">
        <v>1857</v>
      </c>
      <c r="C1196" t="s">
        <v>1858</v>
      </c>
      <c r="D1196">
        <v>0</v>
      </c>
      <c r="E1196" s="7">
        <v>47665</v>
      </c>
    </row>
    <row r="1197" spans="2:5" hidden="1" x14ac:dyDescent="0.25">
      <c r="B1197" t="s">
        <v>1857</v>
      </c>
      <c r="C1197" t="s">
        <v>1858</v>
      </c>
      <c r="D1197">
        <v>0</v>
      </c>
      <c r="E1197" s="7">
        <v>47788</v>
      </c>
    </row>
    <row r="1198" spans="2:5" hidden="1" x14ac:dyDescent="0.25">
      <c r="B1198" t="s">
        <v>1857</v>
      </c>
      <c r="C1198" t="s">
        <v>1858</v>
      </c>
      <c r="D1198">
        <v>0</v>
      </c>
      <c r="E1198" s="7">
        <v>47119</v>
      </c>
    </row>
    <row r="1199" spans="2:5" hidden="1" x14ac:dyDescent="0.25">
      <c r="B1199" t="s">
        <v>1870</v>
      </c>
      <c r="C1199" t="s">
        <v>1871</v>
      </c>
      <c r="D1199">
        <v>0</v>
      </c>
      <c r="E1199" s="7">
        <v>47331</v>
      </c>
    </row>
    <row r="1200" spans="2:5" hidden="1" x14ac:dyDescent="0.25">
      <c r="B1200" t="s">
        <v>1870</v>
      </c>
      <c r="C1200" t="s">
        <v>1871</v>
      </c>
      <c r="D1200">
        <v>0</v>
      </c>
      <c r="E1200" s="7">
        <v>47484</v>
      </c>
    </row>
    <row r="1201" spans="2:5" hidden="1" x14ac:dyDescent="0.25">
      <c r="B1201" t="s">
        <v>1870</v>
      </c>
      <c r="C1201" t="s">
        <v>1871</v>
      </c>
      <c r="D1201">
        <v>0</v>
      </c>
      <c r="E1201" s="7">
        <v>47543</v>
      </c>
    </row>
    <row r="1202" spans="2:5" hidden="1" x14ac:dyDescent="0.25">
      <c r="B1202" t="s">
        <v>1870</v>
      </c>
      <c r="C1202" t="s">
        <v>1871</v>
      </c>
      <c r="D1202">
        <v>0</v>
      </c>
      <c r="E1202" s="7">
        <v>47665</v>
      </c>
    </row>
    <row r="1203" spans="2:5" hidden="1" x14ac:dyDescent="0.25">
      <c r="B1203" t="s">
        <v>1870</v>
      </c>
      <c r="C1203" t="s">
        <v>1871</v>
      </c>
      <c r="D1203">
        <v>32993</v>
      </c>
      <c r="E1203" s="7">
        <v>47788</v>
      </c>
    </row>
    <row r="1204" spans="2:5" hidden="1" x14ac:dyDescent="0.25">
      <c r="B1204" t="s">
        <v>1870</v>
      </c>
      <c r="C1204" t="s">
        <v>1871</v>
      </c>
      <c r="D1204">
        <v>0</v>
      </c>
      <c r="E1204" s="7" t="s">
        <v>30</v>
      </c>
    </row>
    <row r="1205" spans="2:5" hidden="1" x14ac:dyDescent="0.25">
      <c r="B1205" t="s">
        <v>1870</v>
      </c>
      <c r="C1205" t="s">
        <v>1871</v>
      </c>
      <c r="D1205">
        <v>0</v>
      </c>
      <c r="E1205" s="7">
        <v>47788</v>
      </c>
    </row>
    <row r="1206" spans="2:5" hidden="1" x14ac:dyDescent="0.25">
      <c r="B1206" t="s">
        <v>1877</v>
      </c>
      <c r="C1206" t="s">
        <v>1878</v>
      </c>
      <c r="D1206">
        <v>7300</v>
      </c>
      <c r="E1206" s="7">
        <v>46600</v>
      </c>
    </row>
    <row r="1207" spans="2:5" hidden="1" x14ac:dyDescent="0.25">
      <c r="B1207" t="s">
        <v>1877</v>
      </c>
      <c r="C1207" t="s">
        <v>1878</v>
      </c>
      <c r="D1207">
        <v>250</v>
      </c>
      <c r="E1207" s="7">
        <v>46661</v>
      </c>
    </row>
    <row r="1208" spans="2:5" hidden="1" x14ac:dyDescent="0.25">
      <c r="B1208" t="s">
        <v>1877</v>
      </c>
      <c r="C1208" t="s">
        <v>1878</v>
      </c>
      <c r="D1208">
        <v>2000</v>
      </c>
      <c r="E1208" s="7">
        <v>47088</v>
      </c>
    </row>
    <row r="1209" spans="2:5" hidden="1" x14ac:dyDescent="0.25">
      <c r="B1209" t="s">
        <v>1877</v>
      </c>
      <c r="C1209" t="s">
        <v>1878</v>
      </c>
      <c r="D1209">
        <v>0</v>
      </c>
      <c r="E1209" s="7" t="s">
        <v>30</v>
      </c>
    </row>
    <row r="1210" spans="2:5" hidden="1" x14ac:dyDescent="0.25">
      <c r="B1210" t="s">
        <v>1877</v>
      </c>
      <c r="C1210" t="s">
        <v>1878</v>
      </c>
      <c r="D1210">
        <v>0</v>
      </c>
      <c r="E1210" s="7">
        <v>46266</v>
      </c>
    </row>
    <row r="1211" spans="2:5" hidden="1" x14ac:dyDescent="0.25">
      <c r="B1211" t="s">
        <v>1877</v>
      </c>
      <c r="C1211" t="s">
        <v>1878</v>
      </c>
      <c r="D1211">
        <v>0</v>
      </c>
      <c r="E1211" s="7">
        <v>46174</v>
      </c>
    </row>
    <row r="1212" spans="2:5" hidden="1" x14ac:dyDescent="0.25">
      <c r="B1212" t="s">
        <v>1877</v>
      </c>
      <c r="C1212" t="s">
        <v>1878</v>
      </c>
      <c r="D1212">
        <v>0</v>
      </c>
      <c r="E1212" s="7">
        <v>46266</v>
      </c>
    </row>
    <row r="1213" spans="2:5" hidden="1" x14ac:dyDescent="0.25">
      <c r="B1213" t="s">
        <v>1877</v>
      </c>
      <c r="C1213" t="s">
        <v>1878</v>
      </c>
      <c r="D1213">
        <v>0</v>
      </c>
      <c r="E1213" s="7">
        <v>46388</v>
      </c>
    </row>
    <row r="1214" spans="2:5" hidden="1" x14ac:dyDescent="0.25">
      <c r="B1214" t="s">
        <v>1877</v>
      </c>
      <c r="C1214" t="s">
        <v>1878</v>
      </c>
      <c r="D1214">
        <v>4</v>
      </c>
      <c r="E1214" s="7">
        <v>46539</v>
      </c>
    </row>
    <row r="1215" spans="2:5" hidden="1" x14ac:dyDescent="0.25">
      <c r="B1215" t="s">
        <v>1877</v>
      </c>
      <c r="C1215" t="s">
        <v>1878</v>
      </c>
      <c r="D1215">
        <v>0</v>
      </c>
      <c r="E1215" s="7">
        <v>46569</v>
      </c>
    </row>
    <row r="1216" spans="2:5" hidden="1" x14ac:dyDescent="0.25">
      <c r="B1216" t="s">
        <v>1877</v>
      </c>
      <c r="C1216" t="s">
        <v>1878</v>
      </c>
      <c r="D1216">
        <v>2550</v>
      </c>
      <c r="E1216" s="7">
        <v>47088</v>
      </c>
    </row>
    <row r="1217" spans="2:5" hidden="1" x14ac:dyDescent="0.25">
      <c r="B1217" t="s">
        <v>1877</v>
      </c>
      <c r="C1217" t="s">
        <v>1878</v>
      </c>
      <c r="D1217">
        <v>7100</v>
      </c>
      <c r="E1217" s="7">
        <v>47209</v>
      </c>
    </row>
    <row r="1218" spans="2:5" hidden="1" x14ac:dyDescent="0.25">
      <c r="B1218" t="s">
        <v>1877</v>
      </c>
      <c r="C1218" t="s">
        <v>1878</v>
      </c>
      <c r="D1218">
        <v>0</v>
      </c>
      <c r="E1218" s="7">
        <v>47088</v>
      </c>
    </row>
    <row r="1219" spans="2:5" hidden="1" x14ac:dyDescent="0.25">
      <c r="B1219" t="s">
        <v>1877</v>
      </c>
      <c r="C1219" t="s">
        <v>1878</v>
      </c>
      <c r="D1219">
        <v>0</v>
      </c>
      <c r="E1219" s="7">
        <v>46539</v>
      </c>
    </row>
    <row r="1220" spans="2:5" hidden="1" x14ac:dyDescent="0.25">
      <c r="B1220" t="s">
        <v>1890</v>
      </c>
      <c r="C1220" t="s">
        <v>13558</v>
      </c>
      <c r="D1220">
        <v>0</v>
      </c>
      <c r="E1220" s="7">
        <v>46054</v>
      </c>
    </row>
    <row r="1221" spans="2:5" hidden="1" x14ac:dyDescent="0.25">
      <c r="B1221" t="s">
        <v>1893</v>
      </c>
      <c r="C1221" t="s">
        <v>1894</v>
      </c>
      <c r="D1221">
        <v>0</v>
      </c>
      <c r="E1221" s="7" t="s">
        <v>30</v>
      </c>
    </row>
    <row r="1222" spans="2:5" hidden="1" x14ac:dyDescent="0.25">
      <c r="B1222" t="s">
        <v>1896</v>
      </c>
      <c r="C1222" t="s">
        <v>1897</v>
      </c>
      <c r="D1222">
        <v>3</v>
      </c>
      <c r="E1222" s="7" t="s">
        <v>30</v>
      </c>
    </row>
    <row r="1223" spans="2:5" hidden="1" x14ac:dyDescent="0.25">
      <c r="B1223" t="s">
        <v>1899</v>
      </c>
      <c r="C1223" t="s">
        <v>13559</v>
      </c>
      <c r="D1223">
        <v>0</v>
      </c>
      <c r="E1223" s="7">
        <v>47058</v>
      </c>
    </row>
    <row r="1224" spans="2:5" hidden="1" x14ac:dyDescent="0.25">
      <c r="B1224" t="s">
        <v>1899</v>
      </c>
      <c r="C1224" t="s">
        <v>13559</v>
      </c>
      <c r="D1224">
        <v>0</v>
      </c>
      <c r="E1224" s="7">
        <v>47150</v>
      </c>
    </row>
    <row r="1225" spans="2:5" hidden="1" x14ac:dyDescent="0.25">
      <c r="B1225" t="s">
        <v>1899</v>
      </c>
      <c r="C1225" t="s">
        <v>13559</v>
      </c>
      <c r="D1225">
        <v>0</v>
      </c>
      <c r="E1225" s="7">
        <v>47453</v>
      </c>
    </row>
    <row r="1226" spans="2:5" hidden="1" x14ac:dyDescent="0.25">
      <c r="B1226" t="s">
        <v>1899</v>
      </c>
      <c r="C1226" t="s">
        <v>13559</v>
      </c>
      <c r="D1226">
        <v>6</v>
      </c>
      <c r="E1226" s="7">
        <v>47574</v>
      </c>
    </row>
    <row r="1227" spans="2:5" hidden="1" x14ac:dyDescent="0.25">
      <c r="B1227" t="s">
        <v>1899</v>
      </c>
      <c r="C1227" t="s">
        <v>13559</v>
      </c>
      <c r="D1227">
        <v>1275</v>
      </c>
      <c r="E1227" s="7">
        <v>47849</v>
      </c>
    </row>
    <row r="1228" spans="2:5" hidden="1" x14ac:dyDescent="0.25">
      <c r="B1228" t="s">
        <v>1902</v>
      </c>
      <c r="C1228" t="s">
        <v>13560</v>
      </c>
      <c r="D1228">
        <v>0</v>
      </c>
      <c r="E1228" s="7">
        <v>47150</v>
      </c>
    </row>
    <row r="1229" spans="2:5" hidden="1" x14ac:dyDescent="0.25">
      <c r="B1229" t="s">
        <v>1902</v>
      </c>
      <c r="C1229" t="s">
        <v>13560</v>
      </c>
      <c r="D1229">
        <v>0</v>
      </c>
      <c r="E1229" s="7">
        <v>47362</v>
      </c>
    </row>
    <row r="1230" spans="2:5" hidden="1" x14ac:dyDescent="0.25">
      <c r="B1230" t="s">
        <v>1902</v>
      </c>
      <c r="C1230" t="s">
        <v>13560</v>
      </c>
      <c r="D1230">
        <v>0</v>
      </c>
      <c r="E1230" s="7">
        <v>47515</v>
      </c>
    </row>
    <row r="1231" spans="2:5" hidden="1" x14ac:dyDescent="0.25">
      <c r="B1231" t="s">
        <v>1902</v>
      </c>
      <c r="C1231" t="s">
        <v>13560</v>
      </c>
      <c r="D1231">
        <v>0</v>
      </c>
      <c r="E1231" s="7">
        <v>47574</v>
      </c>
    </row>
    <row r="1232" spans="2:5" hidden="1" x14ac:dyDescent="0.25">
      <c r="B1232" t="s">
        <v>1902</v>
      </c>
      <c r="C1232" t="s">
        <v>13560</v>
      </c>
      <c r="D1232">
        <v>0</v>
      </c>
      <c r="E1232" s="7">
        <v>47574</v>
      </c>
    </row>
    <row r="1233" spans="2:5" hidden="1" x14ac:dyDescent="0.25">
      <c r="B1233" t="s">
        <v>1902</v>
      </c>
      <c r="C1233" t="s">
        <v>13560</v>
      </c>
      <c r="D1233">
        <v>473</v>
      </c>
      <c r="E1233" s="7">
        <v>47788</v>
      </c>
    </row>
    <row r="1234" spans="2:5" hidden="1" x14ac:dyDescent="0.25">
      <c r="B1234" t="s">
        <v>1904</v>
      </c>
      <c r="C1234" t="s">
        <v>1905</v>
      </c>
      <c r="D1234">
        <v>0</v>
      </c>
      <c r="E1234" s="7">
        <v>46478</v>
      </c>
    </row>
    <row r="1235" spans="2:5" hidden="1" x14ac:dyDescent="0.25">
      <c r="B1235" t="s">
        <v>1907</v>
      </c>
      <c r="C1235" t="s">
        <v>13561</v>
      </c>
      <c r="D1235">
        <v>141</v>
      </c>
      <c r="E1235" s="7">
        <v>46600</v>
      </c>
    </row>
    <row r="1236" spans="2:5" hidden="1" x14ac:dyDescent="0.25">
      <c r="B1236" t="s">
        <v>1907</v>
      </c>
      <c r="C1236" t="s">
        <v>13561</v>
      </c>
      <c r="D1236">
        <v>0</v>
      </c>
      <c r="E1236" s="7">
        <v>46600</v>
      </c>
    </row>
    <row r="1237" spans="2:5" hidden="1" x14ac:dyDescent="0.25">
      <c r="B1237" t="s">
        <v>1910</v>
      </c>
      <c r="C1237" t="s">
        <v>13562</v>
      </c>
      <c r="D1237">
        <v>0</v>
      </c>
      <c r="E1237" s="7">
        <v>46631</v>
      </c>
    </row>
    <row r="1238" spans="2:5" hidden="1" x14ac:dyDescent="0.25">
      <c r="B1238" t="s">
        <v>1910</v>
      </c>
      <c r="C1238" t="s">
        <v>13562</v>
      </c>
      <c r="D1238">
        <v>0</v>
      </c>
      <c r="E1238" s="7">
        <v>47423</v>
      </c>
    </row>
    <row r="1239" spans="2:5" hidden="1" x14ac:dyDescent="0.25">
      <c r="B1239" t="s">
        <v>1913</v>
      </c>
      <c r="C1239" t="s">
        <v>1914</v>
      </c>
      <c r="D1239">
        <v>0</v>
      </c>
      <c r="E1239" s="7">
        <v>46508</v>
      </c>
    </row>
    <row r="1240" spans="2:5" hidden="1" x14ac:dyDescent="0.25">
      <c r="B1240" t="s">
        <v>1913</v>
      </c>
      <c r="C1240" t="s">
        <v>1914</v>
      </c>
      <c r="D1240">
        <v>0</v>
      </c>
      <c r="E1240" s="7">
        <v>46692</v>
      </c>
    </row>
    <row r="1241" spans="2:5" hidden="1" x14ac:dyDescent="0.25">
      <c r="B1241" t="s">
        <v>1913</v>
      </c>
      <c r="C1241" t="s">
        <v>1914</v>
      </c>
      <c r="D1241">
        <v>0</v>
      </c>
      <c r="E1241" s="7">
        <v>46692</v>
      </c>
    </row>
    <row r="1242" spans="2:5" hidden="1" x14ac:dyDescent="0.25">
      <c r="B1242" t="s">
        <v>1913</v>
      </c>
      <c r="C1242" t="s">
        <v>1914</v>
      </c>
      <c r="D1242">
        <v>0</v>
      </c>
      <c r="E1242" s="7">
        <v>46753</v>
      </c>
    </row>
    <row r="1243" spans="2:5" hidden="1" x14ac:dyDescent="0.25">
      <c r="B1243" t="s">
        <v>1913</v>
      </c>
      <c r="C1243" t="s">
        <v>1914</v>
      </c>
      <c r="D1243">
        <v>0</v>
      </c>
      <c r="E1243" s="7">
        <v>46935</v>
      </c>
    </row>
    <row r="1244" spans="2:5" hidden="1" x14ac:dyDescent="0.25">
      <c r="B1244" t="s">
        <v>1913</v>
      </c>
      <c r="C1244" t="s">
        <v>1914</v>
      </c>
      <c r="D1244">
        <v>0</v>
      </c>
      <c r="E1244" s="7">
        <v>46935</v>
      </c>
    </row>
    <row r="1245" spans="2:5" hidden="1" x14ac:dyDescent="0.25">
      <c r="B1245" t="s">
        <v>1913</v>
      </c>
      <c r="C1245" t="s">
        <v>1914</v>
      </c>
      <c r="D1245">
        <v>0</v>
      </c>
      <c r="E1245" s="7">
        <v>46935</v>
      </c>
    </row>
    <row r="1246" spans="2:5" hidden="1" x14ac:dyDescent="0.25">
      <c r="B1246" t="s">
        <v>1913</v>
      </c>
      <c r="C1246" t="s">
        <v>1914</v>
      </c>
      <c r="D1246">
        <v>19690</v>
      </c>
      <c r="E1246" s="7">
        <v>47150</v>
      </c>
    </row>
    <row r="1247" spans="2:5" hidden="1" x14ac:dyDescent="0.25">
      <c r="B1247" t="s">
        <v>1913</v>
      </c>
      <c r="C1247" t="s">
        <v>1914</v>
      </c>
      <c r="D1247">
        <v>20160</v>
      </c>
      <c r="E1247" s="7">
        <v>47150</v>
      </c>
    </row>
    <row r="1248" spans="2:5" hidden="1" x14ac:dyDescent="0.25">
      <c r="B1248" t="s">
        <v>1913</v>
      </c>
      <c r="C1248" t="s">
        <v>1914</v>
      </c>
      <c r="D1248">
        <v>0</v>
      </c>
      <c r="E1248" s="7">
        <v>46692</v>
      </c>
    </row>
    <row r="1249" spans="2:5" hidden="1" x14ac:dyDescent="0.25">
      <c r="B1249" t="s">
        <v>1913</v>
      </c>
      <c r="C1249" t="s">
        <v>1914</v>
      </c>
      <c r="D1249">
        <v>0</v>
      </c>
      <c r="E1249" s="7">
        <v>46935</v>
      </c>
    </row>
    <row r="1250" spans="2:5" hidden="1" x14ac:dyDescent="0.25">
      <c r="B1250" t="s">
        <v>1913</v>
      </c>
      <c r="C1250" t="s">
        <v>1914</v>
      </c>
      <c r="D1250">
        <v>0</v>
      </c>
      <c r="E1250" s="7">
        <v>46935</v>
      </c>
    </row>
    <row r="1251" spans="2:5" hidden="1" x14ac:dyDescent="0.25">
      <c r="B1251" t="s">
        <v>1913</v>
      </c>
      <c r="C1251" t="s">
        <v>1914</v>
      </c>
      <c r="D1251">
        <v>0</v>
      </c>
      <c r="E1251" s="7">
        <v>46935</v>
      </c>
    </row>
    <row r="1252" spans="2:5" hidden="1" x14ac:dyDescent="0.25">
      <c r="B1252" t="s">
        <v>1926</v>
      </c>
      <c r="C1252" t="s">
        <v>1927</v>
      </c>
      <c r="D1252">
        <v>0</v>
      </c>
      <c r="E1252" s="7">
        <v>46905</v>
      </c>
    </row>
    <row r="1253" spans="2:5" hidden="1" x14ac:dyDescent="0.25">
      <c r="B1253" t="s">
        <v>1926</v>
      </c>
      <c r="C1253" t="s">
        <v>1927</v>
      </c>
      <c r="D1253">
        <v>0</v>
      </c>
      <c r="E1253" s="7">
        <v>47088</v>
      </c>
    </row>
    <row r="1254" spans="2:5" hidden="1" x14ac:dyDescent="0.25">
      <c r="B1254" t="s">
        <v>1931</v>
      </c>
      <c r="C1254" t="s">
        <v>1932</v>
      </c>
      <c r="D1254">
        <v>0</v>
      </c>
      <c r="E1254" s="7">
        <v>46388</v>
      </c>
    </row>
    <row r="1255" spans="2:5" hidden="1" x14ac:dyDescent="0.25">
      <c r="B1255" t="s">
        <v>1931</v>
      </c>
      <c r="C1255" t="s">
        <v>1932</v>
      </c>
      <c r="D1255">
        <v>0</v>
      </c>
      <c r="E1255" s="7">
        <v>46388</v>
      </c>
    </row>
    <row r="1256" spans="2:5" hidden="1" x14ac:dyDescent="0.25">
      <c r="B1256" t="s">
        <v>1931</v>
      </c>
      <c r="C1256" t="s">
        <v>1932</v>
      </c>
      <c r="D1256">
        <v>0</v>
      </c>
      <c r="E1256" s="7">
        <v>46388</v>
      </c>
    </row>
    <row r="1257" spans="2:5" hidden="1" x14ac:dyDescent="0.25">
      <c r="B1257" t="s">
        <v>1931</v>
      </c>
      <c r="C1257" t="s">
        <v>1932</v>
      </c>
      <c r="D1257">
        <v>0</v>
      </c>
      <c r="E1257" s="7">
        <v>46508</v>
      </c>
    </row>
    <row r="1258" spans="2:5" hidden="1" x14ac:dyDescent="0.25">
      <c r="B1258" t="s">
        <v>1931</v>
      </c>
      <c r="C1258" t="s">
        <v>1932</v>
      </c>
      <c r="D1258">
        <v>0</v>
      </c>
      <c r="E1258" s="7">
        <v>46508</v>
      </c>
    </row>
    <row r="1259" spans="2:5" hidden="1" x14ac:dyDescent="0.25">
      <c r="B1259" t="s">
        <v>1931</v>
      </c>
      <c r="C1259" t="s">
        <v>1932</v>
      </c>
      <c r="D1259">
        <v>0</v>
      </c>
      <c r="E1259" s="7">
        <v>46692</v>
      </c>
    </row>
    <row r="1260" spans="2:5" hidden="1" x14ac:dyDescent="0.25">
      <c r="B1260" t="s">
        <v>1931</v>
      </c>
      <c r="C1260" t="s">
        <v>1932</v>
      </c>
      <c r="D1260">
        <v>0</v>
      </c>
      <c r="E1260" s="7">
        <v>46753</v>
      </c>
    </row>
    <row r="1261" spans="2:5" hidden="1" x14ac:dyDescent="0.25">
      <c r="B1261" t="s">
        <v>1931</v>
      </c>
      <c r="C1261" t="s">
        <v>1932</v>
      </c>
      <c r="D1261">
        <v>0</v>
      </c>
      <c r="E1261" s="7">
        <v>46753</v>
      </c>
    </row>
    <row r="1262" spans="2:5" hidden="1" x14ac:dyDescent="0.25">
      <c r="B1262" t="s">
        <v>1931</v>
      </c>
      <c r="C1262" t="s">
        <v>1932</v>
      </c>
      <c r="D1262">
        <v>0</v>
      </c>
      <c r="E1262" s="7">
        <v>46935</v>
      </c>
    </row>
    <row r="1263" spans="2:5" hidden="1" x14ac:dyDescent="0.25">
      <c r="B1263" t="s">
        <v>1931</v>
      </c>
      <c r="C1263" t="s">
        <v>1932</v>
      </c>
      <c r="D1263">
        <v>18748</v>
      </c>
      <c r="E1263" s="7">
        <v>46935</v>
      </c>
    </row>
    <row r="1264" spans="2:5" hidden="1" x14ac:dyDescent="0.25">
      <c r="B1264" t="s">
        <v>1931</v>
      </c>
      <c r="C1264" t="s">
        <v>1932</v>
      </c>
      <c r="D1264">
        <v>2880</v>
      </c>
      <c r="E1264" s="7">
        <v>47150</v>
      </c>
    </row>
    <row r="1265" spans="2:5" hidden="1" x14ac:dyDescent="0.25">
      <c r="B1265" t="s">
        <v>1931</v>
      </c>
      <c r="C1265" t="s">
        <v>1932</v>
      </c>
      <c r="D1265">
        <v>9120</v>
      </c>
      <c r="E1265" s="7">
        <v>47150</v>
      </c>
    </row>
    <row r="1266" spans="2:5" hidden="1" x14ac:dyDescent="0.25">
      <c r="B1266" t="s">
        <v>1931</v>
      </c>
      <c r="C1266" t="s">
        <v>1932</v>
      </c>
      <c r="D1266">
        <v>0</v>
      </c>
      <c r="E1266" s="7" t="s">
        <v>30</v>
      </c>
    </row>
    <row r="1267" spans="2:5" hidden="1" x14ac:dyDescent="0.25">
      <c r="B1267" t="s">
        <v>1931</v>
      </c>
      <c r="C1267" t="s">
        <v>1932</v>
      </c>
      <c r="D1267">
        <v>0</v>
      </c>
      <c r="E1267" s="7">
        <v>46935</v>
      </c>
    </row>
    <row r="1268" spans="2:5" hidden="1" x14ac:dyDescent="0.25">
      <c r="B1268" t="s">
        <v>1945</v>
      </c>
      <c r="C1268" t="s">
        <v>13563</v>
      </c>
      <c r="D1268">
        <v>0</v>
      </c>
      <c r="E1268" s="7" t="s">
        <v>30</v>
      </c>
    </row>
    <row r="1269" spans="2:5" hidden="1" x14ac:dyDescent="0.25">
      <c r="B1269" t="s">
        <v>1945</v>
      </c>
      <c r="C1269" t="s">
        <v>13563</v>
      </c>
      <c r="D1269">
        <v>0</v>
      </c>
      <c r="E1269" s="7">
        <v>47362</v>
      </c>
    </row>
    <row r="1270" spans="2:5" hidden="1" x14ac:dyDescent="0.25">
      <c r="B1270" t="s">
        <v>1945</v>
      </c>
      <c r="C1270" t="s">
        <v>13563</v>
      </c>
      <c r="D1270">
        <v>0</v>
      </c>
      <c r="E1270" s="7">
        <v>47423</v>
      </c>
    </row>
    <row r="1271" spans="2:5" hidden="1" x14ac:dyDescent="0.25">
      <c r="B1271" t="s">
        <v>1945</v>
      </c>
      <c r="C1271" t="s">
        <v>13563</v>
      </c>
      <c r="D1271">
        <v>0</v>
      </c>
      <c r="E1271" s="7">
        <v>47453</v>
      </c>
    </row>
    <row r="1272" spans="2:5" hidden="1" x14ac:dyDescent="0.25">
      <c r="B1272" t="s">
        <v>1949</v>
      </c>
      <c r="C1272" t="s">
        <v>13564</v>
      </c>
      <c r="D1272">
        <v>0</v>
      </c>
      <c r="E1272" s="7" t="s">
        <v>30</v>
      </c>
    </row>
    <row r="1273" spans="2:5" hidden="1" x14ac:dyDescent="0.25">
      <c r="B1273" t="s">
        <v>1949</v>
      </c>
      <c r="C1273" t="s">
        <v>13564</v>
      </c>
      <c r="D1273">
        <v>0</v>
      </c>
      <c r="E1273" s="7">
        <v>47423</v>
      </c>
    </row>
    <row r="1274" spans="2:5" hidden="1" x14ac:dyDescent="0.25">
      <c r="B1274" t="s">
        <v>1949</v>
      </c>
      <c r="C1274" t="s">
        <v>13564</v>
      </c>
      <c r="D1274">
        <v>0</v>
      </c>
      <c r="E1274" s="7">
        <v>47362</v>
      </c>
    </row>
    <row r="1275" spans="2:5" hidden="1" x14ac:dyDescent="0.25">
      <c r="B1275" t="s">
        <v>1949</v>
      </c>
      <c r="C1275" t="s">
        <v>13564</v>
      </c>
      <c r="D1275">
        <v>0</v>
      </c>
      <c r="E1275" s="7">
        <v>47423</v>
      </c>
    </row>
    <row r="1276" spans="2:5" hidden="1" x14ac:dyDescent="0.25">
      <c r="B1276" t="s">
        <v>1952</v>
      </c>
      <c r="C1276" t="s">
        <v>13565</v>
      </c>
      <c r="D1276">
        <v>0</v>
      </c>
      <c r="E1276" s="7">
        <v>47150</v>
      </c>
    </row>
    <row r="1277" spans="2:5" hidden="1" x14ac:dyDescent="0.25">
      <c r="B1277" t="s">
        <v>1952</v>
      </c>
      <c r="C1277" t="s">
        <v>13565</v>
      </c>
      <c r="D1277">
        <v>0</v>
      </c>
      <c r="E1277" s="7">
        <v>47908</v>
      </c>
    </row>
    <row r="1278" spans="2:5" hidden="1" x14ac:dyDescent="0.25">
      <c r="B1278" t="s">
        <v>1952</v>
      </c>
      <c r="C1278" t="s">
        <v>13565</v>
      </c>
      <c r="D1278">
        <v>2574</v>
      </c>
      <c r="E1278" s="7">
        <v>47239</v>
      </c>
    </row>
    <row r="1279" spans="2:5" hidden="1" x14ac:dyDescent="0.25">
      <c r="B1279" t="s">
        <v>1952</v>
      </c>
      <c r="C1279" t="s">
        <v>13565</v>
      </c>
      <c r="D1279">
        <v>0</v>
      </c>
      <c r="E1279" s="7">
        <v>47908</v>
      </c>
    </row>
    <row r="1280" spans="2:5" hidden="1" x14ac:dyDescent="0.25">
      <c r="B1280" t="s">
        <v>1952</v>
      </c>
      <c r="C1280" t="s">
        <v>13565</v>
      </c>
      <c r="D1280">
        <v>0</v>
      </c>
      <c r="E1280" s="7">
        <v>47908</v>
      </c>
    </row>
    <row r="1281" spans="2:5" hidden="1" x14ac:dyDescent="0.25">
      <c r="B1281" t="s">
        <v>1952</v>
      </c>
      <c r="C1281" t="s">
        <v>13565</v>
      </c>
      <c r="D1281">
        <v>0</v>
      </c>
      <c r="E1281" s="7">
        <v>47239</v>
      </c>
    </row>
    <row r="1282" spans="2:5" hidden="1" x14ac:dyDescent="0.25">
      <c r="B1282" t="s">
        <v>1959</v>
      </c>
      <c r="C1282" t="s">
        <v>9918</v>
      </c>
      <c r="D1282">
        <v>0</v>
      </c>
      <c r="E1282" s="7">
        <v>47150</v>
      </c>
    </row>
    <row r="1283" spans="2:5" hidden="1" x14ac:dyDescent="0.25">
      <c r="B1283" t="s">
        <v>1959</v>
      </c>
      <c r="C1283" t="s">
        <v>9918</v>
      </c>
      <c r="D1283">
        <v>0</v>
      </c>
      <c r="E1283" s="7">
        <v>47908</v>
      </c>
    </row>
    <row r="1284" spans="2:5" hidden="1" x14ac:dyDescent="0.25">
      <c r="B1284" t="s">
        <v>1959</v>
      </c>
      <c r="C1284" t="s">
        <v>9918</v>
      </c>
      <c r="D1284">
        <v>0</v>
      </c>
      <c r="E1284" s="7">
        <v>47908</v>
      </c>
    </row>
    <row r="1285" spans="2:5" hidden="1" x14ac:dyDescent="0.25">
      <c r="B1285" t="s">
        <v>1959</v>
      </c>
      <c r="C1285" t="s">
        <v>9918</v>
      </c>
      <c r="D1285">
        <v>852</v>
      </c>
      <c r="E1285" s="7">
        <v>47270</v>
      </c>
    </row>
    <row r="1286" spans="2:5" hidden="1" x14ac:dyDescent="0.25">
      <c r="B1286" t="s">
        <v>1959</v>
      </c>
      <c r="C1286" t="s">
        <v>9918</v>
      </c>
      <c r="D1286">
        <v>0</v>
      </c>
      <c r="E1286" s="7">
        <v>47908</v>
      </c>
    </row>
    <row r="1287" spans="2:5" hidden="1" x14ac:dyDescent="0.25">
      <c r="B1287" t="s">
        <v>1959</v>
      </c>
      <c r="C1287" t="s">
        <v>9918</v>
      </c>
      <c r="D1287">
        <v>80</v>
      </c>
      <c r="E1287" s="7">
        <v>47270</v>
      </c>
    </row>
    <row r="1288" spans="2:5" hidden="1" x14ac:dyDescent="0.25">
      <c r="B1288" t="s">
        <v>1963</v>
      </c>
      <c r="C1288" t="s">
        <v>33</v>
      </c>
      <c r="D1288">
        <v>0</v>
      </c>
      <c r="E1288" s="7">
        <v>45597</v>
      </c>
    </row>
    <row r="1289" spans="2:5" hidden="1" x14ac:dyDescent="0.25">
      <c r="B1289" t="s">
        <v>1963</v>
      </c>
      <c r="C1289" t="s">
        <v>33</v>
      </c>
      <c r="D1289">
        <v>0</v>
      </c>
      <c r="E1289" s="7">
        <v>46813</v>
      </c>
    </row>
    <row r="1290" spans="2:5" hidden="1" x14ac:dyDescent="0.25">
      <c r="B1290" t="s">
        <v>1963</v>
      </c>
      <c r="C1290" t="s">
        <v>33</v>
      </c>
      <c r="D1290">
        <v>0</v>
      </c>
      <c r="E1290" s="7">
        <v>46327</v>
      </c>
    </row>
    <row r="1291" spans="2:5" hidden="1" x14ac:dyDescent="0.25">
      <c r="B1291" t="s">
        <v>1963</v>
      </c>
      <c r="C1291" t="s">
        <v>33</v>
      </c>
      <c r="D1291">
        <v>0</v>
      </c>
      <c r="E1291" s="7">
        <v>45597</v>
      </c>
    </row>
    <row r="1292" spans="2:5" hidden="1" x14ac:dyDescent="0.25">
      <c r="B1292" t="s">
        <v>1963</v>
      </c>
      <c r="C1292" t="s">
        <v>33</v>
      </c>
      <c r="D1292">
        <v>202</v>
      </c>
      <c r="E1292" s="7">
        <v>46813</v>
      </c>
    </row>
    <row r="1293" spans="2:5" hidden="1" x14ac:dyDescent="0.25">
      <c r="B1293" t="s">
        <v>1965</v>
      </c>
      <c r="C1293" t="s">
        <v>1966</v>
      </c>
      <c r="D1293">
        <v>118</v>
      </c>
      <c r="E1293" s="7">
        <v>46813</v>
      </c>
    </row>
    <row r="1294" spans="2:5" hidden="1" x14ac:dyDescent="0.25">
      <c r="B1294" t="s">
        <v>1965</v>
      </c>
      <c r="C1294" t="s">
        <v>1966</v>
      </c>
      <c r="D1294">
        <v>0</v>
      </c>
      <c r="E1294" s="7">
        <v>46327</v>
      </c>
    </row>
    <row r="1295" spans="2:5" hidden="1" x14ac:dyDescent="0.25">
      <c r="B1295" t="s">
        <v>1967</v>
      </c>
      <c r="C1295" t="s">
        <v>1968</v>
      </c>
      <c r="D1295">
        <v>0</v>
      </c>
      <c r="E1295" s="7">
        <v>46631</v>
      </c>
    </row>
    <row r="1296" spans="2:5" hidden="1" x14ac:dyDescent="0.25">
      <c r="B1296" t="s">
        <v>1967</v>
      </c>
      <c r="C1296" t="s">
        <v>1968</v>
      </c>
      <c r="D1296">
        <v>0</v>
      </c>
      <c r="E1296" s="7">
        <v>46784</v>
      </c>
    </row>
    <row r="1297" spans="2:5" hidden="1" x14ac:dyDescent="0.25">
      <c r="B1297" t="s">
        <v>1967</v>
      </c>
      <c r="C1297" t="s">
        <v>1968</v>
      </c>
      <c r="D1297">
        <v>60</v>
      </c>
      <c r="E1297" s="7">
        <v>47239</v>
      </c>
    </row>
    <row r="1298" spans="2:5" hidden="1" x14ac:dyDescent="0.25">
      <c r="B1298" t="s">
        <v>1967</v>
      </c>
      <c r="C1298" t="s">
        <v>1968</v>
      </c>
      <c r="D1298">
        <v>25</v>
      </c>
      <c r="E1298" s="7">
        <v>46905</v>
      </c>
    </row>
    <row r="1299" spans="2:5" hidden="1" x14ac:dyDescent="0.25">
      <c r="B1299" t="s">
        <v>1967</v>
      </c>
      <c r="C1299" t="s">
        <v>1968</v>
      </c>
      <c r="D1299">
        <v>0</v>
      </c>
      <c r="E1299" s="7">
        <v>46692</v>
      </c>
    </row>
    <row r="1300" spans="2:5" hidden="1" x14ac:dyDescent="0.25">
      <c r="B1300" t="s">
        <v>1967</v>
      </c>
      <c r="C1300" t="s">
        <v>1968</v>
      </c>
      <c r="D1300">
        <v>160</v>
      </c>
      <c r="E1300" s="7">
        <v>46966</v>
      </c>
    </row>
    <row r="1301" spans="2:5" hidden="1" x14ac:dyDescent="0.25">
      <c r="B1301" t="s">
        <v>1967</v>
      </c>
      <c r="C1301" t="s">
        <v>1968</v>
      </c>
      <c r="D1301">
        <v>0</v>
      </c>
      <c r="E1301" s="7">
        <v>46784</v>
      </c>
    </row>
    <row r="1302" spans="2:5" hidden="1" x14ac:dyDescent="0.25">
      <c r="B1302" t="s">
        <v>1967</v>
      </c>
      <c r="C1302" t="s">
        <v>1968</v>
      </c>
      <c r="D1302">
        <v>0</v>
      </c>
      <c r="E1302" s="7">
        <v>46692</v>
      </c>
    </row>
    <row r="1303" spans="2:5" hidden="1" x14ac:dyDescent="0.25">
      <c r="B1303" t="s">
        <v>1974</v>
      </c>
      <c r="C1303" t="s">
        <v>36</v>
      </c>
      <c r="D1303">
        <v>0</v>
      </c>
      <c r="E1303" s="7">
        <v>46631</v>
      </c>
    </row>
    <row r="1304" spans="2:5" hidden="1" x14ac:dyDescent="0.25">
      <c r="B1304" t="s">
        <v>1974</v>
      </c>
      <c r="C1304" t="s">
        <v>36</v>
      </c>
      <c r="D1304">
        <v>0</v>
      </c>
      <c r="E1304" s="7">
        <v>46631</v>
      </c>
    </row>
    <row r="1305" spans="2:5" hidden="1" x14ac:dyDescent="0.25">
      <c r="B1305" t="s">
        <v>1974</v>
      </c>
      <c r="C1305" t="s">
        <v>36</v>
      </c>
      <c r="D1305">
        <v>319</v>
      </c>
      <c r="E1305" s="7">
        <v>46784</v>
      </c>
    </row>
    <row r="1306" spans="2:5" hidden="1" x14ac:dyDescent="0.25">
      <c r="B1306" t="s">
        <v>1974</v>
      </c>
      <c r="C1306" t="s">
        <v>36</v>
      </c>
      <c r="D1306">
        <v>0</v>
      </c>
      <c r="E1306" s="7">
        <v>46631</v>
      </c>
    </row>
    <row r="1307" spans="2:5" hidden="1" x14ac:dyDescent="0.25">
      <c r="B1307" t="s">
        <v>1976</v>
      </c>
      <c r="C1307" t="s">
        <v>1977</v>
      </c>
      <c r="D1307">
        <v>0</v>
      </c>
      <c r="E1307" s="7" t="s">
        <v>30</v>
      </c>
    </row>
    <row r="1308" spans="2:5" hidden="1" x14ac:dyDescent="0.25">
      <c r="B1308" t="s">
        <v>1976</v>
      </c>
      <c r="C1308" t="s">
        <v>1977</v>
      </c>
      <c r="D1308">
        <v>0</v>
      </c>
      <c r="E1308" s="7">
        <v>45717</v>
      </c>
    </row>
    <row r="1309" spans="2:5" hidden="1" x14ac:dyDescent="0.25">
      <c r="B1309" t="s">
        <v>1976</v>
      </c>
      <c r="C1309" t="s">
        <v>1977</v>
      </c>
      <c r="D1309">
        <v>0</v>
      </c>
      <c r="E1309" s="7">
        <v>46631</v>
      </c>
    </row>
    <row r="1310" spans="2:5" hidden="1" x14ac:dyDescent="0.25">
      <c r="B1310" t="s">
        <v>1979</v>
      </c>
      <c r="C1310" t="s">
        <v>1980</v>
      </c>
      <c r="D1310">
        <v>0</v>
      </c>
      <c r="E1310" s="7">
        <v>45689</v>
      </c>
    </row>
    <row r="1311" spans="2:5" hidden="1" x14ac:dyDescent="0.25">
      <c r="B1311" t="s">
        <v>1979</v>
      </c>
      <c r="C1311" t="s">
        <v>1980</v>
      </c>
      <c r="D1311">
        <v>0</v>
      </c>
      <c r="E1311" s="7">
        <v>46631</v>
      </c>
    </row>
    <row r="1312" spans="2:5" hidden="1" x14ac:dyDescent="0.25">
      <c r="B1312" t="s">
        <v>1979</v>
      </c>
      <c r="C1312" t="s">
        <v>1980</v>
      </c>
      <c r="D1312">
        <v>0</v>
      </c>
      <c r="E1312" s="7">
        <v>45689</v>
      </c>
    </row>
    <row r="1313" spans="2:5" hidden="1" x14ac:dyDescent="0.25">
      <c r="B1313" t="s">
        <v>1979</v>
      </c>
      <c r="C1313" t="s">
        <v>1980</v>
      </c>
      <c r="D1313">
        <v>1089</v>
      </c>
      <c r="E1313" s="7">
        <v>46631</v>
      </c>
    </row>
    <row r="1314" spans="2:5" hidden="1" x14ac:dyDescent="0.25">
      <c r="B1314" t="s">
        <v>1981</v>
      </c>
      <c r="C1314" t="s">
        <v>13566</v>
      </c>
      <c r="D1314">
        <v>500</v>
      </c>
      <c r="E1314" s="7">
        <v>47880</v>
      </c>
    </row>
    <row r="1315" spans="2:5" hidden="1" x14ac:dyDescent="0.25">
      <c r="B1315" t="s">
        <v>1981</v>
      </c>
      <c r="C1315" t="s">
        <v>13566</v>
      </c>
      <c r="D1315">
        <v>0</v>
      </c>
      <c r="E1315" s="7">
        <v>47027</v>
      </c>
    </row>
    <row r="1316" spans="2:5" hidden="1" x14ac:dyDescent="0.25">
      <c r="B1316" t="s">
        <v>1986</v>
      </c>
      <c r="C1316" t="s">
        <v>13567</v>
      </c>
      <c r="D1316">
        <v>1</v>
      </c>
      <c r="E1316" s="7">
        <v>47027</v>
      </c>
    </row>
    <row r="1317" spans="2:5" hidden="1" x14ac:dyDescent="0.25">
      <c r="B1317" t="s">
        <v>1986</v>
      </c>
      <c r="C1317" t="s">
        <v>13567</v>
      </c>
      <c r="D1317">
        <v>200</v>
      </c>
      <c r="E1317" s="7">
        <v>47665</v>
      </c>
    </row>
    <row r="1318" spans="2:5" hidden="1" x14ac:dyDescent="0.25">
      <c r="B1318" t="s">
        <v>1986</v>
      </c>
      <c r="C1318" t="s">
        <v>13567</v>
      </c>
      <c r="D1318">
        <v>40</v>
      </c>
      <c r="E1318" s="7">
        <v>47665</v>
      </c>
    </row>
    <row r="1319" spans="2:5" hidden="1" x14ac:dyDescent="0.25">
      <c r="B1319" t="s">
        <v>1991</v>
      </c>
      <c r="C1319" t="s">
        <v>1992</v>
      </c>
      <c r="D1319">
        <v>0</v>
      </c>
      <c r="E1319" s="7">
        <v>47270</v>
      </c>
    </row>
    <row r="1320" spans="2:5" hidden="1" x14ac:dyDescent="0.25">
      <c r="B1320" t="s">
        <v>1994</v>
      </c>
      <c r="C1320" t="s">
        <v>1995</v>
      </c>
      <c r="D1320">
        <v>0</v>
      </c>
      <c r="E1320" s="7">
        <v>46539</v>
      </c>
    </row>
    <row r="1321" spans="2:5" hidden="1" x14ac:dyDescent="0.25">
      <c r="B1321" t="s">
        <v>1994</v>
      </c>
      <c r="C1321" t="s">
        <v>1995</v>
      </c>
      <c r="D1321">
        <v>1540</v>
      </c>
      <c r="E1321" s="7">
        <v>46539</v>
      </c>
    </row>
    <row r="1322" spans="2:5" hidden="1" x14ac:dyDescent="0.25">
      <c r="B1322" t="s">
        <v>1994</v>
      </c>
      <c r="C1322" t="s">
        <v>1995</v>
      </c>
      <c r="D1322">
        <v>0</v>
      </c>
      <c r="E1322" s="7">
        <v>46539</v>
      </c>
    </row>
    <row r="1323" spans="2:5" hidden="1" x14ac:dyDescent="0.25">
      <c r="B1323" t="s">
        <v>1994</v>
      </c>
      <c r="C1323" t="s">
        <v>1995</v>
      </c>
      <c r="D1323">
        <v>0</v>
      </c>
      <c r="E1323" s="7">
        <v>46539</v>
      </c>
    </row>
    <row r="1324" spans="2:5" hidden="1" x14ac:dyDescent="0.25">
      <c r="B1324" t="s">
        <v>1996</v>
      </c>
      <c r="C1324" t="s">
        <v>1997</v>
      </c>
      <c r="D1324">
        <v>0</v>
      </c>
      <c r="E1324" s="7">
        <v>47119</v>
      </c>
    </row>
    <row r="1325" spans="2:5" hidden="1" x14ac:dyDescent="0.25">
      <c r="B1325" t="s">
        <v>1998</v>
      </c>
      <c r="C1325" t="s">
        <v>1999</v>
      </c>
      <c r="D1325">
        <v>0</v>
      </c>
      <c r="E1325" s="7">
        <v>46813</v>
      </c>
    </row>
    <row r="1326" spans="2:5" hidden="1" x14ac:dyDescent="0.25">
      <c r="B1326" t="s">
        <v>1998</v>
      </c>
      <c r="C1326" t="s">
        <v>1999</v>
      </c>
      <c r="D1326">
        <v>0</v>
      </c>
      <c r="E1326" s="7">
        <v>46296</v>
      </c>
    </row>
    <row r="1327" spans="2:5" hidden="1" x14ac:dyDescent="0.25">
      <c r="B1327" t="s">
        <v>1998</v>
      </c>
      <c r="C1327" t="s">
        <v>1999</v>
      </c>
      <c r="D1327">
        <v>0</v>
      </c>
      <c r="E1327" s="7">
        <v>46388</v>
      </c>
    </row>
    <row r="1328" spans="2:5" hidden="1" x14ac:dyDescent="0.25">
      <c r="B1328" t="s">
        <v>1998</v>
      </c>
      <c r="C1328" t="s">
        <v>1999</v>
      </c>
      <c r="D1328">
        <v>0</v>
      </c>
      <c r="E1328" s="7">
        <v>46447</v>
      </c>
    </row>
    <row r="1329" spans="2:5" hidden="1" x14ac:dyDescent="0.25">
      <c r="B1329" t="s">
        <v>1998</v>
      </c>
      <c r="C1329" t="s">
        <v>1999</v>
      </c>
      <c r="D1329">
        <v>0</v>
      </c>
      <c r="E1329" s="7">
        <v>46478</v>
      </c>
    </row>
    <row r="1330" spans="2:5" hidden="1" x14ac:dyDescent="0.25">
      <c r="B1330" t="s">
        <v>1998</v>
      </c>
      <c r="C1330" t="s">
        <v>1999</v>
      </c>
      <c r="D1330">
        <v>0</v>
      </c>
      <c r="E1330" s="7">
        <v>46508</v>
      </c>
    </row>
    <row r="1331" spans="2:5" hidden="1" x14ac:dyDescent="0.25">
      <c r="B1331" t="s">
        <v>1998</v>
      </c>
      <c r="C1331" t="s">
        <v>1999</v>
      </c>
      <c r="D1331">
        <v>0</v>
      </c>
      <c r="E1331" s="7">
        <v>46569</v>
      </c>
    </row>
    <row r="1332" spans="2:5" hidden="1" x14ac:dyDescent="0.25">
      <c r="B1332" t="s">
        <v>1998</v>
      </c>
      <c r="C1332" t="s">
        <v>1999</v>
      </c>
      <c r="D1332">
        <v>0</v>
      </c>
      <c r="E1332" s="7">
        <v>46600</v>
      </c>
    </row>
    <row r="1333" spans="2:5" hidden="1" x14ac:dyDescent="0.25">
      <c r="B1333" t="s">
        <v>1998</v>
      </c>
      <c r="C1333" t="s">
        <v>1999</v>
      </c>
      <c r="D1333">
        <v>0</v>
      </c>
      <c r="E1333" s="7">
        <v>46600</v>
      </c>
    </row>
    <row r="1334" spans="2:5" hidden="1" x14ac:dyDescent="0.25">
      <c r="B1334" t="s">
        <v>1998</v>
      </c>
      <c r="C1334" t="s">
        <v>1999</v>
      </c>
      <c r="D1334">
        <v>0</v>
      </c>
      <c r="E1334" s="7">
        <v>46631</v>
      </c>
    </row>
    <row r="1335" spans="2:5" hidden="1" x14ac:dyDescent="0.25">
      <c r="B1335" t="s">
        <v>1998</v>
      </c>
      <c r="C1335" t="s">
        <v>1999</v>
      </c>
      <c r="D1335">
        <v>0</v>
      </c>
      <c r="E1335" s="7">
        <v>46661</v>
      </c>
    </row>
    <row r="1336" spans="2:5" hidden="1" x14ac:dyDescent="0.25">
      <c r="B1336" t="s">
        <v>1998</v>
      </c>
      <c r="C1336" t="s">
        <v>1999</v>
      </c>
      <c r="D1336">
        <v>0</v>
      </c>
      <c r="E1336" s="7">
        <v>46692</v>
      </c>
    </row>
    <row r="1337" spans="2:5" hidden="1" x14ac:dyDescent="0.25">
      <c r="B1337" t="s">
        <v>1998</v>
      </c>
      <c r="C1337" t="s">
        <v>1999</v>
      </c>
      <c r="D1337">
        <v>0</v>
      </c>
      <c r="E1337" s="7">
        <v>46692</v>
      </c>
    </row>
    <row r="1338" spans="2:5" hidden="1" x14ac:dyDescent="0.25">
      <c r="B1338" t="s">
        <v>1998</v>
      </c>
      <c r="C1338" t="s">
        <v>1999</v>
      </c>
      <c r="D1338">
        <v>0</v>
      </c>
      <c r="E1338" s="7">
        <v>46722</v>
      </c>
    </row>
    <row r="1339" spans="2:5" hidden="1" x14ac:dyDescent="0.25">
      <c r="B1339" t="s">
        <v>1998</v>
      </c>
      <c r="C1339" t="s">
        <v>1999</v>
      </c>
      <c r="D1339">
        <v>0</v>
      </c>
      <c r="E1339" s="7">
        <v>46753</v>
      </c>
    </row>
    <row r="1340" spans="2:5" hidden="1" x14ac:dyDescent="0.25">
      <c r="B1340" t="s">
        <v>1998</v>
      </c>
      <c r="C1340" t="s">
        <v>1999</v>
      </c>
      <c r="D1340">
        <v>0</v>
      </c>
      <c r="E1340" s="7">
        <v>46844</v>
      </c>
    </row>
    <row r="1341" spans="2:5" hidden="1" x14ac:dyDescent="0.25">
      <c r="B1341" t="s">
        <v>1998</v>
      </c>
      <c r="C1341" t="s">
        <v>1999</v>
      </c>
      <c r="D1341">
        <v>0</v>
      </c>
      <c r="E1341" s="7">
        <v>46874</v>
      </c>
    </row>
    <row r="1342" spans="2:5" hidden="1" x14ac:dyDescent="0.25">
      <c r="B1342" t="s">
        <v>1998</v>
      </c>
      <c r="C1342" t="s">
        <v>1999</v>
      </c>
      <c r="D1342">
        <v>0</v>
      </c>
      <c r="E1342" s="7">
        <v>46813</v>
      </c>
    </row>
    <row r="1343" spans="2:5" hidden="1" x14ac:dyDescent="0.25">
      <c r="B1343" t="s">
        <v>1998</v>
      </c>
      <c r="C1343" t="s">
        <v>1999</v>
      </c>
      <c r="D1343">
        <v>0</v>
      </c>
      <c r="E1343" s="7">
        <v>46388</v>
      </c>
    </row>
    <row r="1344" spans="2:5" hidden="1" x14ac:dyDescent="0.25">
      <c r="B1344" t="s">
        <v>1998</v>
      </c>
      <c r="C1344" t="s">
        <v>1999</v>
      </c>
      <c r="D1344">
        <v>0</v>
      </c>
      <c r="E1344" s="7">
        <v>46508</v>
      </c>
    </row>
    <row r="1345" spans="2:5" hidden="1" x14ac:dyDescent="0.25">
      <c r="B1345" t="s">
        <v>1998</v>
      </c>
      <c r="C1345" t="s">
        <v>1999</v>
      </c>
      <c r="D1345">
        <v>0</v>
      </c>
      <c r="E1345" s="7">
        <v>46569</v>
      </c>
    </row>
    <row r="1346" spans="2:5" hidden="1" x14ac:dyDescent="0.25">
      <c r="B1346" t="s">
        <v>1998</v>
      </c>
      <c r="C1346" t="s">
        <v>1999</v>
      </c>
      <c r="D1346">
        <v>0</v>
      </c>
      <c r="E1346" s="7">
        <v>46600</v>
      </c>
    </row>
    <row r="1347" spans="2:5" hidden="1" x14ac:dyDescent="0.25">
      <c r="B1347" t="s">
        <v>1998</v>
      </c>
      <c r="C1347" t="s">
        <v>1999</v>
      </c>
      <c r="D1347">
        <v>0</v>
      </c>
      <c r="E1347" s="7">
        <v>46661</v>
      </c>
    </row>
    <row r="1348" spans="2:5" hidden="1" x14ac:dyDescent="0.25">
      <c r="B1348" t="s">
        <v>1998</v>
      </c>
      <c r="C1348" t="s">
        <v>1999</v>
      </c>
      <c r="D1348">
        <v>0</v>
      </c>
      <c r="E1348" s="7">
        <v>46692</v>
      </c>
    </row>
    <row r="1349" spans="2:5" hidden="1" x14ac:dyDescent="0.25">
      <c r="B1349" t="s">
        <v>1998</v>
      </c>
      <c r="C1349" t="s">
        <v>1999</v>
      </c>
      <c r="D1349">
        <v>0</v>
      </c>
      <c r="E1349" s="7">
        <v>46692</v>
      </c>
    </row>
    <row r="1350" spans="2:5" hidden="1" x14ac:dyDescent="0.25">
      <c r="B1350" t="s">
        <v>1998</v>
      </c>
      <c r="C1350" t="s">
        <v>1999</v>
      </c>
      <c r="D1350">
        <v>0</v>
      </c>
      <c r="E1350" s="7">
        <v>46753</v>
      </c>
    </row>
    <row r="1351" spans="2:5" hidden="1" x14ac:dyDescent="0.25">
      <c r="B1351" t="s">
        <v>1998</v>
      </c>
      <c r="C1351" t="s">
        <v>1999</v>
      </c>
      <c r="D1351">
        <v>0</v>
      </c>
      <c r="E1351" s="7">
        <v>46844</v>
      </c>
    </row>
    <row r="1352" spans="2:5" hidden="1" x14ac:dyDescent="0.25">
      <c r="B1352" t="s">
        <v>1998</v>
      </c>
      <c r="C1352" t="s">
        <v>1999</v>
      </c>
      <c r="D1352">
        <v>0</v>
      </c>
      <c r="E1352" s="7">
        <v>46874</v>
      </c>
    </row>
    <row r="1353" spans="2:5" hidden="1" x14ac:dyDescent="0.25">
      <c r="B1353" t="s">
        <v>2018</v>
      </c>
      <c r="C1353" t="s">
        <v>2019</v>
      </c>
      <c r="D1353">
        <v>0</v>
      </c>
      <c r="E1353" s="7">
        <v>46692</v>
      </c>
    </row>
    <row r="1354" spans="2:5" hidden="1" x14ac:dyDescent="0.25">
      <c r="B1354" t="s">
        <v>2018</v>
      </c>
      <c r="C1354" t="s">
        <v>2019</v>
      </c>
      <c r="D1354">
        <v>0</v>
      </c>
      <c r="E1354" s="7">
        <v>46844</v>
      </c>
    </row>
    <row r="1355" spans="2:5" hidden="1" x14ac:dyDescent="0.25">
      <c r="B1355" t="s">
        <v>2018</v>
      </c>
      <c r="C1355" t="s">
        <v>2019</v>
      </c>
      <c r="D1355">
        <v>0</v>
      </c>
      <c r="E1355" s="7">
        <v>47178</v>
      </c>
    </row>
    <row r="1356" spans="2:5" hidden="1" x14ac:dyDescent="0.25">
      <c r="B1356" t="s">
        <v>2018</v>
      </c>
      <c r="C1356" t="s">
        <v>2019</v>
      </c>
      <c r="D1356">
        <v>0</v>
      </c>
      <c r="E1356" s="7">
        <v>47423</v>
      </c>
    </row>
    <row r="1357" spans="2:5" hidden="1" x14ac:dyDescent="0.25">
      <c r="B1357" t="s">
        <v>2018</v>
      </c>
      <c r="C1357" t="s">
        <v>2019</v>
      </c>
      <c r="D1357">
        <v>0</v>
      </c>
      <c r="E1357" s="7">
        <v>47484</v>
      </c>
    </row>
    <row r="1358" spans="2:5" hidden="1" x14ac:dyDescent="0.25">
      <c r="B1358" t="s">
        <v>2018</v>
      </c>
      <c r="C1358" t="s">
        <v>2019</v>
      </c>
      <c r="D1358">
        <v>11</v>
      </c>
      <c r="E1358" s="7">
        <v>47484</v>
      </c>
    </row>
    <row r="1359" spans="2:5" hidden="1" x14ac:dyDescent="0.25">
      <c r="B1359" t="s">
        <v>2018</v>
      </c>
      <c r="C1359" t="s">
        <v>2019</v>
      </c>
      <c r="D1359">
        <v>0</v>
      </c>
      <c r="E1359" s="7">
        <v>47484</v>
      </c>
    </row>
    <row r="1360" spans="2:5" hidden="1" x14ac:dyDescent="0.25">
      <c r="B1360" t="s">
        <v>2027</v>
      </c>
      <c r="C1360" t="s">
        <v>2028</v>
      </c>
      <c r="D1360">
        <v>0</v>
      </c>
      <c r="E1360" s="7">
        <v>46508</v>
      </c>
    </row>
    <row r="1361" spans="2:5" hidden="1" x14ac:dyDescent="0.25">
      <c r="B1361" t="s">
        <v>2027</v>
      </c>
      <c r="C1361" t="s">
        <v>2028</v>
      </c>
      <c r="D1361">
        <v>0</v>
      </c>
      <c r="E1361" s="7">
        <v>46569</v>
      </c>
    </row>
    <row r="1362" spans="2:5" hidden="1" x14ac:dyDescent="0.25">
      <c r="B1362" t="s">
        <v>2027</v>
      </c>
      <c r="C1362" t="s">
        <v>2028</v>
      </c>
      <c r="D1362">
        <v>0</v>
      </c>
      <c r="E1362" s="7">
        <v>46600</v>
      </c>
    </row>
    <row r="1363" spans="2:5" hidden="1" x14ac:dyDescent="0.25">
      <c r="B1363" t="s">
        <v>2027</v>
      </c>
      <c r="C1363" t="s">
        <v>2028</v>
      </c>
      <c r="D1363">
        <v>0</v>
      </c>
      <c r="E1363" s="7">
        <v>46600</v>
      </c>
    </row>
    <row r="1364" spans="2:5" hidden="1" x14ac:dyDescent="0.25">
      <c r="B1364" t="s">
        <v>2027</v>
      </c>
      <c r="C1364" t="s">
        <v>2028</v>
      </c>
      <c r="D1364">
        <v>0</v>
      </c>
      <c r="E1364" s="7">
        <v>46661</v>
      </c>
    </row>
    <row r="1365" spans="2:5" hidden="1" x14ac:dyDescent="0.25">
      <c r="B1365" t="s">
        <v>2027</v>
      </c>
      <c r="C1365" t="s">
        <v>2028</v>
      </c>
      <c r="D1365">
        <v>0</v>
      </c>
      <c r="E1365" s="7">
        <v>46661</v>
      </c>
    </row>
    <row r="1366" spans="2:5" hidden="1" x14ac:dyDescent="0.25">
      <c r="B1366" t="s">
        <v>2027</v>
      </c>
      <c r="C1366" t="s">
        <v>2028</v>
      </c>
      <c r="D1366">
        <v>0</v>
      </c>
      <c r="E1366" s="7">
        <v>46661</v>
      </c>
    </row>
    <row r="1367" spans="2:5" hidden="1" x14ac:dyDescent="0.25">
      <c r="B1367" t="s">
        <v>2027</v>
      </c>
      <c r="C1367" t="s">
        <v>2028</v>
      </c>
      <c r="D1367">
        <v>0</v>
      </c>
      <c r="E1367" s="7">
        <v>46631</v>
      </c>
    </row>
    <row r="1368" spans="2:5" hidden="1" x14ac:dyDescent="0.25">
      <c r="B1368" t="s">
        <v>2027</v>
      </c>
      <c r="C1368" t="s">
        <v>2028</v>
      </c>
      <c r="D1368">
        <v>0</v>
      </c>
      <c r="E1368" s="7">
        <v>46631</v>
      </c>
    </row>
    <row r="1369" spans="2:5" hidden="1" x14ac:dyDescent="0.25">
      <c r="B1369" t="s">
        <v>2027</v>
      </c>
      <c r="C1369" t="s">
        <v>2028</v>
      </c>
      <c r="D1369">
        <v>17</v>
      </c>
      <c r="E1369" s="7">
        <v>46722</v>
      </c>
    </row>
    <row r="1370" spans="2:5" hidden="1" x14ac:dyDescent="0.25">
      <c r="B1370" t="s">
        <v>2027</v>
      </c>
      <c r="C1370" t="s">
        <v>2028</v>
      </c>
      <c r="D1370">
        <v>0</v>
      </c>
      <c r="E1370" s="7">
        <v>46722</v>
      </c>
    </row>
    <row r="1371" spans="2:5" hidden="1" x14ac:dyDescent="0.25">
      <c r="B1371" t="s">
        <v>2027</v>
      </c>
      <c r="C1371" t="s">
        <v>2028</v>
      </c>
      <c r="D1371">
        <v>0</v>
      </c>
      <c r="E1371" s="7">
        <v>46722</v>
      </c>
    </row>
    <row r="1372" spans="2:5" hidden="1" x14ac:dyDescent="0.25">
      <c r="B1372" t="s">
        <v>2027</v>
      </c>
      <c r="C1372" t="s">
        <v>2028</v>
      </c>
      <c r="D1372">
        <v>0</v>
      </c>
      <c r="E1372" s="7">
        <v>46722</v>
      </c>
    </row>
    <row r="1373" spans="2:5" hidden="1" x14ac:dyDescent="0.25">
      <c r="B1373" t="s">
        <v>2027</v>
      </c>
      <c r="C1373" t="s">
        <v>2028</v>
      </c>
      <c r="D1373">
        <v>7600</v>
      </c>
      <c r="E1373" s="7">
        <v>46844</v>
      </c>
    </row>
    <row r="1374" spans="2:5" hidden="1" x14ac:dyDescent="0.25">
      <c r="B1374" t="s">
        <v>2027</v>
      </c>
      <c r="C1374" t="s">
        <v>2028</v>
      </c>
      <c r="D1374">
        <v>0</v>
      </c>
      <c r="E1374" s="7">
        <v>46661</v>
      </c>
    </row>
    <row r="1375" spans="2:5" hidden="1" x14ac:dyDescent="0.25">
      <c r="B1375" t="s">
        <v>2027</v>
      </c>
      <c r="C1375" t="s">
        <v>2028</v>
      </c>
      <c r="D1375">
        <v>0</v>
      </c>
      <c r="E1375" s="7">
        <v>46722</v>
      </c>
    </row>
    <row r="1376" spans="2:5" hidden="1" x14ac:dyDescent="0.25">
      <c r="B1376" t="s">
        <v>2027</v>
      </c>
      <c r="C1376" t="s">
        <v>2028</v>
      </c>
      <c r="D1376">
        <v>0</v>
      </c>
      <c r="E1376" s="7">
        <v>46722</v>
      </c>
    </row>
    <row r="1377" spans="2:5" hidden="1" x14ac:dyDescent="0.25">
      <c r="B1377" t="s">
        <v>2044</v>
      </c>
      <c r="C1377" t="s">
        <v>1361</v>
      </c>
      <c r="D1377">
        <v>0</v>
      </c>
      <c r="E1377" s="7">
        <v>47908</v>
      </c>
    </row>
    <row r="1378" spans="2:5" hidden="1" x14ac:dyDescent="0.25">
      <c r="B1378" t="s">
        <v>2044</v>
      </c>
      <c r="C1378" t="s">
        <v>1361</v>
      </c>
      <c r="D1378">
        <v>0</v>
      </c>
      <c r="E1378" s="7">
        <v>47362</v>
      </c>
    </row>
    <row r="1379" spans="2:5" hidden="1" x14ac:dyDescent="0.25">
      <c r="B1379" t="s">
        <v>2044</v>
      </c>
      <c r="C1379" t="s">
        <v>1361</v>
      </c>
      <c r="D1379">
        <v>0</v>
      </c>
      <c r="E1379" s="7">
        <v>47515</v>
      </c>
    </row>
    <row r="1380" spans="2:5" hidden="1" x14ac:dyDescent="0.25">
      <c r="B1380" t="s">
        <v>2044</v>
      </c>
      <c r="C1380" t="s">
        <v>1361</v>
      </c>
      <c r="D1380">
        <v>0</v>
      </c>
      <c r="E1380" s="7">
        <v>47604</v>
      </c>
    </row>
    <row r="1381" spans="2:5" hidden="1" x14ac:dyDescent="0.25">
      <c r="B1381" t="s">
        <v>2044</v>
      </c>
      <c r="C1381" t="s">
        <v>1361</v>
      </c>
      <c r="D1381">
        <v>0</v>
      </c>
      <c r="E1381" s="7">
        <v>47696</v>
      </c>
    </row>
    <row r="1382" spans="2:5" hidden="1" x14ac:dyDescent="0.25">
      <c r="B1382" t="s">
        <v>2044</v>
      </c>
      <c r="C1382" t="s">
        <v>1361</v>
      </c>
      <c r="D1382">
        <v>0</v>
      </c>
      <c r="E1382" s="7">
        <v>47757</v>
      </c>
    </row>
    <row r="1383" spans="2:5" hidden="1" x14ac:dyDescent="0.25">
      <c r="B1383" t="s">
        <v>2044</v>
      </c>
      <c r="C1383" t="s">
        <v>1361</v>
      </c>
      <c r="D1383">
        <v>10760</v>
      </c>
      <c r="E1383" s="7">
        <v>47939</v>
      </c>
    </row>
    <row r="1384" spans="2:5" hidden="1" x14ac:dyDescent="0.25">
      <c r="B1384" t="s">
        <v>2044</v>
      </c>
      <c r="C1384" t="s">
        <v>1361</v>
      </c>
      <c r="D1384">
        <v>45000</v>
      </c>
      <c r="E1384" s="7">
        <v>47969</v>
      </c>
    </row>
    <row r="1385" spans="2:5" hidden="1" x14ac:dyDescent="0.25">
      <c r="B1385" t="s">
        <v>2044</v>
      </c>
      <c r="C1385" t="s">
        <v>1361</v>
      </c>
      <c r="D1385">
        <v>45000</v>
      </c>
      <c r="E1385" s="7">
        <v>48000</v>
      </c>
    </row>
    <row r="1386" spans="2:5" hidden="1" x14ac:dyDescent="0.25">
      <c r="B1386" t="s">
        <v>2044</v>
      </c>
      <c r="C1386" t="s">
        <v>1361</v>
      </c>
      <c r="D1386">
        <v>0</v>
      </c>
      <c r="E1386" s="7">
        <v>47696</v>
      </c>
    </row>
    <row r="1387" spans="2:5" hidden="1" x14ac:dyDescent="0.25">
      <c r="B1387" t="s">
        <v>2052</v>
      </c>
      <c r="C1387" t="s">
        <v>13471</v>
      </c>
      <c r="D1387">
        <v>0</v>
      </c>
      <c r="E1387" s="7">
        <v>46753</v>
      </c>
    </row>
    <row r="1388" spans="2:5" hidden="1" x14ac:dyDescent="0.25">
      <c r="B1388" t="s">
        <v>2052</v>
      </c>
      <c r="C1388" t="s">
        <v>13471</v>
      </c>
      <c r="D1388">
        <v>0</v>
      </c>
      <c r="E1388" s="7">
        <v>47119</v>
      </c>
    </row>
    <row r="1389" spans="2:5" hidden="1" x14ac:dyDescent="0.25">
      <c r="B1389" t="s">
        <v>2052</v>
      </c>
      <c r="C1389" t="s">
        <v>13471</v>
      </c>
      <c r="D1389">
        <v>6</v>
      </c>
      <c r="E1389" s="7">
        <v>47178</v>
      </c>
    </row>
    <row r="1390" spans="2:5" hidden="1" x14ac:dyDescent="0.25">
      <c r="B1390" t="s">
        <v>2052</v>
      </c>
      <c r="C1390" t="s">
        <v>13471</v>
      </c>
      <c r="D1390">
        <v>0</v>
      </c>
      <c r="E1390" s="7">
        <v>46813</v>
      </c>
    </row>
    <row r="1391" spans="2:5" hidden="1" x14ac:dyDescent="0.25">
      <c r="B1391" t="s">
        <v>2052</v>
      </c>
      <c r="C1391" t="s">
        <v>13471</v>
      </c>
      <c r="D1391">
        <v>0</v>
      </c>
      <c r="E1391" s="7">
        <v>46447</v>
      </c>
    </row>
    <row r="1392" spans="2:5" hidden="1" x14ac:dyDescent="0.25">
      <c r="B1392" t="s">
        <v>2052</v>
      </c>
      <c r="C1392" t="s">
        <v>13471</v>
      </c>
      <c r="D1392">
        <v>17900</v>
      </c>
      <c r="E1392" s="7">
        <v>47209</v>
      </c>
    </row>
    <row r="1393" spans="2:5" hidden="1" x14ac:dyDescent="0.25">
      <c r="B1393" t="s">
        <v>2052</v>
      </c>
      <c r="C1393" t="s">
        <v>13471</v>
      </c>
      <c r="D1393">
        <v>0</v>
      </c>
      <c r="E1393" s="7">
        <v>46874</v>
      </c>
    </row>
    <row r="1394" spans="2:5" hidden="1" x14ac:dyDescent="0.25">
      <c r="B1394" t="s">
        <v>2052</v>
      </c>
      <c r="C1394" t="s">
        <v>13471</v>
      </c>
      <c r="D1394">
        <v>0</v>
      </c>
      <c r="E1394" s="7">
        <v>46935</v>
      </c>
    </row>
    <row r="1395" spans="2:5" hidden="1" x14ac:dyDescent="0.25">
      <c r="B1395" t="s">
        <v>2052</v>
      </c>
      <c r="C1395" t="s">
        <v>13471</v>
      </c>
      <c r="D1395">
        <v>0</v>
      </c>
      <c r="E1395" s="7">
        <v>46569</v>
      </c>
    </row>
    <row r="1396" spans="2:5" hidden="1" x14ac:dyDescent="0.25">
      <c r="B1396" t="s">
        <v>2052</v>
      </c>
      <c r="C1396" t="s">
        <v>13471</v>
      </c>
      <c r="D1396">
        <v>0</v>
      </c>
      <c r="E1396" s="7">
        <v>46661</v>
      </c>
    </row>
    <row r="1397" spans="2:5" hidden="1" x14ac:dyDescent="0.25">
      <c r="B1397" t="s">
        <v>2052</v>
      </c>
      <c r="C1397" t="s">
        <v>13471</v>
      </c>
      <c r="D1397">
        <v>0</v>
      </c>
      <c r="E1397" s="7">
        <v>47088</v>
      </c>
    </row>
    <row r="1398" spans="2:5" hidden="1" x14ac:dyDescent="0.25">
      <c r="B1398" t="s">
        <v>2052</v>
      </c>
      <c r="C1398" t="s">
        <v>13471</v>
      </c>
      <c r="D1398">
        <v>0</v>
      </c>
      <c r="E1398" s="7">
        <v>47088</v>
      </c>
    </row>
    <row r="1399" spans="2:5" hidden="1" x14ac:dyDescent="0.25">
      <c r="B1399" t="s">
        <v>2052</v>
      </c>
      <c r="C1399" t="s">
        <v>13471</v>
      </c>
      <c r="D1399">
        <v>0</v>
      </c>
      <c r="E1399" s="7">
        <v>47178</v>
      </c>
    </row>
    <row r="1400" spans="2:5" hidden="1" x14ac:dyDescent="0.25">
      <c r="B1400" t="s">
        <v>2052</v>
      </c>
      <c r="C1400" t="s">
        <v>13471</v>
      </c>
      <c r="D1400">
        <v>0</v>
      </c>
      <c r="E1400" s="7">
        <v>47209</v>
      </c>
    </row>
    <row r="1401" spans="2:5" hidden="1" x14ac:dyDescent="0.25">
      <c r="B1401" t="s">
        <v>2052</v>
      </c>
      <c r="C1401" t="s">
        <v>13471</v>
      </c>
      <c r="D1401">
        <v>0</v>
      </c>
      <c r="E1401" s="7">
        <v>46874</v>
      </c>
    </row>
    <row r="1402" spans="2:5" hidden="1" x14ac:dyDescent="0.25">
      <c r="B1402" t="s">
        <v>2065</v>
      </c>
      <c r="C1402" t="s">
        <v>13472</v>
      </c>
      <c r="D1402">
        <v>0</v>
      </c>
      <c r="E1402" s="7">
        <v>47119</v>
      </c>
    </row>
    <row r="1403" spans="2:5" hidden="1" x14ac:dyDescent="0.25">
      <c r="B1403" t="s">
        <v>2065</v>
      </c>
      <c r="C1403" t="s">
        <v>13472</v>
      </c>
      <c r="D1403">
        <v>0</v>
      </c>
      <c r="E1403" s="7">
        <v>47178</v>
      </c>
    </row>
    <row r="1404" spans="2:5" hidden="1" x14ac:dyDescent="0.25">
      <c r="B1404" t="s">
        <v>2065</v>
      </c>
      <c r="C1404" t="s">
        <v>13472</v>
      </c>
      <c r="D1404">
        <v>0</v>
      </c>
      <c r="E1404" s="7">
        <v>47178</v>
      </c>
    </row>
    <row r="1405" spans="2:5" hidden="1" x14ac:dyDescent="0.25">
      <c r="B1405" t="s">
        <v>2065</v>
      </c>
      <c r="C1405" t="s">
        <v>13472</v>
      </c>
      <c r="D1405">
        <v>0</v>
      </c>
      <c r="E1405" s="7">
        <v>46813</v>
      </c>
    </row>
    <row r="1406" spans="2:5" hidden="1" x14ac:dyDescent="0.25">
      <c r="B1406" t="s">
        <v>2065</v>
      </c>
      <c r="C1406" t="s">
        <v>13472</v>
      </c>
      <c r="D1406">
        <v>18</v>
      </c>
      <c r="E1406" s="7">
        <v>47209</v>
      </c>
    </row>
    <row r="1407" spans="2:5" hidden="1" x14ac:dyDescent="0.25">
      <c r="B1407" t="s">
        <v>2065</v>
      </c>
      <c r="C1407" t="s">
        <v>13472</v>
      </c>
      <c r="D1407">
        <v>0</v>
      </c>
      <c r="E1407" s="7">
        <v>46844</v>
      </c>
    </row>
    <row r="1408" spans="2:5" hidden="1" x14ac:dyDescent="0.25">
      <c r="B1408" t="s">
        <v>2065</v>
      </c>
      <c r="C1408" t="s">
        <v>13472</v>
      </c>
      <c r="D1408">
        <v>8440</v>
      </c>
      <c r="E1408" s="7">
        <v>47239</v>
      </c>
    </row>
    <row r="1409" spans="2:5" hidden="1" x14ac:dyDescent="0.25">
      <c r="B1409" t="s">
        <v>2065</v>
      </c>
      <c r="C1409" t="s">
        <v>13472</v>
      </c>
      <c r="D1409">
        <v>0</v>
      </c>
      <c r="E1409" s="7">
        <v>46905</v>
      </c>
    </row>
    <row r="1410" spans="2:5" hidden="1" x14ac:dyDescent="0.25">
      <c r="B1410" t="s">
        <v>2065</v>
      </c>
      <c r="C1410" t="s">
        <v>13472</v>
      </c>
      <c r="D1410">
        <v>0</v>
      </c>
      <c r="E1410" s="7">
        <v>46539</v>
      </c>
    </row>
    <row r="1411" spans="2:5" hidden="1" x14ac:dyDescent="0.25">
      <c r="B1411" t="s">
        <v>2065</v>
      </c>
      <c r="C1411" t="s">
        <v>13472</v>
      </c>
      <c r="D1411">
        <v>600</v>
      </c>
      <c r="E1411" s="7">
        <v>47270</v>
      </c>
    </row>
    <row r="1412" spans="2:5" hidden="1" x14ac:dyDescent="0.25">
      <c r="B1412" t="s">
        <v>2065</v>
      </c>
      <c r="C1412" t="s">
        <v>13472</v>
      </c>
      <c r="D1412">
        <v>320</v>
      </c>
      <c r="E1412" s="7">
        <v>47270</v>
      </c>
    </row>
    <row r="1413" spans="2:5" hidden="1" x14ac:dyDescent="0.25">
      <c r="B1413" t="s">
        <v>2065</v>
      </c>
      <c r="C1413" t="s">
        <v>13472</v>
      </c>
      <c r="D1413">
        <v>0</v>
      </c>
      <c r="E1413" s="7">
        <v>46935</v>
      </c>
    </row>
    <row r="1414" spans="2:5" hidden="1" x14ac:dyDescent="0.25">
      <c r="B1414" t="s">
        <v>2065</v>
      </c>
      <c r="C1414" t="s">
        <v>13472</v>
      </c>
      <c r="D1414">
        <v>0</v>
      </c>
      <c r="E1414" s="7">
        <v>46935</v>
      </c>
    </row>
    <row r="1415" spans="2:5" hidden="1" x14ac:dyDescent="0.25">
      <c r="B1415" t="s">
        <v>2065</v>
      </c>
      <c r="C1415" t="s">
        <v>13472</v>
      </c>
      <c r="D1415">
        <v>0</v>
      </c>
      <c r="E1415" s="7">
        <v>46935</v>
      </c>
    </row>
    <row r="1416" spans="2:5" hidden="1" x14ac:dyDescent="0.25">
      <c r="B1416" t="s">
        <v>2065</v>
      </c>
      <c r="C1416" t="s">
        <v>13472</v>
      </c>
      <c r="D1416">
        <v>0</v>
      </c>
      <c r="E1416" s="7">
        <v>46600</v>
      </c>
    </row>
    <row r="1417" spans="2:5" hidden="1" x14ac:dyDescent="0.25">
      <c r="B1417" t="s">
        <v>2065</v>
      </c>
      <c r="C1417" t="s">
        <v>13472</v>
      </c>
      <c r="D1417">
        <v>0</v>
      </c>
      <c r="E1417" s="7">
        <v>46600</v>
      </c>
    </row>
    <row r="1418" spans="2:5" hidden="1" x14ac:dyDescent="0.25">
      <c r="B1418" t="s">
        <v>2065</v>
      </c>
      <c r="C1418" t="s">
        <v>13472</v>
      </c>
      <c r="D1418">
        <v>0</v>
      </c>
      <c r="E1418" s="7">
        <v>46661</v>
      </c>
    </row>
    <row r="1419" spans="2:5" hidden="1" x14ac:dyDescent="0.25">
      <c r="B1419" t="s">
        <v>2065</v>
      </c>
      <c r="C1419" t="s">
        <v>13472</v>
      </c>
      <c r="D1419">
        <v>0</v>
      </c>
      <c r="E1419" s="7">
        <v>47027</v>
      </c>
    </row>
    <row r="1420" spans="2:5" hidden="1" x14ac:dyDescent="0.25">
      <c r="B1420" t="s">
        <v>2065</v>
      </c>
      <c r="C1420" t="s">
        <v>13472</v>
      </c>
      <c r="D1420">
        <v>0</v>
      </c>
      <c r="E1420" s="7">
        <v>47088</v>
      </c>
    </row>
    <row r="1421" spans="2:5" hidden="1" x14ac:dyDescent="0.25">
      <c r="B1421" t="s">
        <v>2065</v>
      </c>
      <c r="C1421" t="s">
        <v>13472</v>
      </c>
      <c r="D1421">
        <v>0</v>
      </c>
      <c r="E1421" s="7">
        <v>47178</v>
      </c>
    </row>
    <row r="1422" spans="2:5" hidden="1" x14ac:dyDescent="0.25">
      <c r="B1422" t="s">
        <v>2065</v>
      </c>
      <c r="C1422" t="s">
        <v>13472</v>
      </c>
      <c r="D1422">
        <v>80</v>
      </c>
      <c r="E1422" s="7">
        <v>47270</v>
      </c>
    </row>
    <row r="1423" spans="2:5" hidden="1" x14ac:dyDescent="0.25">
      <c r="B1423" t="s">
        <v>2065</v>
      </c>
      <c r="C1423" t="s">
        <v>13472</v>
      </c>
      <c r="D1423">
        <v>0</v>
      </c>
      <c r="E1423" s="7">
        <v>46935</v>
      </c>
    </row>
    <row r="1424" spans="2:5" hidden="1" x14ac:dyDescent="0.25">
      <c r="B1424" t="s">
        <v>2084</v>
      </c>
      <c r="C1424" t="s">
        <v>13568</v>
      </c>
      <c r="D1424">
        <v>0</v>
      </c>
      <c r="E1424" s="7" t="s">
        <v>30</v>
      </c>
    </row>
    <row r="1425" spans="2:5" hidden="1" x14ac:dyDescent="0.25">
      <c r="B1425" t="s">
        <v>2084</v>
      </c>
      <c r="C1425" t="s">
        <v>13568</v>
      </c>
      <c r="D1425">
        <v>0</v>
      </c>
      <c r="E1425" s="7">
        <v>46997</v>
      </c>
    </row>
    <row r="1426" spans="2:5" hidden="1" x14ac:dyDescent="0.25">
      <c r="B1426" t="s">
        <v>2084</v>
      </c>
      <c r="C1426" t="s">
        <v>13568</v>
      </c>
      <c r="D1426">
        <v>0</v>
      </c>
      <c r="E1426" s="7">
        <v>47209</v>
      </c>
    </row>
    <row r="1427" spans="2:5" hidden="1" x14ac:dyDescent="0.25">
      <c r="B1427" t="s">
        <v>2087</v>
      </c>
      <c r="C1427" t="s">
        <v>13569</v>
      </c>
      <c r="D1427">
        <v>0</v>
      </c>
      <c r="E1427" s="7">
        <v>46997</v>
      </c>
    </row>
    <row r="1428" spans="2:5" hidden="1" x14ac:dyDescent="0.25">
      <c r="B1428" t="s">
        <v>2087</v>
      </c>
      <c r="C1428" t="s">
        <v>13569</v>
      </c>
      <c r="D1428">
        <v>0</v>
      </c>
      <c r="E1428" s="7">
        <v>47058</v>
      </c>
    </row>
    <row r="1429" spans="2:5" hidden="1" x14ac:dyDescent="0.25">
      <c r="B1429" t="s">
        <v>2087</v>
      </c>
      <c r="C1429" t="s">
        <v>13569</v>
      </c>
      <c r="D1429">
        <v>0</v>
      </c>
      <c r="E1429" s="7">
        <v>47209</v>
      </c>
    </row>
    <row r="1430" spans="2:5" hidden="1" x14ac:dyDescent="0.25">
      <c r="B1430" t="s">
        <v>2089</v>
      </c>
      <c r="C1430" t="s">
        <v>2090</v>
      </c>
      <c r="D1430">
        <v>0</v>
      </c>
      <c r="E1430" s="7">
        <v>45717</v>
      </c>
    </row>
    <row r="1431" spans="2:5" hidden="1" x14ac:dyDescent="0.25">
      <c r="B1431" t="s">
        <v>2089</v>
      </c>
      <c r="C1431" t="s">
        <v>2090</v>
      </c>
      <c r="D1431">
        <v>0</v>
      </c>
      <c r="E1431" s="7">
        <v>45717</v>
      </c>
    </row>
    <row r="1432" spans="2:5" hidden="1" x14ac:dyDescent="0.25">
      <c r="B1432" t="s">
        <v>2089</v>
      </c>
      <c r="C1432" t="s">
        <v>2090</v>
      </c>
      <c r="D1432">
        <v>0</v>
      </c>
      <c r="E1432" s="7">
        <v>45717</v>
      </c>
    </row>
    <row r="1433" spans="2:5" hidden="1" x14ac:dyDescent="0.25">
      <c r="B1433" t="s">
        <v>2089</v>
      </c>
      <c r="C1433" t="s">
        <v>2090</v>
      </c>
      <c r="D1433">
        <v>0</v>
      </c>
      <c r="E1433" s="7">
        <v>45717</v>
      </c>
    </row>
    <row r="1434" spans="2:5" hidden="1" x14ac:dyDescent="0.25">
      <c r="B1434" t="s">
        <v>2089</v>
      </c>
      <c r="C1434" t="s">
        <v>2090</v>
      </c>
      <c r="D1434">
        <v>13</v>
      </c>
      <c r="E1434" s="7">
        <v>46631</v>
      </c>
    </row>
    <row r="1435" spans="2:5" hidden="1" x14ac:dyDescent="0.25">
      <c r="B1435" t="s">
        <v>2089</v>
      </c>
      <c r="C1435" t="s">
        <v>2090</v>
      </c>
      <c r="D1435">
        <v>0</v>
      </c>
      <c r="E1435" s="7">
        <v>46266</v>
      </c>
    </row>
    <row r="1436" spans="2:5" hidden="1" x14ac:dyDescent="0.25">
      <c r="B1436" t="s">
        <v>2095</v>
      </c>
      <c r="C1436" t="s">
        <v>2096</v>
      </c>
      <c r="D1436">
        <v>0</v>
      </c>
      <c r="E1436" s="7">
        <v>46357</v>
      </c>
    </row>
    <row r="1437" spans="2:5" hidden="1" x14ac:dyDescent="0.25">
      <c r="B1437" t="s">
        <v>2095</v>
      </c>
      <c r="C1437" t="s">
        <v>2096</v>
      </c>
      <c r="D1437">
        <v>141</v>
      </c>
      <c r="E1437" s="7">
        <v>46722</v>
      </c>
    </row>
    <row r="1438" spans="2:5" hidden="1" x14ac:dyDescent="0.25">
      <c r="B1438" t="s">
        <v>2095</v>
      </c>
      <c r="C1438" t="s">
        <v>2096</v>
      </c>
      <c r="D1438">
        <v>0</v>
      </c>
      <c r="E1438" s="7">
        <v>46722</v>
      </c>
    </row>
    <row r="1439" spans="2:5" hidden="1" x14ac:dyDescent="0.25">
      <c r="B1439" t="s">
        <v>2100</v>
      </c>
      <c r="C1439" t="s">
        <v>2101</v>
      </c>
      <c r="D1439">
        <v>0</v>
      </c>
      <c r="E1439" s="7">
        <v>45717</v>
      </c>
    </row>
    <row r="1440" spans="2:5" hidden="1" x14ac:dyDescent="0.25">
      <c r="B1440" t="s">
        <v>2100</v>
      </c>
      <c r="C1440" t="s">
        <v>2101</v>
      </c>
      <c r="D1440">
        <v>0</v>
      </c>
      <c r="E1440" s="7">
        <v>46631</v>
      </c>
    </row>
    <row r="1441" spans="2:5" hidden="1" x14ac:dyDescent="0.25">
      <c r="B1441" t="s">
        <v>2100</v>
      </c>
      <c r="C1441" t="s">
        <v>2101</v>
      </c>
      <c r="D1441">
        <v>0</v>
      </c>
      <c r="E1441" s="7">
        <v>45717</v>
      </c>
    </row>
    <row r="1442" spans="2:5" hidden="1" x14ac:dyDescent="0.25">
      <c r="B1442" t="s">
        <v>2100</v>
      </c>
      <c r="C1442" t="s">
        <v>2101</v>
      </c>
      <c r="D1442">
        <v>1037</v>
      </c>
      <c r="E1442" s="7">
        <v>46631</v>
      </c>
    </row>
    <row r="1443" spans="2:5" hidden="1" x14ac:dyDescent="0.25">
      <c r="B1443" t="s">
        <v>2103</v>
      </c>
      <c r="C1443" t="s">
        <v>13570</v>
      </c>
      <c r="D1443">
        <v>0</v>
      </c>
      <c r="E1443" s="7">
        <v>46357</v>
      </c>
    </row>
    <row r="1444" spans="2:5" hidden="1" x14ac:dyDescent="0.25">
      <c r="B1444" t="s">
        <v>2103</v>
      </c>
      <c r="C1444" t="s">
        <v>13570</v>
      </c>
      <c r="D1444">
        <v>0</v>
      </c>
      <c r="E1444" s="7">
        <v>46784</v>
      </c>
    </row>
    <row r="1445" spans="2:5" hidden="1" x14ac:dyDescent="0.25">
      <c r="B1445" t="s">
        <v>2103</v>
      </c>
      <c r="C1445" t="s">
        <v>13570</v>
      </c>
      <c r="D1445">
        <v>787</v>
      </c>
      <c r="E1445" s="7">
        <v>47088</v>
      </c>
    </row>
    <row r="1446" spans="2:5" hidden="1" x14ac:dyDescent="0.25">
      <c r="B1446" t="s">
        <v>2103</v>
      </c>
      <c r="C1446" t="s">
        <v>13570</v>
      </c>
      <c r="D1446">
        <v>1020</v>
      </c>
      <c r="E1446" s="7">
        <v>47119</v>
      </c>
    </row>
    <row r="1447" spans="2:5" hidden="1" x14ac:dyDescent="0.25">
      <c r="B1447" t="s">
        <v>2103</v>
      </c>
      <c r="C1447" t="s">
        <v>13570</v>
      </c>
      <c r="D1447">
        <v>0</v>
      </c>
      <c r="E1447" s="7">
        <v>46722</v>
      </c>
    </row>
    <row r="1448" spans="2:5" hidden="1" x14ac:dyDescent="0.25">
      <c r="B1448" t="s">
        <v>2107</v>
      </c>
      <c r="C1448" t="s">
        <v>13571</v>
      </c>
      <c r="D1448">
        <v>0</v>
      </c>
      <c r="E1448" s="7">
        <v>45901</v>
      </c>
    </row>
    <row r="1449" spans="2:5" hidden="1" x14ac:dyDescent="0.25">
      <c r="B1449" t="s">
        <v>2107</v>
      </c>
      <c r="C1449" t="s">
        <v>13571</v>
      </c>
      <c r="D1449">
        <v>0</v>
      </c>
      <c r="E1449" s="7">
        <v>45901</v>
      </c>
    </row>
    <row r="1450" spans="2:5" hidden="1" x14ac:dyDescent="0.25">
      <c r="B1450" t="s">
        <v>2107</v>
      </c>
      <c r="C1450" t="s">
        <v>13571</v>
      </c>
      <c r="D1450">
        <v>441</v>
      </c>
      <c r="E1450" s="7">
        <v>46661</v>
      </c>
    </row>
    <row r="1451" spans="2:5" hidden="1" x14ac:dyDescent="0.25">
      <c r="B1451" t="s">
        <v>2107</v>
      </c>
      <c r="C1451" t="s">
        <v>13571</v>
      </c>
      <c r="D1451">
        <v>1349</v>
      </c>
      <c r="E1451" s="7">
        <v>46600</v>
      </c>
    </row>
    <row r="1452" spans="2:5" hidden="1" x14ac:dyDescent="0.25">
      <c r="B1452" t="s">
        <v>2107</v>
      </c>
      <c r="C1452" t="s">
        <v>13571</v>
      </c>
      <c r="D1452">
        <v>0</v>
      </c>
      <c r="E1452" s="7" t="s">
        <v>30</v>
      </c>
    </row>
    <row r="1453" spans="2:5" hidden="1" x14ac:dyDescent="0.25">
      <c r="B1453" t="s">
        <v>2112</v>
      </c>
      <c r="C1453" t="s">
        <v>13572</v>
      </c>
      <c r="D1453">
        <v>340</v>
      </c>
      <c r="E1453" s="7">
        <v>46569</v>
      </c>
    </row>
    <row r="1454" spans="2:5" hidden="1" x14ac:dyDescent="0.25">
      <c r="B1454" t="s">
        <v>2114</v>
      </c>
      <c r="C1454" t="s">
        <v>13474</v>
      </c>
      <c r="D1454">
        <v>360</v>
      </c>
      <c r="E1454" s="7" t="s">
        <v>30</v>
      </c>
    </row>
    <row r="1455" spans="2:5" hidden="1" x14ac:dyDescent="0.25">
      <c r="B1455" t="s">
        <v>2116</v>
      </c>
      <c r="C1455" t="s">
        <v>13473</v>
      </c>
      <c r="D1455">
        <v>258</v>
      </c>
      <c r="E1455" s="7" t="s">
        <v>30</v>
      </c>
    </row>
    <row r="1456" spans="2:5" hidden="1" x14ac:dyDescent="0.25">
      <c r="B1456" t="s">
        <v>2117</v>
      </c>
      <c r="C1456" t="s">
        <v>13573</v>
      </c>
      <c r="D1456">
        <v>0</v>
      </c>
      <c r="E1456" s="7" t="s">
        <v>30</v>
      </c>
    </row>
    <row r="1457" spans="2:5" hidden="1" x14ac:dyDescent="0.25">
      <c r="B1457" t="s">
        <v>2117</v>
      </c>
      <c r="C1457" t="s">
        <v>13573</v>
      </c>
      <c r="D1457">
        <v>0</v>
      </c>
      <c r="E1457" s="7" t="s">
        <v>30</v>
      </c>
    </row>
    <row r="1458" spans="2:5" hidden="1" x14ac:dyDescent="0.25">
      <c r="B1458" t="s">
        <v>2120</v>
      </c>
      <c r="C1458" t="s">
        <v>2121</v>
      </c>
      <c r="D1458">
        <v>1278</v>
      </c>
      <c r="E1458" s="7" t="s">
        <v>30</v>
      </c>
    </row>
    <row r="1459" spans="2:5" hidden="1" x14ac:dyDescent="0.25">
      <c r="B1459" t="s">
        <v>2120</v>
      </c>
      <c r="C1459" t="s">
        <v>2121</v>
      </c>
      <c r="D1459">
        <v>0</v>
      </c>
      <c r="E1459" s="7" t="s">
        <v>30</v>
      </c>
    </row>
    <row r="1460" spans="2:5" hidden="1" x14ac:dyDescent="0.25">
      <c r="B1460" t="s">
        <v>2123</v>
      </c>
      <c r="C1460" t="s">
        <v>2124</v>
      </c>
      <c r="D1460">
        <v>200</v>
      </c>
      <c r="E1460" s="7" t="s">
        <v>30</v>
      </c>
    </row>
    <row r="1461" spans="2:5" hidden="1" x14ac:dyDescent="0.25">
      <c r="B1461" t="s">
        <v>2125</v>
      </c>
      <c r="C1461" t="s">
        <v>2126</v>
      </c>
      <c r="D1461">
        <v>5</v>
      </c>
      <c r="E1461" s="7" t="s">
        <v>30</v>
      </c>
    </row>
    <row r="1462" spans="2:5" hidden="1" x14ac:dyDescent="0.25">
      <c r="B1462" t="s">
        <v>2125</v>
      </c>
      <c r="C1462" t="s">
        <v>2126</v>
      </c>
      <c r="D1462">
        <v>0</v>
      </c>
      <c r="E1462" s="7" t="s">
        <v>30</v>
      </c>
    </row>
    <row r="1463" spans="2:5" hidden="1" x14ac:dyDescent="0.25">
      <c r="B1463" t="s">
        <v>2128</v>
      </c>
      <c r="C1463" t="s">
        <v>2129</v>
      </c>
      <c r="D1463">
        <v>9</v>
      </c>
      <c r="E1463" s="7" t="s">
        <v>30</v>
      </c>
    </row>
    <row r="1464" spans="2:5" hidden="1" x14ac:dyDescent="0.25">
      <c r="B1464" t="s">
        <v>2130</v>
      </c>
      <c r="C1464" t="s">
        <v>13574</v>
      </c>
      <c r="D1464">
        <v>0</v>
      </c>
      <c r="E1464" s="7" t="s">
        <v>30</v>
      </c>
    </row>
    <row r="1465" spans="2:5" hidden="1" x14ac:dyDescent="0.25">
      <c r="B1465" t="s">
        <v>2130</v>
      </c>
      <c r="C1465" t="s">
        <v>13574</v>
      </c>
      <c r="D1465">
        <v>0</v>
      </c>
      <c r="E1465" s="7" t="s">
        <v>30</v>
      </c>
    </row>
    <row r="1466" spans="2:5" hidden="1" x14ac:dyDescent="0.25">
      <c r="B1466" t="s">
        <v>2132</v>
      </c>
      <c r="C1466" t="s">
        <v>2133</v>
      </c>
      <c r="D1466">
        <v>316</v>
      </c>
      <c r="E1466" s="7" t="s">
        <v>30</v>
      </c>
    </row>
    <row r="1467" spans="2:5" hidden="1" x14ac:dyDescent="0.25">
      <c r="B1467" t="s">
        <v>2134</v>
      </c>
      <c r="C1467" t="s">
        <v>2135</v>
      </c>
      <c r="D1467">
        <v>23</v>
      </c>
      <c r="E1467" s="7" t="s">
        <v>30</v>
      </c>
    </row>
    <row r="1468" spans="2:5" hidden="1" x14ac:dyDescent="0.25">
      <c r="B1468" t="s">
        <v>2134</v>
      </c>
      <c r="C1468" t="s">
        <v>2135</v>
      </c>
      <c r="D1468">
        <v>0</v>
      </c>
      <c r="E1468" s="7" t="s">
        <v>30</v>
      </c>
    </row>
    <row r="1469" spans="2:5" hidden="1" x14ac:dyDescent="0.25">
      <c r="B1469" t="s">
        <v>2136</v>
      </c>
      <c r="C1469" t="s">
        <v>2137</v>
      </c>
      <c r="D1469">
        <v>6</v>
      </c>
      <c r="E1469" s="7" t="s">
        <v>30</v>
      </c>
    </row>
    <row r="1470" spans="2:5" hidden="1" x14ac:dyDescent="0.25">
      <c r="B1470" t="s">
        <v>2139</v>
      </c>
      <c r="C1470" t="s">
        <v>13575</v>
      </c>
      <c r="D1470">
        <v>0</v>
      </c>
      <c r="E1470" s="7">
        <v>45597</v>
      </c>
    </row>
    <row r="1471" spans="2:5" hidden="1" x14ac:dyDescent="0.25">
      <c r="B1471" t="s">
        <v>2139</v>
      </c>
      <c r="C1471" t="s">
        <v>13575</v>
      </c>
      <c r="D1471">
        <v>0</v>
      </c>
      <c r="E1471" s="7">
        <v>45597</v>
      </c>
    </row>
    <row r="1472" spans="2:5" hidden="1" x14ac:dyDescent="0.25">
      <c r="B1472" t="s">
        <v>2142</v>
      </c>
      <c r="C1472" t="s">
        <v>13576</v>
      </c>
      <c r="D1472">
        <v>0</v>
      </c>
      <c r="E1472" s="7">
        <v>45597</v>
      </c>
    </row>
    <row r="1473" spans="2:5" hidden="1" x14ac:dyDescent="0.25">
      <c r="B1473" t="s">
        <v>2142</v>
      </c>
      <c r="C1473" t="s">
        <v>13576</v>
      </c>
      <c r="D1473">
        <v>0</v>
      </c>
      <c r="E1473" s="7">
        <v>45597</v>
      </c>
    </row>
    <row r="1474" spans="2:5" hidden="1" x14ac:dyDescent="0.25">
      <c r="B1474" t="s">
        <v>2145</v>
      </c>
      <c r="C1474" t="s">
        <v>13577</v>
      </c>
      <c r="D1474">
        <v>0</v>
      </c>
      <c r="E1474" s="7">
        <v>47665</v>
      </c>
    </row>
    <row r="1475" spans="2:5" hidden="1" x14ac:dyDescent="0.25">
      <c r="B1475" t="s">
        <v>2145</v>
      </c>
      <c r="C1475" t="s">
        <v>13577</v>
      </c>
      <c r="D1475">
        <v>0</v>
      </c>
      <c r="E1475" s="7">
        <v>47696</v>
      </c>
    </row>
    <row r="1476" spans="2:5" hidden="1" x14ac:dyDescent="0.25">
      <c r="B1476" t="s">
        <v>2145</v>
      </c>
      <c r="C1476" t="s">
        <v>13577</v>
      </c>
      <c r="D1476">
        <v>0</v>
      </c>
      <c r="E1476" s="7">
        <v>47696</v>
      </c>
    </row>
    <row r="1477" spans="2:5" hidden="1" x14ac:dyDescent="0.25">
      <c r="B1477" t="s">
        <v>2145</v>
      </c>
      <c r="C1477" t="s">
        <v>13577</v>
      </c>
      <c r="D1477">
        <v>0</v>
      </c>
      <c r="E1477" s="7">
        <v>47178</v>
      </c>
    </row>
    <row r="1478" spans="2:5" hidden="1" x14ac:dyDescent="0.25">
      <c r="B1478" t="s">
        <v>2145</v>
      </c>
      <c r="C1478" t="s">
        <v>13577</v>
      </c>
      <c r="D1478">
        <v>1909</v>
      </c>
      <c r="E1478" s="7">
        <v>47818</v>
      </c>
    </row>
    <row r="1479" spans="2:5" hidden="1" x14ac:dyDescent="0.25">
      <c r="B1479" t="s">
        <v>2145</v>
      </c>
      <c r="C1479" t="s">
        <v>13577</v>
      </c>
      <c r="D1479">
        <v>0</v>
      </c>
      <c r="E1479" s="7">
        <v>47392</v>
      </c>
    </row>
    <row r="1480" spans="2:5" hidden="1" x14ac:dyDescent="0.25">
      <c r="B1480" t="s">
        <v>2145</v>
      </c>
      <c r="C1480" t="s">
        <v>13577</v>
      </c>
      <c r="D1480">
        <v>0</v>
      </c>
      <c r="E1480" s="7">
        <v>47150</v>
      </c>
    </row>
    <row r="1481" spans="2:5" hidden="1" x14ac:dyDescent="0.25">
      <c r="B1481" t="s">
        <v>2145</v>
      </c>
      <c r="C1481" t="s">
        <v>13577</v>
      </c>
      <c r="D1481">
        <v>0</v>
      </c>
      <c r="E1481" s="7">
        <v>47696</v>
      </c>
    </row>
    <row r="1482" spans="2:5" hidden="1" x14ac:dyDescent="0.25">
      <c r="B1482" t="s">
        <v>2145</v>
      </c>
      <c r="C1482" t="s">
        <v>13577</v>
      </c>
      <c r="D1482">
        <v>160</v>
      </c>
      <c r="E1482" s="7">
        <v>47908</v>
      </c>
    </row>
    <row r="1483" spans="2:5" hidden="1" x14ac:dyDescent="0.25">
      <c r="B1483" t="s">
        <v>2145</v>
      </c>
      <c r="C1483" t="s">
        <v>13577</v>
      </c>
      <c r="D1483">
        <v>1841</v>
      </c>
      <c r="E1483" s="7">
        <v>47908</v>
      </c>
    </row>
    <row r="1484" spans="2:5" hidden="1" x14ac:dyDescent="0.25">
      <c r="B1484" t="s">
        <v>2145</v>
      </c>
      <c r="C1484" t="s">
        <v>13577</v>
      </c>
      <c r="D1484">
        <v>0</v>
      </c>
      <c r="E1484" s="7">
        <v>47665</v>
      </c>
    </row>
    <row r="1485" spans="2:5" hidden="1" x14ac:dyDescent="0.25">
      <c r="B1485" t="s">
        <v>2145</v>
      </c>
      <c r="C1485" t="s">
        <v>13577</v>
      </c>
      <c r="D1485">
        <v>0</v>
      </c>
      <c r="E1485" s="7" t="s">
        <v>30</v>
      </c>
    </row>
    <row r="1486" spans="2:5" hidden="1" x14ac:dyDescent="0.25">
      <c r="B1486" t="s">
        <v>2145</v>
      </c>
      <c r="C1486" t="s">
        <v>13577</v>
      </c>
      <c r="D1486">
        <v>0</v>
      </c>
      <c r="E1486" s="7">
        <v>47696</v>
      </c>
    </row>
    <row r="1487" spans="2:5" hidden="1" x14ac:dyDescent="0.25">
      <c r="B1487" t="s">
        <v>2145</v>
      </c>
      <c r="C1487" t="s">
        <v>13577</v>
      </c>
      <c r="D1487">
        <v>0</v>
      </c>
      <c r="E1487" s="7">
        <v>47696</v>
      </c>
    </row>
    <row r="1488" spans="2:5" hidden="1" x14ac:dyDescent="0.25">
      <c r="B1488" t="s">
        <v>2145</v>
      </c>
      <c r="C1488" t="s">
        <v>13577</v>
      </c>
      <c r="D1488">
        <v>0</v>
      </c>
      <c r="E1488" s="7">
        <v>47178</v>
      </c>
    </row>
    <row r="1489" spans="2:5" hidden="1" x14ac:dyDescent="0.25">
      <c r="B1489" t="s">
        <v>2158</v>
      </c>
      <c r="C1489" t="s">
        <v>13578</v>
      </c>
      <c r="D1489">
        <v>0</v>
      </c>
      <c r="E1489" s="7">
        <v>47392</v>
      </c>
    </row>
    <row r="1490" spans="2:5" hidden="1" x14ac:dyDescent="0.25">
      <c r="B1490" t="s">
        <v>2158</v>
      </c>
      <c r="C1490" t="s">
        <v>13578</v>
      </c>
      <c r="D1490">
        <v>0</v>
      </c>
      <c r="E1490" s="7">
        <v>47515</v>
      </c>
    </row>
    <row r="1491" spans="2:5" hidden="1" x14ac:dyDescent="0.25">
      <c r="B1491" t="s">
        <v>2158</v>
      </c>
      <c r="C1491" t="s">
        <v>13578</v>
      </c>
      <c r="D1491">
        <v>1600</v>
      </c>
      <c r="E1491" s="7">
        <v>47818</v>
      </c>
    </row>
    <row r="1492" spans="2:5" hidden="1" x14ac:dyDescent="0.25">
      <c r="B1492" t="s">
        <v>2158</v>
      </c>
      <c r="C1492" t="s">
        <v>13578</v>
      </c>
      <c r="D1492">
        <v>0</v>
      </c>
      <c r="E1492" s="7">
        <v>47392</v>
      </c>
    </row>
    <row r="1493" spans="2:5" hidden="1" x14ac:dyDescent="0.25">
      <c r="B1493" t="s">
        <v>2158</v>
      </c>
      <c r="C1493" t="s">
        <v>13578</v>
      </c>
      <c r="D1493">
        <v>0</v>
      </c>
      <c r="E1493" s="7">
        <v>47515</v>
      </c>
    </row>
    <row r="1494" spans="2:5" hidden="1" x14ac:dyDescent="0.25">
      <c r="B1494" t="s">
        <v>2158</v>
      </c>
      <c r="C1494" t="s">
        <v>13578</v>
      </c>
      <c r="D1494">
        <v>7920</v>
      </c>
      <c r="E1494" s="7">
        <v>47880</v>
      </c>
    </row>
    <row r="1495" spans="2:5" hidden="1" x14ac:dyDescent="0.25">
      <c r="B1495" t="s">
        <v>2158</v>
      </c>
      <c r="C1495" t="s">
        <v>13578</v>
      </c>
      <c r="D1495">
        <v>0</v>
      </c>
      <c r="E1495" s="7">
        <v>47178</v>
      </c>
    </row>
    <row r="1496" spans="2:5" hidden="1" x14ac:dyDescent="0.25">
      <c r="B1496" t="s">
        <v>2158</v>
      </c>
      <c r="C1496" t="s">
        <v>13578</v>
      </c>
      <c r="D1496">
        <v>21</v>
      </c>
      <c r="E1496" s="7">
        <v>47696</v>
      </c>
    </row>
    <row r="1497" spans="2:5" hidden="1" x14ac:dyDescent="0.25">
      <c r="B1497" t="s">
        <v>2158</v>
      </c>
      <c r="C1497" t="s">
        <v>13578</v>
      </c>
      <c r="D1497">
        <v>0</v>
      </c>
      <c r="E1497" s="7">
        <v>47088</v>
      </c>
    </row>
    <row r="1498" spans="2:5" hidden="1" x14ac:dyDescent="0.25">
      <c r="B1498" t="s">
        <v>2158</v>
      </c>
      <c r="C1498" t="s">
        <v>13578</v>
      </c>
      <c r="D1498">
        <v>0</v>
      </c>
      <c r="E1498" s="7">
        <v>47515</v>
      </c>
    </row>
    <row r="1499" spans="2:5" hidden="1" x14ac:dyDescent="0.25">
      <c r="B1499" t="s">
        <v>2158</v>
      </c>
      <c r="C1499" t="s">
        <v>13578</v>
      </c>
      <c r="D1499">
        <v>0</v>
      </c>
      <c r="E1499" s="7">
        <v>47515</v>
      </c>
    </row>
    <row r="1500" spans="2:5" hidden="1" x14ac:dyDescent="0.25">
      <c r="B1500" t="s">
        <v>2158</v>
      </c>
      <c r="C1500" t="s">
        <v>13578</v>
      </c>
      <c r="D1500">
        <v>0</v>
      </c>
      <c r="E1500" s="7">
        <v>47880</v>
      </c>
    </row>
    <row r="1501" spans="2:5" hidden="1" x14ac:dyDescent="0.25">
      <c r="B1501" t="s">
        <v>2158</v>
      </c>
      <c r="C1501" t="s">
        <v>13578</v>
      </c>
      <c r="D1501">
        <v>0</v>
      </c>
      <c r="E1501" s="7">
        <v>47088</v>
      </c>
    </row>
    <row r="1502" spans="2:5" hidden="1" x14ac:dyDescent="0.25">
      <c r="B1502" t="s">
        <v>2168</v>
      </c>
      <c r="C1502" t="s">
        <v>13579</v>
      </c>
      <c r="D1502">
        <v>3269</v>
      </c>
      <c r="E1502" s="7">
        <v>47880</v>
      </c>
    </row>
    <row r="1503" spans="2:5" hidden="1" x14ac:dyDescent="0.25">
      <c r="B1503" t="s">
        <v>2168</v>
      </c>
      <c r="C1503" t="s">
        <v>13579</v>
      </c>
      <c r="D1503">
        <v>0</v>
      </c>
      <c r="E1503" s="7">
        <v>47818</v>
      </c>
    </row>
    <row r="1504" spans="2:5" hidden="1" x14ac:dyDescent="0.25">
      <c r="B1504" t="s">
        <v>2168</v>
      </c>
      <c r="C1504" t="s">
        <v>13579</v>
      </c>
      <c r="D1504">
        <v>0</v>
      </c>
      <c r="E1504" s="7">
        <v>47392</v>
      </c>
    </row>
    <row r="1505" spans="2:5" hidden="1" x14ac:dyDescent="0.25">
      <c r="B1505" t="s">
        <v>2168</v>
      </c>
      <c r="C1505" t="s">
        <v>13579</v>
      </c>
      <c r="D1505">
        <v>0</v>
      </c>
      <c r="E1505" s="7">
        <v>47392</v>
      </c>
    </row>
    <row r="1506" spans="2:5" hidden="1" x14ac:dyDescent="0.25">
      <c r="B1506" t="s">
        <v>2168</v>
      </c>
      <c r="C1506" t="s">
        <v>13579</v>
      </c>
      <c r="D1506">
        <v>0</v>
      </c>
      <c r="E1506" s="7">
        <v>47392</v>
      </c>
    </row>
    <row r="1507" spans="2:5" hidden="1" x14ac:dyDescent="0.25">
      <c r="B1507" t="s">
        <v>2168</v>
      </c>
      <c r="C1507" t="s">
        <v>13579</v>
      </c>
      <c r="D1507">
        <v>0</v>
      </c>
      <c r="E1507" s="7">
        <v>47178</v>
      </c>
    </row>
    <row r="1508" spans="2:5" hidden="1" x14ac:dyDescent="0.25">
      <c r="B1508" t="s">
        <v>2168</v>
      </c>
      <c r="C1508" t="s">
        <v>13579</v>
      </c>
      <c r="D1508">
        <v>0</v>
      </c>
      <c r="E1508" s="7">
        <v>47818</v>
      </c>
    </row>
    <row r="1509" spans="2:5" hidden="1" x14ac:dyDescent="0.25">
      <c r="B1509" t="s">
        <v>2168</v>
      </c>
      <c r="C1509" t="s">
        <v>13579</v>
      </c>
      <c r="D1509">
        <v>0</v>
      </c>
      <c r="E1509" s="7">
        <v>47665</v>
      </c>
    </row>
    <row r="1510" spans="2:5" hidden="1" x14ac:dyDescent="0.25">
      <c r="B1510" t="s">
        <v>2168</v>
      </c>
      <c r="C1510" t="s">
        <v>13579</v>
      </c>
      <c r="D1510">
        <v>0</v>
      </c>
      <c r="E1510" s="7">
        <v>47665</v>
      </c>
    </row>
    <row r="1511" spans="2:5" hidden="1" x14ac:dyDescent="0.25">
      <c r="B1511" t="s">
        <v>2168</v>
      </c>
      <c r="C1511" t="s">
        <v>13579</v>
      </c>
      <c r="D1511">
        <v>0</v>
      </c>
      <c r="E1511" s="7">
        <v>47818</v>
      </c>
    </row>
    <row r="1512" spans="2:5" hidden="1" x14ac:dyDescent="0.25">
      <c r="B1512" t="s">
        <v>2168</v>
      </c>
      <c r="C1512" t="s">
        <v>13579</v>
      </c>
      <c r="D1512">
        <v>0</v>
      </c>
      <c r="E1512" s="7" t="s">
        <v>30</v>
      </c>
    </row>
    <row r="1513" spans="2:5" hidden="1" x14ac:dyDescent="0.25">
      <c r="B1513" t="s">
        <v>2168</v>
      </c>
      <c r="C1513" t="s">
        <v>13579</v>
      </c>
      <c r="D1513">
        <v>1250</v>
      </c>
      <c r="E1513" s="7">
        <v>47880</v>
      </c>
    </row>
    <row r="1514" spans="2:5" hidden="1" x14ac:dyDescent="0.25">
      <c r="B1514" t="s">
        <v>2168</v>
      </c>
      <c r="C1514" t="s">
        <v>13579</v>
      </c>
      <c r="D1514">
        <v>0</v>
      </c>
      <c r="E1514" s="7">
        <v>47818</v>
      </c>
    </row>
    <row r="1515" spans="2:5" hidden="1" x14ac:dyDescent="0.25">
      <c r="B1515" t="s">
        <v>2168</v>
      </c>
      <c r="C1515" t="s">
        <v>13579</v>
      </c>
      <c r="D1515">
        <v>0</v>
      </c>
      <c r="E1515" s="7">
        <v>47392</v>
      </c>
    </row>
    <row r="1516" spans="2:5" hidden="1" x14ac:dyDescent="0.25">
      <c r="B1516" t="s">
        <v>2168</v>
      </c>
      <c r="C1516" t="s">
        <v>13579</v>
      </c>
      <c r="D1516">
        <v>0</v>
      </c>
      <c r="E1516" s="7">
        <v>47392</v>
      </c>
    </row>
    <row r="1517" spans="2:5" hidden="1" x14ac:dyDescent="0.25">
      <c r="B1517" t="s">
        <v>2168</v>
      </c>
      <c r="C1517" t="s">
        <v>13579</v>
      </c>
      <c r="D1517">
        <v>0</v>
      </c>
      <c r="E1517" s="7">
        <v>47818</v>
      </c>
    </row>
    <row r="1518" spans="2:5" hidden="1" x14ac:dyDescent="0.25">
      <c r="B1518" t="s">
        <v>2180</v>
      </c>
      <c r="C1518" t="s">
        <v>2181</v>
      </c>
      <c r="D1518">
        <v>11</v>
      </c>
      <c r="E1518" s="7">
        <v>47484</v>
      </c>
    </row>
    <row r="1519" spans="2:5" hidden="1" x14ac:dyDescent="0.25">
      <c r="B1519" t="s">
        <v>2180</v>
      </c>
      <c r="C1519" t="s">
        <v>2181</v>
      </c>
      <c r="D1519">
        <v>1847</v>
      </c>
      <c r="E1519" s="7">
        <v>47543</v>
      </c>
    </row>
    <row r="1520" spans="2:5" hidden="1" x14ac:dyDescent="0.25">
      <c r="B1520" t="s">
        <v>2180</v>
      </c>
      <c r="C1520" t="s">
        <v>2181</v>
      </c>
      <c r="D1520">
        <v>2</v>
      </c>
      <c r="E1520" s="7">
        <v>47453</v>
      </c>
    </row>
    <row r="1521" spans="2:5" hidden="1" x14ac:dyDescent="0.25">
      <c r="B1521" t="s">
        <v>2180</v>
      </c>
      <c r="C1521" t="s">
        <v>2181</v>
      </c>
      <c r="D1521">
        <v>0</v>
      </c>
      <c r="E1521" s="7">
        <v>47484</v>
      </c>
    </row>
    <row r="1522" spans="2:5" hidden="1" x14ac:dyDescent="0.25">
      <c r="B1522" t="s">
        <v>2186</v>
      </c>
      <c r="C1522" t="s">
        <v>2187</v>
      </c>
      <c r="D1522">
        <v>0</v>
      </c>
      <c r="E1522" s="7">
        <v>47484</v>
      </c>
    </row>
    <row r="1523" spans="2:5" hidden="1" x14ac:dyDescent="0.25">
      <c r="B1523" t="s">
        <v>2186</v>
      </c>
      <c r="C1523" t="s">
        <v>2187</v>
      </c>
      <c r="D1523">
        <v>1720</v>
      </c>
      <c r="E1523" s="7">
        <v>47543</v>
      </c>
    </row>
    <row r="1524" spans="2:5" hidden="1" x14ac:dyDescent="0.25">
      <c r="B1524" t="s">
        <v>2190</v>
      </c>
      <c r="C1524" t="s">
        <v>2191</v>
      </c>
      <c r="D1524">
        <v>0</v>
      </c>
      <c r="E1524" s="7">
        <v>46204</v>
      </c>
    </row>
    <row r="1525" spans="2:5" hidden="1" x14ac:dyDescent="0.25">
      <c r="B1525" t="s">
        <v>2190</v>
      </c>
      <c r="C1525" t="s">
        <v>2191</v>
      </c>
      <c r="D1525">
        <v>0</v>
      </c>
      <c r="E1525" s="7">
        <v>46204</v>
      </c>
    </row>
    <row r="1526" spans="2:5" hidden="1" x14ac:dyDescent="0.25">
      <c r="B1526" t="s">
        <v>2190</v>
      </c>
      <c r="C1526" t="s">
        <v>2191</v>
      </c>
      <c r="D1526">
        <v>0</v>
      </c>
      <c r="E1526" s="7">
        <v>46266</v>
      </c>
    </row>
    <row r="1527" spans="2:5" hidden="1" x14ac:dyDescent="0.25">
      <c r="B1527" t="s">
        <v>2190</v>
      </c>
      <c r="C1527" t="s">
        <v>2191</v>
      </c>
      <c r="D1527">
        <v>0</v>
      </c>
      <c r="E1527" s="7">
        <v>46478</v>
      </c>
    </row>
    <row r="1528" spans="2:5" hidden="1" x14ac:dyDescent="0.25">
      <c r="B1528" t="s">
        <v>2190</v>
      </c>
      <c r="C1528" t="s">
        <v>2191</v>
      </c>
      <c r="D1528">
        <v>10000</v>
      </c>
      <c r="E1528" s="7">
        <v>46661</v>
      </c>
    </row>
    <row r="1529" spans="2:5" hidden="1" x14ac:dyDescent="0.25">
      <c r="B1529" t="s">
        <v>2190</v>
      </c>
      <c r="C1529" t="s">
        <v>2191</v>
      </c>
      <c r="D1529">
        <v>10000</v>
      </c>
      <c r="E1529" s="7">
        <v>46753</v>
      </c>
    </row>
    <row r="1530" spans="2:5" hidden="1" x14ac:dyDescent="0.25">
      <c r="B1530" t="s">
        <v>2190</v>
      </c>
      <c r="C1530" t="s">
        <v>2191</v>
      </c>
      <c r="D1530">
        <v>0</v>
      </c>
      <c r="E1530" s="7">
        <v>46204</v>
      </c>
    </row>
    <row r="1531" spans="2:5" hidden="1" x14ac:dyDescent="0.25">
      <c r="B1531" t="s">
        <v>2190</v>
      </c>
      <c r="C1531" t="s">
        <v>2191</v>
      </c>
      <c r="D1531">
        <v>0</v>
      </c>
      <c r="E1531" s="7">
        <v>46266</v>
      </c>
    </row>
    <row r="1532" spans="2:5" hidden="1" x14ac:dyDescent="0.25">
      <c r="B1532" t="s">
        <v>2190</v>
      </c>
      <c r="C1532" t="s">
        <v>2191</v>
      </c>
      <c r="D1532">
        <v>0</v>
      </c>
      <c r="E1532" s="7">
        <v>46478</v>
      </c>
    </row>
    <row r="1533" spans="2:5" hidden="1" x14ac:dyDescent="0.25">
      <c r="B1533" t="s">
        <v>2190</v>
      </c>
      <c r="C1533" t="s">
        <v>2191</v>
      </c>
      <c r="D1533">
        <v>0</v>
      </c>
      <c r="E1533" s="7">
        <v>46753</v>
      </c>
    </row>
    <row r="1534" spans="2:5" hidden="1" x14ac:dyDescent="0.25">
      <c r="B1534" t="s">
        <v>2199</v>
      </c>
      <c r="C1534" t="s">
        <v>2200</v>
      </c>
      <c r="D1534">
        <v>0</v>
      </c>
      <c r="E1534" s="7">
        <v>46296</v>
      </c>
    </row>
    <row r="1535" spans="2:5" hidden="1" x14ac:dyDescent="0.25">
      <c r="B1535" t="s">
        <v>2199</v>
      </c>
      <c r="C1535" t="s">
        <v>2200</v>
      </c>
      <c r="D1535">
        <v>0</v>
      </c>
      <c r="E1535" s="7">
        <v>46357</v>
      </c>
    </row>
    <row r="1536" spans="2:5" hidden="1" x14ac:dyDescent="0.25">
      <c r="B1536" t="s">
        <v>2199</v>
      </c>
      <c r="C1536" t="s">
        <v>2200</v>
      </c>
      <c r="D1536">
        <v>0</v>
      </c>
      <c r="E1536" s="7">
        <v>46447</v>
      </c>
    </row>
    <row r="1537" spans="2:5" hidden="1" x14ac:dyDescent="0.25">
      <c r="B1537" t="s">
        <v>2199</v>
      </c>
      <c r="C1537" t="s">
        <v>2200</v>
      </c>
      <c r="D1537">
        <v>0</v>
      </c>
      <c r="E1537" s="7">
        <v>46478</v>
      </c>
    </row>
    <row r="1538" spans="2:5" hidden="1" x14ac:dyDescent="0.25">
      <c r="B1538" t="s">
        <v>2199</v>
      </c>
      <c r="C1538" t="s">
        <v>2200</v>
      </c>
      <c r="D1538">
        <v>0</v>
      </c>
      <c r="E1538" s="7">
        <v>46478</v>
      </c>
    </row>
    <row r="1539" spans="2:5" hidden="1" x14ac:dyDescent="0.25">
      <c r="B1539" t="s">
        <v>2199</v>
      </c>
      <c r="C1539" t="s">
        <v>2200</v>
      </c>
      <c r="D1539">
        <v>0</v>
      </c>
      <c r="E1539" s="7">
        <v>46478</v>
      </c>
    </row>
    <row r="1540" spans="2:5" hidden="1" x14ac:dyDescent="0.25">
      <c r="B1540" t="s">
        <v>2199</v>
      </c>
      <c r="C1540" t="s">
        <v>2200</v>
      </c>
      <c r="D1540">
        <v>36</v>
      </c>
      <c r="E1540" s="7">
        <v>46569</v>
      </c>
    </row>
    <row r="1541" spans="2:5" hidden="1" x14ac:dyDescent="0.25">
      <c r="B1541" t="s">
        <v>2199</v>
      </c>
      <c r="C1541" t="s">
        <v>2200</v>
      </c>
      <c r="D1541">
        <v>0</v>
      </c>
      <c r="E1541" s="7">
        <v>46569</v>
      </c>
    </row>
    <row r="1542" spans="2:5" hidden="1" x14ac:dyDescent="0.25">
      <c r="B1542" t="s">
        <v>2199</v>
      </c>
      <c r="C1542" t="s">
        <v>2200</v>
      </c>
      <c r="D1542">
        <v>0</v>
      </c>
      <c r="E1542" s="7">
        <v>46692</v>
      </c>
    </row>
    <row r="1543" spans="2:5" hidden="1" x14ac:dyDescent="0.25">
      <c r="B1543" t="s">
        <v>2199</v>
      </c>
      <c r="C1543" t="s">
        <v>2200</v>
      </c>
      <c r="D1543">
        <v>2880</v>
      </c>
      <c r="E1543" s="7">
        <v>46753</v>
      </c>
    </row>
    <row r="1544" spans="2:5" hidden="1" x14ac:dyDescent="0.25">
      <c r="B1544" t="s">
        <v>2199</v>
      </c>
      <c r="C1544" t="s">
        <v>2200</v>
      </c>
      <c r="D1544">
        <v>4000</v>
      </c>
      <c r="E1544" s="7">
        <v>46784</v>
      </c>
    </row>
    <row r="1545" spans="2:5" hidden="1" x14ac:dyDescent="0.25">
      <c r="B1545" t="s">
        <v>2199</v>
      </c>
      <c r="C1545" t="s">
        <v>2200</v>
      </c>
      <c r="D1545">
        <v>4000</v>
      </c>
      <c r="E1545" s="7">
        <v>46813</v>
      </c>
    </row>
    <row r="1546" spans="2:5" hidden="1" x14ac:dyDescent="0.25">
      <c r="B1546" t="s">
        <v>2199</v>
      </c>
      <c r="C1546" t="s">
        <v>2200</v>
      </c>
      <c r="D1546">
        <v>0</v>
      </c>
      <c r="E1546" s="7">
        <v>46753</v>
      </c>
    </row>
    <row r="1547" spans="2:5" hidden="1" x14ac:dyDescent="0.25">
      <c r="B1547" t="s">
        <v>2199</v>
      </c>
      <c r="C1547" t="s">
        <v>2200</v>
      </c>
      <c r="D1547">
        <v>0</v>
      </c>
      <c r="E1547" s="7">
        <v>46296</v>
      </c>
    </row>
    <row r="1548" spans="2:5" hidden="1" x14ac:dyDescent="0.25">
      <c r="B1548" t="s">
        <v>2199</v>
      </c>
      <c r="C1548" t="s">
        <v>2200</v>
      </c>
      <c r="D1548">
        <v>0</v>
      </c>
      <c r="E1548" s="7">
        <v>46357</v>
      </c>
    </row>
    <row r="1549" spans="2:5" hidden="1" x14ac:dyDescent="0.25">
      <c r="B1549" t="s">
        <v>2199</v>
      </c>
      <c r="C1549" t="s">
        <v>2200</v>
      </c>
      <c r="D1549">
        <v>0</v>
      </c>
      <c r="E1549" s="7">
        <v>46569</v>
      </c>
    </row>
    <row r="1550" spans="2:5" hidden="1" x14ac:dyDescent="0.25">
      <c r="B1550" t="s">
        <v>2199</v>
      </c>
      <c r="C1550" t="s">
        <v>2200</v>
      </c>
      <c r="D1550">
        <v>0</v>
      </c>
      <c r="E1550" s="7">
        <v>46692</v>
      </c>
    </row>
    <row r="1551" spans="2:5" hidden="1" x14ac:dyDescent="0.25">
      <c r="B1551" t="s">
        <v>2213</v>
      </c>
      <c r="C1551" t="s">
        <v>2214</v>
      </c>
      <c r="D1551">
        <v>0</v>
      </c>
      <c r="E1551" s="7">
        <v>46266</v>
      </c>
    </row>
    <row r="1552" spans="2:5" hidden="1" x14ac:dyDescent="0.25">
      <c r="B1552" t="s">
        <v>2213</v>
      </c>
      <c r="C1552" t="s">
        <v>2214</v>
      </c>
      <c r="D1552">
        <v>0</v>
      </c>
      <c r="E1552" s="7">
        <v>46447</v>
      </c>
    </row>
    <row r="1553" spans="2:5" hidden="1" x14ac:dyDescent="0.25">
      <c r="B1553" t="s">
        <v>2213</v>
      </c>
      <c r="C1553" t="s">
        <v>2214</v>
      </c>
      <c r="D1553">
        <v>0</v>
      </c>
      <c r="E1553" s="7">
        <v>46478</v>
      </c>
    </row>
    <row r="1554" spans="2:5" hidden="1" x14ac:dyDescent="0.25">
      <c r="B1554" t="s">
        <v>2213</v>
      </c>
      <c r="C1554" t="s">
        <v>2214</v>
      </c>
      <c r="D1554">
        <v>0</v>
      </c>
      <c r="E1554" s="7">
        <v>46569</v>
      </c>
    </row>
    <row r="1555" spans="2:5" hidden="1" x14ac:dyDescent="0.25">
      <c r="B1555" t="s">
        <v>2213</v>
      </c>
      <c r="C1555" t="s">
        <v>2214</v>
      </c>
      <c r="D1555">
        <v>0</v>
      </c>
      <c r="E1555" s="7">
        <v>46692</v>
      </c>
    </row>
    <row r="1556" spans="2:5" hidden="1" x14ac:dyDescent="0.25">
      <c r="B1556" t="s">
        <v>2213</v>
      </c>
      <c r="C1556" t="s">
        <v>2214</v>
      </c>
      <c r="D1556">
        <v>0</v>
      </c>
      <c r="E1556" s="7">
        <v>46692</v>
      </c>
    </row>
    <row r="1557" spans="2:5" hidden="1" x14ac:dyDescent="0.25">
      <c r="B1557" t="s">
        <v>2213</v>
      </c>
      <c r="C1557" t="s">
        <v>2214</v>
      </c>
      <c r="D1557">
        <v>6430</v>
      </c>
      <c r="E1557" s="7">
        <v>46692</v>
      </c>
    </row>
    <row r="1558" spans="2:5" hidden="1" x14ac:dyDescent="0.25">
      <c r="B1558" t="s">
        <v>2213</v>
      </c>
      <c r="C1558" t="s">
        <v>2214</v>
      </c>
      <c r="D1558">
        <v>650</v>
      </c>
      <c r="E1558" s="7">
        <v>46692</v>
      </c>
    </row>
    <row r="1559" spans="2:5" hidden="1" x14ac:dyDescent="0.25">
      <c r="B1559" t="s">
        <v>2213</v>
      </c>
      <c r="C1559" t="s">
        <v>2214</v>
      </c>
      <c r="D1559">
        <v>4350</v>
      </c>
      <c r="E1559" s="7">
        <v>46722</v>
      </c>
    </row>
    <row r="1560" spans="2:5" hidden="1" x14ac:dyDescent="0.25">
      <c r="B1560" t="s">
        <v>2213</v>
      </c>
      <c r="C1560" t="s">
        <v>2214</v>
      </c>
      <c r="D1560">
        <v>0</v>
      </c>
      <c r="E1560" s="7">
        <v>46692</v>
      </c>
    </row>
    <row r="1561" spans="2:5" hidden="1" x14ac:dyDescent="0.25">
      <c r="B1561" t="s">
        <v>2213</v>
      </c>
      <c r="C1561" t="s">
        <v>2214</v>
      </c>
      <c r="D1561">
        <v>0</v>
      </c>
      <c r="E1561" s="7">
        <v>46266</v>
      </c>
    </row>
    <row r="1562" spans="2:5" hidden="1" x14ac:dyDescent="0.25">
      <c r="B1562" t="s">
        <v>2213</v>
      </c>
      <c r="C1562" t="s">
        <v>2214</v>
      </c>
      <c r="D1562">
        <v>0</v>
      </c>
      <c r="E1562" s="7">
        <v>46478</v>
      </c>
    </row>
    <row r="1563" spans="2:5" hidden="1" x14ac:dyDescent="0.25">
      <c r="B1563" t="s">
        <v>2213</v>
      </c>
      <c r="C1563" t="s">
        <v>2214</v>
      </c>
      <c r="D1563">
        <v>0</v>
      </c>
      <c r="E1563" s="7">
        <v>46569</v>
      </c>
    </row>
    <row r="1564" spans="2:5" hidden="1" x14ac:dyDescent="0.25">
      <c r="B1564" t="s">
        <v>2213</v>
      </c>
      <c r="C1564" t="s">
        <v>2214</v>
      </c>
      <c r="D1564">
        <v>0</v>
      </c>
      <c r="E1564" s="7">
        <v>46692</v>
      </c>
    </row>
    <row r="1565" spans="2:5" hidden="1" x14ac:dyDescent="0.25">
      <c r="B1565" t="s">
        <v>2213</v>
      </c>
      <c r="C1565" t="s">
        <v>2214</v>
      </c>
      <c r="D1565">
        <v>0</v>
      </c>
      <c r="E1565" s="7">
        <v>46722</v>
      </c>
    </row>
    <row r="1566" spans="2:5" hidden="1" x14ac:dyDescent="0.25">
      <c r="B1566" t="s">
        <v>2222</v>
      </c>
      <c r="C1566" t="s">
        <v>2223</v>
      </c>
      <c r="D1566">
        <v>440</v>
      </c>
      <c r="E1566" s="7">
        <v>47515</v>
      </c>
    </row>
    <row r="1567" spans="2:5" hidden="1" x14ac:dyDescent="0.25">
      <c r="B1567" t="s">
        <v>2225</v>
      </c>
      <c r="C1567" t="s">
        <v>2226</v>
      </c>
      <c r="D1567">
        <v>0</v>
      </c>
      <c r="E1567" s="7">
        <v>47696</v>
      </c>
    </row>
    <row r="1568" spans="2:5" hidden="1" x14ac:dyDescent="0.25">
      <c r="B1568" t="s">
        <v>2225</v>
      </c>
      <c r="C1568" t="s">
        <v>2226</v>
      </c>
      <c r="D1568">
        <v>315</v>
      </c>
      <c r="E1568" s="7">
        <v>47696</v>
      </c>
    </row>
    <row r="1569" spans="2:5" hidden="1" x14ac:dyDescent="0.25">
      <c r="B1569" t="s">
        <v>2225</v>
      </c>
      <c r="C1569" t="s">
        <v>2226</v>
      </c>
      <c r="D1569">
        <v>640</v>
      </c>
      <c r="E1569" s="7">
        <v>47696</v>
      </c>
    </row>
    <row r="1570" spans="2:5" hidden="1" x14ac:dyDescent="0.25">
      <c r="B1570" t="s">
        <v>2227</v>
      </c>
      <c r="C1570" t="s">
        <v>2228</v>
      </c>
      <c r="D1570">
        <v>100</v>
      </c>
      <c r="E1570" s="7">
        <v>47696</v>
      </c>
    </row>
    <row r="1571" spans="2:5" hidden="1" x14ac:dyDescent="0.25">
      <c r="B1571" t="s">
        <v>2229</v>
      </c>
      <c r="C1571" t="s">
        <v>13580</v>
      </c>
      <c r="D1571">
        <v>0</v>
      </c>
      <c r="E1571" s="7">
        <v>47178</v>
      </c>
    </row>
    <row r="1572" spans="2:5" hidden="1" x14ac:dyDescent="0.25">
      <c r="B1572" t="s">
        <v>2229</v>
      </c>
      <c r="C1572" t="s">
        <v>13580</v>
      </c>
      <c r="D1572">
        <v>0</v>
      </c>
      <c r="E1572" s="7">
        <v>47331</v>
      </c>
    </row>
    <row r="1573" spans="2:5" hidden="1" x14ac:dyDescent="0.25">
      <c r="B1573" t="s">
        <v>2229</v>
      </c>
      <c r="C1573" t="s">
        <v>13580</v>
      </c>
      <c r="D1573">
        <v>0</v>
      </c>
      <c r="E1573" s="7">
        <v>47543</v>
      </c>
    </row>
    <row r="1574" spans="2:5" hidden="1" x14ac:dyDescent="0.25">
      <c r="B1574" t="s">
        <v>2229</v>
      </c>
      <c r="C1574" t="s">
        <v>13580</v>
      </c>
      <c r="D1574">
        <v>0</v>
      </c>
      <c r="E1574" s="7">
        <v>47423</v>
      </c>
    </row>
    <row r="1575" spans="2:5" hidden="1" x14ac:dyDescent="0.25">
      <c r="B1575" t="s">
        <v>2229</v>
      </c>
      <c r="C1575" t="s">
        <v>13580</v>
      </c>
      <c r="D1575">
        <v>0</v>
      </c>
      <c r="E1575" s="7">
        <v>47453</v>
      </c>
    </row>
    <row r="1576" spans="2:5" hidden="1" x14ac:dyDescent="0.25">
      <c r="B1576" t="s">
        <v>2229</v>
      </c>
      <c r="C1576" t="s">
        <v>13580</v>
      </c>
      <c r="D1576">
        <v>0</v>
      </c>
      <c r="E1576" s="7">
        <v>47515</v>
      </c>
    </row>
    <row r="1577" spans="2:5" hidden="1" x14ac:dyDescent="0.25">
      <c r="B1577" t="s">
        <v>2229</v>
      </c>
      <c r="C1577" t="s">
        <v>13580</v>
      </c>
      <c r="D1577">
        <v>0</v>
      </c>
      <c r="E1577" s="7">
        <v>47543</v>
      </c>
    </row>
    <row r="1578" spans="2:5" hidden="1" x14ac:dyDescent="0.25">
      <c r="B1578" t="s">
        <v>2229</v>
      </c>
      <c r="C1578" t="s">
        <v>13580</v>
      </c>
      <c r="D1578">
        <v>0</v>
      </c>
      <c r="E1578" s="7">
        <v>47574</v>
      </c>
    </row>
    <row r="1579" spans="2:5" hidden="1" x14ac:dyDescent="0.25">
      <c r="B1579" t="s">
        <v>2229</v>
      </c>
      <c r="C1579" t="s">
        <v>13580</v>
      </c>
      <c r="D1579">
        <v>0</v>
      </c>
      <c r="E1579" s="7">
        <v>47727</v>
      </c>
    </row>
    <row r="1580" spans="2:5" hidden="1" x14ac:dyDescent="0.25">
      <c r="B1580" t="s">
        <v>2229</v>
      </c>
      <c r="C1580" t="s">
        <v>13580</v>
      </c>
      <c r="D1580">
        <v>0</v>
      </c>
      <c r="E1580" s="7">
        <v>47788</v>
      </c>
    </row>
    <row r="1581" spans="2:5" hidden="1" x14ac:dyDescent="0.25">
      <c r="B1581" t="s">
        <v>2229</v>
      </c>
      <c r="C1581" t="s">
        <v>13580</v>
      </c>
      <c r="D1581">
        <v>0</v>
      </c>
      <c r="E1581" s="7">
        <v>47849</v>
      </c>
    </row>
    <row r="1582" spans="2:5" hidden="1" x14ac:dyDescent="0.25">
      <c r="B1582" t="s">
        <v>2229</v>
      </c>
      <c r="C1582" t="s">
        <v>13580</v>
      </c>
      <c r="D1582">
        <v>11</v>
      </c>
      <c r="E1582" s="7">
        <v>47880</v>
      </c>
    </row>
    <row r="1583" spans="2:5" hidden="1" x14ac:dyDescent="0.25">
      <c r="B1583" t="s">
        <v>2229</v>
      </c>
      <c r="C1583" t="s">
        <v>13580</v>
      </c>
      <c r="D1583">
        <v>0</v>
      </c>
      <c r="E1583" s="7">
        <v>47939</v>
      </c>
    </row>
    <row r="1584" spans="2:5" hidden="1" x14ac:dyDescent="0.25">
      <c r="B1584" t="s">
        <v>2229</v>
      </c>
      <c r="C1584" t="s">
        <v>13580</v>
      </c>
      <c r="D1584">
        <v>0</v>
      </c>
      <c r="E1584" s="7" t="s">
        <v>30</v>
      </c>
    </row>
    <row r="1585" spans="2:5" hidden="1" x14ac:dyDescent="0.25">
      <c r="B1585" t="s">
        <v>2229</v>
      </c>
      <c r="C1585" t="s">
        <v>13580</v>
      </c>
      <c r="D1585">
        <v>0</v>
      </c>
      <c r="E1585" s="7">
        <v>47727</v>
      </c>
    </row>
    <row r="1586" spans="2:5" hidden="1" x14ac:dyDescent="0.25">
      <c r="B1586" t="s">
        <v>2232</v>
      </c>
      <c r="C1586" t="s">
        <v>13581</v>
      </c>
      <c r="D1586">
        <v>0</v>
      </c>
      <c r="E1586" s="7">
        <v>47209</v>
      </c>
    </row>
    <row r="1587" spans="2:5" hidden="1" x14ac:dyDescent="0.25">
      <c r="B1587" t="s">
        <v>2232</v>
      </c>
      <c r="C1587" t="s">
        <v>13581</v>
      </c>
      <c r="D1587">
        <v>0</v>
      </c>
      <c r="E1587" s="7">
        <v>47331</v>
      </c>
    </row>
    <row r="1588" spans="2:5" hidden="1" x14ac:dyDescent="0.25">
      <c r="B1588" t="s">
        <v>2232</v>
      </c>
      <c r="C1588" t="s">
        <v>13581</v>
      </c>
      <c r="D1588">
        <v>0</v>
      </c>
      <c r="E1588" s="7">
        <v>47453</v>
      </c>
    </row>
    <row r="1589" spans="2:5" hidden="1" x14ac:dyDescent="0.25">
      <c r="B1589" t="s">
        <v>2232</v>
      </c>
      <c r="C1589" t="s">
        <v>13581</v>
      </c>
      <c r="D1589">
        <v>0</v>
      </c>
      <c r="E1589" s="7">
        <v>47453</v>
      </c>
    </row>
    <row r="1590" spans="2:5" hidden="1" x14ac:dyDescent="0.25">
      <c r="B1590" t="s">
        <v>2232</v>
      </c>
      <c r="C1590" t="s">
        <v>13581</v>
      </c>
      <c r="D1590">
        <v>0</v>
      </c>
      <c r="E1590" s="7">
        <v>47543</v>
      </c>
    </row>
    <row r="1591" spans="2:5" hidden="1" x14ac:dyDescent="0.25">
      <c r="B1591" t="s">
        <v>2232</v>
      </c>
      <c r="C1591" t="s">
        <v>13581</v>
      </c>
      <c r="D1591">
        <v>0</v>
      </c>
      <c r="E1591" s="7">
        <v>47543</v>
      </c>
    </row>
    <row r="1592" spans="2:5" hidden="1" x14ac:dyDescent="0.25">
      <c r="B1592" t="s">
        <v>2232</v>
      </c>
      <c r="C1592" t="s">
        <v>13581</v>
      </c>
      <c r="D1592">
        <v>0</v>
      </c>
      <c r="E1592" s="7">
        <v>47574</v>
      </c>
    </row>
    <row r="1593" spans="2:5" hidden="1" x14ac:dyDescent="0.25">
      <c r="B1593" t="s">
        <v>2232</v>
      </c>
      <c r="C1593" t="s">
        <v>13581</v>
      </c>
      <c r="D1593">
        <v>0</v>
      </c>
      <c r="E1593" s="7">
        <v>47635</v>
      </c>
    </row>
    <row r="1594" spans="2:5" hidden="1" x14ac:dyDescent="0.25">
      <c r="B1594" t="s">
        <v>2232</v>
      </c>
      <c r="C1594" t="s">
        <v>13581</v>
      </c>
      <c r="D1594">
        <v>0</v>
      </c>
      <c r="E1594" s="7">
        <v>47665</v>
      </c>
    </row>
    <row r="1595" spans="2:5" hidden="1" x14ac:dyDescent="0.25">
      <c r="B1595" t="s">
        <v>2232</v>
      </c>
      <c r="C1595" t="s">
        <v>13581</v>
      </c>
      <c r="D1595">
        <v>0</v>
      </c>
      <c r="E1595" s="7">
        <v>47727</v>
      </c>
    </row>
    <row r="1596" spans="2:5" hidden="1" x14ac:dyDescent="0.25">
      <c r="B1596" t="s">
        <v>2232</v>
      </c>
      <c r="C1596" t="s">
        <v>13581</v>
      </c>
      <c r="D1596">
        <v>0</v>
      </c>
      <c r="E1596" s="7">
        <v>47908</v>
      </c>
    </row>
    <row r="1597" spans="2:5" hidden="1" x14ac:dyDescent="0.25">
      <c r="B1597" t="s">
        <v>2232</v>
      </c>
      <c r="C1597" t="s">
        <v>13581</v>
      </c>
      <c r="D1597">
        <v>12</v>
      </c>
      <c r="E1597" s="7">
        <v>47908</v>
      </c>
    </row>
    <row r="1598" spans="2:5" hidden="1" x14ac:dyDescent="0.25">
      <c r="B1598" t="s">
        <v>2232</v>
      </c>
      <c r="C1598" t="s">
        <v>13581</v>
      </c>
      <c r="D1598">
        <v>1540</v>
      </c>
      <c r="E1598" s="7">
        <v>47969</v>
      </c>
    </row>
    <row r="1599" spans="2:5" hidden="1" x14ac:dyDescent="0.25">
      <c r="B1599" t="s">
        <v>2232</v>
      </c>
      <c r="C1599" t="s">
        <v>13581</v>
      </c>
      <c r="D1599">
        <v>0</v>
      </c>
      <c r="E1599" s="7" t="s">
        <v>30</v>
      </c>
    </row>
    <row r="1600" spans="2:5" hidden="1" x14ac:dyDescent="0.25">
      <c r="B1600" t="s">
        <v>2234</v>
      </c>
      <c r="C1600" t="s">
        <v>13582</v>
      </c>
      <c r="D1600">
        <v>0</v>
      </c>
      <c r="E1600" s="7">
        <v>46997</v>
      </c>
    </row>
    <row r="1601" spans="2:5" hidden="1" x14ac:dyDescent="0.25">
      <c r="B1601" t="s">
        <v>2237</v>
      </c>
      <c r="C1601" t="s">
        <v>2238</v>
      </c>
      <c r="D1601">
        <v>0</v>
      </c>
      <c r="E1601" s="7">
        <v>46753</v>
      </c>
    </row>
    <row r="1602" spans="2:5" hidden="1" x14ac:dyDescent="0.25">
      <c r="B1602" t="s">
        <v>2237</v>
      </c>
      <c r="C1602" t="s">
        <v>2238</v>
      </c>
      <c r="D1602">
        <v>270</v>
      </c>
      <c r="E1602" s="7">
        <v>47270</v>
      </c>
    </row>
    <row r="1603" spans="2:5" hidden="1" x14ac:dyDescent="0.25">
      <c r="B1603" t="s">
        <v>2240</v>
      </c>
      <c r="C1603" t="s">
        <v>2241</v>
      </c>
      <c r="D1603">
        <v>77</v>
      </c>
      <c r="E1603" s="7">
        <v>47270</v>
      </c>
    </row>
    <row r="1604" spans="2:5" hidden="1" x14ac:dyDescent="0.25">
      <c r="B1604" t="s">
        <v>2240</v>
      </c>
      <c r="C1604" t="s">
        <v>2241</v>
      </c>
      <c r="D1604">
        <v>173</v>
      </c>
      <c r="E1604" s="7">
        <v>47270</v>
      </c>
    </row>
    <row r="1605" spans="2:5" hidden="1" x14ac:dyDescent="0.25">
      <c r="B1605" t="s">
        <v>2243</v>
      </c>
      <c r="C1605" t="s">
        <v>10016</v>
      </c>
      <c r="D1605">
        <v>0</v>
      </c>
      <c r="E1605" s="7">
        <v>46296</v>
      </c>
    </row>
    <row r="1606" spans="2:5" hidden="1" x14ac:dyDescent="0.25">
      <c r="B1606" t="s">
        <v>2243</v>
      </c>
      <c r="C1606" t="s">
        <v>10016</v>
      </c>
      <c r="D1606">
        <v>0</v>
      </c>
      <c r="E1606" s="7">
        <v>46296</v>
      </c>
    </row>
    <row r="1607" spans="2:5" hidden="1" x14ac:dyDescent="0.25">
      <c r="B1607" t="s">
        <v>2246</v>
      </c>
      <c r="C1607" t="s">
        <v>13476</v>
      </c>
      <c r="D1607">
        <v>0</v>
      </c>
      <c r="E1607" s="7">
        <v>47027</v>
      </c>
    </row>
    <row r="1608" spans="2:5" hidden="1" x14ac:dyDescent="0.25">
      <c r="B1608" t="s">
        <v>2246</v>
      </c>
      <c r="C1608" t="s">
        <v>13476</v>
      </c>
      <c r="D1608">
        <v>6527</v>
      </c>
      <c r="E1608" s="7">
        <v>47058</v>
      </c>
    </row>
    <row r="1609" spans="2:5" hidden="1" x14ac:dyDescent="0.25">
      <c r="B1609" t="s">
        <v>2246</v>
      </c>
      <c r="C1609" t="s">
        <v>13476</v>
      </c>
      <c r="D1609">
        <v>6</v>
      </c>
      <c r="E1609" s="7">
        <v>47119</v>
      </c>
    </row>
    <row r="1610" spans="2:5" hidden="1" x14ac:dyDescent="0.25">
      <c r="B1610" t="s">
        <v>2246</v>
      </c>
      <c r="C1610" t="s">
        <v>13476</v>
      </c>
      <c r="D1610">
        <v>0</v>
      </c>
      <c r="E1610" s="7">
        <v>47058</v>
      </c>
    </row>
    <row r="1611" spans="2:5" hidden="1" x14ac:dyDescent="0.25">
      <c r="B1611" t="s">
        <v>2246</v>
      </c>
      <c r="C1611" t="s">
        <v>13476</v>
      </c>
      <c r="D1611">
        <v>5</v>
      </c>
      <c r="E1611" s="7">
        <v>47150</v>
      </c>
    </row>
    <row r="1612" spans="2:5" hidden="1" x14ac:dyDescent="0.25">
      <c r="B1612" t="s">
        <v>2246</v>
      </c>
      <c r="C1612" t="s">
        <v>13476</v>
      </c>
      <c r="D1612">
        <v>0</v>
      </c>
      <c r="E1612" s="7">
        <v>47058</v>
      </c>
    </row>
    <row r="1613" spans="2:5" hidden="1" x14ac:dyDescent="0.25">
      <c r="B1613" t="s">
        <v>2246</v>
      </c>
      <c r="C1613" t="s">
        <v>13476</v>
      </c>
      <c r="D1613">
        <v>0</v>
      </c>
      <c r="E1613" s="7">
        <v>47119</v>
      </c>
    </row>
    <row r="1614" spans="2:5" hidden="1" x14ac:dyDescent="0.25">
      <c r="B1614" t="s">
        <v>2248</v>
      </c>
      <c r="C1614" t="s">
        <v>13583</v>
      </c>
      <c r="D1614">
        <v>0</v>
      </c>
      <c r="E1614" s="7">
        <v>47058</v>
      </c>
    </row>
    <row r="1615" spans="2:5" hidden="1" x14ac:dyDescent="0.25">
      <c r="B1615" t="s">
        <v>2250</v>
      </c>
      <c r="C1615" t="s">
        <v>13584</v>
      </c>
      <c r="D1615">
        <v>0</v>
      </c>
      <c r="E1615" s="7">
        <v>47058</v>
      </c>
    </row>
    <row r="1616" spans="2:5" hidden="1" x14ac:dyDescent="0.25">
      <c r="B1616" t="s">
        <v>2250</v>
      </c>
      <c r="C1616" t="s">
        <v>13584</v>
      </c>
      <c r="D1616">
        <v>0</v>
      </c>
      <c r="E1616" s="7">
        <v>47058</v>
      </c>
    </row>
    <row r="1617" spans="2:5" hidden="1" x14ac:dyDescent="0.25">
      <c r="B1617" t="s">
        <v>2252</v>
      </c>
      <c r="C1617" t="s">
        <v>13585</v>
      </c>
      <c r="D1617">
        <v>0</v>
      </c>
      <c r="E1617" s="7">
        <v>47027</v>
      </c>
    </row>
    <row r="1618" spans="2:5" hidden="1" x14ac:dyDescent="0.25">
      <c r="B1618" t="s">
        <v>2252</v>
      </c>
      <c r="C1618" t="s">
        <v>13585</v>
      </c>
      <c r="D1618">
        <v>0</v>
      </c>
      <c r="E1618" s="7">
        <v>47362</v>
      </c>
    </row>
    <row r="1619" spans="2:5" hidden="1" x14ac:dyDescent="0.25">
      <c r="B1619" t="s">
        <v>2252</v>
      </c>
      <c r="C1619" t="s">
        <v>13585</v>
      </c>
      <c r="D1619">
        <v>0</v>
      </c>
      <c r="E1619" s="7">
        <v>46692</v>
      </c>
    </row>
    <row r="1620" spans="2:5" hidden="1" x14ac:dyDescent="0.25">
      <c r="B1620" t="s">
        <v>2252</v>
      </c>
      <c r="C1620" t="s">
        <v>13585</v>
      </c>
      <c r="D1620">
        <v>0</v>
      </c>
      <c r="E1620" s="7">
        <v>47362</v>
      </c>
    </row>
    <row r="1621" spans="2:5" hidden="1" x14ac:dyDescent="0.25">
      <c r="B1621" t="s">
        <v>2252</v>
      </c>
      <c r="C1621" t="s">
        <v>13585</v>
      </c>
      <c r="D1621">
        <v>0</v>
      </c>
      <c r="E1621" s="7">
        <v>47635</v>
      </c>
    </row>
    <row r="1622" spans="2:5" hidden="1" x14ac:dyDescent="0.25">
      <c r="B1622" t="s">
        <v>2252</v>
      </c>
      <c r="C1622" t="s">
        <v>13585</v>
      </c>
      <c r="D1622">
        <v>16</v>
      </c>
      <c r="E1622" s="7">
        <v>47757</v>
      </c>
    </row>
    <row r="1623" spans="2:5" hidden="1" x14ac:dyDescent="0.25">
      <c r="B1623" t="s">
        <v>2252</v>
      </c>
      <c r="C1623" t="s">
        <v>13585</v>
      </c>
      <c r="D1623">
        <v>2640</v>
      </c>
      <c r="E1623" s="7">
        <v>47939</v>
      </c>
    </row>
    <row r="1624" spans="2:5" hidden="1" x14ac:dyDescent="0.25">
      <c r="B1624" t="s">
        <v>2252</v>
      </c>
      <c r="C1624" t="s">
        <v>13585</v>
      </c>
      <c r="D1624">
        <v>0</v>
      </c>
      <c r="E1624" s="7" t="s">
        <v>30</v>
      </c>
    </row>
    <row r="1625" spans="2:5" hidden="1" x14ac:dyDescent="0.25">
      <c r="B1625" t="s">
        <v>2252</v>
      </c>
      <c r="C1625" t="s">
        <v>13585</v>
      </c>
      <c r="D1625">
        <v>0</v>
      </c>
      <c r="E1625" s="7">
        <v>47362</v>
      </c>
    </row>
    <row r="1626" spans="2:5" hidden="1" x14ac:dyDescent="0.25">
      <c r="B1626" t="s">
        <v>2252</v>
      </c>
      <c r="C1626" t="s">
        <v>13585</v>
      </c>
      <c r="D1626">
        <v>0</v>
      </c>
      <c r="E1626" s="7">
        <v>47757</v>
      </c>
    </row>
    <row r="1627" spans="2:5" hidden="1" x14ac:dyDescent="0.25">
      <c r="B1627" t="s">
        <v>2255</v>
      </c>
      <c r="C1627" t="s">
        <v>2256</v>
      </c>
      <c r="D1627">
        <v>0</v>
      </c>
      <c r="E1627" s="7">
        <v>46569</v>
      </c>
    </row>
    <row r="1628" spans="2:5" hidden="1" x14ac:dyDescent="0.25">
      <c r="B1628" t="s">
        <v>2257</v>
      </c>
      <c r="C1628" t="s">
        <v>13586</v>
      </c>
      <c r="D1628">
        <v>0</v>
      </c>
      <c r="E1628" s="7">
        <v>45870</v>
      </c>
    </row>
    <row r="1629" spans="2:5" hidden="1" x14ac:dyDescent="0.25">
      <c r="B1629" t="s">
        <v>2257</v>
      </c>
      <c r="C1629" t="s">
        <v>13586</v>
      </c>
      <c r="D1629">
        <v>0</v>
      </c>
      <c r="E1629" s="7">
        <v>45870</v>
      </c>
    </row>
    <row r="1630" spans="2:5" hidden="1" x14ac:dyDescent="0.25">
      <c r="B1630" t="s">
        <v>2257</v>
      </c>
      <c r="C1630" t="s">
        <v>13586</v>
      </c>
      <c r="D1630">
        <v>0</v>
      </c>
      <c r="E1630" s="7">
        <v>45870</v>
      </c>
    </row>
    <row r="1631" spans="2:5" hidden="1" x14ac:dyDescent="0.25">
      <c r="B1631" t="s">
        <v>2260</v>
      </c>
      <c r="C1631" t="s">
        <v>13477</v>
      </c>
      <c r="D1631">
        <v>0</v>
      </c>
      <c r="E1631" s="7">
        <v>45870</v>
      </c>
    </row>
    <row r="1632" spans="2:5" hidden="1" x14ac:dyDescent="0.25">
      <c r="B1632" t="s">
        <v>2260</v>
      </c>
      <c r="C1632" t="s">
        <v>13477</v>
      </c>
      <c r="D1632">
        <v>0</v>
      </c>
      <c r="E1632" s="7">
        <v>45870</v>
      </c>
    </row>
    <row r="1633" spans="2:5" hidden="1" x14ac:dyDescent="0.25">
      <c r="B1633" t="s">
        <v>2260</v>
      </c>
      <c r="C1633" t="s">
        <v>13477</v>
      </c>
      <c r="D1633">
        <v>0</v>
      </c>
      <c r="E1633" s="7">
        <v>46054</v>
      </c>
    </row>
    <row r="1634" spans="2:5" hidden="1" x14ac:dyDescent="0.25">
      <c r="B1634" t="s">
        <v>2260</v>
      </c>
      <c r="C1634" t="s">
        <v>13477</v>
      </c>
      <c r="D1634">
        <v>0</v>
      </c>
      <c r="E1634" s="7">
        <v>45870</v>
      </c>
    </row>
    <row r="1635" spans="2:5" hidden="1" x14ac:dyDescent="0.25">
      <c r="B1635" t="s">
        <v>2260</v>
      </c>
      <c r="C1635" t="s">
        <v>13477</v>
      </c>
      <c r="D1635">
        <v>0</v>
      </c>
      <c r="E1635" s="7">
        <v>45870</v>
      </c>
    </row>
    <row r="1636" spans="2:5" hidden="1" x14ac:dyDescent="0.25">
      <c r="B1636" t="s">
        <v>2261</v>
      </c>
      <c r="C1636" t="s">
        <v>13587</v>
      </c>
      <c r="D1636">
        <v>0</v>
      </c>
      <c r="E1636" s="7">
        <v>45870</v>
      </c>
    </row>
    <row r="1637" spans="2:5" hidden="1" x14ac:dyDescent="0.25">
      <c r="B1637" t="s">
        <v>2261</v>
      </c>
      <c r="C1637" t="s">
        <v>13587</v>
      </c>
      <c r="D1637">
        <v>0</v>
      </c>
      <c r="E1637" s="7">
        <v>45870</v>
      </c>
    </row>
    <row r="1638" spans="2:5" hidden="1" x14ac:dyDescent="0.25">
      <c r="B1638" t="s">
        <v>2261</v>
      </c>
      <c r="C1638" t="s">
        <v>13587</v>
      </c>
      <c r="D1638">
        <v>0</v>
      </c>
      <c r="E1638" s="7">
        <v>46054</v>
      </c>
    </row>
    <row r="1639" spans="2:5" hidden="1" x14ac:dyDescent="0.25">
      <c r="B1639" t="s">
        <v>2261</v>
      </c>
      <c r="C1639" t="s">
        <v>13587</v>
      </c>
      <c r="D1639">
        <v>0</v>
      </c>
      <c r="E1639" s="7">
        <v>45870</v>
      </c>
    </row>
    <row r="1640" spans="2:5" hidden="1" x14ac:dyDescent="0.25">
      <c r="B1640" t="s">
        <v>2263</v>
      </c>
      <c r="C1640" t="s">
        <v>13588</v>
      </c>
      <c r="D1640">
        <v>0</v>
      </c>
      <c r="E1640" s="7">
        <v>45870</v>
      </c>
    </row>
    <row r="1641" spans="2:5" hidden="1" x14ac:dyDescent="0.25">
      <c r="B1641" t="s">
        <v>2263</v>
      </c>
      <c r="C1641" t="s">
        <v>13588</v>
      </c>
      <c r="D1641">
        <v>0</v>
      </c>
      <c r="E1641" s="7">
        <v>45870</v>
      </c>
    </row>
    <row r="1642" spans="2:5" hidden="1" x14ac:dyDescent="0.25">
      <c r="B1642" t="s">
        <v>2263</v>
      </c>
      <c r="C1642" t="s">
        <v>13588</v>
      </c>
      <c r="D1642">
        <v>0</v>
      </c>
      <c r="E1642" s="7">
        <v>45870</v>
      </c>
    </row>
    <row r="1643" spans="2:5" hidden="1" x14ac:dyDescent="0.25">
      <c r="B1643" t="s">
        <v>2263</v>
      </c>
      <c r="C1643" t="s">
        <v>13588</v>
      </c>
      <c r="D1643">
        <v>0</v>
      </c>
      <c r="E1643" s="7">
        <v>45870</v>
      </c>
    </row>
    <row r="1644" spans="2:5" hidden="1" x14ac:dyDescent="0.25">
      <c r="B1644" t="s">
        <v>2265</v>
      </c>
      <c r="C1644" t="s">
        <v>13589</v>
      </c>
      <c r="D1644">
        <v>0</v>
      </c>
      <c r="E1644" s="7">
        <v>45870</v>
      </c>
    </row>
    <row r="1645" spans="2:5" hidden="1" x14ac:dyDescent="0.25">
      <c r="B1645" t="s">
        <v>2265</v>
      </c>
      <c r="C1645" t="s">
        <v>13589</v>
      </c>
      <c r="D1645">
        <v>0</v>
      </c>
      <c r="E1645" s="7">
        <v>45870</v>
      </c>
    </row>
    <row r="1646" spans="2:5" hidden="1" x14ac:dyDescent="0.25">
      <c r="B1646" t="s">
        <v>2265</v>
      </c>
      <c r="C1646" t="s">
        <v>13589</v>
      </c>
      <c r="D1646">
        <v>0</v>
      </c>
      <c r="E1646" s="7">
        <v>45870</v>
      </c>
    </row>
    <row r="1647" spans="2:5" hidden="1" x14ac:dyDescent="0.25">
      <c r="B1647" t="s">
        <v>2267</v>
      </c>
      <c r="C1647" t="s">
        <v>13590</v>
      </c>
      <c r="D1647">
        <v>0</v>
      </c>
      <c r="E1647" s="7">
        <v>45870</v>
      </c>
    </row>
    <row r="1648" spans="2:5" hidden="1" x14ac:dyDescent="0.25">
      <c r="B1648" t="s">
        <v>2267</v>
      </c>
      <c r="C1648" t="s">
        <v>13590</v>
      </c>
      <c r="D1648">
        <v>0</v>
      </c>
      <c r="E1648" s="7">
        <v>45870</v>
      </c>
    </row>
    <row r="1649" spans="2:5" hidden="1" x14ac:dyDescent="0.25">
      <c r="B1649" t="s">
        <v>2267</v>
      </c>
      <c r="C1649" t="s">
        <v>13590</v>
      </c>
      <c r="D1649">
        <v>0</v>
      </c>
      <c r="E1649" s="7">
        <v>45870</v>
      </c>
    </row>
    <row r="1650" spans="2:5" hidden="1" x14ac:dyDescent="0.25">
      <c r="B1650" t="s">
        <v>2269</v>
      </c>
      <c r="C1650" t="s">
        <v>74</v>
      </c>
      <c r="D1650">
        <v>0</v>
      </c>
      <c r="E1650" s="7">
        <v>45870</v>
      </c>
    </row>
    <row r="1651" spans="2:5" hidden="1" x14ac:dyDescent="0.25">
      <c r="B1651" t="s">
        <v>2270</v>
      </c>
      <c r="C1651" t="s">
        <v>78</v>
      </c>
      <c r="D1651">
        <v>0</v>
      </c>
      <c r="E1651" s="7">
        <v>45870</v>
      </c>
    </row>
    <row r="1652" spans="2:5" hidden="1" x14ac:dyDescent="0.25">
      <c r="B1652" t="s">
        <v>2271</v>
      </c>
      <c r="C1652" t="s">
        <v>2272</v>
      </c>
      <c r="D1652">
        <v>0</v>
      </c>
      <c r="E1652" s="7">
        <v>45870</v>
      </c>
    </row>
    <row r="1653" spans="2:5" hidden="1" x14ac:dyDescent="0.25">
      <c r="B1653" t="s">
        <v>2273</v>
      </c>
      <c r="C1653" t="s">
        <v>13591</v>
      </c>
      <c r="D1653">
        <v>0</v>
      </c>
      <c r="E1653" s="7">
        <v>47604</v>
      </c>
    </row>
    <row r="1654" spans="2:5" hidden="1" x14ac:dyDescent="0.25">
      <c r="B1654" t="s">
        <v>2273</v>
      </c>
      <c r="C1654" t="s">
        <v>13591</v>
      </c>
      <c r="D1654">
        <v>0</v>
      </c>
      <c r="E1654" s="7">
        <v>47543</v>
      </c>
    </row>
    <row r="1655" spans="2:5" hidden="1" x14ac:dyDescent="0.25">
      <c r="B1655" t="s">
        <v>2273</v>
      </c>
      <c r="C1655" t="s">
        <v>13591</v>
      </c>
      <c r="D1655">
        <v>0</v>
      </c>
      <c r="E1655" s="7">
        <v>47849</v>
      </c>
    </row>
    <row r="1656" spans="2:5" hidden="1" x14ac:dyDescent="0.25">
      <c r="B1656" t="s">
        <v>2279</v>
      </c>
      <c r="C1656" t="s">
        <v>2280</v>
      </c>
      <c r="D1656">
        <v>0</v>
      </c>
      <c r="E1656" s="7" t="s">
        <v>30</v>
      </c>
    </row>
    <row r="1657" spans="2:5" hidden="1" x14ac:dyDescent="0.25">
      <c r="B1657" t="s">
        <v>2279</v>
      </c>
      <c r="C1657" t="s">
        <v>2280</v>
      </c>
      <c r="D1657">
        <v>0</v>
      </c>
      <c r="E1657" s="7">
        <v>47150</v>
      </c>
    </row>
    <row r="1658" spans="2:5" hidden="1" x14ac:dyDescent="0.25">
      <c r="B1658" t="s">
        <v>2281</v>
      </c>
      <c r="C1658" t="s">
        <v>2282</v>
      </c>
      <c r="D1658">
        <v>0</v>
      </c>
      <c r="E1658" s="7" t="s">
        <v>30</v>
      </c>
    </row>
    <row r="1659" spans="2:5" hidden="1" x14ac:dyDescent="0.25">
      <c r="B1659" t="s">
        <v>2281</v>
      </c>
      <c r="C1659" t="s">
        <v>2282</v>
      </c>
      <c r="D1659">
        <v>0</v>
      </c>
      <c r="E1659" s="7">
        <v>47150</v>
      </c>
    </row>
    <row r="1660" spans="2:5" hidden="1" x14ac:dyDescent="0.25">
      <c r="B1660" t="s">
        <v>2284</v>
      </c>
      <c r="C1660" t="s">
        <v>13592</v>
      </c>
      <c r="D1660">
        <v>0</v>
      </c>
      <c r="E1660" s="7">
        <v>46784</v>
      </c>
    </row>
    <row r="1661" spans="2:5" hidden="1" x14ac:dyDescent="0.25">
      <c r="B1661" t="s">
        <v>2284</v>
      </c>
      <c r="C1661" t="s">
        <v>13592</v>
      </c>
      <c r="D1661">
        <v>0</v>
      </c>
      <c r="E1661" s="7">
        <v>46813</v>
      </c>
    </row>
    <row r="1662" spans="2:5" hidden="1" x14ac:dyDescent="0.25">
      <c r="B1662" t="s">
        <v>2284</v>
      </c>
      <c r="C1662" t="s">
        <v>13592</v>
      </c>
      <c r="D1662">
        <v>260</v>
      </c>
      <c r="E1662" s="7">
        <v>47209</v>
      </c>
    </row>
    <row r="1663" spans="2:5" hidden="1" x14ac:dyDescent="0.25">
      <c r="B1663" t="s">
        <v>2290</v>
      </c>
      <c r="C1663" t="s">
        <v>89</v>
      </c>
      <c r="D1663">
        <v>0</v>
      </c>
      <c r="E1663" s="7" t="s">
        <v>30</v>
      </c>
    </row>
    <row r="1664" spans="2:5" hidden="1" x14ac:dyDescent="0.25">
      <c r="B1664" t="s">
        <v>2290</v>
      </c>
      <c r="C1664" t="s">
        <v>89</v>
      </c>
      <c r="D1664">
        <v>0</v>
      </c>
      <c r="E1664" s="7">
        <v>46508</v>
      </c>
    </row>
    <row r="1665" spans="2:5" hidden="1" x14ac:dyDescent="0.25">
      <c r="B1665" t="s">
        <v>2290</v>
      </c>
      <c r="C1665" t="s">
        <v>89</v>
      </c>
      <c r="D1665">
        <v>0</v>
      </c>
      <c r="E1665" s="7">
        <v>46569</v>
      </c>
    </row>
    <row r="1666" spans="2:5" hidden="1" x14ac:dyDescent="0.25">
      <c r="B1666" t="s">
        <v>2290</v>
      </c>
      <c r="C1666" t="s">
        <v>89</v>
      </c>
      <c r="D1666">
        <v>0</v>
      </c>
      <c r="E1666" s="7">
        <v>46569</v>
      </c>
    </row>
    <row r="1667" spans="2:5" hidden="1" x14ac:dyDescent="0.25">
      <c r="B1667" t="s">
        <v>2290</v>
      </c>
      <c r="C1667" t="s">
        <v>89</v>
      </c>
      <c r="D1667">
        <v>0</v>
      </c>
      <c r="E1667" s="7">
        <v>46569</v>
      </c>
    </row>
    <row r="1668" spans="2:5" hidden="1" x14ac:dyDescent="0.25">
      <c r="B1668" t="s">
        <v>2290</v>
      </c>
      <c r="C1668" t="s">
        <v>89</v>
      </c>
      <c r="D1668">
        <v>0</v>
      </c>
      <c r="E1668" s="7">
        <v>46722</v>
      </c>
    </row>
    <row r="1669" spans="2:5" hidden="1" x14ac:dyDescent="0.25">
      <c r="B1669" t="s">
        <v>2290</v>
      </c>
      <c r="C1669" t="s">
        <v>89</v>
      </c>
      <c r="D1669">
        <v>0</v>
      </c>
      <c r="E1669" s="7">
        <v>46722</v>
      </c>
    </row>
    <row r="1670" spans="2:5" hidden="1" x14ac:dyDescent="0.25">
      <c r="B1670" t="s">
        <v>2290</v>
      </c>
      <c r="C1670" t="s">
        <v>89</v>
      </c>
      <c r="D1670">
        <v>0</v>
      </c>
      <c r="E1670" s="7">
        <v>46905</v>
      </c>
    </row>
    <row r="1671" spans="2:5" hidden="1" x14ac:dyDescent="0.25">
      <c r="B1671" t="s">
        <v>2290</v>
      </c>
      <c r="C1671" t="s">
        <v>89</v>
      </c>
      <c r="D1671">
        <v>0</v>
      </c>
      <c r="E1671" s="7">
        <v>46905</v>
      </c>
    </row>
    <row r="1672" spans="2:5" hidden="1" x14ac:dyDescent="0.25">
      <c r="B1672" t="s">
        <v>2290</v>
      </c>
      <c r="C1672" t="s">
        <v>89</v>
      </c>
      <c r="D1672">
        <v>0</v>
      </c>
      <c r="E1672" s="7">
        <v>46966</v>
      </c>
    </row>
    <row r="1673" spans="2:5" hidden="1" x14ac:dyDescent="0.25">
      <c r="B1673" t="s">
        <v>2290</v>
      </c>
      <c r="C1673" t="s">
        <v>89</v>
      </c>
      <c r="D1673">
        <v>10514</v>
      </c>
      <c r="E1673" s="7">
        <v>46997</v>
      </c>
    </row>
    <row r="1674" spans="2:5" hidden="1" x14ac:dyDescent="0.25">
      <c r="B1674" t="s">
        <v>2290</v>
      </c>
      <c r="C1674" t="s">
        <v>89</v>
      </c>
      <c r="D1674">
        <v>10000</v>
      </c>
      <c r="E1674" s="7">
        <v>47178</v>
      </c>
    </row>
    <row r="1675" spans="2:5" hidden="1" x14ac:dyDescent="0.25">
      <c r="B1675" t="s">
        <v>2290</v>
      </c>
      <c r="C1675" t="s">
        <v>89</v>
      </c>
      <c r="D1675">
        <v>0</v>
      </c>
      <c r="E1675" s="7">
        <v>46569</v>
      </c>
    </row>
    <row r="1676" spans="2:5" hidden="1" x14ac:dyDescent="0.25">
      <c r="B1676" t="s">
        <v>2290</v>
      </c>
      <c r="C1676" t="s">
        <v>89</v>
      </c>
      <c r="D1676">
        <v>0</v>
      </c>
      <c r="E1676" s="7">
        <v>46722</v>
      </c>
    </row>
    <row r="1677" spans="2:5" hidden="1" x14ac:dyDescent="0.25">
      <c r="B1677" t="s">
        <v>2290</v>
      </c>
      <c r="C1677" t="s">
        <v>89</v>
      </c>
      <c r="D1677">
        <v>0</v>
      </c>
      <c r="E1677" s="7">
        <v>46722</v>
      </c>
    </row>
    <row r="1678" spans="2:5" hidden="1" x14ac:dyDescent="0.25">
      <c r="B1678" t="s">
        <v>2290</v>
      </c>
      <c r="C1678" t="s">
        <v>89</v>
      </c>
      <c r="D1678">
        <v>0</v>
      </c>
      <c r="E1678" s="7">
        <v>46905</v>
      </c>
    </row>
    <row r="1679" spans="2:5" hidden="1" x14ac:dyDescent="0.25">
      <c r="B1679" t="s">
        <v>2290</v>
      </c>
      <c r="C1679" t="s">
        <v>89</v>
      </c>
      <c r="D1679">
        <v>0</v>
      </c>
      <c r="E1679" s="7">
        <v>46966</v>
      </c>
    </row>
    <row r="1680" spans="2:5" hidden="1" x14ac:dyDescent="0.25">
      <c r="B1680" t="s">
        <v>2290</v>
      </c>
      <c r="C1680" t="s">
        <v>89</v>
      </c>
      <c r="D1680">
        <v>0</v>
      </c>
      <c r="E1680" s="7">
        <v>46997</v>
      </c>
    </row>
    <row r="1681" spans="2:5" hidden="1" x14ac:dyDescent="0.25">
      <c r="B1681" t="s">
        <v>2302</v>
      </c>
      <c r="C1681" t="s">
        <v>94</v>
      </c>
      <c r="D1681">
        <v>0</v>
      </c>
      <c r="E1681" s="7">
        <v>46478</v>
      </c>
    </row>
    <row r="1682" spans="2:5" hidden="1" x14ac:dyDescent="0.25">
      <c r="B1682" t="s">
        <v>2302</v>
      </c>
      <c r="C1682" t="s">
        <v>94</v>
      </c>
      <c r="D1682">
        <v>0</v>
      </c>
      <c r="E1682" s="7">
        <v>46508</v>
      </c>
    </row>
    <row r="1683" spans="2:5" hidden="1" x14ac:dyDescent="0.25">
      <c r="B1683" t="s">
        <v>2302</v>
      </c>
      <c r="C1683" t="s">
        <v>94</v>
      </c>
      <c r="D1683">
        <v>0</v>
      </c>
      <c r="E1683" s="7">
        <v>46569</v>
      </c>
    </row>
    <row r="1684" spans="2:5" hidden="1" x14ac:dyDescent="0.25">
      <c r="B1684" t="s">
        <v>2302</v>
      </c>
      <c r="C1684" t="s">
        <v>94</v>
      </c>
      <c r="D1684">
        <v>0</v>
      </c>
      <c r="E1684" s="7">
        <v>46569</v>
      </c>
    </row>
    <row r="1685" spans="2:5" hidden="1" x14ac:dyDescent="0.25">
      <c r="B1685" t="s">
        <v>2302</v>
      </c>
      <c r="C1685" t="s">
        <v>94</v>
      </c>
      <c r="D1685">
        <v>0</v>
      </c>
      <c r="E1685" s="7">
        <v>46569</v>
      </c>
    </row>
    <row r="1686" spans="2:5" hidden="1" x14ac:dyDescent="0.25">
      <c r="B1686" t="s">
        <v>2302</v>
      </c>
      <c r="C1686" t="s">
        <v>94</v>
      </c>
      <c r="D1686">
        <v>0</v>
      </c>
      <c r="E1686" s="7">
        <v>46722</v>
      </c>
    </row>
    <row r="1687" spans="2:5" hidden="1" x14ac:dyDescent="0.25">
      <c r="B1687" t="s">
        <v>2302</v>
      </c>
      <c r="C1687" t="s">
        <v>94</v>
      </c>
      <c r="D1687">
        <v>0</v>
      </c>
      <c r="E1687" s="7">
        <v>46722</v>
      </c>
    </row>
    <row r="1688" spans="2:5" hidden="1" x14ac:dyDescent="0.25">
      <c r="B1688" t="s">
        <v>2302</v>
      </c>
      <c r="C1688" t="s">
        <v>94</v>
      </c>
      <c r="D1688">
        <v>0</v>
      </c>
      <c r="E1688" s="7">
        <v>46874</v>
      </c>
    </row>
    <row r="1689" spans="2:5" hidden="1" x14ac:dyDescent="0.25">
      <c r="B1689" t="s">
        <v>2302</v>
      </c>
      <c r="C1689" t="s">
        <v>94</v>
      </c>
      <c r="D1689">
        <v>0</v>
      </c>
      <c r="E1689" s="7">
        <v>46905</v>
      </c>
    </row>
    <row r="1690" spans="2:5" hidden="1" x14ac:dyDescent="0.25">
      <c r="B1690" t="s">
        <v>2302</v>
      </c>
      <c r="C1690" t="s">
        <v>94</v>
      </c>
      <c r="D1690">
        <v>0</v>
      </c>
      <c r="E1690" s="7">
        <v>46905</v>
      </c>
    </row>
    <row r="1691" spans="2:5" hidden="1" x14ac:dyDescent="0.25">
      <c r="B1691" t="s">
        <v>2302</v>
      </c>
      <c r="C1691" t="s">
        <v>94</v>
      </c>
      <c r="D1691">
        <v>0</v>
      </c>
      <c r="E1691" s="7">
        <v>46966</v>
      </c>
    </row>
    <row r="1692" spans="2:5" hidden="1" x14ac:dyDescent="0.25">
      <c r="B1692" t="s">
        <v>2302</v>
      </c>
      <c r="C1692" t="s">
        <v>94</v>
      </c>
      <c r="D1692">
        <v>0</v>
      </c>
      <c r="E1692" s="7">
        <v>46997</v>
      </c>
    </row>
    <row r="1693" spans="2:5" hidden="1" x14ac:dyDescent="0.25">
      <c r="B1693" t="s">
        <v>2302</v>
      </c>
      <c r="C1693" t="s">
        <v>94</v>
      </c>
      <c r="D1693">
        <v>5</v>
      </c>
      <c r="E1693" s="7">
        <v>46997</v>
      </c>
    </row>
    <row r="1694" spans="2:5" hidden="1" x14ac:dyDescent="0.25">
      <c r="B1694" t="s">
        <v>2302</v>
      </c>
      <c r="C1694" t="s">
        <v>94</v>
      </c>
      <c r="D1694">
        <v>4350</v>
      </c>
      <c r="E1694" s="7">
        <v>46997</v>
      </c>
    </row>
    <row r="1695" spans="2:5" hidden="1" x14ac:dyDescent="0.25">
      <c r="B1695" t="s">
        <v>2302</v>
      </c>
      <c r="C1695" t="s">
        <v>94</v>
      </c>
      <c r="D1695">
        <v>5000</v>
      </c>
      <c r="E1695" s="7">
        <v>47178</v>
      </c>
    </row>
    <row r="1696" spans="2:5" hidden="1" x14ac:dyDescent="0.25">
      <c r="B1696" t="s">
        <v>2302</v>
      </c>
      <c r="C1696" t="s">
        <v>94</v>
      </c>
      <c r="D1696">
        <v>13550</v>
      </c>
      <c r="E1696" s="7">
        <v>47178</v>
      </c>
    </row>
    <row r="1697" spans="2:5" hidden="1" x14ac:dyDescent="0.25">
      <c r="B1697" t="s">
        <v>2302</v>
      </c>
      <c r="C1697" t="s">
        <v>94</v>
      </c>
      <c r="D1697">
        <v>0</v>
      </c>
      <c r="E1697" s="7">
        <v>46478</v>
      </c>
    </row>
    <row r="1698" spans="2:5" hidden="1" x14ac:dyDescent="0.25">
      <c r="B1698" t="s">
        <v>2302</v>
      </c>
      <c r="C1698" t="s">
        <v>94</v>
      </c>
      <c r="D1698">
        <v>0</v>
      </c>
      <c r="E1698" s="7">
        <v>46997</v>
      </c>
    </row>
    <row r="1699" spans="2:5" hidden="1" x14ac:dyDescent="0.25">
      <c r="B1699" t="s">
        <v>2302</v>
      </c>
      <c r="C1699" t="s">
        <v>94</v>
      </c>
      <c r="D1699">
        <v>0</v>
      </c>
      <c r="E1699" s="7">
        <v>46508</v>
      </c>
    </row>
    <row r="1700" spans="2:5" hidden="1" x14ac:dyDescent="0.25">
      <c r="B1700" t="s">
        <v>2302</v>
      </c>
      <c r="C1700" t="s">
        <v>94</v>
      </c>
      <c r="D1700">
        <v>0</v>
      </c>
      <c r="E1700" s="7">
        <v>46508</v>
      </c>
    </row>
    <row r="1701" spans="2:5" hidden="1" x14ac:dyDescent="0.25">
      <c r="B1701" t="s">
        <v>2302</v>
      </c>
      <c r="C1701" t="s">
        <v>94</v>
      </c>
      <c r="D1701">
        <v>0</v>
      </c>
      <c r="E1701" s="7">
        <v>46722</v>
      </c>
    </row>
    <row r="1702" spans="2:5" hidden="1" x14ac:dyDescent="0.25">
      <c r="B1702" t="s">
        <v>2302</v>
      </c>
      <c r="C1702" t="s">
        <v>94</v>
      </c>
      <c r="D1702">
        <v>0</v>
      </c>
      <c r="E1702" s="7">
        <v>46722</v>
      </c>
    </row>
    <row r="1703" spans="2:5" hidden="1" x14ac:dyDescent="0.25">
      <c r="B1703" t="s">
        <v>2302</v>
      </c>
      <c r="C1703" t="s">
        <v>94</v>
      </c>
      <c r="D1703">
        <v>0</v>
      </c>
      <c r="E1703" s="7">
        <v>46874</v>
      </c>
    </row>
    <row r="1704" spans="2:5" hidden="1" x14ac:dyDescent="0.25">
      <c r="B1704" t="s">
        <v>2302</v>
      </c>
      <c r="C1704" t="s">
        <v>94</v>
      </c>
      <c r="D1704">
        <v>0</v>
      </c>
      <c r="E1704" s="7">
        <v>46966</v>
      </c>
    </row>
    <row r="1705" spans="2:5" hidden="1" x14ac:dyDescent="0.25">
      <c r="B1705" t="s">
        <v>2302</v>
      </c>
      <c r="C1705" t="s">
        <v>94</v>
      </c>
      <c r="D1705">
        <v>0</v>
      </c>
      <c r="E1705" s="7">
        <v>46997</v>
      </c>
    </row>
    <row r="1706" spans="2:5" hidden="1" x14ac:dyDescent="0.25">
      <c r="B1706" t="s">
        <v>2302</v>
      </c>
      <c r="C1706" t="s">
        <v>94</v>
      </c>
      <c r="D1706">
        <v>0</v>
      </c>
      <c r="E1706" s="7">
        <v>47178</v>
      </c>
    </row>
    <row r="1707" spans="2:5" hidden="1" x14ac:dyDescent="0.25">
      <c r="B1707" t="s">
        <v>2302</v>
      </c>
      <c r="C1707" t="s">
        <v>94</v>
      </c>
      <c r="D1707">
        <v>0</v>
      </c>
      <c r="E1707" s="7">
        <v>47178</v>
      </c>
    </row>
    <row r="1708" spans="2:5" hidden="1" x14ac:dyDescent="0.25">
      <c r="B1708" t="s">
        <v>2317</v>
      </c>
      <c r="C1708" t="s">
        <v>2318</v>
      </c>
      <c r="D1708">
        <v>0</v>
      </c>
      <c r="E1708" s="7" t="s">
        <v>30</v>
      </c>
    </row>
    <row r="1709" spans="2:5" hidden="1" x14ac:dyDescent="0.25">
      <c r="B1709" t="s">
        <v>2317</v>
      </c>
      <c r="C1709" t="s">
        <v>2318</v>
      </c>
      <c r="D1709">
        <v>0</v>
      </c>
      <c r="E1709" s="7">
        <v>46266</v>
      </c>
    </row>
    <row r="1710" spans="2:5" hidden="1" x14ac:dyDescent="0.25">
      <c r="B1710" t="s">
        <v>2317</v>
      </c>
      <c r="C1710" t="s">
        <v>2318</v>
      </c>
      <c r="D1710">
        <v>0</v>
      </c>
      <c r="E1710" s="7">
        <v>46266</v>
      </c>
    </row>
    <row r="1711" spans="2:5" hidden="1" x14ac:dyDescent="0.25">
      <c r="B1711" t="s">
        <v>2317</v>
      </c>
      <c r="C1711" t="s">
        <v>2318</v>
      </c>
      <c r="D1711">
        <v>0</v>
      </c>
      <c r="E1711" s="7">
        <v>46478</v>
      </c>
    </row>
    <row r="1712" spans="2:5" hidden="1" x14ac:dyDescent="0.25">
      <c r="B1712" t="s">
        <v>2317</v>
      </c>
      <c r="C1712" t="s">
        <v>2318</v>
      </c>
      <c r="D1712">
        <v>0</v>
      </c>
      <c r="E1712" s="7">
        <v>46478</v>
      </c>
    </row>
    <row r="1713" spans="2:5" hidden="1" x14ac:dyDescent="0.25">
      <c r="B1713" t="s">
        <v>2317</v>
      </c>
      <c r="C1713" t="s">
        <v>2318</v>
      </c>
      <c r="D1713">
        <v>0</v>
      </c>
      <c r="E1713" s="7">
        <v>46478</v>
      </c>
    </row>
    <row r="1714" spans="2:5" hidden="1" x14ac:dyDescent="0.25">
      <c r="B1714" t="s">
        <v>2317</v>
      </c>
      <c r="C1714" t="s">
        <v>2318</v>
      </c>
      <c r="D1714">
        <v>0</v>
      </c>
      <c r="E1714" s="7">
        <v>46508</v>
      </c>
    </row>
    <row r="1715" spans="2:5" hidden="1" x14ac:dyDescent="0.25">
      <c r="B1715" t="s">
        <v>2317</v>
      </c>
      <c r="C1715" t="s">
        <v>2318</v>
      </c>
      <c r="D1715">
        <v>0</v>
      </c>
      <c r="E1715" s="7">
        <v>46508</v>
      </c>
    </row>
    <row r="1716" spans="2:5" hidden="1" x14ac:dyDescent="0.25">
      <c r="B1716" t="s">
        <v>2317</v>
      </c>
      <c r="C1716" t="s">
        <v>2318</v>
      </c>
      <c r="D1716">
        <v>0</v>
      </c>
      <c r="E1716" s="7">
        <v>46722</v>
      </c>
    </row>
    <row r="1717" spans="2:5" hidden="1" x14ac:dyDescent="0.25">
      <c r="B1717" t="s">
        <v>2317</v>
      </c>
      <c r="C1717" t="s">
        <v>2318</v>
      </c>
      <c r="D1717">
        <v>0</v>
      </c>
      <c r="E1717" s="7">
        <v>46722</v>
      </c>
    </row>
    <row r="1718" spans="2:5" hidden="1" x14ac:dyDescent="0.25">
      <c r="B1718" t="s">
        <v>2317</v>
      </c>
      <c r="C1718" t="s">
        <v>2318</v>
      </c>
      <c r="D1718">
        <v>0</v>
      </c>
      <c r="E1718" s="7">
        <v>46722</v>
      </c>
    </row>
    <row r="1719" spans="2:5" hidden="1" x14ac:dyDescent="0.25">
      <c r="B1719" t="s">
        <v>2317</v>
      </c>
      <c r="C1719" t="s">
        <v>2318</v>
      </c>
      <c r="D1719">
        <v>0</v>
      </c>
      <c r="E1719" s="7">
        <v>46722</v>
      </c>
    </row>
    <row r="1720" spans="2:5" hidden="1" x14ac:dyDescent="0.25">
      <c r="B1720" t="s">
        <v>2317</v>
      </c>
      <c r="C1720" t="s">
        <v>2318</v>
      </c>
      <c r="D1720">
        <v>0</v>
      </c>
      <c r="E1720" s="7">
        <v>46722</v>
      </c>
    </row>
    <row r="1721" spans="2:5" hidden="1" x14ac:dyDescent="0.25">
      <c r="B1721" t="s">
        <v>2317</v>
      </c>
      <c r="C1721" t="s">
        <v>2318</v>
      </c>
      <c r="D1721">
        <v>0</v>
      </c>
      <c r="E1721" s="7">
        <v>46905</v>
      </c>
    </row>
    <row r="1722" spans="2:5" hidden="1" x14ac:dyDescent="0.25">
      <c r="B1722" t="s">
        <v>2317</v>
      </c>
      <c r="C1722" t="s">
        <v>2318</v>
      </c>
      <c r="D1722">
        <v>0</v>
      </c>
      <c r="E1722" s="7">
        <v>46966</v>
      </c>
    </row>
    <row r="1723" spans="2:5" hidden="1" x14ac:dyDescent="0.25">
      <c r="B1723" t="s">
        <v>2317</v>
      </c>
      <c r="C1723" t="s">
        <v>2318</v>
      </c>
      <c r="D1723">
        <v>0</v>
      </c>
      <c r="E1723" s="7">
        <v>46966</v>
      </c>
    </row>
    <row r="1724" spans="2:5" hidden="1" x14ac:dyDescent="0.25">
      <c r="B1724" t="s">
        <v>2317</v>
      </c>
      <c r="C1724" t="s">
        <v>2318</v>
      </c>
      <c r="D1724">
        <v>0</v>
      </c>
      <c r="E1724" s="7">
        <v>46966</v>
      </c>
    </row>
    <row r="1725" spans="2:5" hidden="1" x14ac:dyDescent="0.25">
      <c r="B1725" t="s">
        <v>2317</v>
      </c>
      <c r="C1725" t="s">
        <v>2318</v>
      </c>
      <c r="D1725">
        <v>0</v>
      </c>
      <c r="E1725" s="7">
        <v>46966</v>
      </c>
    </row>
    <row r="1726" spans="2:5" hidden="1" x14ac:dyDescent="0.25">
      <c r="B1726" t="s">
        <v>2317</v>
      </c>
      <c r="C1726" t="s">
        <v>2318</v>
      </c>
      <c r="D1726">
        <v>0</v>
      </c>
      <c r="E1726" s="7">
        <v>46966</v>
      </c>
    </row>
    <row r="1727" spans="2:5" hidden="1" x14ac:dyDescent="0.25">
      <c r="B1727" t="s">
        <v>2317</v>
      </c>
      <c r="C1727" t="s">
        <v>2318</v>
      </c>
      <c r="D1727">
        <v>0</v>
      </c>
      <c r="E1727" s="7">
        <v>46966</v>
      </c>
    </row>
    <row r="1728" spans="2:5" hidden="1" x14ac:dyDescent="0.25">
      <c r="B1728" t="s">
        <v>2317</v>
      </c>
      <c r="C1728" t="s">
        <v>2318</v>
      </c>
      <c r="D1728">
        <v>0</v>
      </c>
      <c r="E1728" s="7">
        <v>46966</v>
      </c>
    </row>
    <row r="1729" spans="2:5" hidden="1" x14ac:dyDescent="0.25">
      <c r="B1729" t="s">
        <v>2317</v>
      </c>
      <c r="C1729" t="s">
        <v>2318</v>
      </c>
      <c r="D1729">
        <v>0</v>
      </c>
      <c r="E1729" s="7">
        <v>46966</v>
      </c>
    </row>
    <row r="1730" spans="2:5" hidden="1" x14ac:dyDescent="0.25">
      <c r="B1730" t="s">
        <v>2317</v>
      </c>
      <c r="C1730" t="s">
        <v>2318</v>
      </c>
      <c r="D1730">
        <v>4</v>
      </c>
      <c r="E1730" s="7">
        <v>46966</v>
      </c>
    </row>
    <row r="1731" spans="2:5" hidden="1" x14ac:dyDescent="0.25">
      <c r="B1731" t="s">
        <v>2317</v>
      </c>
      <c r="C1731" t="s">
        <v>2318</v>
      </c>
      <c r="D1731">
        <v>0</v>
      </c>
      <c r="E1731" s="7">
        <v>46966</v>
      </c>
    </row>
    <row r="1732" spans="2:5" hidden="1" x14ac:dyDescent="0.25">
      <c r="B1732" t="s">
        <v>2317</v>
      </c>
      <c r="C1732" t="s">
        <v>2318</v>
      </c>
      <c r="D1732">
        <v>0</v>
      </c>
      <c r="E1732" s="7">
        <v>46997</v>
      </c>
    </row>
    <row r="1733" spans="2:5" hidden="1" x14ac:dyDescent="0.25">
      <c r="B1733" t="s">
        <v>2317</v>
      </c>
      <c r="C1733" t="s">
        <v>2318</v>
      </c>
      <c r="D1733">
        <v>0</v>
      </c>
      <c r="E1733" s="7">
        <v>46997</v>
      </c>
    </row>
    <row r="1734" spans="2:5" hidden="1" x14ac:dyDescent="0.25">
      <c r="B1734" t="s">
        <v>2317</v>
      </c>
      <c r="C1734" t="s">
        <v>2318</v>
      </c>
      <c r="D1734">
        <v>1638</v>
      </c>
      <c r="E1734" s="7">
        <v>47058</v>
      </c>
    </row>
    <row r="1735" spans="2:5" hidden="1" x14ac:dyDescent="0.25">
      <c r="B1735" t="s">
        <v>2317</v>
      </c>
      <c r="C1735" t="s">
        <v>2318</v>
      </c>
      <c r="D1735">
        <v>0</v>
      </c>
      <c r="E1735" s="7">
        <v>47058</v>
      </c>
    </row>
    <row r="1736" spans="2:5" hidden="1" x14ac:dyDescent="0.25">
      <c r="B1736" t="s">
        <v>2317</v>
      </c>
      <c r="C1736" t="s">
        <v>2318</v>
      </c>
      <c r="D1736">
        <v>0</v>
      </c>
      <c r="E1736" s="7">
        <v>47088</v>
      </c>
    </row>
    <row r="1737" spans="2:5" hidden="1" x14ac:dyDescent="0.25">
      <c r="B1737" t="s">
        <v>2317</v>
      </c>
      <c r="C1737" t="s">
        <v>2318</v>
      </c>
      <c r="D1737">
        <v>6700</v>
      </c>
      <c r="E1737" s="7">
        <v>47088</v>
      </c>
    </row>
    <row r="1738" spans="2:5" hidden="1" x14ac:dyDescent="0.25">
      <c r="B1738" t="s">
        <v>2317</v>
      </c>
      <c r="C1738" t="s">
        <v>2318</v>
      </c>
      <c r="D1738">
        <v>254</v>
      </c>
      <c r="E1738" s="7">
        <v>47088</v>
      </c>
    </row>
    <row r="1739" spans="2:5" hidden="1" x14ac:dyDescent="0.25">
      <c r="B1739" t="s">
        <v>2317</v>
      </c>
      <c r="C1739" t="s">
        <v>2318</v>
      </c>
      <c r="D1739">
        <v>3280</v>
      </c>
      <c r="E1739" s="7">
        <v>47088</v>
      </c>
    </row>
    <row r="1740" spans="2:5" hidden="1" x14ac:dyDescent="0.25">
      <c r="B1740" t="s">
        <v>2317</v>
      </c>
      <c r="C1740" t="s">
        <v>2318</v>
      </c>
      <c r="D1740">
        <v>20</v>
      </c>
      <c r="E1740" s="7">
        <v>47088</v>
      </c>
    </row>
    <row r="1741" spans="2:5" hidden="1" x14ac:dyDescent="0.25">
      <c r="B1741" t="s">
        <v>2317</v>
      </c>
      <c r="C1741" t="s">
        <v>2318</v>
      </c>
      <c r="D1741">
        <v>5200</v>
      </c>
      <c r="E1741" s="7">
        <v>47088</v>
      </c>
    </row>
    <row r="1742" spans="2:5" hidden="1" x14ac:dyDescent="0.25">
      <c r="B1742" t="s">
        <v>2317</v>
      </c>
      <c r="C1742" t="s">
        <v>2318</v>
      </c>
      <c r="D1742">
        <v>800</v>
      </c>
      <c r="E1742" s="7">
        <v>47088</v>
      </c>
    </row>
    <row r="1743" spans="2:5" hidden="1" x14ac:dyDescent="0.25">
      <c r="B1743" t="s">
        <v>2317</v>
      </c>
      <c r="C1743" t="s">
        <v>2318</v>
      </c>
      <c r="D1743">
        <v>7180</v>
      </c>
      <c r="E1743" s="7">
        <v>47119</v>
      </c>
    </row>
    <row r="1744" spans="2:5" hidden="1" x14ac:dyDescent="0.25">
      <c r="B1744" t="s">
        <v>2317</v>
      </c>
      <c r="C1744" t="s">
        <v>2318</v>
      </c>
      <c r="D1744">
        <v>820</v>
      </c>
      <c r="E1744" s="7">
        <v>47119</v>
      </c>
    </row>
    <row r="1745" spans="2:5" hidden="1" x14ac:dyDescent="0.25">
      <c r="B1745" t="s">
        <v>2317</v>
      </c>
      <c r="C1745" t="s">
        <v>2318</v>
      </c>
      <c r="D1745">
        <v>0</v>
      </c>
      <c r="E1745" s="7">
        <v>46266</v>
      </c>
    </row>
    <row r="1746" spans="2:5" hidden="1" x14ac:dyDescent="0.25">
      <c r="B1746" t="s">
        <v>2317</v>
      </c>
      <c r="C1746" t="s">
        <v>2318</v>
      </c>
      <c r="D1746">
        <v>0</v>
      </c>
      <c r="E1746" s="7">
        <v>46478</v>
      </c>
    </row>
    <row r="1747" spans="2:5" hidden="1" x14ac:dyDescent="0.25">
      <c r="B1747" t="s">
        <v>2317</v>
      </c>
      <c r="C1747" t="s">
        <v>2318</v>
      </c>
      <c r="D1747">
        <v>0</v>
      </c>
      <c r="E1747" s="7">
        <v>46508</v>
      </c>
    </row>
    <row r="1748" spans="2:5" hidden="1" x14ac:dyDescent="0.25">
      <c r="B1748" t="s">
        <v>2317</v>
      </c>
      <c r="C1748" t="s">
        <v>2318</v>
      </c>
      <c r="D1748">
        <v>0</v>
      </c>
      <c r="E1748" s="7">
        <v>46966</v>
      </c>
    </row>
    <row r="1749" spans="2:5" hidden="1" x14ac:dyDescent="0.25">
      <c r="B1749" t="s">
        <v>2317</v>
      </c>
      <c r="C1749" t="s">
        <v>2318</v>
      </c>
      <c r="D1749">
        <v>0</v>
      </c>
      <c r="E1749" s="7">
        <v>46478</v>
      </c>
    </row>
    <row r="1750" spans="2:5" hidden="1" x14ac:dyDescent="0.25">
      <c r="B1750" t="s">
        <v>2317</v>
      </c>
      <c r="C1750" t="s">
        <v>2318</v>
      </c>
      <c r="D1750">
        <v>0</v>
      </c>
      <c r="E1750" s="7">
        <v>46478</v>
      </c>
    </row>
    <row r="1751" spans="2:5" hidden="1" x14ac:dyDescent="0.25">
      <c r="B1751" t="s">
        <v>2317</v>
      </c>
      <c r="C1751" t="s">
        <v>2318</v>
      </c>
      <c r="D1751">
        <v>0</v>
      </c>
      <c r="E1751" s="7">
        <v>46508</v>
      </c>
    </row>
    <row r="1752" spans="2:5" hidden="1" x14ac:dyDescent="0.25">
      <c r="B1752" t="s">
        <v>2317</v>
      </c>
      <c r="C1752" t="s">
        <v>2318</v>
      </c>
      <c r="D1752">
        <v>0</v>
      </c>
      <c r="E1752" s="7">
        <v>46478</v>
      </c>
    </row>
    <row r="1753" spans="2:5" hidden="1" x14ac:dyDescent="0.25">
      <c r="B1753" t="s">
        <v>2317</v>
      </c>
      <c r="C1753" t="s">
        <v>2318</v>
      </c>
      <c r="D1753">
        <v>0</v>
      </c>
      <c r="E1753" s="7">
        <v>46508</v>
      </c>
    </row>
    <row r="1754" spans="2:5" hidden="1" x14ac:dyDescent="0.25">
      <c r="B1754" t="s">
        <v>2317</v>
      </c>
      <c r="C1754" t="s">
        <v>2318</v>
      </c>
      <c r="D1754">
        <v>0</v>
      </c>
      <c r="E1754" s="7">
        <v>46722</v>
      </c>
    </row>
    <row r="1755" spans="2:5" hidden="1" x14ac:dyDescent="0.25">
      <c r="B1755" t="s">
        <v>2317</v>
      </c>
      <c r="C1755" t="s">
        <v>2318</v>
      </c>
      <c r="D1755">
        <v>0</v>
      </c>
      <c r="E1755" s="7">
        <v>46722</v>
      </c>
    </row>
    <row r="1756" spans="2:5" hidden="1" x14ac:dyDescent="0.25">
      <c r="B1756" t="s">
        <v>2317</v>
      </c>
      <c r="C1756" t="s">
        <v>2318</v>
      </c>
      <c r="D1756">
        <v>0</v>
      </c>
      <c r="E1756" s="7">
        <v>46722</v>
      </c>
    </row>
    <row r="1757" spans="2:5" hidden="1" x14ac:dyDescent="0.25">
      <c r="B1757" t="s">
        <v>2317</v>
      </c>
      <c r="C1757" t="s">
        <v>2318</v>
      </c>
      <c r="D1757">
        <v>0</v>
      </c>
      <c r="E1757" s="7">
        <v>46722</v>
      </c>
    </row>
    <row r="1758" spans="2:5" hidden="1" x14ac:dyDescent="0.25">
      <c r="B1758" t="s">
        <v>2317</v>
      </c>
      <c r="C1758" t="s">
        <v>2318</v>
      </c>
      <c r="D1758">
        <v>0</v>
      </c>
      <c r="E1758" s="7">
        <v>46966</v>
      </c>
    </row>
    <row r="1759" spans="2:5" hidden="1" x14ac:dyDescent="0.25">
      <c r="B1759" t="s">
        <v>2317</v>
      </c>
      <c r="C1759" t="s">
        <v>2318</v>
      </c>
      <c r="D1759">
        <v>0</v>
      </c>
      <c r="E1759" s="7">
        <v>46966</v>
      </c>
    </row>
    <row r="1760" spans="2:5" hidden="1" x14ac:dyDescent="0.25">
      <c r="B1760" t="s">
        <v>2317</v>
      </c>
      <c r="C1760" t="s">
        <v>2318</v>
      </c>
      <c r="D1760">
        <v>0</v>
      </c>
      <c r="E1760" s="7">
        <v>46966</v>
      </c>
    </row>
    <row r="1761" spans="2:5" hidden="1" x14ac:dyDescent="0.25">
      <c r="B1761" t="s">
        <v>2317</v>
      </c>
      <c r="C1761" t="s">
        <v>2318</v>
      </c>
      <c r="D1761">
        <v>0</v>
      </c>
      <c r="E1761" s="7">
        <v>46997</v>
      </c>
    </row>
    <row r="1762" spans="2:5" hidden="1" x14ac:dyDescent="0.25">
      <c r="B1762" t="s">
        <v>2317</v>
      </c>
      <c r="C1762" t="s">
        <v>2318</v>
      </c>
      <c r="D1762">
        <v>0</v>
      </c>
      <c r="E1762" s="7">
        <v>47088</v>
      </c>
    </row>
    <row r="1763" spans="2:5" hidden="1" x14ac:dyDescent="0.25">
      <c r="B1763" t="s">
        <v>2317</v>
      </c>
      <c r="C1763" t="s">
        <v>2318</v>
      </c>
      <c r="D1763">
        <v>0</v>
      </c>
      <c r="E1763" s="7">
        <v>47088</v>
      </c>
    </row>
    <row r="1764" spans="2:5" hidden="1" x14ac:dyDescent="0.25">
      <c r="B1764" t="s">
        <v>2317</v>
      </c>
      <c r="C1764" t="s">
        <v>2318</v>
      </c>
      <c r="D1764">
        <v>0</v>
      </c>
      <c r="E1764" s="7">
        <v>47088</v>
      </c>
    </row>
    <row r="1765" spans="2:5" hidden="1" x14ac:dyDescent="0.25">
      <c r="B1765" t="s">
        <v>2317</v>
      </c>
      <c r="C1765" t="s">
        <v>2318</v>
      </c>
      <c r="D1765">
        <v>0</v>
      </c>
      <c r="E1765" s="7">
        <v>47119</v>
      </c>
    </row>
    <row r="1766" spans="2:5" hidden="1" x14ac:dyDescent="0.25">
      <c r="B1766" t="s">
        <v>2354</v>
      </c>
      <c r="C1766" t="s">
        <v>2355</v>
      </c>
      <c r="D1766">
        <v>0</v>
      </c>
      <c r="E1766" s="7" t="s">
        <v>30</v>
      </c>
    </row>
    <row r="1767" spans="2:5" hidden="1" x14ac:dyDescent="0.25">
      <c r="B1767" t="s">
        <v>2354</v>
      </c>
      <c r="C1767" t="s">
        <v>2355</v>
      </c>
      <c r="D1767">
        <v>0</v>
      </c>
      <c r="E1767" s="7" t="s">
        <v>30</v>
      </c>
    </row>
    <row r="1768" spans="2:5" hidden="1" x14ac:dyDescent="0.25">
      <c r="B1768" t="s">
        <v>2358</v>
      </c>
      <c r="C1768" t="s">
        <v>13478</v>
      </c>
      <c r="D1768">
        <v>2530</v>
      </c>
      <c r="E1768" s="7">
        <v>46753</v>
      </c>
    </row>
    <row r="1769" spans="2:5" hidden="1" x14ac:dyDescent="0.25">
      <c r="B1769" t="s">
        <v>2358</v>
      </c>
      <c r="C1769" t="s">
        <v>13478</v>
      </c>
      <c r="D1769">
        <v>0</v>
      </c>
      <c r="E1769" s="7">
        <v>46113</v>
      </c>
    </row>
    <row r="1770" spans="2:5" hidden="1" x14ac:dyDescent="0.25">
      <c r="B1770" t="s">
        <v>2358</v>
      </c>
      <c r="C1770" t="s">
        <v>13478</v>
      </c>
      <c r="D1770">
        <v>400</v>
      </c>
      <c r="E1770" s="7">
        <v>47665</v>
      </c>
    </row>
    <row r="1771" spans="2:5" hidden="1" x14ac:dyDescent="0.25">
      <c r="B1771" t="s">
        <v>2358</v>
      </c>
      <c r="C1771" t="s">
        <v>13478</v>
      </c>
      <c r="D1771">
        <v>0</v>
      </c>
      <c r="E1771" s="7">
        <v>46235</v>
      </c>
    </row>
    <row r="1772" spans="2:5" hidden="1" x14ac:dyDescent="0.25">
      <c r="B1772" t="s">
        <v>2358</v>
      </c>
      <c r="C1772" t="s">
        <v>13478</v>
      </c>
      <c r="D1772">
        <v>1900</v>
      </c>
      <c r="E1772" s="7">
        <v>47027</v>
      </c>
    </row>
    <row r="1773" spans="2:5" hidden="1" x14ac:dyDescent="0.25">
      <c r="B1773" t="s">
        <v>2358</v>
      </c>
      <c r="C1773" t="s">
        <v>13478</v>
      </c>
      <c r="D1773">
        <v>0</v>
      </c>
      <c r="E1773" s="7">
        <v>46296</v>
      </c>
    </row>
    <row r="1774" spans="2:5" hidden="1" x14ac:dyDescent="0.25">
      <c r="B1774" t="s">
        <v>2358</v>
      </c>
      <c r="C1774" t="s">
        <v>13478</v>
      </c>
      <c r="D1774">
        <v>0</v>
      </c>
      <c r="E1774" s="7" t="s">
        <v>30</v>
      </c>
    </row>
    <row r="1775" spans="2:5" hidden="1" x14ac:dyDescent="0.25">
      <c r="B1775" t="s">
        <v>2358</v>
      </c>
      <c r="C1775" t="s">
        <v>13478</v>
      </c>
      <c r="D1775">
        <v>0</v>
      </c>
      <c r="E1775" s="7">
        <v>47027</v>
      </c>
    </row>
    <row r="1776" spans="2:5" hidden="1" x14ac:dyDescent="0.25">
      <c r="B1776" t="s">
        <v>2364</v>
      </c>
      <c r="C1776" t="s">
        <v>13479</v>
      </c>
      <c r="D1776">
        <v>35</v>
      </c>
      <c r="E1776" s="7">
        <v>47849</v>
      </c>
    </row>
    <row r="1777" spans="2:5" hidden="1" x14ac:dyDescent="0.25">
      <c r="B1777" t="s">
        <v>2364</v>
      </c>
      <c r="C1777" t="s">
        <v>13479</v>
      </c>
      <c r="D1777">
        <v>560</v>
      </c>
      <c r="E1777" s="7">
        <v>47939</v>
      </c>
    </row>
    <row r="1778" spans="2:5" hidden="1" x14ac:dyDescent="0.25">
      <c r="B1778" t="s">
        <v>2364</v>
      </c>
      <c r="C1778" t="s">
        <v>13479</v>
      </c>
      <c r="D1778">
        <v>21</v>
      </c>
      <c r="E1778" s="7">
        <v>47574</v>
      </c>
    </row>
    <row r="1779" spans="2:5" hidden="1" x14ac:dyDescent="0.25">
      <c r="B1779" t="s">
        <v>2364</v>
      </c>
      <c r="C1779" t="s">
        <v>13479</v>
      </c>
      <c r="D1779">
        <v>0</v>
      </c>
      <c r="E1779" s="7">
        <v>47027</v>
      </c>
    </row>
    <row r="1780" spans="2:5" hidden="1" x14ac:dyDescent="0.25">
      <c r="B1780" t="s">
        <v>2364</v>
      </c>
      <c r="C1780" t="s">
        <v>13479</v>
      </c>
      <c r="D1780">
        <v>0</v>
      </c>
      <c r="E1780" s="7">
        <v>47058</v>
      </c>
    </row>
    <row r="1781" spans="2:5" hidden="1" x14ac:dyDescent="0.25">
      <c r="B1781" t="s">
        <v>2364</v>
      </c>
      <c r="C1781" t="s">
        <v>13479</v>
      </c>
      <c r="D1781">
        <v>0</v>
      </c>
      <c r="E1781" s="7">
        <v>47088</v>
      </c>
    </row>
    <row r="1782" spans="2:5" hidden="1" x14ac:dyDescent="0.25">
      <c r="B1782" t="s">
        <v>2364</v>
      </c>
      <c r="C1782" t="s">
        <v>13479</v>
      </c>
      <c r="D1782">
        <v>0</v>
      </c>
      <c r="E1782" s="7">
        <v>47027</v>
      </c>
    </row>
    <row r="1783" spans="2:5" hidden="1" x14ac:dyDescent="0.25">
      <c r="B1783" t="s">
        <v>2364</v>
      </c>
      <c r="C1783" t="s">
        <v>13479</v>
      </c>
      <c r="D1783">
        <v>0</v>
      </c>
      <c r="E1783" s="7">
        <v>47088</v>
      </c>
    </row>
    <row r="1784" spans="2:5" hidden="1" x14ac:dyDescent="0.25">
      <c r="B1784" t="s">
        <v>2370</v>
      </c>
      <c r="C1784" t="s">
        <v>13593</v>
      </c>
      <c r="D1784">
        <v>0</v>
      </c>
      <c r="E1784" s="7">
        <v>47300</v>
      </c>
    </row>
    <row r="1785" spans="2:5" hidden="1" x14ac:dyDescent="0.25">
      <c r="B1785" t="s">
        <v>2370</v>
      </c>
      <c r="C1785" t="s">
        <v>13593</v>
      </c>
      <c r="D1785">
        <v>0</v>
      </c>
      <c r="E1785" s="7">
        <v>47300</v>
      </c>
    </row>
    <row r="1786" spans="2:5" hidden="1" x14ac:dyDescent="0.25">
      <c r="B1786" t="s">
        <v>2370</v>
      </c>
      <c r="C1786" t="s">
        <v>13593</v>
      </c>
      <c r="D1786">
        <v>0</v>
      </c>
      <c r="E1786" s="7">
        <v>47331</v>
      </c>
    </row>
    <row r="1787" spans="2:5" hidden="1" x14ac:dyDescent="0.25">
      <c r="B1787" t="s">
        <v>2370</v>
      </c>
      <c r="C1787" t="s">
        <v>13593</v>
      </c>
      <c r="D1787">
        <v>0</v>
      </c>
      <c r="E1787" s="7">
        <v>47543</v>
      </c>
    </row>
    <row r="1788" spans="2:5" hidden="1" x14ac:dyDescent="0.25">
      <c r="B1788" t="s">
        <v>2370</v>
      </c>
      <c r="C1788" t="s">
        <v>13593</v>
      </c>
      <c r="D1788">
        <v>0</v>
      </c>
      <c r="E1788" s="7">
        <v>47543</v>
      </c>
    </row>
    <row r="1789" spans="2:5" hidden="1" x14ac:dyDescent="0.25">
      <c r="B1789" t="s">
        <v>2370</v>
      </c>
      <c r="C1789" t="s">
        <v>13593</v>
      </c>
      <c r="D1789">
        <v>0</v>
      </c>
      <c r="E1789" s="7">
        <v>47543</v>
      </c>
    </row>
    <row r="1790" spans="2:5" hidden="1" x14ac:dyDescent="0.25">
      <c r="B1790" t="s">
        <v>2370</v>
      </c>
      <c r="C1790" t="s">
        <v>13593</v>
      </c>
      <c r="D1790">
        <v>0</v>
      </c>
      <c r="E1790" s="7">
        <v>47543</v>
      </c>
    </row>
    <row r="1791" spans="2:5" hidden="1" x14ac:dyDescent="0.25">
      <c r="B1791" t="s">
        <v>2370</v>
      </c>
      <c r="C1791" t="s">
        <v>13593</v>
      </c>
      <c r="D1791">
        <v>1</v>
      </c>
      <c r="E1791" s="7">
        <v>47757</v>
      </c>
    </row>
    <row r="1792" spans="2:5" hidden="1" x14ac:dyDescent="0.25">
      <c r="B1792" t="s">
        <v>2370</v>
      </c>
      <c r="C1792" t="s">
        <v>13593</v>
      </c>
      <c r="D1792">
        <v>0</v>
      </c>
      <c r="E1792" s="7">
        <v>47757</v>
      </c>
    </row>
    <row r="1793" spans="2:5" hidden="1" x14ac:dyDescent="0.25">
      <c r="B1793" t="s">
        <v>2370</v>
      </c>
      <c r="C1793" t="s">
        <v>13593</v>
      </c>
      <c r="D1793">
        <v>1440</v>
      </c>
      <c r="E1793" s="7">
        <v>47880</v>
      </c>
    </row>
    <row r="1794" spans="2:5" hidden="1" x14ac:dyDescent="0.25">
      <c r="B1794" t="s">
        <v>2370</v>
      </c>
      <c r="C1794" t="s">
        <v>13593</v>
      </c>
      <c r="D1794">
        <v>0</v>
      </c>
      <c r="E1794" s="7">
        <v>47300</v>
      </c>
    </row>
    <row r="1795" spans="2:5" hidden="1" x14ac:dyDescent="0.25">
      <c r="B1795" t="s">
        <v>2370</v>
      </c>
      <c r="C1795" t="s">
        <v>13593</v>
      </c>
      <c r="D1795">
        <v>0</v>
      </c>
      <c r="E1795" s="7">
        <v>47543</v>
      </c>
    </row>
    <row r="1796" spans="2:5" hidden="1" x14ac:dyDescent="0.25">
      <c r="B1796" t="s">
        <v>2370</v>
      </c>
      <c r="C1796" t="s">
        <v>13593</v>
      </c>
      <c r="D1796">
        <v>0</v>
      </c>
      <c r="E1796" s="7">
        <v>47543</v>
      </c>
    </row>
    <row r="1797" spans="2:5" hidden="1" x14ac:dyDescent="0.25">
      <c r="B1797" t="s">
        <v>2370</v>
      </c>
      <c r="C1797" t="s">
        <v>13593</v>
      </c>
      <c r="D1797">
        <v>0</v>
      </c>
      <c r="E1797" s="7">
        <v>47757</v>
      </c>
    </row>
    <row r="1798" spans="2:5" hidden="1" x14ac:dyDescent="0.25">
      <c r="B1798" t="s">
        <v>2370</v>
      </c>
      <c r="C1798" t="s">
        <v>13593</v>
      </c>
      <c r="D1798">
        <v>0</v>
      </c>
      <c r="E1798" s="7">
        <v>47880</v>
      </c>
    </row>
    <row r="1799" spans="2:5" hidden="1" x14ac:dyDescent="0.25">
      <c r="B1799" t="s">
        <v>2378</v>
      </c>
      <c r="C1799" t="s">
        <v>13594</v>
      </c>
      <c r="D1799">
        <v>0</v>
      </c>
      <c r="E1799" s="7">
        <v>47543</v>
      </c>
    </row>
    <row r="1800" spans="2:5" hidden="1" x14ac:dyDescent="0.25">
      <c r="B1800" t="s">
        <v>2378</v>
      </c>
      <c r="C1800" t="s">
        <v>13594</v>
      </c>
      <c r="D1800">
        <v>0</v>
      </c>
      <c r="E1800" s="7">
        <v>47484</v>
      </c>
    </row>
    <row r="1801" spans="2:5" hidden="1" x14ac:dyDescent="0.25">
      <c r="B1801" t="s">
        <v>2378</v>
      </c>
      <c r="C1801" t="s">
        <v>13594</v>
      </c>
      <c r="D1801">
        <v>0</v>
      </c>
      <c r="E1801" s="7">
        <v>47604</v>
      </c>
    </row>
    <row r="1802" spans="2:5" hidden="1" x14ac:dyDescent="0.25">
      <c r="B1802" t="s">
        <v>2378</v>
      </c>
      <c r="C1802" t="s">
        <v>13594</v>
      </c>
      <c r="D1802">
        <v>0</v>
      </c>
      <c r="E1802" s="7">
        <v>47635</v>
      </c>
    </row>
    <row r="1803" spans="2:5" hidden="1" x14ac:dyDescent="0.25">
      <c r="B1803" t="s">
        <v>2378</v>
      </c>
      <c r="C1803" t="s">
        <v>13594</v>
      </c>
      <c r="D1803">
        <v>0</v>
      </c>
      <c r="E1803" s="7">
        <v>47727</v>
      </c>
    </row>
    <row r="1804" spans="2:5" hidden="1" x14ac:dyDescent="0.25">
      <c r="B1804" t="s">
        <v>2378</v>
      </c>
      <c r="C1804" t="s">
        <v>13594</v>
      </c>
      <c r="D1804">
        <v>0</v>
      </c>
      <c r="E1804" s="7">
        <v>47757</v>
      </c>
    </row>
    <row r="1805" spans="2:5" hidden="1" x14ac:dyDescent="0.25">
      <c r="B1805" t="s">
        <v>2378</v>
      </c>
      <c r="C1805" t="s">
        <v>13594</v>
      </c>
      <c r="D1805">
        <v>0</v>
      </c>
      <c r="E1805" s="7">
        <v>47757</v>
      </c>
    </row>
    <row r="1806" spans="2:5" hidden="1" x14ac:dyDescent="0.25">
      <c r="B1806" t="s">
        <v>2378</v>
      </c>
      <c r="C1806" t="s">
        <v>13594</v>
      </c>
      <c r="D1806">
        <v>0</v>
      </c>
      <c r="E1806" s="7">
        <v>47788</v>
      </c>
    </row>
    <row r="1807" spans="2:5" hidden="1" x14ac:dyDescent="0.25">
      <c r="B1807" t="s">
        <v>2378</v>
      </c>
      <c r="C1807" t="s">
        <v>13594</v>
      </c>
      <c r="D1807">
        <v>0</v>
      </c>
      <c r="E1807" s="7">
        <v>47818</v>
      </c>
    </row>
    <row r="1808" spans="2:5" hidden="1" x14ac:dyDescent="0.25">
      <c r="B1808" t="s">
        <v>2388</v>
      </c>
      <c r="C1808" t="s">
        <v>13595</v>
      </c>
      <c r="D1808">
        <v>0</v>
      </c>
      <c r="E1808" s="7">
        <v>47058</v>
      </c>
    </row>
    <row r="1809" spans="2:5" hidden="1" x14ac:dyDescent="0.25">
      <c r="B1809" t="s">
        <v>2388</v>
      </c>
      <c r="C1809" t="s">
        <v>13595</v>
      </c>
      <c r="D1809">
        <v>0</v>
      </c>
      <c r="E1809" s="7">
        <v>47088</v>
      </c>
    </row>
    <row r="1810" spans="2:5" hidden="1" x14ac:dyDescent="0.25">
      <c r="B1810" t="s">
        <v>2388</v>
      </c>
      <c r="C1810" t="s">
        <v>13595</v>
      </c>
      <c r="D1810">
        <v>0</v>
      </c>
      <c r="E1810" s="7">
        <v>47484</v>
      </c>
    </row>
    <row r="1811" spans="2:5" hidden="1" x14ac:dyDescent="0.25">
      <c r="B1811" t="s">
        <v>2388</v>
      </c>
      <c r="C1811" t="s">
        <v>13595</v>
      </c>
      <c r="D1811">
        <v>0</v>
      </c>
      <c r="E1811" s="7">
        <v>47543</v>
      </c>
    </row>
    <row r="1812" spans="2:5" hidden="1" x14ac:dyDescent="0.25">
      <c r="B1812" t="s">
        <v>2388</v>
      </c>
      <c r="C1812" t="s">
        <v>13595</v>
      </c>
      <c r="D1812">
        <v>0</v>
      </c>
      <c r="E1812" s="7">
        <v>47543</v>
      </c>
    </row>
    <row r="1813" spans="2:5" hidden="1" x14ac:dyDescent="0.25">
      <c r="B1813" t="s">
        <v>2388</v>
      </c>
      <c r="C1813" t="s">
        <v>13595</v>
      </c>
      <c r="D1813">
        <v>0</v>
      </c>
      <c r="E1813" s="7">
        <v>47604</v>
      </c>
    </row>
    <row r="1814" spans="2:5" hidden="1" x14ac:dyDescent="0.25">
      <c r="B1814" t="s">
        <v>2388</v>
      </c>
      <c r="C1814" t="s">
        <v>13595</v>
      </c>
      <c r="D1814">
        <v>0</v>
      </c>
      <c r="E1814" s="7">
        <v>47788</v>
      </c>
    </row>
    <row r="1815" spans="2:5" hidden="1" x14ac:dyDescent="0.25">
      <c r="B1815" t="s">
        <v>2388</v>
      </c>
      <c r="C1815" t="s">
        <v>13595</v>
      </c>
      <c r="D1815">
        <v>0</v>
      </c>
      <c r="E1815" s="7">
        <v>47880</v>
      </c>
    </row>
    <row r="1816" spans="2:5" hidden="1" x14ac:dyDescent="0.25">
      <c r="B1816" t="s">
        <v>2388</v>
      </c>
      <c r="C1816" t="s">
        <v>13595</v>
      </c>
      <c r="D1816">
        <v>0</v>
      </c>
      <c r="E1816" s="7">
        <v>47543</v>
      </c>
    </row>
    <row r="1817" spans="2:5" hidden="1" x14ac:dyDescent="0.25">
      <c r="B1817" t="s">
        <v>2388</v>
      </c>
      <c r="C1817" t="s">
        <v>13595</v>
      </c>
      <c r="D1817">
        <v>0</v>
      </c>
      <c r="E1817" s="7">
        <v>47880</v>
      </c>
    </row>
    <row r="1818" spans="2:5" hidden="1" x14ac:dyDescent="0.25">
      <c r="B1818" t="s">
        <v>2394</v>
      </c>
      <c r="C1818" t="s">
        <v>10054</v>
      </c>
      <c r="D1818">
        <v>0</v>
      </c>
      <c r="E1818" s="7">
        <v>46600</v>
      </c>
    </row>
    <row r="1819" spans="2:5" hidden="1" x14ac:dyDescent="0.25">
      <c r="B1819" t="s">
        <v>2394</v>
      </c>
      <c r="C1819" t="s">
        <v>10054</v>
      </c>
      <c r="D1819">
        <v>13</v>
      </c>
      <c r="E1819" s="7">
        <v>46600</v>
      </c>
    </row>
    <row r="1820" spans="2:5" hidden="1" x14ac:dyDescent="0.25">
      <c r="B1820" t="s">
        <v>2394</v>
      </c>
      <c r="C1820" t="s">
        <v>10054</v>
      </c>
      <c r="D1820">
        <v>0</v>
      </c>
      <c r="E1820" s="7">
        <v>46174</v>
      </c>
    </row>
    <row r="1821" spans="2:5" hidden="1" x14ac:dyDescent="0.25">
      <c r="B1821" t="s">
        <v>2399</v>
      </c>
      <c r="C1821" t="s">
        <v>10057</v>
      </c>
      <c r="D1821">
        <v>0</v>
      </c>
      <c r="E1821" s="7">
        <v>47515</v>
      </c>
    </row>
    <row r="1822" spans="2:5" hidden="1" x14ac:dyDescent="0.25">
      <c r="B1822" t="s">
        <v>2399</v>
      </c>
      <c r="C1822" t="s">
        <v>10057</v>
      </c>
      <c r="D1822">
        <v>115</v>
      </c>
      <c r="E1822" s="7">
        <v>47849</v>
      </c>
    </row>
    <row r="1823" spans="2:5" hidden="1" x14ac:dyDescent="0.25">
      <c r="B1823" t="s">
        <v>2399</v>
      </c>
      <c r="C1823" t="s">
        <v>10057</v>
      </c>
      <c r="D1823">
        <v>0</v>
      </c>
      <c r="E1823" s="7">
        <v>47849</v>
      </c>
    </row>
    <row r="1824" spans="2:5" hidden="1" x14ac:dyDescent="0.25">
      <c r="B1824" t="s">
        <v>2399</v>
      </c>
      <c r="C1824" t="s">
        <v>10057</v>
      </c>
      <c r="D1824">
        <v>0</v>
      </c>
      <c r="E1824" s="7">
        <v>46539</v>
      </c>
    </row>
    <row r="1825" spans="2:5" hidden="1" x14ac:dyDescent="0.25">
      <c r="B1825" t="s">
        <v>2399</v>
      </c>
      <c r="C1825" t="s">
        <v>10057</v>
      </c>
      <c r="D1825">
        <v>0</v>
      </c>
      <c r="E1825" s="7">
        <v>47515</v>
      </c>
    </row>
    <row r="1826" spans="2:5" hidden="1" x14ac:dyDescent="0.25">
      <c r="B1826" t="s">
        <v>2399</v>
      </c>
      <c r="C1826" t="s">
        <v>10057</v>
      </c>
      <c r="D1826">
        <v>120</v>
      </c>
      <c r="E1826" s="7">
        <v>47849</v>
      </c>
    </row>
    <row r="1827" spans="2:5" hidden="1" x14ac:dyDescent="0.25">
      <c r="B1827" t="s">
        <v>2405</v>
      </c>
      <c r="C1827" t="s">
        <v>13596</v>
      </c>
      <c r="D1827">
        <v>0</v>
      </c>
      <c r="E1827" s="7">
        <v>46143</v>
      </c>
    </row>
    <row r="1828" spans="2:5" hidden="1" x14ac:dyDescent="0.25">
      <c r="B1828" t="s">
        <v>2408</v>
      </c>
      <c r="C1828" t="s">
        <v>13597</v>
      </c>
      <c r="D1828">
        <v>0</v>
      </c>
      <c r="E1828" s="7">
        <v>45931</v>
      </c>
    </row>
    <row r="1829" spans="2:5" hidden="1" x14ac:dyDescent="0.25">
      <c r="B1829" t="s">
        <v>2408</v>
      </c>
      <c r="C1829" t="s">
        <v>13597</v>
      </c>
      <c r="D1829">
        <v>0</v>
      </c>
      <c r="E1829" s="7">
        <v>46143</v>
      </c>
    </row>
    <row r="1830" spans="2:5" hidden="1" x14ac:dyDescent="0.25">
      <c r="B1830" t="s">
        <v>2408</v>
      </c>
      <c r="C1830" t="s">
        <v>13597</v>
      </c>
      <c r="D1830">
        <v>0</v>
      </c>
      <c r="E1830" s="7">
        <v>45748</v>
      </c>
    </row>
    <row r="1831" spans="2:5" hidden="1" x14ac:dyDescent="0.25">
      <c r="B1831" t="s">
        <v>2408</v>
      </c>
      <c r="C1831" t="s">
        <v>13597</v>
      </c>
      <c r="D1831">
        <v>0</v>
      </c>
      <c r="E1831" s="7">
        <v>45931</v>
      </c>
    </row>
    <row r="1832" spans="2:5" hidden="1" x14ac:dyDescent="0.25">
      <c r="B1832" t="s">
        <v>2410</v>
      </c>
      <c r="C1832" t="s">
        <v>13598</v>
      </c>
      <c r="D1832">
        <v>0</v>
      </c>
      <c r="E1832" s="7">
        <v>45931</v>
      </c>
    </row>
    <row r="1833" spans="2:5" hidden="1" x14ac:dyDescent="0.25">
      <c r="B1833" t="s">
        <v>2410</v>
      </c>
      <c r="C1833" t="s">
        <v>13598</v>
      </c>
      <c r="D1833">
        <v>400</v>
      </c>
      <c r="E1833" s="7">
        <v>46631</v>
      </c>
    </row>
    <row r="1834" spans="2:5" hidden="1" x14ac:dyDescent="0.25">
      <c r="B1834" t="s">
        <v>2410</v>
      </c>
      <c r="C1834" t="s">
        <v>13598</v>
      </c>
      <c r="D1834">
        <v>0</v>
      </c>
      <c r="E1834" s="7">
        <v>45931</v>
      </c>
    </row>
    <row r="1835" spans="2:5" hidden="1" x14ac:dyDescent="0.25">
      <c r="B1835" t="s">
        <v>2412</v>
      </c>
      <c r="C1835" t="s">
        <v>13599</v>
      </c>
      <c r="D1835">
        <v>0</v>
      </c>
      <c r="E1835" s="7">
        <v>47209</v>
      </c>
    </row>
    <row r="1836" spans="2:5" hidden="1" x14ac:dyDescent="0.25">
      <c r="B1836" t="s">
        <v>2412</v>
      </c>
      <c r="C1836" t="s">
        <v>13599</v>
      </c>
      <c r="D1836">
        <v>1000</v>
      </c>
      <c r="E1836" s="7">
        <v>47270</v>
      </c>
    </row>
    <row r="1837" spans="2:5" hidden="1" x14ac:dyDescent="0.25">
      <c r="B1837" t="s">
        <v>2412</v>
      </c>
      <c r="C1837" t="s">
        <v>13599</v>
      </c>
      <c r="D1837">
        <v>0</v>
      </c>
      <c r="E1837" s="7">
        <v>47239</v>
      </c>
    </row>
    <row r="1838" spans="2:5" hidden="1" x14ac:dyDescent="0.25">
      <c r="B1838" t="s">
        <v>2412</v>
      </c>
      <c r="C1838" t="s">
        <v>13599</v>
      </c>
      <c r="D1838">
        <v>4</v>
      </c>
      <c r="E1838" s="7">
        <v>46508</v>
      </c>
    </row>
    <row r="1839" spans="2:5" hidden="1" x14ac:dyDescent="0.25">
      <c r="B1839" t="s">
        <v>2412</v>
      </c>
      <c r="C1839" t="s">
        <v>13599</v>
      </c>
      <c r="D1839">
        <v>0</v>
      </c>
      <c r="E1839" s="7">
        <v>47088</v>
      </c>
    </row>
    <row r="1840" spans="2:5" hidden="1" x14ac:dyDescent="0.25">
      <c r="B1840" t="s">
        <v>2412</v>
      </c>
      <c r="C1840" t="s">
        <v>13599</v>
      </c>
      <c r="D1840">
        <v>0</v>
      </c>
      <c r="E1840" s="7">
        <v>47239</v>
      </c>
    </row>
    <row r="1841" spans="2:5" hidden="1" x14ac:dyDescent="0.25">
      <c r="B1841" t="s">
        <v>2412</v>
      </c>
      <c r="C1841" t="s">
        <v>13599</v>
      </c>
      <c r="D1841">
        <v>0</v>
      </c>
      <c r="E1841" s="7">
        <v>46966</v>
      </c>
    </row>
    <row r="1842" spans="2:5" hidden="1" x14ac:dyDescent="0.25">
      <c r="B1842" t="s">
        <v>2412</v>
      </c>
      <c r="C1842" t="s">
        <v>13599</v>
      </c>
      <c r="D1842">
        <v>0</v>
      </c>
      <c r="E1842" s="7">
        <v>46143</v>
      </c>
    </row>
    <row r="1843" spans="2:5" hidden="1" x14ac:dyDescent="0.25">
      <c r="B1843" t="s">
        <v>2412</v>
      </c>
      <c r="C1843" t="s">
        <v>13599</v>
      </c>
      <c r="D1843">
        <v>0</v>
      </c>
      <c r="E1843" s="7">
        <v>47209</v>
      </c>
    </row>
    <row r="1844" spans="2:5" hidden="1" x14ac:dyDescent="0.25">
      <c r="B1844" t="s">
        <v>2412</v>
      </c>
      <c r="C1844" t="s">
        <v>13599</v>
      </c>
      <c r="D1844">
        <v>0</v>
      </c>
      <c r="E1844" s="7">
        <v>47239</v>
      </c>
    </row>
    <row r="1845" spans="2:5" hidden="1" x14ac:dyDescent="0.25">
      <c r="B1845" t="s">
        <v>2412</v>
      </c>
      <c r="C1845" t="s">
        <v>13599</v>
      </c>
      <c r="D1845">
        <v>0</v>
      </c>
      <c r="E1845" s="7">
        <v>47239</v>
      </c>
    </row>
    <row r="1846" spans="2:5" hidden="1" x14ac:dyDescent="0.25">
      <c r="B1846" t="s">
        <v>2415</v>
      </c>
      <c r="C1846" t="s">
        <v>13600</v>
      </c>
      <c r="D1846">
        <v>0</v>
      </c>
      <c r="E1846" s="7">
        <v>46054</v>
      </c>
    </row>
    <row r="1847" spans="2:5" hidden="1" x14ac:dyDescent="0.25">
      <c r="B1847" t="s">
        <v>2419</v>
      </c>
      <c r="C1847" t="s">
        <v>13601</v>
      </c>
      <c r="D1847">
        <v>0</v>
      </c>
      <c r="E1847" s="7">
        <v>46997</v>
      </c>
    </row>
    <row r="1848" spans="2:5" hidden="1" x14ac:dyDescent="0.25">
      <c r="B1848" t="s">
        <v>2419</v>
      </c>
      <c r="C1848" t="s">
        <v>13601</v>
      </c>
      <c r="D1848">
        <v>0</v>
      </c>
      <c r="E1848" s="7">
        <v>46631</v>
      </c>
    </row>
    <row r="1849" spans="2:5" hidden="1" x14ac:dyDescent="0.25">
      <c r="B1849" t="s">
        <v>2419</v>
      </c>
      <c r="C1849" t="s">
        <v>13601</v>
      </c>
      <c r="D1849">
        <v>0</v>
      </c>
      <c r="E1849" s="7">
        <v>46631</v>
      </c>
    </row>
    <row r="1850" spans="2:5" hidden="1" x14ac:dyDescent="0.25">
      <c r="B1850" t="s">
        <v>2419</v>
      </c>
      <c r="C1850" t="s">
        <v>13601</v>
      </c>
      <c r="D1850">
        <v>0</v>
      </c>
      <c r="E1850" s="7">
        <v>46966</v>
      </c>
    </row>
    <row r="1851" spans="2:5" hidden="1" x14ac:dyDescent="0.25">
      <c r="B1851" t="s">
        <v>2419</v>
      </c>
      <c r="C1851" t="s">
        <v>13601</v>
      </c>
      <c r="D1851">
        <v>0</v>
      </c>
      <c r="E1851" s="7">
        <v>46997</v>
      </c>
    </row>
    <row r="1852" spans="2:5" hidden="1" x14ac:dyDescent="0.25">
      <c r="B1852" t="s">
        <v>2419</v>
      </c>
      <c r="C1852" t="s">
        <v>13601</v>
      </c>
      <c r="D1852">
        <v>314</v>
      </c>
      <c r="E1852" s="7">
        <v>46997</v>
      </c>
    </row>
    <row r="1853" spans="2:5" hidden="1" x14ac:dyDescent="0.25">
      <c r="B1853" t="s">
        <v>2419</v>
      </c>
      <c r="C1853" t="s">
        <v>13601</v>
      </c>
      <c r="D1853">
        <v>480</v>
      </c>
      <c r="E1853" s="7">
        <v>46997</v>
      </c>
    </row>
    <row r="1854" spans="2:5" hidden="1" x14ac:dyDescent="0.25">
      <c r="B1854" t="s">
        <v>2419</v>
      </c>
      <c r="C1854" t="s">
        <v>13601</v>
      </c>
      <c r="D1854">
        <v>0</v>
      </c>
      <c r="E1854" s="7">
        <v>46966</v>
      </c>
    </row>
    <row r="1855" spans="2:5" hidden="1" x14ac:dyDescent="0.25">
      <c r="B1855" t="s">
        <v>2419</v>
      </c>
      <c r="C1855" t="s">
        <v>13601</v>
      </c>
      <c r="D1855">
        <v>0</v>
      </c>
      <c r="E1855" s="7">
        <v>46997</v>
      </c>
    </row>
    <row r="1856" spans="2:5" hidden="1" x14ac:dyDescent="0.25">
      <c r="B1856" t="s">
        <v>2419</v>
      </c>
      <c r="C1856" t="s">
        <v>13601</v>
      </c>
      <c r="D1856">
        <v>0</v>
      </c>
      <c r="E1856" s="7">
        <v>46874</v>
      </c>
    </row>
    <row r="1857" spans="2:5" hidden="1" x14ac:dyDescent="0.25">
      <c r="B1857" t="s">
        <v>2419</v>
      </c>
      <c r="C1857" t="s">
        <v>13601</v>
      </c>
      <c r="D1857">
        <v>0</v>
      </c>
      <c r="E1857" s="7">
        <v>46997</v>
      </c>
    </row>
    <row r="1858" spans="2:5" hidden="1" x14ac:dyDescent="0.25">
      <c r="B1858" t="s">
        <v>2421</v>
      </c>
      <c r="C1858" t="s">
        <v>13602</v>
      </c>
      <c r="D1858">
        <v>0</v>
      </c>
      <c r="E1858" s="7">
        <v>45901</v>
      </c>
    </row>
    <row r="1859" spans="2:5" hidden="1" x14ac:dyDescent="0.25">
      <c r="B1859" t="s">
        <v>2421</v>
      </c>
      <c r="C1859" t="s">
        <v>13602</v>
      </c>
      <c r="D1859">
        <v>0</v>
      </c>
      <c r="E1859" s="7" t="s">
        <v>30</v>
      </c>
    </row>
    <row r="1860" spans="2:5" hidden="1" x14ac:dyDescent="0.25">
      <c r="B1860" t="s">
        <v>2421</v>
      </c>
      <c r="C1860" t="s">
        <v>13602</v>
      </c>
      <c r="D1860">
        <v>641</v>
      </c>
      <c r="E1860" s="7">
        <v>46874</v>
      </c>
    </row>
    <row r="1861" spans="2:5" hidden="1" x14ac:dyDescent="0.25">
      <c r="B1861" t="s">
        <v>2421</v>
      </c>
      <c r="C1861" t="s">
        <v>13602</v>
      </c>
      <c r="D1861">
        <v>0</v>
      </c>
      <c r="E1861" s="7">
        <v>46082</v>
      </c>
    </row>
    <row r="1862" spans="2:5" hidden="1" x14ac:dyDescent="0.25">
      <c r="B1862" t="s">
        <v>2421</v>
      </c>
      <c r="C1862" t="s">
        <v>13602</v>
      </c>
      <c r="D1862">
        <v>0</v>
      </c>
      <c r="E1862" s="7">
        <v>45901</v>
      </c>
    </row>
    <row r="1863" spans="2:5" hidden="1" x14ac:dyDescent="0.25">
      <c r="B1863" t="s">
        <v>2421</v>
      </c>
      <c r="C1863" t="s">
        <v>13602</v>
      </c>
      <c r="D1863">
        <v>0</v>
      </c>
      <c r="E1863" s="7">
        <v>46753</v>
      </c>
    </row>
    <row r="1864" spans="2:5" hidden="1" x14ac:dyDescent="0.25">
      <c r="B1864" t="s">
        <v>2421</v>
      </c>
      <c r="C1864" t="s">
        <v>13602</v>
      </c>
      <c r="D1864">
        <v>0</v>
      </c>
      <c r="E1864" s="7">
        <v>46753</v>
      </c>
    </row>
    <row r="1865" spans="2:5" hidden="1" x14ac:dyDescent="0.25">
      <c r="B1865" t="s">
        <v>2423</v>
      </c>
      <c r="C1865" t="s">
        <v>2424</v>
      </c>
      <c r="D1865">
        <v>0</v>
      </c>
      <c r="E1865" s="7">
        <v>46419</v>
      </c>
    </row>
    <row r="1866" spans="2:5" hidden="1" x14ac:dyDescent="0.25">
      <c r="B1866" t="s">
        <v>2423</v>
      </c>
      <c r="C1866" t="s">
        <v>2424</v>
      </c>
      <c r="D1866">
        <v>0</v>
      </c>
      <c r="E1866" s="7">
        <v>46539</v>
      </c>
    </row>
    <row r="1867" spans="2:5" hidden="1" x14ac:dyDescent="0.25">
      <c r="B1867" t="s">
        <v>2428</v>
      </c>
      <c r="C1867" t="s">
        <v>2429</v>
      </c>
      <c r="D1867">
        <v>0</v>
      </c>
      <c r="E1867" s="7">
        <v>45717</v>
      </c>
    </row>
    <row r="1868" spans="2:5" hidden="1" x14ac:dyDescent="0.25">
      <c r="B1868" t="s">
        <v>2428</v>
      </c>
      <c r="C1868" t="s">
        <v>2429</v>
      </c>
      <c r="D1868">
        <v>0</v>
      </c>
      <c r="E1868" s="7">
        <v>46753</v>
      </c>
    </row>
    <row r="1869" spans="2:5" hidden="1" x14ac:dyDescent="0.25">
      <c r="B1869" t="s">
        <v>2428</v>
      </c>
      <c r="C1869" t="s">
        <v>2429</v>
      </c>
      <c r="D1869">
        <v>0</v>
      </c>
      <c r="E1869" s="7">
        <v>46935</v>
      </c>
    </row>
    <row r="1870" spans="2:5" hidden="1" x14ac:dyDescent="0.25">
      <c r="B1870" t="s">
        <v>2428</v>
      </c>
      <c r="C1870" t="s">
        <v>2429</v>
      </c>
      <c r="D1870">
        <v>0</v>
      </c>
      <c r="E1870" s="7">
        <v>46204</v>
      </c>
    </row>
    <row r="1871" spans="2:5" hidden="1" x14ac:dyDescent="0.25">
      <c r="B1871" t="s">
        <v>2428</v>
      </c>
      <c r="C1871" t="s">
        <v>2429</v>
      </c>
      <c r="D1871">
        <v>0</v>
      </c>
      <c r="E1871" s="7">
        <v>46357</v>
      </c>
    </row>
    <row r="1872" spans="2:5" hidden="1" x14ac:dyDescent="0.25">
      <c r="B1872" t="s">
        <v>2428</v>
      </c>
      <c r="C1872" t="s">
        <v>2429</v>
      </c>
      <c r="D1872">
        <v>0</v>
      </c>
      <c r="E1872" s="7">
        <v>46357</v>
      </c>
    </row>
    <row r="1873" spans="2:5" hidden="1" x14ac:dyDescent="0.25">
      <c r="B1873" t="s">
        <v>2428</v>
      </c>
      <c r="C1873" t="s">
        <v>2429</v>
      </c>
      <c r="D1873">
        <v>0</v>
      </c>
      <c r="E1873" s="7">
        <v>46388</v>
      </c>
    </row>
    <row r="1874" spans="2:5" hidden="1" x14ac:dyDescent="0.25">
      <c r="B1874" t="s">
        <v>2428</v>
      </c>
      <c r="C1874" t="s">
        <v>2429</v>
      </c>
      <c r="D1874">
        <v>0</v>
      </c>
      <c r="E1874" s="7">
        <v>46905</v>
      </c>
    </row>
    <row r="1875" spans="2:5" hidden="1" x14ac:dyDescent="0.25">
      <c r="B1875" t="s">
        <v>2428</v>
      </c>
      <c r="C1875" t="s">
        <v>2429</v>
      </c>
      <c r="D1875">
        <v>0</v>
      </c>
      <c r="E1875" s="7">
        <v>46905</v>
      </c>
    </row>
    <row r="1876" spans="2:5" hidden="1" x14ac:dyDescent="0.25">
      <c r="B1876" t="s">
        <v>2428</v>
      </c>
      <c r="C1876" t="s">
        <v>2429</v>
      </c>
      <c r="D1876">
        <v>0</v>
      </c>
      <c r="E1876" s="7">
        <v>46935</v>
      </c>
    </row>
    <row r="1877" spans="2:5" hidden="1" x14ac:dyDescent="0.25">
      <c r="B1877" t="s">
        <v>2440</v>
      </c>
      <c r="C1877" t="s">
        <v>2441</v>
      </c>
      <c r="D1877">
        <v>0</v>
      </c>
      <c r="E1877" s="7">
        <v>46478</v>
      </c>
    </row>
    <row r="1878" spans="2:5" hidden="1" x14ac:dyDescent="0.25">
      <c r="B1878" t="s">
        <v>2440</v>
      </c>
      <c r="C1878" t="s">
        <v>2441</v>
      </c>
      <c r="D1878">
        <v>0</v>
      </c>
      <c r="E1878" s="7">
        <v>46753</v>
      </c>
    </row>
    <row r="1879" spans="2:5" hidden="1" x14ac:dyDescent="0.25">
      <c r="B1879" t="s">
        <v>2440</v>
      </c>
      <c r="C1879" t="s">
        <v>2441</v>
      </c>
      <c r="D1879">
        <v>0</v>
      </c>
      <c r="E1879" s="7">
        <v>46844</v>
      </c>
    </row>
    <row r="1880" spans="2:5" hidden="1" x14ac:dyDescent="0.25">
      <c r="B1880" t="s">
        <v>2440</v>
      </c>
      <c r="C1880" t="s">
        <v>2441</v>
      </c>
      <c r="D1880">
        <v>0</v>
      </c>
      <c r="E1880" s="7">
        <v>46905</v>
      </c>
    </row>
    <row r="1881" spans="2:5" hidden="1" x14ac:dyDescent="0.25">
      <c r="B1881" t="s">
        <v>2440</v>
      </c>
      <c r="C1881" t="s">
        <v>2441</v>
      </c>
      <c r="D1881">
        <v>0</v>
      </c>
      <c r="E1881" s="7">
        <v>46966</v>
      </c>
    </row>
    <row r="1882" spans="2:5" hidden="1" x14ac:dyDescent="0.25">
      <c r="B1882" t="s">
        <v>2440</v>
      </c>
      <c r="C1882" t="s">
        <v>2441</v>
      </c>
      <c r="D1882">
        <v>0</v>
      </c>
      <c r="E1882" s="7">
        <v>46478</v>
      </c>
    </row>
    <row r="1883" spans="2:5" hidden="1" x14ac:dyDescent="0.25">
      <c r="B1883" t="s">
        <v>2447</v>
      </c>
      <c r="C1883" t="s">
        <v>2448</v>
      </c>
      <c r="D1883">
        <v>0</v>
      </c>
      <c r="E1883" s="7">
        <v>46905</v>
      </c>
    </row>
    <row r="1884" spans="2:5" hidden="1" x14ac:dyDescent="0.25">
      <c r="B1884" t="s">
        <v>2447</v>
      </c>
      <c r="C1884" t="s">
        <v>2448</v>
      </c>
      <c r="D1884">
        <v>0</v>
      </c>
      <c r="E1884" s="7">
        <v>46905</v>
      </c>
    </row>
    <row r="1885" spans="2:5" hidden="1" x14ac:dyDescent="0.25">
      <c r="B1885" t="s">
        <v>2447</v>
      </c>
      <c r="C1885" t="s">
        <v>2448</v>
      </c>
      <c r="D1885">
        <v>0</v>
      </c>
      <c r="E1885" s="7">
        <v>46508</v>
      </c>
    </row>
    <row r="1886" spans="2:5" hidden="1" x14ac:dyDescent="0.25">
      <c r="B1886" t="s">
        <v>2447</v>
      </c>
      <c r="C1886" t="s">
        <v>2448</v>
      </c>
      <c r="D1886">
        <v>0</v>
      </c>
      <c r="E1886" s="7">
        <v>46692</v>
      </c>
    </row>
    <row r="1887" spans="2:5" hidden="1" x14ac:dyDescent="0.25">
      <c r="B1887" t="s">
        <v>2447</v>
      </c>
      <c r="C1887" t="s">
        <v>2448</v>
      </c>
      <c r="D1887">
        <v>0</v>
      </c>
      <c r="E1887" s="7">
        <v>46692</v>
      </c>
    </row>
    <row r="1888" spans="2:5" hidden="1" x14ac:dyDescent="0.25">
      <c r="B1888" t="s">
        <v>2447</v>
      </c>
      <c r="C1888" t="s">
        <v>2448</v>
      </c>
      <c r="D1888">
        <v>0</v>
      </c>
      <c r="E1888" s="7">
        <v>46753</v>
      </c>
    </row>
    <row r="1889" spans="2:5" hidden="1" x14ac:dyDescent="0.25">
      <c r="B1889" t="s">
        <v>2447</v>
      </c>
      <c r="C1889" t="s">
        <v>2448</v>
      </c>
      <c r="D1889">
        <v>0</v>
      </c>
      <c r="E1889" s="7">
        <v>46753</v>
      </c>
    </row>
    <row r="1890" spans="2:5" hidden="1" x14ac:dyDescent="0.25">
      <c r="B1890" t="s">
        <v>2447</v>
      </c>
      <c r="C1890" t="s">
        <v>2448</v>
      </c>
      <c r="D1890">
        <v>0</v>
      </c>
      <c r="E1890" s="7">
        <v>46753</v>
      </c>
    </row>
    <row r="1891" spans="2:5" hidden="1" x14ac:dyDescent="0.25">
      <c r="B1891" t="s">
        <v>2447</v>
      </c>
      <c r="C1891" t="s">
        <v>2448</v>
      </c>
      <c r="D1891">
        <v>0</v>
      </c>
      <c r="E1891" s="7">
        <v>46844</v>
      </c>
    </row>
    <row r="1892" spans="2:5" hidden="1" x14ac:dyDescent="0.25">
      <c r="B1892" t="s">
        <v>2447</v>
      </c>
      <c r="C1892" t="s">
        <v>2448</v>
      </c>
      <c r="D1892">
        <v>0</v>
      </c>
      <c r="E1892" s="7">
        <v>46874</v>
      </c>
    </row>
    <row r="1893" spans="2:5" hidden="1" x14ac:dyDescent="0.25">
      <c r="B1893" t="s">
        <v>2447</v>
      </c>
      <c r="C1893" t="s">
        <v>2448</v>
      </c>
      <c r="D1893">
        <v>0</v>
      </c>
      <c r="E1893" s="7">
        <v>46905</v>
      </c>
    </row>
    <row r="1894" spans="2:5" hidden="1" x14ac:dyDescent="0.25">
      <c r="B1894" t="s">
        <v>2447</v>
      </c>
      <c r="C1894" t="s">
        <v>2448</v>
      </c>
      <c r="D1894">
        <v>0</v>
      </c>
      <c r="E1894" s="7">
        <v>46692</v>
      </c>
    </row>
    <row r="1895" spans="2:5" hidden="1" x14ac:dyDescent="0.25">
      <c r="B1895" t="s">
        <v>2447</v>
      </c>
      <c r="C1895" t="s">
        <v>2448</v>
      </c>
      <c r="D1895">
        <v>0</v>
      </c>
      <c r="E1895" s="7">
        <v>46692</v>
      </c>
    </row>
    <row r="1896" spans="2:5" hidden="1" x14ac:dyDescent="0.25">
      <c r="B1896" t="s">
        <v>2460</v>
      </c>
      <c r="C1896" t="s">
        <v>2461</v>
      </c>
      <c r="D1896">
        <v>993</v>
      </c>
      <c r="E1896" s="7">
        <v>46539</v>
      </c>
    </row>
    <row r="1897" spans="2:5" hidden="1" x14ac:dyDescent="0.25">
      <c r="B1897" t="s">
        <v>2464</v>
      </c>
      <c r="C1897" t="s">
        <v>2465</v>
      </c>
      <c r="D1897">
        <v>0</v>
      </c>
      <c r="E1897" s="7">
        <v>46235</v>
      </c>
    </row>
    <row r="1898" spans="2:5" hidden="1" x14ac:dyDescent="0.25">
      <c r="B1898" t="s">
        <v>2464</v>
      </c>
      <c r="C1898" t="s">
        <v>2465</v>
      </c>
      <c r="D1898">
        <v>0</v>
      </c>
      <c r="E1898" s="7">
        <v>46235</v>
      </c>
    </row>
    <row r="1899" spans="2:5" hidden="1" x14ac:dyDescent="0.25">
      <c r="B1899" t="s">
        <v>2464</v>
      </c>
      <c r="C1899" t="s">
        <v>2465</v>
      </c>
      <c r="D1899">
        <v>0</v>
      </c>
      <c r="E1899" s="7">
        <v>46478</v>
      </c>
    </row>
    <row r="1900" spans="2:5" hidden="1" x14ac:dyDescent="0.25">
      <c r="B1900" t="s">
        <v>2464</v>
      </c>
      <c r="C1900" t="s">
        <v>2465</v>
      </c>
      <c r="D1900">
        <v>0</v>
      </c>
      <c r="E1900" s="7">
        <v>46600</v>
      </c>
    </row>
    <row r="1901" spans="2:5" hidden="1" x14ac:dyDescent="0.25">
      <c r="B1901" t="s">
        <v>2464</v>
      </c>
      <c r="C1901" t="s">
        <v>2465</v>
      </c>
      <c r="D1901">
        <v>0</v>
      </c>
      <c r="E1901" s="7">
        <v>46722</v>
      </c>
    </row>
    <row r="1902" spans="2:5" hidden="1" x14ac:dyDescent="0.25">
      <c r="B1902" t="s">
        <v>2464</v>
      </c>
      <c r="C1902" t="s">
        <v>2465</v>
      </c>
      <c r="D1902">
        <v>0</v>
      </c>
      <c r="E1902" s="7">
        <v>46722</v>
      </c>
    </row>
    <row r="1903" spans="2:5" hidden="1" x14ac:dyDescent="0.25">
      <c r="B1903" t="s">
        <v>2464</v>
      </c>
      <c r="C1903" t="s">
        <v>2465</v>
      </c>
      <c r="D1903">
        <v>0</v>
      </c>
      <c r="E1903" s="7">
        <v>46478</v>
      </c>
    </row>
    <row r="1904" spans="2:5" hidden="1" x14ac:dyDescent="0.25">
      <c r="B1904" t="s">
        <v>2464</v>
      </c>
      <c r="C1904" t="s">
        <v>2465</v>
      </c>
      <c r="D1904">
        <v>0</v>
      </c>
      <c r="E1904" s="7">
        <v>46722</v>
      </c>
    </row>
    <row r="1905" spans="2:5" hidden="1" x14ac:dyDescent="0.25">
      <c r="B1905" t="s">
        <v>2473</v>
      </c>
      <c r="C1905" t="s">
        <v>2474</v>
      </c>
      <c r="D1905">
        <v>0</v>
      </c>
      <c r="E1905" s="7">
        <v>45870</v>
      </c>
    </row>
    <row r="1906" spans="2:5" hidden="1" x14ac:dyDescent="0.25">
      <c r="B1906" t="s">
        <v>2473</v>
      </c>
      <c r="C1906" t="s">
        <v>2474</v>
      </c>
      <c r="D1906">
        <v>0</v>
      </c>
      <c r="E1906" s="7">
        <v>45870</v>
      </c>
    </row>
    <row r="1907" spans="2:5" hidden="1" x14ac:dyDescent="0.25">
      <c r="B1907" t="s">
        <v>2473</v>
      </c>
      <c r="C1907" t="s">
        <v>2474</v>
      </c>
      <c r="D1907">
        <v>0</v>
      </c>
      <c r="E1907" s="7">
        <v>46082</v>
      </c>
    </row>
    <row r="1908" spans="2:5" hidden="1" x14ac:dyDescent="0.25">
      <c r="B1908" t="s">
        <v>2473</v>
      </c>
      <c r="C1908" t="s">
        <v>2474</v>
      </c>
      <c r="D1908">
        <v>0</v>
      </c>
      <c r="E1908" s="7">
        <v>46235</v>
      </c>
    </row>
    <row r="1909" spans="2:5" hidden="1" x14ac:dyDescent="0.25">
      <c r="B1909" t="s">
        <v>2473</v>
      </c>
      <c r="C1909" t="s">
        <v>2474</v>
      </c>
      <c r="D1909">
        <v>0</v>
      </c>
      <c r="E1909" s="7">
        <v>46235</v>
      </c>
    </row>
    <row r="1910" spans="2:5" hidden="1" x14ac:dyDescent="0.25">
      <c r="B1910" t="s">
        <v>2473</v>
      </c>
      <c r="C1910" t="s">
        <v>2474</v>
      </c>
      <c r="D1910">
        <v>0</v>
      </c>
      <c r="E1910" s="7">
        <v>46600</v>
      </c>
    </row>
    <row r="1911" spans="2:5" hidden="1" x14ac:dyDescent="0.25">
      <c r="B1911" t="s">
        <v>2473</v>
      </c>
      <c r="C1911" t="s">
        <v>2474</v>
      </c>
      <c r="D1911">
        <v>0</v>
      </c>
      <c r="E1911" s="7">
        <v>46722</v>
      </c>
    </row>
    <row r="1912" spans="2:5" hidden="1" x14ac:dyDescent="0.25">
      <c r="B1912" t="s">
        <v>2473</v>
      </c>
      <c r="C1912" t="s">
        <v>2474</v>
      </c>
      <c r="D1912">
        <v>0</v>
      </c>
      <c r="E1912" s="7">
        <v>46235</v>
      </c>
    </row>
    <row r="1913" spans="2:5" hidden="1" x14ac:dyDescent="0.25">
      <c r="B1913" t="s">
        <v>2473</v>
      </c>
      <c r="C1913" t="s">
        <v>2474</v>
      </c>
      <c r="D1913">
        <v>0</v>
      </c>
      <c r="E1913" s="7">
        <v>46235</v>
      </c>
    </row>
    <row r="1914" spans="2:5" hidden="1" x14ac:dyDescent="0.25">
      <c r="B1914" t="s">
        <v>2473</v>
      </c>
      <c r="C1914" t="s">
        <v>2474</v>
      </c>
      <c r="D1914">
        <v>0</v>
      </c>
      <c r="E1914" s="7">
        <v>46600</v>
      </c>
    </row>
    <row r="1915" spans="2:5" hidden="1" x14ac:dyDescent="0.25">
      <c r="B1915" t="s">
        <v>2473</v>
      </c>
      <c r="C1915" t="s">
        <v>2474</v>
      </c>
      <c r="D1915">
        <v>0</v>
      </c>
      <c r="E1915" s="7">
        <v>46722</v>
      </c>
    </row>
    <row r="1916" spans="2:5" hidden="1" x14ac:dyDescent="0.25">
      <c r="B1916" t="s">
        <v>2480</v>
      </c>
      <c r="C1916" t="s">
        <v>2481</v>
      </c>
      <c r="D1916">
        <v>0</v>
      </c>
      <c r="E1916" s="7" t="s">
        <v>30</v>
      </c>
    </row>
    <row r="1917" spans="2:5" hidden="1" x14ac:dyDescent="0.25">
      <c r="B1917" t="s">
        <v>2482</v>
      </c>
      <c r="C1917" t="s">
        <v>2483</v>
      </c>
      <c r="D1917">
        <v>0</v>
      </c>
      <c r="E1917" s="7" t="s">
        <v>30</v>
      </c>
    </row>
    <row r="1918" spans="2:5" hidden="1" x14ac:dyDescent="0.25">
      <c r="B1918" t="s">
        <v>2484</v>
      </c>
      <c r="C1918" t="s">
        <v>13603</v>
      </c>
      <c r="D1918">
        <v>0</v>
      </c>
      <c r="E1918" s="7">
        <v>47484</v>
      </c>
    </row>
    <row r="1919" spans="2:5" hidden="1" x14ac:dyDescent="0.25">
      <c r="B1919" t="s">
        <v>2484</v>
      </c>
      <c r="C1919" t="s">
        <v>13603</v>
      </c>
      <c r="D1919">
        <v>2</v>
      </c>
      <c r="E1919" s="7">
        <v>47484</v>
      </c>
    </row>
    <row r="1920" spans="2:5" hidden="1" x14ac:dyDescent="0.25">
      <c r="B1920" t="s">
        <v>2484</v>
      </c>
      <c r="C1920" t="s">
        <v>13603</v>
      </c>
      <c r="D1920">
        <v>1040</v>
      </c>
      <c r="E1920" s="7">
        <v>47908</v>
      </c>
    </row>
    <row r="1921" spans="2:5" hidden="1" x14ac:dyDescent="0.25">
      <c r="B1921" t="s">
        <v>2484</v>
      </c>
      <c r="C1921" t="s">
        <v>13603</v>
      </c>
      <c r="D1921">
        <v>0</v>
      </c>
      <c r="E1921" s="7">
        <v>47484</v>
      </c>
    </row>
    <row r="1922" spans="2:5" hidden="1" x14ac:dyDescent="0.25">
      <c r="B1922" t="s">
        <v>2490</v>
      </c>
      <c r="C1922" t="s">
        <v>2491</v>
      </c>
      <c r="D1922">
        <v>0</v>
      </c>
      <c r="E1922" s="7">
        <v>46784</v>
      </c>
    </row>
    <row r="1923" spans="2:5" hidden="1" x14ac:dyDescent="0.25">
      <c r="B1923" t="s">
        <v>2490</v>
      </c>
      <c r="C1923" t="s">
        <v>2491</v>
      </c>
      <c r="D1923">
        <v>0</v>
      </c>
      <c r="E1923" s="7">
        <v>47331</v>
      </c>
    </row>
    <row r="1924" spans="2:5" hidden="1" x14ac:dyDescent="0.25">
      <c r="B1924" t="s">
        <v>2490</v>
      </c>
      <c r="C1924" t="s">
        <v>2491</v>
      </c>
      <c r="D1924">
        <v>0</v>
      </c>
      <c r="E1924" s="7">
        <v>47423</v>
      </c>
    </row>
    <row r="1925" spans="2:5" hidden="1" x14ac:dyDescent="0.25">
      <c r="B1925" t="s">
        <v>2490</v>
      </c>
      <c r="C1925" t="s">
        <v>2491</v>
      </c>
      <c r="D1925">
        <v>0</v>
      </c>
      <c r="E1925" s="7">
        <v>47423</v>
      </c>
    </row>
    <row r="1926" spans="2:5" hidden="1" x14ac:dyDescent="0.25">
      <c r="B1926" t="s">
        <v>2490</v>
      </c>
      <c r="C1926" t="s">
        <v>2491</v>
      </c>
      <c r="D1926">
        <v>48</v>
      </c>
      <c r="E1926" s="7">
        <v>47574</v>
      </c>
    </row>
    <row r="1927" spans="2:5" hidden="1" x14ac:dyDescent="0.25">
      <c r="B1927" t="s">
        <v>2490</v>
      </c>
      <c r="C1927" t="s">
        <v>2491</v>
      </c>
      <c r="D1927">
        <v>0</v>
      </c>
      <c r="E1927" s="7">
        <v>47423</v>
      </c>
    </row>
    <row r="1928" spans="2:5" hidden="1" x14ac:dyDescent="0.25">
      <c r="B1928" t="s">
        <v>2490</v>
      </c>
      <c r="C1928" t="s">
        <v>2491</v>
      </c>
      <c r="D1928">
        <v>0</v>
      </c>
      <c r="E1928" s="7">
        <v>47574</v>
      </c>
    </row>
    <row r="1929" spans="2:5" hidden="1" x14ac:dyDescent="0.25">
      <c r="B1929" t="s">
        <v>2494</v>
      </c>
      <c r="C1929" t="s">
        <v>2495</v>
      </c>
      <c r="D1929">
        <v>0</v>
      </c>
      <c r="E1929" s="7">
        <v>47270</v>
      </c>
    </row>
    <row r="1930" spans="2:5" hidden="1" x14ac:dyDescent="0.25">
      <c r="B1930" t="s">
        <v>2494</v>
      </c>
      <c r="C1930" t="s">
        <v>2495</v>
      </c>
      <c r="D1930">
        <v>0</v>
      </c>
      <c r="E1930" s="7">
        <v>47362</v>
      </c>
    </row>
    <row r="1931" spans="2:5" hidden="1" x14ac:dyDescent="0.25">
      <c r="B1931" t="s">
        <v>2494</v>
      </c>
      <c r="C1931" t="s">
        <v>2495</v>
      </c>
      <c r="D1931">
        <v>0</v>
      </c>
      <c r="E1931" s="7">
        <v>47423</v>
      </c>
    </row>
    <row r="1932" spans="2:5" hidden="1" x14ac:dyDescent="0.25">
      <c r="B1932" t="s">
        <v>2494</v>
      </c>
      <c r="C1932" t="s">
        <v>2495</v>
      </c>
      <c r="D1932">
        <v>0</v>
      </c>
      <c r="E1932" s="7">
        <v>47423</v>
      </c>
    </row>
    <row r="1933" spans="2:5" hidden="1" x14ac:dyDescent="0.25">
      <c r="B1933" t="s">
        <v>2496</v>
      </c>
      <c r="C1933" t="s">
        <v>13604</v>
      </c>
      <c r="D1933">
        <v>0</v>
      </c>
      <c r="E1933" s="7">
        <v>46600</v>
      </c>
    </row>
    <row r="1934" spans="2:5" hidden="1" x14ac:dyDescent="0.25">
      <c r="B1934" t="s">
        <v>2496</v>
      </c>
      <c r="C1934" t="s">
        <v>13604</v>
      </c>
      <c r="D1934">
        <v>0</v>
      </c>
      <c r="E1934" s="7">
        <v>47178</v>
      </c>
    </row>
    <row r="1935" spans="2:5" hidden="1" x14ac:dyDescent="0.25">
      <c r="B1935" t="s">
        <v>2496</v>
      </c>
      <c r="C1935" t="s">
        <v>13604</v>
      </c>
      <c r="D1935">
        <v>0</v>
      </c>
      <c r="E1935" s="7">
        <v>47027</v>
      </c>
    </row>
    <row r="1936" spans="2:5" hidden="1" x14ac:dyDescent="0.25">
      <c r="B1936" t="s">
        <v>2496</v>
      </c>
      <c r="C1936" t="s">
        <v>13604</v>
      </c>
      <c r="D1936">
        <v>0</v>
      </c>
      <c r="E1936" s="7">
        <v>47209</v>
      </c>
    </row>
    <row r="1937" spans="2:5" hidden="1" x14ac:dyDescent="0.25">
      <c r="B1937" t="s">
        <v>2496</v>
      </c>
      <c r="C1937" t="s">
        <v>13604</v>
      </c>
      <c r="D1937">
        <v>0</v>
      </c>
      <c r="E1937" s="7">
        <v>47088</v>
      </c>
    </row>
    <row r="1938" spans="2:5" hidden="1" x14ac:dyDescent="0.25">
      <c r="B1938" t="s">
        <v>2496</v>
      </c>
      <c r="C1938" t="s">
        <v>13604</v>
      </c>
      <c r="D1938">
        <v>0</v>
      </c>
      <c r="E1938" s="7">
        <v>46935</v>
      </c>
    </row>
    <row r="1939" spans="2:5" hidden="1" x14ac:dyDescent="0.25">
      <c r="B1939" t="s">
        <v>2496</v>
      </c>
      <c r="C1939" t="s">
        <v>13604</v>
      </c>
      <c r="D1939">
        <v>0</v>
      </c>
      <c r="E1939" s="7">
        <v>46966</v>
      </c>
    </row>
    <row r="1940" spans="2:5" hidden="1" x14ac:dyDescent="0.25">
      <c r="B1940" t="s">
        <v>2496</v>
      </c>
      <c r="C1940" t="s">
        <v>13604</v>
      </c>
      <c r="D1940">
        <v>0</v>
      </c>
      <c r="E1940" s="7">
        <v>47178</v>
      </c>
    </row>
    <row r="1941" spans="2:5" hidden="1" x14ac:dyDescent="0.25">
      <c r="B1941" t="s">
        <v>2496</v>
      </c>
      <c r="C1941" t="s">
        <v>13604</v>
      </c>
      <c r="D1941">
        <v>40</v>
      </c>
      <c r="E1941" s="7">
        <v>47209</v>
      </c>
    </row>
    <row r="1942" spans="2:5" hidden="1" x14ac:dyDescent="0.25">
      <c r="B1942" t="s">
        <v>2496</v>
      </c>
      <c r="C1942" t="s">
        <v>13604</v>
      </c>
      <c r="D1942">
        <v>0</v>
      </c>
      <c r="E1942" s="7">
        <v>46935</v>
      </c>
    </row>
    <row r="1943" spans="2:5" hidden="1" x14ac:dyDescent="0.25">
      <c r="B1943" t="s">
        <v>2506</v>
      </c>
      <c r="C1943" t="s">
        <v>2507</v>
      </c>
      <c r="D1943">
        <v>0</v>
      </c>
      <c r="E1943" s="7">
        <v>47209</v>
      </c>
    </row>
    <row r="1944" spans="2:5" hidden="1" x14ac:dyDescent="0.25">
      <c r="B1944" t="s">
        <v>2508</v>
      </c>
      <c r="C1944" t="s">
        <v>13480</v>
      </c>
      <c r="D1944">
        <v>0</v>
      </c>
      <c r="E1944" s="7">
        <v>46813</v>
      </c>
    </row>
    <row r="1945" spans="2:5" hidden="1" x14ac:dyDescent="0.25">
      <c r="B1945" t="s">
        <v>2508</v>
      </c>
      <c r="C1945" t="s">
        <v>13480</v>
      </c>
      <c r="D1945">
        <v>3803</v>
      </c>
      <c r="E1945" s="7">
        <v>47150</v>
      </c>
    </row>
    <row r="1946" spans="2:5" hidden="1" x14ac:dyDescent="0.25">
      <c r="B1946" t="s">
        <v>2511</v>
      </c>
      <c r="C1946" t="s">
        <v>111</v>
      </c>
      <c r="D1946">
        <v>0</v>
      </c>
      <c r="E1946" s="7">
        <v>45931</v>
      </c>
    </row>
    <row r="1947" spans="2:5" hidden="1" x14ac:dyDescent="0.25">
      <c r="B1947" t="s">
        <v>2512</v>
      </c>
      <c r="C1947" t="s">
        <v>10099</v>
      </c>
      <c r="D1947">
        <v>0</v>
      </c>
      <c r="E1947" s="7">
        <v>45839</v>
      </c>
    </row>
    <row r="1948" spans="2:5" hidden="1" x14ac:dyDescent="0.25">
      <c r="B1948" t="s">
        <v>2516</v>
      </c>
      <c r="C1948" t="s">
        <v>13481</v>
      </c>
      <c r="D1948">
        <v>1040</v>
      </c>
      <c r="E1948" s="7">
        <v>45809</v>
      </c>
    </row>
    <row r="1949" spans="2:5" hidden="1" x14ac:dyDescent="0.25">
      <c r="B1949" t="s">
        <v>2516</v>
      </c>
      <c r="C1949" t="s">
        <v>13481</v>
      </c>
      <c r="D1949">
        <v>0</v>
      </c>
      <c r="E1949" s="7">
        <v>45931</v>
      </c>
    </row>
    <row r="1950" spans="2:5" hidden="1" x14ac:dyDescent="0.25">
      <c r="B1950" t="s">
        <v>2516</v>
      </c>
      <c r="C1950" t="s">
        <v>13481</v>
      </c>
      <c r="D1950">
        <v>483</v>
      </c>
      <c r="E1950" s="7">
        <v>47665</v>
      </c>
    </row>
    <row r="1951" spans="2:5" hidden="1" x14ac:dyDescent="0.25">
      <c r="B1951" t="s">
        <v>2516</v>
      </c>
      <c r="C1951" t="s">
        <v>13481</v>
      </c>
      <c r="D1951">
        <v>129</v>
      </c>
      <c r="E1951" s="7">
        <v>45809</v>
      </c>
    </row>
    <row r="1952" spans="2:5" hidden="1" x14ac:dyDescent="0.25">
      <c r="B1952" t="s">
        <v>2516</v>
      </c>
      <c r="C1952" t="s">
        <v>13481</v>
      </c>
      <c r="D1952">
        <v>20800</v>
      </c>
      <c r="E1952" s="7">
        <v>45931</v>
      </c>
    </row>
    <row r="1953" spans="2:5" hidden="1" x14ac:dyDescent="0.25">
      <c r="B1953" t="s">
        <v>2516</v>
      </c>
      <c r="C1953" t="s">
        <v>13481</v>
      </c>
      <c r="D1953">
        <v>1405</v>
      </c>
      <c r="E1953" s="7">
        <v>47665</v>
      </c>
    </row>
    <row r="1954" spans="2:5" hidden="1" x14ac:dyDescent="0.25">
      <c r="B1954" t="s">
        <v>2516</v>
      </c>
      <c r="C1954" t="s">
        <v>13481</v>
      </c>
      <c r="D1954">
        <v>200</v>
      </c>
      <c r="E1954" s="7">
        <v>47880</v>
      </c>
    </row>
    <row r="1955" spans="2:5" hidden="1" x14ac:dyDescent="0.25">
      <c r="B1955" t="s">
        <v>2516</v>
      </c>
      <c r="C1955" t="s">
        <v>13481</v>
      </c>
      <c r="D1955">
        <v>0</v>
      </c>
      <c r="E1955" s="7">
        <v>45809</v>
      </c>
    </row>
    <row r="1956" spans="2:5" hidden="1" x14ac:dyDescent="0.25">
      <c r="B1956" t="s">
        <v>2516</v>
      </c>
      <c r="C1956" t="s">
        <v>13481</v>
      </c>
      <c r="D1956">
        <v>0</v>
      </c>
      <c r="E1956" s="7">
        <v>47665</v>
      </c>
    </row>
    <row r="1957" spans="2:5" hidden="1" x14ac:dyDescent="0.25">
      <c r="B1957" t="s">
        <v>2517</v>
      </c>
      <c r="C1957" t="s">
        <v>13605</v>
      </c>
      <c r="D1957">
        <v>0</v>
      </c>
      <c r="E1957" s="7">
        <v>46235</v>
      </c>
    </row>
    <row r="1958" spans="2:5" hidden="1" x14ac:dyDescent="0.25">
      <c r="B1958" t="s">
        <v>2517</v>
      </c>
      <c r="C1958" t="s">
        <v>13605</v>
      </c>
      <c r="D1958">
        <v>0</v>
      </c>
      <c r="E1958" s="7">
        <v>47178</v>
      </c>
    </row>
    <row r="1959" spans="2:5" hidden="1" x14ac:dyDescent="0.25">
      <c r="B1959" t="s">
        <v>2517</v>
      </c>
      <c r="C1959" t="s">
        <v>13605</v>
      </c>
      <c r="D1959">
        <v>0</v>
      </c>
      <c r="E1959" s="7">
        <v>46082</v>
      </c>
    </row>
    <row r="1960" spans="2:5" hidden="1" x14ac:dyDescent="0.25">
      <c r="B1960" t="s">
        <v>2517</v>
      </c>
      <c r="C1960" t="s">
        <v>13605</v>
      </c>
      <c r="D1960">
        <v>295</v>
      </c>
      <c r="E1960" s="7">
        <v>46997</v>
      </c>
    </row>
    <row r="1961" spans="2:5" hidden="1" x14ac:dyDescent="0.25">
      <c r="B1961" t="s">
        <v>2520</v>
      </c>
      <c r="C1961" t="s">
        <v>13606</v>
      </c>
      <c r="D1961">
        <v>0</v>
      </c>
      <c r="E1961" s="7">
        <v>45870</v>
      </c>
    </row>
    <row r="1962" spans="2:5" hidden="1" x14ac:dyDescent="0.25">
      <c r="B1962" t="s">
        <v>2520</v>
      </c>
      <c r="C1962" t="s">
        <v>13606</v>
      </c>
      <c r="D1962">
        <v>0</v>
      </c>
      <c r="E1962" s="7">
        <v>45870</v>
      </c>
    </row>
    <row r="1963" spans="2:5" hidden="1" x14ac:dyDescent="0.25">
      <c r="B1963" t="s">
        <v>2520</v>
      </c>
      <c r="C1963" t="s">
        <v>13606</v>
      </c>
      <c r="D1963">
        <v>0</v>
      </c>
      <c r="E1963" s="7">
        <v>47300</v>
      </c>
    </row>
    <row r="1964" spans="2:5" hidden="1" x14ac:dyDescent="0.25">
      <c r="B1964" t="s">
        <v>2520</v>
      </c>
      <c r="C1964" t="s">
        <v>13606</v>
      </c>
      <c r="D1964">
        <v>0</v>
      </c>
      <c r="E1964" s="7">
        <v>46357</v>
      </c>
    </row>
    <row r="1965" spans="2:5" hidden="1" x14ac:dyDescent="0.25">
      <c r="B1965" t="s">
        <v>2527</v>
      </c>
      <c r="C1965" t="s">
        <v>13607</v>
      </c>
      <c r="D1965">
        <v>0</v>
      </c>
      <c r="E1965" s="7">
        <v>46357</v>
      </c>
    </row>
    <row r="1966" spans="2:5" hidden="1" x14ac:dyDescent="0.25">
      <c r="B1966" t="s">
        <v>2527</v>
      </c>
      <c r="C1966" t="s">
        <v>13607</v>
      </c>
      <c r="D1966">
        <v>0</v>
      </c>
      <c r="E1966" s="7">
        <v>45870</v>
      </c>
    </row>
    <row r="1967" spans="2:5" hidden="1" x14ac:dyDescent="0.25">
      <c r="B1967" t="s">
        <v>2527</v>
      </c>
      <c r="C1967" t="s">
        <v>13607</v>
      </c>
      <c r="D1967">
        <v>0</v>
      </c>
      <c r="E1967" s="7">
        <v>47300</v>
      </c>
    </row>
    <row r="1968" spans="2:5" hidden="1" x14ac:dyDescent="0.25">
      <c r="B1968" t="s">
        <v>2527</v>
      </c>
      <c r="C1968" t="s">
        <v>13607</v>
      </c>
      <c r="D1968">
        <v>0</v>
      </c>
      <c r="E1968" s="7">
        <v>45870</v>
      </c>
    </row>
    <row r="1969" spans="2:5" hidden="1" x14ac:dyDescent="0.25">
      <c r="B1969" t="s">
        <v>2527</v>
      </c>
      <c r="C1969" t="s">
        <v>13607</v>
      </c>
      <c r="D1969">
        <v>0</v>
      </c>
      <c r="E1969" s="7">
        <v>47300</v>
      </c>
    </row>
    <row r="1970" spans="2:5" hidden="1" x14ac:dyDescent="0.25">
      <c r="B1970" t="s">
        <v>2527</v>
      </c>
      <c r="C1970" t="s">
        <v>13607</v>
      </c>
      <c r="D1970">
        <v>0</v>
      </c>
      <c r="E1970" s="7">
        <v>46357</v>
      </c>
    </row>
    <row r="1971" spans="2:5" hidden="1" x14ac:dyDescent="0.25">
      <c r="B1971" t="s">
        <v>2532</v>
      </c>
      <c r="C1971" t="s">
        <v>13608</v>
      </c>
      <c r="D1971">
        <v>0</v>
      </c>
      <c r="E1971" s="7">
        <v>47515</v>
      </c>
    </row>
    <row r="1972" spans="2:5" hidden="1" x14ac:dyDescent="0.25">
      <c r="B1972" t="s">
        <v>2532</v>
      </c>
      <c r="C1972" t="s">
        <v>13608</v>
      </c>
      <c r="D1972">
        <v>0</v>
      </c>
      <c r="E1972" s="7">
        <v>47515</v>
      </c>
    </row>
    <row r="1973" spans="2:5" hidden="1" x14ac:dyDescent="0.25">
      <c r="B1973" t="s">
        <v>2532</v>
      </c>
      <c r="C1973" t="s">
        <v>13608</v>
      </c>
      <c r="D1973">
        <v>0</v>
      </c>
      <c r="E1973" s="7">
        <v>47515</v>
      </c>
    </row>
    <row r="1974" spans="2:5" hidden="1" x14ac:dyDescent="0.25">
      <c r="B1974" t="s">
        <v>2532</v>
      </c>
      <c r="C1974" t="s">
        <v>13608</v>
      </c>
      <c r="D1974">
        <v>0</v>
      </c>
      <c r="E1974" s="7">
        <v>47515</v>
      </c>
    </row>
    <row r="1975" spans="2:5" hidden="1" x14ac:dyDescent="0.25">
      <c r="B1975" t="s">
        <v>2532</v>
      </c>
      <c r="C1975" t="s">
        <v>13608</v>
      </c>
      <c r="D1975">
        <v>0</v>
      </c>
      <c r="E1975" s="7">
        <v>47300</v>
      </c>
    </row>
    <row r="1976" spans="2:5" hidden="1" x14ac:dyDescent="0.25">
      <c r="B1976" t="s">
        <v>2532</v>
      </c>
      <c r="C1976" t="s">
        <v>13608</v>
      </c>
      <c r="D1976">
        <v>0</v>
      </c>
      <c r="E1976" s="7">
        <v>47300</v>
      </c>
    </row>
    <row r="1977" spans="2:5" hidden="1" x14ac:dyDescent="0.25">
      <c r="B1977" t="s">
        <v>2532</v>
      </c>
      <c r="C1977" t="s">
        <v>13608</v>
      </c>
      <c r="D1977">
        <v>0</v>
      </c>
      <c r="E1977" s="7">
        <v>47604</v>
      </c>
    </row>
    <row r="1978" spans="2:5" hidden="1" x14ac:dyDescent="0.25">
      <c r="B1978" t="s">
        <v>2532</v>
      </c>
      <c r="C1978" t="s">
        <v>13608</v>
      </c>
      <c r="D1978">
        <v>0</v>
      </c>
      <c r="E1978" s="7">
        <v>47665</v>
      </c>
    </row>
    <row r="1979" spans="2:5" hidden="1" x14ac:dyDescent="0.25">
      <c r="B1979" t="s">
        <v>2532</v>
      </c>
      <c r="C1979" t="s">
        <v>13608</v>
      </c>
      <c r="D1979">
        <v>0</v>
      </c>
      <c r="E1979" s="7">
        <v>47665</v>
      </c>
    </row>
    <row r="1980" spans="2:5" hidden="1" x14ac:dyDescent="0.25">
      <c r="B1980" t="s">
        <v>2532</v>
      </c>
      <c r="C1980" t="s">
        <v>13608</v>
      </c>
      <c r="D1980">
        <v>0</v>
      </c>
      <c r="E1980" s="7">
        <v>47665</v>
      </c>
    </row>
    <row r="1981" spans="2:5" hidden="1" x14ac:dyDescent="0.25">
      <c r="B1981" t="s">
        <v>2532</v>
      </c>
      <c r="C1981" t="s">
        <v>13608</v>
      </c>
      <c r="D1981">
        <v>0</v>
      </c>
      <c r="E1981" s="7">
        <v>47696</v>
      </c>
    </row>
    <row r="1982" spans="2:5" hidden="1" x14ac:dyDescent="0.25">
      <c r="B1982" t="s">
        <v>2532</v>
      </c>
      <c r="C1982" t="s">
        <v>13608</v>
      </c>
      <c r="D1982">
        <v>0</v>
      </c>
      <c r="E1982" s="7">
        <v>47696</v>
      </c>
    </row>
    <row r="1983" spans="2:5" hidden="1" x14ac:dyDescent="0.25">
      <c r="B1983" t="s">
        <v>2532</v>
      </c>
      <c r="C1983" t="s">
        <v>13608</v>
      </c>
      <c r="D1983">
        <v>0</v>
      </c>
      <c r="E1983" s="7">
        <v>47757</v>
      </c>
    </row>
    <row r="1984" spans="2:5" hidden="1" x14ac:dyDescent="0.25">
      <c r="B1984" t="s">
        <v>2532</v>
      </c>
      <c r="C1984" t="s">
        <v>13608</v>
      </c>
      <c r="D1984">
        <v>400</v>
      </c>
      <c r="E1984" s="7">
        <v>47788</v>
      </c>
    </row>
    <row r="1985" spans="2:5" hidden="1" x14ac:dyDescent="0.25">
      <c r="B1985" t="s">
        <v>2532</v>
      </c>
      <c r="C1985" t="s">
        <v>13608</v>
      </c>
      <c r="D1985">
        <v>5000</v>
      </c>
      <c r="E1985" s="7">
        <v>47908</v>
      </c>
    </row>
    <row r="1986" spans="2:5" hidden="1" x14ac:dyDescent="0.25">
      <c r="B1986" t="s">
        <v>2532</v>
      </c>
      <c r="C1986" t="s">
        <v>13608</v>
      </c>
      <c r="D1986">
        <v>2836</v>
      </c>
      <c r="E1986" s="7">
        <v>47788</v>
      </c>
    </row>
    <row r="1987" spans="2:5" hidden="1" x14ac:dyDescent="0.25">
      <c r="B1987" t="s">
        <v>2532</v>
      </c>
      <c r="C1987" t="s">
        <v>13608</v>
      </c>
      <c r="D1987">
        <v>0</v>
      </c>
      <c r="E1987" s="7">
        <v>47484</v>
      </c>
    </row>
    <row r="1988" spans="2:5" hidden="1" x14ac:dyDescent="0.25">
      <c r="B1988" t="s">
        <v>2532</v>
      </c>
      <c r="C1988" t="s">
        <v>13608</v>
      </c>
      <c r="D1988">
        <v>0</v>
      </c>
      <c r="E1988" s="7">
        <v>47696</v>
      </c>
    </row>
    <row r="1989" spans="2:5" hidden="1" x14ac:dyDescent="0.25">
      <c r="B1989" t="s">
        <v>2538</v>
      </c>
      <c r="C1989" t="s">
        <v>13609</v>
      </c>
      <c r="D1989">
        <v>0</v>
      </c>
      <c r="E1989" s="7">
        <v>47515</v>
      </c>
    </row>
    <row r="1990" spans="2:5" hidden="1" x14ac:dyDescent="0.25">
      <c r="B1990" t="s">
        <v>2538</v>
      </c>
      <c r="C1990" t="s">
        <v>13609</v>
      </c>
      <c r="D1990">
        <v>0</v>
      </c>
      <c r="E1990" s="7">
        <v>47300</v>
      </c>
    </row>
    <row r="1991" spans="2:5" hidden="1" x14ac:dyDescent="0.25">
      <c r="B1991" t="s">
        <v>2538</v>
      </c>
      <c r="C1991" t="s">
        <v>13609</v>
      </c>
      <c r="D1991">
        <v>0</v>
      </c>
      <c r="E1991" s="7">
        <v>47300</v>
      </c>
    </row>
    <row r="1992" spans="2:5" hidden="1" x14ac:dyDescent="0.25">
      <c r="B1992" t="s">
        <v>2538</v>
      </c>
      <c r="C1992" t="s">
        <v>13609</v>
      </c>
      <c r="D1992">
        <v>0</v>
      </c>
      <c r="E1992" s="7">
        <v>47574</v>
      </c>
    </row>
    <row r="1993" spans="2:5" hidden="1" x14ac:dyDescent="0.25">
      <c r="B1993" t="s">
        <v>2538</v>
      </c>
      <c r="C1993" t="s">
        <v>13609</v>
      </c>
      <c r="D1993">
        <v>10</v>
      </c>
      <c r="E1993" s="7">
        <v>47574</v>
      </c>
    </row>
    <row r="1994" spans="2:5" hidden="1" x14ac:dyDescent="0.25">
      <c r="B1994" t="s">
        <v>2538</v>
      </c>
      <c r="C1994" t="s">
        <v>13609</v>
      </c>
      <c r="D1994">
        <v>48</v>
      </c>
      <c r="E1994" s="7">
        <v>47635</v>
      </c>
    </row>
    <row r="1995" spans="2:5" hidden="1" x14ac:dyDescent="0.25">
      <c r="B1995" t="s">
        <v>2538</v>
      </c>
      <c r="C1995" t="s">
        <v>13609</v>
      </c>
      <c r="D1995">
        <v>40</v>
      </c>
      <c r="E1995" s="7">
        <v>47788</v>
      </c>
    </row>
    <row r="1996" spans="2:5" hidden="1" x14ac:dyDescent="0.25">
      <c r="B1996" t="s">
        <v>2538</v>
      </c>
      <c r="C1996" t="s">
        <v>13609</v>
      </c>
      <c r="D1996">
        <v>235</v>
      </c>
      <c r="E1996" s="7">
        <v>47818</v>
      </c>
    </row>
    <row r="1997" spans="2:5" hidden="1" x14ac:dyDescent="0.25">
      <c r="B1997" t="s">
        <v>2538</v>
      </c>
      <c r="C1997" t="s">
        <v>13609</v>
      </c>
      <c r="D1997">
        <v>12</v>
      </c>
      <c r="E1997" s="7">
        <v>47818</v>
      </c>
    </row>
    <row r="1998" spans="2:5" hidden="1" x14ac:dyDescent="0.25">
      <c r="B1998" t="s">
        <v>2538</v>
      </c>
      <c r="C1998" t="s">
        <v>13609</v>
      </c>
      <c r="D1998">
        <v>84</v>
      </c>
      <c r="E1998" s="7">
        <v>47908</v>
      </c>
    </row>
    <row r="1999" spans="2:5" hidden="1" x14ac:dyDescent="0.25">
      <c r="B1999" t="s">
        <v>2538</v>
      </c>
      <c r="C1999" t="s">
        <v>13609</v>
      </c>
      <c r="D1999">
        <v>0</v>
      </c>
      <c r="E1999" s="7">
        <v>47484</v>
      </c>
    </row>
    <row r="2000" spans="2:5" hidden="1" x14ac:dyDescent="0.25">
      <c r="B2000" t="s">
        <v>2538</v>
      </c>
      <c r="C2000" t="s">
        <v>13609</v>
      </c>
      <c r="D2000">
        <v>0</v>
      </c>
      <c r="E2000" s="7">
        <v>47574</v>
      </c>
    </row>
    <row r="2001" spans="2:5" hidden="1" x14ac:dyDescent="0.25">
      <c r="B2001" t="s">
        <v>2538</v>
      </c>
      <c r="C2001" t="s">
        <v>13609</v>
      </c>
      <c r="D2001">
        <v>0</v>
      </c>
      <c r="E2001" s="7">
        <v>47818</v>
      </c>
    </row>
    <row r="2002" spans="2:5" hidden="1" x14ac:dyDescent="0.25">
      <c r="B2002" t="s">
        <v>2544</v>
      </c>
      <c r="C2002" t="s">
        <v>13610</v>
      </c>
      <c r="D2002">
        <v>0</v>
      </c>
      <c r="E2002" s="7">
        <v>47270</v>
      </c>
    </row>
    <row r="2003" spans="2:5" hidden="1" x14ac:dyDescent="0.25">
      <c r="B2003" t="s">
        <v>2544</v>
      </c>
      <c r="C2003" t="s">
        <v>13610</v>
      </c>
      <c r="D2003">
        <v>30</v>
      </c>
      <c r="E2003" s="7">
        <v>47300</v>
      </c>
    </row>
    <row r="2004" spans="2:5" hidden="1" x14ac:dyDescent="0.25">
      <c r="B2004" t="s">
        <v>2544</v>
      </c>
      <c r="C2004" t="s">
        <v>13610</v>
      </c>
      <c r="D2004">
        <v>4</v>
      </c>
      <c r="E2004" s="7">
        <v>47300</v>
      </c>
    </row>
    <row r="2005" spans="2:5" hidden="1" x14ac:dyDescent="0.25">
      <c r="B2005" t="s">
        <v>2544</v>
      </c>
      <c r="C2005" t="s">
        <v>13610</v>
      </c>
      <c r="D2005">
        <v>0</v>
      </c>
      <c r="E2005" s="7">
        <v>47604</v>
      </c>
    </row>
    <row r="2006" spans="2:5" hidden="1" x14ac:dyDescent="0.25">
      <c r="B2006" t="s">
        <v>2544</v>
      </c>
      <c r="C2006" t="s">
        <v>13610</v>
      </c>
      <c r="D2006">
        <v>24</v>
      </c>
      <c r="E2006" s="7">
        <v>47788</v>
      </c>
    </row>
    <row r="2007" spans="2:5" hidden="1" x14ac:dyDescent="0.25">
      <c r="B2007" t="s">
        <v>2544</v>
      </c>
      <c r="C2007" t="s">
        <v>13610</v>
      </c>
      <c r="D2007">
        <v>0</v>
      </c>
      <c r="E2007" s="7">
        <v>47484</v>
      </c>
    </row>
    <row r="2008" spans="2:5" hidden="1" x14ac:dyDescent="0.25">
      <c r="B2008" t="s">
        <v>2549</v>
      </c>
      <c r="C2008" t="s">
        <v>2550</v>
      </c>
      <c r="D2008">
        <v>0</v>
      </c>
      <c r="E2008" s="7">
        <v>46478</v>
      </c>
    </row>
    <row r="2009" spans="2:5" hidden="1" x14ac:dyDescent="0.25">
      <c r="B2009" t="s">
        <v>2551</v>
      </c>
      <c r="C2009" t="s">
        <v>13611</v>
      </c>
      <c r="D2009">
        <v>0</v>
      </c>
      <c r="E2009" s="7">
        <v>45992</v>
      </c>
    </row>
    <row r="2010" spans="2:5" hidden="1" x14ac:dyDescent="0.25">
      <c r="B2010" t="s">
        <v>2551</v>
      </c>
      <c r="C2010" t="s">
        <v>13611</v>
      </c>
      <c r="D2010">
        <v>0</v>
      </c>
      <c r="E2010" s="7">
        <v>45870</v>
      </c>
    </row>
    <row r="2011" spans="2:5" hidden="1" x14ac:dyDescent="0.25">
      <c r="B2011" t="s">
        <v>2551</v>
      </c>
      <c r="C2011" t="s">
        <v>13611</v>
      </c>
      <c r="D2011">
        <v>0</v>
      </c>
      <c r="E2011" s="7" t="s">
        <v>30</v>
      </c>
    </row>
    <row r="2012" spans="2:5" hidden="1" x14ac:dyDescent="0.25">
      <c r="B2012" t="s">
        <v>2551</v>
      </c>
      <c r="C2012" t="s">
        <v>13611</v>
      </c>
      <c r="D2012">
        <v>0</v>
      </c>
      <c r="E2012" s="7">
        <v>47058</v>
      </c>
    </row>
    <row r="2013" spans="2:5" hidden="1" x14ac:dyDescent="0.25">
      <c r="B2013" t="s">
        <v>2551</v>
      </c>
      <c r="C2013" t="s">
        <v>13611</v>
      </c>
      <c r="D2013">
        <v>0</v>
      </c>
      <c r="E2013" s="7">
        <v>45992</v>
      </c>
    </row>
    <row r="2014" spans="2:5" hidden="1" x14ac:dyDescent="0.25">
      <c r="B2014" t="s">
        <v>2551</v>
      </c>
      <c r="C2014" t="s">
        <v>13611</v>
      </c>
      <c r="D2014">
        <v>0</v>
      </c>
      <c r="E2014" s="7">
        <v>45870</v>
      </c>
    </row>
    <row r="2015" spans="2:5" hidden="1" x14ac:dyDescent="0.25">
      <c r="B2015" t="s">
        <v>2551</v>
      </c>
      <c r="C2015" t="s">
        <v>13611</v>
      </c>
      <c r="D2015">
        <v>0</v>
      </c>
      <c r="E2015" s="7">
        <v>47727</v>
      </c>
    </row>
    <row r="2016" spans="2:5" hidden="1" x14ac:dyDescent="0.25">
      <c r="B2016" t="s">
        <v>2551</v>
      </c>
      <c r="C2016" t="s">
        <v>13611</v>
      </c>
      <c r="D2016">
        <v>0</v>
      </c>
      <c r="E2016" s="7">
        <v>47727</v>
      </c>
    </row>
    <row r="2017" spans="2:5" hidden="1" x14ac:dyDescent="0.25">
      <c r="B2017" t="s">
        <v>2555</v>
      </c>
      <c r="C2017" t="s">
        <v>13612</v>
      </c>
      <c r="D2017">
        <v>0</v>
      </c>
      <c r="E2017" s="7">
        <v>46966</v>
      </c>
    </row>
    <row r="2018" spans="2:5" hidden="1" x14ac:dyDescent="0.25">
      <c r="B2018" t="s">
        <v>2557</v>
      </c>
      <c r="C2018" t="s">
        <v>13613</v>
      </c>
      <c r="D2018">
        <v>0</v>
      </c>
      <c r="E2018" s="7">
        <v>46935</v>
      </c>
    </row>
    <row r="2019" spans="2:5" hidden="1" x14ac:dyDescent="0.25">
      <c r="B2019" t="s">
        <v>2557</v>
      </c>
      <c r="C2019" t="s">
        <v>13613</v>
      </c>
      <c r="D2019">
        <v>0</v>
      </c>
      <c r="E2019" s="7" t="s">
        <v>30</v>
      </c>
    </row>
    <row r="2020" spans="2:5" hidden="1" x14ac:dyDescent="0.25">
      <c r="B2020" t="s">
        <v>2557</v>
      </c>
      <c r="C2020" t="s">
        <v>13613</v>
      </c>
      <c r="D2020">
        <v>0</v>
      </c>
      <c r="E2020" s="7">
        <v>46935</v>
      </c>
    </row>
    <row r="2021" spans="2:5" hidden="1" x14ac:dyDescent="0.25">
      <c r="B2021" t="s">
        <v>2557</v>
      </c>
      <c r="C2021" t="s">
        <v>13613</v>
      </c>
      <c r="D2021">
        <v>0</v>
      </c>
      <c r="E2021" s="7">
        <v>46935</v>
      </c>
    </row>
    <row r="2022" spans="2:5" hidden="1" x14ac:dyDescent="0.25">
      <c r="B2022" t="s">
        <v>2557</v>
      </c>
      <c r="C2022" t="s">
        <v>13613</v>
      </c>
      <c r="D2022">
        <v>0</v>
      </c>
      <c r="E2022" s="7">
        <v>47727</v>
      </c>
    </row>
    <row r="2023" spans="2:5" hidden="1" x14ac:dyDescent="0.25">
      <c r="B2023" t="s">
        <v>2557</v>
      </c>
      <c r="C2023" t="s">
        <v>13613</v>
      </c>
      <c r="D2023">
        <v>0</v>
      </c>
      <c r="E2023" s="7">
        <v>47727</v>
      </c>
    </row>
    <row r="2024" spans="2:5" hidden="1" x14ac:dyDescent="0.25">
      <c r="B2024" t="s">
        <v>2559</v>
      </c>
      <c r="C2024" t="s">
        <v>2560</v>
      </c>
      <c r="D2024">
        <v>0</v>
      </c>
      <c r="E2024" s="7">
        <v>46023</v>
      </c>
    </row>
    <row r="2025" spans="2:5" hidden="1" x14ac:dyDescent="0.25">
      <c r="B2025" t="s">
        <v>2559</v>
      </c>
      <c r="C2025" t="s">
        <v>2560</v>
      </c>
      <c r="D2025">
        <v>0</v>
      </c>
      <c r="E2025" s="7">
        <v>47453</v>
      </c>
    </row>
    <row r="2026" spans="2:5" hidden="1" x14ac:dyDescent="0.25">
      <c r="B2026" t="s">
        <v>2559</v>
      </c>
      <c r="C2026" t="s">
        <v>2560</v>
      </c>
      <c r="D2026">
        <v>0</v>
      </c>
      <c r="E2026" s="7">
        <v>46023</v>
      </c>
    </row>
    <row r="2027" spans="2:5" hidden="1" x14ac:dyDescent="0.25">
      <c r="B2027" t="s">
        <v>2559</v>
      </c>
      <c r="C2027" t="s">
        <v>2560</v>
      </c>
      <c r="D2027">
        <v>0</v>
      </c>
      <c r="E2027" s="7" t="s">
        <v>30</v>
      </c>
    </row>
    <row r="2028" spans="2:5" hidden="1" x14ac:dyDescent="0.25">
      <c r="B2028" t="s">
        <v>2564</v>
      </c>
      <c r="C2028" t="s">
        <v>2565</v>
      </c>
      <c r="D2028">
        <v>0</v>
      </c>
      <c r="E2028" s="7">
        <v>45870</v>
      </c>
    </row>
    <row r="2029" spans="2:5" hidden="1" x14ac:dyDescent="0.25">
      <c r="B2029" t="s">
        <v>2564</v>
      </c>
      <c r="C2029" t="s">
        <v>2565</v>
      </c>
      <c r="D2029">
        <v>0</v>
      </c>
      <c r="E2029" s="7">
        <v>45870</v>
      </c>
    </row>
    <row r="2030" spans="2:5" hidden="1" x14ac:dyDescent="0.25">
      <c r="B2030" t="s">
        <v>2564</v>
      </c>
      <c r="C2030" t="s">
        <v>2565</v>
      </c>
      <c r="D2030">
        <v>0</v>
      </c>
      <c r="E2030" s="7">
        <v>45870</v>
      </c>
    </row>
    <row r="2031" spans="2:5" hidden="1" x14ac:dyDescent="0.25">
      <c r="B2031" t="s">
        <v>2564</v>
      </c>
      <c r="C2031" t="s">
        <v>2565</v>
      </c>
      <c r="D2031">
        <v>0</v>
      </c>
      <c r="E2031" s="7">
        <v>45870</v>
      </c>
    </row>
    <row r="2032" spans="2:5" hidden="1" x14ac:dyDescent="0.25">
      <c r="B2032" t="s">
        <v>2564</v>
      </c>
      <c r="C2032" t="s">
        <v>2565</v>
      </c>
      <c r="D2032">
        <v>570</v>
      </c>
      <c r="E2032" s="7">
        <v>46631</v>
      </c>
    </row>
    <row r="2033" spans="2:5" hidden="1" x14ac:dyDescent="0.25">
      <c r="B2033" t="s">
        <v>2568</v>
      </c>
      <c r="C2033" t="s">
        <v>13614</v>
      </c>
      <c r="D2033">
        <v>0</v>
      </c>
      <c r="E2033" s="7">
        <v>46661</v>
      </c>
    </row>
    <row r="2034" spans="2:5" hidden="1" x14ac:dyDescent="0.25">
      <c r="B2034" t="s">
        <v>2568</v>
      </c>
      <c r="C2034" t="s">
        <v>13614</v>
      </c>
      <c r="D2034">
        <v>0</v>
      </c>
      <c r="E2034" s="7">
        <v>45809</v>
      </c>
    </row>
    <row r="2035" spans="2:5" hidden="1" x14ac:dyDescent="0.25">
      <c r="B2035" t="s">
        <v>2568</v>
      </c>
      <c r="C2035" t="s">
        <v>13614</v>
      </c>
      <c r="D2035">
        <v>0</v>
      </c>
      <c r="E2035" s="7">
        <v>45931</v>
      </c>
    </row>
    <row r="2036" spans="2:5" hidden="1" x14ac:dyDescent="0.25">
      <c r="B2036" t="s">
        <v>2568</v>
      </c>
      <c r="C2036" t="s">
        <v>13614</v>
      </c>
      <c r="D2036">
        <v>0</v>
      </c>
      <c r="E2036" s="7">
        <v>45931</v>
      </c>
    </row>
    <row r="2037" spans="2:5" hidden="1" x14ac:dyDescent="0.25">
      <c r="B2037" t="s">
        <v>2568</v>
      </c>
      <c r="C2037" t="s">
        <v>13614</v>
      </c>
      <c r="D2037">
        <v>0</v>
      </c>
      <c r="E2037" s="7">
        <v>46266</v>
      </c>
    </row>
    <row r="2038" spans="2:5" hidden="1" x14ac:dyDescent="0.25">
      <c r="B2038" t="s">
        <v>2568</v>
      </c>
      <c r="C2038" t="s">
        <v>13614</v>
      </c>
      <c r="D2038">
        <v>0</v>
      </c>
      <c r="E2038" s="7">
        <v>46600</v>
      </c>
    </row>
    <row r="2039" spans="2:5" hidden="1" x14ac:dyDescent="0.25">
      <c r="B2039" t="s">
        <v>2568</v>
      </c>
      <c r="C2039" t="s">
        <v>13614</v>
      </c>
      <c r="D2039">
        <v>0</v>
      </c>
      <c r="E2039" s="7" t="s">
        <v>30</v>
      </c>
    </row>
    <row r="2040" spans="2:5" hidden="1" x14ac:dyDescent="0.25">
      <c r="B2040" t="s">
        <v>2568</v>
      </c>
      <c r="C2040" t="s">
        <v>13614</v>
      </c>
      <c r="D2040">
        <v>0</v>
      </c>
      <c r="E2040" s="7">
        <v>46661</v>
      </c>
    </row>
    <row r="2041" spans="2:5" hidden="1" x14ac:dyDescent="0.25">
      <c r="B2041" t="s">
        <v>2568</v>
      </c>
      <c r="C2041" t="s">
        <v>13614</v>
      </c>
      <c r="D2041">
        <v>0</v>
      </c>
      <c r="E2041" s="7">
        <v>45809</v>
      </c>
    </row>
    <row r="2042" spans="2:5" hidden="1" x14ac:dyDescent="0.25">
      <c r="B2042" t="s">
        <v>2568</v>
      </c>
      <c r="C2042" t="s">
        <v>13614</v>
      </c>
      <c r="D2042">
        <v>0</v>
      </c>
      <c r="E2042" s="7">
        <v>45566</v>
      </c>
    </row>
    <row r="2043" spans="2:5" hidden="1" x14ac:dyDescent="0.25">
      <c r="B2043" t="s">
        <v>2568</v>
      </c>
      <c r="C2043" t="s">
        <v>13614</v>
      </c>
      <c r="D2043">
        <v>0</v>
      </c>
      <c r="E2043" s="7">
        <v>45931</v>
      </c>
    </row>
    <row r="2044" spans="2:5" hidden="1" x14ac:dyDescent="0.25">
      <c r="B2044" t="s">
        <v>2568</v>
      </c>
      <c r="C2044" t="s">
        <v>13614</v>
      </c>
      <c r="D2044">
        <v>0</v>
      </c>
      <c r="E2044" s="7">
        <v>45931</v>
      </c>
    </row>
    <row r="2045" spans="2:5" hidden="1" x14ac:dyDescent="0.25">
      <c r="B2045" t="s">
        <v>2568</v>
      </c>
      <c r="C2045" t="s">
        <v>13614</v>
      </c>
      <c r="D2045">
        <v>0</v>
      </c>
      <c r="E2045" s="7">
        <v>46266</v>
      </c>
    </row>
    <row r="2046" spans="2:5" hidden="1" x14ac:dyDescent="0.25">
      <c r="B2046" t="s">
        <v>2568</v>
      </c>
      <c r="C2046" t="s">
        <v>13614</v>
      </c>
      <c r="D2046">
        <v>11193</v>
      </c>
      <c r="E2046" s="7">
        <v>46600</v>
      </c>
    </row>
    <row r="2047" spans="2:5" hidden="1" x14ac:dyDescent="0.25">
      <c r="B2047" t="s">
        <v>2568</v>
      </c>
      <c r="C2047" t="s">
        <v>13614</v>
      </c>
      <c r="D2047">
        <v>0</v>
      </c>
      <c r="E2047" s="7">
        <v>46661</v>
      </c>
    </row>
    <row r="2048" spans="2:5" hidden="1" x14ac:dyDescent="0.25">
      <c r="B2048" t="s">
        <v>2568</v>
      </c>
      <c r="C2048" t="s">
        <v>13614</v>
      </c>
      <c r="D2048">
        <v>0</v>
      </c>
      <c r="E2048" s="7">
        <v>46600</v>
      </c>
    </row>
    <row r="2049" spans="2:5" hidden="1" x14ac:dyDescent="0.25">
      <c r="B2049" t="s">
        <v>2568</v>
      </c>
      <c r="C2049" t="s">
        <v>13614</v>
      </c>
      <c r="D2049">
        <v>0</v>
      </c>
      <c r="E2049" s="7">
        <v>46600</v>
      </c>
    </row>
    <row r="2050" spans="2:5" hidden="1" x14ac:dyDescent="0.25">
      <c r="B2050" t="s">
        <v>2570</v>
      </c>
      <c r="C2050" t="s">
        <v>13615</v>
      </c>
      <c r="D2050">
        <v>0</v>
      </c>
      <c r="E2050" s="7">
        <v>45689</v>
      </c>
    </row>
    <row r="2051" spans="2:5" hidden="1" x14ac:dyDescent="0.25">
      <c r="B2051" t="s">
        <v>2570</v>
      </c>
      <c r="C2051" t="s">
        <v>13615</v>
      </c>
      <c r="D2051">
        <v>0</v>
      </c>
      <c r="E2051" s="7">
        <v>46419</v>
      </c>
    </row>
    <row r="2052" spans="2:5" hidden="1" x14ac:dyDescent="0.25">
      <c r="B2052" t="s">
        <v>2570</v>
      </c>
      <c r="C2052" t="s">
        <v>13615</v>
      </c>
      <c r="D2052">
        <v>0</v>
      </c>
      <c r="E2052" s="7" t="s">
        <v>30</v>
      </c>
    </row>
    <row r="2053" spans="2:5" hidden="1" x14ac:dyDescent="0.25">
      <c r="B2053" t="s">
        <v>2570</v>
      </c>
      <c r="C2053" t="s">
        <v>13615</v>
      </c>
      <c r="D2053">
        <v>0</v>
      </c>
      <c r="E2053" s="7">
        <v>45689</v>
      </c>
    </row>
    <row r="2054" spans="2:5" hidden="1" x14ac:dyDescent="0.25">
      <c r="B2054" t="s">
        <v>2570</v>
      </c>
      <c r="C2054" t="s">
        <v>13615</v>
      </c>
      <c r="D2054">
        <v>0</v>
      </c>
      <c r="E2054" s="7">
        <v>46419</v>
      </c>
    </row>
    <row r="2055" spans="2:5" hidden="1" x14ac:dyDescent="0.25">
      <c r="B2055" t="s">
        <v>2572</v>
      </c>
      <c r="C2055" t="s">
        <v>10119</v>
      </c>
      <c r="D2055">
        <v>0</v>
      </c>
      <c r="E2055" s="7">
        <v>47058</v>
      </c>
    </row>
    <row r="2056" spans="2:5" hidden="1" x14ac:dyDescent="0.25">
      <c r="B2056" t="s">
        <v>2572</v>
      </c>
      <c r="C2056" t="s">
        <v>10119</v>
      </c>
      <c r="D2056">
        <v>0</v>
      </c>
      <c r="E2056" s="7">
        <v>47239</v>
      </c>
    </row>
    <row r="2057" spans="2:5" hidden="1" x14ac:dyDescent="0.25">
      <c r="B2057" t="s">
        <v>2572</v>
      </c>
      <c r="C2057" t="s">
        <v>10119</v>
      </c>
      <c r="D2057">
        <v>0</v>
      </c>
      <c r="E2057" s="7">
        <v>47484</v>
      </c>
    </row>
    <row r="2058" spans="2:5" hidden="1" x14ac:dyDescent="0.25">
      <c r="B2058" t="s">
        <v>2572</v>
      </c>
      <c r="C2058" t="s">
        <v>10119</v>
      </c>
      <c r="D2058">
        <v>0</v>
      </c>
      <c r="E2058" s="7">
        <v>47515</v>
      </c>
    </row>
    <row r="2059" spans="2:5" hidden="1" x14ac:dyDescent="0.25">
      <c r="B2059" t="s">
        <v>2572</v>
      </c>
      <c r="C2059" t="s">
        <v>10119</v>
      </c>
      <c r="D2059">
        <v>0</v>
      </c>
      <c r="E2059" s="7">
        <v>47484</v>
      </c>
    </row>
    <row r="2060" spans="2:5" hidden="1" x14ac:dyDescent="0.25">
      <c r="B2060" t="s">
        <v>2575</v>
      </c>
      <c r="C2060" t="s">
        <v>2576</v>
      </c>
      <c r="D2060">
        <v>0</v>
      </c>
      <c r="E2060" s="7">
        <v>46935</v>
      </c>
    </row>
    <row r="2061" spans="2:5" hidden="1" x14ac:dyDescent="0.25">
      <c r="B2061" t="s">
        <v>2577</v>
      </c>
      <c r="C2061" t="s">
        <v>2578</v>
      </c>
      <c r="D2061">
        <v>0</v>
      </c>
      <c r="E2061" s="7">
        <v>47453</v>
      </c>
    </row>
    <row r="2062" spans="2:5" hidden="1" x14ac:dyDescent="0.25">
      <c r="B2062" t="s">
        <v>2579</v>
      </c>
      <c r="C2062" t="s">
        <v>13616</v>
      </c>
      <c r="D2062">
        <v>0</v>
      </c>
      <c r="E2062" s="7">
        <v>47515</v>
      </c>
    </row>
    <row r="2063" spans="2:5" hidden="1" x14ac:dyDescent="0.25">
      <c r="B2063" t="s">
        <v>2579</v>
      </c>
      <c r="C2063" t="s">
        <v>13616</v>
      </c>
      <c r="D2063">
        <v>0</v>
      </c>
      <c r="E2063" s="7">
        <v>47604</v>
      </c>
    </row>
    <row r="2064" spans="2:5" hidden="1" x14ac:dyDescent="0.25">
      <c r="B2064" t="s">
        <v>2579</v>
      </c>
      <c r="C2064" t="s">
        <v>13616</v>
      </c>
      <c r="D2064">
        <v>0</v>
      </c>
      <c r="E2064" s="7">
        <v>47515</v>
      </c>
    </row>
    <row r="2065" spans="2:5" hidden="1" x14ac:dyDescent="0.25">
      <c r="B2065" t="s">
        <v>2579</v>
      </c>
      <c r="C2065" t="s">
        <v>13616</v>
      </c>
      <c r="D2065">
        <v>0</v>
      </c>
      <c r="E2065" s="7">
        <v>47818</v>
      </c>
    </row>
    <row r="2066" spans="2:5" hidden="1" x14ac:dyDescent="0.25">
      <c r="B2066" t="s">
        <v>2582</v>
      </c>
      <c r="C2066" t="s">
        <v>2583</v>
      </c>
      <c r="D2066">
        <v>0</v>
      </c>
      <c r="E2066" s="7">
        <v>47696</v>
      </c>
    </row>
    <row r="2067" spans="2:5" hidden="1" x14ac:dyDescent="0.25">
      <c r="B2067" t="s">
        <v>2587</v>
      </c>
      <c r="C2067" t="s">
        <v>137</v>
      </c>
      <c r="D2067">
        <v>0</v>
      </c>
      <c r="E2067" s="7" t="s">
        <v>30</v>
      </c>
    </row>
    <row r="2068" spans="2:5" hidden="1" x14ac:dyDescent="0.25">
      <c r="B2068" t="s">
        <v>2587</v>
      </c>
      <c r="C2068" t="s">
        <v>137</v>
      </c>
      <c r="D2068">
        <v>0</v>
      </c>
      <c r="E2068" s="7">
        <v>47484</v>
      </c>
    </row>
    <row r="2069" spans="2:5" hidden="1" x14ac:dyDescent="0.25">
      <c r="B2069" t="s">
        <v>2587</v>
      </c>
      <c r="C2069" t="s">
        <v>137</v>
      </c>
      <c r="D2069">
        <v>0</v>
      </c>
      <c r="E2069" s="7">
        <v>47484</v>
      </c>
    </row>
    <row r="2070" spans="2:5" hidden="1" x14ac:dyDescent="0.25">
      <c r="B2070" t="s">
        <v>2587</v>
      </c>
      <c r="C2070" t="s">
        <v>137</v>
      </c>
      <c r="D2070">
        <v>0</v>
      </c>
      <c r="E2070" s="7">
        <v>47515</v>
      </c>
    </row>
    <row r="2071" spans="2:5" hidden="1" x14ac:dyDescent="0.25">
      <c r="B2071" t="s">
        <v>2587</v>
      </c>
      <c r="C2071" t="s">
        <v>137</v>
      </c>
      <c r="D2071">
        <v>0</v>
      </c>
      <c r="E2071" s="7">
        <v>47574</v>
      </c>
    </row>
    <row r="2072" spans="2:5" hidden="1" x14ac:dyDescent="0.25">
      <c r="B2072" t="s">
        <v>2587</v>
      </c>
      <c r="C2072" t="s">
        <v>137</v>
      </c>
      <c r="D2072">
        <v>0</v>
      </c>
      <c r="E2072" s="7">
        <v>47574</v>
      </c>
    </row>
    <row r="2073" spans="2:5" hidden="1" x14ac:dyDescent="0.25">
      <c r="B2073" t="s">
        <v>2587</v>
      </c>
      <c r="C2073" t="s">
        <v>137</v>
      </c>
      <c r="D2073">
        <v>0</v>
      </c>
      <c r="E2073" s="7">
        <v>47939</v>
      </c>
    </row>
    <row r="2074" spans="2:5" hidden="1" x14ac:dyDescent="0.25">
      <c r="B2074" t="s">
        <v>2587</v>
      </c>
      <c r="C2074" t="s">
        <v>137</v>
      </c>
      <c r="D2074">
        <v>0</v>
      </c>
      <c r="E2074" s="7">
        <v>47604</v>
      </c>
    </row>
    <row r="2075" spans="2:5" hidden="1" x14ac:dyDescent="0.25">
      <c r="B2075" t="s">
        <v>2587</v>
      </c>
      <c r="C2075" t="s">
        <v>137</v>
      </c>
      <c r="D2075">
        <v>0</v>
      </c>
      <c r="E2075" s="7">
        <v>47604</v>
      </c>
    </row>
    <row r="2076" spans="2:5" hidden="1" x14ac:dyDescent="0.25">
      <c r="B2076" t="s">
        <v>2587</v>
      </c>
      <c r="C2076" t="s">
        <v>137</v>
      </c>
      <c r="D2076">
        <v>0</v>
      </c>
      <c r="E2076" s="7">
        <v>47604</v>
      </c>
    </row>
    <row r="2077" spans="2:5" hidden="1" x14ac:dyDescent="0.25">
      <c r="B2077" t="s">
        <v>2587</v>
      </c>
      <c r="C2077" t="s">
        <v>137</v>
      </c>
      <c r="D2077">
        <v>0</v>
      </c>
      <c r="E2077" s="7">
        <v>47969</v>
      </c>
    </row>
    <row r="2078" spans="2:5" hidden="1" x14ac:dyDescent="0.25">
      <c r="B2078" t="s">
        <v>2587</v>
      </c>
      <c r="C2078" t="s">
        <v>137</v>
      </c>
      <c r="D2078">
        <v>0</v>
      </c>
      <c r="E2078" s="7">
        <v>47969</v>
      </c>
    </row>
    <row r="2079" spans="2:5" hidden="1" x14ac:dyDescent="0.25">
      <c r="B2079" t="s">
        <v>2587</v>
      </c>
      <c r="C2079" t="s">
        <v>137</v>
      </c>
      <c r="D2079">
        <v>12930</v>
      </c>
      <c r="E2079" s="7">
        <v>48000</v>
      </c>
    </row>
    <row r="2080" spans="2:5" hidden="1" x14ac:dyDescent="0.25">
      <c r="B2080" t="s">
        <v>2587</v>
      </c>
      <c r="C2080" t="s">
        <v>137</v>
      </c>
      <c r="D2080">
        <v>0</v>
      </c>
      <c r="E2080" s="7">
        <v>47635</v>
      </c>
    </row>
    <row r="2081" spans="2:5" hidden="1" x14ac:dyDescent="0.25">
      <c r="B2081" t="s">
        <v>2587</v>
      </c>
      <c r="C2081" t="s">
        <v>137</v>
      </c>
      <c r="D2081">
        <v>0</v>
      </c>
      <c r="E2081" s="7">
        <v>47665</v>
      </c>
    </row>
    <row r="2082" spans="2:5" hidden="1" x14ac:dyDescent="0.25">
      <c r="B2082" t="s">
        <v>2587</v>
      </c>
      <c r="C2082" t="s">
        <v>137</v>
      </c>
      <c r="D2082">
        <v>0</v>
      </c>
      <c r="E2082" s="7">
        <v>47665</v>
      </c>
    </row>
    <row r="2083" spans="2:5" hidden="1" x14ac:dyDescent="0.25">
      <c r="B2083" t="s">
        <v>2587</v>
      </c>
      <c r="C2083" t="s">
        <v>137</v>
      </c>
      <c r="D2083">
        <v>0</v>
      </c>
      <c r="E2083" s="7">
        <v>47635</v>
      </c>
    </row>
    <row r="2084" spans="2:5" hidden="1" x14ac:dyDescent="0.25">
      <c r="B2084" t="s">
        <v>2587</v>
      </c>
      <c r="C2084" t="s">
        <v>137</v>
      </c>
      <c r="D2084">
        <v>0</v>
      </c>
      <c r="E2084" s="7">
        <v>47727</v>
      </c>
    </row>
    <row r="2085" spans="2:5" hidden="1" x14ac:dyDescent="0.25">
      <c r="B2085" t="s">
        <v>2587</v>
      </c>
      <c r="C2085" t="s">
        <v>137</v>
      </c>
      <c r="D2085">
        <v>0</v>
      </c>
      <c r="E2085" s="7">
        <v>47727</v>
      </c>
    </row>
    <row r="2086" spans="2:5" hidden="1" x14ac:dyDescent="0.25">
      <c r="B2086" t="s">
        <v>2587</v>
      </c>
      <c r="C2086" t="s">
        <v>137</v>
      </c>
      <c r="D2086">
        <v>0</v>
      </c>
      <c r="E2086" s="7">
        <v>47727</v>
      </c>
    </row>
    <row r="2087" spans="2:5" hidden="1" x14ac:dyDescent="0.25">
      <c r="B2087" t="s">
        <v>2587</v>
      </c>
      <c r="C2087" t="s">
        <v>137</v>
      </c>
      <c r="D2087">
        <v>0</v>
      </c>
      <c r="E2087" s="7">
        <v>47392</v>
      </c>
    </row>
    <row r="2088" spans="2:5" hidden="1" x14ac:dyDescent="0.25">
      <c r="B2088" t="s">
        <v>2587</v>
      </c>
      <c r="C2088" t="s">
        <v>137</v>
      </c>
      <c r="D2088">
        <v>0</v>
      </c>
      <c r="E2088" s="7">
        <v>47757</v>
      </c>
    </row>
    <row r="2089" spans="2:5" hidden="1" x14ac:dyDescent="0.25">
      <c r="B2089" t="s">
        <v>2587</v>
      </c>
      <c r="C2089" t="s">
        <v>137</v>
      </c>
      <c r="D2089">
        <v>0</v>
      </c>
      <c r="E2089" s="7">
        <v>47392</v>
      </c>
    </row>
    <row r="2090" spans="2:5" hidden="1" x14ac:dyDescent="0.25">
      <c r="B2090" t="s">
        <v>2587</v>
      </c>
      <c r="C2090" t="s">
        <v>137</v>
      </c>
      <c r="D2090">
        <v>0</v>
      </c>
      <c r="E2090" s="7">
        <v>47392</v>
      </c>
    </row>
    <row r="2091" spans="2:5" hidden="1" x14ac:dyDescent="0.25">
      <c r="B2091" t="s">
        <v>2587</v>
      </c>
      <c r="C2091" t="s">
        <v>137</v>
      </c>
      <c r="D2091">
        <v>0</v>
      </c>
      <c r="E2091" s="7">
        <v>47423</v>
      </c>
    </row>
    <row r="2092" spans="2:5" hidden="1" x14ac:dyDescent="0.25">
      <c r="B2092" t="s">
        <v>2587</v>
      </c>
      <c r="C2092" t="s">
        <v>137</v>
      </c>
      <c r="D2092">
        <v>0</v>
      </c>
      <c r="E2092" s="7">
        <v>47818</v>
      </c>
    </row>
    <row r="2093" spans="2:5" hidden="1" x14ac:dyDescent="0.25">
      <c r="B2093" t="s">
        <v>2587</v>
      </c>
      <c r="C2093" t="s">
        <v>137</v>
      </c>
      <c r="D2093">
        <v>0</v>
      </c>
      <c r="E2093" s="7">
        <v>47300</v>
      </c>
    </row>
    <row r="2094" spans="2:5" hidden="1" x14ac:dyDescent="0.25">
      <c r="B2094" t="s">
        <v>2587</v>
      </c>
      <c r="C2094" t="s">
        <v>137</v>
      </c>
      <c r="D2094">
        <v>0</v>
      </c>
      <c r="E2094" s="7">
        <v>47300</v>
      </c>
    </row>
    <row r="2095" spans="2:5" hidden="1" x14ac:dyDescent="0.25">
      <c r="B2095" t="s">
        <v>2587</v>
      </c>
      <c r="C2095" t="s">
        <v>137</v>
      </c>
      <c r="D2095">
        <v>0</v>
      </c>
      <c r="E2095" s="7">
        <v>47300</v>
      </c>
    </row>
    <row r="2096" spans="2:5" hidden="1" x14ac:dyDescent="0.25">
      <c r="B2096" t="s">
        <v>2587</v>
      </c>
      <c r="C2096" t="s">
        <v>137</v>
      </c>
      <c r="D2096">
        <v>0</v>
      </c>
      <c r="E2096" s="7">
        <v>47331</v>
      </c>
    </row>
    <row r="2097" spans="2:5" hidden="1" x14ac:dyDescent="0.25">
      <c r="B2097" t="s">
        <v>2587</v>
      </c>
      <c r="C2097" t="s">
        <v>137</v>
      </c>
      <c r="D2097">
        <v>0</v>
      </c>
      <c r="E2097" s="7" t="s">
        <v>30</v>
      </c>
    </row>
    <row r="2098" spans="2:5" hidden="1" x14ac:dyDescent="0.25">
      <c r="B2098" t="s">
        <v>2587</v>
      </c>
      <c r="C2098" t="s">
        <v>137</v>
      </c>
      <c r="D2098">
        <v>0</v>
      </c>
      <c r="E2098" s="7">
        <v>47515</v>
      </c>
    </row>
    <row r="2099" spans="2:5" hidden="1" x14ac:dyDescent="0.25">
      <c r="B2099" t="s">
        <v>2587</v>
      </c>
      <c r="C2099" t="s">
        <v>137</v>
      </c>
      <c r="D2099">
        <v>0</v>
      </c>
      <c r="E2099" s="7">
        <v>47604</v>
      </c>
    </row>
    <row r="2100" spans="2:5" hidden="1" x14ac:dyDescent="0.25">
      <c r="B2100" t="s">
        <v>2587</v>
      </c>
      <c r="C2100" t="s">
        <v>137</v>
      </c>
      <c r="D2100">
        <v>0</v>
      </c>
      <c r="E2100" s="7">
        <v>47604</v>
      </c>
    </row>
    <row r="2101" spans="2:5" hidden="1" x14ac:dyDescent="0.25">
      <c r="B2101" t="s">
        <v>2587</v>
      </c>
      <c r="C2101" t="s">
        <v>137</v>
      </c>
      <c r="D2101">
        <v>0</v>
      </c>
      <c r="E2101" s="7">
        <v>47604</v>
      </c>
    </row>
    <row r="2102" spans="2:5" hidden="1" x14ac:dyDescent="0.25">
      <c r="B2102" t="s">
        <v>2587</v>
      </c>
      <c r="C2102" t="s">
        <v>137</v>
      </c>
      <c r="D2102">
        <v>0</v>
      </c>
      <c r="E2102" s="7">
        <v>47665</v>
      </c>
    </row>
    <row r="2103" spans="2:5" hidden="1" x14ac:dyDescent="0.25">
      <c r="B2103" t="s">
        <v>2587</v>
      </c>
      <c r="C2103" t="s">
        <v>137</v>
      </c>
      <c r="D2103">
        <v>0</v>
      </c>
      <c r="E2103" s="7">
        <v>47727</v>
      </c>
    </row>
    <row r="2104" spans="2:5" hidden="1" x14ac:dyDescent="0.25">
      <c r="B2104" t="s">
        <v>2587</v>
      </c>
      <c r="C2104" t="s">
        <v>137</v>
      </c>
      <c r="D2104">
        <v>0</v>
      </c>
      <c r="E2104" s="7">
        <v>47484</v>
      </c>
    </row>
    <row r="2105" spans="2:5" hidden="1" x14ac:dyDescent="0.25">
      <c r="B2105" t="s">
        <v>2587</v>
      </c>
      <c r="C2105" t="s">
        <v>137</v>
      </c>
      <c r="D2105">
        <v>0</v>
      </c>
      <c r="E2105" s="7">
        <v>47484</v>
      </c>
    </row>
    <row r="2106" spans="2:5" hidden="1" x14ac:dyDescent="0.25">
      <c r="B2106" t="s">
        <v>2587</v>
      </c>
      <c r="C2106" t="s">
        <v>137</v>
      </c>
      <c r="D2106">
        <v>0</v>
      </c>
      <c r="E2106" s="7">
        <v>47604</v>
      </c>
    </row>
    <row r="2107" spans="2:5" hidden="1" x14ac:dyDescent="0.25">
      <c r="B2107" t="s">
        <v>2587</v>
      </c>
      <c r="C2107" t="s">
        <v>137</v>
      </c>
      <c r="D2107">
        <v>0</v>
      </c>
      <c r="E2107" s="7">
        <v>47635</v>
      </c>
    </row>
    <row r="2108" spans="2:5" hidden="1" x14ac:dyDescent="0.25">
      <c r="B2108" t="s">
        <v>2587</v>
      </c>
      <c r="C2108" t="s">
        <v>137</v>
      </c>
      <c r="D2108">
        <v>0</v>
      </c>
      <c r="E2108" s="7">
        <v>47665</v>
      </c>
    </row>
    <row r="2109" spans="2:5" hidden="1" x14ac:dyDescent="0.25">
      <c r="B2109" t="s">
        <v>2587</v>
      </c>
      <c r="C2109" t="s">
        <v>137</v>
      </c>
      <c r="D2109">
        <v>0</v>
      </c>
      <c r="E2109" s="7">
        <v>47727</v>
      </c>
    </row>
    <row r="2110" spans="2:5" hidden="1" x14ac:dyDescent="0.25">
      <c r="B2110" t="s">
        <v>2587</v>
      </c>
      <c r="C2110" t="s">
        <v>137</v>
      </c>
      <c r="D2110">
        <v>0</v>
      </c>
      <c r="E2110" s="7">
        <v>47423</v>
      </c>
    </row>
    <row r="2111" spans="2:5" hidden="1" x14ac:dyDescent="0.25">
      <c r="B2111" t="s">
        <v>2587</v>
      </c>
      <c r="C2111" t="s">
        <v>137</v>
      </c>
      <c r="D2111">
        <v>0</v>
      </c>
      <c r="E2111" s="7">
        <v>47818</v>
      </c>
    </row>
    <row r="2112" spans="2:5" hidden="1" x14ac:dyDescent="0.25">
      <c r="B2112" t="s">
        <v>2589</v>
      </c>
      <c r="C2112" t="s">
        <v>146</v>
      </c>
      <c r="D2112">
        <v>0</v>
      </c>
      <c r="E2112" s="7">
        <v>47484</v>
      </c>
    </row>
    <row r="2113" spans="2:5" hidden="1" x14ac:dyDescent="0.25">
      <c r="B2113" t="s">
        <v>2589</v>
      </c>
      <c r="C2113" t="s">
        <v>146</v>
      </c>
      <c r="D2113">
        <v>0</v>
      </c>
      <c r="E2113" s="7">
        <v>47543</v>
      </c>
    </row>
    <row r="2114" spans="2:5" hidden="1" x14ac:dyDescent="0.25">
      <c r="B2114" t="s">
        <v>2589</v>
      </c>
      <c r="C2114" t="s">
        <v>146</v>
      </c>
      <c r="D2114">
        <v>2291</v>
      </c>
      <c r="E2114" s="7">
        <v>47939</v>
      </c>
    </row>
    <row r="2115" spans="2:5" hidden="1" x14ac:dyDescent="0.25">
      <c r="B2115" t="s">
        <v>2589</v>
      </c>
      <c r="C2115" t="s">
        <v>146</v>
      </c>
      <c r="D2115">
        <v>12500</v>
      </c>
      <c r="E2115" s="7">
        <v>47969</v>
      </c>
    </row>
    <row r="2116" spans="2:5" hidden="1" x14ac:dyDescent="0.25">
      <c r="B2116" t="s">
        <v>2589</v>
      </c>
      <c r="C2116" t="s">
        <v>146</v>
      </c>
      <c r="D2116">
        <v>0</v>
      </c>
      <c r="E2116" s="7">
        <v>47635</v>
      </c>
    </row>
    <row r="2117" spans="2:5" hidden="1" x14ac:dyDescent="0.25">
      <c r="B2117" t="s">
        <v>2589</v>
      </c>
      <c r="C2117" t="s">
        <v>146</v>
      </c>
      <c r="D2117">
        <v>0</v>
      </c>
      <c r="E2117" s="7">
        <v>47635</v>
      </c>
    </row>
    <row r="2118" spans="2:5" hidden="1" x14ac:dyDescent="0.25">
      <c r="B2118" t="s">
        <v>2589</v>
      </c>
      <c r="C2118" t="s">
        <v>146</v>
      </c>
      <c r="D2118">
        <v>12450</v>
      </c>
      <c r="E2118" s="7">
        <v>48000</v>
      </c>
    </row>
    <row r="2119" spans="2:5" hidden="1" x14ac:dyDescent="0.25">
      <c r="B2119" t="s">
        <v>2589</v>
      </c>
      <c r="C2119" t="s">
        <v>146</v>
      </c>
      <c r="D2119">
        <v>0</v>
      </c>
      <c r="E2119" s="7">
        <v>47727</v>
      </c>
    </row>
    <row r="2120" spans="2:5" hidden="1" x14ac:dyDescent="0.25">
      <c r="B2120" t="s">
        <v>2589</v>
      </c>
      <c r="C2120" t="s">
        <v>146</v>
      </c>
      <c r="D2120">
        <v>0</v>
      </c>
      <c r="E2120" s="7">
        <v>47727</v>
      </c>
    </row>
    <row r="2121" spans="2:5" hidden="1" x14ac:dyDescent="0.25">
      <c r="B2121" t="s">
        <v>2589</v>
      </c>
      <c r="C2121" t="s">
        <v>146</v>
      </c>
      <c r="D2121">
        <v>0</v>
      </c>
      <c r="E2121" s="7">
        <v>47757</v>
      </c>
    </row>
    <row r="2122" spans="2:5" hidden="1" x14ac:dyDescent="0.25">
      <c r="B2122" t="s">
        <v>2589</v>
      </c>
      <c r="C2122" t="s">
        <v>146</v>
      </c>
      <c r="D2122">
        <v>0</v>
      </c>
      <c r="E2122" s="7">
        <v>47423</v>
      </c>
    </row>
    <row r="2123" spans="2:5" hidden="1" x14ac:dyDescent="0.25">
      <c r="B2123" t="s">
        <v>2589</v>
      </c>
      <c r="C2123" t="s">
        <v>146</v>
      </c>
      <c r="D2123">
        <v>0</v>
      </c>
      <c r="E2123" s="7">
        <v>47423</v>
      </c>
    </row>
    <row r="2124" spans="2:5" hidden="1" x14ac:dyDescent="0.25">
      <c r="B2124" t="s">
        <v>2589</v>
      </c>
      <c r="C2124" t="s">
        <v>146</v>
      </c>
      <c r="D2124">
        <v>0</v>
      </c>
      <c r="E2124" s="7">
        <v>47788</v>
      </c>
    </row>
    <row r="2125" spans="2:5" hidden="1" x14ac:dyDescent="0.25">
      <c r="B2125" t="s">
        <v>2589</v>
      </c>
      <c r="C2125" t="s">
        <v>146</v>
      </c>
      <c r="D2125">
        <v>0</v>
      </c>
      <c r="E2125" s="7">
        <v>47849</v>
      </c>
    </row>
    <row r="2126" spans="2:5" hidden="1" x14ac:dyDescent="0.25">
      <c r="B2126" t="s">
        <v>2589</v>
      </c>
      <c r="C2126" t="s">
        <v>146</v>
      </c>
      <c r="D2126">
        <v>0</v>
      </c>
      <c r="E2126" s="7">
        <v>47453</v>
      </c>
    </row>
    <row r="2127" spans="2:5" hidden="1" x14ac:dyDescent="0.25">
      <c r="B2127" t="s">
        <v>2589</v>
      </c>
      <c r="C2127" t="s">
        <v>146</v>
      </c>
      <c r="D2127">
        <v>0</v>
      </c>
      <c r="E2127" s="7">
        <v>47453</v>
      </c>
    </row>
    <row r="2128" spans="2:5" hidden="1" x14ac:dyDescent="0.25">
      <c r="B2128" t="s">
        <v>2589</v>
      </c>
      <c r="C2128" t="s">
        <v>146</v>
      </c>
      <c r="D2128">
        <v>0</v>
      </c>
      <c r="E2128" s="7">
        <v>47453</v>
      </c>
    </row>
    <row r="2129" spans="2:5" hidden="1" x14ac:dyDescent="0.25">
      <c r="B2129" t="s">
        <v>2589</v>
      </c>
      <c r="C2129" t="s">
        <v>146</v>
      </c>
      <c r="D2129">
        <v>0</v>
      </c>
      <c r="E2129" s="7">
        <v>47239</v>
      </c>
    </row>
    <row r="2130" spans="2:5" hidden="1" x14ac:dyDescent="0.25">
      <c r="B2130" t="s">
        <v>2589</v>
      </c>
      <c r="C2130" t="s">
        <v>146</v>
      </c>
      <c r="D2130">
        <v>0</v>
      </c>
      <c r="E2130" s="7" t="s">
        <v>30</v>
      </c>
    </row>
    <row r="2131" spans="2:5" hidden="1" x14ac:dyDescent="0.25">
      <c r="B2131" t="s">
        <v>2589</v>
      </c>
      <c r="C2131" t="s">
        <v>146</v>
      </c>
      <c r="D2131">
        <v>0</v>
      </c>
      <c r="E2131" s="7">
        <v>47727</v>
      </c>
    </row>
    <row r="2132" spans="2:5" hidden="1" x14ac:dyDescent="0.25">
      <c r="B2132" t="s">
        <v>2589</v>
      </c>
      <c r="C2132" t="s">
        <v>146</v>
      </c>
      <c r="D2132">
        <v>0</v>
      </c>
      <c r="E2132" s="7">
        <v>47757</v>
      </c>
    </row>
    <row r="2133" spans="2:5" hidden="1" x14ac:dyDescent="0.25">
      <c r="B2133" t="s">
        <v>2589</v>
      </c>
      <c r="C2133" t="s">
        <v>146</v>
      </c>
      <c r="D2133">
        <v>0</v>
      </c>
      <c r="E2133" s="7">
        <v>47788</v>
      </c>
    </row>
    <row r="2134" spans="2:5" hidden="1" x14ac:dyDescent="0.25">
      <c r="B2134" t="s">
        <v>2589</v>
      </c>
      <c r="C2134" t="s">
        <v>146</v>
      </c>
      <c r="D2134">
        <v>0</v>
      </c>
      <c r="E2134" s="7">
        <v>47543</v>
      </c>
    </row>
    <row r="2135" spans="2:5" hidden="1" x14ac:dyDescent="0.25">
      <c r="B2135" t="s">
        <v>2589</v>
      </c>
      <c r="C2135" t="s">
        <v>146</v>
      </c>
      <c r="D2135">
        <v>0</v>
      </c>
      <c r="E2135" s="7">
        <v>47939</v>
      </c>
    </row>
    <row r="2136" spans="2:5" hidden="1" x14ac:dyDescent="0.25">
      <c r="B2136" t="s">
        <v>2589</v>
      </c>
      <c r="C2136" t="s">
        <v>146</v>
      </c>
      <c r="D2136">
        <v>0</v>
      </c>
      <c r="E2136" s="7">
        <v>47969</v>
      </c>
    </row>
    <row r="2137" spans="2:5" hidden="1" x14ac:dyDescent="0.25">
      <c r="B2137" t="s">
        <v>2589</v>
      </c>
      <c r="C2137" t="s">
        <v>146</v>
      </c>
      <c r="D2137">
        <v>0</v>
      </c>
      <c r="E2137" s="7">
        <v>47635</v>
      </c>
    </row>
    <row r="2138" spans="2:5" hidden="1" x14ac:dyDescent="0.25">
      <c r="B2138" t="s">
        <v>2589</v>
      </c>
      <c r="C2138" t="s">
        <v>146</v>
      </c>
      <c r="D2138">
        <v>0</v>
      </c>
      <c r="E2138" s="7">
        <v>47635</v>
      </c>
    </row>
    <row r="2139" spans="2:5" hidden="1" x14ac:dyDescent="0.25">
      <c r="B2139" t="s">
        <v>2589</v>
      </c>
      <c r="C2139" t="s">
        <v>146</v>
      </c>
      <c r="D2139">
        <v>0</v>
      </c>
      <c r="E2139" s="7">
        <v>47727</v>
      </c>
    </row>
    <row r="2140" spans="2:5" hidden="1" x14ac:dyDescent="0.25">
      <c r="B2140" t="s">
        <v>2589</v>
      </c>
      <c r="C2140" t="s">
        <v>146</v>
      </c>
      <c r="D2140">
        <v>0</v>
      </c>
      <c r="E2140" s="7">
        <v>47788</v>
      </c>
    </row>
    <row r="2141" spans="2:5" hidden="1" x14ac:dyDescent="0.25">
      <c r="B2141" t="s">
        <v>2589</v>
      </c>
      <c r="C2141" t="s">
        <v>146</v>
      </c>
      <c r="D2141">
        <v>0</v>
      </c>
      <c r="E2141" s="7">
        <v>47453</v>
      </c>
    </row>
    <row r="2142" spans="2:5" hidden="1" x14ac:dyDescent="0.25">
      <c r="B2142" t="s">
        <v>2590</v>
      </c>
      <c r="C2142" t="s">
        <v>144</v>
      </c>
      <c r="D2142">
        <v>0</v>
      </c>
      <c r="E2142" s="7">
        <v>47604</v>
      </c>
    </row>
    <row r="2143" spans="2:5" hidden="1" x14ac:dyDescent="0.25">
      <c r="B2143" t="s">
        <v>2590</v>
      </c>
      <c r="C2143" t="s">
        <v>144</v>
      </c>
      <c r="D2143">
        <v>0</v>
      </c>
      <c r="E2143" s="7">
        <v>47574</v>
      </c>
    </row>
    <row r="2144" spans="2:5" hidden="1" x14ac:dyDescent="0.25">
      <c r="B2144" t="s">
        <v>2590</v>
      </c>
      <c r="C2144" t="s">
        <v>144</v>
      </c>
      <c r="D2144">
        <v>0</v>
      </c>
      <c r="E2144" s="7">
        <v>47939</v>
      </c>
    </row>
    <row r="2145" spans="2:5" hidden="1" x14ac:dyDescent="0.25">
      <c r="B2145" t="s">
        <v>2590</v>
      </c>
      <c r="C2145" t="s">
        <v>144</v>
      </c>
      <c r="D2145">
        <v>1820</v>
      </c>
      <c r="E2145" s="7">
        <v>47969</v>
      </c>
    </row>
    <row r="2146" spans="2:5" hidden="1" x14ac:dyDescent="0.25">
      <c r="B2146" t="s">
        <v>2590</v>
      </c>
      <c r="C2146" t="s">
        <v>144</v>
      </c>
      <c r="D2146">
        <v>0</v>
      </c>
      <c r="E2146" s="7">
        <v>47604</v>
      </c>
    </row>
    <row r="2147" spans="2:5" hidden="1" x14ac:dyDescent="0.25">
      <c r="B2147" t="s">
        <v>2590</v>
      </c>
      <c r="C2147" t="s">
        <v>144</v>
      </c>
      <c r="D2147">
        <v>0</v>
      </c>
      <c r="E2147" s="7">
        <v>47635</v>
      </c>
    </row>
    <row r="2148" spans="2:5" hidden="1" x14ac:dyDescent="0.25">
      <c r="B2148" t="s">
        <v>2590</v>
      </c>
      <c r="C2148" t="s">
        <v>144</v>
      </c>
      <c r="D2148">
        <v>0</v>
      </c>
      <c r="E2148" s="7">
        <v>47665</v>
      </c>
    </row>
    <row r="2149" spans="2:5" hidden="1" x14ac:dyDescent="0.25">
      <c r="B2149" t="s">
        <v>2590</v>
      </c>
      <c r="C2149" t="s">
        <v>144</v>
      </c>
      <c r="D2149">
        <v>0</v>
      </c>
      <c r="E2149" s="7">
        <v>47392</v>
      </c>
    </row>
    <row r="2150" spans="2:5" hidden="1" x14ac:dyDescent="0.25">
      <c r="B2150" t="s">
        <v>2590</v>
      </c>
      <c r="C2150" t="s">
        <v>144</v>
      </c>
      <c r="D2150">
        <v>0</v>
      </c>
      <c r="E2150" s="7">
        <v>47757</v>
      </c>
    </row>
    <row r="2151" spans="2:5" hidden="1" x14ac:dyDescent="0.25">
      <c r="B2151" t="s">
        <v>2590</v>
      </c>
      <c r="C2151" t="s">
        <v>144</v>
      </c>
      <c r="D2151">
        <v>0</v>
      </c>
      <c r="E2151" s="7">
        <v>47392</v>
      </c>
    </row>
    <row r="2152" spans="2:5" hidden="1" x14ac:dyDescent="0.25">
      <c r="B2152" t="s">
        <v>2590</v>
      </c>
      <c r="C2152" t="s">
        <v>144</v>
      </c>
      <c r="D2152">
        <v>0</v>
      </c>
      <c r="E2152" s="7">
        <v>47757</v>
      </c>
    </row>
    <row r="2153" spans="2:5" hidden="1" x14ac:dyDescent="0.25">
      <c r="B2153" t="s">
        <v>2590</v>
      </c>
      <c r="C2153" t="s">
        <v>144</v>
      </c>
      <c r="D2153">
        <v>0</v>
      </c>
      <c r="E2153" s="7">
        <v>47423</v>
      </c>
    </row>
    <row r="2154" spans="2:5" hidden="1" x14ac:dyDescent="0.25">
      <c r="B2154" t="s">
        <v>2590</v>
      </c>
      <c r="C2154" t="s">
        <v>144</v>
      </c>
      <c r="D2154">
        <v>0</v>
      </c>
      <c r="E2154" s="7">
        <v>47423</v>
      </c>
    </row>
    <row r="2155" spans="2:5" hidden="1" x14ac:dyDescent="0.25">
      <c r="B2155" t="s">
        <v>2590</v>
      </c>
      <c r="C2155" t="s">
        <v>144</v>
      </c>
      <c r="D2155">
        <v>0</v>
      </c>
      <c r="E2155" s="7" t="s">
        <v>30</v>
      </c>
    </row>
    <row r="2156" spans="2:5" hidden="1" x14ac:dyDescent="0.25">
      <c r="B2156" t="s">
        <v>2590</v>
      </c>
      <c r="C2156" t="s">
        <v>144</v>
      </c>
      <c r="D2156">
        <v>0</v>
      </c>
      <c r="E2156" s="7">
        <v>47574</v>
      </c>
    </row>
    <row r="2157" spans="2:5" hidden="1" x14ac:dyDescent="0.25">
      <c r="B2157" t="s">
        <v>2590</v>
      </c>
      <c r="C2157" t="s">
        <v>144</v>
      </c>
      <c r="D2157">
        <v>0</v>
      </c>
      <c r="E2157" s="7">
        <v>47939</v>
      </c>
    </row>
    <row r="2158" spans="2:5" hidden="1" x14ac:dyDescent="0.25">
      <c r="B2158" t="s">
        <v>2590</v>
      </c>
      <c r="C2158" t="s">
        <v>144</v>
      </c>
      <c r="D2158">
        <v>600</v>
      </c>
      <c r="E2158" s="7">
        <v>47969</v>
      </c>
    </row>
    <row r="2159" spans="2:5" hidden="1" x14ac:dyDescent="0.25">
      <c r="B2159" t="s">
        <v>2590</v>
      </c>
      <c r="C2159" t="s">
        <v>144</v>
      </c>
      <c r="D2159">
        <v>0</v>
      </c>
      <c r="E2159" s="7">
        <v>47635</v>
      </c>
    </row>
    <row r="2160" spans="2:5" hidden="1" x14ac:dyDescent="0.25">
      <c r="B2160" t="s">
        <v>2590</v>
      </c>
      <c r="C2160" t="s">
        <v>144</v>
      </c>
      <c r="D2160">
        <v>0</v>
      </c>
      <c r="E2160" s="7">
        <v>47665</v>
      </c>
    </row>
    <row r="2161" spans="2:5" hidden="1" x14ac:dyDescent="0.25">
      <c r="B2161" t="s">
        <v>2590</v>
      </c>
      <c r="C2161" t="s">
        <v>144</v>
      </c>
      <c r="D2161">
        <v>0</v>
      </c>
      <c r="E2161" s="7">
        <v>47757</v>
      </c>
    </row>
    <row r="2162" spans="2:5" hidden="1" x14ac:dyDescent="0.25">
      <c r="B2162" t="s">
        <v>2591</v>
      </c>
      <c r="C2162" t="s">
        <v>2592</v>
      </c>
      <c r="D2162">
        <v>0</v>
      </c>
      <c r="E2162" s="7">
        <v>45992</v>
      </c>
    </row>
    <row r="2163" spans="2:5" hidden="1" x14ac:dyDescent="0.25">
      <c r="B2163" t="s">
        <v>2591</v>
      </c>
      <c r="C2163" t="s">
        <v>2592</v>
      </c>
      <c r="D2163">
        <v>0</v>
      </c>
      <c r="E2163" s="7">
        <v>45992</v>
      </c>
    </row>
    <row r="2164" spans="2:5" hidden="1" x14ac:dyDescent="0.25">
      <c r="B2164" t="s">
        <v>2595</v>
      </c>
      <c r="C2164" t="s">
        <v>2596</v>
      </c>
      <c r="D2164">
        <v>0</v>
      </c>
      <c r="E2164" s="7">
        <v>47392</v>
      </c>
    </row>
    <row r="2165" spans="2:5" hidden="1" x14ac:dyDescent="0.25">
      <c r="B2165" t="s">
        <v>2595</v>
      </c>
      <c r="C2165" t="s">
        <v>2596</v>
      </c>
      <c r="D2165">
        <v>0</v>
      </c>
      <c r="E2165" s="7">
        <v>47818</v>
      </c>
    </row>
    <row r="2166" spans="2:5" hidden="1" x14ac:dyDescent="0.25">
      <c r="B2166" t="s">
        <v>2595</v>
      </c>
      <c r="C2166" t="s">
        <v>2596</v>
      </c>
      <c r="D2166">
        <v>0</v>
      </c>
      <c r="E2166" s="7">
        <v>47362</v>
      </c>
    </row>
    <row r="2167" spans="2:5" hidden="1" x14ac:dyDescent="0.25">
      <c r="B2167" t="s">
        <v>2595</v>
      </c>
      <c r="C2167" t="s">
        <v>2596</v>
      </c>
      <c r="D2167">
        <v>0</v>
      </c>
      <c r="E2167" s="7">
        <v>47392</v>
      </c>
    </row>
    <row r="2168" spans="2:5" hidden="1" x14ac:dyDescent="0.25">
      <c r="B2168" t="s">
        <v>2595</v>
      </c>
      <c r="C2168" t="s">
        <v>2596</v>
      </c>
      <c r="D2168">
        <v>0</v>
      </c>
      <c r="E2168" s="7">
        <v>47849</v>
      </c>
    </row>
    <row r="2169" spans="2:5" hidden="1" x14ac:dyDescent="0.25">
      <c r="B2169" t="s">
        <v>2598</v>
      </c>
      <c r="C2169" t="s">
        <v>2599</v>
      </c>
      <c r="D2169">
        <v>500</v>
      </c>
      <c r="E2169" s="7">
        <v>47880</v>
      </c>
    </row>
    <row r="2170" spans="2:5" hidden="1" x14ac:dyDescent="0.25">
      <c r="B2170" t="s">
        <v>2602</v>
      </c>
      <c r="C2170" t="s">
        <v>2603</v>
      </c>
      <c r="D2170">
        <v>0</v>
      </c>
      <c r="E2170" s="7">
        <v>47300</v>
      </c>
    </row>
    <row r="2171" spans="2:5" hidden="1" x14ac:dyDescent="0.25">
      <c r="B2171" t="s">
        <v>2606</v>
      </c>
      <c r="C2171" t="s">
        <v>2607</v>
      </c>
      <c r="D2171">
        <v>0</v>
      </c>
      <c r="E2171" s="7">
        <v>45809</v>
      </c>
    </row>
    <row r="2172" spans="2:5" hidden="1" x14ac:dyDescent="0.25">
      <c r="B2172" t="s">
        <v>2606</v>
      </c>
      <c r="C2172" t="s">
        <v>2607</v>
      </c>
      <c r="D2172">
        <v>0</v>
      </c>
      <c r="E2172" s="7">
        <v>45809</v>
      </c>
    </row>
    <row r="2173" spans="2:5" hidden="1" x14ac:dyDescent="0.25">
      <c r="B2173" t="s">
        <v>2606</v>
      </c>
      <c r="C2173" t="s">
        <v>2607</v>
      </c>
      <c r="D2173">
        <v>0</v>
      </c>
      <c r="E2173" s="7">
        <v>45809</v>
      </c>
    </row>
    <row r="2174" spans="2:5" hidden="1" x14ac:dyDescent="0.25">
      <c r="B2174" t="s">
        <v>2610</v>
      </c>
      <c r="C2174" t="s">
        <v>2611</v>
      </c>
      <c r="D2174">
        <v>158</v>
      </c>
      <c r="E2174" s="7">
        <v>46813</v>
      </c>
    </row>
    <row r="2175" spans="2:5" hidden="1" x14ac:dyDescent="0.25">
      <c r="B2175" t="s">
        <v>2614</v>
      </c>
      <c r="C2175" t="s">
        <v>2615</v>
      </c>
      <c r="D2175">
        <v>0</v>
      </c>
      <c r="E2175" s="7">
        <v>45658</v>
      </c>
    </row>
    <row r="2176" spans="2:5" hidden="1" x14ac:dyDescent="0.25">
      <c r="B2176" t="s">
        <v>2614</v>
      </c>
      <c r="C2176" t="s">
        <v>2615</v>
      </c>
      <c r="D2176">
        <v>0</v>
      </c>
      <c r="E2176" s="7">
        <v>45658</v>
      </c>
    </row>
    <row r="2177" spans="2:5" hidden="1" x14ac:dyDescent="0.25">
      <c r="B2177" t="s">
        <v>2617</v>
      </c>
      <c r="C2177" t="s">
        <v>13617</v>
      </c>
      <c r="D2177">
        <v>5000</v>
      </c>
      <c r="E2177" s="7">
        <v>48214</v>
      </c>
    </row>
    <row r="2178" spans="2:5" hidden="1" x14ac:dyDescent="0.25">
      <c r="B2178" t="s">
        <v>2617</v>
      </c>
      <c r="C2178" t="s">
        <v>13617</v>
      </c>
      <c r="D2178">
        <v>1453</v>
      </c>
      <c r="E2178" s="7">
        <v>47453</v>
      </c>
    </row>
    <row r="2179" spans="2:5" hidden="1" x14ac:dyDescent="0.25">
      <c r="B2179" t="s">
        <v>2617</v>
      </c>
      <c r="C2179" t="s">
        <v>13617</v>
      </c>
      <c r="D2179">
        <v>0</v>
      </c>
      <c r="E2179" s="7">
        <v>47453</v>
      </c>
    </row>
    <row r="2180" spans="2:5" hidden="1" x14ac:dyDescent="0.25">
      <c r="B2180" t="s">
        <v>2617</v>
      </c>
      <c r="C2180" t="s">
        <v>13617</v>
      </c>
      <c r="D2180">
        <v>0</v>
      </c>
      <c r="E2180" s="7">
        <v>47453</v>
      </c>
    </row>
    <row r="2181" spans="2:5" hidden="1" x14ac:dyDescent="0.25">
      <c r="B2181" t="s">
        <v>2617</v>
      </c>
      <c r="C2181" t="s">
        <v>13617</v>
      </c>
      <c r="D2181">
        <v>0</v>
      </c>
      <c r="E2181" s="7">
        <v>47453</v>
      </c>
    </row>
    <row r="2182" spans="2:5" hidden="1" x14ac:dyDescent="0.25">
      <c r="B2182" t="s">
        <v>2617</v>
      </c>
      <c r="C2182" t="s">
        <v>13617</v>
      </c>
      <c r="D2182">
        <v>0</v>
      </c>
      <c r="E2182" s="7">
        <v>47453</v>
      </c>
    </row>
    <row r="2183" spans="2:5" hidden="1" x14ac:dyDescent="0.25">
      <c r="B2183" t="s">
        <v>2621</v>
      </c>
      <c r="C2183" t="s">
        <v>13618</v>
      </c>
      <c r="D2183">
        <v>316</v>
      </c>
      <c r="E2183" s="7">
        <v>48214</v>
      </c>
    </row>
    <row r="2184" spans="2:5" hidden="1" x14ac:dyDescent="0.25">
      <c r="B2184" t="s">
        <v>2621</v>
      </c>
      <c r="C2184" t="s">
        <v>13618</v>
      </c>
      <c r="D2184">
        <v>0</v>
      </c>
      <c r="E2184" s="7">
        <v>47453</v>
      </c>
    </row>
    <row r="2185" spans="2:5" hidden="1" x14ac:dyDescent="0.25">
      <c r="B2185" t="s">
        <v>2621</v>
      </c>
      <c r="C2185" t="s">
        <v>13618</v>
      </c>
      <c r="D2185">
        <v>0</v>
      </c>
      <c r="E2185" s="7">
        <v>47453</v>
      </c>
    </row>
    <row r="2186" spans="2:5" hidden="1" x14ac:dyDescent="0.25">
      <c r="B2186" t="s">
        <v>2621</v>
      </c>
      <c r="C2186" t="s">
        <v>13618</v>
      </c>
      <c r="D2186">
        <v>0</v>
      </c>
      <c r="E2186" s="7">
        <v>47453</v>
      </c>
    </row>
    <row r="2187" spans="2:5" hidden="1" x14ac:dyDescent="0.25">
      <c r="B2187" t="s">
        <v>2623</v>
      </c>
      <c r="C2187" t="s">
        <v>2624</v>
      </c>
      <c r="D2187">
        <v>46374</v>
      </c>
      <c r="E2187" s="7" t="s">
        <v>30</v>
      </c>
    </row>
    <row r="2188" spans="2:5" hidden="1" x14ac:dyDescent="0.25">
      <c r="B2188" t="s">
        <v>2626</v>
      </c>
      <c r="C2188" t="s">
        <v>2627</v>
      </c>
      <c r="D2188">
        <v>43777</v>
      </c>
      <c r="E2188" s="7" t="s">
        <v>30</v>
      </c>
    </row>
    <row r="2189" spans="2:5" hidden="1" x14ac:dyDescent="0.25">
      <c r="B2189" t="s">
        <v>2630</v>
      </c>
      <c r="C2189" t="s">
        <v>13619</v>
      </c>
      <c r="D2189">
        <v>891</v>
      </c>
      <c r="E2189" s="7" t="s">
        <v>30</v>
      </c>
    </row>
    <row r="2190" spans="2:5" hidden="1" x14ac:dyDescent="0.25">
      <c r="B2190" t="s">
        <v>2633</v>
      </c>
      <c r="C2190" t="s">
        <v>13620</v>
      </c>
      <c r="D2190">
        <v>558</v>
      </c>
      <c r="E2190" s="7">
        <v>46997</v>
      </c>
    </row>
    <row r="2191" spans="2:5" hidden="1" x14ac:dyDescent="0.25">
      <c r="B2191" t="s">
        <v>2636</v>
      </c>
      <c r="C2191" t="s">
        <v>13621</v>
      </c>
      <c r="D2191">
        <v>0</v>
      </c>
      <c r="E2191" s="7">
        <v>45870</v>
      </c>
    </row>
    <row r="2192" spans="2:5" hidden="1" x14ac:dyDescent="0.25">
      <c r="B2192" t="s">
        <v>2636</v>
      </c>
      <c r="C2192" t="s">
        <v>13621</v>
      </c>
      <c r="D2192">
        <v>0</v>
      </c>
      <c r="E2192" s="7">
        <v>47696</v>
      </c>
    </row>
    <row r="2193" spans="2:5" hidden="1" x14ac:dyDescent="0.25">
      <c r="B2193" t="s">
        <v>2636</v>
      </c>
      <c r="C2193" t="s">
        <v>13621</v>
      </c>
      <c r="D2193">
        <v>560</v>
      </c>
      <c r="E2193" s="7">
        <v>47969</v>
      </c>
    </row>
    <row r="2194" spans="2:5" hidden="1" x14ac:dyDescent="0.25">
      <c r="B2194" t="s">
        <v>2639</v>
      </c>
      <c r="C2194" t="s">
        <v>13622</v>
      </c>
      <c r="D2194">
        <v>0</v>
      </c>
      <c r="E2194" s="7">
        <v>47088</v>
      </c>
    </row>
    <row r="2195" spans="2:5" hidden="1" x14ac:dyDescent="0.25">
      <c r="B2195" t="s">
        <v>2641</v>
      </c>
      <c r="C2195" t="s">
        <v>2642</v>
      </c>
      <c r="D2195">
        <v>0</v>
      </c>
      <c r="E2195" s="7">
        <v>46204</v>
      </c>
    </row>
    <row r="2196" spans="2:5" hidden="1" x14ac:dyDescent="0.25">
      <c r="B2196" t="s">
        <v>2641</v>
      </c>
      <c r="C2196" t="s">
        <v>2642</v>
      </c>
      <c r="D2196">
        <v>200</v>
      </c>
      <c r="E2196" s="7">
        <v>47150</v>
      </c>
    </row>
    <row r="2197" spans="2:5" hidden="1" x14ac:dyDescent="0.25">
      <c r="B2197" t="s">
        <v>2641</v>
      </c>
      <c r="C2197" t="s">
        <v>2642</v>
      </c>
      <c r="D2197">
        <v>0</v>
      </c>
      <c r="E2197" s="7">
        <v>46784</v>
      </c>
    </row>
    <row r="2198" spans="2:5" hidden="1" x14ac:dyDescent="0.25">
      <c r="B2198" t="s">
        <v>2641</v>
      </c>
      <c r="C2198" t="s">
        <v>2642</v>
      </c>
      <c r="D2198">
        <v>1358</v>
      </c>
      <c r="E2198" s="7">
        <v>47119</v>
      </c>
    </row>
    <row r="2199" spans="2:5" hidden="1" x14ac:dyDescent="0.25">
      <c r="B2199" t="s">
        <v>2641</v>
      </c>
      <c r="C2199" t="s">
        <v>2642</v>
      </c>
      <c r="D2199">
        <v>0</v>
      </c>
      <c r="E2199" s="7">
        <v>46784</v>
      </c>
    </row>
    <row r="2200" spans="2:5" hidden="1" x14ac:dyDescent="0.25">
      <c r="B2200" t="s">
        <v>2641</v>
      </c>
      <c r="C2200" t="s">
        <v>2642</v>
      </c>
      <c r="D2200">
        <v>0</v>
      </c>
      <c r="E2200" s="7">
        <v>46419</v>
      </c>
    </row>
    <row r="2201" spans="2:5" hidden="1" x14ac:dyDescent="0.25">
      <c r="B2201" t="s">
        <v>2641</v>
      </c>
      <c r="C2201" t="s">
        <v>2642</v>
      </c>
      <c r="D2201">
        <v>0</v>
      </c>
      <c r="E2201" s="7">
        <v>46784</v>
      </c>
    </row>
    <row r="2202" spans="2:5" hidden="1" x14ac:dyDescent="0.25">
      <c r="B2202" t="s">
        <v>2641</v>
      </c>
      <c r="C2202" t="s">
        <v>2642</v>
      </c>
      <c r="D2202">
        <v>300</v>
      </c>
      <c r="E2202" s="7">
        <v>47119</v>
      </c>
    </row>
    <row r="2203" spans="2:5" hidden="1" x14ac:dyDescent="0.25">
      <c r="B2203" t="s">
        <v>2641</v>
      </c>
      <c r="C2203" t="s">
        <v>2642</v>
      </c>
      <c r="D2203">
        <v>2300</v>
      </c>
      <c r="E2203" s="7">
        <v>47150</v>
      </c>
    </row>
    <row r="2204" spans="2:5" hidden="1" x14ac:dyDescent="0.25">
      <c r="B2204" t="s">
        <v>2641</v>
      </c>
      <c r="C2204" t="s">
        <v>2642</v>
      </c>
      <c r="D2204">
        <v>0</v>
      </c>
      <c r="E2204" s="7">
        <v>46784</v>
      </c>
    </row>
    <row r="2205" spans="2:5" hidden="1" x14ac:dyDescent="0.25">
      <c r="B2205" t="s">
        <v>2643</v>
      </c>
      <c r="C2205" t="s">
        <v>2644</v>
      </c>
      <c r="D2205">
        <v>0</v>
      </c>
      <c r="E2205" s="7">
        <v>47027</v>
      </c>
    </row>
    <row r="2206" spans="2:5" hidden="1" x14ac:dyDescent="0.25">
      <c r="B2206" t="s">
        <v>2643</v>
      </c>
      <c r="C2206" t="s">
        <v>2644</v>
      </c>
      <c r="D2206">
        <v>0</v>
      </c>
      <c r="E2206" s="7">
        <v>47119</v>
      </c>
    </row>
    <row r="2207" spans="2:5" hidden="1" x14ac:dyDescent="0.25">
      <c r="B2207" t="s">
        <v>2643</v>
      </c>
      <c r="C2207" t="s">
        <v>2644</v>
      </c>
      <c r="D2207">
        <v>0</v>
      </c>
      <c r="E2207" s="7">
        <v>46813</v>
      </c>
    </row>
    <row r="2208" spans="2:5" hidden="1" x14ac:dyDescent="0.25">
      <c r="B2208" t="s">
        <v>2643</v>
      </c>
      <c r="C2208" t="s">
        <v>2644</v>
      </c>
      <c r="D2208">
        <v>0</v>
      </c>
      <c r="E2208" s="7">
        <v>46966</v>
      </c>
    </row>
    <row r="2209" spans="2:5" hidden="1" x14ac:dyDescent="0.25">
      <c r="B2209" t="s">
        <v>2643</v>
      </c>
      <c r="C2209" t="s">
        <v>2644</v>
      </c>
      <c r="D2209">
        <v>285</v>
      </c>
      <c r="E2209" s="7">
        <v>47119</v>
      </c>
    </row>
    <row r="2210" spans="2:5" hidden="1" x14ac:dyDescent="0.25">
      <c r="B2210" t="s">
        <v>2643</v>
      </c>
      <c r="C2210" t="s">
        <v>2644</v>
      </c>
      <c r="D2210">
        <v>0</v>
      </c>
      <c r="E2210" s="7">
        <v>46508</v>
      </c>
    </row>
    <row r="2211" spans="2:5" hidden="1" x14ac:dyDescent="0.25">
      <c r="B2211" t="s">
        <v>2643</v>
      </c>
      <c r="C2211" t="s">
        <v>2644</v>
      </c>
      <c r="D2211">
        <v>0</v>
      </c>
      <c r="E2211" s="7">
        <v>46784</v>
      </c>
    </row>
    <row r="2212" spans="2:5" hidden="1" x14ac:dyDescent="0.25">
      <c r="B2212" t="s">
        <v>2643</v>
      </c>
      <c r="C2212" t="s">
        <v>2644</v>
      </c>
      <c r="D2212">
        <v>0</v>
      </c>
      <c r="E2212" s="7">
        <v>46813</v>
      </c>
    </row>
    <row r="2213" spans="2:5" hidden="1" x14ac:dyDescent="0.25">
      <c r="B2213" t="s">
        <v>2643</v>
      </c>
      <c r="C2213" t="s">
        <v>2644</v>
      </c>
      <c r="D2213">
        <v>0</v>
      </c>
      <c r="E2213" s="7">
        <v>47027</v>
      </c>
    </row>
    <row r="2214" spans="2:5" hidden="1" x14ac:dyDescent="0.25">
      <c r="B2214" t="s">
        <v>2643</v>
      </c>
      <c r="C2214" t="s">
        <v>2644</v>
      </c>
      <c r="D2214">
        <v>0</v>
      </c>
      <c r="E2214" s="7">
        <v>46508</v>
      </c>
    </row>
    <row r="2215" spans="2:5" hidden="1" x14ac:dyDescent="0.25">
      <c r="B2215" t="s">
        <v>2643</v>
      </c>
      <c r="C2215" t="s">
        <v>2644</v>
      </c>
      <c r="D2215">
        <v>0</v>
      </c>
      <c r="E2215" s="7">
        <v>46966</v>
      </c>
    </row>
    <row r="2216" spans="2:5" hidden="1" x14ac:dyDescent="0.25">
      <c r="B2216" t="s">
        <v>2643</v>
      </c>
      <c r="C2216" t="s">
        <v>2644</v>
      </c>
      <c r="D2216">
        <v>0</v>
      </c>
      <c r="E2216" s="7">
        <v>46813</v>
      </c>
    </row>
    <row r="2217" spans="2:5" hidden="1" x14ac:dyDescent="0.25">
      <c r="B2217" t="s">
        <v>2643</v>
      </c>
      <c r="C2217" t="s">
        <v>2644</v>
      </c>
      <c r="D2217">
        <v>0</v>
      </c>
      <c r="E2217" s="7">
        <v>46661</v>
      </c>
    </row>
    <row r="2218" spans="2:5" hidden="1" x14ac:dyDescent="0.25">
      <c r="B2218" t="s">
        <v>2645</v>
      </c>
      <c r="C2218" t="s">
        <v>150</v>
      </c>
      <c r="D2218">
        <v>0</v>
      </c>
      <c r="E2218" s="7">
        <v>46296</v>
      </c>
    </row>
    <row r="2219" spans="2:5" hidden="1" x14ac:dyDescent="0.25">
      <c r="B2219" t="s">
        <v>2645</v>
      </c>
      <c r="C2219" t="s">
        <v>150</v>
      </c>
      <c r="D2219">
        <v>5</v>
      </c>
      <c r="E2219" s="7">
        <v>47027</v>
      </c>
    </row>
    <row r="2220" spans="2:5" hidden="1" x14ac:dyDescent="0.25">
      <c r="B2220" t="s">
        <v>2645</v>
      </c>
      <c r="C2220" t="s">
        <v>150</v>
      </c>
      <c r="D2220">
        <v>1050</v>
      </c>
      <c r="E2220" s="7">
        <v>47119</v>
      </c>
    </row>
    <row r="2221" spans="2:5" hidden="1" x14ac:dyDescent="0.25">
      <c r="B2221" t="s">
        <v>2645</v>
      </c>
      <c r="C2221" t="s">
        <v>150</v>
      </c>
      <c r="D2221">
        <v>0</v>
      </c>
      <c r="E2221" s="7">
        <v>46813</v>
      </c>
    </row>
    <row r="2222" spans="2:5" hidden="1" x14ac:dyDescent="0.25">
      <c r="B2222" t="s">
        <v>2645</v>
      </c>
      <c r="C2222" t="s">
        <v>150</v>
      </c>
      <c r="D2222">
        <v>0</v>
      </c>
      <c r="E2222" s="7">
        <v>46235</v>
      </c>
    </row>
    <row r="2223" spans="2:5" hidden="1" x14ac:dyDescent="0.25">
      <c r="B2223" t="s">
        <v>2645</v>
      </c>
      <c r="C2223" t="s">
        <v>150</v>
      </c>
      <c r="D2223">
        <v>550</v>
      </c>
      <c r="E2223" s="7">
        <v>47119</v>
      </c>
    </row>
    <row r="2224" spans="2:5" hidden="1" x14ac:dyDescent="0.25">
      <c r="B2224" t="s">
        <v>2645</v>
      </c>
      <c r="C2224" t="s">
        <v>150</v>
      </c>
      <c r="D2224">
        <v>0</v>
      </c>
      <c r="E2224" s="7">
        <v>46784</v>
      </c>
    </row>
    <row r="2225" spans="2:5" hidden="1" x14ac:dyDescent="0.25">
      <c r="B2225" t="s">
        <v>2645</v>
      </c>
      <c r="C2225" t="s">
        <v>150</v>
      </c>
      <c r="D2225">
        <v>0</v>
      </c>
      <c r="E2225" s="7">
        <v>46935</v>
      </c>
    </row>
    <row r="2226" spans="2:5" hidden="1" x14ac:dyDescent="0.25">
      <c r="B2226" t="s">
        <v>2645</v>
      </c>
      <c r="C2226" t="s">
        <v>150</v>
      </c>
      <c r="D2226">
        <v>0</v>
      </c>
      <c r="E2226" s="7">
        <v>46784</v>
      </c>
    </row>
    <row r="2227" spans="2:5" hidden="1" x14ac:dyDescent="0.25">
      <c r="B2227" t="s">
        <v>2645</v>
      </c>
      <c r="C2227" t="s">
        <v>150</v>
      </c>
      <c r="D2227">
        <v>600</v>
      </c>
      <c r="E2227" s="7">
        <v>47119</v>
      </c>
    </row>
    <row r="2228" spans="2:5" hidden="1" x14ac:dyDescent="0.25">
      <c r="B2228" t="s">
        <v>2645</v>
      </c>
      <c r="C2228" t="s">
        <v>150</v>
      </c>
      <c r="D2228">
        <v>1250</v>
      </c>
      <c r="E2228" s="7">
        <v>47150</v>
      </c>
    </row>
    <row r="2229" spans="2:5" hidden="1" x14ac:dyDescent="0.25">
      <c r="B2229" t="s">
        <v>2645</v>
      </c>
      <c r="C2229" t="s">
        <v>150</v>
      </c>
      <c r="D2229">
        <v>0</v>
      </c>
      <c r="E2229" s="7">
        <v>46784</v>
      </c>
    </row>
    <row r="2230" spans="2:5" hidden="1" x14ac:dyDescent="0.25">
      <c r="B2230" t="s">
        <v>2646</v>
      </c>
      <c r="C2230" t="s">
        <v>13482</v>
      </c>
      <c r="D2230">
        <v>255</v>
      </c>
      <c r="E2230" s="7">
        <v>46753</v>
      </c>
    </row>
    <row r="2231" spans="2:5" hidden="1" x14ac:dyDescent="0.25">
      <c r="B2231" t="s">
        <v>2647</v>
      </c>
      <c r="C2231" t="s">
        <v>13623</v>
      </c>
      <c r="D2231">
        <v>0</v>
      </c>
      <c r="E2231" s="7">
        <v>47239</v>
      </c>
    </row>
    <row r="2232" spans="2:5" hidden="1" x14ac:dyDescent="0.25">
      <c r="B2232" t="s">
        <v>2647</v>
      </c>
      <c r="C2232" t="s">
        <v>13623</v>
      </c>
      <c r="D2232">
        <v>0</v>
      </c>
      <c r="E2232" s="7">
        <v>47453</v>
      </c>
    </row>
    <row r="2233" spans="2:5" hidden="1" x14ac:dyDescent="0.25">
      <c r="B2233" t="s">
        <v>2647</v>
      </c>
      <c r="C2233" t="s">
        <v>13623</v>
      </c>
      <c r="D2233">
        <v>360</v>
      </c>
      <c r="E2233" s="7">
        <v>47635</v>
      </c>
    </row>
    <row r="2234" spans="2:5" hidden="1" x14ac:dyDescent="0.25">
      <c r="B2234" t="s">
        <v>2647</v>
      </c>
      <c r="C2234" t="s">
        <v>13623</v>
      </c>
      <c r="D2234">
        <v>1100</v>
      </c>
      <c r="E2234" s="7">
        <v>47727</v>
      </c>
    </row>
    <row r="2235" spans="2:5" hidden="1" x14ac:dyDescent="0.25">
      <c r="B2235" t="s">
        <v>2647</v>
      </c>
      <c r="C2235" t="s">
        <v>13623</v>
      </c>
      <c r="D2235">
        <v>0</v>
      </c>
      <c r="E2235" s="7">
        <v>47635</v>
      </c>
    </row>
    <row r="2236" spans="2:5" hidden="1" x14ac:dyDescent="0.25">
      <c r="B2236" t="s">
        <v>2653</v>
      </c>
      <c r="C2236" t="s">
        <v>13624</v>
      </c>
      <c r="D2236">
        <v>0</v>
      </c>
      <c r="E2236" s="7">
        <v>46753</v>
      </c>
    </row>
    <row r="2237" spans="2:5" hidden="1" x14ac:dyDescent="0.25">
      <c r="B2237" t="s">
        <v>2653</v>
      </c>
      <c r="C2237" t="s">
        <v>13624</v>
      </c>
      <c r="D2237">
        <v>0</v>
      </c>
      <c r="E2237" s="7">
        <v>46753</v>
      </c>
    </row>
    <row r="2238" spans="2:5" hidden="1" x14ac:dyDescent="0.25">
      <c r="B2238" t="s">
        <v>2656</v>
      </c>
      <c r="C2238" t="s">
        <v>161</v>
      </c>
      <c r="D2238">
        <v>0</v>
      </c>
      <c r="E2238" s="7">
        <v>47058</v>
      </c>
    </row>
    <row r="2239" spans="2:5" hidden="1" x14ac:dyDescent="0.25">
      <c r="B2239" t="s">
        <v>2656</v>
      </c>
      <c r="C2239" t="s">
        <v>161</v>
      </c>
      <c r="D2239">
        <v>0</v>
      </c>
      <c r="E2239" s="7">
        <v>47392</v>
      </c>
    </row>
    <row r="2240" spans="2:5" hidden="1" x14ac:dyDescent="0.25">
      <c r="B2240" t="s">
        <v>2656</v>
      </c>
      <c r="C2240" t="s">
        <v>161</v>
      </c>
      <c r="D2240">
        <v>0</v>
      </c>
      <c r="E2240" s="7">
        <v>47604</v>
      </c>
    </row>
    <row r="2241" spans="2:5" hidden="1" x14ac:dyDescent="0.25">
      <c r="B2241" t="s">
        <v>2656</v>
      </c>
      <c r="C2241" t="s">
        <v>161</v>
      </c>
      <c r="D2241">
        <v>1093</v>
      </c>
      <c r="E2241" s="7">
        <v>47696</v>
      </c>
    </row>
    <row r="2242" spans="2:5" hidden="1" x14ac:dyDescent="0.25">
      <c r="B2242" t="s">
        <v>2661</v>
      </c>
      <c r="C2242" t="s">
        <v>13625</v>
      </c>
      <c r="D2242">
        <v>0</v>
      </c>
      <c r="E2242" s="7">
        <v>47453</v>
      </c>
    </row>
    <row r="2243" spans="2:5" hidden="1" x14ac:dyDescent="0.25">
      <c r="B2243" t="s">
        <v>2661</v>
      </c>
      <c r="C2243" t="s">
        <v>13625</v>
      </c>
      <c r="D2243">
        <v>0</v>
      </c>
      <c r="E2243" s="7">
        <v>47362</v>
      </c>
    </row>
    <row r="2244" spans="2:5" hidden="1" x14ac:dyDescent="0.25">
      <c r="B2244" t="s">
        <v>2661</v>
      </c>
      <c r="C2244" t="s">
        <v>13625</v>
      </c>
      <c r="D2244">
        <v>0</v>
      </c>
      <c r="E2244" s="7">
        <v>47392</v>
      </c>
    </row>
    <row r="2245" spans="2:5" hidden="1" x14ac:dyDescent="0.25">
      <c r="B2245" t="s">
        <v>2661</v>
      </c>
      <c r="C2245" t="s">
        <v>13625</v>
      </c>
      <c r="D2245">
        <v>0</v>
      </c>
      <c r="E2245" s="7">
        <v>47453</v>
      </c>
    </row>
    <row r="2246" spans="2:5" hidden="1" x14ac:dyDescent="0.25">
      <c r="B2246" t="s">
        <v>2661</v>
      </c>
      <c r="C2246" t="s">
        <v>13625</v>
      </c>
      <c r="D2246">
        <v>0</v>
      </c>
      <c r="E2246" s="7">
        <v>47484</v>
      </c>
    </row>
    <row r="2247" spans="2:5" hidden="1" x14ac:dyDescent="0.25">
      <c r="B2247" t="s">
        <v>2661</v>
      </c>
      <c r="C2247" t="s">
        <v>13625</v>
      </c>
      <c r="D2247">
        <v>0</v>
      </c>
      <c r="E2247" s="7">
        <v>47635</v>
      </c>
    </row>
    <row r="2248" spans="2:5" hidden="1" x14ac:dyDescent="0.25">
      <c r="B2248" t="s">
        <v>2661</v>
      </c>
      <c r="C2248" t="s">
        <v>13625</v>
      </c>
      <c r="D2248">
        <v>2964</v>
      </c>
      <c r="E2248" s="7">
        <v>47696</v>
      </c>
    </row>
    <row r="2249" spans="2:5" hidden="1" x14ac:dyDescent="0.25">
      <c r="B2249" t="s">
        <v>2669</v>
      </c>
      <c r="C2249" t="s">
        <v>13626</v>
      </c>
      <c r="D2249">
        <v>0</v>
      </c>
      <c r="E2249" s="7">
        <v>47088</v>
      </c>
    </row>
    <row r="2250" spans="2:5" hidden="1" x14ac:dyDescent="0.25">
      <c r="B2250" t="s">
        <v>2669</v>
      </c>
      <c r="C2250" t="s">
        <v>13626</v>
      </c>
      <c r="D2250">
        <v>0</v>
      </c>
      <c r="E2250" s="7">
        <v>47635</v>
      </c>
    </row>
    <row r="2251" spans="2:5" hidden="1" x14ac:dyDescent="0.25">
      <c r="B2251" t="s">
        <v>2669</v>
      </c>
      <c r="C2251" t="s">
        <v>13626</v>
      </c>
      <c r="D2251">
        <v>0</v>
      </c>
      <c r="E2251" s="7">
        <v>47757</v>
      </c>
    </row>
    <row r="2252" spans="2:5" hidden="1" x14ac:dyDescent="0.25">
      <c r="B2252" t="s">
        <v>2669</v>
      </c>
      <c r="C2252" t="s">
        <v>13626</v>
      </c>
      <c r="D2252">
        <v>1971</v>
      </c>
      <c r="E2252" s="7">
        <v>47757</v>
      </c>
    </row>
    <row r="2253" spans="2:5" hidden="1" x14ac:dyDescent="0.25">
      <c r="B2253" t="s">
        <v>2669</v>
      </c>
      <c r="C2253" t="s">
        <v>13626</v>
      </c>
      <c r="D2253">
        <v>0</v>
      </c>
      <c r="E2253" s="7">
        <v>47757</v>
      </c>
    </row>
    <row r="2254" spans="2:5" hidden="1" x14ac:dyDescent="0.25">
      <c r="B2254" t="s">
        <v>2675</v>
      </c>
      <c r="C2254" t="s">
        <v>13627</v>
      </c>
      <c r="D2254">
        <v>0</v>
      </c>
      <c r="E2254" s="7">
        <v>47453</v>
      </c>
    </row>
    <row r="2255" spans="2:5" hidden="1" x14ac:dyDescent="0.25">
      <c r="B2255" t="s">
        <v>2675</v>
      </c>
      <c r="C2255" t="s">
        <v>13627</v>
      </c>
      <c r="D2255">
        <v>200</v>
      </c>
      <c r="E2255" s="7">
        <v>47818</v>
      </c>
    </row>
    <row r="2256" spans="2:5" hidden="1" x14ac:dyDescent="0.25">
      <c r="B2256" t="s">
        <v>2675</v>
      </c>
      <c r="C2256" t="s">
        <v>13627</v>
      </c>
      <c r="D2256">
        <v>0</v>
      </c>
      <c r="E2256" s="7">
        <v>46997</v>
      </c>
    </row>
    <row r="2257" spans="2:5" hidden="1" x14ac:dyDescent="0.25">
      <c r="B2257" t="s">
        <v>2675</v>
      </c>
      <c r="C2257" t="s">
        <v>13627</v>
      </c>
      <c r="D2257">
        <v>305</v>
      </c>
      <c r="E2257" s="7">
        <v>47727</v>
      </c>
    </row>
    <row r="2258" spans="2:5" hidden="1" x14ac:dyDescent="0.25">
      <c r="B2258" t="s">
        <v>2679</v>
      </c>
      <c r="C2258" t="s">
        <v>13483</v>
      </c>
      <c r="D2258">
        <v>0</v>
      </c>
      <c r="E2258" s="7" t="s">
        <v>30</v>
      </c>
    </row>
    <row r="2259" spans="2:5" hidden="1" x14ac:dyDescent="0.25">
      <c r="B2259" t="s">
        <v>2679</v>
      </c>
      <c r="C2259" t="s">
        <v>13483</v>
      </c>
      <c r="D2259">
        <v>20</v>
      </c>
      <c r="E2259" s="7">
        <v>47058</v>
      </c>
    </row>
    <row r="2260" spans="2:5" hidden="1" x14ac:dyDescent="0.25">
      <c r="B2260" t="s">
        <v>2679</v>
      </c>
      <c r="C2260" t="s">
        <v>13483</v>
      </c>
      <c r="D2260">
        <v>700</v>
      </c>
      <c r="E2260" s="7">
        <v>47696</v>
      </c>
    </row>
    <row r="2261" spans="2:5" hidden="1" x14ac:dyDescent="0.25">
      <c r="B2261" t="s">
        <v>2681</v>
      </c>
      <c r="C2261" t="s">
        <v>13628</v>
      </c>
      <c r="D2261">
        <v>0</v>
      </c>
      <c r="E2261" s="7">
        <v>47484</v>
      </c>
    </row>
    <row r="2262" spans="2:5" hidden="1" x14ac:dyDescent="0.25">
      <c r="B2262" t="s">
        <v>2681</v>
      </c>
      <c r="C2262" t="s">
        <v>13628</v>
      </c>
      <c r="D2262">
        <v>0</v>
      </c>
      <c r="E2262" s="7" t="s">
        <v>30</v>
      </c>
    </row>
    <row r="2263" spans="2:5" hidden="1" x14ac:dyDescent="0.25">
      <c r="B2263" t="s">
        <v>2681</v>
      </c>
      <c r="C2263" t="s">
        <v>13628</v>
      </c>
      <c r="D2263">
        <v>0</v>
      </c>
      <c r="E2263" s="7">
        <v>47058</v>
      </c>
    </row>
    <row r="2264" spans="2:5" hidden="1" x14ac:dyDescent="0.25">
      <c r="B2264" t="s">
        <v>2681</v>
      </c>
      <c r="C2264" t="s">
        <v>13628</v>
      </c>
      <c r="D2264">
        <v>19</v>
      </c>
      <c r="E2264" s="7">
        <v>47696</v>
      </c>
    </row>
    <row r="2265" spans="2:5" hidden="1" x14ac:dyDescent="0.25">
      <c r="B2265" t="s">
        <v>2685</v>
      </c>
      <c r="C2265" t="s">
        <v>1387</v>
      </c>
      <c r="D2265">
        <v>8</v>
      </c>
      <c r="E2265" s="7">
        <v>47635</v>
      </c>
    </row>
    <row r="2266" spans="2:5" hidden="1" x14ac:dyDescent="0.25">
      <c r="B2266" t="s">
        <v>2685</v>
      </c>
      <c r="C2266" t="s">
        <v>1387</v>
      </c>
      <c r="D2266">
        <v>0</v>
      </c>
      <c r="E2266" s="7">
        <v>47818</v>
      </c>
    </row>
    <row r="2267" spans="2:5" hidden="1" x14ac:dyDescent="0.25">
      <c r="B2267" t="s">
        <v>2685</v>
      </c>
      <c r="C2267" t="s">
        <v>1387</v>
      </c>
      <c r="D2267">
        <v>1720</v>
      </c>
      <c r="E2267" s="7">
        <v>47908</v>
      </c>
    </row>
    <row r="2268" spans="2:5" hidden="1" x14ac:dyDescent="0.25">
      <c r="B2268" t="s">
        <v>2685</v>
      </c>
      <c r="C2268" t="s">
        <v>1387</v>
      </c>
      <c r="D2268">
        <v>0</v>
      </c>
      <c r="E2268" s="7" t="s">
        <v>30</v>
      </c>
    </row>
    <row r="2269" spans="2:5" hidden="1" x14ac:dyDescent="0.25">
      <c r="B2269" t="s">
        <v>2685</v>
      </c>
      <c r="C2269" t="s">
        <v>1387</v>
      </c>
      <c r="D2269">
        <v>0</v>
      </c>
      <c r="E2269" s="7">
        <v>47058</v>
      </c>
    </row>
    <row r="2270" spans="2:5" hidden="1" x14ac:dyDescent="0.25">
      <c r="B2270" t="s">
        <v>2685</v>
      </c>
      <c r="C2270" t="s">
        <v>1387</v>
      </c>
      <c r="D2270">
        <v>0</v>
      </c>
      <c r="E2270" s="7">
        <v>47239</v>
      </c>
    </row>
    <row r="2271" spans="2:5" hidden="1" x14ac:dyDescent="0.25">
      <c r="B2271" t="s">
        <v>2685</v>
      </c>
      <c r="C2271" t="s">
        <v>1387</v>
      </c>
      <c r="D2271">
        <v>0</v>
      </c>
      <c r="E2271" s="7">
        <v>47604</v>
      </c>
    </row>
    <row r="2272" spans="2:5" hidden="1" x14ac:dyDescent="0.25">
      <c r="B2272" t="s">
        <v>2690</v>
      </c>
      <c r="C2272" t="s">
        <v>13629</v>
      </c>
      <c r="D2272">
        <v>0</v>
      </c>
      <c r="E2272" s="7">
        <v>46539</v>
      </c>
    </row>
    <row r="2273" spans="2:5" hidden="1" x14ac:dyDescent="0.25">
      <c r="B2273" t="s">
        <v>2690</v>
      </c>
      <c r="C2273" t="s">
        <v>13629</v>
      </c>
      <c r="D2273">
        <v>0</v>
      </c>
      <c r="E2273" s="7">
        <v>46569</v>
      </c>
    </row>
    <row r="2274" spans="2:5" hidden="1" x14ac:dyDescent="0.25">
      <c r="B2274" t="s">
        <v>2690</v>
      </c>
      <c r="C2274" t="s">
        <v>13629</v>
      </c>
      <c r="D2274">
        <v>0</v>
      </c>
      <c r="E2274" s="7">
        <v>46722</v>
      </c>
    </row>
    <row r="2275" spans="2:5" hidden="1" x14ac:dyDescent="0.25">
      <c r="B2275" t="s">
        <v>2690</v>
      </c>
      <c r="C2275" t="s">
        <v>13629</v>
      </c>
      <c r="D2275">
        <v>0</v>
      </c>
      <c r="E2275" s="7">
        <v>47515</v>
      </c>
    </row>
    <row r="2276" spans="2:5" hidden="1" x14ac:dyDescent="0.25">
      <c r="B2276" t="s">
        <v>2690</v>
      </c>
      <c r="C2276" t="s">
        <v>13629</v>
      </c>
      <c r="D2276">
        <v>0</v>
      </c>
      <c r="E2276" s="7">
        <v>47515</v>
      </c>
    </row>
    <row r="2277" spans="2:5" hidden="1" x14ac:dyDescent="0.25">
      <c r="B2277" t="s">
        <v>2690</v>
      </c>
      <c r="C2277" t="s">
        <v>13629</v>
      </c>
      <c r="D2277">
        <v>0</v>
      </c>
      <c r="E2277" s="7">
        <v>47635</v>
      </c>
    </row>
    <row r="2278" spans="2:5" hidden="1" x14ac:dyDescent="0.25">
      <c r="B2278" t="s">
        <v>2690</v>
      </c>
      <c r="C2278" t="s">
        <v>13629</v>
      </c>
      <c r="D2278">
        <v>0</v>
      </c>
      <c r="E2278" s="7">
        <v>47665</v>
      </c>
    </row>
    <row r="2279" spans="2:5" hidden="1" x14ac:dyDescent="0.25">
      <c r="B2279" t="s">
        <v>2690</v>
      </c>
      <c r="C2279" t="s">
        <v>13629</v>
      </c>
      <c r="D2279">
        <v>0</v>
      </c>
      <c r="E2279" s="7">
        <v>47757</v>
      </c>
    </row>
    <row r="2280" spans="2:5" hidden="1" x14ac:dyDescent="0.25">
      <c r="B2280" t="s">
        <v>2690</v>
      </c>
      <c r="C2280" t="s">
        <v>13629</v>
      </c>
      <c r="D2280">
        <v>0</v>
      </c>
      <c r="E2280" s="7">
        <v>47788</v>
      </c>
    </row>
    <row r="2281" spans="2:5" hidden="1" x14ac:dyDescent="0.25">
      <c r="B2281" t="s">
        <v>2690</v>
      </c>
      <c r="C2281" t="s">
        <v>13629</v>
      </c>
      <c r="D2281">
        <v>0</v>
      </c>
      <c r="E2281" s="7">
        <v>47849</v>
      </c>
    </row>
    <row r="2282" spans="2:5" hidden="1" x14ac:dyDescent="0.25">
      <c r="B2282" t="s">
        <v>2690</v>
      </c>
      <c r="C2282" t="s">
        <v>13629</v>
      </c>
      <c r="D2282">
        <v>3232</v>
      </c>
      <c r="E2282" s="7">
        <v>47849</v>
      </c>
    </row>
    <row r="2283" spans="2:5" hidden="1" x14ac:dyDescent="0.25">
      <c r="B2283" t="s">
        <v>2690</v>
      </c>
      <c r="C2283" t="s">
        <v>13629</v>
      </c>
      <c r="D2283">
        <v>0</v>
      </c>
      <c r="E2283" s="7">
        <v>47665</v>
      </c>
    </row>
    <row r="2284" spans="2:5" hidden="1" x14ac:dyDescent="0.25">
      <c r="B2284" t="s">
        <v>2690</v>
      </c>
      <c r="C2284" t="s">
        <v>13629</v>
      </c>
      <c r="D2284">
        <v>0</v>
      </c>
      <c r="E2284" s="7">
        <v>47788</v>
      </c>
    </row>
    <row r="2285" spans="2:5" hidden="1" x14ac:dyDescent="0.25">
      <c r="B2285" t="s">
        <v>2690</v>
      </c>
      <c r="C2285" t="s">
        <v>13629</v>
      </c>
      <c r="D2285">
        <v>0</v>
      </c>
      <c r="E2285" s="7">
        <v>47849</v>
      </c>
    </row>
    <row r="2286" spans="2:5" hidden="1" x14ac:dyDescent="0.25">
      <c r="B2286" t="s">
        <v>2704</v>
      </c>
      <c r="C2286" t="s">
        <v>13630</v>
      </c>
      <c r="D2286">
        <v>3048</v>
      </c>
      <c r="E2286" s="7">
        <v>46419</v>
      </c>
    </row>
    <row r="2287" spans="2:5" hidden="1" x14ac:dyDescent="0.25">
      <c r="B2287" t="s">
        <v>2707</v>
      </c>
      <c r="C2287" t="s">
        <v>13631</v>
      </c>
      <c r="D2287">
        <v>1825</v>
      </c>
      <c r="E2287" s="7">
        <v>46296</v>
      </c>
    </row>
    <row r="2288" spans="2:5" hidden="1" x14ac:dyDescent="0.25">
      <c r="B2288" t="s">
        <v>2709</v>
      </c>
      <c r="C2288" t="s">
        <v>179</v>
      </c>
      <c r="D2288">
        <v>1</v>
      </c>
      <c r="E2288" s="7" t="s">
        <v>30</v>
      </c>
    </row>
    <row r="2289" spans="2:5" hidden="1" x14ac:dyDescent="0.25">
      <c r="B2289" t="s">
        <v>2709</v>
      </c>
      <c r="C2289" t="s">
        <v>179</v>
      </c>
      <c r="D2289">
        <v>0</v>
      </c>
      <c r="E2289" s="7" t="s">
        <v>30</v>
      </c>
    </row>
    <row r="2290" spans="2:5" hidden="1" x14ac:dyDescent="0.25">
      <c r="B2290" t="s">
        <v>2711</v>
      </c>
      <c r="C2290" t="s">
        <v>2712</v>
      </c>
      <c r="D2290">
        <v>0</v>
      </c>
      <c r="E2290" s="7">
        <v>45689</v>
      </c>
    </row>
    <row r="2291" spans="2:5" hidden="1" x14ac:dyDescent="0.25">
      <c r="B2291" t="s">
        <v>2714</v>
      </c>
      <c r="C2291" t="s">
        <v>2715</v>
      </c>
      <c r="D2291">
        <v>0</v>
      </c>
      <c r="E2291" s="7" t="s">
        <v>30</v>
      </c>
    </row>
    <row r="2292" spans="2:5" hidden="1" x14ac:dyDescent="0.25">
      <c r="B2292" t="s">
        <v>2716</v>
      </c>
      <c r="C2292" t="s">
        <v>2717</v>
      </c>
      <c r="D2292">
        <v>0</v>
      </c>
      <c r="E2292" s="7" t="s">
        <v>30</v>
      </c>
    </row>
    <row r="2293" spans="2:5" hidden="1" x14ac:dyDescent="0.25">
      <c r="B2293" t="s">
        <v>2719</v>
      </c>
      <c r="C2293" t="s">
        <v>2720</v>
      </c>
      <c r="D2293">
        <v>0</v>
      </c>
      <c r="E2293" s="7">
        <v>46478</v>
      </c>
    </row>
    <row r="2294" spans="2:5" hidden="1" x14ac:dyDescent="0.25">
      <c r="B2294" t="s">
        <v>2719</v>
      </c>
      <c r="C2294" t="s">
        <v>2720</v>
      </c>
      <c r="D2294">
        <v>0</v>
      </c>
      <c r="E2294" s="7">
        <v>45778</v>
      </c>
    </row>
    <row r="2295" spans="2:5" hidden="1" x14ac:dyDescent="0.25">
      <c r="B2295" t="s">
        <v>2719</v>
      </c>
      <c r="C2295" t="s">
        <v>2720</v>
      </c>
      <c r="D2295">
        <v>0</v>
      </c>
      <c r="E2295" s="7">
        <v>45809</v>
      </c>
    </row>
    <row r="2296" spans="2:5" hidden="1" x14ac:dyDescent="0.25">
      <c r="B2296" t="s">
        <v>2719</v>
      </c>
      <c r="C2296" t="s">
        <v>2720</v>
      </c>
      <c r="D2296">
        <v>0</v>
      </c>
      <c r="E2296" s="7">
        <v>46235</v>
      </c>
    </row>
    <row r="2297" spans="2:5" hidden="1" x14ac:dyDescent="0.25">
      <c r="B2297" t="s">
        <v>2719</v>
      </c>
      <c r="C2297" t="s">
        <v>2720</v>
      </c>
      <c r="D2297">
        <v>0</v>
      </c>
      <c r="E2297" s="7">
        <v>46296</v>
      </c>
    </row>
    <row r="2298" spans="2:5" hidden="1" x14ac:dyDescent="0.25">
      <c r="B2298" t="s">
        <v>2719</v>
      </c>
      <c r="C2298" t="s">
        <v>2720</v>
      </c>
      <c r="D2298">
        <v>0</v>
      </c>
      <c r="E2298" s="7">
        <v>46296</v>
      </c>
    </row>
    <row r="2299" spans="2:5" hidden="1" x14ac:dyDescent="0.25">
      <c r="B2299" t="s">
        <v>2719</v>
      </c>
      <c r="C2299" t="s">
        <v>2720</v>
      </c>
      <c r="D2299">
        <v>0</v>
      </c>
      <c r="E2299" s="7">
        <v>46569</v>
      </c>
    </row>
    <row r="2300" spans="2:5" hidden="1" x14ac:dyDescent="0.25">
      <c r="B2300" t="s">
        <v>2719</v>
      </c>
      <c r="C2300" t="s">
        <v>2720</v>
      </c>
      <c r="D2300">
        <v>0</v>
      </c>
      <c r="E2300" s="7">
        <v>46447</v>
      </c>
    </row>
    <row r="2301" spans="2:5" hidden="1" x14ac:dyDescent="0.25">
      <c r="B2301" t="s">
        <v>2719</v>
      </c>
      <c r="C2301" t="s">
        <v>2720</v>
      </c>
      <c r="D2301">
        <v>0</v>
      </c>
      <c r="E2301" s="7">
        <v>46447</v>
      </c>
    </row>
    <row r="2302" spans="2:5" hidden="1" x14ac:dyDescent="0.25">
      <c r="B2302" t="s">
        <v>2719</v>
      </c>
      <c r="C2302" t="s">
        <v>2720</v>
      </c>
      <c r="D2302">
        <v>0</v>
      </c>
      <c r="E2302" s="7">
        <v>46600</v>
      </c>
    </row>
    <row r="2303" spans="2:5" hidden="1" x14ac:dyDescent="0.25">
      <c r="B2303" t="s">
        <v>2719</v>
      </c>
      <c r="C2303" t="s">
        <v>2720</v>
      </c>
      <c r="D2303">
        <v>600</v>
      </c>
      <c r="E2303" s="7">
        <v>46600</v>
      </c>
    </row>
    <row r="2304" spans="2:5" hidden="1" x14ac:dyDescent="0.25">
      <c r="B2304" t="s">
        <v>2719</v>
      </c>
      <c r="C2304" t="s">
        <v>2720</v>
      </c>
      <c r="D2304">
        <v>352</v>
      </c>
      <c r="E2304" s="7">
        <v>46600</v>
      </c>
    </row>
    <row r="2305" spans="2:5" hidden="1" x14ac:dyDescent="0.25">
      <c r="B2305" t="s">
        <v>2719</v>
      </c>
      <c r="C2305" t="s">
        <v>2720</v>
      </c>
      <c r="D2305">
        <v>0</v>
      </c>
      <c r="E2305" s="7">
        <v>46478</v>
      </c>
    </row>
    <row r="2306" spans="2:5" hidden="1" x14ac:dyDescent="0.25">
      <c r="B2306" t="s">
        <v>2719</v>
      </c>
      <c r="C2306" t="s">
        <v>2720</v>
      </c>
      <c r="D2306">
        <v>0</v>
      </c>
      <c r="E2306" s="7">
        <v>46569</v>
      </c>
    </row>
    <row r="2307" spans="2:5" hidden="1" x14ac:dyDescent="0.25">
      <c r="B2307" t="s">
        <v>2719</v>
      </c>
      <c r="C2307" t="s">
        <v>2720</v>
      </c>
      <c r="D2307">
        <v>0</v>
      </c>
      <c r="E2307" s="7">
        <v>46447</v>
      </c>
    </row>
    <row r="2308" spans="2:5" hidden="1" x14ac:dyDescent="0.25">
      <c r="B2308" t="s">
        <v>2719</v>
      </c>
      <c r="C2308" t="s">
        <v>2720</v>
      </c>
      <c r="D2308">
        <v>0</v>
      </c>
      <c r="E2308" s="7">
        <v>46600</v>
      </c>
    </row>
    <row r="2309" spans="2:5" hidden="1" x14ac:dyDescent="0.25">
      <c r="B2309" t="s">
        <v>2734</v>
      </c>
      <c r="C2309" t="s">
        <v>13632</v>
      </c>
      <c r="D2309">
        <v>0</v>
      </c>
      <c r="E2309" s="7">
        <v>46997</v>
      </c>
    </row>
    <row r="2310" spans="2:5" hidden="1" x14ac:dyDescent="0.25">
      <c r="B2310" t="s">
        <v>2738</v>
      </c>
      <c r="C2310" t="s">
        <v>13633</v>
      </c>
      <c r="D2310">
        <v>0</v>
      </c>
      <c r="E2310" s="7">
        <v>46905</v>
      </c>
    </row>
    <row r="2311" spans="2:5" hidden="1" x14ac:dyDescent="0.25">
      <c r="B2311" t="s">
        <v>2740</v>
      </c>
      <c r="C2311" t="s">
        <v>13634</v>
      </c>
      <c r="D2311">
        <v>0</v>
      </c>
      <c r="E2311" s="7">
        <v>46997</v>
      </c>
    </row>
    <row r="2312" spans="2:5" hidden="1" x14ac:dyDescent="0.25">
      <c r="B2312" t="s">
        <v>2743</v>
      </c>
      <c r="C2312" t="s">
        <v>2744</v>
      </c>
      <c r="D2312">
        <v>0</v>
      </c>
      <c r="E2312" s="7">
        <v>44256</v>
      </c>
    </row>
    <row r="2313" spans="2:5" hidden="1" x14ac:dyDescent="0.25">
      <c r="B2313" t="s">
        <v>2743</v>
      </c>
      <c r="C2313" t="s">
        <v>2744</v>
      </c>
      <c r="D2313">
        <v>0</v>
      </c>
      <c r="E2313" s="7">
        <v>44256</v>
      </c>
    </row>
    <row r="2314" spans="2:5" hidden="1" x14ac:dyDescent="0.25">
      <c r="B2314" t="s">
        <v>2748</v>
      </c>
      <c r="C2314" t="s">
        <v>13484</v>
      </c>
      <c r="D2314">
        <v>0</v>
      </c>
      <c r="E2314" s="7">
        <v>45931</v>
      </c>
    </row>
    <row r="2315" spans="2:5" hidden="1" x14ac:dyDescent="0.25">
      <c r="B2315" t="s">
        <v>2748</v>
      </c>
      <c r="C2315" t="s">
        <v>13484</v>
      </c>
      <c r="D2315">
        <v>0</v>
      </c>
      <c r="E2315" s="7">
        <v>45931</v>
      </c>
    </row>
    <row r="2316" spans="2:5" hidden="1" x14ac:dyDescent="0.25">
      <c r="B2316" t="s">
        <v>2748</v>
      </c>
      <c r="C2316" t="s">
        <v>13484</v>
      </c>
      <c r="D2316">
        <v>0</v>
      </c>
      <c r="E2316" s="7">
        <v>45931</v>
      </c>
    </row>
    <row r="2317" spans="2:5" hidden="1" x14ac:dyDescent="0.25">
      <c r="B2317" t="s">
        <v>2749</v>
      </c>
      <c r="C2317" t="s">
        <v>2750</v>
      </c>
      <c r="D2317">
        <v>0</v>
      </c>
      <c r="E2317" s="7">
        <v>46539</v>
      </c>
    </row>
    <row r="2318" spans="2:5" hidden="1" x14ac:dyDescent="0.25">
      <c r="B2318" t="s">
        <v>2749</v>
      </c>
      <c r="C2318" t="s">
        <v>2750</v>
      </c>
      <c r="D2318">
        <v>0</v>
      </c>
      <c r="E2318" s="7">
        <v>46813</v>
      </c>
    </row>
    <row r="2319" spans="2:5" hidden="1" x14ac:dyDescent="0.25">
      <c r="B2319" t="s">
        <v>2749</v>
      </c>
      <c r="C2319" t="s">
        <v>2750</v>
      </c>
      <c r="D2319">
        <v>0</v>
      </c>
      <c r="E2319" s="7">
        <v>46813</v>
      </c>
    </row>
    <row r="2320" spans="2:5" hidden="1" x14ac:dyDescent="0.25">
      <c r="B2320" t="s">
        <v>2749</v>
      </c>
      <c r="C2320" t="s">
        <v>2750</v>
      </c>
      <c r="D2320">
        <v>0</v>
      </c>
      <c r="E2320" s="7">
        <v>46539</v>
      </c>
    </row>
    <row r="2321" spans="2:5" hidden="1" x14ac:dyDescent="0.25">
      <c r="B2321" t="s">
        <v>2749</v>
      </c>
      <c r="C2321" t="s">
        <v>2750</v>
      </c>
      <c r="D2321">
        <v>90</v>
      </c>
      <c r="E2321" s="7">
        <v>46813</v>
      </c>
    </row>
    <row r="2322" spans="2:5" hidden="1" x14ac:dyDescent="0.25">
      <c r="B2322" t="s">
        <v>2749</v>
      </c>
      <c r="C2322" t="s">
        <v>2750</v>
      </c>
      <c r="D2322">
        <v>5</v>
      </c>
      <c r="E2322" s="7">
        <v>46813</v>
      </c>
    </row>
    <row r="2323" spans="2:5" hidden="1" x14ac:dyDescent="0.25">
      <c r="B2323" t="s">
        <v>2751</v>
      </c>
      <c r="C2323" t="s">
        <v>2752</v>
      </c>
      <c r="D2323">
        <v>0</v>
      </c>
      <c r="E2323" s="7">
        <v>46966</v>
      </c>
    </row>
    <row r="2324" spans="2:5" hidden="1" x14ac:dyDescent="0.25">
      <c r="B2324" t="s">
        <v>2751</v>
      </c>
      <c r="C2324" t="s">
        <v>2752</v>
      </c>
      <c r="D2324">
        <v>0</v>
      </c>
      <c r="E2324" s="7">
        <v>46753</v>
      </c>
    </row>
    <row r="2325" spans="2:5" hidden="1" x14ac:dyDescent="0.25">
      <c r="B2325" t="s">
        <v>2751</v>
      </c>
      <c r="C2325" t="s">
        <v>2752</v>
      </c>
      <c r="D2325">
        <v>0</v>
      </c>
      <c r="E2325" s="7">
        <v>46844</v>
      </c>
    </row>
    <row r="2326" spans="2:5" hidden="1" x14ac:dyDescent="0.25">
      <c r="B2326" t="s">
        <v>2751</v>
      </c>
      <c r="C2326" t="s">
        <v>2752</v>
      </c>
      <c r="D2326">
        <v>0</v>
      </c>
      <c r="E2326" s="7">
        <v>47178</v>
      </c>
    </row>
    <row r="2327" spans="2:5" hidden="1" x14ac:dyDescent="0.25">
      <c r="B2327" t="s">
        <v>2751</v>
      </c>
      <c r="C2327" t="s">
        <v>2752</v>
      </c>
      <c r="D2327">
        <v>0</v>
      </c>
      <c r="E2327" s="7">
        <v>46844</v>
      </c>
    </row>
    <row r="2328" spans="2:5" hidden="1" x14ac:dyDescent="0.25">
      <c r="B2328" t="s">
        <v>2751</v>
      </c>
      <c r="C2328" t="s">
        <v>2752</v>
      </c>
      <c r="D2328">
        <v>0</v>
      </c>
      <c r="E2328" s="7">
        <v>47178</v>
      </c>
    </row>
    <row r="2329" spans="2:5" hidden="1" x14ac:dyDescent="0.25">
      <c r="B2329" t="s">
        <v>2758</v>
      </c>
      <c r="C2329" t="s">
        <v>1395</v>
      </c>
      <c r="D2329">
        <v>3775</v>
      </c>
      <c r="E2329" s="7" t="s">
        <v>30</v>
      </c>
    </row>
    <row r="2330" spans="2:5" hidden="1" x14ac:dyDescent="0.25">
      <c r="B2330" t="s">
        <v>2758</v>
      </c>
      <c r="C2330" t="s">
        <v>1395</v>
      </c>
      <c r="D2330">
        <v>0</v>
      </c>
      <c r="E2330" s="7" t="s">
        <v>30</v>
      </c>
    </row>
    <row r="2331" spans="2:5" hidden="1" x14ac:dyDescent="0.25">
      <c r="B2331" t="s">
        <v>2758</v>
      </c>
      <c r="C2331" t="s">
        <v>1395</v>
      </c>
      <c r="D2331">
        <v>0</v>
      </c>
      <c r="E2331" s="7" t="s">
        <v>30</v>
      </c>
    </row>
    <row r="2332" spans="2:5" hidden="1" x14ac:dyDescent="0.25">
      <c r="B2332" t="s">
        <v>2760</v>
      </c>
      <c r="C2332" t="s">
        <v>2761</v>
      </c>
      <c r="D2332">
        <v>34</v>
      </c>
      <c r="E2332" s="7">
        <v>47818</v>
      </c>
    </row>
    <row r="2333" spans="2:5" hidden="1" x14ac:dyDescent="0.25">
      <c r="B2333" t="s">
        <v>2760</v>
      </c>
      <c r="C2333" t="s">
        <v>2761</v>
      </c>
      <c r="D2333">
        <v>960</v>
      </c>
      <c r="E2333" s="7">
        <v>47908</v>
      </c>
    </row>
    <row r="2334" spans="2:5" hidden="1" x14ac:dyDescent="0.25">
      <c r="B2334" t="s">
        <v>2760</v>
      </c>
      <c r="C2334" t="s">
        <v>2761</v>
      </c>
      <c r="D2334">
        <v>0</v>
      </c>
      <c r="E2334" s="7">
        <v>47818</v>
      </c>
    </row>
    <row r="2335" spans="2:5" hidden="1" x14ac:dyDescent="0.25">
      <c r="B2335" t="s">
        <v>2765</v>
      </c>
      <c r="C2335" t="s">
        <v>2766</v>
      </c>
      <c r="D2335">
        <v>1344</v>
      </c>
      <c r="E2335" s="7">
        <v>47908</v>
      </c>
    </row>
    <row r="2336" spans="2:5" hidden="1" x14ac:dyDescent="0.25">
      <c r="B2336" t="s">
        <v>2765</v>
      </c>
      <c r="C2336" t="s">
        <v>2766</v>
      </c>
      <c r="D2336">
        <v>0</v>
      </c>
      <c r="E2336" s="7">
        <v>47818</v>
      </c>
    </row>
    <row r="2337" spans="2:5" hidden="1" x14ac:dyDescent="0.25">
      <c r="B2337" t="s">
        <v>2765</v>
      </c>
      <c r="C2337" t="s">
        <v>2766</v>
      </c>
      <c r="D2337">
        <v>65</v>
      </c>
      <c r="E2337" s="7">
        <v>47880</v>
      </c>
    </row>
    <row r="2338" spans="2:5" hidden="1" x14ac:dyDescent="0.25">
      <c r="B2338" t="s">
        <v>2765</v>
      </c>
      <c r="C2338" t="s">
        <v>2766</v>
      </c>
      <c r="D2338">
        <v>1056</v>
      </c>
      <c r="E2338" s="7">
        <v>47969</v>
      </c>
    </row>
    <row r="2339" spans="2:5" hidden="1" x14ac:dyDescent="0.25">
      <c r="B2339" t="s">
        <v>2765</v>
      </c>
      <c r="C2339" t="s">
        <v>2766</v>
      </c>
      <c r="D2339">
        <v>0</v>
      </c>
      <c r="E2339" s="7">
        <v>47969</v>
      </c>
    </row>
    <row r="2340" spans="2:5" hidden="1" x14ac:dyDescent="0.25">
      <c r="B2340" t="s">
        <v>2772</v>
      </c>
      <c r="C2340" t="s">
        <v>13635</v>
      </c>
      <c r="D2340">
        <v>3</v>
      </c>
      <c r="E2340" s="7">
        <v>46966</v>
      </c>
    </row>
    <row r="2341" spans="2:5" hidden="1" x14ac:dyDescent="0.25">
      <c r="B2341" t="s">
        <v>2772</v>
      </c>
      <c r="C2341" t="s">
        <v>13635</v>
      </c>
      <c r="D2341">
        <v>0</v>
      </c>
      <c r="E2341" s="7">
        <v>46966</v>
      </c>
    </row>
    <row r="2342" spans="2:5" hidden="1" x14ac:dyDescent="0.25">
      <c r="B2342" t="s">
        <v>2775</v>
      </c>
      <c r="C2342" t="s">
        <v>13636</v>
      </c>
      <c r="D2342">
        <v>1</v>
      </c>
      <c r="E2342" s="7">
        <v>46508</v>
      </c>
    </row>
    <row r="2343" spans="2:5" hidden="1" x14ac:dyDescent="0.25">
      <c r="B2343" t="s">
        <v>2777</v>
      </c>
      <c r="C2343" t="s">
        <v>2778</v>
      </c>
      <c r="D2343">
        <v>37750</v>
      </c>
      <c r="E2343" s="7">
        <v>46753</v>
      </c>
    </row>
    <row r="2344" spans="2:5" hidden="1" x14ac:dyDescent="0.25">
      <c r="B2344" t="s">
        <v>2781</v>
      </c>
      <c r="C2344" t="s">
        <v>13637</v>
      </c>
      <c r="D2344">
        <v>0</v>
      </c>
      <c r="E2344" s="7">
        <v>46054</v>
      </c>
    </row>
    <row r="2345" spans="2:5" hidden="1" x14ac:dyDescent="0.25">
      <c r="B2345" t="s">
        <v>2781</v>
      </c>
      <c r="C2345" t="s">
        <v>13637</v>
      </c>
      <c r="D2345">
        <v>149</v>
      </c>
      <c r="E2345" s="7">
        <v>47027</v>
      </c>
    </row>
    <row r="2346" spans="2:5" hidden="1" x14ac:dyDescent="0.25">
      <c r="B2346" t="s">
        <v>2781</v>
      </c>
      <c r="C2346" t="s">
        <v>13637</v>
      </c>
      <c r="D2346">
        <v>0</v>
      </c>
      <c r="E2346" s="7">
        <v>45992</v>
      </c>
    </row>
    <row r="2347" spans="2:5" hidden="1" x14ac:dyDescent="0.25">
      <c r="B2347" t="s">
        <v>2781</v>
      </c>
      <c r="C2347" t="s">
        <v>13637</v>
      </c>
      <c r="D2347">
        <v>490</v>
      </c>
      <c r="E2347" s="7">
        <v>46905</v>
      </c>
    </row>
    <row r="2348" spans="2:5" hidden="1" x14ac:dyDescent="0.25">
      <c r="B2348" t="s">
        <v>2786</v>
      </c>
      <c r="C2348" t="s">
        <v>13638</v>
      </c>
      <c r="D2348">
        <v>0</v>
      </c>
      <c r="E2348" s="7">
        <v>46204</v>
      </c>
    </row>
    <row r="2349" spans="2:5" hidden="1" x14ac:dyDescent="0.25">
      <c r="B2349" t="s">
        <v>2786</v>
      </c>
      <c r="C2349" t="s">
        <v>13638</v>
      </c>
      <c r="D2349">
        <v>450</v>
      </c>
      <c r="E2349" s="7">
        <v>46600</v>
      </c>
    </row>
    <row r="2350" spans="2:5" hidden="1" x14ac:dyDescent="0.25">
      <c r="B2350" t="s">
        <v>2788</v>
      </c>
      <c r="C2350" t="s">
        <v>13639</v>
      </c>
      <c r="D2350">
        <v>0</v>
      </c>
      <c r="E2350" s="7">
        <v>45778</v>
      </c>
    </row>
    <row r="2351" spans="2:5" hidden="1" x14ac:dyDescent="0.25">
      <c r="B2351" t="s">
        <v>2792</v>
      </c>
      <c r="C2351" t="s">
        <v>13640</v>
      </c>
      <c r="D2351">
        <v>0</v>
      </c>
      <c r="E2351" s="7">
        <v>45839</v>
      </c>
    </row>
    <row r="2352" spans="2:5" hidden="1" x14ac:dyDescent="0.25">
      <c r="B2352" t="s">
        <v>2792</v>
      </c>
      <c r="C2352" t="s">
        <v>13640</v>
      </c>
      <c r="D2352">
        <v>0</v>
      </c>
      <c r="E2352" s="7">
        <v>47300</v>
      </c>
    </row>
    <row r="2353" spans="2:5" hidden="1" x14ac:dyDescent="0.25">
      <c r="B2353" t="s">
        <v>2792</v>
      </c>
      <c r="C2353" t="s">
        <v>13640</v>
      </c>
      <c r="D2353">
        <v>0</v>
      </c>
      <c r="E2353" s="7">
        <v>45839</v>
      </c>
    </row>
    <row r="2354" spans="2:5" hidden="1" x14ac:dyDescent="0.25">
      <c r="B2354" t="s">
        <v>2792</v>
      </c>
      <c r="C2354" t="s">
        <v>13640</v>
      </c>
      <c r="D2354">
        <v>0</v>
      </c>
      <c r="E2354" s="7">
        <v>45839</v>
      </c>
    </row>
    <row r="2355" spans="2:5" hidden="1" x14ac:dyDescent="0.25">
      <c r="B2355" t="s">
        <v>2792</v>
      </c>
      <c r="C2355" t="s">
        <v>13640</v>
      </c>
      <c r="D2355">
        <v>0</v>
      </c>
      <c r="E2355" s="7">
        <v>47300</v>
      </c>
    </row>
    <row r="2356" spans="2:5" hidden="1" x14ac:dyDescent="0.25">
      <c r="B2356" t="s">
        <v>2792</v>
      </c>
      <c r="C2356" t="s">
        <v>13640</v>
      </c>
      <c r="D2356">
        <v>0</v>
      </c>
      <c r="E2356" s="7">
        <v>45839</v>
      </c>
    </row>
    <row r="2357" spans="2:5" hidden="1" x14ac:dyDescent="0.25">
      <c r="B2357" t="s">
        <v>2794</v>
      </c>
      <c r="C2357" t="s">
        <v>2795</v>
      </c>
      <c r="D2357">
        <v>0</v>
      </c>
      <c r="E2357" s="7">
        <v>47665</v>
      </c>
    </row>
    <row r="2358" spans="2:5" hidden="1" x14ac:dyDescent="0.25">
      <c r="B2358" t="s">
        <v>2794</v>
      </c>
      <c r="C2358" t="s">
        <v>2795</v>
      </c>
      <c r="D2358">
        <v>0</v>
      </c>
      <c r="E2358" s="7">
        <v>47665</v>
      </c>
    </row>
    <row r="2359" spans="2:5" hidden="1" x14ac:dyDescent="0.25">
      <c r="B2359" t="s">
        <v>2794</v>
      </c>
      <c r="C2359" t="s">
        <v>2795</v>
      </c>
      <c r="D2359">
        <v>0</v>
      </c>
      <c r="E2359" s="7">
        <v>47696</v>
      </c>
    </row>
    <row r="2360" spans="2:5" hidden="1" x14ac:dyDescent="0.25">
      <c r="B2360" t="s">
        <v>2794</v>
      </c>
      <c r="C2360" t="s">
        <v>2795</v>
      </c>
      <c r="D2360">
        <v>0</v>
      </c>
      <c r="E2360" s="7">
        <v>47818</v>
      </c>
    </row>
    <row r="2361" spans="2:5" hidden="1" x14ac:dyDescent="0.25">
      <c r="B2361" t="s">
        <v>2794</v>
      </c>
      <c r="C2361" t="s">
        <v>2795</v>
      </c>
      <c r="D2361">
        <v>0</v>
      </c>
      <c r="E2361" s="7">
        <v>47818</v>
      </c>
    </row>
    <row r="2362" spans="2:5" hidden="1" x14ac:dyDescent="0.25">
      <c r="B2362" t="s">
        <v>2794</v>
      </c>
      <c r="C2362" t="s">
        <v>2795</v>
      </c>
      <c r="D2362">
        <v>0</v>
      </c>
      <c r="E2362" s="7">
        <v>47849</v>
      </c>
    </row>
    <row r="2363" spans="2:5" hidden="1" x14ac:dyDescent="0.25">
      <c r="B2363" t="s">
        <v>2794</v>
      </c>
      <c r="C2363" t="s">
        <v>2795</v>
      </c>
      <c r="D2363">
        <v>0</v>
      </c>
      <c r="E2363" s="7">
        <v>47849</v>
      </c>
    </row>
    <row r="2364" spans="2:5" hidden="1" x14ac:dyDescent="0.25">
      <c r="B2364" t="s">
        <v>2794</v>
      </c>
      <c r="C2364" t="s">
        <v>2795</v>
      </c>
      <c r="D2364">
        <v>0</v>
      </c>
      <c r="E2364" s="7">
        <v>47849</v>
      </c>
    </row>
    <row r="2365" spans="2:5" hidden="1" x14ac:dyDescent="0.25">
      <c r="B2365" t="s">
        <v>2794</v>
      </c>
      <c r="C2365" t="s">
        <v>2795</v>
      </c>
      <c r="D2365">
        <v>11</v>
      </c>
      <c r="E2365" s="7">
        <v>47908</v>
      </c>
    </row>
    <row r="2366" spans="2:5" hidden="1" x14ac:dyDescent="0.25">
      <c r="B2366" t="s">
        <v>2794</v>
      </c>
      <c r="C2366" t="s">
        <v>2795</v>
      </c>
      <c r="D2366">
        <v>0</v>
      </c>
      <c r="E2366" s="7">
        <v>47908</v>
      </c>
    </row>
    <row r="2367" spans="2:5" hidden="1" x14ac:dyDescent="0.25">
      <c r="B2367" t="s">
        <v>2794</v>
      </c>
      <c r="C2367" t="s">
        <v>2795</v>
      </c>
      <c r="D2367">
        <v>0</v>
      </c>
      <c r="E2367" s="7">
        <v>47939</v>
      </c>
    </row>
    <row r="2368" spans="2:5" hidden="1" x14ac:dyDescent="0.25">
      <c r="B2368" t="s">
        <v>2794</v>
      </c>
      <c r="C2368" t="s">
        <v>2795</v>
      </c>
      <c r="D2368">
        <v>0</v>
      </c>
      <c r="E2368" s="7">
        <v>47939</v>
      </c>
    </row>
    <row r="2369" spans="2:5" hidden="1" x14ac:dyDescent="0.25">
      <c r="B2369" t="s">
        <v>2794</v>
      </c>
      <c r="C2369" t="s">
        <v>2795</v>
      </c>
      <c r="D2369">
        <v>0</v>
      </c>
      <c r="E2369" s="7">
        <v>47939</v>
      </c>
    </row>
    <row r="2370" spans="2:5" hidden="1" x14ac:dyDescent="0.25">
      <c r="B2370" t="s">
        <v>2794</v>
      </c>
      <c r="C2370" t="s">
        <v>2795</v>
      </c>
      <c r="D2370">
        <v>460</v>
      </c>
      <c r="E2370" s="7">
        <v>47969</v>
      </c>
    </row>
    <row r="2371" spans="2:5" hidden="1" x14ac:dyDescent="0.25">
      <c r="B2371" t="s">
        <v>2794</v>
      </c>
      <c r="C2371" t="s">
        <v>2795</v>
      </c>
      <c r="D2371">
        <v>1540</v>
      </c>
      <c r="E2371" s="7">
        <v>47969</v>
      </c>
    </row>
    <row r="2372" spans="2:5" hidden="1" x14ac:dyDescent="0.25">
      <c r="B2372" t="s">
        <v>2794</v>
      </c>
      <c r="C2372" t="s">
        <v>2795</v>
      </c>
      <c r="D2372">
        <v>1540</v>
      </c>
      <c r="E2372" s="7">
        <v>47969</v>
      </c>
    </row>
    <row r="2373" spans="2:5" hidden="1" x14ac:dyDescent="0.25">
      <c r="B2373" t="s">
        <v>2794</v>
      </c>
      <c r="C2373" t="s">
        <v>2795</v>
      </c>
      <c r="D2373">
        <v>1000</v>
      </c>
      <c r="E2373" s="7">
        <v>47969</v>
      </c>
    </row>
    <row r="2374" spans="2:5" hidden="1" x14ac:dyDescent="0.25">
      <c r="B2374" t="s">
        <v>2794</v>
      </c>
      <c r="C2374" t="s">
        <v>2795</v>
      </c>
      <c r="D2374">
        <v>160</v>
      </c>
      <c r="E2374" s="7">
        <v>47969</v>
      </c>
    </row>
    <row r="2375" spans="2:5" hidden="1" x14ac:dyDescent="0.25">
      <c r="B2375" t="s">
        <v>2794</v>
      </c>
      <c r="C2375" t="s">
        <v>2795</v>
      </c>
      <c r="D2375">
        <v>840</v>
      </c>
      <c r="E2375" s="7">
        <v>47969</v>
      </c>
    </row>
    <row r="2376" spans="2:5" hidden="1" x14ac:dyDescent="0.25">
      <c r="B2376" t="s">
        <v>2794</v>
      </c>
      <c r="C2376" t="s">
        <v>2795</v>
      </c>
      <c r="D2376">
        <v>0</v>
      </c>
      <c r="E2376" s="7">
        <v>47849</v>
      </c>
    </row>
    <row r="2377" spans="2:5" hidden="1" x14ac:dyDescent="0.25">
      <c r="B2377" t="s">
        <v>2794</v>
      </c>
      <c r="C2377" t="s">
        <v>2795</v>
      </c>
      <c r="D2377">
        <v>0</v>
      </c>
      <c r="E2377" s="7">
        <v>47908</v>
      </c>
    </row>
    <row r="2378" spans="2:5" hidden="1" x14ac:dyDescent="0.25">
      <c r="B2378" t="s">
        <v>2797</v>
      </c>
      <c r="C2378" t="s">
        <v>13641</v>
      </c>
      <c r="D2378">
        <v>0</v>
      </c>
      <c r="E2378" s="7">
        <v>47849</v>
      </c>
    </row>
    <row r="2379" spans="2:5" hidden="1" x14ac:dyDescent="0.25">
      <c r="B2379" t="s">
        <v>2797</v>
      </c>
      <c r="C2379" t="s">
        <v>13641</v>
      </c>
      <c r="D2379">
        <v>0</v>
      </c>
      <c r="E2379" s="7">
        <v>47880</v>
      </c>
    </row>
    <row r="2380" spans="2:5" hidden="1" x14ac:dyDescent="0.25">
      <c r="B2380" t="s">
        <v>2797</v>
      </c>
      <c r="C2380" t="s">
        <v>13641</v>
      </c>
      <c r="D2380">
        <v>0</v>
      </c>
      <c r="E2380" s="7">
        <v>47880</v>
      </c>
    </row>
    <row r="2381" spans="2:5" hidden="1" x14ac:dyDescent="0.25">
      <c r="B2381" t="s">
        <v>2797</v>
      </c>
      <c r="C2381" t="s">
        <v>13641</v>
      </c>
      <c r="D2381">
        <v>0</v>
      </c>
      <c r="E2381" s="7">
        <v>47880</v>
      </c>
    </row>
    <row r="2382" spans="2:5" hidden="1" x14ac:dyDescent="0.25">
      <c r="B2382" t="s">
        <v>2797</v>
      </c>
      <c r="C2382" t="s">
        <v>13641</v>
      </c>
      <c r="D2382">
        <v>0</v>
      </c>
      <c r="E2382" s="7">
        <v>47880</v>
      </c>
    </row>
    <row r="2383" spans="2:5" hidden="1" x14ac:dyDescent="0.25">
      <c r="B2383" t="s">
        <v>2797</v>
      </c>
      <c r="C2383" t="s">
        <v>13641</v>
      </c>
      <c r="D2383">
        <v>4760</v>
      </c>
      <c r="E2383" s="7">
        <v>47939</v>
      </c>
    </row>
    <row r="2384" spans="2:5" hidden="1" x14ac:dyDescent="0.25">
      <c r="B2384" t="s">
        <v>2797</v>
      </c>
      <c r="C2384" t="s">
        <v>13641</v>
      </c>
      <c r="D2384">
        <v>15</v>
      </c>
      <c r="E2384" s="7">
        <v>47908</v>
      </c>
    </row>
    <row r="2385" spans="2:5" hidden="1" x14ac:dyDescent="0.25">
      <c r="B2385" t="s">
        <v>2797</v>
      </c>
      <c r="C2385" t="s">
        <v>13641</v>
      </c>
      <c r="D2385">
        <v>0</v>
      </c>
      <c r="E2385" s="7">
        <v>47849</v>
      </c>
    </row>
    <row r="2386" spans="2:5" hidden="1" x14ac:dyDescent="0.25">
      <c r="B2386" t="s">
        <v>2797</v>
      </c>
      <c r="C2386" t="s">
        <v>13641</v>
      </c>
      <c r="D2386">
        <v>0</v>
      </c>
      <c r="E2386" s="7">
        <v>47939</v>
      </c>
    </row>
    <row r="2387" spans="2:5" hidden="1" x14ac:dyDescent="0.25">
      <c r="B2387" t="s">
        <v>2807</v>
      </c>
      <c r="C2387" t="s">
        <v>2808</v>
      </c>
      <c r="D2387">
        <v>0</v>
      </c>
      <c r="E2387" s="7">
        <v>46813</v>
      </c>
    </row>
    <row r="2388" spans="2:5" hidden="1" x14ac:dyDescent="0.25">
      <c r="B2388" t="s">
        <v>2811</v>
      </c>
      <c r="C2388" t="s">
        <v>13642</v>
      </c>
      <c r="D2388">
        <v>0</v>
      </c>
      <c r="E2388" s="7">
        <v>46997</v>
      </c>
    </row>
    <row r="2389" spans="2:5" hidden="1" x14ac:dyDescent="0.25">
      <c r="B2389" t="s">
        <v>2815</v>
      </c>
      <c r="C2389" t="s">
        <v>2816</v>
      </c>
      <c r="D2389">
        <v>320</v>
      </c>
      <c r="E2389" s="7" t="s">
        <v>30</v>
      </c>
    </row>
    <row r="2390" spans="2:5" hidden="1" x14ac:dyDescent="0.25">
      <c r="B2390" t="s">
        <v>2818</v>
      </c>
      <c r="C2390" t="s">
        <v>207</v>
      </c>
      <c r="D2390">
        <v>0</v>
      </c>
      <c r="E2390" s="7">
        <v>47088</v>
      </c>
    </row>
    <row r="2391" spans="2:5" hidden="1" x14ac:dyDescent="0.25">
      <c r="B2391" t="s">
        <v>2818</v>
      </c>
      <c r="C2391" t="s">
        <v>207</v>
      </c>
      <c r="D2391">
        <v>0</v>
      </c>
      <c r="E2391" s="7" t="s">
        <v>30</v>
      </c>
    </row>
    <row r="2392" spans="2:5" hidden="1" x14ac:dyDescent="0.25">
      <c r="B2392" t="s">
        <v>2818</v>
      </c>
      <c r="C2392" t="s">
        <v>207</v>
      </c>
      <c r="D2392">
        <v>0</v>
      </c>
      <c r="E2392" s="7">
        <v>47088</v>
      </c>
    </row>
    <row r="2393" spans="2:5" hidden="1" x14ac:dyDescent="0.25">
      <c r="B2393" t="s">
        <v>2820</v>
      </c>
      <c r="C2393" t="s">
        <v>13643</v>
      </c>
      <c r="D2393">
        <v>0</v>
      </c>
      <c r="E2393" s="7" t="s">
        <v>30</v>
      </c>
    </row>
    <row r="2394" spans="2:5" hidden="1" x14ac:dyDescent="0.25">
      <c r="B2394" t="s">
        <v>2820</v>
      </c>
      <c r="C2394" t="s">
        <v>13643</v>
      </c>
      <c r="D2394">
        <v>0</v>
      </c>
      <c r="E2394" s="7">
        <v>47849</v>
      </c>
    </row>
    <row r="2395" spans="2:5" hidden="1" x14ac:dyDescent="0.25">
      <c r="B2395" t="s">
        <v>2820</v>
      </c>
      <c r="C2395" t="s">
        <v>13643</v>
      </c>
      <c r="D2395">
        <v>0</v>
      </c>
      <c r="E2395" s="7">
        <v>47453</v>
      </c>
    </row>
    <row r="2396" spans="2:5" x14ac:dyDescent="0.25">
      <c r="B2396" t="s">
        <v>2823</v>
      </c>
      <c r="C2396" t="s">
        <v>13644</v>
      </c>
      <c r="D2396">
        <v>0</v>
      </c>
      <c r="E2396" s="7">
        <v>47849</v>
      </c>
    </row>
    <row r="2397" spans="2:5" x14ac:dyDescent="0.25">
      <c r="B2397" t="s">
        <v>2823</v>
      </c>
      <c r="C2397" t="s">
        <v>13644</v>
      </c>
      <c r="D2397">
        <v>191400</v>
      </c>
      <c r="E2397" s="7">
        <v>48214</v>
      </c>
    </row>
    <row r="2398" spans="2:5" x14ac:dyDescent="0.25">
      <c r="B2398" t="s">
        <v>2823</v>
      </c>
      <c r="C2398" t="s">
        <v>13644</v>
      </c>
      <c r="D2398">
        <v>147</v>
      </c>
      <c r="E2398" s="7">
        <v>48214</v>
      </c>
    </row>
    <row r="2399" spans="2:5" x14ac:dyDescent="0.25">
      <c r="B2399" t="s">
        <v>2823</v>
      </c>
      <c r="C2399" t="s">
        <v>13644</v>
      </c>
      <c r="D2399">
        <v>0</v>
      </c>
      <c r="E2399" s="7">
        <v>47453</v>
      </c>
    </row>
    <row r="2400" spans="2:5" x14ac:dyDescent="0.25">
      <c r="B2400" t="s">
        <v>2823</v>
      </c>
      <c r="C2400" t="s">
        <v>13644</v>
      </c>
      <c r="D2400">
        <v>1500</v>
      </c>
      <c r="E2400" s="7">
        <v>47849</v>
      </c>
    </row>
    <row r="2401" spans="2:5" x14ac:dyDescent="0.25">
      <c r="B2401" t="s">
        <v>2823</v>
      </c>
      <c r="C2401" t="s">
        <v>13644</v>
      </c>
      <c r="D2401">
        <v>0</v>
      </c>
      <c r="E2401" s="7">
        <v>47453</v>
      </c>
    </row>
    <row r="2402" spans="2:5" hidden="1" x14ac:dyDescent="0.25">
      <c r="B2402" t="s">
        <v>2826</v>
      </c>
      <c r="C2402" t="s">
        <v>2827</v>
      </c>
      <c r="D2402">
        <v>0</v>
      </c>
      <c r="E2402" s="7">
        <v>47088</v>
      </c>
    </row>
    <row r="2403" spans="2:5" hidden="1" x14ac:dyDescent="0.25">
      <c r="B2403" t="s">
        <v>2829</v>
      </c>
      <c r="C2403" t="s">
        <v>2830</v>
      </c>
      <c r="D2403">
        <v>0</v>
      </c>
      <c r="E2403" s="7">
        <v>47270</v>
      </c>
    </row>
    <row r="2404" spans="2:5" hidden="1" x14ac:dyDescent="0.25">
      <c r="B2404" t="s">
        <v>2831</v>
      </c>
      <c r="C2404" t="s">
        <v>13645</v>
      </c>
      <c r="D2404">
        <v>0</v>
      </c>
      <c r="E2404" s="7">
        <v>46357</v>
      </c>
    </row>
    <row r="2405" spans="2:5" hidden="1" x14ac:dyDescent="0.25">
      <c r="B2405" t="s">
        <v>2831</v>
      </c>
      <c r="C2405" t="s">
        <v>13645</v>
      </c>
      <c r="D2405">
        <v>0</v>
      </c>
      <c r="E2405" s="7">
        <v>47696</v>
      </c>
    </row>
    <row r="2406" spans="2:5" hidden="1" x14ac:dyDescent="0.25">
      <c r="B2406" t="s">
        <v>2834</v>
      </c>
      <c r="C2406" t="s">
        <v>13646</v>
      </c>
      <c r="D2406">
        <v>0</v>
      </c>
      <c r="E2406" s="7">
        <v>46357</v>
      </c>
    </row>
    <row r="2407" spans="2:5" hidden="1" x14ac:dyDescent="0.25">
      <c r="B2407" t="s">
        <v>2836</v>
      </c>
      <c r="C2407" t="s">
        <v>13647</v>
      </c>
      <c r="D2407">
        <v>0</v>
      </c>
      <c r="E2407" s="7" t="s">
        <v>30</v>
      </c>
    </row>
    <row r="2408" spans="2:5" hidden="1" x14ac:dyDescent="0.25">
      <c r="B2408" t="s">
        <v>2836</v>
      </c>
      <c r="C2408" t="s">
        <v>13647</v>
      </c>
      <c r="D2408">
        <v>0</v>
      </c>
      <c r="E2408" s="7">
        <v>46357</v>
      </c>
    </row>
    <row r="2409" spans="2:5" hidden="1" x14ac:dyDescent="0.25">
      <c r="B2409" t="s">
        <v>2836</v>
      </c>
      <c r="C2409" t="s">
        <v>13647</v>
      </c>
      <c r="D2409">
        <v>0</v>
      </c>
      <c r="E2409" s="7">
        <v>47696</v>
      </c>
    </row>
    <row r="2410" spans="2:5" hidden="1" x14ac:dyDescent="0.25">
      <c r="B2410" t="s">
        <v>2838</v>
      </c>
      <c r="C2410" t="s">
        <v>13648</v>
      </c>
      <c r="D2410">
        <v>0</v>
      </c>
      <c r="E2410" s="7">
        <v>46357</v>
      </c>
    </row>
    <row r="2411" spans="2:5" hidden="1" x14ac:dyDescent="0.25">
      <c r="B2411" t="s">
        <v>2840</v>
      </c>
      <c r="C2411" t="s">
        <v>10323</v>
      </c>
      <c r="D2411">
        <v>0</v>
      </c>
      <c r="E2411" s="7">
        <v>47757</v>
      </c>
    </row>
    <row r="2412" spans="2:5" hidden="1" x14ac:dyDescent="0.25">
      <c r="B2412" t="s">
        <v>2840</v>
      </c>
      <c r="C2412" t="s">
        <v>10323</v>
      </c>
      <c r="D2412">
        <v>152</v>
      </c>
      <c r="E2412" s="7">
        <v>47818</v>
      </c>
    </row>
    <row r="2413" spans="2:5" hidden="1" x14ac:dyDescent="0.25">
      <c r="B2413" t="s">
        <v>2840</v>
      </c>
      <c r="C2413" t="s">
        <v>10323</v>
      </c>
      <c r="D2413">
        <v>0</v>
      </c>
      <c r="E2413" s="7">
        <v>47818</v>
      </c>
    </row>
    <row r="2414" spans="2:5" hidden="1" x14ac:dyDescent="0.25">
      <c r="B2414" t="s">
        <v>2843</v>
      </c>
      <c r="C2414" t="s">
        <v>10324</v>
      </c>
      <c r="D2414">
        <v>617</v>
      </c>
      <c r="E2414" s="7">
        <v>47818</v>
      </c>
    </row>
    <row r="2415" spans="2:5" hidden="1" x14ac:dyDescent="0.25">
      <c r="B2415" t="s">
        <v>2843</v>
      </c>
      <c r="C2415" t="s">
        <v>10324</v>
      </c>
      <c r="D2415">
        <v>143</v>
      </c>
      <c r="E2415" s="7">
        <v>47543</v>
      </c>
    </row>
    <row r="2416" spans="2:5" hidden="1" x14ac:dyDescent="0.25">
      <c r="B2416" t="s">
        <v>2845</v>
      </c>
      <c r="C2416" t="s">
        <v>10325</v>
      </c>
      <c r="D2416">
        <v>855</v>
      </c>
      <c r="E2416" s="7">
        <v>47818</v>
      </c>
    </row>
    <row r="2417" spans="2:5" hidden="1" x14ac:dyDescent="0.25">
      <c r="B2417" t="s">
        <v>2847</v>
      </c>
      <c r="C2417" t="s">
        <v>2848</v>
      </c>
      <c r="D2417">
        <v>0</v>
      </c>
      <c r="E2417" s="7" t="s">
        <v>30</v>
      </c>
    </row>
    <row r="2418" spans="2:5" hidden="1" x14ac:dyDescent="0.25">
      <c r="B2418" t="s">
        <v>2847</v>
      </c>
      <c r="C2418" t="s">
        <v>2848</v>
      </c>
      <c r="D2418">
        <v>0</v>
      </c>
      <c r="E2418" s="7">
        <v>47788</v>
      </c>
    </row>
    <row r="2419" spans="2:5" hidden="1" x14ac:dyDescent="0.25">
      <c r="B2419" t="s">
        <v>2852</v>
      </c>
      <c r="C2419" t="s">
        <v>2853</v>
      </c>
      <c r="D2419">
        <v>0</v>
      </c>
      <c r="E2419" s="7">
        <v>45778</v>
      </c>
    </row>
    <row r="2420" spans="2:5" hidden="1" x14ac:dyDescent="0.25">
      <c r="B2420" t="s">
        <v>2852</v>
      </c>
      <c r="C2420" t="s">
        <v>2853</v>
      </c>
      <c r="D2420">
        <v>0</v>
      </c>
      <c r="E2420" s="7">
        <v>45931</v>
      </c>
    </row>
    <row r="2421" spans="2:5" hidden="1" x14ac:dyDescent="0.25">
      <c r="B2421" t="s">
        <v>2852</v>
      </c>
      <c r="C2421" t="s">
        <v>2853</v>
      </c>
      <c r="D2421">
        <v>0</v>
      </c>
      <c r="E2421" s="7">
        <v>45931</v>
      </c>
    </row>
    <row r="2422" spans="2:5" hidden="1" x14ac:dyDescent="0.25">
      <c r="B2422" t="s">
        <v>2852</v>
      </c>
      <c r="C2422" t="s">
        <v>2853</v>
      </c>
      <c r="D2422">
        <v>0</v>
      </c>
      <c r="E2422" s="7">
        <v>45931</v>
      </c>
    </row>
    <row r="2423" spans="2:5" hidden="1" x14ac:dyDescent="0.25">
      <c r="B2423" t="s">
        <v>2852</v>
      </c>
      <c r="C2423" t="s">
        <v>2853</v>
      </c>
      <c r="D2423">
        <v>0</v>
      </c>
      <c r="E2423" s="7">
        <v>46023</v>
      </c>
    </row>
    <row r="2424" spans="2:5" hidden="1" x14ac:dyDescent="0.25">
      <c r="B2424" t="s">
        <v>2852</v>
      </c>
      <c r="C2424" t="s">
        <v>2853</v>
      </c>
      <c r="D2424">
        <v>0</v>
      </c>
      <c r="E2424" s="7">
        <v>46023</v>
      </c>
    </row>
    <row r="2425" spans="2:5" hidden="1" x14ac:dyDescent="0.25">
      <c r="B2425" t="s">
        <v>2852</v>
      </c>
      <c r="C2425" t="s">
        <v>2853</v>
      </c>
      <c r="D2425">
        <v>0</v>
      </c>
      <c r="E2425" s="7">
        <v>46023</v>
      </c>
    </row>
    <row r="2426" spans="2:5" hidden="1" x14ac:dyDescent="0.25">
      <c r="B2426" t="s">
        <v>2852</v>
      </c>
      <c r="C2426" t="s">
        <v>2853</v>
      </c>
      <c r="D2426">
        <v>0</v>
      </c>
      <c r="E2426" s="7">
        <v>46813</v>
      </c>
    </row>
    <row r="2427" spans="2:5" hidden="1" x14ac:dyDescent="0.25">
      <c r="B2427" t="s">
        <v>2852</v>
      </c>
      <c r="C2427" t="s">
        <v>2853</v>
      </c>
      <c r="D2427">
        <v>0</v>
      </c>
      <c r="E2427" s="7">
        <v>46813</v>
      </c>
    </row>
    <row r="2428" spans="2:5" hidden="1" x14ac:dyDescent="0.25">
      <c r="B2428" t="s">
        <v>2852</v>
      </c>
      <c r="C2428" t="s">
        <v>2853</v>
      </c>
      <c r="D2428">
        <v>0</v>
      </c>
      <c r="E2428" s="7">
        <v>46813</v>
      </c>
    </row>
    <row r="2429" spans="2:5" hidden="1" x14ac:dyDescent="0.25">
      <c r="B2429" t="s">
        <v>2852</v>
      </c>
      <c r="C2429" t="s">
        <v>2853</v>
      </c>
      <c r="D2429">
        <v>0</v>
      </c>
      <c r="E2429" s="7">
        <v>46813</v>
      </c>
    </row>
    <row r="2430" spans="2:5" hidden="1" x14ac:dyDescent="0.25">
      <c r="B2430" t="s">
        <v>2852</v>
      </c>
      <c r="C2430" t="s">
        <v>2853</v>
      </c>
      <c r="D2430">
        <v>980</v>
      </c>
      <c r="E2430" s="7">
        <v>46813</v>
      </c>
    </row>
    <row r="2431" spans="2:5" hidden="1" x14ac:dyDescent="0.25">
      <c r="B2431" t="s">
        <v>2852</v>
      </c>
      <c r="C2431" t="s">
        <v>2853</v>
      </c>
      <c r="D2431">
        <v>1900</v>
      </c>
      <c r="E2431" s="7">
        <v>46813</v>
      </c>
    </row>
    <row r="2432" spans="2:5" hidden="1" x14ac:dyDescent="0.25">
      <c r="B2432" t="s">
        <v>2852</v>
      </c>
      <c r="C2432" t="s">
        <v>2853</v>
      </c>
      <c r="D2432">
        <v>0</v>
      </c>
      <c r="E2432" s="7">
        <v>46447</v>
      </c>
    </row>
    <row r="2433" spans="2:5" hidden="1" x14ac:dyDescent="0.25">
      <c r="B2433" t="s">
        <v>2852</v>
      </c>
      <c r="C2433" t="s">
        <v>2853</v>
      </c>
      <c r="D2433">
        <v>0</v>
      </c>
      <c r="E2433" s="7">
        <v>46447</v>
      </c>
    </row>
    <row r="2434" spans="2:5" hidden="1" x14ac:dyDescent="0.25">
      <c r="B2434" t="s">
        <v>2852</v>
      </c>
      <c r="C2434" t="s">
        <v>2853</v>
      </c>
      <c r="D2434">
        <v>0</v>
      </c>
      <c r="E2434" s="7">
        <v>46692</v>
      </c>
    </row>
    <row r="2435" spans="2:5" hidden="1" x14ac:dyDescent="0.25">
      <c r="B2435" t="s">
        <v>2852</v>
      </c>
      <c r="C2435" t="s">
        <v>2853</v>
      </c>
      <c r="D2435">
        <v>0</v>
      </c>
      <c r="E2435" s="7">
        <v>46692</v>
      </c>
    </row>
    <row r="2436" spans="2:5" hidden="1" x14ac:dyDescent="0.25">
      <c r="B2436" t="s">
        <v>2852</v>
      </c>
      <c r="C2436" t="s">
        <v>2853</v>
      </c>
      <c r="D2436">
        <v>0</v>
      </c>
      <c r="E2436" s="7">
        <v>46692</v>
      </c>
    </row>
    <row r="2437" spans="2:5" hidden="1" x14ac:dyDescent="0.25">
      <c r="B2437" t="s">
        <v>2852</v>
      </c>
      <c r="C2437" t="s">
        <v>2853</v>
      </c>
      <c r="D2437">
        <v>0</v>
      </c>
      <c r="E2437" s="7">
        <v>46692</v>
      </c>
    </row>
    <row r="2438" spans="2:5" hidden="1" x14ac:dyDescent="0.25">
      <c r="B2438" t="s">
        <v>2852</v>
      </c>
      <c r="C2438" t="s">
        <v>2853</v>
      </c>
      <c r="D2438">
        <v>0</v>
      </c>
      <c r="E2438" s="7">
        <v>46692</v>
      </c>
    </row>
    <row r="2439" spans="2:5" hidden="1" x14ac:dyDescent="0.25">
      <c r="B2439" t="s">
        <v>2852</v>
      </c>
      <c r="C2439" t="s">
        <v>2853</v>
      </c>
      <c r="D2439">
        <v>0</v>
      </c>
      <c r="E2439" s="7">
        <v>46692</v>
      </c>
    </row>
    <row r="2440" spans="2:5" hidden="1" x14ac:dyDescent="0.25">
      <c r="B2440" t="s">
        <v>2852</v>
      </c>
      <c r="C2440" t="s">
        <v>2853</v>
      </c>
      <c r="D2440">
        <v>0</v>
      </c>
      <c r="E2440" s="7">
        <v>46784</v>
      </c>
    </row>
    <row r="2441" spans="2:5" hidden="1" x14ac:dyDescent="0.25">
      <c r="B2441" t="s">
        <v>2852</v>
      </c>
      <c r="C2441" t="s">
        <v>2853</v>
      </c>
      <c r="D2441">
        <v>0</v>
      </c>
      <c r="E2441" s="7">
        <v>46784</v>
      </c>
    </row>
    <row r="2442" spans="2:5" hidden="1" x14ac:dyDescent="0.25">
      <c r="B2442" t="s">
        <v>2852</v>
      </c>
      <c r="C2442" t="s">
        <v>2853</v>
      </c>
      <c r="D2442">
        <v>0</v>
      </c>
      <c r="E2442" s="7">
        <v>45931</v>
      </c>
    </row>
    <row r="2443" spans="2:5" hidden="1" x14ac:dyDescent="0.25">
      <c r="B2443" t="s">
        <v>2852</v>
      </c>
      <c r="C2443" t="s">
        <v>2853</v>
      </c>
      <c r="D2443">
        <v>0</v>
      </c>
      <c r="E2443" s="7">
        <v>46813</v>
      </c>
    </row>
    <row r="2444" spans="2:5" hidden="1" x14ac:dyDescent="0.25">
      <c r="B2444" t="s">
        <v>2852</v>
      </c>
      <c r="C2444" t="s">
        <v>2853</v>
      </c>
      <c r="D2444">
        <v>0</v>
      </c>
      <c r="E2444" s="7">
        <v>46813</v>
      </c>
    </row>
    <row r="2445" spans="2:5" hidden="1" x14ac:dyDescent="0.25">
      <c r="B2445" t="s">
        <v>2852</v>
      </c>
      <c r="C2445" t="s">
        <v>2853</v>
      </c>
      <c r="D2445">
        <v>0</v>
      </c>
      <c r="E2445" s="7">
        <v>46447</v>
      </c>
    </row>
    <row r="2446" spans="2:5" hidden="1" x14ac:dyDescent="0.25">
      <c r="B2446" t="s">
        <v>2852</v>
      </c>
      <c r="C2446" t="s">
        <v>2853</v>
      </c>
      <c r="D2446">
        <v>0</v>
      </c>
      <c r="E2446" s="7">
        <v>46692</v>
      </c>
    </row>
    <row r="2447" spans="2:5" hidden="1" x14ac:dyDescent="0.25">
      <c r="B2447" t="s">
        <v>2878</v>
      </c>
      <c r="C2447" t="s">
        <v>10328</v>
      </c>
      <c r="D2447">
        <v>0</v>
      </c>
      <c r="E2447" s="7">
        <v>46966</v>
      </c>
    </row>
    <row r="2448" spans="2:5" hidden="1" x14ac:dyDescent="0.25">
      <c r="B2448" t="s">
        <v>2878</v>
      </c>
      <c r="C2448" t="s">
        <v>10328</v>
      </c>
      <c r="D2448">
        <v>0</v>
      </c>
      <c r="E2448" s="7">
        <v>47818</v>
      </c>
    </row>
    <row r="2449" spans="2:5" hidden="1" x14ac:dyDescent="0.25">
      <c r="B2449" t="s">
        <v>2878</v>
      </c>
      <c r="C2449" t="s">
        <v>10328</v>
      </c>
      <c r="D2449">
        <v>0</v>
      </c>
      <c r="E2449" s="7">
        <v>47392</v>
      </c>
    </row>
    <row r="2450" spans="2:5" hidden="1" x14ac:dyDescent="0.25">
      <c r="B2450" t="s">
        <v>2878</v>
      </c>
      <c r="C2450" t="s">
        <v>10328</v>
      </c>
      <c r="D2450">
        <v>0</v>
      </c>
      <c r="E2450" s="7">
        <v>47818</v>
      </c>
    </row>
    <row r="2451" spans="2:5" hidden="1" x14ac:dyDescent="0.25">
      <c r="B2451" t="s">
        <v>2878</v>
      </c>
      <c r="C2451" t="s">
        <v>10328</v>
      </c>
      <c r="D2451">
        <v>0</v>
      </c>
      <c r="E2451" s="7">
        <v>47453</v>
      </c>
    </row>
    <row r="2452" spans="2:5" hidden="1" x14ac:dyDescent="0.25">
      <c r="B2452" t="s">
        <v>2878</v>
      </c>
      <c r="C2452" t="s">
        <v>10328</v>
      </c>
      <c r="D2452">
        <v>0</v>
      </c>
      <c r="E2452" s="7">
        <v>47574</v>
      </c>
    </row>
    <row r="2453" spans="2:5" hidden="1" x14ac:dyDescent="0.25">
      <c r="B2453" t="s">
        <v>2878</v>
      </c>
      <c r="C2453" t="s">
        <v>10328</v>
      </c>
      <c r="D2453">
        <v>0</v>
      </c>
      <c r="E2453" s="7">
        <v>47574</v>
      </c>
    </row>
    <row r="2454" spans="2:5" hidden="1" x14ac:dyDescent="0.25">
      <c r="B2454" t="s">
        <v>2878</v>
      </c>
      <c r="C2454" t="s">
        <v>10328</v>
      </c>
      <c r="D2454">
        <v>0</v>
      </c>
      <c r="E2454" s="7">
        <v>47635</v>
      </c>
    </row>
    <row r="2455" spans="2:5" hidden="1" x14ac:dyDescent="0.25">
      <c r="B2455" t="s">
        <v>2878</v>
      </c>
      <c r="C2455" t="s">
        <v>10328</v>
      </c>
      <c r="D2455">
        <v>0</v>
      </c>
      <c r="E2455" s="7">
        <v>47727</v>
      </c>
    </row>
    <row r="2456" spans="2:5" hidden="1" x14ac:dyDescent="0.25">
      <c r="B2456" t="s">
        <v>2878</v>
      </c>
      <c r="C2456" t="s">
        <v>10328</v>
      </c>
      <c r="D2456">
        <v>0</v>
      </c>
      <c r="E2456" s="7">
        <v>47727</v>
      </c>
    </row>
    <row r="2457" spans="2:5" hidden="1" x14ac:dyDescent="0.25">
      <c r="B2457" t="s">
        <v>2878</v>
      </c>
      <c r="C2457" t="s">
        <v>10328</v>
      </c>
      <c r="D2457">
        <v>0</v>
      </c>
      <c r="E2457" s="7">
        <v>47849</v>
      </c>
    </row>
    <row r="2458" spans="2:5" hidden="1" x14ac:dyDescent="0.25">
      <c r="B2458" t="s">
        <v>2878</v>
      </c>
      <c r="C2458" t="s">
        <v>10328</v>
      </c>
      <c r="D2458">
        <v>0</v>
      </c>
      <c r="E2458" s="7">
        <v>47818</v>
      </c>
    </row>
    <row r="2459" spans="2:5" hidden="1" x14ac:dyDescent="0.25">
      <c r="B2459" t="s">
        <v>2878</v>
      </c>
      <c r="C2459" t="s">
        <v>10328</v>
      </c>
      <c r="D2459">
        <v>0</v>
      </c>
      <c r="E2459" s="7">
        <v>47849</v>
      </c>
    </row>
    <row r="2460" spans="2:5" hidden="1" x14ac:dyDescent="0.25">
      <c r="B2460" t="s">
        <v>2878</v>
      </c>
      <c r="C2460" t="s">
        <v>10328</v>
      </c>
      <c r="D2460">
        <v>0</v>
      </c>
      <c r="E2460" s="7">
        <v>47939</v>
      </c>
    </row>
    <row r="2461" spans="2:5" hidden="1" x14ac:dyDescent="0.25">
      <c r="B2461" t="s">
        <v>2878</v>
      </c>
      <c r="C2461" t="s">
        <v>10328</v>
      </c>
      <c r="D2461">
        <v>2421</v>
      </c>
      <c r="E2461" s="7">
        <v>47969</v>
      </c>
    </row>
    <row r="2462" spans="2:5" hidden="1" x14ac:dyDescent="0.25">
      <c r="B2462" t="s">
        <v>2878</v>
      </c>
      <c r="C2462" t="s">
        <v>10328</v>
      </c>
      <c r="D2462">
        <v>0</v>
      </c>
      <c r="E2462" s="7" t="s">
        <v>30</v>
      </c>
    </row>
    <row r="2463" spans="2:5" hidden="1" x14ac:dyDescent="0.25">
      <c r="B2463" t="s">
        <v>2878</v>
      </c>
      <c r="C2463" t="s">
        <v>10328</v>
      </c>
      <c r="D2463">
        <v>0</v>
      </c>
      <c r="E2463" s="7">
        <v>47453</v>
      </c>
    </row>
    <row r="2464" spans="2:5" hidden="1" x14ac:dyDescent="0.25">
      <c r="B2464" t="s">
        <v>2878</v>
      </c>
      <c r="C2464" t="s">
        <v>10328</v>
      </c>
      <c r="D2464">
        <v>20</v>
      </c>
      <c r="E2464" s="7">
        <v>47969</v>
      </c>
    </row>
    <row r="2465" spans="2:5" hidden="1" x14ac:dyDescent="0.25">
      <c r="B2465" t="s">
        <v>2878</v>
      </c>
      <c r="C2465" t="s">
        <v>10328</v>
      </c>
      <c r="D2465">
        <v>0</v>
      </c>
      <c r="E2465" s="7">
        <v>47727</v>
      </c>
    </row>
    <row r="2466" spans="2:5" hidden="1" x14ac:dyDescent="0.25">
      <c r="B2466" t="s">
        <v>2881</v>
      </c>
      <c r="C2466" t="s">
        <v>13649</v>
      </c>
      <c r="D2466">
        <v>0</v>
      </c>
      <c r="E2466" s="7">
        <v>47392</v>
      </c>
    </row>
    <row r="2467" spans="2:5" hidden="1" x14ac:dyDescent="0.25">
      <c r="B2467" t="s">
        <v>2881</v>
      </c>
      <c r="C2467" t="s">
        <v>13649</v>
      </c>
      <c r="D2467">
        <v>0</v>
      </c>
      <c r="E2467" s="7">
        <v>47453</v>
      </c>
    </row>
    <row r="2468" spans="2:5" hidden="1" x14ac:dyDescent="0.25">
      <c r="B2468" t="s">
        <v>2881</v>
      </c>
      <c r="C2468" t="s">
        <v>13649</v>
      </c>
      <c r="D2468">
        <v>0</v>
      </c>
      <c r="E2468" s="7">
        <v>47484</v>
      </c>
    </row>
    <row r="2469" spans="2:5" hidden="1" x14ac:dyDescent="0.25">
      <c r="B2469" t="s">
        <v>2881</v>
      </c>
      <c r="C2469" t="s">
        <v>13649</v>
      </c>
      <c r="D2469">
        <v>0</v>
      </c>
      <c r="E2469" s="7">
        <v>47635</v>
      </c>
    </row>
    <row r="2470" spans="2:5" hidden="1" x14ac:dyDescent="0.25">
      <c r="B2470" t="s">
        <v>2881</v>
      </c>
      <c r="C2470" t="s">
        <v>13649</v>
      </c>
      <c r="D2470">
        <v>0</v>
      </c>
      <c r="E2470" s="7">
        <v>47665</v>
      </c>
    </row>
    <row r="2471" spans="2:5" hidden="1" x14ac:dyDescent="0.25">
      <c r="B2471" t="s">
        <v>2881</v>
      </c>
      <c r="C2471" t="s">
        <v>13649</v>
      </c>
      <c r="D2471">
        <v>0</v>
      </c>
      <c r="E2471" s="7">
        <v>47696</v>
      </c>
    </row>
    <row r="2472" spans="2:5" hidden="1" x14ac:dyDescent="0.25">
      <c r="B2472" t="s">
        <v>2881</v>
      </c>
      <c r="C2472" t="s">
        <v>13649</v>
      </c>
      <c r="D2472">
        <v>0</v>
      </c>
      <c r="E2472" s="7">
        <v>47727</v>
      </c>
    </row>
    <row r="2473" spans="2:5" hidden="1" x14ac:dyDescent="0.25">
      <c r="B2473" t="s">
        <v>2881</v>
      </c>
      <c r="C2473" t="s">
        <v>13649</v>
      </c>
      <c r="D2473">
        <v>0</v>
      </c>
      <c r="E2473" s="7">
        <v>47727</v>
      </c>
    </row>
    <row r="2474" spans="2:5" hidden="1" x14ac:dyDescent="0.25">
      <c r="B2474" t="s">
        <v>2881</v>
      </c>
      <c r="C2474" t="s">
        <v>13649</v>
      </c>
      <c r="D2474">
        <v>0</v>
      </c>
      <c r="E2474" s="7">
        <v>47880</v>
      </c>
    </row>
    <row r="2475" spans="2:5" hidden="1" x14ac:dyDescent="0.25">
      <c r="B2475" t="s">
        <v>2881</v>
      </c>
      <c r="C2475" t="s">
        <v>13649</v>
      </c>
      <c r="D2475">
        <v>0</v>
      </c>
      <c r="E2475" s="7">
        <v>47818</v>
      </c>
    </row>
    <row r="2476" spans="2:5" hidden="1" x14ac:dyDescent="0.25">
      <c r="B2476" t="s">
        <v>2881</v>
      </c>
      <c r="C2476" t="s">
        <v>13649</v>
      </c>
      <c r="D2476">
        <v>4309</v>
      </c>
      <c r="E2476" s="7">
        <v>47969</v>
      </c>
    </row>
    <row r="2477" spans="2:5" hidden="1" x14ac:dyDescent="0.25">
      <c r="B2477" t="s">
        <v>2881</v>
      </c>
      <c r="C2477" t="s">
        <v>13649</v>
      </c>
      <c r="D2477">
        <v>0</v>
      </c>
      <c r="E2477" s="7">
        <v>47969</v>
      </c>
    </row>
    <row r="2478" spans="2:5" hidden="1" x14ac:dyDescent="0.25">
      <c r="B2478" t="s">
        <v>2881</v>
      </c>
      <c r="C2478" t="s">
        <v>13649</v>
      </c>
      <c r="D2478">
        <v>0</v>
      </c>
      <c r="E2478" s="7" t="s">
        <v>30</v>
      </c>
    </row>
    <row r="2479" spans="2:5" hidden="1" x14ac:dyDescent="0.25">
      <c r="B2479" t="s">
        <v>2881</v>
      </c>
      <c r="C2479" t="s">
        <v>13649</v>
      </c>
      <c r="D2479">
        <v>0</v>
      </c>
      <c r="E2479" s="7">
        <v>47696</v>
      </c>
    </row>
    <row r="2480" spans="2:5" hidden="1" x14ac:dyDescent="0.25">
      <c r="B2480" t="s">
        <v>2881</v>
      </c>
      <c r="C2480" t="s">
        <v>13649</v>
      </c>
      <c r="D2480">
        <v>0</v>
      </c>
      <c r="E2480" s="7">
        <v>47727</v>
      </c>
    </row>
    <row r="2481" spans="2:5" hidden="1" x14ac:dyDescent="0.25">
      <c r="B2481" t="s">
        <v>2881</v>
      </c>
      <c r="C2481" t="s">
        <v>13649</v>
      </c>
      <c r="D2481">
        <v>0</v>
      </c>
      <c r="E2481" s="7">
        <v>47453</v>
      </c>
    </row>
    <row r="2482" spans="2:5" hidden="1" x14ac:dyDescent="0.25">
      <c r="B2482" t="s">
        <v>2881</v>
      </c>
      <c r="C2482" t="s">
        <v>13649</v>
      </c>
      <c r="D2482">
        <v>0</v>
      </c>
      <c r="E2482" s="7">
        <v>47484</v>
      </c>
    </row>
    <row r="2483" spans="2:5" hidden="1" x14ac:dyDescent="0.25">
      <c r="B2483" t="s">
        <v>2881</v>
      </c>
      <c r="C2483" t="s">
        <v>13649</v>
      </c>
      <c r="D2483">
        <v>0</v>
      </c>
      <c r="E2483" s="7">
        <v>47635</v>
      </c>
    </row>
    <row r="2484" spans="2:5" hidden="1" x14ac:dyDescent="0.25">
      <c r="B2484" t="s">
        <v>2881</v>
      </c>
      <c r="C2484" t="s">
        <v>13649</v>
      </c>
      <c r="D2484">
        <v>0</v>
      </c>
      <c r="E2484" s="7">
        <v>47727</v>
      </c>
    </row>
    <row r="2485" spans="2:5" hidden="1" x14ac:dyDescent="0.25">
      <c r="B2485" t="s">
        <v>2881</v>
      </c>
      <c r="C2485" t="s">
        <v>13649</v>
      </c>
      <c r="D2485">
        <v>0</v>
      </c>
      <c r="E2485" s="7">
        <v>47880</v>
      </c>
    </row>
    <row r="2486" spans="2:5" hidden="1" x14ac:dyDescent="0.25">
      <c r="B2486" t="s">
        <v>2881</v>
      </c>
      <c r="C2486" t="s">
        <v>13649</v>
      </c>
      <c r="D2486">
        <v>0</v>
      </c>
      <c r="E2486" s="7">
        <v>47818</v>
      </c>
    </row>
    <row r="2487" spans="2:5" hidden="1" x14ac:dyDescent="0.25">
      <c r="B2487" t="s">
        <v>2881</v>
      </c>
      <c r="C2487" t="s">
        <v>13649</v>
      </c>
      <c r="D2487">
        <v>0</v>
      </c>
      <c r="E2487" s="7">
        <v>47969</v>
      </c>
    </row>
    <row r="2488" spans="2:5" hidden="1" x14ac:dyDescent="0.25">
      <c r="B2488" t="s">
        <v>2883</v>
      </c>
      <c r="C2488" t="s">
        <v>13650</v>
      </c>
      <c r="D2488">
        <v>0</v>
      </c>
      <c r="E2488" s="7">
        <v>46023</v>
      </c>
    </row>
    <row r="2489" spans="2:5" hidden="1" x14ac:dyDescent="0.25">
      <c r="B2489" t="s">
        <v>2883</v>
      </c>
      <c r="C2489" t="s">
        <v>13650</v>
      </c>
      <c r="D2489">
        <v>5</v>
      </c>
      <c r="E2489" s="7">
        <v>47088</v>
      </c>
    </row>
    <row r="2490" spans="2:5" hidden="1" x14ac:dyDescent="0.25">
      <c r="B2490" t="s">
        <v>2883</v>
      </c>
      <c r="C2490" t="s">
        <v>13650</v>
      </c>
      <c r="D2490">
        <v>0</v>
      </c>
      <c r="E2490" s="7">
        <v>47088</v>
      </c>
    </row>
    <row r="2491" spans="2:5" hidden="1" x14ac:dyDescent="0.25">
      <c r="B2491" t="s">
        <v>2883</v>
      </c>
      <c r="C2491" t="s">
        <v>13650</v>
      </c>
      <c r="D2491">
        <v>0</v>
      </c>
      <c r="E2491" s="7">
        <v>46357</v>
      </c>
    </row>
    <row r="2492" spans="2:5" hidden="1" x14ac:dyDescent="0.25">
      <c r="B2492" t="s">
        <v>2883</v>
      </c>
      <c r="C2492" t="s">
        <v>13650</v>
      </c>
      <c r="D2492">
        <v>0</v>
      </c>
      <c r="E2492" s="7">
        <v>46357</v>
      </c>
    </row>
    <row r="2493" spans="2:5" hidden="1" x14ac:dyDescent="0.25">
      <c r="B2493" t="s">
        <v>2883</v>
      </c>
      <c r="C2493" t="s">
        <v>13650</v>
      </c>
      <c r="D2493">
        <v>0</v>
      </c>
      <c r="E2493" s="7">
        <v>46023</v>
      </c>
    </row>
    <row r="2494" spans="2:5" hidden="1" x14ac:dyDescent="0.25">
      <c r="B2494" t="s">
        <v>2883</v>
      </c>
      <c r="C2494" t="s">
        <v>13650</v>
      </c>
      <c r="D2494">
        <v>0</v>
      </c>
      <c r="E2494" s="7" t="s">
        <v>30</v>
      </c>
    </row>
    <row r="2495" spans="2:5" hidden="1" x14ac:dyDescent="0.25">
      <c r="B2495" t="s">
        <v>2883</v>
      </c>
      <c r="C2495" t="s">
        <v>13650</v>
      </c>
      <c r="D2495">
        <v>59</v>
      </c>
      <c r="E2495" s="7">
        <v>47088</v>
      </c>
    </row>
    <row r="2496" spans="2:5" hidden="1" x14ac:dyDescent="0.25">
      <c r="B2496" t="s">
        <v>2887</v>
      </c>
      <c r="C2496" t="s">
        <v>13485</v>
      </c>
      <c r="D2496">
        <v>40</v>
      </c>
      <c r="E2496" s="7">
        <v>46357</v>
      </c>
    </row>
    <row r="2497" spans="2:5" hidden="1" x14ac:dyDescent="0.25">
      <c r="B2497" t="s">
        <v>2887</v>
      </c>
      <c r="C2497" t="s">
        <v>13485</v>
      </c>
      <c r="D2497">
        <v>8</v>
      </c>
      <c r="E2497" s="7">
        <v>46357</v>
      </c>
    </row>
    <row r="2498" spans="2:5" hidden="1" x14ac:dyDescent="0.25">
      <c r="B2498" t="s">
        <v>2888</v>
      </c>
      <c r="C2498" t="s">
        <v>10336</v>
      </c>
      <c r="D2498">
        <v>0</v>
      </c>
      <c r="E2498" s="7">
        <v>46327</v>
      </c>
    </row>
    <row r="2499" spans="2:5" hidden="1" x14ac:dyDescent="0.25">
      <c r="B2499" t="s">
        <v>2888</v>
      </c>
      <c r="C2499" t="s">
        <v>10336</v>
      </c>
      <c r="D2499">
        <v>110</v>
      </c>
      <c r="E2499" s="7">
        <v>46813</v>
      </c>
    </row>
    <row r="2500" spans="2:5" hidden="1" x14ac:dyDescent="0.25">
      <c r="B2500" t="s">
        <v>2888</v>
      </c>
      <c r="C2500" t="s">
        <v>10336</v>
      </c>
      <c r="D2500">
        <v>0</v>
      </c>
      <c r="E2500" s="7" t="s">
        <v>30</v>
      </c>
    </row>
    <row r="2501" spans="2:5" hidden="1" x14ac:dyDescent="0.25">
      <c r="B2501" t="s">
        <v>2890</v>
      </c>
      <c r="C2501" t="s">
        <v>13651</v>
      </c>
      <c r="D2501">
        <v>984</v>
      </c>
      <c r="E2501" s="7">
        <v>47088</v>
      </c>
    </row>
    <row r="2502" spans="2:5" hidden="1" x14ac:dyDescent="0.25">
      <c r="B2502" t="s">
        <v>2890</v>
      </c>
      <c r="C2502" t="s">
        <v>13651</v>
      </c>
      <c r="D2502">
        <v>0</v>
      </c>
      <c r="E2502" s="7">
        <v>47088</v>
      </c>
    </row>
    <row r="2503" spans="2:5" hidden="1" x14ac:dyDescent="0.25">
      <c r="B2503" t="s">
        <v>2894</v>
      </c>
      <c r="C2503" t="s">
        <v>13652</v>
      </c>
      <c r="D2503">
        <v>1362</v>
      </c>
      <c r="E2503" s="7">
        <v>47088</v>
      </c>
    </row>
    <row r="2504" spans="2:5" hidden="1" x14ac:dyDescent="0.25">
      <c r="B2504" t="s">
        <v>2894</v>
      </c>
      <c r="C2504" t="s">
        <v>13652</v>
      </c>
      <c r="D2504">
        <v>0</v>
      </c>
      <c r="E2504" s="7">
        <v>47088</v>
      </c>
    </row>
    <row r="2505" spans="2:5" hidden="1" x14ac:dyDescent="0.25">
      <c r="B2505" t="s">
        <v>2898</v>
      </c>
      <c r="C2505" t="s">
        <v>2899</v>
      </c>
      <c r="D2505">
        <v>0</v>
      </c>
      <c r="E2505" s="7" t="s">
        <v>30</v>
      </c>
    </row>
    <row r="2506" spans="2:5" hidden="1" x14ac:dyDescent="0.25">
      <c r="B2506" t="s">
        <v>2898</v>
      </c>
      <c r="C2506" t="s">
        <v>2899</v>
      </c>
      <c r="D2506">
        <v>0</v>
      </c>
      <c r="E2506" s="7">
        <v>47484</v>
      </c>
    </row>
    <row r="2507" spans="2:5" hidden="1" x14ac:dyDescent="0.25">
      <c r="B2507" t="s">
        <v>2898</v>
      </c>
      <c r="C2507" t="s">
        <v>2899</v>
      </c>
      <c r="D2507">
        <v>0</v>
      </c>
      <c r="E2507" s="7">
        <v>47515</v>
      </c>
    </row>
    <row r="2508" spans="2:5" hidden="1" x14ac:dyDescent="0.25">
      <c r="B2508" t="s">
        <v>2898</v>
      </c>
      <c r="C2508" t="s">
        <v>2899</v>
      </c>
      <c r="D2508">
        <v>0</v>
      </c>
      <c r="E2508" s="7">
        <v>47178</v>
      </c>
    </row>
    <row r="2509" spans="2:5" hidden="1" x14ac:dyDescent="0.25">
      <c r="B2509" t="s">
        <v>2898</v>
      </c>
      <c r="C2509" t="s">
        <v>2899</v>
      </c>
      <c r="D2509">
        <v>0</v>
      </c>
      <c r="E2509" s="7">
        <v>47209</v>
      </c>
    </row>
    <row r="2510" spans="2:5" hidden="1" x14ac:dyDescent="0.25">
      <c r="B2510" t="s">
        <v>2898</v>
      </c>
      <c r="C2510" t="s">
        <v>2899</v>
      </c>
      <c r="D2510">
        <v>0</v>
      </c>
      <c r="E2510" s="7">
        <v>47604</v>
      </c>
    </row>
    <row r="2511" spans="2:5" hidden="1" x14ac:dyDescent="0.25">
      <c r="B2511" t="s">
        <v>2898</v>
      </c>
      <c r="C2511" t="s">
        <v>2899</v>
      </c>
      <c r="D2511">
        <v>10</v>
      </c>
      <c r="E2511" s="7">
        <v>47604</v>
      </c>
    </row>
    <row r="2512" spans="2:5" hidden="1" x14ac:dyDescent="0.25">
      <c r="B2512" t="s">
        <v>2898</v>
      </c>
      <c r="C2512" t="s">
        <v>2899</v>
      </c>
      <c r="D2512">
        <v>0</v>
      </c>
      <c r="E2512" s="7">
        <v>47300</v>
      </c>
    </row>
    <row r="2513" spans="2:5" hidden="1" x14ac:dyDescent="0.25">
      <c r="B2513" t="s">
        <v>2898</v>
      </c>
      <c r="C2513" t="s">
        <v>2899</v>
      </c>
      <c r="D2513">
        <v>0</v>
      </c>
      <c r="E2513" s="7">
        <v>47331</v>
      </c>
    </row>
    <row r="2514" spans="2:5" hidden="1" x14ac:dyDescent="0.25">
      <c r="B2514" t="s">
        <v>2898</v>
      </c>
      <c r="C2514" t="s">
        <v>2899</v>
      </c>
      <c r="D2514">
        <v>0</v>
      </c>
      <c r="E2514" s="7">
        <v>47362</v>
      </c>
    </row>
    <row r="2515" spans="2:5" hidden="1" x14ac:dyDescent="0.25">
      <c r="B2515" t="s">
        <v>2898</v>
      </c>
      <c r="C2515" t="s">
        <v>2899</v>
      </c>
      <c r="D2515">
        <v>0</v>
      </c>
      <c r="E2515" s="7">
        <v>47362</v>
      </c>
    </row>
    <row r="2516" spans="2:5" hidden="1" x14ac:dyDescent="0.25">
      <c r="B2516" t="s">
        <v>2898</v>
      </c>
      <c r="C2516" t="s">
        <v>2899</v>
      </c>
      <c r="D2516">
        <v>0</v>
      </c>
      <c r="E2516" s="7">
        <v>47392</v>
      </c>
    </row>
    <row r="2517" spans="2:5" hidden="1" x14ac:dyDescent="0.25">
      <c r="B2517" t="s">
        <v>2898</v>
      </c>
      <c r="C2517" t="s">
        <v>2899</v>
      </c>
      <c r="D2517">
        <v>0</v>
      </c>
      <c r="E2517" s="7">
        <v>47027</v>
      </c>
    </row>
    <row r="2518" spans="2:5" hidden="1" x14ac:dyDescent="0.25">
      <c r="B2518" t="s">
        <v>2898</v>
      </c>
      <c r="C2518" t="s">
        <v>2899</v>
      </c>
      <c r="D2518">
        <v>0</v>
      </c>
      <c r="E2518" s="7">
        <v>47027</v>
      </c>
    </row>
    <row r="2519" spans="2:5" hidden="1" x14ac:dyDescent="0.25">
      <c r="B2519" t="s">
        <v>2898</v>
      </c>
      <c r="C2519" t="s">
        <v>2899</v>
      </c>
      <c r="D2519">
        <v>0</v>
      </c>
      <c r="E2519" s="7">
        <v>47027</v>
      </c>
    </row>
    <row r="2520" spans="2:5" hidden="1" x14ac:dyDescent="0.25">
      <c r="B2520" t="s">
        <v>2898</v>
      </c>
      <c r="C2520" t="s">
        <v>2899</v>
      </c>
      <c r="D2520">
        <v>0</v>
      </c>
      <c r="E2520" s="7">
        <v>47027</v>
      </c>
    </row>
    <row r="2521" spans="2:5" hidden="1" x14ac:dyDescent="0.25">
      <c r="B2521" t="s">
        <v>2898</v>
      </c>
      <c r="C2521" t="s">
        <v>2899</v>
      </c>
      <c r="D2521">
        <v>0</v>
      </c>
      <c r="E2521" s="7">
        <v>47058</v>
      </c>
    </row>
    <row r="2522" spans="2:5" hidden="1" x14ac:dyDescent="0.25">
      <c r="B2522" t="s">
        <v>2898</v>
      </c>
      <c r="C2522" t="s">
        <v>2899</v>
      </c>
      <c r="D2522">
        <v>0</v>
      </c>
      <c r="E2522" s="7">
        <v>47453</v>
      </c>
    </row>
    <row r="2523" spans="2:5" hidden="1" x14ac:dyDescent="0.25">
      <c r="B2523" t="s">
        <v>2898</v>
      </c>
      <c r="C2523" t="s">
        <v>2899</v>
      </c>
      <c r="D2523">
        <v>0</v>
      </c>
      <c r="E2523" s="7">
        <v>47453</v>
      </c>
    </row>
    <row r="2524" spans="2:5" hidden="1" x14ac:dyDescent="0.25">
      <c r="B2524" t="s">
        <v>2898</v>
      </c>
      <c r="C2524" t="s">
        <v>2899</v>
      </c>
      <c r="D2524">
        <v>0</v>
      </c>
      <c r="E2524" s="7">
        <v>47453</v>
      </c>
    </row>
    <row r="2525" spans="2:5" hidden="1" x14ac:dyDescent="0.25">
      <c r="B2525" t="s">
        <v>2898</v>
      </c>
      <c r="C2525" t="s">
        <v>2899</v>
      </c>
      <c r="D2525">
        <v>0</v>
      </c>
      <c r="E2525" s="7">
        <v>47453</v>
      </c>
    </row>
    <row r="2526" spans="2:5" hidden="1" x14ac:dyDescent="0.25">
      <c r="B2526" t="s">
        <v>2898</v>
      </c>
      <c r="C2526" t="s">
        <v>2899</v>
      </c>
      <c r="D2526">
        <v>0</v>
      </c>
      <c r="E2526" s="7">
        <v>47453</v>
      </c>
    </row>
    <row r="2527" spans="2:5" hidden="1" x14ac:dyDescent="0.25">
      <c r="B2527" t="s">
        <v>2898</v>
      </c>
      <c r="C2527" t="s">
        <v>2899</v>
      </c>
      <c r="D2527">
        <v>0</v>
      </c>
      <c r="E2527" s="7">
        <v>47484</v>
      </c>
    </row>
    <row r="2528" spans="2:5" hidden="1" x14ac:dyDescent="0.25">
      <c r="B2528" t="s">
        <v>2898</v>
      </c>
      <c r="C2528" t="s">
        <v>2899</v>
      </c>
      <c r="D2528">
        <v>0</v>
      </c>
      <c r="E2528" s="7">
        <v>47515</v>
      </c>
    </row>
    <row r="2529" spans="2:5" hidden="1" x14ac:dyDescent="0.25">
      <c r="B2529" t="s">
        <v>2898</v>
      </c>
      <c r="C2529" t="s">
        <v>2899</v>
      </c>
      <c r="D2529">
        <v>0</v>
      </c>
      <c r="E2529" s="7">
        <v>47604</v>
      </c>
    </row>
    <row r="2530" spans="2:5" hidden="1" x14ac:dyDescent="0.25">
      <c r="B2530" t="s">
        <v>2898</v>
      </c>
      <c r="C2530" t="s">
        <v>2899</v>
      </c>
      <c r="D2530">
        <v>0</v>
      </c>
      <c r="E2530" s="7">
        <v>47300</v>
      </c>
    </row>
    <row r="2531" spans="2:5" hidden="1" x14ac:dyDescent="0.25">
      <c r="B2531" t="s">
        <v>2898</v>
      </c>
      <c r="C2531" t="s">
        <v>2899</v>
      </c>
      <c r="D2531">
        <v>0</v>
      </c>
      <c r="E2531" s="7">
        <v>47362</v>
      </c>
    </row>
    <row r="2532" spans="2:5" hidden="1" x14ac:dyDescent="0.25">
      <c r="B2532" t="s">
        <v>2898</v>
      </c>
      <c r="C2532" t="s">
        <v>2899</v>
      </c>
      <c r="D2532">
        <v>0</v>
      </c>
      <c r="E2532" s="7">
        <v>47392</v>
      </c>
    </row>
    <row r="2533" spans="2:5" hidden="1" x14ac:dyDescent="0.25">
      <c r="B2533" t="s">
        <v>2898</v>
      </c>
      <c r="C2533" t="s">
        <v>2899</v>
      </c>
      <c r="D2533">
        <v>0</v>
      </c>
      <c r="E2533" s="7">
        <v>47453</v>
      </c>
    </row>
    <row r="2534" spans="2:5" hidden="1" x14ac:dyDescent="0.25">
      <c r="B2534" t="s">
        <v>2921</v>
      </c>
      <c r="C2534" t="s">
        <v>2922</v>
      </c>
      <c r="D2534">
        <v>0</v>
      </c>
      <c r="E2534" s="7" t="s">
        <v>30</v>
      </c>
    </row>
    <row r="2535" spans="2:5" hidden="1" x14ac:dyDescent="0.25">
      <c r="B2535" t="s">
        <v>2921</v>
      </c>
      <c r="C2535" t="s">
        <v>2922</v>
      </c>
      <c r="D2535">
        <v>0</v>
      </c>
      <c r="E2535" s="7">
        <v>47150</v>
      </c>
    </row>
    <row r="2536" spans="2:5" hidden="1" x14ac:dyDescent="0.25">
      <c r="B2536" t="s">
        <v>2921</v>
      </c>
      <c r="C2536" t="s">
        <v>2922</v>
      </c>
      <c r="D2536">
        <v>816</v>
      </c>
      <c r="E2536" s="7">
        <v>47515</v>
      </c>
    </row>
    <row r="2537" spans="2:5" hidden="1" x14ac:dyDescent="0.25">
      <c r="B2537" t="s">
        <v>2921</v>
      </c>
      <c r="C2537" t="s">
        <v>2922</v>
      </c>
      <c r="D2537">
        <v>0</v>
      </c>
      <c r="E2537" s="7">
        <v>47178</v>
      </c>
    </row>
    <row r="2538" spans="2:5" hidden="1" x14ac:dyDescent="0.25">
      <c r="B2538" t="s">
        <v>2921</v>
      </c>
      <c r="C2538" t="s">
        <v>2922</v>
      </c>
      <c r="D2538">
        <v>0</v>
      </c>
      <c r="E2538" s="7">
        <v>47209</v>
      </c>
    </row>
    <row r="2539" spans="2:5" hidden="1" x14ac:dyDescent="0.25">
      <c r="B2539" t="s">
        <v>2921</v>
      </c>
      <c r="C2539" t="s">
        <v>2922</v>
      </c>
      <c r="D2539">
        <v>0</v>
      </c>
      <c r="E2539" s="7">
        <v>46174</v>
      </c>
    </row>
    <row r="2540" spans="2:5" hidden="1" x14ac:dyDescent="0.25">
      <c r="B2540" t="s">
        <v>2921</v>
      </c>
      <c r="C2540" t="s">
        <v>2922</v>
      </c>
      <c r="D2540">
        <v>0</v>
      </c>
      <c r="E2540" s="7">
        <v>47300</v>
      </c>
    </row>
    <row r="2541" spans="2:5" hidden="1" x14ac:dyDescent="0.25">
      <c r="B2541" t="s">
        <v>2921</v>
      </c>
      <c r="C2541" t="s">
        <v>2922</v>
      </c>
      <c r="D2541">
        <v>0</v>
      </c>
      <c r="E2541" s="7">
        <v>47331</v>
      </c>
    </row>
    <row r="2542" spans="2:5" hidden="1" x14ac:dyDescent="0.25">
      <c r="B2542" t="s">
        <v>2921</v>
      </c>
      <c r="C2542" t="s">
        <v>2922</v>
      </c>
      <c r="D2542">
        <v>0</v>
      </c>
      <c r="E2542" s="7">
        <v>46997</v>
      </c>
    </row>
    <row r="2543" spans="2:5" hidden="1" x14ac:dyDescent="0.25">
      <c r="B2543" t="s">
        <v>2921</v>
      </c>
      <c r="C2543" t="s">
        <v>2922</v>
      </c>
      <c r="D2543">
        <v>0</v>
      </c>
      <c r="E2543" s="7">
        <v>47392</v>
      </c>
    </row>
    <row r="2544" spans="2:5" hidden="1" x14ac:dyDescent="0.25">
      <c r="B2544" t="s">
        <v>2921</v>
      </c>
      <c r="C2544" t="s">
        <v>2922</v>
      </c>
      <c r="D2544">
        <v>960</v>
      </c>
      <c r="E2544" s="7">
        <v>47392</v>
      </c>
    </row>
    <row r="2545" spans="2:5" hidden="1" x14ac:dyDescent="0.25">
      <c r="B2545" t="s">
        <v>2921</v>
      </c>
      <c r="C2545" t="s">
        <v>2922</v>
      </c>
      <c r="D2545">
        <v>1056</v>
      </c>
      <c r="E2545" s="7">
        <v>47453</v>
      </c>
    </row>
    <row r="2546" spans="2:5" hidden="1" x14ac:dyDescent="0.25">
      <c r="B2546" t="s">
        <v>2921</v>
      </c>
      <c r="C2546" t="s">
        <v>2922</v>
      </c>
      <c r="D2546">
        <v>0</v>
      </c>
      <c r="E2546" s="7" t="s">
        <v>30</v>
      </c>
    </row>
    <row r="2547" spans="2:5" hidden="1" x14ac:dyDescent="0.25">
      <c r="B2547" t="s">
        <v>2934</v>
      </c>
      <c r="C2547" t="s">
        <v>13653</v>
      </c>
      <c r="D2547">
        <v>0</v>
      </c>
      <c r="E2547" s="7">
        <v>46216</v>
      </c>
    </row>
    <row r="2548" spans="2:5" hidden="1" x14ac:dyDescent="0.25">
      <c r="B2548" t="s">
        <v>2934</v>
      </c>
      <c r="C2548" t="s">
        <v>13653</v>
      </c>
      <c r="D2548">
        <v>0</v>
      </c>
      <c r="E2548" s="7">
        <v>46216</v>
      </c>
    </row>
    <row r="2549" spans="2:5" hidden="1" x14ac:dyDescent="0.25">
      <c r="B2549" t="s">
        <v>2934</v>
      </c>
      <c r="C2549" t="s">
        <v>13653</v>
      </c>
      <c r="D2549">
        <v>0</v>
      </c>
      <c r="E2549" s="7">
        <v>46216</v>
      </c>
    </row>
    <row r="2550" spans="2:5" hidden="1" x14ac:dyDescent="0.25">
      <c r="B2550" t="s">
        <v>2934</v>
      </c>
      <c r="C2550" t="s">
        <v>13653</v>
      </c>
      <c r="D2550">
        <v>943</v>
      </c>
      <c r="E2550" s="7">
        <v>46585</v>
      </c>
    </row>
    <row r="2551" spans="2:5" hidden="1" x14ac:dyDescent="0.25">
      <c r="B2551" t="s">
        <v>2934</v>
      </c>
      <c r="C2551" t="s">
        <v>13653</v>
      </c>
      <c r="D2551">
        <v>496</v>
      </c>
      <c r="E2551" s="7">
        <v>46594</v>
      </c>
    </row>
    <row r="2552" spans="2:5" hidden="1" x14ac:dyDescent="0.25">
      <c r="B2552" t="s">
        <v>2934</v>
      </c>
      <c r="C2552" t="s">
        <v>13653</v>
      </c>
      <c r="D2552">
        <v>0</v>
      </c>
      <c r="E2552" s="7">
        <v>46237</v>
      </c>
    </row>
    <row r="2553" spans="2:5" hidden="1" x14ac:dyDescent="0.25">
      <c r="B2553" t="s">
        <v>2934</v>
      </c>
      <c r="C2553" t="s">
        <v>13653</v>
      </c>
      <c r="D2553">
        <v>218</v>
      </c>
      <c r="E2553" s="7">
        <v>46615</v>
      </c>
    </row>
    <row r="2554" spans="2:5" hidden="1" x14ac:dyDescent="0.25">
      <c r="B2554" t="s">
        <v>2934</v>
      </c>
      <c r="C2554" t="s">
        <v>13653</v>
      </c>
      <c r="D2554">
        <v>943</v>
      </c>
      <c r="E2554" s="7">
        <v>46666</v>
      </c>
    </row>
    <row r="2555" spans="2:5" hidden="1" x14ac:dyDescent="0.25">
      <c r="B2555" t="s">
        <v>2934</v>
      </c>
      <c r="C2555" t="s">
        <v>13653</v>
      </c>
      <c r="D2555">
        <v>0</v>
      </c>
      <c r="E2555" s="7">
        <v>46340</v>
      </c>
    </row>
    <row r="2556" spans="2:5" hidden="1" x14ac:dyDescent="0.25">
      <c r="B2556" t="s">
        <v>2934</v>
      </c>
      <c r="C2556" t="s">
        <v>13653</v>
      </c>
      <c r="D2556">
        <v>0</v>
      </c>
      <c r="E2556" s="7">
        <v>46372</v>
      </c>
    </row>
    <row r="2557" spans="2:5" hidden="1" x14ac:dyDescent="0.25">
      <c r="B2557" t="s">
        <v>2934</v>
      </c>
      <c r="C2557" t="s">
        <v>13653</v>
      </c>
      <c r="D2557">
        <v>0</v>
      </c>
      <c r="E2557" s="7">
        <v>46384</v>
      </c>
    </row>
    <row r="2558" spans="2:5" hidden="1" x14ac:dyDescent="0.25">
      <c r="B2558" t="s">
        <v>2934</v>
      </c>
      <c r="C2558" t="s">
        <v>13653</v>
      </c>
      <c r="D2558">
        <v>0</v>
      </c>
      <c r="E2558" s="7">
        <v>46384</v>
      </c>
    </row>
    <row r="2559" spans="2:5" hidden="1" x14ac:dyDescent="0.25">
      <c r="B2559" t="s">
        <v>2934</v>
      </c>
      <c r="C2559" t="s">
        <v>13653</v>
      </c>
      <c r="D2559">
        <v>0</v>
      </c>
      <c r="E2559" s="7">
        <v>46429</v>
      </c>
    </row>
    <row r="2560" spans="2:5" hidden="1" x14ac:dyDescent="0.25">
      <c r="B2560" t="s">
        <v>2934</v>
      </c>
      <c r="C2560" t="s">
        <v>13653</v>
      </c>
      <c r="D2560">
        <v>0</v>
      </c>
      <c r="E2560" s="7">
        <v>46438</v>
      </c>
    </row>
    <row r="2561" spans="2:5" hidden="1" x14ac:dyDescent="0.25">
      <c r="B2561" t="s">
        <v>2934</v>
      </c>
      <c r="C2561" t="s">
        <v>13653</v>
      </c>
      <c r="D2561">
        <v>0</v>
      </c>
      <c r="E2561" s="7">
        <v>46438</v>
      </c>
    </row>
    <row r="2562" spans="2:5" hidden="1" x14ac:dyDescent="0.25">
      <c r="B2562" t="s">
        <v>2934</v>
      </c>
      <c r="C2562" t="s">
        <v>13653</v>
      </c>
      <c r="D2562">
        <v>0</v>
      </c>
      <c r="E2562" s="7">
        <v>46461</v>
      </c>
    </row>
    <row r="2563" spans="2:5" hidden="1" x14ac:dyDescent="0.25">
      <c r="B2563" t="s">
        <v>2934</v>
      </c>
      <c r="C2563" t="s">
        <v>13653</v>
      </c>
      <c r="D2563">
        <v>0</v>
      </c>
      <c r="E2563" s="7">
        <v>46466</v>
      </c>
    </row>
    <row r="2564" spans="2:5" hidden="1" x14ac:dyDescent="0.25">
      <c r="B2564" t="s">
        <v>2934</v>
      </c>
      <c r="C2564" t="s">
        <v>13653</v>
      </c>
      <c r="D2564">
        <v>0</v>
      </c>
      <c r="E2564" s="7">
        <v>46491</v>
      </c>
    </row>
    <row r="2565" spans="2:5" hidden="1" x14ac:dyDescent="0.25">
      <c r="B2565" t="s">
        <v>2934</v>
      </c>
      <c r="C2565" t="s">
        <v>13653</v>
      </c>
      <c r="D2565">
        <v>0</v>
      </c>
      <c r="E2565" s="7">
        <v>46507</v>
      </c>
    </row>
    <row r="2566" spans="2:5" hidden="1" x14ac:dyDescent="0.25">
      <c r="B2566" t="s">
        <v>2934</v>
      </c>
      <c r="C2566" t="s">
        <v>13653</v>
      </c>
      <c r="D2566">
        <v>0</v>
      </c>
      <c r="E2566" s="7">
        <v>46525</v>
      </c>
    </row>
    <row r="2567" spans="2:5" hidden="1" x14ac:dyDescent="0.25">
      <c r="B2567" t="s">
        <v>2934</v>
      </c>
      <c r="C2567" t="s">
        <v>13653</v>
      </c>
      <c r="D2567">
        <v>0</v>
      </c>
      <c r="E2567" s="7">
        <v>46531</v>
      </c>
    </row>
    <row r="2568" spans="2:5" hidden="1" x14ac:dyDescent="0.25">
      <c r="B2568" t="s">
        <v>2934</v>
      </c>
      <c r="C2568" t="s">
        <v>13653</v>
      </c>
      <c r="D2568">
        <v>0</v>
      </c>
      <c r="E2568" s="7">
        <v>46535</v>
      </c>
    </row>
    <row r="2569" spans="2:5" hidden="1" x14ac:dyDescent="0.25">
      <c r="B2569" t="s">
        <v>2934</v>
      </c>
      <c r="C2569" t="s">
        <v>13653</v>
      </c>
      <c r="D2569">
        <v>0</v>
      </c>
      <c r="E2569" s="7">
        <v>46533</v>
      </c>
    </row>
    <row r="2570" spans="2:5" hidden="1" x14ac:dyDescent="0.25">
      <c r="B2570" t="s">
        <v>2934</v>
      </c>
      <c r="C2570" t="s">
        <v>13653</v>
      </c>
      <c r="D2570">
        <v>0</v>
      </c>
      <c r="E2570" s="7">
        <v>46540</v>
      </c>
    </row>
    <row r="2571" spans="2:5" hidden="1" x14ac:dyDescent="0.25">
      <c r="B2571" t="s">
        <v>2934</v>
      </c>
      <c r="C2571" t="s">
        <v>13653</v>
      </c>
      <c r="D2571">
        <v>0</v>
      </c>
      <c r="E2571" s="7">
        <v>46540</v>
      </c>
    </row>
    <row r="2572" spans="2:5" hidden="1" x14ac:dyDescent="0.25">
      <c r="B2572" t="s">
        <v>2934</v>
      </c>
      <c r="C2572" t="s">
        <v>13653</v>
      </c>
      <c r="D2572">
        <v>0</v>
      </c>
      <c r="E2572" s="7">
        <v>46540</v>
      </c>
    </row>
    <row r="2573" spans="2:5" hidden="1" x14ac:dyDescent="0.25">
      <c r="B2573" t="s">
        <v>2934</v>
      </c>
      <c r="C2573" t="s">
        <v>13653</v>
      </c>
      <c r="D2573">
        <v>0</v>
      </c>
      <c r="E2573" s="7">
        <v>46540</v>
      </c>
    </row>
    <row r="2574" spans="2:5" hidden="1" x14ac:dyDescent="0.25">
      <c r="B2574" t="s">
        <v>2934</v>
      </c>
      <c r="C2574" t="s">
        <v>13653</v>
      </c>
      <c r="D2574">
        <v>0</v>
      </c>
      <c r="E2574" s="7">
        <v>46542</v>
      </c>
    </row>
    <row r="2575" spans="2:5" hidden="1" x14ac:dyDescent="0.25">
      <c r="B2575" t="s">
        <v>2934</v>
      </c>
      <c r="C2575" t="s">
        <v>13653</v>
      </c>
      <c r="D2575">
        <v>0</v>
      </c>
      <c r="E2575" s="7">
        <v>46544</v>
      </c>
    </row>
    <row r="2576" spans="2:5" hidden="1" x14ac:dyDescent="0.25">
      <c r="B2576" t="s">
        <v>2934</v>
      </c>
      <c r="C2576" t="s">
        <v>13653</v>
      </c>
      <c r="D2576">
        <v>0</v>
      </c>
      <c r="E2576" s="7">
        <v>46544</v>
      </c>
    </row>
    <row r="2577" spans="2:5" hidden="1" x14ac:dyDescent="0.25">
      <c r="B2577" t="s">
        <v>2934</v>
      </c>
      <c r="C2577" t="s">
        <v>13653</v>
      </c>
      <c r="D2577">
        <v>327</v>
      </c>
      <c r="E2577" s="7">
        <v>46548</v>
      </c>
    </row>
    <row r="2578" spans="2:5" hidden="1" x14ac:dyDescent="0.25">
      <c r="B2578" t="s">
        <v>2934</v>
      </c>
      <c r="C2578" t="s">
        <v>13653</v>
      </c>
      <c r="D2578">
        <v>0</v>
      </c>
      <c r="E2578" s="7">
        <v>46547</v>
      </c>
    </row>
    <row r="2579" spans="2:5" hidden="1" x14ac:dyDescent="0.25">
      <c r="B2579" t="s">
        <v>2934</v>
      </c>
      <c r="C2579" t="s">
        <v>13653</v>
      </c>
      <c r="D2579">
        <v>0</v>
      </c>
      <c r="E2579" s="7">
        <v>46551</v>
      </c>
    </row>
    <row r="2580" spans="2:5" hidden="1" x14ac:dyDescent="0.25">
      <c r="B2580" t="s">
        <v>2934</v>
      </c>
      <c r="C2580" t="s">
        <v>13653</v>
      </c>
      <c r="D2580">
        <v>0</v>
      </c>
      <c r="E2580" s="7">
        <v>46551</v>
      </c>
    </row>
    <row r="2581" spans="2:5" hidden="1" x14ac:dyDescent="0.25">
      <c r="B2581" t="s">
        <v>2934</v>
      </c>
      <c r="C2581" t="s">
        <v>13653</v>
      </c>
      <c r="D2581">
        <v>70</v>
      </c>
      <c r="E2581" s="7">
        <v>46574</v>
      </c>
    </row>
    <row r="2582" spans="2:5" hidden="1" x14ac:dyDescent="0.25">
      <c r="B2582" t="s">
        <v>2934</v>
      </c>
      <c r="C2582" t="s">
        <v>13653</v>
      </c>
      <c r="D2582">
        <v>1620</v>
      </c>
      <c r="E2582" s="7">
        <v>46581</v>
      </c>
    </row>
    <row r="2583" spans="2:5" hidden="1" x14ac:dyDescent="0.25">
      <c r="B2583" t="s">
        <v>2934</v>
      </c>
      <c r="C2583" t="s">
        <v>13653</v>
      </c>
      <c r="D2583">
        <v>0</v>
      </c>
      <c r="E2583" s="7">
        <v>46462</v>
      </c>
    </row>
    <row r="2584" spans="2:5" hidden="1" x14ac:dyDescent="0.25">
      <c r="B2584" t="s">
        <v>2934</v>
      </c>
      <c r="C2584" t="s">
        <v>13653</v>
      </c>
      <c r="D2584">
        <v>0</v>
      </c>
      <c r="E2584" s="7">
        <v>46462</v>
      </c>
    </row>
    <row r="2585" spans="2:5" hidden="1" x14ac:dyDescent="0.25">
      <c r="B2585" t="s">
        <v>2934</v>
      </c>
      <c r="C2585" t="s">
        <v>13653</v>
      </c>
      <c r="D2585">
        <v>0</v>
      </c>
      <c r="E2585" s="7">
        <v>46204</v>
      </c>
    </row>
    <row r="2586" spans="2:5" hidden="1" x14ac:dyDescent="0.25">
      <c r="B2586" t="s">
        <v>2934</v>
      </c>
      <c r="C2586" t="s">
        <v>13653</v>
      </c>
      <c r="D2586">
        <v>0</v>
      </c>
      <c r="E2586" s="7">
        <v>46168</v>
      </c>
    </row>
    <row r="2587" spans="2:5" hidden="1" x14ac:dyDescent="0.25">
      <c r="B2587" t="s">
        <v>2934</v>
      </c>
      <c r="C2587" t="s">
        <v>13653</v>
      </c>
      <c r="D2587">
        <v>0</v>
      </c>
      <c r="E2587" s="7">
        <v>46168</v>
      </c>
    </row>
    <row r="2588" spans="2:5" hidden="1" x14ac:dyDescent="0.25">
      <c r="B2588" t="s">
        <v>2934</v>
      </c>
      <c r="C2588" t="s">
        <v>13653</v>
      </c>
      <c r="D2588">
        <v>0</v>
      </c>
      <c r="E2588" s="7">
        <v>46201</v>
      </c>
    </row>
    <row r="2589" spans="2:5" hidden="1" x14ac:dyDescent="0.25">
      <c r="B2589" t="s">
        <v>2934</v>
      </c>
      <c r="C2589" t="s">
        <v>13653</v>
      </c>
      <c r="D2589">
        <v>0</v>
      </c>
      <c r="E2589" s="7">
        <v>46462</v>
      </c>
    </row>
    <row r="2590" spans="2:5" hidden="1" x14ac:dyDescent="0.25">
      <c r="B2590" t="s">
        <v>2934</v>
      </c>
      <c r="C2590" t="s">
        <v>13653</v>
      </c>
      <c r="D2590">
        <v>0</v>
      </c>
      <c r="E2590" s="7">
        <v>46415</v>
      </c>
    </row>
    <row r="2591" spans="2:5" hidden="1" x14ac:dyDescent="0.25">
      <c r="B2591" t="s">
        <v>2934</v>
      </c>
      <c r="C2591" t="s">
        <v>13653</v>
      </c>
      <c r="D2591">
        <v>0</v>
      </c>
      <c r="E2591" s="7">
        <v>46399</v>
      </c>
    </row>
    <row r="2592" spans="2:5" hidden="1" x14ac:dyDescent="0.25">
      <c r="B2592" t="s">
        <v>2934</v>
      </c>
      <c r="C2592" t="s">
        <v>13653</v>
      </c>
      <c r="D2592">
        <v>0</v>
      </c>
      <c r="E2592" s="7">
        <v>46431</v>
      </c>
    </row>
    <row r="2593" spans="2:5" hidden="1" x14ac:dyDescent="0.25">
      <c r="B2593" t="s">
        <v>2934</v>
      </c>
      <c r="C2593" t="s">
        <v>13653</v>
      </c>
      <c r="D2593">
        <v>0</v>
      </c>
      <c r="E2593" s="7">
        <v>46462</v>
      </c>
    </row>
    <row r="2594" spans="2:5" hidden="1" x14ac:dyDescent="0.25">
      <c r="B2594" t="s">
        <v>2934</v>
      </c>
      <c r="C2594" t="s">
        <v>13653</v>
      </c>
      <c r="D2594">
        <v>0</v>
      </c>
      <c r="E2594" s="7">
        <v>46448</v>
      </c>
    </row>
    <row r="2595" spans="2:5" hidden="1" x14ac:dyDescent="0.25">
      <c r="B2595" t="s">
        <v>2934</v>
      </c>
      <c r="C2595" t="s">
        <v>13653</v>
      </c>
      <c r="D2595">
        <v>0</v>
      </c>
      <c r="E2595" s="7">
        <v>46462</v>
      </c>
    </row>
    <row r="2596" spans="2:5" hidden="1" x14ac:dyDescent="0.25">
      <c r="B2596" t="s">
        <v>2934</v>
      </c>
      <c r="C2596" t="s">
        <v>13653</v>
      </c>
      <c r="D2596">
        <v>0</v>
      </c>
      <c r="E2596" s="7">
        <v>46462</v>
      </c>
    </row>
    <row r="2597" spans="2:5" hidden="1" x14ac:dyDescent="0.25">
      <c r="B2597" t="s">
        <v>2934</v>
      </c>
      <c r="C2597" t="s">
        <v>13653</v>
      </c>
      <c r="D2597">
        <v>0</v>
      </c>
      <c r="E2597" s="7">
        <v>46462</v>
      </c>
    </row>
    <row r="2598" spans="2:5" hidden="1" x14ac:dyDescent="0.25">
      <c r="B2598" t="s">
        <v>2934</v>
      </c>
      <c r="C2598" t="s">
        <v>13653</v>
      </c>
      <c r="D2598">
        <v>0</v>
      </c>
      <c r="E2598" s="7">
        <v>46462</v>
      </c>
    </row>
    <row r="2599" spans="2:5" hidden="1" x14ac:dyDescent="0.25">
      <c r="B2599" t="s">
        <v>2934</v>
      </c>
      <c r="C2599" t="s">
        <v>13653</v>
      </c>
      <c r="D2599">
        <v>0</v>
      </c>
      <c r="E2599" s="7">
        <v>46462</v>
      </c>
    </row>
    <row r="2600" spans="2:5" hidden="1" x14ac:dyDescent="0.25">
      <c r="B2600" t="s">
        <v>2934</v>
      </c>
      <c r="C2600" t="s">
        <v>13653</v>
      </c>
      <c r="D2600">
        <v>0</v>
      </c>
      <c r="E2600" s="7">
        <v>46462</v>
      </c>
    </row>
    <row r="2601" spans="2:5" hidden="1" x14ac:dyDescent="0.25">
      <c r="B2601" t="s">
        <v>2934</v>
      </c>
      <c r="C2601" t="s">
        <v>13653</v>
      </c>
      <c r="D2601">
        <v>0</v>
      </c>
      <c r="E2601" s="7">
        <v>46462</v>
      </c>
    </row>
    <row r="2602" spans="2:5" hidden="1" x14ac:dyDescent="0.25">
      <c r="B2602" t="s">
        <v>2934</v>
      </c>
      <c r="C2602" t="s">
        <v>13653</v>
      </c>
      <c r="D2602">
        <v>0</v>
      </c>
      <c r="E2602" s="7">
        <v>46423</v>
      </c>
    </row>
    <row r="2603" spans="2:5" hidden="1" x14ac:dyDescent="0.25">
      <c r="B2603" t="s">
        <v>2934</v>
      </c>
      <c r="C2603" t="s">
        <v>13653</v>
      </c>
      <c r="D2603">
        <v>0</v>
      </c>
      <c r="E2603" s="7">
        <v>46500</v>
      </c>
    </row>
    <row r="2604" spans="2:5" hidden="1" x14ac:dyDescent="0.25">
      <c r="B2604" t="s">
        <v>2934</v>
      </c>
      <c r="C2604" t="s">
        <v>13653</v>
      </c>
      <c r="D2604">
        <v>134</v>
      </c>
      <c r="E2604" s="7">
        <v>46585</v>
      </c>
    </row>
    <row r="2605" spans="2:5" hidden="1" x14ac:dyDescent="0.25">
      <c r="B2605" t="s">
        <v>2934</v>
      </c>
      <c r="C2605" t="s">
        <v>13653</v>
      </c>
      <c r="D2605">
        <v>0</v>
      </c>
      <c r="E2605" s="7">
        <v>46541</v>
      </c>
    </row>
    <row r="2606" spans="2:5" hidden="1" x14ac:dyDescent="0.25">
      <c r="B2606" t="s">
        <v>2934</v>
      </c>
      <c r="C2606" t="s">
        <v>13653</v>
      </c>
      <c r="D2606">
        <v>189</v>
      </c>
      <c r="E2606" s="7">
        <v>46588</v>
      </c>
    </row>
    <row r="2607" spans="2:5" hidden="1" x14ac:dyDescent="0.25">
      <c r="B2607" t="s">
        <v>2934</v>
      </c>
      <c r="C2607" t="s">
        <v>13653</v>
      </c>
      <c r="D2607">
        <v>0</v>
      </c>
      <c r="E2607" s="7">
        <v>46548</v>
      </c>
    </row>
    <row r="2608" spans="2:5" hidden="1" x14ac:dyDescent="0.25">
      <c r="B2608" t="s">
        <v>2934</v>
      </c>
      <c r="C2608" t="s">
        <v>13653</v>
      </c>
      <c r="D2608">
        <v>0</v>
      </c>
      <c r="E2608" s="7">
        <v>46547</v>
      </c>
    </row>
    <row r="2609" spans="2:5" hidden="1" x14ac:dyDescent="0.25">
      <c r="B2609" t="s">
        <v>2934</v>
      </c>
      <c r="C2609" t="s">
        <v>13653</v>
      </c>
      <c r="D2609">
        <v>0</v>
      </c>
      <c r="E2609" s="7">
        <v>46551</v>
      </c>
    </row>
    <row r="2610" spans="2:5" hidden="1" x14ac:dyDescent="0.25">
      <c r="B2610" t="s">
        <v>2934</v>
      </c>
      <c r="C2610" t="s">
        <v>13653</v>
      </c>
      <c r="D2610">
        <v>0</v>
      </c>
      <c r="E2610" s="7">
        <v>46585</v>
      </c>
    </row>
    <row r="2611" spans="2:5" hidden="1" x14ac:dyDescent="0.25">
      <c r="B2611" t="s">
        <v>2934</v>
      </c>
      <c r="C2611" t="s">
        <v>13653</v>
      </c>
      <c r="D2611">
        <v>0</v>
      </c>
      <c r="E2611" s="7">
        <v>46594</v>
      </c>
    </row>
    <row r="2612" spans="2:5" hidden="1" x14ac:dyDescent="0.25">
      <c r="B2612" t="s">
        <v>2934</v>
      </c>
      <c r="C2612" t="s">
        <v>13653</v>
      </c>
      <c r="D2612">
        <v>0</v>
      </c>
      <c r="E2612" s="7">
        <v>46615</v>
      </c>
    </row>
    <row r="2613" spans="2:5" hidden="1" x14ac:dyDescent="0.25">
      <c r="B2613" t="s">
        <v>2934</v>
      </c>
      <c r="C2613" t="s">
        <v>13653</v>
      </c>
      <c r="D2613">
        <v>0</v>
      </c>
      <c r="E2613" s="7">
        <v>46525</v>
      </c>
    </row>
    <row r="2614" spans="2:5" hidden="1" x14ac:dyDescent="0.25">
      <c r="B2614" t="s">
        <v>2934</v>
      </c>
      <c r="C2614" t="s">
        <v>13653</v>
      </c>
      <c r="D2614">
        <v>0</v>
      </c>
      <c r="E2614" s="7">
        <v>46531</v>
      </c>
    </row>
    <row r="2615" spans="2:5" hidden="1" x14ac:dyDescent="0.25">
      <c r="B2615" t="s">
        <v>2934</v>
      </c>
      <c r="C2615" t="s">
        <v>13653</v>
      </c>
      <c r="D2615">
        <v>0</v>
      </c>
      <c r="E2615" s="7">
        <v>46533</v>
      </c>
    </row>
    <row r="2616" spans="2:5" hidden="1" x14ac:dyDescent="0.25">
      <c r="B2616" t="s">
        <v>2934</v>
      </c>
      <c r="C2616" t="s">
        <v>13653</v>
      </c>
      <c r="D2616">
        <v>0</v>
      </c>
      <c r="E2616" s="7">
        <v>46544</v>
      </c>
    </row>
    <row r="2617" spans="2:5" hidden="1" x14ac:dyDescent="0.25">
      <c r="B2617" t="s">
        <v>2934</v>
      </c>
      <c r="C2617" t="s">
        <v>13653</v>
      </c>
      <c r="D2617">
        <v>0</v>
      </c>
      <c r="E2617" s="7">
        <v>46544</v>
      </c>
    </row>
    <row r="2618" spans="2:5" hidden="1" x14ac:dyDescent="0.25">
      <c r="B2618" t="s">
        <v>2934</v>
      </c>
      <c r="C2618" t="s">
        <v>13653</v>
      </c>
      <c r="D2618">
        <v>0</v>
      </c>
      <c r="E2618" s="7">
        <v>46548</v>
      </c>
    </row>
    <row r="2619" spans="2:5" hidden="1" x14ac:dyDescent="0.25">
      <c r="B2619" t="s">
        <v>2934</v>
      </c>
      <c r="C2619" t="s">
        <v>13653</v>
      </c>
      <c r="D2619">
        <v>0</v>
      </c>
      <c r="E2619" s="7">
        <v>46547</v>
      </c>
    </row>
    <row r="2620" spans="2:5" hidden="1" x14ac:dyDescent="0.25">
      <c r="B2620" t="s">
        <v>2934</v>
      </c>
      <c r="C2620" t="s">
        <v>13653</v>
      </c>
      <c r="D2620">
        <v>0</v>
      </c>
      <c r="E2620" s="7">
        <v>46551</v>
      </c>
    </row>
    <row r="2621" spans="2:5" hidden="1" x14ac:dyDescent="0.25">
      <c r="B2621" t="s">
        <v>2934</v>
      </c>
      <c r="C2621" t="s">
        <v>13653</v>
      </c>
      <c r="D2621">
        <v>0</v>
      </c>
      <c r="E2621" s="7">
        <v>46551</v>
      </c>
    </row>
    <row r="2622" spans="2:5" hidden="1" x14ac:dyDescent="0.25">
      <c r="B2622" t="s">
        <v>2934</v>
      </c>
      <c r="C2622" t="s">
        <v>13653</v>
      </c>
      <c r="D2622">
        <v>0</v>
      </c>
      <c r="E2622" s="7">
        <v>46574</v>
      </c>
    </row>
    <row r="2623" spans="2:5" hidden="1" x14ac:dyDescent="0.25">
      <c r="B2623" t="s">
        <v>2934</v>
      </c>
      <c r="C2623" t="s">
        <v>13653</v>
      </c>
      <c r="D2623">
        <v>0</v>
      </c>
      <c r="E2623" s="7">
        <v>46581</v>
      </c>
    </row>
    <row r="2624" spans="2:5" hidden="1" x14ac:dyDescent="0.25">
      <c r="B2624" t="s">
        <v>2934</v>
      </c>
      <c r="C2624" t="s">
        <v>13653</v>
      </c>
      <c r="D2624">
        <v>0</v>
      </c>
      <c r="E2624" s="7">
        <v>46585</v>
      </c>
    </row>
    <row r="2625" spans="2:5" hidden="1" x14ac:dyDescent="0.25">
      <c r="B2625" t="s">
        <v>2934</v>
      </c>
      <c r="C2625" t="s">
        <v>13653</v>
      </c>
      <c r="D2625">
        <v>0</v>
      </c>
      <c r="E2625" s="7">
        <v>46541</v>
      </c>
    </row>
    <row r="2626" spans="2:5" hidden="1" x14ac:dyDescent="0.25">
      <c r="B2626" t="s">
        <v>2934</v>
      </c>
      <c r="C2626" t="s">
        <v>13653</v>
      </c>
      <c r="D2626">
        <v>0</v>
      </c>
      <c r="E2626" s="7">
        <v>46588</v>
      </c>
    </row>
    <row r="2627" spans="2:5" hidden="1" x14ac:dyDescent="0.25">
      <c r="B2627" t="s">
        <v>2934</v>
      </c>
      <c r="C2627" t="s">
        <v>13653</v>
      </c>
      <c r="D2627">
        <v>0</v>
      </c>
      <c r="E2627" s="7">
        <v>46384</v>
      </c>
    </row>
    <row r="2628" spans="2:5" hidden="1" x14ac:dyDescent="0.25">
      <c r="B2628" t="s">
        <v>2934</v>
      </c>
      <c r="C2628" t="s">
        <v>13653</v>
      </c>
      <c r="D2628">
        <v>0</v>
      </c>
      <c r="E2628" s="7">
        <v>46204</v>
      </c>
    </row>
    <row r="2629" spans="2:5" hidden="1" x14ac:dyDescent="0.25">
      <c r="B2629" t="s">
        <v>2937</v>
      </c>
      <c r="C2629" t="s">
        <v>10346</v>
      </c>
      <c r="D2629">
        <v>0</v>
      </c>
      <c r="E2629" s="7">
        <v>47150</v>
      </c>
    </row>
    <row r="2630" spans="2:5" hidden="1" x14ac:dyDescent="0.25">
      <c r="B2630" t="s">
        <v>2937</v>
      </c>
      <c r="C2630" t="s">
        <v>10346</v>
      </c>
      <c r="D2630">
        <v>1835</v>
      </c>
      <c r="E2630" s="7">
        <v>47150</v>
      </c>
    </row>
    <row r="2631" spans="2:5" hidden="1" x14ac:dyDescent="0.25">
      <c r="B2631" t="s">
        <v>2937</v>
      </c>
      <c r="C2631" t="s">
        <v>10346</v>
      </c>
      <c r="D2631">
        <v>0</v>
      </c>
      <c r="E2631" s="7" t="s">
        <v>30</v>
      </c>
    </row>
    <row r="2632" spans="2:5" hidden="1" x14ac:dyDescent="0.25">
      <c r="B2632" t="s">
        <v>2937</v>
      </c>
      <c r="C2632" t="s">
        <v>10346</v>
      </c>
      <c r="D2632">
        <v>0</v>
      </c>
      <c r="E2632" s="7">
        <v>46844</v>
      </c>
    </row>
    <row r="2633" spans="2:5" hidden="1" x14ac:dyDescent="0.25">
      <c r="B2633" t="s">
        <v>2937</v>
      </c>
      <c r="C2633" t="s">
        <v>10346</v>
      </c>
      <c r="D2633">
        <v>0</v>
      </c>
      <c r="E2633" s="7">
        <v>46844</v>
      </c>
    </row>
    <row r="2634" spans="2:5" hidden="1" x14ac:dyDescent="0.25">
      <c r="B2634" t="s">
        <v>2937</v>
      </c>
      <c r="C2634" t="s">
        <v>10346</v>
      </c>
      <c r="D2634">
        <v>0</v>
      </c>
      <c r="E2634" s="7">
        <v>46143</v>
      </c>
    </row>
    <row r="2635" spans="2:5" hidden="1" x14ac:dyDescent="0.25">
      <c r="B2635" t="s">
        <v>2937</v>
      </c>
      <c r="C2635" t="s">
        <v>10346</v>
      </c>
      <c r="D2635">
        <v>0</v>
      </c>
      <c r="E2635" s="7">
        <v>46143</v>
      </c>
    </row>
    <row r="2636" spans="2:5" hidden="1" x14ac:dyDescent="0.25">
      <c r="B2636" t="s">
        <v>2937</v>
      </c>
      <c r="C2636" t="s">
        <v>10346</v>
      </c>
      <c r="D2636">
        <v>0</v>
      </c>
      <c r="E2636" s="7">
        <v>46327</v>
      </c>
    </row>
    <row r="2637" spans="2:5" hidden="1" x14ac:dyDescent="0.25">
      <c r="B2637" t="s">
        <v>2937</v>
      </c>
      <c r="C2637" t="s">
        <v>10346</v>
      </c>
      <c r="D2637">
        <v>0</v>
      </c>
      <c r="E2637" s="7">
        <v>46266</v>
      </c>
    </row>
    <row r="2638" spans="2:5" hidden="1" x14ac:dyDescent="0.25">
      <c r="B2638" t="s">
        <v>2937</v>
      </c>
      <c r="C2638" t="s">
        <v>10346</v>
      </c>
      <c r="D2638">
        <v>0</v>
      </c>
      <c r="E2638" s="7">
        <v>46266</v>
      </c>
    </row>
    <row r="2639" spans="2:5" hidden="1" x14ac:dyDescent="0.25">
      <c r="B2639" t="s">
        <v>2937</v>
      </c>
      <c r="C2639" t="s">
        <v>10346</v>
      </c>
      <c r="D2639">
        <v>0</v>
      </c>
      <c r="E2639" s="7">
        <v>46266</v>
      </c>
    </row>
    <row r="2640" spans="2:5" hidden="1" x14ac:dyDescent="0.25">
      <c r="B2640" t="s">
        <v>2937</v>
      </c>
      <c r="C2640" t="s">
        <v>10346</v>
      </c>
      <c r="D2640">
        <v>0</v>
      </c>
      <c r="E2640" s="7">
        <v>46327</v>
      </c>
    </row>
    <row r="2641" spans="2:5" hidden="1" x14ac:dyDescent="0.25">
      <c r="B2641" t="s">
        <v>2937</v>
      </c>
      <c r="C2641" t="s">
        <v>10346</v>
      </c>
      <c r="D2641">
        <v>0</v>
      </c>
      <c r="E2641" s="7">
        <v>46327</v>
      </c>
    </row>
    <row r="2642" spans="2:5" hidden="1" x14ac:dyDescent="0.25">
      <c r="B2642" t="s">
        <v>2937</v>
      </c>
      <c r="C2642" t="s">
        <v>10346</v>
      </c>
      <c r="D2642">
        <v>0</v>
      </c>
      <c r="E2642" s="7">
        <v>46327</v>
      </c>
    </row>
    <row r="2643" spans="2:5" hidden="1" x14ac:dyDescent="0.25">
      <c r="B2643" t="s">
        <v>2937</v>
      </c>
      <c r="C2643" t="s">
        <v>10346</v>
      </c>
      <c r="D2643">
        <v>0</v>
      </c>
      <c r="E2643" s="7">
        <v>46327</v>
      </c>
    </row>
    <row r="2644" spans="2:5" hidden="1" x14ac:dyDescent="0.25">
      <c r="B2644" t="s">
        <v>2937</v>
      </c>
      <c r="C2644" t="s">
        <v>10346</v>
      </c>
      <c r="D2644">
        <v>0</v>
      </c>
      <c r="E2644" s="7">
        <v>46327</v>
      </c>
    </row>
    <row r="2645" spans="2:5" hidden="1" x14ac:dyDescent="0.25">
      <c r="B2645" t="s">
        <v>2937</v>
      </c>
      <c r="C2645" t="s">
        <v>10346</v>
      </c>
      <c r="D2645">
        <v>0</v>
      </c>
      <c r="E2645" s="7">
        <v>46143</v>
      </c>
    </row>
    <row r="2646" spans="2:5" hidden="1" x14ac:dyDescent="0.25">
      <c r="B2646" t="s">
        <v>2937</v>
      </c>
      <c r="C2646" t="s">
        <v>10346</v>
      </c>
      <c r="D2646">
        <v>0</v>
      </c>
      <c r="E2646" s="7">
        <v>47150</v>
      </c>
    </row>
    <row r="2647" spans="2:5" hidden="1" x14ac:dyDescent="0.25">
      <c r="B2647" t="s">
        <v>2951</v>
      </c>
      <c r="C2647" t="s">
        <v>13654</v>
      </c>
      <c r="D2647">
        <v>1820</v>
      </c>
      <c r="E2647" s="7">
        <v>47635</v>
      </c>
    </row>
    <row r="2648" spans="2:5" hidden="1" x14ac:dyDescent="0.25">
      <c r="B2648" t="s">
        <v>2951</v>
      </c>
      <c r="C2648" t="s">
        <v>13654</v>
      </c>
      <c r="D2648">
        <v>0</v>
      </c>
      <c r="E2648" s="7">
        <v>46508</v>
      </c>
    </row>
    <row r="2649" spans="2:5" hidden="1" x14ac:dyDescent="0.25">
      <c r="B2649" t="s">
        <v>2955</v>
      </c>
      <c r="C2649" t="s">
        <v>13655</v>
      </c>
      <c r="D2649">
        <v>0</v>
      </c>
      <c r="E2649" s="7">
        <v>47543</v>
      </c>
    </row>
    <row r="2650" spans="2:5" hidden="1" x14ac:dyDescent="0.25">
      <c r="B2650" t="s">
        <v>2955</v>
      </c>
      <c r="C2650" t="s">
        <v>13655</v>
      </c>
      <c r="D2650">
        <v>460</v>
      </c>
      <c r="E2650" s="7">
        <v>47727</v>
      </c>
    </row>
    <row r="2651" spans="2:5" hidden="1" x14ac:dyDescent="0.25">
      <c r="B2651" t="s">
        <v>2955</v>
      </c>
      <c r="C2651" t="s">
        <v>13655</v>
      </c>
      <c r="D2651">
        <v>696</v>
      </c>
      <c r="E2651" s="7">
        <v>47635</v>
      </c>
    </row>
    <row r="2652" spans="2:5" hidden="1" x14ac:dyDescent="0.25">
      <c r="B2652" t="s">
        <v>2955</v>
      </c>
      <c r="C2652" t="s">
        <v>13655</v>
      </c>
      <c r="D2652">
        <v>0</v>
      </c>
      <c r="E2652" s="7">
        <v>47239</v>
      </c>
    </row>
    <row r="2653" spans="2:5" hidden="1" x14ac:dyDescent="0.25">
      <c r="B2653" t="s">
        <v>2959</v>
      </c>
      <c r="C2653" t="s">
        <v>13656</v>
      </c>
      <c r="D2653">
        <v>7719</v>
      </c>
      <c r="E2653" s="7">
        <v>47239</v>
      </c>
    </row>
    <row r="2654" spans="2:5" hidden="1" x14ac:dyDescent="0.25">
      <c r="B2654" t="s">
        <v>2961</v>
      </c>
      <c r="C2654" t="s">
        <v>13657</v>
      </c>
      <c r="D2654">
        <v>0</v>
      </c>
      <c r="E2654" s="7">
        <v>46784</v>
      </c>
    </row>
    <row r="2655" spans="2:5" hidden="1" x14ac:dyDescent="0.25">
      <c r="B2655" t="s">
        <v>2965</v>
      </c>
      <c r="C2655" t="s">
        <v>2966</v>
      </c>
      <c r="D2655">
        <v>50</v>
      </c>
      <c r="E2655" s="7">
        <v>47209</v>
      </c>
    </row>
    <row r="2656" spans="2:5" hidden="1" x14ac:dyDescent="0.25">
      <c r="B2656" t="s">
        <v>2967</v>
      </c>
      <c r="C2656" t="s">
        <v>2968</v>
      </c>
      <c r="D2656">
        <v>1080</v>
      </c>
      <c r="E2656" s="7">
        <v>47969</v>
      </c>
    </row>
    <row r="2657" spans="2:5" hidden="1" x14ac:dyDescent="0.25">
      <c r="B2657" t="s">
        <v>2970</v>
      </c>
      <c r="C2657" t="s">
        <v>2971</v>
      </c>
      <c r="D2657">
        <v>400</v>
      </c>
      <c r="E2657" s="7">
        <v>47939</v>
      </c>
    </row>
    <row r="2658" spans="2:5" hidden="1" x14ac:dyDescent="0.25">
      <c r="B2658" t="s">
        <v>2972</v>
      </c>
      <c r="C2658" t="s">
        <v>2973</v>
      </c>
      <c r="D2658">
        <v>0</v>
      </c>
      <c r="E2658" s="7">
        <v>47484</v>
      </c>
    </row>
    <row r="2659" spans="2:5" hidden="1" x14ac:dyDescent="0.25">
      <c r="B2659" t="s">
        <v>2972</v>
      </c>
      <c r="C2659" t="s">
        <v>2973</v>
      </c>
      <c r="D2659">
        <v>460</v>
      </c>
      <c r="E2659" s="7">
        <v>47543</v>
      </c>
    </row>
    <row r="2660" spans="2:5" hidden="1" x14ac:dyDescent="0.25">
      <c r="B2660" t="s">
        <v>2977</v>
      </c>
      <c r="C2660" t="s">
        <v>13658</v>
      </c>
      <c r="D2660">
        <v>0</v>
      </c>
      <c r="E2660" s="7">
        <v>47270</v>
      </c>
    </row>
    <row r="2661" spans="2:5" hidden="1" x14ac:dyDescent="0.25">
      <c r="B2661" t="s">
        <v>2977</v>
      </c>
      <c r="C2661" t="s">
        <v>13658</v>
      </c>
      <c r="D2661">
        <v>0</v>
      </c>
      <c r="E2661" s="7">
        <v>47300</v>
      </c>
    </row>
    <row r="2662" spans="2:5" hidden="1" x14ac:dyDescent="0.25">
      <c r="B2662" t="s">
        <v>2977</v>
      </c>
      <c r="C2662" t="s">
        <v>13658</v>
      </c>
      <c r="D2662">
        <v>0</v>
      </c>
      <c r="E2662" s="7">
        <v>47453</v>
      </c>
    </row>
    <row r="2663" spans="2:5" hidden="1" x14ac:dyDescent="0.25">
      <c r="B2663" t="s">
        <v>2977</v>
      </c>
      <c r="C2663" t="s">
        <v>13658</v>
      </c>
      <c r="D2663">
        <v>0</v>
      </c>
      <c r="E2663" s="7">
        <v>47696</v>
      </c>
    </row>
    <row r="2664" spans="2:5" hidden="1" x14ac:dyDescent="0.25">
      <c r="B2664" t="s">
        <v>2977</v>
      </c>
      <c r="C2664" t="s">
        <v>13658</v>
      </c>
      <c r="D2664">
        <v>0</v>
      </c>
      <c r="E2664" s="7">
        <v>47818</v>
      </c>
    </row>
    <row r="2665" spans="2:5" hidden="1" x14ac:dyDescent="0.25">
      <c r="B2665" t="s">
        <v>2977</v>
      </c>
      <c r="C2665" t="s">
        <v>13658</v>
      </c>
      <c r="D2665">
        <v>0</v>
      </c>
      <c r="E2665" s="7">
        <v>47880</v>
      </c>
    </row>
    <row r="2666" spans="2:5" hidden="1" x14ac:dyDescent="0.25">
      <c r="B2666" t="s">
        <v>2977</v>
      </c>
      <c r="C2666" t="s">
        <v>13658</v>
      </c>
      <c r="D2666">
        <v>0</v>
      </c>
      <c r="E2666" s="7">
        <v>47939</v>
      </c>
    </row>
    <row r="2667" spans="2:5" hidden="1" x14ac:dyDescent="0.25">
      <c r="B2667" t="s">
        <v>2977</v>
      </c>
      <c r="C2667" t="s">
        <v>13658</v>
      </c>
      <c r="D2667">
        <v>1560</v>
      </c>
      <c r="E2667" s="7">
        <v>47969</v>
      </c>
    </row>
    <row r="2668" spans="2:5" hidden="1" x14ac:dyDescent="0.25">
      <c r="B2668" t="s">
        <v>2977</v>
      </c>
      <c r="C2668" t="s">
        <v>13658</v>
      </c>
      <c r="D2668">
        <v>6720</v>
      </c>
      <c r="E2668" s="7">
        <v>48000</v>
      </c>
    </row>
    <row r="2669" spans="2:5" hidden="1" x14ac:dyDescent="0.25">
      <c r="B2669" t="s">
        <v>2981</v>
      </c>
      <c r="C2669" t="s">
        <v>13659</v>
      </c>
      <c r="D2669">
        <v>0</v>
      </c>
      <c r="E2669" s="7">
        <v>46905</v>
      </c>
    </row>
    <row r="2670" spans="2:5" hidden="1" x14ac:dyDescent="0.25">
      <c r="B2670" t="s">
        <v>2981</v>
      </c>
      <c r="C2670" t="s">
        <v>13659</v>
      </c>
      <c r="D2670">
        <v>0</v>
      </c>
      <c r="E2670" s="7">
        <v>47119</v>
      </c>
    </row>
    <row r="2671" spans="2:5" hidden="1" x14ac:dyDescent="0.25">
      <c r="B2671" t="s">
        <v>2981</v>
      </c>
      <c r="C2671" t="s">
        <v>13659</v>
      </c>
      <c r="D2671">
        <v>9</v>
      </c>
      <c r="E2671" s="7">
        <v>47270</v>
      </c>
    </row>
    <row r="2672" spans="2:5" hidden="1" x14ac:dyDescent="0.25">
      <c r="B2672" t="s">
        <v>2981</v>
      </c>
      <c r="C2672" t="s">
        <v>13659</v>
      </c>
      <c r="D2672">
        <v>0</v>
      </c>
      <c r="E2672" s="7">
        <v>47239</v>
      </c>
    </row>
    <row r="2673" spans="2:5" hidden="1" x14ac:dyDescent="0.25">
      <c r="B2673" t="s">
        <v>2981</v>
      </c>
      <c r="C2673" t="s">
        <v>13659</v>
      </c>
      <c r="D2673">
        <v>0</v>
      </c>
      <c r="E2673" s="7">
        <v>47543</v>
      </c>
    </row>
    <row r="2674" spans="2:5" hidden="1" x14ac:dyDescent="0.25">
      <c r="B2674" t="s">
        <v>2981</v>
      </c>
      <c r="C2674" t="s">
        <v>13659</v>
      </c>
      <c r="D2674">
        <v>0</v>
      </c>
      <c r="E2674" s="7">
        <v>47574</v>
      </c>
    </row>
    <row r="2675" spans="2:5" hidden="1" x14ac:dyDescent="0.25">
      <c r="B2675" t="s">
        <v>2981</v>
      </c>
      <c r="C2675" t="s">
        <v>13659</v>
      </c>
      <c r="D2675">
        <v>179</v>
      </c>
      <c r="E2675" s="7">
        <v>47635</v>
      </c>
    </row>
    <row r="2676" spans="2:5" hidden="1" x14ac:dyDescent="0.25">
      <c r="B2676" t="s">
        <v>2981</v>
      </c>
      <c r="C2676" t="s">
        <v>13659</v>
      </c>
      <c r="D2676">
        <v>240</v>
      </c>
      <c r="E2676" s="7">
        <v>47635</v>
      </c>
    </row>
    <row r="2677" spans="2:5" hidden="1" x14ac:dyDescent="0.25">
      <c r="B2677" t="s">
        <v>2981</v>
      </c>
      <c r="C2677" t="s">
        <v>13659</v>
      </c>
      <c r="D2677">
        <v>1360</v>
      </c>
      <c r="E2677" s="7">
        <v>47727</v>
      </c>
    </row>
    <row r="2678" spans="2:5" hidden="1" x14ac:dyDescent="0.25">
      <c r="B2678" t="s">
        <v>2981</v>
      </c>
      <c r="C2678" t="s">
        <v>13659</v>
      </c>
      <c r="D2678">
        <v>400</v>
      </c>
      <c r="E2678" s="7">
        <v>47757</v>
      </c>
    </row>
    <row r="2679" spans="2:5" hidden="1" x14ac:dyDescent="0.25">
      <c r="B2679" t="s">
        <v>2981</v>
      </c>
      <c r="C2679" t="s">
        <v>13659</v>
      </c>
      <c r="D2679">
        <v>0</v>
      </c>
      <c r="E2679" s="7">
        <v>47515</v>
      </c>
    </row>
    <row r="2680" spans="2:5" hidden="1" x14ac:dyDescent="0.25">
      <c r="B2680" t="s">
        <v>2991</v>
      </c>
      <c r="C2680" t="s">
        <v>13660</v>
      </c>
      <c r="D2680">
        <v>560</v>
      </c>
      <c r="E2680" s="7">
        <v>46997</v>
      </c>
    </row>
    <row r="2681" spans="2:5" hidden="1" x14ac:dyDescent="0.25">
      <c r="B2681" t="s">
        <v>2994</v>
      </c>
      <c r="C2681" t="s">
        <v>2995</v>
      </c>
      <c r="D2681">
        <v>180</v>
      </c>
      <c r="E2681" s="7">
        <v>47027</v>
      </c>
    </row>
    <row r="2682" spans="2:5" hidden="1" x14ac:dyDescent="0.25">
      <c r="B2682" t="s">
        <v>2997</v>
      </c>
      <c r="C2682" t="s">
        <v>2998</v>
      </c>
      <c r="D2682">
        <v>133</v>
      </c>
      <c r="E2682" s="7">
        <v>47604</v>
      </c>
    </row>
    <row r="2683" spans="2:5" hidden="1" x14ac:dyDescent="0.25">
      <c r="B2683" t="s">
        <v>2997</v>
      </c>
      <c r="C2683" t="s">
        <v>2998</v>
      </c>
      <c r="D2683">
        <v>1840</v>
      </c>
      <c r="E2683" s="7">
        <v>47665</v>
      </c>
    </row>
    <row r="2684" spans="2:5" hidden="1" x14ac:dyDescent="0.25">
      <c r="B2684" t="s">
        <v>3001</v>
      </c>
      <c r="C2684" t="s">
        <v>3002</v>
      </c>
      <c r="D2684">
        <v>0</v>
      </c>
      <c r="E2684" s="7" t="s">
        <v>30</v>
      </c>
    </row>
    <row r="2685" spans="2:5" hidden="1" x14ac:dyDescent="0.25">
      <c r="B2685" t="s">
        <v>3003</v>
      </c>
      <c r="C2685" t="s">
        <v>3004</v>
      </c>
      <c r="D2685">
        <v>5</v>
      </c>
      <c r="E2685" s="7" t="s">
        <v>30</v>
      </c>
    </row>
    <row r="2686" spans="2:5" hidden="1" x14ac:dyDescent="0.25">
      <c r="B2686" t="s">
        <v>3006</v>
      </c>
      <c r="C2686" t="s">
        <v>3007</v>
      </c>
      <c r="D2686">
        <v>0</v>
      </c>
      <c r="E2686" s="7">
        <v>47880</v>
      </c>
    </row>
    <row r="2687" spans="2:5" hidden="1" x14ac:dyDescent="0.25">
      <c r="B2687" t="s">
        <v>3010</v>
      </c>
      <c r="C2687" t="s">
        <v>13661</v>
      </c>
      <c r="D2687">
        <v>0</v>
      </c>
      <c r="E2687" s="7">
        <v>46997</v>
      </c>
    </row>
    <row r="2688" spans="2:5" hidden="1" x14ac:dyDescent="0.25">
      <c r="B2688" t="s">
        <v>3010</v>
      </c>
      <c r="C2688" t="s">
        <v>13661</v>
      </c>
      <c r="D2688">
        <v>1244</v>
      </c>
      <c r="E2688" s="7">
        <v>47270</v>
      </c>
    </row>
    <row r="2689" spans="2:5" hidden="1" x14ac:dyDescent="0.25">
      <c r="B2689" t="s">
        <v>3014</v>
      </c>
      <c r="C2689" t="s">
        <v>13662</v>
      </c>
      <c r="D2689">
        <v>0</v>
      </c>
      <c r="E2689" s="7">
        <v>46997</v>
      </c>
    </row>
    <row r="2690" spans="2:5" hidden="1" x14ac:dyDescent="0.25">
      <c r="B2690" t="s">
        <v>3014</v>
      </c>
      <c r="C2690" t="s">
        <v>13662</v>
      </c>
      <c r="D2690">
        <v>1565</v>
      </c>
      <c r="E2690" s="7">
        <v>47270</v>
      </c>
    </row>
    <row r="2691" spans="2:5" hidden="1" x14ac:dyDescent="0.25">
      <c r="B2691" t="s">
        <v>3017</v>
      </c>
      <c r="C2691" t="s">
        <v>13663</v>
      </c>
      <c r="D2691">
        <v>0</v>
      </c>
      <c r="E2691" s="7">
        <v>46997</v>
      </c>
    </row>
    <row r="2692" spans="2:5" hidden="1" x14ac:dyDescent="0.25">
      <c r="B2692" t="s">
        <v>3017</v>
      </c>
      <c r="C2692" t="s">
        <v>13663</v>
      </c>
      <c r="D2692">
        <v>230</v>
      </c>
      <c r="E2692" s="7">
        <v>47270</v>
      </c>
    </row>
    <row r="2693" spans="2:5" hidden="1" x14ac:dyDescent="0.25">
      <c r="B2693" t="s">
        <v>3020</v>
      </c>
      <c r="C2693" t="s">
        <v>3021</v>
      </c>
      <c r="D2693">
        <v>0</v>
      </c>
      <c r="E2693" s="7">
        <v>47484</v>
      </c>
    </row>
    <row r="2694" spans="2:5" hidden="1" x14ac:dyDescent="0.25">
      <c r="B2694" t="s">
        <v>3020</v>
      </c>
      <c r="C2694" t="s">
        <v>3021</v>
      </c>
      <c r="D2694">
        <v>0</v>
      </c>
      <c r="E2694" s="7">
        <v>47515</v>
      </c>
    </row>
    <row r="2695" spans="2:5" hidden="1" x14ac:dyDescent="0.25">
      <c r="B2695" t="s">
        <v>3020</v>
      </c>
      <c r="C2695" t="s">
        <v>3021</v>
      </c>
      <c r="D2695">
        <v>0</v>
      </c>
      <c r="E2695" s="7">
        <v>47543</v>
      </c>
    </row>
    <row r="2696" spans="2:5" hidden="1" x14ac:dyDescent="0.25">
      <c r="B2696" t="s">
        <v>3020</v>
      </c>
      <c r="C2696" t="s">
        <v>3021</v>
      </c>
      <c r="D2696">
        <v>0</v>
      </c>
      <c r="E2696" s="7">
        <v>47604</v>
      </c>
    </row>
    <row r="2697" spans="2:5" hidden="1" x14ac:dyDescent="0.25">
      <c r="B2697" t="s">
        <v>3020</v>
      </c>
      <c r="C2697" t="s">
        <v>3021</v>
      </c>
      <c r="D2697">
        <v>0</v>
      </c>
      <c r="E2697" s="7">
        <v>47453</v>
      </c>
    </row>
    <row r="2698" spans="2:5" hidden="1" x14ac:dyDescent="0.25">
      <c r="B2698" t="s">
        <v>3020</v>
      </c>
      <c r="C2698" t="s">
        <v>3021</v>
      </c>
      <c r="D2698">
        <v>0</v>
      </c>
      <c r="E2698" s="7">
        <v>46143</v>
      </c>
    </row>
    <row r="2699" spans="2:5" hidden="1" x14ac:dyDescent="0.25">
      <c r="B2699" t="s">
        <v>3020</v>
      </c>
      <c r="C2699" t="s">
        <v>3021</v>
      </c>
      <c r="D2699">
        <v>0</v>
      </c>
      <c r="E2699" s="7">
        <v>47574</v>
      </c>
    </row>
    <row r="2700" spans="2:5" hidden="1" x14ac:dyDescent="0.25">
      <c r="B2700" t="s">
        <v>3020</v>
      </c>
      <c r="C2700" t="s">
        <v>3021</v>
      </c>
      <c r="D2700">
        <v>0</v>
      </c>
      <c r="E2700" s="7">
        <v>47604</v>
      </c>
    </row>
    <row r="2701" spans="2:5" hidden="1" x14ac:dyDescent="0.25">
      <c r="B2701" t="s">
        <v>3020</v>
      </c>
      <c r="C2701" t="s">
        <v>3021</v>
      </c>
      <c r="D2701">
        <v>0</v>
      </c>
      <c r="E2701" s="7">
        <v>47635</v>
      </c>
    </row>
    <row r="2702" spans="2:5" hidden="1" x14ac:dyDescent="0.25">
      <c r="B2702" t="s">
        <v>3020</v>
      </c>
      <c r="C2702" t="s">
        <v>3021</v>
      </c>
      <c r="D2702">
        <v>0</v>
      </c>
      <c r="E2702" s="7">
        <v>47665</v>
      </c>
    </row>
    <row r="2703" spans="2:5" hidden="1" x14ac:dyDescent="0.25">
      <c r="B2703" t="s">
        <v>3020</v>
      </c>
      <c r="C2703" t="s">
        <v>3021</v>
      </c>
      <c r="D2703">
        <v>0</v>
      </c>
      <c r="E2703" s="7">
        <v>46143</v>
      </c>
    </row>
    <row r="2704" spans="2:5" hidden="1" x14ac:dyDescent="0.25">
      <c r="B2704" t="s">
        <v>3020</v>
      </c>
      <c r="C2704" t="s">
        <v>3021</v>
      </c>
      <c r="D2704">
        <v>0</v>
      </c>
      <c r="E2704" s="7">
        <v>46143</v>
      </c>
    </row>
    <row r="2705" spans="2:5" hidden="1" x14ac:dyDescent="0.25">
      <c r="B2705" t="s">
        <v>3020</v>
      </c>
      <c r="C2705" t="s">
        <v>3021</v>
      </c>
      <c r="D2705">
        <v>0</v>
      </c>
      <c r="E2705" s="7">
        <v>47939</v>
      </c>
    </row>
    <row r="2706" spans="2:5" hidden="1" x14ac:dyDescent="0.25">
      <c r="B2706" t="s">
        <v>3020</v>
      </c>
      <c r="C2706" t="s">
        <v>3021</v>
      </c>
      <c r="D2706">
        <v>0</v>
      </c>
      <c r="E2706" s="7">
        <v>47939</v>
      </c>
    </row>
    <row r="2707" spans="2:5" hidden="1" x14ac:dyDescent="0.25">
      <c r="B2707" t="s">
        <v>3020</v>
      </c>
      <c r="C2707" t="s">
        <v>3021</v>
      </c>
      <c r="D2707">
        <v>0</v>
      </c>
      <c r="E2707" s="7">
        <v>47969</v>
      </c>
    </row>
    <row r="2708" spans="2:5" hidden="1" x14ac:dyDescent="0.25">
      <c r="B2708" t="s">
        <v>3020</v>
      </c>
      <c r="C2708" t="s">
        <v>3021</v>
      </c>
      <c r="D2708">
        <v>0</v>
      </c>
      <c r="E2708" s="7">
        <v>46143</v>
      </c>
    </row>
    <row r="2709" spans="2:5" hidden="1" x14ac:dyDescent="0.25">
      <c r="B2709" t="s">
        <v>3020</v>
      </c>
      <c r="C2709" t="s">
        <v>3021</v>
      </c>
      <c r="D2709">
        <v>0</v>
      </c>
      <c r="E2709" s="7">
        <v>47665</v>
      </c>
    </row>
    <row r="2710" spans="2:5" hidden="1" x14ac:dyDescent="0.25">
      <c r="B2710" t="s">
        <v>3034</v>
      </c>
      <c r="C2710" t="s">
        <v>13664</v>
      </c>
      <c r="D2710">
        <v>340</v>
      </c>
      <c r="E2710" s="7">
        <v>47300</v>
      </c>
    </row>
    <row r="2711" spans="2:5" hidden="1" x14ac:dyDescent="0.25">
      <c r="B2711" t="s">
        <v>3034</v>
      </c>
      <c r="C2711" t="s">
        <v>13664</v>
      </c>
      <c r="D2711">
        <v>1440</v>
      </c>
      <c r="E2711" s="7">
        <v>47515</v>
      </c>
    </row>
    <row r="2712" spans="2:5" hidden="1" x14ac:dyDescent="0.25">
      <c r="B2712" t="s">
        <v>3039</v>
      </c>
      <c r="C2712" t="s">
        <v>3040</v>
      </c>
      <c r="D2712">
        <v>0</v>
      </c>
      <c r="E2712" s="7">
        <v>45901</v>
      </c>
    </row>
    <row r="2713" spans="2:5" hidden="1" x14ac:dyDescent="0.25">
      <c r="B2713" t="s">
        <v>3043</v>
      </c>
      <c r="C2713" t="s">
        <v>13486</v>
      </c>
      <c r="D2713">
        <v>0</v>
      </c>
      <c r="E2713" s="7" t="s">
        <v>30</v>
      </c>
    </row>
    <row r="2714" spans="2:5" hidden="1" x14ac:dyDescent="0.25">
      <c r="B2714" t="s">
        <v>3043</v>
      </c>
      <c r="C2714" t="s">
        <v>13486</v>
      </c>
      <c r="D2714">
        <v>0</v>
      </c>
      <c r="E2714" s="7">
        <v>46569</v>
      </c>
    </row>
    <row r="2715" spans="2:5" hidden="1" x14ac:dyDescent="0.25">
      <c r="B2715" t="s">
        <v>3043</v>
      </c>
      <c r="C2715" t="s">
        <v>13486</v>
      </c>
      <c r="D2715">
        <v>0</v>
      </c>
      <c r="E2715" s="7">
        <v>47453</v>
      </c>
    </row>
    <row r="2716" spans="2:5" hidden="1" x14ac:dyDescent="0.25">
      <c r="B2716" t="s">
        <v>3044</v>
      </c>
      <c r="C2716" t="s">
        <v>3045</v>
      </c>
      <c r="D2716">
        <v>0</v>
      </c>
      <c r="E2716" s="7" t="s">
        <v>30</v>
      </c>
    </row>
    <row r="2717" spans="2:5" hidden="1" x14ac:dyDescent="0.25">
      <c r="B2717" t="s">
        <v>3046</v>
      </c>
      <c r="C2717" t="s">
        <v>3047</v>
      </c>
      <c r="D2717">
        <v>0</v>
      </c>
      <c r="E2717" s="7" t="s">
        <v>30</v>
      </c>
    </row>
    <row r="2718" spans="2:5" hidden="1" x14ac:dyDescent="0.25">
      <c r="B2718" t="s">
        <v>3048</v>
      </c>
      <c r="C2718" t="s">
        <v>3049</v>
      </c>
      <c r="D2718">
        <v>0</v>
      </c>
      <c r="E2718" s="7" t="s">
        <v>30</v>
      </c>
    </row>
    <row r="2719" spans="2:5" hidden="1" x14ac:dyDescent="0.25">
      <c r="B2719" t="s">
        <v>3050</v>
      </c>
      <c r="C2719" t="s">
        <v>13487</v>
      </c>
      <c r="D2719">
        <v>0</v>
      </c>
      <c r="E2719" s="7">
        <v>47331</v>
      </c>
    </row>
    <row r="2720" spans="2:5" hidden="1" x14ac:dyDescent="0.25">
      <c r="B2720" t="s">
        <v>3050</v>
      </c>
      <c r="C2720" t="s">
        <v>13487</v>
      </c>
      <c r="D2720">
        <v>0</v>
      </c>
      <c r="E2720" s="7">
        <v>47696</v>
      </c>
    </row>
    <row r="2721" spans="2:5" hidden="1" x14ac:dyDescent="0.25">
      <c r="B2721" t="s">
        <v>3050</v>
      </c>
      <c r="C2721" t="s">
        <v>13487</v>
      </c>
      <c r="D2721">
        <v>0</v>
      </c>
      <c r="E2721" s="7">
        <v>47574</v>
      </c>
    </row>
    <row r="2722" spans="2:5" hidden="1" x14ac:dyDescent="0.25">
      <c r="B2722" t="s">
        <v>3050</v>
      </c>
      <c r="C2722" t="s">
        <v>13487</v>
      </c>
      <c r="D2722">
        <v>0</v>
      </c>
      <c r="E2722" s="7">
        <v>47543</v>
      </c>
    </row>
    <row r="2723" spans="2:5" hidden="1" x14ac:dyDescent="0.25">
      <c r="B2723" t="s">
        <v>3050</v>
      </c>
      <c r="C2723" t="s">
        <v>13487</v>
      </c>
      <c r="D2723">
        <v>0</v>
      </c>
      <c r="E2723" s="7">
        <v>47543</v>
      </c>
    </row>
    <row r="2724" spans="2:5" hidden="1" x14ac:dyDescent="0.25">
      <c r="B2724" t="s">
        <v>3050</v>
      </c>
      <c r="C2724" t="s">
        <v>13487</v>
      </c>
      <c r="D2724">
        <v>0</v>
      </c>
      <c r="E2724" s="7" t="s">
        <v>30</v>
      </c>
    </row>
    <row r="2725" spans="2:5" hidden="1" x14ac:dyDescent="0.25">
      <c r="B2725" t="s">
        <v>3050</v>
      </c>
      <c r="C2725" t="s">
        <v>13487</v>
      </c>
      <c r="D2725">
        <v>0</v>
      </c>
      <c r="E2725" s="7">
        <v>47331</v>
      </c>
    </row>
    <row r="2726" spans="2:5" hidden="1" x14ac:dyDescent="0.25">
      <c r="B2726" t="s">
        <v>3050</v>
      </c>
      <c r="C2726" t="s">
        <v>13487</v>
      </c>
      <c r="D2726">
        <v>0</v>
      </c>
      <c r="E2726" s="7">
        <v>47696</v>
      </c>
    </row>
    <row r="2727" spans="2:5" hidden="1" x14ac:dyDescent="0.25">
      <c r="B2727" t="s">
        <v>3050</v>
      </c>
      <c r="C2727" t="s">
        <v>13487</v>
      </c>
      <c r="D2727">
        <v>0</v>
      </c>
      <c r="E2727" s="7">
        <v>47574</v>
      </c>
    </row>
    <row r="2728" spans="2:5" hidden="1" x14ac:dyDescent="0.25">
      <c r="B2728" t="s">
        <v>3050</v>
      </c>
      <c r="C2728" t="s">
        <v>13487</v>
      </c>
      <c r="D2728">
        <v>0</v>
      </c>
      <c r="E2728" s="7">
        <v>47543</v>
      </c>
    </row>
    <row r="2729" spans="2:5" hidden="1" x14ac:dyDescent="0.25">
      <c r="B2729" t="s">
        <v>3050</v>
      </c>
      <c r="C2729" t="s">
        <v>13487</v>
      </c>
      <c r="D2729">
        <v>0</v>
      </c>
      <c r="E2729" s="7">
        <v>47331</v>
      </c>
    </row>
    <row r="2730" spans="2:5" hidden="1" x14ac:dyDescent="0.25">
      <c r="B2730" t="s">
        <v>3055</v>
      </c>
      <c r="C2730" t="s">
        <v>13665</v>
      </c>
      <c r="D2730">
        <v>0</v>
      </c>
      <c r="E2730" s="7">
        <v>47300</v>
      </c>
    </row>
    <row r="2731" spans="2:5" hidden="1" x14ac:dyDescent="0.25">
      <c r="B2731" t="s">
        <v>3055</v>
      </c>
      <c r="C2731" t="s">
        <v>13665</v>
      </c>
      <c r="D2731">
        <v>200</v>
      </c>
      <c r="E2731" s="7">
        <v>47604</v>
      </c>
    </row>
    <row r="2732" spans="2:5" hidden="1" x14ac:dyDescent="0.25">
      <c r="B2732" t="s">
        <v>3055</v>
      </c>
      <c r="C2732" t="s">
        <v>13665</v>
      </c>
      <c r="D2732">
        <v>0</v>
      </c>
      <c r="E2732" s="7" t="s">
        <v>30</v>
      </c>
    </row>
    <row r="2733" spans="2:5" hidden="1" x14ac:dyDescent="0.25">
      <c r="B2733" t="s">
        <v>3055</v>
      </c>
      <c r="C2733" t="s">
        <v>13665</v>
      </c>
      <c r="D2733">
        <v>42</v>
      </c>
      <c r="E2733" s="7">
        <v>47331</v>
      </c>
    </row>
    <row r="2734" spans="2:5" hidden="1" x14ac:dyDescent="0.25">
      <c r="B2734" t="s">
        <v>3059</v>
      </c>
      <c r="C2734" t="s">
        <v>13488</v>
      </c>
      <c r="D2734">
        <v>0</v>
      </c>
      <c r="E2734" s="7">
        <v>45962</v>
      </c>
    </row>
    <row r="2735" spans="2:5" hidden="1" x14ac:dyDescent="0.25">
      <c r="B2735" t="s">
        <v>3059</v>
      </c>
      <c r="C2735" t="s">
        <v>13488</v>
      </c>
      <c r="D2735">
        <v>0</v>
      </c>
      <c r="E2735" s="7">
        <v>45962</v>
      </c>
    </row>
    <row r="2736" spans="2:5" hidden="1" x14ac:dyDescent="0.25">
      <c r="B2736" t="s">
        <v>3059</v>
      </c>
      <c r="C2736" t="s">
        <v>13488</v>
      </c>
      <c r="D2736">
        <v>0</v>
      </c>
      <c r="E2736" s="7">
        <v>46113</v>
      </c>
    </row>
    <row r="2737" spans="2:5" hidden="1" x14ac:dyDescent="0.25">
      <c r="B2737" t="s">
        <v>3060</v>
      </c>
      <c r="C2737" t="s">
        <v>13489</v>
      </c>
      <c r="D2737">
        <v>0</v>
      </c>
      <c r="E2737" s="7">
        <v>46600</v>
      </c>
    </row>
    <row r="2738" spans="2:5" hidden="1" x14ac:dyDescent="0.25">
      <c r="B2738" t="s">
        <v>3060</v>
      </c>
      <c r="C2738" t="s">
        <v>13489</v>
      </c>
      <c r="D2738">
        <v>0</v>
      </c>
      <c r="E2738" s="7">
        <v>46784</v>
      </c>
    </row>
    <row r="2739" spans="2:5" hidden="1" x14ac:dyDescent="0.25">
      <c r="B2739" t="s">
        <v>3060</v>
      </c>
      <c r="C2739" t="s">
        <v>13489</v>
      </c>
      <c r="D2739">
        <v>0</v>
      </c>
      <c r="E2739" s="7">
        <v>46813</v>
      </c>
    </row>
    <row r="2740" spans="2:5" hidden="1" x14ac:dyDescent="0.25">
      <c r="B2740" t="s">
        <v>3061</v>
      </c>
      <c r="C2740" t="s">
        <v>13666</v>
      </c>
      <c r="D2740">
        <v>0</v>
      </c>
      <c r="E2740" s="7">
        <v>45931</v>
      </c>
    </row>
    <row r="2741" spans="2:5" hidden="1" x14ac:dyDescent="0.25">
      <c r="B2741" t="s">
        <v>3061</v>
      </c>
      <c r="C2741" t="s">
        <v>13666</v>
      </c>
      <c r="D2741">
        <v>0</v>
      </c>
      <c r="E2741" s="7">
        <v>45931</v>
      </c>
    </row>
    <row r="2742" spans="2:5" hidden="1" x14ac:dyDescent="0.25">
      <c r="B2742" t="s">
        <v>3061</v>
      </c>
      <c r="C2742" t="s">
        <v>13666</v>
      </c>
      <c r="D2742">
        <v>0</v>
      </c>
      <c r="E2742" s="7">
        <v>46054</v>
      </c>
    </row>
    <row r="2743" spans="2:5" hidden="1" x14ac:dyDescent="0.25">
      <c r="B2743" t="s">
        <v>3063</v>
      </c>
      <c r="C2743" t="s">
        <v>3064</v>
      </c>
      <c r="D2743">
        <v>0</v>
      </c>
      <c r="E2743" s="7">
        <v>47392</v>
      </c>
    </row>
    <row r="2744" spans="2:5" hidden="1" x14ac:dyDescent="0.25">
      <c r="B2744" t="s">
        <v>3063</v>
      </c>
      <c r="C2744" t="s">
        <v>3064</v>
      </c>
      <c r="D2744">
        <v>8640</v>
      </c>
      <c r="E2744" s="7">
        <v>47788</v>
      </c>
    </row>
    <row r="2745" spans="2:5" hidden="1" x14ac:dyDescent="0.25">
      <c r="B2745" t="s">
        <v>3063</v>
      </c>
      <c r="C2745" t="s">
        <v>3064</v>
      </c>
      <c r="D2745">
        <v>0</v>
      </c>
      <c r="E2745" s="7">
        <v>47604</v>
      </c>
    </row>
    <row r="2746" spans="2:5" hidden="1" x14ac:dyDescent="0.25">
      <c r="B2746" t="s">
        <v>3063</v>
      </c>
      <c r="C2746" t="s">
        <v>3064</v>
      </c>
      <c r="D2746">
        <v>0</v>
      </c>
      <c r="E2746" s="7">
        <v>47453</v>
      </c>
    </row>
    <row r="2747" spans="2:5" hidden="1" x14ac:dyDescent="0.25">
      <c r="B2747" t="s">
        <v>3069</v>
      </c>
      <c r="C2747" t="s">
        <v>3070</v>
      </c>
      <c r="D2747">
        <v>180</v>
      </c>
      <c r="E2747" s="7">
        <v>47392</v>
      </c>
    </row>
    <row r="2748" spans="2:5" hidden="1" x14ac:dyDescent="0.25">
      <c r="B2748" t="s">
        <v>3071</v>
      </c>
      <c r="C2748" t="s">
        <v>3072</v>
      </c>
      <c r="D2748">
        <v>0</v>
      </c>
      <c r="E2748" s="7">
        <v>47392</v>
      </c>
    </row>
    <row r="2749" spans="2:5" hidden="1" x14ac:dyDescent="0.25">
      <c r="B2749" t="s">
        <v>3071</v>
      </c>
      <c r="C2749" t="s">
        <v>3072</v>
      </c>
      <c r="D2749">
        <v>0</v>
      </c>
      <c r="E2749" s="7">
        <v>47788</v>
      </c>
    </row>
    <row r="2750" spans="2:5" hidden="1" x14ac:dyDescent="0.25">
      <c r="B2750" t="s">
        <v>3071</v>
      </c>
      <c r="C2750" t="s">
        <v>3072</v>
      </c>
      <c r="D2750">
        <v>241</v>
      </c>
      <c r="E2750" s="7">
        <v>47908</v>
      </c>
    </row>
    <row r="2751" spans="2:5" hidden="1" x14ac:dyDescent="0.25">
      <c r="B2751" t="s">
        <v>3071</v>
      </c>
      <c r="C2751" t="s">
        <v>3072</v>
      </c>
      <c r="D2751">
        <v>0</v>
      </c>
      <c r="E2751" s="7">
        <v>47604</v>
      </c>
    </row>
    <row r="2752" spans="2:5" hidden="1" x14ac:dyDescent="0.25">
      <c r="B2752" t="s">
        <v>3071</v>
      </c>
      <c r="C2752" t="s">
        <v>3072</v>
      </c>
      <c r="D2752">
        <v>0</v>
      </c>
      <c r="E2752" s="7">
        <v>47453</v>
      </c>
    </row>
    <row r="2753" spans="2:5" hidden="1" x14ac:dyDescent="0.25">
      <c r="B2753" t="s">
        <v>3077</v>
      </c>
      <c r="C2753" t="s">
        <v>13667</v>
      </c>
      <c r="D2753">
        <v>0</v>
      </c>
      <c r="E2753" s="7">
        <v>47453</v>
      </c>
    </row>
    <row r="2754" spans="2:5" hidden="1" x14ac:dyDescent="0.25">
      <c r="B2754" t="s">
        <v>3077</v>
      </c>
      <c r="C2754" t="s">
        <v>13667</v>
      </c>
      <c r="D2754">
        <v>0</v>
      </c>
      <c r="E2754" s="7">
        <v>47604</v>
      </c>
    </row>
    <row r="2755" spans="2:5" hidden="1" x14ac:dyDescent="0.25">
      <c r="B2755" t="s">
        <v>3077</v>
      </c>
      <c r="C2755" t="s">
        <v>13667</v>
      </c>
      <c r="D2755">
        <v>0</v>
      </c>
      <c r="E2755" s="7">
        <v>47696</v>
      </c>
    </row>
    <row r="2756" spans="2:5" hidden="1" x14ac:dyDescent="0.25">
      <c r="B2756" t="s">
        <v>3077</v>
      </c>
      <c r="C2756" t="s">
        <v>13667</v>
      </c>
      <c r="D2756">
        <v>43</v>
      </c>
      <c r="E2756" s="7">
        <v>47788</v>
      </c>
    </row>
    <row r="2757" spans="2:5" hidden="1" x14ac:dyDescent="0.25">
      <c r="B2757" t="s">
        <v>3080</v>
      </c>
      <c r="C2757" t="s">
        <v>13668</v>
      </c>
      <c r="D2757">
        <v>0</v>
      </c>
      <c r="E2757" s="7">
        <v>47604</v>
      </c>
    </row>
    <row r="2758" spans="2:5" hidden="1" x14ac:dyDescent="0.25">
      <c r="B2758" t="s">
        <v>3080</v>
      </c>
      <c r="C2758" t="s">
        <v>13668</v>
      </c>
      <c r="D2758">
        <v>0</v>
      </c>
      <c r="E2758" s="7">
        <v>47665</v>
      </c>
    </row>
    <row r="2759" spans="2:5" hidden="1" x14ac:dyDescent="0.25">
      <c r="B2759" t="s">
        <v>3080</v>
      </c>
      <c r="C2759" t="s">
        <v>13668</v>
      </c>
      <c r="D2759">
        <v>0</v>
      </c>
      <c r="E2759" s="7">
        <v>47788</v>
      </c>
    </row>
    <row r="2760" spans="2:5" hidden="1" x14ac:dyDescent="0.25">
      <c r="B2760" t="s">
        <v>3080</v>
      </c>
      <c r="C2760" t="s">
        <v>13668</v>
      </c>
      <c r="D2760">
        <v>94</v>
      </c>
      <c r="E2760" s="7">
        <v>47939</v>
      </c>
    </row>
    <row r="2761" spans="2:5" hidden="1" x14ac:dyDescent="0.25">
      <c r="B2761" t="s">
        <v>3080</v>
      </c>
      <c r="C2761" t="s">
        <v>13668</v>
      </c>
      <c r="D2761">
        <v>288</v>
      </c>
      <c r="E2761" s="7">
        <v>47939</v>
      </c>
    </row>
    <row r="2762" spans="2:5" hidden="1" x14ac:dyDescent="0.25">
      <c r="B2762" t="s">
        <v>3082</v>
      </c>
      <c r="C2762" t="s">
        <v>13669</v>
      </c>
      <c r="D2762">
        <v>0</v>
      </c>
      <c r="E2762" s="7">
        <v>47423</v>
      </c>
    </row>
    <row r="2763" spans="2:5" hidden="1" x14ac:dyDescent="0.25">
      <c r="B2763" t="s">
        <v>3082</v>
      </c>
      <c r="C2763" t="s">
        <v>13669</v>
      </c>
      <c r="D2763">
        <v>0</v>
      </c>
      <c r="E2763" s="7">
        <v>47423</v>
      </c>
    </row>
    <row r="2764" spans="2:5" hidden="1" x14ac:dyDescent="0.25">
      <c r="B2764" t="s">
        <v>3082</v>
      </c>
      <c r="C2764" t="s">
        <v>13669</v>
      </c>
      <c r="D2764">
        <v>0</v>
      </c>
      <c r="E2764" s="7">
        <v>47423</v>
      </c>
    </row>
    <row r="2765" spans="2:5" hidden="1" x14ac:dyDescent="0.25">
      <c r="B2765" t="s">
        <v>3082</v>
      </c>
      <c r="C2765" t="s">
        <v>13669</v>
      </c>
      <c r="D2765">
        <v>0</v>
      </c>
      <c r="E2765" s="7">
        <v>47543</v>
      </c>
    </row>
    <row r="2766" spans="2:5" hidden="1" x14ac:dyDescent="0.25">
      <c r="B2766" t="s">
        <v>3082</v>
      </c>
      <c r="C2766" t="s">
        <v>13669</v>
      </c>
      <c r="D2766">
        <v>0</v>
      </c>
      <c r="E2766" s="7">
        <v>47543</v>
      </c>
    </row>
    <row r="2767" spans="2:5" hidden="1" x14ac:dyDescent="0.25">
      <c r="B2767" t="s">
        <v>3082</v>
      </c>
      <c r="C2767" t="s">
        <v>13669</v>
      </c>
      <c r="D2767">
        <v>0</v>
      </c>
      <c r="E2767" s="7">
        <v>47543</v>
      </c>
    </row>
    <row r="2768" spans="2:5" hidden="1" x14ac:dyDescent="0.25">
      <c r="B2768" t="s">
        <v>3082</v>
      </c>
      <c r="C2768" t="s">
        <v>13669</v>
      </c>
      <c r="D2768">
        <v>0</v>
      </c>
      <c r="E2768" s="7">
        <v>47604</v>
      </c>
    </row>
    <row r="2769" spans="2:5" hidden="1" x14ac:dyDescent="0.25">
      <c r="B2769" t="s">
        <v>3082</v>
      </c>
      <c r="C2769" t="s">
        <v>13669</v>
      </c>
      <c r="D2769">
        <v>0</v>
      </c>
      <c r="E2769" s="7">
        <v>47665</v>
      </c>
    </row>
    <row r="2770" spans="2:5" hidden="1" x14ac:dyDescent="0.25">
      <c r="B2770" t="s">
        <v>3082</v>
      </c>
      <c r="C2770" t="s">
        <v>13669</v>
      </c>
      <c r="D2770">
        <v>0</v>
      </c>
      <c r="E2770" s="7">
        <v>47696</v>
      </c>
    </row>
    <row r="2771" spans="2:5" hidden="1" x14ac:dyDescent="0.25">
      <c r="B2771" t="s">
        <v>3084</v>
      </c>
      <c r="C2771" t="s">
        <v>13670</v>
      </c>
      <c r="D2771">
        <v>0</v>
      </c>
      <c r="E2771" s="7">
        <v>47635</v>
      </c>
    </row>
    <row r="2772" spans="2:5" hidden="1" x14ac:dyDescent="0.25">
      <c r="B2772" t="s">
        <v>3084</v>
      </c>
      <c r="C2772" t="s">
        <v>13670</v>
      </c>
      <c r="D2772">
        <v>0</v>
      </c>
      <c r="E2772" s="7">
        <v>47665</v>
      </c>
    </row>
    <row r="2773" spans="2:5" hidden="1" x14ac:dyDescent="0.25">
      <c r="B2773" t="s">
        <v>3084</v>
      </c>
      <c r="C2773" t="s">
        <v>13670</v>
      </c>
      <c r="D2773">
        <v>0</v>
      </c>
      <c r="E2773" s="7">
        <v>47788</v>
      </c>
    </row>
    <row r="2774" spans="2:5" hidden="1" x14ac:dyDescent="0.25">
      <c r="B2774" t="s">
        <v>3084</v>
      </c>
      <c r="C2774" t="s">
        <v>13670</v>
      </c>
      <c r="D2774">
        <v>0</v>
      </c>
      <c r="E2774" s="7">
        <v>47788</v>
      </c>
    </row>
    <row r="2775" spans="2:5" hidden="1" x14ac:dyDescent="0.25">
      <c r="B2775" t="s">
        <v>3084</v>
      </c>
      <c r="C2775" t="s">
        <v>13670</v>
      </c>
      <c r="D2775">
        <v>0</v>
      </c>
      <c r="E2775" s="7">
        <v>47939</v>
      </c>
    </row>
    <row r="2776" spans="2:5" hidden="1" x14ac:dyDescent="0.25">
      <c r="B2776" t="s">
        <v>3084</v>
      </c>
      <c r="C2776" t="s">
        <v>13670</v>
      </c>
      <c r="D2776">
        <v>4742</v>
      </c>
      <c r="E2776" s="7">
        <v>47939</v>
      </c>
    </row>
    <row r="2777" spans="2:5" hidden="1" x14ac:dyDescent="0.25">
      <c r="B2777" t="s">
        <v>3084</v>
      </c>
      <c r="C2777" t="s">
        <v>13670</v>
      </c>
      <c r="D2777">
        <v>2200</v>
      </c>
      <c r="E2777" s="7">
        <v>47939</v>
      </c>
    </row>
    <row r="2778" spans="2:5" hidden="1" x14ac:dyDescent="0.25">
      <c r="B2778" t="s">
        <v>3084</v>
      </c>
      <c r="C2778" t="s">
        <v>13670</v>
      </c>
      <c r="D2778">
        <v>1600</v>
      </c>
      <c r="E2778" s="7">
        <v>47939</v>
      </c>
    </row>
    <row r="2779" spans="2:5" hidden="1" x14ac:dyDescent="0.25">
      <c r="B2779" t="s">
        <v>3084</v>
      </c>
      <c r="C2779" t="s">
        <v>13670</v>
      </c>
      <c r="D2779">
        <v>6059</v>
      </c>
      <c r="E2779" s="7">
        <v>47939</v>
      </c>
    </row>
    <row r="2780" spans="2:5" hidden="1" x14ac:dyDescent="0.25">
      <c r="B2780" t="s">
        <v>3084</v>
      </c>
      <c r="C2780" t="s">
        <v>13670</v>
      </c>
      <c r="D2780">
        <v>340</v>
      </c>
      <c r="E2780" s="7">
        <v>47939</v>
      </c>
    </row>
    <row r="2781" spans="2:5" hidden="1" x14ac:dyDescent="0.25">
      <c r="B2781" t="s">
        <v>3084</v>
      </c>
      <c r="C2781" t="s">
        <v>13670</v>
      </c>
      <c r="D2781">
        <v>4300</v>
      </c>
      <c r="E2781" s="7">
        <v>47969</v>
      </c>
    </row>
    <row r="2782" spans="2:5" hidden="1" x14ac:dyDescent="0.25">
      <c r="B2782" t="s">
        <v>3084</v>
      </c>
      <c r="C2782" t="s">
        <v>13670</v>
      </c>
      <c r="D2782">
        <v>0</v>
      </c>
      <c r="E2782" s="7" t="s">
        <v>30</v>
      </c>
    </row>
    <row r="2783" spans="2:5" hidden="1" x14ac:dyDescent="0.25">
      <c r="B2783" t="s">
        <v>3086</v>
      </c>
      <c r="C2783" t="s">
        <v>13671</v>
      </c>
      <c r="D2783">
        <v>0</v>
      </c>
      <c r="E2783" s="7">
        <v>47027</v>
      </c>
    </row>
    <row r="2784" spans="2:5" hidden="1" x14ac:dyDescent="0.25">
      <c r="B2784" t="s">
        <v>3086</v>
      </c>
      <c r="C2784" t="s">
        <v>13671</v>
      </c>
      <c r="D2784">
        <v>0</v>
      </c>
      <c r="E2784" s="7">
        <v>47423</v>
      </c>
    </row>
    <row r="2785" spans="2:5" hidden="1" x14ac:dyDescent="0.25">
      <c r="B2785" t="s">
        <v>3086</v>
      </c>
      <c r="C2785" t="s">
        <v>13671</v>
      </c>
      <c r="D2785">
        <v>0</v>
      </c>
      <c r="E2785" s="7">
        <v>47604</v>
      </c>
    </row>
    <row r="2786" spans="2:5" hidden="1" x14ac:dyDescent="0.25">
      <c r="B2786" t="s">
        <v>3086</v>
      </c>
      <c r="C2786" t="s">
        <v>13671</v>
      </c>
      <c r="D2786">
        <v>0</v>
      </c>
      <c r="E2786" s="7">
        <v>47604</v>
      </c>
    </row>
    <row r="2787" spans="2:5" hidden="1" x14ac:dyDescent="0.25">
      <c r="B2787" t="s">
        <v>3086</v>
      </c>
      <c r="C2787" t="s">
        <v>13671</v>
      </c>
      <c r="D2787">
        <v>0</v>
      </c>
      <c r="E2787" s="7">
        <v>47757</v>
      </c>
    </row>
    <row r="2788" spans="2:5" hidden="1" x14ac:dyDescent="0.25">
      <c r="B2788" t="s">
        <v>3088</v>
      </c>
      <c r="C2788" t="s">
        <v>13672</v>
      </c>
      <c r="D2788">
        <v>0</v>
      </c>
      <c r="E2788" s="7">
        <v>47392</v>
      </c>
    </row>
    <row r="2789" spans="2:5" hidden="1" x14ac:dyDescent="0.25">
      <c r="B2789" t="s">
        <v>3088</v>
      </c>
      <c r="C2789" t="s">
        <v>13672</v>
      </c>
      <c r="D2789">
        <v>0</v>
      </c>
      <c r="E2789" s="7">
        <v>47392</v>
      </c>
    </row>
    <row r="2790" spans="2:5" hidden="1" x14ac:dyDescent="0.25">
      <c r="B2790" t="s">
        <v>3088</v>
      </c>
      <c r="C2790" t="s">
        <v>13672</v>
      </c>
      <c r="D2790">
        <v>0</v>
      </c>
      <c r="E2790" s="7">
        <v>47696</v>
      </c>
    </row>
    <row r="2791" spans="2:5" hidden="1" x14ac:dyDescent="0.25">
      <c r="B2791" t="s">
        <v>3088</v>
      </c>
      <c r="C2791" t="s">
        <v>13672</v>
      </c>
      <c r="D2791">
        <v>12</v>
      </c>
      <c r="E2791" s="7">
        <v>47696</v>
      </c>
    </row>
    <row r="2792" spans="2:5" hidden="1" x14ac:dyDescent="0.25">
      <c r="B2792" t="s">
        <v>3090</v>
      </c>
      <c r="C2792" t="s">
        <v>3091</v>
      </c>
      <c r="D2792">
        <v>0</v>
      </c>
      <c r="E2792" s="7">
        <v>46874</v>
      </c>
    </row>
    <row r="2793" spans="2:5" hidden="1" x14ac:dyDescent="0.25">
      <c r="B2793" t="s">
        <v>3090</v>
      </c>
      <c r="C2793" t="s">
        <v>3091</v>
      </c>
      <c r="D2793">
        <v>0</v>
      </c>
      <c r="E2793" s="7">
        <v>46935</v>
      </c>
    </row>
    <row r="2794" spans="2:5" hidden="1" x14ac:dyDescent="0.25">
      <c r="B2794" t="s">
        <v>3090</v>
      </c>
      <c r="C2794" t="s">
        <v>3091</v>
      </c>
      <c r="D2794">
        <v>0</v>
      </c>
      <c r="E2794" s="7">
        <v>46966</v>
      </c>
    </row>
    <row r="2795" spans="2:5" hidden="1" x14ac:dyDescent="0.25">
      <c r="B2795" t="s">
        <v>3090</v>
      </c>
      <c r="C2795" t="s">
        <v>3091</v>
      </c>
      <c r="D2795">
        <v>26324</v>
      </c>
      <c r="E2795" s="7">
        <v>47119</v>
      </c>
    </row>
    <row r="2796" spans="2:5" hidden="1" x14ac:dyDescent="0.25">
      <c r="B2796" t="s">
        <v>3090</v>
      </c>
      <c r="C2796" t="s">
        <v>3091</v>
      </c>
      <c r="D2796">
        <v>800</v>
      </c>
      <c r="E2796" s="7">
        <v>47150</v>
      </c>
    </row>
    <row r="2797" spans="2:5" hidden="1" x14ac:dyDescent="0.25">
      <c r="B2797" t="s">
        <v>3090</v>
      </c>
      <c r="C2797" t="s">
        <v>3091</v>
      </c>
      <c r="D2797">
        <v>400</v>
      </c>
      <c r="E2797" s="7">
        <v>47150</v>
      </c>
    </row>
    <row r="2798" spans="2:5" hidden="1" x14ac:dyDescent="0.25">
      <c r="B2798" t="s">
        <v>3090</v>
      </c>
      <c r="C2798" t="s">
        <v>3091</v>
      </c>
      <c r="D2798">
        <v>0</v>
      </c>
      <c r="E2798" s="7">
        <v>46569</v>
      </c>
    </row>
    <row r="2799" spans="2:5" hidden="1" x14ac:dyDescent="0.25">
      <c r="B2799" t="s">
        <v>3090</v>
      </c>
      <c r="C2799" t="s">
        <v>3091</v>
      </c>
      <c r="D2799">
        <v>0</v>
      </c>
      <c r="E2799" s="7">
        <v>46600</v>
      </c>
    </row>
    <row r="2800" spans="2:5" hidden="1" x14ac:dyDescent="0.25">
      <c r="B2800" t="s">
        <v>3090</v>
      </c>
      <c r="C2800" t="s">
        <v>3091</v>
      </c>
      <c r="D2800">
        <v>0</v>
      </c>
      <c r="E2800" s="7">
        <v>46661</v>
      </c>
    </row>
    <row r="2801" spans="2:5" hidden="1" x14ac:dyDescent="0.25">
      <c r="B2801" t="s">
        <v>3090</v>
      </c>
      <c r="C2801" t="s">
        <v>3091</v>
      </c>
      <c r="D2801">
        <v>0</v>
      </c>
      <c r="E2801" s="7">
        <v>46327</v>
      </c>
    </row>
    <row r="2802" spans="2:5" hidden="1" x14ac:dyDescent="0.25">
      <c r="B2802" t="s">
        <v>3090</v>
      </c>
      <c r="C2802" t="s">
        <v>3091</v>
      </c>
      <c r="D2802">
        <v>0</v>
      </c>
      <c r="E2802" s="7">
        <v>46327</v>
      </c>
    </row>
    <row r="2803" spans="2:5" hidden="1" x14ac:dyDescent="0.25">
      <c r="B2803" t="s">
        <v>3090</v>
      </c>
      <c r="C2803" t="s">
        <v>3091</v>
      </c>
      <c r="D2803">
        <v>0</v>
      </c>
      <c r="E2803" s="7">
        <v>46357</v>
      </c>
    </row>
    <row r="2804" spans="2:5" hidden="1" x14ac:dyDescent="0.25">
      <c r="B2804" t="s">
        <v>3090</v>
      </c>
      <c r="C2804" t="s">
        <v>3091</v>
      </c>
      <c r="D2804">
        <v>0</v>
      </c>
      <c r="E2804" s="7">
        <v>47119</v>
      </c>
    </row>
    <row r="2805" spans="2:5" hidden="1" x14ac:dyDescent="0.25">
      <c r="B2805" t="s">
        <v>3090</v>
      </c>
      <c r="C2805" t="s">
        <v>3091</v>
      </c>
      <c r="D2805">
        <v>0</v>
      </c>
      <c r="E2805" s="7">
        <v>46874</v>
      </c>
    </row>
    <row r="2806" spans="2:5" hidden="1" x14ac:dyDescent="0.25">
      <c r="B2806" t="s">
        <v>3090</v>
      </c>
      <c r="C2806" t="s">
        <v>3091</v>
      </c>
      <c r="D2806">
        <v>0</v>
      </c>
      <c r="E2806" s="7">
        <v>46935</v>
      </c>
    </row>
    <row r="2807" spans="2:5" hidden="1" x14ac:dyDescent="0.25">
      <c r="B2807" t="s">
        <v>3090</v>
      </c>
      <c r="C2807" t="s">
        <v>3091</v>
      </c>
      <c r="D2807">
        <v>0</v>
      </c>
      <c r="E2807" s="7">
        <v>46966</v>
      </c>
    </row>
    <row r="2808" spans="2:5" hidden="1" x14ac:dyDescent="0.25">
      <c r="B2808" t="s">
        <v>3090</v>
      </c>
      <c r="C2808" t="s">
        <v>3091</v>
      </c>
      <c r="D2808">
        <v>0</v>
      </c>
      <c r="E2808" s="7">
        <v>47119</v>
      </c>
    </row>
    <row r="2809" spans="2:5" hidden="1" x14ac:dyDescent="0.25">
      <c r="B2809" t="s">
        <v>3090</v>
      </c>
      <c r="C2809" t="s">
        <v>3091</v>
      </c>
      <c r="D2809">
        <v>0</v>
      </c>
      <c r="E2809" s="7">
        <v>47150</v>
      </c>
    </row>
    <row r="2810" spans="2:5" hidden="1" x14ac:dyDescent="0.25">
      <c r="B2810" t="s">
        <v>3090</v>
      </c>
      <c r="C2810" t="s">
        <v>3091</v>
      </c>
      <c r="D2810">
        <v>0</v>
      </c>
      <c r="E2810" s="7">
        <v>46569</v>
      </c>
    </row>
    <row r="2811" spans="2:5" hidden="1" x14ac:dyDescent="0.25">
      <c r="B2811" t="s">
        <v>3090</v>
      </c>
      <c r="C2811" t="s">
        <v>3091</v>
      </c>
      <c r="D2811">
        <v>0</v>
      </c>
      <c r="E2811" s="7">
        <v>46600</v>
      </c>
    </row>
    <row r="2812" spans="2:5" hidden="1" x14ac:dyDescent="0.25">
      <c r="B2812" t="s">
        <v>3090</v>
      </c>
      <c r="C2812" t="s">
        <v>3091</v>
      </c>
      <c r="D2812">
        <v>0</v>
      </c>
      <c r="E2812" s="7">
        <v>46661</v>
      </c>
    </row>
    <row r="2813" spans="2:5" hidden="1" x14ac:dyDescent="0.25">
      <c r="B2813" t="s">
        <v>3090</v>
      </c>
      <c r="C2813" t="s">
        <v>3091</v>
      </c>
      <c r="D2813">
        <v>0</v>
      </c>
      <c r="E2813" s="7">
        <v>46357</v>
      </c>
    </row>
    <row r="2814" spans="2:5" hidden="1" x14ac:dyDescent="0.25">
      <c r="B2814" t="s">
        <v>3106</v>
      </c>
      <c r="C2814" t="s">
        <v>3107</v>
      </c>
      <c r="D2814">
        <v>1098</v>
      </c>
      <c r="E2814" s="7" t="s">
        <v>30</v>
      </c>
    </row>
    <row r="2815" spans="2:5" hidden="1" x14ac:dyDescent="0.25">
      <c r="B2815" t="s">
        <v>3109</v>
      </c>
      <c r="C2815" t="s">
        <v>13673</v>
      </c>
      <c r="D2815">
        <v>0</v>
      </c>
      <c r="E2815" s="7" t="s">
        <v>30</v>
      </c>
    </row>
    <row r="2816" spans="2:5" hidden="1" x14ac:dyDescent="0.25">
      <c r="B2816" t="s">
        <v>3109</v>
      </c>
      <c r="C2816" t="s">
        <v>13673</v>
      </c>
      <c r="D2816">
        <v>0</v>
      </c>
      <c r="E2816" s="7">
        <v>47757</v>
      </c>
    </row>
    <row r="2817" spans="2:5" hidden="1" x14ac:dyDescent="0.25">
      <c r="B2817" t="s">
        <v>3113</v>
      </c>
      <c r="C2817" t="s">
        <v>13674</v>
      </c>
      <c r="D2817">
        <v>2430</v>
      </c>
      <c r="E2817" s="7">
        <v>46508</v>
      </c>
    </row>
    <row r="2818" spans="2:5" hidden="1" x14ac:dyDescent="0.25">
      <c r="B2818" t="s">
        <v>3113</v>
      </c>
      <c r="C2818" t="s">
        <v>13674</v>
      </c>
      <c r="D2818">
        <v>7000</v>
      </c>
      <c r="E2818" s="7">
        <v>46600</v>
      </c>
    </row>
    <row r="2819" spans="2:5" hidden="1" x14ac:dyDescent="0.25">
      <c r="B2819" t="s">
        <v>3116</v>
      </c>
      <c r="C2819" t="s">
        <v>13675</v>
      </c>
      <c r="D2819">
        <v>2165</v>
      </c>
      <c r="E2819" s="7">
        <v>46508</v>
      </c>
    </row>
    <row r="2820" spans="2:5" hidden="1" x14ac:dyDescent="0.25">
      <c r="B2820" t="s">
        <v>3118</v>
      </c>
      <c r="C2820" t="s">
        <v>13676</v>
      </c>
      <c r="D2820">
        <v>2300</v>
      </c>
      <c r="E2820" s="7">
        <v>46419</v>
      </c>
    </row>
    <row r="2821" spans="2:5" hidden="1" x14ac:dyDescent="0.25">
      <c r="B2821" t="s">
        <v>3120</v>
      </c>
      <c r="C2821" t="s">
        <v>3121</v>
      </c>
      <c r="D2821">
        <v>0</v>
      </c>
      <c r="E2821" s="7">
        <v>46357</v>
      </c>
    </row>
    <row r="2822" spans="2:5" hidden="1" x14ac:dyDescent="0.25">
      <c r="B2822" t="s">
        <v>3120</v>
      </c>
      <c r="C2822" t="s">
        <v>3121</v>
      </c>
      <c r="D2822">
        <v>0</v>
      </c>
      <c r="E2822" s="7">
        <v>46388</v>
      </c>
    </row>
    <row r="2823" spans="2:5" hidden="1" x14ac:dyDescent="0.25">
      <c r="B2823" t="s">
        <v>3120</v>
      </c>
      <c r="C2823" t="s">
        <v>3121</v>
      </c>
      <c r="D2823">
        <v>0</v>
      </c>
      <c r="E2823" s="7">
        <v>46476</v>
      </c>
    </row>
    <row r="2824" spans="2:5" hidden="1" x14ac:dyDescent="0.25">
      <c r="B2824" t="s">
        <v>3120</v>
      </c>
      <c r="C2824" t="s">
        <v>3121</v>
      </c>
      <c r="D2824">
        <v>0</v>
      </c>
      <c r="E2824" s="7">
        <v>46495</v>
      </c>
    </row>
    <row r="2825" spans="2:5" hidden="1" x14ac:dyDescent="0.25">
      <c r="B2825" t="s">
        <v>3120</v>
      </c>
      <c r="C2825" t="s">
        <v>3121</v>
      </c>
      <c r="D2825">
        <v>0</v>
      </c>
      <c r="E2825" s="7">
        <v>46478</v>
      </c>
    </row>
    <row r="2826" spans="2:5" hidden="1" x14ac:dyDescent="0.25">
      <c r="B2826" t="s">
        <v>3120</v>
      </c>
      <c r="C2826" t="s">
        <v>3121</v>
      </c>
      <c r="D2826">
        <v>0</v>
      </c>
      <c r="E2826" s="7">
        <v>46506</v>
      </c>
    </row>
    <row r="2827" spans="2:5" hidden="1" x14ac:dyDescent="0.25">
      <c r="B2827" t="s">
        <v>3120</v>
      </c>
      <c r="C2827" t="s">
        <v>3121</v>
      </c>
      <c r="D2827">
        <v>0</v>
      </c>
      <c r="E2827" s="7">
        <v>46508</v>
      </c>
    </row>
    <row r="2828" spans="2:5" hidden="1" x14ac:dyDescent="0.25">
      <c r="B2828" t="s">
        <v>3120</v>
      </c>
      <c r="C2828" t="s">
        <v>3121</v>
      </c>
      <c r="D2828">
        <v>0</v>
      </c>
      <c r="E2828" s="7">
        <v>46508</v>
      </c>
    </row>
    <row r="2829" spans="2:5" hidden="1" x14ac:dyDescent="0.25">
      <c r="B2829" t="s">
        <v>3120</v>
      </c>
      <c r="C2829" t="s">
        <v>3121</v>
      </c>
      <c r="D2829">
        <v>0</v>
      </c>
      <c r="E2829" s="7">
        <v>46539</v>
      </c>
    </row>
    <row r="2830" spans="2:5" hidden="1" x14ac:dyDescent="0.25">
      <c r="B2830" t="s">
        <v>3120</v>
      </c>
      <c r="C2830" t="s">
        <v>3121</v>
      </c>
      <c r="D2830">
        <v>0</v>
      </c>
      <c r="E2830" s="7">
        <v>46587</v>
      </c>
    </row>
    <row r="2831" spans="2:5" hidden="1" x14ac:dyDescent="0.25">
      <c r="B2831" t="s">
        <v>3120</v>
      </c>
      <c r="C2831" t="s">
        <v>3121</v>
      </c>
      <c r="D2831">
        <v>0</v>
      </c>
      <c r="E2831" s="7">
        <v>46174</v>
      </c>
    </row>
    <row r="2832" spans="2:5" hidden="1" x14ac:dyDescent="0.25">
      <c r="B2832" t="s">
        <v>3120</v>
      </c>
      <c r="C2832" t="s">
        <v>3121</v>
      </c>
      <c r="D2832">
        <v>0</v>
      </c>
      <c r="E2832" s="7">
        <v>46209</v>
      </c>
    </row>
    <row r="2833" spans="2:5" hidden="1" x14ac:dyDescent="0.25">
      <c r="B2833" t="s">
        <v>3120</v>
      </c>
      <c r="C2833" t="s">
        <v>3121</v>
      </c>
      <c r="D2833">
        <v>0</v>
      </c>
      <c r="E2833" s="7">
        <v>46174</v>
      </c>
    </row>
    <row r="2834" spans="2:5" hidden="1" x14ac:dyDescent="0.25">
      <c r="B2834" t="s">
        <v>3134</v>
      </c>
      <c r="C2834" t="s">
        <v>3135</v>
      </c>
      <c r="D2834">
        <v>0</v>
      </c>
      <c r="E2834" s="7">
        <v>45964</v>
      </c>
    </row>
    <row r="2835" spans="2:5" hidden="1" x14ac:dyDescent="0.25">
      <c r="B2835" t="s">
        <v>3137</v>
      </c>
      <c r="C2835" t="s">
        <v>10412</v>
      </c>
      <c r="D2835">
        <v>0</v>
      </c>
      <c r="E2835" s="7">
        <v>46692</v>
      </c>
    </row>
    <row r="2836" spans="2:5" hidden="1" x14ac:dyDescent="0.25">
      <c r="B2836" t="s">
        <v>3137</v>
      </c>
      <c r="C2836" t="s">
        <v>10412</v>
      </c>
      <c r="D2836">
        <v>0</v>
      </c>
      <c r="E2836" s="7">
        <v>46722</v>
      </c>
    </row>
    <row r="2837" spans="2:5" hidden="1" x14ac:dyDescent="0.25">
      <c r="B2837" t="s">
        <v>3137</v>
      </c>
      <c r="C2837" t="s">
        <v>10412</v>
      </c>
      <c r="D2837">
        <v>135</v>
      </c>
      <c r="E2837" s="7">
        <v>46753</v>
      </c>
    </row>
    <row r="2838" spans="2:5" hidden="1" x14ac:dyDescent="0.25">
      <c r="B2838" t="s">
        <v>3140</v>
      </c>
      <c r="C2838" t="s">
        <v>3141</v>
      </c>
      <c r="D2838">
        <v>5</v>
      </c>
      <c r="E2838" s="7" t="s">
        <v>30</v>
      </c>
    </row>
    <row r="2839" spans="2:5" hidden="1" x14ac:dyDescent="0.25">
      <c r="B2839" t="s">
        <v>3143</v>
      </c>
      <c r="C2839" t="s">
        <v>3144</v>
      </c>
      <c r="D2839">
        <v>0</v>
      </c>
      <c r="E2839" s="7">
        <v>45660</v>
      </c>
    </row>
    <row r="2840" spans="2:5" hidden="1" x14ac:dyDescent="0.25">
      <c r="B2840" t="s">
        <v>3146</v>
      </c>
      <c r="C2840" t="s">
        <v>1433</v>
      </c>
      <c r="D2840">
        <v>0</v>
      </c>
      <c r="E2840" s="7">
        <v>45807</v>
      </c>
    </row>
    <row r="2841" spans="2:5" hidden="1" x14ac:dyDescent="0.25">
      <c r="B2841" t="s">
        <v>3146</v>
      </c>
      <c r="C2841" t="s">
        <v>1433</v>
      </c>
      <c r="D2841">
        <v>0</v>
      </c>
      <c r="E2841" s="7">
        <v>45831</v>
      </c>
    </row>
    <row r="2842" spans="2:5" hidden="1" x14ac:dyDescent="0.25">
      <c r="B2842" t="s">
        <v>3146</v>
      </c>
      <c r="C2842" t="s">
        <v>1433</v>
      </c>
      <c r="D2842">
        <v>0</v>
      </c>
      <c r="E2842" s="7">
        <v>45834</v>
      </c>
    </row>
    <row r="2843" spans="2:5" hidden="1" x14ac:dyDescent="0.25">
      <c r="B2843" t="s">
        <v>3146</v>
      </c>
      <c r="C2843" t="s">
        <v>1433</v>
      </c>
      <c r="D2843">
        <v>0</v>
      </c>
      <c r="E2843" s="7">
        <v>45830</v>
      </c>
    </row>
    <row r="2844" spans="2:5" hidden="1" x14ac:dyDescent="0.25">
      <c r="B2844" t="s">
        <v>3146</v>
      </c>
      <c r="C2844" t="s">
        <v>1433</v>
      </c>
      <c r="D2844">
        <v>0</v>
      </c>
      <c r="E2844" s="7">
        <v>46408</v>
      </c>
    </row>
    <row r="2845" spans="2:5" hidden="1" x14ac:dyDescent="0.25">
      <c r="B2845" t="s">
        <v>3146</v>
      </c>
      <c r="C2845" t="s">
        <v>1433</v>
      </c>
      <c r="D2845">
        <v>0</v>
      </c>
      <c r="E2845" s="7">
        <v>46408</v>
      </c>
    </row>
    <row r="2846" spans="2:5" hidden="1" x14ac:dyDescent="0.25">
      <c r="B2846" t="s">
        <v>3146</v>
      </c>
      <c r="C2846" t="s">
        <v>1433</v>
      </c>
      <c r="D2846">
        <v>0</v>
      </c>
      <c r="E2846" s="7">
        <v>46495</v>
      </c>
    </row>
    <row r="2847" spans="2:5" hidden="1" x14ac:dyDescent="0.25">
      <c r="B2847" t="s">
        <v>3146</v>
      </c>
      <c r="C2847" t="s">
        <v>1433</v>
      </c>
      <c r="D2847">
        <v>0</v>
      </c>
      <c r="E2847" s="7">
        <v>45807</v>
      </c>
    </row>
    <row r="2848" spans="2:5" hidden="1" x14ac:dyDescent="0.25">
      <c r="B2848" t="s">
        <v>3146</v>
      </c>
      <c r="C2848" t="s">
        <v>1433</v>
      </c>
      <c r="D2848">
        <v>0</v>
      </c>
      <c r="E2848" s="7">
        <v>45804</v>
      </c>
    </row>
    <row r="2849" spans="2:5" hidden="1" x14ac:dyDescent="0.25">
      <c r="B2849" t="s">
        <v>3146</v>
      </c>
      <c r="C2849" t="s">
        <v>1433</v>
      </c>
      <c r="D2849">
        <v>0</v>
      </c>
      <c r="E2849" s="7">
        <v>45831</v>
      </c>
    </row>
    <row r="2850" spans="2:5" hidden="1" x14ac:dyDescent="0.25">
      <c r="B2850" t="s">
        <v>3146</v>
      </c>
      <c r="C2850" t="s">
        <v>1433</v>
      </c>
      <c r="D2850">
        <v>0</v>
      </c>
      <c r="E2850" s="7">
        <v>45834</v>
      </c>
    </row>
    <row r="2851" spans="2:5" hidden="1" x14ac:dyDescent="0.25">
      <c r="B2851" t="s">
        <v>3146</v>
      </c>
      <c r="C2851" t="s">
        <v>1433</v>
      </c>
      <c r="D2851">
        <v>0</v>
      </c>
      <c r="E2851" s="7">
        <v>45830</v>
      </c>
    </row>
    <row r="2852" spans="2:5" hidden="1" x14ac:dyDescent="0.25">
      <c r="B2852" t="s">
        <v>3146</v>
      </c>
      <c r="C2852" t="s">
        <v>1433</v>
      </c>
      <c r="D2852">
        <v>0</v>
      </c>
      <c r="E2852" s="7">
        <v>46063</v>
      </c>
    </row>
    <row r="2853" spans="2:5" hidden="1" x14ac:dyDescent="0.25">
      <c r="B2853" t="s">
        <v>3146</v>
      </c>
      <c r="C2853" t="s">
        <v>1433</v>
      </c>
      <c r="D2853">
        <v>0</v>
      </c>
      <c r="E2853" s="7">
        <v>46144</v>
      </c>
    </row>
    <row r="2854" spans="2:5" hidden="1" x14ac:dyDescent="0.25">
      <c r="B2854" t="s">
        <v>3148</v>
      </c>
      <c r="C2854" t="s">
        <v>1429</v>
      </c>
      <c r="D2854">
        <v>0</v>
      </c>
      <c r="E2854" s="7">
        <v>45794</v>
      </c>
    </row>
    <row r="2855" spans="2:5" hidden="1" x14ac:dyDescent="0.25">
      <c r="B2855" t="s">
        <v>3148</v>
      </c>
      <c r="C2855" t="s">
        <v>1429</v>
      </c>
      <c r="D2855">
        <v>0</v>
      </c>
      <c r="E2855" s="7">
        <v>45824</v>
      </c>
    </row>
    <row r="2856" spans="2:5" hidden="1" x14ac:dyDescent="0.25">
      <c r="B2856" t="s">
        <v>3148</v>
      </c>
      <c r="C2856" t="s">
        <v>1429</v>
      </c>
      <c r="D2856">
        <v>0</v>
      </c>
      <c r="E2856" s="7">
        <v>46119</v>
      </c>
    </row>
    <row r="2857" spans="2:5" hidden="1" x14ac:dyDescent="0.25">
      <c r="B2857" t="s">
        <v>3148</v>
      </c>
      <c r="C2857" t="s">
        <v>1429</v>
      </c>
      <c r="D2857">
        <v>194</v>
      </c>
      <c r="E2857" s="7">
        <v>46688</v>
      </c>
    </row>
    <row r="2858" spans="2:5" hidden="1" x14ac:dyDescent="0.25">
      <c r="B2858" t="s">
        <v>3148</v>
      </c>
      <c r="C2858" t="s">
        <v>1429</v>
      </c>
      <c r="D2858">
        <v>3</v>
      </c>
      <c r="E2858" s="7">
        <v>46666</v>
      </c>
    </row>
    <row r="2859" spans="2:5" hidden="1" x14ac:dyDescent="0.25">
      <c r="B2859" t="s">
        <v>3148</v>
      </c>
      <c r="C2859" t="s">
        <v>1429</v>
      </c>
      <c r="D2859">
        <v>0</v>
      </c>
      <c r="E2859" s="7">
        <v>45794</v>
      </c>
    </row>
    <row r="2860" spans="2:5" hidden="1" x14ac:dyDescent="0.25">
      <c r="B2860" t="s">
        <v>3148</v>
      </c>
      <c r="C2860" t="s">
        <v>1429</v>
      </c>
      <c r="D2860">
        <v>0</v>
      </c>
      <c r="E2860" s="7">
        <v>45824</v>
      </c>
    </row>
    <row r="2861" spans="2:5" hidden="1" x14ac:dyDescent="0.25">
      <c r="B2861" t="s">
        <v>3148</v>
      </c>
      <c r="C2861" t="s">
        <v>1429</v>
      </c>
      <c r="D2861">
        <v>0</v>
      </c>
      <c r="E2861" s="7">
        <v>46119</v>
      </c>
    </row>
    <row r="2862" spans="2:5" hidden="1" x14ac:dyDescent="0.25">
      <c r="B2862" t="s">
        <v>3148</v>
      </c>
      <c r="C2862" t="s">
        <v>1429</v>
      </c>
      <c r="D2862">
        <v>336</v>
      </c>
      <c r="E2862" s="7">
        <v>46399</v>
      </c>
    </row>
    <row r="2863" spans="2:5" hidden="1" x14ac:dyDescent="0.25">
      <c r="B2863" t="s">
        <v>3150</v>
      </c>
      <c r="C2863" t="s">
        <v>3151</v>
      </c>
      <c r="D2863">
        <v>0</v>
      </c>
      <c r="E2863" s="7">
        <v>46296</v>
      </c>
    </row>
    <row r="2864" spans="2:5" hidden="1" x14ac:dyDescent="0.25">
      <c r="B2864" t="s">
        <v>3150</v>
      </c>
      <c r="C2864" t="s">
        <v>3151</v>
      </c>
      <c r="D2864">
        <v>100</v>
      </c>
      <c r="E2864" s="7">
        <v>46324</v>
      </c>
    </row>
    <row r="2865" spans="2:5" hidden="1" x14ac:dyDescent="0.25">
      <c r="B2865" t="s">
        <v>3150</v>
      </c>
      <c r="C2865" t="s">
        <v>3151</v>
      </c>
      <c r="D2865">
        <v>0</v>
      </c>
      <c r="E2865" s="7">
        <v>46041</v>
      </c>
    </row>
    <row r="2866" spans="2:5" hidden="1" x14ac:dyDescent="0.25">
      <c r="B2866" t="s">
        <v>3150</v>
      </c>
      <c r="C2866" t="s">
        <v>3151</v>
      </c>
      <c r="D2866">
        <v>0</v>
      </c>
      <c r="E2866" s="7">
        <v>46023</v>
      </c>
    </row>
    <row r="2867" spans="2:5" hidden="1" x14ac:dyDescent="0.25">
      <c r="B2867" t="s">
        <v>3150</v>
      </c>
      <c r="C2867" t="s">
        <v>3151</v>
      </c>
      <c r="D2867">
        <v>0</v>
      </c>
      <c r="E2867" s="7">
        <v>46143</v>
      </c>
    </row>
    <row r="2868" spans="2:5" hidden="1" x14ac:dyDescent="0.25">
      <c r="B2868" t="s">
        <v>3155</v>
      </c>
      <c r="C2868" t="s">
        <v>3156</v>
      </c>
      <c r="D2868">
        <v>0</v>
      </c>
      <c r="E2868" s="7">
        <v>45741</v>
      </c>
    </row>
    <row r="2869" spans="2:5" hidden="1" x14ac:dyDescent="0.25">
      <c r="B2869" t="s">
        <v>3155</v>
      </c>
      <c r="C2869" t="s">
        <v>3156</v>
      </c>
      <c r="D2869">
        <v>0</v>
      </c>
      <c r="E2869" s="7">
        <v>46124</v>
      </c>
    </row>
    <row r="2870" spans="2:5" hidden="1" x14ac:dyDescent="0.25">
      <c r="B2870" t="s">
        <v>3155</v>
      </c>
      <c r="C2870" t="s">
        <v>3156</v>
      </c>
      <c r="D2870">
        <v>0</v>
      </c>
      <c r="E2870" s="7">
        <v>46126</v>
      </c>
    </row>
    <row r="2871" spans="2:5" hidden="1" x14ac:dyDescent="0.25">
      <c r="B2871" t="s">
        <v>3155</v>
      </c>
      <c r="C2871" t="s">
        <v>3156</v>
      </c>
      <c r="D2871">
        <v>0</v>
      </c>
      <c r="E2871" s="7">
        <v>46124</v>
      </c>
    </row>
    <row r="2872" spans="2:5" hidden="1" x14ac:dyDescent="0.25">
      <c r="B2872" t="s">
        <v>3155</v>
      </c>
      <c r="C2872" t="s">
        <v>3156</v>
      </c>
      <c r="D2872">
        <v>0</v>
      </c>
      <c r="E2872" s="7">
        <v>45831</v>
      </c>
    </row>
    <row r="2873" spans="2:5" hidden="1" x14ac:dyDescent="0.25">
      <c r="B2873" t="s">
        <v>3155</v>
      </c>
      <c r="C2873" t="s">
        <v>3156</v>
      </c>
      <c r="D2873">
        <v>196</v>
      </c>
      <c r="E2873" s="7">
        <v>46711</v>
      </c>
    </row>
    <row r="2874" spans="2:5" hidden="1" x14ac:dyDescent="0.25">
      <c r="B2874" t="s">
        <v>3155</v>
      </c>
      <c r="C2874" t="s">
        <v>3156</v>
      </c>
      <c r="D2874">
        <v>0</v>
      </c>
      <c r="E2874" s="7">
        <v>46124</v>
      </c>
    </row>
    <row r="2875" spans="2:5" hidden="1" x14ac:dyDescent="0.25">
      <c r="B2875" t="s">
        <v>3155</v>
      </c>
      <c r="C2875" t="s">
        <v>3156</v>
      </c>
      <c r="D2875">
        <v>0</v>
      </c>
      <c r="E2875" s="7">
        <v>46126</v>
      </c>
    </row>
    <row r="2876" spans="2:5" hidden="1" x14ac:dyDescent="0.25">
      <c r="B2876" t="s">
        <v>3155</v>
      </c>
      <c r="C2876" t="s">
        <v>3156</v>
      </c>
      <c r="D2876">
        <v>0</v>
      </c>
      <c r="E2876" s="7">
        <v>46124</v>
      </c>
    </row>
    <row r="2877" spans="2:5" hidden="1" x14ac:dyDescent="0.25">
      <c r="B2877" t="s">
        <v>3155</v>
      </c>
      <c r="C2877" t="s">
        <v>3156</v>
      </c>
      <c r="D2877">
        <v>13</v>
      </c>
      <c r="E2877" s="7">
        <v>46524</v>
      </c>
    </row>
    <row r="2878" spans="2:5" hidden="1" x14ac:dyDescent="0.25">
      <c r="B2878" t="s">
        <v>3155</v>
      </c>
      <c r="C2878" t="s">
        <v>3156</v>
      </c>
      <c r="D2878">
        <v>0</v>
      </c>
      <c r="E2878" s="7">
        <v>46524</v>
      </c>
    </row>
    <row r="2879" spans="2:5" hidden="1" x14ac:dyDescent="0.25">
      <c r="B2879" t="s">
        <v>3159</v>
      </c>
      <c r="C2879" t="s">
        <v>3160</v>
      </c>
      <c r="D2879">
        <v>0</v>
      </c>
      <c r="E2879" s="7">
        <v>46082</v>
      </c>
    </row>
    <row r="2880" spans="2:5" hidden="1" x14ac:dyDescent="0.25">
      <c r="B2880" t="s">
        <v>3159</v>
      </c>
      <c r="C2880" t="s">
        <v>3160</v>
      </c>
      <c r="D2880">
        <v>0</v>
      </c>
      <c r="E2880" s="7" t="s">
        <v>30</v>
      </c>
    </row>
    <row r="2881" spans="2:5" hidden="1" x14ac:dyDescent="0.25">
      <c r="B2881" t="s">
        <v>3159</v>
      </c>
      <c r="C2881" t="s">
        <v>3160</v>
      </c>
      <c r="D2881">
        <v>0</v>
      </c>
      <c r="E2881" s="7">
        <v>46327</v>
      </c>
    </row>
    <row r="2882" spans="2:5" hidden="1" x14ac:dyDescent="0.25">
      <c r="B2882" t="s">
        <v>3159</v>
      </c>
      <c r="C2882" t="s">
        <v>3160</v>
      </c>
      <c r="D2882">
        <v>83</v>
      </c>
      <c r="E2882" s="7">
        <v>46495</v>
      </c>
    </row>
    <row r="2883" spans="2:5" hidden="1" x14ac:dyDescent="0.25">
      <c r="B2883" t="s">
        <v>3159</v>
      </c>
      <c r="C2883" t="s">
        <v>3160</v>
      </c>
      <c r="D2883">
        <v>37</v>
      </c>
      <c r="E2883" s="7">
        <v>46673</v>
      </c>
    </row>
    <row r="2884" spans="2:5" hidden="1" x14ac:dyDescent="0.25">
      <c r="B2884" t="s">
        <v>3159</v>
      </c>
      <c r="C2884" t="s">
        <v>3160</v>
      </c>
      <c r="D2884">
        <v>0</v>
      </c>
      <c r="E2884" s="7">
        <v>46082</v>
      </c>
    </row>
    <row r="2885" spans="2:5" hidden="1" x14ac:dyDescent="0.25">
      <c r="B2885" t="s">
        <v>3159</v>
      </c>
      <c r="C2885" t="s">
        <v>3160</v>
      </c>
      <c r="D2885">
        <v>0</v>
      </c>
      <c r="E2885" s="7">
        <v>46142</v>
      </c>
    </row>
    <row r="2886" spans="2:5" hidden="1" x14ac:dyDescent="0.25">
      <c r="B2886" t="s">
        <v>3159</v>
      </c>
      <c r="C2886" t="s">
        <v>3160</v>
      </c>
      <c r="D2886">
        <v>0</v>
      </c>
      <c r="E2886" s="7">
        <v>46147</v>
      </c>
    </row>
    <row r="2887" spans="2:5" hidden="1" x14ac:dyDescent="0.25">
      <c r="B2887" t="s">
        <v>3159</v>
      </c>
      <c r="C2887" t="s">
        <v>3160</v>
      </c>
      <c r="D2887">
        <v>0</v>
      </c>
      <c r="E2887" s="7">
        <v>46495</v>
      </c>
    </row>
    <row r="2888" spans="2:5" hidden="1" x14ac:dyDescent="0.25">
      <c r="B2888" t="s">
        <v>3159</v>
      </c>
      <c r="C2888" t="s">
        <v>3160</v>
      </c>
      <c r="D2888">
        <v>0</v>
      </c>
      <c r="E2888" s="7">
        <v>46673</v>
      </c>
    </row>
    <row r="2889" spans="2:5" hidden="1" x14ac:dyDescent="0.25">
      <c r="B2889" t="s">
        <v>3166</v>
      </c>
      <c r="C2889" t="s">
        <v>3167</v>
      </c>
      <c r="D2889">
        <v>0</v>
      </c>
      <c r="E2889" s="7">
        <v>46261</v>
      </c>
    </row>
    <row r="2890" spans="2:5" hidden="1" x14ac:dyDescent="0.25">
      <c r="B2890" t="s">
        <v>3166</v>
      </c>
      <c r="C2890" t="s">
        <v>3167</v>
      </c>
      <c r="D2890">
        <v>0</v>
      </c>
      <c r="E2890" s="7">
        <v>46259</v>
      </c>
    </row>
    <row r="2891" spans="2:5" hidden="1" x14ac:dyDescent="0.25">
      <c r="B2891" t="s">
        <v>3166</v>
      </c>
      <c r="C2891" t="s">
        <v>3167</v>
      </c>
      <c r="D2891">
        <v>0</v>
      </c>
      <c r="E2891" s="7">
        <v>46291</v>
      </c>
    </row>
    <row r="2892" spans="2:5" hidden="1" x14ac:dyDescent="0.25">
      <c r="B2892" t="s">
        <v>3166</v>
      </c>
      <c r="C2892" t="s">
        <v>3167</v>
      </c>
      <c r="D2892">
        <v>0</v>
      </c>
      <c r="E2892" s="7">
        <v>46358</v>
      </c>
    </row>
    <row r="2893" spans="2:5" hidden="1" x14ac:dyDescent="0.25">
      <c r="B2893" t="s">
        <v>3166</v>
      </c>
      <c r="C2893" t="s">
        <v>3167</v>
      </c>
      <c r="D2893">
        <v>0</v>
      </c>
      <c r="E2893" s="7">
        <v>46448</v>
      </c>
    </row>
    <row r="2894" spans="2:5" hidden="1" x14ac:dyDescent="0.25">
      <c r="B2894" t="s">
        <v>3166</v>
      </c>
      <c r="C2894" t="s">
        <v>3167</v>
      </c>
      <c r="D2894">
        <v>0</v>
      </c>
      <c r="E2894" s="7">
        <v>46223</v>
      </c>
    </row>
    <row r="2895" spans="2:5" hidden="1" x14ac:dyDescent="0.25">
      <c r="B2895" t="s">
        <v>3173</v>
      </c>
      <c r="C2895" t="s">
        <v>3174</v>
      </c>
      <c r="D2895">
        <v>0</v>
      </c>
      <c r="E2895" s="7">
        <v>46327</v>
      </c>
    </row>
    <row r="2896" spans="2:5" hidden="1" x14ac:dyDescent="0.25">
      <c r="B2896" t="s">
        <v>3173</v>
      </c>
      <c r="C2896" t="s">
        <v>3174</v>
      </c>
      <c r="D2896">
        <v>0</v>
      </c>
      <c r="E2896" s="7">
        <v>46352</v>
      </c>
    </row>
    <row r="2897" spans="2:5" hidden="1" x14ac:dyDescent="0.25">
      <c r="B2897" t="s">
        <v>3173</v>
      </c>
      <c r="C2897" t="s">
        <v>3174</v>
      </c>
      <c r="D2897">
        <v>0</v>
      </c>
      <c r="E2897" s="7">
        <v>46508</v>
      </c>
    </row>
    <row r="2898" spans="2:5" hidden="1" x14ac:dyDescent="0.25">
      <c r="B2898" t="s">
        <v>3173</v>
      </c>
      <c r="C2898" t="s">
        <v>3174</v>
      </c>
      <c r="D2898">
        <v>0</v>
      </c>
      <c r="E2898" s="7">
        <v>46522</v>
      </c>
    </row>
    <row r="2899" spans="2:5" hidden="1" x14ac:dyDescent="0.25">
      <c r="B2899" t="s">
        <v>3173</v>
      </c>
      <c r="C2899" t="s">
        <v>3174</v>
      </c>
      <c r="D2899">
        <v>0</v>
      </c>
      <c r="E2899" s="7">
        <v>46508</v>
      </c>
    </row>
    <row r="2900" spans="2:5" hidden="1" x14ac:dyDescent="0.25">
      <c r="B2900" t="s">
        <v>3173</v>
      </c>
      <c r="C2900" t="s">
        <v>3174</v>
      </c>
      <c r="D2900">
        <v>0</v>
      </c>
      <c r="E2900" s="7">
        <v>46553</v>
      </c>
    </row>
    <row r="2901" spans="2:5" hidden="1" x14ac:dyDescent="0.25">
      <c r="B2901" t="s">
        <v>3173</v>
      </c>
      <c r="C2901" t="s">
        <v>3174</v>
      </c>
      <c r="D2901">
        <v>0</v>
      </c>
      <c r="E2901" s="7">
        <v>46582</v>
      </c>
    </row>
    <row r="2902" spans="2:5" hidden="1" x14ac:dyDescent="0.25">
      <c r="B2902" t="s">
        <v>3173</v>
      </c>
      <c r="C2902" t="s">
        <v>3174</v>
      </c>
      <c r="D2902">
        <v>0</v>
      </c>
      <c r="E2902" s="7">
        <v>46595</v>
      </c>
    </row>
    <row r="2903" spans="2:5" hidden="1" x14ac:dyDescent="0.25">
      <c r="B2903" t="s">
        <v>3173</v>
      </c>
      <c r="C2903" t="s">
        <v>3174</v>
      </c>
      <c r="D2903">
        <v>0</v>
      </c>
      <c r="E2903" s="7">
        <v>46601</v>
      </c>
    </row>
    <row r="2904" spans="2:5" hidden="1" x14ac:dyDescent="0.25">
      <c r="B2904" t="s">
        <v>3173</v>
      </c>
      <c r="C2904" t="s">
        <v>3174</v>
      </c>
      <c r="D2904">
        <v>0</v>
      </c>
      <c r="E2904" s="7">
        <v>46175</v>
      </c>
    </row>
    <row r="2905" spans="2:5" hidden="1" x14ac:dyDescent="0.25">
      <c r="B2905" t="s">
        <v>3173</v>
      </c>
      <c r="C2905" t="s">
        <v>3174</v>
      </c>
      <c r="D2905">
        <v>0</v>
      </c>
      <c r="E2905" s="7">
        <v>46204</v>
      </c>
    </row>
    <row r="2906" spans="2:5" hidden="1" x14ac:dyDescent="0.25">
      <c r="B2906" t="s">
        <v>3183</v>
      </c>
      <c r="C2906" t="s">
        <v>3184</v>
      </c>
      <c r="D2906">
        <v>0</v>
      </c>
      <c r="E2906" s="7">
        <v>46327</v>
      </c>
    </row>
    <row r="2907" spans="2:5" hidden="1" x14ac:dyDescent="0.25">
      <c r="B2907" t="s">
        <v>3183</v>
      </c>
      <c r="C2907" t="s">
        <v>3184</v>
      </c>
      <c r="D2907">
        <v>0</v>
      </c>
      <c r="E2907" s="7">
        <v>46486</v>
      </c>
    </row>
    <row r="2908" spans="2:5" hidden="1" x14ac:dyDescent="0.25">
      <c r="B2908" t="s">
        <v>3183</v>
      </c>
      <c r="C2908" t="s">
        <v>3184</v>
      </c>
      <c r="D2908">
        <v>0</v>
      </c>
      <c r="E2908" s="7">
        <v>46478</v>
      </c>
    </row>
    <row r="2909" spans="2:5" hidden="1" x14ac:dyDescent="0.25">
      <c r="B2909" t="s">
        <v>3183</v>
      </c>
      <c r="C2909" t="s">
        <v>3184</v>
      </c>
      <c r="D2909">
        <v>0</v>
      </c>
      <c r="E2909" s="7">
        <v>46508</v>
      </c>
    </row>
    <row r="2910" spans="2:5" hidden="1" x14ac:dyDescent="0.25">
      <c r="B2910" t="s">
        <v>3183</v>
      </c>
      <c r="C2910" t="s">
        <v>3184</v>
      </c>
      <c r="D2910">
        <v>0</v>
      </c>
      <c r="E2910" s="7">
        <v>46512</v>
      </c>
    </row>
    <row r="2911" spans="2:5" hidden="1" x14ac:dyDescent="0.25">
      <c r="B2911" t="s">
        <v>3183</v>
      </c>
      <c r="C2911" t="s">
        <v>3184</v>
      </c>
      <c r="D2911">
        <v>81</v>
      </c>
      <c r="E2911" s="7">
        <v>46529</v>
      </c>
    </row>
    <row r="2912" spans="2:5" hidden="1" x14ac:dyDescent="0.25">
      <c r="B2912" t="s">
        <v>3183</v>
      </c>
      <c r="C2912" t="s">
        <v>3184</v>
      </c>
      <c r="D2912">
        <v>420</v>
      </c>
      <c r="E2912" s="7">
        <v>46529</v>
      </c>
    </row>
    <row r="2913" spans="2:5" hidden="1" x14ac:dyDescent="0.25">
      <c r="B2913" t="s">
        <v>3183</v>
      </c>
      <c r="C2913" t="s">
        <v>3184</v>
      </c>
      <c r="D2913">
        <v>354</v>
      </c>
      <c r="E2913" s="7">
        <v>46536</v>
      </c>
    </row>
    <row r="2914" spans="2:5" hidden="1" x14ac:dyDescent="0.25">
      <c r="B2914" t="s">
        <v>3183</v>
      </c>
      <c r="C2914" t="s">
        <v>3184</v>
      </c>
      <c r="D2914">
        <v>480</v>
      </c>
      <c r="E2914" s="7">
        <v>46569</v>
      </c>
    </row>
    <row r="2915" spans="2:5" hidden="1" x14ac:dyDescent="0.25">
      <c r="B2915" t="s">
        <v>3190</v>
      </c>
      <c r="C2915" t="s">
        <v>3191</v>
      </c>
      <c r="D2915">
        <v>0</v>
      </c>
      <c r="E2915" s="7">
        <v>45660</v>
      </c>
    </row>
    <row r="2916" spans="2:5" hidden="1" x14ac:dyDescent="0.25">
      <c r="B2916" t="s">
        <v>3193</v>
      </c>
      <c r="C2916" t="s">
        <v>10469</v>
      </c>
      <c r="D2916">
        <v>0</v>
      </c>
      <c r="E2916" s="7">
        <v>46386</v>
      </c>
    </row>
    <row r="2917" spans="2:5" hidden="1" x14ac:dyDescent="0.25">
      <c r="B2917" t="s">
        <v>3193</v>
      </c>
      <c r="C2917" t="s">
        <v>10469</v>
      </c>
      <c r="D2917">
        <v>0</v>
      </c>
      <c r="E2917" s="7">
        <v>46427</v>
      </c>
    </row>
    <row r="2918" spans="2:5" hidden="1" x14ac:dyDescent="0.25">
      <c r="B2918" t="s">
        <v>3193</v>
      </c>
      <c r="C2918" t="s">
        <v>10469</v>
      </c>
      <c r="D2918">
        <v>0</v>
      </c>
      <c r="E2918" s="7">
        <v>46386</v>
      </c>
    </row>
    <row r="2919" spans="2:5" hidden="1" x14ac:dyDescent="0.25">
      <c r="B2919" t="s">
        <v>3193</v>
      </c>
      <c r="C2919" t="s">
        <v>10469</v>
      </c>
      <c r="D2919">
        <v>0</v>
      </c>
      <c r="E2919" s="7">
        <v>46434</v>
      </c>
    </row>
    <row r="2920" spans="2:5" hidden="1" x14ac:dyDescent="0.25">
      <c r="B2920" t="s">
        <v>3193</v>
      </c>
      <c r="C2920" t="s">
        <v>10469</v>
      </c>
      <c r="D2920">
        <v>3500</v>
      </c>
      <c r="E2920" s="7">
        <v>46655</v>
      </c>
    </row>
    <row r="2921" spans="2:5" hidden="1" x14ac:dyDescent="0.25">
      <c r="B2921" t="s">
        <v>3193</v>
      </c>
      <c r="C2921" t="s">
        <v>10469</v>
      </c>
      <c r="D2921">
        <v>0</v>
      </c>
      <c r="E2921" s="7">
        <v>46655</v>
      </c>
    </row>
    <row r="2922" spans="2:5" hidden="1" x14ac:dyDescent="0.25">
      <c r="B2922" t="s">
        <v>3193</v>
      </c>
      <c r="C2922" t="s">
        <v>10469</v>
      </c>
      <c r="D2922">
        <v>0</v>
      </c>
      <c r="E2922" s="7">
        <v>46655</v>
      </c>
    </row>
    <row r="2923" spans="2:5" hidden="1" x14ac:dyDescent="0.25">
      <c r="B2923" t="s">
        <v>3193</v>
      </c>
      <c r="C2923" t="s">
        <v>10469</v>
      </c>
      <c r="D2923">
        <v>0</v>
      </c>
      <c r="E2923" s="7">
        <v>46141</v>
      </c>
    </row>
    <row r="2924" spans="2:5" hidden="1" x14ac:dyDescent="0.25">
      <c r="B2924" t="s">
        <v>3193</v>
      </c>
      <c r="C2924" t="s">
        <v>10469</v>
      </c>
      <c r="D2924">
        <v>0</v>
      </c>
      <c r="E2924" s="7">
        <v>45812</v>
      </c>
    </row>
    <row r="2925" spans="2:5" hidden="1" x14ac:dyDescent="0.25">
      <c r="B2925" t="s">
        <v>3193</v>
      </c>
      <c r="C2925" t="s">
        <v>10469</v>
      </c>
      <c r="D2925">
        <v>0</v>
      </c>
      <c r="E2925" s="7">
        <v>46191</v>
      </c>
    </row>
    <row r="2926" spans="2:5" hidden="1" x14ac:dyDescent="0.25">
      <c r="B2926" t="s">
        <v>3193</v>
      </c>
      <c r="C2926" t="s">
        <v>10469</v>
      </c>
      <c r="D2926">
        <v>0</v>
      </c>
      <c r="E2926" s="7">
        <v>46201</v>
      </c>
    </row>
    <row r="2927" spans="2:5" hidden="1" x14ac:dyDescent="0.25">
      <c r="B2927" t="s">
        <v>3193</v>
      </c>
      <c r="C2927" t="s">
        <v>10469</v>
      </c>
      <c r="D2927">
        <v>0</v>
      </c>
      <c r="E2927" s="7">
        <v>46278</v>
      </c>
    </row>
    <row r="2928" spans="2:5" hidden="1" x14ac:dyDescent="0.25">
      <c r="B2928" t="s">
        <v>3193</v>
      </c>
      <c r="C2928" t="s">
        <v>10469</v>
      </c>
      <c r="D2928">
        <v>0</v>
      </c>
      <c r="E2928" s="7">
        <v>46279</v>
      </c>
    </row>
    <row r="2929" spans="2:5" hidden="1" x14ac:dyDescent="0.25">
      <c r="B2929" t="s">
        <v>3193</v>
      </c>
      <c r="C2929" t="s">
        <v>10469</v>
      </c>
      <c r="D2929">
        <v>0</v>
      </c>
      <c r="E2929" s="7">
        <v>46539</v>
      </c>
    </row>
    <row r="2930" spans="2:5" hidden="1" x14ac:dyDescent="0.25">
      <c r="B2930" t="s">
        <v>3193</v>
      </c>
      <c r="C2930" t="s">
        <v>10469</v>
      </c>
      <c r="D2930">
        <v>0</v>
      </c>
      <c r="E2930" s="7">
        <v>46386</v>
      </c>
    </row>
    <row r="2931" spans="2:5" hidden="1" x14ac:dyDescent="0.25">
      <c r="B2931" t="s">
        <v>3193</v>
      </c>
      <c r="C2931" t="s">
        <v>10469</v>
      </c>
      <c r="D2931">
        <v>0</v>
      </c>
      <c r="E2931" s="7">
        <v>46434</v>
      </c>
    </row>
    <row r="2932" spans="2:5" hidden="1" x14ac:dyDescent="0.25">
      <c r="B2932" t="s">
        <v>3197</v>
      </c>
      <c r="C2932" t="s">
        <v>1424</v>
      </c>
      <c r="D2932">
        <v>180</v>
      </c>
      <c r="E2932" s="7">
        <v>46598</v>
      </c>
    </row>
    <row r="2933" spans="2:5" hidden="1" x14ac:dyDescent="0.25">
      <c r="B2933" t="s">
        <v>3197</v>
      </c>
      <c r="C2933" t="s">
        <v>1424</v>
      </c>
      <c r="D2933">
        <v>60</v>
      </c>
      <c r="E2933" s="7">
        <v>46610</v>
      </c>
    </row>
    <row r="2934" spans="2:5" hidden="1" x14ac:dyDescent="0.25">
      <c r="B2934" t="s">
        <v>3197</v>
      </c>
      <c r="C2934" t="s">
        <v>1424</v>
      </c>
      <c r="D2934">
        <v>426</v>
      </c>
      <c r="E2934" s="7">
        <v>46627</v>
      </c>
    </row>
    <row r="2935" spans="2:5" hidden="1" x14ac:dyDescent="0.25">
      <c r="B2935" t="s">
        <v>3197</v>
      </c>
      <c r="C2935" t="s">
        <v>1424</v>
      </c>
      <c r="D2935">
        <v>22</v>
      </c>
      <c r="E2935" s="7">
        <v>46627</v>
      </c>
    </row>
    <row r="2936" spans="2:5" hidden="1" x14ac:dyDescent="0.25">
      <c r="B2936" t="s">
        <v>3197</v>
      </c>
      <c r="C2936" t="s">
        <v>1424</v>
      </c>
      <c r="D2936">
        <v>720</v>
      </c>
      <c r="E2936" s="7">
        <v>46643</v>
      </c>
    </row>
    <row r="2937" spans="2:5" hidden="1" x14ac:dyDescent="0.25">
      <c r="B2937" t="s">
        <v>3197</v>
      </c>
      <c r="C2937" t="s">
        <v>1424</v>
      </c>
      <c r="D2937">
        <v>0</v>
      </c>
      <c r="E2937" s="7">
        <v>46540</v>
      </c>
    </row>
    <row r="2938" spans="2:5" hidden="1" x14ac:dyDescent="0.25">
      <c r="B2938" t="s">
        <v>3197</v>
      </c>
      <c r="C2938" t="s">
        <v>1424</v>
      </c>
      <c r="D2938">
        <v>0</v>
      </c>
      <c r="E2938" s="7">
        <v>46553</v>
      </c>
    </row>
    <row r="2939" spans="2:5" hidden="1" x14ac:dyDescent="0.25">
      <c r="B2939" t="s">
        <v>3197</v>
      </c>
      <c r="C2939" t="s">
        <v>1424</v>
      </c>
      <c r="D2939">
        <v>0</v>
      </c>
      <c r="E2939" s="7">
        <v>46196</v>
      </c>
    </row>
    <row r="2940" spans="2:5" hidden="1" x14ac:dyDescent="0.25">
      <c r="B2940" t="s">
        <v>3197</v>
      </c>
      <c r="C2940" t="s">
        <v>1424</v>
      </c>
      <c r="D2940">
        <v>0</v>
      </c>
      <c r="E2940" s="7">
        <v>46197</v>
      </c>
    </row>
    <row r="2941" spans="2:5" hidden="1" x14ac:dyDescent="0.25">
      <c r="B2941" t="s">
        <v>3197</v>
      </c>
      <c r="C2941" t="s">
        <v>1424</v>
      </c>
      <c r="D2941">
        <v>0</v>
      </c>
      <c r="E2941" s="7">
        <v>46209</v>
      </c>
    </row>
    <row r="2942" spans="2:5" hidden="1" x14ac:dyDescent="0.25">
      <c r="B2942" t="s">
        <v>3197</v>
      </c>
      <c r="C2942" t="s">
        <v>1424</v>
      </c>
      <c r="D2942">
        <v>0</v>
      </c>
      <c r="E2942" s="7">
        <v>46209</v>
      </c>
    </row>
    <row r="2943" spans="2:5" hidden="1" x14ac:dyDescent="0.25">
      <c r="B2943" t="s">
        <v>3197</v>
      </c>
      <c r="C2943" t="s">
        <v>1424</v>
      </c>
      <c r="D2943">
        <v>0</v>
      </c>
      <c r="E2943" s="7">
        <v>46217</v>
      </c>
    </row>
    <row r="2944" spans="2:5" hidden="1" x14ac:dyDescent="0.25">
      <c r="B2944" t="s">
        <v>3197</v>
      </c>
      <c r="C2944" t="s">
        <v>1424</v>
      </c>
      <c r="D2944">
        <v>0</v>
      </c>
      <c r="E2944" s="7">
        <v>46149</v>
      </c>
    </row>
    <row r="2945" spans="2:5" hidden="1" x14ac:dyDescent="0.25">
      <c r="B2945" t="s">
        <v>3197</v>
      </c>
      <c r="C2945" t="s">
        <v>1424</v>
      </c>
      <c r="D2945">
        <v>0</v>
      </c>
      <c r="E2945" s="7">
        <v>46154</v>
      </c>
    </row>
    <row r="2946" spans="2:5" hidden="1" x14ac:dyDescent="0.25">
      <c r="B2946" t="s">
        <v>3197</v>
      </c>
      <c r="C2946" t="s">
        <v>1424</v>
      </c>
      <c r="D2946">
        <v>0</v>
      </c>
      <c r="E2946" s="7">
        <v>46182</v>
      </c>
    </row>
    <row r="2947" spans="2:5" hidden="1" x14ac:dyDescent="0.25">
      <c r="B2947" t="s">
        <v>3197</v>
      </c>
      <c r="C2947" t="s">
        <v>1424</v>
      </c>
      <c r="D2947">
        <v>0</v>
      </c>
      <c r="E2947" s="7">
        <v>46237</v>
      </c>
    </row>
    <row r="2948" spans="2:5" hidden="1" x14ac:dyDescent="0.25">
      <c r="B2948" t="s">
        <v>3197</v>
      </c>
      <c r="C2948" t="s">
        <v>1424</v>
      </c>
      <c r="D2948">
        <v>0</v>
      </c>
      <c r="E2948" s="7">
        <v>46235</v>
      </c>
    </row>
    <row r="2949" spans="2:5" hidden="1" x14ac:dyDescent="0.25">
      <c r="B2949" t="s">
        <v>3197</v>
      </c>
      <c r="C2949" t="s">
        <v>1424</v>
      </c>
      <c r="D2949">
        <v>0</v>
      </c>
      <c r="E2949" s="7">
        <v>46246</v>
      </c>
    </row>
    <row r="2950" spans="2:5" hidden="1" x14ac:dyDescent="0.25">
      <c r="B2950" t="s">
        <v>3197</v>
      </c>
      <c r="C2950" t="s">
        <v>1424</v>
      </c>
      <c r="D2950">
        <v>0</v>
      </c>
      <c r="E2950" s="7">
        <v>46183</v>
      </c>
    </row>
    <row r="2951" spans="2:5" hidden="1" x14ac:dyDescent="0.25">
      <c r="B2951" t="s">
        <v>3197</v>
      </c>
      <c r="C2951" t="s">
        <v>1424</v>
      </c>
      <c r="D2951">
        <v>0</v>
      </c>
      <c r="E2951" s="7">
        <v>46246</v>
      </c>
    </row>
    <row r="2952" spans="2:5" hidden="1" x14ac:dyDescent="0.25">
      <c r="B2952" t="s">
        <v>3197</v>
      </c>
      <c r="C2952" t="s">
        <v>1424</v>
      </c>
      <c r="D2952">
        <v>0</v>
      </c>
      <c r="E2952" s="7">
        <v>46246</v>
      </c>
    </row>
    <row r="2953" spans="2:5" hidden="1" x14ac:dyDescent="0.25">
      <c r="B2953" t="s">
        <v>3197</v>
      </c>
      <c r="C2953" t="s">
        <v>1424</v>
      </c>
      <c r="D2953">
        <v>0</v>
      </c>
      <c r="E2953" s="7">
        <v>46190</v>
      </c>
    </row>
    <row r="2954" spans="2:5" hidden="1" x14ac:dyDescent="0.25">
      <c r="B2954" t="s">
        <v>3197</v>
      </c>
      <c r="C2954" t="s">
        <v>1424</v>
      </c>
      <c r="D2954">
        <v>0</v>
      </c>
      <c r="E2954" s="7">
        <v>46189</v>
      </c>
    </row>
    <row r="2955" spans="2:5" hidden="1" x14ac:dyDescent="0.25">
      <c r="B2955" t="s">
        <v>3197</v>
      </c>
      <c r="C2955" t="s">
        <v>1424</v>
      </c>
      <c r="D2955">
        <v>0</v>
      </c>
      <c r="E2955" s="7">
        <v>46196</v>
      </c>
    </row>
    <row r="2956" spans="2:5" hidden="1" x14ac:dyDescent="0.25">
      <c r="B2956" t="s">
        <v>3197</v>
      </c>
      <c r="C2956" t="s">
        <v>1424</v>
      </c>
      <c r="D2956">
        <v>0</v>
      </c>
      <c r="E2956" s="7">
        <v>46209</v>
      </c>
    </row>
    <row r="2957" spans="2:5" hidden="1" x14ac:dyDescent="0.25">
      <c r="B2957" t="s">
        <v>3197</v>
      </c>
      <c r="C2957" t="s">
        <v>1424</v>
      </c>
      <c r="D2957">
        <v>0</v>
      </c>
      <c r="E2957" s="7">
        <v>46246</v>
      </c>
    </row>
    <row r="2958" spans="2:5" hidden="1" x14ac:dyDescent="0.25">
      <c r="B2958" t="s">
        <v>3197</v>
      </c>
      <c r="C2958" t="s">
        <v>1424</v>
      </c>
      <c r="D2958">
        <v>0</v>
      </c>
      <c r="E2958" s="7">
        <v>46209</v>
      </c>
    </row>
    <row r="2959" spans="2:5" hidden="1" x14ac:dyDescent="0.25">
      <c r="B2959" t="s">
        <v>3197</v>
      </c>
      <c r="C2959" t="s">
        <v>1424</v>
      </c>
      <c r="D2959">
        <v>0</v>
      </c>
      <c r="E2959" s="7">
        <v>46217</v>
      </c>
    </row>
    <row r="2960" spans="2:5" hidden="1" x14ac:dyDescent="0.25">
      <c r="B2960" t="s">
        <v>3197</v>
      </c>
      <c r="C2960" t="s">
        <v>1424</v>
      </c>
      <c r="D2960">
        <v>0</v>
      </c>
      <c r="E2960" s="7">
        <v>46221</v>
      </c>
    </row>
    <row r="2961" spans="2:5" hidden="1" x14ac:dyDescent="0.25">
      <c r="B2961" t="s">
        <v>3197</v>
      </c>
      <c r="C2961" t="s">
        <v>1424</v>
      </c>
      <c r="D2961">
        <v>0</v>
      </c>
      <c r="E2961" s="7">
        <v>46540</v>
      </c>
    </row>
    <row r="2962" spans="2:5" hidden="1" x14ac:dyDescent="0.25">
      <c r="B2962" t="s">
        <v>3197</v>
      </c>
      <c r="C2962" t="s">
        <v>1424</v>
      </c>
      <c r="D2962">
        <v>0</v>
      </c>
      <c r="E2962" s="7">
        <v>46218</v>
      </c>
    </row>
    <row r="2963" spans="2:5" hidden="1" x14ac:dyDescent="0.25">
      <c r="B2963" t="s">
        <v>3197</v>
      </c>
      <c r="C2963" t="s">
        <v>1424</v>
      </c>
      <c r="D2963">
        <v>0</v>
      </c>
      <c r="E2963" s="7">
        <v>46255</v>
      </c>
    </row>
    <row r="2964" spans="2:5" hidden="1" x14ac:dyDescent="0.25">
      <c r="B2964" t="s">
        <v>3197</v>
      </c>
      <c r="C2964" t="s">
        <v>1424</v>
      </c>
      <c r="D2964">
        <v>0</v>
      </c>
      <c r="E2964" s="7">
        <v>46540</v>
      </c>
    </row>
    <row r="2965" spans="2:5" hidden="1" x14ac:dyDescent="0.25">
      <c r="B2965" t="s">
        <v>3197</v>
      </c>
      <c r="C2965" t="s">
        <v>1424</v>
      </c>
      <c r="D2965">
        <v>0</v>
      </c>
      <c r="E2965" s="7">
        <v>46517</v>
      </c>
    </row>
    <row r="2966" spans="2:5" hidden="1" x14ac:dyDescent="0.25">
      <c r="B2966" t="s">
        <v>3197</v>
      </c>
      <c r="C2966" t="s">
        <v>1424</v>
      </c>
      <c r="D2966">
        <v>0</v>
      </c>
      <c r="E2966" s="7">
        <v>46464</v>
      </c>
    </row>
    <row r="2967" spans="2:5" hidden="1" x14ac:dyDescent="0.25">
      <c r="B2967" t="s">
        <v>3197</v>
      </c>
      <c r="C2967" t="s">
        <v>1424</v>
      </c>
      <c r="D2967">
        <v>0</v>
      </c>
      <c r="E2967" s="7">
        <v>46577</v>
      </c>
    </row>
    <row r="2968" spans="2:5" hidden="1" x14ac:dyDescent="0.25">
      <c r="B2968" t="s">
        <v>3197</v>
      </c>
      <c r="C2968" t="s">
        <v>1424</v>
      </c>
      <c r="D2968">
        <v>0</v>
      </c>
      <c r="E2968" s="7">
        <v>46520</v>
      </c>
    </row>
    <row r="2969" spans="2:5" hidden="1" x14ac:dyDescent="0.25">
      <c r="B2969" t="s">
        <v>3197</v>
      </c>
      <c r="C2969" t="s">
        <v>1424</v>
      </c>
      <c r="D2969">
        <v>58</v>
      </c>
      <c r="E2969" s="7">
        <v>46627</v>
      </c>
    </row>
    <row r="2970" spans="2:5" hidden="1" x14ac:dyDescent="0.25">
      <c r="B2970" t="s">
        <v>3197</v>
      </c>
      <c r="C2970" t="s">
        <v>1424</v>
      </c>
      <c r="D2970">
        <v>0</v>
      </c>
      <c r="E2970" s="7">
        <v>46561</v>
      </c>
    </row>
    <row r="2971" spans="2:5" hidden="1" x14ac:dyDescent="0.25">
      <c r="B2971" t="s">
        <v>3197</v>
      </c>
      <c r="C2971" t="s">
        <v>1424</v>
      </c>
      <c r="D2971">
        <v>0</v>
      </c>
      <c r="E2971" s="7">
        <v>46567</v>
      </c>
    </row>
    <row r="2972" spans="2:5" hidden="1" x14ac:dyDescent="0.25">
      <c r="B2972" t="s">
        <v>3197</v>
      </c>
      <c r="C2972" t="s">
        <v>1424</v>
      </c>
      <c r="D2972">
        <v>0</v>
      </c>
      <c r="E2972" s="7">
        <v>46568</v>
      </c>
    </row>
    <row r="2973" spans="2:5" hidden="1" x14ac:dyDescent="0.25">
      <c r="B2973" t="s">
        <v>3197</v>
      </c>
      <c r="C2973" t="s">
        <v>1424</v>
      </c>
      <c r="D2973">
        <v>9</v>
      </c>
      <c r="E2973" s="7">
        <v>46644</v>
      </c>
    </row>
    <row r="2974" spans="2:5" hidden="1" x14ac:dyDescent="0.25">
      <c r="B2974" t="s">
        <v>3197</v>
      </c>
      <c r="C2974" t="s">
        <v>1424</v>
      </c>
      <c r="D2974">
        <v>381</v>
      </c>
      <c r="E2974" s="7">
        <v>46644</v>
      </c>
    </row>
    <row r="2975" spans="2:5" hidden="1" x14ac:dyDescent="0.25">
      <c r="B2975" t="s">
        <v>3197</v>
      </c>
      <c r="C2975" t="s">
        <v>1424</v>
      </c>
      <c r="D2975">
        <v>0</v>
      </c>
      <c r="E2975" s="7">
        <v>46577</v>
      </c>
    </row>
    <row r="2976" spans="2:5" hidden="1" x14ac:dyDescent="0.25">
      <c r="B2976" t="s">
        <v>3197</v>
      </c>
      <c r="C2976" t="s">
        <v>1424</v>
      </c>
      <c r="D2976">
        <v>158</v>
      </c>
      <c r="E2976" s="7">
        <v>46580</v>
      </c>
    </row>
    <row r="2977" spans="2:5" hidden="1" x14ac:dyDescent="0.25">
      <c r="B2977" t="s">
        <v>3197</v>
      </c>
      <c r="C2977" t="s">
        <v>1424</v>
      </c>
      <c r="D2977">
        <v>0</v>
      </c>
      <c r="E2977" s="7">
        <v>46575</v>
      </c>
    </row>
    <row r="2978" spans="2:5" hidden="1" x14ac:dyDescent="0.25">
      <c r="B2978" t="s">
        <v>3197</v>
      </c>
      <c r="C2978" t="s">
        <v>1424</v>
      </c>
      <c r="D2978">
        <v>146</v>
      </c>
      <c r="E2978" s="7">
        <v>46580</v>
      </c>
    </row>
    <row r="2979" spans="2:5" hidden="1" x14ac:dyDescent="0.25">
      <c r="B2979" t="s">
        <v>3197</v>
      </c>
      <c r="C2979" t="s">
        <v>1424</v>
      </c>
      <c r="D2979">
        <v>170</v>
      </c>
      <c r="E2979" s="7">
        <v>46581</v>
      </c>
    </row>
    <row r="2980" spans="2:5" hidden="1" x14ac:dyDescent="0.25">
      <c r="B2980" t="s">
        <v>3197</v>
      </c>
      <c r="C2980" t="s">
        <v>1424</v>
      </c>
      <c r="D2980">
        <v>360</v>
      </c>
      <c r="E2980" s="7">
        <v>46608</v>
      </c>
    </row>
    <row r="2981" spans="2:5" hidden="1" x14ac:dyDescent="0.25">
      <c r="B2981" t="s">
        <v>3197</v>
      </c>
      <c r="C2981" t="s">
        <v>1424</v>
      </c>
      <c r="D2981">
        <v>720</v>
      </c>
      <c r="E2981" s="7">
        <v>46617</v>
      </c>
    </row>
    <row r="2982" spans="2:5" hidden="1" x14ac:dyDescent="0.25">
      <c r="B2982" t="s">
        <v>3197</v>
      </c>
      <c r="C2982" t="s">
        <v>1424</v>
      </c>
      <c r="D2982">
        <v>34</v>
      </c>
      <c r="E2982" s="7">
        <v>46632</v>
      </c>
    </row>
    <row r="2983" spans="2:5" hidden="1" x14ac:dyDescent="0.25">
      <c r="B2983" t="s">
        <v>3197</v>
      </c>
      <c r="C2983" t="s">
        <v>1424</v>
      </c>
      <c r="D2983">
        <v>90</v>
      </c>
      <c r="E2983" s="7">
        <v>46644</v>
      </c>
    </row>
    <row r="2984" spans="2:5" hidden="1" x14ac:dyDescent="0.25">
      <c r="B2984" t="s">
        <v>3198</v>
      </c>
      <c r="C2984" t="s">
        <v>3199</v>
      </c>
      <c r="D2984">
        <v>0</v>
      </c>
      <c r="E2984" s="7">
        <v>45722</v>
      </c>
    </row>
    <row r="2985" spans="2:5" hidden="1" x14ac:dyDescent="0.25">
      <c r="B2985" t="s">
        <v>3202</v>
      </c>
      <c r="C2985" t="s">
        <v>3203</v>
      </c>
      <c r="D2985">
        <v>0</v>
      </c>
      <c r="E2985" s="7">
        <v>45804</v>
      </c>
    </row>
    <row r="2986" spans="2:5" hidden="1" x14ac:dyDescent="0.25">
      <c r="B2986" t="s">
        <v>3205</v>
      </c>
      <c r="C2986" t="s">
        <v>3206</v>
      </c>
      <c r="D2986">
        <v>0</v>
      </c>
      <c r="E2986" s="7">
        <v>45804</v>
      </c>
    </row>
    <row r="2987" spans="2:5" hidden="1" x14ac:dyDescent="0.25">
      <c r="B2987" t="s">
        <v>3208</v>
      </c>
      <c r="C2987" t="s">
        <v>3209</v>
      </c>
      <c r="D2987">
        <v>0</v>
      </c>
      <c r="E2987" s="7">
        <v>45967</v>
      </c>
    </row>
    <row r="2988" spans="2:5" hidden="1" x14ac:dyDescent="0.25">
      <c r="B2988" t="s">
        <v>3210</v>
      </c>
      <c r="C2988" t="s">
        <v>3211</v>
      </c>
      <c r="D2988">
        <v>0</v>
      </c>
      <c r="E2988" s="7">
        <v>46113</v>
      </c>
    </row>
    <row r="2989" spans="2:5" hidden="1" x14ac:dyDescent="0.25">
      <c r="B2989" t="s">
        <v>3210</v>
      </c>
      <c r="C2989" t="s">
        <v>3211</v>
      </c>
      <c r="D2989">
        <v>0</v>
      </c>
      <c r="E2989" s="7" t="s">
        <v>30</v>
      </c>
    </row>
    <row r="2990" spans="2:5" hidden="1" x14ac:dyDescent="0.25">
      <c r="B2990" t="s">
        <v>3210</v>
      </c>
      <c r="C2990" t="s">
        <v>3211</v>
      </c>
      <c r="D2990">
        <v>0</v>
      </c>
      <c r="E2990" s="7">
        <v>46309</v>
      </c>
    </row>
    <row r="2991" spans="2:5" hidden="1" x14ac:dyDescent="0.25">
      <c r="B2991" t="s">
        <v>3210</v>
      </c>
      <c r="C2991" t="s">
        <v>3211</v>
      </c>
      <c r="D2991">
        <v>0</v>
      </c>
      <c r="E2991" s="7">
        <v>46352</v>
      </c>
    </row>
    <row r="2992" spans="2:5" hidden="1" x14ac:dyDescent="0.25">
      <c r="B2992" t="s">
        <v>3210</v>
      </c>
      <c r="C2992" t="s">
        <v>3211</v>
      </c>
      <c r="D2992">
        <v>0</v>
      </c>
      <c r="E2992" s="7">
        <v>46113</v>
      </c>
    </row>
    <row r="2993" spans="2:5" hidden="1" x14ac:dyDescent="0.25">
      <c r="B2993" t="s">
        <v>3210</v>
      </c>
      <c r="C2993" t="s">
        <v>3211</v>
      </c>
      <c r="D2993">
        <v>0</v>
      </c>
      <c r="E2993" s="7">
        <v>46143</v>
      </c>
    </row>
    <row r="2994" spans="2:5" hidden="1" x14ac:dyDescent="0.25">
      <c r="B2994" t="s">
        <v>3215</v>
      </c>
      <c r="C2994" t="s">
        <v>3216</v>
      </c>
      <c r="D2994">
        <v>0</v>
      </c>
      <c r="E2994" s="7">
        <v>46042</v>
      </c>
    </row>
    <row r="2995" spans="2:5" hidden="1" x14ac:dyDescent="0.25">
      <c r="B2995" t="s">
        <v>3215</v>
      </c>
      <c r="C2995" t="s">
        <v>3216</v>
      </c>
      <c r="D2995">
        <v>0</v>
      </c>
      <c r="E2995" s="7">
        <v>46059</v>
      </c>
    </row>
    <row r="2996" spans="2:5" hidden="1" x14ac:dyDescent="0.25">
      <c r="B2996" t="s">
        <v>3215</v>
      </c>
      <c r="C2996" t="s">
        <v>3216</v>
      </c>
      <c r="D2996">
        <v>0</v>
      </c>
      <c r="E2996" s="7">
        <v>46068</v>
      </c>
    </row>
    <row r="2997" spans="2:5" hidden="1" x14ac:dyDescent="0.25">
      <c r="B2997" t="s">
        <v>3215</v>
      </c>
      <c r="C2997" t="s">
        <v>3216</v>
      </c>
      <c r="D2997">
        <v>0</v>
      </c>
      <c r="E2997" s="7">
        <v>46072</v>
      </c>
    </row>
    <row r="2998" spans="2:5" hidden="1" x14ac:dyDescent="0.25">
      <c r="B2998" t="s">
        <v>3218</v>
      </c>
      <c r="C2998" t="s">
        <v>3219</v>
      </c>
      <c r="D2998">
        <v>0</v>
      </c>
      <c r="E2998" s="7" t="s">
        <v>30</v>
      </c>
    </row>
    <row r="2999" spans="2:5" hidden="1" x14ac:dyDescent="0.25">
      <c r="B2999" t="s">
        <v>3218</v>
      </c>
      <c r="C2999" t="s">
        <v>3219</v>
      </c>
      <c r="D2999">
        <v>0</v>
      </c>
      <c r="E2999" s="7" t="s">
        <v>30</v>
      </c>
    </row>
    <row r="3000" spans="2:5" hidden="1" x14ac:dyDescent="0.25">
      <c r="B3000" t="s">
        <v>3220</v>
      </c>
      <c r="C3000" t="s">
        <v>3221</v>
      </c>
      <c r="D3000">
        <v>0</v>
      </c>
      <c r="E3000" s="7">
        <v>46251</v>
      </c>
    </row>
    <row r="3001" spans="2:5" hidden="1" x14ac:dyDescent="0.25">
      <c r="B3001" t="s">
        <v>3220</v>
      </c>
      <c r="C3001" t="s">
        <v>3221</v>
      </c>
      <c r="D3001">
        <v>0</v>
      </c>
      <c r="E3001" s="7">
        <v>46251</v>
      </c>
    </row>
    <row r="3002" spans="2:5" hidden="1" x14ac:dyDescent="0.25">
      <c r="B3002" t="s">
        <v>3220</v>
      </c>
      <c r="C3002" t="s">
        <v>3221</v>
      </c>
      <c r="D3002">
        <v>0</v>
      </c>
      <c r="E3002" s="7">
        <v>46644</v>
      </c>
    </row>
    <row r="3003" spans="2:5" hidden="1" x14ac:dyDescent="0.25">
      <c r="B3003" t="s">
        <v>3220</v>
      </c>
      <c r="C3003" t="s">
        <v>3221</v>
      </c>
      <c r="D3003">
        <v>0</v>
      </c>
      <c r="E3003" s="7">
        <v>46251</v>
      </c>
    </row>
    <row r="3004" spans="2:5" hidden="1" x14ac:dyDescent="0.25">
      <c r="B3004" t="s">
        <v>3220</v>
      </c>
      <c r="C3004" t="s">
        <v>3221</v>
      </c>
      <c r="D3004">
        <v>0</v>
      </c>
      <c r="E3004" s="7">
        <v>46339</v>
      </c>
    </row>
    <row r="3005" spans="2:5" hidden="1" x14ac:dyDescent="0.25">
      <c r="B3005" t="s">
        <v>3220</v>
      </c>
      <c r="C3005" t="s">
        <v>3221</v>
      </c>
      <c r="D3005">
        <v>0</v>
      </c>
      <c r="E3005" s="7">
        <v>46251</v>
      </c>
    </row>
    <row r="3006" spans="2:5" hidden="1" x14ac:dyDescent="0.25">
      <c r="B3006" t="s">
        <v>3220</v>
      </c>
      <c r="C3006" t="s">
        <v>3221</v>
      </c>
      <c r="D3006">
        <v>0</v>
      </c>
      <c r="E3006" s="7">
        <v>46278</v>
      </c>
    </row>
    <row r="3007" spans="2:5" hidden="1" x14ac:dyDescent="0.25">
      <c r="B3007" t="s">
        <v>3220</v>
      </c>
      <c r="C3007" t="s">
        <v>3221</v>
      </c>
      <c r="D3007">
        <v>0</v>
      </c>
      <c r="E3007" s="7" t="s">
        <v>30</v>
      </c>
    </row>
    <row r="3008" spans="2:5" hidden="1" x14ac:dyDescent="0.25">
      <c r="B3008" t="s">
        <v>3223</v>
      </c>
      <c r="C3008" t="s">
        <v>3224</v>
      </c>
      <c r="D3008">
        <v>0</v>
      </c>
      <c r="E3008" s="7">
        <v>46291</v>
      </c>
    </row>
    <row r="3009" spans="2:5" hidden="1" x14ac:dyDescent="0.25">
      <c r="B3009" t="s">
        <v>3226</v>
      </c>
      <c r="C3009" t="s">
        <v>3227</v>
      </c>
      <c r="D3009">
        <v>0</v>
      </c>
      <c r="E3009" s="7">
        <v>46361</v>
      </c>
    </row>
    <row r="3010" spans="2:5" hidden="1" x14ac:dyDescent="0.25">
      <c r="B3010" t="s">
        <v>3229</v>
      </c>
      <c r="C3010" t="s">
        <v>3230</v>
      </c>
      <c r="D3010">
        <v>0</v>
      </c>
      <c r="E3010" s="7">
        <v>46483</v>
      </c>
    </row>
    <row r="3011" spans="2:5" hidden="1" x14ac:dyDescent="0.25">
      <c r="B3011" t="s">
        <v>3229</v>
      </c>
      <c r="C3011" t="s">
        <v>3230</v>
      </c>
      <c r="D3011">
        <v>0</v>
      </c>
      <c r="E3011" s="7">
        <v>46486</v>
      </c>
    </row>
    <row r="3012" spans="2:5" hidden="1" x14ac:dyDescent="0.25">
      <c r="B3012" t="s">
        <v>3229</v>
      </c>
      <c r="C3012" t="s">
        <v>3230</v>
      </c>
      <c r="D3012">
        <v>0</v>
      </c>
      <c r="E3012" s="7">
        <v>46508</v>
      </c>
    </row>
    <row r="3013" spans="2:5" hidden="1" x14ac:dyDescent="0.25">
      <c r="B3013" t="s">
        <v>3229</v>
      </c>
      <c r="C3013" t="s">
        <v>3230</v>
      </c>
      <c r="D3013">
        <v>4</v>
      </c>
      <c r="E3013" s="7">
        <v>46597</v>
      </c>
    </row>
    <row r="3014" spans="2:5" hidden="1" x14ac:dyDescent="0.25">
      <c r="B3014" t="s">
        <v>3229</v>
      </c>
      <c r="C3014" t="s">
        <v>3230</v>
      </c>
      <c r="D3014">
        <v>372</v>
      </c>
      <c r="E3014" s="7">
        <v>46601</v>
      </c>
    </row>
    <row r="3015" spans="2:5" hidden="1" x14ac:dyDescent="0.25">
      <c r="B3015" t="s">
        <v>3233</v>
      </c>
      <c r="C3015" t="s">
        <v>3234</v>
      </c>
      <c r="D3015">
        <v>0</v>
      </c>
      <c r="E3015" s="7">
        <v>46479</v>
      </c>
    </row>
    <row r="3016" spans="2:5" hidden="1" x14ac:dyDescent="0.25">
      <c r="B3016" t="s">
        <v>3233</v>
      </c>
      <c r="C3016" t="s">
        <v>3234</v>
      </c>
      <c r="D3016">
        <v>0</v>
      </c>
      <c r="E3016" s="7">
        <v>46512</v>
      </c>
    </row>
    <row r="3017" spans="2:5" hidden="1" x14ac:dyDescent="0.25">
      <c r="B3017" t="s">
        <v>3233</v>
      </c>
      <c r="C3017" t="s">
        <v>3234</v>
      </c>
      <c r="D3017">
        <v>0</v>
      </c>
      <c r="E3017" s="7">
        <v>46521</v>
      </c>
    </row>
    <row r="3018" spans="2:5" hidden="1" x14ac:dyDescent="0.25">
      <c r="B3018" t="s">
        <v>3233</v>
      </c>
      <c r="C3018" t="s">
        <v>3234</v>
      </c>
      <c r="D3018">
        <v>0</v>
      </c>
      <c r="E3018" s="7">
        <v>46508</v>
      </c>
    </row>
    <row r="3019" spans="2:5" hidden="1" x14ac:dyDescent="0.25">
      <c r="B3019" t="s">
        <v>3233</v>
      </c>
      <c r="C3019" t="s">
        <v>3234</v>
      </c>
      <c r="D3019">
        <v>0</v>
      </c>
      <c r="E3019" s="7">
        <v>46529</v>
      </c>
    </row>
    <row r="3020" spans="2:5" hidden="1" x14ac:dyDescent="0.25">
      <c r="B3020" t="s">
        <v>3233</v>
      </c>
      <c r="C3020" t="s">
        <v>3234</v>
      </c>
      <c r="D3020">
        <v>0</v>
      </c>
      <c r="E3020" s="7">
        <v>46548</v>
      </c>
    </row>
    <row r="3021" spans="2:5" hidden="1" x14ac:dyDescent="0.25">
      <c r="B3021" t="s">
        <v>3233</v>
      </c>
      <c r="C3021" t="s">
        <v>3234</v>
      </c>
      <c r="D3021">
        <v>156</v>
      </c>
      <c r="E3021" s="7">
        <v>46588</v>
      </c>
    </row>
    <row r="3022" spans="2:5" hidden="1" x14ac:dyDescent="0.25">
      <c r="B3022" t="s">
        <v>3233</v>
      </c>
      <c r="C3022" t="s">
        <v>3234</v>
      </c>
      <c r="D3022">
        <v>222</v>
      </c>
      <c r="E3022" s="7">
        <v>46597</v>
      </c>
    </row>
    <row r="3023" spans="2:5" hidden="1" x14ac:dyDescent="0.25">
      <c r="B3023" t="s">
        <v>3233</v>
      </c>
      <c r="C3023" t="s">
        <v>3234</v>
      </c>
      <c r="D3023">
        <v>24</v>
      </c>
      <c r="E3023" s="7">
        <v>46601</v>
      </c>
    </row>
    <row r="3024" spans="2:5" hidden="1" x14ac:dyDescent="0.25">
      <c r="B3024" t="s">
        <v>3239</v>
      </c>
      <c r="C3024" t="s">
        <v>1420</v>
      </c>
      <c r="D3024">
        <v>0</v>
      </c>
      <c r="E3024" s="7" t="s">
        <v>30</v>
      </c>
    </row>
    <row r="3025" spans="2:5" hidden="1" x14ac:dyDescent="0.25">
      <c r="B3025" t="s">
        <v>3239</v>
      </c>
      <c r="C3025" t="s">
        <v>1420</v>
      </c>
      <c r="D3025">
        <v>0</v>
      </c>
      <c r="E3025" s="7">
        <v>46605</v>
      </c>
    </row>
    <row r="3026" spans="2:5" hidden="1" x14ac:dyDescent="0.25">
      <c r="B3026" t="s">
        <v>3239</v>
      </c>
      <c r="C3026" t="s">
        <v>1420</v>
      </c>
      <c r="D3026">
        <v>0</v>
      </c>
      <c r="E3026" s="7">
        <v>46605</v>
      </c>
    </row>
    <row r="3027" spans="2:5" hidden="1" x14ac:dyDescent="0.25">
      <c r="B3027" t="s">
        <v>3240</v>
      </c>
      <c r="C3027" t="s">
        <v>3241</v>
      </c>
      <c r="D3027">
        <v>0</v>
      </c>
      <c r="E3027" s="7">
        <v>45870</v>
      </c>
    </row>
    <row r="3028" spans="2:5" hidden="1" x14ac:dyDescent="0.25">
      <c r="B3028" t="s">
        <v>3240</v>
      </c>
      <c r="C3028" t="s">
        <v>3241</v>
      </c>
      <c r="D3028">
        <v>0</v>
      </c>
      <c r="E3028" s="7">
        <v>45870</v>
      </c>
    </row>
    <row r="3029" spans="2:5" hidden="1" x14ac:dyDescent="0.25">
      <c r="B3029" t="s">
        <v>3240</v>
      </c>
      <c r="C3029" t="s">
        <v>3241</v>
      </c>
      <c r="D3029">
        <v>0</v>
      </c>
      <c r="E3029" s="7">
        <v>45870</v>
      </c>
    </row>
    <row r="3030" spans="2:5" hidden="1" x14ac:dyDescent="0.25">
      <c r="B3030" t="s">
        <v>3240</v>
      </c>
      <c r="C3030" t="s">
        <v>3241</v>
      </c>
      <c r="D3030">
        <v>0</v>
      </c>
      <c r="E3030" s="7">
        <v>46874</v>
      </c>
    </row>
    <row r="3031" spans="2:5" hidden="1" x14ac:dyDescent="0.25">
      <c r="B3031" t="s">
        <v>3240</v>
      </c>
      <c r="C3031" t="s">
        <v>3241</v>
      </c>
      <c r="D3031">
        <v>0</v>
      </c>
      <c r="E3031" s="7">
        <v>46082</v>
      </c>
    </row>
    <row r="3032" spans="2:5" hidden="1" x14ac:dyDescent="0.25">
      <c r="B3032" t="s">
        <v>3240</v>
      </c>
      <c r="C3032" t="s">
        <v>3241</v>
      </c>
      <c r="D3032">
        <v>0</v>
      </c>
      <c r="E3032" s="7">
        <v>46082</v>
      </c>
    </row>
    <row r="3033" spans="2:5" hidden="1" x14ac:dyDescent="0.25">
      <c r="B3033" t="s">
        <v>3240</v>
      </c>
      <c r="C3033" t="s">
        <v>3241</v>
      </c>
      <c r="D3033">
        <v>0</v>
      </c>
      <c r="E3033" s="7">
        <v>46388</v>
      </c>
    </row>
    <row r="3034" spans="2:5" hidden="1" x14ac:dyDescent="0.25">
      <c r="B3034" t="s">
        <v>3240</v>
      </c>
      <c r="C3034" t="s">
        <v>3241</v>
      </c>
      <c r="D3034">
        <v>0</v>
      </c>
      <c r="E3034" s="7">
        <v>46388</v>
      </c>
    </row>
    <row r="3035" spans="2:5" hidden="1" x14ac:dyDescent="0.25">
      <c r="B3035" t="s">
        <v>3240</v>
      </c>
      <c r="C3035" t="s">
        <v>3241</v>
      </c>
      <c r="D3035">
        <v>0</v>
      </c>
      <c r="E3035" s="7">
        <v>46478</v>
      </c>
    </row>
    <row r="3036" spans="2:5" hidden="1" x14ac:dyDescent="0.25">
      <c r="B3036" t="s">
        <v>3240</v>
      </c>
      <c r="C3036" t="s">
        <v>3241</v>
      </c>
      <c r="D3036">
        <v>0</v>
      </c>
      <c r="E3036" s="7">
        <v>46478</v>
      </c>
    </row>
    <row r="3037" spans="2:5" hidden="1" x14ac:dyDescent="0.25">
      <c r="B3037" t="s">
        <v>3240</v>
      </c>
      <c r="C3037" t="s">
        <v>3241</v>
      </c>
      <c r="D3037">
        <v>0</v>
      </c>
      <c r="E3037" s="7">
        <v>46692</v>
      </c>
    </row>
    <row r="3038" spans="2:5" hidden="1" x14ac:dyDescent="0.25">
      <c r="B3038" t="s">
        <v>3240</v>
      </c>
      <c r="C3038" t="s">
        <v>3241</v>
      </c>
      <c r="D3038">
        <v>0</v>
      </c>
      <c r="E3038" s="7">
        <v>46692</v>
      </c>
    </row>
    <row r="3039" spans="2:5" hidden="1" x14ac:dyDescent="0.25">
      <c r="B3039" t="s">
        <v>3240</v>
      </c>
      <c r="C3039" t="s">
        <v>3241</v>
      </c>
      <c r="D3039">
        <v>0</v>
      </c>
      <c r="E3039" s="7">
        <v>46692</v>
      </c>
    </row>
    <row r="3040" spans="2:5" hidden="1" x14ac:dyDescent="0.25">
      <c r="B3040" t="s">
        <v>3240</v>
      </c>
      <c r="C3040" t="s">
        <v>3241</v>
      </c>
      <c r="D3040">
        <v>0</v>
      </c>
      <c r="E3040" s="7">
        <v>46692</v>
      </c>
    </row>
    <row r="3041" spans="2:5" hidden="1" x14ac:dyDescent="0.25">
      <c r="B3041" t="s">
        <v>3240</v>
      </c>
      <c r="C3041" t="s">
        <v>3241</v>
      </c>
      <c r="D3041">
        <v>0</v>
      </c>
      <c r="E3041" s="7">
        <v>46692</v>
      </c>
    </row>
    <row r="3042" spans="2:5" hidden="1" x14ac:dyDescent="0.25">
      <c r="B3042" t="s">
        <v>3240</v>
      </c>
      <c r="C3042" t="s">
        <v>3241</v>
      </c>
      <c r="D3042">
        <v>0</v>
      </c>
      <c r="E3042" s="7">
        <v>46784</v>
      </c>
    </row>
    <row r="3043" spans="2:5" hidden="1" x14ac:dyDescent="0.25">
      <c r="B3043" t="s">
        <v>3240</v>
      </c>
      <c r="C3043" t="s">
        <v>3241</v>
      </c>
      <c r="D3043">
        <v>0</v>
      </c>
      <c r="E3043" s="7">
        <v>46784</v>
      </c>
    </row>
    <row r="3044" spans="2:5" hidden="1" x14ac:dyDescent="0.25">
      <c r="B3044" t="s">
        <v>3240</v>
      </c>
      <c r="C3044" t="s">
        <v>3241</v>
      </c>
      <c r="D3044">
        <v>0</v>
      </c>
      <c r="E3044" s="7">
        <v>46784</v>
      </c>
    </row>
    <row r="3045" spans="2:5" hidden="1" x14ac:dyDescent="0.25">
      <c r="B3045" t="s">
        <v>3240</v>
      </c>
      <c r="C3045" t="s">
        <v>3241</v>
      </c>
      <c r="D3045">
        <v>0</v>
      </c>
      <c r="E3045" s="7">
        <v>46784</v>
      </c>
    </row>
    <row r="3046" spans="2:5" hidden="1" x14ac:dyDescent="0.25">
      <c r="B3046" t="s">
        <v>3240</v>
      </c>
      <c r="C3046" t="s">
        <v>3241</v>
      </c>
      <c r="D3046">
        <v>0</v>
      </c>
      <c r="E3046" s="7">
        <v>47635</v>
      </c>
    </row>
    <row r="3047" spans="2:5" hidden="1" x14ac:dyDescent="0.25">
      <c r="B3047" t="s">
        <v>3240</v>
      </c>
      <c r="C3047" t="s">
        <v>3241</v>
      </c>
      <c r="D3047">
        <v>2102</v>
      </c>
      <c r="E3047" s="7">
        <v>47635</v>
      </c>
    </row>
    <row r="3048" spans="2:5" hidden="1" x14ac:dyDescent="0.25">
      <c r="B3048" t="s">
        <v>3240</v>
      </c>
      <c r="C3048" t="s">
        <v>3241</v>
      </c>
      <c r="D3048">
        <v>0</v>
      </c>
      <c r="E3048" s="7">
        <v>47635</v>
      </c>
    </row>
    <row r="3049" spans="2:5" hidden="1" x14ac:dyDescent="0.25">
      <c r="B3049" t="s">
        <v>3240</v>
      </c>
      <c r="C3049" t="s">
        <v>3241</v>
      </c>
      <c r="D3049">
        <v>696</v>
      </c>
      <c r="E3049" s="7">
        <v>47635</v>
      </c>
    </row>
    <row r="3050" spans="2:5" hidden="1" x14ac:dyDescent="0.25">
      <c r="B3050" t="s">
        <v>3240</v>
      </c>
      <c r="C3050" t="s">
        <v>3241</v>
      </c>
      <c r="D3050">
        <v>17016</v>
      </c>
      <c r="E3050" s="7">
        <v>47635</v>
      </c>
    </row>
    <row r="3051" spans="2:5" hidden="1" x14ac:dyDescent="0.25">
      <c r="B3051" t="s">
        <v>3240</v>
      </c>
      <c r="C3051" t="s">
        <v>3241</v>
      </c>
      <c r="D3051">
        <v>2184</v>
      </c>
      <c r="E3051" s="7">
        <v>47849</v>
      </c>
    </row>
    <row r="3052" spans="2:5" hidden="1" x14ac:dyDescent="0.25">
      <c r="B3052" t="s">
        <v>3240</v>
      </c>
      <c r="C3052" t="s">
        <v>3241</v>
      </c>
      <c r="D3052">
        <v>7200</v>
      </c>
      <c r="E3052" s="7">
        <v>47849</v>
      </c>
    </row>
    <row r="3053" spans="2:5" hidden="1" x14ac:dyDescent="0.25">
      <c r="B3053" t="s">
        <v>3240</v>
      </c>
      <c r="C3053" t="s">
        <v>3241</v>
      </c>
      <c r="D3053">
        <v>0</v>
      </c>
      <c r="E3053" s="7">
        <v>46874</v>
      </c>
    </row>
    <row r="3054" spans="2:5" hidden="1" x14ac:dyDescent="0.25">
      <c r="B3054" t="s">
        <v>3240</v>
      </c>
      <c r="C3054" t="s">
        <v>3241</v>
      </c>
      <c r="D3054">
        <v>0</v>
      </c>
      <c r="E3054" s="7">
        <v>46478</v>
      </c>
    </row>
    <row r="3055" spans="2:5" hidden="1" x14ac:dyDescent="0.25">
      <c r="B3055" t="s">
        <v>3240</v>
      </c>
      <c r="C3055" t="s">
        <v>3241</v>
      </c>
      <c r="D3055">
        <v>0</v>
      </c>
      <c r="E3055" s="7">
        <v>46692</v>
      </c>
    </row>
    <row r="3056" spans="2:5" hidden="1" x14ac:dyDescent="0.25">
      <c r="B3056" t="s">
        <v>3240</v>
      </c>
      <c r="C3056" t="s">
        <v>3241</v>
      </c>
      <c r="D3056">
        <v>0</v>
      </c>
      <c r="E3056" s="7">
        <v>46784</v>
      </c>
    </row>
    <row r="3057" spans="2:5" hidden="1" x14ac:dyDescent="0.25">
      <c r="B3057" t="s">
        <v>3240</v>
      </c>
      <c r="C3057" t="s">
        <v>3241</v>
      </c>
      <c r="D3057">
        <v>0</v>
      </c>
      <c r="E3057" s="7">
        <v>46784</v>
      </c>
    </row>
    <row r="3058" spans="2:5" hidden="1" x14ac:dyDescent="0.25">
      <c r="B3058" t="s">
        <v>3240</v>
      </c>
      <c r="C3058" t="s">
        <v>3241</v>
      </c>
      <c r="D3058">
        <v>0</v>
      </c>
      <c r="E3058" s="7">
        <v>47635</v>
      </c>
    </row>
    <row r="3059" spans="2:5" hidden="1" x14ac:dyDescent="0.25">
      <c r="B3059" t="s">
        <v>3240</v>
      </c>
      <c r="C3059" t="s">
        <v>3241</v>
      </c>
      <c r="D3059">
        <v>0</v>
      </c>
      <c r="E3059" s="7">
        <v>47849</v>
      </c>
    </row>
    <row r="3060" spans="2:5" hidden="1" x14ac:dyDescent="0.25">
      <c r="B3060" t="s">
        <v>3240</v>
      </c>
      <c r="C3060" t="s">
        <v>3241</v>
      </c>
      <c r="D3060">
        <v>0</v>
      </c>
      <c r="E3060" s="7">
        <v>47849</v>
      </c>
    </row>
    <row r="3061" spans="2:5" hidden="1" x14ac:dyDescent="0.25">
      <c r="B3061" t="s">
        <v>3268</v>
      </c>
      <c r="C3061" t="s">
        <v>3269</v>
      </c>
      <c r="D3061">
        <v>0</v>
      </c>
      <c r="E3061" s="7">
        <v>46023</v>
      </c>
    </row>
    <row r="3062" spans="2:5" hidden="1" x14ac:dyDescent="0.25">
      <c r="B3062" t="s">
        <v>3268</v>
      </c>
      <c r="C3062" t="s">
        <v>3269</v>
      </c>
      <c r="D3062">
        <v>0</v>
      </c>
      <c r="E3062" s="7">
        <v>47604</v>
      </c>
    </row>
    <row r="3063" spans="2:5" hidden="1" x14ac:dyDescent="0.25">
      <c r="B3063" t="s">
        <v>3268</v>
      </c>
      <c r="C3063" t="s">
        <v>3269</v>
      </c>
      <c r="D3063">
        <v>0</v>
      </c>
      <c r="E3063" s="7">
        <v>47635</v>
      </c>
    </row>
    <row r="3064" spans="2:5" hidden="1" x14ac:dyDescent="0.25">
      <c r="B3064" t="s">
        <v>3268</v>
      </c>
      <c r="C3064" t="s">
        <v>3269</v>
      </c>
      <c r="D3064">
        <v>0</v>
      </c>
      <c r="E3064" s="7">
        <v>46478</v>
      </c>
    </row>
    <row r="3065" spans="2:5" hidden="1" x14ac:dyDescent="0.25">
      <c r="B3065" t="s">
        <v>3268</v>
      </c>
      <c r="C3065" t="s">
        <v>3269</v>
      </c>
      <c r="D3065">
        <v>0</v>
      </c>
      <c r="E3065" s="7">
        <v>46692</v>
      </c>
    </row>
    <row r="3066" spans="2:5" hidden="1" x14ac:dyDescent="0.25">
      <c r="B3066" t="s">
        <v>3268</v>
      </c>
      <c r="C3066" t="s">
        <v>3269</v>
      </c>
      <c r="D3066">
        <v>0</v>
      </c>
      <c r="E3066" s="7">
        <v>46692</v>
      </c>
    </row>
    <row r="3067" spans="2:5" hidden="1" x14ac:dyDescent="0.25">
      <c r="B3067" t="s">
        <v>3268</v>
      </c>
      <c r="C3067" t="s">
        <v>3269</v>
      </c>
      <c r="D3067">
        <v>0</v>
      </c>
      <c r="E3067" s="7">
        <v>46692</v>
      </c>
    </row>
    <row r="3068" spans="2:5" hidden="1" x14ac:dyDescent="0.25">
      <c r="B3068" t="s">
        <v>3268</v>
      </c>
      <c r="C3068" t="s">
        <v>3269</v>
      </c>
      <c r="D3068">
        <v>0</v>
      </c>
      <c r="E3068" s="7">
        <v>46692</v>
      </c>
    </row>
    <row r="3069" spans="2:5" hidden="1" x14ac:dyDescent="0.25">
      <c r="B3069" t="s">
        <v>3268</v>
      </c>
      <c r="C3069" t="s">
        <v>3269</v>
      </c>
      <c r="D3069">
        <v>20</v>
      </c>
      <c r="E3069" s="7">
        <v>46784</v>
      </c>
    </row>
    <row r="3070" spans="2:5" hidden="1" x14ac:dyDescent="0.25">
      <c r="B3070" t="s">
        <v>3268</v>
      </c>
      <c r="C3070" t="s">
        <v>3269</v>
      </c>
      <c r="D3070">
        <v>0</v>
      </c>
      <c r="E3070" s="7">
        <v>47635</v>
      </c>
    </row>
    <row r="3071" spans="2:5" hidden="1" x14ac:dyDescent="0.25">
      <c r="B3071" t="s">
        <v>3268</v>
      </c>
      <c r="C3071" t="s">
        <v>3269</v>
      </c>
      <c r="D3071">
        <v>0</v>
      </c>
      <c r="E3071" s="7">
        <v>47635</v>
      </c>
    </row>
    <row r="3072" spans="2:5" hidden="1" x14ac:dyDescent="0.25">
      <c r="B3072" t="s">
        <v>3268</v>
      </c>
      <c r="C3072" t="s">
        <v>3269</v>
      </c>
      <c r="D3072">
        <v>0</v>
      </c>
      <c r="E3072" s="7">
        <v>47635</v>
      </c>
    </row>
    <row r="3073" spans="2:5" hidden="1" x14ac:dyDescent="0.25">
      <c r="B3073" t="s">
        <v>3268</v>
      </c>
      <c r="C3073" t="s">
        <v>3269</v>
      </c>
      <c r="D3073">
        <v>13920</v>
      </c>
      <c r="E3073" s="7">
        <v>47849</v>
      </c>
    </row>
    <row r="3074" spans="2:5" hidden="1" x14ac:dyDescent="0.25">
      <c r="B3074" t="s">
        <v>3268</v>
      </c>
      <c r="C3074" t="s">
        <v>3269</v>
      </c>
      <c r="D3074">
        <v>0</v>
      </c>
      <c r="E3074" s="7">
        <v>47604</v>
      </c>
    </row>
    <row r="3075" spans="2:5" hidden="1" x14ac:dyDescent="0.25">
      <c r="B3075" t="s">
        <v>3268</v>
      </c>
      <c r="C3075" t="s">
        <v>3269</v>
      </c>
      <c r="D3075">
        <v>0</v>
      </c>
      <c r="E3075" s="7">
        <v>47635</v>
      </c>
    </row>
    <row r="3076" spans="2:5" hidden="1" x14ac:dyDescent="0.25">
      <c r="B3076" t="s">
        <v>3268</v>
      </c>
      <c r="C3076" t="s">
        <v>3269</v>
      </c>
      <c r="D3076">
        <v>0</v>
      </c>
      <c r="E3076" s="7">
        <v>46478</v>
      </c>
    </row>
    <row r="3077" spans="2:5" hidden="1" x14ac:dyDescent="0.25">
      <c r="B3077" t="s">
        <v>3268</v>
      </c>
      <c r="C3077" t="s">
        <v>3269</v>
      </c>
      <c r="D3077">
        <v>0</v>
      </c>
      <c r="E3077" s="7">
        <v>46692</v>
      </c>
    </row>
    <row r="3078" spans="2:5" hidden="1" x14ac:dyDescent="0.25">
      <c r="B3078" t="s">
        <v>3268</v>
      </c>
      <c r="C3078" t="s">
        <v>3269</v>
      </c>
      <c r="D3078">
        <v>0</v>
      </c>
      <c r="E3078" s="7">
        <v>46784</v>
      </c>
    </row>
    <row r="3079" spans="2:5" hidden="1" x14ac:dyDescent="0.25">
      <c r="B3079" t="s">
        <v>3268</v>
      </c>
      <c r="C3079" t="s">
        <v>3269</v>
      </c>
      <c r="D3079">
        <v>0</v>
      </c>
      <c r="E3079" s="7">
        <v>47635</v>
      </c>
    </row>
    <row r="3080" spans="2:5" hidden="1" x14ac:dyDescent="0.25">
      <c r="B3080" t="s">
        <v>3268</v>
      </c>
      <c r="C3080" t="s">
        <v>3269</v>
      </c>
      <c r="D3080">
        <v>0</v>
      </c>
      <c r="E3080" s="7">
        <v>47849</v>
      </c>
    </row>
    <row r="3081" spans="2:5" hidden="1" x14ac:dyDescent="0.25">
      <c r="B3081" t="s">
        <v>3281</v>
      </c>
      <c r="C3081" t="s">
        <v>3282</v>
      </c>
      <c r="D3081">
        <v>0</v>
      </c>
      <c r="E3081" s="7">
        <v>45962</v>
      </c>
    </row>
    <row r="3082" spans="2:5" hidden="1" x14ac:dyDescent="0.25">
      <c r="B3082" t="s">
        <v>3281</v>
      </c>
      <c r="C3082" t="s">
        <v>3282</v>
      </c>
      <c r="D3082">
        <v>0</v>
      </c>
      <c r="E3082" s="7">
        <v>45962</v>
      </c>
    </row>
    <row r="3083" spans="2:5" hidden="1" x14ac:dyDescent="0.25">
      <c r="B3083" t="s">
        <v>3281</v>
      </c>
      <c r="C3083" t="s">
        <v>3282</v>
      </c>
      <c r="D3083">
        <v>0</v>
      </c>
      <c r="E3083" s="7">
        <v>45962</v>
      </c>
    </row>
    <row r="3084" spans="2:5" hidden="1" x14ac:dyDescent="0.25">
      <c r="B3084" t="s">
        <v>3281</v>
      </c>
      <c r="C3084" t="s">
        <v>3282</v>
      </c>
      <c r="D3084">
        <v>0</v>
      </c>
      <c r="E3084" s="7">
        <v>46753</v>
      </c>
    </row>
    <row r="3085" spans="2:5" hidden="1" x14ac:dyDescent="0.25">
      <c r="B3085" t="s">
        <v>3281</v>
      </c>
      <c r="C3085" t="s">
        <v>3282</v>
      </c>
      <c r="D3085">
        <v>0</v>
      </c>
      <c r="E3085" s="7">
        <v>46753</v>
      </c>
    </row>
    <row r="3086" spans="2:5" hidden="1" x14ac:dyDescent="0.25">
      <c r="B3086" t="s">
        <v>3281</v>
      </c>
      <c r="C3086" t="s">
        <v>3282</v>
      </c>
      <c r="D3086">
        <v>0</v>
      </c>
      <c r="E3086" s="7">
        <v>46753</v>
      </c>
    </row>
    <row r="3087" spans="2:5" hidden="1" x14ac:dyDescent="0.25">
      <c r="B3087" t="s">
        <v>3281</v>
      </c>
      <c r="C3087" t="s">
        <v>3282</v>
      </c>
      <c r="D3087">
        <v>0</v>
      </c>
      <c r="E3087" s="7">
        <v>46753</v>
      </c>
    </row>
    <row r="3088" spans="2:5" hidden="1" x14ac:dyDescent="0.25">
      <c r="B3088" t="s">
        <v>3281</v>
      </c>
      <c r="C3088" t="s">
        <v>3282</v>
      </c>
      <c r="D3088">
        <v>0</v>
      </c>
      <c r="E3088" s="7">
        <v>46753</v>
      </c>
    </row>
    <row r="3089" spans="2:5" hidden="1" x14ac:dyDescent="0.25">
      <c r="B3089" t="s">
        <v>3290</v>
      </c>
      <c r="C3089" t="s">
        <v>3291</v>
      </c>
      <c r="D3089">
        <v>0</v>
      </c>
      <c r="E3089" s="7">
        <v>45931</v>
      </c>
    </row>
    <row r="3090" spans="2:5" hidden="1" x14ac:dyDescent="0.25">
      <c r="B3090" t="s">
        <v>3290</v>
      </c>
      <c r="C3090" t="s">
        <v>3291</v>
      </c>
      <c r="D3090">
        <v>0</v>
      </c>
      <c r="E3090" s="7">
        <v>45931</v>
      </c>
    </row>
    <row r="3091" spans="2:5" hidden="1" x14ac:dyDescent="0.25">
      <c r="B3091" t="s">
        <v>3290</v>
      </c>
      <c r="C3091" t="s">
        <v>3291</v>
      </c>
      <c r="D3091">
        <v>0</v>
      </c>
      <c r="E3091" s="7">
        <v>46753</v>
      </c>
    </row>
    <row r="3092" spans="2:5" hidden="1" x14ac:dyDescent="0.25">
      <c r="B3092" t="s">
        <v>3290</v>
      </c>
      <c r="C3092" t="s">
        <v>3291</v>
      </c>
      <c r="D3092">
        <v>0</v>
      </c>
      <c r="E3092" s="7">
        <v>46753</v>
      </c>
    </row>
    <row r="3093" spans="2:5" hidden="1" x14ac:dyDescent="0.25">
      <c r="B3093" t="s">
        <v>3294</v>
      </c>
      <c r="C3093" t="s">
        <v>3295</v>
      </c>
      <c r="D3093">
        <v>0</v>
      </c>
      <c r="E3093" s="7">
        <v>45962</v>
      </c>
    </row>
    <row r="3094" spans="2:5" hidden="1" x14ac:dyDescent="0.25">
      <c r="B3094" t="s">
        <v>3294</v>
      </c>
      <c r="C3094" t="s">
        <v>3295</v>
      </c>
      <c r="D3094">
        <v>0</v>
      </c>
      <c r="E3094" s="7">
        <v>45962</v>
      </c>
    </row>
    <row r="3095" spans="2:5" hidden="1" x14ac:dyDescent="0.25">
      <c r="B3095" t="s">
        <v>3294</v>
      </c>
      <c r="C3095" t="s">
        <v>3295</v>
      </c>
      <c r="D3095">
        <v>0</v>
      </c>
      <c r="E3095" s="7">
        <v>45962</v>
      </c>
    </row>
    <row r="3096" spans="2:5" hidden="1" x14ac:dyDescent="0.25">
      <c r="B3096" t="s">
        <v>3294</v>
      </c>
      <c r="C3096" t="s">
        <v>3295</v>
      </c>
      <c r="D3096">
        <v>0</v>
      </c>
      <c r="E3096" s="7">
        <v>46844</v>
      </c>
    </row>
    <row r="3097" spans="2:5" hidden="1" x14ac:dyDescent="0.25">
      <c r="B3097" t="s">
        <v>3294</v>
      </c>
      <c r="C3097" t="s">
        <v>3295</v>
      </c>
      <c r="D3097">
        <v>0</v>
      </c>
      <c r="E3097" s="7">
        <v>46844</v>
      </c>
    </row>
    <row r="3098" spans="2:5" hidden="1" x14ac:dyDescent="0.25">
      <c r="B3098" t="s">
        <v>3300</v>
      </c>
      <c r="C3098" t="s">
        <v>13677</v>
      </c>
      <c r="D3098">
        <v>0</v>
      </c>
      <c r="E3098" s="7">
        <v>47178</v>
      </c>
    </row>
    <row r="3099" spans="2:5" hidden="1" x14ac:dyDescent="0.25">
      <c r="B3099" t="s">
        <v>3300</v>
      </c>
      <c r="C3099" t="s">
        <v>13677</v>
      </c>
      <c r="D3099">
        <v>0</v>
      </c>
      <c r="E3099" s="7">
        <v>47453</v>
      </c>
    </row>
    <row r="3100" spans="2:5" hidden="1" x14ac:dyDescent="0.25">
      <c r="B3100" t="s">
        <v>3300</v>
      </c>
      <c r="C3100" t="s">
        <v>13677</v>
      </c>
      <c r="D3100">
        <v>0</v>
      </c>
      <c r="E3100" s="7">
        <v>47484</v>
      </c>
    </row>
    <row r="3101" spans="2:5" hidden="1" x14ac:dyDescent="0.25">
      <c r="B3101" t="s">
        <v>3300</v>
      </c>
      <c r="C3101" t="s">
        <v>13677</v>
      </c>
      <c r="D3101">
        <v>0</v>
      </c>
      <c r="E3101" s="7">
        <v>47574</v>
      </c>
    </row>
    <row r="3102" spans="2:5" hidden="1" x14ac:dyDescent="0.25">
      <c r="B3102" t="s">
        <v>3300</v>
      </c>
      <c r="C3102" t="s">
        <v>13677</v>
      </c>
      <c r="D3102">
        <v>0</v>
      </c>
      <c r="E3102" s="7">
        <v>47604</v>
      </c>
    </row>
    <row r="3103" spans="2:5" hidden="1" x14ac:dyDescent="0.25">
      <c r="B3103" t="s">
        <v>3300</v>
      </c>
      <c r="C3103" t="s">
        <v>13677</v>
      </c>
      <c r="D3103">
        <v>0</v>
      </c>
      <c r="E3103" s="7">
        <v>47665</v>
      </c>
    </row>
    <row r="3104" spans="2:5" hidden="1" x14ac:dyDescent="0.25">
      <c r="B3104" t="s">
        <v>3300</v>
      </c>
      <c r="C3104" t="s">
        <v>13677</v>
      </c>
      <c r="D3104">
        <v>0</v>
      </c>
      <c r="E3104" s="7">
        <v>47788</v>
      </c>
    </row>
    <row r="3105" spans="2:5" hidden="1" x14ac:dyDescent="0.25">
      <c r="B3105" t="s">
        <v>3300</v>
      </c>
      <c r="C3105" t="s">
        <v>13677</v>
      </c>
      <c r="D3105">
        <v>0</v>
      </c>
      <c r="E3105" s="7">
        <v>47818</v>
      </c>
    </row>
    <row r="3106" spans="2:5" hidden="1" x14ac:dyDescent="0.25">
      <c r="B3106" t="s">
        <v>3300</v>
      </c>
      <c r="C3106" t="s">
        <v>13677</v>
      </c>
      <c r="D3106">
        <v>0</v>
      </c>
      <c r="E3106" s="7">
        <v>47849</v>
      </c>
    </row>
    <row r="3107" spans="2:5" hidden="1" x14ac:dyDescent="0.25">
      <c r="B3107" t="s">
        <v>3300</v>
      </c>
      <c r="C3107" t="s">
        <v>13677</v>
      </c>
      <c r="D3107">
        <v>6</v>
      </c>
      <c r="E3107" s="7">
        <v>47880</v>
      </c>
    </row>
    <row r="3108" spans="2:5" hidden="1" x14ac:dyDescent="0.25">
      <c r="B3108" t="s">
        <v>3300</v>
      </c>
      <c r="C3108" t="s">
        <v>13677</v>
      </c>
      <c r="D3108">
        <v>4820</v>
      </c>
      <c r="E3108" s="7">
        <v>47908</v>
      </c>
    </row>
    <row r="3109" spans="2:5" hidden="1" x14ac:dyDescent="0.25">
      <c r="B3109" t="s">
        <v>3300</v>
      </c>
      <c r="C3109" t="s">
        <v>13677</v>
      </c>
      <c r="D3109">
        <v>0</v>
      </c>
      <c r="E3109" s="7">
        <v>47908</v>
      </c>
    </row>
    <row r="3110" spans="2:5" hidden="1" x14ac:dyDescent="0.25">
      <c r="B3110" t="s">
        <v>3300</v>
      </c>
      <c r="C3110" t="s">
        <v>13677</v>
      </c>
      <c r="D3110">
        <v>0</v>
      </c>
      <c r="E3110" s="7">
        <v>47696</v>
      </c>
    </row>
    <row r="3111" spans="2:5" hidden="1" x14ac:dyDescent="0.25">
      <c r="B3111" t="s">
        <v>3300</v>
      </c>
      <c r="C3111" t="s">
        <v>13677</v>
      </c>
      <c r="D3111">
        <v>0</v>
      </c>
      <c r="E3111" s="7">
        <v>47727</v>
      </c>
    </row>
    <row r="3112" spans="2:5" hidden="1" x14ac:dyDescent="0.25">
      <c r="B3112" t="s">
        <v>3300</v>
      </c>
      <c r="C3112" t="s">
        <v>13677</v>
      </c>
      <c r="D3112">
        <v>0</v>
      </c>
      <c r="E3112" s="7">
        <v>47453</v>
      </c>
    </row>
    <row r="3113" spans="2:5" hidden="1" x14ac:dyDescent="0.25">
      <c r="B3113" t="s">
        <v>3300</v>
      </c>
      <c r="C3113" t="s">
        <v>13677</v>
      </c>
      <c r="D3113">
        <v>0</v>
      </c>
      <c r="E3113" s="7">
        <v>47604</v>
      </c>
    </row>
    <row r="3114" spans="2:5" hidden="1" x14ac:dyDescent="0.25">
      <c r="B3114" t="s">
        <v>3300</v>
      </c>
      <c r="C3114" t="s">
        <v>13677</v>
      </c>
      <c r="D3114">
        <v>0</v>
      </c>
      <c r="E3114" s="7">
        <v>47849</v>
      </c>
    </row>
    <row r="3115" spans="2:5" hidden="1" x14ac:dyDescent="0.25">
      <c r="B3115" t="s">
        <v>3300</v>
      </c>
      <c r="C3115" t="s">
        <v>13677</v>
      </c>
      <c r="D3115">
        <v>0</v>
      </c>
      <c r="E3115" s="7">
        <v>47908</v>
      </c>
    </row>
    <row r="3116" spans="2:5" hidden="1" x14ac:dyDescent="0.25">
      <c r="B3116" t="s">
        <v>3300</v>
      </c>
      <c r="C3116" t="s">
        <v>13677</v>
      </c>
      <c r="D3116">
        <v>0</v>
      </c>
      <c r="E3116" s="7">
        <v>47484</v>
      </c>
    </row>
    <row r="3117" spans="2:5" hidden="1" x14ac:dyDescent="0.25">
      <c r="B3117" t="s">
        <v>3300</v>
      </c>
      <c r="C3117" t="s">
        <v>13677</v>
      </c>
      <c r="D3117">
        <v>0</v>
      </c>
      <c r="E3117" s="7">
        <v>47818</v>
      </c>
    </row>
    <row r="3118" spans="2:5" hidden="1" x14ac:dyDescent="0.25">
      <c r="B3118" t="s">
        <v>3300</v>
      </c>
      <c r="C3118" t="s">
        <v>13677</v>
      </c>
      <c r="D3118">
        <v>0</v>
      </c>
      <c r="E3118" s="7">
        <v>47880</v>
      </c>
    </row>
    <row r="3119" spans="2:5" hidden="1" x14ac:dyDescent="0.25">
      <c r="B3119" t="s">
        <v>3303</v>
      </c>
      <c r="C3119" t="s">
        <v>13678</v>
      </c>
      <c r="D3119">
        <v>7</v>
      </c>
      <c r="E3119" s="7">
        <v>47331</v>
      </c>
    </row>
    <row r="3120" spans="2:5" hidden="1" x14ac:dyDescent="0.25">
      <c r="B3120" t="s">
        <v>3303</v>
      </c>
      <c r="C3120" t="s">
        <v>13678</v>
      </c>
      <c r="D3120">
        <v>0</v>
      </c>
      <c r="E3120" s="7">
        <v>47484</v>
      </c>
    </row>
    <row r="3121" spans="2:5" hidden="1" x14ac:dyDescent="0.25">
      <c r="B3121" t="s">
        <v>3303</v>
      </c>
      <c r="C3121" t="s">
        <v>13678</v>
      </c>
      <c r="D3121">
        <v>0</v>
      </c>
      <c r="E3121" s="7">
        <v>47543</v>
      </c>
    </row>
    <row r="3122" spans="2:5" hidden="1" x14ac:dyDescent="0.25">
      <c r="B3122" t="s">
        <v>3303</v>
      </c>
      <c r="C3122" t="s">
        <v>13678</v>
      </c>
      <c r="D3122">
        <v>0</v>
      </c>
      <c r="E3122" s="7">
        <v>47543</v>
      </c>
    </row>
    <row r="3123" spans="2:5" hidden="1" x14ac:dyDescent="0.25">
      <c r="B3123" t="s">
        <v>3303</v>
      </c>
      <c r="C3123" t="s">
        <v>13678</v>
      </c>
      <c r="D3123">
        <v>0</v>
      </c>
      <c r="E3123" s="7">
        <v>47574</v>
      </c>
    </row>
    <row r="3124" spans="2:5" hidden="1" x14ac:dyDescent="0.25">
      <c r="B3124" t="s">
        <v>3303</v>
      </c>
      <c r="C3124" t="s">
        <v>13678</v>
      </c>
      <c r="D3124">
        <v>0</v>
      </c>
      <c r="E3124" s="7">
        <v>47604</v>
      </c>
    </row>
    <row r="3125" spans="2:5" hidden="1" x14ac:dyDescent="0.25">
      <c r="B3125" t="s">
        <v>3303</v>
      </c>
      <c r="C3125" t="s">
        <v>13678</v>
      </c>
      <c r="D3125">
        <v>10</v>
      </c>
      <c r="E3125" s="7">
        <v>47665</v>
      </c>
    </row>
    <row r="3126" spans="2:5" hidden="1" x14ac:dyDescent="0.25">
      <c r="B3126" t="s">
        <v>3303</v>
      </c>
      <c r="C3126" t="s">
        <v>13678</v>
      </c>
      <c r="D3126">
        <v>2180</v>
      </c>
      <c r="E3126" s="7">
        <v>47849</v>
      </c>
    </row>
    <row r="3127" spans="2:5" hidden="1" x14ac:dyDescent="0.25">
      <c r="B3127" t="s">
        <v>3303</v>
      </c>
      <c r="C3127" t="s">
        <v>13678</v>
      </c>
      <c r="D3127">
        <v>4</v>
      </c>
      <c r="E3127" s="7">
        <v>47908</v>
      </c>
    </row>
    <row r="3128" spans="2:5" hidden="1" x14ac:dyDescent="0.25">
      <c r="B3128" t="s">
        <v>3303</v>
      </c>
      <c r="C3128" t="s">
        <v>13678</v>
      </c>
      <c r="D3128">
        <v>0</v>
      </c>
      <c r="E3128" s="7">
        <v>47604</v>
      </c>
    </row>
    <row r="3129" spans="2:5" hidden="1" x14ac:dyDescent="0.25">
      <c r="B3129" t="s">
        <v>3303</v>
      </c>
      <c r="C3129" t="s">
        <v>13678</v>
      </c>
      <c r="D3129">
        <v>0</v>
      </c>
      <c r="E3129" s="7">
        <v>47849</v>
      </c>
    </row>
    <row r="3130" spans="2:5" hidden="1" x14ac:dyDescent="0.25">
      <c r="B3130" t="s">
        <v>3303</v>
      </c>
      <c r="C3130" t="s">
        <v>13678</v>
      </c>
      <c r="D3130">
        <v>0</v>
      </c>
      <c r="E3130" s="7">
        <v>47908</v>
      </c>
    </row>
    <row r="3131" spans="2:5" hidden="1" x14ac:dyDescent="0.25">
      <c r="B3131" t="s">
        <v>3306</v>
      </c>
      <c r="C3131" t="s">
        <v>3307</v>
      </c>
      <c r="D3131">
        <v>0</v>
      </c>
      <c r="E3131" s="7" t="s">
        <v>30</v>
      </c>
    </row>
    <row r="3132" spans="2:5" hidden="1" x14ac:dyDescent="0.25">
      <c r="B3132" t="s">
        <v>3306</v>
      </c>
      <c r="C3132" t="s">
        <v>3307</v>
      </c>
      <c r="D3132">
        <v>560</v>
      </c>
      <c r="E3132" s="7">
        <v>47088</v>
      </c>
    </row>
    <row r="3133" spans="2:5" hidden="1" x14ac:dyDescent="0.25">
      <c r="B3133" t="s">
        <v>3306</v>
      </c>
      <c r="C3133" t="s">
        <v>3307</v>
      </c>
      <c r="D3133">
        <v>0</v>
      </c>
      <c r="E3133" s="7">
        <v>45962</v>
      </c>
    </row>
    <row r="3134" spans="2:5" hidden="1" x14ac:dyDescent="0.25">
      <c r="B3134" t="s">
        <v>3306</v>
      </c>
      <c r="C3134" t="s">
        <v>3307</v>
      </c>
      <c r="D3134">
        <v>14</v>
      </c>
      <c r="E3134" s="7">
        <v>46419</v>
      </c>
    </row>
    <row r="3135" spans="2:5" hidden="1" x14ac:dyDescent="0.25">
      <c r="B3135" t="s">
        <v>3306</v>
      </c>
      <c r="C3135" t="s">
        <v>3307</v>
      </c>
      <c r="D3135">
        <v>0</v>
      </c>
      <c r="E3135" s="7">
        <v>47058</v>
      </c>
    </row>
    <row r="3136" spans="2:5" hidden="1" x14ac:dyDescent="0.25">
      <c r="B3136" t="s">
        <v>3310</v>
      </c>
      <c r="C3136" t="s">
        <v>3311</v>
      </c>
      <c r="D3136">
        <v>16</v>
      </c>
      <c r="E3136" s="7">
        <v>46419</v>
      </c>
    </row>
    <row r="3137" spans="2:5" hidden="1" x14ac:dyDescent="0.25">
      <c r="B3137" t="s">
        <v>3312</v>
      </c>
      <c r="C3137" t="s">
        <v>13679</v>
      </c>
      <c r="D3137">
        <v>0</v>
      </c>
      <c r="E3137" s="7">
        <v>46966</v>
      </c>
    </row>
    <row r="3138" spans="2:5" hidden="1" x14ac:dyDescent="0.25">
      <c r="B3138" t="s">
        <v>3312</v>
      </c>
      <c r="C3138" t="s">
        <v>13679</v>
      </c>
      <c r="D3138">
        <v>0</v>
      </c>
      <c r="E3138" s="7">
        <v>47058</v>
      </c>
    </row>
    <row r="3139" spans="2:5" hidden="1" x14ac:dyDescent="0.25">
      <c r="B3139" t="s">
        <v>3312</v>
      </c>
      <c r="C3139" t="s">
        <v>13679</v>
      </c>
      <c r="D3139">
        <v>0</v>
      </c>
      <c r="E3139" s="7">
        <v>47270</v>
      </c>
    </row>
    <row r="3140" spans="2:5" hidden="1" x14ac:dyDescent="0.25">
      <c r="B3140" t="s">
        <v>3312</v>
      </c>
      <c r="C3140" t="s">
        <v>13679</v>
      </c>
      <c r="D3140">
        <v>0</v>
      </c>
      <c r="E3140" s="7">
        <v>47300</v>
      </c>
    </row>
    <row r="3141" spans="2:5" hidden="1" x14ac:dyDescent="0.25">
      <c r="B3141" t="s">
        <v>3315</v>
      </c>
      <c r="C3141" t="s">
        <v>13680</v>
      </c>
      <c r="D3141">
        <v>0</v>
      </c>
      <c r="E3141" s="7" t="s">
        <v>30</v>
      </c>
    </row>
    <row r="3142" spans="2:5" hidden="1" x14ac:dyDescent="0.25">
      <c r="B3142" t="s">
        <v>3315</v>
      </c>
      <c r="C3142" t="s">
        <v>13680</v>
      </c>
      <c r="D3142">
        <v>0</v>
      </c>
      <c r="E3142" s="7">
        <v>47058</v>
      </c>
    </row>
    <row r="3143" spans="2:5" hidden="1" x14ac:dyDescent="0.25">
      <c r="B3143" t="s">
        <v>3315</v>
      </c>
      <c r="C3143" t="s">
        <v>13680</v>
      </c>
      <c r="D3143">
        <v>0</v>
      </c>
      <c r="E3143" s="7">
        <v>47270</v>
      </c>
    </row>
    <row r="3144" spans="2:5" hidden="1" x14ac:dyDescent="0.25">
      <c r="B3144" t="s">
        <v>3315</v>
      </c>
      <c r="C3144" t="s">
        <v>13680</v>
      </c>
      <c r="D3144">
        <v>0</v>
      </c>
      <c r="E3144" s="7">
        <v>47300</v>
      </c>
    </row>
    <row r="3145" spans="2:5" hidden="1" x14ac:dyDescent="0.25">
      <c r="B3145" t="s">
        <v>3315</v>
      </c>
      <c r="C3145" t="s">
        <v>13680</v>
      </c>
      <c r="D3145">
        <v>0</v>
      </c>
      <c r="E3145" s="7">
        <v>47484</v>
      </c>
    </row>
    <row r="3146" spans="2:5" hidden="1" x14ac:dyDescent="0.25">
      <c r="B3146" t="s">
        <v>3317</v>
      </c>
      <c r="C3146" t="s">
        <v>3318</v>
      </c>
      <c r="D3146">
        <v>0</v>
      </c>
      <c r="E3146" s="7">
        <v>47757</v>
      </c>
    </row>
    <row r="3147" spans="2:5" hidden="1" x14ac:dyDescent="0.25">
      <c r="B3147" t="s">
        <v>3317</v>
      </c>
      <c r="C3147" t="s">
        <v>3318</v>
      </c>
      <c r="D3147">
        <v>0</v>
      </c>
      <c r="E3147" s="7">
        <v>47362</v>
      </c>
    </row>
    <row r="3148" spans="2:5" hidden="1" x14ac:dyDescent="0.25">
      <c r="B3148" t="s">
        <v>3317</v>
      </c>
      <c r="C3148" t="s">
        <v>3318</v>
      </c>
      <c r="D3148">
        <v>1479</v>
      </c>
      <c r="E3148" s="7">
        <v>47453</v>
      </c>
    </row>
    <row r="3149" spans="2:5" hidden="1" x14ac:dyDescent="0.25">
      <c r="B3149" t="s">
        <v>3323</v>
      </c>
      <c r="C3149" t="s">
        <v>3324</v>
      </c>
      <c r="D3149">
        <v>144</v>
      </c>
      <c r="E3149" s="7">
        <v>47515</v>
      </c>
    </row>
    <row r="3150" spans="2:5" hidden="1" x14ac:dyDescent="0.25">
      <c r="B3150" t="s">
        <v>3323</v>
      </c>
      <c r="C3150" t="s">
        <v>3324</v>
      </c>
      <c r="D3150">
        <v>0</v>
      </c>
      <c r="E3150" s="7">
        <v>47757</v>
      </c>
    </row>
    <row r="3151" spans="2:5" hidden="1" x14ac:dyDescent="0.25">
      <c r="B3151" t="s">
        <v>3323</v>
      </c>
      <c r="C3151" t="s">
        <v>3324</v>
      </c>
      <c r="D3151">
        <v>0</v>
      </c>
      <c r="E3151" s="7">
        <v>47453</v>
      </c>
    </row>
    <row r="3152" spans="2:5" hidden="1" x14ac:dyDescent="0.25">
      <c r="B3152" t="s">
        <v>3326</v>
      </c>
      <c r="C3152" t="s">
        <v>3327</v>
      </c>
      <c r="D3152">
        <v>0</v>
      </c>
      <c r="E3152" s="7">
        <v>47178</v>
      </c>
    </row>
    <row r="3153" spans="2:5" hidden="1" x14ac:dyDescent="0.25">
      <c r="B3153" t="s">
        <v>3329</v>
      </c>
      <c r="C3153" t="s">
        <v>13681</v>
      </c>
      <c r="D3153">
        <v>0</v>
      </c>
      <c r="E3153" s="7">
        <v>47515</v>
      </c>
    </row>
    <row r="3154" spans="2:5" hidden="1" x14ac:dyDescent="0.25">
      <c r="B3154" t="s">
        <v>3329</v>
      </c>
      <c r="C3154" t="s">
        <v>13681</v>
      </c>
      <c r="D3154">
        <v>0</v>
      </c>
      <c r="E3154" s="7" t="s">
        <v>30</v>
      </c>
    </row>
    <row r="3155" spans="2:5" hidden="1" x14ac:dyDescent="0.25">
      <c r="B3155" t="s">
        <v>3329</v>
      </c>
      <c r="C3155" t="s">
        <v>13681</v>
      </c>
      <c r="D3155">
        <v>0</v>
      </c>
      <c r="E3155" s="7">
        <v>47665</v>
      </c>
    </row>
    <row r="3156" spans="2:5" hidden="1" x14ac:dyDescent="0.25">
      <c r="B3156" t="s">
        <v>3329</v>
      </c>
      <c r="C3156" t="s">
        <v>13681</v>
      </c>
      <c r="D3156">
        <v>0</v>
      </c>
      <c r="E3156" s="7">
        <v>47757</v>
      </c>
    </row>
    <row r="3157" spans="2:5" hidden="1" x14ac:dyDescent="0.25">
      <c r="B3157" t="s">
        <v>3333</v>
      </c>
      <c r="C3157" t="s">
        <v>13682</v>
      </c>
      <c r="D3157">
        <v>0</v>
      </c>
      <c r="E3157" s="7">
        <v>47331</v>
      </c>
    </row>
    <row r="3158" spans="2:5" hidden="1" x14ac:dyDescent="0.25">
      <c r="B3158" t="s">
        <v>3333</v>
      </c>
      <c r="C3158" t="s">
        <v>13682</v>
      </c>
      <c r="D3158">
        <v>0</v>
      </c>
      <c r="E3158" s="7">
        <v>47423</v>
      </c>
    </row>
    <row r="3159" spans="2:5" hidden="1" x14ac:dyDescent="0.25">
      <c r="B3159" t="s">
        <v>3333</v>
      </c>
      <c r="C3159" t="s">
        <v>13682</v>
      </c>
      <c r="D3159">
        <v>0</v>
      </c>
      <c r="E3159" s="7">
        <v>47515</v>
      </c>
    </row>
    <row r="3160" spans="2:5" hidden="1" x14ac:dyDescent="0.25">
      <c r="B3160" t="s">
        <v>3333</v>
      </c>
      <c r="C3160" t="s">
        <v>13682</v>
      </c>
      <c r="D3160">
        <v>0</v>
      </c>
      <c r="E3160" s="7" t="s">
        <v>30</v>
      </c>
    </row>
    <row r="3161" spans="2:5" hidden="1" x14ac:dyDescent="0.25">
      <c r="B3161" t="s">
        <v>3333</v>
      </c>
      <c r="C3161" t="s">
        <v>13682</v>
      </c>
      <c r="D3161">
        <v>0</v>
      </c>
      <c r="E3161" s="7">
        <v>47696</v>
      </c>
    </row>
    <row r="3162" spans="2:5" hidden="1" x14ac:dyDescent="0.25">
      <c r="B3162" t="s">
        <v>3335</v>
      </c>
      <c r="C3162" t="s">
        <v>13683</v>
      </c>
      <c r="D3162">
        <v>30200</v>
      </c>
      <c r="E3162" s="7">
        <v>46569</v>
      </c>
    </row>
    <row r="3163" spans="2:5" hidden="1" x14ac:dyDescent="0.25">
      <c r="B3163" t="s">
        <v>3335</v>
      </c>
      <c r="C3163" t="s">
        <v>13683</v>
      </c>
      <c r="D3163">
        <v>0</v>
      </c>
      <c r="E3163" s="7">
        <v>46569</v>
      </c>
    </row>
    <row r="3164" spans="2:5" hidden="1" x14ac:dyDescent="0.25">
      <c r="B3164" t="s">
        <v>3335</v>
      </c>
      <c r="C3164" t="s">
        <v>13683</v>
      </c>
      <c r="D3164">
        <v>0</v>
      </c>
      <c r="E3164" s="7">
        <v>46569</v>
      </c>
    </row>
    <row r="3165" spans="2:5" hidden="1" x14ac:dyDescent="0.25">
      <c r="B3165" t="s">
        <v>3338</v>
      </c>
      <c r="C3165" t="s">
        <v>13684</v>
      </c>
      <c r="D3165">
        <v>0</v>
      </c>
      <c r="E3165" s="7">
        <v>46600</v>
      </c>
    </row>
    <row r="3166" spans="2:5" hidden="1" x14ac:dyDescent="0.25">
      <c r="B3166" t="s">
        <v>3338</v>
      </c>
      <c r="C3166" t="s">
        <v>13684</v>
      </c>
      <c r="D3166">
        <v>1180</v>
      </c>
      <c r="E3166" s="7">
        <v>47635</v>
      </c>
    </row>
    <row r="3167" spans="2:5" hidden="1" x14ac:dyDescent="0.25">
      <c r="B3167" t="s">
        <v>3338</v>
      </c>
      <c r="C3167" t="s">
        <v>13684</v>
      </c>
      <c r="D3167">
        <v>0</v>
      </c>
      <c r="E3167" s="7">
        <v>46600</v>
      </c>
    </row>
    <row r="3168" spans="2:5" hidden="1" x14ac:dyDescent="0.25">
      <c r="B3168" t="s">
        <v>3338</v>
      </c>
      <c r="C3168" t="s">
        <v>13684</v>
      </c>
      <c r="D3168">
        <v>0</v>
      </c>
      <c r="E3168" s="7">
        <v>47635</v>
      </c>
    </row>
    <row r="3169" spans="2:5" hidden="1" x14ac:dyDescent="0.25">
      <c r="B3169" t="s">
        <v>3340</v>
      </c>
      <c r="C3169" t="s">
        <v>13685</v>
      </c>
      <c r="D3169">
        <v>28565</v>
      </c>
      <c r="E3169" s="7">
        <v>47635</v>
      </c>
    </row>
    <row r="3170" spans="2:5" hidden="1" x14ac:dyDescent="0.25">
      <c r="B3170" t="s">
        <v>3340</v>
      </c>
      <c r="C3170" t="s">
        <v>13685</v>
      </c>
      <c r="D3170">
        <v>0</v>
      </c>
      <c r="E3170" s="7">
        <v>47635</v>
      </c>
    </row>
    <row r="3171" spans="2:5" hidden="1" x14ac:dyDescent="0.25">
      <c r="B3171" t="s">
        <v>3342</v>
      </c>
      <c r="C3171" t="s">
        <v>13686</v>
      </c>
      <c r="D3171">
        <v>10532</v>
      </c>
      <c r="E3171" s="7">
        <v>46600</v>
      </c>
    </row>
    <row r="3172" spans="2:5" hidden="1" x14ac:dyDescent="0.25">
      <c r="B3172" t="s">
        <v>3344</v>
      </c>
      <c r="C3172" t="s">
        <v>3345</v>
      </c>
      <c r="D3172">
        <v>300</v>
      </c>
      <c r="E3172" s="7">
        <v>47392</v>
      </c>
    </row>
    <row r="3173" spans="2:5" hidden="1" x14ac:dyDescent="0.25">
      <c r="B3173" t="s">
        <v>3348</v>
      </c>
      <c r="C3173" t="s">
        <v>3349</v>
      </c>
      <c r="D3173">
        <v>0</v>
      </c>
      <c r="E3173" s="7">
        <v>46006</v>
      </c>
    </row>
    <row r="3174" spans="2:5" hidden="1" x14ac:dyDescent="0.25">
      <c r="B3174" t="s">
        <v>3348</v>
      </c>
      <c r="C3174" t="s">
        <v>3349</v>
      </c>
      <c r="D3174">
        <v>140</v>
      </c>
      <c r="E3174" s="7">
        <v>46596</v>
      </c>
    </row>
    <row r="3175" spans="2:5" hidden="1" x14ac:dyDescent="0.25">
      <c r="B3175" t="s">
        <v>3353</v>
      </c>
      <c r="C3175" t="s">
        <v>3354</v>
      </c>
      <c r="D3175">
        <v>0</v>
      </c>
      <c r="E3175" s="7">
        <v>46235</v>
      </c>
    </row>
    <row r="3176" spans="2:5" hidden="1" x14ac:dyDescent="0.25">
      <c r="B3176" t="s">
        <v>3353</v>
      </c>
      <c r="C3176" t="s">
        <v>3354</v>
      </c>
      <c r="D3176">
        <v>0</v>
      </c>
      <c r="E3176" s="7">
        <v>46327</v>
      </c>
    </row>
    <row r="3177" spans="2:5" hidden="1" x14ac:dyDescent="0.25">
      <c r="B3177" t="s">
        <v>3353</v>
      </c>
      <c r="C3177" t="s">
        <v>3354</v>
      </c>
      <c r="D3177">
        <v>0</v>
      </c>
      <c r="E3177" s="7">
        <v>46388</v>
      </c>
    </row>
    <row r="3178" spans="2:5" hidden="1" x14ac:dyDescent="0.25">
      <c r="B3178" t="s">
        <v>3353</v>
      </c>
      <c r="C3178" t="s">
        <v>3354</v>
      </c>
      <c r="D3178">
        <v>270</v>
      </c>
      <c r="E3178" s="7">
        <v>46600</v>
      </c>
    </row>
    <row r="3179" spans="2:5" hidden="1" x14ac:dyDescent="0.25">
      <c r="B3179" t="s">
        <v>3353</v>
      </c>
      <c r="C3179" t="s">
        <v>3354</v>
      </c>
      <c r="D3179">
        <v>0</v>
      </c>
      <c r="E3179" s="7">
        <v>46478</v>
      </c>
    </row>
    <row r="3180" spans="2:5" hidden="1" x14ac:dyDescent="0.25">
      <c r="B3180" t="s">
        <v>3353</v>
      </c>
      <c r="C3180" t="s">
        <v>3354</v>
      </c>
      <c r="D3180">
        <v>0</v>
      </c>
      <c r="E3180" s="7">
        <v>46600</v>
      </c>
    </row>
    <row r="3181" spans="2:5" hidden="1" x14ac:dyDescent="0.25">
      <c r="B3181" t="s">
        <v>3353</v>
      </c>
      <c r="C3181" t="s">
        <v>3354</v>
      </c>
      <c r="D3181">
        <v>565</v>
      </c>
      <c r="E3181" s="7">
        <v>46722</v>
      </c>
    </row>
    <row r="3182" spans="2:5" hidden="1" x14ac:dyDescent="0.25">
      <c r="B3182" t="s">
        <v>3353</v>
      </c>
      <c r="C3182" t="s">
        <v>3354</v>
      </c>
      <c r="D3182">
        <v>0</v>
      </c>
      <c r="E3182" s="7">
        <v>46327</v>
      </c>
    </row>
    <row r="3183" spans="2:5" hidden="1" x14ac:dyDescent="0.25">
      <c r="B3183" t="s">
        <v>3356</v>
      </c>
      <c r="C3183" t="s">
        <v>13687</v>
      </c>
      <c r="D3183">
        <v>0</v>
      </c>
      <c r="E3183" s="7">
        <v>46419</v>
      </c>
    </row>
    <row r="3184" spans="2:5" hidden="1" x14ac:dyDescent="0.25">
      <c r="B3184" t="s">
        <v>3356</v>
      </c>
      <c r="C3184" t="s">
        <v>13687</v>
      </c>
      <c r="D3184">
        <v>0</v>
      </c>
      <c r="E3184" s="7">
        <v>46447</v>
      </c>
    </row>
    <row r="3185" spans="2:5" hidden="1" x14ac:dyDescent="0.25">
      <c r="B3185" t="s">
        <v>3359</v>
      </c>
      <c r="C3185" t="s">
        <v>13688</v>
      </c>
      <c r="D3185">
        <v>0</v>
      </c>
      <c r="E3185" s="7">
        <v>46966</v>
      </c>
    </row>
    <row r="3186" spans="2:5" hidden="1" x14ac:dyDescent="0.25">
      <c r="B3186" t="s">
        <v>3359</v>
      </c>
      <c r="C3186" t="s">
        <v>13688</v>
      </c>
      <c r="D3186">
        <v>0</v>
      </c>
      <c r="E3186" s="7">
        <v>47392</v>
      </c>
    </row>
    <row r="3187" spans="2:5" hidden="1" x14ac:dyDescent="0.25">
      <c r="B3187" t="s">
        <v>3359</v>
      </c>
      <c r="C3187" t="s">
        <v>13688</v>
      </c>
      <c r="D3187">
        <v>0</v>
      </c>
      <c r="E3187" s="7">
        <v>47484</v>
      </c>
    </row>
    <row r="3188" spans="2:5" hidden="1" x14ac:dyDescent="0.25">
      <c r="B3188" t="s">
        <v>3361</v>
      </c>
      <c r="C3188" t="s">
        <v>13689</v>
      </c>
      <c r="D3188">
        <v>0</v>
      </c>
      <c r="E3188" s="7">
        <v>46296</v>
      </c>
    </row>
    <row r="3189" spans="2:5" hidden="1" x14ac:dyDescent="0.25">
      <c r="B3189" t="s">
        <v>3361</v>
      </c>
      <c r="C3189" t="s">
        <v>13689</v>
      </c>
      <c r="D3189">
        <v>0</v>
      </c>
      <c r="E3189" s="7">
        <v>46357</v>
      </c>
    </row>
    <row r="3190" spans="2:5" hidden="1" x14ac:dyDescent="0.25">
      <c r="B3190" t="s">
        <v>3361</v>
      </c>
      <c r="C3190" t="s">
        <v>13689</v>
      </c>
      <c r="D3190">
        <v>855</v>
      </c>
      <c r="E3190" s="7">
        <v>46419</v>
      </c>
    </row>
    <row r="3191" spans="2:5" hidden="1" x14ac:dyDescent="0.25">
      <c r="B3191" t="s">
        <v>3361</v>
      </c>
      <c r="C3191" t="s">
        <v>13689</v>
      </c>
      <c r="D3191">
        <v>0</v>
      </c>
      <c r="E3191" s="7">
        <v>46419</v>
      </c>
    </row>
    <row r="3192" spans="2:5" hidden="1" x14ac:dyDescent="0.25">
      <c r="B3192" t="s">
        <v>3363</v>
      </c>
      <c r="C3192" t="s">
        <v>3364</v>
      </c>
      <c r="D3192">
        <v>0</v>
      </c>
      <c r="E3192" s="7">
        <v>46204</v>
      </c>
    </row>
    <row r="3193" spans="2:5" hidden="1" x14ac:dyDescent="0.25">
      <c r="B3193" t="s">
        <v>3363</v>
      </c>
      <c r="C3193" t="s">
        <v>3364</v>
      </c>
      <c r="D3193">
        <v>299</v>
      </c>
      <c r="E3193" s="7">
        <v>46692</v>
      </c>
    </row>
    <row r="3194" spans="2:5" hidden="1" x14ac:dyDescent="0.25">
      <c r="B3194" t="s">
        <v>3363</v>
      </c>
      <c r="C3194" t="s">
        <v>3364</v>
      </c>
      <c r="D3194">
        <v>0</v>
      </c>
      <c r="E3194" s="7">
        <v>46204</v>
      </c>
    </row>
    <row r="3195" spans="2:5" hidden="1" x14ac:dyDescent="0.25">
      <c r="B3195" t="s">
        <v>3363</v>
      </c>
      <c r="C3195" t="s">
        <v>3364</v>
      </c>
      <c r="D3195">
        <v>0</v>
      </c>
      <c r="E3195" s="7">
        <v>46692</v>
      </c>
    </row>
    <row r="3196" spans="2:5" hidden="1" x14ac:dyDescent="0.25">
      <c r="B3196" t="s">
        <v>3367</v>
      </c>
      <c r="C3196" t="s">
        <v>3368</v>
      </c>
      <c r="D3196">
        <v>0</v>
      </c>
      <c r="E3196" s="7">
        <v>46935</v>
      </c>
    </row>
    <row r="3197" spans="2:5" hidden="1" x14ac:dyDescent="0.25">
      <c r="B3197" t="s">
        <v>3369</v>
      </c>
      <c r="C3197" t="s">
        <v>3370</v>
      </c>
      <c r="D3197">
        <v>0</v>
      </c>
      <c r="E3197" s="7">
        <v>46447</v>
      </c>
    </row>
    <row r="3198" spans="2:5" hidden="1" x14ac:dyDescent="0.25">
      <c r="B3198" t="s">
        <v>3369</v>
      </c>
      <c r="C3198" t="s">
        <v>3370</v>
      </c>
      <c r="D3198">
        <v>0</v>
      </c>
      <c r="E3198" s="7">
        <v>46753</v>
      </c>
    </row>
    <row r="3199" spans="2:5" hidden="1" x14ac:dyDescent="0.25">
      <c r="B3199" t="s">
        <v>3372</v>
      </c>
      <c r="C3199" t="s">
        <v>3373</v>
      </c>
      <c r="D3199">
        <v>0</v>
      </c>
      <c r="E3199" s="7">
        <v>46539</v>
      </c>
    </row>
    <row r="3200" spans="2:5" hidden="1" x14ac:dyDescent="0.25">
      <c r="B3200" t="s">
        <v>3376</v>
      </c>
      <c r="C3200" t="s">
        <v>3377</v>
      </c>
      <c r="D3200">
        <v>1320</v>
      </c>
      <c r="E3200" s="7">
        <v>47574</v>
      </c>
    </row>
    <row r="3201" spans="2:5" hidden="1" x14ac:dyDescent="0.25">
      <c r="B3201" t="s">
        <v>3379</v>
      </c>
      <c r="C3201" t="s">
        <v>3380</v>
      </c>
      <c r="D3201">
        <v>0</v>
      </c>
      <c r="E3201" s="7">
        <v>47209</v>
      </c>
    </row>
    <row r="3202" spans="2:5" hidden="1" x14ac:dyDescent="0.25">
      <c r="B3202" t="s">
        <v>3382</v>
      </c>
      <c r="C3202" t="s">
        <v>3383</v>
      </c>
      <c r="D3202">
        <v>0</v>
      </c>
      <c r="E3202" s="7">
        <v>47270</v>
      </c>
    </row>
    <row r="3203" spans="2:5" hidden="1" x14ac:dyDescent="0.25">
      <c r="B3203" t="s">
        <v>3382</v>
      </c>
      <c r="C3203" t="s">
        <v>3383</v>
      </c>
      <c r="D3203">
        <v>0</v>
      </c>
      <c r="E3203" s="7">
        <v>47300</v>
      </c>
    </row>
    <row r="3204" spans="2:5" hidden="1" x14ac:dyDescent="0.25">
      <c r="B3204" t="s">
        <v>3382</v>
      </c>
      <c r="C3204" t="s">
        <v>3383</v>
      </c>
      <c r="D3204">
        <v>0</v>
      </c>
      <c r="E3204" s="7">
        <v>47484</v>
      </c>
    </row>
    <row r="3205" spans="2:5" hidden="1" x14ac:dyDescent="0.25">
      <c r="B3205" t="s">
        <v>3382</v>
      </c>
      <c r="C3205" t="s">
        <v>3383</v>
      </c>
      <c r="D3205">
        <v>0</v>
      </c>
      <c r="E3205" s="7">
        <v>47515</v>
      </c>
    </row>
    <row r="3206" spans="2:5" hidden="1" x14ac:dyDescent="0.25">
      <c r="B3206" t="s">
        <v>3382</v>
      </c>
      <c r="C3206" t="s">
        <v>3383</v>
      </c>
      <c r="D3206">
        <v>0</v>
      </c>
      <c r="E3206" s="7">
        <v>47515</v>
      </c>
    </row>
    <row r="3207" spans="2:5" hidden="1" x14ac:dyDescent="0.25">
      <c r="B3207" t="s">
        <v>3382</v>
      </c>
      <c r="C3207" t="s">
        <v>3383</v>
      </c>
      <c r="D3207">
        <v>0</v>
      </c>
      <c r="E3207" s="7">
        <v>47543</v>
      </c>
    </row>
    <row r="3208" spans="2:5" hidden="1" x14ac:dyDescent="0.25">
      <c r="B3208" t="s">
        <v>3382</v>
      </c>
      <c r="C3208" t="s">
        <v>3383</v>
      </c>
      <c r="D3208">
        <v>0</v>
      </c>
      <c r="E3208" s="7">
        <v>47635</v>
      </c>
    </row>
    <row r="3209" spans="2:5" hidden="1" x14ac:dyDescent="0.25">
      <c r="B3209" t="s">
        <v>3382</v>
      </c>
      <c r="C3209" t="s">
        <v>3383</v>
      </c>
      <c r="D3209">
        <v>0</v>
      </c>
      <c r="E3209" s="7">
        <v>47635</v>
      </c>
    </row>
    <row r="3210" spans="2:5" hidden="1" x14ac:dyDescent="0.25">
      <c r="B3210" t="s">
        <v>3382</v>
      </c>
      <c r="C3210" t="s">
        <v>3383</v>
      </c>
      <c r="D3210">
        <v>0</v>
      </c>
      <c r="E3210" s="7">
        <v>47696</v>
      </c>
    </row>
    <row r="3211" spans="2:5" hidden="1" x14ac:dyDescent="0.25">
      <c r="B3211" t="s">
        <v>3382</v>
      </c>
      <c r="C3211" t="s">
        <v>3383</v>
      </c>
      <c r="D3211">
        <v>0</v>
      </c>
      <c r="E3211" s="7">
        <v>47727</v>
      </c>
    </row>
    <row r="3212" spans="2:5" hidden="1" x14ac:dyDescent="0.25">
      <c r="B3212" t="s">
        <v>3382</v>
      </c>
      <c r="C3212" t="s">
        <v>3383</v>
      </c>
      <c r="D3212">
        <v>0</v>
      </c>
      <c r="E3212" s="7">
        <v>47757</v>
      </c>
    </row>
    <row r="3213" spans="2:5" hidden="1" x14ac:dyDescent="0.25">
      <c r="B3213" t="s">
        <v>3382</v>
      </c>
      <c r="C3213" t="s">
        <v>3383</v>
      </c>
      <c r="D3213">
        <v>2</v>
      </c>
      <c r="E3213" s="7">
        <v>47880</v>
      </c>
    </row>
    <row r="3214" spans="2:5" hidden="1" x14ac:dyDescent="0.25">
      <c r="B3214" t="s">
        <v>3382</v>
      </c>
      <c r="C3214" t="s">
        <v>3383</v>
      </c>
      <c r="D3214">
        <v>0</v>
      </c>
      <c r="E3214" s="7">
        <v>47939</v>
      </c>
    </row>
    <row r="3215" spans="2:5" hidden="1" x14ac:dyDescent="0.25">
      <c r="B3215" t="s">
        <v>3382</v>
      </c>
      <c r="C3215" t="s">
        <v>3383</v>
      </c>
      <c r="D3215">
        <v>0</v>
      </c>
      <c r="E3215" s="7" t="s">
        <v>30</v>
      </c>
    </row>
    <row r="3216" spans="2:5" hidden="1" x14ac:dyDescent="0.25">
      <c r="B3216" t="s">
        <v>3384</v>
      </c>
      <c r="C3216" t="s">
        <v>322</v>
      </c>
      <c r="D3216">
        <v>60</v>
      </c>
      <c r="E3216" s="7" t="s">
        <v>30</v>
      </c>
    </row>
    <row r="3217" spans="2:5" hidden="1" x14ac:dyDescent="0.25">
      <c r="B3217" t="s">
        <v>3385</v>
      </c>
      <c r="C3217" t="s">
        <v>10591</v>
      </c>
      <c r="D3217">
        <v>0</v>
      </c>
      <c r="E3217" s="7">
        <v>47696</v>
      </c>
    </row>
    <row r="3218" spans="2:5" hidden="1" x14ac:dyDescent="0.25">
      <c r="B3218" t="s">
        <v>3385</v>
      </c>
      <c r="C3218" t="s">
        <v>10591</v>
      </c>
      <c r="D3218">
        <v>0</v>
      </c>
      <c r="E3218" s="7">
        <v>47788</v>
      </c>
    </row>
    <row r="3219" spans="2:5" hidden="1" x14ac:dyDescent="0.25">
      <c r="B3219" t="s">
        <v>3385</v>
      </c>
      <c r="C3219" t="s">
        <v>10591</v>
      </c>
      <c r="D3219">
        <v>0</v>
      </c>
      <c r="E3219" s="7">
        <v>47727</v>
      </c>
    </row>
    <row r="3220" spans="2:5" hidden="1" x14ac:dyDescent="0.25">
      <c r="B3220" t="s">
        <v>3385</v>
      </c>
      <c r="C3220" t="s">
        <v>10591</v>
      </c>
      <c r="D3220">
        <v>1</v>
      </c>
      <c r="E3220" s="7">
        <v>47604</v>
      </c>
    </row>
    <row r="3221" spans="2:5" hidden="1" x14ac:dyDescent="0.25">
      <c r="B3221" t="s">
        <v>3385</v>
      </c>
      <c r="C3221" t="s">
        <v>10591</v>
      </c>
      <c r="D3221">
        <v>0</v>
      </c>
      <c r="E3221" s="7">
        <v>47270</v>
      </c>
    </row>
    <row r="3222" spans="2:5" hidden="1" x14ac:dyDescent="0.25">
      <c r="B3222" t="s">
        <v>3385</v>
      </c>
      <c r="C3222" t="s">
        <v>10591</v>
      </c>
      <c r="D3222">
        <v>2340</v>
      </c>
      <c r="E3222" s="7">
        <v>47849</v>
      </c>
    </row>
    <row r="3223" spans="2:5" hidden="1" x14ac:dyDescent="0.25">
      <c r="B3223" t="s">
        <v>3385</v>
      </c>
      <c r="C3223" t="s">
        <v>10591</v>
      </c>
      <c r="D3223">
        <v>0</v>
      </c>
      <c r="E3223" s="7">
        <v>47727</v>
      </c>
    </row>
    <row r="3224" spans="2:5" hidden="1" x14ac:dyDescent="0.25">
      <c r="B3224" t="s">
        <v>3385</v>
      </c>
      <c r="C3224" t="s">
        <v>10591</v>
      </c>
      <c r="D3224">
        <v>0</v>
      </c>
      <c r="E3224" s="7">
        <v>47604</v>
      </c>
    </row>
    <row r="3225" spans="2:5" hidden="1" x14ac:dyDescent="0.25">
      <c r="B3225" t="s">
        <v>3385</v>
      </c>
      <c r="C3225" t="s">
        <v>10591</v>
      </c>
      <c r="D3225">
        <v>0</v>
      </c>
      <c r="E3225" s="7">
        <v>47849</v>
      </c>
    </row>
    <row r="3226" spans="2:5" hidden="1" x14ac:dyDescent="0.25">
      <c r="B3226" t="s">
        <v>3392</v>
      </c>
      <c r="C3226" t="s">
        <v>13690</v>
      </c>
      <c r="D3226">
        <v>32</v>
      </c>
      <c r="E3226" s="7">
        <v>47727</v>
      </c>
    </row>
    <row r="3227" spans="2:5" hidden="1" x14ac:dyDescent="0.25">
      <c r="B3227" t="s">
        <v>3392</v>
      </c>
      <c r="C3227" t="s">
        <v>13690</v>
      </c>
      <c r="D3227">
        <v>3</v>
      </c>
      <c r="E3227" s="7">
        <v>47178</v>
      </c>
    </row>
    <row r="3228" spans="2:5" hidden="1" x14ac:dyDescent="0.25">
      <c r="B3228" t="s">
        <v>3392</v>
      </c>
      <c r="C3228" t="s">
        <v>13690</v>
      </c>
      <c r="D3228">
        <v>0</v>
      </c>
      <c r="E3228" s="7">
        <v>47392</v>
      </c>
    </row>
    <row r="3229" spans="2:5" hidden="1" x14ac:dyDescent="0.25">
      <c r="B3229" t="s">
        <v>3392</v>
      </c>
      <c r="C3229" t="s">
        <v>13690</v>
      </c>
      <c r="D3229">
        <v>60</v>
      </c>
      <c r="E3229" s="7">
        <v>47849</v>
      </c>
    </row>
    <row r="3230" spans="2:5" hidden="1" x14ac:dyDescent="0.25">
      <c r="B3230" t="s">
        <v>3392</v>
      </c>
      <c r="C3230" t="s">
        <v>13690</v>
      </c>
      <c r="D3230">
        <v>40</v>
      </c>
      <c r="E3230" s="7">
        <v>47849</v>
      </c>
    </row>
    <row r="3231" spans="2:5" hidden="1" x14ac:dyDescent="0.25">
      <c r="B3231" t="s">
        <v>3392</v>
      </c>
      <c r="C3231" t="s">
        <v>13690</v>
      </c>
      <c r="D3231">
        <v>0</v>
      </c>
      <c r="E3231" s="7">
        <v>47665</v>
      </c>
    </row>
    <row r="3232" spans="2:5" hidden="1" x14ac:dyDescent="0.25">
      <c r="B3232" t="s">
        <v>3392</v>
      </c>
      <c r="C3232" t="s">
        <v>13690</v>
      </c>
      <c r="D3232">
        <v>0</v>
      </c>
      <c r="E3232" s="7">
        <v>47392</v>
      </c>
    </row>
    <row r="3233" spans="2:5" hidden="1" x14ac:dyDescent="0.25">
      <c r="B3233" t="s">
        <v>3392</v>
      </c>
      <c r="C3233" t="s">
        <v>13690</v>
      </c>
      <c r="D3233">
        <v>0</v>
      </c>
      <c r="E3233" s="7">
        <v>47727</v>
      </c>
    </row>
    <row r="3234" spans="2:5" hidden="1" x14ac:dyDescent="0.25">
      <c r="B3234" t="s">
        <v>3398</v>
      </c>
      <c r="C3234" t="s">
        <v>13691</v>
      </c>
      <c r="D3234">
        <v>0</v>
      </c>
      <c r="E3234" s="7">
        <v>47788</v>
      </c>
    </row>
    <row r="3235" spans="2:5" hidden="1" x14ac:dyDescent="0.25">
      <c r="B3235" t="s">
        <v>3398</v>
      </c>
      <c r="C3235" t="s">
        <v>13691</v>
      </c>
      <c r="D3235">
        <v>0</v>
      </c>
      <c r="E3235" s="7">
        <v>47543</v>
      </c>
    </row>
    <row r="3236" spans="2:5" hidden="1" x14ac:dyDescent="0.25">
      <c r="B3236" t="s">
        <v>3398</v>
      </c>
      <c r="C3236" t="s">
        <v>13691</v>
      </c>
      <c r="D3236">
        <v>0</v>
      </c>
      <c r="E3236" s="7">
        <v>47604</v>
      </c>
    </row>
    <row r="3237" spans="2:5" hidden="1" x14ac:dyDescent="0.25">
      <c r="B3237" t="s">
        <v>3398</v>
      </c>
      <c r="C3237" t="s">
        <v>13691</v>
      </c>
      <c r="D3237">
        <v>0</v>
      </c>
      <c r="E3237" s="7">
        <v>47270</v>
      </c>
    </row>
    <row r="3238" spans="2:5" hidden="1" x14ac:dyDescent="0.25">
      <c r="B3238" t="s">
        <v>3398</v>
      </c>
      <c r="C3238" t="s">
        <v>13691</v>
      </c>
      <c r="D3238">
        <v>24</v>
      </c>
      <c r="E3238" s="7">
        <v>47849</v>
      </c>
    </row>
    <row r="3239" spans="2:5" hidden="1" x14ac:dyDescent="0.25">
      <c r="B3239" t="s">
        <v>3398</v>
      </c>
      <c r="C3239" t="s">
        <v>13691</v>
      </c>
      <c r="D3239">
        <v>0</v>
      </c>
      <c r="E3239" s="7">
        <v>47665</v>
      </c>
    </row>
    <row r="3240" spans="2:5" hidden="1" x14ac:dyDescent="0.25">
      <c r="B3240" t="s">
        <v>3398</v>
      </c>
      <c r="C3240" t="s">
        <v>13691</v>
      </c>
      <c r="D3240">
        <v>0</v>
      </c>
      <c r="E3240" s="7">
        <v>47665</v>
      </c>
    </row>
    <row r="3241" spans="2:5" hidden="1" x14ac:dyDescent="0.25">
      <c r="B3241" t="s">
        <v>3402</v>
      </c>
      <c r="C3241" t="s">
        <v>3403</v>
      </c>
      <c r="D3241">
        <v>7840</v>
      </c>
      <c r="E3241" s="7">
        <v>47880</v>
      </c>
    </row>
    <row r="3242" spans="2:5" hidden="1" x14ac:dyDescent="0.25">
      <c r="B3242" t="s">
        <v>3402</v>
      </c>
      <c r="C3242" t="s">
        <v>3403</v>
      </c>
      <c r="D3242">
        <v>0</v>
      </c>
      <c r="E3242" s="7">
        <v>47880</v>
      </c>
    </row>
    <row r="3243" spans="2:5" hidden="1" x14ac:dyDescent="0.25">
      <c r="B3243" t="s">
        <v>3406</v>
      </c>
      <c r="C3243" t="s">
        <v>3407</v>
      </c>
      <c r="D3243">
        <v>0</v>
      </c>
      <c r="E3243" s="7">
        <v>47880</v>
      </c>
    </row>
    <row r="3244" spans="2:5" hidden="1" x14ac:dyDescent="0.25">
      <c r="B3244" t="s">
        <v>3406</v>
      </c>
      <c r="C3244" t="s">
        <v>3407</v>
      </c>
      <c r="D3244">
        <v>610</v>
      </c>
      <c r="E3244" s="7">
        <v>47880</v>
      </c>
    </row>
    <row r="3245" spans="2:5" hidden="1" x14ac:dyDescent="0.25">
      <c r="B3245" t="s">
        <v>3406</v>
      </c>
      <c r="C3245" t="s">
        <v>3407</v>
      </c>
      <c r="D3245">
        <v>20</v>
      </c>
      <c r="E3245" s="7">
        <v>47880</v>
      </c>
    </row>
    <row r="3246" spans="2:5" hidden="1" x14ac:dyDescent="0.25">
      <c r="B3246" t="s">
        <v>3409</v>
      </c>
      <c r="C3246" t="s">
        <v>3410</v>
      </c>
      <c r="D3246">
        <v>1000</v>
      </c>
      <c r="E3246" s="7">
        <v>47880</v>
      </c>
    </row>
    <row r="3247" spans="2:5" hidden="1" x14ac:dyDescent="0.25">
      <c r="B3247" t="s">
        <v>3412</v>
      </c>
      <c r="C3247" t="s">
        <v>13692</v>
      </c>
      <c r="D3247">
        <v>853</v>
      </c>
      <c r="E3247" s="7">
        <v>47635</v>
      </c>
    </row>
    <row r="3248" spans="2:5" hidden="1" x14ac:dyDescent="0.25">
      <c r="B3248" t="s">
        <v>3416</v>
      </c>
      <c r="C3248" t="s">
        <v>13693</v>
      </c>
      <c r="D3248">
        <v>0</v>
      </c>
      <c r="E3248" s="7">
        <v>45870</v>
      </c>
    </row>
    <row r="3249" spans="2:5" hidden="1" x14ac:dyDescent="0.25">
      <c r="B3249" t="s">
        <v>3416</v>
      </c>
      <c r="C3249" t="s">
        <v>13693</v>
      </c>
      <c r="D3249">
        <v>52</v>
      </c>
      <c r="E3249" s="7">
        <v>46357</v>
      </c>
    </row>
    <row r="3250" spans="2:5" hidden="1" x14ac:dyDescent="0.25">
      <c r="B3250" t="s">
        <v>3416</v>
      </c>
      <c r="C3250" t="s">
        <v>13693</v>
      </c>
      <c r="D3250">
        <v>20</v>
      </c>
      <c r="E3250" s="7">
        <v>46569</v>
      </c>
    </row>
    <row r="3251" spans="2:5" hidden="1" x14ac:dyDescent="0.25">
      <c r="B3251" t="s">
        <v>3416</v>
      </c>
      <c r="C3251" t="s">
        <v>13693</v>
      </c>
      <c r="D3251">
        <v>0</v>
      </c>
      <c r="E3251" s="7">
        <v>45870</v>
      </c>
    </row>
    <row r="3252" spans="2:5" hidden="1" x14ac:dyDescent="0.25">
      <c r="B3252" t="s">
        <v>3416</v>
      </c>
      <c r="C3252" t="s">
        <v>13693</v>
      </c>
      <c r="D3252">
        <v>133</v>
      </c>
      <c r="E3252" s="7">
        <v>46600</v>
      </c>
    </row>
    <row r="3253" spans="2:5" hidden="1" x14ac:dyDescent="0.25">
      <c r="B3253" t="s">
        <v>3416</v>
      </c>
      <c r="C3253" t="s">
        <v>13693</v>
      </c>
      <c r="D3253">
        <v>0</v>
      </c>
      <c r="E3253" s="7">
        <v>46600</v>
      </c>
    </row>
    <row r="3254" spans="2:5" hidden="1" x14ac:dyDescent="0.25">
      <c r="B3254" t="s">
        <v>3421</v>
      </c>
      <c r="C3254" t="s">
        <v>13694</v>
      </c>
      <c r="D3254">
        <v>0</v>
      </c>
      <c r="E3254" s="7">
        <v>45658</v>
      </c>
    </row>
    <row r="3255" spans="2:5" hidden="1" x14ac:dyDescent="0.25">
      <c r="B3255" t="s">
        <v>3421</v>
      </c>
      <c r="C3255" t="s">
        <v>13694</v>
      </c>
      <c r="D3255">
        <v>11</v>
      </c>
      <c r="E3255" s="7">
        <v>46753</v>
      </c>
    </row>
    <row r="3256" spans="2:5" hidden="1" x14ac:dyDescent="0.25">
      <c r="B3256" t="s">
        <v>3421</v>
      </c>
      <c r="C3256" t="s">
        <v>13694</v>
      </c>
      <c r="D3256">
        <v>0</v>
      </c>
      <c r="E3256" s="7">
        <v>45658</v>
      </c>
    </row>
    <row r="3257" spans="2:5" hidden="1" x14ac:dyDescent="0.25">
      <c r="B3257" t="s">
        <v>3421</v>
      </c>
      <c r="C3257" t="s">
        <v>13694</v>
      </c>
      <c r="D3257">
        <v>0</v>
      </c>
      <c r="E3257" s="7">
        <v>46753</v>
      </c>
    </row>
    <row r="3258" spans="2:5" hidden="1" x14ac:dyDescent="0.25">
      <c r="B3258" t="s">
        <v>3423</v>
      </c>
      <c r="C3258" t="s">
        <v>13695</v>
      </c>
      <c r="D3258">
        <v>0</v>
      </c>
      <c r="E3258" s="7">
        <v>46844</v>
      </c>
    </row>
    <row r="3259" spans="2:5" hidden="1" x14ac:dyDescent="0.25">
      <c r="B3259" t="s">
        <v>3425</v>
      </c>
      <c r="C3259" t="s">
        <v>13696</v>
      </c>
      <c r="D3259">
        <v>2</v>
      </c>
      <c r="E3259" s="7">
        <v>46447</v>
      </c>
    </row>
    <row r="3260" spans="2:5" hidden="1" x14ac:dyDescent="0.25">
      <c r="B3260" t="s">
        <v>3427</v>
      </c>
      <c r="C3260" t="s">
        <v>3428</v>
      </c>
      <c r="D3260">
        <v>512</v>
      </c>
      <c r="E3260" s="7">
        <v>46266</v>
      </c>
    </row>
    <row r="3261" spans="2:5" hidden="1" x14ac:dyDescent="0.25">
      <c r="B3261" t="s">
        <v>3431</v>
      </c>
      <c r="C3261" t="s">
        <v>3432</v>
      </c>
      <c r="D3261">
        <v>864</v>
      </c>
      <c r="E3261" s="7">
        <v>46388</v>
      </c>
    </row>
    <row r="3262" spans="2:5" hidden="1" x14ac:dyDescent="0.25">
      <c r="B3262" t="s">
        <v>3434</v>
      </c>
      <c r="C3262" t="s">
        <v>3435</v>
      </c>
      <c r="D3262">
        <v>0</v>
      </c>
      <c r="E3262" s="7">
        <v>47027</v>
      </c>
    </row>
    <row r="3263" spans="2:5" hidden="1" x14ac:dyDescent="0.25">
      <c r="B3263" t="s">
        <v>3434</v>
      </c>
      <c r="C3263" t="s">
        <v>3435</v>
      </c>
      <c r="D3263">
        <v>0</v>
      </c>
      <c r="E3263" s="7">
        <v>47027</v>
      </c>
    </row>
    <row r="3264" spans="2:5" hidden="1" x14ac:dyDescent="0.25">
      <c r="B3264" t="s">
        <v>3434</v>
      </c>
      <c r="C3264" t="s">
        <v>3435</v>
      </c>
      <c r="D3264">
        <v>0</v>
      </c>
      <c r="E3264" s="7">
        <v>47150</v>
      </c>
    </row>
    <row r="3265" spans="2:5" hidden="1" x14ac:dyDescent="0.25">
      <c r="B3265" t="s">
        <v>3434</v>
      </c>
      <c r="C3265" t="s">
        <v>3435</v>
      </c>
      <c r="D3265">
        <v>0</v>
      </c>
      <c r="E3265" s="7">
        <v>47239</v>
      </c>
    </row>
    <row r="3266" spans="2:5" hidden="1" x14ac:dyDescent="0.25">
      <c r="B3266" t="s">
        <v>3434</v>
      </c>
      <c r="C3266" t="s">
        <v>3435</v>
      </c>
      <c r="D3266">
        <v>0</v>
      </c>
      <c r="E3266" s="7">
        <v>47331</v>
      </c>
    </row>
    <row r="3267" spans="2:5" hidden="1" x14ac:dyDescent="0.25">
      <c r="B3267" t="s">
        <v>3434</v>
      </c>
      <c r="C3267" t="s">
        <v>3435</v>
      </c>
      <c r="D3267">
        <v>0</v>
      </c>
      <c r="E3267" s="7">
        <v>47362</v>
      </c>
    </row>
    <row r="3268" spans="2:5" hidden="1" x14ac:dyDescent="0.25">
      <c r="B3268" t="s">
        <v>3434</v>
      </c>
      <c r="C3268" t="s">
        <v>3435</v>
      </c>
      <c r="D3268">
        <v>0</v>
      </c>
      <c r="E3268" s="7">
        <v>47423</v>
      </c>
    </row>
    <row r="3269" spans="2:5" hidden="1" x14ac:dyDescent="0.25">
      <c r="B3269" t="s">
        <v>3434</v>
      </c>
      <c r="C3269" t="s">
        <v>3435</v>
      </c>
      <c r="D3269">
        <v>94</v>
      </c>
      <c r="E3269" s="7">
        <v>47484</v>
      </c>
    </row>
    <row r="3270" spans="2:5" hidden="1" x14ac:dyDescent="0.25">
      <c r="B3270" t="s">
        <v>3434</v>
      </c>
      <c r="C3270" t="s">
        <v>3435</v>
      </c>
      <c r="D3270">
        <v>0</v>
      </c>
      <c r="E3270" s="7">
        <v>46844</v>
      </c>
    </row>
    <row r="3271" spans="2:5" hidden="1" x14ac:dyDescent="0.25">
      <c r="B3271" t="s">
        <v>3446</v>
      </c>
      <c r="C3271" t="s">
        <v>3447</v>
      </c>
      <c r="D3271">
        <v>0</v>
      </c>
      <c r="E3271" s="7">
        <v>45962</v>
      </c>
    </row>
    <row r="3272" spans="2:5" hidden="1" x14ac:dyDescent="0.25">
      <c r="B3272" t="s">
        <v>3450</v>
      </c>
      <c r="C3272" t="s">
        <v>3451</v>
      </c>
      <c r="D3272">
        <v>0</v>
      </c>
      <c r="E3272" s="7">
        <v>46419</v>
      </c>
    </row>
    <row r="3273" spans="2:5" hidden="1" x14ac:dyDescent="0.25">
      <c r="B3273" t="s">
        <v>3450</v>
      </c>
      <c r="C3273" t="s">
        <v>3451</v>
      </c>
      <c r="D3273">
        <v>0</v>
      </c>
      <c r="E3273" s="7">
        <v>46508</v>
      </c>
    </row>
    <row r="3274" spans="2:5" hidden="1" x14ac:dyDescent="0.25">
      <c r="B3274" t="s">
        <v>3450</v>
      </c>
      <c r="C3274" t="s">
        <v>3451</v>
      </c>
      <c r="D3274">
        <v>0</v>
      </c>
      <c r="E3274" s="7">
        <v>46508</v>
      </c>
    </row>
    <row r="3275" spans="2:5" hidden="1" x14ac:dyDescent="0.25">
      <c r="B3275" t="s">
        <v>3450</v>
      </c>
      <c r="C3275" t="s">
        <v>3451</v>
      </c>
      <c r="D3275">
        <v>0</v>
      </c>
      <c r="E3275" s="7">
        <v>46539</v>
      </c>
    </row>
    <row r="3276" spans="2:5" hidden="1" x14ac:dyDescent="0.25">
      <c r="B3276" t="s">
        <v>3450</v>
      </c>
      <c r="C3276" t="s">
        <v>3451</v>
      </c>
      <c r="D3276">
        <v>0</v>
      </c>
      <c r="E3276" s="7">
        <v>46539</v>
      </c>
    </row>
    <row r="3277" spans="2:5" hidden="1" x14ac:dyDescent="0.25">
      <c r="B3277" t="s">
        <v>3450</v>
      </c>
      <c r="C3277" t="s">
        <v>3451</v>
      </c>
      <c r="D3277">
        <v>0</v>
      </c>
      <c r="E3277" s="7">
        <v>46600</v>
      </c>
    </row>
    <row r="3278" spans="2:5" hidden="1" x14ac:dyDescent="0.25">
      <c r="B3278" t="s">
        <v>3450</v>
      </c>
      <c r="C3278" t="s">
        <v>3451</v>
      </c>
      <c r="D3278">
        <v>0</v>
      </c>
      <c r="E3278" s="7">
        <v>46600</v>
      </c>
    </row>
    <row r="3279" spans="2:5" hidden="1" x14ac:dyDescent="0.25">
      <c r="B3279" t="s">
        <v>3450</v>
      </c>
      <c r="C3279" t="s">
        <v>3451</v>
      </c>
      <c r="D3279">
        <v>0</v>
      </c>
      <c r="E3279" s="7">
        <v>46631</v>
      </c>
    </row>
    <row r="3280" spans="2:5" hidden="1" x14ac:dyDescent="0.25">
      <c r="B3280" t="s">
        <v>3450</v>
      </c>
      <c r="C3280" t="s">
        <v>3451</v>
      </c>
      <c r="D3280">
        <v>0</v>
      </c>
      <c r="E3280" s="7">
        <v>46631</v>
      </c>
    </row>
    <row r="3281" spans="2:5" hidden="1" x14ac:dyDescent="0.25">
      <c r="B3281" t="s">
        <v>3450</v>
      </c>
      <c r="C3281" t="s">
        <v>3451</v>
      </c>
      <c r="D3281">
        <v>0</v>
      </c>
      <c r="E3281" s="7">
        <v>46692</v>
      </c>
    </row>
    <row r="3282" spans="2:5" hidden="1" x14ac:dyDescent="0.25">
      <c r="B3282" t="s">
        <v>3450</v>
      </c>
      <c r="C3282" t="s">
        <v>3451</v>
      </c>
      <c r="D3282">
        <v>0</v>
      </c>
      <c r="E3282" s="7">
        <v>46722</v>
      </c>
    </row>
    <row r="3283" spans="2:5" hidden="1" x14ac:dyDescent="0.25">
      <c r="B3283" t="s">
        <v>3450</v>
      </c>
      <c r="C3283" t="s">
        <v>3451</v>
      </c>
      <c r="D3283">
        <v>0</v>
      </c>
      <c r="E3283" s="7">
        <v>46722</v>
      </c>
    </row>
    <row r="3284" spans="2:5" hidden="1" x14ac:dyDescent="0.25">
      <c r="B3284" t="s">
        <v>3450</v>
      </c>
      <c r="C3284" t="s">
        <v>3451</v>
      </c>
      <c r="D3284">
        <v>0</v>
      </c>
      <c r="E3284" s="7">
        <v>46753</v>
      </c>
    </row>
    <row r="3285" spans="2:5" hidden="1" x14ac:dyDescent="0.25">
      <c r="B3285" t="s">
        <v>3450</v>
      </c>
      <c r="C3285" t="s">
        <v>3451</v>
      </c>
      <c r="D3285">
        <v>0</v>
      </c>
      <c r="E3285" s="7">
        <v>46844</v>
      </c>
    </row>
    <row r="3286" spans="2:5" hidden="1" x14ac:dyDescent="0.25">
      <c r="B3286" t="s">
        <v>3450</v>
      </c>
      <c r="C3286" t="s">
        <v>3451</v>
      </c>
      <c r="D3286">
        <v>0</v>
      </c>
      <c r="E3286" s="7">
        <v>46844</v>
      </c>
    </row>
    <row r="3287" spans="2:5" hidden="1" x14ac:dyDescent="0.25">
      <c r="B3287" t="s">
        <v>3467</v>
      </c>
      <c r="C3287" t="s">
        <v>3468</v>
      </c>
      <c r="D3287">
        <v>0</v>
      </c>
      <c r="E3287" s="7">
        <v>46419</v>
      </c>
    </row>
    <row r="3288" spans="2:5" hidden="1" x14ac:dyDescent="0.25">
      <c r="B3288" t="s">
        <v>3467</v>
      </c>
      <c r="C3288" t="s">
        <v>3468</v>
      </c>
      <c r="D3288">
        <v>0</v>
      </c>
      <c r="E3288" s="7">
        <v>46419</v>
      </c>
    </row>
    <row r="3289" spans="2:5" hidden="1" x14ac:dyDescent="0.25">
      <c r="B3289" t="s">
        <v>3467</v>
      </c>
      <c r="C3289" t="s">
        <v>3468</v>
      </c>
      <c r="D3289">
        <v>0</v>
      </c>
      <c r="E3289" s="7">
        <v>46508</v>
      </c>
    </row>
    <row r="3290" spans="2:5" hidden="1" x14ac:dyDescent="0.25">
      <c r="B3290" t="s">
        <v>3467</v>
      </c>
      <c r="C3290" t="s">
        <v>3468</v>
      </c>
      <c r="D3290">
        <v>0</v>
      </c>
      <c r="E3290" s="7">
        <v>46508</v>
      </c>
    </row>
    <row r="3291" spans="2:5" hidden="1" x14ac:dyDescent="0.25">
      <c r="B3291" t="s">
        <v>3467</v>
      </c>
      <c r="C3291" t="s">
        <v>3468</v>
      </c>
      <c r="D3291">
        <v>0</v>
      </c>
      <c r="E3291" s="7">
        <v>46508</v>
      </c>
    </row>
    <row r="3292" spans="2:5" hidden="1" x14ac:dyDescent="0.25">
      <c r="B3292" t="s">
        <v>3467</v>
      </c>
      <c r="C3292" t="s">
        <v>3468</v>
      </c>
      <c r="D3292">
        <v>0</v>
      </c>
      <c r="E3292" s="7">
        <v>46569</v>
      </c>
    </row>
    <row r="3293" spans="2:5" hidden="1" x14ac:dyDescent="0.25">
      <c r="B3293" t="s">
        <v>3467</v>
      </c>
      <c r="C3293" t="s">
        <v>3468</v>
      </c>
      <c r="D3293">
        <v>0</v>
      </c>
      <c r="E3293" s="7">
        <v>46600</v>
      </c>
    </row>
    <row r="3294" spans="2:5" hidden="1" x14ac:dyDescent="0.25">
      <c r="B3294" t="s">
        <v>3467</v>
      </c>
      <c r="C3294" t="s">
        <v>3468</v>
      </c>
      <c r="D3294">
        <v>0</v>
      </c>
      <c r="E3294" s="7">
        <v>46569</v>
      </c>
    </row>
    <row r="3295" spans="2:5" hidden="1" x14ac:dyDescent="0.25">
      <c r="B3295" t="s">
        <v>3467</v>
      </c>
      <c r="C3295" t="s">
        <v>3468</v>
      </c>
      <c r="D3295">
        <v>0</v>
      </c>
      <c r="E3295" s="7">
        <v>46631</v>
      </c>
    </row>
    <row r="3296" spans="2:5" hidden="1" x14ac:dyDescent="0.25">
      <c r="B3296" t="s">
        <v>3467</v>
      </c>
      <c r="C3296" t="s">
        <v>3468</v>
      </c>
      <c r="D3296">
        <v>0</v>
      </c>
      <c r="E3296" s="7">
        <v>46569</v>
      </c>
    </row>
    <row r="3297" spans="2:5" hidden="1" x14ac:dyDescent="0.25">
      <c r="B3297" t="s">
        <v>3467</v>
      </c>
      <c r="C3297" t="s">
        <v>3468</v>
      </c>
      <c r="D3297">
        <v>0</v>
      </c>
      <c r="E3297" s="7">
        <v>46692</v>
      </c>
    </row>
    <row r="3298" spans="2:5" hidden="1" x14ac:dyDescent="0.25">
      <c r="B3298" t="s">
        <v>3467</v>
      </c>
      <c r="C3298" t="s">
        <v>3468</v>
      </c>
      <c r="D3298">
        <v>0</v>
      </c>
      <c r="E3298" s="7">
        <v>46722</v>
      </c>
    </row>
    <row r="3299" spans="2:5" hidden="1" x14ac:dyDescent="0.25">
      <c r="B3299" t="s">
        <v>3467</v>
      </c>
      <c r="C3299" t="s">
        <v>3468</v>
      </c>
      <c r="D3299">
        <v>0</v>
      </c>
      <c r="E3299" s="7">
        <v>46722</v>
      </c>
    </row>
    <row r="3300" spans="2:5" hidden="1" x14ac:dyDescent="0.25">
      <c r="B3300" t="s">
        <v>3467</v>
      </c>
      <c r="C3300" t="s">
        <v>3468</v>
      </c>
      <c r="D3300">
        <v>0</v>
      </c>
      <c r="E3300" s="7">
        <v>46784</v>
      </c>
    </row>
    <row r="3301" spans="2:5" hidden="1" x14ac:dyDescent="0.25">
      <c r="B3301" t="s">
        <v>3467</v>
      </c>
      <c r="C3301" t="s">
        <v>3468</v>
      </c>
      <c r="D3301">
        <v>3899</v>
      </c>
      <c r="E3301" s="7">
        <v>46784</v>
      </c>
    </row>
    <row r="3302" spans="2:5" hidden="1" x14ac:dyDescent="0.25">
      <c r="B3302" t="s">
        <v>3467</v>
      </c>
      <c r="C3302" t="s">
        <v>3468</v>
      </c>
      <c r="D3302">
        <v>240</v>
      </c>
      <c r="E3302" s="7">
        <v>46784</v>
      </c>
    </row>
    <row r="3303" spans="2:5" hidden="1" x14ac:dyDescent="0.25">
      <c r="B3303" t="s">
        <v>3484</v>
      </c>
      <c r="C3303" t="s">
        <v>13697</v>
      </c>
      <c r="D3303">
        <v>0</v>
      </c>
      <c r="E3303" s="7">
        <v>46419</v>
      </c>
    </row>
    <row r="3304" spans="2:5" hidden="1" x14ac:dyDescent="0.25">
      <c r="B3304" t="s">
        <v>3484</v>
      </c>
      <c r="C3304" t="s">
        <v>13697</v>
      </c>
      <c r="D3304">
        <v>0</v>
      </c>
      <c r="E3304" s="7">
        <v>46508</v>
      </c>
    </row>
    <row r="3305" spans="2:5" hidden="1" x14ac:dyDescent="0.25">
      <c r="B3305" t="s">
        <v>3484</v>
      </c>
      <c r="C3305" t="s">
        <v>13697</v>
      </c>
      <c r="D3305">
        <v>0</v>
      </c>
      <c r="E3305" s="7">
        <v>46508</v>
      </c>
    </row>
    <row r="3306" spans="2:5" hidden="1" x14ac:dyDescent="0.25">
      <c r="B3306" t="s">
        <v>3484</v>
      </c>
      <c r="C3306" t="s">
        <v>13697</v>
      </c>
      <c r="D3306">
        <v>0</v>
      </c>
      <c r="E3306" s="7">
        <v>46539</v>
      </c>
    </row>
    <row r="3307" spans="2:5" hidden="1" x14ac:dyDescent="0.25">
      <c r="B3307" t="s">
        <v>3484</v>
      </c>
      <c r="C3307" t="s">
        <v>13697</v>
      </c>
      <c r="D3307">
        <v>0</v>
      </c>
      <c r="E3307" s="7">
        <v>46569</v>
      </c>
    </row>
    <row r="3308" spans="2:5" hidden="1" x14ac:dyDescent="0.25">
      <c r="B3308" t="s">
        <v>3484</v>
      </c>
      <c r="C3308" t="s">
        <v>13697</v>
      </c>
      <c r="D3308">
        <v>0</v>
      </c>
      <c r="E3308" s="7">
        <v>46600</v>
      </c>
    </row>
    <row r="3309" spans="2:5" hidden="1" x14ac:dyDescent="0.25">
      <c r="B3309" t="s">
        <v>3484</v>
      </c>
      <c r="C3309" t="s">
        <v>13697</v>
      </c>
      <c r="D3309">
        <v>0</v>
      </c>
      <c r="E3309" s="7">
        <v>46631</v>
      </c>
    </row>
    <row r="3310" spans="2:5" hidden="1" x14ac:dyDescent="0.25">
      <c r="B3310" t="s">
        <v>3484</v>
      </c>
      <c r="C3310" t="s">
        <v>13697</v>
      </c>
      <c r="D3310">
        <v>0</v>
      </c>
      <c r="E3310" s="7">
        <v>46631</v>
      </c>
    </row>
    <row r="3311" spans="2:5" hidden="1" x14ac:dyDescent="0.25">
      <c r="B3311" t="s">
        <v>3484</v>
      </c>
      <c r="C3311" t="s">
        <v>13697</v>
      </c>
      <c r="D3311">
        <v>0</v>
      </c>
      <c r="E3311" s="7">
        <v>46722</v>
      </c>
    </row>
    <row r="3312" spans="2:5" hidden="1" x14ac:dyDescent="0.25">
      <c r="B3312" t="s">
        <v>3484</v>
      </c>
      <c r="C3312" t="s">
        <v>13697</v>
      </c>
      <c r="D3312">
        <v>0</v>
      </c>
      <c r="E3312" s="7">
        <v>46722</v>
      </c>
    </row>
    <row r="3313" spans="2:5" hidden="1" x14ac:dyDescent="0.25">
      <c r="B3313" t="s">
        <v>3495</v>
      </c>
      <c r="C3313" t="s">
        <v>13698</v>
      </c>
      <c r="D3313">
        <v>0</v>
      </c>
      <c r="E3313" s="7">
        <v>47058</v>
      </c>
    </row>
    <row r="3314" spans="2:5" hidden="1" x14ac:dyDescent="0.25">
      <c r="B3314" t="s">
        <v>3495</v>
      </c>
      <c r="C3314" t="s">
        <v>13698</v>
      </c>
      <c r="D3314">
        <v>0</v>
      </c>
      <c r="E3314" s="7">
        <v>47119</v>
      </c>
    </row>
    <row r="3315" spans="2:5" hidden="1" x14ac:dyDescent="0.25">
      <c r="B3315" t="s">
        <v>3495</v>
      </c>
      <c r="C3315" t="s">
        <v>13698</v>
      </c>
      <c r="D3315">
        <v>0</v>
      </c>
      <c r="E3315" s="7">
        <v>47088</v>
      </c>
    </row>
    <row r="3316" spans="2:5" hidden="1" x14ac:dyDescent="0.25">
      <c r="B3316" t="s">
        <v>3498</v>
      </c>
      <c r="C3316" t="s">
        <v>13699</v>
      </c>
      <c r="D3316">
        <v>0</v>
      </c>
      <c r="E3316" s="7">
        <v>47058</v>
      </c>
    </row>
    <row r="3317" spans="2:5" hidden="1" x14ac:dyDescent="0.25">
      <c r="B3317" t="s">
        <v>3498</v>
      </c>
      <c r="C3317" t="s">
        <v>13699</v>
      </c>
      <c r="D3317">
        <v>0</v>
      </c>
      <c r="E3317" s="7">
        <v>47088</v>
      </c>
    </row>
    <row r="3318" spans="2:5" hidden="1" x14ac:dyDescent="0.25">
      <c r="B3318" t="s">
        <v>3500</v>
      </c>
      <c r="C3318" t="s">
        <v>3501</v>
      </c>
      <c r="D3318">
        <v>0</v>
      </c>
      <c r="E3318" s="7" t="s">
        <v>30</v>
      </c>
    </row>
    <row r="3319" spans="2:5" hidden="1" x14ac:dyDescent="0.25">
      <c r="B3319" t="s">
        <v>3500</v>
      </c>
      <c r="C3319" t="s">
        <v>3501</v>
      </c>
      <c r="D3319">
        <v>0</v>
      </c>
      <c r="E3319" s="7">
        <v>46143</v>
      </c>
    </row>
    <row r="3320" spans="2:5" hidden="1" x14ac:dyDescent="0.25">
      <c r="B3320" t="s">
        <v>3500</v>
      </c>
      <c r="C3320" t="s">
        <v>3501</v>
      </c>
      <c r="D3320">
        <v>0</v>
      </c>
      <c r="E3320" s="7">
        <v>46388</v>
      </c>
    </row>
    <row r="3321" spans="2:5" hidden="1" x14ac:dyDescent="0.25">
      <c r="B3321" t="s">
        <v>3500</v>
      </c>
      <c r="C3321" t="s">
        <v>3501</v>
      </c>
      <c r="D3321">
        <v>0</v>
      </c>
      <c r="E3321" s="7">
        <v>46447</v>
      </c>
    </row>
    <row r="3322" spans="2:5" hidden="1" x14ac:dyDescent="0.25">
      <c r="B3322" t="s">
        <v>3500</v>
      </c>
      <c r="C3322" t="s">
        <v>3501</v>
      </c>
      <c r="D3322">
        <v>0</v>
      </c>
      <c r="E3322" s="7">
        <v>46539</v>
      </c>
    </row>
    <row r="3323" spans="2:5" hidden="1" x14ac:dyDescent="0.25">
      <c r="B3323" t="s">
        <v>3500</v>
      </c>
      <c r="C3323" t="s">
        <v>3501</v>
      </c>
      <c r="D3323">
        <v>0</v>
      </c>
      <c r="E3323" s="7">
        <v>46569</v>
      </c>
    </row>
    <row r="3324" spans="2:5" hidden="1" x14ac:dyDescent="0.25">
      <c r="B3324" t="s">
        <v>3500</v>
      </c>
      <c r="C3324" t="s">
        <v>3501</v>
      </c>
      <c r="D3324">
        <v>0</v>
      </c>
      <c r="E3324" s="7">
        <v>46661</v>
      </c>
    </row>
    <row r="3325" spans="2:5" hidden="1" x14ac:dyDescent="0.25">
      <c r="B3325" t="s">
        <v>3500</v>
      </c>
      <c r="C3325" t="s">
        <v>3501</v>
      </c>
      <c r="D3325">
        <v>0</v>
      </c>
      <c r="E3325" s="7">
        <v>46692</v>
      </c>
    </row>
    <row r="3326" spans="2:5" hidden="1" x14ac:dyDescent="0.25">
      <c r="B3326" t="s">
        <v>3500</v>
      </c>
      <c r="C3326" t="s">
        <v>3501</v>
      </c>
      <c r="D3326">
        <v>1499</v>
      </c>
      <c r="E3326" s="7">
        <v>46813</v>
      </c>
    </row>
    <row r="3327" spans="2:5" hidden="1" x14ac:dyDescent="0.25">
      <c r="B3327" t="s">
        <v>3500</v>
      </c>
      <c r="C3327" t="s">
        <v>3501</v>
      </c>
      <c r="D3327">
        <v>24850</v>
      </c>
      <c r="E3327" s="7">
        <v>46844</v>
      </c>
    </row>
    <row r="3328" spans="2:5" hidden="1" x14ac:dyDescent="0.25">
      <c r="B3328" t="s">
        <v>3500</v>
      </c>
      <c r="C3328" t="s">
        <v>3501</v>
      </c>
      <c r="D3328">
        <v>12500</v>
      </c>
      <c r="E3328" s="7">
        <v>46844</v>
      </c>
    </row>
    <row r="3329" spans="2:5" hidden="1" x14ac:dyDescent="0.25">
      <c r="B3329" t="s">
        <v>3500</v>
      </c>
      <c r="C3329" t="s">
        <v>3501</v>
      </c>
      <c r="D3329">
        <v>0</v>
      </c>
      <c r="E3329" s="7">
        <v>46388</v>
      </c>
    </row>
    <row r="3330" spans="2:5" hidden="1" x14ac:dyDescent="0.25">
      <c r="B3330" t="s">
        <v>3500</v>
      </c>
      <c r="C3330" t="s">
        <v>3501</v>
      </c>
      <c r="D3330">
        <v>0</v>
      </c>
      <c r="E3330" s="7">
        <v>46692</v>
      </c>
    </row>
    <row r="3331" spans="2:5" hidden="1" x14ac:dyDescent="0.25">
      <c r="B3331" t="s">
        <v>3500</v>
      </c>
      <c r="C3331" t="s">
        <v>3501</v>
      </c>
      <c r="D3331">
        <v>2500</v>
      </c>
      <c r="E3331" s="7">
        <v>46844</v>
      </c>
    </row>
    <row r="3332" spans="2:5" hidden="1" x14ac:dyDescent="0.25">
      <c r="B3332" t="s">
        <v>3513</v>
      </c>
      <c r="C3332" t="s">
        <v>3514</v>
      </c>
      <c r="D3332">
        <v>0</v>
      </c>
      <c r="E3332" s="7" t="s">
        <v>30</v>
      </c>
    </row>
    <row r="3333" spans="2:5" hidden="1" x14ac:dyDescent="0.25">
      <c r="B3333" t="s">
        <v>3513</v>
      </c>
      <c r="C3333" t="s">
        <v>3514</v>
      </c>
      <c r="D3333">
        <v>0</v>
      </c>
      <c r="E3333" s="7">
        <v>46388</v>
      </c>
    </row>
    <row r="3334" spans="2:5" hidden="1" x14ac:dyDescent="0.25">
      <c r="B3334" t="s">
        <v>3516</v>
      </c>
      <c r="C3334" t="s">
        <v>13700</v>
      </c>
      <c r="D3334">
        <v>115</v>
      </c>
      <c r="E3334" s="7">
        <v>46600</v>
      </c>
    </row>
    <row r="3335" spans="2:5" hidden="1" x14ac:dyDescent="0.25">
      <c r="B3335" t="s">
        <v>3520</v>
      </c>
      <c r="C3335" t="s">
        <v>3521</v>
      </c>
      <c r="D3335">
        <v>0</v>
      </c>
      <c r="E3335" s="7">
        <v>46419</v>
      </c>
    </row>
    <row r="3336" spans="2:5" hidden="1" x14ac:dyDescent="0.25">
      <c r="B3336" t="s">
        <v>3524</v>
      </c>
      <c r="C3336" t="s">
        <v>3525</v>
      </c>
      <c r="D3336">
        <v>0</v>
      </c>
      <c r="E3336" s="7">
        <v>46357</v>
      </c>
    </row>
    <row r="3337" spans="2:5" hidden="1" x14ac:dyDescent="0.25">
      <c r="B3337" t="s">
        <v>3527</v>
      </c>
      <c r="C3337" t="s">
        <v>3528</v>
      </c>
      <c r="D3337">
        <v>0</v>
      </c>
      <c r="E3337" s="7" t="s">
        <v>30</v>
      </c>
    </row>
    <row r="3338" spans="2:5" hidden="1" x14ac:dyDescent="0.25">
      <c r="B3338" t="s">
        <v>3527</v>
      </c>
      <c r="C3338" t="s">
        <v>3528</v>
      </c>
      <c r="D3338">
        <v>0</v>
      </c>
      <c r="E3338" s="7">
        <v>47484</v>
      </c>
    </row>
    <row r="3339" spans="2:5" hidden="1" x14ac:dyDescent="0.25">
      <c r="B3339" t="s">
        <v>3527</v>
      </c>
      <c r="C3339" t="s">
        <v>3528</v>
      </c>
      <c r="D3339">
        <v>0</v>
      </c>
      <c r="E3339" s="7">
        <v>47484</v>
      </c>
    </row>
    <row r="3340" spans="2:5" hidden="1" x14ac:dyDescent="0.25">
      <c r="B3340" t="s">
        <v>3527</v>
      </c>
      <c r="C3340" t="s">
        <v>3528</v>
      </c>
      <c r="D3340">
        <v>4</v>
      </c>
      <c r="E3340" s="7">
        <v>47484</v>
      </c>
    </row>
    <row r="3341" spans="2:5" hidden="1" x14ac:dyDescent="0.25">
      <c r="B3341" t="s">
        <v>3527</v>
      </c>
      <c r="C3341" t="s">
        <v>3528</v>
      </c>
      <c r="D3341">
        <v>0</v>
      </c>
      <c r="E3341" s="7">
        <v>47484</v>
      </c>
    </row>
    <row r="3342" spans="2:5" hidden="1" x14ac:dyDescent="0.25">
      <c r="B3342" t="s">
        <v>3527</v>
      </c>
      <c r="C3342" t="s">
        <v>3528</v>
      </c>
      <c r="D3342">
        <v>0</v>
      </c>
      <c r="E3342" s="7">
        <v>47515</v>
      </c>
    </row>
    <row r="3343" spans="2:5" hidden="1" x14ac:dyDescent="0.25">
      <c r="B3343" t="s">
        <v>3527</v>
      </c>
      <c r="C3343" t="s">
        <v>3528</v>
      </c>
      <c r="D3343">
        <v>0</v>
      </c>
      <c r="E3343" s="7">
        <v>47515</v>
      </c>
    </row>
    <row r="3344" spans="2:5" hidden="1" x14ac:dyDescent="0.25">
      <c r="B3344" t="s">
        <v>3527</v>
      </c>
      <c r="C3344" t="s">
        <v>3528</v>
      </c>
      <c r="D3344">
        <v>0</v>
      </c>
      <c r="E3344" s="7">
        <v>47515</v>
      </c>
    </row>
    <row r="3345" spans="2:5" hidden="1" x14ac:dyDescent="0.25">
      <c r="B3345" t="s">
        <v>3527</v>
      </c>
      <c r="C3345" t="s">
        <v>3528</v>
      </c>
      <c r="D3345">
        <v>3840</v>
      </c>
      <c r="E3345" s="7">
        <v>47543</v>
      </c>
    </row>
    <row r="3346" spans="2:5" hidden="1" x14ac:dyDescent="0.25">
      <c r="B3346" t="s">
        <v>3527</v>
      </c>
      <c r="C3346" t="s">
        <v>3528</v>
      </c>
      <c r="D3346">
        <v>3144</v>
      </c>
      <c r="E3346" s="7">
        <v>47543</v>
      </c>
    </row>
    <row r="3347" spans="2:5" hidden="1" x14ac:dyDescent="0.25">
      <c r="B3347" t="s">
        <v>3527</v>
      </c>
      <c r="C3347" t="s">
        <v>3528</v>
      </c>
      <c r="D3347">
        <v>0</v>
      </c>
      <c r="E3347" s="7">
        <v>47362</v>
      </c>
    </row>
    <row r="3348" spans="2:5" hidden="1" x14ac:dyDescent="0.25">
      <c r="B3348" t="s">
        <v>3527</v>
      </c>
      <c r="C3348" t="s">
        <v>3528</v>
      </c>
      <c r="D3348">
        <v>0</v>
      </c>
      <c r="E3348" s="7">
        <v>47362</v>
      </c>
    </row>
    <row r="3349" spans="2:5" hidden="1" x14ac:dyDescent="0.25">
      <c r="B3349" t="s">
        <v>3527</v>
      </c>
      <c r="C3349" t="s">
        <v>3528</v>
      </c>
      <c r="D3349">
        <v>0</v>
      </c>
      <c r="E3349" s="7">
        <v>47453</v>
      </c>
    </row>
    <row r="3350" spans="2:5" hidden="1" x14ac:dyDescent="0.25">
      <c r="B3350" t="s">
        <v>3527</v>
      </c>
      <c r="C3350" t="s">
        <v>3528</v>
      </c>
      <c r="D3350">
        <v>0</v>
      </c>
      <c r="E3350" s="7">
        <v>47453</v>
      </c>
    </row>
    <row r="3351" spans="2:5" hidden="1" x14ac:dyDescent="0.25">
      <c r="B3351" t="s">
        <v>3527</v>
      </c>
      <c r="C3351" t="s">
        <v>3528</v>
      </c>
      <c r="D3351">
        <v>0</v>
      </c>
      <c r="E3351" s="7">
        <v>47453</v>
      </c>
    </row>
    <row r="3352" spans="2:5" hidden="1" x14ac:dyDescent="0.25">
      <c r="B3352" t="s">
        <v>3527</v>
      </c>
      <c r="C3352" t="s">
        <v>3528</v>
      </c>
      <c r="D3352">
        <v>0</v>
      </c>
      <c r="E3352" s="7">
        <v>47453</v>
      </c>
    </row>
    <row r="3353" spans="2:5" hidden="1" x14ac:dyDescent="0.25">
      <c r="B3353" t="s">
        <v>3527</v>
      </c>
      <c r="C3353" t="s">
        <v>3528</v>
      </c>
      <c r="D3353">
        <v>0</v>
      </c>
      <c r="E3353" s="7">
        <v>47515</v>
      </c>
    </row>
    <row r="3354" spans="2:5" hidden="1" x14ac:dyDescent="0.25">
      <c r="B3354" t="s">
        <v>3527</v>
      </c>
      <c r="C3354" t="s">
        <v>3528</v>
      </c>
      <c r="D3354">
        <v>0</v>
      </c>
      <c r="E3354" s="7">
        <v>47515</v>
      </c>
    </row>
    <row r="3355" spans="2:5" hidden="1" x14ac:dyDescent="0.25">
      <c r="B3355" t="s">
        <v>3527</v>
      </c>
      <c r="C3355" t="s">
        <v>3528</v>
      </c>
      <c r="D3355">
        <v>0</v>
      </c>
      <c r="E3355" s="7">
        <v>47543</v>
      </c>
    </row>
    <row r="3356" spans="2:5" hidden="1" x14ac:dyDescent="0.25">
      <c r="B3356" t="s">
        <v>3527</v>
      </c>
      <c r="C3356" t="s">
        <v>3528</v>
      </c>
      <c r="D3356">
        <v>0</v>
      </c>
      <c r="E3356" s="7">
        <v>47543</v>
      </c>
    </row>
    <row r="3357" spans="2:5" hidden="1" x14ac:dyDescent="0.25">
      <c r="B3357" t="s">
        <v>3527</v>
      </c>
      <c r="C3357" t="s">
        <v>3528</v>
      </c>
      <c r="D3357">
        <v>0</v>
      </c>
      <c r="E3357" s="7">
        <v>47543</v>
      </c>
    </row>
    <row r="3358" spans="2:5" hidden="1" x14ac:dyDescent="0.25">
      <c r="B3358" t="s">
        <v>3527</v>
      </c>
      <c r="C3358" t="s">
        <v>3528</v>
      </c>
      <c r="D3358">
        <v>0</v>
      </c>
      <c r="E3358" s="7">
        <v>47453</v>
      </c>
    </row>
    <row r="3359" spans="2:5" hidden="1" x14ac:dyDescent="0.25">
      <c r="B3359" t="s">
        <v>3545</v>
      </c>
      <c r="C3359" t="s">
        <v>3546</v>
      </c>
      <c r="D3359">
        <v>0</v>
      </c>
      <c r="E3359" s="7">
        <v>45809</v>
      </c>
    </row>
    <row r="3360" spans="2:5" hidden="1" x14ac:dyDescent="0.25">
      <c r="B3360" t="s">
        <v>3545</v>
      </c>
      <c r="C3360" t="s">
        <v>3546</v>
      </c>
      <c r="D3360">
        <v>0</v>
      </c>
      <c r="E3360" s="7">
        <v>46023</v>
      </c>
    </row>
    <row r="3361" spans="2:5" hidden="1" x14ac:dyDescent="0.25">
      <c r="B3361" t="s">
        <v>3545</v>
      </c>
      <c r="C3361" t="s">
        <v>3546</v>
      </c>
      <c r="D3361">
        <v>0</v>
      </c>
      <c r="E3361" s="7">
        <v>46023</v>
      </c>
    </row>
    <row r="3362" spans="2:5" hidden="1" x14ac:dyDescent="0.25">
      <c r="B3362" t="s">
        <v>3545</v>
      </c>
      <c r="C3362" t="s">
        <v>3546</v>
      </c>
      <c r="D3362">
        <v>0</v>
      </c>
      <c r="E3362" s="7">
        <v>46082</v>
      </c>
    </row>
    <row r="3363" spans="2:5" hidden="1" x14ac:dyDescent="0.25">
      <c r="B3363" t="s">
        <v>3545</v>
      </c>
      <c r="C3363" t="s">
        <v>3546</v>
      </c>
      <c r="D3363">
        <v>0</v>
      </c>
      <c r="E3363" s="7">
        <v>46113</v>
      </c>
    </row>
    <row r="3364" spans="2:5" hidden="1" x14ac:dyDescent="0.25">
      <c r="B3364" t="s">
        <v>3545</v>
      </c>
      <c r="C3364" t="s">
        <v>3546</v>
      </c>
      <c r="D3364">
        <v>0</v>
      </c>
      <c r="E3364" s="7">
        <v>46143</v>
      </c>
    </row>
    <row r="3365" spans="2:5" hidden="1" x14ac:dyDescent="0.25">
      <c r="B3365" t="s">
        <v>3545</v>
      </c>
      <c r="C3365" t="s">
        <v>3546</v>
      </c>
      <c r="D3365">
        <v>0</v>
      </c>
      <c r="E3365" s="7">
        <v>46296</v>
      </c>
    </row>
    <row r="3366" spans="2:5" hidden="1" x14ac:dyDescent="0.25">
      <c r="B3366" t="s">
        <v>3545</v>
      </c>
      <c r="C3366" t="s">
        <v>3546</v>
      </c>
      <c r="D3366">
        <v>0</v>
      </c>
      <c r="E3366" s="7">
        <v>46296</v>
      </c>
    </row>
    <row r="3367" spans="2:5" hidden="1" x14ac:dyDescent="0.25">
      <c r="B3367" t="s">
        <v>3545</v>
      </c>
      <c r="C3367" t="s">
        <v>3546</v>
      </c>
      <c r="D3367">
        <v>0</v>
      </c>
      <c r="E3367" s="7">
        <v>46296</v>
      </c>
    </row>
    <row r="3368" spans="2:5" hidden="1" x14ac:dyDescent="0.25">
      <c r="B3368" t="s">
        <v>3545</v>
      </c>
      <c r="C3368" t="s">
        <v>3546</v>
      </c>
      <c r="D3368">
        <v>0</v>
      </c>
      <c r="E3368" s="7">
        <v>46296</v>
      </c>
    </row>
    <row r="3369" spans="2:5" hidden="1" x14ac:dyDescent="0.25">
      <c r="B3369" t="s">
        <v>3545</v>
      </c>
      <c r="C3369" t="s">
        <v>3546</v>
      </c>
      <c r="D3369">
        <v>0</v>
      </c>
      <c r="E3369" s="7">
        <v>46388</v>
      </c>
    </row>
    <row r="3370" spans="2:5" hidden="1" x14ac:dyDescent="0.25">
      <c r="B3370" t="s">
        <v>3545</v>
      </c>
      <c r="C3370" t="s">
        <v>3546</v>
      </c>
      <c r="D3370">
        <v>0</v>
      </c>
      <c r="E3370" s="7">
        <v>46419</v>
      </c>
    </row>
    <row r="3371" spans="2:5" hidden="1" x14ac:dyDescent="0.25">
      <c r="B3371" t="s">
        <v>3545</v>
      </c>
      <c r="C3371" t="s">
        <v>3546</v>
      </c>
      <c r="D3371">
        <v>0</v>
      </c>
      <c r="E3371" s="7">
        <v>46419</v>
      </c>
    </row>
    <row r="3372" spans="2:5" hidden="1" x14ac:dyDescent="0.25">
      <c r="B3372" t="s">
        <v>3545</v>
      </c>
      <c r="C3372" t="s">
        <v>3546</v>
      </c>
      <c r="D3372">
        <v>0</v>
      </c>
      <c r="E3372" s="7">
        <v>46447</v>
      </c>
    </row>
    <row r="3373" spans="2:5" hidden="1" x14ac:dyDescent="0.25">
      <c r="B3373" t="s">
        <v>3545</v>
      </c>
      <c r="C3373" t="s">
        <v>3546</v>
      </c>
      <c r="D3373">
        <v>3112</v>
      </c>
      <c r="E3373" s="7">
        <v>46447</v>
      </c>
    </row>
    <row r="3374" spans="2:5" hidden="1" x14ac:dyDescent="0.25">
      <c r="B3374" t="s">
        <v>3545</v>
      </c>
      <c r="C3374" t="s">
        <v>3546</v>
      </c>
      <c r="D3374">
        <v>3980</v>
      </c>
      <c r="E3374" s="7">
        <v>46508</v>
      </c>
    </row>
    <row r="3375" spans="2:5" hidden="1" x14ac:dyDescent="0.25">
      <c r="B3375" t="s">
        <v>3545</v>
      </c>
      <c r="C3375" t="s">
        <v>3546</v>
      </c>
      <c r="D3375">
        <v>20</v>
      </c>
      <c r="E3375" s="7">
        <v>46508</v>
      </c>
    </row>
    <row r="3376" spans="2:5" hidden="1" x14ac:dyDescent="0.25">
      <c r="B3376" t="s">
        <v>3545</v>
      </c>
      <c r="C3376" t="s">
        <v>3546</v>
      </c>
      <c r="D3376">
        <v>0</v>
      </c>
      <c r="E3376" s="7">
        <v>45748</v>
      </c>
    </row>
    <row r="3377" spans="2:5" hidden="1" x14ac:dyDescent="0.25">
      <c r="B3377" t="s">
        <v>3545</v>
      </c>
      <c r="C3377" t="s">
        <v>3546</v>
      </c>
      <c r="D3377">
        <v>80</v>
      </c>
      <c r="E3377" s="7">
        <v>46447</v>
      </c>
    </row>
    <row r="3378" spans="2:5" hidden="1" x14ac:dyDescent="0.25">
      <c r="B3378" t="s">
        <v>3545</v>
      </c>
      <c r="C3378" t="s">
        <v>3546</v>
      </c>
      <c r="D3378">
        <v>0</v>
      </c>
      <c r="E3378" s="7">
        <v>46508</v>
      </c>
    </row>
    <row r="3379" spans="2:5" hidden="1" x14ac:dyDescent="0.25">
      <c r="B3379" t="s">
        <v>3545</v>
      </c>
      <c r="C3379" t="s">
        <v>3546</v>
      </c>
      <c r="D3379">
        <v>0</v>
      </c>
      <c r="E3379" s="7">
        <v>45809</v>
      </c>
    </row>
    <row r="3380" spans="2:5" hidden="1" x14ac:dyDescent="0.25">
      <c r="B3380" t="s">
        <v>3545</v>
      </c>
      <c r="C3380" t="s">
        <v>3546</v>
      </c>
      <c r="D3380">
        <v>0</v>
      </c>
      <c r="E3380" s="7">
        <v>46143</v>
      </c>
    </row>
    <row r="3381" spans="2:5" hidden="1" x14ac:dyDescent="0.25">
      <c r="B3381" t="s">
        <v>3545</v>
      </c>
      <c r="C3381" t="s">
        <v>3546</v>
      </c>
      <c r="D3381">
        <v>0</v>
      </c>
      <c r="E3381" s="7">
        <v>46296</v>
      </c>
    </row>
    <row r="3382" spans="2:5" hidden="1" x14ac:dyDescent="0.25">
      <c r="B3382" t="s">
        <v>3545</v>
      </c>
      <c r="C3382" t="s">
        <v>3546</v>
      </c>
      <c r="D3382">
        <v>0</v>
      </c>
      <c r="E3382" s="7">
        <v>46296</v>
      </c>
    </row>
    <row r="3383" spans="2:5" hidden="1" x14ac:dyDescent="0.25">
      <c r="B3383" t="s">
        <v>3545</v>
      </c>
      <c r="C3383" t="s">
        <v>3546</v>
      </c>
      <c r="D3383">
        <v>0</v>
      </c>
      <c r="E3383" s="7">
        <v>46296</v>
      </c>
    </row>
    <row r="3384" spans="2:5" hidden="1" x14ac:dyDescent="0.25">
      <c r="B3384" t="s">
        <v>3545</v>
      </c>
      <c r="C3384" t="s">
        <v>3546</v>
      </c>
      <c r="D3384">
        <v>0</v>
      </c>
      <c r="E3384" s="7">
        <v>46447</v>
      </c>
    </row>
    <row r="3385" spans="2:5" hidden="1" x14ac:dyDescent="0.25">
      <c r="B3385" t="s">
        <v>3545</v>
      </c>
      <c r="C3385" t="s">
        <v>3546</v>
      </c>
      <c r="D3385">
        <v>0</v>
      </c>
      <c r="E3385" s="7">
        <v>46508</v>
      </c>
    </row>
    <row r="3386" spans="2:5" hidden="1" x14ac:dyDescent="0.25">
      <c r="B3386" t="s">
        <v>3566</v>
      </c>
      <c r="C3386" t="s">
        <v>3567</v>
      </c>
      <c r="D3386">
        <v>0</v>
      </c>
      <c r="E3386" s="7">
        <v>46023</v>
      </c>
    </row>
    <row r="3387" spans="2:5" hidden="1" x14ac:dyDescent="0.25">
      <c r="B3387" t="s">
        <v>3566</v>
      </c>
      <c r="C3387" t="s">
        <v>3567</v>
      </c>
      <c r="D3387">
        <v>0</v>
      </c>
      <c r="E3387" s="7">
        <v>46023</v>
      </c>
    </row>
    <row r="3388" spans="2:5" hidden="1" x14ac:dyDescent="0.25">
      <c r="B3388" t="s">
        <v>3566</v>
      </c>
      <c r="C3388" t="s">
        <v>3567</v>
      </c>
      <c r="D3388">
        <v>0</v>
      </c>
      <c r="E3388" s="7">
        <v>46082</v>
      </c>
    </row>
    <row r="3389" spans="2:5" hidden="1" x14ac:dyDescent="0.25">
      <c r="B3389" t="s">
        <v>3566</v>
      </c>
      <c r="C3389" t="s">
        <v>3567</v>
      </c>
      <c r="D3389">
        <v>0</v>
      </c>
      <c r="E3389" s="7">
        <v>46082</v>
      </c>
    </row>
    <row r="3390" spans="2:5" hidden="1" x14ac:dyDescent="0.25">
      <c r="B3390" t="s">
        <v>3566</v>
      </c>
      <c r="C3390" t="s">
        <v>3567</v>
      </c>
      <c r="D3390">
        <v>0</v>
      </c>
      <c r="E3390" s="7">
        <v>46143</v>
      </c>
    </row>
    <row r="3391" spans="2:5" hidden="1" x14ac:dyDescent="0.25">
      <c r="B3391" t="s">
        <v>3566</v>
      </c>
      <c r="C3391" t="s">
        <v>3567</v>
      </c>
      <c r="D3391">
        <v>0</v>
      </c>
      <c r="E3391" s="7">
        <v>46143</v>
      </c>
    </row>
    <row r="3392" spans="2:5" hidden="1" x14ac:dyDescent="0.25">
      <c r="B3392" t="s">
        <v>3566</v>
      </c>
      <c r="C3392" t="s">
        <v>3567</v>
      </c>
      <c r="D3392">
        <v>0</v>
      </c>
      <c r="E3392" s="7">
        <v>46143</v>
      </c>
    </row>
    <row r="3393" spans="2:5" hidden="1" x14ac:dyDescent="0.25">
      <c r="B3393" t="s">
        <v>3566</v>
      </c>
      <c r="C3393" t="s">
        <v>3567</v>
      </c>
      <c r="D3393">
        <v>0</v>
      </c>
      <c r="E3393" s="7">
        <v>46266</v>
      </c>
    </row>
    <row r="3394" spans="2:5" hidden="1" x14ac:dyDescent="0.25">
      <c r="B3394" t="s">
        <v>3566</v>
      </c>
      <c r="C3394" t="s">
        <v>3567</v>
      </c>
      <c r="D3394">
        <v>0</v>
      </c>
      <c r="E3394" s="7">
        <v>46266</v>
      </c>
    </row>
    <row r="3395" spans="2:5" hidden="1" x14ac:dyDescent="0.25">
      <c r="B3395" t="s">
        <v>3566</v>
      </c>
      <c r="C3395" t="s">
        <v>3567</v>
      </c>
      <c r="D3395">
        <v>0</v>
      </c>
      <c r="E3395" s="7">
        <v>46296</v>
      </c>
    </row>
    <row r="3396" spans="2:5" hidden="1" x14ac:dyDescent="0.25">
      <c r="B3396" t="s">
        <v>3566</v>
      </c>
      <c r="C3396" t="s">
        <v>3567</v>
      </c>
      <c r="D3396">
        <v>0</v>
      </c>
      <c r="E3396" s="7">
        <v>46296</v>
      </c>
    </row>
    <row r="3397" spans="2:5" hidden="1" x14ac:dyDescent="0.25">
      <c r="B3397" t="s">
        <v>3566</v>
      </c>
      <c r="C3397" t="s">
        <v>3567</v>
      </c>
      <c r="D3397">
        <v>0</v>
      </c>
      <c r="E3397" s="7">
        <v>46388</v>
      </c>
    </row>
    <row r="3398" spans="2:5" hidden="1" x14ac:dyDescent="0.25">
      <c r="B3398" t="s">
        <v>3566</v>
      </c>
      <c r="C3398" t="s">
        <v>3567</v>
      </c>
      <c r="D3398">
        <v>0</v>
      </c>
      <c r="E3398" s="7">
        <v>46388</v>
      </c>
    </row>
    <row r="3399" spans="2:5" hidden="1" x14ac:dyDescent="0.25">
      <c r="B3399" t="s">
        <v>3566</v>
      </c>
      <c r="C3399" t="s">
        <v>3567</v>
      </c>
      <c r="D3399">
        <v>0</v>
      </c>
      <c r="E3399" s="7">
        <v>46419</v>
      </c>
    </row>
    <row r="3400" spans="2:5" hidden="1" x14ac:dyDescent="0.25">
      <c r="B3400" t="s">
        <v>3566</v>
      </c>
      <c r="C3400" t="s">
        <v>3567</v>
      </c>
      <c r="D3400">
        <v>0</v>
      </c>
      <c r="E3400" s="7">
        <v>46447</v>
      </c>
    </row>
    <row r="3401" spans="2:5" hidden="1" x14ac:dyDescent="0.25">
      <c r="B3401" t="s">
        <v>3566</v>
      </c>
      <c r="C3401" t="s">
        <v>3567</v>
      </c>
      <c r="D3401">
        <v>0</v>
      </c>
      <c r="E3401" s="7">
        <v>46447</v>
      </c>
    </row>
    <row r="3402" spans="2:5" hidden="1" x14ac:dyDescent="0.25">
      <c r="B3402" t="s">
        <v>3566</v>
      </c>
      <c r="C3402" t="s">
        <v>3567</v>
      </c>
      <c r="D3402">
        <v>0</v>
      </c>
      <c r="E3402" s="7">
        <v>46478</v>
      </c>
    </row>
    <row r="3403" spans="2:5" hidden="1" x14ac:dyDescent="0.25">
      <c r="B3403" t="s">
        <v>3566</v>
      </c>
      <c r="C3403" t="s">
        <v>3567</v>
      </c>
      <c r="D3403">
        <v>4</v>
      </c>
      <c r="E3403" s="7">
        <v>46478</v>
      </c>
    </row>
    <row r="3404" spans="2:5" hidden="1" x14ac:dyDescent="0.25">
      <c r="B3404" t="s">
        <v>3566</v>
      </c>
      <c r="C3404" t="s">
        <v>3567</v>
      </c>
      <c r="D3404">
        <v>0</v>
      </c>
      <c r="E3404" s="7">
        <v>46508</v>
      </c>
    </row>
    <row r="3405" spans="2:5" hidden="1" x14ac:dyDescent="0.25">
      <c r="B3405" t="s">
        <v>3566</v>
      </c>
      <c r="C3405" t="s">
        <v>3567</v>
      </c>
      <c r="D3405">
        <v>8640</v>
      </c>
      <c r="E3405" s="7">
        <v>46539</v>
      </c>
    </row>
    <row r="3406" spans="2:5" hidden="1" x14ac:dyDescent="0.25">
      <c r="B3406" t="s">
        <v>3566</v>
      </c>
      <c r="C3406" t="s">
        <v>3567</v>
      </c>
      <c r="D3406">
        <v>1600</v>
      </c>
      <c r="E3406" s="7">
        <v>46539</v>
      </c>
    </row>
    <row r="3407" spans="2:5" hidden="1" x14ac:dyDescent="0.25">
      <c r="B3407" t="s">
        <v>3566</v>
      </c>
      <c r="C3407" t="s">
        <v>3567</v>
      </c>
      <c r="D3407">
        <v>0</v>
      </c>
      <c r="E3407" s="7">
        <v>46296</v>
      </c>
    </row>
    <row r="3408" spans="2:5" hidden="1" x14ac:dyDescent="0.25">
      <c r="B3408" t="s">
        <v>3566</v>
      </c>
      <c r="C3408" t="s">
        <v>3567</v>
      </c>
      <c r="D3408">
        <v>0</v>
      </c>
      <c r="E3408" s="7">
        <v>46419</v>
      </c>
    </row>
    <row r="3409" spans="2:5" hidden="1" x14ac:dyDescent="0.25">
      <c r="B3409" t="s">
        <v>3566</v>
      </c>
      <c r="C3409" t="s">
        <v>3567</v>
      </c>
      <c r="D3409">
        <v>0</v>
      </c>
      <c r="E3409" s="7">
        <v>46023</v>
      </c>
    </row>
    <row r="3410" spans="2:5" hidden="1" x14ac:dyDescent="0.25">
      <c r="B3410" t="s">
        <v>3566</v>
      </c>
      <c r="C3410" t="s">
        <v>3567</v>
      </c>
      <c r="D3410">
        <v>0</v>
      </c>
      <c r="E3410" s="7">
        <v>46023</v>
      </c>
    </row>
    <row r="3411" spans="2:5" hidden="1" x14ac:dyDescent="0.25">
      <c r="B3411" t="s">
        <v>3566</v>
      </c>
      <c r="C3411" t="s">
        <v>3567</v>
      </c>
      <c r="D3411">
        <v>0</v>
      </c>
      <c r="E3411" s="7">
        <v>46143</v>
      </c>
    </row>
    <row r="3412" spans="2:5" hidden="1" x14ac:dyDescent="0.25">
      <c r="B3412" t="s">
        <v>3566</v>
      </c>
      <c r="C3412" t="s">
        <v>3567</v>
      </c>
      <c r="D3412">
        <v>0</v>
      </c>
      <c r="E3412" s="7">
        <v>46143</v>
      </c>
    </row>
    <row r="3413" spans="2:5" hidden="1" x14ac:dyDescent="0.25">
      <c r="B3413" t="s">
        <v>3566</v>
      </c>
      <c r="C3413" t="s">
        <v>3567</v>
      </c>
      <c r="D3413">
        <v>0</v>
      </c>
      <c r="E3413" s="7">
        <v>46266</v>
      </c>
    </row>
    <row r="3414" spans="2:5" hidden="1" x14ac:dyDescent="0.25">
      <c r="B3414" t="s">
        <v>3566</v>
      </c>
      <c r="C3414" t="s">
        <v>3567</v>
      </c>
      <c r="D3414">
        <v>0</v>
      </c>
      <c r="E3414" s="7">
        <v>46296</v>
      </c>
    </row>
    <row r="3415" spans="2:5" hidden="1" x14ac:dyDescent="0.25">
      <c r="B3415" t="s">
        <v>3566</v>
      </c>
      <c r="C3415" t="s">
        <v>3567</v>
      </c>
      <c r="D3415">
        <v>0</v>
      </c>
      <c r="E3415" s="7">
        <v>46296</v>
      </c>
    </row>
    <row r="3416" spans="2:5" hidden="1" x14ac:dyDescent="0.25">
      <c r="B3416" t="s">
        <v>3566</v>
      </c>
      <c r="C3416" t="s">
        <v>3567</v>
      </c>
      <c r="D3416">
        <v>0</v>
      </c>
      <c r="E3416" s="7">
        <v>46447</v>
      </c>
    </row>
    <row r="3417" spans="2:5" hidden="1" x14ac:dyDescent="0.25">
      <c r="B3417" t="s">
        <v>3566</v>
      </c>
      <c r="C3417" t="s">
        <v>3567</v>
      </c>
      <c r="D3417">
        <v>0</v>
      </c>
      <c r="E3417" s="7">
        <v>46447</v>
      </c>
    </row>
    <row r="3418" spans="2:5" hidden="1" x14ac:dyDescent="0.25">
      <c r="B3418" t="s">
        <v>3566</v>
      </c>
      <c r="C3418" t="s">
        <v>3567</v>
      </c>
      <c r="D3418">
        <v>0</v>
      </c>
      <c r="E3418" s="7">
        <v>46508</v>
      </c>
    </row>
    <row r="3419" spans="2:5" hidden="1" x14ac:dyDescent="0.25">
      <c r="B3419" t="s">
        <v>3588</v>
      </c>
      <c r="C3419" t="s">
        <v>3589</v>
      </c>
      <c r="D3419">
        <v>0</v>
      </c>
      <c r="E3419" s="7">
        <v>46023</v>
      </c>
    </row>
    <row r="3420" spans="2:5" hidden="1" x14ac:dyDescent="0.25">
      <c r="B3420" t="s">
        <v>3588</v>
      </c>
      <c r="C3420" t="s">
        <v>3589</v>
      </c>
      <c r="D3420">
        <v>0</v>
      </c>
      <c r="E3420" s="7">
        <v>46082</v>
      </c>
    </row>
    <row r="3421" spans="2:5" hidden="1" x14ac:dyDescent="0.25">
      <c r="B3421" t="s">
        <v>3588</v>
      </c>
      <c r="C3421" t="s">
        <v>3589</v>
      </c>
      <c r="D3421">
        <v>0</v>
      </c>
      <c r="E3421" s="7">
        <v>46082</v>
      </c>
    </row>
    <row r="3422" spans="2:5" hidden="1" x14ac:dyDescent="0.25">
      <c r="B3422" t="s">
        <v>3588</v>
      </c>
      <c r="C3422" t="s">
        <v>3589</v>
      </c>
      <c r="D3422">
        <v>0</v>
      </c>
      <c r="E3422" s="7">
        <v>46113</v>
      </c>
    </row>
    <row r="3423" spans="2:5" hidden="1" x14ac:dyDescent="0.25">
      <c r="B3423" t="s">
        <v>3588</v>
      </c>
      <c r="C3423" t="s">
        <v>3589</v>
      </c>
      <c r="D3423">
        <v>0</v>
      </c>
      <c r="E3423" s="7">
        <v>46143</v>
      </c>
    </row>
    <row r="3424" spans="2:5" hidden="1" x14ac:dyDescent="0.25">
      <c r="B3424" t="s">
        <v>3588</v>
      </c>
      <c r="C3424" t="s">
        <v>3589</v>
      </c>
      <c r="D3424">
        <v>0</v>
      </c>
      <c r="E3424" s="7">
        <v>46266</v>
      </c>
    </row>
    <row r="3425" spans="2:5" hidden="1" x14ac:dyDescent="0.25">
      <c r="B3425" t="s">
        <v>3588</v>
      </c>
      <c r="C3425" t="s">
        <v>3589</v>
      </c>
      <c r="D3425">
        <v>0</v>
      </c>
      <c r="E3425" s="7">
        <v>46266</v>
      </c>
    </row>
    <row r="3426" spans="2:5" hidden="1" x14ac:dyDescent="0.25">
      <c r="B3426" t="s">
        <v>3588</v>
      </c>
      <c r="C3426" t="s">
        <v>3589</v>
      </c>
      <c r="D3426">
        <v>0</v>
      </c>
      <c r="E3426" s="7">
        <v>46266</v>
      </c>
    </row>
    <row r="3427" spans="2:5" hidden="1" x14ac:dyDescent="0.25">
      <c r="B3427" t="s">
        <v>3588</v>
      </c>
      <c r="C3427" t="s">
        <v>3589</v>
      </c>
      <c r="D3427">
        <v>0</v>
      </c>
      <c r="E3427" s="7">
        <v>46357</v>
      </c>
    </row>
    <row r="3428" spans="2:5" hidden="1" x14ac:dyDescent="0.25">
      <c r="B3428" t="s">
        <v>3588</v>
      </c>
      <c r="C3428" t="s">
        <v>3589</v>
      </c>
      <c r="D3428">
        <v>0</v>
      </c>
      <c r="E3428" s="7">
        <v>46419</v>
      </c>
    </row>
    <row r="3429" spans="2:5" hidden="1" x14ac:dyDescent="0.25">
      <c r="B3429" t="s">
        <v>3588</v>
      </c>
      <c r="C3429" t="s">
        <v>3589</v>
      </c>
      <c r="D3429">
        <v>0</v>
      </c>
      <c r="E3429" s="7">
        <v>46419</v>
      </c>
    </row>
    <row r="3430" spans="2:5" hidden="1" x14ac:dyDescent="0.25">
      <c r="B3430" t="s">
        <v>3588</v>
      </c>
      <c r="C3430" t="s">
        <v>3589</v>
      </c>
      <c r="D3430">
        <v>0</v>
      </c>
      <c r="E3430" s="7">
        <v>46419</v>
      </c>
    </row>
    <row r="3431" spans="2:5" hidden="1" x14ac:dyDescent="0.25">
      <c r="B3431" t="s">
        <v>3588</v>
      </c>
      <c r="C3431" t="s">
        <v>3589</v>
      </c>
      <c r="D3431">
        <v>0</v>
      </c>
      <c r="E3431" s="7">
        <v>46419</v>
      </c>
    </row>
    <row r="3432" spans="2:5" hidden="1" x14ac:dyDescent="0.25">
      <c r="B3432" t="s">
        <v>3588</v>
      </c>
      <c r="C3432" t="s">
        <v>3589</v>
      </c>
      <c r="D3432">
        <v>20</v>
      </c>
      <c r="E3432" s="7">
        <v>46419</v>
      </c>
    </row>
    <row r="3433" spans="2:5" hidden="1" x14ac:dyDescent="0.25">
      <c r="B3433" t="s">
        <v>3588</v>
      </c>
      <c r="C3433" t="s">
        <v>3589</v>
      </c>
      <c r="D3433">
        <v>0</v>
      </c>
      <c r="E3433" s="7">
        <v>46447</v>
      </c>
    </row>
    <row r="3434" spans="2:5" hidden="1" x14ac:dyDescent="0.25">
      <c r="B3434" t="s">
        <v>3588</v>
      </c>
      <c r="C3434" t="s">
        <v>3589</v>
      </c>
      <c r="D3434">
        <v>800</v>
      </c>
      <c r="E3434" s="7">
        <v>46478</v>
      </c>
    </row>
    <row r="3435" spans="2:5" hidden="1" x14ac:dyDescent="0.25">
      <c r="B3435" t="s">
        <v>3588</v>
      </c>
      <c r="C3435" t="s">
        <v>3589</v>
      </c>
      <c r="D3435">
        <v>6600</v>
      </c>
      <c r="E3435" s="7">
        <v>46478</v>
      </c>
    </row>
    <row r="3436" spans="2:5" hidden="1" x14ac:dyDescent="0.25">
      <c r="B3436" t="s">
        <v>3588</v>
      </c>
      <c r="C3436" t="s">
        <v>3589</v>
      </c>
      <c r="D3436">
        <v>4350</v>
      </c>
      <c r="E3436" s="7">
        <v>46508</v>
      </c>
    </row>
    <row r="3437" spans="2:5" hidden="1" x14ac:dyDescent="0.25">
      <c r="B3437" t="s">
        <v>3588</v>
      </c>
      <c r="C3437" t="s">
        <v>3589</v>
      </c>
      <c r="D3437">
        <v>5550</v>
      </c>
      <c r="E3437" s="7">
        <v>46508</v>
      </c>
    </row>
    <row r="3438" spans="2:5" hidden="1" x14ac:dyDescent="0.25">
      <c r="B3438" t="s">
        <v>3588</v>
      </c>
      <c r="C3438" t="s">
        <v>3589</v>
      </c>
      <c r="D3438">
        <v>0</v>
      </c>
      <c r="E3438" s="7">
        <v>46478</v>
      </c>
    </row>
    <row r="3439" spans="2:5" hidden="1" x14ac:dyDescent="0.25">
      <c r="B3439" t="s">
        <v>3588</v>
      </c>
      <c r="C3439" t="s">
        <v>3589</v>
      </c>
      <c r="D3439">
        <v>0</v>
      </c>
      <c r="E3439" s="7">
        <v>46023</v>
      </c>
    </row>
    <row r="3440" spans="2:5" hidden="1" x14ac:dyDescent="0.25">
      <c r="B3440" t="s">
        <v>3588</v>
      </c>
      <c r="C3440" t="s">
        <v>3589</v>
      </c>
      <c r="D3440">
        <v>0</v>
      </c>
      <c r="E3440" s="7">
        <v>46082</v>
      </c>
    </row>
    <row r="3441" spans="2:5" hidden="1" x14ac:dyDescent="0.25">
      <c r="B3441" t="s">
        <v>3588</v>
      </c>
      <c r="C3441" t="s">
        <v>3589</v>
      </c>
      <c r="D3441">
        <v>0</v>
      </c>
      <c r="E3441" s="7">
        <v>46143</v>
      </c>
    </row>
    <row r="3442" spans="2:5" hidden="1" x14ac:dyDescent="0.25">
      <c r="B3442" t="s">
        <v>3588</v>
      </c>
      <c r="C3442" t="s">
        <v>3589</v>
      </c>
      <c r="D3442">
        <v>0</v>
      </c>
      <c r="E3442" s="7">
        <v>46266</v>
      </c>
    </row>
    <row r="3443" spans="2:5" hidden="1" x14ac:dyDescent="0.25">
      <c r="B3443" t="s">
        <v>3588</v>
      </c>
      <c r="C3443" t="s">
        <v>3589</v>
      </c>
      <c r="D3443">
        <v>0</v>
      </c>
      <c r="E3443" s="7">
        <v>46266</v>
      </c>
    </row>
    <row r="3444" spans="2:5" hidden="1" x14ac:dyDescent="0.25">
      <c r="B3444" t="s">
        <v>3588</v>
      </c>
      <c r="C3444" t="s">
        <v>3589</v>
      </c>
      <c r="D3444">
        <v>0</v>
      </c>
      <c r="E3444" s="7">
        <v>46357</v>
      </c>
    </row>
    <row r="3445" spans="2:5" hidden="1" x14ac:dyDescent="0.25">
      <c r="B3445" t="s">
        <v>3588</v>
      </c>
      <c r="C3445" t="s">
        <v>3589</v>
      </c>
      <c r="D3445">
        <v>0</v>
      </c>
      <c r="E3445" s="7">
        <v>46447</v>
      </c>
    </row>
    <row r="3446" spans="2:5" hidden="1" x14ac:dyDescent="0.25">
      <c r="B3446" t="s">
        <v>3588</v>
      </c>
      <c r="C3446" t="s">
        <v>3589</v>
      </c>
      <c r="D3446">
        <v>0</v>
      </c>
      <c r="E3446" s="7">
        <v>46508</v>
      </c>
    </row>
    <row r="3447" spans="2:5" hidden="1" x14ac:dyDescent="0.25">
      <c r="B3447" t="s">
        <v>3608</v>
      </c>
      <c r="C3447" t="s">
        <v>333</v>
      </c>
      <c r="D3447">
        <v>0</v>
      </c>
      <c r="E3447" s="7" t="s">
        <v>30</v>
      </c>
    </row>
    <row r="3448" spans="2:5" hidden="1" x14ac:dyDescent="0.25">
      <c r="B3448" t="s">
        <v>3608</v>
      </c>
      <c r="C3448" t="s">
        <v>333</v>
      </c>
      <c r="D3448">
        <v>0</v>
      </c>
      <c r="E3448" s="7">
        <v>47088</v>
      </c>
    </row>
    <row r="3449" spans="2:5" hidden="1" x14ac:dyDescent="0.25">
      <c r="B3449" t="s">
        <v>3608</v>
      </c>
      <c r="C3449" t="s">
        <v>333</v>
      </c>
      <c r="D3449">
        <v>0</v>
      </c>
      <c r="E3449" s="7">
        <v>46966</v>
      </c>
    </row>
    <row r="3450" spans="2:5" hidden="1" x14ac:dyDescent="0.25">
      <c r="B3450" t="s">
        <v>3608</v>
      </c>
      <c r="C3450" t="s">
        <v>333</v>
      </c>
      <c r="D3450">
        <v>0</v>
      </c>
      <c r="E3450" s="7">
        <v>46935</v>
      </c>
    </row>
    <row r="3451" spans="2:5" hidden="1" x14ac:dyDescent="0.25">
      <c r="B3451" t="s">
        <v>3608</v>
      </c>
      <c r="C3451" t="s">
        <v>333</v>
      </c>
      <c r="D3451">
        <v>0</v>
      </c>
      <c r="E3451" s="7">
        <v>46813</v>
      </c>
    </row>
    <row r="3452" spans="2:5" hidden="1" x14ac:dyDescent="0.25">
      <c r="B3452" t="s">
        <v>3608</v>
      </c>
      <c r="C3452" t="s">
        <v>333</v>
      </c>
      <c r="D3452">
        <v>0</v>
      </c>
      <c r="E3452" s="7">
        <v>46813</v>
      </c>
    </row>
    <row r="3453" spans="2:5" hidden="1" x14ac:dyDescent="0.25">
      <c r="B3453" t="s">
        <v>3608</v>
      </c>
      <c r="C3453" t="s">
        <v>333</v>
      </c>
      <c r="D3453">
        <v>860</v>
      </c>
      <c r="E3453" s="7">
        <v>46905</v>
      </c>
    </row>
    <row r="3454" spans="2:5" hidden="1" x14ac:dyDescent="0.25">
      <c r="B3454" t="s">
        <v>3608</v>
      </c>
      <c r="C3454" t="s">
        <v>333</v>
      </c>
      <c r="D3454">
        <v>1330</v>
      </c>
      <c r="E3454" s="7">
        <v>46935</v>
      </c>
    </row>
    <row r="3455" spans="2:5" hidden="1" x14ac:dyDescent="0.25">
      <c r="B3455" t="s">
        <v>3608</v>
      </c>
      <c r="C3455" t="s">
        <v>333</v>
      </c>
      <c r="D3455">
        <v>1620</v>
      </c>
      <c r="E3455" s="7">
        <v>46935</v>
      </c>
    </row>
    <row r="3456" spans="2:5" hidden="1" x14ac:dyDescent="0.25">
      <c r="B3456" t="s">
        <v>3608</v>
      </c>
      <c r="C3456" t="s">
        <v>333</v>
      </c>
      <c r="D3456">
        <v>0</v>
      </c>
      <c r="E3456" s="7">
        <v>46935</v>
      </c>
    </row>
    <row r="3457" spans="2:5" hidden="1" x14ac:dyDescent="0.25">
      <c r="B3457" t="s">
        <v>3608</v>
      </c>
      <c r="C3457" t="s">
        <v>333</v>
      </c>
      <c r="D3457">
        <v>0</v>
      </c>
      <c r="E3457" s="7">
        <v>47027</v>
      </c>
    </row>
    <row r="3458" spans="2:5" hidden="1" x14ac:dyDescent="0.25">
      <c r="B3458" t="s">
        <v>3608</v>
      </c>
      <c r="C3458" t="s">
        <v>333</v>
      </c>
      <c r="D3458">
        <v>0</v>
      </c>
      <c r="E3458" s="7">
        <v>47027</v>
      </c>
    </row>
    <row r="3459" spans="2:5" hidden="1" x14ac:dyDescent="0.25">
      <c r="B3459" t="s">
        <v>3608</v>
      </c>
      <c r="C3459" t="s">
        <v>333</v>
      </c>
      <c r="D3459">
        <v>2</v>
      </c>
      <c r="E3459" s="7">
        <v>46600</v>
      </c>
    </row>
    <row r="3460" spans="2:5" hidden="1" x14ac:dyDescent="0.25">
      <c r="B3460" t="s">
        <v>3608</v>
      </c>
      <c r="C3460" t="s">
        <v>333</v>
      </c>
      <c r="D3460">
        <v>0</v>
      </c>
      <c r="E3460" s="7">
        <v>46661</v>
      </c>
    </row>
    <row r="3461" spans="2:5" hidden="1" x14ac:dyDescent="0.25">
      <c r="B3461" t="s">
        <v>3608</v>
      </c>
      <c r="C3461" t="s">
        <v>333</v>
      </c>
      <c r="D3461">
        <v>0</v>
      </c>
      <c r="E3461" s="7">
        <v>46692</v>
      </c>
    </row>
    <row r="3462" spans="2:5" hidden="1" x14ac:dyDescent="0.25">
      <c r="B3462" t="s">
        <v>3608</v>
      </c>
      <c r="C3462" t="s">
        <v>333</v>
      </c>
      <c r="D3462">
        <v>0</v>
      </c>
      <c r="E3462" s="7">
        <v>46813</v>
      </c>
    </row>
    <row r="3463" spans="2:5" hidden="1" x14ac:dyDescent="0.25">
      <c r="B3463" t="s">
        <v>3608</v>
      </c>
      <c r="C3463" t="s">
        <v>333</v>
      </c>
      <c r="D3463">
        <v>0</v>
      </c>
      <c r="E3463" s="7">
        <v>46935</v>
      </c>
    </row>
    <row r="3464" spans="2:5" hidden="1" x14ac:dyDescent="0.25">
      <c r="B3464" t="s">
        <v>3608</v>
      </c>
      <c r="C3464" t="s">
        <v>333</v>
      </c>
      <c r="D3464">
        <v>0</v>
      </c>
      <c r="E3464" s="7">
        <v>46935</v>
      </c>
    </row>
    <row r="3465" spans="2:5" hidden="1" x14ac:dyDescent="0.25">
      <c r="B3465" t="s">
        <v>3608</v>
      </c>
      <c r="C3465" t="s">
        <v>333</v>
      </c>
      <c r="D3465">
        <v>0</v>
      </c>
      <c r="E3465" s="7">
        <v>46692</v>
      </c>
    </row>
    <row r="3466" spans="2:5" hidden="1" x14ac:dyDescent="0.25">
      <c r="B3466" t="s">
        <v>3611</v>
      </c>
      <c r="C3466" t="s">
        <v>3612</v>
      </c>
      <c r="D3466">
        <v>0</v>
      </c>
      <c r="E3466" s="7">
        <v>45931</v>
      </c>
    </row>
    <row r="3467" spans="2:5" hidden="1" x14ac:dyDescent="0.25">
      <c r="B3467" t="s">
        <v>3615</v>
      </c>
      <c r="C3467" t="s">
        <v>3616</v>
      </c>
      <c r="D3467">
        <v>0</v>
      </c>
      <c r="E3467" s="7">
        <v>46174</v>
      </c>
    </row>
    <row r="3468" spans="2:5" hidden="1" x14ac:dyDescent="0.25">
      <c r="B3468" t="s">
        <v>3615</v>
      </c>
      <c r="C3468" t="s">
        <v>3616</v>
      </c>
      <c r="D3468">
        <v>300</v>
      </c>
      <c r="E3468" s="7">
        <v>46327</v>
      </c>
    </row>
    <row r="3469" spans="2:5" hidden="1" x14ac:dyDescent="0.25">
      <c r="B3469" t="s">
        <v>3619</v>
      </c>
      <c r="C3469" t="s">
        <v>3620</v>
      </c>
      <c r="D3469">
        <v>0</v>
      </c>
      <c r="E3469" s="7">
        <v>46023</v>
      </c>
    </row>
    <row r="3470" spans="2:5" hidden="1" x14ac:dyDescent="0.25">
      <c r="B3470" t="s">
        <v>3619</v>
      </c>
      <c r="C3470" t="s">
        <v>3620</v>
      </c>
      <c r="D3470">
        <v>0</v>
      </c>
      <c r="E3470" s="7">
        <v>45809</v>
      </c>
    </row>
    <row r="3471" spans="2:5" hidden="1" x14ac:dyDescent="0.25">
      <c r="B3471" t="s">
        <v>3619</v>
      </c>
      <c r="C3471" t="s">
        <v>3620</v>
      </c>
      <c r="D3471">
        <v>0</v>
      </c>
      <c r="E3471" s="7">
        <v>46054</v>
      </c>
    </row>
    <row r="3472" spans="2:5" hidden="1" x14ac:dyDescent="0.25">
      <c r="B3472" t="s">
        <v>3619</v>
      </c>
      <c r="C3472" t="s">
        <v>3620</v>
      </c>
      <c r="D3472">
        <v>0</v>
      </c>
      <c r="E3472" s="7">
        <v>46023</v>
      </c>
    </row>
    <row r="3473" spans="2:5" hidden="1" x14ac:dyDescent="0.25">
      <c r="B3473" t="s">
        <v>3619</v>
      </c>
      <c r="C3473" t="s">
        <v>3620</v>
      </c>
      <c r="D3473">
        <v>0</v>
      </c>
      <c r="E3473" s="7">
        <v>45809</v>
      </c>
    </row>
    <row r="3474" spans="2:5" hidden="1" x14ac:dyDescent="0.25">
      <c r="B3474" t="s">
        <v>3619</v>
      </c>
      <c r="C3474" t="s">
        <v>3620</v>
      </c>
      <c r="D3474">
        <v>0</v>
      </c>
      <c r="E3474" s="7">
        <v>46054</v>
      </c>
    </row>
    <row r="3475" spans="2:5" hidden="1" x14ac:dyDescent="0.25">
      <c r="B3475" t="s">
        <v>3624</v>
      </c>
      <c r="C3475" t="s">
        <v>13701</v>
      </c>
      <c r="D3475">
        <v>0</v>
      </c>
      <c r="E3475" s="7">
        <v>47088</v>
      </c>
    </row>
    <row r="3476" spans="2:5" hidden="1" x14ac:dyDescent="0.25">
      <c r="B3476" t="s">
        <v>3628</v>
      </c>
      <c r="C3476" t="s">
        <v>3629</v>
      </c>
      <c r="D3476">
        <v>100</v>
      </c>
      <c r="E3476" s="7">
        <v>47574</v>
      </c>
    </row>
    <row r="3477" spans="2:5" hidden="1" x14ac:dyDescent="0.25">
      <c r="B3477" t="s">
        <v>3632</v>
      </c>
      <c r="C3477" t="s">
        <v>3633</v>
      </c>
      <c r="D3477">
        <v>0</v>
      </c>
      <c r="E3477" s="7">
        <v>47635</v>
      </c>
    </row>
    <row r="3478" spans="2:5" hidden="1" x14ac:dyDescent="0.25">
      <c r="B3478" t="s">
        <v>3635</v>
      </c>
      <c r="C3478" t="s">
        <v>3636</v>
      </c>
      <c r="D3478">
        <v>0</v>
      </c>
      <c r="E3478" s="7">
        <v>45689</v>
      </c>
    </row>
    <row r="3479" spans="2:5" hidden="1" x14ac:dyDescent="0.25">
      <c r="B3479" t="s">
        <v>3635</v>
      </c>
      <c r="C3479" t="s">
        <v>3636</v>
      </c>
      <c r="D3479">
        <v>0</v>
      </c>
      <c r="E3479" s="7">
        <v>45689</v>
      </c>
    </row>
    <row r="3480" spans="2:5" hidden="1" x14ac:dyDescent="0.25">
      <c r="B3480" t="s">
        <v>3635</v>
      </c>
      <c r="C3480" t="s">
        <v>3636</v>
      </c>
      <c r="D3480">
        <v>119</v>
      </c>
      <c r="E3480" s="7">
        <v>46539</v>
      </c>
    </row>
    <row r="3481" spans="2:5" hidden="1" x14ac:dyDescent="0.25">
      <c r="B3481" t="s">
        <v>3638</v>
      </c>
      <c r="C3481" t="s">
        <v>3639</v>
      </c>
      <c r="D3481">
        <v>0</v>
      </c>
      <c r="E3481" s="7">
        <v>45931</v>
      </c>
    </row>
    <row r="3482" spans="2:5" hidden="1" x14ac:dyDescent="0.25">
      <c r="B3482" t="s">
        <v>3638</v>
      </c>
      <c r="C3482" t="s">
        <v>3639</v>
      </c>
      <c r="D3482">
        <v>0</v>
      </c>
      <c r="E3482" s="7">
        <v>45627</v>
      </c>
    </row>
    <row r="3483" spans="2:5" hidden="1" x14ac:dyDescent="0.25">
      <c r="B3483" t="s">
        <v>3638</v>
      </c>
      <c r="C3483" t="s">
        <v>3639</v>
      </c>
      <c r="D3483">
        <v>0</v>
      </c>
      <c r="E3483" s="7">
        <v>45962</v>
      </c>
    </row>
    <row r="3484" spans="2:5" hidden="1" x14ac:dyDescent="0.25">
      <c r="B3484" t="s">
        <v>3638</v>
      </c>
      <c r="C3484" t="s">
        <v>3639</v>
      </c>
      <c r="D3484">
        <v>223</v>
      </c>
      <c r="E3484" s="7">
        <v>46844</v>
      </c>
    </row>
    <row r="3485" spans="2:5" hidden="1" x14ac:dyDescent="0.25">
      <c r="B3485" t="s">
        <v>3638</v>
      </c>
      <c r="C3485" t="s">
        <v>3639</v>
      </c>
      <c r="D3485">
        <v>89</v>
      </c>
      <c r="E3485" s="7">
        <v>46844</v>
      </c>
    </row>
    <row r="3486" spans="2:5" hidden="1" x14ac:dyDescent="0.25">
      <c r="B3486" t="s">
        <v>3638</v>
      </c>
      <c r="C3486" t="s">
        <v>3639</v>
      </c>
      <c r="D3486">
        <v>0</v>
      </c>
      <c r="E3486" s="7">
        <v>45931</v>
      </c>
    </row>
    <row r="3487" spans="2:5" hidden="1" x14ac:dyDescent="0.25">
      <c r="B3487" t="s">
        <v>3638</v>
      </c>
      <c r="C3487" t="s">
        <v>3639</v>
      </c>
      <c r="D3487">
        <v>0</v>
      </c>
      <c r="E3487" s="7">
        <v>45627</v>
      </c>
    </row>
    <row r="3488" spans="2:5" hidden="1" x14ac:dyDescent="0.25">
      <c r="B3488" t="s">
        <v>3638</v>
      </c>
      <c r="C3488" t="s">
        <v>3639</v>
      </c>
      <c r="D3488">
        <v>0</v>
      </c>
      <c r="E3488" s="7">
        <v>46174</v>
      </c>
    </row>
    <row r="3489" spans="2:5" hidden="1" x14ac:dyDescent="0.25">
      <c r="B3489" t="s">
        <v>3638</v>
      </c>
      <c r="C3489" t="s">
        <v>3639</v>
      </c>
      <c r="D3489">
        <v>0</v>
      </c>
      <c r="E3489" s="7" t="s">
        <v>30</v>
      </c>
    </row>
    <row r="3490" spans="2:5" hidden="1" x14ac:dyDescent="0.25">
      <c r="B3490" t="s">
        <v>3641</v>
      </c>
      <c r="C3490" t="s">
        <v>3642</v>
      </c>
      <c r="D3490">
        <v>0</v>
      </c>
      <c r="E3490" s="7">
        <v>47119</v>
      </c>
    </row>
    <row r="3491" spans="2:5" hidden="1" x14ac:dyDescent="0.25">
      <c r="B3491" t="s">
        <v>3641</v>
      </c>
      <c r="C3491" t="s">
        <v>3642</v>
      </c>
      <c r="D3491">
        <v>0</v>
      </c>
      <c r="E3491" s="7">
        <v>47515</v>
      </c>
    </row>
    <row r="3492" spans="2:5" hidden="1" x14ac:dyDescent="0.25">
      <c r="B3492" t="s">
        <v>3641</v>
      </c>
      <c r="C3492" t="s">
        <v>3642</v>
      </c>
      <c r="D3492">
        <v>0</v>
      </c>
      <c r="E3492" s="7">
        <v>47604</v>
      </c>
    </row>
    <row r="3493" spans="2:5" hidden="1" x14ac:dyDescent="0.25">
      <c r="B3493" t="s">
        <v>3641</v>
      </c>
      <c r="C3493" t="s">
        <v>3642</v>
      </c>
      <c r="D3493">
        <v>0</v>
      </c>
      <c r="E3493" s="7">
        <v>47635</v>
      </c>
    </row>
    <row r="3494" spans="2:5" hidden="1" x14ac:dyDescent="0.25">
      <c r="B3494" t="s">
        <v>3641</v>
      </c>
      <c r="C3494" t="s">
        <v>3642</v>
      </c>
      <c r="D3494">
        <v>0</v>
      </c>
      <c r="E3494" s="7">
        <v>47635</v>
      </c>
    </row>
    <row r="3495" spans="2:5" hidden="1" x14ac:dyDescent="0.25">
      <c r="B3495" t="s">
        <v>3647</v>
      </c>
      <c r="C3495" t="s">
        <v>3648</v>
      </c>
      <c r="D3495">
        <v>0</v>
      </c>
      <c r="E3495" s="7">
        <v>47088</v>
      </c>
    </row>
    <row r="3496" spans="2:5" hidden="1" x14ac:dyDescent="0.25">
      <c r="B3496" t="s">
        <v>3647</v>
      </c>
      <c r="C3496" t="s">
        <v>3648</v>
      </c>
      <c r="D3496">
        <v>0</v>
      </c>
      <c r="E3496" s="7">
        <v>47515</v>
      </c>
    </row>
    <row r="3497" spans="2:5" hidden="1" x14ac:dyDescent="0.25">
      <c r="B3497" t="s">
        <v>3651</v>
      </c>
      <c r="C3497" t="s">
        <v>3652</v>
      </c>
      <c r="D3497">
        <v>0</v>
      </c>
      <c r="E3497" s="7">
        <v>47119</v>
      </c>
    </row>
    <row r="3498" spans="2:5" hidden="1" x14ac:dyDescent="0.25">
      <c r="B3498" t="s">
        <v>3654</v>
      </c>
      <c r="C3498" t="s">
        <v>3655</v>
      </c>
      <c r="D3498">
        <v>0</v>
      </c>
      <c r="E3498" s="7">
        <v>47119</v>
      </c>
    </row>
    <row r="3499" spans="2:5" hidden="1" x14ac:dyDescent="0.25">
      <c r="B3499" t="s">
        <v>3654</v>
      </c>
      <c r="C3499" t="s">
        <v>3655</v>
      </c>
      <c r="D3499">
        <v>0</v>
      </c>
      <c r="E3499" s="7">
        <v>47119</v>
      </c>
    </row>
    <row r="3500" spans="2:5" hidden="1" x14ac:dyDescent="0.25">
      <c r="B3500" t="s">
        <v>3654</v>
      </c>
      <c r="C3500" t="s">
        <v>3655</v>
      </c>
      <c r="D3500">
        <v>0</v>
      </c>
      <c r="E3500" s="7">
        <v>47178</v>
      </c>
    </row>
    <row r="3501" spans="2:5" hidden="1" x14ac:dyDescent="0.25">
      <c r="B3501" t="s">
        <v>3654</v>
      </c>
      <c r="C3501" t="s">
        <v>3655</v>
      </c>
      <c r="D3501">
        <v>0</v>
      </c>
      <c r="E3501" s="7">
        <v>47331</v>
      </c>
    </row>
    <row r="3502" spans="2:5" hidden="1" x14ac:dyDescent="0.25">
      <c r="B3502" t="s">
        <v>3654</v>
      </c>
      <c r="C3502" t="s">
        <v>3655</v>
      </c>
      <c r="D3502">
        <v>0</v>
      </c>
      <c r="E3502" s="7">
        <v>47331</v>
      </c>
    </row>
    <row r="3503" spans="2:5" hidden="1" x14ac:dyDescent="0.25">
      <c r="B3503" t="s">
        <v>3654</v>
      </c>
      <c r="C3503" t="s">
        <v>3655</v>
      </c>
      <c r="D3503">
        <v>0</v>
      </c>
      <c r="E3503" s="7">
        <v>47331</v>
      </c>
    </row>
    <row r="3504" spans="2:5" hidden="1" x14ac:dyDescent="0.25">
      <c r="B3504" t="s">
        <v>3654</v>
      </c>
      <c r="C3504" t="s">
        <v>3655</v>
      </c>
      <c r="D3504">
        <v>0</v>
      </c>
      <c r="E3504" s="7">
        <v>47331</v>
      </c>
    </row>
    <row r="3505" spans="2:5" hidden="1" x14ac:dyDescent="0.25">
      <c r="B3505" t="s">
        <v>3654</v>
      </c>
      <c r="C3505" t="s">
        <v>3655</v>
      </c>
      <c r="D3505">
        <v>0</v>
      </c>
      <c r="E3505" s="7">
        <v>47423</v>
      </c>
    </row>
    <row r="3506" spans="2:5" hidden="1" x14ac:dyDescent="0.25">
      <c r="B3506" t="s">
        <v>3654</v>
      </c>
      <c r="C3506" t="s">
        <v>3655</v>
      </c>
      <c r="D3506">
        <v>0</v>
      </c>
      <c r="E3506" s="7">
        <v>47423</v>
      </c>
    </row>
    <row r="3507" spans="2:5" hidden="1" x14ac:dyDescent="0.25">
      <c r="B3507" t="s">
        <v>3654</v>
      </c>
      <c r="C3507" t="s">
        <v>3655</v>
      </c>
      <c r="D3507">
        <v>0</v>
      </c>
      <c r="E3507" s="7">
        <v>47423</v>
      </c>
    </row>
    <row r="3508" spans="2:5" hidden="1" x14ac:dyDescent="0.25">
      <c r="B3508" t="s">
        <v>3654</v>
      </c>
      <c r="C3508" t="s">
        <v>3655</v>
      </c>
      <c r="D3508">
        <v>0</v>
      </c>
      <c r="E3508" s="7">
        <v>47484</v>
      </c>
    </row>
    <row r="3509" spans="2:5" hidden="1" x14ac:dyDescent="0.25">
      <c r="B3509" t="s">
        <v>3654</v>
      </c>
      <c r="C3509" t="s">
        <v>3655</v>
      </c>
      <c r="D3509">
        <v>0</v>
      </c>
      <c r="E3509" s="7">
        <v>47484</v>
      </c>
    </row>
    <row r="3510" spans="2:5" hidden="1" x14ac:dyDescent="0.25">
      <c r="B3510" t="s">
        <v>3654</v>
      </c>
      <c r="C3510" t="s">
        <v>3655</v>
      </c>
      <c r="D3510">
        <v>0</v>
      </c>
      <c r="E3510" s="7">
        <v>46997</v>
      </c>
    </row>
    <row r="3511" spans="2:5" hidden="1" x14ac:dyDescent="0.25">
      <c r="B3511" t="s">
        <v>3654</v>
      </c>
      <c r="C3511" t="s">
        <v>3655</v>
      </c>
      <c r="D3511">
        <v>0</v>
      </c>
      <c r="E3511" s="7">
        <v>47058</v>
      </c>
    </row>
    <row r="3512" spans="2:5" hidden="1" x14ac:dyDescent="0.25">
      <c r="B3512" t="s">
        <v>3654</v>
      </c>
      <c r="C3512" t="s">
        <v>3655</v>
      </c>
      <c r="D3512">
        <v>0</v>
      </c>
      <c r="E3512" s="7">
        <v>47058</v>
      </c>
    </row>
    <row r="3513" spans="2:5" hidden="1" x14ac:dyDescent="0.25">
      <c r="B3513" t="s">
        <v>3654</v>
      </c>
      <c r="C3513" t="s">
        <v>3655</v>
      </c>
      <c r="D3513">
        <v>0</v>
      </c>
      <c r="E3513" s="7">
        <v>47209</v>
      </c>
    </row>
    <row r="3514" spans="2:5" hidden="1" x14ac:dyDescent="0.25">
      <c r="B3514" t="s">
        <v>3654</v>
      </c>
      <c r="C3514" t="s">
        <v>3655</v>
      </c>
      <c r="D3514">
        <v>0</v>
      </c>
      <c r="E3514" s="7">
        <v>47209</v>
      </c>
    </row>
    <row r="3515" spans="2:5" hidden="1" x14ac:dyDescent="0.25">
      <c r="B3515" t="s">
        <v>3654</v>
      </c>
      <c r="C3515" t="s">
        <v>3655</v>
      </c>
      <c r="D3515">
        <v>0</v>
      </c>
      <c r="E3515" s="7">
        <v>47209</v>
      </c>
    </row>
    <row r="3516" spans="2:5" hidden="1" x14ac:dyDescent="0.25">
      <c r="B3516" t="s">
        <v>3654</v>
      </c>
      <c r="C3516" t="s">
        <v>3655</v>
      </c>
      <c r="D3516">
        <v>0</v>
      </c>
      <c r="E3516" s="7">
        <v>47209</v>
      </c>
    </row>
    <row r="3517" spans="2:5" hidden="1" x14ac:dyDescent="0.25">
      <c r="B3517" t="s">
        <v>3654</v>
      </c>
      <c r="C3517" t="s">
        <v>3655</v>
      </c>
      <c r="D3517">
        <v>0</v>
      </c>
      <c r="E3517" s="7">
        <v>47209</v>
      </c>
    </row>
    <row r="3518" spans="2:5" hidden="1" x14ac:dyDescent="0.25">
      <c r="B3518" t="s">
        <v>3654</v>
      </c>
      <c r="C3518" t="s">
        <v>3655</v>
      </c>
      <c r="D3518">
        <v>0</v>
      </c>
      <c r="E3518" s="7">
        <v>47239</v>
      </c>
    </row>
    <row r="3519" spans="2:5" hidden="1" x14ac:dyDescent="0.25">
      <c r="B3519" t="s">
        <v>3654</v>
      </c>
      <c r="C3519" t="s">
        <v>3655</v>
      </c>
      <c r="D3519">
        <v>0</v>
      </c>
      <c r="E3519" s="7">
        <v>47239</v>
      </c>
    </row>
    <row r="3520" spans="2:5" hidden="1" x14ac:dyDescent="0.25">
      <c r="B3520" t="s">
        <v>3654</v>
      </c>
      <c r="C3520" t="s">
        <v>3655</v>
      </c>
      <c r="D3520">
        <v>0</v>
      </c>
      <c r="E3520" s="7">
        <v>47239</v>
      </c>
    </row>
    <row r="3521" spans="2:5" hidden="1" x14ac:dyDescent="0.25">
      <c r="B3521" t="s">
        <v>3654</v>
      </c>
      <c r="C3521" t="s">
        <v>3655</v>
      </c>
      <c r="D3521">
        <v>0</v>
      </c>
      <c r="E3521" s="7">
        <v>47515</v>
      </c>
    </row>
    <row r="3522" spans="2:5" hidden="1" x14ac:dyDescent="0.25">
      <c r="B3522" t="s">
        <v>3654</v>
      </c>
      <c r="C3522" t="s">
        <v>3655</v>
      </c>
      <c r="D3522">
        <v>11629</v>
      </c>
      <c r="E3522" s="7">
        <v>47515</v>
      </c>
    </row>
    <row r="3523" spans="2:5" hidden="1" x14ac:dyDescent="0.25">
      <c r="B3523" t="s">
        <v>3654</v>
      </c>
      <c r="C3523" t="s">
        <v>3655</v>
      </c>
      <c r="D3523">
        <v>0</v>
      </c>
      <c r="E3523" s="7">
        <v>47119</v>
      </c>
    </row>
    <row r="3524" spans="2:5" hidden="1" x14ac:dyDescent="0.25">
      <c r="B3524" t="s">
        <v>3654</v>
      </c>
      <c r="C3524" t="s">
        <v>3655</v>
      </c>
      <c r="D3524">
        <v>0</v>
      </c>
      <c r="E3524" s="7">
        <v>47178</v>
      </c>
    </row>
    <row r="3525" spans="2:5" hidden="1" x14ac:dyDescent="0.25">
      <c r="B3525" t="s">
        <v>3654</v>
      </c>
      <c r="C3525" t="s">
        <v>3655</v>
      </c>
      <c r="D3525">
        <v>0</v>
      </c>
      <c r="E3525" s="7">
        <v>47058</v>
      </c>
    </row>
    <row r="3526" spans="2:5" hidden="1" x14ac:dyDescent="0.25">
      <c r="B3526" t="s">
        <v>3654</v>
      </c>
      <c r="C3526" t="s">
        <v>3655</v>
      </c>
      <c r="D3526">
        <v>0</v>
      </c>
      <c r="E3526" s="7">
        <v>47178</v>
      </c>
    </row>
    <row r="3527" spans="2:5" hidden="1" x14ac:dyDescent="0.25">
      <c r="B3527" t="s">
        <v>3654</v>
      </c>
      <c r="C3527" t="s">
        <v>3655</v>
      </c>
      <c r="D3527">
        <v>0</v>
      </c>
      <c r="E3527" s="7">
        <v>47331</v>
      </c>
    </row>
    <row r="3528" spans="2:5" hidden="1" x14ac:dyDescent="0.25">
      <c r="B3528" t="s">
        <v>3654</v>
      </c>
      <c r="C3528" t="s">
        <v>3655</v>
      </c>
      <c r="D3528">
        <v>0</v>
      </c>
      <c r="E3528" s="7">
        <v>47058</v>
      </c>
    </row>
    <row r="3529" spans="2:5" hidden="1" x14ac:dyDescent="0.25">
      <c r="B3529" t="s">
        <v>3654</v>
      </c>
      <c r="C3529" t="s">
        <v>3655</v>
      </c>
      <c r="D3529">
        <v>0</v>
      </c>
      <c r="E3529" s="7">
        <v>47209</v>
      </c>
    </row>
    <row r="3530" spans="2:5" hidden="1" x14ac:dyDescent="0.25">
      <c r="B3530" t="s">
        <v>3654</v>
      </c>
      <c r="C3530" t="s">
        <v>3655</v>
      </c>
      <c r="D3530">
        <v>0</v>
      </c>
      <c r="E3530" s="7">
        <v>47239</v>
      </c>
    </row>
    <row r="3531" spans="2:5" hidden="1" x14ac:dyDescent="0.25">
      <c r="B3531" t="s">
        <v>3654</v>
      </c>
      <c r="C3531" t="s">
        <v>3655</v>
      </c>
      <c r="D3531">
        <v>0</v>
      </c>
      <c r="E3531" s="7">
        <v>47239</v>
      </c>
    </row>
    <row r="3532" spans="2:5" hidden="1" x14ac:dyDescent="0.25">
      <c r="B3532" t="s">
        <v>3654</v>
      </c>
      <c r="C3532" t="s">
        <v>3655</v>
      </c>
      <c r="D3532">
        <v>0</v>
      </c>
      <c r="E3532" s="7">
        <v>47239</v>
      </c>
    </row>
    <row r="3533" spans="2:5" hidden="1" x14ac:dyDescent="0.25">
      <c r="B3533" t="s">
        <v>3654</v>
      </c>
      <c r="C3533" t="s">
        <v>3655</v>
      </c>
      <c r="D3533">
        <v>0</v>
      </c>
      <c r="E3533" s="7">
        <v>47515</v>
      </c>
    </row>
    <row r="3534" spans="2:5" hidden="1" x14ac:dyDescent="0.25">
      <c r="B3534" t="s">
        <v>3682</v>
      </c>
      <c r="C3534" t="s">
        <v>3683</v>
      </c>
      <c r="D3534">
        <v>0</v>
      </c>
      <c r="E3534" s="7">
        <v>46753</v>
      </c>
    </row>
    <row r="3535" spans="2:5" hidden="1" x14ac:dyDescent="0.25">
      <c r="B3535" t="s">
        <v>3682</v>
      </c>
      <c r="C3535" t="s">
        <v>3683</v>
      </c>
      <c r="D3535">
        <v>0</v>
      </c>
      <c r="E3535" s="7">
        <v>46753</v>
      </c>
    </row>
    <row r="3536" spans="2:5" hidden="1" x14ac:dyDescent="0.25">
      <c r="B3536" t="s">
        <v>3682</v>
      </c>
      <c r="C3536" t="s">
        <v>3683</v>
      </c>
      <c r="D3536">
        <v>0</v>
      </c>
      <c r="E3536" s="7">
        <v>47058</v>
      </c>
    </row>
    <row r="3537" spans="2:5" hidden="1" x14ac:dyDescent="0.25">
      <c r="B3537" t="s">
        <v>3682</v>
      </c>
      <c r="C3537" t="s">
        <v>3683</v>
      </c>
      <c r="D3537">
        <v>0</v>
      </c>
      <c r="E3537" s="7">
        <v>47058</v>
      </c>
    </row>
    <row r="3538" spans="2:5" hidden="1" x14ac:dyDescent="0.25">
      <c r="B3538" t="s">
        <v>3682</v>
      </c>
      <c r="C3538" t="s">
        <v>3683</v>
      </c>
      <c r="D3538">
        <v>0</v>
      </c>
      <c r="E3538" s="7">
        <v>47119</v>
      </c>
    </row>
    <row r="3539" spans="2:5" hidden="1" x14ac:dyDescent="0.25">
      <c r="B3539" t="s">
        <v>3682</v>
      </c>
      <c r="C3539" t="s">
        <v>3683</v>
      </c>
      <c r="D3539">
        <v>0</v>
      </c>
      <c r="E3539" s="7">
        <v>47119</v>
      </c>
    </row>
    <row r="3540" spans="2:5" hidden="1" x14ac:dyDescent="0.25">
      <c r="B3540" t="s">
        <v>3682</v>
      </c>
      <c r="C3540" t="s">
        <v>3683</v>
      </c>
      <c r="D3540">
        <v>0</v>
      </c>
      <c r="E3540" s="7">
        <v>47150</v>
      </c>
    </row>
    <row r="3541" spans="2:5" hidden="1" x14ac:dyDescent="0.25">
      <c r="B3541" t="s">
        <v>3682</v>
      </c>
      <c r="C3541" t="s">
        <v>3683</v>
      </c>
      <c r="D3541">
        <v>0</v>
      </c>
      <c r="E3541" s="7">
        <v>47150</v>
      </c>
    </row>
    <row r="3542" spans="2:5" hidden="1" x14ac:dyDescent="0.25">
      <c r="B3542" t="s">
        <v>3682</v>
      </c>
      <c r="C3542" t="s">
        <v>3683</v>
      </c>
      <c r="D3542">
        <v>0</v>
      </c>
      <c r="E3542" s="7">
        <v>47150</v>
      </c>
    </row>
    <row r="3543" spans="2:5" hidden="1" x14ac:dyDescent="0.25">
      <c r="B3543" t="s">
        <v>3682</v>
      </c>
      <c r="C3543" t="s">
        <v>3683</v>
      </c>
      <c r="D3543">
        <v>0</v>
      </c>
      <c r="E3543" s="7">
        <v>47178</v>
      </c>
    </row>
    <row r="3544" spans="2:5" hidden="1" x14ac:dyDescent="0.25">
      <c r="B3544" t="s">
        <v>3682</v>
      </c>
      <c r="C3544" t="s">
        <v>3683</v>
      </c>
      <c r="D3544">
        <v>0</v>
      </c>
      <c r="E3544" s="7">
        <v>47178</v>
      </c>
    </row>
    <row r="3545" spans="2:5" hidden="1" x14ac:dyDescent="0.25">
      <c r="B3545" t="s">
        <v>3682</v>
      </c>
      <c r="C3545" t="s">
        <v>3683</v>
      </c>
      <c r="D3545">
        <v>0</v>
      </c>
      <c r="E3545" s="7">
        <v>47209</v>
      </c>
    </row>
    <row r="3546" spans="2:5" hidden="1" x14ac:dyDescent="0.25">
      <c r="B3546" t="s">
        <v>3682</v>
      </c>
      <c r="C3546" t="s">
        <v>3683</v>
      </c>
      <c r="D3546">
        <v>0</v>
      </c>
      <c r="E3546" s="7">
        <v>47209</v>
      </c>
    </row>
    <row r="3547" spans="2:5" hidden="1" x14ac:dyDescent="0.25">
      <c r="B3547" t="s">
        <v>3682</v>
      </c>
      <c r="C3547" t="s">
        <v>3683</v>
      </c>
      <c r="D3547">
        <v>0</v>
      </c>
      <c r="E3547" s="7">
        <v>47209</v>
      </c>
    </row>
    <row r="3548" spans="2:5" hidden="1" x14ac:dyDescent="0.25">
      <c r="B3548" t="s">
        <v>3682</v>
      </c>
      <c r="C3548" t="s">
        <v>3683</v>
      </c>
      <c r="D3548">
        <v>0</v>
      </c>
      <c r="E3548" s="7">
        <v>47239</v>
      </c>
    </row>
    <row r="3549" spans="2:5" hidden="1" x14ac:dyDescent="0.25">
      <c r="B3549" t="s">
        <v>3682</v>
      </c>
      <c r="C3549" t="s">
        <v>3683</v>
      </c>
      <c r="D3549">
        <v>0</v>
      </c>
      <c r="E3549" s="7">
        <v>47239</v>
      </c>
    </row>
    <row r="3550" spans="2:5" hidden="1" x14ac:dyDescent="0.25">
      <c r="B3550" t="s">
        <v>3682</v>
      </c>
      <c r="C3550" t="s">
        <v>3683</v>
      </c>
      <c r="D3550">
        <v>0</v>
      </c>
      <c r="E3550" s="7">
        <v>47300</v>
      </c>
    </row>
    <row r="3551" spans="2:5" hidden="1" x14ac:dyDescent="0.25">
      <c r="B3551" t="s">
        <v>3682</v>
      </c>
      <c r="C3551" t="s">
        <v>3683</v>
      </c>
      <c r="D3551">
        <v>0</v>
      </c>
      <c r="E3551" s="7">
        <v>47300</v>
      </c>
    </row>
    <row r="3552" spans="2:5" hidden="1" x14ac:dyDescent="0.25">
      <c r="B3552" t="s">
        <v>3682</v>
      </c>
      <c r="C3552" t="s">
        <v>3683</v>
      </c>
      <c r="D3552">
        <v>0</v>
      </c>
      <c r="E3552" s="7">
        <v>47300</v>
      </c>
    </row>
    <row r="3553" spans="2:5" hidden="1" x14ac:dyDescent="0.25">
      <c r="B3553" t="s">
        <v>3682</v>
      </c>
      <c r="C3553" t="s">
        <v>3683</v>
      </c>
      <c r="D3553">
        <v>0</v>
      </c>
      <c r="E3553" s="7">
        <v>47300</v>
      </c>
    </row>
    <row r="3554" spans="2:5" hidden="1" x14ac:dyDescent="0.25">
      <c r="B3554" t="s">
        <v>3682</v>
      </c>
      <c r="C3554" t="s">
        <v>3683</v>
      </c>
      <c r="D3554">
        <v>0</v>
      </c>
      <c r="E3554" s="7">
        <v>47331</v>
      </c>
    </row>
    <row r="3555" spans="2:5" hidden="1" x14ac:dyDescent="0.25">
      <c r="B3555" t="s">
        <v>3682</v>
      </c>
      <c r="C3555" t="s">
        <v>3683</v>
      </c>
      <c r="D3555">
        <v>0</v>
      </c>
      <c r="E3555" s="7">
        <v>47362</v>
      </c>
    </row>
    <row r="3556" spans="2:5" hidden="1" x14ac:dyDescent="0.25">
      <c r="B3556" t="s">
        <v>3682</v>
      </c>
      <c r="C3556" t="s">
        <v>3683</v>
      </c>
      <c r="D3556">
        <v>0</v>
      </c>
      <c r="E3556" s="7">
        <v>47362</v>
      </c>
    </row>
    <row r="3557" spans="2:5" hidden="1" x14ac:dyDescent="0.25">
      <c r="B3557" t="s">
        <v>3682</v>
      </c>
      <c r="C3557" t="s">
        <v>3683</v>
      </c>
      <c r="D3557">
        <v>0</v>
      </c>
      <c r="E3557" s="7">
        <v>47362</v>
      </c>
    </row>
    <row r="3558" spans="2:5" hidden="1" x14ac:dyDescent="0.25">
      <c r="B3558" t="s">
        <v>3682</v>
      </c>
      <c r="C3558" t="s">
        <v>3683</v>
      </c>
      <c r="D3558">
        <v>0</v>
      </c>
      <c r="E3558" s="7">
        <v>47423</v>
      </c>
    </row>
    <row r="3559" spans="2:5" hidden="1" x14ac:dyDescent="0.25">
      <c r="B3559" t="s">
        <v>3682</v>
      </c>
      <c r="C3559" t="s">
        <v>3683</v>
      </c>
      <c r="D3559">
        <v>0</v>
      </c>
      <c r="E3559" s="7">
        <v>47423</v>
      </c>
    </row>
    <row r="3560" spans="2:5" hidden="1" x14ac:dyDescent="0.25">
      <c r="B3560" t="s">
        <v>3682</v>
      </c>
      <c r="C3560" t="s">
        <v>3683</v>
      </c>
      <c r="D3560">
        <v>0</v>
      </c>
      <c r="E3560" s="7">
        <v>47423</v>
      </c>
    </row>
    <row r="3561" spans="2:5" hidden="1" x14ac:dyDescent="0.25">
      <c r="B3561" t="s">
        <v>3682</v>
      </c>
      <c r="C3561" t="s">
        <v>3683</v>
      </c>
      <c r="D3561">
        <v>0</v>
      </c>
      <c r="E3561" s="7">
        <v>47423</v>
      </c>
    </row>
    <row r="3562" spans="2:5" hidden="1" x14ac:dyDescent="0.25">
      <c r="B3562" t="s">
        <v>3682</v>
      </c>
      <c r="C3562" t="s">
        <v>3683</v>
      </c>
      <c r="D3562">
        <v>0</v>
      </c>
      <c r="E3562" s="7">
        <v>47484</v>
      </c>
    </row>
    <row r="3563" spans="2:5" hidden="1" x14ac:dyDescent="0.25">
      <c r="B3563" t="s">
        <v>3682</v>
      </c>
      <c r="C3563" t="s">
        <v>3683</v>
      </c>
      <c r="D3563">
        <v>0</v>
      </c>
      <c r="E3563" s="7">
        <v>47484</v>
      </c>
    </row>
    <row r="3564" spans="2:5" hidden="1" x14ac:dyDescent="0.25">
      <c r="B3564" t="s">
        <v>3682</v>
      </c>
      <c r="C3564" t="s">
        <v>3683</v>
      </c>
      <c r="D3564">
        <v>0</v>
      </c>
      <c r="E3564" s="7">
        <v>47484</v>
      </c>
    </row>
    <row r="3565" spans="2:5" hidden="1" x14ac:dyDescent="0.25">
      <c r="B3565" t="s">
        <v>3682</v>
      </c>
      <c r="C3565" t="s">
        <v>3683</v>
      </c>
      <c r="D3565">
        <v>0</v>
      </c>
      <c r="E3565" s="7">
        <v>47515</v>
      </c>
    </row>
    <row r="3566" spans="2:5" hidden="1" x14ac:dyDescent="0.25">
      <c r="B3566" t="s">
        <v>3682</v>
      </c>
      <c r="C3566" t="s">
        <v>3683</v>
      </c>
      <c r="D3566">
        <v>0</v>
      </c>
      <c r="E3566" s="7">
        <v>47515</v>
      </c>
    </row>
    <row r="3567" spans="2:5" hidden="1" x14ac:dyDescent="0.25">
      <c r="B3567" t="s">
        <v>3682</v>
      </c>
      <c r="C3567" t="s">
        <v>3683</v>
      </c>
      <c r="D3567">
        <v>0</v>
      </c>
      <c r="E3567" s="7">
        <v>47574</v>
      </c>
    </row>
    <row r="3568" spans="2:5" hidden="1" x14ac:dyDescent="0.25">
      <c r="B3568" t="s">
        <v>3682</v>
      </c>
      <c r="C3568" t="s">
        <v>3683</v>
      </c>
      <c r="D3568">
        <v>0</v>
      </c>
      <c r="E3568" s="7">
        <v>47574</v>
      </c>
    </row>
    <row r="3569" spans="2:5" hidden="1" x14ac:dyDescent="0.25">
      <c r="B3569" t="s">
        <v>3682</v>
      </c>
      <c r="C3569" t="s">
        <v>3683</v>
      </c>
      <c r="D3569">
        <v>1593</v>
      </c>
      <c r="E3569" s="7">
        <v>47574</v>
      </c>
    </row>
    <row r="3570" spans="2:5" hidden="1" x14ac:dyDescent="0.25">
      <c r="B3570" t="s">
        <v>3682</v>
      </c>
      <c r="C3570" t="s">
        <v>3683</v>
      </c>
      <c r="D3570">
        <v>9200</v>
      </c>
      <c r="E3570" s="7">
        <v>47574</v>
      </c>
    </row>
    <row r="3571" spans="2:5" hidden="1" x14ac:dyDescent="0.25">
      <c r="B3571" t="s">
        <v>3682</v>
      </c>
      <c r="C3571" t="s">
        <v>3683</v>
      </c>
      <c r="D3571">
        <v>0</v>
      </c>
      <c r="E3571" s="7">
        <v>46753</v>
      </c>
    </row>
    <row r="3572" spans="2:5" hidden="1" x14ac:dyDescent="0.25">
      <c r="B3572" t="s">
        <v>3682</v>
      </c>
      <c r="C3572" t="s">
        <v>3683</v>
      </c>
      <c r="D3572">
        <v>0</v>
      </c>
      <c r="E3572" s="7">
        <v>47058</v>
      </c>
    </row>
    <row r="3573" spans="2:5" hidden="1" x14ac:dyDescent="0.25">
      <c r="B3573" t="s">
        <v>3682</v>
      </c>
      <c r="C3573" t="s">
        <v>3683</v>
      </c>
      <c r="D3573">
        <v>0</v>
      </c>
      <c r="E3573" s="7">
        <v>47119</v>
      </c>
    </row>
    <row r="3574" spans="2:5" hidden="1" x14ac:dyDescent="0.25">
      <c r="B3574" t="s">
        <v>3682</v>
      </c>
      <c r="C3574" t="s">
        <v>3683</v>
      </c>
      <c r="D3574">
        <v>0</v>
      </c>
      <c r="E3574" s="7">
        <v>47150</v>
      </c>
    </row>
    <row r="3575" spans="2:5" hidden="1" x14ac:dyDescent="0.25">
      <c r="B3575" t="s">
        <v>3682</v>
      </c>
      <c r="C3575" t="s">
        <v>3683</v>
      </c>
      <c r="D3575">
        <v>0</v>
      </c>
      <c r="E3575" s="7">
        <v>47178</v>
      </c>
    </row>
    <row r="3576" spans="2:5" hidden="1" x14ac:dyDescent="0.25">
      <c r="B3576" t="s">
        <v>3682</v>
      </c>
      <c r="C3576" t="s">
        <v>3683</v>
      </c>
      <c r="D3576">
        <v>0</v>
      </c>
      <c r="E3576" s="7">
        <v>47209</v>
      </c>
    </row>
    <row r="3577" spans="2:5" hidden="1" x14ac:dyDescent="0.25">
      <c r="B3577" t="s">
        <v>3682</v>
      </c>
      <c r="C3577" t="s">
        <v>3683</v>
      </c>
      <c r="D3577">
        <v>0</v>
      </c>
      <c r="E3577" s="7">
        <v>47058</v>
      </c>
    </row>
    <row r="3578" spans="2:5" hidden="1" x14ac:dyDescent="0.25">
      <c r="B3578" t="s">
        <v>3682</v>
      </c>
      <c r="C3578" t="s">
        <v>3683</v>
      </c>
      <c r="D3578">
        <v>0</v>
      </c>
      <c r="E3578" s="7">
        <v>47209</v>
      </c>
    </row>
    <row r="3579" spans="2:5" hidden="1" x14ac:dyDescent="0.25">
      <c r="B3579" t="s">
        <v>3682</v>
      </c>
      <c r="C3579" t="s">
        <v>3683</v>
      </c>
      <c r="D3579">
        <v>0</v>
      </c>
      <c r="E3579" s="7">
        <v>47300</v>
      </c>
    </row>
    <row r="3580" spans="2:5" hidden="1" x14ac:dyDescent="0.25">
      <c r="B3580" t="s">
        <v>3682</v>
      </c>
      <c r="C3580" t="s">
        <v>3683</v>
      </c>
      <c r="D3580">
        <v>0</v>
      </c>
      <c r="E3580" s="7">
        <v>47300</v>
      </c>
    </row>
    <row r="3581" spans="2:5" hidden="1" x14ac:dyDescent="0.25">
      <c r="B3581" t="s">
        <v>3682</v>
      </c>
      <c r="C3581" t="s">
        <v>3683</v>
      </c>
      <c r="D3581">
        <v>0</v>
      </c>
      <c r="E3581" s="7">
        <v>47362</v>
      </c>
    </row>
    <row r="3582" spans="2:5" hidden="1" x14ac:dyDescent="0.25">
      <c r="B3582" t="s">
        <v>3682</v>
      </c>
      <c r="C3582" t="s">
        <v>3683</v>
      </c>
      <c r="D3582">
        <v>0</v>
      </c>
      <c r="E3582" s="7">
        <v>47423</v>
      </c>
    </row>
    <row r="3583" spans="2:5" hidden="1" x14ac:dyDescent="0.25">
      <c r="B3583" t="s">
        <v>3682</v>
      </c>
      <c r="C3583" t="s">
        <v>3683</v>
      </c>
      <c r="D3583">
        <v>0</v>
      </c>
      <c r="E3583" s="7">
        <v>47423</v>
      </c>
    </row>
    <row r="3584" spans="2:5" hidden="1" x14ac:dyDescent="0.25">
      <c r="B3584" t="s">
        <v>3682</v>
      </c>
      <c r="C3584" t="s">
        <v>3683</v>
      </c>
      <c r="D3584">
        <v>0</v>
      </c>
      <c r="E3584" s="7">
        <v>47484</v>
      </c>
    </row>
    <row r="3585" spans="2:5" hidden="1" x14ac:dyDescent="0.25">
      <c r="B3585" t="s">
        <v>3682</v>
      </c>
      <c r="C3585" t="s">
        <v>3683</v>
      </c>
      <c r="D3585">
        <v>0</v>
      </c>
      <c r="E3585" s="7">
        <v>47484</v>
      </c>
    </row>
    <row r="3586" spans="2:5" hidden="1" x14ac:dyDescent="0.25">
      <c r="B3586" t="s">
        <v>3682</v>
      </c>
      <c r="C3586" t="s">
        <v>3683</v>
      </c>
      <c r="D3586">
        <v>0</v>
      </c>
      <c r="E3586" s="7">
        <v>47515</v>
      </c>
    </row>
    <row r="3587" spans="2:5" hidden="1" x14ac:dyDescent="0.25">
      <c r="B3587" t="s">
        <v>3682</v>
      </c>
      <c r="C3587" t="s">
        <v>3683</v>
      </c>
      <c r="D3587">
        <v>0</v>
      </c>
      <c r="E3587" s="7">
        <v>47515</v>
      </c>
    </row>
    <row r="3588" spans="2:5" hidden="1" x14ac:dyDescent="0.25">
      <c r="B3588" t="s">
        <v>3682</v>
      </c>
      <c r="C3588" t="s">
        <v>3683</v>
      </c>
      <c r="D3588">
        <v>2000</v>
      </c>
      <c r="E3588" s="7">
        <v>47574</v>
      </c>
    </row>
    <row r="3589" spans="2:5" hidden="1" x14ac:dyDescent="0.25">
      <c r="B3589" t="s">
        <v>3682</v>
      </c>
      <c r="C3589" t="s">
        <v>3683</v>
      </c>
      <c r="D3589">
        <v>500</v>
      </c>
      <c r="E3589" s="7">
        <v>47574</v>
      </c>
    </row>
    <row r="3590" spans="2:5" hidden="1" x14ac:dyDescent="0.25">
      <c r="B3590" t="s">
        <v>3720</v>
      </c>
      <c r="C3590" t="s">
        <v>335</v>
      </c>
      <c r="D3590">
        <v>0</v>
      </c>
      <c r="E3590" s="7">
        <v>46966</v>
      </c>
    </row>
    <row r="3591" spans="2:5" hidden="1" x14ac:dyDescent="0.25">
      <c r="B3591" t="s">
        <v>3720</v>
      </c>
      <c r="C3591" t="s">
        <v>335</v>
      </c>
      <c r="D3591">
        <v>0</v>
      </c>
      <c r="E3591" s="7">
        <v>47027</v>
      </c>
    </row>
    <row r="3592" spans="2:5" hidden="1" x14ac:dyDescent="0.25">
      <c r="B3592" t="s">
        <v>3720</v>
      </c>
      <c r="C3592" t="s">
        <v>335</v>
      </c>
      <c r="D3592">
        <v>0</v>
      </c>
      <c r="E3592" s="7">
        <v>47058</v>
      </c>
    </row>
    <row r="3593" spans="2:5" hidden="1" x14ac:dyDescent="0.25">
      <c r="B3593" t="s">
        <v>3720</v>
      </c>
      <c r="C3593" t="s">
        <v>335</v>
      </c>
      <c r="D3593">
        <v>0</v>
      </c>
      <c r="E3593" s="7">
        <v>47058</v>
      </c>
    </row>
    <row r="3594" spans="2:5" hidden="1" x14ac:dyDescent="0.25">
      <c r="B3594" t="s">
        <v>3720</v>
      </c>
      <c r="C3594" t="s">
        <v>335</v>
      </c>
      <c r="D3594">
        <v>0</v>
      </c>
      <c r="E3594" s="7">
        <v>47178</v>
      </c>
    </row>
    <row r="3595" spans="2:5" hidden="1" x14ac:dyDescent="0.25">
      <c r="B3595" t="s">
        <v>3720</v>
      </c>
      <c r="C3595" t="s">
        <v>335</v>
      </c>
      <c r="D3595">
        <v>0</v>
      </c>
      <c r="E3595" s="7">
        <v>47178</v>
      </c>
    </row>
    <row r="3596" spans="2:5" hidden="1" x14ac:dyDescent="0.25">
      <c r="B3596" t="s">
        <v>3720</v>
      </c>
      <c r="C3596" t="s">
        <v>335</v>
      </c>
      <c r="D3596">
        <v>0</v>
      </c>
      <c r="E3596" s="7">
        <v>47331</v>
      </c>
    </row>
    <row r="3597" spans="2:5" hidden="1" x14ac:dyDescent="0.25">
      <c r="B3597" t="s">
        <v>3720</v>
      </c>
      <c r="C3597" t="s">
        <v>335</v>
      </c>
      <c r="D3597">
        <v>0</v>
      </c>
      <c r="E3597" s="7">
        <v>47331</v>
      </c>
    </row>
    <row r="3598" spans="2:5" hidden="1" x14ac:dyDescent="0.25">
      <c r="B3598" t="s">
        <v>3720</v>
      </c>
      <c r="C3598" t="s">
        <v>335</v>
      </c>
      <c r="D3598">
        <v>0</v>
      </c>
      <c r="E3598" s="7">
        <v>47392</v>
      </c>
    </row>
    <row r="3599" spans="2:5" hidden="1" x14ac:dyDescent="0.25">
      <c r="B3599" t="s">
        <v>3720</v>
      </c>
      <c r="C3599" t="s">
        <v>335</v>
      </c>
      <c r="D3599">
        <v>0</v>
      </c>
      <c r="E3599" s="7">
        <v>47423</v>
      </c>
    </row>
    <row r="3600" spans="2:5" hidden="1" x14ac:dyDescent="0.25">
      <c r="B3600" t="s">
        <v>3720</v>
      </c>
      <c r="C3600" t="s">
        <v>335</v>
      </c>
      <c r="D3600">
        <v>19</v>
      </c>
      <c r="E3600" s="7">
        <v>47484</v>
      </c>
    </row>
    <row r="3601" spans="2:5" hidden="1" x14ac:dyDescent="0.25">
      <c r="B3601" t="s">
        <v>3720</v>
      </c>
      <c r="C3601" t="s">
        <v>335</v>
      </c>
      <c r="D3601">
        <v>0</v>
      </c>
      <c r="E3601" s="7">
        <v>47484</v>
      </c>
    </row>
    <row r="3602" spans="2:5" hidden="1" x14ac:dyDescent="0.25">
      <c r="B3602" t="s">
        <v>3720</v>
      </c>
      <c r="C3602" t="s">
        <v>335</v>
      </c>
      <c r="D3602">
        <v>0</v>
      </c>
      <c r="E3602" s="7">
        <v>47119</v>
      </c>
    </row>
    <row r="3603" spans="2:5" hidden="1" x14ac:dyDescent="0.25">
      <c r="B3603" t="s">
        <v>3720</v>
      </c>
      <c r="C3603" t="s">
        <v>335</v>
      </c>
      <c r="D3603">
        <v>0</v>
      </c>
      <c r="E3603" s="7">
        <v>47239</v>
      </c>
    </row>
    <row r="3604" spans="2:5" hidden="1" x14ac:dyDescent="0.25">
      <c r="B3604" t="s">
        <v>3720</v>
      </c>
      <c r="C3604" t="s">
        <v>335</v>
      </c>
      <c r="D3604">
        <v>0</v>
      </c>
      <c r="E3604" s="7">
        <v>47239</v>
      </c>
    </row>
    <row r="3605" spans="2:5" hidden="1" x14ac:dyDescent="0.25">
      <c r="B3605" t="s">
        <v>3720</v>
      </c>
      <c r="C3605" t="s">
        <v>335</v>
      </c>
      <c r="D3605">
        <v>0</v>
      </c>
      <c r="E3605" s="7">
        <v>47543</v>
      </c>
    </row>
    <row r="3606" spans="2:5" hidden="1" x14ac:dyDescent="0.25">
      <c r="B3606" t="s">
        <v>3720</v>
      </c>
      <c r="C3606" t="s">
        <v>335</v>
      </c>
      <c r="D3606">
        <v>0</v>
      </c>
      <c r="E3606" s="7">
        <v>46753</v>
      </c>
    </row>
    <row r="3607" spans="2:5" hidden="1" x14ac:dyDescent="0.25">
      <c r="B3607" t="s">
        <v>3720</v>
      </c>
      <c r="C3607" t="s">
        <v>335</v>
      </c>
      <c r="D3607">
        <v>0</v>
      </c>
      <c r="E3607" s="7">
        <v>47300</v>
      </c>
    </row>
    <row r="3608" spans="2:5" hidden="1" x14ac:dyDescent="0.25">
      <c r="B3608" t="s">
        <v>3720</v>
      </c>
      <c r="C3608" t="s">
        <v>335</v>
      </c>
      <c r="D3608">
        <v>0</v>
      </c>
      <c r="E3608" s="7">
        <v>47300</v>
      </c>
    </row>
    <row r="3609" spans="2:5" hidden="1" x14ac:dyDescent="0.25">
      <c r="B3609" t="s">
        <v>3720</v>
      </c>
      <c r="C3609" t="s">
        <v>335</v>
      </c>
      <c r="D3609">
        <v>0</v>
      </c>
      <c r="E3609" s="7">
        <v>47362</v>
      </c>
    </row>
    <row r="3610" spans="2:5" hidden="1" x14ac:dyDescent="0.25">
      <c r="B3610" t="s">
        <v>3720</v>
      </c>
      <c r="C3610" t="s">
        <v>335</v>
      </c>
      <c r="D3610">
        <v>0</v>
      </c>
      <c r="E3610" s="7">
        <v>47574</v>
      </c>
    </row>
    <row r="3611" spans="2:5" hidden="1" x14ac:dyDescent="0.25">
      <c r="B3611" t="s">
        <v>3720</v>
      </c>
      <c r="C3611" t="s">
        <v>335</v>
      </c>
      <c r="D3611">
        <v>0</v>
      </c>
      <c r="E3611" s="7">
        <v>47058</v>
      </c>
    </row>
    <row r="3612" spans="2:5" hidden="1" x14ac:dyDescent="0.25">
      <c r="B3612" t="s">
        <v>3720</v>
      </c>
      <c r="C3612" t="s">
        <v>335</v>
      </c>
      <c r="D3612">
        <v>0</v>
      </c>
      <c r="E3612" s="7">
        <v>47178</v>
      </c>
    </row>
    <row r="3613" spans="2:5" hidden="1" x14ac:dyDescent="0.25">
      <c r="B3613" t="s">
        <v>3720</v>
      </c>
      <c r="C3613" t="s">
        <v>335</v>
      </c>
      <c r="D3613">
        <v>0</v>
      </c>
      <c r="E3613" s="7">
        <v>47331</v>
      </c>
    </row>
    <row r="3614" spans="2:5" hidden="1" x14ac:dyDescent="0.25">
      <c r="B3614" t="s">
        <v>3720</v>
      </c>
      <c r="C3614" t="s">
        <v>335</v>
      </c>
      <c r="D3614">
        <v>0</v>
      </c>
      <c r="E3614" s="7">
        <v>47331</v>
      </c>
    </row>
    <row r="3615" spans="2:5" hidden="1" x14ac:dyDescent="0.25">
      <c r="B3615" t="s">
        <v>3720</v>
      </c>
      <c r="C3615" t="s">
        <v>335</v>
      </c>
      <c r="D3615">
        <v>0</v>
      </c>
      <c r="E3615" s="7">
        <v>47392</v>
      </c>
    </row>
    <row r="3616" spans="2:5" hidden="1" x14ac:dyDescent="0.25">
      <c r="B3616" t="s">
        <v>3720</v>
      </c>
      <c r="C3616" t="s">
        <v>335</v>
      </c>
      <c r="D3616">
        <v>0</v>
      </c>
      <c r="E3616" s="7">
        <v>47423</v>
      </c>
    </row>
    <row r="3617" spans="2:5" hidden="1" x14ac:dyDescent="0.25">
      <c r="B3617" t="s">
        <v>3720</v>
      </c>
      <c r="C3617" t="s">
        <v>335</v>
      </c>
      <c r="D3617">
        <v>0</v>
      </c>
      <c r="E3617" s="7">
        <v>47484</v>
      </c>
    </row>
    <row r="3618" spans="2:5" hidden="1" x14ac:dyDescent="0.25">
      <c r="B3618" t="s">
        <v>3720</v>
      </c>
      <c r="C3618" t="s">
        <v>335</v>
      </c>
      <c r="D3618">
        <v>0</v>
      </c>
      <c r="E3618" s="7">
        <v>47239</v>
      </c>
    </row>
    <row r="3619" spans="2:5" hidden="1" x14ac:dyDescent="0.25">
      <c r="B3619" t="s">
        <v>3720</v>
      </c>
      <c r="C3619" t="s">
        <v>335</v>
      </c>
      <c r="D3619">
        <v>0</v>
      </c>
      <c r="E3619" s="7">
        <v>47543</v>
      </c>
    </row>
    <row r="3620" spans="2:5" hidden="1" x14ac:dyDescent="0.25">
      <c r="B3620" t="s">
        <v>3720</v>
      </c>
      <c r="C3620" t="s">
        <v>335</v>
      </c>
      <c r="D3620">
        <v>0</v>
      </c>
      <c r="E3620" s="7">
        <v>47300</v>
      </c>
    </row>
    <row r="3621" spans="2:5" hidden="1" x14ac:dyDescent="0.25">
      <c r="B3621" t="s">
        <v>3720</v>
      </c>
      <c r="C3621" t="s">
        <v>335</v>
      </c>
      <c r="D3621">
        <v>0</v>
      </c>
      <c r="E3621" s="7">
        <v>47362</v>
      </c>
    </row>
    <row r="3622" spans="2:5" hidden="1" x14ac:dyDescent="0.25">
      <c r="B3622" t="s">
        <v>3720</v>
      </c>
      <c r="C3622" t="s">
        <v>335</v>
      </c>
      <c r="D3622">
        <v>0</v>
      </c>
      <c r="E3622" s="7">
        <v>47574</v>
      </c>
    </row>
    <row r="3623" spans="2:5" hidden="1" x14ac:dyDescent="0.25">
      <c r="B3623" t="s">
        <v>3739</v>
      </c>
      <c r="C3623" t="s">
        <v>3740</v>
      </c>
      <c r="D3623">
        <v>0</v>
      </c>
      <c r="E3623" s="7">
        <v>47027</v>
      </c>
    </row>
    <row r="3624" spans="2:5" hidden="1" x14ac:dyDescent="0.25">
      <c r="B3624" t="s">
        <v>3739</v>
      </c>
      <c r="C3624" t="s">
        <v>3740</v>
      </c>
      <c r="D3624">
        <v>0</v>
      </c>
      <c r="E3624" s="7">
        <v>47058</v>
      </c>
    </row>
    <row r="3625" spans="2:5" hidden="1" x14ac:dyDescent="0.25">
      <c r="B3625" t="s">
        <v>3739</v>
      </c>
      <c r="C3625" t="s">
        <v>3740</v>
      </c>
      <c r="D3625">
        <v>0</v>
      </c>
      <c r="E3625" s="7">
        <v>47058</v>
      </c>
    </row>
    <row r="3626" spans="2:5" hidden="1" x14ac:dyDescent="0.25">
      <c r="B3626" t="s">
        <v>3739</v>
      </c>
      <c r="C3626" t="s">
        <v>3740</v>
      </c>
      <c r="D3626">
        <v>0</v>
      </c>
      <c r="E3626" s="7">
        <v>47178</v>
      </c>
    </row>
    <row r="3627" spans="2:5" hidden="1" x14ac:dyDescent="0.25">
      <c r="B3627" t="s">
        <v>3739</v>
      </c>
      <c r="C3627" t="s">
        <v>3740</v>
      </c>
      <c r="D3627">
        <v>0</v>
      </c>
      <c r="E3627" s="7">
        <v>47209</v>
      </c>
    </row>
    <row r="3628" spans="2:5" hidden="1" x14ac:dyDescent="0.25">
      <c r="B3628" t="s">
        <v>3739</v>
      </c>
      <c r="C3628" t="s">
        <v>3740</v>
      </c>
      <c r="D3628">
        <v>0</v>
      </c>
      <c r="E3628" s="7">
        <v>47209</v>
      </c>
    </row>
    <row r="3629" spans="2:5" hidden="1" x14ac:dyDescent="0.25">
      <c r="B3629" t="s">
        <v>3739</v>
      </c>
      <c r="C3629" t="s">
        <v>3740</v>
      </c>
      <c r="D3629">
        <v>0</v>
      </c>
      <c r="E3629" s="7">
        <v>47331</v>
      </c>
    </row>
    <row r="3630" spans="2:5" hidden="1" x14ac:dyDescent="0.25">
      <c r="B3630" t="s">
        <v>3739</v>
      </c>
      <c r="C3630" t="s">
        <v>3740</v>
      </c>
      <c r="D3630">
        <v>0</v>
      </c>
      <c r="E3630" s="7">
        <v>47331</v>
      </c>
    </row>
    <row r="3631" spans="2:5" hidden="1" x14ac:dyDescent="0.25">
      <c r="B3631" t="s">
        <v>3739</v>
      </c>
      <c r="C3631" t="s">
        <v>3740</v>
      </c>
      <c r="D3631">
        <v>0</v>
      </c>
      <c r="E3631" s="7">
        <v>47423</v>
      </c>
    </row>
    <row r="3632" spans="2:5" hidden="1" x14ac:dyDescent="0.25">
      <c r="B3632" t="s">
        <v>3739</v>
      </c>
      <c r="C3632" t="s">
        <v>3740</v>
      </c>
      <c r="D3632">
        <v>0</v>
      </c>
      <c r="E3632" s="7">
        <v>47423</v>
      </c>
    </row>
    <row r="3633" spans="2:5" hidden="1" x14ac:dyDescent="0.25">
      <c r="B3633" t="s">
        <v>3739</v>
      </c>
      <c r="C3633" t="s">
        <v>3740</v>
      </c>
      <c r="D3633">
        <v>0</v>
      </c>
      <c r="E3633" s="7">
        <v>47484</v>
      </c>
    </row>
    <row r="3634" spans="2:5" hidden="1" x14ac:dyDescent="0.25">
      <c r="B3634" t="s">
        <v>3739</v>
      </c>
      <c r="C3634" t="s">
        <v>3740</v>
      </c>
      <c r="D3634">
        <v>4648</v>
      </c>
      <c r="E3634" s="7">
        <v>47484</v>
      </c>
    </row>
    <row r="3635" spans="2:5" hidden="1" x14ac:dyDescent="0.25">
      <c r="B3635" t="s">
        <v>3739</v>
      </c>
      <c r="C3635" t="s">
        <v>3740</v>
      </c>
      <c r="D3635">
        <v>0</v>
      </c>
      <c r="E3635" s="7">
        <v>47119</v>
      </c>
    </row>
    <row r="3636" spans="2:5" hidden="1" x14ac:dyDescent="0.25">
      <c r="B3636" t="s">
        <v>3739</v>
      </c>
      <c r="C3636" t="s">
        <v>3740</v>
      </c>
      <c r="D3636">
        <v>0</v>
      </c>
      <c r="E3636" s="7">
        <v>47362</v>
      </c>
    </row>
    <row r="3637" spans="2:5" hidden="1" x14ac:dyDescent="0.25">
      <c r="B3637" t="s">
        <v>3739</v>
      </c>
      <c r="C3637" t="s">
        <v>3740</v>
      </c>
      <c r="D3637">
        <v>0</v>
      </c>
      <c r="E3637" s="7">
        <v>47362</v>
      </c>
    </row>
    <row r="3638" spans="2:5" hidden="1" x14ac:dyDescent="0.25">
      <c r="B3638" t="s">
        <v>3739</v>
      </c>
      <c r="C3638" t="s">
        <v>3740</v>
      </c>
      <c r="D3638">
        <v>0</v>
      </c>
      <c r="E3638" s="7">
        <v>47058</v>
      </c>
    </row>
    <row r="3639" spans="2:5" hidden="1" x14ac:dyDescent="0.25">
      <c r="B3639" t="s">
        <v>3739</v>
      </c>
      <c r="C3639" t="s">
        <v>3740</v>
      </c>
      <c r="D3639">
        <v>0</v>
      </c>
      <c r="E3639" s="7">
        <v>47209</v>
      </c>
    </row>
    <row r="3640" spans="2:5" hidden="1" x14ac:dyDescent="0.25">
      <c r="B3640" t="s">
        <v>3739</v>
      </c>
      <c r="C3640" t="s">
        <v>3740</v>
      </c>
      <c r="D3640">
        <v>0</v>
      </c>
      <c r="E3640" s="7">
        <v>47209</v>
      </c>
    </row>
    <row r="3641" spans="2:5" hidden="1" x14ac:dyDescent="0.25">
      <c r="B3641" t="s">
        <v>3739</v>
      </c>
      <c r="C3641" t="s">
        <v>3740</v>
      </c>
      <c r="D3641">
        <v>0</v>
      </c>
      <c r="E3641" s="7">
        <v>47331</v>
      </c>
    </row>
    <row r="3642" spans="2:5" hidden="1" x14ac:dyDescent="0.25">
      <c r="B3642" t="s">
        <v>3739</v>
      </c>
      <c r="C3642" t="s">
        <v>3740</v>
      </c>
      <c r="D3642">
        <v>0</v>
      </c>
      <c r="E3642" s="7">
        <v>47331</v>
      </c>
    </row>
    <row r="3643" spans="2:5" hidden="1" x14ac:dyDescent="0.25">
      <c r="B3643" t="s">
        <v>3739</v>
      </c>
      <c r="C3643" t="s">
        <v>3740</v>
      </c>
      <c r="D3643">
        <v>0</v>
      </c>
      <c r="E3643" s="7">
        <v>47423</v>
      </c>
    </row>
    <row r="3644" spans="2:5" hidden="1" x14ac:dyDescent="0.25">
      <c r="B3644" t="s">
        <v>3739</v>
      </c>
      <c r="C3644" t="s">
        <v>3740</v>
      </c>
      <c r="D3644">
        <v>0</v>
      </c>
      <c r="E3644" s="7">
        <v>47484</v>
      </c>
    </row>
    <row r="3645" spans="2:5" hidden="1" x14ac:dyDescent="0.25">
      <c r="B3645" t="s">
        <v>3739</v>
      </c>
      <c r="C3645" t="s">
        <v>3740</v>
      </c>
      <c r="D3645">
        <v>0</v>
      </c>
      <c r="E3645" s="7">
        <v>47119</v>
      </c>
    </row>
    <row r="3646" spans="2:5" hidden="1" x14ac:dyDescent="0.25">
      <c r="B3646" t="s">
        <v>3756</v>
      </c>
      <c r="C3646" t="s">
        <v>3757</v>
      </c>
      <c r="D3646">
        <v>0</v>
      </c>
      <c r="E3646" s="7">
        <v>46905</v>
      </c>
    </row>
    <row r="3647" spans="2:5" hidden="1" x14ac:dyDescent="0.25">
      <c r="B3647" t="s">
        <v>3756</v>
      </c>
      <c r="C3647" t="s">
        <v>3757</v>
      </c>
      <c r="D3647">
        <v>0</v>
      </c>
      <c r="E3647" s="7">
        <v>46905</v>
      </c>
    </row>
    <row r="3648" spans="2:5" hidden="1" x14ac:dyDescent="0.25">
      <c r="B3648" t="s">
        <v>3756</v>
      </c>
      <c r="C3648" t="s">
        <v>3757</v>
      </c>
      <c r="D3648">
        <v>0</v>
      </c>
      <c r="E3648" s="7">
        <v>46905</v>
      </c>
    </row>
    <row r="3649" spans="2:5" hidden="1" x14ac:dyDescent="0.25">
      <c r="B3649" t="s">
        <v>3756</v>
      </c>
      <c r="C3649" t="s">
        <v>3757</v>
      </c>
      <c r="D3649">
        <v>0</v>
      </c>
      <c r="E3649" s="7">
        <v>46539</v>
      </c>
    </row>
    <row r="3650" spans="2:5" hidden="1" x14ac:dyDescent="0.25">
      <c r="B3650" t="s">
        <v>3756</v>
      </c>
      <c r="C3650" t="s">
        <v>3757</v>
      </c>
      <c r="D3650">
        <v>0</v>
      </c>
      <c r="E3650" s="7">
        <v>46569</v>
      </c>
    </row>
    <row r="3651" spans="2:5" hidden="1" x14ac:dyDescent="0.25">
      <c r="B3651" t="s">
        <v>3756</v>
      </c>
      <c r="C3651" t="s">
        <v>3757</v>
      </c>
      <c r="D3651">
        <v>0</v>
      </c>
      <c r="E3651" s="7">
        <v>46784</v>
      </c>
    </row>
    <row r="3652" spans="2:5" hidden="1" x14ac:dyDescent="0.25">
      <c r="B3652" t="s">
        <v>3756</v>
      </c>
      <c r="C3652" t="s">
        <v>3757</v>
      </c>
      <c r="D3652">
        <v>0</v>
      </c>
      <c r="E3652" s="7">
        <v>46935</v>
      </c>
    </row>
    <row r="3653" spans="2:5" hidden="1" x14ac:dyDescent="0.25">
      <c r="B3653" t="s">
        <v>3756</v>
      </c>
      <c r="C3653" t="s">
        <v>3757</v>
      </c>
      <c r="D3653">
        <v>0</v>
      </c>
      <c r="E3653" s="7">
        <v>46600</v>
      </c>
    </row>
    <row r="3654" spans="2:5" hidden="1" x14ac:dyDescent="0.25">
      <c r="B3654" t="s">
        <v>3756</v>
      </c>
      <c r="C3654" t="s">
        <v>3757</v>
      </c>
      <c r="D3654">
        <v>0</v>
      </c>
      <c r="E3654" s="7">
        <v>46631</v>
      </c>
    </row>
    <row r="3655" spans="2:5" hidden="1" x14ac:dyDescent="0.25">
      <c r="B3655" t="s">
        <v>3756</v>
      </c>
      <c r="C3655" t="s">
        <v>3757</v>
      </c>
      <c r="D3655">
        <v>0</v>
      </c>
      <c r="E3655" s="7">
        <v>47058</v>
      </c>
    </row>
    <row r="3656" spans="2:5" hidden="1" x14ac:dyDescent="0.25">
      <c r="B3656" t="s">
        <v>3767</v>
      </c>
      <c r="C3656" t="s">
        <v>3768</v>
      </c>
      <c r="D3656">
        <v>0</v>
      </c>
      <c r="E3656" s="7">
        <v>46844</v>
      </c>
    </row>
    <row r="3657" spans="2:5" hidden="1" x14ac:dyDescent="0.25">
      <c r="B3657" t="s">
        <v>3767</v>
      </c>
      <c r="C3657" t="s">
        <v>3768</v>
      </c>
      <c r="D3657">
        <v>0</v>
      </c>
      <c r="E3657" s="7">
        <v>46174</v>
      </c>
    </row>
    <row r="3658" spans="2:5" hidden="1" x14ac:dyDescent="0.25">
      <c r="B3658" t="s">
        <v>3767</v>
      </c>
      <c r="C3658" t="s">
        <v>3768</v>
      </c>
      <c r="D3658">
        <v>0</v>
      </c>
      <c r="E3658" s="7">
        <v>46174</v>
      </c>
    </row>
    <row r="3659" spans="2:5" hidden="1" x14ac:dyDescent="0.25">
      <c r="B3659" t="s">
        <v>3767</v>
      </c>
      <c r="C3659" t="s">
        <v>3768</v>
      </c>
      <c r="D3659">
        <v>0</v>
      </c>
      <c r="E3659" s="7">
        <v>46844</v>
      </c>
    </row>
    <row r="3660" spans="2:5" hidden="1" x14ac:dyDescent="0.25">
      <c r="B3660" t="s">
        <v>3767</v>
      </c>
      <c r="C3660" t="s">
        <v>3768</v>
      </c>
      <c r="D3660">
        <v>0</v>
      </c>
      <c r="E3660" s="7">
        <v>46631</v>
      </c>
    </row>
    <row r="3661" spans="2:5" hidden="1" x14ac:dyDescent="0.25">
      <c r="B3661" t="s">
        <v>3767</v>
      </c>
      <c r="C3661" t="s">
        <v>3768</v>
      </c>
      <c r="D3661">
        <v>0</v>
      </c>
      <c r="E3661" s="7">
        <v>47119</v>
      </c>
    </row>
    <row r="3662" spans="2:5" hidden="1" x14ac:dyDescent="0.25">
      <c r="B3662" t="s">
        <v>3773</v>
      </c>
      <c r="C3662" t="s">
        <v>3774</v>
      </c>
      <c r="D3662">
        <v>0</v>
      </c>
      <c r="E3662" s="7">
        <v>47119</v>
      </c>
    </row>
    <row r="3663" spans="2:5" hidden="1" x14ac:dyDescent="0.25">
      <c r="B3663" t="s">
        <v>3773</v>
      </c>
      <c r="C3663" t="s">
        <v>3774</v>
      </c>
      <c r="D3663">
        <v>0</v>
      </c>
      <c r="E3663" s="7">
        <v>46905</v>
      </c>
    </row>
    <row r="3664" spans="2:5" hidden="1" x14ac:dyDescent="0.25">
      <c r="B3664" t="s">
        <v>3773</v>
      </c>
      <c r="C3664" t="s">
        <v>3774</v>
      </c>
      <c r="D3664">
        <v>0</v>
      </c>
      <c r="E3664" s="7">
        <v>46905</v>
      </c>
    </row>
    <row r="3665" spans="2:5" hidden="1" x14ac:dyDescent="0.25">
      <c r="B3665" t="s">
        <v>3773</v>
      </c>
      <c r="C3665" t="s">
        <v>3774</v>
      </c>
      <c r="D3665">
        <v>0</v>
      </c>
      <c r="E3665" s="7">
        <v>46631</v>
      </c>
    </row>
    <row r="3666" spans="2:5" hidden="1" x14ac:dyDescent="0.25">
      <c r="B3666" t="s">
        <v>3773</v>
      </c>
      <c r="C3666" t="s">
        <v>3774</v>
      </c>
      <c r="D3666">
        <v>0</v>
      </c>
      <c r="E3666" s="7">
        <v>46997</v>
      </c>
    </row>
    <row r="3667" spans="2:5" hidden="1" x14ac:dyDescent="0.25">
      <c r="B3667" t="s">
        <v>3773</v>
      </c>
      <c r="C3667" t="s">
        <v>3774</v>
      </c>
      <c r="D3667">
        <v>0</v>
      </c>
      <c r="E3667" s="7">
        <v>46935</v>
      </c>
    </row>
    <row r="3668" spans="2:5" hidden="1" x14ac:dyDescent="0.25">
      <c r="B3668" t="s">
        <v>3773</v>
      </c>
      <c r="C3668" t="s">
        <v>3774</v>
      </c>
      <c r="D3668">
        <v>18</v>
      </c>
      <c r="E3668" s="7">
        <v>46966</v>
      </c>
    </row>
    <row r="3669" spans="2:5" hidden="1" x14ac:dyDescent="0.25">
      <c r="B3669" t="s">
        <v>3773</v>
      </c>
      <c r="C3669" t="s">
        <v>3774</v>
      </c>
      <c r="D3669">
        <v>100</v>
      </c>
      <c r="E3669" s="7">
        <v>47270</v>
      </c>
    </row>
    <row r="3670" spans="2:5" hidden="1" x14ac:dyDescent="0.25">
      <c r="B3670" t="s">
        <v>3773</v>
      </c>
      <c r="C3670" t="s">
        <v>3774</v>
      </c>
      <c r="D3670">
        <v>0</v>
      </c>
      <c r="E3670" s="7">
        <v>46600</v>
      </c>
    </row>
    <row r="3671" spans="2:5" hidden="1" x14ac:dyDescent="0.25">
      <c r="B3671" t="s">
        <v>3773</v>
      </c>
      <c r="C3671" t="s">
        <v>3774</v>
      </c>
      <c r="D3671">
        <v>0</v>
      </c>
      <c r="E3671" s="7">
        <v>46905</v>
      </c>
    </row>
    <row r="3672" spans="2:5" hidden="1" x14ac:dyDescent="0.25">
      <c r="B3672" t="s">
        <v>3778</v>
      </c>
      <c r="C3672" t="s">
        <v>3779</v>
      </c>
      <c r="D3672">
        <v>0</v>
      </c>
      <c r="E3672" s="7">
        <v>46784</v>
      </c>
    </row>
    <row r="3673" spans="2:5" hidden="1" x14ac:dyDescent="0.25">
      <c r="B3673" t="s">
        <v>3778</v>
      </c>
      <c r="C3673" t="s">
        <v>3779</v>
      </c>
      <c r="D3673">
        <v>0</v>
      </c>
      <c r="E3673" s="7">
        <v>47119</v>
      </c>
    </row>
    <row r="3674" spans="2:5" hidden="1" x14ac:dyDescent="0.25">
      <c r="B3674" t="s">
        <v>3778</v>
      </c>
      <c r="C3674" t="s">
        <v>3779</v>
      </c>
      <c r="D3674">
        <v>0</v>
      </c>
      <c r="E3674" s="7">
        <v>46935</v>
      </c>
    </row>
    <row r="3675" spans="2:5" hidden="1" x14ac:dyDescent="0.25">
      <c r="B3675" t="s">
        <v>3778</v>
      </c>
      <c r="C3675" t="s">
        <v>3779</v>
      </c>
      <c r="D3675">
        <v>0</v>
      </c>
      <c r="E3675" s="7">
        <v>46905</v>
      </c>
    </row>
    <row r="3676" spans="2:5" hidden="1" x14ac:dyDescent="0.25">
      <c r="B3676" t="s">
        <v>3778</v>
      </c>
      <c r="C3676" t="s">
        <v>3779</v>
      </c>
      <c r="D3676">
        <v>0</v>
      </c>
      <c r="E3676" s="7">
        <v>46997</v>
      </c>
    </row>
    <row r="3677" spans="2:5" hidden="1" x14ac:dyDescent="0.25">
      <c r="B3677" t="s">
        <v>3778</v>
      </c>
      <c r="C3677" t="s">
        <v>3779</v>
      </c>
      <c r="D3677">
        <v>0</v>
      </c>
      <c r="E3677" s="7">
        <v>46784</v>
      </c>
    </row>
    <row r="3678" spans="2:5" hidden="1" x14ac:dyDescent="0.25">
      <c r="B3678" t="s">
        <v>3778</v>
      </c>
      <c r="C3678" t="s">
        <v>3779</v>
      </c>
      <c r="D3678">
        <v>20</v>
      </c>
      <c r="E3678" s="7">
        <v>47119</v>
      </c>
    </row>
    <row r="3679" spans="2:5" hidden="1" x14ac:dyDescent="0.25">
      <c r="B3679" t="s">
        <v>3778</v>
      </c>
      <c r="C3679" t="s">
        <v>3779</v>
      </c>
      <c r="D3679">
        <v>300</v>
      </c>
      <c r="E3679" s="7">
        <v>47239</v>
      </c>
    </row>
    <row r="3680" spans="2:5" hidden="1" x14ac:dyDescent="0.25">
      <c r="B3680" t="s">
        <v>3778</v>
      </c>
      <c r="C3680" t="s">
        <v>3779</v>
      </c>
      <c r="D3680">
        <v>0</v>
      </c>
      <c r="E3680" s="7">
        <v>46631</v>
      </c>
    </row>
    <row r="3681" spans="2:5" hidden="1" x14ac:dyDescent="0.25">
      <c r="B3681" t="s">
        <v>3784</v>
      </c>
      <c r="C3681" t="s">
        <v>3785</v>
      </c>
      <c r="D3681">
        <v>12</v>
      </c>
      <c r="E3681" s="7">
        <v>47150</v>
      </c>
    </row>
    <row r="3682" spans="2:5" hidden="1" x14ac:dyDescent="0.25">
      <c r="B3682" t="s">
        <v>3784</v>
      </c>
      <c r="C3682" t="s">
        <v>3785</v>
      </c>
      <c r="D3682">
        <v>0</v>
      </c>
      <c r="E3682" s="7">
        <v>47088</v>
      </c>
    </row>
    <row r="3683" spans="2:5" hidden="1" x14ac:dyDescent="0.25">
      <c r="B3683" t="s">
        <v>3786</v>
      </c>
      <c r="C3683" t="s">
        <v>13702</v>
      </c>
      <c r="D3683">
        <v>100</v>
      </c>
      <c r="E3683" s="7">
        <v>47270</v>
      </c>
    </row>
    <row r="3684" spans="2:5" hidden="1" x14ac:dyDescent="0.25">
      <c r="B3684" t="s">
        <v>3786</v>
      </c>
      <c r="C3684" t="s">
        <v>13702</v>
      </c>
      <c r="D3684">
        <v>0</v>
      </c>
      <c r="E3684" s="7">
        <v>46235</v>
      </c>
    </row>
    <row r="3685" spans="2:5" hidden="1" x14ac:dyDescent="0.25">
      <c r="B3685" t="s">
        <v>3791</v>
      </c>
      <c r="C3685" t="s">
        <v>13703</v>
      </c>
      <c r="D3685">
        <v>0</v>
      </c>
      <c r="E3685" s="7" t="s">
        <v>30</v>
      </c>
    </row>
    <row r="3686" spans="2:5" hidden="1" x14ac:dyDescent="0.25">
      <c r="B3686" t="s">
        <v>3791</v>
      </c>
      <c r="C3686" t="s">
        <v>13703</v>
      </c>
      <c r="D3686">
        <v>0</v>
      </c>
      <c r="E3686" s="7">
        <v>46784</v>
      </c>
    </row>
    <row r="3687" spans="2:5" hidden="1" x14ac:dyDescent="0.25">
      <c r="B3687" t="s">
        <v>3791</v>
      </c>
      <c r="C3687" t="s">
        <v>13703</v>
      </c>
      <c r="D3687">
        <v>0</v>
      </c>
      <c r="E3687" s="7">
        <v>46844</v>
      </c>
    </row>
    <row r="3688" spans="2:5" hidden="1" x14ac:dyDescent="0.25">
      <c r="B3688" t="s">
        <v>3791</v>
      </c>
      <c r="C3688" t="s">
        <v>13703</v>
      </c>
      <c r="D3688">
        <v>280</v>
      </c>
      <c r="E3688" s="7">
        <v>46997</v>
      </c>
    </row>
    <row r="3689" spans="2:5" hidden="1" x14ac:dyDescent="0.25">
      <c r="B3689" t="s">
        <v>3791</v>
      </c>
      <c r="C3689" t="s">
        <v>13703</v>
      </c>
      <c r="D3689">
        <v>0</v>
      </c>
      <c r="E3689" s="7">
        <v>46569</v>
      </c>
    </row>
    <row r="3690" spans="2:5" hidden="1" x14ac:dyDescent="0.25">
      <c r="B3690" t="s">
        <v>3791</v>
      </c>
      <c r="C3690" t="s">
        <v>13703</v>
      </c>
      <c r="D3690">
        <v>0</v>
      </c>
      <c r="E3690" s="7">
        <v>46569</v>
      </c>
    </row>
    <row r="3691" spans="2:5" hidden="1" x14ac:dyDescent="0.25">
      <c r="B3691" t="s">
        <v>3791</v>
      </c>
      <c r="C3691" t="s">
        <v>13703</v>
      </c>
      <c r="D3691">
        <v>0</v>
      </c>
      <c r="E3691" s="7">
        <v>46631</v>
      </c>
    </row>
    <row r="3692" spans="2:5" hidden="1" x14ac:dyDescent="0.25">
      <c r="B3692" t="s">
        <v>3791</v>
      </c>
      <c r="C3692" t="s">
        <v>13703</v>
      </c>
      <c r="D3692">
        <v>0</v>
      </c>
      <c r="E3692" s="7">
        <v>46997</v>
      </c>
    </row>
    <row r="3693" spans="2:5" hidden="1" x14ac:dyDescent="0.25">
      <c r="B3693" t="s">
        <v>3797</v>
      </c>
      <c r="C3693" t="s">
        <v>13704</v>
      </c>
      <c r="D3693">
        <v>205</v>
      </c>
      <c r="E3693" s="7">
        <v>46692</v>
      </c>
    </row>
    <row r="3694" spans="2:5" hidden="1" x14ac:dyDescent="0.25">
      <c r="B3694" t="s">
        <v>3797</v>
      </c>
      <c r="C3694" t="s">
        <v>13704</v>
      </c>
      <c r="D3694">
        <v>0</v>
      </c>
      <c r="E3694" s="7">
        <v>46692</v>
      </c>
    </row>
    <row r="3695" spans="2:5" hidden="1" x14ac:dyDescent="0.25">
      <c r="B3695" t="s">
        <v>3800</v>
      </c>
      <c r="C3695" t="s">
        <v>13705</v>
      </c>
      <c r="D3695">
        <v>0</v>
      </c>
      <c r="E3695" s="7">
        <v>47209</v>
      </c>
    </row>
    <row r="3696" spans="2:5" hidden="1" x14ac:dyDescent="0.25">
      <c r="B3696" t="s">
        <v>3800</v>
      </c>
      <c r="C3696" t="s">
        <v>13705</v>
      </c>
      <c r="D3696">
        <v>0</v>
      </c>
      <c r="E3696" s="7">
        <v>47515</v>
      </c>
    </row>
    <row r="3697" spans="2:5" hidden="1" x14ac:dyDescent="0.25">
      <c r="B3697" t="s">
        <v>3800</v>
      </c>
      <c r="C3697" t="s">
        <v>13705</v>
      </c>
      <c r="D3697">
        <v>212</v>
      </c>
      <c r="E3697" s="7">
        <v>47543</v>
      </c>
    </row>
    <row r="3698" spans="2:5" hidden="1" x14ac:dyDescent="0.25">
      <c r="B3698" t="s">
        <v>3803</v>
      </c>
      <c r="C3698" t="s">
        <v>13706</v>
      </c>
      <c r="D3698">
        <v>236</v>
      </c>
      <c r="E3698" s="7">
        <v>46784</v>
      </c>
    </row>
    <row r="3699" spans="2:5" hidden="1" x14ac:dyDescent="0.25">
      <c r="B3699" t="s">
        <v>3803</v>
      </c>
      <c r="C3699" t="s">
        <v>13706</v>
      </c>
      <c r="D3699">
        <v>0</v>
      </c>
      <c r="E3699" s="7">
        <v>47515</v>
      </c>
    </row>
    <row r="3700" spans="2:5" hidden="1" x14ac:dyDescent="0.25">
      <c r="B3700" t="s">
        <v>3805</v>
      </c>
      <c r="C3700" t="s">
        <v>13707</v>
      </c>
      <c r="D3700">
        <v>33</v>
      </c>
      <c r="E3700" s="7">
        <v>46784</v>
      </c>
    </row>
    <row r="3701" spans="2:5" hidden="1" x14ac:dyDescent="0.25">
      <c r="B3701" t="s">
        <v>3807</v>
      </c>
      <c r="C3701" t="s">
        <v>3808</v>
      </c>
      <c r="D3701">
        <v>0</v>
      </c>
      <c r="E3701" s="7">
        <v>46296</v>
      </c>
    </row>
    <row r="3702" spans="2:5" hidden="1" x14ac:dyDescent="0.25">
      <c r="B3702" t="s">
        <v>3811</v>
      </c>
      <c r="C3702" t="s">
        <v>13490</v>
      </c>
      <c r="D3702">
        <v>0</v>
      </c>
      <c r="E3702" s="7">
        <v>46082</v>
      </c>
    </row>
    <row r="3703" spans="2:5" hidden="1" x14ac:dyDescent="0.25">
      <c r="B3703" t="s">
        <v>3811</v>
      </c>
      <c r="C3703" t="s">
        <v>13490</v>
      </c>
      <c r="D3703">
        <v>0</v>
      </c>
      <c r="E3703" s="7">
        <v>46082</v>
      </c>
    </row>
    <row r="3704" spans="2:5" hidden="1" x14ac:dyDescent="0.25">
      <c r="B3704" t="s">
        <v>3811</v>
      </c>
      <c r="C3704" t="s">
        <v>13490</v>
      </c>
      <c r="D3704">
        <v>0</v>
      </c>
      <c r="E3704" s="7">
        <v>47270</v>
      </c>
    </row>
    <row r="3705" spans="2:5" hidden="1" x14ac:dyDescent="0.25">
      <c r="B3705" t="s">
        <v>3811</v>
      </c>
      <c r="C3705" t="s">
        <v>13490</v>
      </c>
      <c r="D3705">
        <v>22431</v>
      </c>
      <c r="E3705" s="7">
        <v>47635</v>
      </c>
    </row>
    <row r="3706" spans="2:5" hidden="1" x14ac:dyDescent="0.25">
      <c r="B3706" t="s">
        <v>3812</v>
      </c>
      <c r="C3706" t="s">
        <v>13491</v>
      </c>
      <c r="D3706">
        <v>0</v>
      </c>
      <c r="E3706" s="7">
        <v>46692</v>
      </c>
    </row>
    <row r="3707" spans="2:5" hidden="1" x14ac:dyDescent="0.25">
      <c r="B3707" t="s">
        <v>3812</v>
      </c>
      <c r="C3707" t="s">
        <v>13491</v>
      </c>
      <c r="D3707">
        <v>0</v>
      </c>
      <c r="E3707" s="7">
        <v>46935</v>
      </c>
    </row>
    <row r="3708" spans="2:5" hidden="1" x14ac:dyDescent="0.25">
      <c r="B3708" t="s">
        <v>3812</v>
      </c>
      <c r="C3708" t="s">
        <v>13491</v>
      </c>
      <c r="D3708">
        <v>6</v>
      </c>
      <c r="E3708" s="7">
        <v>47270</v>
      </c>
    </row>
    <row r="3709" spans="2:5" hidden="1" x14ac:dyDescent="0.25">
      <c r="B3709" t="s">
        <v>3812</v>
      </c>
      <c r="C3709" t="s">
        <v>13491</v>
      </c>
      <c r="D3709">
        <v>4475</v>
      </c>
      <c r="E3709" s="7">
        <v>47635</v>
      </c>
    </row>
    <row r="3710" spans="2:5" hidden="1" x14ac:dyDescent="0.25">
      <c r="B3710" t="s">
        <v>3813</v>
      </c>
      <c r="C3710" t="s">
        <v>13708</v>
      </c>
      <c r="D3710">
        <v>0</v>
      </c>
      <c r="E3710" s="7">
        <v>47484</v>
      </c>
    </row>
    <row r="3711" spans="2:5" hidden="1" x14ac:dyDescent="0.25">
      <c r="B3711" t="s">
        <v>3813</v>
      </c>
      <c r="C3711" t="s">
        <v>13708</v>
      </c>
      <c r="D3711">
        <v>0</v>
      </c>
      <c r="E3711" s="7">
        <v>47515</v>
      </c>
    </row>
    <row r="3712" spans="2:5" hidden="1" x14ac:dyDescent="0.25">
      <c r="B3712" t="s">
        <v>3813</v>
      </c>
      <c r="C3712" t="s">
        <v>13708</v>
      </c>
      <c r="D3712">
        <v>0</v>
      </c>
      <c r="E3712" s="7">
        <v>47543</v>
      </c>
    </row>
    <row r="3713" spans="2:5" hidden="1" x14ac:dyDescent="0.25">
      <c r="B3713" t="s">
        <v>3813</v>
      </c>
      <c r="C3713" t="s">
        <v>13708</v>
      </c>
      <c r="D3713">
        <v>0</v>
      </c>
      <c r="E3713" s="7">
        <v>47574</v>
      </c>
    </row>
    <row r="3714" spans="2:5" hidden="1" x14ac:dyDescent="0.25">
      <c r="B3714" t="s">
        <v>3813</v>
      </c>
      <c r="C3714" t="s">
        <v>13708</v>
      </c>
      <c r="D3714">
        <v>0</v>
      </c>
      <c r="E3714" s="7">
        <v>47604</v>
      </c>
    </row>
    <row r="3715" spans="2:5" hidden="1" x14ac:dyDescent="0.25">
      <c r="B3715" t="s">
        <v>3813</v>
      </c>
      <c r="C3715" t="s">
        <v>13708</v>
      </c>
      <c r="D3715">
        <v>0</v>
      </c>
      <c r="E3715" s="7">
        <v>47849</v>
      </c>
    </row>
    <row r="3716" spans="2:5" hidden="1" x14ac:dyDescent="0.25">
      <c r="B3716" t="s">
        <v>3813</v>
      </c>
      <c r="C3716" t="s">
        <v>13708</v>
      </c>
      <c r="D3716">
        <v>0</v>
      </c>
      <c r="E3716" s="7">
        <v>47727</v>
      </c>
    </row>
    <row r="3717" spans="2:5" hidden="1" x14ac:dyDescent="0.25">
      <c r="B3717" t="s">
        <v>3813</v>
      </c>
      <c r="C3717" t="s">
        <v>13708</v>
      </c>
      <c r="D3717">
        <v>0</v>
      </c>
      <c r="E3717" s="7">
        <v>47788</v>
      </c>
    </row>
    <row r="3718" spans="2:5" hidden="1" x14ac:dyDescent="0.25">
      <c r="B3718" t="s">
        <v>3813</v>
      </c>
      <c r="C3718" t="s">
        <v>13708</v>
      </c>
      <c r="D3718">
        <v>0</v>
      </c>
      <c r="E3718" s="7">
        <v>47818</v>
      </c>
    </row>
    <row r="3719" spans="2:5" hidden="1" x14ac:dyDescent="0.25">
      <c r="B3719" t="s">
        <v>3813</v>
      </c>
      <c r="C3719" t="s">
        <v>13708</v>
      </c>
      <c r="D3719">
        <v>0</v>
      </c>
      <c r="E3719" s="7">
        <v>47880</v>
      </c>
    </row>
    <row r="3720" spans="2:5" hidden="1" x14ac:dyDescent="0.25">
      <c r="B3720" t="s">
        <v>3813</v>
      </c>
      <c r="C3720" t="s">
        <v>13708</v>
      </c>
      <c r="D3720">
        <v>1515</v>
      </c>
      <c r="E3720" s="7">
        <v>47908</v>
      </c>
    </row>
    <row r="3721" spans="2:5" hidden="1" x14ac:dyDescent="0.25">
      <c r="B3721" t="s">
        <v>3813</v>
      </c>
      <c r="C3721" t="s">
        <v>13708</v>
      </c>
      <c r="D3721">
        <v>0</v>
      </c>
      <c r="E3721" s="7">
        <v>47543</v>
      </c>
    </row>
    <row r="3722" spans="2:5" hidden="1" x14ac:dyDescent="0.25">
      <c r="B3722" t="s">
        <v>3813</v>
      </c>
      <c r="C3722" t="s">
        <v>13708</v>
      </c>
      <c r="D3722">
        <v>0</v>
      </c>
      <c r="E3722" s="7">
        <v>47696</v>
      </c>
    </row>
    <row r="3723" spans="2:5" hidden="1" x14ac:dyDescent="0.25">
      <c r="B3723" t="s">
        <v>3813</v>
      </c>
      <c r="C3723" t="s">
        <v>13708</v>
      </c>
      <c r="D3723">
        <v>770</v>
      </c>
      <c r="E3723" s="7">
        <v>47908</v>
      </c>
    </row>
    <row r="3724" spans="2:5" hidden="1" x14ac:dyDescent="0.25">
      <c r="B3724" t="s">
        <v>3813</v>
      </c>
      <c r="C3724" t="s">
        <v>13708</v>
      </c>
      <c r="D3724">
        <v>0</v>
      </c>
      <c r="E3724" s="7">
        <v>47484</v>
      </c>
    </row>
    <row r="3725" spans="2:5" hidden="1" x14ac:dyDescent="0.25">
      <c r="B3725" t="s">
        <v>3813</v>
      </c>
      <c r="C3725" t="s">
        <v>13708</v>
      </c>
      <c r="D3725">
        <v>0</v>
      </c>
      <c r="E3725" s="7">
        <v>47543</v>
      </c>
    </row>
    <row r="3726" spans="2:5" hidden="1" x14ac:dyDescent="0.25">
      <c r="B3726" t="s">
        <v>3813</v>
      </c>
      <c r="C3726" t="s">
        <v>13708</v>
      </c>
      <c r="D3726">
        <v>0</v>
      </c>
      <c r="E3726" s="7">
        <v>47543</v>
      </c>
    </row>
    <row r="3727" spans="2:5" hidden="1" x14ac:dyDescent="0.25">
      <c r="B3727" t="s">
        <v>3816</v>
      </c>
      <c r="C3727" t="s">
        <v>13709</v>
      </c>
      <c r="D3727">
        <v>0</v>
      </c>
      <c r="E3727" s="7">
        <v>47849</v>
      </c>
    </row>
    <row r="3728" spans="2:5" hidden="1" x14ac:dyDescent="0.25">
      <c r="B3728" t="s">
        <v>3816</v>
      </c>
      <c r="C3728" t="s">
        <v>13709</v>
      </c>
      <c r="D3728">
        <v>0</v>
      </c>
      <c r="E3728" s="7">
        <v>47543</v>
      </c>
    </row>
    <row r="3729" spans="2:5" hidden="1" x14ac:dyDescent="0.25">
      <c r="B3729" t="s">
        <v>3816</v>
      </c>
      <c r="C3729" t="s">
        <v>13709</v>
      </c>
      <c r="D3729">
        <v>0</v>
      </c>
      <c r="E3729" s="7">
        <v>47665</v>
      </c>
    </row>
    <row r="3730" spans="2:5" hidden="1" x14ac:dyDescent="0.25">
      <c r="B3730" t="s">
        <v>3816</v>
      </c>
      <c r="C3730" t="s">
        <v>13709</v>
      </c>
      <c r="D3730">
        <v>0</v>
      </c>
      <c r="E3730" s="7">
        <v>47818</v>
      </c>
    </row>
    <row r="3731" spans="2:5" hidden="1" x14ac:dyDescent="0.25">
      <c r="B3731" t="s">
        <v>3816</v>
      </c>
      <c r="C3731" t="s">
        <v>13709</v>
      </c>
      <c r="D3731">
        <v>0</v>
      </c>
      <c r="E3731" s="7">
        <v>47543</v>
      </c>
    </row>
    <row r="3732" spans="2:5" hidden="1" x14ac:dyDescent="0.25">
      <c r="B3732" t="s">
        <v>3816</v>
      </c>
      <c r="C3732" t="s">
        <v>13709</v>
      </c>
      <c r="D3732">
        <v>0</v>
      </c>
      <c r="E3732" s="7">
        <v>47696</v>
      </c>
    </row>
    <row r="3733" spans="2:5" hidden="1" x14ac:dyDescent="0.25">
      <c r="B3733" t="s">
        <v>3816</v>
      </c>
      <c r="C3733" t="s">
        <v>13709</v>
      </c>
      <c r="D3733">
        <v>507</v>
      </c>
      <c r="E3733" s="7">
        <v>47908</v>
      </c>
    </row>
    <row r="3734" spans="2:5" hidden="1" x14ac:dyDescent="0.25">
      <c r="B3734" t="s">
        <v>3816</v>
      </c>
      <c r="C3734" t="s">
        <v>13709</v>
      </c>
      <c r="D3734">
        <v>0</v>
      </c>
      <c r="E3734" s="7">
        <v>47849</v>
      </c>
    </row>
    <row r="3735" spans="2:5" hidden="1" x14ac:dyDescent="0.25">
      <c r="B3735" t="s">
        <v>3818</v>
      </c>
      <c r="C3735" t="s">
        <v>3819</v>
      </c>
      <c r="D3735">
        <v>0</v>
      </c>
      <c r="E3735" s="7">
        <v>47515</v>
      </c>
    </row>
    <row r="3736" spans="2:5" hidden="1" x14ac:dyDescent="0.25">
      <c r="B3736" t="s">
        <v>3818</v>
      </c>
      <c r="C3736" t="s">
        <v>3819</v>
      </c>
      <c r="D3736">
        <v>0</v>
      </c>
      <c r="E3736" s="7">
        <v>47515</v>
      </c>
    </row>
    <row r="3737" spans="2:5" hidden="1" x14ac:dyDescent="0.25">
      <c r="B3737" t="s">
        <v>3818</v>
      </c>
      <c r="C3737" t="s">
        <v>3819</v>
      </c>
      <c r="D3737">
        <v>0</v>
      </c>
      <c r="E3737" s="7">
        <v>47635</v>
      </c>
    </row>
    <row r="3738" spans="2:5" hidden="1" x14ac:dyDescent="0.25">
      <c r="B3738" t="s">
        <v>3818</v>
      </c>
      <c r="C3738" t="s">
        <v>3819</v>
      </c>
      <c r="D3738">
        <v>0</v>
      </c>
      <c r="E3738" s="7">
        <v>47515</v>
      </c>
    </row>
    <row r="3739" spans="2:5" hidden="1" x14ac:dyDescent="0.25">
      <c r="B3739" t="s">
        <v>3822</v>
      </c>
      <c r="C3739" t="s">
        <v>3823</v>
      </c>
      <c r="D3739">
        <v>0</v>
      </c>
      <c r="E3739" s="7">
        <v>47574</v>
      </c>
    </row>
    <row r="3740" spans="2:5" hidden="1" x14ac:dyDescent="0.25">
      <c r="B3740" t="s">
        <v>3822</v>
      </c>
      <c r="C3740" t="s">
        <v>3823</v>
      </c>
      <c r="D3740">
        <v>0</v>
      </c>
      <c r="E3740" s="7">
        <v>47574</v>
      </c>
    </row>
    <row r="3741" spans="2:5" hidden="1" x14ac:dyDescent="0.25">
      <c r="B3741" t="s">
        <v>3824</v>
      </c>
      <c r="C3741" t="s">
        <v>3825</v>
      </c>
      <c r="D3741">
        <v>600</v>
      </c>
      <c r="E3741" s="7">
        <v>46997</v>
      </c>
    </row>
    <row r="3742" spans="2:5" hidden="1" x14ac:dyDescent="0.25">
      <c r="B3742" t="s">
        <v>3827</v>
      </c>
      <c r="C3742" t="s">
        <v>3828</v>
      </c>
      <c r="D3742">
        <v>12</v>
      </c>
      <c r="E3742" s="7" t="s">
        <v>30</v>
      </c>
    </row>
    <row r="3743" spans="2:5" hidden="1" x14ac:dyDescent="0.25">
      <c r="B3743" t="s">
        <v>3830</v>
      </c>
      <c r="C3743" t="s">
        <v>3831</v>
      </c>
      <c r="D3743">
        <v>0</v>
      </c>
      <c r="E3743" s="7" t="s">
        <v>30</v>
      </c>
    </row>
    <row r="3744" spans="2:5" hidden="1" x14ac:dyDescent="0.25">
      <c r="B3744" t="s">
        <v>3833</v>
      </c>
      <c r="C3744" t="s">
        <v>3834</v>
      </c>
      <c r="D3744">
        <v>0</v>
      </c>
      <c r="E3744" s="7" t="s">
        <v>30</v>
      </c>
    </row>
    <row r="3745" spans="2:5" hidden="1" x14ac:dyDescent="0.25">
      <c r="B3745" t="s">
        <v>3836</v>
      </c>
      <c r="C3745" t="s">
        <v>3837</v>
      </c>
      <c r="D3745">
        <v>0</v>
      </c>
      <c r="E3745" s="7">
        <v>46447</v>
      </c>
    </row>
    <row r="3746" spans="2:5" hidden="1" x14ac:dyDescent="0.25">
      <c r="B3746" t="s">
        <v>3836</v>
      </c>
      <c r="C3746" t="s">
        <v>3837</v>
      </c>
      <c r="D3746">
        <v>0</v>
      </c>
      <c r="E3746" s="7">
        <v>46478</v>
      </c>
    </row>
    <row r="3747" spans="2:5" hidden="1" x14ac:dyDescent="0.25">
      <c r="B3747" t="s">
        <v>3836</v>
      </c>
      <c r="C3747" t="s">
        <v>3837</v>
      </c>
      <c r="D3747">
        <v>0</v>
      </c>
      <c r="E3747" s="7">
        <v>46539</v>
      </c>
    </row>
    <row r="3748" spans="2:5" hidden="1" x14ac:dyDescent="0.25">
      <c r="B3748" t="s">
        <v>3836</v>
      </c>
      <c r="C3748" t="s">
        <v>3837</v>
      </c>
      <c r="D3748">
        <v>0</v>
      </c>
      <c r="E3748" s="7">
        <v>46569</v>
      </c>
    </row>
    <row r="3749" spans="2:5" hidden="1" x14ac:dyDescent="0.25">
      <c r="B3749" t="s">
        <v>3836</v>
      </c>
      <c r="C3749" t="s">
        <v>3837</v>
      </c>
      <c r="D3749">
        <v>0</v>
      </c>
      <c r="E3749" s="7">
        <v>46569</v>
      </c>
    </row>
    <row r="3750" spans="2:5" hidden="1" x14ac:dyDescent="0.25">
      <c r="B3750" t="s">
        <v>3836</v>
      </c>
      <c r="C3750" t="s">
        <v>3837</v>
      </c>
      <c r="D3750">
        <v>0</v>
      </c>
      <c r="E3750" s="7">
        <v>47058</v>
      </c>
    </row>
    <row r="3751" spans="2:5" hidden="1" x14ac:dyDescent="0.25">
      <c r="B3751" t="s">
        <v>3836</v>
      </c>
      <c r="C3751" t="s">
        <v>3837</v>
      </c>
      <c r="D3751">
        <v>0</v>
      </c>
      <c r="E3751" s="7">
        <v>47119</v>
      </c>
    </row>
    <row r="3752" spans="2:5" hidden="1" x14ac:dyDescent="0.25">
      <c r="B3752" t="s">
        <v>3836</v>
      </c>
      <c r="C3752" t="s">
        <v>3837</v>
      </c>
      <c r="D3752">
        <v>0</v>
      </c>
      <c r="E3752" s="7">
        <v>46447</v>
      </c>
    </row>
    <row r="3753" spans="2:5" hidden="1" x14ac:dyDescent="0.25">
      <c r="B3753" t="s">
        <v>3836</v>
      </c>
      <c r="C3753" t="s">
        <v>3837</v>
      </c>
      <c r="D3753">
        <v>0</v>
      </c>
      <c r="E3753" s="7">
        <v>46478</v>
      </c>
    </row>
    <row r="3754" spans="2:5" hidden="1" x14ac:dyDescent="0.25">
      <c r="B3754" t="s">
        <v>3836</v>
      </c>
      <c r="C3754" t="s">
        <v>3837</v>
      </c>
      <c r="D3754">
        <v>0</v>
      </c>
      <c r="E3754" s="7">
        <v>46539</v>
      </c>
    </row>
    <row r="3755" spans="2:5" hidden="1" x14ac:dyDescent="0.25">
      <c r="B3755" t="s">
        <v>3836</v>
      </c>
      <c r="C3755" t="s">
        <v>3837</v>
      </c>
      <c r="D3755">
        <v>0</v>
      </c>
      <c r="E3755" s="7">
        <v>46569</v>
      </c>
    </row>
    <row r="3756" spans="2:5" hidden="1" x14ac:dyDescent="0.25">
      <c r="B3756" t="s">
        <v>3836</v>
      </c>
      <c r="C3756" t="s">
        <v>3837</v>
      </c>
      <c r="D3756">
        <v>0</v>
      </c>
      <c r="E3756" s="7">
        <v>46569</v>
      </c>
    </row>
    <row r="3757" spans="2:5" hidden="1" x14ac:dyDescent="0.25">
      <c r="B3757" t="s">
        <v>3836</v>
      </c>
      <c r="C3757" t="s">
        <v>3837</v>
      </c>
      <c r="D3757">
        <v>0</v>
      </c>
      <c r="E3757" s="7">
        <v>47058</v>
      </c>
    </row>
    <row r="3758" spans="2:5" hidden="1" x14ac:dyDescent="0.25">
      <c r="B3758" t="s">
        <v>3846</v>
      </c>
      <c r="C3758" t="s">
        <v>3847</v>
      </c>
      <c r="D3758">
        <v>0</v>
      </c>
      <c r="E3758" s="7">
        <v>46661</v>
      </c>
    </row>
    <row r="3759" spans="2:5" hidden="1" x14ac:dyDescent="0.25">
      <c r="B3759" t="s">
        <v>3846</v>
      </c>
      <c r="C3759" t="s">
        <v>3847</v>
      </c>
      <c r="D3759">
        <v>0</v>
      </c>
      <c r="E3759" s="7">
        <v>46569</v>
      </c>
    </row>
    <row r="3760" spans="2:5" hidden="1" x14ac:dyDescent="0.25">
      <c r="B3760" t="s">
        <v>3846</v>
      </c>
      <c r="C3760" t="s">
        <v>3847</v>
      </c>
      <c r="D3760">
        <v>0</v>
      </c>
      <c r="E3760" s="7">
        <v>46569</v>
      </c>
    </row>
    <row r="3761" spans="2:5" hidden="1" x14ac:dyDescent="0.25">
      <c r="B3761" t="s">
        <v>3846</v>
      </c>
      <c r="C3761" t="s">
        <v>3847</v>
      </c>
      <c r="D3761">
        <v>0</v>
      </c>
      <c r="E3761" s="7">
        <v>46692</v>
      </c>
    </row>
    <row r="3762" spans="2:5" hidden="1" x14ac:dyDescent="0.25">
      <c r="B3762" t="s">
        <v>3846</v>
      </c>
      <c r="C3762" t="s">
        <v>3847</v>
      </c>
      <c r="D3762">
        <v>0</v>
      </c>
      <c r="E3762" s="7">
        <v>46569</v>
      </c>
    </row>
    <row r="3763" spans="2:5" hidden="1" x14ac:dyDescent="0.25">
      <c r="B3763" t="s">
        <v>3846</v>
      </c>
      <c r="C3763" t="s">
        <v>3847</v>
      </c>
      <c r="D3763">
        <v>0</v>
      </c>
      <c r="E3763" s="7">
        <v>46569</v>
      </c>
    </row>
    <row r="3764" spans="2:5" hidden="1" x14ac:dyDescent="0.25">
      <c r="B3764" t="s">
        <v>3846</v>
      </c>
      <c r="C3764" t="s">
        <v>3847</v>
      </c>
      <c r="D3764">
        <v>0</v>
      </c>
      <c r="E3764" s="7">
        <v>46692</v>
      </c>
    </row>
    <row r="3765" spans="2:5" hidden="1" x14ac:dyDescent="0.25">
      <c r="B3765" t="s">
        <v>3852</v>
      </c>
      <c r="C3765" t="s">
        <v>3853</v>
      </c>
      <c r="D3765">
        <v>0</v>
      </c>
      <c r="E3765" s="7">
        <v>46905</v>
      </c>
    </row>
    <row r="3766" spans="2:5" hidden="1" x14ac:dyDescent="0.25">
      <c r="B3766" t="s">
        <v>3852</v>
      </c>
      <c r="C3766" t="s">
        <v>3853</v>
      </c>
      <c r="D3766">
        <v>0</v>
      </c>
      <c r="E3766" s="7">
        <v>47058</v>
      </c>
    </row>
    <row r="3767" spans="2:5" hidden="1" x14ac:dyDescent="0.25">
      <c r="B3767" t="s">
        <v>3852</v>
      </c>
      <c r="C3767" t="s">
        <v>3853</v>
      </c>
      <c r="D3767">
        <v>0</v>
      </c>
      <c r="E3767" s="7">
        <v>46905</v>
      </c>
    </row>
    <row r="3768" spans="2:5" hidden="1" x14ac:dyDescent="0.25">
      <c r="B3768" t="s">
        <v>3852</v>
      </c>
      <c r="C3768" t="s">
        <v>3853</v>
      </c>
      <c r="D3768">
        <v>0</v>
      </c>
      <c r="E3768" s="7">
        <v>47058</v>
      </c>
    </row>
    <row r="3769" spans="2:5" hidden="1" x14ac:dyDescent="0.25">
      <c r="B3769" t="s">
        <v>3856</v>
      </c>
      <c r="C3769" t="s">
        <v>3857</v>
      </c>
      <c r="D3769">
        <v>0</v>
      </c>
      <c r="E3769" s="7">
        <v>47543</v>
      </c>
    </row>
    <row r="3770" spans="2:5" hidden="1" x14ac:dyDescent="0.25">
      <c r="B3770" t="s">
        <v>3856</v>
      </c>
      <c r="C3770" t="s">
        <v>3857</v>
      </c>
      <c r="D3770">
        <v>0</v>
      </c>
      <c r="E3770" s="7">
        <v>47543</v>
      </c>
    </row>
    <row r="3771" spans="2:5" hidden="1" x14ac:dyDescent="0.25">
      <c r="B3771" t="s">
        <v>3861</v>
      </c>
      <c r="C3771" t="s">
        <v>13710</v>
      </c>
      <c r="D3771">
        <v>0</v>
      </c>
      <c r="E3771" s="7">
        <v>45689</v>
      </c>
    </row>
    <row r="3772" spans="2:5" hidden="1" x14ac:dyDescent="0.25">
      <c r="B3772" t="s">
        <v>3861</v>
      </c>
      <c r="C3772" t="s">
        <v>13710</v>
      </c>
      <c r="D3772">
        <v>0</v>
      </c>
      <c r="E3772" s="7">
        <v>45689</v>
      </c>
    </row>
    <row r="3773" spans="2:5" hidden="1" x14ac:dyDescent="0.25">
      <c r="B3773" t="s">
        <v>3861</v>
      </c>
      <c r="C3773" t="s">
        <v>13710</v>
      </c>
      <c r="D3773">
        <v>0</v>
      </c>
      <c r="E3773" s="7">
        <v>47119</v>
      </c>
    </row>
    <row r="3774" spans="2:5" hidden="1" x14ac:dyDescent="0.25">
      <c r="B3774" t="s">
        <v>3861</v>
      </c>
      <c r="C3774" t="s">
        <v>13710</v>
      </c>
      <c r="D3774">
        <v>0</v>
      </c>
      <c r="E3774" s="7">
        <v>46753</v>
      </c>
    </row>
    <row r="3775" spans="2:5" hidden="1" x14ac:dyDescent="0.25">
      <c r="B3775" t="s">
        <v>3861</v>
      </c>
      <c r="C3775" t="s">
        <v>13710</v>
      </c>
      <c r="D3775">
        <v>0</v>
      </c>
      <c r="E3775" s="7">
        <v>47119</v>
      </c>
    </row>
    <row r="3776" spans="2:5" hidden="1" x14ac:dyDescent="0.25">
      <c r="B3776" t="s">
        <v>3861</v>
      </c>
      <c r="C3776" t="s">
        <v>13710</v>
      </c>
      <c r="D3776">
        <v>0</v>
      </c>
      <c r="E3776" s="7">
        <v>45689</v>
      </c>
    </row>
    <row r="3777" spans="2:5" hidden="1" x14ac:dyDescent="0.25">
      <c r="B3777" t="s">
        <v>3861</v>
      </c>
      <c r="C3777" t="s">
        <v>13710</v>
      </c>
      <c r="D3777">
        <v>0</v>
      </c>
      <c r="E3777" s="7">
        <v>46753</v>
      </c>
    </row>
    <row r="3778" spans="2:5" hidden="1" x14ac:dyDescent="0.25">
      <c r="B3778" t="s">
        <v>3866</v>
      </c>
      <c r="C3778" t="s">
        <v>13711</v>
      </c>
      <c r="D3778">
        <v>0</v>
      </c>
      <c r="E3778" s="7">
        <v>47484</v>
      </c>
    </row>
    <row r="3779" spans="2:5" hidden="1" x14ac:dyDescent="0.25">
      <c r="B3779" t="s">
        <v>3866</v>
      </c>
      <c r="C3779" t="s">
        <v>13711</v>
      </c>
      <c r="D3779">
        <v>0</v>
      </c>
      <c r="E3779" s="7">
        <v>47484</v>
      </c>
    </row>
    <row r="3780" spans="2:5" hidden="1" x14ac:dyDescent="0.25">
      <c r="B3780" t="s">
        <v>3866</v>
      </c>
      <c r="C3780" t="s">
        <v>13711</v>
      </c>
      <c r="D3780">
        <v>0</v>
      </c>
      <c r="E3780" s="7">
        <v>47543</v>
      </c>
    </row>
    <row r="3781" spans="2:5" hidden="1" x14ac:dyDescent="0.25">
      <c r="B3781" t="s">
        <v>3866</v>
      </c>
      <c r="C3781" t="s">
        <v>13711</v>
      </c>
      <c r="D3781">
        <v>0</v>
      </c>
      <c r="E3781" s="7">
        <v>47543</v>
      </c>
    </row>
    <row r="3782" spans="2:5" hidden="1" x14ac:dyDescent="0.25">
      <c r="B3782" t="s">
        <v>3866</v>
      </c>
      <c r="C3782" t="s">
        <v>13711</v>
      </c>
      <c r="D3782">
        <v>1967</v>
      </c>
      <c r="E3782" s="7">
        <v>47665</v>
      </c>
    </row>
    <row r="3783" spans="2:5" hidden="1" x14ac:dyDescent="0.25">
      <c r="B3783" t="s">
        <v>3866</v>
      </c>
      <c r="C3783" t="s">
        <v>13711</v>
      </c>
      <c r="D3783">
        <v>0</v>
      </c>
      <c r="E3783" s="7">
        <v>47331</v>
      </c>
    </row>
    <row r="3784" spans="2:5" hidden="1" x14ac:dyDescent="0.25">
      <c r="B3784" t="s">
        <v>3866</v>
      </c>
      <c r="C3784" t="s">
        <v>13711</v>
      </c>
      <c r="D3784">
        <v>0</v>
      </c>
      <c r="E3784" s="7">
        <v>47392</v>
      </c>
    </row>
    <row r="3785" spans="2:5" hidden="1" x14ac:dyDescent="0.25">
      <c r="B3785" t="s">
        <v>3866</v>
      </c>
      <c r="C3785" t="s">
        <v>13711</v>
      </c>
      <c r="D3785">
        <v>0</v>
      </c>
      <c r="E3785" s="7">
        <v>47665</v>
      </c>
    </row>
    <row r="3786" spans="2:5" hidden="1" x14ac:dyDescent="0.25">
      <c r="B3786" t="s">
        <v>3876</v>
      </c>
      <c r="C3786" t="s">
        <v>13712</v>
      </c>
      <c r="D3786">
        <v>0</v>
      </c>
      <c r="E3786" s="7">
        <v>47423</v>
      </c>
    </row>
    <row r="3787" spans="2:5" hidden="1" x14ac:dyDescent="0.25">
      <c r="B3787" t="s">
        <v>3876</v>
      </c>
      <c r="C3787" t="s">
        <v>13712</v>
      </c>
      <c r="D3787">
        <v>0</v>
      </c>
      <c r="E3787" s="7">
        <v>47423</v>
      </c>
    </row>
    <row r="3788" spans="2:5" hidden="1" x14ac:dyDescent="0.25">
      <c r="B3788" t="s">
        <v>3879</v>
      </c>
      <c r="C3788" t="s">
        <v>13713</v>
      </c>
      <c r="D3788">
        <v>0</v>
      </c>
      <c r="E3788" s="7">
        <v>47696</v>
      </c>
    </row>
    <row r="3789" spans="2:5" hidden="1" x14ac:dyDescent="0.25">
      <c r="B3789" t="s">
        <v>3879</v>
      </c>
      <c r="C3789" t="s">
        <v>13713</v>
      </c>
      <c r="D3789">
        <v>0</v>
      </c>
      <c r="E3789" s="7">
        <v>47331</v>
      </c>
    </row>
    <row r="3790" spans="2:5" hidden="1" x14ac:dyDescent="0.25">
      <c r="B3790" t="s">
        <v>3879</v>
      </c>
      <c r="C3790" t="s">
        <v>13713</v>
      </c>
      <c r="D3790">
        <v>370</v>
      </c>
      <c r="E3790" s="7">
        <v>47727</v>
      </c>
    </row>
    <row r="3791" spans="2:5" hidden="1" x14ac:dyDescent="0.25">
      <c r="B3791" t="s">
        <v>3879</v>
      </c>
      <c r="C3791" t="s">
        <v>13713</v>
      </c>
      <c r="D3791">
        <v>0</v>
      </c>
      <c r="E3791" s="7">
        <v>47423</v>
      </c>
    </row>
    <row r="3792" spans="2:5" hidden="1" x14ac:dyDescent="0.25">
      <c r="B3792" t="s">
        <v>3879</v>
      </c>
      <c r="C3792" t="s">
        <v>13713</v>
      </c>
      <c r="D3792">
        <v>0</v>
      </c>
      <c r="E3792" s="7">
        <v>47453</v>
      </c>
    </row>
    <row r="3793" spans="2:5" hidden="1" x14ac:dyDescent="0.25">
      <c r="B3793" t="s">
        <v>3879</v>
      </c>
      <c r="C3793" t="s">
        <v>13713</v>
      </c>
      <c r="D3793">
        <v>0</v>
      </c>
      <c r="E3793" s="7">
        <v>47453</v>
      </c>
    </row>
    <row r="3794" spans="2:5" hidden="1" x14ac:dyDescent="0.25">
      <c r="B3794" t="s">
        <v>3887</v>
      </c>
      <c r="C3794" t="s">
        <v>13714</v>
      </c>
      <c r="D3794">
        <v>0</v>
      </c>
      <c r="E3794" s="7" t="s">
        <v>30</v>
      </c>
    </row>
    <row r="3795" spans="2:5" hidden="1" x14ac:dyDescent="0.25">
      <c r="B3795" t="s">
        <v>3890</v>
      </c>
      <c r="C3795" t="s">
        <v>13715</v>
      </c>
      <c r="D3795">
        <v>0</v>
      </c>
      <c r="E3795" s="7">
        <v>47392</v>
      </c>
    </row>
    <row r="3796" spans="2:5" hidden="1" x14ac:dyDescent="0.25">
      <c r="B3796" t="s">
        <v>3890</v>
      </c>
      <c r="C3796" t="s">
        <v>13715</v>
      </c>
      <c r="D3796">
        <v>11</v>
      </c>
      <c r="E3796" s="7">
        <v>47604</v>
      </c>
    </row>
    <row r="3797" spans="2:5" hidden="1" x14ac:dyDescent="0.25">
      <c r="B3797" t="s">
        <v>3890</v>
      </c>
      <c r="C3797" t="s">
        <v>13715</v>
      </c>
      <c r="D3797">
        <v>0</v>
      </c>
      <c r="E3797" s="7">
        <v>47392</v>
      </c>
    </row>
    <row r="3798" spans="2:5" hidden="1" x14ac:dyDescent="0.25">
      <c r="B3798" t="s">
        <v>3895</v>
      </c>
      <c r="C3798" t="s">
        <v>13716</v>
      </c>
      <c r="D3798">
        <v>0</v>
      </c>
      <c r="E3798" s="7">
        <v>47392</v>
      </c>
    </row>
    <row r="3799" spans="2:5" hidden="1" x14ac:dyDescent="0.25">
      <c r="B3799" t="s">
        <v>3895</v>
      </c>
      <c r="C3799" t="s">
        <v>13716</v>
      </c>
      <c r="D3799">
        <v>160</v>
      </c>
      <c r="E3799" s="7">
        <v>47696</v>
      </c>
    </row>
    <row r="3800" spans="2:5" hidden="1" x14ac:dyDescent="0.25">
      <c r="B3800" t="s">
        <v>3895</v>
      </c>
      <c r="C3800" t="s">
        <v>13716</v>
      </c>
      <c r="D3800">
        <v>0</v>
      </c>
      <c r="E3800" s="7">
        <v>47392</v>
      </c>
    </row>
    <row r="3801" spans="2:5" hidden="1" x14ac:dyDescent="0.25">
      <c r="B3801" t="s">
        <v>3899</v>
      </c>
      <c r="C3801" t="s">
        <v>13717</v>
      </c>
      <c r="D3801">
        <v>93</v>
      </c>
      <c r="E3801" s="7">
        <v>47239</v>
      </c>
    </row>
    <row r="3802" spans="2:5" hidden="1" x14ac:dyDescent="0.25">
      <c r="B3802" t="s">
        <v>3899</v>
      </c>
      <c r="C3802" t="s">
        <v>13717</v>
      </c>
      <c r="D3802">
        <v>0</v>
      </c>
      <c r="E3802" s="7">
        <v>46935</v>
      </c>
    </row>
    <row r="3803" spans="2:5" hidden="1" x14ac:dyDescent="0.25">
      <c r="B3803" t="s">
        <v>3899</v>
      </c>
      <c r="C3803" t="s">
        <v>13717</v>
      </c>
      <c r="D3803">
        <v>0</v>
      </c>
      <c r="E3803" s="7">
        <v>46935</v>
      </c>
    </row>
    <row r="3804" spans="2:5" hidden="1" x14ac:dyDescent="0.25">
      <c r="B3804" t="s">
        <v>3902</v>
      </c>
      <c r="C3804" t="s">
        <v>3903</v>
      </c>
      <c r="D3804">
        <v>16</v>
      </c>
      <c r="E3804" s="7">
        <v>45474</v>
      </c>
    </row>
    <row r="3805" spans="2:5" hidden="1" x14ac:dyDescent="0.25">
      <c r="B3805" t="s">
        <v>3905</v>
      </c>
      <c r="C3805" t="s">
        <v>13718</v>
      </c>
      <c r="D3805">
        <v>0</v>
      </c>
      <c r="E3805" s="7">
        <v>46966</v>
      </c>
    </row>
    <row r="3806" spans="2:5" hidden="1" x14ac:dyDescent="0.25">
      <c r="B3806" t="s">
        <v>3905</v>
      </c>
      <c r="C3806" t="s">
        <v>13718</v>
      </c>
      <c r="D3806">
        <v>0</v>
      </c>
      <c r="E3806" s="7">
        <v>46997</v>
      </c>
    </row>
    <row r="3807" spans="2:5" hidden="1" x14ac:dyDescent="0.25">
      <c r="B3807" t="s">
        <v>3905</v>
      </c>
      <c r="C3807" t="s">
        <v>13718</v>
      </c>
      <c r="D3807">
        <v>0</v>
      </c>
      <c r="E3807" s="7">
        <v>47027</v>
      </c>
    </row>
    <row r="3808" spans="2:5" hidden="1" x14ac:dyDescent="0.25">
      <c r="B3808" t="s">
        <v>3905</v>
      </c>
      <c r="C3808" t="s">
        <v>13718</v>
      </c>
      <c r="D3808">
        <v>0</v>
      </c>
      <c r="E3808" s="7">
        <v>46478</v>
      </c>
    </row>
    <row r="3809" spans="2:5" hidden="1" x14ac:dyDescent="0.25">
      <c r="B3809" t="s">
        <v>3905</v>
      </c>
      <c r="C3809" t="s">
        <v>13718</v>
      </c>
      <c r="D3809">
        <v>0</v>
      </c>
      <c r="E3809" s="7">
        <v>46997</v>
      </c>
    </row>
    <row r="3810" spans="2:5" hidden="1" x14ac:dyDescent="0.25">
      <c r="B3810" t="s">
        <v>3905</v>
      </c>
      <c r="C3810" t="s">
        <v>13718</v>
      </c>
      <c r="D3810">
        <v>0</v>
      </c>
      <c r="E3810" s="7">
        <v>47027</v>
      </c>
    </row>
    <row r="3811" spans="2:5" hidden="1" x14ac:dyDescent="0.25">
      <c r="B3811" t="s">
        <v>3905</v>
      </c>
      <c r="C3811" t="s">
        <v>13718</v>
      </c>
      <c r="D3811">
        <v>0</v>
      </c>
      <c r="E3811" s="7" t="s">
        <v>30</v>
      </c>
    </row>
    <row r="3812" spans="2:5" hidden="1" x14ac:dyDescent="0.25">
      <c r="B3812" t="s">
        <v>3908</v>
      </c>
      <c r="C3812" t="s">
        <v>13719</v>
      </c>
      <c r="D3812">
        <v>0</v>
      </c>
      <c r="E3812" s="7">
        <v>45870</v>
      </c>
    </row>
    <row r="3813" spans="2:5" hidden="1" x14ac:dyDescent="0.25">
      <c r="B3813" t="s">
        <v>3908</v>
      </c>
      <c r="C3813" t="s">
        <v>13719</v>
      </c>
      <c r="D3813">
        <v>0</v>
      </c>
      <c r="E3813" s="7">
        <v>45870</v>
      </c>
    </row>
    <row r="3814" spans="2:5" hidden="1" x14ac:dyDescent="0.25">
      <c r="B3814" t="s">
        <v>3908</v>
      </c>
      <c r="C3814" t="s">
        <v>13719</v>
      </c>
      <c r="D3814">
        <v>0</v>
      </c>
      <c r="E3814" s="7">
        <v>46966</v>
      </c>
    </row>
    <row r="3815" spans="2:5" hidden="1" x14ac:dyDescent="0.25">
      <c r="B3815" t="s">
        <v>3908</v>
      </c>
      <c r="C3815" t="s">
        <v>13719</v>
      </c>
      <c r="D3815">
        <v>0</v>
      </c>
      <c r="E3815" s="7">
        <v>47027</v>
      </c>
    </row>
    <row r="3816" spans="2:5" hidden="1" x14ac:dyDescent="0.25">
      <c r="B3816" t="s">
        <v>3908</v>
      </c>
      <c r="C3816" t="s">
        <v>13719</v>
      </c>
      <c r="D3816">
        <v>0</v>
      </c>
      <c r="E3816" s="7" t="s">
        <v>30</v>
      </c>
    </row>
    <row r="3817" spans="2:5" hidden="1" x14ac:dyDescent="0.25">
      <c r="B3817" t="s">
        <v>3910</v>
      </c>
      <c r="C3817" t="s">
        <v>13492</v>
      </c>
      <c r="D3817">
        <v>0</v>
      </c>
      <c r="E3817" s="7">
        <v>46023</v>
      </c>
    </row>
    <row r="3818" spans="2:5" hidden="1" x14ac:dyDescent="0.25">
      <c r="B3818" t="s">
        <v>3910</v>
      </c>
      <c r="C3818" t="s">
        <v>13492</v>
      </c>
      <c r="D3818">
        <v>587</v>
      </c>
      <c r="E3818" s="7">
        <v>47178</v>
      </c>
    </row>
    <row r="3819" spans="2:5" hidden="1" x14ac:dyDescent="0.25">
      <c r="B3819" t="s">
        <v>3911</v>
      </c>
      <c r="C3819" t="s">
        <v>13720</v>
      </c>
      <c r="D3819">
        <v>0</v>
      </c>
      <c r="E3819" s="7">
        <v>46023</v>
      </c>
    </row>
    <row r="3820" spans="2:5" hidden="1" x14ac:dyDescent="0.25">
      <c r="B3820" t="s">
        <v>3911</v>
      </c>
      <c r="C3820" t="s">
        <v>13720</v>
      </c>
      <c r="D3820">
        <v>0</v>
      </c>
      <c r="E3820" s="7">
        <v>47178</v>
      </c>
    </row>
    <row r="3821" spans="2:5" hidden="1" x14ac:dyDescent="0.25">
      <c r="B3821" t="s">
        <v>3911</v>
      </c>
      <c r="C3821" t="s">
        <v>13720</v>
      </c>
      <c r="D3821">
        <v>440</v>
      </c>
      <c r="E3821" s="7">
        <v>47665</v>
      </c>
    </row>
    <row r="3822" spans="2:5" hidden="1" x14ac:dyDescent="0.25">
      <c r="B3822" t="s">
        <v>3911</v>
      </c>
      <c r="C3822" t="s">
        <v>13720</v>
      </c>
      <c r="D3822">
        <v>0</v>
      </c>
      <c r="E3822" s="7">
        <v>47178</v>
      </c>
    </row>
    <row r="3823" spans="2:5" hidden="1" x14ac:dyDescent="0.25">
      <c r="B3823" t="s">
        <v>3914</v>
      </c>
      <c r="C3823" t="s">
        <v>13721</v>
      </c>
      <c r="D3823">
        <v>1047</v>
      </c>
      <c r="E3823" s="7">
        <v>46905</v>
      </c>
    </row>
    <row r="3824" spans="2:5" hidden="1" x14ac:dyDescent="0.25">
      <c r="B3824" t="s">
        <v>3918</v>
      </c>
      <c r="C3824" t="s">
        <v>3919</v>
      </c>
      <c r="D3824">
        <v>0</v>
      </c>
      <c r="E3824" s="7">
        <v>46539</v>
      </c>
    </row>
    <row r="3825" spans="2:5" hidden="1" x14ac:dyDescent="0.25">
      <c r="B3825" t="s">
        <v>3918</v>
      </c>
      <c r="C3825" t="s">
        <v>3919</v>
      </c>
      <c r="D3825">
        <v>0</v>
      </c>
      <c r="E3825" s="7">
        <v>46539</v>
      </c>
    </row>
    <row r="3826" spans="2:5" hidden="1" x14ac:dyDescent="0.25">
      <c r="B3826" t="s">
        <v>3918</v>
      </c>
      <c r="C3826" t="s">
        <v>3919</v>
      </c>
      <c r="D3826">
        <v>9004</v>
      </c>
      <c r="E3826" s="7">
        <v>46539</v>
      </c>
    </row>
    <row r="3827" spans="2:5" hidden="1" x14ac:dyDescent="0.25">
      <c r="B3827" t="s">
        <v>3918</v>
      </c>
      <c r="C3827" t="s">
        <v>3919</v>
      </c>
      <c r="D3827">
        <v>1189</v>
      </c>
      <c r="E3827" s="7">
        <v>46539</v>
      </c>
    </row>
    <row r="3828" spans="2:5" hidden="1" x14ac:dyDescent="0.25">
      <c r="B3828" t="s">
        <v>3918</v>
      </c>
      <c r="C3828" t="s">
        <v>3919</v>
      </c>
      <c r="D3828">
        <v>0</v>
      </c>
      <c r="E3828" s="7">
        <v>46539</v>
      </c>
    </row>
    <row r="3829" spans="2:5" hidden="1" x14ac:dyDescent="0.25">
      <c r="B3829" t="s">
        <v>3918</v>
      </c>
      <c r="C3829" t="s">
        <v>3919</v>
      </c>
      <c r="D3829">
        <v>0</v>
      </c>
      <c r="E3829" s="7">
        <v>46539</v>
      </c>
    </row>
    <row r="3830" spans="2:5" hidden="1" x14ac:dyDescent="0.25">
      <c r="B3830" t="s">
        <v>3926</v>
      </c>
      <c r="C3830" t="s">
        <v>3927</v>
      </c>
      <c r="D3830">
        <v>0</v>
      </c>
      <c r="E3830" s="7">
        <v>46997</v>
      </c>
    </row>
    <row r="3831" spans="2:5" hidden="1" x14ac:dyDescent="0.25">
      <c r="B3831" t="s">
        <v>3929</v>
      </c>
      <c r="C3831" t="s">
        <v>13493</v>
      </c>
      <c r="D3831">
        <v>8</v>
      </c>
      <c r="E3831" s="7">
        <v>46692</v>
      </c>
    </row>
    <row r="3832" spans="2:5" hidden="1" x14ac:dyDescent="0.25">
      <c r="B3832" t="s">
        <v>3929</v>
      </c>
      <c r="C3832" t="s">
        <v>13493</v>
      </c>
      <c r="D3832">
        <v>0</v>
      </c>
      <c r="E3832" s="7">
        <v>46113</v>
      </c>
    </row>
    <row r="3833" spans="2:5" hidden="1" x14ac:dyDescent="0.25">
      <c r="B3833" t="s">
        <v>3929</v>
      </c>
      <c r="C3833" t="s">
        <v>13493</v>
      </c>
      <c r="D3833">
        <v>4220</v>
      </c>
      <c r="E3833" s="7">
        <v>46692</v>
      </c>
    </row>
    <row r="3834" spans="2:5" hidden="1" x14ac:dyDescent="0.25">
      <c r="B3834" t="s">
        <v>3929</v>
      </c>
      <c r="C3834" t="s">
        <v>13493</v>
      </c>
      <c r="D3834">
        <v>39286</v>
      </c>
      <c r="E3834" s="7">
        <v>46935</v>
      </c>
    </row>
    <row r="3835" spans="2:5" hidden="1" x14ac:dyDescent="0.25">
      <c r="B3835" t="s">
        <v>3929</v>
      </c>
      <c r="C3835" t="s">
        <v>13493</v>
      </c>
      <c r="D3835">
        <v>0</v>
      </c>
      <c r="E3835" s="7">
        <v>46692</v>
      </c>
    </row>
    <row r="3836" spans="2:5" hidden="1" x14ac:dyDescent="0.25">
      <c r="B3836" t="s">
        <v>3929</v>
      </c>
      <c r="C3836" t="s">
        <v>13493</v>
      </c>
      <c r="D3836">
        <v>0</v>
      </c>
      <c r="E3836" s="7">
        <v>46935</v>
      </c>
    </row>
    <row r="3837" spans="2:5" hidden="1" x14ac:dyDescent="0.25">
      <c r="B3837" t="s">
        <v>3932</v>
      </c>
      <c r="C3837" t="s">
        <v>13722</v>
      </c>
      <c r="D3837">
        <v>30301</v>
      </c>
      <c r="E3837" s="7">
        <v>46661</v>
      </c>
    </row>
    <row r="3838" spans="2:5" hidden="1" x14ac:dyDescent="0.25">
      <c r="B3838" t="s">
        <v>3934</v>
      </c>
      <c r="C3838" t="s">
        <v>3935</v>
      </c>
      <c r="D3838">
        <v>0</v>
      </c>
      <c r="E3838" s="7">
        <v>46296</v>
      </c>
    </row>
    <row r="3839" spans="2:5" hidden="1" x14ac:dyDescent="0.25">
      <c r="B3839" t="s">
        <v>3938</v>
      </c>
      <c r="C3839" t="s">
        <v>3939</v>
      </c>
      <c r="D3839">
        <v>0</v>
      </c>
      <c r="E3839" s="7" t="s">
        <v>30</v>
      </c>
    </row>
    <row r="3840" spans="2:5" hidden="1" x14ac:dyDescent="0.25">
      <c r="B3840" t="s">
        <v>3938</v>
      </c>
      <c r="C3840" t="s">
        <v>3939</v>
      </c>
      <c r="D3840">
        <v>0</v>
      </c>
      <c r="E3840" s="7">
        <v>46204</v>
      </c>
    </row>
    <row r="3841" spans="2:5" hidden="1" x14ac:dyDescent="0.25">
      <c r="B3841" t="s">
        <v>3938</v>
      </c>
      <c r="C3841" t="s">
        <v>3939</v>
      </c>
      <c r="D3841">
        <v>0</v>
      </c>
      <c r="E3841" s="7">
        <v>46296</v>
      </c>
    </row>
    <row r="3842" spans="2:5" hidden="1" x14ac:dyDescent="0.25">
      <c r="B3842" t="s">
        <v>3941</v>
      </c>
      <c r="C3842" t="s">
        <v>3942</v>
      </c>
      <c r="D3842">
        <v>0</v>
      </c>
      <c r="E3842" s="7" t="s">
        <v>30</v>
      </c>
    </row>
    <row r="3843" spans="2:5" hidden="1" x14ac:dyDescent="0.25">
      <c r="B3843" t="s">
        <v>3941</v>
      </c>
      <c r="C3843" t="s">
        <v>3942</v>
      </c>
      <c r="D3843">
        <v>0</v>
      </c>
      <c r="E3843" s="7">
        <v>46784</v>
      </c>
    </row>
    <row r="3844" spans="2:5" hidden="1" x14ac:dyDescent="0.25">
      <c r="B3844" t="s">
        <v>3941</v>
      </c>
      <c r="C3844" t="s">
        <v>3942</v>
      </c>
      <c r="D3844">
        <v>0</v>
      </c>
      <c r="E3844" s="7">
        <v>46508</v>
      </c>
    </row>
    <row r="3845" spans="2:5" hidden="1" x14ac:dyDescent="0.25">
      <c r="B3845" t="s">
        <v>3941</v>
      </c>
      <c r="C3845" t="s">
        <v>3942</v>
      </c>
      <c r="D3845">
        <v>0</v>
      </c>
      <c r="E3845" s="7">
        <v>46539</v>
      </c>
    </row>
    <row r="3846" spans="2:5" hidden="1" x14ac:dyDescent="0.25">
      <c r="B3846" t="s">
        <v>3941</v>
      </c>
      <c r="C3846" t="s">
        <v>3942</v>
      </c>
      <c r="D3846">
        <v>0</v>
      </c>
      <c r="E3846" s="7">
        <v>46722</v>
      </c>
    </row>
    <row r="3847" spans="2:5" hidden="1" x14ac:dyDescent="0.25">
      <c r="B3847" t="s">
        <v>3941</v>
      </c>
      <c r="C3847" t="s">
        <v>3942</v>
      </c>
      <c r="D3847">
        <v>0</v>
      </c>
      <c r="E3847" s="7">
        <v>46813</v>
      </c>
    </row>
    <row r="3848" spans="2:5" hidden="1" x14ac:dyDescent="0.25">
      <c r="B3848" t="s">
        <v>3941</v>
      </c>
      <c r="C3848" t="s">
        <v>3942</v>
      </c>
      <c r="D3848">
        <v>0</v>
      </c>
      <c r="E3848" s="7">
        <v>46447</v>
      </c>
    </row>
    <row r="3849" spans="2:5" hidden="1" x14ac:dyDescent="0.25">
      <c r="B3849" t="s">
        <v>3941</v>
      </c>
      <c r="C3849" t="s">
        <v>3942</v>
      </c>
      <c r="D3849">
        <v>0</v>
      </c>
      <c r="E3849" s="7">
        <v>46447</v>
      </c>
    </row>
    <row r="3850" spans="2:5" hidden="1" x14ac:dyDescent="0.25">
      <c r="B3850" t="s">
        <v>3941</v>
      </c>
      <c r="C3850" t="s">
        <v>3942</v>
      </c>
      <c r="D3850">
        <v>0</v>
      </c>
      <c r="E3850" s="7">
        <v>46539</v>
      </c>
    </row>
    <row r="3851" spans="2:5" hidden="1" x14ac:dyDescent="0.25">
      <c r="B3851" t="s">
        <v>3941</v>
      </c>
      <c r="C3851" t="s">
        <v>3942</v>
      </c>
      <c r="D3851">
        <v>0</v>
      </c>
      <c r="E3851" s="7">
        <v>46388</v>
      </c>
    </row>
    <row r="3852" spans="2:5" hidden="1" x14ac:dyDescent="0.25">
      <c r="B3852" t="s">
        <v>3941</v>
      </c>
      <c r="C3852" t="s">
        <v>3942</v>
      </c>
      <c r="D3852">
        <v>0</v>
      </c>
      <c r="E3852" s="7">
        <v>46600</v>
      </c>
    </row>
    <row r="3853" spans="2:5" hidden="1" x14ac:dyDescent="0.25">
      <c r="B3853" t="s">
        <v>3941</v>
      </c>
      <c r="C3853" t="s">
        <v>3942</v>
      </c>
      <c r="D3853">
        <v>0</v>
      </c>
      <c r="E3853" s="7">
        <v>46600</v>
      </c>
    </row>
    <row r="3854" spans="2:5" hidden="1" x14ac:dyDescent="0.25">
      <c r="B3854" t="s">
        <v>3941</v>
      </c>
      <c r="C3854" t="s">
        <v>3942</v>
      </c>
      <c r="D3854">
        <v>0</v>
      </c>
      <c r="E3854" s="7">
        <v>46661</v>
      </c>
    </row>
    <row r="3855" spans="2:5" hidden="1" x14ac:dyDescent="0.25">
      <c r="B3855" t="s">
        <v>3941</v>
      </c>
      <c r="C3855" t="s">
        <v>3942</v>
      </c>
      <c r="D3855">
        <v>0</v>
      </c>
      <c r="E3855" s="7">
        <v>46419</v>
      </c>
    </row>
    <row r="3856" spans="2:5" hidden="1" x14ac:dyDescent="0.25">
      <c r="B3856" t="s">
        <v>3941</v>
      </c>
      <c r="C3856" t="s">
        <v>3942</v>
      </c>
      <c r="D3856">
        <v>0</v>
      </c>
      <c r="E3856" s="7">
        <v>46569</v>
      </c>
    </row>
    <row r="3857" spans="2:5" hidden="1" x14ac:dyDescent="0.25">
      <c r="B3857" t="s">
        <v>3941</v>
      </c>
      <c r="C3857" t="s">
        <v>3942</v>
      </c>
      <c r="D3857">
        <v>0</v>
      </c>
      <c r="E3857" s="7">
        <v>46327</v>
      </c>
    </row>
    <row r="3858" spans="2:5" hidden="1" x14ac:dyDescent="0.25">
      <c r="B3858" t="s">
        <v>3941</v>
      </c>
      <c r="C3858" t="s">
        <v>3942</v>
      </c>
      <c r="D3858">
        <v>0</v>
      </c>
      <c r="E3858" s="7">
        <v>46692</v>
      </c>
    </row>
    <row r="3859" spans="2:5" hidden="1" x14ac:dyDescent="0.25">
      <c r="B3859" t="s">
        <v>3941</v>
      </c>
      <c r="C3859" t="s">
        <v>3942</v>
      </c>
      <c r="D3859">
        <v>0</v>
      </c>
      <c r="E3859" s="7">
        <v>46600</v>
      </c>
    </row>
    <row r="3860" spans="2:5" hidden="1" x14ac:dyDescent="0.25">
      <c r="B3860" t="s">
        <v>3941</v>
      </c>
      <c r="C3860" t="s">
        <v>3942</v>
      </c>
      <c r="D3860">
        <v>0</v>
      </c>
      <c r="E3860" s="7">
        <v>46631</v>
      </c>
    </row>
    <row r="3861" spans="2:5" hidden="1" x14ac:dyDescent="0.25">
      <c r="B3861" t="s">
        <v>3941</v>
      </c>
      <c r="C3861" t="s">
        <v>3942</v>
      </c>
      <c r="D3861">
        <v>0</v>
      </c>
      <c r="E3861" s="7">
        <v>46539</v>
      </c>
    </row>
    <row r="3862" spans="2:5" hidden="1" x14ac:dyDescent="0.25">
      <c r="B3862" t="s">
        <v>3941</v>
      </c>
      <c r="C3862" t="s">
        <v>3942</v>
      </c>
      <c r="D3862">
        <v>0</v>
      </c>
      <c r="E3862" s="7">
        <v>46357</v>
      </c>
    </row>
    <row r="3863" spans="2:5" hidden="1" x14ac:dyDescent="0.25">
      <c r="B3863" t="s">
        <v>3941</v>
      </c>
      <c r="C3863" t="s">
        <v>3942</v>
      </c>
      <c r="D3863">
        <v>0</v>
      </c>
      <c r="E3863" s="7">
        <v>46447</v>
      </c>
    </row>
    <row r="3864" spans="2:5" hidden="1" x14ac:dyDescent="0.25">
      <c r="B3864" t="s">
        <v>3941</v>
      </c>
      <c r="C3864" t="s">
        <v>3942</v>
      </c>
      <c r="D3864">
        <v>0</v>
      </c>
      <c r="E3864" s="7">
        <v>46357</v>
      </c>
    </row>
    <row r="3865" spans="2:5" hidden="1" x14ac:dyDescent="0.25">
      <c r="B3865" t="s">
        <v>3941</v>
      </c>
      <c r="C3865" t="s">
        <v>3942</v>
      </c>
      <c r="D3865">
        <v>0</v>
      </c>
      <c r="E3865" s="7">
        <v>46419</v>
      </c>
    </row>
    <row r="3866" spans="2:5" hidden="1" x14ac:dyDescent="0.25">
      <c r="B3866" t="s">
        <v>3941</v>
      </c>
      <c r="C3866" t="s">
        <v>3942</v>
      </c>
      <c r="D3866">
        <v>0</v>
      </c>
      <c r="E3866" s="7">
        <v>46447</v>
      </c>
    </row>
    <row r="3867" spans="2:5" hidden="1" x14ac:dyDescent="0.25">
      <c r="B3867" t="s">
        <v>3941</v>
      </c>
      <c r="C3867" t="s">
        <v>3942</v>
      </c>
      <c r="D3867">
        <v>0</v>
      </c>
      <c r="E3867" s="7">
        <v>46722</v>
      </c>
    </row>
    <row r="3868" spans="2:5" hidden="1" x14ac:dyDescent="0.25">
      <c r="B3868" t="s">
        <v>3941</v>
      </c>
      <c r="C3868" t="s">
        <v>3942</v>
      </c>
      <c r="D3868">
        <v>0</v>
      </c>
      <c r="E3868" s="7">
        <v>46478</v>
      </c>
    </row>
    <row r="3869" spans="2:5" hidden="1" x14ac:dyDescent="0.25">
      <c r="B3869" t="s">
        <v>3941</v>
      </c>
      <c r="C3869" t="s">
        <v>3942</v>
      </c>
      <c r="D3869">
        <v>0</v>
      </c>
      <c r="E3869" s="7">
        <v>46327</v>
      </c>
    </row>
    <row r="3870" spans="2:5" hidden="1" x14ac:dyDescent="0.25">
      <c r="B3870" t="s">
        <v>3941</v>
      </c>
      <c r="C3870" t="s">
        <v>3942</v>
      </c>
      <c r="D3870">
        <v>0</v>
      </c>
      <c r="E3870" s="7">
        <v>46388</v>
      </c>
    </row>
    <row r="3871" spans="2:5" hidden="1" x14ac:dyDescent="0.25">
      <c r="B3871" t="s">
        <v>3941</v>
      </c>
      <c r="C3871" t="s">
        <v>3942</v>
      </c>
      <c r="D3871">
        <v>0</v>
      </c>
      <c r="E3871" s="7">
        <v>46569</v>
      </c>
    </row>
    <row r="3872" spans="2:5" hidden="1" x14ac:dyDescent="0.25">
      <c r="B3872" t="s">
        <v>3941</v>
      </c>
      <c r="C3872" t="s">
        <v>3942</v>
      </c>
      <c r="D3872">
        <v>0</v>
      </c>
      <c r="E3872" s="7">
        <v>46600</v>
      </c>
    </row>
    <row r="3873" spans="2:5" hidden="1" x14ac:dyDescent="0.25">
      <c r="B3873" t="s">
        <v>3941</v>
      </c>
      <c r="C3873" t="s">
        <v>3942</v>
      </c>
      <c r="D3873">
        <v>0</v>
      </c>
      <c r="E3873" s="7">
        <v>46631</v>
      </c>
    </row>
    <row r="3874" spans="2:5" hidden="1" x14ac:dyDescent="0.25">
      <c r="B3874" t="s">
        <v>3941</v>
      </c>
      <c r="C3874" t="s">
        <v>3942</v>
      </c>
      <c r="D3874">
        <v>0</v>
      </c>
      <c r="E3874" s="7">
        <v>46419</v>
      </c>
    </row>
    <row r="3875" spans="2:5" hidden="1" x14ac:dyDescent="0.25">
      <c r="B3875" t="s">
        <v>3941</v>
      </c>
      <c r="C3875" t="s">
        <v>3942</v>
      </c>
      <c r="D3875">
        <v>0</v>
      </c>
      <c r="E3875" s="7">
        <v>46661</v>
      </c>
    </row>
    <row r="3876" spans="2:5" hidden="1" x14ac:dyDescent="0.25">
      <c r="B3876" t="s">
        <v>3941</v>
      </c>
      <c r="C3876" t="s">
        <v>3942</v>
      </c>
      <c r="D3876">
        <v>0</v>
      </c>
      <c r="E3876" s="7">
        <v>46419</v>
      </c>
    </row>
    <row r="3877" spans="2:5" hidden="1" x14ac:dyDescent="0.25">
      <c r="B3877" t="s">
        <v>3941</v>
      </c>
      <c r="C3877" t="s">
        <v>3942</v>
      </c>
      <c r="D3877">
        <v>0</v>
      </c>
      <c r="E3877" s="7">
        <v>46784</v>
      </c>
    </row>
    <row r="3878" spans="2:5" hidden="1" x14ac:dyDescent="0.25">
      <c r="B3878" t="s">
        <v>3941</v>
      </c>
      <c r="C3878" t="s">
        <v>3942</v>
      </c>
      <c r="D3878">
        <v>0</v>
      </c>
      <c r="E3878" s="7">
        <v>46478</v>
      </c>
    </row>
    <row r="3879" spans="2:5" hidden="1" x14ac:dyDescent="0.25">
      <c r="B3879" t="s">
        <v>3941</v>
      </c>
      <c r="C3879" t="s">
        <v>3942</v>
      </c>
      <c r="D3879">
        <v>0</v>
      </c>
      <c r="E3879" s="7">
        <v>46722</v>
      </c>
    </row>
    <row r="3880" spans="2:5" hidden="1" x14ac:dyDescent="0.25">
      <c r="B3880" t="s">
        <v>3941</v>
      </c>
      <c r="C3880" t="s">
        <v>3942</v>
      </c>
      <c r="D3880">
        <v>0</v>
      </c>
      <c r="E3880" s="7">
        <v>46600</v>
      </c>
    </row>
    <row r="3881" spans="2:5" hidden="1" x14ac:dyDescent="0.25">
      <c r="B3881" t="s">
        <v>3941</v>
      </c>
      <c r="C3881" t="s">
        <v>3942</v>
      </c>
      <c r="D3881">
        <v>0</v>
      </c>
      <c r="E3881" s="7">
        <v>46631</v>
      </c>
    </row>
    <row r="3882" spans="2:5" hidden="1" x14ac:dyDescent="0.25">
      <c r="B3882" t="s">
        <v>3941</v>
      </c>
      <c r="C3882" t="s">
        <v>3942</v>
      </c>
      <c r="D3882">
        <v>0</v>
      </c>
      <c r="E3882" s="7">
        <v>46357</v>
      </c>
    </row>
    <row r="3883" spans="2:5" hidden="1" x14ac:dyDescent="0.25">
      <c r="B3883" t="s">
        <v>3941</v>
      </c>
      <c r="C3883" t="s">
        <v>3942</v>
      </c>
      <c r="D3883">
        <v>0</v>
      </c>
      <c r="E3883" s="7">
        <v>46784</v>
      </c>
    </row>
    <row r="3884" spans="2:5" hidden="1" x14ac:dyDescent="0.25">
      <c r="B3884" t="s">
        <v>3941</v>
      </c>
      <c r="C3884" t="s">
        <v>3942</v>
      </c>
      <c r="D3884">
        <v>0</v>
      </c>
      <c r="E3884" s="7">
        <v>46753</v>
      </c>
    </row>
    <row r="3885" spans="2:5" hidden="1" x14ac:dyDescent="0.25">
      <c r="B3885" t="s">
        <v>3941</v>
      </c>
      <c r="C3885" t="s">
        <v>3942</v>
      </c>
      <c r="D3885">
        <v>0</v>
      </c>
      <c r="E3885" s="7">
        <v>46447</v>
      </c>
    </row>
    <row r="3886" spans="2:5" hidden="1" x14ac:dyDescent="0.25">
      <c r="B3886" t="s">
        <v>3941</v>
      </c>
      <c r="C3886" t="s">
        <v>3942</v>
      </c>
      <c r="D3886">
        <v>0</v>
      </c>
      <c r="E3886" s="7">
        <v>46722</v>
      </c>
    </row>
    <row r="3887" spans="2:5" hidden="1" x14ac:dyDescent="0.25">
      <c r="B3887" t="s">
        <v>3941</v>
      </c>
      <c r="C3887" t="s">
        <v>3942</v>
      </c>
      <c r="D3887">
        <v>0</v>
      </c>
      <c r="E3887" s="7">
        <v>46508</v>
      </c>
    </row>
    <row r="3888" spans="2:5" hidden="1" x14ac:dyDescent="0.25">
      <c r="B3888" t="s">
        <v>3941</v>
      </c>
      <c r="C3888" t="s">
        <v>3942</v>
      </c>
      <c r="D3888">
        <v>0</v>
      </c>
      <c r="E3888" s="7">
        <v>46692</v>
      </c>
    </row>
    <row r="3889" spans="2:5" hidden="1" x14ac:dyDescent="0.25">
      <c r="B3889" t="s">
        <v>3941</v>
      </c>
      <c r="C3889" t="s">
        <v>3942</v>
      </c>
      <c r="D3889">
        <v>0</v>
      </c>
      <c r="E3889" s="7">
        <v>46447</v>
      </c>
    </row>
    <row r="3890" spans="2:5" hidden="1" x14ac:dyDescent="0.25">
      <c r="B3890" t="s">
        <v>3941</v>
      </c>
      <c r="C3890" t="s">
        <v>3942</v>
      </c>
      <c r="D3890">
        <v>0</v>
      </c>
      <c r="E3890" s="7">
        <v>46539</v>
      </c>
    </row>
    <row r="3891" spans="2:5" hidden="1" x14ac:dyDescent="0.25">
      <c r="B3891" t="s">
        <v>3941</v>
      </c>
      <c r="C3891" t="s">
        <v>3942</v>
      </c>
      <c r="D3891">
        <v>0</v>
      </c>
      <c r="E3891" s="7">
        <v>46661</v>
      </c>
    </row>
    <row r="3892" spans="2:5" hidden="1" x14ac:dyDescent="0.25">
      <c r="B3892" t="s">
        <v>3941</v>
      </c>
      <c r="C3892" t="s">
        <v>3942</v>
      </c>
      <c r="D3892">
        <v>0</v>
      </c>
      <c r="E3892" s="7">
        <v>46357</v>
      </c>
    </row>
    <row r="3893" spans="2:5" hidden="1" x14ac:dyDescent="0.25">
      <c r="B3893" t="s">
        <v>3941</v>
      </c>
      <c r="C3893" t="s">
        <v>3942</v>
      </c>
      <c r="D3893">
        <v>0</v>
      </c>
      <c r="E3893" s="7">
        <v>46722</v>
      </c>
    </row>
    <row r="3894" spans="2:5" hidden="1" x14ac:dyDescent="0.25">
      <c r="B3894" t="s">
        <v>3941</v>
      </c>
      <c r="C3894" t="s">
        <v>3942</v>
      </c>
      <c r="D3894">
        <v>0</v>
      </c>
      <c r="E3894" s="7">
        <v>46569</v>
      </c>
    </row>
    <row r="3895" spans="2:5" hidden="1" x14ac:dyDescent="0.25">
      <c r="B3895" t="s">
        <v>3941</v>
      </c>
      <c r="C3895" t="s">
        <v>3942</v>
      </c>
      <c r="D3895">
        <v>0</v>
      </c>
      <c r="E3895" s="7">
        <v>46357</v>
      </c>
    </row>
    <row r="3896" spans="2:5" hidden="1" x14ac:dyDescent="0.25">
      <c r="B3896" t="s">
        <v>3941</v>
      </c>
      <c r="C3896" t="s">
        <v>3942</v>
      </c>
      <c r="D3896">
        <v>0</v>
      </c>
      <c r="E3896" s="7" t="s">
        <v>30</v>
      </c>
    </row>
    <row r="3897" spans="2:5" hidden="1" x14ac:dyDescent="0.25">
      <c r="B3897" t="s">
        <v>3941</v>
      </c>
      <c r="C3897" t="s">
        <v>3942</v>
      </c>
      <c r="D3897">
        <v>0</v>
      </c>
      <c r="E3897" s="7">
        <v>46692</v>
      </c>
    </row>
    <row r="3898" spans="2:5" hidden="1" x14ac:dyDescent="0.25">
      <c r="B3898" t="s">
        <v>3941</v>
      </c>
      <c r="C3898" t="s">
        <v>3942</v>
      </c>
      <c r="D3898">
        <v>0</v>
      </c>
      <c r="E3898" s="7">
        <v>46844</v>
      </c>
    </row>
    <row r="3899" spans="2:5" hidden="1" x14ac:dyDescent="0.25">
      <c r="B3899" t="s">
        <v>3941</v>
      </c>
      <c r="C3899" t="s">
        <v>3942</v>
      </c>
      <c r="D3899">
        <v>0</v>
      </c>
      <c r="E3899" s="7">
        <v>46844</v>
      </c>
    </row>
    <row r="3900" spans="2:5" hidden="1" x14ac:dyDescent="0.25">
      <c r="B3900" t="s">
        <v>3941</v>
      </c>
      <c r="C3900" t="s">
        <v>3942</v>
      </c>
      <c r="D3900">
        <v>0</v>
      </c>
      <c r="E3900" s="7">
        <v>46388</v>
      </c>
    </row>
    <row r="3901" spans="2:5" hidden="1" x14ac:dyDescent="0.25">
      <c r="B3901" t="s">
        <v>3941</v>
      </c>
      <c r="C3901" t="s">
        <v>3942</v>
      </c>
      <c r="D3901">
        <v>0</v>
      </c>
      <c r="E3901" s="7">
        <v>46692</v>
      </c>
    </row>
    <row r="3902" spans="2:5" hidden="1" x14ac:dyDescent="0.25">
      <c r="B3902" t="s">
        <v>3941</v>
      </c>
      <c r="C3902" t="s">
        <v>3942</v>
      </c>
      <c r="D3902">
        <v>0</v>
      </c>
      <c r="E3902" s="7">
        <v>46692</v>
      </c>
    </row>
    <row r="3903" spans="2:5" hidden="1" x14ac:dyDescent="0.25">
      <c r="B3903" t="s">
        <v>3941</v>
      </c>
      <c r="C3903" t="s">
        <v>3942</v>
      </c>
      <c r="D3903">
        <v>0</v>
      </c>
      <c r="E3903" s="7">
        <v>46388</v>
      </c>
    </row>
    <row r="3904" spans="2:5" hidden="1" x14ac:dyDescent="0.25">
      <c r="B3904" t="s">
        <v>3941</v>
      </c>
      <c r="C3904" t="s">
        <v>3942</v>
      </c>
      <c r="D3904">
        <v>0</v>
      </c>
      <c r="E3904" s="7">
        <v>46844</v>
      </c>
    </row>
    <row r="3905" spans="2:5" hidden="1" x14ac:dyDescent="0.25">
      <c r="B3905" t="s">
        <v>3941</v>
      </c>
      <c r="C3905" t="s">
        <v>3942</v>
      </c>
      <c r="D3905">
        <v>0</v>
      </c>
      <c r="E3905" s="7">
        <v>46388</v>
      </c>
    </row>
    <row r="3906" spans="2:5" hidden="1" x14ac:dyDescent="0.25">
      <c r="B3906" t="s">
        <v>3941</v>
      </c>
      <c r="C3906" t="s">
        <v>3942</v>
      </c>
      <c r="D3906">
        <v>0</v>
      </c>
      <c r="E3906" s="7">
        <v>46813</v>
      </c>
    </row>
    <row r="3907" spans="2:5" hidden="1" x14ac:dyDescent="0.25">
      <c r="B3907" t="s">
        <v>3941</v>
      </c>
      <c r="C3907" t="s">
        <v>3942</v>
      </c>
      <c r="D3907">
        <v>0</v>
      </c>
      <c r="E3907" s="7">
        <v>46569</v>
      </c>
    </row>
    <row r="3908" spans="2:5" hidden="1" x14ac:dyDescent="0.25">
      <c r="B3908" t="s">
        <v>3941</v>
      </c>
      <c r="C3908" t="s">
        <v>3942</v>
      </c>
      <c r="D3908">
        <v>0</v>
      </c>
      <c r="E3908" s="7">
        <v>46784</v>
      </c>
    </row>
    <row r="3909" spans="2:5" hidden="1" x14ac:dyDescent="0.25">
      <c r="B3909" t="s">
        <v>3941</v>
      </c>
      <c r="C3909" t="s">
        <v>3942</v>
      </c>
      <c r="D3909">
        <v>0</v>
      </c>
      <c r="E3909" s="7">
        <v>46508</v>
      </c>
    </row>
    <row r="3910" spans="2:5" hidden="1" x14ac:dyDescent="0.25">
      <c r="B3910" t="s">
        <v>3941</v>
      </c>
      <c r="C3910" t="s">
        <v>3942</v>
      </c>
      <c r="D3910">
        <v>0</v>
      </c>
      <c r="E3910" s="7">
        <v>46813</v>
      </c>
    </row>
    <row r="3911" spans="2:5" hidden="1" x14ac:dyDescent="0.25">
      <c r="B3911" t="s">
        <v>3941</v>
      </c>
      <c r="C3911" t="s">
        <v>3942</v>
      </c>
      <c r="D3911">
        <v>0</v>
      </c>
      <c r="E3911" s="7">
        <v>46447</v>
      </c>
    </row>
    <row r="3912" spans="2:5" hidden="1" x14ac:dyDescent="0.25">
      <c r="B3912" t="s">
        <v>3941</v>
      </c>
      <c r="C3912" t="s">
        <v>3942</v>
      </c>
      <c r="D3912">
        <v>0</v>
      </c>
      <c r="E3912" s="7">
        <v>46600</v>
      </c>
    </row>
    <row r="3913" spans="2:5" hidden="1" x14ac:dyDescent="0.25">
      <c r="B3913" t="s">
        <v>3941</v>
      </c>
      <c r="C3913" t="s">
        <v>3942</v>
      </c>
      <c r="D3913">
        <v>0</v>
      </c>
      <c r="E3913" s="7">
        <v>46661</v>
      </c>
    </row>
    <row r="3914" spans="2:5" hidden="1" x14ac:dyDescent="0.25">
      <c r="B3914" t="s">
        <v>3941</v>
      </c>
      <c r="C3914" t="s">
        <v>3942</v>
      </c>
      <c r="D3914">
        <v>0</v>
      </c>
      <c r="E3914" s="7">
        <v>46692</v>
      </c>
    </row>
    <row r="3915" spans="2:5" hidden="1" x14ac:dyDescent="0.25">
      <c r="B3915" t="s">
        <v>3941</v>
      </c>
      <c r="C3915" t="s">
        <v>3942</v>
      </c>
      <c r="D3915">
        <v>0</v>
      </c>
      <c r="E3915" s="7">
        <v>46600</v>
      </c>
    </row>
    <row r="3916" spans="2:5" hidden="1" x14ac:dyDescent="0.25">
      <c r="B3916" t="s">
        <v>3941</v>
      </c>
      <c r="C3916" t="s">
        <v>3942</v>
      </c>
      <c r="D3916">
        <v>0</v>
      </c>
      <c r="E3916" s="7">
        <v>46631</v>
      </c>
    </row>
    <row r="3917" spans="2:5" hidden="1" x14ac:dyDescent="0.25">
      <c r="B3917" t="s">
        <v>3941</v>
      </c>
      <c r="C3917" t="s">
        <v>3942</v>
      </c>
      <c r="D3917">
        <v>0</v>
      </c>
      <c r="E3917" s="7">
        <v>46447</v>
      </c>
    </row>
    <row r="3918" spans="2:5" hidden="1" x14ac:dyDescent="0.25">
      <c r="B3918" t="s">
        <v>3941</v>
      </c>
      <c r="C3918" t="s">
        <v>3942</v>
      </c>
      <c r="D3918">
        <v>0</v>
      </c>
      <c r="E3918" s="7">
        <v>46419</v>
      </c>
    </row>
    <row r="3919" spans="2:5" hidden="1" x14ac:dyDescent="0.25">
      <c r="B3919" t="s">
        <v>3941</v>
      </c>
      <c r="C3919" t="s">
        <v>3942</v>
      </c>
      <c r="D3919">
        <v>0</v>
      </c>
      <c r="E3919" s="7">
        <v>46631</v>
      </c>
    </row>
    <row r="3920" spans="2:5" hidden="1" x14ac:dyDescent="0.25">
      <c r="B3920" t="s">
        <v>3941</v>
      </c>
      <c r="C3920" t="s">
        <v>3942</v>
      </c>
      <c r="D3920">
        <v>0</v>
      </c>
      <c r="E3920" s="7">
        <v>46661</v>
      </c>
    </row>
    <row r="3921" spans="2:5" hidden="1" x14ac:dyDescent="0.25">
      <c r="B3921" t="s">
        <v>3941</v>
      </c>
      <c r="C3921" t="s">
        <v>3942</v>
      </c>
      <c r="D3921">
        <v>0</v>
      </c>
      <c r="E3921" s="7">
        <v>46784</v>
      </c>
    </row>
    <row r="3922" spans="2:5" hidden="1" x14ac:dyDescent="0.25">
      <c r="B3922" t="s">
        <v>3941</v>
      </c>
      <c r="C3922" t="s">
        <v>3942</v>
      </c>
      <c r="D3922">
        <v>0</v>
      </c>
      <c r="E3922" s="7">
        <v>46631</v>
      </c>
    </row>
    <row r="3923" spans="2:5" hidden="1" x14ac:dyDescent="0.25">
      <c r="B3923" t="s">
        <v>3941</v>
      </c>
      <c r="C3923" t="s">
        <v>3942</v>
      </c>
      <c r="D3923">
        <v>0</v>
      </c>
      <c r="E3923" s="7">
        <v>46447</v>
      </c>
    </row>
    <row r="3924" spans="2:5" hidden="1" x14ac:dyDescent="0.25">
      <c r="B3924" t="s">
        <v>3941</v>
      </c>
      <c r="C3924" t="s">
        <v>3942</v>
      </c>
      <c r="D3924">
        <v>0</v>
      </c>
      <c r="E3924" s="7">
        <v>46722</v>
      </c>
    </row>
    <row r="3925" spans="2:5" hidden="1" x14ac:dyDescent="0.25">
      <c r="B3925" t="s">
        <v>3941</v>
      </c>
      <c r="C3925" t="s">
        <v>3942</v>
      </c>
      <c r="D3925">
        <v>0</v>
      </c>
      <c r="E3925" s="7">
        <v>46508</v>
      </c>
    </row>
    <row r="3926" spans="2:5" hidden="1" x14ac:dyDescent="0.25">
      <c r="B3926" t="s">
        <v>3941</v>
      </c>
      <c r="C3926" t="s">
        <v>3942</v>
      </c>
      <c r="D3926">
        <v>0</v>
      </c>
      <c r="E3926" s="7">
        <v>46539</v>
      </c>
    </row>
    <row r="3927" spans="2:5" hidden="1" x14ac:dyDescent="0.25">
      <c r="B3927" t="s">
        <v>3941</v>
      </c>
      <c r="C3927" t="s">
        <v>3942</v>
      </c>
      <c r="D3927">
        <v>0</v>
      </c>
      <c r="E3927" s="7">
        <v>46722</v>
      </c>
    </row>
    <row r="3928" spans="2:5" hidden="1" x14ac:dyDescent="0.25">
      <c r="B3928" t="s">
        <v>3941</v>
      </c>
      <c r="C3928" t="s">
        <v>3942</v>
      </c>
      <c r="D3928">
        <v>0</v>
      </c>
      <c r="E3928" s="7">
        <v>46692</v>
      </c>
    </row>
    <row r="3929" spans="2:5" hidden="1" x14ac:dyDescent="0.25">
      <c r="B3929" t="s">
        <v>3941</v>
      </c>
      <c r="C3929" t="s">
        <v>3942</v>
      </c>
      <c r="D3929">
        <v>0</v>
      </c>
      <c r="E3929" s="7">
        <v>46844</v>
      </c>
    </row>
    <row r="3930" spans="2:5" hidden="1" x14ac:dyDescent="0.25">
      <c r="B3930" t="s">
        <v>3941</v>
      </c>
      <c r="C3930" t="s">
        <v>3942</v>
      </c>
      <c r="D3930">
        <v>0</v>
      </c>
      <c r="E3930" s="7">
        <v>46813</v>
      </c>
    </row>
    <row r="3931" spans="2:5" hidden="1" x14ac:dyDescent="0.25">
      <c r="B3931" t="s">
        <v>3941</v>
      </c>
      <c r="C3931" t="s">
        <v>3942</v>
      </c>
      <c r="D3931">
        <v>0</v>
      </c>
      <c r="E3931" s="7">
        <v>46569</v>
      </c>
    </row>
    <row r="3932" spans="2:5" hidden="1" x14ac:dyDescent="0.25">
      <c r="B3932" t="s">
        <v>3955</v>
      </c>
      <c r="C3932" t="s">
        <v>3956</v>
      </c>
      <c r="D3932">
        <v>0</v>
      </c>
      <c r="E3932" s="7" t="s">
        <v>30</v>
      </c>
    </row>
    <row r="3933" spans="2:5" hidden="1" x14ac:dyDescent="0.25">
      <c r="B3933" t="s">
        <v>3955</v>
      </c>
      <c r="C3933" t="s">
        <v>3956</v>
      </c>
      <c r="D3933">
        <v>0</v>
      </c>
      <c r="E3933" s="7">
        <v>46447</v>
      </c>
    </row>
    <row r="3934" spans="2:5" hidden="1" x14ac:dyDescent="0.25">
      <c r="B3934" t="s">
        <v>3955</v>
      </c>
      <c r="C3934" t="s">
        <v>3956</v>
      </c>
      <c r="D3934">
        <v>0</v>
      </c>
      <c r="E3934" s="7">
        <v>46600</v>
      </c>
    </row>
    <row r="3935" spans="2:5" hidden="1" x14ac:dyDescent="0.25">
      <c r="B3935" t="s">
        <v>3955</v>
      </c>
      <c r="C3935" t="s">
        <v>3956</v>
      </c>
      <c r="D3935">
        <v>0</v>
      </c>
      <c r="E3935" s="7">
        <v>46661</v>
      </c>
    </row>
    <row r="3936" spans="2:5" hidden="1" x14ac:dyDescent="0.25">
      <c r="B3936" t="s">
        <v>3955</v>
      </c>
      <c r="C3936" t="s">
        <v>3956</v>
      </c>
      <c r="D3936">
        <v>0</v>
      </c>
      <c r="E3936" s="7">
        <v>46419</v>
      </c>
    </row>
    <row r="3937" spans="2:5" hidden="1" x14ac:dyDescent="0.25">
      <c r="B3937" t="s">
        <v>3955</v>
      </c>
      <c r="C3937" t="s">
        <v>3956</v>
      </c>
      <c r="D3937">
        <v>0</v>
      </c>
      <c r="E3937" s="7">
        <v>46692</v>
      </c>
    </row>
    <row r="3938" spans="2:5" hidden="1" x14ac:dyDescent="0.25">
      <c r="B3938" t="s">
        <v>3955</v>
      </c>
      <c r="C3938" t="s">
        <v>3956</v>
      </c>
      <c r="D3938">
        <v>0</v>
      </c>
      <c r="E3938" s="7">
        <v>46357</v>
      </c>
    </row>
    <row r="3939" spans="2:5" hidden="1" x14ac:dyDescent="0.25">
      <c r="B3939" t="s">
        <v>3955</v>
      </c>
      <c r="C3939" t="s">
        <v>3956</v>
      </c>
      <c r="D3939">
        <v>0</v>
      </c>
      <c r="E3939" s="7">
        <v>46419</v>
      </c>
    </row>
    <row r="3940" spans="2:5" hidden="1" x14ac:dyDescent="0.25">
      <c r="B3940" t="s">
        <v>3955</v>
      </c>
      <c r="C3940" t="s">
        <v>3956</v>
      </c>
      <c r="D3940">
        <v>0</v>
      </c>
      <c r="E3940" s="7">
        <v>46661</v>
      </c>
    </row>
    <row r="3941" spans="2:5" hidden="1" x14ac:dyDescent="0.25">
      <c r="B3941" t="s">
        <v>3955</v>
      </c>
      <c r="C3941" t="s">
        <v>3956</v>
      </c>
      <c r="D3941">
        <v>0</v>
      </c>
      <c r="E3941" s="7">
        <v>46722</v>
      </c>
    </row>
    <row r="3942" spans="2:5" hidden="1" x14ac:dyDescent="0.25">
      <c r="B3942" t="s">
        <v>3955</v>
      </c>
      <c r="C3942" t="s">
        <v>3956</v>
      </c>
      <c r="D3942">
        <v>0</v>
      </c>
      <c r="E3942" s="7">
        <v>46692</v>
      </c>
    </row>
    <row r="3943" spans="2:5" hidden="1" x14ac:dyDescent="0.25">
      <c r="B3943" t="s">
        <v>3955</v>
      </c>
      <c r="C3943" t="s">
        <v>3956</v>
      </c>
      <c r="D3943">
        <v>0</v>
      </c>
      <c r="E3943" s="7">
        <v>46388</v>
      </c>
    </row>
    <row r="3944" spans="2:5" hidden="1" x14ac:dyDescent="0.25">
      <c r="B3944" t="s">
        <v>3955</v>
      </c>
      <c r="C3944" t="s">
        <v>3956</v>
      </c>
      <c r="D3944">
        <v>0</v>
      </c>
      <c r="E3944" s="7">
        <v>46631</v>
      </c>
    </row>
    <row r="3945" spans="2:5" hidden="1" x14ac:dyDescent="0.25">
      <c r="B3945" t="s">
        <v>3955</v>
      </c>
      <c r="C3945" t="s">
        <v>3956</v>
      </c>
      <c r="D3945">
        <v>0</v>
      </c>
      <c r="E3945" s="7">
        <v>46539</v>
      </c>
    </row>
    <row r="3946" spans="2:5" hidden="1" x14ac:dyDescent="0.25">
      <c r="B3946" t="s">
        <v>3955</v>
      </c>
      <c r="C3946" t="s">
        <v>3956</v>
      </c>
      <c r="D3946">
        <v>0</v>
      </c>
      <c r="E3946" s="7">
        <v>46296</v>
      </c>
    </row>
    <row r="3947" spans="2:5" hidden="1" x14ac:dyDescent="0.25">
      <c r="B3947" t="s">
        <v>3955</v>
      </c>
      <c r="C3947" t="s">
        <v>3956</v>
      </c>
      <c r="D3947">
        <v>0</v>
      </c>
      <c r="E3947" s="7">
        <v>46692</v>
      </c>
    </row>
    <row r="3948" spans="2:5" hidden="1" x14ac:dyDescent="0.25">
      <c r="B3948" t="s">
        <v>3955</v>
      </c>
      <c r="C3948" t="s">
        <v>3956</v>
      </c>
      <c r="D3948">
        <v>0</v>
      </c>
      <c r="E3948" s="7">
        <v>46447</v>
      </c>
    </row>
    <row r="3949" spans="2:5" hidden="1" x14ac:dyDescent="0.25">
      <c r="B3949" t="s">
        <v>3955</v>
      </c>
      <c r="C3949" t="s">
        <v>3956</v>
      </c>
      <c r="D3949">
        <v>0</v>
      </c>
      <c r="E3949" s="7">
        <v>46631</v>
      </c>
    </row>
    <row r="3950" spans="2:5" hidden="1" x14ac:dyDescent="0.25">
      <c r="B3950" t="s">
        <v>3955</v>
      </c>
      <c r="C3950" t="s">
        <v>3956</v>
      </c>
      <c r="D3950">
        <v>0</v>
      </c>
      <c r="E3950" s="7">
        <v>46661</v>
      </c>
    </row>
    <row r="3951" spans="2:5" hidden="1" x14ac:dyDescent="0.25">
      <c r="B3951" t="s">
        <v>3955</v>
      </c>
      <c r="C3951" t="s">
        <v>3956</v>
      </c>
      <c r="D3951">
        <v>0</v>
      </c>
      <c r="E3951" s="7">
        <v>46327</v>
      </c>
    </row>
    <row r="3952" spans="2:5" hidden="1" x14ac:dyDescent="0.25">
      <c r="B3952" t="s">
        <v>3955</v>
      </c>
      <c r="C3952" t="s">
        <v>3956</v>
      </c>
      <c r="D3952">
        <v>0</v>
      </c>
      <c r="E3952" s="7">
        <v>46722</v>
      </c>
    </row>
    <row r="3953" spans="2:5" hidden="1" x14ac:dyDescent="0.25">
      <c r="B3953" t="s">
        <v>3955</v>
      </c>
      <c r="C3953" t="s">
        <v>3956</v>
      </c>
      <c r="D3953">
        <v>0</v>
      </c>
      <c r="E3953" s="7">
        <v>46478</v>
      </c>
    </row>
    <row r="3954" spans="2:5" hidden="1" x14ac:dyDescent="0.25">
      <c r="B3954" t="s">
        <v>3955</v>
      </c>
      <c r="C3954" t="s">
        <v>3956</v>
      </c>
      <c r="D3954">
        <v>0</v>
      </c>
      <c r="E3954" s="7">
        <v>46600</v>
      </c>
    </row>
    <row r="3955" spans="2:5" hidden="1" x14ac:dyDescent="0.25">
      <c r="B3955" t="s">
        <v>3955</v>
      </c>
      <c r="C3955" t="s">
        <v>3956</v>
      </c>
      <c r="D3955">
        <v>0</v>
      </c>
      <c r="E3955" s="7">
        <v>46357</v>
      </c>
    </row>
    <row r="3956" spans="2:5" hidden="1" x14ac:dyDescent="0.25">
      <c r="B3956" t="s">
        <v>3955</v>
      </c>
      <c r="C3956" t="s">
        <v>3956</v>
      </c>
      <c r="D3956">
        <v>0</v>
      </c>
      <c r="E3956" s="7">
        <v>46419</v>
      </c>
    </row>
    <row r="3957" spans="2:5" hidden="1" x14ac:dyDescent="0.25">
      <c r="B3957" t="s">
        <v>3955</v>
      </c>
      <c r="C3957" t="s">
        <v>3956</v>
      </c>
      <c r="D3957">
        <v>0</v>
      </c>
      <c r="E3957" s="7">
        <v>46569</v>
      </c>
    </row>
    <row r="3958" spans="2:5" hidden="1" x14ac:dyDescent="0.25">
      <c r="B3958" t="s">
        <v>3955</v>
      </c>
      <c r="C3958" t="s">
        <v>3956</v>
      </c>
      <c r="D3958">
        <v>0</v>
      </c>
      <c r="E3958" s="7">
        <v>46447</v>
      </c>
    </row>
    <row r="3959" spans="2:5" hidden="1" x14ac:dyDescent="0.25">
      <c r="B3959" t="s">
        <v>3955</v>
      </c>
      <c r="C3959" t="s">
        <v>3956</v>
      </c>
      <c r="D3959">
        <v>1</v>
      </c>
      <c r="E3959" s="7">
        <v>46508</v>
      </c>
    </row>
    <row r="3960" spans="2:5" hidden="1" x14ac:dyDescent="0.25">
      <c r="B3960" t="s">
        <v>3955</v>
      </c>
      <c r="C3960" t="s">
        <v>3956</v>
      </c>
      <c r="D3960">
        <v>0</v>
      </c>
      <c r="E3960" s="7">
        <v>46661</v>
      </c>
    </row>
    <row r="3961" spans="2:5" hidden="1" x14ac:dyDescent="0.25">
      <c r="B3961" t="s">
        <v>3955</v>
      </c>
      <c r="C3961" t="s">
        <v>3956</v>
      </c>
      <c r="D3961">
        <v>0</v>
      </c>
      <c r="E3961" s="7">
        <v>46447</v>
      </c>
    </row>
    <row r="3962" spans="2:5" hidden="1" x14ac:dyDescent="0.25">
      <c r="B3962" t="s">
        <v>3955</v>
      </c>
      <c r="C3962" t="s">
        <v>3956</v>
      </c>
      <c r="D3962">
        <v>10</v>
      </c>
      <c r="E3962" s="7">
        <v>46722</v>
      </c>
    </row>
    <row r="3963" spans="2:5" hidden="1" x14ac:dyDescent="0.25">
      <c r="B3963" t="s">
        <v>3955</v>
      </c>
      <c r="C3963" t="s">
        <v>3956</v>
      </c>
      <c r="D3963">
        <v>0</v>
      </c>
      <c r="E3963" s="7">
        <v>46539</v>
      </c>
    </row>
    <row r="3964" spans="2:5" hidden="1" x14ac:dyDescent="0.25">
      <c r="B3964" t="s">
        <v>3955</v>
      </c>
      <c r="C3964" t="s">
        <v>3956</v>
      </c>
      <c r="D3964">
        <v>0</v>
      </c>
      <c r="E3964" s="7">
        <v>46569</v>
      </c>
    </row>
    <row r="3965" spans="2:5" hidden="1" x14ac:dyDescent="0.25">
      <c r="B3965" t="s">
        <v>3955</v>
      </c>
      <c r="C3965" t="s">
        <v>3956</v>
      </c>
      <c r="D3965">
        <v>0</v>
      </c>
      <c r="E3965" s="7">
        <v>46296</v>
      </c>
    </row>
    <row r="3966" spans="2:5" hidden="1" x14ac:dyDescent="0.25">
      <c r="B3966" t="s">
        <v>3955</v>
      </c>
      <c r="C3966" t="s">
        <v>3956</v>
      </c>
      <c r="D3966">
        <v>0</v>
      </c>
      <c r="E3966" s="7">
        <v>46419</v>
      </c>
    </row>
    <row r="3967" spans="2:5" hidden="1" x14ac:dyDescent="0.25">
      <c r="B3967" t="s">
        <v>3955</v>
      </c>
      <c r="C3967" t="s">
        <v>3956</v>
      </c>
      <c r="D3967">
        <v>0</v>
      </c>
      <c r="E3967" s="7">
        <v>46661</v>
      </c>
    </row>
    <row r="3968" spans="2:5" hidden="1" x14ac:dyDescent="0.25">
      <c r="B3968" t="s">
        <v>3955</v>
      </c>
      <c r="C3968" t="s">
        <v>3956</v>
      </c>
      <c r="D3968">
        <v>0</v>
      </c>
      <c r="E3968" s="7">
        <v>46600</v>
      </c>
    </row>
    <row r="3969" spans="2:5" hidden="1" x14ac:dyDescent="0.25">
      <c r="B3969" t="s">
        <v>3955</v>
      </c>
      <c r="C3969" t="s">
        <v>3956</v>
      </c>
      <c r="D3969">
        <v>0</v>
      </c>
      <c r="E3969" s="7">
        <v>46692</v>
      </c>
    </row>
    <row r="3970" spans="2:5" hidden="1" x14ac:dyDescent="0.25">
      <c r="B3970" t="s">
        <v>3955</v>
      </c>
      <c r="C3970" t="s">
        <v>3956</v>
      </c>
      <c r="D3970">
        <v>0</v>
      </c>
      <c r="E3970" s="7">
        <v>46296</v>
      </c>
    </row>
    <row r="3971" spans="2:5" hidden="1" x14ac:dyDescent="0.25">
      <c r="B3971" t="s">
        <v>3955</v>
      </c>
      <c r="C3971" t="s">
        <v>3956</v>
      </c>
      <c r="D3971">
        <v>15</v>
      </c>
      <c r="E3971" s="7">
        <v>46784</v>
      </c>
    </row>
    <row r="3972" spans="2:5" hidden="1" x14ac:dyDescent="0.25">
      <c r="B3972" t="s">
        <v>3955</v>
      </c>
      <c r="C3972" t="s">
        <v>3956</v>
      </c>
      <c r="D3972">
        <v>330</v>
      </c>
      <c r="E3972" s="7">
        <v>46784</v>
      </c>
    </row>
    <row r="3973" spans="2:5" hidden="1" x14ac:dyDescent="0.25">
      <c r="B3973" t="s">
        <v>3955</v>
      </c>
      <c r="C3973" t="s">
        <v>3956</v>
      </c>
      <c r="D3973">
        <v>0</v>
      </c>
      <c r="E3973" s="7">
        <v>46692</v>
      </c>
    </row>
    <row r="3974" spans="2:5" hidden="1" x14ac:dyDescent="0.25">
      <c r="B3974" t="s">
        <v>3955</v>
      </c>
      <c r="C3974" t="s">
        <v>3956</v>
      </c>
      <c r="D3974">
        <v>0</v>
      </c>
      <c r="E3974" s="7">
        <v>46447</v>
      </c>
    </row>
    <row r="3975" spans="2:5" hidden="1" x14ac:dyDescent="0.25">
      <c r="B3975" t="s">
        <v>3955</v>
      </c>
      <c r="C3975" t="s">
        <v>3956</v>
      </c>
      <c r="D3975">
        <v>0</v>
      </c>
      <c r="E3975" s="7">
        <v>46600</v>
      </c>
    </row>
    <row r="3976" spans="2:5" hidden="1" x14ac:dyDescent="0.25">
      <c r="B3976" t="s">
        <v>3955</v>
      </c>
      <c r="C3976" t="s">
        <v>3956</v>
      </c>
      <c r="D3976">
        <v>0</v>
      </c>
      <c r="E3976" s="7">
        <v>46661</v>
      </c>
    </row>
    <row r="3977" spans="2:5" hidden="1" x14ac:dyDescent="0.25">
      <c r="B3977" t="s">
        <v>3955</v>
      </c>
      <c r="C3977" t="s">
        <v>3956</v>
      </c>
      <c r="D3977">
        <v>0</v>
      </c>
      <c r="E3977" s="7">
        <v>46419</v>
      </c>
    </row>
    <row r="3978" spans="2:5" hidden="1" x14ac:dyDescent="0.25">
      <c r="B3978" t="s">
        <v>3955</v>
      </c>
      <c r="C3978" t="s">
        <v>3956</v>
      </c>
      <c r="D3978">
        <v>0</v>
      </c>
      <c r="E3978" s="7">
        <v>46419</v>
      </c>
    </row>
    <row r="3979" spans="2:5" hidden="1" x14ac:dyDescent="0.25">
      <c r="B3979" t="s">
        <v>3955</v>
      </c>
      <c r="C3979" t="s">
        <v>3956</v>
      </c>
      <c r="D3979">
        <v>0</v>
      </c>
      <c r="E3979" s="7">
        <v>46661</v>
      </c>
    </row>
    <row r="3980" spans="2:5" hidden="1" x14ac:dyDescent="0.25">
      <c r="B3980" t="s">
        <v>3955</v>
      </c>
      <c r="C3980" t="s">
        <v>3956</v>
      </c>
      <c r="D3980">
        <v>0</v>
      </c>
      <c r="E3980" s="7">
        <v>46692</v>
      </c>
    </row>
    <row r="3981" spans="2:5" hidden="1" x14ac:dyDescent="0.25">
      <c r="B3981" t="s">
        <v>3955</v>
      </c>
      <c r="C3981" t="s">
        <v>3956</v>
      </c>
      <c r="D3981">
        <v>0</v>
      </c>
      <c r="E3981" s="7">
        <v>46388</v>
      </c>
    </row>
    <row r="3982" spans="2:5" hidden="1" x14ac:dyDescent="0.25">
      <c r="B3982" t="s">
        <v>3955</v>
      </c>
      <c r="C3982" t="s">
        <v>3956</v>
      </c>
      <c r="D3982">
        <v>0</v>
      </c>
      <c r="E3982" s="7">
        <v>46631</v>
      </c>
    </row>
    <row r="3983" spans="2:5" hidden="1" x14ac:dyDescent="0.25">
      <c r="B3983" t="s">
        <v>3955</v>
      </c>
      <c r="C3983" t="s">
        <v>3956</v>
      </c>
      <c r="D3983">
        <v>0</v>
      </c>
      <c r="E3983" s="7">
        <v>46539</v>
      </c>
    </row>
    <row r="3984" spans="2:5" hidden="1" x14ac:dyDescent="0.25">
      <c r="B3984" t="s">
        <v>3955</v>
      </c>
      <c r="C3984" t="s">
        <v>3956</v>
      </c>
      <c r="D3984">
        <v>0</v>
      </c>
      <c r="E3984" s="7">
        <v>46447</v>
      </c>
    </row>
    <row r="3985" spans="2:5" hidden="1" x14ac:dyDescent="0.25">
      <c r="B3985" t="s">
        <v>3955</v>
      </c>
      <c r="C3985" t="s">
        <v>3956</v>
      </c>
      <c r="D3985">
        <v>0</v>
      </c>
      <c r="E3985" s="7">
        <v>46631</v>
      </c>
    </row>
    <row r="3986" spans="2:5" hidden="1" x14ac:dyDescent="0.25">
      <c r="B3986" t="s">
        <v>3955</v>
      </c>
      <c r="C3986" t="s">
        <v>3956</v>
      </c>
      <c r="D3986">
        <v>0</v>
      </c>
      <c r="E3986" s="7">
        <v>46478</v>
      </c>
    </row>
    <row r="3987" spans="2:5" hidden="1" x14ac:dyDescent="0.25">
      <c r="B3987" t="s">
        <v>3955</v>
      </c>
      <c r="C3987" t="s">
        <v>3956</v>
      </c>
      <c r="D3987">
        <v>0</v>
      </c>
      <c r="E3987" s="7">
        <v>46600</v>
      </c>
    </row>
    <row r="3988" spans="2:5" hidden="1" x14ac:dyDescent="0.25">
      <c r="B3988" t="s">
        <v>3955</v>
      </c>
      <c r="C3988" t="s">
        <v>3956</v>
      </c>
      <c r="D3988">
        <v>0</v>
      </c>
      <c r="E3988" s="7">
        <v>46357</v>
      </c>
    </row>
    <row r="3989" spans="2:5" hidden="1" x14ac:dyDescent="0.25">
      <c r="B3989" t="s">
        <v>3955</v>
      </c>
      <c r="C3989" t="s">
        <v>3956</v>
      </c>
      <c r="D3989">
        <v>0</v>
      </c>
      <c r="E3989" s="7">
        <v>46419</v>
      </c>
    </row>
    <row r="3990" spans="2:5" hidden="1" x14ac:dyDescent="0.25">
      <c r="B3990" t="s">
        <v>3955</v>
      </c>
      <c r="C3990" t="s">
        <v>3956</v>
      </c>
      <c r="D3990">
        <v>0</v>
      </c>
      <c r="E3990" s="7">
        <v>46661</v>
      </c>
    </row>
    <row r="3991" spans="2:5" hidden="1" x14ac:dyDescent="0.25">
      <c r="B3991" t="s">
        <v>3955</v>
      </c>
      <c r="C3991" t="s">
        <v>3956</v>
      </c>
      <c r="D3991">
        <v>0</v>
      </c>
      <c r="E3991" s="7">
        <v>46722</v>
      </c>
    </row>
    <row r="3992" spans="2:5" hidden="1" x14ac:dyDescent="0.25">
      <c r="B3992" t="s">
        <v>3955</v>
      </c>
      <c r="C3992" t="s">
        <v>3956</v>
      </c>
      <c r="D3992">
        <v>0</v>
      </c>
      <c r="E3992" s="7">
        <v>46539</v>
      </c>
    </row>
    <row r="3993" spans="2:5" hidden="1" x14ac:dyDescent="0.25">
      <c r="B3993" t="s">
        <v>3955</v>
      </c>
      <c r="C3993" t="s">
        <v>3956</v>
      </c>
      <c r="D3993">
        <v>0</v>
      </c>
      <c r="E3993" s="7">
        <v>46569</v>
      </c>
    </row>
    <row r="3994" spans="2:5" hidden="1" x14ac:dyDescent="0.25">
      <c r="B3994" t="s">
        <v>3955</v>
      </c>
      <c r="C3994" t="s">
        <v>3956</v>
      </c>
      <c r="D3994">
        <v>0</v>
      </c>
      <c r="E3994" s="7">
        <v>46419</v>
      </c>
    </row>
    <row r="3995" spans="2:5" hidden="1" x14ac:dyDescent="0.25">
      <c r="B3995" t="s">
        <v>3955</v>
      </c>
      <c r="C3995" t="s">
        <v>3956</v>
      </c>
      <c r="D3995">
        <v>0</v>
      </c>
      <c r="E3995" s="7">
        <v>46661</v>
      </c>
    </row>
    <row r="3996" spans="2:5" hidden="1" x14ac:dyDescent="0.25">
      <c r="B3996" t="s">
        <v>3955</v>
      </c>
      <c r="C3996" t="s">
        <v>3956</v>
      </c>
      <c r="D3996">
        <v>0</v>
      </c>
      <c r="E3996" s="7">
        <v>46600</v>
      </c>
    </row>
    <row r="3997" spans="2:5" hidden="1" x14ac:dyDescent="0.25">
      <c r="B3997" t="s">
        <v>3955</v>
      </c>
      <c r="C3997" t="s">
        <v>3956</v>
      </c>
      <c r="D3997">
        <v>0</v>
      </c>
      <c r="E3997" s="7">
        <v>46692</v>
      </c>
    </row>
    <row r="3998" spans="2:5" hidden="1" x14ac:dyDescent="0.25">
      <c r="B3998" t="s">
        <v>3955</v>
      </c>
      <c r="C3998" t="s">
        <v>3956</v>
      </c>
      <c r="D3998">
        <v>0</v>
      </c>
      <c r="E3998" s="7">
        <v>46784</v>
      </c>
    </row>
    <row r="3999" spans="2:5" hidden="1" x14ac:dyDescent="0.25">
      <c r="B3999" t="s">
        <v>3961</v>
      </c>
      <c r="C3999" t="s">
        <v>374</v>
      </c>
      <c r="D3999">
        <v>0</v>
      </c>
      <c r="E3999" s="7" t="s">
        <v>30</v>
      </c>
    </row>
    <row r="4000" spans="2:5" hidden="1" x14ac:dyDescent="0.25">
      <c r="B4000" t="s">
        <v>3961</v>
      </c>
      <c r="C4000" t="s">
        <v>374</v>
      </c>
      <c r="D4000">
        <v>0</v>
      </c>
      <c r="E4000" s="7">
        <v>46327</v>
      </c>
    </row>
    <row r="4001" spans="2:5" hidden="1" x14ac:dyDescent="0.25">
      <c r="B4001" t="s">
        <v>3961</v>
      </c>
      <c r="C4001" t="s">
        <v>374</v>
      </c>
      <c r="D4001">
        <v>0</v>
      </c>
      <c r="E4001" s="7">
        <v>46692</v>
      </c>
    </row>
    <row r="4002" spans="2:5" hidden="1" x14ac:dyDescent="0.25">
      <c r="B4002" t="s">
        <v>3961</v>
      </c>
      <c r="C4002" t="s">
        <v>374</v>
      </c>
      <c r="D4002">
        <v>0</v>
      </c>
      <c r="E4002" s="7">
        <v>46478</v>
      </c>
    </row>
    <row r="4003" spans="2:5" hidden="1" x14ac:dyDescent="0.25">
      <c r="B4003" t="s">
        <v>3961</v>
      </c>
      <c r="C4003" t="s">
        <v>374</v>
      </c>
      <c r="D4003">
        <v>0</v>
      </c>
      <c r="E4003" s="7">
        <v>46508</v>
      </c>
    </row>
    <row r="4004" spans="2:5" hidden="1" x14ac:dyDescent="0.25">
      <c r="B4004" t="s">
        <v>3961</v>
      </c>
      <c r="C4004" t="s">
        <v>374</v>
      </c>
      <c r="D4004">
        <v>0</v>
      </c>
      <c r="E4004" s="7">
        <v>46600</v>
      </c>
    </row>
    <row r="4005" spans="2:5" hidden="1" x14ac:dyDescent="0.25">
      <c r="B4005" t="s">
        <v>3961</v>
      </c>
      <c r="C4005" t="s">
        <v>374</v>
      </c>
      <c r="D4005">
        <v>0</v>
      </c>
      <c r="E4005" s="7">
        <v>46478</v>
      </c>
    </row>
    <row r="4006" spans="2:5" hidden="1" x14ac:dyDescent="0.25">
      <c r="B4006" t="s">
        <v>3961</v>
      </c>
      <c r="C4006" t="s">
        <v>374</v>
      </c>
      <c r="D4006">
        <v>0</v>
      </c>
      <c r="E4006" s="7">
        <v>46508</v>
      </c>
    </row>
    <row r="4007" spans="2:5" hidden="1" x14ac:dyDescent="0.25">
      <c r="B4007" t="s">
        <v>3961</v>
      </c>
      <c r="C4007" t="s">
        <v>374</v>
      </c>
      <c r="D4007">
        <v>0</v>
      </c>
      <c r="E4007" s="7">
        <v>46600</v>
      </c>
    </row>
    <row r="4008" spans="2:5" hidden="1" x14ac:dyDescent="0.25">
      <c r="B4008" t="s">
        <v>3961</v>
      </c>
      <c r="C4008" t="s">
        <v>374</v>
      </c>
      <c r="D4008">
        <v>0</v>
      </c>
      <c r="E4008" s="7">
        <v>46631</v>
      </c>
    </row>
    <row r="4009" spans="2:5" hidden="1" x14ac:dyDescent="0.25">
      <c r="B4009" t="s">
        <v>3961</v>
      </c>
      <c r="C4009" t="s">
        <v>374</v>
      </c>
      <c r="D4009">
        <v>0</v>
      </c>
      <c r="E4009" s="7">
        <v>46722</v>
      </c>
    </row>
    <row r="4010" spans="2:5" hidden="1" x14ac:dyDescent="0.25">
      <c r="B4010" t="s">
        <v>3961</v>
      </c>
      <c r="C4010" t="s">
        <v>374</v>
      </c>
      <c r="D4010">
        <v>0</v>
      </c>
      <c r="E4010" s="7">
        <v>46661</v>
      </c>
    </row>
    <row r="4011" spans="2:5" hidden="1" x14ac:dyDescent="0.25">
      <c r="B4011" t="s">
        <v>3961</v>
      </c>
      <c r="C4011" t="s">
        <v>374</v>
      </c>
      <c r="D4011">
        <v>0</v>
      </c>
      <c r="E4011" s="7">
        <v>46631</v>
      </c>
    </row>
    <row r="4012" spans="2:5" hidden="1" x14ac:dyDescent="0.25">
      <c r="B4012" t="s">
        <v>3961</v>
      </c>
      <c r="C4012" t="s">
        <v>374</v>
      </c>
      <c r="D4012">
        <v>0</v>
      </c>
      <c r="E4012" s="7">
        <v>46357</v>
      </c>
    </row>
    <row r="4013" spans="2:5" hidden="1" x14ac:dyDescent="0.25">
      <c r="B4013" t="s">
        <v>3961</v>
      </c>
      <c r="C4013" t="s">
        <v>374</v>
      </c>
      <c r="D4013">
        <v>0</v>
      </c>
      <c r="E4013" s="7">
        <v>46388</v>
      </c>
    </row>
    <row r="4014" spans="2:5" hidden="1" x14ac:dyDescent="0.25">
      <c r="B4014" t="s">
        <v>3961</v>
      </c>
      <c r="C4014" t="s">
        <v>374</v>
      </c>
      <c r="D4014">
        <v>0</v>
      </c>
      <c r="E4014" s="7">
        <v>46447</v>
      </c>
    </row>
    <row r="4015" spans="2:5" hidden="1" x14ac:dyDescent="0.25">
      <c r="B4015" t="s">
        <v>3961</v>
      </c>
      <c r="C4015" t="s">
        <v>374</v>
      </c>
      <c r="D4015">
        <v>4</v>
      </c>
      <c r="E4015" s="7">
        <v>46722</v>
      </c>
    </row>
    <row r="4016" spans="2:5" hidden="1" x14ac:dyDescent="0.25">
      <c r="B4016" t="s">
        <v>3961</v>
      </c>
      <c r="C4016" t="s">
        <v>374</v>
      </c>
      <c r="D4016">
        <v>0</v>
      </c>
      <c r="E4016" s="7">
        <v>46447</v>
      </c>
    </row>
    <row r="4017" spans="2:5" hidden="1" x14ac:dyDescent="0.25">
      <c r="B4017" t="s">
        <v>3961</v>
      </c>
      <c r="C4017" t="s">
        <v>374</v>
      </c>
      <c r="D4017">
        <v>0</v>
      </c>
      <c r="E4017" s="7">
        <v>46327</v>
      </c>
    </row>
    <row r="4018" spans="2:5" hidden="1" x14ac:dyDescent="0.25">
      <c r="B4018" t="s">
        <v>3961</v>
      </c>
      <c r="C4018" t="s">
        <v>374</v>
      </c>
      <c r="D4018">
        <v>0</v>
      </c>
      <c r="E4018" s="7">
        <v>46661</v>
      </c>
    </row>
    <row r="4019" spans="2:5" hidden="1" x14ac:dyDescent="0.25">
      <c r="B4019" t="s">
        <v>3961</v>
      </c>
      <c r="C4019" t="s">
        <v>374</v>
      </c>
      <c r="D4019">
        <v>0</v>
      </c>
      <c r="E4019" s="7">
        <v>46722</v>
      </c>
    </row>
    <row r="4020" spans="2:5" hidden="1" x14ac:dyDescent="0.25">
      <c r="B4020" t="s">
        <v>3961</v>
      </c>
      <c r="C4020" t="s">
        <v>374</v>
      </c>
      <c r="D4020">
        <v>0</v>
      </c>
      <c r="E4020" s="7">
        <v>46539</v>
      </c>
    </row>
    <row r="4021" spans="2:5" hidden="1" x14ac:dyDescent="0.25">
      <c r="B4021" t="s">
        <v>3961</v>
      </c>
      <c r="C4021" t="s">
        <v>374</v>
      </c>
      <c r="D4021">
        <v>0</v>
      </c>
      <c r="E4021" s="7">
        <v>46357</v>
      </c>
    </row>
    <row r="4022" spans="2:5" hidden="1" x14ac:dyDescent="0.25">
      <c r="B4022" t="s">
        <v>3961</v>
      </c>
      <c r="C4022" t="s">
        <v>374</v>
      </c>
      <c r="D4022">
        <v>0</v>
      </c>
      <c r="E4022" s="7">
        <v>46661</v>
      </c>
    </row>
    <row r="4023" spans="2:5" hidden="1" x14ac:dyDescent="0.25">
      <c r="B4023" t="s">
        <v>3961</v>
      </c>
      <c r="C4023" t="s">
        <v>374</v>
      </c>
      <c r="D4023">
        <v>0</v>
      </c>
      <c r="E4023" s="7">
        <v>46631</v>
      </c>
    </row>
    <row r="4024" spans="2:5" hidden="1" x14ac:dyDescent="0.25">
      <c r="B4024" t="s">
        <v>3961</v>
      </c>
      <c r="C4024" t="s">
        <v>374</v>
      </c>
      <c r="D4024">
        <v>0</v>
      </c>
      <c r="E4024" s="7">
        <v>46692</v>
      </c>
    </row>
    <row r="4025" spans="2:5" hidden="1" x14ac:dyDescent="0.25">
      <c r="B4025" t="s">
        <v>3961</v>
      </c>
      <c r="C4025" t="s">
        <v>374</v>
      </c>
      <c r="D4025">
        <v>0</v>
      </c>
      <c r="E4025" s="7">
        <v>46600</v>
      </c>
    </row>
    <row r="4026" spans="2:5" hidden="1" x14ac:dyDescent="0.25">
      <c r="B4026" t="s">
        <v>3961</v>
      </c>
      <c r="C4026" t="s">
        <v>374</v>
      </c>
      <c r="D4026">
        <v>0</v>
      </c>
      <c r="E4026" s="7">
        <v>46631</v>
      </c>
    </row>
    <row r="4027" spans="2:5" hidden="1" x14ac:dyDescent="0.25">
      <c r="B4027" t="s">
        <v>3961</v>
      </c>
      <c r="C4027" t="s">
        <v>374</v>
      </c>
      <c r="D4027">
        <v>0</v>
      </c>
      <c r="E4027" s="7">
        <v>46569</v>
      </c>
    </row>
    <row r="4028" spans="2:5" hidden="1" x14ac:dyDescent="0.25">
      <c r="B4028" t="s">
        <v>3961</v>
      </c>
      <c r="C4028" t="s">
        <v>374</v>
      </c>
      <c r="D4028">
        <v>0</v>
      </c>
      <c r="E4028" s="7">
        <v>46600</v>
      </c>
    </row>
    <row r="4029" spans="2:5" hidden="1" x14ac:dyDescent="0.25">
      <c r="B4029" t="s">
        <v>3961</v>
      </c>
      <c r="C4029" t="s">
        <v>374</v>
      </c>
      <c r="D4029">
        <v>0</v>
      </c>
      <c r="E4029" s="7">
        <v>46388</v>
      </c>
    </row>
    <row r="4030" spans="2:5" hidden="1" x14ac:dyDescent="0.25">
      <c r="B4030" t="s">
        <v>3961</v>
      </c>
      <c r="C4030" t="s">
        <v>374</v>
      </c>
      <c r="D4030">
        <v>0</v>
      </c>
      <c r="E4030" s="7">
        <v>46327</v>
      </c>
    </row>
    <row r="4031" spans="2:5" hidden="1" x14ac:dyDescent="0.25">
      <c r="B4031" t="s">
        <v>3961</v>
      </c>
      <c r="C4031" t="s">
        <v>374</v>
      </c>
      <c r="D4031">
        <v>0</v>
      </c>
      <c r="E4031" s="7">
        <v>46661</v>
      </c>
    </row>
    <row r="4032" spans="2:5" hidden="1" x14ac:dyDescent="0.25">
      <c r="B4032" t="s">
        <v>3961</v>
      </c>
      <c r="C4032" t="s">
        <v>374</v>
      </c>
      <c r="D4032">
        <v>0</v>
      </c>
      <c r="E4032" s="7">
        <v>46357</v>
      </c>
    </row>
    <row r="4033" spans="2:5" hidden="1" x14ac:dyDescent="0.25">
      <c r="B4033" t="s">
        <v>3961</v>
      </c>
      <c r="C4033" t="s">
        <v>374</v>
      </c>
      <c r="D4033">
        <v>0</v>
      </c>
      <c r="E4033" s="7">
        <v>46419</v>
      </c>
    </row>
    <row r="4034" spans="2:5" hidden="1" x14ac:dyDescent="0.25">
      <c r="B4034" t="s">
        <v>3961</v>
      </c>
      <c r="C4034" t="s">
        <v>374</v>
      </c>
      <c r="D4034">
        <v>0</v>
      </c>
      <c r="E4034" s="7">
        <v>46631</v>
      </c>
    </row>
    <row r="4035" spans="2:5" hidden="1" x14ac:dyDescent="0.25">
      <c r="B4035" t="s">
        <v>3961</v>
      </c>
      <c r="C4035" t="s">
        <v>374</v>
      </c>
      <c r="D4035">
        <v>0</v>
      </c>
      <c r="E4035" s="7">
        <v>46692</v>
      </c>
    </row>
    <row r="4036" spans="2:5" hidden="1" x14ac:dyDescent="0.25">
      <c r="B4036" t="s">
        <v>3961</v>
      </c>
      <c r="C4036" t="s">
        <v>374</v>
      </c>
      <c r="D4036">
        <v>0</v>
      </c>
      <c r="E4036" s="7">
        <v>46539</v>
      </c>
    </row>
    <row r="4037" spans="2:5" hidden="1" x14ac:dyDescent="0.25">
      <c r="B4037" t="s">
        <v>3961</v>
      </c>
      <c r="C4037" t="s">
        <v>374</v>
      </c>
      <c r="D4037">
        <v>1</v>
      </c>
      <c r="E4037" s="7">
        <v>46508</v>
      </c>
    </row>
    <row r="4038" spans="2:5" hidden="1" x14ac:dyDescent="0.25">
      <c r="B4038" t="s">
        <v>3961</v>
      </c>
      <c r="C4038" t="s">
        <v>374</v>
      </c>
      <c r="D4038">
        <v>0</v>
      </c>
      <c r="E4038" s="7">
        <v>46692</v>
      </c>
    </row>
    <row r="4039" spans="2:5" hidden="1" x14ac:dyDescent="0.25">
      <c r="B4039" t="s">
        <v>3961</v>
      </c>
      <c r="C4039" t="s">
        <v>374</v>
      </c>
      <c r="D4039">
        <v>0</v>
      </c>
      <c r="E4039" s="7">
        <v>46692</v>
      </c>
    </row>
    <row r="4040" spans="2:5" hidden="1" x14ac:dyDescent="0.25">
      <c r="B4040" t="s">
        <v>3961</v>
      </c>
      <c r="C4040" t="s">
        <v>374</v>
      </c>
      <c r="D4040">
        <v>0</v>
      </c>
      <c r="E4040" s="7">
        <v>46569</v>
      </c>
    </row>
    <row r="4041" spans="2:5" hidden="1" x14ac:dyDescent="0.25">
      <c r="B4041" t="s">
        <v>3961</v>
      </c>
      <c r="C4041" t="s">
        <v>374</v>
      </c>
      <c r="D4041">
        <v>0</v>
      </c>
      <c r="E4041" s="7">
        <v>46357</v>
      </c>
    </row>
    <row r="4042" spans="2:5" hidden="1" x14ac:dyDescent="0.25">
      <c r="B4042" t="s">
        <v>3961</v>
      </c>
      <c r="C4042" t="s">
        <v>374</v>
      </c>
      <c r="D4042">
        <v>0</v>
      </c>
      <c r="E4042" s="7">
        <v>46692</v>
      </c>
    </row>
    <row r="4043" spans="2:5" hidden="1" x14ac:dyDescent="0.25">
      <c r="B4043" t="s">
        <v>3961</v>
      </c>
      <c r="C4043" t="s">
        <v>374</v>
      </c>
      <c r="D4043">
        <v>0</v>
      </c>
      <c r="E4043" s="7">
        <v>46661</v>
      </c>
    </row>
    <row r="4044" spans="2:5" hidden="1" x14ac:dyDescent="0.25">
      <c r="B4044" t="s">
        <v>3961</v>
      </c>
      <c r="C4044" t="s">
        <v>374</v>
      </c>
      <c r="D4044">
        <v>0</v>
      </c>
      <c r="E4044" s="7">
        <v>46813</v>
      </c>
    </row>
    <row r="4045" spans="2:5" hidden="1" x14ac:dyDescent="0.25">
      <c r="B4045" t="s">
        <v>3961</v>
      </c>
      <c r="C4045" t="s">
        <v>374</v>
      </c>
      <c r="D4045">
        <v>1125</v>
      </c>
      <c r="E4045" s="7">
        <v>46813</v>
      </c>
    </row>
    <row r="4046" spans="2:5" hidden="1" x14ac:dyDescent="0.25">
      <c r="B4046" t="s">
        <v>3961</v>
      </c>
      <c r="C4046" t="s">
        <v>374</v>
      </c>
      <c r="D4046">
        <v>0</v>
      </c>
      <c r="E4046" s="7">
        <v>46357</v>
      </c>
    </row>
    <row r="4047" spans="2:5" hidden="1" x14ac:dyDescent="0.25">
      <c r="B4047" t="s">
        <v>3961</v>
      </c>
      <c r="C4047" t="s">
        <v>374</v>
      </c>
      <c r="D4047">
        <v>0</v>
      </c>
      <c r="E4047" s="7">
        <v>46722</v>
      </c>
    </row>
    <row r="4048" spans="2:5" hidden="1" x14ac:dyDescent="0.25">
      <c r="B4048" t="s">
        <v>3961</v>
      </c>
      <c r="C4048" t="s">
        <v>374</v>
      </c>
      <c r="D4048">
        <v>0</v>
      </c>
      <c r="E4048" s="7">
        <v>46692</v>
      </c>
    </row>
    <row r="4049" spans="2:5" hidden="1" x14ac:dyDescent="0.25">
      <c r="B4049" t="s">
        <v>3961</v>
      </c>
      <c r="C4049" t="s">
        <v>374</v>
      </c>
      <c r="D4049">
        <v>0</v>
      </c>
      <c r="E4049" s="7">
        <v>46692</v>
      </c>
    </row>
    <row r="4050" spans="2:5" hidden="1" x14ac:dyDescent="0.25">
      <c r="B4050" t="s">
        <v>3961</v>
      </c>
      <c r="C4050" t="s">
        <v>374</v>
      </c>
      <c r="D4050">
        <v>0</v>
      </c>
      <c r="E4050" s="7">
        <v>46508</v>
      </c>
    </row>
    <row r="4051" spans="2:5" hidden="1" x14ac:dyDescent="0.25">
      <c r="B4051" t="s">
        <v>3961</v>
      </c>
      <c r="C4051" t="s">
        <v>374</v>
      </c>
      <c r="D4051">
        <v>0</v>
      </c>
      <c r="E4051" s="7">
        <v>46600</v>
      </c>
    </row>
    <row r="4052" spans="2:5" hidden="1" x14ac:dyDescent="0.25">
      <c r="B4052" t="s">
        <v>3961</v>
      </c>
      <c r="C4052" t="s">
        <v>374</v>
      </c>
      <c r="D4052">
        <v>0</v>
      </c>
      <c r="E4052" s="7">
        <v>46631</v>
      </c>
    </row>
    <row r="4053" spans="2:5" hidden="1" x14ac:dyDescent="0.25">
      <c r="B4053" t="s">
        <v>3961</v>
      </c>
      <c r="C4053" t="s">
        <v>374</v>
      </c>
      <c r="D4053">
        <v>0</v>
      </c>
      <c r="E4053" s="7">
        <v>46661</v>
      </c>
    </row>
    <row r="4054" spans="2:5" hidden="1" x14ac:dyDescent="0.25">
      <c r="B4054" t="s">
        <v>3961</v>
      </c>
      <c r="C4054" t="s">
        <v>374</v>
      </c>
      <c r="D4054">
        <v>0</v>
      </c>
      <c r="E4054" s="7">
        <v>46631</v>
      </c>
    </row>
    <row r="4055" spans="2:5" hidden="1" x14ac:dyDescent="0.25">
      <c r="B4055" t="s">
        <v>3961</v>
      </c>
      <c r="C4055" t="s">
        <v>374</v>
      </c>
      <c r="D4055">
        <v>0</v>
      </c>
      <c r="E4055" s="7">
        <v>46388</v>
      </c>
    </row>
    <row r="4056" spans="2:5" hidden="1" x14ac:dyDescent="0.25">
      <c r="B4056" t="s">
        <v>3961</v>
      </c>
      <c r="C4056" t="s">
        <v>374</v>
      </c>
      <c r="D4056">
        <v>0</v>
      </c>
      <c r="E4056" s="7">
        <v>46661</v>
      </c>
    </row>
    <row r="4057" spans="2:5" hidden="1" x14ac:dyDescent="0.25">
      <c r="B4057" t="s">
        <v>3961</v>
      </c>
      <c r="C4057" t="s">
        <v>374</v>
      </c>
      <c r="D4057">
        <v>0</v>
      </c>
      <c r="E4057" s="7">
        <v>46722</v>
      </c>
    </row>
    <row r="4058" spans="2:5" hidden="1" x14ac:dyDescent="0.25">
      <c r="B4058" t="s">
        <v>3961</v>
      </c>
      <c r="C4058" t="s">
        <v>374</v>
      </c>
      <c r="D4058">
        <v>0</v>
      </c>
      <c r="E4058" s="7">
        <v>46539</v>
      </c>
    </row>
    <row r="4059" spans="2:5" hidden="1" x14ac:dyDescent="0.25">
      <c r="B4059" t="s">
        <v>3961</v>
      </c>
      <c r="C4059" t="s">
        <v>374</v>
      </c>
      <c r="D4059">
        <v>0</v>
      </c>
      <c r="E4059" s="7">
        <v>46661</v>
      </c>
    </row>
    <row r="4060" spans="2:5" hidden="1" x14ac:dyDescent="0.25">
      <c r="B4060" t="s">
        <v>3961</v>
      </c>
      <c r="C4060" t="s">
        <v>374</v>
      </c>
      <c r="D4060">
        <v>0</v>
      </c>
      <c r="E4060" s="7">
        <v>46631</v>
      </c>
    </row>
    <row r="4061" spans="2:5" hidden="1" x14ac:dyDescent="0.25">
      <c r="B4061" t="s">
        <v>3961</v>
      </c>
      <c r="C4061" t="s">
        <v>374</v>
      </c>
      <c r="D4061">
        <v>0</v>
      </c>
      <c r="E4061" s="7">
        <v>46631</v>
      </c>
    </row>
    <row r="4062" spans="2:5" hidden="1" x14ac:dyDescent="0.25">
      <c r="B4062" t="s">
        <v>3961</v>
      </c>
      <c r="C4062" t="s">
        <v>374</v>
      </c>
      <c r="D4062">
        <v>0</v>
      </c>
      <c r="E4062" s="7">
        <v>46388</v>
      </c>
    </row>
    <row r="4063" spans="2:5" hidden="1" x14ac:dyDescent="0.25">
      <c r="B4063" t="s">
        <v>3961</v>
      </c>
      <c r="C4063" t="s">
        <v>374</v>
      </c>
      <c r="D4063">
        <v>0</v>
      </c>
      <c r="E4063" s="7">
        <v>46327</v>
      </c>
    </row>
    <row r="4064" spans="2:5" hidden="1" x14ac:dyDescent="0.25">
      <c r="B4064" t="s">
        <v>3961</v>
      </c>
      <c r="C4064" t="s">
        <v>374</v>
      </c>
      <c r="D4064">
        <v>0</v>
      </c>
      <c r="E4064" s="7">
        <v>46661</v>
      </c>
    </row>
    <row r="4065" spans="2:5" hidden="1" x14ac:dyDescent="0.25">
      <c r="B4065" t="s">
        <v>3961</v>
      </c>
      <c r="C4065" t="s">
        <v>374</v>
      </c>
      <c r="D4065">
        <v>0</v>
      </c>
      <c r="E4065" s="7">
        <v>46357</v>
      </c>
    </row>
    <row r="4066" spans="2:5" hidden="1" x14ac:dyDescent="0.25">
      <c r="B4066" t="s">
        <v>3961</v>
      </c>
      <c r="C4066" t="s">
        <v>374</v>
      </c>
      <c r="D4066">
        <v>0</v>
      </c>
      <c r="E4066" s="7">
        <v>46419</v>
      </c>
    </row>
    <row r="4067" spans="2:5" hidden="1" x14ac:dyDescent="0.25">
      <c r="B4067" t="s">
        <v>3961</v>
      </c>
      <c r="C4067" t="s">
        <v>374</v>
      </c>
      <c r="D4067">
        <v>0</v>
      </c>
      <c r="E4067" s="7">
        <v>46631</v>
      </c>
    </row>
    <row r="4068" spans="2:5" hidden="1" x14ac:dyDescent="0.25">
      <c r="B4068" t="s">
        <v>3961</v>
      </c>
      <c r="C4068" t="s">
        <v>374</v>
      </c>
      <c r="D4068">
        <v>0</v>
      </c>
      <c r="E4068" s="7">
        <v>46692</v>
      </c>
    </row>
    <row r="4069" spans="2:5" hidden="1" x14ac:dyDescent="0.25">
      <c r="B4069" t="s">
        <v>3961</v>
      </c>
      <c r="C4069" t="s">
        <v>374</v>
      </c>
      <c r="D4069">
        <v>0</v>
      </c>
      <c r="E4069" s="7">
        <v>46508</v>
      </c>
    </row>
    <row r="4070" spans="2:5" hidden="1" x14ac:dyDescent="0.25">
      <c r="B4070" t="s">
        <v>3961</v>
      </c>
      <c r="C4070" t="s">
        <v>374</v>
      </c>
      <c r="D4070">
        <v>0</v>
      </c>
      <c r="E4070" s="7">
        <v>46692</v>
      </c>
    </row>
    <row r="4071" spans="2:5" hidden="1" x14ac:dyDescent="0.25">
      <c r="B4071" t="s">
        <v>3961</v>
      </c>
      <c r="C4071" t="s">
        <v>374</v>
      </c>
      <c r="D4071">
        <v>0</v>
      </c>
      <c r="E4071" s="7">
        <v>46569</v>
      </c>
    </row>
    <row r="4072" spans="2:5" hidden="1" x14ac:dyDescent="0.25">
      <c r="B4072" t="s">
        <v>3961</v>
      </c>
      <c r="C4072" t="s">
        <v>374</v>
      </c>
      <c r="D4072">
        <v>0</v>
      </c>
      <c r="E4072" s="7">
        <v>46692</v>
      </c>
    </row>
    <row r="4073" spans="2:5" hidden="1" x14ac:dyDescent="0.25">
      <c r="B4073" t="s">
        <v>3961</v>
      </c>
      <c r="C4073" t="s">
        <v>374</v>
      </c>
      <c r="D4073">
        <v>0</v>
      </c>
      <c r="E4073" s="7">
        <v>46661</v>
      </c>
    </row>
    <row r="4074" spans="2:5" hidden="1" x14ac:dyDescent="0.25">
      <c r="B4074" t="s">
        <v>3961</v>
      </c>
      <c r="C4074" t="s">
        <v>374</v>
      </c>
      <c r="D4074">
        <v>0</v>
      </c>
      <c r="E4074" s="7">
        <v>46813</v>
      </c>
    </row>
    <row r="4075" spans="2:5" hidden="1" x14ac:dyDescent="0.25">
      <c r="B4075" t="s">
        <v>3969</v>
      </c>
      <c r="C4075" t="s">
        <v>3970</v>
      </c>
      <c r="D4075">
        <v>0</v>
      </c>
      <c r="E4075" s="7" t="s">
        <v>30</v>
      </c>
    </row>
    <row r="4076" spans="2:5" hidden="1" x14ac:dyDescent="0.25">
      <c r="B4076" t="s">
        <v>3969</v>
      </c>
      <c r="C4076" t="s">
        <v>3970</v>
      </c>
      <c r="D4076">
        <v>0</v>
      </c>
      <c r="E4076" s="7">
        <v>46692</v>
      </c>
    </row>
    <row r="4077" spans="2:5" hidden="1" x14ac:dyDescent="0.25">
      <c r="B4077" t="s">
        <v>3969</v>
      </c>
      <c r="C4077" t="s">
        <v>3970</v>
      </c>
      <c r="D4077">
        <v>0</v>
      </c>
      <c r="E4077" s="7">
        <v>46600</v>
      </c>
    </row>
    <row r="4078" spans="2:5" hidden="1" x14ac:dyDescent="0.25">
      <c r="B4078" t="s">
        <v>3969</v>
      </c>
      <c r="C4078" t="s">
        <v>3970</v>
      </c>
      <c r="D4078">
        <v>0</v>
      </c>
      <c r="E4078" s="7">
        <v>46631</v>
      </c>
    </row>
    <row r="4079" spans="2:5" hidden="1" x14ac:dyDescent="0.25">
      <c r="B4079" t="s">
        <v>3969</v>
      </c>
      <c r="C4079" t="s">
        <v>3970</v>
      </c>
      <c r="D4079">
        <v>0</v>
      </c>
      <c r="E4079" s="7">
        <v>46388</v>
      </c>
    </row>
    <row r="4080" spans="2:5" hidden="1" x14ac:dyDescent="0.25">
      <c r="B4080" t="s">
        <v>3969</v>
      </c>
      <c r="C4080" t="s">
        <v>3970</v>
      </c>
      <c r="D4080">
        <v>0</v>
      </c>
      <c r="E4080" s="7">
        <v>46419</v>
      </c>
    </row>
    <row r="4081" spans="2:5" hidden="1" x14ac:dyDescent="0.25">
      <c r="B4081" t="s">
        <v>3969</v>
      </c>
      <c r="C4081" t="s">
        <v>3970</v>
      </c>
      <c r="D4081">
        <v>0</v>
      </c>
      <c r="E4081" s="7">
        <v>46174</v>
      </c>
    </row>
    <row r="4082" spans="2:5" hidden="1" x14ac:dyDescent="0.25">
      <c r="B4082" t="s">
        <v>3969</v>
      </c>
      <c r="C4082" t="s">
        <v>3970</v>
      </c>
      <c r="D4082">
        <v>0</v>
      </c>
      <c r="E4082" s="7">
        <v>46296</v>
      </c>
    </row>
    <row r="4083" spans="2:5" hidden="1" x14ac:dyDescent="0.25">
      <c r="B4083" t="s">
        <v>3969</v>
      </c>
      <c r="C4083" t="s">
        <v>3970</v>
      </c>
      <c r="D4083">
        <v>0</v>
      </c>
      <c r="E4083" s="7">
        <v>46539</v>
      </c>
    </row>
    <row r="4084" spans="2:5" hidden="1" x14ac:dyDescent="0.25">
      <c r="B4084" t="s">
        <v>3969</v>
      </c>
      <c r="C4084" t="s">
        <v>3970</v>
      </c>
      <c r="D4084">
        <v>0</v>
      </c>
      <c r="E4084" s="7">
        <v>46661</v>
      </c>
    </row>
    <row r="4085" spans="2:5" hidden="1" x14ac:dyDescent="0.25">
      <c r="B4085" t="s">
        <v>3969</v>
      </c>
      <c r="C4085" t="s">
        <v>3970</v>
      </c>
      <c r="D4085">
        <v>0</v>
      </c>
      <c r="E4085" s="7">
        <v>46357</v>
      </c>
    </row>
    <row r="4086" spans="2:5" hidden="1" x14ac:dyDescent="0.25">
      <c r="B4086" t="s">
        <v>3969</v>
      </c>
      <c r="C4086" t="s">
        <v>3970</v>
      </c>
      <c r="D4086">
        <v>0</v>
      </c>
      <c r="E4086" s="7">
        <v>46753</v>
      </c>
    </row>
    <row r="4087" spans="2:5" hidden="1" x14ac:dyDescent="0.25">
      <c r="B4087" t="s">
        <v>3969</v>
      </c>
      <c r="C4087" t="s">
        <v>3970</v>
      </c>
      <c r="D4087">
        <v>0</v>
      </c>
      <c r="E4087" s="7">
        <v>46661</v>
      </c>
    </row>
    <row r="4088" spans="2:5" hidden="1" x14ac:dyDescent="0.25">
      <c r="B4088" t="s">
        <v>3969</v>
      </c>
      <c r="C4088" t="s">
        <v>3970</v>
      </c>
      <c r="D4088">
        <v>0</v>
      </c>
      <c r="E4088" s="7">
        <v>46539</v>
      </c>
    </row>
    <row r="4089" spans="2:5" hidden="1" x14ac:dyDescent="0.25">
      <c r="B4089" t="s">
        <v>3969</v>
      </c>
      <c r="C4089" t="s">
        <v>3970</v>
      </c>
      <c r="D4089">
        <v>0</v>
      </c>
      <c r="E4089" s="7">
        <v>46388</v>
      </c>
    </row>
    <row r="4090" spans="2:5" hidden="1" x14ac:dyDescent="0.25">
      <c r="B4090" t="s">
        <v>3969</v>
      </c>
      <c r="C4090" t="s">
        <v>3970</v>
      </c>
      <c r="D4090">
        <v>0</v>
      </c>
      <c r="E4090" s="7">
        <v>46784</v>
      </c>
    </row>
    <row r="4091" spans="2:5" hidden="1" x14ac:dyDescent="0.25">
      <c r="B4091" t="s">
        <v>3969</v>
      </c>
      <c r="C4091" t="s">
        <v>3970</v>
      </c>
      <c r="D4091">
        <v>0</v>
      </c>
      <c r="E4091" s="7">
        <v>46419</v>
      </c>
    </row>
    <row r="4092" spans="2:5" hidden="1" x14ac:dyDescent="0.25">
      <c r="B4092" t="s">
        <v>3969</v>
      </c>
      <c r="C4092" t="s">
        <v>3970</v>
      </c>
      <c r="D4092">
        <v>0</v>
      </c>
      <c r="E4092" s="7">
        <v>46661</v>
      </c>
    </row>
    <row r="4093" spans="2:5" hidden="1" x14ac:dyDescent="0.25">
      <c r="B4093" t="s">
        <v>3969</v>
      </c>
      <c r="C4093" t="s">
        <v>3970</v>
      </c>
      <c r="D4093">
        <v>0</v>
      </c>
      <c r="E4093" s="7">
        <v>46753</v>
      </c>
    </row>
    <row r="4094" spans="2:5" hidden="1" x14ac:dyDescent="0.25">
      <c r="B4094" t="s">
        <v>3975</v>
      </c>
      <c r="C4094" t="s">
        <v>3976</v>
      </c>
      <c r="D4094">
        <v>0</v>
      </c>
      <c r="E4094" s="7">
        <v>46784</v>
      </c>
    </row>
    <row r="4095" spans="2:5" hidden="1" x14ac:dyDescent="0.25">
      <c r="B4095" t="s">
        <v>3975</v>
      </c>
      <c r="C4095" t="s">
        <v>3976</v>
      </c>
      <c r="D4095">
        <v>0</v>
      </c>
      <c r="E4095" s="7">
        <v>46813</v>
      </c>
    </row>
    <row r="4096" spans="2:5" hidden="1" x14ac:dyDescent="0.25">
      <c r="B4096" t="s">
        <v>3978</v>
      </c>
      <c r="C4096" t="s">
        <v>10824</v>
      </c>
      <c r="D4096">
        <v>0</v>
      </c>
      <c r="E4096" s="7">
        <v>46784</v>
      </c>
    </row>
    <row r="4097" spans="2:5" hidden="1" x14ac:dyDescent="0.25">
      <c r="B4097" t="s">
        <v>3978</v>
      </c>
      <c r="C4097" t="s">
        <v>10824</v>
      </c>
      <c r="D4097">
        <v>0</v>
      </c>
      <c r="E4097" s="7">
        <v>46266</v>
      </c>
    </row>
    <row r="4098" spans="2:5" hidden="1" x14ac:dyDescent="0.25">
      <c r="B4098" t="s">
        <v>3978</v>
      </c>
      <c r="C4098" t="s">
        <v>10824</v>
      </c>
      <c r="D4098">
        <v>0</v>
      </c>
      <c r="E4098" s="7">
        <v>46722</v>
      </c>
    </row>
    <row r="4099" spans="2:5" hidden="1" x14ac:dyDescent="0.25">
      <c r="B4099" t="s">
        <v>3978</v>
      </c>
      <c r="C4099" t="s">
        <v>10824</v>
      </c>
      <c r="D4099">
        <v>0</v>
      </c>
      <c r="E4099" s="7">
        <v>47119</v>
      </c>
    </row>
    <row r="4100" spans="2:5" hidden="1" x14ac:dyDescent="0.25">
      <c r="B4100" t="s">
        <v>3978</v>
      </c>
      <c r="C4100" t="s">
        <v>10824</v>
      </c>
      <c r="D4100">
        <v>0</v>
      </c>
      <c r="E4100" s="7">
        <v>46784</v>
      </c>
    </row>
    <row r="4101" spans="2:5" hidden="1" x14ac:dyDescent="0.25">
      <c r="B4101" t="s">
        <v>3978</v>
      </c>
      <c r="C4101" t="s">
        <v>10824</v>
      </c>
      <c r="D4101">
        <v>0</v>
      </c>
      <c r="E4101" s="7">
        <v>46905</v>
      </c>
    </row>
    <row r="4102" spans="2:5" hidden="1" x14ac:dyDescent="0.25">
      <c r="B4102" t="s">
        <v>3978</v>
      </c>
      <c r="C4102" t="s">
        <v>10824</v>
      </c>
      <c r="D4102">
        <v>0</v>
      </c>
      <c r="E4102" s="7">
        <v>46478</v>
      </c>
    </row>
    <row r="4103" spans="2:5" hidden="1" x14ac:dyDescent="0.25">
      <c r="B4103" t="s">
        <v>3978</v>
      </c>
      <c r="C4103" t="s">
        <v>10824</v>
      </c>
      <c r="D4103">
        <v>0</v>
      </c>
      <c r="E4103" s="7">
        <v>46600</v>
      </c>
    </row>
    <row r="4104" spans="2:5" hidden="1" x14ac:dyDescent="0.25">
      <c r="B4104" t="s">
        <v>3978</v>
      </c>
      <c r="C4104" t="s">
        <v>10824</v>
      </c>
      <c r="D4104">
        <v>15</v>
      </c>
      <c r="E4104" s="7">
        <v>46905</v>
      </c>
    </row>
    <row r="4105" spans="2:5" hidden="1" x14ac:dyDescent="0.25">
      <c r="B4105" t="s">
        <v>3978</v>
      </c>
      <c r="C4105" t="s">
        <v>10824</v>
      </c>
      <c r="D4105">
        <v>0</v>
      </c>
      <c r="E4105" s="7">
        <v>47119</v>
      </c>
    </row>
    <row r="4106" spans="2:5" hidden="1" x14ac:dyDescent="0.25">
      <c r="B4106" t="s">
        <v>3978</v>
      </c>
      <c r="C4106" t="s">
        <v>10824</v>
      </c>
      <c r="D4106">
        <v>0</v>
      </c>
      <c r="E4106" s="7">
        <v>46784</v>
      </c>
    </row>
    <row r="4107" spans="2:5" hidden="1" x14ac:dyDescent="0.25">
      <c r="B4107" t="s">
        <v>3978</v>
      </c>
      <c r="C4107" t="s">
        <v>10824</v>
      </c>
      <c r="D4107">
        <v>0</v>
      </c>
      <c r="E4107" s="7">
        <v>47119</v>
      </c>
    </row>
    <row r="4108" spans="2:5" hidden="1" x14ac:dyDescent="0.25">
      <c r="B4108" t="s">
        <v>3978</v>
      </c>
      <c r="C4108" t="s">
        <v>10824</v>
      </c>
      <c r="D4108">
        <v>0</v>
      </c>
      <c r="E4108" s="7">
        <v>46905</v>
      </c>
    </row>
    <row r="4109" spans="2:5" hidden="1" x14ac:dyDescent="0.25">
      <c r="B4109" t="s">
        <v>3978</v>
      </c>
      <c r="C4109" t="s">
        <v>10824</v>
      </c>
      <c r="D4109">
        <v>0</v>
      </c>
      <c r="E4109" s="7">
        <v>46600</v>
      </c>
    </row>
    <row r="4110" spans="2:5" hidden="1" x14ac:dyDescent="0.25">
      <c r="B4110" t="s">
        <v>3978</v>
      </c>
      <c r="C4110" t="s">
        <v>10824</v>
      </c>
      <c r="D4110">
        <v>0</v>
      </c>
      <c r="E4110" s="7">
        <v>46905</v>
      </c>
    </row>
    <row r="4111" spans="2:5" hidden="1" x14ac:dyDescent="0.25">
      <c r="B4111" t="s">
        <v>3980</v>
      </c>
      <c r="C4111" t="s">
        <v>10822</v>
      </c>
      <c r="D4111">
        <v>0</v>
      </c>
      <c r="E4111" s="7">
        <v>46753</v>
      </c>
    </row>
    <row r="4112" spans="2:5" hidden="1" x14ac:dyDescent="0.25">
      <c r="B4112" t="s">
        <v>3980</v>
      </c>
      <c r="C4112" t="s">
        <v>10822</v>
      </c>
      <c r="D4112">
        <v>1</v>
      </c>
      <c r="E4112" s="7">
        <v>46905</v>
      </c>
    </row>
    <row r="4113" spans="2:5" hidden="1" x14ac:dyDescent="0.25">
      <c r="B4113" t="s">
        <v>3980</v>
      </c>
      <c r="C4113" t="s">
        <v>10822</v>
      </c>
      <c r="D4113">
        <v>0</v>
      </c>
      <c r="E4113" s="7">
        <v>46600</v>
      </c>
    </row>
    <row r="4114" spans="2:5" hidden="1" x14ac:dyDescent="0.25">
      <c r="B4114" t="s">
        <v>3980</v>
      </c>
      <c r="C4114" t="s">
        <v>10822</v>
      </c>
      <c r="D4114">
        <v>0</v>
      </c>
      <c r="E4114" s="7">
        <v>46905</v>
      </c>
    </row>
    <row r="4115" spans="2:5" hidden="1" x14ac:dyDescent="0.25">
      <c r="B4115" t="s">
        <v>3980</v>
      </c>
      <c r="C4115" t="s">
        <v>10822</v>
      </c>
      <c r="D4115">
        <v>4400</v>
      </c>
      <c r="E4115" s="7">
        <v>47088</v>
      </c>
    </row>
    <row r="4116" spans="2:5" hidden="1" x14ac:dyDescent="0.25">
      <c r="B4116" t="s">
        <v>3980</v>
      </c>
      <c r="C4116" t="s">
        <v>10822</v>
      </c>
      <c r="D4116">
        <v>0</v>
      </c>
      <c r="E4116" s="7">
        <v>46722</v>
      </c>
    </row>
    <row r="4117" spans="2:5" hidden="1" x14ac:dyDescent="0.25">
      <c r="B4117" t="s">
        <v>3980</v>
      </c>
      <c r="C4117" t="s">
        <v>10822</v>
      </c>
      <c r="D4117">
        <v>0</v>
      </c>
      <c r="E4117" s="7">
        <v>46784</v>
      </c>
    </row>
    <row r="4118" spans="2:5" hidden="1" x14ac:dyDescent="0.25">
      <c r="B4118" t="s">
        <v>3980</v>
      </c>
      <c r="C4118" t="s">
        <v>10822</v>
      </c>
      <c r="D4118">
        <v>0</v>
      </c>
      <c r="E4118" s="7">
        <v>46905</v>
      </c>
    </row>
    <row r="4119" spans="2:5" hidden="1" x14ac:dyDescent="0.25">
      <c r="B4119" t="s">
        <v>3980</v>
      </c>
      <c r="C4119" t="s">
        <v>10822</v>
      </c>
      <c r="D4119">
        <v>0</v>
      </c>
      <c r="E4119" s="7">
        <v>46539</v>
      </c>
    </row>
    <row r="4120" spans="2:5" hidden="1" x14ac:dyDescent="0.25">
      <c r="B4120" t="s">
        <v>3980</v>
      </c>
      <c r="C4120" t="s">
        <v>10822</v>
      </c>
      <c r="D4120">
        <v>0</v>
      </c>
      <c r="E4120" s="7">
        <v>46905</v>
      </c>
    </row>
    <row r="4121" spans="2:5" hidden="1" x14ac:dyDescent="0.25">
      <c r="B4121" t="s">
        <v>3980</v>
      </c>
      <c r="C4121" t="s">
        <v>10822</v>
      </c>
      <c r="D4121">
        <v>960</v>
      </c>
      <c r="E4121" s="7">
        <v>47178</v>
      </c>
    </row>
    <row r="4122" spans="2:5" hidden="1" x14ac:dyDescent="0.25">
      <c r="B4122" t="s">
        <v>3980</v>
      </c>
      <c r="C4122" t="s">
        <v>10822</v>
      </c>
      <c r="D4122">
        <v>0</v>
      </c>
      <c r="E4122" s="7">
        <v>46905</v>
      </c>
    </row>
    <row r="4123" spans="2:5" hidden="1" x14ac:dyDescent="0.25">
      <c r="B4123" t="s">
        <v>3980</v>
      </c>
      <c r="C4123" t="s">
        <v>10822</v>
      </c>
      <c r="D4123">
        <v>0</v>
      </c>
      <c r="E4123" s="7">
        <v>46600</v>
      </c>
    </row>
    <row r="4124" spans="2:5" hidden="1" x14ac:dyDescent="0.25">
      <c r="B4124" t="s">
        <v>3980</v>
      </c>
      <c r="C4124" t="s">
        <v>10822</v>
      </c>
      <c r="D4124">
        <v>0</v>
      </c>
      <c r="E4124" s="7">
        <v>47088</v>
      </c>
    </row>
    <row r="4125" spans="2:5" hidden="1" x14ac:dyDescent="0.25">
      <c r="B4125" t="s">
        <v>3980</v>
      </c>
      <c r="C4125" t="s">
        <v>10822</v>
      </c>
      <c r="D4125">
        <v>40</v>
      </c>
      <c r="E4125" s="7">
        <v>47178</v>
      </c>
    </row>
    <row r="4126" spans="2:5" hidden="1" x14ac:dyDescent="0.25">
      <c r="B4126" t="s">
        <v>3981</v>
      </c>
      <c r="C4126" t="s">
        <v>13723</v>
      </c>
      <c r="D4126">
        <v>750</v>
      </c>
      <c r="E4126" s="7">
        <v>46935</v>
      </c>
    </row>
    <row r="4127" spans="2:5" hidden="1" x14ac:dyDescent="0.25">
      <c r="B4127" t="s">
        <v>3981</v>
      </c>
      <c r="C4127" t="s">
        <v>13723</v>
      </c>
      <c r="D4127">
        <v>0</v>
      </c>
      <c r="E4127" s="7">
        <v>46235</v>
      </c>
    </row>
    <row r="4128" spans="2:5" hidden="1" x14ac:dyDescent="0.25">
      <c r="B4128" t="s">
        <v>3981</v>
      </c>
      <c r="C4128" t="s">
        <v>13723</v>
      </c>
      <c r="D4128">
        <v>0</v>
      </c>
      <c r="E4128" s="7">
        <v>46874</v>
      </c>
    </row>
    <row r="4129" spans="2:5" hidden="1" x14ac:dyDescent="0.25">
      <c r="B4129" t="s">
        <v>3981</v>
      </c>
      <c r="C4129" t="s">
        <v>13723</v>
      </c>
      <c r="D4129">
        <v>0</v>
      </c>
      <c r="E4129" s="7">
        <v>46722</v>
      </c>
    </row>
    <row r="4130" spans="2:5" hidden="1" x14ac:dyDescent="0.25">
      <c r="B4130" t="s">
        <v>3981</v>
      </c>
      <c r="C4130" t="s">
        <v>13723</v>
      </c>
      <c r="D4130">
        <v>0</v>
      </c>
      <c r="E4130" s="7">
        <v>46478</v>
      </c>
    </row>
    <row r="4131" spans="2:5" hidden="1" x14ac:dyDescent="0.25">
      <c r="B4131" t="s">
        <v>3981</v>
      </c>
      <c r="C4131" t="s">
        <v>13723</v>
      </c>
      <c r="D4131">
        <v>0</v>
      </c>
      <c r="E4131" s="7">
        <v>46357</v>
      </c>
    </row>
    <row r="4132" spans="2:5" hidden="1" x14ac:dyDescent="0.25">
      <c r="B4132" t="s">
        <v>3981</v>
      </c>
      <c r="C4132" t="s">
        <v>13723</v>
      </c>
      <c r="D4132">
        <v>0</v>
      </c>
      <c r="E4132" s="7">
        <v>46905</v>
      </c>
    </row>
    <row r="4133" spans="2:5" hidden="1" x14ac:dyDescent="0.25">
      <c r="B4133" t="s">
        <v>3981</v>
      </c>
      <c r="C4133" t="s">
        <v>13723</v>
      </c>
      <c r="D4133">
        <v>321</v>
      </c>
      <c r="E4133" s="7">
        <v>46935</v>
      </c>
    </row>
    <row r="4134" spans="2:5" hidden="1" x14ac:dyDescent="0.25">
      <c r="B4134" t="s">
        <v>3981</v>
      </c>
      <c r="C4134" t="s">
        <v>13723</v>
      </c>
      <c r="D4134">
        <v>0</v>
      </c>
      <c r="E4134" s="7">
        <v>46235</v>
      </c>
    </row>
    <row r="4135" spans="2:5" hidden="1" x14ac:dyDescent="0.25">
      <c r="B4135" t="s">
        <v>3981</v>
      </c>
      <c r="C4135" t="s">
        <v>13723</v>
      </c>
      <c r="D4135">
        <v>0</v>
      </c>
      <c r="E4135" s="7">
        <v>46874</v>
      </c>
    </row>
    <row r="4136" spans="2:5" hidden="1" x14ac:dyDescent="0.25">
      <c r="B4136" t="s">
        <v>3981</v>
      </c>
      <c r="C4136" t="s">
        <v>13723</v>
      </c>
      <c r="D4136">
        <v>0</v>
      </c>
      <c r="E4136" s="7">
        <v>46935</v>
      </c>
    </row>
    <row r="4137" spans="2:5" hidden="1" x14ac:dyDescent="0.25">
      <c r="B4137" t="s">
        <v>3981</v>
      </c>
      <c r="C4137" t="s">
        <v>13723</v>
      </c>
      <c r="D4137">
        <v>0</v>
      </c>
      <c r="E4137" s="7">
        <v>46722</v>
      </c>
    </row>
    <row r="4138" spans="2:5" hidden="1" x14ac:dyDescent="0.25">
      <c r="B4138" t="s">
        <v>3983</v>
      </c>
      <c r="C4138" t="s">
        <v>10823</v>
      </c>
      <c r="D4138">
        <v>0</v>
      </c>
      <c r="E4138" s="7">
        <v>46784</v>
      </c>
    </row>
    <row r="4139" spans="2:5" hidden="1" x14ac:dyDescent="0.25">
      <c r="B4139" t="s">
        <v>3983</v>
      </c>
      <c r="C4139" t="s">
        <v>10823</v>
      </c>
      <c r="D4139">
        <v>0</v>
      </c>
      <c r="E4139" s="7">
        <v>46905</v>
      </c>
    </row>
    <row r="4140" spans="2:5" hidden="1" x14ac:dyDescent="0.25">
      <c r="B4140" t="s">
        <v>3983</v>
      </c>
      <c r="C4140" t="s">
        <v>10823</v>
      </c>
      <c r="D4140">
        <v>0</v>
      </c>
      <c r="E4140" s="7">
        <v>46204</v>
      </c>
    </row>
    <row r="4141" spans="2:5" hidden="1" x14ac:dyDescent="0.25">
      <c r="B4141" t="s">
        <v>3983</v>
      </c>
      <c r="C4141" t="s">
        <v>10823</v>
      </c>
      <c r="D4141">
        <v>0</v>
      </c>
      <c r="E4141" s="7">
        <v>46722</v>
      </c>
    </row>
    <row r="4142" spans="2:5" hidden="1" x14ac:dyDescent="0.25">
      <c r="B4142" t="s">
        <v>3983</v>
      </c>
      <c r="C4142" t="s">
        <v>10823</v>
      </c>
      <c r="D4142">
        <v>0</v>
      </c>
      <c r="E4142" s="7">
        <v>46784</v>
      </c>
    </row>
    <row r="4143" spans="2:5" hidden="1" x14ac:dyDescent="0.25">
      <c r="B4143" t="s">
        <v>3983</v>
      </c>
      <c r="C4143" t="s">
        <v>10823</v>
      </c>
      <c r="D4143">
        <v>0</v>
      </c>
      <c r="E4143" s="7">
        <v>46905</v>
      </c>
    </row>
    <row r="4144" spans="2:5" hidden="1" x14ac:dyDescent="0.25">
      <c r="B4144" t="s">
        <v>3983</v>
      </c>
      <c r="C4144" t="s">
        <v>10823</v>
      </c>
      <c r="D4144">
        <v>0</v>
      </c>
      <c r="E4144" s="7">
        <v>46539</v>
      </c>
    </row>
    <row r="4145" spans="2:5" hidden="1" x14ac:dyDescent="0.25">
      <c r="B4145" t="s">
        <v>3983</v>
      </c>
      <c r="C4145" t="s">
        <v>10823</v>
      </c>
      <c r="D4145">
        <v>0</v>
      </c>
      <c r="E4145" s="7">
        <v>46905</v>
      </c>
    </row>
    <row r="4146" spans="2:5" hidden="1" x14ac:dyDescent="0.25">
      <c r="B4146" t="s">
        <v>3983</v>
      </c>
      <c r="C4146" t="s">
        <v>10823</v>
      </c>
      <c r="D4146">
        <v>25</v>
      </c>
      <c r="E4146" s="7">
        <v>46905</v>
      </c>
    </row>
    <row r="4147" spans="2:5" hidden="1" x14ac:dyDescent="0.25">
      <c r="B4147" t="s">
        <v>3983</v>
      </c>
      <c r="C4147" t="s">
        <v>10823</v>
      </c>
      <c r="D4147">
        <v>5994</v>
      </c>
      <c r="E4147" s="7">
        <v>47088</v>
      </c>
    </row>
    <row r="4148" spans="2:5" hidden="1" x14ac:dyDescent="0.25">
      <c r="B4148" t="s">
        <v>3983</v>
      </c>
      <c r="C4148" t="s">
        <v>10823</v>
      </c>
      <c r="D4148">
        <v>360</v>
      </c>
      <c r="E4148" s="7">
        <v>47119</v>
      </c>
    </row>
    <row r="4149" spans="2:5" hidden="1" x14ac:dyDescent="0.25">
      <c r="B4149" t="s">
        <v>3983</v>
      </c>
      <c r="C4149" t="s">
        <v>10823</v>
      </c>
      <c r="D4149">
        <v>0</v>
      </c>
      <c r="E4149" s="7">
        <v>46600</v>
      </c>
    </row>
    <row r="4150" spans="2:5" hidden="1" x14ac:dyDescent="0.25">
      <c r="B4150" t="s">
        <v>3983</v>
      </c>
      <c r="C4150" t="s">
        <v>10823</v>
      </c>
      <c r="D4150">
        <v>0</v>
      </c>
      <c r="E4150" s="7">
        <v>46204</v>
      </c>
    </row>
    <row r="4151" spans="2:5" hidden="1" x14ac:dyDescent="0.25">
      <c r="B4151" t="s">
        <v>3983</v>
      </c>
      <c r="C4151" t="s">
        <v>10823</v>
      </c>
      <c r="D4151">
        <v>0</v>
      </c>
      <c r="E4151" s="7">
        <v>46600</v>
      </c>
    </row>
    <row r="4152" spans="2:5" hidden="1" x14ac:dyDescent="0.25">
      <c r="B4152" t="s">
        <v>3983</v>
      </c>
      <c r="C4152" t="s">
        <v>10823</v>
      </c>
      <c r="D4152">
        <v>0</v>
      </c>
      <c r="E4152" s="7">
        <v>46905</v>
      </c>
    </row>
    <row r="4153" spans="2:5" hidden="1" x14ac:dyDescent="0.25">
      <c r="B4153" t="s">
        <v>3983</v>
      </c>
      <c r="C4153" t="s">
        <v>10823</v>
      </c>
      <c r="D4153">
        <v>0</v>
      </c>
      <c r="E4153" s="7">
        <v>47088</v>
      </c>
    </row>
    <row r="4154" spans="2:5" hidden="1" x14ac:dyDescent="0.25">
      <c r="B4154" t="s">
        <v>3983</v>
      </c>
      <c r="C4154" t="s">
        <v>10823</v>
      </c>
      <c r="D4154">
        <v>200</v>
      </c>
      <c r="E4154" s="7">
        <v>47119</v>
      </c>
    </row>
    <row r="4155" spans="2:5" hidden="1" x14ac:dyDescent="0.25">
      <c r="B4155" t="s">
        <v>3984</v>
      </c>
      <c r="C4155" t="s">
        <v>13724</v>
      </c>
      <c r="D4155">
        <v>0</v>
      </c>
      <c r="E4155" s="7">
        <v>46388</v>
      </c>
    </row>
    <row r="4156" spans="2:5" hidden="1" x14ac:dyDescent="0.25">
      <c r="B4156" t="s">
        <v>3984</v>
      </c>
      <c r="C4156" t="s">
        <v>13724</v>
      </c>
      <c r="D4156">
        <v>0</v>
      </c>
      <c r="E4156" s="7">
        <v>46905</v>
      </c>
    </row>
    <row r="4157" spans="2:5" hidden="1" x14ac:dyDescent="0.25">
      <c r="B4157" t="s">
        <v>3984</v>
      </c>
      <c r="C4157" t="s">
        <v>13724</v>
      </c>
      <c r="D4157">
        <v>0</v>
      </c>
      <c r="E4157" s="7">
        <v>46966</v>
      </c>
    </row>
    <row r="4158" spans="2:5" hidden="1" x14ac:dyDescent="0.25">
      <c r="B4158" t="s">
        <v>3984</v>
      </c>
      <c r="C4158" t="s">
        <v>13724</v>
      </c>
      <c r="D4158">
        <v>400</v>
      </c>
      <c r="E4158" s="7">
        <v>47027</v>
      </c>
    </row>
    <row r="4159" spans="2:5" hidden="1" x14ac:dyDescent="0.25">
      <c r="B4159" t="s">
        <v>3986</v>
      </c>
      <c r="C4159" t="s">
        <v>13725</v>
      </c>
      <c r="D4159">
        <v>0</v>
      </c>
      <c r="E4159" s="7">
        <v>45717</v>
      </c>
    </row>
    <row r="4160" spans="2:5" hidden="1" x14ac:dyDescent="0.25">
      <c r="B4160" t="s">
        <v>3988</v>
      </c>
      <c r="C4160" t="s">
        <v>13495</v>
      </c>
      <c r="D4160">
        <v>0</v>
      </c>
      <c r="E4160" s="7">
        <v>45901</v>
      </c>
    </row>
    <row r="4161" spans="2:5" hidden="1" x14ac:dyDescent="0.25">
      <c r="B4161" t="s">
        <v>3988</v>
      </c>
      <c r="C4161" t="s">
        <v>13495</v>
      </c>
      <c r="D4161">
        <v>0</v>
      </c>
      <c r="E4161" s="7">
        <v>45870</v>
      </c>
    </row>
    <row r="4162" spans="2:5" hidden="1" x14ac:dyDescent="0.25">
      <c r="B4162" t="s">
        <v>3988</v>
      </c>
      <c r="C4162" t="s">
        <v>13495</v>
      </c>
      <c r="D4162">
        <v>0</v>
      </c>
      <c r="E4162" s="7">
        <v>45901</v>
      </c>
    </row>
    <row r="4163" spans="2:5" hidden="1" x14ac:dyDescent="0.25">
      <c r="B4163" t="s">
        <v>3988</v>
      </c>
      <c r="C4163" t="s">
        <v>13495</v>
      </c>
      <c r="D4163">
        <v>0</v>
      </c>
      <c r="E4163" s="7">
        <v>45870</v>
      </c>
    </row>
    <row r="4164" spans="2:5" hidden="1" x14ac:dyDescent="0.25">
      <c r="B4164" t="s">
        <v>3988</v>
      </c>
      <c r="C4164" t="s">
        <v>13495</v>
      </c>
      <c r="D4164">
        <v>0</v>
      </c>
      <c r="E4164" s="7">
        <v>46966</v>
      </c>
    </row>
    <row r="4165" spans="2:5" hidden="1" x14ac:dyDescent="0.25">
      <c r="B4165" t="s">
        <v>3989</v>
      </c>
      <c r="C4165" t="s">
        <v>10826</v>
      </c>
      <c r="D4165">
        <v>0</v>
      </c>
      <c r="E4165" s="7" t="s">
        <v>30</v>
      </c>
    </row>
    <row r="4166" spans="2:5" hidden="1" x14ac:dyDescent="0.25">
      <c r="B4166" t="s">
        <v>3989</v>
      </c>
      <c r="C4166" t="s">
        <v>10826</v>
      </c>
      <c r="D4166">
        <v>0</v>
      </c>
      <c r="E4166" s="7">
        <v>46235</v>
      </c>
    </row>
    <row r="4167" spans="2:5" hidden="1" x14ac:dyDescent="0.25">
      <c r="B4167" t="s">
        <v>3989</v>
      </c>
      <c r="C4167" t="s">
        <v>10826</v>
      </c>
      <c r="D4167">
        <v>0</v>
      </c>
      <c r="E4167" s="7">
        <v>46204</v>
      </c>
    </row>
    <row r="4168" spans="2:5" hidden="1" x14ac:dyDescent="0.25">
      <c r="B4168" t="s">
        <v>3991</v>
      </c>
      <c r="C4168" t="s">
        <v>394</v>
      </c>
      <c r="D4168">
        <v>0</v>
      </c>
      <c r="E4168" s="7">
        <v>46204</v>
      </c>
    </row>
    <row r="4169" spans="2:5" hidden="1" x14ac:dyDescent="0.25">
      <c r="B4169" t="s">
        <v>3991</v>
      </c>
      <c r="C4169" t="s">
        <v>394</v>
      </c>
      <c r="D4169">
        <v>0</v>
      </c>
      <c r="E4169" s="7">
        <v>46174</v>
      </c>
    </row>
    <row r="4170" spans="2:5" hidden="1" x14ac:dyDescent="0.25">
      <c r="B4170" t="s">
        <v>3991</v>
      </c>
      <c r="C4170" t="s">
        <v>394</v>
      </c>
      <c r="D4170">
        <v>0</v>
      </c>
      <c r="E4170" s="7">
        <v>46113</v>
      </c>
    </row>
    <row r="4171" spans="2:5" hidden="1" x14ac:dyDescent="0.25">
      <c r="B4171" t="s">
        <v>3991</v>
      </c>
      <c r="C4171" t="s">
        <v>394</v>
      </c>
      <c r="D4171">
        <v>0</v>
      </c>
      <c r="E4171" s="7">
        <v>46235</v>
      </c>
    </row>
    <row r="4172" spans="2:5" hidden="1" x14ac:dyDescent="0.25">
      <c r="B4172" t="s">
        <v>3991</v>
      </c>
      <c r="C4172" t="s">
        <v>394</v>
      </c>
      <c r="D4172">
        <v>0</v>
      </c>
      <c r="E4172" s="7" t="s">
        <v>30</v>
      </c>
    </row>
    <row r="4173" spans="2:5" hidden="1" x14ac:dyDescent="0.25">
      <c r="B4173" t="s">
        <v>3991</v>
      </c>
      <c r="C4173" t="s">
        <v>394</v>
      </c>
      <c r="D4173">
        <v>0</v>
      </c>
      <c r="E4173" s="7">
        <v>46204</v>
      </c>
    </row>
    <row r="4174" spans="2:5" hidden="1" x14ac:dyDescent="0.25">
      <c r="B4174" t="s">
        <v>3991</v>
      </c>
      <c r="C4174" t="s">
        <v>394</v>
      </c>
      <c r="D4174">
        <v>0</v>
      </c>
      <c r="E4174" s="7">
        <v>46174</v>
      </c>
    </row>
    <row r="4175" spans="2:5" hidden="1" x14ac:dyDescent="0.25">
      <c r="B4175" t="s">
        <v>3991</v>
      </c>
      <c r="C4175" t="s">
        <v>394</v>
      </c>
      <c r="D4175">
        <v>0</v>
      </c>
      <c r="E4175" s="7">
        <v>46357</v>
      </c>
    </row>
    <row r="4176" spans="2:5" hidden="1" x14ac:dyDescent="0.25">
      <c r="B4176" t="s">
        <v>3991</v>
      </c>
      <c r="C4176" t="s">
        <v>394</v>
      </c>
      <c r="D4176">
        <v>0</v>
      </c>
      <c r="E4176" s="7">
        <v>46113</v>
      </c>
    </row>
    <row r="4177" spans="2:5" hidden="1" x14ac:dyDescent="0.25">
      <c r="B4177" t="s">
        <v>3991</v>
      </c>
      <c r="C4177" t="s">
        <v>394</v>
      </c>
      <c r="D4177">
        <v>0</v>
      </c>
      <c r="E4177" s="7">
        <v>46235</v>
      </c>
    </row>
    <row r="4178" spans="2:5" hidden="1" x14ac:dyDescent="0.25">
      <c r="B4178" t="s">
        <v>3991</v>
      </c>
      <c r="C4178" t="s">
        <v>394</v>
      </c>
      <c r="D4178">
        <v>0</v>
      </c>
      <c r="E4178" s="7" t="s">
        <v>30</v>
      </c>
    </row>
    <row r="4179" spans="2:5" hidden="1" x14ac:dyDescent="0.25">
      <c r="B4179" t="s">
        <v>3993</v>
      </c>
      <c r="C4179" t="s">
        <v>13726</v>
      </c>
      <c r="D4179">
        <v>0</v>
      </c>
      <c r="E4179" s="7">
        <v>46327</v>
      </c>
    </row>
    <row r="4180" spans="2:5" hidden="1" x14ac:dyDescent="0.25">
      <c r="B4180" t="s">
        <v>3993</v>
      </c>
      <c r="C4180" t="s">
        <v>13726</v>
      </c>
      <c r="D4180">
        <v>0</v>
      </c>
      <c r="E4180" s="7">
        <v>46692</v>
      </c>
    </row>
    <row r="4181" spans="2:5" hidden="1" x14ac:dyDescent="0.25">
      <c r="B4181" t="s">
        <v>3993</v>
      </c>
      <c r="C4181" t="s">
        <v>13726</v>
      </c>
      <c r="D4181">
        <v>16</v>
      </c>
      <c r="E4181" s="7">
        <v>46905</v>
      </c>
    </row>
    <row r="4182" spans="2:5" hidden="1" x14ac:dyDescent="0.25">
      <c r="B4182" t="s">
        <v>3993</v>
      </c>
      <c r="C4182" t="s">
        <v>13726</v>
      </c>
      <c r="D4182">
        <v>0</v>
      </c>
      <c r="E4182" s="7">
        <v>46813</v>
      </c>
    </row>
    <row r="4183" spans="2:5" hidden="1" x14ac:dyDescent="0.25">
      <c r="B4183" t="s">
        <v>3993</v>
      </c>
      <c r="C4183" t="s">
        <v>13726</v>
      </c>
      <c r="D4183">
        <v>0</v>
      </c>
      <c r="E4183" s="7">
        <v>46813</v>
      </c>
    </row>
    <row r="4184" spans="2:5" hidden="1" x14ac:dyDescent="0.25">
      <c r="B4184" t="s">
        <v>3993</v>
      </c>
      <c r="C4184" t="s">
        <v>13726</v>
      </c>
      <c r="D4184">
        <v>160</v>
      </c>
      <c r="E4184" s="7">
        <v>47027</v>
      </c>
    </row>
    <row r="4185" spans="2:5" hidden="1" x14ac:dyDescent="0.25">
      <c r="B4185" t="s">
        <v>3993</v>
      </c>
      <c r="C4185" t="s">
        <v>13726</v>
      </c>
      <c r="D4185">
        <v>0</v>
      </c>
      <c r="E4185" s="7">
        <v>46813</v>
      </c>
    </row>
    <row r="4186" spans="2:5" hidden="1" x14ac:dyDescent="0.25">
      <c r="B4186" t="s">
        <v>3993</v>
      </c>
      <c r="C4186" t="s">
        <v>13726</v>
      </c>
      <c r="D4186">
        <v>0</v>
      </c>
      <c r="E4186" s="7">
        <v>46813</v>
      </c>
    </row>
    <row r="4187" spans="2:5" hidden="1" x14ac:dyDescent="0.25">
      <c r="B4187" t="s">
        <v>3997</v>
      </c>
      <c r="C4187" t="s">
        <v>13727</v>
      </c>
      <c r="D4187">
        <v>0</v>
      </c>
      <c r="E4187" s="7">
        <v>45870</v>
      </c>
    </row>
    <row r="4188" spans="2:5" hidden="1" x14ac:dyDescent="0.25">
      <c r="B4188" t="s">
        <v>3997</v>
      </c>
      <c r="C4188" t="s">
        <v>13727</v>
      </c>
      <c r="D4188">
        <v>0</v>
      </c>
      <c r="E4188" s="7">
        <v>46296</v>
      </c>
    </row>
    <row r="4189" spans="2:5" hidden="1" x14ac:dyDescent="0.25">
      <c r="B4189" t="s">
        <v>3997</v>
      </c>
      <c r="C4189" t="s">
        <v>13727</v>
      </c>
      <c r="D4189">
        <v>0</v>
      </c>
      <c r="E4189" s="7">
        <v>46204</v>
      </c>
    </row>
    <row r="4190" spans="2:5" hidden="1" x14ac:dyDescent="0.25">
      <c r="B4190" t="s">
        <v>3997</v>
      </c>
      <c r="C4190" t="s">
        <v>13727</v>
      </c>
      <c r="D4190">
        <v>0</v>
      </c>
      <c r="E4190" s="7">
        <v>45870</v>
      </c>
    </row>
    <row r="4191" spans="2:5" hidden="1" x14ac:dyDescent="0.25">
      <c r="B4191" t="s">
        <v>3997</v>
      </c>
      <c r="C4191" t="s">
        <v>13727</v>
      </c>
      <c r="D4191">
        <v>0</v>
      </c>
      <c r="E4191" s="7" t="s">
        <v>30</v>
      </c>
    </row>
    <row r="4192" spans="2:5" hidden="1" x14ac:dyDescent="0.25">
      <c r="B4192" t="s">
        <v>4000</v>
      </c>
      <c r="C4192" t="s">
        <v>13728</v>
      </c>
      <c r="D4192">
        <v>0</v>
      </c>
      <c r="E4192" s="7">
        <v>45962</v>
      </c>
    </row>
    <row r="4193" spans="2:5" hidden="1" x14ac:dyDescent="0.25">
      <c r="B4193" t="s">
        <v>4000</v>
      </c>
      <c r="C4193" t="s">
        <v>13728</v>
      </c>
      <c r="D4193">
        <v>1555</v>
      </c>
      <c r="E4193" s="7">
        <v>46844</v>
      </c>
    </row>
    <row r="4194" spans="2:5" hidden="1" x14ac:dyDescent="0.25">
      <c r="B4194" t="s">
        <v>4000</v>
      </c>
      <c r="C4194" t="s">
        <v>13728</v>
      </c>
      <c r="D4194">
        <v>0</v>
      </c>
      <c r="E4194" s="7">
        <v>45962</v>
      </c>
    </row>
    <row r="4195" spans="2:5" hidden="1" x14ac:dyDescent="0.25">
      <c r="B4195" t="s">
        <v>4004</v>
      </c>
      <c r="C4195" t="s">
        <v>4005</v>
      </c>
      <c r="D4195">
        <v>0</v>
      </c>
      <c r="E4195" s="7" t="s">
        <v>30</v>
      </c>
    </row>
    <row r="4196" spans="2:5" hidden="1" x14ac:dyDescent="0.25">
      <c r="B4196" t="s">
        <v>4004</v>
      </c>
      <c r="C4196" t="s">
        <v>4005</v>
      </c>
      <c r="D4196">
        <v>0</v>
      </c>
      <c r="E4196" s="7">
        <v>46815</v>
      </c>
    </row>
    <row r="4197" spans="2:5" hidden="1" x14ac:dyDescent="0.25">
      <c r="B4197" t="s">
        <v>4004</v>
      </c>
      <c r="C4197" t="s">
        <v>4005</v>
      </c>
      <c r="D4197">
        <v>0</v>
      </c>
      <c r="E4197" s="7">
        <v>46539</v>
      </c>
    </row>
    <row r="4198" spans="2:5" hidden="1" x14ac:dyDescent="0.25">
      <c r="B4198" t="s">
        <v>4004</v>
      </c>
      <c r="C4198" t="s">
        <v>4005</v>
      </c>
      <c r="D4198">
        <v>0</v>
      </c>
      <c r="E4198" s="7">
        <v>46419</v>
      </c>
    </row>
    <row r="4199" spans="2:5" hidden="1" x14ac:dyDescent="0.25">
      <c r="B4199" t="s">
        <v>4004</v>
      </c>
      <c r="C4199" t="s">
        <v>4005</v>
      </c>
      <c r="D4199">
        <v>0</v>
      </c>
      <c r="E4199" s="7">
        <v>46419</v>
      </c>
    </row>
    <row r="4200" spans="2:5" hidden="1" x14ac:dyDescent="0.25">
      <c r="B4200" t="s">
        <v>4004</v>
      </c>
      <c r="C4200" t="s">
        <v>4005</v>
      </c>
      <c r="D4200">
        <v>0</v>
      </c>
      <c r="E4200" s="7">
        <v>46447</v>
      </c>
    </row>
    <row r="4201" spans="2:5" hidden="1" x14ac:dyDescent="0.25">
      <c r="B4201" t="s">
        <v>4004</v>
      </c>
      <c r="C4201" t="s">
        <v>4005</v>
      </c>
      <c r="D4201">
        <v>0</v>
      </c>
      <c r="E4201" s="7">
        <v>46813</v>
      </c>
    </row>
    <row r="4202" spans="2:5" hidden="1" x14ac:dyDescent="0.25">
      <c r="B4202" t="s">
        <v>4004</v>
      </c>
      <c r="C4202" t="s">
        <v>4005</v>
      </c>
      <c r="D4202">
        <v>0</v>
      </c>
      <c r="E4202" s="7">
        <v>46813</v>
      </c>
    </row>
    <row r="4203" spans="2:5" hidden="1" x14ac:dyDescent="0.25">
      <c r="B4203" t="s">
        <v>4004</v>
      </c>
      <c r="C4203" t="s">
        <v>4005</v>
      </c>
      <c r="D4203">
        <v>0</v>
      </c>
      <c r="E4203" s="7">
        <v>46478</v>
      </c>
    </row>
    <row r="4204" spans="2:5" hidden="1" x14ac:dyDescent="0.25">
      <c r="B4204" t="s">
        <v>4004</v>
      </c>
      <c r="C4204" t="s">
        <v>4005</v>
      </c>
      <c r="D4204">
        <v>0</v>
      </c>
      <c r="E4204" s="7">
        <v>46539</v>
      </c>
    </row>
    <row r="4205" spans="2:5" hidden="1" x14ac:dyDescent="0.25">
      <c r="B4205" t="s">
        <v>4004</v>
      </c>
      <c r="C4205" t="s">
        <v>4005</v>
      </c>
      <c r="D4205">
        <v>0</v>
      </c>
      <c r="E4205" s="7">
        <v>46539</v>
      </c>
    </row>
    <row r="4206" spans="2:5" hidden="1" x14ac:dyDescent="0.25">
      <c r="B4206" t="s">
        <v>4004</v>
      </c>
      <c r="C4206" t="s">
        <v>4005</v>
      </c>
      <c r="D4206">
        <v>0</v>
      </c>
      <c r="E4206" s="7">
        <v>46569</v>
      </c>
    </row>
    <row r="4207" spans="2:5" hidden="1" x14ac:dyDescent="0.25">
      <c r="B4207" t="s">
        <v>4004</v>
      </c>
      <c r="C4207" t="s">
        <v>4005</v>
      </c>
      <c r="D4207">
        <v>0</v>
      </c>
      <c r="E4207" s="7">
        <v>46327</v>
      </c>
    </row>
    <row r="4208" spans="2:5" hidden="1" x14ac:dyDescent="0.25">
      <c r="B4208" t="s">
        <v>4004</v>
      </c>
      <c r="C4208" t="s">
        <v>4005</v>
      </c>
      <c r="D4208">
        <v>0</v>
      </c>
      <c r="E4208" s="7">
        <v>46327</v>
      </c>
    </row>
    <row r="4209" spans="2:5" hidden="1" x14ac:dyDescent="0.25">
      <c r="B4209" t="s">
        <v>4004</v>
      </c>
      <c r="C4209" t="s">
        <v>4005</v>
      </c>
      <c r="D4209">
        <v>0</v>
      </c>
      <c r="E4209" s="7">
        <v>46327</v>
      </c>
    </row>
    <row r="4210" spans="2:5" hidden="1" x14ac:dyDescent="0.25">
      <c r="B4210" t="s">
        <v>4004</v>
      </c>
      <c r="C4210" t="s">
        <v>4005</v>
      </c>
      <c r="D4210">
        <v>0</v>
      </c>
      <c r="E4210" s="7">
        <v>46447</v>
      </c>
    </row>
    <row r="4211" spans="2:5" hidden="1" x14ac:dyDescent="0.25">
      <c r="B4211" t="s">
        <v>4004</v>
      </c>
      <c r="C4211" t="s">
        <v>4005</v>
      </c>
      <c r="D4211">
        <v>0</v>
      </c>
      <c r="E4211" s="7">
        <v>46539</v>
      </c>
    </row>
    <row r="4212" spans="2:5" hidden="1" x14ac:dyDescent="0.25">
      <c r="B4212" t="s">
        <v>4004</v>
      </c>
      <c r="C4212" t="s">
        <v>4005</v>
      </c>
      <c r="D4212">
        <v>0</v>
      </c>
      <c r="E4212" s="7">
        <v>46813</v>
      </c>
    </row>
    <row r="4213" spans="2:5" hidden="1" x14ac:dyDescent="0.25">
      <c r="B4213" t="s">
        <v>4019</v>
      </c>
      <c r="C4213" t="s">
        <v>4020</v>
      </c>
      <c r="D4213">
        <v>0</v>
      </c>
      <c r="E4213" s="7" t="s">
        <v>30</v>
      </c>
    </row>
    <row r="4214" spans="2:5" hidden="1" x14ac:dyDescent="0.25">
      <c r="B4214" t="s">
        <v>4019</v>
      </c>
      <c r="C4214" t="s">
        <v>4020</v>
      </c>
      <c r="D4214">
        <v>0</v>
      </c>
      <c r="E4214" s="7">
        <v>46753</v>
      </c>
    </row>
    <row r="4215" spans="2:5" hidden="1" x14ac:dyDescent="0.25">
      <c r="B4215" t="s">
        <v>4019</v>
      </c>
      <c r="C4215" t="s">
        <v>4020</v>
      </c>
      <c r="D4215">
        <v>0</v>
      </c>
      <c r="E4215" s="7">
        <v>46753</v>
      </c>
    </row>
    <row r="4216" spans="2:5" hidden="1" x14ac:dyDescent="0.25">
      <c r="B4216" t="s">
        <v>4019</v>
      </c>
      <c r="C4216" t="s">
        <v>4020</v>
      </c>
      <c r="D4216">
        <v>0</v>
      </c>
      <c r="E4216" s="7">
        <v>46419</v>
      </c>
    </row>
    <row r="4217" spans="2:5" hidden="1" x14ac:dyDescent="0.25">
      <c r="B4217" t="s">
        <v>4019</v>
      </c>
      <c r="C4217" t="s">
        <v>4020</v>
      </c>
      <c r="D4217">
        <v>0</v>
      </c>
      <c r="E4217" s="7">
        <v>46784</v>
      </c>
    </row>
    <row r="4218" spans="2:5" hidden="1" x14ac:dyDescent="0.25">
      <c r="B4218" t="s">
        <v>4019</v>
      </c>
      <c r="C4218" t="s">
        <v>4020</v>
      </c>
      <c r="D4218">
        <v>0</v>
      </c>
      <c r="E4218" s="7">
        <v>46784</v>
      </c>
    </row>
    <row r="4219" spans="2:5" hidden="1" x14ac:dyDescent="0.25">
      <c r="B4219" t="s">
        <v>4019</v>
      </c>
      <c r="C4219" t="s">
        <v>4020</v>
      </c>
      <c r="D4219">
        <v>0</v>
      </c>
      <c r="E4219" s="7">
        <v>46784</v>
      </c>
    </row>
    <row r="4220" spans="2:5" hidden="1" x14ac:dyDescent="0.25">
      <c r="B4220" t="s">
        <v>4019</v>
      </c>
      <c r="C4220" t="s">
        <v>4020</v>
      </c>
      <c r="D4220">
        <v>0</v>
      </c>
      <c r="E4220" s="7">
        <v>46784</v>
      </c>
    </row>
    <row r="4221" spans="2:5" hidden="1" x14ac:dyDescent="0.25">
      <c r="B4221" t="s">
        <v>4019</v>
      </c>
      <c r="C4221" t="s">
        <v>4020</v>
      </c>
      <c r="D4221">
        <v>0</v>
      </c>
      <c r="E4221" s="7">
        <v>46784</v>
      </c>
    </row>
    <row r="4222" spans="2:5" hidden="1" x14ac:dyDescent="0.25">
      <c r="B4222" t="s">
        <v>4019</v>
      </c>
      <c r="C4222" t="s">
        <v>4020</v>
      </c>
      <c r="D4222">
        <v>0</v>
      </c>
      <c r="E4222" s="7">
        <v>46784</v>
      </c>
    </row>
    <row r="4223" spans="2:5" hidden="1" x14ac:dyDescent="0.25">
      <c r="B4223" t="s">
        <v>4019</v>
      </c>
      <c r="C4223" t="s">
        <v>4020</v>
      </c>
      <c r="D4223">
        <v>0</v>
      </c>
      <c r="E4223" s="7">
        <v>46784</v>
      </c>
    </row>
    <row r="4224" spans="2:5" hidden="1" x14ac:dyDescent="0.25">
      <c r="B4224" t="s">
        <v>4019</v>
      </c>
      <c r="C4224" t="s">
        <v>4020</v>
      </c>
      <c r="D4224">
        <v>0</v>
      </c>
      <c r="E4224" s="7">
        <v>46784</v>
      </c>
    </row>
    <row r="4225" spans="2:5" hidden="1" x14ac:dyDescent="0.25">
      <c r="B4225" t="s">
        <v>4019</v>
      </c>
      <c r="C4225" t="s">
        <v>4020</v>
      </c>
      <c r="D4225">
        <v>0</v>
      </c>
      <c r="E4225" s="7">
        <v>46784</v>
      </c>
    </row>
    <row r="4226" spans="2:5" hidden="1" x14ac:dyDescent="0.25">
      <c r="B4226" t="s">
        <v>4019</v>
      </c>
      <c r="C4226" t="s">
        <v>4020</v>
      </c>
      <c r="D4226">
        <v>0</v>
      </c>
      <c r="E4226" s="7">
        <v>46784</v>
      </c>
    </row>
    <row r="4227" spans="2:5" hidden="1" x14ac:dyDescent="0.25">
      <c r="B4227" t="s">
        <v>4019</v>
      </c>
      <c r="C4227" t="s">
        <v>4020</v>
      </c>
      <c r="D4227">
        <v>0</v>
      </c>
      <c r="E4227" s="7">
        <v>46784</v>
      </c>
    </row>
    <row r="4228" spans="2:5" hidden="1" x14ac:dyDescent="0.25">
      <c r="B4228" t="s">
        <v>4019</v>
      </c>
      <c r="C4228" t="s">
        <v>4020</v>
      </c>
      <c r="D4228">
        <v>20000</v>
      </c>
      <c r="E4228" s="7">
        <v>46784</v>
      </c>
    </row>
    <row r="4229" spans="2:5" hidden="1" x14ac:dyDescent="0.25">
      <c r="B4229" t="s">
        <v>4019</v>
      </c>
      <c r="C4229" t="s">
        <v>4020</v>
      </c>
      <c r="D4229">
        <v>32360</v>
      </c>
      <c r="E4229" s="7">
        <v>46784</v>
      </c>
    </row>
    <row r="4230" spans="2:5" hidden="1" x14ac:dyDescent="0.25">
      <c r="B4230" t="s">
        <v>4019</v>
      </c>
      <c r="C4230" t="s">
        <v>4020</v>
      </c>
      <c r="D4230">
        <v>0</v>
      </c>
      <c r="E4230" s="7">
        <v>46784</v>
      </c>
    </row>
    <row r="4231" spans="2:5" hidden="1" x14ac:dyDescent="0.25">
      <c r="B4231" t="s">
        <v>4019</v>
      </c>
      <c r="C4231" t="s">
        <v>4020</v>
      </c>
      <c r="D4231">
        <v>2119</v>
      </c>
      <c r="E4231" s="7">
        <v>46784</v>
      </c>
    </row>
    <row r="4232" spans="2:5" hidden="1" x14ac:dyDescent="0.25">
      <c r="B4232" t="s">
        <v>4019</v>
      </c>
      <c r="C4232" t="s">
        <v>4020</v>
      </c>
      <c r="D4232">
        <v>0</v>
      </c>
      <c r="E4232" s="7">
        <v>46784</v>
      </c>
    </row>
    <row r="4233" spans="2:5" hidden="1" x14ac:dyDescent="0.25">
      <c r="B4233" t="s">
        <v>4019</v>
      </c>
      <c r="C4233" t="s">
        <v>4020</v>
      </c>
      <c r="D4233">
        <v>0</v>
      </c>
      <c r="E4233" s="7">
        <v>46784</v>
      </c>
    </row>
    <row r="4234" spans="2:5" hidden="1" x14ac:dyDescent="0.25">
      <c r="B4234" t="s">
        <v>4019</v>
      </c>
      <c r="C4234" t="s">
        <v>4020</v>
      </c>
      <c r="D4234">
        <v>6040</v>
      </c>
      <c r="E4234" s="7">
        <v>46784</v>
      </c>
    </row>
    <row r="4235" spans="2:5" hidden="1" x14ac:dyDescent="0.25">
      <c r="B4235" t="s">
        <v>4019</v>
      </c>
      <c r="C4235" t="s">
        <v>4020</v>
      </c>
      <c r="D4235">
        <v>7840</v>
      </c>
      <c r="E4235" s="7">
        <v>46784</v>
      </c>
    </row>
    <row r="4236" spans="2:5" hidden="1" x14ac:dyDescent="0.25">
      <c r="B4236" t="s">
        <v>4019</v>
      </c>
      <c r="C4236" t="s">
        <v>4020</v>
      </c>
      <c r="D4236">
        <v>0</v>
      </c>
      <c r="E4236" s="7">
        <v>46447</v>
      </c>
    </row>
    <row r="4237" spans="2:5" hidden="1" x14ac:dyDescent="0.25">
      <c r="B4237" t="s">
        <v>4019</v>
      </c>
      <c r="C4237" t="s">
        <v>4020</v>
      </c>
      <c r="D4237">
        <v>0</v>
      </c>
      <c r="E4237" s="7">
        <v>46478</v>
      </c>
    </row>
    <row r="4238" spans="2:5" hidden="1" x14ac:dyDescent="0.25">
      <c r="B4238" t="s">
        <v>4019</v>
      </c>
      <c r="C4238" t="s">
        <v>4020</v>
      </c>
      <c r="D4238">
        <v>0</v>
      </c>
      <c r="E4238" s="7">
        <v>46508</v>
      </c>
    </row>
    <row r="4239" spans="2:5" hidden="1" x14ac:dyDescent="0.25">
      <c r="B4239" t="s">
        <v>4019</v>
      </c>
      <c r="C4239" t="s">
        <v>4020</v>
      </c>
      <c r="D4239">
        <v>0</v>
      </c>
      <c r="E4239" s="7">
        <v>46539</v>
      </c>
    </row>
    <row r="4240" spans="2:5" hidden="1" x14ac:dyDescent="0.25">
      <c r="B4240" t="s">
        <v>4019</v>
      </c>
      <c r="C4240" t="s">
        <v>4020</v>
      </c>
      <c r="D4240">
        <v>0</v>
      </c>
      <c r="E4240" s="7">
        <v>46539</v>
      </c>
    </row>
    <row r="4241" spans="2:5" hidden="1" x14ac:dyDescent="0.25">
      <c r="B4241" t="s">
        <v>4019</v>
      </c>
      <c r="C4241" t="s">
        <v>4020</v>
      </c>
      <c r="D4241">
        <v>0</v>
      </c>
      <c r="E4241" s="7">
        <v>46569</v>
      </c>
    </row>
    <row r="4242" spans="2:5" hidden="1" x14ac:dyDescent="0.25">
      <c r="B4242" t="s">
        <v>4019</v>
      </c>
      <c r="C4242" t="s">
        <v>4020</v>
      </c>
      <c r="D4242">
        <v>0</v>
      </c>
      <c r="E4242" s="7">
        <v>46600</v>
      </c>
    </row>
    <row r="4243" spans="2:5" hidden="1" x14ac:dyDescent="0.25">
      <c r="B4243" t="s">
        <v>4019</v>
      </c>
      <c r="C4243" t="s">
        <v>4020</v>
      </c>
      <c r="D4243">
        <v>0</v>
      </c>
      <c r="E4243" s="7">
        <v>46600</v>
      </c>
    </row>
    <row r="4244" spans="2:5" hidden="1" x14ac:dyDescent="0.25">
      <c r="B4244" t="s">
        <v>4019</v>
      </c>
      <c r="C4244" t="s">
        <v>4020</v>
      </c>
      <c r="D4244">
        <v>0</v>
      </c>
      <c r="E4244" s="7">
        <v>46266</v>
      </c>
    </row>
    <row r="4245" spans="2:5" hidden="1" x14ac:dyDescent="0.25">
      <c r="B4245" t="s">
        <v>4019</v>
      </c>
      <c r="C4245" t="s">
        <v>4020</v>
      </c>
      <c r="D4245">
        <v>0</v>
      </c>
      <c r="E4245" s="7">
        <v>46266</v>
      </c>
    </row>
    <row r="4246" spans="2:5" hidden="1" x14ac:dyDescent="0.25">
      <c r="B4246" t="s">
        <v>4019</v>
      </c>
      <c r="C4246" t="s">
        <v>4020</v>
      </c>
      <c r="D4246">
        <v>0</v>
      </c>
      <c r="E4246" s="7">
        <v>46327</v>
      </c>
    </row>
    <row r="4247" spans="2:5" hidden="1" x14ac:dyDescent="0.25">
      <c r="B4247" t="s">
        <v>4019</v>
      </c>
      <c r="C4247" t="s">
        <v>4020</v>
      </c>
      <c r="D4247">
        <v>0</v>
      </c>
      <c r="E4247" s="7">
        <v>46327</v>
      </c>
    </row>
    <row r="4248" spans="2:5" hidden="1" x14ac:dyDescent="0.25">
      <c r="B4248" t="s">
        <v>4019</v>
      </c>
      <c r="C4248" t="s">
        <v>4020</v>
      </c>
      <c r="D4248">
        <v>0</v>
      </c>
      <c r="E4248" s="7">
        <v>46692</v>
      </c>
    </row>
    <row r="4249" spans="2:5" hidden="1" x14ac:dyDescent="0.25">
      <c r="B4249" t="s">
        <v>4019</v>
      </c>
      <c r="C4249" t="s">
        <v>4020</v>
      </c>
      <c r="D4249">
        <v>0</v>
      </c>
      <c r="E4249" s="7">
        <v>46692</v>
      </c>
    </row>
    <row r="4250" spans="2:5" hidden="1" x14ac:dyDescent="0.25">
      <c r="B4250" t="s">
        <v>4019</v>
      </c>
      <c r="C4250" t="s">
        <v>4020</v>
      </c>
      <c r="D4250">
        <v>0</v>
      </c>
      <c r="E4250" s="7">
        <v>46692</v>
      </c>
    </row>
    <row r="4251" spans="2:5" hidden="1" x14ac:dyDescent="0.25">
      <c r="B4251" t="s">
        <v>4019</v>
      </c>
      <c r="C4251" t="s">
        <v>4020</v>
      </c>
      <c r="D4251">
        <v>0</v>
      </c>
      <c r="E4251" s="7">
        <v>46722</v>
      </c>
    </row>
    <row r="4252" spans="2:5" hidden="1" x14ac:dyDescent="0.25">
      <c r="B4252" t="s">
        <v>4019</v>
      </c>
      <c r="C4252" t="s">
        <v>4020</v>
      </c>
      <c r="D4252">
        <v>0</v>
      </c>
      <c r="E4252" s="7">
        <v>46784</v>
      </c>
    </row>
    <row r="4253" spans="2:5" hidden="1" x14ac:dyDescent="0.25">
      <c r="B4253" t="s">
        <v>4019</v>
      </c>
      <c r="C4253" t="s">
        <v>4020</v>
      </c>
      <c r="D4253">
        <v>59960</v>
      </c>
      <c r="E4253" s="7">
        <v>46784</v>
      </c>
    </row>
    <row r="4254" spans="2:5" hidden="1" x14ac:dyDescent="0.25">
      <c r="B4254" t="s">
        <v>4019</v>
      </c>
      <c r="C4254" t="s">
        <v>4020</v>
      </c>
      <c r="D4254">
        <v>40</v>
      </c>
      <c r="E4254" s="7">
        <v>46784</v>
      </c>
    </row>
    <row r="4255" spans="2:5" hidden="1" x14ac:dyDescent="0.25">
      <c r="B4255" t="s">
        <v>4019</v>
      </c>
      <c r="C4255" t="s">
        <v>4020</v>
      </c>
      <c r="D4255">
        <v>0</v>
      </c>
      <c r="E4255" s="7">
        <v>46784</v>
      </c>
    </row>
    <row r="4256" spans="2:5" hidden="1" x14ac:dyDescent="0.25">
      <c r="B4256" t="s">
        <v>4019</v>
      </c>
      <c r="C4256" t="s">
        <v>4020</v>
      </c>
      <c r="D4256">
        <v>0</v>
      </c>
      <c r="E4256" s="7">
        <v>46784</v>
      </c>
    </row>
    <row r="4257" spans="2:5" hidden="1" x14ac:dyDescent="0.25">
      <c r="B4257" t="s">
        <v>4019</v>
      </c>
      <c r="C4257" t="s">
        <v>4020</v>
      </c>
      <c r="D4257">
        <v>0</v>
      </c>
      <c r="E4257" s="7">
        <v>46539</v>
      </c>
    </row>
    <row r="4258" spans="2:5" hidden="1" x14ac:dyDescent="0.25">
      <c r="B4258" t="s">
        <v>4019</v>
      </c>
      <c r="C4258" t="s">
        <v>4020</v>
      </c>
      <c r="D4258">
        <v>0</v>
      </c>
      <c r="E4258" s="7">
        <v>46539</v>
      </c>
    </row>
    <row r="4259" spans="2:5" hidden="1" x14ac:dyDescent="0.25">
      <c r="B4259" t="s">
        <v>4019</v>
      </c>
      <c r="C4259" t="s">
        <v>4020</v>
      </c>
      <c r="D4259">
        <v>0</v>
      </c>
      <c r="E4259" s="7">
        <v>46569</v>
      </c>
    </row>
    <row r="4260" spans="2:5" hidden="1" x14ac:dyDescent="0.25">
      <c r="B4260" t="s">
        <v>4019</v>
      </c>
      <c r="C4260" t="s">
        <v>4020</v>
      </c>
      <c r="D4260">
        <v>0</v>
      </c>
      <c r="E4260" s="7">
        <v>46327</v>
      </c>
    </row>
    <row r="4261" spans="2:5" hidden="1" x14ac:dyDescent="0.25">
      <c r="B4261" t="s">
        <v>4019</v>
      </c>
      <c r="C4261" t="s">
        <v>4020</v>
      </c>
      <c r="D4261">
        <v>0</v>
      </c>
      <c r="E4261" s="7">
        <v>46692</v>
      </c>
    </row>
    <row r="4262" spans="2:5" hidden="1" x14ac:dyDescent="0.25">
      <c r="B4262" t="s">
        <v>4019</v>
      </c>
      <c r="C4262" t="s">
        <v>4020</v>
      </c>
      <c r="D4262">
        <v>0</v>
      </c>
      <c r="E4262" s="7">
        <v>46692</v>
      </c>
    </row>
    <row r="4263" spans="2:5" hidden="1" x14ac:dyDescent="0.25">
      <c r="B4263" t="s">
        <v>4059</v>
      </c>
      <c r="C4263" t="s">
        <v>4060</v>
      </c>
      <c r="D4263">
        <v>0</v>
      </c>
      <c r="E4263" s="7">
        <v>47423</v>
      </c>
    </row>
    <row r="4264" spans="2:5" hidden="1" x14ac:dyDescent="0.25">
      <c r="B4264" t="s">
        <v>4059</v>
      </c>
      <c r="C4264" t="s">
        <v>4060</v>
      </c>
      <c r="D4264">
        <v>0</v>
      </c>
      <c r="E4264" s="7">
        <v>47453</v>
      </c>
    </row>
    <row r="4265" spans="2:5" hidden="1" x14ac:dyDescent="0.25">
      <c r="B4265" t="s">
        <v>4059</v>
      </c>
      <c r="C4265" t="s">
        <v>4060</v>
      </c>
      <c r="D4265">
        <v>0</v>
      </c>
      <c r="E4265" s="7">
        <v>47515</v>
      </c>
    </row>
    <row r="4266" spans="2:5" hidden="1" x14ac:dyDescent="0.25">
      <c r="B4266" t="s">
        <v>4059</v>
      </c>
      <c r="C4266" t="s">
        <v>4060</v>
      </c>
      <c r="D4266">
        <v>0</v>
      </c>
      <c r="E4266" s="7">
        <v>47543</v>
      </c>
    </row>
    <row r="4267" spans="2:5" hidden="1" x14ac:dyDescent="0.25">
      <c r="B4267" t="s">
        <v>4059</v>
      </c>
      <c r="C4267" t="s">
        <v>4060</v>
      </c>
      <c r="D4267">
        <v>0</v>
      </c>
      <c r="E4267" s="7">
        <v>47604</v>
      </c>
    </row>
    <row r="4268" spans="2:5" hidden="1" x14ac:dyDescent="0.25">
      <c r="B4268" t="s">
        <v>4059</v>
      </c>
      <c r="C4268" t="s">
        <v>4060</v>
      </c>
      <c r="D4268">
        <v>0</v>
      </c>
      <c r="E4268" s="7">
        <v>47635</v>
      </c>
    </row>
    <row r="4269" spans="2:5" hidden="1" x14ac:dyDescent="0.25">
      <c r="B4269" t="s">
        <v>4059</v>
      </c>
      <c r="C4269" t="s">
        <v>4060</v>
      </c>
      <c r="D4269">
        <v>0</v>
      </c>
      <c r="E4269" s="7">
        <v>47635</v>
      </c>
    </row>
    <row r="4270" spans="2:5" hidden="1" x14ac:dyDescent="0.25">
      <c r="B4270" t="s">
        <v>4059</v>
      </c>
      <c r="C4270" t="s">
        <v>4060</v>
      </c>
      <c r="D4270">
        <v>0</v>
      </c>
      <c r="E4270" s="7">
        <v>47665</v>
      </c>
    </row>
    <row r="4271" spans="2:5" hidden="1" x14ac:dyDescent="0.25">
      <c r="B4271" t="s">
        <v>4059</v>
      </c>
      <c r="C4271" t="s">
        <v>4060</v>
      </c>
      <c r="D4271">
        <v>0</v>
      </c>
      <c r="E4271" s="7">
        <v>47696</v>
      </c>
    </row>
    <row r="4272" spans="2:5" hidden="1" x14ac:dyDescent="0.25">
      <c r="B4272" t="s">
        <v>4059</v>
      </c>
      <c r="C4272" t="s">
        <v>4060</v>
      </c>
      <c r="D4272">
        <v>0</v>
      </c>
      <c r="E4272" s="7">
        <v>47727</v>
      </c>
    </row>
    <row r="4273" spans="2:5" hidden="1" x14ac:dyDescent="0.25">
      <c r="B4273" t="s">
        <v>4059</v>
      </c>
      <c r="C4273" t="s">
        <v>4060</v>
      </c>
      <c r="D4273">
        <v>0</v>
      </c>
      <c r="E4273" s="7">
        <v>47818</v>
      </c>
    </row>
    <row r="4274" spans="2:5" hidden="1" x14ac:dyDescent="0.25">
      <c r="B4274" t="s">
        <v>4059</v>
      </c>
      <c r="C4274" t="s">
        <v>4060</v>
      </c>
      <c r="D4274">
        <v>0</v>
      </c>
      <c r="E4274" s="7">
        <v>47908</v>
      </c>
    </row>
    <row r="4275" spans="2:5" hidden="1" x14ac:dyDescent="0.25">
      <c r="B4275" t="s">
        <v>4059</v>
      </c>
      <c r="C4275" t="s">
        <v>4060</v>
      </c>
      <c r="D4275">
        <v>25</v>
      </c>
      <c r="E4275" s="7">
        <v>47939</v>
      </c>
    </row>
    <row r="4276" spans="2:5" hidden="1" x14ac:dyDescent="0.25">
      <c r="B4276" t="s">
        <v>4059</v>
      </c>
      <c r="C4276" t="s">
        <v>4060</v>
      </c>
      <c r="D4276">
        <v>0</v>
      </c>
      <c r="E4276" s="7">
        <v>47849</v>
      </c>
    </row>
    <row r="4277" spans="2:5" hidden="1" x14ac:dyDescent="0.25">
      <c r="B4277" t="s">
        <v>4059</v>
      </c>
      <c r="C4277" t="s">
        <v>4060</v>
      </c>
      <c r="D4277">
        <v>0</v>
      </c>
      <c r="E4277" s="7">
        <v>47849</v>
      </c>
    </row>
    <row r="4278" spans="2:5" hidden="1" x14ac:dyDescent="0.25">
      <c r="B4278" t="s">
        <v>4059</v>
      </c>
      <c r="C4278" t="s">
        <v>4060</v>
      </c>
      <c r="D4278">
        <v>0</v>
      </c>
      <c r="E4278" s="7">
        <v>47484</v>
      </c>
    </row>
    <row r="4279" spans="2:5" hidden="1" x14ac:dyDescent="0.25">
      <c r="B4279" t="s">
        <v>4059</v>
      </c>
      <c r="C4279" t="s">
        <v>4060</v>
      </c>
      <c r="D4279">
        <v>0</v>
      </c>
      <c r="E4279" s="7">
        <v>47788</v>
      </c>
    </row>
    <row r="4280" spans="2:5" hidden="1" x14ac:dyDescent="0.25">
      <c r="B4280" t="s">
        <v>4059</v>
      </c>
      <c r="C4280" t="s">
        <v>4060</v>
      </c>
      <c r="D4280">
        <v>0</v>
      </c>
      <c r="E4280" s="7">
        <v>47543</v>
      </c>
    </row>
    <row r="4281" spans="2:5" hidden="1" x14ac:dyDescent="0.25">
      <c r="B4281" t="s">
        <v>4059</v>
      </c>
      <c r="C4281" t="s">
        <v>4060</v>
      </c>
      <c r="D4281">
        <v>0</v>
      </c>
      <c r="E4281" s="7">
        <v>47604</v>
      </c>
    </row>
    <row r="4282" spans="2:5" hidden="1" x14ac:dyDescent="0.25">
      <c r="B4282" t="s">
        <v>4059</v>
      </c>
      <c r="C4282" t="s">
        <v>4060</v>
      </c>
      <c r="D4282">
        <v>0</v>
      </c>
      <c r="E4282" s="7">
        <v>47665</v>
      </c>
    </row>
    <row r="4283" spans="2:5" hidden="1" x14ac:dyDescent="0.25">
      <c r="B4283" t="s">
        <v>4059</v>
      </c>
      <c r="C4283" t="s">
        <v>4060</v>
      </c>
      <c r="D4283">
        <v>0</v>
      </c>
      <c r="E4283" s="7">
        <v>47696</v>
      </c>
    </row>
    <row r="4284" spans="2:5" hidden="1" x14ac:dyDescent="0.25">
      <c r="B4284" t="s">
        <v>4059</v>
      </c>
      <c r="C4284" t="s">
        <v>4060</v>
      </c>
      <c r="D4284">
        <v>0</v>
      </c>
      <c r="E4284" s="7">
        <v>47727</v>
      </c>
    </row>
    <row r="4285" spans="2:5" hidden="1" x14ac:dyDescent="0.25">
      <c r="B4285" t="s">
        <v>4059</v>
      </c>
      <c r="C4285" t="s">
        <v>4060</v>
      </c>
      <c r="D4285">
        <v>0</v>
      </c>
      <c r="E4285" s="7">
        <v>47818</v>
      </c>
    </row>
    <row r="4286" spans="2:5" hidden="1" x14ac:dyDescent="0.25">
      <c r="B4286" t="s">
        <v>4059</v>
      </c>
      <c r="C4286" t="s">
        <v>4060</v>
      </c>
      <c r="D4286">
        <v>0</v>
      </c>
      <c r="E4286" s="7">
        <v>47908</v>
      </c>
    </row>
    <row r="4287" spans="2:5" hidden="1" x14ac:dyDescent="0.25">
      <c r="B4287" t="s">
        <v>4059</v>
      </c>
      <c r="C4287" t="s">
        <v>4060</v>
      </c>
      <c r="D4287">
        <v>0</v>
      </c>
      <c r="E4287" s="7">
        <v>47939</v>
      </c>
    </row>
    <row r="4288" spans="2:5" hidden="1" x14ac:dyDescent="0.25">
      <c r="B4288" t="s">
        <v>4059</v>
      </c>
      <c r="C4288" t="s">
        <v>4060</v>
      </c>
      <c r="D4288">
        <v>0</v>
      </c>
      <c r="E4288" s="7">
        <v>47849</v>
      </c>
    </row>
    <row r="4289" spans="2:5" hidden="1" x14ac:dyDescent="0.25">
      <c r="B4289" t="s">
        <v>4059</v>
      </c>
      <c r="C4289" t="s">
        <v>4060</v>
      </c>
      <c r="D4289">
        <v>0</v>
      </c>
      <c r="E4289" s="7">
        <v>47484</v>
      </c>
    </row>
    <row r="4290" spans="2:5" hidden="1" x14ac:dyDescent="0.25">
      <c r="B4290" t="s">
        <v>4059</v>
      </c>
      <c r="C4290" t="s">
        <v>4060</v>
      </c>
      <c r="D4290">
        <v>0</v>
      </c>
      <c r="E4290" s="7">
        <v>47788</v>
      </c>
    </row>
    <row r="4291" spans="2:5" hidden="1" x14ac:dyDescent="0.25">
      <c r="B4291" t="s">
        <v>4079</v>
      </c>
      <c r="C4291" t="s">
        <v>13729</v>
      </c>
      <c r="D4291">
        <v>0</v>
      </c>
      <c r="E4291" s="7">
        <v>46874</v>
      </c>
    </row>
    <row r="4292" spans="2:5" hidden="1" x14ac:dyDescent="0.25">
      <c r="B4292" t="s">
        <v>4079</v>
      </c>
      <c r="C4292" t="s">
        <v>13729</v>
      </c>
      <c r="D4292">
        <v>0</v>
      </c>
      <c r="E4292" s="7">
        <v>47696</v>
      </c>
    </row>
    <row r="4293" spans="2:5" hidden="1" x14ac:dyDescent="0.25">
      <c r="B4293" t="s">
        <v>4079</v>
      </c>
      <c r="C4293" t="s">
        <v>13729</v>
      </c>
      <c r="D4293">
        <v>0</v>
      </c>
      <c r="E4293" s="7">
        <v>47727</v>
      </c>
    </row>
    <row r="4294" spans="2:5" hidden="1" x14ac:dyDescent="0.25">
      <c r="B4294" t="s">
        <v>4079</v>
      </c>
      <c r="C4294" t="s">
        <v>13729</v>
      </c>
      <c r="D4294">
        <v>14</v>
      </c>
      <c r="E4294" s="7">
        <v>47818</v>
      </c>
    </row>
    <row r="4295" spans="2:5" hidden="1" x14ac:dyDescent="0.25">
      <c r="B4295" t="s">
        <v>4079</v>
      </c>
      <c r="C4295" t="s">
        <v>13729</v>
      </c>
      <c r="D4295">
        <v>0</v>
      </c>
      <c r="E4295" s="7">
        <v>47908</v>
      </c>
    </row>
    <row r="4296" spans="2:5" hidden="1" x14ac:dyDescent="0.25">
      <c r="B4296" t="s">
        <v>4079</v>
      </c>
      <c r="C4296" t="s">
        <v>13729</v>
      </c>
      <c r="D4296">
        <v>0</v>
      </c>
      <c r="E4296" s="7">
        <v>47939</v>
      </c>
    </row>
    <row r="4297" spans="2:5" hidden="1" x14ac:dyDescent="0.25">
      <c r="B4297" t="s">
        <v>4079</v>
      </c>
      <c r="C4297" t="s">
        <v>13729</v>
      </c>
      <c r="D4297">
        <v>0</v>
      </c>
      <c r="E4297" s="7">
        <v>47696</v>
      </c>
    </row>
    <row r="4298" spans="2:5" hidden="1" x14ac:dyDescent="0.25">
      <c r="B4298" t="s">
        <v>4079</v>
      </c>
      <c r="C4298" t="s">
        <v>13729</v>
      </c>
      <c r="D4298">
        <v>0</v>
      </c>
      <c r="E4298" s="7">
        <v>47696</v>
      </c>
    </row>
    <row r="4299" spans="2:5" hidden="1" x14ac:dyDescent="0.25">
      <c r="B4299" t="s">
        <v>4079</v>
      </c>
      <c r="C4299" t="s">
        <v>13729</v>
      </c>
      <c r="D4299">
        <v>0</v>
      </c>
      <c r="E4299" s="7">
        <v>47908</v>
      </c>
    </row>
    <row r="4300" spans="2:5" hidden="1" x14ac:dyDescent="0.25">
      <c r="B4300" t="s">
        <v>4079</v>
      </c>
      <c r="C4300" t="s">
        <v>13729</v>
      </c>
      <c r="D4300">
        <v>0</v>
      </c>
      <c r="E4300" s="7">
        <v>47939</v>
      </c>
    </row>
    <row r="4301" spans="2:5" hidden="1" x14ac:dyDescent="0.25">
      <c r="B4301" t="s">
        <v>4081</v>
      </c>
      <c r="C4301" t="s">
        <v>13730</v>
      </c>
      <c r="D4301">
        <v>0</v>
      </c>
      <c r="E4301" s="7">
        <v>46874</v>
      </c>
    </row>
    <row r="4302" spans="2:5" hidden="1" x14ac:dyDescent="0.25">
      <c r="B4302" t="s">
        <v>4081</v>
      </c>
      <c r="C4302" t="s">
        <v>13730</v>
      </c>
      <c r="D4302">
        <v>0</v>
      </c>
      <c r="E4302" s="7">
        <v>47696</v>
      </c>
    </row>
    <row r="4303" spans="2:5" hidden="1" x14ac:dyDescent="0.25">
      <c r="B4303" t="s">
        <v>4081</v>
      </c>
      <c r="C4303" t="s">
        <v>13730</v>
      </c>
      <c r="D4303">
        <v>0</v>
      </c>
      <c r="E4303" s="7">
        <v>47727</v>
      </c>
    </row>
    <row r="4304" spans="2:5" hidden="1" x14ac:dyDescent="0.25">
      <c r="B4304" t="s">
        <v>4081</v>
      </c>
      <c r="C4304" t="s">
        <v>13730</v>
      </c>
      <c r="D4304">
        <v>0</v>
      </c>
      <c r="E4304" s="7">
        <v>47939</v>
      </c>
    </row>
    <row r="4305" spans="2:5" hidden="1" x14ac:dyDescent="0.25">
      <c r="B4305" t="s">
        <v>4081</v>
      </c>
      <c r="C4305" t="s">
        <v>13730</v>
      </c>
      <c r="D4305">
        <v>511</v>
      </c>
      <c r="E4305" s="7">
        <v>47969</v>
      </c>
    </row>
    <row r="4306" spans="2:5" hidden="1" x14ac:dyDescent="0.25">
      <c r="B4306" t="s">
        <v>4081</v>
      </c>
      <c r="C4306" t="s">
        <v>13730</v>
      </c>
      <c r="D4306">
        <v>0</v>
      </c>
      <c r="E4306" s="7">
        <v>47696</v>
      </c>
    </row>
    <row r="4307" spans="2:5" hidden="1" x14ac:dyDescent="0.25">
      <c r="B4307" t="s">
        <v>4081</v>
      </c>
      <c r="C4307" t="s">
        <v>13730</v>
      </c>
      <c r="D4307">
        <v>0</v>
      </c>
      <c r="E4307" s="7">
        <v>47969</v>
      </c>
    </row>
    <row r="4308" spans="2:5" hidden="1" x14ac:dyDescent="0.25">
      <c r="B4308" t="s">
        <v>4081</v>
      </c>
      <c r="C4308" t="s">
        <v>13730</v>
      </c>
      <c r="D4308">
        <v>0</v>
      </c>
      <c r="E4308" s="7">
        <v>47727</v>
      </c>
    </row>
    <row r="4309" spans="2:5" hidden="1" x14ac:dyDescent="0.25">
      <c r="B4309" t="s">
        <v>4081</v>
      </c>
      <c r="C4309" t="s">
        <v>13730</v>
      </c>
      <c r="D4309">
        <v>0</v>
      </c>
      <c r="E4309" s="7">
        <v>47969</v>
      </c>
    </row>
    <row r="4310" spans="2:5" hidden="1" x14ac:dyDescent="0.25">
      <c r="B4310" t="s">
        <v>4081</v>
      </c>
      <c r="C4310" t="s">
        <v>13730</v>
      </c>
      <c r="D4310">
        <v>0</v>
      </c>
      <c r="E4310" s="7">
        <v>47696</v>
      </c>
    </row>
    <row r="4311" spans="2:5" hidden="1" x14ac:dyDescent="0.25">
      <c r="B4311" t="s">
        <v>4083</v>
      </c>
      <c r="C4311" t="s">
        <v>13731</v>
      </c>
      <c r="D4311">
        <v>571</v>
      </c>
      <c r="E4311" s="7">
        <v>47757</v>
      </c>
    </row>
    <row r="4312" spans="2:5" hidden="1" x14ac:dyDescent="0.25">
      <c r="B4312" t="s">
        <v>4083</v>
      </c>
      <c r="C4312" t="s">
        <v>13731</v>
      </c>
      <c r="D4312">
        <v>0</v>
      </c>
      <c r="E4312" s="7">
        <v>47757</v>
      </c>
    </row>
    <row r="4313" spans="2:5" hidden="1" x14ac:dyDescent="0.25">
      <c r="B4313" t="s">
        <v>4085</v>
      </c>
      <c r="C4313" t="s">
        <v>13732</v>
      </c>
      <c r="D4313">
        <v>0</v>
      </c>
      <c r="E4313" s="7">
        <v>47757</v>
      </c>
    </row>
    <row r="4314" spans="2:5" hidden="1" x14ac:dyDescent="0.25">
      <c r="B4314" t="s">
        <v>4085</v>
      </c>
      <c r="C4314" t="s">
        <v>13732</v>
      </c>
      <c r="D4314">
        <v>4</v>
      </c>
      <c r="E4314" s="7">
        <v>47908</v>
      </c>
    </row>
    <row r="4315" spans="2:5" hidden="1" x14ac:dyDescent="0.25">
      <c r="B4315" t="s">
        <v>4085</v>
      </c>
      <c r="C4315" t="s">
        <v>13732</v>
      </c>
      <c r="D4315">
        <v>0</v>
      </c>
      <c r="E4315" s="7">
        <v>47757</v>
      </c>
    </row>
    <row r="4316" spans="2:5" hidden="1" x14ac:dyDescent="0.25">
      <c r="B4316" t="s">
        <v>4087</v>
      </c>
      <c r="C4316" t="s">
        <v>4088</v>
      </c>
      <c r="D4316">
        <v>0</v>
      </c>
      <c r="E4316" s="7">
        <v>47818</v>
      </c>
    </row>
    <row r="4317" spans="2:5" hidden="1" x14ac:dyDescent="0.25">
      <c r="B4317" t="s">
        <v>4087</v>
      </c>
      <c r="C4317" t="s">
        <v>4088</v>
      </c>
      <c r="D4317">
        <v>1000</v>
      </c>
      <c r="E4317" s="7">
        <v>48000</v>
      </c>
    </row>
    <row r="4318" spans="2:5" hidden="1" x14ac:dyDescent="0.25">
      <c r="B4318" t="s">
        <v>4087</v>
      </c>
      <c r="C4318" t="s">
        <v>4088</v>
      </c>
      <c r="D4318">
        <v>909</v>
      </c>
      <c r="E4318" s="7">
        <v>47969</v>
      </c>
    </row>
    <row r="4319" spans="2:5" hidden="1" x14ac:dyDescent="0.25">
      <c r="B4319" t="s">
        <v>4089</v>
      </c>
      <c r="C4319" t="s">
        <v>4090</v>
      </c>
      <c r="D4319">
        <v>0</v>
      </c>
      <c r="E4319" s="7">
        <v>46296</v>
      </c>
    </row>
    <row r="4320" spans="2:5" hidden="1" x14ac:dyDescent="0.25">
      <c r="B4320" t="s">
        <v>4089</v>
      </c>
      <c r="C4320" t="s">
        <v>4090</v>
      </c>
      <c r="D4320">
        <v>0</v>
      </c>
      <c r="E4320" s="7">
        <v>46388</v>
      </c>
    </row>
    <row r="4321" spans="2:5" hidden="1" x14ac:dyDescent="0.25">
      <c r="B4321" t="s">
        <v>4089</v>
      </c>
      <c r="C4321" t="s">
        <v>4090</v>
      </c>
      <c r="D4321">
        <v>0</v>
      </c>
      <c r="E4321" s="7">
        <v>46478</v>
      </c>
    </row>
    <row r="4322" spans="2:5" hidden="1" x14ac:dyDescent="0.25">
      <c r="B4322" t="s">
        <v>4089</v>
      </c>
      <c r="C4322" t="s">
        <v>4090</v>
      </c>
      <c r="D4322">
        <v>0</v>
      </c>
      <c r="E4322" s="7">
        <v>46569</v>
      </c>
    </row>
    <row r="4323" spans="2:5" hidden="1" x14ac:dyDescent="0.25">
      <c r="B4323" t="s">
        <v>4089</v>
      </c>
      <c r="C4323" t="s">
        <v>4090</v>
      </c>
      <c r="D4323">
        <v>0</v>
      </c>
      <c r="E4323" s="7">
        <v>46874</v>
      </c>
    </row>
    <row r="4324" spans="2:5" hidden="1" x14ac:dyDescent="0.25">
      <c r="B4324" t="s">
        <v>4097</v>
      </c>
      <c r="C4324" t="s">
        <v>4098</v>
      </c>
      <c r="D4324">
        <v>0</v>
      </c>
      <c r="E4324" s="7">
        <v>46419</v>
      </c>
    </row>
    <row r="4325" spans="2:5" hidden="1" x14ac:dyDescent="0.25">
      <c r="B4325" t="s">
        <v>4097</v>
      </c>
      <c r="C4325" t="s">
        <v>4098</v>
      </c>
      <c r="D4325">
        <v>140</v>
      </c>
      <c r="E4325" s="7">
        <v>46539</v>
      </c>
    </row>
    <row r="4326" spans="2:5" hidden="1" x14ac:dyDescent="0.25">
      <c r="B4326" t="s">
        <v>4101</v>
      </c>
      <c r="C4326" t="s">
        <v>4102</v>
      </c>
      <c r="D4326">
        <v>0</v>
      </c>
      <c r="E4326" s="7">
        <v>46388</v>
      </c>
    </row>
    <row r="4327" spans="2:5" hidden="1" x14ac:dyDescent="0.25">
      <c r="B4327" t="s">
        <v>4101</v>
      </c>
      <c r="C4327" t="s">
        <v>4102</v>
      </c>
      <c r="D4327">
        <v>0</v>
      </c>
      <c r="E4327" s="7">
        <v>46508</v>
      </c>
    </row>
    <row r="4328" spans="2:5" hidden="1" x14ac:dyDescent="0.25">
      <c r="B4328" t="s">
        <v>4101</v>
      </c>
      <c r="C4328" t="s">
        <v>4102</v>
      </c>
      <c r="D4328">
        <v>0</v>
      </c>
      <c r="E4328" s="7">
        <v>46539</v>
      </c>
    </row>
    <row r="4329" spans="2:5" hidden="1" x14ac:dyDescent="0.25">
      <c r="B4329" t="s">
        <v>4101</v>
      </c>
      <c r="C4329" t="s">
        <v>4102</v>
      </c>
      <c r="D4329">
        <v>100</v>
      </c>
      <c r="E4329" s="7">
        <v>46874</v>
      </c>
    </row>
    <row r="4330" spans="2:5" hidden="1" x14ac:dyDescent="0.25">
      <c r="B4330" t="s">
        <v>4107</v>
      </c>
      <c r="C4330" t="s">
        <v>4108</v>
      </c>
      <c r="D4330">
        <v>0</v>
      </c>
      <c r="E4330" s="7">
        <v>46023</v>
      </c>
    </row>
    <row r="4331" spans="2:5" hidden="1" x14ac:dyDescent="0.25">
      <c r="B4331" t="s">
        <v>4107</v>
      </c>
      <c r="C4331" t="s">
        <v>4108</v>
      </c>
      <c r="D4331">
        <v>0</v>
      </c>
      <c r="E4331" s="7">
        <v>46661</v>
      </c>
    </row>
    <row r="4332" spans="2:5" hidden="1" x14ac:dyDescent="0.25">
      <c r="B4332" t="s">
        <v>4107</v>
      </c>
      <c r="C4332" t="s">
        <v>4108</v>
      </c>
      <c r="D4332">
        <v>0</v>
      </c>
      <c r="E4332" s="7">
        <v>46661</v>
      </c>
    </row>
    <row r="4333" spans="2:5" hidden="1" x14ac:dyDescent="0.25">
      <c r="B4333" t="s">
        <v>4112</v>
      </c>
      <c r="C4333" t="s">
        <v>13733</v>
      </c>
      <c r="D4333">
        <v>0</v>
      </c>
      <c r="E4333" s="7">
        <v>46966</v>
      </c>
    </row>
    <row r="4334" spans="2:5" hidden="1" x14ac:dyDescent="0.25">
      <c r="B4334" t="s">
        <v>4112</v>
      </c>
      <c r="C4334" t="s">
        <v>13733</v>
      </c>
      <c r="D4334">
        <v>0</v>
      </c>
      <c r="E4334" s="7">
        <v>46600</v>
      </c>
    </row>
    <row r="4335" spans="2:5" hidden="1" x14ac:dyDescent="0.25">
      <c r="B4335" t="s">
        <v>4115</v>
      </c>
      <c r="C4335" t="s">
        <v>4116</v>
      </c>
      <c r="D4335">
        <v>0</v>
      </c>
      <c r="E4335" s="7">
        <v>45839</v>
      </c>
    </row>
    <row r="4336" spans="2:5" hidden="1" x14ac:dyDescent="0.25">
      <c r="B4336" t="s">
        <v>4115</v>
      </c>
      <c r="C4336" t="s">
        <v>4116</v>
      </c>
      <c r="D4336">
        <v>0</v>
      </c>
      <c r="E4336" s="7">
        <v>45839</v>
      </c>
    </row>
    <row r="4337" spans="2:5" hidden="1" x14ac:dyDescent="0.25">
      <c r="B4337" t="s">
        <v>4115</v>
      </c>
      <c r="C4337" t="s">
        <v>4116</v>
      </c>
      <c r="D4337">
        <v>0</v>
      </c>
      <c r="E4337" s="7">
        <v>45839</v>
      </c>
    </row>
    <row r="4338" spans="2:5" hidden="1" x14ac:dyDescent="0.25">
      <c r="B4338" t="s">
        <v>4115</v>
      </c>
      <c r="C4338" t="s">
        <v>4116</v>
      </c>
      <c r="D4338">
        <v>0</v>
      </c>
      <c r="E4338" s="7">
        <v>45839</v>
      </c>
    </row>
    <row r="4339" spans="2:5" hidden="1" x14ac:dyDescent="0.25">
      <c r="B4339" t="s">
        <v>4115</v>
      </c>
      <c r="C4339" t="s">
        <v>4116</v>
      </c>
      <c r="D4339">
        <v>0</v>
      </c>
      <c r="E4339" s="7">
        <v>45839</v>
      </c>
    </row>
    <row r="4340" spans="2:5" hidden="1" x14ac:dyDescent="0.25">
      <c r="B4340" t="s">
        <v>4115</v>
      </c>
      <c r="C4340" t="s">
        <v>4116</v>
      </c>
      <c r="D4340">
        <v>0</v>
      </c>
      <c r="E4340" s="7">
        <v>45839</v>
      </c>
    </row>
    <row r="4341" spans="2:5" hidden="1" x14ac:dyDescent="0.25">
      <c r="B4341" t="s">
        <v>4115</v>
      </c>
      <c r="C4341" t="s">
        <v>4116</v>
      </c>
      <c r="D4341">
        <v>0</v>
      </c>
      <c r="E4341" s="7">
        <v>46997</v>
      </c>
    </row>
    <row r="4342" spans="2:5" hidden="1" x14ac:dyDescent="0.25">
      <c r="B4342" t="s">
        <v>4115</v>
      </c>
      <c r="C4342" t="s">
        <v>4116</v>
      </c>
      <c r="D4342">
        <v>0</v>
      </c>
      <c r="E4342" s="7">
        <v>47665</v>
      </c>
    </row>
    <row r="4343" spans="2:5" hidden="1" x14ac:dyDescent="0.25">
      <c r="B4343" t="s">
        <v>4121</v>
      </c>
      <c r="C4343" t="s">
        <v>13734</v>
      </c>
      <c r="D4343">
        <v>576</v>
      </c>
      <c r="E4343" s="7">
        <v>46600</v>
      </c>
    </row>
    <row r="4344" spans="2:5" hidden="1" x14ac:dyDescent="0.25">
      <c r="B4344" t="s">
        <v>4121</v>
      </c>
      <c r="C4344" t="s">
        <v>13734</v>
      </c>
      <c r="D4344">
        <v>0</v>
      </c>
      <c r="E4344" s="7">
        <v>46600</v>
      </c>
    </row>
    <row r="4345" spans="2:5" hidden="1" x14ac:dyDescent="0.25">
      <c r="B4345" t="s">
        <v>4125</v>
      </c>
      <c r="C4345" t="s">
        <v>13735</v>
      </c>
      <c r="D4345">
        <v>524</v>
      </c>
      <c r="E4345" s="7">
        <v>47392</v>
      </c>
    </row>
    <row r="4346" spans="2:5" hidden="1" x14ac:dyDescent="0.25">
      <c r="B4346" t="s">
        <v>4125</v>
      </c>
      <c r="C4346" t="s">
        <v>13735</v>
      </c>
      <c r="D4346">
        <v>380</v>
      </c>
      <c r="E4346" s="7">
        <v>47423</v>
      </c>
    </row>
    <row r="4347" spans="2:5" hidden="1" x14ac:dyDescent="0.25">
      <c r="B4347" t="s">
        <v>4128</v>
      </c>
      <c r="C4347" t="s">
        <v>13736</v>
      </c>
      <c r="D4347">
        <v>0</v>
      </c>
      <c r="E4347" s="7">
        <v>47484</v>
      </c>
    </row>
    <row r="4348" spans="2:5" hidden="1" x14ac:dyDescent="0.25">
      <c r="B4348" t="s">
        <v>4128</v>
      </c>
      <c r="C4348" t="s">
        <v>13736</v>
      </c>
      <c r="D4348">
        <v>0</v>
      </c>
      <c r="E4348" s="7">
        <v>47574</v>
      </c>
    </row>
    <row r="4349" spans="2:5" hidden="1" x14ac:dyDescent="0.25">
      <c r="B4349" t="s">
        <v>4128</v>
      </c>
      <c r="C4349" t="s">
        <v>13736</v>
      </c>
      <c r="D4349">
        <v>763</v>
      </c>
      <c r="E4349" s="7">
        <v>47849</v>
      </c>
    </row>
    <row r="4350" spans="2:5" hidden="1" x14ac:dyDescent="0.25">
      <c r="B4350" t="s">
        <v>4128</v>
      </c>
      <c r="C4350" t="s">
        <v>13736</v>
      </c>
      <c r="D4350">
        <v>0</v>
      </c>
      <c r="E4350" s="7">
        <v>47849</v>
      </c>
    </row>
    <row r="4351" spans="2:5" hidden="1" x14ac:dyDescent="0.25">
      <c r="B4351" t="s">
        <v>4128</v>
      </c>
      <c r="C4351" t="s">
        <v>13736</v>
      </c>
      <c r="D4351">
        <v>0</v>
      </c>
      <c r="E4351" s="7">
        <v>47880</v>
      </c>
    </row>
    <row r="4352" spans="2:5" hidden="1" x14ac:dyDescent="0.25">
      <c r="B4352" t="s">
        <v>4128</v>
      </c>
      <c r="C4352" t="s">
        <v>13736</v>
      </c>
      <c r="D4352">
        <v>0</v>
      </c>
      <c r="E4352" s="7">
        <v>47239</v>
      </c>
    </row>
    <row r="4353" spans="2:5" hidden="1" x14ac:dyDescent="0.25">
      <c r="B4353" t="s">
        <v>4128</v>
      </c>
      <c r="C4353" t="s">
        <v>13736</v>
      </c>
      <c r="D4353">
        <v>0</v>
      </c>
      <c r="E4353" s="7">
        <v>47300</v>
      </c>
    </row>
    <row r="4354" spans="2:5" hidden="1" x14ac:dyDescent="0.25">
      <c r="B4354" t="s">
        <v>4128</v>
      </c>
      <c r="C4354" t="s">
        <v>13736</v>
      </c>
      <c r="D4354">
        <v>1</v>
      </c>
      <c r="E4354" s="7">
        <v>47849</v>
      </c>
    </row>
    <row r="4355" spans="2:5" hidden="1" x14ac:dyDescent="0.25">
      <c r="B4355" t="s">
        <v>4131</v>
      </c>
      <c r="C4355" t="s">
        <v>13737</v>
      </c>
      <c r="D4355">
        <v>0</v>
      </c>
      <c r="E4355" s="7">
        <v>47300</v>
      </c>
    </row>
    <row r="4356" spans="2:5" hidden="1" x14ac:dyDescent="0.25">
      <c r="B4356" t="s">
        <v>4131</v>
      </c>
      <c r="C4356" t="s">
        <v>13737</v>
      </c>
      <c r="D4356">
        <v>0</v>
      </c>
      <c r="E4356" s="7">
        <v>47392</v>
      </c>
    </row>
    <row r="4357" spans="2:5" hidden="1" x14ac:dyDescent="0.25">
      <c r="B4357" t="s">
        <v>4131</v>
      </c>
      <c r="C4357" t="s">
        <v>13737</v>
      </c>
      <c r="D4357">
        <v>0</v>
      </c>
      <c r="E4357" s="7">
        <v>47423</v>
      </c>
    </row>
    <row r="4358" spans="2:5" hidden="1" x14ac:dyDescent="0.25">
      <c r="B4358" t="s">
        <v>4131</v>
      </c>
      <c r="C4358" t="s">
        <v>13737</v>
      </c>
      <c r="D4358">
        <v>0</v>
      </c>
      <c r="E4358" s="7">
        <v>47453</v>
      </c>
    </row>
    <row r="4359" spans="2:5" hidden="1" x14ac:dyDescent="0.25">
      <c r="B4359" t="s">
        <v>4131</v>
      </c>
      <c r="C4359" t="s">
        <v>13737</v>
      </c>
      <c r="D4359">
        <v>0</v>
      </c>
      <c r="E4359" s="7">
        <v>47515</v>
      </c>
    </row>
    <row r="4360" spans="2:5" hidden="1" x14ac:dyDescent="0.25">
      <c r="B4360" t="s">
        <v>4131</v>
      </c>
      <c r="C4360" t="s">
        <v>13737</v>
      </c>
      <c r="D4360">
        <v>0</v>
      </c>
      <c r="E4360" s="7">
        <v>47543</v>
      </c>
    </row>
    <row r="4361" spans="2:5" hidden="1" x14ac:dyDescent="0.25">
      <c r="B4361" t="s">
        <v>4131</v>
      </c>
      <c r="C4361" t="s">
        <v>13737</v>
      </c>
      <c r="D4361">
        <v>0</v>
      </c>
      <c r="E4361" s="7">
        <v>47574</v>
      </c>
    </row>
    <row r="4362" spans="2:5" hidden="1" x14ac:dyDescent="0.25">
      <c r="B4362" t="s">
        <v>4131</v>
      </c>
      <c r="C4362" t="s">
        <v>13737</v>
      </c>
      <c r="D4362">
        <v>0</v>
      </c>
      <c r="E4362" s="7">
        <v>47635</v>
      </c>
    </row>
    <row r="4363" spans="2:5" hidden="1" x14ac:dyDescent="0.25">
      <c r="B4363" t="s">
        <v>4131</v>
      </c>
      <c r="C4363" t="s">
        <v>13737</v>
      </c>
      <c r="D4363">
        <v>0</v>
      </c>
      <c r="E4363" s="7">
        <v>47665</v>
      </c>
    </row>
    <row r="4364" spans="2:5" hidden="1" x14ac:dyDescent="0.25">
      <c r="B4364" t="s">
        <v>4131</v>
      </c>
      <c r="C4364" t="s">
        <v>13737</v>
      </c>
      <c r="D4364">
        <v>10</v>
      </c>
      <c r="E4364" s="7">
        <v>47696</v>
      </c>
    </row>
    <row r="4365" spans="2:5" hidden="1" x14ac:dyDescent="0.25">
      <c r="B4365" t="s">
        <v>4131</v>
      </c>
      <c r="C4365" t="s">
        <v>13737</v>
      </c>
      <c r="D4365">
        <v>800</v>
      </c>
      <c r="E4365" s="7">
        <v>47757</v>
      </c>
    </row>
    <row r="4366" spans="2:5" hidden="1" x14ac:dyDescent="0.25">
      <c r="B4366" t="s">
        <v>4131</v>
      </c>
      <c r="C4366" t="s">
        <v>13737</v>
      </c>
      <c r="D4366">
        <v>5080</v>
      </c>
      <c r="E4366" s="7">
        <v>47757</v>
      </c>
    </row>
    <row r="4367" spans="2:5" hidden="1" x14ac:dyDescent="0.25">
      <c r="B4367" t="s">
        <v>4131</v>
      </c>
      <c r="C4367" t="s">
        <v>13737</v>
      </c>
      <c r="D4367">
        <v>940</v>
      </c>
      <c r="E4367" s="7">
        <v>47788</v>
      </c>
    </row>
    <row r="4368" spans="2:5" hidden="1" x14ac:dyDescent="0.25">
      <c r="B4368" t="s">
        <v>4131</v>
      </c>
      <c r="C4368" t="s">
        <v>13737</v>
      </c>
      <c r="D4368">
        <v>220</v>
      </c>
      <c r="E4368" s="7">
        <v>47818</v>
      </c>
    </row>
    <row r="4369" spans="2:5" hidden="1" x14ac:dyDescent="0.25">
      <c r="B4369" t="s">
        <v>4131</v>
      </c>
      <c r="C4369" t="s">
        <v>13737</v>
      </c>
      <c r="D4369">
        <v>6760</v>
      </c>
      <c r="E4369" s="7">
        <v>47880</v>
      </c>
    </row>
    <row r="4370" spans="2:5" hidden="1" x14ac:dyDescent="0.25">
      <c r="B4370" t="s">
        <v>4131</v>
      </c>
      <c r="C4370" t="s">
        <v>13737</v>
      </c>
      <c r="D4370">
        <v>3320</v>
      </c>
      <c r="E4370" s="7">
        <v>47939</v>
      </c>
    </row>
    <row r="4371" spans="2:5" hidden="1" x14ac:dyDescent="0.25">
      <c r="B4371" t="s">
        <v>4131</v>
      </c>
      <c r="C4371" t="s">
        <v>13737</v>
      </c>
      <c r="D4371">
        <v>0</v>
      </c>
      <c r="E4371" s="7">
        <v>47088</v>
      </c>
    </row>
    <row r="4372" spans="2:5" hidden="1" x14ac:dyDescent="0.25">
      <c r="B4372" t="s">
        <v>4131</v>
      </c>
      <c r="C4372" t="s">
        <v>13737</v>
      </c>
      <c r="D4372">
        <v>0</v>
      </c>
      <c r="E4372" s="7">
        <v>47300</v>
      </c>
    </row>
    <row r="4373" spans="2:5" hidden="1" x14ac:dyDescent="0.25">
      <c r="B4373" t="s">
        <v>4131</v>
      </c>
      <c r="C4373" t="s">
        <v>13737</v>
      </c>
      <c r="D4373">
        <v>0</v>
      </c>
      <c r="E4373" s="7">
        <v>47300</v>
      </c>
    </row>
    <row r="4374" spans="2:5" hidden="1" x14ac:dyDescent="0.25">
      <c r="B4374" t="s">
        <v>4131</v>
      </c>
      <c r="C4374" t="s">
        <v>13737</v>
      </c>
      <c r="D4374">
        <v>0</v>
      </c>
      <c r="E4374" s="7">
        <v>47392</v>
      </c>
    </row>
    <row r="4375" spans="2:5" hidden="1" x14ac:dyDescent="0.25">
      <c r="B4375" t="s">
        <v>4131</v>
      </c>
      <c r="C4375" t="s">
        <v>13737</v>
      </c>
      <c r="D4375">
        <v>0</v>
      </c>
      <c r="E4375" s="7">
        <v>47423</v>
      </c>
    </row>
    <row r="4376" spans="2:5" hidden="1" x14ac:dyDescent="0.25">
      <c r="B4376" t="s">
        <v>4131</v>
      </c>
      <c r="C4376" t="s">
        <v>13737</v>
      </c>
      <c r="D4376">
        <v>0</v>
      </c>
      <c r="E4376" s="7">
        <v>47453</v>
      </c>
    </row>
    <row r="4377" spans="2:5" hidden="1" x14ac:dyDescent="0.25">
      <c r="B4377" t="s">
        <v>4133</v>
      </c>
      <c r="C4377" t="s">
        <v>13738</v>
      </c>
      <c r="D4377">
        <v>3849</v>
      </c>
      <c r="E4377" s="7">
        <v>47727</v>
      </c>
    </row>
    <row r="4378" spans="2:5" hidden="1" x14ac:dyDescent="0.25">
      <c r="B4378" t="s">
        <v>4133</v>
      </c>
      <c r="C4378" t="s">
        <v>13738</v>
      </c>
      <c r="D4378">
        <v>1250</v>
      </c>
      <c r="E4378" s="7">
        <v>47849</v>
      </c>
    </row>
    <row r="4379" spans="2:5" hidden="1" x14ac:dyDescent="0.25">
      <c r="B4379" t="s">
        <v>4133</v>
      </c>
      <c r="C4379" t="s">
        <v>13738</v>
      </c>
      <c r="D4379">
        <v>0</v>
      </c>
      <c r="E4379" s="7">
        <v>47088</v>
      </c>
    </row>
    <row r="4380" spans="2:5" hidden="1" x14ac:dyDescent="0.25">
      <c r="B4380" t="s">
        <v>4133</v>
      </c>
      <c r="C4380" t="s">
        <v>13738</v>
      </c>
      <c r="D4380">
        <v>0</v>
      </c>
      <c r="E4380" s="7">
        <v>47150</v>
      </c>
    </row>
    <row r="4381" spans="2:5" hidden="1" x14ac:dyDescent="0.25">
      <c r="B4381" t="s">
        <v>4135</v>
      </c>
      <c r="C4381" t="s">
        <v>13739</v>
      </c>
      <c r="D4381">
        <v>1260</v>
      </c>
      <c r="E4381" s="7">
        <v>47300</v>
      </c>
    </row>
    <row r="4382" spans="2:5" hidden="1" x14ac:dyDescent="0.25">
      <c r="B4382" t="s">
        <v>4135</v>
      </c>
      <c r="C4382" t="s">
        <v>13739</v>
      </c>
      <c r="D4382">
        <v>740</v>
      </c>
      <c r="E4382" s="7">
        <v>47604</v>
      </c>
    </row>
    <row r="4383" spans="2:5" hidden="1" x14ac:dyDescent="0.25">
      <c r="B4383" t="s">
        <v>4135</v>
      </c>
      <c r="C4383" t="s">
        <v>13739</v>
      </c>
      <c r="D4383">
        <v>1000</v>
      </c>
      <c r="E4383" s="7">
        <v>47880</v>
      </c>
    </row>
    <row r="4384" spans="2:5" hidden="1" x14ac:dyDescent="0.25">
      <c r="B4384" t="s">
        <v>4135</v>
      </c>
      <c r="C4384" t="s">
        <v>13739</v>
      </c>
      <c r="D4384">
        <v>0</v>
      </c>
      <c r="E4384" s="7">
        <v>46174</v>
      </c>
    </row>
    <row r="4385" spans="2:5" hidden="1" x14ac:dyDescent="0.25">
      <c r="B4385" t="s">
        <v>4135</v>
      </c>
      <c r="C4385" t="s">
        <v>13739</v>
      </c>
      <c r="D4385">
        <v>0</v>
      </c>
      <c r="E4385" s="7">
        <v>46997</v>
      </c>
    </row>
    <row r="4386" spans="2:5" hidden="1" x14ac:dyDescent="0.25">
      <c r="B4386" t="s">
        <v>4135</v>
      </c>
      <c r="C4386" t="s">
        <v>13739</v>
      </c>
      <c r="D4386">
        <v>340</v>
      </c>
      <c r="E4386" s="7">
        <v>47088</v>
      </c>
    </row>
    <row r="4387" spans="2:5" hidden="1" x14ac:dyDescent="0.25">
      <c r="B4387" t="s">
        <v>4137</v>
      </c>
      <c r="C4387" t="s">
        <v>13740</v>
      </c>
      <c r="D4387">
        <v>0</v>
      </c>
      <c r="E4387" s="7">
        <v>46753</v>
      </c>
    </row>
    <row r="4388" spans="2:5" hidden="1" x14ac:dyDescent="0.25">
      <c r="B4388" t="s">
        <v>4141</v>
      </c>
      <c r="C4388" t="s">
        <v>13741</v>
      </c>
      <c r="D4388">
        <v>0</v>
      </c>
      <c r="E4388" s="7" t="s">
        <v>30</v>
      </c>
    </row>
    <row r="4389" spans="2:5" hidden="1" x14ac:dyDescent="0.25">
      <c r="B4389" t="s">
        <v>4141</v>
      </c>
      <c r="C4389" t="s">
        <v>13741</v>
      </c>
      <c r="D4389">
        <v>0</v>
      </c>
      <c r="E4389" s="7">
        <v>47574</v>
      </c>
    </row>
    <row r="4390" spans="2:5" hidden="1" x14ac:dyDescent="0.25">
      <c r="B4390" t="s">
        <v>4144</v>
      </c>
      <c r="C4390" t="s">
        <v>4145</v>
      </c>
      <c r="D4390">
        <v>0</v>
      </c>
      <c r="E4390" s="7">
        <v>46966</v>
      </c>
    </row>
    <row r="4391" spans="2:5" hidden="1" x14ac:dyDescent="0.25">
      <c r="B4391" t="s">
        <v>4146</v>
      </c>
      <c r="C4391" t="s">
        <v>411</v>
      </c>
      <c r="D4391">
        <v>0</v>
      </c>
      <c r="E4391" s="7">
        <v>46054</v>
      </c>
    </row>
    <row r="4392" spans="2:5" hidden="1" x14ac:dyDescent="0.25">
      <c r="B4392" t="s">
        <v>4146</v>
      </c>
      <c r="C4392" t="s">
        <v>411</v>
      </c>
      <c r="D4392">
        <v>0</v>
      </c>
      <c r="E4392" s="7">
        <v>46419</v>
      </c>
    </row>
    <row r="4393" spans="2:5" hidden="1" x14ac:dyDescent="0.25">
      <c r="B4393" t="s">
        <v>4146</v>
      </c>
      <c r="C4393" t="s">
        <v>411</v>
      </c>
      <c r="D4393">
        <v>0</v>
      </c>
      <c r="E4393" s="7">
        <v>46539</v>
      </c>
    </row>
    <row r="4394" spans="2:5" hidden="1" x14ac:dyDescent="0.25">
      <c r="B4394" t="s">
        <v>4146</v>
      </c>
      <c r="C4394" t="s">
        <v>411</v>
      </c>
      <c r="D4394">
        <v>0</v>
      </c>
      <c r="E4394" s="7">
        <v>46631</v>
      </c>
    </row>
    <row r="4395" spans="2:5" hidden="1" x14ac:dyDescent="0.25">
      <c r="B4395" t="s">
        <v>4146</v>
      </c>
      <c r="C4395" t="s">
        <v>411</v>
      </c>
      <c r="D4395">
        <v>0</v>
      </c>
      <c r="E4395" s="7">
        <v>46631</v>
      </c>
    </row>
    <row r="4396" spans="2:5" hidden="1" x14ac:dyDescent="0.25">
      <c r="B4396" t="s">
        <v>4146</v>
      </c>
      <c r="C4396" t="s">
        <v>411</v>
      </c>
      <c r="D4396">
        <v>0</v>
      </c>
      <c r="E4396" s="7">
        <v>46661</v>
      </c>
    </row>
    <row r="4397" spans="2:5" hidden="1" x14ac:dyDescent="0.25">
      <c r="B4397" t="s">
        <v>4146</v>
      </c>
      <c r="C4397" t="s">
        <v>411</v>
      </c>
      <c r="D4397">
        <v>0</v>
      </c>
      <c r="E4397" s="7">
        <v>46661</v>
      </c>
    </row>
    <row r="4398" spans="2:5" hidden="1" x14ac:dyDescent="0.25">
      <c r="B4398" t="s">
        <v>4146</v>
      </c>
      <c r="C4398" t="s">
        <v>411</v>
      </c>
      <c r="D4398">
        <v>0</v>
      </c>
      <c r="E4398" s="7">
        <v>46661</v>
      </c>
    </row>
    <row r="4399" spans="2:5" hidden="1" x14ac:dyDescent="0.25">
      <c r="B4399" t="s">
        <v>4146</v>
      </c>
      <c r="C4399" t="s">
        <v>411</v>
      </c>
      <c r="D4399">
        <v>0</v>
      </c>
      <c r="E4399" s="7">
        <v>46661</v>
      </c>
    </row>
    <row r="4400" spans="2:5" hidden="1" x14ac:dyDescent="0.25">
      <c r="B4400" t="s">
        <v>4146</v>
      </c>
      <c r="C4400" t="s">
        <v>411</v>
      </c>
      <c r="D4400">
        <v>0</v>
      </c>
      <c r="E4400" s="7">
        <v>46905</v>
      </c>
    </row>
    <row r="4401" spans="2:5" hidden="1" x14ac:dyDescent="0.25">
      <c r="B4401" t="s">
        <v>4146</v>
      </c>
      <c r="C4401" t="s">
        <v>411</v>
      </c>
      <c r="D4401">
        <v>0</v>
      </c>
      <c r="E4401" s="7">
        <v>47027</v>
      </c>
    </row>
    <row r="4402" spans="2:5" hidden="1" x14ac:dyDescent="0.25">
      <c r="B4402" t="s">
        <v>4146</v>
      </c>
      <c r="C4402" t="s">
        <v>411</v>
      </c>
      <c r="D4402">
        <v>0</v>
      </c>
      <c r="E4402" s="7">
        <v>47058</v>
      </c>
    </row>
    <row r="4403" spans="2:5" hidden="1" x14ac:dyDescent="0.25">
      <c r="B4403" t="s">
        <v>4146</v>
      </c>
      <c r="C4403" t="s">
        <v>411</v>
      </c>
      <c r="D4403">
        <v>0</v>
      </c>
      <c r="E4403" s="7">
        <v>47150</v>
      </c>
    </row>
    <row r="4404" spans="2:5" hidden="1" x14ac:dyDescent="0.25">
      <c r="B4404" t="s">
        <v>4146</v>
      </c>
      <c r="C4404" t="s">
        <v>411</v>
      </c>
      <c r="D4404">
        <v>0</v>
      </c>
      <c r="E4404" s="7">
        <v>47178</v>
      </c>
    </row>
    <row r="4405" spans="2:5" hidden="1" x14ac:dyDescent="0.25">
      <c r="B4405" t="s">
        <v>4146</v>
      </c>
      <c r="C4405" t="s">
        <v>411</v>
      </c>
      <c r="D4405">
        <v>10667</v>
      </c>
      <c r="E4405" s="7">
        <v>47209</v>
      </c>
    </row>
    <row r="4406" spans="2:5" hidden="1" x14ac:dyDescent="0.25">
      <c r="B4406" t="s">
        <v>4146</v>
      </c>
      <c r="C4406" t="s">
        <v>411</v>
      </c>
      <c r="D4406">
        <v>0</v>
      </c>
      <c r="E4406" s="7">
        <v>47209</v>
      </c>
    </row>
    <row r="4407" spans="2:5" hidden="1" x14ac:dyDescent="0.25">
      <c r="B4407" t="s">
        <v>4146</v>
      </c>
      <c r="C4407" t="s">
        <v>411</v>
      </c>
      <c r="D4407">
        <v>0</v>
      </c>
      <c r="E4407" s="7">
        <v>46539</v>
      </c>
    </row>
    <row r="4408" spans="2:5" hidden="1" x14ac:dyDescent="0.25">
      <c r="B4408" t="s">
        <v>4146</v>
      </c>
      <c r="C4408" t="s">
        <v>411</v>
      </c>
      <c r="D4408">
        <v>0</v>
      </c>
      <c r="E4408" s="7">
        <v>46631</v>
      </c>
    </row>
    <row r="4409" spans="2:5" hidden="1" x14ac:dyDescent="0.25">
      <c r="B4409" t="s">
        <v>4146</v>
      </c>
      <c r="C4409" t="s">
        <v>411</v>
      </c>
      <c r="D4409">
        <v>0</v>
      </c>
      <c r="E4409" s="7">
        <v>46661</v>
      </c>
    </row>
    <row r="4410" spans="2:5" hidden="1" x14ac:dyDescent="0.25">
      <c r="B4410" t="s">
        <v>4146</v>
      </c>
      <c r="C4410" t="s">
        <v>411</v>
      </c>
      <c r="D4410">
        <v>0</v>
      </c>
      <c r="E4410" s="7">
        <v>46661</v>
      </c>
    </row>
    <row r="4411" spans="2:5" hidden="1" x14ac:dyDescent="0.25">
      <c r="B4411" t="s">
        <v>4146</v>
      </c>
      <c r="C4411" t="s">
        <v>411</v>
      </c>
      <c r="D4411">
        <v>0</v>
      </c>
      <c r="E4411" s="7">
        <v>47027</v>
      </c>
    </row>
    <row r="4412" spans="2:5" hidden="1" x14ac:dyDescent="0.25">
      <c r="B4412" t="s">
        <v>4146</v>
      </c>
      <c r="C4412" t="s">
        <v>411</v>
      </c>
      <c r="D4412">
        <v>0</v>
      </c>
      <c r="E4412" s="7">
        <v>47058</v>
      </c>
    </row>
    <row r="4413" spans="2:5" hidden="1" x14ac:dyDescent="0.25">
      <c r="B4413" t="s">
        <v>4146</v>
      </c>
      <c r="C4413" t="s">
        <v>411</v>
      </c>
      <c r="D4413">
        <v>0</v>
      </c>
      <c r="E4413" s="7">
        <v>47178</v>
      </c>
    </row>
    <row r="4414" spans="2:5" hidden="1" x14ac:dyDescent="0.25">
      <c r="B4414" t="s">
        <v>4163</v>
      </c>
      <c r="C4414" t="s">
        <v>4164</v>
      </c>
      <c r="D4414">
        <v>0</v>
      </c>
      <c r="E4414" s="7">
        <v>46508</v>
      </c>
    </row>
    <row r="4415" spans="2:5" hidden="1" x14ac:dyDescent="0.25">
      <c r="B4415" t="s">
        <v>4163</v>
      </c>
      <c r="C4415" t="s">
        <v>4164</v>
      </c>
      <c r="D4415">
        <v>0</v>
      </c>
      <c r="E4415" s="7">
        <v>46539</v>
      </c>
    </row>
    <row r="4416" spans="2:5" hidden="1" x14ac:dyDescent="0.25">
      <c r="B4416" t="s">
        <v>4163</v>
      </c>
      <c r="C4416" t="s">
        <v>4164</v>
      </c>
      <c r="D4416">
        <v>0</v>
      </c>
      <c r="E4416" s="7">
        <v>46539</v>
      </c>
    </row>
    <row r="4417" spans="2:5" hidden="1" x14ac:dyDescent="0.25">
      <c r="B4417" t="s">
        <v>4163</v>
      </c>
      <c r="C4417" t="s">
        <v>4164</v>
      </c>
      <c r="D4417">
        <v>0</v>
      </c>
      <c r="E4417" s="7">
        <v>46539</v>
      </c>
    </row>
    <row r="4418" spans="2:5" hidden="1" x14ac:dyDescent="0.25">
      <c r="B4418" t="s">
        <v>4163</v>
      </c>
      <c r="C4418" t="s">
        <v>4164</v>
      </c>
      <c r="D4418">
        <v>0</v>
      </c>
      <c r="E4418" s="7">
        <v>46539</v>
      </c>
    </row>
    <row r="4419" spans="2:5" hidden="1" x14ac:dyDescent="0.25">
      <c r="B4419" t="s">
        <v>4163</v>
      </c>
      <c r="C4419" t="s">
        <v>4164</v>
      </c>
      <c r="D4419">
        <v>0</v>
      </c>
      <c r="E4419" s="7">
        <v>46661</v>
      </c>
    </row>
    <row r="4420" spans="2:5" hidden="1" x14ac:dyDescent="0.25">
      <c r="B4420" t="s">
        <v>4163</v>
      </c>
      <c r="C4420" t="s">
        <v>4164</v>
      </c>
      <c r="D4420">
        <v>0</v>
      </c>
      <c r="E4420" s="7">
        <v>46661</v>
      </c>
    </row>
    <row r="4421" spans="2:5" hidden="1" x14ac:dyDescent="0.25">
      <c r="B4421" t="s">
        <v>4163</v>
      </c>
      <c r="C4421" t="s">
        <v>4164</v>
      </c>
      <c r="D4421">
        <v>0</v>
      </c>
      <c r="E4421" s="7">
        <v>46692</v>
      </c>
    </row>
    <row r="4422" spans="2:5" hidden="1" x14ac:dyDescent="0.25">
      <c r="B4422" t="s">
        <v>4163</v>
      </c>
      <c r="C4422" t="s">
        <v>4164</v>
      </c>
      <c r="D4422">
        <v>0</v>
      </c>
      <c r="E4422" s="7">
        <v>46692</v>
      </c>
    </row>
    <row r="4423" spans="2:5" hidden="1" x14ac:dyDescent="0.25">
      <c r="B4423" t="s">
        <v>4163</v>
      </c>
      <c r="C4423" t="s">
        <v>4164</v>
      </c>
      <c r="D4423">
        <v>0</v>
      </c>
      <c r="E4423" s="7">
        <v>46784</v>
      </c>
    </row>
    <row r="4424" spans="2:5" hidden="1" x14ac:dyDescent="0.25">
      <c r="B4424" t="s">
        <v>4163</v>
      </c>
      <c r="C4424" t="s">
        <v>4164</v>
      </c>
      <c r="D4424">
        <v>0</v>
      </c>
      <c r="E4424" s="7">
        <v>46813</v>
      </c>
    </row>
    <row r="4425" spans="2:5" hidden="1" x14ac:dyDescent="0.25">
      <c r="B4425" t="s">
        <v>4163</v>
      </c>
      <c r="C4425" t="s">
        <v>4164</v>
      </c>
      <c r="D4425">
        <v>0</v>
      </c>
      <c r="E4425" s="7">
        <v>46813</v>
      </c>
    </row>
    <row r="4426" spans="2:5" hidden="1" x14ac:dyDescent="0.25">
      <c r="B4426" t="s">
        <v>4163</v>
      </c>
      <c r="C4426" t="s">
        <v>4164</v>
      </c>
      <c r="D4426">
        <v>0</v>
      </c>
      <c r="E4426" s="7">
        <v>46813</v>
      </c>
    </row>
    <row r="4427" spans="2:5" hidden="1" x14ac:dyDescent="0.25">
      <c r="B4427" t="s">
        <v>4163</v>
      </c>
      <c r="C4427" t="s">
        <v>4164</v>
      </c>
      <c r="D4427">
        <v>0</v>
      </c>
      <c r="E4427" s="7">
        <v>46874</v>
      </c>
    </row>
    <row r="4428" spans="2:5" hidden="1" x14ac:dyDescent="0.25">
      <c r="B4428" t="s">
        <v>4163</v>
      </c>
      <c r="C4428" t="s">
        <v>4164</v>
      </c>
      <c r="D4428">
        <v>0</v>
      </c>
      <c r="E4428" s="7">
        <v>46874</v>
      </c>
    </row>
    <row r="4429" spans="2:5" hidden="1" x14ac:dyDescent="0.25">
      <c r="B4429" t="s">
        <v>4163</v>
      </c>
      <c r="C4429" t="s">
        <v>4164</v>
      </c>
      <c r="D4429">
        <v>0</v>
      </c>
      <c r="E4429" s="7">
        <v>46905</v>
      </c>
    </row>
    <row r="4430" spans="2:5" hidden="1" x14ac:dyDescent="0.25">
      <c r="B4430" t="s">
        <v>4163</v>
      </c>
      <c r="C4430" t="s">
        <v>4164</v>
      </c>
      <c r="D4430">
        <v>0</v>
      </c>
      <c r="E4430" s="7">
        <v>46935</v>
      </c>
    </row>
    <row r="4431" spans="2:5" hidden="1" x14ac:dyDescent="0.25">
      <c r="B4431" t="s">
        <v>4163</v>
      </c>
      <c r="C4431" t="s">
        <v>4164</v>
      </c>
      <c r="D4431">
        <v>0</v>
      </c>
      <c r="E4431" s="7">
        <v>46935</v>
      </c>
    </row>
    <row r="4432" spans="2:5" hidden="1" x14ac:dyDescent="0.25">
      <c r="B4432" t="s">
        <v>4163</v>
      </c>
      <c r="C4432" t="s">
        <v>4164</v>
      </c>
      <c r="D4432">
        <v>0</v>
      </c>
      <c r="E4432" s="7">
        <v>46997</v>
      </c>
    </row>
    <row r="4433" spans="2:5" hidden="1" x14ac:dyDescent="0.25">
      <c r="B4433" t="s">
        <v>4163</v>
      </c>
      <c r="C4433" t="s">
        <v>4164</v>
      </c>
      <c r="D4433">
        <v>0</v>
      </c>
      <c r="E4433" s="7">
        <v>46997</v>
      </c>
    </row>
    <row r="4434" spans="2:5" hidden="1" x14ac:dyDescent="0.25">
      <c r="B4434" t="s">
        <v>4163</v>
      </c>
      <c r="C4434" t="s">
        <v>4164</v>
      </c>
      <c r="D4434">
        <v>0</v>
      </c>
      <c r="E4434" s="7">
        <v>47027</v>
      </c>
    </row>
    <row r="4435" spans="2:5" hidden="1" x14ac:dyDescent="0.25">
      <c r="B4435" t="s">
        <v>4163</v>
      </c>
      <c r="C4435" t="s">
        <v>4164</v>
      </c>
      <c r="D4435">
        <v>0</v>
      </c>
      <c r="E4435" s="7">
        <v>47027</v>
      </c>
    </row>
    <row r="4436" spans="2:5" hidden="1" x14ac:dyDescent="0.25">
      <c r="B4436" t="s">
        <v>4163</v>
      </c>
      <c r="C4436" t="s">
        <v>4164</v>
      </c>
      <c r="D4436">
        <v>0</v>
      </c>
      <c r="E4436" s="7">
        <v>47027</v>
      </c>
    </row>
    <row r="4437" spans="2:5" hidden="1" x14ac:dyDescent="0.25">
      <c r="B4437" t="s">
        <v>4163</v>
      </c>
      <c r="C4437" t="s">
        <v>4164</v>
      </c>
      <c r="D4437">
        <v>0</v>
      </c>
      <c r="E4437" s="7">
        <v>47058</v>
      </c>
    </row>
    <row r="4438" spans="2:5" hidden="1" x14ac:dyDescent="0.25">
      <c r="B4438" t="s">
        <v>4163</v>
      </c>
      <c r="C4438" t="s">
        <v>4164</v>
      </c>
      <c r="D4438">
        <v>0</v>
      </c>
      <c r="E4438" s="7">
        <v>47058</v>
      </c>
    </row>
    <row r="4439" spans="2:5" hidden="1" x14ac:dyDescent="0.25">
      <c r="B4439" t="s">
        <v>4163</v>
      </c>
      <c r="C4439" t="s">
        <v>4164</v>
      </c>
      <c r="D4439">
        <v>0</v>
      </c>
      <c r="E4439" s="7">
        <v>47058</v>
      </c>
    </row>
    <row r="4440" spans="2:5" hidden="1" x14ac:dyDescent="0.25">
      <c r="B4440" t="s">
        <v>4163</v>
      </c>
      <c r="C4440" t="s">
        <v>4164</v>
      </c>
      <c r="D4440">
        <v>0</v>
      </c>
      <c r="E4440" s="7">
        <v>47058</v>
      </c>
    </row>
    <row r="4441" spans="2:5" hidden="1" x14ac:dyDescent="0.25">
      <c r="B4441" t="s">
        <v>4163</v>
      </c>
      <c r="C4441" t="s">
        <v>4164</v>
      </c>
      <c r="D4441">
        <v>0</v>
      </c>
      <c r="E4441" s="7">
        <v>47150</v>
      </c>
    </row>
    <row r="4442" spans="2:5" hidden="1" x14ac:dyDescent="0.25">
      <c r="B4442" t="s">
        <v>4163</v>
      </c>
      <c r="C4442" t="s">
        <v>4164</v>
      </c>
      <c r="D4442">
        <v>0</v>
      </c>
      <c r="E4442" s="7">
        <v>47150</v>
      </c>
    </row>
    <row r="4443" spans="2:5" hidden="1" x14ac:dyDescent="0.25">
      <c r="B4443" t="s">
        <v>4163</v>
      </c>
      <c r="C4443" t="s">
        <v>4164</v>
      </c>
      <c r="D4443">
        <v>0</v>
      </c>
      <c r="E4443" s="7">
        <v>47150</v>
      </c>
    </row>
    <row r="4444" spans="2:5" hidden="1" x14ac:dyDescent="0.25">
      <c r="B4444" t="s">
        <v>4163</v>
      </c>
      <c r="C4444" t="s">
        <v>4164</v>
      </c>
      <c r="D4444">
        <v>0</v>
      </c>
      <c r="E4444" s="7">
        <v>47150</v>
      </c>
    </row>
    <row r="4445" spans="2:5" hidden="1" x14ac:dyDescent="0.25">
      <c r="B4445" t="s">
        <v>4163</v>
      </c>
      <c r="C4445" t="s">
        <v>4164</v>
      </c>
      <c r="D4445">
        <v>0</v>
      </c>
      <c r="E4445" s="7">
        <v>47150</v>
      </c>
    </row>
    <row r="4446" spans="2:5" hidden="1" x14ac:dyDescent="0.25">
      <c r="B4446" t="s">
        <v>4163</v>
      </c>
      <c r="C4446" t="s">
        <v>4164</v>
      </c>
      <c r="D4446">
        <v>0</v>
      </c>
      <c r="E4446" s="7">
        <v>47150</v>
      </c>
    </row>
    <row r="4447" spans="2:5" hidden="1" x14ac:dyDescent="0.25">
      <c r="B4447" t="s">
        <v>4163</v>
      </c>
      <c r="C4447" t="s">
        <v>4164</v>
      </c>
      <c r="D4447">
        <v>0</v>
      </c>
      <c r="E4447" s="7">
        <v>47178</v>
      </c>
    </row>
    <row r="4448" spans="2:5" hidden="1" x14ac:dyDescent="0.25">
      <c r="B4448" t="s">
        <v>4163</v>
      </c>
      <c r="C4448" t="s">
        <v>4164</v>
      </c>
      <c r="D4448">
        <v>0</v>
      </c>
      <c r="E4448" s="7">
        <v>47178</v>
      </c>
    </row>
    <row r="4449" spans="2:5" hidden="1" x14ac:dyDescent="0.25">
      <c r="B4449" t="s">
        <v>4163</v>
      </c>
      <c r="C4449" t="s">
        <v>4164</v>
      </c>
      <c r="D4449">
        <v>0</v>
      </c>
      <c r="E4449" s="7">
        <v>47178</v>
      </c>
    </row>
    <row r="4450" spans="2:5" hidden="1" x14ac:dyDescent="0.25">
      <c r="B4450" t="s">
        <v>4163</v>
      </c>
      <c r="C4450" t="s">
        <v>4164</v>
      </c>
      <c r="D4450">
        <v>0</v>
      </c>
      <c r="E4450" s="7">
        <v>47209</v>
      </c>
    </row>
    <row r="4451" spans="2:5" hidden="1" x14ac:dyDescent="0.25">
      <c r="B4451" t="s">
        <v>4163</v>
      </c>
      <c r="C4451" t="s">
        <v>4164</v>
      </c>
      <c r="D4451">
        <v>0</v>
      </c>
      <c r="E4451" s="7">
        <v>47209</v>
      </c>
    </row>
    <row r="4452" spans="2:5" hidden="1" x14ac:dyDescent="0.25">
      <c r="B4452" t="s">
        <v>4163</v>
      </c>
      <c r="C4452" t="s">
        <v>4164</v>
      </c>
      <c r="D4452">
        <v>0</v>
      </c>
      <c r="E4452" s="7">
        <v>47209</v>
      </c>
    </row>
    <row r="4453" spans="2:5" hidden="1" x14ac:dyDescent="0.25">
      <c r="B4453" t="s">
        <v>4163</v>
      </c>
      <c r="C4453" t="s">
        <v>4164</v>
      </c>
      <c r="D4453">
        <v>0</v>
      </c>
      <c r="E4453" s="7">
        <v>46784</v>
      </c>
    </row>
    <row r="4454" spans="2:5" hidden="1" x14ac:dyDescent="0.25">
      <c r="B4454" t="s">
        <v>4163</v>
      </c>
      <c r="C4454" t="s">
        <v>4164</v>
      </c>
      <c r="D4454">
        <v>0</v>
      </c>
      <c r="E4454" s="7">
        <v>46539</v>
      </c>
    </row>
    <row r="4455" spans="2:5" hidden="1" x14ac:dyDescent="0.25">
      <c r="B4455" t="s">
        <v>4163</v>
      </c>
      <c r="C4455" t="s">
        <v>4164</v>
      </c>
      <c r="D4455">
        <v>0</v>
      </c>
      <c r="E4455" s="7">
        <v>46539</v>
      </c>
    </row>
    <row r="4456" spans="2:5" hidden="1" x14ac:dyDescent="0.25">
      <c r="B4456" t="s">
        <v>4163</v>
      </c>
      <c r="C4456" t="s">
        <v>4164</v>
      </c>
      <c r="D4456">
        <v>0</v>
      </c>
      <c r="E4456" s="7">
        <v>46539</v>
      </c>
    </row>
    <row r="4457" spans="2:5" hidden="1" x14ac:dyDescent="0.25">
      <c r="B4457" t="s">
        <v>4163</v>
      </c>
      <c r="C4457" t="s">
        <v>4164</v>
      </c>
      <c r="D4457">
        <v>0</v>
      </c>
      <c r="E4457" s="7">
        <v>46692</v>
      </c>
    </row>
    <row r="4458" spans="2:5" hidden="1" x14ac:dyDescent="0.25">
      <c r="B4458" t="s">
        <v>4163</v>
      </c>
      <c r="C4458" t="s">
        <v>4164</v>
      </c>
      <c r="D4458">
        <v>0</v>
      </c>
      <c r="E4458" s="7">
        <v>46692</v>
      </c>
    </row>
    <row r="4459" spans="2:5" hidden="1" x14ac:dyDescent="0.25">
      <c r="B4459" t="s">
        <v>4163</v>
      </c>
      <c r="C4459" t="s">
        <v>4164</v>
      </c>
      <c r="D4459">
        <v>0</v>
      </c>
      <c r="E4459" s="7">
        <v>46813</v>
      </c>
    </row>
    <row r="4460" spans="2:5" hidden="1" x14ac:dyDescent="0.25">
      <c r="B4460" t="s">
        <v>4163</v>
      </c>
      <c r="C4460" t="s">
        <v>4164</v>
      </c>
      <c r="D4460">
        <v>0</v>
      </c>
      <c r="E4460" s="7">
        <v>46935</v>
      </c>
    </row>
    <row r="4461" spans="2:5" hidden="1" x14ac:dyDescent="0.25">
      <c r="B4461" t="s">
        <v>4163</v>
      </c>
      <c r="C4461" t="s">
        <v>4164</v>
      </c>
      <c r="D4461">
        <v>0</v>
      </c>
      <c r="E4461" s="7">
        <v>47027</v>
      </c>
    </row>
    <row r="4462" spans="2:5" hidden="1" x14ac:dyDescent="0.25">
      <c r="B4462" t="s">
        <v>4163</v>
      </c>
      <c r="C4462" t="s">
        <v>4164</v>
      </c>
      <c r="D4462">
        <v>0</v>
      </c>
      <c r="E4462" s="7">
        <v>47027</v>
      </c>
    </row>
    <row r="4463" spans="2:5" hidden="1" x14ac:dyDescent="0.25">
      <c r="B4463" t="s">
        <v>4163</v>
      </c>
      <c r="C4463" t="s">
        <v>4164</v>
      </c>
      <c r="D4463">
        <v>0</v>
      </c>
      <c r="E4463" s="7">
        <v>47027</v>
      </c>
    </row>
    <row r="4464" spans="2:5" hidden="1" x14ac:dyDescent="0.25">
      <c r="B4464" t="s">
        <v>4163</v>
      </c>
      <c r="C4464" t="s">
        <v>4164</v>
      </c>
      <c r="D4464">
        <v>0</v>
      </c>
      <c r="E4464" s="7">
        <v>47058</v>
      </c>
    </row>
    <row r="4465" spans="2:5" hidden="1" x14ac:dyDescent="0.25">
      <c r="B4465" t="s">
        <v>4163</v>
      </c>
      <c r="C4465" t="s">
        <v>4164</v>
      </c>
      <c r="D4465">
        <v>0</v>
      </c>
      <c r="E4465" s="7">
        <v>47058</v>
      </c>
    </row>
    <row r="4466" spans="2:5" hidden="1" x14ac:dyDescent="0.25">
      <c r="B4466" t="s">
        <v>4163</v>
      </c>
      <c r="C4466" t="s">
        <v>4164</v>
      </c>
      <c r="D4466">
        <v>0</v>
      </c>
      <c r="E4466" s="7">
        <v>47058</v>
      </c>
    </row>
    <row r="4467" spans="2:5" hidden="1" x14ac:dyDescent="0.25">
      <c r="B4467" t="s">
        <v>4163</v>
      </c>
      <c r="C4467" t="s">
        <v>4164</v>
      </c>
      <c r="D4467">
        <v>0</v>
      </c>
      <c r="E4467" s="7">
        <v>47058</v>
      </c>
    </row>
    <row r="4468" spans="2:5" hidden="1" x14ac:dyDescent="0.25">
      <c r="B4468" t="s">
        <v>4163</v>
      </c>
      <c r="C4468" t="s">
        <v>4164</v>
      </c>
      <c r="D4468">
        <v>0</v>
      </c>
      <c r="E4468" s="7">
        <v>47150</v>
      </c>
    </row>
    <row r="4469" spans="2:5" hidden="1" x14ac:dyDescent="0.25">
      <c r="B4469" t="s">
        <v>4163</v>
      </c>
      <c r="C4469" t="s">
        <v>4164</v>
      </c>
      <c r="D4469">
        <v>0</v>
      </c>
      <c r="E4469" s="7">
        <v>47150</v>
      </c>
    </row>
    <row r="4470" spans="2:5" hidden="1" x14ac:dyDescent="0.25">
      <c r="B4470" t="s">
        <v>4163</v>
      </c>
      <c r="C4470" t="s">
        <v>4164</v>
      </c>
      <c r="D4470">
        <v>0</v>
      </c>
      <c r="E4470" s="7">
        <v>47150</v>
      </c>
    </row>
    <row r="4471" spans="2:5" hidden="1" x14ac:dyDescent="0.25">
      <c r="B4471" t="s">
        <v>4163</v>
      </c>
      <c r="C4471" t="s">
        <v>4164</v>
      </c>
      <c r="D4471">
        <v>0</v>
      </c>
      <c r="E4471" s="7">
        <v>47209</v>
      </c>
    </row>
    <row r="4472" spans="2:5" hidden="1" x14ac:dyDescent="0.25">
      <c r="B4472" t="s">
        <v>4199</v>
      </c>
      <c r="C4472" t="s">
        <v>4200</v>
      </c>
      <c r="D4472">
        <v>15</v>
      </c>
      <c r="E4472" s="7">
        <v>47543</v>
      </c>
    </row>
    <row r="4473" spans="2:5" hidden="1" x14ac:dyDescent="0.25">
      <c r="B4473" t="s">
        <v>4203</v>
      </c>
      <c r="C4473" t="s">
        <v>13742</v>
      </c>
      <c r="D4473">
        <v>0</v>
      </c>
      <c r="E4473" s="7">
        <v>46023</v>
      </c>
    </row>
    <row r="4474" spans="2:5" hidden="1" x14ac:dyDescent="0.25">
      <c r="B4474" t="s">
        <v>4203</v>
      </c>
      <c r="C4474" t="s">
        <v>13742</v>
      </c>
      <c r="D4474">
        <v>0</v>
      </c>
      <c r="E4474" s="7">
        <v>46054</v>
      </c>
    </row>
    <row r="4475" spans="2:5" hidden="1" x14ac:dyDescent="0.25">
      <c r="B4475" t="s">
        <v>4203</v>
      </c>
      <c r="C4475" t="s">
        <v>13742</v>
      </c>
      <c r="D4475">
        <v>0</v>
      </c>
      <c r="E4475" s="7">
        <v>46174</v>
      </c>
    </row>
    <row r="4476" spans="2:5" hidden="1" x14ac:dyDescent="0.25">
      <c r="B4476" t="s">
        <v>4203</v>
      </c>
      <c r="C4476" t="s">
        <v>13742</v>
      </c>
      <c r="D4476">
        <v>0</v>
      </c>
      <c r="E4476" s="7">
        <v>46054</v>
      </c>
    </row>
    <row r="4477" spans="2:5" hidden="1" x14ac:dyDescent="0.25">
      <c r="B4477" t="s">
        <v>4203</v>
      </c>
      <c r="C4477" t="s">
        <v>13742</v>
      </c>
      <c r="D4477">
        <v>0</v>
      </c>
      <c r="E4477" s="7">
        <v>46054</v>
      </c>
    </row>
    <row r="4478" spans="2:5" hidden="1" x14ac:dyDescent="0.25">
      <c r="B4478" t="s">
        <v>4206</v>
      </c>
      <c r="C4478" t="s">
        <v>13743</v>
      </c>
      <c r="D4478">
        <v>0</v>
      </c>
      <c r="E4478" s="7">
        <v>47818</v>
      </c>
    </row>
    <row r="4479" spans="2:5" hidden="1" x14ac:dyDescent="0.25">
      <c r="B4479" t="s">
        <v>4206</v>
      </c>
      <c r="C4479" t="s">
        <v>13743</v>
      </c>
      <c r="D4479">
        <v>0</v>
      </c>
      <c r="E4479" s="7" t="s">
        <v>30</v>
      </c>
    </row>
    <row r="4480" spans="2:5" hidden="1" x14ac:dyDescent="0.25">
      <c r="B4480" t="s">
        <v>4206</v>
      </c>
      <c r="C4480" t="s">
        <v>13743</v>
      </c>
      <c r="D4480">
        <v>0</v>
      </c>
      <c r="E4480" s="7">
        <v>47270</v>
      </c>
    </row>
    <row r="4481" spans="2:5" hidden="1" x14ac:dyDescent="0.25">
      <c r="B4481" t="s">
        <v>4206</v>
      </c>
      <c r="C4481" t="s">
        <v>13743</v>
      </c>
      <c r="D4481">
        <v>0</v>
      </c>
      <c r="E4481" s="7">
        <v>47635</v>
      </c>
    </row>
    <row r="4482" spans="2:5" hidden="1" x14ac:dyDescent="0.25">
      <c r="B4482" t="s">
        <v>4206</v>
      </c>
      <c r="C4482" t="s">
        <v>13743</v>
      </c>
      <c r="D4482">
        <v>0</v>
      </c>
      <c r="E4482" s="7">
        <v>47757</v>
      </c>
    </row>
    <row r="4483" spans="2:5" hidden="1" x14ac:dyDescent="0.25">
      <c r="B4483" t="s">
        <v>4206</v>
      </c>
      <c r="C4483" t="s">
        <v>13743</v>
      </c>
      <c r="D4483">
        <v>0</v>
      </c>
      <c r="E4483" s="7">
        <v>47818</v>
      </c>
    </row>
    <row r="4484" spans="2:5" hidden="1" x14ac:dyDescent="0.25">
      <c r="B4484" t="s">
        <v>4206</v>
      </c>
      <c r="C4484" t="s">
        <v>13743</v>
      </c>
      <c r="D4484">
        <v>0</v>
      </c>
      <c r="E4484" s="7">
        <v>47969</v>
      </c>
    </row>
    <row r="4485" spans="2:5" hidden="1" x14ac:dyDescent="0.25">
      <c r="B4485" t="s">
        <v>4206</v>
      </c>
      <c r="C4485" t="s">
        <v>13743</v>
      </c>
      <c r="D4485">
        <v>3650</v>
      </c>
      <c r="E4485" s="7">
        <v>48000</v>
      </c>
    </row>
    <row r="4486" spans="2:5" hidden="1" x14ac:dyDescent="0.25">
      <c r="B4486" t="s">
        <v>4206</v>
      </c>
      <c r="C4486" t="s">
        <v>13743</v>
      </c>
      <c r="D4486">
        <v>0</v>
      </c>
      <c r="E4486" s="7">
        <v>47757</v>
      </c>
    </row>
    <row r="4487" spans="2:5" hidden="1" x14ac:dyDescent="0.25">
      <c r="B4487" t="s">
        <v>4206</v>
      </c>
      <c r="C4487" t="s">
        <v>13743</v>
      </c>
      <c r="D4487">
        <v>0</v>
      </c>
      <c r="E4487" s="7">
        <v>47969</v>
      </c>
    </row>
    <row r="4488" spans="2:5" hidden="1" x14ac:dyDescent="0.25">
      <c r="B4488" t="s">
        <v>4206</v>
      </c>
      <c r="C4488" t="s">
        <v>13743</v>
      </c>
      <c r="D4488">
        <v>110</v>
      </c>
      <c r="E4488" s="7">
        <v>48000</v>
      </c>
    </row>
    <row r="4489" spans="2:5" hidden="1" x14ac:dyDescent="0.25">
      <c r="B4489" t="s">
        <v>4210</v>
      </c>
      <c r="C4489" t="s">
        <v>13744</v>
      </c>
      <c r="D4489">
        <v>350</v>
      </c>
      <c r="E4489" s="7">
        <v>47908</v>
      </c>
    </row>
    <row r="4490" spans="2:5" hidden="1" x14ac:dyDescent="0.25">
      <c r="B4490" t="s">
        <v>4214</v>
      </c>
      <c r="C4490" t="s">
        <v>13745</v>
      </c>
      <c r="D4490">
        <v>870</v>
      </c>
      <c r="E4490" s="7">
        <v>47880</v>
      </c>
    </row>
    <row r="4491" spans="2:5" hidden="1" x14ac:dyDescent="0.25">
      <c r="B4491" t="s">
        <v>4214</v>
      </c>
      <c r="C4491" t="s">
        <v>13745</v>
      </c>
      <c r="D4491">
        <v>40</v>
      </c>
      <c r="E4491" s="7">
        <v>47969</v>
      </c>
    </row>
    <row r="4492" spans="2:5" hidden="1" x14ac:dyDescent="0.25">
      <c r="B4492" t="s">
        <v>4216</v>
      </c>
      <c r="C4492" t="s">
        <v>13746</v>
      </c>
      <c r="D4492">
        <v>0</v>
      </c>
      <c r="E4492" s="7">
        <v>47058</v>
      </c>
    </row>
    <row r="4493" spans="2:5" hidden="1" x14ac:dyDescent="0.25">
      <c r="B4493" t="s">
        <v>4216</v>
      </c>
      <c r="C4493" t="s">
        <v>13746</v>
      </c>
      <c r="D4493">
        <v>0</v>
      </c>
      <c r="E4493" s="7">
        <v>47150</v>
      </c>
    </row>
    <row r="4494" spans="2:5" hidden="1" x14ac:dyDescent="0.25">
      <c r="B4494" t="s">
        <v>4216</v>
      </c>
      <c r="C4494" t="s">
        <v>13746</v>
      </c>
      <c r="D4494">
        <v>10</v>
      </c>
      <c r="E4494" s="7">
        <v>47239</v>
      </c>
    </row>
    <row r="4495" spans="2:5" hidden="1" x14ac:dyDescent="0.25">
      <c r="B4495" t="s">
        <v>4216</v>
      </c>
      <c r="C4495" t="s">
        <v>13746</v>
      </c>
      <c r="D4495">
        <v>1095</v>
      </c>
      <c r="E4495" s="7">
        <v>47270</v>
      </c>
    </row>
    <row r="4496" spans="2:5" hidden="1" x14ac:dyDescent="0.25">
      <c r="B4496" t="s">
        <v>4219</v>
      </c>
      <c r="C4496" t="s">
        <v>4220</v>
      </c>
      <c r="D4496">
        <v>5</v>
      </c>
      <c r="E4496" s="7">
        <v>47027</v>
      </c>
    </row>
    <row r="4497" spans="2:5" hidden="1" x14ac:dyDescent="0.25">
      <c r="B4497" t="s">
        <v>4219</v>
      </c>
      <c r="C4497" t="s">
        <v>4220</v>
      </c>
      <c r="D4497">
        <v>0</v>
      </c>
      <c r="E4497" s="7">
        <v>47515</v>
      </c>
    </row>
    <row r="4498" spans="2:5" hidden="1" x14ac:dyDescent="0.25">
      <c r="B4498" t="s">
        <v>4219</v>
      </c>
      <c r="C4498" t="s">
        <v>4220</v>
      </c>
      <c r="D4498">
        <v>0</v>
      </c>
      <c r="E4498" s="7">
        <v>47543</v>
      </c>
    </row>
    <row r="4499" spans="2:5" hidden="1" x14ac:dyDescent="0.25">
      <c r="B4499" t="s">
        <v>4219</v>
      </c>
      <c r="C4499" t="s">
        <v>4220</v>
      </c>
      <c r="D4499">
        <v>360</v>
      </c>
      <c r="E4499" s="7">
        <v>47604</v>
      </c>
    </row>
    <row r="4500" spans="2:5" hidden="1" x14ac:dyDescent="0.25">
      <c r="B4500" t="s">
        <v>4219</v>
      </c>
      <c r="C4500" t="s">
        <v>4220</v>
      </c>
      <c r="D4500">
        <v>0</v>
      </c>
      <c r="E4500" s="7">
        <v>46844</v>
      </c>
    </row>
    <row r="4501" spans="2:5" hidden="1" x14ac:dyDescent="0.25">
      <c r="B4501" t="s">
        <v>4219</v>
      </c>
      <c r="C4501" t="s">
        <v>4220</v>
      </c>
      <c r="D4501">
        <v>0</v>
      </c>
      <c r="E4501" s="7">
        <v>46935</v>
      </c>
    </row>
    <row r="4502" spans="2:5" hidden="1" x14ac:dyDescent="0.25">
      <c r="B4502" t="s">
        <v>4221</v>
      </c>
      <c r="C4502" t="s">
        <v>4222</v>
      </c>
      <c r="D4502">
        <v>0</v>
      </c>
      <c r="E4502" s="7">
        <v>45870</v>
      </c>
    </row>
    <row r="4503" spans="2:5" hidden="1" x14ac:dyDescent="0.25">
      <c r="B4503" t="s">
        <v>4221</v>
      </c>
      <c r="C4503" t="s">
        <v>4222</v>
      </c>
      <c r="D4503">
        <v>0</v>
      </c>
      <c r="E4503" s="7">
        <v>45870</v>
      </c>
    </row>
    <row r="4504" spans="2:5" hidden="1" x14ac:dyDescent="0.25">
      <c r="B4504" t="s">
        <v>4223</v>
      </c>
      <c r="C4504" t="s">
        <v>13747</v>
      </c>
      <c r="D4504">
        <v>13</v>
      </c>
      <c r="E4504" s="7">
        <v>47119</v>
      </c>
    </row>
    <row r="4505" spans="2:5" hidden="1" x14ac:dyDescent="0.25">
      <c r="B4505" t="s">
        <v>4223</v>
      </c>
      <c r="C4505" t="s">
        <v>13747</v>
      </c>
      <c r="D4505">
        <v>16</v>
      </c>
      <c r="E4505" s="7">
        <v>47119</v>
      </c>
    </row>
    <row r="4506" spans="2:5" hidden="1" x14ac:dyDescent="0.25">
      <c r="B4506" t="s">
        <v>4223</v>
      </c>
      <c r="C4506" t="s">
        <v>13747</v>
      </c>
      <c r="D4506">
        <v>400</v>
      </c>
      <c r="E4506" s="7">
        <v>47423</v>
      </c>
    </row>
    <row r="4507" spans="2:5" hidden="1" x14ac:dyDescent="0.25">
      <c r="B4507" t="s">
        <v>4227</v>
      </c>
      <c r="C4507" t="s">
        <v>13496</v>
      </c>
      <c r="D4507">
        <v>100</v>
      </c>
      <c r="E4507" s="7">
        <v>46874</v>
      </c>
    </row>
    <row r="4508" spans="2:5" hidden="1" x14ac:dyDescent="0.25">
      <c r="B4508" t="s">
        <v>4227</v>
      </c>
      <c r="C4508" t="s">
        <v>13496</v>
      </c>
      <c r="D4508">
        <v>550</v>
      </c>
      <c r="E4508" s="7">
        <v>46874</v>
      </c>
    </row>
    <row r="4509" spans="2:5" hidden="1" x14ac:dyDescent="0.25">
      <c r="B4509" t="s">
        <v>4229</v>
      </c>
      <c r="C4509" t="s">
        <v>4230</v>
      </c>
      <c r="D4509">
        <v>0</v>
      </c>
      <c r="E4509" s="7">
        <v>46631</v>
      </c>
    </row>
    <row r="4510" spans="2:5" hidden="1" x14ac:dyDescent="0.25">
      <c r="B4510" t="s">
        <v>4229</v>
      </c>
      <c r="C4510" t="s">
        <v>4230</v>
      </c>
      <c r="D4510">
        <v>0</v>
      </c>
      <c r="E4510" s="7">
        <v>47392</v>
      </c>
    </row>
    <row r="4511" spans="2:5" hidden="1" x14ac:dyDescent="0.25">
      <c r="B4511" t="s">
        <v>4229</v>
      </c>
      <c r="C4511" t="s">
        <v>4230</v>
      </c>
      <c r="D4511">
        <v>0</v>
      </c>
      <c r="E4511" s="7">
        <v>47209</v>
      </c>
    </row>
    <row r="4512" spans="2:5" hidden="1" x14ac:dyDescent="0.25">
      <c r="B4512" t="s">
        <v>4229</v>
      </c>
      <c r="C4512" t="s">
        <v>4230</v>
      </c>
      <c r="D4512">
        <v>0</v>
      </c>
      <c r="E4512" s="7">
        <v>47239</v>
      </c>
    </row>
    <row r="4513" spans="2:5" hidden="1" x14ac:dyDescent="0.25">
      <c r="B4513" t="s">
        <v>4232</v>
      </c>
      <c r="C4513" t="s">
        <v>13748</v>
      </c>
      <c r="D4513">
        <v>1022</v>
      </c>
      <c r="E4513" s="7">
        <v>47604</v>
      </c>
    </row>
    <row r="4514" spans="2:5" hidden="1" x14ac:dyDescent="0.25">
      <c r="B4514" t="s">
        <v>4232</v>
      </c>
      <c r="C4514" t="s">
        <v>13748</v>
      </c>
      <c r="D4514">
        <v>700</v>
      </c>
      <c r="E4514" s="7">
        <v>47635</v>
      </c>
    </row>
    <row r="4515" spans="2:5" hidden="1" x14ac:dyDescent="0.25">
      <c r="B4515" t="s">
        <v>4235</v>
      </c>
      <c r="C4515" t="s">
        <v>13749</v>
      </c>
      <c r="D4515">
        <v>83</v>
      </c>
      <c r="E4515" s="7">
        <v>47604</v>
      </c>
    </row>
    <row r="4516" spans="2:5" hidden="1" x14ac:dyDescent="0.25">
      <c r="B4516" t="s">
        <v>4235</v>
      </c>
      <c r="C4516" t="s">
        <v>13749</v>
      </c>
      <c r="D4516">
        <v>384</v>
      </c>
      <c r="E4516" s="7">
        <v>47635</v>
      </c>
    </row>
    <row r="4517" spans="2:5" hidden="1" x14ac:dyDescent="0.25">
      <c r="B4517" t="s">
        <v>4237</v>
      </c>
      <c r="C4517" t="s">
        <v>13750</v>
      </c>
      <c r="D4517">
        <v>0</v>
      </c>
      <c r="E4517" s="7">
        <v>47058</v>
      </c>
    </row>
    <row r="4518" spans="2:5" hidden="1" x14ac:dyDescent="0.25">
      <c r="B4518" t="s">
        <v>4240</v>
      </c>
      <c r="C4518" t="s">
        <v>13751</v>
      </c>
      <c r="D4518">
        <v>0</v>
      </c>
      <c r="E4518" s="7">
        <v>46784</v>
      </c>
    </row>
    <row r="4519" spans="2:5" hidden="1" x14ac:dyDescent="0.25">
      <c r="B4519" t="s">
        <v>4240</v>
      </c>
      <c r="C4519" t="s">
        <v>13751</v>
      </c>
      <c r="D4519">
        <v>66</v>
      </c>
      <c r="E4519" s="7">
        <v>47665</v>
      </c>
    </row>
    <row r="4520" spans="2:5" hidden="1" x14ac:dyDescent="0.25">
      <c r="B4520" t="s">
        <v>4243</v>
      </c>
      <c r="C4520" t="s">
        <v>13752</v>
      </c>
      <c r="D4520">
        <v>0</v>
      </c>
      <c r="E4520" s="7">
        <v>47058</v>
      </c>
    </row>
    <row r="4521" spans="2:5" hidden="1" x14ac:dyDescent="0.25">
      <c r="B4521" t="s">
        <v>4243</v>
      </c>
      <c r="C4521" t="s">
        <v>13752</v>
      </c>
      <c r="D4521">
        <v>0</v>
      </c>
      <c r="E4521" s="7">
        <v>47362</v>
      </c>
    </row>
    <row r="4522" spans="2:5" hidden="1" x14ac:dyDescent="0.25">
      <c r="B4522" t="s">
        <v>4243</v>
      </c>
      <c r="C4522" t="s">
        <v>13752</v>
      </c>
      <c r="D4522">
        <v>0</v>
      </c>
      <c r="E4522" s="7">
        <v>47453</v>
      </c>
    </row>
    <row r="4523" spans="2:5" hidden="1" x14ac:dyDescent="0.25">
      <c r="B4523" t="s">
        <v>4243</v>
      </c>
      <c r="C4523" t="s">
        <v>13752</v>
      </c>
      <c r="D4523">
        <v>0</v>
      </c>
      <c r="E4523" s="7">
        <v>47818</v>
      </c>
    </row>
    <row r="4524" spans="2:5" hidden="1" x14ac:dyDescent="0.25">
      <c r="B4524" t="s">
        <v>4243</v>
      </c>
      <c r="C4524" t="s">
        <v>13752</v>
      </c>
      <c r="D4524">
        <v>235</v>
      </c>
      <c r="E4524" s="7">
        <v>47849</v>
      </c>
    </row>
    <row r="4525" spans="2:5" hidden="1" x14ac:dyDescent="0.25">
      <c r="B4525" t="s">
        <v>4245</v>
      </c>
      <c r="C4525" t="s">
        <v>4246</v>
      </c>
      <c r="D4525">
        <v>2860</v>
      </c>
      <c r="E4525" s="7">
        <v>47574</v>
      </c>
    </row>
    <row r="4526" spans="2:5" hidden="1" x14ac:dyDescent="0.25">
      <c r="B4526" t="s">
        <v>4248</v>
      </c>
      <c r="C4526" t="s">
        <v>13753</v>
      </c>
      <c r="D4526">
        <v>137</v>
      </c>
      <c r="E4526" s="7">
        <v>47300</v>
      </c>
    </row>
    <row r="4527" spans="2:5" hidden="1" x14ac:dyDescent="0.25">
      <c r="B4527" t="s">
        <v>4252</v>
      </c>
      <c r="C4527" t="s">
        <v>10930</v>
      </c>
      <c r="D4527">
        <v>0</v>
      </c>
      <c r="E4527" s="7" t="s">
        <v>30</v>
      </c>
    </row>
    <row r="4528" spans="2:5" hidden="1" x14ac:dyDescent="0.25">
      <c r="B4528" t="s">
        <v>4252</v>
      </c>
      <c r="C4528" t="s">
        <v>10930</v>
      </c>
      <c r="D4528">
        <v>0</v>
      </c>
      <c r="E4528" s="7">
        <v>46813</v>
      </c>
    </row>
    <row r="4529" spans="2:5" hidden="1" x14ac:dyDescent="0.25">
      <c r="B4529" t="s">
        <v>4255</v>
      </c>
      <c r="C4529" t="s">
        <v>13754</v>
      </c>
      <c r="D4529">
        <v>247</v>
      </c>
      <c r="E4529" s="7">
        <v>46753</v>
      </c>
    </row>
    <row r="4530" spans="2:5" hidden="1" x14ac:dyDescent="0.25">
      <c r="B4530" t="s">
        <v>4257</v>
      </c>
      <c r="C4530" t="s">
        <v>13755</v>
      </c>
      <c r="D4530">
        <v>1750</v>
      </c>
      <c r="E4530" s="7">
        <v>46753</v>
      </c>
    </row>
    <row r="4531" spans="2:5" hidden="1" x14ac:dyDescent="0.25">
      <c r="B4531" t="s">
        <v>4257</v>
      </c>
      <c r="C4531" t="s">
        <v>13755</v>
      </c>
      <c r="D4531">
        <v>2276</v>
      </c>
      <c r="E4531" s="7">
        <v>46753</v>
      </c>
    </row>
    <row r="4532" spans="2:5" hidden="1" x14ac:dyDescent="0.25">
      <c r="B4532" t="s">
        <v>4257</v>
      </c>
      <c r="C4532" t="s">
        <v>13755</v>
      </c>
      <c r="D4532">
        <v>450</v>
      </c>
      <c r="E4532" s="7">
        <v>46753</v>
      </c>
    </row>
    <row r="4533" spans="2:5" hidden="1" x14ac:dyDescent="0.25">
      <c r="B4533" t="s">
        <v>4259</v>
      </c>
      <c r="C4533" t="s">
        <v>13756</v>
      </c>
      <c r="D4533">
        <v>203</v>
      </c>
      <c r="E4533" s="7">
        <v>46753</v>
      </c>
    </row>
    <row r="4534" spans="2:5" hidden="1" x14ac:dyDescent="0.25">
      <c r="B4534" t="s">
        <v>4261</v>
      </c>
      <c r="C4534" t="s">
        <v>13757</v>
      </c>
      <c r="D4534">
        <v>0</v>
      </c>
      <c r="E4534" s="7">
        <v>46722</v>
      </c>
    </row>
    <row r="4535" spans="2:5" hidden="1" x14ac:dyDescent="0.25">
      <c r="B4535" t="s">
        <v>4261</v>
      </c>
      <c r="C4535" t="s">
        <v>13757</v>
      </c>
      <c r="D4535">
        <v>0</v>
      </c>
      <c r="E4535" s="7">
        <v>46722</v>
      </c>
    </row>
    <row r="4536" spans="2:5" hidden="1" x14ac:dyDescent="0.25">
      <c r="B4536" t="s">
        <v>4263</v>
      </c>
      <c r="C4536" t="s">
        <v>13758</v>
      </c>
      <c r="D4536">
        <v>540</v>
      </c>
      <c r="E4536" s="7">
        <v>46784</v>
      </c>
    </row>
    <row r="4537" spans="2:5" hidden="1" x14ac:dyDescent="0.25">
      <c r="B4537" t="s">
        <v>4263</v>
      </c>
      <c r="C4537" t="s">
        <v>13758</v>
      </c>
      <c r="D4537">
        <v>810</v>
      </c>
      <c r="E4537" s="7">
        <v>46784</v>
      </c>
    </row>
    <row r="4538" spans="2:5" hidden="1" x14ac:dyDescent="0.25">
      <c r="B4538" t="s">
        <v>4263</v>
      </c>
      <c r="C4538" t="s">
        <v>13758</v>
      </c>
      <c r="D4538">
        <v>1500</v>
      </c>
      <c r="E4538" s="7">
        <v>47150</v>
      </c>
    </row>
    <row r="4539" spans="2:5" hidden="1" x14ac:dyDescent="0.25">
      <c r="B4539" t="s">
        <v>4265</v>
      </c>
      <c r="C4539" t="s">
        <v>4266</v>
      </c>
      <c r="D4539">
        <v>1</v>
      </c>
      <c r="E4539" s="7">
        <v>46784</v>
      </c>
    </row>
    <row r="4540" spans="2:5" hidden="1" x14ac:dyDescent="0.25">
      <c r="B4540" t="s">
        <v>4265</v>
      </c>
      <c r="C4540" t="s">
        <v>4266</v>
      </c>
      <c r="D4540">
        <v>260</v>
      </c>
      <c r="E4540" s="7">
        <v>46784</v>
      </c>
    </row>
    <row r="4541" spans="2:5" hidden="1" x14ac:dyDescent="0.25">
      <c r="B4541" t="s">
        <v>4265</v>
      </c>
      <c r="C4541" t="s">
        <v>4266</v>
      </c>
      <c r="D4541">
        <v>0</v>
      </c>
      <c r="E4541" s="7">
        <v>46784</v>
      </c>
    </row>
    <row r="4542" spans="2:5" hidden="1" x14ac:dyDescent="0.25">
      <c r="B4542" t="s">
        <v>4267</v>
      </c>
      <c r="C4542" t="s">
        <v>13759</v>
      </c>
      <c r="D4542">
        <v>250</v>
      </c>
      <c r="E4542" s="7">
        <v>46784</v>
      </c>
    </row>
    <row r="4543" spans="2:5" hidden="1" x14ac:dyDescent="0.25">
      <c r="B4543" t="s">
        <v>4267</v>
      </c>
      <c r="C4543" t="s">
        <v>13759</v>
      </c>
      <c r="D4543">
        <v>150</v>
      </c>
      <c r="E4543" s="7">
        <v>46784</v>
      </c>
    </row>
    <row r="4544" spans="2:5" hidden="1" x14ac:dyDescent="0.25">
      <c r="B4544" t="s">
        <v>4267</v>
      </c>
      <c r="C4544" t="s">
        <v>13759</v>
      </c>
      <c r="D4544">
        <v>100</v>
      </c>
      <c r="E4544" s="7">
        <v>46784</v>
      </c>
    </row>
    <row r="4545" spans="2:5" hidden="1" x14ac:dyDescent="0.25">
      <c r="B4545" t="s">
        <v>4269</v>
      </c>
      <c r="C4545" t="s">
        <v>13760</v>
      </c>
      <c r="D4545">
        <v>449</v>
      </c>
      <c r="E4545" s="7">
        <v>46784</v>
      </c>
    </row>
    <row r="4546" spans="2:5" hidden="1" x14ac:dyDescent="0.25">
      <c r="B4546" t="s">
        <v>4269</v>
      </c>
      <c r="C4546" t="s">
        <v>13760</v>
      </c>
      <c r="D4546">
        <v>900</v>
      </c>
      <c r="E4546" s="7">
        <v>46784</v>
      </c>
    </row>
    <row r="4547" spans="2:5" hidden="1" x14ac:dyDescent="0.25">
      <c r="B4547" t="s">
        <v>4269</v>
      </c>
      <c r="C4547" t="s">
        <v>13760</v>
      </c>
      <c r="D4547">
        <v>1000</v>
      </c>
      <c r="E4547" s="7">
        <v>47150</v>
      </c>
    </row>
    <row r="4548" spans="2:5" hidden="1" x14ac:dyDescent="0.25">
      <c r="B4548" t="s">
        <v>4271</v>
      </c>
      <c r="C4548" t="s">
        <v>13761</v>
      </c>
      <c r="D4548">
        <v>558</v>
      </c>
      <c r="E4548" s="7">
        <v>46784</v>
      </c>
    </row>
    <row r="4549" spans="2:5" hidden="1" x14ac:dyDescent="0.25">
      <c r="B4549" t="s">
        <v>4271</v>
      </c>
      <c r="C4549" t="s">
        <v>13761</v>
      </c>
      <c r="D4549">
        <v>330</v>
      </c>
      <c r="E4549" s="7">
        <v>47150</v>
      </c>
    </row>
    <row r="4550" spans="2:5" hidden="1" x14ac:dyDescent="0.25">
      <c r="B4550" t="s">
        <v>4271</v>
      </c>
      <c r="C4550" t="s">
        <v>13761</v>
      </c>
      <c r="D4550">
        <v>270</v>
      </c>
      <c r="E4550" s="7">
        <v>47150</v>
      </c>
    </row>
    <row r="4551" spans="2:5" hidden="1" x14ac:dyDescent="0.25">
      <c r="B4551" t="s">
        <v>4273</v>
      </c>
      <c r="C4551" t="s">
        <v>4274</v>
      </c>
      <c r="D4551">
        <v>180</v>
      </c>
      <c r="E4551" s="7">
        <v>46784</v>
      </c>
    </row>
    <row r="4552" spans="2:5" hidden="1" x14ac:dyDescent="0.25">
      <c r="B4552" t="s">
        <v>4273</v>
      </c>
      <c r="C4552" t="s">
        <v>4274</v>
      </c>
      <c r="D4552">
        <v>0</v>
      </c>
      <c r="E4552" s="7">
        <v>46784</v>
      </c>
    </row>
    <row r="4553" spans="2:5" hidden="1" x14ac:dyDescent="0.25">
      <c r="B4553" t="s">
        <v>4275</v>
      </c>
      <c r="C4553" t="s">
        <v>13762</v>
      </c>
      <c r="D4553">
        <v>488</v>
      </c>
      <c r="E4553" s="7">
        <v>46784</v>
      </c>
    </row>
    <row r="4554" spans="2:5" hidden="1" x14ac:dyDescent="0.25">
      <c r="B4554" t="s">
        <v>4275</v>
      </c>
      <c r="C4554" t="s">
        <v>13762</v>
      </c>
      <c r="D4554">
        <v>500</v>
      </c>
      <c r="E4554" s="7">
        <v>47178</v>
      </c>
    </row>
    <row r="4555" spans="2:5" hidden="1" x14ac:dyDescent="0.25">
      <c r="B4555" t="s">
        <v>4275</v>
      </c>
      <c r="C4555" t="s">
        <v>13762</v>
      </c>
      <c r="D4555">
        <v>1000</v>
      </c>
      <c r="E4555" s="7">
        <v>46874</v>
      </c>
    </row>
    <row r="4556" spans="2:5" hidden="1" x14ac:dyDescent="0.25">
      <c r="B4556" t="s">
        <v>4277</v>
      </c>
      <c r="C4556" t="s">
        <v>13763</v>
      </c>
      <c r="D4556">
        <v>360</v>
      </c>
      <c r="E4556" s="7">
        <v>46784</v>
      </c>
    </row>
    <row r="4557" spans="2:5" hidden="1" x14ac:dyDescent="0.25">
      <c r="B4557" t="s">
        <v>4277</v>
      </c>
      <c r="C4557" t="s">
        <v>13763</v>
      </c>
      <c r="D4557">
        <v>300</v>
      </c>
      <c r="E4557" s="7">
        <v>47178</v>
      </c>
    </row>
    <row r="4558" spans="2:5" hidden="1" x14ac:dyDescent="0.25">
      <c r="B4558" t="s">
        <v>4277</v>
      </c>
      <c r="C4558" t="s">
        <v>13763</v>
      </c>
      <c r="D4558">
        <v>600</v>
      </c>
      <c r="E4558" s="7">
        <v>46874</v>
      </c>
    </row>
    <row r="4559" spans="2:5" hidden="1" x14ac:dyDescent="0.25">
      <c r="B4559" t="s">
        <v>4279</v>
      </c>
      <c r="C4559" t="s">
        <v>4280</v>
      </c>
      <c r="D4559">
        <v>20</v>
      </c>
      <c r="E4559" s="7">
        <v>46784</v>
      </c>
    </row>
    <row r="4560" spans="2:5" hidden="1" x14ac:dyDescent="0.25">
      <c r="B4560" t="s">
        <v>4281</v>
      </c>
      <c r="C4560" t="s">
        <v>13764</v>
      </c>
      <c r="D4560">
        <v>27</v>
      </c>
      <c r="E4560" s="7">
        <v>46784</v>
      </c>
    </row>
    <row r="4561" spans="2:5" hidden="1" x14ac:dyDescent="0.25">
      <c r="B4561" t="s">
        <v>4281</v>
      </c>
      <c r="C4561" t="s">
        <v>13764</v>
      </c>
      <c r="D4561">
        <v>500</v>
      </c>
      <c r="E4561" s="7">
        <v>47178</v>
      </c>
    </row>
    <row r="4562" spans="2:5" hidden="1" x14ac:dyDescent="0.25">
      <c r="B4562" t="s">
        <v>4281</v>
      </c>
      <c r="C4562" t="s">
        <v>13764</v>
      </c>
      <c r="D4562">
        <v>1700</v>
      </c>
      <c r="E4562" s="7">
        <v>46874</v>
      </c>
    </row>
    <row r="4563" spans="2:5" hidden="1" x14ac:dyDescent="0.25">
      <c r="B4563" t="s">
        <v>4283</v>
      </c>
      <c r="C4563" t="s">
        <v>13765</v>
      </c>
      <c r="D4563">
        <v>0</v>
      </c>
      <c r="E4563" s="7">
        <v>46784</v>
      </c>
    </row>
    <row r="4564" spans="2:5" hidden="1" x14ac:dyDescent="0.25">
      <c r="B4564" t="s">
        <v>4283</v>
      </c>
      <c r="C4564" t="s">
        <v>13765</v>
      </c>
      <c r="D4564">
        <v>0</v>
      </c>
      <c r="E4564" s="7">
        <v>46784</v>
      </c>
    </row>
    <row r="4565" spans="2:5" hidden="1" x14ac:dyDescent="0.25">
      <c r="B4565" t="s">
        <v>4283</v>
      </c>
      <c r="C4565" t="s">
        <v>13765</v>
      </c>
      <c r="D4565">
        <v>0</v>
      </c>
      <c r="E4565" s="7">
        <v>46784</v>
      </c>
    </row>
    <row r="4566" spans="2:5" hidden="1" x14ac:dyDescent="0.25">
      <c r="B4566" t="s">
        <v>4283</v>
      </c>
      <c r="C4566" t="s">
        <v>13765</v>
      </c>
      <c r="D4566">
        <v>123</v>
      </c>
      <c r="E4566" s="7">
        <v>46784</v>
      </c>
    </row>
    <row r="4567" spans="2:5" hidden="1" x14ac:dyDescent="0.25">
      <c r="B4567" t="s">
        <v>4283</v>
      </c>
      <c r="C4567" t="s">
        <v>13765</v>
      </c>
      <c r="D4567">
        <v>300</v>
      </c>
      <c r="E4567" s="7">
        <v>46905</v>
      </c>
    </row>
    <row r="4568" spans="2:5" hidden="1" x14ac:dyDescent="0.25">
      <c r="B4568" t="s">
        <v>4283</v>
      </c>
      <c r="C4568" t="s">
        <v>13765</v>
      </c>
      <c r="D4568">
        <v>1500</v>
      </c>
      <c r="E4568" s="7">
        <v>47150</v>
      </c>
    </row>
    <row r="4569" spans="2:5" hidden="1" x14ac:dyDescent="0.25">
      <c r="B4569" t="s">
        <v>4283</v>
      </c>
      <c r="C4569" t="s">
        <v>13765</v>
      </c>
      <c r="D4569">
        <v>150</v>
      </c>
      <c r="E4569" s="7">
        <v>46874</v>
      </c>
    </row>
    <row r="4570" spans="2:5" hidden="1" x14ac:dyDescent="0.25">
      <c r="B4570" t="s">
        <v>4283</v>
      </c>
      <c r="C4570" t="s">
        <v>13765</v>
      </c>
      <c r="D4570">
        <v>150</v>
      </c>
      <c r="E4570" s="7">
        <v>46874</v>
      </c>
    </row>
    <row r="4571" spans="2:5" hidden="1" x14ac:dyDescent="0.25">
      <c r="B4571" t="s">
        <v>4285</v>
      </c>
      <c r="C4571" t="s">
        <v>4286</v>
      </c>
      <c r="D4571">
        <v>140</v>
      </c>
      <c r="E4571" s="7">
        <v>46784</v>
      </c>
    </row>
    <row r="4572" spans="2:5" hidden="1" x14ac:dyDescent="0.25">
      <c r="B4572" t="s">
        <v>4285</v>
      </c>
      <c r="C4572" t="s">
        <v>4286</v>
      </c>
      <c r="D4572">
        <v>0</v>
      </c>
      <c r="E4572" s="7">
        <v>46784</v>
      </c>
    </row>
    <row r="4573" spans="2:5" hidden="1" x14ac:dyDescent="0.25">
      <c r="B4573" t="s">
        <v>4287</v>
      </c>
      <c r="C4573" t="s">
        <v>13766</v>
      </c>
      <c r="D4573">
        <v>500</v>
      </c>
      <c r="E4573" s="7">
        <v>47178</v>
      </c>
    </row>
    <row r="4574" spans="2:5" hidden="1" x14ac:dyDescent="0.25">
      <c r="B4574" t="s">
        <v>4287</v>
      </c>
      <c r="C4574" t="s">
        <v>13766</v>
      </c>
      <c r="D4574">
        <v>222</v>
      </c>
      <c r="E4574" s="7">
        <v>46784</v>
      </c>
    </row>
    <row r="4575" spans="2:5" hidden="1" x14ac:dyDescent="0.25">
      <c r="B4575" t="s">
        <v>4287</v>
      </c>
      <c r="C4575" t="s">
        <v>13766</v>
      </c>
      <c r="D4575">
        <v>250</v>
      </c>
      <c r="E4575" s="7">
        <v>46784</v>
      </c>
    </row>
    <row r="4576" spans="2:5" hidden="1" x14ac:dyDescent="0.25">
      <c r="B4576" t="s">
        <v>4287</v>
      </c>
      <c r="C4576" t="s">
        <v>13766</v>
      </c>
      <c r="D4576">
        <v>500</v>
      </c>
      <c r="E4576" s="7">
        <v>46874</v>
      </c>
    </row>
    <row r="4577" spans="2:5" hidden="1" x14ac:dyDescent="0.25">
      <c r="B4577" t="s">
        <v>4289</v>
      </c>
      <c r="C4577" t="s">
        <v>13767</v>
      </c>
      <c r="D4577">
        <v>300</v>
      </c>
      <c r="E4577" s="7">
        <v>47178</v>
      </c>
    </row>
    <row r="4578" spans="2:5" hidden="1" x14ac:dyDescent="0.25">
      <c r="B4578" t="s">
        <v>4289</v>
      </c>
      <c r="C4578" t="s">
        <v>13767</v>
      </c>
      <c r="D4578">
        <v>84</v>
      </c>
      <c r="E4578" s="7">
        <v>46784</v>
      </c>
    </row>
    <row r="4579" spans="2:5" hidden="1" x14ac:dyDescent="0.25">
      <c r="B4579" t="s">
        <v>4289</v>
      </c>
      <c r="C4579" t="s">
        <v>13767</v>
      </c>
      <c r="D4579">
        <v>120</v>
      </c>
      <c r="E4579" s="7">
        <v>46784</v>
      </c>
    </row>
    <row r="4580" spans="2:5" hidden="1" x14ac:dyDescent="0.25">
      <c r="B4580" t="s">
        <v>4289</v>
      </c>
      <c r="C4580" t="s">
        <v>13767</v>
      </c>
      <c r="D4580">
        <v>300</v>
      </c>
      <c r="E4580" s="7">
        <v>46874</v>
      </c>
    </row>
    <row r="4581" spans="2:5" hidden="1" x14ac:dyDescent="0.25">
      <c r="B4581" t="s">
        <v>4291</v>
      </c>
      <c r="C4581" t="s">
        <v>4292</v>
      </c>
      <c r="D4581">
        <v>100</v>
      </c>
      <c r="E4581" s="7">
        <v>46784</v>
      </c>
    </row>
    <row r="4582" spans="2:5" hidden="1" x14ac:dyDescent="0.25">
      <c r="B4582" t="s">
        <v>4291</v>
      </c>
      <c r="C4582" t="s">
        <v>4292</v>
      </c>
      <c r="D4582">
        <v>0</v>
      </c>
      <c r="E4582" s="7">
        <v>46784</v>
      </c>
    </row>
    <row r="4583" spans="2:5" hidden="1" x14ac:dyDescent="0.25">
      <c r="B4583" t="s">
        <v>4293</v>
      </c>
      <c r="C4583" t="s">
        <v>13768</v>
      </c>
      <c r="D4583">
        <v>5000</v>
      </c>
      <c r="E4583" s="7">
        <v>47178</v>
      </c>
    </row>
    <row r="4584" spans="2:5" hidden="1" x14ac:dyDescent="0.25">
      <c r="B4584" t="s">
        <v>4293</v>
      </c>
      <c r="C4584" t="s">
        <v>13768</v>
      </c>
      <c r="D4584">
        <v>231</v>
      </c>
      <c r="E4584" s="7">
        <v>46784</v>
      </c>
    </row>
    <row r="4585" spans="2:5" hidden="1" x14ac:dyDescent="0.25">
      <c r="B4585" t="s">
        <v>4293</v>
      </c>
      <c r="C4585" t="s">
        <v>13768</v>
      </c>
      <c r="D4585">
        <v>1100</v>
      </c>
      <c r="E4585" s="7">
        <v>46784</v>
      </c>
    </row>
    <row r="4586" spans="2:5" hidden="1" x14ac:dyDescent="0.25">
      <c r="B4586" t="s">
        <v>4295</v>
      </c>
      <c r="C4586" t="s">
        <v>13769</v>
      </c>
      <c r="D4586">
        <v>713</v>
      </c>
      <c r="E4586" s="7">
        <v>46784</v>
      </c>
    </row>
    <row r="4587" spans="2:5" hidden="1" x14ac:dyDescent="0.25">
      <c r="B4587" t="s">
        <v>4295</v>
      </c>
      <c r="C4587" t="s">
        <v>13769</v>
      </c>
      <c r="D4587">
        <v>270</v>
      </c>
      <c r="E4587" s="7">
        <v>46784</v>
      </c>
    </row>
    <row r="4588" spans="2:5" hidden="1" x14ac:dyDescent="0.25">
      <c r="B4588" t="s">
        <v>4295</v>
      </c>
      <c r="C4588" t="s">
        <v>13769</v>
      </c>
      <c r="D4588">
        <v>3000</v>
      </c>
      <c r="E4588" s="7">
        <v>47178</v>
      </c>
    </row>
    <row r="4589" spans="2:5" hidden="1" x14ac:dyDescent="0.25">
      <c r="B4589" t="s">
        <v>4297</v>
      </c>
      <c r="C4589" t="s">
        <v>4298</v>
      </c>
      <c r="D4589">
        <v>0</v>
      </c>
      <c r="E4589" s="7">
        <v>46784</v>
      </c>
    </row>
    <row r="4590" spans="2:5" hidden="1" x14ac:dyDescent="0.25">
      <c r="B4590" t="s">
        <v>4297</v>
      </c>
      <c r="C4590" t="s">
        <v>4298</v>
      </c>
      <c r="D4590">
        <v>35</v>
      </c>
      <c r="E4590" s="7">
        <v>46784</v>
      </c>
    </row>
    <row r="4591" spans="2:5" hidden="1" x14ac:dyDescent="0.25">
      <c r="B4591" t="s">
        <v>4297</v>
      </c>
      <c r="C4591" t="s">
        <v>4298</v>
      </c>
      <c r="D4591">
        <v>350</v>
      </c>
      <c r="E4591" s="7">
        <v>47178</v>
      </c>
    </row>
    <row r="4592" spans="2:5" hidden="1" x14ac:dyDescent="0.25">
      <c r="B4592" t="s">
        <v>4299</v>
      </c>
      <c r="C4592" t="s">
        <v>4300</v>
      </c>
      <c r="D4592">
        <v>980</v>
      </c>
      <c r="E4592" s="7">
        <v>47178</v>
      </c>
    </row>
    <row r="4593" spans="2:5" hidden="1" x14ac:dyDescent="0.25">
      <c r="B4593" t="s">
        <v>4301</v>
      </c>
      <c r="C4593" t="s">
        <v>4302</v>
      </c>
      <c r="D4593">
        <v>90</v>
      </c>
      <c r="E4593" s="7">
        <v>47178</v>
      </c>
    </row>
    <row r="4594" spans="2:5" hidden="1" x14ac:dyDescent="0.25">
      <c r="B4594" t="s">
        <v>4303</v>
      </c>
      <c r="C4594" t="s">
        <v>4304</v>
      </c>
      <c r="D4594">
        <v>100</v>
      </c>
      <c r="E4594" s="7">
        <v>47178</v>
      </c>
    </row>
    <row r="4595" spans="2:5" hidden="1" x14ac:dyDescent="0.25">
      <c r="B4595" t="s">
        <v>4305</v>
      </c>
      <c r="C4595" t="s">
        <v>4306</v>
      </c>
      <c r="D4595">
        <v>130</v>
      </c>
      <c r="E4595" s="7">
        <v>47178</v>
      </c>
    </row>
    <row r="4596" spans="2:5" hidden="1" x14ac:dyDescent="0.25">
      <c r="B4596" t="s">
        <v>4305</v>
      </c>
      <c r="C4596" t="s">
        <v>4306</v>
      </c>
      <c r="D4596">
        <v>70</v>
      </c>
      <c r="E4596" s="7">
        <v>47178</v>
      </c>
    </row>
    <row r="4597" spans="2:5" hidden="1" x14ac:dyDescent="0.25">
      <c r="B4597" t="s">
        <v>4307</v>
      </c>
      <c r="C4597" t="s">
        <v>4308</v>
      </c>
      <c r="D4597">
        <v>100</v>
      </c>
      <c r="E4597" s="7">
        <v>47178</v>
      </c>
    </row>
    <row r="4598" spans="2:5" hidden="1" x14ac:dyDescent="0.25">
      <c r="B4598" t="s">
        <v>4309</v>
      </c>
      <c r="C4598" t="s">
        <v>4310</v>
      </c>
      <c r="D4598">
        <v>200</v>
      </c>
      <c r="E4598" s="7">
        <v>47178</v>
      </c>
    </row>
    <row r="4599" spans="2:5" hidden="1" x14ac:dyDescent="0.25">
      <c r="B4599" t="s">
        <v>4309</v>
      </c>
      <c r="C4599" t="s">
        <v>4310</v>
      </c>
      <c r="D4599">
        <v>450</v>
      </c>
      <c r="E4599" s="7">
        <v>47178</v>
      </c>
    </row>
    <row r="4600" spans="2:5" hidden="1" x14ac:dyDescent="0.25">
      <c r="B4600" t="s">
        <v>4311</v>
      </c>
      <c r="C4600" t="s">
        <v>4312</v>
      </c>
      <c r="D4600">
        <v>0</v>
      </c>
      <c r="E4600" s="7" t="s">
        <v>30</v>
      </c>
    </row>
    <row r="4601" spans="2:5" hidden="1" x14ac:dyDescent="0.25">
      <c r="B4601" t="s">
        <v>4311</v>
      </c>
      <c r="C4601" t="s">
        <v>4312</v>
      </c>
      <c r="D4601">
        <v>180</v>
      </c>
      <c r="E4601" s="7">
        <v>47270</v>
      </c>
    </row>
    <row r="4602" spans="2:5" hidden="1" x14ac:dyDescent="0.25">
      <c r="B4602" t="s">
        <v>4311</v>
      </c>
      <c r="C4602" t="s">
        <v>4312</v>
      </c>
      <c r="D4602">
        <v>0</v>
      </c>
      <c r="E4602" s="7">
        <v>46235</v>
      </c>
    </row>
    <row r="4603" spans="2:5" hidden="1" x14ac:dyDescent="0.25">
      <c r="B4603" t="s">
        <v>4315</v>
      </c>
      <c r="C4603" t="s">
        <v>4316</v>
      </c>
      <c r="D4603">
        <v>0</v>
      </c>
      <c r="E4603" s="7">
        <v>45901</v>
      </c>
    </row>
    <row r="4604" spans="2:5" hidden="1" x14ac:dyDescent="0.25">
      <c r="B4604" t="s">
        <v>4315</v>
      </c>
      <c r="C4604" t="s">
        <v>4316</v>
      </c>
      <c r="D4604">
        <v>60</v>
      </c>
      <c r="E4604" s="7">
        <v>47150</v>
      </c>
    </row>
    <row r="4605" spans="2:5" hidden="1" x14ac:dyDescent="0.25">
      <c r="B4605" t="s">
        <v>4315</v>
      </c>
      <c r="C4605" t="s">
        <v>4316</v>
      </c>
      <c r="D4605">
        <v>0</v>
      </c>
      <c r="E4605" s="7">
        <v>45901</v>
      </c>
    </row>
    <row r="4606" spans="2:5" hidden="1" x14ac:dyDescent="0.25">
      <c r="B4606" t="s">
        <v>4315</v>
      </c>
      <c r="C4606" t="s">
        <v>4316</v>
      </c>
      <c r="D4606">
        <v>0</v>
      </c>
      <c r="E4606" s="7">
        <v>46419</v>
      </c>
    </row>
    <row r="4607" spans="2:5" hidden="1" x14ac:dyDescent="0.25">
      <c r="B4607" t="s">
        <v>4315</v>
      </c>
      <c r="C4607" t="s">
        <v>4316</v>
      </c>
      <c r="D4607">
        <v>0</v>
      </c>
      <c r="E4607" s="7">
        <v>46661</v>
      </c>
    </row>
    <row r="4608" spans="2:5" hidden="1" x14ac:dyDescent="0.25">
      <c r="B4608" t="s">
        <v>4315</v>
      </c>
      <c r="C4608" t="s">
        <v>4316</v>
      </c>
      <c r="D4608">
        <v>0</v>
      </c>
      <c r="E4608" s="7">
        <v>47088</v>
      </c>
    </row>
    <row r="4609" spans="2:5" hidden="1" x14ac:dyDescent="0.25">
      <c r="B4609" t="s">
        <v>4315</v>
      </c>
      <c r="C4609" t="s">
        <v>4316</v>
      </c>
      <c r="D4609">
        <v>0</v>
      </c>
      <c r="E4609" s="7">
        <v>46661</v>
      </c>
    </row>
    <row r="4610" spans="2:5" hidden="1" x14ac:dyDescent="0.25">
      <c r="B4610" t="s">
        <v>4321</v>
      </c>
      <c r="C4610" t="s">
        <v>4322</v>
      </c>
      <c r="D4610">
        <v>0</v>
      </c>
      <c r="E4610" s="7">
        <v>47119</v>
      </c>
    </row>
    <row r="4611" spans="2:5" hidden="1" x14ac:dyDescent="0.25">
      <c r="B4611" t="s">
        <v>4321</v>
      </c>
      <c r="C4611" t="s">
        <v>4322</v>
      </c>
      <c r="D4611">
        <v>0</v>
      </c>
      <c r="E4611" s="7">
        <v>46054</v>
      </c>
    </row>
    <row r="4612" spans="2:5" hidden="1" x14ac:dyDescent="0.25">
      <c r="B4612" t="s">
        <v>4325</v>
      </c>
      <c r="C4612" t="s">
        <v>4326</v>
      </c>
      <c r="D4612">
        <v>0</v>
      </c>
      <c r="E4612" s="7" t="s">
        <v>30</v>
      </c>
    </row>
    <row r="4613" spans="2:5" hidden="1" x14ac:dyDescent="0.25">
      <c r="B4613" t="s">
        <v>4325</v>
      </c>
      <c r="C4613" t="s">
        <v>4326</v>
      </c>
      <c r="D4613">
        <v>0</v>
      </c>
      <c r="E4613" s="7">
        <v>46143</v>
      </c>
    </row>
    <row r="4614" spans="2:5" hidden="1" x14ac:dyDescent="0.25">
      <c r="B4614" t="s">
        <v>4325</v>
      </c>
      <c r="C4614" t="s">
        <v>4326</v>
      </c>
      <c r="D4614">
        <v>0</v>
      </c>
      <c r="E4614" s="7">
        <v>46296</v>
      </c>
    </row>
    <row r="4615" spans="2:5" hidden="1" x14ac:dyDescent="0.25">
      <c r="B4615" t="s">
        <v>4325</v>
      </c>
      <c r="C4615" t="s">
        <v>4326</v>
      </c>
      <c r="D4615">
        <v>0</v>
      </c>
      <c r="E4615" s="7">
        <v>46143</v>
      </c>
    </row>
    <row r="4616" spans="2:5" hidden="1" x14ac:dyDescent="0.25">
      <c r="B4616" t="s">
        <v>4325</v>
      </c>
      <c r="C4616" t="s">
        <v>4326</v>
      </c>
      <c r="D4616">
        <v>0</v>
      </c>
      <c r="E4616" s="7">
        <v>46296</v>
      </c>
    </row>
    <row r="4617" spans="2:5" hidden="1" x14ac:dyDescent="0.25">
      <c r="B4617" t="s">
        <v>4328</v>
      </c>
      <c r="C4617" t="s">
        <v>4329</v>
      </c>
      <c r="D4617">
        <v>26</v>
      </c>
      <c r="E4617" s="7">
        <v>46661</v>
      </c>
    </row>
    <row r="4618" spans="2:5" hidden="1" x14ac:dyDescent="0.25">
      <c r="B4618" t="s">
        <v>4328</v>
      </c>
      <c r="C4618" t="s">
        <v>4329</v>
      </c>
      <c r="D4618">
        <v>0</v>
      </c>
      <c r="E4618" s="7">
        <v>46661</v>
      </c>
    </row>
    <row r="4619" spans="2:5" hidden="1" x14ac:dyDescent="0.25">
      <c r="B4619" t="s">
        <v>4328</v>
      </c>
      <c r="C4619" t="s">
        <v>4329</v>
      </c>
      <c r="D4619">
        <v>0</v>
      </c>
      <c r="E4619" s="7">
        <v>46722</v>
      </c>
    </row>
    <row r="4620" spans="2:5" hidden="1" x14ac:dyDescent="0.25">
      <c r="B4620" t="s">
        <v>4328</v>
      </c>
      <c r="C4620" t="s">
        <v>4329</v>
      </c>
      <c r="D4620">
        <v>0</v>
      </c>
      <c r="E4620" s="7">
        <v>46753</v>
      </c>
    </row>
    <row r="4621" spans="2:5" hidden="1" x14ac:dyDescent="0.25">
      <c r="B4621" t="s">
        <v>4328</v>
      </c>
      <c r="C4621" t="s">
        <v>4329</v>
      </c>
      <c r="D4621">
        <v>1350</v>
      </c>
      <c r="E4621" s="7">
        <v>46753</v>
      </c>
    </row>
    <row r="4622" spans="2:5" hidden="1" x14ac:dyDescent="0.25">
      <c r="B4622" t="s">
        <v>4328</v>
      </c>
      <c r="C4622" t="s">
        <v>4329</v>
      </c>
      <c r="D4622">
        <v>0</v>
      </c>
      <c r="E4622" s="7">
        <v>46753</v>
      </c>
    </row>
    <row r="4623" spans="2:5" hidden="1" x14ac:dyDescent="0.25">
      <c r="B4623" t="s">
        <v>4331</v>
      </c>
      <c r="C4623" t="s">
        <v>4332</v>
      </c>
      <c r="D4623">
        <v>0</v>
      </c>
      <c r="E4623" s="7">
        <v>46784</v>
      </c>
    </row>
    <row r="4624" spans="2:5" hidden="1" x14ac:dyDescent="0.25">
      <c r="B4624" t="s">
        <v>4333</v>
      </c>
      <c r="C4624" t="s">
        <v>4334</v>
      </c>
      <c r="D4624">
        <v>0</v>
      </c>
      <c r="E4624" s="7">
        <v>46874</v>
      </c>
    </row>
    <row r="4625" spans="2:5" hidden="1" x14ac:dyDescent="0.25">
      <c r="B4625" t="s">
        <v>4333</v>
      </c>
      <c r="C4625" t="s">
        <v>4334</v>
      </c>
      <c r="D4625">
        <v>0</v>
      </c>
      <c r="E4625" s="7">
        <v>46874</v>
      </c>
    </row>
    <row r="4626" spans="2:5" hidden="1" x14ac:dyDescent="0.25">
      <c r="B4626" t="s">
        <v>4335</v>
      </c>
      <c r="C4626" t="s">
        <v>4336</v>
      </c>
      <c r="D4626">
        <v>0</v>
      </c>
      <c r="E4626" s="7">
        <v>47423</v>
      </c>
    </row>
    <row r="4627" spans="2:5" hidden="1" x14ac:dyDescent="0.25">
      <c r="B4627" t="s">
        <v>4335</v>
      </c>
      <c r="C4627" t="s">
        <v>4336</v>
      </c>
      <c r="D4627">
        <v>210</v>
      </c>
      <c r="E4627" s="7">
        <v>47604</v>
      </c>
    </row>
    <row r="4628" spans="2:5" hidden="1" x14ac:dyDescent="0.25">
      <c r="B4628" t="s">
        <v>4335</v>
      </c>
      <c r="C4628" t="s">
        <v>4336</v>
      </c>
      <c r="D4628">
        <v>0</v>
      </c>
      <c r="E4628" s="7">
        <v>46508</v>
      </c>
    </row>
    <row r="4629" spans="2:5" hidden="1" x14ac:dyDescent="0.25">
      <c r="B4629" t="s">
        <v>4335</v>
      </c>
      <c r="C4629" t="s">
        <v>4336</v>
      </c>
      <c r="D4629">
        <v>0</v>
      </c>
      <c r="E4629" s="7">
        <v>46508</v>
      </c>
    </row>
    <row r="4630" spans="2:5" hidden="1" x14ac:dyDescent="0.25">
      <c r="B4630" t="s">
        <v>4335</v>
      </c>
      <c r="C4630" t="s">
        <v>4336</v>
      </c>
      <c r="D4630">
        <v>0</v>
      </c>
      <c r="E4630" s="7">
        <v>46905</v>
      </c>
    </row>
    <row r="4631" spans="2:5" hidden="1" x14ac:dyDescent="0.25">
      <c r="B4631" t="s">
        <v>4335</v>
      </c>
      <c r="C4631" t="s">
        <v>4336</v>
      </c>
      <c r="D4631">
        <v>0</v>
      </c>
      <c r="E4631" s="7">
        <v>47362</v>
      </c>
    </row>
    <row r="4632" spans="2:5" hidden="1" x14ac:dyDescent="0.25">
      <c r="B4632" t="s">
        <v>4335</v>
      </c>
      <c r="C4632" t="s">
        <v>4336</v>
      </c>
      <c r="D4632">
        <v>0</v>
      </c>
      <c r="E4632" s="7">
        <v>47331</v>
      </c>
    </row>
    <row r="4633" spans="2:5" hidden="1" x14ac:dyDescent="0.25">
      <c r="B4633" t="s">
        <v>4335</v>
      </c>
      <c r="C4633" t="s">
        <v>4336</v>
      </c>
      <c r="D4633">
        <v>0</v>
      </c>
      <c r="E4633" s="7">
        <v>46784</v>
      </c>
    </row>
    <row r="4634" spans="2:5" hidden="1" x14ac:dyDescent="0.25">
      <c r="B4634" t="s">
        <v>4335</v>
      </c>
      <c r="C4634" t="s">
        <v>4336</v>
      </c>
      <c r="D4634">
        <v>0</v>
      </c>
      <c r="E4634" s="7">
        <v>46784</v>
      </c>
    </row>
    <row r="4635" spans="2:5" hidden="1" x14ac:dyDescent="0.25">
      <c r="B4635" t="s">
        <v>4335</v>
      </c>
      <c r="C4635" t="s">
        <v>4336</v>
      </c>
      <c r="D4635">
        <v>0</v>
      </c>
      <c r="E4635" s="7">
        <v>46600</v>
      </c>
    </row>
    <row r="4636" spans="2:5" hidden="1" x14ac:dyDescent="0.25">
      <c r="B4636" t="s">
        <v>4335</v>
      </c>
      <c r="C4636" t="s">
        <v>4336</v>
      </c>
      <c r="D4636">
        <v>0</v>
      </c>
      <c r="E4636" s="7">
        <v>47300</v>
      </c>
    </row>
    <row r="4637" spans="2:5" hidden="1" x14ac:dyDescent="0.25">
      <c r="B4637" t="s">
        <v>4335</v>
      </c>
      <c r="C4637" t="s">
        <v>4336</v>
      </c>
      <c r="D4637">
        <v>0</v>
      </c>
      <c r="E4637" s="7">
        <v>47362</v>
      </c>
    </row>
    <row r="4638" spans="2:5" hidden="1" x14ac:dyDescent="0.25">
      <c r="B4638" t="s">
        <v>4335</v>
      </c>
      <c r="C4638" t="s">
        <v>4336</v>
      </c>
      <c r="D4638">
        <v>0</v>
      </c>
      <c r="E4638" s="7">
        <v>47331</v>
      </c>
    </row>
    <row r="4639" spans="2:5" hidden="1" x14ac:dyDescent="0.25">
      <c r="B4639" t="s">
        <v>4337</v>
      </c>
      <c r="C4639" t="s">
        <v>4338</v>
      </c>
      <c r="D4639">
        <v>0</v>
      </c>
      <c r="E4639" s="7">
        <v>46784</v>
      </c>
    </row>
    <row r="4640" spans="2:5" hidden="1" x14ac:dyDescent="0.25">
      <c r="B4640" t="s">
        <v>4337</v>
      </c>
      <c r="C4640" t="s">
        <v>4338</v>
      </c>
      <c r="D4640">
        <v>0</v>
      </c>
      <c r="E4640" s="7">
        <v>46874</v>
      </c>
    </row>
    <row r="4641" spans="2:5" hidden="1" x14ac:dyDescent="0.25">
      <c r="B4641" t="s">
        <v>4337</v>
      </c>
      <c r="C4641" t="s">
        <v>4338</v>
      </c>
      <c r="D4641">
        <v>0</v>
      </c>
      <c r="E4641" s="7">
        <v>46784</v>
      </c>
    </row>
    <row r="4642" spans="2:5" hidden="1" x14ac:dyDescent="0.25">
      <c r="B4642" t="s">
        <v>4337</v>
      </c>
      <c r="C4642" t="s">
        <v>4338</v>
      </c>
      <c r="D4642">
        <v>0</v>
      </c>
      <c r="E4642" s="7">
        <v>46935</v>
      </c>
    </row>
    <row r="4643" spans="2:5" hidden="1" x14ac:dyDescent="0.25">
      <c r="B4643" t="s">
        <v>4337</v>
      </c>
      <c r="C4643" t="s">
        <v>4338</v>
      </c>
      <c r="D4643">
        <v>569</v>
      </c>
      <c r="E4643" s="7">
        <v>47604</v>
      </c>
    </row>
    <row r="4644" spans="2:5" hidden="1" x14ac:dyDescent="0.25">
      <c r="B4644" t="s">
        <v>4337</v>
      </c>
      <c r="C4644" t="s">
        <v>4338</v>
      </c>
      <c r="D4644">
        <v>0</v>
      </c>
      <c r="E4644" s="7">
        <v>46600</v>
      </c>
    </row>
    <row r="4645" spans="2:5" hidden="1" x14ac:dyDescent="0.25">
      <c r="B4645" t="s">
        <v>4337</v>
      </c>
      <c r="C4645" t="s">
        <v>4338</v>
      </c>
      <c r="D4645">
        <v>0</v>
      </c>
      <c r="E4645" s="7">
        <v>46327</v>
      </c>
    </row>
    <row r="4646" spans="2:5" hidden="1" x14ac:dyDescent="0.25">
      <c r="B4646" t="s">
        <v>4337</v>
      </c>
      <c r="C4646" t="s">
        <v>4338</v>
      </c>
      <c r="D4646">
        <v>0</v>
      </c>
      <c r="E4646" s="7">
        <v>47362</v>
      </c>
    </row>
    <row r="4647" spans="2:5" hidden="1" x14ac:dyDescent="0.25">
      <c r="B4647" t="s">
        <v>4337</v>
      </c>
      <c r="C4647" t="s">
        <v>4338</v>
      </c>
      <c r="D4647">
        <v>0</v>
      </c>
      <c r="E4647" s="7">
        <v>47484</v>
      </c>
    </row>
    <row r="4648" spans="2:5" hidden="1" x14ac:dyDescent="0.25">
      <c r="B4648" t="s">
        <v>4337</v>
      </c>
      <c r="C4648" t="s">
        <v>4338</v>
      </c>
      <c r="D4648">
        <v>0</v>
      </c>
      <c r="E4648" s="7">
        <v>46784</v>
      </c>
    </row>
    <row r="4649" spans="2:5" hidden="1" x14ac:dyDescent="0.25">
      <c r="B4649" t="s">
        <v>4337</v>
      </c>
      <c r="C4649" t="s">
        <v>4338</v>
      </c>
      <c r="D4649">
        <v>0</v>
      </c>
      <c r="E4649" s="7">
        <v>47331</v>
      </c>
    </row>
    <row r="4650" spans="2:5" hidden="1" x14ac:dyDescent="0.25">
      <c r="B4650" t="s">
        <v>4337</v>
      </c>
      <c r="C4650" t="s">
        <v>4338</v>
      </c>
      <c r="D4650">
        <v>0</v>
      </c>
      <c r="E4650" s="7">
        <v>47362</v>
      </c>
    </row>
    <row r="4651" spans="2:5" hidden="1" x14ac:dyDescent="0.25">
      <c r="B4651" t="s">
        <v>4337</v>
      </c>
      <c r="C4651" t="s">
        <v>4338</v>
      </c>
      <c r="D4651">
        <v>0</v>
      </c>
      <c r="E4651" s="7">
        <v>47453</v>
      </c>
    </row>
    <row r="4652" spans="2:5" hidden="1" x14ac:dyDescent="0.25">
      <c r="B4652" t="s">
        <v>4337</v>
      </c>
      <c r="C4652" t="s">
        <v>4338</v>
      </c>
      <c r="D4652">
        <v>0</v>
      </c>
      <c r="E4652" s="7">
        <v>46569</v>
      </c>
    </row>
    <row r="4653" spans="2:5" hidden="1" x14ac:dyDescent="0.25">
      <c r="B4653" t="s">
        <v>4337</v>
      </c>
      <c r="C4653" t="s">
        <v>4338</v>
      </c>
      <c r="D4653">
        <v>0</v>
      </c>
      <c r="E4653" s="7">
        <v>46569</v>
      </c>
    </row>
    <row r="4654" spans="2:5" hidden="1" x14ac:dyDescent="0.25">
      <c r="B4654" t="s">
        <v>4337</v>
      </c>
      <c r="C4654" t="s">
        <v>4338</v>
      </c>
      <c r="D4654">
        <v>0</v>
      </c>
      <c r="E4654" s="7">
        <v>46327</v>
      </c>
    </row>
    <row r="4655" spans="2:5" hidden="1" x14ac:dyDescent="0.25">
      <c r="B4655" t="s">
        <v>4337</v>
      </c>
      <c r="C4655" t="s">
        <v>4338</v>
      </c>
      <c r="D4655">
        <v>0</v>
      </c>
      <c r="E4655" s="7">
        <v>47362</v>
      </c>
    </row>
    <row r="4656" spans="2:5" hidden="1" x14ac:dyDescent="0.25">
      <c r="B4656" t="s">
        <v>4337</v>
      </c>
      <c r="C4656" t="s">
        <v>4338</v>
      </c>
      <c r="D4656">
        <v>0</v>
      </c>
      <c r="E4656" s="7">
        <v>47453</v>
      </c>
    </row>
    <row r="4657" spans="2:5" hidden="1" x14ac:dyDescent="0.25">
      <c r="B4657" t="s">
        <v>4339</v>
      </c>
      <c r="C4657" t="s">
        <v>4340</v>
      </c>
      <c r="D4657">
        <v>0</v>
      </c>
      <c r="E4657" s="7">
        <v>46874</v>
      </c>
    </row>
    <row r="4658" spans="2:5" hidden="1" x14ac:dyDescent="0.25">
      <c r="B4658" t="s">
        <v>4339</v>
      </c>
      <c r="C4658" t="s">
        <v>4340</v>
      </c>
      <c r="D4658">
        <v>0</v>
      </c>
      <c r="E4658" s="7">
        <v>46784</v>
      </c>
    </row>
    <row r="4659" spans="2:5" hidden="1" x14ac:dyDescent="0.25">
      <c r="B4659" t="s">
        <v>4341</v>
      </c>
      <c r="C4659" t="s">
        <v>4342</v>
      </c>
      <c r="D4659">
        <v>0</v>
      </c>
      <c r="E4659" s="7">
        <v>46784</v>
      </c>
    </row>
    <row r="4660" spans="2:5" hidden="1" x14ac:dyDescent="0.25">
      <c r="B4660" t="s">
        <v>4343</v>
      </c>
      <c r="C4660" t="s">
        <v>4344</v>
      </c>
      <c r="D4660">
        <v>0</v>
      </c>
      <c r="E4660" s="7">
        <v>46905</v>
      </c>
    </row>
    <row r="4661" spans="2:5" hidden="1" x14ac:dyDescent="0.25">
      <c r="B4661" t="s">
        <v>4343</v>
      </c>
      <c r="C4661" t="s">
        <v>4344</v>
      </c>
      <c r="D4661">
        <v>0</v>
      </c>
      <c r="E4661" s="7">
        <v>47484</v>
      </c>
    </row>
    <row r="4662" spans="2:5" hidden="1" x14ac:dyDescent="0.25">
      <c r="B4662" t="s">
        <v>4345</v>
      </c>
      <c r="C4662" t="s">
        <v>4346</v>
      </c>
      <c r="D4662">
        <v>0</v>
      </c>
      <c r="E4662" s="7">
        <v>47362</v>
      </c>
    </row>
    <row r="4663" spans="2:5" hidden="1" x14ac:dyDescent="0.25">
      <c r="B4663" t="s">
        <v>4347</v>
      </c>
      <c r="C4663" t="s">
        <v>4348</v>
      </c>
      <c r="D4663">
        <v>11</v>
      </c>
      <c r="E4663" s="7">
        <v>46235</v>
      </c>
    </row>
    <row r="4664" spans="2:5" hidden="1" x14ac:dyDescent="0.25">
      <c r="B4664" t="s">
        <v>4347</v>
      </c>
      <c r="C4664" t="s">
        <v>4348</v>
      </c>
      <c r="D4664">
        <v>180</v>
      </c>
      <c r="E4664" s="7">
        <v>46235</v>
      </c>
    </row>
    <row r="4665" spans="2:5" hidden="1" x14ac:dyDescent="0.25">
      <c r="B4665" t="s">
        <v>4347</v>
      </c>
      <c r="C4665" t="s">
        <v>4348</v>
      </c>
      <c r="D4665">
        <v>0</v>
      </c>
      <c r="E4665" s="7">
        <v>46235</v>
      </c>
    </row>
    <row r="4666" spans="2:5" hidden="1" x14ac:dyDescent="0.25">
      <c r="B4666" t="s">
        <v>4347</v>
      </c>
      <c r="C4666" t="s">
        <v>4348</v>
      </c>
      <c r="D4666">
        <v>0</v>
      </c>
      <c r="E4666" s="7">
        <v>46235</v>
      </c>
    </row>
    <row r="4667" spans="2:5" hidden="1" x14ac:dyDescent="0.25">
      <c r="B4667" t="s">
        <v>4352</v>
      </c>
      <c r="C4667" t="s">
        <v>13497</v>
      </c>
      <c r="D4667">
        <v>0</v>
      </c>
      <c r="E4667" s="7">
        <v>46296</v>
      </c>
    </row>
    <row r="4668" spans="2:5" hidden="1" x14ac:dyDescent="0.25">
      <c r="B4668" t="s">
        <v>4352</v>
      </c>
      <c r="C4668" t="s">
        <v>13497</v>
      </c>
      <c r="D4668">
        <v>0</v>
      </c>
      <c r="E4668" s="7">
        <v>47300</v>
      </c>
    </row>
    <row r="4669" spans="2:5" hidden="1" x14ac:dyDescent="0.25">
      <c r="B4669" t="s">
        <v>4352</v>
      </c>
      <c r="C4669" t="s">
        <v>13497</v>
      </c>
      <c r="D4669">
        <v>738</v>
      </c>
      <c r="E4669" s="7">
        <v>47574</v>
      </c>
    </row>
    <row r="4670" spans="2:5" hidden="1" x14ac:dyDescent="0.25">
      <c r="B4670" t="s">
        <v>4352</v>
      </c>
      <c r="C4670" t="s">
        <v>13497</v>
      </c>
      <c r="D4670">
        <v>0</v>
      </c>
      <c r="E4670" s="7">
        <v>46296</v>
      </c>
    </row>
    <row r="4671" spans="2:5" hidden="1" x14ac:dyDescent="0.25">
      <c r="B4671" t="s">
        <v>4352</v>
      </c>
      <c r="C4671" t="s">
        <v>13497</v>
      </c>
      <c r="D4671">
        <v>0</v>
      </c>
      <c r="E4671" s="7">
        <v>47574</v>
      </c>
    </row>
    <row r="4672" spans="2:5" hidden="1" x14ac:dyDescent="0.25">
      <c r="B4672" t="s">
        <v>4352</v>
      </c>
      <c r="C4672" t="s">
        <v>13497</v>
      </c>
      <c r="D4672">
        <v>0</v>
      </c>
      <c r="E4672" s="7">
        <v>47574</v>
      </c>
    </row>
    <row r="4673" spans="2:5" hidden="1" x14ac:dyDescent="0.25">
      <c r="B4673" t="s">
        <v>4353</v>
      </c>
      <c r="C4673" t="s">
        <v>13770</v>
      </c>
      <c r="D4673">
        <v>0</v>
      </c>
      <c r="E4673" s="7">
        <v>47027</v>
      </c>
    </row>
    <row r="4674" spans="2:5" hidden="1" x14ac:dyDescent="0.25">
      <c r="B4674" t="s">
        <v>4353</v>
      </c>
      <c r="C4674" t="s">
        <v>13770</v>
      </c>
      <c r="D4674">
        <v>324</v>
      </c>
      <c r="E4674" s="7">
        <v>47300</v>
      </c>
    </row>
    <row r="4675" spans="2:5" hidden="1" x14ac:dyDescent="0.25">
      <c r="B4675" t="s">
        <v>4353</v>
      </c>
      <c r="C4675" t="s">
        <v>13770</v>
      </c>
      <c r="D4675">
        <v>3</v>
      </c>
      <c r="E4675" s="7">
        <v>47392</v>
      </c>
    </row>
    <row r="4676" spans="2:5" hidden="1" x14ac:dyDescent="0.25">
      <c r="B4676" t="s">
        <v>4353</v>
      </c>
      <c r="C4676" t="s">
        <v>13770</v>
      </c>
      <c r="D4676">
        <v>0</v>
      </c>
      <c r="E4676" s="7">
        <v>47300</v>
      </c>
    </row>
    <row r="4677" spans="2:5" hidden="1" x14ac:dyDescent="0.25">
      <c r="B4677" t="s">
        <v>4353</v>
      </c>
      <c r="C4677" t="s">
        <v>13770</v>
      </c>
      <c r="D4677">
        <v>0</v>
      </c>
      <c r="E4677" s="7">
        <v>47027</v>
      </c>
    </row>
    <row r="4678" spans="2:5" hidden="1" x14ac:dyDescent="0.25">
      <c r="B4678" t="s">
        <v>4353</v>
      </c>
      <c r="C4678" t="s">
        <v>13770</v>
      </c>
      <c r="D4678">
        <v>0</v>
      </c>
      <c r="E4678" s="7">
        <v>47300</v>
      </c>
    </row>
    <row r="4679" spans="2:5" hidden="1" x14ac:dyDescent="0.25">
      <c r="B4679" t="s">
        <v>4353</v>
      </c>
      <c r="C4679" t="s">
        <v>13770</v>
      </c>
      <c r="D4679">
        <v>0</v>
      </c>
      <c r="E4679" s="7">
        <v>47300</v>
      </c>
    </row>
    <row r="4680" spans="2:5" hidden="1" x14ac:dyDescent="0.25">
      <c r="B4680" t="s">
        <v>4357</v>
      </c>
      <c r="C4680" t="s">
        <v>13771</v>
      </c>
      <c r="D4680">
        <v>0</v>
      </c>
      <c r="E4680" s="7">
        <v>46905</v>
      </c>
    </row>
    <row r="4681" spans="2:5" hidden="1" x14ac:dyDescent="0.25">
      <c r="B4681" t="s">
        <v>4357</v>
      </c>
      <c r="C4681" t="s">
        <v>13771</v>
      </c>
      <c r="D4681">
        <v>350</v>
      </c>
      <c r="E4681" s="7">
        <v>47300</v>
      </c>
    </row>
    <row r="4682" spans="2:5" hidden="1" x14ac:dyDescent="0.25">
      <c r="B4682" t="s">
        <v>4357</v>
      </c>
      <c r="C4682" t="s">
        <v>13771</v>
      </c>
      <c r="D4682">
        <v>0</v>
      </c>
      <c r="E4682" s="7">
        <v>46905</v>
      </c>
    </row>
    <row r="4683" spans="2:5" hidden="1" x14ac:dyDescent="0.25">
      <c r="B4683" t="s">
        <v>4357</v>
      </c>
      <c r="C4683" t="s">
        <v>13771</v>
      </c>
      <c r="D4683">
        <v>0</v>
      </c>
      <c r="E4683" s="7">
        <v>46905</v>
      </c>
    </row>
    <row r="4684" spans="2:5" hidden="1" x14ac:dyDescent="0.25">
      <c r="B4684" t="s">
        <v>4357</v>
      </c>
      <c r="C4684" t="s">
        <v>13771</v>
      </c>
      <c r="D4684">
        <v>0</v>
      </c>
      <c r="E4684" s="7">
        <v>47300</v>
      </c>
    </row>
    <row r="4685" spans="2:5" hidden="1" x14ac:dyDescent="0.25">
      <c r="B4685" t="s">
        <v>4360</v>
      </c>
      <c r="C4685" t="s">
        <v>4361</v>
      </c>
      <c r="D4685">
        <v>0</v>
      </c>
      <c r="E4685" s="7" t="s">
        <v>30</v>
      </c>
    </row>
    <row r="4686" spans="2:5" hidden="1" x14ac:dyDescent="0.25">
      <c r="B4686" t="s">
        <v>4360</v>
      </c>
      <c r="C4686" t="s">
        <v>4361</v>
      </c>
      <c r="D4686">
        <v>0</v>
      </c>
      <c r="E4686" s="7">
        <v>46784</v>
      </c>
    </row>
    <row r="4687" spans="2:5" hidden="1" x14ac:dyDescent="0.25">
      <c r="B4687" t="s">
        <v>4360</v>
      </c>
      <c r="C4687" t="s">
        <v>4361</v>
      </c>
      <c r="D4687">
        <v>0</v>
      </c>
      <c r="E4687" s="7">
        <v>47119</v>
      </c>
    </row>
    <row r="4688" spans="2:5" hidden="1" x14ac:dyDescent="0.25">
      <c r="B4688" t="s">
        <v>4360</v>
      </c>
      <c r="C4688" t="s">
        <v>4361</v>
      </c>
      <c r="D4688">
        <v>0</v>
      </c>
      <c r="E4688" s="7">
        <v>46813</v>
      </c>
    </row>
    <row r="4689" spans="2:5" hidden="1" x14ac:dyDescent="0.25">
      <c r="B4689" t="s">
        <v>4360</v>
      </c>
      <c r="C4689" t="s">
        <v>4361</v>
      </c>
      <c r="D4689">
        <v>0</v>
      </c>
      <c r="E4689" s="7">
        <v>46844</v>
      </c>
    </row>
    <row r="4690" spans="2:5" hidden="1" x14ac:dyDescent="0.25">
      <c r="B4690" t="s">
        <v>4360</v>
      </c>
      <c r="C4690" t="s">
        <v>4361</v>
      </c>
      <c r="D4690">
        <v>0</v>
      </c>
      <c r="E4690" s="7">
        <v>46813</v>
      </c>
    </row>
    <row r="4691" spans="2:5" hidden="1" x14ac:dyDescent="0.25">
      <c r="B4691" t="s">
        <v>4360</v>
      </c>
      <c r="C4691" t="s">
        <v>4361</v>
      </c>
      <c r="D4691">
        <v>0</v>
      </c>
      <c r="E4691" s="7">
        <v>46844</v>
      </c>
    </row>
    <row r="4692" spans="2:5" hidden="1" x14ac:dyDescent="0.25">
      <c r="B4692" t="s">
        <v>4360</v>
      </c>
      <c r="C4692" t="s">
        <v>4361</v>
      </c>
      <c r="D4692">
        <v>0</v>
      </c>
      <c r="E4692" s="7">
        <v>46844</v>
      </c>
    </row>
    <row r="4693" spans="2:5" hidden="1" x14ac:dyDescent="0.25">
      <c r="B4693" t="s">
        <v>4360</v>
      </c>
      <c r="C4693" t="s">
        <v>4361</v>
      </c>
      <c r="D4693">
        <v>0</v>
      </c>
      <c r="E4693" s="7">
        <v>46844</v>
      </c>
    </row>
    <row r="4694" spans="2:5" hidden="1" x14ac:dyDescent="0.25">
      <c r="B4694" t="s">
        <v>4360</v>
      </c>
      <c r="C4694" t="s">
        <v>4361</v>
      </c>
      <c r="D4694">
        <v>0</v>
      </c>
      <c r="E4694" s="7">
        <v>46813</v>
      </c>
    </row>
    <row r="4695" spans="2:5" hidden="1" x14ac:dyDescent="0.25">
      <c r="B4695" t="s">
        <v>4360</v>
      </c>
      <c r="C4695" t="s">
        <v>4361</v>
      </c>
      <c r="D4695">
        <v>0</v>
      </c>
      <c r="E4695" s="7">
        <v>46813</v>
      </c>
    </row>
    <row r="4696" spans="2:5" hidden="1" x14ac:dyDescent="0.25">
      <c r="B4696" t="s">
        <v>4360</v>
      </c>
      <c r="C4696" t="s">
        <v>4361</v>
      </c>
      <c r="D4696">
        <v>0</v>
      </c>
      <c r="E4696" s="7">
        <v>46844</v>
      </c>
    </row>
    <row r="4697" spans="2:5" hidden="1" x14ac:dyDescent="0.25">
      <c r="B4697" t="s">
        <v>4360</v>
      </c>
      <c r="C4697" t="s">
        <v>4361</v>
      </c>
      <c r="D4697">
        <v>0</v>
      </c>
      <c r="E4697" s="7">
        <v>46874</v>
      </c>
    </row>
    <row r="4698" spans="2:5" hidden="1" x14ac:dyDescent="0.25">
      <c r="B4698" t="s">
        <v>4360</v>
      </c>
      <c r="C4698" t="s">
        <v>4361</v>
      </c>
      <c r="D4698">
        <v>0</v>
      </c>
      <c r="E4698" s="7">
        <v>46905</v>
      </c>
    </row>
    <row r="4699" spans="2:5" hidden="1" x14ac:dyDescent="0.25">
      <c r="B4699" t="s">
        <v>4360</v>
      </c>
      <c r="C4699" t="s">
        <v>4361</v>
      </c>
      <c r="D4699">
        <v>0</v>
      </c>
      <c r="E4699" s="7">
        <v>46966</v>
      </c>
    </row>
    <row r="4700" spans="2:5" hidden="1" x14ac:dyDescent="0.25">
      <c r="B4700" t="s">
        <v>4360</v>
      </c>
      <c r="C4700" t="s">
        <v>4361</v>
      </c>
      <c r="D4700">
        <v>0</v>
      </c>
      <c r="E4700" s="7">
        <v>47058</v>
      </c>
    </row>
    <row r="4701" spans="2:5" hidden="1" x14ac:dyDescent="0.25">
      <c r="B4701" t="s">
        <v>4360</v>
      </c>
      <c r="C4701" t="s">
        <v>4361</v>
      </c>
      <c r="D4701">
        <v>0</v>
      </c>
      <c r="E4701" s="7">
        <v>47088</v>
      </c>
    </row>
    <row r="4702" spans="2:5" hidden="1" x14ac:dyDescent="0.25">
      <c r="B4702" t="s">
        <v>4360</v>
      </c>
      <c r="C4702" t="s">
        <v>4361</v>
      </c>
      <c r="D4702">
        <v>0</v>
      </c>
      <c r="E4702" s="7">
        <v>46753</v>
      </c>
    </row>
    <row r="4703" spans="2:5" hidden="1" x14ac:dyDescent="0.25">
      <c r="B4703" t="s">
        <v>4360</v>
      </c>
      <c r="C4703" t="s">
        <v>4361</v>
      </c>
      <c r="D4703">
        <v>0</v>
      </c>
      <c r="E4703" s="7">
        <v>46753</v>
      </c>
    </row>
    <row r="4704" spans="2:5" hidden="1" x14ac:dyDescent="0.25">
      <c r="B4704" t="s">
        <v>4360</v>
      </c>
      <c r="C4704" t="s">
        <v>4361</v>
      </c>
      <c r="D4704">
        <v>0</v>
      </c>
      <c r="E4704" s="7">
        <v>47178</v>
      </c>
    </row>
    <row r="4705" spans="2:5" hidden="1" x14ac:dyDescent="0.25">
      <c r="B4705" t="s">
        <v>4360</v>
      </c>
      <c r="C4705" t="s">
        <v>4361</v>
      </c>
      <c r="D4705">
        <v>1728</v>
      </c>
      <c r="E4705" s="7">
        <v>47178</v>
      </c>
    </row>
    <row r="4706" spans="2:5" hidden="1" x14ac:dyDescent="0.25">
      <c r="B4706" t="s">
        <v>4360</v>
      </c>
      <c r="C4706" t="s">
        <v>4361</v>
      </c>
      <c r="D4706">
        <v>0</v>
      </c>
      <c r="E4706" s="7">
        <v>47119</v>
      </c>
    </row>
    <row r="4707" spans="2:5" hidden="1" x14ac:dyDescent="0.25">
      <c r="B4707" t="s">
        <v>4360</v>
      </c>
      <c r="C4707" t="s">
        <v>4361</v>
      </c>
      <c r="D4707">
        <v>0</v>
      </c>
      <c r="E4707" s="7">
        <v>47150</v>
      </c>
    </row>
    <row r="4708" spans="2:5" hidden="1" x14ac:dyDescent="0.25">
      <c r="B4708" t="s">
        <v>4360</v>
      </c>
      <c r="C4708" t="s">
        <v>4361</v>
      </c>
      <c r="D4708">
        <v>0</v>
      </c>
      <c r="E4708" s="7">
        <v>47150</v>
      </c>
    </row>
    <row r="4709" spans="2:5" hidden="1" x14ac:dyDescent="0.25">
      <c r="B4709" t="s">
        <v>4360</v>
      </c>
      <c r="C4709" t="s">
        <v>4361</v>
      </c>
      <c r="D4709">
        <v>0</v>
      </c>
      <c r="E4709" s="7">
        <v>46874</v>
      </c>
    </row>
    <row r="4710" spans="2:5" hidden="1" x14ac:dyDescent="0.25">
      <c r="B4710" t="s">
        <v>4360</v>
      </c>
      <c r="C4710" t="s">
        <v>4361</v>
      </c>
      <c r="D4710">
        <v>0</v>
      </c>
      <c r="E4710" s="7">
        <v>46905</v>
      </c>
    </row>
    <row r="4711" spans="2:5" hidden="1" x14ac:dyDescent="0.25">
      <c r="B4711" t="s">
        <v>4360</v>
      </c>
      <c r="C4711" t="s">
        <v>4361</v>
      </c>
      <c r="D4711">
        <v>0</v>
      </c>
      <c r="E4711" s="7">
        <v>46874</v>
      </c>
    </row>
    <row r="4712" spans="2:5" hidden="1" x14ac:dyDescent="0.25">
      <c r="B4712" t="s">
        <v>4360</v>
      </c>
      <c r="C4712" t="s">
        <v>4361</v>
      </c>
      <c r="D4712">
        <v>0</v>
      </c>
      <c r="E4712" s="7">
        <v>46905</v>
      </c>
    </row>
    <row r="4713" spans="2:5" hidden="1" x14ac:dyDescent="0.25">
      <c r="B4713" t="s">
        <v>4360</v>
      </c>
      <c r="C4713" t="s">
        <v>4361</v>
      </c>
      <c r="D4713">
        <v>0</v>
      </c>
      <c r="E4713" s="7">
        <v>46600</v>
      </c>
    </row>
    <row r="4714" spans="2:5" hidden="1" x14ac:dyDescent="0.25">
      <c r="B4714" t="s">
        <v>4360</v>
      </c>
      <c r="C4714" t="s">
        <v>4361</v>
      </c>
      <c r="D4714">
        <v>0</v>
      </c>
      <c r="E4714" s="7">
        <v>46600</v>
      </c>
    </row>
    <row r="4715" spans="2:5" hidden="1" x14ac:dyDescent="0.25">
      <c r="B4715" t="s">
        <v>4360</v>
      </c>
      <c r="C4715" t="s">
        <v>4361</v>
      </c>
      <c r="D4715">
        <v>0</v>
      </c>
      <c r="E4715" s="7">
        <v>46997</v>
      </c>
    </row>
    <row r="4716" spans="2:5" hidden="1" x14ac:dyDescent="0.25">
      <c r="B4716" t="s">
        <v>4360</v>
      </c>
      <c r="C4716" t="s">
        <v>4361</v>
      </c>
      <c r="D4716">
        <v>0</v>
      </c>
      <c r="E4716" s="7">
        <v>46997</v>
      </c>
    </row>
    <row r="4717" spans="2:5" hidden="1" x14ac:dyDescent="0.25">
      <c r="B4717" t="s">
        <v>4360</v>
      </c>
      <c r="C4717" t="s">
        <v>4361</v>
      </c>
      <c r="D4717">
        <v>0</v>
      </c>
      <c r="E4717" s="7">
        <v>46692</v>
      </c>
    </row>
    <row r="4718" spans="2:5" hidden="1" x14ac:dyDescent="0.25">
      <c r="B4718" t="s">
        <v>4360</v>
      </c>
      <c r="C4718" t="s">
        <v>4361</v>
      </c>
      <c r="D4718">
        <v>0</v>
      </c>
      <c r="E4718" s="7">
        <v>46661</v>
      </c>
    </row>
    <row r="4719" spans="2:5" hidden="1" x14ac:dyDescent="0.25">
      <c r="B4719" t="s">
        <v>4360</v>
      </c>
      <c r="C4719" t="s">
        <v>4361</v>
      </c>
      <c r="D4719">
        <v>0</v>
      </c>
      <c r="E4719" s="7">
        <v>46692</v>
      </c>
    </row>
    <row r="4720" spans="2:5" hidden="1" x14ac:dyDescent="0.25">
      <c r="B4720" t="s">
        <v>4360</v>
      </c>
      <c r="C4720" t="s">
        <v>4361</v>
      </c>
      <c r="D4720">
        <v>0</v>
      </c>
      <c r="E4720" s="7">
        <v>46661</v>
      </c>
    </row>
    <row r="4721" spans="2:5" hidden="1" x14ac:dyDescent="0.25">
      <c r="B4721" t="s">
        <v>4360</v>
      </c>
      <c r="C4721" t="s">
        <v>4361</v>
      </c>
      <c r="D4721">
        <v>0</v>
      </c>
      <c r="E4721" s="7">
        <v>46661</v>
      </c>
    </row>
    <row r="4722" spans="2:5" hidden="1" x14ac:dyDescent="0.25">
      <c r="B4722" t="s">
        <v>4360</v>
      </c>
      <c r="C4722" t="s">
        <v>4361</v>
      </c>
      <c r="D4722">
        <v>0</v>
      </c>
      <c r="E4722" s="7">
        <v>46692</v>
      </c>
    </row>
    <row r="4723" spans="2:5" hidden="1" x14ac:dyDescent="0.25">
      <c r="B4723" t="s">
        <v>4360</v>
      </c>
      <c r="C4723" t="s">
        <v>4361</v>
      </c>
      <c r="D4723">
        <v>0</v>
      </c>
      <c r="E4723" s="7">
        <v>46722</v>
      </c>
    </row>
    <row r="4724" spans="2:5" hidden="1" x14ac:dyDescent="0.25">
      <c r="B4724" t="s">
        <v>4360</v>
      </c>
      <c r="C4724" t="s">
        <v>4361</v>
      </c>
      <c r="D4724">
        <v>0</v>
      </c>
      <c r="E4724" s="7">
        <v>46661</v>
      </c>
    </row>
    <row r="4725" spans="2:5" hidden="1" x14ac:dyDescent="0.25">
      <c r="B4725" t="s">
        <v>4360</v>
      </c>
      <c r="C4725" t="s">
        <v>4361</v>
      </c>
      <c r="D4725">
        <v>0</v>
      </c>
      <c r="E4725" s="7">
        <v>47058</v>
      </c>
    </row>
    <row r="4726" spans="2:5" hidden="1" x14ac:dyDescent="0.25">
      <c r="B4726" t="s">
        <v>4360</v>
      </c>
      <c r="C4726" t="s">
        <v>4361</v>
      </c>
      <c r="D4726">
        <v>0</v>
      </c>
      <c r="E4726" s="7">
        <v>47027</v>
      </c>
    </row>
    <row r="4727" spans="2:5" hidden="1" x14ac:dyDescent="0.25">
      <c r="B4727" t="s">
        <v>4360</v>
      </c>
      <c r="C4727" t="s">
        <v>4361</v>
      </c>
      <c r="D4727">
        <v>0</v>
      </c>
      <c r="E4727" s="7">
        <v>47058</v>
      </c>
    </row>
    <row r="4728" spans="2:5" hidden="1" x14ac:dyDescent="0.25">
      <c r="B4728" t="s">
        <v>4360</v>
      </c>
      <c r="C4728" t="s">
        <v>4361</v>
      </c>
      <c r="D4728">
        <v>0</v>
      </c>
      <c r="E4728" s="7">
        <v>46997</v>
      </c>
    </row>
    <row r="4729" spans="2:5" hidden="1" x14ac:dyDescent="0.25">
      <c r="B4729" t="s">
        <v>4360</v>
      </c>
      <c r="C4729" t="s">
        <v>4361</v>
      </c>
      <c r="D4729">
        <v>0</v>
      </c>
      <c r="E4729" s="7">
        <v>47027</v>
      </c>
    </row>
    <row r="4730" spans="2:5" hidden="1" x14ac:dyDescent="0.25">
      <c r="B4730" t="s">
        <v>4360</v>
      </c>
      <c r="C4730" t="s">
        <v>4361</v>
      </c>
      <c r="D4730">
        <v>0</v>
      </c>
      <c r="E4730" s="7">
        <v>47027</v>
      </c>
    </row>
    <row r="4731" spans="2:5" hidden="1" x14ac:dyDescent="0.25">
      <c r="B4731" t="s">
        <v>4360</v>
      </c>
      <c r="C4731" t="s">
        <v>4361</v>
      </c>
      <c r="D4731">
        <v>0</v>
      </c>
      <c r="E4731" s="7">
        <v>46722</v>
      </c>
    </row>
    <row r="4732" spans="2:5" hidden="1" x14ac:dyDescent="0.25">
      <c r="B4732" t="s">
        <v>4360</v>
      </c>
      <c r="C4732" t="s">
        <v>4361</v>
      </c>
      <c r="D4732">
        <v>0</v>
      </c>
      <c r="E4732" s="7">
        <v>47088</v>
      </c>
    </row>
    <row r="4733" spans="2:5" hidden="1" x14ac:dyDescent="0.25">
      <c r="B4733" t="s">
        <v>4360</v>
      </c>
      <c r="C4733" t="s">
        <v>4361</v>
      </c>
      <c r="D4733">
        <v>0</v>
      </c>
      <c r="E4733" s="7">
        <v>47088</v>
      </c>
    </row>
    <row r="4734" spans="2:5" hidden="1" x14ac:dyDescent="0.25">
      <c r="B4734" t="s">
        <v>4360</v>
      </c>
      <c r="C4734" t="s">
        <v>4361</v>
      </c>
      <c r="D4734">
        <v>0</v>
      </c>
      <c r="E4734" s="7">
        <v>47088</v>
      </c>
    </row>
    <row r="4735" spans="2:5" hidden="1" x14ac:dyDescent="0.25">
      <c r="B4735" t="s">
        <v>4360</v>
      </c>
      <c r="C4735" t="s">
        <v>4361</v>
      </c>
      <c r="D4735">
        <v>0</v>
      </c>
      <c r="E4735" s="7">
        <v>47088</v>
      </c>
    </row>
    <row r="4736" spans="2:5" hidden="1" x14ac:dyDescent="0.25">
      <c r="B4736" t="s">
        <v>4360</v>
      </c>
      <c r="C4736" t="s">
        <v>4361</v>
      </c>
      <c r="D4736">
        <v>0</v>
      </c>
      <c r="E4736" s="7">
        <v>47027</v>
      </c>
    </row>
    <row r="4737" spans="2:5" hidden="1" x14ac:dyDescent="0.25">
      <c r="B4737" t="s">
        <v>4360</v>
      </c>
      <c r="C4737" t="s">
        <v>4361</v>
      </c>
      <c r="D4737">
        <v>0</v>
      </c>
      <c r="E4737" s="7">
        <v>47119</v>
      </c>
    </row>
    <row r="4738" spans="2:5" hidden="1" x14ac:dyDescent="0.25">
      <c r="B4738" t="s">
        <v>4360</v>
      </c>
      <c r="C4738" t="s">
        <v>4361</v>
      </c>
      <c r="D4738">
        <v>0</v>
      </c>
      <c r="E4738" s="7">
        <v>46966</v>
      </c>
    </row>
    <row r="4739" spans="2:5" hidden="1" x14ac:dyDescent="0.25">
      <c r="B4739" t="s">
        <v>4360</v>
      </c>
      <c r="C4739" t="s">
        <v>4361</v>
      </c>
      <c r="D4739">
        <v>0</v>
      </c>
      <c r="E4739" s="7">
        <v>47088</v>
      </c>
    </row>
    <row r="4740" spans="2:5" hidden="1" x14ac:dyDescent="0.25">
      <c r="B4740" t="s">
        <v>4360</v>
      </c>
      <c r="C4740" t="s">
        <v>4361</v>
      </c>
      <c r="D4740">
        <v>0</v>
      </c>
      <c r="E4740" s="7">
        <v>47119</v>
      </c>
    </row>
    <row r="4741" spans="2:5" hidden="1" x14ac:dyDescent="0.25">
      <c r="B4741" t="s">
        <v>4360</v>
      </c>
      <c r="C4741" t="s">
        <v>4361</v>
      </c>
      <c r="D4741">
        <v>0</v>
      </c>
      <c r="E4741" s="7">
        <v>47150</v>
      </c>
    </row>
    <row r="4742" spans="2:5" hidden="1" x14ac:dyDescent="0.25">
      <c r="B4742" t="s">
        <v>4360</v>
      </c>
      <c r="C4742" t="s">
        <v>4361</v>
      </c>
      <c r="D4742">
        <v>0</v>
      </c>
      <c r="E4742" s="7">
        <v>46874</v>
      </c>
    </row>
    <row r="4743" spans="2:5" hidden="1" x14ac:dyDescent="0.25">
      <c r="B4743" t="s">
        <v>4360</v>
      </c>
      <c r="C4743" t="s">
        <v>4361</v>
      </c>
      <c r="D4743">
        <v>0</v>
      </c>
      <c r="E4743" s="7">
        <v>46997</v>
      </c>
    </row>
    <row r="4744" spans="2:5" hidden="1" x14ac:dyDescent="0.25">
      <c r="B4744" t="s">
        <v>4360</v>
      </c>
      <c r="C4744" t="s">
        <v>4361</v>
      </c>
      <c r="D4744">
        <v>0</v>
      </c>
      <c r="E4744" s="7">
        <v>46661</v>
      </c>
    </row>
    <row r="4745" spans="2:5" hidden="1" x14ac:dyDescent="0.25">
      <c r="B4745" t="s">
        <v>4360</v>
      </c>
      <c r="C4745" t="s">
        <v>4361</v>
      </c>
      <c r="D4745">
        <v>0</v>
      </c>
      <c r="E4745" s="7">
        <v>47027</v>
      </c>
    </row>
    <row r="4746" spans="2:5" hidden="1" x14ac:dyDescent="0.25">
      <c r="B4746" t="s">
        <v>4360</v>
      </c>
      <c r="C4746" t="s">
        <v>4361</v>
      </c>
      <c r="D4746">
        <v>0</v>
      </c>
      <c r="E4746" s="7">
        <v>47027</v>
      </c>
    </row>
    <row r="4747" spans="2:5" hidden="1" x14ac:dyDescent="0.25">
      <c r="B4747" t="s">
        <v>4396</v>
      </c>
      <c r="C4747" t="s">
        <v>4397</v>
      </c>
      <c r="D4747">
        <v>0</v>
      </c>
      <c r="E4747" s="7" t="s">
        <v>30</v>
      </c>
    </row>
    <row r="4748" spans="2:5" hidden="1" x14ac:dyDescent="0.25">
      <c r="B4748" t="s">
        <v>4396</v>
      </c>
      <c r="C4748" t="s">
        <v>4397</v>
      </c>
      <c r="D4748">
        <v>0</v>
      </c>
      <c r="E4748" s="7">
        <v>46966</v>
      </c>
    </row>
    <row r="4749" spans="2:5" hidden="1" x14ac:dyDescent="0.25">
      <c r="B4749" t="s">
        <v>4396</v>
      </c>
      <c r="C4749" t="s">
        <v>4397</v>
      </c>
      <c r="D4749">
        <v>0</v>
      </c>
      <c r="E4749" s="7">
        <v>46874</v>
      </c>
    </row>
    <row r="4750" spans="2:5" hidden="1" x14ac:dyDescent="0.25">
      <c r="B4750" t="s">
        <v>4396</v>
      </c>
      <c r="C4750" t="s">
        <v>4397</v>
      </c>
      <c r="D4750">
        <v>0</v>
      </c>
      <c r="E4750" s="7">
        <v>47178</v>
      </c>
    </row>
    <row r="4751" spans="2:5" hidden="1" x14ac:dyDescent="0.25">
      <c r="B4751" t="s">
        <v>4396</v>
      </c>
      <c r="C4751" t="s">
        <v>4397</v>
      </c>
      <c r="D4751">
        <v>0</v>
      </c>
      <c r="E4751" s="7">
        <v>46905</v>
      </c>
    </row>
    <row r="4752" spans="2:5" hidden="1" x14ac:dyDescent="0.25">
      <c r="B4752" t="s">
        <v>4396</v>
      </c>
      <c r="C4752" t="s">
        <v>4397</v>
      </c>
      <c r="D4752">
        <v>0</v>
      </c>
      <c r="E4752" s="7">
        <v>46905</v>
      </c>
    </row>
    <row r="4753" spans="2:5" hidden="1" x14ac:dyDescent="0.25">
      <c r="B4753" t="s">
        <v>4396</v>
      </c>
      <c r="C4753" t="s">
        <v>4397</v>
      </c>
      <c r="D4753">
        <v>0</v>
      </c>
      <c r="E4753" s="7">
        <v>46874</v>
      </c>
    </row>
    <row r="4754" spans="2:5" hidden="1" x14ac:dyDescent="0.25">
      <c r="B4754" t="s">
        <v>4396</v>
      </c>
      <c r="C4754" t="s">
        <v>4397</v>
      </c>
      <c r="D4754">
        <v>0</v>
      </c>
      <c r="E4754" s="7">
        <v>46905</v>
      </c>
    </row>
    <row r="4755" spans="2:5" hidden="1" x14ac:dyDescent="0.25">
      <c r="B4755" t="s">
        <v>4396</v>
      </c>
      <c r="C4755" t="s">
        <v>4397</v>
      </c>
      <c r="D4755">
        <v>0</v>
      </c>
      <c r="E4755" s="7">
        <v>46905</v>
      </c>
    </row>
    <row r="4756" spans="2:5" hidden="1" x14ac:dyDescent="0.25">
      <c r="B4756" t="s">
        <v>4396</v>
      </c>
      <c r="C4756" t="s">
        <v>4397</v>
      </c>
      <c r="D4756">
        <v>0</v>
      </c>
      <c r="E4756" s="7">
        <v>46935</v>
      </c>
    </row>
    <row r="4757" spans="2:5" hidden="1" x14ac:dyDescent="0.25">
      <c r="B4757" t="s">
        <v>4396</v>
      </c>
      <c r="C4757" t="s">
        <v>4397</v>
      </c>
      <c r="D4757">
        <v>0</v>
      </c>
      <c r="E4757" s="7">
        <v>46874</v>
      </c>
    </row>
    <row r="4758" spans="2:5" hidden="1" x14ac:dyDescent="0.25">
      <c r="B4758" t="s">
        <v>4396</v>
      </c>
      <c r="C4758" t="s">
        <v>4397</v>
      </c>
      <c r="D4758">
        <v>0</v>
      </c>
      <c r="E4758" s="7">
        <v>46935</v>
      </c>
    </row>
    <row r="4759" spans="2:5" hidden="1" x14ac:dyDescent="0.25">
      <c r="B4759" t="s">
        <v>4396</v>
      </c>
      <c r="C4759" t="s">
        <v>4397</v>
      </c>
      <c r="D4759">
        <v>0</v>
      </c>
      <c r="E4759" s="7">
        <v>46997</v>
      </c>
    </row>
    <row r="4760" spans="2:5" hidden="1" x14ac:dyDescent="0.25">
      <c r="B4760" t="s">
        <v>4396</v>
      </c>
      <c r="C4760" t="s">
        <v>4397</v>
      </c>
      <c r="D4760">
        <v>0</v>
      </c>
      <c r="E4760" s="7">
        <v>46997</v>
      </c>
    </row>
    <row r="4761" spans="2:5" hidden="1" x14ac:dyDescent="0.25">
      <c r="B4761" t="s">
        <v>4396</v>
      </c>
      <c r="C4761" t="s">
        <v>4397</v>
      </c>
      <c r="D4761">
        <v>0</v>
      </c>
      <c r="E4761" s="7">
        <v>46997</v>
      </c>
    </row>
    <row r="4762" spans="2:5" hidden="1" x14ac:dyDescent="0.25">
      <c r="B4762" t="s">
        <v>4396</v>
      </c>
      <c r="C4762" t="s">
        <v>4397</v>
      </c>
      <c r="D4762">
        <v>0</v>
      </c>
      <c r="E4762" s="7">
        <v>47058</v>
      </c>
    </row>
    <row r="4763" spans="2:5" hidden="1" x14ac:dyDescent="0.25">
      <c r="B4763" t="s">
        <v>4396</v>
      </c>
      <c r="C4763" t="s">
        <v>4397</v>
      </c>
      <c r="D4763">
        <v>0</v>
      </c>
      <c r="E4763" s="7">
        <v>47088</v>
      </c>
    </row>
    <row r="4764" spans="2:5" hidden="1" x14ac:dyDescent="0.25">
      <c r="B4764" t="s">
        <v>4396</v>
      </c>
      <c r="C4764" t="s">
        <v>4397</v>
      </c>
      <c r="D4764">
        <v>0</v>
      </c>
      <c r="E4764" s="7">
        <v>46753</v>
      </c>
    </row>
    <row r="4765" spans="2:5" hidden="1" x14ac:dyDescent="0.25">
      <c r="B4765" t="s">
        <v>4396</v>
      </c>
      <c r="C4765" t="s">
        <v>4397</v>
      </c>
      <c r="D4765">
        <v>0</v>
      </c>
      <c r="E4765" s="7">
        <v>46784</v>
      </c>
    </row>
    <row r="4766" spans="2:5" hidden="1" x14ac:dyDescent="0.25">
      <c r="B4766" t="s">
        <v>4396</v>
      </c>
      <c r="C4766" t="s">
        <v>4397</v>
      </c>
      <c r="D4766">
        <v>0</v>
      </c>
      <c r="E4766" s="7">
        <v>46784</v>
      </c>
    </row>
    <row r="4767" spans="2:5" hidden="1" x14ac:dyDescent="0.25">
      <c r="B4767" t="s">
        <v>4396</v>
      </c>
      <c r="C4767" t="s">
        <v>4397</v>
      </c>
      <c r="D4767">
        <v>0</v>
      </c>
      <c r="E4767" s="7">
        <v>46753</v>
      </c>
    </row>
    <row r="4768" spans="2:5" hidden="1" x14ac:dyDescent="0.25">
      <c r="B4768" t="s">
        <v>4396</v>
      </c>
      <c r="C4768" t="s">
        <v>4397</v>
      </c>
      <c r="D4768">
        <v>0</v>
      </c>
      <c r="E4768" s="7">
        <v>46784</v>
      </c>
    </row>
    <row r="4769" spans="2:5" hidden="1" x14ac:dyDescent="0.25">
      <c r="B4769" t="s">
        <v>4396</v>
      </c>
      <c r="C4769" t="s">
        <v>4397</v>
      </c>
      <c r="D4769">
        <v>0</v>
      </c>
      <c r="E4769" s="7">
        <v>47119</v>
      </c>
    </row>
    <row r="4770" spans="2:5" hidden="1" x14ac:dyDescent="0.25">
      <c r="B4770" t="s">
        <v>4396</v>
      </c>
      <c r="C4770" t="s">
        <v>4397</v>
      </c>
      <c r="D4770">
        <v>0</v>
      </c>
      <c r="E4770" s="7">
        <v>47119</v>
      </c>
    </row>
    <row r="4771" spans="2:5" hidden="1" x14ac:dyDescent="0.25">
      <c r="B4771" t="s">
        <v>4396</v>
      </c>
      <c r="C4771" t="s">
        <v>4397</v>
      </c>
      <c r="D4771">
        <v>0</v>
      </c>
      <c r="E4771" s="7">
        <v>47119</v>
      </c>
    </row>
    <row r="4772" spans="2:5" hidden="1" x14ac:dyDescent="0.25">
      <c r="B4772" t="s">
        <v>4396</v>
      </c>
      <c r="C4772" t="s">
        <v>4397</v>
      </c>
      <c r="D4772">
        <v>0</v>
      </c>
      <c r="E4772" s="7">
        <v>47119</v>
      </c>
    </row>
    <row r="4773" spans="2:5" hidden="1" x14ac:dyDescent="0.25">
      <c r="B4773" t="s">
        <v>4396</v>
      </c>
      <c r="C4773" t="s">
        <v>4397</v>
      </c>
      <c r="D4773">
        <v>0</v>
      </c>
      <c r="E4773" s="7">
        <v>46813</v>
      </c>
    </row>
    <row r="4774" spans="2:5" hidden="1" x14ac:dyDescent="0.25">
      <c r="B4774" t="s">
        <v>4396</v>
      </c>
      <c r="C4774" t="s">
        <v>4397</v>
      </c>
      <c r="D4774">
        <v>0</v>
      </c>
      <c r="E4774" s="7">
        <v>46813</v>
      </c>
    </row>
    <row r="4775" spans="2:5" hidden="1" x14ac:dyDescent="0.25">
      <c r="B4775" t="s">
        <v>4396</v>
      </c>
      <c r="C4775" t="s">
        <v>4397</v>
      </c>
      <c r="D4775">
        <v>0</v>
      </c>
      <c r="E4775" s="7">
        <v>46813</v>
      </c>
    </row>
    <row r="4776" spans="2:5" hidden="1" x14ac:dyDescent="0.25">
      <c r="B4776" t="s">
        <v>4396</v>
      </c>
      <c r="C4776" t="s">
        <v>4397</v>
      </c>
      <c r="D4776">
        <v>0</v>
      </c>
      <c r="E4776" s="7">
        <v>46813</v>
      </c>
    </row>
    <row r="4777" spans="2:5" hidden="1" x14ac:dyDescent="0.25">
      <c r="B4777" t="s">
        <v>4396</v>
      </c>
      <c r="C4777" t="s">
        <v>4397</v>
      </c>
      <c r="D4777">
        <v>0</v>
      </c>
      <c r="E4777" s="7">
        <v>47178</v>
      </c>
    </row>
    <row r="4778" spans="2:5" hidden="1" x14ac:dyDescent="0.25">
      <c r="B4778" t="s">
        <v>4396</v>
      </c>
      <c r="C4778" t="s">
        <v>4397</v>
      </c>
      <c r="D4778">
        <v>0</v>
      </c>
      <c r="E4778" s="7">
        <v>47178</v>
      </c>
    </row>
    <row r="4779" spans="2:5" hidden="1" x14ac:dyDescent="0.25">
      <c r="B4779" t="s">
        <v>4396</v>
      </c>
      <c r="C4779" t="s">
        <v>4397</v>
      </c>
      <c r="D4779">
        <v>0</v>
      </c>
      <c r="E4779" s="7">
        <v>47209</v>
      </c>
    </row>
    <row r="4780" spans="2:5" hidden="1" x14ac:dyDescent="0.25">
      <c r="B4780" t="s">
        <v>4396</v>
      </c>
      <c r="C4780" t="s">
        <v>4397</v>
      </c>
      <c r="D4780">
        <v>2</v>
      </c>
      <c r="E4780" s="7">
        <v>47178</v>
      </c>
    </row>
    <row r="4781" spans="2:5" hidden="1" x14ac:dyDescent="0.25">
      <c r="B4781" t="s">
        <v>4396</v>
      </c>
      <c r="C4781" t="s">
        <v>4397</v>
      </c>
      <c r="D4781">
        <v>0</v>
      </c>
      <c r="E4781" s="7">
        <v>47209</v>
      </c>
    </row>
    <row r="4782" spans="2:5" hidden="1" x14ac:dyDescent="0.25">
      <c r="B4782" t="s">
        <v>4396</v>
      </c>
      <c r="C4782" t="s">
        <v>4397</v>
      </c>
      <c r="D4782">
        <v>816</v>
      </c>
      <c r="E4782" s="7">
        <v>47209</v>
      </c>
    </row>
    <row r="4783" spans="2:5" hidden="1" x14ac:dyDescent="0.25">
      <c r="B4783" t="s">
        <v>4396</v>
      </c>
      <c r="C4783" t="s">
        <v>4397</v>
      </c>
      <c r="D4783">
        <v>0</v>
      </c>
      <c r="E4783" s="7">
        <v>47209</v>
      </c>
    </row>
    <row r="4784" spans="2:5" hidden="1" x14ac:dyDescent="0.25">
      <c r="B4784" t="s">
        <v>4396</v>
      </c>
      <c r="C4784" t="s">
        <v>4397</v>
      </c>
      <c r="D4784">
        <v>0</v>
      </c>
      <c r="E4784" s="7">
        <v>46935</v>
      </c>
    </row>
    <row r="4785" spans="2:5" hidden="1" x14ac:dyDescent="0.25">
      <c r="B4785" t="s">
        <v>4396</v>
      </c>
      <c r="C4785" t="s">
        <v>4397</v>
      </c>
      <c r="D4785">
        <v>0</v>
      </c>
      <c r="E4785" s="7">
        <v>46935</v>
      </c>
    </row>
    <row r="4786" spans="2:5" hidden="1" x14ac:dyDescent="0.25">
      <c r="B4786" t="s">
        <v>4396</v>
      </c>
      <c r="C4786" t="s">
        <v>4397</v>
      </c>
      <c r="D4786">
        <v>0</v>
      </c>
      <c r="E4786" s="7">
        <v>46874</v>
      </c>
    </row>
    <row r="4787" spans="2:5" hidden="1" x14ac:dyDescent="0.25">
      <c r="B4787" t="s">
        <v>4396</v>
      </c>
      <c r="C4787" t="s">
        <v>4397</v>
      </c>
      <c r="D4787">
        <v>0</v>
      </c>
      <c r="E4787" s="7">
        <v>46631</v>
      </c>
    </row>
    <row r="4788" spans="2:5" hidden="1" x14ac:dyDescent="0.25">
      <c r="B4788" t="s">
        <v>4396</v>
      </c>
      <c r="C4788" t="s">
        <v>4397</v>
      </c>
      <c r="D4788">
        <v>0</v>
      </c>
      <c r="E4788" s="7">
        <v>46966</v>
      </c>
    </row>
    <row r="4789" spans="2:5" hidden="1" x14ac:dyDescent="0.25">
      <c r="B4789" t="s">
        <v>4396</v>
      </c>
      <c r="C4789" t="s">
        <v>4397</v>
      </c>
      <c r="D4789">
        <v>0</v>
      </c>
      <c r="E4789" s="7">
        <v>46966</v>
      </c>
    </row>
    <row r="4790" spans="2:5" hidden="1" x14ac:dyDescent="0.25">
      <c r="B4790" t="s">
        <v>4396</v>
      </c>
      <c r="C4790" t="s">
        <v>4397</v>
      </c>
      <c r="D4790">
        <v>0</v>
      </c>
      <c r="E4790" s="7">
        <v>46966</v>
      </c>
    </row>
    <row r="4791" spans="2:5" hidden="1" x14ac:dyDescent="0.25">
      <c r="B4791" t="s">
        <v>4396</v>
      </c>
      <c r="C4791" t="s">
        <v>4397</v>
      </c>
      <c r="D4791">
        <v>0</v>
      </c>
      <c r="E4791" s="7">
        <v>46966</v>
      </c>
    </row>
    <row r="4792" spans="2:5" hidden="1" x14ac:dyDescent="0.25">
      <c r="B4792" t="s">
        <v>4396</v>
      </c>
      <c r="C4792" t="s">
        <v>4397</v>
      </c>
      <c r="D4792">
        <v>0</v>
      </c>
      <c r="E4792" s="7">
        <v>46692</v>
      </c>
    </row>
    <row r="4793" spans="2:5" hidden="1" x14ac:dyDescent="0.25">
      <c r="B4793" t="s">
        <v>4396</v>
      </c>
      <c r="C4793" t="s">
        <v>4397</v>
      </c>
      <c r="D4793">
        <v>0</v>
      </c>
      <c r="E4793" s="7">
        <v>46661</v>
      </c>
    </row>
    <row r="4794" spans="2:5" hidden="1" x14ac:dyDescent="0.25">
      <c r="B4794" t="s">
        <v>4396</v>
      </c>
      <c r="C4794" t="s">
        <v>4397</v>
      </c>
      <c r="D4794">
        <v>0</v>
      </c>
      <c r="E4794" s="7">
        <v>46692</v>
      </c>
    </row>
    <row r="4795" spans="2:5" hidden="1" x14ac:dyDescent="0.25">
      <c r="B4795" t="s">
        <v>4396</v>
      </c>
      <c r="C4795" t="s">
        <v>4397</v>
      </c>
      <c r="D4795">
        <v>0</v>
      </c>
      <c r="E4795" s="7">
        <v>46692</v>
      </c>
    </row>
    <row r="4796" spans="2:5" hidden="1" x14ac:dyDescent="0.25">
      <c r="B4796" t="s">
        <v>4396</v>
      </c>
      <c r="C4796" t="s">
        <v>4397</v>
      </c>
      <c r="D4796">
        <v>0</v>
      </c>
      <c r="E4796" s="7">
        <v>46661</v>
      </c>
    </row>
    <row r="4797" spans="2:5" hidden="1" x14ac:dyDescent="0.25">
      <c r="B4797" t="s">
        <v>4396</v>
      </c>
      <c r="C4797" t="s">
        <v>4397</v>
      </c>
      <c r="D4797">
        <v>0</v>
      </c>
      <c r="E4797" s="7">
        <v>47088</v>
      </c>
    </row>
    <row r="4798" spans="2:5" hidden="1" x14ac:dyDescent="0.25">
      <c r="B4798" t="s">
        <v>4396</v>
      </c>
      <c r="C4798" t="s">
        <v>4397</v>
      </c>
      <c r="D4798">
        <v>0</v>
      </c>
      <c r="E4798" s="7">
        <v>47027</v>
      </c>
    </row>
    <row r="4799" spans="2:5" hidden="1" x14ac:dyDescent="0.25">
      <c r="B4799" t="s">
        <v>4396</v>
      </c>
      <c r="C4799" t="s">
        <v>4397</v>
      </c>
      <c r="D4799">
        <v>0</v>
      </c>
      <c r="E4799" s="7">
        <v>47027</v>
      </c>
    </row>
    <row r="4800" spans="2:5" hidden="1" x14ac:dyDescent="0.25">
      <c r="B4800" t="s">
        <v>4396</v>
      </c>
      <c r="C4800" t="s">
        <v>4397</v>
      </c>
      <c r="D4800">
        <v>0</v>
      </c>
      <c r="E4800" s="7">
        <v>47027</v>
      </c>
    </row>
    <row r="4801" spans="2:5" hidden="1" x14ac:dyDescent="0.25">
      <c r="B4801" t="s">
        <v>4396</v>
      </c>
      <c r="C4801" t="s">
        <v>4397</v>
      </c>
      <c r="D4801">
        <v>0</v>
      </c>
      <c r="E4801" s="7">
        <v>46722</v>
      </c>
    </row>
    <row r="4802" spans="2:5" hidden="1" x14ac:dyDescent="0.25">
      <c r="B4802" t="s">
        <v>4396</v>
      </c>
      <c r="C4802" t="s">
        <v>4397</v>
      </c>
      <c r="D4802">
        <v>0</v>
      </c>
      <c r="E4802" s="7">
        <v>46722</v>
      </c>
    </row>
    <row r="4803" spans="2:5" hidden="1" x14ac:dyDescent="0.25">
      <c r="B4803" t="s">
        <v>4396</v>
      </c>
      <c r="C4803" t="s">
        <v>4397</v>
      </c>
      <c r="D4803">
        <v>0</v>
      </c>
      <c r="E4803" s="7">
        <v>46722</v>
      </c>
    </row>
    <row r="4804" spans="2:5" hidden="1" x14ac:dyDescent="0.25">
      <c r="B4804" t="s">
        <v>4396</v>
      </c>
      <c r="C4804" t="s">
        <v>4397</v>
      </c>
      <c r="D4804">
        <v>0</v>
      </c>
      <c r="E4804" s="7">
        <v>46722</v>
      </c>
    </row>
    <row r="4805" spans="2:5" hidden="1" x14ac:dyDescent="0.25">
      <c r="B4805" t="s">
        <v>4396</v>
      </c>
      <c r="C4805" t="s">
        <v>4397</v>
      </c>
      <c r="D4805">
        <v>0</v>
      </c>
      <c r="E4805" s="7">
        <v>46722</v>
      </c>
    </row>
    <row r="4806" spans="2:5" hidden="1" x14ac:dyDescent="0.25">
      <c r="B4806" t="s">
        <v>4396</v>
      </c>
      <c r="C4806" t="s">
        <v>4397</v>
      </c>
      <c r="D4806">
        <v>0</v>
      </c>
      <c r="E4806" s="7">
        <v>46935</v>
      </c>
    </row>
    <row r="4807" spans="2:5" hidden="1" x14ac:dyDescent="0.25">
      <c r="B4807" t="s">
        <v>4396</v>
      </c>
      <c r="C4807" t="s">
        <v>4397</v>
      </c>
      <c r="D4807">
        <v>0</v>
      </c>
      <c r="E4807" s="7">
        <v>47058</v>
      </c>
    </row>
    <row r="4808" spans="2:5" hidden="1" x14ac:dyDescent="0.25">
      <c r="B4808" t="s">
        <v>4396</v>
      </c>
      <c r="C4808" t="s">
        <v>4397</v>
      </c>
      <c r="D4808">
        <v>0</v>
      </c>
      <c r="E4808" s="7">
        <v>46966</v>
      </c>
    </row>
    <row r="4809" spans="2:5" hidden="1" x14ac:dyDescent="0.25">
      <c r="B4809" t="s">
        <v>4396</v>
      </c>
      <c r="C4809" t="s">
        <v>4397</v>
      </c>
      <c r="D4809">
        <v>0</v>
      </c>
      <c r="E4809" s="7">
        <v>47088</v>
      </c>
    </row>
    <row r="4810" spans="2:5" hidden="1" x14ac:dyDescent="0.25">
      <c r="B4810" t="s">
        <v>4396</v>
      </c>
      <c r="C4810" t="s">
        <v>4397</v>
      </c>
      <c r="D4810">
        <v>0</v>
      </c>
      <c r="E4810" s="7">
        <v>47178</v>
      </c>
    </row>
    <row r="4811" spans="2:5" hidden="1" x14ac:dyDescent="0.25">
      <c r="B4811" t="s">
        <v>4396</v>
      </c>
      <c r="C4811" t="s">
        <v>4397</v>
      </c>
      <c r="D4811">
        <v>0</v>
      </c>
      <c r="E4811" s="7">
        <v>46935</v>
      </c>
    </row>
    <row r="4812" spans="2:5" hidden="1" x14ac:dyDescent="0.25">
      <c r="B4812" t="s">
        <v>4396</v>
      </c>
      <c r="C4812" t="s">
        <v>4397</v>
      </c>
      <c r="D4812">
        <v>0</v>
      </c>
      <c r="E4812" s="7">
        <v>47058</v>
      </c>
    </row>
    <row r="4813" spans="2:5" hidden="1" x14ac:dyDescent="0.25">
      <c r="B4813" t="s">
        <v>4396</v>
      </c>
      <c r="C4813" t="s">
        <v>4397</v>
      </c>
      <c r="D4813">
        <v>0</v>
      </c>
      <c r="E4813" s="7">
        <v>46753</v>
      </c>
    </row>
    <row r="4814" spans="2:5" hidden="1" x14ac:dyDescent="0.25">
      <c r="B4814" t="s">
        <v>4396</v>
      </c>
      <c r="C4814" t="s">
        <v>4397</v>
      </c>
      <c r="D4814">
        <v>0</v>
      </c>
      <c r="E4814" s="7">
        <v>47119</v>
      </c>
    </row>
    <row r="4815" spans="2:5" hidden="1" x14ac:dyDescent="0.25">
      <c r="B4815" t="s">
        <v>4396</v>
      </c>
      <c r="C4815" t="s">
        <v>4397</v>
      </c>
      <c r="D4815">
        <v>0</v>
      </c>
      <c r="E4815" s="7">
        <v>47119</v>
      </c>
    </row>
    <row r="4816" spans="2:5" hidden="1" x14ac:dyDescent="0.25">
      <c r="B4816" t="s">
        <v>4396</v>
      </c>
      <c r="C4816" t="s">
        <v>4397</v>
      </c>
      <c r="D4816">
        <v>0</v>
      </c>
      <c r="E4816" s="7">
        <v>47178</v>
      </c>
    </row>
    <row r="4817" spans="2:5" hidden="1" x14ac:dyDescent="0.25">
      <c r="B4817" t="s">
        <v>4396</v>
      </c>
      <c r="C4817" t="s">
        <v>4397</v>
      </c>
      <c r="D4817">
        <v>0</v>
      </c>
      <c r="E4817" s="7">
        <v>47178</v>
      </c>
    </row>
    <row r="4818" spans="2:5" hidden="1" x14ac:dyDescent="0.25">
      <c r="B4818" t="s">
        <v>4396</v>
      </c>
      <c r="C4818" t="s">
        <v>4397</v>
      </c>
      <c r="D4818">
        <v>0</v>
      </c>
      <c r="E4818" s="7">
        <v>47209</v>
      </c>
    </row>
    <row r="4819" spans="2:5" hidden="1" x14ac:dyDescent="0.25">
      <c r="B4819" t="s">
        <v>4396</v>
      </c>
      <c r="C4819" t="s">
        <v>4397</v>
      </c>
      <c r="D4819">
        <v>0</v>
      </c>
      <c r="E4819" s="7">
        <v>46935</v>
      </c>
    </row>
    <row r="4820" spans="2:5" hidden="1" x14ac:dyDescent="0.25">
      <c r="B4820" t="s">
        <v>4396</v>
      </c>
      <c r="C4820" t="s">
        <v>4397</v>
      </c>
      <c r="D4820">
        <v>0</v>
      </c>
      <c r="E4820" s="7">
        <v>47088</v>
      </c>
    </row>
    <row r="4821" spans="2:5" hidden="1" x14ac:dyDescent="0.25">
      <c r="B4821" t="s">
        <v>4396</v>
      </c>
      <c r="C4821" t="s">
        <v>4397</v>
      </c>
      <c r="D4821">
        <v>0</v>
      </c>
      <c r="E4821" s="7">
        <v>47027</v>
      </c>
    </row>
    <row r="4822" spans="2:5" hidden="1" x14ac:dyDescent="0.25">
      <c r="B4822" t="s">
        <v>4396</v>
      </c>
      <c r="C4822" t="s">
        <v>4397</v>
      </c>
      <c r="D4822">
        <v>0</v>
      </c>
      <c r="E4822" s="7">
        <v>47027</v>
      </c>
    </row>
    <row r="4823" spans="2:5" hidden="1" x14ac:dyDescent="0.25">
      <c r="B4823" t="s">
        <v>4439</v>
      </c>
      <c r="C4823" t="s">
        <v>4440</v>
      </c>
      <c r="D4823">
        <v>0</v>
      </c>
      <c r="E4823" s="7" t="s">
        <v>30</v>
      </c>
    </row>
    <row r="4824" spans="2:5" hidden="1" x14ac:dyDescent="0.25">
      <c r="B4824" t="s">
        <v>4439</v>
      </c>
      <c r="C4824" t="s">
        <v>4440</v>
      </c>
      <c r="D4824">
        <v>0</v>
      </c>
      <c r="E4824" s="7">
        <v>46784</v>
      </c>
    </row>
    <row r="4825" spans="2:5" hidden="1" x14ac:dyDescent="0.25">
      <c r="B4825" t="s">
        <v>4439</v>
      </c>
      <c r="C4825" t="s">
        <v>4440</v>
      </c>
      <c r="D4825">
        <v>0</v>
      </c>
      <c r="E4825" s="7">
        <v>46784</v>
      </c>
    </row>
    <row r="4826" spans="2:5" hidden="1" x14ac:dyDescent="0.25">
      <c r="B4826" t="s">
        <v>4439</v>
      </c>
      <c r="C4826" t="s">
        <v>4440</v>
      </c>
      <c r="D4826">
        <v>0</v>
      </c>
      <c r="E4826" s="7">
        <v>46784</v>
      </c>
    </row>
    <row r="4827" spans="2:5" hidden="1" x14ac:dyDescent="0.25">
      <c r="B4827" t="s">
        <v>4439</v>
      </c>
      <c r="C4827" t="s">
        <v>4440</v>
      </c>
      <c r="D4827">
        <v>0</v>
      </c>
      <c r="E4827" s="7">
        <v>46753</v>
      </c>
    </row>
    <row r="4828" spans="2:5" hidden="1" x14ac:dyDescent="0.25">
      <c r="B4828" t="s">
        <v>4439</v>
      </c>
      <c r="C4828" t="s">
        <v>4440</v>
      </c>
      <c r="D4828">
        <v>0</v>
      </c>
      <c r="E4828" s="7">
        <v>46784</v>
      </c>
    </row>
    <row r="4829" spans="2:5" hidden="1" x14ac:dyDescent="0.25">
      <c r="B4829" t="s">
        <v>4439</v>
      </c>
      <c r="C4829" t="s">
        <v>4440</v>
      </c>
      <c r="D4829">
        <v>0</v>
      </c>
      <c r="E4829" s="7">
        <v>46784</v>
      </c>
    </row>
    <row r="4830" spans="2:5" hidden="1" x14ac:dyDescent="0.25">
      <c r="B4830" t="s">
        <v>4439</v>
      </c>
      <c r="C4830" t="s">
        <v>4440</v>
      </c>
      <c r="D4830">
        <v>0</v>
      </c>
      <c r="E4830" s="7">
        <v>46784</v>
      </c>
    </row>
    <row r="4831" spans="2:5" hidden="1" x14ac:dyDescent="0.25">
      <c r="B4831" t="s">
        <v>4439</v>
      </c>
      <c r="C4831" t="s">
        <v>4440</v>
      </c>
      <c r="D4831">
        <v>0</v>
      </c>
      <c r="E4831" s="7">
        <v>46784</v>
      </c>
    </row>
    <row r="4832" spans="2:5" hidden="1" x14ac:dyDescent="0.25">
      <c r="B4832" t="s">
        <v>4439</v>
      </c>
      <c r="C4832" t="s">
        <v>4440</v>
      </c>
      <c r="D4832">
        <v>0</v>
      </c>
      <c r="E4832" s="7">
        <v>46784</v>
      </c>
    </row>
    <row r="4833" spans="2:5" hidden="1" x14ac:dyDescent="0.25">
      <c r="B4833" t="s">
        <v>4439</v>
      </c>
      <c r="C4833" t="s">
        <v>4440</v>
      </c>
      <c r="D4833">
        <v>0</v>
      </c>
      <c r="E4833" s="7">
        <v>46784</v>
      </c>
    </row>
    <row r="4834" spans="2:5" hidden="1" x14ac:dyDescent="0.25">
      <c r="B4834" t="s">
        <v>4439</v>
      </c>
      <c r="C4834" t="s">
        <v>4440</v>
      </c>
      <c r="D4834">
        <v>0</v>
      </c>
      <c r="E4834" s="7">
        <v>47119</v>
      </c>
    </row>
    <row r="4835" spans="2:5" hidden="1" x14ac:dyDescent="0.25">
      <c r="B4835" t="s">
        <v>4439</v>
      </c>
      <c r="C4835" t="s">
        <v>4440</v>
      </c>
      <c r="D4835">
        <v>0</v>
      </c>
      <c r="E4835" s="7">
        <v>46935</v>
      </c>
    </row>
    <row r="4836" spans="2:5" hidden="1" x14ac:dyDescent="0.25">
      <c r="B4836" t="s">
        <v>4439</v>
      </c>
      <c r="C4836" t="s">
        <v>4440</v>
      </c>
      <c r="D4836">
        <v>0</v>
      </c>
      <c r="E4836" s="7">
        <v>46388</v>
      </c>
    </row>
    <row r="4837" spans="2:5" hidden="1" x14ac:dyDescent="0.25">
      <c r="B4837" t="s">
        <v>4439</v>
      </c>
      <c r="C4837" t="s">
        <v>4440</v>
      </c>
      <c r="D4837">
        <v>0</v>
      </c>
      <c r="E4837" s="7">
        <v>47058</v>
      </c>
    </row>
    <row r="4838" spans="2:5" hidden="1" x14ac:dyDescent="0.25">
      <c r="B4838" t="s">
        <v>4439</v>
      </c>
      <c r="C4838" t="s">
        <v>4440</v>
      </c>
      <c r="D4838">
        <v>0</v>
      </c>
      <c r="E4838" s="7">
        <v>46784</v>
      </c>
    </row>
    <row r="4839" spans="2:5" hidden="1" x14ac:dyDescent="0.25">
      <c r="B4839" t="s">
        <v>4439</v>
      </c>
      <c r="C4839" t="s">
        <v>4440</v>
      </c>
      <c r="D4839">
        <v>0</v>
      </c>
      <c r="E4839" s="7">
        <v>47119</v>
      </c>
    </row>
    <row r="4840" spans="2:5" hidden="1" x14ac:dyDescent="0.25">
      <c r="B4840" t="s">
        <v>4439</v>
      </c>
      <c r="C4840" t="s">
        <v>4440</v>
      </c>
      <c r="D4840">
        <v>0</v>
      </c>
      <c r="E4840" s="7">
        <v>47119</v>
      </c>
    </row>
    <row r="4841" spans="2:5" hidden="1" x14ac:dyDescent="0.25">
      <c r="B4841" t="s">
        <v>4439</v>
      </c>
      <c r="C4841" t="s">
        <v>4440</v>
      </c>
      <c r="D4841">
        <v>0</v>
      </c>
      <c r="E4841" s="7">
        <v>47209</v>
      </c>
    </row>
    <row r="4842" spans="2:5" hidden="1" x14ac:dyDescent="0.25">
      <c r="B4842" t="s">
        <v>4439</v>
      </c>
      <c r="C4842" t="s">
        <v>4440</v>
      </c>
      <c r="D4842">
        <v>0</v>
      </c>
      <c r="E4842" s="7">
        <v>47209</v>
      </c>
    </row>
    <row r="4843" spans="2:5" hidden="1" x14ac:dyDescent="0.25">
      <c r="B4843" t="s">
        <v>4439</v>
      </c>
      <c r="C4843" t="s">
        <v>4440</v>
      </c>
      <c r="D4843">
        <v>4032</v>
      </c>
      <c r="E4843" s="7">
        <v>47209</v>
      </c>
    </row>
    <row r="4844" spans="2:5" hidden="1" x14ac:dyDescent="0.25">
      <c r="B4844" t="s">
        <v>4439</v>
      </c>
      <c r="C4844" t="s">
        <v>4440</v>
      </c>
      <c r="D4844">
        <v>0</v>
      </c>
      <c r="E4844" s="7">
        <v>47209</v>
      </c>
    </row>
    <row r="4845" spans="2:5" hidden="1" x14ac:dyDescent="0.25">
      <c r="B4845" t="s">
        <v>4439</v>
      </c>
      <c r="C4845" t="s">
        <v>4440</v>
      </c>
      <c r="D4845">
        <v>0</v>
      </c>
      <c r="E4845" s="7">
        <v>46569</v>
      </c>
    </row>
    <row r="4846" spans="2:5" hidden="1" x14ac:dyDescent="0.25">
      <c r="B4846" t="s">
        <v>4439</v>
      </c>
      <c r="C4846" t="s">
        <v>4440</v>
      </c>
      <c r="D4846">
        <v>0</v>
      </c>
      <c r="E4846" s="7">
        <v>46569</v>
      </c>
    </row>
    <row r="4847" spans="2:5" hidden="1" x14ac:dyDescent="0.25">
      <c r="B4847" t="s">
        <v>4439</v>
      </c>
      <c r="C4847" t="s">
        <v>4440</v>
      </c>
      <c r="D4847">
        <v>0</v>
      </c>
      <c r="E4847" s="7">
        <v>46569</v>
      </c>
    </row>
    <row r="4848" spans="2:5" hidden="1" x14ac:dyDescent="0.25">
      <c r="B4848" t="s">
        <v>4439</v>
      </c>
      <c r="C4848" t="s">
        <v>4440</v>
      </c>
      <c r="D4848">
        <v>0</v>
      </c>
      <c r="E4848" s="7">
        <v>46935</v>
      </c>
    </row>
    <row r="4849" spans="2:5" hidden="1" x14ac:dyDescent="0.25">
      <c r="B4849" t="s">
        <v>4439</v>
      </c>
      <c r="C4849" t="s">
        <v>4440</v>
      </c>
      <c r="D4849">
        <v>0</v>
      </c>
      <c r="E4849" s="7">
        <v>46905</v>
      </c>
    </row>
    <row r="4850" spans="2:5" hidden="1" x14ac:dyDescent="0.25">
      <c r="B4850" t="s">
        <v>4439</v>
      </c>
      <c r="C4850" t="s">
        <v>4440</v>
      </c>
      <c r="D4850">
        <v>0</v>
      </c>
      <c r="E4850" s="7">
        <v>46905</v>
      </c>
    </row>
    <row r="4851" spans="2:5" hidden="1" x14ac:dyDescent="0.25">
      <c r="B4851" t="s">
        <v>4439</v>
      </c>
      <c r="C4851" t="s">
        <v>4440</v>
      </c>
      <c r="D4851">
        <v>0</v>
      </c>
      <c r="E4851" s="7">
        <v>46935</v>
      </c>
    </row>
    <row r="4852" spans="2:5" hidden="1" x14ac:dyDescent="0.25">
      <c r="B4852" t="s">
        <v>4439</v>
      </c>
      <c r="C4852" t="s">
        <v>4440</v>
      </c>
      <c r="D4852">
        <v>0</v>
      </c>
      <c r="E4852" s="7">
        <v>46631</v>
      </c>
    </row>
    <row r="4853" spans="2:5" hidden="1" x14ac:dyDescent="0.25">
      <c r="B4853" t="s">
        <v>4439</v>
      </c>
      <c r="C4853" t="s">
        <v>4440</v>
      </c>
      <c r="D4853">
        <v>0</v>
      </c>
      <c r="E4853" s="7">
        <v>46631</v>
      </c>
    </row>
    <row r="4854" spans="2:5" hidden="1" x14ac:dyDescent="0.25">
      <c r="B4854" t="s">
        <v>4439</v>
      </c>
      <c r="C4854" t="s">
        <v>4440</v>
      </c>
      <c r="D4854">
        <v>0</v>
      </c>
      <c r="E4854" s="7">
        <v>46631</v>
      </c>
    </row>
    <row r="4855" spans="2:5" hidden="1" x14ac:dyDescent="0.25">
      <c r="B4855" t="s">
        <v>4439</v>
      </c>
      <c r="C4855" t="s">
        <v>4440</v>
      </c>
      <c r="D4855">
        <v>0</v>
      </c>
      <c r="E4855" s="7">
        <v>46631</v>
      </c>
    </row>
    <row r="4856" spans="2:5" hidden="1" x14ac:dyDescent="0.25">
      <c r="B4856" t="s">
        <v>4439</v>
      </c>
      <c r="C4856" t="s">
        <v>4440</v>
      </c>
      <c r="D4856">
        <v>0</v>
      </c>
      <c r="E4856" s="7">
        <v>46997</v>
      </c>
    </row>
    <row r="4857" spans="2:5" hidden="1" x14ac:dyDescent="0.25">
      <c r="B4857" t="s">
        <v>4439</v>
      </c>
      <c r="C4857" t="s">
        <v>4440</v>
      </c>
      <c r="D4857">
        <v>0</v>
      </c>
      <c r="E4857" s="7">
        <v>46997</v>
      </c>
    </row>
    <row r="4858" spans="2:5" hidden="1" x14ac:dyDescent="0.25">
      <c r="B4858" t="s">
        <v>4439</v>
      </c>
      <c r="C4858" t="s">
        <v>4440</v>
      </c>
      <c r="D4858">
        <v>0</v>
      </c>
      <c r="E4858" s="7">
        <v>46661</v>
      </c>
    </row>
    <row r="4859" spans="2:5" hidden="1" x14ac:dyDescent="0.25">
      <c r="B4859" t="s">
        <v>4439</v>
      </c>
      <c r="C4859" t="s">
        <v>4440</v>
      </c>
      <c r="D4859">
        <v>0</v>
      </c>
      <c r="E4859" s="7">
        <v>46661</v>
      </c>
    </row>
    <row r="4860" spans="2:5" hidden="1" x14ac:dyDescent="0.25">
      <c r="B4860" t="s">
        <v>4439</v>
      </c>
      <c r="C4860" t="s">
        <v>4440</v>
      </c>
      <c r="D4860">
        <v>0</v>
      </c>
      <c r="E4860" s="7">
        <v>46661</v>
      </c>
    </row>
    <row r="4861" spans="2:5" hidden="1" x14ac:dyDescent="0.25">
      <c r="B4861" t="s">
        <v>4439</v>
      </c>
      <c r="C4861" t="s">
        <v>4440</v>
      </c>
      <c r="D4861">
        <v>0</v>
      </c>
      <c r="E4861" s="7">
        <v>46661</v>
      </c>
    </row>
    <row r="4862" spans="2:5" hidden="1" x14ac:dyDescent="0.25">
      <c r="B4862" t="s">
        <v>4439</v>
      </c>
      <c r="C4862" t="s">
        <v>4440</v>
      </c>
      <c r="D4862">
        <v>0</v>
      </c>
      <c r="E4862" s="7">
        <v>46661</v>
      </c>
    </row>
    <row r="4863" spans="2:5" hidden="1" x14ac:dyDescent="0.25">
      <c r="B4863" t="s">
        <v>4439</v>
      </c>
      <c r="C4863" t="s">
        <v>4440</v>
      </c>
      <c r="D4863">
        <v>0</v>
      </c>
      <c r="E4863" s="7">
        <v>46661</v>
      </c>
    </row>
    <row r="4864" spans="2:5" hidden="1" x14ac:dyDescent="0.25">
      <c r="B4864" t="s">
        <v>4439</v>
      </c>
      <c r="C4864" t="s">
        <v>4440</v>
      </c>
      <c r="D4864">
        <v>0</v>
      </c>
      <c r="E4864" s="7">
        <v>46661</v>
      </c>
    </row>
    <row r="4865" spans="2:5" hidden="1" x14ac:dyDescent="0.25">
      <c r="B4865" t="s">
        <v>4439</v>
      </c>
      <c r="C4865" t="s">
        <v>4440</v>
      </c>
      <c r="D4865">
        <v>0</v>
      </c>
      <c r="E4865" s="7">
        <v>46692</v>
      </c>
    </row>
    <row r="4866" spans="2:5" hidden="1" x14ac:dyDescent="0.25">
      <c r="B4866" t="s">
        <v>4439</v>
      </c>
      <c r="C4866" t="s">
        <v>4440</v>
      </c>
      <c r="D4866">
        <v>0</v>
      </c>
      <c r="E4866" s="7">
        <v>46722</v>
      </c>
    </row>
    <row r="4867" spans="2:5" hidden="1" x14ac:dyDescent="0.25">
      <c r="B4867" t="s">
        <v>4439</v>
      </c>
      <c r="C4867" t="s">
        <v>4440</v>
      </c>
      <c r="D4867">
        <v>0</v>
      </c>
      <c r="E4867" s="7">
        <v>46722</v>
      </c>
    </row>
    <row r="4868" spans="2:5" hidden="1" x14ac:dyDescent="0.25">
      <c r="B4868" t="s">
        <v>4439</v>
      </c>
      <c r="C4868" t="s">
        <v>4440</v>
      </c>
      <c r="D4868">
        <v>0</v>
      </c>
      <c r="E4868" s="7">
        <v>47088</v>
      </c>
    </row>
    <row r="4869" spans="2:5" hidden="1" x14ac:dyDescent="0.25">
      <c r="B4869" t="s">
        <v>4439</v>
      </c>
      <c r="C4869" t="s">
        <v>4440</v>
      </c>
      <c r="D4869">
        <v>0</v>
      </c>
      <c r="E4869" s="7">
        <v>47088</v>
      </c>
    </row>
    <row r="4870" spans="2:5" hidden="1" x14ac:dyDescent="0.25">
      <c r="B4870" t="s">
        <v>4439</v>
      </c>
      <c r="C4870" t="s">
        <v>4440</v>
      </c>
      <c r="D4870">
        <v>0</v>
      </c>
      <c r="E4870" s="7">
        <v>47088</v>
      </c>
    </row>
    <row r="4871" spans="2:5" hidden="1" x14ac:dyDescent="0.25">
      <c r="B4871" t="s">
        <v>4439</v>
      </c>
      <c r="C4871" t="s">
        <v>4440</v>
      </c>
      <c r="D4871">
        <v>0</v>
      </c>
      <c r="E4871" s="7">
        <v>47088</v>
      </c>
    </row>
    <row r="4872" spans="2:5" hidden="1" x14ac:dyDescent="0.25">
      <c r="B4872" t="s">
        <v>4439</v>
      </c>
      <c r="C4872" t="s">
        <v>4440</v>
      </c>
      <c r="D4872">
        <v>0</v>
      </c>
      <c r="E4872" s="7">
        <v>47119</v>
      </c>
    </row>
    <row r="4873" spans="2:5" hidden="1" x14ac:dyDescent="0.25">
      <c r="B4873" t="s">
        <v>4439</v>
      </c>
      <c r="C4873" t="s">
        <v>4440</v>
      </c>
      <c r="D4873">
        <v>0</v>
      </c>
      <c r="E4873" s="7">
        <v>47119</v>
      </c>
    </row>
    <row r="4874" spans="2:5" hidden="1" x14ac:dyDescent="0.25">
      <c r="B4874" t="s">
        <v>4439</v>
      </c>
      <c r="C4874" t="s">
        <v>4440</v>
      </c>
      <c r="D4874">
        <v>0</v>
      </c>
      <c r="E4874" s="7">
        <v>46905</v>
      </c>
    </row>
    <row r="4875" spans="2:5" hidden="1" x14ac:dyDescent="0.25">
      <c r="B4875" t="s">
        <v>4439</v>
      </c>
      <c r="C4875" t="s">
        <v>4440</v>
      </c>
      <c r="D4875">
        <v>0</v>
      </c>
      <c r="E4875" s="7">
        <v>46784</v>
      </c>
    </row>
    <row r="4876" spans="2:5" hidden="1" x14ac:dyDescent="0.25">
      <c r="B4876" t="s">
        <v>4439</v>
      </c>
      <c r="C4876" t="s">
        <v>4440</v>
      </c>
      <c r="D4876">
        <v>0</v>
      </c>
      <c r="E4876" s="7">
        <v>47119</v>
      </c>
    </row>
    <row r="4877" spans="2:5" hidden="1" x14ac:dyDescent="0.25">
      <c r="B4877" t="s">
        <v>4439</v>
      </c>
      <c r="C4877" t="s">
        <v>4440</v>
      </c>
      <c r="D4877">
        <v>0</v>
      </c>
      <c r="E4877" s="7">
        <v>47119</v>
      </c>
    </row>
    <row r="4878" spans="2:5" hidden="1" x14ac:dyDescent="0.25">
      <c r="B4878" t="s">
        <v>4439</v>
      </c>
      <c r="C4878" t="s">
        <v>4440</v>
      </c>
      <c r="D4878">
        <v>0</v>
      </c>
      <c r="E4878" s="7">
        <v>47209</v>
      </c>
    </row>
    <row r="4879" spans="2:5" hidden="1" x14ac:dyDescent="0.25">
      <c r="B4879" t="s">
        <v>4439</v>
      </c>
      <c r="C4879" t="s">
        <v>4440</v>
      </c>
      <c r="D4879">
        <v>0</v>
      </c>
      <c r="E4879" s="7">
        <v>46997</v>
      </c>
    </row>
    <row r="4880" spans="2:5" hidden="1" x14ac:dyDescent="0.25">
      <c r="B4880" t="s">
        <v>4439</v>
      </c>
      <c r="C4880" t="s">
        <v>4440</v>
      </c>
      <c r="D4880">
        <v>0</v>
      </c>
      <c r="E4880" s="7">
        <v>46997</v>
      </c>
    </row>
    <row r="4881" spans="2:5" hidden="1" x14ac:dyDescent="0.25">
      <c r="B4881" t="s">
        <v>4439</v>
      </c>
      <c r="C4881" t="s">
        <v>4440</v>
      </c>
      <c r="D4881">
        <v>0</v>
      </c>
      <c r="E4881" s="7">
        <v>46661</v>
      </c>
    </row>
    <row r="4882" spans="2:5" hidden="1" x14ac:dyDescent="0.25">
      <c r="B4882" t="s">
        <v>4439</v>
      </c>
      <c r="C4882" t="s">
        <v>4440</v>
      </c>
      <c r="D4882">
        <v>0</v>
      </c>
      <c r="E4882" s="7">
        <v>46692</v>
      </c>
    </row>
    <row r="4883" spans="2:5" hidden="1" x14ac:dyDescent="0.25">
      <c r="B4883" t="s">
        <v>4470</v>
      </c>
      <c r="C4883" t="s">
        <v>4471</v>
      </c>
      <c r="D4883">
        <v>0</v>
      </c>
      <c r="E4883" s="7" t="s">
        <v>30</v>
      </c>
    </row>
    <row r="4884" spans="2:5" hidden="1" x14ac:dyDescent="0.25">
      <c r="B4884" t="s">
        <v>4470</v>
      </c>
      <c r="C4884" t="s">
        <v>4471</v>
      </c>
      <c r="D4884">
        <v>0</v>
      </c>
      <c r="E4884" s="7">
        <v>47119</v>
      </c>
    </row>
    <row r="4885" spans="2:5" hidden="1" x14ac:dyDescent="0.25">
      <c r="B4885" t="s">
        <v>4470</v>
      </c>
      <c r="C4885" t="s">
        <v>4471</v>
      </c>
      <c r="D4885">
        <v>0</v>
      </c>
      <c r="E4885" s="7">
        <v>47150</v>
      </c>
    </row>
    <row r="4886" spans="2:5" hidden="1" x14ac:dyDescent="0.25">
      <c r="B4886" t="s">
        <v>4470</v>
      </c>
      <c r="C4886" t="s">
        <v>4471</v>
      </c>
      <c r="D4886">
        <v>0</v>
      </c>
      <c r="E4886" s="7">
        <v>47119</v>
      </c>
    </row>
    <row r="4887" spans="2:5" hidden="1" x14ac:dyDescent="0.25">
      <c r="B4887" t="s">
        <v>4470</v>
      </c>
      <c r="C4887" t="s">
        <v>4471</v>
      </c>
      <c r="D4887">
        <v>0</v>
      </c>
      <c r="E4887" s="7">
        <v>46844</v>
      </c>
    </row>
    <row r="4888" spans="2:5" hidden="1" x14ac:dyDescent="0.25">
      <c r="B4888" t="s">
        <v>4470</v>
      </c>
      <c r="C4888" t="s">
        <v>4471</v>
      </c>
      <c r="D4888">
        <v>0</v>
      </c>
      <c r="E4888" s="7">
        <v>46844</v>
      </c>
    </row>
    <row r="4889" spans="2:5" hidden="1" x14ac:dyDescent="0.25">
      <c r="B4889" t="s">
        <v>4470</v>
      </c>
      <c r="C4889" t="s">
        <v>4471</v>
      </c>
      <c r="D4889">
        <v>0</v>
      </c>
      <c r="E4889" s="7">
        <v>47209</v>
      </c>
    </row>
    <row r="4890" spans="2:5" hidden="1" x14ac:dyDescent="0.25">
      <c r="B4890" t="s">
        <v>4470</v>
      </c>
      <c r="C4890" t="s">
        <v>4471</v>
      </c>
      <c r="D4890">
        <v>0</v>
      </c>
      <c r="E4890" s="7">
        <v>46874</v>
      </c>
    </row>
    <row r="4891" spans="2:5" hidden="1" x14ac:dyDescent="0.25">
      <c r="B4891" t="s">
        <v>4470</v>
      </c>
      <c r="C4891" t="s">
        <v>4471</v>
      </c>
      <c r="D4891">
        <v>0</v>
      </c>
      <c r="E4891" s="7">
        <v>46905</v>
      </c>
    </row>
    <row r="4892" spans="2:5" hidden="1" x14ac:dyDescent="0.25">
      <c r="B4892" t="s">
        <v>4470</v>
      </c>
      <c r="C4892" t="s">
        <v>4471</v>
      </c>
      <c r="D4892">
        <v>0</v>
      </c>
      <c r="E4892" s="7">
        <v>46905</v>
      </c>
    </row>
    <row r="4893" spans="2:5" hidden="1" x14ac:dyDescent="0.25">
      <c r="B4893" t="s">
        <v>4470</v>
      </c>
      <c r="C4893" t="s">
        <v>4471</v>
      </c>
      <c r="D4893">
        <v>0</v>
      </c>
      <c r="E4893" s="7">
        <v>46905</v>
      </c>
    </row>
    <row r="4894" spans="2:5" hidden="1" x14ac:dyDescent="0.25">
      <c r="B4894" t="s">
        <v>4470</v>
      </c>
      <c r="C4894" t="s">
        <v>4471</v>
      </c>
      <c r="D4894">
        <v>0</v>
      </c>
      <c r="E4894" s="7">
        <v>46905</v>
      </c>
    </row>
    <row r="4895" spans="2:5" hidden="1" x14ac:dyDescent="0.25">
      <c r="B4895" t="s">
        <v>4470</v>
      </c>
      <c r="C4895" t="s">
        <v>4471</v>
      </c>
      <c r="D4895">
        <v>0</v>
      </c>
      <c r="E4895" s="7">
        <v>46874</v>
      </c>
    </row>
    <row r="4896" spans="2:5" hidden="1" x14ac:dyDescent="0.25">
      <c r="B4896" t="s">
        <v>4470</v>
      </c>
      <c r="C4896" t="s">
        <v>4471</v>
      </c>
      <c r="D4896">
        <v>0</v>
      </c>
      <c r="E4896" s="7">
        <v>46905</v>
      </c>
    </row>
    <row r="4897" spans="2:5" hidden="1" x14ac:dyDescent="0.25">
      <c r="B4897" t="s">
        <v>4470</v>
      </c>
      <c r="C4897" t="s">
        <v>4471</v>
      </c>
      <c r="D4897">
        <v>0</v>
      </c>
      <c r="E4897" s="7">
        <v>46966</v>
      </c>
    </row>
    <row r="4898" spans="2:5" hidden="1" x14ac:dyDescent="0.25">
      <c r="B4898" t="s">
        <v>4470</v>
      </c>
      <c r="C4898" t="s">
        <v>4471</v>
      </c>
      <c r="D4898">
        <v>0</v>
      </c>
      <c r="E4898" s="7">
        <v>46966</v>
      </c>
    </row>
    <row r="4899" spans="2:5" hidden="1" x14ac:dyDescent="0.25">
      <c r="B4899" t="s">
        <v>4470</v>
      </c>
      <c r="C4899" t="s">
        <v>4471</v>
      </c>
      <c r="D4899">
        <v>0</v>
      </c>
      <c r="E4899" s="7">
        <v>46997</v>
      </c>
    </row>
    <row r="4900" spans="2:5" hidden="1" x14ac:dyDescent="0.25">
      <c r="B4900" t="s">
        <v>4470</v>
      </c>
      <c r="C4900" t="s">
        <v>4471</v>
      </c>
      <c r="D4900">
        <v>0</v>
      </c>
      <c r="E4900" s="7">
        <v>46997</v>
      </c>
    </row>
    <row r="4901" spans="2:5" hidden="1" x14ac:dyDescent="0.25">
      <c r="B4901" t="s">
        <v>4470</v>
      </c>
      <c r="C4901" t="s">
        <v>4471</v>
      </c>
      <c r="D4901">
        <v>0</v>
      </c>
      <c r="E4901" s="7">
        <v>47058</v>
      </c>
    </row>
    <row r="4902" spans="2:5" hidden="1" x14ac:dyDescent="0.25">
      <c r="B4902" t="s">
        <v>4470</v>
      </c>
      <c r="C4902" t="s">
        <v>4471</v>
      </c>
      <c r="D4902">
        <v>0</v>
      </c>
      <c r="E4902" s="7">
        <v>47088</v>
      </c>
    </row>
    <row r="4903" spans="2:5" hidden="1" x14ac:dyDescent="0.25">
      <c r="B4903" t="s">
        <v>4470</v>
      </c>
      <c r="C4903" t="s">
        <v>4471</v>
      </c>
      <c r="D4903">
        <v>0</v>
      </c>
      <c r="E4903" s="7">
        <v>47088</v>
      </c>
    </row>
    <row r="4904" spans="2:5" hidden="1" x14ac:dyDescent="0.25">
      <c r="B4904" t="s">
        <v>4470</v>
      </c>
      <c r="C4904" t="s">
        <v>4471</v>
      </c>
      <c r="D4904">
        <v>384</v>
      </c>
      <c r="E4904" s="7">
        <v>47239</v>
      </c>
    </row>
    <row r="4905" spans="2:5" hidden="1" x14ac:dyDescent="0.25">
      <c r="B4905" t="s">
        <v>4470</v>
      </c>
      <c r="C4905" t="s">
        <v>4471</v>
      </c>
      <c r="D4905">
        <v>0</v>
      </c>
      <c r="E4905" s="7">
        <v>47150</v>
      </c>
    </row>
    <row r="4906" spans="2:5" hidden="1" x14ac:dyDescent="0.25">
      <c r="B4906" t="s">
        <v>4470</v>
      </c>
      <c r="C4906" t="s">
        <v>4471</v>
      </c>
      <c r="D4906">
        <v>0</v>
      </c>
      <c r="E4906" s="7">
        <v>47088</v>
      </c>
    </row>
    <row r="4907" spans="2:5" hidden="1" x14ac:dyDescent="0.25">
      <c r="B4907" t="s">
        <v>4470</v>
      </c>
      <c r="C4907" t="s">
        <v>4471</v>
      </c>
      <c r="D4907">
        <v>0</v>
      </c>
      <c r="E4907" s="7">
        <v>47150</v>
      </c>
    </row>
    <row r="4908" spans="2:5" hidden="1" x14ac:dyDescent="0.25">
      <c r="B4908" t="s">
        <v>4470</v>
      </c>
      <c r="C4908" t="s">
        <v>4471</v>
      </c>
      <c r="D4908">
        <v>0</v>
      </c>
      <c r="E4908" s="7">
        <v>46753</v>
      </c>
    </row>
    <row r="4909" spans="2:5" hidden="1" x14ac:dyDescent="0.25">
      <c r="B4909" t="s">
        <v>4470</v>
      </c>
      <c r="C4909" t="s">
        <v>4471</v>
      </c>
      <c r="D4909">
        <v>0</v>
      </c>
      <c r="E4909" s="7">
        <v>47209</v>
      </c>
    </row>
    <row r="4910" spans="2:5" hidden="1" x14ac:dyDescent="0.25">
      <c r="B4910" t="s">
        <v>4470</v>
      </c>
      <c r="C4910" t="s">
        <v>4471</v>
      </c>
      <c r="D4910">
        <v>0</v>
      </c>
      <c r="E4910" s="7">
        <v>47239</v>
      </c>
    </row>
    <row r="4911" spans="2:5" hidden="1" x14ac:dyDescent="0.25">
      <c r="B4911" t="s">
        <v>4470</v>
      </c>
      <c r="C4911" t="s">
        <v>4471</v>
      </c>
      <c r="D4911">
        <v>0</v>
      </c>
      <c r="E4911" s="7">
        <v>47239</v>
      </c>
    </row>
    <row r="4912" spans="2:5" hidden="1" x14ac:dyDescent="0.25">
      <c r="B4912" t="s">
        <v>4470</v>
      </c>
      <c r="C4912" t="s">
        <v>4471</v>
      </c>
      <c r="D4912">
        <v>0</v>
      </c>
      <c r="E4912" s="7">
        <v>47209</v>
      </c>
    </row>
    <row r="4913" spans="2:5" hidden="1" x14ac:dyDescent="0.25">
      <c r="B4913" t="s">
        <v>4470</v>
      </c>
      <c r="C4913" t="s">
        <v>4471</v>
      </c>
      <c r="D4913">
        <v>0</v>
      </c>
      <c r="E4913" s="7">
        <v>46905</v>
      </c>
    </row>
    <row r="4914" spans="2:5" hidden="1" x14ac:dyDescent="0.25">
      <c r="B4914" t="s">
        <v>4470</v>
      </c>
      <c r="C4914" t="s">
        <v>4471</v>
      </c>
      <c r="D4914">
        <v>0</v>
      </c>
      <c r="E4914" s="7">
        <v>46631</v>
      </c>
    </row>
    <row r="4915" spans="2:5" hidden="1" x14ac:dyDescent="0.25">
      <c r="B4915" t="s">
        <v>4470</v>
      </c>
      <c r="C4915" t="s">
        <v>4471</v>
      </c>
      <c r="D4915">
        <v>0</v>
      </c>
      <c r="E4915" s="7">
        <v>46966</v>
      </c>
    </row>
    <row r="4916" spans="2:5" hidden="1" x14ac:dyDescent="0.25">
      <c r="B4916" t="s">
        <v>4470</v>
      </c>
      <c r="C4916" t="s">
        <v>4471</v>
      </c>
      <c r="D4916">
        <v>0</v>
      </c>
      <c r="E4916" s="7">
        <v>46935</v>
      </c>
    </row>
    <row r="4917" spans="2:5" hidden="1" x14ac:dyDescent="0.25">
      <c r="B4917" t="s">
        <v>4470</v>
      </c>
      <c r="C4917" t="s">
        <v>4471</v>
      </c>
      <c r="D4917">
        <v>0</v>
      </c>
      <c r="E4917" s="7">
        <v>46935</v>
      </c>
    </row>
    <row r="4918" spans="2:5" hidden="1" x14ac:dyDescent="0.25">
      <c r="B4918" t="s">
        <v>4470</v>
      </c>
      <c r="C4918" t="s">
        <v>4471</v>
      </c>
      <c r="D4918">
        <v>0</v>
      </c>
      <c r="E4918" s="7">
        <v>46966</v>
      </c>
    </row>
    <row r="4919" spans="2:5" hidden="1" x14ac:dyDescent="0.25">
      <c r="B4919" t="s">
        <v>4470</v>
      </c>
      <c r="C4919" t="s">
        <v>4471</v>
      </c>
      <c r="D4919">
        <v>0</v>
      </c>
      <c r="E4919" s="7">
        <v>46722</v>
      </c>
    </row>
    <row r="4920" spans="2:5" hidden="1" x14ac:dyDescent="0.25">
      <c r="B4920" t="s">
        <v>4470</v>
      </c>
      <c r="C4920" t="s">
        <v>4471</v>
      </c>
      <c r="D4920">
        <v>0</v>
      </c>
      <c r="E4920" s="7">
        <v>46722</v>
      </c>
    </row>
    <row r="4921" spans="2:5" hidden="1" x14ac:dyDescent="0.25">
      <c r="B4921" t="s">
        <v>4470</v>
      </c>
      <c r="C4921" t="s">
        <v>4471</v>
      </c>
      <c r="D4921">
        <v>0</v>
      </c>
      <c r="E4921" s="7">
        <v>46692</v>
      </c>
    </row>
    <row r="4922" spans="2:5" hidden="1" x14ac:dyDescent="0.25">
      <c r="B4922" t="s">
        <v>4470</v>
      </c>
      <c r="C4922" t="s">
        <v>4471</v>
      </c>
      <c r="D4922">
        <v>0</v>
      </c>
      <c r="E4922" s="7">
        <v>47027</v>
      </c>
    </row>
    <row r="4923" spans="2:5" hidden="1" x14ac:dyDescent="0.25">
      <c r="B4923" t="s">
        <v>4470</v>
      </c>
      <c r="C4923" t="s">
        <v>4471</v>
      </c>
      <c r="D4923">
        <v>0</v>
      </c>
      <c r="E4923" s="7">
        <v>47058</v>
      </c>
    </row>
    <row r="4924" spans="2:5" hidden="1" x14ac:dyDescent="0.25">
      <c r="B4924" t="s">
        <v>4470</v>
      </c>
      <c r="C4924" t="s">
        <v>4471</v>
      </c>
      <c r="D4924">
        <v>0</v>
      </c>
      <c r="E4924" s="7">
        <v>46722</v>
      </c>
    </row>
    <row r="4925" spans="2:5" hidden="1" x14ac:dyDescent="0.25">
      <c r="B4925" t="s">
        <v>4470</v>
      </c>
      <c r="C4925" t="s">
        <v>4471</v>
      </c>
      <c r="D4925">
        <v>0</v>
      </c>
      <c r="E4925" s="7">
        <v>46722</v>
      </c>
    </row>
    <row r="4926" spans="2:5" hidden="1" x14ac:dyDescent="0.25">
      <c r="B4926" t="s">
        <v>4470</v>
      </c>
      <c r="C4926" t="s">
        <v>4471</v>
      </c>
      <c r="D4926">
        <v>0</v>
      </c>
      <c r="E4926" s="7">
        <v>46722</v>
      </c>
    </row>
    <row r="4927" spans="2:5" hidden="1" x14ac:dyDescent="0.25">
      <c r="B4927" t="s">
        <v>4470</v>
      </c>
      <c r="C4927" t="s">
        <v>4471</v>
      </c>
      <c r="D4927">
        <v>0</v>
      </c>
      <c r="E4927" s="7">
        <v>46722</v>
      </c>
    </row>
    <row r="4928" spans="2:5" hidden="1" x14ac:dyDescent="0.25">
      <c r="B4928" t="s">
        <v>4470</v>
      </c>
      <c r="C4928" t="s">
        <v>4471</v>
      </c>
      <c r="D4928">
        <v>0</v>
      </c>
      <c r="E4928" s="7">
        <v>47088</v>
      </c>
    </row>
    <row r="4929" spans="2:5" hidden="1" x14ac:dyDescent="0.25">
      <c r="B4929" t="s">
        <v>4470</v>
      </c>
      <c r="C4929" t="s">
        <v>4471</v>
      </c>
      <c r="D4929">
        <v>0</v>
      </c>
      <c r="E4929" s="7">
        <v>47058</v>
      </c>
    </row>
    <row r="4930" spans="2:5" hidden="1" x14ac:dyDescent="0.25">
      <c r="B4930" t="s">
        <v>4470</v>
      </c>
      <c r="C4930" t="s">
        <v>4471</v>
      </c>
      <c r="D4930">
        <v>0</v>
      </c>
      <c r="E4930" s="7">
        <v>47088</v>
      </c>
    </row>
    <row r="4931" spans="2:5" hidden="1" x14ac:dyDescent="0.25">
      <c r="B4931" t="s">
        <v>4470</v>
      </c>
      <c r="C4931" t="s">
        <v>4471</v>
      </c>
      <c r="D4931">
        <v>0</v>
      </c>
      <c r="E4931" s="7">
        <v>47150</v>
      </c>
    </row>
    <row r="4932" spans="2:5" hidden="1" x14ac:dyDescent="0.25">
      <c r="B4932" t="s">
        <v>4470</v>
      </c>
      <c r="C4932" t="s">
        <v>4471</v>
      </c>
      <c r="D4932">
        <v>0</v>
      </c>
      <c r="E4932" s="7">
        <v>47209</v>
      </c>
    </row>
    <row r="4933" spans="2:5" hidden="1" x14ac:dyDescent="0.25">
      <c r="B4933" t="s">
        <v>4470</v>
      </c>
      <c r="C4933" t="s">
        <v>4471</v>
      </c>
      <c r="D4933">
        <v>0</v>
      </c>
      <c r="E4933" s="7">
        <v>46905</v>
      </c>
    </row>
    <row r="4934" spans="2:5" hidden="1" x14ac:dyDescent="0.25">
      <c r="B4934" t="s">
        <v>4470</v>
      </c>
      <c r="C4934" t="s">
        <v>4471</v>
      </c>
      <c r="D4934">
        <v>0</v>
      </c>
      <c r="E4934" s="7">
        <v>46966</v>
      </c>
    </row>
    <row r="4935" spans="2:5" hidden="1" x14ac:dyDescent="0.25">
      <c r="B4935" t="s">
        <v>4470</v>
      </c>
      <c r="C4935" t="s">
        <v>4471</v>
      </c>
      <c r="D4935">
        <v>0</v>
      </c>
      <c r="E4935" s="7">
        <v>46997</v>
      </c>
    </row>
    <row r="4936" spans="2:5" hidden="1" x14ac:dyDescent="0.25">
      <c r="B4936" t="s">
        <v>4470</v>
      </c>
      <c r="C4936" t="s">
        <v>4471</v>
      </c>
      <c r="D4936">
        <v>0</v>
      </c>
      <c r="E4936" s="7">
        <v>46753</v>
      </c>
    </row>
    <row r="4937" spans="2:5" hidden="1" x14ac:dyDescent="0.25">
      <c r="B4937" t="s">
        <v>4470</v>
      </c>
      <c r="C4937" t="s">
        <v>4471</v>
      </c>
      <c r="D4937">
        <v>0</v>
      </c>
      <c r="E4937" s="7">
        <v>47239</v>
      </c>
    </row>
    <row r="4938" spans="2:5" hidden="1" x14ac:dyDescent="0.25">
      <c r="B4938" t="s">
        <v>4470</v>
      </c>
      <c r="C4938" t="s">
        <v>4471</v>
      </c>
      <c r="D4938">
        <v>0</v>
      </c>
      <c r="E4938" s="7">
        <v>47239</v>
      </c>
    </row>
    <row r="4939" spans="2:5" hidden="1" x14ac:dyDescent="0.25">
      <c r="B4939" t="s">
        <v>4470</v>
      </c>
      <c r="C4939" t="s">
        <v>4471</v>
      </c>
      <c r="D4939">
        <v>0</v>
      </c>
      <c r="E4939" s="7">
        <v>47209</v>
      </c>
    </row>
    <row r="4940" spans="2:5" hidden="1" x14ac:dyDescent="0.25">
      <c r="B4940" t="s">
        <v>4470</v>
      </c>
      <c r="C4940" t="s">
        <v>4471</v>
      </c>
      <c r="D4940">
        <v>0</v>
      </c>
      <c r="E4940" s="7">
        <v>46905</v>
      </c>
    </row>
    <row r="4941" spans="2:5" hidden="1" x14ac:dyDescent="0.25">
      <c r="B4941" t="s">
        <v>4470</v>
      </c>
      <c r="C4941" t="s">
        <v>4471</v>
      </c>
      <c r="D4941">
        <v>0</v>
      </c>
      <c r="E4941" s="7">
        <v>46722</v>
      </c>
    </row>
    <row r="4942" spans="2:5" hidden="1" x14ac:dyDescent="0.25">
      <c r="B4942" t="s">
        <v>4470</v>
      </c>
      <c r="C4942" t="s">
        <v>4471</v>
      </c>
      <c r="D4942">
        <v>0</v>
      </c>
      <c r="E4942" s="7">
        <v>46722</v>
      </c>
    </row>
    <row r="4943" spans="2:5" hidden="1" x14ac:dyDescent="0.25">
      <c r="B4943" t="s">
        <v>4470</v>
      </c>
      <c r="C4943" t="s">
        <v>4471</v>
      </c>
      <c r="D4943">
        <v>0</v>
      </c>
      <c r="E4943" s="7">
        <v>47088</v>
      </c>
    </row>
    <row r="4944" spans="2:5" hidden="1" x14ac:dyDescent="0.25">
      <c r="B4944" t="s">
        <v>4493</v>
      </c>
      <c r="C4944" t="s">
        <v>4494</v>
      </c>
      <c r="D4944">
        <v>0</v>
      </c>
      <c r="E4944" s="7">
        <v>45931</v>
      </c>
    </row>
    <row r="4945" spans="2:5" hidden="1" x14ac:dyDescent="0.25">
      <c r="B4945" t="s">
        <v>4497</v>
      </c>
      <c r="C4945" t="s">
        <v>4498</v>
      </c>
      <c r="D4945">
        <v>0</v>
      </c>
      <c r="E4945" s="7" t="s">
        <v>30</v>
      </c>
    </row>
    <row r="4946" spans="2:5" hidden="1" x14ac:dyDescent="0.25">
      <c r="B4946" t="s">
        <v>4497</v>
      </c>
      <c r="C4946" t="s">
        <v>4498</v>
      </c>
      <c r="D4946">
        <v>0</v>
      </c>
      <c r="E4946" s="7">
        <v>47088</v>
      </c>
    </row>
    <row r="4947" spans="2:5" hidden="1" x14ac:dyDescent="0.25">
      <c r="B4947" t="s">
        <v>4500</v>
      </c>
      <c r="C4947" t="s">
        <v>13772</v>
      </c>
      <c r="D4947">
        <v>0</v>
      </c>
      <c r="E4947" s="7" t="s">
        <v>30</v>
      </c>
    </row>
    <row r="4948" spans="2:5" hidden="1" x14ac:dyDescent="0.25">
      <c r="B4948" t="s">
        <v>4500</v>
      </c>
      <c r="C4948" t="s">
        <v>13772</v>
      </c>
      <c r="D4948">
        <v>0</v>
      </c>
      <c r="E4948" s="7">
        <v>46692</v>
      </c>
    </row>
    <row r="4949" spans="2:5" hidden="1" x14ac:dyDescent="0.25">
      <c r="B4949" t="s">
        <v>4500</v>
      </c>
      <c r="C4949" t="s">
        <v>13772</v>
      </c>
      <c r="D4949">
        <v>0</v>
      </c>
      <c r="E4949" s="7">
        <v>47484</v>
      </c>
    </row>
    <row r="4950" spans="2:5" hidden="1" x14ac:dyDescent="0.25">
      <c r="B4950" t="s">
        <v>4500</v>
      </c>
      <c r="C4950" t="s">
        <v>13772</v>
      </c>
      <c r="D4950">
        <v>0</v>
      </c>
      <c r="E4950" s="7">
        <v>46692</v>
      </c>
    </row>
    <row r="4951" spans="2:5" hidden="1" x14ac:dyDescent="0.25">
      <c r="B4951" t="s">
        <v>4500</v>
      </c>
      <c r="C4951" t="s">
        <v>13772</v>
      </c>
      <c r="D4951">
        <v>0</v>
      </c>
      <c r="E4951" s="7">
        <v>46692</v>
      </c>
    </row>
    <row r="4952" spans="2:5" hidden="1" x14ac:dyDescent="0.25">
      <c r="B4952" t="s">
        <v>4502</v>
      </c>
      <c r="C4952" t="s">
        <v>4503</v>
      </c>
      <c r="D4952">
        <v>0</v>
      </c>
      <c r="E4952" s="7">
        <v>46753</v>
      </c>
    </row>
    <row r="4953" spans="2:5" hidden="1" x14ac:dyDescent="0.25">
      <c r="B4953" t="s">
        <v>4502</v>
      </c>
      <c r="C4953" t="s">
        <v>4503</v>
      </c>
      <c r="D4953">
        <v>18</v>
      </c>
      <c r="E4953" s="7">
        <v>47150</v>
      </c>
    </row>
    <row r="4954" spans="2:5" hidden="1" x14ac:dyDescent="0.25">
      <c r="B4954" t="s">
        <v>4502</v>
      </c>
      <c r="C4954" t="s">
        <v>4503</v>
      </c>
      <c r="D4954">
        <v>0</v>
      </c>
      <c r="E4954" s="7">
        <v>46143</v>
      </c>
    </row>
    <row r="4955" spans="2:5" hidden="1" x14ac:dyDescent="0.25">
      <c r="B4955" t="s">
        <v>4502</v>
      </c>
      <c r="C4955" t="s">
        <v>4503</v>
      </c>
      <c r="D4955">
        <v>0</v>
      </c>
      <c r="E4955" s="7">
        <v>46874</v>
      </c>
    </row>
    <row r="4956" spans="2:5" hidden="1" x14ac:dyDescent="0.25">
      <c r="B4956" t="s">
        <v>4502</v>
      </c>
      <c r="C4956" t="s">
        <v>4503</v>
      </c>
      <c r="D4956">
        <v>0</v>
      </c>
      <c r="E4956" s="7">
        <v>46966</v>
      </c>
    </row>
    <row r="4957" spans="2:5" hidden="1" x14ac:dyDescent="0.25">
      <c r="B4957" t="s">
        <v>4502</v>
      </c>
      <c r="C4957" t="s">
        <v>4503</v>
      </c>
      <c r="D4957">
        <v>0</v>
      </c>
      <c r="E4957" s="7">
        <v>47027</v>
      </c>
    </row>
    <row r="4958" spans="2:5" hidden="1" x14ac:dyDescent="0.25">
      <c r="B4958" t="s">
        <v>4502</v>
      </c>
      <c r="C4958" t="s">
        <v>4503</v>
      </c>
      <c r="D4958">
        <v>0</v>
      </c>
      <c r="E4958" s="7">
        <v>45992</v>
      </c>
    </row>
    <row r="4959" spans="2:5" hidden="1" x14ac:dyDescent="0.25">
      <c r="B4959" t="s">
        <v>4502</v>
      </c>
      <c r="C4959" t="s">
        <v>4503</v>
      </c>
      <c r="D4959">
        <v>0</v>
      </c>
      <c r="E4959" s="7">
        <v>46966</v>
      </c>
    </row>
    <row r="4960" spans="2:5" hidden="1" x14ac:dyDescent="0.25">
      <c r="B4960" t="s">
        <v>4510</v>
      </c>
      <c r="C4960" t="s">
        <v>13498</v>
      </c>
      <c r="D4960">
        <v>0</v>
      </c>
      <c r="E4960" s="7">
        <v>47178</v>
      </c>
    </row>
    <row r="4961" spans="2:5" hidden="1" x14ac:dyDescent="0.25">
      <c r="B4961" t="s">
        <v>4510</v>
      </c>
      <c r="C4961" t="s">
        <v>13498</v>
      </c>
      <c r="D4961">
        <v>0</v>
      </c>
      <c r="E4961" s="7">
        <v>47178</v>
      </c>
    </row>
    <row r="4962" spans="2:5" hidden="1" x14ac:dyDescent="0.25">
      <c r="B4962" t="s">
        <v>4510</v>
      </c>
      <c r="C4962" t="s">
        <v>13498</v>
      </c>
      <c r="D4962">
        <v>2970</v>
      </c>
      <c r="E4962" s="7">
        <v>47178</v>
      </c>
    </row>
    <row r="4963" spans="2:5" hidden="1" x14ac:dyDescent="0.25">
      <c r="B4963" t="s">
        <v>4510</v>
      </c>
      <c r="C4963" t="s">
        <v>13498</v>
      </c>
      <c r="D4963">
        <v>0</v>
      </c>
      <c r="E4963" s="7">
        <v>47270</v>
      </c>
    </row>
    <row r="4964" spans="2:5" hidden="1" x14ac:dyDescent="0.25">
      <c r="B4964" t="s">
        <v>4510</v>
      </c>
      <c r="C4964" t="s">
        <v>13498</v>
      </c>
      <c r="D4964">
        <v>0</v>
      </c>
      <c r="E4964" s="7">
        <v>47178</v>
      </c>
    </row>
    <row r="4965" spans="2:5" hidden="1" x14ac:dyDescent="0.25">
      <c r="B4965" t="s">
        <v>4513</v>
      </c>
      <c r="C4965" t="s">
        <v>13773</v>
      </c>
      <c r="D4965">
        <v>13500</v>
      </c>
      <c r="E4965" s="7">
        <v>47939</v>
      </c>
    </row>
    <row r="4966" spans="2:5" hidden="1" x14ac:dyDescent="0.25">
      <c r="B4966" t="s">
        <v>4513</v>
      </c>
      <c r="C4966" t="s">
        <v>13773</v>
      </c>
      <c r="D4966">
        <v>0</v>
      </c>
      <c r="E4966" s="7">
        <v>47757</v>
      </c>
    </row>
    <row r="4967" spans="2:5" hidden="1" x14ac:dyDescent="0.25">
      <c r="B4967" t="s">
        <v>4513</v>
      </c>
      <c r="C4967" t="s">
        <v>13773</v>
      </c>
      <c r="D4967">
        <v>0</v>
      </c>
      <c r="E4967" s="7">
        <v>47757</v>
      </c>
    </row>
    <row r="4968" spans="2:5" hidden="1" x14ac:dyDescent="0.25">
      <c r="B4968" t="s">
        <v>4517</v>
      </c>
      <c r="C4968" t="s">
        <v>4518</v>
      </c>
      <c r="D4968">
        <v>0</v>
      </c>
      <c r="E4968" s="7">
        <v>47178</v>
      </c>
    </row>
    <row r="4969" spans="2:5" hidden="1" x14ac:dyDescent="0.25">
      <c r="B4969" t="s">
        <v>4521</v>
      </c>
      <c r="C4969" t="s">
        <v>13499</v>
      </c>
      <c r="D4969">
        <v>0</v>
      </c>
      <c r="E4969" s="7">
        <v>46113</v>
      </c>
    </row>
    <row r="4970" spans="2:5" hidden="1" x14ac:dyDescent="0.25">
      <c r="B4970" t="s">
        <v>4521</v>
      </c>
      <c r="C4970" t="s">
        <v>13499</v>
      </c>
      <c r="D4970">
        <v>40411</v>
      </c>
      <c r="E4970" s="7">
        <v>47423</v>
      </c>
    </row>
    <row r="4971" spans="2:5" hidden="1" x14ac:dyDescent="0.25">
      <c r="B4971" t="s">
        <v>4522</v>
      </c>
      <c r="C4971" t="s">
        <v>13774</v>
      </c>
      <c r="D4971">
        <v>0</v>
      </c>
      <c r="E4971" s="7">
        <v>47119</v>
      </c>
    </row>
    <row r="4972" spans="2:5" hidden="1" x14ac:dyDescent="0.25">
      <c r="B4972" t="s">
        <v>4522</v>
      </c>
      <c r="C4972" t="s">
        <v>13774</v>
      </c>
      <c r="D4972">
        <v>0</v>
      </c>
      <c r="E4972" s="7">
        <v>47150</v>
      </c>
    </row>
    <row r="4973" spans="2:5" hidden="1" x14ac:dyDescent="0.25">
      <c r="B4973" t="s">
        <v>4522</v>
      </c>
      <c r="C4973" t="s">
        <v>13774</v>
      </c>
      <c r="D4973">
        <v>0</v>
      </c>
      <c r="E4973" s="7">
        <v>47150</v>
      </c>
    </row>
    <row r="4974" spans="2:5" hidden="1" x14ac:dyDescent="0.25">
      <c r="B4974" t="s">
        <v>4522</v>
      </c>
      <c r="C4974" t="s">
        <v>13774</v>
      </c>
      <c r="D4974">
        <v>0</v>
      </c>
      <c r="E4974" s="7">
        <v>47150</v>
      </c>
    </row>
    <row r="4975" spans="2:5" hidden="1" x14ac:dyDescent="0.25">
      <c r="B4975" t="s">
        <v>4522</v>
      </c>
      <c r="C4975" t="s">
        <v>13774</v>
      </c>
      <c r="D4975">
        <v>0</v>
      </c>
      <c r="E4975" s="7">
        <v>46844</v>
      </c>
    </row>
    <row r="4976" spans="2:5" hidden="1" x14ac:dyDescent="0.25">
      <c r="B4976" t="s">
        <v>4522</v>
      </c>
      <c r="C4976" t="s">
        <v>13774</v>
      </c>
      <c r="D4976">
        <v>0</v>
      </c>
      <c r="E4976" s="7">
        <v>47209</v>
      </c>
    </row>
    <row r="4977" spans="2:5" hidden="1" x14ac:dyDescent="0.25">
      <c r="B4977" t="s">
        <v>4522</v>
      </c>
      <c r="C4977" t="s">
        <v>13774</v>
      </c>
      <c r="D4977">
        <v>0</v>
      </c>
      <c r="E4977" s="7">
        <v>47209</v>
      </c>
    </row>
    <row r="4978" spans="2:5" hidden="1" x14ac:dyDescent="0.25">
      <c r="B4978" t="s">
        <v>4522</v>
      </c>
      <c r="C4978" t="s">
        <v>13774</v>
      </c>
      <c r="D4978">
        <v>5</v>
      </c>
      <c r="E4978" s="7">
        <v>46874</v>
      </c>
    </row>
    <row r="4979" spans="2:5" hidden="1" x14ac:dyDescent="0.25">
      <c r="B4979" t="s">
        <v>4522</v>
      </c>
      <c r="C4979" t="s">
        <v>13774</v>
      </c>
      <c r="D4979">
        <v>0</v>
      </c>
      <c r="E4979" s="7">
        <v>46539</v>
      </c>
    </row>
    <row r="4980" spans="2:5" hidden="1" x14ac:dyDescent="0.25">
      <c r="B4980" t="s">
        <v>4522</v>
      </c>
      <c r="C4980" t="s">
        <v>13774</v>
      </c>
      <c r="D4980">
        <v>260</v>
      </c>
      <c r="E4980" s="7">
        <v>47270</v>
      </c>
    </row>
    <row r="4981" spans="2:5" hidden="1" x14ac:dyDescent="0.25">
      <c r="B4981" t="s">
        <v>4522</v>
      </c>
      <c r="C4981" t="s">
        <v>13774</v>
      </c>
      <c r="D4981">
        <v>0</v>
      </c>
      <c r="E4981" s="7">
        <v>46935</v>
      </c>
    </row>
    <row r="4982" spans="2:5" hidden="1" x14ac:dyDescent="0.25">
      <c r="B4982" t="s">
        <v>4522</v>
      </c>
      <c r="C4982" t="s">
        <v>13774</v>
      </c>
      <c r="D4982">
        <v>0</v>
      </c>
      <c r="E4982" s="7">
        <v>46966</v>
      </c>
    </row>
    <row r="4983" spans="2:5" hidden="1" x14ac:dyDescent="0.25">
      <c r="B4983" t="s">
        <v>4522</v>
      </c>
      <c r="C4983" t="s">
        <v>13774</v>
      </c>
      <c r="D4983">
        <v>0</v>
      </c>
      <c r="E4983" s="7">
        <v>46966</v>
      </c>
    </row>
    <row r="4984" spans="2:5" hidden="1" x14ac:dyDescent="0.25">
      <c r="B4984" t="s">
        <v>4522</v>
      </c>
      <c r="C4984" t="s">
        <v>13774</v>
      </c>
      <c r="D4984">
        <v>0</v>
      </c>
      <c r="E4984" s="7">
        <v>46661</v>
      </c>
    </row>
    <row r="4985" spans="2:5" hidden="1" x14ac:dyDescent="0.25">
      <c r="B4985" t="s">
        <v>4522</v>
      </c>
      <c r="C4985" t="s">
        <v>13774</v>
      </c>
      <c r="D4985">
        <v>0</v>
      </c>
      <c r="E4985" s="7">
        <v>46419</v>
      </c>
    </row>
    <row r="4986" spans="2:5" hidden="1" x14ac:dyDescent="0.25">
      <c r="B4986" t="s">
        <v>4522</v>
      </c>
      <c r="C4986" t="s">
        <v>13774</v>
      </c>
      <c r="D4986">
        <v>0</v>
      </c>
      <c r="E4986" s="7">
        <v>46661</v>
      </c>
    </row>
    <row r="4987" spans="2:5" hidden="1" x14ac:dyDescent="0.25">
      <c r="B4987" t="s">
        <v>4522</v>
      </c>
      <c r="C4987" t="s">
        <v>13774</v>
      </c>
      <c r="D4987">
        <v>0</v>
      </c>
      <c r="E4987" s="7">
        <v>46722</v>
      </c>
    </row>
    <row r="4988" spans="2:5" hidden="1" x14ac:dyDescent="0.25">
      <c r="B4988" t="s">
        <v>4522</v>
      </c>
      <c r="C4988" t="s">
        <v>13774</v>
      </c>
      <c r="D4988">
        <v>0</v>
      </c>
      <c r="E4988" s="7">
        <v>47088</v>
      </c>
    </row>
    <row r="4989" spans="2:5" hidden="1" x14ac:dyDescent="0.25">
      <c r="B4989" t="s">
        <v>4522</v>
      </c>
      <c r="C4989" t="s">
        <v>13774</v>
      </c>
      <c r="D4989">
        <v>0</v>
      </c>
      <c r="E4989" s="7">
        <v>47119</v>
      </c>
    </row>
    <row r="4990" spans="2:5" hidden="1" x14ac:dyDescent="0.25">
      <c r="B4990" t="s">
        <v>4541</v>
      </c>
      <c r="C4990" t="s">
        <v>4542</v>
      </c>
      <c r="D4990">
        <v>3</v>
      </c>
      <c r="E4990" s="7">
        <v>46905</v>
      </c>
    </row>
    <row r="4991" spans="2:5" hidden="1" x14ac:dyDescent="0.25">
      <c r="B4991" t="s">
        <v>4541</v>
      </c>
      <c r="C4991" t="s">
        <v>4542</v>
      </c>
      <c r="D4991">
        <v>0</v>
      </c>
      <c r="E4991" s="7">
        <v>46235</v>
      </c>
    </row>
    <row r="4992" spans="2:5" hidden="1" x14ac:dyDescent="0.25">
      <c r="B4992" t="s">
        <v>4541</v>
      </c>
      <c r="C4992" t="s">
        <v>4542</v>
      </c>
      <c r="D4992">
        <v>140</v>
      </c>
      <c r="E4992" s="7">
        <v>47027</v>
      </c>
    </row>
    <row r="4993" spans="2:5" hidden="1" x14ac:dyDescent="0.25">
      <c r="B4993" t="s">
        <v>4541</v>
      </c>
      <c r="C4993" t="s">
        <v>4542</v>
      </c>
      <c r="D4993">
        <v>80</v>
      </c>
      <c r="E4993" s="7">
        <v>47027</v>
      </c>
    </row>
    <row r="4994" spans="2:5" hidden="1" x14ac:dyDescent="0.25">
      <c r="B4994" t="s">
        <v>4541</v>
      </c>
      <c r="C4994" t="s">
        <v>4542</v>
      </c>
      <c r="D4994">
        <v>0</v>
      </c>
      <c r="E4994" s="7">
        <v>45962</v>
      </c>
    </row>
    <row r="4995" spans="2:5" hidden="1" x14ac:dyDescent="0.25">
      <c r="B4995" t="s">
        <v>4547</v>
      </c>
      <c r="C4995" t="s">
        <v>4548</v>
      </c>
      <c r="D4995">
        <v>0</v>
      </c>
      <c r="E4995" s="7">
        <v>46935</v>
      </c>
    </row>
    <row r="4996" spans="2:5" hidden="1" x14ac:dyDescent="0.25">
      <c r="B4996" t="s">
        <v>4551</v>
      </c>
      <c r="C4996" t="s">
        <v>13775</v>
      </c>
      <c r="D4996">
        <v>0</v>
      </c>
      <c r="E4996" s="7">
        <v>46539</v>
      </c>
    </row>
    <row r="4997" spans="2:5" hidden="1" x14ac:dyDescent="0.25">
      <c r="B4997" t="s">
        <v>4551</v>
      </c>
      <c r="C4997" t="s">
        <v>13775</v>
      </c>
      <c r="D4997">
        <v>0</v>
      </c>
      <c r="E4997" s="7">
        <v>46966</v>
      </c>
    </row>
    <row r="4998" spans="2:5" hidden="1" x14ac:dyDescent="0.25">
      <c r="B4998" t="s">
        <v>4551</v>
      </c>
      <c r="C4998" t="s">
        <v>13775</v>
      </c>
      <c r="D4998">
        <v>0</v>
      </c>
      <c r="E4998" s="7">
        <v>47300</v>
      </c>
    </row>
    <row r="4999" spans="2:5" hidden="1" x14ac:dyDescent="0.25">
      <c r="B4999" t="s">
        <v>4551</v>
      </c>
      <c r="C4999" t="s">
        <v>13775</v>
      </c>
      <c r="D4999">
        <v>0</v>
      </c>
      <c r="E4999" s="7">
        <v>47423</v>
      </c>
    </row>
    <row r="5000" spans="2:5" hidden="1" x14ac:dyDescent="0.25">
      <c r="B5000" t="s">
        <v>4551</v>
      </c>
      <c r="C5000" t="s">
        <v>13775</v>
      </c>
      <c r="D5000">
        <v>0</v>
      </c>
      <c r="E5000" s="7">
        <v>47423</v>
      </c>
    </row>
    <row r="5001" spans="2:5" hidden="1" x14ac:dyDescent="0.25">
      <c r="B5001" t="s">
        <v>4551</v>
      </c>
      <c r="C5001" t="s">
        <v>13775</v>
      </c>
      <c r="D5001">
        <v>0</v>
      </c>
      <c r="E5001" s="7">
        <v>47484</v>
      </c>
    </row>
    <row r="5002" spans="2:5" hidden="1" x14ac:dyDescent="0.25">
      <c r="B5002" t="s">
        <v>4551</v>
      </c>
      <c r="C5002" t="s">
        <v>13775</v>
      </c>
      <c r="D5002">
        <v>0</v>
      </c>
      <c r="E5002" s="7">
        <v>47818</v>
      </c>
    </row>
    <row r="5003" spans="2:5" hidden="1" x14ac:dyDescent="0.25">
      <c r="B5003" t="s">
        <v>4551</v>
      </c>
      <c r="C5003" t="s">
        <v>13775</v>
      </c>
      <c r="D5003">
        <v>0</v>
      </c>
      <c r="E5003" s="7">
        <v>47849</v>
      </c>
    </row>
    <row r="5004" spans="2:5" hidden="1" x14ac:dyDescent="0.25">
      <c r="B5004" t="s">
        <v>4551</v>
      </c>
      <c r="C5004" t="s">
        <v>13775</v>
      </c>
      <c r="D5004">
        <v>0</v>
      </c>
      <c r="E5004" s="7">
        <v>47300</v>
      </c>
    </row>
    <row r="5005" spans="2:5" hidden="1" x14ac:dyDescent="0.25">
      <c r="B5005" t="s">
        <v>4554</v>
      </c>
      <c r="C5005" t="s">
        <v>4555</v>
      </c>
      <c r="D5005">
        <v>0</v>
      </c>
      <c r="E5005" s="7">
        <v>47818</v>
      </c>
    </row>
    <row r="5006" spans="2:5" hidden="1" x14ac:dyDescent="0.25">
      <c r="B5006" t="s">
        <v>4554</v>
      </c>
      <c r="C5006" t="s">
        <v>4555</v>
      </c>
      <c r="D5006">
        <v>1640</v>
      </c>
      <c r="E5006" s="7">
        <v>47939</v>
      </c>
    </row>
    <row r="5007" spans="2:5" hidden="1" x14ac:dyDescent="0.25">
      <c r="B5007" t="s">
        <v>4554</v>
      </c>
      <c r="C5007" t="s">
        <v>4555</v>
      </c>
      <c r="D5007">
        <v>1640</v>
      </c>
      <c r="E5007" s="7">
        <v>47939</v>
      </c>
    </row>
    <row r="5008" spans="2:5" hidden="1" x14ac:dyDescent="0.25">
      <c r="B5008" t="s">
        <v>4554</v>
      </c>
      <c r="C5008" t="s">
        <v>4555</v>
      </c>
      <c r="D5008">
        <v>1640</v>
      </c>
      <c r="E5008" s="7">
        <v>47939</v>
      </c>
    </row>
    <row r="5009" spans="2:5" hidden="1" x14ac:dyDescent="0.25">
      <c r="B5009" t="s">
        <v>4554</v>
      </c>
      <c r="C5009" t="s">
        <v>4555</v>
      </c>
      <c r="D5009">
        <v>0</v>
      </c>
      <c r="E5009" s="7">
        <v>47969</v>
      </c>
    </row>
    <row r="5010" spans="2:5" hidden="1" x14ac:dyDescent="0.25">
      <c r="B5010" t="s">
        <v>4554</v>
      </c>
      <c r="C5010" t="s">
        <v>4555</v>
      </c>
      <c r="D5010">
        <v>0</v>
      </c>
      <c r="E5010" s="7">
        <v>47969</v>
      </c>
    </row>
    <row r="5011" spans="2:5" hidden="1" x14ac:dyDescent="0.25">
      <c r="B5011" t="s">
        <v>4554</v>
      </c>
      <c r="C5011" t="s">
        <v>4555</v>
      </c>
      <c r="D5011">
        <v>2300</v>
      </c>
      <c r="E5011" s="7">
        <v>47969</v>
      </c>
    </row>
    <row r="5012" spans="2:5" hidden="1" x14ac:dyDescent="0.25">
      <c r="B5012" t="s">
        <v>4554</v>
      </c>
      <c r="C5012" t="s">
        <v>4555</v>
      </c>
      <c r="D5012">
        <v>0</v>
      </c>
      <c r="E5012" s="7">
        <v>47969</v>
      </c>
    </row>
    <row r="5013" spans="2:5" hidden="1" x14ac:dyDescent="0.25">
      <c r="B5013" t="s">
        <v>4557</v>
      </c>
      <c r="C5013" t="s">
        <v>4558</v>
      </c>
      <c r="D5013">
        <v>0</v>
      </c>
      <c r="E5013" s="7">
        <v>46447</v>
      </c>
    </row>
    <row r="5014" spans="2:5" hidden="1" x14ac:dyDescent="0.25">
      <c r="B5014" t="s">
        <v>4557</v>
      </c>
      <c r="C5014" t="s">
        <v>4558</v>
      </c>
      <c r="D5014">
        <v>0</v>
      </c>
      <c r="E5014" s="7">
        <v>46722</v>
      </c>
    </row>
    <row r="5015" spans="2:5" hidden="1" x14ac:dyDescent="0.25">
      <c r="B5015" t="s">
        <v>4557</v>
      </c>
      <c r="C5015" t="s">
        <v>4558</v>
      </c>
      <c r="D5015">
        <v>0</v>
      </c>
      <c r="E5015" s="7">
        <v>46935</v>
      </c>
    </row>
    <row r="5016" spans="2:5" hidden="1" x14ac:dyDescent="0.25">
      <c r="B5016" t="s">
        <v>4557</v>
      </c>
      <c r="C5016" t="s">
        <v>4558</v>
      </c>
      <c r="D5016">
        <v>0</v>
      </c>
      <c r="E5016" s="7">
        <v>46966</v>
      </c>
    </row>
    <row r="5017" spans="2:5" hidden="1" x14ac:dyDescent="0.25">
      <c r="B5017" t="s">
        <v>4560</v>
      </c>
      <c r="C5017" t="s">
        <v>4561</v>
      </c>
      <c r="D5017">
        <v>0</v>
      </c>
      <c r="E5017" s="7">
        <v>46661</v>
      </c>
    </row>
    <row r="5018" spans="2:5" hidden="1" x14ac:dyDescent="0.25">
      <c r="B5018" t="s">
        <v>4560</v>
      </c>
      <c r="C5018" t="s">
        <v>4561</v>
      </c>
      <c r="D5018">
        <v>0</v>
      </c>
      <c r="E5018" s="7">
        <v>46966</v>
      </c>
    </row>
    <row r="5019" spans="2:5" hidden="1" x14ac:dyDescent="0.25">
      <c r="B5019" t="s">
        <v>4560</v>
      </c>
      <c r="C5019" t="s">
        <v>4561</v>
      </c>
      <c r="D5019">
        <v>0</v>
      </c>
      <c r="E5019" s="7">
        <v>46054</v>
      </c>
    </row>
    <row r="5020" spans="2:5" hidden="1" x14ac:dyDescent="0.25">
      <c r="B5020" t="s">
        <v>4562</v>
      </c>
      <c r="C5020" t="s">
        <v>4563</v>
      </c>
      <c r="D5020">
        <v>0</v>
      </c>
      <c r="E5020" s="7">
        <v>46966</v>
      </c>
    </row>
    <row r="5021" spans="2:5" hidden="1" x14ac:dyDescent="0.25">
      <c r="B5021" t="s">
        <v>4562</v>
      </c>
      <c r="C5021" t="s">
        <v>4563</v>
      </c>
      <c r="D5021">
        <v>0</v>
      </c>
      <c r="E5021" s="7">
        <v>47453</v>
      </c>
    </row>
    <row r="5022" spans="2:5" hidden="1" x14ac:dyDescent="0.25">
      <c r="B5022" t="s">
        <v>4564</v>
      </c>
      <c r="C5022" t="s">
        <v>4565</v>
      </c>
      <c r="D5022">
        <v>0</v>
      </c>
      <c r="E5022" s="7">
        <v>46266</v>
      </c>
    </row>
    <row r="5023" spans="2:5" hidden="1" x14ac:dyDescent="0.25">
      <c r="B5023" t="s">
        <v>4564</v>
      </c>
      <c r="C5023" t="s">
        <v>4565</v>
      </c>
      <c r="D5023">
        <v>0</v>
      </c>
      <c r="E5023" s="7">
        <v>46266</v>
      </c>
    </row>
    <row r="5024" spans="2:5" hidden="1" x14ac:dyDescent="0.25">
      <c r="B5024" t="s">
        <v>4564</v>
      </c>
      <c r="C5024" t="s">
        <v>4565</v>
      </c>
      <c r="D5024">
        <v>0</v>
      </c>
      <c r="E5024" s="7">
        <v>46266</v>
      </c>
    </row>
    <row r="5025" spans="2:5" hidden="1" x14ac:dyDescent="0.25">
      <c r="B5025" t="s">
        <v>4567</v>
      </c>
      <c r="C5025" t="s">
        <v>13776</v>
      </c>
      <c r="D5025">
        <v>0</v>
      </c>
      <c r="E5025" s="7">
        <v>46722</v>
      </c>
    </row>
    <row r="5026" spans="2:5" hidden="1" x14ac:dyDescent="0.25">
      <c r="B5026" t="s">
        <v>4567</v>
      </c>
      <c r="C5026" t="s">
        <v>13776</v>
      </c>
      <c r="D5026">
        <v>0</v>
      </c>
      <c r="E5026" s="7">
        <v>46753</v>
      </c>
    </row>
    <row r="5027" spans="2:5" hidden="1" x14ac:dyDescent="0.25">
      <c r="B5027" t="s">
        <v>4567</v>
      </c>
      <c r="C5027" t="s">
        <v>13776</v>
      </c>
      <c r="D5027">
        <v>0</v>
      </c>
      <c r="E5027" s="7">
        <v>46997</v>
      </c>
    </row>
    <row r="5028" spans="2:5" hidden="1" x14ac:dyDescent="0.25">
      <c r="B5028" t="s">
        <v>4567</v>
      </c>
      <c r="C5028" t="s">
        <v>13776</v>
      </c>
      <c r="D5028">
        <v>10</v>
      </c>
      <c r="E5028" s="7">
        <v>47027</v>
      </c>
    </row>
    <row r="5029" spans="2:5" hidden="1" x14ac:dyDescent="0.25">
      <c r="B5029" t="s">
        <v>4567</v>
      </c>
      <c r="C5029" t="s">
        <v>13776</v>
      </c>
      <c r="D5029">
        <v>440</v>
      </c>
      <c r="E5029" s="7">
        <v>47423</v>
      </c>
    </row>
    <row r="5030" spans="2:5" hidden="1" x14ac:dyDescent="0.25">
      <c r="B5030" t="s">
        <v>4567</v>
      </c>
      <c r="C5030" t="s">
        <v>13776</v>
      </c>
      <c r="D5030">
        <v>500</v>
      </c>
      <c r="E5030" s="7">
        <v>47453</v>
      </c>
    </row>
    <row r="5031" spans="2:5" hidden="1" x14ac:dyDescent="0.25">
      <c r="B5031" t="s">
        <v>4567</v>
      </c>
      <c r="C5031" t="s">
        <v>13776</v>
      </c>
      <c r="D5031">
        <v>2000</v>
      </c>
      <c r="E5031" s="7">
        <v>47574</v>
      </c>
    </row>
    <row r="5032" spans="2:5" hidden="1" x14ac:dyDescent="0.25">
      <c r="B5032" t="s">
        <v>4567</v>
      </c>
      <c r="C5032" t="s">
        <v>13776</v>
      </c>
      <c r="D5032">
        <v>1000</v>
      </c>
      <c r="E5032" s="7">
        <v>47574</v>
      </c>
    </row>
    <row r="5033" spans="2:5" hidden="1" x14ac:dyDescent="0.25">
      <c r="B5033" t="s">
        <v>4567</v>
      </c>
      <c r="C5033" t="s">
        <v>13776</v>
      </c>
      <c r="D5033">
        <v>0</v>
      </c>
      <c r="E5033" s="7">
        <v>47574</v>
      </c>
    </row>
    <row r="5034" spans="2:5" hidden="1" x14ac:dyDescent="0.25">
      <c r="B5034" t="s">
        <v>4570</v>
      </c>
      <c r="C5034" t="s">
        <v>13777</v>
      </c>
      <c r="D5034">
        <v>0</v>
      </c>
      <c r="E5034" s="7">
        <v>47423</v>
      </c>
    </row>
    <row r="5035" spans="2:5" hidden="1" x14ac:dyDescent="0.25">
      <c r="B5035" t="s">
        <v>4570</v>
      </c>
      <c r="C5035" t="s">
        <v>13777</v>
      </c>
      <c r="D5035">
        <v>0</v>
      </c>
      <c r="E5035" s="7">
        <v>47423</v>
      </c>
    </row>
    <row r="5036" spans="2:5" hidden="1" x14ac:dyDescent="0.25">
      <c r="B5036" t="s">
        <v>4570</v>
      </c>
      <c r="C5036" t="s">
        <v>13777</v>
      </c>
      <c r="D5036">
        <v>0</v>
      </c>
      <c r="E5036" s="7">
        <v>47818</v>
      </c>
    </row>
    <row r="5037" spans="2:5" hidden="1" x14ac:dyDescent="0.25">
      <c r="B5037" t="s">
        <v>4570</v>
      </c>
      <c r="C5037" t="s">
        <v>13777</v>
      </c>
      <c r="D5037">
        <v>0</v>
      </c>
      <c r="E5037" s="7">
        <v>47880</v>
      </c>
    </row>
    <row r="5038" spans="2:5" hidden="1" x14ac:dyDescent="0.25">
      <c r="B5038" t="s">
        <v>4572</v>
      </c>
      <c r="C5038" t="s">
        <v>13778</v>
      </c>
      <c r="D5038">
        <v>0</v>
      </c>
      <c r="E5038" s="7">
        <v>47423</v>
      </c>
    </row>
    <row r="5039" spans="2:5" hidden="1" x14ac:dyDescent="0.25">
      <c r="B5039" t="s">
        <v>4572</v>
      </c>
      <c r="C5039" t="s">
        <v>13778</v>
      </c>
      <c r="D5039">
        <v>0</v>
      </c>
      <c r="E5039" s="7">
        <v>47423</v>
      </c>
    </row>
    <row r="5040" spans="2:5" hidden="1" x14ac:dyDescent="0.25">
      <c r="B5040" t="s">
        <v>4572</v>
      </c>
      <c r="C5040" t="s">
        <v>13778</v>
      </c>
      <c r="D5040">
        <v>0</v>
      </c>
      <c r="E5040" s="7">
        <v>47515</v>
      </c>
    </row>
    <row r="5041" spans="2:5" hidden="1" x14ac:dyDescent="0.25">
      <c r="B5041" t="s">
        <v>4572</v>
      </c>
      <c r="C5041" t="s">
        <v>13778</v>
      </c>
      <c r="D5041">
        <v>0</v>
      </c>
      <c r="E5041" s="7">
        <v>47515</v>
      </c>
    </row>
    <row r="5042" spans="2:5" hidden="1" x14ac:dyDescent="0.25">
      <c r="B5042" t="s">
        <v>4572</v>
      </c>
      <c r="C5042" t="s">
        <v>13778</v>
      </c>
      <c r="D5042">
        <v>0</v>
      </c>
      <c r="E5042" s="7">
        <v>47757</v>
      </c>
    </row>
    <row r="5043" spans="2:5" hidden="1" x14ac:dyDescent="0.25">
      <c r="B5043" t="s">
        <v>4572</v>
      </c>
      <c r="C5043" t="s">
        <v>13778</v>
      </c>
      <c r="D5043">
        <v>0</v>
      </c>
      <c r="E5043" s="7">
        <v>47818</v>
      </c>
    </row>
    <row r="5044" spans="2:5" hidden="1" x14ac:dyDescent="0.25">
      <c r="B5044" t="s">
        <v>4572</v>
      </c>
      <c r="C5044" t="s">
        <v>13778</v>
      </c>
      <c r="D5044">
        <v>0</v>
      </c>
      <c r="E5044" s="7">
        <v>47849</v>
      </c>
    </row>
    <row r="5045" spans="2:5" hidden="1" x14ac:dyDescent="0.25">
      <c r="B5045" t="s">
        <v>4574</v>
      </c>
      <c r="C5045" t="s">
        <v>454</v>
      </c>
      <c r="D5045">
        <v>0</v>
      </c>
      <c r="E5045" s="7">
        <v>47423</v>
      </c>
    </row>
    <row r="5046" spans="2:5" hidden="1" x14ac:dyDescent="0.25">
      <c r="B5046" t="s">
        <v>4574</v>
      </c>
      <c r="C5046" t="s">
        <v>454</v>
      </c>
      <c r="D5046">
        <v>0</v>
      </c>
      <c r="E5046" s="7">
        <v>47484</v>
      </c>
    </row>
    <row r="5047" spans="2:5" hidden="1" x14ac:dyDescent="0.25">
      <c r="B5047" t="s">
        <v>4574</v>
      </c>
      <c r="C5047" t="s">
        <v>454</v>
      </c>
      <c r="D5047">
        <v>0</v>
      </c>
      <c r="E5047" s="7">
        <v>47515</v>
      </c>
    </row>
    <row r="5048" spans="2:5" hidden="1" x14ac:dyDescent="0.25">
      <c r="B5048" t="s">
        <v>4574</v>
      </c>
      <c r="C5048" t="s">
        <v>454</v>
      </c>
      <c r="D5048">
        <v>0</v>
      </c>
      <c r="E5048" s="7">
        <v>47543</v>
      </c>
    </row>
    <row r="5049" spans="2:5" hidden="1" x14ac:dyDescent="0.25">
      <c r="B5049" t="s">
        <v>4574</v>
      </c>
      <c r="C5049" t="s">
        <v>454</v>
      </c>
      <c r="D5049">
        <v>0</v>
      </c>
      <c r="E5049" s="7">
        <v>47543</v>
      </c>
    </row>
    <row r="5050" spans="2:5" hidden="1" x14ac:dyDescent="0.25">
      <c r="B5050" t="s">
        <v>4574</v>
      </c>
      <c r="C5050" t="s">
        <v>454</v>
      </c>
      <c r="D5050">
        <v>0</v>
      </c>
      <c r="E5050" s="7">
        <v>47574</v>
      </c>
    </row>
    <row r="5051" spans="2:5" hidden="1" x14ac:dyDescent="0.25">
      <c r="B5051" t="s">
        <v>4574</v>
      </c>
      <c r="C5051" t="s">
        <v>454</v>
      </c>
      <c r="D5051">
        <v>0</v>
      </c>
      <c r="E5051" s="7">
        <v>47635</v>
      </c>
    </row>
    <row r="5052" spans="2:5" hidden="1" x14ac:dyDescent="0.25">
      <c r="B5052" t="s">
        <v>4574</v>
      </c>
      <c r="C5052" t="s">
        <v>454</v>
      </c>
      <c r="D5052">
        <v>0</v>
      </c>
      <c r="E5052" s="7">
        <v>47757</v>
      </c>
    </row>
    <row r="5053" spans="2:5" hidden="1" x14ac:dyDescent="0.25">
      <c r="B5053" t="s">
        <v>4574</v>
      </c>
      <c r="C5053" t="s">
        <v>454</v>
      </c>
      <c r="D5053">
        <v>0</v>
      </c>
      <c r="E5053" s="7">
        <v>47788</v>
      </c>
    </row>
    <row r="5054" spans="2:5" hidden="1" x14ac:dyDescent="0.25">
      <c r="B5054" t="s">
        <v>4574</v>
      </c>
      <c r="C5054" t="s">
        <v>454</v>
      </c>
      <c r="D5054">
        <v>0</v>
      </c>
      <c r="E5054" s="7">
        <v>47849</v>
      </c>
    </row>
    <row r="5055" spans="2:5" hidden="1" x14ac:dyDescent="0.25">
      <c r="B5055" t="s">
        <v>4574</v>
      </c>
      <c r="C5055" t="s">
        <v>454</v>
      </c>
      <c r="D5055">
        <v>0</v>
      </c>
      <c r="E5055" s="7">
        <v>47908</v>
      </c>
    </row>
    <row r="5056" spans="2:5" hidden="1" x14ac:dyDescent="0.25">
      <c r="B5056" t="s">
        <v>4574</v>
      </c>
      <c r="C5056" t="s">
        <v>454</v>
      </c>
      <c r="D5056">
        <v>0</v>
      </c>
      <c r="E5056" s="7">
        <v>47908</v>
      </c>
    </row>
    <row r="5057" spans="2:5" hidden="1" x14ac:dyDescent="0.25">
      <c r="B5057" t="s">
        <v>4574</v>
      </c>
      <c r="C5057" t="s">
        <v>454</v>
      </c>
      <c r="D5057">
        <v>305</v>
      </c>
      <c r="E5057" s="7">
        <v>47939</v>
      </c>
    </row>
    <row r="5058" spans="2:5" hidden="1" x14ac:dyDescent="0.25">
      <c r="B5058" t="s">
        <v>4574</v>
      </c>
      <c r="C5058" t="s">
        <v>454</v>
      </c>
      <c r="D5058">
        <v>451400</v>
      </c>
      <c r="E5058" s="7">
        <v>48000</v>
      </c>
    </row>
    <row r="5059" spans="2:5" hidden="1" x14ac:dyDescent="0.25">
      <c r="B5059" t="s">
        <v>4574</v>
      </c>
      <c r="C5059" t="s">
        <v>454</v>
      </c>
      <c r="D5059">
        <v>0</v>
      </c>
      <c r="E5059" s="7" t="s">
        <v>30</v>
      </c>
    </row>
    <row r="5060" spans="2:5" hidden="1" x14ac:dyDescent="0.25">
      <c r="B5060" t="s">
        <v>4574</v>
      </c>
      <c r="C5060" t="s">
        <v>454</v>
      </c>
      <c r="D5060">
        <v>0</v>
      </c>
      <c r="E5060" s="7">
        <v>47423</v>
      </c>
    </row>
    <row r="5061" spans="2:5" hidden="1" x14ac:dyDescent="0.25">
      <c r="B5061" t="s">
        <v>4574</v>
      </c>
      <c r="C5061" t="s">
        <v>454</v>
      </c>
      <c r="D5061">
        <v>0</v>
      </c>
      <c r="E5061" s="7">
        <v>47515</v>
      </c>
    </row>
    <row r="5062" spans="2:5" hidden="1" x14ac:dyDescent="0.25">
      <c r="B5062" t="s">
        <v>4574</v>
      </c>
      <c r="C5062" t="s">
        <v>454</v>
      </c>
      <c r="D5062">
        <v>0</v>
      </c>
      <c r="E5062" s="7">
        <v>47635</v>
      </c>
    </row>
    <row r="5063" spans="2:5" hidden="1" x14ac:dyDescent="0.25">
      <c r="B5063" t="s">
        <v>4574</v>
      </c>
      <c r="C5063" t="s">
        <v>454</v>
      </c>
      <c r="D5063">
        <v>0</v>
      </c>
      <c r="E5063" s="7">
        <v>47788</v>
      </c>
    </row>
    <row r="5064" spans="2:5" hidden="1" x14ac:dyDescent="0.25">
      <c r="B5064" t="s">
        <v>4574</v>
      </c>
      <c r="C5064" t="s">
        <v>454</v>
      </c>
      <c r="D5064">
        <v>0</v>
      </c>
      <c r="E5064" s="7">
        <v>47908</v>
      </c>
    </row>
    <row r="5065" spans="2:5" hidden="1" x14ac:dyDescent="0.25">
      <c r="B5065" t="s">
        <v>4574</v>
      </c>
      <c r="C5065" t="s">
        <v>454</v>
      </c>
      <c r="D5065">
        <v>0</v>
      </c>
      <c r="E5065" s="7">
        <v>47908</v>
      </c>
    </row>
    <row r="5066" spans="2:5" hidden="1" x14ac:dyDescent="0.25">
      <c r="B5066" t="s">
        <v>4574</v>
      </c>
      <c r="C5066" t="s">
        <v>454</v>
      </c>
      <c r="D5066">
        <v>0</v>
      </c>
      <c r="E5066" s="7">
        <v>47939</v>
      </c>
    </row>
    <row r="5067" spans="2:5" hidden="1" x14ac:dyDescent="0.25">
      <c r="B5067" t="s">
        <v>4576</v>
      </c>
      <c r="C5067" t="s">
        <v>4577</v>
      </c>
      <c r="D5067">
        <v>0</v>
      </c>
      <c r="E5067" s="7">
        <v>47392</v>
      </c>
    </row>
    <row r="5068" spans="2:5" hidden="1" x14ac:dyDescent="0.25">
      <c r="B5068" t="s">
        <v>4576</v>
      </c>
      <c r="C5068" t="s">
        <v>4577</v>
      </c>
      <c r="D5068">
        <v>0</v>
      </c>
      <c r="E5068" s="7">
        <v>47392</v>
      </c>
    </row>
    <row r="5069" spans="2:5" hidden="1" x14ac:dyDescent="0.25">
      <c r="B5069" t="s">
        <v>4576</v>
      </c>
      <c r="C5069" t="s">
        <v>4577</v>
      </c>
      <c r="D5069">
        <v>0</v>
      </c>
      <c r="E5069" s="7">
        <v>47453</v>
      </c>
    </row>
    <row r="5070" spans="2:5" hidden="1" x14ac:dyDescent="0.25">
      <c r="B5070" t="s">
        <v>4576</v>
      </c>
      <c r="C5070" t="s">
        <v>4577</v>
      </c>
      <c r="D5070">
        <v>0</v>
      </c>
      <c r="E5070" s="7">
        <v>47453</v>
      </c>
    </row>
    <row r="5071" spans="2:5" hidden="1" x14ac:dyDescent="0.25">
      <c r="B5071" t="s">
        <v>4576</v>
      </c>
      <c r="C5071" t="s">
        <v>4577</v>
      </c>
      <c r="D5071">
        <v>0</v>
      </c>
      <c r="E5071" s="7">
        <v>47484</v>
      </c>
    </row>
    <row r="5072" spans="2:5" hidden="1" x14ac:dyDescent="0.25">
      <c r="B5072" t="s">
        <v>4576</v>
      </c>
      <c r="C5072" t="s">
        <v>4577</v>
      </c>
      <c r="D5072">
        <v>0</v>
      </c>
      <c r="E5072" s="7">
        <v>47543</v>
      </c>
    </row>
    <row r="5073" spans="2:5" hidden="1" x14ac:dyDescent="0.25">
      <c r="B5073" t="s">
        <v>4576</v>
      </c>
      <c r="C5073" t="s">
        <v>4577</v>
      </c>
      <c r="D5073">
        <v>0</v>
      </c>
      <c r="E5073" s="7">
        <v>47727</v>
      </c>
    </row>
    <row r="5074" spans="2:5" hidden="1" x14ac:dyDescent="0.25">
      <c r="B5074" t="s">
        <v>4576</v>
      </c>
      <c r="C5074" t="s">
        <v>4577</v>
      </c>
      <c r="D5074">
        <v>0</v>
      </c>
      <c r="E5074" s="7">
        <v>47849</v>
      </c>
    </row>
    <row r="5075" spans="2:5" hidden="1" x14ac:dyDescent="0.25">
      <c r="B5075" t="s">
        <v>4576</v>
      </c>
      <c r="C5075" t="s">
        <v>4577</v>
      </c>
      <c r="D5075">
        <v>54190</v>
      </c>
      <c r="E5075" s="7">
        <v>48000</v>
      </c>
    </row>
    <row r="5076" spans="2:5" hidden="1" x14ac:dyDescent="0.25">
      <c r="B5076" t="s">
        <v>4576</v>
      </c>
      <c r="C5076" t="s">
        <v>4577</v>
      </c>
      <c r="D5076">
        <v>0</v>
      </c>
      <c r="E5076" s="7">
        <v>47392</v>
      </c>
    </row>
    <row r="5077" spans="2:5" hidden="1" x14ac:dyDescent="0.25">
      <c r="B5077" t="s">
        <v>4576</v>
      </c>
      <c r="C5077" t="s">
        <v>4577</v>
      </c>
      <c r="D5077">
        <v>0</v>
      </c>
      <c r="E5077" s="7">
        <v>47484</v>
      </c>
    </row>
    <row r="5078" spans="2:5" hidden="1" x14ac:dyDescent="0.25">
      <c r="B5078" t="s">
        <v>4576</v>
      </c>
      <c r="C5078" t="s">
        <v>4577</v>
      </c>
      <c r="D5078">
        <v>0</v>
      </c>
      <c r="E5078" s="7">
        <v>47849</v>
      </c>
    </row>
    <row r="5079" spans="2:5" hidden="1" x14ac:dyDescent="0.25">
      <c r="B5079" t="s">
        <v>4579</v>
      </c>
      <c r="C5079" t="s">
        <v>4580</v>
      </c>
      <c r="D5079">
        <v>0</v>
      </c>
      <c r="E5079" s="7">
        <v>47270</v>
      </c>
    </row>
    <row r="5080" spans="2:5" hidden="1" x14ac:dyDescent="0.25">
      <c r="B5080" t="s">
        <v>4582</v>
      </c>
      <c r="C5080" t="s">
        <v>4583</v>
      </c>
      <c r="D5080">
        <v>0</v>
      </c>
      <c r="E5080" s="7" t="s">
        <v>30</v>
      </c>
    </row>
    <row r="5081" spans="2:5" hidden="1" x14ac:dyDescent="0.25">
      <c r="B5081" t="s">
        <v>4582</v>
      </c>
      <c r="C5081" t="s">
        <v>4583</v>
      </c>
      <c r="D5081">
        <v>0</v>
      </c>
      <c r="E5081" s="7">
        <v>46905</v>
      </c>
    </row>
    <row r="5082" spans="2:5" hidden="1" x14ac:dyDescent="0.25">
      <c r="B5082" t="s">
        <v>4582</v>
      </c>
      <c r="C5082" t="s">
        <v>4583</v>
      </c>
      <c r="D5082">
        <v>0</v>
      </c>
      <c r="E5082" s="7">
        <v>47058</v>
      </c>
    </row>
    <row r="5083" spans="2:5" hidden="1" x14ac:dyDescent="0.25">
      <c r="B5083" t="s">
        <v>4582</v>
      </c>
      <c r="C5083" t="s">
        <v>4583</v>
      </c>
      <c r="D5083">
        <v>0</v>
      </c>
      <c r="E5083" s="7">
        <v>47239</v>
      </c>
    </row>
    <row r="5084" spans="2:5" hidden="1" x14ac:dyDescent="0.25">
      <c r="B5084" t="s">
        <v>4582</v>
      </c>
      <c r="C5084" t="s">
        <v>4583</v>
      </c>
      <c r="D5084">
        <v>0</v>
      </c>
      <c r="E5084" s="7">
        <v>47331</v>
      </c>
    </row>
    <row r="5085" spans="2:5" hidden="1" x14ac:dyDescent="0.25">
      <c r="B5085" t="s">
        <v>4585</v>
      </c>
      <c r="C5085" t="s">
        <v>13779</v>
      </c>
      <c r="D5085">
        <v>0</v>
      </c>
      <c r="E5085" s="7">
        <v>46784</v>
      </c>
    </row>
    <row r="5086" spans="2:5" hidden="1" x14ac:dyDescent="0.25">
      <c r="B5086" t="s">
        <v>4585</v>
      </c>
      <c r="C5086" t="s">
        <v>13779</v>
      </c>
      <c r="D5086">
        <v>0</v>
      </c>
      <c r="E5086" s="7">
        <v>47027</v>
      </c>
    </row>
    <row r="5087" spans="2:5" hidden="1" x14ac:dyDescent="0.25">
      <c r="B5087" t="s">
        <v>4585</v>
      </c>
      <c r="C5087" t="s">
        <v>13779</v>
      </c>
      <c r="D5087">
        <v>0</v>
      </c>
      <c r="E5087" s="7">
        <v>47027</v>
      </c>
    </row>
    <row r="5088" spans="2:5" hidden="1" x14ac:dyDescent="0.25">
      <c r="B5088" t="s">
        <v>4585</v>
      </c>
      <c r="C5088" t="s">
        <v>13779</v>
      </c>
      <c r="D5088">
        <v>0</v>
      </c>
      <c r="E5088" s="7">
        <v>47362</v>
      </c>
    </row>
    <row r="5089" spans="2:5" hidden="1" x14ac:dyDescent="0.25">
      <c r="B5089" t="s">
        <v>4585</v>
      </c>
      <c r="C5089" t="s">
        <v>13779</v>
      </c>
      <c r="D5089">
        <v>0</v>
      </c>
      <c r="E5089" s="7">
        <v>47058</v>
      </c>
    </row>
    <row r="5090" spans="2:5" hidden="1" x14ac:dyDescent="0.25">
      <c r="B5090" t="s">
        <v>4585</v>
      </c>
      <c r="C5090" t="s">
        <v>13779</v>
      </c>
      <c r="D5090">
        <v>0</v>
      </c>
      <c r="E5090" s="7">
        <v>47362</v>
      </c>
    </row>
    <row r="5091" spans="2:5" hidden="1" x14ac:dyDescent="0.25">
      <c r="B5091" t="s">
        <v>4585</v>
      </c>
      <c r="C5091" t="s">
        <v>13779</v>
      </c>
      <c r="D5091">
        <v>0</v>
      </c>
      <c r="E5091" s="7">
        <v>47727</v>
      </c>
    </row>
    <row r="5092" spans="2:5" hidden="1" x14ac:dyDescent="0.25">
      <c r="B5092" t="s">
        <v>4585</v>
      </c>
      <c r="C5092" t="s">
        <v>13779</v>
      </c>
      <c r="D5092">
        <v>0</v>
      </c>
      <c r="E5092" s="7">
        <v>47818</v>
      </c>
    </row>
    <row r="5093" spans="2:5" hidden="1" x14ac:dyDescent="0.25">
      <c r="B5093" t="s">
        <v>4585</v>
      </c>
      <c r="C5093" t="s">
        <v>13779</v>
      </c>
      <c r="D5093">
        <v>0</v>
      </c>
      <c r="E5093" s="7">
        <v>47362</v>
      </c>
    </row>
    <row r="5094" spans="2:5" hidden="1" x14ac:dyDescent="0.25">
      <c r="B5094" t="s">
        <v>4588</v>
      </c>
      <c r="C5094" t="s">
        <v>4589</v>
      </c>
      <c r="D5094">
        <v>205</v>
      </c>
      <c r="E5094" s="7">
        <v>46388</v>
      </c>
    </row>
    <row r="5095" spans="2:5" hidden="1" x14ac:dyDescent="0.25">
      <c r="B5095" t="s">
        <v>4590</v>
      </c>
      <c r="C5095" t="s">
        <v>13780</v>
      </c>
      <c r="D5095">
        <v>351</v>
      </c>
      <c r="E5095" s="7">
        <v>46357</v>
      </c>
    </row>
    <row r="5096" spans="2:5" hidden="1" x14ac:dyDescent="0.25">
      <c r="B5096" t="s">
        <v>4590</v>
      </c>
      <c r="C5096" t="s">
        <v>13780</v>
      </c>
      <c r="D5096">
        <v>904</v>
      </c>
      <c r="E5096" s="7">
        <v>46388</v>
      </c>
    </row>
    <row r="5097" spans="2:5" hidden="1" x14ac:dyDescent="0.25">
      <c r="B5097" t="s">
        <v>4592</v>
      </c>
      <c r="C5097" t="s">
        <v>1481</v>
      </c>
      <c r="D5097">
        <v>0</v>
      </c>
      <c r="E5097" s="7">
        <v>47209</v>
      </c>
    </row>
    <row r="5098" spans="2:5" hidden="1" x14ac:dyDescent="0.25">
      <c r="B5098" t="s">
        <v>4592</v>
      </c>
      <c r="C5098" t="s">
        <v>1481</v>
      </c>
      <c r="D5098">
        <v>0</v>
      </c>
      <c r="E5098" s="7">
        <v>47270</v>
      </c>
    </row>
    <row r="5099" spans="2:5" hidden="1" x14ac:dyDescent="0.25">
      <c r="B5099" t="s">
        <v>4592</v>
      </c>
      <c r="C5099" t="s">
        <v>1481</v>
      </c>
      <c r="D5099">
        <v>0</v>
      </c>
      <c r="E5099" s="7">
        <v>47300</v>
      </c>
    </row>
    <row r="5100" spans="2:5" hidden="1" x14ac:dyDescent="0.25">
      <c r="B5100" t="s">
        <v>4592</v>
      </c>
      <c r="C5100" t="s">
        <v>1481</v>
      </c>
      <c r="D5100">
        <v>0</v>
      </c>
      <c r="E5100" s="7">
        <v>47362</v>
      </c>
    </row>
    <row r="5101" spans="2:5" hidden="1" x14ac:dyDescent="0.25">
      <c r="B5101" t="s">
        <v>4592</v>
      </c>
      <c r="C5101" t="s">
        <v>1481</v>
      </c>
      <c r="D5101">
        <v>0</v>
      </c>
      <c r="E5101" s="7">
        <v>47362</v>
      </c>
    </row>
    <row r="5102" spans="2:5" hidden="1" x14ac:dyDescent="0.25">
      <c r="B5102" t="s">
        <v>4592</v>
      </c>
      <c r="C5102" t="s">
        <v>1481</v>
      </c>
      <c r="D5102">
        <v>0</v>
      </c>
      <c r="E5102" s="7">
        <v>47392</v>
      </c>
    </row>
    <row r="5103" spans="2:5" hidden="1" x14ac:dyDescent="0.25">
      <c r="B5103" t="s">
        <v>4592</v>
      </c>
      <c r="C5103" t="s">
        <v>1481</v>
      </c>
      <c r="D5103">
        <v>0</v>
      </c>
      <c r="E5103" s="7">
        <v>47392</v>
      </c>
    </row>
    <row r="5104" spans="2:5" hidden="1" x14ac:dyDescent="0.25">
      <c r="B5104" t="s">
        <v>4592</v>
      </c>
      <c r="C5104" t="s">
        <v>1481</v>
      </c>
      <c r="D5104">
        <v>0</v>
      </c>
      <c r="E5104" s="7">
        <v>47515</v>
      </c>
    </row>
    <row r="5105" spans="2:5" hidden="1" x14ac:dyDescent="0.25">
      <c r="B5105" t="s">
        <v>4592</v>
      </c>
      <c r="C5105" t="s">
        <v>1481</v>
      </c>
      <c r="D5105">
        <v>0</v>
      </c>
      <c r="E5105" s="7">
        <v>47515</v>
      </c>
    </row>
    <row r="5106" spans="2:5" hidden="1" x14ac:dyDescent="0.25">
      <c r="B5106" t="s">
        <v>4592</v>
      </c>
      <c r="C5106" t="s">
        <v>1481</v>
      </c>
      <c r="D5106">
        <v>0</v>
      </c>
      <c r="E5106" s="7">
        <v>47515</v>
      </c>
    </row>
    <row r="5107" spans="2:5" hidden="1" x14ac:dyDescent="0.25">
      <c r="B5107" t="s">
        <v>4592</v>
      </c>
      <c r="C5107" t="s">
        <v>1481</v>
      </c>
      <c r="D5107">
        <v>0</v>
      </c>
      <c r="E5107" s="7">
        <v>47515</v>
      </c>
    </row>
    <row r="5108" spans="2:5" hidden="1" x14ac:dyDescent="0.25">
      <c r="B5108" t="s">
        <v>4592</v>
      </c>
      <c r="C5108" t="s">
        <v>1481</v>
      </c>
      <c r="D5108">
        <v>0</v>
      </c>
      <c r="E5108" s="7">
        <v>47515</v>
      </c>
    </row>
    <row r="5109" spans="2:5" hidden="1" x14ac:dyDescent="0.25">
      <c r="B5109" t="s">
        <v>4592</v>
      </c>
      <c r="C5109" t="s">
        <v>1481</v>
      </c>
      <c r="D5109">
        <v>320</v>
      </c>
      <c r="E5109" s="7">
        <v>47543</v>
      </c>
    </row>
    <row r="5110" spans="2:5" hidden="1" x14ac:dyDescent="0.25">
      <c r="B5110" t="s">
        <v>4592</v>
      </c>
      <c r="C5110" t="s">
        <v>1481</v>
      </c>
      <c r="D5110">
        <v>4080</v>
      </c>
      <c r="E5110" s="7">
        <v>47574</v>
      </c>
    </row>
    <row r="5111" spans="2:5" hidden="1" x14ac:dyDescent="0.25">
      <c r="B5111" t="s">
        <v>4592</v>
      </c>
      <c r="C5111" t="s">
        <v>1481</v>
      </c>
      <c r="D5111">
        <v>1840</v>
      </c>
      <c r="E5111" s="7">
        <v>47574</v>
      </c>
    </row>
    <row r="5112" spans="2:5" hidden="1" x14ac:dyDescent="0.25">
      <c r="B5112" t="s">
        <v>4592</v>
      </c>
      <c r="C5112" t="s">
        <v>1481</v>
      </c>
      <c r="D5112">
        <v>260</v>
      </c>
      <c r="E5112" s="7">
        <v>47574</v>
      </c>
    </row>
    <row r="5113" spans="2:5" hidden="1" x14ac:dyDescent="0.25">
      <c r="B5113" t="s">
        <v>4592</v>
      </c>
      <c r="C5113" t="s">
        <v>1481</v>
      </c>
      <c r="D5113">
        <v>580</v>
      </c>
      <c r="E5113" s="7">
        <v>47574</v>
      </c>
    </row>
    <row r="5114" spans="2:5" hidden="1" x14ac:dyDescent="0.25">
      <c r="B5114" t="s">
        <v>4592</v>
      </c>
      <c r="C5114" t="s">
        <v>1481</v>
      </c>
      <c r="D5114">
        <v>9800</v>
      </c>
      <c r="E5114" s="7">
        <v>47574</v>
      </c>
    </row>
    <row r="5115" spans="2:5" hidden="1" x14ac:dyDescent="0.25">
      <c r="B5115" t="s">
        <v>4592</v>
      </c>
      <c r="C5115" t="s">
        <v>1481</v>
      </c>
      <c r="D5115">
        <v>0</v>
      </c>
      <c r="E5115" s="7">
        <v>47058</v>
      </c>
    </row>
    <row r="5116" spans="2:5" hidden="1" x14ac:dyDescent="0.25">
      <c r="B5116" t="s">
        <v>4592</v>
      </c>
      <c r="C5116" t="s">
        <v>1481</v>
      </c>
      <c r="D5116">
        <v>0</v>
      </c>
      <c r="E5116" s="7">
        <v>47088</v>
      </c>
    </row>
    <row r="5117" spans="2:5" hidden="1" x14ac:dyDescent="0.25">
      <c r="B5117" t="s">
        <v>4592</v>
      </c>
      <c r="C5117" t="s">
        <v>1481</v>
      </c>
      <c r="D5117">
        <v>0</v>
      </c>
      <c r="E5117" s="7">
        <v>47150</v>
      </c>
    </row>
    <row r="5118" spans="2:5" hidden="1" x14ac:dyDescent="0.25">
      <c r="B5118" t="s">
        <v>4592</v>
      </c>
      <c r="C5118" t="s">
        <v>1481</v>
      </c>
      <c r="D5118">
        <v>0</v>
      </c>
      <c r="E5118" s="7">
        <v>47270</v>
      </c>
    </row>
    <row r="5119" spans="2:5" hidden="1" x14ac:dyDescent="0.25">
      <c r="B5119" t="s">
        <v>4592</v>
      </c>
      <c r="C5119" t="s">
        <v>1481</v>
      </c>
      <c r="D5119">
        <v>0</v>
      </c>
      <c r="E5119" s="7">
        <v>47362</v>
      </c>
    </row>
    <row r="5120" spans="2:5" hidden="1" x14ac:dyDescent="0.25">
      <c r="B5120" t="s">
        <v>4592</v>
      </c>
      <c r="C5120" t="s">
        <v>1481</v>
      </c>
      <c r="D5120">
        <v>0</v>
      </c>
      <c r="E5120" s="7">
        <v>47392</v>
      </c>
    </row>
    <row r="5121" spans="2:5" hidden="1" x14ac:dyDescent="0.25">
      <c r="B5121" t="s">
        <v>4592</v>
      </c>
      <c r="C5121" t="s">
        <v>1481</v>
      </c>
      <c r="D5121">
        <v>0</v>
      </c>
      <c r="E5121" s="7">
        <v>47515</v>
      </c>
    </row>
    <row r="5122" spans="2:5" hidden="1" x14ac:dyDescent="0.25">
      <c r="B5122" t="s">
        <v>4593</v>
      </c>
      <c r="C5122" t="s">
        <v>1484</v>
      </c>
      <c r="D5122">
        <v>3</v>
      </c>
      <c r="E5122" s="7">
        <v>47027</v>
      </c>
    </row>
    <row r="5123" spans="2:5" hidden="1" x14ac:dyDescent="0.25">
      <c r="B5123" t="s">
        <v>4593</v>
      </c>
      <c r="C5123" t="s">
        <v>1484</v>
      </c>
      <c r="D5123">
        <v>0</v>
      </c>
      <c r="E5123" s="7">
        <v>47027</v>
      </c>
    </row>
    <row r="5124" spans="2:5" hidden="1" x14ac:dyDescent="0.25">
      <c r="B5124" t="s">
        <v>4594</v>
      </c>
      <c r="C5124" t="s">
        <v>13781</v>
      </c>
      <c r="D5124">
        <v>0</v>
      </c>
      <c r="E5124" s="7" t="s">
        <v>30</v>
      </c>
    </row>
    <row r="5125" spans="2:5" hidden="1" x14ac:dyDescent="0.25">
      <c r="B5125" t="s">
        <v>4594</v>
      </c>
      <c r="C5125" t="s">
        <v>13781</v>
      </c>
      <c r="D5125">
        <v>0</v>
      </c>
      <c r="E5125" s="7">
        <v>46722</v>
      </c>
    </row>
    <row r="5126" spans="2:5" hidden="1" x14ac:dyDescent="0.25">
      <c r="B5126" t="s">
        <v>4596</v>
      </c>
      <c r="C5126" t="s">
        <v>4597</v>
      </c>
      <c r="D5126">
        <v>0</v>
      </c>
      <c r="E5126" s="7">
        <v>47300</v>
      </c>
    </row>
    <row r="5127" spans="2:5" hidden="1" x14ac:dyDescent="0.25">
      <c r="B5127" t="s">
        <v>4596</v>
      </c>
      <c r="C5127" t="s">
        <v>4597</v>
      </c>
      <c r="D5127">
        <v>0</v>
      </c>
      <c r="E5127" s="7">
        <v>47423</v>
      </c>
    </row>
    <row r="5128" spans="2:5" hidden="1" x14ac:dyDescent="0.25">
      <c r="B5128" t="s">
        <v>4596</v>
      </c>
      <c r="C5128" t="s">
        <v>4597</v>
      </c>
      <c r="D5128">
        <v>0</v>
      </c>
      <c r="E5128" s="7">
        <v>47880</v>
      </c>
    </row>
    <row r="5129" spans="2:5" hidden="1" x14ac:dyDescent="0.25">
      <c r="B5129" t="s">
        <v>4596</v>
      </c>
      <c r="C5129" t="s">
        <v>4597</v>
      </c>
      <c r="D5129">
        <v>100</v>
      </c>
      <c r="E5129" s="7">
        <v>47969</v>
      </c>
    </row>
    <row r="5130" spans="2:5" hidden="1" x14ac:dyDescent="0.25">
      <c r="B5130" t="s">
        <v>4596</v>
      </c>
      <c r="C5130" t="s">
        <v>4597</v>
      </c>
      <c r="D5130">
        <v>0</v>
      </c>
      <c r="E5130" s="7">
        <v>47788</v>
      </c>
    </row>
    <row r="5131" spans="2:5" hidden="1" x14ac:dyDescent="0.25">
      <c r="B5131" t="s">
        <v>4596</v>
      </c>
      <c r="C5131" t="s">
        <v>4597</v>
      </c>
      <c r="D5131">
        <v>7050</v>
      </c>
      <c r="E5131" s="7">
        <v>47969</v>
      </c>
    </row>
    <row r="5132" spans="2:5" hidden="1" x14ac:dyDescent="0.25">
      <c r="B5132" t="s">
        <v>4596</v>
      </c>
      <c r="C5132" t="s">
        <v>4597</v>
      </c>
      <c r="D5132">
        <v>5350</v>
      </c>
      <c r="E5132" s="7">
        <v>48000</v>
      </c>
    </row>
    <row r="5133" spans="2:5" hidden="1" x14ac:dyDescent="0.25">
      <c r="B5133" t="s">
        <v>4596</v>
      </c>
      <c r="C5133" t="s">
        <v>4597</v>
      </c>
      <c r="D5133">
        <v>0</v>
      </c>
      <c r="E5133" s="7" t="s">
        <v>30</v>
      </c>
    </row>
    <row r="5134" spans="2:5" hidden="1" x14ac:dyDescent="0.25">
      <c r="B5134" t="s">
        <v>4596</v>
      </c>
      <c r="C5134" t="s">
        <v>4597</v>
      </c>
      <c r="D5134">
        <v>0</v>
      </c>
      <c r="E5134" s="7">
        <v>47788</v>
      </c>
    </row>
    <row r="5135" spans="2:5" hidden="1" x14ac:dyDescent="0.25">
      <c r="B5135" t="s">
        <v>4596</v>
      </c>
      <c r="C5135" t="s">
        <v>4597</v>
      </c>
      <c r="D5135">
        <v>0</v>
      </c>
      <c r="E5135" s="7">
        <v>47423</v>
      </c>
    </row>
    <row r="5136" spans="2:5" hidden="1" x14ac:dyDescent="0.25">
      <c r="B5136" t="s">
        <v>4596</v>
      </c>
      <c r="C5136" t="s">
        <v>4597</v>
      </c>
      <c r="D5136">
        <v>0</v>
      </c>
      <c r="E5136" s="7">
        <v>47788</v>
      </c>
    </row>
    <row r="5137" spans="2:5" hidden="1" x14ac:dyDescent="0.25">
      <c r="B5137" t="s">
        <v>4596</v>
      </c>
      <c r="C5137" t="s">
        <v>4597</v>
      </c>
      <c r="D5137">
        <v>0</v>
      </c>
      <c r="E5137" s="7">
        <v>47300</v>
      </c>
    </row>
    <row r="5138" spans="2:5" hidden="1" x14ac:dyDescent="0.25">
      <c r="B5138" t="s">
        <v>4596</v>
      </c>
      <c r="C5138" t="s">
        <v>4597</v>
      </c>
      <c r="D5138">
        <v>0</v>
      </c>
      <c r="E5138" s="7">
        <v>47423</v>
      </c>
    </row>
    <row r="5139" spans="2:5" hidden="1" x14ac:dyDescent="0.25">
      <c r="B5139" t="s">
        <v>4600</v>
      </c>
      <c r="C5139" t="s">
        <v>4601</v>
      </c>
      <c r="D5139">
        <v>0</v>
      </c>
      <c r="E5139" s="7">
        <v>47119</v>
      </c>
    </row>
    <row r="5140" spans="2:5" hidden="1" x14ac:dyDescent="0.25">
      <c r="B5140" t="s">
        <v>4600</v>
      </c>
      <c r="C5140" t="s">
        <v>4601</v>
      </c>
      <c r="D5140">
        <v>0</v>
      </c>
      <c r="E5140" s="7">
        <v>47150</v>
      </c>
    </row>
    <row r="5141" spans="2:5" hidden="1" x14ac:dyDescent="0.25">
      <c r="B5141" t="s">
        <v>4600</v>
      </c>
      <c r="C5141" t="s">
        <v>4601</v>
      </c>
      <c r="D5141">
        <v>0</v>
      </c>
      <c r="E5141" s="7">
        <v>47484</v>
      </c>
    </row>
    <row r="5142" spans="2:5" hidden="1" x14ac:dyDescent="0.25">
      <c r="B5142" t="s">
        <v>4600</v>
      </c>
      <c r="C5142" t="s">
        <v>4601</v>
      </c>
      <c r="D5142">
        <v>0</v>
      </c>
      <c r="E5142" s="7">
        <v>47484</v>
      </c>
    </row>
    <row r="5143" spans="2:5" hidden="1" x14ac:dyDescent="0.25">
      <c r="B5143" t="s">
        <v>4600</v>
      </c>
      <c r="C5143" t="s">
        <v>4601</v>
      </c>
      <c r="D5143">
        <v>0</v>
      </c>
      <c r="E5143" s="7">
        <v>47515</v>
      </c>
    </row>
    <row r="5144" spans="2:5" hidden="1" x14ac:dyDescent="0.25">
      <c r="B5144" t="s">
        <v>4600</v>
      </c>
      <c r="C5144" t="s">
        <v>4601</v>
      </c>
      <c r="D5144">
        <v>0</v>
      </c>
      <c r="E5144" s="7">
        <v>47757</v>
      </c>
    </row>
    <row r="5145" spans="2:5" hidden="1" x14ac:dyDescent="0.25">
      <c r="B5145" t="s">
        <v>4600</v>
      </c>
      <c r="C5145" t="s">
        <v>4601</v>
      </c>
      <c r="D5145">
        <v>1395</v>
      </c>
      <c r="E5145" s="7">
        <v>47849</v>
      </c>
    </row>
    <row r="5146" spans="2:5" hidden="1" x14ac:dyDescent="0.25">
      <c r="B5146" t="s">
        <v>4603</v>
      </c>
      <c r="C5146" t="s">
        <v>13501</v>
      </c>
      <c r="D5146">
        <v>0</v>
      </c>
      <c r="E5146" s="7">
        <v>46935</v>
      </c>
    </row>
    <row r="5147" spans="2:5" hidden="1" x14ac:dyDescent="0.25">
      <c r="B5147" t="s">
        <v>4603</v>
      </c>
      <c r="C5147" t="s">
        <v>13501</v>
      </c>
      <c r="D5147">
        <v>0</v>
      </c>
      <c r="E5147" s="7">
        <v>47239</v>
      </c>
    </row>
    <row r="5148" spans="2:5" hidden="1" x14ac:dyDescent="0.25">
      <c r="B5148" t="s">
        <v>4603</v>
      </c>
      <c r="C5148" t="s">
        <v>13501</v>
      </c>
      <c r="D5148">
        <v>0</v>
      </c>
      <c r="E5148" s="7">
        <v>47088</v>
      </c>
    </row>
    <row r="5149" spans="2:5" hidden="1" x14ac:dyDescent="0.25">
      <c r="B5149" t="s">
        <v>4603</v>
      </c>
      <c r="C5149" t="s">
        <v>13501</v>
      </c>
      <c r="D5149">
        <v>0</v>
      </c>
      <c r="E5149" s="7">
        <v>45962</v>
      </c>
    </row>
    <row r="5150" spans="2:5" hidden="1" x14ac:dyDescent="0.25">
      <c r="B5150" t="s">
        <v>4603</v>
      </c>
      <c r="C5150" t="s">
        <v>13501</v>
      </c>
      <c r="D5150">
        <v>0</v>
      </c>
      <c r="E5150" s="7">
        <v>46327</v>
      </c>
    </row>
    <row r="5151" spans="2:5" hidden="1" x14ac:dyDescent="0.25">
      <c r="B5151" t="s">
        <v>4603</v>
      </c>
      <c r="C5151" t="s">
        <v>13501</v>
      </c>
      <c r="D5151">
        <v>0</v>
      </c>
      <c r="E5151" s="7">
        <v>46235</v>
      </c>
    </row>
    <row r="5152" spans="2:5" hidden="1" x14ac:dyDescent="0.25">
      <c r="B5152" t="s">
        <v>4603</v>
      </c>
      <c r="C5152" t="s">
        <v>13501</v>
      </c>
      <c r="D5152">
        <v>0</v>
      </c>
      <c r="E5152" s="7">
        <v>47270</v>
      </c>
    </row>
    <row r="5153" spans="2:5" hidden="1" x14ac:dyDescent="0.25">
      <c r="B5153" t="s">
        <v>4603</v>
      </c>
      <c r="C5153" t="s">
        <v>13501</v>
      </c>
      <c r="D5153">
        <v>0</v>
      </c>
      <c r="E5153" s="7">
        <v>47270</v>
      </c>
    </row>
    <row r="5154" spans="2:5" hidden="1" x14ac:dyDescent="0.25">
      <c r="B5154" t="s">
        <v>4605</v>
      </c>
      <c r="C5154" t="s">
        <v>13782</v>
      </c>
      <c r="D5154">
        <v>205</v>
      </c>
      <c r="E5154" s="7">
        <v>47270</v>
      </c>
    </row>
    <row r="5155" spans="2:5" hidden="1" x14ac:dyDescent="0.25">
      <c r="B5155" t="s">
        <v>4605</v>
      </c>
      <c r="C5155" t="s">
        <v>13782</v>
      </c>
      <c r="D5155">
        <v>0</v>
      </c>
      <c r="E5155" s="7">
        <v>46784</v>
      </c>
    </row>
    <row r="5156" spans="2:5" hidden="1" x14ac:dyDescent="0.25">
      <c r="B5156" t="s">
        <v>4605</v>
      </c>
      <c r="C5156" t="s">
        <v>13782</v>
      </c>
      <c r="D5156">
        <v>0</v>
      </c>
      <c r="E5156" s="7">
        <v>46388</v>
      </c>
    </row>
    <row r="5157" spans="2:5" hidden="1" x14ac:dyDescent="0.25">
      <c r="B5157" t="s">
        <v>4605</v>
      </c>
      <c r="C5157" t="s">
        <v>13782</v>
      </c>
      <c r="D5157">
        <v>0</v>
      </c>
      <c r="E5157" s="7">
        <v>46784</v>
      </c>
    </row>
    <row r="5158" spans="2:5" hidden="1" x14ac:dyDescent="0.25">
      <c r="B5158" t="s">
        <v>4605</v>
      </c>
      <c r="C5158" t="s">
        <v>13782</v>
      </c>
      <c r="D5158">
        <v>0</v>
      </c>
      <c r="E5158" s="7">
        <v>46813</v>
      </c>
    </row>
    <row r="5159" spans="2:5" hidden="1" x14ac:dyDescent="0.25">
      <c r="B5159" t="s">
        <v>4605</v>
      </c>
      <c r="C5159" t="s">
        <v>13782</v>
      </c>
      <c r="D5159">
        <v>0</v>
      </c>
      <c r="E5159" s="7">
        <v>47088</v>
      </c>
    </row>
    <row r="5160" spans="2:5" hidden="1" x14ac:dyDescent="0.25">
      <c r="B5160" t="s">
        <v>4608</v>
      </c>
      <c r="C5160" t="s">
        <v>13783</v>
      </c>
      <c r="D5160">
        <v>250</v>
      </c>
      <c r="E5160" s="7">
        <v>47270</v>
      </c>
    </row>
    <row r="5161" spans="2:5" hidden="1" x14ac:dyDescent="0.25">
      <c r="B5161" t="s">
        <v>4608</v>
      </c>
      <c r="C5161" t="s">
        <v>13783</v>
      </c>
      <c r="D5161">
        <v>20</v>
      </c>
      <c r="E5161" s="7">
        <v>46419</v>
      </c>
    </row>
    <row r="5162" spans="2:5" hidden="1" x14ac:dyDescent="0.25">
      <c r="B5162" t="s">
        <v>4611</v>
      </c>
      <c r="C5162" t="s">
        <v>13784</v>
      </c>
      <c r="D5162">
        <v>0</v>
      </c>
      <c r="E5162" s="7">
        <v>46357</v>
      </c>
    </row>
    <row r="5163" spans="2:5" hidden="1" x14ac:dyDescent="0.25">
      <c r="B5163" t="s">
        <v>4614</v>
      </c>
      <c r="C5163" t="s">
        <v>13785</v>
      </c>
      <c r="D5163">
        <v>337</v>
      </c>
      <c r="E5163" s="7">
        <v>46874</v>
      </c>
    </row>
    <row r="5164" spans="2:5" hidden="1" x14ac:dyDescent="0.25">
      <c r="B5164" t="s">
        <v>4614</v>
      </c>
      <c r="C5164" t="s">
        <v>13785</v>
      </c>
      <c r="D5164">
        <v>0</v>
      </c>
      <c r="E5164" s="7">
        <v>46722</v>
      </c>
    </row>
    <row r="5165" spans="2:5" hidden="1" x14ac:dyDescent="0.25">
      <c r="B5165" t="s">
        <v>4616</v>
      </c>
      <c r="C5165" t="s">
        <v>13786</v>
      </c>
      <c r="D5165">
        <v>0</v>
      </c>
      <c r="E5165" s="7">
        <v>45992</v>
      </c>
    </row>
    <row r="5166" spans="2:5" hidden="1" x14ac:dyDescent="0.25">
      <c r="B5166" t="s">
        <v>4616</v>
      </c>
      <c r="C5166" t="s">
        <v>13786</v>
      </c>
      <c r="D5166">
        <v>0</v>
      </c>
      <c r="E5166" s="7">
        <v>45992</v>
      </c>
    </row>
    <row r="5167" spans="2:5" hidden="1" x14ac:dyDescent="0.25">
      <c r="B5167" t="s">
        <v>4616</v>
      </c>
      <c r="C5167" t="s">
        <v>13786</v>
      </c>
      <c r="D5167">
        <v>153</v>
      </c>
      <c r="E5167" s="7">
        <v>46722</v>
      </c>
    </row>
    <row r="5168" spans="2:5" hidden="1" x14ac:dyDescent="0.25">
      <c r="B5168" t="s">
        <v>4620</v>
      </c>
      <c r="C5168" t="s">
        <v>13787</v>
      </c>
      <c r="D5168">
        <v>0</v>
      </c>
      <c r="E5168" s="7">
        <v>46722</v>
      </c>
    </row>
    <row r="5169" spans="2:5" hidden="1" x14ac:dyDescent="0.25">
      <c r="B5169" t="s">
        <v>4623</v>
      </c>
      <c r="C5169" t="s">
        <v>4624</v>
      </c>
      <c r="D5169">
        <v>0</v>
      </c>
      <c r="E5169" s="7">
        <v>46113</v>
      </c>
    </row>
    <row r="5170" spans="2:5" hidden="1" x14ac:dyDescent="0.25">
      <c r="B5170" t="s">
        <v>4625</v>
      </c>
      <c r="C5170" t="s">
        <v>4626</v>
      </c>
      <c r="D5170">
        <v>183</v>
      </c>
      <c r="E5170" s="7">
        <v>47178</v>
      </c>
    </row>
    <row r="5171" spans="2:5" hidden="1" x14ac:dyDescent="0.25">
      <c r="B5171" t="s">
        <v>4625</v>
      </c>
      <c r="C5171" t="s">
        <v>4626</v>
      </c>
      <c r="D5171">
        <v>0</v>
      </c>
      <c r="E5171" s="7">
        <v>46508</v>
      </c>
    </row>
    <row r="5172" spans="2:5" hidden="1" x14ac:dyDescent="0.25">
      <c r="B5172" t="s">
        <v>4627</v>
      </c>
      <c r="C5172" t="s">
        <v>469</v>
      </c>
      <c r="D5172">
        <v>0</v>
      </c>
      <c r="E5172" s="7">
        <v>46661</v>
      </c>
    </row>
    <row r="5173" spans="2:5" hidden="1" x14ac:dyDescent="0.25">
      <c r="B5173" t="s">
        <v>4627</v>
      </c>
      <c r="C5173" t="s">
        <v>469</v>
      </c>
      <c r="D5173">
        <v>10680</v>
      </c>
      <c r="E5173" s="7">
        <v>47027</v>
      </c>
    </row>
    <row r="5174" spans="2:5" hidden="1" x14ac:dyDescent="0.25">
      <c r="B5174" t="s">
        <v>4627</v>
      </c>
      <c r="C5174" t="s">
        <v>469</v>
      </c>
      <c r="D5174">
        <v>0</v>
      </c>
      <c r="E5174" s="7">
        <v>47027</v>
      </c>
    </row>
    <row r="5175" spans="2:5" hidden="1" x14ac:dyDescent="0.25">
      <c r="B5175" t="s">
        <v>4628</v>
      </c>
      <c r="C5175" t="s">
        <v>13788</v>
      </c>
      <c r="D5175">
        <v>81</v>
      </c>
      <c r="E5175" s="7">
        <v>47635</v>
      </c>
    </row>
    <row r="5176" spans="2:5" hidden="1" x14ac:dyDescent="0.25">
      <c r="B5176" t="s">
        <v>4628</v>
      </c>
      <c r="C5176" t="s">
        <v>13788</v>
      </c>
      <c r="D5176">
        <v>0</v>
      </c>
      <c r="E5176" s="7">
        <v>47635</v>
      </c>
    </row>
    <row r="5177" spans="2:5" hidden="1" x14ac:dyDescent="0.25">
      <c r="B5177" t="s">
        <v>4633</v>
      </c>
      <c r="C5177" t="s">
        <v>474</v>
      </c>
      <c r="D5177">
        <v>32804</v>
      </c>
      <c r="E5177" s="7" t="s">
        <v>30</v>
      </c>
    </row>
    <row r="5178" spans="2:5" hidden="1" x14ac:dyDescent="0.25">
      <c r="B5178" t="s">
        <v>4634</v>
      </c>
      <c r="C5178" t="s">
        <v>4635</v>
      </c>
      <c r="D5178">
        <v>108681</v>
      </c>
      <c r="E5178" s="7" t="s">
        <v>30</v>
      </c>
    </row>
    <row r="5179" spans="2:5" hidden="1" x14ac:dyDescent="0.25">
      <c r="B5179" t="s">
        <v>4634</v>
      </c>
      <c r="C5179" t="s">
        <v>4635</v>
      </c>
      <c r="D5179">
        <v>5000</v>
      </c>
      <c r="E5179" s="7" t="s">
        <v>30</v>
      </c>
    </row>
    <row r="5180" spans="2:5" hidden="1" x14ac:dyDescent="0.25">
      <c r="B5180" t="s">
        <v>4634</v>
      </c>
      <c r="C5180" t="s">
        <v>4635</v>
      </c>
      <c r="D5180">
        <v>5000</v>
      </c>
      <c r="E5180" s="7" t="s">
        <v>30</v>
      </c>
    </row>
    <row r="5181" spans="2:5" hidden="1" x14ac:dyDescent="0.25">
      <c r="B5181" t="s">
        <v>4636</v>
      </c>
      <c r="C5181" t="s">
        <v>13789</v>
      </c>
      <c r="D5181">
        <v>950</v>
      </c>
      <c r="E5181" s="7">
        <v>47908</v>
      </c>
    </row>
    <row r="5182" spans="2:5" hidden="1" x14ac:dyDescent="0.25">
      <c r="B5182" t="s">
        <v>4639</v>
      </c>
      <c r="C5182" t="s">
        <v>13790</v>
      </c>
      <c r="D5182">
        <v>520</v>
      </c>
      <c r="E5182" s="7">
        <v>47939</v>
      </c>
    </row>
    <row r="5183" spans="2:5" hidden="1" x14ac:dyDescent="0.25">
      <c r="B5183" t="s">
        <v>4639</v>
      </c>
      <c r="C5183" t="s">
        <v>13790</v>
      </c>
      <c r="D5183">
        <v>680</v>
      </c>
      <c r="E5183" s="7">
        <v>47908</v>
      </c>
    </row>
    <row r="5184" spans="2:5" hidden="1" x14ac:dyDescent="0.25">
      <c r="B5184" t="s">
        <v>4639</v>
      </c>
      <c r="C5184" t="s">
        <v>13790</v>
      </c>
      <c r="D5184">
        <v>0</v>
      </c>
      <c r="E5184" s="7">
        <v>47908</v>
      </c>
    </row>
    <row r="5185" spans="2:5" hidden="1" x14ac:dyDescent="0.25">
      <c r="B5185" t="s">
        <v>4641</v>
      </c>
      <c r="C5185" t="s">
        <v>4642</v>
      </c>
      <c r="D5185">
        <v>0</v>
      </c>
      <c r="E5185" s="7">
        <v>46631</v>
      </c>
    </row>
    <row r="5186" spans="2:5" hidden="1" x14ac:dyDescent="0.25">
      <c r="B5186" t="s">
        <v>4644</v>
      </c>
      <c r="C5186" t="s">
        <v>4645</v>
      </c>
      <c r="D5186">
        <v>0</v>
      </c>
      <c r="E5186" s="7">
        <v>46661</v>
      </c>
    </row>
    <row r="5187" spans="2:5" hidden="1" x14ac:dyDescent="0.25">
      <c r="B5187" t="s">
        <v>4644</v>
      </c>
      <c r="C5187" t="s">
        <v>4645</v>
      </c>
      <c r="D5187">
        <v>0</v>
      </c>
      <c r="E5187" s="7">
        <v>46661</v>
      </c>
    </row>
    <row r="5188" spans="2:5" hidden="1" x14ac:dyDescent="0.25">
      <c r="B5188" t="s">
        <v>4644</v>
      </c>
      <c r="C5188" t="s">
        <v>4645</v>
      </c>
      <c r="D5188">
        <v>0</v>
      </c>
      <c r="E5188" s="7">
        <v>46874</v>
      </c>
    </row>
    <row r="5189" spans="2:5" hidden="1" x14ac:dyDescent="0.25">
      <c r="B5189" t="s">
        <v>4644</v>
      </c>
      <c r="C5189" t="s">
        <v>4645</v>
      </c>
      <c r="D5189">
        <v>6220</v>
      </c>
      <c r="E5189" s="7">
        <v>46966</v>
      </c>
    </row>
    <row r="5190" spans="2:5" hidden="1" x14ac:dyDescent="0.25">
      <c r="B5190" t="s">
        <v>4644</v>
      </c>
      <c r="C5190" t="s">
        <v>4645</v>
      </c>
      <c r="D5190">
        <v>1633</v>
      </c>
      <c r="E5190" s="7">
        <v>46966</v>
      </c>
    </row>
    <row r="5191" spans="2:5" hidden="1" x14ac:dyDescent="0.25">
      <c r="B5191" t="s">
        <v>4644</v>
      </c>
      <c r="C5191" t="s">
        <v>4645</v>
      </c>
      <c r="D5191">
        <v>700</v>
      </c>
      <c r="E5191" s="7">
        <v>46997</v>
      </c>
    </row>
    <row r="5192" spans="2:5" hidden="1" x14ac:dyDescent="0.25">
      <c r="B5192" t="s">
        <v>4644</v>
      </c>
      <c r="C5192" t="s">
        <v>4645</v>
      </c>
      <c r="D5192">
        <v>7200</v>
      </c>
      <c r="E5192" s="7">
        <v>46997</v>
      </c>
    </row>
    <row r="5193" spans="2:5" hidden="1" x14ac:dyDescent="0.25">
      <c r="B5193" t="s">
        <v>4646</v>
      </c>
      <c r="C5193" t="s">
        <v>4647</v>
      </c>
      <c r="D5193">
        <v>0</v>
      </c>
      <c r="E5193" s="7">
        <v>46661</v>
      </c>
    </row>
    <row r="5194" spans="2:5" hidden="1" x14ac:dyDescent="0.25">
      <c r="B5194" t="s">
        <v>4648</v>
      </c>
      <c r="C5194" t="s">
        <v>13791</v>
      </c>
      <c r="D5194">
        <v>0</v>
      </c>
      <c r="E5194" s="7">
        <v>47818</v>
      </c>
    </row>
    <row r="5195" spans="2:5" hidden="1" x14ac:dyDescent="0.25">
      <c r="B5195" t="s">
        <v>4648</v>
      </c>
      <c r="C5195" t="s">
        <v>13791</v>
      </c>
      <c r="D5195">
        <v>0</v>
      </c>
      <c r="E5195" s="7" t="s">
        <v>30</v>
      </c>
    </row>
    <row r="5196" spans="2:5" hidden="1" x14ac:dyDescent="0.25">
      <c r="B5196" t="s">
        <v>4648</v>
      </c>
      <c r="C5196" t="s">
        <v>13791</v>
      </c>
      <c r="D5196">
        <v>0</v>
      </c>
      <c r="E5196" s="7">
        <v>47331</v>
      </c>
    </row>
    <row r="5197" spans="2:5" hidden="1" x14ac:dyDescent="0.25">
      <c r="B5197" t="s">
        <v>4648</v>
      </c>
      <c r="C5197" t="s">
        <v>13791</v>
      </c>
      <c r="D5197">
        <v>0</v>
      </c>
      <c r="E5197" s="7">
        <v>47423</v>
      </c>
    </row>
    <row r="5198" spans="2:5" hidden="1" x14ac:dyDescent="0.25">
      <c r="B5198" t="s">
        <v>4648</v>
      </c>
      <c r="C5198" t="s">
        <v>13791</v>
      </c>
      <c r="D5198">
        <v>0</v>
      </c>
      <c r="E5198" s="7">
        <v>47880</v>
      </c>
    </row>
    <row r="5199" spans="2:5" hidden="1" x14ac:dyDescent="0.25">
      <c r="B5199" t="s">
        <v>4648</v>
      </c>
      <c r="C5199" t="s">
        <v>13791</v>
      </c>
      <c r="D5199">
        <v>4</v>
      </c>
      <c r="E5199" s="7">
        <v>47908</v>
      </c>
    </row>
    <row r="5200" spans="2:5" hidden="1" x14ac:dyDescent="0.25">
      <c r="B5200" t="s">
        <v>4648</v>
      </c>
      <c r="C5200" t="s">
        <v>13791</v>
      </c>
      <c r="D5200">
        <v>1104</v>
      </c>
      <c r="E5200" s="7">
        <v>47969</v>
      </c>
    </row>
    <row r="5201" spans="2:5" hidden="1" x14ac:dyDescent="0.25">
      <c r="B5201" t="s">
        <v>4648</v>
      </c>
      <c r="C5201" t="s">
        <v>13791</v>
      </c>
      <c r="D5201">
        <v>0</v>
      </c>
      <c r="E5201" s="7">
        <v>47331</v>
      </c>
    </row>
    <row r="5202" spans="2:5" hidden="1" x14ac:dyDescent="0.25">
      <c r="B5202" t="s">
        <v>4648</v>
      </c>
      <c r="C5202" t="s">
        <v>13791</v>
      </c>
      <c r="D5202">
        <v>0</v>
      </c>
      <c r="E5202" s="7">
        <v>47331</v>
      </c>
    </row>
    <row r="5203" spans="2:5" hidden="1" x14ac:dyDescent="0.25">
      <c r="B5203" t="s">
        <v>4648</v>
      </c>
      <c r="C5203" t="s">
        <v>13791</v>
      </c>
      <c r="D5203">
        <v>0</v>
      </c>
      <c r="E5203" s="7">
        <v>47969</v>
      </c>
    </row>
    <row r="5204" spans="2:5" hidden="1" x14ac:dyDescent="0.25">
      <c r="B5204" t="s">
        <v>4651</v>
      </c>
      <c r="C5204" t="s">
        <v>13792</v>
      </c>
      <c r="D5204">
        <v>0</v>
      </c>
      <c r="E5204" s="7">
        <v>47515</v>
      </c>
    </row>
    <row r="5205" spans="2:5" hidden="1" x14ac:dyDescent="0.25">
      <c r="B5205" t="s">
        <v>4651</v>
      </c>
      <c r="C5205" t="s">
        <v>13792</v>
      </c>
      <c r="D5205">
        <v>0</v>
      </c>
      <c r="E5205" s="7">
        <v>47635</v>
      </c>
    </row>
    <row r="5206" spans="2:5" hidden="1" x14ac:dyDescent="0.25">
      <c r="B5206" t="s">
        <v>4651</v>
      </c>
      <c r="C5206" t="s">
        <v>13792</v>
      </c>
      <c r="D5206">
        <v>0</v>
      </c>
      <c r="E5206" s="7">
        <v>47331</v>
      </c>
    </row>
    <row r="5207" spans="2:5" hidden="1" x14ac:dyDescent="0.25">
      <c r="B5207" t="s">
        <v>4651</v>
      </c>
      <c r="C5207" t="s">
        <v>13792</v>
      </c>
      <c r="D5207">
        <v>0</v>
      </c>
      <c r="E5207" s="7">
        <v>47150</v>
      </c>
    </row>
    <row r="5208" spans="2:5" hidden="1" x14ac:dyDescent="0.25">
      <c r="B5208" t="s">
        <v>4651</v>
      </c>
      <c r="C5208" t="s">
        <v>13792</v>
      </c>
      <c r="D5208">
        <v>19</v>
      </c>
      <c r="E5208" s="7">
        <v>47515</v>
      </c>
    </row>
    <row r="5209" spans="2:5" hidden="1" x14ac:dyDescent="0.25">
      <c r="B5209" t="s">
        <v>4651</v>
      </c>
      <c r="C5209" t="s">
        <v>13792</v>
      </c>
      <c r="D5209">
        <v>45</v>
      </c>
      <c r="E5209" s="7">
        <v>47423</v>
      </c>
    </row>
    <row r="5210" spans="2:5" hidden="1" x14ac:dyDescent="0.25">
      <c r="B5210" t="s">
        <v>4651</v>
      </c>
      <c r="C5210" t="s">
        <v>13792</v>
      </c>
      <c r="D5210">
        <v>0</v>
      </c>
      <c r="E5210" s="7">
        <v>47635</v>
      </c>
    </row>
    <row r="5211" spans="2:5" hidden="1" x14ac:dyDescent="0.25">
      <c r="B5211" t="s">
        <v>4651</v>
      </c>
      <c r="C5211" t="s">
        <v>13792</v>
      </c>
      <c r="D5211">
        <v>5040</v>
      </c>
      <c r="E5211" s="7">
        <v>48000</v>
      </c>
    </row>
    <row r="5212" spans="2:5" hidden="1" x14ac:dyDescent="0.25">
      <c r="B5212" t="s">
        <v>4651</v>
      </c>
      <c r="C5212" t="s">
        <v>13792</v>
      </c>
      <c r="D5212">
        <v>0</v>
      </c>
      <c r="E5212" s="7">
        <v>47849</v>
      </c>
    </row>
    <row r="5213" spans="2:5" hidden="1" x14ac:dyDescent="0.25">
      <c r="B5213" t="s">
        <v>4651</v>
      </c>
      <c r="C5213" t="s">
        <v>13792</v>
      </c>
      <c r="D5213">
        <v>0</v>
      </c>
      <c r="E5213" s="7">
        <v>47331</v>
      </c>
    </row>
    <row r="5214" spans="2:5" hidden="1" x14ac:dyDescent="0.25">
      <c r="B5214" t="s">
        <v>4651</v>
      </c>
      <c r="C5214" t="s">
        <v>13792</v>
      </c>
      <c r="D5214">
        <v>0</v>
      </c>
      <c r="E5214" s="7">
        <v>47515</v>
      </c>
    </row>
    <row r="5215" spans="2:5" hidden="1" x14ac:dyDescent="0.25">
      <c r="B5215" t="s">
        <v>4651</v>
      </c>
      <c r="C5215" t="s">
        <v>13792</v>
      </c>
      <c r="D5215">
        <v>0</v>
      </c>
      <c r="E5215" s="7">
        <v>48000</v>
      </c>
    </row>
    <row r="5216" spans="2:5" hidden="1" x14ac:dyDescent="0.25">
      <c r="B5216" t="s">
        <v>4653</v>
      </c>
      <c r="C5216" t="s">
        <v>13793</v>
      </c>
      <c r="D5216">
        <v>0</v>
      </c>
      <c r="E5216" s="7">
        <v>47515</v>
      </c>
    </row>
    <row r="5217" spans="2:5" hidden="1" x14ac:dyDescent="0.25">
      <c r="B5217" t="s">
        <v>4653</v>
      </c>
      <c r="C5217" t="s">
        <v>13793</v>
      </c>
      <c r="D5217">
        <v>0</v>
      </c>
      <c r="E5217" s="7">
        <v>47635</v>
      </c>
    </row>
    <row r="5218" spans="2:5" hidden="1" x14ac:dyDescent="0.25">
      <c r="B5218" t="s">
        <v>4653</v>
      </c>
      <c r="C5218" t="s">
        <v>13793</v>
      </c>
      <c r="D5218">
        <v>1920</v>
      </c>
      <c r="E5218" s="7">
        <v>48000</v>
      </c>
    </row>
    <row r="5219" spans="2:5" hidden="1" x14ac:dyDescent="0.25">
      <c r="B5219" t="s">
        <v>4653</v>
      </c>
      <c r="C5219" t="s">
        <v>13793</v>
      </c>
      <c r="D5219">
        <v>0</v>
      </c>
      <c r="E5219" s="7">
        <v>47515</v>
      </c>
    </row>
    <row r="5220" spans="2:5" hidden="1" x14ac:dyDescent="0.25">
      <c r="B5220" t="s">
        <v>4653</v>
      </c>
      <c r="C5220" t="s">
        <v>13793</v>
      </c>
      <c r="D5220">
        <v>0</v>
      </c>
      <c r="E5220" s="7">
        <v>47635</v>
      </c>
    </row>
    <row r="5221" spans="2:5" hidden="1" x14ac:dyDescent="0.25">
      <c r="B5221" t="s">
        <v>4653</v>
      </c>
      <c r="C5221" t="s">
        <v>13793</v>
      </c>
      <c r="D5221">
        <v>0</v>
      </c>
      <c r="E5221" s="7">
        <v>47880</v>
      </c>
    </row>
    <row r="5222" spans="2:5" hidden="1" x14ac:dyDescent="0.25">
      <c r="B5222" t="s">
        <v>4653</v>
      </c>
      <c r="C5222" t="s">
        <v>13793</v>
      </c>
      <c r="D5222">
        <v>0</v>
      </c>
      <c r="E5222" s="7">
        <v>47908</v>
      </c>
    </row>
    <row r="5223" spans="2:5" hidden="1" x14ac:dyDescent="0.25">
      <c r="B5223" t="s">
        <v>4653</v>
      </c>
      <c r="C5223" t="s">
        <v>13793</v>
      </c>
      <c r="D5223">
        <v>18</v>
      </c>
      <c r="E5223" s="7">
        <v>47969</v>
      </c>
    </row>
    <row r="5224" spans="2:5" hidden="1" x14ac:dyDescent="0.25">
      <c r="B5224" t="s">
        <v>4653</v>
      </c>
      <c r="C5224" t="s">
        <v>13793</v>
      </c>
      <c r="D5224">
        <v>0</v>
      </c>
      <c r="E5224" s="7">
        <v>47880</v>
      </c>
    </row>
    <row r="5225" spans="2:5" hidden="1" x14ac:dyDescent="0.25">
      <c r="B5225" t="s">
        <v>4653</v>
      </c>
      <c r="C5225" t="s">
        <v>13793</v>
      </c>
      <c r="D5225">
        <v>0</v>
      </c>
      <c r="E5225" s="7">
        <v>47515</v>
      </c>
    </row>
    <row r="5226" spans="2:5" hidden="1" x14ac:dyDescent="0.25">
      <c r="B5226" t="s">
        <v>4653</v>
      </c>
      <c r="C5226" t="s">
        <v>13793</v>
      </c>
      <c r="D5226">
        <v>80</v>
      </c>
      <c r="E5226" s="7">
        <v>48000</v>
      </c>
    </row>
    <row r="5227" spans="2:5" hidden="1" x14ac:dyDescent="0.25">
      <c r="B5227" t="s">
        <v>4653</v>
      </c>
      <c r="C5227" t="s">
        <v>13793</v>
      </c>
      <c r="D5227">
        <v>0</v>
      </c>
      <c r="E5227" s="7">
        <v>47969</v>
      </c>
    </row>
    <row r="5228" spans="2:5" hidden="1" x14ac:dyDescent="0.25">
      <c r="B5228" t="s">
        <v>4655</v>
      </c>
      <c r="C5228" t="s">
        <v>4656</v>
      </c>
      <c r="D5228">
        <v>0</v>
      </c>
      <c r="E5228" s="7">
        <v>47453</v>
      </c>
    </row>
    <row r="5229" spans="2:5" hidden="1" x14ac:dyDescent="0.25">
      <c r="B5229" t="s">
        <v>4655</v>
      </c>
      <c r="C5229" t="s">
        <v>4656</v>
      </c>
      <c r="D5229">
        <v>120</v>
      </c>
      <c r="E5229" s="7">
        <v>48000</v>
      </c>
    </row>
    <row r="5230" spans="2:5" hidden="1" x14ac:dyDescent="0.25">
      <c r="B5230" t="s">
        <v>4660</v>
      </c>
      <c r="C5230" t="s">
        <v>13500</v>
      </c>
      <c r="D5230">
        <v>0</v>
      </c>
      <c r="E5230" s="7">
        <v>46997</v>
      </c>
    </row>
    <row r="5231" spans="2:5" hidden="1" x14ac:dyDescent="0.25">
      <c r="B5231" t="s">
        <v>4660</v>
      </c>
      <c r="C5231" t="s">
        <v>13500</v>
      </c>
      <c r="D5231">
        <v>1574</v>
      </c>
      <c r="E5231" s="7">
        <v>46997</v>
      </c>
    </row>
    <row r="5232" spans="2:5" hidden="1" x14ac:dyDescent="0.25">
      <c r="B5232" t="s">
        <v>4660</v>
      </c>
      <c r="C5232" t="s">
        <v>13500</v>
      </c>
      <c r="D5232">
        <v>1000</v>
      </c>
      <c r="E5232" s="7">
        <v>47300</v>
      </c>
    </row>
    <row r="5233" spans="2:5" hidden="1" x14ac:dyDescent="0.25">
      <c r="B5233" t="s">
        <v>4660</v>
      </c>
      <c r="C5233" t="s">
        <v>13500</v>
      </c>
      <c r="D5233">
        <v>0</v>
      </c>
      <c r="E5233" s="7">
        <v>46997</v>
      </c>
    </row>
    <row r="5234" spans="2:5" hidden="1" x14ac:dyDescent="0.25">
      <c r="B5234" t="s">
        <v>4663</v>
      </c>
      <c r="C5234" t="s">
        <v>13794</v>
      </c>
      <c r="D5234">
        <v>116</v>
      </c>
      <c r="E5234" s="7">
        <v>46997</v>
      </c>
    </row>
    <row r="5235" spans="2:5" hidden="1" x14ac:dyDescent="0.25">
      <c r="B5235" t="s">
        <v>4663</v>
      </c>
      <c r="C5235" t="s">
        <v>13794</v>
      </c>
      <c r="D5235">
        <v>1852</v>
      </c>
      <c r="E5235" s="7">
        <v>47300</v>
      </c>
    </row>
    <row r="5236" spans="2:5" hidden="1" x14ac:dyDescent="0.25">
      <c r="B5236" t="s">
        <v>4663</v>
      </c>
      <c r="C5236" t="s">
        <v>13794</v>
      </c>
      <c r="D5236">
        <v>0</v>
      </c>
      <c r="E5236" s="7">
        <v>47300</v>
      </c>
    </row>
    <row r="5237" spans="2:5" hidden="1" x14ac:dyDescent="0.25">
      <c r="B5237" t="s">
        <v>4665</v>
      </c>
      <c r="C5237" t="s">
        <v>13795</v>
      </c>
      <c r="D5237">
        <v>148</v>
      </c>
      <c r="E5237" s="7">
        <v>46997</v>
      </c>
    </row>
    <row r="5238" spans="2:5" hidden="1" x14ac:dyDescent="0.25">
      <c r="B5238" t="s">
        <v>4665</v>
      </c>
      <c r="C5238" t="s">
        <v>13795</v>
      </c>
      <c r="D5238">
        <v>625</v>
      </c>
      <c r="E5238" s="7">
        <v>47300</v>
      </c>
    </row>
    <row r="5239" spans="2:5" hidden="1" x14ac:dyDescent="0.25">
      <c r="B5239" t="s">
        <v>4667</v>
      </c>
      <c r="C5239" t="s">
        <v>13796</v>
      </c>
      <c r="D5239">
        <v>48</v>
      </c>
      <c r="E5239" s="7" t="s">
        <v>30</v>
      </c>
    </row>
    <row r="5240" spans="2:5" hidden="1" x14ac:dyDescent="0.25">
      <c r="B5240" t="s">
        <v>4667</v>
      </c>
      <c r="C5240" t="s">
        <v>13796</v>
      </c>
      <c r="D5240">
        <v>0</v>
      </c>
      <c r="E5240" s="7" t="s">
        <v>30</v>
      </c>
    </row>
    <row r="5241" spans="2:5" hidden="1" x14ac:dyDescent="0.25">
      <c r="B5241" t="s">
        <v>4669</v>
      </c>
      <c r="C5241" t="s">
        <v>13797</v>
      </c>
      <c r="D5241">
        <v>0</v>
      </c>
      <c r="E5241" s="7" t="s">
        <v>30</v>
      </c>
    </row>
    <row r="5242" spans="2:5" hidden="1" x14ac:dyDescent="0.25">
      <c r="B5242" t="s">
        <v>4669</v>
      </c>
      <c r="C5242" t="s">
        <v>13797</v>
      </c>
      <c r="D5242">
        <v>8</v>
      </c>
      <c r="E5242" s="7">
        <v>46722</v>
      </c>
    </row>
    <row r="5243" spans="2:5" hidden="1" x14ac:dyDescent="0.25">
      <c r="B5243" t="s">
        <v>4672</v>
      </c>
      <c r="C5243" t="s">
        <v>13798</v>
      </c>
      <c r="D5243">
        <v>0</v>
      </c>
      <c r="E5243" s="7">
        <v>46997</v>
      </c>
    </row>
    <row r="5244" spans="2:5" hidden="1" x14ac:dyDescent="0.25">
      <c r="B5244" t="s">
        <v>4672</v>
      </c>
      <c r="C5244" t="s">
        <v>13798</v>
      </c>
      <c r="D5244">
        <v>0</v>
      </c>
      <c r="E5244" s="7">
        <v>46813</v>
      </c>
    </row>
    <row r="5245" spans="2:5" hidden="1" x14ac:dyDescent="0.25">
      <c r="B5245" t="s">
        <v>4676</v>
      </c>
      <c r="C5245" t="s">
        <v>13503</v>
      </c>
      <c r="D5245">
        <v>4054</v>
      </c>
      <c r="E5245" s="7">
        <v>48030</v>
      </c>
    </row>
    <row r="5246" spans="2:5" hidden="1" x14ac:dyDescent="0.25">
      <c r="B5246" t="s">
        <v>4676</v>
      </c>
      <c r="C5246" t="s">
        <v>13503</v>
      </c>
      <c r="D5246">
        <v>0</v>
      </c>
      <c r="E5246" s="7">
        <v>47453</v>
      </c>
    </row>
    <row r="5247" spans="2:5" hidden="1" x14ac:dyDescent="0.25">
      <c r="B5247" t="s">
        <v>4678</v>
      </c>
      <c r="C5247" t="s">
        <v>13799</v>
      </c>
      <c r="D5247">
        <v>0</v>
      </c>
      <c r="E5247" s="7">
        <v>46997</v>
      </c>
    </row>
    <row r="5248" spans="2:5" hidden="1" x14ac:dyDescent="0.25">
      <c r="B5248" t="s">
        <v>4678</v>
      </c>
      <c r="C5248" t="s">
        <v>13799</v>
      </c>
      <c r="D5248">
        <v>0</v>
      </c>
      <c r="E5248" s="7">
        <v>47178</v>
      </c>
    </row>
    <row r="5249" spans="2:5" hidden="1" x14ac:dyDescent="0.25">
      <c r="B5249" t="s">
        <v>4682</v>
      </c>
      <c r="C5249" t="s">
        <v>13800</v>
      </c>
      <c r="D5249">
        <v>1554</v>
      </c>
      <c r="E5249" s="7">
        <v>47270</v>
      </c>
    </row>
    <row r="5250" spans="2:5" hidden="1" x14ac:dyDescent="0.25">
      <c r="B5250" t="s">
        <v>4685</v>
      </c>
      <c r="C5250" t="s">
        <v>13801</v>
      </c>
      <c r="D5250">
        <v>288</v>
      </c>
      <c r="E5250" s="7">
        <v>47849</v>
      </c>
    </row>
    <row r="5251" spans="2:5" hidden="1" x14ac:dyDescent="0.25">
      <c r="B5251" t="s">
        <v>4688</v>
      </c>
      <c r="C5251" t="s">
        <v>496</v>
      </c>
      <c r="D5251">
        <v>9</v>
      </c>
      <c r="E5251" s="7" t="s">
        <v>30</v>
      </c>
    </row>
    <row r="5252" spans="2:5" hidden="1" x14ac:dyDescent="0.25">
      <c r="B5252" t="s">
        <v>4690</v>
      </c>
      <c r="C5252" t="s">
        <v>13802</v>
      </c>
      <c r="D5252">
        <v>0</v>
      </c>
      <c r="E5252" s="7">
        <v>47362</v>
      </c>
    </row>
    <row r="5253" spans="2:5" hidden="1" x14ac:dyDescent="0.25">
      <c r="B5253" t="s">
        <v>4690</v>
      </c>
      <c r="C5253" t="s">
        <v>13802</v>
      </c>
      <c r="D5253">
        <v>0</v>
      </c>
      <c r="E5253" s="7">
        <v>47484</v>
      </c>
    </row>
    <row r="5254" spans="2:5" hidden="1" x14ac:dyDescent="0.25">
      <c r="B5254" t="s">
        <v>4690</v>
      </c>
      <c r="C5254" t="s">
        <v>13802</v>
      </c>
      <c r="D5254">
        <v>0</v>
      </c>
      <c r="E5254" s="7">
        <v>47515</v>
      </c>
    </row>
    <row r="5255" spans="2:5" hidden="1" x14ac:dyDescent="0.25">
      <c r="B5255" t="s">
        <v>4690</v>
      </c>
      <c r="C5255" t="s">
        <v>13802</v>
      </c>
      <c r="D5255">
        <v>0</v>
      </c>
      <c r="E5255" s="7">
        <v>47150</v>
      </c>
    </row>
    <row r="5256" spans="2:5" hidden="1" x14ac:dyDescent="0.25">
      <c r="B5256" t="s">
        <v>4690</v>
      </c>
      <c r="C5256" t="s">
        <v>13802</v>
      </c>
      <c r="D5256">
        <v>0</v>
      </c>
      <c r="E5256" s="7">
        <v>47574</v>
      </c>
    </row>
    <row r="5257" spans="2:5" hidden="1" x14ac:dyDescent="0.25">
      <c r="B5257" t="s">
        <v>4690</v>
      </c>
      <c r="C5257" t="s">
        <v>13802</v>
      </c>
      <c r="D5257">
        <v>0</v>
      </c>
      <c r="E5257" s="7">
        <v>47604</v>
      </c>
    </row>
    <row r="5258" spans="2:5" hidden="1" x14ac:dyDescent="0.25">
      <c r="B5258" t="s">
        <v>4690</v>
      </c>
      <c r="C5258" t="s">
        <v>13802</v>
      </c>
      <c r="D5258">
        <v>6</v>
      </c>
      <c r="E5258" s="7">
        <v>47727</v>
      </c>
    </row>
    <row r="5259" spans="2:5" hidden="1" x14ac:dyDescent="0.25">
      <c r="B5259" t="s">
        <v>4690</v>
      </c>
      <c r="C5259" t="s">
        <v>13802</v>
      </c>
      <c r="D5259">
        <v>0</v>
      </c>
      <c r="E5259" s="7">
        <v>47849</v>
      </c>
    </row>
    <row r="5260" spans="2:5" hidden="1" x14ac:dyDescent="0.25">
      <c r="B5260" t="s">
        <v>4690</v>
      </c>
      <c r="C5260" t="s">
        <v>13802</v>
      </c>
      <c r="D5260">
        <v>0</v>
      </c>
      <c r="E5260" s="7">
        <v>47880</v>
      </c>
    </row>
    <row r="5261" spans="2:5" hidden="1" x14ac:dyDescent="0.25">
      <c r="B5261" t="s">
        <v>4690</v>
      </c>
      <c r="C5261" t="s">
        <v>13802</v>
      </c>
      <c r="D5261">
        <v>860</v>
      </c>
      <c r="E5261" s="7">
        <v>47908</v>
      </c>
    </row>
    <row r="5262" spans="2:5" hidden="1" x14ac:dyDescent="0.25">
      <c r="B5262" t="s">
        <v>4690</v>
      </c>
      <c r="C5262" t="s">
        <v>13802</v>
      </c>
      <c r="D5262">
        <v>3000</v>
      </c>
      <c r="E5262" s="7">
        <v>47939</v>
      </c>
    </row>
    <row r="5263" spans="2:5" hidden="1" x14ac:dyDescent="0.25">
      <c r="B5263" t="s">
        <v>4690</v>
      </c>
      <c r="C5263" t="s">
        <v>13802</v>
      </c>
      <c r="D5263">
        <v>0</v>
      </c>
      <c r="E5263" s="7">
        <v>47665</v>
      </c>
    </row>
    <row r="5264" spans="2:5" hidden="1" x14ac:dyDescent="0.25">
      <c r="B5264" t="s">
        <v>4690</v>
      </c>
      <c r="C5264" t="s">
        <v>13802</v>
      </c>
      <c r="D5264">
        <v>0</v>
      </c>
      <c r="E5264" s="7">
        <v>47604</v>
      </c>
    </row>
    <row r="5265" spans="2:5" hidden="1" x14ac:dyDescent="0.25">
      <c r="B5265" t="s">
        <v>4690</v>
      </c>
      <c r="C5265" t="s">
        <v>13802</v>
      </c>
      <c r="D5265">
        <v>0</v>
      </c>
      <c r="E5265" s="7">
        <v>47727</v>
      </c>
    </row>
    <row r="5266" spans="2:5" hidden="1" x14ac:dyDescent="0.25">
      <c r="B5266" t="s">
        <v>4690</v>
      </c>
      <c r="C5266" t="s">
        <v>13802</v>
      </c>
      <c r="D5266">
        <v>0</v>
      </c>
      <c r="E5266" s="7">
        <v>47908</v>
      </c>
    </row>
    <row r="5267" spans="2:5" hidden="1" x14ac:dyDescent="0.25">
      <c r="B5267" t="s">
        <v>4690</v>
      </c>
      <c r="C5267" t="s">
        <v>13802</v>
      </c>
      <c r="D5267">
        <v>0</v>
      </c>
      <c r="E5267" s="7">
        <v>47604</v>
      </c>
    </row>
    <row r="5268" spans="2:5" hidden="1" x14ac:dyDescent="0.25">
      <c r="B5268" t="s">
        <v>4693</v>
      </c>
      <c r="C5268" t="s">
        <v>13803</v>
      </c>
      <c r="D5268">
        <v>0</v>
      </c>
      <c r="E5268" s="7" t="s">
        <v>30</v>
      </c>
    </row>
    <row r="5269" spans="2:5" hidden="1" x14ac:dyDescent="0.25">
      <c r="B5269" t="s">
        <v>4693</v>
      </c>
      <c r="C5269" t="s">
        <v>13803</v>
      </c>
      <c r="D5269">
        <v>7</v>
      </c>
      <c r="E5269" s="7">
        <v>46600</v>
      </c>
    </row>
    <row r="5270" spans="2:5" hidden="1" x14ac:dyDescent="0.25">
      <c r="B5270" t="s">
        <v>4697</v>
      </c>
      <c r="C5270" t="s">
        <v>4698</v>
      </c>
      <c r="D5270">
        <v>0</v>
      </c>
      <c r="E5270" s="7" t="s">
        <v>30</v>
      </c>
    </row>
    <row r="5271" spans="2:5" hidden="1" x14ac:dyDescent="0.25">
      <c r="B5271" t="s">
        <v>4697</v>
      </c>
      <c r="C5271" t="s">
        <v>4698</v>
      </c>
      <c r="D5271">
        <v>0</v>
      </c>
      <c r="E5271" s="7">
        <v>46539</v>
      </c>
    </row>
    <row r="5272" spans="2:5" hidden="1" x14ac:dyDescent="0.25">
      <c r="B5272" t="s">
        <v>4697</v>
      </c>
      <c r="C5272" t="s">
        <v>4698</v>
      </c>
      <c r="D5272">
        <v>18</v>
      </c>
      <c r="E5272" s="7">
        <v>46388</v>
      </c>
    </row>
    <row r="5273" spans="2:5" hidden="1" x14ac:dyDescent="0.25">
      <c r="B5273" t="s">
        <v>4701</v>
      </c>
      <c r="C5273" t="s">
        <v>13504</v>
      </c>
      <c r="D5273">
        <v>0</v>
      </c>
      <c r="E5273" s="7">
        <v>45962</v>
      </c>
    </row>
    <row r="5274" spans="2:5" hidden="1" x14ac:dyDescent="0.25">
      <c r="B5274" t="s">
        <v>4701</v>
      </c>
      <c r="C5274" t="s">
        <v>13504</v>
      </c>
      <c r="D5274">
        <v>0</v>
      </c>
      <c r="E5274" s="7">
        <v>47150</v>
      </c>
    </row>
    <row r="5275" spans="2:5" hidden="1" x14ac:dyDescent="0.25">
      <c r="B5275" t="s">
        <v>4701</v>
      </c>
      <c r="C5275" t="s">
        <v>13504</v>
      </c>
      <c r="D5275">
        <v>0</v>
      </c>
      <c r="E5275" s="7">
        <v>47178</v>
      </c>
    </row>
    <row r="5276" spans="2:5" hidden="1" x14ac:dyDescent="0.25">
      <c r="B5276" t="s">
        <v>4701</v>
      </c>
      <c r="C5276" t="s">
        <v>13504</v>
      </c>
      <c r="D5276">
        <v>0</v>
      </c>
      <c r="E5276" s="7">
        <v>47453</v>
      </c>
    </row>
    <row r="5277" spans="2:5" hidden="1" x14ac:dyDescent="0.25">
      <c r="B5277" t="s">
        <v>4701</v>
      </c>
      <c r="C5277" t="s">
        <v>13504</v>
      </c>
      <c r="D5277">
        <v>0</v>
      </c>
      <c r="E5277" s="7">
        <v>47484</v>
      </c>
    </row>
    <row r="5278" spans="2:5" hidden="1" x14ac:dyDescent="0.25">
      <c r="B5278" t="s">
        <v>4701</v>
      </c>
      <c r="C5278" t="s">
        <v>13504</v>
      </c>
      <c r="D5278">
        <v>0</v>
      </c>
      <c r="E5278" s="7">
        <v>47515</v>
      </c>
    </row>
    <row r="5279" spans="2:5" hidden="1" x14ac:dyDescent="0.25">
      <c r="B5279" t="s">
        <v>4701</v>
      </c>
      <c r="C5279" t="s">
        <v>13504</v>
      </c>
      <c r="D5279">
        <v>0</v>
      </c>
      <c r="E5279" s="7">
        <v>47574</v>
      </c>
    </row>
    <row r="5280" spans="2:5" hidden="1" x14ac:dyDescent="0.25">
      <c r="B5280" t="s">
        <v>4701</v>
      </c>
      <c r="C5280" t="s">
        <v>13504</v>
      </c>
      <c r="D5280">
        <v>0</v>
      </c>
      <c r="E5280" s="7">
        <v>47574</v>
      </c>
    </row>
    <row r="5281" spans="2:5" hidden="1" x14ac:dyDescent="0.25">
      <c r="B5281" t="s">
        <v>4701</v>
      </c>
      <c r="C5281" t="s">
        <v>13504</v>
      </c>
      <c r="D5281">
        <v>0</v>
      </c>
      <c r="E5281" s="7">
        <v>47574</v>
      </c>
    </row>
    <row r="5282" spans="2:5" hidden="1" x14ac:dyDescent="0.25">
      <c r="B5282" t="s">
        <v>4702</v>
      </c>
      <c r="C5282" t="s">
        <v>13804</v>
      </c>
      <c r="D5282">
        <v>0</v>
      </c>
      <c r="E5282" s="7">
        <v>46874</v>
      </c>
    </row>
    <row r="5283" spans="2:5" hidden="1" x14ac:dyDescent="0.25">
      <c r="B5283" t="s">
        <v>4702</v>
      </c>
      <c r="C5283" t="s">
        <v>13804</v>
      </c>
      <c r="D5283">
        <v>0</v>
      </c>
      <c r="E5283" s="7">
        <v>47300</v>
      </c>
    </row>
    <row r="5284" spans="2:5" hidden="1" x14ac:dyDescent="0.25">
      <c r="B5284" t="s">
        <v>4702</v>
      </c>
      <c r="C5284" t="s">
        <v>13804</v>
      </c>
      <c r="D5284">
        <v>0</v>
      </c>
      <c r="E5284" s="7">
        <v>47362</v>
      </c>
    </row>
    <row r="5285" spans="2:5" hidden="1" x14ac:dyDescent="0.25">
      <c r="B5285" t="s">
        <v>4702</v>
      </c>
      <c r="C5285" t="s">
        <v>13804</v>
      </c>
      <c r="D5285">
        <v>0</v>
      </c>
      <c r="E5285" s="7">
        <v>47423</v>
      </c>
    </row>
    <row r="5286" spans="2:5" hidden="1" x14ac:dyDescent="0.25">
      <c r="B5286" t="s">
        <v>4702</v>
      </c>
      <c r="C5286" t="s">
        <v>13804</v>
      </c>
      <c r="D5286">
        <v>0</v>
      </c>
      <c r="E5286" s="7">
        <v>47423</v>
      </c>
    </row>
    <row r="5287" spans="2:5" hidden="1" x14ac:dyDescent="0.25">
      <c r="B5287" t="s">
        <v>4702</v>
      </c>
      <c r="C5287" t="s">
        <v>13804</v>
      </c>
      <c r="D5287">
        <v>0</v>
      </c>
      <c r="E5287" s="7">
        <v>47635</v>
      </c>
    </row>
    <row r="5288" spans="2:5" hidden="1" x14ac:dyDescent="0.25">
      <c r="B5288" t="s">
        <v>4702</v>
      </c>
      <c r="C5288" t="s">
        <v>13804</v>
      </c>
      <c r="D5288">
        <v>0</v>
      </c>
      <c r="E5288" s="7">
        <v>47635</v>
      </c>
    </row>
    <row r="5289" spans="2:5" hidden="1" x14ac:dyDescent="0.25">
      <c r="B5289" t="s">
        <v>4702</v>
      </c>
      <c r="C5289" t="s">
        <v>13804</v>
      </c>
      <c r="D5289">
        <v>0</v>
      </c>
      <c r="E5289" s="7">
        <v>47788</v>
      </c>
    </row>
    <row r="5290" spans="2:5" hidden="1" x14ac:dyDescent="0.25">
      <c r="B5290" t="s">
        <v>4704</v>
      </c>
      <c r="C5290" t="s">
        <v>11119</v>
      </c>
      <c r="D5290">
        <v>0</v>
      </c>
      <c r="E5290" s="7">
        <v>46692</v>
      </c>
    </row>
    <row r="5291" spans="2:5" hidden="1" x14ac:dyDescent="0.25">
      <c r="B5291" t="s">
        <v>4704</v>
      </c>
      <c r="C5291" t="s">
        <v>11119</v>
      </c>
      <c r="D5291">
        <v>0</v>
      </c>
      <c r="E5291" s="7" t="s">
        <v>30</v>
      </c>
    </row>
    <row r="5292" spans="2:5" hidden="1" x14ac:dyDescent="0.25">
      <c r="B5292" t="s">
        <v>4704</v>
      </c>
      <c r="C5292" t="s">
        <v>11119</v>
      </c>
      <c r="D5292">
        <v>160</v>
      </c>
      <c r="E5292" s="7">
        <v>46753</v>
      </c>
    </row>
    <row r="5293" spans="2:5" hidden="1" x14ac:dyDescent="0.25">
      <c r="B5293" t="s">
        <v>4708</v>
      </c>
      <c r="C5293" t="s">
        <v>13805</v>
      </c>
      <c r="D5293">
        <v>0</v>
      </c>
      <c r="E5293" s="7">
        <v>46722</v>
      </c>
    </row>
    <row r="5294" spans="2:5" hidden="1" x14ac:dyDescent="0.25">
      <c r="B5294" t="s">
        <v>4708</v>
      </c>
      <c r="C5294" t="s">
        <v>13805</v>
      </c>
      <c r="D5294">
        <v>0</v>
      </c>
      <c r="E5294" s="7">
        <v>46753</v>
      </c>
    </row>
    <row r="5295" spans="2:5" hidden="1" x14ac:dyDescent="0.25">
      <c r="B5295" t="s">
        <v>4708</v>
      </c>
      <c r="C5295" t="s">
        <v>13805</v>
      </c>
      <c r="D5295">
        <v>0</v>
      </c>
      <c r="E5295" s="7">
        <v>46784</v>
      </c>
    </row>
    <row r="5296" spans="2:5" hidden="1" x14ac:dyDescent="0.25">
      <c r="B5296" t="s">
        <v>4708</v>
      </c>
      <c r="C5296" t="s">
        <v>13805</v>
      </c>
      <c r="D5296">
        <v>0</v>
      </c>
      <c r="E5296" s="7" t="s">
        <v>30</v>
      </c>
    </row>
    <row r="5297" spans="2:5" hidden="1" x14ac:dyDescent="0.25">
      <c r="B5297" t="s">
        <v>4708</v>
      </c>
      <c r="C5297" t="s">
        <v>13805</v>
      </c>
      <c r="D5297">
        <v>150</v>
      </c>
      <c r="E5297" s="7">
        <v>46722</v>
      </c>
    </row>
    <row r="5298" spans="2:5" hidden="1" x14ac:dyDescent="0.25">
      <c r="B5298" t="s">
        <v>4708</v>
      </c>
      <c r="C5298" t="s">
        <v>13805</v>
      </c>
      <c r="D5298">
        <v>0</v>
      </c>
      <c r="E5298" s="7">
        <v>46722</v>
      </c>
    </row>
    <row r="5299" spans="2:5" hidden="1" x14ac:dyDescent="0.25">
      <c r="B5299" t="s">
        <v>4708</v>
      </c>
      <c r="C5299" t="s">
        <v>13805</v>
      </c>
      <c r="D5299">
        <v>0</v>
      </c>
      <c r="E5299" s="7">
        <v>46753</v>
      </c>
    </row>
    <row r="5300" spans="2:5" hidden="1" x14ac:dyDescent="0.25">
      <c r="B5300" t="s">
        <v>4708</v>
      </c>
      <c r="C5300" t="s">
        <v>13805</v>
      </c>
      <c r="D5300">
        <v>0</v>
      </c>
      <c r="E5300" s="7">
        <v>46784</v>
      </c>
    </row>
    <row r="5301" spans="2:5" hidden="1" x14ac:dyDescent="0.25">
      <c r="B5301" t="s">
        <v>4710</v>
      </c>
      <c r="C5301" t="s">
        <v>13806</v>
      </c>
      <c r="D5301">
        <v>0</v>
      </c>
      <c r="E5301" s="7">
        <v>47058</v>
      </c>
    </row>
    <row r="5302" spans="2:5" hidden="1" x14ac:dyDescent="0.25">
      <c r="B5302" t="s">
        <v>4710</v>
      </c>
      <c r="C5302" t="s">
        <v>13806</v>
      </c>
      <c r="D5302">
        <v>0</v>
      </c>
      <c r="E5302" s="7">
        <v>47209</v>
      </c>
    </row>
    <row r="5303" spans="2:5" hidden="1" x14ac:dyDescent="0.25">
      <c r="B5303" t="s">
        <v>4710</v>
      </c>
      <c r="C5303" t="s">
        <v>13806</v>
      </c>
      <c r="D5303">
        <v>0</v>
      </c>
      <c r="E5303" s="7">
        <v>47239</v>
      </c>
    </row>
    <row r="5304" spans="2:5" hidden="1" x14ac:dyDescent="0.25">
      <c r="B5304" t="s">
        <v>4710</v>
      </c>
      <c r="C5304" t="s">
        <v>13806</v>
      </c>
      <c r="D5304">
        <v>0</v>
      </c>
      <c r="E5304" s="7">
        <v>47392</v>
      </c>
    </row>
    <row r="5305" spans="2:5" hidden="1" x14ac:dyDescent="0.25">
      <c r="B5305" t="s">
        <v>4710</v>
      </c>
      <c r="C5305" t="s">
        <v>13806</v>
      </c>
      <c r="D5305">
        <v>0</v>
      </c>
      <c r="E5305" s="7">
        <v>47484</v>
      </c>
    </row>
    <row r="5306" spans="2:5" hidden="1" x14ac:dyDescent="0.25">
      <c r="B5306" t="s">
        <v>4710</v>
      </c>
      <c r="C5306" t="s">
        <v>13806</v>
      </c>
      <c r="D5306">
        <v>0</v>
      </c>
      <c r="E5306" s="7">
        <v>47484</v>
      </c>
    </row>
    <row r="5307" spans="2:5" hidden="1" x14ac:dyDescent="0.25">
      <c r="B5307" t="s">
        <v>4710</v>
      </c>
      <c r="C5307" t="s">
        <v>13806</v>
      </c>
      <c r="D5307">
        <v>0</v>
      </c>
      <c r="E5307" s="7">
        <v>47604</v>
      </c>
    </row>
    <row r="5308" spans="2:5" hidden="1" x14ac:dyDescent="0.25">
      <c r="B5308" t="s">
        <v>4710</v>
      </c>
      <c r="C5308" t="s">
        <v>13806</v>
      </c>
      <c r="D5308">
        <v>0</v>
      </c>
      <c r="E5308" s="7">
        <v>47635</v>
      </c>
    </row>
    <row r="5309" spans="2:5" hidden="1" x14ac:dyDescent="0.25">
      <c r="B5309" t="s">
        <v>4710</v>
      </c>
      <c r="C5309" t="s">
        <v>13806</v>
      </c>
      <c r="D5309">
        <v>0</v>
      </c>
      <c r="E5309" s="7">
        <v>47849</v>
      </c>
    </row>
    <row r="5310" spans="2:5" hidden="1" x14ac:dyDescent="0.25">
      <c r="B5310" t="s">
        <v>4712</v>
      </c>
      <c r="C5310" t="s">
        <v>13807</v>
      </c>
      <c r="D5310">
        <v>0</v>
      </c>
      <c r="E5310" s="7">
        <v>47150</v>
      </c>
    </row>
    <row r="5311" spans="2:5" hidden="1" x14ac:dyDescent="0.25">
      <c r="B5311" t="s">
        <v>4712</v>
      </c>
      <c r="C5311" t="s">
        <v>13807</v>
      </c>
      <c r="D5311">
        <v>10</v>
      </c>
      <c r="E5311" s="7">
        <v>47270</v>
      </c>
    </row>
    <row r="5312" spans="2:5" hidden="1" x14ac:dyDescent="0.25">
      <c r="B5312" t="s">
        <v>4712</v>
      </c>
      <c r="C5312" t="s">
        <v>13807</v>
      </c>
      <c r="D5312">
        <v>2100</v>
      </c>
      <c r="E5312" s="7">
        <v>47392</v>
      </c>
    </row>
    <row r="5313" spans="2:5" hidden="1" x14ac:dyDescent="0.25">
      <c r="B5313" t="s">
        <v>4712</v>
      </c>
      <c r="C5313" t="s">
        <v>13807</v>
      </c>
      <c r="D5313">
        <v>0</v>
      </c>
      <c r="E5313" s="7">
        <v>47270</v>
      </c>
    </row>
    <row r="5314" spans="2:5" hidden="1" x14ac:dyDescent="0.25">
      <c r="B5314" t="s">
        <v>4714</v>
      </c>
      <c r="C5314" t="s">
        <v>13808</v>
      </c>
      <c r="D5314">
        <v>0</v>
      </c>
      <c r="E5314" s="7">
        <v>46874</v>
      </c>
    </row>
    <row r="5315" spans="2:5" hidden="1" x14ac:dyDescent="0.25">
      <c r="B5315" t="s">
        <v>4714</v>
      </c>
      <c r="C5315" t="s">
        <v>13808</v>
      </c>
      <c r="D5315">
        <v>0</v>
      </c>
      <c r="E5315" s="7">
        <v>46966</v>
      </c>
    </row>
    <row r="5316" spans="2:5" hidden="1" x14ac:dyDescent="0.25">
      <c r="B5316" t="s">
        <v>4717</v>
      </c>
      <c r="C5316" t="s">
        <v>13505</v>
      </c>
      <c r="D5316">
        <v>0</v>
      </c>
      <c r="E5316" s="7">
        <v>47423</v>
      </c>
    </row>
    <row r="5317" spans="2:5" hidden="1" x14ac:dyDescent="0.25">
      <c r="B5317" t="s">
        <v>4717</v>
      </c>
      <c r="C5317" t="s">
        <v>13505</v>
      </c>
      <c r="D5317">
        <v>0</v>
      </c>
      <c r="E5317" s="7">
        <v>47453</v>
      </c>
    </row>
    <row r="5318" spans="2:5" hidden="1" x14ac:dyDescent="0.25">
      <c r="B5318" t="s">
        <v>4717</v>
      </c>
      <c r="C5318" t="s">
        <v>13505</v>
      </c>
      <c r="D5318">
        <v>0</v>
      </c>
      <c r="E5318" s="7">
        <v>47453</v>
      </c>
    </row>
    <row r="5319" spans="2:5" hidden="1" x14ac:dyDescent="0.25">
      <c r="B5319" t="s">
        <v>4717</v>
      </c>
      <c r="C5319" t="s">
        <v>13505</v>
      </c>
      <c r="D5319">
        <v>92</v>
      </c>
      <c r="E5319" s="7">
        <v>47453</v>
      </c>
    </row>
    <row r="5320" spans="2:5" hidden="1" x14ac:dyDescent="0.25">
      <c r="B5320" t="s">
        <v>4717</v>
      </c>
      <c r="C5320" t="s">
        <v>13505</v>
      </c>
      <c r="D5320">
        <v>624</v>
      </c>
      <c r="E5320" s="7">
        <v>47515</v>
      </c>
    </row>
    <row r="5321" spans="2:5" hidden="1" x14ac:dyDescent="0.25">
      <c r="B5321" t="s">
        <v>4718</v>
      </c>
      <c r="C5321" t="s">
        <v>13809</v>
      </c>
      <c r="D5321">
        <v>520</v>
      </c>
      <c r="E5321" s="7">
        <v>48000</v>
      </c>
    </row>
    <row r="5322" spans="2:5" hidden="1" x14ac:dyDescent="0.25">
      <c r="B5322" t="s">
        <v>4722</v>
      </c>
      <c r="C5322" t="s">
        <v>11134</v>
      </c>
      <c r="D5322">
        <v>0</v>
      </c>
      <c r="E5322" s="7" t="s">
        <v>30</v>
      </c>
    </row>
    <row r="5323" spans="2:5" hidden="1" x14ac:dyDescent="0.25">
      <c r="B5323" t="s">
        <v>4722</v>
      </c>
      <c r="C5323" t="s">
        <v>11134</v>
      </c>
      <c r="D5323">
        <v>0</v>
      </c>
      <c r="E5323" s="7">
        <v>46692</v>
      </c>
    </row>
    <row r="5324" spans="2:5" hidden="1" x14ac:dyDescent="0.25">
      <c r="B5324" t="s">
        <v>4726</v>
      </c>
      <c r="C5324" t="s">
        <v>13810</v>
      </c>
      <c r="D5324">
        <v>0</v>
      </c>
      <c r="E5324" s="7">
        <v>47150</v>
      </c>
    </row>
    <row r="5325" spans="2:5" hidden="1" x14ac:dyDescent="0.25">
      <c r="B5325" t="s">
        <v>4726</v>
      </c>
      <c r="C5325" t="s">
        <v>13810</v>
      </c>
      <c r="D5325">
        <v>236</v>
      </c>
      <c r="E5325" s="7">
        <v>47484</v>
      </c>
    </row>
    <row r="5326" spans="2:5" hidden="1" x14ac:dyDescent="0.25">
      <c r="B5326" t="s">
        <v>4726</v>
      </c>
      <c r="C5326" t="s">
        <v>13810</v>
      </c>
      <c r="D5326">
        <v>83</v>
      </c>
      <c r="E5326" s="7">
        <v>47635</v>
      </c>
    </row>
    <row r="5327" spans="2:5" hidden="1" x14ac:dyDescent="0.25">
      <c r="B5327" t="s">
        <v>4726</v>
      </c>
      <c r="C5327" t="s">
        <v>13810</v>
      </c>
      <c r="D5327">
        <v>0</v>
      </c>
      <c r="E5327" s="7">
        <v>47150</v>
      </c>
    </row>
    <row r="5328" spans="2:5" hidden="1" x14ac:dyDescent="0.25">
      <c r="B5328" t="s">
        <v>4726</v>
      </c>
      <c r="C5328" t="s">
        <v>13810</v>
      </c>
      <c r="D5328">
        <v>0</v>
      </c>
      <c r="E5328" s="7">
        <v>47635</v>
      </c>
    </row>
    <row r="5329" spans="2:5" hidden="1" x14ac:dyDescent="0.25">
      <c r="B5329" t="s">
        <v>4730</v>
      </c>
      <c r="C5329" t="s">
        <v>13811</v>
      </c>
      <c r="D5329">
        <v>0</v>
      </c>
      <c r="E5329" s="7">
        <v>47635</v>
      </c>
    </row>
    <row r="5330" spans="2:5" hidden="1" x14ac:dyDescent="0.25">
      <c r="B5330" t="s">
        <v>4730</v>
      </c>
      <c r="C5330" t="s">
        <v>13811</v>
      </c>
      <c r="D5330">
        <v>0</v>
      </c>
      <c r="E5330" s="7">
        <v>46753</v>
      </c>
    </row>
    <row r="5331" spans="2:5" hidden="1" x14ac:dyDescent="0.25">
      <c r="B5331" t="s">
        <v>4730</v>
      </c>
      <c r="C5331" t="s">
        <v>13811</v>
      </c>
      <c r="D5331">
        <v>0</v>
      </c>
      <c r="E5331" s="7">
        <v>46753</v>
      </c>
    </row>
    <row r="5332" spans="2:5" hidden="1" x14ac:dyDescent="0.25">
      <c r="B5332" t="s">
        <v>4732</v>
      </c>
      <c r="C5332" t="s">
        <v>13812</v>
      </c>
      <c r="D5332">
        <v>0</v>
      </c>
      <c r="E5332" s="7">
        <v>46905</v>
      </c>
    </row>
    <row r="5333" spans="2:5" hidden="1" x14ac:dyDescent="0.25">
      <c r="B5333" t="s">
        <v>4732</v>
      </c>
      <c r="C5333" t="s">
        <v>13812</v>
      </c>
      <c r="D5333">
        <v>0</v>
      </c>
      <c r="E5333" s="7">
        <v>46905</v>
      </c>
    </row>
    <row r="5334" spans="2:5" hidden="1" x14ac:dyDescent="0.25">
      <c r="B5334" t="s">
        <v>4735</v>
      </c>
      <c r="C5334" t="s">
        <v>13813</v>
      </c>
      <c r="D5334">
        <v>0</v>
      </c>
      <c r="E5334" s="7" t="s">
        <v>30</v>
      </c>
    </row>
    <row r="5335" spans="2:5" hidden="1" x14ac:dyDescent="0.25">
      <c r="B5335" t="s">
        <v>4735</v>
      </c>
      <c r="C5335" t="s">
        <v>13813</v>
      </c>
      <c r="D5335">
        <v>0</v>
      </c>
      <c r="E5335" s="7">
        <v>47515</v>
      </c>
    </row>
    <row r="5336" spans="2:5" hidden="1" x14ac:dyDescent="0.25">
      <c r="B5336" t="s">
        <v>4735</v>
      </c>
      <c r="C5336" t="s">
        <v>13813</v>
      </c>
      <c r="D5336">
        <v>0</v>
      </c>
      <c r="E5336" s="7">
        <v>47665</v>
      </c>
    </row>
    <row r="5337" spans="2:5" hidden="1" x14ac:dyDescent="0.25">
      <c r="B5337" t="s">
        <v>4739</v>
      </c>
      <c r="C5337" t="s">
        <v>13814</v>
      </c>
      <c r="D5337">
        <v>0</v>
      </c>
      <c r="E5337" s="7" t="s">
        <v>30</v>
      </c>
    </row>
    <row r="5338" spans="2:5" hidden="1" x14ac:dyDescent="0.25">
      <c r="B5338" t="s">
        <v>4739</v>
      </c>
      <c r="C5338" t="s">
        <v>13814</v>
      </c>
      <c r="D5338">
        <v>0</v>
      </c>
      <c r="E5338" s="7">
        <v>47515</v>
      </c>
    </row>
    <row r="5339" spans="2:5" hidden="1" x14ac:dyDescent="0.25">
      <c r="B5339" t="s">
        <v>4739</v>
      </c>
      <c r="C5339" t="s">
        <v>13814</v>
      </c>
      <c r="D5339">
        <v>0</v>
      </c>
      <c r="E5339" s="7">
        <v>47665</v>
      </c>
    </row>
    <row r="5340" spans="2:5" hidden="1" x14ac:dyDescent="0.25">
      <c r="B5340" t="s">
        <v>4739</v>
      </c>
      <c r="C5340" t="s">
        <v>13814</v>
      </c>
      <c r="D5340">
        <v>0</v>
      </c>
      <c r="E5340" s="7">
        <v>47515</v>
      </c>
    </row>
    <row r="5341" spans="2:5" hidden="1" x14ac:dyDescent="0.25">
      <c r="B5341" t="s">
        <v>4741</v>
      </c>
      <c r="C5341" t="s">
        <v>4742</v>
      </c>
      <c r="D5341">
        <v>4287</v>
      </c>
      <c r="E5341" s="7" t="s">
        <v>30</v>
      </c>
    </row>
    <row r="5342" spans="2:5" hidden="1" x14ac:dyDescent="0.25">
      <c r="B5342" t="s">
        <v>4744</v>
      </c>
      <c r="C5342" t="s">
        <v>4745</v>
      </c>
      <c r="D5342">
        <v>1168</v>
      </c>
      <c r="E5342" s="7" t="s">
        <v>30</v>
      </c>
    </row>
    <row r="5343" spans="2:5" hidden="1" x14ac:dyDescent="0.25">
      <c r="B5343" t="s">
        <v>4746</v>
      </c>
      <c r="C5343" t="s">
        <v>4747</v>
      </c>
      <c r="D5343">
        <v>0</v>
      </c>
      <c r="E5343" s="7">
        <v>46447</v>
      </c>
    </row>
    <row r="5344" spans="2:5" hidden="1" x14ac:dyDescent="0.25">
      <c r="B5344" t="s">
        <v>4746</v>
      </c>
      <c r="C5344" t="s">
        <v>4747</v>
      </c>
      <c r="D5344">
        <v>0</v>
      </c>
      <c r="E5344" s="7">
        <v>46539</v>
      </c>
    </row>
    <row r="5345" spans="2:5" hidden="1" x14ac:dyDescent="0.25">
      <c r="B5345" t="s">
        <v>4746</v>
      </c>
      <c r="C5345" t="s">
        <v>4747</v>
      </c>
      <c r="D5345">
        <v>0</v>
      </c>
      <c r="E5345" s="7">
        <v>46539</v>
      </c>
    </row>
    <row r="5346" spans="2:5" hidden="1" x14ac:dyDescent="0.25">
      <c r="B5346" t="s">
        <v>4746</v>
      </c>
      <c r="C5346" t="s">
        <v>4747</v>
      </c>
      <c r="D5346">
        <v>0</v>
      </c>
      <c r="E5346" s="7">
        <v>46600</v>
      </c>
    </row>
    <row r="5347" spans="2:5" hidden="1" x14ac:dyDescent="0.25">
      <c r="B5347" t="s">
        <v>4746</v>
      </c>
      <c r="C5347" t="s">
        <v>4747</v>
      </c>
      <c r="D5347">
        <v>0</v>
      </c>
      <c r="E5347" s="7">
        <v>46600</v>
      </c>
    </row>
    <row r="5348" spans="2:5" hidden="1" x14ac:dyDescent="0.25">
      <c r="B5348" t="s">
        <v>4746</v>
      </c>
      <c r="C5348" t="s">
        <v>4747</v>
      </c>
      <c r="D5348">
        <v>0</v>
      </c>
      <c r="E5348" s="7">
        <v>46600</v>
      </c>
    </row>
    <row r="5349" spans="2:5" hidden="1" x14ac:dyDescent="0.25">
      <c r="B5349" t="s">
        <v>4746</v>
      </c>
      <c r="C5349" t="s">
        <v>4747</v>
      </c>
      <c r="D5349">
        <v>0</v>
      </c>
      <c r="E5349" s="7">
        <v>46661</v>
      </c>
    </row>
    <row r="5350" spans="2:5" hidden="1" x14ac:dyDescent="0.25">
      <c r="B5350" t="s">
        <v>4746</v>
      </c>
      <c r="C5350" t="s">
        <v>4747</v>
      </c>
      <c r="D5350">
        <v>0</v>
      </c>
      <c r="E5350" s="7">
        <v>46661</v>
      </c>
    </row>
    <row r="5351" spans="2:5" hidden="1" x14ac:dyDescent="0.25">
      <c r="B5351" t="s">
        <v>4746</v>
      </c>
      <c r="C5351" t="s">
        <v>4747</v>
      </c>
      <c r="D5351">
        <v>0</v>
      </c>
      <c r="E5351" s="7">
        <v>46661</v>
      </c>
    </row>
    <row r="5352" spans="2:5" hidden="1" x14ac:dyDescent="0.25">
      <c r="B5352" t="s">
        <v>4746</v>
      </c>
      <c r="C5352" t="s">
        <v>4747</v>
      </c>
      <c r="D5352">
        <v>0</v>
      </c>
      <c r="E5352" s="7">
        <v>46661</v>
      </c>
    </row>
    <row r="5353" spans="2:5" hidden="1" x14ac:dyDescent="0.25">
      <c r="B5353" t="s">
        <v>4746</v>
      </c>
      <c r="C5353" t="s">
        <v>4747</v>
      </c>
      <c r="D5353">
        <v>0</v>
      </c>
      <c r="E5353" s="7">
        <v>46661</v>
      </c>
    </row>
    <row r="5354" spans="2:5" hidden="1" x14ac:dyDescent="0.25">
      <c r="B5354" t="s">
        <v>4746</v>
      </c>
      <c r="C5354" t="s">
        <v>4747</v>
      </c>
      <c r="D5354">
        <v>0</v>
      </c>
      <c r="E5354" s="7">
        <v>46753</v>
      </c>
    </row>
    <row r="5355" spans="2:5" hidden="1" x14ac:dyDescent="0.25">
      <c r="B5355" t="s">
        <v>4746</v>
      </c>
      <c r="C5355" t="s">
        <v>4747</v>
      </c>
      <c r="D5355">
        <v>0</v>
      </c>
      <c r="E5355" s="7">
        <v>46784</v>
      </c>
    </row>
    <row r="5356" spans="2:5" hidden="1" x14ac:dyDescent="0.25">
      <c r="B5356" t="s">
        <v>4746</v>
      </c>
      <c r="C5356" t="s">
        <v>4747</v>
      </c>
      <c r="D5356">
        <v>0</v>
      </c>
      <c r="E5356" s="7">
        <v>46388</v>
      </c>
    </row>
    <row r="5357" spans="2:5" hidden="1" x14ac:dyDescent="0.25">
      <c r="B5357" t="s">
        <v>4746</v>
      </c>
      <c r="C5357" t="s">
        <v>4747</v>
      </c>
      <c r="D5357">
        <v>0</v>
      </c>
      <c r="E5357" s="7">
        <v>46661</v>
      </c>
    </row>
    <row r="5358" spans="2:5" hidden="1" x14ac:dyDescent="0.25">
      <c r="B5358" t="s">
        <v>4746</v>
      </c>
      <c r="C5358" t="s">
        <v>4747</v>
      </c>
      <c r="D5358">
        <v>0</v>
      </c>
      <c r="E5358" s="7">
        <v>46753</v>
      </c>
    </row>
    <row r="5359" spans="2:5" hidden="1" x14ac:dyDescent="0.25">
      <c r="B5359" t="s">
        <v>4746</v>
      </c>
      <c r="C5359" t="s">
        <v>4747</v>
      </c>
      <c r="D5359">
        <v>0</v>
      </c>
      <c r="E5359" s="7">
        <v>46905</v>
      </c>
    </row>
    <row r="5360" spans="2:5" hidden="1" x14ac:dyDescent="0.25">
      <c r="B5360" t="s">
        <v>4746</v>
      </c>
      <c r="C5360" t="s">
        <v>4747</v>
      </c>
      <c r="D5360">
        <v>0</v>
      </c>
      <c r="E5360" s="7">
        <v>46966</v>
      </c>
    </row>
    <row r="5361" spans="2:5" hidden="1" x14ac:dyDescent="0.25">
      <c r="B5361" t="s">
        <v>4746</v>
      </c>
      <c r="C5361" t="s">
        <v>4747</v>
      </c>
      <c r="D5361">
        <v>0</v>
      </c>
      <c r="E5361" s="7">
        <v>47727</v>
      </c>
    </row>
    <row r="5362" spans="2:5" hidden="1" x14ac:dyDescent="0.25">
      <c r="B5362" t="s">
        <v>4746</v>
      </c>
      <c r="C5362" t="s">
        <v>4747</v>
      </c>
      <c r="D5362">
        <v>13</v>
      </c>
      <c r="E5362" s="7">
        <v>47727</v>
      </c>
    </row>
    <row r="5363" spans="2:5" hidden="1" x14ac:dyDescent="0.25">
      <c r="B5363" t="s">
        <v>4746</v>
      </c>
      <c r="C5363" t="s">
        <v>4747</v>
      </c>
      <c r="D5363">
        <v>0</v>
      </c>
      <c r="E5363" s="7">
        <v>47880</v>
      </c>
    </row>
    <row r="5364" spans="2:5" hidden="1" x14ac:dyDescent="0.25">
      <c r="B5364" t="s">
        <v>4746</v>
      </c>
      <c r="C5364" t="s">
        <v>4747</v>
      </c>
      <c r="D5364">
        <v>0</v>
      </c>
      <c r="E5364" s="7">
        <v>47880</v>
      </c>
    </row>
    <row r="5365" spans="2:5" hidden="1" x14ac:dyDescent="0.25">
      <c r="B5365" t="s">
        <v>4746</v>
      </c>
      <c r="C5365" t="s">
        <v>4747</v>
      </c>
      <c r="D5365">
        <v>0</v>
      </c>
      <c r="E5365" s="7">
        <v>47880</v>
      </c>
    </row>
    <row r="5366" spans="2:5" hidden="1" x14ac:dyDescent="0.25">
      <c r="B5366" t="s">
        <v>4746</v>
      </c>
      <c r="C5366" t="s">
        <v>4747</v>
      </c>
      <c r="D5366">
        <v>0</v>
      </c>
      <c r="E5366" s="7">
        <v>47880</v>
      </c>
    </row>
    <row r="5367" spans="2:5" hidden="1" x14ac:dyDescent="0.25">
      <c r="B5367" t="s">
        <v>4746</v>
      </c>
      <c r="C5367" t="s">
        <v>4747</v>
      </c>
      <c r="D5367">
        <v>18000</v>
      </c>
      <c r="E5367" s="7">
        <v>47880</v>
      </c>
    </row>
    <row r="5368" spans="2:5" hidden="1" x14ac:dyDescent="0.25">
      <c r="B5368" t="s">
        <v>4746</v>
      </c>
      <c r="C5368" t="s">
        <v>4747</v>
      </c>
      <c r="D5368">
        <v>82800</v>
      </c>
      <c r="E5368" s="7">
        <v>47908</v>
      </c>
    </row>
    <row r="5369" spans="2:5" hidden="1" x14ac:dyDescent="0.25">
      <c r="B5369" t="s">
        <v>4746</v>
      </c>
      <c r="C5369" t="s">
        <v>4747</v>
      </c>
      <c r="D5369">
        <v>46400</v>
      </c>
      <c r="E5369" s="7">
        <v>47908</v>
      </c>
    </row>
    <row r="5370" spans="2:5" hidden="1" x14ac:dyDescent="0.25">
      <c r="B5370" t="s">
        <v>4746</v>
      </c>
      <c r="C5370" t="s">
        <v>4747</v>
      </c>
      <c r="D5370">
        <v>0</v>
      </c>
      <c r="E5370" s="7">
        <v>47727</v>
      </c>
    </row>
    <row r="5371" spans="2:5" hidden="1" x14ac:dyDescent="0.25">
      <c r="B5371" t="s">
        <v>4746</v>
      </c>
      <c r="C5371" t="s">
        <v>4747</v>
      </c>
      <c r="D5371">
        <v>0</v>
      </c>
      <c r="E5371" s="7">
        <v>46753</v>
      </c>
    </row>
    <row r="5372" spans="2:5" hidden="1" x14ac:dyDescent="0.25">
      <c r="B5372" t="s">
        <v>4746</v>
      </c>
      <c r="C5372" t="s">
        <v>4747</v>
      </c>
      <c r="D5372">
        <v>0</v>
      </c>
      <c r="E5372" s="7">
        <v>46784</v>
      </c>
    </row>
    <row r="5373" spans="2:5" hidden="1" x14ac:dyDescent="0.25">
      <c r="B5373" t="s">
        <v>4746</v>
      </c>
      <c r="C5373" t="s">
        <v>4747</v>
      </c>
      <c r="D5373">
        <v>0</v>
      </c>
      <c r="E5373" s="7">
        <v>47727</v>
      </c>
    </row>
    <row r="5374" spans="2:5" hidden="1" x14ac:dyDescent="0.25">
      <c r="B5374" t="s">
        <v>4746</v>
      </c>
      <c r="C5374" t="s">
        <v>4747</v>
      </c>
      <c r="D5374">
        <v>0</v>
      </c>
      <c r="E5374" s="7">
        <v>47880</v>
      </c>
    </row>
    <row r="5375" spans="2:5" hidden="1" x14ac:dyDescent="0.25">
      <c r="B5375" t="s">
        <v>4746</v>
      </c>
      <c r="C5375" t="s">
        <v>4747</v>
      </c>
      <c r="D5375">
        <v>0</v>
      </c>
      <c r="E5375" s="7">
        <v>47908</v>
      </c>
    </row>
    <row r="5376" spans="2:5" hidden="1" x14ac:dyDescent="0.25">
      <c r="B5376" t="s">
        <v>4746</v>
      </c>
      <c r="C5376" t="s">
        <v>4747</v>
      </c>
      <c r="D5376">
        <v>0</v>
      </c>
      <c r="E5376" s="7">
        <v>47908</v>
      </c>
    </row>
    <row r="5377" spans="2:5" hidden="1" x14ac:dyDescent="0.25">
      <c r="B5377" t="s">
        <v>4775</v>
      </c>
      <c r="C5377" t="s">
        <v>4776</v>
      </c>
      <c r="D5377">
        <v>0</v>
      </c>
      <c r="E5377" s="7">
        <v>47727</v>
      </c>
    </row>
    <row r="5378" spans="2:5" hidden="1" x14ac:dyDescent="0.25">
      <c r="B5378" t="s">
        <v>4775</v>
      </c>
      <c r="C5378" t="s">
        <v>4776</v>
      </c>
      <c r="D5378">
        <v>0</v>
      </c>
      <c r="E5378" s="7">
        <v>47727</v>
      </c>
    </row>
    <row r="5379" spans="2:5" hidden="1" x14ac:dyDescent="0.25">
      <c r="B5379" t="s">
        <v>4775</v>
      </c>
      <c r="C5379" t="s">
        <v>4776</v>
      </c>
      <c r="D5379">
        <v>0</v>
      </c>
      <c r="E5379" s="7" t="s">
        <v>30</v>
      </c>
    </row>
    <row r="5380" spans="2:5" hidden="1" x14ac:dyDescent="0.25">
      <c r="B5380" t="s">
        <v>4780</v>
      </c>
      <c r="C5380" t="s">
        <v>527</v>
      </c>
      <c r="D5380">
        <v>0</v>
      </c>
      <c r="E5380" s="7">
        <v>46478</v>
      </c>
    </row>
    <row r="5381" spans="2:5" hidden="1" x14ac:dyDescent="0.25">
      <c r="B5381" t="s">
        <v>4782</v>
      </c>
      <c r="C5381" t="s">
        <v>13815</v>
      </c>
      <c r="D5381">
        <v>0</v>
      </c>
      <c r="E5381" s="7">
        <v>47300</v>
      </c>
    </row>
    <row r="5382" spans="2:5" hidden="1" x14ac:dyDescent="0.25">
      <c r="B5382" t="s">
        <v>4784</v>
      </c>
      <c r="C5382" t="s">
        <v>13816</v>
      </c>
      <c r="D5382">
        <v>0</v>
      </c>
      <c r="E5382" s="7">
        <v>47027</v>
      </c>
    </row>
    <row r="5383" spans="2:5" hidden="1" x14ac:dyDescent="0.25">
      <c r="B5383" t="s">
        <v>4786</v>
      </c>
      <c r="C5383" t="s">
        <v>13817</v>
      </c>
      <c r="D5383">
        <v>41</v>
      </c>
      <c r="E5383" s="7" t="s">
        <v>30</v>
      </c>
    </row>
    <row r="5384" spans="2:5" hidden="1" x14ac:dyDescent="0.25">
      <c r="B5384" t="s">
        <v>4789</v>
      </c>
      <c r="C5384" t="s">
        <v>618</v>
      </c>
      <c r="D5384">
        <v>0</v>
      </c>
      <c r="E5384" s="7" t="s">
        <v>30</v>
      </c>
    </row>
    <row r="5385" spans="2:5" hidden="1" x14ac:dyDescent="0.25">
      <c r="B5385" t="s">
        <v>4789</v>
      </c>
      <c r="C5385" t="s">
        <v>618</v>
      </c>
      <c r="D5385">
        <v>0</v>
      </c>
      <c r="E5385" s="7">
        <v>45630</v>
      </c>
    </row>
    <row r="5386" spans="2:5" hidden="1" x14ac:dyDescent="0.25">
      <c r="B5386" t="s">
        <v>4789</v>
      </c>
      <c r="C5386" t="s">
        <v>618</v>
      </c>
      <c r="D5386">
        <v>0</v>
      </c>
      <c r="E5386" s="7">
        <v>45632</v>
      </c>
    </row>
    <row r="5387" spans="2:5" hidden="1" x14ac:dyDescent="0.25">
      <c r="B5387" t="s">
        <v>4789</v>
      </c>
      <c r="C5387" t="s">
        <v>618</v>
      </c>
      <c r="D5387">
        <v>0</v>
      </c>
      <c r="E5387" s="7">
        <v>46479</v>
      </c>
    </row>
    <row r="5388" spans="2:5" hidden="1" x14ac:dyDescent="0.25">
      <c r="B5388" t="s">
        <v>4789</v>
      </c>
      <c r="C5388" t="s">
        <v>618</v>
      </c>
      <c r="D5388">
        <v>0</v>
      </c>
      <c r="E5388" s="7">
        <v>45632</v>
      </c>
    </row>
    <row r="5389" spans="2:5" hidden="1" x14ac:dyDescent="0.25">
      <c r="B5389" t="s">
        <v>4795</v>
      </c>
      <c r="C5389" t="s">
        <v>4796</v>
      </c>
      <c r="D5389">
        <v>0</v>
      </c>
      <c r="E5389" s="7">
        <v>46098</v>
      </c>
    </row>
    <row r="5390" spans="2:5" hidden="1" x14ac:dyDescent="0.25">
      <c r="B5390" t="s">
        <v>4795</v>
      </c>
      <c r="C5390" t="s">
        <v>4796</v>
      </c>
      <c r="D5390">
        <v>0</v>
      </c>
      <c r="E5390" s="7">
        <v>46147</v>
      </c>
    </row>
    <row r="5391" spans="2:5" hidden="1" x14ac:dyDescent="0.25">
      <c r="B5391" t="s">
        <v>4795</v>
      </c>
      <c r="C5391" t="s">
        <v>4796</v>
      </c>
      <c r="D5391">
        <v>0</v>
      </c>
      <c r="E5391" s="7">
        <v>46196</v>
      </c>
    </row>
    <row r="5392" spans="2:5" hidden="1" x14ac:dyDescent="0.25">
      <c r="B5392" t="s">
        <v>4795</v>
      </c>
      <c r="C5392" t="s">
        <v>4796</v>
      </c>
      <c r="D5392">
        <v>0</v>
      </c>
      <c r="E5392" s="7">
        <v>46217</v>
      </c>
    </row>
    <row r="5393" spans="2:5" hidden="1" x14ac:dyDescent="0.25">
      <c r="B5393" t="s">
        <v>4795</v>
      </c>
      <c r="C5393" t="s">
        <v>4796</v>
      </c>
      <c r="D5393">
        <v>0</v>
      </c>
      <c r="E5393" s="7">
        <v>46210</v>
      </c>
    </row>
    <row r="5394" spans="2:5" hidden="1" x14ac:dyDescent="0.25">
      <c r="B5394" t="s">
        <v>4795</v>
      </c>
      <c r="C5394" t="s">
        <v>4796</v>
      </c>
      <c r="D5394">
        <v>0</v>
      </c>
      <c r="E5394" s="7">
        <v>46220</v>
      </c>
    </row>
    <row r="5395" spans="2:5" hidden="1" x14ac:dyDescent="0.25">
      <c r="B5395" t="s">
        <v>4795</v>
      </c>
      <c r="C5395" t="s">
        <v>4796</v>
      </c>
      <c r="D5395">
        <v>0</v>
      </c>
      <c r="E5395" s="7">
        <v>46210</v>
      </c>
    </row>
    <row r="5396" spans="2:5" hidden="1" x14ac:dyDescent="0.25">
      <c r="B5396" t="s">
        <v>4795</v>
      </c>
      <c r="C5396" t="s">
        <v>4796</v>
      </c>
      <c r="D5396">
        <v>0</v>
      </c>
      <c r="E5396" s="7">
        <v>46227</v>
      </c>
    </row>
    <row r="5397" spans="2:5" hidden="1" x14ac:dyDescent="0.25">
      <c r="B5397" t="s">
        <v>4795</v>
      </c>
      <c r="C5397" t="s">
        <v>4796</v>
      </c>
      <c r="D5397">
        <v>0</v>
      </c>
      <c r="E5397" s="7">
        <v>46242</v>
      </c>
    </row>
    <row r="5398" spans="2:5" hidden="1" x14ac:dyDescent="0.25">
      <c r="B5398" t="s">
        <v>4795</v>
      </c>
      <c r="C5398" t="s">
        <v>4796</v>
      </c>
      <c r="D5398">
        <v>0</v>
      </c>
      <c r="E5398" s="7">
        <v>46242</v>
      </c>
    </row>
    <row r="5399" spans="2:5" hidden="1" x14ac:dyDescent="0.25">
      <c r="B5399" t="s">
        <v>4795</v>
      </c>
      <c r="C5399" t="s">
        <v>4796</v>
      </c>
      <c r="D5399">
        <v>0</v>
      </c>
      <c r="E5399" s="7">
        <v>46256</v>
      </c>
    </row>
    <row r="5400" spans="2:5" hidden="1" x14ac:dyDescent="0.25">
      <c r="B5400" t="s">
        <v>4795</v>
      </c>
      <c r="C5400" t="s">
        <v>4796</v>
      </c>
      <c r="D5400">
        <v>0</v>
      </c>
      <c r="E5400" s="7">
        <v>46256</v>
      </c>
    </row>
    <row r="5401" spans="2:5" hidden="1" x14ac:dyDescent="0.25">
      <c r="B5401" t="s">
        <v>4795</v>
      </c>
      <c r="C5401" t="s">
        <v>4796</v>
      </c>
      <c r="D5401">
        <v>0</v>
      </c>
      <c r="E5401" s="7">
        <v>46305</v>
      </c>
    </row>
    <row r="5402" spans="2:5" hidden="1" x14ac:dyDescent="0.25">
      <c r="B5402" t="s">
        <v>4795</v>
      </c>
      <c r="C5402" t="s">
        <v>4796</v>
      </c>
      <c r="D5402">
        <v>0</v>
      </c>
      <c r="E5402" s="7">
        <v>46309</v>
      </c>
    </row>
    <row r="5403" spans="2:5" hidden="1" x14ac:dyDescent="0.25">
      <c r="B5403" t="s">
        <v>4795</v>
      </c>
      <c r="C5403" t="s">
        <v>4796</v>
      </c>
      <c r="D5403">
        <v>0</v>
      </c>
      <c r="E5403" s="7">
        <v>46309</v>
      </c>
    </row>
    <row r="5404" spans="2:5" hidden="1" x14ac:dyDescent="0.25">
      <c r="B5404" t="s">
        <v>4795</v>
      </c>
      <c r="C5404" t="s">
        <v>4796</v>
      </c>
      <c r="D5404">
        <v>0</v>
      </c>
      <c r="E5404" s="7">
        <v>46308</v>
      </c>
    </row>
    <row r="5405" spans="2:5" hidden="1" x14ac:dyDescent="0.25">
      <c r="B5405" t="s">
        <v>4795</v>
      </c>
      <c r="C5405" t="s">
        <v>4796</v>
      </c>
      <c r="D5405">
        <v>0</v>
      </c>
      <c r="E5405" s="7">
        <v>46315</v>
      </c>
    </row>
    <row r="5406" spans="2:5" hidden="1" x14ac:dyDescent="0.25">
      <c r="B5406" t="s">
        <v>4795</v>
      </c>
      <c r="C5406" t="s">
        <v>4796</v>
      </c>
      <c r="D5406">
        <v>0</v>
      </c>
      <c r="E5406" s="7">
        <v>46269</v>
      </c>
    </row>
    <row r="5407" spans="2:5" hidden="1" x14ac:dyDescent="0.25">
      <c r="B5407" t="s">
        <v>4795</v>
      </c>
      <c r="C5407" t="s">
        <v>4796</v>
      </c>
      <c r="D5407">
        <v>0</v>
      </c>
      <c r="E5407" s="7">
        <v>46301</v>
      </c>
    </row>
    <row r="5408" spans="2:5" hidden="1" x14ac:dyDescent="0.25">
      <c r="B5408" t="s">
        <v>4795</v>
      </c>
      <c r="C5408" t="s">
        <v>4796</v>
      </c>
      <c r="D5408">
        <v>0</v>
      </c>
      <c r="E5408" s="7">
        <v>46339</v>
      </c>
    </row>
    <row r="5409" spans="2:5" hidden="1" x14ac:dyDescent="0.25">
      <c r="B5409" t="s">
        <v>4795</v>
      </c>
      <c r="C5409" t="s">
        <v>4796</v>
      </c>
      <c r="D5409">
        <v>0</v>
      </c>
      <c r="E5409" s="7">
        <v>46365</v>
      </c>
    </row>
    <row r="5410" spans="2:5" hidden="1" x14ac:dyDescent="0.25">
      <c r="B5410" t="s">
        <v>4795</v>
      </c>
      <c r="C5410" t="s">
        <v>4796</v>
      </c>
      <c r="D5410">
        <v>0</v>
      </c>
      <c r="E5410" s="7">
        <v>46367</v>
      </c>
    </row>
    <row r="5411" spans="2:5" hidden="1" x14ac:dyDescent="0.25">
      <c r="B5411" t="s">
        <v>4795</v>
      </c>
      <c r="C5411" t="s">
        <v>4796</v>
      </c>
      <c r="D5411">
        <v>0</v>
      </c>
      <c r="E5411" s="7">
        <v>45955</v>
      </c>
    </row>
    <row r="5412" spans="2:5" hidden="1" x14ac:dyDescent="0.25">
      <c r="B5412" t="s">
        <v>4795</v>
      </c>
      <c r="C5412" t="s">
        <v>4796</v>
      </c>
      <c r="D5412">
        <v>0</v>
      </c>
      <c r="E5412" s="7">
        <v>45968</v>
      </c>
    </row>
    <row r="5413" spans="2:5" hidden="1" x14ac:dyDescent="0.25">
      <c r="B5413" t="s">
        <v>4795</v>
      </c>
      <c r="C5413" t="s">
        <v>4796</v>
      </c>
      <c r="D5413">
        <v>0</v>
      </c>
      <c r="E5413" s="7">
        <v>46210</v>
      </c>
    </row>
    <row r="5414" spans="2:5" hidden="1" x14ac:dyDescent="0.25">
      <c r="B5414" t="s">
        <v>4795</v>
      </c>
      <c r="C5414" t="s">
        <v>4796</v>
      </c>
      <c r="D5414">
        <v>0</v>
      </c>
      <c r="E5414" s="7">
        <v>46315</v>
      </c>
    </row>
    <row r="5415" spans="2:5" hidden="1" x14ac:dyDescent="0.25">
      <c r="B5415" t="s">
        <v>4795</v>
      </c>
      <c r="C5415" t="s">
        <v>4796</v>
      </c>
      <c r="D5415">
        <v>0</v>
      </c>
      <c r="E5415" s="7">
        <v>46269</v>
      </c>
    </row>
    <row r="5416" spans="2:5" hidden="1" x14ac:dyDescent="0.25">
      <c r="B5416" t="s">
        <v>4795</v>
      </c>
      <c r="C5416" t="s">
        <v>4796</v>
      </c>
      <c r="D5416">
        <v>0</v>
      </c>
      <c r="E5416" s="7">
        <v>46301</v>
      </c>
    </row>
    <row r="5417" spans="2:5" hidden="1" x14ac:dyDescent="0.25">
      <c r="B5417" t="s">
        <v>4795</v>
      </c>
      <c r="C5417" t="s">
        <v>4796</v>
      </c>
      <c r="D5417">
        <v>0</v>
      </c>
      <c r="E5417" s="7">
        <v>46367</v>
      </c>
    </row>
    <row r="5418" spans="2:5" hidden="1" x14ac:dyDescent="0.25">
      <c r="B5418" t="s">
        <v>4821</v>
      </c>
      <c r="C5418" t="s">
        <v>11221</v>
      </c>
      <c r="D5418">
        <v>0</v>
      </c>
      <c r="E5418" s="7">
        <v>46082</v>
      </c>
    </row>
    <row r="5419" spans="2:5" hidden="1" x14ac:dyDescent="0.25">
      <c r="B5419" t="s">
        <v>4821</v>
      </c>
      <c r="C5419" t="s">
        <v>11221</v>
      </c>
      <c r="D5419">
        <v>0</v>
      </c>
      <c r="E5419" s="7">
        <v>46082</v>
      </c>
    </row>
    <row r="5420" spans="2:5" hidden="1" x14ac:dyDescent="0.25">
      <c r="B5420" t="s">
        <v>4821</v>
      </c>
      <c r="C5420" t="s">
        <v>11221</v>
      </c>
      <c r="D5420">
        <v>0</v>
      </c>
      <c r="E5420" s="7">
        <v>46082</v>
      </c>
    </row>
    <row r="5421" spans="2:5" hidden="1" x14ac:dyDescent="0.25">
      <c r="B5421" t="s">
        <v>4821</v>
      </c>
      <c r="C5421" t="s">
        <v>11221</v>
      </c>
      <c r="D5421">
        <v>0</v>
      </c>
      <c r="E5421" s="7">
        <v>46113</v>
      </c>
    </row>
    <row r="5422" spans="2:5" hidden="1" x14ac:dyDescent="0.25">
      <c r="B5422" t="s">
        <v>4821</v>
      </c>
      <c r="C5422" t="s">
        <v>11221</v>
      </c>
      <c r="D5422">
        <v>0</v>
      </c>
      <c r="E5422" s="7">
        <v>46143</v>
      </c>
    </row>
    <row r="5423" spans="2:5" hidden="1" x14ac:dyDescent="0.25">
      <c r="B5423" t="s">
        <v>4821</v>
      </c>
      <c r="C5423" t="s">
        <v>11221</v>
      </c>
      <c r="D5423">
        <v>0</v>
      </c>
      <c r="E5423" s="7">
        <v>46143</v>
      </c>
    </row>
    <row r="5424" spans="2:5" hidden="1" x14ac:dyDescent="0.25">
      <c r="B5424" t="s">
        <v>4821</v>
      </c>
      <c r="C5424" t="s">
        <v>11221</v>
      </c>
      <c r="D5424">
        <v>0</v>
      </c>
      <c r="E5424" s="7">
        <v>46143</v>
      </c>
    </row>
    <row r="5425" spans="2:5" hidden="1" x14ac:dyDescent="0.25">
      <c r="B5425" t="s">
        <v>4821</v>
      </c>
      <c r="C5425" t="s">
        <v>11221</v>
      </c>
      <c r="D5425">
        <v>0</v>
      </c>
      <c r="E5425" s="7">
        <v>46174</v>
      </c>
    </row>
    <row r="5426" spans="2:5" hidden="1" x14ac:dyDescent="0.25">
      <c r="B5426" t="s">
        <v>4821</v>
      </c>
      <c r="C5426" t="s">
        <v>11221</v>
      </c>
      <c r="D5426">
        <v>0</v>
      </c>
      <c r="E5426" s="7">
        <v>46174</v>
      </c>
    </row>
    <row r="5427" spans="2:5" hidden="1" x14ac:dyDescent="0.25">
      <c r="B5427" t="s">
        <v>4821</v>
      </c>
      <c r="C5427" t="s">
        <v>11221</v>
      </c>
      <c r="D5427">
        <v>0</v>
      </c>
      <c r="E5427" s="7">
        <v>46204</v>
      </c>
    </row>
    <row r="5428" spans="2:5" hidden="1" x14ac:dyDescent="0.25">
      <c r="B5428" t="s">
        <v>4821</v>
      </c>
      <c r="C5428" t="s">
        <v>11221</v>
      </c>
      <c r="D5428">
        <v>0</v>
      </c>
      <c r="E5428" s="7">
        <v>46204</v>
      </c>
    </row>
    <row r="5429" spans="2:5" hidden="1" x14ac:dyDescent="0.25">
      <c r="B5429" t="s">
        <v>4821</v>
      </c>
      <c r="C5429" t="s">
        <v>11221</v>
      </c>
      <c r="D5429">
        <v>0</v>
      </c>
      <c r="E5429" s="7">
        <v>46235</v>
      </c>
    </row>
    <row r="5430" spans="2:5" hidden="1" x14ac:dyDescent="0.25">
      <c r="B5430" t="s">
        <v>4821</v>
      </c>
      <c r="C5430" t="s">
        <v>11221</v>
      </c>
      <c r="D5430">
        <v>0</v>
      </c>
      <c r="E5430" s="7">
        <v>46235</v>
      </c>
    </row>
    <row r="5431" spans="2:5" hidden="1" x14ac:dyDescent="0.25">
      <c r="B5431" t="s">
        <v>4821</v>
      </c>
      <c r="C5431" t="s">
        <v>11221</v>
      </c>
      <c r="D5431">
        <v>0</v>
      </c>
      <c r="E5431" s="7">
        <v>46266</v>
      </c>
    </row>
    <row r="5432" spans="2:5" hidden="1" x14ac:dyDescent="0.25">
      <c r="B5432" t="s">
        <v>4821</v>
      </c>
      <c r="C5432" t="s">
        <v>11221</v>
      </c>
      <c r="D5432">
        <v>0</v>
      </c>
      <c r="E5432" s="7">
        <v>46419</v>
      </c>
    </row>
    <row r="5433" spans="2:5" hidden="1" x14ac:dyDescent="0.25">
      <c r="B5433" t="s">
        <v>4821</v>
      </c>
      <c r="C5433" t="s">
        <v>11221</v>
      </c>
      <c r="D5433">
        <v>0</v>
      </c>
      <c r="E5433" s="7">
        <v>46419</v>
      </c>
    </row>
    <row r="5434" spans="2:5" hidden="1" x14ac:dyDescent="0.25">
      <c r="B5434" t="s">
        <v>4821</v>
      </c>
      <c r="C5434" t="s">
        <v>11221</v>
      </c>
      <c r="D5434">
        <v>7</v>
      </c>
      <c r="E5434" s="7">
        <v>46447</v>
      </c>
    </row>
    <row r="5435" spans="2:5" hidden="1" x14ac:dyDescent="0.25">
      <c r="B5435" t="s">
        <v>4821</v>
      </c>
      <c r="C5435" t="s">
        <v>11221</v>
      </c>
      <c r="D5435">
        <v>213</v>
      </c>
      <c r="E5435" s="7">
        <v>46447</v>
      </c>
    </row>
    <row r="5436" spans="2:5" hidden="1" x14ac:dyDescent="0.25">
      <c r="B5436" t="s">
        <v>4821</v>
      </c>
      <c r="C5436" t="s">
        <v>11221</v>
      </c>
      <c r="D5436">
        <v>420</v>
      </c>
      <c r="E5436" s="7">
        <v>46447</v>
      </c>
    </row>
    <row r="5437" spans="2:5" hidden="1" x14ac:dyDescent="0.25">
      <c r="B5437" t="s">
        <v>4821</v>
      </c>
      <c r="C5437" t="s">
        <v>11221</v>
      </c>
      <c r="D5437">
        <v>1580</v>
      </c>
      <c r="E5437" s="7">
        <v>46447</v>
      </c>
    </row>
    <row r="5438" spans="2:5" hidden="1" x14ac:dyDescent="0.25">
      <c r="B5438" t="s">
        <v>4821</v>
      </c>
      <c r="C5438" t="s">
        <v>11221</v>
      </c>
      <c r="D5438">
        <v>0</v>
      </c>
      <c r="E5438" s="7" t="s">
        <v>30</v>
      </c>
    </row>
    <row r="5439" spans="2:5" hidden="1" x14ac:dyDescent="0.25">
      <c r="B5439" t="s">
        <v>4843</v>
      </c>
      <c r="C5439" t="s">
        <v>4844</v>
      </c>
      <c r="D5439">
        <v>75</v>
      </c>
      <c r="E5439" s="7">
        <v>46204</v>
      </c>
    </row>
    <row r="5440" spans="2:5" hidden="1" x14ac:dyDescent="0.25">
      <c r="B5440" t="s">
        <v>4843</v>
      </c>
      <c r="C5440" t="s">
        <v>4844</v>
      </c>
      <c r="D5440">
        <v>0</v>
      </c>
      <c r="E5440" s="7">
        <v>46090</v>
      </c>
    </row>
    <row r="5441" spans="2:5" hidden="1" x14ac:dyDescent="0.25">
      <c r="B5441" t="s">
        <v>4843</v>
      </c>
      <c r="C5441" t="s">
        <v>4844</v>
      </c>
      <c r="D5441">
        <v>0</v>
      </c>
      <c r="E5441" s="7">
        <v>46082</v>
      </c>
    </row>
    <row r="5442" spans="2:5" hidden="1" x14ac:dyDescent="0.25">
      <c r="B5442" t="s">
        <v>4843</v>
      </c>
      <c r="C5442" t="s">
        <v>4844</v>
      </c>
      <c r="D5442">
        <v>0</v>
      </c>
      <c r="E5442" s="7">
        <v>46082</v>
      </c>
    </row>
    <row r="5443" spans="2:5" hidden="1" x14ac:dyDescent="0.25">
      <c r="B5443" t="s">
        <v>4843</v>
      </c>
      <c r="C5443" t="s">
        <v>4844</v>
      </c>
      <c r="D5443">
        <v>0</v>
      </c>
      <c r="E5443" s="7">
        <v>46113</v>
      </c>
    </row>
    <row r="5444" spans="2:5" hidden="1" x14ac:dyDescent="0.25">
      <c r="B5444" t="s">
        <v>4843</v>
      </c>
      <c r="C5444" t="s">
        <v>4844</v>
      </c>
      <c r="D5444">
        <v>0</v>
      </c>
      <c r="E5444" s="7">
        <v>46143</v>
      </c>
    </row>
    <row r="5445" spans="2:5" hidden="1" x14ac:dyDescent="0.25">
      <c r="B5445" t="s">
        <v>4843</v>
      </c>
      <c r="C5445" t="s">
        <v>4844</v>
      </c>
      <c r="D5445">
        <v>0</v>
      </c>
      <c r="E5445" s="7">
        <v>46174</v>
      </c>
    </row>
    <row r="5446" spans="2:5" hidden="1" x14ac:dyDescent="0.25">
      <c r="B5446" t="s">
        <v>4843</v>
      </c>
      <c r="C5446" t="s">
        <v>4844</v>
      </c>
      <c r="D5446">
        <v>0</v>
      </c>
      <c r="E5446" s="7">
        <v>46197</v>
      </c>
    </row>
    <row r="5447" spans="2:5" hidden="1" x14ac:dyDescent="0.25">
      <c r="B5447" t="s">
        <v>4843</v>
      </c>
      <c r="C5447" t="s">
        <v>4844</v>
      </c>
      <c r="D5447">
        <v>0</v>
      </c>
      <c r="E5447" s="7">
        <v>46204</v>
      </c>
    </row>
    <row r="5448" spans="2:5" hidden="1" x14ac:dyDescent="0.25">
      <c r="B5448" t="s">
        <v>4843</v>
      </c>
      <c r="C5448" t="s">
        <v>4844</v>
      </c>
      <c r="D5448">
        <v>0</v>
      </c>
      <c r="E5448" s="7">
        <v>46296</v>
      </c>
    </row>
    <row r="5449" spans="2:5" hidden="1" x14ac:dyDescent="0.25">
      <c r="B5449" t="s">
        <v>4843</v>
      </c>
      <c r="C5449" t="s">
        <v>4844</v>
      </c>
      <c r="D5449">
        <v>43</v>
      </c>
      <c r="E5449" s="7">
        <v>46327</v>
      </c>
    </row>
    <row r="5450" spans="2:5" hidden="1" x14ac:dyDescent="0.25">
      <c r="B5450" t="s">
        <v>4843</v>
      </c>
      <c r="C5450" t="s">
        <v>4844</v>
      </c>
      <c r="D5450">
        <v>800</v>
      </c>
      <c r="E5450" s="7">
        <v>46447</v>
      </c>
    </row>
    <row r="5451" spans="2:5" hidden="1" x14ac:dyDescent="0.25">
      <c r="B5451" t="s">
        <v>4843</v>
      </c>
      <c r="C5451" t="s">
        <v>4844</v>
      </c>
      <c r="D5451">
        <v>0</v>
      </c>
      <c r="E5451" s="7">
        <v>46113</v>
      </c>
    </row>
    <row r="5452" spans="2:5" hidden="1" x14ac:dyDescent="0.25">
      <c r="B5452" t="s">
        <v>4849</v>
      </c>
      <c r="C5452" t="s">
        <v>4850</v>
      </c>
      <c r="D5452">
        <v>7</v>
      </c>
      <c r="E5452" s="7">
        <v>46204</v>
      </c>
    </row>
    <row r="5453" spans="2:5" hidden="1" x14ac:dyDescent="0.25">
      <c r="B5453" t="s">
        <v>4849</v>
      </c>
      <c r="C5453" t="s">
        <v>4850</v>
      </c>
      <c r="D5453">
        <v>100</v>
      </c>
      <c r="E5453" s="7">
        <v>46204</v>
      </c>
    </row>
    <row r="5454" spans="2:5" hidden="1" x14ac:dyDescent="0.25">
      <c r="B5454" t="s">
        <v>4849</v>
      </c>
      <c r="C5454" t="s">
        <v>4850</v>
      </c>
      <c r="D5454">
        <v>0</v>
      </c>
      <c r="E5454" s="7">
        <v>46082</v>
      </c>
    </row>
    <row r="5455" spans="2:5" hidden="1" x14ac:dyDescent="0.25">
      <c r="B5455" t="s">
        <v>4849</v>
      </c>
      <c r="C5455" t="s">
        <v>4850</v>
      </c>
      <c r="D5455">
        <v>0</v>
      </c>
      <c r="E5455" s="7">
        <v>46113</v>
      </c>
    </row>
    <row r="5456" spans="2:5" hidden="1" x14ac:dyDescent="0.25">
      <c r="B5456" t="s">
        <v>4849</v>
      </c>
      <c r="C5456" t="s">
        <v>4850</v>
      </c>
      <c r="D5456">
        <v>0</v>
      </c>
      <c r="E5456" s="7">
        <v>46143</v>
      </c>
    </row>
    <row r="5457" spans="2:5" hidden="1" x14ac:dyDescent="0.25">
      <c r="B5457" t="s">
        <v>4849</v>
      </c>
      <c r="C5457" t="s">
        <v>4850</v>
      </c>
      <c r="D5457">
        <v>0</v>
      </c>
      <c r="E5457" s="7">
        <v>46174</v>
      </c>
    </row>
    <row r="5458" spans="2:5" hidden="1" x14ac:dyDescent="0.25">
      <c r="B5458" t="s">
        <v>4849</v>
      </c>
      <c r="C5458" t="s">
        <v>4850</v>
      </c>
      <c r="D5458">
        <v>0</v>
      </c>
      <c r="E5458" s="7">
        <v>46174</v>
      </c>
    </row>
    <row r="5459" spans="2:5" hidden="1" x14ac:dyDescent="0.25">
      <c r="B5459" t="s">
        <v>4849</v>
      </c>
      <c r="C5459" t="s">
        <v>4850</v>
      </c>
      <c r="D5459">
        <v>0</v>
      </c>
      <c r="E5459" s="7">
        <v>46204</v>
      </c>
    </row>
    <row r="5460" spans="2:5" hidden="1" x14ac:dyDescent="0.25">
      <c r="B5460" t="s">
        <v>4849</v>
      </c>
      <c r="C5460" t="s">
        <v>4850</v>
      </c>
      <c r="D5460">
        <v>0</v>
      </c>
      <c r="E5460" s="7">
        <v>46204</v>
      </c>
    </row>
    <row r="5461" spans="2:5" hidden="1" x14ac:dyDescent="0.25">
      <c r="B5461" t="s">
        <v>4849</v>
      </c>
      <c r="C5461" t="s">
        <v>4850</v>
      </c>
      <c r="D5461">
        <v>0</v>
      </c>
      <c r="E5461" s="7">
        <v>46235</v>
      </c>
    </row>
    <row r="5462" spans="2:5" hidden="1" x14ac:dyDescent="0.25">
      <c r="B5462" t="s">
        <v>4849</v>
      </c>
      <c r="C5462" t="s">
        <v>4850</v>
      </c>
      <c r="D5462">
        <v>0</v>
      </c>
      <c r="E5462" s="7">
        <v>46327</v>
      </c>
    </row>
    <row r="5463" spans="2:5" hidden="1" x14ac:dyDescent="0.25">
      <c r="B5463" t="s">
        <v>4849</v>
      </c>
      <c r="C5463" t="s">
        <v>4850</v>
      </c>
      <c r="D5463">
        <v>0</v>
      </c>
      <c r="E5463" s="7">
        <v>46388</v>
      </c>
    </row>
    <row r="5464" spans="2:5" hidden="1" x14ac:dyDescent="0.25">
      <c r="B5464" t="s">
        <v>4849</v>
      </c>
      <c r="C5464" t="s">
        <v>4850</v>
      </c>
      <c r="D5464">
        <v>233</v>
      </c>
      <c r="E5464" s="7">
        <v>46388</v>
      </c>
    </row>
    <row r="5465" spans="2:5" hidden="1" x14ac:dyDescent="0.25">
      <c r="B5465" t="s">
        <v>4849</v>
      </c>
      <c r="C5465" t="s">
        <v>4850</v>
      </c>
      <c r="D5465">
        <v>140</v>
      </c>
      <c r="E5465" s="7">
        <v>46419</v>
      </c>
    </row>
    <row r="5466" spans="2:5" hidden="1" x14ac:dyDescent="0.25">
      <c r="B5466" t="s">
        <v>4849</v>
      </c>
      <c r="C5466" t="s">
        <v>4850</v>
      </c>
      <c r="D5466">
        <v>40</v>
      </c>
      <c r="E5466" s="7">
        <v>46447</v>
      </c>
    </row>
    <row r="5467" spans="2:5" hidden="1" x14ac:dyDescent="0.25">
      <c r="B5467" t="s">
        <v>4849</v>
      </c>
      <c r="C5467" t="s">
        <v>4850</v>
      </c>
      <c r="D5467">
        <v>180</v>
      </c>
      <c r="E5467" s="7">
        <v>46447</v>
      </c>
    </row>
    <row r="5468" spans="2:5" hidden="1" x14ac:dyDescent="0.25">
      <c r="B5468" t="s">
        <v>4849</v>
      </c>
      <c r="C5468" t="s">
        <v>4850</v>
      </c>
      <c r="D5468">
        <v>1740</v>
      </c>
      <c r="E5468" s="7">
        <v>46447</v>
      </c>
    </row>
    <row r="5469" spans="2:5" hidden="1" x14ac:dyDescent="0.25">
      <c r="B5469" t="s">
        <v>4849</v>
      </c>
      <c r="C5469" t="s">
        <v>4850</v>
      </c>
      <c r="D5469">
        <v>40</v>
      </c>
      <c r="E5469" s="7">
        <v>46447</v>
      </c>
    </row>
    <row r="5470" spans="2:5" hidden="1" x14ac:dyDescent="0.25">
      <c r="B5470" t="s">
        <v>4849</v>
      </c>
      <c r="C5470" t="s">
        <v>4850</v>
      </c>
      <c r="D5470">
        <v>0</v>
      </c>
      <c r="E5470" s="7" t="s">
        <v>30</v>
      </c>
    </row>
    <row r="5471" spans="2:5" hidden="1" x14ac:dyDescent="0.25">
      <c r="B5471" t="s">
        <v>4849</v>
      </c>
      <c r="C5471" t="s">
        <v>4850</v>
      </c>
      <c r="D5471">
        <v>0</v>
      </c>
      <c r="E5471" s="7">
        <v>46113</v>
      </c>
    </row>
    <row r="5472" spans="2:5" hidden="1" x14ac:dyDescent="0.25">
      <c r="B5472" t="s">
        <v>4849</v>
      </c>
      <c r="C5472" t="s">
        <v>4850</v>
      </c>
      <c r="D5472">
        <v>0</v>
      </c>
      <c r="E5472" s="7">
        <v>46143</v>
      </c>
    </row>
    <row r="5473" spans="2:5" hidden="1" x14ac:dyDescent="0.25">
      <c r="B5473" t="s">
        <v>4858</v>
      </c>
      <c r="C5473" t="s">
        <v>4859</v>
      </c>
      <c r="D5473">
        <v>0</v>
      </c>
      <c r="E5473" s="7">
        <v>46146</v>
      </c>
    </row>
    <row r="5474" spans="2:5" hidden="1" x14ac:dyDescent="0.25">
      <c r="B5474" t="s">
        <v>4858</v>
      </c>
      <c r="C5474" t="s">
        <v>4859</v>
      </c>
      <c r="D5474">
        <v>0</v>
      </c>
      <c r="E5474" s="7">
        <v>46039</v>
      </c>
    </row>
    <row r="5475" spans="2:5" hidden="1" x14ac:dyDescent="0.25">
      <c r="B5475" t="s">
        <v>4858</v>
      </c>
      <c r="C5475" t="s">
        <v>4859</v>
      </c>
      <c r="D5475">
        <v>0</v>
      </c>
      <c r="E5475" s="7" t="s">
        <v>30</v>
      </c>
    </row>
    <row r="5476" spans="2:5" hidden="1" x14ac:dyDescent="0.25">
      <c r="B5476" t="s">
        <v>4858</v>
      </c>
      <c r="C5476" t="s">
        <v>4859</v>
      </c>
      <c r="D5476">
        <v>0</v>
      </c>
      <c r="E5476" s="7">
        <v>46146</v>
      </c>
    </row>
    <row r="5477" spans="2:5" hidden="1" x14ac:dyDescent="0.25">
      <c r="B5477" t="s">
        <v>4858</v>
      </c>
      <c r="C5477" t="s">
        <v>4859</v>
      </c>
      <c r="D5477">
        <v>0</v>
      </c>
      <c r="E5477" s="7">
        <v>46039</v>
      </c>
    </row>
    <row r="5478" spans="2:5" hidden="1" x14ac:dyDescent="0.25">
      <c r="B5478" t="s">
        <v>4864</v>
      </c>
      <c r="C5478" t="s">
        <v>4865</v>
      </c>
      <c r="D5478">
        <v>0</v>
      </c>
      <c r="E5478" s="7">
        <v>46327</v>
      </c>
    </row>
    <row r="5479" spans="2:5" hidden="1" x14ac:dyDescent="0.25">
      <c r="B5479" t="s">
        <v>4864</v>
      </c>
      <c r="C5479" t="s">
        <v>4865</v>
      </c>
      <c r="D5479">
        <v>0</v>
      </c>
      <c r="E5479" s="7">
        <v>46143</v>
      </c>
    </row>
    <row r="5480" spans="2:5" hidden="1" x14ac:dyDescent="0.25">
      <c r="B5480" t="s">
        <v>4864</v>
      </c>
      <c r="C5480" t="s">
        <v>4865</v>
      </c>
      <c r="D5480">
        <v>0</v>
      </c>
      <c r="E5480" s="7">
        <v>46143</v>
      </c>
    </row>
    <row r="5481" spans="2:5" hidden="1" x14ac:dyDescent="0.25">
      <c r="B5481" t="s">
        <v>4864</v>
      </c>
      <c r="C5481" t="s">
        <v>4865</v>
      </c>
      <c r="D5481">
        <v>0</v>
      </c>
      <c r="E5481" s="7">
        <v>46143</v>
      </c>
    </row>
    <row r="5482" spans="2:5" hidden="1" x14ac:dyDescent="0.25">
      <c r="B5482" t="s">
        <v>4864</v>
      </c>
      <c r="C5482" t="s">
        <v>4865</v>
      </c>
      <c r="D5482">
        <v>0</v>
      </c>
      <c r="E5482" s="7">
        <v>46143</v>
      </c>
    </row>
    <row r="5483" spans="2:5" hidden="1" x14ac:dyDescent="0.25">
      <c r="B5483" t="s">
        <v>4864</v>
      </c>
      <c r="C5483" t="s">
        <v>4865</v>
      </c>
      <c r="D5483">
        <v>0</v>
      </c>
      <c r="E5483" s="7">
        <v>46174</v>
      </c>
    </row>
    <row r="5484" spans="2:5" hidden="1" x14ac:dyDescent="0.25">
      <c r="B5484" t="s">
        <v>4864</v>
      </c>
      <c r="C5484" t="s">
        <v>4865</v>
      </c>
      <c r="D5484">
        <v>0</v>
      </c>
      <c r="E5484" s="7">
        <v>46204</v>
      </c>
    </row>
    <row r="5485" spans="2:5" hidden="1" x14ac:dyDescent="0.25">
      <c r="B5485" t="s">
        <v>4864</v>
      </c>
      <c r="C5485" t="s">
        <v>4865</v>
      </c>
      <c r="D5485">
        <v>0</v>
      </c>
      <c r="E5485" s="7">
        <v>46204</v>
      </c>
    </row>
    <row r="5486" spans="2:5" hidden="1" x14ac:dyDescent="0.25">
      <c r="B5486" t="s">
        <v>4864</v>
      </c>
      <c r="C5486" t="s">
        <v>4865</v>
      </c>
      <c r="D5486">
        <v>0</v>
      </c>
      <c r="E5486" s="7">
        <v>46296</v>
      </c>
    </row>
    <row r="5487" spans="2:5" hidden="1" x14ac:dyDescent="0.25">
      <c r="B5487" t="s">
        <v>4864</v>
      </c>
      <c r="C5487" t="s">
        <v>4865</v>
      </c>
      <c r="D5487">
        <v>0</v>
      </c>
      <c r="E5487" s="7">
        <v>46296</v>
      </c>
    </row>
    <row r="5488" spans="2:5" hidden="1" x14ac:dyDescent="0.25">
      <c r="B5488" t="s">
        <v>4864</v>
      </c>
      <c r="C5488" t="s">
        <v>4865</v>
      </c>
      <c r="D5488">
        <v>0</v>
      </c>
      <c r="E5488" s="7">
        <v>46296</v>
      </c>
    </row>
    <row r="5489" spans="2:5" hidden="1" x14ac:dyDescent="0.25">
      <c r="B5489" t="s">
        <v>4864</v>
      </c>
      <c r="C5489" t="s">
        <v>4865</v>
      </c>
      <c r="D5489">
        <v>0</v>
      </c>
      <c r="E5489" s="7">
        <v>46388</v>
      </c>
    </row>
    <row r="5490" spans="2:5" hidden="1" x14ac:dyDescent="0.25">
      <c r="B5490" t="s">
        <v>4864</v>
      </c>
      <c r="C5490" t="s">
        <v>4865</v>
      </c>
      <c r="D5490">
        <v>0</v>
      </c>
      <c r="E5490" s="7">
        <v>46388</v>
      </c>
    </row>
    <row r="5491" spans="2:5" hidden="1" x14ac:dyDescent="0.25">
      <c r="B5491" t="s">
        <v>4864</v>
      </c>
      <c r="C5491" t="s">
        <v>4865</v>
      </c>
      <c r="D5491">
        <v>1878</v>
      </c>
      <c r="E5491" s="7">
        <v>46388</v>
      </c>
    </row>
    <row r="5492" spans="2:5" hidden="1" x14ac:dyDescent="0.25">
      <c r="B5492" t="s">
        <v>4864</v>
      </c>
      <c r="C5492" t="s">
        <v>4865</v>
      </c>
      <c r="D5492">
        <v>0</v>
      </c>
      <c r="E5492" s="7">
        <v>46419</v>
      </c>
    </row>
    <row r="5493" spans="2:5" hidden="1" x14ac:dyDescent="0.25">
      <c r="B5493" t="s">
        <v>4864</v>
      </c>
      <c r="C5493" t="s">
        <v>4865</v>
      </c>
      <c r="D5493">
        <v>0</v>
      </c>
      <c r="E5493" s="7">
        <v>46204</v>
      </c>
    </row>
    <row r="5494" spans="2:5" hidden="1" x14ac:dyDescent="0.25">
      <c r="B5494" t="s">
        <v>4864</v>
      </c>
      <c r="C5494" t="s">
        <v>4865</v>
      </c>
      <c r="D5494">
        <v>0</v>
      </c>
      <c r="E5494" s="7">
        <v>46204</v>
      </c>
    </row>
    <row r="5495" spans="2:5" hidden="1" x14ac:dyDescent="0.25">
      <c r="B5495" t="s">
        <v>4864</v>
      </c>
      <c r="C5495" t="s">
        <v>4865</v>
      </c>
      <c r="D5495">
        <v>0</v>
      </c>
      <c r="E5495" s="7">
        <v>46204</v>
      </c>
    </row>
    <row r="5496" spans="2:5" hidden="1" x14ac:dyDescent="0.25">
      <c r="B5496" t="s">
        <v>4864</v>
      </c>
      <c r="C5496" t="s">
        <v>4865</v>
      </c>
      <c r="D5496">
        <v>0</v>
      </c>
      <c r="E5496" s="7">
        <v>46204</v>
      </c>
    </row>
    <row r="5497" spans="2:5" hidden="1" x14ac:dyDescent="0.25">
      <c r="B5497" t="s">
        <v>4864</v>
      </c>
      <c r="C5497" t="s">
        <v>4865</v>
      </c>
      <c r="D5497">
        <v>0</v>
      </c>
      <c r="E5497" s="7">
        <v>46240</v>
      </c>
    </row>
    <row r="5498" spans="2:5" hidden="1" x14ac:dyDescent="0.25">
      <c r="B5498" t="s">
        <v>4864</v>
      </c>
      <c r="C5498" t="s">
        <v>4865</v>
      </c>
      <c r="D5498">
        <v>0</v>
      </c>
      <c r="E5498" s="7">
        <v>46235</v>
      </c>
    </row>
    <row r="5499" spans="2:5" hidden="1" x14ac:dyDescent="0.25">
      <c r="B5499" t="s">
        <v>4864</v>
      </c>
      <c r="C5499" t="s">
        <v>4865</v>
      </c>
      <c r="D5499">
        <v>0</v>
      </c>
      <c r="E5499" s="7">
        <v>46235</v>
      </c>
    </row>
    <row r="5500" spans="2:5" hidden="1" x14ac:dyDescent="0.25">
      <c r="B5500" t="s">
        <v>4864</v>
      </c>
      <c r="C5500" t="s">
        <v>4865</v>
      </c>
      <c r="D5500">
        <v>0</v>
      </c>
      <c r="E5500" s="7">
        <v>46266</v>
      </c>
    </row>
    <row r="5501" spans="2:5" hidden="1" x14ac:dyDescent="0.25">
      <c r="B5501" t="s">
        <v>4864</v>
      </c>
      <c r="C5501" t="s">
        <v>4865</v>
      </c>
      <c r="D5501">
        <v>0</v>
      </c>
      <c r="E5501" s="7">
        <v>46113</v>
      </c>
    </row>
    <row r="5502" spans="2:5" hidden="1" x14ac:dyDescent="0.25">
      <c r="B5502" t="s">
        <v>4864</v>
      </c>
      <c r="C5502" t="s">
        <v>4865</v>
      </c>
      <c r="D5502">
        <v>0</v>
      </c>
      <c r="E5502" s="7">
        <v>46357</v>
      </c>
    </row>
    <row r="5503" spans="2:5" hidden="1" x14ac:dyDescent="0.25">
      <c r="B5503" t="s">
        <v>4864</v>
      </c>
      <c r="C5503" t="s">
        <v>4865</v>
      </c>
      <c r="D5503">
        <v>0</v>
      </c>
      <c r="E5503" s="7">
        <v>46357</v>
      </c>
    </row>
    <row r="5504" spans="2:5" hidden="1" x14ac:dyDescent="0.25">
      <c r="B5504" t="s">
        <v>4864</v>
      </c>
      <c r="C5504" t="s">
        <v>4865</v>
      </c>
      <c r="D5504">
        <v>0</v>
      </c>
      <c r="E5504" s="7">
        <v>46174</v>
      </c>
    </row>
    <row r="5505" spans="2:5" hidden="1" x14ac:dyDescent="0.25">
      <c r="B5505" t="s">
        <v>4864</v>
      </c>
      <c r="C5505" t="s">
        <v>4865</v>
      </c>
      <c r="D5505">
        <v>0</v>
      </c>
      <c r="E5505" s="7">
        <v>46174</v>
      </c>
    </row>
    <row r="5506" spans="2:5" hidden="1" x14ac:dyDescent="0.25">
      <c r="B5506" t="s">
        <v>4864</v>
      </c>
      <c r="C5506" t="s">
        <v>4865</v>
      </c>
      <c r="D5506">
        <v>80</v>
      </c>
      <c r="E5506" s="7">
        <v>46388</v>
      </c>
    </row>
    <row r="5507" spans="2:5" hidden="1" x14ac:dyDescent="0.25">
      <c r="B5507" t="s">
        <v>4864</v>
      </c>
      <c r="C5507" t="s">
        <v>4865</v>
      </c>
      <c r="D5507">
        <v>0</v>
      </c>
      <c r="E5507" s="7">
        <v>46204</v>
      </c>
    </row>
    <row r="5508" spans="2:5" hidden="1" x14ac:dyDescent="0.25">
      <c r="B5508" t="s">
        <v>4864</v>
      </c>
      <c r="C5508" t="s">
        <v>4865</v>
      </c>
      <c r="D5508">
        <v>0</v>
      </c>
      <c r="E5508" s="7">
        <v>46235</v>
      </c>
    </row>
    <row r="5509" spans="2:5" hidden="1" x14ac:dyDescent="0.25">
      <c r="B5509" t="s">
        <v>4864</v>
      </c>
      <c r="C5509" t="s">
        <v>4865</v>
      </c>
      <c r="D5509">
        <v>0</v>
      </c>
      <c r="E5509" s="7">
        <v>46174</v>
      </c>
    </row>
    <row r="5510" spans="2:5" hidden="1" x14ac:dyDescent="0.25">
      <c r="B5510" t="s">
        <v>4869</v>
      </c>
      <c r="C5510" t="s">
        <v>4870</v>
      </c>
      <c r="D5510">
        <v>0</v>
      </c>
      <c r="E5510" s="7">
        <v>46113</v>
      </c>
    </row>
    <row r="5511" spans="2:5" hidden="1" x14ac:dyDescent="0.25">
      <c r="B5511" t="s">
        <v>4869</v>
      </c>
      <c r="C5511" t="s">
        <v>4870</v>
      </c>
      <c r="D5511">
        <v>0</v>
      </c>
      <c r="E5511" s="7">
        <v>46143</v>
      </c>
    </row>
    <row r="5512" spans="2:5" hidden="1" x14ac:dyDescent="0.25">
      <c r="B5512" t="s">
        <v>4869</v>
      </c>
      <c r="C5512" t="s">
        <v>4870</v>
      </c>
      <c r="D5512">
        <v>0</v>
      </c>
      <c r="E5512" s="7">
        <v>46143</v>
      </c>
    </row>
    <row r="5513" spans="2:5" hidden="1" x14ac:dyDescent="0.25">
      <c r="B5513" t="s">
        <v>4869</v>
      </c>
      <c r="C5513" t="s">
        <v>4870</v>
      </c>
      <c r="D5513">
        <v>0</v>
      </c>
      <c r="E5513" s="7">
        <v>46143</v>
      </c>
    </row>
    <row r="5514" spans="2:5" hidden="1" x14ac:dyDescent="0.25">
      <c r="B5514" t="s">
        <v>4869</v>
      </c>
      <c r="C5514" t="s">
        <v>4870</v>
      </c>
      <c r="D5514">
        <v>0</v>
      </c>
      <c r="E5514" s="7">
        <v>46143</v>
      </c>
    </row>
    <row r="5515" spans="2:5" hidden="1" x14ac:dyDescent="0.25">
      <c r="B5515" t="s">
        <v>4872</v>
      </c>
      <c r="C5515" t="s">
        <v>4873</v>
      </c>
      <c r="D5515">
        <v>0</v>
      </c>
      <c r="E5515" s="7">
        <v>46220</v>
      </c>
    </row>
    <row r="5516" spans="2:5" hidden="1" x14ac:dyDescent="0.25">
      <c r="B5516" t="s">
        <v>4872</v>
      </c>
      <c r="C5516" t="s">
        <v>4873</v>
      </c>
      <c r="D5516">
        <v>0</v>
      </c>
      <c r="E5516" s="7">
        <v>46259</v>
      </c>
    </row>
    <row r="5517" spans="2:5" hidden="1" x14ac:dyDescent="0.25">
      <c r="B5517" t="s">
        <v>4872</v>
      </c>
      <c r="C5517" t="s">
        <v>4873</v>
      </c>
      <c r="D5517">
        <v>0</v>
      </c>
      <c r="E5517" s="7">
        <v>46259</v>
      </c>
    </row>
    <row r="5518" spans="2:5" hidden="1" x14ac:dyDescent="0.25">
      <c r="B5518" t="s">
        <v>4872</v>
      </c>
      <c r="C5518" t="s">
        <v>4873</v>
      </c>
      <c r="D5518">
        <v>0</v>
      </c>
      <c r="E5518" s="7">
        <v>46263</v>
      </c>
    </row>
    <row r="5519" spans="2:5" hidden="1" x14ac:dyDescent="0.25">
      <c r="B5519" t="s">
        <v>4872</v>
      </c>
      <c r="C5519" t="s">
        <v>4873</v>
      </c>
      <c r="D5519">
        <v>0</v>
      </c>
      <c r="E5519" s="7">
        <v>46276</v>
      </c>
    </row>
    <row r="5520" spans="2:5" hidden="1" x14ac:dyDescent="0.25">
      <c r="B5520" t="s">
        <v>4872</v>
      </c>
      <c r="C5520" t="s">
        <v>4873</v>
      </c>
      <c r="D5520">
        <v>0</v>
      </c>
      <c r="E5520" s="7">
        <v>46276</v>
      </c>
    </row>
    <row r="5521" spans="2:5" hidden="1" x14ac:dyDescent="0.25">
      <c r="B5521" t="s">
        <v>4872</v>
      </c>
      <c r="C5521" t="s">
        <v>4873</v>
      </c>
      <c r="D5521">
        <v>0</v>
      </c>
      <c r="E5521" s="7">
        <v>46276</v>
      </c>
    </row>
    <row r="5522" spans="2:5" hidden="1" x14ac:dyDescent="0.25">
      <c r="B5522" t="s">
        <v>4872</v>
      </c>
      <c r="C5522" t="s">
        <v>4873</v>
      </c>
      <c r="D5522">
        <v>0</v>
      </c>
      <c r="E5522" s="7">
        <v>46276</v>
      </c>
    </row>
    <row r="5523" spans="2:5" hidden="1" x14ac:dyDescent="0.25">
      <c r="B5523" t="s">
        <v>4872</v>
      </c>
      <c r="C5523" t="s">
        <v>4873</v>
      </c>
      <c r="D5523">
        <v>0</v>
      </c>
      <c r="E5523" s="7">
        <v>46295</v>
      </c>
    </row>
    <row r="5524" spans="2:5" hidden="1" x14ac:dyDescent="0.25">
      <c r="B5524" t="s">
        <v>4872</v>
      </c>
      <c r="C5524" t="s">
        <v>4873</v>
      </c>
      <c r="D5524">
        <v>0</v>
      </c>
      <c r="E5524" s="7">
        <v>46295</v>
      </c>
    </row>
    <row r="5525" spans="2:5" hidden="1" x14ac:dyDescent="0.25">
      <c r="B5525" t="s">
        <v>4872</v>
      </c>
      <c r="C5525" t="s">
        <v>4873</v>
      </c>
      <c r="D5525">
        <v>0</v>
      </c>
      <c r="E5525" s="7">
        <v>46259</v>
      </c>
    </row>
    <row r="5526" spans="2:5" hidden="1" x14ac:dyDescent="0.25">
      <c r="B5526" t="s">
        <v>4872</v>
      </c>
      <c r="C5526" t="s">
        <v>4873</v>
      </c>
      <c r="D5526">
        <v>0</v>
      </c>
      <c r="E5526" s="7">
        <v>46276</v>
      </c>
    </row>
    <row r="5527" spans="2:5" hidden="1" x14ac:dyDescent="0.25">
      <c r="B5527" t="s">
        <v>4885</v>
      </c>
      <c r="C5527" t="s">
        <v>4886</v>
      </c>
      <c r="D5527">
        <v>67</v>
      </c>
      <c r="E5527" s="7">
        <v>46204</v>
      </c>
    </row>
    <row r="5528" spans="2:5" hidden="1" x14ac:dyDescent="0.25">
      <c r="B5528" t="s">
        <v>4885</v>
      </c>
      <c r="C5528" t="s">
        <v>4886</v>
      </c>
      <c r="D5528">
        <v>0</v>
      </c>
      <c r="E5528" s="7">
        <v>46143</v>
      </c>
    </row>
    <row r="5529" spans="2:5" hidden="1" x14ac:dyDescent="0.25">
      <c r="B5529" t="s">
        <v>4885</v>
      </c>
      <c r="C5529" t="s">
        <v>4886</v>
      </c>
      <c r="D5529">
        <v>0</v>
      </c>
      <c r="E5529" s="7">
        <v>46204</v>
      </c>
    </row>
    <row r="5530" spans="2:5" hidden="1" x14ac:dyDescent="0.25">
      <c r="B5530" t="s">
        <v>4885</v>
      </c>
      <c r="C5530" t="s">
        <v>4886</v>
      </c>
      <c r="D5530">
        <v>0</v>
      </c>
      <c r="E5530" s="7">
        <v>46388</v>
      </c>
    </row>
    <row r="5531" spans="2:5" hidden="1" x14ac:dyDescent="0.25">
      <c r="B5531" t="s">
        <v>4885</v>
      </c>
      <c r="C5531" t="s">
        <v>4886</v>
      </c>
      <c r="D5531">
        <v>0</v>
      </c>
      <c r="E5531" s="7">
        <v>46388</v>
      </c>
    </row>
    <row r="5532" spans="2:5" hidden="1" x14ac:dyDescent="0.25">
      <c r="B5532" t="s">
        <v>4885</v>
      </c>
      <c r="C5532" t="s">
        <v>4886</v>
      </c>
      <c r="D5532">
        <v>411</v>
      </c>
      <c r="E5532" s="7">
        <v>46388</v>
      </c>
    </row>
    <row r="5533" spans="2:5" hidden="1" x14ac:dyDescent="0.25">
      <c r="B5533" t="s">
        <v>4885</v>
      </c>
      <c r="C5533" t="s">
        <v>4886</v>
      </c>
      <c r="D5533">
        <v>100</v>
      </c>
      <c r="E5533" s="7">
        <v>46447</v>
      </c>
    </row>
    <row r="5534" spans="2:5" hidden="1" x14ac:dyDescent="0.25">
      <c r="B5534" t="s">
        <v>4885</v>
      </c>
      <c r="C5534" t="s">
        <v>4886</v>
      </c>
      <c r="D5534">
        <v>590</v>
      </c>
      <c r="E5534" s="7">
        <v>46447</v>
      </c>
    </row>
    <row r="5535" spans="2:5" hidden="1" x14ac:dyDescent="0.25">
      <c r="B5535" t="s">
        <v>4891</v>
      </c>
      <c r="C5535" t="s">
        <v>4892</v>
      </c>
      <c r="D5535">
        <v>0</v>
      </c>
      <c r="E5535" s="7">
        <v>46143</v>
      </c>
    </row>
    <row r="5536" spans="2:5" hidden="1" x14ac:dyDescent="0.25">
      <c r="B5536" t="s">
        <v>4891</v>
      </c>
      <c r="C5536" t="s">
        <v>4892</v>
      </c>
      <c r="D5536">
        <v>0</v>
      </c>
      <c r="E5536" s="7">
        <v>46174</v>
      </c>
    </row>
    <row r="5537" spans="2:5" hidden="1" x14ac:dyDescent="0.25">
      <c r="B5537" t="s">
        <v>4891</v>
      </c>
      <c r="C5537" t="s">
        <v>4892</v>
      </c>
      <c r="D5537">
        <v>0</v>
      </c>
      <c r="E5537" s="7">
        <v>46235</v>
      </c>
    </row>
    <row r="5538" spans="2:5" hidden="1" x14ac:dyDescent="0.25">
      <c r="B5538" t="s">
        <v>4891</v>
      </c>
      <c r="C5538" t="s">
        <v>4892</v>
      </c>
      <c r="D5538">
        <v>0</v>
      </c>
      <c r="E5538" s="7">
        <v>46266</v>
      </c>
    </row>
    <row r="5539" spans="2:5" hidden="1" x14ac:dyDescent="0.25">
      <c r="B5539" t="s">
        <v>4896</v>
      </c>
      <c r="C5539" t="s">
        <v>4897</v>
      </c>
      <c r="D5539">
        <v>55</v>
      </c>
      <c r="E5539" s="7">
        <v>46204</v>
      </c>
    </row>
    <row r="5540" spans="2:5" hidden="1" x14ac:dyDescent="0.25">
      <c r="B5540" t="s">
        <v>4896</v>
      </c>
      <c r="C5540" t="s">
        <v>4897</v>
      </c>
      <c r="D5540">
        <v>0</v>
      </c>
      <c r="E5540" s="7">
        <v>46082</v>
      </c>
    </row>
    <row r="5541" spans="2:5" hidden="1" x14ac:dyDescent="0.25">
      <c r="B5541" t="s">
        <v>4896</v>
      </c>
      <c r="C5541" t="s">
        <v>4897</v>
      </c>
      <c r="D5541">
        <v>0</v>
      </c>
      <c r="E5541" s="7">
        <v>46082</v>
      </c>
    </row>
    <row r="5542" spans="2:5" hidden="1" x14ac:dyDescent="0.25">
      <c r="B5542" t="s">
        <v>4896</v>
      </c>
      <c r="C5542" t="s">
        <v>4897</v>
      </c>
      <c r="D5542">
        <v>0</v>
      </c>
      <c r="E5542" s="7">
        <v>46204</v>
      </c>
    </row>
    <row r="5543" spans="2:5" hidden="1" x14ac:dyDescent="0.25">
      <c r="B5543" t="s">
        <v>4899</v>
      </c>
      <c r="C5543" t="s">
        <v>1490</v>
      </c>
      <c r="D5543">
        <v>0</v>
      </c>
      <c r="E5543" s="7">
        <v>46203</v>
      </c>
    </row>
    <row r="5544" spans="2:5" hidden="1" x14ac:dyDescent="0.25">
      <c r="B5544" t="s">
        <v>4899</v>
      </c>
      <c r="C5544" t="s">
        <v>1490</v>
      </c>
      <c r="D5544">
        <v>0</v>
      </c>
      <c r="E5544" s="7">
        <v>46197</v>
      </c>
    </row>
    <row r="5545" spans="2:5" hidden="1" x14ac:dyDescent="0.25">
      <c r="B5545" t="s">
        <v>4900</v>
      </c>
      <c r="C5545" t="s">
        <v>4901</v>
      </c>
      <c r="D5545">
        <v>180</v>
      </c>
      <c r="E5545" s="7">
        <v>46321</v>
      </c>
    </row>
    <row r="5546" spans="2:5" hidden="1" x14ac:dyDescent="0.25">
      <c r="B5546" t="s">
        <v>4900</v>
      </c>
      <c r="C5546" t="s">
        <v>4901</v>
      </c>
      <c r="D5546">
        <v>0</v>
      </c>
      <c r="E5546" s="7">
        <v>46172</v>
      </c>
    </row>
    <row r="5547" spans="2:5" hidden="1" x14ac:dyDescent="0.25">
      <c r="B5547" t="s">
        <v>4900</v>
      </c>
      <c r="C5547" t="s">
        <v>4901</v>
      </c>
      <c r="D5547">
        <v>0</v>
      </c>
      <c r="E5547" s="7">
        <v>46212</v>
      </c>
    </row>
    <row r="5548" spans="2:5" hidden="1" x14ac:dyDescent="0.25">
      <c r="B5548" t="s">
        <v>4900</v>
      </c>
      <c r="C5548" t="s">
        <v>4901</v>
      </c>
      <c r="D5548">
        <v>0</v>
      </c>
      <c r="E5548" s="7">
        <v>46263</v>
      </c>
    </row>
    <row r="5549" spans="2:5" hidden="1" x14ac:dyDescent="0.25">
      <c r="B5549" t="s">
        <v>4908</v>
      </c>
      <c r="C5549" t="s">
        <v>4909</v>
      </c>
      <c r="D5549">
        <v>0</v>
      </c>
      <c r="E5549" s="7">
        <v>46336</v>
      </c>
    </row>
    <row r="5550" spans="2:5" hidden="1" x14ac:dyDescent="0.25">
      <c r="B5550" t="s">
        <v>4908</v>
      </c>
      <c r="C5550" t="s">
        <v>4909</v>
      </c>
      <c r="D5550">
        <v>1600</v>
      </c>
      <c r="E5550" s="7">
        <v>46414</v>
      </c>
    </row>
    <row r="5551" spans="2:5" hidden="1" x14ac:dyDescent="0.25">
      <c r="B5551" t="s">
        <v>4908</v>
      </c>
      <c r="C5551" t="s">
        <v>4909</v>
      </c>
      <c r="D5551">
        <v>0</v>
      </c>
      <c r="E5551" s="7">
        <v>46411</v>
      </c>
    </row>
    <row r="5552" spans="2:5" hidden="1" x14ac:dyDescent="0.25">
      <c r="B5552" t="s">
        <v>4908</v>
      </c>
      <c r="C5552" t="s">
        <v>4909</v>
      </c>
      <c r="D5552">
        <v>0</v>
      </c>
      <c r="E5552" s="7">
        <v>46344</v>
      </c>
    </row>
    <row r="5553" spans="2:5" hidden="1" x14ac:dyDescent="0.25">
      <c r="B5553" t="s">
        <v>4908</v>
      </c>
      <c r="C5553" t="s">
        <v>4909</v>
      </c>
      <c r="D5553">
        <v>0</v>
      </c>
      <c r="E5553" s="7">
        <v>46346</v>
      </c>
    </row>
    <row r="5554" spans="2:5" hidden="1" x14ac:dyDescent="0.25">
      <c r="B5554" t="s">
        <v>4908</v>
      </c>
      <c r="C5554" t="s">
        <v>4909</v>
      </c>
      <c r="D5554">
        <v>0</v>
      </c>
      <c r="E5554" s="7">
        <v>46337</v>
      </c>
    </row>
    <row r="5555" spans="2:5" hidden="1" x14ac:dyDescent="0.25">
      <c r="B5555" t="s">
        <v>4908</v>
      </c>
      <c r="C5555" t="s">
        <v>4909</v>
      </c>
      <c r="D5555">
        <v>0</v>
      </c>
      <c r="E5555" s="7">
        <v>46344</v>
      </c>
    </row>
    <row r="5556" spans="2:5" hidden="1" x14ac:dyDescent="0.25">
      <c r="B5556" t="s">
        <v>4908</v>
      </c>
      <c r="C5556" t="s">
        <v>4909</v>
      </c>
      <c r="D5556">
        <v>0</v>
      </c>
      <c r="E5556" s="7">
        <v>46344</v>
      </c>
    </row>
    <row r="5557" spans="2:5" hidden="1" x14ac:dyDescent="0.25">
      <c r="B5557" t="s">
        <v>4908</v>
      </c>
      <c r="C5557" t="s">
        <v>4909</v>
      </c>
      <c r="D5557">
        <v>0</v>
      </c>
      <c r="E5557" s="7">
        <v>46344</v>
      </c>
    </row>
    <row r="5558" spans="2:5" hidden="1" x14ac:dyDescent="0.25">
      <c r="B5558" t="s">
        <v>4908</v>
      </c>
      <c r="C5558" t="s">
        <v>4909</v>
      </c>
      <c r="D5558">
        <v>0</v>
      </c>
      <c r="E5558" s="7">
        <v>46410</v>
      </c>
    </row>
    <row r="5559" spans="2:5" hidden="1" x14ac:dyDescent="0.25">
      <c r="B5559" t="s">
        <v>4908</v>
      </c>
      <c r="C5559" t="s">
        <v>4909</v>
      </c>
      <c r="D5559">
        <v>0</v>
      </c>
      <c r="E5559" s="7">
        <v>46255</v>
      </c>
    </row>
    <row r="5560" spans="2:5" hidden="1" x14ac:dyDescent="0.25">
      <c r="B5560" t="s">
        <v>4908</v>
      </c>
      <c r="C5560" t="s">
        <v>4909</v>
      </c>
      <c r="D5560">
        <v>0</v>
      </c>
      <c r="E5560" s="7">
        <v>46184</v>
      </c>
    </row>
    <row r="5561" spans="2:5" hidden="1" x14ac:dyDescent="0.25">
      <c r="B5561" t="s">
        <v>4908</v>
      </c>
      <c r="C5561" t="s">
        <v>4909</v>
      </c>
      <c r="D5561">
        <v>0</v>
      </c>
      <c r="E5561" s="7">
        <v>46414</v>
      </c>
    </row>
    <row r="5562" spans="2:5" hidden="1" x14ac:dyDescent="0.25">
      <c r="B5562" t="s">
        <v>4908</v>
      </c>
      <c r="C5562" t="s">
        <v>4909</v>
      </c>
      <c r="D5562">
        <v>0</v>
      </c>
      <c r="E5562" s="7">
        <v>46344</v>
      </c>
    </row>
    <row r="5563" spans="2:5" hidden="1" x14ac:dyDescent="0.25">
      <c r="B5563" t="s">
        <v>4908</v>
      </c>
      <c r="C5563" t="s">
        <v>4909</v>
      </c>
      <c r="D5563">
        <v>0</v>
      </c>
      <c r="E5563" s="7">
        <v>46410</v>
      </c>
    </row>
    <row r="5564" spans="2:5" hidden="1" x14ac:dyDescent="0.25">
      <c r="B5564" t="s">
        <v>4908</v>
      </c>
      <c r="C5564" t="s">
        <v>4909</v>
      </c>
      <c r="D5564">
        <v>0</v>
      </c>
      <c r="E5564" s="7">
        <v>46372</v>
      </c>
    </row>
    <row r="5565" spans="2:5" hidden="1" x14ac:dyDescent="0.25">
      <c r="B5565" t="s">
        <v>4908</v>
      </c>
      <c r="C5565" t="s">
        <v>4909</v>
      </c>
      <c r="D5565">
        <v>0</v>
      </c>
      <c r="E5565" s="7">
        <v>46255</v>
      </c>
    </row>
    <row r="5566" spans="2:5" hidden="1" x14ac:dyDescent="0.25">
      <c r="B5566" t="s">
        <v>4908</v>
      </c>
      <c r="C5566" t="s">
        <v>4909</v>
      </c>
      <c r="D5566">
        <v>0</v>
      </c>
      <c r="E5566" s="7" t="s">
        <v>30</v>
      </c>
    </row>
    <row r="5567" spans="2:5" hidden="1" x14ac:dyDescent="0.25">
      <c r="B5567" t="s">
        <v>4908</v>
      </c>
      <c r="C5567" t="s">
        <v>4909</v>
      </c>
      <c r="D5567">
        <v>0</v>
      </c>
      <c r="E5567" s="7">
        <v>46346</v>
      </c>
    </row>
    <row r="5568" spans="2:5" hidden="1" x14ac:dyDescent="0.25">
      <c r="B5568" t="s">
        <v>4929</v>
      </c>
      <c r="C5568" t="s">
        <v>4930</v>
      </c>
      <c r="D5568">
        <v>8</v>
      </c>
      <c r="E5568" s="7">
        <v>46353</v>
      </c>
    </row>
    <row r="5569" spans="2:5" hidden="1" x14ac:dyDescent="0.25">
      <c r="B5569" t="s">
        <v>4929</v>
      </c>
      <c r="C5569" t="s">
        <v>4930</v>
      </c>
      <c r="D5569">
        <v>82</v>
      </c>
      <c r="E5569" s="7">
        <v>46401</v>
      </c>
    </row>
    <row r="5570" spans="2:5" hidden="1" x14ac:dyDescent="0.25">
      <c r="B5570" t="s">
        <v>4934</v>
      </c>
      <c r="C5570" t="s">
        <v>4935</v>
      </c>
      <c r="D5570">
        <v>0</v>
      </c>
      <c r="E5570" s="7" t="s">
        <v>30</v>
      </c>
    </row>
    <row r="5571" spans="2:5" hidden="1" x14ac:dyDescent="0.25">
      <c r="B5571" t="s">
        <v>4934</v>
      </c>
      <c r="C5571" t="s">
        <v>4935</v>
      </c>
      <c r="D5571">
        <v>0</v>
      </c>
      <c r="E5571" s="7">
        <v>46425</v>
      </c>
    </row>
    <row r="5572" spans="2:5" hidden="1" x14ac:dyDescent="0.25">
      <c r="B5572" t="s">
        <v>4934</v>
      </c>
      <c r="C5572" t="s">
        <v>4935</v>
      </c>
      <c r="D5572">
        <v>0</v>
      </c>
      <c r="E5572" s="7">
        <v>46443</v>
      </c>
    </row>
    <row r="5573" spans="2:5" hidden="1" x14ac:dyDescent="0.25">
      <c r="B5573" t="s">
        <v>4934</v>
      </c>
      <c r="C5573" t="s">
        <v>4935</v>
      </c>
      <c r="D5573">
        <v>0</v>
      </c>
      <c r="E5573" s="7">
        <v>46441</v>
      </c>
    </row>
    <row r="5574" spans="2:5" hidden="1" x14ac:dyDescent="0.25">
      <c r="B5574" t="s">
        <v>4934</v>
      </c>
      <c r="C5574" t="s">
        <v>4935</v>
      </c>
      <c r="D5574">
        <v>0</v>
      </c>
      <c r="E5574" s="7">
        <v>46443</v>
      </c>
    </row>
    <row r="5575" spans="2:5" hidden="1" x14ac:dyDescent="0.25">
      <c r="B5575" t="s">
        <v>4937</v>
      </c>
      <c r="C5575" t="s">
        <v>4938</v>
      </c>
      <c r="D5575">
        <v>5</v>
      </c>
      <c r="E5575" s="7">
        <v>46425</v>
      </c>
    </row>
    <row r="5576" spans="2:5" hidden="1" x14ac:dyDescent="0.25">
      <c r="B5576" t="s">
        <v>4937</v>
      </c>
      <c r="C5576" t="s">
        <v>4938</v>
      </c>
      <c r="D5576">
        <v>14</v>
      </c>
      <c r="E5576" s="7">
        <v>46443</v>
      </c>
    </row>
    <row r="5577" spans="2:5" hidden="1" x14ac:dyDescent="0.25">
      <c r="B5577" t="s">
        <v>4937</v>
      </c>
      <c r="C5577" t="s">
        <v>4938</v>
      </c>
      <c r="D5577">
        <v>141</v>
      </c>
      <c r="E5577" s="7">
        <v>46441</v>
      </c>
    </row>
    <row r="5578" spans="2:5" hidden="1" x14ac:dyDescent="0.25">
      <c r="B5578" t="s">
        <v>4939</v>
      </c>
      <c r="C5578" t="s">
        <v>4940</v>
      </c>
      <c r="D5578">
        <v>0</v>
      </c>
      <c r="E5578" s="7">
        <v>45943</v>
      </c>
    </row>
    <row r="5579" spans="2:5" hidden="1" x14ac:dyDescent="0.25">
      <c r="B5579" t="s">
        <v>4939</v>
      </c>
      <c r="C5579" t="s">
        <v>4940</v>
      </c>
      <c r="D5579">
        <v>0</v>
      </c>
      <c r="E5579" s="7">
        <v>45943</v>
      </c>
    </row>
    <row r="5580" spans="2:5" hidden="1" x14ac:dyDescent="0.25">
      <c r="B5580" t="s">
        <v>4939</v>
      </c>
      <c r="C5580" t="s">
        <v>4940</v>
      </c>
      <c r="D5580">
        <v>0</v>
      </c>
      <c r="E5580" s="7">
        <v>45959</v>
      </c>
    </row>
    <row r="5581" spans="2:5" hidden="1" x14ac:dyDescent="0.25">
      <c r="B5581" t="s">
        <v>4939</v>
      </c>
      <c r="C5581" t="s">
        <v>4940</v>
      </c>
      <c r="D5581">
        <v>0</v>
      </c>
      <c r="E5581" s="7">
        <v>45959</v>
      </c>
    </row>
    <row r="5582" spans="2:5" hidden="1" x14ac:dyDescent="0.25">
      <c r="B5582" t="s">
        <v>4939</v>
      </c>
      <c r="C5582" t="s">
        <v>4940</v>
      </c>
      <c r="D5582">
        <v>0</v>
      </c>
      <c r="E5582" s="7">
        <v>46020</v>
      </c>
    </row>
    <row r="5583" spans="2:5" hidden="1" x14ac:dyDescent="0.25">
      <c r="B5583" t="s">
        <v>4939</v>
      </c>
      <c r="C5583" t="s">
        <v>4940</v>
      </c>
      <c r="D5583">
        <v>0</v>
      </c>
      <c r="E5583" s="7">
        <v>46021</v>
      </c>
    </row>
    <row r="5584" spans="2:5" hidden="1" x14ac:dyDescent="0.25">
      <c r="B5584" t="s">
        <v>4939</v>
      </c>
      <c r="C5584" t="s">
        <v>4940</v>
      </c>
      <c r="D5584">
        <v>0</v>
      </c>
      <c r="E5584" s="7">
        <v>46021</v>
      </c>
    </row>
    <row r="5585" spans="2:5" hidden="1" x14ac:dyDescent="0.25">
      <c r="B5585" t="s">
        <v>4939</v>
      </c>
      <c r="C5585" t="s">
        <v>4940</v>
      </c>
      <c r="D5585">
        <v>0</v>
      </c>
      <c r="E5585" s="7">
        <v>46021</v>
      </c>
    </row>
    <row r="5586" spans="2:5" hidden="1" x14ac:dyDescent="0.25">
      <c r="B5586" t="s">
        <v>4939</v>
      </c>
      <c r="C5586" t="s">
        <v>4940</v>
      </c>
      <c r="D5586">
        <v>0</v>
      </c>
      <c r="E5586" s="7">
        <v>46021</v>
      </c>
    </row>
    <row r="5587" spans="2:5" hidden="1" x14ac:dyDescent="0.25">
      <c r="B5587" t="s">
        <v>4939</v>
      </c>
      <c r="C5587" t="s">
        <v>4940</v>
      </c>
      <c r="D5587">
        <v>0</v>
      </c>
      <c r="E5587" s="7">
        <v>46021</v>
      </c>
    </row>
    <row r="5588" spans="2:5" hidden="1" x14ac:dyDescent="0.25">
      <c r="B5588" t="s">
        <v>4939</v>
      </c>
      <c r="C5588" t="s">
        <v>4940</v>
      </c>
      <c r="D5588">
        <v>0</v>
      </c>
      <c r="E5588" s="7">
        <v>46021</v>
      </c>
    </row>
    <row r="5589" spans="2:5" hidden="1" x14ac:dyDescent="0.25">
      <c r="B5589" t="s">
        <v>4939</v>
      </c>
      <c r="C5589" t="s">
        <v>4940</v>
      </c>
      <c r="D5589">
        <v>0</v>
      </c>
      <c r="E5589" s="7">
        <v>46021</v>
      </c>
    </row>
    <row r="5590" spans="2:5" hidden="1" x14ac:dyDescent="0.25">
      <c r="B5590" t="s">
        <v>4939</v>
      </c>
      <c r="C5590" t="s">
        <v>4940</v>
      </c>
      <c r="D5590">
        <v>0</v>
      </c>
      <c r="E5590" s="7">
        <v>46021</v>
      </c>
    </row>
    <row r="5591" spans="2:5" hidden="1" x14ac:dyDescent="0.25">
      <c r="B5591" t="s">
        <v>4939</v>
      </c>
      <c r="C5591" t="s">
        <v>4940</v>
      </c>
      <c r="D5591">
        <v>0</v>
      </c>
      <c r="E5591" s="7">
        <v>46021</v>
      </c>
    </row>
    <row r="5592" spans="2:5" hidden="1" x14ac:dyDescent="0.25">
      <c r="B5592" t="s">
        <v>4939</v>
      </c>
      <c r="C5592" t="s">
        <v>4940</v>
      </c>
      <c r="D5592">
        <v>0</v>
      </c>
      <c r="E5592" s="7">
        <v>46044</v>
      </c>
    </row>
    <row r="5593" spans="2:5" hidden="1" x14ac:dyDescent="0.25">
      <c r="B5593" t="s">
        <v>4939</v>
      </c>
      <c r="C5593" t="s">
        <v>4940</v>
      </c>
      <c r="D5593">
        <v>0</v>
      </c>
      <c r="E5593" s="7">
        <v>46044</v>
      </c>
    </row>
    <row r="5594" spans="2:5" hidden="1" x14ac:dyDescent="0.25">
      <c r="B5594" t="s">
        <v>4939</v>
      </c>
      <c r="C5594" t="s">
        <v>4940</v>
      </c>
      <c r="D5594">
        <v>0</v>
      </c>
      <c r="E5594" s="7">
        <v>46044</v>
      </c>
    </row>
    <row r="5595" spans="2:5" hidden="1" x14ac:dyDescent="0.25">
      <c r="B5595" t="s">
        <v>4939</v>
      </c>
      <c r="C5595" t="s">
        <v>4940</v>
      </c>
      <c r="D5595">
        <v>0</v>
      </c>
      <c r="E5595" s="7">
        <v>46044</v>
      </c>
    </row>
    <row r="5596" spans="2:5" hidden="1" x14ac:dyDescent="0.25">
      <c r="B5596" t="s">
        <v>4939</v>
      </c>
      <c r="C5596" t="s">
        <v>4940</v>
      </c>
      <c r="D5596">
        <v>0</v>
      </c>
      <c r="E5596" s="7">
        <v>46044</v>
      </c>
    </row>
    <row r="5597" spans="2:5" hidden="1" x14ac:dyDescent="0.25">
      <c r="B5597" t="s">
        <v>4939</v>
      </c>
      <c r="C5597" t="s">
        <v>4940</v>
      </c>
      <c r="D5597">
        <v>0</v>
      </c>
      <c r="E5597" s="7">
        <v>46076</v>
      </c>
    </row>
    <row r="5598" spans="2:5" hidden="1" x14ac:dyDescent="0.25">
      <c r="B5598" t="s">
        <v>4939</v>
      </c>
      <c r="C5598" t="s">
        <v>4940</v>
      </c>
      <c r="D5598">
        <v>0</v>
      </c>
      <c r="E5598" s="7">
        <v>46076</v>
      </c>
    </row>
    <row r="5599" spans="2:5" hidden="1" x14ac:dyDescent="0.25">
      <c r="B5599" t="s">
        <v>4939</v>
      </c>
      <c r="C5599" t="s">
        <v>4940</v>
      </c>
      <c r="D5599">
        <v>0</v>
      </c>
      <c r="E5599" s="7">
        <v>46083</v>
      </c>
    </row>
    <row r="5600" spans="2:5" hidden="1" x14ac:dyDescent="0.25">
      <c r="B5600" t="s">
        <v>4939</v>
      </c>
      <c r="C5600" t="s">
        <v>4940</v>
      </c>
      <c r="D5600">
        <v>0</v>
      </c>
      <c r="E5600" s="7">
        <v>46083</v>
      </c>
    </row>
    <row r="5601" spans="2:5" hidden="1" x14ac:dyDescent="0.25">
      <c r="B5601" t="s">
        <v>4939</v>
      </c>
      <c r="C5601" t="s">
        <v>4940</v>
      </c>
      <c r="D5601">
        <v>0</v>
      </c>
      <c r="E5601" s="7">
        <v>46083</v>
      </c>
    </row>
    <row r="5602" spans="2:5" hidden="1" x14ac:dyDescent="0.25">
      <c r="B5602" t="s">
        <v>4939</v>
      </c>
      <c r="C5602" t="s">
        <v>4940</v>
      </c>
      <c r="D5602">
        <v>0</v>
      </c>
      <c r="E5602" s="7">
        <v>46083</v>
      </c>
    </row>
    <row r="5603" spans="2:5" hidden="1" x14ac:dyDescent="0.25">
      <c r="B5603" t="s">
        <v>4939</v>
      </c>
      <c r="C5603" t="s">
        <v>4940</v>
      </c>
      <c r="D5603">
        <v>0</v>
      </c>
      <c r="E5603" s="7">
        <v>46083</v>
      </c>
    </row>
    <row r="5604" spans="2:5" hidden="1" x14ac:dyDescent="0.25">
      <c r="B5604" t="s">
        <v>4939</v>
      </c>
      <c r="C5604" t="s">
        <v>4940</v>
      </c>
      <c r="D5604">
        <v>0</v>
      </c>
      <c r="E5604" s="7">
        <v>46083</v>
      </c>
    </row>
    <row r="5605" spans="2:5" hidden="1" x14ac:dyDescent="0.25">
      <c r="B5605" t="s">
        <v>4939</v>
      </c>
      <c r="C5605" t="s">
        <v>4940</v>
      </c>
      <c r="D5605">
        <v>0</v>
      </c>
      <c r="E5605" s="7">
        <v>46083</v>
      </c>
    </row>
    <row r="5606" spans="2:5" hidden="1" x14ac:dyDescent="0.25">
      <c r="B5606" t="s">
        <v>4939</v>
      </c>
      <c r="C5606" t="s">
        <v>4940</v>
      </c>
      <c r="D5606">
        <v>0</v>
      </c>
      <c r="E5606" s="7">
        <v>46087</v>
      </c>
    </row>
    <row r="5607" spans="2:5" hidden="1" x14ac:dyDescent="0.25">
      <c r="B5607" t="s">
        <v>4939</v>
      </c>
      <c r="C5607" t="s">
        <v>4940</v>
      </c>
      <c r="D5607">
        <v>0</v>
      </c>
      <c r="E5607" s="7">
        <v>46087</v>
      </c>
    </row>
    <row r="5608" spans="2:5" hidden="1" x14ac:dyDescent="0.25">
      <c r="B5608" t="s">
        <v>4939</v>
      </c>
      <c r="C5608" t="s">
        <v>4940</v>
      </c>
      <c r="D5608">
        <v>0</v>
      </c>
      <c r="E5608" s="7">
        <v>46087</v>
      </c>
    </row>
    <row r="5609" spans="2:5" hidden="1" x14ac:dyDescent="0.25">
      <c r="B5609" t="s">
        <v>4939</v>
      </c>
      <c r="C5609" t="s">
        <v>4940</v>
      </c>
      <c r="D5609">
        <v>0</v>
      </c>
      <c r="E5609" s="7">
        <v>46087</v>
      </c>
    </row>
    <row r="5610" spans="2:5" hidden="1" x14ac:dyDescent="0.25">
      <c r="B5610" t="s">
        <v>4939</v>
      </c>
      <c r="C5610" t="s">
        <v>4940</v>
      </c>
      <c r="D5610">
        <v>0</v>
      </c>
      <c r="E5610" s="7">
        <v>46090</v>
      </c>
    </row>
    <row r="5611" spans="2:5" hidden="1" x14ac:dyDescent="0.25">
      <c r="B5611" t="s">
        <v>4939</v>
      </c>
      <c r="C5611" t="s">
        <v>4940</v>
      </c>
      <c r="D5611">
        <v>0</v>
      </c>
      <c r="E5611" s="7">
        <v>46091</v>
      </c>
    </row>
    <row r="5612" spans="2:5" hidden="1" x14ac:dyDescent="0.25">
      <c r="B5612" t="s">
        <v>4939</v>
      </c>
      <c r="C5612" t="s">
        <v>4940</v>
      </c>
      <c r="D5612">
        <v>0</v>
      </c>
      <c r="E5612" s="7">
        <v>46098</v>
      </c>
    </row>
    <row r="5613" spans="2:5" hidden="1" x14ac:dyDescent="0.25">
      <c r="B5613" t="s">
        <v>4939</v>
      </c>
      <c r="C5613" t="s">
        <v>4940</v>
      </c>
      <c r="D5613">
        <v>0</v>
      </c>
      <c r="E5613" s="7">
        <v>46098</v>
      </c>
    </row>
    <row r="5614" spans="2:5" hidden="1" x14ac:dyDescent="0.25">
      <c r="B5614" t="s">
        <v>4939</v>
      </c>
      <c r="C5614" t="s">
        <v>4940</v>
      </c>
      <c r="D5614">
        <v>0</v>
      </c>
      <c r="E5614" s="7">
        <v>46098</v>
      </c>
    </row>
    <row r="5615" spans="2:5" hidden="1" x14ac:dyDescent="0.25">
      <c r="B5615" t="s">
        <v>4939</v>
      </c>
      <c r="C5615" t="s">
        <v>4940</v>
      </c>
      <c r="D5615">
        <v>0</v>
      </c>
      <c r="E5615" s="7">
        <v>46098</v>
      </c>
    </row>
    <row r="5616" spans="2:5" hidden="1" x14ac:dyDescent="0.25">
      <c r="B5616" t="s">
        <v>4939</v>
      </c>
      <c r="C5616" t="s">
        <v>4940</v>
      </c>
      <c r="D5616">
        <v>0</v>
      </c>
      <c r="E5616" s="7">
        <v>46057</v>
      </c>
    </row>
    <row r="5617" spans="2:5" hidden="1" x14ac:dyDescent="0.25">
      <c r="B5617" t="s">
        <v>4939</v>
      </c>
      <c r="C5617" t="s">
        <v>4940</v>
      </c>
      <c r="D5617">
        <v>0</v>
      </c>
      <c r="E5617" s="7">
        <v>46120</v>
      </c>
    </row>
    <row r="5618" spans="2:5" hidden="1" x14ac:dyDescent="0.25">
      <c r="B5618" t="s">
        <v>4939</v>
      </c>
      <c r="C5618" t="s">
        <v>4940</v>
      </c>
      <c r="D5618">
        <v>0</v>
      </c>
      <c r="E5618" s="7">
        <v>46105</v>
      </c>
    </row>
    <row r="5619" spans="2:5" hidden="1" x14ac:dyDescent="0.25">
      <c r="B5619" t="s">
        <v>4939</v>
      </c>
      <c r="C5619" t="s">
        <v>4940</v>
      </c>
      <c r="D5619">
        <v>0</v>
      </c>
      <c r="E5619" s="7">
        <v>46101</v>
      </c>
    </row>
    <row r="5620" spans="2:5" hidden="1" x14ac:dyDescent="0.25">
      <c r="B5620" t="s">
        <v>4939</v>
      </c>
      <c r="C5620" t="s">
        <v>4940</v>
      </c>
      <c r="D5620">
        <v>0</v>
      </c>
      <c r="E5620" s="7">
        <v>46101</v>
      </c>
    </row>
    <row r="5621" spans="2:5" hidden="1" x14ac:dyDescent="0.25">
      <c r="B5621" t="s">
        <v>4939</v>
      </c>
      <c r="C5621" t="s">
        <v>4940</v>
      </c>
      <c r="D5621">
        <v>0</v>
      </c>
      <c r="E5621" s="7">
        <v>46209</v>
      </c>
    </row>
    <row r="5622" spans="2:5" hidden="1" x14ac:dyDescent="0.25">
      <c r="B5622" t="s">
        <v>4939</v>
      </c>
      <c r="C5622" t="s">
        <v>4940</v>
      </c>
      <c r="D5622">
        <v>0</v>
      </c>
      <c r="E5622" s="7">
        <v>46209</v>
      </c>
    </row>
    <row r="5623" spans="2:5" hidden="1" x14ac:dyDescent="0.25">
      <c r="B5623" t="s">
        <v>4939</v>
      </c>
      <c r="C5623" t="s">
        <v>4940</v>
      </c>
      <c r="D5623">
        <v>0</v>
      </c>
      <c r="E5623" s="7">
        <v>46209</v>
      </c>
    </row>
    <row r="5624" spans="2:5" hidden="1" x14ac:dyDescent="0.25">
      <c r="B5624" t="s">
        <v>4939</v>
      </c>
      <c r="C5624" t="s">
        <v>4940</v>
      </c>
      <c r="D5624">
        <v>0</v>
      </c>
      <c r="E5624" s="7">
        <v>46209</v>
      </c>
    </row>
    <row r="5625" spans="2:5" hidden="1" x14ac:dyDescent="0.25">
      <c r="B5625" t="s">
        <v>4939</v>
      </c>
      <c r="C5625" t="s">
        <v>4940</v>
      </c>
      <c r="D5625">
        <v>0</v>
      </c>
      <c r="E5625" s="7">
        <v>46209</v>
      </c>
    </row>
    <row r="5626" spans="2:5" hidden="1" x14ac:dyDescent="0.25">
      <c r="B5626" t="s">
        <v>4939</v>
      </c>
      <c r="C5626" t="s">
        <v>4940</v>
      </c>
      <c r="D5626">
        <v>0</v>
      </c>
      <c r="E5626" s="7">
        <v>46223</v>
      </c>
    </row>
    <row r="5627" spans="2:5" hidden="1" x14ac:dyDescent="0.25">
      <c r="B5627" t="s">
        <v>4939</v>
      </c>
      <c r="C5627" t="s">
        <v>4940</v>
      </c>
      <c r="D5627">
        <v>0</v>
      </c>
      <c r="E5627" s="7">
        <v>46244</v>
      </c>
    </row>
    <row r="5628" spans="2:5" hidden="1" x14ac:dyDescent="0.25">
      <c r="B5628" t="s">
        <v>4939</v>
      </c>
      <c r="C5628" t="s">
        <v>4940</v>
      </c>
      <c r="D5628">
        <v>0</v>
      </c>
      <c r="E5628" s="7">
        <v>46247</v>
      </c>
    </row>
    <row r="5629" spans="2:5" hidden="1" x14ac:dyDescent="0.25">
      <c r="B5629" t="s">
        <v>4939</v>
      </c>
      <c r="C5629" t="s">
        <v>4940</v>
      </c>
      <c r="D5629">
        <v>0</v>
      </c>
      <c r="E5629" s="7">
        <v>46259</v>
      </c>
    </row>
    <row r="5630" spans="2:5" hidden="1" x14ac:dyDescent="0.25">
      <c r="B5630" t="s">
        <v>4939</v>
      </c>
      <c r="C5630" t="s">
        <v>4940</v>
      </c>
      <c r="D5630">
        <v>0</v>
      </c>
      <c r="E5630" s="7">
        <v>46259</v>
      </c>
    </row>
    <row r="5631" spans="2:5" hidden="1" x14ac:dyDescent="0.25">
      <c r="B5631" t="s">
        <v>4939</v>
      </c>
      <c r="C5631" t="s">
        <v>4940</v>
      </c>
      <c r="D5631">
        <v>0</v>
      </c>
      <c r="E5631" s="7">
        <v>46259</v>
      </c>
    </row>
    <row r="5632" spans="2:5" hidden="1" x14ac:dyDescent="0.25">
      <c r="B5632" t="s">
        <v>4939</v>
      </c>
      <c r="C5632" t="s">
        <v>4940</v>
      </c>
      <c r="D5632">
        <v>0</v>
      </c>
      <c r="E5632" s="7">
        <v>46267</v>
      </c>
    </row>
    <row r="5633" spans="2:5" hidden="1" x14ac:dyDescent="0.25">
      <c r="B5633" t="s">
        <v>4939</v>
      </c>
      <c r="C5633" t="s">
        <v>4940</v>
      </c>
      <c r="D5633">
        <v>0</v>
      </c>
      <c r="E5633" s="7">
        <v>46267</v>
      </c>
    </row>
    <row r="5634" spans="2:5" hidden="1" x14ac:dyDescent="0.25">
      <c r="B5634" t="s">
        <v>4939</v>
      </c>
      <c r="C5634" t="s">
        <v>4940</v>
      </c>
      <c r="D5634">
        <v>0</v>
      </c>
      <c r="E5634" s="7">
        <v>46272</v>
      </c>
    </row>
    <row r="5635" spans="2:5" hidden="1" x14ac:dyDescent="0.25">
      <c r="B5635" t="s">
        <v>4939</v>
      </c>
      <c r="C5635" t="s">
        <v>4940</v>
      </c>
      <c r="D5635">
        <v>0</v>
      </c>
      <c r="E5635" s="7">
        <v>46272</v>
      </c>
    </row>
    <row r="5636" spans="2:5" hidden="1" x14ac:dyDescent="0.25">
      <c r="B5636" t="s">
        <v>4939</v>
      </c>
      <c r="C5636" t="s">
        <v>4940</v>
      </c>
      <c r="D5636">
        <v>0</v>
      </c>
      <c r="E5636" s="7">
        <v>46272</v>
      </c>
    </row>
    <row r="5637" spans="2:5" hidden="1" x14ac:dyDescent="0.25">
      <c r="B5637" t="s">
        <v>4939</v>
      </c>
      <c r="C5637" t="s">
        <v>4940</v>
      </c>
      <c r="D5637">
        <v>0</v>
      </c>
      <c r="E5637" s="7">
        <v>46272</v>
      </c>
    </row>
    <row r="5638" spans="2:5" hidden="1" x14ac:dyDescent="0.25">
      <c r="B5638" t="s">
        <v>4939</v>
      </c>
      <c r="C5638" t="s">
        <v>4940</v>
      </c>
      <c r="D5638">
        <v>0</v>
      </c>
      <c r="E5638" s="7">
        <v>46272</v>
      </c>
    </row>
    <row r="5639" spans="2:5" hidden="1" x14ac:dyDescent="0.25">
      <c r="B5639" t="s">
        <v>4939</v>
      </c>
      <c r="C5639" t="s">
        <v>4940</v>
      </c>
      <c r="D5639">
        <v>0</v>
      </c>
      <c r="E5639" s="7">
        <v>46273</v>
      </c>
    </row>
    <row r="5640" spans="2:5" hidden="1" x14ac:dyDescent="0.25">
      <c r="B5640" t="s">
        <v>4939</v>
      </c>
      <c r="C5640" t="s">
        <v>4940</v>
      </c>
      <c r="D5640">
        <v>0</v>
      </c>
      <c r="E5640" s="7">
        <v>46267</v>
      </c>
    </row>
    <row r="5641" spans="2:5" hidden="1" x14ac:dyDescent="0.25">
      <c r="B5641" t="s">
        <v>4939</v>
      </c>
      <c r="C5641" t="s">
        <v>4940</v>
      </c>
      <c r="D5641">
        <v>0</v>
      </c>
      <c r="E5641" s="7">
        <v>46277</v>
      </c>
    </row>
    <row r="5642" spans="2:5" hidden="1" x14ac:dyDescent="0.25">
      <c r="B5642" t="s">
        <v>4939</v>
      </c>
      <c r="C5642" t="s">
        <v>4940</v>
      </c>
      <c r="D5642">
        <v>0</v>
      </c>
      <c r="E5642" s="7">
        <v>46273</v>
      </c>
    </row>
    <row r="5643" spans="2:5" hidden="1" x14ac:dyDescent="0.25">
      <c r="B5643" t="s">
        <v>4939</v>
      </c>
      <c r="C5643" t="s">
        <v>4940</v>
      </c>
      <c r="D5643">
        <v>0</v>
      </c>
      <c r="E5643" s="7">
        <v>46273</v>
      </c>
    </row>
    <row r="5644" spans="2:5" hidden="1" x14ac:dyDescent="0.25">
      <c r="B5644" t="s">
        <v>4939</v>
      </c>
      <c r="C5644" t="s">
        <v>4940</v>
      </c>
      <c r="D5644">
        <v>0</v>
      </c>
      <c r="E5644" s="7">
        <v>46273</v>
      </c>
    </row>
    <row r="5645" spans="2:5" hidden="1" x14ac:dyDescent="0.25">
      <c r="B5645" t="s">
        <v>4939</v>
      </c>
      <c r="C5645" t="s">
        <v>4940</v>
      </c>
      <c r="D5645">
        <v>0</v>
      </c>
      <c r="E5645" s="7">
        <v>46293</v>
      </c>
    </row>
    <row r="5646" spans="2:5" hidden="1" x14ac:dyDescent="0.25">
      <c r="B5646" t="s">
        <v>4939</v>
      </c>
      <c r="C5646" t="s">
        <v>4940</v>
      </c>
      <c r="D5646">
        <v>0</v>
      </c>
      <c r="E5646" s="7">
        <v>46291</v>
      </c>
    </row>
    <row r="5647" spans="2:5" hidden="1" x14ac:dyDescent="0.25">
      <c r="B5647" t="s">
        <v>4939</v>
      </c>
      <c r="C5647" t="s">
        <v>4940</v>
      </c>
      <c r="D5647">
        <v>0</v>
      </c>
      <c r="E5647" s="7">
        <v>46293</v>
      </c>
    </row>
    <row r="5648" spans="2:5" hidden="1" x14ac:dyDescent="0.25">
      <c r="B5648" t="s">
        <v>4939</v>
      </c>
      <c r="C5648" t="s">
        <v>4940</v>
      </c>
      <c r="D5648">
        <v>0</v>
      </c>
      <c r="E5648" s="7">
        <v>46279</v>
      </c>
    </row>
    <row r="5649" spans="2:5" hidden="1" x14ac:dyDescent="0.25">
      <c r="B5649" t="s">
        <v>4939</v>
      </c>
      <c r="C5649" t="s">
        <v>4940</v>
      </c>
      <c r="D5649">
        <v>0</v>
      </c>
      <c r="E5649" s="7">
        <v>46359</v>
      </c>
    </row>
    <row r="5650" spans="2:5" hidden="1" x14ac:dyDescent="0.25">
      <c r="B5650" t="s">
        <v>4939</v>
      </c>
      <c r="C5650" t="s">
        <v>4940</v>
      </c>
      <c r="D5650">
        <v>0</v>
      </c>
      <c r="E5650" s="7">
        <v>46384</v>
      </c>
    </row>
    <row r="5651" spans="2:5" hidden="1" x14ac:dyDescent="0.25">
      <c r="B5651" t="s">
        <v>4939</v>
      </c>
      <c r="C5651" t="s">
        <v>4940</v>
      </c>
      <c r="D5651">
        <v>0</v>
      </c>
      <c r="E5651" s="7">
        <v>46384</v>
      </c>
    </row>
    <row r="5652" spans="2:5" hidden="1" x14ac:dyDescent="0.25">
      <c r="B5652" t="s">
        <v>4939</v>
      </c>
      <c r="C5652" t="s">
        <v>4940</v>
      </c>
      <c r="D5652">
        <v>0</v>
      </c>
      <c r="E5652" s="7">
        <v>46384</v>
      </c>
    </row>
    <row r="5653" spans="2:5" hidden="1" x14ac:dyDescent="0.25">
      <c r="B5653" t="s">
        <v>4939</v>
      </c>
      <c r="C5653" t="s">
        <v>4940</v>
      </c>
      <c r="D5653">
        <v>0</v>
      </c>
      <c r="E5653" s="7">
        <v>46384</v>
      </c>
    </row>
    <row r="5654" spans="2:5" hidden="1" x14ac:dyDescent="0.25">
      <c r="B5654" t="s">
        <v>4939</v>
      </c>
      <c r="C5654" t="s">
        <v>4940</v>
      </c>
      <c r="D5654">
        <v>0</v>
      </c>
      <c r="E5654" s="7">
        <v>46391</v>
      </c>
    </row>
    <row r="5655" spans="2:5" hidden="1" x14ac:dyDescent="0.25">
      <c r="B5655" t="s">
        <v>4939</v>
      </c>
      <c r="C5655" t="s">
        <v>4940</v>
      </c>
      <c r="D5655">
        <v>0</v>
      </c>
      <c r="E5655" s="7">
        <v>46391</v>
      </c>
    </row>
    <row r="5656" spans="2:5" hidden="1" x14ac:dyDescent="0.25">
      <c r="B5656" t="s">
        <v>4939</v>
      </c>
      <c r="C5656" t="s">
        <v>4940</v>
      </c>
      <c r="D5656">
        <v>0</v>
      </c>
      <c r="E5656" s="7">
        <v>46419</v>
      </c>
    </row>
    <row r="5657" spans="2:5" hidden="1" x14ac:dyDescent="0.25">
      <c r="B5657" t="s">
        <v>4939</v>
      </c>
      <c r="C5657" t="s">
        <v>4940</v>
      </c>
      <c r="D5657">
        <v>0</v>
      </c>
      <c r="E5657" s="7">
        <v>46419</v>
      </c>
    </row>
    <row r="5658" spans="2:5" hidden="1" x14ac:dyDescent="0.25">
      <c r="B5658" t="s">
        <v>4939</v>
      </c>
      <c r="C5658" t="s">
        <v>4940</v>
      </c>
      <c r="D5658">
        <v>0</v>
      </c>
      <c r="E5658" s="7">
        <v>46419</v>
      </c>
    </row>
    <row r="5659" spans="2:5" hidden="1" x14ac:dyDescent="0.25">
      <c r="B5659" t="s">
        <v>4939</v>
      </c>
      <c r="C5659" t="s">
        <v>4940</v>
      </c>
      <c r="D5659">
        <v>0</v>
      </c>
      <c r="E5659" s="7">
        <v>46419</v>
      </c>
    </row>
    <row r="5660" spans="2:5" hidden="1" x14ac:dyDescent="0.25">
      <c r="B5660" t="s">
        <v>4939</v>
      </c>
      <c r="C5660" t="s">
        <v>4940</v>
      </c>
      <c r="D5660">
        <v>0</v>
      </c>
      <c r="E5660" s="7">
        <v>46419</v>
      </c>
    </row>
    <row r="5661" spans="2:5" hidden="1" x14ac:dyDescent="0.25">
      <c r="B5661" t="s">
        <v>4939</v>
      </c>
      <c r="C5661" t="s">
        <v>4940</v>
      </c>
      <c r="D5661">
        <v>0</v>
      </c>
      <c r="E5661" s="7">
        <v>46402</v>
      </c>
    </row>
    <row r="5662" spans="2:5" hidden="1" x14ac:dyDescent="0.25">
      <c r="B5662" t="s">
        <v>4939</v>
      </c>
      <c r="C5662" t="s">
        <v>4940</v>
      </c>
      <c r="D5662">
        <v>0</v>
      </c>
      <c r="E5662" s="7">
        <v>46402</v>
      </c>
    </row>
    <row r="5663" spans="2:5" hidden="1" x14ac:dyDescent="0.25">
      <c r="B5663" t="s">
        <v>4939</v>
      </c>
      <c r="C5663" t="s">
        <v>4940</v>
      </c>
      <c r="D5663">
        <v>0</v>
      </c>
      <c r="E5663" s="7">
        <v>46402</v>
      </c>
    </row>
    <row r="5664" spans="2:5" hidden="1" x14ac:dyDescent="0.25">
      <c r="B5664" t="s">
        <v>4939</v>
      </c>
      <c r="C5664" t="s">
        <v>4940</v>
      </c>
      <c r="D5664">
        <v>0</v>
      </c>
      <c r="E5664" s="7">
        <v>46402</v>
      </c>
    </row>
    <row r="5665" spans="2:5" hidden="1" x14ac:dyDescent="0.25">
      <c r="B5665" t="s">
        <v>4939</v>
      </c>
      <c r="C5665" t="s">
        <v>4940</v>
      </c>
      <c r="D5665">
        <v>0</v>
      </c>
      <c r="E5665" s="7">
        <v>46402</v>
      </c>
    </row>
    <row r="5666" spans="2:5" hidden="1" x14ac:dyDescent="0.25">
      <c r="B5666" t="s">
        <v>4939</v>
      </c>
      <c r="C5666" t="s">
        <v>4940</v>
      </c>
      <c r="D5666">
        <v>0</v>
      </c>
      <c r="E5666" s="7">
        <v>46402</v>
      </c>
    </row>
    <row r="5667" spans="2:5" hidden="1" x14ac:dyDescent="0.25">
      <c r="B5667" t="s">
        <v>4939</v>
      </c>
      <c r="C5667" t="s">
        <v>4940</v>
      </c>
      <c r="D5667">
        <v>0</v>
      </c>
      <c r="E5667" s="7">
        <v>46389</v>
      </c>
    </row>
    <row r="5668" spans="2:5" hidden="1" x14ac:dyDescent="0.25">
      <c r="B5668" t="s">
        <v>4939</v>
      </c>
      <c r="C5668" t="s">
        <v>4940</v>
      </c>
      <c r="D5668">
        <v>0</v>
      </c>
      <c r="E5668" s="7">
        <v>46410</v>
      </c>
    </row>
    <row r="5669" spans="2:5" hidden="1" x14ac:dyDescent="0.25">
      <c r="B5669" t="s">
        <v>4939</v>
      </c>
      <c r="C5669" t="s">
        <v>4940</v>
      </c>
      <c r="D5669">
        <v>0</v>
      </c>
      <c r="E5669" s="7">
        <v>46419</v>
      </c>
    </row>
    <row r="5670" spans="2:5" hidden="1" x14ac:dyDescent="0.25">
      <c r="B5670" t="s">
        <v>4939</v>
      </c>
      <c r="C5670" t="s">
        <v>4940</v>
      </c>
      <c r="D5670">
        <v>0</v>
      </c>
      <c r="E5670" s="7">
        <v>46419</v>
      </c>
    </row>
    <row r="5671" spans="2:5" hidden="1" x14ac:dyDescent="0.25">
      <c r="B5671" t="s">
        <v>4939</v>
      </c>
      <c r="C5671" t="s">
        <v>4940</v>
      </c>
      <c r="D5671">
        <v>0</v>
      </c>
      <c r="E5671" s="7">
        <v>46426</v>
      </c>
    </row>
    <row r="5672" spans="2:5" hidden="1" x14ac:dyDescent="0.25">
      <c r="B5672" t="s">
        <v>4939</v>
      </c>
      <c r="C5672" t="s">
        <v>4940</v>
      </c>
      <c r="D5672">
        <v>0</v>
      </c>
      <c r="E5672" s="7">
        <v>46434</v>
      </c>
    </row>
    <row r="5673" spans="2:5" hidden="1" x14ac:dyDescent="0.25">
      <c r="B5673" t="s">
        <v>4939</v>
      </c>
      <c r="C5673" t="s">
        <v>4940</v>
      </c>
      <c r="D5673">
        <v>0</v>
      </c>
      <c r="E5673" s="7">
        <v>46434</v>
      </c>
    </row>
    <row r="5674" spans="2:5" hidden="1" x14ac:dyDescent="0.25">
      <c r="B5674" t="s">
        <v>4939</v>
      </c>
      <c r="C5674" t="s">
        <v>4940</v>
      </c>
      <c r="D5674">
        <v>0</v>
      </c>
      <c r="E5674" s="7">
        <v>46434</v>
      </c>
    </row>
    <row r="5675" spans="2:5" hidden="1" x14ac:dyDescent="0.25">
      <c r="B5675" t="s">
        <v>4939</v>
      </c>
      <c r="C5675" t="s">
        <v>4940</v>
      </c>
      <c r="D5675">
        <v>0</v>
      </c>
      <c r="E5675" s="7">
        <v>46434</v>
      </c>
    </row>
    <row r="5676" spans="2:5" hidden="1" x14ac:dyDescent="0.25">
      <c r="B5676" t="s">
        <v>4939</v>
      </c>
      <c r="C5676" t="s">
        <v>4940</v>
      </c>
      <c r="D5676">
        <v>0</v>
      </c>
      <c r="E5676" s="7">
        <v>46451</v>
      </c>
    </row>
    <row r="5677" spans="2:5" hidden="1" x14ac:dyDescent="0.25">
      <c r="B5677" t="s">
        <v>4939</v>
      </c>
      <c r="C5677" t="s">
        <v>4940</v>
      </c>
      <c r="D5677">
        <v>0</v>
      </c>
      <c r="E5677" s="7">
        <v>46451</v>
      </c>
    </row>
    <row r="5678" spans="2:5" hidden="1" x14ac:dyDescent="0.25">
      <c r="B5678" t="s">
        <v>4939</v>
      </c>
      <c r="C5678" t="s">
        <v>4940</v>
      </c>
      <c r="D5678">
        <v>0</v>
      </c>
      <c r="E5678" s="7">
        <v>46451</v>
      </c>
    </row>
    <row r="5679" spans="2:5" hidden="1" x14ac:dyDescent="0.25">
      <c r="B5679" t="s">
        <v>4939</v>
      </c>
      <c r="C5679" t="s">
        <v>4940</v>
      </c>
      <c r="D5679">
        <v>0</v>
      </c>
      <c r="E5679" s="7">
        <v>46451</v>
      </c>
    </row>
    <row r="5680" spans="2:5" hidden="1" x14ac:dyDescent="0.25">
      <c r="B5680" t="s">
        <v>4939</v>
      </c>
      <c r="C5680" t="s">
        <v>4940</v>
      </c>
      <c r="D5680">
        <v>0</v>
      </c>
      <c r="E5680" s="7">
        <v>46454</v>
      </c>
    </row>
    <row r="5681" spans="2:5" hidden="1" x14ac:dyDescent="0.25">
      <c r="B5681" t="s">
        <v>4939</v>
      </c>
      <c r="C5681" t="s">
        <v>4940</v>
      </c>
      <c r="D5681">
        <v>0</v>
      </c>
      <c r="E5681" s="7">
        <v>46454</v>
      </c>
    </row>
    <row r="5682" spans="2:5" hidden="1" x14ac:dyDescent="0.25">
      <c r="B5682" t="s">
        <v>4939</v>
      </c>
      <c r="C5682" t="s">
        <v>4940</v>
      </c>
      <c r="D5682">
        <v>0</v>
      </c>
      <c r="E5682" s="7">
        <v>46451</v>
      </c>
    </row>
    <row r="5683" spans="2:5" hidden="1" x14ac:dyDescent="0.25">
      <c r="B5683" t="s">
        <v>4939</v>
      </c>
      <c r="C5683" t="s">
        <v>4940</v>
      </c>
      <c r="D5683">
        <v>0</v>
      </c>
      <c r="E5683" s="7">
        <v>46504</v>
      </c>
    </row>
    <row r="5684" spans="2:5" hidden="1" x14ac:dyDescent="0.25">
      <c r="B5684" t="s">
        <v>4939</v>
      </c>
      <c r="C5684" t="s">
        <v>4940</v>
      </c>
      <c r="D5684">
        <v>0</v>
      </c>
      <c r="E5684" s="7">
        <v>46505</v>
      </c>
    </row>
    <row r="5685" spans="2:5" hidden="1" x14ac:dyDescent="0.25">
      <c r="B5685" t="s">
        <v>4939</v>
      </c>
      <c r="C5685" t="s">
        <v>4940</v>
      </c>
      <c r="D5685">
        <v>0</v>
      </c>
      <c r="E5685" s="7">
        <v>46510</v>
      </c>
    </row>
    <row r="5686" spans="2:5" hidden="1" x14ac:dyDescent="0.25">
      <c r="B5686" t="s">
        <v>4939</v>
      </c>
      <c r="C5686" t="s">
        <v>4940</v>
      </c>
      <c r="D5686">
        <v>520</v>
      </c>
      <c r="E5686" s="7">
        <v>46510</v>
      </c>
    </row>
    <row r="5687" spans="2:5" hidden="1" x14ac:dyDescent="0.25">
      <c r="B5687" t="s">
        <v>4939</v>
      </c>
      <c r="C5687" t="s">
        <v>4940</v>
      </c>
      <c r="D5687">
        <v>0</v>
      </c>
      <c r="E5687" s="7">
        <v>46510</v>
      </c>
    </row>
    <row r="5688" spans="2:5" hidden="1" x14ac:dyDescent="0.25">
      <c r="B5688" t="s">
        <v>4939</v>
      </c>
      <c r="C5688" t="s">
        <v>4940</v>
      </c>
      <c r="D5688">
        <v>37340</v>
      </c>
      <c r="E5688" s="7">
        <v>46513</v>
      </c>
    </row>
    <row r="5689" spans="2:5" hidden="1" x14ac:dyDescent="0.25">
      <c r="B5689" t="s">
        <v>4939</v>
      </c>
      <c r="C5689" t="s">
        <v>4940</v>
      </c>
      <c r="D5689">
        <v>11320</v>
      </c>
      <c r="E5689" s="7">
        <v>46510</v>
      </c>
    </row>
    <row r="5690" spans="2:5" hidden="1" x14ac:dyDescent="0.25">
      <c r="B5690" t="s">
        <v>4939</v>
      </c>
      <c r="C5690" t="s">
        <v>4940</v>
      </c>
      <c r="D5690">
        <v>12440</v>
      </c>
      <c r="E5690" s="7">
        <v>46510</v>
      </c>
    </row>
    <row r="5691" spans="2:5" hidden="1" x14ac:dyDescent="0.25">
      <c r="B5691" t="s">
        <v>4939</v>
      </c>
      <c r="C5691" t="s">
        <v>4940</v>
      </c>
      <c r="D5691">
        <v>14640</v>
      </c>
      <c r="E5691" s="7">
        <v>46510</v>
      </c>
    </row>
    <row r="5692" spans="2:5" hidden="1" x14ac:dyDescent="0.25">
      <c r="B5692" t="s">
        <v>4939</v>
      </c>
      <c r="C5692" t="s">
        <v>4940</v>
      </c>
      <c r="D5692">
        <v>2260</v>
      </c>
      <c r="E5692" s="7">
        <v>46513</v>
      </c>
    </row>
    <row r="5693" spans="2:5" hidden="1" x14ac:dyDescent="0.25">
      <c r="B5693" t="s">
        <v>4939</v>
      </c>
      <c r="C5693" t="s">
        <v>4940</v>
      </c>
      <c r="D5693">
        <v>0</v>
      </c>
      <c r="E5693" s="7">
        <v>46087</v>
      </c>
    </row>
    <row r="5694" spans="2:5" hidden="1" x14ac:dyDescent="0.25">
      <c r="B5694" t="s">
        <v>4939</v>
      </c>
      <c r="C5694" t="s">
        <v>4940</v>
      </c>
      <c r="D5694">
        <v>0</v>
      </c>
      <c r="E5694" s="7">
        <v>46087</v>
      </c>
    </row>
    <row r="5695" spans="2:5" hidden="1" x14ac:dyDescent="0.25">
      <c r="B5695" t="s">
        <v>4939</v>
      </c>
      <c r="C5695" t="s">
        <v>4940</v>
      </c>
      <c r="D5695">
        <v>0</v>
      </c>
      <c r="E5695" s="7">
        <v>46087</v>
      </c>
    </row>
    <row r="5696" spans="2:5" hidden="1" x14ac:dyDescent="0.25">
      <c r="B5696" t="s">
        <v>4939</v>
      </c>
      <c r="C5696" t="s">
        <v>4940</v>
      </c>
      <c r="D5696">
        <v>0</v>
      </c>
      <c r="E5696" s="7">
        <v>46090</v>
      </c>
    </row>
    <row r="5697" spans="2:5" hidden="1" x14ac:dyDescent="0.25">
      <c r="B5697" t="s">
        <v>4939</v>
      </c>
      <c r="C5697" t="s">
        <v>4940</v>
      </c>
      <c r="D5697">
        <v>0</v>
      </c>
      <c r="E5697" s="7">
        <v>46091</v>
      </c>
    </row>
    <row r="5698" spans="2:5" hidden="1" x14ac:dyDescent="0.25">
      <c r="B5698" t="s">
        <v>4939</v>
      </c>
      <c r="C5698" t="s">
        <v>4940</v>
      </c>
      <c r="D5698">
        <v>0</v>
      </c>
      <c r="E5698" s="7">
        <v>46098</v>
      </c>
    </row>
    <row r="5699" spans="2:5" hidden="1" x14ac:dyDescent="0.25">
      <c r="B5699" t="s">
        <v>4939</v>
      </c>
      <c r="C5699" t="s">
        <v>4940</v>
      </c>
      <c r="D5699">
        <v>0</v>
      </c>
      <c r="E5699" s="7">
        <v>46098</v>
      </c>
    </row>
    <row r="5700" spans="2:5" hidden="1" x14ac:dyDescent="0.25">
      <c r="B5700" t="s">
        <v>4939</v>
      </c>
      <c r="C5700" t="s">
        <v>4940</v>
      </c>
      <c r="D5700">
        <v>0</v>
      </c>
      <c r="E5700" s="7">
        <v>46098</v>
      </c>
    </row>
    <row r="5701" spans="2:5" hidden="1" x14ac:dyDescent="0.25">
      <c r="B5701" t="s">
        <v>4939</v>
      </c>
      <c r="C5701" t="s">
        <v>4940</v>
      </c>
      <c r="D5701">
        <v>0</v>
      </c>
      <c r="E5701" s="7">
        <v>46098</v>
      </c>
    </row>
    <row r="5702" spans="2:5" hidden="1" x14ac:dyDescent="0.25">
      <c r="B5702" t="s">
        <v>4939</v>
      </c>
      <c r="C5702" t="s">
        <v>4940</v>
      </c>
      <c r="D5702">
        <v>0</v>
      </c>
      <c r="E5702" s="7">
        <v>46120</v>
      </c>
    </row>
    <row r="5703" spans="2:5" hidden="1" x14ac:dyDescent="0.25">
      <c r="B5703" t="s">
        <v>4939</v>
      </c>
      <c r="C5703" t="s">
        <v>4940</v>
      </c>
      <c r="D5703">
        <v>0</v>
      </c>
      <c r="E5703" s="7">
        <v>46105</v>
      </c>
    </row>
    <row r="5704" spans="2:5" hidden="1" x14ac:dyDescent="0.25">
      <c r="B5704" t="s">
        <v>4939</v>
      </c>
      <c r="C5704" t="s">
        <v>4940</v>
      </c>
      <c r="D5704">
        <v>0</v>
      </c>
      <c r="E5704" s="7">
        <v>46101</v>
      </c>
    </row>
    <row r="5705" spans="2:5" hidden="1" x14ac:dyDescent="0.25">
      <c r="B5705" t="s">
        <v>4939</v>
      </c>
      <c r="C5705" t="s">
        <v>4940</v>
      </c>
      <c r="D5705">
        <v>0</v>
      </c>
      <c r="E5705" s="7">
        <v>46101</v>
      </c>
    </row>
    <row r="5706" spans="2:5" hidden="1" x14ac:dyDescent="0.25">
      <c r="B5706" t="s">
        <v>4939</v>
      </c>
      <c r="C5706" t="s">
        <v>4940</v>
      </c>
      <c r="D5706">
        <v>0</v>
      </c>
      <c r="E5706" s="7">
        <v>46209</v>
      </c>
    </row>
    <row r="5707" spans="2:5" hidden="1" x14ac:dyDescent="0.25">
      <c r="B5707" t="s">
        <v>4939</v>
      </c>
      <c r="C5707" t="s">
        <v>4940</v>
      </c>
      <c r="D5707">
        <v>0</v>
      </c>
      <c r="E5707" s="7">
        <v>46209</v>
      </c>
    </row>
    <row r="5708" spans="2:5" hidden="1" x14ac:dyDescent="0.25">
      <c r="B5708" t="s">
        <v>4939</v>
      </c>
      <c r="C5708" t="s">
        <v>4940</v>
      </c>
      <c r="D5708">
        <v>0</v>
      </c>
      <c r="E5708" s="7">
        <v>46209</v>
      </c>
    </row>
    <row r="5709" spans="2:5" hidden="1" x14ac:dyDescent="0.25">
      <c r="B5709" t="s">
        <v>4939</v>
      </c>
      <c r="C5709" t="s">
        <v>4940</v>
      </c>
      <c r="D5709">
        <v>0</v>
      </c>
      <c r="E5709" s="7">
        <v>46209</v>
      </c>
    </row>
    <row r="5710" spans="2:5" hidden="1" x14ac:dyDescent="0.25">
      <c r="B5710" t="s">
        <v>4939</v>
      </c>
      <c r="C5710" t="s">
        <v>4940</v>
      </c>
      <c r="D5710">
        <v>0</v>
      </c>
      <c r="E5710" s="7">
        <v>46209</v>
      </c>
    </row>
    <row r="5711" spans="2:5" hidden="1" x14ac:dyDescent="0.25">
      <c r="B5711" t="s">
        <v>4939</v>
      </c>
      <c r="C5711" t="s">
        <v>4940</v>
      </c>
      <c r="D5711">
        <v>0</v>
      </c>
      <c r="E5711" s="7">
        <v>46223</v>
      </c>
    </row>
    <row r="5712" spans="2:5" hidden="1" x14ac:dyDescent="0.25">
      <c r="B5712" t="s">
        <v>4939</v>
      </c>
      <c r="C5712" t="s">
        <v>4940</v>
      </c>
      <c r="D5712">
        <v>0</v>
      </c>
      <c r="E5712" s="7">
        <v>46244</v>
      </c>
    </row>
    <row r="5713" spans="2:5" hidden="1" x14ac:dyDescent="0.25">
      <c r="B5713" t="s">
        <v>4939</v>
      </c>
      <c r="C5713" t="s">
        <v>4940</v>
      </c>
      <c r="D5713">
        <v>0</v>
      </c>
      <c r="E5713" s="7">
        <v>46247</v>
      </c>
    </row>
    <row r="5714" spans="2:5" hidden="1" x14ac:dyDescent="0.25">
      <c r="B5714" t="s">
        <v>4939</v>
      </c>
      <c r="C5714" t="s">
        <v>4940</v>
      </c>
      <c r="D5714">
        <v>0</v>
      </c>
      <c r="E5714" s="7">
        <v>46259</v>
      </c>
    </row>
    <row r="5715" spans="2:5" hidden="1" x14ac:dyDescent="0.25">
      <c r="B5715" t="s">
        <v>4939</v>
      </c>
      <c r="C5715" t="s">
        <v>4940</v>
      </c>
      <c r="D5715">
        <v>0</v>
      </c>
      <c r="E5715" s="7">
        <v>46510</v>
      </c>
    </row>
    <row r="5716" spans="2:5" hidden="1" x14ac:dyDescent="0.25">
      <c r="B5716" t="s">
        <v>4939</v>
      </c>
      <c r="C5716" t="s">
        <v>4940</v>
      </c>
      <c r="D5716">
        <v>0</v>
      </c>
      <c r="E5716" s="7">
        <v>46510</v>
      </c>
    </row>
    <row r="5717" spans="2:5" hidden="1" x14ac:dyDescent="0.25">
      <c r="B5717" t="s">
        <v>4939</v>
      </c>
      <c r="C5717" t="s">
        <v>4940</v>
      </c>
      <c r="D5717">
        <v>0</v>
      </c>
      <c r="E5717" s="7">
        <v>46513</v>
      </c>
    </row>
    <row r="5718" spans="2:5" hidden="1" x14ac:dyDescent="0.25">
      <c r="B5718" t="s">
        <v>4939</v>
      </c>
      <c r="C5718" t="s">
        <v>4940</v>
      </c>
      <c r="D5718">
        <v>0</v>
      </c>
      <c r="E5718" s="7">
        <v>46510</v>
      </c>
    </row>
    <row r="5719" spans="2:5" hidden="1" x14ac:dyDescent="0.25">
      <c r="B5719" t="s">
        <v>4939</v>
      </c>
      <c r="C5719" t="s">
        <v>4940</v>
      </c>
      <c r="D5719">
        <v>0</v>
      </c>
      <c r="E5719" s="7">
        <v>46510</v>
      </c>
    </row>
    <row r="5720" spans="2:5" hidden="1" x14ac:dyDescent="0.25">
      <c r="B5720" t="s">
        <v>4939</v>
      </c>
      <c r="C5720" t="s">
        <v>4940</v>
      </c>
      <c r="D5720">
        <v>0</v>
      </c>
      <c r="E5720" s="7">
        <v>46510</v>
      </c>
    </row>
    <row r="5721" spans="2:5" hidden="1" x14ac:dyDescent="0.25">
      <c r="B5721" t="s">
        <v>4939</v>
      </c>
      <c r="C5721" t="s">
        <v>4940</v>
      </c>
      <c r="D5721">
        <v>0</v>
      </c>
      <c r="E5721" s="7">
        <v>46513</v>
      </c>
    </row>
    <row r="5722" spans="2:5" hidden="1" x14ac:dyDescent="0.25">
      <c r="B5722" t="s">
        <v>4939</v>
      </c>
      <c r="C5722" t="s">
        <v>4940</v>
      </c>
      <c r="D5722">
        <v>0</v>
      </c>
      <c r="E5722" s="7">
        <v>46083</v>
      </c>
    </row>
    <row r="5723" spans="2:5" hidden="1" x14ac:dyDescent="0.25">
      <c r="B5723" t="s">
        <v>4939</v>
      </c>
      <c r="C5723" t="s">
        <v>4940</v>
      </c>
      <c r="D5723">
        <v>0</v>
      </c>
      <c r="E5723" s="7">
        <v>46098</v>
      </c>
    </row>
    <row r="5724" spans="2:5" hidden="1" x14ac:dyDescent="0.25">
      <c r="B5724" t="s">
        <v>4939</v>
      </c>
      <c r="C5724" t="s">
        <v>4940</v>
      </c>
      <c r="D5724">
        <v>0</v>
      </c>
      <c r="E5724" s="7">
        <v>46098</v>
      </c>
    </row>
    <row r="5725" spans="2:5" hidden="1" x14ac:dyDescent="0.25">
      <c r="B5725" t="s">
        <v>4939</v>
      </c>
      <c r="C5725" t="s">
        <v>4940</v>
      </c>
      <c r="D5725">
        <v>0</v>
      </c>
      <c r="E5725" s="7">
        <v>46098</v>
      </c>
    </row>
    <row r="5726" spans="2:5" hidden="1" x14ac:dyDescent="0.25">
      <c r="B5726" t="s">
        <v>4939</v>
      </c>
      <c r="C5726" t="s">
        <v>4940</v>
      </c>
      <c r="D5726">
        <v>0</v>
      </c>
      <c r="E5726" s="7">
        <v>46272</v>
      </c>
    </row>
    <row r="5727" spans="2:5" hidden="1" x14ac:dyDescent="0.25">
      <c r="B5727" t="s">
        <v>4939</v>
      </c>
      <c r="C5727" t="s">
        <v>4940</v>
      </c>
      <c r="D5727">
        <v>0</v>
      </c>
      <c r="E5727" s="7">
        <v>46277</v>
      </c>
    </row>
    <row r="5728" spans="2:5" hidden="1" x14ac:dyDescent="0.25">
      <c r="B5728" t="s">
        <v>4939</v>
      </c>
      <c r="C5728" t="s">
        <v>4940</v>
      </c>
      <c r="D5728">
        <v>0</v>
      </c>
      <c r="E5728" s="7">
        <v>46293</v>
      </c>
    </row>
    <row r="5729" spans="2:5" hidden="1" x14ac:dyDescent="0.25">
      <c r="B5729" t="s">
        <v>4939</v>
      </c>
      <c r="C5729" t="s">
        <v>4940</v>
      </c>
      <c r="D5729">
        <v>0</v>
      </c>
      <c r="E5729" s="7">
        <v>46291</v>
      </c>
    </row>
    <row r="5730" spans="2:5" hidden="1" x14ac:dyDescent="0.25">
      <c r="B5730" t="s">
        <v>4939</v>
      </c>
      <c r="C5730" t="s">
        <v>4940</v>
      </c>
      <c r="D5730">
        <v>0</v>
      </c>
      <c r="E5730" s="7">
        <v>46293</v>
      </c>
    </row>
    <row r="5731" spans="2:5" hidden="1" x14ac:dyDescent="0.25">
      <c r="B5731" t="s">
        <v>4939</v>
      </c>
      <c r="C5731" t="s">
        <v>4940</v>
      </c>
      <c r="D5731">
        <v>0</v>
      </c>
      <c r="E5731" s="7">
        <v>46279</v>
      </c>
    </row>
    <row r="5732" spans="2:5" hidden="1" x14ac:dyDescent="0.25">
      <c r="B5732" t="s">
        <v>4939</v>
      </c>
      <c r="C5732" t="s">
        <v>4940</v>
      </c>
      <c r="D5732">
        <v>0</v>
      </c>
      <c r="E5732" s="7">
        <v>46419</v>
      </c>
    </row>
    <row r="5733" spans="2:5" hidden="1" x14ac:dyDescent="0.25">
      <c r="B5733" t="s">
        <v>4939</v>
      </c>
      <c r="C5733" t="s">
        <v>4940</v>
      </c>
      <c r="D5733">
        <v>0</v>
      </c>
      <c r="E5733" s="7">
        <v>46402</v>
      </c>
    </row>
    <row r="5734" spans="2:5" hidden="1" x14ac:dyDescent="0.25">
      <c r="B5734" t="s">
        <v>4939</v>
      </c>
      <c r="C5734" t="s">
        <v>4940</v>
      </c>
      <c r="D5734">
        <v>0</v>
      </c>
      <c r="E5734" s="7">
        <v>46451</v>
      </c>
    </row>
    <row r="5735" spans="2:5" hidden="1" x14ac:dyDescent="0.25">
      <c r="B5735" t="s">
        <v>4939</v>
      </c>
      <c r="C5735" t="s">
        <v>4940</v>
      </c>
      <c r="D5735">
        <v>2000</v>
      </c>
      <c r="E5735" s="7">
        <v>46510</v>
      </c>
    </row>
    <row r="5736" spans="2:5" hidden="1" x14ac:dyDescent="0.25">
      <c r="B5736" t="s">
        <v>4943</v>
      </c>
      <c r="C5736" t="s">
        <v>4944</v>
      </c>
      <c r="D5736">
        <v>0</v>
      </c>
      <c r="E5736" s="7" t="s">
        <v>30</v>
      </c>
    </row>
    <row r="5737" spans="2:5" hidden="1" x14ac:dyDescent="0.25">
      <c r="B5737" t="s">
        <v>4943</v>
      </c>
      <c r="C5737" t="s">
        <v>4944</v>
      </c>
      <c r="D5737">
        <v>0</v>
      </c>
      <c r="E5737" s="7">
        <v>46419</v>
      </c>
    </row>
    <row r="5738" spans="2:5" hidden="1" x14ac:dyDescent="0.25">
      <c r="B5738" t="s">
        <v>4943</v>
      </c>
      <c r="C5738" t="s">
        <v>4944</v>
      </c>
      <c r="D5738">
        <v>0</v>
      </c>
      <c r="E5738" s="7">
        <v>46082</v>
      </c>
    </row>
    <row r="5739" spans="2:5" hidden="1" x14ac:dyDescent="0.25">
      <c r="B5739" t="s">
        <v>4943</v>
      </c>
      <c r="C5739" t="s">
        <v>4944</v>
      </c>
      <c r="D5739">
        <v>3011</v>
      </c>
      <c r="E5739" s="7">
        <v>46478</v>
      </c>
    </row>
    <row r="5740" spans="2:5" hidden="1" x14ac:dyDescent="0.25">
      <c r="B5740" t="s">
        <v>4943</v>
      </c>
      <c r="C5740" t="s">
        <v>4944</v>
      </c>
      <c r="D5740">
        <v>0</v>
      </c>
      <c r="E5740" s="7">
        <v>46174</v>
      </c>
    </row>
    <row r="5741" spans="2:5" hidden="1" x14ac:dyDescent="0.25">
      <c r="B5741" t="s">
        <v>4943</v>
      </c>
      <c r="C5741" t="s">
        <v>4944</v>
      </c>
      <c r="D5741">
        <v>0</v>
      </c>
      <c r="E5741" s="7">
        <v>46478</v>
      </c>
    </row>
    <row r="5742" spans="2:5" hidden="1" x14ac:dyDescent="0.25">
      <c r="B5742" t="s">
        <v>4943</v>
      </c>
      <c r="C5742" t="s">
        <v>4944</v>
      </c>
      <c r="D5742">
        <v>0</v>
      </c>
      <c r="E5742" s="7">
        <v>46447</v>
      </c>
    </row>
    <row r="5743" spans="2:5" hidden="1" x14ac:dyDescent="0.25">
      <c r="B5743" t="s">
        <v>4943</v>
      </c>
      <c r="C5743" t="s">
        <v>4944</v>
      </c>
      <c r="D5743">
        <v>0</v>
      </c>
      <c r="E5743" s="7">
        <v>46204</v>
      </c>
    </row>
    <row r="5744" spans="2:5" hidden="1" x14ac:dyDescent="0.25">
      <c r="B5744" t="s">
        <v>4943</v>
      </c>
      <c r="C5744" t="s">
        <v>4944</v>
      </c>
      <c r="D5744">
        <v>0</v>
      </c>
      <c r="E5744" s="7">
        <v>46204</v>
      </c>
    </row>
    <row r="5745" spans="2:5" hidden="1" x14ac:dyDescent="0.25">
      <c r="B5745" t="s">
        <v>4943</v>
      </c>
      <c r="C5745" t="s">
        <v>4944</v>
      </c>
      <c r="D5745">
        <v>1539</v>
      </c>
      <c r="E5745" s="7">
        <v>46478</v>
      </c>
    </row>
    <row r="5746" spans="2:5" hidden="1" x14ac:dyDescent="0.25">
      <c r="B5746" t="s">
        <v>4943</v>
      </c>
      <c r="C5746" t="s">
        <v>4944</v>
      </c>
      <c r="D5746">
        <v>0</v>
      </c>
      <c r="E5746" s="7">
        <v>46478</v>
      </c>
    </row>
    <row r="5747" spans="2:5" hidden="1" x14ac:dyDescent="0.25">
      <c r="B5747" t="s">
        <v>4943</v>
      </c>
      <c r="C5747" t="s">
        <v>4944</v>
      </c>
      <c r="D5747">
        <v>0</v>
      </c>
      <c r="E5747" s="7">
        <v>46199</v>
      </c>
    </row>
    <row r="5748" spans="2:5" hidden="1" x14ac:dyDescent="0.25">
      <c r="B5748" t="s">
        <v>4943</v>
      </c>
      <c r="C5748" t="s">
        <v>4944</v>
      </c>
      <c r="D5748">
        <v>20000</v>
      </c>
      <c r="E5748" s="7">
        <v>46539</v>
      </c>
    </row>
    <row r="5749" spans="2:5" hidden="1" x14ac:dyDescent="0.25">
      <c r="B5749" t="s">
        <v>4943</v>
      </c>
      <c r="C5749" t="s">
        <v>4944</v>
      </c>
      <c r="D5749">
        <v>0</v>
      </c>
      <c r="E5749" s="7">
        <v>46419</v>
      </c>
    </row>
    <row r="5750" spans="2:5" hidden="1" x14ac:dyDescent="0.25">
      <c r="B5750" t="s">
        <v>4943</v>
      </c>
      <c r="C5750" t="s">
        <v>4944</v>
      </c>
      <c r="D5750">
        <v>0</v>
      </c>
      <c r="E5750" s="7">
        <v>46235</v>
      </c>
    </row>
    <row r="5751" spans="2:5" hidden="1" x14ac:dyDescent="0.25">
      <c r="B5751" t="s">
        <v>4943</v>
      </c>
      <c r="C5751" t="s">
        <v>4944</v>
      </c>
      <c r="D5751">
        <v>0</v>
      </c>
      <c r="E5751" s="7">
        <v>46235</v>
      </c>
    </row>
    <row r="5752" spans="2:5" hidden="1" x14ac:dyDescent="0.25">
      <c r="B5752" t="s">
        <v>4943</v>
      </c>
      <c r="C5752" t="s">
        <v>4944</v>
      </c>
      <c r="D5752">
        <v>0</v>
      </c>
      <c r="E5752" s="7">
        <v>46235</v>
      </c>
    </row>
    <row r="5753" spans="2:5" hidden="1" x14ac:dyDescent="0.25">
      <c r="B5753" t="s">
        <v>4943</v>
      </c>
      <c r="C5753" t="s">
        <v>4944</v>
      </c>
      <c r="D5753">
        <v>0</v>
      </c>
      <c r="E5753" s="7">
        <v>46266</v>
      </c>
    </row>
    <row r="5754" spans="2:5" hidden="1" x14ac:dyDescent="0.25">
      <c r="B5754" t="s">
        <v>4943</v>
      </c>
      <c r="C5754" t="s">
        <v>4944</v>
      </c>
      <c r="D5754">
        <v>0</v>
      </c>
      <c r="E5754" s="7">
        <v>46235</v>
      </c>
    </row>
    <row r="5755" spans="2:5" hidden="1" x14ac:dyDescent="0.25">
      <c r="B5755" t="s">
        <v>4943</v>
      </c>
      <c r="C5755" t="s">
        <v>4944</v>
      </c>
      <c r="D5755">
        <v>0</v>
      </c>
      <c r="E5755" s="7">
        <v>46235</v>
      </c>
    </row>
    <row r="5756" spans="2:5" hidden="1" x14ac:dyDescent="0.25">
      <c r="B5756" t="s">
        <v>4943</v>
      </c>
      <c r="C5756" t="s">
        <v>4944</v>
      </c>
      <c r="D5756">
        <v>0</v>
      </c>
      <c r="E5756" s="7">
        <v>46235</v>
      </c>
    </row>
    <row r="5757" spans="2:5" hidden="1" x14ac:dyDescent="0.25">
      <c r="B5757" t="s">
        <v>4943</v>
      </c>
      <c r="C5757" t="s">
        <v>4944</v>
      </c>
      <c r="D5757">
        <v>0</v>
      </c>
      <c r="E5757" s="7">
        <v>46204</v>
      </c>
    </row>
    <row r="5758" spans="2:5" hidden="1" x14ac:dyDescent="0.25">
      <c r="B5758" t="s">
        <v>4943</v>
      </c>
      <c r="C5758" t="s">
        <v>4944</v>
      </c>
      <c r="D5758">
        <v>0</v>
      </c>
      <c r="E5758" s="7">
        <v>46204</v>
      </c>
    </row>
    <row r="5759" spans="2:5" hidden="1" x14ac:dyDescent="0.25">
      <c r="B5759" t="s">
        <v>4943</v>
      </c>
      <c r="C5759" t="s">
        <v>4944</v>
      </c>
      <c r="D5759">
        <v>0</v>
      </c>
      <c r="E5759" s="7">
        <v>46235</v>
      </c>
    </row>
    <row r="5760" spans="2:5" hidden="1" x14ac:dyDescent="0.25">
      <c r="B5760" t="s">
        <v>4943</v>
      </c>
      <c r="C5760" t="s">
        <v>4944</v>
      </c>
      <c r="D5760">
        <v>0</v>
      </c>
      <c r="E5760" s="7">
        <v>46225</v>
      </c>
    </row>
    <row r="5761" spans="2:5" hidden="1" x14ac:dyDescent="0.25">
      <c r="B5761" t="s">
        <v>4943</v>
      </c>
      <c r="C5761" t="s">
        <v>4944</v>
      </c>
      <c r="D5761">
        <v>0</v>
      </c>
      <c r="E5761" s="7">
        <v>46296</v>
      </c>
    </row>
    <row r="5762" spans="2:5" hidden="1" x14ac:dyDescent="0.25">
      <c r="B5762" t="s">
        <v>4943</v>
      </c>
      <c r="C5762" t="s">
        <v>4944</v>
      </c>
      <c r="D5762">
        <v>0</v>
      </c>
      <c r="E5762" s="7">
        <v>46478</v>
      </c>
    </row>
    <row r="5763" spans="2:5" hidden="1" x14ac:dyDescent="0.25">
      <c r="B5763" t="s">
        <v>4943</v>
      </c>
      <c r="C5763" t="s">
        <v>4944</v>
      </c>
      <c r="D5763">
        <v>0</v>
      </c>
      <c r="E5763" s="7">
        <v>46478</v>
      </c>
    </row>
    <row r="5764" spans="2:5" hidden="1" x14ac:dyDescent="0.25">
      <c r="B5764" t="s">
        <v>4943</v>
      </c>
      <c r="C5764" t="s">
        <v>4944</v>
      </c>
      <c r="D5764">
        <v>0</v>
      </c>
      <c r="E5764" s="7">
        <v>46235</v>
      </c>
    </row>
    <row r="5765" spans="2:5" hidden="1" x14ac:dyDescent="0.25">
      <c r="B5765" t="s">
        <v>4943</v>
      </c>
      <c r="C5765" t="s">
        <v>4944</v>
      </c>
      <c r="D5765">
        <v>0</v>
      </c>
      <c r="E5765" s="7">
        <v>46296</v>
      </c>
    </row>
    <row r="5766" spans="2:5" hidden="1" x14ac:dyDescent="0.25">
      <c r="B5766" t="s">
        <v>4970</v>
      </c>
      <c r="C5766" t="s">
        <v>598</v>
      </c>
      <c r="D5766">
        <v>0</v>
      </c>
      <c r="E5766" s="7" t="s">
        <v>30</v>
      </c>
    </row>
    <row r="5767" spans="2:5" hidden="1" x14ac:dyDescent="0.25">
      <c r="B5767" t="s">
        <v>4970</v>
      </c>
      <c r="C5767" t="s">
        <v>598</v>
      </c>
      <c r="D5767">
        <v>0</v>
      </c>
      <c r="E5767" s="7">
        <v>45931</v>
      </c>
    </row>
    <row r="5768" spans="2:5" hidden="1" x14ac:dyDescent="0.25">
      <c r="B5768" t="s">
        <v>4970</v>
      </c>
      <c r="C5768" t="s">
        <v>598</v>
      </c>
      <c r="D5768">
        <v>0</v>
      </c>
      <c r="E5768" s="7">
        <v>45931</v>
      </c>
    </row>
    <row r="5769" spans="2:5" hidden="1" x14ac:dyDescent="0.25">
      <c r="B5769" t="s">
        <v>4970</v>
      </c>
      <c r="C5769" t="s">
        <v>598</v>
      </c>
      <c r="D5769">
        <v>0</v>
      </c>
      <c r="E5769" s="7">
        <v>46143</v>
      </c>
    </row>
    <row r="5770" spans="2:5" hidden="1" x14ac:dyDescent="0.25">
      <c r="B5770" t="s">
        <v>4970</v>
      </c>
      <c r="C5770" t="s">
        <v>598</v>
      </c>
      <c r="D5770">
        <v>0</v>
      </c>
      <c r="E5770" s="7">
        <v>46174</v>
      </c>
    </row>
    <row r="5771" spans="2:5" hidden="1" x14ac:dyDescent="0.25">
      <c r="B5771" t="s">
        <v>4970</v>
      </c>
      <c r="C5771" t="s">
        <v>598</v>
      </c>
      <c r="D5771">
        <v>0</v>
      </c>
      <c r="E5771" s="7">
        <v>46204</v>
      </c>
    </row>
    <row r="5772" spans="2:5" hidden="1" x14ac:dyDescent="0.25">
      <c r="B5772" t="s">
        <v>4970</v>
      </c>
      <c r="C5772" t="s">
        <v>598</v>
      </c>
      <c r="D5772">
        <v>0</v>
      </c>
      <c r="E5772" s="7">
        <v>46174</v>
      </c>
    </row>
    <row r="5773" spans="2:5" hidden="1" x14ac:dyDescent="0.25">
      <c r="B5773" t="s">
        <v>4970</v>
      </c>
      <c r="C5773" t="s">
        <v>598</v>
      </c>
      <c r="D5773">
        <v>0</v>
      </c>
      <c r="E5773" s="7">
        <v>46174</v>
      </c>
    </row>
    <row r="5774" spans="2:5" hidden="1" x14ac:dyDescent="0.25">
      <c r="B5774" t="s">
        <v>4970</v>
      </c>
      <c r="C5774" t="s">
        <v>598</v>
      </c>
      <c r="D5774">
        <v>0</v>
      </c>
      <c r="E5774" s="7">
        <v>46113</v>
      </c>
    </row>
    <row r="5775" spans="2:5" hidden="1" x14ac:dyDescent="0.25">
      <c r="B5775" t="s">
        <v>4970</v>
      </c>
      <c r="C5775" t="s">
        <v>598</v>
      </c>
      <c r="D5775">
        <v>0</v>
      </c>
      <c r="E5775" s="7">
        <v>46113</v>
      </c>
    </row>
    <row r="5776" spans="2:5" hidden="1" x14ac:dyDescent="0.25">
      <c r="B5776" t="s">
        <v>4970</v>
      </c>
      <c r="C5776" t="s">
        <v>598</v>
      </c>
      <c r="D5776">
        <v>0</v>
      </c>
      <c r="E5776" s="7">
        <v>46143</v>
      </c>
    </row>
    <row r="5777" spans="2:5" hidden="1" x14ac:dyDescent="0.25">
      <c r="B5777" t="s">
        <v>4970</v>
      </c>
      <c r="C5777" t="s">
        <v>598</v>
      </c>
      <c r="D5777">
        <v>0</v>
      </c>
      <c r="E5777" s="7">
        <v>46174</v>
      </c>
    </row>
    <row r="5778" spans="2:5" hidden="1" x14ac:dyDescent="0.25">
      <c r="B5778" t="s">
        <v>4970</v>
      </c>
      <c r="C5778" t="s">
        <v>598</v>
      </c>
      <c r="D5778">
        <v>0</v>
      </c>
      <c r="E5778" s="7">
        <v>46235</v>
      </c>
    </row>
    <row r="5779" spans="2:5" hidden="1" x14ac:dyDescent="0.25">
      <c r="B5779" t="s">
        <v>4970</v>
      </c>
      <c r="C5779" t="s">
        <v>598</v>
      </c>
      <c r="D5779">
        <v>0</v>
      </c>
      <c r="E5779" s="7">
        <v>46296</v>
      </c>
    </row>
    <row r="5780" spans="2:5" hidden="1" x14ac:dyDescent="0.25">
      <c r="B5780" t="s">
        <v>4970</v>
      </c>
      <c r="C5780" t="s">
        <v>598</v>
      </c>
      <c r="D5780">
        <v>0</v>
      </c>
      <c r="E5780" s="7">
        <v>46204</v>
      </c>
    </row>
    <row r="5781" spans="2:5" hidden="1" x14ac:dyDescent="0.25">
      <c r="B5781" t="s">
        <v>4970</v>
      </c>
      <c r="C5781" t="s">
        <v>598</v>
      </c>
      <c r="D5781">
        <v>0</v>
      </c>
      <c r="E5781" s="7">
        <v>46235</v>
      </c>
    </row>
    <row r="5782" spans="2:5" hidden="1" x14ac:dyDescent="0.25">
      <c r="B5782" t="s">
        <v>4970</v>
      </c>
      <c r="C5782" t="s">
        <v>598</v>
      </c>
      <c r="D5782">
        <v>0</v>
      </c>
      <c r="E5782" s="7">
        <v>46296</v>
      </c>
    </row>
    <row r="5783" spans="2:5" hidden="1" x14ac:dyDescent="0.25">
      <c r="B5783" t="s">
        <v>4970</v>
      </c>
      <c r="C5783" t="s">
        <v>598</v>
      </c>
      <c r="D5783">
        <v>0</v>
      </c>
      <c r="E5783" s="7">
        <v>46296</v>
      </c>
    </row>
    <row r="5784" spans="2:5" hidden="1" x14ac:dyDescent="0.25">
      <c r="B5784" t="s">
        <v>4970</v>
      </c>
      <c r="C5784" t="s">
        <v>598</v>
      </c>
      <c r="D5784">
        <v>0</v>
      </c>
      <c r="E5784" s="7">
        <v>46296</v>
      </c>
    </row>
    <row r="5785" spans="2:5" hidden="1" x14ac:dyDescent="0.25">
      <c r="B5785" t="s">
        <v>4970</v>
      </c>
      <c r="C5785" t="s">
        <v>598</v>
      </c>
      <c r="D5785">
        <v>0</v>
      </c>
      <c r="E5785" s="7">
        <v>46327</v>
      </c>
    </row>
    <row r="5786" spans="2:5" hidden="1" x14ac:dyDescent="0.25">
      <c r="B5786" t="s">
        <v>4970</v>
      </c>
      <c r="C5786" t="s">
        <v>598</v>
      </c>
      <c r="D5786">
        <v>0</v>
      </c>
      <c r="E5786" s="7">
        <v>46357</v>
      </c>
    </row>
    <row r="5787" spans="2:5" hidden="1" x14ac:dyDescent="0.25">
      <c r="B5787" t="s">
        <v>4970</v>
      </c>
      <c r="C5787" t="s">
        <v>598</v>
      </c>
      <c r="D5787">
        <v>7500</v>
      </c>
      <c r="E5787" s="7">
        <v>46539</v>
      </c>
    </row>
    <row r="5788" spans="2:5" hidden="1" x14ac:dyDescent="0.25">
      <c r="B5788" t="s">
        <v>4970</v>
      </c>
      <c r="C5788" t="s">
        <v>598</v>
      </c>
      <c r="D5788">
        <v>0</v>
      </c>
      <c r="E5788" s="7">
        <v>46419</v>
      </c>
    </row>
    <row r="5789" spans="2:5" hidden="1" x14ac:dyDescent="0.25">
      <c r="B5789" t="s">
        <v>4970</v>
      </c>
      <c r="C5789" t="s">
        <v>598</v>
      </c>
      <c r="D5789">
        <v>0</v>
      </c>
      <c r="E5789" s="7">
        <v>46419</v>
      </c>
    </row>
    <row r="5790" spans="2:5" hidden="1" x14ac:dyDescent="0.25">
      <c r="B5790" t="s">
        <v>4970</v>
      </c>
      <c r="C5790" t="s">
        <v>598</v>
      </c>
      <c r="D5790">
        <v>0</v>
      </c>
      <c r="E5790" s="7">
        <v>46419</v>
      </c>
    </row>
    <row r="5791" spans="2:5" hidden="1" x14ac:dyDescent="0.25">
      <c r="B5791" t="s">
        <v>4970</v>
      </c>
      <c r="C5791" t="s">
        <v>598</v>
      </c>
      <c r="D5791">
        <v>0</v>
      </c>
      <c r="E5791" s="7">
        <v>46478</v>
      </c>
    </row>
    <row r="5792" spans="2:5" hidden="1" x14ac:dyDescent="0.25">
      <c r="B5792" t="s">
        <v>4970</v>
      </c>
      <c r="C5792" t="s">
        <v>598</v>
      </c>
      <c r="D5792">
        <v>1360</v>
      </c>
      <c r="E5792" s="7">
        <v>46478</v>
      </c>
    </row>
    <row r="5793" spans="2:5" hidden="1" x14ac:dyDescent="0.25">
      <c r="B5793" t="s">
        <v>4970</v>
      </c>
      <c r="C5793" t="s">
        <v>598</v>
      </c>
      <c r="D5793">
        <v>0</v>
      </c>
      <c r="E5793" s="7">
        <v>46296</v>
      </c>
    </row>
    <row r="5794" spans="2:5" hidden="1" x14ac:dyDescent="0.25">
      <c r="B5794" t="s">
        <v>4970</v>
      </c>
      <c r="C5794" t="s">
        <v>598</v>
      </c>
      <c r="D5794">
        <v>0</v>
      </c>
      <c r="E5794" s="7">
        <v>46296</v>
      </c>
    </row>
    <row r="5795" spans="2:5" hidden="1" x14ac:dyDescent="0.25">
      <c r="B5795" t="s">
        <v>4970</v>
      </c>
      <c r="C5795" t="s">
        <v>598</v>
      </c>
      <c r="D5795">
        <v>0</v>
      </c>
      <c r="E5795" s="7">
        <v>46447</v>
      </c>
    </row>
    <row r="5796" spans="2:5" hidden="1" x14ac:dyDescent="0.25">
      <c r="B5796" t="s">
        <v>4970</v>
      </c>
      <c r="C5796" t="s">
        <v>598</v>
      </c>
      <c r="D5796">
        <v>0</v>
      </c>
      <c r="E5796" s="7">
        <v>46478</v>
      </c>
    </row>
    <row r="5797" spans="2:5" hidden="1" x14ac:dyDescent="0.25">
      <c r="B5797" t="s">
        <v>4970</v>
      </c>
      <c r="C5797" t="s">
        <v>598</v>
      </c>
      <c r="D5797">
        <v>0</v>
      </c>
      <c r="E5797" s="7">
        <v>46478</v>
      </c>
    </row>
    <row r="5798" spans="2:5" hidden="1" x14ac:dyDescent="0.25">
      <c r="B5798" t="s">
        <v>4970</v>
      </c>
      <c r="C5798" t="s">
        <v>598</v>
      </c>
      <c r="D5798">
        <v>0</v>
      </c>
      <c r="E5798" s="7">
        <v>46478</v>
      </c>
    </row>
    <row r="5799" spans="2:5" hidden="1" x14ac:dyDescent="0.25">
      <c r="B5799" t="s">
        <v>4970</v>
      </c>
      <c r="C5799" t="s">
        <v>598</v>
      </c>
      <c r="D5799">
        <v>0</v>
      </c>
      <c r="E5799" s="7">
        <v>46478</v>
      </c>
    </row>
    <row r="5800" spans="2:5" hidden="1" x14ac:dyDescent="0.25">
      <c r="B5800" t="s">
        <v>4970</v>
      </c>
      <c r="C5800" t="s">
        <v>598</v>
      </c>
      <c r="D5800">
        <v>0</v>
      </c>
      <c r="E5800" s="7">
        <v>45931</v>
      </c>
    </row>
    <row r="5801" spans="2:5" hidden="1" x14ac:dyDescent="0.25">
      <c r="B5801" t="s">
        <v>4970</v>
      </c>
      <c r="C5801" t="s">
        <v>598</v>
      </c>
      <c r="D5801">
        <v>0</v>
      </c>
      <c r="E5801" s="7">
        <v>45901</v>
      </c>
    </row>
    <row r="5802" spans="2:5" hidden="1" x14ac:dyDescent="0.25">
      <c r="B5802" t="s">
        <v>4970</v>
      </c>
      <c r="C5802" t="s">
        <v>598</v>
      </c>
      <c r="D5802">
        <v>0</v>
      </c>
      <c r="E5802" s="7">
        <v>45931</v>
      </c>
    </row>
    <row r="5803" spans="2:5" hidden="1" x14ac:dyDescent="0.25">
      <c r="B5803" t="s">
        <v>4970</v>
      </c>
      <c r="C5803" t="s">
        <v>598</v>
      </c>
      <c r="D5803">
        <v>0</v>
      </c>
      <c r="E5803" s="7" t="s">
        <v>30</v>
      </c>
    </row>
    <row r="5804" spans="2:5" hidden="1" x14ac:dyDescent="0.25">
      <c r="B5804" t="s">
        <v>4970</v>
      </c>
      <c r="C5804" t="s">
        <v>598</v>
      </c>
      <c r="D5804">
        <v>0</v>
      </c>
      <c r="E5804" s="7">
        <v>46478</v>
      </c>
    </row>
    <row r="5805" spans="2:5" hidden="1" x14ac:dyDescent="0.25">
      <c r="B5805" t="s">
        <v>4970</v>
      </c>
      <c r="C5805" t="s">
        <v>598</v>
      </c>
      <c r="D5805">
        <v>0</v>
      </c>
      <c r="E5805" s="7">
        <v>46478</v>
      </c>
    </row>
    <row r="5806" spans="2:5" hidden="1" x14ac:dyDescent="0.25">
      <c r="B5806" t="s">
        <v>4970</v>
      </c>
      <c r="C5806" t="s">
        <v>598</v>
      </c>
      <c r="D5806">
        <v>0</v>
      </c>
      <c r="E5806" s="7">
        <v>46478</v>
      </c>
    </row>
    <row r="5807" spans="2:5" hidden="1" x14ac:dyDescent="0.25">
      <c r="B5807" t="s">
        <v>4970</v>
      </c>
      <c r="C5807" t="s">
        <v>598</v>
      </c>
      <c r="D5807">
        <v>0</v>
      </c>
      <c r="E5807" s="7">
        <v>46478</v>
      </c>
    </row>
    <row r="5808" spans="2:5" hidden="1" x14ac:dyDescent="0.25">
      <c r="B5808" t="s">
        <v>4970</v>
      </c>
      <c r="C5808" t="s">
        <v>598</v>
      </c>
      <c r="D5808">
        <v>0</v>
      </c>
      <c r="E5808" s="7">
        <v>45931</v>
      </c>
    </row>
    <row r="5809" spans="2:5" hidden="1" x14ac:dyDescent="0.25">
      <c r="B5809" t="s">
        <v>4999</v>
      </c>
      <c r="C5809" t="s">
        <v>5000</v>
      </c>
      <c r="D5809">
        <v>0</v>
      </c>
      <c r="E5809" s="7">
        <v>45953</v>
      </c>
    </row>
    <row r="5810" spans="2:5" hidden="1" x14ac:dyDescent="0.25">
      <c r="B5810" t="s">
        <v>4999</v>
      </c>
      <c r="C5810" t="s">
        <v>5000</v>
      </c>
      <c r="D5810">
        <v>0</v>
      </c>
      <c r="E5810" s="7">
        <v>45953</v>
      </c>
    </row>
    <row r="5811" spans="2:5" hidden="1" x14ac:dyDescent="0.25">
      <c r="B5811" t="s">
        <v>4999</v>
      </c>
      <c r="C5811" t="s">
        <v>5000</v>
      </c>
      <c r="D5811">
        <v>0</v>
      </c>
      <c r="E5811" s="7">
        <v>45961</v>
      </c>
    </row>
    <row r="5812" spans="2:5" hidden="1" x14ac:dyDescent="0.25">
      <c r="B5812" t="s">
        <v>4999</v>
      </c>
      <c r="C5812" t="s">
        <v>5000</v>
      </c>
      <c r="D5812">
        <v>0</v>
      </c>
      <c r="E5812" s="7">
        <v>45961</v>
      </c>
    </row>
    <row r="5813" spans="2:5" hidden="1" x14ac:dyDescent="0.25">
      <c r="B5813" t="s">
        <v>4999</v>
      </c>
      <c r="C5813" t="s">
        <v>5000</v>
      </c>
      <c r="D5813">
        <v>0</v>
      </c>
      <c r="E5813" s="7">
        <v>46020</v>
      </c>
    </row>
    <row r="5814" spans="2:5" hidden="1" x14ac:dyDescent="0.25">
      <c r="B5814" t="s">
        <v>4999</v>
      </c>
      <c r="C5814" t="s">
        <v>5000</v>
      </c>
      <c r="D5814">
        <v>0</v>
      </c>
      <c r="E5814" s="7">
        <v>46020</v>
      </c>
    </row>
    <row r="5815" spans="2:5" hidden="1" x14ac:dyDescent="0.25">
      <c r="B5815" t="s">
        <v>4999</v>
      </c>
      <c r="C5815" t="s">
        <v>5000</v>
      </c>
      <c r="D5815">
        <v>0</v>
      </c>
      <c r="E5815" s="7">
        <v>46020</v>
      </c>
    </row>
    <row r="5816" spans="2:5" hidden="1" x14ac:dyDescent="0.25">
      <c r="B5816" t="s">
        <v>4999</v>
      </c>
      <c r="C5816" t="s">
        <v>5000</v>
      </c>
      <c r="D5816">
        <v>0</v>
      </c>
      <c r="E5816" s="7">
        <v>46020</v>
      </c>
    </row>
    <row r="5817" spans="2:5" hidden="1" x14ac:dyDescent="0.25">
      <c r="B5817" t="s">
        <v>4999</v>
      </c>
      <c r="C5817" t="s">
        <v>5000</v>
      </c>
      <c r="D5817">
        <v>0</v>
      </c>
      <c r="E5817" s="7">
        <v>46020</v>
      </c>
    </row>
    <row r="5818" spans="2:5" hidden="1" x14ac:dyDescent="0.25">
      <c r="B5818" t="s">
        <v>4999</v>
      </c>
      <c r="C5818" t="s">
        <v>5000</v>
      </c>
      <c r="D5818">
        <v>0</v>
      </c>
      <c r="E5818" s="7">
        <v>46020</v>
      </c>
    </row>
    <row r="5819" spans="2:5" hidden="1" x14ac:dyDescent="0.25">
      <c r="B5819" t="s">
        <v>4999</v>
      </c>
      <c r="C5819" t="s">
        <v>5000</v>
      </c>
      <c r="D5819">
        <v>0</v>
      </c>
      <c r="E5819" s="7">
        <v>46049</v>
      </c>
    </row>
    <row r="5820" spans="2:5" hidden="1" x14ac:dyDescent="0.25">
      <c r="B5820" t="s">
        <v>4999</v>
      </c>
      <c r="C5820" t="s">
        <v>5000</v>
      </c>
      <c r="D5820">
        <v>0</v>
      </c>
      <c r="E5820" s="7">
        <v>46049</v>
      </c>
    </row>
    <row r="5821" spans="2:5" hidden="1" x14ac:dyDescent="0.25">
      <c r="B5821" t="s">
        <v>4999</v>
      </c>
      <c r="C5821" t="s">
        <v>5000</v>
      </c>
      <c r="D5821">
        <v>0</v>
      </c>
      <c r="E5821" s="7">
        <v>46049</v>
      </c>
    </row>
    <row r="5822" spans="2:5" hidden="1" x14ac:dyDescent="0.25">
      <c r="B5822" t="s">
        <v>4999</v>
      </c>
      <c r="C5822" t="s">
        <v>5000</v>
      </c>
      <c r="D5822">
        <v>0</v>
      </c>
      <c r="E5822" s="7">
        <v>46049</v>
      </c>
    </row>
    <row r="5823" spans="2:5" hidden="1" x14ac:dyDescent="0.25">
      <c r="B5823" t="s">
        <v>4999</v>
      </c>
      <c r="C5823" t="s">
        <v>5000</v>
      </c>
      <c r="D5823">
        <v>0</v>
      </c>
      <c r="E5823" s="7">
        <v>46056</v>
      </c>
    </row>
    <row r="5824" spans="2:5" hidden="1" x14ac:dyDescent="0.25">
      <c r="B5824" t="s">
        <v>4999</v>
      </c>
      <c r="C5824" t="s">
        <v>5000</v>
      </c>
      <c r="D5824">
        <v>0</v>
      </c>
      <c r="E5824" s="7">
        <v>46036</v>
      </c>
    </row>
    <row r="5825" spans="2:5" hidden="1" x14ac:dyDescent="0.25">
      <c r="B5825" t="s">
        <v>4999</v>
      </c>
      <c r="C5825" t="s">
        <v>5000</v>
      </c>
      <c r="D5825">
        <v>0</v>
      </c>
      <c r="E5825" s="7">
        <v>46067</v>
      </c>
    </row>
    <row r="5826" spans="2:5" hidden="1" x14ac:dyDescent="0.25">
      <c r="B5826" t="s">
        <v>4999</v>
      </c>
      <c r="C5826" t="s">
        <v>5000</v>
      </c>
      <c r="D5826">
        <v>0</v>
      </c>
      <c r="E5826" s="7">
        <v>46067</v>
      </c>
    </row>
    <row r="5827" spans="2:5" hidden="1" x14ac:dyDescent="0.25">
      <c r="B5827" t="s">
        <v>4999</v>
      </c>
      <c r="C5827" t="s">
        <v>5000</v>
      </c>
      <c r="D5827">
        <v>0</v>
      </c>
      <c r="E5827" s="7">
        <v>46071</v>
      </c>
    </row>
    <row r="5828" spans="2:5" hidden="1" x14ac:dyDescent="0.25">
      <c r="B5828" t="s">
        <v>4999</v>
      </c>
      <c r="C5828" t="s">
        <v>5000</v>
      </c>
      <c r="D5828">
        <v>0</v>
      </c>
      <c r="E5828" s="7">
        <v>46071</v>
      </c>
    </row>
    <row r="5829" spans="2:5" hidden="1" x14ac:dyDescent="0.25">
      <c r="B5829" t="s">
        <v>4999</v>
      </c>
      <c r="C5829" t="s">
        <v>5000</v>
      </c>
      <c r="D5829">
        <v>0</v>
      </c>
      <c r="E5829" s="7">
        <v>46063</v>
      </c>
    </row>
    <row r="5830" spans="2:5" hidden="1" x14ac:dyDescent="0.25">
      <c r="B5830" t="s">
        <v>4999</v>
      </c>
      <c r="C5830" t="s">
        <v>5000</v>
      </c>
      <c r="D5830">
        <v>0</v>
      </c>
      <c r="E5830" s="7">
        <v>46063</v>
      </c>
    </row>
    <row r="5831" spans="2:5" hidden="1" x14ac:dyDescent="0.25">
      <c r="B5831" t="s">
        <v>4999</v>
      </c>
      <c r="C5831" t="s">
        <v>5000</v>
      </c>
      <c r="D5831">
        <v>0</v>
      </c>
      <c r="E5831" s="7">
        <v>46083</v>
      </c>
    </row>
    <row r="5832" spans="2:5" hidden="1" x14ac:dyDescent="0.25">
      <c r="B5832" t="s">
        <v>4999</v>
      </c>
      <c r="C5832" t="s">
        <v>5000</v>
      </c>
      <c r="D5832">
        <v>0</v>
      </c>
      <c r="E5832" s="7">
        <v>46083</v>
      </c>
    </row>
    <row r="5833" spans="2:5" hidden="1" x14ac:dyDescent="0.25">
      <c r="B5833" t="s">
        <v>4999</v>
      </c>
      <c r="C5833" t="s">
        <v>5000</v>
      </c>
      <c r="D5833">
        <v>0</v>
      </c>
      <c r="E5833" s="7">
        <v>46083</v>
      </c>
    </row>
    <row r="5834" spans="2:5" hidden="1" x14ac:dyDescent="0.25">
      <c r="B5834" t="s">
        <v>4999</v>
      </c>
      <c r="C5834" t="s">
        <v>5000</v>
      </c>
      <c r="D5834">
        <v>0</v>
      </c>
      <c r="E5834" s="7">
        <v>46083</v>
      </c>
    </row>
    <row r="5835" spans="2:5" hidden="1" x14ac:dyDescent="0.25">
      <c r="B5835" t="s">
        <v>4999</v>
      </c>
      <c r="C5835" t="s">
        <v>5000</v>
      </c>
      <c r="D5835">
        <v>0</v>
      </c>
      <c r="E5835" s="7">
        <v>46084</v>
      </c>
    </row>
    <row r="5836" spans="2:5" hidden="1" x14ac:dyDescent="0.25">
      <c r="B5836" t="s">
        <v>4999</v>
      </c>
      <c r="C5836" t="s">
        <v>5000</v>
      </c>
      <c r="D5836">
        <v>0</v>
      </c>
      <c r="E5836" s="7">
        <v>46084</v>
      </c>
    </row>
    <row r="5837" spans="2:5" hidden="1" x14ac:dyDescent="0.25">
      <c r="B5837" t="s">
        <v>4999</v>
      </c>
      <c r="C5837" t="s">
        <v>5000</v>
      </c>
      <c r="D5837">
        <v>0</v>
      </c>
      <c r="E5837" s="7">
        <v>46084</v>
      </c>
    </row>
    <row r="5838" spans="2:5" hidden="1" x14ac:dyDescent="0.25">
      <c r="B5838" t="s">
        <v>4999</v>
      </c>
      <c r="C5838" t="s">
        <v>5000</v>
      </c>
      <c r="D5838">
        <v>0</v>
      </c>
      <c r="E5838" s="7">
        <v>46120</v>
      </c>
    </row>
    <row r="5839" spans="2:5" hidden="1" x14ac:dyDescent="0.25">
      <c r="B5839" t="s">
        <v>4999</v>
      </c>
      <c r="C5839" t="s">
        <v>5000</v>
      </c>
      <c r="D5839">
        <v>0</v>
      </c>
      <c r="E5839" s="7">
        <v>46091</v>
      </c>
    </row>
    <row r="5840" spans="2:5" hidden="1" x14ac:dyDescent="0.25">
      <c r="B5840" t="s">
        <v>4999</v>
      </c>
      <c r="C5840" t="s">
        <v>5000</v>
      </c>
      <c r="D5840">
        <v>0</v>
      </c>
      <c r="E5840" s="7">
        <v>46120</v>
      </c>
    </row>
    <row r="5841" spans="2:5" hidden="1" x14ac:dyDescent="0.25">
      <c r="B5841" t="s">
        <v>4999</v>
      </c>
      <c r="C5841" t="s">
        <v>5000</v>
      </c>
      <c r="D5841">
        <v>0</v>
      </c>
      <c r="E5841" s="7">
        <v>46120</v>
      </c>
    </row>
    <row r="5842" spans="2:5" hidden="1" x14ac:dyDescent="0.25">
      <c r="B5842" t="s">
        <v>4999</v>
      </c>
      <c r="C5842" t="s">
        <v>5000</v>
      </c>
      <c r="D5842">
        <v>0</v>
      </c>
      <c r="E5842" s="7">
        <v>46120</v>
      </c>
    </row>
    <row r="5843" spans="2:5" hidden="1" x14ac:dyDescent="0.25">
      <c r="B5843" t="s">
        <v>4999</v>
      </c>
      <c r="C5843" t="s">
        <v>5000</v>
      </c>
      <c r="D5843">
        <v>0</v>
      </c>
      <c r="E5843" s="7">
        <v>46122</v>
      </c>
    </row>
    <row r="5844" spans="2:5" hidden="1" x14ac:dyDescent="0.25">
      <c r="B5844" t="s">
        <v>4999</v>
      </c>
      <c r="C5844" t="s">
        <v>5000</v>
      </c>
      <c r="D5844">
        <v>0</v>
      </c>
      <c r="E5844" s="7">
        <v>46120</v>
      </c>
    </row>
    <row r="5845" spans="2:5" hidden="1" x14ac:dyDescent="0.25">
      <c r="B5845" t="s">
        <v>4999</v>
      </c>
      <c r="C5845" t="s">
        <v>5000</v>
      </c>
      <c r="D5845">
        <v>0</v>
      </c>
      <c r="E5845" s="7">
        <v>46120</v>
      </c>
    </row>
    <row r="5846" spans="2:5" hidden="1" x14ac:dyDescent="0.25">
      <c r="B5846" t="s">
        <v>4999</v>
      </c>
      <c r="C5846" t="s">
        <v>5000</v>
      </c>
      <c r="D5846">
        <v>0</v>
      </c>
      <c r="E5846" s="7">
        <v>46266</v>
      </c>
    </row>
    <row r="5847" spans="2:5" hidden="1" x14ac:dyDescent="0.25">
      <c r="B5847" t="s">
        <v>4999</v>
      </c>
      <c r="C5847" t="s">
        <v>5000</v>
      </c>
      <c r="D5847">
        <v>0</v>
      </c>
      <c r="E5847" s="7">
        <v>46266</v>
      </c>
    </row>
    <row r="5848" spans="2:5" hidden="1" x14ac:dyDescent="0.25">
      <c r="B5848" t="s">
        <v>4999</v>
      </c>
      <c r="C5848" t="s">
        <v>5000</v>
      </c>
      <c r="D5848">
        <v>0</v>
      </c>
      <c r="E5848" s="7">
        <v>46266</v>
      </c>
    </row>
    <row r="5849" spans="2:5" hidden="1" x14ac:dyDescent="0.25">
      <c r="B5849" t="s">
        <v>4999</v>
      </c>
      <c r="C5849" t="s">
        <v>5000</v>
      </c>
      <c r="D5849">
        <v>0</v>
      </c>
      <c r="E5849" s="7">
        <v>46266</v>
      </c>
    </row>
    <row r="5850" spans="2:5" hidden="1" x14ac:dyDescent="0.25">
      <c r="B5850" t="s">
        <v>4999</v>
      </c>
      <c r="C5850" t="s">
        <v>5000</v>
      </c>
      <c r="D5850">
        <v>0</v>
      </c>
      <c r="E5850" s="7">
        <v>46272</v>
      </c>
    </row>
    <row r="5851" spans="2:5" hidden="1" x14ac:dyDescent="0.25">
      <c r="B5851" t="s">
        <v>4999</v>
      </c>
      <c r="C5851" t="s">
        <v>5000</v>
      </c>
      <c r="D5851">
        <v>0</v>
      </c>
      <c r="E5851" s="7">
        <v>46272</v>
      </c>
    </row>
    <row r="5852" spans="2:5" hidden="1" x14ac:dyDescent="0.25">
      <c r="B5852" t="s">
        <v>4999</v>
      </c>
      <c r="C5852" t="s">
        <v>5000</v>
      </c>
      <c r="D5852">
        <v>0</v>
      </c>
      <c r="E5852" s="7">
        <v>46272</v>
      </c>
    </row>
    <row r="5853" spans="2:5" hidden="1" x14ac:dyDescent="0.25">
      <c r="B5853" t="s">
        <v>4999</v>
      </c>
      <c r="C5853" t="s">
        <v>5000</v>
      </c>
      <c r="D5853">
        <v>0</v>
      </c>
      <c r="E5853" s="7">
        <v>46267</v>
      </c>
    </row>
    <row r="5854" spans="2:5" hidden="1" x14ac:dyDescent="0.25">
      <c r="B5854" t="s">
        <v>4999</v>
      </c>
      <c r="C5854" t="s">
        <v>5000</v>
      </c>
      <c r="D5854">
        <v>0</v>
      </c>
      <c r="E5854" s="7">
        <v>46277</v>
      </c>
    </row>
    <row r="5855" spans="2:5" hidden="1" x14ac:dyDescent="0.25">
      <c r="B5855" t="s">
        <v>4999</v>
      </c>
      <c r="C5855" t="s">
        <v>5000</v>
      </c>
      <c r="D5855">
        <v>0</v>
      </c>
      <c r="E5855" s="7">
        <v>46277</v>
      </c>
    </row>
    <row r="5856" spans="2:5" hidden="1" x14ac:dyDescent="0.25">
      <c r="B5856" t="s">
        <v>4999</v>
      </c>
      <c r="C5856" t="s">
        <v>5000</v>
      </c>
      <c r="D5856">
        <v>0</v>
      </c>
      <c r="E5856" s="7">
        <v>46279</v>
      </c>
    </row>
    <row r="5857" spans="2:5" hidden="1" x14ac:dyDescent="0.25">
      <c r="B5857" t="s">
        <v>4999</v>
      </c>
      <c r="C5857" t="s">
        <v>5000</v>
      </c>
      <c r="D5857">
        <v>0</v>
      </c>
      <c r="E5857" s="7">
        <v>46276</v>
      </c>
    </row>
    <row r="5858" spans="2:5" hidden="1" x14ac:dyDescent="0.25">
      <c r="B5858" t="s">
        <v>4999</v>
      </c>
      <c r="C5858" t="s">
        <v>5000</v>
      </c>
      <c r="D5858">
        <v>0</v>
      </c>
      <c r="E5858" s="7">
        <v>46273</v>
      </c>
    </row>
    <row r="5859" spans="2:5" hidden="1" x14ac:dyDescent="0.25">
      <c r="B5859" t="s">
        <v>4999</v>
      </c>
      <c r="C5859" t="s">
        <v>5000</v>
      </c>
      <c r="D5859">
        <v>0</v>
      </c>
      <c r="E5859" s="7">
        <v>46286</v>
      </c>
    </row>
    <row r="5860" spans="2:5" hidden="1" x14ac:dyDescent="0.25">
      <c r="B5860" t="s">
        <v>4999</v>
      </c>
      <c r="C5860" t="s">
        <v>5000</v>
      </c>
      <c r="D5860">
        <v>0</v>
      </c>
      <c r="E5860" s="7">
        <v>46298</v>
      </c>
    </row>
    <row r="5861" spans="2:5" hidden="1" x14ac:dyDescent="0.25">
      <c r="B5861" t="s">
        <v>4999</v>
      </c>
      <c r="C5861" t="s">
        <v>5000</v>
      </c>
      <c r="D5861">
        <v>0</v>
      </c>
      <c r="E5861" s="7">
        <v>46300</v>
      </c>
    </row>
    <row r="5862" spans="2:5" hidden="1" x14ac:dyDescent="0.25">
      <c r="B5862" t="s">
        <v>4999</v>
      </c>
      <c r="C5862" t="s">
        <v>5000</v>
      </c>
      <c r="D5862">
        <v>0</v>
      </c>
      <c r="E5862" s="7">
        <v>46300</v>
      </c>
    </row>
    <row r="5863" spans="2:5" hidden="1" x14ac:dyDescent="0.25">
      <c r="B5863" t="s">
        <v>4999</v>
      </c>
      <c r="C5863" t="s">
        <v>5000</v>
      </c>
      <c r="D5863">
        <v>0</v>
      </c>
      <c r="E5863" s="7">
        <v>46298</v>
      </c>
    </row>
    <row r="5864" spans="2:5" hidden="1" x14ac:dyDescent="0.25">
      <c r="B5864" t="s">
        <v>4999</v>
      </c>
      <c r="C5864" t="s">
        <v>5000</v>
      </c>
      <c r="D5864">
        <v>0</v>
      </c>
      <c r="E5864" s="7">
        <v>46300</v>
      </c>
    </row>
    <row r="5865" spans="2:5" hidden="1" x14ac:dyDescent="0.25">
      <c r="B5865" t="s">
        <v>4999</v>
      </c>
      <c r="C5865" t="s">
        <v>5000</v>
      </c>
      <c r="D5865">
        <v>0</v>
      </c>
      <c r="E5865" s="7">
        <v>46311</v>
      </c>
    </row>
    <row r="5866" spans="2:5" hidden="1" x14ac:dyDescent="0.25">
      <c r="B5866" t="s">
        <v>4999</v>
      </c>
      <c r="C5866" t="s">
        <v>5000</v>
      </c>
      <c r="D5866">
        <v>0</v>
      </c>
      <c r="E5866" s="7">
        <v>46311</v>
      </c>
    </row>
    <row r="5867" spans="2:5" hidden="1" x14ac:dyDescent="0.25">
      <c r="B5867" t="s">
        <v>4999</v>
      </c>
      <c r="C5867" t="s">
        <v>5000</v>
      </c>
      <c r="D5867">
        <v>0</v>
      </c>
      <c r="E5867" s="7">
        <v>46299</v>
      </c>
    </row>
    <row r="5868" spans="2:5" hidden="1" x14ac:dyDescent="0.25">
      <c r="B5868" t="s">
        <v>4999</v>
      </c>
      <c r="C5868" t="s">
        <v>5000</v>
      </c>
      <c r="D5868">
        <v>0</v>
      </c>
      <c r="E5868" s="7">
        <v>46290</v>
      </c>
    </row>
    <row r="5869" spans="2:5" hidden="1" x14ac:dyDescent="0.25">
      <c r="B5869" t="s">
        <v>4999</v>
      </c>
      <c r="C5869" t="s">
        <v>5000</v>
      </c>
      <c r="D5869">
        <v>0</v>
      </c>
      <c r="E5869" s="7">
        <v>46299</v>
      </c>
    </row>
    <row r="5870" spans="2:5" hidden="1" x14ac:dyDescent="0.25">
      <c r="B5870" t="s">
        <v>4999</v>
      </c>
      <c r="C5870" t="s">
        <v>5000</v>
      </c>
      <c r="D5870">
        <v>0</v>
      </c>
      <c r="E5870" s="7">
        <v>46299</v>
      </c>
    </row>
    <row r="5871" spans="2:5" hidden="1" x14ac:dyDescent="0.25">
      <c r="B5871" t="s">
        <v>4999</v>
      </c>
      <c r="C5871" t="s">
        <v>5000</v>
      </c>
      <c r="D5871">
        <v>0</v>
      </c>
      <c r="E5871" s="7">
        <v>46300</v>
      </c>
    </row>
    <row r="5872" spans="2:5" hidden="1" x14ac:dyDescent="0.25">
      <c r="B5872" t="s">
        <v>4999</v>
      </c>
      <c r="C5872" t="s">
        <v>5000</v>
      </c>
      <c r="D5872">
        <v>0</v>
      </c>
      <c r="E5872" s="7">
        <v>46300</v>
      </c>
    </row>
    <row r="5873" spans="2:5" hidden="1" x14ac:dyDescent="0.25">
      <c r="B5873" t="s">
        <v>4999</v>
      </c>
      <c r="C5873" t="s">
        <v>5000</v>
      </c>
      <c r="D5873">
        <v>0</v>
      </c>
      <c r="E5873" s="7">
        <v>46310</v>
      </c>
    </row>
    <row r="5874" spans="2:5" hidden="1" x14ac:dyDescent="0.25">
      <c r="B5874" t="s">
        <v>4999</v>
      </c>
      <c r="C5874" t="s">
        <v>5000</v>
      </c>
      <c r="D5874">
        <v>0</v>
      </c>
      <c r="E5874" s="7">
        <v>46299</v>
      </c>
    </row>
    <row r="5875" spans="2:5" hidden="1" x14ac:dyDescent="0.25">
      <c r="B5875" t="s">
        <v>4999</v>
      </c>
      <c r="C5875" t="s">
        <v>5000</v>
      </c>
      <c r="D5875">
        <v>0</v>
      </c>
      <c r="E5875" s="7">
        <v>46308</v>
      </c>
    </row>
    <row r="5876" spans="2:5" hidden="1" x14ac:dyDescent="0.25">
      <c r="B5876" t="s">
        <v>4999</v>
      </c>
      <c r="C5876" t="s">
        <v>5000</v>
      </c>
      <c r="D5876">
        <v>0</v>
      </c>
      <c r="E5876" s="7">
        <v>46308</v>
      </c>
    </row>
    <row r="5877" spans="2:5" hidden="1" x14ac:dyDescent="0.25">
      <c r="B5877" t="s">
        <v>4999</v>
      </c>
      <c r="C5877" t="s">
        <v>5000</v>
      </c>
      <c r="D5877">
        <v>0</v>
      </c>
      <c r="E5877" s="7">
        <v>46300</v>
      </c>
    </row>
    <row r="5878" spans="2:5" hidden="1" x14ac:dyDescent="0.25">
      <c r="B5878" t="s">
        <v>4999</v>
      </c>
      <c r="C5878" t="s">
        <v>5000</v>
      </c>
      <c r="D5878">
        <v>0</v>
      </c>
      <c r="E5878" s="7">
        <v>46308</v>
      </c>
    </row>
    <row r="5879" spans="2:5" hidden="1" x14ac:dyDescent="0.25">
      <c r="B5879" t="s">
        <v>4999</v>
      </c>
      <c r="C5879" t="s">
        <v>5000</v>
      </c>
      <c r="D5879">
        <v>0</v>
      </c>
      <c r="E5879" s="7">
        <v>46308</v>
      </c>
    </row>
    <row r="5880" spans="2:5" hidden="1" x14ac:dyDescent="0.25">
      <c r="B5880" t="s">
        <v>4999</v>
      </c>
      <c r="C5880" t="s">
        <v>5000</v>
      </c>
      <c r="D5880">
        <v>0</v>
      </c>
      <c r="E5880" s="7">
        <v>46310</v>
      </c>
    </row>
    <row r="5881" spans="2:5" hidden="1" x14ac:dyDescent="0.25">
      <c r="B5881" t="s">
        <v>4999</v>
      </c>
      <c r="C5881" t="s">
        <v>5000</v>
      </c>
      <c r="D5881">
        <v>0</v>
      </c>
      <c r="E5881" s="7">
        <v>46310</v>
      </c>
    </row>
    <row r="5882" spans="2:5" hidden="1" x14ac:dyDescent="0.25">
      <c r="B5882" t="s">
        <v>4999</v>
      </c>
      <c r="C5882" t="s">
        <v>5000</v>
      </c>
      <c r="D5882">
        <v>0</v>
      </c>
      <c r="E5882" s="7">
        <v>46310</v>
      </c>
    </row>
    <row r="5883" spans="2:5" hidden="1" x14ac:dyDescent="0.25">
      <c r="B5883" t="s">
        <v>4999</v>
      </c>
      <c r="C5883" t="s">
        <v>5000</v>
      </c>
      <c r="D5883">
        <v>0</v>
      </c>
      <c r="E5883" s="7">
        <v>46299</v>
      </c>
    </row>
    <row r="5884" spans="2:5" hidden="1" x14ac:dyDescent="0.25">
      <c r="B5884" t="s">
        <v>4999</v>
      </c>
      <c r="C5884" t="s">
        <v>5000</v>
      </c>
      <c r="D5884">
        <v>0</v>
      </c>
      <c r="E5884" s="7">
        <v>46308</v>
      </c>
    </row>
    <row r="5885" spans="2:5" hidden="1" x14ac:dyDescent="0.25">
      <c r="B5885" t="s">
        <v>4999</v>
      </c>
      <c r="C5885" t="s">
        <v>5000</v>
      </c>
      <c r="D5885">
        <v>0</v>
      </c>
      <c r="E5885" s="7">
        <v>46330</v>
      </c>
    </row>
    <row r="5886" spans="2:5" hidden="1" x14ac:dyDescent="0.25">
      <c r="B5886" t="s">
        <v>4999</v>
      </c>
      <c r="C5886" t="s">
        <v>5000</v>
      </c>
      <c r="D5886">
        <v>0</v>
      </c>
      <c r="E5886" s="7">
        <v>46330</v>
      </c>
    </row>
    <row r="5887" spans="2:5" hidden="1" x14ac:dyDescent="0.25">
      <c r="B5887" t="s">
        <v>4999</v>
      </c>
      <c r="C5887" t="s">
        <v>5000</v>
      </c>
      <c r="D5887">
        <v>0</v>
      </c>
      <c r="E5887" s="7">
        <v>46330</v>
      </c>
    </row>
    <row r="5888" spans="2:5" hidden="1" x14ac:dyDescent="0.25">
      <c r="B5888" t="s">
        <v>4999</v>
      </c>
      <c r="C5888" t="s">
        <v>5000</v>
      </c>
      <c r="D5888">
        <v>0</v>
      </c>
      <c r="E5888" s="7">
        <v>46333</v>
      </c>
    </row>
    <row r="5889" spans="2:5" hidden="1" x14ac:dyDescent="0.25">
      <c r="B5889" t="s">
        <v>4999</v>
      </c>
      <c r="C5889" t="s">
        <v>5000</v>
      </c>
      <c r="D5889">
        <v>0</v>
      </c>
      <c r="E5889" s="7">
        <v>46333</v>
      </c>
    </row>
    <row r="5890" spans="2:5" hidden="1" x14ac:dyDescent="0.25">
      <c r="B5890" t="s">
        <v>4999</v>
      </c>
      <c r="C5890" t="s">
        <v>5000</v>
      </c>
      <c r="D5890">
        <v>0</v>
      </c>
      <c r="E5890" s="7">
        <v>46333</v>
      </c>
    </row>
    <row r="5891" spans="2:5" hidden="1" x14ac:dyDescent="0.25">
      <c r="B5891" t="s">
        <v>4999</v>
      </c>
      <c r="C5891" t="s">
        <v>5000</v>
      </c>
      <c r="D5891">
        <v>0</v>
      </c>
      <c r="E5891" s="7">
        <v>46333</v>
      </c>
    </row>
    <row r="5892" spans="2:5" hidden="1" x14ac:dyDescent="0.25">
      <c r="B5892" t="s">
        <v>4999</v>
      </c>
      <c r="C5892" t="s">
        <v>5000</v>
      </c>
      <c r="D5892">
        <v>0</v>
      </c>
      <c r="E5892" s="7">
        <v>46343</v>
      </c>
    </row>
    <row r="5893" spans="2:5" hidden="1" x14ac:dyDescent="0.25">
      <c r="B5893" t="s">
        <v>4999</v>
      </c>
      <c r="C5893" t="s">
        <v>5000</v>
      </c>
      <c r="D5893">
        <v>0</v>
      </c>
      <c r="E5893" s="7">
        <v>46346</v>
      </c>
    </row>
    <row r="5894" spans="2:5" hidden="1" x14ac:dyDescent="0.25">
      <c r="B5894" t="s">
        <v>4999</v>
      </c>
      <c r="C5894" t="s">
        <v>5000</v>
      </c>
      <c r="D5894">
        <v>0</v>
      </c>
      <c r="E5894" s="7">
        <v>46342</v>
      </c>
    </row>
    <row r="5895" spans="2:5" hidden="1" x14ac:dyDescent="0.25">
      <c r="B5895" t="s">
        <v>4999</v>
      </c>
      <c r="C5895" t="s">
        <v>5000</v>
      </c>
      <c r="D5895">
        <v>0</v>
      </c>
      <c r="E5895" s="7">
        <v>46384</v>
      </c>
    </row>
    <row r="5896" spans="2:5" hidden="1" x14ac:dyDescent="0.25">
      <c r="B5896" t="s">
        <v>4999</v>
      </c>
      <c r="C5896" t="s">
        <v>5000</v>
      </c>
      <c r="D5896">
        <v>0</v>
      </c>
      <c r="E5896" s="7">
        <v>46384</v>
      </c>
    </row>
    <row r="5897" spans="2:5" hidden="1" x14ac:dyDescent="0.25">
      <c r="B5897" t="s">
        <v>4999</v>
      </c>
      <c r="C5897" t="s">
        <v>5000</v>
      </c>
      <c r="D5897">
        <v>0</v>
      </c>
      <c r="E5897" s="7">
        <v>46384</v>
      </c>
    </row>
    <row r="5898" spans="2:5" hidden="1" x14ac:dyDescent="0.25">
      <c r="B5898" t="s">
        <v>4999</v>
      </c>
      <c r="C5898" t="s">
        <v>5000</v>
      </c>
      <c r="D5898">
        <v>0</v>
      </c>
      <c r="E5898" s="7">
        <v>46384</v>
      </c>
    </row>
    <row r="5899" spans="2:5" hidden="1" x14ac:dyDescent="0.25">
      <c r="B5899" t="s">
        <v>4999</v>
      </c>
      <c r="C5899" t="s">
        <v>5000</v>
      </c>
      <c r="D5899">
        <v>0</v>
      </c>
      <c r="E5899" s="7">
        <v>46412</v>
      </c>
    </row>
    <row r="5900" spans="2:5" hidden="1" x14ac:dyDescent="0.25">
      <c r="B5900" t="s">
        <v>4999</v>
      </c>
      <c r="C5900" t="s">
        <v>5000</v>
      </c>
      <c r="D5900">
        <v>0</v>
      </c>
      <c r="E5900" s="7">
        <v>46401</v>
      </c>
    </row>
    <row r="5901" spans="2:5" hidden="1" x14ac:dyDescent="0.25">
      <c r="B5901" t="s">
        <v>4999</v>
      </c>
      <c r="C5901" t="s">
        <v>5000</v>
      </c>
      <c r="D5901">
        <v>0</v>
      </c>
      <c r="E5901" s="7">
        <v>46412</v>
      </c>
    </row>
    <row r="5902" spans="2:5" hidden="1" x14ac:dyDescent="0.25">
      <c r="B5902" t="s">
        <v>4999</v>
      </c>
      <c r="C5902" t="s">
        <v>5000</v>
      </c>
      <c r="D5902">
        <v>0</v>
      </c>
      <c r="E5902" s="7">
        <v>46412</v>
      </c>
    </row>
    <row r="5903" spans="2:5" hidden="1" x14ac:dyDescent="0.25">
      <c r="B5903" t="s">
        <v>4999</v>
      </c>
      <c r="C5903" t="s">
        <v>5000</v>
      </c>
      <c r="D5903">
        <v>0</v>
      </c>
      <c r="E5903" s="7">
        <v>46434</v>
      </c>
    </row>
    <row r="5904" spans="2:5" hidden="1" x14ac:dyDescent="0.25">
      <c r="B5904" t="s">
        <v>4999</v>
      </c>
      <c r="C5904" t="s">
        <v>5000</v>
      </c>
      <c r="D5904">
        <v>0</v>
      </c>
      <c r="E5904" s="7">
        <v>46434</v>
      </c>
    </row>
    <row r="5905" spans="2:5" hidden="1" x14ac:dyDescent="0.25">
      <c r="B5905" t="s">
        <v>4999</v>
      </c>
      <c r="C5905" t="s">
        <v>5000</v>
      </c>
      <c r="D5905">
        <v>0</v>
      </c>
      <c r="E5905" s="7">
        <v>46434</v>
      </c>
    </row>
    <row r="5906" spans="2:5" hidden="1" x14ac:dyDescent="0.25">
      <c r="B5906" t="s">
        <v>4999</v>
      </c>
      <c r="C5906" t="s">
        <v>5000</v>
      </c>
      <c r="D5906">
        <v>0</v>
      </c>
      <c r="E5906" s="7">
        <v>46447</v>
      </c>
    </row>
    <row r="5907" spans="2:5" hidden="1" x14ac:dyDescent="0.25">
      <c r="B5907" t="s">
        <v>4999</v>
      </c>
      <c r="C5907" t="s">
        <v>5000</v>
      </c>
      <c r="D5907">
        <v>0</v>
      </c>
      <c r="E5907" s="7">
        <v>46454</v>
      </c>
    </row>
    <row r="5908" spans="2:5" hidden="1" x14ac:dyDescent="0.25">
      <c r="B5908" t="s">
        <v>4999</v>
      </c>
      <c r="C5908" t="s">
        <v>5000</v>
      </c>
      <c r="D5908">
        <v>0</v>
      </c>
      <c r="E5908" s="7">
        <v>46452</v>
      </c>
    </row>
    <row r="5909" spans="2:5" hidden="1" x14ac:dyDescent="0.25">
      <c r="B5909" t="s">
        <v>4999</v>
      </c>
      <c r="C5909" t="s">
        <v>5000</v>
      </c>
      <c r="D5909">
        <v>0</v>
      </c>
      <c r="E5909" s="7">
        <v>46478</v>
      </c>
    </row>
    <row r="5910" spans="2:5" hidden="1" x14ac:dyDescent="0.25">
      <c r="B5910" t="s">
        <v>4999</v>
      </c>
      <c r="C5910" t="s">
        <v>5000</v>
      </c>
      <c r="D5910">
        <v>0</v>
      </c>
      <c r="E5910" s="7">
        <v>46478</v>
      </c>
    </row>
    <row r="5911" spans="2:5" hidden="1" x14ac:dyDescent="0.25">
      <c r="B5911" t="s">
        <v>4999</v>
      </c>
      <c r="C5911" t="s">
        <v>5000</v>
      </c>
      <c r="D5911">
        <v>0</v>
      </c>
      <c r="E5911" s="7">
        <v>46482</v>
      </c>
    </row>
    <row r="5912" spans="2:5" hidden="1" x14ac:dyDescent="0.25">
      <c r="B5912" t="s">
        <v>4999</v>
      </c>
      <c r="C5912" t="s">
        <v>5000</v>
      </c>
      <c r="D5912">
        <v>0</v>
      </c>
      <c r="E5912" s="7">
        <v>46482</v>
      </c>
    </row>
    <row r="5913" spans="2:5" hidden="1" x14ac:dyDescent="0.25">
      <c r="B5913" t="s">
        <v>4999</v>
      </c>
      <c r="C5913" t="s">
        <v>5000</v>
      </c>
      <c r="D5913">
        <v>0</v>
      </c>
      <c r="E5913" s="7">
        <v>46484</v>
      </c>
    </row>
    <row r="5914" spans="2:5" hidden="1" x14ac:dyDescent="0.25">
      <c r="B5914" t="s">
        <v>4999</v>
      </c>
      <c r="C5914" t="s">
        <v>5000</v>
      </c>
      <c r="D5914">
        <v>0</v>
      </c>
      <c r="E5914" s="7">
        <v>46484</v>
      </c>
    </row>
    <row r="5915" spans="2:5" hidden="1" x14ac:dyDescent="0.25">
      <c r="B5915" t="s">
        <v>4999</v>
      </c>
      <c r="C5915" t="s">
        <v>5000</v>
      </c>
      <c r="D5915">
        <v>0</v>
      </c>
      <c r="E5915" s="7">
        <v>46484</v>
      </c>
    </row>
    <row r="5916" spans="2:5" hidden="1" x14ac:dyDescent="0.25">
      <c r="B5916" t="s">
        <v>4999</v>
      </c>
      <c r="C5916" t="s">
        <v>5000</v>
      </c>
      <c r="D5916">
        <v>0</v>
      </c>
      <c r="E5916" s="7">
        <v>46484</v>
      </c>
    </row>
    <row r="5917" spans="2:5" hidden="1" x14ac:dyDescent="0.25">
      <c r="B5917" t="s">
        <v>4999</v>
      </c>
      <c r="C5917" t="s">
        <v>5000</v>
      </c>
      <c r="D5917">
        <v>0</v>
      </c>
      <c r="E5917" s="7">
        <v>46484</v>
      </c>
    </row>
    <row r="5918" spans="2:5" hidden="1" x14ac:dyDescent="0.25">
      <c r="B5918" t="s">
        <v>4999</v>
      </c>
      <c r="C5918" t="s">
        <v>5000</v>
      </c>
      <c r="D5918">
        <v>0</v>
      </c>
      <c r="E5918" s="7">
        <v>46482</v>
      </c>
    </row>
    <row r="5919" spans="2:5" hidden="1" x14ac:dyDescent="0.25">
      <c r="B5919" t="s">
        <v>4999</v>
      </c>
      <c r="C5919" t="s">
        <v>5000</v>
      </c>
      <c r="D5919">
        <v>0</v>
      </c>
      <c r="E5919" s="7">
        <v>46484</v>
      </c>
    </row>
    <row r="5920" spans="2:5" hidden="1" x14ac:dyDescent="0.25">
      <c r="B5920" t="s">
        <v>4999</v>
      </c>
      <c r="C5920" t="s">
        <v>5000</v>
      </c>
      <c r="D5920">
        <v>0</v>
      </c>
      <c r="E5920" s="7">
        <v>46490</v>
      </c>
    </row>
    <row r="5921" spans="2:5" hidden="1" x14ac:dyDescent="0.25">
      <c r="B5921" t="s">
        <v>4999</v>
      </c>
      <c r="C5921" t="s">
        <v>5000</v>
      </c>
      <c r="D5921">
        <v>5340</v>
      </c>
      <c r="E5921" s="7">
        <v>46503</v>
      </c>
    </row>
    <row r="5922" spans="2:5" hidden="1" x14ac:dyDescent="0.25">
      <c r="B5922" t="s">
        <v>4999</v>
      </c>
      <c r="C5922" t="s">
        <v>5000</v>
      </c>
      <c r="D5922">
        <v>3360</v>
      </c>
      <c r="E5922" s="7">
        <v>46517</v>
      </c>
    </row>
    <row r="5923" spans="2:5" hidden="1" x14ac:dyDescent="0.25">
      <c r="B5923" t="s">
        <v>4999</v>
      </c>
      <c r="C5923" t="s">
        <v>5000</v>
      </c>
      <c r="D5923">
        <v>18540</v>
      </c>
      <c r="E5923" s="7">
        <v>46513</v>
      </c>
    </row>
    <row r="5924" spans="2:5" hidden="1" x14ac:dyDescent="0.25">
      <c r="B5924" t="s">
        <v>4999</v>
      </c>
      <c r="C5924" t="s">
        <v>5000</v>
      </c>
      <c r="D5924">
        <v>0</v>
      </c>
      <c r="E5924" s="7">
        <v>46490</v>
      </c>
    </row>
    <row r="5925" spans="2:5" hidden="1" x14ac:dyDescent="0.25">
      <c r="B5925" t="s">
        <v>4999</v>
      </c>
      <c r="C5925" t="s">
        <v>5000</v>
      </c>
      <c r="D5925">
        <v>23760</v>
      </c>
      <c r="E5925" s="7">
        <v>46513</v>
      </c>
    </row>
    <row r="5926" spans="2:5" hidden="1" x14ac:dyDescent="0.25">
      <c r="B5926" t="s">
        <v>4999</v>
      </c>
      <c r="C5926" t="s">
        <v>5000</v>
      </c>
      <c r="D5926">
        <v>16200</v>
      </c>
      <c r="E5926" s="7">
        <v>46513</v>
      </c>
    </row>
    <row r="5927" spans="2:5" hidden="1" x14ac:dyDescent="0.25">
      <c r="B5927" t="s">
        <v>4999</v>
      </c>
      <c r="C5927" t="s">
        <v>5000</v>
      </c>
      <c r="D5927">
        <v>21000</v>
      </c>
      <c r="E5927" s="7">
        <v>46513</v>
      </c>
    </row>
    <row r="5928" spans="2:5" hidden="1" x14ac:dyDescent="0.25">
      <c r="B5928" t="s">
        <v>4999</v>
      </c>
      <c r="C5928" t="s">
        <v>5000</v>
      </c>
      <c r="D5928">
        <v>7960</v>
      </c>
      <c r="E5928" s="7">
        <v>46524</v>
      </c>
    </row>
    <row r="5929" spans="2:5" hidden="1" x14ac:dyDescent="0.25">
      <c r="B5929" t="s">
        <v>4999</v>
      </c>
      <c r="C5929" t="s">
        <v>5000</v>
      </c>
      <c r="D5929">
        <v>13540</v>
      </c>
      <c r="E5929" s="7">
        <v>46519</v>
      </c>
    </row>
    <row r="5930" spans="2:5" hidden="1" x14ac:dyDescent="0.25">
      <c r="B5930" t="s">
        <v>4999</v>
      </c>
      <c r="C5930" t="s">
        <v>5000</v>
      </c>
      <c r="D5930">
        <v>16100</v>
      </c>
      <c r="E5930" s="7">
        <v>46513</v>
      </c>
    </row>
    <row r="5931" spans="2:5" hidden="1" x14ac:dyDescent="0.25">
      <c r="B5931" t="s">
        <v>4999</v>
      </c>
      <c r="C5931" t="s">
        <v>5000</v>
      </c>
      <c r="D5931">
        <v>15920</v>
      </c>
      <c r="E5931" s="7">
        <v>46513</v>
      </c>
    </row>
    <row r="5932" spans="2:5" hidden="1" x14ac:dyDescent="0.25">
      <c r="B5932" t="s">
        <v>4999</v>
      </c>
      <c r="C5932" t="s">
        <v>5000</v>
      </c>
      <c r="D5932">
        <v>26160</v>
      </c>
      <c r="E5932" s="7">
        <v>46515</v>
      </c>
    </row>
    <row r="5933" spans="2:5" hidden="1" x14ac:dyDescent="0.25">
      <c r="B5933" t="s">
        <v>4999</v>
      </c>
      <c r="C5933" t="s">
        <v>5000</v>
      </c>
      <c r="D5933">
        <v>23300</v>
      </c>
      <c r="E5933" s="7">
        <v>46524</v>
      </c>
    </row>
    <row r="5934" spans="2:5" hidden="1" x14ac:dyDescent="0.25">
      <c r="B5934" t="s">
        <v>4999</v>
      </c>
      <c r="C5934" t="s">
        <v>5000</v>
      </c>
      <c r="D5934">
        <v>22820</v>
      </c>
      <c r="E5934" s="7">
        <v>46524</v>
      </c>
    </row>
    <row r="5935" spans="2:5" hidden="1" x14ac:dyDescent="0.25">
      <c r="B5935" t="s">
        <v>4999</v>
      </c>
      <c r="C5935" t="s">
        <v>5000</v>
      </c>
      <c r="D5935">
        <v>27060</v>
      </c>
      <c r="E5935" s="7">
        <v>46524</v>
      </c>
    </row>
    <row r="5936" spans="2:5" hidden="1" x14ac:dyDescent="0.25">
      <c r="B5936" t="s">
        <v>4999</v>
      </c>
      <c r="C5936" t="s">
        <v>5000</v>
      </c>
      <c r="D5936">
        <v>1580</v>
      </c>
      <c r="E5936" s="7">
        <v>46542</v>
      </c>
    </row>
    <row r="5937" spans="2:5" hidden="1" x14ac:dyDescent="0.25">
      <c r="B5937" t="s">
        <v>4999</v>
      </c>
      <c r="C5937" t="s">
        <v>5000</v>
      </c>
      <c r="D5937">
        <v>520</v>
      </c>
      <c r="E5937" s="7">
        <v>46542</v>
      </c>
    </row>
    <row r="5938" spans="2:5" hidden="1" x14ac:dyDescent="0.25">
      <c r="B5938" t="s">
        <v>4999</v>
      </c>
      <c r="C5938" t="s">
        <v>5000</v>
      </c>
      <c r="D5938">
        <v>8520</v>
      </c>
      <c r="E5938" s="7">
        <v>46542</v>
      </c>
    </row>
    <row r="5939" spans="2:5" hidden="1" x14ac:dyDescent="0.25">
      <c r="B5939" t="s">
        <v>4999</v>
      </c>
      <c r="C5939" t="s">
        <v>5000</v>
      </c>
      <c r="D5939">
        <v>420</v>
      </c>
      <c r="E5939" s="7">
        <v>46542</v>
      </c>
    </row>
    <row r="5940" spans="2:5" hidden="1" x14ac:dyDescent="0.25">
      <c r="B5940" t="s">
        <v>4999</v>
      </c>
      <c r="C5940" t="s">
        <v>5000</v>
      </c>
      <c r="D5940">
        <v>6860</v>
      </c>
      <c r="E5940" s="7">
        <v>46545</v>
      </c>
    </row>
    <row r="5941" spans="2:5" hidden="1" x14ac:dyDescent="0.25">
      <c r="B5941" t="s">
        <v>4999</v>
      </c>
      <c r="C5941" t="s">
        <v>5000</v>
      </c>
      <c r="D5941">
        <v>14160</v>
      </c>
      <c r="E5941" s="7">
        <v>46545</v>
      </c>
    </row>
    <row r="5942" spans="2:5" hidden="1" x14ac:dyDescent="0.25">
      <c r="B5942" t="s">
        <v>4999</v>
      </c>
      <c r="C5942" t="s">
        <v>5000</v>
      </c>
      <c r="D5942">
        <v>14120</v>
      </c>
      <c r="E5942" s="7">
        <v>46552</v>
      </c>
    </row>
    <row r="5943" spans="2:5" hidden="1" x14ac:dyDescent="0.25">
      <c r="B5943" t="s">
        <v>4999</v>
      </c>
      <c r="C5943" t="s">
        <v>5000</v>
      </c>
      <c r="D5943">
        <v>22980</v>
      </c>
      <c r="E5943" s="7">
        <v>46554</v>
      </c>
    </row>
    <row r="5944" spans="2:5" hidden="1" x14ac:dyDescent="0.25">
      <c r="B5944" t="s">
        <v>4999</v>
      </c>
      <c r="C5944" t="s">
        <v>5000</v>
      </c>
      <c r="D5944">
        <v>28840</v>
      </c>
      <c r="E5944" s="7">
        <v>46556</v>
      </c>
    </row>
    <row r="5945" spans="2:5" hidden="1" x14ac:dyDescent="0.25">
      <c r="B5945" t="s">
        <v>4999</v>
      </c>
      <c r="C5945" t="s">
        <v>5000</v>
      </c>
      <c r="D5945">
        <v>16000</v>
      </c>
      <c r="E5945" s="7">
        <v>46563</v>
      </c>
    </row>
    <row r="5946" spans="2:5" hidden="1" x14ac:dyDescent="0.25">
      <c r="B5946" t="s">
        <v>4999</v>
      </c>
      <c r="C5946" t="s">
        <v>5000</v>
      </c>
      <c r="D5946">
        <v>3260</v>
      </c>
      <c r="E5946" s="7">
        <v>46563</v>
      </c>
    </row>
    <row r="5947" spans="2:5" hidden="1" x14ac:dyDescent="0.25">
      <c r="B5947" t="s">
        <v>4999</v>
      </c>
      <c r="C5947" t="s">
        <v>5000</v>
      </c>
      <c r="D5947">
        <v>28520</v>
      </c>
      <c r="E5947" s="7">
        <v>46566</v>
      </c>
    </row>
    <row r="5948" spans="2:5" hidden="1" x14ac:dyDescent="0.25">
      <c r="B5948" t="s">
        <v>4999</v>
      </c>
      <c r="C5948" t="s">
        <v>5000</v>
      </c>
      <c r="D5948">
        <v>13940</v>
      </c>
      <c r="E5948" s="7">
        <v>46566</v>
      </c>
    </row>
    <row r="5949" spans="2:5" hidden="1" x14ac:dyDescent="0.25">
      <c r="B5949" t="s">
        <v>4999</v>
      </c>
      <c r="C5949" t="s">
        <v>5000</v>
      </c>
      <c r="D5949">
        <v>18280</v>
      </c>
      <c r="E5949" s="7">
        <v>46563</v>
      </c>
    </row>
    <row r="5950" spans="2:5" hidden="1" x14ac:dyDescent="0.25">
      <c r="B5950" t="s">
        <v>4999</v>
      </c>
      <c r="C5950" t="s">
        <v>5000</v>
      </c>
      <c r="D5950">
        <v>0</v>
      </c>
      <c r="E5950" s="7">
        <v>46071</v>
      </c>
    </row>
    <row r="5951" spans="2:5" hidden="1" x14ac:dyDescent="0.25">
      <c r="B5951" t="s">
        <v>4999</v>
      </c>
      <c r="C5951" t="s">
        <v>5000</v>
      </c>
      <c r="D5951">
        <v>0</v>
      </c>
      <c r="E5951" s="7">
        <v>46120</v>
      </c>
    </row>
    <row r="5952" spans="2:5" hidden="1" x14ac:dyDescent="0.25">
      <c r="B5952" t="s">
        <v>4999</v>
      </c>
      <c r="C5952" t="s">
        <v>5000</v>
      </c>
      <c r="D5952">
        <v>0</v>
      </c>
      <c r="E5952" s="7">
        <v>46120</v>
      </c>
    </row>
    <row r="5953" spans="2:5" hidden="1" x14ac:dyDescent="0.25">
      <c r="B5953" t="s">
        <v>4999</v>
      </c>
      <c r="C5953" t="s">
        <v>5000</v>
      </c>
      <c r="D5953">
        <v>0</v>
      </c>
      <c r="E5953" s="7">
        <v>46120</v>
      </c>
    </row>
    <row r="5954" spans="2:5" hidden="1" x14ac:dyDescent="0.25">
      <c r="B5954" t="s">
        <v>4999</v>
      </c>
      <c r="C5954" t="s">
        <v>5000</v>
      </c>
      <c r="D5954">
        <v>0</v>
      </c>
      <c r="E5954" s="7">
        <v>46122</v>
      </c>
    </row>
    <row r="5955" spans="2:5" hidden="1" x14ac:dyDescent="0.25">
      <c r="B5955" t="s">
        <v>4999</v>
      </c>
      <c r="C5955" t="s">
        <v>5000</v>
      </c>
      <c r="D5955">
        <v>0</v>
      </c>
      <c r="E5955" s="7">
        <v>46120</v>
      </c>
    </row>
    <row r="5956" spans="2:5" hidden="1" x14ac:dyDescent="0.25">
      <c r="B5956" t="s">
        <v>4999</v>
      </c>
      <c r="C5956" t="s">
        <v>5000</v>
      </c>
      <c r="D5956">
        <v>0</v>
      </c>
      <c r="E5956" s="7">
        <v>46120</v>
      </c>
    </row>
    <row r="5957" spans="2:5" hidden="1" x14ac:dyDescent="0.25">
      <c r="B5957" t="s">
        <v>4999</v>
      </c>
      <c r="C5957" t="s">
        <v>5000</v>
      </c>
      <c r="D5957">
        <v>0</v>
      </c>
      <c r="E5957" s="7">
        <v>46266</v>
      </c>
    </row>
    <row r="5958" spans="2:5" hidden="1" x14ac:dyDescent="0.25">
      <c r="B5958" t="s">
        <v>4999</v>
      </c>
      <c r="C5958" t="s">
        <v>5000</v>
      </c>
      <c r="D5958">
        <v>0</v>
      </c>
      <c r="E5958" s="7">
        <v>46266</v>
      </c>
    </row>
    <row r="5959" spans="2:5" hidden="1" x14ac:dyDescent="0.25">
      <c r="B5959" t="s">
        <v>4999</v>
      </c>
      <c r="C5959" t="s">
        <v>5000</v>
      </c>
      <c r="D5959">
        <v>0</v>
      </c>
      <c r="E5959" s="7">
        <v>46266</v>
      </c>
    </row>
    <row r="5960" spans="2:5" hidden="1" x14ac:dyDescent="0.25">
      <c r="B5960" t="s">
        <v>4999</v>
      </c>
      <c r="C5960" t="s">
        <v>5000</v>
      </c>
      <c r="D5960">
        <v>0</v>
      </c>
      <c r="E5960" s="7">
        <v>46266</v>
      </c>
    </row>
    <row r="5961" spans="2:5" hidden="1" x14ac:dyDescent="0.25">
      <c r="B5961" t="s">
        <v>4999</v>
      </c>
      <c r="C5961" t="s">
        <v>5000</v>
      </c>
      <c r="D5961">
        <v>0</v>
      </c>
      <c r="E5961" s="7">
        <v>46272</v>
      </c>
    </row>
    <row r="5962" spans="2:5" hidden="1" x14ac:dyDescent="0.25">
      <c r="B5962" t="s">
        <v>4999</v>
      </c>
      <c r="C5962" t="s">
        <v>5000</v>
      </c>
      <c r="D5962">
        <v>0</v>
      </c>
      <c r="E5962" s="7">
        <v>46272</v>
      </c>
    </row>
    <row r="5963" spans="2:5" hidden="1" x14ac:dyDescent="0.25">
      <c r="B5963" t="s">
        <v>4999</v>
      </c>
      <c r="C5963" t="s">
        <v>5000</v>
      </c>
      <c r="D5963">
        <v>0</v>
      </c>
      <c r="E5963" s="7">
        <v>46277</v>
      </c>
    </row>
    <row r="5964" spans="2:5" hidden="1" x14ac:dyDescent="0.25">
      <c r="B5964" t="s">
        <v>4999</v>
      </c>
      <c r="C5964" t="s">
        <v>5000</v>
      </c>
      <c r="D5964">
        <v>0</v>
      </c>
      <c r="E5964" s="7">
        <v>46049</v>
      </c>
    </row>
    <row r="5965" spans="2:5" hidden="1" x14ac:dyDescent="0.25">
      <c r="B5965" t="s">
        <v>4999</v>
      </c>
      <c r="C5965" t="s">
        <v>5000</v>
      </c>
      <c r="D5965">
        <v>0</v>
      </c>
      <c r="E5965" s="7">
        <v>46120</v>
      </c>
    </row>
    <row r="5966" spans="2:5" hidden="1" x14ac:dyDescent="0.25">
      <c r="B5966" t="s">
        <v>4999</v>
      </c>
      <c r="C5966" t="s">
        <v>5000</v>
      </c>
      <c r="D5966">
        <v>0</v>
      </c>
      <c r="E5966" s="7">
        <v>46120</v>
      </c>
    </row>
    <row r="5967" spans="2:5" hidden="1" x14ac:dyDescent="0.25">
      <c r="B5967" t="s">
        <v>4999</v>
      </c>
      <c r="C5967" t="s">
        <v>5000</v>
      </c>
      <c r="D5967">
        <v>0</v>
      </c>
      <c r="E5967" s="7">
        <v>46277</v>
      </c>
    </row>
    <row r="5968" spans="2:5" hidden="1" x14ac:dyDescent="0.25">
      <c r="B5968" t="s">
        <v>4999</v>
      </c>
      <c r="C5968" t="s">
        <v>5000</v>
      </c>
      <c r="D5968">
        <v>0</v>
      </c>
      <c r="E5968" s="7">
        <v>46300</v>
      </c>
    </row>
    <row r="5969" spans="2:5" hidden="1" x14ac:dyDescent="0.25">
      <c r="B5969" t="s">
        <v>4999</v>
      </c>
      <c r="C5969" t="s">
        <v>5000</v>
      </c>
      <c r="D5969">
        <v>0</v>
      </c>
      <c r="E5969" s="7">
        <v>46300</v>
      </c>
    </row>
    <row r="5970" spans="2:5" hidden="1" x14ac:dyDescent="0.25">
      <c r="B5970" t="s">
        <v>4999</v>
      </c>
      <c r="C5970" t="s">
        <v>5000</v>
      </c>
      <c r="D5970">
        <v>0</v>
      </c>
      <c r="E5970" s="7">
        <v>46333</v>
      </c>
    </row>
    <row r="5971" spans="2:5" hidden="1" x14ac:dyDescent="0.25">
      <c r="B5971" t="s">
        <v>4999</v>
      </c>
      <c r="C5971" t="s">
        <v>5000</v>
      </c>
      <c r="D5971">
        <v>0</v>
      </c>
      <c r="E5971" s="7">
        <v>46333</v>
      </c>
    </row>
    <row r="5972" spans="2:5" hidden="1" x14ac:dyDescent="0.25">
      <c r="B5972" t="s">
        <v>4999</v>
      </c>
      <c r="C5972" t="s">
        <v>5000</v>
      </c>
      <c r="D5972">
        <v>0</v>
      </c>
      <c r="E5972" s="7">
        <v>46333</v>
      </c>
    </row>
    <row r="5973" spans="2:5" hidden="1" x14ac:dyDescent="0.25">
      <c r="B5973" t="s">
        <v>4999</v>
      </c>
      <c r="C5973" t="s">
        <v>5000</v>
      </c>
      <c r="D5973">
        <v>0</v>
      </c>
      <c r="E5973" s="7">
        <v>46346</v>
      </c>
    </row>
    <row r="5974" spans="2:5" hidden="1" x14ac:dyDescent="0.25">
      <c r="B5974" t="s">
        <v>4999</v>
      </c>
      <c r="C5974" t="s">
        <v>5000</v>
      </c>
      <c r="D5974">
        <v>0</v>
      </c>
      <c r="E5974" s="7">
        <v>46384</v>
      </c>
    </row>
    <row r="5975" spans="2:5" hidden="1" x14ac:dyDescent="0.25">
      <c r="B5975" t="s">
        <v>4999</v>
      </c>
      <c r="C5975" t="s">
        <v>5000</v>
      </c>
      <c r="D5975">
        <v>0</v>
      </c>
      <c r="E5975" s="7">
        <v>46412</v>
      </c>
    </row>
    <row r="5976" spans="2:5" hidden="1" x14ac:dyDescent="0.25">
      <c r="B5976" t="s">
        <v>4999</v>
      </c>
      <c r="C5976" t="s">
        <v>5000</v>
      </c>
      <c r="D5976">
        <v>0</v>
      </c>
      <c r="E5976" s="7">
        <v>46434</v>
      </c>
    </row>
    <row r="5977" spans="2:5" hidden="1" x14ac:dyDescent="0.25">
      <c r="B5977" t="s">
        <v>4999</v>
      </c>
      <c r="C5977" t="s">
        <v>5000</v>
      </c>
      <c r="D5977">
        <v>0</v>
      </c>
      <c r="E5977" s="7">
        <v>46434</v>
      </c>
    </row>
    <row r="5978" spans="2:5" hidden="1" x14ac:dyDescent="0.25">
      <c r="B5978" t="s">
        <v>4999</v>
      </c>
      <c r="C5978" t="s">
        <v>5000</v>
      </c>
      <c r="D5978">
        <v>0</v>
      </c>
      <c r="E5978" s="7">
        <v>46484</v>
      </c>
    </row>
    <row r="5979" spans="2:5" hidden="1" x14ac:dyDescent="0.25">
      <c r="B5979" t="s">
        <v>4999</v>
      </c>
      <c r="C5979" t="s">
        <v>5000</v>
      </c>
      <c r="D5979">
        <v>0</v>
      </c>
      <c r="E5979" s="7">
        <v>46524</v>
      </c>
    </row>
    <row r="5980" spans="2:5" hidden="1" x14ac:dyDescent="0.25">
      <c r="B5980" t="s">
        <v>4999</v>
      </c>
      <c r="C5980" t="s">
        <v>5000</v>
      </c>
      <c r="D5980">
        <v>3160</v>
      </c>
      <c r="E5980" s="7">
        <v>46556</v>
      </c>
    </row>
    <row r="5981" spans="2:5" hidden="1" x14ac:dyDescent="0.25">
      <c r="B5981" t="s">
        <v>4999</v>
      </c>
      <c r="C5981" t="s">
        <v>5000</v>
      </c>
      <c r="D5981">
        <v>13360</v>
      </c>
      <c r="E5981" s="7">
        <v>46563</v>
      </c>
    </row>
    <row r="5982" spans="2:5" hidden="1" x14ac:dyDescent="0.25">
      <c r="B5982" t="s">
        <v>4999</v>
      </c>
      <c r="C5982" t="s">
        <v>5000</v>
      </c>
      <c r="D5982">
        <v>13480</v>
      </c>
      <c r="E5982" s="7">
        <v>46563</v>
      </c>
    </row>
    <row r="5983" spans="2:5" hidden="1" x14ac:dyDescent="0.25">
      <c r="B5983" t="s">
        <v>5016</v>
      </c>
      <c r="C5983" t="s">
        <v>5017</v>
      </c>
      <c r="D5983">
        <v>0</v>
      </c>
      <c r="E5983" s="7">
        <v>46054</v>
      </c>
    </row>
    <row r="5984" spans="2:5" hidden="1" x14ac:dyDescent="0.25">
      <c r="B5984" t="s">
        <v>5016</v>
      </c>
      <c r="C5984" t="s">
        <v>5017</v>
      </c>
      <c r="D5984">
        <v>0</v>
      </c>
      <c r="E5984" s="7">
        <v>46082</v>
      </c>
    </row>
    <row r="5985" spans="2:5" hidden="1" x14ac:dyDescent="0.25">
      <c r="B5985" t="s">
        <v>5016</v>
      </c>
      <c r="C5985" t="s">
        <v>5017</v>
      </c>
      <c r="D5985">
        <v>0</v>
      </c>
      <c r="E5985" s="7">
        <v>46419</v>
      </c>
    </row>
    <row r="5986" spans="2:5" hidden="1" x14ac:dyDescent="0.25">
      <c r="B5986" t="s">
        <v>5016</v>
      </c>
      <c r="C5986" t="s">
        <v>5017</v>
      </c>
      <c r="D5986">
        <v>0</v>
      </c>
      <c r="E5986" s="7">
        <v>46082</v>
      </c>
    </row>
    <row r="5987" spans="2:5" hidden="1" x14ac:dyDescent="0.25">
      <c r="B5987" t="s">
        <v>5016</v>
      </c>
      <c r="C5987" t="s">
        <v>5017</v>
      </c>
      <c r="D5987">
        <v>0</v>
      </c>
      <c r="E5987" s="7">
        <v>46113</v>
      </c>
    </row>
    <row r="5988" spans="2:5" hidden="1" x14ac:dyDescent="0.25">
      <c r="B5988" t="s">
        <v>5016</v>
      </c>
      <c r="C5988" t="s">
        <v>5017</v>
      </c>
      <c r="D5988">
        <v>0</v>
      </c>
      <c r="E5988" s="7">
        <v>46113</v>
      </c>
    </row>
    <row r="5989" spans="2:5" hidden="1" x14ac:dyDescent="0.25">
      <c r="B5989" t="s">
        <v>5016</v>
      </c>
      <c r="C5989" t="s">
        <v>5017</v>
      </c>
      <c r="D5989">
        <v>0</v>
      </c>
      <c r="E5989" s="7">
        <v>46419</v>
      </c>
    </row>
    <row r="5990" spans="2:5" hidden="1" x14ac:dyDescent="0.25">
      <c r="B5990" t="s">
        <v>5016</v>
      </c>
      <c r="C5990" t="s">
        <v>5017</v>
      </c>
      <c r="D5990">
        <v>0</v>
      </c>
      <c r="E5990" s="7">
        <v>46447</v>
      </c>
    </row>
    <row r="5991" spans="2:5" hidden="1" x14ac:dyDescent="0.25">
      <c r="B5991" t="s">
        <v>5016</v>
      </c>
      <c r="C5991" t="s">
        <v>5017</v>
      </c>
      <c r="D5991">
        <v>54</v>
      </c>
      <c r="E5991" s="7">
        <v>46478</v>
      </c>
    </row>
    <row r="5992" spans="2:5" hidden="1" x14ac:dyDescent="0.25">
      <c r="B5992" t="s">
        <v>5016</v>
      </c>
      <c r="C5992" t="s">
        <v>5017</v>
      </c>
      <c r="D5992">
        <v>0</v>
      </c>
      <c r="E5992" s="7">
        <v>46174</v>
      </c>
    </row>
    <row r="5993" spans="2:5" hidden="1" x14ac:dyDescent="0.25">
      <c r="B5993" t="s">
        <v>5016</v>
      </c>
      <c r="C5993" t="s">
        <v>5017</v>
      </c>
      <c r="D5993">
        <v>0</v>
      </c>
      <c r="E5993" s="7">
        <v>46266</v>
      </c>
    </row>
    <row r="5994" spans="2:5" hidden="1" x14ac:dyDescent="0.25">
      <c r="B5994" t="s">
        <v>5016</v>
      </c>
      <c r="C5994" t="s">
        <v>5017</v>
      </c>
      <c r="D5994">
        <v>0</v>
      </c>
      <c r="E5994" s="7">
        <v>46296</v>
      </c>
    </row>
    <row r="5995" spans="2:5" hidden="1" x14ac:dyDescent="0.25">
      <c r="B5995" t="s">
        <v>5016</v>
      </c>
      <c r="C5995" t="s">
        <v>5017</v>
      </c>
      <c r="D5995">
        <v>0</v>
      </c>
      <c r="E5995" s="7">
        <v>46327</v>
      </c>
    </row>
    <row r="5996" spans="2:5" hidden="1" x14ac:dyDescent="0.25">
      <c r="B5996" t="s">
        <v>5016</v>
      </c>
      <c r="C5996" t="s">
        <v>5017</v>
      </c>
      <c r="D5996">
        <v>0</v>
      </c>
      <c r="E5996" s="7">
        <v>46113</v>
      </c>
    </row>
    <row r="5997" spans="2:5" hidden="1" x14ac:dyDescent="0.25">
      <c r="B5997" t="s">
        <v>5016</v>
      </c>
      <c r="C5997" t="s">
        <v>5017</v>
      </c>
      <c r="D5997">
        <v>0</v>
      </c>
      <c r="E5997" s="7">
        <v>46174</v>
      </c>
    </row>
    <row r="5998" spans="2:5" hidden="1" x14ac:dyDescent="0.25">
      <c r="B5998" t="s">
        <v>5016</v>
      </c>
      <c r="C5998" t="s">
        <v>5017</v>
      </c>
      <c r="D5998">
        <v>0</v>
      </c>
      <c r="E5998" s="7">
        <v>46296</v>
      </c>
    </row>
    <row r="5999" spans="2:5" hidden="1" x14ac:dyDescent="0.25">
      <c r="B5999" t="s">
        <v>5016</v>
      </c>
      <c r="C5999" t="s">
        <v>5017</v>
      </c>
      <c r="D5999">
        <v>0</v>
      </c>
      <c r="E5999" s="7">
        <v>46478</v>
      </c>
    </row>
    <row r="6000" spans="2:5" hidden="1" x14ac:dyDescent="0.25">
      <c r="B6000" t="s">
        <v>5016</v>
      </c>
      <c r="C6000" t="s">
        <v>5017</v>
      </c>
      <c r="D6000">
        <v>0</v>
      </c>
      <c r="E6000" s="7">
        <v>46478</v>
      </c>
    </row>
    <row r="6001" spans="2:5" hidden="1" x14ac:dyDescent="0.25">
      <c r="B6001" t="s">
        <v>5016</v>
      </c>
      <c r="C6001" t="s">
        <v>5017</v>
      </c>
      <c r="D6001">
        <v>0</v>
      </c>
      <c r="E6001" s="7">
        <v>46478</v>
      </c>
    </row>
    <row r="6002" spans="2:5" hidden="1" x14ac:dyDescent="0.25">
      <c r="B6002" t="s">
        <v>5016</v>
      </c>
      <c r="C6002" t="s">
        <v>5017</v>
      </c>
      <c r="D6002">
        <v>0</v>
      </c>
      <c r="E6002" s="7">
        <v>46235</v>
      </c>
    </row>
    <row r="6003" spans="2:5" hidden="1" x14ac:dyDescent="0.25">
      <c r="B6003" t="s">
        <v>5016</v>
      </c>
      <c r="C6003" t="s">
        <v>5017</v>
      </c>
      <c r="D6003">
        <v>0</v>
      </c>
      <c r="E6003" s="7">
        <v>46266</v>
      </c>
    </row>
    <row r="6004" spans="2:5" hidden="1" x14ac:dyDescent="0.25">
      <c r="B6004" t="s">
        <v>5016</v>
      </c>
      <c r="C6004" t="s">
        <v>5017</v>
      </c>
      <c r="D6004">
        <v>4046</v>
      </c>
      <c r="E6004" s="7">
        <v>46478</v>
      </c>
    </row>
    <row r="6005" spans="2:5" hidden="1" x14ac:dyDescent="0.25">
      <c r="B6005" t="s">
        <v>5016</v>
      </c>
      <c r="C6005" t="s">
        <v>5017</v>
      </c>
      <c r="D6005">
        <v>0</v>
      </c>
      <c r="E6005" s="7">
        <v>46388</v>
      </c>
    </row>
    <row r="6006" spans="2:5" hidden="1" x14ac:dyDescent="0.25">
      <c r="B6006" t="s">
        <v>5016</v>
      </c>
      <c r="C6006" t="s">
        <v>5017</v>
      </c>
      <c r="D6006">
        <v>0</v>
      </c>
      <c r="E6006" s="7">
        <v>46388</v>
      </c>
    </row>
    <row r="6007" spans="2:5" hidden="1" x14ac:dyDescent="0.25">
      <c r="B6007" t="s">
        <v>5016</v>
      </c>
      <c r="C6007" t="s">
        <v>5017</v>
      </c>
      <c r="D6007">
        <v>0</v>
      </c>
      <c r="E6007" s="7">
        <v>46174</v>
      </c>
    </row>
    <row r="6008" spans="2:5" hidden="1" x14ac:dyDescent="0.25">
      <c r="B6008" t="s">
        <v>5016</v>
      </c>
      <c r="C6008" t="s">
        <v>5017</v>
      </c>
      <c r="D6008">
        <v>0</v>
      </c>
      <c r="E6008" s="7">
        <v>46266</v>
      </c>
    </row>
    <row r="6009" spans="2:5" hidden="1" x14ac:dyDescent="0.25">
      <c r="B6009" t="s">
        <v>5016</v>
      </c>
      <c r="C6009" t="s">
        <v>5017</v>
      </c>
      <c r="D6009">
        <v>0</v>
      </c>
      <c r="E6009" s="7">
        <v>46235</v>
      </c>
    </row>
    <row r="6010" spans="2:5" hidden="1" x14ac:dyDescent="0.25">
      <c r="B6010" t="s">
        <v>5016</v>
      </c>
      <c r="C6010" t="s">
        <v>5017</v>
      </c>
      <c r="D6010">
        <v>0</v>
      </c>
      <c r="E6010" s="7">
        <v>46235</v>
      </c>
    </row>
    <row r="6011" spans="2:5" hidden="1" x14ac:dyDescent="0.25">
      <c r="B6011" t="s">
        <v>5016</v>
      </c>
      <c r="C6011" t="s">
        <v>5017</v>
      </c>
      <c r="D6011">
        <v>0</v>
      </c>
      <c r="E6011" s="7">
        <v>46204</v>
      </c>
    </row>
    <row r="6012" spans="2:5" hidden="1" x14ac:dyDescent="0.25">
      <c r="B6012" t="s">
        <v>5016</v>
      </c>
      <c r="C6012" t="s">
        <v>5017</v>
      </c>
      <c r="D6012">
        <v>0</v>
      </c>
      <c r="E6012" s="7">
        <v>46478</v>
      </c>
    </row>
    <row r="6013" spans="2:5" hidden="1" x14ac:dyDescent="0.25">
      <c r="B6013" t="s">
        <v>5016</v>
      </c>
      <c r="C6013" t="s">
        <v>5017</v>
      </c>
      <c r="D6013">
        <v>0</v>
      </c>
      <c r="E6013" s="7">
        <v>46235</v>
      </c>
    </row>
    <row r="6014" spans="2:5" hidden="1" x14ac:dyDescent="0.25">
      <c r="B6014" t="s">
        <v>5016</v>
      </c>
      <c r="C6014" t="s">
        <v>5017</v>
      </c>
      <c r="D6014">
        <v>0</v>
      </c>
      <c r="E6014" s="7">
        <v>46235</v>
      </c>
    </row>
    <row r="6015" spans="2:5" hidden="1" x14ac:dyDescent="0.25">
      <c r="B6015" t="s">
        <v>5047</v>
      </c>
      <c r="C6015" t="s">
        <v>5048</v>
      </c>
      <c r="D6015">
        <v>0</v>
      </c>
      <c r="E6015" s="7">
        <v>45962</v>
      </c>
    </row>
    <row r="6016" spans="2:5" hidden="1" x14ac:dyDescent="0.25">
      <c r="B6016" t="s">
        <v>5047</v>
      </c>
      <c r="C6016" t="s">
        <v>5048</v>
      </c>
      <c r="D6016">
        <v>0</v>
      </c>
      <c r="E6016" s="7">
        <v>45962</v>
      </c>
    </row>
    <row r="6017" spans="2:5" hidden="1" x14ac:dyDescent="0.25">
      <c r="B6017" t="s">
        <v>5047</v>
      </c>
      <c r="C6017" t="s">
        <v>5048</v>
      </c>
      <c r="D6017">
        <v>0</v>
      </c>
      <c r="E6017" s="7">
        <v>45992</v>
      </c>
    </row>
    <row r="6018" spans="2:5" hidden="1" x14ac:dyDescent="0.25">
      <c r="B6018" t="s">
        <v>5047</v>
      </c>
      <c r="C6018" t="s">
        <v>5048</v>
      </c>
      <c r="D6018">
        <v>0</v>
      </c>
      <c r="E6018" s="7">
        <v>45870</v>
      </c>
    </row>
    <row r="6019" spans="2:5" hidden="1" x14ac:dyDescent="0.25">
      <c r="B6019" t="s">
        <v>5054</v>
      </c>
      <c r="C6019" t="s">
        <v>5055</v>
      </c>
      <c r="D6019">
        <v>0</v>
      </c>
      <c r="E6019" s="7">
        <v>45962</v>
      </c>
    </row>
    <row r="6020" spans="2:5" hidden="1" x14ac:dyDescent="0.25">
      <c r="B6020" t="s">
        <v>5054</v>
      </c>
      <c r="C6020" t="s">
        <v>5055</v>
      </c>
      <c r="D6020">
        <v>0</v>
      </c>
      <c r="E6020" s="7">
        <v>45962</v>
      </c>
    </row>
    <row r="6021" spans="2:5" hidden="1" x14ac:dyDescent="0.25">
      <c r="B6021" t="s">
        <v>5054</v>
      </c>
      <c r="C6021" t="s">
        <v>5055</v>
      </c>
      <c r="D6021">
        <v>0</v>
      </c>
      <c r="E6021" s="7">
        <v>45992</v>
      </c>
    </row>
    <row r="6022" spans="2:5" hidden="1" x14ac:dyDescent="0.25">
      <c r="B6022" t="s">
        <v>5054</v>
      </c>
      <c r="C6022" t="s">
        <v>5055</v>
      </c>
      <c r="D6022">
        <v>0</v>
      </c>
      <c r="E6022" s="7">
        <v>46023</v>
      </c>
    </row>
    <row r="6023" spans="2:5" hidden="1" x14ac:dyDescent="0.25">
      <c r="B6023" t="s">
        <v>5054</v>
      </c>
      <c r="C6023" t="s">
        <v>5055</v>
      </c>
      <c r="D6023">
        <v>0</v>
      </c>
      <c r="E6023" s="7">
        <v>46023</v>
      </c>
    </row>
    <row r="6024" spans="2:5" hidden="1" x14ac:dyDescent="0.25">
      <c r="B6024" t="s">
        <v>5054</v>
      </c>
      <c r="C6024" t="s">
        <v>5055</v>
      </c>
      <c r="D6024">
        <v>0</v>
      </c>
      <c r="E6024" s="7">
        <v>46054</v>
      </c>
    </row>
    <row r="6025" spans="2:5" hidden="1" x14ac:dyDescent="0.25">
      <c r="B6025" t="s">
        <v>5054</v>
      </c>
      <c r="C6025" t="s">
        <v>5055</v>
      </c>
      <c r="D6025">
        <v>0</v>
      </c>
      <c r="E6025" s="7">
        <v>45809</v>
      </c>
    </row>
    <row r="6026" spans="2:5" hidden="1" x14ac:dyDescent="0.25">
      <c r="B6026" t="s">
        <v>5054</v>
      </c>
      <c r="C6026" t="s">
        <v>5055</v>
      </c>
      <c r="D6026">
        <v>0</v>
      </c>
      <c r="E6026" s="7">
        <v>45870</v>
      </c>
    </row>
    <row r="6027" spans="2:5" hidden="1" x14ac:dyDescent="0.25">
      <c r="B6027" t="s">
        <v>5054</v>
      </c>
      <c r="C6027" t="s">
        <v>5055</v>
      </c>
      <c r="D6027">
        <v>0</v>
      </c>
      <c r="E6027" s="7">
        <v>45931</v>
      </c>
    </row>
    <row r="6028" spans="2:5" hidden="1" x14ac:dyDescent="0.25">
      <c r="B6028" t="s">
        <v>5063</v>
      </c>
      <c r="C6028" t="s">
        <v>5064</v>
      </c>
      <c r="D6028">
        <v>0</v>
      </c>
      <c r="E6028" s="7">
        <v>46023</v>
      </c>
    </row>
    <row r="6029" spans="2:5" hidden="1" x14ac:dyDescent="0.25">
      <c r="B6029" t="s">
        <v>5063</v>
      </c>
      <c r="C6029" t="s">
        <v>5064</v>
      </c>
      <c r="D6029">
        <v>0</v>
      </c>
      <c r="E6029" s="7">
        <v>46074</v>
      </c>
    </row>
    <row r="6030" spans="2:5" hidden="1" x14ac:dyDescent="0.25">
      <c r="B6030" t="s">
        <v>5067</v>
      </c>
      <c r="C6030" t="s">
        <v>5068</v>
      </c>
      <c r="D6030">
        <v>0</v>
      </c>
      <c r="E6030" s="7">
        <v>45982</v>
      </c>
    </row>
    <row r="6031" spans="2:5" hidden="1" x14ac:dyDescent="0.25">
      <c r="B6031" t="s">
        <v>5067</v>
      </c>
      <c r="C6031" t="s">
        <v>5068</v>
      </c>
      <c r="D6031">
        <v>0</v>
      </c>
      <c r="E6031" s="7">
        <v>45989</v>
      </c>
    </row>
    <row r="6032" spans="2:5" hidden="1" x14ac:dyDescent="0.25">
      <c r="B6032" t="s">
        <v>5067</v>
      </c>
      <c r="C6032" t="s">
        <v>5068</v>
      </c>
      <c r="D6032">
        <v>0</v>
      </c>
      <c r="E6032" s="7">
        <v>45992</v>
      </c>
    </row>
    <row r="6033" spans="2:5" hidden="1" x14ac:dyDescent="0.25">
      <c r="B6033" t="s">
        <v>5067</v>
      </c>
      <c r="C6033" t="s">
        <v>5068</v>
      </c>
      <c r="D6033">
        <v>0</v>
      </c>
      <c r="E6033" s="7">
        <v>45992</v>
      </c>
    </row>
    <row r="6034" spans="2:5" hidden="1" x14ac:dyDescent="0.25">
      <c r="B6034" t="s">
        <v>5067</v>
      </c>
      <c r="C6034" t="s">
        <v>5068</v>
      </c>
      <c r="D6034">
        <v>0</v>
      </c>
      <c r="E6034" s="7">
        <v>46054</v>
      </c>
    </row>
    <row r="6035" spans="2:5" hidden="1" x14ac:dyDescent="0.25">
      <c r="B6035" t="s">
        <v>5067</v>
      </c>
      <c r="C6035" t="s">
        <v>5068</v>
      </c>
      <c r="D6035">
        <v>0</v>
      </c>
      <c r="E6035" s="7">
        <v>45901</v>
      </c>
    </row>
    <row r="6036" spans="2:5" hidden="1" x14ac:dyDescent="0.25">
      <c r="B6036" t="s">
        <v>5067</v>
      </c>
      <c r="C6036" t="s">
        <v>5068</v>
      </c>
      <c r="D6036">
        <v>0</v>
      </c>
      <c r="E6036" s="7">
        <v>45870</v>
      </c>
    </row>
    <row r="6037" spans="2:5" hidden="1" x14ac:dyDescent="0.25">
      <c r="B6037" t="s">
        <v>5067</v>
      </c>
      <c r="C6037" t="s">
        <v>5068</v>
      </c>
      <c r="D6037">
        <v>0</v>
      </c>
      <c r="E6037" s="7">
        <v>45982</v>
      </c>
    </row>
    <row r="6038" spans="2:5" hidden="1" x14ac:dyDescent="0.25">
      <c r="B6038" t="s">
        <v>5074</v>
      </c>
      <c r="C6038" t="s">
        <v>5075</v>
      </c>
      <c r="D6038">
        <v>0</v>
      </c>
      <c r="E6038" s="7">
        <v>46419</v>
      </c>
    </row>
    <row r="6039" spans="2:5" hidden="1" x14ac:dyDescent="0.25">
      <c r="B6039" t="s">
        <v>5074</v>
      </c>
      <c r="C6039" t="s">
        <v>5075</v>
      </c>
      <c r="D6039">
        <v>0</v>
      </c>
      <c r="E6039" s="7">
        <v>46447</v>
      </c>
    </row>
    <row r="6040" spans="2:5" hidden="1" x14ac:dyDescent="0.25">
      <c r="B6040" t="s">
        <v>5074</v>
      </c>
      <c r="C6040" t="s">
        <v>5075</v>
      </c>
      <c r="D6040">
        <v>0</v>
      </c>
      <c r="E6040" s="7">
        <v>46419</v>
      </c>
    </row>
    <row r="6041" spans="2:5" hidden="1" x14ac:dyDescent="0.25">
      <c r="B6041" t="s">
        <v>5074</v>
      </c>
      <c r="C6041" t="s">
        <v>5075</v>
      </c>
      <c r="D6041">
        <v>0</v>
      </c>
      <c r="E6041" s="7">
        <v>46478</v>
      </c>
    </row>
    <row r="6042" spans="2:5" hidden="1" x14ac:dyDescent="0.25">
      <c r="B6042" t="s">
        <v>5074</v>
      </c>
      <c r="C6042" t="s">
        <v>5075</v>
      </c>
      <c r="D6042">
        <v>0</v>
      </c>
      <c r="E6042" s="7">
        <v>46388</v>
      </c>
    </row>
    <row r="6043" spans="2:5" hidden="1" x14ac:dyDescent="0.25">
      <c r="B6043" t="s">
        <v>5081</v>
      </c>
      <c r="C6043" t="s">
        <v>5082</v>
      </c>
      <c r="D6043">
        <v>0</v>
      </c>
      <c r="E6043" s="7">
        <v>45985</v>
      </c>
    </row>
    <row r="6044" spans="2:5" hidden="1" x14ac:dyDescent="0.25">
      <c r="B6044" t="s">
        <v>5081</v>
      </c>
      <c r="C6044" t="s">
        <v>5082</v>
      </c>
      <c r="D6044">
        <v>0</v>
      </c>
      <c r="E6044" s="7">
        <v>46054</v>
      </c>
    </row>
    <row r="6045" spans="2:5" hidden="1" x14ac:dyDescent="0.25">
      <c r="B6045" t="s">
        <v>5081</v>
      </c>
      <c r="C6045" t="s">
        <v>5082</v>
      </c>
      <c r="D6045">
        <v>0</v>
      </c>
      <c r="E6045" s="7">
        <v>46054</v>
      </c>
    </row>
    <row r="6046" spans="2:5" hidden="1" x14ac:dyDescent="0.25">
      <c r="B6046" t="s">
        <v>5081</v>
      </c>
      <c r="C6046" t="s">
        <v>5082</v>
      </c>
      <c r="D6046">
        <v>0</v>
      </c>
      <c r="E6046" s="7">
        <v>45839</v>
      </c>
    </row>
    <row r="6047" spans="2:5" hidden="1" x14ac:dyDescent="0.25">
      <c r="B6047" t="s">
        <v>5081</v>
      </c>
      <c r="C6047" t="s">
        <v>5082</v>
      </c>
      <c r="D6047">
        <v>0</v>
      </c>
      <c r="E6047" s="7">
        <v>45870</v>
      </c>
    </row>
    <row r="6048" spans="2:5" hidden="1" x14ac:dyDescent="0.25">
      <c r="B6048" t="s">
        <v>5081</v>
      </c>
      <c r="C6048" t="s">
        <v>5082</v>
      </c>
      <c r="D6048">
        <v>0</v>
      </c>
      <c r="E6048" s="7">
        <v>45901</v>
      </c>
    </row>
    <row r="6049" spans="2:5" hidden="1" x14ac:dyDescent="0.25">
      <c r="B6049" t="s">
        <v>5081</v>
      </c>
      <c r="C6049" t="s">
        <v>5082</v>
      </c>
      <c r="D6049">
        <v>0</v>
      </c>
      <c r="E6049" s="7">
        <v>45931</v>
      </c>
    </row>
    <row r="6050" spans="2:5" hidden="1" x14ac:dyDescent="0.25">
      <c r="B6050" t="s">
        <v>5081</v>
      </c>
      <c r="C6050" t="s">
        <v>5082</v>
      </c>
      <c r="D6050">
        <v>0</v>
      </c>
      <c r="E6050" s="7">
        <v>45931</v>
      </c>
    </row>
    <row r="6051" spans="2:5" hidden="1" x14ac:dyDescent="0.25">
      <c r="B6051" t="s">
        <v>5085</v>
      </c>
      <c r="C6051" t="s">
        <v>5086</v>
      </c>
      <c r="D6051">
        <v>0</v>
      </c>
      <c r="E6051" s="7">
        <v>45962</v>
      </c>
    </row>
    <row r="6052" spans="2:5" hidden="1" x14ac:dyDescent="0.25">
      <c r="B6052" t="s">
        <v>5085</v>
      </c>
      <c r="C6052" t="s">
        <v>5086</v>
      </c>
      <c r="D6052">
        <v>0</v>
      </c>
      <c r="E6052" s="7">
        <v>45839</v>
      </c>
    </row>
    <row r="6053" spans="2:5" hidden="1" x14ac:dyDescent="0.25">
      <c r="B6053" t="s">
        <v>5085</v>
      </c>
      <c r="C6053" t="s">
        <v>5086</v>
      </c>
      <c r="D6053">
        <v>0</v>
      </c>
      <c r="E6053" s="7">
        <v>45931</v>
      </c>
    </row>
    <row r="6054" spans="2:5" hidden="1" x14ac:dyDescent="0.25">
      <c r="B6054" t="s">
        <v>5087</v>
      </c>
      <c r="C6054" t="s">
        <v>5088</v>
      </c>
      <c r="D6054">
        <v>0</v>
      </c>
      <c r="E6054" s="7">
        <v>45978</v>
      </c>
    </row>
    <row r="6055" spans="2:5" hidden="1" x14ac:dyDescent="0.25">
      <c r="B6055" t="s">
        <v>5087</v>
      </c>
      <c r="C6055" t="s">
        <v>5088</v>
      </c>
      <c r="D6055">
        <v>0</v>
      </c>
      <c r="E6055" s="7">
        <v>46027</v>
      </c>
    </row>
    <row r="6056" spans="2:5" hidden="1" x14ac:dyDescent="0.25">
      <c r="B6056" t="s">
        <v>5087</v>
      </c>
      <c r="C6056" t="s">
        <v>5088</v>
      </c>
      <c r="D6056">
        <v>0</v>
      </c>
      <c r="E6056" s="7">
        <v>46031</v>
      </c>
    </row>
    <row r="6057" spans="2:5" hidden="1" x14ac:dyDescent="0.25">
      <c r="B6057" t="s">
        <v>5087</v>
      </c>
      <c r="C6057" t="s">
        <v>5088</v>
      </c>
      <c r="D6057">
        <v>0</v>
      </c>
      <c r="E6057" s="7">
        <v>46097</v>
      </c>
    </row>
    <row r="6058" spans="2:5" hidden="1" x14ac:dyDescent="0.25">
      <c r="B6058" t="s">
        <v>5087</v>
      </c>
      <c r="C6058" t="s">
        <v>5088</v>
      </c>
      <c r="D6058">
        <v>0</v>
      </c>
      <c r="E6058" s="7">
        <v>46097</v>
      </c>
    </row>
    <row r="6059" spans="2:5" hidden="1" x14ac:dyDescent="0.25">
      <c r="B6059" t="s">
        <v>5087</v>
      </c>
      <c r="C6059" t="s">
        <v>5088</v>
      </c>
      <c r="D6059">
        <v>0</v>
      </c>
      <c r="E6059" s="7">
        <v>46132</v>
      </c>
    </row>
    <row r="6060" spans="2:5" hidden="1" x14ac:dyDescent="0.25">
      <c r="B6060" t="s">
        <v>5087</v>
      </c>
      <c r="C6060" t="s">
        <v>5088</v>
      </c>
      <c r="D6060">
        <v>0</v>
      </c>
      <c r="E6060" s="7">
        <v>46132</v>
      </c>
    </row>
    <row r="6061" spans="2:5" hidden="1" x14ac:dyDescent="0.25">
      <c r="B6061" t="s">
        <v>5087</v>
      </c>
      <c r="C6061" t="s">
        <v>5088</v>
      </c>
      <c r="D6061">
        <v>0</v>
      </c>
      <c r="E6061" s="7">
        <v>46192</v>
      </c>
    </row>
    <row r="6062" spans="2:5" hidden="1" x14ac:dyDescent="0.25">
      <c r="B6062" t="s">
        <v>5087</v>
      </c>
      <c r="C6062" t="s">
        <v>5088</v>
      </c>
      <c r="D6062">
        <v>0</v>
      </c>
      <c r="E6062" s="7">
        <v>46221</v>
      </c>
    </row>
    <row r="6063" spans="2:5" hidden="1" x14ac:dyDescent="0.25">
      <c r="B6063" t="s">
        <v>5087</v>
      </c>
      <c r="C6063" t="s">
        <v>5088</v>
      </c>
      <c r="D6063">
        <v>0</v>
      </c>
      <c r="E6063" s="7">
        <v>46221</v>
      </c>
    </row>
    <row r="6064" spans="2:5" hidden="1" x14ac:dyDescent="0.25">
      <c r="B6064" t="s">
        <v>5087</v>
      </c>
      <c r="C6064" t="s">
        <v>5088</v>
      </c>
      <c r="D6064">
        <v>0</v>
      </c>
      <c r="E6064" s="7">
        <v>46221</v>
      </c>
    </row>
    <row r="6065" spans="2:5" hidden="1" x14ac:dyDescent="0.25">
      <c r="B6065" t="s">
        <v>5087</v>
      </c>
      <c r="C6065" t="s">
        <v>5088</v>
      </c>
      <c r="D6065">
        <v>0</v>
      </c>
      <c r="E6065" s="7">
        <v>46221</v>
      </c>
    </row>
    <row r="6066" spans="2:5" hidden="1" x14ac:dyDescent="0.25">
      <c r="B6066" t="s">
        <v>5087</v>
      </c>
      <c r="C6066" t="s">
        <v>5088</v>
      </c>
      <c r="D6066">
        <v>0</v>
      </c>
      <c r="E6066" s="7">
        <v>46230</v>
      </c>
    </row>
    <row r="6067" spans="2:5" hidden="1" x14ac:dyDescent="0.25">
      <c r="B6067" t="s">
        <v>5087</v>
      </c>
      <c r="C6067" t="s">
        <v>5088</v>
      </c>
      <c r="D6067">
        <v>0</v>
      </c>
      <c r="E6067" s="7">
        <v>46273</v>
      </c>
    </row>
    <row r="6068" spans="2:5" hidden="1" x14ac:dyDescent="0.25">
      <c r="B6068" t="s">
        <v>5087</v>
      </c>
      <c r="C6068" t="s">
        <v>5088</v>
      </c>
      <c r="D6068">
        <v>0</v>
      </c>
      <c r="E6068" s="7">
        <v>46300</v>
      </c>
    </row>
    <row r="6069" spans="2:5" hidden="1" x14ac:dyDescent="0.25">
      <c r="B6069" t="s">
        <v>5087</v>
      </c>
      <c r="C6069" t="s">
        <v>5088</v>
      </c>
      <c r="D6069">
        <v>0</v>
      </c>
      <c r="E6069" s="7">
        <v>46318</v>
      </c>
    </row>
    <row r="6070" spans="2:5" hidden="1" x14ac:dyDescent="0.25">
      <c r="B6070" t="s">
        <v>5087</v>
      </c>
      <c r="C6070" t="s">
        <v>5088</v>
      </c>
      <c r="D6070">
        <v>0</v>
      </c>
      <c r="E6070" s="7">
        <v>46396</v>
      </c>
    </row>
    <row r="6071" spans="2:5" hidden="1" x14ac:dyDescent="0.25">
      <c r="B6071" t="s">
        <v>5087</v>
      </c>
      <c r="C6071" t="s">
        <v>5088</v>
      </c>
      <c r="D6071">
        <v>0</v>
      </c>
      <c r="E6071" s="7">
        <v>46430</v>
      </c>
    </row>
    <row r="6072" spans="2:5" hidden="1" x14ac:dyDescent="0.25">
      <c r="B6072" t="s">
        <v>5087</v>
      </c>
      <c r="C6072" t="s">
        <v>5088</v>
      </c>
      <c r="D6072">
        <v>0</v>
      </c>
      <c r="E6072" s="7">
        <v>46451</v>
      </c>
    </row>
    <row r="6073" spans="2:5" hidden="1" x14ac:dyDescent="0.25">
      <c r="B6073" t="s">
        <v>5087</v>
      </c>
      <c r="C6073" t="s">
        <v>5088</v>
      </c>
      <c r="D6073">
        <v>0</v>
      </c>
      <c r="E6073" s="7">
        <v>46451</v>
      </c>
    </row>
    <row r="6074" spans="2:5" hidden="1" x14ac:dyDescent="0.25">
      <c r="B6074" t="s">
        <v>5087</v>
      </c>
      <c r="C6074" t="s">
        <v>5088</v>
      </c>
      <c r="D6074">
        <v>200</v>
      </c>
      <c r="E6074" s="7">
        <v>46511</v>
      </c>
    </row>
    <row r="6075" spans="2:5" hidden="1" x14ac:dyDescent="0.25">
      <c r="B6075" t="s">
        <v>5087</v>
      </c>
      <c r="C6075" t="s">
        <v>5088</v>
      </c>
      <c r="D6075">
        <v>4740</v>
      </c>
      <c r="E6075" s="7">
        <v>46511</v>
      </c>
    </row>
    <row r="6076" spans="2:5" hidden="1" x14ac:dyDescent="0.25">
      <c r="B6076" t="s">
        <v>5087</v>
      </c>
      <c r="C6076" t="s">
        <v>5088</v>
      </c>
      <c r="D6076">
        <v>4160</v>
      </c>
      <c r="E6076" s="7">
        <v>46511</v>
      </c>
    </row>
    <row r="6077" spans="2:5" hidden="1" x14ac:dyDescent="0.25">
      <c r="B6077" t="s">
        <v>5087</v>
      </c>
      <c r="C6077" t="s">
        <v>5088</v>
      </c>
      <c r="D6077">
        <v>1020</v>
      </c>
      <c r="E6077" s="7">
        <v>46511</v>
      </c>
    </row>
    <row r="6078" spans="2:5" hidden="1" x14ac:dyDescent="0.25">
      <c r="B6078" t="s">
        <v>5087</v>
      </c>
      <c r="C6078" t="s">
        <v>5088</v>
      </c>
      <c r="D6078">
        <v>0</v>
      </c>
      <c r="E6078" s="7">
        <v>46511</v>
      </c>
    </row>
    <row r="6079" spans="2:5" hidden="1" x14ac:dyDescent="0.25">
      <c r="B6079" t="s">
        <v>5087</v>
      </c>
      <c r="C6079" t="s">
        <v>5088</v>
      </c>
      <c r="D6079">
        <v>640</v>
      </c>
      <c r="E6079" s="7">
        <v>46511</v>
      </c>
    </row>
    <row r="6080" spans="2:5" hidden="1" x14ac:dyDescent="0.25">
      <c r="B6080" t="s">
        <v>5087</v>
      </c>
      <c r="C6080" t="s">
        <v>5088</v>
      </c>
      <c r="D6080">
        <v>0</v>
      </c>
      <c r="E6080" s="7">
        <v>46511</v>
      </c>
    </row>
    <row r="6081" spans="2:5" hidden="1" x14ac:dyDescent="0.25">
      <c r="B6081" t="s">
        <v>5087</v>
      </c>
      <c r="C6081" t="s">
        <v>5088</v>
      </c>
      <c r="D6081">
        <v>0</v>
      </c>
      <c r="E6081" s="7">
        <v>46273</v>
      </c>
    </row>
    <row r="6082" spans="2:5" hidden="1" x14ac:dyDescent="0.25">
      <c r="B6082" t="s">
        <v>5087</v>
      </c>
      <c r="C6082" t="s">
        <v>5088</v>
      </c>
      <c r="D6082">
        <v>0</v>
      </c>
      <c r="E6082" s="7">
        <v>46027</v>
      </c>
    </row>
    <row r="6083" spans="2:5" hidden="1" x14ac:dyDescent="0.25">
      <c r="B6083" t="s">
        <v>5087</v>
      </c>
      <c r="C6083" t="s">
        <v>5088</v>
      </c>
      <c r="D6083">
        <v>0</v>
      </c>
      <c r="E6083" s="7">
        <v>46031</v>
      </c>
    </row>
    <row r="6084" spans="2:5" hidden="1" x14ac:dyDescent="0.25">
      <c r="B6084" t="s">
        <v>5087</v>
      </c>
      <c r="C6084" t="s">
        <v>5088</v>
      </c>
      <c r="D6084">
        <v>0</v>
      </c>
      <c r="E6084" s="7">
        <v>46097</v>
      </c>
    </row>
    <row r="6085" spans="2:5" hidden="1" x14ac:dyDescent="0.25">
      <c r="B6085" t="s">
        <v>5087</v>
      </c>
      <c r="C6085" t="s">
        <v>5088</v>
      </c>
      <c r="D6085">
        <v>0</v>
      </c>
      <c r="E6085" s="7">
        <v>46192</v>
      </c>
    </row>
    <row r="6086" spans="2:5" hidden="1" x14ac:dyDescent="0.25">
      <c r="B6086" t="s">
        <v>5087</v>
      </c>
      <c r="C6086" t="s">
        <v>5088</v>
      </c>
      <c r="D6086">
        <v>0</v>
      </c>
      <c r="E6086" s="7">
        <v>46221</v>
      </c>
    </row>
    <row r="6087" spans="2:5" hidden="1" x14ac:dyDescent="0.25">
      <c r="B6087" t="s">
        <v>5087</v>
      </c>
      <c r="C6087" t="s">
        <v>5088</v>
      </c>
      <c r="D6087">
        <v>0</v>
      </c>
      <c r="E6087" s="7">
        <v>46273</v>
      </c>
    </row>
    <row r="6088" spans="2:5" hidden="1" x14ac:dyDescent="0.25">
      <c r="B6088" t="s">
        <v>5087</v>
      </c>
      <c r="C6088" t="s">
        <v>5088</v>
      </c>
      <c r="D6088">
        <v>0</v>
      </c>
      <c r="E6088" s="7">
        <v>46396</v>
      </c>
    </row>
    <row r="6089" spans="2:5" hidden="1" x14ac:dyDescent="0.25">
      <c r="B6089" t="s">
        <v>5087</v>
      </c>
      <c r="C6089" t="s">
        <v>5088</v>
      </c>
      <c r="D6089">
        <v>1000</v>
      </c>
      <c r="E6089" s="7">
        <v>46511</v>
      </c>
    </row>
    <row r="6090" spans="2:5" hidden="1" x14ac:dyDescent="0.25">
      <c r="B6090" t="s">
        <v>5090</v>
      </c>
      <c r="C6090" t="s">
        <v>5091</v>
      </c>
      <c r="D6090">
        <v>0</v>
      </c>
      <c r="E6090" s="7">
        <v>45541</v>
      </c>
    </row>
    <row r="6091" spans="2:5" hidden="1" x14ac:dyDescent="0.25">
      <c r="B6091" t="s">
        <v>5090</v>
      </c>
      <c r="C6091" t="s">
        <v>5091</v>
      </c>
      <c r="D6091">
        <v>0</v>
      </c>
      <c r="E6091" s="7">
        <v>46497</v>
      </c>
    </row>
    <row r="6092" spans="2:5" hidden="1" x14ac:dyDescent="0.25">
      <c r="B6092" t="s">
        <v>5090</v>
      </c>
      <c r="C6092" t="s">
        <v>5091</v>
      </c>
      <c r="D6092">
        <v>5500</v>
      </c>
      <c r="E6092" s="7">
        <v>46535</v>
      </c>
    </row>
    <row r="6093" spans="2:5" hidden="1" x14ac:dyDescent="0.25">
      <c r="B6093" t="s">
        <v>5090</v>
      </c>
      <c r="C6093" t="s">
        <v>5091</v>
      </c>
      <c r="D6093">
        <v>3560</v>
      </c>
      <c r="E6093" s="7">
        <v>46537</v>
      </c>
    </row>
    <row r="6094" spans="2:5" hidden="1" x14ac:dyDescent="0.25">
      <c r="B6094" t="s">
        <v>5090</v>
      </c>
      <c r="C6094" t="s">
        <v>5091</v>
      </c>
      <c r="D6094">
        <v>0</v>
      </c>
      <c r="E6094" s="7">
        <v>45541</v>
      </c>
    </row>
    <row r="6095" spans="2:5" hidden="1" x14ac:dyDescent="0.25">
      <c r="B6095" t="s">
        <v>5097</v>
      </c>
      <c r="C6095" t="s">
        <v>5098</v>
      </c>
      <c r="D6095">
        <v>0</v>
      </c>
      <c r="E6095" s="7">
        <v>45503</v>
      </c>
    </row>
    <row r="6096" spans="2:5" hidden="1" x14ac:dyDescent="0.25">
      <c r="B6096" t="s">
        <v>5097</v>
      </c>
      <c r="C6096" t="s">
        <v>5098</v>
      </c>
      <c r="D6096">
        <v>0</v>
      </c>
      <c r="E6096" s="7">
        <v>45861</v>
      </c>
    </row>
    <row r="6097" spans="2:5" hidden="1" x14ac:dyDescent="0.25">
      <c r="B6097" t="s">
        <v>5097</v>
      </c>
      <c r="C6097" t="s">
        <v>5098</v>
      </c>
      <c r="D6097">
        <v>0</v>
      </c>
      <c r="E6097" s="7">
        <v>45930</v>
      </c>
    </row>
    <row r="6098" spans="2:5" hidden="1" x14ac:dyDescent="0.25">
      <c r="B6098" t="s">
        <v>5097</v>
      </c>
      <c r="C6098" t="s">
        <v>5098</v>
      </c>
      <c r="D6098">
        <v>0</v>
      </c>
      <c r="E6098" s="7">
        <v>46012</v>
      </c>
    </row>
    <row r="6099" spans="2:5" hidden="1" x14ac:dyDescent="0.25">
      <c r="B6099" t="s">
        <v>5097</v>
      </c>
      <c r="C6099" t="s">
        <v>5098</v>
      </c>
      <c r="D6099">
        <v>0</v>
      </c>
      <c r="E6099" s="7">
        <v>45891</v>
      </c>
    </row>
    <row r="6100" spans="2:5" hidden="1" x14ac:dyDescent="0.25">
      <c r="B6100" t="s">
        <v>5097</v>
      </c>
      <c r="C6100" t="s">
        <v>5098</v>
      </c>
      <c r="D6100">
        <v>0</v>
      </c>
      <c r="E6100" s="7">
        <v>46014</v>
      </c>
    </row>
    <row r="6101" spans="2:5" hidden="1" x14ac:dyDescent="0.25">
      <c r="B6101" t="s">
        <v>5097</v>
      </c>
      <c r="C6101" t="s">
        <v>5098</v>
      </c>
      <c r="D6101">
        <v>0</v>
      </c>
      <c r="E6101" s="7">
        <v>45861</v>
      </c>
    </row>
    <row r="6102" spans="2:5" hidden="1" x14ac:dyDescent="0.25">
      <c r="B6102" t="s">
        <v>5097</v>
      </c>
      <c r="C6102" t="s">
        <v>5098</v>
      </c>
      <c r="D6102">
        <v>0</v>
      </c>
      <c r="E6102" s="7">
        <v>45930</v>
      </c>
    </row>
    <row r="6103" spans="2:5" hidden="1" x14ac:dyDescent="0.25">
      <c r="B6103" t="s">
        <v>5097</v>
      </c>
      <c r="C6103" t="s">
        <v>5098</v>
      </c>
      <c r="D6103">
        <v>0</v>
      </c>
      <c r="E6103" s="7">
        <v>46012</v>
      </c>
    </row>
    <row r="6104" spans="2:5" hidden="1" x14ac:dyDescent="0.25">
      <c r="B6104" t="s">
        <v>5097</v>
      </c>
      <c r="C6104" t="s">
        <v>5098</v>
      </c>
      <c r="D6104">
        <v>0</v>
      </c>
      <c r="E6104" s="7">
        <v>45891</v>
      </c>
    </row>
    <row r="6105" spans="2:5" hidden="1" x14ac:dyDescent="0.25">
      <c r="B6105" t="s">
        <v>5097</v>
      </c>
      <c r="C6105" t="s">
        <v>5098</v>
      </c>
      <c r="D6105">
        <v>0</v>
      </c>
      <c r="E6105" s="7">
        <v>46277</v>
      </c>
    </row>
    <row r="6106" spans="2:5" hidden="1" x14ac:dyDescent="0.25">
      <c r="B6106" t="s">
        <v>5097</v>
      </c>
      <c r="C6106" t="s">
        <v>5098</v>
      </c>
      <c r="D6106">
        <v>0</v>
      </c>
      <c r="E6106" s="7">
        <v>46277</v>
      </c>
    </row>
    <row r="6107" spans="2:5" hidden="1" x14ac:dyDescent="0.25">
      <c r="B6107" t="s">
        <v>5097</v>
      </c>
      <c r="C6107" t="s">
        <v>5098</v>
      </c>
      <c r="D6107">
        <v>1223</v>
      </c>
      <c r="E6107" s="7">
        <v>46294</v>
      </c>
    </row>
    <row r="6108" spans="2:5" hidden="1" x14ac:dyDescent="0.25">
      <c r="B6108" t="s">
        <v>5097</v>
      </c>
      <c r="C6108" t="s">
        <v>5098</v>
      </c>
      <c r="D6108">
        <v>0</v>
      </c>
      <c r="E6108" s="7">
        <v>45930</v>
      </c>
    </row>
    <row r="6109" spans="2:5" hidden="1" x14ac:dyDescent="0.25">
      <c r="B6109" t="s">
        <v>5097</v>
      </c>
      <c r="C6109" t="s">
        <v>5098</v>
      </c>
      <c r="D6109">
        <v>0</v>
      </c>
      <c r="E6109" s="7">
        <v>46294</v>
      </c>
    </row>
    <row r="6110" spans="2:5" hidden="1" x14ac:dyDescent="0.25">
      <c r="B6110" t="s">
        <v>5109</v>
      </c>
      <c r="C6110" t="s">
        <v>5110</v>
      </c>
      <c r="D6110">
        <v>0</v>
      </c>
      <c r="E6110" s="7">
        <v>45992</v>
      </c>
    </row>
    <row r="6111" spans="2:5" hidden="1" x14ac:dyDescent="0.25">
      <c r="B6111" t="s">
        <v>5109</v>
      </c>
      <c r="C6111" t="s">
        <v>5110</v>
      </c>
      <c r="D6111">
        <v>0</v>
      </c>
      <c r="E6111" s="7">
        <v>46054</v>
      </c>
    </row>
    <row r="6112" spans="2:5" hidden="1" x14ac:dyDescent="0.25">
      <c r="B6112" t="s">
        <v>5109</v>
      </c>
      <c r="C6112" t="s">
        <v>5110</v>
      </c>
      <c r="D6112">
        <v>0</v>
      </c>
      <c r="E6112" s="7">
        <v>45939</v>
      </c>
    </row>
    <row r="6113" spans="2:5" hidden="1" x14ac:dyDescent="0.25">
      <c r="B6113" t="s">
        <v>5109</v>
      </c>
      <c r="C6113" t="s">
        <v>5110</v>
      </c>
      <c r="D6113">
        <v>0</v>
      </c>
      <c r="E6113" s="7">
        <v>45962</v>
      </c>
    </row>
    <row r="6114" spans="2:5" hidden="1" x14ac:dyDescent="0.25">
      <c r="B6114" t="s">
        <v>5109</v>
      </c>
      <c r="C6114" t="s">
        <v>5110</v>
      </c>
      <c r="D6114">
        <v>0</v>
      </c>
      <c r="E6114" s="7">
        <v>45962</v>
      </c>
    </row>
    <row r="6115" spans="2:5" hidden="1" x14ac:dyDescent="0.25">
      <c r="B6115" t="s">
        <v>5109</v>
      </c>
      <c r="C6115" t="s">
        <v>5110</v>
      </c>
      <c r="D6115">
        <v>0</v>
      </c>
      <c r="E6115" s="7">
        <v>45901</v>
      </c>
    </row>
    <row r="6116" spans="2:5" hidden="1" x14ac:dyDescent="0.25">
      <c r="B6116" t="s">
        <v>5109</v>
      </c>
      <c r="C6116" t="s">
        <v>5110</v>
      </c>
      <c r="D6116">
        <v>0</v>
      </c>
      <c r="E6116" s="7">
        <v>45992</v>
      </c>
    </row>
    <row r="6117" spans="2:5" hidden="1" x14ac:dyDescent="0.25">
      <c r="B6117" t="s">
        <v>5109</v>
      </c>
      <c r="C6117" t="s">
        <v>5110</v>
      </c>
      <c r="D6117">
        <v>0</v>
      </c>
      <c r="E6117" s="7">
        <v>45992</v>
      </c>
    </row>
    <row r="6118" spans="2:5" hidden="1" x14ac:dyDescent="0.25">
      <c r="B6118" t="s">
        <v>5109</v>
      </c>
      <c r="C6118" t="s">
        <v>5110</v>
      </c>
      <c r="D6118">
        <v>0</v>
      </c>
      <c r="E6118" s="7">
        <v>46082</v>
      </c>
    </row>
    <row r="6119" spans="2:5" hidden="1" x14ac:dyDescent="0.25">
      <c r="B6119" t="s">
        <v>5109</v>
      </c>
      <c r="C6119" t="s">
        <v>5110</v>
      </c>
      <c r="D6119">
        <v>0</v>
      </c>
      <c r="E6119" s="7">
        <v>45901</v>
      </c>
    </row>
    <row r="6120" spans="2:5" hidden="1" x14ac:dyDescent="0.25">
      <c r="B6120" t="s">
        <v>5109</v>
      </c>
      <c r="C6120" t="s">
        <v>5110</v>
      </c>
      <c r="D6120">
        <v>0</v>
      </c>
      <c r="E6120" s="7">
        <v>46082</v>
      </c>
    </row>
    <row r="6121" spans="2:5" hidden="1" x14ac:dyDescent="0.25">
      <c r="B6121" t="s">
        <v>5109</v>
      </c>
      <c r="C6121" t="s">
        <v>5110</v>
      </c>
      <c r="D6121">
        <v>0</v>
      </c>
      <c r="E6121" s="7">
        <v>46113</v>
      </c>
    </row>
    <row r="6122" spans="2:5" hidden="1" x14ac:dyDescent="0.25">
      <c r="B6122" t="s">
        <v>5109</v>
      </c>
      <c r="C6122" t="s">
        <v>5110</v>
      </c>
      <c r="D6122">
        <v>0</v>
      </c>
      <c r="E6122" s="7">
        <v>45962</v>
      </c>
    </row>
    <row r="6123" spans="2:5" hidden="1" x14ac:dyDescent="0.25">
      <c r="B6123" t="s">
        <v>5109</v>
      </c>
      <c r="C6123" t="s">
        <v>5110</v>
      </c>
      <c r="D6123">
        <v>0</v>
      </c>
      <c r="E6123" s="7">
        <v>46023</v>
      </c>
    </row>
    <row r="6124" spans="2:5" hidden="1" x14ac:dyDescent="0.25">
      <c r="B6124" t="s">
        <v>5109</v>
      </c>
      <c r="C6124" t="s">
        <v>5110</v>
      </c>
      <c r="D6124">
        <v>0</v>
      </c>
      <c r="E6124" s="7">
        <v>46023</v>
      </c>
    </row>
    <row r="6125" spans="2:5" hidden="1" x14ac:dyDescent="0.25">
      <c r="B6125" t="s">
        <v>5111</v>
      </c>
      <c r="C6125" t="s">
        <v>13507</v>
      </c>
      <c r="D6125">
        <v>0</v>
      </c>
      <c r="E6125" s="7">
        <v>45787</v>
      </c>
    </row>
    <row r="6126" spans="2:5" hidden="1" x14ac:dyDescent="0.25">
      <c r="B6126" t="s">
        <v>5111</v>
      </c>
      <c r="C6126" t="s">
        <v>13507</v>
      </c>
      <c r="D6126">
        <v>0</v>
      </c>
      <c r="E6126" s="7">
        <v>45485</v>
      </c>
    </row>
    <row r="6127" spans="2:5" hidden="1" x14ac:dyDescent="0.25">
      <c r="B6127" t="s">
        <v>5111</v>
      </c>
      <c r="C6127" t="s">
        <v>13507</v>
      </c>
      <c r="D6127">
        <v>0</v>
      </c>
      <c r="E6127" s="7">
        <v>45501</v>
      </c>
    </row>
    <row r="6128" spans="2:5" hidden="1" x14ac:dyDescent="0.25">
      <c r="B6128" t="s">
        <v>5111</v>
      </c>
      <c r="C6128" t="s">
        <v>13507</v>
      </c>
      <c r="D6128">
        <v>0</v>
      </c>
      <c r="E6128" s="7">
        <v>45485</v>
      </c>
    </row>
    <row r="6129" spans="2:5" hidden="1" x14ac:dyDescent="0.25">
      <c r="B6129" t="s">
        <v>5111</v>
      </c>
      <c r="C6129" t="s">
        <v>13507</v>
      </c>
      <c r="D6129">
        <v>0</v>
      </c>
      <c r="E6129" s="7">
        <v>45501</v>
      </c>
    </row>
    <row r="6130" spans="2:5" hidden="1" x14ac:dyDescent="0.25">
      <c r="B6130" t="s">
        <v>5114</v>
      </c>
      <c r="C6130" t="s">
        <v>576</v>
      </c>
      <c r="D6130">
        <v>0</v>
      </c>
      <c r="E6130" s="7">
        <v>46093</v>
      </c>
    </row>
    <row r="6131" spans="2:5" hidden="1" x14ac:dyDescent="0.25">
      <c r="B6131" t="s">
        <v>5114</v>
      </c>
      <c r="C6131" t="s">
        <v>576</v>
      </c>
      <c r="D6131">
        <v>0</v>
      </c>
      <c r="E6131" s="7">
        <v>45924</v>
      </c>
    </row>
    <row r="6132" spans="2:5" hidden="1" x14ac:dyDescent="0.25">
      <c r="B6132" t="s">
        <v>5114</v>
      </c>
      <c r="C6132" t="s">
        <v>576</v>
      </c>
      <c r="D6132">
        <v>0</v>
      </c>
      <c r="E6132" s="7">
        <v>45365</v>
      </c>
    </row>
    <row r="6133" spans="2:5" hidden="1" x14ac:dyDescent="0.25">
      <c r="B6133" t="s">
        <v>5114</v>
      </c>
      <c r="C6133" t="s">
        <v>576</v>
      </c>
      <c r="D6133">
        <v>0</v>
      </c>
      <c r="E6133" s="7">
        <v>45924</v>
      </c>
    </row>
    <row r="6134" spans="2:5" hidden="1" x14ac:dyDescent="0.25">
      <c r="B6134" t="s">
        <v>5123</v>
      </c>
      <c r="C6134" t="s">
        <v>5124</v>
      </c>
      <c r="D6134">
        <v>0</v>
      </c>
      <c r="E6134" s="7">
        <v>46195</v>
      </c>
    </row>
    <row r="6135" spans="2:5" hidden="1" x14ac:dyDescent="0.25">
      <c r="B6135" t="s">
        <v>5123</v>
      </c>
      <c r="C6135" t="s">
        <v>5124</v>
      </c>
      <c r="D6135">
        <v>0</v>
      </c>
      <c r="E6135" s="7">
        <v>46075</v>
      </c>
    </row>
    <row r="6136" spans="2:5" hidden="1" x14ac:dyDescent="0.25">
      <c r="B6136" t="s">
        <v>5123</v>
      </c>
      <c r="C6136" t="s">
        <v>5124</v>
      </c>
      <c r="D6136">
        <v>0</v>
      </c>
      <c r="E6136" s="7">
        <v>46130</v>
      </c>
    </row>
    <row r="6137" spans="2:5" hidden="1" x14ac:dyDescent="0.25">
      <c r="B6137" t="s">
        <v>5123</v>
      </c>
      <c r="C6137" t="s">
        <v>5124</v>
      </c>
      <c r="D6137">
        <v>0</v>
      </c>
      <c r="E6137" s="7">
        <v>46101</v>
      </c>
    </row>
    <row r="6138" spans="2:5" hidden="1" x14ac:dyDescent="0.25">
      <c r="B6138" t="s">
        <v>5123</v>
      </c>
      <c r="C6138" t="s">
        <v>5124</v>
      </c>
      <c r="D6138">
        <v>0</v>
      </c>
      <c r="E6138" s="7">
        <v>45831</v>
      </c>
    </row>
    <row r="6139" spans="2:5" hidden="1" x14ac:dyDescent="0.25">
      <c r="B6139" t="s">
        <v>5123</v>
      </c>
      <c r="C6139" t="s">
        <v>5124</v>
      </c>
      <c r="D6139">
        <v>0</v>
      </c>
      <c r="E6139" s="7">
        <v>46191</v>
      </c>
    </row>
    <row r="6140" spans="2:5" hidden="1" x14ac:dyDescent="0.25">
      <c r="B6140" t="s">
        <v>5123</v>
      </c>
      <c r="C6140" t="s">
        <v>5124</v>
      </c>
      <c r="D6140">
        <v>0</v>
      </c>
      <c r="E6140" s="7">
        <v>46146</v>
      </c>
    </row>
    <row r="6141" spans="2:5" hidden="1" x14ac:dyDescent="0.25">
      <c r="B6141" t="s">
        <v>5123</v>
      </c>
      <c r="C6141" t="s">
        <v>5124</v>
      </c>
      <c r="D6141">
        <v>0</v>
      </c>
      <c r="E6141" s="7">
        <v>46191</v>
      </c>
    </row>
    <row r="6142" spans="2:5" hidden="1" x14ac:dyDescent="0.25">
      <c r="B6142" t="s">
        <v>5123</v>
      </c>
      <c r="C6142" t="s">
        <v>5124</v>
      </c>
      <c r="D6142">
        <v>0</v>
      </c>
      <c r="E6142" s="7">
        <v>46075</v>
      </c>
    </row>
    <row r="6143" spans="2:5" hidden="1" x14ac:dyDescent="0.25">
      <c r="B6143" t="s">
        <v>5123</v>
      </c>
      <c r="C6143" t="s">
        <v>5124</v>
      </c>
      <c r="D6143">
        <v>0</v>
      </c>
      <c r="E6143" s="7">
        <v>45833</v>
      </c>
    </row>
    <row r="6144" spans="2:5" hidden="1" x14ac:dyDescent="0.25">
      <c r="B6144" t="s">
        <v>5123</v>
      </c>
      <c r="C6144" t="s">
        <v>5124</v>
      </c>
      <c r="D6144">
        <v>0</v>
      </c>
      <c r="E6144" s="7">
        <v>45838</v>
      </c>
    </row>
    <row r="6145" spans="2:5" hidden="1" x14ac:dyDescent="0.25">
      <c r="B6145" t="s">
        <v>5123</v>
      </c>
      <c r="C6145" t="s">
        <v>5124</v>
      </c>
      <c r="D6145">
        <v>0</v>
      </c>
      <c r="E6145" s="7">
        <v>46008</v>
      </c>
    </row>
    <row r="6146" spans="2:5" hidden="1" x14ac:dyDescent="0.25">
      <c r="B6146" t="s">
        <v>5123</v>
      </c>
      <c r="C6146" t="s">
        <v>5124</v>
      </c>
      <c r="D6146">
        <v>0</v>
      </c>
      <c r="E6146" s="7">
        <v>46336</v>
      </c>
    </row>
    <row r="6147" spans="2:5" hidden="1" x14ac:dyDescent="0.25">
      <c r="B6147" t="s">
        <v>5123</v>
      </c>
      <c r="C6147" t="s">
        <v>5124</v>
      </c>
      <c r="D6147">
        <v>0</v>
      </c>
      <c r="E6147" s="7">
        <v>46005</v>
      </c>
    </row>
    <row r="6148" spans="2:5" hidden="1" x14ac:dyDescent="0.25">
      <c r="B6148" t="s">
        <v>5123</v>
      </c>
      <c r="C6148" t="s">
        <v>5124</v>
      </c>
      <c r="D6148">
        <v>0</v>
      </c>
      <c r="E6148" s="7">
        <v>46101</v>
      </c>
    </row>
    <row r="6149" spans="2:5" hidden="1" x14ac:dyDescent="0.25">
      <c r="B6149" t="s">
        <v>5123</v>
      </c>
      <c r="C6149" t="s">
        <v>5124</v>
      </c>
      <c r="D6149">
        <v>0</v>
      </c>
      <c r="E6149" s="7">
        <v>46148</v>
      </c>
    </row>
    <row r="6150" spans="2:5" hidden="1" x14ac:dyDescent="0.25">
      <c r="B6150" t="s">
        <v>5123</v>
      </c>
      <c r="C6150" t="s">
        <v>5124</v>
      </c>
      <c r="D6150">
        <v>0</v>
      </c>
      <c r="E6150" s="7">
        <v>46075</v>
      </c>
    </row>
    <row r="6151" spans="2:5" hidden="1" x14ac:dyDescent="0.25">
      <c r="B6151" t="s">
        <v>5123</v>
      </c>
      <c r="C6151" t="s">
        <v>5124</v>
      </c>
      <c r="D6151">
        <v>0</v>
      </c>
      <c r="E6151" s="7">
        <v>46150</v>
      </c>
    </row>
    <row r="6152" spans="2:5" hidden="1" x14ac:dyDescent="0.25">
      <c r="B6152" t="s">
        <v>5123</v>
      </c>
      <c r="C6152" t="s">
        <v>5124</v>
      </c>
      <c r="D6152">
        <v>0</v>
      </c>
      <c r="E6152" s="7">
        <v>46150</v>
      </c>
    </row>
    <row r="6153" spans="2:5" hidden="1" x14ac:dyDescent="0.25">
      <c r="B6153" t="s">
        <v>5123</v>
      </c>
      <c r="C6153" t="s">
        <v>5124</v>
      </c>
      <c r="D6153">
        <v>0</v>
      </c>
      <c r="E6153" s="7">
        <v>46121</v>
      </c>
    </row>
    <row r="6154" spans="2:5" hidden="1" x14ac:dyDescent="0.25">
      <c r="B6154" t="s">
        <v>5123</v>
      </c>
      <c r="C6154" t="s">
        <v>5124</v>
      </c>
      <c r="D6154">
        <v>0</v>
      </c>
      <c r="E6154" s="7">
        <v>46247</v>
      </c>
    </row>
    <row r="6155" spans="2:5" hidden="1" x14ac:dyDescent="0.25">
      <c r="B6155" t="s">
        <v>5123</v>
      </c>
      <c r="C6155" t="s">
        <v>5124</v>
      </c>
      <c r="D6155">
        <v>0</v>
      </c>
      <c r="E6155" s="7">
        <v>45974</v>
      </c>
    </row>
    <row r="6156" spans="2:5" hidden="1" x14ac:dyDescent="0.25">
      <c r="B6156" t="s">
        <v>5123</v>
      </c>
      <c r="C6156" t="s">
        <v>5124</v>
      </c>
      <c r="D6156">
        <v>0</v>
      </c>
      <c r="E6156" s="7">
        <v>46336</v>
      </c>
    </row>
    <row r="6157" spans="2:5" hidden="1" x14ac:dyDescent="0.25">
      <c r="B6157" t="s">
        <v>5123</v>
      </c>
      <c r="C6157" t="s">
        <v>5124</v>
      </c>
      <c r="D6157">
        <v>0</v>
      </c>
      <c r="E6157" s="7">
        <v>46075</v>
      </c>
    </row>
    <row r="6158" spans="2:5" hidden="1" x14ac:dyDescent="0.25">
      <c r="B6158" t="s">
        <v>5123</v>
      </c>
      <c r="C6158" t="s">
        <v>5124</v>
      </c>
      <c r="D6158">
        <v>0</v>
      </c>
      <c r="E6158" s="7">
        <v>46146</v>
      </c>
    </row>
    <row r="6159" spans="2:5" hidden="1" x14ac:dyDescent="0.25">
      <c r="B6159" t="s">
        <v>5123</v>
      </c>
      <c r="C6159" t="s">
        <v>5124</v>
      </c>
      <c r="D6159">
        <v>0</v>
      </c>
      <c r="E6159" s="7">
        <v>45980</v>
      </c>
    </row>
    <row r="6160" spans="2:5" hidden="1" x14ac:dyDescent="0.25">
      <c r="B6160" t="s">
        <v>5123</v>
      </c>
      <c r="C6160" t="s">
        <v>5124</v>
      </c>
      <c r="D6160">
        <v>0</v>
      </c>
      <c r="E6160" s="7">
        <v>46101</v>
      </c>
    </row>
    <row r="6161" spans="2:5" hidden="1" x14ac:dyDescent="0.25">
      <c r="B6161" t="s">
        <v>5123</v>
      </c>
      <c r="C6161" t="s">
        <v>5124</v>
      </c>
      <c r="D6161">
        <v>0</v>
      </c>
      <c r="E6161" s="7">
        <v>46120</v>
      </c>
    </row>
    <row r="6162" spans="2:5" hidden="1" x14ac:dyDescent="0.25">
      <c r="B6162" t="s">
        <v>5123</v>
      </c>
      <c r="C6162" t="s">
        <v>5124</v>
      </c>
      <c r="D6162">
        <v>0</v>
      </c>
      <c r="E6162" s="7">
        <v>46155</v>
      </c>
    </row>
    <row r="6163" spans="2:5" hidden="1" x14ac:dyDescent="0.25">
      <c r="B6163" t="s">
        <v>5123</v>
      </c>
      <c r="C6163" t="s">
        <v>5124</v>
      </c>
      <c r="D6163">
        <v>0</v>
      </c>
      <c r="E6163" s="7">
        <v>45980</v>
      </c>
    </row>
    <row r="6164" spans="2:5" hidden="1" x14ac:dyDescent="0.25">
      <c r="B6164" t="s">
        <v>5123</v>
      </c>
      <c r="C6164" t="s">
        <v>5124</v>
      </c>
      <c r="D6164">
        <v>0</v>
      </c>
      <c r="E6164" s="7">
        <v>45978</v>
      </c>
    </row>
    <row r="6165" spans="2:5" hidden="1" x14ac:dyDescent="0.25">
      <c r="B6165" t="s">
        <v>5123</v>
      </c>
      <c r="C6165" t="s">
        <v>5124</v>
      </c>
      <c r="D6165">
        <v>0</v>
      </c>
      <c r="E6165" s="7">
        <v>45974</v>
      </c>
    </row>
    <row r="6166" spans="2:5" hidden="1" x14ac:dyDescent="0.25">
      <c r="B6166" t="s">
        <v>5123</v>
      </c>
      <c r="C6166" t="s">
        <v>5124</v>
      </c>
      <c r="D6166">
        <v>0</v>
      </c>
      <c r="E6166" s="7">
        <v>45961</v>
      </c>
    </row>
    <row r="6167" spans="2:5" hidden="1" x14ac:dyDescent="0.25">
      <c r="B6167" t="s">
        <v>5123</v>
      </c>
      <c r="C6167" t="s">
        <v>5124</v>
      </c>
      <c r="D6167">
        <v>0</v>
      </c>
      <c r="E6167" s="7">
        <v>45985</v>
      </c>
    </row>
    <row r="6168" spans="2:5" hidden="1" x14ac:dyDescent="0.25">
      <c r="B6168" t="s">
        <v>5123</v>
      </c>
      <c r="C6168" t="s">
        <v>5124</v>
      </c>
      <c r="D6168">
        <v>0</v>
      </c>
      <c r="E6168" s="7">
        <v>45975</v>
      </c>
    </row>
    <row r="6169" spans="2:5" hidden="1" x14ac:dyDescent="0.25">
      <c r="B6169" t="s">
        <v>5123</v>
      </c>
      <c r="C6169" t="s">
        <v>5124</v>
      </c>
      <c r="D6169">
        <v>0</v>
      </c>
      <c r="E6169" s="7">
        <v>45980</v>
      </c>
    </row>
    <row r="6170" spans="2:5" hidden="1" x14ac:dyDescent="0.25">
      <c r="B6170" t="s">
        <v>5123</v>
      </c>
      <c r="C6170" t="s">
        <v>5124</v>
      </c>
      <c r="D6170">
        <v>0</v>
      </c>
      <c r="E6170" s="7" t="s">
        <v>30</v>
      </c>
    </row>
    <row r="6171" spans="2:5" hidden="1" x14ac:dyDescent="0.25">
      <c r="B6171" t="s">
        <v>5123</v>
      </c>
      <c r="C6171" t="s">
        <v>5124</v>
      </c>
      <c r="D6171">
        <v>0</v>
      </c>
      <c r="E6171" s="7">
        <v>46150</v>
      </c>
    </row>
    <row r="6172" spans="2:5" hidden="1" x14ac:dyDescent="0.25">
      <c r="B6172" t="s">
        <v>5123</v>
      </c>
      <c r="C6172" t="s">
        <v>5124</v>
      </c>
      <c r="D6172">
        <v>0</v>
      </c>
      <c r="E6172" s="7">
        <v>45974</v>
      </c>
    </row>
    <row r="6173" spans="2:5" hidden="1" x14ac:dyDescent="0.25">
      <c r="B6173" t="s">
        <v>5123</v>
      </c>
      <c r="C6173" t="s">
        <v>5124</v>
      </c>
      <c r="D6173">
        <v>0</v>
      </c>
      <c r="E6173" s="7">
        <v>45833</v>
      </c>
    </row>
    <row r="6174" spans="2:5" hidden="1" x14ac:dyDescent="0.25">
      <c r="B6174" t="s">
        <v>5123</v>
      </c>
      <c r="C6174" t="s">
        <v>5124</v>
      </c>
      <c r="D6174">
        <v>0</v>
      </c>
      <c r="E6174" s="7">
        <v>45838</v>
      </c>
    </row>
    <row r="6175" spans="2:5" hidden="1" x14ac:dyDescent="0.25">
      <c r="B6175" t="s">
        <v>5123</v>
      </c>
      <c r="C6175" t="s">
        <v>5124</v>
      </c>
      <c r="D6175">
        <v>0</v>
      </c>
      <c r="E6175" s="7">
        <v>46150</v>
      </c>
    </row>
    <row r="6176" spans="2:5" hidden="1" x14ac:dyDescent="0.25">
      <c r="B6176" t="s">
        <v>5161</v>
      </c>
      <c r="C6176" t="s">
        <v>5162</v>
      </c>
      <c r="D6176">
        <v>0</v>
      </c>
      <c r="E6176" s="7">
        <v>46040</v>
      </c>
    </row>
    <row r="6177" spans="2:5" hidden="1" x14ac:dyDescent="0.25">
      <c r="B6177" t="s">
        <v>5161</v>
      </c>
      <c r="C6177" t="s">
        <v>5162</v>
      </c>
      <c r="D6177">
        <v>0</v>
      </c>
      <c r="E6177" s="7">
        <v>46063</v>
      </c>
    </row>
    <row r="6178" spans="2:5" hidden="1" x14ac:dyDescent="0.25">
      <c r="B6178" t="s">
        <v>5161</v>
      </c>
      <c r="C6178" t="s">
        <v>5162</v>
      </c>
      <c r="D6178">
        <v>0</v>
      </c>
      <c r="E6178" s="7">
        <v>46063</v>
      </c>
    </row>
    <row r="6179" spans="2:5" hidden="1" x14ac:dyDescent="0.25">
      <c r="B6179" t="s">
        <v>5161</v>
      </c>
      <c r="C6179" t="s">
        <v>5162</v>
      </c>
      <c r="D6179">
        <v>0</v>
      </c>
      <c r="E6179" s="7">
        <v>46098</v>
      </c>
    </row>
    <row r="6180" spans="2:5" hidden="1" x14ac:dyDescent="0.25">
      <c r="B6180" t="s">
        <v>5161</v>
      </c>
      <c r="C6180" t="s">
        <v>5162</v>
      </c>
      <c r="D6180">
        <v>0</v>
      </c>
      <c r="E6180" s="7">
        <v>46129</v>
      </c>
    </row>
    <row r="6181" spans="2:5" hidden="1" x14ac:dyDescent="0.25">
      <c r="B6181" t="s">
        <v>5161</v>
      </c>
      <c r="C6181" t="s">
        <v>5162</v>
      </c>
      <c r="D6181">
        <v>0</v>
      </c>
      <c r="E6181" s="7">
        <v>46164</v>
      </c>
    </row>
    <row r="6182" spans="2:5" hidden="1" x14ac:dyDescent="0.25">
      <c r="B6182" t="s">
        <v>5161</v>
      </c>
      <c r="C6182" t="s">
        <v>5162</v>
      </c>
      <c r="D6182">
        <v>0</v>
      </c>
      <c r="E6182" s="7">
        <v>46155</v>
      </c>
    </row>
    <row r="6183" spans="2:5" hidden="1" x14ac:dyDescent="0.25">
      <c r="B6183" t="s">
        <v>5161</v>
      </c>
      <c r="C6183" t="s">
        <v>5162</v>
      </c>
      <c r="D6183">
        <v>0</v>
      </c>
      <c r="E6183" s="7">
        <v>46210</v>
      </c>
    </row>
    <row r="6184" spans="2:5" hidden="1" x14ac:dyDescent="0.25">
      <c r="B6184" t="s">
        <v>5161</v>
      </c>
      <c r="C6184" t="s">
        <v>5162</v>
      </c>
      <c r="D6184">
        <v>0</v>
      </c>
      <c r="E6184" s="7">
        <v>46210</v>
      </c>
    </row>
    <row r="6185" spans="2:5" hidden="1" x14ac:dyDescent="0.25">
      <c r="B6185" t="s">
        <v>5161</v>
      </c>
      <c r="C6185" t="s">
        <v>5162</v>
      </c>
      <c r="D6185">
        <v>0</v>
      </c>
      <c r="E6185" s="7">
        <v>46210</v>
      </c>
    </row>
    <row r="6186" spans="2:5" hidden="1" x14ac:dyDescent="0.25">
      <c r="B6186" t="s">
        <v>5161</v>
      </c>
      <c r="C6186" t="s">
        <v>5162</v>
      </c>
      <c r="D6186">
        <v>0</v>
      </c>
      <c r="E6186" s="7">
        <v>46210</v>
      </c>
    </row>
    <row r="6187" spans="2:5" hidden="1" x14ac:dyDescent="0.25">
      <c r="B6187" t="s">
        <v>5161</v>
      </c>
      <c r="C6187" t="s">
        <v>5162</v>
      </c>
      <c r="D6187">
        <v>0</v>
      </c>
      <c r="E6187" s="7">
        <v>46224</v>
      </c>
    </row>
    <row r="6188" spans="2:5" hidden="1" x14ac:dyDescent="0.25">
      <c r="B6188" t="s">
        <v>5161</v>
      </c>
      <c r="C6188" t="s">
        <v>5162</v>
      </c>
      <c r="D6188">
        <v>0</v>
      </c>
      <c r="E6188" s="7">
        <v>46211</v>
      </c>
    </row>
    <row r="6189" spans="2:5" hidden="1" x14ac:dyDescent="0.25">
      <c r="B6189" t="s">
        <v>5161</v>
      </c>
      <c r="C6189" t="s">
        <v>5162</v>
      </c>
      <c r="D6189">
        <v>0</v>
      </c>
      <c r="E6189" s="7">
        <v>46224</v>
      </c>
    </row>
    <row r="6190" spans="2:5" hidden="1" x14ac:dyDescent="0.25">
      <c r="B6190" t="s">
        <v>5161</v>
      </c>
      <c r="C6190" t="s">
        <v>5162</v>
      </c>
      <c r="D6190">
        <v>0</v>
      </c>
      <c r="E6190" s="7">
        <v>46220</v>
      </c>
    </row>
    <row r="6191" spans="2:5" hidden="1" x14ac:dyDescent="0.25">
      <c r="B6191" t="s">
        <v>5161</v>
      </c>
      <c r="C6191" t="s">
        <v>5162</v>
      </c>
      <c r="D6191">
        <v>0</v>
      </c>
      <c r="E6191" s="7">
        <v>46224</v>
      </c>
    </row>
    <row r="6192" spans="2:5" hidden="1" x14ac:dyDescent="0.25">
      <c r="B6192" t="s">
        <v>5161</v>
      </c>
      <c r="C6192" t="s">
        <v>5162</v>
      </c>
      <c r="D6192">
        <v>0</v>
      </c>
      <c r="E6192" s="7">
        <v>46331</v>
      </c>
    </row>
    <row r="6193" spans="2:5" hidden="1" x14ac:dyDescent="0.25">
      <c r="B6193" t="s">
        <v>5161</v>
      </c>
      <c r="C6193" t="s">
        <v>5162</v>
      </c>
      <c r="D6193">
        <v>0</v>
      </c>
      <c r="E6193" s="7">
        <v>46347</v>
      </c>
    </row>
    <row r="6194" spans="2:5" hidden="1" x14ac:dyDescent="0.25">
      <c r="B6194" t="s">
        <v>5161</v>
      </c>
      <c r="C6194" t="s">
        <v>5162</v>
      </c>
      <c r="D6194">
        <v>0</v>
      </c>
      <c r="E6194" s="7">
        <v>46347</v>
      </c>
    </row>
    <row r="6195" spans="2:5" hidden="1" x14ac:dyDescent="0.25">
      <c r="B6195" t="s">
        <v>5161</v>
      </c>
      <c r="C6195" t="s">
        <v>5162</v>
      </c>
      <c r="D6195">
        <v>0</v>
      </c>
      <c r="E6195" s="7">
        <v>46431</v>
      </c>
    </row>
    <row r="6196" spans="2:5" hidden="1" x14ac:dyDescent="0.25">
      <c r="B6196" t="s">
        <v>5161</v>
      </c>
      <c r="C6196" t="s">
        <v>5162</v>
      </c>
      <c r="D6196">
        <v>0</v>
      </c>
      <c r="E6196" s="7">
        <v>45867</v>
      </c>
    </row>
    <row r="6197" spans="2:5" hidden="1" x14ac:dyDescent="0.25">
      <c r="B6197" t="s">
        <v>5161</v>
      </c>
      <c r="C6197" t="s">
        <v>5162</v>
      </c>
      <c r="D6197">
        <v>0</v>
      </c>
      <c r="E6197" s="7">
        <v>45912</v>
      </c>
    </row>
    <row r="6198" spans="2:5" hidden="1" x14ac:dyDescent="0.25">
      <c r="B6198" t="s">
        <v>5161</v>
      </c>
      <c r="C6198" t="s">
        <v>5162</v>
      </c>
      <c r="D6198">
        <v>0</v>
      </c>
      <c r="E6198" s="7">
        <v>45968</v>
      </c>
    </row>
    <row r="6199" spans="2:5" hidden="1" x14ac:dyDescent="0.25">
      <c r="B6199" t="s">
        <v>5161</v>
      </c>
      <c r="C6199" t="s">
        <v>5162</v>
      </c>
      <c r="D6199">
        <v>0</v>
      </c>
      <c r="E6199" s="7">
        <v>46063</v>
      </c>
    </row>
    <row r="6200" spans="2:5" hidden="1" x14ac:dyDescent="0.25">
      <c r="B6200" t="s">
        <v>5161</v>
      </c>
      <c r="C6200" t="s">
        <v>5162</v>
      </c>
      <c r="D6200">
        <v>0</v>
      </c>
      <c r="E6200" s="7">
        <v>46220</v>
      </c>
    </row>
    <row r="6201" spans="2:5" hidden="1" x14ac:dyDescent="0.25">
      <c r="B6201" t="s">
        <v>5186</v>
      </c>
      <c r="C6201" t="s">
        <v>13506</v>
      </c>
      <c r="D6201">
        <v>0</v>
      </c>
      <c r="E6201" s="7">
        <v>45410</v>
      </c>
    </row>
    <row r="6202" spans="2:5" hidden="1" x14ac:dyDescent="0.25">
      <c r="B6202" t="s">
        <v>5186</v>
      </c>
      <c r="C6202" t="s">
        <v>13506</v>
      </c>
      <c r="D6202">
        <v>0</v>
      </c>
      <c r="E6202" s="7">
        <v>45615</v>
      </c>
    </row>
    <row r="6203" spans="2:5" hidden="1" x14ac:dyDescent="0.25">
      <c r="B6203" t="s">
        <v>5186</v>
      </c>
      <c r="C6203" t="s">
        <v>13506</v>
      </c>
      <c r="D6203">
        <v>0</v>
      </c>
      <c r="E6203" s="7">
        <v>45710</v>
      </c>
    </row>
    <row r="6204" spans="2:5" hidden="1" x14ac:dyDescent="0.25">
      <c r="B6204" t="s">
        <v>5186</v>
      </c>
      <c r="C6204" t="s">
        <v>13506</v>
      </c>
      <c r="D6204">
        <v>0</v>
      </c>
      <c r="E6204" s="7">
        <v>45615</v>
      </c>
    </row>
    <row r="6205" spans="2:5" hidden="1" x14ac:dyDescent="0.25">
      <c r="B6205" t="s">
        <v>5186</v>
      </c>
      <c r="C6205" t="s">
        <v>13506</v>
      </c>
      <c r="D6205">
        <v>0</v>
      </c>
      <c r="E6205" s="7">
        <v>45615</v>
      </c>
    </row>
    <row r="6206" spans="2:5" hidden="1" x14ac:dyDescent="0.25">
      <c r="B6206" t="s">
        <v>5186</v>
      </c>
      <c r="C6206" t="s">
        <v>13506</v>
      </c>
      <c r="D6206">
        <v>0</v>
      </c>
      <c r="E6206" s="7">
        <v>45633</v>
      </c>
    </row>
    <row r="6207" spans="2:5" hidden="1" x14ac:dyDescent="0.25">
      <c r="B6207" t="s">
        <v>5186</v>
      </c>
      <c r="C6207" t="s">
        <v>13506</v>
      </c>
      <c r="D6207">
        <v>0</v>
      </c>
      <c r="E6207" s="7">
        <v>45633</v>
      </c>
    </row>
    <row r="6208" spans="2:5" hidden="1" x14ac:dyDescent="0.25">
      <c r="B6208" t="s">
        <v>5186</v>
      </c>
      <c r="C6208" t="s">
        <v>13506</v>
      </c>
      <c r="D6208">
        <v>0</v>
      </c>
      <c r="E6208" s="7">
        <v>45633</v>
      </c>
    </row>
    <row r="6209" spans="2:5" hidden="1" x14ac:dyDescent="0.25">
      <c r="B6209" t="s">
        <v>5186</v>
      </c>
      <c r="C6209" t="s">
        <v>13506</v>
      </c>
      <c r="D6209">
        <v>0</v>
      </c>
      <c r="E6209" s="7">
        <v>45660</v>
      </c>
    </row>
    <row r="6210" spans="2:5" hidden="1" x14ac:dyDescent="0.25">
      <c r="B6210" t="s">
        <v>5186</v>
      </c>
      <c r="C6210" t="s">
        <v>13506</v>
      </c>
      <c r="D6210">
        <v>0</v>
      </c>
      <c r="E6210" s="7">
        <v>45805</v>
      </c>
    </row>
    <row r="6211" spans="2:5" hidden="1" x14ac:dyDescent="0.25">
      <c r="B6211" t="s">
        <v>5186</v>
      </c>
      <c r="C6211" t="s">
        <v>13506</v>
      </c>
      <c r="D6211">
        <v>0</v>
      </c>
      <c r="E6211" s="7">
        <v>45674</v>
      </c>
    </row>
    <row r="6212" spans="2:5" hidden="1" x14ac:dyDescent="0.25">
      <c r="B6212" t="s">
        <v>5186</v>
      </c>
      <c r="C6212" t="s">
        <v>13506</v>
      </c>
      <c r="D6212">
        <v>0</v>
      </c>
      <c r="E6212" s="7">
        <v>45674</v>
      </c>
    </row>
    <row r="6213" spans="2:5" hidden="1" x14ac:dyDescent="0.25">
      <c r="B6213" t="s">
        <v>5186</v>
      </c>
      <c r="C6213" t="s">
        <v>13506</v>
      </c>
      <c r="D6213">
        <v>0</v>
      </c>
      <c r="E6213" s="7">
        <v>45674</v>
      </c>
    </row>
    <row r="6214" spans="2:5" hidden="1" x14ac:dyDescent="0.25">
      <c r="B6214" t="s">
        <v>5186</v>
      </c>
      <c r="C6214" t="s">
        <v>13506</v>
      </c>
      <c r="D6214">
        <v>0</v>
      </c>
      <c r="E6214" s="7">
        <v>45690</v>
      </c>
    </row>
    <row r="6215" spans="2:5" hidden="1" x14ac:dyDescent="0.25">
      <c r="B6215" t="s">
        <v>5186</v>
      </c>
      <c r="C6215" t="s">
        <v>13506</v>
      </c>
      <c r="D6215">
        <v>0</v>
      </c>
      <c r="E6215" s="7">
        <v>45833</v>
      </c>
    </row>
    <row r="6216" spans="2:5" hidden="1" x14ac:dyDescent="0.25">
      <c r="B6216" t="s">
        <v>5186</v>
      </c>
      <c r="C6216" t="s">
        <v>13506</v>
      </c>
      <c r="D6216">
        <v>0</v>
      </c>
      <c r="E6216" s="7">
        <v>45690</v>
      </c>
    </row>
    <row r="6217" spans="2:5" hidden="1" x14ac:dyDescent="0.25">
      <c r="B6217" t="s">
        <v>5186</v>
      </c>
      <c r="C6217" t="s">
        <v>13506</v>
      </c>
      <c r="D6217">
        <v>0</v>
      </c>
      <c r="E6217" s="7">
        <v>45833</v>
      </c>
    </row>
    <row r="6218" spans="2:5" hidden="1" x14ac:dyDescent="0.25">
      <c r="B6218" t="s">
        <v>5186</v>
      </c>
      <c r="C6218" t="s">
        <v>13506</v>
      </c>
      <c r="D6218">
        <v>0</v>
      </c>
      <c r="E6218" s="7">
        <v>45570</v>
      </c>
    </row>
    <row r="6219" spans="2:5" hidden="1" x14ac:dyDescent="0.25">
      <c r="B6219" t="s">
        <v>5186</v>
      </c>
      <c r="C6219" t="s">
        <v>13506</v>
      </c>
      <c r="D6219">
        <v>0</v>
      </c>
      <c r="E6219" s="7">
        <v>45843</v>
      </c>
    </row>
    <row r="6220" spans="2:5" hidden="1" x14ac:dyDescent="0.25">
      <c r="B6220" t="s">
        <v>5186</v>
      </c>
      <c r="C6220" t="s">
        <v>13506</v>
      </c>
      <c r="D6220">
        <v>0</v>
      </c>
      <c r="E6220" s="7">
        <v>45597</v>
      </c>
    </row>
    <row r="6221" spans="2:5" hidden="1" x14ac:dyDescent="0.25">
      <c r="B6221" t="s">
        <v>5186</v>
      </c>
      <c r="C6221" t="s">
        <v>13506</v>
      </c>
      <c r="D6221">
        <v>0</v>
      </c>
      <c r="E6221" s="7">
        <v>45817</v>
      </c>
    </row>
    <row r="6222" spans="2:5" hidden="1" x14ac:dyDescent="0.25">
      <c r="B6222" t="s">
        <v>5186</v>
      </c>
      <c r="C6222" t="s">
        <v>13506</v>
      </c>
      <c r="D6222">
        <v>0</v>
      </c>
      <c r="E6222" s="7">
        <v>45821</v>
      </c>
    </row>
    <row r="6223" spans="2:5" hidden="1" x14ac:dyDescent="0.25">
      <c r="B6223" t="s">
        <v>5186</v>
      </c>
      <c r="C6223" t="s">
        <v>13506</v>
      </c>
      <c r="D6223">
        <v>0</v>
      </c>
      <c r="E6223" s="7">
        <v>45835</v>
      </c>
    </row>
    <row r="6224" spans="2:5" hidden="1" x14ac:dyDescent="0.25">
      <c r="B6224" t="s">
        <v>5186</v>
      </c>
      <c r="C6224" t="s">
        <v>13506</v>
      </c>
      <c r="D6224">
        <v>0</v>
      </c>
      <c r="E6224" s="7">
        <v>45842</v>
      </c>
    </row>
    <row r="6225" spans="2:5" hidden="1" x14ac:dyDescent="0.25">
      <c r="B6225" t="s">
        <v>5186</v>
      </c>
      <c r="C6225" t="s">
        <v>13506</v>
      </c>
      <c r="D6225">
        <v>0</v>
      </c>
      <c r="E6225" s="7">
        <v>45849</v>
      </c>
    </row>
    <row r="6226" spans="2:5" hidden="1" x14ac:dyDescent="0.25">
      <c r="B6226" t="s">
        <v>5186</v>
      </c>
      <c r="C6226" t="s">
        <v>13506</v>
      </c>
      <c r="D6226">
        <v>0</v>
      </c>
      <c r="E6226" s="7">
        <v>45849</v>
      </c>
    </row>
    <row r="6227" spans="2:5" hidden="1" x14ac:dyDescent="0.25">
      <c r="B6227" t="s">
        <v>5186</v>
      </c>
      <c r="C6227" t="s">
        <v>13506</v>
      </c>
      <c r="D6227">
        <v>0</v>
      </c>
      <c r="E6227" s="7">
        <v>45862</v>
      </c>
    </row>
    <row r="6228" spans="2:5" hidden="1" x14ac:dyDescent="0.25">
      <c r="B6228" t="s">
        <v>5186</v>
      </c>
      <c r="C6228" t="s">
        <v>13506</v>
      </c>
      <c r="D6228">
        <v>0</v>
      </c>
      <c r="E6228" s="7">
        <v>45633</v>
      </c>
    </row>
    <row r="6229" spans="2:5" hidden="1" x14ac:dyDescent="0.25">
      <c r="B6229" t="s">
        <v>5186</v>
      </c>
      <c r="C6229" t="s">
        <v>13506</v>
      </c>
      <c r="D6229">
        <v>0</v>
      </c>
      <c r="E6229" s="7">
        <v>45633</v>
      </c>
    </row>
    <row r="6230" spans="2:5" hidden="1" x14ac:dyDescent="0.25">
      <c r="B6230" t="s">
        <v>5186</v>
      </c>
      <c r="C6230" t="s">
        <v>13506</v>
      </c>
      <c r="D6230">
        <v>0</v>
      </c>
      <c r="E6230" s="7">
        <v>45647</v>
      </c>
    </row>
    <row r="6231" spans="2:5" hidden="1" x14ac:dyDescent="0.25">
      <c r="B6231" t="s">
        <v>5186</v>
      </c>
      <c r="C6231" t="s">
        <v>13506</v>
      </c>
      <c r="D6231">
        <v>0</v>
      </c>
      <c r="E6231" s="7">
        <v>45786</v>
      </c>
    </row>
    <row r="6232" spans="2:5" hidden="1" x14ac:dyDescent="0.25">
      <c r="B6232" t="s">
        <v>5186</v>
      </c>
      <c r="C6232" t="s">
        <v>13506</v>
      </c>
      <c r="D6232">
        <v>0</v>
      </c>
      <c r="E6232" s="7">
        <v>45647</v>
      </c>
    </row>
    <row r="6233" spans="2:5" hidden="1" x14ac:dyDescent="0.25">
      <c r="B6233" t="s">
        <v>5186</v>
      </c>
      <c r="C6233" t="s">
        <v>13506</v>
      </c>
      <c r="D6233">
        <v>0</v>
      </c>
      <c r="E6233" s="7" t="s">
        <v>30</v>
      </c>
    </row>
    <row r="6234" spans="2:5" hidden="1" x14ac:dyDescent="0.25">
      <c r="B6234" t="s">
        <v>5186</v>
      </c>
      <c r="C6234" t="s">
        <v>13506</v>
      </c>
      <c r="D6234">
        <v>0</v>
      </c>
      <c r="E6234" s="7">
        <v>45615</v>
      </c>
    </row>
    <row r="6235" spans="2:5" hidden="1" x14ac:dyDescent="0.25">
      <c r="B6235" t="s">
        <v>5186</v>
      </c>
      <c r="C6235" t="s">
        <v>13506</v>
      </c>
      <c r="D6235">
        <v>0</v>
      </c>
      <c r="E6235" s="7">
        <v>45710</v>
      </c>
    </row>
    <row r="6236" spans="2:5" hidden="1" x14ac:dyDescent="0.25">
      <c r="B6236" t="s">
        <v>5186</v>
      </c>
      <c r="C6236" t="s">
        <v>13506</v>
      </c>
      <c r="D6236">
        <v>0</v>
      </c>
      <c r="E6236" s="7">
        <v>45615</v>
      </c>
    </row>
    <row r="6237" spans="2:5" hidden="1" x14ac:dyDescent="0.25">
      <c r="B6237" t="s">
        <v>5186</v>
      </c>
      <c r="C6237" t="s">
        <v>13506</v>
      </c>
      <c r="D6237">
        <v>0</v>
      </c>
      <c r="E6237" s="7">
        <v>45615</v>
      </c>
    </row>
    <row r="6238" spans="2:5" hidden="1" x14ac:dyDescent="0.25">
      <c r="B6238" t="s">
        <v>5186</v>
      </c>
      <c r="C6238" t="s">
        <v>13506</v>
      </c>
      <c r="D6238">
        <v>0</v>
      </c>
      <c r="E6238" s="7">
        <v>45633</v>
      </c>
    </row>
    <row r="6239" spans="2:5" hidden="1" x14ac:dyDescent="0.25">
      <c r="B6239" t="s">
        <v>5186</v>
      </c>
      <c r="C6239" t="s">
        <v>13506</v>
      </c>
      <c r="D6239">
        <v>0</v>
      </c>
      <c r="E6239" s="7">
        <v>45633</v>
      </c>
    </row>
    <row r="6240" spans="2:5" hidden="1" x14ac:dyDescent="0.25">
      <c r="B6240" t="s">
        <v>5186</v>
      </c>
      <c r="C6240" t="s">
        <v>13506</v>
      </c>
      <c r="D6240">
        <v>0</v>
      </c>
      <c r="E6240" s="7">
        <v>45633</v>
      </c>
    </row>
    <row r="6241" spans="2:5" hidden="1" x14ac:dyDescent="0.25">
      <c r="B6241" t="s">
        <v>5186</v>
      </c>
      <c r="C6241" t="s">
        <v>13506</v>
      </c>
      <c r="D6241">
        <v>0</v>
      </c>
      <c r="E6241" s="7">
        <v>45805</v>
      </c>
    </row>
    <row r="6242" spans="2:5" hidden="1" x14ac:dyDescent="0.25">
      <c r="B6242" t="s">
        <v>5186</v>
      </c>
      <c r="C6242" t="s">
        <v>13506</v>
      </c>
      <c r="D6242">
        <v>0</v>
      </c>
      <c r="E6242" s="7">
        <v>45674</v>
      </c>
    </row>
    <row r="6243" spans="2:5" hidden="1" x14ac:dyDescent="0.25">
      <c r="B6243" t="s">
        <v>5186</v>
      </c>
      <c r="C6243" t="s">
        <v>13506</v>
      </c>
      <c r="D6243">
        <v>0</v>
      </c>
      <c r="E6243" s="7">
        <v>45674</v>
      </c>
    </row>
    <row r="6244" spans="2:5" hidden="1" x14ac:dyDescent="0.25">
      <c r="B6244" t="s">
        <v>5186</v>
      </c>
      <c r="C6244" t="s">
        <v>13506</v>
      </c>
      <c r="D6244">
        <v>0</v>
      </c>
      <c r="E6244" s="7">
        <v>45674</v>
      </c>
    </row>
    <row r="6245" spans="2:5" hidden="1" x14ac:dyDescent="0.25">
      <c r="B6245" t="s">
        <v>5186</v>
      </c>
      <c r="C6245" t="s">
        <v>13506</v>
      </c>
      <c r="D6245">
        <v>0</v>
      </c>
      <c r="E6245" s="7">
        <v>45690</v>
      </c>
    </row>
    <row r="6246" spans="2:5" hidden="1" x14ac:dyDescent="0.25">
      <c r="B6246" t="s">
        <v>5186</v>
      </c>
      <c r="C6246" t="s">
        <v>13506</v>
      </c>
      <c r="D6246">
        <v>0</v>
      </c>
      <c r="E6246" s="7">
        <v>45833</v>
      </c>
    </row>
    <row r="6247" spans="2:5" hidden="1" x14ac:dyDescent="0.25">
      <c r="B6247" t="s">
        <v>5186</v>
      </c>
      <c r="C6247" t="s">
        <v>13506</v>
      </c>
      <c r="D6247">
        <v>0</v>
      </c>
      <c r="E6247" s="7">
        <v>45690</v>
      </c>
    </row>
    <row r="6248" spans="2:5" hidden="1" x14ac:dyDescent="0.25">
      <c r="B6248" t="s">
        <v>5186</v>
      </c>
      <c r="C6248" t="s">
        <v>13506</v>
      </c>
      <c r="D6248">
        <v>0</v>
      </c>
      <c r="E6248" s="7">
        <v>45833</v>
      </c>
    </row>
    <row r="6249" spans="2:5" hidden="1" x14ac:dyDescent="0.25">
      <c r="B6249" t="s">
        <v>5186</v>
      </c>
      <c r="C6249" t="s">
        <v>13506</v>
      </c>
      <c r="D6249">
        <v>0</v>
      </c>
      <c r="E6249" s="7">
        <v>45570</v>
      </c>
    </row>
    <row r="6250" spans="2:5" hidden="1" x14ac:dyDescent="0.25">
      <c r="B6250" t="s">
        <v>5186</v>
      </c>
      <c r="C6250" t="s">
        <v>13506</v>
      </c>
      <c r="D6250">
        <v>0</v>
      </c>
      <c r="E6250" s="7">
        <v>45597</v>
      </c>
    </row>
    <row r="6251" spans="2:5" hidden="1" x14ac:dyDescent="0.25">
      <c r="B6251" t="s">
        <v>5186</v>
      </c>
      <c r="C6251" t="s">
        <v>13506</v>
      </c>
      <c r="D6251">
        <v>0</v>
      </c>
      <c r="E6251" s="7">
        <v>45817</v>
      </c>
    </row>
    <row r="6252" spans="2:5" hidden="1" x14ac:dyDescent="0.25">
      <c r="B6252" t="s">
        <v>5186</v>
      </c>
      <c r="C6252" t="s">
        <v>13506</v>
      </c>
      <c r="D6252">
        <v>0</v>
      </c>
      <c r="E6252" s="7">
        <v>45835</v>
      </c>
    </row>
    <row r="6253" spans="2:5" hidden="1" x14ac:dyDescent="0.25">
      <c r="B6253" t="s">
        <v>5186</v>
      </c>
      <c r="C6253" t="s">
        <v>13506</v>
      </c>
      <c r="D6253">
        <v>0</v>
      </c>
      <c r="E6253" s="7">
        <v>45842</v>
      </c>
    </row>
    <row r="6254" spans="2:5" hidden="1" x14ac:dyDescent="0.25">
      <c r="B6254" t="s">
        <v>5186</v>
      </c>
      <c r="C6254" t="s">
        <v>13506</v>
      </c>
      <c r="D6254">
        <v>0</v>
      </c>
      <c r="E6254" s="7">
        <v>45849</v>
      </c>
    </row>
    <row r="6255" spans="2:5" hidden="1" x14ac:dyDescent="0.25">
      <c r="B6255" t="s">
        <v>5186</v>
      </c>
      <c r="C6255" t="s">
        <v>13506</v>
      </c>
      <c r="D6255">
        <v>0</v>
      </c>
      <c r="E6255" s="7">
        <v>45849</v>
      </c>
    </row>
    <row r="6256" spans="2:5" hidden="1" x14ac:dyDescent="0.25">
      <c r="B6256" t="s">
        <v>5186</v>
      </c>
      <c r="C6256" t="s">
        <v>13506</v>
      </c>
      <c r="D6256">
        <v>0</v>
      </c>
      <c r="E6256" s="7">
        <v>45633</v>
      </c>
    </row>
    <row r="6257" spans="2:5" hidden="1" x14ac:dyDescent="0.25">
      <c r="B6257" t="s">
        <v>5186</v>
      </c>
      <c r="C6257" t="s">
        <v>13506</v>
      </c>
      <c r="D6257">
        <v>0</v>
      </c>
      <c r="E6257" s="7">
        <v>45633</v>
      </c>
    </row>
    <row r="6258" spans="2:5" hidden="1" x14ac:dyDescent="0.25">
      <c r="B6258" t="s">
        <v>5186</v>
      </c>
      <c r="C6258" t="s">
        <v>13506</v>
      </c>
      <c r="D6258">
        <v>0</v>
      </c>
      <c r="E6258" s="7">
        <v>45786</v>
      </c>
    </row>
    <row r="6259" spans="2:5" hidden="1" x14ac:dyDescent="0.25">
      <c r="B6259" t="s">
        <v>5211</v>
      </c>
      <c r="C6259" t="s">
        <v>534</v>
      </c>
      <c r="D6259">
        <v>0</v>
      </c>
      <c r="E6259" s="7">
        <v>45777</v>
      </c>
    </row>
    <row r="6260" spans="2:5" hidden="1" x14ac:dyDescent="0.25">
      <c r="B6260" t="s">
        <v>5211</v>
      </c>
      <c r="C6260" t="s">
        <v>534</v>
      </c>
      <c r="D6260">
        <v>0</v>
      </c>
      <c r="E6260" s="7">
        <v>45777</v>
      </c>
    </row>
    <row r="6261" spans="2:5" hidden="1" x14ac:dyDescent="0.25">
      <c r="B6261" t="s">
        <v>5211</v>
      </c>
      <c r="C6261" t="s">
        <v>534</v>
      </c>
      <c r="D6261">
        <v>0</v>
      </c>
      <c r="E6261" s="7">
        <v>45777</v>
      </c>
    </row>
    <row r="6262" spans="2:5" hidden="1" x14ac:dyDescent="0.25">
      <c r="B6262" t="s">
        <v>5211</v>
      </c>
      <c r="C6262" t="s">
        <v>534</v>
      </c>
      <c r="D6262">
        <v>0</v>
      </c>
      <c r="E6262" s="7">
        <v>45777</v>
      </c>
    </row>
    <row r="6263" spans="2:5" hidden="1" x14ac:dyDescent="0.25">
      <c r="B6263" t="s">
        <v>5211</v>
      </c>
      <c r="C6263" t="s">
        <v>534</v>
      </c>
      <c r="D6263">
        <v>0</v>
      </c>
      <c r="E6263" s="7">
        <v>45777</v>
      </c>
    </row>
    <row r="6264" spans="2:5" hidden="1" x14ac:dyDescent="0.25">
      <c r="B6264" t="s">
        <v>5211</v>
      </c>
      <c r="C6264" t="s">
        <v>534</v>
      </c>
      <c r="D6264">
        <v>0</v>
      </c>
      <c r="E6264" s="7">
        <v>45777</v>
      </c>
    </row>
    <row r="6265" spans="2:5" hidden="1" x14ac:dyDescent="0.25">
      <c r="B6265" t="s">
        <v>5211</v>
      </c>
      <c r="C6265" t="s">
        <v>534</v>
      </c>
      <c r="D6265">
        <v>0</v>
      </c>
      <c r="E6265" s="7">
        <v>45777</v>
      </c>
    </row>
    <row r="6266" spans="2:5" hidden="1" x14ac:dyDescent="0.25">
      <c r="B6266" t="s">
        <v>5211</v>
      </c>
      <c r="C6266" t="s">
        <v>534</v>
      </c>
      <c r="D6266">
        <v>0</v>
      </c>
      <c r="E6266" s="7" t="s">
        <v>30</v>
      </c>
    </row>
    <row r="6267" spans="2:5" hidden="1" x14ac:dyDescent="0.25">
      <c r="B6267" t="s">
        <v>5211</v>
      </c>
      <c r="C6267" t="s">
        <v>534</v>
      </c>
      <c r="D6267">
        <v>0</v>
      </c>
      <c r="E6267" s="7">
        <v>46087</v>
      </c>
    </row>
    <row r="6268" spans="2:5" hidden="1" x14ac:dyDescent="0.25">
      <c r="B6268" t="s">
        <v>5211</v>
      </c>
      <c r="C6268" t="s">
        <v>534</v>
      </c>
      <c r="D6268">
        <v>0</v>
      </c>
      <c r="E6268" s="7">
        <v>46087</v>
      </c>
    </row>
    <row r="6269" spans="2:5" hidden="1" x14ac:dyDescent="0.25">
      <c r="B6269" t="s">
        <v>5211</v>
      </c>
      <c r="C6269" t="s">
        <v>534</v>
      </c>
      <c r="D6269">
        <v>0</v>
      </c>
      <c r="E6269" s="7">
        <v>46087</v>
      </c>
    </row>
    <row r="6270" spans="2:5" hidden="1" x14ac:dyDescent="0.25">
      <c r="B6270" t="s">
        <v>5211</v>
      </c>
      <c r="C6270" t="s">
        <v>534</v>
      </c>
      <c r="D6270">
        <v>0</v>
      </c>
      <c r="E6270" s="7">
        <v>46087</v>
      </c>
    </row>
    <row r="6271" spans="2:5" hidden="1" x14ac:dyDescent="0.25">
      <c r="B6271" t="s">
        <v>5211</v>
      </c>
      <c r="C6271" t="s">
        <v>534</v>
      </c>
      <c r="D6271">
        <v>0</v>
      </c>
      <c r="E6271" s="7">
        <v>46087</v>
      </c>
    </row>
    <row r="6272" spans="2:5" hidden="1" x14ac:dyDescent="0.25">
      <c r="B6272" t="s">
        <v>5211</v>
      </c>
      <c r="C6272" t="s">
        <v>534</v>
      </c>
      <c r="D6272">
        <v>0</v>
      </c>
      <c r="E6272" s="7">
        <v>46116</v>
      </c>
    </row>
    <row r="6273" spans="2:5" hidden="1" x14ac:dyDescent="0.25">
      <c r="B6273" t="s">
        <v>5211</v>
      </c>
      <c r="C6273" t="s">
        <v>534</v>
      </c>
      <c r="D6273">
        <v>0</v>
      </c>
      <c r="E6273" s="7">
        <v>46116</v>
      </c>
    </row>
    <row r="6274" spans="2:5" hidden="1" x14ac:dyDescent="0.25">
      <c r="B6274" t="s">
        <v>5211</v>
      </c>
      <c r="C6274" t="s">
        <v>534</v>
      </c>
      <c r="D6274">
        <v>0</v>
      </c>
      <c r="E6274" s="7">
        <v>46116</v>
      </c>
    </row>
    <row r="6275" spans="2:5" hidden="1" x14ac:dyDescent="0.25">
      <c r="B6275" t="s">
        <v>5211</v>
      </c>
      <c r="C6275" t="s">
        <v>534</v>
      </c>
      <c r="D6275">
        <v>0</v>
      </c>
      <c r="E6275" s="7">
        <v>45777</v>
      </c>
    </row>
    <row r="6276" spans="2:5" hidden="1" x14ac:dyDescent="0.25">
      <c r="B6276" t="s">
        <v>5211</v>
      </c>
      <c r="C6276" t="s">
        <v>534</v>
      </c>
      <c r="D6276">
        <v>0</v>
      </c>
      <c r="E6276" s="7">
        <v>45777</v>
      </c>
    </row>
    <row r="6277" spans="2:5" hidden="1" x14ac:dyDescent="0.25">
      <c r="B6277" t="s">
        <v>5211</v>
      </c>
      <c r="C6277" t="s">
        <v>534</v>
      </c>
      <c r="D6277">
        <v>0</v>
      </c>
      <c r="E6277" s="7">
        <v>46233</v>
      </c>
    </row>
    <row r="6278" spans="2:5" hidden="1" x14ac:dyDescent="0.25">
      <c r="B6278" t="s">
        <v>5211</v>
      </c>
      <c r="C6278" t="s">
        <v>534</v>
      </c>
      <c r="D6278">
        <v>0</v>
      </c>
      <c r="E6278" s="7">
        <v>46233</v>
      </c>
    </row>
    <row r="6279" spans="2:5" hidden="1" x14ac:dyDescent="0.25">
      <c r="B6279" t="s">
        <v>5211</v>
      </c>
      <c r="C6279" t="s">
        <v>534</v>
      </c>
      <c r="D6279">
        <v>0</v>
      </c>
      <c r="E6279" s="7">
        <v>46233</v>
      </c>
    </row>
    <row r="6280" spans="2:5" hidden="1" x14ac:dyDescent="0.25">
      <c r="B6280" t="s">
        <v>5211</v>
      </c>
      <c r="C6280" t="s">
        <v>534</v>
      </c>
      <c r="D6280">
        <v>0</v>
      </c>
      <c r="E6280" s="7">
        <v>46233</v>
      </c>
    </row>
    <row r="6281" spans="2:5" hidden="1" x14ac:dyDescent="0.25">
      <c r="B6281" t="s">
        <v>5211</v>
      </c>
      <c r="C6281" t="s">
        <v>534</v>
      </c>
      <c r="D6281">
        <v>0</v>
      </c>
      <c r="E6281" s="7">
        <v>46234</v>
      </c>
    </row>
    <row r="6282" spans="2:5" hidden="1" x14ac:dyDescent="0.25">
      <c r="B6282" t="s">
        <v>5211</v>
      </c>
      <c r="C6282" t="s">
        <v>534</v>
      </c>
      <c r="D6282">
        <v>0</v>
      </c>
      <c r="E6282" s="7">
        <v>46234</v>
      </c>
    </row>
    <row r="6283" spans="2:5" hidden="1" x14ac:dyDescent="0.25">
      <c r="B6283" t="s">
        <v>5211</v>
      </c>
      <c r="C6283" t="s">
        <v>534</v>
      </c>
      <c r="D6283">
        <v>0</v>
      </c>
      <c r="E6283" s="7">
        <v>46242</v>
      </c>
    </row>
    <row r="6284" spans="2:5" hidden="1" x14ac:dyDescent="0.25">
      <c r="B6284" t="s">
        <v>5211</v>
      </c>
      <c r="C6284" t="s">
        <v>534</v>
      </c>
      <c r="D6284">
        <v>0</v>
      </c>
      <c r="E6284" s="7">
        <v>46242</v>
      </c>
    </row>
    <row r="6285" spans="2:5" hidden="1" x14ac:dyDescent="0.25">
      <c r="B6285" t="s">
        <v>5211</v>
      </c>
      <c r="C6285" t="s">
        <v>534</v>
      </c>
      <c r="D6285">
        <v>0</v>
      </c>
      <c r="E6285" s="7">
        <v>46242</v>
      </c>
    </row>
    <row r="6286" spans="2:5" hidden="1" x14ac:dyDescent="0.25">
      <c r="B6286" t="s">
        <v>5211</v>
      </c>
      <c r="C6286" t="s">
        <v>534</v>
      </c>
      <c r="D6286">
        <v>0</v>
      </c>
      <c r="E6286" s="7">
        <v>46242</v>
      </c>
    </row>
    <row r="6287" spans="2:5" hidden="1" x14ac:dyDescent="0.25">
      <c r="B6287" t="s">
        <v>5211</v>
      </c>
      <c r="C6287" t="s">
        <v>534</v>
      </c>
      <c r="D6287">
        <v>0</v>
      </c>
      <c r="E6287" s="7">
        <v>46242</v>
      </c>
    </row>
    <row r="6288" spans="2:5" hidden="1" x14ac:dyDescent="0.25">
      <c r="B6288" t="s">
        <v>5211</v>
      </c>
      <c r="C6288" t="s">
        <v>534</v>
      </c>
      <c r="D6288">
        <v>0</v>
      </c>
      <c r="E6288" s="7">
        <v>46242</v>
      </c>
    </row>
    <row r="6289" spans="2:5" hidden="1" x14ac:dyDescent="0.25">
      <c r="B6289" t="s">
        <v>5211</v>
      </c>
      <c r="C6289" t="s">
        <v>534</v>
      </c>
      <c r="D6289">
        <v>0</v>
      </c>
      <c r="E6289" s="7">
        <v>46242</v>
      </c>
    </row>
    <row r="6290" spans="2:5" hidden="1" x14ac:dyDescent="0.25">
      <c r="B6290" t="s">
        <v>5211</v>
      </c>
      <c r="C6290" t="s">
        <v>534</v>
      </c>
      <c r="D6290">
        <v>0</v>
      </c>
      <c r="E6290" s="7">
        <v>46242</v>
      </c>
    </row>
    <row r="6291" spans="2:5" hidden="1" x14ac:dyDescent="0.25">
      <c r="B6291" t="s">
        <v>5211</v>
      </c>
      <c r="C6291" t="s">
        <v>534</v>
      </c>
      <c r="D6291">
        <v>0</v>
      </c>
      <c r="E6291" s="7">
        <v>46242</v>
      </c>
    </row>
    <row r="6292" spans="2:5" hidden="1" x14ac:dyDescent="0.25">
      <c r="B6292" t="s">
        <v>5211</v>
      </c>
      <c r="C6292" t="s">
        <v>534</v>
      </c>
      <c r="D6292">
        <v>0</v>
      </c>
      <c r="E6292" s="7">
        <v>46242</v>
      </c>
    </row>
    <row r="6293" spans="2:5" hidden="1" x14ac:dyDescent="0.25">
      <c r="B6293" t="s">
        <v>5211</v>
      </c>
      <c r="C6293" t="s">
        <v>534</v>
      </c>
      <c r="D6293">
        <v>0</v>
      </c>
      <c r="E6293" s="7">
        <v>46242</v>
      </c>
    </row>
    <row r="6294" spans="2:5" hidden="1" x14ac:dyDescent="0.25">
      <c r="B6294" t="s">
        <v>5211</v>
      </c>
      <c r="C6294" t="s">
        <v>534</v>
      </c>
      <c r="D6294">
        <v>0</v>
      </c>
      <c r="E6294" s="7">
        <v>46242</v>
      </c>
    </row>
    <row r="6295" spans="2:5" hidden="1" x14ac:dyDescent="0.25">
      <c r="B6295" t="s">
        <v>5211</v>
      </c>
      <c r="C6295" t="s">
        <v>534</v>
      </c>
      <c r="D6295">
        <v>0</v>
      </c>
      <c r="E6295" s="7">
        <v>46242</v>
      </c>
    </row>
    <row r="6296" spans="2:5" hidden="1" x14ac:dyDescent="0.25">
      <c r="B6296" t="s">
        <v>5211</v>
      </c>
      <c r="C6296" t="s">
        <v>534</v>
      </c>
      <c r="D6296">
        <v>0</v>
      </c>
      <c r="E6296" s="7">
        <v>46254</v>
      </c>
    </row>
    <row r="6297" spans="2:5" hidden="1" x14ac:dyDescent="0.25">
      <c r="B6297" t="s">
        <v>5211</v>
      </c>
      <c r="C6297" t="s">
        <v>534</v>
      </c>
      <c r="D6297">
        <v>0</v>
      </c>
      <c r="E6297" s="7">
        <v>46254</v>
      </c>
    </row>
    <row r="6298" spans="2:5" hidden="1" x14ac:dyDescent="0.25">
      <c r="B6298" t="s">
        <v>5211</v>
      </c>
      <c r="C6298" t="s">
        <v>534</v>
      </c>
      <c r="D6298">
        <v>0</v>
      </c>
      <c r="E6298" s="7">
        <v>46254</v>
      </c>
    </row>
    <row r="6299" spans="2:5" hidden="1" x14ac:dyDescent="0.25">
      <c r="B6299" t="s">
        <v>5211</v>
      </c>
      <c r="C6299" t="s">
        <v>534</v>
      </c>
      <c r="D6299">
        <v>0</v>
      </c>
      <c r="E6299" s="7">
        <v>46254</v>
      </c>
    </row>
    <row r="6300" spans="2:5" hidden="1" x14ac:dyDescent="0.25">
      <c r="B6300" t="s">
        <v>5211</v>
      </c>
      <c r="C6300" t="s">
        <v>534</v>
      </c>
      <c r="D6300">
        <v>0</v>
      </c>
      <c r="E6300" s="7">
        <v>46254</v>
      </c>
    </row>
    <row r="6301" spans="2:5" hidden="1" x14ac:dyDescent="0.25">
      <c r="B6301" t="s">
        <v>5211</v>
      </c>
      <c r="C6301" t="s">
        <v>534</v>
      </c>
      <c r="D6301">
        <v>0</v>
      </c>
      <c r="E6301" s="7">
        <v>46254</v>
      </c>
    </row>
    <row r="6302" spans="2:5" hidden="1" x14ac:dyDescent="0.25">
      <c r="B6302" t="s">
        <v>5211</v>
      </c>
      <c r="C6302" t="s">
        <v>534</v>
      </c>
      <c r="D6302">
        <v>0</v>
      </c>
      <c r="E6302" s="7">
        <v>46254</v>
      </c>
    </row>
    <row r="6303" spans="2:5" hidden="1" x14ac:dyDescent="0.25">
      <c r="B6303" t="s">
        <v>5211</v>
      </c>
      <c r="C6303" t="s">
        <v>534</v>
      </c>
      <c r="D6303">
        <v>0</v>
      </c>
      <c r="E6303" s="7">
        <v>46254</v>
      </c>
    </row>
    <row r="6304" spans="2:5" hidden="1" x14ac:dyDescent="0.25">
      <c r="B6304" t="s">
        <v>5211</v>
      </c>
      <c r="C6304" t="s">
        <v>534</v>
      </c>
      <c r="D6304">
        <v>0</v>
      </c>
      <c r="E6304" s="7">
        <v>46234</v>
      </c>
    </row>
    <row r="6305" spans="2:5" hidden="1" x14ac:dyDescent="0.25">
      <c r="B6305" t="s">
        <v>5211</v>
      </c>
      <c r="C6305" t="s">
        <v>534</v>
      </c>
      <c r="D6305">
        <v>0</v>
      </c>
      <c r="E6305" s="7">
        <v>46254</v>
      </c>
    </row>
    <row r="6306" spans="2:5" hidden="1" x14ac:dyDescent="0.25">
      <c r="B6306" t="s">
        <v>5211</v>
      </c>
      <c r="C6306" t="s">
        <v>534</v>
      </c>
      <c r="D6306">
        <v>0</v>
      </c>
      <c r="E6306" s="7">
        <v>46294</v>
      </c>
    </row>
    <row r="6307" spans="2:5" hidden="1" x14ac:dyDescent="0.25">
      <c r="B6307" t="s">
        <v>5211</v>
      </c>
      <c r="C6307" t="s">
        <v>534</v>
      </c>
      <c r="D6307">
        <v>0</v>
      </c>
      <c r="E6307" s="7">
        <v>46476</v>
      </c>
    </row>
    <row r="6308" spans="2:5" hidden="1" x14ac:dyDescent="0.25">
      <c r="B6308" t="s">
        <v>5211</v>
      </c>
      <c r="C6308" t="s">
        <v>534</v>
      </c>
      <c r="D6308">
        <v>0</v>
      </c>
      <c r="E6308" s="7">
        <v>46476</v>
      </c>
    </row>
    <row r="6309" spans="2:5" hidden="1" x14ac:dyDescent="0.25">
      <c r="B6309" t="s">
        <v>5211</v>
      </c>
      <c r="C6309" t="s">
        <v>534</v>
      </c>
      <c r="D6309">
        <v>0</v>
      </c>
      <c r="E6309" s="7">
        <v>46476</v>
      </c>
    </row>
    <row r="6310" spans="2:5" hidden="1" x14ac:dyDescent="0.25">
      <c r="B6310" t="s">
        <v>5211</v>
      </c>
      <c r="C6310" t="s">
        <v>534</v>
      </c>
      <c r="D6310">
        <v>0</v>
      </c>
      <c r="E6310" s="7">
        <v>46514</v>
      </c>
    </row>
    <row r="6311" spans="2:5" hidden="1" x14ac:dyDescent="0.25">
      <c r="B6311" t="s">
        <v>5211</v>
      </c>
      <c r="C6311" t="s">
        <v>534</v>
      </c>
      <c r="D6311">
        <v>0</v>
      </c>
      <c r="E6311" s="7">
        <v>46514</v>
      </c>
    </row>
    <row r="6312" spans="2:5" hidden="1" x14ac:dyDescent="0.25">
      <c r="B6312" t="s">
        <v>5211</v>
      </c>
      <c r="C6312" t="s">
        <v>534</v>
      </c>
      <c r="D6312">
        <v>378</v>
      </c>
      <c r="E6312" s="7">
        <v>46514</v>
      </c>
    </row>
    <row r="6313" spans="2:5" hidden="1" x14ac:dyDescent="0.25">
      <c r="B6313" t="s">
        <v>5211</v>
      </c>
      <c r="C6313" t="s">
        <v>534</v>
      </c>
      <c r="D6313">
        <v>1240</v>
      </c>
      <c r="E6313" s="7">
        <v>46514</v>
      </c>
    </row>
    <row r="6314" spans="2:5" hidden="1" x14ac:dyDescent="0.25">
      <c r="B6314" t="s">
        <v>5211</v>
      </c>
      <c r="C6314" t="s">
        <v>534</v>
      </c>
      <c r="D6314">
        <v>2240</v>
      </c>
      <c r="E6314" s="7">
        <v>46517</v>
      </c>
    </row>
    <row r="6315" spans="2:5" hidden="1" x14ac:dyDescent="0.25">
      <c r="B6315" t="s">
        <v>5211</v>
      </c>
      <c r="C6315" t="s">
        <v>534</v>
      </c>
      <c r="D6315">
        <v>1960</v>
      </c>
      <c r="E6315" s="7">
        <v>46517</v>
      </c>
    </row>
    <row r="6316" spans="2:5" hidden="1" x14ac:dyDescent="0.25">
      <c r="B6316" t="s">
        <v>5211</v>
      </c>
      <c r="C6316" t="s">
        <v>534</v>
      </c>
      <c r="D6316">
        <v>0</v>
      </c>
      <c r="E6316" s="7">
        <v>46150</v>
      </c>
    </row>
    <row r="6317" spans="2:5" hidden="1" x14ac:dyDescent="0.25">
      <c r="B6317" t="s">
        <v>5211</v>
      </c>
      <c r="C6317" t="s">
        <v>534</v>
      </c>
      <c r="D6317">
        <v>0</v>
      </c>
      <c r="E6317" s="7">
        <v>45870</v>
      </c>
    </row>
    <row r="6318" spans="2:5" hidden="1" x14ac:dyDescent="0.25">
      <c r="B6318" t="s">
        <v>5211</v>
      </c>
      <c r="C6318" t="s">
        <v>534</v>
      </c>
      <c r="D6318">
        <v>0</v>
      </c>
      <c r="E6318" s="7">
        <v>45870</v>
      </c>
    </row>
    <row r="6319" spans="2:5" hidden="1" x14ac:dyDescent="0.25">
      <c r="B6319" t="s">
        <v>5211</v>
      </c>
      <c r="C6319" t="s">
        <v>534</v>
      </c>
      <c r="D6319">
        <v>0</v>
      </c>
      <c r="E6319" s="7" t="s">
        <v>30</v>
      </c>
    </row>
    <row r="6320" spans="2:5" hidden="1" x14ac:dyDescent="0.25">
      <c r="B6320" t="s">
        <v>5211</v>
      </c>
      <c r="C6320" t="s">
        <v>534</v>
      </c>
      <c r="D6320">
        <v>0</v>
      </c>
      <c r="E6320" s="7">
        <v>46242</v>
      </c>
    </row>
    <row r="6321" spans="2:5" hidden="1" x14ac:dyDescent="0.25">
      <c r="B6321" t="s">
        <v>5211</v>
      </c>
      <c r="C6321" t="s">
        <v>534</v>
      </c>
      <c r="D6321">
        <v>0</v>
      </c>
      <c r="E6321" s="7">
        <v>46514</v>
      </c>
    </row>
    <row r="6322" spans="2:5" hidden="1" x14ac:dyDescent="0.25">
      <c r="B6322" t="s">
        <v>5273</v>
      </c>
      <c r="C6322" t="s">
        <v>13818</v>
      </c>
      <c r="D6322">
        <v>0</v>
      </c>
      <c r="E6322" s="7" t="s">
        <v>30</v>
      </c>
    </row>
    <row r="6323" spans="2:5" hidden="1" x14ac:dyDescent="0.25">
      <c r="B6323" t="s">
        <v>5276</v>
      </c>
      <c r="C6323" t="s">
        <v>5277</v>
      </c>
      <c r="D6323">
        <v>0</v>
      </c>
      <c r="E6323" s="7">
        <v>46174</v>
      </c>
    </row>
    <row r="6324" spans="2:5" hidden="1" x14ac:dyDescent="0.25">
      <c r="B6324" t="s">
        <v>5276</v>
      </c>
      <c r="C6324" t="s">
        <v>5277</v>
      </c>
      <c r="D6324">
        <v>0</v>
      </c>
      <c r="E6324" s="7">
        <v>45870</v>
      </c>
    </row>
    <row r="6325" spans="2:5" hidden="1" x14ac:dyDescent="0.25">
      <c r="B6325" t="s">
        <v>5276</v>
      </c>
      <c r="C6325" t="s">
        <v>5277</v>
      </c>
      <c r="D6325">
        <v>0</v>
      </c>
      <c r="E6325" s="7">
        <v>45870</v>
      </c>
    </row>
    <row r="6326" spans="2:5" hidden="1" x14ac:dyDescent="0.25">
      <c r="B6326" t="s">
        <v>5276</v>
      </c>
      <c r="C6326" t="s">
        <v>5277</v>
      </c>
      <c r="D6326">
        <v>0</v>
      </c>
      <c r="E6326" s="7">
        <v>46023</v>
      </c>
    </row>
    <row r="6327" spans="2:5" hidden="1" x14ac:dyDescent="0.25">
      <c r="B6327" t="s">
        <v>5276</v>
      </c>
      <c r="C6327" t="s">
        <v>5277</v>
      </c>
      <c r="D6327">
        <v>0</v>
      </c>
      <c r="E6327" s="7">
        <v>46296</v>
      </c>
    </row>
    <row r="6328" spans="2:5" hidden="1" x14ac:dyDescent="0.25">
      <c r="B6328" t="s">
        <v>5276</v>
      </c>
      <c r="C6328" t="s">
        <v>5277</v>
      </c>
      <c r="D6328">
        <v>0</v>
      </c>
      <c r="E6328" s="7">
        <v>46296</v>
      </c>
    </row>
    <row r="6329" spans="2:5" hidden="1" x14ac:dyDescent="0.25">
      <c r="B6329" t="s">
        <v>5276</v>
      </c>
      <c r="C6329" t="s">
        <v>5277</v>
      </c>
      <c r="D6329">
        <v>0</v>
      </c>
      <c r="E6329" s="7">
        <v>46327</v>
      </c>
    </row>
    <row r="6330" spans="2:5" hidden="1" x14ac:dyDescent="0.25">
      <c r="B6330" t="s">
        <v>5276</v>
      </c>
      <c r="C6330" t="s">
        <v>5277</v>
      </c>
      <c r="D6330">
        <v>0</v>
      </c>
      <c r="E6330" s="7">
        <v>46327</v>
      </c>
    </row>
    <row r="6331" spans="2:5" hidden="1" x14ac:dyDescent="0.25">
      <c r="B6331" t="s">
        <v>5276</v>
      </c>
      <c r="C6331" t="s">
        <v>5277</v>
      </c>
      <c r="D6331">
        <v>0</v>
      </c>
      <c r="E6331" s="7">
        <v>46357</v>
      </c>
    </row>
    <row r="6332" spans="2:5" hidden="1" x14ac:dyDescent="0.25">
      <c r="B6332" t="s">
        <v>5276</v>
      </c>
      <c r="C6332" t="s">
        <v>5277</v>
      </c>
      <c r="D6332">
        <v>0</v>
      </c>
      <c r="E6332" s="7">
        <v>46357</v>
      </c>
    </row>
    <row r="6333" spans="2:5" hidden="1" x14ac:dyDescent="0.25">
      <c r="B6333" t="s">
        <v>5276</v>
      </c>
      <c r="C6333" t="s">
        <v>5277</v>
      </c>
      <c r="D6333">
        <v>0</v>
      </c>
      <c r="E6333" s="7">
        <v>46388</v>
      </c>
    </row>
    <row r="6334" spans="2:5" hidden="1" x14ac:dyDescent="0.25">
      <c r="B6334" t="s">
        <v>5276</v>
      </c>
      <c r="C6334" t="s">
        <v>5277</v>
      </c>
      <c r="D6334">
        <v>0</v>
      </c>
      <c r="E6334" s="7">
        <v>46388</v>
      </c>
    </row>
    <row r="6335" spans="2:5" hidden="1" x14ac:dyDescent="0.25">
      <c r="B6335" t="s">
        <v>5276</v>
      </c>
      <c r="C6335" t="s">
        <v>5277</v>
      </c>
      <c r="D6335">
        <v>4</v>
      </c>
      <c r="E6335" s="7">
        <v>46388</v>
      </c>
    </row>
    <row r="6336" spans="2:5" hidden="1" x14ac:dyDescent="0.25">
      <c r="B6336" t="s">
        <v>5276</v>
      </c>
      <c r="C6336" t="s">
        <v>5277</v>
      </c>
      <c r="D6336">
        <v>0</v>
      </c>
      <c r="E6336" s="7">
        <v>46388</v>
      </c>
    </row>
    <row r="6337" spans="2:5" hidden="1" x14ac:dyDescent="0.25">
      <c r="B6337" t="s">
        <v>5276</v>
      </c>
      <c r="C6337" t="s">
        <v>5277</v>
      </c>
      <c r="D6337">
        <v>2520</v>
      </c>
      <c r="E6337" s="7">
        <v>46447</v>
      </c>
    </row>
    <row r="6338" spans="2:5" hidden="1" x14ac:dyDescent="0.25">
      <c r="B6338" t="s">
        <v>5276</v>
      </c>
      <c r="C6338" t="s">
        <v>5277</v>
      </c>
      <c r="D6338">
        <v>0</v>
      </c>
      <c r="E6338" s="7">
        <v>46174</v>
      </c>
    </row>
    <row r="6339" spans="2:5" hidden="1" x14ac:dyDescent="0.25">
      <c r="B6339" t="s">
        <v>5276</v>
      </c>
      <c r="C6339" t="s">
        <v>5277</v>
      </c>
      <c r="D6339">
        <v>0</v>
      </c>
      <c r="E6339" s="7">
        <v>46174</v>
      </c>
    </row>
    <row r="6340" spans="2:5" hidden="1" x14ac:dyDescent="0.25">
      <c r="B6340" t="s">
        <v>5276</v>
      </c>
      <c r="C6340" t="s">
        <v>5277</v>
      </c>
      <c r="D6340">
        <v>0</v>
      </c>
      <c r="E6340" s="7">
        <v>46204</v>
      </c>
    </row>
    <row r="6341" spans="2:5" hidden="1" x14ac:dyDescent="0.25">
      <c r="B6341" t="s">
        <v>5276</v>
      </c>
      <c r="C6341" t="s">
        <v>5277</v>
      </c>
      <c r="D6341">
        <v>0</v>
      </c>
      <c r="E6341" s="7">
        <v>46204</v>
      </c>
    </row>
    <row r="6342" spans="2:5" hidden="1" x14ac:dyDescent="0.25">
      <c r="B6342" t="s">
        <v>5276</v>
      </c>
      <c r="C6342" t="s">
        <v>5277</v>
      </c>
      <c r="D6342">
        <v>0</v>
      </c>
      <c r="E6342" s="7">
        <v>46235</v>
      </c>
    </row>
    <row r="6343" spans="2:5" hidden="1" x14ac:dyDescent="0.25">
      <c r="B6343" t="s">
        <v>5276</v>
      </c>
      <c r="C6343" t="s">
        <v>5277</v>
      </c>
      <c r="D6343">
        <v>0</v>
      </c>
      <c r="E6343" s="7">
        <v>46235</v>
      </c>
    </row>
    <row r="6344" spans="2:5" hidden="1" x14ac:dyDescent="0.25">
      <c r="B6344" t="s">
        <v>5276</v>
      </c>
      <c r="C6344" t="s">
        <v>5277</v>
      </c>
      <c r="D6344">
        <v>0</v>
      </c>
      <c r="E6344" s="7">
        <v>45992</v>
      </c>
    </row>
    <row r="6345" spans="2:5" hidden="1" x14ac:dyDescent="0.25">
      <c r="B6345" t="s">
        <v>5276</v>
      </c>
      <c r="C6345" t="s">
        <v>5277</v>
      </c>
      <c r="D6345">
        <v>0</v>
      </c>
      <c r="E6345" s="7">
        <v>46023</v>
      </c>
    </row>
    <row r="6346" spans="2:5" hidden="1" x14ac:dyDescent="0.25">
      <c r="B6346" t="s">
        <v>5276</v>
      </c>
      <c r="C6346" t="s">
        <v>5277</v>
      </c>
      <c r="D6346">
        <v>0</v>
      </c>
      <c r="E6346" s="7">
        <v>46054</v>
      </c>
    </row>
    <row r="6347" spans="2:5" hidden="1" x14ac:dyDescent="0.25">
      <c r="B6347" t="s">
        <v>5276</v>
      </c>
      <c r="C6347" t="s">
        <v>5277</v>
      </c>
      <c r="D6347">
        <v>0</v>
      </c>
      <c r="E6347" s="7">
        <v>46082</v>
      </c>
    </row>
    <row r="6348" spans="2:5" hidden="1" x14ac:dyDescent="0.25">
      <c r="B6348" t="s">
        <v>5276</v>
      </c>
      <c r="C6348" t="s">
        <v>5277</v>
      </c>
      <c r="D6348">
        <v>0</v>
      </c>
      <c r="E6348" s="7">
        <v>46082</v>
      </c>
    </row>
    <row r="6349" spans="2:5" hidden="1" x14ac:dyDescent="0.25">
      <c r="B6349" t="s">
        <v>5276</v>
      </c>
      <c r="C6349" t="s">
        <v>5277</v>
      </c>
      <c r="D6349">
        <v>0</v>
      </c>
      <c r="E6349" s="7">
        <v>46143</v>
      </c>
    </row>
    <row r="6350" spans="2:5" hidden="1" x14ac:dyDescent="0.25">
      <c r="B6350" t="s">
        <v>5276</v>
      </c>
      <c r="C6350" t="s">
        <v>5277</v>
      </c>
      <c r="D6350">
        <v>0</v>
      </c>
      <c r="E6350" s="7">
        <v>46143</v>
      </c>
    </row>
    <row r="6351" spans="2:5" hidden="1" x14ac:dyDescent="0.25">
      <c r="B6351" t="s">
        <v>5276</v>
      </c>
      <c r="C6351" t="s">
        <v>5277</v>
      </c>
      <c r="D6351">
        <v>0</v>
      </c>
      <c r="E6351" s="7">
        <v>46143</v>
      </c>
    </row>
    <row r="6352" spans="2:5" hidden="1" x14ac:dyDescent="0.25">
      <c r="B6352" t="s">
        <v>5276</v>
      </c>
      <c r="C6352" t="s">
        <v>5277</v>
      </c>
      <c r="D6352">
        <v>0</v>
      </c>
      <c r="E6352" s="7">
        <v>45870</v>
      </c>
    </row>
    <row r="6353" spans="2:5" hidden="1" x14ac:dyDescent="0.25">
      <c r="B6353" t="s">
        <v>5276</v>
      </c>
      <c r="C6353" t="s">
        <v>5277</v>
      </c>
      <c r="D6353">
        <v>0</v>
      </c>
      <c r="E6353" s="7">
        <v>46023</v>
      </c>
    </row>
    <row r="6354" spans="2:5" hidden="1" x14ac:dyDescent="0.25">
      <c r="B6354" t="s">
        <v>5276</v>
      </c>
      <c r="C6354" t="s">
        <v>5277</v>
      </c>
      <c r="D6354">
        <v>0</v>
      </c>
      <c r="E6354" s="7">
        <v>46054</v>
      </c>
    </row>
    <row r="6355" spans="2:5" hidden="1" x14ac:dyDescent="0.25">
      <c r="B6355" t="s">
        <v>5276</v>
      </c>
      <c r="C6355" t="s">
        <v>5277</v>
      </c>
      <c r="D6355">
        <v>0</v>
      </c>
      <c r="E6355" s="7">
        <v>46082</v>
      </c>
    </row>
    <row r="6356" spans="2:5" hidden="1" x14ac:dyDescent="0.25">
      <c r="B6356" t="s">
        <v>5276</v>
      </c>
      <c r="C6356" t="s">
        <v>5277</v>
      </c>
      <c r="D6356">
        <v>520</v>
      </c>
      <c r="E6356" s="7">
        <v>46447</v>
      </c>
    </row>
    <row r="6357" spans="2:5" hidden="1" x14ac:dyDescent="0.25">
      <c r="B6357" t="s">
        <v>5276</v>
      </c>
      <c r="C6357" t="s">
        <v>5277</v>
      </c>
      <c r="D6357">
        <v>0</v>
      </c>
      <c r="E6357" s="7">
        <v>46204</v>
      </c>
    </row>
    <row r="6358" spans="2:5" hidden="1" x14ac:dyDescent="0.25">
      <c r="B6358" t="s">
        <v>5279</v>
      </c>
      <c r="C6358" t="s">
        <v>5280</v>
      </c>
      <c r="D6358">
        <v>0</v>
      </c>
      <c r="E6358" s="7">
        <v>46046</v>
      </c>
    </row>
    <row r="6359" spans="2:5" hidden="1" x14ac:dyDescent="0.25">
      <c r="B6359" t="s">
        <v>5279</v>
      </c>
      <c r="C6359" t="s">
        <v>5280</v>
      </c>
      <c r="D6359">
        <v>0</v>
      </c>
      <c r="E6359" s="7">
        <v>46046</v>
      </c>
    </row>
    <row r="6360" spans="2:5" hidden="1" x14ac:dyDescent="0.25">
      <c r="B6360" t="s">
        <v>5279</v>
      </c>
      <c r="C6360" t="s">
        <v>5280</v>
      </c>
      <c r="D6360">
        <v>0</v>
      </c>
      <c r="E6360" s="7">
        <v>46046</v>
      </c>
    </row>
    <row r="6361" spans="2:5" hidden="1" x14ac:dyDescent="0.25">
      <c r="B6361" t="s">
        <v>5279</v>
      </c>
      <c r="C6361" t="s">
        <v>5280</v>
      </c>
      <c r="D6361">
        <v>0</v>
      </c>
      <c r="E6361" s="7">
        <v>46046</v>
      </c>
    </row>
    <row r="6362" spans="2:5" hidden="1" x14ac:dyDescent="0.25">
      <c r="B6362" t="s">
        <v>5279</v>
      </c>
      <c r="C6362" t="s">
        <v>5280</v>
      </c>
      <c r="D6362">
        <v>0</v>
      </c>
      <c r="E6362" s="7">
        <v>46046</v>
      </c>
    </row>
    <row r="6363" spans="2:5" hidden="1" x14ac:dyDescent="0.25">
      <c r="B6363" t="s">
        <v>5279</v>
      </c>
      <c r="C6363" t="s">
        <v>5280</v>
      </c>
      <c r="D6363">
        <v>0</v>
      </c>
      <c r="E6363" s="7">
        <v>46046</v>
      </c>
    </row>
    <row r="6364" spans="2:5" hidden="1" x14ac:dyDescent="0.25">
      <c r="B6364" t="s">
        <v>5279</v>
      </c>
      <c r="C6364" t="s">
        <v>5280</v>
      </c>
      <c r="D6364">
        <v>0</v>
      </c>
      <c r="E6364" s="7">
        <v>46093</v>
      </c>
    </row>
    <row r="6365" spans="2:5" hidden="1" x14ac:dyDescent="0.25">
      <c r="B6365" t="s">
        <v>5279</v>
      </c>
      <c r="C6365" t="s">
        <v>5280</v>
      </c>
      <c r="D6365">
        <v>0</v>
      </c>
      <c r="E6365" s="7">
        <v>46093</v>
      </c>
    </row>
    <row r="6366" spans="2:5" hidden="1" x14ac:dyDescent="0.25">
      <c r="B6366" t="s">
        <v>5279</v>
      </c>
      <c r="C6366" t="s">
        <v>5280</v>
      </c>
      <c r="D6366">
        <v>0</v>
      </c>
      <c r="E6366" s="7">
        <v>46112</v>
      </c>
    </row>
    <row r="6367" spans="2:5" hidden="1" x14ac:dyDescent="0.25">
      <c r="B6367" t="s">
        <v>5279</v>
      </c>
      <c r="C6367" t="s">
        <v>5280</v>
      </c>
      <c r="D6367">
        <v>0</v>
      </c>
      <c r="E6367" s="7">
        <v>46259</v>
      </c>
    </row>
    <row r="6368" spans="2:5" hidden="1" x14ac:dyDescent="0.25">
      <c r="B6368" t="s">
        <v>5279</v>
      </c>
      <c r="C6368" t="s">
        <v>5280</v>
      </c>
      <c r="D6368">
        <v>0</v>
      </c>
      <c r="E6368" s="7">
        <v>46266</v>
      </c>
    </row>
    <row r="6369" spans="2:5" hidden="1" x14ac:dyDescent="0.25">
      <c r="B6369" t="s">
        <v>5279</v>
      </c>
      <c r="C6369" t="s">
        <v>5280</v>
      </c>
      <c r="D6369">
        <v>0</v>
      </c>
      <c r="E6369" s="7">
        <v>46266</v>
      </c>
    </row>
    <row r="6370" spans="2:5" hidden="1" x14ac:dyDescent="0.25">
      <c r="B6370" t="s">
        <v>5279</v>
      </c>
      <c r="C6370" t="s">
        <v>5280</v>
      </c>
      <c r="D6370">
        <v>0</v>
      </c>
      <c r="E6370" s="7">
        <v>46289</v>
      </c>
    </row>
    <row r="6371" spans="2:5" hidden="1" x14ac:dyDescent="0.25">
      <c r="B6371" t="s">
        <v>5279</v>
      </c>
      <c r="C6371" t="s">
        <v>5280</v>
      </c>
      <c r="D6371">
        <v>0</v>
      </c>
      <c r="E6371" s="7">
        <v>46289</v>
      </c>
    </row>
    <row r="6372" spans="2:5" hidden="1" x14ac:dyDescent="0.25">
      <c r="B6372" t="s">
        <v>5279</v>
      </c>
      <c r="C6372" t="s">
        <v>5280</v>
      </c>
      <c r="D6372">
        <v>0</v>
      </c>
      <c r="E6372" s="7">
        <v>46289</v>
      </c>
    </row>
    <row r="6373" spans="2:5" hidden="1" x14ac:dyDescent="0.25">
      <c r="B6373" t="s">
        <v>5279</v>
      </c>
      <c r="C6373" t="s">
        <v>5280</v>
      </c>
      <c r="D6373">
        <v>0</v>
      </c>
      <c r="E6373" s="7">
        <v>46289</v>
      </c>
    </row>
    <row r="6374" spans="2:5" hidden="1" x14ac:dyDescent="0.25">
      <c r="B6374" t="s">
        <v>5279</v>
      </c>
      <c r="C6374" t="s">
        <v>5280</v>
      </c>
      <c r="D6374">
        <v>0</v>
      </c>
      <c r="E6374" s="7">
        <v>46477</v>
      </c>
    </row>
    <row r="6375" spans="2:5" hidden="1" x14ac:dyDescent="0.25">
      <c r="B6375" t="s">
        <v>5279</v>
      </c>
      <c r="C6375" t="s">
        <v>5280</v>
      </c>
      <c r="D6375">
        <v>0</v>
      </c>
      <c r="E6375" s="7">
        <v>46477</v>
      </c>
    </row>
    <row r="6376" spans="2:5" hidden="1" x14ac:dyDescent="0.25">
      <c r="B6376" t="s">
        <v>5279</v>
      </c>
      <c r="C6376" t="s">
        <v>5280</v>
      </c>
      <c r="D6376">
        <v>0</v>
      </c>
      <c r="E6376" s="7">
        <v>46477</v>
      </c>
    </row>
    <row r="6377" spans="2:5" hidden="1" x14ac:dyDescent="0.25">
      <c r="B6377" t="s">
        <v>5279</v>
      </c>
      <c r="C6377" t="s">
        <v>5280</v>
      </c>
      <c r="D6377">
        <v>520</v>
      </c>
      <c r="E6377" s="7">
        <v>46517</v>
      </c>
    </row>
    <row r="6378" spans="2:5" hidden="1" x14ac:dyDescent="0.25">
      <c r="B6378" t="s">
        <v>5279</v>
      </c>
      <c r="C6378" t="s">
        <v>5280</v>
      </c>
      <c r="D6378">
        <v>0</v>
      </c>
      <c r="E6378" s="7" t="s">
        <v>30</v>
      </c>
    </row>
    <row r="6379" spans="2:5" hidden="1" x14ac:dyDescent="0.25">
      <c r="B6379" t="s">
        <v>5302</v>
      </c>
      <c r="C6379" t="s">
        <v>5303</v>
      </c>
      <c r="D6379">
        <v>0</v>
      </c>
      <c r="E6379" s="7">
        <v>45930</v>
      </c>
    </row>
    <row r="6380" spans="2:5" hidden="1" x14ac:dyDescent="0.25">
      <c r="B6380" t="s">
        <v>5302</v>
      </c>
      <c r="C6380" t="s">
        <v>5303</v>
      </c>
      <c r="D6380">
        <v>0</v>
      </c>
      <c r="E6380" s="7">
        <v>45944</v>
      </c>
    </row>
    <row r="6381" spans="2:5" hidden="1" x14ac:dyDescent="0.25">
      <c r="B6381" t="s">
        <v>5302</v>
      </c>
      <c r="C6381" t="s">
        <v>5303</v>
      </c>
      <c r="D6381">
        <v>0</v>
      </c>
      <c r="E6381" s="7">
        <v>45944</v>
      </c>
    </row>
    <row r="6382" spans="2:5" hidden="1" x14ac:dyDescent="0.25">
      <c r="B6382" t="s">
        <v>5302</v>
      </c>
      <c r="C6382" t="s">
        <v>5303</v>
      </c>
      <c r="D6382">
        <v>0</v>
      </c>
      <c r="E6382" s="7">
        <v>46024</v>
      </c>
    </row>
    <row r="6383" spans="2:5" hidden="1" x14ac:dyDescent="0.25">
      <c r="B6383" t="s">
        <v>5302</v>
      </c>
      <c r="C6383" t="s">
        <v>5303</v>
      </c>
      <c r="D6383">
        <v>0</v>
      </c>
      <c r="E6383" s="7">
        <v>46024</v>
      </c>
    </row>
    <row r="6384" spans="2:5" hidden="1" x14ac:dyDescent="0.25">
      <c r="B6384" t="s">
        <v>5302</v>
      </c>
      <c r="C6384" t="s">
        <v>5303</v>
      </c>
      <c r="D6384">
        <v>0</v>
      </c>
      <c r="E6384" s="7">
        <v>46024</v>
      </c>
    </row>
    <row r="6385" spans="2:5" hidden="1" x14ac:dyDescent="0.25">
      <c r="B6385" t="s">
        <v>5302</v>
      </c>
      <c r="C6385" t="s">
        <v>5303</v>
      </c>
      <c r="D6385">
        <v>0</v>
      </c>
      <c r="E6385" s="7">
        <v>46024</v>
      </c>
    </row>
    <row r="6386" spans="2:5" hidden="1" x14ac:dyDescent="0.25">
      <c r="B6386" t="s">
        <v>5302</v>
      </c>
      <c r="C6386" t="s">
        <v>5303</v>
      </c>
      <c r="D6386">
        <v>0</v>
      </c>
      <c r="E6386" s="7">
        <v>46024</v>
      </c>
    </row>
    <row r="6387" spans="2:5" hidden="1" x14ac:dyDescent="0.25">
      <c r="B6387" t="s">
        <v>5302</v>
      </c>
      <c r="C6387" t="s">
        <v>5303</v>
      </c>
      <c r="D6387">
        <v>0</v>
      </c>
      <c r="E6387" s="7">
        <v>46048</v>
      </c>
    </row>
    <row r="6388" spans="2:5" hidden="1" x14ac:dyDescent="0.25">
      <c r="B6388" t="s">
        <v>5302</v>
      </c>
      <c r="C6388" t="s">
        <v>5303</v>
      </c>
      <c r="D6388">
        <v>0</v>
      </c>
      <c r="E6388" s="7">
        <v>46048</v>
      </c>
    </row>
    <row r="6389" spans="2:5" hidden="1" x14ac:dyDescent="0.25">
      <c r="B6389" t="s">
        <v>5302</v>
      </c>
      <c r="C6389" t="s">
        <v>5303</v>
      </c>
      <c r="D6389">
        <v>0</v>
      </c>
      <c r="E6389" s="7">
        <v>46056</v>
      </c>
    </row>
    <row r="6390" spans="2:5" hidden="1" x14ac:dyDescent="0.25">
      <c r="B6390" t="s">
        <v>5302</v>
      </c>
      <c r="C6390" t="s">
        <v>5303</v>
      </c>
      <c r="D6390">
        <v>0</v>
      </c>
      <c r="E6390" s="7">
        <v>46063</v>
      </c>
    </row>
    <row r="6391" spans="2:5" hidden="1" x14ac:dyDescent="0.25">
      <c r="B6391" t="s">
        <v>5302</v>
      </c>
      <c r="C6391" t="s">
        <v>5303</v>
      </c>
      <c r="D6391">
        <v>0</v>
      </c>
      <c r="E6391" s="7">
        <v>46066</v>
      </c>
    </row>
    <row r="6392" spans="2:5" hidden="1" x14ac:dyDescent="0.25">
      <c r="B6392" t="s">
        <v>5302</v>
      </c>
      <c r="C6392" t="s">
        <v>5303</v>
      </c>
      <c r="D6392">
        <v>0</v>
      </c>
      <c r="E6392" s="7">
        <v>46154</v>
      </c>
    </row>
    <row r="6393" spans="2:5" hidden="1" x14ac:dyDescent="0.25">
      <c r="B6393" t="s">
        <v>5302</v>
      </c>
      <c r="C6393" t="s">
        <v>5303</v>
      </c>
      <c r="D6393">
        <v>0</v>
      </c>
      <c r="E6393" s="7">
        <v>46148</v>
      </c>
    </row>
    <row r="6394" spans="2:5" hidden="1" x14ac:dyDescent="0.25">
      <c r="B6394" t="s">
        <v>5302</v>
      </c>
      <c r="C6394" t="s">
        <v>5303</v>
      </c>
      <c r="D6394">
        <v>0</v>
      </c>
      <c r="E6394" s="7">
        <v>46148</v>
      </c>
    </row>
    <row r="6395" spans="2:5" hidden="1" x14ac:dyDescent="0.25">
      <c r="B6395" t="s">
        <v>5302</v>
      </c>
      <c r="C6395" t="s">
        <v>5303</v>
      </c>
      <c r="D6395">
        <v>0</v>
      </c>
      <c r="E6395" s="7">
        <v>46154</v>
      </c>
    </row>
    <row r="6396" spans="2:5" hidden="1" x14ac:dyDescent="0.25">
      <c r="B6396" t="s">
        <v>5302</v>
      </c>
      <c r="C6396" t="s">
        <v>5303</v>
      </c>
      <c r="D6396">
        <v>0</v>
      </c>
      <c r="E6396" s="7">
        <v>46161</v>
      </c>
    </row>
    <row r="6397" spans="2:5" hidden="1" x14ac:dyDescent="0.25">
      <c r="B6397" t="s">
        <v>5302</v>
      </c>
      <c r="C6397" t="s">
        <v>5303</v>
      </c>
      <c r="D6397">
        <v>0</v>
      </c>
      <c r="E6397" s="7">
        <v>46161</v>
      </c>
    </row>
    <row r="6398" spans="2:5" hidden="1" x14ac:dyDescent="0.25">
      <c r="B6398" t="s">
        <v>5302</v>
      </c>
      <c r="C6398" t="s">
        <v>5303</v>
      </c>
      <c r="D6398">
        <v>0</v>
      </c>
      <c r="E6398" s="7">
        <v>46209</v>
      </c>
    </row>
    <row r="6399" spans="2:5" hidden="1" x14ac:dyDescent="0.25">
      <c r="B6399" t="s">
        <v>5302</v>
      </c>
      <c r="C6399" t="s">
        <v>5303</v>
      </c>
      <c r="D6399">
        <v>0</v>
      </c>
      <c r="E6399" s="7">
        <v>46209</v>
      </c>
    </row>
    <row r="6400" spans="2:5" hidden="1" x14ac:dyDescent="0.25">
      <c r="B6400" t="s">
        <v>5302</v>
      </c>
      <c r="C6400" t="s">
        <v>5303</v>
      </c>
      <c r="D6400">
        <v>0</v>
      </c>
      <c r="E6400" s="7">
        <v>46259</v>
      </c>
    </row>
    <row r="6401" spans="2:5" hidden="1" x14ac:dyDescent="0.25">
      <c r="B6401" t="s">
        <v>5302</v>
      </c>
      <c r="C6401" t="s">
        <v>5303</v>
      </c>
      <c r="D6401">
        <v>0</v>
      </c>
      <c r="E6401" s="7">
        <v>46259</v>
      </c>
    </row>
    <row r="6402" spans="2:5" hidden="1" x14ac:dyDescent="0.25">
      <c r="B6402" t="s">
        <v>5302</v>
      </c>
      <c r="C6402" t="s">
        <v>5303</v>
      </c>
      <c r="D6402">
        <v>0</v>
      </c>
      <c r="E6402" s="7">
        <v>46259</v>
      </c>
    </row>
    <row r="6403" spans="2:5" hidden="1" x14ac:dyDescent="0.25">
      <c r="B6403" t="s">
        <v>5302</v>
      </c>
      <c r="C6403" t="s">
        <v>5303</v>
      </c>
      <c r="D6403">
        <v>0</v>
      </c>
      <c r="E6403" s="7">
        <v>46259</v>
      </c>
    </row>
    <row r="6404" spans="2:5" hidden="1" x14ac:dyDescent="0.25">
      <c r="B6404" t="s">
        <v>5302</v>
      </c>
      <c r="C6404" t="s">
        <v>5303</v>
      </c>
      <c r="D6404">
        <v>0</v>
      </c>
      <c r="E6404" s="7">
        <v>46259</v>
      </c>
    </row>
    <row r="6405" spans="2:5" hidden="1" x14ac:dyDescent="0.25">
      <c r="B6405" t="s">
        <v>5302</v>
      </c>
      <c r="C6405" t="s">
        <v>5303</v>
      </c>
      <c r="D6405">
        <v>0</v>
      </c>
      <c r="E6405" s="7">
        <v>46259</v>
      </c>
    </row>
    <row r="6406" spans="2:5" hidden="1" x14ac:dyDescent="0.25">
      <c r="B6406" t="s">
        <v>5302</v>
      </c>
      <c r="C6406" t="s">
        <v>5303</v>
      </c>
      <c r="D6406">
        <v>0</v>
      </c>
      <c r="E6406" s="7">
        <v>46267</v>
      </c>
    </row>
    <row r="6407" spans="2:5" hidden="1" x14ac:dyDescent="0.25">
      <c r="B6407" t="s">
        <v>5302</v>
      </c>
      <c r="C6407" t="s">
        <v>5303</v>
      </c>
      <c r="D6407">
        <v>0</v>
      </c>
      <c r="E6407" s="7">
        <v>46267</v>
      </c>
    </row>
    <row r="6408" spans="2:5" hidden="1" x14ac:dyDescent="0.25">
      <c r="B6408" t="s">
        <v>5302</v>
      </c>
      <c r="C6408" t="s">
        <v>5303</v>
      </c>
      <c r="D6408">
        <v>0</v>
      </c>
      <c r="E6408" s="7">
        <v>46272</v>
      </c>
    </row>
    <row r="6409" spans="2:5" hidden="1" x14ac:dyDescent="0.25">
      <c r="B6409" t="s">
        <v>5302</v>
      </c>
      <c r="C6409" t="s">
        <v>5303</v>
      </c>
      <c r="D6409">
        <v>0</v>
      </c>
      <c r="E6409" s="7">
        <v>46267</v>
      </c>
    </row>
    <row r="6410" spans="2:5" hidden="1" x14ac:dyDescent="0.25">
      <c r="B6410" t="s">
        <v>5302</v>
      </c>
      <c r="C6410" t="s">
        <v>5303</v>
      </c>
      <c r="D6410">
        <v>0</v>
      </c>
      <c r="E6410" s="7">
        <v>46273</v>
      </c>
    </row>
    <row r="6411" spans="2:5" hidden="1" x14ac:dyDescent="0.25">
      <c r="B6411" t="s">
        <v>5302</v>
      </c>
      <c r="C6411" t="s">
        <v>5303</v>
      </c>
      <c r="D6411">
        <v>0</v>
      </c>
      <c r="E6411" s="7">
        <v>46272</v>
      </c>
    </row>
    <row r="6412" spans="2:5" hidden="1" x14ac:dyDescent="0.25">
      <c r="B6412" t="s">
        <v>5302</v>
      </c>
      <c r="C6412" t="s">
        <v>5303</v>
      </c>
      <c r="D6412">
        <v>0</v>
      </c>
      <c r="E6412" s="7">
        <v>46272</v>
      </c>
    </row>
    <row r="6413" spans="2:5" hidden="1" x14ac:dyDescent="0.25">
      <c r="B6413" t="s">
        <v>5302</v>
      </c>
      <c r="C6413" t="s">
        <v>5303</v>
      </c>
      <c r="D6413">
        <v>0</v>
      </c>
      <c r="E6413" s="7">
        <v>46300</v>
      </c>
    </row>
    <row r="6414" spans="2:5" hidden="1" x14ac:dyDescent="0.25">
      <c r="B6414" t="s">
        <v>5302</v>
      </c>
      <c r="C6414" t="s">
        <v>5303</v>
      </c>
      <c r="D6414">
        <v>0</v>
      </c>
      <c r="E6414" s="7">
        <v>46300</v>
      </c>
    </row>
    <row r="6415" spans="2:5" hidden="1" x14ac:dyDescent="0.25">
      <c r="B6415" t="s">
        <v>5302</v>
      </c>
      <c r="C6415" t="s">
        <v>5303</v>
      </c>
      <c r="D6415">
        <v>0</v>
      </c>
      <c r="E6415" s="7">
        <v>46300</v>
      </c>
    </row>
    <row r="6416" spans="2:5" hidden="1" x14ac:dyDescent="0.25">
      <c r="B6416" t="s">
        <v>5302</v>
      </c>
      <c r="C6416" t="s">
        <v>5303</v>
      </c>
      <c r="D6416">
        <v>0</v>
      </c>
      <c r="E6416" s="7">
        <v>46300</v>
      </c>
    </row>
    <row r="6417" spans="2:5" hidden="1" x14ac:dyDescent="0.25">
      <c r="B6417" t="s">
        <v>5302</v>
      </c>
      <c r="C6417" t="s">
        <v>5303</v>
      </c>
      <c r="D6417">
        <v>0</v>
      </c>
      <c r="E6417" s="7">
        <v>46300</v>
      </c>
    </row>
    <row r="6418" spans="2:5" hidden="1" x14ac:dyDescent="0.25">
      <c r="B6418" t="s">
        <v>5302</v>
      </c>
      <c r="C6418" t="s">
        <v>5303</v>
      </c>
      <c r="D6418">
        <v>0</v>
      </c>
      <c r="E6418" s="7">
        <v>46300</v>
      </c>
    </row>
    <row r="6419" spans="2:5" hidden="1" x14ac:dyDescent="0.25">
      <c r="B6419" t="s">
        <v>5302</v>
      </c>
      <c r="C6419" t="s">
        <v>5303</v>
      </c>
      <c r="D6419">
        <v>0</v>
      </c>
      <c r="E6419" s="7">
        <v>46300</v>
      </c>
    </row>
    <row r="6420" spans="2:5" hidden="1" x14ac:dyDescent="0.25">
      <c r="B6420" t="s">
        <v>5302</v>
      </c>
      <c r="C6420" t="s">
        <v>5303</v>
      </c>
      <c r="D6420">
        <v>0</v>
      </c>
      <c r="E6420" s="7">
        <v>46300</v>
      </c>
    </row>
    <row r="6421" spans="2:5" hidden="1" x14ac:dyDescent="0.25">
      <c r="B6421" t="s">
        <v>5302</v>
      </c>
      <c r="C6421" t="s">
        <v>5303</v>
      </c>
      <c r="D6421">
        <v>0</v>
      </c>
      <c r="E6421" s="7">
        <v>46323</v>
      </c>
    </row>
    <row r="6422" spans="2:5" hidden="1" x14ac:dyDescent="0.25">
      <c r="B6422" t="s">
        <v>5302</v>
      </c>
      <c r="C6422" t="s">
        <v>5303</v>
      </c>
      <c r="D6422">
        <v>0</v>
      </c>
      <c r="E6422" s="7">
        <v>46391</v>
      </c>
    </row>
    <row r="6423" spans="2:5" hidden="1" x14ac:dyDescent="0.25">
      <c r="B6423" t="s">
        <v>5302</v>
      </c>
      <c r="C6423" t="s">
        <v>5303</v>
      </c>
      <c r="D6423">
        <v>0</v>
      </c>
      <c r="E6423" s="7">
        <v>46391</v>
      </c>
    </row>
    <row r="6424" spans="2:5" hidden="1" x14ac:dyDescent="0.25">
      <c r="B6424" t="s">
        <v>5302</v>
      </c>
      <c r="C6424" t="s">
        <v>5303</v>
      </c>
      <c r="D6424">
        <v>0</v>
      </c>
      <c r="E6424" s="7">
        <v>46401</v>
      </c>
    </row>
    <row r="6425" spans="2:5" hidden="1" x14ac:dyDescent="0.25">
      <c r="B6425" t="s">
        <v>5302</v>
      </c>
      <c r="C6425" t="s">
        <v>5303</v>
      </c>
      <c r="D6425">
        <v>0</v>
      </c>
      <c r="E6425" s="7">
        <v>46407</v>
      </c>
    </row>
    <row r="6426" spans="2:5" hidden="1" x14ac:dyDescent="0.25">
      <c r="B6426" t="s">
        <v>5302</v>
      </c>
      <c r="C6426" t="s">
        <v>5303</v>
      </c>
      <c r="D6426">
        <v>0</v>
      </c>
      <c r="E6426" s="7">
        <v>46427</v>
      </c>
    </row>
    <row r="6427" spans="2:5" hidden="1" x14ac:dyDescent="0.25">
      <c r="B6427" t="s">
        <v>5302</v>
      </c>
      <c r="C6427" t="s">
        <v>5303</v>
      </c>
      <c r="D6427">
        <v>0</v>
      </c>
      <c r="E6427" s="7">
        <v>46417</v>
      </c>
    </row>
    <row r="6428" spans="2:5" hidden="1" x14ac:dyDescent="0.25">
      <c r="B6428" t="s">
        <v>5302</v>
      </c>
      <c r="C6428" t="s">
        <v>5303</v>
      </c>
      <c r="D6428">
        <v>1000</v>
      </c>
      <c r="E6428" s="7">
        <v>46433</v>
      </c>
    </row>
    <row r="6429" spans="2:5" hidden="1" x14ac:dyDescent="0.25">
      <c r="B6429" t="s">
        <v>5302</v>
      </c>
      <c r="C6429" t="s">
        <v>5303</v>
      </c>
      <c r="D6429">
        <v>0</v>
      </c>
      <c r="E6429" s="7">
        <v>46427</v>
      </c>
    </row>
    <row r="6430" spans="2:5" hidden="1" x14ac:dyDescent="0.25">
      <c r="B6430" t="s">
        <v>5302</v>
      </c>
      <c r="C6430" t="s">
        <v>5303</v>
      </c>
      <c r="D6430">
        <v>0</v>
      </c>
      <c r="E6430" s="7">
        <v>46427</v>
      </c>
    </row>
    <row r="6431" spans="2:5" hidden="1" x14ac:dyDescent="0.25">
      <c r="B6431" t="s">
        <v>5302</v>
      </c>
      <c r="C6431" t="s">
        <v>5303</v>
      </c>
      <c r="D6431">
        <v>12280</v>
      </c>
      <c r="E6431" s="7">
        <v>46427</v>
      </c>
    </row>
    <row r="6432" spans="2:5" hidden="1" x14ac:dyDescent="0.25">
      <c r="B6432" t="s">
        <v>5302</v>
      </c>
      <c r="C6432" t="s">
        <v>5303</v>
      </c>
      <c r="D6432">
        <v>3880</v>
      </c>
      <c r="E6432" s="7">
        <v>46427</v>
      </c>
    </row>
    <row r="6433" spans="2:5" hidden="1" x14ac:dyDescent="0.25">
      <c r="B6433" t="s">
        <v>5302</v>
      </c>
      <c r="C6433" t="s">
        <v>5303</v>
      </c>
      <c r="D6433">
        <v>2640</v>
      </c>
      <c r="E6433" s="7">
        <v>46427</v>
      </c>
    </row>
    <row r="6434" spans="2:5" hidden="1" x14ac:dyDescent="0.25">
      <c r="B6434" t="s">
        <v>5302</v>
      </c>
      <c r="C6434" t="s">
        <v>5303</v>
      </c>
      <c r="D6434">
        <v>10440</v>
      </c>
      <c r="E6434" s="7">
        <v>46451</v>
      </c>
    </row>
    <row r="6435" spans="2:5" hidden="1" x14ac:dyDescent="0.25">
      <c r="B6435" t="s">
        <v>5302</v>
      </c>
      <c r="C6435" t="s">
        <v>5303</v>
      </c>
      <c r="D6435">
        <v>18060</v>
      </c>
      <c r="E6435" s="7">
        <v>46448</v>
      </c>
    </row>
    <row r="6436" spans="2:5" hidden="1" x14ac:dyDescent="0.25">
      <c r="B6436" t="s">
        <v>5302</v>
      </c>
      <c r="C6436" t="s">
        <v>5303</v>
      </c>
      <c r="D6436">
        <v>16000</v>
      </c>
      <c r="E6436" s="7">
        <v>46447</v>
      </c>
    </row>
    <row r="6437" spans="2:5" hidden="1" x14ac:dyDescent="0.25">
      <c r="B6437" t="s">
        <v>5302</v>
      </c>
      <c r="C6437" t="s">
        <v>5303</v>
      </c>
      <c r="D6437">
        <v>13480</v>
      </c>
      <c r="E6437" s="7">
        <v>46452</v>
      </c>
    </row>
    <row r="6438" spans="2:5" hidden="1" x14ac:dyDescent="0.25">
      <c r="B6438" t="s">
        <v>5302</v>
      </c>
      <c r="C6438" t="s">
        <v>5303</v>
      </c>
      <c r="D6438">
        <v>16740</v>
      </c>
      <c r="E6438" s="7">
        <v>46444</v>
      </c>
    </row>
    <row r="6439" spans="2:5" hidden="1" x14ac:dyDescent="0.25">
      <c r="B6439" t="s">
        <v>5302</v>
      </c>
      <c r="C6439" t="s">
        <v>5303</v>
      </c>
      <c r="D6439">
        <v>27940</v>
      </c>
      <c r="E6439" s="7">
        <v>46452</v>
      </c>
    </row>
    <row r="6440" spans="2:5" hidden="1" x14ac:dyDescent="0.25">
      <c r="B6440" t="s">
        <v>5302</v>
      </c>
      <c r="C6440" t="s">
        <v>5303</v>
      </c>
      <c r="D6440">
        <v>26940</v>
      </c>
      <c r="E6440" s="7">
        <v>46448</v>
      </c>
    </row>
    <row r="6441" spans="2:5" hidden="1" x14ac:dyDescent="0.25">
      <c r="B6441" t="s">
        <v>5302</v>
      </c>
      <c r="C6441" t="s">
        <v>5303</v>
      </c>
      <c r="D6441">
        <v>27000</v>
      </c>
      <c r="E6441" s="7">
        <v>46454</v>
      </c>
    </row>
    <row r="6442" spans="2:5" hidden="1" x14ac:dyDescent="0.25">
      <c r="B6442" t="s">
        <v>5302</v>
      </c>
      <c r="C6442" t="s">
        <v>5303</v>
      </c>
      <c r="D6442">
        <v>16400</v>
      </c>
      <c r="E6442" s="7">
        <v>46459</v>
      </c>
    </row>
    <row r="6443" spans="2:5" hidden="1" x14ac:dyDescent="0.25">
      <c r="B6443" t="s">
        <v>5302</v>
      </c>
      <c r="C6443" t="s">
        <v>5303</v>
      </c>
      <c r="D6443">
        <v>0</v>
      </c>
      <c r="E6443" s="7">
        <v>46259</v>
      </c>
    </row>
    <row r="6444" spans="2:5" hidden="1" x14ac:dyDescent="0.25">
      <c r="B6444" t="s">
        <v>5302</v>
      </c>
      <c r="C6444" t="s">
        <v>5303</v>
      </c>
      <c r="D6444">
        <v>0</v>
      </c>
      <c r="E6444" s="7">
        <v>46154</v>
      </c>
    </row>
    <row r="6445" spans="2:5" hidden="1" x14ac:dyDescent="0.25">
      <c r="B6445" t="s">
        <v>5302</v>
      </c>
      <c r="C6445" t="s">
        <v>5303</v>
      </c>
      <c r="D6445">
        <v>0</v>
      </c>
      <c r="E6445" s="7">
        <v>46209</v>
      </c>
    </row>
    <row r="6446" spans="2:5" hidden="1" x14ac:dyDescent="0.25">
      <c r="B6446" t="s">
        <v>5302</v>
      </c>
      <c r="C6446" t="s">
        <v>5303</v>
      </c>
      <c r="D6446">
        <v>0</v>
      </c>
      <c r="E6446" s="7">
        <v>46300</v>
      </c>
    </row>
    <row r="6447" spans="2:5" hidden="1" x14ac:dyDescent="0.25">
      <c r="B6447" t="s">
        <v>5302</v>
      </c>
      <c r="C6447" t="s">
        <v>5303</v>
      </c>
      <c r="D6447">
        <v>0</v>
      </c>
      <c r="E6447" s="7">
        <v>46300</v>
      </c>
    </row>
    <row r="6448" spans="2:5" hidden="1" x14ac:dyDescent="0.25">
      <c r="B6448" t="s">
        <v>5302</v>
      </c>
      <c r="C6448" t="s">
        <v>5303</v>
      </c>
      <c r="D6448">
        <v>0</v>
      </c>
      <c r="E6448" s="7">
        <v>46300</v>
      </c>
    </row>
    <row r="6449" spans="2:5" hidden="1" x14ac:dyDescent="0.25">
      <c r="B6449" t="s">
        <v>5302</v>
      </c>
      <c r="C6449" t="s">
        <v>5303</v>
      </c>
      <c r="D6449">
        <v>0</v>
      </c>
      <c r="E6449" s="7">
        <v>46300</v>
      </c>
    </row>
    <row r="6450" spans="2:5" hidden="1" x14ac:dyDescent="0.25">
      <c r="B6450" t="s">
        <v>5302</v>
      </c>
      <c r="C6450" t="s">
        <v>5303</v>
      </c>
      <c r="D6450">
        <v>0</v>
      </c>
      <c r="E6450" s="7">
        <v>46407</v>
      </c>
    </row>
    <row r="6451" spans="2:5" hidden="1" x14ac:dyDescent="0.25">
      <c r="B6451" t="s">
        <v>5302</v>
      </c>
      <c r="C6451" t="s">
        <v>5303</v>
      </c>
      <c r="D6451">
        <v>0</v>
      </c>
      <c r="E6451" s="7">
        <v>46427</v>
      </c>
    </row>
    <row r="6452" spans="2:5" hidden="1" x14ac:dyDescent="0.25">
      <c r="B6452" t="s">
        <v>5302</v>
      </c>
      <c r="C6452" t="s">
        <v>5303</v>
      </c>
      <c r="D6452">
        <v>0</v>
      </c>
      <c r="E6452" s="7">
        <v>46459</v>
      </c>
    </row>
    <row r="6453" spans="2:5" hidden="1" x14ac:dyDescent="0.25">
      <c r="B6453" t="s">
        <v>5305</v>
      </c>
      <c r="C6453" t="s">
        <v>5306</v>
      </c>
      <c r="D6453">
        <v>0</v>
      </c>
      <c r="E6453" s="7">
        <v>45839</v>
      </c>
    </row>
    <row r="6454" spans="2:5" hidden="1" x14ac:dyDescent="0.25">
      <c r="B6454" t="s">
        <v>5305</v>
      </c>
      <c r="C6454" t="s">
        <v>5306</v>
      </c>
      <c r="D6454">
        <v>0</v>
      </c>
      <c r="E6454" s="7">
        <v>45839</v>
      </c>
    </row>
    <row r="6455" spans="2:5" hidden="1" x14ac:dyDescent="0.25">
      <c r="B6455" t="s">
        <v>5307</v>
      </c>
      <c r="C6455" t="s">
        <v>5308</v>
      </c>
      <c r="D6455">
        <v>0</v>
      </c>
      <c r="E6455" s="7">
        <v>45647</v>
      </c>
    </row>
    <row r="6456" spans="2:5" hidden="1" x14ac:dyDescent="0.25">
      <c r="B6456" t="s">
        <v>5307</v>
      </c>
      <c r="C6456" t="s">
        <v>5308</v>
      </c>
      <c r="D6456">
        <v>0</v>
      </c>
      <c r="E6456" s="7">
        <v>45895</v>
      </c>
    </row>
    <row r="6457" spans="2:5" hidden="1" x14ac:dyDescent="0.25">
      <c r="B6457" t="s">
        <v>5313</v>
      </c>
      <c r="C6457" t="s">
        <v>13509</v>
      </c>
      <c r="D6457">
        <v>0</v>
      </c>
      <c r="E6457" s="7" t="s">
        <v>30</v>
      </c>
    </row>
    <row r="6458" spans="2:5" hidden="1" x14ac:dyDescent="0.25">
      <c r="B6458" t="s">
        <v>5313</v>
      </c>
      <c r="C6458" t="s">
        <v>13509</v>
      </c>
      <c r="D6458">
        <v>0</v>
      </c>
      <c r="E6458" s="7">
        <v>45860</v>
      </c>
    </row>
    <row r="6459" spans="2:5" hidden="1" x14ac:dyDescent="0.25">
      <c r="B6459" t="s">
        <v>5313</v>
      </c>
      <c r="C6459" t="s">
        <v>13509</v>
      </c>
      <c r="D6459">
        <v>0</v>
      </c>
      <c r="E6459" s="7">
        <v>46121</v>
      </c>
    </row>
    <row r="6460" spans="2:5" hidden="1" x14ac:dyDescent="0.25">
      <c r="B6460" t="s">
        <v>5313</v>
      </c>
      <c r="C6460" t="s">
        <v>13509</v>
      </c>
      <c r="D6460">
        <v>338</v>
      </c>
      <c r="E6460" s="7">
        <v>46241</v>
      </c>
    </row>
    <row r="6461" spans="2:5" hidden="1" x14ac:dyDescent="0.25">
      <c r="B6461" t="s">
        <v>5313</v>
      </c>
      <c r="C6461" t="s">
        <v>13509</v>
      </c>
      <c r="D6461">
        <v>0</v>
      </c>
      <c r="E6461" s="7">
        <v>45842</v>
      </c>
    </row>
    <row r="6462" spans="2:5" hidden="1" x14ac:dyDescent="0.25">
      <c r="B6462" t="s">
        <v>5313</v>
      </c>
      <c r="C6462" t="s">
        <v>13509</v>
      </c>
      <c r="D6462">
        <v>0</v>
      </c>
      <c r="E6462" s="7">
        <v>45860</v>
      </c>
    </row>
    <row r="6463" spans="2:5" hidden="1" x14ac:dyDescent="0.25">
      <c r="B6463" t="s">
        <v>5313</v>
      </c>
      <c r="C6463" t="s">
        <v>13509</v>
      </c>
      <c r="D6463">
        <v>0</v>
      </c>
      <c r="E6463" s="7">
        <v>45864</v>
      </c>
    </row>
    <row r="6464" spans="2:5" hidden="1" x14ac:dyDescent="0.25">
      <c r="B6464" t="s">
        <v>5313</v>
      </c>
      <c r="C6464" t="s">
        <v>13509</v>
      </c>
      <c r="D6464">
        <v>0</v>
      </c>
      <c r="E6464" s="7">
        <v>45864</v>
      </c>
    </row>
    <row r="6465" spans="2:5" hidden="1" x14ac:dyDescent="0.25">
      <c r="B6465" t="s">
        <v>5313</v>
      </c>
      <c r="C6465" t="s">
        <v>13509</v>
      </c>
      <c r="D6465">
        <v>0</v>
      </c>
      <c r="E6465" s="7">
        <v>45864</v>
      </c>
    </row>
    <row r="6466" spans="2:5" hidden="1" x14ac:dyDescent="0.25">
      <c r="B6466" t="s">
        <v>5313</v>
      </c>
      <c r="C6466" t="s">
        <v>13509</v>
      </c>
      <c r="D6466">
        <v>0</v>
      </c>
      <c r="E6466" s="7">
        <v>45842</v>
      </c>
    </row>
    <row r="6467" spans="2:5" hidden="1" x14ac:dyDescent="0.25">
      <c r="B6467" t="s">
        <v>5313</v>
      </c>
      <c r="C6467" t="s">
        <v>13509</v>
      </c>
      <c r="D6467">
        <v>0</v>
      </c>
      <c r="E6467" s="7">
        <v>45864</v>
      </c>
    </row>
    <row r="6468" spans="2:5" hidden="1" x14ac:dyDescent="0.25">
      <c r="B6468" t="s">
        <v>5313</v>
      </c>
      <c r="C6468" t="s">
        <v>13509</v>
      </c>
      <c r="D6468">
        <v>0</v>
      </c>
      <c r="E6468" s="7">
        <v>45843</v>
      </c>
    </row>
    <row r="6469" spans="2:5" hidden="1" x14ac:dyDescent="0.25">
      <c r="B6469" t="s">
        <v>5313</v>
      </c>
      <c r="C6469" t="s">
        <v>13509</v>
      </c>
      <c r="D6469">
        <v>0</v>
      </c>
      <c r="E6469" s="7">
        <v>45842</v>
      </c>
    </row>
    <row r="6470" spans="2:5" hidden="1" x14ac:dyDescent="0.25">
      <c r="B6470" t="s">
        <v>5313</v>
      </c>
      <c r="C6470" t="s">
        <v>13509</v>
      </c>
      <c r="D6470">
        <v>0</v>
      </c>
      <c r="E6470" s="7">
        <v>45842</v>
      </c>
    </row>
    <row r="6471" spans="2:5" hidden="1" x14ac:dyDescent="0.25">
      <c r="B6471" t="s">
        <v>5313</v>
      </c>
      <c r="C6471" t="s">
        <v>13509</v>
      </c>
      <c r="D6471">
        <v>0</v>
      </c>
      <c r="E6471" s="7">
        <v>45839</v>
      </c>
    </row>
    <row r="6472" spans="2:5" hidden="1" x14ac:dyDescent="0.25">
      <c r="B6472" t="s">
        <v>5313</v>
      </c>
      <c r="C6472" t="s">
        <v>13509</v>
      </c>
      <c r="D6472">
        <v>0</v>
      </c>
      <c r="E6472" s="7">
        <v>45567</v>
      </c>
    </row>
    <row r="6473" spans="2:5" hidden="1" x14ac:dyDescent="0.25">
      <c r="B6473" t="s">
        <v>5313</v>
      </c>
      <c r="C6473" t="s">
        <v>13509</v>
      </c>
      <c r="D6473">
        <v>0</v>
      </c>
      <c r="E6473" s="7" t="s">
        <v>30</v>
      </c>
    </row>
    <row r="6474" spans="2:5" hidden="1" x14ac:dyDescent="0.25">
      <c r="B6474" t="s">
        <v>5313</v>
      </c>
      <c r="C6474" t="s">
        <v>13509</v>
      </c>
      <c r="D6474">
        <v>0</v>
      </c>
      <c r="E6474" s="7">
        <v>46121</v>
      </c>
    </row>
    <row r="6475" spans="2:5" hidden="1" x14ac:dyDescent="0.25">
      <c r="B6475" t="s">
        <v>5313</v>
      </c>
      <c r="C6475" t="s">
        <v>13509</v>
      </c>
      <c r="D6475">
        <v>0</v>
      </c>
      <c r="E6475" s="7">
        <v>46143</v>
      </c>
    </row>
    <row r="6476" spans="2:5" hidden="1" x14ac:dyDescent="0.25">
      <c r="B6476" t="s">
        <v>5313</v>
      </c>
      <c r="C6476" t="s">
        <v>13509</v>
      </c>
      <c r="D6476">
        <v>0</v>
      </c>
      <c r="E6476" s="7">
        <v>46143</v>
      </c>
    </row>
    <row r="6477" spans="2:5" hidden="1" x14ac:dyDescent="0.25">
      <c r="B6477" t="s">
        <v>5313</v>
      </c>
      <c r="C6477" t="s">
        <v>13509</v>
      </c>
      <c r="D6477">
        <v>0</v>
      </c>
      <c r="E6477" s="7">
        <v>46160</v>
      </c>
    </row>
    <row r="6478" spans="2:5" hidden="1" x14ac:dyDescent="0.25">
      <c r="B6478" t="s">
        <v>5313</v>
      </c>
      <c r="C6478" t="s">
        <v>13509</v>
      </c>
      <c r="D6478">
        <v>0</v>
      </c>
      <c r="E6478" s="7">
        <v>46148</v>
      </c>
    </row>
    <row r="6479" spans="2:5" hidden="1" x14ac:dyDescent="0.25">
      <c r="B6479" t="s">
        <v>5313</v>
      </c>
      <c r="C6479" t="s">
        <v>13509</v>
      </c>
      <c r="D6479">
        <v>0</v>
      </c>
      <c r="E6479" s="7">
        <v>46248</v>
      </c>
    </row>
    <row r="6480" spans="2:5" hidden="1" x14ac:dyDescent="0.25">
      <c r="B6480" t="s">
        <v>5313</v>
      </c>
      <c r="C6480" t="s">
        <v>13509</v>
      </c>
      <c r="D6480">
        <v>0</v>
      </c>
      <c r="E6480" s="7">
        <v>46241</v>
      </c>
    </row>
    <row r="6481" spans="2:5" hidden="1" x14ac:dyDescent="0.25">
      <c r="B6481" t="s">
        <v>5313</v>
      </c>
      <c r="C6481" t="s">
        <v>13509</v>
      </c>
      <c r="D6481">
        <v>1</v>
      </c>
      <c r="E6481" s="7">
        <v>46329</v>
      </c>
    </row>
    <row r="6482" spans="2:5" hidden="1" x14ac:dyDescent="0.25">
      <c r="B6482" t="s">
        <v>5313</v>
      </c>
      <c r="C6482" t="s">
        <v>13509</v>
      </c>
      <c r="D6482">
        <v>0</v>
      </c>
      <c r="E6482" s="7">
        <v>46316</v>
      </c>
    </row>
    <row r="6483" spans="2:5" hidden="1" x14ac:dyDescent="0.25">
      <c r="B6483" t="s">
        <v>5313</v>
      </c>
      <c r="C6483" t="s">
        <v>13509</v>
      </c>
      <c r="D6483">
        <v>0</v>
      </c>
      <c r="E6483" s="7">
        <v>46316</v>
      </c>
    </row>
    <row r="6484" spans="2:5" hidden="1" x14ac:dyDescent="0.25">
      <c r="B6484" t="s">
        <v>5313</v>
      </c>
      <c r="C6484" t="s">
        <v>13509</v>
      </c>
      <c r="D6484">
        <v>19</v>
      </c>
      <c r="E6484" s="7">
        <v>46431</v>
      </c>
    </row>
    <row r="6485" spans="2:5" hidden="1" x14ac:dyDescent="0.25">
      <c r="B6485" t="s">
        <v>5313</v>
      </c>
      <c r="C6485" t="s">
        <v>13509</v>
      </c>
      <c r="D6485">
        <v>4080</v>
      </c>
      <c r="E6485" s="7">
        <v>46455</v>
      </c>
    </row>
    <row r="6486" spans="2:5" hidden="1" x14ac:dyDescent="0.25">
      <c r="B6486" t="s">
        <v>5313</v>
      </c>
      <c r="C6486" t="s">
        <v>13509</v>
      </c>
      <c r="D6486">
        <v>0</v>
      </c>
      <c r="E6486" s="7">
        <v>45860</v>
      </c>
    </row>
    <row r="6487" spans="2:5" hidden="1" x14ac:dyDescent="0.25">
      <c r="B6487" t="s">
        <v>5313</v>
      </c>
      <c r="C6487" t="s">
        <v>13509</v>
      </c>
      <c r="D6487">
        <v>0</v>
      </c>
      <c r="E6487" s="7">
        <v>45864</v>
      </c>
    </row>
    <row r="6488" spans="2:5" hidden="1" x14ac:dyDescent="0.25">
      <c r="B6488" t="s">
        <v>5313</v>
      </c>
      <c r="C6488" t="s">
        <v>13509</v>
      </c>
      <c r="D6488">
        <v>0</v>
      </c>
      <c r="E6488" s="7">
        <v>45864</v>
      </c>
    </row>
    <row r="6489" spans="2:5" hidden="1" x14ac:dyDescent="0.25">
      <c r="B6489" t="s">
        <v>5313</v>
      </c>
      <c r="C6489" t="s">
        <v>13509</v>
      </c>
      <c r="D6489">
        <v>0</v>
      </c>
      <c r="E6489" s="7">
        <v>45864</v>
      </c>
    </row>
    <row r="6490" spans="2:5" hidden="1" x14ac:dyDescent="0.25">
      <c r="B6490" t="s">
        <v>5313</v>
      </c>
      <c r="C6490" t="s">
        <v>13509</v>
      </c>
      <c r="D6490">
        <v>0</v>
      </c>
      <c r="E6490" s="7">
        <v>45864</v>
      </c>
    </row>
    <row r="6491" spans="2:5" hidden="1" x14ac:dyDescent="0.25">
      <c r="B6491" t="s">
        <v>5313</v>
      </c>
      <c r="C6491" t="s">
        <v>13509</v>
      </c>
      <c r="D6491">
        <v>0</v>
      </c>
      <c r="E6491" s="7">
        <v>45843</v>
      </c>
    </row>
    <row r="6492" spans="2:5" hidden="1" x14ac:dyDescent="0.25">
      <c r="B6492" t="s">
        <v>5313</v>
      </c>
      <c r="C6492" t="s">
        <v>13509</v>
      </c>
      <c r="D6492">
        <v>0</v>
      </c>
      <c r="E6492" s="7">
        <v>45842</v>
      </c>
    </row>
    <row r="6493" spans="2:5" hidden="1" x14ac:dyDescent="0.25">
      <c r="B6493" t="s">
        <v>5313</v>
      </c>
      <c r="C6493" t="s">
        <v>13509</v>
      </c>
      <c r="D6493">
        <v>0</v>
      </c>
      <c r="E6493" s="7">
        <v>45860</v>
      </c>
    </row>
    <row r="6494" spans="2:5" hidden="1" x14ac:dyDescent="0.25">
      <c r="B6494" t="s">
        <v>5313</v>
      </c>
      <c r="C6494" t="s">
        <v>13509</v>
      </c>
      <c r="D6494">
        <v>0</v>
      </c>
      <c r="E6494" s="7" t="s">
        <v>30</v>
      </c>
    </row>
    <row r="6495" spans="2:5" hidden="1" x14ac:dyDescent="0.25">
      <c r="B6495" t="s">
        <v>5313</v>
      </c>
      <c r="C6495" t="s">
        <v>13509</v>
      </c>
      <c r="D6495">
        <v>0</v>
      </c>
      <c r="E6495" s="7">
        <v>45843</v>
      </c>
    </row>
    <row r="6496" spans="2:5" hidden="1" x14ac:dyDescent="0.25">
      <c r="B6496" t="s">
        <v>5313</v>
      </c>
      <c r="C6496" t="s">
        <v>13509</v>
      </c>
      <c r="D6496">
        <v>0</v>
      </c>
      <c r="E6496" s="7">
        <v>45864</v>
      </c>
    </row>
    <row r="6497" spans="2:5" hidden="1" x14ac:dyDescent="0.25">
      <c r="B6497" t="s">
        <v>5313</v>
      </c>
      <c r="C6497" t="s">
        <v>13509</v>
      </c>
      <c r="D6497">
        <v>0</v>
      </c>
      <c r="E6497" s="7">
        <v>45860</v>
      </c>
    </row>
    <row r="6498" spans="2:5" hidden="1" x14ac:dyDescent="0.25">
      <c r="B6498" t="s">
        <v>5313</v>
      </c>
      <c r="C6498" t="s">
        <v>13509</v>
      </c>
      <c r="D6498">
        <v>0</v>
      </c>
      <c r="E6498" s="7">
        <v>45864</v>
      </c>
    </row>
    <row r="6499" spans="2:5" hidden="1" x14ac:dyDescent="0.25">
      <c r="B6499" t="s">
        <v>5313</v>
      </c>
      <c r="C6499" t="s">
        <v>13509</v>
      </c>
      <c r="D6499">
        <v>0</v>
      </c>
      <c r="E6499" s="7">
        <v>45864</v>
      </c>
    </row>
    <row r="6500" spans="2:5" hidden="1" x14ac:dyDescent="0.25">
      <c r="B6500" t="s">
        <v>5313</v>
      </c>
      <c r="C6500" t="s">
        <v>13509</v>
      </c>
      <c r="D6500">
        <v>0</v>
      </c>
      <c r="E6500" s="7">
        <v>45864</v>
      </c>
    </row>
    <row r="6501" spans="2:5" hidden="1" x14ac:dyDescent="0.25">
      <c r="B6501" t="s">
        <v>5313</v>
      </c>
      <c r="C6501" t="s">
        <v>13509</v>
      </c>
      <c r="D6501">
        <v>0</v>
      </c>
      <c r="E6501" s="7">
        <v>45864</v>
      </c>
    </row>
    <row r="6502" spans="2:5" hidden="1" x14ac:dyDescent="0.25">
      <c r="B6502" t="s">
        <v>5313</v>
      </c>
      <c r="C6502" t="s">
        <v>13509</v>
      </c>
      <c r="D6502">
        <v>0</v>
      </c>
      <c r="E6502" s="7">
        <v>45860</v>
      </c>
    </row>
    <row r="6503" spans="2:5" hidden="1" x14ac:dyDescent="0.25">
      <c r="B6503" t="s">
        <v>5338</v>
      </c>
      <c r="C6503" t="s">
        <v>5339</v>
      </c>
      <c r="D6503">
        <v>0</v>
      </c>
      <c r="E6503" s="7">
        <v>45998</v>
      </c>
    </row>
    <row r="6504" spans="2:5" hidden="1" x14ac:dyDescent="0.25">
      <c r="B6504" t="s">
        <v>5338</v>
      </c>
      <c r="C6504" t="s">
        <v>5339</v>
      </c>
      <c r="D6504">
        <v>0</v>
      </c>
      <c r="E6504" s="7">
        <v>45998</v>
      </c>
    </row>
    <row r="6505" spans="2:5" hidden="1" x14ac:dyDescent="0.25">
      <c r="B6505" t="s">
        <v>5338</v>
      </c>
      <c r="C6505" t="s">
        <v>5339</v>
      </c>
      <c r="D6505">
        <v>0</v>
      </c>
      <c r="E6505" s="7">
        <v>45998</v>
      </c>
    </row>
    <row r="6506" spans="2:5" hidden="1" x14ac:dyDescent="0.25">
      <c r="B6506" t="s">
        <v>5338</v>
      </c>
      <c r="C6506" t="s">
        <v>5339</v>
      </c>
      <c r="D6506">
        <v>0</v>
      </c>
      <c r="E6506" s="7">
        <v>45998</v>
      </c>
    </row>
    <row r="6507" spans="2:5" hidden="1" x14ac:dyDescent="0.25">
      <c r="B6507" t="s">
        <v>5338</v>
      </c>
      <c r="C6507" t="s">
        <v>5339</v>
      </c>
      <c r="D6507">
        <v>0</v>
      </c>
      <c r="E6507" s="7">
        <v>46001</v>
      </c>
    </row>
    <row r="6508" spans="2:5" hidden="1" x14ac:dyDescent="0.25">
      <c r="B6508" t="s">
        <v>5338</v>
      </c>
      <c r="C6508" t="s">
        <v>5339</v>
      </c>
      <c r="D6508">
        <v>0</v>
      </c>
      <c r="E6508" s="7">
        <v>45919</v>
      </c>
    </row>
    <row r="6509" spans="2:5" hidden="1" x14ac:dyDescent="0.25">
      <c r="B6509" t="s">
        <v>5338</v>
      </c>
      <c r="C6509" t="s">
        <v>5339</v>
      </c>
      <c r="D6509">
        <v>0</v>
      </c>
      <c r="E6509" s="7">
        <v>45919</v>
      </c>
    </row>
    <row r="6510" spans="2:5" hidden="1" x14ac:dyDescent="0.25">
      <c r="B6510" t="s">
        <v>5338</v>
      </c>
      <c r="C6510" t="s">
        <v>5339</v>
      </c>
      <c r="D6510">
        <v>0</v>
      </c>
      <c r="E6510" s="7">
        <v>45919</v>
      </c>
    </row>
    <row r="6511" spans="2:5" hidden="1" x14ac:dyDescent="0.25">
      <c r="B6511" t="s">
        <v>5338</v>
      </c>
      <c r="C6511" t="s">
        <v>5339</v>
      </c>
      <c r="D6511">
        <v>0</v>
      </c>
      <c r="E6511" s="7">
        <v>45940</v>
      </c>
    </row>
    <row r="6512" spans="2:5" hidden="1" x14ac:dyDescent="0.25">
      <c r="B6512" t="s">
        <v>5338</v>
      </c>
      <c r="C6512" t="s">
        <v>5339</v>
      </c>
      <c r="D6512">
        <v>0</v>
      </c>
      <c r="E6512" s="7">
        <v>45940</v>
      </c>
    </row>
    <row r="6513" spans="2:5" hidden="1" x14ac:dyDescent="0.25">
      <c r="B6513" t="s">
        <v>5338</v>
      </c>
      <c r="C6513" t="s">
        <v>5339</v>
      </c>
      <c r="D6513">
        <v>0</v>
      </c>
      <c r="E6513" s="7">
        <v>45937</v>
      </c>
    </row>
    <row r="6514" spans="2:5" hidden="1" x14ac:dyDescent="0.25">
      <c r="B6514" t="s">
        <v>5338</v>
      </c>
      <c r="C6514" t="s">
        <v>5339</v>
      </c>
      <c r="D6514">
        <v>0</v>
      </c>
      <c r="E6514" s="7">
        <v>45940</v>
      </c>
    </row>
    <row r="6515" spans="2:5" hidden="1" x14ac:dyDescent="0.25">
      <c r="B6515" t="s">
        <v>5338</v>
      </c>
      <c r="C6515" t="s">
        <v>5339</v>
      </c>
      <c r="D6515">
        <v>0</v>
      </c>
      <c r="E6515" s="7">
        <v>45938</v>
      </c>
    </row>
    <row r="6516" spans="2:5" hidden="1" x14ac:dyDescent="0.25">
      <c r="B6516" t="s">
        <v>5338</v>
      </c>
      <c r="C6516" t="s">
        <v>5339</v>
      </c>
      <c r="D6516">
        <v>0</v>
      </c>
      <c r="E6516" s="7">
        <v>45951</v>
      </c>
    </row>
    <row r="6517" spans="2:5" hidden="1" x14ac:dyDescent="0.25">
      <c r="B6517" t="s">
        <v>5338</v>
      </c>
      <c r="C6517" t="s">
        <v>5339</v>
      </c>
      <c r="D6517">
        <v>0</v>
      </c>
      <c r="E6517" s="7">
        <v>45988</v>
      </c>
    </row>
    <row r="6518" spans="2:5" hidden="1" x14ac:dyDescent="0.25">
      <c r="B6518" t="s">
        <v>5338</v>
      </c>
      <c r="C6518" t="s">
        <v>5339</v>
      </c>
      <c r="D6518">
        <v>0</v>
      </c>
      <c r="E6518" s="7" t="s">
        <v>30</v>
      </c>
    </row>
    <row r="6519" spans="2:5" hidden="1" x14ac:dyDescent="0.25">
      <c r="B6519" t="s">
        <v>5338</v>
      </c>
      <c r="C6519" t="s">
        <v>5339</v>
      </c>
      <c r="D6519">
        <v>0</v>
      </c>
      <c r="E6519" s="7">
        <v>46151</v>
      </c>
    </row>
    <row r="6520" spans="2:5" hidden="1" x14ac:dyDescent="0.25">
      <c r="B6520" t="s">
        <v>5338</v>
      </c>
      <c r="C6520" t="s">
        <v>5339</v>
      </c>
      <c r="D6520">
        <v>0</v>
      </c>
      <c r="E6520" s="7">
        <v>46143</v>
      </c>
    </row>
    <row r="6521" spans="2:5" hidden="1" x14ac:dyDescent="0.25">
      <c r="B6521" t="s">
        <v>5338</v>
      </c>
      <c r="C6521" t="s">
        <v>5339</v>
      </c>
      <c r="D6521">
        <v>0</v>
      </c>
      <c r="E6521" s="7">
        <v>46144</v>
      </c>
    </row>
    <row r="6522" spans="2:5" hidden="1" x14ac:dyDescent="0.25">
      <c r="B6522" t="s">
        <v>5338</v>
      </c>
      <c r="C6522" t="s">
        <v>5339</v>
      </c>
      <c r="D6522">
        <v>0</v>
      </c>
      <c r="E6522" s="7">
        <v>46206</v>
      </c>
    </row>
    <row r="6523" spans="2:5" hidden="1" x14ac:dyDescent="0.25">
      <c r="B6523" t="s">
        <v>5338</v>
      </c>
      <c r="C6523" t="s">
        <v>5339</v>
      </c>
      <c r="D6523">
        <v>0</v>
      </c>
      <c r="E6523" s="7">
        <v>46196</v>
      </c>
    </row>
    <row r="6524" spans="2:5" hidden="1" x14ac:dyDescent="0.25">
      <c r="B6524" t="s">
        <v>5338</v>
      </c>
      <c r="C6524" t="s">
        <v>5339</v>
      </c>
      <c r="D6524">
        <v>0</v>
      </c>
      <c r="E6524" s="7">
        <v>46210</v>
      </c>
    </row>
    <row r="6525" spans="2:5" hidden="1" x14ac:dyDescent="0.25">
      <c r="B6525" t="s">
        <v>5338</v>
      </c>
      <c r="C6525" t="s">
        <v>5339</v>
      </c>
      <c r="D6525">
        <v>0</v>
      </c>
      <c r="E6525" s="7">
        <v>46217</v>
      </c>
    </row>
    <row r="6526" spans="2:5" hidden="1" x14ac:dyDescent="0.25">
      <c r="B6526" t="s">
        <v>5338</v>
      </c>
      <c r="C6526" t="s">
        <v>5339</v>
      </c>
      <c r="D6526">
        <v>0</v>
      </c>
      <c r="E6526" s="7">
        <v>46214</v>
      </c>
    </row>
    <row r="6527" spans="2:5" hidden="1" x14ac:dyDescent="0.25">
      <c r="B6527" t="s">
        <v>5338</v>
      </c>
      <c r="C6527" t="s">
        <v>5339</v>
      </c>
      <c r="D6527">
        <v>0</v>
      </c>
      <c r="E6527" s="7">
        <v>46211</v>
      </c>
    </row>
    <row r="6528" spans="2:5" hidden="1" x14ac:dyDescent="0.25">
      <c r="B6528" t="s">
        <v>5338</v>
      </c>
      <c r="C6528" t="s">
        <v>5339</v>
      </c>
      <c r="D6528">
        <v>0</v>
      </c>
      <c r="E6528" s="7">
        <v>46225</v>
      </c>
    </row>
    <row r="6529" spans="2:5" hidden="1" x14ac:dyDescent="0.25">
      <c r="B6529" t="s">
        <v>5338</v>
      </c>
      <c r="C6529" t="s">
        <v>5339</v>
      </c>
      <c r="D6529">
        <v>0</v>
      </c>
      <c r="E6529" s="7">
        <v>46218</v>
      </c>
    </row>
    <row r="6530" spans="2:5" hidden="1" x14ac:dyDescent="0.25">
      <c r="B6530" t="s">
        <v>5338</v>
      </c>
      <c r="C6530" t="s">
        <v>5339</v>
      </c>
      <c r="D6530">
        <v>0</v>
      </c>
      <c r="E6530" s="7">
        <v>46238</v>
      </c>
    </row>
    <row r="6531" spans="2:5" hidden="1" x14ac:dyDescent="0.25">
      <c r="B6531" t="s">
        <v>5338</v>
      </c>
      <c r="C6531" t="s">
        <v>5339</v>
      </c>
      <c r="D6531">
        <v>0</v>
      </c>
      <c r="E6531" s="7">
        <v>46248</v>
      </c>
    </row>
    <row r="6532" spans="2:5" hidden="1" x14ac:dyDescent="0.25">
      <c r="B6532" t="s">
        <v>5338</v>
      </c>
      <c r="C6532" t="s">
        <v>5339</v>
      </c>
      <c r="D6532">
        <v>0</v>
      </c>
      <c r="E6532" s="7">
        <v>46288</v>
      </c>
    </row>
    <row r="6533" spans="2:5" hidden="1" x14ac:dyDescent="0.25">
      <c r="B6533" t="s">
        <v>5338</v>
      </c>
      <c r="C6533" t="s">
        <v>5339</v>
      </c>
      <c r="D6533">
        <v>0</v>
      </c>
      <c r="E6533" s="7">
        <v>46301</v>
      </c>
    </row>
    <row r="6534" spans="2:5" hidden="1" x14ac:dyDescent="0.25">
      <c r="B6534" t="s">
        <v>5338</v>
      </c>
      <c r="C6534" t="s">
        <v>5339</v>
      </c>
      <c r="D6534">
        <v>0</v>
      </c>
      <c r="E6534" s="7">
        <v>46329</v>
      </c>
    </row>
    <row r="6535" spans="2:5" hidden="1" x14ac:dyDescent="0.25">
      <c r="B6535" t="s">
        <v>5338</v>
      </c>
      <c r="C6535" t="s">
        <v>5339</v>
      </c>
      <c r="D6535">
        <v>0</v>
      </c>
      <c r="E6535" s="7">
        <v>46318</v>
      </c>
    </row>
    <row r="6536" spans="2:5" hidden="1" x14ac:dyDescent="0.25">
      <c r="B6536" t="s">
        <v>5338</v>
      </c>
      <c r="C6536" t="s">
        <v>5339</v>
      </c>
      <c r="D6536">
        <v>0</v>
      </c>
      <c r="E6536" s="7">
        <v>46332</v>
      </c>
    </row>
    <row r="6537" spans="2:5" hidden="1" x14ac:dyDescent="0.25">
      <c r="B6537" t="s">
        <v>5338</v>
      </c>
      <c r="C6537" t="s">
        <v>5339</v>
      </c>
      <c r="D6537">
        <v>0</v>
      </c>
      <c r="E6537" s="7">
        <v>46332</v>
      </c>
    </row>
    <row r="6538" spans="2:5" hidden="1" x14ac:dyDescent="0.25">
      <c r="B6538" t="s">
        <v>5338</v>
      </c>
      <c r="C6538" t="s">
        <v>5339</v>
      </c>
      <c r="D6538">
        <v>0</v>
      </c>
      <c r="E6538" s="7">
        <v>46315</v>
      </c>
    </row>
    <row r="6539" spans="2:5" hidden="1" x14ac:dyDescent="0.25">
      <c r="B6539" t="s">
        <v>5338</v>
      </c>
      <c r="C6539" t="s">
        <v>5339</v>
      </c>
      <c r="D6539">
        <v>0</v>
      </c>
      <c r="E6539" s="7">
        <v>46330</v>
      </c>
    </row>
    <row r="6540" spans="2:5" hidden="1" x14ac:dyDescent="0.25">
      <c r="B6540" t="s">
        <v>5338</v>
      </c>
      <c r="C6540" t="s">
        <v>5339</v>
      </c>
      <c r="D6540">
        <v>0</v>
      </c>
      <c r="E6540" s="7">
        <v>46315</v>
      </c>
    </row>
    <row r="6541" spans="2:5" hidden="1" x14ac:dyDescent="0.25">
      <c r="B6541" t="s">
        <v>5338</v>
      </c>
      <c r="C6541" t="s">
        <v>5339</v>
      </c>
      <c r="D6541">
        <v>0</v>
      </c>
      <c r="E6541" s="7">
        <v>46346</v>
      </c>
    </row>
    <row r="6542" spans="2:5" hidden="1" x14ac:dyDescent="0.25">
      <c r="B6542" t="s">
        <v>5338</v>
      </c>
      <c r="C6542" t="s">
        <v>5339</v>
      </c>
      <c r="D6542">
        <v>0</v>
      </c>
      <c r="E6542" s="7">
        <v>46339</v>
      </c>
    </row>
    <row r="6543" spans="2:5" hidden="1" x14ac:dyDescent="0.25">
      <c r="B6543" t="s">
        <v>5338</v>
      </c>
      <c r="C6543" t="s">
        <v>5339</v>
      </c>
      <c r="D6543">
        <v>0</v>
      </c>
      <c r="E6543" s="7">
        <v>46451</v>
      </c>
    </row>
    <row r="6544" spans="2:5" hidden="1" x14ac:dyDescent="0.25">
      <c r="B6544" t="s">
        <v>5338</v>
      </c>
      <c r="C6544" t="s">
        <v>5339</v>
      </c>
      <c r="D6544">
        <v>0</v>
      </c>
      <c r="E6544" s="7">
        <v>46451</v>
      </c>
    </row>
    <row r="6545" spans="2:5" hidden="1" x14ac:dyDescent="0.25">
      <c r="B6545" t="s">
        <v>5338</v>
      </c>
      <c r="C6545" t="s">
        <v>5339</v>
      </c>
      <c r="D6545">
        <v>0</v>
      </c>
      <c r="E6545" s="7">
        <v>46451</v>
      </c>
    </row>
    <row r="6546" spans="2:5" hidden="1" x14ac:dyDescent="0.25">
      <c r="B6546" t="s">
        <v>5338</v>
      </c>
      <c r="C6546" t="s">
        <v>5339</v>
      </c>
      <c r="D6546">
        <v>0</v>
      </c>
      <c r="E6546" s="7">
        <v>46451</v>
      </c>
    </row>
    <row r="6547" spans="2:5" hidden="1" x14ac:dyDescent="0.25">
      <c r="B6547" t="s">
        <v>5338</v>
      </c>
      <c r="C6547" t="s">
        <v>5339</v>
      </c>
      <c r="D6547">
        <v>0</v>
      </c>
      <c r="E6547" s="7">
        <v>46427</v>
      </c>
    </row>
    <row r="6548" spans="2:5" hidden="1" x14ac:dyDescent="0.25">
      <c r="B6548" t="s">
        <v>5338</v>
      </c>
      <c r="C6548" t="s">
        <v>5339</v>
      </c>
      <c r="D6548">
        <v>0</v>
      </c>
      <c r="E6548" s="7">
        <v>46451</v>
      </c>
    </row>
    <row r="6549" spans="2:5" hidden="1" x14ac:dyDescent="0.25">
      <c r="B6549" t="s">
        <v>5338</v>
      </c>
      <c r="C6549" t="s">
        <v>5339</v>
      </c>
      <c r="D6549">
        <v>0</v>
      </c>
      <c r="E6549" s="7">
        <v>46451</v>
      </c>
    </row>
    <row r="6550" spans="2:5" hidden="1" x14ac:dyDescent="0.25">
      <c r="B6550" t="s">
        <v>5338</v>
      </c>
      <c r="C6550" t="s">
        <v>5339</v>
      </c>
      <c r="D6550">
        <v>3696</v>
      </c>
      <c r="E6550" s="7">
        <v>46479</v>
      </c>
    </row>
    <row r="6551" spans="2:5" hidden="1" x14ac:dyDescent="0.25">
      <c r="B6551" t="s">
        <v>5338</v>
      </c>
      <c r="C6551" t="s">
        <v>5339</v>
      </c>
      <c r="D6551">
        <v>1440</v>
      </c>
      <c r="E6551" s="7">
        <v>46480</v>
      </c>
    </row>
    <row r="6552" spans="2:5" hidden="1" x14ac:dyDescent="0.25">
      <c r="B6552" t="s">
        <v>5338</v>
      </c>
      <c r="C6552" t="s">
        <v>5339</v>
      </c>
      <c r="D6552">
        <v>5717</v>
      </c>
      <c r="E6552" s="7">
        <v>46479</v>
      </c>
    </row>
    <row r="6553" spans="2:5" hidden="1" x14ac:dyDescent="0.25">
      <c r="B6553" t="s">
        <v>5338</v>
      </c>
      <c r="C6553" t="s">
        <v>5339</v>
      </c>
      <c r="D6553">
        <v>0</v>
      </c>
      <c r="E6553" s="7">
        <v>46479</v>
      </c>
    </row>
    <row r="6554" spans="2:5" hidden="1" x14ac:dyDescent="0.25">
      <c r="B6554" t="s">
        <v>5338</v>
      </c>
      <c r="C6554" t="s">
        <v>5339</v>
      </c>
      <c r="D6554">
        <v>5000</v>
      </c>
      <c r="E6554" s="7">
        <v>46479</v>
      </c>
    </row>
    <row r="6555" spans="2:5" hidden="1" x14ac:dyDescent="0.25">
      <c r="B6555" t="s">
        <v>5338</v>
      </c>
      <c r="C6555" t="s">
        <v>5339</v>
      </c>
      <c r="D6555">
        <v>1000</v>
      </c>
      <c r="E6555" s="7">
        <v>46479</v>
      </c>
    </row>
    <row r="6556" spans="2:5" hidden="1" x14ac:dyDescent="0.25">
      <c r="B6556" t="s">
        <v>5338</v>
      </c>
      <c r="C6556" t="s">
        <v>5339</v>
      </c>
      <c r="D6556">
        <v>6280</v>
      </c>
      <c r="E6556" s="7">
        <v>46480</v>
      </c>
    </row>
    <row r="6557" spans="2:5" hidden="1" x14ac:dyDescent="0.25">
      <c r="B6557" t="s">
        <v>5338</v>
      </c>
      <c r="C6557" t="s">
        <v>5339</v>
      </c>
      <c r="D6557">
        <v>3820</v>
      </c>
      <c r="E6557" s="7">
        <v>46479</v>
      </c>
    </row>
    <row r="6558" spans="2:5" hidden="1" x14ac:dyDescent="0.25">
      <c r="B6558" t="s">
        <v>5338</v>
      </c>
      <c r="C6558" t="s">
        <v>5339</v>
      </c>
      <c r="D6558">
        <v>7400</v>
      </c>
      <c r="E6558" s="7">
        <v>46480</v>
      </c>
    </row>
    <row r="6559" spans="2:5" hidden="1" x14ac:dyDescent="0.25">
      <c r="B6559" t="s">
        <v>5338</v>
      </c>
      <c r="C6559" t="s">
        <v>5339</v>
      </c>
      <c r="D6559">
        <v>2400</v>
      </c>
      <c r="E6559" s="7">
        <v>46479</v>
      </c>
    </row>
    <row r="6560" spans="2:5" hidden="1" x14ac:dyDescent="0.25">
      <c r="B6560" t="s">
        <v>5338</v>
      </c>
      <c r="C6560" t="s">
        <v>5339</v>
      </c>
      <c r="D6560">
        <v>4600</v>
      </c>
      <c r="E6560" s="7">
        <v>46485</v>
      </c>
    </row>
    <row r="6561" spans="2:5" hidden="1" x14ac:dyDescent="0.25">
      <c r="B6561" t="s">
        <v>5338</v>
      </c>
      <c r="C6561" t="s">
        <v>5339</v>
      </c>
      <c r="D6561">
        <v>0</v>
      </c>
      <c r="E6561" s="7">
        <v>45919</v>
      </c>
    </row>
    <row r="6562" spans="2:5" hidden="1" x14ac:dyDescent="0.25">
      <c r="B6562" t="s">
        <v>5338</v>
      </c>
      <c r="C6562" t="s">
        <v>5339</v>
      </c>
      <c r="D6562">
        <v>0</v>
      </c>
      <c r="E6562" s="7">
        <v>45919</v>
      </c>
    </row>
    <row r="6563" spans="2:5" hidden="1" x14ac:dyDescent="0.25">
      <c r="B6563" t="s">
        <v>5338</v>
      </c>
      <c r="C6563" t="s">
        <v>5339</v>
      </c>
      <c r="D6563">
        <v>0</v>
      </c>
      <c r="E6563" s="7">
        <v>45940</v>
      </c>
    </row>
    <row r="6564" spans="2:5" hidden="1" x14ac:dyDescent="0.25">
      <c r="B6564" t="s">
        <v>5338</v>
      </c>
      <c r="C6564" t="s">
        <v>5339</v>
      </c>
      <c r="D6564">
        <v>0</v>
      </c>
      <c r="E6564" s="7">
        <v>45940</v>
      </c>
    </row>
    <row r="6565" spans="2:5" hidden="1" x14ac:dyDescent="0.25">
      <c r="B6565" t="s">
        <v>5338</v>
      </c>
      <c r="C6565" t="s">
        <v>5339</v>
      </c>
      <c r="D6565">
        <v>0</v>
      </c>
      <c r="E6565" s="7">
        <v>45934</v>
      </c>
    </row>
    <row r="6566" spans="2:5" hidden="1" x14ac:dyDescent="0.25">
      <c r="B6566" t="s">
        <v>5338</v>
      </c>
      <c r="C6566" t="s">
        <v>5339</v>
      </c>
      <c r="D6566">
        <v>0</v>
      </c>
      <c r="E6566" s="7">
        <v>45940</v>
      </c>
    </row>
    <row r="6567" spans="2:5" hidden="1" x14ac:dyDescent="0.25">
      <c r="B6567" t="s">
        <v>5338</v>
      </c>
      <c r="C6567" t="s">
        <v>5339</v>
      </c>
      <c r="D6567">
        <v>0</v>
      </c>
      <c r="E6567" s="7">
        <v>45934</v>
      </c>
    </row>
    <row r="6568" spans="2:5" hidden="1" x14ac:dyDescent="0.25">
      <c r="B6568" t="s">
        <v>5338</v>
      </c>
      <c r="C6568" t="s">
        <v>5339</v>
      </c>
      <c r="D6568">
        <v>0</v>
      </c>
      <c r="E6568" s="7">
        <v>45937</v>
      </c>
    </row>
    <row r="6569" spans="2:5" hidden="1" x14ac:dyDescent="0.25">
      <c r="B6569" t="s">
        <v>5338</v>
      </c>
      <c r="C6569" t="s">
        <v>5339</v>
      </c>
      <c r="D6569">
        <v>0</v>
      </c>
      <c r="E6569" s="7">
        <v>45940</v>
      </c>
    </row>
    <row r="6570" spans="2:5" hidden="1" x14ac:dyDescent="0.25">
      <c r="B6570" t="s">
        <v>5338</v>
      </c>
      <c r="C6570" t="s">
        <v>5339</v>
      </c>
      <c r="D6570">
        <v>0</v>
      </c>
      <c r="E6570" s="7">
        <v>45940</v>
      </c>
    </row>
    <row r="6571" spans="2:5" hidden="1" x14ac:dyDescent="0.25">
      <c r="B6571" t="s">
        <v>5338</v>
      </c>
      <c r="C6571" t="s">
        <v>5339</v>
      </c>
      <c r="D6571">
        <v>0</v>
      </c>
      <c r="E6571" s="7">
        <v>45938</v>
      </c>
    </row>
    <row r="6572" spans="2:5" hidden="1" x14ac:dyDescent="0.25">
      <c r="B6572" t="s">
        <v>5338</v>
      </c>
      <c r="C6572" t="s">
        <v>5339</v>
      </c>
      <c r="D6572">
        <v>0</v>
      </c>
      <c r="E6572" s="7">
        <v>45951</v>
      </c>
    </row>
    <row r="6573" spans="2:5" hidden="1" x14ac:dyDescent="0.25">
      <c r="B6573" t="s">
        <v>5338</v>
      </c>
      <c r="C6573" t="s">
        <v>5339</v>
      </c>
      <c r="D6573">
        <v>0</v>
      </c>
      <c r="E6573" s="7">
        <v>45983</v>
      </c>
    </row>
    <row r="6574" spans="2:5" hidden="1" x14ac:dyDescent="0.25">
      <c r="B6574" t="s">
        <v>5338</v>
      </c>
      <c r="C6574" t="s">
        <v>5339</v>
      </c>
      <c r="D6574">
        <v>0</v>
      </c>
      <c r="E6574" s="7">
        <v>45966</v>
      </c>
    </row>
    <row r="6575" spans="2:5" hidden="1" x14ac:dyDescent="0.25">
      <c r="B6575" t="s">
        <v>5338</v>
      </c>
      <c r="C6575" t="s">
        <v>5339</v>
      </c>
      <c r="D6575">
        <v>0</v>
      </c>
      <c r="E6575" s="7">
        <v>45975</v>
      </c>
    </row>
    <row r="6576" spans="2:5" hidden="1" x14ac:dyDescent="0.25">
      <c r="B6576" t="s">
        <v>5338</v>
      </c>
      <c r="C6576" t="s">
        <v>5339</v>
      </c>
      <c r="D6576">
        <v>0</v>
      </c>
      <c r="E6576" s="7">
        <v>45975</v>
      </c>
    </row>
    <row r="6577" spans="2:5" hidden="1" x14ac:dyDescent="0.25">
      <c r="B6577" t="s">
        <v>5338</v>
      </c>
      <c r="C6577" t="s">
        <v>5339</v>
      </c>
      <c r="D6577">
        <v>0</v>
      </c>
      <c r="E6577" s="7">
        <v>45998</v>
      </c>
    </row>
    <row r="6578" spans="2:5" hidden="1" x14ac:dyDescent="0.25">
      <c r="B6578" t="s">
        <v>5338</v>
      </c>
      <c r="C6578" t="s">
        <v>5339</v>
      </c>
      <c r="D6578">
        <v>0</v>
      </c>
      <c r="E6578" s="7">
        <v>45998</v>
      </c>
    </row>
    <row r="6579" spans="2:5" hidden="1" x14ac:dyDescent="0.25">
      <c r="B6579" t="s">
        <v>5338</v>
      </c>
      <c r="C6579" t="s">
        <v>5339</v>
      </c>
      <c r="D6579">
        <v>0</v>
      </c>
      <c r="E6579" s="7">
        <v>45998</v>
      </c>
    </row>
    <row r="6580" spans="2:5" hidden="1" x14ac:dyDescent="0.25">
      <c r="B6580" t="s">
        <v>5338</v>
      </c>
      <c r="C6580" t="s">
        <v>5339</v>
      </c>
      <c r="D6580">
        <v>0</v>
      </c>
      <c r="E6580" s="7">
        <v>45998</v>
      </c>
    </row>
    <row r="6581" spans="2:5" hidden="1" x14ac:dyDescent="0.25">
      <c r="B6581" t="s">
        <v>5338</v>
      </c>
      <c r="C6581" t="s">
        <v>5339</v>
      </c>
      <c r="D6581">
        <v>0</v>
      </c>
      <c r="E6581" s="7">
        <v>45998</v>
      </c>
    </row>
    <row r="6582" spans="2:5" hidden="1" x14ac:dyDescent="0.25">
      <c r="B6582" t="s">
        <v>5338</v>
      </c>
      <c r="C6582" t="s">
        <v>5339</v>
      </c>
      <c r="D6582">
        <v>0</v>
      </c>
      <c r="E6582" s="7">
        <v>45998</v>
      </c>
    </row>
    <row r="6583" spans="2:5" hidden="1" x14ac:dyDescent="0.25">
      <c r="B6583" t="s">
        <v>5338</v>
      </c>
      <c r="C6583" t="s">
        <v>5339</v>
      </c>
      <c r="D6583">
        <v>0</v>
      </c>
      <c r="E6583" s="7">
        <v>46001</v>
      </c>
    </row>
    <row r="6584" spans="2:5" hidden="1" x14ac:dyDescent="0.25">
      <c r="B6584" t="s">
        <v>5338</v>
      </c>
      <c r="C6584" t="s">
        <v>5339</v>
      </c>
      <c r="D6584">
        <v>0</v>
      </c>
      <c r="E6584" s="7">
        <v>45990</v>
      </c>
    </row>
    <row r="6585" spans="2:5" hidden="1" x14ac:dyDescent="0.25">
      <c r="B6585" t="s">
        <v>5338</v>
      </c>
      <c r="C6585" t="s">
        <v>5339</v>
      </c>
      <c r="D6585">
        <v>0</v>
      </c>
      <c r="E6585" s="7">
        <v>45982</v>
      </c>
    </row>
    <row r="6586" spans="2:5" hidden="1" x14ac:dyDescent="0.25">
      <c r="B6586" t="s">
        <v>5338</v>
      </c>
      <c r="C6586" t="s">
        <v>5339</v>
      </c>
      <c r="D6586">
        <v>0</v>
      </c>
      <c r="E6586" s="7">
        <v>45988</v>
      </c>
    </row>
    <row r="6587" spans="2:5" hidden="1" x14ac:dyDescent="0.25">
      <c r="B6587" t="s">
        <v>5338</v>
      </c>
      <c r="C6587" t="s">
        <v>5339</v>
      </c>
      <c r="D6587">
        <v>0</v>
      </c>
      <c r="E6587" s="7">
        <v>45988</v>
      </c>
    </row>
    <row r="6588" spans="2:5" hidden="1" x14ac:dyDescent="0.25">
      <c r="B6588" t="s">
        <v>5338</v>
      </c>
      <c r="C6588" t="s">
        <v>5339</v>
      </c>
      <c r="D6588">
        <v>0</v>
      </c>
      <c r="E6588" s="7">
        <v>45990</v>
      </c>
    </row>
    <row r="6589" spans="2:5" hidden="1" x14ac:dyDescent="0.25">
      <c r="B6589" t="s">
        <v>5338</v>
      </c>
      <c r="C6589" t="s">
        <v>5339</v>
      </c>
      <c r="D6589">
        <v>0</v>
      </c>
      <c r="E6589" s="7">
        <v>45989</v>
      </c>
    </row>
    <row r="6590" spans="2:5" hidden="1" x14ac:dyDescent="0.25">
      <c r="B6590" t="s">
        <v>5338</v>
      </c>
      <c r="C6590" t="s">
        <v>5339</v>
      </c>
      <c r="D6590">
        <v>0</v>
      </c>
      <c r="E6590" s="7">
        <v>45989</v>
      </c>
    </row>
    <row r="6591" spans="2:5" hidden="1" x14ac:dyDescent="0.25">
      <c r="B6591" t="s">
        <v>5338</v>
      </c>
      <c r="C6591" t="s">
        <v>5339</v>
      </c>
      <c r="D6591">
        <v>0</v>
      </c>
      <c r="E6591" s="7">
        <v>45989</v>
      </c>
    </row>
    <row r="6592" spans="2:5" hidden="1" x14ac:dyDescent="0.25">
      <c r="B6592" t="s">
        <v>5338</v>
      </c>
      <c r="C6592" t="s">
        <v>5339</v>
      </c>
      <c r="D6592">
        <v>0</v>
      </c>
      <c r="E6592" s="7">
        <v>45989</v>
      </c>
    </row>
    <row r="6593" spans="2:5" hidden="1" x14ac:dyDescent="0.25">
      <c r="B6593" t="s">
        <v>5338</v>
      </c>
      <c r="C6593" t="s">
        <v>5339</v>
      </c>
      <c r="D6593">
        <v>0</v>
      </c>
      <c r="E6593" s="7">
        <v>45989</v>
      </c>
    </row>
    <row r="6594" spans="2:5" hidden="1" x14ac:dyDescent="0.25">
      <c r="B6594" t="s">
        <v>5338</v>
      </c>
      <c r="C6594" t="s">
        <v>5339</v>
      </c>
      <c r="D6594">
        <v>0</v>
      </c>
      <c r="E6594" s="7">
        <v>45989</v>
      </c>
    </row>
    <row r="6595" spans="2:5" hidden="1" x14ac:dyDescent="0.25">
      <c r="B6595" t="s">
        <v>5338</v>
      </c>
      <c r="C6595" t="s">
        <v>5339</v>
      </c>
      <c r="D6595">
        <v>0</v>
      </c>
      <c r="E6595" s="7">
        <v>45989</v>
      </c>
    </row>
    <row r="6596" spans="2:5" hidden="1" x14ac:dyDescent="0.25">
      <c r="B6596" t="s">
        <v>5338</v>
      </c>
      <c r="C6596" t="s">
        <v>5339</v>
      </c>
      <c r="D6596">
        <v>0</v>
      </c>
      <c r="E6596" s="7">
        <v>45989</v>
      </c>
    </row>
    <row r="6597" spans="2:5" hidden="1" x14ac:dyDescent="0.25">
      <c r="B6597" t="s">
        <v>5338</v>
      </c>
      <c r="C6597" t="s">
        <v>5339</v>
      </c>
      <c r="D6597">
        <v>0</v>
      </c>
      <c r="E6597" s="7">
        <v>45989</v>
      </c>
    </row>
    <row r="6598" spans="2:5" hidden="1" x14ac:dyDescent="0.25">
      <c r="B6598" t="s">
        <v>5338</v>
      </c>
      <c r="C6598" t="s">
        <v>5339</v>
      </c>
      <c r="D6598">
        <v>0</v>
      </c>
      <c r="E6598" s="7">
        <v>45989</v>
      </c>
    </row>
    <row r="6599" spans="2:5" hidden="1" x14ac:dyDescent="0.25">
      <c r="B6599" t="s">
        <v>5338</v>
      </c>
      <c r="C6599" t="s">
        <v>5339</v>
      </c>
      <c r="D6599">
        <v>0</v>
      </c>
      <c r="E6599" s="7">
        <v>45989</v>
      </c>
    </row>
    <row r="6600" spans="2:5" hidden="1" x14ac:dyDescent="0.25">
      <c r="B6600" t="s">
        <v>5338</v>
      </c>
      <c r="C6600" t="s">
        <v>5339</v>
      </c>
      <c r="D6600">
        <v>0</v>
      </c>
      <c r="E6600" s="7">
        <v>46288</v>
      </c>
    </row>
    <row r="6601" spans="2:5" hidden="1" x14ac:dyDescent="0.25">
      <c r="B6601" t="s">
        <v>5338</v>
      </c>
      <c r="C6601" t="s">
        <v>5339</v>
      </c>
      <c r="D6601">
        <v>0</v>
      </c>
      <c r="E6601" s="7">
        <v>45988</v>
      </c>
    </row>
    <row r="6602" spans="2:5" hidden="1" x14ac:dyDescent="0.25">
      <c r="B6602" t="s">
        <v>5338</v>
      </c>
      <c r="C6602" t="s">
        <v>5339</v>
      </c>
      <c r="D6602">
        <v>0</v>
      </c>
      <c r="E6602" s="7">
        <v>46329</v>
      </c>
    </row>
    <row r="6603" spans="2:5" hidden="1" x14ac:dyDescent="0.25">
      <c r="B6603" t="s">
        <v>5338</v>
      </c>
      <c r="C6603" t="s">
        <v>5339</v>
      </c>
      <c r="D6603">
        <v>0</v>
      </c>
      <c r="E6603" s="7">
        <v>45998</v>
      </c>
    </row>
    <row r="6604" spans="2:5" hidden="1" x14ac:dyDescent="0.25">
      <c r="B6604" t="s">
        <v>5338</v>
      </c>
      <c r="C6604" t="s">
        <v>5339</v>
      </c>
      <c r="D6604">
        <v>0</v>
      </c>
      <c r="E6604" s="7" t="s">
        <v>30</v>
      </c>
    </row>
    <row r="6605" spans="2:5" hidden="1" x14ac:dyDescent="0.25">
      <c r="B6605" t="s">
        <v>5338</v>
      </c>
      <c r="C6605" t="s">
        <v>5339</v>
      </c>
      <c r="D6605">
        <v>0</v>
      </c>
      <c r="E6605" s="7">
        <v>46151</v>
      </c>
    </row>
    <row r="6606" spans="2:5" hidden="1" x14ac:dyDescent="0.25">
      <c r="B6606" t="s">
        <v>5338</v>
      </c>
      <c r="C6606" t="s">
        <v>5339</v>
      </c>
      <c r="D6606">
        <v>0</v>
      </c>
      <c r="E6606" s="7">
        <v>46143</v>
      </c>
    </row>
    <row r="6607" spans="2:5" hidden="1" x14ac:dyDescent="0.25">
      <c r="B6607" t="s">
        <v>5338</v>
      </c>
      <c r="C6607" t="s">
        <v>5339</v>
      </c>
      <c r="D6607">
        <v>0</v>
      </c>
      <c r="E6607" s="7">
        <v>46144</v>
      </c>
    </row>
    <row r="6608" spans="2:5" hidden="1" x14ac:dyDescent="0.25">
      <c r="B6608" t="s">
        <v>5338</v>
      </c>
      <c r="C6608" t="s">
        <v>5339</v>
      </c>
      <c r="D6608">
        <v>0</v>
      </c>
      <c r="E6608" s="7">
        <v>45989</v>
      </c>
    </row>
    <row r="6609" spans="2:5" hidden="1" x14ac:dyDescent="0.25">
      <c r="B6609" t="s">
        <v>5338</v>
      </c>
      <c r="C6609" t="s">
        <v>5339</v>
      </c>
      <c r="D6609">
        <v>0</v>
      </c>
      <c r="E6609" s="7">
        <v>45919</v>
      </c>
    </row>
    <row r="6610" spans="2:5" hidden="1" x14ac:dyDescent="0.25">
      <c r="B6610" t="s">
        <v>5338</v>
      </c>
      <c r="C6610" t="s">
        <v>5339</v>
      </c>
      <c r="D6610">
        <v>0</v>
      </c>
      <c r="E6610" s="7">
        <v>45919</v>
      </c>
    </row>
    <row r="6611" spans="2:5" hidden="1" x14ac:dyDescent="0.25">
      <c r="B6611" t="s">
        <v>5338</v>
      </c>
      <c r="C6611" t="s">
        <v>5339</v>
      </c>
      <c r="D6611">
        <v>0</v>
      </c>
      <c r="E6611" s="7">
        <v>45940</v>
      </c>
    </row>
    <row r="6612" spans="2:5" hidden="1" x14ac:dyDescent="0.25">
      <c r="B6612" t="s">
        <v>5338</v>
      </c>
      <c r="C6612" t="s">
        <v>5339</v>
      </c>
      <c r="D6612">
        <v>0</v>
      </c>
      <c r="E6612" s="7">
        <v>45940</v>
      </c>
    </row>
    <row r="6613" spans="2:5" hidden="1" x14ac:dyDescent="0.25">
      <c r="B6613" t="s">
        <v>5338</v>
      </c>
      <c r="C6613" t="s">
        <v>5339</v>
      </c>
      <c r="D6613">
        <v>0</v>
      </c>
      <c r="E6613" s="7">
        <v>45934</v>
      </c>
    </row>
    <row r="6614" spans="2:5" hidden="1" x14ac:dyDescent="0.25">
      <c r="B6614" t="s">
        <v>5338</v>
      </c>
      <c r="C6614" t="s">
        <v>5339</v>
      </c>
      <c r="D6614">
        <v>0</v>
      </c>
      <c r="E6614" s="7">
        <v>45940</v>
      </c>
    </row>
    <row r="6615" spans="2:5" hidden="1" x14ac:dyDescent="0.25">
      <c r="B6615" t="s">
        <v>5338</v>
      </c>
      <c r="C6615" t="s">
        <v>5339</v>
      </c>
      <c r="D6615">
        <v>0</v>
      </c>
      <c r="E6615" s="7">
        <v>45934</v>
      </c>
    </row>
    <row r="6616" spans="2:5" hidden="1" x14ac:dyDescent="0.25">
      <c r="B6616" t="s">
        <v>5338</v>
      </c>
      <c r="C6616" t="s">
        <v>5339</v>
      </c>
      <c r="D6616">
        <v>0</v>
      </c>
      <c r="E6616" s="7">
        <v>45940</v>
      </c>
    </row>
    <row r="6617" spans="2:5" hidden="1" x14ac:dyDescent="0.25">
      <c r="B6617" t="s">
        <v>5338</v>
      </c>
      <c r="C6617" t="s">
        <v>5339</v>
      </c>
      <c r="D6617">
        <v>0</v>
      </c>
      <c r="E6617" s="7">
        <v>45940</v>
      </c>
    </row>
    <row r="6618" spans="2:5" hidden="1" x14ac:dyDescent="0.25">
      <c r="B6618" t="s">
        <v>5338</v>
      </c>
      <c r="C6618" t="s">
        <v>5339</v>
      </c>
      <c r="D6618">
        <v>0</v>
      </c>
      <c r="E6618" s="7">
        <v>45938</v>
      </c>
    </row>
    <row r="6619" spans="2:5" hidden="1" x14ac:dyDescent="0.25">
      <c r="B6619" t="s">
        <v>5338</v>
      </c>
      <c r="C6619" t="s">
        <v>5339</v>
      </c>
      <c r="D6619">
        <v>0</v>
      </c>
      <c r="E6619" s="7">
        <v>45983</v>
      </c>
    </row>
    <row r="6620" spans="2:5" hidden="1" x14ac:dyDescent="0.25">
      <c r="B6620" t="s">
        <v>5338</v>
      </c>
      <c r="C6620" t="s">
        <v>5339</v>
      </c>
      <c r="D6620">
        <v>0</v>
      </c>
      <c r="E6620" s="7">
        <v>45966</v>
      </c>
    </row>
    <row r="6621" spans="2:5" hidden="1" x14ac:dyDescent="0.25">
      <c r="B6621" t="s">
        <v>5338</v>
      </c>
      <c r="C6621" t="s">
        <v>5339</v>
      </c>
      <c r="D6621">
        <v>0</v>
      </c>
      <c r="E6621" s="7">
        <v>45975</v>
      </c>
    </row>
    <row r="6622" spans="2:5" hidden="1" x14ac:dyDescent="0.25">
      <c r="B6622" t="s">
        <v>5338</v>
      </c>
      <c r="C6622" t="s">
        <v>5339</v>
      </c>
      <c r="D6622">
        <v>0</v>
      </c>
      <c r="E6622" s="7">
        <v>45975</v>
      </c>
    </row>
    <row r="6623" spans="2:5" hidden="1" x14ac:dyDescent="0.25">
      <c r="B6623" t="s">
        <v>5338</v>
      </c>
      <c r="C6623" t="s">
        <v>5339</v>
      </c>
      <c r="D6623">
        <v>0</v>
      </c>
      <c r="E6623" s="7">
        <v>45975</v>
      </c>
    </row>
    <row r="6624" spans="2:5" hidden="1" x14ac:dyDescent="0.25">
      <c r="B6624" t="s">
        <v>5338</v>
      </c>
      <c r="C6624" t="s">
        <v>5339</v>
      </c>
      <c r="D6624">
        <v>0</v>
      </c>
      <c r="E6624" s="7">
        <v>45998</v>
      </c>
    </row>
    <row r="6625" spans="2:5" hidden="1" x14ac:dyDescent="0.25">
      <c r="B6625" t="s">
        <v>5338</v>
      </c>
      <c r="C6625" t="s">
        <v>5339</v>
      </c>
      <c r="D6625">
        <v>0</v>
      </c>
      <c r="E6625" s="7">
        <v>45998</v>
      </c>
    </row>
    <row r="6626" spans="2:5" hidden="1" x14ac:dyDescent="0.25">
      <c r="B6626" t="s">
        <v>5338</v>
      </c>
      <c r="C6626" t="s">
        <v>5339</v>
      </c>
      <c r="D6626">
        <v>0</v>
      </c>
      <c r="E6626" s="7">
        <v>45998</v>
      </c>
    </row>
    <row r="6627" spans="2:5" hidden="1" x14ac:dyDescent="0.25">
      <c r="B6627" t="s">
        <v>5338</v>
      </c>
      <c r="C6627" t="s">
        <v>5339</v>
      </c>
      <c r="D6627">
        <v>0</v>
      </c>
      <c r="E6627" s="7">
        <v>46001</v>
      </c>
    </row>
    <row r="6628" spans="2:5" hidden="1" x14ac:dyDescent="0.25">
      <c r="B6628" t="s">
        <v>5338</v>
      </c>
      <c r="C6628" t="s">
        <v>5339</v>
      </c>
      <c r="D6628">
        <v>0</v>
      </c>
      <c r="E6628" s="7">
        <v>45990</v>
      </c>
    </row>
    <row r="6629" spans="2:5" hidden="1" x14ac:dyDescent="0.25">
      <c r="B6629" t="s">
        <v>5338</v>
      </c>
      <c r="C6629" t="s">
        <v>5339</v>
      </c>
      <c r="D6629">
        <v>0</v>
      </c>
      <c r="E6629" s="7">
        <v>45982</v>
      </c>
    </row>
    <row r="6630" spans="2:5" hidden="1" x14ac:dyDescent="0.25">
      <c r="B6630" t="s">
        <v>5338</v>
      </c>
      <c r="C6630" t="s">
        <v>5339</v>
      </c>
      <c r="D6630">
        <v>0</v>
      </c>
      <c r="E6630" s="7">
        <v>45988</v>
      </c>
    </row>
    <row r="6631" spans="2:5" hidden="1" x14ac:dyDescent="0.25">
      <c r="B6631" t="s">
        <v>5338</v>
      </c>
      <c r="C6631" t="s">
        <v>5339</v>
      </c>
      <c r="D6631">
        <v>0</v>
      </c>
      <c r="E6631" s="7">
        <v>45988</v>
      </c>
    </row>
    <row r="6632" spans="2:5" hidden="1" x14ac:dyDescent="0.25">
      <c r="B6632" t="s">
        <v>5338</v>
      </c>
      <c r="C6632" t="s">
        <v>5339</v>
      </c>
      <c r="D6632">
        <v>0</v>
      </c>
      <c r="E6632" s="7">
        <v>45990</v>
      </c>
    </row>
    <row r="6633" spans="2:5" hidden="1" x14ac:dyDescent="0.25">
      <c r="B6633" t="s">
        <v>5338</v>
      </c>
      <c r="C6633" t="s">
        <v>5339</v>
      </c>
      <c r="D6633">
        <v>0</v>
      </c>
      <c r="E6633" s="7">
        <v>45989</v>
      </c>
    </row>
    <row r="6634" spans="2:5" hidden="1" x14ac:dyDescent="0.25">
      <c r="B6634" t="s">
        <v>5338</v>
      </c>
      <c r="C6634" t="s">
        <v>5339</v>
      </c>
      <c r="D6634">
        <v>0</v>
      </c>
      <c r="E6634" s="7">
        <v>45989</v>
      </c>
    </row>
    <row r="6635" spans="2:5" hidden="1" x14ac:dyDescent="0.25">
      <c r="B6635" t="s">
        <v>5338</v>
      </c>
      <c r="C6635" t="s">
        <v>5339</v>
      </c>
      <c r="D6635">
        <v>0</v>
      </c>
      <c r="E6635" s="7">
        <v>45989</v>
      </c>
    </row>
    <row r="6636" spans="2:5" hidden="1" x14ac:dyDescent="0.25">
      <c r="B6636" t="s">
        <v>5338</v>
      </c>
      <c r="C6636" t="s">
        <v>5339</v>
      </c>
      <c r="D6636">
        <v>0</v>
      </c>
      <c r="E6636" s="7">
        <v>45989</v>
      </c>
    </row>
    <row r="6637" spans="2:5" hidden="1" x14ac:dyDescent="0.25">
      <c r="B6637" t="s">
        <v>5338</v>
      </c>
      <c r="C6637" t="s">
        <v>5339</v>
      </c>
      <c r="D6637">
        <v>0</v>
      </c>
      <c r="E6637" s="7">
        <v>45989</v>
      </c>
    </row>
    <row r="6638" spans="2:5" hidden="1" x14ac:dyDescent="0.25">
      <c r="B6638" t="s">
        <v>5338</v>
      </c>
      <c r="C6638" t="s">
        <v>5339</v>
      </c>
      <c r="D6638">
        <v>0</v>
      </c>
      <c r="E6638" s="7">
        <v>45989</v>
      </c>
    </row>
    <row r="6639" spans="2:5" hidden="1" x14ac:dyDescent="0.25">
      <c r="B6639" t="s">
        <v>5338</v>
      </c>
      <c r="C6639" t="s">
        <v>5339</v>
      </c>
      <c r="D6639">
        <v>0</v>
      </c>
      <c r="E6639" s="7">
        <v>45989</v>
      </c>
    </row>
    <row r="6640" spans="2:5" hidden="1" x14ac:dyDescent="0.25">
      <c r="B6640" t="s">
        <v>5338</v>
      </c>
      <c r="C6640" t="s">
        <v>5339</v>
      </c>
      <c r="D6640">
        <v>0</v>
      </c>
      <c r="E6640" s="7">
        <v>45989</v>
      </c>
    </row>
    <row r="6641" spans="2:5" hidden="1" x14ac:dyDescent="0.25">
      <c r="B6641" t="s">
        <v>5338</v>
      </c>
      <c r="C6641" t="s">
        <v>5339</v>
      </c>
      <c r="D6641">
        <v>0</v>
      </c>
      <c r="E6641" s="7">
        <v>45989</v>
      </c>
    </row>
    <row r="6642" spans="2:5" hidden="1" x14ac:dyDescent="0.25">
      <c r="B6642" t="s">
        <v>5338</v>
      </c>
      <c r="C6642" t="s">
        <v>5339</v>
      </c>
      <c r="D6642">
        <v>0</v>
      </c>
      <c r="E6642" s="7">
        <v>45989</v>
      </c>
    </row>
    <row r="6643" spans="2:5" hidden="1" x14ac:dyDescent="0.25">
      <c r="B6643" t="s">
        <v>5338</v>
      </c>
      <c r="C6643" t="s">
        <v>5339</v>
      </c>
      <c r="D6643">
        <v>0</v>
      </c>
      <c r="E6643" s="7">
        <v>45989</v>
      </c>
    </row>
    <row r="6644" spans="2:5" hidden="1" x14ac:dyDescent="0.25">
      <c r="B6644" t="s">
        <v>5421</v>
      </c>
      <c r="C6644" t="s">
        <v>607</v>
      </c>
      <c r="D6644">
        <v>0</v>
      </c>
      <c r="E6644" s="7" t="s">
        <v>30</v>
      </c>
    </row>
    <row r="6645" spans="2:5" hidden="1" x14ac:dyDescent="0.25">
      <c r="B6645" t="s">
        <v>5423</v>
      </c>
      <c r="C6645" t="s">
        <v>5424</v>
      </c>
      <c r="D6645">
        <v>0</v>
      </c>
      <c r="E6645" s="7">
        <v>45969</v>
      </c>
    </row>
    <row r="6646" spans="2:5" hidden="1" x14ac:dyDescent="0.25">
      <c r="B6646" t="s">
        <v>5423</v>
      </c>
      <c r="C6646" t="s">
        <v>5424</v>
      </c>
      <c r="D6646">
        <v>0</v>
      </c>
      <c r="E6646" s="7">
        <v>46027</v>
      </c>
    </row>
    <row r="6647" spans="2:5" hidden="1" x14ac:dyDescent="0.25">
      <c r="B6647" t="s">
        <v>5423</v>
      </c>
      <c r="C6647" t="s">
        <v>5424</v>
      </c>
      <c r="D6647">
        <v>0</v>
      </c>
      <c r="E6647" s="7">
        <v>46024</v>
      </c>
    </row>
    <row r="6648" spans="2:5" hidden="1" x14ac:dyDescent="0.25">
      <c r="B6648" t="s">
        <v>5423</v>
      </c>
      <c r="C6648" t="s">
        <v>5424</v>
      </c>
      <c r="D6648">
        <v>0</v>
      </c>
      <c r="E6648" s="7">
        <v>46028</v>
      </c>
    </row>
    <row r="6649" spans="2:5" hidden="1" x14ac:dyDescent="0.25">
      <c r="B6649" t="s">
        <v>5423</v>
      </c>
      <c r="C6649" t="s">
        <v>5424</v>
      </c>
      <c r="D6649">
        <v>0</v>
      </c>
      <c r="E6649" s="7">
        <v>46028</v>
      </c>
    </row>
    <row r="6650" spans="2:5" hidden="1" x14ac:dyDescent="0.25">
      <c r="B6650" t="s">
        <v>5423</v>
      </c>
      <c r="C6650" t="s">
        <v>5424</v>
      </c>
      <c r="D6650">
        <v>0</v>
      </c>
      <c r="E6650" s="7">
        <v>46028</v>
      </c>
    </row>
    <row r="6651" spans="2:5" hidden="1" x14ac:dyDescent="0.25">
      <c r="B6651" t="s">
        <v>5423</v>
      </c>
      <c r="C6651" t="s">
        <v>5424</v>
      </c>
      <c r="D6651">
        <v>0</v>
      </c>
      <c r="E6651" s="7">
        <v>46030</v>
      </c>
    </row>
    <row r="6652" spans="2:5" hidden="1" x14ac:dyDescent="0.25">
      <c r="B6652" t="s">
        <v>5423</v>
      </c>
      <c r="C6652" t="s">
        <v>5424</v>
      </c>
      <c r="D6652">
        <v>0</v>
      </c>
      <c r="E6652" s="7">
        <v>46038</v>
      </c>
    </row>
    <row r="6653" spans="2:5" hidden="1" x14ac:dyDescent="0.25">
      <c r="B6653" t="s">
        <v>5423</v>
      </c>
      <c r="C6653" t="s">
        <v>5424</v>
      </c>
      <c r="D6653">
        <v>0</v>
      </c>
      <c r="E6653" s="7">
        <v>46038</v>
      </c>
    </row>
    <row r="6654" spans="2:5" hidden="1" x14ac:dyDescent="0.25">
      <c r="B6654" t="s">
        <v>5423</v>
      </c>
      <c r="C6654" t="s">
        <v>5424</v>
      </c>
      <c r="D6654">
        <v>0</v>
      </c>
      <c r="E6654" s="7">
        <v>46044</v>
      </c>
    </row>
    <row r="6655" spans="2:5" hidden="1" x14ac:dyDescent="0.25">
      <c r="B6655" t="s">
        <v>5423</v>
      </c>
      <c r="C6655" t="s">
        <v>5424</v>
      </c>
      <c r="D6655">
        <v>0</v>
      </c>
      <c r="E6655" s="7">
        <v>46044</v>
      </c>
    </row>
    <row r="6656" spans="2:5" hidden="1" x14ac:dyDescent="0.25">
      <c r="B6656" t="s">
        <v>5423</v>
      </c>
      <c r="C6656" t="s">
        <v>5424</v>
      </c>
      <c r="D6656">
        <v>0</v>
      </c>
      <c r="E6656" s="7">
        <v>46064</v>
      </c>
    </row>
    <row r="6657" spans="2:5" hidden="1" x14ac:dyDescent="0.25">
      <c r="B6657" t="s">
        <v>5423</v>
      </c>
      <c r="C6657" t="s">
        <v>5424</v>
      </c>
      <c r="D6657">
        <v>0</v>
      </c>
      <c r="E6657" s="7">
        <v>46064</v>
      </c>
    </row>
    <row r="6658" spans="2:5" hidden="1" x14ac:dyDescent="0.25">
      <c r="B6658" t="s">
        <v>5423</v>
      </c>
      <c r="C6658" t="s">
        <v>5424</v>
      </c>
      <c r="D6658">
        <v>0</v>
      </c>
      <c r="E6658" s="7">
        <v>46066</v>
      </c>
    </row>
    <row r="6659" spans="2:5" hidden="1" x14ac:dyDescent="0.25">
      <c r="B6659" t="s">
        <v>5423</v>
      </c>
      <c r="C6659" t="s">
        <v>5424</v>
      </c>
      <c r="D6659">
        <v>0</v>
      </c>
      <c r="E6659" s="7">
        <v>46066</v>
      </c>
    </row>
    <row r="6660" spans="2:5" hidden="1" x14ac:dyDescent="0.25">
      <c r="B6660" t="s">
        <v>5423</v>
      </c>
      <c r="C6660" t="s">
        <v>5424</v>
      </c>
      <c r="D6660">
        <v>0</v>
      </c>
      <c r="E6660" s="7">
        <v>46076</v>
      </c>
    </row>
    <row r="6661" spans="2:5" hidden="1" x14ac:dyDescent="0.25">
      <c r="B6661" t="s">
        <v>5423</v>
      </c>
      <c r="C6661" t="s">
        <v>5424</v>
      </c>
      <c r="D6661">
        <v>0</v>
      </c>
      <c r="E6661" s="7">
        <v>46069</v>
      </c>
    </row>
    <row r="6662" spans="2:5" hidden="1" x14ac:dyDescent="0.25">
      <c r="B6662" t="s">
        <v>5423</v>
      </c>
      <c r="C6662" t="s">
        <v>5424</v>
      </c>
      <c r="D6662">
        <v>0</v>
      </c>
      <c r="E6662" s="7">
        <v>46076</v>
      </c>
    </row>
    <row r="6663" spans="2:5" hidden="1" x14ac:dyDescent="0.25">
      <c r="B6663" t="s">
        <v>5423</v>
      </c>
      <c r="C6663" t="s">
        <v>5424</v>
      </c>
      <c r="D6663">
        <v>0</v>
      </c>
      <c r="E6663" s="7">
        <v>46077</v>
      </c>
    </row>
    <row r="6664" spans="2:5" hidden="1" x14ac:dyDescent="0.25">
      <c r="B6664" t="s">
        <v>5423</v>
      </c>
      <c r="C6664" t="s">
        <v>5424</v>
      </c>
      <c r="D6664">
        <v>0</v>
      </c>
      <c r="E6664" s="7">
        <v>46209</v>
      </c>
    </row>
    <row r="6665" spans="2:5" hidden="1" x14ac:dyDescent="0.25">
      <c r="B6665" t="s">
        <v>5423</v>
      </c>
      <c r="C6665" t="s">
        <v>5424</v>
      </c>
      <c r="D6665">
        <v>0</v>
      </c>
      <c r="E6665" s="7">
        <v>46209</v>
      </c>
    </row>
    <row r="6666" spans="2:5" hidden="1" x14ac:dyDescent="0.25">
      <c r="B6666" t="s">
        <v>5423</v>
      </c>
      <c r="C6666" t="s">
        <v>5424</v>
      </c>
      <c r="D6666">
        <v>0</v>
      </c>
      <c r="E6666" s="7">
        <v>46240</v>
      </c>
    </row>
    <row r="6667" spans="2:5" hidden="1" x14ac:dyDescent="0.25">
      <c r="B6667" t="s">
        <v>5423</v>
      </c>
      <c r="C6667" t="s">
        <v>5424</v>
      </c>
      <c r="D6667">
        <v>0</v>
      </c>
      <c r="E6667" s="7">
        <v>46244</v>
      </c>
    </row>
    <row r="6668" spans="2:5" hidden="1" x14ac:dyDescent="0.25">
      <c r="B6668" t="s">
        <v>5423</v>
      </c>
      <c r="C6668" t="s">
        <v>5424</v>
      </c>
      <c r="D6668">
        <v>0</v>
      </c>
      <c r="E6668" s="7">
        <v>46259</v>
      </c>
    </row>
    <row r="6669" spans="2:5" hidden="1" x14ac:dyDescent="0.25">
      <c r="B6669" t="s">
        <v>5423</v>
      </c>
      <c r="C6669" t="s">
        <v>5424</v>
      </c>
      <c r="D6669">
        <v>0</v>
      </c>
      <c r="E6669" s="7">
        <v>46259</v>
      </c>
    </row>
    <row r="6670" spans="2:5" hidden="1" x14ac:dyDescent="0.25">
      <c r="B6670" t="s">
        <v>5423</v>
      </c>
      <c r="C6670" t="s">
        <v>5424</v>
      </c>
      <c r="D6670">
        <v>0</v>
      </c>
      <c r="E6670" s="7">
        <v>46266</v>
      </c>
    </row>
    <row r="6671" spans="2:5" hidden="1" x14ac:dyDescent="0.25">
      <c r="B6671" t="s">
        <v>5423</v>
      </c>
      <c r="C6671" t="s">
        <v>5424</v>
      </c>
      <c r="D6671">
        <v>0</v>
      </c>
      <c r="E6671" s="7">
        <v>46266</v>
      </c>
    </row>
    <row r="6672" spans="2:5" hidden="1" x14ac:dyDescent="0.25">
      <c r="B6672" t="s">
        <v>5423</v>
      </c>
      <c r="C6672" t="s">
        <v>5424</v>
      </c>
      <c r="D6672">
        <v>0</v>
      </c>
      <c r="E6672" s="7">
        <v>46266</v>
      </c>
    </row>
    <row r="6673" spans="2:5" hidden="1" x14ac:dyDescent="0.25">
      <c r="B6673" t="s">
        <v>5423</v>
      </c>
      <c r="C6673" t="s">
        <v>5424</v>
      </c>
      <c r="D6673">
        <v>0</v>
      </c>
      <c r="E6673" s="7">
        <v>46272</v>
      </c>
    </row>
    <row r="6674" spans="2:5" hidden="1" x14ac:dyDescent="0.25">
      <c r="B6674" t="s">
        <v>5423</v>
      </c>
      <c r="C6674" t="s">
        <v>5424</v>
      </c>
      <c r="D6674">
        <v>0</v>
      </c>
      <c r="E6674" s="7">
        <v>46277</v>
      </c>
    </row>
    <row r="6675" spans="2:5" hidden="1" x14ac:dyDescent="0.25">
      <c r="B6675" t="s">
        <v>5423</v>
      </c>
      <c r="C6675" t="s">
        <v>5424</v>
      </c>
      <c r="D6675">
        <v>0</v>
      </c>
      <c r="E6675" s="7">
        <v>46273</v>
      </c>
    </row>
    <row r="6676" spans="2:5" hidden="1" x14ac:dyDescent="0.25">
      <c r="B6676" t="s">
        <v>5423</v>
      </c>
      <c r="C6676" t="s">
        <v>5424</v>
      </c>
      <c r="D6676">
        <v>0</v>
      </c>
      <c r="E6676" s="7">
        <v>46276</v>
      </c>
    </row>
    <row r="6677" spans="2:5" hidden="1" x14ac:dyDescent="0.25">
      <c r="B6677" t="s">
        <v>5423</v>
      </c>
      <c r="C6677" t="s">
        <v>5424</v>
      </c>
      <c r="D6677">
        <v>0</v>
      </c>
      <c r="E6677" s="7">
        <v>46276</v>
      </c>
    </row>
    <row r="6678" spans="2:5" hidden="1" x14ac:dyDescent="0.25">
      <c r="B6678" t="s">
        <v>5423</v>
      </c>
      <c r="C6678" t="s">
        <v>5424</v>
      </c>
      <c r="D6678">
        <v>0</v>
      </c>
      <c r="E6678" s="7">
        <v>46288</v>
      </c>
    </row>
    <row r="6679" spans="2:5" hidden="1" x14ac:dyDescent="0.25">
      <c r="B6679" t="s">
        <v>5423</v>
      </c>
      <c r="C6679" t="s">
        <v>5424</v>
      </c>
      <c r="D6679">
        <v>0</v>
      </c>
      <c r="E6679" s="7">
        <v>46288</v>
      </c>
    </row>
    <row r="6680" spans="2:5" hidden="1" x14ac:dyDescent="0.25">
      <c r="B6680" t="s">
        <v>5423</v>
      </c>
      <c r="C6680" t="s">
        <v>5424</v>
      </c>
      <c r="D6680">
        <v>0</v>
      </c>
      <c r="E6680" s="7">
        <v>46276</v>
      </c>
    </row>
    <row r="6681" spans="2:5" hidden="1" x14ac:dyDescent="0.25">
      <c r="B6681" t="s">
        <v>5423</v>
      </c>
      <c r="C6681" t="s">
        <v>5424</v>
      </c>
      <c r="D6681">
        <v>0</v>
      </c>
      <c r="E6681" s="7">
        <v>46291</v>
      </c>
    </row>
    <row r="6682" spans="2:5" hidden="1" x14ac:dyDescent="0.25">
      <c r="B6682" t="s">
        <v>5423</v>
      </c>
      <c r="C6682" t="s">
        <v>5424</v>
      </c>
      <c r="D6682">
        <v>0</v>
      </c>
      <c r="E6682" s="7">
        <v>46288</v>
      </c>
    </row>
    <row r="6683" spans="2:5" hidden="1" x14ac:dyDescent="0.25">
      <c r="B6683" t="s">
        <v>5423</v>
      </c>
      <c r="C6683" t="s">
        <v>5424</v>
      </c>
      <c r="D6683">
        <v>0</v>
      </c>
      <c r="E6683" s="7">
        <v>46300</v>
      </c>
    </row>
    <row r="6684" spans="2:5" hidden="1" x14ac:dyDescent="0.25">
      <c r="B6684" t="s">
        <v>5423</v>
      </c>
      <c r="C6684" t="s">
        <v>5424</v>
      </c>
      <c r="D6684">
        <v>0</v>
      </c>
      <c r="E6684" s="7">
        <v>46300</v>
      </c>
    </row>
    <row r="6685" spans="2:5" hidden="1" x14ac:dyDescent="0.25">
      <c r="B6685" t="s">
        <v>5423</v>
      </c>
      <c r="C6685" t="s">
        <v>5424</v>
      </c>
      <c r="D6685">
        <v>0</v>
      </c>
      <c r="E6685" s="7">
        <v>46300</v>
      </c>
    </row>
    <row r="6686" spans="2:5" hidden="1" x14ac:dyDescent="0.25">
      <c r="B6686" t="s">
        <v>5423</v>
      </c>
      <c r="C6686" t="s">
        <v>5424</v>
      </c>
      <c r="D6686">
        <v>0</v>
      </c>
      <c r="E6686" s="7">
        <v>46329</v>
      </c>
    </row>
    <row r="6687" spans="2:5" hidden="1" x14ac:dyDescent="0.25">
      <c r="B6687" t="s">
        <v>5423</v>
      </c>
      <c r="C6687" t="s">
        <v>5424</v>
      </c>
      <c r="D6687">
        <v>0</v>
      </c>
      <c r="E6687" s="7">
        <v>46329</v>
      </c>
    </row>
    <row r="6688" spans="2:5" hidden="1" x14ac:dyDescent="0.25">
      <c r="B6688" t="s">
        <v>5423</v>
      </c>
      <c r="C6688" t="s">
        <v>5424</v>
      </c>
      <c r="D6688">
        <v>0</v>
      </c>
      <c r="E6688" s="7">
        <v>46329</v>
      </c>
    </row>
    <row r="6689" spans="2:5" hidden="1" x14ac:dyDescent="0.25">
      <c r="B6689" t="s">
        <v>5423</v>
      </c>
      <c r="C6689" t="s">
        <v>5424</v>
      </c>
      <c r="D6689">
        <v>0</v>
      </c>
      <c r="E6689" s="7">
        <v>46329</v>
      </c>
    </row>
    <row r="6690" spans="2:5" hidden="1" x14ac:dyDescent="0.25">
      <c r="B6690" t="s">
        <v>5423</v>
      </c>
      <c r="C6690" t="s">
        <v>5424</v>
      </c>
      <c r="D6690">
        <v>0</v>
      </c>
      <c r="E6690" s="7">
        <v>46329</v>
      </c>
    </row>
    <row r="6691" spans="2:5" hidden="1" x14ac:dyDescent="0.25">
      <c r="B6691" t="s">
        <v>5423</v>
      </c>
      <c r="C6691" t="s">
        <v>5424</v>
      </c>
      <c r="D6691">
        <v>0</v>
      </c>
      <c r="E6691" s="7">
        <v>46401</v>
      </c>
    </row>
    <row r="6692" spans="2:5" hidden="1" x14ac:dyDescent="0.25">
      <c r="B6692" t="s">
        <v>5423</v>
      </c>
      <c r="C6692" t="s">
        <v>5424</v>
      </c>
      <c r="D6692">
        <v>0</v>
      </c>
      <c r="E6692" s="7">
        <v>46392</v>
      </c>
    </row>
    <row r="6693" spans="2:5" hidden="1" x14ac:dyDescent="0.25">
      <c r="B6693" t="s">
        <v>5423</v>
      </c>
      <c r="C6693" t="s">
        <v>5424</v>
      </c>
      <c r="D6693">
        <v>0</v>
      </c>
      <c r="E6693" s="7">
        <v>46398</v>
      </c>
    </row>
    <row r="6694" spans="2:5" hidden="1" x14ac:dyDescent="0.25">
      <c r="B6694" t="s">
        <v>5423</v>
      </c>
      <c r="C6694" t="s">
        <v>5424</v>
      </c>
      <c r="D6694">
        <v>0</v>
      </c>
      <c r="E6694" s="7">
        <v>46399</v>
      </c>
    </row>
    <row r="6695" spans="2:5" hidden="1" x14ac:dyDescent="0.25">
      <c r="B6695" t="s">
        <v>5423</v>
      </c>
      <c r="C6695" t="s">
        <v>5424</v>
      </c>
      <c r="D6695">
        <v>0</v>
      </c>
      <c r="E6695" s="7">
        <v>46402</v>
      </c>
    </row>
    <row r="6696" spans="2:5" hidden="1" x14ac:dyDescent="0.25">
      <c r="B6696" t="s">
        <v>5423</v>
      </c>
      <c r="C6696" t="s">
        <v>5424</v>
      </c>
      <c r="D6696">
        <v>0</v>
      </c>
      <c r="E6696" s="7">
        <v>46384</v>
      </c>
    </row>
    <row r="6697" spans="2:5" hidden="1" x14ac:dyDescent="0.25">
      <c r="B6697" t="s">
        <v>5423</v>
      </c>
      <c r="C6697" t="s">
        <v>5424</v>
      </c>
      <c r="D6697">
        <v>0</v>
      </c>
      <c r="E6697" s="7">
        <v>46407</v>
      </c>
    </row>
    <row r="6698" spans="2:5" hidden="1" x14ac:dyDescent="0.25">
      <c r="B6698" t="s">
        <v>5423</v>
      </c>
      <c r="C6698" t="s">
        <v>5424</v>
      </c>
      <c r="D6698">
        <v>0</v>
      </c>
      <c r="E6698" s="7">
        <v>46415</v>
      </c>
    </row>
    <row r="6699" spans="2:5" hidden="1" x14ac:dyDescent="0.25">
      <c r="B6699" t="s">
        <v>5423</v>
      </c>
      <c r="C6699" t="s">
        <v>5424</v>
      </c>
      <c r="D6699">
        <v>0</v>
      </c>
      <c r="E6699" s="7">
        <v>46415</v>
      </c>
    </row>
    <row r="6700" spans="2:5" hidden="1" x14ac:dyDescent="0.25">
      <c r="B6700" t="s">
        <v>5423</v>
      </c>
      <c r="C6700" t="s">
        <v>5424</v>
      </c>
      <c r="D6700">
        <v>0</v>
      </c>
      <c r="E6700" s="7">
        <v>46417</v>
      </c>
    </row>
    <row r="6701" spans="2:5" hidden="1" x14ac:dyDescent="0.25">
      <c r="B6701" t="s">
        <v>5423</v>
      </c>
      <c r="C6701" t="s">
        <v>5424</v>
      </c>
      <c r="D6701">
        <v>0</v>
      </c>
      <c r="E6701" s="7">
        <v>46424</v>
      </c>
    </row>
    <row r="6702" spans="2:5" hidden="1" x14ac:dyDescent="0.25">
      <c r="B6702" t="s">
        <v>5423</v>
      </c>
      <c r="C6702" t="s">
        <v>5424</v>
      </c>
      <c r="D6702">
        <v>0</v>
      </c>
      <c r="E6702" s="7">
        <v>46427</v>
      </c>
    </row>
    <row r="6703" spans="2:5" hidden="1" x14ac:dyDescent="0.25">
      <c r="B6703" t="s">
        <v>5423</v>
      </c>
      <c r="C6703" t="s">
        <v>5424</v>
      </c>
      <c r="D6703">
        <v>0</v>
      </c>
      <c r="E6703" s="7">
        <v>46427</v>
      </c>
    </row>
    <row r="6704" spans="2:5" hidden="1" x14ac:dyDescent="0.25">
      <c r="B6704" t="s">
        <v>5423</v>
      </c>
      <c r="C6704" t="s">
        <v>5424</v>
      </c>
      <c r="D6704">
        <v>0</v>
      </c>
      <c r="E6704" s="7">
        <v>46427</v>
      </c>
    </row>
    <row r="6705" spans="2:5" hidden="1" x14ac:dyDescent="0.25">
      <c r="B6705" t="s">
        <v>5423</v>
      </c>
      <c r="C6705" t="s">
        <v>5424</v>
      </c>
      <c r="D6705">
        <v>0</v>
      </c>
      <c r="E6705" s="7">
        <v>46427</v>
      </c>
    </row>
    <row r="6706" spans="2:5" hidden="1" x14ac:dyDescent="0.25">
      <c r="B6706" t="s">
        <v>5423</v>
      </c>
      <c r="C6706" t="s">
        <v>5424</v>
      </c>
      <c r="D6706">
        <v>0</v>
      </c>
      <c r="E6706" s="7">
        <v>46452</v>
      </c>
    </row>
    <row r="6707" spans="2:5" hidden="1" x14ac:dyDescent="0.25">
      <c r="B6707" t="s">
        <v>5423</v>
      </c>
      <c r="C6707" t="s">
        <v>5424</v>
      </c>
      <c r="D6707">
        <v>0</v>
      </c>
      <c r="E6707" s="7">
        <v>46452</v>
      </c>
    </row>
    <row r="6708" spans="2:5" hidden="1" x14ac:dyDescent="0.25">
      <c r="B6708" t="s">
        <v>5423</v>
      </c>
      <c r="C6708" t="s">
        <v>5424</v>
      </c>
      <c r="D6708">
        <v>0</v>
      </c>
      <c r="E6708" s="7">
        <v>46452</v>
      </c>
    </row>
    <row r="6709" spans="2:5" hidden="1" x14ac:dyDescent="0.25">
      <c r="B6709" t="s">
        <v>5423</v>
      </c>
      <c r="C6709" t="s">
        <v>5424</v>
      </c>
      <c r="D6709">
        <v>0</v>
      </c>
      <c r="E6709" s="7">
        <v>46452</v>
      </c>
    </row>
    <row r="6710" spans="2:5" hidden="1" x14ac:dyDescent="0.25">
      <c r="B6710" t="s">
        <v>5423</v>
      </c>
      <c r="C6710" t="s">
        <v>5424</v>
      </c>
      <c r="D6710">
        <v>0</v>
      </c>
      <c r="E6710" s="7">
        <v>46452</v>
      </c>
    </row>
    <row r="6711" spans="2:5" hidden="1" x14ac:dyDescent="0.25">
      <c r="B6711" t="s">
        <v>5423</v>
      </c>
      <c r="C6711" t="s">
        <v>5424</v>
      </c>
      <c r="D6711">
        <v>0</v>
      </c>
      <c r="E6711" s="7">
        <v>46454</v>
      </c>
    </row>
    <row r="6712" spans="2:5" hidden="1" x14ac:dyDescent="0.25">
      <c r="B6712" t="s">
        <v>5423</v>
      </c>
      <c r="C6712" t="s">
        <v>5424</v>
      </c>
      <c r="D6712">
        <v>0</v>
      </c>
      <c r="E6712" s="7">
        <v>46454</v>
      </c>
    </row>
    <row r="6713" spans="2:5" hidden="1" x14ac:dyDescent="0.25">
      <c r="B6713" t="s">
        <v>5423</v>
      </c>
      <c r="C6713" t="s">
        <v>5424</v>
      </c>
      <c r="D6713">
        <v>0</v>
      </c>
      <c r="E6713" s="7">
        <v>46461</v>
      </c>
    </row>
    <row r="6714" spans="2:5" hidden="1" x14ac:dyDescent="0.25">
      <c r="B6714" t="s">
        <v>5423</v>
      </c>
      <c r="C6714" t="s">
        <v>5424</v>
      </c>
      <c r="D6714">
        <v>0</v>
      </c>
      <c r="E6714" s="7" t="s">
        <v>30</v>
      </c>
    </row>
    <row r="6715" spans="2:5" hidden="1" x14ac:dyDescent="0.25">
      <c r="B6715" t="s">
        <v>5423</v>
      </c>
      <c r="C6715" t="s">
        <v>5424</v>
      </c>
      <c r="D6715">
        <v>0</v>
      </c>
      <c r="E6715" s="7">
        <v>46329</v>
      </c>
    </row>
    <row r="6716" spans="2:5" hidden="1" x14ac:dyDescent="0.25">
      <c r="B6716" t="s">
        <v>5423</v>
      </c>
      <c r="C6716" t="s">
        <v>5424</v>
      </c>
      <c r="D6716">
        <v>0</v>
      </c>
      <c r="E6716" s="7">
        <v>46077</v>
      </c>
    </row>
    <row r="6717" spans="2:5" hidden="1" x14ac:dyDescent="0.25">
      <c r="B6717" t="s">
        <v>5423</v>
      </c>
      <c r="C6717" t="s">
        <v>5424</v>
      </c>
      <c r="D6717">
        <v>0</v>
      </c>
      <c r="E6717" s="7">
        <v>46076</v>
      </c>
    </row>
    <row r="6718" spans="2:5" hidden="1" x14ac:dyDescent="0.25">
      <c r="B6718" t="s">
        <v>5423</v>
      </c>
      <c r="C6718" t="s">
        <v>5424</v>
      </c>
      <c r="D6718">
        <v>0</v>
      </c>
      <c r="E6718" s="7">
        <v>46266</v>
      </c>
    </row>
    <row r="6719" spans="2:5" hidden="1" x14ac:dyDescent="0.25">
      <c r="B6719" t="s">
        <v>5423</v>
      </c>
      <c r="C6719" t="s">
        <v>5424</v>
      </c>
      <c r="D6719">
        <v>0</v>
      </c>
      <c r="E6719" s="7">
        <v>46266</v>
      </c>
    </row>
    <row r="6720" spans="2:5" hidden="1" x14ac:dyDescent="0.25">
      <c r="B6720" t="s">
        <v>5423</v>
      </c>
      <c r="C6720" t="s">
        <v>5424</v>
      </c>
      <c r="D6720">
        <v>0</v>
      </c>
      <c r="E6720" s="7">
        <v>46266</v>
      </c>
    </row>
    <row r="6721" spans="2:5" hidden="1" x14ac:dyDescent="0.25">
      <c r="B6721" t="s">
        <v>5423</v>
      </c>
      <c r="C6721" t="s">
        <v>5424</v>
      </c>
      <c r="D6721">
        <v>0</v>
      </c>
      <c r="E6721" s="7">
        <v>46276</v>
      </c>
    </row>
    <row r="6722" spans="2:5" hidden="1" x14ac:dyDescent="0.25">
      <c r="B6722" t="s">
        <v>5423</v>
      </c>
      <c r="C6722" t="s">
        <v>5424</v>
      </c>
      <c r="D6722">
        <v>0</v>
      </c>
      <c r="E6722" s="7">
        <v>46300</v>
      </c>
    </row>
    <row r="6723" spans="2:5" hidden="1" x14ac:dyDescent="0.25">
      <c r="B6723" t="s">
        <v>5423</v>
      </c>
      <c r="C6723" t="s">
        <v>5424</v>
      </c>
      <c r="D6723">
        <v>0</v>
      </c>
      <c r="E6723" s="7">
        <v>46329</v>
      </c>
    </row>
    <row r="6724" spans="2:5" hidden="1" x14ac:dyDescent="0.25">
      <c r="B6724" t="s">
        <v>5423</v>
      </c>
      <c r="C6724" t="s">
        <v>5424</v>
      </c>
      <c r="D6724">
        <v>0</v>
      </c>
      <c r="E6724" s="7">
        <v>46415</v>
      </c>
    </row>
    <row r="6725" spans="2:5" hidden="1" x14ac:dyDescent="0.25">
      <c r="B6725" t="s">
        <v>5423</v>
      </c>
      <c r="C6725" t="s">
        <v>5424</v>
      </c>
      <c r="D6725">
        <v>0</v>
      </c>
      <c r="E6725" s="7">
        <v>46417</v>
      </c>
    </row>
    <row r="6726" spans="2:5" hidden="1" x14ac:dyDescent="0.25">
      <c r="B6726" t="s">
        <v>5423</v>
      </c>
      <c r="C6726" t="s">
        <v>5424</v>
      </c>
      <c r="D6726">
        <v>0</v>
      </c>
      <c r="E6726" s="7">
        <v>46454</v>
      </c>
    </row>
    <row r="6727" spans="2:5" hidden="1" x14ac:dyDescent="0.25">
      <c r="B6727" t="s">
        <v>5423</v>
      </c>
      <c r="C6727" t="s">
        <v>5424</v>
      </c>
      <c r="D6727">
        <v>0</v>
      </c>
      <c r="E6727" s="7">
        <v>46454</v>
      </c>
    </row>
    <row r="6728" spans="2:5" hidden="1" x14ac:dyDescent="0.25">
      <c r="B6728" t="s">
        <v>5423</v>
      </c>
      <c r="C6728" t="s">
        <v>5424</v>
      </c>
      <c r="D6728">
        <v>0</v>
      </c>
      <c r="E6728" s="7">
        <v>46461</v>
      </c>
    </row>
    <row r="6729" spans="2:5" hidden="1" x14ac:dyDescent="0.25">
      <c r="B6729" t="s">
        <v>5426</v>
      </c>
      <c r="C6729" t="s">
        <v>5427</v>
      </c>
      <c r="D6729">
        <v>244</v>
      </c>
      <c r="E6729" s="7">
        <v>46214</v>
      </c>
    </row>
    <row r="6730" spans="2:5" hidden="1" x14ac:dyDescent="0.25">
      <c r="B6730" t="s">
        <v>5426</v>
      </c>
      <c r="C6730" t="s">
        <v>5427</v>
      </c>
      <c r="D6730">
        <v>0</v>
      </c>
      <c r="E6730" s="7">
        <v>46029</v>
      </c>
    </row>
    <row r="6731" spans="2:5" hidden="1" x14ac:dyDescent="0.25">
      <c r="B6731" t="s">
        <v>5426</v>
      </c>
      <c r="C6731" t="s">
        <v>5427</v>
      </c>
      <c r="D6731">
        <v>0</v>
      </c>
      <c r="E6731" s="7">
        <v>46094</v>
      </c>
    </row>
    <row r="6732" spans="2:5" hidden="1" x14ac:dyDescent="0.25">
      <c r="B6732" t="s">
        <v>5426</v>
      </c>
      <c r="C6732" t="s">
        <v>5427</v>
      </c>
      <c r="D6732">
        <v>0</v>
      </c>
      <c r="E6732" s="7">
        <v>46121</v>
      </c>
    </row>
    <row r="6733" spans="2:5" hidden="1" x14ac:dyDescent="0.25">
      <c r="B6733" t="s">
        <v>5426</v>
      </c>
      <c r="C6733" t="s">
        <v>5427</v>
      </c>
      <c r="D6733">
        <v>0</v>
      </c>
      <c r="E6733" s="7">
        <v>46108</v>
      </c>
    </row>
    <row r="6734" spans="2:5" hidden="1" x14ac:dyDescent="0.25">
      <c r="B6734" t="s">
        <v>5426</v>
      </c>
      <c r="C6734" t="s">
        <v>5427</v>
      </c>
      <c r="D6734">
        <v>0</v>
      </c>
      <c r="E6734" s="7">
        <v>46148</v>
      </c>
    </row>
    <row r="6735" spans="2:5" hidden="1" x14ac:dyDescent="0.25">
      <c r="B6735" t="s">
        <v>5426</v>
      </c>
      <c r="C6735" t="s">
        <v>5427</v>
      </c>
      <c r="D6735">
        <v>0</v>
      </c>
      <c r="E6735" s="7">
        <v>46147</v>
      </c>
    </row>
    <row r="6736" spans="2:5" hidden="1" x14ac:dyDescent="0.25">
      <c r="B6736" t="s">
        <v>5426</v>
      </c>
      <c r="C6736" t="s">
        <v>5427</v>
      </c>
      <c r="D6736">
        <v>0</v>
      </c>
      <c r="E6736" s="7">
        <v>46151</v>
      </c>
    </row>
    <row r="6737" spans="2:5" hidden="1" x14ac:dyDescent="0.25">
      <c r="B6737" t="s">
        <v>5426</v>
      </c>
      <c r="C6737" t="s">
        <v>5427</v>
      </c>
      <c r="D6737">
        <v>0</v>
      </c>
      <c r="E6737" s="7">
        <v>46213</v>
      </c>
    </row>
    <row r="6738" spans="2:5" hidden="1" x14ac:dyDescent="0.25">
      <c r="B6738" t="s">
        <v>5426</v>
      </c>
      <c r="C6738" t="s">
        <v>5427</v>
      </c>
      <c r="D6738">
        <v>0</v>
      </c>
      <c r="E6738" s="7">
        <v>46213</v>
      </c>
    </row>
    <row r="6739" spans="2:5" hidden="1" x14ac:dyDescent="0.25">
      <c r="B6739" t="s">
        <v>5426</v>
      </c>
      <c r="C6739" t="s">
        <v>5427</v>
      </c>
      <c r="D6739">
        <v>0</v>
      </c>
      <c r="E6739" s="7">
        <v>46203</v>
      </c>
    </row>
    <row r="6740" spans="2:5" hidden="1" x14ac:dyDescent="0.25">
      <c r="B6740" t="s">
        <v>5426</v>
      </c>
      <c r="C6740" t="s">
        <v>5427</v>
      </c>
      <c r="D6740">
        <v>0</v>
      </c>
      <c r="E6740" s="7">
        <v>46226</v>
      </c>
    </row>
    <row r="6741" spans="2:5" hidden="1" x14ac:dyDescent="0.25">
      <c r="B6741" t="s">
        <v>5426</v>
      </c>
      <c r="C6741" t="s">
        <v>5427</v>
      </c>
      <c r="D6741">
        <v>0</v>
      </c>
      <c r="E6741" s="7">
        <v>46226</v>
      </c>
    </row>
    <row r="6742" spans="2:5" hidden="1" x14ac:dyDescent="0.25">
      <c r="B6742" t="s">
        <v>5426</v>
      </c>
      <c r="C6742" t="s">
        <v>5427</v>
      </c>
      <c r="D6742">
        <v>0</v>
      </c>
      <c r="E6742" s="7">
        <v>46214</v>
      </c>
    </row>
    <row r="6743" spans="2:5" hidden="1" x14ac:dyDescent="0.25">
      <c r="B6743" t="s">
        <v>5426</v>
      </c>
      <c r="C6743" t="s">
        <v>5427</v>
      </c>
      <c r="D6743">
        <v>0</v>
      </c>
      <c r="E6743" s="7">
        <v>46229</v>
      </c>
    </row>
    <row r="6744" spans="2:5" hidden="1" x14ac:dyDescent="0.25">
      <c r="B6744" t="s">
        <v>5426</v>
      </c>
      <c r="C6744" t="s">
        <v>5427</v>
      </c>
      <c r="D6744">
        <v>0</v>
      </c>
      <c r="E6744" s="7">
        <v>46263</v>
      </c>
    </row>
    <row r="6745" spans="2:5" hidden="1" x14ac:dyDescent="0.25">
      <c r="B6745" t="s">
        <v>5426</v>
      </c>
      <c r="C6745" t="s">
        <v>5427</v>
      </c>
      <c r="D6745">
        <v>0</v>
      </c>
      <c r="E6745" s="7">
        <v>46305</v>
      </c>
    </row>
    <row r="6746" spans="2:5" hidden="1" x14ac:dyDescent="0.25">
      <c r="B6746" t="s">
        <v>5426</v>
      </c>
      <c r="C6746" t="s">
        <v>5427</v>
      </c>
      <c r="D6746">
        <v>0</v>
      </c>
      <c r="E6746" s="7">
        <v>46359</v>
      </c>
    </row>
    <row r="6747" spans="2:5" hidden="1" x14ac:dyDescent="0.25">
      <c r="B6747" t="s">
        <v>5426</v>
      </c>
      <c r="C6747" t="s">
        <v>5427</v>
      </c>
      <c r="D6747">
        <v>0</v>
      </c>
      <c r="E6747" s="7">
        <v>46431</v>
      </c>
    </row>
    <row r="6748" spans="2:5" hidden="1" x14ac:dyDescent="0.25">
      <c r="B6748" t="s">
        <v>5426</v>
      </c>
      <c r="C6748" t="s">
        <v>5427</v>
      </c>
      <c r="D6748">
        <v>0</v>
      </c>
      <c r="E6748" s="7">
        <v>46420</v>
      </c>
    </row>
    <row r="6749" spans="2:5" hidden="1" x14ac:dyDescent="0.25">
      <c r="B6749" t="s">
        <v>5426</v>
      </c>
      <c r="C6749" t="s">
        <v>5427</v>
      </c>
      <c r="D6749">
        <v>0</v>
      </c>
      <c r="E6749" s="7">
        <v>45966</v>
      </c>
    </row>
    <row r="6750" spans="2:5" hidden="1" x14ac:dyDescent="0.25">
      <c r="B6750" t="s">
        <v>5426</v>
      </c>
      <c r="C6750" t="s">
        <v>5427</v>
      </c>
      <c r="D6750">
        <v>0</v>
      </c>
      <c r="E6750" s="7">
        <v>45962</v>
      </c>
    </row>
    <row r="6751" spans="2:5" hidden="1" x14ac:dyDescent="0.25">
      <c r="B6751" t="s">
        <v>5426</v>
      </c>
      <c r="C6751" t="s">
        <v>5427</v>
      </c>
      <c r="D6751">
        <v>0</v>
      </c>
      <c r="E6751" s="7" t="s">
        <v>30</v>
      </c>
    </row>
    <row r="6752" spans="2:5" hidden="1" x14ac:dyDescent="0.25">
      <c r="B6752" t="s">
        <v>5448</v>
      </c>
      <c r="C6752" t="s">
        <v>5449</v>
      </c>
      <c r="D6752">
        <v>0</v>
      </c>
      <c r="E6752" s="7">
        <v>45966</v>
      </c>
    </row>
    <row r="6753" spans="2:5" hidden="1" x14ac:dyDescent="0.25">
      <c r="B6753" t="s">
        <v>5451</v>
      </c>
      <c r="C6753" t="s">
        <v>5452</v>
      </c>
      <c r="D6753">
        <v>0</v>
      </c>
      <c r="E6753" s="7">
        <v>46105</v>
      </c>
    </row>
    <row r="6754" spans="2:5" hidden="1" x14ac:dyDescent="0.25">
      <c r="B6754" t="s">
        <v>5451</v>
      </c>
      <c r="C6754" t="s">
        <v>5452</v>
      </c>
      <c r="D6754">
        <v>0</v>
      </c>
      <c r="E6754" s="7">
        <v>46130</v>
      </c>
    </row>
    <row r="6755" spans="2:5" hidden="1" x14ac:dyDescent="0.25">
      <c r="B6755" t="s">
        <v>5451</v>
      </c>
      <c r="C6755" t="s">
        <v>5452</v>
      </c>
      <c r="D6755">
        <v>20</v>
      </c>
      <c r="E6755" s="7">
        <v>46170</v>
      </c>
    </row>
    <row r="6756" spans="2:5" hidden="1" x14ac:dyDescent="0.25">
      <c r="B6756" t="s">
        <v>5451</v>
      </c>
      <c r="C6756" t="s">
        <v>5452</v>
      </c>
      <c r="D6756">
        <v>0</v>
      </c>
      <c r="E6756" s="7">
        <v>46095</v>
      </c>
    </row>
    <row r="6757" spans="2:5" hidden="1" x14ac:dyDescent="0.25">
      <c r="B6757" t="s">
        <v>5451</v>
      </c>
      <c r="C6757" t="s">
        <v>5452</v>
      </c>
      <c r="D6757">
        <v>0</v>
      </c>
      <c r="E6757" s="7">
        <v>46095</v>
      </c>
    </row>
    <row r="6758" spans="2:5" hidden="1" x14ac:dyDescent="0.25">
      <c r="B6758" t="s">
        <v>5451</v>
      </c>
      <c r="C6758" t="s">
        <v>5452</v>
      </c>
      <c r="D6758">
        <v>0</v>
      </c>
      <c r="E6758" s="7">
        <v>46107</v>
      </c>
    </row>
    <row r="6759" spans="2:5" hidden="1" x14ac:dyDescent="0.25">
      <c r="B6759" t="s">
        <v>5451</v>
      </c>
      <c r="C6759" t="s">
        <v>5452</v>
      </c>
      <c r="D6759">
        <v>0</v>
      </c>
      <c r="E6759" s="7">
        <v>46105</v>
      </c>
    </row>
    <row r="6760" spans="2:5" hidden="1" x14ac:dyDescent="0.25">
      <c r="B6760" t="s">
        <v>5451</v>
      </c>
      <c r="C6760" t="s">
        <v>5452</v>
      </c>
      <c r="D6760">
        <v>0</v>
      </c>
      <c r="E6760" s="7">
        <v>46105</v>
      </c>
    </row>
    <row r="6761" spans="2:5" hidden="1" x14ac:dyDescent="0.25">
      <c r="B6761" t="s">
        <v>5451</v>
      </c>
      <c r="C6761" t="s">
        <v>5452</v>
      </c>
      <c r="D6761">
        <v>0</v>
      </c>
      <c r="E6761" s="7">
        <v>46130</v>
      </c>
    </row>
    <row r="6762" spans="2:5" hidden="1" x14ac:dyDescent="0.25">
      <c r="B6762" t="s">
        <v>5451</v>
      </c>
      <c r="C6762" t="s">
        <v>5452</v>
      </c>
      <c r="D6762">
        <v>0</v>
      </c>
      <c r="E6762" s="7">
        <v>46170</v>
      </c>
    </row>
    <row r="6763" spans="2:5" hidden="1" x14ac:dyDescent="0.25">
      <c r="B6763" t="s">
        <v>5451</v>
      </c>
      <c r="C6763" t="s">
        <v>5452</v>
      </c>
      <c r="D6763">
        <v>0</v>
      </c>
      <c r="E6763" s="7">
        <v>46168</v>
      </c>
    </row>
    <row r="6764" spans="2:5" hidden="1" x14ac:dyDescent="0.25">
      <c r="B6764" t="s">
        <v>5451</v>
      </c>
      <c r="C6764" t="s">
        <v>5452</v>
      </c>
      <c r="D6764">
        <v>0</v>
      </c>
      <c r="E6764" s="7">
        <v>46162</v>
      </c>
    </row>
    <row r="6765" spans="2:5" hidden="1" x14ac:dyDescent="0.25">
      <c r="B6765" t="s">
        <v>5451</v>
      </c>
      <c r="C6765" t="s">
        <v>5452</v>
      </c>
      <c r="D6765">
        <v>0</v>
      </c>
      <c r="E6765" s="7">
        <v>46162</v>
      </c>
    </row>
    <row r="6766" spans="2:5" hidden="1" x14ac:dyDescent="0.25">
      <c r="B6766" t="s">
        <v>5451</v>
      </c>
      <c r="C6766" t="s">
        <v>5452</v>
      </c>
      <c r="D6766">
        <v>2440</v>
      </c>
      <c r="E6766" s="7">
        <v>46322</v>
      </c>
    </row>
    <row r="6767" spans="2:5" hidden="1" x14ac:dyDescent="0.25">
      <c r="B6767" t="s">
        <v>5451</v>
      </c>
      <c r="C6767" t="s">
        <v>5452</v>
      </c>
      <c r="D6767">
        <v>0</v>
      </c>
      <c r="E6767" s="7" t="s">
        <v>30</v>
      </c>
    </row>
    <row r="6768" spans="2:5" hidden="1" x14ac:dyDescent="0.25">
      <c r="B6768" t="s">
        <v>5463</v>
      </c>
      <c r="C6768" t="s">
        <v>5464</v>
      </c>
      <c r="D6768">
        <v>0</v>
      </c>
      <c r="E6768" s="7">
        <v>46192</v>
      </c>
    </row>
    <row r="6769" spans="2:5" hidden="1" x14ac:dyDescent="0.25">
      <c r="B6769" t="s">
        <v>5463</v>
      </c>
      <c r="C6769" t="s">
        <v>5464</v>
      </c>
      <c r="D6769">
        <v>0</v>
      </c>
      <c r="E6769" s="7">
        <v>46010</v>
      </c>
    </row>
    <row r="6770" spans="2:5" hidden="1" x14ac:dyDescent="0.25">
      <c r="B6770" t="s">
        <v>5463</v>
      </c>
      <c r="C6770" t="s">
        <v>5464</v>
      </c>
      <c r="D6770">
        <v>0</v>
      </c>
      <c r="E6770" s="7">
        <v>46147</v>
      </c>
    </row>
    <row r="6771" spans="2:5" hidden="1" x14ac:dyDescent="0.25">
      <c r="B6771" t="s">
        <v>5463</v>
      </c>
      <c r="C6771" t="s">
        <v>5464</v>
      </c>
      <c r="D6771">
        <v>0</v>
      </c>
      <c r="E6771" s="7">
        <v>46291</v>
      </c>
    </row>
    <row r="6772" spans="2:5" hidden="1" x14ac:dyDescent="0.25">
      <c r="B6772" t="s">
        <v>5463</v>
      </c>
      <c r="C6772" t="s">
        <v>5464</v>
      </c>
      <c r="D6772">
        <v>0</v>
      </c>
      <c r="E6772" s="7" t="s">
        <v>30</v>
      </c>
    </row>
    <row r="6773" spans="2:5" hidden="1" x14ac:dyDescent="0.25">
      <c r="B6773" t="s">
        <v>5463</v>
      </c>
      <c r="C6773" t="s">
        <v>5464</v>
      </c>
      <c r="D6773">
        <v>0</v>
      </c>
      <c r="E6773" s="7">
        <v>46192</v>
      </c>
    </row>
    <row r="6774" spans="2:5" hidden="1" x14ac:dyDescent="0.25">
      <c r="B6774" t="s">
        <v>5463</v>
      </c>
      <c r="C6774" t="s">
        <v>5464</v>
      </c>
      <c r="D6774">
        <v>0</v>
      </c>
      <c r="E6774" s="7">
        <v>46010</v>
      </c>
    </row>
    <row r="6775" spans="2:5" hidden="1" x14ac:dyDescent="0.25">
      <c r="B6775" t="s">
        <v>5463</v>
      </c>
      <c r="C6775" t="s">
        <v>5464</v>
      </c>
      <c r="D6775">
        <v>0</v>
      </c>
      <c r="E6775" s="7">
        <v>46147</v>
      </c>
    </row>
    <row r="6776" spans="2:5" hidden="1" x14ac:dyDescent="0.25">
      <c r="B6776" t="s">
        <v>5463</v>
      </c>
      <c r="C6776" t="s">
        <v>5464</v>
      </c>
      <c r="D6776">
        <v>0</v>
      </c>
      <c r="E6776" s="7">
        <v>46291</v>
      </c>
    </row>
    <row r="6777" spans="2:5" hidden="1" x14ac:dyDescent="0.25">
      <c r="B6777" t="s">
        <v>5463</v>
      </c>
      <c r="C6777" t="s">
        <v>5464</v>
      </c>
      <c r="D6777">
        <v>0</v>
      </c>
      <c r="E6777" s="7" t="s">
        <v>30</v>
      </c>
    </row>
    <row r="6778" spans="2:5" hidden="1" x14ac:dyDescent="0.25">
      <c r="B6778" t="s">
        <v>5463</v>
      </c>
      <c r="C6778" t="s">
        <v>5464</v>
      </c>
      <c r="D6778">
        <v>0</v>
      </c>
      <c r="E6778" s="7">
        <v>46147</v>
      </c>
    </row>
    <row r="6779" spans="2:5" hidden="1" x14ac:dyDescent="0.25">
      <c r="B6779" t="s">
        <v>5467</v>
      </c>
      <c r="C6779" t="s">
        <v>5468</v>
      </c>
      <c r="D6779">
        <v>0</v>
      </c>
      <c r="E6779" s="7">
        <v>46174</v>
      </c>
    </row>
    <row r="6780" spans="2:5" hidden="1" x14ac:dyDescent="0.25">
      <c r="B6780" t="s">
        <v>5467</v>
      </c>
      <c r="C6780" t="s">
        <v>5468</v>
      </c>
      <c r="D6780">
        <v>9</v>
      </c>
      <c r="E6780" s="7">
        <v>46204</v>
      </c>
    </row>
    <row r="6781" spans="2:5" hidden="1" x14ac:dyDescent="0.25">
      <c r="B6781" t="s">
        <v>5467</v>
      </c>
      <c r="C6781" t="s">
        <v>5468</v>
      </c>
      <c r="D6781">
        <v>0</v>
      </c>
      <c r="E6781" s="7">
        <v>46082</v>
      </c>
    </row>
    <row r="6782" spans="2:5" hidden="1" x14ac:dyDescent="0.25">
      <c r="B6782" t="s">
        <v>5467</v>
      </c>
      <c r="C6782" t="s">
        <v>5468</v>
      </c>
      <c r="D6782">
        <v>0</v>
      </c>
      <c r="E6782" s="7">
        <v>46143</v>
      </c>
    </row>
    <row r="6783" spans="2:5" hidden="1" x14ac:dyDescent="0.25">
      <c r="B6783" t="s">
        <v>5467</v>
      </c>
      <c r="C6783" t="s">
        <v>5468</v>
      </c>
      <c r="D6783">
        <v>0</v>
      </c>
      <c r="E6783" s="7">
        <v>46174</v>
      </c>
    </row>
    <row r="6784" spans="2:5" hidden="1" x14ac:dyDescent="0.25">
      <c r="B6784" t="s">
        <v>5467</v>
      </c>
      <c r="C6784" t="s">
        <v>5468</v>
      </c>
      <c r="D6784">
        <v>0</v>
      </c>
      <c r="E6784" s="7">
        <v>46174</v>
      </c>
    </row>
    <row r="6785" spans="2:5" hidden="1" x14ac:dyDescent="0.25">
      <c r="B6785" t="s">
        <v>5467</v>
      </c>
      <c r="C6785" t="s">
        <v>5468</v>
      </c>
      <c r="D6785">
        <v>0</v>
      </c>
      <c r="E6785" s="7">
        <v>46204</v>
      </c>
    </row>
    <row r="6786" spans="2:5" hidden="1" x14ac:dyDescent="0.25">
      <c r="B6786" t="s">
        <v>5467</v>
      </c>
      <c r="C6786" t="s">
        <v>5468</v>
      </c>
      <c r="D6786">
        <v>14</v>
      </c>
      <c r="E6786" s="7">
        <v>46388</v>
      </c>
    </row>
    <row r="6787" spans="2:5" hidden="1" x14ac:dyDescent="0.25">
      <c r="B6787" t="s">
        <v>5467</v>
      </c>
      <c r="C6787" t="s">
        <v>5468</v>
      </c>
      <c r="D6787">
        <v>0</v>
      </c>
      <c r="E6787" s="7">
        <v>46388</v>
      </c>
    </row>
    <row r="6788" spans="2:5" hidden="1" x14ac:dyDescent="0.25">
      <c r="B6788" t="s">
        <v>5467</v>
      </c>
      <c r="C6788" t="s">
        <v>5468</v>
      </c>
      <c r="D6788">
        <v>0</v>
      </c>
      <c r="E6788" s="7">
        <v>46388</v>
      </c>
    </row>
    <row r="6789" spans="2:5" hidden="1" x14ac:dyDescent="0.25">
      <c r="B6789" t="s">
        <v>5467</v>
      </c>
      <c r="C6789" t="s">
        <v>5468</v>
      </c>
      <c r="D6789">
        <v>260</v>
      </c>
      <c r="E6789" s="7">
        <v>46388</v>
      </c>
    </row>
    <row r="6790" spans="2:5" hidden="1" x14ac:dyDescent="0.25">
      <c r="B6790" t="s">
        <v>5467</v>
      </c>
      <c r="C6790" t="s">
        <v>5468</v>
      </c>
      <c r="D6790">
        <v>483</v>
      </c>
      <c r="E6790" s="7">
        <v>46419</v>
      </c>
    </row>
    <row r="6791" spans="2:5" hidden="1" x14ac:dyDescent="0.25">
      <c r="B6791" t="s">
        <v>5467</v>
      </c>
      <c r="C6791" t="s">
        <v>5468</v>
      </c>
      <c r="D6791">
        <v>337</v>
      </c>
      <c r="E6791" s="7">
        <v>46419</v>
      </c>
    </row>
    <row r="6792" spans="2:5" hidden="1" x14ac:dyDescent="0.25">
      <c r="B6792" t="s">
        <v>5467</v>
      </c>
      <c r="C6792" t="s">
        <v>5468</v>
      </c>
      <c r="D6792">
        <v>918</v>
      </c>
      <c r="E6792" s="7">
        <v>46447</v>
      </c>
    </row>
    <row r="6793" spans="2:5" hidden="1" x14ac:dyDescent="0.25">
      <c r="B6793" t="s">
        <v>5467</v>
      </c>
      <c r="C6793" t="s">
        <v>5468</v>
      </c>
      <c r="D6793">
        <v>1082</v>
      </c>
      <c r="E6793" s="7">
        <v>46447</v>
      </c>
    </row>
    <row r="6794" spans="2:5" hidden="1" x14ac:dyDescent="0.25">
      <c r="B6794" t="s">
        <v>5467</v>
      </c>
      <c r="C6794" t="s">
        <v>5468</v>
      </c>
      <c r="D6794">
        <v>0</v>
      </c>
      <c r="E6794" s="7" t="s">
        <v>30</v>
      </c>
    </row>
    <row r="6795" spans="2:5" hidden="1" x14ac:dyDescent="0.25">
      <c r="B6795" t="s">
        <v>5470</v>
      </c>
      <c r="C6795" t="s">
        <v>5471</v>
      </c>
      <c r="D6795">
        <v>27</v>
      </c>
      <c r="E6795" s="7" t="s">
        <v>30</v>
      </c>
    </row>
    <row r="6796" spans="2:5" hidden="1" x14ac:dyDescent="0.25">
      <c r="B6796" t="s">
        <v>5472</v>
      </c>
      <c r="C6796" t="s">
        <v>5473</v>
      </c>
      <c r="D6796">
        <v>201</v>
      </c>
      <c r="E6796" s="7" t="s">
        <v>30</v>
      </c>
    </row>
    <row r="6797" spans="2:5" hidden="1" x14ac:dyDescent="0.25">
      <c r="B6797" t="s">
        <v>5475</v>
      </c>
      <c r="C6797" t="s">
        <v>5476</v>
      </c>
      <c r="D6797">
        <v>36</v>
      </c>
      <c r="E6797" s="7" t="s">
        <v>30</v>
      </c>
    </row>
    <row r="6798" spans="2:5" hidden="1" x14ac:dyDescent="0.25">
      <c r="B6798" t="s">
        <v>5477</v>
      </c>
      <c r="C6798" t="s">
        <v>5478</v>
      </c>
      <c r="D6798">
        <v>70</v>
      </c>
      <c r="E6798" s="7" t="s">
        <v>30</v>
      </c>
    </row>
    <row r="6799" spans="2:5" hidden="1" x14ac:dyDescent="0.25">
      <c r="B6799" t="s">
        <v>5479</v>
      </c>
      <c r="C6799" t="s">
        <v>13819</v>
      </c>
      <c r="D6799">
        <v>0</v>
      </c>
      <c r="E6799" s="7">
        <v>46266</v>
      </c>
    </row>
    <row r="6800" spans="2:5" hidden="1" x14ac:dyDescent="0.25">
      <c r="B6800" t="s">
        <v>5479</v>
      </c>
      <c r="C6800" t="s">
        <v>13819</v>
      </c>
      <c r="D6800">
        <v>0</v>
      </c>
      <c r="E6800" s="7">
        <v>46508</v>
      </c>
    </row>
    <row r="6801" spans="2:5" hidden="1" x14ac:dyDescent="0.25">
      <c r="B6801" t="s">
        <v>5479</v>
      </c>
      <c r="C6801" t="s">
        <v>13819</v>
      </c>
      <c r="D6801">
        <v>0</v>
      </c>
      <c r="E6801" s="7">
        <v>46874</v>
      </c>
    </row>
    <row r="6802" spans="2:5" hidden="1" x14ac:dyDescent="0.25">
      <c r="B6802" t="s">
        <v>5479</v>
      </c>
      <c r="C6802" t="s">
        <v>13819</v>
      </c>
      <c r="D6802">
        <v>0</v>
      </c>
      <c r="E6802" s="7">
        <v>46874</v>
      </c>
    </row>
    <row r="6803" spans="2:5" hidden="1" x14ac:dyDescent="0.25">
      <c r="B6803" t="s">
        <v>5479</v>
      </c>
      <c r="C6803" t="s">
        <v>13819</v>
      </c>
      <c r="D6803">
        <v>0</v>
      </c>
      <c r="E6803" s="7">
        <v>46935</v>
      </c>
    </row>
    <row r="6804" spans="2:5" hidden="1" x14ac:dyDescent="0.25">
      <c r="B6804" t="s">
        <v>5482</v>
      </c>
      <c r="C6804" t="s">
        <v>13820</v>
      </c>
      <c r="D6804">
        <v>15</v>
      </c>
      <c r="E6804" s="7">
        <v>46296</v>
      </c>
    </row>
    <row r="6805" spans="2:5" hidden="1" x14ac:dyDescent="0.25">
      <c r="B6805" t="s">
        <v>5482</v>
      </c>
      <c r="C6805" t="s">
        <v>13820</v>
      </c>
      <c r="D6805">
        <v>0</v>
      </c>
      <c r="E6805" s="7">
        <v>46631</v>
      </c>
    </row>
    <row r="6806" spans="2:5" hidden="1" x14ac:dyDescent="0.25">
      <c r="B6806" t="s">
        <v>5482</v>
      </c>
      <c r="C6806" t="s">
        <v>13820</v>
      </c>
      <c r="D6806">
        <v>0</v>
      </c>
      <c r="E6806" s="7">
        <v>46508</v>
      </c>
    </row>
    <row r="6807" spans="2:5" hidden="1" x14ac:dyDescent="0.25">
      <c r="B6807" t="s">
        <v>5482</v>
      </c>
      <c r="C6807" t="s">
        <v>13820</v>
      </c>
      <c r="D6807">
        <v>183</v>
      </c>
      <c r="E6807" s="7">
        <v>46935</v>
      </c>
    </row>
    <row r="6808" spans="2:5" hidden="1" x14ac:dyDescent="0.25">
      <c r="B6808" t="s">
        <v>5485</v>
      </c>
      <c r="C6808" t="s">
        <v>5486</v>
      </c>
      <c r="D6808">
        <v>550</v>
      </c>
      <c r="E6808" s="7">
        <v>46935</v>
      </c>
    </row>
    <row r="6809" spans="2:5" hidden="1" x14ac:dyDescent="0.25">
      <c r="B6809" t="s">
        <v>5488</v>
      </c>
      <c r="C6809" t="s">
        <v>13821</v>
      </c>
      <c r="D6809">
        <v>200</v>
      </c>
      <c r="E6809" s="7">
        <v>47818</v>
      </c>
    </row>
    <row r="6810" spans="2:5" hidden="1" x14ac:dyDescent="0.25">
      <c r="B6810" t="s">
        <v>5492</v>
      </c>
      <c r="C6810" t="s">
        <v>13822</v>
      </c>
      <c r="D6810">
        <v>0</v>
      </c>
      <c r="E6810" s="7">
        <v>48000</v>
      </c>
    </row>
    <row r="6811" spans="2:5" hidden="1" x14ac:dyDescent="0.25">
      <c r="B6811" t="s">
        <v>5495</v>
      </c>
      <c r="C6811" t="s">
        <v>13823</v>
      </c>
      <c r="D6811">
        <v>60</v>
      </c>
      <c r="E6811" s="7">
        <v>47880</v>
      </c>
    </row>
    <row r="6812" spans="2:5" hidden="1" x14ac:dyDescent="0.25">
      <c r="B6812" t="s">
        <v>5498</v>
      </c>
      <c r="C6812" t="s">
        <v>5499</v>
      </c>
      <c r="D6812">
        <v>0</v>
      </c>
      <c r="E6812" s="7">
        <v>47027</v>
      </c>
    </row>
    <row r="6813" spans="2:5" hidden="1" x14ac:dyDescent="0.25">
      <c r="B6813" t="s">
        <v>5498</v>
      </c>
      <c r="C6813" t="s">
        <v>5499</v>
      </c>
      <c r="D6813">
        <v>0</v>
      </c>
      <c r="E6813" s="7">
        <v>46539</v>
      </c>
    </row>
    <row r="6814" spans="2:5" hidden="1" x14ac:dyDescent="0.25">
      <c r="B6814" t="s">
        <v>5501</v>
      </c>
      <c r="C6814" t="s">
        <v>5502</v>
      </c>
      <c r="D6814">
        <v>0</v>
      </c>
      <c r="E6814" s="7">
        <v>46935</v>
      </c>
    </row>
    <row r="6815" spans="2:5" hidden="1" x14ac:dyDescent="0.25">
      <c r="B6815" t="s">
        <v>5504</v>
      </c>
      <c r="C6815" t="s">
        <v>5505</v>
      </c>
      <c r="D6815">
        <v>0</v>
      </c>
      <c r="E6815" s="7">
        <v>46060</v>
      </c>
    </row>
    <row r="6816" spans="2:5" hidden="1" x14ac:dyDescent="0.25">
      <c r="B6816" t="s">
        <v>5504</v>
      </c>
      <c r="C6816" t="s">
        <v>5505</v>
      </c>
      <c r="D6816">
        <v>0</v>
      </c>
      <c r="E6816" s="7">
        <v>46060</v>
      </c>
    </row>
    <row r="6817" spans="2:5" hidden="1" x14ac:dyDescent="0.25">
      <c r="B6817" t="s">
        <v>5504</v>
      </c>
      <c r="C6817" t="s">
        <v>5505</v>
      </c>
      <c r="D6817">
        <v>0</v>
      </c>
      <c r="E6817" s="7">
        <v>46081</v>
      </c>
    </row>
    <row r="6818" spans="2:5" hidden="1" x14ac:dyDescent="0.25">
      <c r="B6818" t="s">
        <v>5511</v>
      </c>
      <c r="C6818" t="s">
        <v>5512</v>
      </c>
      <c r="D6818">
        <v>0</v>
      </c>
      <c r="E6818" s="7">
        <v>46235</v>
      </c>
    </row>
    <row r="6819" spans="2:5" hidden="1" x14ac:dyDescent="0.25">
      <c r="B6819" t="s">
        <v>5511</v>
      </c>
      <c r="C6819" t="s">
        <v>5512</v>
      </c>
      <c r="D6819">
        <v>0</v>
      </c>
      <c r="E6819" s="7">
        <v>46266</v>
      </c>
    </row>
    <row r="6820" spans="2:5" hidden="1" x14ac:dyDescent="0.25">
      <c r="B6820" t="s">
        <v>5511</v>
      </c>
      <c r="C6820" t="s">
        <v>5512</v>
      </c>
      <c r="D6820">
        <v>0</v>
      </c>
      <c r="E6820" s="7">
        <v>46266</v>
      </c>
    </row>
    <row r="6821" spans="2:5" hidden="1" x14ac:dyDescent="0.25">
      <c r="B6821" t="s">
        <v>5511</v>
      </c>
      <c r="C6821" t="s">
        <v>5512</v>
      </c>
      <c r="D6821">
        <v>0</v>
      </c>
      <c r="E6821" s="7">
        <v>46296</v>
      </c>
    </row>
    <row r="6822" spans="2:5" hidden="1" x14ac:dyDescent="0.25">
      <c r="B6822" t="s">
        <v>5511</v>
      </c>
      <c r="C6822" t="s">
        <v>5512</v>
      </c>
      <c r="D6822">
        <v>0</v>
      </c>
      <c r="E6822" s="7">
        <v>46285</v>
      </c>
    </row>
    <row r="6823" spans="2:5" hidden="1" x14ac:dyDescent="0.25">
      <c r="B6823" t="s">
        <v>5511</v>
      </c>
      <c r="C6823" t="s">
        <v>5512</v>
      </c>
      <c r="D6823">
        <v>0</v>
      </c>
      <c r="E6823" s="7">
        <v>46306</v>
      </c>
    </row>
    <row r="6824" spans="2:5" hidden="1" x14ac:dyDescent="0.25">
      <c r="B6824" t="s">
        <v>5511</v>
      </c>
      <c r="C6824" t="s">
        <v>5512</v>
      </c>
      <c r="D6824">
        <v>0</v>
      </c>
      <c r="E6824" s="7">
        <v>46357</v>
      </c>
    </row>
    <row r="6825" spans="2:5" hidden="1" x14ac:dyDescent="0.25">
      <c r="B6825" t="s">
        <v>5514</v>
      </c>
      <c r="C6825" t="s">
        <v>5515</v>
      </c>
      <c r="D6825">
        <v>0</v>
      </c>
      <c r="E6825" s="7">
        <v>46383</v>
      </c>
    </row>
    <row r="6826" spans="2:5" hidden="1" x14ac:dyDescent="0.25">
      <c r="B6826" t="s">
        <v>5518</v>
      </c>
      <c r="C6826" t="s">
        <v>5519</v>
      </c>
      <c r="D6826">
        <v>0</v>
      </c>
      <c r="E6826" s="7">
        <v>46753</v>
      </c>
    </row>
    <row r="6827" spans="2:5" hidden="1" x14ac:dyDescent="0.25">
      <c r="B6827" t="s">
        <v>5522</v>
      </c>
      <c r="C6827" t="s">
        <v>5523</v>
      </c>
      <c r="D6827">
        <v>240</v>
      </c>
      <c r="E6827" s="7">
        <v>46473</v>
      </c>
    </row>
    <row r="6828" spans="2:5" hidden="1" x14ac:dyDescent="0.25">
      <c r="B6828" t="s">
        <v>5525</v>
      </c>
      <c r="C6828" t="s">
        <v>5526</v>
      </c>
      <c r="D6828">
        <v>0</v>
      </c>
      <c r="E6828" s="7">
        <v>46784</v>
      </c>
    </row>
    <row r="6829" spans="2:5" hidden="1" x14ac:dyDescent="0.25">
      <c r="B6829" t="s">
        <v>5527</v>
      </c>
      <c r="C6829" t="s">
        <v>13824</v>
      </c>
      <c r="D6829">
        <v>0</v>
      </c>
      <c r="E6829" s="7">
        <v>47300</v>
      </c>
    </row>
    <row r="6830" spans="2:5" hidden="1" x14ac:dyDescent="0.25">
      <c r="B6830" t="s">
        <v>5527</v>
      </c>
      <c r="C6830" t="s">
        <v>13824</v>
      </c>
      <c r="D6830">
        <v>0</v>
      </c>
      <c r="E6830" s="7">
        <v>47818</v>
      </c>
    </row>
    <row r="6831" spans="2:5" hidden="1" x14ac:dyDescent="0.25">
      <c r="B6831" t="s">
        <v>5527</v>
      </c>
      <c r="C6831" t="s">
        <v>13824</v>
      </c>
      <c r="D6831">
        <v>0</v>
      </c>
      <c r="E6831" s="7">
        <v>47969</v>
      </c>
    </row>
    <row r="6832" spans="2:5" hidden="1" x14ac:dyDescent="0.25">
      <c r="B6832" t="s">
        <v>5527</v>
      </c>
      <c r="C6832" t="s">
        <v>13824</v>
      </c>
      <c r="D6832">
        <v>0</v>
      </c>
      <c r="E6832" s="7">
        <v>47635</v>
      </c>
    </row>
    <row r="6833" spans="2:5" hidden="1" x14ac:dyDescent="0.25">
      <c r="B6833" t="s">
        <v>5527</v>
      </c>
      <c r="C6833" t="s">
        <v>13824</v>
      </c>
      <c r="D6833">
        <v>10</v>
      </c>
      <c r="E6833" s="7">
        <v>47969</v>
      </c>
    </row>
    <row r="6834" spans="2:5" hidden="1" x14ac:dyDescent="0.25">
      <c r="B6834" t="s">
        <v>5527</v>
      </c>
      <c r="C6834" t="s">
        <v>13824</v>
      </c>
      <c r="D6834">
        <v>0</v>
      </c>
      <c r="E6834" s="7">
        <v>47696</v>
      </c>
    </row>
    <row r="6835" spans="2:5" hidden="1" x14ac:dyDescent="0.25">
      <c r="B6835" t="s">
        <v>5527</v>
      </c>
      <c r="C6835" t="s">
        <v>13824</v>
      </c>
      <c r="D6835">
        <v>0</v>
      </c>
      <c r="E6835" s="7">
        <v>47543</v>
      </c>
    </row>
    <row r="6836" spans="2:5" hidden="1" x14ac:dyDescent="0.25">
      <c r="B6836" t="s">
        <v>5527</v>
      </c>
      <c r="C6836" t="s">
        <v>13824</v>
      </c>
      <c r="D6836">
        <v>0</v>
      </c>
      <c r="E6836" s="7">
        <v>47300</v>
      </c>
    </row>
    <row r="6837" spans="2:5" hidden="1" x14ac:dyDescent="0.25">
      <c r="B6837" t="s">
        <v>5527</v>
      </c>
      <c r="C6837" t="s">
        <v>13824</v>
      </c>
      <c r="D6837">
        <v>0</v>
      </c>
      <c r="E6837" s="7">
        <v>47543</v>
      </c>
    </row>
    <row r="6838" spans="2:5" hidden="1" x14ac:dyDescent="0.25">
      <c r="B6838" t="s">
        <v>5527</v>
      </c>
      <c r="C6838" t="s">
        <v>13824</v>
      </c>
      <c r="D6838">
        <v>0</v>
      </c>
      <c r="E6838" s="7">
        <v>47331</v>
      </c>
    </row>
    <row r="6839" spans="2:5" hidden="1" x14ac:dyDescent="0.25">
      <c r="B6839" t="s">
        <v>5527</v>
      </c>
      <c r="C6839" t="s">
        <v>13824</v>
      </c>
      <c r="D6839">
        <v>0</v>
      </c>
      <c r="E6839" s="7">
        <v>47543</v>
      </c>
    </row>
    <row r="6840" spans="2:5" hidden="1" x14ac:dyDescent="0.25">
      <c r="B6840" t="s">
        <v>5527</v>
      </c>
      <c r="C6840" t="s">
        <v>13824</v>
      </c>
      <c r="D6840">
        <v>0</v>
      </c>
      <c r="E6840" s="7">
        <v>48000</v>
      </c>
    </row>
    <row r="6841" spans="2:5" hidden="1" x14ac:dyDescent="0.25">
      <c r="B6841" t="s">
        <v>5527</v>
      </c>
      <c r="C6841" t="s">
        <v>13824</v>
      </c>
      <c r="D6841">
        <v>0</v>
      </c>
      <c r="E6841" s="7">
        <v>47543</v>
      </c>
    </row>
    <row r="6842" spans="2:5" hidden="1" x14ac:dyDescent="0.25">
      <c r="B6842" t="s">
        <v>5527</v>
      </c>
      <c r="C6842" t="s">
        <v>13824</v>
      </c>
      <c r="D6842">
        <v>0</v>
      </c>
      <c r="E6842" s="7">
        <v>47543</v>
      </c>
    </row>
    <row r="6843" spans="2:5" hidden="1" x14ac:dyDescent="0.25">
      <c r="B6843" t="s">
        <v>5527</v>
      </c>
      <c r="C6843" t="s">
        <v>13824</v>
      </c>
      <c r="D6843">
        <v>0</v>
      </c>
      <c r="E6843" s="7">
        <v>47939</v>
      </c>
    </row>
    <row r="6844" spans="2:5" hidden="1" x14ac:dyDescent="0.25">
      <c r="B6844" t="s">
        <v>5527</v>
      </c>
      <c r="C6844" t="s">
        <v>13824</v>
      </c>
      <c r="D6844">
        <v>0</v>
      </c>
      <c r="E6844" s="7">
        <v>47757</v>
      </c>
    </row>
    <row r="6845" spans="2:5" hidden="1" x14ac:dyDescent="0.25">
      <c r="B6845" t="s">
        <v>5527</v>
      </c>
      <c r="C6845" t="s">
        <v>13824</v>
      </c>
      <c r="D6845">
        <v>0</v>
      </c>
      <c r="E6845" s="7">
        <v>47604</v>
      </c>
    </row>
    <row r="6846" spans="2:5" hidden="1" x14ac:dyDescent="0.25">
      <c r="B6846" t="s">
        <v>5527</v>
      </c>
      <c r="C6846" t="s">
        <v>13824</v>
      </c>
      <c r="D6846">
        <v>0</v>
      </c>
      <c r="E6846" s="7">
        <v>47665</v>
      </c>
    </row>
    <row r="6847" spans="2:5" hidden="1" x14ac:dyDescent="0.25">
      <c r="B6847" t="s">
        <v>5527</v>
      </c>
      <c r="C6847" t="s">
        <v>13824</v>
      </c>
      <c r="D6847">
        <v>0</v>
      </c>
      <c r="E6847" s="7" t="s">
        <v>30</v>
      </c>
    </row>
    <row r="6848" spans="2:5" hidden="1" x14ac:dyDescent="0.25">
      <c r="B6848" t="s">
        <v>5527</v>
      </c>
      <c r="C6848" t="s">
        <v>13824</v>
      </c>
      <c r="D6848">
        <v>0</v>
      </c>
      <c r="E6848" s="7">
        <v>47696</v>
      </c>
    </row>
    <row r="6849" spans="2:5" hidden="1" x14ac:dyDescent="0.25">
      <c r="B6849" t="s">
        <v>5546</v>
      </c>
      <c r="C6849" t="s">
        <v>13825</v>
      </c>
      <c r="D6849">
        <v>1760</v>
      </c>
      <c r="E6849" s="7">
        <v>47818</v>
      </c>
    </row>
    <row r="6850" spans="2:5" hidden="1" x14ac:dyDescent="0.25">
      <c r="B6850" t="s">
        <v>5546</v>
      </c>
      <c r="C6850" t="s">
        <v>13825</v>
      </c>
      <c r="D6850">
        <v>0</v>
      </c>
      <c r="E6850" s="7">
        <v>47635</v>
      </c>
    </row>
    <row r="6851" spans="2:5" hidden="1" x14ac:dyDescent="0.25">
      <c r="B6851" t="s">
        <v>5546</v>
      </c>
      <c r="C6851" t="s">
        <v>13825</v>
      </c>
      <c r="D6851">
        <v>0</v>
      </c>
      <c r="E6851" s="7">
        <v>47300</v>
      </c>
    </row>
    <row r="6852" spans="2:5" hidden="1" x14ac:dyDescent="0.25">
      <c r="B6852" t="s">
        <v>5546</v>
      </c>
      <c r="C6852" t="s">
        <v>13825</v>
      </c>
      <c r="D6852">
        <v>23</v>
      </c>
      <c r="E6852" s="7">
        <v>47635</v>
      </c>
    </row>
    <row r="6853" spans="2:5" hidden="1" x14ac:dyDescent="0.25">
      <c r="B6853" t="s">
        <v>5546</v>
      </c>
      <c r="C6853" t="s">
        <v>13825</v>
      </c>
      <c r="D6853">
        <v>0</v>
      </c>
      <c r="E6853" s="7">
        <v>47543</v>
      </c>
    </row>
    <row r="6854" spans="2:5" hidden="1" x14ac:dyDescent="0.25">
      <c r="B6854" t="s">
        <v>5546</v>
      </c>
      <c r="C6854" t="s">
        <v>13825</v>
      </c>
      <c r="D6854">
        <v>0</v>
      </c>
      <c r="E6854" s="7">
        <v>47635</v>
      </c>
    </row>
    <row r="6855" spans="2:5" hidden="1" x14ac:dyDescent="0.25">
      <c r="B6855" t="s">
        <v>5546</v>
      </c>
      <c r="C6855" t="s">
        <v>13825</v>
      </c>
      <c r="D6855">
        <v>0</v>
      </c>
      <c r="E6855" s="7">
        <v>47543</v>
      </c>
    </row>
    <row r="6856" spans="2:5" hidden="1" x14ac:dyDescent="0.25">
      <c r="B6856" t="s">
        <v>5546</v>
      </c>
      <c r="C6856" t="s">
        <v>13825</v>
      </c>
      <c r="D6856">
        <v>0</v>
      </c>
      <c r="E6856" s="7">
        <v>47484</v>
      </c>
    </row>
    <row r="6857" spans="2:5" hidden="1" x14ac:dyDescent="0.25">
      <c r="B6857" t="s">
        <v>5546</v>
      </c>
      <c r="C6857" t="s">
        <v>13825</v>
      </c>
      <c r="D6857">
        <v>2520</v>
      </c>
      <c r="E6857" s="7">
        <v>47939</v>
      </c>
    </row>
    <row r="6858" spans="2:5" hidden="1" x14ac:dyDescent="0.25">
      <c r="B6858" t="s">
        <v>5546</v>
      </c>
      <c r="C6858" t="s">
        <v>13825</v>
      </c>
      <c r="D6858">
        <v>3400</v>
      </c>
      <c r="E6858" s="7">
        <v>47939</v>
      </c>
    </row>
    <row r="6859" spans="2:5" hidden="1" x14ac:dyDescent="0.25">
      <c r="B6859" t="s">
        <v>5546</v>
      </c>
      <c r="C6859" t="s">
        <v>13825</v>
      </c>
      <c r="D6859">
        <v>0</v>
      </c>
      <c r="E6859" s="7">
        <v>47239</v>
      </c>
    </row>
    <row r="6860" spans="2:5" hidden="1" x14ac:dyDescent="0.25">
      <c r="B6860" t="s">
        <v>5546</v>
      </c>
      <c r="C6860" t="s">
        <v>13825</v>
      </c>
      <c r="D6860">
        <v>0</v>
      </c>
      <c r="E6860" s="7">
        <v>47543</v>
      </c>
    </row>
    <row r="6861" spans="2:5" hidden="1" x14ac:dyDescent="0.25">
      <c r="B6861" t="s">
        <v>5546</v>
      </c>
      <c r="C6861" t="s">
        <v>13825</v>
      </c>
      <c r="D6861">
        <v>0</v>
      </c>
      <c r="E6861" s="7">
        <v>47484</v>
      </c>
    </row>
    <row r="6862" spans="2:5" hidden="1" x14ac:dyDescent="0.25">
      <c r="B6862" t="s">
        <v>5546</v>
      </c>
      <c r="C6862" t="s">
        <v>13825</v>
      </c>
      <c r="D6862">
        <v>0</v>
      </c>
      <c r="E6862" s="7">
        <v>47453</v>
      </c>
    </row>
    <row r="6863" spans="2:5" hidden="1" x14ac:dyDescent="0.25">
      <c r="B6863" t="s">
        <v>5546</v>
      </c>
      <c r="C6863" t="s">
        <v>13825</v>
      </c>
      <c r="D6863">
        <v>0</v>
      </c>
      <c r="E6863" s="7">
        <v>47543</v>
      </c>
    </row>
    <row r="6864" spans="2:5" hidden="1" x14ac:dyDescent="0.25">
      <c r="B6864" t="s">
        <v>5546</v>
      </c>
      <c r="C6864" t="s">
        <v>13825</v>
      </c>
      <c r="D6864">
        <v>2</v>
      </c>
      <c r="E6864" s="7">
        <v>47757</v>
      </c>
    </row>
    <row r="6865" spans="2:5" hidden="1" x14ac:dyDescent="0.25">
      <c r="B6865" t="s">
        <v>5546</v>
      </c>
      <c r="C6865" t="s">
        <v>13825</v>
      </c>
      <c r="D6865">
        <v>0</v>
      </c>
      <c r="E6865" s="7">
        <v>47300</v>
      </c>
    </row>
    <row r="6866" spans="2:5" hidden="1" x14ac:dyDescent="0.25">
      <c r="B6866" t="s">
        <v>5546</v>
      </c>
      <c r="C6866" t="s">
        <v>13825</v>
      </c>
      <c r="D6866">
        <v>0</v>
      </c>
      <c r="E6866" s="7">
        <v>47543</v>
      </c>
    </row>
    <row r="6867" spans="2:5" hidden="1" x14ac:dyDescent="0.25">
      <c r="B6867" t="s">
        <v>5546</v>
      </c>
      <c r="C6867" t="s">
        <v>13825</v>
      </c>
      <c r="D6867">
        <v>0</v>
      </c>
      <c r="E6867" s="7">
        <v>47604</v>
      </c>
    </row>
    <row r="6868" spans="2:5" hidden="1" x14ac:dyDescent="0.25">
      <c r="B6868" t="s">
        <v>5546</v>
      </c>
      <c r="C6868" t="s">
        <v>13825</v>
      </c>
      <c r="D6868">
        <v>0</v>
      </c>
      <c r="E6868" s="7">
        <v>47635</v>
      </c>
    </row>
    <row r="6869" spans="2:5" hidden="1" x14ac:dyDescent="0.25">
      <c r="B6869" t="s">
        <v>5546</v>
      </c>
      <c r="C6869" t="s">
        <v>13825</v>
      </c>
      <c r="D6869">
        <v>0</v>
      </c>
      <c r="E6869" s="7">
        <v>47635</v>
      </c>
    </row>
    <row r="6870" spans="2:5" hidden="1" x14ac:dyDescent="0.25">
      <c r="B6870" t="s">
        <v>5546</v>
      </c>
      <c r="C6870" t="s">
        <v>13825</v>
      </c>
      <c r="D6870">
        <v>0</v>
      </c>
      <c r="E6870" s="7">
        <v>47300</v>
      </c>
    </row>
    <row r="6871" spans="2:5" hidden="1" x14ac:dyDescent="0.25">
      <c r="B6871" t="s">
        <v>5565</v>
      </c>
      <c r="C6871" t="s">
        <v>13826</v>
      </c>
      <c r="D6871">
        <v>6500</v>
      </c>
      <c r="E6871" s="7">
        <v>47939</v>
      </c>
    </row>
    <row r="6872" spans="2:5" hidden="1" x14ac:dyDescent="0.25">
      <c r="B6872" t="s">
        <v>5565</v>
      </c>
      <c r="C6872" t="s">
        <v>13826</v>
      </c>
      <c r="D6872">
        <v>0</v>
      </c>
      <c r="E6872" s="7">
        <v>47696</v>
      </c>
    </row>
    <row r="6873" spans="2:5" hidden="1" x14ac:dyDescent="0.25">
      <c r="B6873" t="s">
        <v>5565</v>
      </c>
      <c r="C6873" t="s">
        <v>13826</v>
      </c>
      <c r="D6873">
        <v>0</v>
      </c>
      <c r="E6873" s="7">
        <v>47635</v>
      </c>
    </row>
    <row r="6874" spans="2:5" hidden="1" x14ac:dyDescent="0.25">
      <c r="B6874" t="s">
        <v>5565</v>
      </c>
      <c r="C6874" t="s">
        <v>13826</v>
      </c>
      <c r="D6874">
        <v>0</v>
      </c>
      <c r="E6874" s="7">
        <v>47635</v>
      </c>
    </row>
    <row r="6875" spans="2:5" hidden="1" x14ac:dyDescent="0.25">
      <c r="B6875" t="s">
        <v>5565</v>
      </c>
      <c r="C6875" t="s">
        <v>13826</v>
      </c>
      <c r="D6875">
        <v>0</v>
      </c>
      <c r="E6875" s="7">
        <v>47635</v>
      </c>
    </row>
    <row r="6876" spans="2:5" hidden="1" x14ac:dyDescent="0.25">
      <c r="B6876" t="s">
        <v>5565</v>
      </c>
      <c r="C6876" t="s">
        <v>13826</v>
      </c>
      <c r="D6876">
        <v>0</v>
      </c>
      <c r="E6876" s="7">
        <v>47727</v>
      </c>
    </row>
    <row r="6877" spans="2:5" hidden="1" x14ac:dyDescent="0.25">
      <c r="B6877" t="s">
        <v>5565</v>
      </c>
      <c r="C6877" t="s">
        <v>13826</v>
      </c>
      <c r="D6877">
        <v>0</v>
      </c>
      <c r="E6877" s="7">
        <v>47239</v>
      </c>
    </row>
    <row r="6878" spans="2:5" hidden="1" x14ac:dyDescent="0.25">
      <c r="B6878" t="s">
        <v>5565</v>
      </c>
      <c r="C6878" t="s">
        <v>13826</v>
      </c>
      <c r="D6878">
        <v>0</v>
      </c>
      <c r="E6878" s="7">
        <v>47239</v>
      </c>
    </row>
    <row r="6879" spans="2:5" hidden="1" x14ac:dyDescent="0.25">
      <c r="B6879" t="s">
        <v>5565</v>
      </c>
      <c r="C6879" t="s">
        <v>13826</v>
      </c>
      <c r="D6879">
        <v>0</v>
      </c>
      <c r="E6879" s="7">
        <v>47300</v>
      </c>
    </row>
    <row r="6880" spans="2:5" hidden="1" x14ac:dyDescent="0.25">
      <c r="B6880" t="s">
        <v>5565</v>
      </c>
      <c r="C6880" t="s">
        <v>13826</v>
      </c>
      <c r="D6880">
        <v>0</v>
      </c>
      <c r="E6880" s="7">
        <v>47239</v>
      </c>
    </row>
    <row r="6881" spans="2:5" hidden="1" x14ac:dyDescent="0.25">
      <c r="B6881" t="s">
        <v>5565</v>
      </c>
      <c r="C6881" t="s">
        <v>13826</v>
      </c>
      <c r="D6881">
        <v>0</v>
      </c>
      <c r="E6881" s="7">
        <v>47239</v>
      </c>
    </row>
    <row r="6882" spans="2:5" hidden="1" x14ac:dyDescent="0.25">
      <c r="B6882" t="s">
        <v>5565</v>
      </c>
      <c r="C6882" t="s">
        <v>13826</v>
      </c>
      <c r="D6882">
        <v>0</v>
      </c>
      <c r="E6882" s="7">
        <v>47453</v>
      </c>
    </row>
    <row r="6883" spans="2:5" hidden="1" x14ac:dyDescent="0.25">
      <c r="B6883" t="s">
        <v>5565</v>
      </c>
      <c r="C6883" t="s">
        <v>13826</v>
      </c>
      <c r="D6883">
        <v>0</v>
      </c>
      <c r="E6883" s="7">
        <v>47635</v>
      </c>
    </row>
    <row r="6884" spans="2:5" hidden="1" x14ac:dyDescent="0.25">
      <c r="B6884" t="s">
        <v>5565</v>
      </c>
      <c r="C6884" t="s">
        <v>13826</v>
      </c>
      <c r="D6884">
        <v>2500</v>
      </c>
      <c r="E6884" s="7">
        <v>47969</v>
      </c>
    </row>
    <row r="6885" spans="2:5" hidden="1" x14ac:dyDescent="0.25">
      <c r="B6885" t="s">
        <v>5565</v>
      </c>
      <c r="C6885" t="s">
        <v>13826</v>
      </c>
      <c r="D6885">
        <v>30</v>
      </c>
      <c r="E6885" s="7">
        <v>47757</v>
      </c>
    </row>
    <row r="6886" spans="2:5" hidden="1" x14ac:dyDescent="0.25">
      <c r="B6886" t="s">
        <v>5565</v>
      </c>
      <c r="C6886" t="s">
        <v>13826</v>
      </c>
      <c r="D6886">
        <v>0</v>
      </c>
      <c r="E6886" s="7">
        <v>47604</v>
      </c>
    </row>
    <row r="6887" spans="2:5" hidden="1" x14ac:dyDescent="0.25">
      <c r="B6887" t="s">
        <v>5565</v>
      </c>
      <c r="C6887" t="s">
        <v>13826</v>
      </c>
      <c r="D6887">
        <v>0</v>
      </c>
      <c r="E6887" s="7">
        <v>47818</v>
      </c>
    </row>
    <row r="6888" spans="2:5" hidden="1" x14ac:dyDescent="0.25">
      <c r="B6888" t="s">
        <v>5565</v>
      </c>
      <c r="C6888" t="s">
        <v>13826</v>
      </c>
      <c r="D6888">
        <v>0</v>
      </c>
      <c r="E6888" s="7" t="s">
        <v>30</v>
      </c>
    </row>
    <row r="6889" spans="2:5" hidden="1" x14ac:dyDescent="0.25">
      <c r="B6889" t="s">
        <v>5579</v>
      </c>
      <c r="C6889" t="s">
        <v>13827</v>
      </c>
      <c r="D6889">
        <v>0</v>
      </c>
      <c r="E6889" s="7">
        <v>47727</v>
      </c>
    </row>
    <row r="6890" spans="2:5" hidden="1" x14ac:dyDescent="0.25">
      <c r="B6890" t="s">
        <v>5579</v>
      </c>
      <c r="C6890" t="s">
        <v>13827</v>
      </c>
      <c r="D6890">
        <v>0</v>
      </c>
      <c r="E6890" s="7">
        <v>47727</v>
      </c>
    </row>
    <row r="6891" spans="2:5" hidden="1" x14ac:dyDescent="0.25">
      <c r="B6891" t="s">
        <v>5579</v>
      </c>
      <c r="C6891" t="s">
        <v>13827</v>
      </c>
      <c r="D6891">
        <v>0</v>
      </c>
      <c r="E6891" s="7">
        <v>47727</v>
      </c>
    </row>
    <row r="6892" spans="2:5" hidden="1" x14ac:dyDescent="0.25">
      <c r="B6892" t="s">
        <v>5579</v>
      </c>
      <c r="C6892" t="s">
        <v>13827</v>
      </c>
      <c r="D6892">
        <v>261</v>
      </c>
      <c r="E6892" s="7">
        <v>47818</v>
      </c>
    </row>
    <row r="6893" spans="2:5" hidden="1" x14ac:dyDescent="0.25">
      <c r="B6893" t="s">
        <v>5579</v>
      </c>
      <c r="C6893" t="s">
        <v>13827</v>
      </c>
      <c r="D6893">
        <v>220</v>
      </c>
      <c r="E6893" s="7">
        <v>48000</v>
      </c>
    </row>
    <row r="6894" spans="2:5" hidden="1" x14ac:dyDescent="0.25">
      <c r="B6894" t="s">
        <v>5579</v>
      </c>
      <c r="C6894" t="s">
        <v>13827</v>
      </c>
      <c r="D6894">
        <v>0</v>
      </c>
      <c r="E6894" s="7">
        <v>47727</v>
      </c>
    </row>
    <row r="6895" spans="2:5" hidden="1" x14ac:dyDescent="0.25">
      <c r="B6895" t="s">
        <v>5579</v>
      </c>
      <c r="C6895" t="s">
        <v>13827</v>
      </c>
      <c r="D6895">
        <v>0</v>
      </c>
      <c r="E6895" s="7">
        <v>46753</v>
      </c>
    </row>
    <row r="6896" spans="2:5" hidden="1" x14ac:dyDescent="0.25">
      <c r="B6896" t="s">
        <v>5579</v>
      </c>
      <c r="C6896" t="s">
        <v>13827</v>
      </c>
      <c r="D6896">
        <v>0</v>
      </c>
      <c r="E6896" s="7">
        <v>47604</v>
      </c>
    </row>
    <row r="6897" spans="2:5" hidden="1" x14ac:dyDescent="0.25">
      <c r="B6897" t="s">
        <v>5579</v>
      </c>
      <c r="C6897" t="s">
        <v>13827</v>
      </c>
      <c r="D6897">
        <v>0</v>
      </c>
      <c r="E6897" s="7">
        <v>47178</v>
      </c>
    </row>
    <row r="6898" spans="2:5" hidden="1" x14ac:dyDescent="0.25">
      <c r="B6898" t="s">
        <v>5579</v>
      </c>
      <c r="C6898" t="s">
        <v>13827</v>
      </c>
      <c r="D6898">
        <v>0</v>
      </c>
      <c r="E6898" s="7">
        <v>47757</v>
      </c>
    </row>
    <row r="6899" spans="2:5" hidden="1" x14ac:dyDescent="0.25">
      <c r="B6899" t="s">
        <v>5579</v>
      </c>
      <c r="C6899" t="s">
        <v>13827</v>
      </c>
      <c r="D6899">
        <v>0</v>
      </c>
      <c r="E6899" s="7">
        <v>47300</v>
      </c>
    </row>
    <row r="6900" spans="2:5" hidden="1" x14ac:dyDescent="0.25">
      <c r="B6900" t="s">
        <v>5579</v>
      </c>
      <c r="C6900" t="s">
        <v>13827</v>
      </c>
      <c r="D6900">
        <v>0</v>
      </c>
      <c r="E6900" s="7">
        <v>46753</v>
      </c>
    </row>
    <row r="6901" spans="2:5" hidden="1" x14ac:dyDescent="0.25">
      <c r="B6901" t="s">
        <v>5592</v>
      </c>
      <c r="C6901" t="s">
        <v>5593</v>
      </c>
      <c r="D6901">
        <v>0</v>
      </c>
      <c r="E6901" s="7">
        <v>47635</v>
      </c>
    </row>
    <row r="6902" spans="2:5" hidden="1" x14ac:dyDescent="0.25">
      <c r="B6902" t="s">
        <v>5592</v>
      </c>
      <c r="C6902" t="s">
        <v>5593</v>
      </c>
      <c r="D6902">
        <v>0</v>
      </c>
      <c r="E6902" s="7">
        <v>47665</v>
      </c>
    </row>
    <row r="6903" spans="2:5" hidden="1" x14ac:dyDescent="0.25">
      <c r="B6903" t="s">
        <v>5595</v>
      </c>
      <c r="C6903" t="s">
        <v>5596</v>
      </c>
      <c r="D6903">
        <v>0</v>
      </c>
      <c r="E6903" s="7">
        <v>46419</v>
      </c>
    </row>
    <row r="6904" spans="2:5" hidden="1" x14ac:dyDescent="0.25">
      <c r="B6904" t="s">
        <v>5595</v>
      </c>
      <c r="C6904" t="s">
        <v>5596</v>
      </c>
      <c r="D6904">
        <v>0</v>
      </c>
      <c r="E6904" s="7">
        <v>46539</v>
      </c>
    </row>
    <row r="6905" spans="2:5" hidden="1" x14ac:dyDescent="0.25">
      <c r="B6905" t="s">
        <v>5595</v>
      </c>
      <c r="C6905" t="s">
        <v>5596</v>
      </c>
      <c r="D6905">
        <v>400</v>
      </c>
      <c r="E6905" s="7">
        <v>46692</v>
      </c>
    </row>
    <row r="6906" spans="2:5" hidden="1" x14ac:dyDescent="0.25">
      <c r="B6906" t="s">
        <v>5595</v>
      </c>
      <c r="C6906" t="s">
        <v>5596</v>
      </c>
      <c r="D6906">
        <v>0</v>
      </c>
      <c r="E6906" s="7">
        <v>46082</v>
      </c>
    </row>
    <row r="6907" spans="2:5" hidden="1" x14ac:dyDescent="0.25">
      <c r="B6907" t="s">
        <v>5601</v>
      </c>
      <c r="C6907" t="s">
        <v>1505</v>
      </c>
      <c r="D6907">
        <v>95</v>
      </c>
      <c r="E6907" s="7">
        <v>46395</v>
      </c>
    </row>
    <row r="6908" spans="2:5" hidden="1" x14ac:dyDescent="0.25">
      <c r="B6908" t="s">
        <v>5602</v>
      </c>
      <c r="C6908" t="s">
        <v>5603</v>
      </c>
      <c r="D6908">
        <v>0</v>
      </c>
      <c r="E6908" s="7">
        <v>45674</v>
      </c>
    </row>
    <row r="6909" spans="2:5" hidden="1" x14ac:dyDescent="0.25">
      <c r="B6909" t="s">
        <v>5602</v>
      </c>
      <c r="C6909" t="s">
        <v>5603</v>
      </c>
      <c r="D6909">
        <v>0</v>
      </c>
      <c r="E6909" s="7">
        <v>45779</v>
      </c>
    </row>
    <row r="6910" spans="2:5" hidden="1" x14ac:dyDescent="0.25">
      <c r="B6910" t="s">
        <v>5602</v>
      </c>
      <c r="C6910" t="s">
        <v>5603</v>
      </c>
      <c r="D6910">
        <v>0</v>
      </c>
      <c r="E6910" s="7">
        <v>45779</v>
      </c>
    </row>
    <row r="6911" spans="2:5" hidden="1" x14ac:dyDescent="0.25">
      <c r="B6911" t="s">
        <v>5604</v>
      </c>
      <c r="C6911" t="s">
        <v>5605</v>
      </c>
      <c r="D6911">
        <v>1</v>
      </c>
      <c r="E6911" s="7" t="s">
        <v>30</v>
      </c>
    </row>
    <row r="6912" spans="2:5" hidden="1" x14ac:dyDescent="0.25">
      <c r="B6912" t="s">
        <v>5606</v>
      </c>
      <c r="C6912" t="s">
        <v>5607</v>
      </c>
      <c r="D6912">
        <v>16</v>
      </c>
      <c r="E6912" s="7" t="s">
        <v>30</v>
      </c>
    </row>
    <row r="6913" spans="2:5" hidden="1" x14ac:dyDescent="0.25">
      <c r="B6913" t="s">
        <v>5609</v>
      </c>
      <c r="C6913" t="s">
        <v>5610</v>
      </c>
      <c r="D6913">
        <v>0</v>
      </c>
      <c r="E6913" s="7" t="s">
        <v>30</v>
      </c>
    </row>
    <row r="6914" spans="2:5" hidden="1" x14ac:dyDescent="0.25">
      <c r="B6914" t="s">
        <v>5611</v>
      </c>
      <c r="C6914" t="s">
        <v>5612</v>
      </c>
      <c r="D6914">
        <v>168</v>
      </c>
      <c r="E6914" s="7" t="s">
        <v>30</v>
      </c>
    </row>
    <row r="6915" spans="2:5" hidden="1" x14ac:dyDescent="0.25">
      <c r="B6915" t="s">
        <v>5613</v>
      </c>
      <c r="C6915" t="s">
        <v>5614</v>
      </c>
      <c r="D6915">
        <v>140</v>
      </c>
      <c r="E6915" s="7" t="s">
        <v>30</v>
      </c>
    </row>
    <row r="6916" spans="2:5" hidden="1" x14ac:dyDescent="0.25">
      <c r="B6916" t="s">
        <v>5615</v>
      </c>
      <c r="C6916" t="s">
        <v>5616</v>
      </c>
      <c r="D6916">
        <v>0</v>
      </c>
      <c r="E6916" s="7" t="s">
        <v>30</v>
      </c>
    </row>
    <row r="6917" spans="2:5" hidden="1" x14ac:dyDescent="0.25">
      <c r="B6917" t="s">
        <v>5617</v>
      </c>
      <c r="C6917" t="s">
        <v>5618</v>
      </c>
      <c r="D6917">
        <v>0</v>
      </c>
      <c r="E6917" s="7" t="s">
        <v>30</v>
      </c>
    </row>
    <row r="6918" spans="2:5" hidden="1" x14ac:dyDescent="0.25">
      <c r="B6918" t="s">
        <v>5619</v>
      </c>
      <c r="C6918" t="s">
        <v>5620</v>
      </c>
      <c r="D6918">
        <v>28</v>
      </c>
      <c r="E6918" s="7" t="s">
        <v>30</v>
      </c>
    </row>
    <row r="6919" spans="2:5" hidden="1" x14ac:dyDescent="0.25">
      <c r="B6919" t="s">
        <v>5621</v>
      </c>
      <c r="C6919" t="s">
        <v>5622</v>
      </c>
      <c r="D6919">
        <v>1500</v>
      </c>
      <c r="E6919" s="7" t="s">
        <v>30</v>
      </c>
    </row>
    <row r="6920" spans="2:5" hidden="1" x14ac:dyDescent="0.25">
      <c r="B6920" t="s">
        <v>5623</v>
      </c>
      <c r="C6920" t="s">
        <v>5624</v>
      </c>
      <c r="D6920">
        <v>22</v>
      </c>
      <c r="E6920" s="7" t="s">
        <v>30</v>
      </c>
    </row>
    <row r="6921" spans="2:5" hidden="1" x14ac:dyDescent="0.25">
      <c r="B6921" t="s">
        <v>5625</v>
      </c>
      <c r="C6921" t="s">
        <v>5626</v>
      </c>
      <c r="D6921">
        <v>7750</v>
      </c>
      <c r="E6921" s="7" t="s">
        <v>30</v>
      </c>
    </row>
    <row r="6922" spans="2:5" hidden="1" x14ac:dyDescent="0.25">
      <c r="B6922" t="s">
        <v>5627</v>
      </c>
      <c r="C6922" t="s">
        <v>5628</v>
      </c>
      <c r="D6922">
        <v>0</v>
      </c>
      <c r="E6922" s="7" t="s">
        <v>30</v>
      </c>
    </row>
    <row r="6923" spans="2:5" hidden="1" x14ac:dyDescent="0.25">
      <c r="B6923" t="s">
        <v>5629</v>
      </c>
      <c r="C6923" t="s">
        <v>5630</v>
      </c>
      <c r="D6923">
        <v>5</v>
      </c>
      <c r="E6923" s="7" t="s">
        <v>30</v>
      </c>
    </row>
    <row r="6924" spans="2:5" hidden="1" x14ac:dyDescent="0.25">
      <c r="B6924" t="s">
        <v>5631</v>
      </c>
      <c r="C6924" t="s">
        <v>5632</v>
      </c>
      <c r="D6924">
        <v>10</v>
      </c>
      <c r="E6924" s="7" t="s">
        <v>30</v>
      </c>
    </row>
    <row r="6925" spans="2:5" hidden="1" x14ac:dyDescent="0.25">
      <c r="B6925" t="s">
        <v>5634</v>
      </c>
      <c r="C6925" t="s">
        <v>13828</v>
      </c>
      <c r="D6925">
        <v>0</v>
      </c>
      <c r="E6925" s="7">
        <v>46813</v>
      </c>
    </row>
    <row r="6926" spans="2:5" hidden="1" x14ac:dyDescent="0.25">
      <c r="B6926" t="s">
        <v>5634</v>
      </c>
      <c r="C6926" t="s">
        <v>13828</v>
      </c>
      <c r="D6926">
        <v>0</v>
      </c>
      <c r="E6926" s="7">
        <v>47209</v>
      </c>
    </row>
    <row r="6927" spans="2:5" hidden="1" x14ac:dyDescent="0.25">
      <c r="B6927" t="s">
        <v>5634</v>
      </c>
      <c r="C6927" t="s">
        <v>13828</v>
      </c>
      <c r="D6927">
        <v>0</v>
      </c>
      <c r="E6927" s="7">
        <v>46661</v>
      </c>
    </row>
    <row r="6928" spans="2:5" hidden="1" x14ac:dyDescent="0.25">
      <c r="B6928" t="s">
        <v>5634</v>
      </c>
      <c r="C6928" t="s">
        <v>13828</v>
      </c>
      <c r="D6928">
        <v>0</v>
      </c>
      <c r="E6928" s="7">
        <v>46966</v>
      </c>
    </row>
    <row r="6929" spans="2:5" hidden="1" x14ac:dyDescent="0.25">
      <c r="B6929" t="s">
        <v>5634</v>
      </c>
      <c r="C6929" t="s">
        <v>13828</v>
      </c>
      <c r="D6929">
        <v>0</v>
      </c>
      <c r="E6929" s="7">
        <v>47088</v>
      </c>
    </row>
    <row r="6930" spans="2:5" hidden="1" x14ac:dyDescent="0.25">
      <c r="B6930" t="s">
        <v>5634</v>
      </c>
      <c r="C6930" t="s">
        <v>13828</v>
      </c>
      <c r="D6930">
        <v>0</v>
      </c>
      <c r="E6930" s="7">
        <v>47119</v>
      </c>
    </row>
    <row r="6931" spans="2:5" hidden="1" x14ac:dyDescent="0.25">
      <c r="B6931" t="s">
        <v>5634</v>
      </c>
      <c r="C6931" t="s">
        <v>13828</v>
      </c>
      <c r="D6931">
        <v>0</v>
      </c>
      <c r="E6931" s="7">
        <v>46966</v>
      </c>
    </row>
    <row r="6932" spans="2:5" hidden="1" x14ac:dyDescent="0.25">
      <c r="B6932" t="s">
        <v>5634</v>
      </c>
      <c r="C6932" t="s">
        <v>13828</v>
      </c>
      <c r="D6932">
        <v>0</v>
      </c>
      <c r="E6932" s="7">
        <v>47088</v>
      </c>
    </row>
    <row r="6933" spans="2:5" hidden="1" x14ac:dyDescent="0.25">
      <c r="B6933" t="s">
        <v>5634</v>
      </c>
      <c r="C6933" t="s">
        <v>13828</v>
      </c>
      <c r="D6933">
        <v>0</v>
      </c>
      <c r="E6933" s="7">
        <v>47209</v>
      </c>
    </row>
    <row r="6934" spans="2:5" hidden="1" x14ac:dyDescent="0.25">
      <c r="B6934" t="s">
        <v>5634</v>
      </c>
      <c r="C6934" t="s">
        <v>13828</v>
      </c>
      <c r="D6934">
        <v>0</v>
      </c>
      <c r="E6934" s="7">
        <v>46966</v>
      </c>
    </row>
    <row r="6935" spans="2:5" hidden="1" x14ac:dyDescent="0.25">
      <c r="B6935" t="s">
        <v>5638</v>
      </c>
      <c r="C6935" t="s">
        <v>13829</v>
      </c>
      <c r="D6935">
        <v>0</v>
      </c>
      <c r="E6935" s="7">
        <v>46813</v>
      </c>
    </row>
    <row r="6936" spans="2:5" hidden="1" x14ac:dyDescent="0.25">
      <c r="B6936" t="s">
        <v>5638</v>
      </c>
      <c r="C6936" t="s">
        <v>13829</v>
      </c>
      <c r="D6936">
        <v>3931</v>
      </c>
      <c r="E6936" s="7">
        <v>47209</v>
      </c>
    </row>
    <row r="6937" spans="2:5" hidden="1" x14ac:dyDescent="0.25">
      <c r="B6937" t="s">
        <v>5638</v>
      </c>
      <c r="C6937" t="s">
        <v>13829</v>
      </c>
      <c r="D6937">
        <v>0</v>
      </c>
      <c r="E6937" s="7">
        <v>46661</v>
      </c>
    </row>
    <row r="6938" spans="2:5" hidden="1" x14ac:dyDescent="0.25">
      <c r="B6938" t="s">
        <v>5638</v>
      </c>
      <c r="C6938" t="s">
        <v>13829</v>
      </c>
      <c r="D6938">
        <v>0</v>
      </c>
      <c r="E6938" s="7">
        <v>46966</v>
      </c>
    </row>
    <row r="6939" spans="2:5" hidden="1" x14ac:dyDescent="0.25">
      <c r="B6939" t="s">
        <v>5638</v>
      </c>
      <c r="C6939" t="s">
        <v>13829</v>
      </c>
      <c r="D6939">
        <v>0</v>
      </c>
      <c r="E6939" s="7">
        <v>46539</v>
      </c>
    </row>
    <row r="6940" spans="2:5" hidden="1" x14ac:dyDescent="0.25">
      <c r="B6940" t="s">
        <v>5638</v>
      </c>
      <c r="C6940" t="s">
        <v>13829</v>
      </c>
      <c r="D6940">
        <v>0</v>
      </c>
      <c r="E6940" s="7">
        <v>47088</v>
      </c>
    </row>
    <row r="6941" spans="2:5" hidden="1" x14ac:dyDescent="0.25">
      <c r="B6941" t="s">
        <v>5638</v>
      </c>
      <c r="C6941" t="s">
        <v>13829</v>
      </c>
      <c r="D6941">
        <v>0</v>
      </c>
      <c r="E6941" s="7">
        <v>47119</v>
      </c>
    </row>
    <row r="6942" spans="2:5" hidden="1" x14ac:dyDescent="0.25">
      <c r="B6942" t="s">
        <v>5638</v>
      </c>
      <c r="C6942" t="s">
        <v>13829</v>
      </c>
      <c r="D6942">
        <v>0</v>
      </c>
      <c r="E6942" s="7">
        <v>46966</v>
      </c>
    </row>
    <row r="6943" spans="2:5" hidden="1" x14ac:dyDescent="0.25">
      <c r="B6943" t="s">
        <v>5638</v>
      </c>
      <c r="C6943" t="s">
        <v>13829</v>
      </c>
      <c r="D6943">
        <v>0</v>
      </c>
      <c r="E6943" s="7">
        <v>47088</v>
      </c>
    </row>
    <row r="6944" spans="2:5" hidden="1" x14ac:dyDescent="0.25">
      <c r="B6944" t="s">
        <v>5638</v>
      </c>
      <c r="C6944" t="s">
        <v>13829</v>
      </c>
      <c r="D6944">
        <v>0</v>
      </c>
      <c r="E6944" s="7">
        <v>46966</v>
      </c>
    </row>
    <row r="6945" spans="2:5" hidden="1" x14ac:dyDescent="0.25">
      <c r="B6945" t="s">
        <v>5640</v>
      </c>
      <c r="C6945" t="s">
        <v>13830</v>
      </c>
      <c r="D6945">
        <v>864</v>
      </c>
      <c r="E6945" s="7">
        <v>46935</v>
      </c>
    </row>
    <row r="6946" spans="2:5" hidden="1" x14ac:dyDescent="0.25">
      <c r="B6946" t="s">
        <v>5643</v>
      </c>
      <c r="C6946" t="s">
        <v>13831</v>
      </c>
      <c r="D6946">
        <v>0</v>
      </c>
      <c r="E6946" s="7">
        <v>46935</v>
      </c>
    </row>
    <row r="6947" spans="2:5" hidden="1" x14ac:dyDescent="0.25">
      <c r="B6947" t="s">
        <v>5646</v>
      </c>
      <c r="C6947" t="s">
        <v>13832</v>
      </c>
      <c r="D6947">
        <v>0</v>
      </c>
      <c r="E6947" s="7">
        <v>46966</v>
      </c>
    </row>
    <row r="6948" spans="2:5" hidden="1" x14ac:dyDescent="0.25">
      <c r="B6948" t="s">
        <v>5646</v>
      </c>
      <c r="C6948" t="s">
        <v>13832</v>
      </c>
      <c r="D6948">
        <v>0</v>
      </c>
      <c r="E6948" s="7">
        <v>46997</v>
      </c>
    </row>
    <row r="6949" spans="2:5" hidden="1" x14ac:dyDescent="0.25">
      <c r="B6949" t="s">
        <v>5646</v>
      </c>
      <c r="C6949" t="s">
        <v>13832</v>
      </c>
      <c r="D6949">
        <v>0</v>
      </c>
      <c r="E6949" s="7">
        <v>47727</v>
      </c>
    </row>
    <row r="6950" spans="2:5" hidden="1" x14ac:dyDescent="0.25">
      <c r="B6950" t="s">
        <v>5646</v>
      </c>
      <c r="C6950" t="s">
        <v>13832</v>
      </c>
      <c r="D6950">
        <v>0</v>
      </c>
      <c r="E6950" s="7">
        <v>47331</v>
      </c>
    </row>
    <row r="6951" spans="2:5" hidden="1" x14ac:dyDescent="0.25">
      <c r="B6951" t="s">
        <v>5646</v>
      </c>
      <c r="C6951" t="s">
        <v>13832</v>
      </c>
      <c r="D6951">
        <v>0</v>
      </c>
      <c r="E6951" s="7">
        <v>47178</v>
      </c>
    </row>
    <row r="6952" spans="2:5" hidden="1" x14ac:dyDescent="0.25">
      <c r="B6952" t="s">
        <v>5646</v>
      </c>
      <c r="C6952" t="s">
        <v>13832</v>
      </c>
      <c r="D6952">
        <v>0</v>
      </c>
      <c r="E6952" s="7">
        <v>47362</v>
      </c>
    </row>
    <row r="6953" spans="2:5" hidden="1" x14ac:dyDescent="0.25">
      <c r="B6953" t="s">
        <v>5646</v>
      </c>
      <c r="C6953" t="s">
        <v>13832</v>
      </c>
      <c r="D6953">
        <v>518</v>
      </c>
      <c r="E6953" s="7">
        <v>47757</v>
      </c>
    </row>
    <row r="6954" spans="2:5" hidden="1" x14ac:dyDescent="0.25">
      <c r="B6954" t="s">
        <v>5646</v>
      </c>
      <c r="C6954" t="s">
        <v>13832</v>
      </c>
      <c r="D6954">
        <v>0</v>
      </c>
      <c r="E6954" s="7">
        <v>47604</v>
      </c>
    </row>
    <row r="6955" spans="2:5" hidden="1" x14ac:dyDescent="0.25">
      <c r="B6955" t="s">
        <v>5656</v>
      </c>
      <c r="C6955" t="s">
        <v>13833</v>
      </c>
      <c r="D6955">
        <v>0</v>
      </c>
      <c r="E6955" s="7">
        <v>46997</v>
      </c>
    </row>
    <row r="6956" spans="2:5" hidden="1" x14ac:dyDescent="0.25">
      <c r="B6956" t="s">
        <v>5656</v>
      </c>
      <c r="C6956" t="s">
        <v>13833</v>
      </c>
      <c r="D6956">
        <v>0</v>
      </c>
      <c r="E6956" s="7">
        <v>47300</v>
      </c>
    </row>
    <row r="6957" spans="2:5" hidden="1" x14ac:dyDescent="0.25">
      <c r="B6957" t="s">
        <v>5656</v>
      </c>
      <c r="C6957" t="s">
        <v>13833</v>
      </c>
      <c r="D6957">
        <v>0</v>
      </c>
      <c r="E6957" s="7">
        <v>47543</v>
      </c>
    </row>
    <row r="6958" spans="2:5" hidden="1" x14ac:dyDescent="0.25">
      <c r="B6958" t="s">
        <v>5656</v>
      </c>
      <c r="C6958" t="s">
        <v>13833</v>
      </c>
      <c r="D6958">
        <v>1624</v>
      </c>
      <c r="E6958" s="7">
        <v>47757</v>
      </c>
    </row>
    <row r="6959" spans="2:5" hidden="1" x14ac:dyDescent="0.25">
      <c r="B6959" t="s">
        <v>5659</v>
      </c>
      <c r="C6959" t="s">
        <v>13834</v>
      </c>
      <c r="D6959">
        <v>0</v>
      </c>
      <c r="E6959" s="7">
        <v>47300</v>
      </c>
    </row>
    <row r="6960" spans="2:5" hidden="1" x14ac:dyDescent="0.25">
      <c r="B6960" t="s">
        <v>5659</v>
      </c>
      <c r="C6960" t="s">
        <v>13834</v>
      </c>
      <c r="D6960">
        <v>76</v>
      </c>
      <c r="E6960" s="7">
        <v>47331</v>
      </c>
    </row>
    <row r="6961" spans="2:5" hidden="1" x14ac:dyDescent="0.25">
      <c r="B6961" t="s">
        <v>5659</v>
      </c>
      <c r="C6961" t="s">
        <v>13834</v>
      </c>
      <c r="D6961">
        <v>2000</v>
      </c>
      <c r="E6961" s="7">
        <v>47757</v>
      </c>
    </row>
    <row r="6962" spans="2:5" hidden="1" x14ac:dyDescent="0.25">
      <c r="B6962" t="s">
        <v>5661</v>
      </c>
      <c r="C6962" t="s">
        <v>13835</v>
      </c>
      <c r="D6962">
        <v>0</v>
      </c>
      <c r="E6962" s="7" t="s">
        <v>30</v>
      </c>
    </row>
    <row r="6963" spans="2:5" hidden="1" x14ac:dyDescent="0.25">
      <c r="B6963" t="s">
        <v>5663</v>
      </c>
      <c r="C6963" t="s">
        <v>13836</v>
      </c>
      <c r="D6963">
        <v>0</v>
      </c>
      <c r="E6963" s="7">
        <v>47727</v>
      </c>
    </row>
    <row r="6964" spans="2:5" hidden="1" x14ac:dyDescent="0.25">
      <c r="B6964" t="s">
        <v>5665</v>
      </c>
      <c r="C6964" t="s">
        <v>5666</v>
      </c>
      <c r="D6964">
        <v>0</v>
      </c>
      <c r="E6964" s="7" t="s">
        <v>30</v>
      </c>
    </row>
    <row r="6965" spans="2:5" hidden="1" x14ac:dyDescent="0.25">
      <c r="B6965" t="s">
        <v>5667</v>
      </c>
      <c r="C6965" t="s">
        <v>5668</v>
      </c>
      <c r="D6965">
        <v>17908</v>
      </c>
      <c r="E6965" s="7" t="s">
        <v>30</v>
      </c>
    </row>
    <row r="6966" spans="2:5" hidden="1" x14ac:dyDescent="0.25">
      <c r="B6966" t="s">
        <v>5669</v>
      </c>
      <c r="C6966" t="s">
        <v>5670</v>
      </c>
      <c r="D6966">
        <v>45</v>
      </c>
      <c r="E6966" s="7" t="s">
        <v>30</v>
      </c>
    </row>
    <row r="6967" spans="2:5" hidden="1" x14ac:dyDescent="0.25">
      <c r="B6967" t="s">
        <v>5671</v>
      </c>
      <c r="C6967" t="s">
        <v>5672</v>
      </c>
      <c r="D6967">
        <v>0</v>
      </c>
      <c r="E6967" s="7">
        <v>46174</v>
      </c>
    </row>
    <row r="6968" spans="2:5" hidden="1" x14ac:dyDescent="0.25">
      <c r="B6968" t="s">
        <v>5671</v>
      </c>
      <c r="C6968" t="s">
        <v>5672</v>
      </c>
      <c r="D6968">
        <v>0</v>
      </c>
      <c r="E6968" s="7">
        <v>46266</v>
      </c>
    </row>
    <row r="6969" spans="2:5" hidden="1" x14ac:dyDescent="0.25">
      <c r="B6969" t="s">
        <v>5671</v>
      </c>
      <c r="C6969" t="s">
        <v>5672</v>
      </c>
      <c r="D6969">
        <v>0</v>
      </c>
      <c r="E6969" s="7">
        <v>46296</v>
      </c>
    </row>
    <row r="6970" spans="2:5" hidden="1" x14ac:dyDescent="0.25">
      <c r="B6970" t="s">
        <v>5671</v>
      </c>
      <c r="C6970" t="s">
        <v>5672</v>
      </c>
      <c r="D6970">
        <v>0</v>
      </c>
      <c r="E6970" s="7">
        <v>46327</v>
      </c>
    </row>
    <row r="6971" spans="2:5" hidden="1" x14ac:dyDescent="0.25">
      <c r="B6971" t="s">
        <v>5671</v>
      </c>
      <c r="C6971" t="s">
        <v>5672</v>
      </c>
      <c r="D6971">
        <v>0</v>
      </c>
      <c r="E6971" s="7">
        <v>46419</v>
      </c>
    </row>
    <row r="6972" spans="2:5" hidden="1" x14ac:dyDescent="0.25">
      <c r="B6972" t="s">
        <v>5671</v>
      </c>
      <c r="C6972" t="s">
        <v>5672</v>
      </c>
      <c r="D6972">
        <v>0</v>
      </c>
      <c r="E6972" s="7" t="s">
        <v>30</v>
      </c>
    </row>
    <row r="6973" spans="2:5" hidden="1" x14ac:dyDescent="0.25">
      <c r="B6973" t="s">
        <v>5676</v>
      </c>
      <c r="C6973" t="s">
        <v>13837</v>
      </c>
      <c r="D6973">
        <v>71</v>
      </c>
      <c r="E6973" s="7">
        <v>47484</v>
      </c>
    </row>
    <row r="6974" spans="2:5" hidden="1" x14ac:dyDescent="0.25">
      <c r="B6974" t="s">
        <v>5676</v>
      </c>
      <c r="C6974" t="s">
        <v>13837</v>
      </c>
      <c r="D6974">
        <v>100</v>
      </c>
      <c r="E6974" s="7">
        <v>47484</v>
      </c>
    </row>
    <row r="6975" spans="2:5" hidden="1" x14ac:dyDescent="0.25">
      <c r="B6975" t="s">
        <v>5676</v>
      </c>
      <c r="C6975" t="s">
        <v>13837</v>
      </c>
      <c r="D6975">
        <v>0</v>
      </c>
      <c r="E6975" s="7">
        <v>46174</v>
      </c>
    </row>
    <row r="6976" spans="2:5" hidden="1" x14ac:dyDescent="0.25">
      <c r="B6976" t="s">
        <v>5681</v>
      </c>
      <c r="C6976" t="s">
        <v>13838</v>
      </c>
      <c r="D6976">
        <v>0</v>
      </c>
      <c r="E6976" s="7">
        <v>46174</v>
      </c>
    </row>
    <row r="6977" spans="2:5" hidden="1" x14ac:dyDescent="0.25">
      <c r="B6977" t="s">
        <v>5681</v>
      </c>
      <c r="C6977" t="s">
        <v>13838</v>
      </c>
      <c r="D6977">
        <v>154</v>
      </c>
      <c r="E6977" s="7">
        <v>47484</v>
      </c>
    </row>
    <row r="6978" spans="2:5" hidden="1" x14ac:dyDescent="0.25">
      <c r="B6978" t="s">
        <v>5681</v>
      </c>
      <c r="C6978" t="s">
        <v>13838</v>
      </c>
      <c r="D6978">
        <v>0</v>
      </c>
      <c r="E6978" s="7">
        <v>46174</v>
      </c>
    </row>
    <row r="6979" spans="2:5" hidden="1" x14ac:dyDescent="0.25">
      <c r="B6979" t="s">
        <v>5684</v>
      </c>
      <c r="C6979" t="s">
        <v>13839</v>
      </c>
      <c r="D6979">
        <v>69</v>
      </c>
      <c r="E6979" s="7">
        <v>47484</v>
      </c>
    </row>
    <row r="6980" spans="2:5" hidden="1" x14ac:dyDescent="0.25">
      <c r="B6980" t="s">
        <v>5684</v>
      </c>
      <c r="C6980" t="s">
        <v>13839</v>
      </c>
      <c r="D6980">
        <v>0</v>
      </c>
      <c r="E6980" s="7">
        <v>47484</v>
      </c>
    </row>
    <row r="6981" spans="2:5" hidden="1" x14ac:dyDescent="0.25">
      <c r="B6981" t="s">
        <v>5684</v>
      </c>
      <c r="C6981" t="s">
        <v>13839</v>
      </c>
      <c r="D6981">
        <v>0</v>
      </c>
      <c r="E6981" s="7">
        <v>46174</v>
      </c>
    </row>
    <row r="6982" spans="2:5" hidden="1" x14ac:dyDescent="0.25">
      <c r="B6982" t="s">
        <v>5687</v>
      </c>
      <c r="C6982" t="s">
        <v>5688</v>
      </c>
      <c r="D6982">
        <v>0</v>
      </c>
      <c r="E6982" s="7" t="s">
        <v>30</v>
      </c>
    </row>
    <row r="6983" spans="2:5" hidden="1" x14ac:dyDescent="0.25">
      <c r="B6983" t="s">
        <v>5689</v>
      </c>
      <c r="C6983" t="s">
        <v>13840</v>
      </c>
      <c r="D6983">
        <v>0</v>
      </c>
      <c r="E6983" s="7">
        <v>47300</v>
      </c>
    </row>
    <row r="6984" spans="2:5" hidden="1" x14ac:dyDescent="0.25">
      <c r="B6984" t="s">
        <v>5689</v>
      </c>
      <c r="C6984" t="s">
        <v>13840</v>
      </c>
      <c r="D6984">
        <v>183</v>
      </c>
      <c r="E6984" s="7">
        <v>47331</v>
      </c>
    </row>
    <row r="6985" spans="2:5" hidden="1" x14ac:dyDescent="0.25">
      <c r="B6985" t="s">
        <v>5689</v>
      </c>
      <c r="C6985" t="s">
        <v>13840</v>
      </c>
      <c r="D6985">
        <v>0</v>
      </c>
      <c r="E6985" s="7">
        <v>47270</v>
      </c>
    </row>
    <row r="6986" spans="2:5" hidden="1" x14ac:dyDescent="0.25">
      <c r="B6986" t="s">
        <v>5689</v>
      </c>
      <c r="C6986" t="s">
        <v>13840</v>
      </c>
      <c r="D6986">
        <v>24</v>
      </c>
      <c r="E6986" s="7">
        <v>47453</v>
      </c>
    </row>
    <row r="6987" spans="2:5" hidden="1" x14ac:dyDescent="0.25">
      <c r="B6987" t="s">
        <v>5689</v>
      </c>
      <c r="C6987" t="s">
        <v>13840</v>
      </c>
      <c r="D6987">
        <v>72</v>
      </c>
      <c r="E6987" s="7">
        <v>47635</v>
      </c>
    </row>
    <row r="6988" spans="2:5" hidden="1" x14ac:dyDescent="0.25">
      <c r="B6988" t="s">
        <v>5689</v>
      </c>
      <c r="C6988" t="s">
        <v>13840</v>
      </c>
      <c r="D6988">
        <v>504</v>
      </c>
      <c r="E6988" s="7">
        <v>47788</v>
      </c>
    </row>
    <row r="6989" spans="2:5" hidden="1" x14ac:dyDescent="0.25">
      <c r="B6989" t="s">
        <v>5689</v>
      </c>
      <c r="C6989" t="s">
        <v>13840</v>
      </c>
      <c r="D6989">
        <v>0</v>
      </c>
      <c r="E6989" s="7">
        <v>46631</v>
      </c>
    </row>
    <row r="6990" spans="2:5" hidden="1" x14ac:dyDescent="0.25">
      <c r="B6990" t="s">
        <v>5693</v>
      </c>
      <c r="C6990" t="s">
        <v>13841</v>
      </c>
      <c r="D6990">
        <v>0</v>
      </c>
      <c r="E6990" s="7" t="s">
        <v>30</v>
      </c>
    </row>
    <row r="6991" spans="2:5" hidden="1" x14ac:dyDescent="0.25">
      <c r="B6991" t="s">
        <v>5693</v>
      </c>
      <c r="C6991" t="s">
        <v>13841</v>
      </c>
      <c r="D6991">
        <v>2</v>
      </c>
      <c r="E6991" s="7">
        <v>47665</v>
      </c>
    </row>
    <row r="6992" spans="2:5" hidden="1" x14ac:dyDescent="0.25">
      <c r="B6992" t="s">
        <v>5693</v>
      </c>
      <c r="C6992" t="s">
        <v>13841</v>
      </c>
      <c r="D6992">
        <v>0</v>
      </c>
      <c r="E6992" s="7">
        <v>47574</v>
      </c>
    </row>
    <row r="6993" spans="2:5" hidden="1" x14ac:dyDescent="0.25">
      <c r="B6993" t="s">
        <v>5693</v>
      </c>
      <c r="C6993" t="s">
        <v>13841</v>
      </c>
      <c r="D6993">
        <v>0</v>
      </c>
      <c r="E6993" s="7">
        <v>47574</v>
      </c>
    </row>
    <row r="6994" spans="2:5" hidden="1" x14ac:dyDescent="0.25">
      <c r="B6994" t="s">
        <v>5693</v>
      </c>
      <c r="C6994" t="s">
        <v>13841</v>
      </c>
      <c r="D6994">
        <v>0</v>
      </c>
      <c r="E6994" s="7">
        <v>47543</v>
      </c>
    </row>
    <row r="6995" spans="2:5" hidden="1" x14ac:dyDescent="0.25">
      <c r="B6995" t="s">
        <v>5693</v>
      </c>
      <c r="C6995" t="s">
        <v>13841</v>
      </c>
      <c r="D6995">
        <v>0</v>
      </c>
      <c r="E6995" s="7">
        <v>47757</v>
      </c>
    </row>
    <row r="6996" spans="2:5" hidden="1" x14ac:dyDescent="0.25">
      <c r="B6996" t="s">
        <v>5693</v>
      </c>
      <c r="C6996" t="s">
        <v>13841</v>
      </c>
      <c r="D6996">
        <v>0</v>
      </c>
      <c r="E6996" s="7">
        <v>47543</v>
      </c>
    </row>
    <row r="6997" spans="2:5" hidden="1" x14ac:dyDescent="0.25">
      <c r="B6997" t="s">
        <v>5693</v>
      </c>
      <c r="C6997" t="s">
        <v>13841</v>
      </c>
      <c r="D6997">
        <v>0</v>
      </c>
      <c r="E6997" s="7">
        <v>47270</v>
      </c>
    </row>
    <row r="6998" spans="2:5" hidden="1" x14ac:dyDescent="0.25">
      <c r="B6998" t="s">
        <v>5693</v>
      </c>
      <c r="C6998" t="s">
        <v>13841</v>
      </c>
      <c r="D6998">
        <v>0</v>
      </c>
      <c r="E6998" s="7">
        <v>47331</v>
      </c>
    </row>
    <row r="6999" spans="2:5" hidden="1" x14ac:dyDescent="0.25">
      <c r="B6999" t="s">
        <v>5693</v>
      </c>
      <c r="C6999" t="s">
        <v>13841</v>
      </c>
      <c r="D6999">
        <v>0</v>
      </c>
      <c r="E6999" s="7">
        <v>47423</v>
      </c>
    </row>
    <row r="7000" spans="2:5" hidden="1" x14ac:dyDescent="0.25">
      <c r="B7000" t="s">
        <v>5693</v>
      </c>
      <c r="C7000" t="s">
        <v>13841</v>
      </c>
      <c r="D7000">
        <v>0</v>
      </c>
      <c r="E7000" s="7">
        <v>47362</v>
      </c>
    </row>
    <row r="7001" spans="2:5" hidden="1" x14ac:dyDescent="0.25">
      <c r="B7001" t="s">
        <v>5693</v>
      </c>
      <c r="C7001" t="s">
        <v>13841</v>
      </c>
      <c r="D7001">
        <v>0</v>
      </c>
      <c r="E7001" s="7">
        <v>47392</v>
      </c>
    </row>
    <row r="7002" spans="2:5" hidden="1" x14ac:dyDescent="0.25">
      <c r="B7002" t="s">
        <v>5693</v>
      </c>
      <c r="C7002" t="s">
        <v>13841</v>
      </c>
      <c r="D7002">
        <v>1580</v>
      </c>
      <c r="E7002" s="7">
        <v>47969</v>
      </c>
    </row>
    <row r="7003" spans="2:5" hidden="1" x14ac:dyDescent="0.25">
      <c r="B7003" t="s">
        <v>5693</v>
      </c>
      <c r="C7003" t="s">
        <v>13841</v>
      </c>
      <c r="D7003">
        <v>0</v>
      </c>
      <c r="E7003" s="7">
        <v>47209</v>
      </c>
    </row>
    <row r="7004" spans="2:5" hidden="1" x14ac:dyDescent="0.25">
      <c r="B7004" t="s">
        <v>5697</v>
      </c>
      <c r="C7004" t="s">
        <v>13842</v>
      </c>
      <c r="D7004">
        <v>400</v>
      </c>
      <c r="E7004" s="7">
        <v>46327</v>
      </c>
    </row>
    <row r="7005" spans="2:5" hidden="1" x14ac:dyDescent="0.25">
      <c r="B7005" t="s">
        <v>5697</v>
      </c>
      <c r="C7005" t="s">
        <v>13842</v>
      </c>
      <c r="D7005">
        <v>404</v>
      </c>
      <c r="E7005" s="7">
        <v>46327</v>
      </c>
    </row>
    <row r="7006" spans="2:5" hidden="1" x14ac:dyDescent="0.25">
      <c r="B7006" t="s">
        <v>5697</v>
      </c>
      <c r="C7006" t="s">
        <v>13842</v>
      </c>
      <c r="D7006">
        <v>1000</v>
      </c>
      <c r="E7006" s="7">
        <v>46569</v>
      </c>
    </row>
    <row r="7007" spans="2:5" hidden="1" x14ac:dyDescent="0.25">
      <c r="B7007" t="s">
        <v>5700</v>
      </c>
      <c r="C7007" t="s">
        <v>13843</v>
      </c>
      <c r="D7007">
        <v>0</v>
      </c>
      <c r="E7007" s="7">
        <v>46204</v>
      </c>
    </row>
    <row r="7008" spans="2:5" hidden="1" x14ac:dyDescent="0.25">
      <c r="B7008" t="s">
        <v>5702</v>
      </c>
      <c r="C7008" t="s">
        <v>5703</v>
      </c>
      <c r="D7008">
        <v>0</v>
      </c>
      <c r="E7008" s="7">
        <v>46327</v>
      </c>
    </row>
    <row r="7009" spans="2:5" hidden="1" x14ac:dyDescent="0.25">
      <c r="B7009" t="s">
        <v>5702</v>
      </c>
      <c r="C7009" t="s">
        <v>5703</v>
      </c>
      <c r="D7009">
        <v>0</v>
      </c>
      <c r="E7009" s="7">
        <v>46388</v>
      </c>
    </row>
    <row r="7010" spans="2:5" hidden="1" x14ac:dyDescent="0.25">
      <c r="B7010" t="s">
        <v>5702</v>
      </c>
      <c r="C7010" t="s">
        <v>5703</v>
      </c>
      <c r="D7010">
        <v>0</v>
      </c>
      <c r="E7010" s="7">
        <v>47423</v>
      </c>
    </row>
    <row r="7011" spans="2:5" hidden="1" x14ac:dyDescent="0.25">
      <c r="B7011" t="s">
        <v>5704</v>
      </c>
      <c r="C7011" t="s">
        <v>5705</v>
      </c>
      <c r="D7011">
        <v>0</v>
      </c>
      <c r="E7011" s="7">
        <v>45717</v>
      </c>
    </row>
    <row r="7012" spans="2:5" hidden="1" x14ac:dyDescent="0.25">
      <c r="B7012" t="s">
        <v>5704</v>
      </c>
      <c r="C7012" t="s">
        <v>5705</v>
      </c>
      <c r="D7012">
        <v>0</v>
      </c>
      <c r="E7012" s="7">
        <v>45901</v>
      </c>
    </row>
    <row r="7013" spans="2:5" hidden="1" x14ac:dyDescent="0.25">
      <c r="B7013" t="s">
        <v>5704</v>
      </c>
      <c r="C7013" t="s">
        <v>5705</v>
      </c>
      <c r="D7013">
        <v>0</v>
      </c>
      <c r="E7013" s="7">
        <v>47423</v>
      </c>
    </row>
    <row r="7014" spans="2:5" hidden="1" x14ac:dyDescent="0.25">
      <c r="B7014" t="s">
        <v>5707</v>
      </c>
      <c r="C7014" t="s">
        <v>13844</v>
      </c>
      <c r="D7014">
        <v>230</v>
      </c>
      <c r="E7014" s="7">
        <v>47423</v>
      </c>
    </row>
    <row r="7015" spans="2:5" hidden="1" x14ac:dyDescent="0.25">
      <c r="B7015" t="s">
        <v>5710</v>
      </c>
      <c r="C7015" t="s">
        <v>13845</v>
      </c>
      <c r="D7015">
        <v>334</v>
      </c>
      <c r="E7015" s="7">
        <v>47484</v>
      </c>
    </row>
    <row r="7016" spans="2:5" hidden="1" x14ac:dyDescent="0.25">
      <c r="B7016" t="s">
        <v>5712</v>
      </c>
      <c r="C7016" t="s">
        <v>13846</v>
      </c>
      <c r="D7016">
        <v>0</v>
      </c>
      <c r="E7016" s="7">
        <v>46844</v>
      </c>
    </row>
    <row r="7017" spans="2:5" hidden="1" x14ac:dyDescent="0.25">
      <c r="B7017" t="s">
        <v>5712</v>
      </c>
      <c r="C7017" t="s">
        <v>13846</v>
      </c>
      <c r="D7017">
        <v>0</v>
      </c>
      <c r="E7017" s="7">
        <v>46508</v>
      </c>
    </row>
    <row r="7018" spans="2:5" hidden="1" x14ac:dyDescent="0.25">
      <c r="B7018" t="s">
        <v>5712</v>
      </c>
      <c r="C7018" t="s">
        <v>13846</v>
      </c>
      <c r="D7018">
        <v>0</v>
      </c>
      <c r="E7018" s="7" t="s">
        <v>30</v>
      </c>
    </row>
    <row r="7019" spans="2:5" hidden="1" x14ac:dyDescent="0.25">
      <c r="B7019" t="s">
        <v>5715</v>
      </c>
      <c r="C7019" t="s">
        <v>13847</v>
      </c>
      <c r="D7019">
        <v>0</v>
      </c>
      <c r="E7019" s="7">
        <v>46204</v>
      </c>
    </row>
    <row r="7020" spans="2:5" hidden="1" x14ac:dyDescent="0.25">
      <c r="B7020" t="s">
        <v>5715</v>
      </c>
      <c r="C7020" t="s">
        <v>13847</v>
      </c>
      <c r="D7020">
        <v>0</v>
      </c>
      <c r="E7020" s="7">
        <v>46508</v>
      </c>
    </row>
    <row r="7021" spans="2:5" hidden="1" x14ac:dyDescent="0.25">
      <c r="B7021" t="s">
        <v>5715</v>
      </c>
      <c r="C7021" t="s">
        <v>13847</v>
      </c>
      <c r="D7021">
        <v>0</v>
      </c>
      <c r="E7021" s="7" t="s">
        <v>30</v>
      </c>
    </row>
    <row r="7022" spans="2:5" hidden="1" x14ac:dyDescent="0.25">
      <c r="B7022" t="s">
        <v>5717</v>
      </c>
      <c r="C7022" t="s">
        <v>13848</v>
      </c>
      <c r="D7022">
        <v>0</v>
      </c>
      <c r="E7022" s="7">
        <v>45627</v>
      </c>
    </row>
    <row r="7023" spans="2:5" hidden="1" x14ac:dyDescent="0.25">
      <c r="B7023" t="s">
        <v>5717</v>
      </c>
      <c r="C7023" t="s">
        <v>13848</v>
      </c>
      <c r="D7023">
        <v>0</v>
      </c>
      <c r="E7023" s="7">
        <v>45627</v>
      </c>
    </row>
    <row r="7024" spans="2:5" hidden="1" x14ac:dyDescent="0.25">
      <c r="B7024" t="s">
        <v>5722</v>
      </c>
      <c r="C7024" t="s">
        <v>13848</v>
      </c>
      <c r="D7024">
        <v>0</v>
      </c>
      <c r="E7024" s="7">
        <v>45627</v>
      </c>
    </row>
    <row r="7025" spans="2:5" hidden="1" x14ac:dyDescent="0.25">
      <c r="B7025" t="s">
        <v>5722</v>
      </c>
      <c r="C7025" t="s">
        <v>13848</v>
      </c>
      <c r="D7025">
        <v>0</v>
      </c>
      <c r="E7025" s="7">
        <v>45627</v>
      </c>
    </row>
    <row r="7026" spans="2:5" hidden="1" x14ac:dyDescent="0.25">
      <c r="B7026" t="s">
        <v>5723</v>
      </c>
      <c r="C7026" t="s">
        <v>13849</v>
      </c>
      <c r="D7026">
        <v>11</v>
      </c>
      <c r="E7026" s="7">
        <v>46997</v>
      </c>
    </row>
    <row r="7027" spans="2:5" hidden="1" x14ac:dyDescent="0.25">
      <c r="B7027" t="s">
        <v>5726</v>
      </c>
      <c r="C7027" t="s">
        <v>13850</v>
      </c>
      <c r="D7027">
        <v>0</v>
      </c>
      <c r="E7027" s="7">
        <v>46631</v>
      </c>
    </row>
    <row r="7028" spans="2:5" hidden="1" x14ac:dyDescent="0.25">
      <c r="B7028" t="s">
        <v>5726</v>
      </c>
      <c r="C7028" t="s">
        <v>13850</v>
      </c>
      <c r="D7028">
        <v>0</v>
      </c>
      <c r="E7028" s="7">
        <v>46661</v>
      </c>
    </row>
    <row r="7029" spans="2:5" hidden="1" x14ac:dyDescent="0.25">
      <c r="B7029" t="s">
        <v>5728</v>
      </c>
      <c r="C7029" t="s">
        <v>13851</v>
      </c>
      <c r="D7029">
        <v>0</v>
      </c>
      <c r="E7029" s="7">
        <v>47392</v>
      </c>
    </row>
    <row r="7030" spans="2:5" hidden="1" x14ac:dyDescent="0.25">
      <c r="B7030" t="s">
        <v>5728</v>
      </c>
      <c r="C7030" t="s">
        <v>13851</v>
      </c>
      <c r="D7030">
        <v>0</v>
      </c>
      <c r="E7030" s="7">
        <v>47392</v>
      </c>
    </row>
    <row r="7031" spans="2:5" hidden="1" x14ac:dyDescent="0.25">
      <c r="B7031" t="s">
        <v>5728</v>
      </c>
      <c r="C7031" t="s">
        <v>13851</v>
      </c>
      <c r="D7031">
        <v>0</v>
      </c>
      <c r="E7031" s="7">
        <v>47423</v>
      </c>
    </row>
    <row r="7032" spans="2:5" hidden="1" x14ac:dyDescent="0.25">
      <c r="B7032" t="s">
        <v>5728</v>
      </c>
      <c r="C7032" t="s">
        <v>13851</v>
      </c>
      <c r="D7032">
        <v>0</v>
      </c>
      <c r="E7032" s="7" t="s">
        <v>30</v>
      </c>
    </row>
    <row r="7033" spans="2:5" hidden="1" x14ac:dyDescent="0.25">
      <c r="B7033" t="s">
        <v>5730</v>
      </c>
      <c r="C7033" t="s">
        <v>13852</v>
      </c>
      <c r="D7033">
        <v>0</v>
      </c>
      <c r="E7033" s="7">
        <v>47484</v>
      </c>
    </row>
    <row r="7034" spans="2:5" hidden="1" x14ac:dyDescent="0.25">
      <c r="B7034" t="s">
        <v>5730</v>
      </c>
      <c r="C7034" t="s">
        <v>13852</v>
      </c>
      <c r="D7034">
        <v>0</v>
      </c>
      <c r="E7034" s="7">
        <v>47543</v>
      </c>
    </row>
    <row r="7035" spans="2:5" hidden="1" x14ac:dyDescent="0.25">
      <c r="B7035" t="s">
        <v>5730</v>
      </c>
      <c r="C7035" t="s">
        <v>13852</v>
      </c>
      <c r="D7035">
        <v>0</v>
      </c>
      <c r="E7035" s="7">
        <v>47849</v>
      </c>
    </row>
    <row r="7036" spans="2:5" hidden="1" x14ac:dyDescent="0.25">
      <c r="B7036" t="s">
        <v>5730</v>
      </c>
      <c r="C7036" t="s">
        <v>13852</v>
      </c>
      <c r="D7036">
        <v>0</v>
      </c>
      <c r="E7036" s="7">
        <v>46692</v>
      </c>
    </row>
    <row r="7037" spans="2:5" hidden="1" x14ac:dyDescent="0.25">
      <c r="B7037" t="s">
        <v>5730</v>
      </c>
      <c r="C7037" t="s">
        <v>13852</v>
      </c>
      <c r="D7037">
        <v>0</v>
      </c>
      <c r="E7037" s="7">
        <v>47484</v>
      </c>
    </row>
    <row r="7038" spans="2:5" hidden="1" x14ac:dyDescent="0.25">
      <c r="B7038" t="s">
        <v>5730</v>
      </c>
      <c r="C7038" t="s">
        <v>13852</v>
      </c>
      <c r="D7038">
        <v>0</v>
      </c>
      <c r="E7038" s="7">
        <v>47604</v>
      </c>
    </row>
    <row r="7039" spans="2:5" hidden="1" x14ac:dyDescent="0.25">
      <c r="B7039" t="s">
        <v>5730</v>
      </c>
      <c r="C7039" t="s">
        <v>13852</v>
      </c>
      <c r="D7039">
        <v>614</v>
      </c>
      <c r="E7039" s="7">
        <v>47969</v>
      </c>
    </row>
    <row r="7040" spans="2:5" hidden="1" x14ac:dyDescent="0.25">
      <c r="B7040" t="s">
        <v>5730</v>
      </c>
      <c r="C7040" t="s">
        <v>13852</v>
      </c>
      <c r="D7040">
        <v>0</v>
      </c>
      <c r="E7040" s="7">
        <v>46692</v>
      </c>
    </row>
    <row r="7041" spans="2:5" hidden="1" x14ac:dyDescent="0.25">
      <c r="B7041" t="s">
        <v>5730</v>
      </c>
      <c r="C7041" t="s">
        <v>13852</v>
      </c>
      <c r="D7041">
        <v>0</v>
      </c>
      <c r="E7041" s="7">
        <v>47969</v>
      </c>
    </row>
    <row r="7042" spans="2:5" hidden="1" x14ac:dyDescent="0.25">
      <c r="B7042" t="s">
        <v>5730</v>
      </c>
      <c r="C7042" t="s">
        <v>13852</v>
      </c>
      <c r="D7042">
        <v>0</v>
      </c>
      <c r="E7042" s="7">
        <v>47604</v>
      </c>
    </row>
    <row r="7043" spans="2:5" hidden="1" x14ac:dyDescent="0.25">
      <c r="B7043" t="s">
        <v>5736</v>
      </c>
      <c r="C7043" t="s">
        <v>13510</v>
      </c>
      <c r="D7043">
        <v>0</v>
      </c>
      <c r="E7043" s="7">
        <v>47515</v>
      </c>
    </row>
    <row r="7044" spans="2:5" hidden="1" x14ac:dyDescent="0.25">
      <c r="B7044" t="s">
        <v>5736</v>
      </c>
      <c r="C7044" t="s">
        <v>13510</v>
      </c>
      <c r="D7044">
        <v>0</v>
      </c>
      <c r="E7044" s="7">
        <v>47574</v>
      </c>
    </row>
    <row r="7045" spans="2:5" hidden="1" x14ac:dyDescent="0.25">
      <c r="B7045" t="s">
        <v>5736</v>
      </c>
      <c r="C7045" t="s">
        <v>13510</v>
      </c>
      <c r="D7045">
        <v>0</v>
      </c>
      <c r="E7045" s="7">
        <v>47665</v>
      </c>
    </row>
    <row r="7046" spans="2:5" hidden="1" x14ac:dyDescent="0.25">
      <c r="B7046" t="s">
        <v>5736</v>
      </c>
      <c r="C7046" t="s">
        <v>13510</v>
      </c>
      <c r="D7046">
        <v>0</v>
      </c>
      <c r="E7046" s="7">
        <v>47727</v>
      </c>
    </row>
    <row r="7047" spans="2:5" hidden="1" x14ac:dyDescent="0.25">
      <c r="B7047" t="s">
        <v>5736</v>
      </c>
      <c r="C7047" t="s">
        <v>13510</v>
      </c>
      <c r="D7047">
        <v>432</v>
      </c>
      <c r="E7047" s="7">
        <v>47849</v>
      </c>
    </row>
    <row r="7048" spans="2:5" hidden="1" x14ac:dyDescent="0.25">
      <c r="B7048" t="s">
        <v>5736</v>
      </c>
      <c r="C7048" t="s">
        <v>13510</v>
      </c>
      <c r="D7048">
        <v>0</v>
      </c>
      <c r="E7048" s="7">
        <v>46600</v>
      </c>
    </row>
    <row r="7049" spans="2:5" hidden="1" x14ac:dyDescent="0.25">
      <c r="B7049" t="s">
        <v>5736</v>
      </c>
      <c r="C7049" t="s">
        <v>13510</v>
      </c>
      <c r="D7049">
        <v>0</v>
      </c>
      <c r="E7049" s="7">
        <v>47849</v>
      </c>
    </row>
    <row r="7050" spans="2:5" hidden="1" x14ac:dyDescent="0.25">
      <c r="B7050" t="s">
        <v>5739</v>
      </c>
      <c r="C7050" t="s">
        <v>13853</v>
      </c>
      <c r="D7050">
        <v>0</v>
      </c>
      <c r="E7050" s="7">
        <v>47515</v>
      </c>
    </row>
    <row r="7051" spans="2:5" hidden="1" x14ac:dyDescent="0.25">
      <c r="B7051" t="s">
        <v>5739</v>
      </c>
      <c r="C7051" t="s">
        <v>13853</v>
      </c>
      <c r="D7051">
        <v>793</v>
      </c>
      <c r="E7051" s="7">
        <v>47849</v>
      </c>
    </row>
    <row r="7052" spans="2:5" hidden="1" x14ac:dyDescent="0.25">
      <c r="B7052" t="s">
        <v>5739</v>
      </c>
      <c r="C7052" t="s">
        <v>13853</v>
      </c>
      <c r="D7052">
        <v>0</v>
      </c>
      <c r="E7052" s="7">
        <v>47604</v>
      </c>
    </row>
    <row r="7053" spans="2:5" hidden="1" x14ac:dyDescent="0.25">
      <c r="B7053" t="s">
        <v>5739</v>
      </c>
      <c r="C7053" t="s">
        <v>13853</v>
      </c>
      <c r="D7053">
        <v>0</v>
      </c>
      <c r="E7053" s="7">
        <v>46813</v>
      </c>
    </row>
    <row r="7054" spans="2:5" hidden="1" x14ac:dyDescent="0.25">
      <c r="B7054" t="s">
        <v>5739</v>
      </c>
      <c r="C7054" t="s">
        <v>13853</v>
      </c>
      <c r="D7054">
        <v>0</v>
      </c>
      <c r="E7054" s="7">
        <v>47849</v>
      </c>
    </row>
    <row r="7055" spans="2:5" hidden="1" x14ac:dyDescent="0.25">
      <c r="B7055" t="s">
        <v>5739</v>
      </c>
      <c r="C7055" t="s">
        <v>13853</v>
      </c>
      <c r="D7055">
        <v>0</v>
      </c>
      <c r="E7055" s="7">
        <v>47604</v>
      </c>
    </row>
    <row r="7056" spans="2:5" hidden="1" x14ac:dyDescent="0.25">
      <c r="B7056" t="s">
        <v>5743</v>
      </c>
      <c r="C7056" t="s">
        <v>5744</v>
      </c>
      <c r="D7056">
        <v>140</v>
      </c>
      <c r="E7056" s="7">
        <v>47969</v>
      </c>
    </row>
    <row r="7057" spans="2:5" hidden="1" x14ac:dyDescent="0.25">
      <c r="B7057" t="s">
        <v>5746</v>
      </c>
      <c r="C7057" t="s">
        <v>5747</v>
      </c>
      <c r="D7057">
        <v>0</v>
      </c>
      <c r="E7057" s="7">
        <v>46388</v>
      </c>
    </row>
    <row r="7058" spans="2:5" hidden="1" x14ac:dyDescent="0.25">
      <c r="B7058" t="s">
        <v>5746</v>
      </c>
      <c r="C7058" t="s">
        <v>5747</v>
      </c>
      <c r="D7058">
        <v>0</v>
      </c>
      <c r="E7058" s="7">
        <v>46722</v>
      </c>
    </row>
    <row r="7059" spans="2:5" hidden="1" x14ac:dyDescent="0.25">
      <c r="B7059" t="s">
        <v>5746</v>
      </c>
      <c r="C7059" t="s">
        <v>5747</v>
      </c>
      <c r="D7059">
        <v>0</v>
      </c>
      <c r="E7059" s="7">
        <v>46813</v>
      </c>
    </row>
    <row r="7060" spans="2:5" hidden="1" x14ac:dyDescent="0.25">
      <c r="B7060" t="s">
        <v>5746</v>
      </c>
      <c r="C7060" t="s">
        <v>5747</v>
      </c>
      <c r="D7060">
        <v>0</v>
      </c>
      <c r="E7060" s="7">
        <v>46753</v>
      </c>
    </row>
    <row r="7061" spans="2:5" hidden="1" x14ac:dyDescent="0.25">
      <c r="B7061" t="s">
        <v>5746</v>
      </c>
      <c r="C7061" t="s">
        <v>5747</v>
      </c>
      <c r="D7061">
        <v>0</v>
      </c>
      <c r="E7061" s="7">
        <v>46784</v>
      </c>
    </row>
    <row r="7062" spans="2:5" hidden="1" x14ac:dyDescent="0.25">
      <c r="B7062" t="s">
        <v>5746</v>
      </c>
      <c r="C7062" t="s">
        <v>5747</v>
      </c>
      <c r="D7062">
        <v>0</v>
      </c>
      <c r="E7062" s="7">
        <v>46874</v>
      </c>
    </row>
    <row r="7063" spans="2:5" hidden="1" x14ac:dyDescent="0.25">
      <c r="B7063" t="s">
        <v>5746</v>
      </c>
      <c r="C7063" t="s">
        <v>5747</v>
      </c>
      <c r="D7063">
        <v>0</v>
      </c>
      <c r="E7063" s="7">
        <v>46966</v>
      </c>
    </row>
    <row r="7064" spans="2:5" hidden="1" x14ac:dyDescent="0.25">
      <c r="B7064" t="s">
        <v>5746</v>
      </c>
      <c r="C7064" t="s">
        <v>5747</v>
      </c>
      <c r="D7064">
        <v>0</v>
      </c>
      <c r="E7064" s="7">
        <v>46997</v>
      </c>
    </row>
    <row r="7065" spans="2:5" hidden="1" x14ac:dyDescent="0.25">
      <c r="B7065" t="s">
        <v>5746</v>
      </c>
      <c r="C7065" t="s">
        <v>5747</v>
      </c>
      <c r="D7065">
        <v>3000</v>
      </c>
      <c r="E7065" s="7">
        <v>47239</v>
      </c>
    </row>
    <row r="7066" spans="2:5" hidden="1" x14ac:dyDescent="0.25">
      <c r="B7066" t="s">
        <v>5746</v>
      </c>
      <c r="C7066" t="s">
        <v>5747</v>
      </c>
      <c r="D7066">
        <v>750</v>
      </c>
      <c r="E7066" s="7">
        <v>47270</v>
      </c>
    </row>
    <row r="7067" spans="2:5" hidden="1" x14ac:dyDescent="0.25">
      <c r="B7067" t="s">
        <v>5746</v>
      </c>
      <c r="C7067" t="s">
        <v>5747</v>
      </c>
      <c r="D7067">
        <v>1</v>
      </c>
      <c r="E7067" s="7">
        <v>47088</v>
      </c>
    </row>
    <row r="7068" spans="2:5" hidden="1" x14ac:dyDescent="0.25">
      <c r="B7068" t="s">
        <v>5746</v>
      </c>
      <c r="C7068" t="s">
        <v>5747</v>
      </c>
      <c r="D7068">
        <v>0</v>
      </c>
      <c r="E7068" s="7">
        <v>47150</v>
      </c>
    </row>
    <row r="7069" spans="2:5" hidden="1" x14ac:dyDescent="0.25">
      <c r="B7069" t="s">
        <v>5746</v>
      </c>
      <c r="C7069" t="s">
        <v>5747</v>
      </c>
      <c r="D7069">
        <v>7455</v>
      </c>
      <c r="E7069" s="7">
        <v>47209</v>
      </c>
    </row>
    <row r="7070" spans="2:5" hidden="1" x14ac:dyDescent="0.25">
      <c r="B7070" t="s">
        <v>5746</v>
      </c>
      <c r="C7070" t="s">
        <v>5747</v>
      </c>
      <c r="D7070">
        <v>0</v>
      </c>
      <c r="E7070" s="7">
        <v>46997</v>
      </c>
    </row>
    <row r="7071" spans="2:5" hidden="1" x14ac:dyDescent="0.25">
      <c r="B7071" t="s">
        <v>5746</v>
      </c>
      <c r="C7071" t="s">
        <v>5747</v>
      </c>
      <c r="D7071">
        <v>0</v>
      </c>
      <c r="E7071" s="7">
        <v>47119</v>
      </c>
    </row>
    <row r="7072" spans="2:5" hidden="1" x14ac:dyDescent="0.25">
      <c r="B7072" t="s">
        <v>5746</v>
      </c>
      <c r="C7072" t="s">
        <v>5747</v>
      </c>
      <c r="D7072">
        <v>13</v>
      </c>
      <c r="E7072" s="7">
        <v>47178</v>
      </c>
    </row>
    <row r="7073" spans="2:5" hidden="1" x14ac:dyDescent="0.25">
      <c r="B7073" t="s">
        <v>5746</v>
      </c>
      <c r="C7073" t="s">
        <v>5747</v>
      </c>
      <c r="D7073">
        <v>3750</v>
      </c>
      <c r="E7073" s="7">
        <v>47270</v>
      </c>
    </row>
    <row r="7074" spans="2:5" hidden="1" x14ac:dyDescent="0.25">
      <c r="B7074" t="s">
        <v>5746</v>
      </c>
      <c r="C7074" t="s">
        <v>5747</v>
      </c>
      <c r="D7074">
        <v>0</v>
      </c>
      <c r="E7074" s="7">
        <v>46874</v>
      </c>
    </row>
    <row r="7075" spans="2:5" hidden="1" x14ac:dyDescent="0.25">
      <c r="B7075" t="s">
        <v>5746</v>
      </c>
      <c r="C7075" t="s">
        <v>5747</v>
      </c>
      <c r="D7075">
        <v>0</v>
      </c>
      <c r="E7075" s="7">
        <v>46388</v>
      </c>
    </row>
    <row r="7076" spans="2:5" hidden="1" x14ac:dyDescent="0.25">
      <c r="B7076" t="s">
        <v>5746</v>
      </c>
      <c r="C7076" t="s">
        <v>5747</v>
      </c>
      <c r="D7076">
        <v>0</v>
      </c>
      <c r="E7076" s="7">
        <v>46722</v>
      </c>
    </row>
    <row r="7077" spans="2:5" hidden="1" x14ac:dyDescent="0.25">
      <c r="B7077" t="s">
        <v>5746</v>
      </c>
      <c r="C7077" t="s">
        <v>5747</v>
      </c>
      <c r="D7077">
        <v>0</v>
      </c>
      <c r="E7077" s="7">
        <v>46813</v>
      </c>
    </row>
    <row r="7078" spans="2:5" hidden="1" x14ac:dyDescent="0.25">
      <c r="B7078" t="s">
        <v>5746</v>
      </c>
      <c r="C7078" t="s">
        <v>5747</v>
      </c>
      <c r="D7078">
        <v>0</v>
      </c>
      <c r="E7078" s="7">
        <v>47088</v>
      </c>
    </row>
    <row r="7079" spans="2:5" hidden="1" x14ac:dyDescent="0.25">
      <c r="B7079" t="s">
        <v>5746</v>
      </c>
      <c r="C7079" t="s">
        <v>5747</v>
      </c>
      <c r="D7079">
        <v>0</v>
      </c>
      <c r="E7079" s="7">
        <v>46997</v>
      </c>
    </row>
    <row r="7080" spans="2:5" hidden="1" x14ac:dyDescent="0.25">
      <c r="B7080" t="s">
        <v>5746</v>
      </c>
      <c r="C7080" t="s">
        <v>5747</v>
      </c>
      <c r="D7080">
        <v>0</v>
      </c>
      <c r="E7080" s="7">
        <v>47178</v>
      </c>
    </row>
    <row r="7081" spans="2:5" hidden="1" x14ac:dyDescent="0.25">
      <c r="B7081" t="s">
        <v>5746</v>
      </c>
      <c r="C7081" t="s">
        <v>5747</v>
      </c>
      <c r="D7081">
        <v>0</v>
      </c>
      <c r="E7081" s="7">
        <v>46874</v>
      </c>
    </row>
    <row r="7082" spans="2:5" hidden="1" x14ac:dyDescent="0.25">
      <c r="B7082" t="s">
        <v>5746</v>
      </c>
      <c r="C7082" t="s">
        <v>5747</v>
      </c>
      <c r="D7082">
        <v>0</v>
      </c>
      <c r="E7082" s="7">
        <v>46722</v>
      </c>
    </row>
    <row r="7083" spans="2:5" hidden="1" x14ac:dyDescent="0.25">
      <c r="B7083" t="s">
        <v>5748</v>
      </c>
      <c r="C7083" t="s">
        <v>654</v>
      </c>
      <c r="D7083">
        <v>0</v>
      </c>
      <c r="E7083" s="7">
        <v>46235</v>
      </c>
    </row>
    <row r="7084" spans="2:5" hidden="1" x14ac:dyDescent="0.25">
      <c r="B7084" t="s">
        <v>5748</v>
      </c>
      <c r="C7084" t="s">
        <v>654</v>
      </c>
      <c r="D7084">
        <v>0</v>
      </c>
      <c r="E7084" s="7">
        <v>46600</v>
      </c>
    </row>
    <row r="7085" spans="2:5" hidden="1" x14ac:dyDescent="0.25">
      <c r="B7085" t="s">
        <v>5748</v>
      </c>
      <c r="C7085" t="s">
        <v>654</v>
      </c>
      <c r="D7085">
        <v>0</v>
      </c>
      <c r="E7085" s="7">
        <v>46753</v>
      </c>
    </row>
    <row r="7086" spans="2:5" hidden="1" x14ac:dyDescent="0.25">
      <c r="B7086" t="s">
        <v>5748</v>
      </c>
      <c r="C7086" t="s">
        <v>654</v>
      </c>
      <c r="D7086">
        <v>0</v>
      </c>
      <c r="E7086" s="7">
        <v>46722</v>
      </c>
    </row>
    <row r="7087" spans="2:5" hidden="1" x14ac:dyDescent="0.25">
      <c r="B7087" t="s">
        <v>5748</v>
      </c>
      <c r="C7087" t="s">
        <v>654</v>
      </c>
      <c r="D7087">
        <v>0</v>
      </c>
      <c r="E7087" s="7">
        <v>46784</v>
      </c>
    </row>
    <row r="7088" spans="2:5" hidden="1" x14ac:dyDescent="0.25">
      <c r="B7088" t="s">
        <v>5748</v>
      </c>
      <c r="C7088" t="s">
        <v>654</v>
      </c>
      <c r="D7088">
        <v>0</v>
      </c>
      <c r="E7088" s="7">
        <v>46905</v>
      </c>
    </row>
    <row r="7089" spans="2:5" hidden="1" x14ac:dyDescent="0.25">
      <c r="B7089" t="s">
        <v>5748</v>
      </c>
      <c r="C7089" t="s">
        <v>654</v>
      </c>
      <c r="D7089">
        <v>1928</v>
      </c>
      <c r="E7089" s="7">
        <v>47150</v>
      </c>
    </row>
    <row r="7090" spans="2:5" hidden="1" x14ac:dyDescent="0.25">
      <c r="B7090" t="s">
        <v>5748</v>
      </c>
      <c r="C7090" t="s">
        <v>654</v>
      </c>
      <c r="D7090">
        <v>3750</v>
      </c>
      <c r="E7090" s="7">
        <v>47270</v>
      </c>
    </row>
    <row r="7091" spans="2:5" hidden="1" x14ac:dyDescent="0.25">
      <c r="B7091" t="s">
        <v>5748</v>
      </c>
      <c r="C7091" t="s">
        <v>654</v>
      </c>
      <c r="D7091">
        <v>0</v>
      </c>
      <c r="E7091" s="7">
        <v>46874</v>
      </c>
    </row>
    <row r="7092" spans="2:5" hidden="1" x14ac:dyDescent="0.25">
      <c r="B7092" t="s">
        <v>5748</v>
      </c>
      <c r="C7092" t="s">
        <v>654</v>
      </c>
      <c r="D7092">
        <v>0</v>
      </c>
      <c r="E7092" s="7">
        <v>46874</v>
      </c>
    </row>
    <row r="7093" spans="2:5" hidden="1" x14ac:dyDescent="0.25">
      <c r="B7093" t="s">
        <v>5748</v>
      </c>
      <c r="C7093" t="s">
        <v>654</v>
      </c>
      <c r="D7093">
        <v>0</v>
      </c>
      <c r="E7093" s="7">
        <v>47150</v>
      </c>
    </row>
    <row r="7094" spans="2:5" hidden="1" x14ac:dyDescent="0.25">
      <c r="B7094" t="s">
        <v>5748</v>
      </c>
      <c r="C7094" t="s">
        <v>654</v>
      </c>
      <c r="D7094">
        <v>0</v>
      </c>
      <c r="E7094" s="7">
        <v>47178</v>
      </c>
    </row>
    <row r="7095" spans="2:5" hidden="1" x14ac:dyDescent="0.25">
      <c r="B7095" t="s">
        <v>5748</v>
      </c>
      <c r="C7095" t="s">
        <v>654</v>
      </c>
      <c r="D7095">
        <v>1245</v>
      </c>
      <c r="E7095" s="7">
        <v>47209</v>
      </c>
    </row>
    <row r="7096" spans="2:5" hidden="1" x14ac:dyDescent="0.25">
      <c r="B7096" t="s">
        <v>5748</v>
      </c>
      <c r="C7096" t="s">
        <v>654</v>
      </c>
      <c r="D7096">
        <v>0</v>
      </c>
      <c r="E7096" s="7">
        <v>47088</v>
      </c>
    </row>
    <row r="7097" spans="2:5" hidden="1" x14ac:dyDescent="0.25">
      <c r="B7097" t="s">
        <v>5748</v>
      </c>
      <c r="C7097" t="s">
        <v>654</v>
      </c>
      <c r="D7097">
        <v>0</v>
      </c>
      <c r="E7097" s="7">
        <v>47119</v>
      </c>
    </row>
    <row r="7098" spans="2:5" hidden="1" x14ac:dyDescent="0.25">
      <c r="B7098" t="s">
        <v>5748</v>
      </c>
      <c r="C7098" t="s">
        <v>654</v>
      </c>
      <c r="D7098">
        <v>45</v>
      </c>
      <c r="E7098" s="7">
        <v>47239</v>
      </c>
    </row>
    <row r="7099" spans="2:5" hidden="1" x14ac:dyDescent="0.25">
      <c r="B7099" t="s">
        <v>5748</v>
      </c>
      <c r="C7099" t="s">
        <v>654</v>
      </c>
      <c r="D7099">
        <v>3750</v>
      </c>
      <c r="E7099" s="7">
        <v>47270</v>
      </c>
    </row>
    <row r="7100" spans="2:5" hidden="1" x14ac:dyDescent="0.25">
      <c r="B7100" t="s">
        <v>5748</v>
      </c>
      <c r="C7100" t="s">
        <v>654</v>
      </c>
      <c r="D7100">
        <v>0</v>
      </c>
      <c r="E7100" s="7">
        <v>46235</v>
      </c>
    </row>
    <row r="7101" spans="2:5" hidden="1" x14ac:dyDescent="0.25">
      <c r="B7101" t="s">
        <v>5748</v>
      </c>
      <c r="C7101" t="s">
        <v>654</v>
      </c>
      <c r="D7101">
        <v>0</v>
      </c>
      <c r="E7101" s="7">
        <v>46753</v>
      </c>
    </row>
    <row r="7102" spans="2:5" hidden="1" x14ac:dyDescent="0.25">
      <c r="B7102" t="s">
        <v>5748</v>
      </c>
      <c r="C7102" t="s">
        <v>654</v>
      </c>
      <c r="D7102">
        <v>0</v>
      </c>
      <c r="E7102" s="7">
        <v>46905</v>
      </c>
    </row>
    <row r="7103" spans="2:5" hidden="1" x14ac:dyDescent="0.25">
      <c r="B7103" t="s">
        <v>5748</v>
      </c>
      <c r="C7103" t="s">
        <v>654</v>
      </c>
      <c r="D7103">
        <v>0</v>
      </c>
      <c r="E7103" s="7">
        <v>46874</v>
      </c>
    </row>
    <row r="7104" spans="2:5" hidden="1" x14ac:dyDescent="0.25">
      <c r="B7104" t="s">
        <v>5748</v>
      </c>
      <c r="C7104" t="s">
        <v>654</v>
      </c>
      <c r="D7104">
        <v>0</v>
      </c>
      <c r="E7104" s="7">
        <v>47119</v>
      </c>
    </row>
    <row r="7105" spans="2:5" hidden="1" x14ac:dyDescent="0.25">
      <c r="B7105" t="s">
        <v>5748</v>
      </c>
      <c r="C7105" t="s">
        <v>654</v>
      </c>
      <c r="D7105">
        <v>0</v>
      </c>
      <c r="E7105" s="7">
        <v>47209</v>
      </c>
    </row>
    <row r="7106" spans="2:5" hidden="1" x14ac:dyDescent="0.25">
      <c r="B7106" t="s">
        <v>5749</v>
      </c>
      <c r="C7106" t="s">
        <v>13854</v>
      </c>
      <c r="D7106">
        <v>875</v>
      </c>
      <c r="E7106" s="7">
        <v>46753</v>
      </c>
    </row>
    <row r="7107" spans="2:5" hidden="1" x14ac:dyDescent="0.25">
      <c r="B7107" t="s">
        <v>5752</v>
      </c>
      <c r="C7107" t="s">
        <v>13855</v>
      </c>
      <c r="D7107">
        <v>0</v>
      </c>
      <c r="E7107" s="7">
        <v>46661</v>
      </c>
    </row>
    <row r="7108" spans="2:5" hidden="1" x14ac:dyDescent="0.25">
      <c r="B7108" t="s">
        <v>5752</v>
      </c>
      <c r="C7108" t="s">
        <v>13855</v>
      </c>
      <c r="D7108">
        <v>0</v>
      </c>
      <c r="E7108" s="7">
        <v>46935</v>
      </c>
    </row>
    <row r="7109" spans="2:5" hidden="1" x14ac:dyDescent="0.25">
      <c r="B7109" t="s">
        <v>5752</v>
      </c>
      <c r="C7109" t="s">
        <v>13855</v>
      </c>
      <c r="D7109">
        <v>137</v>
      </c>
      <c r="E7109" s="7">
        <v>47058</v>
      </c>
    </row>
    <row r="7110" spans="2:5" hidden="1" x14ac:dyDescent="0.25">
      <c r="B7110" t="s">
        <v>5752</v>
      </c>
      <c r="C7110" t="s">
        <v>13855</v>
      </c>
      <c r="D7110">
        <v>0</v>
      </c>
      <c r="E7110" s="7">
        <v>46661</v>
      </c>
    </row>
    <row r="7111" spans="2:5" hidden="1" x14ac:dyDescent="0.25">
      <c r="B7111" t="s">
        <v>5754</v>
      </c>
      <c r="C7111" t="s">
        <v>13856</v>
      </c>
      <c r="D7111">
        <v>0</v>
      </c>
      <c r="E7111" s="7">
        <v>46113</v>
      </c>
    </row>
    <row r="7112" spans="2:5" hidden="1" x14ac:dyDescent="0.25">
      <c r="B7112" t="s">
        <v>5756</v>
      </c>
      <c r="C7112" t="s">
        <v>13857</v>
      </c>
      <c r="D7112">
        <v>280</v>
      </c>
      <c r="E7112" s="7">
        <v>47027</v>
      </c>
    </row>
    <row r="7113" spans="2:5" hidden="1" x14ac:dyDescent="0.25">
      <c r="B7113" t="s">
        <v>5756</v>
      </c>
      <c r="C7113" t="s">
        <v>13857</v>
      </c>
      <c r="D7113">
        <v>26</v>
      </c>
      <c r="E7113" s="7">
        <v>46844</v>
      </c>
    </row>
    <row r="7114" spans="2:5" hidden="1" x14ac:dyDescent="0.25">
      <c r="B7114" t="s">
        <v>5758</v>
      </c>
      <c r="C7114" t="s">
        <v>5759</v>
      </c>
      <c r="D7114">
        <v>0</v>
      </c>
      <c r="E7114" s="7">
        <v>47665</v>
      </c>
    </row>
    <row r="7115" spans="2:5" hidden="1" x14ac:dyDescent="0.25">
      <c r="B7115" t="s">
        <v>5758</v>
      </c>
      <c r="C7115" t="s">
        <v>5759</v>
      </c>
      <c r="D7115">
        <v>0</v>
      </c>
      <c r="E7115" s="7">
        <v>47665</v>
      </c>
    </row>
    <row r="7116" spans="2:5" hidden="1" x14ac:dyDescent="0.25">
      <c r="B7116" t="s">
        <v>5758</v>
      </c>
      <c r="C7116" t="s">
        <v>5759</v>
      </c>
      <c r="D7116">
        <v>0</v>
      </c>
      <c r="E7116" s="7">
        <v>47818</v>
      </c>
    </row>
    <row r="7117" spans="2:5" hidden="1" x14ac:dyDescent="0.25">
      <c r="B7117" t="s">
        <v>5761</v>
      </c>
      <c r="C7117" t="s">
        <v>5762</v>
      </c>
      <c r="D7117">
        <v>52</v>
      </c>
      <c r="E7117" s="7">
        <v>47665</v>
      </c>
    </row>
    <row r="7118" spans="2:5" hidden="1" x14ac:dyDescent="0.25">
      <c r="B7118" t="s">
        <v>5761</v>
      </c>
      <c r="C7118" t="s">
        <v>5762</v>
      </c>
      <c r="D7118">
        <v>400</v>
      </c>
      <c r="E7118" s="7">
        <v>47849</v>
      </c>
    </row>
    <row r="7119" spans="2:5" hidden="1" x14ac:dyDescent="0.25">
      <c r="B7119" t="s">
        <v>5763</v>
      </c>
      <c r="C7119" t="s">
        <v>5764</v>
      </c>
      <c r="D7119">
        <v>0</v>
      </c>
      <c r="E7119" s="7">
        <v>47665</v>
      </c>
    </row>
    <row r="7120" spans="2:5" hidden="1" x14ac:dyDescent="0.25">
      <c r="B7120" t="s">
        <v>5763</v>
      </c>
      <c r="C7120" t="s">
        <v>5764</v>
      </c>
      <c r="D7120">
        <v>0</v>
      </c>
      <c r="E7120" s="7">
        <v>47788</v>
      </c>
    </row>
    <row r="7121" spans="2:5" hidden="1" x14ac:dyDescent="0.25">
      <c r="B7121" t="s">
        <v>5763</v>
      </c>
      <c r="C7121" t="s">
        <v>5764</v>
      </c>
      <c r="D7121">
        <v>0</v>
      </c>
      <c r="E7121" s="7">
        <v>47818</v>
      </c>
    </row>
    <row r="7122" spans="2:5" hidden="1" x14ac:dyDescent="0.25">
      <c r="B7122" t="s">
        <v>5763</v>
      </c>
      <c r="C7122" t="s">
        <v>5764</v>
      </c>
      <c r="D7122">
        <v>0</v>
      </c>
      <c r="E7122" s="7">
        <v>47849</v>
      </c>
    </row>
    <row r="7123" spans="2:5" hidden="1" x14ac:dyDescent="0.25">
      <c r="B7123" t="s">
        <v>5765</v>
      </c>
      <c r="C7123" t="s">
        <v>13858</v>
      </c>
      <c r="D7123">
        <v>0</v>
      </c>
      <c r="E7123" s="7">
        <v>46661</v>
      </c>
    </row>
    <row r="7124" spans="2:5" hidden="1" x14ac:dyDescent="0.25">
      <c r="B7124" t="s">
        <v>5767</v>
      </c>
      <c r="C7124" t="s">
        <v>13511</v>
      </c>
      <c r="D7124">
        <v>0</v>
      </c>
      <c r="E7124" s="7">
        <v>46874</v>
      </c>
    </row>
    <row r="7125" spans="2:5" hidden="1" x14ac:dyDescent="0.25">
      <c r="B7125" t="s">
        <v>5767</v>
      </c>
      <c r="C7125" t="s">
        <v>13511</v>
      </c>
      <c r="D7125">
        <v>0</v>
      </c>
      <c r="E7125" s="7">
        <v>46661</v>
      </c>
    </row>
    <row r="7126" spans="2:5" hidden="1" x14ac:dyDescent="0.25">
      <c r="B7126" t="s">
        <v>5767</v>
      </c>
      <c r="C7126" t="s">
        <v>13511</v>
      </c>
      <c r="D7126">
        <v>0</v>
      </c>
      <c r="E7126" s="7">
        <v>46874</v>
      </c>
    </row>
    <row r="7127" spans="2:5" hidden="1" x14ac:dyDescent="0.25">
      <c r="B7127" t="s">
        <v>5767</v>
      </c>
      <c r="C7127" t="s">
        <v>13511</v>
      </c>
      <c r="D7127">
        <v>0</v>
      </c>
      <c r="E7127" s="7">
        <v>47088</v>
      </c>
    </row>
    <row r="7128" spans="2:5" hidden="1" x14ac:dyDescent="0.25">
      <c r="B7128" t="s">
        <v>5767</v>
      </c>
      <c r="C7128" t="s">
        <v>13511</v>
      </c>
      <c r="D7128">
        <v>0</v>
      </c>
      <c r="E7128" s="7">
        <v>47150</v>
      </c>
    </row>
    <row r="7129" spans="2:5" hidden="1" x14ac:dyDescent="0.25">
      <c r="B7129" t="s">
        <v>5767</v>
      </c>
      <c r="C7129" t="s">
        <v>13511</v>
      </c>
      <c r="D7129">
        <v>0</v>
      </c>
      <c r="E7129" s="7">
        <v>46661</v>
      </c>
    </row>
    <row r="7130" spans="2:5" hidden="1" x14ac:dyDescent="0.25">
      <c r="B7130" t="s">
        <v>5768</v>
      </c>
      <c r="C7130" t="s">
        <v>13859</v>
      </c>
      <c r="D7130">
        <v>0</v>
      </c>
      <c r="E7130" s="7">
        <v>46204</v>
      </c>
    </row>
    <row r="7131" spans="2:5" hidden="1" x14ac:dyDescent="0.25">
      <c r="B7131" t="s">
        <v>5768</v>
      </c>
      <c r="C7131" t="s">
        <v>13859</v>
      </c>
      <c r="D7131">
        <v>140</v>
      </c>
      <c r="E7131" s="7">
        <v>46935</v>
      </c>
    </row>
    <row r="7132" spans="2:5" hidden="1" x14ac:dyDescent="0.25">
      <c r="B7132" t="s">
        <v>5768</v>
      </c>
      <c r="C7132" t="s">
        <v>13859</v>
      </c>
      <c r="D7132">
        <v>300</v>
      </c>
      <c r="E7132" s="7">
        <v>47515</v>
      </c>
    </row>
    <row r="7133" spans="2:5" hidden="1" x14ac:dyDescent="0.25">
      <c r="B7133" t="s">
        <v>5770</v>
      </c>
      <c r="C7133" t="s">
        <v>13860</v>
      </c>
      <c r="D7133">
        <v>1765</v>
      </c>
      <c r="E7133" s="7">
        <v>46784</v>
      </c>
    </row>
    <row r="7134" spans="2:5" hidden="1" x14ac:dyDescent="0.25">
      <c r="B7134" t="s">
        <v>5772</v>
      </c>
      <c r="C7134" t="s">
        <v>5773</v>
      </c>
      <c r="D7134">
        <v>0</v>
      </c>
      <c r="E7134" s="7">
        <v>46388</v>
      </c>
    </row>
    <row r="7135" spans="2:5" hidden="1" x14ac:dyDescent="0.25">
      <c r="B7135" t="s">
        <v>5772</v>
      </c>
      <c r="C7135" t="s">
        <v>5773</v>
      </c>
      <c r="D7135">
        <v>0</v>
      </c>
      <c r="E7135" s="7">
        <v>46235</v>
      </c>
    </row>
    <row r="7136" spans="2:5" hidden="1" x14ac:dyDescent="0.25">
      <c r="B7136" t="s">
        <v>5772</v>
      </c>
      <c r="C7136" t="s">
        <v>5773</v>
      </c>
      <c r="D7136">
        <v>0</v>
      </c>
      <c r="E7136" s="7">
        <v>46388</v>
      </c>
    </row>
    <row r="7137" spans="2:5" hidden="1" x14ac:dyDescent="0.25">
      <c r="B7137" t="s">
        <v>5777</v>
      </c>
      <c r="C7137" t="s">
        <v>5778</v>
      </c>
      <c r="D7137">
        <v>0</v>
      </c>
      <c r="E7137" s="7">
        <v>47119</v>
      </c>
    </row>
    <row r="7138" spans="2:5" hidden="1" x14ac:dyDescent="0.25">
      <c r="B7138" t="s">
        <v>5777</v>
      </c>
      <c r="C7138" t="s">
        <v>5778</v>
      </c>
      <c r="D7138">
        <v>0</v>
      </c>
      <c r="E7138" s="7">
        <v>47178</v>
      </c>
    </row>
    <row r="7139" spans="2:5" hidden="1" x14ac:dyDescent="0.25">
      <c r="B7139" t="s">
        <v>5781</v>
      </c>
      <c r="C7139" t="s">
        <v>666</v>
      </c>
      <c r="D7139">
        <v>366</v>
      </c>
      <c r="E7139" s="7" t="s">
        <v>30</v>
      </c>
    </row>
    <row r="7140" spans="2:5" hidden="1" x14ac:dyDescent="0.25">
      <c r="B7140" t="s">
        <v>5782</v>
      </c>
      <c r="C7140" t="s">
        <v>5783</v>
      </c>
      <c r="D7140">
        <v>40</v>
      </c>
      <c r="E7140" s="7" t="s">
        <v>30</v>
      </c>
    </row>
    <row r="7141" spans="2:5" hidden="1" x14ac:dyDescent="0.25">
      <c r="B7141" t="s">
        <v>5785</v>
      </c>
      <c r="C7141" t="s">
        <v>5786</v>
      </c>
      <c r="D7141">
        <v>0</v>
      </c>
      <c r="E7141" s="7">
        <v>47484</v>
      </c>
    </row>
    <row r="7142" spans="2:5" hidden="1" x14ac:dyDescent="0.25">
      <c r="B7142" t="s">
        <v>5785</v>
      </c>
      <c r="C7142" t="s">
        <v>5786</v>
      </c>
      <c r="D7142">
        <v>0</v>
      </c>
      <c r="E7142" s="7">
        <v>47484</v>
      </c>
    </row>
    <row r="7143" spans="2:5" hidden="1" x14ac:dyDescent="0.25">
      <c r="B7143" t="s">
        <v>5785</v>
      </c>
      <c r="C7143" t="s">
        <v>5786</v>
      </c>
      <c r="D7143">
        <v>0</v>
      </c>
      <c r="E7143" s="7">
        <v>47515</v>
      </c>
    </row>
    <row r="7144" spans="2:5" hidden="1" x14ac:dyDescent="0.25">
      <c r="B7144" t="s">
        <v>5785</v>
      </c>
      <c r="C7144" t="s">
        <v>5786</v>
      </c>
      <c r="D7144">
        <v>0</v>
      </c>
      <c r="E7144" s="7">
        <v>47515</v>
      </c>
    </row>
    <row r="7145" spans="2:5" hidden="1" x14ac:dyDescent="0.25">
      <c r="B7145" t="s">
        <v>5785</v>
      </c>
      <c r="C7145" t="s">
        <v>5786</v>
      </c>
      <c r="D7145">
        <v>0</v>
      </c>
      <c r="E7145" s="7">
        <v>47515</v>
      </c>
    </row>
    <row r="7146" spans="2:5" hidden="1" x14ac:dyDescent="0.25">
      <c r="B7146" t="s">
        <v>5785</v>
      </c>
      <c r="C7146" t="s">
        <v>5786</v>
      </c>
      <c r="D7146">
        <v>0</v>
      </c>
      <c r="E7146" s="7">
        <v>47515</v>
      </c>
    </row>
    <row r="7147" spans="2:5" hidden="1" x14ac:dyDescent="0.25">
      <c r="B7147" t="s">
        <v>5785</v>
      </c>
      <c r="C7147" t="s">
        <v>5786</v>
      </c>
      <c r="D7147">
        <v>0</v>
      </c>
      <c r="E7147" s="7">
        <v>47515</v>
      </c>
    </row>
    <row r="7148" spans="2:5" hidden="1" x14ac:dyDescent="0.25">
      <c r="B7148" t="s">
        <v>5785</v>
      </c>
      <c r="C7148" t="s">
        <v>5786</v>
      </c>
      <c r="D7148">
        <v>0</v>
      </c>
      <c r="E7148" s="7">
        <v>47543</v>
      </c>
    </row>
    <row r="7149" spans="2:5" hidden="1" x14ac:dyDescent="0.25">
      <c r="B7149" t="s">
        <v>5785</v>
      </c>
      <c r="C7149" t="s">
        <v>5786</v>
      </c>
      <c r="D7149">
        <v>0</v>
      </c>
      <c r="E7149" s="7">
        <v>47543</v>
      </c>
    </row>
    <row r="7150" spans="2:5" hidden="1" x14ac:dyDescent="0.25">
      <c r="B7150" t="s">
        <v>5785</v>
      </c>
      <c r="C7150" t="s">
        <v>5786</v>
      </c>
      <c r="D7150">
        <v>0</v>
      </c>
      <c r="E7150" s="7">
        <v>47543</v>
      </c>
    </row>
    <row r="7151" spans="2:5" hidden="1" x14ac:dyDescent="0.25">
      <c r="B7151" t="s">
        <v>5785</v>
      </c>
      <c r="C7151" t="s">
        <v>5786</v>
      </c>
      <c r="D7151">
        <v>0</v>
      </c>
      <c r="E7151" s="7">
        <v>47543</v>
      </c>
    </row>
    <row r="7152" spans="2:5" hidden="1" x14ac:dyDescent="0.25">
      <c r="B7152" t="s">
        <v>5785</v>
      </c>
      <c r="C7152" t="s">
        <v>5786</v>
      </c>
      <c r="D7152">
        <v>0</v>
      </c>
      <c r="E7152" s="7">
        <v>47604</v>
      </c>
    </row>
    <row r="7153" spans="2:5" hidden="1" x14ac:dyDescent="0.25">
      <c r="B7153" t="s">
        <v>5785</v>
      </c>
      <c r="C7153" t="s">
        <v>5786</v>
      </c>
      <c r="D7153">
        <v>0</v>
      </c>
      <c r="E7153" s="7">
        <v>47604</v>
      </c>
    </row>
    <row r="7154" spans="2:5" hidden="1" x14ac:dyDescent="0.25">
      <c r="B7154" t="s">
        <v>5785</v>
      </c>
      <c r="C7154" t="s">
        <v>5786</v>
      </c>
      <c r="D7154">
        <v>0</v>
      </c>
      <c r="E7154" s="7">
        <v>47665</v>
      </c>
    </row>
    <row r="7155" spans="2:5" hidden="1" x14ac:dyDescent="0.25">
      <c r="B7155" t="s">
        <v>5785</v>
      </c>
      <c r="C7155" t="s">
        <v>5786</v>
      </c>
      <c r="D7155">
        <v>0</v>
      </c>
      <c r="E7155" s="7">
        <v>47696</v>
      </c>
    </row>
    <row r="7156" spans="2:5" hidden="1" x14ac:dyDescent="0.25">
      <c r="B7156" t="s">
        <v>5785</v>
      </c>
      <c r="C7156" t="s">
        <v>5786</v>
      </c>
      <c r="D7156">
        <v>0</v>
      </c>
      <c r="E7156" s="7">
        <v>47727</v>
      </c>
    </row>
    <row r="7157" spans="2:5" hidden="1" x14ac:dyDescent="0.25">
      <c r="B7157" t="s">
        <v>5785</v>
      </c>
      <c r="C7157" t="s">
        <v>5786</v>
      </c>
      <c r="D7157">
        <v>0</v>
      </c>
      <c r="E7157" s="7">
        <v>47727</v>
      </c>
    </row>
    <row r="7158" spans="2:5" hidden="1" x14ac:dyDescent="0.25">
      <c r="B7158" t="s">
        <v>5785</v>
      </c>
      <c r="C7158" t="s">
        <v>5786</v>
      </c>
      <c r="D7158">
        <v>0</v>
      </c>
      <c r="E7158" s="7">
        <v>47788</v>
      </c>
    </row>
    <row r="7159" spans="2:5" hidden="1" x14ac:dyDescent="0.25">
      <c r="B7159" t="s">
        <v>5785</v>
      </c>
      <c r="C7159" t="s">
        <v>5786</v>
      </c>
      <c r="D7159">
        <v>0</v>
      </c>
      <c r="E7159" s="7">
        <v>47818</v>
      </c>
    </row>
    <row r="7160" spans="2:5" hidden="1" x14ac:dyDescent="0.25">
      <c r="B7160" t="s">
        <v>5785</v>
      </c>
      <c r="C7160" t="s">
        <v>5786</v>
      </c>
      <c r="D7160">
        <v>0</v>
      </c>
      <c r="E7160" s="7">
        <v>47818</v>
      </c>
    </row>
    <row r="7161" spans="2:5" hidden="1" x14ac:dyDescent="0.25">
      <c r="B7161" t="s">
        <v>5785</v>
      </c>
      <c r="C7161" t="s">
        <v>5786</v>
      </c>
      <c r="D7161">
        <v>9</v>
      </c>
      <c r="E7161" s="7">
        <v>47849</v>
      </c>
    </row>
    <row r="7162" spans="2:5" hidden="1" x14ac:dyDescent="0.25">
      <c r="B7162" t="s">
        <v>5785</v>
      </c>
      <c r="C7162" t="s">
        <v>5786</v>
      </c>
      <c r="D7162">
        <v>0</v>
      </c>
      <c r="E7162" s="7">
        <v>47849</v>
      </c>
    </row>
    <row r="7163" spans="2:5" hidden="1" x14ac:dyDescent="0.25">
      <c r="B7163" t="s">
        <v>5785</v>
      </c>
      <c r="C7163" t="s">
        <v>5786</v>
      </c>
      <c r="D7163">
        <v>370</v>
      </c>
      <c r="E7163" s="7">
        <v>47880</v>
      </c>
    </row>
    <row r="7164" spans="2:5" hidden="1" x14ac:dyDescent="0.25">
      <c r="B7164" t="s">
        <v>5785</v>
      </c>
      <c r="C7164" t="s">
        <v>5786</v>
      </c>
      <c r="D7164">
        <v>40</v>
      </c>
      <c r="E7164" s="7">
        <v>47969</v>
      </c>
    </row>
    <row r="7165" spans="2:5" hidden="1" x14ac:dyDescent="0.25">
      <c r="B7165" t="s">
        <v>5785</v>
      </c>
      <c r="C7165" t="s">
        <v>5786</v>
      </c>
      <c r="D7165">
        <v>0</v>
      </c>
      <c r="E7165" s="7">
        <v>47604</v>
      </c>
    </row>
    <row r="7166" spans="2:5" hidden="1" x14ac:dyDescent="0.25">
      <c r="B7166" t="s">
        <v>5788</v>
      </c>
      <c r="C7166" t="s">
        <v>5789</v>
      </c>
      <c r="D7166">
        <v>0</v>
      </c>
      <c r="E7166" s="7">
        <v>47453</v>
      </c>
    </row>
    <row r="7167" spans="2:5" hidden="1" x14ac:dyDescent="0.25">
      <c r="B7167" t="s">
        <v>5788</v>
      </c>
      <c r="C7167" t="s">
        <v>5789</v>
      </c>
      <c r="D7167">
        <v>0</v>
      </c>
      <c r="E7167" s="7">
        <v>47453</v>
      </c>
    </row>
    <row r="7168" spans="2:5" hidden="1" x14ac:dyDescent="0.25">
      <c r="B7168" t="s">
        <v>5788</v>
      </c>
      <c r="C7168" t="s">
        <v>5789</v>
      </c>
      <c r="D7168">
        <v>0</v>
      </c>
      <c r="E7168" s="7">
        <v>47484</v>
      </c>
    </row>
    <row r="7169" spans="2:5" hidden="1" x14ac:dyDescent="0.25">
      <c r="B7169" t="s">
        <v>5788</v>
      </c>
      <c r="C7169" t="s">
        <v>5789</v>
      </c>
      <c r="D7169">
        <v>0</v>
      </c>
      <c r="E7169" s="7">
        <v>47484</v>
      </c>
    </row>
    <row r="7170" spans="2:5" hidden="1" x14ac:dyDescent="0.25">
      <c r="B7170" t="s">
        <v>5788</v>
      </c>
      <c r="C7170" t="s">
        <v>5789</v>
      </c>
      <c r="D7170">
        <v>0</v>
      </c>
      <c r="E7170" s="7">
        <v>47484</v>
      </c>
    </row>
    <row r="7171" spans="2:5" hidden="1" x14ac:dyDescent="0.25">
      <c r="B7171" t="s">
        <v>5788</v>
      </c>
      <c r="C7171" t="s">
        <v>5789</v>
      </c>
      <c r="D7171">
        <v>0</v>
      </c>
      <c r="E7171" s="7">
        <v>47574</v>
      </c>
    </row>
    <row r="7172" spans="2:5" hidden="1" x14ac:dyDescent="0.25">
      <c r="B7172" t="s">
        <v>5788</v>
      </c>
      <c r="C7172" t="s">
        <v>5789</v>
      </c>
      <c r="D7172">
        <v>0</v>
      </c>
      <c r="E7172" s="7">
        <v>47665</v>
      </c>
    </row>
    <row r="7173" spans="2:5" hidden="1" x14ac:dyDescent="0.25">
      <c r="B7173" t="s">
        <v>5788</v>
      </c>
      <c r="C7173" t="s">
        <v>5789</v>
      </c>
      <c r="D7173">
        <v>0</v>
      </c>
      <c r="E7173" s="7">
        <v>47665</v>
      </c>
    </row>
    <row r="7174" spans="2:5" hidden="1" x14ac:dyDescent="0.25">
      <c r="B7174" t="s">
        <v>5788</v>
      </c>
      <c r="C7174" t="s">
        <v>5789</v>
      </c>
      <c r="D7174">
        <v>0</v>
      </c>
      <c r="E7174" s="7">
        <v>47665</v>
      </c>
    </row>
    <row r="7175" spans="2:5" hidden="1" x14ac:dyDescent="0.25">
      <c r="B7175" t="s">
        <v>5788</v>
      </c>
      <c r="C7175" t="s">
        <v>5789</v>
      </c>
      <c r="D7175">
        <v>0</v>
      </c>
      <c r="E7175" s="7">
        <v>47727</v>
      </c>
    </row>
    <row r="7176" spans="2:5" hidden="1" x14ac:dyDescent="0.25">
      <c r="B7176" t="s">
        <v>5788</v>
      </c>
      <c r="C7176" t="s">
        <v>5789</v>
      </c>
      <c r="D7176">
        <v>0</v>
      </c>
      <c r="E7176" s="7">
        <v>47727</v>
      </c>
    </row>
    <row r="7177" spans="2:5" hidden="1" x14ac:dyDescent="0.25">
      <c r="B7177" t="s">
        <v>5788</v>
      </c>
      <c r="C7177" t="s">
        <v>5789</v>
      </c>
      <c r="D7177">
        <v>0</v>
      </c>
      <c r="E7177" s="7">
        <v>47788</v>
      </c>
    </row>
    <row r="7178" spans="2:5" hidden="1" x14ac:dyDescent="0.25">
      <c r="B7178" t="s">
        <v>5788</v>
      </c>
      <c r="C7178" t="s">
        <v>5789</v>
      </c>
      <c r="D7178">
        <v>0</v>
      </c>
      <c r="E7178" s="7">
        <v>47788</v>
      </c>
    </row>
    <row r="7179" spans="2:5" hidden="1" x14ac:dyDescent="0.25">
      <c r="B7179" t="s">
        <v>5788</v>
      </c>
      <c r="C7179" t="s">
        <v>5789</v>
      </c>
      <c r="D7179">
        <v>0</v>
      </c>
      <c r="E7179" s="7">
        <v>47788</v>
      </c>
    </row>
    <row r="7180" spans="2:5" hidden="1" x14ac:dyDescent="0.25">
      <c r="B7180" t="s">
        <v>5788</v>
      </c>
      <c r="C7180" t="s">
        <v>5789</v>
      </c>
      <c r="D7180">
        <v>0</v>
      </c>
      <c r="E7180" s="7">
        <v>47788</v>
      </c>
    </row>
    <row r="7181" spans="2:5" hidden="1" x14ac:dyDescent="0.25">
      <c r="B7181" t="s">
        <v>5788</v>
      </c>
      <c r="C7181" t="s">
        <v>5789</v>
      </c>
      <c r="D7181">
        <v>0</v>
      </c>
      <c r="E7181" s="7">
        <v>47818</v>
      </c>
    </row>
    <row r="7182" spans="2:5" hidden="1" x14ac:dyDescent="0.25">
      <c r="B7182" t="s">
        <v>5788</v>
      </c>
      <c r="C7182" t="s">
        <v>5789</v>
      </c>
      <c r="D7182">
        <v>0</v>
      </c>
      <c r="E7182" s="7">
        <v>47849</v>
      </c>
    </row>
    <row r="7183" spans="2:5" hidden="1" x14ac:dyDescent="0.25">
      <c r="B7183" t="s">
        <v>5788</v>
      </c>
      <c r="C7183" t="s">
        <v>5789</v>
      </c>
      <c r="D7183">
        <v>3</v>
      </c>
      <c r="E7183" s="7">
        <v>47849</v>
      </c>
    </row>
    <row r="7184" spans="2:5" hidden="1" x14ac:dyDescent="0.25">
      <c r="B7184" t="s">
        <v>5788</v>
      </c>
      <c r="C7184" t="s">
        <v>5789</v>
      </c>
      <c r="D7184">
        <v>56</v>
      </c>
      <c r="E7184" s="7">
        <v>47880</v>
      </c>
    </row>
    <row r="7185" spans="2:5" hidden="1" x14ac:dyDescent="0.25">
      <c r="B7185" t="s">
        <v>5788</v>
      </c>
      <c r="C7185" t="s">
        <v>5789</v>
      </c>
      <c r="D7185">
        <v>80</v>
      </c>
      <c r="E7185" s="7">
        <v>47939</v>
      </c>
    </row>
    <row r="7186" spans="2:5" hidden="1" x14ac:dyDescent="0.25">
      <c r="B7186" t="s">
        <v>5788</v>
      </c>
      <c r="C7186" t="s">
        <v>5789</v>
      </c>
      <c r="D7186">
        <v>40</v>
      </c>
      <c r="E7186" s="7">
        <v>47939</v>
      </c>
    </row>
    <row r="7187" spans="2:5" hidden="1" x14ac:dyDescent="0.25">
      <c r="B7187" t="s">
        <v>5788</v>
      </c>
      <c r="C7187" t="s">
        <v>5789</v>
      </c>
      <c r="D7187">
        <v>0</v>
      </c>
      <c r="E7187" s="7">
        <v>47788</v>
      </c>
    </row>
    <row r="7188" spans="2:5" hidden="1" x14ac:dyDescent="0.25">
      <c r="B7188" t="s">
        <v>5791</v>
      </c>
      <c r="C7188" t="s">
        <v>5792</v>
      </c>
      <c r="D7188">
        <v>0</v>
      </c>
      <c r="E7188" s="7">
        <v>47423</v>
      </c>
    </row>
    <row r="7189" spans="2:5" hidden="1" x14ac:dyDescent="0.25">
      <c r="B7189" t="s">
        <v>5791</v>
      </c>
      <c r="C7189" t="s">
        <v>5792</v>
      </c>
      <c r="D7189">
        <v>0</v>
      </c>
      <c r="E7189" s="7">
        <v>47453</v>
      </c>
    </row>
    <row r="7190" spans="2:5" hidden="1" x14ac:dyDescent="0.25">
      <c r="B7190" t="s">
        <v>5791</v>
      </c>
      <c r="C7190" t="s">
        <v>5792</v>
      </c>
      <c r="D7190">
        <v>0</v>
      </c>
      <c r="E7190" s="7">
        <v>47453</v>
      </c>
    </row>
    <row r="7191" spans="2:5" hidden="1" x14ac:dyDescent="0.25">
      <c r="B7191" t="s">
        <v>5791</v>
      </c>
      <c r="C7191" t="s">
        <v>5792</v>
      </c>
      <c r="D7191">
        <v>0</v>
      </c>
      <c r="E7191" s="7">
        <v>47484</v>
      </c>
    </row>
    <row r="7192" spans="2:5" hidden="1" x14ac:dyDescent="0.25">
      <c r="B7192" t="s">
        <v>5791</v>
      </c>
      <c r="C7192" t="s">
        <v>5792</v>
      </c>
      <c r="D7192">
        <v>0</v>
      </c>
      <c r="E7192" s="7">
        <v>47484</v>
      </c>
    </row>
    <row r="7193" spans="2:5" hidden="1" x14ac:dyDescent="0.25">
      <c r="B7193" t="s">
        <v>5791</v>
      </c>
      <c r="C7193" t="s">
        <v>5792</v>
      </c>
      <c r="D7193">
        <v>0</v>
      </c>
      <c r="E7193" s="7">
        <v>47574</v>
      </c>
    </row>
    <row r="7194" spans="2:5" hidden="1" x14ac:dyDescent="0.25">
      <c r="B7194" t="s">
        <v>5791</v>
      </c>
      <c r="C7194" t="s">
        <v>5792</v>
      </c>
      <c r="D7194">
        <v>0</v>
      </c>
      <c r="E7194" s="7">
        <v>47696</v>
      </c>
    </row>
    <row r="7195" spans="2:5" hidden="1" x14ac:dyDescent="0.25">
      <c r="B7195" t="s">
        <v>5791</v>
      </c>
      <c r="C7195" t="s">
        <v>5792</v>
      </c>
      <c r="D7195">
        <v>0</v>
      </c>
      <c r="E7195" s="7">
        <v>47727</v>
      </c>
    </row>
    <row r="7196" spans="2:5" hidden="1" x14ac:dyDescent="0.25">
      <c r="B7196" t="s">
        <v>5791</v>
      </c>
      <c r="C7196" t="s">
        <v>5792</v>
      </c>
      <c r="D7196">
        <v>0</v>
      </c>
      <c r="E7196" s="7">
        <v>47727</v>
      </c>
    </row>
    <row r="7197" spans="2:5" hidden="1" x14ac:dyDescent="0.25">
      <c r="B7197" t="s">
        <v>5791</v>
      </c>
      <c r="C7197" t="s">
        <v>5792</v>
      </c>
      <c r="D7197">
        <v>0</v>
      </c>
      <c r="E7197" s="7">
        <v>47727</v>
      </c>
    </row>
    <row r="7198" spans="2:5" hidden="1" x14ac:dyDescent="0.25">
      <c r="B7198" t="s">
        <v>5791</v>
      </c>
      <c r="C7198" t="s">
        <v>5792</v>
      </c>
      <c r="D7198">
        <v>0</v>
      </c>
      <c r="E7198" s="7">
        <v>47788</v>
      </c>
    </row>
    <row r="7199" spans="2:5" hidden="1" x14ac:dyDescent="0.25">
      <c r="B7199" t="s">
        <v>5791</v>
      </c>
      <c r="C7199" t="s">
        <v>5792</v>
      </c>
      <c r="D7199">
        <v>0</v>
      </c>
      <c r="E7199" s="7">
        <v>47788</v>
      </c>
    </row>
    <row r="7200" spans="2:5" hidden="1" x14ac:dyDescent="0.25">
      <c r="B7200" t="s">
        <v>5791</v>
      </c>
      <c r="C7200" t="s">
        <v>5792</v>
      </c>
      <c r="D7200">
        <v>0</v>
      </c>
      <c r="E7200" s="7">
        <v>47818</v>
      </c>
    </row>
    <row r="7201" spans="2:5" hidden="1" x14ac:dyDescent="0.25">
      <c r="B7201" t="s">
        <v>5791</v>
      </c>
      <c r="C7201" t="s">
        <v>5792</v>
      </c>
      <c r="D7201">
        <v>0</v>
      </c>
      <c r="E7201" s="7">
        <v>47849</v>
      </c>
    </row>
    <row r="7202" spans="2:5" hidden="1" x14ac:dyDescent="0.25">
      <c r="B7202" t="s">
        <v>5791</v>
      </c>
      <c r="C7202" t="s">
        <v>5792</v>
      </c>
      <c r="D7202">
        <v>0</v>
      </c>
      <c r="E7202" s="7">
        <v>47849</v>
      </c>
    </row>
    <row r="7203" spans="2:5" hidden="1" x14ac:dyDescent="0.25">
      <c r="B7203" t="s">
        <v>5791</v>
      </c>
      <c r="C7203" t="s">
        <v>5792</v>
      </c>
      <c r="D7203">
        <v>0</v>
      </c>
      <c r="E7203" s="7">
        <v>47849</v>
      </c>
    </row>
    <row r="7204" spans="2:5" hidden="1" x14ac:dyDescent="0.25">
      <c r="B7204" t="s">
        <v>5791</v>
      </c>
      <c r="C7204" t="s">
        <v>5792</v>
      </c>
      <c r="D7204">
        <v>0</v>
      </c>
      <c r="E7204" s="7">
        <v>47849</v>
      </c>
    </row>
    <row r="7205" spans="2:5" hidden="1" x14ac:dyDescent="0.25">
      <c r="B7205" t="s">
        <v>5791</v>
      </c>
      <c r="C7205" t="s">
        <v>5792</v>
      </c>
      <c r="D7205">
        <v>0</v>
      </c>
      <c r="E7205" s="7">
        <v>47818</v>
      </c>
    </row>
    <row r="7206" spans="2:5" hidden="1" x14ac:dyDescent="0.25">
      <c r="B7206" t="s">
        <v>5793</v>
      </c>
      <c r="C7206" t="s">
        <v>5794</v>
      </c>
      <c r="D7206">
        <v>0</v>
      </c>
      <c r="E7206" s="7">
        <v>47484</v>
      </c>
    </row>
    <row r="7207" spans="2:5" hidden="1" x14ac:dyDescent="0.25">
      <c r="B7207" t="s">
        <v>5793</v>
      </c>
      <c r="C7207" t="s">
        <v>5794</v>
      </c>
      <c r="D7207">
        <v>0</v>
      </c>
      <c r="E7207" s="7">
        <v>47484</v>
      </c>
    </row>
    <row r="7208" spans="2:5" hidden="1" x14ac:dyDescent="0.25">
      <c r="B7208" t="s">
        <v>5793</v>
      </c>
      <c r="C7208" t="s">
        <v>5794</v>
      </c>
      <c r="D7208">
        <v>0</v>
      </c>
      <c r="E7208" s="7">
        <v>47484</v>
      </c>
    </row>
    <row r="7209" spans="2:5" hidden="1" x14ac:dyDescent="0.25">
      <c r="B7209" t="s">
        <v>5793</v>
      </c>
      <c r="C7209" t="s">
        <v>5794</v>
      </c>
      <c r="D7209">
        <v>0</v>
      </c>
      <c r="E7209" s="7">
        <v>47484</v>
      </c>
    </row>
    <row r="7210" spans="2:5" hidden="1" x14ac:dyDescent="0.25">
      <c r="B7210" t="s">
        <v>5793</v>
      </c>
      <c r="C7210" t="s">
        <v>5794</v>
      </c>
      <c r="D7210">
        <v>0</v>
      </c>
      <c r="E7210" s="7">
        <v>47484</v>
      </c>
    </row>
    <row r="7211" spans="2:5" hidden="1" x14ac:dyDescent="0.25">
      <c r="B7211" t="s">
        <v>5793</v>
      </c>
      <c r="C7211" t="s">
        <v>5794</v>
      </c>
      <c r="D7211">
        <v>0</v>
      </c>
      <c r="E7211" s="7">
        <v>47665</v>
      </c>
    </row>
    <row r="7212" spans="2:5" hidden="1" x14ac:dyDescent="0.25">
      <c r="B7212" t="s">
        <v>5793</v>
      </c>
      <c r="C7212" t="s">
        <v>5794</v>
      </c>
      <c r="D7212">
        <v>0</v>
      </c>
      <c r="E7212" s="7">
        <v>47453</v>
      </c>
    </row>
    <row r="7213" spans="2:5" hidden="1" x14ac:dyDescent="0.25">
      <c r="B7213" t="s">
        <v>5793</v>
      </c>
      <c r="C7213" t="s">
        <v>5794</v>
      </c>
      <c r="D7213">
        <v>0</v>
      </c>
      <c r="E7213" s="7">
        <v>47665</v>
      </c>
    </row>
    <row r="7214" spans="2:5" hidden="1" x14ac:dyDescent="0.25">
      <c r="B7214" t="s">
        <v>5793</v>
      </c>
      <c r="C7214" t="s">
        <v>5794</v>
      </c>
      <c r="D7214">
        <v>0</v>
      </c>
      <c r="E7214" s="7">
        <v>47665</v>
      </c>
    </row>
    <row r="7215" spans="2:5" hidden="1" x14ac:dyDescent="0.25">
      <c r="B7215" t="s">
        <v>5793</v>
      </c>
      <c r="C7215" t="s">
        <v>5794</v>
      </c>
      <c r="D7215">
        <v>0</v>
      </c>
      <c r="E7215" s="7">
        <v>47696</v>
      </c>
    </row>
    <row r="7216" spans="2:5" hidden="1" x14ac:dyDescent="0.25">
      <c r="B7216" t="s">
        <v>5793</v>
      </c>
      <c r="C7216" t="s">
        <v>5794</v>
      </c>
      <c r="D7216">
        <v>0</v>
      </c>
      <c r="E7216" s="7">
        <v>47696</v>
      </c>
    </row>
    <row r="7217" spans="2:5" hidden="1" x14ac:dyDescent="0.25">
      <c r="B7217" t="s">
        <v>5793</v>
      </c>
      <c r="C7217" t="s">
        <v>5794</v>
      </c>
      <c r="D7217">
        <v>0</v>
      </c>
      <c r="E7217" s="7">
        <v>47696</v>
      </c>
    </row>
    <row r="7218" spans="2:5" hidden="1" x14ac:dyDescent="0.25">
      <c r="B7218" t="s">
        <v>5793</v>
      </c>
      <c r="C7218" t="s">
        <v>5794</v>
      </c>
      <c r="D7218">
        <v>0</v>
      </c>
      <c r="E7218" s="7">
        <v>47696</v>
      </c>
    </row>
    <row r="7219" spans="2:5" hidden="1" x14ac:dyDescent="0.25">
      <c r="B7219" t="s">
        <v>5793</v>
      </c>
      <c r="C7219" t="s">
        <v>5794</v>
      </c>
      <c r="D7219">
        <v>0</v>
      </c>
      <c r="E7219" s="7">
        <v>47696</v>
      </c>
    </row>
    <row r="7220" spans="2:5" hidden="1" x14ac:dyDescent="0.25">
      <c r="B7220" t="s">
        <v>5793</v>
      </c>
      <c r="C7220" t="s">
        <v>5794</v>
      </c>
      <c r="D7220">
        <v>0</v>
      </c>
      <c r="E7220" s="7">
        <v>47696</v>
      </c>
    </row>
    <row r="7221" spans="2:5" hidden="1" x14ac:dyDescent="0.25">
      <c r="B7221" t="s">
        <v>5793</v>
      </c>
      <c r="C7221" t="s">
        <v>5794</v>
      </c>
      <c r="D7221">
        <v>0</v>
      </c>
      <c r="E7221" s="7">
        <v>47727</v>
      </c>
    </row>
    <row r="7222" spans="2:5" hidden="1" x14ac:dyDescent="0.25">
      <c r="B7222" t="s">
        <v>5793</v>
      </c>
      <c r="C7222" t="s">
        <v>5794</v>
      </c>
      <c r="D7222">
        <v>0</v>
      </c>
      <c r="E7222" s="7">
        <v>47727</v>
      </c>
    </row>
    <row r="7223" spans="2:5" hidden="1" x14ac:dyDescent="0.25">
      <c r="B7223" t="s">
        <v>5793</v>
      </c>
      <c r="C7223" t="s">
        <v>5794</v>
      </c>
      <c r="D7223">
        <v>0</v>
      </c>
      <c r="E7223" s="7">
        <v>47727</v>
      </c>
    </row>
    <row r="7224" spans="2:5" hidden="1" x14ac:dyDescent="0.25">
      <c r="B7224" t="s">
        <v>5793</v>
      </c>
      <c r="C7224" t="s">
        <v>5794</v>
      </c>
      <c r="D7224">
        <v>0</v>
      </c>
      <c r="E7224" s="7">
        <v>47727</v>
      </c>
    </row>
    <row r="7225" spans="2:5" hidden="1" x14ac:dyDescent="0.25">
      <c r="B7225" t="s">
        <v>5793</v>
      </c>
      <c r="C7225" t="s">
        <v>5794</v>
      </c>
      <c r="D7225">
        <v>0</v>
      </c>
      <c r="E7225" s="7">
        <v>47727</v>
      </c>
    </row>
    <row r="7226" spans="2:5" hidden="1" x14ac:dyDescent="0.25">
      <c r="B7226" t="s">
        <v>5793</v>
      </c>
      <c r="C7226" t="s">
        <v>5794</v>
      </c>
      <c r="D7226">
        <v>0</v>
      </c>
      <c r="E7226" s="7">
        <v>47727</v>
      </c>
    </row>
    <row r="7227" spans="2:5" hidden="1" x14ac:dyDescent="0.25">
      <c r="B7227" t="s">
        <v>5793</v>
      </c>
      <c r="C7227" t="s">
        <v>5794</v>
      </c>
      <c r="D7227">
        <v>0</v>
      </c>
      <c r="E7227" s="7">
        <v>47757</v>
      </c>
    </row>
    <row r="7228" spans="2:5" hidden="1" x14ac:dyDescent="0.25">
      <c r="B7228" t="s">
        <v>5793</v>
      </c>
      <c r="C7228" t="s">
        <v>5794</v>
      </c>
      <c r="D7228">
        <v>0</v>
      </c>
      <c r="E7228" s="7">
        <v>47818</v>
      </c>
    </row>
    <row r="7229" spans="2:5" hidden="1" x14ac:dyDescent="0.25">
      <c r="B7229" t="s">
        <v>5793</v>
      </c>
      <c r="C7229" t="s">
        <v>5794</v>
      </c>
      <c r="D7229">
        <v>0</v>
      </c>
      <c r="E7229" s="7">
        <v>47453</v>
      </c>
    </row>
    <row r="7230" spans="2:5" hidden="1" x14ac:dyDescent="0.25">
      <c r="B7230" t="s">
        <v>5793</v>
      </c>
      <c r="C7230" t="s">
        <v>5794</v>
      </c>
      <c r="D7230">
        <v>0</v>
      </c>
      <c r="E7230" s="7">
        <v>47788</v>
      </c>
    </row>
    <row r="7231" spans="2:5" hidden="1" x14ac:dyDescent="0.25">
      <c r="B7231" t="s">
        <v>5793</v>
      </c>
      <c r="C7231" t="s">
        <v>5794</v>
      </c>
      <c r="D7231">
        <v>0</v>
      </c>
      <c r="E7231" s="7">
        <v>47788</v>
      </c>
    </row>
    <row r="7232" spans="2:5" hidden="1" x14ac:dyDescent="0.25">
      <c r="B7232" t="s">
        <v>5793</v>
      </c>
      <c r="C7232" t="s">
        <v>5794</v>
      </c>
      <c r="D7232">
        <v>0</v>
      </c>
      <c r="E7232" s="7">
        <v>47788</v>
      </c>
    </row>
    <row r="7233" spans="2:5" hidden="1" x14ac:dyDescent="0.25">
      <c r="B7233" t="s">
        <v>5793</v>
      </c>
      <c r="C7233" t="s">
        <v>5794</v>
      </c>
      <c r="D7233">
        <v>0</v>
      </c>
      <c r="E7233" s="7">
        <v>47788</v>
      </c>
    </row>
    <row r="7234" spans="2:5" hidden="1" x14ac:dyDescent="0.25">
      <c r="B7234" t="s">
        <v>5793</v>
      </c>
      <c r="C7234" t="s">
        <v>5794</v>
      </c>
      <c r="D7234">
        <v>0</v>
      </c>
      <c r="E7234" s="7">
        <v>47788</v>
      </c>
    </row>
    <row r="7235" spans="2:5" hidden="1" x14ac:dyDescent="0.25">
      <c r="B7235" t="s">
        <v>5793</v>
      </c>
      <c r="C7235" t="s">
        <v>5794</v>
      </c>
      <c r="D7235">
        <v>0</v>
      </c>
      <c r="E7235" s="7">
        <v>47788</v>
      </c>
    </row>
    <row r="7236" spans="2:5" hidden="1" x14ac:dyDescent="0.25">
      <c r="B7236" t="s">
        <v>5793</v>
      </c>
      <c r="C7236" t="s">
        <v>5794</v>
      </c>
      <c r="D7236">
        <v>0</v>
      </c>
      <c r="E7236" s="7">
        <v>47788</v>
      </c>
    </row>
    <row r="7237" spans="2:5" hidden="1" x14ac:dyDescent="0.25">
      <c r="B7237" t="s">
        <v>5793</v>
      </c>
      <c r="C7237" t="s">
        <v>5794</v>
      </c>
      <c r="D7237">
        <v>0</v>
      </c>
      <c r="E7237" s="7">
        <v>47788</v>
      </c>
    </row>
    <row r="7238" spans="2:5" hidden="1" x14ac:dyDescent="0.25">
      <c r="B7238" t="s">
        <v>5793</v>
      </c>
      <c r="C7238" t="s">
        <v>5794</v>
      </c>
      <c r="D7238">
        <v>0</v>
      </c>
      <c r="E7238" s="7">
        <v>47818</v>
      </c>
    </row>
    <row r="7239" spans="2:5" hidden="1" x14ac:dyDescent="0.25">
      <c r="B7239" t="s">
        <v>5793</v>
      </c>
      <c r="C7239" t="s">
        <v>5794</v>
      </c>
      <c r="D7239">
        <v>0</v>
      </c>
      <c r="E7239" s="7">
        <v>47818</v>
      </c>
    </row>
    <row r="7240" spans="2:5" hidden="1" x14ac:dyDescent="0.25">
      <c r="B7240" t="s">
        <v>5793</v>
      </c>
      <c r="C7240" t="s">
        <v>5794</v>
      </c>
      <c r="D7240">
        <v>0</v>
      </c>
      <c r="E7240" s="7">
        <v>47818</v>
      </c>
    </row>
    <row r="7241" spans="2:5" hidden="1" x14ac:dyDescent="0.25">
      <c r="B7241" t="s">
        <v>5793</v>
      </c>
      <c r="C7241" t="s">
        <v>5794</v>
      </c>
      <c r="D7241">
        <v>0</v>
      </c>
      <c r="E7241" s="7">
        <v>47818</v>
      </c>
    </row>
    <row r="7242" spans="2:5" hidden="1" x14ac:dyDescent="0.25">
      <c r="B7242" t="s">
        <v>5793</v>
      </c>
      <c r="C7242" t="s">
        <v>5794</v>
      </c>
      <c r="D7242">
        <v>0</v>
      </c>
      <c r="E7242" s="7">
        <v>47453</v>
      </c>
    </row>
    <row r="7243" spans="2:5" hidden="1" x14ac:dyDescent="0.25">
      <c r="B7243" t="s">
        <v>5793</v>
      </c>
      <c r="C7243" t="s">
        <v>5794</v>
      </c>
      <c r="D7243">
        <v>0</v>
      </c>
      <c r="E7243" s="7">
        <v>47453</v>
      </c>
    </row>
    <row r="7244" spans="2:5" hidden="1" x14ac:dyDescent="0.25">
      <c r="B7244" t="s">
        <v>5793</v>
      </c>
      <c r="C7244" t="s">
        <v>5794</v>
      </c>
      <c r="D7244">
        <v>0</v>
      </c>
      <c r="E7244" s="7">
        <v>47849</v>
      </c>
    </row>
    <row r="7245" spans="2:5" hidden="1" x14ac:dyDescent="0.25">
      <c r="B7245" t="s">
        <v>5793</v>
      </c>
      <c r="C7245" t="s">
        <v>5794</v>
      </c>
      <c r="D7245">
        <v>0</v>
      </c>
      <c r="E7245" s="7">
        <v>47849</v>
      </c>
    </row>
    <row r="7246" spans="2:5" hidden="1" x14ac:dyDescent="0.25">
      <c r="B7246" t="s">
        <v>5793</v>
      </c>
      <c r="C7246" t="s">
        <v>5794</v>
      </c>
      <c r="D7246">
        <v>0</v>
      </c>
      <c r="E7246" s="7">
        <v>47849</v>
      </c>
    </row>
    <row r="7247" spans="2:5" hidden="1" x14ac:dyDescent="0.25">
      <c r="B7247" t="s">
        <v>5793</v>
      </c>
      <c r="C7247" t="s">
        <v>5794</v>
      </c>
      <c r="D7247">
        <v>0</v>
      </c>
      <c r="E7247" s="7">
        <v>47939</v>
      </c>
    </row>
    <row r="7248" spans="2:5" hidden="1" x14ac:dyDescent="0.25">
      <c r="B7248" t="s">
        <v>5793</v>
      </c>
      <c r="C7248" t="s">
        <v>5794</v>
      </c>
      <c r="D7248">
        <v>0</v>
      </c>
      <c r="E7248" s="7">
        <v>47939</v>
      </c>
    </row>
    <row r="7249" spans="2:5" hidden="1" x14ac:dyDescent="0.25">
      <c r="B7249" t="s">
        <v>5793</v>
      </c>
      <c r="C7249" t="s">
        <v>5794</v>
      </c>
      <c r="D7249">
        <v>0</v>
      </c>
      <c r="E7249" s="7">
        <v>47939</v>
      </c>
    </row>
    <row r="7250" spans="2:5" hidden="1" x14ac:dyDescent="0.25">
      <c r="B7250" t="s">
        <v>5793</v>
      </c>
      <c r="C7250" t="s">
        <v>5794</v>
      </c>
      <c r="D7250">
        <v>0</v>
      </c>
      <c r="E7250" s="7">
        <v>47939</v>
      </c>
    </row>
    <row r="7251" spans="2:5" hidden="1" x14ac:dyDescent="0.25">
      <c r="B7251" t="s">
        <v>5793</v>
      </c>
      <c r="C7251" t="s">
        <v>5794</v>
      </c>
      <c r="D7251">
        <v>317</v>
      </c>
      <c r="E7251" s="7">
        <v>47939</v>
      </c>
    </row>
    <row r="7252" spans="2:5" hidden="1" x14ac:dyDescent="0.25">
      <c r="B7252" t="s">
        <v>5793</v>
      </c>
      <c r="C7252" t="s">
        <v>5794</v>
      </c>
      <c r="D7252">
        <v>660</v>
      </c>
      <c r="E7252" s="7">
        <v>47939</v>
      </c>
    </row>
    <row r="7253" spans="2:5" hidden="1" x14ac:dyDescent="0.25">
      <c r="B7253" t="s">
        <v>5793</v>
      </c>
      <c r="C7253" t="s">
        <v>5794</v>
      </c>
      <c r="D7253">
        <v>840</v>
      </c>
      <c r="E7253" s="7">
        <v>47939</v>
      </c>
    </row>
    <row r="7254" spans="2:5" hidden="1" x14ac:dyDescent="0.25">
      <c r="B7254" t="s">
        <v>5793</v>
      </c>
      <c r="C7254" t="s">
        <v>5794</v>
      </c>
      <c r="D7254">
        <v>1000</v>
      </c>
      <c r="E7254" s="7">
        <v>47939</v>
      </c>
    </row>
    <row r="7255" spans="2:5" hidden="1" x14ac:dyDescent="0.25">
      <c r="B7255" t="s">
        <v>5793</v>
      </c>
      <c r="C7255" t="s">
        <v>5794</v>
      </c>
      <c r="D7255">
        <v>500</v>
      </c>
      <c r="E7255" s="7">
        <v>47939</v>
      </c>
    </row>
    <row r="7256" spans="2:5" hidden="1" x14ac:dyDescent="0.25">
      <c r="B7256" t="s">
        <v>5793</v>
      </c>
      <c r="C7256" t="s">
        <v>5794</v>
      </c>
      <c r="D7256">
        <v>0</v>
      </c>
      <c r="E7256" s="7">
        <v>47757</v>
      </c>
    </row>
    <row r="7257" spans="2:5" hidden="1" x14ac:dyDescent="0.25">
      <c r="B7257" t="s">
        <v>5793</v>
      </c>
      <c r="C7257" t="s">
        <v>5794</v>
      </c>
      <c r="D7257">
        <v>0</v>
      </c>
      <c r="E7257" s="7">
        <v>47849</v>
      </c>
    </row>
    <row r="7258" spans="2:5" hidden="1" x14ac:dyDescent="0.25">
      <c r="B7258" t="s">
        <v>5793</v>
      </c>
      <c r="C7258" t="s">
        <v>5794</v>
      </c>
      <c r="D7258">
        <v>0</v>
      </c>
      <c r="E7258" s="7">
        <v>47818</v>
      </c>
    </row>
    <row r="7259" spans="2:5" hidden="1" x14ac:dyDescent="0.25">
      <c r="B7259" t="s">
        <v>5795</v>
      </c>
      <c r="C7259" t="s">
        <v>5796</v>
      </c>
      <c r="D7259">
        <v>0</v>
      </c>
      <c r="E7259" s="7" t="s">
        <v>30</v>
      </c>
    </row>
    <row r="7260" spans="2:5" hidden="1" x14ac:dyDescent="0.25">
      <c r="B7260" t="s">
        <v>5798</v>
      </c>
      <c r="C7260" t="s">
        <v>5799</v>
      </c>
      <c r="D7260">
        <v>0</v>
      </c>
      <c r="E7260" s="7">
        <v>46054</v>
      </c>
    </row>
    <row r="7261" spans="2:5" hidden="1" x14ac:dyDescent="0.25">
      <c r="B7261" t="s">
        <v>5798</v>
      </c>
      <c r="C7261" t="s">
        <v>5799</v>
      </c>
      <c r="D7261">
        <v>0</v>
      </c>
      <c r="E7261" s="7">
        <v>46631</v>
      </c>
    </row>
    <row r="7262" spans="2:5" hidden="1" x14ac:dyDescent="0.25">
      <c r="B7262" t="s">
        <v>5798</v>
      </c>
      <c r="C7262" t="s">
        <v>5799</v>
      </c>
      <c r="D7262">
        <v>290</v>
      </c>
      <c r="E7262" s="7">
        <v>46600</v>
      </c>
    </row>
    <row r="7263" spans="2:5" hidden="1" x14ac:dyDescent="0.25">
      <c r="B7263" t="s">
        <v>5798</v>
      </c>
      <c r="C7263" t="s">
        <v>5799</v>
      </c>
      <c r="D7263">
        <v>0</v>
      </c>
      <c r="E7263" s="7">
        <v>46054</v>
      </c>
    </row>
    <row r="7264" spans="2:5" hidden="1" x14ac:dyDescent="0.25">
      <c r="B7264" t="s">
        <v>5798</v>
      </c>
      <c r="C7264" t="s">
        <v>5799</v>
      </c>
      <c r="D7264">
        <v>0</v>
      </c>
      <c r="E7264" s="7">
        <v>46631</v>
      </c>
    </row>
    <row r="7265" spans="2:5" hidden="1" x14ac:dyDescent="0.25">
      <c r="B7265" t="s">
        <v>5798</v>
      </c>
      <c r="C7265" t="s">
        <v>5799</v>
      </c>
      <c r="D7265">
        <v>0</v>
      </c>
      <c r="E7265" s="7">
        <v>46600</v>
      </c>
    </row>
    <row r="7266" spans="2:5" hidden="1" x14ac:dyDescent="0.25">
      <c r="B7266" t="s">
        <v>5798</v>
      </c>
      <c r="C7266" t="s">
        <v>5799</v>
      </c>
      <c r="D7266">
        <v>0</v>
      </c>
      <c r="E7266" s="7">
        <v>46600</v>
      </c>
    </row>
    <row r="7267" spans="2:5" hidden="1" x14ac:dyDescent="0.25">
      <c r="B7267" t="s">
        <v>5798</v>
      </c>
      <c r="C7267" t="s">
        <v>5799</v>
      </c>
      <c r="D7267">
        <v>0</v>
      </c>
      <c r="E7267" s="7">
        <v>46631</v>
      </c>
    </row>
    <row r="7268" spans="2:5" hidden="1" x14ac:dyDescent="0.25">
      <c r="B7268" t="s">
        <v>5804</v>
      </c>
      <c r="C7268" t="s">
        <v>5805</v>
      </c>
      <c r="D7268">
        <v>0</v>
      </c>
      <c r="E7268" s="7">
        <v>46174</v>
      </c>
    </row>
    <row r="7269" spans="2:5" hidden="1" x14ac:dyDescent="0.25">
      <c r="B7269" t="s">
        <v>5804</v>
      </c>
      <c r="C7269" t="s">
        <v>5805</v>
      </c>
      <c r="D7269">
        <v>0</v>
      </c>
      <c r="E7269" s="7">
        <v>46600</v>
      </c>
    </row>
    <row r="7270" spans="2:5" hidden="1" x14ac:dyDescent="0.25">
      <c r="B7270" t="s">
        <v>5804</v>
      </c>
      <c r="C7270" t="s">
        <v>5805</v>
      </c>
      <c r="D7270">
        <v>0</v>
      </c>
      <c r="E7270" s="7">
        <v>46266</v>
      </c>
    </row>
    <row r="7271" spans="2:5" hidden="1" x14ac:dyDescent="0.25">
      <c r="B7271" t="s">
        <v>5804</v>
      </c>
      <c r="C7271" t="s">
        <v>5805</v>
      </c>
      <c r="D7271">
        <v>0</v>
      </c>
      <c r="E7271" s="7">
        <v>46266</v>
      </c>
    </row>
    <row r="7272" spans="2:5" hidden="1" x14ac:dyDescent="0.25">
      <c r="B7272" t="s">
        <v>5804</v>
      </c>
      <c r="C7272" t="s">
        <v>5805</v>
      </c>
      <c r="D7272">
        <v>0</v>
      </c>
      <c r="E7272" s="7">
        <v>46388</v>
      </c>
    </row>
    <row r="7273" spans="2:5" hidden="1" x14ac:dyDescent="0.25">
      <c r="B7273" t="s">
        <v>5804</v>
      </c>
      <c r="C7273" t="s">
        <v>5805</v>
      </c>
      <c r="D7273">
        <v>0</v>
      </c>
      <c r="E7273" s="7">
        <v>46508</v>
      </c>
    </row>
    <row r="7274" spans="2:5" hidden="1" x14ac:dyDescent="0.25">
      <c r="B7274" t="s">
        <v>5804</v>
      </c>
      <c r="C7274" t="s">
        <v>5805</v>
      </c>
      <c r="D7274">
        <v>0</v>
      </c>
      <c r="E7274" s="7">
        <v>46508</v>
      </c>
    </row>
    <row r="7275" spans="2:5" hidden="1" x14ac:dyDescent="0.25">
      <c r="B7275" t="s">
        <v>5804</v>
      </c>
      <c r="C7275" t="s">
        <v>5805</v>
      </c>
      <c r="D7275">
        <v>0</v>
      </c>
      <c r="E7275" s="7">
        <v>46692</v>
      </c>
    </row>
    <row r="7276" spans="2:5" hidden="1" x14ac:dyDescent="0.25">
      <c r="B7276" t="s">
        <v>5804</v>
      </c>
      <c r="C7276" t="s">
        <v>5805</v>
      </c>
      <c r="D7276">
        <v>4073</v>
      </c>
      <c r="E7276" s="7">
        <v>46692</v>
      </c>
    </row>
    <row r="7277" spans="2:5" hidden="1" x14ac:dyDescent="0.25">
      <c r="B7277" t="s">
        <v>5804</v>
      </c>
      <c r="C7277" t="s">
        <v>5805</v>
      </c>
      <c r="D7277">
        <v>0</v>
      </c>
      <c r="E7277" s="7">
        <v>46692</v>
      </c>
    </row>
    <row r="7278" spans="2:5" hidden="1" x14ac:dyDescent="0.25">
      <c r="B7278" t="s">
        <v>5816</v>
      </c>
      <c r="C7278" t="s">
        <v>5817</v>
      </c>
      <c r="D7278">
        <v>0</v>
      </c>
      <c r="E7278" s="7">
        <v>45931</v>
      </c>
    </row>
    <row r="7279" spans="2:5" hidden="1" x14ac:dyDescent="0.25">
      <c r="B7279" t="s">
        <v>5819</v>
      </c>
      <c r="C7279" t="s">
        <v>5820</v>
      </c>
      <c r="D7279">
        <v>0</v>
      </c>
      <c r="E7279" s="7">
        <v>46500</v>
      </c>
    </row>
    <row r="7280" spans="2:5" hidden="1" x14ac:dyDescent="0.25">
      <c r="B7280" t="s">
        <v>5819</v>
      </c>
      <c r="C7280" t="s">
        <v>5820</v>
      </c>
      <c r="D7280">
        <v>0</v>
      </c>
      <c r="E7280" s="7">
        <v>46085</v>
      </c>
    </row>
    <row r="7281" spans="2:5" hidden="1" x14ac:dyDescent="0.25">
      <c r="B7281" t="s">
        <v>5822</v>
      </c>
      <c r="C7281" t="s">
        <v>673</v>
      </c>
      <c r="D7281">
        <v>0</v>
      </c>
      <c r="E7281" s="7">
        <v>46002</v>
      </c>
    </row>
    <row r="7282" spans="2:5" hidden="1" x14ac:dyDescent="0.25">
      <c r="B7282" t="s">
        <v>5822</v>
      </c>
      <c r="C7282" t="s">
        <v>673</v>
      </c>
      <c r="D7282">
        <v>0</v>
      </c>
      <c r="E7282" s="7">
        <v>46189</v>
      </c>
    </row>
    <row r="7283" spans="2:5" hidden="1" x14ac:dyDescent="0.25">
      <c r="B7283" t="s">
        <v>5822</v>
      </c>
      <c r="C7283" t="s">
        <v>673</v>
      </c>
      <c r="D7283">
        <v>0</v>
      </c>
      <c r="E7283" s="7">
        <v>45962</v>
      </c>
    </row>
    <row r="7284" spans="2:5" hidden="1" x14ac:dyDescent="0.25">
      <c r="B7284" t="s">
        <v>5822</v>
      </c>
      <c r="C7284" t="s">
        <v>673</v>
      </c>
      <c r="D7284">
        <v>0</v>
      </c>
      <c r="E7284" s="7">
        <v>46002</v>
      </c>
    </row>
    <row r="7285" spans="2:5" hidden="1" x14ac:dyDescent="0.25">
      <c r="B7285" t="s">
        <v>5822</v>
      </c>
      <c r="C7285" t="s">
        <v>673</v>
      </c>
      <c r="D7285">
        <v>0</v>
      </c>
      <c r="E7285" s="7">
        <v>46189</v>
      </c>
    </row>
    <row r="7286" spans="2:5" hidden="1" x14ac:dyDescent="0.25">
      <c r="B7286" t="s">
        <v>5824</v>
      </c>
      <c r="C7286" t="s">
        <v>5825</v>
      </c>
      <c r="D7286">
        <v>0</v>
      </c>
      <c r="E7286" s="7" t="s">
        <v>30</v>
      </c>
    </row>
    <row r="7287" spans="2:5" hidden="1" x14ac:dyDescent="0.25">
      <c r="B7287" t="s">
        <v>5826</v>
      </c>
      <c r="C7287" t="s">
        <v>5827</v>
      </c>
      <c r="D7287">
        <v>0</v>
      </c>
      <c r="E7287" s="7">
        <v>47300</v>
      </c>
    </row>
    <row r="7288" spans="2:5" hidden="1" x14ac:dyDescent="0.25">
      <c r="B7288" t="s">
        <v>5826</v>
      </c>
      <c r="C7288" t="s">
        <v>5827</v>
      </c>
      <c r="D7288">
        <v>0</v>
      </c>
      <c r="E7288" s="7">
        <v>47362</v>
      </c>
    </row>
    <row r="7289" spans="2:5" hidden="1" x14ac:dyDescent="0.25">
      <c r="B7289" t="s">
        <v>5826</v>
      </c>
      <c r="C7289" t="s">
        <v>5827</v>
      </c>
      <c r="D7289">
        <v>0</v>
      </c>
      <c r="E7289" s="7">
        <v>47484</v>
      </c>
    </row>
    <row r="7290" spans="2:5" hidden="1" x14ac:dyDescent="0.25">
      <c r="B7290" t="s">
        <v>5826</v>
      </c>
      <c r="C7290" t="s">
        <v>5827</v>
      </c>
      <c r="D7290">
        <v>0</v>
      </c>
      <c r="E7290" s="7">
        <v>47515</v>
      </c>
    </row>
    <row r="7291" spans="2:5" hidden="1" x14ac:dyDescent="0.25">
      <c r="B7291" t="s">
        <v>5826</v>
      </c>
      <c r="C7291" t="s">
        <v>5827</v>
      </c>
      <c r="D7291">
        <v>0</v>
      </c>
      <c r="E7291" s="7">
        <v>47515</v>
      </c>
    </row>
    <row r="7292" spans="2:5" hidden="1" x14ac:dyDescent="0.25">
      <c r="B7292" t="s">
        <v>5826</v>
      </c>
      <c r="C7292" t="s">
        <v>5827</v>
      </c>
      <c r="D7292">
        <v>0</v>
      </c>
      <c r="E7292" s="7">
        <v>47543</v>
      </c>
    </row>
    <row r="7293" spans="2:5" hidden="1" x14ac:dyDescent="0.25">
      <c r="B7293" t="s">
        <v>5826</v>
      </c>
      <c r="C7293" t="s">
        <v>5827</v>
      </c>
      <c r="D7293">
        <v>0</v>
      </c>
      <c r="E7293" s="7">
        <v>47574</v>
      </c>
    </row>
    <row r="7294" spans="2:5" hidden="1" x14ac:dyDescent="0.25">
      <c r="B7294" t="s">
        <v>5826</v>
      </c>
      <c r="C7294" t="s">
        <v>5827</v>
      </c>
      <c r="D7294">
        <v>0</v>
      </c>
      <c r="E7294" s="7">
        <v>47604</v>
      </c>
    </row>
    <row r="7295" spans="2:5" hidden="1" x14ac:dyDescent="0.25">
      <c r="B7295" t="s">
        <v>5826</v>
      </c>
      <c r="C7295" t="s">
        <v>5827</v>
      </c>
      <c r="D7295">
        <v>0</v>
      </c>
      <c r="E7295" s="7">
        <v>47665</v>
      </c>
    </row>
    <row r="7296" spans="2:5" hidden="1" x14ac:dyDescent="0.25">
      <c r="B7296" t="s">
        <v>5826</v>
      </c>
      <c r="C7296" t="s">
        <v>5827</v>
      </c>
      <c r="D7296">
        <v>0</v>
      </c>
      <c r="E7296" s="7">
        <v>47757</v>
      </c>
    </row>
    <row r="7297" spans="2:5" hidden="1" x14ac:dyDescent="0.25">
      <c r="B7297" t="s">
        <v>5826</v>
      </c>
      <c r="C7297" t="s">
        <v>5827</v>
      </c>
      <c r="D7297">
        <v>0</v>
      </c>
      <c r="E7297" s="7">
        <v>47788</v>
      </c>
    </row>
    <row r="7298" spans="2:5" hidden="1" x14ac:dyDescent="0.25">
      <c r="B7298" t="s">
        <v>5826</v>
      </c>
      <c r="C7298" t="s">
        <v>5827</v>
      </c>
      <c r="D7298">
        <v>0</v>
      </c>
      <c r="E7298" s="7">
        <v>47818</v>
      </c>
    </row>
    <row r="7299" spans="2:5" hidden="1" x14ac:dyDescent="0.25">
      <c r="B7299" t="s">
        <v>5826</v>
      </c>
      <c r="C7299" t="s">
        <v>5827</v>
      </c>
      <c r="D7299">
        <v>0</v>
      </c>
      <c r="E7299" s="7">
        <v>47849</v>
      </c>
    </row>
    <row r="7300" spans="2:5" hidden="1" x14ac:dyDescent="0.25">
      <c r="B7300" t="s">
        <v>5826</v>
      </c>
      <c r="C7300" t="s">
        <v>5827</v>
      </c>
      <c r="D7300">
        <v>0</v>
      </c>
      <c r="E7300" s="7">
        <v>47880</v>
      </c>
    </row>
    <row r="7301" spans="2:5" hidden="1" x14ac:dyDescent="0.25">
      <c r="B7301" t="s">
        <v>5826</v>
      </c>
      <c r="C7301" t="s">
        <v>5827</v>
      </c>
      <c r="D7301">
        <v>0</v>
      </c>
      <c r="E7301" s="7">
        <v>47849</v>
      </c>
    </row>
    <row r="7302" spans="2:5" hidden="1" x14ac:dyDescent="0.25">
      <c r="B7302" t="s">
        <v>5826</v>
      </c>
      <c r="C7302" t="s">
        <v>5827</v>
      </c>
      <c r="D7302">
        <v>0</v>
      </c>
      <c r="E7302" s="7">
        <v>47880</v>
      </c>
    </row>
    <row r="7303" spans="2:5" hidden="1" x14ac:dyDescent="0.25">
      <c r="B7303" t="s">
        <v>5826</v>
      </c>
      <c r="C7303" t="s">
        <v>5827</v>
      </c>
      <c r="D7303">
        <v>0</v>
      </c>
      <c r="E7303" s="7">
        <v>47880</v>
      </c>
    </row>
    <row r="7304" spans="2:5" hidden="1" x14ac:dyDescent="0.25">
      <c r="B7304" t="s">
        <v>5826</v>
      </c>
      <c r="C7304" t="s">
        <v>5827</v>
      </c>
      <c r="D7304">
        <v>1111</v>
      </c>
      <c r="E7304" s="7">
        <v>47908</v>
      </c>
    </row>
    <row r="7305" spans="2:5" hidden="1" x14ac:dyDescent="0.25">
      <c r="B7305" t="s">
        <v>5826</v>
      </c>
      <c r="C7305" t="s">
        <v>5827</v>
      </c>
      <c r="D7305">
        <v>12020</v>
      </c>
      <c r="E7305" s="7">
        <v>47908</v>
      </c>
    </row>
    <row r="7306" spans="2:5" hidden="1" x14ac:dyDescent="0.25">
      <c r="B7306" t="s">
        <v>5826</v>
      </c>
      <c r="C7306" t="s">
        <v>5827</v>
      </c>
      <c r="D7306">
        <v>0</v>
      </c>
      <c r="E7306" s="7" t="s">
        <v>30</v>
      </c>
    </row>
    <row r="7307" spans="2:5" hidden="1" x14ac:dyDescent="0.25">
      <c r="B7307" t="s">
        <v>5826</v>
      </c>
      <c r="C7307" t="s">
        <v>5827</v>
      </c>
      <c r="D7307">
        <v>0</v>
      </c>
      <c r="E7307" s="7">
        <v>47757</v>
      </c>
    </row>
    <row r="7308" spans="2:5" hidden="1" x14ac:dyDescent="0.25">
      <c r="B7308" t="s">
        <v>5826</v>
      </c>
      <c r="C7308" t="s">
        <v>5827</v>
      </c>
      <c r="D7308">
        <v>0</v>
      </c>
      <c r="E7308" s="7">
        <v>47574</v>
      </c>
    </row>
    <row r="7309" spans="2:5" hidden="1" x14ac:dyDescent="0.25">
      <c r="B7309" t="s">
        <v>5826</v>
      </c>
      <c r="C7309" t="s">
        <v>5827</v>
      </c>
      <c r="D7309">
        <v>0</v>
      </c>
      <c r="E7309" s="7">
        <v>47604</v>
      </c>
    </row>
    <row r="7310" spans="2:5" hidden="1" x14ac:dyDescent="0.25">
      <c r="B7310" t="s">
        <v>5826</v>
      </c>
      <c r="C7310" t="s">
        <v>5827</v>
      </c>
      <c r="D7310">
        <v>0</v>
      </c>
      <c r="E7310" s="7">
        <v>47665</v>
      </c>
    </row>
    <row r="7311" spans="2:5" hidden="1" x14ac:dyDescent="0.25">
      <c r="B7311" t="s">
        <v>5826</v>
      </c>
      <c r="C7311" t="s">
        <v>5827</v>
      </c>
      <c r="D7311">
        <v>0</v>
      </c>
      <c r="E7311" s="7">
        <v>47788</v>
      </c>
    </row>
    <row r="7312" spans="2:5" hidden="1" x14ac:dyDescent="0.25">
      <c r="B7312" t="s">
        <v>5826</v>
      </c>
      <c r="C7312" t="s">
        <v>5827</v>
      </c>
      <c r="D7312">
        <v>0</v>
      </c>
      <c r="E7312" s="7">
        <v>47880</v>
      </c>
    </row>
    <row r="7313" spans="2:5" hidden="1" x14ac:dyDescent="0.25">
      <c r="B7313" t="s">
        <v>5826</v>
      </c>
      <c r="C7313" t="s">
        <v>5827</v>
      </c>
      <c r="D7313">
        <v>0</v>
      </c>
      <c r="E7313" s="7">
        <v>47908</v>
      </c>
    </row>
    <row r="7314" spans="2:5" hidden="1" x14ac:dyDescent="0.25">
      <c r="B7314" t="s">
        <v>5828</v>
      </c>
      <c r="C7314" t="s">
        <v>675</v>
      </c>
      <c r="D7314">
        <v>0</v>
      </c>
      <c r="E7314" s="7">
        <v>46874</v>
      </c>
    </row>
    <row r="7315" spans="2:5" hidden="1" x14ac:dyDescent="0.25">
      <c r="B7315" t="s">
        <v>5828</v>
      </c>
      <c r="C7315" t="s">
        <v>675</v>
      </c>
      <c r="D7315">
        <v>0</v>
      </c>
      <c r="E7315" s="7">
        <v>46905</v>
      </c>
    </row>
    <row r="7316" spans="2:5" hidden="1" x14ac:dyDescent="0.25">
      <c r="B7316" t="s">
        <v>5828</v>
      </c>
      <c r="C7316" t="s">
        <v>675</v>
      </c>
      <c r="D7316">
        <v>0</v>
      </c>
      <c r="E7316" s="7">
        <v>47331</v>
      </c>
    </row>
    <row r="7317" spans="2:5" hidden="1" x14ac:dyDescent="0.25">
      <c r="B7317" t="s">
        <v>5828</v>
      </c>
      <c r="C7317" t="s">
        <v>675</v>
      </c>
      <c r="D7317">
        <v>0</v>
      </c>
      <c r="E7317" s="7">
        <v>47423</v>
      </c>
    </row>
    <row r="7318" spans="2:5" hidden="1" x14ac:dyDescent="0.25">
      <c r="B7318" t="s">
        <v>5828</v>
      </c>
      <c r="C7318" t="s">
        <v>675</v>
      </c>
      <c r="D7318">
        <v>0</v>
      </c>
      <c r="E7318" s="7">
        <v>47453</v>
      </c>
    </row>
    <row r="7319" spans="2:5" hidden="1" x14ac:dyDescent="0.25">
      <c r="B7319" t="s">
        <v>5828</v>
      </c>
      <c r="C7319" t="s">
        <v>675</v>
      </c>
      <c r="D7319">
        <v>0</v>
      </c>
      <c r="E7319" s="7">
        <v>47515</v>
      </c>
    </row>
    <row r="7320" spans="2:5" hidden="1" x14ac:dyDescent="0.25">
      <c r="B7320" t="s">
        <v>5828</v>
      </c>
      <c r="C7320" t="s">
        <v>675</v>
      </c>
      <c r="D7320">
        <v>0</v>
      </c>
      <c r="E7320" s="7">
        <v>47543</v>
      </c>
    </row>
    <row r="7321" spans="2:5" hidden="1" x14ac:dyDescent="0.25">
      <c r="B7321" t="s">
        <v>5828</v>
      </c>
      <c r="C7321" t="s">
        <v>675</v>
      </c>
      <c r="D7321">
        <v>0</v>
      </c>
      <c r="E7321" s="7">
        <v>47574</v>
      </c>
    </row>
    <row r="7322" spans="2:5" hidden="1" x14ac:dyDescent="0.25">
      <c r="B7322" t="s">
        <v>5828</v>
      </c>
      <c r="C7322" t="s">
        <v>675</v>
      </c>
      <c r="D7322">
        <v>0</v>
      </c>
      <c r="E7322" s="7">
        <v>47604</v>
      </c>
    </row>
    <row r="7323" spans="2:5" hidden="1" x14ac:dyDescent="0.25">
      <c r="B7323" t="s">
        <v>5828</v>
      </c>
      <c r="C7323" t="s">
        <v>675</v>
      </c>
      <c r="D7323">
        <v>0</v>
      </c>
      <c r="E7323" s="7">
        <v>47665</v>
      </c>
    </row>
    <row r="7324" spans="2:5" hidden="1" x14ac:dyDescent="0.25">
      <c r="B7324" t="s">
        <v>5828</v>
      </c>
      <c r="C7324" t="s">
        <v>675</v>
      </c>
      <c r="D7324">
        <v>0</v>
      </c>
      <c r="E7324" s="7">
        <v>47788</v>
      </c>
    </row>
    <row r="7325" spans="2:5" hidden="1" x14ac:dyDescent="0.25">
      <c r="B7325" t="s">
        <v>5828</v>
      </c>
      <c r="C7325" t="s">
        <v>675</v>
      </c>
      <c r="D7325">
        <v>0</v>
      </c>
      <c r="E7325" s="7">
        <v>47788</v>
      </c>
    </row>
    <row r="7326" spans="2:5" hidden="1" x14ac:dyDescent="0.25">
      <c r="B7326" t="s">
        <v>5828</v>
      </c>
      <c r="C7326" t="s">
        <v>675</v>
      </c>
      <c r="D7326">
        <v>0</v>
      </c>
      <c r="E7326" s="7">
        <v>47788</v>
      </c>
    </row>
    <row r="7327" spans="2:5" hidden="1" x14ac:dyDescent="0.25">
      <c r="B7327" t="s">
        <v>5828</v>
      </c>
      <c r="C7327" t="s">
        <v>675</v>
      </c>
      <c r="D7327">
        <v>0</v>
      </c>
      <c r="E7327" s="7">
        <v>47818</v>
      </c>
    </row>
    <row r="7328" spans="2:5" hidden="1" x14ac:dyDescent="0.25">
      <c r="B7328" t="s">
        <v>5828</v>
      </c>
      <c r="C7328" t="s">
        <v>675</v>
      </c>
      <c r="D7328">
        <v>0</v>
      </c>
      <c r="E7328" s="7">
        <v>47849</v>
      </c>
    </row>
    <row r="7329" spans="2:5" hidden="1" x14ac:dyDescent="0.25">
      <c r="B7329" t="s">
        <v>5828</v>
      </c>
      <c r="C7329" t="s">
        <v>675</v>
      </c>
      <c r="D7329">
        <v>0</v>
      </c>
      <c r="E7329" s="7">
        <v>47849</v>
      </c>
    </row>
    <row r="7330" spans="2:5" hidden="1" x14ac:dyDescent="0.25">
      <c r="B7330" t="s">
        <v>5828</v>
      </c>
      <c r="C7330" t="s">
        <v>675</v>
      </c>
      <c r="D7330">
        <v>3</v>
      </c>
      <c r="E7330" s="7">
        <v>47880</v>
      </c>
    </row>
    <row r="7331" spans="2:5" hidden="1" x14ac:dyDescent="0.25">
      <c r="B7331" t="s">
        <v>5828</v>
      </c>
      <c r="C7331" t="s">
        <v>675</v>
      </c>
      <c r="D7331">
        <v>6620</v>
      </c>
      <c r="E7331" s="7">
        <v>47908</v>
      </c>
    </row>
    <row r="7332" spans="2:5" hidden="1" x14ac:dyDescent="0.25">
      <c r="B7332" t="s">
        <v>5828</v>
      </c>
      <c r="C7332" t="s">
        <v>675</v>
      </c>
      <c r="D7332">
        <v>0</v>
      </c>
      <c r="E7332" s="7" t="s">
        <v>30</v>
      </c>
    </row>
    <row r="7333" spans="2:5" hidden="1" x14ac:dyDescent="0.25">
      <c r="B7333" t="s">
        <v>5828</v>
      </c>
      <c r="C7333" t="s">
        <v>675</v>
      </c>
      <c r="D7333">
        <v>0</v>
      </c>
      <c r="E7333" s="7">
        <v>47515</v>
      </c>
    </row>
    <row r="7334" spans="2:5" hidden="1" x14ac:dyDescent="0.25">
      <c r="B7334" t="s">
        <v>5828</v>
      </c>
      <c r="C7334" t="s">
        <v>675</v>
      </c>
      <c r="D7334">
        <v>0</v>
      </c>
      <c r="E7334" s="7">
        <v>47574</v>
      </c>
    </row>
    <row r="7335" spans="2:5" hidden="1" x14ac:dyDescent="0.25">
      <c r="B7335" t="s">
        <v>5828</v>
      </c>
      <c r="C7335" t="s">
        <v>675</v>
      </c>
      <c r="D7335">
        <v>0</v>
      </c>
      <c r="E7335" s="7">
        <v>47665</v>
      </c>
    </row>
    <row r="7336" spans="2:5" hidden="1" x14ac:dyDescent="0.25">
      <c r="B7336" t="s">
        <v>5828</v>
      </c>
      <c r="C7336" t="s">
        <v>675</v>
      </c>
      <c r="D7336">
        <v>0</v>
      </c>
      <c r="E7336" s="7">
        <v>47788</v>
      </c>
    </row>
    <row r="7337" spans="2:5" hidden="1" x14ac:dyDescent="0.25">
      <c r="B7337" t="s">
        <v>5828</v>
      </c>
      <c r="C7337" t="s">
        <v>675</v>
      </c>
      <c r="D7337">
        <v>0</v>
      </c>
      <c r="E7337" s="7">
        <v>47788</v>
      </c>
    </row>
    <row r="7338" spans="2:5" hidden="1" x14ac:dyDescent="0.25">
      <c r="B7338" t="s">
        <v>5828</v>
      </c>
      <c r="C7338" t="s">
        <v>675</v>
      </c>
      <c r="D7338">
        <v>0</v>
      </c>
      <c r="E7338" s="7">
        <v>47849</v>
      </c>
    </row>
    <row r="7339" spans="2:5" hidden="1" x14ac:dyDescent="0.25">
      <c r="B7339" t="s">
        <v>5828</v>
      </c>
      <c r="C7339" t="s">
        <v>675</v>
      </c>
      <c r="D7339">
        <v>0</v>
      </c>
      <c r="E7339" s="7">
        <v>47849</v>
      </c>
    </row>
    <row r="7340" spans="2:5" hidden="1" x14ac:dyDescent="0.25">
      <c r="B7340" t="s">
        <v>5828</v>
      </c>
      <c r="C7340" t="s">
        <v>675</v>
      </c>
      <c r="D7340">
        <v>0</v>
      </c>
      <c r="E7340" s="7">
        <v>47908</v>
      </c>
    </row>
    <row r="7341" spans="2:5" hidden="1" x14ac:dyDescent="0.25">
      <c r="B7341" t="s">
        <v>5829</v>
      </c>
      <c r="C7341" t="s">
        <v>5830</v>
      </c>
      <c r="D7341">
        <v>0</v>
      </c>
      <c r="E7341" s="7" t="s">
        <v>30</v>
      </c>
    </row>
    <row r="7342" spans="2:5" hidden="1" x14ac:dyDescent="0.25">
      <c r="B7342" t="s">
        <v>5831</v>
      </c>
      <c r="C7342" t="s">
        <v>5832</v>
      </c>
      <c r="D7342">
        <v>0</v>
      </c>
      <c r="E7342" s="7" t="s">
        <v>30</v>
      </c>
    </row>
    <row r="7343" spans="2:5" hidden="1" x14ac:dyDescent="0.25">
      <c r="B7343" t="s">
        <v>5833</v>
      </c>
      <c r="C7343" t="s">
        <v>5834</v>
      </c>
      <c r="D7343">
        <v>0</v>
      </c>
      <c r="E7343" s="7" t="s">
        <v>30</v>
      </c>
    </row>
    <row r="7344" spans="2:5" hidden="1" x14ac:dyDescent="0.25">
      <c r="B7344" t="s">
        <v>5835</v>
      </c>
      <c r="C7344" t="s">
        <v>5836</v>
      </c>
      <c r="D7344">
        <v>0</v>
      </c>
      <c r="E7344" s="7" t="s">
        <v>30</v>
      </c>
    </row>
    <row r="7345" spans="2:5" hidden="1" x14ac:dyDescent="0.25">
      <c r="B7345" t="s">
        <v>5837</v>
      </c>
      <c r="C7345" t="s">
        <v>5838</v>
      </c>
      <c r="D7345">
        <v>0</v>
      </c>
      <c r="E7345" s="7" t="s">
        <v>30</v>
      </c>
    </row>
    <row r="7346" spans="2:5" hidden="1" x14ac:dyDescent="0.25">
      <c r="B7346" t="s">
        <v>5839</v>
      </c>
      <c r="C7346" t="s">
        <v>5840</v>
      </c>
      <c r="D7346">
        <v>0</v>
      </c>
      <c r="E7346" s="7" t="s">
        <v>30</v>
      </c>
    </row>
    <row r="7347" spans="2:5" hidden="1" x14ac:dyDescent="0.25">
      <c r="B7347" t="s">
        <v>5841</v>
      </c>
      <c r="C7347" t="s">
        <v>5842</v>
      </c>
      <c r="D7347">
        <v>1957</v>
      </c>
      <c r="E7347" s="7">
        <v>48000</v>
      </c>
    </row>
    <row r="7348" spans="2:5" hidden="1" x14ac:dyDescent="0.25">
      <c r="B7348" t="s">
        <v>5841</v>
      </c>
      <c r="C7348" t="s">
        <v>5842</v>
      </c>
      <c r="D7348">
        <v>1000</v>
      </c>
      <c r="E7348" s="7">
        <v>48000</v>
      </c>
    </row>
    <row r="7349" spans="2:5" hidden="1" x14ac:dyDescent="0.25">
      <c r="B7349" t="s">
        <v>5841</v>
      </c>
      <c r="C7349" t="s">
        <v>5842</v>
      </c>
      <c r="D7349">
        <v>0</v>
      </c>
      <c r="E7349" s="7">
        <v>48000</v>
      </c>
    </row>
    <row r="7350" spans="2:5" hidden="1" x14ac:dyDescent="0.25">
      <c r="B7350" t="s">
        <v>5846</v>
      </c>
      <c r="C7350" t="s">
        <v>13861</v>
      </c>
      <c r="D7350">
        <v>0</v>
      </c>
      <c r="E7350" s="7">
        <v>45839</v>
      </c>
    </row>
    <row r="7351" spans="2:5" hidden="1" x14ac:dyDescent="0.25">
      <c r="B7351" t="s">
        <v>5846</v>
      </c>
      <c r="C7351" t="s">
        <v>13861</v>
      </c>
      <c r="D7351">
        <v>0</v>
      </c>
      <c r="E7351" s="7" t="s">
        <v>30</v>
      </c>
    </row>
    <row r="7352" spans="2:5" hidden="1" x14ac:dyDescent="0.25">
      <c r="B7352" t="s">
        <v>5846</v>
      </c>
      <c r="C7352" t="s">
        <v>13861</v>
      </c>
      <c r="D7352">
        <v>0</v>
      </c>
      <c r="E7352" s="7">
        <v>45839</v>
      </c>
    </row>
    <row r="7353" spans="2:5" hidden="1" x14ac:dyDescent="0.25">
      <c r="B7353" t="s">
        <v>5846</v>
      </c>
      <c r="C7353" t="s">
        <v>13861</v>
      </c>
      <c r="D7353">
        <v>0</v>
      </c>
      <c r="E7353" s="7">
        <v>45839</v>
      </c>
    </row>
    <row r="7354" spans="2:5" hidden="1" x14ac:dyDescent="0.25">
      <c r="B7354" t="s">
        <v>5846</v>
      </c>
      <c r="C7354" t="s">
        <v>13861</v>
      </c>
      <c r="D7354">
        <v>0</v>
      </c>
      <c r="E7354" s="7">
        <v>46447</v>
      </c>
    </row>
    <row r="7355" spans="2:5" hidden="1" x14ac:dyDescent="0.25">
      <c r="B7355" t="s">
        <v>5846</v>
      </c>
      <c r="C7355" t="s">
        <v>13861</v>
      </c>
      <c r="D7355">
        <v>0</v>
      </c>
      <c r="E7355" s="7">
        <v>45870</v>
      </c>
    </row>
    <row r="7356" spans="2:5" hidden="1" x14ac:dyDescent="0.25">
      <c r="B7356" t="s">
        <v>5846</v>
      </c>
      <c r="C7356" t="s">
        <v>13861</v>
      </c>
      <c r="D7356">
        <v>846</v>
      </c>
      <c r="E7356" s="7">
        <v>46447</v>
      </c>
    </row>
    <row r="7357" spans="2:5" hidden="1" x14ac:dyDescent="0.25">
      <c r="B7357" t="s">
        <v>5846</v>
      </c>
      <c r="C7357" t="s">
        <v>13861</v>
      </c>
      <c r="D7357">
        <v>0</v>
      </c>
      <c r="E7357" s="7">
        <v>45839</v>
      </c>
    </row>
    <row r="7358" spans="2:5" hidden="1" x14ac:dyDescent="0.25">
      <c r="B7358" t="s">
        <v>5846</v>
      </c>
      <c r="C7358" t="s">
        <v>13861</v>
      </c>
      <c r="D7358">
        <v>0</v>
      </c>
      <c r="E7358" s="7">
        <v>45870</v>
      </c>
    </row>
    <row r="7359" spans="2:5" hidden="1" x14ac:dyDescent="0.25">
      <c r="B7359" t="s">
        <v>5853</v>
      </c>
      <c r="C7359" t="s">
        <v>11684</v>
      </c>
      <c r="D7359">
        <v>0</v>
      </c>
      <c r="E7359" s="7">
        <v>45839</v>
      </c>
    </row>
    <row r="7360" spans="2:5" hidden="1" x14ac:dyDescent="0.25">
      <c r="B7360" t="s">
        <v>5853</v>
      </c>
      <c r="C7360" t="s">
        <v>11684</v>
      </c>
      <c r="D7360">
        <v>0</v>
      </c>
      <c r="E7360" s="7" t="s">
        <v>30</v>
      </c>
    </row>
    <row r="7361" spans="2:5" hidden="1" x14ac:dyDescent="0.25">
      <c r="B7361" t="s">
        <v>5853</v>
      </c>
      <c r="C7361" t="s">
        <v>11684</v>
      </c>
      <c r="D7361">
        <v>0</v>
      </c>
      <c r="E7361" s="7">
        <v>45839</v>
      </c>
    </row>
    <row r="7362" spans="2:5" hidden="1" x14ac:dyDescent="0.25">
      <c r="B7362" t="s">
        <v>5853</v>
      </c>
      <c r="C7362" t="s">
        <v>11684</v>
      </c>
      <c r="D7362">
        <v>0</v>
      </c>
      <c r="E7362" s="7">
        <v>45839</v>
      </c>
    </row>
    <row r="7363" spans="2:5" hidden="1" x14ac:dyDescent="0.25">
      <c r="B7363" t="s">
        <v>5853</v>
      </c>
      <c r="C7363" t="s">
        <v>11684</v>
      </c>
      <c r="D7363">
        <v>0</v>
      </c>
      <c r="E7363" s="7">
        <v>46447</v>
      </c>
    </row>
    <row r="7364" spans="2:5" hidden="1" x14ac:dyDescent="0.25">
      <c r="B7364" t="s">
        <v>5853</v>
      </c>
      <c r="C7364" t="s">
        <v>11684</v>
      </c>
      <c r="D7364">
        <v>53</v>
      </c>
      <c r="E7364" s="7">
        <v>46447</v>
      </c>
    </row>
    <row r="7365" spans="2:5" hidden="1" x14ac:dyDescent="0.25">
      <c r="B7365" t="s">
        <v>5857</v>
      </c>
      <c r="C7365" t="s">
        <v>11683</v>
      </c>
      <c r="D7365">
        <v>0</v>
      </c>
      <c r="E7365" s="7">
        <v>45870</v>
      </c>
    </row>
    <row r="7366" spans="2:5" hidden="1" x14ac:dyDescent="0.25">
      <c r="B7366" t="s">
        <v>5857</v>
      </c>
      <c r="C7366" t="s">
        <v>11683</v>
      </c>
      <c r="D7366">
        <v>0</v>
      </c>
      <c r="E7366" s="7">
        <v>45870</v>
      </c>
    </row>
    <row r="7367" spans="2:5" hidden="1" x14ac:dyDescent="0.25">
      <c r="B7367" t="s">
        <v>5857</v>
      </c>
      <c r="C7367" t="s">
        <v>11683</v>
      </c>
      <c r="D7367">
        <v>330</v>
      </c>
      <c r="E7367" s="7">
        <v>46447</v>
      </c>
    </row>
    <row r="7368" spans="2:5" hidden="1" x14ac:dyDescent="0.25">
      <c r="B7368" t="s">
        <v>5860</v>
      </c>
      <c r="C7368" t="s">
        <v>1529</v>
      </c>
      <c r="D7368">
        <v>0</v>
      </c>
      <c r="E7368" s="7">
        <v>47574</v>
      </c>
    </row>
    <row r="7369" spans="2:5" hidden="1" x14ac:dyDescent="0.25">
      <c r="B7369" t="s">
        <v>5860</v>
      </c>
      <c r="C7369" t="s">
        <v>1529</v>
      </c>
      <c r="D7369">
        <v>0</v>
      </c>
      <c r="E7369" s="7">
        <v>46600</v>
      </c>
    </row>
    <row r="7370" spans="2:5" hidden="1" x14ac:dyDescent="0.25">
      <c r="B7370" t="s">
        <v>5860</v>
      </c>
      <c r="C7370" t="s">
        <v>1529</v>
      </c>
      <c r="D7370">
        <v>0</v>
      </c>
      <c r="E7370" s="7">
        <v>46600</v>
      </c>
    </row>
    <row r="7371" spans="2:5" hidden="1" x14ac:dyDescent="0.25">
      <c r="B7371" t="s">
        <v>5860</v>
      </c>
      <c r="C7371" t="s">
        <v>1529</v>
      </c>
      <c r="D7371">
        <v>0</v>
      </c>
      <c r="E7371" s="7">
        <v>46600</v>
      </c>
    </row>
    <row r="7372" spans="2:5" hidden="1" x14ac:dyDescent="0.25">
      <c r="B7372" t="s">
        <v>5860</v>
      </c>
      <c r="C7372" t="s">
        <v>1529</v>
      </c>
      <c r="D7372">
        <v>0</v>
      </c>
      <c r="E7372" s="7">
        <v>46966</v>
      </c>
    </row>
    <row r="7373" spans="2:5" hidden="1" x14ac:dyDescent="0.25">
      <c r="B7373" t="s">
        <v>5860</v>
      </c>
      <c r="C7373" t="s">
        <v>1529</v>
      </c>
      <c r="D7373">
        <v>0</v>
      </c>
      <c r="E7373" s="7">
        <v>46966</v>
      </c>
    </row>
    <row r="7374" spans="2:5" hidden="1" x14ac:dyDescent="0.25">
      <c r="B7374" t="s">
        <v>5860</v>
      </c>
      <c r="C7374" t="s">
        <v>1529</v>
      </c>
      <c r="D7374">
        <v>0</v>
      </c>
      <c r="E7374" s="7">
        <v>46966</v>
      </c>
    </row>
    <row r="7375" spans="2:5" hidden="1" x14ac:dyDescent="0.25">
      <c r="B7375" t="s">
        <v>5860</v>
      </c>
      <c r="C7375" t="s">
        <v>1529</v>
      </c>
      <c r="D7375">
        <v>0</v>
      </c>
      <c r="E7375" s="7">
        <v>46722</v>
      </c>
    </row>
    <row r="7376" spans="2:5" hidden="1" x14ac:dyDescent="0.25">
      <c r="B7376" t="s">
        <v>5860</v>
      </c>
      <c r="C7376" t="s">
        <v>1529</v>
      </c>
      <c r="D7376">
        <v>0</v>
      </c>
      <c r="E7376" s="7">
        <v>46722</v>
      </c>
    </row>
    <row r="7377" spans="2:5" hidden="1" x14ac:dyDescent="0.25">
      <c r="B7377" t="s">
        <v>5860</v>
      </c>
      <c r="C7377" t="s">
        <v>1529</v>
      </c>
      <c r="D7377">
        <v>5400</v>
      </c>
      <c r="E7377" s="7">
        <v>47818</v>
      </c>
    </row>
    <row r="7378" spans="2:5" hidden="1" x14ac:dyDescent="0.25">
      <c r="B7378" t="s">
        <v>5860</v>
      </c>
      <c r="C7378" t="s">
        <v>1529</v>
      </c>
      <c r="D7378">
        <v>0</v>
      </c>
      <c r="E7378" s="7">
        <v>46753</v>
      </c>
    </row>
    <row r="7379" spans="2:5" hidden="1" x14ac:dyDescent="0.25">
      <c r="B7379" t="s">
        <v>5860</v>
      </c>
      <c r="C7379" t="s">
        <v>1529</v>
      </c>
      <c r="D7379">
        <v>0</v>
      </c>
      <c r="E7379" s="7">
        <v>46753</v>
      </c>
    </row>
    <row r="7380" spans="2:5" hidden="1" x14ac:dyDescent="0.25">
      <c r="B7380" t="s">
        <v>5860</v>
      </c>
      <c r="C7380" t="s">
        <v>1529</v>
      </c>
      <c r="D7380">
        <v>0</v>
      </c>
      <c r="E7380" s="7">
        <v>46753</v>
      </c>
    </row>
    <row r="7381" spans="2:5" hidden="1" x14ac:dyDescent="0.25">
      <c r="B7381" t="s">
        <v>5860</v>
      </c>
      <c r="C7381" t="s">
        <v>1529</v>
      </c>
      <c r="D7381">
        <v>2700</v>
      </c>
      <c r="E7381" s="7">
        <v>47849</v>
      </c>
    </row>
    <row r="7382" spans="2:5" hidden="1" x14ac:dyDescent="0.25">
      <c r="B7382" t="s">
        <v>5860</v>
      </c>
      <c r="C7382" t="s">
        <v>1529</v>
      </c>
      <c r="D7382">
        <v>0</v>
      </c>
      <c r="E7382" s="7">
        <v>46569</v>
      </c>
    </row>
    <row r="7383" spans="2:5" hidden="1" x14ac:dyDescent="0.25">
      <c r="B7383" t="s">
        <v>5860</v>
      </c>
      <c r="C7383" t="s">
        <v>1529</v>
      </c>
      <c r="D7383">
        <v>0</v>
      </c>
      <c r="E7383" s="7">
        <v>46569</v>
      </c>
    </row>
    <row r="7384" spans="2:5" hidden="1" x14ac:dyDescent="0.25">
      <c r="B7384" t="s">
        <v>5860</v>
      </c>
      <c r="C7384" t="s">
        <v>1529</v>
      </c>
      <c r="D7384">
        <v>400</v>
      </c>
      <c r="E7384" s="7">
        <v>47788</v>
      </c>
    </row>
    <row r="7385" spans="2:5" hidden="1" x14ac:dyDescent="0.25">
      <c r="B7385" t="s">
        <v>5860</v>
      </c>
      <c r="C7385" t="s">
        <v>1529</v>
      </c>
      <c r="D7385">
        <v>0</v>
      </c>
      <c r="E7385" s="7">
        <v>46661</v>
      </c>
    </row>
    <row r="7386" spans="2:5" hidden="1" x14ac:dyDescent="0.25">
      <c r="B7386" t="s">
        <v>5860</v>
      </c>
      <c r="C7386" t="s">
        <v>1529</v>
      </c>
      <c r="D7386">
        <v>0</v>
      </c>
      <c r="E7386" s="7">
        <v>46661</v>
      </c>
    </row>
    <row r="7387" spans="2:5" hidden="1" x14ac:dyDescent="0.25">
      <c r="B7387" t="s">
        <v>5860</v>
      </c>
      <c r="C7387" t="s">
        <v>1529</v>
      </c>
      <c r="D7387">
        <v>0</v>
      </c>
      <c r="E7387" s="7">
        <v>46661</v>
      </c>
    </row>
    <row r="7388" spans="2:5" hidden="1" x14ac:dyDescent="0.25">
      <c r="B7388" t="s">
        <v>5860</v>
      </c>
      <c r="C7388" t="s">
        <v>1529</v>
      </c>
      <c r="D7388">
        <v>0</v>
      </c>
      <c r="E7388" s="7">
        <v>47757</v>
      </c>
    </row>
    <row r="7389" spans="2:5" hidden="1" x14ac:dyDescent="0.25">
      <c r="B7389" t="s">
        <v>5860</v>
      </c>
      <c r="C7389" t="s">
        <v>1529</v>
      </c>
      <c r="D7389">
        <v>0</v>
      </c>
      <c r="E7389" s="7">
        <v>47727</v>
      </c>
    </row>
    <row r="7390" spans="2:5" hidden="1" x14ac:dyDescent="0.25">
      <c r="B7390" t="s">
        <v>5860</v>
      </c>
      <c r="C7390" t="s">
        <v>1529</v>
      </c>
      <c r="D7390">
        <v>2946</v>
      </c>
      <c r="E7390" s="7">
        <v>47757</v>
      </c>
    </row>
    <row r="7391" spans="2:5" hidden="1" x14ac:dyDescent="0.25">
      <c r="B7391" t="s">
        <v>5860</v>
      </c>
      <c r="C7391" t="s">
        <v>1529</v>
      </c>
      <c r="D7391">
        <v>0</v>
      </c>
      <c r="E7391" s="7">
        <v>47027</v>
      </c>
    </row>
    <row r="7392" spans="2:5" hidden="1" x14ac:dyDescent="0.25">
      <c r="B7392" t="s">
        <v>5860</v>
      </c>
      <c r="C7392" t="s">
        <v>1529</v>
      </c>
      <c r="D7392">
        <v>0</v>
      </c>
      <c r="E7392" s="7">
        <v>47727</v>
      </c>
    </row>
    <row r="7393" spans="2:5" hidden="1" x14ac:dyDescent="0.25">
      <c r="B7393" t="s">
        <v>5860</v>
      </c>
      <c r="C7393" t="s">
        <v>1529</v>
      </c>
      <c r="D7393">
        <v>0</v>
      </c>
      <c r="E7393" s="7">
        <v>47727</v>
      </c>
    </row>
    <row r="7394" spans="2:5" hidden="1" x14ac:dyDescent="0.25">
      <c r="B7394" t="s">
        <v>5860</v>
      </c>
      <c r="C7394" t="s">
        <v>1529</v>
      </c>
      <c r="D7394">
        <v>0</v>
      </c>
      <c r="E7394" s="7">
        <v>46600</v>
      </c>
    </row>
    <row r="7395" spans="2:5" hidden="1" x14ac:dyDescent="0.25">
      <c r="B7395" t="s">
        <v>5860</v>
      </c>
      <c r="C7395" t="s">
        <v>1529</v>
      </c>
      <c r="D7395">
        <v>0</v>
      </c>
      <c r="E7395" s="7">
        <v>46966</v>
      </c>
    </row>
    <row r="7396" spans="2:5" hidden="1" x14ac:dyDescent="0.25">
      <c r="B7396" t="s">
        <v>5860</v>
      </c>
      <c r="C7396" t="s">
        <v>1529</v>
      </c>
      <c r="D7396">
        <v>0</v>
      </c>
      <c r="E7396" s="7">
        <v>46966</v>
      </c>
    </row>
    <row r="7397" spans="2:5" hidden="1" x14ac:dyDescent="0.25">
      <c r="B7397" t="s">
        <v>5860</v>
      </c>
      <c r="C7397" t="s">
        <v>1529</v>
      </c>
      <c r="D7397">
        <v>0</v>
      </c>
      <c r="E7397" s="7">
        <v>46753</v>
      </c>
    </row>
    <row r="7398" spans="2:5" hidden="1" x14ac:dyDescent="0.25">
      <c r="B7398" t="s">
        <v>5860</v>
      </c>
      <c r="C7398" t="s">
        <v>1529</v>
      </c>
      <c r="D7398">
        <v>0</v>
      </c>
      <c r="E7398" s="7">
        <v>46753</v>
      </c>
    </row>
    <row r="7399" spans="2:5" hidden="1" x14ac:dyDescent="0.25">
      <c r="B7399" t="s">
        <v>5886</v>
      </c>
      <c r="C7399" t="s">
        <v>1543</v>
      </c>
      <c r="D7399">
        <v>0</v>
      </c>
      <c r="E7399" s="7">
        <v>47574</v>
      </c>
    </row>
    <row r="7400" spans="2:5" hidden="1" x14ac:dyDescent="0.25">
      <c r="B7400" t="s">
        <v>5886</v>
      </c>
      <c r="C7400" t="s">
        <v>1543</v>
      </c>
      <c r="D7400">
        <v>976</v>
      </c>
      <c r="E7400" s="7">
        <v>47209</v>
      </c>
    </row>
    <row r="7401" spans="2:5" hidden="1" x14ac:dyDescent="0.25">
      <c r="B7401" t="s">
        <v>5886</v>
      </c>
      <c r="C7401" t="s">
        <v>1543</v>
      </c>
      <c r="D7401">
        <v>0</v>
      </c>
      <c r="E7401" s="7">
        <v>46600</v>
      </c>
    </row>
    <row r="7402" spans="2:5" hidden="1" x14ac:dyDescent="0.25">
      <c r="B7402" t="s">
        <v>5886</v>
      </c>
      <c r="C7402" t="s">
        <v>1543</v>
      </c>
      <c r="D7402">
        <v>0</v>
      </c>
      <c r="E7402" s="7">
        <v>46722</v>
      </c>
    </row>
    <row r="7403" spans="2:5" hidden="1" x14ac:dyDescent="0.25">
      <c r="B7403" t="s">
        <v>5886</v>
      </c>
      <c r="C7403" t="s">
        <v>1543</v>
      </c>
      <c r="D7403">
        <v>0</v>
      </c>
      <c r="E7403" s="7">
        <v>46722</v>
      </c>
    </row>
    <row r="7404" spans="2:5" hidden="1" x14ac:dyDescent="0.25">
      <c r="B7404" t="s">
        <v>5886</v>
      </c>
      <c r="C7404" t="s">
        <v>1543</v>
      </c>
      <c r="D7404">
        <v>240</v>
      </c>
      <c r="E7404" s="7">
        <v>47088</v>
      </c>
    </row>
    <row r="7405" spans="2:5" hidden="1" x14ac:dyDescent="0.25">
      <c r="B7405" t="s">
        <v>5886</v>
      </c>
      <c r="C7405" t="s">
        <v>1543</v>
      </c>
      <c r="D7405">
        <v>520</v>
      </c>
      <c r="E7405" s="7">
        <v>47088</v>
      </c>
    </row>
    <row r="7406" spans="2:5" hidden="1" x14ac:dyDescent="0.25">
      <c r="B7406" t="s">
        <v>5886</v>
      </c>
      <c r="C7406" t="s">
        <v>1543</v>
      </c>
      <c r="D7406">
        <v>0</v>
      </c>
      <c r="E7406" s="7">
        <v>46784</v>
      </c>
    </row>
    <row r="7407" spans="2:5" hidden="1" x14ac:dyDescent="0.25">
      <c r="B7407" t="s">
        <v>5886</v>
      </c>
      <c r="C7407" t="s">
        <v>1543</v>
      </c>
      <c r="D7407">
        <v>40</v>
      </c>
      <c r="E7407" s="7">
        <v>46784</v>
      </c>
    </row>
    <row r="7408" spans="2:5" hidden="1" x14ac:dyDescent="0.25">
      <c r="B7408" t="s">
        <v>5886</v>
      </c>
      <c r="C7408" t="s">
        <v>1543</v>
      </c>
      <c r="D7408">
        <v>0</v>
      </c>
      <c r="E7408" s="7">
        <v>46753</v>
      </c>
    </row>
    <row r="7409" spans="2:5" hidden="1" x14ac:dyDescent="0.25">
      <c r="B7409" t="s">
        <v>5886</v>
      </c>
      <c r="C7409" t="s">
        <v>1543</v>
      </c>
      <c r="D7409">
        <v>0</v>
      </c>
      <c r="E7409" s="7">
        <v>46692</v>
      </c>
    </row>
    <row r="7410" spans="2:5" hidden="1" x14ac:dyDescent="0.25">
      <c r="B7410" t="s">
        <v>5886</v>
      </c>
      <c r="C7410" t="s">
        <v>1543</v>
      </c>
      <c r="D7410">
        <v>0</v>
      </c>
      <c r="E7410" s="7">
        <v>46661</v>
      </c>
    </row>
    <row r="7411" spans="2:5" hidden="1" x14ac:dyDescent="0.25">
      <c r="B7411" t="s">
        <v>5886</v>
      </c>
      <c r="C7411" t="s">
        <v>1543</v>
      </c>
      <c r="D7411">
        <v>320</v>
      </c>
      <c r="E7411" s="7">
        <v>47027</v>
      </c>
    </row>
    <row r="7412" spans="2:5" hidden="1" x14ac:dyDescent="0.25">
      <c r="B7412" t="s">
        <v>5886</v>
      </c>
      <c r="C7412" t="s">
        <v>1543</v>
      </c>
      <c r="D7412">
        <v>480</v>
      </c>
      <c r="E7412" s="7">
        <v>47027</v>
      </c>
    </row>
    <row r="7413" spans="2:5" hidden="1" x14ac:dyDescent="0.25">
      <c r="B7413" t="s">
        <v>5886</v>
      </c>
      <c r="C7413" t="s">
        <v>1543</v>
      </c>
      <c r="D7413">
        <v>0</v>
      </c>
      <c r="E7413" s="7">
        <v>47574</v>
      </c>
    </row>
    <row r="7414" spans="2:5" hidden="1" x14ac:dyDescent="0.25">
      <c r="B7414" t="s">
        <v>5886</v>
      </c>
      <c r="C7414" t="s">
        <v>1543</v>
      </c>
      <c r="D7414">
        <v>0</v>
      </c>
      <c r="E7414" s="7">
        <v>46722</v>
      </c>
    </row>
    <row r="7415" spans="2:5" hidden="1" x14ac:dyDescent="0.25">
      <c r="B7415" t="s">
        <v>5886</v>
      </c>
      <c r="C7415" t="s">
        <v>1543</v>
      </c>
      <c r="D7415">
        <v>0</v>
      </c>
      <c r="E7415" s="7">
        <v>46784</v>
      </c>
    </row>
    <row r="7416" spans="2:5" hidden="1" x14ac:dyDescent="0.25">
      <c r="B7416" t="s">
        <v>5901</v>
      </c>
      <c r="C7416" t="s">
        <v>690</v>
      </c>
      <c r="D7416">
        <v>0</v>
      </c>
      <c r="E7416" s="7">
        <v>47849</v>
      </c>
    </row>
    <row r="7417" spans="2:5" hidden="1" x14ac:dyDescent="0.25">
      <c r="B7417" t="s">
        <v>5901</v>
      </c>
      <c r="C7417" t="s">
        <v>690</v>
      </c>
      <c r="D7417">
        <v>0</v>
      </c>
      <c r="E7417" s="7">
        <v>47757</v>
      </c>
    </row>
    <row r="7418" spans="2:5" hidden="1" x14ac:dyDescent="0.25">
      <c r="B7418" t="s">
        <v>5901</v>
      </c>
      <c r="C7418" t="s">
        <v>690</v>
      </c>
      <c r="D7418">
        <v>0</v>
      </c>
      <c r="E7418" s="7">
        <v>47331</v>
      </c>
    </row>
    <row r="7419" spans="2:5" hidden="1" x14ac:dyDescent="0.25">
      <c r="B7419" t="s">
        <v>5901</v>
      </c>
      <c r="C7419" t="s">
        <v>690</v>
      </c>
      <c r="D7419">
        <v>0</v>
      </c>
      <c r="E7419" s="7">
        <v>47453</v>
      </c>
    </row>
    <row r="7420" spans="2:5" hidden="1" x14ac:dyDescent="0.25">
      <c r="B7420" t="s">
        <v>5901</v>
      </c>
      <c r="C7420" t="s">
        <v>690</v>
      </c>
      <c r="D7420">
        <v>0</v>
      </c>
      <c r="E7420" s="7">
        <v>47453</v>
      </c>
    </row>
    <row r="7421" spans="2:5" hidden="1" x14ac:dyDescent="0.25">
      <c r="B7421" t="s">
        <v>5901</v>
      </c>
      <c r="C7421" t="s">
        <v>690</v>
      </c>
      <c r="D7421">
        <v>0</v>
      </c>
      <c r="E7421" s="7">
        <v>47300</v>
      </c>
    </row>
    <row r="7422" spans="2:5" hidden="1" x14ac:dyDescent="0.25">
      <c r="B7422" t="s">
        <v>5901</v>
      </c>
      <c r="C7422" t="s">
        <v>690</v>
      </c>
      <c r="D7422">
        <v>0</v>
      </c>
      <c r="E7422" s="7">
        <v>47270</v>
      </c>
    </row>
    <row r="7423" spans="2:5" hidden="1" x14ac:dyDescent="0.25">
      <c r="B7423" t="s">
        <v>5901</v>
      </c>
      <c r="C7423" t="s">
        <v>690</v>
      </c>
      <c r="D7423">
        <v>0</v>
      </c>
      <c r="E7423" s="7">
        <v>47270</v>
      </c>
    </row>
    <row r="7424" spans="2:5" hidden="1" x14ac:dyDescent="0.25">
      <c r="B7424" t="s">
        <v>5901</v>
      </c>
      <c r="C7424" t="s">
        <v>690</v>
      </c>
      <c r="D7424">
        <v>3100</v>
      </c>
      <c r="E7424" s="7">
        <v>47543</v>
      </c>
    </row>
    <row r="7425" spans="2:5" hidden="1" x14ac:dyDescent="0.25">
      <c r="B7425" t="s">
        <v>5901</v>
      </c>
      <c r="C7425" t="s">
        <v>690</v>
      </c>
      <c r="D7425">
        <v>0</v>
      </c>
      <c r="E7425" s="7">
        <v>47543</v>
      </c>
    </row>
    <row r="7426" spans="2:5" hidden="1" x14ac:dyDescent="0.25">
      <c r="B7426" t="s">
        <v>5901</v>
      </c>
      <c r="C7426" t="s">
        <v>690</v>
      </c>
      <c r="D7426">
        <v>0</v>
      </c>
      <c r="E7426" s="7">
        <v>47423</v>
      </c>
    </row>
    <row r="7427" spans="2:5" hidden="1" x14ac:dyDescent="0.25">
      <c r="B7427" t="s">
        <v>5901</v>
      </c>
      <c r="C7427" t="s">
        <v>690</v>
      </c>
      <c r="D7427">
        <v>0</v>
      </c>
      <c r="E7427" s="7">
        <v>47423</v>
      </c>
    </row>
    <row r="7428" spans="2:5" hidden="1" x14ac:dyDescent="0.25">
      <c r="B7428" t="s">
        <v>5901</v>
      </c>
      <c r="C7428" t="s">
        <v>690</v>
      </c>
      <c r="D7428">
        <v>0</v>
      </c>
      <c r="E7428" s="7">
        <v>47423</v>
      </c>
    </row>
    <row r="7429" spans="2:5" hidden="1" x14ac:dyDescent="0.25">
      <c r="B7429" t="s">
        <v>5901</v>
      </c>
      <c r="C7429" t="s">
        <v>690</v>
      </c>
      <c r="D7429">
        <v>1315</v>
      </c>
      <c r="E7429" s="7">
        <v>47788</v>
      </c>
    </row>
    <row r="7430" spans="2:5" hidden="1" x14ac:dyDescent="0.25">
      <c r="B7430" t="s">
        <v>5901</v>
      </c>
      <c r="C7430" t="s">
        <v>690</v>
      </c>
      <c r="D7430">
        <v>0</v>
      </c>
      <c r="E7430" s="7">
        <v>47392</v>
      </c>
    </row>
    <row r="7431" spans="2:5" hidden="1" x14ac:dyDescent="0.25">
      <c r="B7431" t="s">
        <v>5901</v>
      </c>
      <c r="C7431" t="s">
        <v>690</v>
      </c>
      <c r="D7431">
        <v>0</v>
      </c>
      <c r="E7431" s="7">
        <v>47392</v>
      </c>
    </row>
    <row r="7432" spans="2:5" hidden="1" x14ac:dyDescent="0.25">
      <c r="B7432" t="s">
        <v>5901</v>
      </c>
      <c r="C7432" t="s">
        <v>690</v>
      </c>
      <c r="D7432">
        <v>0</v>
      </c>
      <c r="E7432" s="7">
        <v>47392</v>
      </c>
    </row>
    <row r="7433" spans="2:5" hidden="1" x14ac:dyDescent="0.25">
      <c r="B7433" t="s">
        <v>5901</v>
      </c>
      <c r="C7433" t="s">
        <v>690</v>
      </c>
      <c r="D7433">
        <v>0</v>
      </c>
      <c r="E7433" s="7">
        <v>47392</v>
      </c>
    </row>
    <row r="7434" spans="2:5" hidden="1" x14ac:dyDescent="0.25">
      <c r="B7434" t="s">
        <v>5901</v>
      </c>
      <c r="C7434" t="s">
        <v>690</v>
      </c>
      <c r="D7434">
        <v>0</v>
      </c>
      <c r="E7434" s="7">
        <v>47392</v>
      </c>
    </row>
    <row r="7435" spans="2:5" hidden="1" x14ac:dyDescent="0.25">
      <c r="B7435" t="s">
        <v>5901</v>
      </c>
      <c r="C7435" t="s">
        <v>690</v>
      </c>
      <c r="D7435">
        <v>0</v>
      </c>
      <c r="E7435" s="7">
        <v>47453</v>
      </c>
    </row>
    <row r="7436" spans="2:5" hidden="1" x14ac:dyDescent="0.25">
      <c r="B7436" t="s">
        <v>5901</v>
      </c>
      <c r="C7436" t="s">
        <v>690</v>
      </c>
      <c r="D7436">
        <v>0</v>
      </c>
      <c r="E7436" s="7">
        <v>47362</v>
      </c>
    </row>
    <row r="7437" spans="2:5" hidden="1" x14ac:dyDescent="0.25">
      <c r="B7437" t="s">
        <v>5901</v>
      </c>
      <c r="C7437" t="s">
        <v>690</v>
      </c>
      <c r="D7437">
        <v>0</v>
      </c>
      <c r="E7437" s="7">
        <v>47362</v>
      </c>
    </row>
    <row r="7438" spans="2:5" hidden="1" x14ac:dyDescent="0.25">
      <c r="B7438" t="s">
        <v>5901</v>
      </c>
      <c r="C7438" t="s">
        <v>690</v>
      </c>
      <c r="D7438">
        <v>0</v>
      </c>
      <c r="E7438" s="7">
        <v>47362</v>
      </c>
    </row>
    <row r="7439" spans="2:5" hidden="1" x14ac:dyDescent="0.25">
      <c r="B7439" t="s">
        <v>5901</v>
      </c>
      <c r="C7439" t="s">
        <v>690</v>
      </c>
      <c r="D7439">
        <v>0</v>
      </c>
      <c r="E7439" s="7">
        <v>47727</v>
      </c>
    </row>
    <row r="7440" spans="2:5" hidden="1" x14ac:dyDescent="0.25">
      <c r="B7440" t="s">
        <v>5901</v>
      </c>
      <c r="C7440" t="s">
        <v>690</v>
      </c>
      <c r="D7440">
        <v>0</v>
      </c>
      <c r="E7440" s="7">
        <v>47849</v>
      </c>
    </row>
    <row r="7441" spans="2:5" hidden="1" x14ac:dyDescent="0.25">
      <c r="B7441" t="s">
        <v>5901</v>
      </c>
      <c r="C7441" t="s">
        <v>690</v>
      </c>
      <c r="D7441">
        <v>0</v>
      </c>
      <c r="E7441" s="7">
        <v>47453</v>
      </c>
    </row>
    <row r="7442" spans="2:5" hidden="1" x14ac:dyDescent="0.25">
      <c r="B7442" t="s">
        <v>5901</v>
      </c>
      <c r="C7442" t="s">
        <v>690</v>
      </c>
      <c r="D7442">
        <v>0</v>
      </c>
      <c r="E7442" s="7">
        <v>47543</v>
      </c>
    </row>
    <row r="7443" spans="2:5" hidden="1" x14ac:dyDescent="0.25">
      <c r="B7443" t="s">
        <v>5901</v>
      </c>
      <c r="C7443" t="s">
        <v>690</v>
      </c>
      <c r="D7443">
        <v>0</v>
      </c>
      <c r="E7443" s="7">
        <v>47423</v>
      </c>
    </row>
    <row r="7444" spans="2:5" hidden="1" x14ac:dyDescent="0.25">
      <c r="B7444" t="s">
        <v>5901</v>
      </c>
      <c r="C7444" t="s">
        <v>690</v>
      </c>
      <c r="D7444">
        <v>0</v>
      </c>
      <c r="E7444" s="7">
        <v>47423</v>
      </c>
    </row>
    <row r="7445" spans="2:5" hidden="1" x14ac:dyDescent="0.25">
      <c r="B7445" t="s">
        <v>5901</v>
      </c>
      <c r="C7445" t="s">
        <v>690</v>
      </c>
      <c r="D7445">
        <v>0</v>
      </c>
      <c r="E7445" s="7">
        <v>47392</v>
      </c>
    </row>
    <row r="7446" spans="2:5" hidden="1" x14ac:dyDescent="0.25">
      <c r="B7446" t="s">
        <v>5901</v>
      </c>
      <c r="C7446" t="s">
        <v>690</v>
      </c>
      <c r="D7446">
        <v>0</v>
      </c>
      <c r="E7446" s="7">
        <v>47392</v>
      </c>
    </row>
    <row r="7447" spans="2:5" hidden="1" x14ac:dyDescent="0.25">
      <c r="B7447" t="s">
        <v>5901</v>
      </c>
      <c r="C7447" t="s">
        <v>690</v>
      </c>
      <c r="D7447">
        <v>0</v>
      </c>
      <c r="E7447" s="7">
        <v>47392</v>
      </c>
    </row>
    <row r="7448" spans="2:5" hidden="1" x14ac:dyDescent="0.25">
      <c r="B7448" t="s">
        <v>5901</v>
      </c>
      <c r="C7448" t="s">
        <v>690</v>
      </c>
      <c r="D7448">
        <v>0</v>
      </c>
      <c r="E7448" s="7">
        <v>47392</v>
      </c>
    </row>
    <row r="7449" spans="2:5" hidden="1" x14ac:dyDescent="0.25">
      <c r="B7449" t="s">
        <v>5901</v>
      </c>
      <c r="C7449" t="s">
        <v>690</v>
      </c>
      <c r="D7449">
        <v>0</v>
      </c>
      <c r="E7449" s="7">
        <v>47392</v>
      </c>
    </row>
    <row r="7450" spans="2:5" hidden="1" x14ac:dyDescent="0.25">
      <c r="B7450" t="s">
        <v>5901</v>
      </c>
      <c r="C7450" t="s">
        <v>690</v>
      </c>
      <c r="D7450">
        <v>0</v>
      </c>
      <c r="E7450" s="7">
        <v>47453</v>
      </c>
    </row>
    <row r="7451" spans="2:5" hidden="1" x14ac:dyDescent="0.25">
      <c r="B7451" t="s">
        <v>5901</v>
      </c>
      <c r="C7451" t="s">
        <v>690</v>
      </c>
      <c r="D7451">
        <v>0</v>
      </c>
      <c r="E7451" s="7">
        <v>47362</v>
      </c>
    </row>
    <row r="7452" spans="2:5" hidden="1" x14ac:dyDescent="0.25">
      <c r="B7452" t="s">
        <v>5901</v>
      </c>
      <c r="C7452" t="s">
        <v>690</v>
      </c>
      <c r="D7452">
        <v>0</v>
      </c>
      <c r="E7452" s="7">
        <v>47362</v>
      </c>
    </row>
    <row r="7453" spans="2:5" hidden="1" x14ac:dyDescent="0.25">
      <c r="B7453" t="s">
        <v>5901</v>
      </c>
      <c r="C7453" t="s">
        <v>690</v>
      </c>
      <c r="D7453">
        <v>0</v>
      </c>
      <c r="E7453" s="7">
        <v>47727</v>
      </c>
    </row>
    <row r="7454" spans="2:5" hidden="1" x14ac:dyDescent="0.25">
      <c r="B7454" t="s">
        <v>5924</v>
      </c>
      <c r="C7454" t="s">
        <v>1538</v>
      </c>
      <c r="D7454">
        <v>0</v>
      </c>
      <c r="E7454" s="7">
        <v>47331</v>
      </c>
    </row>
    <row r="7455" spans="2:5" hidden="1" x14ac:dyDescent="0.25">
      <c r="B7455" t="s">
        <v>5924</v>
      </c>
      <c r="C7455" t="s">
        <v>1538</v>
      </c>
      <c r="D7455">
        <v>0</v>
      </c>
      <c r="E7455" s="7">
        <v>47331</v>
      </c>
    </row>
    <row r="7456" spans="2:5" hidden="1" x14ac:dyDescent="0.25">
      <c r="B7456" t="s">
        <v>5924</v>
      </c>
      <c r="C7456" t="s">
        <v>1538</v>
      </c>
      <c r="D7456">
        <v>0</v>
      </c>
      <c r="E7456" s="7">
        <v>47331</v>
      </c>
    </row>
    <row r="7457" spans="2:5" hidden="1" x14ac:dyDescent="0.25">
      <c r="B7457" t="s">
        <v>5924</v>
      </c>
      <c r="C7457" t="s">
        <v>1538</v>
      </c>
      <c r="D7457">
        <v>0</v>
      </c>
      <c r="E7457" s="7">
        <v>47331</v>
      </c>
    </row>
    <row r="7458" spans="2:5" hidden="1" x14ac:dyDescent="0.25">
      <c r="B7458" t="s">
        <v>5924</v>
      </c>
      <c r="C7458" t="s">
        <v>1538</v>
      </c>
      <c r="D7458">
        <v>0</v>
      </c>
      <c r="E7458" s="7">
        <v>47331</v>
      </c>
    </row>
    <row r="7459" spans="2:5" hidden="1" x14ac:dyDescent="0.25">
      <c r="B7459" t="s">
        <v>5924</v>
      </c>
      <c r="C7459" t="s">
        <v>1538</v>
      </c>
      <c r="D7459">
        <v>0</v>
      </c>
      <c r="E7459" s="7">
        <v>47696</v>
      </c>
    </row>
    <row r="7460" spans="2:5" hidden="1" x14ac:dyDescent="0.25">
      <c r="B7460" t="s">
        <v>5924</v>
      </c>
      <c r="C7460" t="s">
        <v>1538</v>
      </c>
      <c r="D7460">
        <v>14650</v>
      </c>
      <c r="E7460" s="7">
        <v>47788</v>
      </c>
    </row>
    <row r="7461" spans="2:5" hidden="1" x14ac:dyDescent="0.25">
      <c r="B7461" t="s">
        <v>5924</v>
      </c>
      <c r="C7461" t="s">
        <v>1538</v>
      </c>
      <c r="D7461">
        <v>3900</v>
      </c>
      <c r="E7461" s="7">
        <v>47788</v>
      </c>
    </row>
    <row r="7462" spans="2:5" hidden="1" x14ac:dyDescent="0.25">
      <c r="B7462" t="s">
        <v>5924</v>
      </c>
      <c r="C7462" t="s">
        <v>1538</v>
      </c>
      <c r="D7462">
        <v>0</v>
      </c>
      <c r="E7462" s="7">
        <v>47515</v>
      </c>
    </row>
    <row r="7463" spans="2:5" hidden="1" x14ac:dyDescent="0.25">
      <c r="B7463" t="s">
        <v>5924</v>
      </c>
      <c r="C7463" t="s">
        <v>1538</v>
      </c>
      <c r="D7463">
        <v>0</v>
      </c>
      <c r="E7463" s="7">
        <v>47849</v>
      </c>
    </row>
    <row r="7464" spans="2:5" hidden="1" x14ac:dyDescent="0.25">
      <c r="B7464" t="s">
        <v>5924</v>
      </c>
      <c r="C7464" t="s">
        <v>1538</v>
      </c>
      <c r="D7464">
        <v>0</v>
      </c>
      <c r="E7464" s="7">
        <v>47300</v>
      </c>
    </row>
    <row r="7465" spans="2:5" hidden="1" x14ac:dyDescent="0.25">
      <c r="B7465" t="s">
        <v>5924</v>
      </c>
      <c r="C7465" t="s">
        <v>1538</v>
      </c>
      <c r="D7465">
        <v>0</v>
      </c>
      <c r="E7465" s="7">
        <v>47635</v>
      </c>
    </row>
    <row r="7466" spans="2:5" hidden="1" x14ac:dyDescent="0.25">
      <c r="B7466" t="s">
        <v>5924</v>
      </c>
      <c r="C7466" t="s">
        <v>1538</v>
      </c>
      <c r="D7466">
        <v>0</v>
      </c>
      <c r="E7466" s="7">
        <v>47665</v>
      </c>
    </row>
    <row r="7467" spans="2:5" hidden="1" x14ac:dyDescent="0.25">
      <c r="B7467" t="s">
        <v>5924</v>
      </c>
      <c r="C7467" t="s">
        <v>1538</v>
      </c>
      <c r="D7467">
        <v>0</v>
      </c>
      <c r="E7467" s="7">
        <v>47635</v>
      </c>
    </row>
    <row r="7468" spans="2:5" hidden="1" x14ac:dyDescent="0.25">
      <c r="B7468" t="s">
        <v>5924</v>
      </c>
      <c r="C7468" t="s">
        <v>1538</v>
      </c>
      <c r="D7468">
        <v>0</v>
      </c>
      <c r="E7468" s="7">
        <v>47665</v>
      </c>
    </row>
    <row r="7469" spans="2:5" hidden="1" x14ac:dyDescent="0.25">
      <c r="B7469" t="s">
        <v>5924</v>
      </c>
      <c r="C7469" t="s">
        <v>1538</v>
      </c>
      <c r="D7469">
        <v>0</v>
      </c>
      <c r="E7469" s="7">
        <v>47635</v>
      </c>
    </row>
    <row r="7470" spans="2:5" hidden="1" x14ac:dyDescent="0.25">
      <c r="B7470" t="s">
        <v>5924</v>
      </c>
      <c r="C7470" t="s">
        <v>1538</v>
      </c>
      <c r="D7470">
        <v>0</v>
      </c>
      <c r="E7470" s="7">
        <v>47604</v>
      </c>
    </row>
    <row r="7471" spans="2:5" hidden="1" x14ac:dyDescent="0.25">
      <c r="B7471" t="s">
        <v>5924</v>
      </c>
      <c r="C7471" t="s">
        <v>1538</v>
      </c>
      <c r="D7471">
        <v>0</v>
      </c>
      <c r="E7471" s="7">
        <v>47788</v>
      </c>
    </row>
    <row r="7472" spans="2:5" hidden="1" x14ac:dyDescent="0.25">
      <c r="B7472" t="s">
        <v>5924</v>
      </c>
      <c r="C7472" t="s">
        <v>1538</v>
      </c>
      <c r="D7472">
        <v>0</v>
      </c>
      <c r="E7472" s="7">
        <v>47300</v>
      </c>
    </row>
    <row r="7473" spans="2:5" hidden="1" x14ac:dyDescent="0.25">
      <c r="B7473" t="s">
        <v>5924</v>
      </c>
      <c r="C7473" t="s">
        <v>1538</v>
      </c>
      <c r="D7473">
        <v>0</v>
      </c>
      <c r="E7473" s="7">
        <v>47331</v>
      </c>
    </row>
    <row r="7474" spans="2:5" hidden="1" x14ac:dyDescent="0.25">
      <c r="B7474" t="s">
        <v>5924</v>
      </c>
      <c r="C7474" t="s">
        <v>1538</v>
      </c>
      <c r="D7474">
        <v>0</v>
      </c>
      <c r="E7474" s="7">
        <v>47696</v>
      </c>
    </row>
    <row r="7475" spans="2:5" hidden="1" x14ac:dyDescent="0.25">
      <c r="B7475" t="s">
        <v>5924</v>
      </c>
      <c r="C7475" t="s">
        <v>1538</v>
      </c>
      <c r="D7475">
        <v>0</v>
      </c>
      <c r="E7475" s="7">
        <v>47788</v>
      </c>
    </row>
    <row r="7476" spans="2:5" hidden="1" x14ac:dyDescent="0.25">
      <c r="B7476" t="s">
        <v>5924</v>
      </c>
      <c r="C7476" t="s">
        <v>1538</v>
      </c>
      <c r="D7476">
        <v>0</v>
      </c>
      <c r="E7476" s="7">
        <v>47849</v>
      </c>
    </row>
    <row r="7477" spans="2:5" hidden="1" x14ac:dyDescent="0.25">
      <c r="B7477" t="s">
        <v>5924</v>
      </c>
      <c r="C7477" t="s">
        <v>1538</v>
      </c>
      <c r="D7477">
        <v>0</v>
      </c>
      <c r="E7477" s="7">
        <v>47635</v>
      </c>
    </row>
    <row r="7478" spans="2:5" hidden="1" x14ac:dyDescent="0.25">
      <c r="B7478" t="s">
        <v>5924</v>
      </c>
      <c r="C7478" t="s">
        <v>1538</v>
      </c>
      <c r="D7478">
        <v>0</v>
      </c>
      <c r="E7478" s="7">
        <v>47665</v>
      </c>
    </row>
    <row r="7479" spans="2:5" hidden="1" x14ac:dyDescent="0.25">
      <c r="B7479" t="s">
        <v>5924</v>
      </c>
      <c r="C7479" t="s">
        <v>1538</v>
      </c>
      <c r="D7479">
        <v>0</v>
      </c>
      <c r="E7479" s="7">
        <v>47788</v>
      </c>
    </row>
    <row r="7480" spans="2:5" hidden="1" x14ac:dyDescent="0.25">
      <c r="B7480" t="s">
        <v>5943</v>
      </c>
      <c r="C7480" t="s">
        <v>1547</v>
      </c>
      <c r="D7480">
        <v>0</v>
      </c>
      <c r="E7480" s="7">
        <v>47331</v>
      </c>
    </row>
    <row r="7481" spans="2:5" hidden="1" x14ac:dyDescent="0.25">
      <c r="B7481" t="s">
        <v>5943</v>
      </c>
      <c r="C7481" t="s">
        <v>1547</v>
      </c>
      <c r="D7481">
        <v>0</v>
      </c>
      <c r="E7481" s="7">
        <v>47453</v>
      </c>
    </row>
    <row r="7482" spans="2:5" hidden="1" x14ac:dyDescent="0.25">
      <c r="B7482" t="s">
        <v>5943</v>
      </c>
      <c r="C7482" t="s">
        <v>1547</v>
      </c>
      <c r="D7482">
        <v>0</v>
      </c>
      <c r="E7482" s="7">
        <v>47453</v>
      </c>
    </row>
    <row r="7483" spans="2:5" hidden="1" x14ac:dyDescent="0.25">
      <c r="B7483" t="s">
        <v>5943</v>
      </c>
      <c r="C7483" t="s">
        <v>1547</v>
      </c>
      <c r="D7483">
        <v>120</v>
      </c>
      <c r="E7483" s="7">
        <v>47788</v>
      </c>
    </row>
    <row r="7484" spans="2:5" hidden="1" x14ac:dyDescent="0.25">
      <c r="B7484" t="s">
        <v>5943</v>
      </c>
      <c r="C7484" t="s">
        <v>1547</v>
      </c>
      <c r="D7484">
        <v>0</v>
      </c>
      <c r="E7484" s="7">
        <v>47484</v>
      </c>
    </row>
    <row r="7485" spans="2:5" hidden="1" x14ac:dyDescent="0.25">
      <c r="B7485" t="s">
        <v>5943</v>
      </c>
      <c r="C7485" t="s">
        <v>1547</v>
      </c>
      <c r="D7485">
        <v>0</v>
      </c>
      <c r="E7485" s="7">
        <v>47300</v>
      </c>
    </row>
    <row r="7486" spans="2:5" hidden="1" x14ac:dyDescent="0.25">
      <c r="B7486" t="s">
        <v>5943</v>
      </c>
      <c r="C7486" t="s">
        <v>1547</v>
      </c>
      <c r="D7486">
        <v>0</v>
      </c>
      <c r="E7486" s="7">
        <v>47300</v>
      </c>
    </row>
    <row r="7487" spans="2:5" hidden="1" x14ac:dyDescent="0.25">
      <c r="B7487" t="s">
        <v>5943</v>
      </c>
      <c r="C7487" t="s">
        <v>1547</v>
      </c>
      <c r="D7487">
        <v>0</v>
      </c>
      <c r="E7487" s="7">
        <v>47300</v>
      </c>
    </row>
    <row r="7488" spans="2:5" hidden="1" x14ac:dyDescent="0.25">
      <c r="B7488" t="s">
        <v>5943</v>
      </c>
      <c r="C7488" t="s">
        <v>1547</v>
      </c>
      <c r="D7488">
        <v>0</v>
      </c>
      <c r="E7488" s="7">
        <v>47270</v>
      </c>
    </row>
    <row r="7489" spans="2:5" hidden="1" x14ac:dyDescent="0.25">
      <c r="B7489" t="s">
        <v>5943</v>
      </c>
      <c r="C7489" t="s">
        <v>1547</v>
      </c>
      <c r="D7489">
        <v>0</v>
      </c>
      <c r="E7489" s="7">
        <v>47423</v>
      </c>
    </row>
    <row r="7490" spans="2:5" hidden="1" x14ac:dyDescent="0.25">
      <c r="B7490" t="s">
        <v>5943</v>
      </c>
      <c r="C7490" t="s">
        <v>1547</v>
      </c>
      <c r="D7490">
        <v>200</v>
      </c>
      <c r="E7490" s="7">
        <v>47423</v>
      </c>
    </row>
    <row r="7491" spans="2:5" hidden="1" x14ac:dyDescent="0.25">
      <c r="B7491" t="s">
        <v>5943</v>
      </c>
      <c r="C7491" t="s">
        <v>1547</v>
      </c>
      <c r="D7491">
        <v>0</v>
      </c>
      <c r="E7491" s="7">
        <v>47331</v>
      </c>
    </row>
    <row r="7492" spans="2:5" hidden="1" x14ac:dyDescent="0.25">
      <c r="B7492" t="s">
        <v>5943</v>
      </c>
      <c r="C7492" t="s">
        <v>1547</v>
      </c>
      <c r="D7492">
        <v>0</v>
      </c>
      <c r="E7492" s="7">
        <v>47453</v>
      </c>
    </row>
    <row r="7493" spans="2:5" hidden="1" x14ac:dyDescent="0.25">
      <c r="B7493" t="s">
        <v>5943</v>
      </c>
      <c r="C7493" t="s">
        <v>1547</v>
      </c>
      <c r="D7493">
        <v>0</v>
      </c>
      <c r="E7493" s="7">
        <v>47453</v>
      </c>
    </row>
    <row r="7494" spans="2:5" hidden="1" x14ac:dyDescent="0.25">
      <c r="B7494" t="s">
        <v>5943</v>
      </c>
      <c r="C7494" t="s">
        <v>1547</v>
      </c>
      <c r="D7494">
        <v>0</v>
      </c>
      <c r="E7494" s="7">
        <v>47484</v>
      </c>
    </row>
    <row r="7495" spans="2:5" hidden="1" x14ac:dyDescent="0.25">
      <c r="B7495" t="s">
        <v>5943</v>
      </c>
      <c r="C7495" t="s">
        <v>1547</v>
      </c>
      <c r="D7495">
        <v>0</v>
      </c>
      <c r="E7495" s="7">
        <v>47300</v>
      </c>
    </row>
    <row r="7496" spans="2:5" hidden="1" x14ac:dyDescent="0.25">
      <c r="B7496" t="s">
        <v>5943</v>
      </c>
      <c r="C7496" t="s">
        <v>1547</v>
      </c>
      <c r="D7496">
        <v>0</v>
      </c>
      <c r="E7496" s="7">
        <v>47300</v>
      </c>
    </row>
    <row r="7497" spans="2:5" hidden="1" x14ac:dyDescent="0.25">
      <c r="B7497" t="s">
        <v>5943</v>
      </c>
      <c r="C7497" t="s">
        <v>1547</v>
      </c>
      <c r="D7497">
        <v>0</v>
      </c>
      <c r="E7497" s="7">
        <v>47423</v>
      </c>
    </row>
    <row r="7498" spans="2:5" hidden="1" x14ac:dyDescent="0.25">
      <c r="B7498" t="s">
        <v>5954</v>
      </c>
      <c r="C7498" t="s">
        <v>5955</v>
      </c>
      <c r="D7498">
        <v>0</v>
      </c>
      <c r="E7498" s="7">
        <v>46661</v>
      </c>
    </row>
    <row r="7499" spans="2:5" hidden="1" x14ac:dyDescent="0.25">
      <c r="B7499" t="s">
        <v>5954</v>
      </c>
      <c r="C7499" t="s">
        <v>5955</v>
      </c>
      <c r="D7499">
        <v>0</v>
      </c>
      <c r="E7499" s="7">
        <v>46722</v>
      </c>
    </row>
    <row r="7500" spans="2:5" hidden="1" x14ac:dyDescent="0.25">
      <c r="B7500" t="s">
        <v>5954</v>
      </c>
      <c r="C7500" t="s">
        <v>5955</v>
      </c>
      <c r="D7500">
        <v>0</v>
      </c>
      <c r="E7500" s="7">
        <v>46722</v>
      </c>
    </row>
    <row r="7501" spans="2:5" hidden="1" x14ac:dyDescent="0.25">
      <c r="B7501" t="s">
        <v>5954</v>
      </c>
      <c r="C7501" t="s">
        <v>5955</v>
      </c>
      <c r="D7501">
        <v>0</v>
      </c>
      <c r="E7501" s="7">
        <v>46784</v>
      </c>
    </row>
    <row r="7502" spans="2:5" hidden="1" x14ac:dyDescent="0.25">
      <c r="B7502" t="s">
        <v>5954</v>
      </c>
      <c r="C7502" t="s">
        <v>5955</v>
      </c>
      <c r="D7502">
        <v>180</v>
      </c>
      <c r="E7502" s="7">
        <v>46784</v>
      </c>
    </row>
    <row r="7503" spans="2:5" hidden="1" x14ac:dyDescent="0.25">
      <c r="B7503" t="s">
        <v>5954</v>
      </c>
      <c r="C7503" t="s">
        <v>5955</v>
      </c>
      <c r="D7503">
        <v>200</v>
      </c>
      <c r="E7503" s="7">
        <v>46935</v>
      </c>
    </row>
    <row r="7504" spans="2:5" hidden="1" x14ac:dyDescent="0.25">
      <c r="B7504" t="s">
        <v>5954</v>
      </c>
      <c r="C7504" t="s">
        <v>5955</v>
      </c>
      <c r="D7504">
        <v>0</v>
      </c>
      <c r="E7504" s="7">
        <v>46935</v>
      </c>
    </row>
    <row r="7505" spans="2:5" hidden="1" x14ac:dyDescent="0.25">
      <c r="B7505" t="s">
        <v>5954</v>
      </c>
      <c r="C7505" t="s">
        <v>5955</v>
      </c>
      <c r="D7505">
        <v>0</v>
      </c>
      <c r="E7505" s="7">
        <v>46935</v>
      </c>
    </row>
    <row r="7506" spans="2:5" hidden="1" x14ac:dyDescent="0.25">
      <c r="B7506" t="s">
        <v>5962</v>
      </c>
      <c r="C7506" t="s">
        <v>693</v>
      </c>
      <c r="D7506">
        <v>0</v>
      </c>
      <c r="E7506" s="7">
        <v>46054</v>
      </c>
    </row>
    <row r="7507" spans="2:5" hidden="1" x14ac:dyDescent="0.25">
      <c r="B7507" t="s">
        <v>5966</v>
      </c>
      <c r="C7507" t="s">
        <v>13862</v>
      </c>
      <c r="D7507">
        <v>0</v>
      </c>
      <c r="E7507" s="7">
        <v>45870</v>
      </c>
    </row>
    <row r="7508" spans="2:5" hidden="1" x14ac:dyDescent="0.25">
      <c r="B7508" t="s">
        <v>5966</v>
      </c>
      <c r="C7508" t="s">
        <v>13862</v>
      </c>
      <c r="D7508">
        <v>0</v>
      </c>
      <c r="E7508" s="7">
        <v>45627</v>
      </c>
    </row>
    <row r="7509" spans="2:5" hidden="1" x14ac:dyDescent="0.25">
      <c r="B7509" t="s">
        <v>5970</v>
      </c>
      <c r="C7509" t="s">
        <v>13863</v>
      </c>
      <c r="D7509">
        <v>0</v>
      </c>
      <c r="E7509" s="7">
        <v>46784</v>
      </c>
    </row>
    <row r="7510" spans="2:5" hidden="1" x14ac:dyDescent="0.25">
      <c r="B7510" t="s">
        <v>5970</v>
      </c>
      <c r="C7510" t="s">
        <v>13863</v>
      </c>
      <c r="D7510">
        <v>0</v>
      </c>
      <c r="E7510" s="7">
        <v>46874</v>
      </c>
    </row>
    <row r="7511" spans="2:5" hidden="1" x14ac:dyDescent="0.25">
      <c r="B7511" t="s">
        <v>5970</v>
      </c>
      <c r="C7511" t="s">
        <v>13863</v>
      </c>
      <c r="D7511">
        <v>0</v>
      </c>
      <c r="E7511" s="7">
        <v>46874</v>
      </c>
    </row>
    <row r="7512" spans="2:5" hidden="1" x14ac:dyDescent="0.25">
      <c r="B7512" t="s">
        <v>5970</v>
      </c>
      <c r="C7512" t="s">
        <v>13863</v>
      </c>
      <c r="D7512">
        <v>0</v>
      </c>
      <c r="E7512" s="7">
        <v>46935</v>
      </c>
    </row>
    <row r="7513" spans="2:5" hidden="1" x14ac:dyDescent="0.25">
      <c r="B7513" t="s">
        <v>5970</v>
      </c>
      <c r="C7513" t="s">
        <v>13863</v>
      </c>
      <c r="D7513">
        <v>0</v>
      </c>
      <c r="E7513" s="7">
        <v>46935</v>
      </c>
    </row>
    <row r="7514" spans="2:5" hidden="1" x14ac:dyDescent="0.25">
      <c r="B7514" t="s">
        <v>5970</v>
      </c>
      <c r="C7514" t="s">
        <v>13863</v>
      </c>
      <c r="D7514">
        <v>0</v>
      </c>
      <c r="E7514" s="7">
        <v>46935</v>
      </c>
    </row>
    <row r="7515" spans="2:5" hidden="1" x14ac:dyDescent="0.25">
      <c r="B7515" t="s">
        <v>5970</v>
      </c>
      <c r="C7515" t="s">
        <v>13863</v>
      </c>
      <c r="D7515">
        <v>0</v>
      </c>
      <c r="E7515" s="7">
        <v>47027</v>
      </c>
    </row>
    <row r="7516" spans="2:5" hidden="1" x14ac:dyDescent="0.25">
      <c r="B7516" t="s">
        <v>5970</v>
      </c>
      <c r="C7516" t="s">
        <v>13863</v>
      </c>
      <c r="D7516">
        <v>0</v>
      </c>
      <c r="E7516" s="7">
        <v>47088</v>
      </c>
    </row>
    <row r="7517" spans="2:5" hidden="1" x14ac:dyDescent="0.25">
      <c r="B7517" t="s">
        <v>5970</v>
      </c>
      <c r="C7517" t="s">
        <v>13863</v>
      </c>
      <c r="D7517">
        <v>0</v>
      </c>
      <c r="E7517" s="7">
        <v>47119</v>
      </c>
    </row>
    <row r="7518" spans="2:5" hidden="1" x14ac:dyDescent="0.25">
      <c r="B7518" t="s">
        <v>5970</v>
      </c>
      <c r="C7518" t="s">
        <v>13863</v>
      </c>
      <c r="D7518">
        <v>0</v>
      </c>
      <c r="E7518" s="7">
        <v>47178</v>
      </c>
    </row>
    <row r="7519" spans="2:5" hidden="1" x14ac:dyDescent="0.25">
      <c r="B7519" t="s">
        <v>5970</v>
      </c>
      <c r="C7519" t="s">
        <v>13863</v>
      </c>
      <c r="D7519">
        <v>1770</v>
      </c>
      <c r="E7519" s="7">
        <v>47239</v>
      </c>
    </row>
    <row r="7520" spans="2:5" hidden="1" x14ac:dyDescent="0.25">
      <c r="B7520" t="s">
        <v>5970</v>
      </c>
      <c r="C7520" t="s">
        <v>13863</v>
      </c>
      <c r="D7520">
        <v>250</v>
      </c>
      <c r="E7520" s="7">
        <v>47239</v>
      </c>
    </row>
    <row r="7521" spans="2:5" hidden="1" x14ac:dyDescent="0.25">
      <c r="B7521" t="s">
        <v>5970</v>
      </c>
      <c r="C7521" t="s">
        <v>13863</v>
      </c>
      <c r="D7521">
        <v>0</v>
      </c>
      <c r="E7521" s="7">
        <v>46692</v>
      </c>
    </row>
    <row r="7522" spans="2:5" hidden="1" x14ac:dyDescent="0.25">
      <c r="B7522" t="s">
        <v>5970</v>
      </c>
      <c r="C7522" t="s">
        <v>13863</v>
      </c>
      <c r="D7522">
        <v>0</v>
      </c>
      <c r="E7522" s="7">
        <v>46692</v>
      </c>
    </row>
    <row r="7523" spans="2:5" hidden="1" x14ac:dyDescent="0.25">
      <c r="B7523" t="s">
        <v>5970</v>
      </c>
      <c r="C7523" t="s">
        <v>13863</v>
      </c>
      <c r="D7523">
        <v>0</v>
      </c>
      <c r="E7523" s="7">
        <v>46692</v>
      </c>
    </row>
    <row r="7524" spans="2:5" hidden="1" x14ac:dyDescent="0.25">
      <c r="B7524" t="s">
        <v>5970</v>
      </c>
      <c r="C7524" t="s">
        <v>13863</v>
      </c>
      <c r="D7524">
        <v>0</v>
      </c>
      <c r="E7524" s="7">
        <v>46692</v>
      </c>
    </row>
    <row r="7525" spans="2:5" hidden="1" x14ac:dyDescent="0.25">
      <c r="B7525" t="s">
        <v>5973</v>
      </c>
      <c r="C7525" t="s">
        <v>13864</v>
      </c>
      <c r="D7525">
        <v>0</v>
      </c>
      <c r="E7525" s="7">
        <v>46753</v>
      </c>
    </row>
    <row r="7526" spans="2:5" hidden="1" x14ac:dyDescent="0.25">
      <c r="B7526" t="s">
        <v>5973</v>
      </c>
      <c r="C7526" t="s">
        <v>13864</v>
      </c>
      <c r="D7526">
        <v>0</v>
      </c>
      <c r="E7526" s="7">
        <v>46753</v>
      </c>
    </row>
    <row r="7527" spans="2:5" hidden="1" x14ac:dyDescent="0.25">
      <c r="B7527" t="s">
        <v>5973</v>
      </c>
      <c r="C7527" t="s">
        <v>13864</v>
      </c>
      <c r="D7527">
        <v>0</v>
      </c>
      <c r="E7527" s="7">
        <v>46966</v>
      </c>
    </row>
    <row r="7528" spans="2:5" hidden="1" x14ac:dyDescent="0.25">
      <c r="B7528" t="s">
        <v>5973</v>
      </c>
      <c r="C7528" t="s">
        <v>13864</v>
      </c>
      <c r="D7528">
        <v>0</v>
      </c>
      <c r="E7528" s="7">
        <v>46997</v>
      </c>
    </row>
    <row r="7529" spans="2:5" hidden="1" x14ac:dyDescent="0.25">
      <c r="B7529" t="s">
        <v>5973</v>
      </c>
      <c r="C7529" t="s">
        <v>13864</v>
      </c>
      <c r="D7529">
        <v>224</v>
      </c>
      <c r="E7529" s="7">
        <v>47088</v>
      </c>
    </row>
    <row r="7530" spans="2:5" hidden="1" x14ac:dyDescent="0.25">
      <c r="B7530" t="s">
        <v>5973</v>
      </c>
      <c r="C7530" t="s">
        <v>13864</v>
      </c>
      <c r="D7530">
        <v>500</v>
      </c>
      <c r="E7530" s="7">
        <v>47119</v>
      </c>
    </row>
    <row r="7531" spans="2:5" hidden="1" x14ac:dyDescent="0.25">
      <c r="B7531" t="s">
        <v>5973</v>
      </c>
      <c r="C7531" t="s">
        <v>13864</v>
      </c>
      <c r="D7531">
        <v>500</v>
      </c>
      <c r="E7531" s="7">
        <v>47239</v>
      </c>
    </row>
    <row r="7532" spans="2:5" hidden="1" x14ac:dyDescent="0.25">
      <c r="B7532" t="s">
        <v>5973</v>
      </c>
      <c r="C7532" t="s">
        <v>13864</v>
      </c>
      <c r="D7532">
        <v>0</v>
      </c>
      <c r="E7532" s="7">
        <v>46600</v>
      </c>
    </row>
    <row r="7533" spans="2:5" hidden="1" x14ac:dyDescent="0.25">
      <c r="B7533" t="s">
        <v>5973</v>
      </c>
      <c r="C7533" t="s">
        <v>13864</v>
      </c>
      <c r="D7533">
        <v>0</v>
      </c>
      <c r="E7533" s="7">
        <v>46661</v>
      </c>
    </row>
    <row r="7534" spans="2:5" hidden="1" x14ac:dyDescent="0.25">
      <c r="B7534" t="s">
        <v>5973</v>
      </c>
      <c r="C7534" t="s">
        <v>13864</v>
      </c>
      <c r="D7534">
        <v>0</v>
      </c>
      <c r="E7534" s="7">
        <v>46692</v>
      </c>
    </row>
    <row r="7535" spans="2:5" hidden="1" x14ac:dyDescent="0.25">
      <c r="B7535" t="s">
        <v>5975</v>
      </c>
      <c r="C7535" t="s">
        <v>13865</v>
      </c>
      <c r="D7535">
        <v>10016</v>
      </c>
      <c r="E7535" s="7">
        <v>47788</v>
      </c>
    </row>
    <row r="7536" spans="2:5" hidden="1" x14ac:dyDescent="0.25">
      <c r="B7536" t="s">
        <v>5975</v>
      </c>
      <c r="C7536" t="s">
        <v>13865</v>
      </c>
      <c r="D7536">
        <v>0</v>
      </c>
      <c r="E7536" s="7">
        <v>47788</v>
      </c>
    </row>
    <row r="7537" spans="2:5" hidden="1" x14ac:dyDescent="0.25">
      <c r="B7537" t="s">
        <v>5977</v>
      </c>
      <c r="C7537" t="s">
        <v>13866</v>
      </c>
      <c r="D7537">
        <v>4974</v>
      </c>
      <c r="E7537" s="7">
        <v>47788</v>
      </c>
    </row>
    <row r="7538" spans="2:5" hidden="1" x14ac:dyDescent="0.25">
      <c r="B7538" t="s">
        <v>5979</v>
      </c>
      <c r="C7538" t="s">
        <v>11713</v>
      </c>
      <c r="D7538">
        <v>8472</v>
      </c>
      <c r="E7538" s="7">
        <v>47818</v>
      </c>
    </row>
    <row r="7539" spans="2:5" hidden="1" x14ac:dyDescent="0.25">
      <c r="B7539" t="s">
        <v>5981</v>
      </c>
      <c r="C7539" t="s">
        <v>13867</v>
      </c>
      <c r="D7539">
        <v>44</v>
      </c>
      <c r="E7539" s="7">
        <v>46935</v>
      </c>
    </row>
    <row r="7540" spans="2:5" hidden="1" x14ac:dyDescent="0.25">
      <c r="B7540" t="s">
        <v>5981</v>
      </c>
      <c r="C7540" t="s">
        <v>13867</v>
      </c>
      <c r="D7540">
        <v>0</v>
      </c>
      <c r="E7540" s="7">
        <v>46935</v>
      </c>
    </row>
    <row r="7541" spans="2:5" hidden="1" x14ac:dyDescent="0.25">
      <c r="B7541" t="s">
        <v>5984</v>
      </c>
      <c r="C7541" t="s">
        <v>11719</v>
      </c>
      <c r="D7541">
        <v>0</v>
      </c>
      <c r="E7541" s="7">
        <v>46600</v>
      </c>
    </row>
    <row r="7542" spans="2:5" hidden="1" x14ac:dyDescent="0.25">
      <c r="B7542" t="s">
        <v>5984</v>
      </c>
      <c r="C7542" t="s">
        <v>11719</v>
      </c>
      <c r="D7542">
        <v>0</v>
      </c>
      <c r="E7542" s="7">
        <v>45870</v>
      </c>
    </row>
    <row r="7543" spans="2:5" hidden="1" x14ac:dyDescent="0.25">
      <c r="B7543" t="s">
        <v>5989</v>
      </c>
      <c r="C7543" t="s">
        <v>13512</v>
      </c>
      <c r="D7543">
        <v>0</v>
      </c>
      <c r="E7543" s="7">
        <v>46722</v>
      </c>
    </row>
    <row r="7544" spans="2:5" hidden="1" x14ac:dyDescent="0.25">
      <c r="B7544" t="s">
        <v>5991</v>
      </c>
      <c r="C7544" t="s">
        <v>11719</v>
      </c>
      <c r="D7544">
        <v>0</v>
      </c>
      <c r="E7544" s="7">
        <v>46082</v>
      </c>
    </row>
    <row r="7545" spans="2:5" hidden="1" x14ac:dyDescent="0.25">
      <c r="B7545" t="s">
        <v>5991</v>
      </c>
      <c r="C7545" t="s">
        <v>11719</v>
      </c>
      <c r="D7545">
        <v>0</v>
      </c>
      <c r="E7545" s="7">
        <v>46143</v>
      </c>
    </row>
    <row r="7546" spans="2:5" hidden="1" x14ac:dyDescent="0.25">
      <c r="B7546" t="s">
        <v>5991</v>
      </c>
      <c r="C7546" t="s">
        <v>11719</v>
      </c>
      <c r="D7546">
        <v>0</v>
      </c>
      <c r="E7546" s="7">
        <v>46357</v>
      </c>
    </row>
    <row r="7547" spans="2:5" hidden="1" x14ac:dyDescent="0.25">
      <c r="B7547" t="s">
        <v>5991</v>
      </c>
      <c r="C7547" t="s">
        <v>11719</v>
      </c>
      <c r="D7547">
        <v>0</v>
      </c>
      <c r="E7547" s="7">
        <v>47665</v>
      </c>
    </row>
    <row r="7548" spans="2:5" hidden="1" x14ac:dyDescent="0.25">
      <c r="B7548" t="s">
        <v>5991</v>
      </c>
      <c r="C7548" t="s">
        <v>11719</v>
      </c>
      <c r="D7548">
        <v>0</v>
      </c>
      <c r="E7548" s="7">
        <v>47727</v>
      </c>
    </row>
    <row r="7549" spans="2:5" hidden="1" x14ac:dyDescent="0.25">
      <c r="B7549" t="s">
        <v>5991</v>
      </c>
      <c r="C7549" t="s">
        <v>11719</v>
      </c>
      <c r="D7549">
        <v>0</v>
      </c>
      <c r="E7549" s="7">
        <v>47908</v>
      </c>
    </row>
    <row r="7550" spans="2:5" hidden="1" x14ac:dyDescent="0.25">
      <c r="B7550" t="s">
        <v>5991</v>
      </c>
      <c r="C7550" t="s">
        <v>11719</v>
      </c>
      <c r="D7550">
        <v>0</v>
      </c>
      <c r="E7550" s="7">
        <v>47939</v>
      </c>
    </row>
    <row r="7551" spans="2:5" hidden="1" x14ac:dyDescent="0.25">
      <c r="B7551" t="s">
        <v>5991</v>
      </c>
      <c r="C7551" t="s">
        <v>11719</v>
      </c>
      <c r="D7551">
        <v>0</v>
      </c>
      <c r="E7551" s="7">
        <v>46722</v>
      </c>
    </row>
    <row r="7552" spans="2:5" hidden="1" x14ac:dyDescent="0.25">
      <c r="B7552" t="s">
        <v>5991</v>
      </c>
      <c r="C7552" t="s">
        <v>11719</v>
      </c>
      <c r="D7552">
        <v>0</v>
      </c>
      <c r="E7552" s="7">
        <v>47939</v>
      </c>
    </row>
    <row r="7553" spans="2:5" hidden="1" x14ac:dyDescent="0.25">
      <c r="B7553" t="s">
        <v>5991</v>
      </c>
      <c r="C7553" t="s">
        <v>11719</v>
      </c>
      <c r="D7553">
        <v>0</v>
      </c>
      <c r="E7553" s="7">
        <v>46722</v>
      </c>
    </row>
    <row r="7554" spans="2:5" hidden="1" x14ac:dyDescent="0.25">
      <c r="B7554" t="s">
        <v>5999</v>
      </c>
      <c r="C7554" t="s">
        <v>13512</v>
      </c>
      <c r="D7554">
        <v>0</v>
      </c>
      <c r="E7554" s="7">
        <v>47604</v>
      </c>
    </row>
    <row r="7555" spans="2:5" hidden="1" x14ac:dyDescent="0.25">
      <c r="B7555" t="s">
        <v>5999</v>
      </c>
      <c r="C7555" t="s">
        <v>13512</v>
      </c>
      <c r="D7555">
        <v>0</v>
      </c>
      <c r="E7555" s="7">
        <v>47696</v>
      </c>
    </row>
    <row r="7556" spans="2:5" hidden="1" x14ac:dyDescent="0.25">
      <c r="B7556" t="s">
        <v>5999</v>
      </c>
      <c r="C7556" t="s">
        <v>13512</v>
      </c>
      <c r="D7556">
        <v>20</v>
      </c>
      <c r="E7556" s="7">
        <v>47696</v>
      </c>
    </row>
    <row r="7557" spans="2:5" hidden="1" x14ac:dyDescent="0.25">
      <c r="B7557" t="s">
        <v>5999</v>
      </c>
      <c r="C7557" t="s">
        <v>13512</v>
      </c>
      <c r="D7557">
        <v>3264</v>
      </c>
      <c r="E7557" s="7">
        <v>47939</v>
      </c>
    </row>
    <row r="7558" spans="2:5" hidden="1" x14ac:dyDescent="0.25">
      <c r="B7558" t="s">
        <v>5999</v>
      </c>
      <c r="C7558" t="s">
        <v>13512</v>
      </c>
      <c r="D7558">
        <v>0</v>
      </c>
      <c r="E7558" s="7">
        <v>47604</v>
      </c>
    </row>
    <row r="7559" spans="2:5" hidden="1" x14ac:dyDescent="0.25">
      <c r="B7559" t="s">
        <v>5999</v>
      </c>
      <c r="C7559" t="s">
        <v>13512</v>
      </c>
      <c r="D7559">
        <v>0</v>
      </c>
      <c r="E7559" s="7">
        <v>47696</v>
      </c>
    </row>
    <row r="7560" spans="2:5" hidden="1" x14ac:dyDescent="0.25">
      <c r="B7560" t="s">
        <v>5999</v>
      </c>
      <c r="C7560" t="s">
        <v>13512</v>
      </c>
      <c r="D7560">
        <v>0</v>
      </c>
      <c r="E7560" s="7">
        <v>47939</v>
      </c>
    </row>
    <row r="7561" spans="2:5" hidden="1" x14ac:dyDescent="0.25">
      <c r="B7561" t="s">
        <v>6003</v>
      </c>
      <c r="C7561" t="s">
        <v>13868</v>
      </c>
      <c r="D7561">
        <v>0</v>
      </c>
      <c r="E7561" s="7">
        <v>47604</v>
      </c>
    </row>
    <row r="7562" spans="2:5" hidden="1" x14ac:dyDescent="0.25">
      <c r="B7562" t="s">
        <v>6003</v>
      </c>
      <c r="C7562" t="s">
        <v>13868</v>
      </c>
      <c r="D7562">
        <v>0</v>
      </c>
      <c r="E7562" s="7">
        <v>47604</v>
      </c>
    </row>
    <row r="7563" spans="2:5" hidden="1" x14ac:dyDescent="0.25">
      <c r="B7563" t="s">
        <v>6006</v>
      </c>
      <c r="C7563" t="s">
        <v>13869</v>
      </c>
      <c r="D7563">
        <v>0</v>
      </c>
      <c r="E7563" s="7">
        <v>47392</v>
      </c>
    </row>
    <row r="7564" spans="2:5" hidden="1" x14ac:dyDescent="0.25">
      <c r="B7564" t="s">
        <v>6006</v>
      </c>
      <c r="C7564" t="s">
        <v>13869</v>
      </c>
      <c r="D7564">
        <v>0</v>
      </c>
      <c r="E7564" s="7">
        <v>47515</v>
      </c>
    </row>
    <row r="7565" spans="2:5" hidden="1" x14ac:dyDescent="0.25">
      <c r="B7565" t="s">
        <v>6006</v>
      </c>
      <c r="C7565" t="s">
        <v>13869</v>
      </c>
      <c r="D7565">
        <v>0</v>
      </c>
      <c r="E7565" s="7">
        <v>47574</v>
      </c>
    </row>
    <row r="7566" spans="2:5" hidden="1" x14ac:dyDescent="0.25">
      <c r="B7566" t="s">
        <v>6006</v>
      </c>
      <c r="C7566" t="s">
        <v>13869</v>
      </c>
      <c r="D7566">
        <v>0</v>
      </c>
      <c r="E7566" s="7">
        <v>47604</v>
      </c>
    </row>
    <row r="7567" spans="2:5" hidden="1" x14ac:dyDescent="0.25">
      <c r="B7567" t="s">
        <v>6006</v>
      </c>
      <c r="C7567" t="s">
        <v>13869</v>
      </c>
      <c r="D7567">
        <v>0</v>
      </c>
      <c r="E7567" s="7">
        <v>47604</v>
      </c>
    </row>
    <row r="7568" spans="2:5" hidden="1" x14ac:dyDescent="0.25">
      <c r="B7568" t="s">
        <v>6006</v>
      </c>
      <c r="C7568" t="s">
        <v>13869</v>
      </c>
      <c r="D7568">
        <v>925</v>
      </c>
      <c r="E7568" s="7">
        <v>47849</v>
      </c>
    </row>
    <row r="7569" spans="2:5" hidden="1" x14ac:dyDescent="0.25">
      <c r="B7569" t="s">
        <v>6009</v>
      </c>
      <c r="C7569" t="s">
        <v>13870</v>
      </c>
      <c r="D7569">
        <v>0</v>
      </c>
      <c r="E7569" s="7">
        <v>47150</v>
      </c>
    </row>
    <row r="7570" spans="2:5" hidden="1" x14ac:dyDescent="0.25">
      <c r="B7570" t="s">
        <v>6009</v>
      </c>
      <c r="C7570" t="s">
        <v>13870</v>
      </c>
      <c r="D7570">
        <v>0</v>
      </c>
      <c r="E7570" s="7">
        <v>47239</v>
      </c>
    </row>
    <row r="7571" spans="2:5" hidden="1" x14ac:dyDescent="0.25">
      <c r="B7571" t="s">
        <v>6009</v>
      </c>
      <c r="C7571" t="s">
        <v>13870</v>
      </c>
      <c r="D7571">
        <v>0</v>
      </c>
      <c r="E7571" s="7">
        <v>47270</v>
      </c>
    </row>
    <row r="7572" spans="2:5" hidden="1" x14ac:dyDescent="0.25">
      <c r="B7572" t="s">
        <v>6009</v>
      </c>
      <c r="C7572" t="s">
        <v>13870</v>
      </c>
      <c r="D7572">
        <v>0</v>
      </c>
      <c r="E7572" s="7">
        <v>47270</v>
      </c>
    </row>
    <row r="7573" spans="2:5" hidden="1" x14ac:dyDescent="0.25">
      <c r="B7573" t="s">
        <v>6009</v>
      </c>
      <c r="C7573" t="s">
        <v>13870</v>
      </c>
      <c r="D7573">
        <v>0</v>
      </c>
      <c r="E7573" s="7">
        <v>47515</v>
      </c>
    </row>
    <row r="7574" spans="2:5" hidden="1" x14ac:dyDescent="0.25">
      <c r="B7574" t="s">
        <v>6009</v>
      </c>
      <c r="C7574" t="s">
        <v>13870</v>
      </c>
      <c r="D7574">
        <v>0</v>
      </c>
      <c r="E7574" s="7">
        <v>47515</v>
      </c>
    </row>
    <row r="7575" spans="2:5" hidden="1" x14ac:dyDescent="0.25">
      <c r="B7575" t="s">
        <v>6009</v>
      </c>
      <c r="C7575" t="s">
        <v>13870</v>
      </c>
      <c r="D7575">
        <v>0</v>
      </c>
      <c r="E7575" s="7">
        <v>47543</v>
      </c>
    </row>
    <row r="7576" spans="2:5" hidden="1" x14ac:dyDescent="0.25">
      <c r="B7576" t="s">
        <v>6009</v>
      </c>
      <c r="C7576" t="s">
        <v>13870</v>
      </c>
      <c r="D7576">
        <v>0</v>
      </c>
      <c r="E7576" s="7">
        <v>47543</v>
      </c>
    </row>
    <row r="7577" spans="2:5" hidden="1" x14ac:dyDescent="0.25">
      <c r="B7577" t="s">
        <v>6009</v>
      </c>
      <c r="C7577" t="s">
        <v>13870</v>
      </c>
      <c r="D7577">
        <v>0</v>
      </c>
      <c r="E7577" s="7">
        <v>47574</v>
      </c>
    </row>
    <row r="7578" spans="2:5" hidden="1" x14ac:dyDescent="0.25">
      <c r="B7578" t="s">
        <v>6009</v>
      </c>
      <c r="C7578" t="s">
        <v>13870</v>
      </c>
      <c r="D7578">
        <v>0</v>
      </c>
      <c r="E7578" s="7">
        <v>47635</v>
      </c>
    </row>
    <row r="7579" spans="2:5" hidden="1" x14ac:dyDescent="0.25">
      <c r="B7579" t="s">
        <v>6009</v>
      </c>
      <c r="C7579" t="s">
        <v>13870</v>
      </c>
      <c r="D7579">
        <v>17</v>
      </c>
      <c r="E7579" s="7">
        <v>47757</v>
      </c>
    </row>
    <row r="7580" spans="2:5" hidden="1" x14ac:dyDescent="0.25">
      <c r="B7580" t="s">
        <v>6009</v>
      </c>
      <c r="C7580" t="s">
        <v>13870</v>
      </c>
      <c r="D7580">
        <v>680</v>
      </c>
      <c r="E7580" s="7">
        <v>47788</v>
      </c>
    </row>
    <row r="7581" spans="2:5" hidden="1" x14ac:dyDescent="0.25">
      <c r="B7581" t="s">
        <v>6009</v>
      </c>
      <c r="C7581" t="s">
        <v>13870</v>
      </c>
      <c r="D7581">
        <v>0</v>
      </c>
      <c r="E7581" s="7">
        <v>47788</v>
      </c>
    </row>
    <row r="7582" spans="2:5" hidden="1" x14ac:dyDescent="0.25">
      <c r="B7582" t="s">
        <v>6011</v>
      </c>
      <c r="C7582" t="s">
        <v>13871</v>
      </c>
      <c r="D7582">
        <v>0</v>
      </c>
      <c r="E7582" s="7">
        <v>47270</v>
      </c>
    </row>
    <row r="7583" spans="2:5" hidden="1" x14ac:dyDescent="0.25">
      <c r="B7583" t="s">
        <v>6011</v>
      </c>
      <c r="C7583" t="s">
        <v>13871</v>
      </c>
      <c r="D7583">
        <v>0</v>
      </c>
      <c r="E7583" s="7">
        <v>47484</v>
      </c>
    </row>
    <row r="7584" spans="2:5" hidden="1" x14ac:dyDescent="0.25">
      <c r="B7584" t="s">
        <v>6011</v>
      </c>
      <c r="C7584" t="s">
        <v>13871</v>
      </c>
      <c r="D7584">
        <v>0</v>
      </c>
      <c r="E7584" s="7">
        <v>47515</v>
      </c>
    </row>
    <row r="7585" spans="2:5" hidden="1" x14ac:dyDescent="0.25">
      <c r="B7585" t="s">
        <v>6011</v>
      </c>
      <c r="C7585" t="s">
        <v>13871</v>
      </c>
      <c r="D7585">
        <v>0</v>
      </c>
      <c r="E7585" s="7">
        <v>47543</v>
      </c>
    </row>
    <row r="7586" spans="2:5" hidden="1" x14ac:dyDescent="0.25">
      <c r="B7586" t="s">
        <v>6011</v>
      </c>
      <c r="C7586" t="s">
        <v>13871</v>
      </c>
      <c r="D7586">
        <v>0</v>
      </c>
      <c r="E7586" s="7">
        <v>47574</v>
      </c>
    </row>
    <row r="7587" spans="2:5" hidden="1" x14ac:dyDescent="0.25">
      <c r="B7587" t="s">
        <v>6011</v>
      </c>
      <c r="C7587" t="s">
        <v>13871</v>
      </c>
      <c r="D7587">
        <v>0</v>
      </c>
      <c r="E7587" s="7">
        <v>47665</v>
      </c>
    </row>
    <row r="7588" spans="2:5" hidden="1" x14ac:dyDescent="0.25">
      <c r="B7588" t="s">
        <v>6011</v>
      </c>
      <c r="C7588" t="s">
        <v>13871</v>
      </c>
      <c r="D7588">
        <v>140</v>
      </c>
      <c r="E7588" s="7">
        <v>47788</v>
      </c>
    </row>
    <row r="7589" spans="2:5" hidden="1" x14ac:dyDescent="0.25">
      <c r="B7589" t="s">
        <v>6011</v>
      </c>
      <c r="C7589" t="s">
        <v>13871</v>
      </c>
      <c r="D7589">
        <v>0</v>
      </c>
      <c r="E7589" s="7">
        <v>47665</v>
      </c>
    </row>
    <row r="7590" spans="2:5" hidden="1" x14ac:dyDescent="0.25">
      <c r="B7590" t="s">
        <v>6013</v>
      </c>
      <c r="C7590" t="s">
        <v>13872</v>
      </c>
      <c r="D7590">
        <v>0</v>
      </c>
      <c r="E7590" s="7">
        <v>46054</v>
      </c>
    </row>
    <row r="7591" spans="2:5" hidden="1" x14ac:dyDescent="0.25">
      <c r="B7591" t="s">
        <v>6016</v>
      </c>
      <c r="C7591" t="s">
        <v>6017</v>
      </c>
      <c r="D7591">
        <v>0</v>
      </c>
      <c r="E7591" s="7">
        <v>46935</v>
      </c>
    </row>
    <row r="7592" spans="2:5" hidden="1" x14ac:dyDescent="0.25">
      <c r="B7592" t="s">
        <v>6016</v>
      </c>
      <c r="C7592" t="s">
        <v>6017</v>
      </c>
      <c r="D7592">
        <v>0</v>
      </c>
      <c r="E7592" s="7">
        <v>46935</v>
      </c>
    </row>
    <row r="7593" spans="2:5" hidden="1" x14ac:dyDescent="0.25">
      <c r="B7593" t="s">
        <v>6016</v>
      </c>
      <c r="C7593" t="s">
        <v>6017</v>
      </c>
      <c r="D7593">
        <v>0</v>
      </c>
      <c r="E7593" s="7">
        <v>46935</v>
      </c>
    </row>
    <row r="7594" spans="2:5" hidden="1" x14ac:dyDescent="0.25">
      <c r="B7594" t="s">
        <v>6016</v>
      </c>
      <c r="C7594" t="s">
        <v>6017</v>
      </c>
      <c r="D7594">
        <v>0</v>
      </c>
      <c r="E7594" s="7">
        <v>47058</v>
      </c>
    </row>
    <row r="7595" spans="2:5" hidden="1" x14ac:dyDescent="0.25">
      <c r="B7595" t="s">
        <v>6016</v>
      </c>
      <c r="C7595" t="s">
        <v>6017</v>
      </c>
      <c r="D7595">
        <v>1173</v>
      </c>
      <c r="E7595" s="7">
        <v>47150</v>
      </c>
    </row>
    <row r="7596" spans="2:5" hidden="1" x14ac:dyDescent="0.25">
      <c r="B7596" t="s">
        <v>6016</v>
      </c>
      <c r="C7596" t="s">
        <v>6017</v>
      </c>
      <c r="D7596">
        <v>2200</v>
      </c>
      <c r="E7596" s="7">
        <v>47209</v>
      </c>
    </row>
    <row r="7597" spans="2:5" hidden="1" x14ac:dyDescent="0.25">
      <c r="B7597" t="s">
        <v>6016</v>
      </c>
      <c r="C7597" t="s">
        <v>6017</v>
      </c>
      <c r="D7597">
        <v>0</v>
      </c>
      <c r="E7597" s="7" t="s">
        <v>30</v>
      </c>
    </row>
    <row r="7598" spans="2:5" hidden="1" x14ac:dyDescent="0.25">
      <c r="B7598" t="s">
        <v>6016</v>
      </c>
      <c r="C7598" t="s">
        <v>6017</v>
      </c>
      <c r="D7598">
        <v>0</v>
      </c>
      <c r="E7598" s="7">
        <v>46661</v>
      </c>
    </row>
    <row r="7599" spans="2:5" hidden="1" x14ac:dyDescent="0.25">
      <c r="B7599" t="s">
        <v>6016</v>
      </c>
      <c r="C7599" t="s">
        <v>6017</v>
      </c>
      <c r="D7599">
        <v>0</v>
      </c>
      <c r="E7599" s="7">
        <v>46692</v>
      </c>
    </row>
    <row r="7600" spans="2:5" hidden="1" x14ac:dyDescent="0.25">
      <c r="B7600" t="s">
        <v>6016</v>
      </c>
      <c r="C7600" t="s">
        <v>6017</v>
      </c>
      <c r="D7600">
        <v>0</v>
      </c>
      <c r="E7600" s="7">
        <v>46753</v>
      </c>
    </row>
    <row r="7601" spans="2:5" hidden="1" x14ac:dyDescent="0.25">
      <c r="B7601" t="s">
        <v>6016</v>
      </c>
      <c r="C7601" t="s">
        <v>6017</v>
      </c>
      <c r="D7601">
        <v>0</v>
      </c>
      <c r="E7601" s="7">
        <v>46813</v>
      </c>
    </row>
    <row r="7602" spans="2:5" hidden="1" x14ac:dyDescent="0.25">
      <c r="B7602" t="s">
        <v>6016</v>
      </c>
      <c r="C7602" t="s">
        <v>6017</v>
      </c>
      <c r="D7602">
        <v>0</v>
      </c>
      <c r="E7602" s="7">
        <v>46874</v>
      </c>
    </row>
    <row r="7603" spans="2:5" hidden="1" x14ac:dyDescent="0.25">
      <c r="B7603" t="s">
        <v>6016</v>
      </c>
      <c r="C7603" t="s">
        <v>6017</v>
      </c>
      <c r="D7603">
        <v>0</v>
      </c>
      <c r="E7603" s="7">
        <v>46905</v>
      </c>
    </row>
    <row r="7604" spans="2:5" hidden="1" x14ac:dyDescent="0.25">
      <c r="B7604" t="s">
        <v>6016</v>
      </c>
      <c r="C7604" t="s">
        <v>6017</v>
      </c>
      <c r="D7604">
        <v>0</v>
      </c>
      <c r="E7604" s="7">
        <v>46753</v>
      </c>
    </row>
    <row r="7605" spans="2:5" hidden="1" x14ac:dyDescent="0.25">
      <c r="B7605" t="s">
        <v>6031</v>
      </c>
      <c r="C7605" t="s">
        <v>13873</v>
      </c>
      <c r="D7605">
        <v>0</v>
      </c>
      <c r="E7605" s="7">
        <v>45139</v>
      </c>
    </row>
    <row r="7606" spans="2:5" hidden="1" x14ac:dyDescent="0.25">
      <c r="B7606" t="s">
        <v>6031</v>
      </c>
      <c r="C7606" t="s">
        <v>13873</v>
      </c>
      <c r="D7606">
        <v>0</v>
      </c>
      <c r="E7606" s="7">
        <v>46296</v>
      </c>
    </row>
    <row r="7607" spans="2:5" hidden="1" x14ac:dyDescent="0.25">
      <c r="B7607" t="s">
        <v>6031</v>
      </c>
      <c r="C7607" t="s">
        <v>13873</v>
      </c>
      <c r="D7607">
        <v>850</v>
      </c>
      <c r="E7607" s="7">
        <v>47270</v>
      </c>
    </row>
    <row r="7608" spans="2:5" hidden="1" x14ac:dyDescent="0.25">
      <c r="B7608" t="s">
        <v>6031</v>
      </c>
      <c r="C7608" t="s">
        <v>13873</v>
      </c>
      <c r="D7608">
        <v>0</v>
      </c>
      <c r="E7608" s="7">
        <v>45962</v>
      </c>
    </row>
    <row r="7609" spans="2:5" hidden="1" x14ac:dyDescent="0.25">
      <c r="B7609" t="s">
        <v>6031</v>
      </c>
      <c r="C7609" t="s">
        <v>13873</v>
      </c>
      <c r="D7609">
        <v>0</v>
      </c>
      <c r="E7609" s="7">
        <v>45139</v>
      </c>
    </row>
    <row r="7610" spans="2:5" hidden="1" x14ac:dyDescent="0.25">
      <c r="B7610" t="s">
        <v>6031</v>
      </c>
      <c r="C7610" t="s">
        <v>13873</v>
      </c>
      <c r="D7610">
        <v>0</v>
      </c>
      <c r="E7610" s="7">
        <v>45901</v>
      </c>
    </row>
    <row r="7611" spans="2:5" hidden="1" x14ac:dyDescent="0.25">
      <c r="B7611" t="s">
        <v>6031</v>
      </c>
      <c r="C7611" t="s">
        <v>13873</v>
      </c>
      <c r="D7611">
        <v>14</v>
      </c>
      <c r="E7611" s="7">
        <v>46296</v>
      </c>
    </row>
    <row r="7612" spans="2:5" hidden="1" x14ac:dyDescent="0.25">
      <c r="B7612" t="s">
        <v>6034</v>
      </c>
      <c r="C7612" t="s">
        <v>13874</v>
      </c>
      <c r="D7612">
        <v>810</v>
      </c>
      <c r="E7612" s="7">
        <v>47027</v>
      </c>
    </row>
    <row r="7613" spans="2:5" hidden="1" x14ac:dyDescent="0.25">
      <c r="B7613" t="s">
        <v>6034</v>
      </c>
      <c r="C7613" t="s">
        <v>13874</v>
      </c>
      <c r="D7613">
        <v>0</v>
      </c>
      <c r="E7613" s="7">
        <v>46296</v>
      </c>
    </row>
    <row r="7614" spans="2:5" hidden="1" x14ac:dyDescent="0.25">
      <c r="B7614" t="s">
        <v>6034</v>
      </c>
      <c r="C7614" t="s">
        <v>13874</v>
      </c>
      <c r="D7614">
        <v>4</v>
      </c>
      <c r="E7614" s="7">
        <v>46935</v>
      </c>
    </row>
    <row r="7615" spans="2:5" hidden="1" x14ac:dyDescent="0.25">
      <c r="B7615" t="s">
        <v>6034</v>
      </c>
      <c r="C7615" t="s">
        <v>13874</v>
      </c>
      <c r="D7615">
        <v>30</v>
      </c>
      <c r="E7615" s="7">
        <v>47027</v>
      </c>
    </row>
    <row r="7616" spans="2:5" hidden="1" x14ac:dyDescent="0.25">
      <c r="B7616" t="s">
        <v>6036</v>
      </c>
      <c r="C7616" t="s">
        <v>6037</v>
      </c>
      <c r="D7616">
        <v>0</v>
      </c>
      <c r="E7616" s="7">
        <v>46023</v>
      </c>
    </row>
    <row r="7617" spans="2:5" hidden="1" x14ac:dyDescent="0.25">
      <c r="B7617" t="s">
        <v>6040</v>
      </c>
      <c r="C7617" t="s">
        <v>6041</v>
      </c>
      <c r="D7617">
        <v>0</v>
      </c>
      <c r="E7617" s="7" t="s">
        <v>30</v>
      </c>
    </row>
    <row r="7618" spans="2:5" hidden="1" x14ac:dyDescent="0.25">
      <c r="B7618" t="s">
        <v>6040</v>
      </c>
      <c r="C7618" t="s">
        <v>6041</v>
      </c>
      <c r="D7618">
        <v>0</v>
      </c>
      <c r="E7618" s="7">
        <v>46419</v>
      </c>
    </row>
    <row r="7619" spans="2:5" hidden="1" x14ac:dyDescent="0.25">
      <c r="B7619" t="s">
        <v>6040</v>
      </c>
      <c r="C7619" t="s">
        <v>6041</v>
      </c>
      <c r="D7619">
        <v>0</v>
      </c>
      <c r="E7619" s="7">
        <v>46569</v>
      </c>
    </row>
    <row r="7620" spans="2:5" hidden="1" x14ac:dyDescent="0.25">
      <c r="B7620" t="s">
        <v>6040</v>
      </c>
      <c r="C7620" t="s">
        <v>6041</v>
      </c>
      <c r="D7620">
        <v>0</v>
      </c>
      <c r="E7620" s="7">
        <v>46692</v>
      </c>
    </row>
    <row r="7621" spans="2:5" hidden="1" x14ac:dyDescent="0.25">
      <c r="B7621" t="s">
        <v>6045</v>
      </c>
      <c r="C7621" t="s">
        <v>6046</v>
      </c>
      <c r="D7621">
        <v>0</v>
      </c>
      <c r="E7621" s="7" t="s">
        <v>30</v>
      </c>
    </row>
    <row r="7622" spans="2:5" hidden="1" x14ac:dyDescent="0.25">
      <c r="B7622" t="s">
        <v>6045</v>
      </c>
      <c r="C7622" t="s">
        <v>6046</v>
      </c>
      <c r="D7622">
        <v>0</v>
      </c>
      <c r="E7622" s="7">
        <v>47300</v>
      </c>
    </row>
    <row r="7623" spans="2:5" hidden="1" x14ac:dyDescent="0.25">
      <c r="B7623" t="s">
        <v>6045</v>
      </c>
      <c r="C7623" t="s">
        <v>6046</v>
      </c>
      <c r="D7623">
        <v>0</v>
      </c>
      <c r="E7623" s="7">
        <v>47300</v>
      </c>
    </row>
    <row r="7624" spans="2:5" hidden="1" x14ac:dyDescent="0.25">
      <c r="B7624" t="s">
        <v>6045</v>
      </c>
      <c r="C7624" t="s">
        <v>6046</v>
      </c>
      <c r="D7624">
        <v>0</v>
      </c>
      <c r="E7624" s="7">
        <v>47453</v>
      </c>
    </row>
    <row r="7625" spans="2:5" hidden="1" x14ac:dyDescent="0.25">
      <c r="B7625" t="s">
        <v>6045</v>
      </c>
      <c r="C7625" t="s">
        <v>6046</v>
      </c>
      <c r="D7625">
        <v>0</v>
      </c>
      <c r="E7625" s="7">
        <v>47696</v>
      </c>
    </row>
    <row r="7626" spans="2:5" hidden="1" x14ac:dyDescent="0.25">
      <c r="B7626" t="s">
        <v>6045</v>
      </c>
      <c r="C7626" t="s">
        <v>6046</v>
      </c>
      <c r="D7626">
        <v>0</v>
      </c>
      <c r="E7626" s="7">
        <v>47635</v>
      </c>
    </row>
    <row r="7627" spans="2:5" hidden="1" x14ac:dyDescent="0.25">
      <c r="B7627" t="s">
        <v>6045</v>
      </c>
      <c r="C7627" t="s">
        <v>6046</v>
      </c>
      <c r="D7627">
        <v>0</v>
      </c>
      <c r="E7627" s="7">
        <v>47635</v>
      </c>
    </row>
    <row r="7628" spans="2:5" hidden="1" x14ac:dyDescent="0.25">
      <c r="B7628" t="s">
        <v>6045</v>
      </c>
      <c r="C7628" t="s">
        <v>6046</v>
      </c>
      <c r="D7628">
        <v>0</v>
      </c>
      <c r="E7628" s="7">
        <v>47880</v>
      </c>
    </row>
    <row r="7629" spans="2:5" hidden="1" x14ac:dyDescent="0.25">
      <c r="B7629" t="s">
        <v>6045</v>
      </c>
      <c r="C7629" t="s">
        <v>6046</v>
      </c>
      <c r="D7629">
        <v>5000</v>
      </c>
      <c r="E7629" s="7">
        <v>47880</v>
      </c>
    </row>
    <row r="7630" spans="2:5" hidden="1" x14ac:dyDescent="0.25">
      <c r="B7630" t="s">
        <v>6045</v>
      </c>
      <c r="C7630" t="s">
        <v>6046</v>
      </c>
      <c r="D7630">
        <v>0</v>
      </c>
      <c r="E7630" s="7">
        <v>47788</v>
      </c>
    </row>
    <row r="7631" spans="2:5" hidden="1" x14ac:dyDescent="0.25">
      <c r="B7631" t="s">
        <v>6045</v>
      </c>
      <c r="C7631" t="s">
        <v>6046</v>
      </c>
      <c r="D7631">
        <v>0</v>
      </c>
      <c r="E7631" s="7">
        <v>47818</v>
      </c>
    </row>
    <row r="7632" spans="2:5" hidden="1" x14ac:dyDescent="0.25">
      <c r="B7632" t="s">
        <v>6045</v>
      </c>
      <c r="C7632" t="s">
        <v>6046</v>
      </c>
      <c r="D7632">
        <v>2440</v>
      </c>
      <c r="E7632" s="7">
        <v>47818</v>
      </c>
    </row>
    <row r="7633" spans="2:5" hidden="1" x14ac:dyDescent="0.25">
      <c r="B7633" t="s">
        <v>6045</v>
      </c>
      <c r="C7633" t="s">
        <v>6046</v>
      </c>
      <c r="D7633">
        <v>0</v>
      </c>
      <c r="E7633" s="7">
        <v>47453</v>
      </c>
    </row>
    <row r="7634" spans="2:5" hidden="1" x14ac:dyDescent="0.25">
      <c r="B7634" t="s">
        <v>6045</v>
      </c>
      <c r="C7634" t="s">
        <v>6046</v>
      </c>
      <c r="D7634">
        <v>0</v>
      </c>
      <c r="E7634" s="7">
        <v>47788</v>
      </c>
    </row>
    <row r="7635" spans="2:5" hidden="1" x14ac:dyDescent="0.25">
      <c r="B7635" t="s">
        <v>6045</v>
      </c>
      <c r="C7635" t="s">
        <v>6046</v>
      </c>
      <c r="D7635">
        <v>0</v>
      </c>
      <c r="E7635" s="7">
        <v>47543</v>
      </c>
    </row>
    <row r="7636" spans="2:5" hidden="1" x14ac:dyDescent="0.25">
      <c r="B7636" t="s">
        <v>6045</v>
      </c>
      <c r="C7636" t="s">
        <v>6046</v>
      </c>
      <c r="D7636">
        <v>0</v>
      </c>
      <c r="E7636" s="7">
        <v>47543</v>
      </c>
    </row>
    <row r="7637" spans="2:5" hidden="1" x14ac:dyDescent="0.25">
      <c r="B7637" t="s">
        <v>6045</v>
      </c>
      <c r="C7637" t="s">
        <v>6046</v>
      </c>
      <c r="D7637">
        <v>0</v>
      </c>
      <c r="E7637" s="7" t="s">
        <v>30</v>
      </c>
    </row>
    <row r="7638" spans="2:5" hidden="1" x14ac:dyDescent="0.25">
      <c r="B7638" t="s">
        <v>6045</v>
      </c>
      <c r="C7638" t="s">
        <v>6046</v>
      </c>
      <c r="D7638">
        <v>0</v>
      </c>
      <c r="E7638" s="7">
        <v>47635</v>
      </c>
    </row>
    <row r="7639" spans="2:5" hidden="1" x14ac:dyDescent="0.25">
      <c r="B7639" t="s">
        <v>6045</v>
      </c>
      <c r="C7639" t="s">
        <v>6046</v>
      </c>
      <c r="D7639">
        <v>0</v>
      </c>
      <c r="E7639" s="7">
        <v>47635</v>
      </c>
    </row>
    <row r="7640" spans="2:5" hidden="1" x14ac:dyDescent="0.25">
      <c r="B7640" t="s">
        <v>6045</v>
      </c>
      <c r="C7640" t="s">
        <v>6046</v>
      </c>
      <c r="D7640">
        <v>0</v>
      </c>
      <c r="E7640" s="7">
        <v>47788</v>
      </c>
    </row>
    <row r="7641" spans="2:5" hidden="1" x14ac:dyDescent="0.25">
      <c r="B7641" t="s">
        <v>6045</v>
      </c>
      <c r="C7641" t="s">
        <v>6046</v>
      </c>
      <c r="D7641">
        <v>0</v>
      </c>
      <c r="E7641" s="7">
        <v>47453</v>
      </c>
    </row>
    <row r="7642" spans="2:5" hidden="1" x14ac:dyDescent="0.25">
      <c r="B7642" t="s">
        <v>6045</v>
      </c>
      <c r="C7642" t="s">
        <v>6046</v>
      </c>
      <c r="D7642">
        <v>0</v>
      </c>
      <c r="E7642" s="7">
        <v>47818</v>
      </c>
    </row>
    <row r="7643" spans="2:5" hidden="1" x14ac:dyDescent="0.25">
      <c r="B7643" t="s">
        <v>6045</v>
      </c>
      <c r="C7643" t="s">
        <v>6046</v>
      </c>
      <c r="D7643">
        <v>0</v>
      </c>
      <c r="E7643" s="7">
        <v>47543</v>
      </c>
    </row>
    <row r="7644" spans="2:5" hidden="1" x14ac:dyDescent="0.25">
      <c r="B7644" t="s">
        <v>6045</v>
      </c>
      <c r="C7644" t="s">
        <v>6046</v>
      </c>
      <c r="D7644">
        <v>0</v>
      </c>
      <c r="E7644" s="7">
        <v>47543</v>
      </c>
    </row>
    <row r="7645" spans="2:5" hidden="1" x14ac:dyDescent="0.25">
      <c r="B7645" t="s">
        <v>6061</v>
      </c>
      <c r="C7645" t="s">
        <v>6062</v>
      </c>
      <c r="D7645">
        <v>0</v>
      </c>
      <c r="E7645" s="7">
        <v>47300</v>
      </c>
    </row>
    <row r="7646" spans="2:5" hidden="1" x14ac:dyDescent="0.25">
      <c r="B7646" t="s">
        <v>6061</v>
      </c>
      <c r="C7646" t="s">
        <v>6062</v>
      </c>
      <c r="D7646">
        <v>0</v>
      </c>
      <c r="E7646" s="7">
        <v>47300</v>
      </c>
    </row>
    <row r="7647" spans="2:5" hidden="1" x14ac:dyDescent="0.25">
      <c r="B7647" t="s">
        <v>6061</v>
      </c>
      <c r="C7647" t="s">
        <v>6062</v>
      </c>
      <c r="D7647">
        <v>0</v>
      </c>
      <c r="E7647" s="7">
        <v>47423</v>
      </c>
    </row>
    <row r="7648" spans="2:5" hidden="1" x14ac:dyDescent="0.25">
      <c r="B7648" t="s">
        <v>6061</v>
      </c>
      <c r="C7648" t="s">
        <v>6062</v>
      </c>
      <c r="D7648">
        <v>0</v>
      </c>
      <c r="E7648" s="7">
        <v>47423</v>
      </c>
    </row>
    <row r="7649" spans="2:5" hidden="1" x14ac:dyDescent="0.25">
      <c r="B7649" t="s">
        <v>6061</v>
      </c>
      <c r="C7649" t="s">
        <v>6062</v>
      </c>
      <c r="D7649">
        <v>0</v>
      </c>
      <c r="E7649" s="7">
        <v>47543</v>
      </c>
    </row>
    <row r="7650" spans="2:5" hidden="1" x14ac:dyDescent="0.25">
      <c r="B7650" t="s">
        <v>6061</v>
      </c>
      <c r="C7650" t="s">
        <v>6062</v>
      </c>
      <c r="D7650">
        <v>0</v>
      </c>
      <c r="E7650" s="7">
        <v>47574</v>
      </c>
    </row>
    <row r="7651" spans="2:5" hidden="1" x14ac:dyDescent="0.25">
      <c r="B7651" t="s">
        <v>6061</v>
      </c>
      <c r="C7651" t="s">
        <v>6062</v>
      </c>
      <c r="D7651">
        <v>0</v>
      </c>
      <c r="E7651" s="7">
        <v>47574</v>
      </c>
    </row>
    <row r="7652" spans="2:5" hidden="1" x14ac:dyDescent="0.25">
      <c r="B7652" t="s">
        <v>6061</v>
      </c>
      <c r="C7652" t="s">
        <v>6062</v>
      </c>
      <c r="D7652">
        <v>0</v>
      </c>
      <c r="E7652" s="7">
        <v>47727</v>
      </c>
    </row>
    <row r="7653" spans="2:5" hidden="1" x14ac:dyDescent="0.25">
      <c r="B7653" t="s">
        <v>6061</v>
      </c>
      <c r="C7653" t="s">
        <v>6062</v>
      </c>
      <c r="D7653">
        <v>0</v>
      </c>
      <c r="E7653" s="7">
        <v>47849</v>
      </c>
    </row>
    <row r="7654" spans="2:5" hidden="1" x14ac:dyDescent="0.25">
      <c r="B7654" t="s">
        <v>6061</v>
      </c>
      <c r="C7654" t="s">
        <v>6062</v>
      </c>
      <c r="D7654">
        <v>0</v>
      </c>
      <c r="E7654" s="7">
        <v>47939</v>
      </c>
    </row>
    <row r="7655" spans="2:5" hidden="1" x14ac:dyDescent="0.25">
      <c r="B7655" t="s">
        <v>6061</v>
      </c>
      <c r="C7655" t="s">
        <v>6062</v>
      </c>
      <c r="D7655">
        <v>0</v>
      </c>
      <c r="E7655" s="7">
        <v>47574</v>
      </c>
    </row>
    <row r="7656" spans="2:5" hidden="1" x14ac:dyDescent="0.25">
      <c r="B7656" t="s">
        <v>6061</v>
      </c>
      <c r="C7656" t="s">
        <v>6062</v>
      </c>
      <c r="D7656">
        <v>0</v>
      </c>
      <c r="E7656" s="7">
        <v>47727</v>
      </c>
    </row>
    <row r="7657" spans="2:5" hidden="1" x14ac:dyDescent="0.25">
      <c r="B7657" t="s">
        <v>6064</v>
      </c>
      <c r="C7657" t="s">
        <v>6065</v>
      </c>
      <c r="D7657">
        <v>0</v>
      </c>
      <c r="E7657" s="7">
        <v>47392</v>
      </c>
    </row>
    <row r="7658" spans="2:5" hidden="1" x14ac:dyDescent="0.25">
      <c r="B7658" t="s">
        <v>6064</v>
      </c>
      <c r="C7658" t="s">
        <v>6065</v>
      </c>
      <c r="D7658">
        <v>0</v>
      </c>
      <c r="E7658" s="7">
        <v>47423</v>
      </c>
    </row>
    <row r="7659" spans="2:5" hidden="1" x14ac:dyDescent="0.25">
      <c r="B7659" t="s">
        <v>6064</v>
      </c>
      <c r="C7659" t="s">
        <v>6065</v>
      </c>
      <c r="D7659">
        <v>0</v>
      </c>
      <c r="E7659" s="7">
        <v>47484</v>
      </c>
    </row>
    <row r="7660" spans="2:5" hidden="1" x14ac:dyDescent="0.25">
      <c r="B7660" t="s">
        <v>6064</v>
      </c>
      <c r="C7660" t="s">
        <v>6065</v>
      </c>
      <c r="D7660">
        <v>0</v>
      </c>
      <c r="E7660" s="7">
        <v>47515</v>
      </c>
    </row>
    <row r="7661" spans="2:5" hidden="1" x14ac:dyDescent="0.25">
      <c r="B7661" t="s">
        <v>6064</v>
      </c>
      <c r="C7661" t="s">
        <v>6065</v>
      </c>
      <c r="D7661">
        <v>0</v>
      </c>
      <c r="E7661" s="7">
        <v>47543</v>
      </c>
    </row>
    <row r="7662" spans="2:5" hidden="1" x14ac:dyDescent="0.25">
      <c r="B7662" t="s">
        <v>6064</v>
      </c>
      <c r="C7662" t="s">
        <v>6065</v>
      </c>
      <c r="D7662">
        <v>0</v>
      </c>
      <c r="E7662" s="7">
        <v>47574</v>
      </c>
    </row>
    <row r="7663" spans="2:5" hidden="1" x14ac:dyDescent="0.25">
      <c r="B7663" t="s">
        <v>6064</v>
      </c>
      <c r="C7663" t="s">
        <v>6065</v>
      </c>
      <c r="D7663">
        <v>0</v>
      </c>
      <c r="E7663" s="7">
        <v>47604</v>
      </c>
    </row>
    <row r="7664" spans="2:5" hidden="1" x14ac:dyDescent="0.25">
      <c r="B7664" t="s">
        <v>6064</v>
      </c>
      <c r="C7664" t="s">
        <v>6065</v>
      </c>
      <c r="D7664">
        <v>0</v>
      </c>
      <c r="E7664" s="7">
        <v>47757</v>
      </c>
    </row>
    <row r="7665" spans="2:5" hidden="1" x14ac:dyDescent="0.25">
      <c r="B7665" t="s">
        <v>6064</v>
      </c>
      <c r="C7665" t="s">
        <v>6065</v>
      </c>
      <c r="D7665">
        <v>3920</v>
      </c>
      <c r="E7665" s="7">
        <v>47880</v>
      </c>
    </row>
    <row r="7666" spans="2:5" hidden="1" x14ac:dyDescent="0.25">
      <c r="B7666" t="s">
        <v>6064</v>
      </c>
      <c r="C7666" t="s">
        <v>6065</v>
      </c>
      <c r="D7666">
        <v>0</v>
      </c>
      <c r="E7666" s="7">
        <v>47880</v>
      </c>
    </row>
    <row r="7667" spans="2:5" hidden="1" x14ac:dyDescent="0.25">
      <c r="B7667" t="s">
        <v>6064</v>
      </c>
      <c r="C7667" t="s">
        <v>6065</v>
      </c>
      <c r="D7667">
        <v>6000</v>
      </c>
      <c r="E7667" s="7">
        <v>47939</v>
      </c>
    </row>
    <row r="7668" spans="2:5" hidden="1" x14ac:dyDescent="0.25">
      <c r="B7668" t="s">
        <v>6064</v>
      </c>
      <c r="C7668" t="s">
        <v>6065</v>
      </c>
      <c r="D7668">
        <v>0</v>
      </c>
      <c r="E7668" s="7">
        <v>47574</v>
      </c>
    </row>
    <row r="7669" spans="2:5" hidden="1" x14ac:dyDescent="0.25">
      <c r="B7669" t="s">
        <v>6066</v>
      </c>
      <c r="C7669" t="s">
        <v>6067</v>
      </c>
      <c r="D7669">
        <v>0</v>
      </c>
      <c r="E7669" s="7">
        <v>47239</v>
      </c>
    </row>
    <row r="7670" spans="2:5" hidden="1" x14ac:dyDescent="0.25">
      <c r="B7670" t="s">
        <v>6066</v>
      </c>
      <c r="C7670" t="s">
        <v>6067</v>
      </c>
      <c r="D7670">
        <v>0</v>
      </c>
      <c r="E7670" s="7">
        <v>47239</v>
      </c>
    </row>
    <row r="7671" spans="2:5" hidden="1" x14ac:dyDescent="0.25">
      <c r="B7671" t="s">
        <v>6066</v>
      </c>
      <c r="C7671" t="s">
        <v>6067</v>
      </c>
      <c r="D7671">
        <v>0</v>
      </c>
      <c r="E7671" s="7">
        <v>47270</v>
      </c>
    </row>
    <row r="7672" spans="2:5" hidden="1" x14ac:dyDescent="0.25">
      <c r="B7672" t="s">
        <v>6066</v>
      </c>
      <c r="C7672" t="s">
        <v>6067</v>
      </c>
      <c r="D7672">
        <v>0</v>
      </c>
      <c r="E7672" s="7">
        <v>47453</v>
      </c>
    </row>
    <row r="7673" spans="2:5" hidden="1" x14ac:dyDescent="0.25">
      <c r="B7673" t="s">
        <v>6066</v>
      </c>
      <c r="C7673" t="s">
        <v>6067</v>
      </c>
      <c r="D7673">
        <v>0</v>
      </c>
      <c r="E7673" s="7">
        <v>47453</v>
      </c>
    </row>
    <row r="7674" spans="2:5" hidden="1" x14ac:dyDescent="0.25">
      <c r="B7674" t="s">
        <v>6066</v>
      </c>
      <c r="C7674" t="s">
        <v>6067</v>
      </c>
      <c r="D7674">
        <v>0</v>
      </c>
      <c r="E7674" s="7">
        <v>47484</v>
      </c>
    </row>
    <row r="7675" spans="2:5" hidden="1" x14ac:dyDescent="0.25">
      <c r="B7675" t="s">
        <v>6066</v>
      </c>
      <c r="C7675" t="s">
        <v>6067</v>
      </c>
      <c r="D7675">
        <v>0</v>
      </c>
      <c r="E7675" s="7">
        <v>47604</v>
      </c>
    </row>
    <row r="7676" spans="2:5" hidden="1" x14ac:dyDescent="0.25">
      <c r="B7676" t="s">
        <v>6066</v>
      </c>
      <c r="C7676" t="s">
        <v>6067</v>
      </c>
      <c r="D7676">
        <v>0</v>
      </c>
      <c r="E7676" s="7">
        <v>47635</v>
      </c>
    </row>
    <row r="7677" spans="2:5" hidden="1" x14ac:dyDescent="0.25">
      <c r="B7677" t="s">
        <v>6066</v>
      </c>
      <c r="C7677" t="s">
        <v>6067</v>
      </c>
      <c r="D7677">
        <v>0</v>
      </c>
      <c r="E7677" s="7">
        <v>47696</v>
      </c>
    </row>
    <row r="7678" spans="2:5" hidden="1" x14ac:dyDescent="0.25">
      <c r="B7678" t="s">
        <v>6066</v>
      </c>
      <c r="C7678" t="s">
        <v>6067</v>
      </c>
      <c r="D7678">
        <v>7</v>
      </c>
      <c r="E7678" s="7">
        <v>47696</v>
      </c>
    </row>
    <row r="7679" spans="2:5" hidden="1" x14ac:dyDescent="0.25">
      <c r="B7679" t="s">
        <v>6066</v>
      </c>
      <c r="C7679" t="s">
        <v>6067</v>
      </c>
      <c r="D7679">
        <v>0</v>
      </c>
      <c r="E7679" s="7">
        <v>47757</v>
      </c>
    </row>
    <row r="7680" spans="2:5" hidden="1" x14ac:dyDescent="0.25">
      <c r="B7680" t="s">
        <v>6066</v>
      </c>
      <c r="C7680" t="s">
        <v>6067</v>
      </c>
      <c r="D7680">
        <v>4040</v>
      </c>
      <c r="E7680" s="7">
        <v>47849</v>
      </c>
    </row>
    <row r="7681" spans="2:5" hidden="1" x14ac:dyDescent="0.25">
      <c r="B7681" t="s">
        <v>6066</v>
      </c>
      <c r="C7681" t="s">
        <v>6067</v>
      </c>
      <c r="D7681">
        <v>0</v>
      </c>
      <c r="E7681" s="7">
        <v>47849</v>
      </c>
    </row>
    <row r="7682" spans="2:5" hidden="1" x14ac:dyDescent="0.25">
      <c r="B7682" t="s">
        <v>6075</v>
      </c>
      <c r="C7682" t="s">
        <v>6076</v>
      </c>
      <c r="D7682">
        <v>0</v>
      </c>
      <c r="E7682" s="7">
        <v>47423</v>
      </c>
    </row>
    <row r="7683" spans="2:5" hidden="1" x14ac:dyDescent="0.25">
      <c r="B7683" t="s">
        <v>6075</v>
      </c>
      <c r="C7683" t="s">
        <v>6076</v>
      </c>
      <c r="D7683">
        <v>0</v>
      </c>
      <c r="E7683" s="7">
        <v>47453</v>
      </c>
    </row>
    <row r="7684" spans="2:5" hidden="1" x14ac:dyDescent="0.25">
      <c r="B7684" t="s">
        <v>6075</v>
      </c>
      <c r="C7684" t="s">
        <v>6076</v>
      </c>
      <c r="D7684">
        <v>0</v>
      </c>
      <c r="E7684" s="7">
        <v>47543</v>
      </c>
    </row>
    <row r="7685" spans="2:5" hidden="1" x14ac:dyDescent="0.25">
      <c r="B7685" t="s">
        <v>6075</v>
      </c>
      <c r="C7685" t="s">
        <v>6076</v>
      </c>
      <c r="D7685">
        <v>0</v>
      </c>
      <c r="E7685" s="7">
        <v>47635</v>
      </c>
    </row>
    <row r="7686" spans="2:5" hidden="1" x14ac:dyDescent="0.25">
      <c r="B7686" t="s">
        <v>6075</v>
      </c>
      <c r="C7686" t="s">
        <v>6076</v>
      </c>
      <c r="D7686">
        <v>12</v>
      </c>
      <c r="E7686" s="7">
        <v>47757</v>
      </c>
    </row>
    <row r="7687" spans="2:5" hidden="1" x14ac:dyDescent="0.25">
      <c r="B7687" t="s">
        <v>6075</v>
      </c>
      <c r="C7687" t="s">
        <v>6076</v>
      </c>
      <c r="D7687">
        <v>152</v>
      </c>
      <c r="E7687" s="7">
        <v>47757</v>
      </c>
    </row>
    <row r="7688" spans="2:5" hidden="1" x14ac:dyDescent="0.25">
      <c r="B7688" t="s">
        <v>6075</v>
      </c>
      <c r="C7688" t="s">
        <v>6076</v>
      </c>
      <c r="D7688">
        <v>200</v>
      </c>
      <c r="E7688" s="7">
        <v>47849</v>
      </c>
    </row>
    <row r="7689" spans="2:5" hidden="1" x14ac:dyDescent="0.25">
      <c r="B7689" t="s">
        <v>6075</v>
      </c>
      <c r="C7689" t="s">
        <v>6076</v>
      </c>
      <c r="D7689">
        <v>0</v>
      </c>
      <c r="E7689" s="7">
        <v>47453</v>
      </c>
    </row>
    <row r="7690" spans="2:5" hidden="1" x14ac:dyDescent="0.25">
      <c r="B7690" t="s">
        <v>6075</v>
      </c>
      <c r="C7690" t="s">
        <v>6076</v>
      </c>
      <c r="D7690">
        <v>0</v>
      </c>
      <c r="E7690" s="7">
        <v>47757</v>
      </c>
    </row>
    <row r="7691" spans="2:5" hidden="1" x14ac:dyDescent="0.25">
      <c r="B7691" t="s">
        <v>6084</v>
      </c>
      <c r="C7691" t="s">
        <v>6085</v>
      </c>
      <c r="D7691">
        <v>0</v>
      </c>
      <c r="E7691" s="7">
        <v>47119</v>
      </c>
    </row>
    <row r="7692" spans="2:5" hidden="1" x14ac:dyDescent="0.25">
      <c r="B7692" t="s">
        <v>6084</v>
      </c>
      <c r="C7692" t="s">
        <v>6085</v>
      </c>
      <c r="D7692">
        <v>0</v>
      </c>
      <c r="E7692" s="7">
        <v>47239</v>
      </c>
    </row>
    <row r="7693" spans="2:5" hidden="1" x14ac:dyDescent="0.25">
      <c r="B7693" t="s">
        <v>6084</v>
      </c>
      <c r="C7693" t="s">
        <v>6085</v>
      </c>
      <c r="D7693">
        <v>0</v>
      </c>
      <c r="E7693" s="7">
        <v>47239</v>
      </c>
    </row>
    <row r="7694" spans="2:5" hidden="1" x14ac:dyDescent="0.25">
      <c r="B7694" t="s">
        <v>6084</v>
      </c>
      <c r="C7694" t="s">
        <v>6085</v>
      </c>
      <c r="D7694">
        <v>0</v>
      </c>
      <c r="E7694" s="7">
        <v>47484</v>
      </c>
    </row>
    <row r="7695" spans="2:5" hidden="1" x14ac:dyDescent="0.25">
      <c r="B7695" t="s">
        <v>6084</v>
      </c>
      <c r="C7695" t="s">
        <v>6085</v>
      </c>
      <c r="D7695">
        <v>0</v>
      </c>
      <c r="E7695" s="7">
        <v>47484</v>
      </c>
    </row>
    <row r="7696" spans="2:5" hidden="1" x14ac:dyDescent="0.25">
      <c r="B7696" t="s">
        <v>6084</v>
      </c>
      <c r="C7696" t="s">
        <v>6085</v>
      </c>
      <c r="D7696">
        <v>0</v>
      </c>
      <c r="E7696" s="7">
        <v>47543</v>
      </c>
    </row>
    <row r="7697" spans="2:5" hidden="1" x14ac:dyDescent="0.25">
      <c r="B7697" t="s">
        <v>6084</v>
      </c>
      <c r="C7697" t="s">
        <v>6085</v>
      </c>
      <c r="D7697">
        <v>0</v>
      </c>
      <c r="E7697" s="7">
        <v>47543</v>
      </c>
    </row>
    <row r="7698" spans="2:5" hidden="1" x14ac:dyDescent="0.25">
      <c r="B7698" t="s">
        <v>6084</v>
      </c>
      <c r="C7698" t="s">
        <v>6085</v>
      </c>
      <c r="D7698">
        <v>0</v>
      </c>
      <c r="E7698" s="7">
        <v>47604</v>
      </c>
    </row>
    <row r="7699" spans="2:5" hidden="1" x14ac:dyDescent="0.25">
      <c r="B7699" t="s">
        <v>6084</v>
      </c>
      <c r="C7699" t="s">
        <v>6085</v>
      </c>
      <c r="D7699">
        <v>0</v>
      </c>
      <c r="E7699" s="7">
        <v>47635</v>
      </c>
    </row>
    <row r="7700" spans="2:5" hidden="1" x14ac:dyDescent="0.25">
      <c r="B7700" t="s">
        <v>6084</v>
      </c>
      <c r="C7700" t="s">
        <v>6085</v>
      </c>
      <c r="D7700">
        <v>0</v>
      </c>
      <c r="E7700" s="7">
        <v>47757</v>
      </c>
    </row>
    <row r="7701" spans="2:5" hidden="1" x14ac:dyDescent="0.25">
      <c r="B7701" t="s">
        <v>6084</v>
      </c>
      <c r="C7701" t="s">
        <v>6085</v>
      </c>
      <c r="D7701">
        <v>0</v>
      </c>
      <c r="E7701" s="7">
        <v>47849</v>
      </c>
    </row>
    <row r="7702" spans="2:5" hidden="1" x14ac:dyDescent="0.25">
      <c r="B7702" t="s">
        <v>6091</v>
      </c>
      <c r="C7702" t="s">
        <v>6092</v>
      </c>
      <c r="D7702">
        <v>0</v>
      </c>
      <c r="E7702" s="7">
        <v>47239</v>
      </c>
    </row>
    <row r="7703" spans="2:5" hidden="1" x14ac:dyDescent="0.25">
      <c r="B7703" t="s">
        <v>6091</v>
      </c>
      <c r="C7703" t="s">
        <v>6092</v>
      </c>
      <c r="D7703">
        <v>0</v>
      </c>
      <c r="E7703" s="7">
        <v>47119</v>
      </c>
    </row>
    <row r="7704" spans="2:5" hidden="1" x14ac:dyDescent="0.25">
      <c r="B7704" t="s">
        <v>6094</v>
      </c>
      <c r="C7704" t="s">
        <v>6095</v>
      </c>
      <c r="D7704">
        <v>0</v>
      </c>
      <c r="E7704" s="7">
        <v>46966</v>
      </c>
    </row>
    <row r="7705" spans="2:5" hidden="1" x14ac:dyDescent="0.25">
      <c r="B7705" t="s">
        <v>6094</v>
      </c>
      <c r="C7705" t="s">
        <v>6095</v>
      </c>
      <c r="D7705">
        <v>0</v>
      </c>
      <c r="E7705" s="7">
        <v>46966</v>
      </c>
    </row>
    <row r="7706" spans="2:5" hidden="1" x14ac:dyDescent="0.25">
      <c r="B7706" t="s">
        <v>6094</v>
      </c>
      <c r="C7706" t="s">
        <v>6095</v>
      </c>
      <c r="D7706">
        <v>0</v>
      </c>
      <c r="E7706" s="7">
        <v>46966</v>
      </c>
    </row>
    <row r="7707" spans="2:5" hidden="1" x14ac:dyDescent="0.25">
      <c r="B7707" t="s">
        <v>6097</v>
      </c>
      <c r="C7707" t="s">
        <v>6098</v>
      </c>
      <c r="D7707">
        <v>0</v>
      </c>
      <c r="E7707" s="7">
        <v>47088</v>
      </c>
    </row>
    <row r="7708" spans="2:5" hidden="1" x14ac:dyDescent="0.25">
      <c r="B7708" t="s">
        <v>6097</v>
      </c>
      <c r="C7708" t="s">
        <v>6098</v>
      </c>
      <c r="D7708">
        <v>0</v>
      </c>
      <c r="E7708" s="7">
        <v>47515</v>
      </c>
    </row>
    <row r="7709" spans="2:5" hidden="1" x14ac:dyDescent="0.25">
      <c r="B7709" t="s">
        <v>6097</v>
      </c>
      <c r="C7709" t="s">
        <v>6098</v>
      </c>
      <c r="D7709">
        <v>0</v>
      </c>
      <c r="E7709" s="7">
        <v>47543</v>
      </c>
    </row>
    <row r="7710" spans="2:5" hidden="1" x14ac:dyDescent="0.25">
      <c r="B7710" t="s">
        <v>6097</v>
      </c>
      <c r="C7710" t="s">
        <v>6098</v>
      </c>
      <c r="D7710">
        <v>0</v>
      </c>
      <c r="E7710" s="7">
        <v>47543</v>
      </c>
    </row>
    <row r="7711" spans="2:5" hidden="1" x14ac:dyDescent="0.25">
      <c r="B7711" t="s">
        <v>6097</v>
      </c>
      <c r="C7711" t="s">
        <v>6098</v>
      </c>
      <c r="D7711">
        <v>0</v>
      </c>
      <c r="E7711" s="7">
        <v>47727</v>
      </c>
    </row>
    <row r="7712" spans="2:5" hidden="1" x14ac:dyDescent="0.25">
      <c r="B7712" t="s">
        <v>6097</v>
      </c>
      <c r="C7712" t="s">
        <v>6098</v>
      </c>
      <c r="D7712">
        <v>0</v>
      </c>
      <c r="E7712" s="7">
        <v>47757</v>
      </c>
    </row>
    <row r="7713" spans="2:5" hidden="1" x14ac:dyDescent="0.25">
      <c r="B7713" t="s">
        <v>6097</v>
      </c>
      <c r="C7713" t="s">
        <v>6098</v>
      </c>
      <c r="D7713">
        <v>0</v>
      </c>
      <c r="E7713" s="7">
        <v>47757</v>
      </c>
    </row>
    <row r="7714" spans="2:5" hidden="1" x14ac:dyDescent="0.25">
      <c r="B7714" t="s">
        <v>6097</v>
      </c>
      <c r="C7714" t="s">
        <v>6098</v>
      </c>
      <c r="D7714">
        <v>0</v>
      </c>
      <c r="E7714" s="7">
        <v>47757</v>
      </c>
    </row>
    <row r="7715" spans="2:5" hidden="1" x14ac:dyDescent="0.25">
      <c r="B7715" t="s">
        <v>6097</v>
      </c>
      <c r="C7715" t="s">
        <v>6098</v>
      </c>
      <c r="D7715">
        <v>0</v>
      </c>
      <c r="E7715" s="7">
        <v>47027</v>
      </c>
    </row>
    <row r="7716" spans="2:5" hidden="1" x14ac:dyDescent="0.25">
      <c r="B7716" t="s">
        <v>6097</v>
      </c>
      <c r="C7716" t="s">
        <v>6098</v>
      </c>
      <c r="D7716">
        <v>0</v>
      </c>
      <c r="E7716" s="7">
        <v>47088</v>
      </c>
    </row>
    <row r="7717" spans="2:5" hidden="1" x14ac:dyDescent="0.25">
      <c r="B7717" t="s">
        <v>6097</v>
      </c>
      <c r="C7717" t="s">
        <v>6098</v>
      </c>
      <c r="D7717">
        <v>0</v>
      </c>
      <c r="E7717" s="7">
        <v>47515</v>
      </c>
    </row>
    <row r="7718" spans="2:5" hidden="1" x14ac:dyDescent="0.25">
      <c r="B7718" t="s">
        <v>6109</v>
      </c>
      <c r="C7718" t="s">
        <v>6110</v>
      </c>
      <c r="D7718">
        <v>0</v>
      </c>
      <c r="E7718" s="7" t="s">
        <v>30</v>
      </c>
    </row>
    <row r="7719" spans="2:5" hidden="1" x14ac:dyDescent="0.25">
      <c r="B7719" t="s">
        <v>6109</v>
      </c>
      <c r="C7719" t="s">
        <v>6110</v>
      </c>
      <c r="D7719">
        <v>340</v>
      </c>
      <c r="E7719" s="7">
        <v>47058</v>
      </c>
    </row>
    <row r="7720" spans="2:5" hidden="1" x14ac:dyDescent="0.25">
      <c r="B7720" t="s">
        <v>6109</v>
      </c>
      <c r="C7720" t="s">
        <v>6110</v>
      </c>
      <c r="D7720">
        <v>60</v>
      </c>
      <c r="E7720" s="7">
        <v>47088</v>
      </c>
    </row>
    <row r="7721" spans="2:5" hidden="1" x14ac:dyDescent="0.25">
      <c r="B7721" t="s">
        <v>6109</v>
      </c>
      <c r="C7721" t="s">
        <v>6110</v>
      </c>
      <c r="D7721">
        <v>18</v>
      </c>
      <c r="E7721" s="7">
        <v>46753</v>
      </c>
    </row>
    <row r="7722" spans="2:5" hidden="1" x14ac:dyDescent="0.25">
      <c r="B7722" t="s">
        <v>6109</v>
      </c>
      <c r="C7722" t="s">
        <v>6110</v>
      </c>
      <c r="D7722">
        <v>0</v>
      </c>
      <c r="E7722" s="7">
        <v>46753</v>
      </c>
    </row>
    <row r="7723" spans="2:5" hidden="1" x14ac:dyDescent="0.25">
      <c r="B7723" t="s">
        <v>6113</v>
      </c>
      <c r="C7723" t="s">
        <v>6114</v>
      </c>
      <c r="D7723">
        <v>0</v>
      </c>
      <c r="E7723" s="7">
        <v>47939</v>
      </c>
    </row>
    <row r="7724" spans="2:5" hidden="1" x14ac:dyDescent="0.25">
      <c r="B7724" t="s">
        <v>6113</v>
      </c>
      <c r="C7724" t="s">
        <v>6114</v>
      </c>
      <c r="D7724">
        <v>0</v>
      </c>
      <c r="E7724" s="7">
        <v>47392</v>
      </c>
    </row>
    <row r="7725" spans="2:5" hidden="1" x14ac:dyDescent="0.25">
      <c r="B7725" t="s">
        <v>6113</v>
      </c>
      <c r="C7725" t="s">
        <v>6114</v>
      </c>
      <c r="D7725">
        <v>0</v>
      </c>
      <c r="E7725" s="7">
        <v>47939</v>
      </c>
    </row>
    <row r="7726" spans="2:5" hidden="1" x14ac:dyDescent="0.25">
      <c r="B7726" t="s">
        <v>6118</v>
      </c>
      <c r="C7726" t="s">
        <v>6119</v>
      </c>
      <c r="D7726">
        <v>0</v>
      </c>
      <c r="E7726" s="7">
        <v>46143</v>
      </c>
    </row>
    <row r="7727" spans="2:5" hidden="1" x14ac:dyDescent="0.25">
      <c r="B7727" t="s">
        <v>6118</v>
      </c>
      <c r="C7727" t="s">
        <v>6119</v>
      </c>
      <c r="D7727">
        <v>0</v>
      </c>
      <c r="E7727" s="7" t="s">
        <v>30</v>
      </c>
    </row>
    <row r="7728" spans="2:5" hidden="1" x14ac:dyDescent="0.25">
      <c r="B7728" t="s">
        <v>6118</v>
      </c>
      <c r="C7728" t="s">
        <v>6119</v>
      </c>
      <c r="D7728">
        <v>0</v>
      </c>
      <c r="E7728" s="7">
        <v>47392</v>
      </c>
    </row>
    <row r="7729" spans="2:5" hidden="1" x14ac:dyDescent="0.25">
      <c r="B7729" t="s">
        <v>6118</v>
      </c>
      <c r="C7729" t="s">
        <v>6119</v>
      </c>
      <c r="D7729">
        <v>0</v>
      </c>
      <c r="E7729" s="7">
        <v>46143</v>
      </c>
    </row>
    <row r="7730" spans="2:5" hidden="1" x14ac:dyDescent="0.25">
      <c r="B7730" t="s">
        <v>6118</v>
      </c>
      <c r="C7730" t="s">
        <v>6119</v>
      </c>
      <c r="D7730">
        <v>0</v>
      </c>
      <c r="E7730" s="7">
        <v>47818</v>
      </c>
    </row>
    <row r="7731" spans="2:5" hidden="1" x14ac:dyDescent="0.25">
      <c r="B7731" t="s">
        <v>6118</v>
      </c>
      <c r="C7731" t="s">
        <v>6119</v>
      </c>
      <c r="D7731">
        <v>0</v>
      </c>
      <c r="E7731" s="7">
        <v>47818</v>
      </c>
    </row>
    <row r="7732" spans="2:5" hidden="1" x14ac:dyDescent="0.25">
      <c r="B7732" t="s">
        <v>6123</v>
      </c>
      <c r="C7732" t="s">
        <v>6124</v>
      </c>
      <c r="D7732">
        <v>0</v>
      </c>
      <c r="E7732" s="7">
        <v>47423</v>
      </c>
    </row>
    <row r="7733" spans="2:5" hidden="1" x14ac:dyDescent="0.25">
      <c r="B7733" t="s">
        <v>6126</v>
      </c>
      <c r="C7733" t="s">
        <v>13875</v>
      </c>
      <c r="D7733">
        <v>9</v>
      </c>
      <c r="E7733" s="7">
        <v>46966</v>
      </c>
    </row>
    <row r="7734" spans="2:5" hidden="1" x14ac:dyDescent="0.25">
      <c r="B7734" t="s">
        <v>6126</v>
      </c>
      <c r="C7734" t="s">
        <v>13875</v>
      </c>
      <c r="D7734">
        <v>40</v>
      </c>
      <c r="E7734" s="7">
        <v>47119</v>
      </c>
    </row>
    <row r="7735" spans="2:5" hidden="1" x14ac:dyDescent="0.25">
      <c r="B7735" t="s">
        <v>6129</v>
      </c>
      <c r="C7735" t="s">
        <v>13876</v>
      </c>
      <c r="D7735">
        <v>0</v>
      </c>
      <c r="E7735" s="7">
        <v>47058</v>
      </c>
    </row>
    <row r="7736" spans="2:5" hidden="1" x14ac:dyDescent="0.25">
      <c r="B7736" t="s">
        <v>6129</v>
      </c>
      <c r="C7736" t="s">
        <v>13876</v>
      </c>
      <c r="D7736">
        <v>0</v>
      </c>
      <c r="E7736" s="7">
        <v>47150</v>
      </c>
    </row>
    <row r="7737" spans="2:5" hidden="1" x14ac:dyDescent="0.25">
      <c r="B7737" t="s">
        <v>6131</v>
      </c>
      <c r="C7737" t="s">
        <v>13877</v>
      </c>
      <c r="D7737">
        <v>0</v>
      </c>
      <c r="E7737" s="7">
        <v>47300</v>
      </c>
    </row>
    <row r="7738" spans="2:5" hidden="1" x14ac:dyDescent="0.25">
      <c r="B7738" t="s">
        <v>6131</v>
      </c>
      <c r="C7738" t="s">
        <v>13877</v>
      </c>
      <c r="D7738">
        <v>0</v>
      </c>
      <c r="E7738" s="7">
        <v>47484</v>
      </c>
    </row>
    <row r="7739" spans="2:5" hidden="1" x14ac:dyDescent="0.25">
      <c r="B7739" t="s">
        <v>6131</v>
      </c>
      <c r="C7739" t="s">
        <v>13877</v>
      </c>
      <c r="D7739">
        <v>0</v>
      </c>
      <c r="E7739" s="7">
        <v>47515</v>
      </c>
    </row>
    <row r="7740" spans="2:5" hidden="1" x14ac:dyDescent="0.25">
      <c r="B7740" t="s">
        <v>6131</v>
      </c>
      <c r="C7740" t="s">
        <v>13877</v>
      </c>
      <c r="D7740">
        <v>0</v>
      </c>
      <c r="E7740" s="7">
        <v>47543</v>
      </c>
    </row>
    <row r="7741" spans="2:5" hidden="1" x14ac:dyDescent="0.25">
      <c r="B7741" t="s">
        <v>6131</v>
      </c>
      <c r="C7741" t="s">
        <v>13877</v>
      </c>
      <c r="D7741">
        <v>0</v>
      </c>
      <c r="E7741" s="7">
        <v>47574</v>
      </c>
    </row>
    <row r="7742" spans="2:5" hidden="1" x14ac:dyDescent="0.25">
      <c r="B7742" t="s">
        <v>6131</v>
      </c>
      <c r="C7742" t="s">
        <v>13877</v>
      </c>
      <c r="D7742">
        <v>0</v>
      </c>
      <c r="E7742" s="7">
        <v>47604</v>
      </c>
    </row>
    <row r="7743" spans="2:5" hidden="1" x14ac:dyDescent="0.25">
      <c r="B7743" t="s">
        <v>6131</v>
      </c>
      <c r="C7743" t="s">
        <v>13877</v>
      </c>
      <c r="D7743">
        <v>0</v>
      </c>
      <c r="E7743" s="7">
        <v>47635</v>
      </c>
    </row>
    <row r="7744" spans="2:5" hidden="1" x14ac:dyDescent="0.25">
      <c r="B7744" t="s">
        <v>6131</v>
      </c>
      <c r="C7744" t="s">
        <v>13877</v>
      </c>
      <c r="D7744">
        <v>0</v>
      </c>
      <c r="E7744" s="7">
        <v>47665</v>
      </c>
    </row>
    <row r="7745" spans="2:5" hidden="1" x14ac:dyDescent="0.25">
      <c r="B7745" t="s">
        <v>6131</v>
      </c>
      <c r="C7745" t="s">
        <v>13877</v>
      </c>
      <c r="D7745">
        <v>0</v>
      </c>
      <c r="E7745" s="7">
        <v>47727</v>
      </c>
    </row>
    <row r="7746" spans="2:5" hidden="1" x14ac:dyDescent="0.25">
      <c r="B7746" t="s">
        <v>6131</v>
      </c>
      <c r="C7746" t="s">
        <v>13877</v>
      </c>
      <c r="D7746">
        <v>0</v>
      </c>
      <c r="E7746" s="7">
        <v>47757</v>
      </c>
    </row>
    <row r="7747" spans="2:5" hidden="1" x14ac:dyDescent="0.25">
      <c r="B7747" t="s">
        <v>6131</v>
      </c>
      <c r="C7747" t="s">
        <v>13877</v>
      </c>
      <c r="D7747">
        <v>0</v>
      </c>
      <c r="E7747" s="7">
        <v>47788</v>
      </c>
    </row>
    <row r="7748" spans="2:5" hidden="1" x14ac:dyDescent="0.25">
      <c r="B7748" t="s">
        <v>6131</v>
      </c>
      <c r="C7748" t="s">
        <v>13877</v>
      </c>
      <c r="D7748">
        <v>0</v>
      </c>
      <c r="E7748" s="7">
        <v>47788</v>
      </c>
    </row>
    <row r="7749" spans="2:5" hidden="1" x14ac:dyDescent="0.25">
      <c r="B7749" t="s">
        <v>6131</v>
      </c>
      <c r="C7749" t="s">
        <v>13877</v>
      </c>
      <c r="D7749">
        <v>0</v>
      </c>
      <c r="E7749" s="7">
        <v>47818</v>
      </c>
    </row>
    <row r="7750" spans="2:5" hidden="1" x14ac:dyDescent="0.25">
      <c r="B7750" t="s">
        <v>6131</v>
      </c>
      <c r="C7750" t="s">
        <v>13877</v>
      </c>
      <c r="D7750">
        <v>0</v>
      </c>
      <c r="E7750" s="7">
        <v>47849</v>
      </c>
    </row>
    <row r="7751" spans="2:5" hidden="1" x14ac:dyDescent="0.25">
      <c r="B7751" t="s">
        <v>6131</v>
      </c>
      <c r="C7751" t="s">
        <v>13877</v>
      </c>
      <c r="D7751">
        <v>1</v>
      </c>
      <c r="E7751" s="7">
        <v>47880</v>
      </c>
    </row>
    <row r="7752" spans="2:5" hidden="1" x14ac:dyDescent="0.25">
      <c r="B7752" t="s">
        <v>6131</v>
      </c>
      <c r="C7752" t="s">
        <v>13877</v>
      </c>
      <c r="D7752">
        <v>0</v>
      </c>
      <c r="E7752" s="7">
        <v>47908</v>
      </c>
    </row>
    <row r="7753" spans="2:5" hidden="1" x14ac:dyDescent="0.25">
      <c r="B7753" t="s">
        <v>6131</v>
      </c>
      <c r="C7753" t="s">
        <v>13877</v>
      </c>
      <c r="D7753">
        <v>0</v>
      </c>
      <c r="E7753" s="7">
        <v>47939</v>
      </c>
    </row>
    <row r="7754" spans="2:5" hidden="1" x14ac:dyDescent="0.25">
      <c r="B7754" t="s">
        <v>6131</v>
      </c>
      <c r="C7754" t="s">
        <v>13877</v>
      </c>
      <c r="D7754">
        <v>0</v>
      </c>
      <c r="E7754" s="7">
        <v>47696</v>
      </c>
    </row>
    <row r="7755" spans="2:5" hidden="1" x14ac:dyDescent="0.25">
      <c r="B7755" t="s">
        <v>6131</v>
      </c>
      <c r="C7755" t="s">
        <v>13877</v>
      </c>
      <c r="D7755">
        <v>0</v>
      </c>
      <c r="E7755" s="7">
        <v>47727</v>
      </c>
    </row>
    <row r="7756" spans="2:5" hidden="1" x14ac:dyDescent="0.25">
      <c r="B7756" t="s">
        <v>6131</v>
      </c>
      <c r="C7756" t="s">
        <v>13877</v>
      </c>
      <c r="D7756">
        <v>12800</v>
      </c>
      <c r="E7756" s="7">
        <v>48000</v>
      </c>
    </row>
    <row r="7757" spans="2:5" hidden="1" x14ac:dyDescent="0.25">
      <c r="B7757" t="s">
        <v>6131</v>
      </c>
      <c r="C7757" t="s">
        <v>13877</v>
      </c>
      <c r="D7757">
        <v>0</v>
      </c>
      <c r="E7757" s="7">
        <v>47818</v>
      </c>
    </row>
    <row r="7758" spans="2:5" hidden="1" x14ac:dyDescent="0.25">
      <c r="B7758" t="s">
        <v>6131</v>
      </c>
      <c r="C7758" t="s">
        <v>13877</v>
      </c>
      <c r="D7758">
        <v>4860</v>
      </c>
      <c r="E7758" s="7">
        <v>48000</v>
      </c>
    </row>
    <row r="7759" spans="2:5" hidden="1" x14ac:dyDescent="0.25">
      <c r="B7759" t="s">
        <v>6131</v>
      </c>
      <c r="C7759" t="s">
        <v>13877</v>
      </c>
      <c r="D7759">
        <v>0</v>
      </c>
      <c r="E7759" s="7">
        <v>47604</v>
      </c>
    </row>
    <row r="7760" spans="2:5" hidden="1" x14ac:dyDescent="0.25">
      <c r="B7760" t="s">
        <v>6131</v>
      </c>
      <c r="C7760" t="s">
        <v>13877</v>
      </c>
      <c r="D7760">
        <v>0</v>
      </c>
      <c r="E7760" s="7">
        <v>47788</v>
      </c>
    </row>
    <row r="7761" spans="2:5" hidden="1" x14ac:dyDescent="0.25">
      <c r="B7761" t="s">
        <v>6131</v>
      </c>
      <c r="C7761" t="s">
        <v>13877</v>
      </c>
      <c r="D7761">
        <v>0</v>
      </c>
      <c r="E7761" s="7">
        <v>47818</v>
      </c>
    </row>
    <row r="7762" spans="2:5" hidden="1" x14ac:dyDescent="0.25">
      <c r="B7762" t="s">
        <v>6131</v>
      </c>
      <c r="C7762" t="s">
        <v>13877</v>
      </c>
      <c r="D7762">
        <v>0</v>
      </c>
      <c r="E7762" s="7">
        <v>47908</v>
      </c>
    </row>
    <row r="7763" spans="2:5" hidden="1" x14ac:dyDescent="0.25">
      <c r="B7763" t="s">
        <v>6131</v>
      </c>
      <c r="C7763" t="s">
        <v>13877</v>
      </c>
      <c r="D7763">
        <v>0</v>
      </c>
      <c r="E7763" s="7">
        <v>47484</v>
      </c>
    </row>
    <row r="7764" spans="2:5" hidden="1" x14ac:dyDescent="0.25">
      <c r="B7764" t="s">
        <v>6131</v>
      </c>
      <c r="C7764" t="s">
        <v>13877</v>
      </c>
      <c r="D7764">
        <v>0</v>
      </c>
      <c r="E7764" s="7">
        <v>47515</v>
      </c>
    </row>
    <row r="7765" spans="2:5" hidden="1" x14ac:dyDescent="0.25">
      <c r="B7765" t="s">
        <v>6131</v>
      </c>
      <c r="C7765" t="s">
        <v>13877</v>
      </c>
      <c r="D7765">
        <v>0</v>
      </c>
      <c r="E7765" s="7">
        <v>47604</v>
      </c>
    </row>
    <row r="7766" spans="2:5" hidden="1" x14ac:dyDescent="0.25">
      <c r="B7766" t="s">
        <v>6131</v>
      </c>
      <c r="C7766" t="s">
        <v>13877</v>
      </c>
      <c r="D7766">
        <v>0</v>
      </c>
      <c r="E7766" s="7">
        <v>47635</v>
      </c>
    </row>
    <row r="7767" spans="2:5" hidden="1" x14ac:dyDescent="0.25">
      <c r="B7767" t="s">
        <v>6131</v>
      </c>
      <c r="C7767" t="s">
        <v>13877</v>
      </c>
      <c r="D7767">
        <v>0</v>
      </c>
      <c r="E7767" s="7">
        <v>47665</v>
      </c>
    </row>
    <row r="7768" spans="2:5" hidden="1" x14ac:dyDescent="0.25">
      <c r="B7768" t="s">
        <v>6131</v>
      </c>
      <c r="C7768" t="s">
        <v>13877</v>
      </c>
      <c r="D7768">
        <v>0</v>
      </c>
      <c r="E7768" s="7">
        <v>47788</v>
      </c>
    </row>
    <row r="7769" spans="2:5" hidden="1" x14ac:dyDescent="0.25">
      <c r="B7769" t="s">
        <v>6131</v>
      </c>
      <c r="C7769" t="s">
        <v>13877</v>
      </c>
      <c r="D7769">
        <v>0</v>
      </c>
      <c r="E7769" s="7">
        <v>47818</v>
      </c>
    </row>
    <row r="7770" spans="2:5" hidden="1" x14ac:dyDescent="0.25">
      <c r="B7770" t="s">
        <v>6131</v>
      </c>
      <c r="C7770" t="s">
        <v>13877</v>
      </c>
      <c r="D7770">
        <v>0</v>
      </c>
      <c r="E7770" s="7">
        <v>47849</v>
      </c>
    </row>
    <row r="7771" spans="2:5" hidden="1" x14ac:dyDescent="0.25">
      <c r="B7771" t="s">
        <v>6131</v>
      </c>
      <c r="C7771" t="s">
        <v>13877</v>
      </c>
      <c r="D7771">
        <v>0</v>
      </c>
      <c r="E7771" s="7">
        <v>47880</v>
      </c>
    </row>
    <row r="7772" spans="2:5" hidden="1" x14ac:dyDescent="0.25">
      <c r="B7772" t="s">
        <v>6131</v>
      </c>
      <c r="C7772" t="s">
        <v>13877</v>
      </c>
      <c r="D7772">
        <v>0</v>
      </c>
      <c r="E7772" s="7">
        <v>47939</v>
      </c>
    </row>
    <row r="7773" spans="2:5" hidden="1" x14ac:dyDescent="0.25">
      <c r="B7773" t="s">
        <v>6131</v>
      </c>
      <c r="C7773" t="s">
        <v>13877</v>
      </c>
      <c r="D7773">
        <v>0</v>
      </c>
      <c r="E7773" s="7">
        <v>47727</v>
      </c>
    </row>
    <row r="7774" spans="2:5" hidden="1" x14ac:dyDescent="0.25">
      <c r="B7774" t="s">
        <v>6135</v>
      </c>
      <c r="C7774" t="s">
        <v>6136</v>
      </c>
      <c r="D7774">
        <v>0</v>
      </c>
      <c r="E7774" s="7">
        <v>46722</v>
      </c>
    </row>
    <row r="7775" spans="2:5" hidden="1" x14ac:dyDescent="0.25">
      <c r="B7775" t="s">
        <v>6135</v>
      </c>
      <c r="C7775" t="s">
        <v>6136</v>
      </c>
      <c r="D7775">
        <v>0</v>
      </c>
      <c r="E7775" s="7">
        <v>47331</v>
      </c>
    </row>
    <row r="7776" spans="2:5" hidden="1" x14ac:dyDescent="0.25">
      <c r="B7776" t="s">
        <v>6135</v>
      </c>
      <c r="C7776" t="s">
        <v>6136</v>
      </c>
      <c r="D7776">
        <v>0</v>
      </c>
      <c r="E7776" s="7">
        <v>47604</v>
      </c>
    </row>
    <row r="7777" spans="2:5" hidden="1" x14ac:dyDescent="0.25">
      <c r="B7777" t="s">
        <v>6135</v>
      </c>
      <c r="C7777" t="s">
        <v>6136</v>
      </c>
      <c r="D7777">
        <v>0</v>
      </c>
      <c r="E7777" s="7">
        <v>47696</v>
      </c>
    </row>
    <row r="7778" spans="2:5" hidden="1" x14ac:dyDescent="0.25">
      <c r="B7778" t="s">
        <v>6135</v>
      </c>
      <c r="C7778" t="s">
        <v>6136</v>
      </c>
      <c r="D7778">
        <v>5</v>
      </c>
      <c r="E7778" s="7">
        <v>47727</v>
      </c>
    </row>
    <row r="7779" spans="2:5" hidden="1" x14ac:dyDescent="0.25">
      <c r="B7779" t="s">
        <v>6135</v>
      </c>
      <c r="C7779" t="s">
        <v>6136</v>
      </c>
      <c r="D7779">
        <v>0</v>
      </c>
      <c r="E7779" s="7">
        <v>47880</v>
      </c>
    </row>
    <row r="7780" spans="2:5" hidden="1" x14ac:dyDescent="0.25">
      <c r="B7780" t="s">
        <v>6135</v>
      </c>
      <c r="C7780" t="s">
        <v>6136</v>
      </c>
      <c r="D7780">
        <v>105</v>
      </c>
      <c r="E7780" s="7">
        <v>47908</v>
      </c>
    </row>
    <row r="7781" spans="2:5" hidden="1" x14ac:dyDescent="0.25">
      <c r="B7781" t="s">
        <v>6138</v>
      </c>
      <c r="C7781" t="s">
        <v>6139</v>
      </c>
      <c r="D7781">
        <v>190</v>
      </c>
      <c r="E7781" s="7">
        <v>47880</v>
      </c>
    </row>
    <row r="7782" spans="2:5" hidden="1" x14ac:dyDescent="0.25">
      <c r="B7782" t="s">
        <v>6141</v>
      </c>
      <c r="C7782" t="s">
        <v>6142</v>
      </c>
      <c r="D7782">
        <v>315</v>
      </c>
      <c r="E7782" s="7">
        <v>47880</v>
      </c>
    </row>
    <row r="7783" spans="2:5" hidden="1" x14ac:dyDescent="0.25">
      <c r="B7783" t="s">
        <v>6143</v>
      </c>
      <c r="C7783" t="s">
        <v>6144</v>
      </c>
      <c r="D7783">
        <v>4630</v>
      </c>
      <c r="E7783" s="7">
        <v>47239</v>
      </c>
    </row>
    <row r="7784" spans="2:5" hidden="1" x14ac:dyDescent="0.25">
      <c r="B7784" t="s">
        <v>6143</v>
      </c>
      <c r="C7784" t="s">
        <v>6144</v>
      </c>
      <c r="D7784">
        <v>0</v>
      </c>
      <c r="E7784" s="7">
        <v>47209</v>
      </c>
    </row>
    <row r="7785" spans="2:5" hidden="1" x14ac:dyDescent="0.25">
      <c r="B7785" t="s">
        <v>6143</v>
      </c>
      <c r="C7785" t="s">
        <v>6144</v>
      </c>
      <c r="D7785">
        <v>0</v>
      </c>
      <c r="E7785" s="7">
        <v>47209</v>
      </c>
    </row>
    <row r="7786" spans="2:5" hidden="1" x14ac:dyDescent="0.25">
      <c r="B7786" t="s">
        <v>6143</v>
      </c>
      <c r="C7786" t="s">
        <v>6144</v>
      </c>
      <c r="D7786">
        <v>370</v>
      </c>
      <c r="E7786" s="7">
        <v>47239</v>
      </c>
    </row>
    <row r="7787" spans="2:5" hidden="1" x14ac:dyDescent="0.25">
      <c r="B7787" t="s">
        <v>6143</v>
      </c>
      <c r="C7787" t="s">
        <v>6144</v>
      </c>
      <c r="D7787">
        <v>0</v>
      </c>
      <c r="E7787" s="7">
        <v>47239</v>
      </c>
    </row>
    <row r="7788" spans="2:5" hidden="1" x14ac:dyDescent="0.25">
      <c r="B7788" t="s">
        <v>6143</v>
      </c>
      <c r="C7788" t="s">
        <v>6144</v>
      </c>
      <c r="D7788">
        <v>5000</v>
      </c>
      <c r="E7788" s="7">
        <v>47239</v>
      </c>
    </row>
    <row r="7789" spans="2:5" hidden="1" x14ac:dyDescent="0.25">
      <c r="B7789" t="s">
        <v>6143</v>
      </c>
      <c r="C7789" t="s">
        <v>6144</v>
      </c>
      <c r="D7789">
        <v>10</v>
      </c>
      <c r="E7789" s="7">
        <v>47239</v>
      </c>
    </row>
    <row r="7790" spans="2:5" hidden="1" x14ac:dyDescent="0.25">
      <c r="B7790" t="s">
        <v>6143</v>
      </c>
      <c r="C7790" t="s">
        <v>6144</v>
      </c>
      <c r="D7790">
        <v>0</v>
      </c>
      <c r="E7790" s="7">
        <v>47178</v>
      </c>
    </row>
    <row r="7791" spans="2:5" hidden="1" x14ac:dyDescent="0.25">
      <c r="B7791" t="s">
        <v>6143</v>
      </c>
      <c r="C7791" t="s">
        <v>6144</v>
      </c>
      <c r="D7791">
        <v>0</v>
      </c>
      <c r="E7791" s="7">
        <v>47178</v>
      </c>
    </row>
    <row r="7792" spans="2:5" hidden="1" x14ac:dyDescent="0.25">
      <c r="B7792" t="s">
        <v>6143</v>
      </c>
      <c r="C7792" t="s">
        <v>6144</v>
      </c>
      <c r="D7792">
        <v>0</v>
      </c>
      <c r="E7792" s="7">
        <v>47209</v>
      </c>
    </row>
    <row r="7793" spans="2:5" hidden="1" x14ac:dyDescent="0.25">
      <c r="B7793" t="s">
        <v>6143</v>
      </c>
      <c r="C7793" t="s">
        <v>6144</v>
      </c>
      <c r="D7793">
        <v>5140</v>
      </c>
      <c r="E7793" s="7">
        <v>47239</v>
      </c>
    </row>
    <row r="7794" spans="2:5" hidden="1" x14ac:dyDescent="0.25">
      <c r="B7794" t="s">
        <v>6143</v>
      </c>
      <c r="C7794" t="s">
        <v>6144</v>
      </c>
      <c r="D7794">
        <v>0</v>
      </c>
      <c r="E7794" s="7">
        <v>47209</v>
      </c>
    </row>
    <row r="7795" spans="2:5" hidden="1" x14ac:dyDescent="0.25">
      <c r="B7795" t="s">
        <v>6143</v>
      </c>
      <c r="C7795" t="s">
        <v>6144</v>
      </c>
      <c r="D7795">
        <v>0</v>
      </c>
      <c r="E7795" s="7">
        <v>46813</v>
      </c>
    </row>
    <row r="7796" spans="2:5" hidden="1" x14ac:dyDescent="0.25">
      <c r="B7796" t="s">
        <v>6143</v>
      </c>
      <c r="C7796" t="s">
        <v>6144</v>
      </c>
      <c r="D7796">
        <v>0</v>
      </c>
      <c r="E7796" s="7">
        <v>46813</v>
      </c>
    </row>
    <row r="7797" spans="2:5" hidden="1" x14ac:dyDescent="0.25">
      <c r="B7797" t="s">
        <v>6143</v>
      </c>
      <c r="C7797" t="s">
        <v>6144</v>
      </c>
      <c r="D7797">
        <v>0</v>
      </c>
      <c r="E7797" s="7">
        <v>46844</v>
      </c>
    </row>
    <row r="7798" spans="2:5" hidden="1" x14ac:dyDescent="0.25">
      <c r="B7798" t="s">
        <v>6143</v>
      </c>
      <c r="C7798" t="s">
        <v>6144</v>
      </c>
      <c r="D7798">
        <v>0</v>
      </c>
      <c r="E7798" s="7">
        <v>46844</v>
      </c>
    </row>
    <row r="7799" spans="2:5" hidden="1" x14ac:dyDescent="0.25">
      <c r="B7799" t="s">
        <v>6143</v>
      </c>
      <c r="C7799" t="s">
        <v>6144</v>
      </c>
      <c r="D7799">
        <v>0</v>
      </c>
      <c r="E7799" s="7">
        <v>46844</v>
      </c>
    </row>
    <row r="7800" spans="2:5" hidden="1" x14ac:dyDescent="0.25">
      <c r="B7800" t="s">
        <v>6143</v>
      </c>
      <c r="C7800" t="s">
        <v>6144</v>
      </c>
      <c r="D7800">
        <v>0</v>
      </c>
      <c r="E7800" s="7">
        <v>46419</v>
      </c>
    </row>
    <row r="7801" spans="2:5" hidden="1" x14ac:dyDescent="0.25">
      <c r="B7801" t="s">
        <v>6143</v>
      </c>
      <c r="C7801" t="s">
        <v>6144</v>
      </c>
      <c r="D7801">
        <v>0</v>
      </c>
      <c r="E7801" s="7">
        <v>46447</v>
      </c>
    </row>
    <row r="7802" spans="2:5" hidden="1" x14ac:dyDescent="0.25">
      <c r="B7802" t="s">
        <v>6143</v>
      </c>
      <c r="C7802" t="s">
        <v>6144</v>
      </c>
      <c r="D7802">
        <v>0</v>
      </c>
      <c r="E7802" s="7">
        <v>47119</v>
      </c>
    </row>
    <row r="7803" spans="2:5" hidden="1" x14ac:dyDescent="0.25">
      <c r="B7803" t="s">
        <v>6143</v>
      </c>
      <c r="C7803" t="s">
        <v>6144</v>
      </c>
      <c r="D7803">
        <v>0</v>
      </c>
      <c r="E7803" s="7">
        <v>47027</v>
      </c>
    </row>
    <row r="7804" spans="2:5" hidden="1" x14ac:dyDescent="0.25">
      <c r="B7804" t="s">
        <v>6143</v>
      </c>
      <c r="C7804" t="s">
        <v>6144</v>
      </c>
      <c r="D7804">
        <v>0</v>
      </c>
      <c r="E7804" s="7">
        <v>46569</v>
      </c>
    </row>
    <row r="7805" spans="2:5" hidden="1" x14ac:dyDescent="0.25">
      <c r="B7805" t="s">
        <v>6143</v>
      </c>
      <c r="C7805" t="s">
        <v>6144</v>
      </c>
      <c r="D7805">
        <v>0</v>
      </c>
      <c r="E7805" s="7">
        <v>46600</v>
      </c>
    </row>
    <row r="7806" spans="2:5" hidden="1" x14ac:dyDescent="0.25">
      <c r="B7806" t="s">
        <v>6143</v>
      </c>
      <c r="C7806" t="s">
        <v>6144</v>
      </c>
      <c r="D7806">
        <v>0</v>
      </c>
      <c r="E7806" s="7">
        <v>46722</v>
      </c>
    </row>
    <row r="7807" spans="2:5" hidden="1" x14ac:dyDescent="0.25">
      <c r="B7807" t="s">
        <v>6143</v>
      </c>
      <c r="C7807" t="s">
        <v>6144</v>
      </c>
      <c r="D7807">
        <v>0</v>
      </c>
      <c r="E7807" s="7">
        <v>46722</v>
      </c>
    </row>
    <row r="7808" spans="2:5" hidden="1" x14ac:dyDescent="0.25">
      <c r="B7808" t="s">
        <v>6143</v>
      </c>
      <c r="C7808" t="s">
        <v>6144</v>
      </c>
      <c r="D7808">
        <v>0</v>
      </c>
      <c r="E7808" s="7" t="s">
        <v>30</v>
      </c>
    </row>
    <row r="7809" spans="2:5" hidden="1" x14ac:dyDescent="0.25">
      <c r="B7809" t="s">
        <v>6143</v>
      </c>
      <c r="C7809" t="s">
        <v>6144</v>
      </c>
      <c r="D7809">
        <v>0</v>
      </c>
      <c r="E7809" s="7">
        <v>46844</v>
      </c>
    </row>
    <row r="7810" spans="2:5" hidden="1" x14ac:dyDescent="0.25">
      <c r="B7810" t="s">
        <v>6143</v>
      </c>
      <c r="C7810" t="s">
        <v>6144</v>
      </c>
      <c r="D7810">
        <v>0</v>
      </c>
      <c r="E7810" s="7">
        <v>46844</v>
      </c>
    </row>
    <row r="7811" spans="2:5" hidden="1" x14ac:dyDescent="0.25">
      <c r="B7811" t="s">
        <v>6143</v>
      </c>
      <c r="C7811" t="s">
        <v>6144</v>
      </c>
      <c r="D7811">
        <v>30</v>
      </c>
      <c r="E7811" s="7">
        <v>47239</v>
      </c>
    </row>
    <row r="7812" spans="2:5" hidden="1" x14ac:dyDescent="0.25">
      <c r="B7812" t="s">
        <v>6143</v>
      </c>
      <c r="C7812" t="s">
        <v>6144</v>
      </c>
      <c r="D7812">
        <v>0</v>
      </c>
      <c r="E7812" s="7">
        <v>46813</v>
      </c>
    </row>
    <row r="7813" spans="2:5" hidden="1" x14ac:dyDescent="0.25">
      <c r="B7813" t="s">
        <v>6143</v>
      </c>
      <c r="C7813" t="s">
        <v>6144</v>
      </c>
      <c r="D7813">
        <v>0</v>
      </c>
      <c r="E7813" s="7">
        <v>46419</v>
      </c>
    </row>
    <row r="7814" spans="2:5" hidden="1" x14ac:dyDescent="0.25">
      <c r="B7814" t="s">
        <v>6143</v>
      </c>
      <c r="C7814" t="s">
        <v>6144</v>
      </c>
      <c r="D7814">
        <v>0</v>
      </c>
      <c r="E7814" s="7">
        <v>47119</v>
      </c>
    </row>
    <row r="7815" spans="2:5" hidden="1" x14ac:dyDescent="0.25">
      <c r="B7815" t="s">
        <v>6143</v>
      </c>
      <c r="C7815" t="s">
        <v>6144</v>
      </c>
      <c r="D7815">
        <v>0</v>
      </c>
      <c r="E7815" s="7">
        <v>47027</v>
      </c>
    </row>
    <row r="7816" spans="2:5" hidden="1" x14ac:dyDescent="0.25">
      <c r="B7816" t="s">
        <v>6169</v>
      </c>
      <c r="C7816" t="s">
        <v>6170</v>
      </c>
      <c r="D7816">
        <v>0</v>
      </c>
      <c r="E7816" s="7">
        <v>47209</v>
      </c>
    </row>
    <row r="7817" spans="2:5" hidden="1" x14ac:dyDescent="0.25">
      <c r="B7817" t="s">
        <v>6169</v>
      </c>
      <c r="C7817" t="s">
        <v>6170</v>
      </c>
      <c r="D7817">
        <v>0</v>
      </c>
      <c r="E7817" s="7">
        <v>46753</v>
      </c>
    </row>
    <row r="7818" spans="2:5" hidden="1" x14ac:dyDescent="0.25">
      <c r="B7818" t="s">
        <v>6169</v>
      </c>
      <c r="C7818" t="s">
        <v>6170</v>
      </c>
      <c r="D7818">
        <v>0</v>
      </c>
      <c r="E7818" s="7">
        <v>46753</v>
      </c>
    </row>
    <row r="7819" spans="2:5" hidden="1" x14ac:dyDescent="0.25">
      <c r="B7819" t="s">
        <v>6169</v>
      </c>
      <c r="C7819" t="s">
        <v>6170</v>
      </c>
      <c r="D7819">
        <v>0</v>
      </c>
      <c r="E7819" s="7">
        <v>46753</v>
      </c>
    </row>
    <row r="7820" spans="2:5" hidden="1" x14ac:dyDescent="0.25">
      <c r="B7820" t="s">
        <v>6169</v>
      </c>
      <c r="C7820" t="s">
        <v>6170</v>
      </c>
      <c r="D7820">
        <v>0</v>
      </c>
      <c r="E7820" s="7">
        <v>46569</v>
      </c>
    </row>
    <row r="7821" spans="2:5" hidden="1" x14ac:dyDescent="0.25">
      <c r="B7821" t="s">
        <v>6169</v>
      </c>
      <c r="C7821" t="s">
        <v>6170</v>
      </c>
      <c r="D7821">
        <v>0</v>
      </c>
      <c r="E7821" s="7">
        <v>47209</v>
      </c>
    </row>
    <row r="7822" spans="2:5" hidden="1" x14ac:dyDescent="0.25">
      <c r="B7822" t="s">
        <v>6174</v>
      </c>
      <c r="C7822" t="s">
        <v>6175</v>
      </c>
      <c r="D7822">
        <v>0</v>
      </c>
      <c r="E7822" s="7">
        <v>45778</v>
      </c>
    </row>
    <row r="7823" spans="2:5" hidden="1" x14ac:dyDescent="0.25">
      <c r="B7823" t="s">
        <v>6177</v>
      </c>
      <c r="C7823" t="s">
        <v>6178</v>
      </c>
      <c r="D7823">
        <v>0</v>
      </c>
      <c r="E7823" s="7">
        <v>46143</v>
      </c>
    </row>
    <row r="7824" spans="2:5" hidden="1" x14ac:dyDescent="0.25">
      <c r="B7824" t="s">
        <v>6179</v>
      </c>
      <c r="C7824" t="s">
        <v>6180</v>
      </c>
      <c r="D7824">
        <v>0</v>
      </c>
      <c r="E7824" s="7">
        <v>46478</v>
      </c>
    </row>
    <row r="7825" spans="2:5" hidden="1" x14ac:dyDescent="0.25">
      <c r="B7825" t="s">
        <v>6179</v>
      </c>
      <c r="C7825" t="s">
        <v>6180</v>
      </c>
      <c r="D7825">
        <v>0</v>
      </c>
      <c r="E7825" s="7">
        <v>46539</v>
      </c>
    </row>
    <row r="7826" spans="2:5" hidden="1" x14ac:dyDescent="0.25">
      <c r="B7826" t="s">
        <v>6179</v>
      </c>
      <c r="C7826" t="s">
        <v>6180</v>
      </c>
      <c r="D7826">
        <v>0</v>
      </c>
      <c r="E7826" s="7">
        <v>46539</v>
      </c>
    </row>
    <row r="7827" spans="2:5" hidden="1" x14ac:dyDescent="0.25">
      <c r="B7827" t="s">
        <v>6179</v>
      </c>
      <c r="C7827" t="s">
        <v>6180</v>
      </c>
      <c r="D7827">
        <v>0</v>
      </c>
      <c r="E7827" s="7">
        <v>46600</v>
      </c>
    </row>
    <row r="7828" spans="2:5" hidden="1" x14ac:dyDescent="0.25">
      <c r="B7828" t="s">
        <v>6179</v>
      </c>
      <c r="C7828" t="s">
        <v>6180</v>
      </c>
      <c r="D7828">
        <v>717</v>
      </c>
      <c r="E7828" s="7">
        <v>46692</v>
      </c>
    </row>
    <row r="7829" spans="2:5" hidden="1" x14ac:dyDescent="0.25">
      <c r="B7829" t="s">
        <v>6179</v>
      </c>
      <c r="C7829" t="s">
        <v>6180</v>
      </c>
      <c r="D7829">
        <v>0</v>
      </c>
      <c r="E7829" s="7">
        <v>46054</v>
      </c>
    </row>
    <row r="7830" spans="2:5" hidden="1" x14ac:dyDescent="0.25">
      <c r="B7830" t="s">
        <v>6179</v>
      </c>
      <c r="C7830" t="s">
        <v>6180</v>
      </c>
      <c r="D7830">
        <v>0</v>
      </c>
      <c r="E7830" s="7">
        <v>46082</v>
      </c>
    </row>
    <row r="7831" spans="2:5" hidden="1" x14ac:dyDescent="0.25">
      <c r="B7831" t="s">
        <v>6179</v>
      </c>
      <c r="C7831" t="s">
        <v>6180</v>
      </c>
      <c r="D7831">
        <v>0</v>
      </c>
      <c r="E7831" s="7">
        <v>46539</v>
      </c>
    </row>
    <row r="7832" spans="2:5" hidden="1" x14ac:dyDescent="0.25">
      <c r="B7832" t="s">
        <v>6181</v>
      </c>
      <c r="C7832" t="s">
        <v>6182</v>
      </c>
      <c r="D7832">
        <v>0</v>
      </c>
      <c r="E7832" s="7">
        <v>45778</v>
      </c>
    </row>
    <row r="7833" spans="2:5" hidden="1" x14ac:dyDescent="0.25">
      <c r="B7833" t="s">
        <v>6181</v>
      </c>
      <c r="C7833" t="s">
        <v>6182</v>
      </c>
      <c r="D7833">
        <v>0</v>
      </c>
      <c r="E7833" s="7">
        <v>45778</v>
      </c>
    </row>
    <row r="7834" spans="2:5" hidden="1" x14ac:dyDescent="0.25">
      <c r="B7834" t="s">
        <v>6181</v>
      </c>
      <c r="C7834" t="s">
        <v>6182</v>
      </c>
      <c r="D7834">
        <v>0</v>
      </c>
      <c r="E7834" s="7">
        <v>45778</v>
      </c>
    </row>
    <row r="7835" spans="2:5" hidden="1" x14ac:dyDescent="0.25">
      <c r="B7835" t="s">
        <v>6181</v>
      </c>
      <c r="C7835" t="s">
        <v>6182</v>
      </c>
      <c r="D7835">
        <v>0</v>
      </c>
      <c r="E7835" s="7">
        <v>45778</v>
      </c>
    </row>
    <row r="7836" spans="2:5" hidden="1" x14ac:dyDescent="0.25">
      <c r="B7836" t="s">
        <v>6181</v>
      </c>
      <c r="C7836" t="s">
        <v>6182</v>
      </c>
      <c r="D7836">
        <v>0</v>
      </c>
      <c r="E7836" s="7">
        <v>46357</v>
      </c>
    </row>
    <row r="7837" spans="2:5" hidden="1" x14ac:dyDescent="0.25">
      <c r="B7837" t="s">
        <v>6181</v>
      </c>
      <c r="C7837" t="s">
        <v>6182</v>
      </c>
      <c r="D7837">
        <v>0</v>
      </c>
      <c r="E7837" s="7">
        <v>46539</v>
      </c>
    </row>
    <row r="7838" spans="2:5" hidden="1" x14ac:dyDescent="0.25">
      <c r="B7838" t="s">
        <v>6181</v>
      </c>
      <c r="C7838" t="s">
        <v>6182</v>
      </c>
      <c r="D7838">
        <v>0</v>
      </c>
      <c r="E7838" s="7">
        <v>46661</v>
      </c>
    </row>
    <row r="7839" spans="2:5" hidden="1" x14ac:dyDescent="0.25">
      <c r="B7839" t="s">
        <v>6181</v>
      </c>
      <c r="C7839" t="s">
        <v>6182</v>
      </c>
      <c r="D7839">
        <v>0</v>
      </c>
      <c r="E7839" s="7">
        <v>45778</v>
      </c>
    </row>
    <row r="7840" spans="2:5" hidden="1" x14ac:dyDescent="0.25">
      <c r="B7840" t="s">
        <v>6181</v>
      </c>
      <c r="C7840" t="s">
        <v>6182</v>
      </c>
      <c r="D7840">
        <v>0</v>
      </c>
      <c r="E7840" s="7">
        <v>45778</v>
      </c>
    </row>
    <row r="7841" spans="2:5" hidden="1" x14ac:dyDescent="0.25">
      <c r="B7841" t="s">
        <v>6181</v>
      </c>
      <c r="C7841" t="s">
        <v>6182</v>
      </c>
      <c r="D7841">
        <v>0</v>
      </c>
      <c r="E7841" s="7">
        <v>45778</v>
      </c>
    </row>
    <row r="7842" spans="2:5" hidden="1" x14ac:dyDescent="0.25">
      <c r="B7842" t="s">
        <v>6181</v>
      </c>
      <c r="C7842" t="s">
        <v>6182</v>
      </c>
      <c r="D7842">
        <v>0</v>
      </c>
      <c r="E7842" s="7">
        <v>45778</v>
      </c>
    </row>
    <row r="7843" spans="2:5" hidden="1" x14ac:dyDescent="0.25">
      <c r="B7843" t="s">
        <v>6184</v>
      </c>
      <c r="C7843" t="s">
        <v>6185</v>
      </c>
      <c r="D7843">
        <v>0</v>
      </c>
      <c r="E7843" s="7">
        <v>46419</v>
      </c>
    </row>
    <row r="7844" spans="2:5" hidden="1" x14ac:dyDescent="0.25">
      <c r="B7844" t="s">
        <v>6184</v>
      </c>
      <c r="C7844" t="s">
        <v>6185</v>
      </c>
      <c r="D7844">
        <v>0</v>
      </c>
      <c r="E7844" s="7">
        <v>46113</v>
      </c>
    </row>
    <row r="7845" spans="2:5" hidden="1" x14ac:dyDescent="0.25">
      <c r="B7845" t="s">
        <v>6187</v>
      </c>
      <c r="C7845" t="s">
        <v>6188</v>
      </c>
      <c r="D7845">
        <v>0</v>
      </c>
      <c r="E7845" s="7">
        <v>46784</v>
      </c>
    </row>
    <row r="7846" spans="2:5" hidden="1" x14ac:dyDescent="0.25">
      <c r="B7846" t="s">
        <v>6187</v>
      </c>
      <c r="C7846" t="s">
        <v>6188</v>
      </c>
      <c r="D7846">
        <v>0</v>
      </c>
      <c r="E7846" s="7">
        <v>46813</v>
      </c>
    </row>
    <row r="7847" spans="2:5" hidden="1" x14ac:dyDescent="0.25">
      <c r="B7847" t="s">
        <v>6192</v>
      </c>
      <c r="C7847" t="s">
        <v>6193</v>
      </c>
      <c r="D7847">
        <v>0</v>
      </c>
      <c r="E7847" s="7" t="s">
        <v>30</v>
      </c>
    </row>
    <row r="7848" spans="2:5" hidden="1" x14ac:dyDescent="0.25">
      <c r="B7848" t="s">
        <v>6194</v>
      </c>
      <c r="C7848" t="s">
        <v>6195</v>
      </c>
      <c r="D7848">
        <v>0</v>
      </c>
      <c r="E7848" s="7" t="s">
        <v>30</v>
      </c>
    </row>
    <row r="7849" spans="2:5" hidden="1" x14ac:dyDescent="0.25">
      <c r="B7849" t="s">
        <v>6196</v>
      </c>
      <c r="C7849" t="s">
        <v>6197</v>
      </c>
      <c r="D7849">
        <v>0</v>
      </c>
      <c r="E7849" s="7" t="s">
        <v>30</v>
      </c>
    </row>
    <row r="7850" spans="2:5" hidden="1" x14ac:dyDescent="0.25">
      <c r="B7850" t="s">
        <v>6198</v>
      </c>
      <c r="C7850" t="s">
        <v>6199</v>
      </c>
      <c r="D7850">
        <v>0</v>
      </c>
      <c r="E7850" s="7">
        <v>46235</v>
      </c>
    </row>
    <row r="7851" spans="2:5" hidden="1" x14ac:dyDescent="0.25">
      <c r="B7851" t="s">
        <v>6198</v>
      </c>
      <c r="C7851" t="s">
        <v>6199</v>
      </c>
      <c r="D7851">
        <v>0</v>
      </c>
      <c r="E7851" s="7">
        <v>46447</v>
      </c>
    </row>
    <row r="7852" spans="2:5" hidden="1" x14ac:dyDescent="0.25">
      <c r="B7852" t="s">
        <v>6198</v>
      </c>
      <c r="C7852" t="s">
        <v>6199</v>
      </c>
      <c r="D7852">
        <v>0</v>
      </c>
      <c r="E7852" s="7">
        <v>46447</v>
      </c>
    </row>
    <row r="7853" spans="2:5" hidden="1" x14ac:dyDescent="0.25">
      <c r="B7853" t="s">
        <v>6198</v>
      </c>
      <c r="C7853" t="s">
        <v>6199</v>
      </c>
      <c r="D7853">
        <v>0</v>
      </c>
      <c r="E7853" s="7">
        <v>46631</v>
      </c>
    </row>
    <row r="7854" spans="2:5" hidden="1" x14ac:dyDescent="0.25">
      <c r="B7854" t="s">
        <v>6198</v>
      </c>
      <c r="C7854" t="s">
        <v>6199</v>
      </c>
      <c r="D7854">
        <v>0</v>
      </c>
      <c r="E7854" s="7">
        <v>46722</v>
      </c>
    </row>
    <row r="7855" spans="2:5" hidden="1" x14ac:dyDescent="0.25">
      <c r="B7855" t="s">
        <v>6198</v>
      </c>
      <c r="C7855" t="s">
        <v>6199</v>
      </c>
      <c r="D7855">
        <v>0</v>
      </c>
      <c r="E7855" s="7">
        <v>46784</v>
      </c>
    </row>
    <row r="7856" spans="2:5" hidden="1" x14ac:dyDescent="0.25">
      <c r="B7856" t="s">
        <v>6198</v>
      </c>
      <c r="C7856" t="s">
        <v>6199</v>
      </c>
      <c r="D7856">
        <v>0</v>
      </c>
      <c r="E7856" s="7">
        <v>46023</v>
      </c>
    </row>
    <row r="7857" spans="2:5" hidden="1" x14ac:dyDescent="0.25">
      <c r="B7857" t="s">
        <v>6198</v>
      </c>
      <c r="C7857" t="s">
        <v>6199</v>
      </c>
      <c r="D7857">
        <v>0</v>
      </c>
      <c r="E7857" s="7">
        <v>46023</v>
      </c>
    </row>
    <row r="7858" spans="2:5" hidden="1" x14ac:dyDescent="0.25">
      <c r="B7858" t="s">
        <v>6198</v>
      </c>
      <c r="C7858" t="s">
        <v>6199</v>
      </c>
      <c r="D7858">
        <v>0</v>
      </c>
      <c r="E7858" s="7">
        <v>46235</v>
      </c>
    </row>
    <row r="7859" spans="2:5" hidden="1" x14ac:dyDescent="0.25">
      <c r="B7859" t="s">
        <v>6198</v>
      </c>
      <c r="C7859" t="s">
        <v>6199</v>
      </c>
      <c r="D7859">
        <v>0</v>
      </c>
      <c r="E7859" s="7">
        <v>46631</v>
      </c>
    </row>
    <row r="7860" spans="2:5" hidden="1" x14ac:dyDescent="0.25">
      <c r="B7860" t="s">
        <v>6198</v>
      </c>
      <c r="C7860" t="s">
        <v>6199</v>
      </c>
      <c r="D7860">
        <v>0</v>
      </c>
      <c r="E7860" s="7">
        <v>46784</v>
      </c>
    </row>
    <row r="7861" spans="2:5" hidden="1" x14ac:dyDescent="0.25">
      <c r="B7861" t="s">
        <v>6209</v>
      </c>
      <c r="C7861" t="s">
        <v>6210</v>
      </c>
      <c r="D7861">
        <v>0</v>
      </c>
      <c r="E7861" s="7">
        <v>46204</v>
      </c>
    </row>
    <row r="7862" spans="2:5" hidden="1" x14ac:dyDescent="0.25">
      <c r="B7862" t="s">
        <v>6209</v>
      </c>
      <c r="C7862" t="s">
        <v>6210</v>
      </c>
      <c r="D7862">
        <v>0</v>
      </c>
      <c r="E7862" s="7">
        <v>46204</v>
      </c>
    </row>
    <row r="7863" spans="2:5" hidden="1" x14ac:dyDescent="0.25">
      <c r="B7863" t="s">
        <v>6209</v>
      </c>
      <c r="C7863" t="s">
        <v>6210</v>
      </c>
      <c r="D7863">
        <v>0</v>
      </c>
      <c r="E7863" s="7">
        <v>46204</v>
      </c>
    </row>
    <row r="7864" spans="2:5" hidden="1" x14ac:dyDescent="0.25">
      <c r="B7864" t="s">
        <v>6209</v>
      </c>
      <c r="C7864" t="s">
        <v>6210</v>
      </c>
      <c r="D7864">
        <v>0</v>
      </c>
      <c r="E7864" s="7">
        <v>46235</v>
      </c>
    </row>
    <row r="7865" spans="2:5" hidden="1" x14ac:dyDescent="0.25">
      <c r="B7865" t="s">
        <v>6209</v>
      </c>
      <c r="C7865" t="s">
        <v>6210</v>
      </c>
      <c r="D7865">
        <v>0</v>
      </c>
      <c r="E7865" s="7">
        <v>46600</v>
      </c>
    </row>
    <row r="7866" spans="2:5" hidden="1" x14ac:dyDescent="0.25">
      <c r="B7866" t="s">
        <v>6209</v>
      </c>
      <c r="C7866" t="s">
        <v>6210</v>
      </c>
      <c r="D7866">
        <v>0</v>
      </c>
      <c r="E7866" s="7">
        <v>46631</v>
      </c>
    </row>
    <row r="7867" spans="2:5" hidden="1" x14ac:dyDescent="0.25">
      <c r="B7867" t="s">
        <v>6209</v>
      </c>
      <c r="C7867" t="s">
        <v>6210</v>
      </c>
      <c r="D7867">
        <v>0</v>
      </c>
      <c r="E7867" s="7">
        <v>46692</v>
      </c>
    </row>
    <row r="7868" spans="2:5" hidden="1" x14ac:dyDescent="0.25">
      <c r="B7868" t="s">
        <v>6209</v>
      </c>
      <c r="C7868" t="s">
        <v>6210</v>
      </c>
      <c r="D7868">
        <v>0</v>
      </c>
      <c r="E7868" s="7">
        <v>46722</v>
      </c>
    </row>
    <row r="7869" spans="2:5" hidden="1" x14ac:dyDescent="0.25">
      <c r="B7869" t="s">
        <v>6209</v>
      </c>
      <c r="C7869" t="s">
        <v>6210</v>
      </c>
      <c r="D7869">
        <v>0</v>
      </c>
      <c r="E7869" s="7">
        <v>46722</v>
      </c>
    </row>
    <row r="7870" spans="2:5" hidden="1" x14ac:dyDescent="0.25">
      <c r="B7870" t="s">
        <v>6209</v>
      </c>
      <c r="C7870" t="s">
        <v>6210</v>
      </c>
      <c r="D7870">
        <v>0</v>
      </c>
      <c r="E7870" s="7">
        <v>46722</v>
      </c>
    </row>
    <row r="7871" spans="2:5" hidden="1" x14ac:dyDescent="0.25">
      <c r="B7871" t="s">
        <v>6209</v>
      </c>
      <c r="C7871" t="s">
        <v>6210</v>
      </c>
      <c r="D7871">
        <v>0</v>
      </c>
      <c r="E7871" s="7">
        <v>46753</v>
      </c>
    </row>
    <row r="7872" spans="2:5" hidden="1" x14ac:dyDescent="0.25">
      <c r="B7872" t="s">
        <v>6209</v>
      </c>
      <c r="C7872" t="s">
        <v>6210</v>
      </c>
      <c r="D7872">
        <v>0</v>
      </c>
      <c r="E7872" s="7">
        <v>46753</v>
      </c>
    </row>
    <row r="7873" spans="2:5" hidden="1" x14ac:dyDescent="0.25">
      <c r="B7873" t="s">
        <v>6209</v>
      </c>
      <c r="C7873" t="s">
        <v>6210</v>
      </c>
      <c r="D7873">
        <v>870</v>
      </c>
      <c r="E7873" s="7">
        <v>46813</v>
      </c>
    </row>
    <row r="7874" spans="2:5" hidden="1" x14ac:dyDescent="0.25">
      <c r="B7874" t="s">
        <v>6209</v>
      </c>
      <c r="C7874" t="s">
        <v>6210</v>
      </c>
      <c r="D7874">
        <v>0</v>
      </c>
      <c r="E7874" s="7">
        <v>46813</v>
      </c>
    </row>
    <row r="7875" spans="2:5" hidden="1" x14ac:dyDescent="0.25">
      <c r="B7875" t="s">
        <v>6209</v>
      </c>
      <c r="C7875" t="s">
        <v>6210</v>
      </c>
      <c r="D7875">
        <v>0</v>
      </c>
      <c r="E7875" s="7">
        <v>46023</v>
      </c>
    </row>
    <row r="7876" spans="2:5" hidden="1" x14ac:dyDescent="0.25">
      <c r="B7876" t="s">
        <v>6209</v>
      </c>
      <c r="C7876" t="s">
        <v>6210</v>
      </c>
      <c r="D7876">
        <v>0</v>
      </c>
      <c r="E7876" s="7">
        <v>46235</v>
      </c>
    </row>
    <row r="7877" spans="2:5" hidden="1" x14ac:dyDescent="0.25">
      <c r="B7877" t="s">
        <v>6209</v>
      </c>
      <c r="C7877" t="s">
        <v>6210</v>
      </c>
      <c r="D7877">
        <v>0</v>
      </c>
      <c r="E7877" s="7">
        <v>46600</v>
      </c>
    </row>
    <row r="7878" spans="2:5" hidden="1" x14ac:dyDescent="0.25">
      <c r="B7878" t="s">
        <v>6209</v>
      </c>
      <c r="C7878" t="s">
        <v>6210</v>
      </c>
      <c r="D7878">
        <v>0</v>
      </c>
      <c r="E7878" s="7">
        <v>46692</v>
      </c>
    </row>
    <row r="7879" spans="2:5" hidden="1" x14ac:dyDescent="0.25">
      <c r="B7879" t="s">
        <v>6209</v>
      </c>
      <c r="C7879" t="s">
        <v>6210</v>
      </c>
      <c r="D7879">
        <v>0</v>
      </c>
      <c r="E7879" s="7">
        <v>46722</v>
      </c>
    </row>
    <row r="7880" spans="2:5" hidden="1" x14ac:dyDescent="0.25">
      <c r="B7880" t="s">
        <v>6209</v>
      </c>
      <c r="C7880" t="s">
        <v>6210</v>
      </c>
      <c r="D7880">
        <v>0</v>
      </c>
      <c r="E7880" s="7">
        <v>46722</v>
      </c>
    </row>
    <row r="7881" spans="2:5" hidden="1" x14ac:dyDescent="0.25">
      <c r="B7881" t="s">
        <v>6209</v>
      </c>
      <c r="C7881" t="s">
        <v>6210</v>
      </c>
      <c r="D7881">
        <v>0</v>
      </c>
      <c r="E7881" s="7">
        <v>46722</v>
      </c>
    </row>
    <row r="7882" spans="2:5" hidden="1" x14ac:dyDescent="0.25">
      <c r="B7882" t="s">
        <v>6209</v>
      </c>
      <c r="C7882" t="s">
        <v>6210</v>
      </c>
      <c r="D7882">
        <v>0</v>
      </c>
      <c r="E7882" s="7">
        <v>46813</v>
      </c>
    </row>
    <row r="7883" spans="2:5" hidden="1" x14ac:dyDescent="0.25">
      <c r="B7883" t="s">
        <v>6224</v>
      </c>
      <c r="C7883" t="s">
        <v>6225</v>
      </c>
      <c r="D7883">
        <v>0</v>
      </c>
      <c r="E7883" s="7">
        <v>45992</v>
      </c>
    </row>
    <row r="7884" spans="2:5" hidden="1" x14ac:dyDescent="0.25">
      <c r="B7884" t="s">
        <v>6224</v>
      </c>
      <c r="C7884" t="s">
        <v>6225</v>
      </c>
      <c r="D7884">
        <v>0</v>
      </c>
      <c r="E7884" s="7">
        <v>46023</v>
      </c>
    </row>
    <row r="7885" spans="2:5" hidden="1" x14ac:dyDescent="0.25">
      <c r="B7885" t="s">
        <v>6224</v>
      </c>
      <c r="C7885" t="s">
        <v>6225</v>
      </c>
      <c r="D7885">
        <v>0</v>
      </c>
      <c r="E7885" s="7">
        <v>46023</v>
      </c>
    </row>
    <row r="7886" spans="2:5" hidden="1" x14ac:dyDescent="0.25">
      <c r="B7886" t="s">
        <v>6224</v>
      </c>
      <c r="C7886" t="s">
        <v>6225</v>
      </c>
      <c r="D7886">
        <v>0</v>
      </c>
      <c r="E7886" s="7">
        <v>46296</v>
      </c>
    </row>
    <row r="7887" spans="2:5" hidden="1" x14ac:dyDescent="0.25">
      <c r="B7887" t="s">
        <v>6224</v>
      </c>
      <c r="C7887" t="s">
        <v>6225</v>
      </c>
      <c r="D7887">
        <v>2</v>
      </c>
      <c r="E7887" s="7">
        <v>46722</v>
      </c>
    </row>
    <row r="7888" spans="2:5" hidden="1" x14ac:dyDescent="0.25">
      <c r="B7888" t="s">
        <v>6224</v>
      </c>
      <c r="C7888" t="s">
        <v>6225</v>
      </c>
      <c r="D7888">
        <v>80</v>
      </c>
      <c r="E7888" s="7">
        <v>46753</v>
      </c>
    </row>
    <row r="7889" spans="2:5" hidden="1" x14ac:dyDescent="0.25">
      <c r="B7889" t="s">
        <v>6224</v>
      </c>
      <c r="C7889" t="s">
        <v>6225</v>
      </c>
      <c r="D7889">
        <v>1160</v>
      </c>
      <c r="E7889" s="7">
        <v>46784</v>
      </c>
    </row>
    <row r="7890" spans="2:5" hidden="1" x14ac:dyDescent="0.25">
      <c r="B7890" t="s">
        <v>6224</v>
      </c>
      <c r="C7890" t="s">
        <v>6225</v>
      </c>
      <c r="D7890">
        <v>840</v>
      </c>
      <c r="E7890" s="7">
        <v>46813</v>
      </c>
    </row>
    <row r="7891" spans="2:5" hidden="1" x14ac:dyDescent="0.25">
      <c r="B7891" t="s">
        <v>6224</v>
      </c>
      <c r="C7891" t="s">
        <v>6225</v>
      </c>
      <c r="D7891">
        <v>0</v>
      </c>
      <c r="E7891" s="7">
        <v>46296</v>
      </c>
    </row>
    <row r="7892" spans="2:5" hidden="1" x14ac:dyDescent="0.25">
      <c r="B7892" t="s">
        <v>6224</v>
      </c>
      <c r="C7892" t="s">
        <v>6225</v>
      </c>
      <c r="D7892">
        <v>0</v>
      </c>
      <c r="E7892" s="7">
        <v>46722</v>
      </c>
    </row>
    <row r="7893" spans="2:5" hidden="1" x14ac:dyDescent="0.25">
      <c r="B7893" t="s">
        <v>6224</v>
      </c>
      <c r="C7893" t="s">
        <v>6225</v>
      </c>
      <c r="D7893">
        <v>0</v>
      </c>
      <c r="E7893" s="7">
        <v>46753</v>
      </c>
    </row>
    <row r="7894" spans="2:5" hidden="1" x14ac:dyDescent="0.25">
      <c r="B7894" t="s">
        <v>6224</v>
      </c>
      <c r="C7894" t="s">
        <v>6225</v>
      </c>
      <c r="D7894">
        <v>0</v>
      </c>
      <c r="E7894" s="7">
        <v>46784</v>
      </c>
    </row>
    <row r="7895" spans="2:5" hidden="1" x14ac:dyDescent="0.25">
      <c r="B7895" t="s">
        <v>6224</v>
      </c>
      <c r="C7895" t="s">
        <v>6225</v>
      </c>
      <c r="D7895">
        <v>0</v>
      </c>
      <c r="E7895" s="7">
        <v>46813</v>
      </c>
    </row>
    <row r="7896" spans="2:5" hidden="1" x14ac:dyDescent="0.25">
      <c r="B7896" t="s">
        <v>6234</v>
      </c>
      <c r="C7896" t="s">
        <v>716</v>
      </c>
      <c r="D7896">
        <v>0</v>
      </c>
      <c r="E7896" s="7">
        <v>46539</v>
      </c>
    </row>
    <row r="7897" spans="2:5" hidden="1" x14ac:dyDescent="0.25">
      <c r="B7897" t="s">
        <v>6234</v>
      </c>
      <c r="C7897" t="s">
        <v>716</v>
      </c>
      <c r="D7897">
        <v>0</v>
      </c>
      <c r="E7897" s="7">
        <v>46539</v>
      </c>
    </row>
    <row r="7898" spans="2:5" hidden="1" x14ac:dyDescent="0.25">
      <c r="B7898" t="s">
        <v>6237</v>
      </c>
      <c r="C7898" t="s">
        <v>719</v>
      </c>
      <c r="D7898">
        <v>0</v>
      </c>
      <c r="E7898" s="7" t="s">
        <v>30</v>
      </c>
    </row>
    <row r="7899" spans="2:5" hidden="1" x14ac:dyDescent="0.25">
      <c r="B7899" t="s">
        <v>6239</v>
      </c>
      <c r="C7899" t="s">
        <v>13878</v>
      </c>
      <c r="D7899">
        <v>0</v>
      </c>
      <c r="E7899" s="7">
        <v>46966</v>
      </c>
    </row>
    <row r="7900" spans="2:5" hidden="1" x14ac:dyDescent="0.25">
      <c r="B7900" t="s">
        <v>6239</v>
      </c>
      <c r="C7900" t="s">
        <v>13878</v>
      </c>
      <c r="D7900">
        <v>0</v>
      </c>
      <c r="E7900" s="7">
        <v>46997</v>
      </c>
    </row>
    <row r="7901" spans="2:5" hidden="1" x14ac:dyDescent="0.25">
      <c r="B7901" t="s">
        <v>6239</v>
      </c>
      <c r="C7901" t="s">
        <v>13878</v>
      </c>
      <c r="D7901">
        <v>0</v>
      </c>
      <c r="E7901" s="7">
        <v>47178</v>
      </c>
    </row>
    <row r="7902" spans="2:5" hidden="1" x14ac:dyDescent="0.25">
      <c r="B7902" t="s">
        <v>6242</v>
      </c>
      <c r="C7902" t="s">
        <v>13879</v>
      </c>
      <c r="D7902">
        <v>0</v>
      </c>
      <c r="E7902" s="7">
        <v>47270</v>
      </c>
    </row>
    <row r="7903" spans="2:5" hidden="1" x14ac:dyDescent="0.25">
      <c r="B7903" t="s">
        <v>6242</v>
      </c>
      <c r="C7903" t="s">
        <v>13879</v>
      </c>
      <c r="D7903">
        <v>0</v>
      </c>
      <c r="E7903" s="7">
        <v>47270</v>
      </c>
    </row>
    <row r="7904" spans="2:5" hidden="1" x14ac:dyDescent="0.25">
      <c r="B7904" t="s">
        <v>6242</v>
      </c>
      <c r="C7904" t="s">
        <v>13879</v>
      </c>
      <c r="D7904">
        <v>0</v>
      </c>
      <c r="E7904" s="7">
        <v>47574</v>
      </c>
    </row>
    <row r="7905" spans="2:5" hidden="1" x14ac:dyDescent="0.25">
      <c r="B7905" t="s">
        <v>6242</v>
      </c>
      <c r="C7905" t="s">
        <v>13879</v>
      </c>
      <c r="D7905">
        <v>0</v>
      </c>
      <c r="E7905" s="7">
        <v>47484</v>
      </c>
    </row>
    <row r="7906" spans="2:5" hidden="1" x14ac:dyDescent="0.25">
      <c r="B7906" t="s">
        <v>6242</v>
      </c>
      <c r="C7906" t="s">
        <v>13879</v>
      </c>
      <c r="D7906">
        <v>4133</v>
      </c>
      <c r="E7906" s="7">
        <v>47696</v>
      </c>
    </row>
    <row r="7907" spans="2:5" hidden="1" x14ac:dyDescent="0.25">
      <c r="B7907" t="s">
        <v>6242</v>
      </c>
      <c r="C7907" t="s">
        <v>13879</v>
      </c>
      <c r="D7907">
        <v>6680</v>
      </c>
      <c r="E7907" s="7">
        <v>47696</v>
      </c>
    </row>
    <row r="7908" spans="2:5" hidden="1" x14ac:dyDescent="0.25">
      <c r="B7908" t="s">
        <v>6242</v>
      </c>
      <c r="C7908" t="s">
        <v>13879</v>
      </c>
      <c r="D7908">
        <v>0</v>
      </c>
      <c r="E7908" s="7">
        <v>47331</v>
      </c>
    </row>
    <row r="7909" spans="2:5" hidden="1" x14ac:dyDescent="0.25">
      <c r="B7909" t="s">
        <v>6242</v>
      </c>
      <c r="C7909" t="s">
        <v>13879</v>
      </c>
      <c r="D7909">
        <v>0</v>
      </c>
      <c r="E7909" s="7">
        <v>47270</v>
      </c>
    </row>
    <row r="7910" spans="2:5" hidden="1" x14ac:dyDescent="0.25">
      <c r="B7910" t="s">
        <v>6242</v>
      </c>
      <c r="C7910" t="s">
        <v>13879</v>
      </c>
      <c r="D7910">
        <v>0</v>
      </c>
      <c r="E7910" s="7">
        <v>47270</v>
      </c>
    </row>
    <row r="7911" spans="2:5" hidden="1" x14ac:dyDescent="0.25">
      <c r="B7911" t="s">
        <v>6242</v>
      </c>
      <c r="C7911" t="s">
        <v>13879</v>
      </c>
      <c r="D7911">
        <v>0</v>
      </c>
      <c r="E7911" s="7">
        <v>47574</v>
      </c>
    </row>
    <row r="7912" spans="2:5" hidden="1" x14ac:dyDescent="0.25">
      <c r="B7912" t="s">
        <v>6242</v>
      </c>
      <c r="C7912" t="s">
        <v>13879</v>
      </c>
      <c r="D7912">
        <v>0</v>
      </c>
      <c r="E7912" s="7">
        <v>47331</v>
      </c>
    </row>
    <row r="7913" spans="2:5" hidden="1" x14ac:dyDescent="0.25">
      <c r="B7913" t="s">
        <v>6244</v>
      </c>
      <c r="C7913" t="s">
        <v>13880</v>
      </c>
      <c r="D7913">
        <v>0</v>
      </c>
      <c r="E7913" s="7">
        <v>47331</v>
      </c>
    </row>
    <row r="7914" spans="2:5" hidden="1" x14ac:dyDescent="0.25">
      <c r="B7914" t="s">
        <v>6244</v>
      </c>
      <c r="C7914" t="s">
        <v>13880</v>
      </c>
      <c r="D7914">
        <v>0</v>
      </c>
      <c r="E7914" s="7">
        <v>47239</v>
      </c>
    </row>
    <row r="7915" spans="2:5" hidden="1" x14ac:dyDescent="0.25">
      <c r="B7915" t="s">
        <v>6244</v>
      </c>
      <c r="C7915" t="s">
        <v>13880</v>
      </c>
      <c r="D7915">
        <v>0</v>
      </c>
      <c r="E7915" s="7">
        <v>47696</v>
      </c>
    </row>
    <row r="7916" spans="2:5" hidden="1" x14ac:dyDescent="0.25">
      <c r="B7916" t="s">
        <v>6244</v>
      </c>
      <c r="C7916" t="s">
        <v>13880</v>
      </c>
      <c r="D7916">
        <v>0</v>
      </c>
      <c r="E7916" s="7">
        <v>47696</v>
      </c>
    </row>
    <row r="7917" spans="2:5" hidden="1" x14ac:dyDescent="0.25">
      <c r="B7917" t="s">
        <v>6244</v>
      </c>
      <c r="C7917" t="s">
        <v>13880</v>
      </c>
      <c r="D7917">
        <v>0</v>
      </c>
      <c r="E7917" s="7">
        <v>47331</v>
      </c>
    </row>
    <row r="7918" spans="2:5" hidden="1" x14ac:dyDescent="0.25">
      <c r="B7918" t="s">
        <v>6244</v>
      </c>
      <c r="C7918" t="s">
        <v>13880</v>
      </c>
      <c r="D7918">
        <v>0</v>
      </c>
      <c r="E7918" s="7">
        <v>47239</v>
      </c>
    </row>
    <row r="7919" spans="2:5" hidden="1" x14ac:dyDescent="0.25">
      <c r="B7919" t="s">
        <v>6246</v>
      </c>
      <c r="C7919" t="s">
        <v>13881</v>
      </c>
      <c r="D7919">
        <v>0</v>
      </c>
      <c r="E7919" s="7">
        <v>47331</v>
      </c>
    </row>
    <row r="7920" spans="2:5" hidden="1" x14ac:dyDescent="0.25">
      <c r="B7920" t="s">
        <v>6246</v>
      </c>
      <c r="C7920" t="s">
        <v>13881</v>
      </c>
      <c r="D7920">
        <v>0</v>
      </c>
      <c r="E7920" s="7">
        <v>47696</v>
      </c>
    </row>
    <row r="7921" spans="2:5" hidden="1" x14ac:dyDescent="0.25">
      <c r="B7921" t="s">
        <v>6246</v>
      </c>
      <c r="C7921" t="s">
        <v>13881</v>
      </c>
      <c r="D7921">
        <v>133</v>
      </c>
      <c r="E7921" s="7">
        <v>47696</v>
      </c>
    </row>
    <row r="7922" spans="2:5" hidden="1" x14ac:dyDescent="0.25">
      <c r="B7922" t="s">
        <v>6246</v>
      </c>
      <c r="C7922" t="s">
        <v>13881</v>
      </c>
      <c r="D7922">
        <v>0</v>
      </c>
      <c r="E7922" s="7">
        <v>47635</v>
      </c>
    </row>
    <row r="7923" spans="2:5" hidden="1" x14ac:dyDescent="0.25">
      <c r="B7923" t="s">
        <v>6246</v>
      </c>
      <c r="C7923" t="s">
        <v>13881</v>
      </c>
      <c r="D7923">
        <v>0</v>
      </c>
      <c r="E7923" s="7">
        <v>47696</v>
      </c>
    </row>
    <row r="7924" spans="2:5" hidden="1" x14ac:dyDescent="0.25">
      <c r="B7924" t="s">
        <v>6248</v>
      </c>
      <c r="C7924" t="s">
        <v>13882</v>
      </c>
      <c r="D7924">
        <v>0</v>
      </c>
      <c r="E7924" s="7">
        <v>46997</v>
      </c>
    </row>
    <row r="7925" spans="2:5" hidden="1" x14ac:dyDescent="0.25">
      <c r="B7925" t="s">
        <v>6248</v>
      </c>
      <c r="C7925" t="s">
        <v>13882</v>
      </c>
      <c r="D7925">
        <v>170</v>
      </c>
      <c r="E7925" s="7">
        <v>47209</v>
      </c>
    </row>
    <row r="7926" spans="2:5" hidden="1" x14ac:dyDescent="0.25">
      <c r="B7926" t="s">
        <v>6253</v>
      </c>
      <c r="C7926" t="s">
        <v>13883</v>
      </c>
      <c r="D7926">
        <v>0</v>
      </c>
      <c r="E7926" s="7">
        <v>46997</v>
      </c>
    </row>
    <row r="7927" spans="2:5" hidden="1" x14ac:dyDescent="0.25">
      <c r="B7927" t="s">
        <v>6253</v>
      </c>
      <c r="C7927" t="s">
        <v>13883</v>
      </c>
      <c r="D7927">
        <v>6</v>
      </c>
      <c r="E7927" s="7">
        <v>46997</v>
      </c>
    </row>
    <row r="7928" spans="2:5" hidden="1" x14ac:dyDescent="0.25">
      <c r="B7928" t="s">
        <v>6253</v>
      </c>
      <c r="C7928" t="s">
        <v>13883</v>
      </c>
      <c r="D7928">
        <v>380</v>
      </c>
      <c r="E7928" s="7">
        <v>47119</v>
      </c>
    </row>
    <row r="7929" spans="2:5" hidden="1" x14ac:dyDescent="0.25">
      <c r="B7929" t="s">
        <v>6253</v>
      </c>
      <c r="C7929" t="s">
        <v>13883</v>
      </c>
      <c r="D7929">
        <v>0</v>
      </c>
      <c r="E7929" s="7" t="s">
        <v>30</v>
      </c>
    </row>
    <row r="7930" spans="2:5" hidden="1" x14ac:dyDescent="0.25">
      <c r="B7930" t="s">
        <v>6256</v>
      </c>
      <c r="C7930" t="s">
        <v>13884</v>
      </c>
      <c r="D7930">
        <v>0</v>
      </c>
      <c r="E7930" s="7">
        <v>47027</v>
      </c>
    </row>
    <row r="7931" spans="2:5" hidden="1" x14ac:dyDescent="0.25">
      <c r="B7931" t="s">
        <v>6256</v>
      </c>
      <c r="C7931" t="s">
        <v>13884</v>
      </c>
      <c r="D7931">
        <v>0</v>
      </c>
      <c r="E7931" s="7">
        <v>47119</v>
      </c>
    </row>
    <row r="7932" spans="2:5" hidden="1" x14ac:dyDescent="0.25">
      <c r="B7932" t="s">
        <v>6256</v>
      </c>
      <c r="C7932" t="s">
        <v>13884</v>
      </c>
      <c r="D7932">
        <v>5080</v>
      </c>
      <c r="E7932" s="7">
        <v>47239</v>
      </c>
    </row>
    <row r="7933" spans="2:5" hidden="1" x14ac:dyDescent="0.25">
      <c r="B7933" t="s">
        <v>6256</v>
      </c>
      <c r="C7933" t="s">
        <v>13884</v>
      </c>
      <c r="D7933">
        <v>0</v>
      </c>
      <c r="E7933" s="7">
        <v>47027</v>
      </c>
    </row>
    <row r="7934" spans="2:5" hidden="1" x14ac:dyDescent="0.25">
      <c r="B7934" t="s">
        <v>6258</v>
      </c>
      <c r="C7934" t="s">
        <v>6259</v>
      </c>
      <c r="D7934">
        <v>0</v>
      </c>
      <c r="E7934" s="7">
        <v>47178</v>
      </c>
    </row>
    <row r="7935" spans="2:5" hidden="1" x14ac:dyDescent="0.25">
      <c r="B7935" t="s">
        <v>6262</v>
      </c>
      <c r="C7935" t="s">
        <v>6263</v>
      </c>
      <c r="D7935">
        <v>0</v>
      </c>
      <c r="E7935" s="7">
        <v>47880</v>
      </c>
    </row>
    <row r="7936" spans="2:5" hidden="1" x14ac:dyDescent="0.25">
      <c r="B7936" t="s">
        <v>6264</v>
      </c>
      <c r="C7936" t="s">
        <v>1557</v>
      </c>
      <c r="D7936">
        <v>0</v>
      </c>
      <c r="E7936" s="7">
        <v>46303</v>
      </c>
    </row>
    <row r="7937" spans="2:5" hidden="1" x14ac:dyDescent="0.25">
      <c r="B7937" t="s">
        <v>6264</v>
      </c>
      <c r="C7937" t="s">
        <v>1557</v>
      </c>
      <c r="D7937">
        <v>0</v>
      </c>
      <c r="E7937" s="7">
        <v>46648</v>
      </c>
    </row>
    <row r="7938" spans="2:5" hidden="1" x14ac:dyDescent="0.25">
      <c r="B7938" t="s">
        <v>6264</v>
      </c>
      <c r="C7938" t="s">
        <v>1557</v>
      </c>
      <c r="D7938">
        <v>0</v>
      </c>
      <c r="E7938" s="7">
        <v>46648</v>
      </c>
    </row>
    <row r="7939" spans="2:5" hidden="1" x14ac:dyDescent="0.25">
      <c r="B7939" t="s">
        <v>6264</v>
      </c>
      <c r="C7939" t="s">
        <v>1557</v>
      </c>
      <c r="D7939">
        <v>0</v>
      </c>
      <c r="E7939" s="7">
        <v>46333</v>
      </c>
    </row>
    <row r="7940" spans="2:5" hidden="1" x14ac:dyDescent="0.25">
      <c r="B7940" t="s">
        <v>6264</v>
      </c>
      <c r="C7940" t="s">
        <v>1557</v>
      </c>
      <c r="D7940">
        <v>0</v>
      </c>
      <c r="E7940" s="7">
        <v>46370</v>
      </c>
    </row>
    <row r="7941" spans="2:5" hidden="1" x14ac:dyDescent="0.25">
      <c r="B7941" t="s">
        <v>6264</v>
      </c>
      <c r="C7941" t="s">
        <v>1557</v>
      </c>
      <c r="D7941">
        <v>0</v>
      </c>
      <c r="E7941" s="7">
        <v>46367</v>
      </c>
    </row>
    <row r="7942" spans="2:5" hidden="1" x14ac:dyDescent="0.25">
      <c r="B7942" t="s">
        <v>6264</v>
      </c>
      <c r="C7942" t="s">
        <v>1557</v>
      </c>
      <c r="D7942">
        <v>360</v>
      </c>
      <c r="E7942" s="7">
        <v>46714</v>
      </c>
    </row>
    <row r="7943" spans="2:5" hidden="1" x14ac:dyDescent="0.25">
      <c r="B7943" t="s">
        <v>6264</v>
      </c>
      <c r="C7943" t="s">
        <v>1557</v>
      </c>
      <c r="D7943">
        <v>829</v>
      </c>
      <c r="E7943" s="7">
        <v>46721</v>
      </c>
    </row>
    <row r="7944" spans="2:5" hidden="1" x14ac:dyDescent="0.25">
      <c r="B7944" t="s">
        <v>6264</v>
      </c>
      <c r="C7944" t="s">
        <v>1557</v>
      </c>
      <c r="D7944">
        <v>0</v>
      </c>
      <c r="E7944" s="7">
        <v>46399</v>
      </c>
    </row>
    <row r="7945" spans="2:5" hidden="1" x14ac:dyDescent="0.25">
      <c r="B7945" t="s">
        <v>6264</v>
      </c>
      <c r="C7945" t="s">
        <v>1557</v>
      </c>
      <c r="D7945">
        <v>0</v>
      </c>
      <c r="E7945" s="7">
        <v>46454</v>
      </c>
    </row>
    <row r="7946" spans="2:5" hidden="1" x14ac:dyDescent="0.25">
      <c r="B7946" t="s">
        <v>6264</v>
      </c>
      <c r="C7946" t="s">
        <v>1557</v>
      </c>
      <c r="D7946">
        <v>0</v>
      </c>
      <c r="E7946" s="7">
        <v>46233</v>
      </c>
    </row>
    <row r="7947" spans="2:5" hidden="1" x14ac:dyDescent="0.25">
      <c r="B7947" t="s">
        <v>6264</v>
      </c>
      <c r="C7947" t="s">
        <v>1557</v>
      </c>
      <c r="D7947">
        <v>0</v>
      </c>
      <c r="E7947" s="7">
        <v>46211</v>
      </c>
    </row>
    <row r="7948" spans="2:5" hidden="1" x14ac:dyDescent="0.25">
      <c r="B7948" t="s">
        <v>6264</v>
      </c>
      <c r="C7948" t="s">
        <v>1557</v>
      </c>
      <c r="D7948">
        <v>0</v>
      </c>
      <c r="E7948" s="7">
        <v>46455</v>
      </c>
    </row>
    <row r="7949" spans="2:5" hidden="1" x14ac:dyDescent="0.25">
      <c r="B7949" t="s">
        <v>6264</v>
      </c>
      <c r="C7949" t="s">
        <v>1557</v>
      </c>
      <c r="D7949">
        <v>0</v>
      </c>
      <c r="E7949" s="7">
        <v>46455</v>
      </c>
    </row>
    <row r="7950" spans="2:5" hidden="1" x14ac:dyDescent="0.25">
      <c r="B7950" t="s">
        <v>6264</v>
      </c>
      <c r="C7950" t="s">
        <v>1557</v>
      </c>
      <c r="D7950">
        <v>0</v>
      </c>
      <c r="E7950" s="7">
        <v>46056</v>
      </c>
    </row>
    <row r="7951" spans="2:5" hidden="1" x14ac:dyDescent="0.25">
      <c r="B7951" t="s">
        <v>6264</v>
      </c>
      <c r="C7951" t="s">
        <v>1557</v>
      </c>
      <c r="D7951">
        <v>0</v>
      </c>
      <c r="E7951" s="7">
        <v>46311</v>
      </c>
    </row>
    <row r="7952" spans="2:5" hidden="1" x14ac:dyDescent="0.25">
      <c r="B7952" t="s">
        <v>6264</v>
      </c>
      <c r="C7952" t="s">
        <v>1557</v>
      </c>
      <c r="D7952">
        <v>0</v>
      </c>
      <c r="E7952" s="7">
        <v>46311</v>
      </c>
    </row>
    <row r="7953" spans="2:5" hidden="1" x14ac:dyDescent="0.25">
      <c r="B7953" t="s">
        <v>6264</v>
      </c>
      <c r="C7953" t="s">
        <v>1557</v>
      </c>
      <c r="D7953">
        <v>0</v>
      </c>
      <c r="E7953" s="7">
        <v>46623</v>
      </c>
    </row>
    <row r="7954" spans="2:5" hidden="1" x14ac:dyDescent="0.25">
      <c r="B7954" t="s">
        <v>6264</v>
      </c>
      <c r="C7954" t="s">
        <v>1557</v>
      </c>
      <c r="D7954">
        <v>0</v>
      </c>
      <c r="E7954" s="7">
        <v>46389</v>
      </c>
    </row>
    <row r="7955" spans="2:5" hidden="1" x14ac:dyDescent="0.25">
      <c r="B7955" t="s">
        <v>6264</v>
      </c>
      <c r="C7955" t="s">
        <v>1557</v>
      </c>
      <c r="D7955">
        <v>0</v>
      </c>
      <c r="E7955" s="7">
        <v>46389</v>
      </c>
    </row>
    <row r="7956" spans="2:5" hidden="1" x14ac:dyDescent="0.25">
      <c r="B7956" t="s">
        <v>6264</v>
      </c>
      <c r="C7956" t="s">
        <v>1557</v>
      </c>
      <c r="D7956">
        <v>0</v>
      </c>
      <c r="E7956" s="7">
        <v>46389</v>
      </c>
    </row>
    <row r="7957" spans="2:5" hidden="1" x14ac:dyDescent="0.25">
      <c r="B7957" t="s">
        <v>6264</v>
      </c>
      <c r="C7957" t="s">
        <v>1557</v>
      </c>
      <c r="D7957">
        <v>0</v>
      </c>
      <c r="E7957" s="7">
        <v>46389</v>
      </c>
    </row>
    <row r="7958" spans="2:5" hidden="1" x14ac:dyDescent="0.25">
      <c r="B7958" t="s">
        <v>6264</v>
      </c>
      <c r="C7958" t="s">
        <v>1557</v>
      </c>
      <c r="D7958">
        <v>0</v>
      </c>
      <c r="E7958" s="7">
        <v>46448</v>
      </c>
    </row>
    <row r="7959" spans="2:5" hidden="1" x14ac:dyDescent="0.25">
      <c r="B7959" t="s">
        <v>6264</v>
      </c>
      <c r="C7959" t="s">
        <v>1557</v>
      </c>
      <c r="D7959">
        <v>0</v>
      </c>
      <c r="E7959" s="7">
        <v>46370</v>
      </c>
    </row>
    <row r="7960" spans="2:5" hidden="1" x14ac:dyDescent="0.25">
      <c r="B7960" t="s">
        <v>6264</v>
      </c>
      <c r="C7960" t="s">
        <v>1557</v>
      </c>
      <c r="D7960">
        <v>0</v>
      </c>
      <c r="E7960" s="7">
        <v>46367</v>
      </c>
    </row>
    <row r="7961" spans="2:5" hidden="1" x14ac:dyDescent="0.25">
      <c r="B7961" t="s">
        <v>6264</v>
      </c>
      <c r="C7961" t="s">
        <v>1557</v>
      </c>
      <c r="D7961">
        <v>0</v>
      </c>
      <c r="E7961" s="7">
        <v>46448</v>
      </c>
    </row>
    <row r="7962" spans="2:5" hidden="1" x14ac:dyDescent="0.25">
      <c r="B7962" t="s">
        <v>6265</v>
      </c>
      <c r="C7962" t="s">
        <v>6266</v>
      </c>
      <c r="D7962">
        <v>238</v>
      </c>
      <c r="E7962" s="7">
        <v>46734</v>
      </c>
    </row>
    <row r="7963" spans="2:5" hidden="1" x14ac:dyDescent="0.25">
      <c r="B7963" t="s">
        <v>6265</v>
      </c>
      <c r="C7963" t="s">
        <v>6266</v>
      </c>
      <c r="D7963">
        <v>240</v>
      </c>
      <c r="E7963" s="7">
        <v>46734</v>
      </c>
    </row>
    <row r="7964" spans="2:5" hidden="1" x14ac:dyDescent="0.25">
      <c r="B7964" t="s">
        <v>6265</v>
      </c>
      <c r="C7964" t="s">
        <v>6266</v>
      </c>
      <c r="D7964">
        <v>2</v>
      </c>
      <c r="E7964" s="7">
        <v>46667</v>
      </c>
    </row>
    <row r="7965" spans="2:5" hidden="1" x14ac:dyDescent="0.25">
      <c r="B7965" t="s">
        <v>6265</v>
      </c>
      <c r="C7965" t="s">
        <v>6266</v>
      </c>
      <c r="D7965">
        <v>0</v>
      </c>
      <c r="E7965" s="7">
        <v>46316</v>
      </c>
    </row>
    <row r="7966" spans="2:5" hidden="1" x14ac:dyDescent="0.25">
      <c r="B7966" t="s">
        <v>6265</v>
      </c>
      <c r="C7966" t="s">
        <v>6266</v>
      </c>
      <c r="D7966">
        <v>0</v>
      </c>
      <c r="E7966" s="7">
        <v>46332</v>
      </c>
    </row>
    <row r="7967" spans="2:5" hidden="1" x14ac:dyDescent="0.25">
      <c r="B7967" t="s">
        <v>6265</v>
      </c>
      <c r="C7967" t="s">
        <v>6266</v>
      </c>
      <c r="D7967">
        <v>720</v>
      </c>
      <c r="E7967" s="7">
        <v>46688</v>
      </c>
    </row>
    <row r="7968" spans="2:5" hidden="1" x14ac:dyDescent="0.25">
      <c r="B7968" t="s">
        <v>6265</v>
      </c>
      <c r="C7968" t="s">
        <v>6266</v>
      </c>
      <c r="D7968">
        <v>0</v>
      </c>
      <c r="E7968" s="7">
        <v>46350</v>
      </c>
    </row>
    <row r="7969" spans="2:5" hidden="1" x14ac:dyDescent="0.25">
      <c r="B7969" t="s">
        <v>6265</v>
      </c>
      <c r="C7969" t="s">
        <v>6266</v>
      </c>
      <c r="D7969">
        <v>0</v>
      </c>
      <c r="E7969" s="7">
        <v>46352</v>
      </c>
    </row>
    <row r="7970" spans="2:5" hidden="1" x14ac:dyDescent="0.25">
      <c r="B7970" t="s">
        <v>6265</v>
      </c>
      <c r="C7970" t="s">
        <v>6266</v>
      </c>
      <c r="D7970">
        <v>0</v>
      </c>
      <c r="E7970" s="7">
        <v>46370</v>
      </c>
    </row>
    <row r="7971" spans="2:5" hidden="1" x14ac:dyDescent="0.25">
      <c r="B7971" t="s">
        <v>6265</v>
      </c>
      <c r="C7971" t="s">
        <v>6266</v>
      </c>
      <c r="D7971">
        <v>0</v>
      </c>
      <c r="E7971" s="7">
        <v>46423</v>
      </c>
    </row>
    <row r="7972" spans="2:5" hidden="1" x14ac:dyDescent="0.25">
      <c r="B7972" t="s">
        <v>6265</v>
      </c>
      <c r="C7972" t="s">
        <v>6266</v>
      </c>
      <c r="D7972">
        <v>0</v>
      </c>
      <c r="E7972" s="7">
        <v>46469</v>
      </c>
    </row>
    <row r="7973" spans="2:5" hidden="1" x14ac:dyDescent="0.25">
      <c r="B7973" t="s">
        <v>6265</v>
      </c>
      <c r="C7973" t="s">
        <v>6266</v>
      </c>
      <c r="D7973">
        <v>1275</v>
      </c>
      <c r="E7973" s="7">
        <v>46597</v>
      </c>
    </row>
    <row r="7974" spans="2:5" hidden="1" x14ac:dyDescent="0.25">
      <c r="B7974" t="s">
        <v>6265</v>
      </c>
      <c r="C7974" t="s">
        <v>6266</v>
      </c>
      <c r="D7974">
        <v>0</v>
      </c>
      <c r="E7974" s="7">
        <v>46090</v>
      </c>
    </row>
    <row r="7975" spans="2:5" hidden="1" x14ac:dyDescent="0.25">
      <c r="B7975" t="s">
        <v>6265</v>
      </c>
      <c r="C7975" t="s">
        <v>6266</v>
      </c>
      <c r="D7975">
        <v>0</v>
      </c>
      <c r="E7975" s="7">
        <v>46220</v>
      </c>
    </row>
    <row r="7976" spans="2:5" hidden="1" x14ac:dyDescent="0.25">
      <c r="B7976" t="s">
        <v>6265</v>
      </c>
      <c r="C7976" t="s">
        <v>6266</v>
      </c>
      <c r="D7976">
        <v>0</v>
      </c>
      <c r="E7976" s="7">
        <v>46220</v>
      </c>
    </row>
    <row r="7977" spans="2:5" hidden="1" x14ac:dyDescent="0.25">
      <c r="B7977" t="s">
        <v>6265</v>
      </c>
      <c r="C7977" t="s">
        <v>6266</v>
      </c>
      <c r="D7977">
        <v>0</v>
      </c>
      <c r="E7977" s="7">
        <v>46220</v>
      </c>
    </row>
    <row r="7978" spans="2:5" hidden="1" x14ac:dyDescent="0.25">
      <c r="B7978" t="s">
        <v>6265</v>
      </c>
      <c r="C7978" t="s">
        <v>6266</v>
      </c>
      <c r="D7978">
        <v>0</v>
      </c>
      <c r="E7978" s="7">
        <v>46220</v>
      </c>
    </row>
    <row r="7979" spans="2:5" hidden="1" x14ac:dyDescent="0.25">
      <c r="B7979" t="s">
        <v>6265</v>
      </c>
      <c r="C7979" t="s">
        <v>6266</v>
      </c>
      <c r="D7979">
        <v>0</v>
      </c>
      <c r="E7979" s="7">
        <v>46331</v>
      </c>
    </row>
    <row r="7980" spans="2:5" hidden="1" x14ac:dyDescent="0.25">
      <c r="B7980" t="s">
        <v>6265</v>
      </c>
      <c r="C7980" t="s">
        <v>6266</v>
      </c>
      <c r="D7980">
        <v>148</v>
      </c>
      <c r="E7980" s="7">
        <v>46588</v>
      </c>
    </row>
    <row r="7981" spans="2:5" hidden="1" x14ac:dyDescent="0.25">
      <c r="B7981" t="s">
        <v>6265</v>
      </c>
      <c r="C7981" t="s">
        <v>6266</v>
      </c>
      <c r="D7981">
        <v>0</v>
      </c>
      <c r="E7981" s="7">
        <v>46416</v>
      </c>
    </row>
    <row r="7982" spans="2:5" hidden="1" x14ac:dyDescent="0.25">
      <c r="B7982" t="s">
        <v>6265</v>
      </c>
      <c r="C7982" t="s">
        <v>6266</v>
      </c>
      <c r="D7982">
        <v>0</v>
      </c>
      <c r="E7982" s="7">
        <v>46447</v>
      </c>
    </row>
    <row r="7983" spans="2:5" hidden="1" x14ac:dyDescent="0.25">
      <c r="B7983" t="s">
        <v>6265</v>
      </c>
      <c r="C7983" t="s">
        <v>6266</v>
      </c>
      <c r="D7983">
        <v>0</v>
      </c>
      <c r="E7983" s="7" t="s">
        <v>30</v>
      </c>
    </row>
    <row r="7984" spans="2:5" hidden="1" x14ac:dyDescent="0.25">
      <c r="B7984" t="s">
        <v>6265</v>
      </c>
      <c r="C7984" t="s">
        <v>6266</v>
      </c>
      <c r="D7984">
        <v>0</v>
      </c>
      <c r="E7984" s="7">
        <v>46316</v>
      </c>
    </row>
    <row r="7985" spans="2:5" hidden="1" x14ac:dyDescent="0.25">
      <c r="B7985" t="s">
        <v>6265</v>
      </c>
      <c r="C7985" t="s">
        <v>6266</v>
      </c>
      <c r="D7985">
        <v>0</v>
      </c>
      <c r="E7985" s="7">
        <v>46332</v>
      </c>
    </row>
    <row r="7986" spans="2:5" hidden="1" x14ac:dyDescent="0.25">
      <c r="B7986" t="s">
        <v>6265</v>
      </c>
      <c r="C7986" t="s">
        <v>6266</v>
      </c>
      <c r="D7986">
        <v>0</v>
      </c>
      <c r="E7986" s="7">
        <v>46350</v>
      </c>
    </row>
    <row r="7987" spans="2:5" hidden="1" x14ac:dyDescent="0.25">
      <c r="B7987" t="s">
        <v>6265</v>
      </c>
      <c r="C7987" t="s">
        <v>6266</v>
      </c>
      <c r="D7987">
        <v>0</v>
      </c>
      <c r="E7987" s="7">
        <v>46352</v>
      </c>
    </row>
    <row r="7988" spans="2:5" hidden="1" x14ac:dyDescent="0.25">
      <c r="B7988" t="s">
        <v>6265</v>
      </c>
      <c r="C7988" t="s">
        <v>6266</v>
      </c>
      <c r="D7988">
        <v>0</v>
      </c>
      <c r="E7988" s="7">
        <v>46370</v>
      </c>
    </row>
    <row r="7989" spans="2:5" hidden="1" x14ac:dyDescent="0.25">
      <c r="B7989" t="s">
        <v>6265</v>
      </c>
      <c r="C7989" t="s">
        <v>6266</v>
      </c>
      <c r="D7989">
        <v>0</v>
      </c>
      <c r="E7989" s="7">
        <v>46588</v>
      </c>
    </row>
    <row r="7990" spans="2:5" hidden="1" x14ac:dyDescent="0.25">
      <c r="B7990" t="s">
        <v>6268</v>
      </c>
      <c r="C7990" t="s">
        <v>6269</v>
      </c>
      <c r="D7990">
        <v>0</v>
      </c>
      <c r="E7990" s="7">
        <v>45870</v>
      </c>
    </row>
    <row r="7991" spans="2:5" hidden="1" x14ac:dyDescent="0.25">
      <c r="B7991" t="s">
        <v>6271</v>
      </c>
      <c r="C7991" t="s">
        <v>6272</v>
      </c>
      <c r="D7991">
        <v>0</v>
      </c>
      <c r="E7991" s="7">
        <v>46266</v>
      </c>
    </row>
    <row r="7992" spans="2:5" hidden="1" x14ac:dyDescent="0.25">
      <c r="B7992" t="s">
        <v>6271</v>
      </c>
      <c r="C7992" t="s">
        <v>6272</v>
      </c>
      <c r="D7992">
        <v>0</v>
      </c>
      <c r="E7992" s="7">
        <v>46296</v>
      </c>
    </row>
    <row r="7993" spans="2:5" hidden="1" x14ac:dyDescent="0.25">
      <c r="B7993" t="s">
        <v>6271</v>
      </c>
      <c r="C7993" t="s">
        <v>6272</v>
      </c>
      <c r="D7993">
        <v>0</v>
      </c>
      <c r="E7993" s="7">
        <v>46296</v>
      </c>
    </row>
    <row r="7994" spans="2:5" hidden="1" x14ac:dyDescent="0.25">
      <c r="B7994" t="s">
        <v>6271</v>
      </c>
      <c r="C7994" t="s">
        <v>6272</v>
      </c>
      <c r="D7994">
        <v>0</v>
      </c>
      <c r="E7994" s="7">
        <v>46296</v>
      </c>
    </row>
    <row r="7995" spans="2:5" hidden="1" x14ac:dyDescent="0.25">
      <c r="B7995" t="s">
        <v>6271</v>
      </c>
      <c r="C7995" t="s">
        <v>6272</v>
      </c>
      <c r="D7995">
        <v>0</v>
      </c>
      <c r="E7995" s="7">
        <v>46327</v>
      </c>
    </row>
    <row r="7996" spans="2:5" hidden="1" x14ac:dyDescent="0.25">
      <c r="B7996" t="s">
        <v>6271</v>
      </c>
      <c r="C7996" t="s">
        <v>6272</v>
      </c>
      <c r="D7996">
        <v>0</v>
      </c>
      <c r="E7996" s="7">
        <v>46327</v>
      </c>
    </row>
    <row r="7997" spans="2:5" hidden="1" x14ac:dyDescent="0.25">
      <c r="B7997" t="s">
        <v>6271</v>
      </c>
      <c r="C7997" t="s">
        <v>6272</v>
      </c>
      <c r="D7997">
        <v>0</v>
      </c>
      <c r="E7997" s="7">
        <v>46357</v>
      </c>
    </row>
    <row r="7998" spans="2:5" hidden="1" x14ac:dyDescent="0.25">
      <c r="B7998" t="s">
        <v>6271</v>
      </c>
      <c r="C7998" t="s">
        <v>6272</v>
      </c>
      <c r="D7998">
        <v>0</v>
      </c>
      <c r="E7998" s="7">
        <v>46174</v>
      </c>
    </row>
    <row r="7999" spans="2:5" hidden="1" x14ac:dyDescent="0.25">
      <c r="B7999" t="s">
        <v>6271</v>
      </c>
      <c r="C7999" t="s">
        <v>6272</v>
      </c>
      <c r="D7999">
        <v>0</v>
      </c>
      <c r="E7999" s="7">
        <v>46204</v>
      </c>
    </row>
    <row r="8000" spans="2:5" hidden="1" x14ac:dyDescent="0.25">
      <c r="B8000" t="s">
        <v>6271</v>
      </c>
      <c r="C8000" t="s">
        <v>6272</v>
      </c>
      <c r="D8000">
        <v>0</v>
      </c>
      <c r="E8000" s="7">
        <v>46204</v>
      </c>
    </row>
    <row r="8001" spans="2:5" hidden="1" x14ac:dyDescent="0.25">
      <c r="B8001" t="s">
        <v>6271</v>
      </c>
      <c r="C8001" t="s">
        <v>6272</v>
      </c>
      <c r="D8001">
        <v>0</v>
      </c>
      <c r="E8001" s="7">
        <v>46204</v>
      </c>
    </row>
    <row r="8002" spans="2:5" hidden="1" x14ac:dyDescent="0.25">
      <c r="B8002" t="s">
        <v>6281</v>
      </c>
      <c r="C8002" t="s">
        <v>6282</v>
      </c>
      <c r="D8002">
        <v>349</v>
      </c>
      <c r="E8002" s="7">
        <v>46478</v>
      </c>
    </row>
    <row r="8003" spans="2:5" hidden="1" x14ac:dyDescent="0.25">
      <c r="B8003" t="s">
        <v>6281</v>
      </c>
      <c r="C8003" t="s">
        <v>6282</v>
      </c>
      <c r="D8003">
        <v>0</v>
      </c>
      <c r="E8003" s="7">
        <v>46478</v>
      </c>
    </row>
    <row r="8004" spans="2:5" hidden="1" x14ac:dyDescent="0.25">
      <c r="B8004" t="s">
        <v>6286</v>
      </c>
      <c r="C8004" t="s">
        <v>6287</v>
      </c>
      <c r="D8004">
        <v>0</v>
      </c>
      <c r="E8004" s="7">
        <v>46388</v>
      </c>
    </row>
    <row r="8005" spans="2:5" hidden="1" x14ac:dyDescent="0.25">
      <c r="B8005" t="s">
        <v>6286</v>
      </c>
      <c r="C8005" t="s">
        <v>6287</v>
      </c>
      <c r="D8005">
        <v>0</v>
      </c>
      <c r="E8005" s="7">
        <v>46388</v>
      </c>
    </row>
    <row r="8006" spans="2:5" hidden="1" x14ac:dyDescent="0.25">
      <c r="B8006" t="s">
        <v>6286</v>
      </c>
      <c r="C8006" t="s">
        <v>6287</v>
      </c>
      <c r="D8006">
        <v>0</v>
      </c>
      <c r="E8006" s="7">
        <v>46419</v>
      </c>
    </row>
    <row r="8007" spans="2:5" hidden="1" x14ac:dyDescent="0.25">
      <c r="B8007" t="s">
        <v>6286</v>
      </c>
      <c r="C8007" t="s">
        <v>6287</v>
      </c>
      <c r="D8007">
        <v>0</v>
      </c>
      <c r="E8007" s="7">
        <v>46508</v>
      </c>
    </row>
    <row r="8008" spans="2:5" hidden="1" x14ac:dyDescent="0.25">
      <c r="B8008" t="s">
        <v>6286</v>
      </c>
      <c r="C8008" t="s">
        <v>6287</v>
      </c>
      <c r="D8008">
        <v>0</v>
      </c>
      <c r="E8008" s="7">
        <v>46539</v>
      </c>
    </row>
    <row r="8009" spans="2:5" hidden="1" x14ac:dyDescent="0.25">
      <c r="B8009" t="s">
        <v>6286</v>
      </c>
      <c r="C8009" t="s">
        <v>6287</v>
      </c>
      <c r="D8009">
        <v>0</v>
      </c>
      <c r="E8009" s="7">
        <v>46569</v>
      </c>
    </row>
    <row r="8010" spans="2:5" hidden="1" x14ac:dyDescent="0.25">
      <c r="B8010" t="s">
        <v>6286</v>
      </c>
      <c r="C8010" t="s">
        <v>6287</v>
      </c>
      <c r="D8010">
        <v>0</v>
      </c>
      <c r="E8010" s="7">
        <v>46600</v>
      </c>
    </row>
    <row r="8011" spans="2:5" hidden="1" x14ac:dyDescent="0.25">
      <c r="B8011" t="s">
        <v>6286</v>
      </c>
      <c r="C8011" t="s">
        <v>6287</v>
      </c>
      <c r="D8011">
        <v>0</v>
      </c>
      <c r="E8011" s="7">
        <v>46634</v>
      </c>
    </row>
    <row r="8012" spans="2:5" hidden="1" x14ac:dyDescent="0.25">
      <c r="B8012" t="s">
        <v>6286</v>
      </c>
      <c r="C8012" t="s">
        <v>6287</v>
      </c>
      <c r="D8012">
        <v>7979</v>
      </c>
      <c r="E8012" s="7">
        <v>46635</v>
      </c>
    </row>
    <row r="8013" spans="2:5" hidden="1" x14ac:dyDescent="0.25">
      <c r="B8013" t="s">
        <v>6286</v>
      </c>
      <c r="C8013" t="s">
        <v>6287</v>
      </c>
      <c r="D8013">
        <v>0</v>
      </c>
      <c r="E8013" s="7">
        <v>46635</v>
      </c>
    </row>
    <row r="8014" spans="2:5" hidden="1" x14ac:dyDescent="0.25">
      <c r="B8014" t="s">
        <v>6286</v>
      </c>
      <c r="C8014" t="s">
        <v>6287</v>
      </c>
      <c r="D8014">
        <v>0</v>
      </c>
      <c r="E8014" s="7">
        <v>46600</v>
      </c>
    </row>
    <row r="8015" spans="2:5" hidden="1" x14ac:dyDescent="0.25">
      <c r="B8015" t="s">
        <v>6296</v>
      </c>
      <c r="C8015" t="s">
        <v>6297</v>
      </c>
      <c r="D8015">
        <v>0</v>
      </c>
      <c r="E8015" s="7" t="s">
        <v>30</v>
      </c>
    </row>
    <row r="8016" spans="2:5" hidden="1" x14ac:dyDescent="0.25">
      <c r="B8016" t="s">
        <v>6296</v>
      </c>
      <c r="C8016" t="s">
        <v>6297</v>
      </c>
      <c r="D8016">
        <v>0</v>
      </c>
      <c r="E8016" s="7">
        <v>46600</v>
      </c>
    </row>
    <row r="8017" spans="2:5" hidden="1" x14ac:dyDescent="0.25">
      <c r="B8017" t="s">
        <v>6296</v>
      </c>
      <c r="C8017" t="s">
        <v>6297</v>
      </c>
      <c r="D8017">
        <v>0</v>
      </c>
      <c r="E8017" s="7">
        <v>46600</v>
      </c>
    </row>
    <row r="8018" spans="2:5" hidden="1" x14ac:dyDescent="0.25">
      <c r="B8018" t="s">
        <v>6296</v>
      </c>
      <c r="C8018" t="s">
        <v>6297</v>
      </c>
      <c r="D8018">
        <v>0</v>
      </c>
      <c r="E8018" s="7">
        <v>46600</v>
      </c>
    </row>
    <row r="8019" spans="2:5" hidden="1" x14ac:dyDescent="0.25">
      <c r="B8019" t="s">
        <v>6296</v>
      </c>
      <c r="C8019" t="s">
        <v>6297</v>
      </c>
      <c r="D8019">
        <v>0</v>
      </c>
      <c r="E8019" s="7">
        <v>47331</v>
      </c>
    </row>
    <row r="8020" spans="2:5" hidden="1" x14ac:dyDescent="0.25">
      <c r="B8020" t="s">
        <v>6296</v>
      </c>
      <c r="C8020" t="s">
        <v>6297</v>
      </c>
      <c r="D8020">
        <v>600</v>
      </c>
      <c r="E8020" s="7">
        <v>47908</v>
      </c>
    </row>
    <row r="8021" spans="2:5" hidden="1" x14ac:dyDescent="0.25">
      <c r="B8021" t="s">
        <v>6296</v>
      </c>
      <c r="C8021" t="s">
        <v>6297</v>
      </c>
      <c r="D8021">
        <v>0</v>
      </c>
      <c r="E8021" s="7">
        <v>47908</v>
      </c>
    </row>
    <row r="8022" spans="2:5" hidden="1" x14ac:dyDescent="0.25">
      <c r="B8022" t="s">
        <v>6304</v>
      </c>
      <c r="C8022" t="s">
        <v>13885</v>
      </c>
      <c r="D8022">
        <v>0</v>
      </c>
      <c r="E8022" s="7">
        <v>47209</v>
      </c>
    </row>
    <row r="8023" spans="2:5" hidden="1" x14ac:dyDescent="0.25">
      <c r="B8023" t="s">
        <v>6304</v>
      </c>
      <c r="C8023" t="s">
        <v>13885</v>
      </c>
      <c r="D8023">
        <v>0</v>
      </c>
      <c r="E8023" s="7">
        <v>47239</v>
      </c>
    </row>
    <row r="8024" spans="2:5" hidden="1" x14ac:dyDescent="0.25">
      <c r="B8024" t="s">
        <v>6304</v>
      </c>
      <c r="C8024" t="s">
        <v>13885</v>
      </c>
      <c r="D8024">
        <v>0</v>
      </c>
      <c r="E8024" s="7">
        <v>47270</v>
      </c>
    </row>
    <row r="8025" spans="2:5" hidden="1" x14ac:dyDescent="0.25">
      <c r="B8025" t="s">
        <v>6304</v>
      </c>
      <c r="C8025" t="s">
        <v>13885</v>
      </c>
      <c r="D8025">
        <v>0</v>
      </c>
      <c r="E8025" s="7">
        <v>47270</v>
      </c>
    </row>
    <row r="8026" spans="2:5" hidden="1" x14ac:dyDescent="0.25">
      <c r="B8026" t="s">
        <v>6304</v>
      </c>
      <c r="C8026" t="s">
        <v>13885</v>
      </c>
      <c r="D8026">
        <v>0</v>
      </c>
      <c r="E8026" s="7">
        <v>47515</v>
      </c>
    </row>
    <row r="8027" spans="2:5" hidden="1" x14ac:dyDescent="0.25">
      <c r="B8027" t="s">
        <v>6304</v>
      </c>
      <c r="C8027" t="s">
        <v>13885</v>
      </c>
      <c r="D8027">
        <v>0</v>
      </c>
      <c r="E8027" s="7">
        <v>47484</v>
      </c>
    </row>
    <row r="8028" spans="2:5" hidden="1" x14ac:dyDescent="0.25">
      <c r="B8028" t="s">
        <v>6304</v>
      </c>
      <c r="C8028" t="s">
        <v>13885</v>
      </c>
      <c r="D8028">
        <v>0</v>
      </c>
      <c r="E8028" s="7">
        <v>47543</v>
      </c>
    </row>
    <row r="8029" spans="2:5" hidden="1" x14ac:dyDescent="0.25">
      <c r="B8029" t="s">
        <v>6304</v>
      </c>
      <c r="C8029" t="s">
        <v>13885</v>
      </c>
      <c r="D8029">
        <v>0</v>
      </c>
      <c r="E8029" s="7">
        <v>47604</v>
      </c>
    </row>
    <row r="8030" spans="2:5" hidden="1" x14ac:dyDescent="0.25">
      <c r="B8030" t="s">
        <v>6306</v>
      </c>
      <c r="C8030" t="s">
        <v>13886</v>
      </c>
      <c r="D8030">
        <v>0</v>
      </c>
      <c r="E8030" s="7">
        <v>46966</v>
      </c>
    </row>
    <row r="8031" spans="2:5" hidden="1" x14ac:dyDescent="0.25">
      <c r="B8031" t="s">
        <v>6306</v>
      </c>
      <c r="C8031" t="s">
        <v>13886</v>
      </c>
      <c r="D8031">
        <v>0</v>
      </c>
      <c r="E8031" s="7">
        <v>47423</v>
      </c>
    </row>
    <row r="8032" spans="2:5" hidden="1" x14ac:dyDescent="0.25">
      <c r="B8032" t="s">
        <v>6306</v>
      </c>
      <c r="C8032" t="s">
        <v>13886</v>
      </c>
      <c r="D8032">
        <v>0</v>
      </c>
      <c r="E8032" s="7">
        <v>47484</v>
      </c>
    </row>
    <row r="8033" spans="2:5" hidden="1" x14ac:dyDescent="0.25">
      <c r="B8033" t="s">
        <v>6306</v>
      </c>
      <c r="C8033" t="s">
        <v>13886</v>
      </c>
      <c r="D8033">
        <v>0</v>
      </c>
      <c r="E8033" s="7">
        <v>47484</v>
      </c>
    </row>
    <row r="8034" spans="2:5" hidden="1" x14ac:dyDescent="0.25">
      <c r="B8034" t="s">
        <v>6308</v>
      </c>
      <c r="C8034" t="s">
        <v>6309</v>
      </c>
      <c r="D8034">
        <v>0</v>
      </c>
      <c r="E8034" s="7">
        <v>47880</v>
      </c>
    </row>
    <row r="8035" spans="2:5" hidden="1" x14ac:dyDescent="0.25">
      <c r="B8035" t="s">
        <v>6308</v>
      </c>
      <c r="C8035" t="s">
        <v>6309</v>
      </c>
      <c r="D8035">
        <v>0</v>
      </c>
      <c r="E8035" s="7">
        <v>47543</v>
      </c>
    </row>
    <row r="8036" spans="2:5" hidden="1" x14ac:dyDescent="0.25">
      <c r="B8036" t="s">
        <v>6308</v>
      </c>
      <c r="C8036" t="s">
        <v>6309</v>
      </c>
      <c r="D8036">
        <v>0</v>
      </c>
      <c r="E8036" s="7">
        <v>47939</v>
      </c>
    </row>
    <row r="8037" spans="2:5" hidden="1" x14ac:dyDescent="0.25">
      <c r="B8037" t="s">
        <v>6308</v>
      </c>
      <c r="C8037" t="s">
        <v>6309</v>
      </c>
      <c r="D8037">
        <v>705</v>
      </c>
      <c r="E8037" s="7">
        <v>47969</v>
      </c>
    </row>
    <row r="8038" spans="2:5" hidden="1" x14ac:dyDescent="0.25">
      <c r="B8038" t="s">
        <v>6308</v>
      </c>
      <c r="C8038" t="s">
        <v>6309</v>
      </c>
      <c r="D8038">
        <v>0</v>
      </c>
      <c r="E8038" s="7">
        <v>47665</v>
      </c>
    </row>
    <row r="8039" spans="2:5" hidden="1" x14ac:dyDescent="0.25">
      <c r="B8039" t="s">
        <v>6308</v>
      </c>
      <c r="C8039" t="s">
        <v>6309</v>
      </c>
      <c r="D8039">
        <v>0</v>
      </c>
      <c r="E8039" s="7">
        <v>47727</v>
      </c>
    </row>
    <row r="8040" spans="2:5" hidden="1" x14ac:dyDescent="0.25">
      <c r="B8040" t="s">
        <v>6308</v>
      </c>
      <c r="C8040" t="s">
        <v>6309</v>
      </c>
      <c r="D8040">
        <v>0</v>
      </c>
      <c r="E8040" s="7">
        <v>47484</v>
      </c>
    </row>
    <row r="8041" spans="2:5" hidden="1" x14ac:dyDescent="0.25">
      <c r="B8041" t="s">
        <v>6308</v>
      </c>
      <c r="C8041" t="s">
        <v>6309</v>
      </c>
      <c r="D8041">
        <v>0</v>
      </c>
      <c r="E8041" s="7">
        <v>47939</v>
      </c>
    </row>
    <row r="8042" spans="2:5" hidden="1" x14ac:dyDescent="0.25">
      <c r="B8042" t="s">
        <v>6311</v>
      </c>
      <c r="C8042" t="s">
        <v>13887</v>
      </c>
      <c r="D8042">
        <v>0</v>
      </c>
      <c r="E8042" s="7">
        <v>47150</v>
      </c>
    </row>
    <row r="8043" spans="2:5" hidden="1" x14ac:dyDescent="0.25">
      <c r="B8043" t="s">
        <v>6311</v>
      </c>
      <c r="C8043" t="s">
        <v>13887</v>
      </c>
      <c r="D8043">
        <v>0</v>
      </c>
      <c r="E8043" s="7">
        <v>47239</v>
      </c>
    </row>
    <row r="8044" spans="2:5" hidden="1" x14ac:dyDescent="0.25">
      <c r="B8044" t="s">
        <v>6311</v>
      </c>
      <c r="C8044" t="s">
        <v>13887</v>
      </c>
      <c r="D8044">
        <v>0</v>
      </c>
      <c r="E8044" s="7">
        <v>47270</v>
      </c>
    </row>
    <row r="8045" spans="2:5" hidden="1" x14ac:dyDescent="0.25">
      <c r="B8045" t="s">
        <v>6311</v>
      </c>
      <c r="C8045" t="s">
        <v>13887</v>
      </c>
      <c r="D8045">
        <v>0</v>
      </c>
      <c r="E8045" s="7">
        <v>47543</v>
      </c>
    </row>
    <row r="8046" spans="2:5" hidden="1" x14ac:dyDescent="0.25">
      <c r="B8046" t="s">
        <v>6311</v>
      </c>
      <c r="C8046" t="s">
        <v>13887</v>
      </c>
      <c r="D8046">
        <v>0</v>
      </c>
      <c r="E8046" s="7">
        <v>47604</v>
      </c>
    </row>
    <row r="8047" spans="2:5" hidden="1" x14ac:dyDescent="0.25">
      <c r="B8047" t="s">
        <v>6313</v>
      </c>
      <c r="C8047" t="s">
        <v>13888</v>
      </c>
      <c r="D8047">
        <v>0</v>
      </c>
      <c r="E8047" s="7">
        <v>47423</v>
      </c>
    </row>
    <row r="8048" spans="2:5" hidden="1" x14ac:dyDescent="0.25">
      <c r="B8048" t="s">
        <v>6313</v>
      </c>
      <c r="C8048" t="s">
        <v>13888</v>
      </c>
      <c r="D8048">
        <v>0</v>
      </c>
      <c r="E8048" s="7">
        <v>47604</v>
      </c>
    </row>
    <row r="8049" spans="2:5" hidden="1" x14ac:dyDescent="0.25">
      <c r="B8049" t="s">
        <v>6313</v>
      </c>
      <c r="C8049" t="s">
        <v>13888</v>
      </c>
      <c r="D8049">
        <v>0</v>
      </c>
      <c r="E8049" s="7">
        <v>47635</v>
      </c>
    </row>
    <row r="8050" spans="2:5" hidden="1" x14ac:dyDescent="0.25">
      <c r="B8050" t="s">
        <v>6313</v>
      </c>
      <c r="C8050" t="s">
        <v>13888</v>
      </c>
      <c r="D8050">
        <v>0</v>
      </c>
      <c r="E8050" s="7">
        <v>47665</v>
      </c>
    </row>
    <row r="8051" spans="2:5" hidden="1" x14ac:dyDescent="0.25">
      <c r="B8051" t="s">
        <v>6313</v>
      </c>
      <c r="C8051" t="s">
        <v>13888</v>
      </c>
      <c r="D8051">
        <v>3750</v>
      </c>
      <c r="E8051" s="7">
        <v>47788</v>
      </c>
    </row>
    <row r="8052" spans="2:5" hidden="1" x14ac:dyDescent="0.25">
      <c r="B8052" t="s">
        <v>6313</v>
      </c>
      <c r="C8052" t="s">
        <v>13888</v>
      </c>
      <c r="D8052">
        <v>545</v>
      </c>
      <c r="E8052" s="7">
        <v>47788</v>
      </c>
    </row>
    <row r="8053" spans="2:5" hidden="1" x14ac:dyDescent="0.25">
      <c r="B8053" t="s">
        <v>6316</v>
      </c>
      <c r="C8053" t="s">
        <v>13889</v>
      </c>
      <c r="D8053">
        <v>0</v>
      </c>
      <c r="E8053" s="7">
        <v>47665</v>
      </c>
    </row>
    <row r="8054" spans="2:5" hidden="1" x14ac:dyDescent="0.25">
      <c r="B8054" t="s">
        <v>6316</v>
      </c>
      <c r="C8054" t="s">
        <v>13889</v>
      </c>
      <c r="D8054">
        <v>0</v>
      </c>
      <c r="E8054" s="7">
        <v>47665</v>
      </c>
    </row>
    <row r="8055" spans="2:5" hidden="1" x14ac:dyDescent="0.25">
      <c r="B8055" t="s">
        <v>6316</v>
      </c>
      <c r="C8055" t="s">
        <v>13889</v>
      </c>
      <c r="D8055">
        <v>9167</v>
      </c>
      <c r="E8055" s="7">
        <v>47818</v>
      </c>
    </row>
    <row r="8056" spans="2:5" hidden="1" x14ac:dyDescent="0.25">
      <c r="B8056" t="s">
        <v>6318</v>
      </c>
      <c r="C8056" t="s">
        <v>11834</v>
      </c>
      <c r="D8056">
        <v>0</v>
      </c>
      <c r="E8056" s="7">
        <v>47484</v>
      </c>
    </row>
    <row r="8057" spans="2:5" hidden="1" x14ac:dyDescent="0.25">
      <c r="B8057" t="s">
        <v>6318</v>
      </c>
      <c r="C8057" t="s">
        <v>11834</v>
      </c>
      <c r="D8057">
        <v>0</v>
      </c>
      <c r="E8057" s="7">
        <v>47635</v>
      </c>
    </row>
    <row r="8058" spans="2:5" hidden="1" x14ac:dyDescent="0.25">
      <c r="B8058" t="s">
        <v>6318</v>
      </c>
      <c r="C8058" t="s">
        <v>11834</v>
      </c>
      <c r="D8058">
        <v>0</v>
      </c>
      <c r="E8058" s="7">
        <v>47665</v>
      </c>
    </row>
    <row r="8059" spans="2:5" hidden="1" x14ac:dyDescent="0.25">
      <c r="B8059" t="s">
        <v>6320</v>
      </c>
      <c r="C8059" t="s">
        <v>6321</v>
      </c>
      <c r="D8059">
        <v>0</v>
      </c>
      <c r="E8059" s="7">
        <v>47727</v>
      </c>
    </row>
    <row r="8060" spans="2:5" hidden="1" x14ac:dyDescent="0.25">
      <c r="B8060" t="s">
        <v>6320</v>
      </c>
      <c r="C8060" t="s">
        <v>6321</v>
      </c>
      <c r="D8060">
        <v>0</v>
      </c>
      <c r="E8060" s="7">
        <v>47818</v>
      </c>
    </row>
    <row r="8061" spans="2:5" hidden="1" x14ac:dyDescent="0.25">
      <c r="B8061" t="s">
        <v>6320</v>
      </c>
      <c r="C8061" t="s">
        <v>6321</v>
      </c>
      <c r="D8061">
        <v>0</v>
      </c>
      <c r="E8061" s="7">
        <v>47818</v>
      </c>
    </row>
    <row r="8062" spans="2:5" hidden="1" x14ac:dyDescent="0.25">
      <c r="B8062" t="s">
        <v>6320</v>
      </c>
      <c r="C8062" t="s">
        <v>6321</v>
      </c>
      <c r="D8062">
        <v>0</v>
      </c>
      <c r="E8062" s="7">
        <v>47849</v>
      </c>
    </row>
    <row r="8063" spans="2:5" hidden="1" x14ac:dyDescent="0.25">
      <c r="B8063" t="s">
        <v>6320</v>
      </c>
      <c r="C8063" t="s">
        <v>6321</v>
      </c>
      <c r="D8063">
        <v>0</v>
      </c>
      <c r="E8063" s="7">
        <v>47849</v>
      </c>
    </row>
    <row r="8064" spans="2:5" hidden="1" x14ac:dyDescent="0.25">
      <c r="B8064" t="s">
        <v>6320</v>
      </c>
      <c r="C8064" t="s">
        <v>6321</v>
      </c>
      <c r="D8064">
        <v>8800</v>
      </c>
      <c r="E8064" s="7">
        <v>47880</v>
      </c>
    </row>
    <row r="8065" spans="2:5" hidden="1" x14ac:dyDescent="0.25">
      <c r="B8065" t="s">
        <v>6320</v>
      </c>
      <c r="C8065" t="s">
        <v>6321</v>
      </c>
      <c r="D8065">
        <v>1299</v>
      </c>
      <c r="E8065" s="7">
        <v>47880</v>
      </c>
    </row>
    <row r="8066" spans="2:5" hidden="1" x14ac:dyDescent="0.25">
      <c r="B8066" t="s">
        <v>6320</v>
      </c>
      <c r="C8066" t="s">
        <v>6321</v>
      </c>
      <c r="D8066">
        <v>3000</v>
      </c>
      <c r="E8066" s="7">
        <v>47880</v>
      </c>
    </row>
    <row r="8067" spans="2:5" hidden="1" x14ac:dyDescent="0.25">
      <c r="B8067" t="s">
        <v>6320</v>
      </c>
      <c r="C8067" t="s">
        <v>6321</v>
      </c>
      <c r="D8067">
        <v>13800</v>
      </c>
      <c r="E8067" s="7">
        <v>47880</v>
      </c>
    </row>
    <row r="8068" spans="2:5" hidden="1" x14ac:dyDescent="0.25">
      <c r="B8068" t="s">
        <v>6320</v>
      </c>
      <c r="C8068" t="s">
        <v>6321</v>
      </c>
      <c r="D8068">
        <v>0</v>
      </c>
      <c r="E8068" s="7">
        <v>47300</v>
      </c>
    </row>
    <row r="8069" spans="2:5" hidden="1" x14ac:dyDescent="0.25">
      <c r="B8069" t="s">
        <v>6320</v>
      </c>
      <c r="C8069" t="s">
        <v>6321</v>
      </c>
      <c r="D8069">
        <v>0</v>
      </c>
      <c r="E8069" s="7">
        <v>47423</v>
      </c>
    </row>
    <row r="8070" spans="2:5" hidden="1" x14ac:dyDescent="0.25">
      <c r="B8070" t="s">
        <v>6320</v>
      </c>
      <c r="C8070" t="s">
        <v>6321</v>
      </c>
      <c r="D8070">
        <v>0</v>
      </c>
      <c r="E8070" s="7">
        <v>47515</v>
      </c>
    </row>
    <row r="8071" spans="2:5" hidden="1" x14ac:dyDescent="0.25">
      <c r="B8071" t="s">
        <v>6320</v>
      </c>
      <c r="C8071" t="s">
        <v>6321</v>
      </c>
      <c r="D8071">
        <v>0</v>
      </c>
      <c r="E8071" s="7">
        <v>47515</v>
      </c>
    </row>
    <row r="8072" spans="2:5" hidden="1" x14ac:dyDescent="0.25">
      <c r="B8072" t="s">
        <v>6320</v>
      </c>
      <c r="C8072" t="s">
        <v>6321</v>
      </c>
      <c r="D8072">
        <v>0</v>
      </c>
      <c r="E8072" s="7">
        <v>47574</v>
      </c>
    </row>
    <row r="8073" spans="2:5" hidden="1" x14ac:dyDescent="0.25">
      <c r="B8073" t="s">
        <v>6320</v>
      </c>
      <c r="C8073" t="s">
        <v>6321</v>
      </c>
      <c r="D8073">
        <v>0</v>
      </c>
      <c r="E8073" s="7">
        <v>47574</v>
      </c>
    </row>
    <row r="8074" spans="2:5" hidden="1" x14ac:dyDescent="0.25">
      <c r="B8074" t="s">
        <v>6320</v>
      </c>
      <c r="C8074" t="s">
        <v>6321</v>
      </c>
      <c r="D8074">
        <v>0</v>
      </c>
      <c r="E8074" s="7">
        <v>47604</v>
      </c>
    </row>
    <row r="8075" spans="2:5" hidden="1" x14ac:dyDescent="0.25">
      <c r="B8075" t="s">
        <v>6320</v>
      </c>
      <c r="C8075" t="s">
        <v>6321</v>
      </c>
      <c r="D8075">
        <v>0</v>
      </c>
      <c r="E8075" s="7">
        <v>47635</v>
      </c>
    </row>
    <row r="8076" spans="2:5" hidden="1" x14ac:dyDescent="0.25">
      <c r="B8076" t="s">
        <v>6320</v>
      </c>
      <c r="C8076" t="s">
        <v>6321</v>
      </c>
      <c r="D8076">
        <v>0</v>
      </c>
      <c r="E8076" s="7">
        <v>47635</v>
      </c>
    </row>
    <row r="8077" spans="2:5" hidden="1" x14ac:dyDescent="0.25">
      <c r="B8077" t="s">
        <v>6320</v>
      </c>
      <c r="C8077" t="s">
        <v>6321</v>
      </c>
      <c r="D8077">
        <v>0</v>
      </c>
      <c r="E8077" s="7">
        <v>47696</v>
      </c>
    </row>
    <row r="8078" spans="2:5" hidden="1" x14ac:dyDescent="0.25">
      <c r="B8078" t="s">
        <v>6320</v>
      </c>
      <c r="C8078" t="s">
        <v>6321</v>
      </c>
      <c r="D8078">
        <v>0</v>
      </c>
      <c r="E8078" s="7">
        <v>47696</v>
      </c>
    </row>
    <row r="8079" spans="2:5" hidden="1" x14ac:dyDescent="0.25">
      <c r="B8079" t="s">
        <v>6320</v>
      </c>
      <c r="C8079" t="s">
        <v>6321</v>
      </c>
      <c r="D8079">
        <v>0</v>
      </c>
      <c r="E8079" s="7">
        <v>47423</v>
      </c>
    </row>
    <row r="8080" spans="2:5" hidden="1" x14ac:dyDescent="0.25">
      <c r="B8080" t="s">
        <v>6320</v>
      </c>
      <c r="C8080" t="s">
        <v>6321</v>
      </c>
      <c r="D8080">
        <v>0</v>
      </c>
      <c r="E8080" s="7">
        <v>47300</v>
      </c>
    </row>
    <row r="8081" spans="2:5" hidden="1" x14ac:dyDescent="0.25">
      <c r="B8081" t="s">
        <v>6320</v>
      </c>
      <c r="C8081" t="s">
        <v>6321</v>
      </c>
      <c r="D8081">
        <v>0</v>
      </c>
      <c r="E8081" s="7">
        <v>47423</v>
      </c>
    </row>
    <row r="8082" spans="2:5" hidden="1" x14ac:dyDescent="0.25">
      <c r="B8082" t="s">
        <v>6320</v>
      </c>
      <c r="C8082" t="s">
        <v>6321</v>
      </c>
      <c r="D8082">
        <v>0</v>
      </c>
      <c r="E8082" s="7">
        <v>47423</v>
      </c>
    </row>
    <row r="8083" spans="2:5" hidden="1" x14ac:dyDescent="0.25">
      <c r="B8083" t="s">
        <v>6320</v>
      </c>
      <c r="C8083" t="s">
        <v>6321</v>
      </c>
      <c r="D8083">
        <v>0</v>
      </c>
      <c r="E8083" s="7">
        <v>47727</v>
      </c>
    </row>
    <row r="8084" spans="2:5" hidden="1" x14ac:dyDescent="0.25">
      <c r="B8084" t="s">
        <v>6320</v>
      </c>
      <c r="C8084" t="s">
        <v>6321</v>
      </c>
      <c r="D8084">
        <v>0</v>
      </c>
      <c r="E8084" s="7">
        <v>47880</v>
      </c>
    </row>
    <row r="8085" spans="2:5" hidden="1" x14ac:dyDescent="0.25">
      <c r="B8085" t="s">
        <v>6320</v>
      </c>
      <c r="C8085" t="s">
        <v>6321</v>
      </c>
      <c r="D8085">
        <v>0</v>
      </c>
      <c r="E8085" s="7">
        <v>47515</v>
      </c>
    </row>
    <row r="8086" spans="2:5" hidden="1" x14ac:dyDescent="0.25">
      <c r="B8086" t="s">
        <v>6320</v>
      </c>
      <c r="C8086" t="s">
        <v>6321</v>
      </c>
      <c r="D8086">
        <v>0</v>
      </c>
      <c r="E8086" s="7">
        <v>47604</v>
      </c>
    </row>
    <row r="8087" spans="2:5" hidden="1" x14ac:dyDescent="0.25">
      <c r="B8087" t="s">
        <v>6320</v>
      </c>
      <c r="C8087" t="s">
        <v>6321</v>
      </c>
      <c r="D8087">
        <v>0</v>
      </c>
      <c r="E8087" s="7">
        <v>47635</v>
      </c>
    </row>
    <row r="8088" spans="2:5" hidden="1" x14ac:dyDescent="0.25">
      <c r="B8088" t="s">
        <v>6324</v>
      </c>
      <c r="C8088" t="s">
        <v>6325</v>
      </c>
      <c r="D8088">
        <v>0</v>
      </c>
      <c r="E8088" s="7">
        <v>47696</v>
      </c>
    </row>
    <row r="8089" spans="2:5" hidden="1" x14ac:dyDescent="0.25">
      <c r="B8089" t="s">
        <v>6324</v>
      </c>
      <c r="C8089" t="s">
        <v>6325</v>
      </c>
      <c r="D8089">
        <v>0</v>
      </c>
      <c r="E8089" s="7">
        <v>47696</v>
      </c>
    </row>
    <row r="8090" spans="2:5" hidden="1" x14ac:dyDescent="0.25">
      <c r="B8090" t="s">
        <v>6324</v>
      </c>
      <c r="C8090" t="s">
        <v>6325</v>
      </c>
      <c r="D8090">
        <v>28</v>
      </c>
      <c r="E8090" s="7">
        <v>47696</v>
      </c>
    </row>
    <row r="8091" spans="2:5" hidden="1" x14ac:dyDescent="0.25">
      <c r="B8091" t="s">
        <v>6324</v>
      </c>
      <c r="C8091" t="s">
        <v>6325</v>
      </c>
      <c r="D8091">
        <v>0</v>
      </c>
      <c r="E8091" s="7">
        <v>47727</v>
      </c>
    </row>
    <row r="8092" spans="2:5" hidden="1" x14ac:dyDescent="0.25">
      <c r="B8092" t="s">
        <v>6324</v>
      </c>
      <c r="C8092" t="s">
        <v>6325</v>
      </c>
      <c r="D8092">
        <v>0</v>
      </c>
      <c r="E8092" s="7">
        <v>47727</v>
      </c>
    </row>
    <row r="8093" spans="2:5" hidden="1" x14ac:dyDescent="0.25">
      <c r="B8093" t="s">
        <v>6324</v>
      </c>
      <c r="C8093" t="s">
        <v>6325</v>
      </c>
      <c r="D8093">
        <v>23</v>
      </c>
      <c r="E8093" s="7">
        <v>47727</v>
      </c>
    </row>
    <row r="8094" spans="2:5" hidden="1" x14ac:dyDescent="0.25">
      <c r="B8094" t="s">
        <v>6324</v>
      </c>
      <c r="C8094" t="s">
        <v>6325</v>
      </c>
      <c r="D8094">
        <v>0</v>
      </c>
      <c r="E8094" s="7">
        <v>47757</v>
      </c>
    </row>
    <row r="8095" spans="2:5" hidden="1" x14ac:dyDescent="0.25">
      <c r="B8095" t="s">
        <v>6324</v>
      </c>
      <c r="C8095" t="s">
        <v>6325</v>
      </c>
      <c r="D8095">
        <v>1800</v>
      </c>
      <c r="E8095" s="7">
        <v>47757</v>
      </c>
    </row>
    <row r="8096" spans="2:5" hidden="1" x14ac:dyDescent="0.25">
      <c r="B8096" t="s">
        <v>6324</v>
      </c>
      <c r="C8096" t="s">
        <v>6325</v>
      </c>
      <c r="D8096">
        <v>1560</v>
      </c>
      <c r="E8096" s="7">
        <v>47788</v>
      </c>
    </row>
    <row r="8097" spans="2:5" hidden="1" x14ac:dyDescent="0.25">
      <c r="B8097" t="s">
        <v>6324</v>
      </c>
      <c r="C8097" t="s">
        <v>6325</v>
      </c>
      <c r="D8097">
        <v>4680</v>
      </c>
      <c r="E8097" s="7">
        <v>47818</v>
      </c>
    </row>
    <row r="8098" spans="2:5" hidden="1" x14ac:dyDescent="0.25">
      <c r="B8098" t="s">
        <v>6324</v>
      </c>
      <c r="C8098" t="s">
        <v>6325</v>
      </c>
      <c r="D8098">
        <v>5120</v>
      </c>
      <c r="E8098" s="7">
        <v>47849</v>
      </c>
    </row>
    <row r="8099" spans="2:5" hidden="1" x14ac:dyDescent="0.25">
      <c r="B8099" t="s">
        <v>6324</v>
      </c>
      <c r="C8099" t="s">
        <v>6325</v>
      </c>
      <c r="D8099">
        <v>3360</v>
      </c>
      <c r="E8099" s="7">
        <v>47880</v>
      </c>
    </row>
    <row r="8100" spans="2:5" hidden="1" x14ac:dyDescent="0.25">
      <c r="B8100" t="s">
        <v>6324</v>
      </c>
      <c r="C8100" t="s">
        <v>6325</v>
      </c>
      <c r="D8100">
        <v>0</v>
      </c>
      <c r="E8100" s="7">
        <v>47453</v>
      </c>
    </row>
    <row r="8101" spans="2:5" hidden="1" x14ac:dyDescent="0.25">
      <c r="B8101" t="s">
        <v>6324</v>
      </c>
      <c r="C8101" t="s">
        <v>6325</v>
      </c>
      <c r="D8101">
        <v>0</v>
      </c>
      <c r="E8101" s="7">
        <v>47484</v>
      </c>
    </row>
    <row r="8102" spans="2:5" hidden="1" x14ac:dyDescent="0.25">
      <c r="B8102" t="s">
        <v>6324</v>
      </c>
      <c r="C8102" t="s">
        <v>6325</v>
      </c>
      <c r="D8102">
        <v>0</v>
      </c>
      <c r="E8102" s="7">
        <v>47515</v>
      </c>
    </row>
    <row r="8103" spans="2:5" hidden="1" x14ac:dyDescent="0.25">
      <c r="B8103" t="s">
        <v>6324</v>
      </c>
      <c r="C8103" t="s">
        <v>6325</v>
      </c>
      <c r="D8103">
        <v>0</v>
      </c>
      <c r="E8103" s="7">
        <v>47574</v>
      </c>
    </row>
    <row r="8104" spans="2:5" hidden="1" x14ac:dyDescent="0.25">
      <c r="B8104" t="s">
        <v>6324</v>
      </c>
      <c r="C8104" t="s">
        <v>6325</v>
      </c>
      <c r="D8104">
        <v>0</v>
      </c>
      <c r="E8104" s="7">
        <v>47574</v>
      </c>
    </row>
    <row r="8105" spans="2:5" hidden="1" x14ac:dyDescent="0.25">
      <c r="B8105" t="s">
        <v>6324</v>
      </c>
      <c r="C8105" t="s">
        <v>6325</v>
      </c>
      <c r="D8105">
        <v>0</v>
      </c>
      <c r="E8105" s="7">
        <v>47604</v>
      </c>
    </row>
    <row r="8106" spans="2:5" hidden="1" x14ac:dyDescent="0.25">
      <c r="B8106" t="s">
        <v>6324</v>
      </c>
      <c r="C8106" t="s">
        <v>6325</v>
      </c>
      <c r="D8106">
        <v>0</v>
      </c>
      <c r="E8106" s="7">
        <v>47604</v>
      </c>
    </row>
    <row r="8107" spans="2:5" hidden="1" x14ac:dyDescent="0.25">
      <c r="B8107" t="s">
        <v>6324</v>
      </c>
      <c r="C8107" t="s">
        <v>6325</v>
      </c>
      <c r="D8107">
        <v>0</v>
      </c>
      <c r="E8107" s="7">
        <v>47635</v>
      </c>
    </row>
    <row r="8108" spans="2:5" hidden="1" x14ac:dyDescent="0.25">
      <c r="B8108" t="s">
        <v>6324</v>
      </c>
      <c r="C8108" t="s">
        <v>6325</v>
      </c>
      <c r="D8108">
        <v>0</v>
      </c>
      <c r="E8108" s="7">
        <v>47635</v>
      </c>
    </row>
    <row r="8109" spans="2:5" hidden="1" x14ac:dyDescent="0.25">
      <c r="B8109" t="s">
        <v>6324</v>
      </c>
      <c r="C8109" t="s">
        <v>6325</v>
      </c>
      <c r="D8109">
        <v>0</v>
      </c>
      <c r="E8109" s="7">
        <v>47635</v>
      </c>
    </row>
    <row r="8110" spans="2:5" hidden="1" x14ac:dyDescent="0.25">
      <c r="B8110" t="s">
        <v>6324</v>
      </c>
      <c r="C8110" t="s">
        <v>6325</v>
      </c>
      <c r="D8110">
        <v>0</v>
      </c>
      <c r="E8110" s="7">
        <v>47423</v>
      </c>
    </row>
    <row r="8111" spans="2:5" hidden="1" x14ac:dyDescent="0.25">
      <c r="B8111" t="s">
        <v>6324</v>
      </c>
      <c r="C8111" t="s">
        <v>6325</v>
      </c>
      <c r="D8111">
        <v>0</v>
      </c>
      <c r="E8111" s="7">
        <v>47362</v>
      </c>
    </row>
    <row r="8112" spans="2:5" hidden="1" x14ac:dyDescent="0.25">
      <c r="B8112" t="s">
        <v>6324</v>
      </c>
      <c r="C8112" t="s">
        <v>6325</v>
      </c>
      <c r="D8112">
        <v>0</v>
      </c>
      <c r="E8112" s="7">
        <v>47300</v>
      </c>
    </row>
    <row r="8113" spans="2:5" hidden="1" x14ac:dyDescent="0.25">
      <c r="B8113" t="s">
        <v>6324</v>
      </c>
      <c r="C8113" t="s">
        <v>6325</v>
      </c>
      <c r="D8113">
        <v>0</v>
      </c>
      <c r="E8113" s="7">
        <v>47300</v>
      </c>
    </row>
    <row r="8114" spans="2:5" hidden="1" x14ac:dyDescent="0.25">
      <c r="B8114" t="s">
        <v>6324</v>
      </c>
      <c r="C8114" t="s">
        <v>6325</v>
      </c>
      <c r="D8114">
        <v>0</v>
      </c>
      <c r="E8114" s="7">
        <v>47300</v>
      </c>
    </row>
    <row r="8115" spans="2:5" hidden="1" x14ac:dyDescent="0.25">
      <c r="B8115" t="s">
        <v>6324</v>
      </c>
      <c r="C8115" t="s">
        <v>6325</v>
      </c>
      <c r="D8115">
        <v>0</v>
      </c>
      <c r="E8115" s="7">
        <v>47300</v>
      </c>
    </row>
    <row r="8116" spans="2:5" hidden="1" x14ac:dyDescent="0.25">
      <c r="B8116" t="s">
        <v>6324</v>
      </c>
      <c r="C8116" t="s">
        <v>6325</v>
      </c>
      <c r="D8116">
        <v>0</v>
      </c>
      <c r="E8116" s="7">
        <v>47362</v>
      </c>
    </row>
    <row r="8117" spans="2:5" hidden="1" x14ac:dyDescent="0.25">
      <c r="B8117" t="s">
        <v>6324</v>
      </c>
      <c r="C8117" t="s">
        <v>6325</v>
      </c>
      <c r="D8117">
        <v>0</v>
      </c>
      <c r="E8117" s="7">
        <v>47423</v>
      </c>
    </row>
    <row r="8118" spans="2:5" hidden="1" x14ac:dyDescent="0.25">
      <c r="B8118" t="s">
        <v>6324</v>
      </c>
      <c r="C8118" t="s">
        <v>6325</v>
      </c>
      <c r="D8118">
        <v>0</v>
      </c>
      <c r="E8118" s="7">
        <v>47423</v>
      </c>
    </row>
    <row r="8119" spans="2:5" hidden="1" x14ac:dyDescent="0.25">
      <c r="B8119" t="s">
        <v>6324</v>
      </c>
      <c r="C8119" t="s">
        <v>6325</v>
      </c>
      <c r="D8119">
        <v>0</v>
      </c>
      <c r="E8119" s="7">
        <v>47696</v>
      </c>
    </row>
    <row r="8120" spans="2:5" hidden="1" x14ac:dyDescent="0.25">
      <c r="B8120" t="s">
        <v>6324</v>
      </c>
      <c r="C8120" t="s">
        <v>6325</v>
      </c>
      <c r="D8120">
        <v>0</v>
      </c>
      <c r="E8120" s="7">
        <v>47757</v>
      </c>
    </row>
    <row r="8121" spans="2:5" hidden="1" x14ac:dyDescent="0.25">
      <c r="B8121" t="s">
        <v>6326</v>
      </c>
      <c r="C8121" t="s">
        <v>13890</v>
      </c>
      <c r="D8121">
        <v>2900</v>
      </c>
      <c r="E8121" s="7">
        <v>47818</v>
      </c>
    </row>
    <row r="8122" spans="2:5" hidden="1" x14ac:dyDescent="0.25">
      <c r="B8122" t="s">
        <v>6326</v>
      </c>
      <c r="C8122" t="s">
        <v>13890</v>
      </c>
      <c r="D8122">
        <v>3600</v>
      </c>
      <c r="E8122" s="7">
        <v>47849</v>
      </c>
    </row>
    <row r="8123" spans="2:5" hidden="1" x14ac:dyDescent="0.25">
      <c r="B8123" t="s">
        <v>6326</v>
      </c>
      <c r="C8123" t="s">
        <v>13890</v>
      </c>
      <c r="D8123">
        <v>2204</v>
      </c>
      <c r="E8123" s="7">
        <v>47543</v>
      </c>
    </row>
    <row r="8124" spans="2:5" hidden="1" x14ac:dyDescent="0.25">
      <c r="B8124" t="s">
        <v>6326</v>
      </c>
      <c r="C8124" t="s">
        <v>13890</v>
      </c>
      <c r="D8124">
        <v>0</v>
      </c>
      <c r="E8124" s="7">
        <v>47543</v>
      </c>
    </row>
    <row r="8125" spans="2:5" hidden="1" x14ac:dyDescent="0.25">
      <c r="B8125" t="s">
        <v>6326</v>
      </c>
      <c r="C8125" t="s">
        <v>13890</v>
      </c>
      <c r="D8125">
        <v>300</v>
      </c>
      <c r="E8125" s="7">
        <v>47543</v>
      </c>
    </row>
    <row r="8126" spans="2:5" hidden="1" x14ac:dyDescent="0.25">
      <c r="B8126" t="s">
        <v>6326</v>
      </c>
      <c r="C8126" t="s">
        <v>13890</v>
      </c>
      <c r="D8126">
        <v>0</v>
      </c>
      <c r="E8126" s="7">
        <v>47574</v>
      </c>
    </row>
    <row r="8127" spans="2:5" hidden="1" x14ac:dyDescent="0.25">
      <c r="B8127" t="s">
        <v>6326</v>
      </c>
      <c r="C8127" t="s">
        <v>13890</v>
      </c>
      <c r="D8127">
        <v>6812</v>
      </c>
      <c r="E8127" s="7">
        <v>47665</v>
      </c>
    </row>
    <row r="8128" spans="2:5" hidden="1" x14ac:dyDescent="0.25">
      <c r="B8128" t="s">
        <v>6326</v>
      </c>
      <c r="C8128" t="s">
        <v>13890</v>
      </c>
      <c r="D8128">
        <v>0</v>
      </c>
      <c r="E8128" s="7">
        <v>47150</v>
      </c>
    </row>
    <row r="8129" spans="2:5" hidden="1" x14ac:dyDescent="0.25">
      <c r="B8129" t="s">
        <v>6326</v>
      </c>
      <c r="C8129" t="s">
        <v>13890</v>
      </c>
      <c r="D8129">
        <v>0</v>
      </c>
      <c r="E8129" s="7">
        <v>47392</v>
      </c>
    </row>
    <row r="8130" spans="2:5" hidden="1" x14ac:dyDescent="0.25">
      <c r="B8130" t="s">
        <v>6326</v>
      </c>
      <c r="C8130" t="s">
        <v>13890</v>
      </c>
      <c r="D8130">
        <v>0</v>
      </c>
      <c r="E8130" s="7">
        <v>47392</v>
      </c>
    </row>
    <row r="8131" spans="2:5" hidden="1" x14ac:dyDescent="0.25">
      <c r="B8131" t="s">
        <v>6326</v>
      </c>
      <c r="C8131" t="s">
        <v>13890</v>
      </c>
      <c r="D8131">
        <v>0</v>
      </c>
      <c r="E8131" s="7">
        <v>47453</v>
      </c>
    </row>
    <row r="8132" spans="2:5" hidden="1" x14ac:dyDescent="0.25">
      <c r="B8132" t="s">
        <v>6326</v>
      </c>
      <c r="C8132" t="s">
        <v>13890</v>
      </c>
      <c r="D8132">
        <v>0</v>
      </c>
      <c r="E8132" s="7">
        <v>47453</v>
      </c>
    </row>
    <row r="8133" spans="2:5" hidden="1" x14ac:dyDescent="0.25">
      <c r="B8133" t="s">
        <v>6326</v>
      </c>
      <c r="C8133" t="s">
        <v>13890</v>
      </c>
      <c r="D8133">
        <v>0</v>
      </c>
      <c r="E8133" s="7">
        <v>47849</v>
      </c>
    </row>
    <row r="8134" spans="2:5" hidden="1" x14ac:dyDescent="0.25">
      <c r="B8134" t="s">
        <v>6326</v>
      </c>
      <c r="C8134" t="s">
        <v>13890</v>
      </c>
      <c r="D8134">
        <v>0</v>
      </c>
      <c r="E8134" s="7">
        <v>47574</v>
      </c>
    </row>
    <row r="8135" spans="2:5" hidden="1" x14ac:dyDescent="0.25">
      <c r="B8135" t="s">
        <v>6326</v>
      </c>
      <c r="C8135" t="s">
        <v>13890</v>
      </c>
      <c r="D8135">
        <v>0</v>
      </c>
      <c r="E8135" s="7">
        <v>47665</v>
      </c>
    </row>
    <row r="8136" spans="2:5" hidden="1" x14ac:dyDescent="0.25">
      <c r="B8136" t="s">
        <v>6329</v>
      </c>
      <c r="C8136" t="s">
        <v>13891</v>
      </c>
      <c r="D8136">
        <v>1200</v>
      </c>
      <c r="E8136" s="7">
        <v>47788</v>
      </c>
    </row>
    <row r="8137" spans="2:5" hidden="1" x14ac:dyDescent="0.25">
      <c r="B8137" t="s">
        <v>6329</v>
      </c>
      <c r="C8137" t="s">
        <v>13891</v>
      </c>
      <c r="D8137">
        <v>1600</v>
      </c>
      <c r="E8137" s="7">
        <v>47818</v>
      </c>
    </row>
    <row r="8138" spans="2:5" hidden="1" x14ac:dyDescent="0.25">
      <c r="B8138" t="s">
        <v>6329</v>
      </c>
      <c r="C8138" t="s">
        <v>13891</v>
      </c>
      <c r="D8138">
        <v>1600</v>
      </c>
      <c r="E8138" s="7">
        <v>47818</v>
      </c>
    </row>
    <row r="8139" spans="2:5" hidden="1" x14ac:dyDescent="0.25">
      <c r="B8139" t="s">
        <v>6329</v>
      </c>
      <c r="C8139" t="s">
        <v>13891</v>
      </c>
      <c r="D8139">
        <v>0</v>
      </c>
      <c r="E8139" s="7">
        <v>47392</v>
      </c>
    </row>
    <row r="8140" spans="2:5" hidden="1" x14ac:dyDescent="0.25">
      <c r="B8140" t="s">
        <v>6329</v>
      </c>
      <c r="C8140" t="s">
        <v>13891</v>
      </c>
      <c r="D8140">
        <v>80</v>
      </c>
      <c r="E8140" s="7">
        <v>47423</v>
      </c>
    </row>
    <row r="8141" spans="2:5" hidden="1" x14ac:dyDescent="0.25">
      <c r="B8141" t="s">
        <v>6329</v>
      </c>
      <c r="C8141" t="s">
        <v>13891</v>
      </c>
      <c r="D8141">
        <v>3200</v>
      </c>
      <c r="E8141" s="7">
        <v>47727</v>
      </c>
    </row>
    <row r="8142" spans="2:5" hidden="1" x14ac:dyDescent="0.25">
      <c r="B8142" t="s">
        <v>6329</v>
      </c>
      <c r="C8142" t="s">
        <v>13891</v>
      </c>
      <c r="D8142">
        <v>2200</v>
      </c>
      <c r="E8142" s="7">
        <v>47727</v>
      </c>
    </row>
    <row r="8143" spans="2:5" hidden="1" x14ac:dyDescent="0.25">
      <c r="B8143" t="s">
        <v>6329</v>
      </c>
      <c r="C8143" t="s">
        <v>13891</v>
      </c>
      <c r="D8143">
        <v>1600</v>
      </c>
      <c r="E8143" s="7">
        <v>47757</v>
      </c>
    </row>
    <row r="8144" spans="2:5" hidden="1" x14ac:dyDescent="0.25">
      <c r="B8144" t="s">
        <v>6329</v>
      </c>
      <c r="C8144" t="s">
        <v>13891</v>
      </c>
      <c r="D8144">
        <v>0</v>
      </c>
      <c r="E8144" s="7">
        <v>47270</v>
      </c>
    </row>
    <row r="8145" spans="2:5" hidden="1" x14ac:dyDescent="0.25">
      <c r="B8145" t="s">
        <v>6329</v>
      </c>
      <c r="C8145" t="s">
        <v>13891</v>
      </c>
      <c r="D8145">
        <v>0</v>
      </c>
      <c r="E8145" s="7">
        <v>47300</v>
      </c>
    </row>
    <row r="8146" spans="2:5" hidden="1" x14ac:dyDescent="0.25">
      <c r="B8146" t="s">
        <v>6329</v>
      </c>
      <c r="C8146" t="s">
        <v>13891</v>
      </c>
      <c r="D8146">
        <v>0</v>
      </c>
      <c r="E8146" s="7">
        <v>47300</v>
      </c>
    </row>
    <row r="8147" spans="2:5" hidden="1" x14ac:dyDescent="0.25">
      <c r="B8147" t="s">
        <v>6329</v>
      </c>
      <c r="C8147" t="s">
        <v>13891</v>
      </c>
      <c r="D8147">
        <v>0</v>
      </c>
      <c r="E8147" s="7">
        <v>47300</v>
      </c>
    </row>
    <row r="8148" spans="2:5" hidden="1" x14ac:dyDescent="0.25">
      <c r="B8148" t="s">
        <v>6329</v>
      </c>
      <c r="C8148" t="s">
        <v>13891</v>
      </c>
      <c r="D8148">
        <v>0</v>
      </c>
      <c r="E8148" s="7">
        <v>47300</v>
      </c>
    </row>
    <row r="8149" spans="2:5" hidden="1" x14ac:dyDescent="0.25">
      <c r="B8149" t="s">
        <v>6329</v>
      </c>
      <c r="C8149" t="s">
        <v>13891</v>
      </c>
      <c r="D8149">
        <v>0</v>
      </c>
      <c r="E8149" s="7">
        <v>47300</v>
      </c>
    </row>
    <row r="8150" spans="2:5" hidden="1" x14ac:dyDescent="0.25">
      <c r="B8150" t="s">
        <v>6329</v>
      </c>
      <c r="C8150" t="s">
        <v>13891</v>
      </c>
      <c r="D8150">
        <v>0</v>
      </c>
      <c r="E8150" s="7">
        <v>47362</v>
      </c>
    </row>
    <row r="8151" spans="2:5" hidden="1" x14ac:dyDescent="0.25">
      <c r="B8151" t="s">
        <v>6329</v>
      </c>
      <c r="C8151" t="s">
        <v>13891</v>
      </c>
      <c r="D8151">
        <v>0</v>
      </c>
      <c r="E8151" s="7">
        <v>47362</v>
      </c>
    </row>
    <row r="8152" spans="2:5" hidden="1" x14ac:dyDescent="0.25">
      <c r="B8152" t="s">
        <v>6329</v>
      </c>
      <c r="C8152" t="s">
        <v>13891</v>
      </c>
      <c r="D8152">
        <v>0</v>
      </c>
      <c r="E8152" s="7">
        <v>47423</v>
      </c>
    </row>
    <row r="8153" spans="2:5" hidden="1" x14ac:dyDescent="0.25">
      <c r="B8153" t="s">
        <v>6329</v>
      </c>
      <c r="C8153" t="s">
        <v>13891</v>
      </c>
      <c r="D8153">
        <v>32</v>
      </c>
      <c r="E8153" s="7">
        <v>47423</v>
      </c>
    </row>
    <row r="8154" spans="2:5" hidden="1" x14ac:dyDescent="0.25">
      <c r="B8154" t="s">
        <v>6329</v>
      </c>
      <c r="C8154" t="s">
        <v>13891</v>
      </c>
      <c r="D8154">
        <v>0</v>
      </c>
      <c r="E8154" s="7">
        <v>47423</v>
      </c>
    </row>
    <row r="8155" spans="2:5" hidden="1" x14ac:dyDescent="0.25">
      <c r="B8155" t="s">
        <v>6329</v>
      </c>
      <c r="C8155" t="s">
        <v>13891</v>
      </c>
      <c r="D8155">
        <v>4800</v>
      </c>
      <c r="E8155" s="7">
        <v>47453</v>
      </c>
    </row>
    <row r="8156" spans="2:5" hidden="1" x14ac:dyDescent="0.25">
      <c r="B8156" t="s">
        <v>6329</v>
      </c>
      <c r="C8156" t="s">
        <v>13891</v>
      </c>
      <c r="D8156">
        <v>520</v>
      </c>
      <c r="E8156" s="7">
        <v>47453</v>
      </c>
    </row>
    <row r="8157" spans="2:5" hidden="1" x14ac:dyDescent="0.25">
      <c r="B8157" t="s">
        <v>6329</v>
      </c>
      <c r="C8157" t="s">
        <v>13891</v>
      </c>
      <c r="D8157">
        <v>3480</v>
      </c>
      <c r="E8157" s="7">
        <v>47453</v>
      </c>
    </row>
    <row r="8158" spans="2:5" hidden="1" x14ac:dyDescent="0.25">
      <c r="B8158" t="s">
        <v>6329</v>
      </c>
      <c r="C8158" t="s">
        <v>13891</v>
      </c>
      <c r="D8158">
        <v>0</v>
      </c>
      <c r="E8158" s="7">
        <v>47423</v>
      </c>
    </row>
    <row r="8159" spans="2:5" hidden="1" x14ac:dyDescent="0.25">
      <c r="B8159" t="s">
        <v>6329</v>
      </c>
      <c r="C8159" t="s">
        <v>13891</v>
      </c>
      <c r="D8159">
        <v>0</v>
      </c>
      <c r="E8159" s="7">
        <v>47453</v>
      </c>
    </row>
    <row r="8160" spans="2:5" hidden="1" x14ac:dyDescent="0.25">
      <c r="B8160" t="s">
        <v>6331</v>
      </c>
      <c r="C8160" t="s">
        <v>13892</v>
      </c>
      <c r="D8160">
        <v>1480</v>
      </c>
      <c r="E8160" s="7">
        <v>47880</v>
      </c>
    </row>
    <row r="8161" spans="2:5" hidden="1" x14ac:dyDescent="0.25">
      <c r="B8161" t="s">
        <v>6331</v>
      </c>
      <c r="C8161" t="s">
        <v>13892</v>
      </c>
      <c r="D8161">
        <v>3240</v>
      </c>
      <c r="E8161" s="7">
        <v>47908</v>
      </c>
    </row>
    <row r="8162" spans="2:5" hidden="1" x14ac:dyDescent="0.25">
      <c r="B8162" t="s">
        <v>6331</v>
      </c>
      <c r="C8162" t="s">
        <v>13892</v>
      </c>
      <c r="D8162">
        <v>1280</v>
      </c>
      <c r="E8162" s="7">
        <v>47908</v>
      </c>
    </row>
    <row r="8163" spans="2:5" hidden="1" x14ac:dyDescent="0.25">
      <c r="B8163" t="s">
        <v>6331</v>
      </c>
      <c r="C8163" t="s">
        <v>13892</v>
      </c>
      <c r="D8163">
        <v>0</v>
      </c>
      <c r="E8163" s="7">
        <v>47515</v>
      </c>
    </row>
    <row r="8164" spans="2:5" hidden="1" x14ac:dyDescent="0.25">
      <c r="B8164" t="s">
        <v>6331</v>
      </c>
      <c r="C8164" t="s">
        <v>13892</v>
      </c>
      <c r="D8164">
        <v>0</v>
      </c>
      <c r="E8164" s="7">
        <v>47515</v>
      </c>
    </row>
    <row r="8165" spans="2:5" hidden="1" x14ac:dyDescent="0.25">
      <c r="B8165" t="s">
        <v>6331</v>
      </c>
      <c r="C8165" t="s">
        <v>13892</v>
      </c>
      <c r="D8165">
        <v>0</v>
      </c>
      <c r="E8165" s="7">
        <v>47543</v>
      </c>
    </row>
    <row r="8166" spans="2:5" hidden="1" x14ac:dyDescent="0.25">
      <c r="B8166" t="s">
        <v>6331</v>
      </c>
      <c r="C8166" t="s">
        <v>13892</v>
      </c>
      <c r="D8166">
        <v>0</v>
      </c>
      <c r="E8166" s="7">
        <v>47543</v>
      </c>
    </row>
    <row r="8167" spans="2:5" hidden="1" x14ac:dyDescent="0.25">
      <c r="B8167" t="s">
        <v>6331</v>
      </c>
      <c r="C8167" t="s">
        <v>13892</v>
      </c>
      <c r="D8167">
        <v>0</v>
      </c>
      <c r="E8167" s="7">
        <v>47574</v>
      </c>
    </row>
    <row r="8168" spans="2:5" hidden="1" x14ac:dyDescent="0.25">
      <c r="B8168" t="s">
        <v>6331</v>
      </c>
      <c r="C8168" t="s">
        <v>13892</v>
      </c>
      <c r="D8168">
        <v>0</v>
      </c>
      <c r="E8168" s="7">
        <v>47574</v>
      </c>
    </row>
    <row r="8169" spans="2:5" hidden="1" x14ac:dyDescent="0.25">
      <c r="B8169" t="s">
        <v>6331</v>
      </c>
      <c r="C8169" t="s">
        <v>13892</v>
      </c>
      <c r="D8169">
        <v>0</v>
      </c>
      <c r="E8169" s="7">
        <v>47574</v>
      </c>
    </row>
    <row r="8170" spans="2:5" hidden="1" x14ac:dyDescent="0.25">
      <c r="B8170" t="s">
        <v>6331</v>
      </c>
      <c r="C8170" t="s">
        <v>13892</v>
      </c>
      <c r="D8170">
        <v>0</v>
      </c>
      <c r="E8170" s="7">
        <v>47604</v>
      </c>
    </row>
    <row r="8171" spans="2:5" hidden="1" x14ac:dyDescent="0.25">
      <c r="B8171" t="s">
        <v>6331</v>
      </c>
      <c r="C8171" t="s">
        <v>13892</v>
      </c>
      <c r="D8171">
        <v>30</v>
      </c>
      <c r="E8171" s="7">
        <v>47604</v>
      </c>
    </row>
    <row r="8172" spans="2:5" hidden="1" x14ac:dyDescent="0.25">
      <c r="B8172" t="s">
        <v>6331</v>
      </c>
      <c r="C8172" t="s">
        <v>13892</v>
      </c>
      <c r="D8172">
        <v>16</v>
      </c>
      <c r="E8172" s="7">
        <v>47635</v>
      </c>
    </row>
    <row r="8173" spans="2:5" hidden="1" x14ac:dyDescent="0.25">
      <c r="B8173" t="s">
        <v>6331</v>
      </c>
      <c r="C8173" t="s">
        <v>13892</v>
      </c>
      <c r="D8173">
        <v>0</v>
      </c>
      <c r="E8173" s="7">
        <v>47635</v>
      </c>
    </row>
    <row r="8174" spans="2:5" hidden="1" x14ac:dyDescent="0.25">
      <c r="B8174" t="s">
        <v>6331</v>
      </c>
      <c r="C8174" t="s">
        <v>13892</v>
      </c>
      <c r="D8174">
        <v>0</v>
      </c>
      <c r="E8174" s="7">
        <v>47727</v>
      </c>
    </row>
    <row r="8175" spans="2:5" hidden="1" x14ac:dyDescent="0.25">
      <c r="B8175" t="s">
        <v>6331</v>
      </c>
      <c r="C8175" t="s">
        <v>13892</v>
      </c>
      <c r="D8175">
        <v>240</v>
      </c>
      <c r="E8175" s="7">
        <v>47727</v>
      </c>
    </row>
    <row r="8176" spans="2:5" hidden="1" x14ac:dyDescent="0.25">
      <c r="B8176" t="s">
        <v>6331</v>
      </c>
      <c r="C8176" t="s">
        <v>13892</v>
      </c>
      <c r="D8176">
        <v>0</v>
      </c>
      <c r="E8176" s="7">
        <v>47727</v>
      </c>
    </row>
    <row r="8177" spans="2:5" hidden="1" x14ac:dyDescent="0.25">
      <c r="B8177" t="s">
        <v>6331</v>
      </c>
      <c r="C8177" t="s">
        <v>13892</v>
      </c>
      <c r="D8177">
        <v>0</v>
      </c>
      <c r="E8177" s="7">
        <v>47727</v>
      </c>
    </row>
    <row r="8178" spans="2:5" hidden="1" x14ac:dyDescent="0.25">
      <c r="B8178" t="s">
        <v>6331</v>
      </c>
      <c r="C8178" t="s">
        <v>13892</v>
      </c>
      <c r="D8178">
        <v>80</v>
      </c>
      <c r="E8178" s="7">
        <v>47727</v>
      </c>
    </row>
    <row r="8179" spans="2:5" hidden="1" x14ac:dyDescent="0.25">
      <c r="B8179" t="s">
        <v>6331</v>
      </c>
      <c r="C8179" t="s">
        <v>13892</v>
      </c>
      <c r="D8179">
        <v>1840</v>
      </c>
      <c r="E8179" s="7">
        <v>47757</v>
      </c>
    </row>
    <row r="8180" spans="2:5" hidden="1" x14ac:dyDescent="0.25">
      <c r="B8180" t="s">
        <v>6331</v>
      </c>
      <c r="C8180" t="s">
        <v>13892</v>
      </c>
      <c r="D8180">
        <v>2000</v>
      </c>
      <c r="E8180" s="7">
        <v>47757</v>
      </c>
    </row>
    <row r="8181" spans="2:5" hidden="1" x14ac:dyDescent="0.25">
      <c r="B8181" t="s">
        <v>6331</v>
      </c>
      <c r="C8181" t="s">
        <v>13892</v>
      </c>
      <c r="D8181">
        <v>640</v>
      </c>
      <c r="E8181" s="7">
        <v>47757</v>
      </c>
    </row>
    <row r="8182" spans="2:5" hidden="1" x14ac:dyDescent="0.25">
      <c r="B8182" t="s">
        <v>6331</v>
      </c>
      <c r="C8182" t="s">
        <v>13892</v>
      </c>
      <c r="D8182">
        <v>0</v>
      </c>
      <c r="E8182" s="7">
        <v>47270</v>
      </c>
    </row>
    <row r="8183" spans="2:5" hidden="1" x14ac:dyDescent="0.25">
      <c r="B8183" t="s">
        <v>6331</v>
      </c>
      <c r="C8183" t="s">
        <v>13892</v>
      </c>
      <c r="D8183">
        <v>0</v>
      </c>
      <c r="E8183" s="7">
        <v>47270</v>
      </c>
    </row>
    <row r="8184" spans="2:5" hidden="1" x14ac:dyDescent="0.25">
      <c r="B8184" t="s">
        <v>6331</v>
      </c>
      <c r="C8184" t="s">
        <v>13892</v>
      </c>
      <c r="D8184">
        <v>0</v>
      </c>
      <c r="E8184" s="7">
        <v>47270</v>
      </c>
    </row>
    <row r="8185" spans="2:5" hidden="1" x14ac:dyDescent="0.25">
      <c r="B8185" t="s">
        <v>6331</v>
      </c>
      <c r="C8185" t="s">
        <v>13892</v>
      </c>
      <c r="D8185">
        <v>0</v>
      </c>
      <c r="E8185" s="7">
        <v>47270</v>
      </c>
    </row>
    <row r="8186" spans="2:5" hidden="1" x14ac:dyDescent="0.25">
      <c r="B8186" t="s">
        <v>6331</v>
      </c>
      <c r="C8186" t="s">
        <v>13892</v>
      </c>
      <c r="D8186">
        <v>0</v>
      </c>
      <c r="E8186" s="7">
        <v>47300</v>
      </c>
    </row>
    <row r="8187" spans="2:5" hidden="1" x14ac:dyDescent="0.25">
      <c r="B8187" t="s">
        <v>6331</v>
      </c>
      <c r="C8187" t="s">
        <v>13892</v>
      </c>
      <c r="D8187">
        <v>0</v>
      </c>
      <c r="E8187" s="7">
        <v>47300</v>
      </c>
    </row>
    <row r="8188" spans="2:5" hidden="1" x14ac:dyDescent="0.25">
      <c r="B8188" t="s">
        <v>6331</v>
      </c>
      <c r="C8188" t="s">
        <v>13892</v>
      </c>
      <c r="D8188">
        <v>0</v>
      </c>
      <c r="E8188" s="7">
        <v>47757</v>
      </c>
    </row>
    <row r="8189" spans="2:5" hidden="1" x14ac:dyDescent="0.25">
      <c r="B8189" t="s">
        <v>6333</v>
      </c>
      <c r="C8189" t="s">
        <v>6334</v>
      </c>
      <c r="D8189">
        <v>1097</v>
      </c>
      <c r="E8189" s="7">
        <v>47696</v>
      </c>
    </row>
    <row r="8190" spans="2:5" hidden="1" x14ac:dyDescent="0.25">
      <c r="B8190" t="s">
        <v>6333</v>
      </c>
      <c r="C8190" t="s">
        <v>6334</v>
      </c>
      <c r="D8190">
        <v>320</v>
      </c>
      <c r="E8190" s="7">
        <v>47696</v>
      </c>
    </row>
    <row r="8191" spans="2:5" hidden="1" x14ac:dyDescent="0.25">
      <c r="B8191" t="s">
        <v>6333</v>
      </c>
      <c r="C8191" t="s">
        <v>6334</v>
      </c>
      <c r="D8191">
        <v>0</v>
      </c>
      <c r="E8191" s="7">
        <v>47727</v>
      </c>
    </row>
    <row r="8192" spans="2:5" hidden="1" x14ac:dyDescent="0.25">
      <c r="B8192" t="s">
        <v>6333</v>
      </c>
      <c r="C8192" t="s">
        <v>6334</v>
      </c>
      <c r="D8192">
        <v>200</v>
      </c>
      <c r="E8192" s="7">
        <v>47727</v>
      </c>
    </row>
    <row r="8193" spans="2:5" hidden="1" x14ac:dyDescent="0.25">
      <c r="B8193" t="s">
        <v>6333</v>
      </c>
      <c r="C8193" t="s">
        <v>6334</v>
      </c>
      <c r="D8193">
        <v>0</v>
      </c>
      <c r="E8193" s="7">
        <v>47727</v>
      </c>
    </row>
    <row r="8194" spans="2:5" hidden="1" x14ac:dyDescent="0.25">
      <c r="B8194" t="s">
        <v>6333</v>
      </c>
      <c r="C8194" t="s">
        <v>6334</v>
      </c>
      <c r="D8194">
        <v>0</v>
      </c>
      <c r="E8194" s="7">
        <v>47757</v>
      </c>
    </row>
    <row r="8195" spans="2:5" hidden="1" x14ac:dyDescent="0.25">
      <c r="B8195" t="s">
        <v>6333</v>
      </c>
      <c r="C8195" t="s">
        <v>6334</v>
      </c>
      <c r="D8195">
        <v>38</v>
      </c>
      <c r="E8195" s="7">
        <v>47757</v>
      </c>
    </row>
    <row r="8196" spans="2:5" hidden="1" x14ac:dyDescent="0.25">
      <c r="B8196" t="s">
        <v>6333</v>
      </c>
      <c r="C8196" t="s">
        <v>6334</v>
      </c>
      <c r="D8196">
        <v>0</v>
      </c>
      <c r="E8196" s="7">
        <v>47788</v>
      </c>
    </row>
    <row r="8197" spans="2:5" hidden="1" x14ac:dyDescent="0.25">
      <c r="B8197" t="s">
        <v>6333</v>
      </c>
      <c r="C8197" t="s">
        <v>6334</v>
      </c>
      <c r="D8197">
        <v>40</v>
      </c>
      <c r="E8197" s="7">
        <v>47818</v>
      </c>
    </row>
    <row r="8198" spans="2:5" hidden="1" x14ac:dyDescent="0.25">
      <c r="B8198" t="s">
        <v>6333</v>
      </c>
      <c r="C8198" t="s">
        <v>6334</v>
      </c>
      <c r="D8198">
        <v>1840</v>
      </c>
      <c r="E8198" s="7">
        <v>47818</v>
      </c>
    </row>
    <row r="8199" spans="2:5" hidden="1" x14ac:dyDescent="0.25">
      <c r="B8199" t="s">
        <v>6333</v>
      </c>
      <c r="C8199" t="s">
        <v>6334</v>
      </c>
      <c r="D8199">
        <v>2120</v>
      </c>
      <c r="E8199" s="7">
        <v>47818</v>
      </c>
    </row>
    <row r="8200" spans="2:5" hidden="1" x14ac:dyDescent="0.25">
      <c r="B8200" t="s">
        <v>6333</v>
      </c>
      <c r="C8200" t="s">
        <v>6334</v>
      </c>
      <c r="D8200">
        <v>0</v>
      </c>
      <c r="E8200" s="7">
        <v>47515</v>
      </c>
    </row>
    <row r="8201" spans="2:5" hidden="1" x14ac:dyDescent="0.25">
      <c r="B8201" t="s">
        <v>6333</v>
      </c>
      <c r="C8201" t="s">
        <v>6334</v>
      </c>
      <c r="D8201">
        <v>0</v>
      </c>
      <c r="E8201" s="7">
        <v>47543</v>
      </c>
    </row>
    <row r="8202" spans="2:5" hidden="1" x14ac:dyDescent="0.25">
      <c r="B8202" t="s">
        <v>6333</v>
      </c>
      <c r="C8202" t="s">
        <v>6334</v>
      </c>
      <c r="D8202">
        <v>0</v>
      </c>
      <c r="E8202" s="7">
        <v>47543</v>
      </c>
    </row>
    <row r="8203" spans="2:5" hidden="1" x14ac:dyDescent="0.25">
      <c r="B8203" t="s">
        <v>6333</v>
      </c>
      <c r="C8203" t="s">
        <v>6334</v>
      </c>
      <c r="D8203">
        <v>0</v>
      </c>
      <c r="E8203" s="7">
        <v>47543</v>
      </c>
    </row>
    <row r="8204" spans="2:5" hidden="1" x14ac:dyDescent="0.25">
      <c r="B8204" t="s">
        <v>6333</v>
      </c>
      <c r="C8204" t="s">
        <v>6334</v>
      </c>
      <c r="D8204">
        <v>0</v>
      </c>
      <c r="E8204" s="7">
        <v>47574</v>
      </c>
    </row>
    <row r="8205" spans="2:5" hidden="1" x14ac:dyDescent="0.25">
      <c r="B8205" t="s">
        <v>6333</v>
      </c>
      <c r="C8205" t="s">
        <v>6334</v>
      </c>
      <c r="D8205">
        <v>0</v>
      </c>
      <c r="E8205" s="7">
        <v>47604</v>
      </c>
    </row>
    <row r="8206" spans="2:5" hidden="1" x14ac:dyDescent="0.25">
      <c r="B8206" t="s">
        <v>6333</v>
      </c>
      <c r="C8206" t="s">
        <v>6334</v>
      </c>
      <c r="D8206">
        <v>0</v>
      </c>
      <c r="E8206" s="7">
        <v>47604</v>
      </c>
    </row>
    <row r="8207" spans="2:5" hidden="1" x14ac:dyDescent="0.25">
      <c r="B8207" t="s">
        <v>6333</v>
      </c>
      <c r="C8207" t="s">
        <v>6334</v>
      </c>
      <c r="D8207">
        <v>0</v>
      </c>
      <c r="E8207" s="7">
        <v>47604</v>
      </c>
    </row>
    <row r="8208" spans="2:5" hidden="1" x14ac:dyDescent="0.25">
      <c r="B8208" t="s">
        <v>6333</v>
      </c>
      <c r="C8208" t="s">
        <v>6334</v>
      </c>
      <c r="D8208">
        <v>0</v>
      </c>
      <c r="E8208" s="7">
        <v>47604</v>
      </c>
    </row>
    <row r="8209" spans="2:5" hidden="1" x14ac:dyDescent="0.25">
      <c r="B8209" t="s">
        <v>6333</v>
      </c>
      <c r="C8209" t="s">
        <v>6334</v>
      </c>
      <c r="D8209">
        <v>0</v>
      </c>
      <c r="E8209" s="7">
        <v>47604</v>
      </c>
    </row>
    <row r="8210" spans="2:5" hidden="1" x14ac:dyDescent="0.25">
      <c r="B8210" t="s">
        <v>6333</v>
      </c>
      <c r="C8210" t="s">
        <v>6334</v>
      </c>
      <c r="D8210">
        <v>0</v>
      </c>
      <c r="E8210" s="7">
        <v>47635</v>
      </c>
    </row>
    <row r="8211" spans="2:5" hidden="1" x14ac:dyDescent="0.25">
      <c r="B8211" t="s">
        <v>6333</v>
      </c>
      <c r="C8211" t="s">
        <v>6334</v>
      </c>
      <c r="D8211">
        <v>40</v>
      </c>
      <c r="E8211" s="7">
        <v>47849</v>
      </c>
    </row>
    <row r="8212" spans="2:5" hidden="1" x14ac:dyDescent="0.25">
      <c r="B8212" t="s">
        <v>6333</v>
      </c>
      <c r="C8212" t="s">
        <v>6334</v>
      </c>
      <c r="D8212">
        <v>0</v>
      </c>
      <c r="E8212" s="7">
        <v>47635</v>
      </c>
    </row>
    <row r="8213" spans="2:5" hidden="1" x14ac:dyDescent="0.25">
      <c r="B8213" t="s">
        <v>6333</v>
      </c>
      <c r="C8213" t="s">
        <v>6334</v>
      </c>
      <c r="D8213">
        <v>0</v>
      </c>
      <c r="E8213" s="7">
        <v>47665</v>
      </c>
    </row>
    <row r="8214" spans="2:5" hidden="1" x14ac:dyDescent="0.25">
      <c r="B8214" t="s">
        <v>6333</v>
      </c>
      <c r="C8214" t="s">
        <v>6334</v>
      </c>
      <c r="D8214">
        <v>0</v>
      </c>
      <c r="E8214" s="7">
        <v>47665</v>
      </c>
    </row>
    <row r="8215" spans="2:5" hidden="1" x14ac:dyDescent="0.25">
      <c r="B8215" t="s">
        <v>6333</v>
      </c>
      <c r="C8215" t="s">
        <v>6334</v>
      </c>
      <c r="D8215">
        <v>0</v>
      </c>
      <c r="E8215" s="7">
        <v>47696</v>
      </c>
    </row>
    <row r="8216" spans="2:5" hidden="1" x14ac:dyDescent="0.25">
      <c r="B8216" t="s">
        <v>6333</v>
      </c>
      <c r="C8216" t="s">
        <v>6334</v>
      </c>
      <c r="D8216">
        <v>0</v>
      </c>
      <c r="E8216" s="7">
        <v>47300</v>
      </c>
    </row>
    <row r="8217" spans="2:5" hidden="1" x14ac:dyDescent="0.25">
      <c r="B8217" t="s">
        <v>6333</v>
      </c>
      <c r="C8217" t="s">
        <v>6334</v>
      </c>
      <c r="D8217">
        <v>0</v>
      </c>
      <c r="E8217" s="7">
        <v>47453</v>
      </c>
    </row>
    <row r="8218" spans="2:5" hidden="1" x14ac:dyDescent="0.25">
      <c r="B8218" t="s">
        <v>6333</v>
      </c>
      <c r="C8218" t="s">
        <v>6334</v>
      </c>
      <c r="D8218">
        <v>0</v>
      </c>
      <c r="E8218" s="7">
        <v>47453</v>
      </c>
    </row>
    <row r="8219" spans="2:5" hidden="1" x14ac:dyDescent="0.25">
      <c r="B8219" t="s">
        <v>6333</v>
      </c>
      <c r="C8219" t="s">
        <v>6334</v>
      </c>
      <c r="D8219">
        <v>0</v>
      </c>
      <c r="E8219" s="7">
        <v>47453</v>
      </c>
    </row>
    <row r="8220" spans="2:5" hidden="1" x14ac:dyDescent="0.25">
      <c r="B8220" t="s">
        <v>6333</v>
      </c>
      <c r="C8220" t="s">
        <v>6334</v>
      </c>
      <c r="D8220">
        <v>0</v>
      </c>
      <c r="E8220" s="7">
        <v>47484</v>
      </c>
    </row>
    <row r="8221" spans="2:5" hidden="1" x14ac:dyDescent="0.25">
      <c r="B8221" t="s">
        <v>6333</v>
      </c>
      <c r="C8221" t="s">
        <v>6334</v>
      </c>
      <c r="D8221">
        <v>0</v>
      </c>
      <c r="E8221" s="7">
        <v>47484</v>
      </c>
    </row>
    <row r="8222" spans="2:5" hidden="1" x14ac:dyDescent="0.25">
      <c r="B8222" t="s">
        <v>6333</v>
      </c>
      <c r="C8222" t="s">
        <v>6334</v>
      </c>
      <c r="D8222">
        <v>0</v>
      </c>
      <c r="E8222" s="7">
        <v>47484</v>
      </c>
    </row>
    <row r="8223" spans="2:5" hidden="1" x14ac:dyDescent="0.25">
      <c r="B8223" t="s">
        <v>6333</v>
      </c>
      <c r="C8223" t="s">
        <v>6334</v>
      </c>
      <c r="D8223">
        <v>120</v>
      </c>
      <c r="E8223" s="7">
        <v>47818</v>
      </c>
    </row>
    <row r="8224" spans="2:5" hidden="1" x14ac:dyDescent="0.25">
      <c r="B8224" t="s">
        <v>6335</v>
      </c>
      <c r="C8224" t="s">
        <v>6336</v>
      </c>
      <c r="D8224">
        <v>0</v>
      </c>
      <c r="E8224" s="7">
        <v>46692</v>
      </c>
    </row>
    <row r="8225" spans="2:5" hidden="1" x14ac:dyDescent="0.25">
      <c r="B8225" t="s">
        <v>6337</v>
      </c>
      <c r="C8225" t="s">
        <v>11855</v>
      </c>
      <c r="D8225">
        <v>0</v>
      </c>
      <c r="E8225" s="7">
        <v>46204</v>
      </c>
    </row>
    <row r="8226" spans="2:5" hidden="1" x14ac:dyDescent="0.25">
      <c r="B8226" t="s">
        <v>6337</v>
      </c>
      <c r="C8226" t="s">
        <v>11855</v>
      </c>
      <c r="D8226">
        <v>0</v>
      </c>
      <c r="E8226" s="7">
        <v>46204</v>
      </c>
    </row>
    <row r="8227" spans="2:5" hidden="1" x14ac:dyDescent="0.25">
      <c r="B8227" t="s">
        <v>6337</v>
      </c>
      <c r="C8227" t="s">
        <v>11855</v>
      </c>
      <c r="D8227">
        <v>0</v>
      </c>
      <c r="E8227" s="7">
        <v>46204</v>
      </c>
    </row>
    <row r="8228" spans="2:5" hidden="1" x14ac:dyDescent="0.25">
      <c r="B8228" t="s">
        <v>6337</v>
      </c>
      <c r="C8228" t="s">
        <v>11855</v>
      </c>
      <c r="D8228">
        <v>0</v>
      </c>
      <c r="E8228" s="7">
        <v>46235</v>
      </c>
    </row>
    <row r="8229" spans="2:5" hidden="1" x14ac:dyDescent="0.25">
      <c r="B8229" t="s">
        <v>6337</v>
      </c>
      <c r="C8229" t="s">
        <v>11855</v>
      </c>
      <c r="D8229">
        <v>0</v>
      </c>
      <c r="E8229" s="7">
        <v>46235</v>
      </c>
    </row>
    <row r="8230" spans="2:5" hidden="1" x14ac:dyDescent="0.25">
      <c r="B8230" t="s">
        <v>6337</v>
      </c>
      <c r="C8230" t="s">
        <v>11855</v>
      </c>
      <c r="D8230">
        <v>0</v>
      </c>
      <c r="E8230" s="7">
        <v>46235</v>
      </c>
    </row>
    <row r="8231" spans="2:5" hidden="1" x14ac:dyDescent="0.25">
      <c r="B8231" t="s">
        <v>6337</v>
      </c>
      <c r="C8231" t="s">
        <v>11855</v>
      </c>
      <c r="D8231">
        <v>0</v>
      </c>
      <c r="E8231" s="7">
        <v>46235</v>
      </c>
    </row>
    <row r="8232" spans="2:5" hidden="1" x14ac:dyDescent="0.25">
      <c r="B8232" t="s">
        <v>6337</v>
      </c>
      <c r="C8232" t="s">
        <v>11855</v>
      </c>
      <c r="D8232">
        <v>0</v>
      </c>
      <c r="E8232" s="7">
        <v>46235</v>
      </c>
    </row>
    <row r="8233" spans="2:5" hidden="1" x14ac:dyDescent="0.25">
      <c r="B8233" t="s">
        <v>6337</v>
      </c>
      <c r="C8233" t="s">
        <v>11855</v>
      </c>
      <c r="D8233">
        <v>0</v>
      </c>
      <c r="E8233" s="7">
        <v>46235</v>
      </c>
    </row>
    <row r="8234" spans="2:5" hidden="1" x14ac:dyDescent="0.25">
      <c r="B8234" t="s">
        <v>6337</v>
      </c>
      <c r="C8234" t="s">
        <v>11855</v>
      </c>
      <c r="D8234">
        <v>0</v>
      </c>
      <c r="E8234" s="7">
        <v>46235</v>
      </c>
    </row>
    <row r="8235" spans="2:5" hidden="1" x14ac:dyDescent="0.25">
      <c r="B8235" t="s">
        <v>6337</v>
      </c>
      <c r="C8235" t="s">
        <v>11855</v>
      </c>
      <c r="D8235">
        <v>0</v>
      </c>
      <c r="E8235" s="7">
        <v>46235</v>
      </c>
    </row>
    <row r="8236" spans="2:5" hidden="1" x14ac:dyDescent="0.25">
      <c r="B8236" t="s">
        <v>6337</v>
      </c>
      <c r="C8236" t="s">
        <v>11855</v>
      </c>
      <c r="D8236">
        <v>0</v>
      </c>
      <c r="E8236" s="7">
        <v>46266</v>
      </c>
    </row>
    <row r="8237" spans="2:5" hidden="1" x14ac:dyDescent="0.25">
      <c r="B8237" t="s">
        <v>6337</v>
      </c>
      <c r="C8237" t="s">
        <v>11855</v>
      </c>
      <c r="D8237">
        <v>0</v>
      </c>
      <c r="E8237" s="7">
        <v>46266</v>
      </c>
    </row>
    <row r="8238" spans="2:5" hidden="1" x14ac:dyDescent="0.25">
      <c r="B8238" t="s">
        <v>6337</v>
      </c>
      <c r="C8238" t="s">
        <v>11855</v>
      </c>
      <c r="D8238">
        <v>0</v>
      </c>
      <c r="E8238" s="7">
        <v>46266</v>
      </c>
    </row>
    <row r="8239" spans="2:5" hidden="1" x14ac:dyDescent="0.25">
      <c r="B8239" t="s">
        <v>6337</v>
      </c>
      <c r="C8239" t="s">
        <v>11855</v>
      </c>
      <c r="D8239">
        <v>0</v>
      </c>
      <c r="E8239" s="7">
        <v>46266</v>
      </c>
    </row>
    <row r="8240" spans="2:5" hidden="1" x14ac:dyDescent="0.25">
      <c r="B8240" t="s">
        <v>6337</v>
      </c>
      <c r="C8240" t="s">
        <v>11855</v>
      </c>
      <c r="D8240">
        <v>0</v>
      </c>
      <c r="E8240" s="7">
        <v>46266</v>
      </c>
    </row>
    <row r="8241" spans="2:5" hidden="1" x14ac:dyDescent="0.25">
      <c r="B8241" t="s">
        <v>6337</v>
      </c>
      <c r="C8241" t="s">
        <v>11855</v>
      </c>
      <c r="D8241">
        <v>0</v>
      </c>
      <c r="E8241" s="7">
        <v>46266</v>
      </c>
    </row>
    <row r="8242" spans="2:5" hidden="1" x14ac:dyDescent="0.25">
      <c r="B8242" t="s">
        <v>6337</v>
      </c>
      <c r="C8242" t="s">
        <v>11855</v>
      </c>
      <c r="D8242">
        <v>0</v>
      </c>
      <c r="E8242" s="7">
        <v>46266</v>
      </c>
    </row>
    <row r="8243" spans="2:5" hidden="1" x14ac:dyDescent="0.25">
      <c r="B8243" t="s">
        <v>6337</v>
      </c>
      <c r="C8243" t="s">
        <v>11855</v>
      </c>
      <c r="D8243">
        <v>0</v>
      </c>
      <c r="E8243" s="7">
        <v>46266</v>
      </c>
    </row>
    <row r="8244" spans="2:5" hidden="1" x14ac:dyDescent="0.25">
      <c r="B8244" t="s">
        <v>6337</v>
      </c>
      <c r="C8244" t="s">
        <v>11855</v>
      </c>
      <c r="D8244">
        <v>0</v>
      </c>
      <c r="E8244" s="7">
        <v>46266</v>
      </c>
    </row>
    <row r="8245" spans="2:5" hidden="1" x14ac:dyDescent="0.25">
      <c r="B8245" t="s">
        <v>6337</v>
      </c>
      <c r="C8245" t="s">
        <v>11855</v>
      </c>
      <c r="D8245">
        <v>0</v>
      </c>
      <c r="E8245" s="7">
        <v>46296</v>
      </c>
    </row>
    <row r="8246" spans="2:5" hidden="1" x14ac:dyDescent="0.25">
      <c r="B8246" t="s">
        <v>6337</v>
      </c>
      <c r="C8246" t="s">
        <v>11855</v>
      </c>
      <c r="D8246">
        <v>0</v>
      </c>
      <c r="E8246" s="7">
        <v>46296</v>
      </c>
    </row>
    <row r="8247" spans="2:5" hidden="1" x14ac:dyDescent="0.25">
      <c r="B8247" t="s">
        <v>6337</v>
      </c>
      <c r="C8247" t="s">
        <v>11855</v>
      </c>
      <c r="D8247">
        <v>0</v>
      </c>
      <c r="E8247" s="7">
        <v>46327</v>
      </c>
    </row>
    <row r="8248" spans="2:5" hidden="1" x14ac:dyDescent="0.25">
      <c r="B8248" t="s">
        <v>6337</v>
      </c>
      <c r="C8248" t="s">
        <v>11855</v>
      </c>
      <c r="D8248">
        <v>0</v>
      </c>
      <c r="E8248" s="7">
        <v>46327</v>
      </c>
    </row>
    <row r="8249" spans="2:5" hidden="1" x14ac:dyDescent="0.25">
      <c r="B8249" t="s">
        <v>6337</v>
      </c>
      <c r="C8249" t="s">
        <v>11855</v>
      </c>
      <c r="D8249">
        <v>0</v>
      </c>
      <c r="E8249" s="7">
        <v>46266</v>
      </c>
    </row>
    <row r="8250" spans="2:5" hidden="1" x14ac:dyDescent="0.25">
      <c r="B8250" t="s">
        <v>6337</v>
      </c>
      <c r="C8250" t="s">
        <v>11855</v>
      </c>
      <c r="D8250">
        <v>0</v>
      </c>
      <c r="E8250" s="7">
        <v>46327</v>
      </c>
    </row>
    <row r="8251" spans="2:5" hidden="1" x14ac:dyDescent="0.25">
      <c r="B8251" t="s">
        <v>6337</v>
      </c>
      <c r="C8251" t="s">
        <v>11855</v>
      </c>
      <c r="D8251">
        <v>0</v>
      </c>
      <c r="E8251" s="7">
        <v>46357</v>
      </c>
    </row>
    <row r="8252" spans="2:5" hidden="1" x14ac:dyDescent="0.25">
      <c r="B8252" t="s">
        <v>6337</v>
      </c>
      <c r="C8252" t="s">
        <v>11855</v>
      </c>
      <c r="D8252">
        <v>0</v>
      </c>
      <c r="E8252" s="7">
        <v>46357</v>
      </c>
    </row>
    <row r="8253" spans="2:5" hidden="1" x14ac:dyDescent="0.25">
      <c r="B8253" t="s">
        <v>6337</v>
      </c>
      <c r="C8253" t="s">
        <v>11855</v>
      </c>
      <c r="D8253">
        <v>0</v>
      </c>
      <c r="E8253" s="7">
        <v>46388</v>
      </c>
    </row>
    <row r="8254" spans="2:5" hidden="1" x14ac:dyDescent="0.25">
      <c r="B8254" t="s">
        <v>6337</v>
      </c>
      <c r="C8254" t="s">
        <v>11855</v>
      </c>
      <c r="D8254">
        <v>0</v>
      </c>
      <c r="E8254" s="7">
        <v>46388</v>
      </c>
    </row>
    <row r="8255" spans="2:5" hidden="1" x14ac:dyDescent="0.25">
      <c r="B8255" t="s">
        <v>6337</v>
      </c>
      <c r="C8255" t="s">
        <v>11855</v>
      </c>
      <c r="D8255">
        <v>0</v>
      </c>
      <c r="E8255" s="7">
        <v>46388</v>
      </c>
    </row>
    <row r="8256" spans="2:5" hidden="1" x14ac:dyDescent="0.25">
      <c r="B8256" t="s">
        <v>6337</v>
      </c>
      <c r="C8256" t="s">
        <v>11855</v>
      </c>
      <c r="D8256">
        <v>0</v>
      </c>
      <c r="E8256" s="7">
        <v>46388</v>
      </c>
    </row>
    <row r="8257" spans="2:5" hidden="1" x14ac:dyDescent="0.25">
      <c r="B8257" t="s">
        <v>6337</v>
      </c>
      <c r="C8257" t="s">
        <v>11855</v>
      </c>
      <c r="D8257">
        <v>0</v>
      </c>
      <c r="E8257" s="7">
        <v>46388</v>
      </c>
    </row>
    <row r="8258" spans="2:5" hidden="1" x14ac:dyDescent="0.25">
      <c r="B8258" t="s">
        <v>6337</v>
      </c>
      <c r="C8258" t="s">
        <v>11855</v>
      </c>
      <c r="D8258">
        <v>0</v>
      </c>
      <c r="E8258" s="7">
        <v>46388</v>
      </c>
    </row>
    <row r="8259" spans="2:5" hidden="1" x14ac:dyDescent="0.25">
      <c r="B8259" t="s">
        <v>6337</v>
      </c>
      <c r="C8259" t="s">
        <v>11855</v>
      </c>
      <c r="D8259">
        <v>0</v>
      </c>
      <c r="E8259" s="7">
        <v>46388</v>
      </c>
    </row>
    <row r="8260" spans="2:5" hidden="1" x14ac:dyDescent="0.25">
      <c r="B8260" t="s">
        <v>6337</v>
      </c>
      <c r="C8260" t="s">
        <v>11855</v>
      </c>
      <c r="D8260">
        <v>0</v>
      </c>
      <c r="E8260" s="7">
        <v>46388</v>
      </c>
    </row>
    <row r="8261" spans="2:5" hidden="1" x14ac:dyDescent="0.25">
      <c r="B8261" t="s">
        <v>6337</v>
      </c>
      <c r="C8261" t="s">
        <v>11855</v>
      </c>
      <c r="D8261">
        <v>0</v>
      </c>
      <c r="E8261" s="7">
        <v>46388</v>
      </c>
    </row>
    <row r="8262" spans="2:5" hidden="1" x14ac:dyDescent="0.25">
      <c r="B8262" t="s">
        <v>6337</v>
      </c>
      <c r="C8262" t="s">
        <v>11855</v>
      </c>
      <c r="D8262">
        <v>0</v>
      </c>
      <c r="E8262" s="7">
        <v>46388</v>
      </c>
    </row>
    <row r="8263" spans="2:5" hidden="1" x14ac:dyDescent="0.25">
      <c r="B8263" t="s">
        <v>6337</v>
      </c>
      <c r="C8263" t="s">
        <v>11855</v>
      </c>
      <c r="D8263">
        <v>0</v>
      </c>
      <c r="E8263" s="7">
        <v>46388</v>
      </c>
    </row>
    <row r="8264" spans="2:5" hidden="1" x14ac:dyDescent="0.25">
      <c r="B8264" t="s">
        <v>6337</v>
      </c>
      <c r="C8264" t="s">
        <v>11855</v>
      </c>
      <c r="D8264">
        <v>0</v>
      </c>
      <c r="E8264" s="7">
        <v>46388</v>
      </c>
    </row>
    <row r="8265" spans="2:5" hidden="1" x14ac:dyDescent="0.25">
      <c r="B8265" t="s">
        <v>6337</v>
      </c>
      <c r="C8265" t="s">
        <v>11855</v>
      </c>
      <c r="D8265">
        <v>0</v>
      </c>
      <c r="E8265" s="7">
        <v>46388</v>
      </c>
    </row>
    <row r="8266" spans="2:5" hidden="1" x14ac:dyDescent="0.25">
      <c r="B8266" t="s">
        <v>6337</v>
      </c>
      <c r="C8266" t="s">
        <v>11855</v>
      </c>
      <c r="D8266">
        <v>0</v>
      </c>
      <c r="E8266" s="7">
        <v>46388</v>
      </c>
    </row>
    <row r="8267" spans="2:5" hidden="1" x14ac:dyDescent="0.25">
      <c r="B8267" t="s">
        <v>6337</v>
      </c>
      <c r="C8267" t="s">
        <v>11855</v>
      </c>
      <c r="D8267">
        <v>0</v>
      </c>
      <c r="E8267" s="7">
        <v>46388</v>
      </c>
    </row>
    <row r="8268" spans="2:5" hidden="1" x14ac:dyDescent="0.25">
      <c r="B8268" t="s">
        <v>6337</v>
      </c>
      <c r="C8268" t="s">
        <v>11855</v>
      </c>
      <c r="D8268">
        <v>0</v>
      </c>
      <c r="E8268" s="7">
        <v>46419</v>
      </c>
    </row>
    <row r="8269" spans="2:5" hidden="1" x14ac:dyDescent="0.25">
      <c r="B8269" t="s">
        <v>6337</v>
      </c>
      <c r="C8269" t="s">
        <v>11855</v>
      </c>
      <c r="D8269">
        <v>0</v>
      </c>
      <c r="E8269" s="7">
        <v>46388</v>
      </c>
    </row>
    <row r="8270" spans="2:5" hidden="1" x14ac:dyDescent="0.25">
      <c r="B8270" t="s">
        <v>6337</v>
      </c>
      <c r="C8270" t="s">
        <v>11855</v>
      </c>
      <c r="D8270">
        <v>0</v>
      </c>
      <c r="E8270" s="7">
        <v>46388</v>
      </c>
    </row>
    <row r="8271" spans="2:5" hidden="1" x14ac:dyDescent="0.25">
      <c r="B8271" t="s">
        <v>6337</v>
      </c>
      <c r="C8271" t="s">
        <v>11855</v>
      </c>
      <c r="D8271">
        <v>0</v>
      </c>
      <c r="E8271" s="7">
        <v>46419</v>
      </c>
    </row>
    <row r="8272" spans="2:5" hidden="1" x14ac:dyDescent="0.25">
      <c r="B8272" t="s">
        <v>6337</v>
      </c>
      <c r="C8272" t="s">
        <v>11855</v>
      </c>
      <c r="D8272">
        <v>0</v>
      </c>
      <c r="E8272" s="7">
        <v>46419</v>
      </c>
    </row>
    <row r="8273" spans="2:5" hidden="1" x14ac:dyDescent="0.25">
      <c r="B8273" t="s">
        <v>6337</v>
      </c>
      <c r="C8273" t="s">
        <v>11855</v>
      </c>
      <c r="D8273">
        <v>0</v>
      </c>
      <c r="E8273" s="7">
        <v>46419</v>
      </c>
    </row>
    <row r="8274" spans="2:5" hidden="1" x14ac:dyDescent="0.25">
      <c r="B8274" t="s">
        <v>6337</v>
      </c>
      <c r="C8274" t="s">
        <v>11855</v>
      </c>
      <c r="D8274">
        <v>0</v>
      </c>
      <c r="E8274" s="7">
        <v>46447</v>
      </c>
    </row>
    <row r="8275" spans="2:5" hidden="1" x14ac:dyDescent="0.25">
      <c r="B8275" t="s">
        <v>6337</v>
      </c>
      <c r="C8275" t="s">
        <v>11855</v>
      </c>
      <c r="D8275">
        <v>0</v>
      </c>
      <c r="E8275" s="7">
        <v>46447</v>
      </c>
    </row>
    <row r="8276" spans="2:5" hidden="1" x14ac:dyDescent="0.25">
      <c r="B8276" t="s">
        <v>6337</v>
      </c>
      <c r="C8276" t="s">
        <v>11855</v>
      </c>
      <c r="D8276">
        <v>0</v>
      </c>
      <c r="E8276" s="7">
        <v>46447</v>
      </c>
    </row>
    <row r="8277" spans="2:5" hidden="1" x14ac:dyDescent="0.25">
      <c r="B8277" t="s">
        <v>6337</v>
      </c>
      <c r="C8277" t="s">
        <v>11855</v>
      </c>
      <c r="D8277">
        <v>0</v>
      </c>
      <c r="E8277" s="7">
        <v>46478</v>
      </c>
    </row>
    <row r="8278" spans="2:5" hidden="1" x14ac:dyDescent="0.25">
      <c r="B8278" t="s">
        <v>6337</v>
      </c>
      <c r="C8278" t="s">
        <v>11855</v>
      </c>
      <c r="D8278">
        <v>0</v>
      </c>
      <c r="E8278" s="7">
        <v>46478</v>
      </c>
    </row>
    <row r="8279" spans="2:5" hidden="1" x14ac:dyDescent="0.25">
      <c r="B8279" t="s">
        <v>6337</v>
      </c>
      <c r="C8279" t="s">
        <v>11855</v>
      </c>
      <c r="D8279">
        <v>0</v>
      </c>
      <c r="E8279" s="7">
        <v>46478</v>
      </c>
    </row>
    <row r="8280" spans="2:5" hidden="1" x14ac:dyDescent="0.25">
      <c r="B8280" t="s">
        <v>6337</v>
      </c>
      <c r="C8280" t="s">
        <v>11855</v>
      </c>
      <c r="D8280">
        <v>0</v>
      </c>
      <c r="E8280" s="7">
        <v>46478</v>
      </c>
    </row>
    <row r="8281" spans="2:5" hidden="1" x14ac:dyDescent="0.25">
      <c r="B8281" t="s">
        <v>6337</v>
      </c>
      <c r="C8281" t="s">
        <v>11855</v>
      </c>
      <c r="D8281">
        <v>0</v>
      </c>
      <c r="E8281" s="7">
        <v>46508</v>
      </c>
    </row>
    <row r="8282" spans="2:5" hidden="1" x14ac:dyDescent="0.25">
      <c r="B8282" t="s">
        <v>6337</v>
      </c>
      <c r="C8282" t="s">
        <v>11855</v>
      </c>
      <c r="D8282">
        <v>0</v>
      </c>
      <c r="E8282" s="7">
        <v>46508</v>
      </c>
    </row>
    <row r="8283" spans="2:5" hidden="1" x14ac:dyDescent="0.25">
      <c r="B8283" t="s">
        <v>6337</v>
      </c>
      <c r="C8283" t="s">
        <v>11855</v>
      </c>
      <c r="D8283">
        <v>0</v>
      </c>
      <c r="E8283" s="7">
        <v>46508</v>
      </c>
    </row>
    <row r="8284" spans="2:5" hidden="1" x14ac:dyDescent="0.25">
      <c r="B8284" t="s">
        <v>6337</v>
      </c>
      <c r="C8284" t="s">
        <v>11855</v>
      </c>
      <c r="D8284">
        <v>0</v>
      </c>
      <c r="E8284" s="7">
        <v>46508</v>
      </c>
    </row>
    <row r="8285" spans="2:5" hidden="1" x14ac:dyDescent="0.25">
      <c r="B8285" t="s">
        <v>6337</v>
      </c>
      <c r="C8285" t="s">
        <v>11855</v>
      </c>
      <c r="D8285">
        <v>0</v>
      </c>
      <c r="E8285" s="7">
        <v>46508</v>
      </c>
    </row>
    <row r="8286" spans="2:5" hidden="1" x14ac:dyDescent="0.25">
      <c r="B8286" t="s">
        <v>6337</v>
      </c>
      <c r="C8286" t="s">
        <v>11855</v>
      </c>
      <c r="D8286">
        <v>0</v>
      </c>
      <c r="E8286" s="7">
        <v>46508</v>
      </c>
    </row>
    <row r="8287" spans="2:5" hidden="1" x14ac:dyDescent="0.25">
      <c r="B8287" t="s">
        <v>6337</v>
      </c>
      <c r="C8287" t="s">
        <v>11855</v>
      </c>
      <c r="D8287">
        <v>0</v>
      </c>
      <c r="E8287" s="7">
        <v>46508</v>
      </c>
    </row>
    <row r="8288" spans="2:5" hidden="1" x14ac:dyDescent="0.25">
      <c r="B8288" t="s">
        <v>6337</v>
      </c>
      <c r="C8288" t="s">
        <v>11855</v>
      </c>
      <c r="D8288">
        <v>0</v>
      </c>
      <c r="E8288" s="7">
        <v>46539</v>
      </c>
    </row>
    <row r="8289" spans="2:5" hidden="1" x14ac:dyDescent="0.25">
      <c r="B8289" t="s">
        <v>6337</v>
      </c>
      <c r="C8289" t="s">
        <v>11855</v>
      </c>
      <c r="D8289">
        <v>0</v>
      </c>
      <c r="E8289" s="7">
        <v>46539</v>
      </c>
    </row>
    <row r="8290" spans="2:5" hidden="1" x14ac:dyDescent="0.25">
      <c r="B8290" t="s">
        <v>6337</v>
      </c>
      <c r="C8290" t="s">
        <v>11855</v>
      </c>
      <c r="D8290">
        <v>0</v>
      </c>
      <c r="E8290" s="7">
        <v>46539</v>
      </c>
    </row>
    <row r="8291" spans="2:5" hidden="1" x14ac:dyDescent="0.25">
      <c r="B8291" t="s">
        <v>6337</v>
      </c>
      <c r="C8291" t="s">
        <v>11855</v>
      </c>
      <c r="D8291">
        <v>0</v>
      </c>
      <c r="E8291" s="7">
        <v>46539</v>
      </c>
    </row>
    <row r="8292" spans="2:5" hidden="1" x14ac:dyDescent="0.25">
      <c r="B8292" t="s">
        <v>6337</v>
      </c>
      <c r="C8292" t="s">
        <v>11855</v>
      </c>
      <c r="D8292">
        <v>0</v>
      </c>
      <c r="E8292" s="7">
        <v>46569</v>
      </c>
    </row>
    <row r="8293" spans="2:5" hidden="1" x14ac:dyDescent="0.25">
      <c r="B8293" t="s">
        <v>6337</v>
      </c>
      <c r="C8293" t="s">
        <v>11855</v>
      </c>
      <c r="D8293">
        <v>0</v>
      </c>
      <c r="E8293" s="7">
        <v>46569</v>
      </c>
    </row>
    <row r="8294" spans="2:5" hidden="1" x14ac:dyDescent="0.25">
      <c r="B8294" t="s">
        <v>6337</v>
      </c>
      <c r="C8294" t="s">
        <v>11855</v>
      </c>
      <c r="D8294">
        <v>0</v>
      </c>
      <c r="E8294" s="7">
        <v>46569</v>
      </c>
    </row>
    <row r="8295" spans="2:5" hidden="1" x14ac:dyDescent="0.25">
      <c r="B8295" t="s">
        <v>6337</v>
      </c>
      <c r="C8295" t="s">
        <v>11855</v>
      </c>
      <c r="D8295">
        <v>0</v>
      </c>
      <c r="E8295" s="7">
        <v>46569</v>
      </c>
    </row>
    <row r="8296" spans="2:5" hidden="1" x14ac:dyDescent="0.25">
      <c r="B8296" t="s">
        <v>6337</v>
      </c>
      <c r="C8296" t="s">
        <v>11855</v>
      </c>
      <c r="D8296">
        <v>0</v>
      </c>
      <c r="E8296" s="7">
        <v>46569</v>
      </c>
    </row>
    <row r="8297" spans="2:5" hidden="1" x14ac:dyDescent="0.25">
      <c r="B8297" t="s">
        <v>6337</v>
      </c>
      <c r="C8297" t="s">
        <v>11855</v>
      </c>
      <c r="D8297">
        <v>0</v>
      </c>
      <c r="E8297" s="7">
        <v>46569</v>
      </c>
    </row>
    <row r="8298" spans="2:5" hidden="1" x14ac:dyDescent="0.25">
      <c r="B8298" t="s">
        <v>6337</v>
      </c>
      <c r="C8298" t="s">
        <v>11855</v>
      </c>
      <c r="D8298">
        <v>0</v>
      </c>
      <c r="E8298" s="7">
        <v>46569</v>
      </c>
    </row>
    <row r="8299" spans="2:5" hidden="1" x14ac:dyDescent="0.25">
      <c r="B8299" t="s">
        <v>6337</v>
      </c>
      <c r="C8299" t="s">
        <v>11855</v>
      </c>
      <c r="D8299">
        <v>0</v>
      </c>
      <c r="E8299" s="7">
        <v>46569</v>
      </c>
    </row>
    <row r="8300" spans="2:5" hidden="1" x14ac:dyDescent="0.25">
      <c r="B8300" t="s">
        <v>6337</v>
      </c>
      <c r="C8300" t="s">
        <v>11855</v>
      </c>
      <c r="D8300">
        <v>0</v>
      </c>
      <c r="E8300" s="7">
        <v>46569</v>
      </c>
    </row>
    <row r="8301" spans="2:5" hidden="1" x14ac:dyDescent="0.25">
      <c r="B8301" t="s">
        <v>6337</v>
      </c>
      <c r="C8301" t="s">
        <v>11855</v>
      </c>
      <c r="D8301">
        <v>0</v>
      </c>
      <c r="E8301" s="7">
        <v>46569</v>
      </c>
    </row>
    <row r="8302" spans="2:5" hidden="1" x14ac:dyDescent="0.25">
      <c r="B8302" t="s">
        <v>6337</v>
      </c>
      <c r="C8302" t="s">
        <v>11855</v>
      </c>
      <c r="D8302">
        <v>0</v>
      </c>
      <c r="E8302" s="7">
        <v>46569</v>
      </c>
    </row>
    <row r="8303" spans="2:5" hidden="1" x14ac:dyDescent="0.25">
      <c r="B8303" t="s">
        <v>6337</v>
      </c>
      <c r="C8303" t="s">
        <v>11855</v>
      </c>
      <c r="D8303">
        <v>0</v>
      </c>
      <c r="E8303" s="7">
        <v>46600</v>
      </c>
    </row>
    <row r="8304" spans="2:5" hidden="1" x14ac:dyDescent="0.25">
      <c r="B8304" t="s">
        <v>6337</v>
      </c>
      <c r="C8304" t="s">
        <v>11855</v>
      </c>
      <c r="D8304">
        <v>0</v>
      </c>
      <c r="E8304" s="7">
        <v>46600</v>
      </c>
    </row>
    <row r="8305" spans="2:5" hidden="1" x14ac:dyDescent="0.25">
      <c r="B8305" t="s">
        <v>6337</v>
      </c>
      <c r="C8305" t="s">
        <v>11855</v>
      </c>
      <c r="D8305">
        <v>0</v>
      </c>
      <c r="E8305" s="7">
        <v>46600</v>
      </c>
    </row>
    <row r="8306" spans="2:5" hidden="1" x14ac:dyDescent="0.25">
      <c r="B8306" t="s">
        <v>6337</v>
      </c>
      <c r="C8306" t="s">
        <v>11855</v>
      </c>
      <c r="D8306">
        <v>0</v>
      </c>
      <c r="E8306" s="7">
        <v>46631</v>
      </c>
    </row>
    <row r="8307" spans="2:5" hidden="1" x14ac:dyDescent="0.25">
      <c r="B8307" t="s">
        <v>6337</v>
      </c>
      <c r="C8307" t="s">
        <v>11855</v>
      </c>
      <c r="D8307">
        <v>0</v>
      </c>
      <c r="E8307" s="7">
        <v>46631</v>
      </c>
    </row>
    <row r="8308" spans="2:5" hidden="1" x14ac:dyDescent="0.25">
      <c r="B8308" t="s">
        <v>6337</v>
      </c>
      <c r="C8308" t="s">
        <v>11855</v>
      </c>
      <c r="D8308">
        <v>0</v>
      </c>
      <c r="E8308" s="7">
        <v>46631</v>
      </c>
    </row>
    <row r="8309" spans="2:5" hidden="1" x14ac:dyDescent="0.25">
      <c r="B8309" t="s">
        <v>6337</v>
      </c>
      <c r="C8309" t="s">
        <v>11855</v>
      </c>
      <c r="D8309">
        <v>0</v>
      </c>
      <c r="E8309" s="7">
        <v>46661</v>
      </c>
    </row>
    <row r="8310" spans="2:5" hidden="1" x14ac:dyDescent="0.25">
      <c r="B8310" t="s">
        <v>6337</v>
      </c>
      <c r="C8310" t="s">
        <v>11855</v>
      </c>
      <c r="D8310">
        <v>0</v>
      </c>
      <c r="E8310" s="7">
        <v>46661</v>
      </c>
    </row>
    <row r="8311" spans="2:5" hidden="1" x14ac:dyDescent="0.25">
      <c r="B8311" t="s">
        <v>6337</v>
      </c>
      <c r="C8311" t="s">
        <v>11855</v>
      </c>
      <c r="D8311">
        <v>0</v>
      </c>
      <c r="E8311" s="7">
        <v>46661</v>
      </c>
    </row>
    <row r="8312" spans="2:5" hidden="1" x14ac:dyDescent="0.25">
      <c r="B8312" t="s">
        <v>6337</v>
      </c>
      <c r="C8312" t="s">
        <v>11855</v>
      </c>
      <c r="D8312">
        <v>0</v>
      </c>
      <c r="E8312" s="7">
        <v>46692</v>
      </c>
    </row>
    <row r="8313" spans="2:5" hidden="1" x14ac:dyDescent="0.25">
      <c r="B8313" t="s">
        <v>6337</v>
      </c>
      <c r="C8313" t="s">
        <v>11855</v>
      </c>
      <c r="D8313">
        <v>0</v>
      </c>
      <c r="E8313" s="7">
        <v>46692</v>
      </c>
    </row>
    <row r="8314" spans="2:5" hidden="1" x14ac:dyDescent="0.25">
      <c r="B8314" t="s">
        <v>6337</v>
      </c>
      <c r="C8314" t="s">
        <v>11855</v>
      </c>
      <c r="D8314">
        <v>0</v>
      </c>
      <c r="E8314" s="7">
        <v>46692</v>
      </c>
    </row>
    <row r="8315" spans="2:5" hidden="1" x14ac:dyDescent="0.25">
      <c r="B8315" t="s">
        <v>6337</v>
      </c>
      <c r="C8315" t="s">
        <v>11855</v>
      </c>
      <c r="D8315">
        <v>0</v>
      </c>
      <c r="E8315" s="7">
        <v>46692</v>
      </c>
    </row>
    <row r="8316" spans="2:5" hidden="1" x14ac:dyDescent="0.25">
      <c r="B8316" t="s">
        <v>6337</v>
      </c>
      <c r="C8316" t="s">
        <v>11855</v>
      </c>
      <c r="D8316">
        <v>0</v>
      </c>
      <c r="E8316" s="7">
        <v>46722</v>
      </c>
    </row>
    <row r="8317" spans="2:5" hidden="1" x14ac:dyDescent="0.25">
      <c r="B8317" t="s">
        <v>6337</v>
      </c>
      <c r="C8317" t="s">
        <v>11855</v>
      </c>
      <c r="D8317">
        <v>0</v>
      </c>
      <c r="E8317" s="7">
        <v>46692</v>
      </c>
    </row>
    <row r="8318" spans="2:5" hidden="1" x14ac:dyDescent="0.25">
      <c r="B8318" t="s">
        <v>6337</v>
      </c>
      <c r="C8318" t="s">
        <v>11855</v>
      </c>
      <c r="D8318">
        <v>0</v>
      </c>
      <c r="E8318" s="7">
        <v>46692</v>
      </c>
    </row>
    <row r="8319" spans="2:5" hidden="1" x14ac:dyDescent="0.25">
      <c r="B8319" t="s">
        <v>6337</v>
      </c>
      <c r="C8319" t="s">
        <v>11855</v>
      </c>
      <c r="D8319">
        <v>0</v>
      </c>
      <c r="E8319" s="7">
        <v>46692</v>
      </c>
    </row>
    <row r="8320" spans="2:5" hidden="1" x14ac:dyDescent="0.25">
      <c r="B8320" t="s">
        <v>6337</v>
      </c>
      <c r="C8320" t="s">
        <v>11855</v>
      </c>
      <c r="D8320">
        <v>0</v>
      </c>
      <c r="E8320" s="7">
        <v>46692</v>
      </c>
    </row>
    <row r="8321" spans="2:5" hidden="1" x14ac:dyDescent="0.25">
      <c r="B8321" t="s">
        <v>6337</v>
      </c>
      <c r="C8321" t="s">
        <v>11855</v>
      </c>
      <c r="D8321">
        <v>0</v>
      </c>
      <c r="E8321" s="7">
        <v>46692</v>
      </c>
    </row>
    <row r="8322" spans="2:5" hidden="1" x14ac:dyDescent="0.25">
      <c r="B8322" t="s">
        <v>6337</v>
      </c>
      <c r="C8322" t="s">
        <v>11855</v>
      </c>
      <c r="D8322">
        <v>0</v>
      </c>
      <c r="E8322" s="7">
        <v>46722</v>
      </c>
    </row>
    <row r="8323" spans="2:5" hidden="1" x14ac:dyDescent="0.25">
      <c r="B8323" t="s">
        <v>6337</v>
      </c>
      <c r="C8323" t="s">
        <v>11855</v>
      </c>
      <c r="D8323">
        <v>0</v>
      </c>
      <c r="E8323" s="7">
        <v>46722</v>
      </c>
    </row>
    <row r="8324" spans="2:5" hidden="1" x14ac:dyDescent="0.25">
      <c r="B8324" t="s">
        <v>6337</v>
      </c>
      <c r="C8324" t="s">
        <v>11855</v>
      </c>
      <c r="D8324">
        <v>0</v>
      </c>
      <c r="E8324" s="7">
        <v>46722</v>
      </c>
    </row>
    <row r="8325" spans="2:5" hidden="1" x14ac:dyDescent="0.25">
      <c r="B8325" t="s">
        <v>6337</v>
      </c>
      <c r="C8325" t="s">
        <v>11855</v>
      </c>
      <c r="D8325">
        <v>0</v>
      </c>
      <c r="E8325" s="7">
        <v>46722</v>
      </c>
    </row>
    <row r="8326" spans="2:5" hidden="1" x14ac:dyDescent="0.25">
      <c r="B8326" t="s">
        <v>6337</v>
      </c>
      <c r="C8326" t="s">
        <v>11855</v>
      </c>
      <c r="D8326">
        <v>0</v>
      </c>
      <c r="E8326" s="7">
        <v>46722</v>
      </c>
    </row>
    <row r="8327" spans="2:5" hidden="1" x14ac:dyDescent="0.25">
      <c r="B8327" t="s">
        <v>6337</v>
      </c>
      <c r="C8327" t="s">
        <v>11855</v>
      </c>
      <c r="D8327">
        <v>0</v>
      </c>
      <c r="E8327" s="7">
        <v>46722</v>
      </c>
    </row>
    <row r="8328" spans="2:5" hidden="1" x14ac:dyDescent="0.25">
      <c r="B8328" t="s">
        <v>6337</v>
      </c>
      <c r="C8328" t="s">
        <v>11855</v>
      </c>
      <c r="D8328">
        <v>0</v>
      </c>
      <c r="E8328" s="7">
        <v>46722</v>
      </c>
    </row>
    <row r="8329" spans="2:5" hidden="1" x14ac:dyDescent="0.25">
      <c r="B8329" t="s">
        <v>6337</v>
      </c>
      <c r="C8329" t="s">
        <v>11855</v>
      </c>
      <c r="D8329">
        <v>0</v>
      </c>
      <c r="E8329" s="7">
        <v>46722</v>
      </c>
    </row>
    <row r="8330" spans="2:5" hidden="1" x14ac:dyDescent="0.25">
      <c r="B8330" t="s">
        <v>6337</v>
      </c>
      <c r="C8330" t="s">
        <v>11855</v>
      </c>
      <c r="D8330">
        <v>0</v>
      </c>
      <c r="E8330" s="7">
        <v>46722</v>
      </c>
    </row>
    <row r="8331" spans="2:5" hidden="1" x14ac:dyDescent="0.25">
      <c r="B8331" t="s">
        <v>6337</v>
      </c>
      <c r="C8331" t="s">
        <v>11855</v>
      </c>
      <c r="D8331">
        <v>200</v>
      </c>
      <c r="E8331" s="7">
        <v>46753</v>
      </c>
    </row>
    <row r="8332" spans="2:5" hidden="1" x14ac:dyDescent="0.25">
      <c r="B8332" t="s">
        <v>6337</v>
      </c>
      <c r="C8332" t="s">
        <v>11855</v>
      </c>
      <c r="D8332">
        <v>0</v>
      </c>
      <c r="E8332" s="7">
        <v>46722</v>
      </c>
    </row>
    <row r="8333" spans="2:5" hidden="1" x14ac:dyDescent="0.25">
      <c r="B8333" t="s">
        <v>6337</v>
      </c>
      <c r="C8333" t="s">
        <v>11855</v>
      </c>
      <c r="D8333">
        <v>400</v>
      </c>
      <c r="E8333" s="7">
        <v>46753</v>
      </c>
    </row>
    <row r="8334" spans="2:5" hidden="1" x14ac:dyDescent="0.25">
      <c r="B8334" t="s">
        <v>6337</v>
      </c>
      <c r="C8334" t="s">
        <v>11855</v>
      </c>
      <c r="D8334">
        <v>8400</v>
      </c>
      <c r="E8334" s="7">
        <v>46753</v>
      </c>
    </row>
    <row r="8335" spans="2:5" hidden="1" x14ac:dyDescent="0.25">
      <c r="B8335" t="s">
        <v>6337</v>
      </c>
      <c r="C8335" t="s">
        <v>11855</v>
      </c>
      <c r="D8335">
        <v>14400</v>
      </c>
      <c r="E8335" s="7">
        <v>46753</v>
      </c>
    </row>
    <row r="8336" spans="2:5" hidden="1" x14ac:dyDescent="0.25">
      <c r="B8336" t="s">
        <v>6337</v>
      </c>
      <c r="C8336" t="s">
        <v>11855</v>
      </c>
      <c r="D8336">
        <v>0</v>
      </c>
      <c r="E8336" s="7">
        <v>46753</v>
      </c>
    </row>
    <row r="8337" spans="2:5" hidden="1" x14ac:dyDescent="0.25">
      <c r="B8337" t="s">
        <v>6337</v>
      </c>
      <c r="C8337" t="s">
        <v>11855</v>
      </c>
      <c r="D8337">
        <v>0</v>
      </c>
      <c r="E8337" s="7">
        <v>46753</v>
      </c>
    </row>
    <row r="8338" spans="2:5" hidden="1" x14ac:dyDescent="0.25">
      <c r="B8338" t="s">
        <v>6337</v>
      </c>
      <c r="C8338" t="s">
        <v>11855</v>
      </c>
      <c r="D8338">
        <v>53</v>
      </c>
      <c r="E8338" s="7">
        <v>46753</v>
      </c>
    </row>
    <row r="8339" spans="2:5" hidden="1" x14ac:dyDescent="0.25">
      <c r="B8339" t="s">
        <v>6337</v>
      </c>
      <c r="C8339" t="s">
        <v>11855</v>
      </c>
      <c r="D8339">
        <v>2200</v>
      </c>
      <c r="E8339" s="7">
        <v>46753</v>
      </c>
    </row>
    <row r="8340" spans="2:5" hidden="1" x14ac:dyDescent="0.25">
      <c r="B8340" t="s">
        <v>6337</v>
      </c>
      <c r="C8340" t="s">
        <v>11855</v>
      </c>
      <c r="D8340">
        <v>6400</v>
      </c>
      <c r="E8340" s="7">
        <v>46784</v>
      </c>
    </row>
    <row r="8341" spans="2:5" hidden="1" x14ac:dyDescent="0.25">
      <c r="B8341" t="s">
        <v>6337</v>
      </c>
      <c r="C8341" t="s">
        <v>11855</v>
      </c>
      <c r="D8341">
        <v>6400</v>
      </c>
      <c r="E8341" s="7">
        <v>46784</v>
      </c>
    </row>
    <row r="8342" spans="2:5" hidden="1" x14ac:dyDescent="0.25">
      <c r="B8342" t="s">
        <v>6337</v>
      </c>
      <c r="C8342" t="s">
        <v>11855</v>
      </c>
      <c r="D8342">
        <v>6400</v>
      </c>
      <c r="E8342" s="7">
        <v>46784</v>
      </c>
    </row>
    <row r="8343" spans="2:5" hidden="1" x14ac:dyDescent="0.25">
      <c r="B8343" t="s">
        <v>6337</v>
      </c>
      <c r="C8343" t="s">
        <v>11855</v>
      </c>
      <c r="D8343">
        <v>21000</v>
      </c>
      <c r="E8343" s="7">
        <v>46784</v>
      </c>
    </row>
    <row r="8344" spans="2:5" hidden="1" x14ac:dyDescent="0.25">
      <c r="B8344" t="s">
        <v>6337</v>
      </c>
      <c r="C8344" t="s">
        <v>11855</v>
      </c>
      <c r="D8344">
        <v>14600</v>
      </c>
      <c r="E8344" s="7">
        <v>46784</v>
      </c>
    </row>
    <row r="8345" spans="2:5" hidden="1" x14ac:dyDescent="0.25">
      <c r="B8345" t="s">
        <v>6337</v>
      </c>
      <c r="C8345" t="s">
        <v>11855</v>
      </c>
      <c r="D8345">
        <v>6400</v>
      </c>
      <c r="E8345" s="7">
        <v>46784</v>
      </c>
    </row>
    <row r="8346" spans="2:5" hidden="1" x14ac:dyDescent="0.25">
      <c r="B8346" t="s">
        <v>6337</v>
      </c>
      <c r="C8346" t="s">
        <v>11855</v>
      </c>
      <c r="D8346">
        <v>16400</v>
      </c>
      <c r="E8346" s="7">
        <v>46784</v>
      </c>
    </row>
    <row r="8347" spans="2:5" hidden="1" x14ac:dyDescent="0.25">
      <c r="B8347" t="s">
        <v>6337</v>
      </c>
      <c r="C8347" t="s">
        <v>11855</v>
      </c>
      <c r="D8347">
        <v>16400</v>
      </c>
      <c r="E8347" s="7">
        <v>46784</v>
      </c>
    </row>
    <row r="8348" spans="2:5" hidden="1" x14ac:dyDescent="0.25">
      <c r="B8348" t="s">
        <v>6337</v>
      </c>
      <c r="C8348" t="s">
        <v>11855</v>
      </c>
      <c r="D8348">
        <v>62400</v>
      </c>
      <c r="E8348" s="7">
        <v>46784</v>
      </c>
    </row>
    <row r="8349" spans="2:5" hidden="1" x14ac:dyDescent="0.25">
      <c r="B8349" t="s">
        <v>6337</v>
      </c>
      <c r="C8349" t="s">
        <v>11855</v>
      </c>
      <c r="D8349">
        <v>15000</v>
      </c>
      <c r="E8349" s="7">
        <v>46784</v>
      </c>
    </row>
    <row r="8350" spans="2:5" hidden="1" x14ac:dyDescent="0.25">
      <c r="B8350" t="s">
        <v>6337</v>
      </c>
      <c r="C8350" t="s">
        <v>11855</v>
      </c>
      <c r="D8350">
        <v>14600</v>
      </c>
      <c r="E8350" s="7">
        <v>46784</v>
      </c>
    </row>
    <row r="8351" spans="2:5" hidden="1" x14ac:dyDescent="0.25">
      <c r="B8351" t="s">
        <v>6337</v>
      </c>
      <c r="C8351" t="s">
        <v>11855</v>
      </c>
      <c r="D8351">
        <v>14600</v>
      </c>
      <c r="E8351" s="7">
        <v>46784</v>
      </c>
    </row>
    <row r="8352" spans="2:5" hidden="1" x14ac:dyDescent="0.25">
      <c r="B8352" t="s">
        <v>6337</v>
      </c>
      <c r="C8352" t="s">
        <v>11855</v>
      </c>
      <c r="D8352">
        <v>21000</v>
      </c>
      <c r="E8352" s="7">
        <v>46784</v>
      </c>
    </row>
    <row r="8353" spans="2:5" hidden="1" x14ac:dyDescent="0.25">
      <c r="B8353" t="s">
        <v>6337</v>
      </c>
      <c r="C8353" t="s">
        <v>11855</v>
      </c>
      <c r="D8353">
        <v>14000</v>
      </c>
      <c r="E8353" s="7">
        <v>46784</v>
      </c>
    </row>
    <row r="8354" spans="2:5" hidden="1" x14ac:dyDescent="0.25">
      <c r="B8354" t="s">
        <v>6337</v>
      </c>
      <c r="C8354" t="s">
        <v>11855</v>
      </c>
      <c r="D8354">
        <v>6400</v>
      </c>
      <c r="E8354" s="7">
        <v>46784</v>
      </c>
    </row>
    <row r="8355" spans="2:5" hidden="1" x14ac:dyDescent="0.25">
      <c r="B8355" t="s">
        <v>6337</v>
      </c>
      <c r="C8355" t="s">
        <v>11855</v>
      </c>
      <c r="D8355">
        <v>6400</v>
      </c>
      <c r="E8355" s="7">
        <v>46784</v>
      </c>
    </row>
    <row r="8356" spans="2:5" hidden="1" x14ac:dyDescent="0.25">
      <c r="B8356" t="s">
        <v>6337</v>
      </c>
      <c r="C8356" t="s">
        <v>11855</v>
      </c>
      <c r="D8356">
        <v>14000</v>
      </c>
      <c r="E8356" s="7">
        <v>46813</v>
      </c>
    </row>
    <row r="8357" spans="2:5" hidden="1" x14ac:dyDescent="0.25">
      <c r="B8357" t="s">
        <v>6337</v>
      </c>
      <c r="C8357" t="s">
        <v>11855</v>
      </c>
      <c r="D8357">
        <v>7200</v>
      </c>
      <c r="E8357" s="7">
        <v>46813</v>
      </c>
    </row>
    <row r="8358" spans="2:5" hidden="1" x14ac:dyDescent="0.25">
      <c r="B8358" t="s">
        <v>6337</v>
      </c>
      <c r="C8358" t="s">
        <v>11855</v>
      </c>
      <c r="D8358">
        <v>13000</v>
      </c>
      <c r="E8358" s="7">
        <v>46813</v>
      </c>
    </row>
    <row r="8359" spans="2:5" hidden="1" x14ac:dyDescent="0.25">
      <c r="B8359" t="s">
        <v>6337</v>
      </c>
      <c r="C8359" t="s">
        <v>11855</v>
      </c>
      <c r="D8359">
        <v>21600</v>
      </c>
      <c r="E8359" s="7">
        <v>46813</v>
      </c>
    </row>
    <row r="8360" spans="2:5" hidden="1" x14ac:dyDescent="0.25">
      <c r="B8360" t="s">
        <v>6337</v>
      </c>
      <c r="C8360" t="s">
        <v>11855</v>
      </c>
      <c r="D8360">
        <v>44800</v>
      </c>
      <c r="E8360" s="7">
        <v>46813</v>
      </c>
    </row>
    <row r="8361" spans="2:5" hidden="1" x14ac:dyDescent="0.25">
      <c r="B8361" t="s">
        <v>6337</v>
      </c>
      <c r="C8361" t="s">
        <v>11855</v>
      </c>
      <c r="D8361">
        <v>27400</v>
      </c>
      <c r="E8361" s="7">
        <v>46813</v>
      </c>
    </row>
    <row r="8362" spans="2:5" hidden="1" x14ac:dyDescent="0.25">
      <c r="B8362" t="s">
        <v>6337</v>
      </c>
      <c r="C8362" t="s">
        <v>11855</v>
      </c>
      <c r="D8362">
        <v>20200</v>
      </c>
      <c r="E8362" s="7">
        <v>46813</v>
      </c>
    </row>
    <row r="8363" spans="2:5" hidden="1" x14ac:dyDescent="0.25">
      <c r="B8363" t="s">
        <v>6337</v>
      </c>
      <c r="C8363" t="s">
        <v>11855</v>
      </c>
      <c r="D8363">
        <v>7200</v>
      </c>
      <c r="E8363" s="7">
        <v>46813</v>
      </c>
    </row>
    <row r="8364" spans="2:5" hidden="1" x14ac:dyDescent="0.25">
      <c r="B8364" t="s">
        <v>6337</v>
      </c>
      <c r="C8364" t="s">
        <v>11855</v>
      </c>
      <c r="D8364">
        <v>7200</v>
      </c>
      <c r="E8364" s="7">
        <v>46813</v>
      </c>
    </row>
    <row r="8365" spans="2:5" hidden="1" x14ac:dyDescent="0.25">
      <c r="B8365" t="s">
        <v>6337</v>
      </c>
      <c r="C8365" t="s">
        <v>11855</v>
      </c>
      <c r="D8365">
        <v>4800</v>
      </c>
      <c r="E8365" s="7">
        <v>46813</v>
      </c>
    </row>
    <row r="8366" spans="2:5" hidden="1" x14ac:dyDescent="0.25">
      <c r="B8366" t="s">
        <v>6337</v>
      </c>
      <c r="C8366" t="s">
        <v>11855</v>
      </c>
      <c r="D8366">
        <v>21600</v>
      </c>
      <c r="E8366" s="7">
        <v>46813</v>
      </c>
    </row>
    <row r="8367" spans="2:5" hidden="1" x14ac:dyDescent="0.25">
      <c r="B8367" t="s">
        <v>6337</v>
      </c>
      <c r="C8367" t="s">
        <v>11855</v>
      </c>
      <c r="D8367">
        <v>14400</v>
      </c>
      <c r="E8367" s="7">
        <v>46813</v>
      </c>
    </row>
    <row r="8368" spans="2:5" hidden="1" x14ac:dyDescent="0.25">
      <c r="B8368" t="s">
        <v>6337</v>
      </c>
      <c r="C8368" t="s">
        <v>11855</v>
      </c>
      <c r="D8368">
        <v>21600</v>
      </c>
      <c r="E8368" s="7">
        <v>46813</v>
      </c>
    </row>
    <row r="8369" spans="2:5" hidden="1" x14ac:dyDescent="0.25">
      <c r="B8369" t="s">
        <v>6337</v>
      </c>
      <c r="C8369" t="s">
        <v>11855</v>
      </c>
      <c r="D8369">
        <v>7200</v>
      </c>
      <c r="E8369" s="7">
        <v>46813</v>
      </c>
    </row>
    <row r="8370" spans="2:5" hidden="1" x14ac:dyDescent="0.25">
      <c r="B8370" t="s">
        <v>6337</v>
      </c>
      <c r="C8370" t="s">
        <v>11855</v>
      </c>
      <c r="D8370">
        <v>3000</v>
      </c>
      <c r="E8370" s="7">
        <v>46813</v>
      </c>
    </row>
    <row r="8371" spans="2:5" hidden="1" x14ac:dyDescent="0.25">
      <c r="B8371" t="s">
        <v>6337</v>
      </c>
      <c r="C8371" t="s">
        <v>11855</v>
      </c>
      <c r="D8371">
        <v>21600</v>
      </c>
      <c r="E8371" s="7">
        <v>46813</v>
      </c>
    </row>
    <row r="8372" spans="2:5" hidden="1" x14ac:dyDescent="0.25">
      <c r="B8372" t="s">
        <v>6337</v>
      </c>
      <c r="C8372" t="s">
        <v>11855</v>
      </c>
      <c r="D8372">
        <v>60400</v>
      </c>
      <c r="E8372" s="7">
        <v>46874</v>
      </c>
    </row>
    <row r="8373" spans="2:5" hidden="1" x14ac:dyDescent="0.25">
      <c r="B8373" t="s">
        <v>6337</v>
      </c>
      <c r="C8373" t="s">
        <v>11855</v>
      </c>
      <c r="D8373">
        <v>34600</v>
      </c>
      <c r="E8373" s="7">
        <v>46844</v>
      </c>
    </row>
    <row r="8374" spans="2:5" hidden="1" x14ac:dyDescent="0.25">
      <c r="B8374" t="s">
        <v>6337</v>
      </c>
      <c r="C8374" t="s">
        <v>11855</v>
      </c>
      <c r="D8374">
        <v>8400</v>
      </c>
      <c r="E8374" s="7">
        <v>46874</v>
      </c>
    </row>
    <row r="8375" spans="2:5" hidden="1" x14ac:dyDescent="0.25">
      <c r="B8375" t="s">
        <v>6337</v>
      </c>
      <c r="C8375" t="s">
        <v>11855</v>
      </c>
      <c r="D8375">
        <v>2800</v>
      </c>
      <c r="E8375" s="7">
        <v>46874</v>
      </c>
    </row>
    <row r="8376" spans="2:5" hidden="1" x14ac:dyDescent="0.25">
      <c r="B8376" t="s">
        <v>6337</v>
      </c>
      <c r="C8376" t="s">
        <v>11855</v>
      </c>
      <c r="D8376">
        <v>8400</v>
      </c>
      <c r="E8376" s="7">
        <v>46874</v>
      </c>
    </row>
    <row r="8377" spans="2:5" hidden="1" x14ac:dyDescent="0.25">
      <c r="B8377" t="s">
        <v>6337</v>
      </c>
      <c r="C8377" t="s">
        <v>11855</v>
      </c>
      <c r="D8377">
        <v>13000</v>
      </c>
      <c r="E8377" s="7">
        <v>46874</v>
      </c>
    </row>
    <row r="8378" spans="2:5" hidden="1" x14ac:dyDescent="0.25">
      <c r="B8378" t="s">
        <v>6337</v>
      </c>
      <c r="C8378" t="s">
        <v>11855</v>
      </c>
      <c r="D8378">
        <v>13000</v>
      </c>
      <c r="E8378" s="7">
        <v>46874</v>
      </c>
    </row>
    <row r="8379" spans="2:5" hidden="1" x14ac:dyDescent="0.25">
      <c r="B8379" t="s">
        <v>6337</v>
      </c>
      <c r="C8379" t="s">
        <v>11855</v>
      </c>
      <c r="D8379">
        <v>7200</v>
      </c>
      <c r="E8379" s="7">
        <v>46874</v>
      </c>
    </row>
    <row r="8380" spans="2:5" hidden="1" x14ac:dyDescent="0.25">
      <c r="B8380" t="s">
        <v>6337</v>
      </c>
      <c r="C8380" t="s">
        <v>11855</v>
      </c>
      <c r="D8380">
        <v>21000</v>
      </c>
      <c r="E8380" s="7">
        <v>46874</v>
      </c>
    </row>
    <row r="8381" spans="2:5" hidden="1" x14ac:dyDescent="0.25">
      <c r="B8381" t="s">
        <v>6337</v>
      </c>
      <c r="C8381" t="s">
        <v>11855</v>
      </c>
      <c r="D8381">
        <v>18000</v>
      </c>
      <c r="E8381" s="7">
        <v>46874</v>
      </c>
    </row>
    <row r="8382" spans="2:5" hidden="1" x14ac:dyDescent="0.25">
      <c r="B8382" t="s">
        <v>6337</v>
      </c>
      <c r="C8382" t="s">
        <v>11855</v>
      </c>
      <c r="D8382">
        <v>2600</v>
      </c>
      <c r="E8382" s="7">
        <v>46874</v>
      </c>
    </row>
    <row r="8383" spans="2:5" hidden="1" x14ac:dyDescent="0.25">
      <c r="B8383" t="s">
        <v>6337</v>
      </c>
      <c r="C8383" t="s">
        <v>11855</v>
      </c>
      <c r="D8383">
        <v>2600</v>
      </c>
      <c r="E8383" s="7">
        <v>46874</v>
      </c>
    </row>
    <row r="8384" spans="2:5" hidden="1" x14ac:dyDescent="0.25">
      <c r="B8384" t="s">
        <v>6337</v>
      </c>
      <c r="C8384" t="s">
        <v>11855</v>
      </c>
      <c r="D8384">
        <v>2600</v>
      </c>
      <c r="E8384" s="7">
        <v>46874</v>
      </c>
    </row>
    <row r="8385" spans="2:5" hidden="1" x14ac:dyDescent="0.25">
      <c r="B8385" t="s">
        <v>6337</v>
      </c>
      <c r="C8385" t="s">
        <v>11855</v>
      </c>
      <c r="D8385">
        <v>10000</v>
      </c>
      <c r="E8385" s="7">
        <v>46874</v>
      </c>
    </row>
    <row r="8386" spans="2:5" hidden="1" x14ac:dyDescent="0.25">
      <c r="B8386" t="s">
        <v>6337</v>
      </c>
      <c r="C8386" t="s">
        <v>11855</v>
      </c>
      <c r="D8386">
        <v>13200</v>
      </c>
      <c r="E8386" s="7">
        <v>46874</v>
      </c>
    </row>
    <row r="8387" spans="2:5" hidden="1" x14ac:dyDescent="0.25">
      <c r="B8387" t="s">
        <v>6337</v>
      </c>
      <c r="C8387" t="s">
        <v>11855</v>
      </c>
      <c r="D8387">
        <v>7200</v>
      </c>
      <c r="E8387" s="7">
        <v>46874</v>
      </c>
    </row>
    <row r="8388" spans="2:5" hidden="1" x14ac:dyDescent="0.25">
      <c r="B8388" t="s">
        <v>6337</v>
      </c>
      <c r="C8388" t="s">
        <v>11855</v>
      </c>
      <c r="D8388">
        <v>0</v>
      </c>
      <c r="E8388" s="7">
        <v>46113</v>
      </c>
    </row>
    <row r="8389" spans="2:5" hidden="1" x14ac:dyDescent="0.25">
      <c r="B8389" t="s">
        <v>6337</v>
      </c>
      <c r="C8389" t="s">
        <v>11855</v>
      </c>
      <c r="D8389">
        <v>0</v>
      </c>
      <c r="E8389" s="7">
        <v>46113</v>
      </c>
    </row>
    <row r="8390" spans="2:5" hidden="1" x14ac:dyDescent="0.25">
      <c r="B8390" t="s">
        <v>6337</v>
      </c>
      <c r="C8390" t="s">
        <v>11855</v>
      </c>
      <c r="D8390">
        <v>0</v>
      </c>
      <c r="E8390" s="7">
        <v>46113</v>
      </c>
    </row>
    <row r="8391" spans="2:5" hidden="1" x14ac:dyDescent="0.25">
      <c r="B8391" t="s">
        <v>6337</v>
      </c>
      <c r="C8391" t="s">
        <v>11855</v>
      </c>
      <c r="D8391">
        <v>0</v>
      </c>
      <c r="E8391" s="7">
        <v>46113</v>
      </c>
    </row>
    <row r="8392" spans="2:5" hidden="1" x14ac:dyDescent="0.25">
      <c r="B8392" t="s">
        <v>6337</v>
      </c>
      <c r="C8392" t="s">
        <v>11855</v>
      </c>
      <c r="D8392">
        <v>0</v>
      </c>
      <c r="E8392" s="7">
        <v>46113</v>
      </c>
    </row>
    <row r="8393" spans="2:5" hidden="1" x14ac:dyDescent="0.25">
      <c r="B8393" t="s">
        <v>6337</v>
      </c>
      <c r="C8393" t="s">
        <v>11855</v>
      </c>
      <c r="D8393">
        <v>0</v>
      </c>
      <c r="E8393" s="7">
        <v>46113</v>
      </c>
    </row>
    <row r="8394" spans="2:5" hidden="1" x14ac:dyDescent="0.25">
      <c r="B8394" t="s">
        <v>6337</v>
      </c>
      <c r="C8394" t="s">
        <v>11855</v>
      </c>
      <c r="D8394">
        <v>0</v>
      </c>
      <c r="E8394" s="7">
        <v>46113</v>
      </c>
    </row>
    <row r="8395" spans="2:5" hidden="1" x14ac:dyDescent="0.25">
      <c r="B8395" t="s">
        <v>6337</v>
      </c>
      <c r="C8395" t="s">
        <v>11855</v>
      </c>
      <c r="D8395">
        <v>0</v>
      </c>
      <c r="E8395" s="7">
        <v>46419</v>
      </c>
    </row>
    <row r="8396" spans="2:5" hidden="1" x14ac:dyDescent="0.25">
      <c r="B8396" t="s">
        <v>6337</v>
      </c>
      <c r="C8396" t="s">
        <v>11855</v>
      </c>
      <c r="D8396">
        <v>0</v>
      </c>
      <c r="E8396" s="7">
        <v>46508</v>
      </c>
    </row>
    <row r="8397" spans="2:5" hidden="1" x14ac:dyDescent="0.25">
      <c r="B8397" t="s">
        <v>6337</v>
      </c>
      <c r="C8397" t="s">
        <v>11855</v>
      </c>
      <c r="D8397">
        <v>0</v>
      </c>
      <c r="E8397" s="7">
        <v>46508</v>
      </c>
    </row>
    <row r="8398" spans="2:5" hidden="1" x14ac:dyDescent="0.25">
      <c r="B8398" t="s">
        <v>6337</v>
      </c>
      <c r="C8398" t="s">
        <v>11855</v>
      </c>
      <c r="D8398">
        <v>0</v>
      </c>
      <c r="E8398" s="7">
        <v>46600</v>
      </c>
    </row>
    <row r="8399" spans="2:5" hidden="1" x14ac:dyDescent="0.25">
      <c r="B8399" t="s">
        <v>6337</v>
      </c>
      <c r="C8399" t="s">
        <v>11855</v>
      </c>
      <c r="D8399">
        <v>0</v>
      </c>
      <c r="E8399" s="7">
        <v>46631</v>
      </c>
    </row>
    <row r="8400" spans="2:5" hidden="1" x14ac:dyDescent="0.25">
      <c r="B8400" t="s">
        <v>6337</v>
      </c>
      <c r="C8400" t="s">
        <v>11855</v>
      </c>
      <c r="D8400">
        <v>0</v>
      </c>
      <c r="E8400" s="7">
        <v>46661</v>
      </c>
    </row>
    <row r="8401" spans="2:5" hidden="1" x14ac:dyDescent="0.25">
      <c r="B8401" t="s">
        <v>6337</v>
      </c>
      <c r="C8401" t="s">
        <v>11855</v>
      </c>
      <c r="D8401">
        <v>0</v>
      </c>
      <c r="E8401" s="7">
        <v>46753</v>
      </c>
    </row>
    <row r="8402" spans="2:5" hidden="1" x14ac:dyDescent="0.25">
      <c r="B8402" t="s">
        <v>6337</v>
      </c>
      <c r="C8402" t="s">
        <v>11855</v>
      </c>
      <c r="D8402">
        <v>0</v>
      </c>
      <c r="E8402" s="7">
        <v>46784</v>
      </c>
    </row>
    <row r="8403" spans="2:5" hidden="1" x14ac:dyDescent="0.25">
      <c r="B8403" t="s">
        <v>6338</v>
      </c>
      <c r="C8403" t="s">
        <v>13893</v>
      </c>
      <c r="D8403">
        <v>0</v>
      </c>
      <c r="E8403" s="7">
        <v>46235</v>
      </c>
    </row>
    <row r="8404" spans="2:5" hidden="1" x14ac:dyDescent="0.25">
      <c r="B8404" t="s">
        <v>6338</v>
      </c>
      <c r="C8404" t="s">
        <v>13893</v>
      </c>
      <c r="D8404">
        <v>353</v>
      </c>
      <c r="E8404" s="7">
        <v>46905</v>
      </c>
    </row>
    <row r="8405" spans="2:5" hidden="1" x14ac:dyDescent="0.25">
      <c r="B8405" t="s">
        <v>6342</v>
      </c>
      <c r="C8405" t="s">
        <v>13894</v>
      </c>
      <c r="D8405">
        <v>0</v>
      </c>
      <c r="E8405" s="7">
        <v>45870</v>
      </c>
    </row>
    <row r="8406" spans="2:5" hidden="1" x14ac:dyDescent="0.25">
      <c r="B8406" t="s">
        <v>6342</v>
      </c>
      <c r="C8406" t="s">
        <v>13894</v>
      </c>
      <c r="D8406">
        <v>0</v>
      </c>
      <c r="E8406" s="7">
        <v>46600</v>
      </c>
    </row>
    <row r="8407" spans="2:5" hidden="1" x14ac:dyDescent="0.25">
      <c r="B8407" t="s">
        <v>6342</v>
      </c>
      <c r="C8407" t="s">
        <v>13894</v>
      </c>
      <c r="D8407">
        <v>0</v>
      </c>
      <c r="E8407" s="7">
        <v>45870</v>
      </c>
    </row>
    <row r="8408" spans="2:5" hidden="1" x14ac:dyDescent="0.25">
      <c r="B8408" t="s">
        <v>6342</v>
      </c>
      <c r="C8408" t="s">
        <v>13894</v>
      </c>
      <c r="D8408">
        <v>0</v>
      </c>
      <c r="E8408" s="7">
        <v>45870</v>
      </c>
    </row>
    <row r="8409" spans="2:5" hidden="1" x14ac:dyDescent="0.25">
      <c r="B8409" t="s">
        <v>6344</v>
      </c>
      <c r="C8409" t="s">
        <v>13895</v>
      </c>
      <c r="D8409">
        <v>0</v>
      </c>
      <c r="E8409" s="7">
        <v>46054</v>
      </c>
    </row>
    <row r="8410" spans="2:5" hidden="1" x14ac:dyDescent="0.25">
      <c r="B8410" t="s">
        <v>6344</v>
      </c>
      <c r="C8410" t="s">
        <v>13895</v>
      </c>
      <c r="D8410">
        <v>0</v>
      </c>
      <c r="E8410" s="7">
        <v>46508</v>
      </c>
    </row>
    <row r="8411" spans="2:5" hidden="1" x14ac:dyDescent="0.25">
      <c r="B8411" t="s">
        <v>6344</v>
      </c>
      <c r="C8411" t="s">
        <v>13895</v>
      </c>
      <c r="D8411">
        <v>0</v>
      </c>
      <c r="E8411" s="7">
        <v>46874</v>
      </c>
    </row>
    <row r="8412" spans="2:5" hidden="1" x14ac:dyDescent="0.25">
      <c r="B8412" t="s">
        <v>6344</v>
      </c>
      <c r="C8412" t="s">
        <v>13895</v>
      </c>
      <c r="D8412">
        <v>200</v>
      </c>
      <c r="E8412" s="7">
        <v>48000</v>
      </c>
    </row>
    <row r="8413" spans="2:5" hidden="1" x14ac:dyDescent="0.25">
      <c r="B8413" t="s">
        <v>6348</v>
      </c>
      <c r="C8413" t="s">
        <v>13896</v>
      </c>
      <c r="D8413">
        <v>0</v>
      </c>
      <c r="E8413" s="7">
        <v>46204</v>
      </c>
    </row>
    <row r="8414" spans="2:5" hidden="1" x14ac:dyDescent="0.25">
      <c r="B8414" t="s">
        <v>6348</v>
      </c>
      <c r="C8414" t="s">
        <v>13896</v>
      </c>
      <c r="D8414">
        <v>0</v>
      </c>
      <c r="E8414" s="7">
        <v>46539</v>
      </c>
    </row>
    <row r="8415" spans="2:5" hidden="1" x14ac:dyDescent="0.25">
      <c r="B8415" t="s">
        <v>6348</v>
      </c>
      <c r="C8415" t="s">
        <v>13896</v>
      </c>
      <c r="D8415">
        <v>140</v>
      </c>
      <c r="E8415" s="7">
        <v>46935</v>
      </c>
    </row>
    <row r="8416" spans="2:5" hidden="1" x14ac:dyDescent="0.25">
      <c r="B8416" t="s">
        <v>6348</v>
      </c>
      <c r="C8416" t="s">
        <v>13896</v>
      </c>
      <c r="D8416">
        <v>0</v>
      </c>
      <c r="E8416" s="7">
        <v>46569</v>
      </c>
    </row>
    <row r="8417" spans="2:5" hidden="1" x14ac:dyDescent="0.25">
      <c r="B8417" t="s">
        <v>6351</v>
      </c>
      <c r="C8417" t="s">
        <v>6352</v>
      </c>
      <c r="D8417">
        <v>0</v>
      </c>
      <c r="E8417" s="7" t="s">
        <v>30</v>
      </c>
    </row>
    <row r="8418" spans="2:5" hidden="1" x14ac:dyDescent="0.25">
      <c r="B8418" t="s">
        <v>6351</v>
      </c>
      <c r="C8418" t="s">
        <v>6352</v>
      </c>
      <c r="D8418">
        <v>0</v>
      </c>
      <c r="E8418" s="7">
        <v>47119</v>
      </c>
    </row>
    <row r="8419" spans="2:5" hidden="1" x14ac:dyDescent="0.25">
      <c r="B8419" t="s">
        <v>6353</v>
      </c>
      <c r="C8419" t="s">
        <v>6354</v>
      </c>
      <c r="D8419">
        <v>0</v>
      </c>
      <c r="E8419" s="7" t="s">
        <v>30</v>
      </c>
    </row>
    <row r="8420" spans="2:5" hidden="1" x14ac:dyDescent="0.25">
      <c r="B8420" t="s">
        <v>6353</v>
      </c>
      <c r="C8420" t="s">
        <v>6354</v>
      </c>
      <c r="D8420">
        <v>0</v>
      </c>
      <c r="E8420" s="7">
        <v>46997</v>
      </c>
    </row>
    <row r="8421" spans="2:5" hidden="1" x14ac:dyDescent="0.25">
      <c r="B8421" t="s">
        <v>6353</v>
      </c>
      <c r="C8421" t="s">
        <v>6354</v>
      </c>
      <c r="D8421">
        <v>0</v>
      </c>
      <c r="E8421" s="7">
        <v>47939</v>
      </c>
    </row>
    <row r="8422" spans="2:5" hidden="1" x14ac:dyDescent="0.25">
      <c r="B8422" t="s">
        <v>6355</v>
      </c>
      <c r="C8422" t="s">
        <v>6356</v>
      </c>
      <c r="D8422">
        <v>0</v>
      </c>
      <c r="E8422" s="7" t="s">
        <v>30</v>
      </c>
    </row>
    <row r="8423" spans="2:5" hidden="1" x14ac:dyDescent="0.25">
      <c r="B8423" t="s">
        <v>6355</v>
      </c>
      <c r="C8423" t="s">
        <v>6356</v>
      </c>
      <c r="D8423">
        <v>0</v>
      </c>
      <c r="E8423" s="7">
        <v>46997</v>
      </c>
    </row>
    <row r="8424" spans="2:5" hidden="1" x14ac:dyDescent="0.25">
      <c r="B8424" t="s">
        <v>6357</v>
      </c>
      <c r="C8424" t="s">
        <v>6358</v>
      </c>
      <c r="D8424">
        <v>503</v>
      </c>
      <c r="E8424" s="7">
        <v>45931</v>
      </c>
    </row>
    <row r="8425" spans="2:5" hidden="1" x14ac:dyDescent="0.25">
      <c r="B8425" t="s">
        <v>6357</v>
      </c>
      <c r="C8425" t="s">
        <v>6358</v>
      </c>
      <c r="D8425">
        <v>0</v>
      </c>
      <c r="E8425" s="7">
        <v>45931</v>
      </c>
    </row>
    <row r="8426" spans="2:5" hidden="1" x14ac:dyDescent="0.25">
      <c r="B8426" t="s">
        <v>6361</v>
      </c>
      <c r="C8426" t="s">
        <v>6362</v>
      </c>
      <c r="D8426">
        <v>2</v>
      </c>
      <c r="E8426" s="7">
        <v>45931</v>
      </c>
    </row>
    <row r="8427" spans="2:5" hidden="1" x14ac:dyDescent="0.25">
      <c r="B8427" t="s">
        <v>6361</v>
      </c>
      <c r="C8427" t="s">
        <v>6362</v>
      </c>
      <c r="D8427">
        <v>2348</v>
      </c>
      <c r="E8427" s="7">
        <v>45931</v>
      </c>
    </row>
    <row r="8428" spans="2:5" hidden="1" x14ac:dyDescent="0.25">
      <c r="B8428" t="s">
        <v>6361</v>
      </c>
      <c r="C8428" t="s">
        <v>6362</v>
      </c>
      <c r="D8428">
        <v>800</v>
      </c>
      <c r="E8428" s="7">
        <v>45931</v>
      </c>
    </row>
    <row r="8429" spans="2:5" hidden="1" x14ac:dyDescent="0.25">
      <c r="B8429" t="s">
        <v>6361</v>
      </c>
      <c r="C8429" t="s">
        <v>6362</v>
      </c>
      <c r="D8429">
        <v>0</v>
      </c>
      <c r="E8429" s="7">
        <v>45931</v>
      </c>
    </row>
    <row r="8430" spans="2:5" hidden="1" x14ac:dyDescent="0.25">
      <c r="B8430" t="s">
        <v>6361</v>
      </c>
      <c r="C8430" t="s">
        <v>6362</v>
      </c>
      <c r="D8430">
        <v>0</v>
      </c>
      <c r="E8430" s="7">
        <v>45931</v>
      </c>
    </row>
    <row r="8431" spans="2:5" hidden="1" x14ac:dyDescent="0.25">
      <c r="B8431" t="s">
        <v>6361</v>
      </c>
      <c r="C8431" t="s">
        <v>6362</v>
      </c>
      <c r="D8431">
        <v>0</v>
      </c>
      <c r="E8431" s="7">
        <v>45931</v>
      </c>
    </row>
    <row r="8432" spans="2:5" hidden="1" x14ac:dyDescent="0.25">
      <c r="B8432" t="s">
        <v>6365</v>
      </c>
      <c r="C8432" t="s">
        <v>6366</v>
      </c>
      <c r="D8432">
        <v>0</v>
      </c>
      <c r="E8432" s="7">
        <v>47392</v>
      </c>
    </row>
    <row r="8433" spans="2:5" hidden="1" x14ac:dyDescent="0.25">
      <c r="B8433" t="s">
        <v>6365</v>
      </c>
      <c r="C8433" t="s">
        <v>6366</v>
      </c>
      <c r="D8433">
        <v>0</v>
      </c>
      <c r="E8433" s="7">
        <v>47423</v>
      </c>
    </row>
    <row r="8434" spans="2:5" hidden="1" x14ac:dyDescent="0.25">
      <c r="B8434" t="s">
        <v>6365</v>
      </c>
      <c r="C8434" t="s">
        <v>6366</v>
      </c>
      <c r="D8434">
        <v>0</v>
      </c>
      <c r="E8434" s="7">
        <v>47423</v>
      </c>
    </row>
    <row r="8435" spans="2:5" hidden="1" x14ac:dyDescent="0.25">
      <c r="B8435" t="s">
        <v>6365</v>
      </c>
      <c r="C8435" t="s">
        <v>6366</v>
      </c>
      <c r="D8435">
        <v>0</v>
      </c>
      <c r="E8435" s="7">
        <v>47453</v>
      </c>
    </row>
    <row r="8436" spans="2:5" hidden="1" x14ac:dyDescent="0.25">
      <c r="B8436" t="s">
        <v>6365</v>
      </c>
      <c r="C8436" t="s">
        <v>6366</v>
      </c>
      <c r="D8436">
        <v>0</v>
      </c>
      <c r="E8436" s="7">
        <v>47543</v>
      </c>
    </row>
    <row r="8437" spans="2:5" hidden="1" x14ac:dyDescent="0.25">
      <c r="B8437" t="s">
        <v>6365</v>
      </c>
      <c r="C8437" t="s">
        <v>6366</v>
      </c>
      <c r="D8437">
        <v>0</v>
      </c>
      <c r="E8437" s="7">
        <v>47574</v>
      </c>
    </row>
    <row r="8438" spans="2:5" hidden="1" x14ac:dyDescent="0.25">
      <c r="B8438" t="s">
        <v>6365</v>
      </c>
      <c r="C8438" t="s">
        <v>6366</v>
      </c>
      <c r="D8438">
        <v>0</v>
      </c>
      <c r="E8438" s="7">
        <v>47604</v>
      </c>
    </row>
    <row r="8439" spans="2:5" hidden="1" x14ac:dyDescent="0.25">
      <c r="B8439" t="s">
        <v>6365</v>
      </c>
      <c r="C8439" t="s">
        <v>6366</v>
      </c>
      <c r="D8439">
        <v>0</v>
      </c>
      <c r="E8439" s="7">
        <v>47635</v>
      </c>
    </row>
    <row r="8440" spans="2:5" hidden="1" x14ac:dyDescent="0.25">
      <c r="B8440" t="s">
        <v>6365</v>
      </c>
      <c r="C8440" t="s">
        <v>6366</v>
      </c>
      <c r="D8440">
        <v>0</v>
      </c>
      <c r="E8440" s="7">
        <v>47818</v>
      </c>
    </row>
    <row r="8441" spans="2:5" hidden="1" x14ac:dyDescent="0.25">
      <c r="B8441" t="s">
        <v>6365</v>
      </c>
      <c r="C8441" t="s">
        <v>6366</v>
      </c>
      <c r="D8441">
        <v>0</v>
      </c>
      <c r="E8441" s="7">
        <v>47453</v>
      </c>
    </row>
    <row r="8442" spans="2:5" hidden="1" x14ac:dyDescent="0.25">
      <c r="B8442" t="s">
        <v>6365</v>
      </c>
      <c r="C8442" t="s">
        <v>6366</v>
      </c>
      <c r="D8442">
        <v>0</v>
      </c>
      <c r="E8442" s="7">
        <v>47574</v>
      </c>
    </row>
    <row r="8443" spans="2:5" hidden="1" x14ac:dyDescent="0.25">
      <c r="B8443" t="s">
        <v>6365</v>
      </c>
      <c r="C8443" t="s">
        <v>6366</v>
      </c>
      <c r="D8443">
        <v>0</v>
      </c>
      <c r="E8443" s="7">
        <v>47635</v>
      </c>
    </row>
    <row r="8444" spans="2:5" hidden="1" x14ac:dyDescent="0.25">
      <c r="B8444" t="s">
        <v>6368</v>
      </c>
      <c r="C8444" t="s">
        <v>6369</v>
      </c>
      <c r="D8444">
        <v>0</v>
      </c>
      <c r="E8444" s="7">
        <v>47270</v>
      </c>
    </row>
    <row r="8445" spans="2:5" hidden="1" x14ac:dyDescent="0.25">
      <c r="B8445" t="s">
        <v>6368</v>
      </c>
      <c r="C8445" t="s">
        <v>6369</v>
      </c>
      <c r="D8445">
        <v>0</v>
      </c>
      <c r="E8445" s="7">
        <v>47392</v>
      </c>
    </row>
    <row r="8446" spans="2:5" hidden="1" x14ac:dyDescent="0.25">
      <c r="B8446" t="s">
        <v>6368</v>
      </c>
      <c r="C8446" t="s">
        <v>6369</v>
      </c>
      <c r="D8446">
        <v>0</v>
      </c>
      <c r="E8446" s="7">
        <v>47392</v>
      </c>
    </row>
    <row r="8447" spans="2:5" hidden="1" x14ac:dyDescent="0.25">
      <c r="B8447" t="s">
        <v>6368</v>
      </c>
      <c r="C8447" t="s">
        <v>6369</v>
      </c>
      <c r="D8447">
        <v>0</v>
      </c>
      <c r="E8447" s="7">
        <v>47423</v>
      </c>
    </row>
    <row r="8448" spans="2:5" hidden="1" x14ac:dyDescent="0.25">
      <c r="B8448" t="s">
        <v>6368</v>
      </c>
      <c r="C8448" t="s">
        <v>6369</v>
      </c>
      <c r="D8448">
        <v>0</v>
      </c>
      <c r="E8448" s="7">
        <v>47515</v>
      </c>
    </row>
    <row r="8449" spans="2:5" hidden="1" x14ac:dyDescent="0.25">
      <c r="B8449" t="s">
        <v>6368</v>
      </c>
      <c r="C8449" t="s">
        <v>6369</v>
      </c>
      <c r="D8449">
        <v>0</v>
      </c>
      <c r="E8449" s="7">
        <v>47543</v>
      </c>
    </row>
    <row r="8450" spans="2:5" hidden="1" x14ac:dyDescent="0.25">
      <c r="B8450" t="s">
        <v>6368</v>
      </c>
      <c r="C8450" t="s">
        <v>6369</v>
      </c>
      <c r="D8450">
        <v>0</v>
      </c>
      <c r="E8450" s="7">
        <v>47574</v>
      </c>
    </row>
    <row r="8451" spans="2:5" hidden="1" x14ac:dyDescent="0.25">
      <c r="B8451" t="s">
        <v>6368</v>
      </c>
      <c r="C8451" t="s">
        <v>6369</v>
      </c>
      <c r="D8451">
        <v>0</v>
      </c>
      <c r="E8451" s="7">
        <v>47604</v>
      </c>
    </row>
    <row r="8452" spans="2:5" hidden="1" x14ac:dyDescent="0.25">
      <c r="B8452" t="s">
        <v>6368</v>
      </c>
      <c r="C8452" t="s">
        <v>6369</v>
      </c>
      <c r="D8452">
        <v>0</v>
      </c>
      <c r="E8452" s="7">
        <v>47635</v>
      </c>
    </row>
    <row r="8453" spans="2:5" hidden="1" x14ac:dyDescent="0.25">
      <c r="B8453" t="s">
        <v>6368</v>
      </c>
      <c r="C8453" t="s">
        <v>6369</v>
      </c>
      <c r="D8453">
        <v>0</v>
      </c>
      <c r="E8453" s="7">
        <v>47788</v>
      </c>
    </row>
    <row r="8454" spans="2:5" hidden="1" x14ac:dyDescent="0.25">
      <c r="B8454" t="s">
        <v>6368</v>
      </c>
      <c r="C8454" t="s">
        <v>6369</v>
      </c>
      <c r="D8454">
        <v>0</v>
      </c>
      <c r="E8454" s="7">
        <v>47423</v>
      </c>
    </row>
    <row r="8455" spans="2:5" hidden="1" x14ac:dyDescent="0.25">
      <c r="B8455" t="s">
        <v>6368</v>
      </c>
      <c r="C8455" t="s">
        <v>6369</v>
      </c>
      <c r="D8455">
        <v>0</v>
      </c>
      <c r="E8455" s="7">
        <v>47604</v>
      </c>
    </row>
    <row r="8456" spans="2:5" hidden="1" x14ac:dyDescent="0.25">
      <c r="B8456" t="s">
        <v>6368</v>
      </c>
      <c r="C8456" t="s">
        <v>6369</v>
      </c>
      <c r="D8456">
        <v>0</v>
      </c>
      <c r="E8456" s="7">
        <v>47635</v>
      </c>
    </row>
    <row r="8457" spans="2:5" hidden="1" x14ac:dyDescent="0.25">
      <c r="B8457" t="s">
        <v>6370</v>
      </c>
      <c r="C8457" t="s">
        <v>6371</v>
      </c>
      <c r="D8457">
        <v>0</v>
      </c>
      <c r="E8457" s="7">
        <v>47362</v>
      </c>
    </row>
    <row r="8458" spans="2:5" hidden="1" x14ac:dyDescent="0.25">
      <c r="B8458" t="s">
        <v>6370</v>
      </c>
      <c r="C8458" t="s">
        <v>6371</v>
      </c>
      <c r="D8458">
        <v>0</v>
      </c>
      <c r="E8458" s="7">
        <v>47453</v>
      </c>
    </row>
    <row r="8459" spans="2:5" hidden="1" x14ac:dyDescent="0.25">
      <c r="B8459" t="s">
        <v>6370</v>
      </c>
      <c r="C8459" t="s">
        <v>6371</v>
      </c>
      <c r="D8459">
        <v>0</v>
      </c>
      <c r="E8459" s="7">
        <v>47543</v>
      </c>
    </row>
    <row r="8460" spans="2:5" hidden="1" x14ac:dyDescent="0.25">
      <c r="B8460" t="s">
        <v>6370</v>
      </c>
      <c r="C8460" t="s">
        <v>6371</v>
      </c>
      <c r="D8460">
        <v>0</v>
      </c>
      <c r="E8460" s="7">
        <v>47635</v>
      </c>
    </row>
    <row r="8461" spans="2:5" hidden="1" x14ac:dyDescent="0.25">
      <c r="B8461" t="s">
        <v>6370</v>
      </c>
      <c r="C8461" t="s">
        <v>6371</v>
      </c>
      <c r="D8461">
        <v>2039</v>
      </c>
      <c r="E8461" s="7">
        <v>47727</v>
      </c>
    </row>
    <row r="8462" spans="2:5" hidden="1" x14ac:dyDescent="0.25">
      <c r="B8462" t="s">
        <v>6370</v>
      </c>
      <c r="C8462" t="s">
        <v>6371</v>
      </c>
      <c r="D8462">
        <v>940</v>
      </c>
      <c r="E8462" s="7">
        <v>47757</v>
      </c>
    </row>
    <row r="8463" spans="2:5" hidden="1" x14ac:dyDescent="0.25">
      <c r="B8463" t="s">
        <v>6373</v>
      </c>
      <c r="C8463" t="s">
        <v>6374</v>
      </c>
      <c r="D8463">
        <v>45</v>
      </c>
      <c r="E8463" s="7">
        <v>47665</v>
      </c>
    </row>
    <row r="8464" spans="2:5" hidden="1" x14ac:dyDescent="0.25">
      <c r="B8464" t="s">
        <v>6373</v>
      </c>
      <c r="C8464" t="s">
        <v>6374</v>
      </c>
      <c r="D8464">
        <v>555</v>
      </c>
      <c r="E8464" s="7">
        <v>47665</v>
      </c>
    </row>
    <row r="8465" spans="2:5" hidden="1" x14ac:dyDescent="0.25">
      <c r="B8465" t="s">
        <v>6373</v>
      </c>
      <c r="C8465" t="s">
        <v>6374</v>
      </c>
      <c r="D8465">
        <v>370</v>
      </c>
      <c r="E8465" s="7">
        <v>47727</v>
      </c>
    </row>
    <row r="8466" spans="2:5" hidden="1" x14ac:dyDescent="0.25">
      <c r="B8466" t="s">
        <v>6373</v>
      </c>
      <c r="C8466" t="s">
        <v>6374</v>
      </c>
      <c r="D8466">
        <v>345</v>
      </c>
      <c r="E8466" s="7">
        <v>47757</v>
      </c>
    </row>
    <row r="8467" spans="2:5" hidden="1" x14ac:dyDescent="0.25">
      <c r="B8467" t="s">
        <v>6375</v>
      </c>
      <c r="C8467" t="s">
        <v>6376</v>
      </c>
      <c r="D8467">
        <v>0</v>
      </c>
      <c r="E8467" s="7" t="s">
        <v>30</v>
      </c>
    </row>
    <row r="8468" spans="2:5" hidden="1" x14ac:dyDescent="0.25">
      <c r="B8468" t="s">
        <v>6375</v>
      </c>
      <c r="C8468" t="s">
        <v>6376</v>
      </c>
      <c r="D8468">
        <v>0</v>
      </c>
      <c r="E8468" s="7">
        <v>46784</v>
      </c>
    </row>
    <row r="8469" spans="2:5" hidden="1" x14ac:dyDescent="0.25">
      <c r="B8469" t="s">
        <v>6375</v>
      </c>
      <c r="C8469" t="s">
        <v>6376</v>
      </c>
      <c r="D8469">
        <v>0</v>
      </c>
      <c r="E8469" s="7">
        <v>46784</v>
      </c>
    </row>
    <row r="8470" spans="2:5" hidden="1" x14ac:dyDescent="0.25">
      <c r="B8470" t="s">
        <v>6380</v>
      </c>
      <c r="C8470" t="s">
        <v>6381</v>
      </c>
      <c r="D8470">
        <v>0</v>
      </c>
      <c r="E8470" s="7">
        <v>46784</v>
      </c>
    </row>
    <row r="8471" spans="2:5" hidden="1" x14ac:dyDescent="0.25">
      <c r="B8471" t="s">
        <v>6380</v>
      </c>
      <c r="C8471" t="s">
        <v>6381</v>
      </c>
      <c r="D8471">
        <v>0</v>
      </c>
      <c r="E8471" s="7">
        <v>46784</v>
      </c>
    </row>
    <row r="8472" spans="2:5" hidden="1" x14ac:dyDescent="0.25">
      <c r="B8472" t="s">
        <v>6382</v>
      </c>
      <c r="C8472" t="s">
        <v>6383</v>
      </c>
      <c r="D8472">
        <v>50</v>
      </c>
      <c r="E8472" s="7">
        <v>46784</v>
      </c>
    </row>
    <row r="8473" spans="2:5" hidden="1" x14ac:dyDescent="0.25">
      <c r="B8473" t="s">
        <v>6386</v>
      </c>
      <c r="C8473" t="s">
        <v>6387</v>
      </c>
      <c r="D8473">
        <v>1400</v>
      </c>
      <c r="E8473" s="7">
        <v>46784</v>
      </c>
    </row>
    <row r="8474" spans="2:5" hidden="1" x14ac:dyDescent="0.25">
      <c r="B8474" t="s">
        <v>6389</v>
      </c>
      <c r="C8474" t="s">
        <v>6390</v>
      </c>
      <c r="D8474">
        <v>0</v>
      </c>
      <c r="E8474" s="7">
        <v>46174</v>
      </c>
    </row>
    <row r="8475" spans="2:5" hidden="1" x14ac:dyDescent="0.25">
      <c r="B8475" t="s">
        <v>6389</v>
      </c>
      <c r="C8475" t="s">
        <v>6390</v>
      </c>
      <c r="D8475">
        <v>0</v>
      </c>
      <c r="E8475" s="7">
        <v>46753</v>
      </c>
    </row>
    <row r="8476" spans="2:5" hidden="1" x14ac:dyDescent="0.25">
      <c r="B8476" t="s">
        <v>6389</v>
      </c>
      <c r="C8476" t="s">
        <v>6390</v>
      </c>
      <c r="D8476">
        <v>0</v>
      </c>
      <c r="E8476" s="7">
        <v>46722</v>
      </c>
    </row>
    <row r="8477" spans="2:5" hidden="1" x14ac:dyDescent="0.25">
      <c r="B8477" t="s">
        <v>6389</v>
      </c>
      <c r="C8477" t="s">
        <v>6390</v>
      </c>
      <c r="D8477">
        <v>0</v>
      </c>
      <c r="E8477" s="7">
        <v>46784</v>
      </c>
    </row>
    <row r="8478" spans="2:5" hidden="1" x14ac:dyDescent="0.25">
      <c r="B8478" t="s">
        <v>6389</v>
      </c>
      <c r="C8478" t="s">
        <v>6390</v>
      </c>
      <c r="D8478">
        <v>0</v>
      </c>
      <c r="E8478" s="7">
        <v>46813</v>
      </c>
    </row>
    <row r="8479" spans="2:5" hidden="1" x14ac:dyDescent="0.25">
      <c r="B8479" t="s">
        <v>6389</v>
      </c>
      <c r="C8479" t="s">
        <v>6390</v>
      </c>
      <c r="D8479">
        <v>0</v>
      </c>
      <c r="E8479" s="7">
        <v>46874</v>
      </c>
    </row>
    <row r="8480" spans="2:5" hidden="1" x14ac:dyDescent="0.25">
      <c r="B8480" t="s">
        <v>6389</v>
      </c>
      <c r="C8480" t="s">
        <v>6390</v>
      </c>
      <c r="D8480">
        <v>0</v>
      </c>
      <c r="E8480" s="7">
        <v>46905</v>
      </c>
    </row>
    <row r="8481" spans="2:5" hidden="1" x14ac:dyDescent="0.25">
      <c r="B8481" t="s">
        <v>6389</v>
      </c>
      <c r="C8481" t="s">
        <v>6390</v>
      </c>
      <c r="D8481">
        <v>0</v>
      </c>
      <c r="E8481" s="7">
        <v>47119</v>
      </c>
    </row>
    <row r="8482" spans="2:5" hidden="1" x14ac:dyDescent="0.25">
      <c r="B8482" t="s">
        <v>6389</v>
      </c>
      <c r="C8482" t="s">
        <v>6390</v>
      </c>
      <c r="D8482">
        <v>3040</v>
      </c>
      <c r="E8482" s="7">
        <v>47270</v>
      </c>
    </row>
    <row r="8483" spans="2:5" hidden="1" x14ac:dyDescent="0.25">
      <c r="B8483" t="s">
        <v>6389</v>
      </c>
      <c r="C8483" t="s">
        <v>6390</v>
      </c>
      <c r="D8483">
        <v>8</v>
      </c>
      <c r="E8483" s="7">
        <v>47239</v>
      </c>
    </row>
    <row r="8484" spans="2:5" hidden="1" x14ac:dyDescent="0.25">
      <c r="B8484" t="s">
        <v>6389</v>
      </c>
      <c r="C8484" t="s">
        <v>6390</v>
      </c>
      <c r="D8484">
        <v>0</v>
      </c>
      <c r="E8484" s="7">
        <v>46874</v>
      </c>
    </row>
    <row r="8485" spans="2:5" hidden="1" x14ac:dyDescent="0.25">
      <c r="B8485" t="s">
        <v>6389</v>
      </c>
      <c r="C8485" t="s">
        <v>6390</v>
      </c>
      <c r="D8485">
        <v>0</v>
      </c>
      <c r="E8485" s="7">
        <v>46935</v>
      </c>
    </row>
    <row r="8486" spans="2:5" hidden="1" x14ac:dyDescent="0.25">
      <c r="B8486" t="s">
        <v>6389</v>
      </c>
      <c r="C8486" t="s">
        <v>6390</v>
      </c>
      <c r="D8486">
        <v>0</v>
      </c>
      <c r="E8486" s="7">
        <v>46905</v>
      </c>
    </row>
    <row r="8487" spans="2:5" hidden="1" x14ac:dyDescent="0.25">
      <c r="B8487" t="s">
        <v>6389</v>
      </c>
      <c r="C8487" t="s">
        <v>6390</v>
      </c>
      <c r="D8487">
        <v>0</v>
      </c>
      <c r="E8487" s="7">
        <v>46935</v>
      </c>
    </row>
    <row r="8488" spans="2:5" hidden="1" x14ac:dyDescent="0.25">
      <c r="B8488" t="s">
        <v>6389</v>
      </c>
      <c r="C8488" t="s">
        <v>6390</v>
      </c>
      <c r="D8488">
        <v>0</v>
      </c>
      <c r="E8488" s="7">
        <v>46966</v>
      </c>
    </row>
    <row r="8489" spans="2:5" hidden="1" x14ac:dyDescent="0.25">
      <c r="B8489" t="s">
        <v>6389</v>
      </c>
      <c r="C8489" t="s">
        <v>6390</v>
      </c>
      <c r="D8489">
        <v>0</v>
      </c>
      <c r="E8489" s="7">
        <v>46935</v>
      </c>
    </row>
    <row r="8490" spans="2:5" hidden="1" x14ac:dyDescent="0.25">
      <c r="B8490" t="s">
        <v>6389</v>
      </c>
      <c r="C8490" t="s">
        <v>6390</v>
      </c>
      <c r="D8490">
        <v>0</v>
      </c>
      <c r="E8490" s="7">
        <v>46966</v>
      </c>
    </row>
    <row r="8491" spans="2:5" hidden="1" x14ac:dyDescent="0.25">
      <c r="B8491" t="s">
        <v>6389</v>
      </c>
      <c r="C8491" t="s">
        <v>6390</v>
      </c>
      <c r="D8491">
        <v>0</v>
      </c>
      <c r="E8491" s="7">
        <v>47088</v>
      </c>
    </row>
    <row r="8492" spans="2:5" hidden="1" x14ac:dyDescent="0.25">
      <c r="B8492" t="s">
        <v>6389</v>
      </c>
      <c r="C8492" t="s">
        <v>6390</v>
      </c>
      <c r="D8492">
        <v>0</v>
      </c>
      <c r="E8492" s="7">
        <v>46722</v>
      </c>
    </row>
    <row r="8493" spans="2:5" hidden="1" x14ac:dyDescent="0.25">
      <c r="B8493" t="s">
        <v>6389</v>
      </c>
      <c r="C8493" t="s">
        <v>6390</v>
      </c>
      <c r="D8493">
        <v>0</v>
      </c>
      <c r="E8493" s="7">
        <v>46997</v>
      </c>
    </row>
    <row r="8494" spans="2:5" hidden="1" x14ac:dyDescent="0.25">
      <c r="B8494" t="s">
        <v>6389</v>
      </c>
      <c r="C8494" t="s">
        <v>6390</v>
      </c>
      <c r="D8494">
        <v>0</v>
      </c>
      <c r="E8494" s="7">
        <v>47119</v>
      </c>
    </row>
    <row r="8495" spans="2:5" hidden="1" x14ac:dyDescent="0.25">
      <c r="B8495" t="s">
        <v>6389</v>
      </c>
      <c r="C8495" t="s">
        <v>6390</v>
      </c>
      <c r="D8495">
        <v>0</v>
      </c>
      <c r="E8495" s="7">
        <v>47150</v>
      </c>
    </row>
    <row r="8496" spans="2:5" hidden="1" x14ac:dyDescent="0.25">
      <c r="B8496" t="s">
        <v>6389</v>
      </c>
      <c r="C8496" t="s">
        <v>6390</v>
      </c>
      <c r="D8496">
        <v>0</v>
      </c>
      <c r="E8496" s="7">
        <v>47119</v>
      </c>
    </row>
    <row r="8497" spans="2:5" hidden="1" x14ac:dyDescent="0.25">
      <c r="B8497" t="s">
        <v>6389</v>
      </c>
      <c r="C8497" t="s">
        <v>6390</v>
      </c>
      <c r="D8497">
        <v>0</v>
      </c>
      <c r="E8497" s="7">
        <v>47178</v>
      </c>
    </row>
    <row r="8498" spans="2:5" hidden="1" x14ac:dyDescent="0.25">
      <c r="B8498" t="s">
        <v>6389</v>
      </c>
      <c r="C8498" t="s">
        <v>6390</v>
      </c>
      <c r="D8498">
        <v>15</v>
      </c>
      <c r="E8498" s="7">
        <v>47178</v>
      </c>
    </row>
    <row r="8499" spans="2:5" hidden="1" x14ac:dyDescent="0.25">
      <c r="B8499" t="s">
        <v>6389</v>
      </c>
      <c r="C8499" t="s">
        <v>6390</v>
      </c>
      <c r="D8499">
        <v>0</v>
      </c>
      <c r="E8499" s="7">
        <v>46966</v>
      </c>
    </row>
    <row r="8500" spans="2:5" hidden="1" x14ac:dyDescent="0.25">
      <c r="B8500" t="s">
        <v>6389</v>
      </c>
      <c r="C8500" t="s">
        <v>6390</v>
      </c>
      <c r="D8500">
        <v>0</v>
      </c>
      <c r="E8500" s="7">
        <v>46997</v>
      </c>
    </row>
    <row r="8501" spans="2:5" hidden="1" x14ac:dyDescent="0.25">
      <c r="B8501" t="s">
        <v>6389</v>
      </c>
      <c r="C8501" t="s">
        <v>6390</v>
      </c>
      <c r="D8501">
        <v>0</v>
      </c>
      <c r="E8501" s="7">
        <v>47088</v>
      </c>
    </row>
    <row r="8502" spans="2:5" hidden="1" x14ac:dyDescent="0.25">
      <c r="B8502" t="s">
        <v>6389</v>
      </c>
      <c r="C8502" t="s">
        <v>6390</v>
      </c>
      <c r="D8502">
        <v>0</v>
      </c>
      <c r="E8502" s="7">
        <v>46874</v>
      </c>
    </row>
    <row r="8503" spans="2:5" hidden="1" x14ac:dyDescent="0.25">
      <c r="B8503" t="s">
        <v>6389</v>
      </c>
      <c r="C8503" t="s">
        <v>6390</v>
      </c>
      <c r="D8503">
        <v>0</v>
      </c>
      <c r="E8503" s="7">
        <v>46631</v>
      </c>
    </row>
    <row r="8504" spans="2:5" hidden="1" x14ac:dyDescent="0.25">
      <c r="B8504" t="s">
        <v>6389</v>
      </c>
      <c r="C8504" t="s">
        <v>6390</v>
      </c>
      <c r="D8504">
        <v>0</v>
      </c>
      <c r="E8504" s="7">
        <v>46113</v>
      </c>
    </row>
    <row r="8505" spans="2:5" hidden="1" x14ac:dyDescent="0.25">
      <c r="B8505" t="s">
        <v>6389</v>
      </c>
      <c r="C8505" t="s">
        <v>6390</v>
      </c>
      <c r="D8505">
        <v>0</v>
      </c>
      <c r="E8505" s="7">
        <v>46905</v>
      </c>
    </row>
    <row r="8506" spans="2:5" hidden="1" x14ac:dyDescent="0.25">
      <c r="B8506" t="s">
        <v>6389</v>
      </c>
      <c r="C8506" t="s">
        <v>6390</v>
      </c>
      <c r="D8506">
        <v>0</v>
      </c>
      <c r="E8506" s="7">
        <v>46813</v>
      </c>
    </row>
    <row r="8507" spans="2:5" hidden="1" x14ac:dyDescent="0.25">
      <c r="B8507" t="s">
        <v>6389</v>
      </c>
      <c r="C8507" t="s">
        <v>6390</v>
      </c>
      <c r="D8507">
        <v>0</v>
      </c>
      <c r="E8507" s="7">
        <v>47119</v>
      </c>
    </row>
    <row r="8508" spans="2:5" hidden="1" x14ac:dyDescent="0.25">
      <c r="B8508" t="s">
        <v>6389</v>
      </c>
      <c r="C8508" t="s">
        <v>6390</v>
      </c>
      <c r="D8508">
        <v>0</v>
      </c>
      <c r="E8508" s="7">
        <v>46966</v>
      </c>
    </row>
    <row r="8509" spans="2:5" hidden="1" x14ac:dyDescent="0.25">
      <c r="B8509" t="s">
        <v>6389</v>
      </c>
      <c r="C8509" t="s">
        <v>6390</v>
      </c>
      <c r="D8509">
        <v>0</v>
      </c>
      <c r="E8509" s="7">
        <v>47088</v>
      </c>
    </row>
    <row r="8510" spans="2:5" hidden="1" x14ac:dyDescent="0.25">
      <c r="B8510" t="s">
        <v>6389</v>
      </c>
      <c r="C8510" t="s">
        <v>6390</v>
      </c>
      <c r="D8510">
        <v>0</v>
      </c>
      <c r="E8510" s="7">
        <v>47150</v>
      </c>
    </row>
    <row r="8511" spans="2:5" hidden="1" x14ac:dyDescent="0.25">
      <c r="B8511" t="s">
        <v>6389</v>
      </c>
      <c r="C8511" t="s">
        <v>6390</v>
      </c>
      <c r="D8511">
        <v>0</v>
      </c>
      <c r="E8511" s="7">
        <v>47178</v>
      </c>
    </row>
    <row r="8512" spans="2:5" hidden="1" x14ac:dyDescent="0.25">
      <c r="B8512" t="s">
        <v>6389</v>
      </c>
      <c r="C8512" t="s">
        <v>6390</v>
      </c>
      <c r="D8512">
        <v>0</v>
      </c>
      <c r="E8512" s="7">
        <v>46966</v>
      </c>
    </row>
    <row r="8513" spans="2:5" hidden="1" x14ac:dyDescent="0.25">
      <c r="B8513" t="s">
        <v>6389</v>
      </c>
      <c r="C8513" t="s">
        <v>6390</v>
      </c>
      <c r="D8513">
        <v>0</v>
      </c>
      <c r="E8513" s="7">
        <v>46997</v>
      </c>
    </row>
    <row r="8514" spans="2:5" hidden="1" x14ac:dyDescent="0.25">
      <c r="B8514" t="s">
        <v>6389</v>
      </c>
      <c r="C8514" t="s">
        <v>6390</v>
      </c>
      <c r="D8514">
        <v>0</v>
      </c>
      <c r="E8514" s="7">
        <v>47119</v>
      </c>
    </row>
    <row r="8515" spans="2:5" hidden="1" x14ac:dyDescent="0.25">
      <c r="B8515" t="s">
        <v>6389</v>
      </c>
      <c r="C8515" t="s">
        <v>6390</v>
      </c>
      <c r="D8515">
        <v>0</v>
      </c>
      <c r="E8515" s="7">
        <v>47239</v>
      </c>
    </row>
    <row r="8516" spans="2:5" hidden="1" x14ac:dyDescent="0.25">
      <c r="B8516" t="s">
        <v>6389</v>
      </c>
      <c r="C8516" t="s">
        <v>6390</v>
      </c>
      <c r="D8516">
        <v>0</v>
      </c>
      <c r="E8516" s="7">
        <v>46966</v>
      </c>
    </row>
    <row r="8517" spans="2:5" hidden="1" x14ac:dyDescent="0.25">
      <c r="B8517" t="s">
        <v>6389</v>
      </c>
      <c r="C8517" t="s">
        <v>6390</v>
      </c>
      <c r="D8517">
        <v>0</v>
      </c>
      <c r="E8517" s="7">
        <v>47150</v>
      </c>
    </row>
    <row r="8518" spans="2:5" hidden="1" x14ac:dyDescent="0.25">
      <c r="B8518" t="s">
        <v>6389</v>
      </c>
      <c r="C8518" t="s">
        <v>6390</v>
      </c>
      <c r="D8518">
        <v>0</v>
      </c>
      <c r="E8518" s="7">
        <v>47178</v>
      </c>
    </row>
    <row r="8519" spans="2:5" hidden="1" x14ac:dyDescent="0.25">
      <c r="B8519" t="s">
        <v>6389</v>
      </c>
      <c r="C8519" t="s">
        <v>6390</v>
      </c>
      <c r="D8519">
        <v>0</v>
      </c>
      <c r="E8519" s="7">
        <v>47088</v>
      </c>
    </row>
    <row r="8520" spans="2:5" hidden="1" x14ac:dyDescent="0.25">
      <c r="B8520" t="s">
        <v>6389</v>
      </c>
      <c r="C8520" t="s">
        <v>6390</v>
      </c>
      <c r="D8520">
        <v>0</v>
      </c>
      <c r="E8520" s="7">
        <v>46874</v>
      </c>
    </row>
    <row r="8521" spans="2:5" hidden="1" x14ac:dyDescent="0.25">
      <c r="B8521" t="s">
        <v>6389</v>
      </c>
      <c r="C8521" t="s">
        <v>6390</v>
      </c>
      <c r="D8521">
        <v>0</v>
      </c>
      <c r="E8521" s="7">
        <v>46905</v>
      </c>
    </row>
    <row r="8522" spans="2:5" hidden="1" x14ac:dyDescent="0.25">
      <c r="B8522" t="s">
        <v>6393</v>
      </c>
      <c r="C8522" t="s">
        <v>11911</v>
      </c>
      <c r="D8522">
        <v>0</v>
      </c>
      <c r="E8522" s="7">
        <v>47088</v>
      </c>
    </row>
    <row r="8523" spans="2:5" hidden="1" x14ac:dyDescent="0.25">
      <c r="B8523" t="s">
        <v>6393</v>
      </c>
      <c r="C8523" t="s">
        <v>11911</v>
      </c>
      <c r="D8523">
        <v>0</v>
      </c>
      <c r="E8523" s="7">
        <v>47270</v>
      </c>
    </row>
    <row r="8524" spans="2:5" hidden="1" x14ac:dyDescent="0.25">
      <c r="B8524" t="s">
        <v>6393</v>
      </c>
      <c r="C8524" t="s">
        <v>11911</v>
      </c>
      <c r="D8524">
        <v>360</v>
      </c>
      <c r="E8524" s="7">
        <v>47757</v>
      </c>
    </row>
    <row r="8525" spans="2:5" hidden="1" x14ac:dyDescent="0.25">
      <c r="B8525" t="s">
        <v>6395</v>
      </c>
      <c r="C8525" t="s">
        <v>13897</v>
      </c>
      <c r="D8525">
        <v>0</v>
      </c>
      <c r="E8525" s="7">
        <v>46692</v>
      </c>
    </row>
    <row r="8526" spans="2:5" hidden="1" x14ac:dyDescent="0.25">
      <c r="B8526" t="s">
        <v>6397</v>
      </c>
      <c r="C8526" t="s">
        <v>11910</v>
      </c>
      <c r="D8526">
        <v>0</v>
      </c>
      <c r="E8526" s="7">
        <v>46722</v>
      </c>
    </row>
    <row r="8527" spans="2:5" hidden="1" x14ac:dyDescent="0.25">
      <c r="B8527" t="s">
        <v>6397</v>
      </c>
      <c r="C8527" t="s">
        <v>11910</v>
      </c>
      <c r="D8527">
        <v>0</v>
      </c>
      <c r="E8527" s="7">
        <v>47178</v>
      </c>
    </row>
    <row r="8528" spans="2:5" hidden="1" x14ac:dyDescent="0.25">
      <c r="B8528" t="s">
        <v>6397</v>
      </c>
      <c r="C8528" t="s">
        <v>11910</v>
      </c>
      <c r="D8528">
        <v>0</v>
      </c>
      <c r="E8528" s="7">
        <v>47453</v>
      </c>
    </row>
    <row r="8529" spans="2:5" hidden="1" x14ac:dyDescent="0.25">
      <c r="B8529" t="s">
        <v>6397</v>
      </c>
      <c r="C8529" t="s">
        <v>11910</v>
      </c>
      <c r="D8529">
        <v>17</v>
      </c>
      <c r="E8529" s="7">
        <v>47574</v>
      </c>
    </row>
    <row r="8530" spans="2:5" hidden="1" x14ac:dyDescent="0.25">
      <c r="B8530" t="s">
        <v>6397</v>
      </c>
      <c r="C8530" t="s">
        <v>11910</v>
      </c>
      <c r="D8530">
        <v>0</v>
      </c>
      <c r="E8530" s="7">
        <v>47574</v>
      </c>
    </row>
    <row r="8531" spans="2:5" hidden="1" x14ac:dyDescent="0.25">
      <c r="B8531" t="s">
        <v>6399</v>
      </c>
      <c r="C8531" t="s">
        <v>11912</v>
      </c>
      <c r="D8531">
        <v>0</v>
      </c>
      <c r="E8531" s="7">
        <v>46722</v>
      </c>
    </row>
    <row r="8532" spans="2:5" hidden="1" x14ac:dyDescent="0.25">
      <c r="B8532" t="s">
        <v>6399</v>
      </c>
      <c r="C8532" t="s">
        <v>11912</v>
      </c>
      <c r="D8532">
        <v>0</v>
      </c>
      <c r="E8532" s="7">
        <v>47058</v>
      </c>
    </row>
    <row r="8533" spans="2:5" hidden="1" x14ac:dyDescent="0.25">
      <c r="B8533" t="s">
        <v>6399</v>
      </c>
      <c r="C8533" t="s">
        <v>11912</v>
      </c>
      <c r="D8533">
        <v>0</v>
      </c>
      <c r="E8533" s="7">
        <v>47818</v>
      </c>
    </row>
    <row r="8534" spans="2:5" hidden="1" x14ac:dyDescent="0.25">
      <c r="B8534" t="s">
        <v>6399</v>
      </c>
      <c r="C8534" t="s">
        <v>11912</v>
      </c>
      <c r="D8534">
        <v>88</v>
      </c>
      <c r="E8534" s="7">
        <v>47818</v>
      </c>
    </row>
    <row r="8535" spans="2:5" hidden="1" x14ac:dyDescent="0.25">
      <c r="B8535" t="s">
        <v>6401</v>
      </c>
      <c r="C8535" t="s">
        <v>6402</v>
      </c>
      <c r="D8535">
        <v>75</v>
      </c>
      <c r="E8535" s="7">
        <v>45444</v>
      </c>
    </row>
    <row r="8536" spans="2:5" hidden="1" x14ac:dyDescent="0.25">
      <c r="B8536" t="s">
        <v>6404</v>
      </c>
      <c r="C8536" t="s">
        <v>743</v>
      </c>
      <c r="D8536">
        <v>0</v>
      </c>
      <c r="E8536" s="7">
        <v>47150</v>
      </c>
    </row>
    <row r="8537" spans="2:5" hidden="1" x14ac:dyDescent="0.25">
      <c r="B8537" t="s">
        <v>6404</v>
      </c>
      <c r="C8537" t="s">
        <v>743</v>
      </c>
      <c r="D8537">
        <v>0</v>
      </c>
      <c r="E8537" s="7">
        <v>47178</v>
      </c>
    </row>
    <row r="8538" spans="2:5" hidden="1" x14ac:dyDescent="0.25">
      <c r="B8538" t="s">
        <v>6404</v>
      </c>
      <c r="C8538" t="s">
        <v>743</v>
      </c>
      <c r="D8538">
        <v>0</v>
      </c>
      <c r="E8538" s="7">
        <v>46935</v>
      </c>
    </row>
    <row r="8539" spans="2:5" hidden="1" x14ac:dyDescent="0.25">
      <c r="B8539" t="s">
        <v>6404</v>
      </c>
      <c r="C8539" t="s">
        <v>743</v>
      </c>
      <c r="D8539">
        <v>0</v>
      </c>
      <c r="E8539" s="7">
        <v>47300</v>
      </c>
    </row>
    <row r="8540" spans="2:5" hidden="1" x14ac:dyDescent="0.25">
      <c r="B8540" t="s">
        <v>6404</v>
      </c>
      <c r="C8540" t="s">
        <v>743</v>
      </c>
      <c r="D8540">
        <v>0</v>
      </c>
      <c r="E8540" s="7">
        <v>46997</v>
      </c>
    </row>
    <row r="8541" spans="2:5" hidden="1" x14ac:dyDescent="0.25">
      <c r="B8541" t="s">
        <v>6404</v>
      </c>
      <c r="C8541" t="s">
        <v>743</v>
      </c>
      <c r="D8541">
        <v>0</v>
      </c>
      <c r="E8541" s="7">
        <v>47027</v>
      </c>
    </row>
    <row r="8542" spans="2:5" hidden="1" x14ac:dyDescent="0.25">
      <c r="B8542" t="s">
        <v>6404</v>
      </c>
      <c r="C8542" t="s">
        <v>743</v>
      </c>
      <c r="D8542">
        <v>0</v>
      </c>
      <c r="E8542" s="7">
        <v>47300</v>
      </c>
    </row>
    <row r="8543" spans="2:5" hidden="1" x14ac:dyDescent="0.25">
      <c r="B8543" t="s">
        <v>6404</v>
      </c>
      <c r="C8543" t="s">
        <v>743</v>
      </c>
      <c r="D8543">
        <v>0</v>
      </c>
      <c r="E8543" s="7">
        <v>47178</v>
      </c>
    </row>
    <row r="8544" spans="2:5" hidden="1" x14ac:dyDescent="0.25">
      <c r="B8544" t="s">
        <v>6411</v>
      </c>
      <c r="C8544" t="s">
        <v>6412</v>
      </c>
      <c r="D8544">
        <v>0</v>
      </c>
      <c r="E8544" s="7">
        <v>47150</v>
      </c>
    </row>
    <row r="8545" spans="2:5" hidden="1" x14ac:dyDescent="0.25">
      <c r="B8545" t="s">
        <v>6411</v>
      </c>
      <c r="C8545" t="s">
        <v>6412</v>
      </c>
      <c r="D8545">
        <v>0</v>
      </c>
      <c r="E8545" s="7">
        <v>46905</v>
      </c>
    </row>
    <row r="8546" spans="2:5" hidden="1" x14ac:dyDescent="0.25">
      <c r="B8546" t="s">
        <v>6411</v>
      </c>
      <c r="C8546" t="s">
        <v>6412</v>
      </c>
      <c r="D8546">
        <v>0</v>
      </c>
      <c r="E8546" s="7">
        <v>46997</v>
      </c>
    </row>
    <row r="8547" spans="2:5" hidden="1" x14ac:dyDescent="0.25">
      <c r="B8547" t="s">
        <v>6411</v>
      </c>
      <c r="C8547" t="s">
        <v>6412</v>
      </c>
      <c r="D8547">
        <v>0</v>
      </c>
      <c r="E8547" s="7">
        <v>47150</v>
      </c>
    </row>
    <row r="8548" spans="2:5" hidden="1" x14ac:dyDescent="0.25">
      <c r="B8548" t="s">
        <v>6416</v>
      </c>
      <c r="C8548" t="s">
        <v>6417</v>
      </c>
      <c r="D8548">
        <v>0</v>
      </c>
      <c r="E8548" s="7">
        <v>46631</v>
      </c>
    </row>
    <row r="8549" spans="2:5" hidden="1" x14ac:dyDescent="0.25">
      <c r="B8549" t="s">
        <v>6416</v>
      </c>
      <c r="C8549" t="s">
        <v>6417</v>
      </c>
      <c r="D8549">
        <v>0</v>
      </c>
      <c r="E8549" s="7">
        <v>46692</v>
      </c>
    </row>
    <row r="8550" spans="2:5" hidden="1" x14ac:dyDescent="0.25">
      <c r="B8550" t="s">
        <v>6416</v>
      </c>
      <c r="C8550" t="s">
        <v>6417</v>
      </c>
      <c r="D8550">
        <v>0</v>
      </c>
      <c r="E8550" s="7">
        <v>46784</v>
      </c>
    </row>
    <row r="8551" spans="2:5" hidden="1" x14ac:dyDescent="0.25">
      <c r="B8551" t="s">
        <v>6416</v>
      </c>
      <c r="C8551" t="s">
        <v>6417</v>
      </c>
      <c r="D8551">
        <v>0</v>
      </c>
      <c r="E8551" s="7">
        <v>46844</v>
      </c>
    </row>
    <row r="8552" spans="2:5" hidden="1" x14ac:dyDescent="0.25">
      <c r="B8552" t="s">
        <v>6416</v>
      </c>
      <c r="C8552" t="s">
        <v>6417</v>
      </c>
      <c r="D8552">
        <v>0</v>
      </c>
      <c r="E8552" s="7">
        <v>46905</v>
      </c>
    </row>
    <row r="8553" spans="2:5" hidden="1" x14ac:dyDescent="0.25">
      <c r="B8553" t="s">
        <v>6416</v>
      </c>
      <c r="C8553" t="s">
        <v>6417</v>
      </c>
      <c r="D8553">
        <v>0</v>
      </c>
      <c r="E8553" s="7">
        <v>46966</v>
      </c>
    </row>
    <row r="8554" spans="2:5" hidden="1" x14ac:dyDescent="0.25">
      <c r="B8554" t="s">
        <v>6416</v>
      </c>
      <c r="C8554" t="s">
        <v>6417</v>
      </c>
      <c r="D8554">
        <v>0</v>
      </c>
      <c r="E8554" s="7">
        <v>47058</v>
      </c>
    </row>
    <row r="8555" spans="2:5" hidden="1" x14ac:dyDescent="0.25">
      <c r="B8555" t="s">
        <v>6416</v>
      </c>
      <c r="C8555" t="s">
        <v>6417</v>
      </c>
      <c r="D8555">
        <v>0</v>
      </c>
      <c r="E8555" s="7">
        <v>47150</v>
      </c>
    </row>
    <row r="8556" spans="2:5" hidden="1" x14ac:dyDescent="0.25">
      <c r="B8556" t="s">
        <v>6416</v>
      </c>
      <c r="C8556" t="s">
        <v>6417</v>
      </c>
      <c r="D8556">
        <v>0</v>
      </c>
      <c r="E8556" s="7">
        <v>47209</v>
      </c>
    </row>
    <row r="8557" spans="2:5" hidden="1" x14ac:dyDescent="0.25">
      <c r="B8557" t="s">
        <v>6416</v>
      </c>
      <c r="C8557" t="s">
        <v>6417</v>
      </c>
      <c r="D8557">
        <v>0</v>
      </c>
      <c r="E8557" s="7">
        <v>47239</v>
      </c>
    </row>
    <row r="8558" spans="2:5" hidden="1" x14ac:dyDescent="0.25">
      <c r="B8558" t="s">
        <v>6416</v>
      </c>
      <c r="C8558" t="s">
        <v>6417</v>
      </c>
      <c r="D8558">
        <v>0</v>
      </c>
      <c r="E8558" s="7">
        <v>47270</v>
      </c>
    </row>
    <row r="8559" spans="2:5" hidden="1" x14ac:dyDescent="0.25">
      <c r="B8559" t="s">
        <v>6430</v>
      </c>
      <c r="C8559" t="s">
        <v>13898</v>
      </c>
      <c r="D8559">
        <v>0</v>
      </c>
      <c r="E8559" s="7">
        <v>46661</v>
      </c>
    </row>
    <row r="8560" spans="2:5" hidden="1" x14ac:dyDescent="0.25">
      <c r="B8560" t="s">
        <v>6430</v>
      </c>
      <c r="C8560" t="s">
        <v>13898</v>
      </c>
      <c r="D8560">
        <v>0</v>
      </c>
      <c r="E8560" s="7">
        <v>46784</v>
      </c>
    </row>
    <row r="8561" spans="2:5" hidden="1" x14ac:dyDescent="0.25">
      <c r="B8561" t="s">
        <v>6430</v>
      </c>
      <c r="C8561" t="s">
        <v>13898</v>
      </c>
      <c r="D8561">
        <v>11</v>
      </c>
      <c r="E8561" s="7">
        <v>46874</v>
      </c>
    </row>
    <row r="8562" spans="2:5" hidden="1" x14ac:dyDescent="0.25">
      <c r="B8562" t="s">
        <v>6430</v>
      </c>
      <c r="C8562" t="s">
        <v>13898</v>
      </c>
      <c r="D8562">
        <v>0</v>
      </c>
      <c r="E8562" s="7">
        <v>47088</v>
      </c>
    </row>
    <row r="8563" spans="2:5" hidden="1" x14ac:dyDescent="0.25">
      <c r="B8563" t="s">
        <v>6430</v>
      </c>
      <c r="C8563" t="s">
        <v>13898</v>
      </c>
      <c r="D8563">
        <v>300</v>
      </c>
      <c r="E8563" s="7">
        <v>47119</v>
      </c>
    </row>
    <row r="8564" spans="2:5" hidden="1" x14ac:dyDescent="0.25">
      <c r="B8564" t="s">
        <v>6430</v>
      </c>
      <c r="C8564" t="s">
        <v>13898</v>
      </c>
      <c r="D8564">
        <v>2500</v>
      </c>
      <c r="E8564" s="7">
        <v>47239</v>
      </c>
    </row>
    <row r="8565" spans="2:5" hidden="1" x14ac:dyDescent="0.25">
      <c r="B8565" t="s">
        <v>6430</v>
      </c>
      <c r="C8565" t="s">
        <v>13898</v>
      </c>
      <c r="D8565">
        <v>0</v>
      </c>
      <c r="E8565" s="7">
        <v>47088</v>
      </c>
    </row>
    <row r="8566" spans="2:5" hidden="1" x14ac:dyDescent="0.25">
      <c r="B8566" t="s">
        <v>6434</v>
      </c>
      <c r="C8566" t="s">
        <v>11927</v>
      </c>
      <c r="D8566">
        <v>1500</v>
      </c>
      <c r="E8566" s="7">
        <v>46874</v>
      </c>
    </row>
    <row r="8567" spans="2:5" hidden="1" x14ac:dyDescent="0.25">
      <c r="B8567" t="s">
        <v>6434</v>
      </c>
      <c r="C8567" t="s">
        <v>11927</v>
      </c>
      <c r="D8567">
        <v>750</v>
      </c>
      <c r="E8567" s="7">
        <v>46874</v>
      </c>
    </row>
    <row r="8568" spans="2:5" hidden="1" x14ac:dyDescent="0.25">
      <c r="B8568" t="s">
        <v>6434</v>
      </c>
      <c r="C8568" t="s">
        <v>11927</v>
      </c>
      <c r="D8568">
        <v>468</v>
      </c>
      <c r="E8568" s="7">
        <v>46478</v>
      </c>
    </row>
    <row r="8569" spans="2:5" hidden="1" x14ac:dyDescent="0.25">
      <c r="B8569" t="s">
        <v>6437</v>
      </c>
      <c r="C8569" t="s">
        <v>13899</v>
      </c>
      <c r="D8569">
        <v>194</v>
      </c>
      <c r="E8569" s="7">
        <v>46784</v>
      </c>
    </row>
    <row r="8570" spans="2:5" hidden="1" x14ac:dyDescent="0.25">
      <c r="B8570" t="s">
        <v>6437</v>
      </c>
      <c r="C8570" t="s">
        <v>13899</v>
      </c>
      <c r="D8570">
        <v>500</v>
      </c>
      <c r="E8570" s="7">
        <v>47119</v>
      </c>
    </row>
    <row r="8571" spans="2:5" hidden="1" x14ac:dyDescent="0.25">
      <c r="B8571" t="s">
        <v>6437</v>
      </c>
      <c r="C8571" t="s">
        <v>13899</v>
      </c>
      <c r="D8571">
        <v>1250</v>
      </c>
      <c r="E8571" s="7">
        <v>47239</v>
      </c>
    </row>
    <row r="8572" spans="2:5" hidden="1" x14ac:dyDescent="0.25">
      <c r="B8572" t="s">
        <v>6437</v>
      </c>
      <c r="C8572" t="s">
        <v>13899</v>
      </c>
      <c r="D8572">
        <v>0</v>
      </c>
      <c r="E8572" s="7">
        <v>46661</v>
      </c>
    </row>
    <row r="8573" spans="2:5" hidden="1" x14ac:dyDescent="0.25">
      <c r="B8573" t="s">
        <v>6439</v>
      </c>
      <c r="C8573" t="s">
        <v>13900</v>
      </c>
      <c r="D8573">
        <v>21</v>
      </c>
      <c r="E8573" s="7" t="s">
        <v>30</v>
      </c>
    </row>
    <row r="8574" spans="2:5" hidden="1" x14ac:dyDescent="0.25">
      <c r="B8574" t="s">
        <v>6441</v>
      </c>
      <c r="C8574" t="s">
        <v>13901</v>
      </c>
      <c r="D8574">
        <v>0</v>
      </c>
      <c r="E8574" s="7" t="s">
        <v>30</v>
      </c>
    </row>
    <row r="8575" spans="2:5" hidden="1" x14ac:dyDescent="0.25">
      <c r="B8575" t="s">
        <v>6444</v>
      </c>
      <c r="C8575" t="s">
        <v>13516</v>
      </c>
      <c r="D8575">
        <v>0</v>
      </c>
      <c r="E8575" s="7" t="s">
        <v>30</v>
      </c>
    </row>
    <row r="8576" spans="2:5" hidden="1" x14ac:dyDescent="0.25">
      <c r="B8576" t="s">
        <v>6446</v>
      </c>
      <c r="C8576" t="s">
        <v>747</v>
      </c>
      <c r="D8576">
        <v>0</v>
      </c>
      <c r="E8576" s="7" t="s">
        <v>30</v>
      </c>
    </row>
    <row r="8577" spans="2:5" hidden="1" x14ac:dyDescent="0.25">
      <c r="B8577" t="s">
        <v>6448</v>
      </c>
      <c r="C8577" t="s">
        <v>13902</v>
      </c>
      <c r="D8577">
        <v>53</v>
      </c>
      <c r="E8577" s="7" t="s">
        <v>30</v>
      </c>
    </row>
    <row r="8578" spans="2:5" hidden="1" x14ac:dyDescent="0.25">
      <c r="B8578" t="s">
        <v>6448</v>
      </c>
      <c r="C8578" t="s">
        <v>13902</v>
      </c>
      <c r="D8578">
        <v>0</v>
      </c>
      <c r="E8578" s="7" t="s">
        <v>30</v>
      </c>
    </row>
    <row r="8579" spans="2:5" hidden="1" x14ac:dyDescent="0.25">
      <c r="B8579" t="s">
        <v>6450</v>
      </c>
      <c r="C8579" t="s">
        <v>13903</v>
      </c>
      <c r="D8579">
        <v>59</v>
      </c>
      <c r="E8579" s="7" t="s">
        <v>30</v>
      </c>
    </row>
    <row r="8580" spans="2:5" hidden="1" x14ac:dyDescent="0.25">
      <c r="B8580" t="s">
        <v>6450</v>
      </c>
      <c r="C8580" t="s">
        <v>13903</v>
      </c>
      <c r="D8580">
        <v>0</v>
      </c>
      <c r="E8580" s="7" t="s">
        <v>30</v>
      </c>
    </row>
    <row r="8581" spans="2:5" hidden="1" x14ac:dyDescent="0.25">
      <c r="B8581" t="s">
        <v>6452</v>
      </c>
      <c r="C8581" t="s">
        <v>13904</v>
      </c>
      <c r="D8581">
        <v>13</v>
      </c>
      <c r="E8581" s="7" t="s">
        <v>30</v>
      </c>
    </row>
    <row r="8582" spans="2:5" hidden="1" x14ac:dyDescent="0.25">
      <c r="B8582" t="s">
        <v>6452</v>
      </c>
      <c r="C8582" t="s">
        <v>13904</v>
      </c>
      <c r="D8582">
        <v>0</v>
      </c>
      <c r="E8582" s="7" t="s">
        <v>30</v>
      </c>
    </row>
    <row r="8583" spans="2:5" hidden="1" x14ac:dyDescent="0.25">
      <c r="B8583" t="s">
        <v>6454</v>
      </c>
      <c r="C8583" t="s">
        <v>13905</v>
      </c>
      <c r="D8583">
        <v>10</v>
      </c>
      <c r="E8583" s="7" t="s">
        <v>30</v>
      </c>
    </row>
    <row r="8584" spans="2:5" hidden="1" x14ac:dyDescent="0.25">
      <c r="B8584" t="s">
        <v>6454</v>
      </c>
      <c r="C8584" t="s">
        <v>13905</v>
      </c>
      <c r="D8584">
        <v>0</v>
      </c>
      <c r="E8584" s="7" t="s">
        <v>30</v>
      </c>
    </row>
    <row r="8585" spans="2:5" hidden="1" x14ac:dyDescent="0.25">
      <c r="B8585" t="s">
        <v>6456</v>
      </c>
      <c r="C8585" t="s">
        <v>13906</v>
      </c>
      <c r="D8585">
        <v>0</v>
      </c>
      <c r="E8585" s="7" t="s">
        <v>30</v>
      </c>
    </row>
    <row r="8586" spans="2:5" hidden="1" x14ac:dyDescent="0.25">
      <c r="B8586" t="s">
        <v>6458</v>
      </c>
      <c r="C8586" t="s">
        <v>6459</v>
      </c>
      <c r="D8586">
        <v>137</v>
      </c>
      <c r="E8586" s="7" t="s">
        <v>30</v>
      </c>
    </row>
    <row r="8587" spans="2:5" hidden="1" x14ac:dyDescent="0.25">
      <c r="B8587" t="s">
        <v>6460</v>
      </c>
      <c r="C8587" t="s">
        <v>13907</v>
      </c>
      <c r="D8587">
        <v>0</v>
      </c>
      <c r="E8587" s="7" t="s">
        <v>30</v>
      </c>
    </row>
    <row r="8588" spans="2:5" hidden="1" x14ac:dyDescent="0.25">
      <c r="B8588" t="s">
        <v>6462</v>
      </c>
      <c r="C8588" t="s">
        <v>6463</v>
      </c>
      <c r="D8588">
        <v>102</v>
      </c>
      <c r="E8588" s="7" t="s">
        <v>30</v>
      </c>
    </row>
    <row r="8589" spans="2:5" hidden="1" x14ac:dyDescent="0.25">
      <c r="B8589" t="s">
        <v>6464</v>
      </c>
      <c r="C8589" t="s">
        <v>13908</v>
      </c>
      <c r="D8589">
        <v>0</v>
      </c>
      <c r="E8589" s="7" t="s">
        <v>30</v>
      </c>
    </row>
    <row r="8590" spans="2:5" hidden="1" x14ac:dyDescent="0.25">
      <c r="B8590" t="s">
        <v>6466</v>
      </c>
      <c r="C8590" t="s">
        <v>13909</v>
      </c>
      <c r="D8590">
        <v>77</v>
      </c>
      <c r="E8590" s="7" t="s">
        <v>30</v>
      </c>
    </row>
    <row r="8591" spans="2:5" hidden="1" x14ac:dyDescent="0.25">
      <c r="B8591" t="s">
        <v>6468</v>
      </c>
      <c r="C8591" t="s">
        <v>13910</v>
      </c>
      <c r="D8591">
        <v>6</v>
      </c>
      <c r="E8591" s="7" t="s">
        <v>30</v>
      </c>
    </row>
    <row r="8592" spans="2:5" hidden="1" x14ac:dyDescent="0.25">
      <c r="B8592" t="s">
        <v>6470</v>
      </c>
      <c r="C8592" t="s">
        <v>13911</v>
      </c>
      <c r="D8592">
        <v>0</v>
      </c>
      <c r="E8592" s="7" t="s">
        <v>30</v>
      </c>
    </row>
    <row r="8593" spans="2:5" hidden="1" x14ac:dyDescent="0.25">
      <c r="B8593" t="s">
        <v>6472</v>
      </c>
      <c r="C8593" t="s">
        <v>6473</v>
      </c>
      <c r="D8593">
        <v>0</v>
      </c>
      <c r="E8593" s="7" t="s">
        <v>30</v>
      </c>
    </row>
    <row r="8594" spans="2:5" hidden="1" x14ac:dyDescent="0.25">
      <c r="B8594" t="s">
        <v>6475</v>
      </c>
      <c r="C8594" t="s">
        <v>755</v>
      </c>
      <c r="D8594">
        <v>0</v>
      </c>
      <c r="E8594" s="7" t="s">
        <v>30</v>
      </c>
    </row>
    <row r="8595" spans="2:5" hidden="1" x14ac:dyDescent="0.25">
      <c r="B8595" t="s">
        <v>6476</v>
      </c>
      <c r="C8595" t="s">
        <v>6477</v>
      </c>
      <c r="D8595">
        <v>0</v>
      </c>
      <c r="E8595" s="7" t="s">
        <v>30</v>
      </c>
    </row>
    <row r="8596" spans="2:5" hidden="1" x14ac:dyDescent="0.25">
      <c r="B8596" t="s">
        <v>6478</v>
      </c>
      <c r="C8596" t="s">
        <v>13518</v>
      </c>
      <c r="D8596">
        <v>257</v>
      </c>
      <c r="E8596" s="7" t="s">
        <v>30</v>
      </c>
    </row>
    <row r="8597" spans="2:5" hidden="1" x14ac:dyDescent="0.25">
      <c r="B8597" t="s">
        <v>6478</v>
      </c>
      <c r="C8597" t="s">
        <v>13518</v>
      </c>
      <c r="D8597">
        <v>0</v>
      </c>
      <c r="E8597" s="7" t="s">
        <v>30</v>
      </c>
    </row>
    <row r="8598" spans="2:5" hidden="1" x14ac:dyDescent="0.25">
      <c r="B8598" t="s">
        <v>6478</v>
      </c>
      <c r="C8598" t="s">
        <v>13518</v>
      </c>
      <c r="D8598">
        <v>0</v>
      </c>
      <c r="E8598" s="7" t="s">
        <v>30</v>
      </c>
    </row>
    <row r="8599" spans="2:5" hidden="1" x14ac:dyDescent="0.25">
      <c r="B8599" t="s">
        <v>6480</v>
      </c>
      <c r="C8599" t="s">
        <v>13912</v>
      </c>
      <c r="D8599">
        <v>192</v>
      </c>
      <c r="E8599" s="7" t="s">
        <v>30</v>
      </c>
    </row>
    <row r="8600" spans="2:5" hidden="1" x14ac:dyDescent="0.25">
      <c r="B8600" t="s">
        <v>6482</v>
      </c>
      <c r="C8600" t="s">
        <v>13913</v>
      </c>
      <c r="D8600">
        <v>0</v>
      </c>
      <c r="E8600" s="7" t="s">
        <v>30</v>
      </c>
    </row>
    <row r="8601" spans="2:5" hidden="1" x14ac:dyDescent="0.25">
      <c r="B8601" t="s">
        <v>6484</v>
      </c>
      <c r="C8601" t="s">
        <v>13914</v>
      </c>
      <c r="D8601">
        <v>0</v>
      </c>
      <c r="E8601" s="7" t="s">
        <v>30</v>
      </c>
    </row>
    <row r="8602" spans="2:5" hidden="1" x14ac:dyDescent="0.25">
      <c r="B8602" t="s">
        <v>6486</v>
      </c>
      <c r="C8602" t="s">
        <v>6487</v>
      </c>
      <c r="D8602">
        <v>0</v>
      </c>
      <c r="E8602" s="7" t="s">
        <v>30</v>
      </c>
    </row>
    <row r="8603" spans="2:5" hidden="1" x14ac:dyDescent="0.25">
      <c r="B8603" t="s">
        <v>6488</v>
      </c>
      <c r="C8603" t="s">
        <v>6489</v>
      </c>
      <c r="D8603">
        <v>192</v>
      </c>
      <c r="E8603" s="7" t="s">
        <v>30</v>
      </c>
    </row>
    <row r="8604" spans="2:5" hidden="1" x14ac:dyDescent="0.25">
      <c r="B8604" t="s">
        <v>6490</v>
      </c>
      <c r="C8604" t="s">
        <v>13519</v>
      </c>
      <c r="D8604">
        <v>231</v>
      </c>
      <c r="E8604" s="7" t="s">
        <v>30</v>
      </c>
    </row>
    <row r="8605" spans="2:5" hidden="1" x14ac:dyDescent="0.25">
      <c r="B8605" t="s">
        <v>6491</v>
      </c>
      <c r="C8605" t="s">
        <v>13915</v>
      </c>
      <c r="D8605">
        <v>212</v>
      </c>
      <c r="E8605" s="7" t="s">
        <v>30</v>
      </c>
    </row>
    <row r="8606" spans="2:5" hidden="1" x14ac:dyDescent="0.25">
      <c r="B8606" t="s">
        <v>6493</v>
      </c>
      <c r="C8606" t="s">
        <v>6494</v>
      </c>
      <c r="D8606">
        <v>184</v>
      </c>
      <c r="E8606" s="7" t="s">
        <v>30</v>
      </c>
    </row>
    <row r="8607" spans="2:5" hidden="1" x14ac:dyDescent="0.25">
      <c r="B8607" t="s">
        <v>6495</v>
      </c>
      <c r="C8607" t="s">
        <v>6496</v>
      </c>
      <c r="D8607">
        <v>0</v>
      </c>
      <c r="E8607" s="7" t="s">
        <v>30</v>
      </c>
    </row>
    <row r="8608" spans="2:5" hidden="1" x14ac:dyDescent="0.25">
      <c r="B8608" t="s">
        <v>6498</v>
      </c>
      <c r="C8608" t="s">
        <v>6499</v>
      </c>
      <c r="D8608">
        <v>0</v>
      </c>
      <c r="E8608" s="7" t="s">
        <v>30</v>
      </c>
    </row>
    <row r="8609" spans="2:5" hidden="1" x14ac:dyDescent="0.25">
      <c r="B8609" t="s">
        <v>6500</v>
      </c>
      <c r="C8609" t="s">
        <v>6501</v>
      </c>
      <c r="D8609">
        <v>312</v>
      </c>
      <c r="E8609" s="7" t="s">
        <v>30</v>
      </c>
    </row>
    <row r="8610" spans="2:5" hidden="1" x14ac:dyDescent="0.25">
      <c r="B8610" t="s">
        <v>6500</v>
      </c>
      <c r="C8610" t="s">
        <v>6501</v>
      </c>
      <c r="D8610">
        <v>0</v>
      </c>
      <c r="E8610" s="7" t="s">
        <v>30</v>
      </c>
    </row>
    <row r="8611" spans="2:5" hidden="1" x14ac:dyDescent="0.25">
      <c r="B8611" t="s">
        <v>6502</v>
      </c>
      <c r="C8611" t="s">
        <v>6503</v>
      </c>
      <c r="D8611">
        <v>318</v>
      </c>
      <c r="E8611" s="7" t="s">
        <v>30</v>
      </c>
    </row>
    <row r="8612" spans="2:5" hidden="1" x14ac:dyDescent="0.25">
      <c r="B8612" t="s">
        <v>6502</v>
      </c>
      <c r="C8612" t="s">
        <v>6503</v>
      </c>
      <c r="D8612">
        <v>0</v>
      </c>
      <c r="E8612" s="7" t="s">
        <v>30</v>
      </c>
    </row>
    <row r="8613" spans="2:5" hidden="1" x14ac:dyDescent="0.25">
      <c r="B8613" t="s">
        <v>6504</v>
      </c>
      <c r="C8613" t="s">
        <v>6505</v>
      </c>
      <c r="D8613">
        <v>200</v>
      </c>
      <c r="E8613" s="7" t="s">
        <v>30</v>
      </c>
    </row>
    <row r="8614" spans="2:5" hidden="1" x14ac:dyDescent="0.25">
      <c r="B8614" t="s">
        <v>6506</v>
      </c>
      <c r="C8614" t="s">
        <v>13916</v>
      </c>
      <c r="D8614">
        <v>12</v>
      </c>
      <c r="E8614" s="7" t="s">
        <v>30</v>
      </c>
    </row>
    <row r="8615" spans="2:5" hidden="1" x14ac:dyDescent="0.25">
      <c r="B8615" t="s">
        <v>6506</v>
      </c>
      <c r="C8615" t="s">
        <v>13916</v>
      </c>
      <c r="D8615">
        <v>0</v>
      </c>
      <c r="E8615" s="7" t="s">
        <v>30</v>
      </c>
    </row>
    <row r="8616" spans="2:5" hidden="1" x14ac:dyDescent="0.25">
      <c r="B8616" t="s">
        <v>6508</v>
      </c>
      <c r="C8616" t="s">
        <v>13917</v>
      </c>
      <c r="D8616">
        <v>40</v>
      </c>
      <c r="E8616" s="7" t="s">
        <v>30</v>
      </c>
    </row>
    <row r="8617" spans="2:5" hidden="1" x14ac:dyDescent="0.25">
      <c r="B8617" t="s">
        <v>6508</v>
      </c>
      <c r="C8617" t="s">
        <v>13917</v>
      </c>
      <c r="D8617">
        <v>0</v>
      </c>
      <c r="E8617" s="7" t="s">
        <v>30</v>
      </c>
    </row>
    <row r="8618" spans="2:5" hidden="1" x14ac:dyDescent="0.25">
      <c r="B8618" t="s">
        <v>6510</v>
      </c>
      <c r="C8618" t="s">
        <v>6511</v>
      </c>
      <c r="D8618">
        <v>5</v>
      </c>
      <c r="E8618" s="7" t="s">
        <v>30</v>
      </c>
    </row>
    <row r="8619" spans="2:5" hidden="1" x14ac:dyDescent="0.25">
      <c r="B8619" t="s">
        <v>6510</v>
      </c>
      <c r="C8619" t="s">
        <v>6511</v>
      </c>
      <c r="D8619">
        <v>0</v>
      </c>
      <c r="E8619" s="7" t="s">
        <v>30</v>
      </c>
    </row>
    <row r="8620" spans="2:5" hidden="1" x14ac:dyDescent="0.25">
      <c r="B8620" t="s">
        <v>6512</v>
      </c>
      <c r="C8620" t="s">
        <v>6513</v>
      </c>
      <c r="D8620">
        <v>0</v>
      </c>
      <c r="E8620" s="7" t="s">
        <v>30</v>
      </c>
    </row>
    <row r="8621" spans="2:5" hidden="1" x14ac:dyDescent="0.25">
      <c r="B8621" t="s">
        <v>6514</v>
      </c>
      <c r="C8621" t="s">
        <v>13918</v>
      </c>
      <c r="D8621">
        <v>0</v>
      </c>
      <c r="E8621" s="7" t="s">
        <v>30</v>
      </c>
    </row>
    <row r="8622" spans="2:5" hidden="1" x14ac:dyDescent="0.25">
      <c r="B8622" t="s">
        <v>6516</v>
      </c>
      <c r="C8622" t="s">
        <v>6517</v>
      </c>
      <c r="D8622">
        <v>50</v>
      </c>
      <c r="E8622" s="7" t="s">
        <v>30</v>
      </c>
    </row>
    <row r="8623" spans="2:5" hidden="1" x14ac:dyDescent="0.25">
      <c r="B8623" t="s">
        <v>6518</v>
      </c>
      <c r="C8623" t="s">
        <v>13919</v>
      </c>
      <c r="D8623">
        <v>0</v>
      </c>
      <c r="E8623" s="7" t="s">
        <v>30</v>
      </c>
    </row>
    <row r="8624" spans="2:5" hidden="1" x14ac:dyDescent="0.25">
      <c r="B8624" t="s">
        <v>6520</v>
      </c>
      <c r="C8624" t="s">
        <v>6521</v>
      </c>
      <c r="D8624">
        <v>0</v>
      </c>
      <c r="E8624" s="7" t="s">
        <v>30</v>
      </c>
    </row>
    <row r="8625" spans="2:5" hidden="1" x14ac:dyDescent="0.25">
      <c r="B8625" t="s">
        <v>6522</v>
      </c>
      <c r="C8625" t="s">
        <v>6523</v>
      </c>
      <c r="D8625">
        <v>0</v>
      </c>
      <c r="E8625" s="7" t="s">
        <v>30</v>
      </c>
    </row>
    <row r="8626" spans="2:5" hidden="1" x14ac:dyDescent="0.25">
      <c r="B8626" t="s">
        <v>6524</v>
      </c>
      <c r="C8626" t="s">
        <v>6525</v>
      </c>
      <c r="D8626">
        <v>192</v>
      </c>
      <c r="E8626" s="7" t="s">
        <v>30</v>
      </c>
    </row>
    <row r="8627" spans="2:5" hidden="1" x14ac:dyDescent="0.25">
      <c r="B8627" t="s">
        <v>6524</v>
      </c>
      <c r="C8627" t="s">
        <v>6525</v>
      </c>
      <c r="D8627">
        <v>0</v>
      </c>
      <c r="E8627" s="7" t="s">
        <v>30</v>
      </c>
    </row>
    <row r="8628" spans="2:5" hidden="1" x14ac:dyDescent="0.25">
      <c r="B8628" t="s">
        <v>6524</v>
      </c>
      <c r="C8628" t="s">
        <v>6525</v>
      </c>
      <c r="D8628">
        <v>0</v>
      </c>
      <c r="E8628" s="7" t="s">
        <v>30</v>
      </c>
    </row>
    <row r="8629" spans="2:5" hidden="1" x14ac:dyDescent="0.25">
      <c r="B8629" t="s">
        <v>6524</v>
      </c>
      <c r="C8629" t="s">
        <v>6525</v>
      </c>
      <c r="D8629">
        <v>0</v>
      </c>
      <c r="E8629" s="7" t="s">
        <v>30</v>
      </c>
    </row>
    <row r="8630" spans="2:5" hidden="1" x14ac:dyDescent="0.25">
      <c r="B8630" t="s">
        <v>6527</v>
      </c>
      <c r="C8630" t="s">
        <v>6528</v>
      </c>
      <c r="D8630">
        <v>0</v>
      </c>
      <c r="E8630" s="7" t="s">
        <v>30</v>
      </c>
    </row>
    <row r="8631" spans="2:5" hidden="1" x14ac:dyDescent="0.25">
      <c r="B8631" t="s">
        <v>6527</v>
      </c>
      <c r="C8631" t="s">
        <v>6528</v>
      </c>
      <c r="D8631">
        <v>0</v>
      </c>
      <c r="E8631" s="7" t="s">
        <v>30</v>
      </c>
    </row>
    <row r="8632" spans="2:5" hidden="1" x14ac:dyDescent="0.25">
      <c r="B8632" t="s">
        <v>6527</v>
      </c>
      <c r="C8632" t="s">
        <v>6528</v>
      </c>
      <c r="D8632">
        <v>1</v>
      </c>
      <c r="E8632" s="7" t="s">
        <v>30</v>
      </c>
    </row>
    <row r="8633" spans="2:5" hidden="1" x14ac:dyDescent="0.25">
      <c r="B8633" t="s">
        <v>6527</v>
      </c>
      <c r="C8633" t="s">
        <v>6528</v>
      </c>
      <c r="D8633">
        <v>0</v>
      </c>
      <c r="E8633" s="7" t="s">
        <v>30</v>
      </c>
    </row>
    <row r="8634" spans="2:5" hidden="1" x14ac:dyDescent="0.25">
      <c r="B8634" t="s">
        <v>6529</v>
      </c>
      <c r="C8634" t="s">
        <v>6530</v>
      </c>
      <c r="D8634">
        <v>161</v>
      </c>
      <c r="E8634" s="7" t="s">
        <v>30</v>
      </c>
    </row>
    <row r="8635" spans="2:5" hidden="1" x14ac:dyDescent="0.25">
      <c r="B8635" t="s">
        <v>6529</v>
      </c>
      <c r="C8635" t="s">
        <v>6530</v>
      </c>
      <c r="D8635">
        <v>0</v>
      </c>
      <c r="E8635" s="7" t="s">
        <v>30</v>
      </c>
    </row>
    <row r="8636" spans="2:5" hidden="1" x14ac:dyDescent="0.25">
      <c r="B8636" t="s">
        <v>6529</v>
      </c>
      <c r="C8636" t="s">
        <v>6530</v>
      </c>
      <c r="D8636">
        <v>0</v>
      </c>
      <c r="E8636" s="7" t="s">
        <v>30</v>
      </c>
    </row>
    <row r="8637" spans="2:5" hidden="1" x14ac:dyDescent="0.25">
      <c r="B8637" t="s">
        <v>6531</v>
      </c>
      <c r="C8637" t="s">
        <v>6532</v>
      </c>
      <c r="D8637">
        <v>209</v>
      </c>
      <c r="E8637" s="7" t="s">
        <v>30</v>
      </c>
    </row>
    <row r="8638" spans="2:5" hidden="1" x14ac:dyDescent="0.25">
      <c r="B8638" t="s">
        <v>6531</v>
      </c>
      <c r="C8638" t="s">
        <v>6532</v>
      </c>
      <c r="D8638">
        <v>0</v>
      </c>
      <c r="E8638" s="7" t="s">
        <v>30</v>
      </c>
    </row>
    <row r="8639" spans="2:5" hidden="1" x14ac:dyDescent="0.25">
      <c r="B8639" t="s">
        <v>6531</v>
      </c>
      <c r="C8639" t="s">
        <v>6532</v>
      </c>
      <c r="D8639">
        <v>0</v>
      </c>
      <c r="E8639" s="7" t="s">
        <v>30</v>
      </c>
    </row>
    <row r="8640" spans="2:5" hidden="1" x14ac:dyDescent="0.25">
      <c r="B8640" t="s">
        <v>6533</v>
      </c>
      <c r="C8640" t="s">
        <v>6534</v>
      </c>
      <c r="D8640">
        <v>0</v>
      </c>
      <c r="E8640" s="7" t="s">
        <v>30</v>
      </c>
    </row>
    <row r="8641" spans="2:5" hidden="1" x14ac:dyDescent="0.25">
      <c r="B8641" t="s">
        <v>6535</v>
      </c>
      <c r="C8641" t="s">
        <v>6536</v>
      </c>
      <c r="D8641">
        <v>0</v>
      </c>
      <c r="E8641" s="7" t="s">
        <v>30</v>
      </c>
    </row>
    <row r="8642" spans="2:5" hidden="1" x14ac:dyDescent="0.25">
      <c r="B8642" t="s">
        <v>6537</v>
      </c>
      <c r="C8642" t="s">
        <v>11938</v>
      </c>
      <c r="D8642">
        <v>0</v>
      </c>
      <c r="E8642" s="7" t="s">
        <v>30</v>
      </c>
    </row>
    <row r="8643" spans="2:5" hidden="1" x14ac:dyDescent="0.25">
      <c r="B8643" t="s">
        <v>6538</v>
      </c>
      <c r="C8643" t="s">
        <v>13920</v>
      </c>
      <c r="D8643">
        <v>0</v>
      </c>
      <c r="E8643" s="7" t="s">
        <v>30</v>
      </c>
    </row>
    <row r="8644" spans="2:5" hidden="1" x14ac:dyDescent="0.25">
      <c r="B8644" t="s">
        <v>6540</v>
      </c>
      <c r="C8644" t="s">
        <v>13921</v>
      </c>
      <c r="D8644">
        <v>0</v>
      </c>
      <c r="E8644" s="7" t="s">
        <v>30</v>
      </c>
    </row>
    <row r="8645" spans="2:5" hidden="1" x14ac:dyDescent="0.25">
      <c r="B8645" t="s">
        <v>6542</v>
      </c>
      <c r="C8645" t="s">
        <v>13922</v>
      </c>
      <c r="D8645">
        <v>102</v>
      </c>
      <c r="E8645" s="7" t="s">
        <v>30</v>
      </c>
    </row>
    <row r="8646" spans="2:5" hidden="1" x14ac:dyDescent="0.25">
      <c r="B8646" t="s">
        <v>6544</v>
      </c>
      <c r="C8646" t="s">
        <v>11957</v>
      </c>
      <c r="D8646">
        <v>0</v>
      </c>
      <c r="E8646" s="7" t="s">
        <v>30</v>
      </c>
    </row>
    <row r="8647" spans="2:5" hidden="1" x14ac:dyDescent="0.25">
      <c r="B8647" t="s">
        <v>6545</v>
      </c>
      <c r="C8647" t="s">
        <v>11958</v>
      </c>
      <c r="D8647">
        <v>12</v>
      </c>
      <c r="E8647" s="7" t="s">
        <v>30</v>
      </c>
    </row>
    <row r="8648" spans="2:5" hidden="1" x14ac:dyDescent="0.25">
      <c r="B8648" t="s">
        <v>6547</v>
      </c>
      <c r="C8648" t="s">
        <v>13923</v>
      </c>
      <c r="D8648">
        <v>28</v>
      </c>
      <c r="E8648" s="7" t="s">
        <v>30</v>
      </c>
    </row>
    <row r="8649" spans="2:5" hidden="1" x14ac:dyDescent="0.25">
      <c r="B8649" t="s">
        <v>6549</v>
      </c>
      <c r="C8649" t="s">
        <v>6550</v>
      </c>
      <c r="D8649">
        <v>0</v>
      </c>
      <c r="E8649" s="7" t="s">
        <v>30</v>
      </c>
    </row>
    <row r="8650" spans="2:5" hidden="1" x14ac:dyDescent="0.25">
      <c r="B8650" t="s">
        <v>6552</v>
      </c>
      <c r="C8650" t="s">
        <v>13924</v>
      </c>
      <c r="D8650">
        <v>14</v>
      </c>
      <c r="E8650" s="7" t="s">
        <v>30</v>
      </c>
    </row>
    <row r="8651" spans="2:5" hidden="1" x14ac:dyDescent="0.25">
      <c r="B8651" t="s">
        <v>6554</v>
      </c>
      <c r="C8651" t="s">
        <v>6555</v>
      </c>
      <c r="D8651">
        <v>0</v>
      </c>
      <c r="E8651" s="7" t="s">
        <v>30</v>
      </c>
    </row>
    <row r="8652" spans="2:5" hidden="1" x14ac:dyDescent="0.25">
      <c r="B8652" t="s">
        <v>6556</v>
      </c>
      <c r="C8652" t="s">
        <v>792</v>
      </c>
      <c r="D8652">
        <v>93</v>
      </c>
      <c r="E8652" s="7" t="s">
        <v>30</v>
      </c>
    </row>
    <row r="8653" spans="2:5" hidden="1" x14ac:dyDescent="0.25">
      <c r="B8653" t="s">
        <v>6557</v>
      </c>
      <c r="C8653" t="s">
        <v>6558</v>
      </c>
      <c r="D8653">
        <v>0</v>
      </c>
      <c r="E8653" s="7" t="s">
        <v>30</v>
      </c>
    </row>
    <row r="8654" spans="2:5" hidden="1" x14ac:dyDescent="0.25">
      <c r="B8654" t="s">
        <v>6559</v>
      </c>
      <c r="C8654" t="s">
        <v>13925</v>
      </c>
      <c r="D8654">
        <v>7</v>
      </c>
      <c r="E8654" s="7" t="s">
        <v>30</v>
      </c>
    </row>
    <row r="8655" spans="2:5" hidden="1" x14ac:dyDescent="0.25">
      <c r="B8655" t="s">
        <v>6561</v>
      </c>
      <c r="C8655" t="s">
        <v>13926</v>
      </c>
      <c r="D8655">
        <v>46</v>
      </c>
      <c r="E8655" s="7" t="s">
        <v>30</v>
      </c>
    </row>
    <row r="8656" spans="2:5" hidden="1" x14ac:dyDescent="0.25">
      <c r="B8656" t="s">
        <v>6563</v>
      </c>
      <c r="C8656" t="s">
        <v>13927</v>
      </c>
      <c r="D8656">
        <v>102</v>
      </c>
      <c r="E8656" s="7" t="s">
        <v>30</v>
      </c>
    </row>
    <row r="8657" spans="2:5" hidden="1" x14ac:dyDescent="0.25">
      <c r="B8657" t="s">
        <v>6565</v>
      </c>
      <c r="C8657" t="s">
        <v>13928</v>
      </c>
      <c r="D8657">
        <v>0</v>
      </c>
      <c r="E8657" s="7" t="s">
        <v>30</v>
      </c>
    </row>
    <row r="8658" spans="2:5" hidden="1" x14ac:dyDescent="0.25">
      <c r="B8658" t="s">
        <v>6567</v>
      </c>
      <c r="C8658" t="s">
        <v>13929</v>
      </c>
      <c r="D8658">
        <v>0</v>
      </c>
      <c r="E8658" s="7" t="s">
        <v>30</v>
      </c>
    </row>
    <row r="8659" spans="2:5" hidden="1" x14ac:dyDescent="0.25">
      <c r="B8659" t="s">
        <v>6569</v>
      </c>
      <c r="C8659" t="s">
        <v>757</v>
      </c>
      <c r="D8659">
        <v>0</v>
      </c>
      <c r="E8659" s="7" t="s">
        <v>30</v>
      </c>
    </row>
    <row r="8660" spans="2:5" hidden="1" x14ac:dyDescent="0.25">
      <c r="B8660" t="s">
        <v>6570</v>
      </c>
      <c r="C8660" t="s">
        <v>805</v>
      </c>
      <c r="D8660">
        <v>0</v>
      </c>
      <c r="E8660" s="7" t="s">
        <v>30</v>
      </c>
    </row>
    <row r="8661" spans="2:5" hidden="1" x14ac:dyDescent="0.25">
      <c r="B8661" t="s">
        <v>6571</v>
      </c>
      <c r="C8661" t="s">
        <v>13930</v>
      </c>
      <c r="D8661">
        <v>0</v>
      </c>
      <c r="E8661" s="7" t="s">
        <v>30</v>
      </c>
    </row>
    <row r="8662" spans="2:5" hidden="1" x14ac:dyDescent="0.25">
      <c r="B8662" t="s">
        <v>6573</v>
      </c>
      <c r="C8662" t="s">
        <v>13515</v>
      </c>
      <c r="D8662">
        <v>0</v>
      </c>
      <c r="E8662" s="7" t="s">
        <v>30</v>
      </c>
    </row>
    <row r="8663" spans="2:5" hidden="1" x14ac:dyDescent="0.25">
      <c r="B8663" t="s">
        <v>6574</v>
      </c>
      <c r="C8663" t="s">
        <v>13514</v>
      </c>
      <c r="D8663">
        <v>17</v>
      </c>
      <c r="E8663" s="7" t="s">
        <v>30</v>
      </c>
    </row>
    <row r="8664" spans="2:5" hidden="1" x14ac:dyDescent="0.25">
      <c r="B8664" t="s">
        <v>6575</v>
      </c>
      <c r="C8664" t="s">
        <v>13931</v>
      </c>
      <c r="D8664">
        <v>163</v>
      </c>
      <c r="E8664" s="7" t="s">
        <v>30</v>
      </c>
    </row>
    <row r="8665" spans="2:5" hidden="1" x14ac:dyDescent="0.25">
      <c r="B8665" t="s">
        <v>6575</v>
      </c>
      <c r="C8665" t="s">
        <v>13931</v>
      </c>
      <c r="D8665">
        <v>0</v>
      </c>
      <c r="E8665" s="7" t="s">
        <v>30</v>
      </c>
    </row>
    <row r="8666" spans="2:5" hidden="1" x14ac:dyDescent="0.25">
      <c r="B8666" t="s">
        <v>6577</v>
      </c>
      <c r="C8666" t="s">
        <v>13932</v>
      </c>
      <c r="D8666">
        <v>388</v>
      </c>
      <c r="E8666" s="7" t="s">
        <v>30</v>
      </c>
    </row>
    <row r="8667" spans="2:5" hidden="1" x14ac:dyDescent="0.25">
      <c r="B8667" t="s">
        <v>6577</v>
      </c>
      <c r="C8667" t="s">
        <v>13932</v>
      </c>
      <c r="D8667">
        <v>0</v>
      </c>
      <c r="E8667" s="7" t="s">
        <v>30</v>
      </c>
    </row>
    <row r="8668" spans="2:5" hidden="1" x14ac:dyDescent="0.25">
      <c r="B8668" t="s">
        <v>6579</v>
      </c>
      <c r="C8668" t="s">
        <v>13933</v>
      </c>
      <c r="D8668">
        <v>229</v>
      </c>
      <c r="E8668" s="7" t="s">
        <v>30</v>
      </c>
    </row>
    <row r="8669" spans="2:5" hidden="1" x14ac:dyDescent="0.25">
      <c r="B8669" t="s">
        <v>6581</v>
      </c>
      <c r="C8669" t="s">
        <v>13934</v>
      </c>
      <c r="D8669">
        <v>0</v>
      </c>
      <c r="E8669" s="7" t="s">
        <v>30</v>
      </c>
    </row>
    <row r="8670" spans="2:5" hidden="1" x14ac:dyDescent="0.25">
      <c r="B8670" t="s">
        <v>6583</v>
      </c>
      <c r="C8670" t="s">
        <v>13517</v>
      </c>
      <c r="D8670">
        <v>332</v>
      </c>
      <c r="E8670" s="7" t="s">
        <v>30</v>
      </c>
    </row>
    <row r="8671" spans="2:5" hidden="1" x14ac:dyDescent="0.25">
      <c r="B8671" t="s">
        <v>6584</v>
      </c>
      <c r="C8671" t="s">
        <v>6585</v>
      </c>
      <c r="D8671">
        <v>0</v>
      </c>
      <c r="E8671" s="7" t="s">
        <v>30</v>
      </c>
    </row>
    <row r="8672" spans="2:5" hidden="1" x14ac:dyDescent="0.25">
      <c r="B8672" t="s">
        <v>6586</v>
      </c>
      <c r="C8672" t="s">
        <v>13520</v>
      </c>
      <c r="D8672">
        <v>0</v>
      </c>
      <c r="E8672" s="7" t="s">
        <v>30</v>
      </c>
    </row>
    <row r="8673" spans="2:5" hidden="1" x14ac:dyDescent="0.25">
      <c r="B8673" t="s">
        <v>6587</v>
      </c>
      <c r="C8673" t="s">
        <v>6588</v>
      </c>
      <c r="D8673">
        <v>183</v>
      </c>
      <c r="E8673" s="7" t="s">
        <v>30</v>
      </c>
    </row>
    <row r="8674" spans="2:5" hidden="1" x14ac:dyDescent="0.25">
      <c r="B8674" t="s">
        <v>6589</v>
      </c>
      <c r="C8674" t="s">
        <v>6590</v>
      </c>
      <c r="D8674">
        <v>247</v>
      </c>
      <c r="E8674" s="7" t="s">
        <v>30</v>
      </c>
    </row>
    <row r="8675" spans="2:5" hidden="1" x14ac:dyDescent="0.25">
      <c r="B8675" t="s">
        <v>6591</v>
      </c>
      <c r="C8675" t="s">
        <v>6592</v>
      </c>
      <c r="D8675">
        <v>0</v>
      </c>
      <c r="E8675" s="7" t="s">
        <v>30</v>
      </c>
    </row>
    <row r="8676" spans="2:5" hidden="1" x14ac:dyDescent="0.25">
      <c r="B8676" t="s">
        <v>6591</v>
      </c>
      <c r="C8676" t="s">
        <v>6592</v>
      </c>
      <c r="D8676">
        <v>0</v>
      </c>
      <c r="E8676" s="7">
        <v>47239</v>
      </c>
    </row>
    <row r="8677" spans="2:5" hidden="1" x14ac:dyDescent="0.25">
      <c r="B8677" t="s">
        <v>6591</v>
      </c>
      <c r="C8677" t="s">
        <v>6592</v>
      </c>
      <c r="D8677">
        <v>0</v>
      </c>
      <c r="E8677" s="7">
        <v>47300</v>
      </c>
    </row>
    <row r="8678" spans="2:5" hidden="1" x14ac:dyDescent="0.25">
      <c r="B8678" t="s">
        <v>6591</v>
      </c>
      <c r="C8678" t="s">
        <v>6592</v>
      </c>
      <c r="D8678">
        <v>0</v>
      </c>
      <c r="E8678" s="7">
        <v>47331</v>
      </c>
    </row>
    <row r="8679" spans="2:5" hidden="1" x14ac:dyDescent="0.25">
      <c r="B8679" t="s">
        <v>6594</v>
      </c>
      <c r="C8679" t="s">
        <v>6595</v>
      </c>
      <c r="D8679">
        <v>0</v>
      </c>
      <c r="E8679" s="7">
        <v>46813</v>
      </c>
    </row>
    <row r="8680" spans="2:5" hidden="1" x14ac:dyDescent="0.25">
      <c r="B8680" t="s">
        <v>6594</v>
      </c>
      <c r="C8680" t="s">
        <v>6595</v>
      </c>
      <c r="D8680">
        <v>4</v>
      </c>
      <c r="E8680" s="7">
        <v>47027</v>
      </c>
    </row>
    <row r="8681" spans="2:5" hidden="1" x14ac:dyDescent="0.25">
      <c r="B8681" t="s">
        <v>6594</v>
      </c>
      <c r="C8681" t="s">
        <v>6595</v>
      </c>
      <c r="D8681">
        <v>0</v>
      </c>
      <c r="E8681" s="7">
        <v>47119</v>
      </c>
    </row>
    <row r="8682" spans="2:5" hidden="1" x14ac:dyDescent="0.25">
      <c r="B8682" t="s">
        <v>6594</v>
      </c>
      <c r="C8682" t="s">
        <v>6595</v>
      </c>
      <c r="D8682">
        <v>0</v>
      </c>
      <c r="E8682" s="7">
        <v>47300</v>
      </c>
    </row>
    <row r="8683" spans="2:5" hidden="1" x14ac:dyDescent="0.25">
      <c r="B8683" t="s">
        <v>6594</v>
      </c>
      <c r="C8683" t="s">
        <v>6595</v>
      </c>
      <c r="D8683">
        <v>0</v>
      </c>
      <c r="E8683" s="7">
        <v>47331</v>
      </c>
    </row>
    <row r="8684" spans="2:5" hidden="1" x14ac:dyDescent="0.25">
      <c r="B8684" t="s">
        <v>6594</v>
      </c>
      <c r="C8684" t="s">
        <v>6595</v>
      </c>
      <c r="D8684">
        <v>0</v>
      </c>
      <c r="E8684" s="7">
        <v>47392</v>
      </c>
    </row>
    <row r="8685" spans="2:5" hidden="1" x14ac:dyDescent="0.25">
      <c r="B8685" t="s">
        <v>6594</v>
      </c>
      <c r="C8685" t="s">
        <v>6595</v>
      </c>
      <c r="D8685">
        <v>0</v>
      </c>
      <c r="E8685" s="7">
        <v>47423</v>
      </c>
    </row>
    <row r="8686" spans="2:5" hidden="1" x14ac:dyDescent="0.25">
      <c r="B8686" t="s">
        <v>6594</v>
      </c>
      <c r="C8686" t="s">
        <v>6595</v>
      </c>
      <c r="D8686">
        <v>0</v>
      </c>
      <c r="E8686" s="7">
        <v>47423</v>
      </c>
    </row>
    <row r="8687" spans="2:5" hidden="1" x14ac:dyDescent="0.25">
      <c r="B8687" t="s">
        <v>6594</v>
      </c>
      <c r="C8687" t="s">
        <v>6595</v>
      </c>
      <c r="D8687">
        <v>2640</v>
      </c>
      <c r="E8687" s="7">
        <v>47574</v>
      </c>
    </row>
    <row r="8688" spans="2:5" hidden="1" x14ac:dyDescent="0.25">
      <c r="B8688" t="s">
        <v>6594</v>
      </c>
      <c r="C8688" t="s">
        <v>6595</v>
      </c>
      <c r="D8688">
        <v>40</v>
      </c>
      <c r="E8688" s="7">
        <v>47604</v>
      </c>
    </row>
    <row r="8689" spans="2:5" hidden="1" x14ac:dyDescent="0.25">
      <c r="B8689" t="s">
        <v>6594</v>
      </c>
      <c r="C8689" t="s">
        <v>6595</v>
      </c>
      <c r="D8689">
        <v>0</v>
      </c>
      <c r="E8689" s="7">
        <v>47331</v>
      </c>
    </row>
    <row r="8690" spans="2:5" hidden="1" x14ac:dyDescent="0.25">
      <c r="B8690" t="s">
        <v>6594</v>
      </c>
      <c r="C8690" t="s">
        <v>6595</v>
      </c>
      <c r="D8690">
        <v>0</v>
      </c>
      <c r="E8690" s="7">
        <v>47423</v>
      </c>
    </row>
    <row r="8691" spans="2:5" hidden="1" x14ac:dyDescent="0.25">
      <c r="B8691" t="s">
        <v>6594</v>
      </c>
      <c r="C8691" t="s">
        <v>6595</v>
      </c>
      <c r="D8691">
        <v>0</v>
      </c>
      <c r="E8691" s="7">
        <v>47604</v>
      </c>
    </row>
    <row r="8692" spans="2:5" hidden="1" x14ac:dyDescent="0.25">
      <c r="B8692" t="s">
        <v>6596</v>
      </c>
      <c r="C8692" t="s">
        <v>6597</v>
      </c>
      <c r="D8692">
        <v>0</v>
      </c>
      <c r="E8692" s="7" t="s">
        <v>30</v>
      </c>
    </row>
    <row r="8693" spans="2:5" hidden="1" x14ac:dyDescent="0.25">
      <c r="B8693" t="s">
        <v>6596</v>
      </c>
      <c r="C8693" t="s">
        <v>6597</v>
      </c>
      <c r="D8693">
        <v>0</v>
      </c>
      <c r="E8693" s="7">
        <v>46844</v>
      </c>
    </row>
    <row r="8694" spans="2:5" hidden="1" x14ac:dyDescent="0.25">
      <c r="B8694" t="s">
        <v>6596</v>
      </c>
      <c r="C8694" t="s">
        <v>6597</v>
      </c>
      <c r="D8694">
        <v>0</v>
      </c>
      <c r="E8694" s="7">
        <v>47150</v>
      </c>
    </row>
    <row r="8695" spans="2:5" hidden="1" x14ac:dyDescent="0.25">
      <c r="B8695" t="s">
        <v>6596</v>
      </c>
      <c r="C8695" t="s">
        <v>6597</v>
      </c>
      <c r="D8695">
        <v>0</v>
      </c>
      <c r="E8695" s="7">
        <v>47150</v>
      </c>
    </row>
    <row r="8696" spans="2:5" hidden="1" x14ac:dyDescent="0.25">
      <c r="B8696" t="s">
        <v>6596</v>
      </c>
      <c r="C8696" t="s">
        <v>6597</v>
      </c>
      <c r="D8696">
        <v>0</v>
      </c>
      <c r="E8696" s="7">
        <v>47150</v>
      </c>
    </row>
    <row r="8697" spans="2:5" hidden="1" x14ac:dyDescent="0.25">
      <c r="B8697" t="s">
        <v>6596</v>
      </c>
      <c r="C8697" t="s">
        <v>6597</v>
      </c>
      <c r="D8697">
        <v>0</v>
      </c>
      <c r="E8697" s="7">
        <v>47150</v>
      </c>
    </row>
    <row r="8698" spans="2:5" hidden="1" x14ac:dyDescent="0.25">
      <c r="B8698" t="s">
        <v>6596</v>
      </c>
      <c r="C8698" t="s">
        <v>6597</v>
      </c>
      <c r="D8698">
        <v>136</v>
      </c>
      <c r="E8698" s="7">
        <v>47300</v>
      </c>
    </row>
    <row r="8699" spans="2:5" hidden="1" x14ac:dyDescent="0.25">
      <c r="B8699" t="s">
        <v>6596</v>
      </c>
      <c r="C8699" t="s">
        <v>6597</v>
      </c>
      <c r="D8699">
        <v>200</v>
      </c>
      <c r="E8699" s="7">
        <v>47331</v>
      </c>
    </row>
    <row r="8700" spans="2:5" hidden="1" x14ac:dyDescent="0.25">
      <c r="B8700" t="s">
        <v>6596</v>
      </c>
      <c r="C8700" t="s">
        <v>6597</v>
      </c>
      <c r="D8700">
        <v>288</v>
      </c>
      <c r="E8700" s="7">
        <v>47331</v>
      </c>
    </row>
    <row r="8701" spans="2:5" hidden="1" x14ac:dyDescent="0.25">
      <c r="B8701" t="s">
        <v>6598</v>
      </c>
      <c r="C8701" t="s">
        <v>6599</v>
      </c>
      <c r="D8701">
        <v>0</v>
      </c>
      <c r="E8701" s="7">
        <v>47239</v>
      </c>
    </row>
    <row r="8702" spans="2:5" hidden="1" x14ac:dyDescent="0.25">
      <c r="B8702" t="s">
        <v>6598</v>
      </c>
      <c r="C8702" t="s">
        <v>6599</v>
      </c>
      <c r="D8702">
        <v>0</v>
      </c>
      <c r="E8702" s="7">
        <v>47331</v>
      </c>
    </row>
    <row r="8703" spans="2:5" hidden="1" x14ac:dyDescent="0.25">
      <c r="B8703" t="s">
        <v>6600</v>
      </c>
      <c r="C8703" t="s">
        <v>6601</v>
      </c>
      <c r="D8703">
        <v>40</v>
      </c>
      <c r="E8703" s="7" t="s">
        <v>30</v>
      </c>
    </row>
    <row r="8704" spans="2:5" hidden="1" x14ac:dyDescent="0.25">
      <c r="B8704" t="s">
        <v>6603</v>
      </c>
      <c r="C8704" t="s">
        <v>13935</v>
      </c>
      <c r="D8704">
        <v>0</v>
      </c>
      <c r="E8704" s="7">
        <v>46844</v>
      </c>
    </row>
    <row r="8705" spans="2:5" hidden="1" x14ac:dyDescent="0.25">
      <c r="B8705" t="s">
        <v>6603</v>
      </c>
      <c r="C8705" t="s">
        <v>13935</v>
      </c>
      <c r="D8705">
        <v>3685</v>
      </c>
      <c r="E8705" s="7">
        <v>47423</v>
      </c>
    </row>
    <row r="8706" spans="2:5" hidden="1" x14ac:dyDescent="0.25">
      <c r="B8706" t="s">
        <v>6603</v>
      </c>
      <c r="C8706" t="s">
        <v>13935</v>
      </c>
      <c r="D8706">
        <v>0</v>
      </c>
      <c r="E8706" s="7">
        <v>47331</v>
      </c>
    </row>
    <row r="8707" spans="2:5" hidden="1" x14ac:dyDescent="0.25">
      <c r="B8707" t="s">
        <v>6603</v>
      </c>
      <c r="C8707" t="s">
        <v>13935</v>
      </c>
      <c r="D8707">
        <v>5000</v>
      </c>
      <c r="E8707" s="7">
        <v>47543</v>
      </c>
    </row>
    <row r="8708" spans="2:5" hidden="1" x14ac:dyDescent="0.25">
      <c r="B8708" t="s">
        <v>6609</v>
      </c>
      <c r="C8708" t="s">
        <v>13936</v>
      </c>
      <c r="D8708">
        <v>0</v>
      </c>
      <c r="E8708" s="7">
        <v>46813</v>
      </c>
    </row>
    <row r="8709" spans="2:5" hidden="1" x14ac:dyDescent="0.25">
      <c r="B8709" t="s">
        <v>6609</v>
      </c>
      <c r="C8709" t="s">
        <v>13936</v>
      </c>
      <c r="D8709">
        <v>0</v>
      </c>
      <c r="E8709" s="7">
        <v>46844</v>
      </c>
    </row>
    <row r="8710" spans="2:5" hidden="1" x14ac:dyDescent="0.25">
      <c r="B8710" t="s">
        <v>6609</v>
      </c>
      <c r="C8710" t="s">
        <v>13936</v>
      </c>
      <c r="D8710">
        <v>0</v>
      </c>
      <c r="E8710" s="7">
        <v>47088</v>
      </c>
    </row>
    <row r="8711" spans="2:5" hidden="1" x14ac:dyDescent="0.25">
      <c r="B8711" t="s">
        <v>6609</v>
      </c>
      <c r="C8711" t="s">
        <v>13936</v>
      </c>
      <c r="D8711">
        <v>0</v>
      </c>
      <c r="E8711" s="7">
        <v>46844</v>
      </c>
    </row>
    <row r="8712" spans="2:5" hidden="1" x14ac:dyDescent="0.25">
      <c r="B8712" t="s">
        <v>6609</v>
      </c>
      <c r="C8712" t="s">
        <v>13936</v>
      </c>
      <c r="D8712">
        <v>0</v>
      </c>
      <c r="E8712" s="7">
        <v>47088</v>
      </c>
    </row>
    <row r="8713" spans="2:5" hidden="1" x14ac:dyDescent="0.25">
      <c r="B8713" t="s">
        <v>6609</v>
      </c>
      <c r="C8713" t="s">
        <v>13936</v>
      </c>
      <c r="D8713">
        <v>0</v>
      </c>
      <c r="E8713" s="7">
        <v>47331</v>
      </c>
    </row>
    <row r="8714" spans="2:5" hidden="1" x14ac:dyDescent="0.25">
      <c r="B8714" t="s">
        <v>6609</v>
      </c>
      <c r="C8714" t="s">
        <v>13936</v>
      </c>
      <c r="D8714">
        <v>0</v>
      </c>
      <c r="E8714" s="7">
        <v>47423</v>
      </c>
    </row>
    <row r="8715" spans="2:5" hidden="1" x14ac:dyDescent="0.25">
      <c r="B8715" t="s">
        <v>6609</v>
      </c>
      <c r="C8715" t="s">
        <v>13936</v>
      </c>
      <c r="D8715">
        <v>0</v>
      </c>
      <c r="E8715" s="7">
        <v>47543</v>
      </c>
    </row>
    <row r="8716" spans="2:5" hidden="1" x14ac:dyDescent="0.25">
      <c r="B8716" t="s">
        <v>6609</v>
      </c>
      <c r="C8716" t="s">
        <v>13936</v>
      </c>
      <c r="D8716">
        <v>2435</v>
      </c>
      <c r="E8716" s="7">
        <v>47727</v>
      </c>
    </row>
    <row r="8717" spans="2:5" hidden="1" x14ac:dyDescent="0.25">
      <c r="B8717" t="s">
        <v>6609</v>
      </c>
      <c r="C8717" t="s">
        <v>13936</v>
      </c>
      <c r="D8717">
        <v>0</v>
      </c>
      <c r="E8717" s="7">
        <v>47088</v>
      </c>
    </row>
    <row r="8718" spans="2:5" hidden="1" x14ac:dyDescent="0.25">
      <c r="B8718" t="s">
        <v>6614</v>
      </c>
      <c r="C8718" t="s">
        <v>6615</v>
      </c>
      <c r="D8718">
        <v>23532</v>
      </c>
      <c r="E8718" s="7">
        <v>46447</v>
      </c>
    </row>
    <row r="8719" spans="2:5" hidden="1" x14ac:dyDescent="0.25">
      <c r="B8719" t="s">
        <v>6619</v>
      </c>
      <c r="C8719" t="s">
        <v>6620</v>
      </c>
      <c r="D8719">
        <v>0</v>
      </c>
      <c r="E8719" s="7">
        <v>46692</v>
      </c>
    </row>
    <row r="8720" spans="2:5" hidden="1" x14ac:dyDescent="0.25">
      <c r="B8720" t="s">
        <v>6619</v>
      </c>
      <c r="C8720" t="s">
        <v>6620</v>
      </c>
      <c r="D8720">
        <v>0</v>
      </c>
      <c r="E8720" s="7">
        <v>46753</v>
      </c>
    </row>
    <row r="8721" spans="2:5" hidden="1" x14ac:dyDescent="0.25">
      <c r="B8721" t="s">
        <v>6619</v>
      </c>
      <c r="C8721" t="s">
        <v>6620</v>
      </c>
      <c r="D8721">
        <v>0</v>
      </c>
      <c r="E8721" s="7">
        <v>46784</v>
      </c>
    </row>
    <row r="8722" spans="2:5" hidden="1" x14ac:dyDescent="0.25">
      <c r="B8722" t="s">
        <v>6619</v>
      </c>
      <c r="C8722" t="s">
        <v>6620</v>
      </c>
      <c r="D8722">
        <v>0</v>
      </c>
      <c r="E8722" s="7">
        <v>46813</v>
      </c>
    </row>
    <row r="8723" spans="2:5" hidden="1" x14ac:dyDescent="0.25">
      <c r="B8723" t="s">
        <v>6619</v>
      </c>
      <c r="C8723" t="s">
        <v>6620</v>
      </c>
      <c r="D8723">
        <v>0</v>
      </c>
      <c r="E8723" s="7">
        <v>46844</v>
      </c>
    </row>
    <row r="8724" spans="2:5" hidden="1" x14ac:dyDescent="0.25">
      <c r="B8724" t="s">
        <v>6619</v>
      </c>
      <c r="C8724" t="s">
        <v>6620</v>
      </c>
      <c r="D8724">
        <v>0</v>
      </c>
      <c r="E8724" s="7">
        <v>46874</v>
      </c>
    </row>
    <row r="8725" spans="2:5" hidden="1" x14ac:dyDescent="0.25">
      <c r="B8725" t="s">
        <v>6619</v>
      </c>
      <c r="C8725" t="s">
        <v>6620</v>
      </c>
      <c r="D8725">
        <v>0</v>
      </c>
      <c r="E8725" s="7">
        <v>46905</v>
      </c>
    </row>
    <row r="8726" spans="2:5" hidden="1" x14ac:dyDescent="0.25">
      <c r="B8726" t="s">
        <v>6619</v>
      </c>
      <c r="C8726" t="s">
        <v>6620</v>
      </c>
      <c r="D8726">
        <v>0</v>
      </c>
      <c r="E8726" s="7">
        <v>46905</v>
      </c>
    </row>
    <row r="8727" spans="2:5" hidden="1" x14ac:dyDescent="0.25">
      <c r="B8727" t="s">
        <v>6619</v>
      </c>
      <c r="C8727" t="s">
        <v>6620</v>
      </c>
      <c r="D8727">
        <v>0</v>
      </c>
      <c r="E8727" s="7">
        <v>46935</v>
      </c>
    </row>
    <row r="8728" spans="2:5" hidden="1" x14ac:dyDescent="0.25">
      <c r="B8728" t="s">
        <v>6619</v>
      </c>
      <c r="C8728" t="s">
        <v>6620</v>
      </c>
      <c r="D8728">
        <v>0</v>
      </c>
      <c r="E8728" s="7">
        <v>46935</v>
      </c>
    </row>
    <row r="8729" spans="2:5" hidden="1" x14ac:dyDescent="0.25">
      <c r="B8729" t="s">
        <v>6619</v>
      </c>
      <c r="C8729" t="s">
        <v>6620</v>
      </c>
      <c r="D8729">
        <v>0</v>
      </c>
      <c r="E8729" s="7">
        <v>46935</v>
      </c>
    </row>
    <row r="8730" spans="2:5" hidden="1" x14ac:dyDescent="0.25">
      <c r="B8730" t="s">
        <v>6619</v>
      </c>
      <c r="C8730" t="s">
        <v>6620</v>
      </c>
      <c r="D8730">
        <v>0</v>
      </c>
      <c r="E8730" s="7">
        <v>46966</v>
      </c>
    </row>
    <row r="8731" spans="2:5" hidden="1" x14ac:dyDescent="0.25">
      <c r="B8731" t="s">
        <v>6619</v>
      </c>
      <c r="C8731" t="s">
        <v>6620</v>
      </c>
      <c r="D8731">
        <v>0</v>
      </c>
      <c r="E8731" s="7">
        <v>46966</v>
      </c>
    </row>
    <row r="8732" spans="2:5" hidden="1" x14ac:dyDescent="0.25">
      <c r="B8732" t="s">
        <v>6619</v>
      </c>
      <c r="C8732" t="s">
        <v>6620</v>
      </c>
      <c r="D8732">
        <v>0</v>
      </c>
      <c r="E8732" s="7">
        <v>46997</v>
      </c>
    </row>
    <row r="8733" spans="2:5" hidden="1" x14ac:dyDescent="0.25">
      <c r="B8733" t="s">
        <v>6619</v>
      </c>
      <c r="C8733" t="s">
        <v>6620</v>
      </c>
      <c r="D8733">
        <v>0</v>
      </c>
      <c r="E8733" s="7">
        <v>46997</v>
      </c>
    </row>
    <row r="8734" spans="2:5" hidden="1" x14ac:dyDescent="0.25">
      <c r="B8734" t="s">
        <v>6619</v>
      </c>
      <c r="C8734" t="s">
        <v>6620</v>
      </c>
      <c r="D8734">
        <v>0</v>
      </c>
      <c r="E8734" s="7">
        <v>47027</v>
      </c>
    </row>
    <row r="8735" spans="2:5" hidden="1" x14ac:dyDescent="0.25">
      <c r="B8735" t="s">
        <v>6619</v>
      </c>
      <c r="C8735" t="s">
        <v>6620</v>
      </c>
      <c r="D8735">
        <v>0</v>
      </c>
      <c r="E8735" s="7">
        <v>47058</v>
      </c>
    </row>
    <row r="8736" spans="2:5" hidden="1" x14ac:dyDescent="0.25">
      <c r="B8736" t="s">
        <v>6619</v>
      </c>
      <c r="C8736" t="s">
        <v>6620</v>
      </c>
      <c r="D8736">
        <v>0</v>
      </c>
      <c r="E8736" s="7">
        <v>47058</v>
      </c>
    </row>
    <row r="8737" spans="2:5" hidden="1" x14ac:dyDescent="0.25">
      <c r="B8737" t="s">
        <v>6619</v>
      </c>
      <c r="C8737" t="s">
        <v>6620</v>
      </c>
      <c r="D8737">
        <v>12</v>
      </c>
      <c r="E8737" s="7">
        <v>47119</v>
      </c>
    </row>
    <row r="8738" spans="2:5" hidden="1" x14ac:dyDescent="0.25">
      <c r="B8738" t="s">
        <v>6619</v>
      </c>
      <c r="C8738" t="s">
        <v>6620</v>
      </c>
      <c r="D8738">
        <v>0</v>
      </c>
      <c r="E8738" s="7">
        <v>47150</v>
      </c>
    </row>
    <row r="8739" spans="2:5" hidden="1" x14ac:dyDescent="0.25">
      <c r="B8739" t="s">
        <v>6619</v>
      </c>
      <c r="C8739" t="s">
        <v>6620</v>
      </c>
      <c r="D8739">
        <v>0</v>
      </c>
      <c r="E8739" s="7">
        <v>47178</v>
      </c>
    </row>
    <row r="8740" spans="2:5" hidden="1" x14ac:dyDescent="0.25">
      <c r="B8740" t="s">
        <v>6619</v>
      </c>
      <c r="C8740" t="s">
        <v>6620</v>
      </c>
      <c r="D8740">
        <v>0</v>
      </c>
      <c r="E8740" s="7">
        <v>47209</v>
      </c>
    </row>
    <row r="8741" spans="2:5" hidden="1" x14ac:dyDescent="0.25">
      <c r="B8741" t="s">
        <v>6619</v>
      </c>
      <c r="C8741" t="s">
        <v>6620</v>
      </c>
      <c r="D8741">
        <v>0</v>
      </c>
      <c r="E8741" s="7">
        <v>47209</v>
      </c>
    </row>
    <row r="8742" spans="2:5" hidden="1" x14ac:dyDescent="0.25">
      <c r="B8742" t="s">
        <v>6619</v>
      </c>
      <c r="C8742" t="s">
        <v>6620</v>
      </c>
      <c r="D8742">
        <v>0</v>
      </c>
      <c r="E8742" s="7">
        <v>46692</v>
      </c>
    </row>
    <row r="8743" spans="2:5" hidden="1" x14ac:dyDescent="0.25">
      <c r="B8743" t="s">
        <v>6619</v>
      </c>
      <c r="C8743" t="s">
        <v>6620</v>
      </c>
      <c r="D8743">
        <v>0</v>
      </c>
      <c r="E8743" s="7">
        <v>46753</v>
      </c>
    </row>
    <row r="8744" spans="2:5" hidden="1" x14ac:dyDescent="0.25">
      <c r="B8744" t="s">
        <v>6619</v>
      </c>
      <c r="C8744" t="s">
        <v>6620</v>
      </c>
      <c r="D8744">
        <v>0</v>
      </c>
      <c r="E8744" s="7">
        <v>46874</v>
      </c>
    </row>
    <row r="8745" spans="2:5" hidden="1" x14ac:dyDescent="0.25">
      <c r="B8745" t="s">
        <v>6619</v>
      </c>
      <c r="C8745" t="s">
        <v>6620</v>
      </c>
      <c r="D8745">
        <v>0</v>
      </c>
      <c r="E8745" s="7">
        <v>46935</v>
      </c>
    </row>
    <row r="8746" spans="2:5" hidden="1" x14ac:dyDescent="0.25">
      <c r="B8746" t="s">
        <v>6619</v>
      </c>
      <c r="C8746" t="s">
        <v>6620</v>
      </c>
      <c r="D8746">
        <v>0</v>
      </c>
      <c r="E8746" s="7">
        <v>46935</v>
      </c>
    </row>
    <row r="8747" spans="2:5" hidden="1" x14ac:dyDescent="0.25">
      <c r="B8747" t="s">
        <v>6619</v>
      </c>
      <c r="C8747" t="s">
        <v>6620</v>
      </c>
      <c r="D8747">
        <v>0</v>
      </c>
      <c r="E8747" s="7">
        <v>46966</v>
      </c>
    </row>
    <row r="8748" spans="2:5" hidden="1" x14ac:dyDescent="0.25">
      <c r="B8748" t="s">
        <v>6619</v>
      </c>
      <c r="C8748" t="s">
        <v>6620</v>
      </c>
      <c r="D8748">
        <v>0</v>
      </c>
      <c r="E8748" s="7">
        <v>46997</v>
      </c>
    </row>
    <row r="8749" spans="2:5" hidden="1" x14ac:dyDescent="0.25">
      <c r="B8749" t="s">
        <v>6619</v>
      </c>
      <c r="C8749" t="s">
        <v>6620</v>
      </c>
      <c r="D8749">
        <v>0</v>
      </c>
      <c r="E8749" s="7">
        <v>46997</v>
      </c>
    </row>
    <row r="8750" spans="2:5" hidden="1" x14ac:dyDescent="0.25">
      <c r="B8750" t="s">
        <v>6619</v>
      </c>
      <c r="C8750" t="s">
        <v>6620</v>
      </c>
      <c r="D8750">
        <v>0</v>
      </c>
      <c r="E8750" s="7">
        <v>47027</v>
      </c>
    </row>
    <row r="8751" spans="2:5" hidden="1" x14ac:dyDescent="0.25">
      <c r="B8751" t="s">
        <v>6619</v>
      </c>
      <c r="C8751" t="s">
        <v>6620</v>
      </c>
      <c r="D8751">
        <v>0</v>
      </c>
      <c r="E8751" s="7">
        <v>47058</v>
      </c>
    </row>
    <row r="8752" spans="2:5" hidden="1" x14ac:dyDescent="0.25">
      <c r="B8752" t="s">
        <v>6619</v>
      </c>
      <c r="C8752" t="s">
        <v>6620</v>
      </c>
      <c r="D8752">
        <v>0</v>
      </c>
      <c r="E8752" s="7">
        <v>47058</v>
      </c>
    </row>
    <row r="8753" spans="2:5" hidden="1" x14ac:dyDescent="0.25">
      <c r="B8753" t="s">
        <v>6619</v>
      </c>
      <c r="C8753" t="s">
        <v>6620</v>
      </c>
      <c r="D8753">
        <v>0</v>
      </c>
      <c r="E8753" s="7">
        <v>47119</v>
      </c>
    </row>
    <row r="8754" spans="2:5" hidden="1" x14ac:dyDescent="0.25">
      <c r="B8754" t="s">
        <v>6619</v>
      </c>
      <c r="C8754" t="s">
        <v>6620</v>
      </c>
      <c r="D8754">
        <v>0</v>
      </c>
      <c r="E8754" s="7">
        <v>47209</v>
      </c>
    </row>
    <row r="8755" spans="2:5" hidden="1" x14ac:dyDescent="0.25">
      <c r="B8755" t="s">
        <v>6619</v>
      </c>
      <c r="C8755" t="s">
        <v>6620</v>
      </c>
      <c r="D8755">
        <v>0</v>
      </c>
      <c r="E8755" s="7">
        <v>47209</v>
      </c>
    </row>
    <row r="8756" spans="2:5" hidden="1" x14ac:dyDescent="0.25">
      <c r="B8756" t="s">
        <v>6645</v>
      </c>
      <c r="C8756" t="s">
        <v>6646</v>
      </c>
      <c r="D8756">
        <v>0</v>
      </c>
      <c r="E8756" s="7">
        <v>46447</v>
      </c>
    </row>
    <row r="8757" spans="2:5" hidden="1" x14ac:dyDescent="0.25">
      <c r="B8757" t="s">
        <v>6645</v>
      </c>
      <c r="C8757" t="s">
        <v>6646</v>
      </c>
      <c r="D8757">
        <v>0</v>
      </c>
      <c r="E8757" s="7">
        <v>46478</v>
      </c>
    </row>
    <row r="8758" spans="2:5" hidden="1" x14ac:dyDescent="0.25">
      <c r="B8758" t="s">
        <v>6645</v>
      </c>
      <c r="C8758" t="s">
        <v>6646</v>
      </c>
      <c r="D8758">
        <v>0</v>
      </c>
      <c r="E8758" s="7">
        <v>46478</v>
      </c>
    </row>
    <row r="8759" spans="2:5" hidden="1" x14ac:dyDescent="0.25">
      <c r="B8759" t="s">
        <v>6645</v>
      </c>
      <c r="C8759" t="s">
        <v>6646</v>
      </c>
      <c r="D8759">
        <v>0</v>
      </c>
      <c r="E8759" s="7">
        <v>46508</v>
      </c>
    </row>
    <row r="8760" spans="2:5" hidden="1" x14ac:dyDescent="0.25">
      <c r="B8760" t="s">
        <v>6645</v>
      </c>
      <c r="C8760" t="s">
        <v>6646</v>
      </c>
      <c r="D8760">
        <v>0</v>
      </c>
      <c r="E8760" s="7">
        <v>46874</v>
      </c>
    </row>
    <row r="8761" spans="2:5" hidden="1" x14ac:dyDescent="0.25">
      <c r="B8761" t="s">
        <v>6645</v>
      </c>
      <c r="C8761" t="s">
        <v>6646</v>
      </c>
      <c r="D8761">
        <v>0</v>
      </c>
      <c r="E8761" s="7">
        <v>46874</v>
      </c>
    </row>
    <row r="8762" spans="2:5" hidden="1" x14ac:dyDescent="0.25">
      <c r="B8762" t="s">
        <v>6645</v>
      </c>
      <c r="C8762" t="s">
        <v>6646</v>
      </c>
      <c r="D8762">
        <v>0</v>
      </c>
      <c r="E8762" s="7">
        <v>46935</v>
      </c>
    </row>
    <row r="8763" spans="2:5" hidden="1" x14ac:dyDescent="0.25">
      <c r="B8763" t="s">
        <v>6645</v>
      </c>
      <c r="C8763" t="s">
        <v>6646</v>
      </c>
      <c r="D8763">
        <v>210</v>
      </c>
      <c r="E8763" s="7">
        <v>47119</v>
      </c>
    </row>
    <row r="8764" spans="2:5" hidden="1" x14ac:dyDescent="0.25">
      <c r="B8764" t="s">
        <v>6645</v>
      </c>
      <c r="C8764" t="s">
        <v>6646</v>
      </c>
      <c r="D8764">
        <v>0</v>
      </c>
      <c r="E8764" s="7">
        <v>47119</v>
      </c>
    </row>
    <row r="8765" spans="2:5" hidden="1" x14ac:dyDescent="0.25">
      <c r="B8765" t="s">
        <v>6645</v>
      </c>
      <c r="C8765" t="s">
        <v>6646</v>
      </c>
      <c r="D8765">
        <v>12160</v>
      </c>
      <c r="E8765" s="7">
        <v>47150</v>
      </c>
    </row>
    <row r="8766" spans="2:5" hidden="1" x14ac:dyDescent="0.25">
      <c r="B8766" t="s">
        <v>6645</v>
      </c>
      <c r="C8766" t="s">
        <v>6646</v>
      </c>
      <c r="D8766">
        <v>0</v>
      </c>
      <c r="E8766" s="7">
        <v>46023</v>
      </c>
    </row>
    <row r="8767" spans="2:5" hidden="1" x14ac:dyDescent="0.25">
      <c r="B8767" t="s">
        <v>6645</v>
      </c>
      <c r="C8767" t="s">
        <v>6646</v>
      </c>
      <c r="D8767">
        <v>0</v>
      </c>
      <c r="E8767" s="7">
        <v>46204</v>
      </c>
    </row>
    <row r="8768" spans="2:5" hidden="1" x14ac:dyDescent="0.25">
      <c r="B8768" t="s">
        <v>6645</v>
      </c>
      <c r="C8768" t="s">
        <v>6646</v>
      </c>
      <c r="D8768">
        <v>0</v>
      </c>
      <c r="E8768" s="7">
        <v>46874</v>
      </c>
    </row>
    <row r="8769" spans="2:5" hidden="1" x14ac:dyDescent="0.25">
      <c r="B8769" t="s">
        <v>6645</v>
      </c>
      <c r="C8769" t="s">
        <v>6646</v>
      </c>
      <c r="D8769">
        <v>0</v>
      </c>
      <c r="E8769" s="7">
        <v>46935</v>
      </c>
    </row>
    <row r="8770" spans="2:5" hidden="1" x14ac:dyDescent="0.25">
      <c r="B8770" t="s">
        <v>6645</v>
      </c>
      <c r="C8770" t="s">
        <v>6646</v>
      </c>
      <c r="D8770">
        <v>0</v>
      </c>
      <c r="E8770" s="7">
        <v>47119</v>
      </c>
    </row>
    <row r="8771" spans="2:5" hidden="1" x14ac:dyDescent="0.25">
      <c r="B8771" t="s">
        <v>6645</v>
      </c>
      <c r="C8771" t="s">
        <v>6646</v>
      </c>
      <c r="D8771">
        <v>0</v>
      </c>
      <c r="E8771" s="7">
        <v>47150</v>
      </c>
    </row>
    <row r="8772" spans="2:5" hidden="1" x14ac:dyDescent="0.25">
      <c r="B8772" t="s">
        <v>6645</v>
      </c>
      <c r="C8772" t="s">
        <v>6646</v>
      </c>
      <c r="D8772">
        <v>0</v>
      </c>
      <c r="E8772" s="7">
        <v>46204</v>
      </c>
    </row>
    <row r="8773" spans="2:5" hidden="1" x14ac:dyDescent="0.25">
      <c r="B8773" t="s">
        <v>6657</v>
      </c>
      <c r="C8773" t="s">
        <v>13937</v>
      </c>
      <c r="D8773">
        <v>0</v>
      </c>
      <c r="E8773" s="7">
        <v>46844</v>
      </c>
    </row>
    <row r="8774" spans="2:5" hidden="1" x14ac:dyDescent="0.25">
      <c r="B8774" t="s">
        <v>6657</v>
      </c>
      <c r="C8774" t="s">
        <v>13937</v>
      </c>
      <c r="D8774">
        <v>0</v>
      </c>
      <c r="E8774" s="7">
        <v>47300</v>
      </c>
    </row>
    <row r="8775" spans="2:5" hidden="1" x14ac:dyDescent="0.25">
      <c r="B8775" t="s">
        <v>6657</v>
      </c>
      <c r="C8775" t="s">
        <v>13937</v>
      </c>
      <c r="D8775">
        <v>0</v>
      </c>
      <c r="E8775" s="7">
        <v>46753</v>
      </c>
    </row>
    <row r="8776" spans="2:5" hidden="1" x14ac:dyDescent="0.25">
      <c r="B8776" t="s">
        <v>6660</v>
      </c>
      <c r="C8776" t="s">
        <v>13938</v>
      </c>
      <c r="D8776">
        <v>0</v>
      </c>
      <c r="E8776" s="7" t="s">
        <v>30</v>
      </c>
    </row>
    <row r="8777" spans="2:5" hidden="1" x14ac:dyDescent="0.25">
      <c r="B8777" t="s">
        <v>6660</v>
      </c>
      <c r="C8777" t="s">
        <v>13938</v>
      </c>
      <c r="D8777">
        <v>0</v>
      </c>
      <c r="E8777" s="7">
        <v>46753</v>
      </c>
    </row>
    <row r="8778" spans="2:5" hidden="1" x14ac:dyDescent="0.25">
      <c r="B8778" t="s">
        <v>6660</v>
      </c>
      <c r="C8778" t="s">
        <v>13938</v>
      </c>
      <c r="D8778">
        <v>0</v>
      </c>
      <c r="E8778" s="7">
        <v>46844</v>
      </c>
    </row>
    <row r="8779" spans="2:5" hidden="1" x14ac:dyDescent="0.25">
      <c r="B8779" t="s">
        <v>6660</v>
      </c>
      <c r="C8779" t="s">
        <v>13938</v>
      </c>
      <c r="D8779">
        <v>66</v>
      </c>
      <c r="E8779" s="7">
        <v>47423</v>
      </c>
    </row>
    <row r="8780" spans="2:5" hidden="1" x14ac:dyDescent="0.25">
      <c r="B8780" t="s">
        <v>6660</v>
      </c>
      <c r="C8780" t="s">
        <v>13938</v>
      </c>
      <c r="D8780">
        <v>200</v>
      </c>
      <c r="E8780" s="7">
        <v>47453</v>
      </c>
    </row>
    <row r="8781" spans="2:5" hidden="1" x14ac:dyDescent="0.25">
      <c r="B8781" t="s">
        <v>6662</v>
      </c>
      <c r="C8781" t="s">
        <v>13939</v>
      </c>
      <c r="D8781">
        <v>0</v>
      </c>
      <c r="E8781" s="7">
        <v>47300</v>
      </c>
    </row>
    <row r="8782" spans="2:5" hidden="1" x14ac:dyDescent="0.25">
      <c r="B8782" t="s">
        <v>6662</v>
      </c>
      <c r="C8782" t="s">
        <v>13939</v>
      </c>
      <c r="D8782">
        <v>0</v>
      </c>
      <c r="E8782" s="7">
        <v>47331</v>
      </c>
    </row>
    <row r="8783" spans="2:5" hidden="1" x14ac:dyDescent="0.25">
      <c r="B8783" t="s">
        <v>6662</v>
      </c>
      <c r="C8783" t="s">
        <v>13939</v>
      </c>
      <c r="D8783">
        <v>0</v>
      </c>
      <c r="E8783" s="7">
        <v>47331</v>
      </c>
    </row>
    <row r="8784" spans="2:5" hidden="1" x14ac:dyDescent="0.25">
      <c r="B8784" t="s">
        <v>6662</v>
      </c>
      <c r="C8784" t="s">
        <v>13939</v>
      </c>
      <c r="D8784">
        <v>0</v>
      </c>
      <c r="E8784" s="7">
        <v>47362</v>
      </c>
    </row>
    <row r="8785" spans="2:5" hidden="1" x14ac:dyDescent="0.25">
      <c r="B8785" t="s">
        <v>6662</v>
      </c>
      <c r="C8785" t="s">
        <v>13939</v>
      </c>
      <c r="D8785">
        <v>0</v>
      </c>
      <c r="E8785" s="7">
        <v>47453</v>
      </c>
    </row>
    <row r="8786" spans="2:5" hidden="1" x14ac:dyDescent="0.25">
      <c r="B8786" t="s">
        <v>6662</v>
      </c>
      <c r="C8786" t="s">
        <v>13939</v>
      </c>
      <c r="D8786">
        <v>0</v>
      </c>
      <c r="E8786" s="7">
        <v>47515</v>
      </c>
    </row>
    <row r="8787" spans="2:5" hidden="1" x14ac:dyDescent="0.25">
      <c r="B8787" t="s">
        <v>6662</v>
      </c>
      <c r="C8787" t="s">
        <v>13939</v>
      </c>
      <c r="D8787">
        <v>0</v>
      </c>
      <c r="E8787" s="7">
        <v>47515</v>
      </c>
    </row>
    <row r="8788" spans="2:5" hidden="1" x14ac:dyDescent="0.25">
      <c r="B8788" t="s">
        <v>6662</v>
      </c>
      <c r="C8788" t="s">
        <v>13939</v>
      </c>
      <c r="D8788">
        <v>0</v>
      </c>
      <c r="E8788" s="7">
        <v>47515</v>
      </c>
    </row>
    <row r="8789" spans="2:5" hidden="1" x14ac:dyDescent="0.25">
      <c r="B8789" t="s">
        <v>6662</v>
      </c>
      <c r="C8789" t="s">
        <v>13939</v>
      </c>
      <c r="D8789">
        <v>0</v>
      </c>
      <c r="E8789" s="7">
        <v>47543</v>
      </c>
    </row>
    <row r="8790" spans="2:5" hidden="1" x14ac:dyDescent="0.25">
      <c r="B8790" t="s">
        <v>6662</v>
      </c>
      <c r="C8790" t="s">
        <v>13939</v>
      </c>
      <c r="D8790">
        <v>0</v>
      </c>
      <c r="E8790" s="7">
        <v>47727</v>
      </c>
    </row>
    <row r="8791" spans="2:5" hidden="1" x14ac:dyDescent="0.25">
      <c r="B8791" t="s">
        <v>6662</v>
      </c>
      <c r="C8791" t="s">
        <v>13939</v>
      </c>
      <c r="D8791">
        <v>0</v>
      </c>
      <c r="E8791" s="7">
        <v>47757</v>
      </c>
    </row>
    <row r="8792" spans="2:5" hidden="1" x14ac:dyDescent="0.25">
      <c r="B8792" t="s">
        <v>6662</v>
      </c>
      <c r="C8792" t="s">
        <v>13939</v>
      </c>
      <c r="D8792">
        <v>0</v>
      </c>
      <c r="E8792" s="7">
        <v>47788</v>
      </c>
    </row>
    <row r="8793" spans="2:5" hidden="1" x14ac:dyDescent="0.25">
      <c r="B8793" t="s">
        <v>6662</v>
      </c>
      <c r="C8793" t="s">
        <v>13939</v>
      </c>
      <c r="D8793">
        <v>435</v>
      </c>
      <c r="E8793" s="7">
        <v>47788</v>
      </c>
    </row>
    <row r="8794" spans="2:5" hidden="1" x14ac:dyDescent="0.25">
      <c r="B8794" t="s">
        <v>6662</v>
      </c>
      <c r="C8794" t="s">
        <v>13939</v>
      </c>
      <c r="D8794">
        <v>4880</v>
      </c>
      <c r="E8794" s="7">
        <v>47788</v>
      </c>
    </row>
    <row r="8795" spans="2:5" hidden="1" x14ac:dyDescent="0.25">
      <c r="B8795" t="s">
        <v>6662</v>
      </c>
      <c r="C8795" t="s">
        <v>13939</v>
      </c>
      <c r="D8795">
        <v>9760</v>
      </c>
      <c r="E8795" s="7">
        <v>47788</v>
      </c>
    </row>
    <row r="8796" spans="2:5" hidden="1" x14ac:dyDescent="0.25">
      <c r="B8796" t="s">
        <v>6662</v>
      </c>
      <c r="C8796" t="s">
        <v>13939</v>
      </c>
      <c r="D8796">
        <v>0</v>
      </c>
      <c r="E8796" s="7">
        <v>47270</v>
      </c>
    </row>
    <row r="8797" spans="2:5" hidden="1" x14ac:dyDescent="0.25">
      <c r="B8797" t="s">
        <v>6662</v>
      </c>
      <c r="C8797" t="s">
        <v>13939</v>
      </c>
      <c r="D8797">
        <v>0</v>
      </c>
      <c r="E8797" s="7">
        <v>47270</v>
      </c>
    </row>
    <row r="8798" spans="2:5" hidden="1" x14ac:dyDescent="0.25">
      <c r="B8798" t="s">
        <v>6662</v>
      </c>
      <c r="C8798" t="s">
        <v>13939</v>
      </c>
      <c r="D8798">
        <v>60</v>
      </c>
      <c r="E8798" s="7">
        <v>47788</v>
      </c>
    </row>
    <row r="8799" spans="2:5" hidden="1" x14ac:dyDescent="0.25">
      <c r="B8799" t="s">
        <v>6662</v>
      </c>
      <c r="C8799" t="s">
        <v>13939</v>
      </c>
      <c r="D8799">
        <v>5380</v>
      </c>
      <c r="E8799" s="7">
        <v>47818</v>
      </c>
    </row>
    <row r="8800" spans="2:5" hidden="1" x14ac:dyDescent="0.25">
      <c r="B8800" t="s">
        <v>6665</v>
      </c>
      <c r="C8800" t="s">
        <v>13940</v>
      </c>
      <c r="D8800">
        <v>0</v>
      </c>
      <c r="E8800" s="7">
        <v>47270</v>
      </c>
    </row>
    <row r="8801" spans="2:5" hidden="1" x14ac:dyDescent="0.25">
      <c r="B8801" t="s">
        <v>6665</v>
      </c>
      <c r="C8801" t="s">
        <v>13940</v>
      </c>
      <c r="D8801">
        <v>0</v>
      </c>
      <c r="E8801" s="7">
        <v>47331</v>
      </c>
    </row>
    <row r="8802" spans="2:5" hidden="1" x14ac:dyDescent="0.25">
      <c r="B8802" t="s">
        <v>6665</v>
      </c>
      <c r="C8802" t="s">
        <v>13940</v>
      </c>
      <c r="D8802">
        <v>0</v>
      </c>
      <c r="E8802" s="7">
        <v>47515</v>
      </c>
    </row>
    <row r="8803" spans="2:5" hidden="1" x14ac:dyDescent="0.25">
      <c r="B8803" t="s">
        <v>6665</v>
      </c>
      <c r="C8803" t="s">
        <v>13940</v>
      </c>
      <c r="D8803">
        <v>0</v>
      </c>
      <c r="E8803" s="7">
        <v>47543</v>
      </c>
    </row>
    <row r="8804" spans="2:5" hidden="1" x14ac:dyDescent="0.25">
      <c r="B8804" t="s">
        <v>6665</v>
      </c>
      <c r="C8804" t="s">
        <v>13940</v>
      </c>
      <c r="D8804">
        <v>0</v>
      </c>
      <c r="E8804" s="7">
        <v>47574</v>
      </c>
    </row>
    <row r="8805" spans="2:5" hidden="1" x14ac:dyDescent="0.25">
      <c r="B8805" t="s">
        <v>6665</v>
      </c>
      <c r="C8805" t="s">
        <v>13940</v>
      </c>
      <c r="D8805">
        <v>0</v>
      </c>
      <c r="E8805" s="7">
        <v>47696</v>
      </c>
    </row>
    <row r="8806" spans="2:5" hidden="1" x14ac:dyDescent="0.25">
      <c r="B8806" t="s">
        <v>6665</v>
      </c>
      <c r="C8806" t="s">
        <v>13940</v>
      </c>
      <c r="D8806">
        <v>1160</v>
      </c>
      <c r="E8806" s="7">
        <v>47788</v>
      </c>
    </row>
    <row r="8807" spans="2:5" hidden="1" x14ac:dyDescent="0.25">
      <c r="B8807" t="s">
        <v>6665</v>
      </c>
      <c r="C8807" t="s">
        <v>13940</v>
      </c>
      <c r="D8807">
        <v>0</v>
      </c>
      <c r="E8807" s="7">
        <v>47818</v>
      </c>
    </row>
    <row r="8808" spans="2:5" hidden="1" x14ac:dyDescent="0.25">
      <c r="B8808" t="s">
        <v>6665</v>
      </c>
      <c r="C8808" t="s">
        <v>13940</v>
      </c>
      <c r="D8808">
        <v>0</v>
      </c>
      <c r="E8808" s="7">
        <v>47849</v>
      </c>
    </row>
    <row r="8809" spans="2:5" hidden="1" x14ac:dyDescent="0.25">
      <c r="B8809" t="s">
        <v>6665</v>
      </c>
      <c r="C8809" t="s">
        <v>13940</v>
      </c>
      <c r="D8809">
        <v>3210</v>
      </c>
      <c r="E8809" s="7">
        <v>47880</v>
      </c>
    </row>
    <row r="8810" spans="2:5" hidden="1" x14ac:dyDescent="0.25">
      <c r="B8810" t="s">
        <v>6665</v>
      </c>
      <c r="C8810" t="s">
        <v>13940</v>
      </c>
      <c r="D8810">
        <v>2000</v>
      </c>
      <c r="E8810" s="7">
        <v>47908</v>
      </c>
    </row>
    <row r="8811" spans="2:5" hidden="1" x14ac:dyDescent="0.25">
      <c r="B8811" t="s">
        <v>6665</v>
      </c>
      <c r="C8811" t="s">
        <v>13940</v>
      </c>
      <c r="D8811">
        <v>180</v>
      </c>
      <c r="E8811" s="7">
        <v>47939</v>
      </c>
    </row>
    <row r="8812" spans="2:5" hidden="1" x14ac:dyDescent="0.25">
      <c r="B8812" t="s">
        <v>6665</v>
      </c>
      <c r="C8812" t="s">
        <v>13940</v>
      </c>
      <c r="D8812">
        <v>2620</v>
      </c>
      <c r="E8812" s="7">
        <v>47969</v>
      </c>
    </row>
    <row r="8813" spans="2:5" hidden="1" x14ac:dyDescent="0.25">
      <c r="B8813" t="s">
        <v>6665</v>
      </c>
      <c r="C8813" t="s">
        <v>13940</v>
      </c>
      <c r="D8813">
        <v>0</v>
      </c>
      <c r="E8813" s="7">
        <v>47270</v>
      </c>
    </row>
    <row r="8814" spans="2:5" hidden="1" x14ac:dyDescent="0.25">
      <c r="B8814" t="s">
        <v>6665</v>
      </c>
      <c r="C8814" t="s">
        <v>13940</v>
      </c>
      <c r="D8814">
        <v>0</v>
      </c>
      <c r="E8814" s="7">
        <v>47543</v>
      </c>
    </row>
    <row r="8815" spans="2:5" hidden="1" x14ac:dyDescent="0.25">
      <c r="B8815" t="s">
        <v>6667</v>
      </c>
      <c r="C8815" t="s">
        <v>13941</v>
      </c>
      <c r="D8815">
        <v>0</v>
      </c>
      <c r="E8815" s="7">
        <v>47362</v>
      </c>
    </row>
    <row r="8816" spans="2:5" hidden="1" x14ac:dyDescent="0.25">
      <c r="B8816" t="s">
        <v>6667</v>
      </c>
      <c r="C8816" t="s">
        <v>13941</v>
      </c>
      <c r="D8816">
        <v>0</v>
      </c>
      <c r="E8816" s="7">
        <v>47423</v>
      </c>
    </row>
    <row r="8817" spans="2:5" hidden="1" x14ac:dyDescent="0.25">
      <c r="B8817" t="s">
        <v>6667</v>
      </c>
      <c r="C8817" t="s">
        <v>13941</v>
      </c>
      <c r="D8817">
        <v>0</v>
      </c>
      <c r="E8817" s="7">
        <v>47453</v>
      </c>
    </row>
    <row r="8818" spans="2:5" hidden="1" x14ac:dyDescent="0.25">
      <c r="B8818" t="s">
        <v>6667</v>
      </c>
      <c r="C8818" t="s">
        <v>13941</v>
      </c>
      <c r="D8818">
        <v>0</v>
      </c>
      <c r="E8818" s="7">
        <v>47484</v>
      </c>
    </row>
    <row r="8819" spans="2:5" hidden="1" x14ac:dyDescent="0.25">
      <c r="B8819" t="s">
        <v>6667</v>
      </c>
      <c r="C8819" t="s">
        <v>13941</v>
      </c>
      <c r="D8819">
        <v>0</v>
      </c>
      <c r="E8819" s="7">
        <v>47543</v>
      </c>
    </row>
    <row r="8820" spans="2:5" hidden="1" x14ac:dyDescent="0.25">
      <c r="B8820" t="s">
        <v>6667</v>
      </c>
      <c r="C8820" t="s">
        <v>13941</v>
      </c>
      <c r="D8820">
        <v>0</v>
      </c>
      <c r="E8820" s="7">
        <v>47574</v>
      </c>
    </row>
    <row r="8821" spans="2:5" hidden="1" x14ac:dyDescent="0.25">
      <c r="B8821" t="s">
        <v>6667</v>
      </c>
      <c r="C8821" t="s">
        <v>13941</v>
      </c>
      <c r="D8821">
        <v>0</v>
      </c>
      <c r="E8821" s="7">
        <v>47604</v>
      </c>
    </row>
    <row r="8822" spans="2:5" hidden="1" x14ac:dyDescent="0.25">
      <c r="B8822" t="s">
        <v>6667</v>
      </c>
      <c r="C8822" t="s">
        <v>13941</v>
      </c>
      <c r="D8822">
        <v>0</v>
      </c>
      <c r="E8822" s="7">
        <v>47635</v>
      </c>
    </row>
    <row r="8823" spans="2:5" hidden="1" x14ac:dyDescent="0.25">
      <c r="B8823" t="s">
        <v>6667</v>
      </c>
      <c r="C8823" t="s">
        <v>13941</v>
      </c>
      <c r="D8823">
        <v>75</v>
      </c>
      <c r="E8823" s="7">
        <v>47665</v>
      </c>
    </row>
    <row r="8824" spans="2:5" hidden="1" x14ac:dyDescent="0.25">
      <c r="B8824" t="s">
        <v>6667</v>
      </c>
      <c r="C8824" t="s">
        <v>13941</v>
      </c>
      <c r="D8824">
        <v>0</v>
      </c>
      <c r="E8824" s="7">
        <v>47727</v>
      </c>
    </row>
    <row r="8825" spans="2:5" hidden="1" x14ac:dyDescent="0.25">
      <c r="B8825" t="s">
        <v>6667</v>
      </c>
      <c r="C8825" t="s">
        <v>13941</v>
      </c>
      <c r="D8825">
        <v>0</v>
      </c>
      <c r="E8825" s="7">
        <v>47757</v>
      </c>
    </row>
    <row r="8826" spans="2:5" hidden="1" x14ac:dyDescent="0.25">
      <c r="B8826" t="s">
        <v>6667</v>
      </c>
      <c r="C8826" t="s">
        <v>13941</v>
      </c>
      <c r="D8826">
        <v>0</v>
      </c>
      <c r="E8826" s="7">
        <v>47788</v>
      </c>
    </row>
    <row r="8827" spans="2:5" hidden="1" x14ac:dyDescent="0.25">
      <c r="B8827" t="s">
        <v>6667</v>
      </c>
      <c r="C8827" t="s">
        <v>13941</v>
      </c>
      <c r="D8827">
        <v>3342</v>
      </c>
      <c r="E8827" s="7">
        <v>47818</v>
      </c>
    </row>
    <row r="8828" spans="2:5" hidden="1" x14ac:dyDescent="0.25">
      <c r="B8828" t="s">
        <v>6667</v>
      </c>
      <c r="C8828" t="s">
        <v>13941</v>
      </c>
      <c r="D8828">
        <v>2715</v>
      </c>
      <c r="E8828" s="7">
        <v>47818</v>
      </c>
    </row>
    <row r="8829" spans="2:5" hidden="1" x14ac:dyDescent="0.25">
      <c r="B8829" t="s">
        <v>6667</v>
      </c>
      <c r="C8829" t="s">
        <v>13941</v>
      </c>
      <c r="D8829">
        <v>5710</v>
      </c>
      <c r="E8829" s="7">
        <v>47818</v>
      </c>
    </row>
    <row r="8830" spans="2:5" hidden="1" x14ac:dyDescent="0.25">
      <c r="B8830" t="s">
        <v>6667</v>
      </c>
      <c r="C8830" t="s">
        <v>13941</v>
      </c>
      <c r="D8830">
        <v>105</v>
      </c>
      <c r="E8830" s="7">
        <v>47818</v>
      </c>
    </row>
    <row r="8831" spans="2:5" hidden="1" x14ac:dyDescent="0.25">
      <c r="B8831" t="s">
        <v>6667</v>
      </c>
      <c r="C8831" t="s">
        <v>13941</v>
      </c>
      <c r="D8831">
        <v>2730</v>
      </c>
      <c r="E8831" s="7">
        <v>47818</v>
      </c>
    </row>
    <row r="8832" spans="2:5" hidden="1" x14ac:dyDescent="0.25">
      <c r="B8832" t="s">
        <v>6667</v>
      </c>
      <c r="C8832" t="s">
        <v>13941</v>
      </c>
      <c r="D8832">
        <v>1035</v>
      </c>
      <c r="E8832" s="7">
        <v>47818</v>
      </c>
    </row>
    <row r="8833" spans="2:5" hidden="1" x14ac:dyDescent="0.25">
      <c r="B8833" t="s">
        <v>6667</v>
      </c>
      <c r="C8833" t="s">
        <v>13941</v>
      </c>
      <c r="D8833">
        <v>1545</v>
      </c>
      <c r="E8833" s="7">
        <v>47849</v>
      </c>
    </row>
    <row r="8834" spans="2:5" hidden="1" x14ac:dyDescent="0.25">
      <c r="B8834" t="s">
        <v>6667</v>
      </c>
      <c r="C8834" t="s">
        <v>13941</v>
      </c>
      <c r="D8834">
        <v>705</v>
      </c>
      <c r="E8834" s="7">
        <v>47880</v>
      </c>
    </row>
    <row r="8835" spans="2:5" hidden="1" x14ac:dyDescent="0.25">
      <c r="B8835" t="s">
        <v>6667</v>
      </c>
      <c r="C8835" t="s">
        <v>13941</v>
      </c>
      <c r="D8835">
        <v>90</v>
      </c>
      <c r="E8835" s="7">
        <v>47880</v>
      </c>
    </row>
    <row r="8836" spans="2:5" hidden="1" x14ac:dyDescent="0.25">
      <c r="B8836" t="s">
        <v>6667</v>
      </c>
      <c r="C8836" t="s">
        <v>13941</v>
      </c>
      <c r="D8836">
        <v>1800</v>
      </c>
      <c r="E8836" s="7">
        <v>47880</v>
      </c>
    </row>
    <row r="8837" spans="2:5" hidden="1" x14ac:dyDescent="0.25">
      <c r="B8837" t="s">
        <v>6667</v>
      </c>
      <c r="C8837" t="s">
        <v>13941</v>
      </c>
      <c r="D8837">
        <v>0</v>
      </c>
      <c r="E8837" s="7">
        <v>47423</v>
      </c>
    </row>
    <row r="8838" spans="2:5" hidden="1" x14ac:dyDescent="0.25">
      <c r="B8838" t="s">
        <v>6667</v>
      </c>
      <c r="C8838" t="s">
        <v>13941</v>
      </c>
      <c r="D8838">
        <v>0</v>
      </c>
      <c r="E8838" s="7">
        <v>47423</v>
      </c>
    </row>
    <row r="8839" spans="2:5" hidden="1" x14ac:dyDescent="0.25">
      <c r="B8839" t="s">
        <v>6669</v>
      </c>
      <c r="C8839" t="s">
        <v>13521</v>
      </c>
      <c r="D8839">
        <v>0</v>
      </c>
      <c r="E8839" s="7">
        <v>45839</v>
      </c>
    </row>
    <row r="8840" spans="2:5" hidden="1" x14ac:dyDescent="0.25">
      <c r="B8840" t="s">
        <v>6669</v>
      </c>
      <c r="C8840" t="s">
        <v>13521</v>
      </c>
      <c r="D8840">
        <v>0</v>
      </c>
      <c r="E8840" s="7">
        <v>45839</v>
      </c>
    </row>
    <row r="8841" spans="2:5" hidden="1" x14ac:dyDescent="0.25">
      <c r="B8841" t="s">
        <v>6669</v>
      </c>
      <c r="C8841" t="s">
        <v>13521</v>
      </c>
      <c r="D8841">
        <v>0</v>
      </c>
      <c r="E8841" s="7">
        <v>45901</v>
      </c>
    </row>
    <row r="8842" spans="2:5" hidden="1" x14ac:dyDescent="0.25">
      <c r="B8842" t="s">
        <v>6669</v>
      </c>
      <c r="C8842" t="s">
        <v>13521</v>
      </c>
      <c r="D8842">
        <v>0</v>
      </c>
      <c r="E8842" s="7">
        <v>45839</v>
      </c>
    </row>
    <row r="8843" spans="2:5" hidden="1" x14ac:dyDescent="0.25">
      <c r="B8843" t="s">
        <v>6669</v>
      </c>
      <c r="C8843" t="s">
        <v>13521</v>
      </c>
      <c r="D8843">
        <v>0</v>
      </c>
      <c r="E8843" s="7">
        <v>45839</v>
      </c>
    </row>
    <row r="8844" spans="2:5" hidden="1" x14ac:dyDescent="0.25">
      <c r="B8844" t="s">
        <v>6669</v>
      </c>
      <c r="C8844" t="s">
        <v>13521</v>
      </c>
      <c r="D8844">
        <v>0</v>
      </c>
      <c r="E8844" s="7">
        <v>45839</v>
      </c>
    </row>
    <row r="8845" spans="2:5" hidden="1" x14ac:dyDescent="0.25">
      <c r="B8845" t="s">
        <v>6669</v>
      </c>
      <c r="C8845" t="s">
        <v>13521</v>
      </c>
      <c r="D8845">
        <v>0</v>
      </c>
      <c r="E8845" s="7">
        <v>45901</v>
      </c>
    </row>
    <row r="8846" spans="2:5" hidden="1" x14ac:dyDescent="0.25">
      <c r="B8846" t="s">
        <v>6669</v>
      </c>
      <c r="C8846" t="s">
        <v>13521</v>
      </c>
      <c r="D8846">
        <v>0</v>
      </c>
      <c r="E8846" s="7">
        <v>45839</v>
      </c>
    </row>
    <row r="8847" spans="2:5" hidden="1" x14ac:dyDescent="0.25">
      <c r="B8847" t="s">
        <v>6670</v>
      </c>
      <c r="C8847" t="s">
        <v>13942</v>
      </c>
      <c r="D8847">
        <v>0</v>
      </c>
      <c r="E8847" s="7">
        <v>46447</v>
      </c>
    </row>
    <row r="8848" spans="2:5" hidden="1" x14ac:dyDescent="0.25">
      <c r="B8848" t="s">
        <v>6670</v>
      </c>
      <c r="C8848" t="s">
        <v>13942</v>
      </c>
      <c r="D8848">
        <v>0</v>
      </c>
      <c r="E8848" s="7">
        <v>46447</v>
      </c>
    </row>
    <row r="8849" spans="2:5" hidden="1" x14ac:dyDescent="0.25">
      <c r="B8849" t="s">
        <v>6672</v>
      </c>
      <c r="C8849" t="s">
        <v>6673</v>
      </c>
      <c r="D8849">
        <v>0</v>
      </c>
      <c r="E8849" s="7">
        <v>45870</v>
      </c>
    </row>
    <row r="8850" spans="2:5" hidden="1" x14ac:dyDescent="0.25">
      <c r="B8850" t="s">
        <v>6672</v>
      </c>
      <c r="C8850" t="s">
        <v>6673</v>
      </c>
      <c r="D8850">
        <v>0</v>
      </c>
      <c r="E8850" s="7" t="s">
        <v>30</v>
      </c>
    </row>
    <row r="8851" spans="2:5" hidden="1" x14ac:dyDescent="0.25">
      <c r="B8851" t="s">
        <v>6672</v>
      </c>
      <c r="C8851" t="s">
        <v>6673</v>
      </c>
      <c r="D8851">
        <v>0</v>
      </c>
      <c r="E8851" s="7">
        <v>45870</v>
      </c>
    </row>
    <row r="8852" spans="2:5" hidden="1" x14ac:dyDescent="0.25">
      <c r="B8852" t="s">
        <v>6674</v>
      </c>
      <c r="C8852" t="s">
        <v>13943</v>
      </c>
      <c r="D8852">
        <v>0</v>
      </c>
      <c r="E8852" s="7">
        <v>45717</v>
      </c>
    </row>
    <row r="8853" spans="2:5" hidden="1" x14ac:dyDescent="0.25">
      <c r="B8853" t="s">
        <v>6674</v>
      </c>
      <c r="C8853" t="s">
        <v>13943</v>
      </c>
      <c r="D8853">
        <v>0</v>
      </c>
      <c r="E8853" s="7">
        <v>47453</v>
      </c>
    </row>
    <row r="8854" spans="2:5" hidden="1" x14ac:dyDescent="0.25">
      <c r="B8854" t="s">
        <v>6674</v>
      </c>
      <c r="C8854" t="s">
        <v>13943</v>
      </c>
      <c r="D8854">
        <v>0</v>
      </c>
      <c r="E8854" s="7">
        <v>45717</v>
      </c>
    </row>
    <row r="8855" spans="2:5" hidden="1" x14ac:dyDescent="0.25">
      <c r="B8855" t="s">
        <v>6674</v>
      </c>
      <c r="C8855" t="s">
        <v>13943</v>
      </c>
      <c r="D8855">
        <v>0</v>
      </c>
      <c r="E8855" s="7">
        <v>47453</v>
      </c>
    </row>
    <row r="8856" spans="2:5" hidden="1" x14ac:dyDescent="0.25">
      <c r="B8856" t="s">
        <v>6676</v>
      </c>
      <c r="C8856" t="s">
        <v>6677</v>
      </c>
      <c r="D8856">
        <v>182</v>
      </c>
      <c r="E8856" s="7">
        <v>46539</v>
      </c>
    </row>
    <row r="8857" spans="2:5" hidden="1" x14ac:dyDescent="0.25">
      <c r="B8857" t="s">
        <v>6679</v>
      </c>
      <c r="C8857" t="s">
        <v>6680</v>
      </c>
      <c r="D8857">
        <v>273</v>
      </c>
      <c r="E8857" s="7">
        <v>46539</v>
      </c>
    </row>
    <row r="8858" spans="2:5" hidden="1" x14ac:dyDescent="0.25">
      <c r="B8858" t="s">
        <v>6681</v>
      </c>
      <c r="C8858" t="s">
        <v>6682</v>
      </c>
      <c r="D8858">
        <v>243</v>
      </c>
      <c r="E8858" s="7">
        <v>46539</v>
      </c>
    </row>
    <row r="8859" spans="2:5" hidden="1" x14ac:dyDescent="0.25">
      <c r="B8859" t="s">
        <v>6683</v>
      </c>
      <c r="C8859" t="s">
        <v>13944</v>
      </c>
      <c r="D8859">
        <v>6695</v>
      </c>
      <c r="E8859" s="7">
        <v>47788</v>
      </c>
    </row>
    <row r="8860" spans="2:5" hidden="1" x14ac:dyDescent="0.25">
      <c r="B8860" t="s">
        <v>6686</v>
      </c>
      <c r="C8860" t="s">
        <v>13945</v>
      </c>
      <c r="D8860">
        <v>6764</v>
      </c>
      <c r="E8860" s="7">
        <v>47788</v>
      </c>
    </row>
    <row r="8861" spans="2:5" hidden="1" x14ac:dyDescent="0.25">
      <c r="B8861" t="s">
        <v>6686</v>
      </c>
      <c r="C8861" t="s">
        <v>13945</v>
      </c>
      <c r="D8861">
        <v>2000</v>
      </c>
      <c r="E8861" s="7">
        <v>47818</v>
      </c>
    </row>
    <row r="8862" spans="2:5" hidden="1" x14ac:dyDescent="0.25">
      <c r="B8862" t="s">
        <v>6688</v>
      </c>
      <c r="C8862" t="s">
        <v>13946</v>
      </c>
      <c r="D8862">
        <v>5302</v>
      </c>
      <c r="E8862" s="7">
        <v>47818</v>
      </c>
    </row>
    <row r="8863" spans="2:5" hidden="1" x14ac:dyDescent="0.25">
      <c r="B8863" t="s">
        <v>6690</v>
      </c>
      <c r="C8863" t="s">
        <v>6691</v>
      </c>
      <c r="D8863">
        <v>1195</v>
      </c>
      <c r="E8863" s="7" t="s">
        <v>30</v>
      </c>
    </row>
    <row r="8864" spans="2:5" hidden="1" x14ac:dyDescent="0.25">
      <c r="B8864" t="s">
        <v>6693</v>
      </c>
      <c r="C8864" t="s">
        <v>6694</v>
      </c>
      <c r="D8864">
        <v>1634</v>
      </c>
      <c r="E8864" s="7" t="s">
        <v>30</v>
      </c>
    </row>
    <row r="8865" spans="2:5" hidden="1" x14ac:dyDescent="0.25">
      <c r="B8865" t="s">
        <v>6696</v>
      </c>
      <c r="C8865" t="s">
        <v>6697</v>
      </c>
      <c r="D8865">
        <v>10</v>
      </c>
      <c r="E8865" s="7" t="s">
        <v>30</v>
      </c>
    </row>
    <row r="8866" spans="2:5" hidden="1" x14ac:dyDescent="0.25">
      <c r="B8866" t="s">
        <v>6698</v>
      </c>
      <c r="C8866" t="s">
        <v>6699</v>
      </c>
      <c r="D8866">
        <v>10</v>
      </c>
      <c r="E8866" s="7" t="s">
        <v>30</v>
      </c>
    </row>
    <row r="8867" spans="2:5" hidden="1" x14ac:dyDescent="0.25">
      <c r="B8867" t="s">
        <v>6700</v>
      </c>
      <c r="C8867" t="s">
        <v>6701</v>
      </c>
      <c r="D8867">
        <v>10</v>
      </c>
      <c r="E8867" s="7" t="s">
        <v>30</v>
      </c>
    </row>
    <row r="8868" spans="2:5" hidden="1" x14ac:dyDescent="0.25">
      <c r="B8868" t="s">
        <v>6702</v>
      </c>
      <c r="C8868" t="s">
        <v>13947</v>
      </c>
      <c r="D8868">
        <v>0</v>
      </c>
      <c r="E8868" s="7">
        <v>47270</v>
      </c>
    </row>
    <row r="8869" spans="2:5" hidden="1" x14ac:dyDescent="0.25">
      <c r="B8869" t="s">
        <v>6706</v>
      </c>
      <c r="C8869" t="s">
        <v>13948</v>
      </c>
      <c r="D8869">
        <v>0</v>
      </c>
      <c r="E8869" s="7">
        <v>46935</v>
      </c>
    </row>
    <row r="8870" spans="2:5" hidden="1" x14ac:dyDescent="0.25">
      <c r="B8870" t="s">
        <v>6709</v>
      </c>
      <c r="C8870" t="s">
        <v>13949</v>
      </c>
      <c r="D8870">
        <v>0</v>
      </c>
      <c r="E8870" s="7">
        <v>47757</v>
      </c>
    </row>
    <row r="8871" spans="2:5" hidden="1" x14ac:dyDescent="0.25">
      <c r="B8871" t="s">
        <v>6709</v>
      </c>
      <c r="C8871" t="s">
        <v>13949</v>
      </c>
      <c r="D8871">
        <v>1080</v>
      </c>
      <c r="E8871" s="7">
        <v>47818</v>
      </c>
    </row>
    <row r="8872" spans="2:5" hidden="1" x14ac:dyDescent="0.25">
      <c r="B8872" t="s">
        <v>6709</v>
      </c>
      <c r="C8872" t="s">
        <v>13949</v>
      </c>
      <c r="D8872">
        <v>0</v>
      </c>
      <c r="E8872" s="7">
        <v>47270</v>
      </c>
    </row>
    <row r="8873" spans="2:5" hidden="1" x14ac:dyDescent="0.25">
      <c r="B8873" t="s">
        <v>6709</v>
      </c>
      <c r="C8873" t="s">
        <v>13949</v>
      </c>
      <c r="D8873">
        <v>0</v>
      </c>
      <c r="E8873" s="7">
        <v>47392</v>
      </c>
    </row>
    <row r="8874" spans="2:5" hidden="1" x14ac:dyDescent="0.25">
      <c r="B8874" t="s">
        <v>6709</v>
      </c>
      <c r="C8874" t="s">
        <v>13949</v>
      </c>
      <c r="D8874">
        <v>0</v>
      </c>
      <c r="E8874" s="7">
        <v>47635</v>
      </c>
    </row>
    <row r="8875" spans="2:5" hidden="1" x14ac:dyDescent="0.25">
      <c r="B8875" t="s">
        <v>6709</v>
      </c>
      <c r="C8875" t="s">
        <v>13949</v>
      </c>
      <c r="D8875">
        <v>0</v>
      </c>
      <c r="E8875" s="7">
        <v>47574</v>
      </c>
    </row>
    <row r="8876" spans="2:5" hidden="1" x14ac:dyDescent="0.25">
      <c r="B8876" t="s">
        <v>6709</v>
      </c>
      <c r="C8876" t="s">
        <v>13949</v>
      </c>
      <c r="D8876">
        <v>0</v>
      </c>
      <c r="E8876" s="7">
        <v>47665</v>
      </c>
    </row>
    <row r="8877" spans="2:5" hidden="1" x14ac:dyDescent="0.25">
      <c r="B8877" t="s">
        <v>6709</v>
      </c>
      <c r="C8877" t="s">
        <v>13949</v>
      </c>
      <c r="D8877">
        <v>18</v>
      </c>
      <c r="E8877" s="7">
        <v>47392</v>
      </c>
    </row>
    <row r="8878" spans="2:5" hidden="1" x14ac:dyDescent="0.25">
      <c r="B8878" t="s">
        <v>6709</v>
      </c>
      <c r="C8878" t="s">
        <v>13949</v>
      </c>
      <c r="D8878">
        <v>200</v>
      </c>
      <c r="E8878" s="7">
        <v>47818</v>
      </c>
    </row>
    <row r="8879" spans="2:5" hidden="1" x14ac:dyDescent="0.25">
      <c r="B8879" t="s">
        <v>6718</v>
      </c>
      <c r="C8879" t="s">
        <v>13950</v>
      </c>
      <c r="D8879">
        <v>0</v>
      </c>
      <c r="E8879" s="7">
        <v>47300</v>
      </c>
    </row>
    <row r="8880" spans="2:5" hidden="1" x14ac:dyDescent="0.25">
      <c r="B8880" t="s">
        <v>6718</v>
      </c>
      <c r="C8880" t="s">
        <v>13950</v>
      </c>
      <c r="D8880">
        <v>0</v>
      </c>
      <c r="E8880" s="7">
        <v>47665</v>
      </c>
    </row>
    <row r="8881" spans="2:5" hidden="1" x14ac:dyDescent="0.25">
      <c r="B8881" t="s">
        <v>6718</v>
      </c>
      <c r="C8881" t="s">
        <v>13950</v>
      </c>
      <c r="D8881">
        <v>0</v>
      </c>
      <c r="E8881" s="7">
        <v>47757</v>
      </c>
    </row>
    <row r="8882" spans="2:5" hidden="1" x14ac:dyDescent="0.25">
      <c r="B8882" t="s">
        <v>6718</v>
      </c>
      <c r="C8882" t="s">
        <v>13950</v>
      </c>
      <c r="D8882">
        <v>0</v>
      </c>
      <c r="E8882" s="7">
        <v>47757</v>
      </c>
    </row>
    <row r="8883" spans="2:5" hidden="1" x14ac:dyDescent="0.25">
      <c r="B8883" t="s">
        <v>6718</v>
      </c>
      <c r="C8883" t="s">
        <v>13950</v>
      </c>
      <c r="D8883">
        <v>0</v>
      </c>
      <c r="E8883" s="7">
        <v>47818</v>
      </c>
    </row>
    <row r="8884" spans="2:5" hidden="1" x14ac:dyDescent="0.25">
      <c r="B8884" t="s">
        <v>6718</v>
      </c>
      <c r="C8884" t="s">
        <v>13950</v>
      </c>
      <c r="D8884">
        <v>18</v>
      </c>
      <c r="E8884" s="7">
        <v>47818</v>
      </c>
    </row>
    <row r="8885" spans="2:5" hidden="1" x14ac:dyDescent="0.25">
      <c r="B8885" t="s">
        <v>6718</v>
      </c>
      <c r="C8885" t="s">
        <v>13950</v>
      </c>
      <c r="D8885">
        <v>0</v>
      </c>
      <c r="E8885" s="7">
        <v>47908</v>
      </c>
    </row>
    <row r="8886" spans="2:5" hidden="1" x14ac:dyDescent="0.25">
      <c r="B8886" t="s">
        <v>6718</v>
      </c>
      <c r="C8886" t="s">
        <v>13950</v>
      </c>
      <c r="D8886">
        <v>0</v>
      </c>
      <c r="E8886" s="7">
        <v>47270</v>
      </c>
    </row>
    <row r="8887" spans="2:5" hidden="1" x14ac:dyDescent="0.25">
      <c r="B8887" t="s">
        <v>6718</v>
      </c>
      <c r="C8887" t="s">
        <v>13950</v>
      </c>
      <c r="D8887">
        <v>0</v>
      </c>
      <c r="E8887" s="7">
        <v>47392</v>
      </c>
    </row>
    <row r="8888" spans="2:5" hidden="1" x14ac:dyDescent="0.25">
      <c r="B8888" t="s">
        <v>6718</v>
      </c>
      <c r="C8888" t="s">
        <v>13950</v>
      </c>
      <c r="D8888">
        <v>0</v>
      </c>
      <c r="E8888" s="7">
        <v>47574</v>
      </c>
    </row>
    <row r="8889" spans="2:5" hidden="1" x14ac:dyDescent="0.25">
      <c r="B8889" t="s">
        <v>6718</v>
      </c>
      <c r="C8889" t="s">
        <v>13950</v>
      </c>
      <c r="D8889">
        <v>0</v>
      </c>
      <c r="E8889" s="7">
        <v>47574</v>
      </c>
    </row>
    <row r="8890" spans="2:5" hidden="1" x14ac:dyDescent="0.25">
      <c r="B8890" t="s">
        <v>6718</v>
      </c>
      <c r="C8890" t="s">
        <v>13950</v>
      </c>
      <c r="D8890">
        <v>0</v>
      </c>
      <c r="E8890" s="7">
        <v>47665</v>
      </c>
    </row>
    <row r="8891" spans="2:5" hidden="1" x14ac:dyDescent="0.25">
      <c r="B8891" t="s">
        <v>6718</v>
      </c>
      <c r="C8891" t="s">
        <v>13950</v>
      </c>
      <c r="D8891">
        <v>1180</v>
      </c>
      <c r="E8891" s="7">
        <v>48000</v>
      </c>
    </row>
    <row r="8892" spans="2:5" hidden="1" x14ac:dyDescent="0.25">
      <c r="B8892" t="s">
        <v>6718</v>
      </c>
      <c r="C8892" t="s">
        <v>13950</v>
      </c>
      <c r="D8892">
        <v>0</v>
      </c>
      <c r="E8892" s="7">
        <v>47665</v>
      </c>
    </row>
    <row r="8893" spans="2:5" hidden="1" x14ac:dyDescent="0.25">
      <c r="B8893" t="s">
        <v>6718</v>
      </c>
      <c r="C8893" t="s">
        <v>13950</v>
      </c>
      <c r="D8893">
        <v>0</v>
      </c>
      <c r="E8893" s="7">
        <v>47392</v>
      </c>
    </row>
    <row r="8894" spans="2:5" hidden="1" x14ac:dyDescent="0.25">
      <c r="B8894" t="s">
        <v>6718</v>
      </c>
      <c r="C8894" t="s">
        <v>13950</v>
      </c>
      <c r="D8894">
        <v>0</v>
      </c>
      <c r="E8894" s="7">
        <v>47818</v>
      </c>
    </row>
    <row r="8895" spans="2:5" hidden="1" x14ac:dyDescent="0.25">
      <c r="B8895" t="s">
        <v>6718</v>
      </c>
      <c r="C8895" t="s">
        <v>13950</v>
      </c>
      <c r="D8895">
        <v>100</v>
      </c>
      <c r="E8895" s="7">
        <v>47908</v>
      </c>
    </row>
    <row r="8896" spans="2:5" hidden="1" x14ac:dyDescent="0.25">
      <c r="B8896" t="s">
        <v>6727</v>
      </c>
      <c r="C8896" t="s">
        <v>6728</v>
      </c>
      <c r="D8896">
        <v>0</v>
      </c>
      <c r="E8896" s="7" t="s">
        <v>30</v>
      </c>
    </row>
    <row r="8897" spans="2:5" hidden="1" x14ac:dyDescent="0.25">
      <c r="B8897" t="s">
        <v>6729</v>
      </c>
      <c r="C8897" t="s">
        <v>6730</v>
      </c>
      <c r="D8897">
        <v>0</v>
      </c>
      <c r="E8897" s="7">
        <v>47088</v>
      </c>
    </row>
    <row r="8898" spans="2:5" hidden="1" x14ac:dyDescent="0.25">
      <c r="B8898" t="s">
        <v>6729</v>
      </c>
      <c r="C8898" t="s">
        <v>6730</v>
      </c>
      <c r="D8898">
        <v>0</v>
      </c>
      <c r="E8898" s="7">
        <v>47119</v>
      </c>
    </row>
    <row r="8899" spans="2:5" hidden="1" x14ac:dyDescent="0.25">
      <c r="B8899" t="s">
        <v>6729</v>
      </c>
      <c r="C8899" t="s">
        <v>6730</v>
      </c>
      <c r="D8899">
        <v>0</v>
      </c>
      <c r="E8899" s="7">
        <v>47119</v>
      </c>
    </row>
    <row r="8900" spans="2:5" hidden="1" x14ac:dyDescent="0.25">
      <c r="B8900" t="s">
        <v>6729</v>
      </c>
      <c r="C8900" t="s">
        <v>6730</v>
      </c>
      <c r="D8900">
        <v>0</v>
      </c>
      <c r="E8900" s="7">
        <v>47119</v>
      </c>
    </row>
    <row r="8901" spans="2:5" hidden="1" x14ac:dyDescent="0.25">
      <c r="B8901" t="s">
        <v>6729</v>
      </c>
      <c r="C8901" t="s">
        <v>6730</v>
      </c>
      <c r="D8901">
        <v>0</v>
      </c>
      <c r="E8901" s="7">
        <v>47119</v>
      </c>
    </row>
    <row r="8902" spans="2:5" hidden="1" x14ac:dyDescent="0.25">
      <c r="B8902" t="s">
        <v>6729</v>
      </c>
      <c r="C8902" t="s">
        <v>6730</v>
      </c>
      <c r="D8902">
        <v>0</v>
      </c>
      <c r="E8902" s="7">
        <v>47150</v>
      </c>
    </row>
    <row r="8903" spans="2:5" hidden="1" x14ac:dyDescent="0.25">
      <c r="B8903" t="s">
        <v>6729</v>
      </c>
      <c r="C8903" t="s">
        <v>6730</v>
      </c>
      <c r="D8903">
        <v>0</v>
      </c>
      <c r="E8903" s="7">
        <v>47150</v>
      </c>
    </row>
    <row r="8904" spans="2:5" hidden="1" x14ac:dyDescent="0.25">
      <c r="B8904" t="s">
        <v>6729</v>
      </c>
      <c r="C8904" t="s">
        <v>6730</v>
      </c>
      <c r="D8904">
        <v>8600</v>
      </c>
      <c r="E8904" s="7">
        <v>47178</v>
      </c>
    </row>
    <row r="8905" spans="2:5" hidden="1" x14ac:dyDescent="0.25">
      <c r="B8905" t="s">
        <v>6729</v>
      </c>
      <c r="C8905" t="s">
        <v>6730</v>
      </c>
      <c r="D8905">
        <v>5080</v>
      </c>
      <c r="E8905" s="7">
        <v>47178</v>
      </c>
    </row>
    <row r="8906" spans="2:5" hidden="1" x14ac:dyDescent="0.25">
      <c r="B8906" t="s">
        <v>6729</v>
      </c>
      <c r="C8906" t="s">
        <v>6730</v>
      </c>
      <c r="D8906">
        <v>0</v>
      </c>
      <c r="E8906" s="7">
        <v>47178</v>
      </c>
    </row>
    <row r="8907" spans="2:5" hidden="1" x14ac:dyDescent="0.25">
      <c r="B8907" t="s">
        <v>6729</v>
      </c>
      <c r="C8907" t="s">
        <v>6730</v>
      </c>
      <c r="D8907">
        <v>887</v>
      </c>
      <c r="E8907" s="7">
        <v>47178</v>
      </c>
    </row>
    <row r="8908" spans="2:5" hidden="1" x14ac:dyDescent="0.25">
      <c r="B8908" t="s">
        <v>6729</v>
      </c>
      <c r="C8908" t="s">
        <v>6730</v>
      </c>
      <c r="D8908">
        <v>2920</v>
      </c>
      <c r="E8908" s="7">
        <v>47178</v>
      </c>
    </row>
    <row r="8909" spans="2:5" hidden="1" x14ac:dyDescent="0.25">
      <c r="B8909" t="s">
        <v>6729</v>
      </c>
      <c r="C8909" t="s">
        <v>6730</v>
      </c>
      <c r="D8909">
        <v>0</v>
      </c>
      <c r="E8909" s="7">
        <v>47209</v>
      </c>
    </row>
    <row r="8910" spans="2:5" hidden="1" x14ac:dyDescent="0.25">
      <c r="B8910" t="s">
        <v>6729</v>
      </c>
      <c r="C8910" t="s">
        <v>6730</v>
      </c>
      <c r="D8910">
        <v>6560</v>
      </c>
      <c r="E8910" s="7">
        <v>47239</v>
      </c>
    </row>
    <row r="8911" spans="2:5" hidden="1" x14ac:dyDescent="0.25">
      <c r="B8911" t="s">
        <v>6729</v>
      </c>
      <c r="C8911" t="s">
        <v>6730</v>
      </c>
      <c r="D8911">
        <v>40</v>
      </c>
      <c r="E8911" s="7">
        <v>47270</v>
      </c>
    </row>
    <row r="8912" spans="2:5" hidden="1" x14ac:dyDescent="0.25">
      <c r="B8912" t="s">
        <v>6729</v>
      </c>
      <c r="C8912" t="s">
        <v>6730</v>
      </c>
      <c r="D8912">
        <v>0</v>
      </c>
      <c r="E8912" s="7">
        <v>47119</v>
      </c>
    </row>
    <row r="8913" spans="2:5" hidden="1" x14ac:dyDescent="0.25">
      <c r="B8913" t="s">
        <v>6729</v>
      </c>
      <c r="C8913" t="s">
        <v>6730</v>
      </c>
      <c r="D8913">
        <v>0</v>
      </c>
      <c r="E8913" s="7">
        <v>47119</v>
      </c>
    </row>
    <row r="8914" spans="2:5" hidden="1" x14ac:dyDescent="0.25">
      <c r="B8914" t="s">
        <v>6729</v>
      </c>
      <c r="C8914" t="s">
        <v>6730</v>
      </c>
      <c r="D8914">
        <v>600</v>
      </c>
      <c r="E8914" s="7">
        <v>47178</v>
      </c>
    </row>
    <row r="8915" spans="2:5" hidden="1" x14ac:dyDescent="0.25">
      <c r="B8915" t="s">
        <v>6729</v>
      </c>
      <c r="C8915" t="s">
        <v>6730</v>
      </c>
      <c r="D8915">
        <v>0</v>
      </c>
      <c r="E8915" s="7">
        <v>47178</v>
      </c>
    </row>
    <row r="8916" spans="2:5" hidden="1" x14ac:dyDescent="0.25">
      <c r="B8916" t="s">
        <v>6729</v>
      </c>
      <c r="C8916" t="s">
        <v>6730</v>
      </c>
      <c r="D8916">
        <v>800</v>
      </c>
      <c r="E8916" s="7">
        <v>47209</v>
      </c>
    </row>
    <row r="8917" spans="2:5" hidden="1" x14ac:dyDescent="0.25">
      <c r="B8917" t="s">
        <v>6745</v>
      </c>
      <c r="C8917" t="s">
        <v>1583</v>
      </c>
      <c r="D8917">
        <v>0</v>
      </c>
      <c r="E8917" s="7" t="s">
        <v>30</v>
      </c>
    </row>
    <row r="8918" spans="2:5" hidden="1" x14ac:dyDescent="0.25">
      <c r="B8918" t="s">
        <v>6745</v>
      </c>
      <c r="C8918" t="s">
        <v>1583</v>
      </c>
      <c r="D8918">
        <v>0</v>
      </c>
      <c r="E8918" s="7">
        <v>47209</v>
      </c>
    </row>
    <row r="8919" spans="2:5" hidden="1" x14ac:dyDescent="0.25">
      <c r="B8919" t="s">
        <v>6745</v>
      </c>
      <c r="C8919" t="s">
        <v>1583</v>
      </c>
      <c r="D8919">
        <v>0</v>
      </c>
      <c r="E8919" s="7">
        <v>47209</v>
      </c>
    </row>
    <row r="8920" spans="2:5" hidden="1" x14ac:dyDescent="0.25">
      <c r="B8920" t="s">
        <v>6745</v>
      </c>
      <c r="C8920" t="s">
        <v>1583</v>
      </c>
      <c r="D8920">
        <v>0</v>
      </c>
      <c r="E8920" s="7">
        <v>47239</v>
      </c>
    </row>
    <row r="8921" spans="2:5" hidden="1" x14ac:dyDescent="0.25">
      <c r="B8921" t="s">
        <v>6745</v>
      </c>
      <c r="C8921" t="s">
        <v>1583</v>
      </c>
      <c r="D8921">
        <v>0</v>
      </c>
      <c r="E8921" s="7">
        <v>47788</v>
      </c>
    </row>
    <row r="8922" spans="2:5" hidden="1" x14ac:dyDescent="0.25">
      <c r="B8922" t="s">
        <v>6745</v>
      </c>
      <c r="C8922" t="s">
        <v>1583</v>
      </c>
      <c r="D8922">
        <v>0</v>
      </c>
      <c r="E8922" s="7">
        <v>47239</v>
      </c>
    </row>
    <row r="8923" spans="2:5" hidden="1" x14ac:dyDescent="0.25">
      <c r="B8923" t="s">
        <v>6750</v>
      </c>
      <c r="C8923" t="s">
        <v>840</v>
      </c>
      <c r="D8923">
        <v>696</v>
      </c>
      <c r="E8923" s="7" t="s">
        <v>30</v>
      </c>
    </row>
    <row r="8924" spans="2:5" hidden="1" x14ac:dyDescent="0.25">
      <c r="B8924" t="s">
        <v>6751</v>
      </c>
      <c r="C8924" t="s">
        <v>13951</v>
      </c>
      <c r="D8924">
        <v>0</v>
      </c>
      <c r="E8924" s="7">
        <v>45658</v>
      </c>
    </row>
    <row r="8925" spans="2:5" hidden="1" x14ac:dyDescent="0.25">
      <c r="B8925" t="s">
        <v>6751</v>
      </c>
      <c r="C8925" t="s">
        <v>13951</v>
      </c>
      <c r="D8925">
        <v>0</v>
      </c>
      <c r="E8925" s="7">
        <v>46296</v>
      </c>
    </row>
    <row r="8926" spans="2:5" hidden="1" x14ac:dyDescent="0.25">
      <c r="B8926" t="s">
        <v>6751</v>
      </c>
      <c r="C8926" t="s">
        <v>13951</v>
      </c>
      <c r="D8926">
        <v>0</v>
      </c>
      <c r="E8926" s="7">
        <v>46296</v>
      </c>
    </row>
    <row r="8927" spans="2:5" hidden="1" x14ac:dyDescent="0.25">
      <c r="B8927" t="s">
        <v>6751</v>
      </c>
      <c r="C8927" t="s">
        <v>13951</v>
      </c>
      <c r="D8927">
        <v>0</v>
      </c>
      <c r="E8927" s="7">
        <v>46388</v>
      </c>
    </row>
    <row r="8928" spans="2:5" hidden="1" x14ac:dyDescent="0.25">
      <c r="B8928" t="s">
        <v>6755</v>
      </c>
      <c r="C8928" t="s">
        <v>6756</v>
      </c>
      <c r="D8928">
        <v>0</v>
      </c>
      <c r="E8928" s="7">
        <v>46784</v>
      </c>
    </row>
    <row r="8929" spans="2:5" hidden="1" x14ac:dyDescent="0.25">
      <c r="B8929" t="s">
        <v>6755</v>
      </c>
      <c r="C8929" t="s">
        <v>6756</v>
      </c>
      <c r="D8929">
        <v>0</v>
      </c>
      <c r="E8929" s="7">
        <v>47058</v>
      </c>
    </row>
    <row r="8930" spans="2:5" hidden="1" x14ac:dyDescent="0.25">
      <c r="B8930" t="s">
        <v>6755</v>
      </c>
      <c r="C8930" t="s">
        <v>6756</v>
      </c>
      <c r="D8930">
        <v>0</v>
      </c>
      <c r="E8930" s="7">
        <v>46935</v>
      </c>
    </row>
    <row r="8931" spans="2:5" hidden="1" x14ac:dyDescent="0.25">
      <c r="B8931" t="s">
        <v>6755</v>
      </c>
      <c r="C8931" t="s">
        <v>6756</v>
      </c>
      <c r="D8931">
        <v>0</v>
      </c>
      <c r="E8931" s="7">
        <v>47119</v>
      </c>
    </row>
    <row r="8932" spans="2:5" hidden="1" x14ac:dyDescent="0.25">
      <c r="B8932" t="s">
        <v>6759</v>
      </c>
      <c r="C8932" t="s">
        <v>13952</v>
      </c>
      <c r="D8932">
        <v>0</v>
      </c>
      <c r="E8932" s="7">
        <v>45962</v>
      </c>
    </row>
    <row r="8933" spans="2:5" hidden="1" x14ac:dyDescent="0.25">
      <c r="B8933" t="s">
        <v>6759</v>
      </c>
      <c r="C8933" t="s">
        <v>13952</v>
      </c>
      <c r="D8933">
        <v>0</v>
      </c>
      <c r="E8933" s="7" t="s">
        <v>30</v>
      </c>
    </row>
    <row r="8934" spans="2:5" hidden="1" x14ac:dyDescent="0.25">
      <c r="B8934" t="s">
        <v>6762</v>
      </c>
      <c r="C8934" t="s">
        <v>6763</v>
      </c>
      <c r="D8934">
        <v>148</v>
      </c>
      <c r="E8934" s="7">
        <v>47362</v>
      </c>
    </row>
    <row r="8935" spans="2:5" hidden="1" x14ac:dyDescent="0.25">
      <c r="B8935" t="s">
        <v>6766</v>
      </c>
      <c r="C8935" t="s">
        <v>6767</v>
      </c>
      <c r="D8935">
        <v>0</v>
      </c>
      <c r="E8935" s="7">
        <v>46023</v>
      </c>
    </row>
    <row r="8936" spans="2:5" hidden="1" x14ac:dyDescent="0.25">
      <c r="B8936" t="s">
        <v>6769</v>
      </c>
      <c r="C8936" t="s">
        <v>6770</v>
      </c>
      <c r="D8936">
        <v>0</v>
      </c>
      <c r="E8936" s="7">
        <v>46054</v>
      </c>
    </row>
    <row r="8937" spans="2:5" hidden="1" x14ac:dyDescent="0.25">
      <c r="B8937" t="s">
        <v>6769</v>
      </c>
      <c r="C8937" t="s">
        <v>6770</v>
      </c>
      <c r="D8937">
        <v>0</v>
      </c>
      <c r="E8937" s="7">
        <v>46054</v>
      </c>
    </row>
    <row r="8938" spans="2:5" hidden="1" x14ac:dyDescent="0.25">
      <c r="B8938" t="s">
        <v>6769</v>
      </c>
      <c r="C8938" t="s">
        <v>6770</v>
      </c>
      <c r="D8938">
        <v>28</v>
      </c>
      <c r="E8938" s="7">
        <v>46753</v>
      </c>
    </row>
    <row r="8939" spans="2:5" hidden="1" x14ac:dyDescent="0.25">
      <c r="B8939" t="s">
        <v>6773</v>
      </c>
      <c r="C8939" t="s">
        <v>6774</v>
      </c>
      <c r="D8939">
        <v>0</v>
      </c>
      <c r="E8939" s="7">
        <v>46661</v>
      </c>
    </row>
    <row r="8940" spans="2:5" hidden="1" x14ac:dyDescent="0.25">
      <c r="B8940" t="s">
        <v>6773</v>
      </c>
      <c r="C8940" t="s">
        <v>6774</v>
      </c>
      <c r="D8940">
        <v>0</v>
      </c>
      <c r="E8940" s="7">
        <v>46935</v>
      </c>
    </row>
    <row r="8941" spans="2:5" hidden="1" x14ac:dyDescent="0.25">
      <c r="B8941" t="s">
        <v>6775</v>
      </c>
      <c r="C8941" t="s">
        <v>6776</v>
      </c>
      <c r="D8941">
        <v>0</v>
      </c>
      <c r="E8941" s="7">
        <v>47543</v>
      </c>
    </row>
    <row r="8942" spans="2:5" hidden="1" x14ac:dyDescent="0.25">
      <c r="B8942" t="s">
        <v>6779</v>
      </c>
      <c r="C8942" t="s">
        <v>13953</v>
      </c>
      <c r="D8942">
        <v>0</v>
      </c>
      <c r="E8942" s="7">
        <v>47423</v>
      </c>
    </row>
    <row r="8943" spans="2:5" hidden="1" x14ac:dyDescent="0.25">
      <c r="B8943" t="s">
        <v>6779</v>
      </c>
      <c r="C8943" t="s">
        <v>13953</v>
      </c>
      <c r="D8943">
        <v>191</v>
      </c>
      <c r="E8943" s="7">
        <v>47696</v>
      </c>
    </row>
    <row r="8944" spans="2:5" hidden="1" x14ac:dyDescent="0.25">
      <c r="B8944" t="s">
        <v>6779</v>
      </c>
      <c r="C8944" t="s">
        <v>13953</v>
      </c>
      <c r="D8944">
        <v>0</v>
      </c>
      <c r="E8944" s="7">
        <v>47209</v>
      </c>
    </row>
    <row r="8945" spans="2:5" hidden="1" x14ac:dyDescent="0.25">
      <c r="B8945" t="s">
        <v>6779</v>
      </c>
      <c r="C8945" t="s">
        <v>13953</v>
      </c>
      <c r="D8945">
        <v>0</v>
      </c>
      <c r="E8945" s="7">
        <v>47239</v>
      </c>
    </row>
    <row r="8946" spans="2:5" hidden="1" x14ac:dyDescent="0.25">
      <c r="B8946" t="s">
        <v>6779</v>
      </c>
      <c r="C8946" t="s">
        <v>13953</v>
      </c>
      <c r="D8946">
        <v>500</v>
      </c>
      <c r="E8946" s="7">
        <v>47515</v>
      </c>
    </row>
    <row r="8947" spans="2:5" hidden="1" x14ac:dyDescent="0.25">
      <c r="B8947" t="s">
        <v>6779</v>
      </c>
      <c r="C8947" t="s">
        <v>13953</v>
      </c>
      <c r="D8947">
        <v>1344</v>
      </c>
      <c r="E8947" s="7">
        <v>47880</v>
      </c>
    </row>
    <row r="8948" spans="2:5" hidden="1" x14ac:dyDescent="0.25">
      <c r="B8948" t="s">
        <v>6779</v>
      </c>
      <c r="C8948" t="s">
        <v>13953</v>
      </c>
      <c r="D8948">
        <v>0</v>
      </c>
      <c r="E8948" s="7">
        <v>47423</v>
      </c>
    </row>
    <row r="8949" spans="2:5" hidden="1" x14ac:dyDescent="0.25">
      <c r="B8949" t="s">
        <v>6786</v>
      </c>
      <c r="C8949" t="s">
        <v>13954</v>
      </c>
      <c r="D8949">
        <v>0</v>
      </c>
      <c r="E8949" s="7">
        <v>47423</v>
      </c>
    </row>
    <row r="8950" spans="2:5" hidden="1" x14ac:dyDescent="0.25">
      <c r="B8950" t="s">
        <v>6786</v>
      </c>
      <c r="C8950" t="s">
        <v>13954</v>
      </c>
      <c r="D8950">
        <v>0</v>
      </c>
      <c r="E8950" s="7">
        <v>47515</v>
      </c>
    </row>
    <row r="8951" spans="2:5" hidden="1" x14ac:dyDescent="0.25">
      <c r="B8951" t="s">
        <v>6786</v>
      </c>
      <c r="C8951" t="s">
        <v>13954</v>
      </c>
      <c r="D8951">
        <v>0</v>
      </c>
      <c r="E8951" s="7">
        <v>47331</v>
      </c>
    </row>
    <row r="8952" spans="2:5" hidden="1" x14ac:dyDescent="0.25">
      <c r="B8952" t="s">
        <v>6786</v>
      </c>
      <c r="C8952" t="s">
        <v>13954</v>
      </c>
      <c r="D8952">
        <v>132</v>
      </c>
      <c r="E8952" s="7">
        <v>47880</v>
      </c>
    </row>
    <row r="8953" spans="2:5" hidden="1" x14ac:dyDescent="0.25">
      <c r="B8953" t="s">
        <v>6786</v>
      </c>
      <c r="C8953" t="s">
        <v>13954</v>
      </c>
      <c r="D8953">
        <v>0</v>
      </c>
      <c r="E8953" s="7">
        <v>47880</v>
      </c>
    </row>
    <row r="8954" spans="2:5" hidden="1" x14ac:dyDescent="0.25">
      <c r="B8954" t="s">
        <v>6789</v>
      </c>
      <c r="C8954" t="s">
        <v>6790</v>
      </c>
      <c r="D8954">
        <v>0</v>
      </c>
      <c r="E8954" s="7">
        <v>47088</v>
      </c>
    </row>
    <row r="8955" spans="2:5" hidden="1" x14ac:dyDescent="0.25">
      <c r="B8955" t="s">
        <v>6789</v>
      </c>
      <c r="C8955" t="s">
        <v>6790</v>
      </c>
      <c r="D8955">
        <v>0</v>
      </c>
      <c r="E8955" s="7">
        <v>47453</v>
      </c>
    </row>
    <row r="8956" spans="2:5" hidden="1" x14ac:dyDescent="0.25">
      <c r="B8956" t="s">
        <v>6792</v>
      </c>
      <c r="C8956" t="s">
        <v>6793</v>
      </c>
      <c r="D8956">
        <v>0</v>
      </c>
      <c r="E8956" s="7">
        <v>46935</v>
      </c>
    </row>
    <row r="8957" spans="2:5" hidden="1" x14ac:dyDescent="0.25">
      <c r="B8957" t="s">
        <v>6792</v>
      </c>
      <c r="C8957" t="s">
        <v>6793</v>
      </c>
      <c r="D8957">
        <v>0</v>
      </c>
      <c r="E8957" s="7">
        <v>47088</v>
      </c>
    </row>
    <row r="8958" spans="2:5" hidden="1" x14ac:dyDescent="0.25">
      <c r="B8958" t="s">
        <v>6792</v>
      </c>
      <c r="C8958" t="s">
        <v>6793</v>
      </c>
      <c r="D8958">
        <v>0</v>
      </c>
      <c r="E8958" s="7">
        <v>47088</v>
      </c>
    </row>
    <row r="8959" spans="2:5" hidden="1" x14ac:dyDescent="0.25">
      <c r="B8959" t="s">
        <v>6792</v>
      </c>
      <c r="C8959" t="s">
        <v>6793</v>
      </c>
      <c r="D8959">
        <v>0</v>
      </c>
      <c r="E8959" s="7">
        <v>47088</v>
      </c>
    </row>
    <row r="8960" spans="2:5" hidden="1" x14ac:dyDescent="0.25">
      <c r="B8960" t="s">
        <v>6794</v>
      </c>
      <c r="C8960" t="s">
        <v>6795</v>
      </c>
      <c r="D8960">
        <v>0</v>
      </c>
      <c r="E8960" s="7">
        <v>47088</v>
      </c>
    </row>
    <row r="8961" spans="2:5" hidden="1" x14ac:dyDescent="0.25">
      <c r="B8961" t="s">
        <v>6794</v>
      </c>
      <c r="C8961" t="s">
        <v>6795</v>
      </c>
      <c r="D8961">
        <v>0</v>
      </c>
      <c r="E8961" s="7">
        <v>46905</v>
      </c>
    </row>
    <row r="8962" spans="2:5" hidden="1" x14ac:dyDescent="0.25">
      <c r="B8962" t="s">
        <v>6794</v>
      </c>
      <c r="C8962" t="s">
        <v>6795</v>
      </c>
      <c r="D8962">
        <v>0</v>
      </c>
      <c r="E8962" s="7">
        <v>46935</v>
      </c>
    </row>
    <row r="8963" spans="2:5" hidden="1" x14ac:dyDescent="0.25">
      <c r="B8963" t="s">
        <v>6796</v>
      </c>
      <c r="C8963" t="s">
        <v>12055</v>
      </c>
      <c r="D8963">
        <v>0</v>
      </c>
      <c r="E8963" s="7" t="s">
        <v>30</v>
      </c>
    </row>
    <row r="8964" spans="2:5" hidden="1" x14ac:dyDescent="0.25">
      <c r="B8964" t="s">
        <v>6798</v>
      </c>
      <c r="C8964" t="s">
        <v>12056</v>
      </c>
      <c r="D8964">
        <v>0</v>
      </c>
      <c r="E8964" s="7">
        <v>46082</v>
      </c>
    </row>
    <row r="8965" spans="2:5" hidden="1" x14ac:dyDescent="0.25">
      <c r="B8965" t="s">
        <v>6800</v>
      </c>
      <c r="C8965" t="s">
        <v>13524</v>
      </c>
      <c r="D8965">
        <v>0</v>
      </c>
      <c r="E8965" s="7" t="s">
        <v>30</v>
      </c>
    </row>
    <row r="8966" spans="2:5" hidden="1" x14ac:dyDescent="0.25">
      <c r="B8966" t="s">
        <v>6801</v>
      </c>
      <c r="C8966" t="s">
        <v>12053</v>
      </c>
      <c r="D8966">
        <v>0</v>
      </c>
      <c r="E8966" s="7">
        <v>45870</v>
      </c>
    </row>
    <row r="8967" spans="2:5" hidden="1" x14ac:dyDescent="0.25">
      <c r="B8967" t="s">
        <v>6801</v>
      </c>
      <c r="C8967" t="s">
        <v>12053</v>
      </c>
      <c r="D8967">
        <v>0</v>
      </c>
      <c r="E8967" s="7">
        <v>45870</v>
      </c>
    </row>
    <row r="8968" spans="2:5" hidden="1" x14ac:dyDescent="0.25">
      <c r="B8968" t="s">
        <v>6803</v>
      </c>
      <c r="C8968" t="s">
        <v>6804</v>
      </c>
      <c r="D8968">
        <v>0</v>
      </c>
      <c r="E8968" s="7">
        <v>46082</v>
      </c>
    </row>
    <row r="8969" spans="2:5" hidden="1" x14ac:dyDescent="0.25">
      <c r="B8969" t="s">
        <v>6803</v>
      </c>
      <c r="C8969" t="s">
        <v>6804</v>
      </c>
      <c r="D8969">
        <v>0</v>
      </c>
      <c r="E8969" s="7">
        <v>46082</v>
      </c>
    </row>
    <row r="8970" spans="2:5" hidden="1" x14ac:dyDescent="0.25">
      <c r="B8970" t="s">
        <v>6805</v>
      </c>
      <c r="C8970" t="s">
        <v>6806</v>
      </c>
      <c r="D8970">
        <v>0</v>
      </c>
      <c r="E8970" s="7">
        <v>46296</v>
      </c>
    </row>
    <row r="8971" spans="2:5" hidden="1" x14ac:dyDescent="0.25">
      <c r="B8971" t="s">
        <v>6807</v>
      </c>
      <c r="C8971" t="s">
        <v>13955</v>
      </c>
      <c r="D8971">
        <v>0</v>
      </c>
      <c r="E8971" s="7">
        <v>47362</v>
      </c>
    </row>
    <row r="8972" spans="2:5" hidden="1" x14ac:dyDescent="0.25">
      <c r="B8972" t="s">
        <v>6807</v>
      </c>
      <c r="C8972" t="s">
        <v>13955</v>
      </c>
      <c r="D8972">
        <v>0</v>
      </c>
      <c r="E8972" s="7">
        <v>47635</v>
      </c>
    </row>
    <row r="8973" spans="2:5" hidden="1" x14ac:dyDescent="0.25">
      <c r="B8973" t="s">
        <v>6807</v>
      </c>
      <c r="C8973" t="s">
        <v>13955</v>
      </c>
      <c r="D8973">
        <v>8</v>
      </c>
      <c r="E8973" s="7">
        <v>47635</v>
      </c>
    </row>
    <row r="8974" spans="2:5" hidden="1" x14ac:dyDescent="0.25">
      <c r="B8974" t="s">
        <v>6807</v>
      </c>
      <c r="C8974" t="s">
        <v>13955</v>
      </c>
      <c r="D8974">
        <v>0</v>
      </c>
      <c r="E8974" s="7">
        <v>47727</v>
      </c>
    </row>
    <row r="8975" spans="2:5" hidden="1" x14ac:dyDescent="0.25">
      <c r="B8975" t="s">
        <v>6807</v>
      </c>
      <c r="C8975" t="s">
        <v>13955</v>
      </c>
      <c r="D8975">
        <v>8</v>
      </c>
      <c r="E8975" s="7">
        <v>47788</v>
      </c>
    </row>
    <row r="8976" spans="2:5" hidden="1" x14ac:dyDescent="0.25">
      <c r="B8976" t="s">
        <v>6807</v>
      </c>
      <c r="C8976" t="s">
        <v>13955</v>
      </c>
      <c r="D8976">
        <v>735</v>
      </c>
      <c r="E8976" s="7">
        <v>47818</v>
      </c>
    </row>
    <row r="8977" spans="2:5" hidden="1" x14ac:dyDescent="0.25">
      <c r="B8977" t="s">
        <v>6807</v>
      </c>
      <c r="C8977" t="s">
        <v>13955</v>
      </c>
      <c r="D8977">
        <v>3</v>
      </c>
      <c r="E8977" s="7">
        <v>47908</v>
      </c>
    </row>
    <row r="8978" spans="2:5" hidden="1" x14ac:dyDescent="0.25">
      <c r="B8978" t="s">
        <v>6807</v>
      </c>
      <c r="C8978" t="s">
        <v>13955</v>
      </c>
      <c r="D8978">
        <v>1235</v>
      </c>
      <c r="E8978" s="7">
        <v>47939</v>
      </c>
    </row>
    <row r="8979" spans="2:5" hidden="1" x14ac:dyDescent="0.25">
      <c r="B8979" t="s">
        <v>6807</v>
      </c>
      <c r="C8979" t="s">
        <v>13955</v>
      </c>
      <c r="D8979">
        <v>0</v>
      </c>
      <c r="E8979" s="7" t="s">
        <v>30</v>
      </c>
    </row>
    <row r="8980" spans="2:5" hidden="1" x14ac:dyDescent="0.25">
      <c r="B8980" t="s">
        <v>6810</v>
      </c>
      <c r="C8980" t="s">
        <v>13525</v>
      </c>
      <c r="D8980">
        <v>0</v>
      </c>
      <c r="E8980" s="7">
        <v>47453</v>
      </c>
    </row>
    <row r="8981" spans="2:5" hidden="1" x14ac:dyDescent="0.25">
      <c r="B8981" t="s">
        <v>6813</v>
      </c>
      <c r="C8981" t="s">
        <v>13956</v>
      </c>
      <c r="D8981">
        <v>368</v>
      </c>
      <c r="E8981" s="7">
        <v>47058</v>
      </c>
    </row>
    <row r="8982" spans="2:5" hidden="1" x14ac:dyDescent="0.25">
      <c r="B8982" t="s">
        <v>6813</v>
      </c>
      <c r="C8982" t="s">
        <v>13956</v>
      </c>
      <c r="D8982">
        <v>0</v>
      </c>
      <c r="E8982" s="7">
        <v>47453</v>
      </c>
    </row>
    <row r="8983" spans="2:5" hidden="1" x14ac:dyDescent="0.25">
      <c r="B8983" t="s">
        <v>6815</v>
      </c>
      <c r="C8983" t="s">
        <v>13957</v>
      </c>
      <c r="D8983">
        <v>438</v>
      </c>
      <c r="E8983" s="7">
        <v>47453</v>
      </c>
    </row>
    <row r="8984" spans="2:5" hidden="1" x14ac:dyDescent="0.25">
      <c r="B8984" t="s">
        <v>6817</v>
      </c>
      <c r="C8984" t="s">
        <v>6818</v>
      </c>
      <c r="D8984">
        <v>830</v>
      </c>
      <c r="E8984" s="7">
        <v>47574</v>
      </c>
    </row>
    <row r="8985" spans="2:5" hidden="1" x14ac:dyDescent="0.25">
      <c r="B8985" t="s">
        <v>6817</v>
      </c>
      <c r="C8985" t="s">
        <v>6818</v>
      </c>
      <c r="D8985">
        <v>0</v>
      </c>
      <c r="E8985" s="7">
        <v>46539</v>
      </c>
    </row>
    <row r="8986" spans="2:5" hidden="1" x14ac:dyDescent="0.25">
      <c r="B8986" t="s">
        <v>6817</v>
      </c>
      <c r="C8986" t="s">
        <v>6818</v>
      </c>
      <c r="D8986">
        <v>0</v>
      </c>
      <c r="E8986" s="7">
        <v>46569</v>
      </c>
    </row>
    <row r="8987" spans="2:5" hidden="1" x14ac:dyDescent="0.25">
      <c r="B8987" t="s">
        <v>6817</v>
      </c>
      <c r="C8987" t="s">
        <v>6818</v>
      </c>
      <c r="D8987">
        <v>0</v>
      </c>
      <c r="E8987" s="7">
        <v>46478</v>
      </c>
    </row>
    <row r="8988" spans="2:5" hidden="1" x14ac:dyDescent="0.25">
      <c r="B8988" t="s">
        <v>6820</v>
      </c>
      <c r="C8988" t="s">
        <v>6821</v>
      </c>
      <c r="D8988">
        <v>0</v>
      </c>
      <c r="E8988" s="7">
        <v>46508</v>
      </c>
    </row>
    <row r="8989" spans="2:5" hidden="1" x14ac:dyDescent="0.25">
      <c r="B8989" t="s">
        <v>6820</v>
      </c>
      <c r="C8989" t="s">
        <v>6821</v>
      </c>
      <c r="D8989">
        <v>1000</v>
      </c>
      <c r="E8989" s="7">
        <v>46935</v>
      </c>
    </row>
    <row r="8990" spans="2:5" hidden="1" x14ac:dyDescent="0.25">
      <c r="B8990" t="s">
        <v>6820</v>
      </c>
      <c r="C8990" t="s">
        <v>6821</v>
      </c>
      <c r="D8990">
        <v>0</v>
      </c>
      <c r="E8990" s="7">
        <v>46569</v>
      </c>
    </row>
    <row r="8991" spans="2:5" hidden="1" x14ac:dyDescent="0.25">
      <c r="B8991" t="s">
        <v>6820</v>
      </c>
      <c r="C8991" t="s">
        <v>6821</v>
      </c>
      <c r="D8991">
        <v>135</v>
      </c>
      <c r="E8991" s="7">
        <v>46569</v>
      </c>
    </row>
    <row r="8992" spans="2:5" hidden="1" x14ac:dyDescent="0.25">
      <c r="B8992" t="s">
        <v>6823</v>
      </c>
      <c r="C8992" t="s">
        <v>6824</v>
      </c>
      <c r="D8992">
        <v>0</v>
      </c>
      <c r="E8992" s="7">
        <v>47574</v>
      </c>
    </row>
    <row r="8993" spans="2:5" hidden="1" x14ac:dyDescent="0.25">
      <c r="B8993" t="s">
        <v>6823</v>
      </c>
      <c r="C8993" t="s">
        <v>6824</v>
      </c>
      <c r="D8993">
        <v>0</v>
      </c>
      <c r="E8993" s="7">
        <v>46296</v>
      </c>
    </row>
    <row r="8994" spans="2:5" hidden="1" x14ac:dyDescent="0.25">
      <c r="B8994" t="s">
        <v>6823</v>
      </c>
      <c r="C8994" t="s">
        <v>6824</v>
      </c>
      <c r="D8994">
        <v>0</v>
      </c>
      <c r="E8994" s="7">
        <v>47484</v>
      </c>
    </row>
    <row r="8995" spans="2:5" hidden="1" x14ac:dyDescent="0.25">
      <c r="B8995" t="s">
        <v>6823</v>
      </c>
      <c r="C8995" t="s">
        <v>6824</v>
      </c>
      <c r="D8995">
        <v>860</v>
      </c>
      <c r="E8995" s="7">
        <v>47604</v>
      </c>
    </row>
    <row r="8996" spans="2:5" hidden="1" x14ac:dyDescent="0.25">
      <c r="B8996" t="s">
        <v>6823</v>
      </c>
      <c r="C8996" t="s">
        <v>6824</v>
      </c>
      <c r="D8996">
        <v>0</v>
      </c>
      <c r="E8996" s="7">
        <v>46478</v>
      </c>
    </row>
    <row r="8997" spans="2:5" hidden="1" x14ac:dyDescent="0.25">
      <c r="B8997" t="s">
        <v>6823</v>
      </c>
      <c r="C8997" t="s">
        <v>6824</v>
      </c>
      <c r="D8997">
        <v>0</v>
      </c>
      <c r="E8997" s="7">
        <v>46508</v>
      </c>
    </row>
    <row r="8998" spans="2:5" hidden="1" x14ac:dyDescent="0.25">
      <c r="B8998" t="s">
        <v>6823</v>
      </c>
      <c r="C8998" t="s">
        <v>6824</v>
      </c>
      <c r="D8998">
        <v>0</v>
      </c>
      <c r="E8998" s="7">
        <v>46905</v>
      </c>
    </row>
    <row r="8999" spans="2:5" hidden="1" x14ac:dyDescent="0.25">
      <c r="B8999" t="s">
        <v>6823</v>
      </c>
      <c r="C8999" t="s">
        <v>6824</v>
      </c>
      <c r="D8999">
        <v>0</v>
      </c>
      <c r="E8999" s="7">
        <v>46935</v>
      </c>
    </row>
    <row r="9000" spans="2:5" hidden="1" x14ac:dyDescent="0.25">
      <c r="B9000" t="s">
        <v>6823</v>
      </c>
      <c r="C9000" t="s">
        <v>6824</v>
      </c>
      <c r="D9000">
        <v>0</v>
      </c>
      <c r="E9000" s="7">
        <v>46204</v>
      </c>
    </row>
    <row r="9001" spans="2:5" hidden="1" x14ac:dyDescent="0.25">
      <c r="B9001" t="s">
        <v>6823</v>
      </c>
      <c r="C9001" t="s">
        <v>6824</v>
      </c>
      <c r="D9001">
        <v>2</v>
      </c>
      <c r="E9001" s="7">
        <v>47515</v>
      </c>
    </row>
    <row r="9002" spans="2:5" hidden="1" x14ac:dyDescent="0.25">
      <c r="B9002" t="s">
        <v>6823</v>
      </c>
      <c r="C9002" t="s">
        <v>6824</v>
      </c>
      <c r="D9002">
        <v>0</v>
      </c>
      <c r="E9002" s="7">
        <v>47484</v>
      </c>
    </row>
    <row r="9003" spans="2:5" hidden="1" x14ac:dyDescent="0.25">
      <c r="B9003" t="s">
        <v>6823</v>
      </c>
      <c r="C9003" t="s">
        <v>6824</v>
      </c>
      <c r="D9003">
        <v>0</v>
      </c>
      <c r="E9003" s="7">
        <v>47423</v>
      </c>
    </row>
    <row r="9004" spans="2:5" hidden="1" x14ac:dyDescent="0.25">
      <c r="B9004" t="s">
        <v>6825</v>
      </c>
      <c r="C9004" t="s">
        <v>6826</v>
      </c>
      <c r="D9004">
        <v>0</v>
      </c>
      <c r="E9004" s="7">
        <v>46784</v>
      </c>
    </row>
    <row r="9005" spans="2:5" hidden="1" x14ac:dyDescent="0.25">
      <c r="B9005" t="s">
        <v>6825</v>
      </c>
      <c r="C9005" t="s">
        <v>6826</v>
      </c>
      <c r="D9005">
        <v>0</v>
      </c>
      <c r="E9005" s="7">
        <v>46874</v>
      </c>
    </row>
    <row r="9006" spans="2:5" hidden="1" x14ac:dyDescent="0.25">
      <c r="B9006" t="s">
        <v>6825</v>
      </c>
      <c r="C9006" t="s">
        <v>6826</v>
      </c>
      <c r="D9006">
        <v>400</v>
      </c>
      <c r="E9006" s="7">
        <v>47604</v>
      </c>
    </row>
    <row r="9007" spans="2:5" hidden="1" x14ac:dyDescent="0.25">
      <c r="B9007" t="s">
        <v>6825</v>
      </c>
      <c r="C9007" t="s">
        <v>6826</v>
      </c>
      <c r="D9007">
        <v>0</v>
      </c>
      <c r="E9007" s="7">
        <v>46874</v>
      </c>
    </row>
    <row r="9008" spans="2:5" hidden="1" x14ac:dyDescent="0.25">
      <c r="B9008" t="s">
        <v>6825</v>
      </c>
      <c r="C9008" t="s">
        <v>6826</v>
      </c>
      <c r="D9008">
        <v>0</v>
      </c>
      <c r="E9008" s="7">
        <v>46569</v>
      </c>
    </row>
    <row r="9009" spans="2:5" hidden="1" x14ac:dyDescent="0.25">
      <c r="B9009" t="s">
        <v>6825</v>
      </c>
      <c r="C9009" t="s">
        <v>6826</v>
      </c>
      <c r="D9009">
        <v>0</v>
      </c>
      <c r="E9009" s="7">
        <v>46569</v>
      </c>
    </row>
    <row r="9010" spans="2:5" hidden="1" x14ac:dyDescent="0.25">
      <c r="B9010" t="s">
        <v>6825</v>
      </c>
      <c r="C9010" t="s">
        <v>6826</v>
      </c>
      <c r="D9010">
        <v>4</v>
      </c>
      <c r="E9010" s="7">
        <v>47423</v>
      </c>
    </row>
    <row r="9011" spans="2:5" hidden="1" x14ac:dyDescent="0.25">
      <c r="B9011" t="s">
        <v>6825</v>
      </c>
      <c r="C9011" t="s">
        <v>6826</v>
      </c>
      <c r="D9011">
        <v>0</v>
      </c>
      <c r="E9011" s="7">
        <v>46874</v>
      </c>
    </row>
    <row r="9012" spans="2:5" hidden="1" x14ac:dyDescent="0.25">
      <c r="B9012" t="s">
        <v>6827</v>
      </c>
      <c r="C9012" t="s">
        <v>6828</v>
      </c>
      <c r="D9012">
        <v>0</v>
      </c>
      <c r="E9012" s="7">
        <v>47727</v>
      </c>
    </row>
    <row r="9013" spans="2:5" hidden="1" x14ac:dyDescent="0.25">
      <c r="B9013" t="s">
        <v>6827</v>
      </c>
      <c r="C9013" t="s">
        <v>6828</v>
      </c>
      <c r="D9013">
        <v>0</v>
      </c>
      <c r="E9013" s="7">
        <v>47788</v>
      </c>
    </row>
    <row r="9014" spans="2:5" hidden="1" x14ac:dyDescent="0.25">
      <c r="B9014" t="s">
        <v>6827</v>
      </c>
      <c r="C9014" t="s">
        <v>6828</v>
      </c>
      <c r="D9014">
        <v>0</v>
      </c>
      <c r="E9014" s="7">
        <v>47788</v>
      </c>
    </row>
    <row r="9015" spans="2:5" hidden="1" x14ac:dyDescent="0.25">
      <c r="B9015" t="s">
        <v>6827</v>
      </c>
      <c r="C9015" t="s">
        <v>6828</v>
      </c>
      <c r="D9015">
        <v>0</v>
      </c>
      <c r="E9015" s="7">
        <v>47818</v>
      </c>
    </row>
    <row r="9016" spans="2:5" hidden="1" x14ac:dyDescent="0.25">
      <c r="B9016" t="s">
        <v>6827</v>
      </c>
      <c r="C9016" t="s">
        <v>6828</v>
      </c>
      <c r="D9016">
        <v>0</v>
      </c>
      <c r="E9016" s="7">
        <v>47880</v>
      </c>
    </row>
    <row r="9017" spans="2:5" hidden="1" x14ac:dyDescent="0.25">
      <c r="B9017" t="s">
        <v>6827</v>
      </c>
      <c r="C9017" t="s">
        <v>6828</v>
      </c>
      <c r="D9017">
        <v>0</v>
      </c>
      <c r="E9017" s="7">
        <v>47939</v>
      </c>
    </row>
    <row r="9018" spans="2:5" hidden="1" x14ac:dyDescent="0.25">
      <c r="B9018" t="s">
        <v>6827</v>
      </c>
      <c r="C9018" t="s">
        <v>6828</v>
      </c>
      <c r="D9018">
        <v>0</v>
      </c>
      <c r="E9018" s="7">
        <v>47665</v>
      </c>
    </row>
    <row r="9019" spans="2:5" hidden="1" x14ac:dyDescent="0.25">
      <c r="B9019" t="s">
        <v>6827</v>
      </c>
      <c r="C9019" t="s">
        <v>6828</v>
      </c>
      <c r="D9019">
        <v>0</v>
      </c>
      <c r="E9019" s="7">
        <v>47939</v>
      </c>
    </row>
    <row r="9020" spans="2:5" hidden="1" x14ac:dyDescent="0.25">
      <c r="B9020" t="s">
        <v>6837</v>
      </c>
      <c r="C9020" t="s">
        <v>6838</v>
      </c>
      <c r="D9020">
        <v>0</v>
      </c>
      <c r="E9020" s="7">
        <v>47423</v>
      </c>
    </row>
    <row r="9021" spans="2:5" hidden="1" x14ac:dyDescent="0.25">
      <c r="B9021" t="s">
        <v>6837</v>
      </c>
      <c r="C9021" t="s">
        <v>6838</v>
      </c>
      <c r="D9021">
        <v>0</v>
      </c>
      <c r="E9021" s="7">
        <v>47484</v>
      </c>
    </row>
    <row r="9022" spans="2:5" hidden="1" x14ac:dyDescent="0.25">
      <c r="B9022" t="s">
        <v>6837</v>
      </c>
      <c r="C9022" t="s">
        <v>6838</v>
      </c>
      <c r="D9022">
        <v>0</v>
      </c>
      <c r="E9022" s="7">
        <v>47604</v>
      </c>
    </row>
    <row r="9023" spans="2:5" hidden="1" x14ac:dyDescent="0.25">
      <c r="B9023" t="s">
        <v>6837</v>
      </c>
      <c r="C9023" t="s">
        <v>6838</v>
      </c>
      <c r="D9023">
        <v>0</v>
      </c>
      <c r="E9023" s="7">
        <v>47665</v>
      </c>
    </row>
    <row r="9024" spans="2:5" hidden="1" x14ac:dyDescent="0.25">
      <c r="B9024" t="s">
        <v>6837</v>
      </c>
      <c r="C9024" t="s">
        <v>6838</v>
      </c>
      <c r="D9024">
        <v>0</v>
      </c>
      <c r="E9024" s="7">
        <v>47484</v>
      </c>
    </row>
    <row r="9025" spans="2:5" hidden="1" x14ac:dyDescent="0.25">
      <c r="B9025" t="s">
        <v>6837</v>
      </c>
      <c r="C9025" t="s">
        <v>6838</v>
      </c>
      <c r="D9025">
        <v>0</v>
      </c>
      <c r="E9025" s="7">
        <v>47665</v>
      </c>
    </row>
    <row r="9026" spans="2:5" hidden="1" x14ac:dyDescent="0.25">
      <c r="B9026" t="s">
        <v>6840</v>
      </c>
      <c r="C9026" t="s">
        <v>6841</v>
      </c>
      <c r="D9026">
        <v>0</v>
      </c>
      <c r="E9026" s="7">
        <v>47423</v>
      </c>
    </row>
    <row r="9027" spans="2:5" hidden="1" x14ac:dyDescent="0.25">
      <c r="B9027" t="s">
        <v>6840</v>
      </c>
      <c r="C9027" t="s">
        <v>6841</v>
      </c>
      <c r="D9027">
        <v>0</v>
      </c>
      <c r="E9027" s="7">
        <v>47484</v>
      </c>
    </row>
    <row r="9028" spans="2:5" hidden="1" x14ac:dyDescent="0.25">
      <c r="B9028" t="s">
        <v>6840</v>
      </c>
      <c r="C9028" t="s">
        <v>6841</v>
      </c>
      <c r="D9028">
        <v>0</v>
      </c>
      <c r="E9028" s="7">
        <v>47604</v>
      </c>
    </row>
    <row r="9029" spans="2:5" hidden="1" x14ac:dyDescent="0.25">
      <c r="B9029" t="s">
        <v>6840</v>
      </c>
      <c r="C9029" t="s">
        <v>6841</v>
      </c>
      <c r="D9029">
        <v>0</v>
      </c>
      <c r="E9029" s="7">
        <v>47604</v>
      </c>
    </row>
    <row r="9030" spans="2:5" hidden="1" x14ac:dyDescent="0.25">
      <c r="B9030" t="s">
        <v>6842</v>
      </c>
      <c r="C9030" t="s">
        <v>6843</v>
      </c>
      <c r="D9030">
        <v>2</v>
      </c>
      <c r="E9030" s="7">
        <v>47423</v>
      </c>
    </row>
    <row r="9031" spans="2:5" hidden="1" x14ac:dyDescent="0.25">
      <c r="B9031" t="s">
        <v>6842</v>
      </c>
      <c r="C9031" t="s">
        <v>6843</v>
      </c>
      <c r="D9031">
        <v>124</v>
      </c>
      <c r="E9031" s="7">
        <v>47604</v>
      </c>
    </row>
    <row r="9032" spans="2:5" hidden="1" x14ac:dyDescent="0.25">
      <c r="B9032" t="s">
        <v>6842</v>
      </c>
      <c r="C9032" t="s">
        <v>6843</v>
      </c>
      <c r="D9032">
        <v>0</v>
      </c>
      <c r="E9032" s="7">
        <v>47604</v>
      </c>
    </row>
    <row r="9033" spans="2:5" hidden="1" x14ac:dyDescent="0.25">
      <c r="B9033" t="s">
        <v>6844</v>
      </c>
      <c r="C9033" t="s">
        <v>6845</v>
      </c>
      <c r="D9033">
        <v>0</v>
      </c>
      <c r="E9033" s="7">
        <v>46600</v>
      </c>
    </row>
    <row r="9034" spans="2:5" hidden="1" x14ac:dyDescent="0.25">
      <c r="B9034" t="s">
        <v>6844</v>
      </c>
      <c r="C9034" t="s">
        <v>6845</v>
      </c>
      <c r="D9034">
        <v>0</v>
      </c>
      <c r="E9034" s="7">
        <v>46631</v>
      </c>
    </row>
    <row r="9035" spans="2:5" hidden="1" x14ac:dyDescent="0.25">
      <c r="B9035" t="s">
        <v>6844</v>
      </c>
      <c r="C9035" t="s">
        <v>6845</v>
      </c>
      <c r="D9035">
        <v>0</v>
      </c>
      <c r="E9035" s="7">
        <v>46692</v>
      </c>
    </row>
    <row r="9036" spans="2:5" hidden="1" x14ac:dyDescent="0.25">
      <c r="B9036" t="s">
        <v>6844</v>
      </c>
      <c r="C9036" t="s">
        <v>6845</v>
      </c>
      <c r="D9036">
        <v>0</v>
      </c>
      <c r="E9036" s="7">
        <v>46692</v>
      </c>
    </row>
    <row r="9037" spans="2:5" hidden="1" x14ac:dyDescent="0.25">
      <c r="B9037" t="s">
        <v>6844</v>
      </c>
      <c r="C9037" t="s">
        <v>6845</v>
      </c>
      <c r="D9037">
        <v>0</v>
      </c>
      <c r="E9037" s="7">
        <v>46692</v>
      </c>
    </row>
    <row r="9038" spans="2:5" hidden="1" x14ac:dyDescent="0.25">
      <c r="B9038" t="s">
        <v>6844</v>
      </c>
      <c r="C9038" t="s">
        <v>6845</v>
      </c>
      <c r="D9038">
        <v>0</v>
      </c>
      <c r="E9038" s="7">
        <v>46753</v>
      </c>
    </row>
    <row r="9039" spans="2:5" hidden="1" x14ac:dyDescent="0.25">
      <c r="B9039" t="s">
        <v>6853</v>
      </c>
      <c r="C9039" t="s">
        <v>6854</v>
      </c>
      <c r="D9039">
        <v>0</v>
      </c>
      <c r="E9039" s="7" t="s">
        <v>30</v>
      </c>
    </row>
    <row r="9040" spans="2:5" hidden="1" x14ac:dyDescent="0.25">
      <c r="B9040" t="s">
        <v>6853</v>
      </c>
      <c r="C9040" t="s">
        <v>6854</v>
      </c>
      <c r="D9040">
        <v>0</v>
      </c>
      <c r="E9040" s="7">
        <v>46935</v>
      </c>
    </row>
    <row r="9041" spans="2:5" hidden="1" x14ac:dyDescent="0.25">
      <c r="B9041" t="s">
        <v>6853</v>
      </c>
      <c r="C9041" t="s">
        <v>6854</v>
      </c>
      <c r="D9041">
        <v>0</v>
      </c>
      <c r="E9041" s="7">
        <v>47150</v>
      </c>
    </row>
    <row r="9042" spans="2:5" hidden="1" x14ac:dyDescent="0.25">
      <c r="B9042" t="s">
        <v>6853</v>
      </c>
      <c r="C9042" t="s">
        <v>6854</v>
      </c>
      <c r="D9042">
        <v>0</v>
      </c>
      <c r="E9042" s="7">
        <v>47150</v>
      </c>
    </row>
    <row r="9043" spans="2:5" hidden="1" x14ac:dyDescent="0.25">
      <c r="B9043" t="s">
        <v>6853</v>
      </c>
      <c r="C9043" t="s">
        <v>6854</v>
      </c>
      <c r="D9043">
        <v>0</v>
      </c>
      <c r="E9043" s="7">
        <v>47331</v>
      </c>
    </row>
    <row r="9044" spans="2:5" hidden="1" x14ac:dyDescent="0.25">
      <c r="B9044" t="s">
        <v>6853</v>
      </c>
      <c r="C9044" t="s">
        <v>6854</v>
      </c>
      <c r="D9044">
        <v>0</v>
      </c>
      <c r="E9044" s="7">
        <v>47331</v>
      </c>
    </row>
    <row r="9045" spans="2:5" hidden="1" x14ac:dyDescent="0.25">
      <c r="B9045" t="s">
        <v>6853</v>
      </c>
      <c r="C9045" t="s">
        <v>6854</v>
      </c>
      <c r="D9045">
        <v>0</v>
      </c>
      <c r="E9045" s="7">
        <v>47453</v>
      </c>
    </row>
    <row r="9046" spans="2:5" hidden="1" x14ac:dyDescent="0.25">
      <c r="B9046" t="s">
        <v>6853</v>
      </c>
      <c r="C9046" t="s">
        <v>6854</v>
      </c>
      <c r="D9046">
        <v>0</v>
      </c>
      <c r="E9046" s="7">
        <v>47604</v>
      </c>
    </row>
    <row r="9047" spans="2:5" hidden="1" x14ac:dyDescent="0.25">
      <c r="B9047" t="s">
        <v>6853</v>
      </c>
      <c r="C9047" t="s">
        <v>6854</v>
      </c>
      <c r="D9047">
        <v>0</v>
      </c>
      <c r="E9047" s="7">
        <v>47604</v>
      </c>
    </row>
    <row r="9048" spans="2:5" hidden="1" x14ac:dyDescent="0.25">
      <c r="B9048" t="s">
        <v>6853</v>
      </c>
      <c r="C9048" t="s">
        <v>6854</v>
      </c>
      <c r="D9048">
        <v>0</v>
      </c>
      <c r="E9048" s="7">
        <v>47604</v>
      </c>
    </row>
    <row r="9049" spans="2:5" hidden="1" x14ac:dyDescent="0.25">
      <c r="B9049" t="s">
        <v>6853</v>
      </c>
      <c r="C9049" t="s">
        <v>6854</v>
      </c>
      <c r="D9049">
        <v>0</v>
      </c>
      <c r="E9049" s="7">
        <v>47727</v>
      </c>
    </row>
    <row r="9050" spans="2:5" hidden="1" x14ac:dyDescent="0.25">
      <c r="B9050" t="s">
        <v>6853</v>
      </c>
      <c r="C9050" t="s">
        <v>6854</v>
      </c>
      <c r="D9050">
        <v>0</v>
      </c>
      <c r="E9050" s="7">
        <v>47818</v>
      </c>
    </row>
    <row r="9051" spans="2:5" hidden="1" x14ac:dyDescent="0.25">
      <c r="B9051" t="s">
        <v>6853</v>
      </c>
      <c r="C9051" t="s">
        <v>6854</v>
      </c>
      <c r="D9051">
        <v>5760</v>
      </c>
      <c r="E9051" s="7">
        <v>47818</v>
      </c>
    </row>
    <row r="9052" spans="2:5" hidden="1" x14ac:dyDescent="0.25">
      <c r="B9052" t="s">
        <v>6853</v>
      </c>
      <c r="C9052" t="s">
        <v>6854</v>
      </c>
      <c r="D9052">
        <v>0</v>
      </c>
      <c r="E9052" s="7">
        <v>47880</v>
      </c>
    </row>
    <row r="9053" spans="2:5" hidden="1" x14ac:dyDescent="0.25">
      <c r="B9053" t="s">
        <v>6853</v>
      </c>
      <c r="C9053" t="s">
        <v>6854</v>
      </c>
      <c r="D9053">
        <v>0</v>
      </c>
      <c r="E9053" s="7">
        <v>47880</v>
      </c>
    </row>
    <row r="9054" spans="2:5" hidden="1" x14ac:dyDescent="0.25">
      <c r="B9054" t="s">
        <v>6853</v>
      </c>
      <c r="C9054" t="s">
        <v>6854</v>
      </c>
      <c r="D9054">
        <v>0</v>
      </c>
      <c r="E9054" s="7">
        <v>47150</v>
      </c>
    </row>
    <row r="9055" spans="2:5" hidden="1" x14ac:dyDescent="0.25">
      <c r="B9055" t="s">
        <v>6853</v>
      </c>
      <c r="C9055" t="s">
        <v>6854</v>
      </c>
      <c r="D9055">
        <v>0</v>
      </c>
      <c r="E9055" s="7">
        <v>47331</v>
      </c>
    </row>
    <row r="9056" spans="2:5" hidden="1" x14ac:dyDescent="0.25">
      <c r="B9056" t="s">
        <v>6853</v>
      </c>
      <c r="C9056" t="s">
        <v>6854</v>
      </c>
      <c r="D9056">
        <v>0</v>
      </c>
      <c r="E9056" s="7">
        <v>47331</v>
      </c>
    </row>
    <row r="9057" spans="2:5" hidden="1" x14ac:dyDescent="0.25">
      <c r="B9057" t="s">
        <v>6853</v>
      </c>
      <c r="C9057" t="s">
        <v>6854</v>
      </c>
      <c r="D9057">
        <v>0</v>
      </c>
      <c r="E9057" s="7">
        <v>47453</v>
      </c>
    </row>
    <row r="9058" spans="2:5" hidden="1" x14ac:dyDescent="0.25">
      <c r="B9058" t="s">
        <v>6853</v>
      </c>
      <c r="C9058" t="s">
        <v>6854</v>
      </c>
      <c r="D9058">
        <v>0</v>
      </c>
      <c r="E9058" s="7">
        <v>47604</v>
      </c>
    </row>
    <row r="9059" spans="2:5" hidden="1" x14ac:dyDescent="0.25">
      <c r="B9059" t="s">
        <v>6853</v>
      </c>
      <c r="C9059" t="s">
        <v>6854</v>
      </c>
      <c r="D9059">
        <v>0</v>
      </c>
      <c r="E9059" s="7">
        <v>47604</v>
      </c>
    </row>
    <row r="9060" spans="2:5" hidden="1" x14ac:dyDescent="0.25">
      <c r="B9060" t="s">
        <v>6853</v>
      </c>
      <c r="C9060" t="s">
        <v>6854</v>
      </c>
      <c r="D9060">
        <v>0</v>
      </c>
      <c r="E9060" s="7">
        <v>47727</v>
      </c>
    </row>
    <row r="9061" spans="2:5" hidden="1" x14ac:dyDescent="0.25">
      <c r="B9061" t="s">
        <v>6853</v>
      </c>
      <c r="C9061" t="s">
        <v>6854</v>
      </c>
      <c r="D9061">
        <v>0</v>
      </c>
      <c r="E9061" s="7">
        <v>47880</v>
      </c>
    </row>
    <row r="9062" spans="2:5" hidden="1" x14ac:dyDescent="0.25">
      <c r="B9062" t="s">
        <v>6870</v>
      </c>
      <c r="C9062" t="s">
        <v>13958</v>
      </c>
      <c r="D9062">
        <v>0</v>
      </c>
      <c r="E9062" s="7">
        <v>46966</v>
      </c>
    </row>
    <row r="9063" spans="2:5" hidden="1" x14ac:dyDescent="0.25">
      <c r="B9063" t="s">
        <v>6870</v>
      </c>
      <c r="C9063" t="s">
        <v>13958</v>
      </c>
      <c r="D9063">
        <v>0</v>
      </c>
      <c r="E9063" s="7">
        <v>46966</v>
      </c>
    </row>
    <row r="9064" spans="2:5" hidden="1" x14ac:dyDescent="0.25">
      <c r="B9064" t="s">
        <v>6873</v>
      </c>
      <c r="C9064" t="s">
        <v>13959</v>
      </c>
      <c r="D9064">
        <v>0</v>
      </c>
      <c r="E9064" s="7">
        <v>46874</v>
      </c>
    </row>
    <row r="9065" spans="2:5" hidden="1" x14ac:dyDescent="0.25">
      <c r="B9065" t="s">
        <v>6875</v>
      </c>
      <c r="C9065" t="s">
        <v>13960</v>
      </c>
      <c r="D9065">
        <v>0</v>
      </c>
      <c r="E9065" s="7">
        <v>45809</v>
      </c>
    </row>
    <row r="9066" spans="2:5" hidden="1" x14ac:dyDescent="0.25">
      <c r="B9066" t="s">
        <v>6875</v>
      </c>
      <c r="C9066" t="s">
        <v>13960</v>
      </c>
      <c r="D9066">
        <v>1089</v>
      </c>
      <c r="E9066" s="7">
        <v>46874</v>
      </c>
    </row>
    <row r="9067" spans="2:5" hidden="1" x14ac:dyDescent="0.25">
      <c r="B9067" t="s">
        <v>6875</v>
      </c>
      <c r="C9067" t="s">
        <v>13960</v>
      </c>
      <c r="D9067">
        <v>0</v>
      </c>
      <c r="E9067" s="7">
        <v>46874</v>
      </c>
    </row>
    <row r="9068" spans="2:5" hidden="1" x14ac:dyDescent="0.25">
      <c r="B9068" t="s">
        <v>6879</v>
      </c>
      <c r="C9068" t="s">
        <v>13961</v>
      </c>
      <c r="D9068">
        <v>0</v>
      </c>
      <c r="E9068" s="7">
        <v>45748</v>
      </c>
    </row>
    <row r="9069" spans="2:5" hidden="1" x14ac:dyDescent="0.25">
      <c r="B9069" t="s">
        <v>6879</v>
      </c>
      <c r="C9069" t="s">
        <v>13961</v>
      </c>
      <c r="D9069">
        <v>0</v>
      </c>
      <c r="E9069" s="7">
        <v>45748</v>
      </c>
    </row>
    <row r="9070" spans="2:5" hidden="1" x14ac:dyDescent="0.25">
      <c r="B9070" t="s">
        <v>6879</v>
      </c>
      <c r="C9070" t="s">
        <v>13961</v>
      </c>
      <c r="D9070">
        <v>0</v>
      </c>
      <c r="E9070" s="7">
        <v>45748</v>
      </c>
    </row>
    <row r="9071" spans="2:5" hidden="1" x14ac:dyDescent="0.25">
      <c r="B9071" t="s">
        <v>6879</v>
      </c>
      <c r="C9071" t="s">
        <v>13961</v>
      </c>
      <c r="D9071">
        <v>0</v>
      </c>
      <c r="E9071" s="7">
        <v>45748</v>
      </c>
    </row>
    <row r="9072" spans="2:5" hidden="1" x14ac:dyDescent="0.25">
      <c r="B9072" t="s">
        <v>6879</v>
      </c>
      <c r="C9072" t="s">
        <v>13961</v>
      </c>
      <c r="D9072">
        <v>0</v>
      </c>
      <c r="E9072" s="7">
        <v>45809</v>
      </c>
    </row>
    <row r="9073" spans="2:5" hidden="1" x14ac:dyDescent="0.25">
      <c r="B9073" t="s">
        <v>6879</v>
      </c>
      <c r="C9073" t="s">
        <v>13961</v>
      </c>
      <c r="D9073">
        <v>0</v>
      </c>
      <c r="E9073" s="7">
        <v>45809</v>
      </c>
    </row>
    <row r="9074" spans="2:5" hidden="1" x14ac:dyDescent="0.25">
      <c r="B9074" t="s">
        <v>6879</v>
      </c>
      <c r="C9074" t="s">
        <v>13961</v>
      </c>
      <c r="D9074">
        <v>0</v>
      </c>
      <c r="E9074" s="7">
        <v>45809</v>
      </c>
    </row>
    <row r="9075" spans="2:5" hidden="1" x14ac:dyDescent="0.25">
      <c r="B9075" t="s">
        <v>6886</v>
      </c>
      <c r="C9075" t="s">
        <v>12144</v>
      </c>
      <c r="D9075">
        <v>0</v>
      </c>
      <c r="E9075" s="7">
        <v>45748</v>
      </c>
    </row>
    <row r="9076" spans="2:5" hidden="1" x14ac:dyDescent="0.25">
      <c r="B9076" t="s">
        <v>6886</v>
      </c>
      <c r="C9076" t="s">
        <v>12144</v>
      </c>
      <c r="D9076">
        <v>0</v>
      </c>
      <c r="E9076" s="7">
        <v>45748</v>
      </c>
    </row>
    <row r="9077" spans="2:5" hidden="1" x14ac:dyDescent="0.25">
      <c r="B9077" t="s">
        <v>6886</v>
      </c>
      <c r="C9077" t="s">
        <v>12144</v>
      </c>
      <c r="D9077">
        <v>0</v>
      </c>
      <c r="E9077" s="7">
        <v>45748</v>
      </c>
    </row>
    <row r="9078" spans="2:5" hidden="1" x14ac:dyDescent="0.25">
      <c r="B9078" t="s">
        <v>6886</v>
      </c>
      <c r="C9078" t="s">
        <v>12144</v>
      </c>
      <c r="D9078">
        <v>750</v>
      </c>
      <c r="E9078" s="7">
        <v>46905</v>
      </c>
    </row>
    <row r="9079" spans="2:5" hidden="1" x14ac:dyDescent="0.25">
      <c r="B9079" t="s">
        <v>6886</v>
      </c>
      <c r="C9079" t="s">
        <v>12144</v>
      </c>
      <c r="D9079">
        <v>0</v>
      </c>
      <c r="E9079" s="7">
        <v>45748</v>
      </c>
    </row>
    <row r="9080" spans="2:5" hidden="1" x14ac:dyDescent="0.25">
      <c r="B9080" t="s">
        <v>6886</v>
      </c>
      <c r="C9080" t="s">
        <v>12144</v>
      </c>
      <c r="D9080">
        <v>0</v>
      </c>
      <c r="E9080" s="7">
        <v>46905</v>
      </c>
    </row>
    <row r="9081" spans="2:5" hidden="1" x14ac:dyDescent="0.25">
      <c r="B9081" t="s">
        <v>6890</v>
      </c>
      <c r="C9081" t="s">
        <v>13962</v>
      </c>
      <c r="D9081">
        <v>0</v>
      </c>
      <c r="E9081" s="7">
        <v>45748</v>
      </c>
    </row>
    <row r="9082" spans="2:5" hidden="1" x14ac:dyDescent="0.25">
      <c r="B9082" t="s">
        <v>6890</v>
      </c>
      <c r="C9082" t="s">
        <v>13962</v>
      </c>
      <c r="D9082">
        <v>0</v>
      </c>
      <c r="E9082" s="7">
        <v>45748</v>
      </c>
    </row>
    <row r="9083" spans="2:5" hidden="1" x14ac:dyDescent="0.25">
      <c r="B9083" t="s">
        <v>6890</v>
      </c>
      <c r="C9083" t="s">
        <v>13962</v>
      </c>
      <c r="D9083">
        <v>0</v>
      </c>
      <c r="E9083" s="7">
        <v>46874</v>
      </c>
    </row>
    <row r="9084" spans="2:5" hidden="1" x14ac:dyDescent="0.25">
      <c r="B9084" t="s">
        <v>6892</v>
      </c>
      <c r="C9084" t="s">
        <v>6893</v>
      </c>
      <c r="D9084">
        <v>214</v>
      </c>
      <c r="E9084" s="7" t="s">
        <v>30</v>
      </c>
    </row>
    <row r="9085" spans="2:5" hidden="1" x14ac:dyDescent="0.25">
      <c r="B9085" t="s">
        <v>6894</v>
      </c>
      <c r="C9085" t="s">
        <v>6895</v>
      </c>
      <c r="D9085">
        <v>59</v>
      </c>
      <c r="E9085" s="7" t="s">
        <v>30</v>
      </c>
    </row>
    <row r="9086" spans="2:5" hidden="1" x14ac:dyDescent="0.25">
      <c r="B9086" t="s">
        <v>6896</v>
      </c>
      <c r="C9086" t="s">
        <v>13963</v>
      </c>
      <c r="D9086">
        <v>0</v>
      </c>
      <c r="E9086" s="7">
        <v>45976</v>
      </c>
    </row>
    <row r="9087" spans="2:5" hidden="1" x14ac:dyDescent="0.25">
      <c r="B9087" t="s">
        <v>6896</v>
      </c>
      <c r="C9087" t="s">
        <v>13963</v>
      </c>
      <c r="D9087">
        <v>0</v>
      </c>
      <c r="E9087" s="7">
        <v>46505</v>
      </c>
    </row>
    <row r="9088" spans="2:5" hidden="1" x14ac:dyDescent="0.25">
      <c r="B9088" t="s">
        <v>6896</v>
      </c>
      <c r="C9088" t="s">
        <v>13963</v>
      </c>
      <c r="D9088">
        <v>900</v>
      </c>
      <c r="E9088" s="7">
        <v>46726</v>
      </c>
    </row>
    <row r="9089" spans="2:5" hidden="1" x14ac:dyDescent="0.25">
      <c r="B9089" t="s">
        <v>6896</v>
      </c>
      <c r="C9089" t="s">
        <v>13963</v>
      </c>
      <c r="D9089">
        <v>0</v>
      </c>
      <c r="E9089" s="7">
        <v>45976</v>
      </c>
    </row>
    <row r="9090" spans="2:5" hidden="1" x14ac:dyDescent="0.25">
      <c r="B9090" t="s">
        <v>6896</v>
      </c>
      <c r="C9090" t="s">
        <v>13963</v>
      </c>
      <c r="D9090">
        <v>570</v>
      </c>
      <c r="E9090" s="7">
        <v>46406</v>
      </c>
    </row>
    <row r="9091" spans="2:5" hidden="1" x14ac:dyDescent="0.25">
      <c r="B9091" t="s">
        <v>6900</v>
      </c>
      <c r="C9091" t="s">
        <v>13964</v>
      </c>
      <c r="D9091">
        <v>0</v>
      </c>
      <c r="E9091" s="7">
        <v>47604</v>
      </c>
    </row>
    <row r="9092" spans="2:5" hidden="1" x14ac:dyDescent="0.25">
      <c r="B9092" t="s">
        <v>6900</v>
      </c>
      <c r="C9092" t="s">
        <v>13964</v>
      </c>
      <c r="D9092">
        <v>0</v>
      </c>
      <c r="E9092" s="7">
        <v>47543</v>
      </c>
    </row>
    <row r="9093" spans="2:5" hidden="1" x14ac:dyDescent="0.25">
      <c r="B9093" t="s">
        <v>6900</v>
      </c>
      <c r="C9093" t="s">
        <v>13964</v>
      </c>
      <c r="D9093">
        <v>737</v>
      </c>
      <c r="E9093" s="7">
        <v>47939</v>
      </c>
    </row>
    <row r="9094" spans="2:5" hidden="1" x14ac:dyDescent="0.25">
      <c r="B9094" t="s">
        <v>6900</v>
      </c>
      <c r="C9094" t="s">
        <v>13964</v>
      </c>
      <c r="D9094">
        <v>0</v>
      </c>
      <c r="E9094" s="7">
        <v>47453</v>
      </c>
    </row>
    <row r="9095" spans="2:5" hidden="1" x14ac:dyDescent="0.25">
      <c r="B9095" t="s">
        <v>6903</v>
      </c>
      <c r="C9095" t="s">
        <v>6904</v>
      </c>
      <c r="D9095">
        <v>0</v>
      </c>
      <c r="E9095" s="7">
        <v>45709</v>
      </c>
    </row>
    <row r="9096" spans="2:5" hidden="1" x14ac:dyDescent="0.25">
      <c r="B9096" t="s">
        <v>6903</v>
      </c>
      <c r="C9096" t="s">
        <v>6904</v>
      </c>
      <c r="D9096">
        <v>0</v>
      </c>
      <c r="E9096" s="7">
        <v>45714</v>
      </c>
    </row>
    <row r="9097" spans="2:5" hidden="1" x14ac:dyDescent="0.25">
      <c r="B9097" t="s">
        <v>6903</v>
      </c>
      <c r="C9097" t="s">
        <v>6904</v>
      </c>
      <c r="D9097">
        <v>0</v>
      </c>
      <c r="E9097" s="7">
        <v>45802</v>
      </c>
    </row>
    <row r="9098" spans="2:5" hidden="1" x14ac:dyDescent="0.25">
      <c r="B9098" t="s">
        <v>6903</v>
      </c>
      <c r="C9098" t="s">
        <v>6904</v>
      </c>
      <c r="D9098">
        <v>0</v>
      </c>
      <c r="E9098" s="7">
        <v>45796</v>
      </c>
    </row>
    <row r="9099" spans="2:5" hidden="1" x14ac:dyDescent="0.25">
      <c r="B9099" t="s">
        <v>6903</v>
      </c>
      <c r="C9099" t="s">
        <v>6904</v>
      </c>
      <c r="D9099">
        <v>0</v>
      </c>
      <c r="E9099" s="7">
        <v>46068</v>
      </c>
    </row>
    <row r="9100" spans="2:5" hidden="1" x14ac:dyDescent="0.25">
      <c r="B9100" t="s">
        <v>6903</v>
      </c>
      <c r="C9100" t="s">
        <v>6904</v>
      </c>
      <c r="D9100">
        <v>0</v>
      </c>
      <c r="E9100" s="7">
        <v>46067</v>
      </c>
    </row>
    <row r="9101" spans="2:5" hidden="1" x14ac:dyDescent="0.25">
      <c r="B9101" t="s">
        <v>6903</v>
      </c>
      <c r="C9101" t="s">
        <v>6904</v>
      </c>
      <c r="D9101">
        <v>0</v>
      </c>
      <c r="E9101" s="7">
        <v>46082</v>
      </c>
    </row>
    <row r="9102" spans="2:5" hidden="1" x14ac:dyDescent="0.25">
      <c r="B9102" t="s">
        <v>6903</v>
      </c>
      <c r="C9102" t="s">
        <v>6904</v>
      </c>
      <c r="D9102">
        <v>0</v>
      </c>
      <c r="E9102" s="7">
        <v>46135</v>
      </c>
    </row>
    <row r="9103" spans="2:5" hidden="1" x14ac:dyDescent="0.25">
      <c r="B9103" t="s">
        <v>6903</v>
      </c>
      <c r="C9103" t="s">
        <v>6904</v>
      </c>
      <c r="D9103">
        <v>0</v>
      </c>
      <c r="E9103" s="7">
        <v>46134</v>
      </c>
    </row>
    <row r="9104" spans="2:5" hidden="1" x14ac:dyDescent="0.25">
      <c r="B9104" t="s">
        <v>6903</v>
      </c>
      <c r="C9104" t="s">
        <v>6904</v>
      </c>
      <c r="D9104">
        <v>0</v>
      </c>
      <c r="E9104" s="7">
        <v>46145</v>
      </c>
    </row>
    <row r="9105" spans="2:5" hidden="1" x14ac:dyDescent="0.25">
      <c r="B9105" t="s">
        <v>6903</v>
      </c>
      <c r="C9105" t="s">
        <v>6904</v>
      </c>
      <c r="D9105">
        <v>0</v>
      </c>
      <c r="E9105" s="7">
        <v>46162</v>
      </c>
    </row>
    <row r="9106" spans="2:5" hidden="1" x14ac:dyDescent="0.25">
      <c r="B9106" t="s">
        <v>6903</v>
      </c>
      <c r="C9106" t="s">
        <v>6904</v>
      </c>
      <c r="D9106">
        <v>0</v>
      </c>
      <c r="E9106" s="7">
        <v>46082</v>
      </c>
    </row>
    <row r="9107" spans="2:5" hidden="1" x14ac:dyDescent="0.25">
      <c r="B9107" t="s">
        <v>6917</v>
      </c>
      <c r="C9107" t="s">
        <v>13965</v>
      </c>
      <c r="D9107">
        <v>0</v>
      </c>
      <c r="E9107" s="7">
        <v>46116</v>
      </c>
    </row>
    <row r="9108" spans="2:5" hidden="1" x14ac:dyDescent="0.25">
      <c r="B9108" t="s">
        <v>6917</v>
      </c>
      <c r="C9108" t="s">
        <v>13965</v>
      </c>
      <c r="D9108">
        <v>0</v>
      </c>
      <c r="E9108" s="7">
        <v>46122</v>
      </c>
    </row>
    <row r="9109" spans="2:5" hidden="1" x14ac:dyDescent="0.25">
      <c r="B9109" t="s">
        <v>6917</v>
      </c>
      <c r="C9109" t="s">
        <v>13965</v>
      </c>
      <c r="D9109">
        <v>0</v>
      </c>
      <c r="E9109" s="7" t="s">
        <v>30</v>
      </c>
    </row>
    <row r="9110" spans="2:5" hidden="1" x14ac:dyDescent="0.25">
      <c r="B9110" t="s">
        <v>6917</v>
      </c>
      <c r="C9110" t="s">
        <v>13965</v>
      </c>
      <c r="D9110">
        <v>0</v>
      </c>
      <c r="E9110" s="7">
        <v>46116</v>
      </c>
    </row>
    <row r="9111" spans="2:5" hidden="1" x14ac:dyDescent="0.25">
      <c r="B9111" t="s">
        <v>6917</v>
      </c>
      <c r="C9111" t="s">
        <v>13965</v>
      </c>
      <c r="D9111">
        <v>0</v>
      </c>
      <c r="E9111" s="7">
        <v>46122</v>
      </c>
    </row>
    <row r="9112" spans="2:5" hidden="1" x14ac:dyDescent="0.25">
      <c r="B9112" t="s">
        <v>6920</v>
      </c>
      <c r="C9112" t="s">
        <v>13966</v>
      </c>
      <c r="D9112">
        <v>0</v>
      </c>
      <c r="E9112" s="7">
        <v>45762</v>
      </c>
    </row>
    <row r="9113" spans="2:5" hidden="1" x14ac:dyDescent="0.25">
      <c r="B9113" t="s">
        <v>6920</v>
      </c>
      <c r="C9113" t="s">
        <v>13966</v>
      </c>
      <c r="D9113">
        <v>0</v>
      </c>
      <c r="E9113" s="7">
        <v>45779</v>
      </c>
    </row>
    <row r="9114" spans="2:5" hidden="1" x14ac:dyDescent="0.25">
      <c r="B9114" t="s">
        <v>6920</v>
      </c>
      <c r="C9114" t="s">
        <v>13966</v>
      </c>
      <c r="D9114">
        <v>0</v>
      </c>
      <c r="E9114" s="7">
        <v>45779</v>
      </c>
    </row>
    <row r="9115" spans="2:5" hidden="1" x14ac:dyDescent="0.25">
      <c r="B9115" t="s">
        <v>6920</v>
      </c>
      <c r="C9115" t="s">
        <v>13966</v>
      </c>
      <c r="D9115">
        <v>0</v>
      </c>
      <c r="E9115" s="7">
        <v>45779</v>
      </c>
    </row>
    <row r="9116" spans="2:5" hidden="1" x14ac:dyDescent="0.25">
      <c r="B9116" t="s">
        <v>6920</v>
      </c>
      <c r="C9116" t="s">
        <v>13966</v>
      </c>
      <c r="D9116">
        <v>0</v>
      </c>
      <c r="E9116" s="7">
        <v>45779</v>
      </c>
    </row>
    <row r="9117" spans="2:5" hidden="1" x14ac:dyDescent="0.25">
      <c r="B9117" t="s">
        <v>6920</v>
      </c>
      <c r="C9117" t="s">
        <v>13966</v>
      </c>
      <c r="D9117">
        <v>0</v>
      </c>
      <c r="E9117" s="7">
        <v>45894</v>
      </c>
    </row>
    <row r="9118" spans="2:5" hidden="1" x14ac:dyDescent="0.25">
      <c r="B9118" t="s">
        <v>6920</v>
      </c>
      <c r="C9118" t="s">
        <v>13966</v>
      </c>
      <c r="D9118">
        <v>0</v>
      </c>
      <c r="E9118" s="7">
        <v>46116</v>
      </c>
    </row>
    <row r="9119" spans="2:5" hidden="1" x14ac:dyDescent="0.25">
      <c r="B9119" t="s">
        <v>6920</v>
      </c>
      <c r="C9119" t="s">
        <v>13966</v>
      </c>
      <c r="D9119">
        <v>0</v>
      </c>
      <c r="E9119" s="7">
        <v>46122</v>
      </c>
    </row>
    <row r="9120" spans="2:5" hidden="1" x14ac:dyDescent="0.25">
      <c r="B9120" t="s">
        <v>6920</v>
      </c>
      <c r="C9120" t="s">
        <v>13966</v>
      </c>
      <c r="D9120">
        <v>0</v>
      </c>
      <c r="E9120" s="7">
        <v>46126</v>
      </c>
    </row>
    <row r="9121" spans="2:5" hidden="1" x14ac:dyDescent="0.25">
      <c r="B9121" t="s">
        <v>6920</v>
      </c>
      <c r="C9121" t="s">
        <v>13966</v>
      </c>
      <c r="D9121">
        <v>0</v>
      </c>
      <c r="E9121" s="7">
        <v>46126</v>
      </c>
    </row>
    <row r="9122" spans="2:5" hidden="1" x14ac:dyDescent="0.25">
      <c r="B9122" t="s">
        <v>6920</v>
      </c>
      <c r="C9122" t="s">
        <v>13966</v>
      </c>
      <c r="D9122">
        <v>0</v>
      </c>
      <c r="E9122" s="7">
        <v>46116</v>
      </c>
    </row>
    <row r="9123" spans="2:5" hidden="1" x14ac:dyDescent="0.25">
      <c r="B9123" t="s">
        <v>6920</v>
      </c>
      <c r="C9123" t="s">
        <v>13966</v>
      </c>
      <c r="D9123">
        <v>0</v>
      </c>
      <c r="E9123" s="7">
        <v>46133</v>
      </c>
    </row>
    <row r="9124" spans="2:5" hidden="1" x14ac:dyDescent="0.25">
      <c r="B9124" t="s">
        <v>6920</v>
      </c>
      <c r="C9124" t="s">
        <v>13966</v>
      </c>
      <c r="D9124">
        <v>0</v>
      </c>
      <c r="E9124" s="7">
        <v>46133</v>
      </c>
    </row>
    <row r="9125" spans="2:5" hidden="1" x14ac:dyDescent="0.25">
      <c r="B9125" t="s">
        <v>6920</v>
      </c>
      <c r="C9125" t="s">
        <v>13966</v>
      </c>
      <c r="D9125">
        <v>0</v>
      </c>
      <c r="E9125" s="7">
        <v>46116</v>
      </c>
    </row>
    <row r="9126" spans="2:5" hidden="1" x14ac:dyDescent="0.25">
      <c r="B9126" t="s">
        <v>6920</v>
      </c>
      <c r="C9126" t="s">
        <v>13966</v>
      </c>
      <c r="D9126">
        <v>0</v>
      </c>
      <c r="E9126" s="7">
        <v>46133</v>
      </c>
    </row>
    <row r="9127" spans="2:5" hidden="1" x14ac:dyDescent="0.25">
      <c r="B9127" t="s">
        <v>6920</v>
      </c>
      <c r="C9127" t="s">
        <v>13966</v>
      </c>
      <c r="D9127">
        <v>0</v>
      </c>
      <c r="E9127" s="7">
        <v>46122</v>
      </c>
    </row>
    <row r="9128" spans="2:5" hidden="1" x14ac:dyDescent="0.25">
      <c r="B9128" t="s">
        <v>6920</v>
      </c>
      <c r="C9128" t="s">
        <v>13966</v>
      </c>
      <c r="D9128">
        <v>0</v>
      </c>
      <c r="E9128" s="7">
        <v>46149</v>
      </c>
    </row>
    <row r="9129" spans="2:5" hidden="1" x14ac:dyDescent="0.25">
      <c r="B9129" t="s">
        <v>6920</v>
      </c>
      <c r="C9129" t="s">
        <v>13966</v>
      </c>
      <c r="D9129">
        <v>0</v>
      </c>
      <c r="E9129" s="7">
        <v>46156</v>
      </c>
    </row>
    <row r="9130" spans="2:5" hidden="1" x14ac:dyDescent="0.25">
      <c r="B9130" t="s">
        <v>6920</v>
      </c>
      <c r="C9130" t="s">
        <v>13966</v>
      </c>
      <c r="D9130">
        <v>0</v>
      </c>
      <c r="E9130" s="7">
        <v>46156</v>
      </c>
    </row>
    <row r="9131" spans="2:5" hidden="1" x14ac:dyDescent="0.25">
      <c r="B9131" t="s">
        <v>6920</v>
      </c>
      <c r="C9131" t="s">
        <v>13966</v>
      </c>
      <c r="D9131">
        <v>0</v>
      </c>
      <c r="E9131" s="7">
        <v>46156</v>
      </c>
    </row>
    <row r="9132" spans="2:5" hidden="1" x14ac:dyDescent="0.25">
      <c r="B9132" t="s">
        <v>6920</v>
      </c>
      <c r="C9132" t="s">
        <v>13966</v>
      </c>
      <c r="D9132">
        <v>0</v>
      </c>
      <c r="E9132" s="7">
        <v>46160</v>
      </c>
    </row>
    <row r="9133" spans="2:5" hidden="1" x14ac:dyDescent="0.25">
      <c r="B9133" t="s">
        <v>6920</v>
      </c>
      <c r="C9133" t="s">
        <v>13966</v>
      </c>
      <c r="D9133">
        <v>0</v>
      </c>
      <c r="E9133" s="7">
        <v>46160</v>
      </c>
    </row>
    <row r="9134" spans="2:5" hidden="1" x14ac:dyDescent="0.25">
      <c r="B9134" t="s">
        <v>6920</v>
      </c>
      <c r="C9134" t="s">
        <v>13966</v>
      </c>
      <c r="D9134">
        <v>0</v>
      </c>
      <c r="E9134" s="7">
        <v>46160</v>
      </c>
    </row>
    <row r="9135" spans="2:5" hidden="1" x14ac:dyDescent="0.25">
      <c r="B9135" t="s">
        <v>6920</v>
      </c>
      <c r="C9135" t="s">
        <v>13966</v>
      </c>
      <c r="D9135">
        <v>0</v>
      </c>
      <c r="E9135" s="7">
        <v>46230</v>
      </c>
    </row>
    <row r="9136" spans="2:5" hidden="1" x14ac:dyDescent="0.25">
      <c r="B9136" t="s">
        <v>6920</v>
      </c>
      <c r="C9136" t="s">
        <v>13966</v>
      </c>
      <c r="D9136">
        <v>0</v>
      </c>
      <c r="E9136" s="7">
        <v>46282</v>
      </c>
    </row>
    <row r="9137" spans="2:5" hidden="1" x14ac:dyDescent="0.25">
      <c r="B9137" t="s">
        <v>6924</v>
      </c>
      <c r="C9137" t="s">
        <v>13967</v>
      </c>
      <c r="D9137">
        <v>0</v>
      </c>
      <c r="E9137" s="7">
        <v>45749</v>
      </c>
    </row>
    <row r="9138" spans="2:5" hidden="1" x14ac:dyDescent="0.25">
      <c r="B9138" t="s">
        <v>6924</v>
      </c>
      <c r="C9138" t="s">
        <v>13967</v>
      </c>
      <c r="D9138">
        <v>0</v>
      </c>
      <c r="E9138" s="7">
        <v>45749</v>
      </c>
    </row>
    <row r="9139" spans="2:5" hidden="1" x14ac:dyDescent="0.25">
      <c r="B9139" t="s">
        <v>6924</v>
      </c>
      <c r="C9139" t="s">
        <v>13967</v>
      </c>
      <c r="D9139">
        <v>0</v>
      </c>
      <c r="E9139" s="7">
        <v>46089</v>
      </c>
    </row>
    <row r="9140" spans="2:5" hidden="1" x14ac:dyDescent="0.25">
      <c r="B9140" t="s">
        <v>6924</v>
      </c>
      <c r="C9140" t="s">
        <v>13967</v>
      </c>
      <c r="D9140">
        <v>0</v>
      </c>
      <c r="E9140" s="7">
        <v>46110</v>
      </c>
    </row>
    <row r="9141" spans="2:5" hidden="1" x14ac:dyDescent="0.25">
      <c r="B9141" t="s">
        <v>6924</v>
      </c>
      <c r="C9141" t="s">
        <v>13967</v>
      </c>
      <c r="D9141">
        <v>0</v>
      </c>
      <c r="E9141" s="7">
        <v>46119</v>
      </c>
    </row>
    <row r="9142" spans="2:5" hidden="1" x14ac:dyDescent="0.25">
      <c r="B9142" t="s">
        <v>6924</v>
      </c>
      <c r="C9142" t="s">
        <v>13967</v>
      </c>
      <c r="D9142">
        <v>0</v>
      </c>
      <c r="E9142" s="7">
        <v>46125</v>
      </c>
    </row>
    <row r="9143" spans="2:5" hidden="1" x14ac:dyDescent="0.25">
      <c r="B9143" t="s">
        <v>6924</v>
      </c>
      <c r="C9143" t="s">
        <v>13967</v>
      </c>
      <c r="D9143">
        <v>0</v>
      </c>
      <c r="E9143" s="7">
        <v>46103</v>
      </c>
    </row>
    <row r="9144" spans="2:5" hidden="1" x14ac:dyDescent="0.25">
      <c r="B9144" t="s">
        <v>6924</v>
      </c>
      <c r="C9144" t="s">
        <v>13967</v>
      </c>
      <c r="D9144">
        <v>0</v>
      </c>
      <c r="E9144" s="7">
        <v>46089</v>
      </c>
    </row>
    <row r="9145" spans="2:5" hidden="1" x14ac:dyDescent="0.25">
      <c r="B9145" t="s">
        <v>6928</v>
      </c>
      <c r="C9145" t="s">
        <v>13968</v>
      </c>
      <c r="D9145">
        <v>0</v>
      </c>
      <c r="E9145" s="7">
        <v>46110</v>
      </c>
    </row>
    <row r="9146" spans="2:5" hidden="1" x14ac:dyDescent="0.25">
      <c r="B9146" t="s">
        <v>6928</v>
      </c>
      <c r="C9146" t="s">
        <v>13968</v>
      </c>
      <c r="D9146">
        <v>0</v>
      </c>
      <c r="E9146" s="7">
        <v>46216</v>
      </c>
    </row>
    <row r="9147" spans="2:5" hidden="1" x14ac:dyDescent="0.25">
      <c r="B9147" t="s">
        <v>6931</v>
      </c>
      <c r="C9147" t="s">
        <v>13969</v>
      </c>
      <c r="D9147">
        <v>0</v>
      </c>
      <c r="E9147" s="7">
        <v>45754</v>
      </c>
    </row>
    <row r="9148" spans="2:5" hidden="1" x14ac:dyDescent="0.25">
      <c r="B9148" t="s">
        <v>6931</v>
      </c>
      <c r="C9148" t="s">
        <v>13969</v>
      </c>
      <c r="D9148">
        <v>0</v>
      </c>
      <c r="E9148" s="7">
        <v>45761</v>
      </c>
    </row>
    <row r="9149" spans="2:5" hidden="1" x14ac:dyDescent="0.25">
      <c r="B9149" t="s">
        <v>6931</v>
      </c>
      <c r="C9149" t="s">
        <v>13969</v>
      </c>
      <c r="D9149">
        <v>0</v>
      </c>
      <c r="E9149" s="7">
        <v>45781</v>
      </c>
    </row>
    <row r="9150" spans="2:5" hidden="1" x14ac:dyDescent="0.25">
      <c r="B9150" t="s">
        <v>6931</v>
      </c>
      <c r="C9150" t="s">
        <v>13969</v>
      </c>
      <c r="D9150">
        <v>0</v>
      </c>
      <c r="E9150" s="7">
        <v>45769</v>
      </c>
    </row>
    <row r="9151" spans="2:5" hidden="1" x14ac:dyDescent="0.25">
      <c r="B9151" t="s">
        <v>6931</v>
      </c>
      <c r="C9151" t="s">
        <v>13969</v>
      </c>
      <c r="D9151">
        <v>0</v>
      </c>
      <c r="E9151" s="7">
        <v>45754</v>
      </c>
    </row>
    <row r="9152" spans="2:5" hidden="1" x14ac:dyDescent="0.25">
      <c r="B9152" t="s">
        <v>6931</v>
      </c>
      <c r="C9152" t="s">
        <v>13969</v>
      </c>
      <c r="D9152">
        <v>0</v>
      </c>
      <c r="E9152" s="7">
        <v>46098</v>
      </c>
    </row>
    <row r="9153" spans="2:5" hidden="1" x14ac:dyDescent="0.25">
      <c r="B9153" t="s">
        <v>6931</v>
      </c>
      <c r="C9153" t="s">
        <v>13969</v>
      </c>
      <c r="D9153">
        <v>0</v>
      </c>
      <c r="E9153" s="7">
        <v>46098</v>
      </c>
    </row>
    <row r="9154" spans="2:5" hidden="1" x14ac:dyDescent="0.25">
      <c r="B9154" t="s">
        <v>6931</v>
      </c>
      <c r="C9154" t="s">
        <v>13969</v>
      </c>
      <c r="D9154">
        <v>0</v>
      </c>
      <c r="E9154" s="7">
        <v>46094</v>
      </c>
    </row>
    <row r="9155" spans="2:5" hidden="1" x14ac:dyDescent="0.25">
      <c r="B9155" t="s">
        <v>6931</v>
      </c>
      <c r="C9155" t="s">
        <v>13969</v>
      </c>
      <c r="D9155">
        <v>0</v>
      </c>
      <c r="E9155" s="7">
        <v>45761</v>
      </c>
    </row>
    <row r="9156" spans="2:5" hidden="1" x14ac:dyDescent="0.25">
      <c r="B9156" t="s">
        <v>6931</v>
      </c>
      <c r="C9156" t="s">
        <v>13969</v>
      </c>
      <c r="D9156">
        <v>0</v>
      </c>
      <c r="E9156" s="7">
        <v>46110</v>
      </c>
    </row>
    <row r="9157" spans="2:5" hidden="1" x14ac:dyDescent="0.25">
      <c r="B9157" t="s">
        <v>6931</v>
      </c>
      <c r="C9157" t="s">
        <v>13969</v>
      </c>
      <c r="D9157">
        <v>0</v>
      </c>
      <c r="E9157" s="7">
        <v>45781</v>
      </c>
    </row>
    <row r="9158" spans="2:5" hidden="1" x14ac:dyDescent="0.25">
      <c r="B9158" t="s">
        <v>6931</v>
      </c>
      <c r="C9158" t="s">
        <v>13969</v>
      </c>
      <c r="D9158">
        <v>0</v>
      </c>
      <c r="E9158" s="7">
        <v>45769</v>
      </c>
    </row>
    <row r="9159" spans="2:5" hidden="1" x14ac:dyDescent="0.25">
      <c r="B9159" t="s">
        <v>6931</v>
      </c>
      <c r="C9159" t="s">
        <v>13969</v>
      </c>
      <c r="D9159">
        <v>0</v>
      </c>
      <c r="E9159" s="7">
        <v>46119</v>
      </c>
    </row>
    <row r="9160" spans="2:5" hidden="1" x14ac:dyDescent="0.25">
      <c r="B9160" t="s">
        <v>6931</v>
      </c>
      <c r="C9160" t="s">
        <v>13969</v>
      </c>
      <c r="D9160">
        <v>0</v>
      </c>
      <c r="E9160" s="7">
        <v>46119</v>
      </c>
    </row>
    <row r="9161" spans="2:5" hidden="1" x14ac:dyDescent="0.25">
      <c r="B9161" t="s">
        <v>6931</v>
      </c>
      <c r="C9161" t="s">
        <v>13969</v>
      </c>
      <c r="D9161">
        <v>0</v>
      </c>
      <c r="E9161" s="7" t="s">
        <v>30</v>
      </c>
    </row>
    <row r="9162" spans="2:5" hidden="1" x14ac:dyDescent="0.25">
      <c r="B9162" t="s">
        <v>6934</v>
      </c>
      <c r="C9162" t="s">
        <v>13970</v>
      </c>
      <c r="D9162">
        <v>0</v>
      </c>
      <c r="E9162" s="7">
        <v>46110</v>
      </c>
    </row>
    <row r="9163" spans="2:5" hidden="1" x14ac:dyDescent="0.25">
      <c r="B9163" t="s">
        <v>6937</v>
      </c>
      <c r="C9163" t="s">
        <v>13526</v>
      </c>
      <c r="D9163">
        <v>0</v>
      </c>
      <c r="E9163" s="7">
        <v>45781</v>
      </c>
    </row>
    <row r="9164" spans="2:5" hidden="1" x14ac:dyDescent="0.25">
      <c r="B9164" t="s">
        <v>6937</v>
      </c>
      <c r="C9164" t="s">
        <v>13526</v>
      </c>
      <c r="D9164">
        <v>0</v>
      </c>
      <c r="E9164" s="7">
        <v>46208</v>
      </c>
    </row>
    <row r="9165" spans="2:5" hidden="1" x14ac:dyDescent="0.25">
      <c r="B9165" t="s">
        <v>6937</v>
      </c>
      <c r="C9165" t="s">
        <v>13526</v>
      </c>
      <c r="D9165">
        <v>0</v>
      </c>
      <c r="E9165" s="7">
        <v>45781</v>
      </c>
    </row>
    <row r="9166" spans="2:5" hidden="1" x14ac:dyDescent="0.25">
      <c r="B9166" t="s">
        <v>6937</v>
      </c>
      <c r="C9166" t="s">
        <v>13526</v>
      </c>
      <c r="D9166">
        <v>0</v>
      </c>
      <c r="E9166" s="7">
        <v>45894</v>
      </c>
    </row>
    <row r="9167" spans="2:5" hidden="1" x14ac:dyDescent="0.25">
      <c r="B9167" t="s">
        <v>6937</v>
      </c>
      <c r="C9167" t="s">
        <v>13526</v>
      </c>
      <c r="D9167">
        <v>0</v>
      </c>
      <c r="E9167" s="7">
        <v>46116</v>
      </c>
    </row>
    <row r="9168" spans="2:5" hidden="1" x14ac:dyDescent="0.25">
      <c r="B9168" t="s">
        <v>6937</v>
      </c>
      <c r="C9168" t="s">
        <v>13526</v>
      </c>
      <c r="D9168">
        <v>0</v>
      </c>
      <c r="E9168" s="7">
        <v>46133</v>
      </c>
    </row>
    <row r="9169" spans="2:5" hidden="1" x14ac:dyDescent="0.25">
      <c r="B9169" t="s">
        <v>6937</v>
      </c>
      <c r="C9169" t="s">
        <v>13526</v>
      </c>
      <c r="D9169">
        <v>0</v>
      </c>
      <c r="E9169" s="7">
        <v>46122</v>
      </c>
    </row>
    <row r="9170" spans="2:5" hidden="1" x14ac:dyDescent="0.25">
      <c r="B9170" t="s">
        <v>6937</v>
      </c>
      <c r="C9170" t="s">
        <v>13526</v>
      </c>
      <c r="D9170">
        <v>0</v>
      </c>
      <c r="E9170" s="7">
        <v>46193</v>
      </c>
    </row>
    <row r="9171" spans="2:5" hidden="1" x14ac:dyDescent="0.25">
      <c r="B9171" t="s">
        <v>6937</v>
      </c>
      <c r="C9171" t="s">
        <v>13526</v>
      </c>
      <c r="D9171">
        <v>0</v>
      </c>
      <c r="E9171" s="7">
        <v>46207</v>
      </c>
    </row>
    <row r="9172" spans="2:5" hidden="1" x14ac:dyDescent="0.25">
      <c r="B9172" t="s">
        <v>6937</v>
      </c>
      <c r="C9172" t="s">
        <v>13526</v>
      </c>
      <c r="D9172">
        <v>0</v>
      </c>
      <c r="E9172" s="7">
        <v>46208</v>
      </c>
    </row>
    <row r="9173" spans="2:5" hidden="1" x14ac:dyDescent="0.25">
      <c r="B9173" t="s">
        <v>6937</v>
      </c>
      <c r="C9173" t="s">
        <v>13526</v>
      </c>
      <c r="D9173">
        <v>0</v>
      </c>
      <c r="E9173" s="7">
        <v>46310</v>
      </c>
    </row>
    <row r="9174" spans="2:5" hidden="1" x14ac:dyDescent="0.25">
      <c r="B9174" t="s">
        <v>6937</v>
      </c>
      <c r="C9174" t="s">
        <v>13526</v>
      </c>
      <c r="D9174">
        <v>0</v>
      </c>
      <c r="E9174" s="7" t="s">
        <v>30</v>
      </c>
    </row>
    <row r="9175" spans="2:5" hidden="1" x14ac:dyDescent="0.25">
      <c r="B9175" t="s">
        <v>6937</v>
      </c>
      <c r="C9175" t="s">
        <v>13526</v>
      </c>
      <c r="D9175">
        <v>0</v>
      </c>
      <c r="E9175" s="7">
        <v>46208</v>
      </c>
    </row>
    <row r="9176" spans="2:5" hidden="1" x14ac:dyDescent="0.25">
      <c r="B9176" t="s">
        <v>6937</v>
      </c>
      <c r="C9176" t="s">
        <v>13526</v>
      </c>
      <c r="D9176">
        <v>0</v>
      </c>
      <c r="E9176" s="7">
        <v>46122</v>
      </c>
    </row>
    <row r="9177" spans="2:5" hidden="1" x14ac:dyDescent="0.25">
      <c r="B9177" t="s">
        <v>6938</v>
      </c>
      <c r="C9177" t="s">
        <v>13971</v>
      </c>
      <c r="D9177">
        <v>0</v>
      </c>
      <c r="E9177" s="7">
        <v>45762</v>
      </c>
    </row>
    <row r="9178" spans="2:5" hidden="1" x14ac:dyDescent="0.25">
      <c r="B9178" t="s">
        <v>6938</v>
      </c>
      <c r="C9178" t="s">
        <v>13971</v>
      </c>
      <c r="D9178">
        <v>0</v>
      </c>
      <c r="E9178" s="7">
        <v>45859</v>
      </c>
    </row>
    <row r="9179" spans="2:5" hidden="1" x14ac:dyDescent="0.25">
      <c r="B9179" t="s">
        <v>6938</v>
      </c>
      <c r="C9179" t="s">
        <v>13971</v>
      </c>
      <c r="D9179">
        <v>0</v>
      </c>
      <c r="E9179" s="7">
        <v>45762</v>
      </c>
    </row>
    <row r="9180" spans="2:5" hidden="1" x14ac:dyDescent="0.25">
      <c r="B9180" t="s">
        <v>6938</v>
      </c>
      <c r="C9180" t="s">
        <v>13971</v>
      </c>
      <c r="D9180">
        <v>0</v>
      </c>
      <c r="E9180" s="7">
        <v>46125</v>
      </c>
    </row>
    <row r="9181" spans="2:5" hidden="1" x14ac:dyDescent="0.25">
      <c r="B9181" t="s">
        <v>6938</v>
      </c>
      <c r="C9181" t="s">
        <v>13971</v>
      </c>
      <c r="D9181">
        <v>0</v>
      </c>
      <c r="E9181" s="7">
        <v>46125</v>
      </c>
    </row>
    <row r="9182" spans="2:5" hidden="1" x14ac:dyDescent="0.25">
      <c r="B9182" t="s">
        <v>6938</v>
      </c>
      <c r="C9182" t="s">
        <v>13971</v>
      </c>
      <c r="D9182">
        <v>0</v>
      </c>
      <c r="E9182" s="7">
        <v>46132</v>
      </c>
    </row>
    <row r="9183" spans="2:5" hidden="1" x14ac:dyDescent="0.25">
      <c r="B9183" t="s">
        <v>6938</v>
      </c>
      <c r="C9183" t="s">
        <v>13971</v>
      </c>
      <c r="D9183">
        <v>0</v>
      </c>
      <c r="E9183" s="7">
        <v>46132</v>
      </c>
    </row>
    <row r="9184" spans="2:5" hidden="1" x14ac:dyDescent="0.25">
      <c r="B9184" t="s">
        <v>6938</v>
      </c>
      <c r="C9184" t="s">
        <v>13971</v>
      </c>
      <c r="D9184">
        <v>0</v>
      </c>
      <c r="E9184" s="7">
        <v>45987</v>
      </c>
    </row>
    <row r="9185" spans="2:5" hidden="1" x14ac:dyDescent="0.25">
      <c r="B9185" t="s">
        <v>6938</v>
      </c>
      <c r="C9185" t="s">
        <v>13971</v>
      </c>
      <c r="D9185">
        <v>0</v>
      </c>
      <c r="E9185" s="7">
        <v>45762</v>
      </c>
    </row>
    <row r="9186" spans="2:5" hidden="1" x14ac:dyDescent="0.25">
      <c r="B9186" t="s">
        <v>6938</v>
      </c>
      <c r="C9186" t="s">
        <v>13971</v>
      </c>
      <c r="D9186">
        <v>0</v>
      </c>
      <c r="E9186" s="7">
        <v>45859</v>
      </c>
    </row>
    <row r="9187" spans="2:5" hidden="1" x14ac:dyDescent="0.25">
      <c r="B9187" t="s">
        <v>6938</v>
      </c>
      <c r="C9187" t="s">
        <v>13971</v>
      </c>
      <c r="D9187">
        <v>0</v>
      </c>
      <c r="E9187" s="7">
        <v>45762</v>
      </c>
    </row>
    <row r="9188" spans="2:5" hidden="1" x14ac:dyDescent="0.25">
      <c r="B9188" t="s">
        <v>6938</v>
      </c>
      <c r="C9188" t="s">
        <v>13971</v>
      </c>
      <c r="D9188">
        <v>0</v>
      </c>
      <c r="E9188" s="7">
        <v>45762</v>
      </c>
    </row>
    <row r="9189" spans="2:5" hidden="1" x14ac:dyDescent="0.25">
      <c r="B9189" t="s">
        <v>6938</v>
      </c>
      <c r="C9189" t="s">
        <v>13971</v>
      </c>
      <c r="D9189">
        <v>0</v>
      </c>
      <c r="E9189" s="7">
        <v>46118</v>
      </c>
    </row>
    <row r="9190" spans="2:5" hidden="1" x14ac:dyDescent="0.25">
      <c r="B9190" t="s">
        <v>6938</v>
      </c>
      <c r="C9190" t="s">
        <v>13971</v>
      </c>
      <c r="D9190">
        <v>0</v>
      </c>
      <c r="E9190" s="7">
        <v>46098</v>
      </c>
    </row>
    <row r="9191" spans="2:5" hidden="1" x14ac:dyDescent="0.25">
      <c r="B9191" t="s">
        <v>6938</v>
      </c>
      <c r="C9191" t="s">
        <v>13971</v>
      </c>
      <c r="D9191">
        <v>0</v>
      </c>
      <c r="E9191" s="7">
        <v>46110</v>
      </c>
    </row>
    <row r="9192" spans="2:5" hidden="1" x14ac:dyDescent="0.25">
      <c r="B9192" t="s">
        <v>6938</v>
      </c>
      <c r="C9192" t="s">
        <v>13971</v>
      </c>
      <c r="D9192">
        <v>0</v>
      </c>
      <c r="E9192" s="7">
        <v>46118</v>
      </c>
    </row>
    <row r="9193" spans="2:5" hidden="1" x14ac:dyDescent="0.25">
      <c r="B9193" t="s">
        <v>6941</v>
      </c>
      <c r="C9193" t="s">
        <v>13972</v>
      </c>
      <c r="D9193">
        <v>0</v>
      </c>
      <c r="E9193" s="7">
        <v>46110</v>
      </c>
    </row>
    <row r="9194" spans="2:5" hidden="1" x14ac:dyDescent="0.25">
      <c r="B9194" t="s">
        <v>6941</v>
      </c>
      <c r="C9194" t="s">
        <v>13972</v>
      </c>
      <c r="D9194">
        <v>0</v>
      </c>
      <c r="E9194" s="7">
        <v>46110</v>
      </c>
    </row>
    <row r="9195" spans="2:5" hidden="1" x14ac:dyDescent="0.25">
      <c r="B9195" t="s">
        <v>6941</v>
      </c>
      <c r="C9195" t="s">
        <v>13972</v>
      </c>
      <c r="D9195">
        <v>0</v>
      </c>
      <c r="E9195" s="7">
        <v>46110</v>
      </c>
    </row>
    <row r="9196" spans="2:5" hidden="1" x14ac:dyDescent="0.25">
      <c r="B9196" t="s">
        <v>6941</v>
      </c>
      <c r="C9196" t="s">
        <v>13972</v>
      </c>
      <c r="D9196">
        <v>0</v>
      </c>
      <c r="E9196" s="7">
        <v>46110</v>
      </c>
    </row>
    <row r="9197" spans="2:5" hidden="1" x14ac:dyDescent="0.25">
      <c r="B9197" t="s">
        <v>6941</v>
      </c>
      <c r="C9197" t="s">
        <v>13972</v>
      </c>
      <c r="D9197">
        <v>0</v>
      </c>
      <c r="E9197" s="7">
        <v>46110</v>
      </c>
    </row>
    <row r="9198" spans="2:5" hidden="1" x14ac:dyDescent="0.25">
      <c r="B9198" t="s">
        <v>6941</v>
      </c>
      <c r="C9198" t="s">
        <v>13972</v>
      </c>
      <c r="D9198">
        <v>0</v>
      </c>
      <c r="E9198" s="7">
        <v>45741</v>
      </c>
    </row>
    <row r="9199" spans="2:5" hidden="1" x14ac:dyDescent="0.25">
      <c r="B9199" t="s">
        <v>6944</v>
      </c>
      <c r="C9199" t="s">
        <v>13973</v>
      </c>
      <c r="D9199">
        <v>0</v>
      </c>
      <c r="E9199" s="7">
        <v>45769</v>
      </c>
    </row>
    <row r="9200" spans="2:5" hidden="1" x14ac:dyDescent="0.25">
      <c r="B9200" t="s">
        <v>6944</v>
      </c>
      <c r="C9200" t="s">
        <v>13973</v>
      </c>
      <c r="D9200">
        <v>0</v>
      </c>
      <c r="E9200" s="7">
        <v>45769</v>
      </c>
    </row>
    <row r="9201" spans="2:5" hidden="1" x14ac:dyDescent="0.25">
      <c r="B9201" t="s">
        <v>6944</v>
      </c>
      <c r="C9201" t="s">
        <v>13973</v>
      </c>
      <c r="D9201">
        <v>0</v>
      </c>
      <c r="E9201" s="7">
        <v>45769</v>
      </c>
    </row>
    <row r="9202" spans="2:5" hidden="1" x14ac:dyDescent="0.25">
      <c r="B9202" t="s">
        <v>6944</v>
      </c>
      <c r="C9202" t="s">
        <v>13973</v>
      </c>
      <c r="D9202">
        <v>0</v>
      </c>
      <c r="E9202" s="7">
        <v>45769</v>
      </c>
    </row>
    <row r="9203" spans="2:5" hidden="1" x14ac:dyDescent="0.25">
      <c r="B9203" t="s">
        <v>6944</v>
      </c>
      <c r="C9203" t="s">
        <v>13973</v>
      </c>
      <c r="D9203">
        <v>0</v>
      </c>
      <c r="E9203" s="7">
        <v>46089</v>
      </c>
    </row>
    <row r="9204" spans="2:5" hidden="1" x14ac:dyDescent="0.25">
      <c r="B9204" t="s">
        <v>6944</v>
      </c>
      <c r="C9204" t="s">
        <v>13973</v>
      </c>
      <c r="D9204">
        <v>0</v>
      </c>
      <c r="E9204" s="7">
        <v>46110</v>
      </c>
    </row>
    <row r="9205" spans="2:5" hidden="1" x14ac:dyDescent="0.25">
      <c r="B9205" t="s">
        <v>6944</v>
      </c>
      <c r="C9205" t="s">
        <v>13973</v>
      </c>
      <c r="D9205">
        <v>0</v>
      </c>
      <c r="E9205" s="7">
        <v>46089</v>
      </c>
    </row>
    <row r="9206" spans="2:5" hidden="1" x14ac:dyDescent="0.25">
      <c r="B9206" t="s">
        <v>6947</v>
      </c>
      <c r="C9206" t="s">
        <v>6948</v>
      </c>
      <c r="D9206">
        <v>0</v>
      </c>
      <c r="E9206" s="7">
        <v>45946</v>
      </c>
    </row>
    <row r="9207" spans="2:5" hidden="1" x14ac:dyDescent="0.25">
      <c r="B9207" t="s">
        <v>6947</v>
      </c>
      <c r="C9207" t="s">
        <v>6948</v>
      </c>
      <c r="D9207">
        <v>0</v>
      </c>
      <c r="E9207" s="7">
        <v>46072</v>
      </c>
    </row>
    <row r="9208" spans="2:5" hidden="1" x14ac:dyDescent="0.25">
      <c r="B9208" t="s">
        <v>6947</v>
      </c>
      <c r="C9208" t="s">
        <v>6948</v>
      </c>
      <c r="D9208">
        <v>0</v>
      </c>
      <c r="E9208" s="7">
        <v>46141</v>
      </c>
    </row>
    <row r="9209" spans="2:5" hidden="1" x14ac:dyDescent="0.25">
      <c r="B9209" t="s">
        <v>6947</v>
      </c>
      <c r="C9209" t="s">
        <v>6948</v>
      </c>
      <c r="D9209">
        <v>0</v>
      </c>
      <c r="E9209" s="7">
        <v>45946</v>
      </c>
    </row>
    <row r="9210" spans="2:5" hidden="1" x14ac:dyDescent="0.25">
      <c r="B9210" t="s">
        <v>6947</v>
      </c>
      <c r="C9210" t="s">
        <v>6948</v>
      </c>
      <c r="D9210">
        <v>0</v>
      </c>
      <c r="E9210" s="7">
        <v>45812</v>
      </c>
    </row>
    <row r="9211" spans="2:5" hidden="1" x14ac:dyDescent="0.25">
      <c r="B9211" t="s">
        <v>6947</v>
      </c>
      <c r="C9211" t="s">
        <v>6948</v>
      </c>
      <c r="D9211">
        <v>0</v>
      </c>
      <c r="E9211" s="7">
        <v>46072</v>
      </c>
    </row>
    <row r="9212" spans="2:5" hidden="1" x14ac:dyDescent="0.25">
      <c r="B9212" t="s">
        <v>6947</v>
      </c>
      <c r="C9212" t="s">
        <v>6948</v>
      </c>
      <c r="D9212">
        <v>0</v>
      </c>
      <c r="E9212" s="7">
        <v>46141</v>
      </c>
    </row>
    <row r="9213" spans="2:5" hidden="1" x14ac:dyDescent="0.25">
      <c r="B9213" t="s">
        <v>6955</v>
      </c>
      <c r="C9213" t="s">
        <v>6956</v>
      </c>
      <c r="D9213">
        <v>0</v>
      </c>
      <c r="E9213" s="7">
        <v>46132</v>
      </c>
    </row>
    <row r="9214" spans="2:5" hidden="1" x14ac:dyDescent="0.25">
      <c r="B9214" t="s">
        <v>6955</v>
      </c>
      <c r="C9214" t="s">
        <v>6956</v>
      </c>
      <c r="D9214">
        <v>0</v>
      </c>
      <c r="E9214" s="7">
        <v>46127</v>
      </c>
    </row>
    <row r="9215" spans="2:5" hidden="1" x14ac:dyDescent="0.25">
      <c r="B9215" t="s">
        <v>6955</v>
      </c>
      <c r="C9215" t="s">
        <v>6956</v>
      </c>
      <c r="D9215">
        <v>0</v>
      </c>
      <c r="E9215" s="7">
        <v>46160</v>
      </c>
    </row>
    <row r="9216" spans="2:5" hidden="1" x14ac:dyDescent="0.25">
      <c r="B9216" t="s">
        <v>6955</v>
      </c>
      <c r="C9216" t="s">
        <v>6956</v>
      </c>
      <c r="D9216">
        <v>0</v>
      </c>
      <c r="E9216" s="7" t="s">
        <v>30</v>
      </c>
    </row>
    <row r="9217" spans="2:5" hidden="1" x14ac:dyDescent="0.25">
      <c r="B9217" t="s">
        <v>6955</v>
      </c>
      <c r="C9217" t="s">
        <v>6956</v>
      </c>
      <c r="D9217">
        <v>0</v>
      </c>
      <c r="E9217" s="7">
        <v>45796</v>
      </c>
    </row>
    <row r="9218" spans="2:5" hidden="1" x14ac:dyDescent="0.25">
      <c r="B9218" t="s">
        <v>6955</v>
      </c>
      <c r="C9218" t="s">
        <v>6956</v>
      </c>
      <c r="D9218">
        <v>0</v>
      </c>
      <c r="E9218" s="7">
        <v>45947</v>
      </c>
    </row>
    <row r="9219" spans="2:5" hidden="1" x14ac:dyDescent="0.25">
      <c r="B9219" t="s">
        <v>6955</v>
      </c>
      <c r="C9219" t="s">
        <v>6956</v>
      </c>
      <c r="D9219">
        <v>0</v>
      </c>
      <c r="E9219" s="7">
        <v>45925</v>
      </c>
    </row>
    <row r="9220" spans="2:5" hidden="1" x14ac:dyDescent="0.25">
      <c r="B9220" t="s">
        <v>6955</v>
      </c>
      <c r="C9220" t="s">
        <v>6956</v>
      </c>
      <c r="D9220">
        <v>0</v>
      </c>
      <c r="E9220" s="7">
        <v>46096</v>
      </c>
    </row>
    <row r="9221" spans="2:5" hidden="1" x14ac:dyDescent="0.25">
      <c r="B9221" t="s">
        <v>6955</v>
      </c>
      <c r="C9221" t="s">
        <v>6956</v>
      </c>
      <c r="D9221">
        <v>0</v>
      </c>
      <c r="E9221" s="7">
        <v>46129</v>
      </c>
    </row>
    <row r="9222" spans="2:5" hidden="1" x14ac:dyDescent="0.25">
      <c r="B9222" t="s">
        <v>6955</v>
      </c>
      <c r="C9222" t="s">
        <v>6956</v>
      </c>
      <c r="D9222">
        <v>0</v>
      </c>
      <c r="E9222" s="7">
        <v>46133</v>
      </c>
    </row>
    <row r="9223" spans="2:5" hidden="1" x14ac:dyDescent="0.25">
      <c r="B9223" t="s">
        <v>6955</v>
      </c>
      <c r="C9223" t="s">
        <v>6956</v>
      </c>
      <c r="D9223">
        <v>0</v>
      </c>
      <c r="E9223" s="7">
        <v>46129</v>
      </c>
    </row>
    <row r="9224" spans="2:5" hidden="1" x14ac:dyDescent="0.25">
      <c r="B9224" t="s">
        <v>6955</v>
      </c>
      <c r="C9224" t="s">
        <v>6956</v>
      </c>
      <c r="D9224">
        <v>0</v>
      </c>
      <c r="E9224" s="7">
        <v>46132</v>
      </c>
    </row>
    <row r="9225" spans="2:5" hidden="1" x14ac:dyDescent="0.25">
      <c r="B9225" t="s">
        <v>6955</v>
      </c>
      <c r="C9225" t="s">
        <v>6956</v>
      </c>
      <c r="D9225">
        <v>0</v>
      </c>
      <c r="E9225" s="7">
        <v>46127</v>
      </c>
    </row>
    <row r="9226" spans="2:5" hidden="1" x14ac:dyDescent="0.25">
      <c r="B9226" t="s">
        <v>6955</v>
      </c>
      <c r="C9226" t="s">
        <v>6956</v>
      </c>
      <c r="D9226">
        <v>0</v>
      </c>
      <c r="E9226" s="7">
        <v>46160</v>
      </c>
    </row>
    <row r="9227" spans="2:5" hidden="1" x14ac:dyDescent="0.25">
      <c r="B9227" t="s">
        <v>6955</v>
      </c>
      <c r="C9227" t="s">
        <v>6956</v>
      </c>
      <c r="D9227">
        <v>0</v>
      </c>
      <c r="E9227" s="7">
        <v>46096</v>
      </c>
    </row>
    <row r="9228" spans="2:5" hidden="1" x14ac:dyDescent="0.25">
      <c r="B9228" t="s">
        <v>6955</v>
      </c>
      <c r="C9228" t="s">
        <v>6956</v>
      </c>
      <c r="D9228">
        <v>0</v>
      </c>
      <c r="E9228" s="7">
        <v>46133</v>
      </c>
    </row>
    <row r="9229" spans="2:5" hidden="1" x14ac:dyDescent="0.25">
      <c r="B9229" t="s">
        <v>6967</v>
      </c>
      <c r="C9229" t="s">
        <v>6968</v>
      </c>
      <c r="D9229">
        <v>0</v>
      </c>
      <c r="E9229" s="7">
        <v>46082</v>
      </c>
    </row>
    <row r="9230" spans="2:5" hidden="1" x14ac:dyDescent="0.25">
      <c r="B9230" t="s">
        <v>6970</v>
      </c>
      <c r="C9230" t="s">
        <v>6971</v>
      </c>
      <c r="D9230">
        <v>0</v>
      </c>
      <c r="E9230" s="7">
        <v>46090</v>
      </c>
    </row>
    <row r="9231" spans="2:5" hidden="1" x14ac:dyDescent="0.25">
      <c r="B9231" t="s">
        <v>6973</v>
      </c>
      <c r="C9231" t="s">
        <v>6974</v>
      </c>
      <c r="D9231">
        <v>0</v>
      </c>
      <c r="E9231" s="7">
        <v>46090</v>
      </c>
    </row>
    <row r="9232" spans="2:5" hidden="1" x14ac:dyDescent="0.25">
      <c r="B9232" t="s">
        <v>6976</v>
      </c>
      <c r="C9232" t="s">
        <v>6977</v>
      </c>
      <c r="D9232">
        <v>0</v>
      </c>
      <c r="E9232" s="7">
        <v>46125</v>
      </c>
    </row>
    <row r="9233" spans="2:5" hidden="1" x14ac:dyDescent="0.25">
      <c r="B9233" t="s">
        <v>6976</v>
      </c>
      <c r="C9233" t="s">
        <v>6977</v>
      </c>
      <c r="D9233">
        <v>0</v>
      </c>
      <c r="E9233" s="7">
        <v>46134</v>
      </c>
    </row>
    <row r="9234" spans="2:5" hidden="1" x14ac:dyDescent="0.25">
      <c r="B9234" t="s">
        <v>6976</v>
      </c>
      <c r="C9234" t="s">
        <v>6977</v>
      </c>
      <c r="D9234">
        <v>0</v>
      </c>
      <c r="E9234" s="7">
        <v>46134</v>
      </c>
    </row>
    <row r="9235" spans="2:5" hidden="1" x14ac:dyDescent="0.25">
      <c r="B9235" t="s">
        <v>6979</v>
      </c>
      <c r="C9235" t="s">
        <v>13974</v>
      </c>
      <c r="D9235">
        <v>0</v>
      </c>
      <c r="E9235" s="7">
        <v>46119</v>
      </c>
    </row>
    <row r="9236" spans="2:5" hidden="1" x14ac:dyDescent="0.25">
      <c r="B9236" t="s">
        <v>6979</v>
      </c>
      <c r="C9236" t="s">
        <v>13974</v>
      </c>
      <c r="D9236">
        <v>0</v>
      </c>
      <c r="E9236" s="7">
        <v>46119</v>
      </c>
    </row>
    <row r="9237" spans="2:5" hidden="1" x14ac:dyDescent="0.25">
      <c r="B9237" t="s">
        <v>6981</v>
      </c>
      <c r="C9237" t="s">
        <v>13975</v>
      </c>
      <c r="D9237">
        <v>0</v>
      </c>
      <c r="E9237" s="7">
        <v>46110</v>
      </c>
    </row>
    <row r="9238" spans="2:5" hidden="1" x14ac:dyDescent="0.25">
      <c r="B9238" t="s">
        <v>6983</v>
      </c>
      <c r="C9238" t="s">
        <v>13976</v>
      </c>
      <c r="D9238">
        <v>0</v>
      </c>
      <c r="E9238" s="7">
        <v>46216</v>
      </c>
    </row>
    <row r="9239" spans="2:5" hidden="1" x14ac:dyDescent="0.25">
      <c r="B9239" t="s">
        <v>6985</v>
      </c>
      <c r="C9239" t="s">
        <v>6986</v>
      </c>
      <c r="D9239">
        <v>0</v>
      </c>
      <c r="E9239" s="7">
        <v>46125</v>
      </c>
    </row>
    <row r="9240" spans="2:5" hidden="1" x14ac:dyDescent="0.25">
      <c r="B9240" t="s">
        <v>6985</v>
      </c>
      <c r="C9240" t="s">
        <v>6986</v>
      </c>
      <c r="D9240">
        <v>0</v>
      </c>
      <c r="E9240" s="7">
        <v>46125</v>
      </c>
    </row>
    <row r="9241" spans="2:5" hidden="1" x14ac:dyDescent="0.25">
      <c r="B9241" t="s">
        <v>6985</v>
      </c>
      <c r="C9241" t="s">
        <v>6986</v>
      </c>
      <c r="D9241">
        <v>0</v>
      </c>
      <c r="E9241" s="7">
        <v>46132</v>
      </c>
    </row>
    <row r="9242" spans="2:5" hidden="1" x14ac:dyDescent="0.25">
      <c r="B9242" t="s">
        <v>6985</v>
      </c>
      <c r="C9242" t="s">
        <v>6986</v>
      </c>
      <c r="D9242">
        <v>0</v>
      </c>
      <c r="E9242" s="7">
        <v>46132</v>
      </c>
    </row>
    <row r="9243" spans="2:5" hidden="1" x14ac:dyDescent="0.25">
      <c r="B9243" t="s">
        <v>6987</v>
      </c>
      <c r="C9243" t="s">
        <v>6988</v>
      </c>
      <c r="D9243">
        <v>0</v>
      </c>
      <c r="E9243" s="7">
        <v>46110</v>
      </c>
    </row>
    <row r="9244" spans="2:5" hidden="1" x14ac:dyDescent="0.25">
      <c r="B9244" t="s">
        <v>6989</v>
      </c>
      <c r="C9244" t="s">
        <v>6990</v>
      </c>
      <c r="D9244">
        <v>0</v>
      </c>
      <c r="E9244" s="7">
        <v>46114</v>
      </c>
    </row>
    <row r="9245" spans="2:5" hidden="1" x14ac:dyDescent="0.25">
      <c r="B9245" t="s">
        <v>6992</v>
      </c>
      <c r="C9245" t="s">
        <v>13977</v>
      </c>
      <c r="D9245">
        <v>0</v>
      </c>
      <c r="E9245" s="7">
        <v>46110</v>
      </c>
    </row>
    <row r="9246" spans="2:5" hidden="1" x14ac:dyDescent="0.25">
      <c r="B9246" t="s">
        <v>6992</v>
      </c>
      <c r="C9246" t="s">
        <v>13977</v>
      </c>
      <c r="D9246">
        <v>0</v>
      </c>
      <c r="E9246" s="7">
        <v>46110</v>
      </c>
    </row>
    <row r="9247" spans="2:5" hidden="1" x14ac:dyDescent="0.25">
      <c r="B9247" t="s">
        <v>6992</v>
      </c>
      <c r="C9247" t="s">
        <v>13977</v>
      </c>
      <c r="D9247">
        <v>0</v>
      </c>
      <c r="E9247" s="7">
        <v>46110</v>
      </c>
    </row>
    <row r="9248" spans="2:5" hidden="1" x14ac:dyDescent="0.25">
      <c r="B9248" t="s">
        <v>6992</v>
      </c>
      <c r="C9248" t="s">
        <v>13977</v>
      </c>
      <c r="D9248">
        <v>0</v>
      </c>
      <c r="E9248" s="7">
        <v>46110</v>
      </c>
    </row>
    <row r="9249" spans="2:5" hidden="1" x14ac:dyDescent="0.25">
      <c r="B9249" t="s">
        <v>6992</v>
      </c>
      <c r="C9249" t="s">
        <v>13977</v>
      </c>
      <c r="D9249">
        <v>0</v>
      </c>
      <c r="E9249" s="7">
        <v>46110</v>
      </c>
    </row>
    <row r="9250" spans="2:5" hidden="1" x14ac:dyDescent="0.25">
      <c r="B9250" t="s">
        <v>6992</v>
      </c>
      <c r="C9250" t="s">
        <v>13977</v>
      </c>
      <c r="D9250">
        <v>0</v>
      </c>
      <c r="E9250" s="7">
        <v>46110</v>
      </c>
    </row>
    <row r="9251" spans="2:5" hidden="1" x14ac:dyDescent="0.25">
      <c r="B9251" t="s">
        <v>6994</v>
      </c>
      <c r="C9251" t="s">
        <v>13978</v>
      </c>
      <c r="D9251">
        <v>0</v>
      </c>
      <c r="E9251" s="7">
        <v>46119</v>
      </c>
    </row>
    <row r="9252" spans="2:5" hidden="1" x14ac:dyDescent="0.25">
      <c r="B9252" t="s">
        <v>6994</v>
      </c>
      <c r="C9252" t="s">
        <v>13978</v>
      </c>
      <c r="D9252">
        <v>0</v>
      </c>
      <c r="E9252" s="7">
        <v>46110</v>
      </c>
    </row>
    <row r="9253" spans="2:5" hidden="1" x14ac:dyDescent="0.25">
      <c r="B9253" t="s">
        <v>6994</v>
      </c>
      <c r="C9253" t="s">
        <v>13978</v>
      </c>
      <c r="D9253">
        <v>0</v>
      </c>
      <c r="E9253" s="7">
        <v>46110</v>
      </c>
    </row>
    <row r="9254" spans="2:5" hidden="1" x14ac:dyDescent="0.25">
      <c r="B9254" t="s">
        <v>6994</v>
      </c>
      <c r="C9254" t="s">
        <v>13978</v>
      </c>
      <c r="D9254">
        <v>0</v>
      </c>
      <c r="E9254" s="7">
        <v>46119</v>
      </c>
    </row>
    <row r="9255" spans="2:5" hidden="1" x14ac:dyDescent="0.25">
      <c r="B9255" t="s">
        <v>6994</v>
      </c>
      <c r="C9255" t="s">
        <v>13978</v>
      </c>
      <c r="D9255">
        <v>0</v>
      </c>
      <c r="E9255" s="7">
        <v>46184</v>
      </c>
    </row>
    <row r="9256" spans="2:5" hidden="1" x14ac:dyDescent="0.25">
      <c r="B9256" t="s">
        <v>6994</v>
      </c>
      <c r="C9256" t="s">
        <v>13978</v>
      </c>
      <c r="D9256">
        <v>0</v>
      </c>
      <c r="E9256" s="7">
        <v>46125</v>
      </c>
    </row>
    <row r="9257" spans="2:5" hidden="1" x14ac:dyDescent="0.25">
      <c r="B9257" t="s">
        <v>6994</v>
      </c>
      <c r="C9257" t="s">
        <v>13978</v>
      </c>
      <c r="D9257">
        <v>0</v>
      </c>
      <c r="E9257" s="7">
        <v>46184</v>
      </c>
    </row>
    <row r="9258" spans="2:5" hidden="1" x14ac:dyDescent="0.25">
      <c r="B9258" t="s">
        <v>6994</v>
      </c>
      <c r="C9258" t="s">
        <v>13978</v>
      </c>
      <c r="D9258">
        <v>0</v>
      </c>
      <c r="E9258" s="7">
        <v>46103</v>
      </c>
    </row>
    <row r="9259" spans="2:5" hidden="1" x14ac:dyDescent="0.25">
      <c r="B9259" t="s">
        <v>6994</v>
      </c>
      <c r="C9259" t="s">
        <v>13978</v>
      </c>
      <c r="D9259">
        <v>0</v>
      </c>
      <c r="E9259" s="7">
        <v>46125</v>
      </c>
    </row>
    <row r="9260" spans="2:5" hidden="1" x14ac:dyDescent="0.25">
      <c r="B9260" t="s">
        <v>6996</v>
      </c>
      <c r="C9260" t="s">
        <v>6997</v>
      </c>
      <c r="D9260">
        <v>0</v>
      </c>
      <c r="E9260" s="7">
        <v>45992</v>
      </c>
    </row>
    <row r="9261" spans="2:5" hidden="1" x14ac:dyDescent="0.25">
      <c r="B9261" t="s">
        <v>6996</v>
      </c>
      <c r="C9261" t="s">
        <v>6997</v>
      </c>
      <c r="D9261">
        <v>0</v>
      </c>
      <c r="E9261" s="7">
        <v>46266</v>
      </c>
    </row>
    <row r="9262" spans="2:5" hidden="1" x14ac:dyDescent="0.25">
      <c r="B9262" t="s">
        <v>6996</v>
      </c>
      <c r="C9262" t="s">
        <v>6997</v>
      </c>
      <c r="D9262">
        <v>0</v>
      </c>
      <c r="E9262" s="7">
        <v>46266</v>
      </c>
    </row>
    <row r="9263" spans="2:5" hidden="1" x14ac:dyDescent="0.25">
      <c r="B9263" t="s">
        <v>6996</v>
      </c>
      <c r="C9263" t="s">
        <v>6997</v>
      </c>
      <c r="D9263">
        <v>0</v>
      </c>
      <c r="E9263" s="7">
        <v>46266</v>
      </c>
    </row>
    <row r="9264" spans="2:5" hidden="1" x14ac:dyDescent="0.25">
      <c r="B9264" t="s">
        <v>6996</v>
      </c>
      <c r="C9264" t="s">
        <v>6997</v>
      </c>
      <c r="D9264">
        <v>0</v>
      </c>
      <c r="E9264" s="7">
        <v>46266</v>
      </c>
    </row>
    <row r="9265" spans="2:5" hidden="1" x14ac:dyDescent="0.25">
      <c r="B9265" t="s">
        <v>6996</v>
      </c>
      <c r="C9265" t="s">
        <v>6997</v>
      </c>
      <c r="D9265">
        <v>0</v>
      </c>
      <c r="E9265" s="7">
        <v>46266</v>
      </c>
    </row>
    <row r="9266" spans="2:5" hidden="1" x14ac:dyDescent="0.25">
      <c r="B9266" t="s">
        <v>6996</v>
      </c>
      <c r="C9266" t="s">
        <v>6997</v>
      </c>
      <c r="D9266">
        <v>0</v>
      </c>
      <c r="E9266" s="7">
        <v>46327</v>
      </c>
    </row>
    <row r="9267" spans="2:5" hidden="1" x14ac:dyDescent="0.25">
      <c r="B9267" t="s">
        <v>6996</v>
      </c>
      <c r="C9267" t="s">
        <v>6997</v>
      </c>
      <c r="D9267">
        <v>0</v>
      </c>
      <c r="E9267" s="7">
        <v>46327</v>
      </c>
    </row>
    <row r="9268" spans="2:5" hidden="1" x14ac:dyDescent="0.25">
      <c r="B9268" t="s">
        <v>6996</v>
      </c>
      <c r="C9268" t="s">
        <v>6997</v>
      </c>
      <c r="D9268">
        <v>0</v>
      </c>
      <c r="E9268" s="7">
        <v>46327</v>
      </c>
    </row>
    <row r="9269" spans="2:5" hidden="1" x14ac:dyDescent="0.25">
      <c r="B9269" t="s">
        <v>6996</v>
      </c>
      <c r="C9269" t="s">
        <v>6997</v>
      </c>
      <c r="D9269">
        <v>0</v>
      </c>
      <c r="E9269" s="7">
        <v>46327</v>
      </c>
    </row>
    <row r="9270" spans="2:5" hidden="1" x14ac:dyDescent="0.25">
      <c r="B9270" t="s">
        <v>6996</v>
      </c>
      <c r="C9270" t="s">
        <v>6997</v>
      </c>
      <c r="D9270">
        <v>0</v>
      </c>
      <c r="E9270" s="7">
        <v>46357</v>
      </c>
    </row>
    <row r="9271" spans="2:5" hidden="1" x14ac:dyDescent="0.25">
      <c r="B9271" t="s">
        <v>6996</v>
      </c>
      <c r="C9271" t="s">
        <v>6997</v>
      </c>
      <c r="D9271">
        <v>0</v>
      </c>
      <c r="E9271" s="7">
        <v>46357</v>
      </c>
    </row>
    <row r="9272" spans="2:5" hidden="1" x14ac:dyDescent="0.25">
      <c r="B9272" t="s">
        <v>6996</v>
      </c>
      <c r="C9272" t="s">
        <v>6997</v>
      </c>
      <c r="D9272">
        <v>0</v>
      </c>
      <c r="E9272" s="7">
        <v>46357</v>
      </c>
    </row>
    <row r="9273" spans="2:5" hidden="1" x14ac:dyDescent="0.25">
      <c r="B9273" t="s">
        <v>6996</v>
      </c>
      <c r="C9273" t="s">
        <v>6997</v>
      </c>
      <c r="D9273">
        <v>0</v>
      </c>
      <c r="E9273" s="7">
        <v>46357</v>
      </c>
    </row>
    <row r="9274" spans="2:5" hidden="1" x14ac:dyDescent="0.25">
      <c r="B9274" t="s">
        <v>6996</v>
      </c>
      <c r="C9274" t="s">
        <v>6997</v>
      </c>
      <c r="D9274">
        <v>0</v>
      </c>
      <c r="E9274" s="7">
        <v>46357</v>
      </c>
    </row>
    <row r="9275" spans="2:5" hidden="1" x14ac:dyDescent="0.25">
      <c r="B9275" t="s">
        <v>6996</v>
      </c>
      <c r="C9275" t="s">
        <v>6997</v>
      </c>
      <c r="D9275">
        <v>0</v>
      </c>
      <c r="E9275" s="7">
        <v>46357</v>
      </c>
    </row>
    <row r="9276" spans="2:5" hidden="1" x14ac:dyDescent="0.25">
      <c r="B9276" t="s">
        <v>6996</v>
      </c>
      <c r="C9276" t="s">
        <v>6997</v>
      </c>
      <c r="D9276">
        <v>0</v>
      </c>
      <c r="E9276" s="7">
        <v>46357</v>
      </c>
    </row>
    <row r="9277" spans="2:5" hidden="1" x14ac:dyDescent="0.25">
      <c r="B9277" t="s">
        <v>6996</v>
      </c>
      <c r="C9277" t="s">
        <v>6997</v>
      </c>
      <c r="D9277">
        <v>0</v>
      </c>
      <c r="E9277" s="7">
        <v>46357</v>
      </c>
    </row>
    <row r="9278" spans="2:5" hidden="1" x14ac:dyDescent="0.25">
      <c r="B9278" t="s">
        <v>6996</v>
      </c>
      <c r="C9278" t="s">
        <v>6997</v>
      </c>
      <c r="D9278">
        <v>0</v>
      </c>
      <c r="E9278" s="7">
        <v>46539</v>
      </c>
    </row>
    <row r="9279" spans="2:5" hidden="1" x14ac:dyDescent="0.25">
      <c r="B9279" t="s">
        <v>6996</v>
      </c>
      <c r="C9279" t="s">
        <v>6997</v>
      </c>
      <c r="D9279">
        <v>0</v>
      </c>
      <c r="E9279" s="7">
        <v>46539</v>
      </c>
    </row>
    <row r="9280" spans="2:5" hidden="1" x14ac:dyDescent="0.25">
      <c r="B9280" t="s">
        <v>6996</v>
      </c>
      <c r="C9280" t="s">
        <v>6997</v>
      </c>
      <c r="D9280">
        <v>0</v>
      </c>
      <c r="E9280" s="7">
        <v>46539</v>
      </c>
    </row>
    <row r="9281" spans="2:5" hidden="1" x14ac:dyDescent="0.25">
      <c r="B9281" t="s">
        <v>6996</v>
      </c>
      <c r="C9281" t="s">
        <v>6997</v>
      </c>
      <c r="D9281">
        <v>2587</v>
      </c>
      <c r="E9281" s="7">
        <v>46692</v>
      </c>
    </row>
    <row r="9282" spans="2:5" hidden="1" x14ac:dyDescent="0.25">
      <c r="B9282" t="s">
        <v>6996</v>
      </c>
      <c r="C9282" t="s">
        <v>6997</v>
      </c>
      <c r="D9282">
        <v>360</v>
      </c>
      <c r="E9282" s="7">
        <v>46692</v>
      </c>
    </row>
    <row r="9283" spans="2:5" hidden="1" x14ac:dyDescent="0.25">
      <c r="B9283" t="s">
        <v>6996</v>
      </c>
      <c r="C9283" t="s">
        <v>6997</v>
      </c>
      <c r="D9283">
        <v>0</v>
      </c>
      <c r="E9283" s="7">
        <v>46692</v>
      </c>
    </row>
    <row r="9284" spans="2:5" hidden="1" x14ac:dyDescent="0.25">
      <c r="B9284" t="s">
        <v>6996</v>
      </c>
      <c r="C9284" t="s">
        <v>6997</v>
      </c>
      <c r="D9284">
        <v>2500</v>
      </c>
      <c r="E9284" s="7">
        <v>46692</v>
      </c>
    </row>
    <row r="9285" spans="2:5" hidden="1" x14ac:dyDescent="0.25">
      <c r="B9285" t="s">
        <v>6996</v>
      </c>
      <c r="C9285" t="s">
        <v>6997</v>
      </c>
      <c r="D9285">
        <v>1000</v>
      </c>
      <c r="E9285" s="7">
        <v>46813</v>
      </c>
    </row>
    <row r="9286" spans="2:5" hidden="1" x14ac:dyDescent="0.25">
      <c r="B9286" t="s">
        <v>6996</v>
      </c>
      <c r="C9286" t="s">
        <v>6997</v>
      </c>
      <c r="D9286">
        <v>1000</v>
      </c>
      <c r="E9286" s="7">
        <v>46813</v>
      </c>
    </row>
    <row r="9287" spans="2:5" hidden="1" x14ac:dyDescent="0.25">
      <c r="B9287" t="s">
        <v>6996</v>
      </c>
      <c r="C9287" t="s">
        <v>6997</v>
      </c>
      <c r="D9287">
        <v>750</v>
      </c>
      <c r="E9287" s="7">
        <v>46844</v>
      </c>
    </row>
    <row r="9288" spans="2:5" hidden="1" x14ac:dyDescent="0.25">
      <c r="B9288" t="s">
        <v>6996</v>
      </c>
      <c r="C9288" t="s">
        <v>6997</v>
      </c>
      <c r="D9288">
        <v>0</v>
      </c>
      <c r="E9288" s="7" t="s">
        <v>30</v>
      </c>
    </row>
    <row r="9289" spans="2:5" hidden="1" x14ac:dyDescent="0.25">
      <c r="B9289" t="s">
        <v>6996</v>
      </c>
      <c r="C9289" t="s">
        <v>6997</v>
      </c>
      <c r="D9289">
        <v>0</v>
      </c>
      <c r="E9289" s="7">
        <v>46327</v>
      </c>
    </row>
    <row r="9290" spans="2:5" hidden="1" x14ac:dyDescent="0.25">
      <c r="B9290" t="s">
        <v>6996</v>
      </c>
      <c r="C9290" t="s">
        <v>6997</v>
      </c>
      <c r="D9290">
        <v>0</v>
      </c>
      <c r="E9290" s="7">
        <v>46357</v>
      </c>
    </row>
    <row r="9291" spans="2:5" hidden="1" x14ac:dyDescent="0.25">
      <c r="B9291" t="s">
        <v>6996</v>
      </c>
      <c r="C9291" t="s">
        <v>6997</v>
      </c>
      <c r="D9291">
        <v>0</v>
      </c>
      <c r="E9291" s="7">
        <v>46357</v>
      </c>
    </row>
    <row r="9292" spans="2:5" hidden="1" x14ac:dyDescent="0.25">
      <c r="B9292" t="s">
        <v>6996</v>
      </c>
      <c r="C9292" t="s">
        <v>6997</v>
      </c>
      <c r="D9292">
        <v>0</v>
      </c>
      <c r="E9292" s="7">
        <v>46357</v>
      </c>
    </row>
    <row r="9293" spans="2:5" hidden="1" x14ac:dyDescent="0.25">
      <c r="B9293" t="s">
        <v>6996</v>
      </c>
      <c r="C9293" t="s">
        <v>6997</v>
      </c>
      <c r="D9293">
        <v>0</v>
      </c>
      <c r="E9293" s="7">
        <v>46357</v>
      </c>
    </row>
    <row r="9294" spans="2:5" hidden="1" x14ac:dyDescent="0.25">
      <c r="B9294" t="s">
        <v>6996</v>
      </c>
      <c r="C9294" t="s">
        <v>6997</v>
      </c>
      <c r="D9294">
        <v>0</v>
      </c>
      <c r="E9294" s="7">
        <v>46539</v>
      </c>
    </row>
    <row r="9295" spans="2:5" hidden="1" x14ac:dyDescent="0.25">
      <c r="B9295" t="s">
        <v>6996</v>
      </c>
      <c r="C9295" t="s">
        <v>6997</v>
      </c>
      <c r="D9295">
        <v>0</v>
      </c>
      <c r="E9295" s="7">
        <v>46692</v>
      </c>
    </row>
    <row r="9296" spans="2:5" hidden="1" x14ac:dyDescent="0.25">
      <c r="B9296" t="s">
        <v>6996</v>
      </c>
      <c r="C9296" t="s">
        <v>6997</v>
      </c>
      <c r="D9296">
        <v>0</v>
      </c>
      <c r="E9296" s="7">
        <v>46692</v>
      </c>
    </row>
    <row r="9297" spans="2:5" hidden="1" x14ac:dyDescent="0.25">
      <c r="B9297" t="s">
        <v>7027</v>
      </c>
      <c r="C9297" t="s">
        <v>7028</v>
      </c>
      <c r="D9297">
        <v>0</v>
      </c>
      <c r="E9297" s="7">
        <v>45839</v>
      </c>
    </row>
    <row r="9298" spans="2:5" hidden="1" x14ac:dyDescent="0.25">
      <c r="B9298" t="s">
        <v>7027</v>
      </c>
      <c r="C9298" t="s">
        <v>7028</v>
      </c>
      <c r="D9298">
        <v>0</v>
      </c>
      <c r="E9298" s="7">
        <v>46082</v>
      </c>
    </row>
    <row r="9299" spans="2:5" hidden="1" x14ac:dyDescent="0.25">
      <c r="B9299" t="s">
        <v>7027</v>
      </c>
      <c r="C9299" t="s">
        <v>7028</v>
      </c>
      <c r="D9299">
        <v>0</v>
      </c>
      <c r="E9299" s="7">
        <v>46296</v>
      </c>
    </row>
    <row r="9300" spans="2:5" hidden="1" x14ac:dyDescent="0.25">
      <c r="B9300" t="s">
        <v>7027</v>
      </c>
      <c r="C9300" t="s">
        <v>7028</v>
      </c>
      <c r="D9300">
        <v>0</v>
      </c>
      <c r="E9300" s="7">
        <v>46296</v>
      </c>
    </row>
    <row r="9301" spans="2:5" hidden="1" x14ac:dyDescent="0.25">
      <c r="B9301" t="s">
        <v>7027</v>
      </c>
      <c r="C9301" t="s">
        <v>7028</v>
      </c>
      <c r="D9301">
        <v>0</v>
      </c>
      <c r="E9301" s="7">
        <v>46296</v>
      </c>
    </row>
    <row r="9302" spans="2:5" hidden="1" x14ac:dyDescent="0.25">
      <c r="B9302" t="s">
        <v>7027</v>
      </c>
      <c r="C9302" t="s">
        <v>7028</v>
      </c>
      <c r="D9302">
        <v>0</v>
      </c>
      <c r="E9302" s="7">
        <v>46296</v>
      </c>
    </row>
    <row r="9303" spans="2:5" hidden="1" x14ac:dyDescent="0.25">
      <c r="B9303" t="s">
        <v>7027</v>
      </c>
      <c r="C9303" t="s">
        <v>7028</v>
      </c>
      <c r="D9303">
        <v>0</v>
      </c>
      <c r="E9303" s="7">
        <v>46327</v>
      </c>
    </row>
    <row r="9304" spans="2:5" hidden="1" x14ac:dyDescent="0.25">
      <c r="B9304" t="s">
        <v>7027</v>
      </c>
      <c r="C9304" t="s">
        <v>7028</v>
      </c>
      <c r="D9304">
        <v>0</v>
      </c>
      <c r="E9304" s="7">
        <v>46357</v>
      </c>
    </row>
    <row r="9305" spans="2:5" hidden="1" x14ac:dyDescent="0.25">
      <c r="B9305" t="s">
        <v>7027</v>
      </c>
      <c r="C9305" t="s">
        <v>7028</v>
      </c>
      <c r="D9305">
        <v>0</v>
      </c>
      <c r="E9305" s="7">
        <v>46357</v>
      </c>
    </row>
    <row r="9306" spans="2:5" hidden="1" x14ac:dyDescent="0.25">
      <c r="B9306" t="s">
        <v>7027</v>
      </c>
      <c r="C9306" t="s">
        <v>7028</v>
      </c>
      <c r="D9306">
        <v>0</v>
      </c>
      <c r="E9306" s="7">
        <v>46357</v>
      </c>
    </row>
    <row r="9307" spans="2:5" hidden="1" x14ac:dyDescent="0.25">
      <c r="B9307" t="s">
        <v>7027</v>
      </c>
      <c r="C9307" t="s">
        <v>7028</v>
      </c>
      <c r="D9307">
        <v>0</v>
      </c>
      <c r="E9307" s="7">
        <v>46692</v>
      </c>
    </row>
    <row r="9308" spans="2:5" hidden="1" x14ac:dyDescent="0.25">
      <c r="B9308" t="s">
        <v>7027</v>
      </c>
      <c r="C9308" t="s">
        <v>7028</v>
      </c>
      <c r="D9308">
        <v>0</v>
      </c>
      <c r="E9308" s="7">
        <v>46692</v>
      </c>
    </row>
    <row r="9309" spans="2:5" hidden="1" x14ac:dyDescent="0.25">
      <c r="B9309" t="s">
        <v>7027</v>
      </c>
      <c r="C9309" t="s">
        <v>7028</v>
      </c>
      <c r="D9309">
        <v>0</v>
      </c>
      <c r="E9309" s="7">
        <v>46692</v>
      </c>
    </row>
    <row r="9310" spans="2:5" hidden="1" x14ac:dyDescent="0.25">
      <c r="B9310" t="s">
        <v>7027</v>
      </c>
      <c r="C9310" t="s">
        <v>7028</v>
      </c>
      <c r="D9310">
        <v>20</v>
      </c>
      <c r="E9310" s="7">
        <v>46692</v>
      </c>
    </row>
    <row r="9311" spans="2:5" hidden="1" x14ac:dyDescent="0.25">
      <c r="B9311" t="s">
        <v>7027</v>
      </c>
      <c r="C9311" t="s">
        <v>7028</v>
      </c>
      <c r="D9311">
        <v>260</v>
      </c>
      <c r="E9311" s="7">
        <v>46784</v>
      </c>
    </row>
    <row r="9312" spans="2:5" hidden="1" x14ac:dyDescent="0.25">
      <c r="B9312" t="s">
        <v>7027</v>
      </c>
      <c r="C9312" t="s">
        <v>7028</v>
      </c>
      <c r="D9312">
        <v>4040</v>
      </c>
      <c r="E9312" s="7">
        <v>46813</v>
      </c>
    </row>
    <row r="9313" spans="2:5" hidden="1" x14ac:dyDescent="0.25">
      <c r="B9313" t="s">
        <v>7027</v>
      </c>
      <c r="C9313" t="s">
        <v>7028</v>
      </c>
      <c r="D9313">
        <v>460</v>
      </c>
      <c r="E9313" s="7">
        <v>46844</v>
      </c>
    </row>
    <row r="9314" spans="2:5" hidden="1" x14ac:dyDescent="0.25">
      <c r="B9314" t="s">
        <v>7027</v>
      </c>
      <c r="C9314" t="s">
        <v>7028</v>
      </c>
      <c r="D9314">
        <v>0</v>
      </c>
      <c r="E9314" s="7">
        <v>46357</v>
      </c>
    </row>
    <row r="9315" spans="2:5" hidden="1" x14ac:dyDescent="0.25">
      <c r="B9315" t="s">
        <v>7027</v>
      </c>
      <c r="C9315" t="s">
        <v>7028</v>
      </c>
      <c r="D9315">
        <v>0</v>
      </c>
      <c r="E9315" s="7">
        <v>46357</v>
      </c>
    </row>
    <row r="9316" spans="2:5" hidden="1" x14ac:dyDescent="0.25">
      <c r="B9316" t="s">
        <v>7027</v>
      </c>
      <c r="C9316" t="s">
        <v>7028</v>
      </c>
      <c r="D9316">
        <v>0</v>
      </c>
      <c r="E9316" s="7">
        <v>46692</v>
      </c>
    </row>
    <row r="9317" spans="2:5" hidden="1" x14ac:dyDescent="0.25">
      <c r="B9317" t="s">
        <v>7027</v>
      </c>
      <c r="C9317" t="s">
        <v>7028</v>
      </c>
      <c r="D9317">
        <v>0</v>
      </c>
      <c r="E9317" s="7">
        <v>46692</v>
      </c>
    </row>
    <row r="9318" spans="2:5" hidden="1" x14ac:dyDescent="0.25">
      <c r="B9318" t="s">
        <v>7046</v>
      </c>
      <c r="C9318" t="s">
        <v>7047</v>
      </c>
      <c r="D9318">
        <v>0</v>
      </c>
      <c r="E9318" s="7">
        <v>47239</v>
      </c>
    </row>
    <row r="9319" spans="2:5" hidden="1" x14ac:dyDescent="0.25">
      <c r="B9319" t="s">
        <v>7046</v>
      </c>
      <c r="C9319" t="s">
        <v>7047</v>
      </c>
      <c r="D9319">
        <v>0</v>
      </c>
      <c r="E9319" s="7">
        <v>46600</v>
      </c>
    </row>
    <row r="9320" spans="2:5" hidden="1" x14ac:dyDescent="0.25">
      <c r="B9320" t="s">
        <v>7046</v>
      </c>
      <c r="C9320" t="s">
        <v>7047</v>
      </c>
      <c r="D9320">
        <v>0</v>
      </c>
      <c r="E9320" s="7">
        <v>47239</v>
      </c>
    </row>
    <row r="9321" spans="2:5" hidden="1" x14ac:dyDescent="0.25">
      <c r="B9321" t="s">
        <v>7049</v>
      </c>
      <c r="C9321" t="s">
        <v>13979</v>
      </c>
      <c r="D9321">
        <v>0</v>
      </c>
      <c r="E9321" s="7" t="s">
        <v>30</v>
      </c>
    </row>
    <row r="9322" spans="2:5" hidden="1" x14ac:dyDescent="0.25">
      <c r="B9322" t="s">
        <v>7049</v>
      </c>
      <c r="C9322" t="s">
        <v>13979</v>
      </c>
      <c r="D9322">
        <v>0</v>
      </c>
      <c r="E9322" s="7">
        <v>47453</v>
      </c>
    </row>
    <row r="9323" spans="2:5" hidden="1" x14ac:dyDescent="0.25">
      <c r="B9323" t="s">
        <v>7052</v>
      </c>
      <c r="C9323" t="s">
        <v>7053</v>
      </c>
      <c r="D9323">
        <v>872</v>
      </c>
      <c r="E9323" s="7">
        <v>46266</v>
      </c>
    </row>
    <row r="9324" spans="2:5" hidden="1" x14ac:dyDescent="0.25">
      <c r="B9324" t="s">
        <v>7052</v>
      </c>
      <c r="C9324" t="s">
        <v>7053</v>
      </c>
      <c r="D9324">
        <v>1920</v>
      </c>
      <c r="E9324" s="7">
        <v>46388</v>
      </c>
    </row>
    <row r="9325" spans="2:5" hidden="1" x14ac:dyDescent="0.25">
      <c r="B9325" t="s">
        <v>7052</v>
      </c>
      <c r="C9325" t="s">
        <v>7053</v>
      </c>
      <c r="D9325">
        <v>0</v>
      </c>
      <c r="E9325" s="7">
        <v>46388</v>
      </c>
    </row>
    <row r="9326" spans="2:5" hidden="1" x14ac:dyDescent="0.25">
      <c r="B9326" t="s">
        <v>7054</v>
      </c>
      <c r="C9326" t="s">
        <v>7055</v>
      </c>
      <c r="D9326">
        <v>8100</v>
      </c>
      <c r="E9326" s="7">
        <v>46296</v>
      </c>
    </row>
    <row r="9327" spans="2:5" hidden="1" x14ac:dyDescent="0.25">
      <c r="B9327" t="s">
        <v>7056</v>
      </c>
      <c r="C9327" t="s">
        <v>7057</v>
      </c>
      <c r="D9327">
        <v>0</v>
      </c>
      <c r="E9327" s="7">
        <v>47453</v>
      </c>
    </row>
    <row r="9328" spans="2:5" hidden="1" x14ac:dyDescent="0.25">
      <c r="B9328" t="s">
        <v>7056</v>
      </c>
      <c r="C9328" t="s">
        <v>7057</v>
      </c>
      <c r="D9328">
        <v>0</v>
      </c>
      <c r="E9328" s="7">
        <v>47362</v>
      </c>
    </row>
    <row r="9329" spans="2:5" hidden="1" x14ac:dyDescent="0.25">
      <c r="B9329" t="s">
        <v>7056</v>
      </c>
      <c r="C9329" t="s">
        <v>7057</v>
      </c>
      <c r="D9329">
        <v>0</v>
      </c>
      <c r="E9329" s="7">
        <v>47604</v>
      </c>
    </row>
    <row r="9330" spans="2:5" hidden="1" x14ac:dyDescent="0.25">
      <c r="B9330" t="s">
        <v>7056</v>
      </c>
      <c r="C9330" t="s">
        <v>7057</v>
      </c>
      <c r="D9330">
        <v>0</v>
      </c>
      <c r="E9330" s="7">
        <v>47696</v>
      </c>
    </row>
    <row r="9331" spans="2:5" hidden="1" x14ac:dyDescent="0.25">
      <c r="B9331" t="s">
        <v>7056</v>
      </c>
      <c r="C9331" t="s">
        <v>7057</v>
      </c>
      <c r="D9331">
        <v>0</v>
      </c>
      <c r="E9331" s="7">
        <v>46054</v>
      </c>
    </row>
    <row r="9332" spans="2:5" hidden="1" x14ac:dyDescent="0.25">
      <c r="B9332" t="s">
        <v>7056</v>
      </c>
      <c r="C9332" t="s">
        <v>7057</v>
      </c>
      <c r="D9332">
        <v>0</v>
      </c>
      <c r="E9332" s="7">
        <v>47423</v>
      </c>
    </row>
    <row r="9333" spans="2:5" hidden="1" x14ac:dyDescent="0.25">
      <c r="B9333" t="s">
        <v>7056</v>
      </c>
      <c r="C9333" t="s">
        <v>7057</v>
      </c>
      <c r="D9333">
        <v>336</v>
      </c>
      <c r="E9333" s="7">
        <v>47818</v>
      </c>
    </row>
    <row r="9334" spans="2:5" hidden="1" x14ac:dyDescent="0.25">
      <c r="B9334" t="s">
        <v>7056</v>
      </c>
      <c r="C9334" t="s">
        <v>7057</v>
      </c>
      <c r="D9334">
        <v>0</v>
      </c>
      <c r="E9334" s="7">
        <v>47239</v>
      </c>
    </row>
    <row r="9335" spans="2:5" hidden="1" x14ac:dyDescent="0.25">
      <c r="B9335" t="s">
        <v>7060</v>
      </c>
      <c r="C9335" t="s">
        <v>13980</v>
      </c>
      <c r="D9335">
        <v>0</v>
      </c>
      <c r="E9335" s="7">
        <v>47088</v>
      </c>
    </row>
    <row r="9336" spans="2:5" hidden="1" x14ac:dyDescent="0.25">
      <c r="B9336" t="s">
        <v>7060</v>
      </c>
      <c r="C9336" t="s">
        <v>13980</v>
      </c>
      <c r="D9336">
        <v>371</v>
      </c>
      <c r="E9336" s="7">
        <v>46784</v>
      </c>
    </row>
    <row r="9337" spans="2:5" hidden="1" x14ac:dyDescent="0.25">
      <c r="B9337" t="s">
        <v>7060</v>
      </c>
      <c r="C9337" t="s">
        <v>13980</v>
      </c>
      <c r="D9337">
        <v>0</v>
      </c>
      <c r="E9337" s="7">
        <v>46784</v>
      </c>
    </row>
    <row r="9338" spans="2:5" hidden="1" x14ac:dyDescent="0.25">
      <c r="B9338" t="s">
        <v>7064</v>
      </c>
      <c r="C9338" t="s">
        <v>7065</v>
      </c>
      <c r="D9338">
        <v>0</v>
      </c>
      <c r="E9338" s="7">
        <v>45717</v>
      </c>
    </row>
    <row r="9339" spans="2:5" hidden="1" x14ac:dyDescent="0.25">
      <c r="B9339" t="s">
        <v>7064</v>
      </c>
      <c r="C9339" t="s">
        <v>7065</v>
      </c>
      <c r="D9339">
        <v>0</v>
      </c>
      <c r="E9339" s="7">
        <v>45901</v>
      </c>
    </row>
    <row r="9340" spans="2:5" hidden="1" x14ac:dyDescent="0.25">
      <c r="B9340" t="s">
        <v>7064</v>
      </c>
      <c r="C9340" t="s">
        <v>7065</v>
      </c>
      <c r="D9340">
        <v>0</v>
      </c>
      <c r="E9340" s="7">
        <v>47423</v>
      </c>
    </row>
    <row r="9341" spans="2:5" hidden="1" x14ac:dyDescent="0.25">
      <c r="B9341" t="s">
        <v>7064</v>
      </c>
      <c r="C9341" t="s">
        <v>7065</v>
      </c>
      <c r="D9341">
        <v>0</v>
      </c>
      <c r="E9341" s="7">
        <v>46327</v>
      </c>
    </row>
    <row r="9342" spans="2:5" hidden="1" x14ac:dyDescent="0.25">
      <c r="B9342" t="s">
        <v>7064</v>
      </c>
      <c r="C9342" t="s">
        <v>7065</v>
      </c>
      <c r="D9342">
        <v>0</v>
      </c>
      <c r="E9342" s="7">
        <v>45717</v>
      </c>
    </row>
    <row r="9343" spans="2:5" hidden="1" x14ac:dyDescent="0.25">
      <c r="B9343" t="s">
        <v>7064</v>
      </c>
      <c r="C9343" t="s">
        <v>7065</v>
      </c>
      <c r="D9343">
        <v>0</v>
      </c>
      <c r="E9343" s="7">
        <v>45901</v>
      </c>
    </row>
    <row r="9344" spans="2:5" hidden="1" x14ac:dyDescent="0.25">
      <c r="B9344" t="s">
        <v>7064</v>
      </c>
      <c r="C9344" t="s">
        <v>7065</v>
      </c>
      <c r="D9344">
        <v>0</v>
      </c>
      <c r="E9344" s="7">
        <v>46266</v>
      </c>
    </row>
    <row r="9345" spans="2:5" hidden="1" x14ac:dyDescent="0.25">
      <c r="B9345" t="s">
        <v>7064</v>
      </c>
      <c r="C9345" t="s">
        <v>7065</v>
      </c>
      <c r="D9345">
        <v>11</v>
      </c>
      <c r="E9345" s="7">
        <v>46813</v>
      </c>
    </row>
    <row r="9346" spans="2:5" hidden="1" x14ac:dyDescent="0.25">
      <c r="B9346" t="s">
        <v>7064</v>
      </c>
      <c r="C9346" t="s">
        <v>7065</v>
      </c>
      <c r="D9346">
        <v>792</v>
      </c>
      <c r="E9346" s="7">
        <v>47423</v>
      </c>
    </row>
    <row r="9347" spans="2:5" hidden="1" x14ac:dyDescent="0.25">
      <c r="B9347" t="s">
        <v>7066</v>
      </c>
      <c r="C9347" t="s">
        <v>7067</v>
      </c>
      <c r="D9347">
        <v>0</v>
      </c>
      <c r="E9347" s="7">
        <v>47423</v>
      </c>
    </row>
    <row r="9348" spans="2:5" hidden="1" x14ac:dyDescent="0.25">
      <c r="B9348" t="s">
        <v>7066</v>
      </c>
      <c r="C9348" t="s">
        <v>7067</v>
      </c>
      <c r="D9348">
        <v>0</v>
      </c>
      <c r="E9348" s="7">
        <v>47423</v>
      </c>
    </row>
    <row r="9349" spans="2:5" hidden="1" x14ac:dyDescent="0.25">
      <c r="B9349" t="s">
        <v>7066</v>
      </c>
      <c r="C9349" t="s">
        <v>7067</v>
      </c>
      <c r="D9349">
        <v>0</v>
      </c>
      <c r="E9349" s="7">
        <v>47392</v>
      </c>
    </row>
    <row r="9350" spans="2:5" hidden="1" x14ac:dyDescent="0.25">
      <c r="B9350" t="s">
        <v>7069</v>
      </c>
      <c r="C9350" t="s">
        <v>13981</v>
      </c>
      <c r="D9350">
        <v>680</v>
      </c>
      <c r="E9350" s="7">
        <v>47484</v>
      </c>
    </row>
    <row r="9351" spans="2:5" hidden="1" x14ac:dyDescent="0.25">
      <c r="B9351" t="s">
        <v>7072</v>
      </c>
      <c r="C9351" t="s">
        <v>7073</v>
      </c>
      <c r="D9351">
        <v>880</v>
      </c>
      <c r="E9351" s="7">
        <v>46966</v>
      </c>
    </row>
    <row r="9352" spans="2:5" hidden="1" x14ac:dyDescent="0.25">
      <c r="B9352" t="s">
        <v>7072</v>
      </c>
      <c r="C9352" t="s">
        <v>7073</v>
      </c>
      <c r="D9352">
        <v>1000</v>
      </c>
      <c r="E9352" s="7">
        <v>46997</v>
      </c>
    </row>
    <row r="9353" spans="2:5" hidden="1" x14ac:dyDescent="0.25">
      <c r="B9353" t="s">
        <v>7074</v>
      </c>
      <c r="C9353" t="s">
        <v>7075</v>
      </c>
      <c r="D9353">
        <v>916</v>
      </c>
      <c r="E9353" s="7">
        <v>46600</v>
      </c>
    </row>
    <row r="9354" spans="2:5" hidden="1" x14ac:dyDescent="0.25">
      <c r="B9354" t="s">
        <v>7078</v>
      </c>
      <c r="C9354" t="s">
        <v>7079</v>
      </c>
      <c r="D9354">
        <v>832</v>
      </c>
      <c r="E9354" s="7">
        <v>47423</v>
      </c>
    </row>
    <row r="9355" spans="2:5" hidden="1" x14ac:dyDescent="0.25">
      <c r="B9355" t="s">
        <v>7081</v>
      </c>
      <c r="C9355" t="s">
        <v>13982</v>
      </c>
      <c r="D9355">
        <v>0</v>
      </c>
      <c r="E9355" s="7">
        <v>46296</v>
      </c>
    </row>
    <row r="9356" spans="2:5" hidden="1" x14ac:dyDescent="0.25">
      <c r="B9356" t="s">
        <v>7081</v>
      </c>
      <c r="C9356" t="s">
        <v>13982</v>
      </c>
      <c r="D9356">
        <v>683</v>
      </c>
      <c r="E9356" s="7">
        <v>46388</v>
      </c>
    </row>
    <row r="9357" spans="2:5" hidden="1" x14ac:dyDescent="0.25">
      <c r="B9357" t="s">
        <v>7081</v>
      </c>
      <c r="C9357" t="s">
        <v>13982</v>
      </c>
      <c r="D9357">
        <v>0</v>
      </c>
      <c r="E9357" s="7">
        <v>45901</v>
      </c>
    </row>
    <row r="9358" spans="2:5" hidden="1" x14ac:dyDescent="0.25">
      <c r="B9358" t="s">
        <v>7081</v>
      </c>
      <c r="C9358" t="s">
        <v>13982</v>
      </c>
      <c r="D9358">
        <v>0</v>
      </c>
      <c r="E9358" s="7">
        <v>45901</v>
      </c>
    </row>
    <row r="9359" spans="2:5" hidden="1" x14ac:dyDescent="0.25">
      <c r="B9359" t="s">
        <v>7084</v>
      </c>
      <c r="C9359" t="s">
        <v>7085</v>
      </c>
      <c r="D9359">
        <v>0</v>
      </c>
      <c r="E9359" s="7">
        <v>47119</v>
      </c>
    </row>
    <row r="9360" spans="2:5" hidden="1" x14ac:dyDescent="0.25">
      <c r="B9360" t="s">
        <v>7084</v>
      </c>
      <c r="C9360" t="s">
        <v>7085</v>
      </c>
      <c r="D9360">
        <v>0</v>
      </c>
      <c r="E9360" s="7">
        <v>47178</v>
      </c>
    </row>
    <row r="9361" spans="2:5" hidden="1" x14ac:dyDescent="0.25">
      <c r="B9361" t="s">
        <v>7084</v>
      </c>
      <c r="C9361" t="s">
        <v>7085</v>
      </c>
      <c r="D9361">
        <v>0</v>
      </c>
      <c r="E9361" s="7">
        <v>47178</v>
      </c>
    </row>
    <row r="9362" spans="2:5" hidden="1" x14ac:dyDescent="0.25">
      <c r="B9362" t="s">
        <v>7084</v>
      </c>
      <c r="C9362" t="s">
        <v>7085</v>
      </c>
      <c r="D9362">
        <v>0</v>
      </c>
      <c r="E9362" s="7">
        <v>47209</v>
      </c>
    </row>
    <row r="9363" spans="2:5" hidden="1" x14ac:dyDescent="0.25">
      <c r="B9363" t="s">
        <v>7084</v>
      </c>
      <c r="C9363" t="s">
        <v>7085</v>
      </c>
      <c r="D9363">
        <v>0</v>
      </c>
      <c r="E9363" s="7">
        <v>47270</v>
      </c>
    </row>
    <row r="9364" spans="2:5" hidden="1" x14ac:dyDescent="0.25">
      <c r="B9364" t="s">
        <v>7084</v>
      </c>
      <c r="C9364" t="s">
        <v>7085</v>
      </c>
      <c r="D9364">
        <v>0</v>
      </c>
      <c r="E9364" s="7">
        <v>47543</v>
      </c>
    </row>
    <row r="9365" spans="2:5" hidden="1" x14ac:dyDescent="0.25">
      <c r="B9365" t="s">
        <v>7084</v>
      </c>
      <c r="C9365" t="s">
        <v>7085</v>
      </c>
      <c r="D9365">
        <v>0</v>
      </c>
      <c r="E9365" s="7">
        <v>47543</v>
      </c>
    </row>
    <row r="9366" spans="2:5" hidden="1" x14ac:dyDescent="0.25">
      <c r="B9366" t="s">
        <v>7084</v>
      </c>
      <c r="C9366" t="s">
        <v>7085</v>
      </c>
      <c r="D9366">
        <v>0</v>
      </c>
      <c r="E9366" s="7">
        <v>47757</v>
      </c>
    </row>
    <row r="9367" spans="2:5" hidden="1" x14ac:dyDescent="0.25">
      <c r="B9367" t="s">
        <v>7084</v>
      </c>
      <c r="C9367" t="s">
        <v>7085</v>
      </c>
      <c r="D9367">
        <v>0</v>
      </c>
      <c r="E9367" s="7">
        <v>47788</v>
      </c>
    </row>
    <row r="9368" spans="2:5" hidden="1" x14ac:dyDescent="0.25">
      <c r="B9368" t="s">
        <v>7084</v>
      </c>
      <c r="C9368" t="s">
        <v>7085</v>
      </c>
      <c r="D9368">
        <v>0</v>
      </c>
      <c r="E9368" s="7">
        <v>47515</v>
      </c>
    </row>
    <row r="9369" spans="2:5" hidden="1" x14ac:dyDescent="0.25">
      <c r="B9369" t="s">
        <v>7084</v>
      </c>
      <c r="C9369" t="s">
        <v>7085</v>
      </c>
      <c r="D9369">
        <v>0</v>
      </c>
      <c r="E9369" s="7">
        <v>47574</v>
      </c>
    </row>
    <row r="9370" spans="2:5" hidden="1" x14ac:dyDescent="0.25">
      <c r="B9370" t="s">
        <v>7084</v>
      </c>
      <c r="C9370" t="s">
        <v>7085</v>
      </c>
      <c r="D9370">
        <v>0</v>
      </c>
      <c r="E9370" s="7">
        <v>47604</v>
      </c>
    </row>
    <row r="9371" spans="2:5" hidden="1" x14ac:dyDescent="0.25">
      <c r="B9371" t="s">
        <v>7084</v>
      </c>
      <c r="C9371" t="s">
        <v>7085</v>
      </c>
      <c r="D9371">
        <v>0</v>
      </c>
      <c r="E9371" s="7">
        <v>47757</v>
      </c>
    </row>
    <row r="9372" spans="2:5" hidden="1" x14ac:dyDescent="0.25">
      <c r="B9372" t="s">
        <v>7084</v>
      </c>
      <c r="C9372" t="s">
        <v>7085</v>
      </c>
      <c r="D9372">
        <v>0</v>
      </c>
      <c r="E9372" s="7">
        <v>47788</v>
      </c>
    </row>
    <row r="9373" spans="2:5" hidden="1" x14ac:dyDescent="0.25">
      <c r="B9373" t="s">
        <v>7084</v>
      </c>
      <c r="C9373" t="s">
        <v>7085</v>
      </c>
      <c r="D9373">
        <v>4641</v>
      </c>
      <c r="E9373" s="7">
        <v>47788</v>
      </c>
    </row>
    <row r="9374" spans="2:5" hidden="1" x14ac:dyDescent="0.25">
      <c r="B9374" t="s">
        <v>7084</v>
      </c>
      <c r="C9374" t="s">
        <v>7085</v>
      </c>
      <c r="D9374">
        <v>0</v>
      </c>
      <c r="E9374" s="7">
        <v>47543</v>
      </c>
    </row>
    <row r="9375" spans="2:5" hidden="1" x14ac:dyDescent="0.25">
      <c r="B9375" t="s">
        <v>7084</v>
      </c>
      <c r="C9375" t="s">
        <v>7085</v>
      </c>
      <c r="D9375">
        <v>0</v>
      </c>
      <c r="E9375" s="7">
        <v>47788</v>
      </c>
    </row>
    <row r="9376" spans="2:5" hidden="1" x14ac:dyDescent="0.25">
      <c r="B9376" t="s">
        <v>7084</v>
      </c>
      <c r="C9376" t="s">
        <v>7085</v>
      </c>
      <c r="D9376">
        <v>0</v>
      </c>
      <c r="E9376" s="7">
        <v>47788</v>
      </c>
    </row>
    <row r="9377" spans="2:5" hidden="1" x14ac:dyDescent="0.25">
      <c r="B9377" t="s">
        <v>7084</v>
      </c>
      <c r="C9377" t="s">
        <v>7085</v>
      </c>
      <c r="D9377">
        <v>20</v>
      </c>
      <c r="E9377" s="7">
        <v>47788</v>
      </c>
    </row>
    <row r="9378" spans="2:5" hidden="1" x14ac:dyDescent="0.25">
      <c r="B9378" t="s">
        <v>7084</v>
      </c>
      <c r="C9378" t="s">
        <v>7085</v>
      </c>
      <c r="D9378">
        <v>0</v>
      </c>
      <c r="E9378" s="7">
        <v>47788</v>
      </c>
    </row>
    <row r="9379" spans="2:5" hidden="1" x14ac:dyDescent="0.25">
      <c r="B9379" t="s">
        <v>7084</v>
      </c>
      <c r="C9379" t="s">
        <v>7085</v>
      </c>
      <c r="D9379">
        <v>0</v>
      </c>
      <c r="E9379" s="7">
        <v>47604</v>
      </c>
    </row>
    <row r="9380" spans="2:5" hidden="1" x14ac:dyDescent="0.25">
      <c r="B9380" t="s">
        <v>7093</v>
      </c>
      <c r="C9380" t="s">
        <v>7094</v>
      </c>
      <c r="D9380">
        <v>0</v>
      </c>
      <c r="E9380" s="7">
        <v>47453</v>
      </c>
    </row>
    <row r="9381" spans="2:5" hidden="1" x14ac:dyDescent="0.25">
      <c r="B9381" t="s">
        <v>7093</v>
      </c>
      <c r="C9381" t="s">
        <v>7094</v>
      </c>
      <c r="D9381">
        <v>0</v>
      </c>
      <c r="E9381" s="7">
        <v>47453</v>
      </c>
    </row>
    <row r="9382" spans="2:5" hidden="1" x14ac:dyDescent="0.25">
      <c r="B9382" t="s">
        <v>7093</v>
      </c>
      <c r="C9382" t="s">
        <v>7094</v>
      </c>
      <c r="D9382">
        <v>0</v>
      </c>
      <c r="E9382" s="7">
        <v>47453</v>
      </c>
    </row>
    <row r="9383" spans="2:5" hidden="1" x14ac:dyDescent="0.25">
      <c r="B9383" t="s">
        <v>7093</v>
      </c>
      <c r="C9383" t="s">
        <v>7094</v>
      </c>
      <c r="D9383">
        <v>0</v>
      </c>
      <c r="E9383" s="7">
        <v>47484</v>
      </c>
    </row>
    <row r="9384" spans="2:5" hidden="1" x14ac:dyDescent="0.25">
      <c r="B9384" t="s">
        <v>7093</v>
      </c>
      <c r="C9384" t="s">
        <v>7094</v>
      </c>
      <c r="D9384">
        <v>0</v>
      </c>
      <c r="E9384" s="7">
        <v>47665</v>
      </c>
    </row>
    <row r="9385" spans="2:5" hidden="1" x14ac:dyDescent="0.25">
      <c r="B9385" t="s">
        <v>7093</v>
      </c>
      <c r="C9385" t="s">
        <v>7094</v>
      </c>
      <c r="D9385">
        <v>0</v>
      </c>
      <c r="E9385" s="7">
        <v>47696</v>
      </c>
    </row>
    <row r="9386" spans="2:5" hidden="1" x14ac:dyDescent="0.25">
      <c r="B9386" t="s">
        <v>7093</v>
      </c>
      <c r="C9386" t="s">
        <v>7094</v>
      </c>
      <c r="D9386">
        <v>162</v>
      </c>
      <c r="E9386" s="7">
        <v>47788</v>
      </c>
    </row>
    <row r="9387" spans="2:5" hidden="1" x14ac:dyDescent="0.25">
      <c r="B9387" t="s">
        <v>7093</v>
      </c>
      <c r="C9387" t="s">
        <v>7094</v>
      </c>
      <c r="D9387">
        <v>0</v>
      </c>
      <c r="E9387" s="7">
        <v>47484</v>
      </c>
    </row>
    <row r="9388" spans="2:5" hidden="1" x14ac:dyDescent="0.25">
      <c r="B9388" t="s">
        <v>7093</v>
      </c>
      <c r="C9388" t="s">
        <v>7094</v>
      </c>
      <c r="D9388">
        <v>0</v>
      </c>
      <c r="E9388" s="7">
        <v>47484</v>
      </c>
    </row>
    <row r="9389" spans="2:5" hidden="1" x14ac:dyDescent="0.25">
      <c r="B9389" t="s">
        <v>7093</v>
      </c>
      <c r="C9389" t="s">
        <v>7094</v>
      </c>
      <c r="D9389">
        <v>0</v>
      </c>
      <c r="E9389" s="7">
        <v>47696</v>
      </c>
    </row>
    <row r="9390" spans="2:5" hidden="1" x14ac:dyDescent="0.25">
      <c r="B9390" t="s">
        <v>7102</v>
      </c>
      <c r="C9390" t="s">
        <v>7103</v>
      </c>
      <c r="D9390">
        <v>0</v>
      </c>
      <c r="E9390" s="7">
        <v>47178</v>
      </c>
    </row>
    <row r="9391" spans="2:5" hidden="1" x14ac:dyDescent="0.25">
      <c r="B9391" t="s">
        <v>7102</v>
      </c>
      <c r="C9391" t="s">
        <v>7103</v>
      </c>
      <c r="D9391">
        <v>0</v>
      </c>
      <c r="E9391" s="7">
        <v>47178</v>
      </c>
    </row>
    <row r="9392" spans="2:5" hidden="1" x14ac:dyDescent="0.25">
      <c r="B9392" t="s">
        <v>7102</v>
      </c>
      <c r="C9392" t="s">
        <v>7103</v>
      </c>
      <c r="D9392">
        <v>0</v>
      </c>
      <c r="E9392" s="7">
        <v>47270</v>
      </c>
    </row>
    <row r="9393" spans="2:5" hidden="1" x14ac:dyDescent="0.25">
      <c r="B9393" t="s">
        <v>7102</v>
      </c>
      <c r="C9393" t="s">
        <v>7103</v>
      </c>
      <c r="D9393">
        <v>0</v>
      </c>
      <c r="E9393" s="7">
        <v>47543</v>
      </c>
    </row>
    <row r="9394" spans="2:5" hidden="1" x14ac:dyDescent="0.25">
      <c r="B9394" t="s">
        <v>7102</v>
      </c>
      <c r="C9394" t="s">
        <v>7103</v>
      </c>
      <c r="D9394">
        <v>0</v>
      </c>
      <c r="E9394" s="7">
        <v>47665</v>
      </c>
    </row>
    <row r="9395" spans="2:5" hidden="1" x14ac:dyDescent="0.25">
      <c r="B9395" t="s">
        <v>7102</v>
      </c>
      <c r="C9395" t="s">
        <v>7103</v>
      </c>
      <c r="D9395">
        <v>0</v>
      </c>
      <c r="E9395" s="7">
        <v>47788</v>
      </c>
    </row>
    <row r="9396" spans="2:5" hidden="1" x14ac:dyDescent="0.25">
      <c r="B9396" t="s">
        <v>7102</v>
      </c>
      <c r="C9396" t="s">
        <v>7103</v>
      </c>
      <c r="D9396">
        <v>245</v>
      </c>
      <c r="E9396" s="7">
        <v>47818</v>
      </c>
    </row>
    <row r="9397" spans="2:5" hidden="1" x14ac:dyDescent="0.25">
      <c r="B9397" t="s">
        <v>7102</v>
      </c>
      <c r="C9397" t="s">
        <v>7103</v>
      </c>
      <c r="D9397">
        <v>425</v>
      </c>
      <c r="E9397" s="7">
        <v>47818</v>
      </c>
    </row>
    <row r="9398" spans="2:5" hidden="1" x14ac:dyDescent="0.25">
      <c r="B9398" t="s">
        <v>7102</v>
      </c>
      <c r="C9398" t="s">
        <v>7103</v>
      </c>
      <c r="D9398">
        <v>25</v>
      </c>
      <c r="E9398" s="7">
        <v>47908</v>
      </c>
    </row>
    <row r="9399" spans="2:5" hidden="1" x14ac:dyDescent="0.25">
      <c r="B9399" t="s">
        <v>7110</v>
      </c>
      <c r="C9399" t="s">
        <v>1628</v>
      </c>
      <c r="D9399">
        <v>0</v>
      </c>
      <c r="E9399" s="7">
        <v>46722</v>
      </c>
    </row>
    <row r="9400" spans="2:5" hidden="1" x14ac:dyDescent="0.25">
      <c r="B9400" t="s">
        <v>7110</v>
      </c>
      <c r="C9400" t="s">
        <v>1628</v>
      </c>
      <c r="D9400">
        <v>0</v>
      </c>
      <c r="E9400" s="7">
        <v>46874</v>
      </c>
    </row>
    <row r="9401" spans="2:5" hidden="1" x14ac:dyDescent="0.25">
      <c r="B9401" t="s">
        <v>7110</v>
      </c>
      <c r="C9401" t="s">
        <v>1628</v>
      </c>
      <c r="D9401">
        <v>0</v>
      </c>
      <c r="E9401" s="7">
        <v>46722</v>
      </c>
    </row>
    <row r="9402" spans="2:5" hidden="1" x14ac:dyDescent="0.25">
      <c r="B9402" t="s">
        <v>7110</v>
      </c>
      <c r="C9402" t="s">
        <v>1628</v>
      </c>
      <c r="D9402">
        <v>0</v>
      </c>
      <c r="E9402" s="7">
        <v>46722</v>
      </c>
    </row>
    <row r="9403" spans="2:5" hidden="1" x14ac:dyDescent="0.25">
      <c r="B9403" t="s">
        <v>7110</v>
      </c>
      <c r="C9403" t="s">
        <v>1628</v>
      </c>
      <c r="D9403">
        <v>0</v>
      </c>
      <c r="E9403" s="7">
        <v>46997</v>
      </c>
    </row>
    <row r="9404" spans="2:5" hidden="1" x14ac:dyDescent="0.25">
      <c r="B9404" t="s">
        <v>7110</v>
      </c>
      <c r="C9404" t="s">
        <v>1628</v>
      </c>
      <c r="D9404">
        <v>0</v>
      </c>
      <c r="E9404" s="7">
        <v>46722</v>
      </c>
    </row>
    <row r="9405" spans="2:5" hidden="1" x14ac:dyDescent="0.25">
      <c r="B9405" t="s">
        <v>7112</v>
      </c>
      <c r="C9405" t="s">
        <v>1623</v>
      </c>
      <c r="D9405">
        <v>0</v>
      </c>
      <c r="E9405" s="7">
        <v>46447</v>
      </c>
    </row>
    <row r="9406" spans="2:5" hidden="1" x14ac:dyDescent="0.25">
      <c r="B9406" t="s">
        <v>7112</v>
      </c>
      <c r="C9406" t="s">
        <v>1623</v>
      </c>
      <c r="D9406">
        <v>0</v>
      </c>
      <c r="E9406" s="7">
        <v>46813</v>
      </c>
    </row>
    <row r="9407" spans="2:5" hidden="1" x14ac:dyDescent="0.25">
      <c r="B9407" t="s">
        <v>7112</v>
      </c>
      <c r="C9407" t="s">
        <v>1623</v>
      </c>
      <c r="D9407">
        <v>0</v>
      </c>
      <c r="E9407" s="7">
        <v>47027</v>
      </c>
    </row>
    <row r="9408" spans="2:5" hidden="1" x14ac:dyDescent="0.25">
      <c r="B9408" t="s">
        <v>7112</v>
      </c>
      <c r="C9408" t="s">
        <v>1623</v>
      </c>
      <c r="D9408">
        <v>380</v>
      </c>
      <c r="E9408" s="7">
        <v>47119</v>
      </c>
    </row>
    <row r="9409" spans="2:5" hidden="1" x14ac:dyDescent="0.25">
      <c r="B9409" t="s">
        <v>7112</v>
      </c>
      <c r="C9409" t="s">
        <v>1623</v>
      </c>
      <c r="D9409">
        <v>3900</v>
      </c>
      <c r="E9409" s="7">
        <v>47119</v>
      </c>
    </row>
    <row r="9410" spans="2:5" hidden="1" x14ac:dyDescent="0.25">
      <c r="B9410" t="s">
        <v>7112</v>
      </c>
      <c r="C9410" t="s">
        <v>1623</v>
      </c>
      <c r="D9410">
        <v>0</v>
      </c>
      <c r="E9410" s="7">
        <v>46905</v>
      </c>
    </row>
    <row r="9411" spans="2:5" hidden="1" x14ac:dyDescent="0.25">
      <c r="B9411" t="s">
        <v>7112</v>
      </c>
      <c r="C9411" t="s">
        <v>1623</v>
      </c>
      <c r="D9411">
        <v>1</v>
      </c>
      <c r="E9411" s="7">
        <v>46905</v>
      </c>
    </row>
    <row r="9412" spans="2:5" hidden="1" x14ac:dyDescent="0.25">
      <c r="B9412" t="s">
        <v>7112</v>
      </c>
      <c r="C9412" t="s">
        <v>1623</v>
      </c>
      <c r="D9412">
        <v>0</v>
      </c>
      <c r="E9412" s="7">
        <v>46966</v>
      </c>
    </row>
    <row r="9413" spans="2:5" hidden="1" x14ac:dyDescent="0.25">
      <c r="B9413" t="s">
        <v>7112</v>
      </c>
      <c r="C9413" t="s">
        <v>1623</v>
      </c>
      <c r="D9413">
        <v>0</v>
      </c>
      <c r="E9413" s="7">
        <v>47027</v>
      </c>
    </row>
    <row r="9414" spans="2:5" hidden="1" x14ac:dyDescent="0.25">
      <c r="B9414" t="s">
        <v>7112</v>
      </c>
      <c r="C9414" t="s">
        <v>1623</v>
      </c>
      <c r="D9414">
        <v>0</v>
      </c>
      <c r="E9414" s="7">
        <v>47027</v>
      </c>
    </row>
    <row r="9415" spans="2:5" hidden="1" x14ac:dyDescent="0.25">
      <c r="B9415" t="s">
        <v>7112</v>
      </c>
      <c r="C9415" t="s">
        <v>1623</v>
      </c>
      <c r="D9415">
        <v>0</v>
      </c>
      <c r="E9415" s="7">
        <v>46722</v>
      </c>
    </row>
    <row r="9416" spans="2:5" hidden="1" x14ac:dyDescent="0.25">
      <c r="B9416" t="s">
        <v>7112</v>
      </c>
      <c r="C9416" t="s">
        <v>1623</v>
      </c>
      <c r="D9416">
        <v>0</v>
      </c>
      <c r="E9416" s="7">
        <v>46447</v>
      </c>
    </row>
    <row r="9417" spans="2:5" hidden="1" x14ac:dyDescent="0.25">
      <c r="B9417" t="s">
        <v>7113</v>
      </c>
      <c r="C9417" t="s">
        <v>7114</v>
      </c>
      <c r="D9417">
        <v>0</v>
      </c>
      <c r="E9417" s="7">
        <v>46419</v>
      </c>
    </row>
    <row r="9418" spans="2:5" hidden="1" x14ac:dyDescent="0.25">
      <c r="B9418" t="s">
        <v>7113</v>
      </c>
      <c r="C9418" t="s">
        <v>7114</v>
      </c>
      <c r="D9418">
        <v>0</v>
      </c>
      <c r="E9418" s="7">
        <v>46478</v>
      </c>
    </row>
    <row r="9419" spans="2:5" hidden="1" x14ac:dyDescent="0.25">
      <c r="B9419" t="s">
        <v>7115</v>
      </c>
      <c r="C9419" t="s">
        <v>7116</v>
      </c>
      <c r="D9419">
        <v>0</v>
      </c>
      <c r="E9419" s="7">
        <v>46844</v>
      </c>
    </row>
    <row r="9420" spans="2:5" hidden="1" x14ac:dyDescent="0.25">
      <c r="B9420" t="s">
        <v>7115</v>
      </c>
      <c r="C9420" t="s">
        <v>7116</v>
      </c>
      <c r="D9420">
        <v>0</v>
      </c>
      <c r="E9420" s="7">
        <v>46844</v>
      </c>
    </row>
    <row r="9421" spans="2:5" hidden="1" x14ac:dyDescent="0.25">
      <c r="B9421" t="s">
        <v>7115</v>
      </c>
      <c r="C9421" t="s">
        <v>7116</v>
      </c>
      <c r="D9421">
        <v>0</v>
      </c>
      <c r="E9421" s="7">
        <v>46966</v>
      </c>
    </row>
    <row r="9422" spans="2:5" hidden="1" x14ac:dyDescent="0.25">
      <c r="B9422" t="s">
        <v>7115</v>
      </c>
      <c r="C9422" t="s">
        <v>7116</v>
      </c>
      <c r="D9422">
        <v>0</v>
      </c>
      <c r="E9422" s="7">
        <v>47088</v>
      </c>
    </row>
    <row r="9423" spans="2:5" hidden="1" x14ac:dyDescent="0.25">
      <c r="B9423" t="s">
        <v>7115</v>
      </c>
      <c r="C9423" t="s">
        <v>7116</v>
      </c>
      <c r="D9423">
        <v>0</v>
      </c>
      <c r="E9423" s="7">
        <v>47088</v>
      </c>
    </row>
    <row r="9424" spans="2:5" hidden="1" x14ac:dyDescent="0.25">
      <c r="B9424" t="s">
        <v>7122</v>
      </c>
      <c r="C9424" t="s">
        <v>1626</v>
      </c>
      <c r="D9424">
        <v>0</v>
      </c>
      <c r="E9424" s="7">
        <v>46753</v>
      </c>
    </row>
    <row r="9425" spans="2:5" hidden="1" x14ac:dyDescent="0.25">
      <c r="B9425" t="s">
        <v>7122</v>
      </c>
      <c r="C9425" t="s">
        <v>1626</v>
      </c>
      <c r="D9425">
        <v>0</v>
      </c>
      <c r="E9425" s="7">
        <v>46722</v>
      </c>
    </row>
    <row r="9426" spans="2:5" hidden="1" x14ac:dyDescent="0.25">
      <c r="B9426" t="s">
        <v>7122</v>
      </c>
      <c r="C9426" t="s">
        <v>1626</v>
      </c>
      <c r="D9426">
        <v>0</v>
      </c>
      <c r="E9426" s="7">
        <v>46631</v>
      </c>
    </row>
    <row r="9427" spans="2:5" hidden="1" x14ac:dyDescent="0.25">
      <c r="B9427" t="s">
        <v>7122</v>
      </c>
      <c r="C9427" t="s">
        <v>1626</v>
      </c>
      <c r="D9427">
        <v>0</v>
      </c>
      <c r="E9427" s="7">
        <v>46631</v>
      </c>
    </row>
    <row r="9428" spans="2:5" hidden="1" x14ac:dyDescent="0.25">
      <c r="B9428" t="s">
        <v>7122</v>
      </c>
      <c r="C9428" t="s">
        <v>1626</v>
      </c>
      <c r="D9428">
        <v>0</v>
      </c>
      <c r="E9428" s="7">
        <v>46722</v>
      </c>
    </row>
    <row r="9429" spans="2:5" hidden="1" x14ac:dyDescent="0.25">
      <c r="B9429" t="s">
        <v>7123</v>
      </c>
      <c r="C9429" t="s">
        <v>7124</v>
      </c>
      <c r="D9429">
        <v>0</v>
      </c>
      <c r="E9429" s="7">
        <v>46722</v>
      </c>
    </row>
    <row r="9430" spans="2:5" hidden="1" x14ac:dyDescent="0.25">
      <c r="B9430" t="s">
        <v>7123</v>
      </c>
      <c r="C9430" t="s">
        <v>7124</v>
      </c>
      <c r="D9430">
        <v>0</v>
      </c>
      <c r="E9430" s="7">
        <v>46905</v>
      </c>
    </row>
    <row r="9431" spans="2:5" hidden="1" x14ac:dyDescent="0.25">
      <c r="B9431" t="s">
        <v>7123</v>
      </c>
      <c r="C9431" t="s">
        <v>7124</v>
      </c>
      <c r="D9431">
        <v>0</v>
      </c>
      <c r="E9431" s="7">
        <v>46874</v>
      </c>
    </row>
    <row r="9432" spans="2:5" hidden="1" x14ac:dyDescent="0.25">
      <c r="B9432" t="s">
        <v>7125</v>
      </c>
      <c r="C9432" t="s">
        <v>13983</v>
      </c>
      <c r="D9432">
        <v>0</v>
      </c>
      <c r="E9432" s="7">
        <v>46183</v>
      </c>
    </row>
    <row r="9433" spans="2:5" hidden="1" x14ac:dyDescent="0.25">
      <c r="B9433" t="s">
        <v>7125</v>
      </c>
      <c r="C9433" t="s">
        <v>13983</v>
      </c>
      <c r="D9433">
        <v>0</v>
      </c>
      <c r="E9433" s="7">
        <v>46155</v>
      </c>
    </row>
    <row r="9434" spans="2:5" hidden="1" x14ac:dyDescent="0.25">
      <c r="B9434" t="s">
        <v>7125</v>
      </c>
      <c r="C9434" t="s">
        <v>13983</v>
      </c>
      <c r="D9434">
        <v>2135</v>
      </c>
      <c r="E9434" s="7">
        <v>46536</v>
      </c>
    </row>
    <row r="9435" spans="2:5" hidden="1" x14ac:dyDescent="0.25">
      <c r="B9435" t="s">
        <v>7125</v>
      </c>
      <c r="C9435" t="s">
        <v>13983</v>
      </c>
      <c r="D9435">
        <v>0</v>
      </c>
      <c r="E9435" s="7">
        <v>46457</v>
      </c>
    </row>
    <row r="9436" spans="2:5" hidden="1" x14ac:dyDescent="0.25">
      <c r="B9436" t="s">
        <v>7125</v>
      </c>
      <c r="C9436" t="s">
        <v>13983</v>
      </c>
      <c r="D9436">
        <v>0</v>
      </c>
      <c r="E9436" s="7">
        <v>46183</v>
      </c>
    </row>
    <row r="9437" spans="2:5" hidden="1" x14ac:dyDescent="0.25">
      <c r="B9437" t="s">
        <v>7125</v>
      </c>
      <c r="C9437" t="s">
        <v>13983</v>
      </c>
      <c r="D9437">
        <v>1440</v>
      </c>
      <c r="E9437" s="7">
        <v>46548</v>
      </c>
    </row>
    <row r="9438" spans="2:5" hidden="1" x14ac:dyDescent="0.25">
      <c r="B9438" t="s">
        <v>7125</v>
      </c>
      <c r="C9438" t="s">
        <v>13983</v>
      </c>
      <c r="D9438">
        <v>0</v>
      </c>
      <c r="E9438" s="7">
        <v>45879</v>
      </c>
    </row>
    <row r="9439" spans="2:5" hidden="1" x14ac:dyDescent="0.25">
      <c r="B9439" t="s">
        <v>7125</v>
      </c>
      <c r="C9439" t="s">
        <v>13983</v>
      </c>
      <c r="D9439">
        <v>0</v>
      </c>
      <c r="E9439" s="7">
        <v>46155</v>
      </c>
    </row>
    <row r="9440" spans="2:5" hidden="1" x14ac:dyDescent="0.25">
      <c r="B9440" t="s">
        <v>7125</v>
      </c>
      <c r="C9440" t="s">
        <v>13983</v>
      </c>
      <c r="D9440">
        <v>0</v>
      </c>
      <c r="E9440" s="7">
        <v>45910</v>
      </c>
    </row>
    <row r="9441" spans="2:5" hidden="1" x14ac:dyDescent="0.25">
      <c r="B9441" t="s">
        <v>7125</v>
      </c>
      <c r="C9441" t="s">
        <v>13983</v>
      </c>
      <c r="D9441">
        <v>0</v>
      </c>
      <c r="E9441" s="7">
        <v>46457</v>
      </c>
    </row>
    <row r="9442" spans="2:5" hidden="1" x14ac:dyDescent="0.25">
      <c r="B9442" t="s">
        <v>7125</v>
      </c>
      <c r="C9442" t="s">
        <v>13983</v>
      </c>
      <c r="D9442">
        <v>0</v>
      </c>
      <c r="E9442" s="7">
        <v>45797</v>
      </c>
    </row>
    <row r="9443" spans="2:5" hidden="1" x14ac:dyDescent="0.25">
      <c r="B9443" t="s">
        <v>7125</v>
      </c>
      <c r="C9443" t="s">
        <v>13983</v>
      </c>
      <c r="D9443">
        <v>0</v>
      </c>
      <c r="E9443" s="7">
        <v>45878</v>
      </c>
    </row>
    <row r="9444" spans="2:5" hidden="1" x14ac:dyDescent="0.25">
      <c r="B9444" t="s">
        <v>7125</v>
      </c>
      <c r="C9444" t="s">
        <v>13983</v>
      </c>
      <c r="D9444">
        <v>0</v>
      </c>
      <c r="E9444" s="7">
        <v>46527</v>
      </c>
    </row>
    <row r="9445" spans="2:5" hidden="1" x14ac:dyDescent="0.25">
      <c r="B9445" t="s">
        <v>7127</v>
      </c>
      <c r="C9445" t="s">
        <v>13984</v>
      </c>
      <c r="D9445">
        <v>0</v>
      </c>
      <c r="E9445" s="7">
        <v>46692</v>
      </c>
    </row>
    <row r="9446" spans="2:5" hidden="1" x14ac:dyDescent="0.25">
      <c r="B9446" t="s">
        <v>7127</v>
      </c>
      <c r="C9446" t="s">
        <v>13984</v>
      </c>
      <c r="D9446">
        <v>0</v>
      </c>
      <c r="E9446" s="7">
        <v>46692</v>
      </c>
    </row>
    <row r="9447" spans="2:5" hidden="1" x14ac:dyDescent="0.25">
      <c r="B9447" t="s">
        <v>7127</v>
      </c>
      <c r="C9447" t="s">
        <v>13984</v>
      </c>
      <c r="D9447">
        <v>0</v>
      </c>
      <c r="E9447" s="7">
        <v>46692</v>
      </c>
    </row>
    <row r="9448" spans="2:5" hidden="1" x14ac:dyDescent="0.25">
      <c r="B9448" t="s">
        <v>7127</v>
      </c>
      <c r="C9448" t="s">
        <v>13984</v>
      </c>
      <c r="D9448">
        <v>0</v>
      </c>
      <c r="E9448" s="7">
        <v>46692</v>
      </c>
    </row>
    <row r="9449" spans="2:5" hidden="1" x14ac:dyDescent="0.25">
      <c r="B9449" t="s">
        <v>7127</v>
      </c>
      <c r="C9449" t="s">
        <v>13984</v>
      </c>
      <c r="D9449">
        <v>0</v>
      </c>
      <c r="E9449" s="7">
        <v>46692</v>
      </c>
    </row>
    <row r="9450" spans="2:5" hidden="1" x14ac:dyDescent="0.25">
      <c r="B9450" t="s">
        <v>7133</v>
      </c>
      <c r="C9450" t="s">
        <v>13985</v>
      </c>
      <c r="D9450">
        <v>0</v>
      </c>
      <c r="E9450" s="7">
        <v>47300</v>
      </c>
    </row>
    <row r="9451" spans="2:5" hidden="1" x14ac:dyDescent="0.25">
      <c r="B9451" t="s">
        <v>7133</v>
      </c>
      <c r="C9451" t="s">
        <v>13985</v>
      </c>
      <c r="D9451">
        <v>0</v>
      </c>
      <c r="E9451" s="7">
        <v>46692</v>
      </c>
    </row>
    <row r="9452" spans="2:5" hidden="1" x14ac:dyDescent="0.25">
      <c r="B9452" t="s">
        <v>7133</v>
      </c>
      <c r="C9452" t="s">
        <v>13985</v>
      </c>
      <c r="D9452">
        <v>0</v>
      </c>
      <c r="E9452" s="7">
        <v>46235</v>
      </c>
    </row>
    <row r="9453" spans="2:5" hidden="1" x14ac:dyDescent="0.25">
      <c r="B9453" t="s">
        <v>7133</v>
      </c>
      <c r="C9453" t="s">
        <v>13985</v>
      </c>
      <c r="D9453">
        <v>0</v>
      </c>
      <c r="E9453" s="7">
        <v>47300</v>
      </c>
    </row>
    <row r="9454" spans="2:5" hidden="1" x14ac:dyDescent="0.25">
      <c r="B9454" t="s">
        <v>7137</v>
      </c>
      <c r="C9454" t="s">
        <v>13986</v>
      </c>
      <c r="D9454">
        <v>0</v>
      </c>
      <c r="E9454" s="7">
        <v>46692</v>
      </c>
    </row>
    <row r="9455" spans="2:5" hidden="1" x14ac:dyDescent="0.25">
      <c r="B9455" t="s">
        <v>7137</v>
      </c>
      <c r="C9455" t="s">
        <v>13986</v>
      </c>
      <c r="D9455">
        <v>0</v>
      </c>
      <c r="E9455" s="7">
        <v>46235</v>
      </c>
    </row>
    <row r="9456" spans="2:5" hidden="1" x14ac:dyDescent="0.25">
      <c r="B9456" t="s">
        <v>7137</v>
      </c>
      <c r="C9456" t="s">
        <v>13986</v>
      </c>
      <c r="D9456">
        <v>0</v>
      </c>
      <c r="E9456" s="7">
        <v>46692</v>
      </c>
    </row>
    <row r="9457" spans="2:5" hidden="1" x14ac:dyDescent="0.25">
      <c r="B9457" t="s">
        <v>7141</v>
      </c>
      <c r="C9457" t="s">
        <v>7142</v>
      </c>
      <c r="D9457">
        <v>0</v>
      </c>
      <c r="E9457" s="7">
        <v>46692</v>
      </c>
    </row>
    <row r="9458" spans="2:5" hidden="1" x14ac:dyDescent="0.25">
      <c r="B9458" t="s">
        <v>7144</v>
      </c>
      <c r="C9458" t="s">
        <v>12215</v>
      </c>
      <c r="D9458">
        <v>0</v>
      </c>
      <c r="E9458" s="7">
        <v>46478</v>
      </c>
    </row>
    <row r="9459" spans="2:5" hidden="1" x14ac:dyDescent="0.25">
      <c r="B9459" t="s">
        <v>7144</v>
      </c>
      <c r="C9459" t="s">
        <v>12215</v>
      </c>
      <c r="D9459">
        <v>0</v>
      </c>
      <c r="E9459" s="7">
        <v>46478</v>
      </c>
    </row>
    <row r="9460" spans="2:5" hidden="1" x14ac:dyDescent="0.25">
      <c r="B9460" t="s">
        <v>7144</v>
      </c>
      <c r="C9460" t="s">
        <v>12215</v>
      </c>
      <c r="D9460">
        <v>0</v>
      </c>
      <c r="E9460" s="7">
        <v>46478</v>
      </c>
    </row>
    <row r="9461" spans="2:5" hidden="1" x14ac:dyDescent="0.25">
      <c r="B9461" t="s">
        <v>7144</v>
      </c>
      <c r="C9461" t="s">
        <v>12215</v>
      </c>
      <c r="D9461">
        <v>0</v>
      </c>
      <c r="E9461" s="7">
        <v>47543</v>
      </c>
    </row>
    <row r="9462" spans="2:5" hidden="1" x14ac:dyDescent="0.25">
      <c r="B9462" t="s">
        <v>7144</v>
      </c>
      <c r="C9462" t="s">
        <v>12215</v>
      </c>
      <c r="D9462">
        <v>0</v>
      </c>
      <c r="E9462" s="7">
        <v>47453</v>
      </c>
    </row>
    <row r="9463" spans="2:5" hidden="1" x14ac:dyDescent="0.25">
      <c r="B9463" t="s">
        <v>7144</v>
      </c>
      <c r="C9463" t="s">
        <v>12215</v>
      </c>
      <c r="D9463">
        <v>0</v>
      </c>
      <c r="E9463" s="7">
        <v>47543</v>
      </c>
    </row>
    <row r="9464" spans="2:5" hidden="1" x14ac:dyDescent="0.25">
      <c r="B9464" t="s">
        <v>7144</v>
      </c>
      <c r="C9464" t="s">
        <v>12215</v>
      </c>
      <c r="D9464">
        <v>0</v>
      </c>
      <c r="E9464" s="7">
        <v>47543</v>
      </c>
    </row>
    <row r="9465" spans="2:5" hidden="1" x14ac:dyDescent="0.25">
      <c r="B9465" t="s">
        <v>7144</v>
      </c>
      <c r="C9465" t="s">
        <v>12215</v>
      </c>
      <c r="D9465">
        <v>0</v>
      </c>
      <c r="E9465" s="7">
        <v>47543</v>
      </c>
    </row>
    <row r="9466" spans="2:5" hidden="1" x14ac:dyDescent="0.25">
      <c r="B9466" t="s">
        <v>7144</v>
      </c>
      <c r="C9466" t="s">
        <v>12215</v>
      </c>
      <c r="D9466">
        <v>0</v>
      </c>
      <c r="E9466" s="7">
        <v>47696</v>
      </c>
    </row>
    <row r="9467" spans="2:5" hidden="1" x14ac:dyDescent="0.25">
      <c r="B9467" t="s">
        <v>7144</v>
      </c>
      <c r="C9467" t="s">
        <v>12215</v>
      </c>
      <c r="D9467">
        <v>0</v>
      </c>
      <c r="E9467" s="7">
        <v>47757</v>
      </c>
    </row>
    <row r="9468" spans="2:5" hidden="1" x14ac:dyDescent="0.25">
      <c r="B9468" t="s">
        <v>7144</v>
      </c>
      <c r="C9468" t="s">
        <v>12215</v>
      </c>
      <c r="D9468">
        <v>0</v>
      </c>
      <c r="E9468" s="7">
        <v>47757</v>
      </c>
    </row>
    <row r="9469" spans="2:5" hidden="1" x14ac:dyDescent="0.25">
      <c r="B9469" t="s">
        <v>7144</v>
      </c>
      <c r="C9469" t="s">
        <v>12215</v>
      </c>
      <c r="D9469">
        <v>0</v>
      </c>
      <c r="E9469" s="7">
        <v>47818</v>
      </c>
    </row>
    <row r="9470" spans="2:5" hidden="1" x14ac:dyDescent="0.25">
      <c r="B9470" t="s">
        <v>7144</v>
      </c>
      <c r="C9470" t="s">
        <v>12215</v>
      </c>
      <c r="D9470">
        <v>0</v>
      </c>
      <c r="E9470" s="7">
        <v>47849</v>
      </c>
    </row>
    <row r="9471" spans="2:5" hidden="1" x14ac:dyDescent="0.25">
      <c r="B9471" t="s">
        <v>7144</v>
      </c>
      <c r="C9471" t="s">
        <v>12215</v>
      </c>
      <c r="D9471">
        <v>0</v>
      </c>
      <c r="E9471" s="7">
        <v>47849</v>
      </c>
    </row>
    <row r="9472" spans="2:5" hidden="1" x14ac:dyDescent="0.25">
      <c r="B9472" t="s">
        <v>7144</v>
      </c>
      <c r="C9472" t="s">
        <v>12215</v>
      </c>
      <c r="D9472">
        <v>0</v>
      </c>
      <c r="E9472" s="7">
        <v>47849</v>
      </c>
    </row>
    <row r="9473" spans="2:5" hidden="1" x14ac:dyDescent="0.25">
      <c r="B9473" t="s">
        <v>7144</v>
      </c>
      <c r="C9473" t="s">
        <v>12215</v>
      </c>
      <c r="D9473">
        <v>0</v>
      </c>
      <c r="E9473" s="7">
        <v>47849</v>
      </c>
    </row>
    <row r="9474" spans="2:5" hidden="1" x14ac:dyDescent="0.25">
      <c r="B9474" t="s">
        <v>7144</v>
      </c>
      <c r="C9474" t="s">
        <v>12215</v>
      </c>
      <c r="D9474">
        <v>0</v>
      </c>
      <c r="E9474" s="7">
        <v>47849</v>
      </c>
    </row>
    <row r="9475" spans="2:5" hidden="1" x14ac:dyDescent="0.25">
      <c r="B9475" t="s">
        <v>7144</v>
      </c>
      <c r="C9475" t="s">
        <v>12215</v>
      </c>
      <c r="D9475">
        <v>100</v>
      </c>
      <c r="E9475" s="7">
        <v>47969</v>
      </c>
    </row>
    <row r="9476" spans="2:5" hidden="1" x14ac:dyDescent="0.25">
      <c r="B9476" t="s">
        <v>7144</v>
      </c>
      <c r="C9476" t="s">
        <v>12215</v>
      </c>
      <c r="D9476">
        <v>3220</v>
      </c>
      <c r="E9476" s="7">
        <v>47969</v>
      </c>
    </row>
    <row r="9477" spans="2:5" hidden="1" x14ac:dyDescent="0.25">
      <c r="B9477" t="s">
        <v>7144</v>
      </c>
      <c r="C9477" t="s">
        <v>12215</v>
      </c>
      <c r="D9477">
        <v>1440</v>
      </c>
      <c r="E9477" s="7">
        <v>47969</v>
      </c>
    </row>
    <row r="9478" spans="2:5" hidden="1" x14ac:dyDescent="0.25">
      <c r="B9478" t="s">
        <v>7144</v>
      </c>
      <c r="C9478" t="s">
        <v>12215</v>
      </c>
      <c r="D9478">
        <v>520</v>
      </c>
      <c r="E9478" s="7">
        <v>47969</v>
      </c>
    </row>
    <row r="9479" spans="2:5" hidden="1" x14ac:dyDescent="0.25">
      <c r="B9479" t="s">
        <v>7144</v>
      </c>
      <c r="C9479" t="s">
        <v>12215</v>
      </c>
      <c r="D9479">
        <v>0</v>
      </c>
      <c r="E9479" s="7">
        <v>47696</v>
      </c>
    </row>
    <row r="9480" spans="2:5" hidden="1" x14ac:dyDescent="0.25">
      <c r="B9480" t="s">
        <v>7144</v>
      </c>
      <c r="C9480" t="s">
        <v>12215</v>
      </c>
      <c r="D9480">
        <v>0</v>
      </c>
      <c r="E9480" s="7">
        <v>47849</v>
      </c>
    </row>
    <row r="9481" spans="2:5" hidden="1" x14ac:dyDescent="0.25">
      <c r="B9481" t="s">
        <v>7144</v>
      </c>
      <c r="C9481" t="s">
        <v>12215</v>
      </c>
      <c r="D9481">
        <v>0</v>
      </c>
      <c r="E9481" s="7">
        <v>47849</v>
      </c>
    </row>
    <row r="9482" spans="2:5" hidden="1" x14ac:dyDescent="0.25">
      <c r="B9482" t="s">
        <v>7144</v>
      </c>
      <c r="C9482" t="s">
        <v>12215</v>
      </c>
      <c r="D9482">
        <v>0</v>
      </c>
      <c r="E9482" s="7">
        <v>47696</v>
      </c>
    </row>
    <row r="9483" spans="2:5" hidden="1" x14ac:dyDescent="0.25">
      <c r="B9483" t="s">
        <v>7144</v>
      </c>
      <c r="C9483" t="s">
        <v>12215</v>
      </c>
      <c r="D9483">
        <v>0</v>
      </c>
      <c r="E9483" s="7">
        <v>47757</v>
      </c>
    </row>
    <row r="9484" spans="2:5" hidden="1" x14ac:dyDescent="0.25">
      <c r="B9484" t="s">
        <v>7144</v>
      </c>
      <c r="C9484" t="s">
        <v>12215</v>
      </c>
      <c r="D9484">
        <v>0</v>
      </c>
      <c r="E9484" s="7">
        <v>47849</v>
      </c>
    </row>
    <row r="9485" spans="2:5" hidden="1" x14ac:dyDescent="0.25">
      <c r="B9485" t="s">
        <v>7164</v>
      </c>
      <c r="C9485" t="s">
        <v>13987</v>
      </c>
      <c r="D9485">
        <v>0</v>
      </c>
      <c r="E9485" s="7">
        <v>46478</v>
      </c>
    </row>
    <row r="9486" spans="2:5" hidden="1" x14ac:dyDescent="0.25">
      <c r="B9486" t="s">
        <v>7164</v>
      </c>
      <c r="C9486" t="s">
        <v>13987</v>
      </c>
      <c r="D9486">
        <v>0</v>
      </c>
      <c r="E9486" s="7">
        <v>46478</v>
      </c>
    </row>
    <row r="9487" spans="2:5" hidden="1" x14ac:dyDescent="0.25">
      <c r="B9487" t="s">
        <v>7164</v>
      </c>
      <c r="C9487" t="s">
        <v>13987</v>
      </c>
      <c r="D9487">
        <v>0</v>
      </c>
      <c r="E9487" s="7">
        <v>46478</v>
      </c>
    </row>
    <row r="9488" spans="2:5" hidden="1" x14ac:dyDescent="0.25">
      <c r="B9488" t="s">
        <v>7164</v>
      </c>
      <c r="C9488" t="s">
        <v>13987</v>
      </c>
      <c r="D9488">
        <v>0</v>
      </c>
      <c r="E9488" s="7">
        <v>47727</v>
      </c>
    </row>
    <row r="9489" spans="2:5" hidden="1" x14ac:dyDescent="0.25">
      <c r="B9489" t="s">
        <v>7164</v>
      </c>
      <c r="C9489" t="s">
        <v>13987</v>
      </c>
      <c r="D9489">
        <v>0</v>
      </c>
      <c r="E9489" s="7">
        <v>47757</v>
      </c>
    </row>
    <row r="9490" spans="2:5" hidden="1" x14ac:dyDescent="0.25">
      <c r="B9490" t="s">
        <v>7164</v>
      </c>
      <c r="C9490" t="s">
        <v>13987</v>
      </c>
      <c r="D9490">
        <v>0</v>
      </c>
      <c r="E9490" s="7">
        <v>47818</v>
      </c>
    </row>
    <row r="9491" spans="2:5" hidden="1" x14ac:dyDescent="0.25">
      <c r="B9491" t="s">
        <v>7164</v>
      </c>
      <c r="C9491" t="s">
        <v>13987</v>
      </c>
      <c r="D9491">
        <v>0</v>
      </c>
      <c r="E9491" s="7">
        <v>47849</v>
      </c>
    </row>
    <row r="9492" spans="2:5" hidden="1" x14ac:dyDescent="0.25">
      <c r="B9492" t="s">
        <v>7164</v>
      </c>
      <c r="C9492" t="s">
        <v>13987</v>
      </c>
      <c r="D9492">
        <v>396</v>
      </c>
      <c r="E9492" s="7">
        <v>47969</v>
      </c>
    </row>
    <row r="9493" spans="2:5" hidden="1" x14ac:dyDescent="0.25">
      <c r="B9493" t="s">
        <v>7164</v>
      </c>
      <c r="C9493" t="s">
        <v>13987</v>
      </c>
      <c r="D9493">
        <v>4</v>
      </c>
      <c r="E9493" s="7">
        <v>47969</v>
      </c>
    </row>
    <row r="9494" spans="2:5" hidden="1" x14ac:dyDescent="0.25">
      <c r="B9494" t="s">
        <v>7174</v>
      </c>
      <c r="C9494" t="s">
        <v>13988</v>
      </c>
      <c r="D9494">
        <v>0</v>
      </c>
      <c r="E9494" s="7">
        <v>46478</v>
      </c>
    </row>
    <row r="9495" spans="2:5" hidden="1" x14ac:dyDescent="0.25">
      <c r="B9495" t="s">
        <v>7174</v>
      </c>
      <c r="C9495" t="s">
        <v>13988</v>
      </c>
      <c r="D9495">
        <v>0</v>
      </c>
      <c r="E9495" s="7">
        <v>46478</v>
      </c>
    </row>
    <row r="9496" spans="2:5" hidden="1" x14ac:dyDescent="0.25">
      <c r="B9496" t="s">
        <v>7174</v>
      </c>
      <c r="C9496" t="s">
        <v>13988</v>
      </c>
      <c r="D9496">
        <v>0</v>
      </c>
      <c r="E9496" s="7">
        <v>46478</v>
      </c>
    </row>
    <row r="9497" spans="2:5" hidden="1" x14ac:dyDescent="0.25">
      <c r="B9497" t="s">
        <v>7174</v>
      </c>
      <c r="C9497" t="s">
        <v>13988</v>
      </c>
      <c r="D9497">
        <v>0</v>
      </c>
      <c r="E9497" s="7">
        <v>46478</v>
      </c>
    </row>
    <row r="9498" spans="2:5" hidden="1" x14ac:dyDescent="0.25">
      <c r="B9498" t="s">
        <v>7174</v>
      </c>
      <c r="C9498" t="s">
        <v>13988</v>
      </c>
      <c r="D9498">
        <v>0</v>
      </c>
      <c r="E9498" s="7">
        <v>46508</v>
      </c>
    </row>
    <row r="9499" spans="2:5" hidden="1" x14ac:dyDescent="0.25">
      <c r="B9499" t="s">
        <v>7174</v>
      </c>
      <c r="C9499" t="s">
        <v>13988</v>
      </c>
      <c r="D9499">
        <v>0</v>
      </c>
      <c r="E9499" s="7">
        <v>46508</v>
      </c>
    </row>
    <row r="9500" spans="2:5" hidden="1" x14ac:dyDescent="0.25">
      <c r="B9500" t="s">
        <v>7174</v>
      </c>
      <c r="C9500" t="s">
        <v>13988</v>
      </c>
      <c r="D9500">
        <v>0</v>
      </c>
      <c r="E9500" s="7">
        <v>46997</v>
      </c>
    </row>
    <row r="9501" spans="2:5" hidden="1" x14ac:dyDescent="0.25">
      <c r="B9501" t="s">
        <v>7174</v>
      </c>
      <c r="C9501" t="s">
        <v>13988</v>
      </c>
      <c r="D9501">
        <v>5</v>
      </c>
      <c r="E9501" s="7">
        <v>46997</v>
      </c>
    </row>
    <row r="9502" spans="2:5" hidden="1" x14ac:dyDescent="0.25">
      <c r="B9502" t="s">
        <v>7174</v>
      </c>
      <c r="C9502" t="s">
        <v>13988</v>
      </c>
      <c r="D9502">
        <v>0</v>
      </c>
      <c r="E9502" s="7">
        <v>46997</v>
      </c>
    </row>
    <row r="9503" spans="2:5" hidden="1" x14ac:dyDescent="0.25">
      <c r="B9503" t="s">
        <v>7176</v>
      </c>
      <c r="C9503" t="s">
        <v>7177</v>
      </c>
      <c r="D9503">
        <v>16</v>
      </c>
      <c r="E9503" s="7" t="s">
        <v>30</v>
      </c>
    </row>
    <row r="9504" spans="2:5" hidden="1" x14ac:dyDescent="0.25">
      <c r="B9504" t="s">
        <v>7178</v>
      </c>
      <c r="C9504" t="s">
        <v>7179</v>
      </c>
      <c r="D9504">
        <v>0</v>
      </c>
      <c r="E9504" s="7">
        <v>46388</v>
      </c>
    </row>
    <row r="9505" spans="2:5" hidden="1" x14ac:dyDescent="0.25">
      <c r="B9505" t="s">
        <v>7178</v>
      </c>
      <c r="C9505" t="s">
        <v>7179</v>
      </c>
      <c r="D9505">
        <v>0</v>
      </c>
      <c r="E9505" s="7">
        <v>46600</v>
      </c>
    </row>
    <row r="9506" spans="2:5" hidden="1" x14ac:dyDescent="0.25">
      <c r="B9506" t="s">
        <v>7178</v>
      </c>
      <c r="C9506" t="s">
        <v>7179</v>
      </c>
      <c r="D9506">
        <v>0</v>
      </c>
      <c r="E9506" s="7">
        <v>46600</v>
      </c>
    </row>
    <row r="9507" spans="2:5" hidden="1" x14ac:dyDescent="0.25">
      <c r="B9507" t="s">
        <v>7178</v>
      </c>
      <c r="C9507" t="s">
        <v>7179</v>
      </c>
      <c r="D9507">
        <v>0</v>
      </c>
      <c r="E9507" s="7">
        <v>46905</v>
      </c>
    </row>
    <row r="9508" spans="2:5" hidden="1" x14ac:dyDescent="0.25">
      <c r="B9508" t="s">
        <v>7178</v>
      </c>
      <c r="C9508" t="s">
        <v>7179</v>
      </c>
      <c r="D9508">
        <v>0</v>
      </c>
      <c r="E9508" s="7">
        <v>47027</v>
      </c>
    </row>
    <row r="9509" spans="2:5" hidden="1" x14ac:dyDescent="0.25">
      <c r="B9509" t="s">
        <v>7178</v>
      </c>
      <c r="C9509" t="s">
        <v>7179</v>
      </c>
      <c r="D9509">
        <v>0</v>
      </c>
      <c r="E9509" s="7">
        <v>47178</v>
      </c>
    </row>
    <row r="9510" spans="2:5" hidden="1" x14ac:dyDescent="0.25">
      <c r="B9510" t="s">
        <v>7178</v>
      </c>
      <c r="C9510" t="s">
        <v>7179</v>
      </c>
      <c r="D9510">
        <v>0</v>
      </c>
      <c r="E9510" s="7">
        <v>47270</v>
      </c>
    </row>
    <row r="9511" spans="2:5" hidden="1" x14ac:dyDescent="0.25">
      <c r="B9511" t="s">
        <v>7178</v>
      </c>
      <c r="C9511" t="s">
        <v>7179</v>
      </c>
      <c r="D9511">
        <v>0</v>
      </c>
      <c r="E9511" s="7">
        <v>47392</v>
      </c>
    </row>
    <row r="9512" spans="2:5" hidden="1" x14ac:dyDescent="0.25">
      <c r="B9512" t="s">
        <v>7178</v>
      </c>
      <c r="C9512" t="s">
        <v>7179</v>
      </c>
      <c r="D9512">
        <v>0</v>
      </c>
      <c r="E9512" s="7">
        <v>47392</v>
      </c>
    </row>
    <row r="9513" spans="2:5" hidden="1" x14ac:dyDescent="0.25">
      <c r="B9513" t="s">
        <v>7178</v>
      </c>
      <c r="C9513" t="s">
        <v>7179</v>
      </c>
      <c r="D9513">
        <v>0</v>
      </c>
      <c r="E9513" s="7">
        <v>46600</v>
      </c>
    </row>
    <row r="9514" spans="2:5" hidden="1" x14ac:dyDescent="0.25">
      <c r="B9514" t="s">
        <v>7178</v>
      </c>
      <c r="C9514" t="s">
        <v>7179</v>
      </c>
      <c r="D9514">
        <v>0</v>
      </c>
      <c r="E9514" s="7">
        <v>46905</v>
      </c>
    </row>
    <row r="9515" spans="2:5" hidden="1" x14ac:dyDescent="0.25">
      <c r="B9515" t="s">
        <v>7178</v>
      </c>
      <c r="C9515" t="s">
        <v>7179</v>
      </c>
      <c r="D9515">
        <v>0</v>
      </c>
      <c r="E9515" s="7">
        <v>47027</v>
      </c>
    </row>
    <row r="9516" spans="2:5" hidden="1" x14ac:dyDescent="0.25">
      <c r="B9516" t="s">
        <v>7178</v>
      </c>
      <c r="C9516" t="s">
        <v>7179</v>
      </c>
      <c r="D9516">
        <v>0</v>
      </c>
      <c r="E9516" s="7">
        <v>47270</v>
      </c>
    </row>
    <row r="9517" spans="2:5" hidden="1" x14ac:dyDescent="0.25">
      <c r="B9517" t="s">
        <v>7178</v>
      </c>
      <c r="C9517" t="s">
        <v>7179</v>
      </c>
      <c r="D9517">
        <v>0</v>
      </c>
      <c r="E9517" s="7">
        <v>47392</v>
      </c>
    </row>
    <row r="9518" spans="2:5" hidden="1" x14ac:dyDescent="0.25">
      <c r="B9518" t="s">
        <v>7178</v>
      </c>
      <c r="C9518" t="s">
        <v>7179</v>
      </c>
      <c r="D9518">
        <v>0</v>
      </c>
      <c r="E9518" s="7">
        <v>47392</v>
      </c>
    </row>
    <row r="9519" spans="2:5" hidden="1" x14ac:dyDescent="0.25">
      <c r="B9519" t="s">
        <v>7190</v>
      </c>
      <c r="C9519" t="s">
        <v>7191</v>
      </c>
      <c r="D9519">
        <v>9</v>
      </c>
      <c r="E9519" s="7" t="s">
        <v>30</v>
      </c>
    </row>
    <row r="9520" spans="2:5" hidden="1" x14ac:dyDescent="0.25">
      <c r="B9520" t="s">
        <v>7192</v>
      </c>
      <c r="C9520" t="s">
        <v>7193</v>
      </c>
      <c r="D9520">
        <v>15</v>
      </c>
      <c r="E9520" s="7" t="s">
        <v>30</v>
      </c>
    </row>
    <row r="9521" spans="2:5" hidden="1" x14ac:dyDescent="0.25">
      <c r="B9521" t="s">
        <v>7194</v>
      </c>
      <c r="C9521" t="s">
        <v>13989</v>
      </c>
      <c r="D9521">
        <v>600</v>
      </c>
      <c r="E9521" s="7">
        <v>47665</v>
      </c>
    </row>
    <row r="9522" spans="2:5" hidden="1" x14ac:dyDescent="0.25">
      <c r="B9522" t="s">
        <v>7194</v>
      </c>
      <c r="C9522" t="s">
        <v>13989</v>
      </c>
      <c r="D9522">
        <v>132</v>
      </c>
      <c r="E9522" s="7">
        <v>47665</v>
      </c>
    </row>
    <row r="9523" spans="2:5" hidden="1" x14ac:dyDescent="0.25">
      <c r="B9523" t="s">
        <v>7198</v>
      </c>
      <c r="C9523" t="s">
        <v>13990</v>
      </c>
      <c r="D9523">
        <v>72</v>
      </c>
      <c r="E9523" s="7">
        <v>47665</v>
      </c>
    </row>
    <row r="9524" spans="2:5" hidden="1" x14ac:dyDescent="0.25">
      <c r="B9524" t="s">
        <v>7198</v>
      </c>
      <c r="C9524" t="s">
        <v>13990</v>
      </c>
      <c r="D9524">
        <v>0</v>
      </c>
      <c r="E9524" s="7">
        <v>47665</v>
      </c>
    </row>
    <row r="9525" spans="2:5" hidden="1" x14ac:dyDescent="0.25">
      <c r="B9525" t="s">
        <v>7198</v>
      </c>
      <c r="C9525" t="s">
        <v>13990</v>
      </c>
      <c r="D9525">
        <v>600</v>
      </c>
      <c r="E9525" s="7">
        <v>47788</v>
      </c>
    </row>
    <row r="9526" spans="2:5" hidden="1" x14ac:dyDescent="0.25">
      <c r="B9526" t="s">
        <v>7200</v>
      </c>
      <c r="C9526" t="s">
        <v>13991</v>
      </c>
      <c r="D9526">
        <v>0</v>
      </c>
      <c r="E9526" s="7">
        <v>46997</v>
      </c>
    </row>
    <row r="9527" spans="2:5" hidden="1" x14ac:dyDescent="0.25">
      <c r="B9527" t="s">
        <v>7200</v>
      </c>
      <c r="C9527" t="s">
        <v>13991</v>
      </c>
      <c r="D9527">
        <v>0</v>
      </c>
      <c r="E9527" s="7">
        <v>47331</v>
      </c>
    </row>
    <row r="9528" spans="2:5" hidden="1" x14ac:dyDescent="0.25">
      <c r="B9528" t="s">
        <v>7200</v>
      </c>
      <c r="C9528" t="s">
        <v>13991</v>
      </c>
      <c r="D9528">
        <v>10</v>
      </c>
      <c r="E9528" s="7">
        <v>47604</v>
      </c>
    </row>
    <row r="9529" spans="2:5" hidden="1" x14ac:dyDescent="0.25">
      <c r="B9529" t="s">
        <v>7200</v>
      </c>
      <c r="C9529" t="s">
        <v>13991</v>
      </c>
      <c r="D9529">
        <v>0</v>
      </c>
      <c r="E9529" s="7">
        <v>47665</v>
      </c>
    </row>
    <row r="9530" spans="2:5" hidden="1" x14ac:dyDescent="0.25">
      <c r="B9530" t="s">
        <v>7200</v>
      </c>
      <c r="C9530" t="s">
        <v>13991</v>
      </c>
      <c r="D9530">
        <v>480</v>
      </c>
      <c r="E9530" s="7">
        <v>47849</v>
      </c>
    </row>
    <row r="9531" spans="2:5" hidden="1" x14ac:dyDescent="0.25">
      <c r="B9531" t="s">
        <v>7200</v>
      </c>
      <c r="C9531" t="s">
        <v>13991</v>
      </c>
      <c r="D9531">
        <v>1</v>
      </c>
      <c r="E9531" s="7">
        <v>46966</v>
      </c>
    </row>
    <row r="9532" spans="2:5" hidden="1" x14ac:dyDescent="0.25">
      <c r="B9532" t="s">
        <v>7200</v>
      </c>
      <c r="C9532" t="s">
        <v>13991</v>
      </c>
      <c r="D9532">
        <v>0</v>
      </c>
      <c r="E9532" s="7">
        <v>47604</v>
      </c>
    </row>
    <row r="9533" spans="2:5" hidden="1" x14ac:dyDescent="0.25">
      <c r="B9533" t="s">
        <v>7203</v>
      </c>
      <c r="C9533" t="s">
        <v>7204</v>
      </c>
      <c r="D9533">
        <v>0</v>
      </c>
      <c r="E9533" s="7">
        <v>47515</v>
      </c>
    </row>
    <row r="9534" spans="2:5" hidden="1" x14ac:dyDescent="0.25">
      <c r="B9534" t="s">
        <v>7203</v>
      </c>
      <c r="C9534" t="s">
        <v>7204</v>
      </c>
      <c r="D9534">
        <v>0</v>
      </c>
      <c r="E9534" s="7">
        <v>47665</v>
      </c>
    </row>
    <row r="9535" spans="2:5" hidden="1" x14ac:dyDescent="0.25">
      <c r="B9535" t="s">
        <v>7203</v>
      </c>
      <c r="C9535" t="s">
        <v>7204</v>
      </c>
      <c r="D9535">
        <v>8</v>
      </c>
      <c r="E9535" s="7">
        <v>47757</v>
      </c>
    </row>
    <row r="9536" spans="2:5" hidden="1" x14ac:dyDescent="0.25">
      <c r="B9536" t="s">
        <v>7203</v>
      </c>
      <c r="C9536" t="s">
        <v>7204</v>
      </c>
      <c r="D9536">
        <v>0</v>
      </c>
      <c r="E9536" s="7">
        <v>47757</v>
      </c>
    </row>
    <row r="9537" spans="2:5" hidden="1" x14ac:dyDescent="0.25">
      <c r="B9537" t="s">
        <v>7203</v>
      </c>
      <c r="C9537" t="s">
        <v>7204</v>
      </c>
      <c r="D9537">
        <v>938</v>
      </c>
      <c r="E9537" s="7">
        <v>47788</v>
      </c>
    </row>
    <row r="9538" spans="2:5" hidden="1" x14ac:dyDescent="0.25">
      <c r="B9538" t="s">
        <v>7203</v>
      </c>
      <c r="C9538" t="s">
        <v>7204</v>
      </c>
      <c r="D9538">
        <v>0</v>
      </c>
      <c r="E9538" s="7">
        <v>47788</v>
      </c>
    </row>
    <row r="9539" spans="2:5" hidden="1" x14ac:dyDescent="0.25">
      <c r="B9539" t="s">
        <v>7203</v>
      </c>
      <c r="C9539" t="s">
        <v>7204</v>
      </c>
      <c r="D9539">
        <v>0</v>
      </c>
      <c r="E9539" s="7">
        <v>46997</v>
      </c>
    </row>
    <row r="9540" spans="2:5" hidden="1" x14ac:dyDescent="0.25">
      <c r="B9540" t="s">
        <v>7203</v>
      </c>
      <c r="C9540" t="s">
        <v>7204</v>
      </c>
      <c r="D9540">
        <v>0</v>
      </c>
      <c r="E9540" s="7">
        <v>47392</v>
      </c>
    </row>
    <row r="9541" spans="2:5" hidden="1" x14ac:dyDescent="0.25">
      <c r="B9541" t="s">
        <v>7203</v>
      </c>
      <c r="C9541" t="s">
        <v>7204</v>
      </c>
      <c r="D9541">
        <v>20</v>
      </c>
      <c r="E9541" s="7">
        <v>47788</v>
      </c>
    </row>
    <row r="9542" spans="2:5" hidden="1" x14ac:dyDescent="0.25">
      <c r="B9542" t="s">
        <v>7203</v>
      </c>
      <c r="C9542" t="s">
        <v>7204</v>
      </c>
      <c r="D9542">
        <v>0</v>
      </c>
      <c r="E9542" s="7">
        <v>47665</v>
      </c>
    </row>
    <row r="9543" spans="2:5" hidden="1" x14ac:dyDescent="0.25">
      <c r="B9543" t="s">
        <v>7203</v>
      </c>
      <c r="C9543" t="s">
        <v>7204</v>
      </c>
      <c r="D9543">
        <v>0</v>
      </c>
      <c r="E9543" s="7">
        <v>47392</v>
      </c>
    </row>
    <row r="9544" spans="2:5" hidden="1" x14ac:dyDescent="0.25">
      <c r="B9544" t="s">
        <v>7205</v>
      </c>
      <c r="C9544" t="s">
        <v>7206</v>
      </c>
      <c r="D9544">
        <v>40</v>
      </c>
      <c r="E9544" s="7">
        <v>47788</v>
      </c>
    </row>
    <row r="9545" spans="2:5" hidden="1" x14ac:dyDescent="0.25">
      <c r="B9545" t="s">
        <v>7205</v>
      </c>
      <c r="C9545" t="s">
        <v>7206</v>
      </c>
      <c r="D9545">
        <v>200</v>
      </c>
      <c r="E9545" s="7">
        <v>47788</v>
      </c>
    </row>
    <row r="9546" spans="2:5" hidden="1" x14ac:dyDescent="0.25">
      <c r="B9546" t="s">
        <v>7205</v>
      </c>
      <c r="C9546" t="s">
        <v>7206</v>
      </c>
      <c r="D9546">
        <v>200</v>
      </c>
      <c r="E9546" s="7">
        <v>47788</v>
      </c>
    </row>
    <row r="9547" spans="2:5" hidden="1" x14ac:dyDescent="0.25">
      <c r="B9547" t="s">
        <v>7205</v>
      </c>
      <c r="C9547" t="s">
        <v>7206</v>
      </c>
      <c r="D9547">
        <v>0</v>
      </c>
      <c r="E9547" s="7">
        <v>47423</v>
      </c>
    </row>
    <row r="9548" spans="2:5" hidden="1" x14ac:dyDescent="0.25">
      <c r="B9548" t="s">
        <v>7205</v>
      </c>
      <c r="C9548" t="s">
        <v>7206</v>
      </c>
      <c r="D9548">
        <v>0</v>
      </c>
      <c r="E9548" s="7">
        <v>47423</v>
      </c>
    </row>
    <row r="9549" spans="2:5" hidden="1" x14ac:dyDescent="0.25">
      <c r="B9549" t="s">
        <v>7207</v>
      </c>
      <c r="C9549" t="s">
        <v>7208</v>
      </c>
      <c r="D9549">
        <v>0</v>
      </c>
      <c r="E9549" s="7">
        <v>47453</v>
      </c>
    </row>
    <row r="9550" spans="2:5" hidden="1" x14ac:dyDescent="0.25">
      <c r="B9550" t="s">
        <v>7207</v>
      </c>
      <c r="C9550" t="s">
        <v>7208</v>
      </c>
      <c r="D9550">
        <v>30</v>
      </c>
      <c r="E9550" s="7">
        <v>47696</v>
      </c>
    </row>
    <row r="9551" spans="2:5" hidden="1" x14ac:dyDescent="0.25">
      <c r="B9551" t="s">
        <v>7207</v>
      </c>
      <c r="C9551" t="s">
        <v>7208</v>
      </c>
      <c r="D9551">
        <v>0</v>
      </c>
      <c r="E9551" s="7">
        <v>47423</v>
      </c>
    </row>
    <row r="9552" spans="2:5" hidden="1" x14ac:dyDescent="0.25">
      <c r="B9552" t="s">
        <v>7207</v>
      </c>
      <c r="C9552" t="s">
        <v>7208</v>
      </c>
      <c r="D9552">
        <v>0</v>
      </c>
      <c r="E9552" s="7">
        <v>47423</v>
      </c>
    </row>
    <row r="9553" spans="2:5" hidden="1" x14ac:dyDescent="0.25">
      <c r="B9553" t="s">
        <v>7207</v>
      </c>
      <c r="C9553" t="s">
        <v>7208</v>
      </c>
      <c r="D9553">
        <v>0</v>
      </c>
      <c r="E9553" s="7">
        <v>47453</v>
      </c>
    </row>
    <row r="9554" spans="2:5" hidden="1" x14ac:dyDescent="0.25">
      <c r="B9554" t="s">
        <v>7207</v>
      </c>
      <c r="C9554" t="s">
        <v>7208</v>
      </c>
      <c r="D9554">
        <v>0</v>
      </c>
      <c r="E9554" s="7">
        <v>47423</v>
      </c>
    </row>
    <row r="9555" spans="2:5" hidden="1" x14ac:dyDescent="0.25">
      <c r="B9555" t="s">
        <v>7209</v>
      </c>
      <c r="C9555" t="s">
        <v>13992</v>
      </c>
      <c r="D9555">
        <v>0</v>
      </c>
      <c r="E9555" s="7">
        <v>47088</v>
      </c>
    </row>
    <row r="9556" spans="2:5" hidden="1" x14ac:dyDescent="0.25">
      <c r="B9556" t="s">
        <v>7209</v>
      </c>
      <c r="C9556" t="s">
        <v>13992</v>
      </c>
      <c r="D9556">
        <v>0</v>
      </c>
      <c r="E9556" s="7">
        <v>47178</v>
      </c>
    </row>
    <row r="9557" spans="2:5" hidden="1" x14ac:dyDescent="0.25">
      <c r="B9557" t="s">
        <v>7209</v>
      </c>
      <c r="C9557" t="s">
        <v>13992</v>
      </c>
      <c r="D9557">
        <v>0</v>
      </c>
      <c r="E9557" s="7">
        <v>47239</v>
      </c>
    </row>
    <row r="9558" spans="2:5" hidden="1" x14ac:dyDescent="0.25">
      <c r="B9558" t="s">
        <v>7209</v>
      </c>
      <c r="C9558" t="s">
        <v>13992</v>
      </c>
      <c r="D9558">
        <v>890</v>
      </c>
      <c r="E9558" s="7">
        <v>47392</v>
      </c>
    </row>
    <row r="9559" spans="2:5" hidden="1" x14ac:dyDescent="0.25">
      <c r="B9559" t="s">
        <v>7209</v>
      </c>
      <c r="C9559" t="s">
        <v>13992</v>
      </c>
      <c r="D9559">
        <v>1980</v>
      </c>
      <c r="E9559" s="7">
        <v>47453</v>
      </c>
    </row>
    <row r="9560" spans="2:5" hidden="1" x14ac:dyDescent="0.25">
      <c r="B9560" t="s">
        <v>7212</v>
      </c>
      <c r="C9560" t="s">
        <v>13993</v>
      </c>
      <c r="D9560">
        <v>0</v>
      </c>
      <c r="E9560" s="7">
        <v>47453</v>
      </c>
    </row>
    <row r="9561" spans="2:5" hidden="1" x14ac:dyDescent="0.25">
      <c r="B9561" t="s">
        <v>7212</v>
      </c>
      <c r="C9561" t="s">
        <v>13993</v>
      </c>
      <c r="D9561">
        <v>0</v>
      </c>
      <c r="E9561" s="7">
        <v>47178</v>
      </c>
    </row>
    <row r="9562" spans="2:5" hidden="1" x14ac:dyDescent="0.25">
      <c r="B9562" t="s">
        <v>7212</v>
      </c>
      <c r="C9562" t="s">
        <v>13993</v>
      </c>
      <c r="D9562">
        <v>1</v>
      </c>
      <c r="E9562" s="7">
        <v>47178</v>
      </c>
    </row>
    <row r="9563" spans="2:5" hidden="1" x14ac:dyDescent="0.25">
      <c r="B9563" t="s">
        <v>7212</v>
      </c>
      <c r="C9563" t="s">
        <v>13993</v>
      </c>
      <c r="D9563">
        <v>0</v>
      </c>
      <c r="E9563" s="7">
        <v>47239</v>
      </c>
    </row>
    <row r="9564" spans="2:5" hidden="1" x14ac:dyDescent="0.25">
      <c r="B9564" t="s">
        <v>7212</v>
      </c>
      <c r="C9564" t="s">
        <v>13993</v>
      </c>
      <c r="D9564">
        <v>0</v>
      </c>
      <c r="E9564" s="7">
        <v>47423</v>
      </c>
    </row>
    <row r="9565" spans="2:5" hidden="1" x14ac:dyDescent="0.25">
      <c r="B9565" t="s">
        <v>7212</v>
      </c>
      <c r="C9565" t="s">
        <v>13993</v>
      </c>
      <c r="D9565">
        <v>825</v>
      </c>
      <c r="E9565" s="7">
        <v>47880</v>
      </c>
    </row>
    <row r="9566" spans="2:5" hidden="1" x14ac:dyDescent="0.25">
      <c r="B9566" t="s">
        <v>7214</v>
      </c>
      <c r="C9566" t="s">
        <v>13994</v>
      </c>
      <c r="D9566">
        <v>0</v>
      </c>
      <c r="E9566" s="7">
        <v>47453</v>
      </c>
    </row>
    <row r="9567" spans="2:5" hidden="1" x14ac:dyDescent="0.25">
      <c r="B9567" t="s">
        <v>7214</v>
      </c>
      <c r="C9567" t="s">
        <v>13994</v>
      </c>
      <c r="D9567">
        <v>0</v>
      </c>
      <c r="E9567" s="7">
        <v>47392</v>
      </c>
    </row>
    <row r="9568" spans="2:5" hidden="1" x14ac:dyDescent="0.25">
      <c r="B9568" t="s">
        <v>7214</v>
      </c>
      <c r="C9568" t="s">
        <v>13994</v>
      </c>
      <c r="D9568">
        <v>0</v>
      </c>
      <c r="E9568" s="7">
        <v>47150</v>
      </c>
    </row>
    <row r="9569" spans="2:5" hidden="1" x14ac:dyDescent="0.25">
      <c r="B9569" t="s">
        <v>7214</v>
      </c>
      <c r="C9569" t="s">
        <v>13994</v>
      </c>
      <c r="D9569">
        <v>0</v>
      </c>
      <c r="E9569" s="7">
        <v>47392</v>
      </c>
    </row>
    <row r="9570" spans="2:5" hidden="1" x14ac:dyDescent="0.25">
      <c r="B9570" t="s">
        <v>7214</v>
      </c>
      <c r="C9570" t="s">
        <v>13994</v>
      </c>
      <c r="D9570">
        <v>643</v>
      </c>
      <c r="E9570" s="7">
        <v>47818</v>
      </c>
    </row>
    <row r="9571" spans="2:5" hidden="1" x14ac:dyDescent="0.25">
      <c r="B9571" t="s">
        <v>7214</v>
      </c>
      <c r="C9571" t="s">
        <v>13994</v>
      </c>
      <c r="D9571">
        <v>0</v>
      </c>
      <c r="E9571" s="7">
        <v>47058</v>
      </c>
    </row>
    <row r="9572" spans="2:5" hidden="1" x14ac:dyDescent="0.25">
      <c r="B9572" t="s">
        <v>7214</v>
      </c>
      <c r="C9572" t="s">
        <v>13994</v>
      </c>
      <c r="D9572">
        <v>0</v>
      </c>
      <c r="E9572" s="7">
        <v>47058</v>
      </c>
    </row>
    <row r="9573" spans="2:5" hidden="1" x14ac:dyDescent="0.25">
      <c r="B9573" t="s">
        <v>7214</v>
      </c>
      <c r="C9573" t="s">
        <v>13994</v>
      </c>
      <c r="D9573">
        <v>0</v>
      </c>
      <c r="E9573" s="7" t="s">
        <v>30</v>
      </c>
    </row>
    <row r="9574" spans="2:5" hidden="1" x14ac:dyDescent="0.25">
      <c r="B9574" t="s">
        <v>7214</v>
      </c>
      <c r="C9574" t="s">
        <v>13994</v>
      </c>
      <c r="D9574">
        <v>0</v>
      </c>
      <c r="E9574" s="7">
        <v>47818</v>
      </c>
    </row>
    <row r="9575" spans="2:5" hidden="1" x14ac:dyDescent="0.25">
      <c r="B9575" t="s">
        <v>7216</v>
      </c>
      <c r="C9575" t="s">
        <v>7217</v>
      </c>
      <c r="D9575">
        <v>0</v>
      </c>
      <c r="E9575" s="7">
        <v>47362</v>
      </c>
    </row>
    <row r="9576" spans="2:5" hidden="1" x14ac:dyDescent="0.25">
      <c r="B9576" t="s">
        <v>7216</v>
      </c>
      <c r="C9576" t="s">
        <v>7217</v>
      </c>
      <c r="D9576">
        <v>0</v>
      </c>
      <c r="E9576" s="7">
        <v>47392</v>
      </c>
    </row>
    <row r="9577" spans="2:5" hidden="1" x14ac:dyDescent="0.25">
      <c r="B9577" t="s">
        <v>7216</v>
      </c>
      <c r="C9577" t="s">
        <v>7217</v>
      </c>
      <c r="D9577">
        <v>0</v>
      </c>
      <c r="E9577" s="7">
        <v>47423</v>
      </c>
    </row>
    <row r="9578" spans="2:5" hidden="1" x14ac:dyDescent="0.25">
      <c r="B9578" t="s">
        <v>7216</v>
      </c>
      <c r="C9578" t="s">
        <v>7217</v>
      </c>
      <c r="D9578">
        <v>0</v>
      </c>
      <c r="E9578" s="7">
        <v>47543</v>
      </c>
    </row>
    <row r="9579" spans="2:5" hidden="1" x14ac:dyDescent="0.25">
      <c r="B9579" t="s">
        <v>7216</v>
      </c>
      <c r="C9579" t="s">
        <v>7217</v>
      </c>
      <c r="D9579">
        <v>0</v>
      </c>
      <c r="E9579" s="7">
        <v>47543</v>
      </c>
    </row>
    <row r="9580" spans="2:5" hidden="1" x14ac:dyDescent="0.25">
      <c r="B9580" t="s">
        <v>7219</v>
      </c>
      <c r="C9580" t="s">
        <v>7220</v>
      </c>
      <c r="D9580">
        <v>0</v>
      </c>
      <c r="E9580" s="7">
        <v>47270</v>
      </c>
    </row>
    <row r="9581" spans="2:5" hidden="1" x14ac:dyDescent="0.25">
      <c r="B9581" t="s">
        <v>7219</v>
      </c>
      <c r="C9581" t="s">
        <v>7220</v>
      </c>
      <c r="D9581">
        <v>0</v>
      </c>
      <c r="E9581" s="7">
        <v>47300</v>
      </c>
    </row>
    <row r="9582" spans="2:5" hidden="1" x14ac:dyDescent="0.25">
      <c r="B9582" t="s">
        <v>7219</v>
      </c>
      <c r="C9582" t="s">
        <v>7220</v>
      </c>
      <c r="D9582">
        <v>0</v>
      </c>
      <c r="E9582" s="7">
        <v>47423</v>
      </c>
    </row>
    <row r="9583" spans="2:5" hidden="1" x14ac:dyDescent="0.25">
      <c r="B9583" t="s">
        <v>7219</v>
      </c>
      <c r="C9583" t="s">
        <v>7220</v>
      </c>
      <c r="D9583">
        <v>0</v>
      </c>
      <c r="E9583" s="7">
        <v>47453</v>
      </c>
    </row>
    <row r="9584" spans="2:5" hidden="1" x14ac:dyDescent="0.25">
      <c r="B9584" t="s">
        <v>7219</v>
      </c>
      <c r="C9584" t="s">
        <v>7220</v>
      </c>
      <c r="D9584">
        <v>0</v>
      </c>
      <c r="E9584" s="7">
        <v>47453</v>
      </c>
    </row>
    <row r="9585" spans="2:5" hidden="1" x14ac:dyDescent="0.25">
      <c r="B9585" t="s">
        <v>7222</v>
      </c>
      <c r="C9585" t="s">
        <v>894</v>
      </c>
      <c r="D9585">
        <v>0</v>
      </c>
      <c r="E9585" s="7">
        <v>46539</v>
      </c>
    </row>
    <row r="9586" spans="2:5" hidden="1" x14ac:dyDescent="0.25">
      <c r="B9586" t="s">
        <v>7222</v>
      </c>
      <c r="C9586" t="s">
        <v>894</v>
      </c>
      <c r="D9586">
        <v>0</v>
      </c>
      <c r="E9586" s="7">
        <v>46784</v>
      </c>
    </row>
    <row r="9587" spans="2:5" hidden="1" x14ac:dyDescent="0.25">
      <c r="B9587" t="s">
        <v>7226</v>
      </c>
      <c r="C9587" t="s">
        <v>7227</v>
      </c>
      <c r="D9587">
        <v>0</v>
      </c>
      <c r="E9587" s="7">
        <v>45870</v>
      </c>
    </row>
    <row r="9588" spans="2:5" hidden="1" x14ac:dyDescent="0.25">
      <c r="B9588" t="s">
        <v>7226</v>
      </c>
      <c r="C9588" t="s">
        <v>7227</v>
      </c>
      <c r="D9588">
        <v>0</v>
      </c>
      <c r="E9588" s="7">
        <v>45870</v>
      </c>
    </row>
    <row r="9589" spans="2:5" hidden="1" x14ac:dyDescent="0.25">
      <c r="B9589" t="s">
        <v>7230</v>
      </c>
      <c r="C9589" t="s">
        <v>13995</v>
      </c>
      <c r="D9589">
        <v>180</v>
      </c>
      <c r="E9589" s="7">
        <v>47604</v>
      </c>
    </row>
    <row r="9590" spans="2:5" hidden="1" x14ac:dyDescent="0.25">
      <c r="B9590" t="s">
        <v>7230</v>
      </c>
      <c r="C9590" t="s">
        <v>13995</v>
      </c>
      <c r="D9590">
        <v>410</v>
      </c>
      <c r="E9590" s="7">
        <v>47331</v>
      </c>
    </row>
    <row r="9591" spans="2:5" hidden="1" x14ac:dyDescent="0.25">
      <c r="B9591" t="s">
        <v>7235</v>
      </c>
      <c r="C9591" t="s">
        <v>13996</v>
      </c>
      <c r="D9591">
        <v>434</v>
      </c>
      <c r="E9591" s="7">
        <v>47604</v>
      </c>
    </row>
    <row r="9592" spans="2:5" hidden="1" x14ac:dyDescent="0.25">
      <c r="B9592" t="s">
        <v>7237</v>
      </c>
      <c r="C9592" t="s">
        <v>13997</v>
      </c>
      <c r="D9592">
        <v>0</v>
      </c>
      <c r="E9592" s="7">
        <v>46143</v>
      </c>
    </row>
    <row r="9593" spans="2:5" hidden="1" x14ac:dyDescent="0.25">
      <c r="B9593" t="s">
        <v>7237</v>
      </c>
      <c r="C9593" t="s">
        <v>13997</v>
      </c>
      <c r="D9593">
        <v>0</v>
      </c>
      <c r="E9593" s="7">
        <v>46143</v>
      </c>
    </row>
    <row r="9594" spans="2:5" hidden="1" x14ac:dyDescent="0.25">
      <c r="B9594" t="s">
        <v>7237</v>
      </c>
      <c r="C9594" t="s">
        <v>13997</v>
      </c>
      <c r="D9594">
        <v>0</v>
      </c>
      <c r="E9594" s="7">
        <v>47908</v>
      </c>
    </row>
    <row r="9595" spans="2:5" hidden="1" x14ac:dyDescent="0.25">
      <c r="B9595" t="s">
        <v>7242</v>
      </c>
      <c r="C9595" t="s">
        <v>13998</v>
      </c>
      <c r="D9595">
        <v>0</v>
      </c>
      <c r="E9595" s="7">
        <v>45870</v>
      </c>
    </row>
    <row r="9596" spans="2:5" hidden="1" x14ac:dyDescent="0.25">
      <c r="B9596" t="s">
        <v>7242</v>
      </c>
      <c r="C9596" t="s">
        <v>13998</v>
      </c>
      <c r="D9596">
        <v>2325</v>
      </c>
      <c r="E9596" s="7">
        <v>46966</v>
      </c>
    </row>
    <row r="9597" spans="2:5" hidden="1" x14ac:dyDescent="0.25">
      <c r="B9597" t="s">
        <v>7246</v>
      </c>
      <c r="C9597" t="s">
        <v>7247</v>
      </c>
      <c r="D9597">
        <v>3000</v>
      </c>
      <c r="E9597" s="7">
        <v>47574</v>
      </c>
    </row>
    <row r="9598" spans="2:5" hidden="1" x14ac:dyDescent="0.25">
      <c r="B9598" t="s">
        <v>7249</v>
      </c>
      <c r="C9598" t="s">
        <v>7250</v>
      </c>
      <c r="D9598">
        <v>105</v>
      </c>
      <c r="E9598" s="7">
        <v>45413</v>
      </c>
    </row>
    <row r="9599" spans="2:5" hidden="1" x14ac:dyDescent="0.25">
      <c r="B9599" t="s">
        <v>7249</v>
      </c>
      <c r="C9599" t="s">
        <v>7250</v>
      </c>
      <c r="D9599">
        <v>0</v>
      </c>
      <c r="E9599" s="7">
        <v>47209</v>
      </c>
    </row>
    <row r="9600" spans="2:5" hidden="1" x14ac:dyDescent="0.25">
      <c r="B9600" t="s">
        <v>7249</v>
      </c>
      <c r="C9600" t="s">
        <v>7250</v>
      </c>
      <c r="D9600">
        <v>0</v>
      </c>
      <c r="E9600" s="7">
        <v>47300</v>
      </c>
    </row>
    <row r="9601" spans="2:5" hidden="1" x14ac:dyDescent="0.25">
      <c r="B9601" t="s">
        <v>7249</v>
      </c>
      <c r="C9601" t="s">
        <v>7250</v>
      </c>
      <c r="D9601">
        <v>0</v>
      </c>
      <c r="E9601" s="7">
        <v>47331</v>
      </c>
    </row>
    <row r="9602" spans="2:5" hidden="1" x14ac:dyDescent="0.25">
      <c r="B9602" t="s">
        <v>7252</v>
      </c>
      <c r="C9602" t="s">
        <v>13999</v>
      </c>
      <c r="D9602">
        <v>4</v>
      </c>
      <c r="E9602" s="7">
        <v>47027</v>
      </c>
    </row>
    <row r="9603" spans="2:5" hidden="1" x14ac:dyDescent="0.25">
      <c r="B9603" t="s">
        <v>7256</v>
      </c>
      <c r="C9603" t="s">
        <v>14000</v>
      </c>
      <c r="D9603">
        <v>0</v>
      </c>
      <c r="E9603" s="7">
        <v>47992</v>
      </c>
    </row>
    <row r="9604" spans="2:5" hidden="1" x14ac:dyDescent="0.25">
      <c r="B9604" t="s">
        <v>7259</v>
      </c>
      <c r="C9604" t="s">
        <v>14001</v>
      </c>
      <c r="D9604">
        <v>0</v>
      </c>
      <c r="E9604" s="7">
        <v>47331</v>
      </c>
    </row>
    <row r="9605" spans="2:5" hidden="1" x14ac:dyDescent="0.25">
      <c r="B9605" t="s">
        <v>7262</v>
      </c>
      <c r="C9605" t="s">
        <v>14002</v>
      </c>
      <c r="D9605">
        <v>0</v>
      </c>
      <c r="E9605" s="7">
        <v>47880</v>
      </c>
    </row>
    <row r="9606" spans="2:5" hidden="1" x14ac:dyDescent="0.25">
      <c r="B9606" t="s">
        <v>7262</v>
      </c>
      <c r="C9606" t="s">
        <v>14002</v>
      </c>
      <c r="D9606">
        <v>0</v>
      </c>
      <c r="E9606" s="7">
        <v>47943</v>
      </c>
    </row>
    <row r="9607" spans="2:5" hidden="1" x14ac:dyDescent="0.25">
      <c r="B9607" t="s">
        <v>7262</v>
      </c>
      <c r="C9607" t="s">
        <v>14002</v>
      </c>
      <c r="D9607">
        <v>0</v>
      </c>
      <c r="E9607" s="7">
        <v>47515</v>
      </c>
    </row>
    <row r="9608" spans="2:5" hidden="1" x14ac:dyDescent="0.25">
      <c r="B9608" t="s">
        <v>7262</v>
      </c>
      <c r="C9608" t="s">
        <v>14002</v>
      </c>
      <c r="D9608">
        <v>0</v>
      </c>
      <c r="E9608" s="7">
        <v>47604</v>
      </c>
    </row>
    <row r="9609" spans="2:5" hidden="1" x14ac:dyDescent="0.25">
      <c r="B9609" t="s">
        <v>7262</v>
      </c>
      <c r="C9609" t="s">
        <v>14002</v>
      </c>
      <c r="D9609">
        <v>0</v>
      </c>
      <c r="E9609" s="7">
        <v>47635</v>
      </c>
    </row>
    <row r="9610" spans="2:5" hidden="1" x14ac:dyDescent="0.25">
      <c r="B9610" t="s">
        <v>7269</v>
      </c>
      <c r="C9610" t="s">
        <v>14003</v>
      </c>
      <c r="D9610">
        <v>11</v>
      </c>
      <c r="E9610" s="7">
        <v>47150</v>
      </c>
    </row>
    <row r="9611" spans="2:5" hidden="1" x14ac:dyDescent="0.25">
      <c r="B9611" t="s">
        <v>7269</v>
      </c>
      <c r="C9611" t="s">
        <v>14003</v>
      </c>
      <c r="D9611">
        <v>800</v>
      </c>
      <c r="E9611" s="7">
        <v>47331</v>
      </c>
    </row>
    <row r="9612" spans="2:5" hidden="1" x14ac:dyDescent="0.25">
      <c r="B9612" t="s">
        <v>7273</v>
      </c>
      <c r="C9612" t="s">
        <v>14004</v>
      </c>
      <c r="D9612">
        <v>0</v>
      </c>
      <c r="E9612" s="7">
        <v>46844</v>
      </c>
    </row>
    <row r="9613" spans="2:5" hidden="1" x14ac:dyDescent="0.25">
      <c r="B9613" t="s">
        <v>7273</v>
      </c>
      <c r="C9613" t="s">
        <v>14004</v>
      </c>
      <c r="D9613">
        <v>539</v>
      </c>
      <c r="E9613" s="7">
        <v>47331</v>
      </c>
    </row>
    <row r="9614" spans="2:5" hidden="1" x14ac:dyDescent="0.25">
      <c r="B9614" t="s">
        <v>7273</v>
      </c>
      <c r="C9614" t="s">
        <v>14004</v>
      </c>
      <c r="D9614">
        <v>1000</v>
      </c>
      <c r="E9614" s="7">
        <v>47818</v>
      </c>
    </row>
    <row r="9615" spans="2:5" hidden="1" x14ac:dyDescent="0.25">
      <c r="B9615" t="s">
        <v>7277</v>
      </c>
      <c r="C9615" t="s">
        <v>12266</v>
      </c>
      <c r="D9615">
        <v>0</v>
      </c>
      <c r="E9615" s="7">
        <v>46844</v>
      </c>
    </row>
    <row r="9616" spans="2:5" hidden="1" x14ac:dyDescent="0.25">
      <c r="B9616" t="s">
        <v>7277</v>
      </c>
      <c r="C9616" t="s">
        <v>12266</v>
      </c>
      <c r="D9616">
        <v>4</v>
      </c>
      <c r="E9616" s="7">
        <v>47331</v>
      </c>
    </row>
    <row r="9617" spans="2:5" hidden="1" x14ac:dyDescent="0.25">
      <c r="B9617" t="s">
        <v>7277</v>
      </c>
      <c r="C9617" t="s">
        <v>12266</v>
      </c>
      <c r="D9617">
        <v>180</v>
      </c>
      <c r="E9617" s="7">
        <v>47665</v>
      </c>
    </row>
    <row r="9618" spans="2:5" hidden="1" x14ac:dyDescent="0.25">
      <c r="B9618" t="s">
        <v>7277</v>
      </c>
      <c r="C9618" t="s">
        <v>12266</v>
      </c>
      <c r="D9618">
        <v>500</v>
      </c>
      <c r="E9618" s="7">
        <v>47818</v>
      </c>
    </row>
    <row r="9619" spans="2:5" hidden="1" x14ac:dyDescent="0.25">
      <c r="B9619" t="s">
        <v>7277</v>
      </c>
      <c r="C9619" t="s">
        <v>12266</v>
      </c>
      <c r="D9619">
        <v>0</v>
      </c>
      <c r="E9619" s="7">
        <v>47665</v>
      </c>
    </row>
    <row r="9620" spans="2:5" hidden="1" x14ac:dyDescent="0.25">
      <c r="B9620" t="s">
        <v>7279</v>
      </c>
      <c r="C9620" t="s">
        <v>12265</v>
      </c>
      <c r="D9620">
        <v>0</v>
      </c>
      <c r="E9620" s="7">
        <v>47331</v>
      </c>
    </row>
    <row r="9621" spans="2:5" hidden="1" x14ac:dyDescent="0.25">
      <c r="B9621" t="s">
        <v>7279</v>
      </c>
      <c r="C9621" t="s">
        <v>12265</v>
      </c>
      <c r="D9621">
        <v>0</v>
      </c>
      <c r="E9621" s="7">
        <v>47423</v>
      </c>
    </row>
    <row r="9622" spans="2:5" hidden="1" x14ac:dyDescent="0.25">
      <c r="B9622" t="s">
        <v>7279</v>
      </c>
      <c r="C9622" t="s">
        <v>12265</v>
      </c>
      <c r="D9622">
        <v>0</v>
      </c>
      <c r="E9622" s="7">
        <v>47209</v>
      </c>
    </row>
    <row r="9623" spans="2:5" hidden="1" x14ac:dyDescent="0.25">
      <c r="B9623" t="s">
        <v>7279</v>
      </c>
      <c r="C9623" t="s">
        <v>12265</v>
      </c>
      <c r="D9623">
        <v>0</v>
      </c>
      <c r="E9623" s="7">
        <v>47665</v>
      </c>
    </row>
    <row r="9624" spans="2:5" hidden="1" x14ac:dyDescent="0.25">
      <c r="B9624" t="s">
        <v>7279</v>
      </c>
      <c r="C9624" t="s">
        <v>12265</v>
      </c>
      <c r="D9624">
        <v>820</v>
      </c>
      <c r="E9624" s="7">
        <v>47818</v>
      </c>
    </row>
    <row r="9625" spans="2:5" hidden="1" x14ac:dyDescent="0.25">
      <c r="B9625" t="s">
        <v>7279</v>
      </c>
      <c r="C9625" t="s">
        <v>12265</v>
      </c>
      <c r="D9625">
        <v>0</v>
      </c>
      <c r="E9625" s="7">
        <v>47818</v>
      </c>
    </row>
    <row r="9626" spans="2:5" hidden="1" x14ac:dyDescent="0.25">
      <c r="B9626" t="s">
        <v>7279</v>
      </c>
      <c r="C9626" t="s">
        <v>12265</v>
      </c>
      <c r="D9626">
        <v>0</v>
      </c>
      <c r="E9626" s="7">
        <v>47665</v>
      </c>
    </row>
    <row r="9627" spans="2:5" hidden="1" x14ac:dyDescent="0.25">
      <c r="B9627" t="s">
        <v>7284</v>
      </c>
      <c r="C9627" t="s">
        <v>7285</v>
      </c>
      <c r="D9627">
        <v>0</v>
      </c>
      <c r="E9627" s="7">
        <v>47977</v>
      </c>
    </row>
    <row r="9628" spans="2:5" hidden="1" x14ac:dyDescent="0.25">
      <c r="B9628" t="s">
        <v>7284</v>
      </c>
      <c r="C9628" t="s">
        <v>7285</v>
      </c>
      <c r="D9628">
        <v>0</v>
      </c>
      <c r="E9628" s="7">
        <v>47727</v>
      </c>
    </row>
    <row r="9629" spans="2:5" hidden="1" x14ac:dyDescent="0.25">
      <c r="B9629" t="s">
        <v>7284</v>
      </c>
      <c r="C9629" t="s">
        <v>7285</v>
      </c>
      <c r="D9629">
        <v>0</v>
      </c>
      <c r="E9629" s="7">
        <v>47818</v>
      </c>
    </row>
    <row r="9630" spans="2:5" hidden="1" x14ac:dyDescent="0.25">
      <c r="B9630" t="s">
        <v>7284</v>
      </c>
      <c r="C9630" t="s">
        <v>7285</v>
      </c>
      <c r="D9630">
        <v>0</v>
      </c>
      <c r="E9630" s="7">
        <v>47543</v>
      </c>
    </row>
    <row r="9631" spans="2:5" hidden="1" x14ac:dyDescent="0.25">
      <c r="B9631" t="s">
        <v>7290</v>
      </c>
      <c r="C9631" t="s">
        <v>14005</v>
      </c>
      <c r="D9631">
        <v>270</v>
      </c>
      <c r="E9631" s="7">
        <v>47939</v>
      </c>
    </row>
    <row r="9632" spans="2:5" hidden="1" x14ac:dyDescent="0.25">
      <c r="B9632" t="s">
        <v>7290</v>
      </c>
      <c r="C9632" t="s">
        <v>14005</v>
      </c>
      <c r="D9632">
        <v>5</v>
      </c>
      <c r="E9632" s="7">
        <v>47727</v>
      </c>
    </row>
    <row r="9633" spans="2:5" hidden="1" x14ac:dyDescent="0.25">
      <c r="B9633" t="s">
        <v>7293</v>
      </c>
      <c r="C9633" t="s">
        <v>904</v>
      </c>
      <c r="D9633">
        <v>33</v>
      </c>
      <c r="E9633" s="7" t="s">
        <v>30</v>
      </c>
    </row>
    <row r="9634" spans="2:5" hidden="1" x14ac:dyDescent="0.25">
      <c r="B9634" t="s">
        <v>7294</v>
      </c>
      <c r="C9634" t="s">
        <v>7295</v>
      </c>
      <c r="D9634">
        <v>10</v>
      </c>
      <c r="E9634" s="7" t="s">
        <v>30</v>
      </c>
    </row>
    <row r="9635" spans="2:5" hidden="1" x14ac:dyDescent="0.25">
      <c r="B9635" t="s">
        <v>7297</v>
      </c>
      <c r="C9635" t="s">
        <v>7298</v>
      </c>
      <c r="D9635">
        <v>15</v>
      </c>
      <c r="E9635" s="7" t="s">
        <v>30</v>
      </c>
    </row>
    <row r="9636" spans="2:5" hidden="1" x14ac:dyDescent="0.25">
      <c r="B9636" t="s">
        <v>7299</v>
      </c>
      <c r="C9636" t="s">
        <v>14006</v>
      </c>
      <c r="D9636">
        <v>0</v>
      </c>
      <c r="E9636" s="7">
        <v>45597</v>
      </c>
    </row>
    <row r="9637" spans="2:5" hidden="1" x14ac:dyDescent="0.25">
      <c r="B9637" t="s">
        <v>7299</v>
      </c>
      <c r="C9637" t="s">
        <v>14006</v>
      </c>
      <c r="D9637">
        <v>0</v>
      </c>
      <c r="E9637" s="7">
        <v>45597</v>
      </c>
    </row>
    <row r="9638" spans="2:5" hidden="1" x14ac:dyDescent="0.25">
      <c r="B9638" t="s">
        <v>7299</v>
      </c>
      <c r="C9638" t="s">
        <v>14006</v>
      </c>
      <c r="D9638">
        <v>0</v>
      </c>
      <c r="E9638" s="7">
        <v>46935</v>
      </c>
    </row>
    <row r="9639" spans="2:5" hidden="1" x14ac:dyDescent="0.25">
      <c r="B9639" t="s">
        <v>7299</v>
      </c>
      <c r="C9639" t="s">
        <v>14006</v>
      </c>
      <c r="D9639">
        <v>0</v>
      </c>
      <c r="E9639" s="7">
        <v>47331</v>
      </c>
    </row>
    <row r="9640" spans="2:5" hidden="1" x14ac:dyDescent="0.25">
      <c r="B9640" t="s">
        <v>7299</v>
      </c>
      <c r="C9640" t="s">
        <v>14006</v>
      </c>
      <c r="D9640">
        <v>34930</v>
      </c>
      <c r="E9640" s="7">
        <v>47635</v>
      </c>
    </row>
    <row r="9641" spans="2:5" hidden="1" x14ac:dyDescent="0.25">
      <c r="B9641" t="s">
        <v>7299</v>
      </c>
      <c r="C9641" t="s">
        <v>14006</v>
      </c>
      <c r="D9641">
        <v>0</v>
      </c>
      <c r="E9641" s="7">
        <v>47331</v>
      </c>
    </row>
    <row r="9642" spans="2:5" hidden="1" x14ac:dyDescent="0.25">
      <c r="B9642" t="s">
        <v>7299</v>
      </c>
      <c r="C9642" t="s">
        <v>14006</v>
      </c>
      <c r="D9642">
        <v>0</v>
      </c>
      <c r="E9642" s="7">
        <v>47635</v>
      </c>
    </row>
    <row r="9643" spans="2:5" hidden="1" x14ac:dyDescent="0.25">
      <c r="B9643" t="s">
        <v>7301</v>
      </c>
      <c r="C9643" t="s">
        <v>13529</v>
      </c>
      <c r="D9643">
        <v>0</v>
      </c>
      <c r="E9643" s="7">
        <v>46935</v>
      </c>
    </row>
    <row r="9644" spans="2:5" hidden="1" x14ac:dyDescent="0.25">
      <c r="B9644" t="s">
        <v>7301</v>
      </c>
      <c r="C9644" t="s">
        <v>13529</v>
      </c>
      <c r="D9644">
        <v>2656</v>
      </c>
      <c r="E9644" s="7">
        <v>47331</v>
      </c>
    </row>
    <row r="9645" spans="2:5" hidden="1" x14ac:dyDescent="0.25">
      <c r="B9645" t="s">
        <v>7301</v>
      </c>
      <c r="C9645" t="s">
        <v>13529</v>
      </c>
      <c r="D9645">
        <v>63995</v>
      </c>
      <c r="E9645" s="7">
        <v>47880</v>
      </c>
    </row>
    <row r="9646" spans="2:5" hidden="1" x14ac:dyDescent="0.25">
      <c r="B9646" t="s">
        <v>7301</v>
      </c>
      <c r="C9646" t="s">
        <v>13529</v>
      </c>
      <c r="D9646">
        <v>0</v>
      </c>
      <c r="E9646" s="7">
        <v>47331</v>
      </c>
    </row>
    <row r="9647" spans="2:5" hidden="1" x14ac:dyDescent="0.25">
      <c r="B9647" t="s">
        <v>7301</v>
      </c>
      <c r="C9647" t="s">
        <v>13529</v>
      </c>
      <c r="D9647">
        <v>0</v>
      </c>
      <c r="E9647" s="7">
        <v>47880</v>
      </c>
    </row>
    <row r="9648" spans="2:5" hidden="1" x14ac:dyDescent="0.25">
      <c r="B9648" t="s">
        <v>7303</v>
      </c>
      <c r="C9648" t="s">
        <v>12274</v>
      </c>
      <c r="D9648">
        <v>660</v>
      </c>
      <c r="E9648" s="7" t="s">
        <v>30</v>
      </c>
    </row>
    <row r="9649" spans="2:5" hidden="1" x14ac:dyDescent="0.25">
      <c r="B9649" t="s">
        <v>7303</v>
      </c>
      <c r="C9649" t="s">
        <v>12274</v>
      </c>
      <c r="D9649">
        <v>0</v>
      </c>
      <c r="E9649" s="7" t="s">
        <v>30</v>
      </c>
    </row>
    <row r="9650" spans="2:5" hidden="1" x14ac:dyDescent="0.25">
      <c r="B9650" t="s">
        <v>7306</v>
      </c>
      <c r="C9650" t="s">
        <v>14007</v>
      </c>
      <c r="D9650">
        <v>0</v>
      </c>
      <c r="E9650" s="7" t="s">
        <v>30</v>
      </c>
    </row>
    <row r="9651" spans="2:5" hidden="1" x14ac:dyDescent="0.25">
      <c r="B9651" t="s">
        <v>7306</v>
      </c>
      <c r="C9651" t="s">
        <v>14007</v>
      </c>
      <c r="D9651">
        <v>0</v>
      </c>
      <c r="E9651" s="7" t="s">
        <v>30</v>
      </c>
    </row>
    <row r="9652" spans="2:5" hidden="1" x14ac:dyDescent="0.25">
      <c r="B9652" t="s">
        <v>7310</v>
      </c>
      <c r="C9652" t="s">
        <v>14008</v>
      </c>
      <c r="D9652">
        <v>0</v>
      </c>
      <c r="E9652" s="7" t="s">
        <v>30</v>
      </c>
    </row>
    <row r="9653" spans="2:5" hidden="1" x14ac:dyDescent="0.25">
      <c r="B9653" t="s">
        <v>7312</v>
      </c>
      <c r="C9653" t="s">
        <v>14009</v>
      </c>
      <c r="D9653">
        <v>0</v>
      </c>
      <c r="E9653" s="7" t="s">
        <v>30</v>
      </c>
    </row>
    <row r="9654" spans="2:5" hidden="1" x14ac:dyDescent="0.25">
      <c r="B9654" t="s">
        <v>7314</v>
      </c>
      <c r="C9654" t="s">
        <v>14010</v>
      </c>
      <c r="D9654">
        <v>45</v>
      </c>
      <c r="E9654" s="7" t="s">
        <v>30</v>
      </c>
    </row>
    <row r="9655" spans="2:5" hidden="1" x14ac:dyDescent="0.25">
      <c r="B9655" t="s">
        <v>7316</v>
      </c>
      <c r="C9655" t="s">
        <v>923</v>
      </c>
      <c r="D9655">
        <v>500</v>
      </c>
      <c r="E9655" s="7">
        <v>47027</v>
      </c>
    </row>
    <row r="9656" spans="2:5" hidden="1" x14ac:dyDescent="0.25">
      <c r="B9656" t="s">
        <v>7316</v>
      </c>
      <c r="C9656" t="s">
        <v>923</v>
      </c>
      <c r="D9656">
        <v>0</v>
      </c>
      <c r="E9656" s="7">
        <v>46784</v>
      </c>
    </row>
    <row r="9657" spans="2:5" hidden="1" x14ac:dyDescent="0.25">
      <c r="B9657" t="s">
        <v>7316</v>
      </c>
      <c r="C9657" t="s">
        <v>923</v>
      </c>
      <c r="D9657">
        <v>0</v>
      </c>
      <c r="E9657" s="7">
        <v>47027</v>
      </c>
    </row>
    <row r="9658" spans="2:5" hidden="1" x14ac:dyDescent="0.25">
      <c r="B9658" t="s">
        <v>7318</v>
      </c>
      <c r="C9658" t="s">
        <v>7319</v>
      </c>
      <c r="D9658">
        <v>0</v>
      </c>
      <c r="E9658" s="7" t="s">
        <v>30</v>
      </c>
    </row>
    <row r="9659" spans="2:5" hidden="1" x14ac:dyDescent="0.25">
      <c r="B9659" t="s">
        <v>7320</v>
      </c>
      <c r="C9659" t="s">
        <v>7321</v>
      </c>
      <c r="D9659">
        <v>0</v>
      </c>
      <c r="E9659" s="7" t="s">
        <v>30</v>
      </c>
    </row>
    <row r="9660" spans="2:5" hidden="1" x14ac:dyDescent="0.25">
      <c r="B9660" t="s">
        <v>7322</v>
      </c>
      <c r="C9660" t="s">
        <v>928</v>
      </c>
      <c r="D9660">
        <v>0</v>
      </c>
      <c r="E9660" s="7">
        <v>46266</v>
      </c>
    </row>
    <row r="9661" spans="2:5" hidden="1" x14ac:dyDescent="0.25">
      <c r="B9661" t="s">
        <v>7322</v>
      </c>
      <c r="C9661" t="s">
        <v>928</v>
      </c>
      <c r="D9661">
        <v>0</v>
      </c>
      <c r="E9661" s="7">
        <v>46266</v>
      </c>
    </row>
    <row r="9662" spans="2:5" hidden="1" x14ac:dyDescent="0.25">
      <c r="B9662" t="s">
        <v>7322</v>
      </c>
      <c r="C9662" t="s">
        <v>928</v>
      </c>
      <c r="D9662">
        <v>0</v>
      </c>
      <c r="E9662" s="7">
        <v>46813</v>
      </c>
    </row>
    <row r="9663" spans="2:5" hidden="1" x14ac:dyDescent="0.25">
      <c r="B9663" t="s">
        <v>7322</v>
      </c>
      <c r="C9663" t="s">
        <v>928</v>
      </c>
      <c r="D9663">
        <v>0</v>
      </c>
      <c r="E9663" s="7">
        <v>46813</v>
      </c>
    </row>
    <row r="9664" spans="2:5" hidden="1" x14ac:dyDescent="0.25">
      <c r="B9664" t="s">
        <v>7322</v>
      </c>
      <c r="C9664" t="s">
        <v>928</v>
      </c>
      <c r="D9664">
        <v>0</v>
      </c>
      <c r="E9664" s="7">
        <v>46813</v>
      </c>
    </row>
    <row r="9665" spans="2:5" hidden="1" x14ac:dyDescent="0.25">
      <c r="B9665" t="s">
        <v>7322</v>
      </c>
      <c r="C9665" t="s">
        <v>928</v>
      </c>
      <c r="D9665">
        <v>0</v>
      </c>
      <c r="E9665" s="7">
        <v>46844</v>
      </c>
    </row>
    <row r="9666" spans="2:5" hidden="1" x14ac:dyDescent="0.25">
      <c r="B9666" t="s">
        <v>7322</v>
      </c>
      <c r="C9666" t="s">
        <v>928</v>
      </c>
      <c r="D9666">
        <v>0</v>
      </c>
      <c r="E9666" s="7">
        <v>46143</v>
      </c>
    </row>
    <row r="9667" spans="2:5" hidden="1" x14ac:dyDescent="0.25">
      <c r="B9667" t="s">
        <v>7322</v>
      </c>
      <c r="C9667" t="s">
        <v>928</v>
      </c>
      <c r="D9667">
        <v>0</v>
      </c>
      <c r="E9667" s="7">
        <v>46235</v>
      </c>
    </row>
    <row r="9668" spans="2:5" hidden="1" x14ac:dyDescent="0.25">
      <c r="B9668" t="s">
        <v>7322</v>
      </c>
      <c r="C9668" t="s">
        <v>928</v>
      </c>
      <c r="D9668">
        <v>0</v>
      </c>
      <c r="E9668" s="7">
        <v>46478</v>
      </c>
    </row>
    <row r="9669" spans="2:5" hidden="1" x14ac:dyDescent="0.25">
      <c r="B9669" t="s">
        <v>7322</v>
      </c>
      <c r="C9669" t="s">
        <v>928</v>
      </c>
      <c r="D9669">
        <v>0</v>
      </c>
      <c r="E9669" s="7">
        <v>46478</v>
      </c>
    </row>
    <row r="9670" spans="2:5" hidden="1" x14ac:dyDescent="0.25">
      <c r="B9670" t="s">
        <v>7322</v>
      </c>
      <c r="C9670" t="s">
        <v>928</v>
      </c>
      <c r="D9670">
        <v>0</v>
      </c>
      <c r="E9670" s="7">
        <v>46631</v>
      </c>
    </row>
    <row r="9671" spans="2:5" hidden="1" x14ac:dyDescent="0.25">
      <c r="B9671" t="s">
        <v>7322</v>
      </c>
      <c r="C9671" t="s">
        <v>928</v>
      </c>
      <c r="D9671">
        <v>0</v>
      </c>
      <c r="E9671" s="7">
        <v>46631</v>
      </c>
    </row>
    <row r="9672" spans="2:5" hidden="1" x14ac:dyDescent="0.25">
      <c r="B9672" t="s">
        <v>7322</v>
      </c>
      <c r="C9672" t="s">
        <v>928</v>
      </c>
      <c r="D9672">
        <v>0</v>
      </c>
      <c r="E9672" s="7">
        <v>46661</v>
      </c>
    </row>
    <row r="9673" spans="2:5" hidden="1" x14ac:dyDescent="0.25">
      <c r="B9673" t="s">
        <v>7322</v>
      </c>
      <c r="C9673" t="s">
        <v>928</v>
      </c>
      <c r="D9673">
        <v>0</v>
      </c>
      <c r="E9673" s="7">
        <v>46722</v>
      </c>
    </row>
    <row r="9674" spans="2:5" hidden="1" x14ac:dyDescent="0.25">
      <c r="B9674" t="s">
        <v>7322</v>
      </c>
      <c r="C9674" t="s">
        <v>928</v>
      </c>
      <c r="D9674">
        <v>0</v>
      </c>
      <c r="E9674" s="7">
        <v>46722</v>
      </c>
    </row>
    <row r="9675" spans="2:5" hidden="1" x14ac:dyDescent="0.25">
      <c r="B9675" t="s">
        <v>7322</v>
      </c>
      <c r="C9675" t="s">
        <v>928</v>
      </c>
      <c r="D9675">
        <v>0</v>
      </c>
      <c r="E9675" s="7">
        <v>46722</v>
      </c>
    </row>
    <row r="9676" spans="2:5" hidden="1" x14ac:dyDescent="0.25">
      <c r="B9676" t="s">
        <v>7322</v>
      </c>
      <c r="C9676" t="s">
        <v>928</v>
      </c>
      <c r="D9676">
        <v>0</v>
      </c>
      <c r="E9676" s="7">
        <v>46813</v>
      </c>
    </row>
    <row r="9677" spans="2:5" hidden="1" x14ac:dyDescent="0.25">
      <c r="B9677" t="s">
        <v>7322</v>
      </c>
      <c r="C9677" t="s">
        <v>928</v>
      </c>
      <c r="D9677">
        <v>0</v>
      </c>
      <c r="E9677" s="7">
        <v>46266</v>
      </c>
    </row>
    <row r="9678" spans="2:5" hidden="1" x14ac:dyDescent="0.25">
      <c r="B9678" t="s">
        <v>7322</v>
      </c>
      <c r="C9678" t="s">
        <v>928</v>
      </c>
      <c r="D9678">
        <v>0</v>
      </c>
      <c r="E9678" s="7">
        <v>46813</v>
      </c>
    </row>
    <row r="9679" spans="2:5" hidden="1" x14ac:dyDescent="0.25">
      <c r="B9679" t="s">
        <v>7322</v>
      </c>
      <c r="C9679" t="s">
        <v>928</v>
      </c>
      <c r="D9679">
        <v>0</v>
      </c>
      <c r="E9679" s="7">
        <v>46235</v>
      </c>
    </row>
    <row r="9680" spans="2:5" hidden="1" x14ac:dyDescent="0.25">
      <c r="B9680" t="s">
        <v>7322</v>
      </c>
      <c r="C9680" t="s">
        <v>928</v>
      </c>
      <c r="D9680">
        <v>0</v>
      </c>
      <c r="E9680" s="7">
        <v>46631</v>
      </c>
    </row>
    <row r="9681" spans="2:5" hidden="1" x14ac:dyDescent="0.25">
      <c r="B9681" t="s">
        <v>7322</v>
      </c>
      <c r="C9681" t="s">
        <v>928</v>
      </c>
      <c r="D9681">
        <v>0</v>
      </c>
      <c r="E9681" s="7">
        <v>46722</v>
      </c>
    </row>
    <row r="9682" spans="2:5" hidden="1" x14ac:dyDescent="0.25">
      <c r="B9682" t="s">
        <v>7322</v>
      </c>
      <c r="C9682" t="s">
        <v>928</v>
      </c>
      <c r="D9682">
        <v>0</v>
      </c>
      <c r="E9682" s="7">
        <v>46722</v>
      </c>
    </row>
    <row r="9683" spans="2:5" hidden="1" x14ac:dyDescent="0.25">
      <c r="B9683" t="s">
        <v>7322</v>
      </c>
      <c r="C9683" t="s">
        <v>928</v>
      </c>
      <c r="D9683">
        <v>0</v>
      </c>
      <c r="E9683" s="7">
        <v>46813</v>
      </c>
    </row>
    <row r="9684" spans="2:5" hidden="1" x14ac:dyDescent="0.25">
      <c r="B9684" t="s">
        <v>7337</v>
      </c>
      <c r="C9684" t="s">
        <v>7338</v>
      </c>
      <c r="D9684">
        <v>0</v>
      </c>
      <c r="E9684" s="7">
        <v>46054</v>
      </c>
    </row>
    <row r="9685" spans="2:5" hidden="1" x14ac:dyDescent="0.25">
      <c r="B9685" t="s">
        <v>7337</v>
      </c>
      <c r="C9685" t="s">
        <v>7338</v>
      </c>
      <c r="D9685">
        <v>0</v>
      </c>
      <c r="E9685" s="7">
        <v>46174</v>
      </c>
    </row>
    <row r="9686" spans="2:5" hidden="1" x14ac:dyDescent="0.25">
      <c r="B9686" t="s">
        <v>7337</v>
      </c>
      <c r="C9686" t="s">
        <v>7338</v>
      </c>
      <c r="D9686">
        <v>0</v>
      </c>
      <c r="E9686" s="7">
        <v>46174</v>
      </c>
    </row>
    <row r="9687" spans="2:5" hidden="1" x14ac:dyDescent="0.25">
      <c r="B9687" t="s">
        <v>7337</v>
      </c>
      <c r="C9687" t="s">
        <v>7338</v>
      </c>
      <c r="D9687">
        <v>0</v>
      </c>
      <c r="E9687" s="7">
        <v>46174</v>
      </c>
    </row>
    <row r="9688" spans="2:5" hidden="1" x14ac:dyDescent="0.25">
      <c r="B9688" t="s">
        <v>7337</v>
      </c>
      <c r="C9688" t="s">
        <v>7338</v>
      </c>
      <c r="D9688">
        <v>0</v>
      </c>
      <c r="E9688" s="7">
        <v>46266</v>
      </c>
    </row>
    <row r="9689" spans="2:5" hidden="1" x14ac:dyDescent="0.25">
      <c r="B9689" t="s">
        <v>7337</v>
      </c>
      <c r="C9689" t="s">
        <v>7338</v>
      </c>
      <c r="D9689">
        <v>0</v>
      </c>
      <c r="E9689" s="7">
        <v>46388</v>
      </c>
    </row>
    <row r="9690" spans="2:5" hidden="1" x14ac:dyDescent="0.25">
      <c r="B9690" t="s">
        <v>7337</v>
      </c>
      <c r="C9690" t="s">
        <v>7338</v>
      </c>
      <c r="D9690">
        <v>0</v>
      </c>
      <c r="E9690" s="7">
        <v>46631</v>
      </c>
    </row>
    <row r="9691" spans="2:5" hidden="1" x14ac:dyDescent="0.25">
      <c r="B9691" t="s">
        <v>7337</v>
      </c>
      <c r="C9691" t="s">
        <v>7338</v>
      </c>
      <c r="D9691">
        <v>0</v>
      </c>
      <c r="E9691" s="7">
        <v>46631</v>
      </c>
    </row>
    <row r="9692" spans="2:5" hidden="1" x14ac:dyDescent="0.25">
      <c r="B9692" t="s">
        <v>7337</v>
      </c>
      <c r="C9692" t="s">
        <v>7338</v>
      </c>
      <c r="D9692">
        <v>0</v>
      </c>
      <c r="E9692" s="7">
        <v>46631</v>
      </c>
    </row>
    <row r="9693" spans="2:5" hidden="1" x14ac:dyDescent="0.25">
      <c r="B9693" t="s">
        <v>7337</v>
      </c>
      <c r="C9693" t="s">
        <v>7338</v>
      </c>
      <c r="D9693">
        <v>0</v>
      </c>
      <c r="E9693" s="7">
        <v>46661</v>
      </c>
    </row>
    <row r="9694" spans="2:5" hidden="1" x14ac:dyDescent="0.25">
      <c r="B9694" t="s">
        <v>7337</v>
      </c>
      <c r="C9694" t="s">
        <v>7338</v>
      </c>
      <c r="D9694">
        <v>0</v>
      </c>
      <c r="E9694" s="7">
        <v>46661</v>
      </c>
    </row>
    <row r="9695" spans="2:5" hidden="1" x14ac:dyDescent="0.25">
      <c r="B9695" t="s">
        <v>7337</v>
      </c>
      <c r="C9695" t="s">
        <v>7338</v>
      </c>
      <c r="D9695">
        <v>0</v>
      </c>
      <c r="E9695" s="7">
        <v>46661</v>
      </c>
    </row>
    <row r="9696" spans="2:5" hidden="1" x14ac:dyDescent="0.25">
      <c r="B9696" t="s">
        <v>7337</v>
      </c>
      <c r="C9696" t="s">
        <v>7338</v>
      </c>
      <c r="D9696">
        <v>84</v>
      </c>
      <c r="E9696" s="7">
        <v>46813</v>
      </c>
    </row>
    <row r="9697" spans="2:5" hidden="1" x14ac:dyDescent="0.25">
      <c r="B9697" t="s">
        <v>7337</v>
      </c>
      <c r="C9697" t="s">
        <v>7338</v>
      </c>
      <c r="D9697">
        <v>41160</v>
      </c>
      <c r="E9697" s="7">
        <v>46813</v>
      </c>
    </row>
    <row r="9698" spans="2:5" hidden="1" x14ac:dyDescent="0.25">
      <c r="B9698" t="s">
        <v>7337</v>
      </c>
      <c r="C9698" t="s">
        <v>7338</v>
      </c>
      <c r="D9698">
        <v>36000</v>
      </c>
      <c r="E9698" s="7">
        <v>46813</v>
      </c>
    </row>
    <row r="9699" spans="2:5" hidden="1" x14ac:dyDescent="0.25">
      <c r="B9699" t="s">
        <v>7337</v>
      </c>
      <c r="C9699" t="s">
        <v>7338</v>
      </c>
      <c r="D9699">
        <v>0</v>
      </c>
      <c r="E9699" s="7">
        <v>46174</v>
      </c>
    </row>
    <row r="9700" spans="2:5" hidden="1" x14ac:dyDescent="0.25">
      <c r="B9700" t="s">
        <v>7337</v>
      </c>
      <c r="C9700" t="s">
        <v>7338</v>
      </c>
      <c r="D9700">
        <v>0</v>
      </c>
      <c r="E9700" s="7">
        <v>46266</v>
      </c>
    </row>
    <row r="9701" spans="2:5" hidden="1" x14ac:dyDescent="0.25">
      <c r="B9701" t="s">
        <v>7337</v>
      </c>
      <c r="C9701" t="s">
        <v>7338</v>
      </c>
      <c r="D9701">
        <v>0</v>
      </c>
      <c r="E9701" s="7">
        <v>46388</v>
      </c>
    </row>
    <row r="9702" spans="2:5" hidden="1" x14ac:dyDescent="0.25">
      <c r="B9702" t="s">
        <v>7337</v>
      </c>
      <c r="C9702" t="s">
        <v>7338</v>
      </c>
      <c r="D9702">
        <v>0</v>
      </c>
      <c r="E9702" s="7">
        <v>46661</v>
      </c>
    </row>
    <row r="9703" spans="2:5" hidden="1" x14ac:dyDescent="0.25">
      <c r="B9703" t="s">
        <v>7337</v>
      </c>
      <c r="C9703" t="s">
        <v>7338</v>
      </c>
      <c r="D9703">
        <v>0</v>
      </c>
      <c r="E9703" s="7">
        <v>46661</v>
      </c>
    </row>
    <row r="9704" spans="2:5" hidden="1" x14ac:dyDescent="0.25">
      <c r="B9704" t="s">
        <v>7337</v>
      </c>
      <c r="C9704" t="s">
        <v>7338</v>
      </c>
      <c r="D9704">
        <v>0</v>
      </c>
      <c r="E9704" s="7">
        <v>46661</v>
      </c>
    </row>
    <row r="9705" spans="2:5" hidden="1" x14ac:dyDescent="0.25">
      <c r="B9705" t="s">
        <v>7337</v>
      </c>
      <c r="C9705" t="s">
        <v>7338</v>
      </c>
      <c r="D9705">
        <v>0</v>
      </c>
      <c r="E9705" s="7">
        <v>46813</v>
      </c>
    </row>
    <row r="9706" spans="2:5" hidden="1" x14ac:dyDescent="0.25">
      <c r="B9706" t="s">
        <v>7337</v>
      </c>
      <c r="C9706" t="s">
        <v>7338</v>
      </c>
      <c r="D9706">
        <v>0</v>
      </c>
      <c r="E9706" s="7">
        <v>46813</v>
      </c>
    </row>
    <row r="9707" spans="2:5" hidden="1" x14ac:dyDescent="0.25">
      <c r="B9707" t="s">
        <v>7337</v>
      </c>
      <c r="C9707" t="s">
        <v>7338</v>
      </c>
      <c r="D9707">
        <v>0</v>
      </c>
      <c r="E9707" s="7">
        <v>46813</v>
      </c>
    </row>
    <row r="9708" spans="2:5" hidden="1" x14ac:dyDescent="0.25">
      <c r="B9708" t="s">
        <v>7354</v>
      </c>
      <c r="C9708" t="s">
        <v>14011</v>
      </c>
      <c r="D9708">
        <v>0</v>
      </c>
      <c r="E9708" s="7">
        <v>46478</v>
      </c>
    </row>
    <row r="9709" spans="2:5" hidden="1" x14ac:dyDescent="0.25">
      <c r="B9709" t="s">
        <v>7354</v>
      </c>
      <c r="C9709" t="s">
        <v>14011</v>
      </c>
      <c r="D9709">
        <v>0</v>
      </c>
      <c r="E9709" s="7">
        <v>46478</v>
      </c>
    </row>
    <row r="9710" spans="2:5" hidden="1" x14ac:dyDescent="0.25">
      <c r="B9710" t="s">
        <v>7354</v>
      </c>
      <c r="C9710" t="s">
        <v>14011</v>
      </c>
      <c r="D9710">
        <v>0</v>
      </c>
      <c r="E9710" s="7">
        <v>46539</v>
      </c>
    </row>
    <row r="9711" spans="2:5" hidden="1" x14ac:dyDescent="0.25">
      <c r="B9711" t="s">
        <v>7354</v>
      </c>
      <c r="C9711" t="s">
        <v>14011</v>
      </c>
      <c r="D9711">
        <v>0</v>
      </c>
      <c r="E9711" s="7">
        <v>46569</v>
      </c>
    </row>
    <row r="9712" spans="2:5" hidden="1" x14ac:dyDescent="0.25">
      <c r="B9712" t="s">
        <v>7354</v>
      </c>
      <c r="C9712" t="s">
        <v>14011</v>
      </c>
      <c r="D9712">
        <v>0</v>
      </c>
      <c r="E9712" s="7">
        <v>46692</v>
      </c>
    </row>
    <row r="9713" spans="2:5" hidden="1" x14ac:dyDescent="0.25">
      <c r="B9713" t="s">
        <v>7354</v>
      </c>
      <c r="C9713" t="s">
        <v>14011</v>
      </c>
      <c r="D9713">
        <v>0</v>
      </c>
      <c r="E9713" s="7">
        <v>46722</v>
      </c>
    </row>
    <row r="9714" spans="2:5" hidden="1" x14ac:dyDescent="0.25">
      <c r="B9714" t="s">
        <v>7354</v>
      </c>
      <c r="C9714" t="s">
        <v>14011</v>
      </c>
      <c r="D9714">
        <v>0</v>
      </c>
      <c r="E9714" s="7">
        <v>47515</v>
      </c>
    </row>
    <row r="9715" spans="2:5" hidden="1" x14ac:dyDescent="0.25">
      <c r="B9715" t="s">
        <v>7354</v>
      </c>
      <c r="C9715" t="s">
        <v>14011</v>
      </c>
      <c r="D9715">
        <v>0</v>
      </c>
      <c r="E9715" s="7">
        <v>46327</v>
      </c>
    </row>
    <row r="9716" spans="2:5" hidden="1" x14ac:dyDescent="0.25">
      <c r="B9716" t="s">
        <v>7354</v>
      </c>
      <c r="C9716" t="s">
        <v>14011</v>
      </c>
      <c r="D9716">
        <v>0</v>
      </c>
      <c r="E9716" s="7">
        <v>47515</v>
      </c>
    </row>
    <row r="9717" spans="2:5" hidden="1" x14ac:dyDescent="0.25">
      <c r="B9717" t="s">
        <v>7357</v>
      </c>
      <c r="C9717" t="s">
        <v>7358</v>
      </c>
      <c r="D9717">
        <v>0</v>
      </c>
      <c r="E9717" s="7" t="s">
        <v>30</v>
      </c>
    </row>
    <row r="9718" spans="2:5" hidden="1" x14ac:dyDescent="0.25">
      <c r="B9718" t="s">
        <v>7359</v>
      </c>
      <c r="C9718" t="s">
        <v>14012</v>
      </c>
      <c r="D9718">
        <v>0</v>
      </c>
      <c r="E9718" s="7" t="s">
        <v>30</v>
      </c>
    </row>
    <row r="9719" spans="2:5" hidden="1" x14ac:dyDescent="0.25">
      <c r="B9719" t="s">
        <v>7359</v>
      </c>
      <c r="C9719" t="s">
        <v>14012</v>
      </c>
      <c r="D9719">
        <v>0</v>
      </c>
      <c r="E9719" s="7" t="s">
        <v>30</v>
      </c>
    </row>
    <row r="9720" spans="2:5" hidden="1" x14ac:dyDescent="0.25">
      <c r="B9720" t="s">
        <v>7361</v>
      </c>
      <c r="C9720" t="s">
        <v>14013</v>
      </c>
      <c r="D9720">
        <v>0</v>
      </c>
      <c r="E9720" s="7" t="s">
        <v>30</v>
      </c>
    </row>
    <row r="9721" spans="2:5" hidden="1" x14ac:dyDescent="0.25">
      <c r="B9721" t="s">
        <v>7363</v>
      </c>
      <c r="C9721" t="s">
        <v>14014</v>
      </c>
      <c r="D9721">
        <v>85</v>
      </c>
      <c r="E9721" s="7" t="s">
        <v>30</v>
      </c>
    </row>
    <row r="9722" spans="2:5" hidden="1" x14ac:dyDescent="0.25">
      <c r="B9722" t="s">
        <v>7365</v>
      </c>
      <c r="C9722" t="s">
        <v>14015</v>
      </c>
      <c r="D9722">
        <v>0</v>
      </c>
      <c r="E9722" s="7" t="s">
        <v>30</v>
      </c>
    </row>
    <row r="9723" spans="2:5" hidden="1" x14ac:dyDescent="0.25">
      <c r="B9723" t="s">
        <v>7367</v>
      </c>
      <c r="C9723" t="s">
        <v>14016</v>
      </c>
      <c r="D9723">
        <v>0</v>
      </c>
      <c r="E9723" s="7" t="s">
        <v>30</v>
      </c>
    </row>
    <row r="9724" spans="2:5" hidden="1" x14ac:dyDescent="0.25">
      <c r="B9724" t="s">
        <v>7369</v>
      </c>
      <c r="C9724" t="s">
        <v>14017</v>
      </c>
      <c r="D9724">
        <v>0</v>
      </c>
      <c r="E9724" s="7" t="s">
        <v>30</v>
      </c>
    </row>
    <row r="9725" spans="2:5" hidden="1" x14ac:dyDescent="0.25">
      <c r="B9725" t="s">
        <v>7371</v>
      </c>
      <c r="C9725" t="s">
        <v>14018</v>
      </c>
      <c r="D9725">
        <v>169</v>
      </c>
      <c r="E9725" s="7" t="s">
        <v>30</v>
      </c>
    </row>
    <row r="9726" spans="2:5" hidden="1" x14ac:dyDescent="0.25">
      <c r="B9726" t="s">
        <v>7373</v>
      </c>
      <c r="C9726" t="s">
        <v>14019</v>
      </c>
      <c r="D9726">
        <v>389</v>
      </c>
      <c r="E9726" s="7" t="s">
        <v>30</v>
      </c>
    </row>
    <row r="9727" spans="2:5" hidden="1" x14ac:dyDescent="0.25">
      <c r="B9727" t="s">
        <v>7375</v>
      </c>
      <c r="C9727" t="s">
        <v>14020</v>
      </c>
      <c r="D9727">
        <v>0</v>
      </c>
      <c r="E9727" s="7" t="s">
        <v>30</v>
      </c>
    </row>
    <row r="9728" spans="2:5" hidden="1" x14ac:dyDescent="0.25">
      <c r="B9728" t="s">
        <v>7377</v>
      </c>
      <c r="C9728" t="s">
        <v>13530</v>
      </c>
      <c r="D9728">
        <v>621</v>
      </c>
      <c r="E9728" s="7" t="s">
        <v>30</v>
      </c>
    </row>
    <row r="9729" spans="2:5" hidden="1" x14ac:dyDescent="0.25">
      <c r="B9729" t="s">
        <v>7378</v>
      </c>
      <c r="C9729" t="s">
        <v>14021</v>
      </c>
      <c r="D9729">
        <v>0</v>
      </c>
      <c r="E9729" s="7" t="s">
        <v>30</v>
      </c>
    </row>
    <row r="9730" spans="2:5" hidden="1" x14ac:dyDescent="0.25">
      <c r="B9730" t="s">
        <v>7378</v>
      </c>
      <c r="C9730" t="s">
        <v>14021</v>
      </c>
      <c r="D9730">
        <v>0</v>
      </c>
      <c r="E9730" s="7" t="s">
        <v>30</v>
      </c>
    </row>
    <row r="9731" spans="2:5" hidden="1" x14ac:dyDescent="0.25">
      <c r="B9731" t="s">
        <v>7380</v>
      </c>
      <c r="C9731" t="s">
        <v>7381</v>
      </c>
      <c r="D9731">
        <v>15</v>
      </c>
      <c r="E9731" s="7" t="s">
        <v>30</v>
      </c>
    </row>
    <row r="9732" spans="2:5" hidden="1" x14ac:dyDescent="0.25">
      <c r="B9732" t="s">
        <v>7383</v>
      </c>
      <c r="C9732" t="s">
        <v>14022</v>
      </c>
      <c r="D9732">
        <v>853</v>
      </c>
      <c r="E9732" s="7">
        <v>46569</v>
      </c>
    </row>
    <row r="9733" spans="2:5" hidden="1" x14ac:dyDescent="0.25">
      <c r="B9733" t="s">
        <v>7383</v>
      </c>
      <c r="C9733" t="s">
        <v>14022</v>
      </c>
      <c r="D9733">
        <v>0</v>
      </c>
      <c r="E9733" s="7">
        <v>46569</v>
      </c>
    </row>
    <row r="9734" spans="2:5" hidden="1" x14ac:dyDescent="0.25">
      <c r="B9734" t="s">
        <v>7387</v>
      </c>
      <c r="C9734" t="s">
        <v>14023</v>
      </c>
      <c r="D9734">
        <v>75</v>
      </c>
      <c r="E9734" s="7">
        <v>46235</v>
      </c>
    </row>
    <row r="9735" spans="2:5" hidden="1" x14ac:dyDescent="0.25">
      <c r="B9735" t="s">
        <v>7387</v>
      </c>
      <c r="C9735" t="s">
        <v>14023</v>
      </c>
      <c r="D9735">
        <v>0</v>
      </c>
      <c r="E9735" s="7">
        <v>45962</v>
      </c>
    </row>
    <row r="9736" spans="2:5" hidden="1" x14ac:dyDescent="0.25">
      <c r="B9736" t="s">
        <v>7387</v>
      </c>
      <c r="C9736" t="s">
        <v>14023</v>
      </c>
      <c r="D9736">
        <v>0</v>
      </c>
      <c r="E9736" s="7">
        <v>46235</v>
      </c>
    </row>
    <row r="9737" spans="2:5" hidden="1" x14ac:dyDescent="0.25">
      <c r="B9737" t="s">
        <v>7387</v>
      </c>
      <c r="C9737" t="s">
        <v>14023</v>
      </c>
      <c r="D9737">
        <v>1200</v>
      </c>
      <c r="E9737" s="7">
        <v>47727</v>
      </c>
    </row>
    <row r="9738" spans="2:5" hidden="1" x14ac:dyDescent="0.25">
      <c r="B9738" t="s">
        <v>7387</v>
      </c>
      <c r="C9738" t="s">
        <v>14023</v>
      </c>
      <c r="D9738">
        <v>0</v>
      </c>
      <c r="E9738" s="7">
        <v>46753</v>
      </c>
    </row>
    <row r="9739" spans="2:5" hidden="1" x14ac:dyDescent="0.25">
      <c r="B9739" t="s">
        <v>7387</v>
      </c>
      <c r="C9739" t="s">
        <v>14023</v>
      </c>
      <c r="D9739">
        <v>0</v>
      </c>
      <c r="E9739" s="7">
        <v>46235</v>
      </c>
    </row>
    <row r="9740" spans="2:5" hidden="1" x14ac:dyDescent="0.25">
      <c r="B9740" t="s">
        <v>7394</v>
      </c>
      <c r="C9740" t="s">
        <v>7395</v>
      </c>
      <c r="D9740">
        <v>0</v>
      </c>
      <c r="E9740" s="7" t="s">
        <v>30</v>
      </c>
    </row>
    <row r="9741" spans="2:5" hidden="1" x14ac:dyDescent="0.25">
      <c r="B9741" t="s">
        <v>7397</v>
      </c>
      <c r="C9741" t="s">
        <v>7398</v>
      </c>
      <c r="D9741">
        <v>3767</v>
      </c>
      <c r="E9741" s="7" t="s">
        <v>30</v>
      </c>
    </row>
    <row r="9742" spans="2:5" hidden="1" x14ac:dyDescent="0.25">
      <c r="B9742" t="s">
        <v>7399</v>
      </c>
      <c r="C9742" t="s">
        <v>7400</v>
      </c>
      <c r="D9742">
        <v>2745</v>
      </c>
      <c r="E9742" s="7" t="s">
        <v>30</v>
      </c>
    </row>
    <row r="9743" spans="2:5" hidden="1" x14ac:dyDescent="0.25">
      <c r="B9743" t="s">
        <v>7401</v>
      </c>
      <c r="C9743" t="s">
        <v>7402</v>
      </c>
      <c r="D9743">
        <v>0</v>
      </c>
      <c r="E9743" s="7" t="s">
        <v>30</v>
      </c>
    </row>
    <row r="9744" spans="2:5" hidden="1" x14ac:dyDescent="0.25">
      <c r="B9744" t="s">
        <v>7403</v>
      </c>
      <c r="C9744" t="s">
        <v>7404</v>
      </c>
      <c r="D9744">
        <v>0</v>
      </c>
      <c r="E9744" s="7" t="s">
        <v>30</v>
      </c>
    </row>
    <row r="9745" spans="2:5" hidden="1" x14ac:dyDescent="0.25">
      <c r="B9745" t="s">
        <v>7403</v>
      </c>
      <c r="C9745" t="s">
        <v>7404</v>
      </c>
      <c r="D9745">
        <v>0</v>
      </c>
      <c r="E9745" s="7" t="s">
        <v>30</v>
      </c>
    </row>
    <row r="9746" spans="2:5" hidden="1" x14ac:dyDescent="0.25">
      <c r="B9746" t="s">
        <v>7405</v>
      </c>
      <c r="C9746" t="s">
        <v>7406</v>
      </c>
      <c r="D9746">
        <v>25</v>
      </c>
      <c r="E9746" s="7" t="s">
        <v>30</v>
      </c>
    </row>
    <row r="9747" spans="2:5" hidden="1" x14ac:dyDescent="0.25">
      <c r="B9747" t="s">
        <v>7408</v>
      </c>
      <c r="C9747" t="s">
        <v>7409</v>
      </c>
      <c r="D9747">
        <v>0</v>
      </c>
      <c r="E9747" s="7">
        <v>46174</v>
      </c>
    </row>
    <row r="9748" spans="2:5" hidden="1" x14ac:dyDescent="0.25">
      <c r="B9748" t="s">
        <v>7411</v>
      </c>
      <c r="C9748" t="s">
        <v>14024</v>
      </c>
      <c r="D9748">
        <v>0</v>
      </c>
      <c r="E9748" s="7">
        <v>47392</v>
      </c>
    </row>
    <row r="9749" spans="2:5" hidden="1" x14ac:dyDescent="0.25">
      <c r="B9749" t="s">
        <v>7414</v>
      </c>
      <c r="C9749" t="s">
        <v>14025</v>
      </c>
      <c r="D9749">
        <v>0</v>
      </c>
      <c r="E9749" s="7" t="s">
        <v>30</v>
      </c>
    </row>
    <row r="9750" spans="2:5" hidden="1" x14ac:dyDescent="0.25">
      <c r="B9750" t="s">
        <v>7414</v>
      </c>
      <c r="C9750" t="s">
        <v>14025</v>
      </c>
      <c r="D9750">
        <v>0</v>
      </c>
      <c r="E9750" s="7">
        <v>47331</v>
      </c>
    </row>
    <row r="9751" spans="2:5" hidden="1" x14ac:dyDescent="0.25">
      <c r="B9751" t="s">
        <v>7414</v>
      </c>
      <c r="C9751" t="s">
        <v>14025</v>
      </c>
      <c r="D9751">
        <v>0</v>
      </c>
      <c r="E9751" s="7">
        <v>47484</v>
      </c>
    </row>
    <row r="9752" spans="2:5" hidden="1" x14ac:dyDescent="0.25">
      <c r="B9752" t="s">
        <v>7414</v>
      </c>
      <c r="C9752" t="s">
        <v>14025</v>
      </c>
      <c r="D9752">
        <v>0</v>
      </c>
      <c r="E9752" s="7">
        <v>47604</v>
      </c>
    </row>
    <row r="9753" spans="2:5" hidden="1" x14ac:dyDescent="0.25">
      <c r="B9753" t="s">
        <v>7414</v>
      </c>
      <c r="C9753" t="s">
        <v>14025</v>
      </c>
      <c r="D9753">
        <v>163</v>
      </c>
      <c r="E9753" s="7">
        <v>47908</v>
      </c>
    </row>
    <row r="9754" spans="2:5" hidden="1" x14ac:dyDescent="0.25">
      <c r="B9754" t="s">
        <v>7414</v>
      </c>
      <c r="C9754" t="s">
        <v>14025</v>
      </c>
      <c r="D9754">
        <v>0</v>
      </c>
      <c r="E9754" s="7">
        <v>47484</v>
      </c>
    </row>
    <row r="9755" spans="2:5" hidden="1" x14ac:dyDescent="0.25">
      <c r="B9755" t="s">
        <v>7414</v>
      </c>
      <c r="C9755" t="s">
        <v>14025</v>
      </c>
      <c r="D9755">
        <v>0</v>
      </c>
      <c r="E9755" s="7">
        <v>47908</v>
      </c>
    </row>
    <row r="9756" spans="2:5" hidden="1" x14ac:dyDescent="0.25">
      <c r="B9756" t="s">
        <v>7417</v>
      </c>
      <c r="C9756" t="s">
        <v>7418</v>
      </c>
      <c r="D9756">
        <v>1780</v>
      </c>
      <c r="E9756" s="7">
        <v>47849</v>
      </c>
    </row>
    <row r="9757" spans="2:5" hidden="1" x14ac:dyDescent="0.25">
      <c r="B9757" t="s">
        <v>7420</v>
      </c>
      <c r="C9757" t="s">
        <v>7421</v>
      </c>
      <c r="D9757">
        <v>0</v>
      </c>
      <c r="E9757" s="7">
        <v>46508</v>
      </c>
    </row>
    <row r="9758" spans="2:5" hidden="1" x14ac:dyDescent="0.25">
      <c r="B9758" t="s">
        <v>7420</v>
      </c>
      <c r="C9758" t="s">
        <v>7421</v>
      </c>
      <c r="D9758">
        <v>0</v>
      </c>
      <c r="E9758" s="7">
        <v>46508</v>
      </c>
    </row>
    <row r="9759" spans="2:5" hidden="1" x14ac:dyDescent="0.25">
      <c r="B9759" t="s">
        <v>7420</v>
      </c>
      <c r="C9759" t="s">
        <v>7421</v>
      </c>
      <c r="D9759">
        <v>0</v>
      </c>
      <c r="E9759" s="7">
        <v>46661</v>
      </c>
    </row>
    <row r="9760" spans="2:5" hidden="1" x14ac:dyDescent="0.25">
      <c r="B9760" t="s">
        <v>7420</v>
      </c>
      <c r="C9760" t="s">
        <v>7421</v>
      </c>
      <c r="D9760">
        <v>0</v>
      </c>
      <c r="E9760" s="7">
        <v>46844</v>
      </c>
    </row>
    <row r="9761" spans="2:5" hidden="1" x14ac:dyDescent="0.25">
      <c r="B9761" t="s">
        <v>7420</v>
      </c>
      <c r="C9761" t="s">
        <v>7421</v>
      </c>
      <c r="D9761">
        <v>0</v>
      </c>
      <c r="E9761" s="7">
        <v>46935</v>
      </c>
    </row>
    <row r="9762" spans="2:5" hidden="1" x14ac:dyDescent="0.25">
      <c r="B9762" t="s">
        <v>7420</v>
      </c>
      <c r="C9762" t="s">
        <v>7421</v>
      </c>
      <c r="D9762">
        <v>0</v>
      </c>
      <c r="E9762" s="7">
        <v>46447</v>
      </c>
    </row>
    <row r="9763" spans="2:5" hidden="1" x14ac:dyDescent="0.25">
      <c r="B9763" t="s">
        <v>7420</v>
      </c>
      <c r="C9763" t="s">
        <v>7421</v>
      </c>
      <c r="D9763">
        <v>0</v>
      </c>
      <c r="E9763" s="7">
        <v>46508</v>
      </c>
    </row>
    <row r="9764" spans="2:5" hidden="1" x14ac:dyDescent="0.25">
      <c r="B9764" t="s">
        <v>7420</v>
      </c>
      <c r="C9764" t="s">
        <v>7421</v>
      </c>
      <c r="D9764">
        <v>0</v>
      </c>
      <c r="E9764" s="7">
        <v>46508</v>
      </c>
    </row>
    <row r="9765" spans="2:5" hidden="1" x14ac:dyDescent="0.25">
      <c r="B9765" t="s">
        <v>7420</v>
      </c>
      <c r="C9765" t="s">
        <v>7421</v>
      </c>
      <c r="D9765">
        <v>0</v>
      </c>
      <c r="E9765" s="7">
        <v>46508</v>
      </c>
    </row>
    <row r="9766" spans="2:5" hidden="1" x14ac:dyDescent="0.25">
      <c r="B9766" t="s">
        <v>7420</v>
      </c>
      <c r="C9766" t="s">
        <v>7421</v>
      </c>
      <c r="D9766">
        <v>0</v>
      </c>
      <c r="E9766" s="7">
        <v>46508</v>
      </c>
    </row>
    <row r="9767" spans="2:5" hidden="1" x14ac:dyDescent="0.25">
      <c r="B9767" t="s">
        <v>7420</v>
      </c>
      <c r="C9767" t="s">
        <v>7421</v>
      </c>
      <c r="D9767">
        <v>0</v>
      </c>
      <c r="E9767" s="7">
        <v>46508</v>
      </c>
    </row>
    <row r="9768" spans="2:5" hidden="1" x14ac:dyDescent="0.25">
      <c r="B9768" t="s">
        <v>7420</v>
      </c>
      <c r="C9768" t="s">
        <v>7421</v>
      </c>
      <c r="D9768">
        <v>0</v>
      </c>
      <c r="E9768" s="7">
        <v>46508</v>
      </c>
    </row>
    <row r="9769" spans="2:5" hidden="1" x14ac:dyDescent="0.25">
      <c r="B9769" t="s">
        <v>7420</v>
      </c>
      <c r="C9769" t="s">
        <v>7421</v>
      </c>
      <c r="D9769">
        <v>0</v>
      </c>
      <c r="E9769" s="7" t="s">
        <v>30</v>
      </c>
    </row>
    <row r="9770" spans="2:5" hidden="1" x14ac:dyDescent="0.25">
      <c r="B9770" t="s">
        <v>7420</v>
      </c>
      <c r="C9770" t="s">
        <v>7421</v>
      </c>
      <c r="D9770">
        <v>0</v>
      </c>
      <c r="E9770" s="7">
        <v>46539</v>
      </c>
    </row>
    <row r="9771" spans="2:5" hidden="1" x14ac:dyDescent="0.25">
      <c r="B9771" t="s">
        <v>7420</v>
      </c>
      <c r="C9771" t="s">
        <v>7421</v>
      </c>
      <c r="D9771">
        <v>0</v>
      </c>
      <c r="E9771" s="7">
        <v>46539</v>
      </c>
    </row>
    <row r="9772" spans="2:5" hidden="1" x14ac:dyDescent="0.25">
      <c r="B9772" t="s">
        <v>7420</v>
      </c>
      <c r="C9772" t="s">
        <v>7421</v>
      </c>
      <c r="D9772">
        <v>0</v>
      </c>
      <c r="E9772" s="7">
        <v>46569</v>
      </c>
    </row>
    <row r="9773" spans="2:5" hidden="1" x14ac:dyDescent="0.25">
      <c r="B9773" t="s">
        <v>7420</v>
      </c>
      <c r="C9773" t="s">
        <v>7421</v>
      </c>
      <c r="D9773">
        <v>0</v>
      </c>
      <c r="E9773" s="7">
        <v>46539</v>
      </c>
    </row>
    <row r="9774" spans="2:5" hidden="1" x14ac:dyDescent="0.25">
      <c r="B9774" t="s">
        <v>7420</v>
      </c>
      <c r="C9774" t="s">
        <v>7421</v>
      </c>
      <c r="D9774">
        <v>0</v>
      </c>
      <c r="E9774" s="7">
        <v>46569</v>
      </c>
    </row>
    <row r="9775" spans="2:5" hidden="1" x14ac:dyDescent="0.25">
      <c r="B9775" t="s">
        <v>7420</v>
      </c>
      <c r="C9775" t="s">
        <v>7421</v>
      </c>
      <c r="D9775">
        <v>0</v>
      </c>
      <c r="E9775" s="7">
        <v>46600</v>
      </c>
    </row>
    <row r="9776" spans="2:5" hidden="1" x14ac:dyDescent="0.25">
      <c r="B9776" t="s">
        <v>7420</v>
      </c>
      <c r="C9776" t="s">
        <v>7421</v>
      </c>
      <c r="D9776">
        <v>0</v>
      </c>
      <c r="E9776" s="7">
        <v>46569</v>
      </c>
    </row>
    <row r="9777" spans="2:5" hidden="1" x14ac:dyDescent="0.25">
      <c r="B9777" t="s">
        <v>7420</v>
      </c>
      <c r="C9777" t="s">
        <v>7421</v>
      </c>
      <c r="D9777">
        <v>0</v>
      </c>
      <c r="E9777" s="7">
        <v>46631</v>
      </c>
    </row>
    <row r="9778" spans="2:5" hidden="1" x14ac:dyDescent="0.25">
      <c r="B9778" t="s">
        <v>7420</v>
      </c>
      <c r="C9778" t="s">
        <v>7421</v>
      </c>
      <c r="D9778">
        <v>0</v>
      </c>
      <c r="E9778" s="7">
        <v>46631</v>
      </c>
    </row>
    <row r="9779" spans="2:5" hidden="1" x14ac:dyDescent="0.25">
      <c r="B9779" t="s">
        <v>7420</v>
      </c>
      <c r="C9779" t="s">
        <v>7421</v>
      </c>
      <c r="D9779">
        <v>0</v>
      </c>
      <c r="E9779" s="7">
        <v>46539</v>
      </c>
    </row>
    <row r="9780" spans="2:5" hidden="1" x14ac:dyDescent="0.25">
      <c r="B9780" t="s">
        <v>7420</v>
      </c>
      <c r="C9780" t="s">
        <v>7421</v>
      </c>
      <c r="D9780">
        <v>0</v>
      </c>
      <c r="E9780" s="7">
        <v>46508</v>
      </c>
    </row>
    <row r="9781" spans="2:5" hidden="1" x14ac:dyDescent="0.25">
      <c r="B9781" t="s">
        <v>7420</v>
      </c>
      <c r="C9781" t="s">
        <v>7421</v>
      </c>
      <c r="D9781">
        <v>0</v>
      </c>
      <c r="E9781" s="7">
        <v>46508</v>
      </c>
    </row>
    <row r="9782" spans="2:5" hidden="1" x14ac:dyDescent="0.25">
      <c r="B9782" t="s">
        <v>7420</v>
      </c>
      <c r="C9782" t="s">
        <v>7421</v>
      </c>
      <c r="D9782">
        <v>0</v>
      </c>
      <c r="E9782" s="7">
        <v>46508</v>
      </c>
    </row>
    <row r="9783" spans="2:5" hidden="1" x14ac:dyDescent="0.25">
      <c r="B9783" t="s">
        <v>7420</v>
      </c>
      <c r="C9783" t="s">
        <v>7421</v>
      </c>
      <c r="D9783">
        <v>0</v>
      </c>
      <c r="E9783" s="7">
        <v>46539</v>
      </c>
    </row>
    <row r="9784" spans="2:5" hidden="1" x14ac:dyDescent="0.25">
      <c r="B9784" t="s">
        <v>7420</v>
      </c>
      <c r="C9784" t="s">
        <v>7421</v>
      </c>
      <c r="D9784">
        <v>0</v>
      </c>
      <c r="E9784" s="7">
        <v>46539</v>
      </c>
    </row>
    <row r="9785" spans="2:5" hidden="1" x14ac:dyDescent="0.25">
      <c r="B9785" t="s">
        <v>7420</v>
      </c>
      <c r="C9785" t="s">
        <v>7421</v>
      </c>
      <c r="D9785">
        <v>0</v>
      </c>
      <c r="E9785" s="7">
        <v>46569</v>
      </c>
    </row>
    <row r="9786" spans="2:5" hidden="1" x14ac:dyDescent="0.25">
      <c r="B9786" t="s">
        <v>7420</v>
      </c>
      <c r="C9786" t="s">
        <v>7421</v>
      </c>
      <c r="D9786">
        <v>0</v>
      </c>
      <c r="E9786" s="7">
        <v>46631</v>
      </c>
    </row>
    <row r="9787" spans="2:5" hidden="1" x14ac:dyDescent="0.25">
      <c r="B9787" t="s">
        <v>7434</v>
      </c>
      <c r="C9787" t="s">
        <v>7435</v>
      </c>
      <c r="D9787">
        <v>0</v>
      </c>
      <c r="E9787" s="7" t="s">
        <v>30</v>
      </c>
    </row>
    <row r="9788" spans="2:5" hidden="1" x14ac:dyDescent="0.25">
      <c r="B9788" t="s">
        <v>7434</v>
      </c>
      <c r="C9788" t="s">
        <v>7435</v>
      </c>
      <c r="D9788">
        <v>0</v>
      </c>
      <c r="E9788" s="7">
        <v>46600</v>
      </c>
    </row>
    <row r="9789" spans="2:5" hidden="1" x14ac:dyDescent="0.25">
      <c r="B9789" t="s">
        <v>7434</v>
      </c>
      <c r="C9789" t="s">
        <v>7435</v>
      </c>
      <c r="D9789">
        <v>0</v>
      </c>
      <c r="E9789" s="7">
        <v>46600</v>
      </c>
    </row>
    <row r="9790" spans="2:5" hidden="1" x14ac:dyDescent="0.25">
      <c r="B9790" t="s">
        <v>7434</v>
      </c>
      <c r="C9790" t="s">
        <v>7435</v>
      </c>
      <c r="D9790">
        <v>0</v>
      </c>
      <c r="E9790" s="7">
        <v>46600</v>
      </c>
    </row>
    <row r="9791" spans="2:5" hidden="1" x14ac:dyDescent="0.25">
      <c r="B9791" t="s">
        <v>7434</v>
      </c>
      <c r="C9791" t="s">
        <v>7435</v>
      </c>
      <c r="D9791">
        <v>0</v>
      </c>
      <c r="E9791" s="7">
        <v>46600</v>
      </c>
    </row>
    <row r="9792" spans="2:5" hidden="1" x14ac:dyDescent="0.25">
      <c r="B9792" t="s">
        <v>7434</v>
      </c>
      <c r="C9792" t="s">
        <v>7435</v>
      </c>
      <c r="D9792">
        <v>0</v>
      </c>
      <c r="E9792" s="7">
        <v>46600</v>
      </c>
    </row>
    <row r="9793" spans="2:5" hidden="1" x14ac:dyDescent="0.25">
      <c r="B9793" t="s">
        <v>7434</v>
      </c>
      <c r="C9793" t="s">
        <v>7435</v>
      </c>
      <c r="D9793">
        <v>0</v>
      </c>
      <c r="E9793" s="7">
        <v>46631</v>
      </c>
    </row>
    <row r="9794" spans="2:5" hidden="1" x14ac:dyDescent="0.25">
      <c r="B9794" t="s">
        <v>7434</v>
      </c>
      <c r="C9794" t="s">
        <v>7435</v>
      </c>
      <c r="D9794">
        <v>0</v>
      </c>
      <c r="E9794" s="7">
        <v>46600</v>
      </c>
    </row>
    <row r="9795" spans="2:5" hidden="1" x14ac:dyDescent="0.25">
      <c r="B9795" t="s">
        <v>7434</v>
      </c>
      <c r="C9795" t="s">
        <v>7435</v>
      </c>
      <c r="D9795">
        <v>0</v>
      </c>
      <c r="E9795" s="7">
        <v>46569</v>
      </c>
    </row>
    <row r="9796" spans="2:5" hidden="1" x14ac:dyDescent="0.25">
      <c r="B9796" t="s">
        <v>7434</v>
      </c>
      <c r="C9796" t="s">
        <v>7435</v>
      </c>
      <c r="D9796">
        <v>0</v>
      </c>
      <c r="E9796" s="7">
        <v>46569</v>
      </c>
    </row>
    <row r="9797" spans="2:5" hidden="1" x14ac:dyDescent="0.25">
      <c r="B9797" t="s">
        <v>7434</v>
      </c>
      <c r="C9797" t="s">
        <v>7435</v>
      </c>
      <c r="D9797">
        <v>0</v>
      </c>
      <c r="E9797" s="7">
        <v>46539</v>
      </c>
    </row>
    <row r="9798" spans="2:5" hidden="1" x14ac:dyDescent="0.25">
      <c r="B9798" t="s">
        <v>7434</v>
      </c>
      <c r="C9798" t="s">
        <v>7435</v>
      </c>
      <c r="D9798">
        <v>0</v>
      </c>
      <c r="E9798" s="7">
        <v>46600</v>
      </c>
    </row>
    <row r="9799" spans="2:5" hidden="1" x14ac:dyDescent="0.25">
      <c r="B9799" t="s">
        <v>7434</v>
      </c>
      <c r="C9799" t="s">
        <v>7435</v>
      </c>
      <c r="D9799">
        <v>0</v>
      </c>
      <c r="E9799" s="7">
        <v>46600</v>
      </c>
    </row>
    <row r="9800" spans="2:5" hidden="1" x14ac:dyDescent="0.25">
      <c r="B9800" t="s">
        <v>7434</v>
      </c>
      <c r="C9800" t="s">
        <v>7435</v>
      </c>
      <c r="D9800">
        <v>0</v>
      </c>
      <c r="E9800" s="7">
        <v>46600</v>
      </c>
    </row>
    <row r="9801" spans="2:5" hidden="1" x14ac:dyDescent="0.25">
      <c r="B9801" t="s">
        <v>7434</v>
      </c>
      <c r="C9801" t="s">
        <v>7435</v>
      </c>
      <c r="D9801">
        <v>0</v>
      </c>
      <c r="E9801" s="7">
        <v>46600</v>
      </c>
    </row>
    <row r="9802" spans="2:5" hidden="1" x14ac:dyDescent="0.25">
      <c r="B9802" t="s">
        <v>7446</v>
      </c>
      <c r="C9802" t="s">
        <v>7447</v>
      </c>
      <c r="D9802">
        <v>0</v>
      </c>
      <c r="E9802" s="7">
        <v>46357</v>
      </c>
    </row>
    <row r="9803" spans="2:5" hidden="1" x14ac:dyDescent="0.25">
      <c r="B9803" t="s">
        <v>7446</v>
      </c>
      <c r="C9803" t="s">
        <v>7447</v>
      </c>
      <c r="D9803">
        <v>0</v>
      </c>
      <c r="E9803" s="7">
        <v>46753</v>
      </c>
    </row>
    <row r="9804" spans="2:5" hidden="1" x14ac:dyDescent="0.25">
      <c r="B9804" t="s">
        <v>7446</v>
      </c>
      <c r="C9804" t="s">
        <v>7447</v>
      </c>
      <c r="D9804">
        <v>0</v>
      </c>
      <c r="E9804" s="7">
        <v>46784</v>
      </c>
    </row>
    <row r="9805" spans="2:5" hidden="1" x14ac:dyDescent="0.25">
      <c r="B9805" t="s">
        <v>7446</v>
      </c>
      <c r="C9805" t="s">
        <v>7447</v>
      </c>
      <c r="D9805">
        <v>0</v>
      </c>
      <c r="E9805" s="7">
        <v>46905</v>
      </c>
    </row>
    <row r="9806" spans="2:5" hidden="1" x14ac:dyDescent="0.25">
      <c r="B9806" t="s">
        <v>7446</v>
      </c>
      <c r="C9806" t="s">
        <v>7447</v>
      </c>
      <c r="D9806">
        <v>0</v>
      </c>
      <c r="E9806" s="7">
        <v>46997</v>
      </c>
    </row>
    <row r="9807" spans="2:5" hidden="1" x14ac:dyDescent="0.25">
      <c r="B9807" t="s">
        <v>7446</v>
      </c>
      <c r="C9807" t="s">
        <v>7447</v>
      </c>
      <c r="D9807">
        <v>2000</v>
      </c>
      <c r="E9807" s="7">
        <v>47209</v>
      </c>
    </row>
    <row r="9808" spans="2:5" hidden="1" x14ac:dyDescent="0.25">
      <c r="B9808" t="s">
        <v>7446</v>
      </c>
      <c r="C9808" t="s">
        <v>7447</v>
      </c>
      <c r="D9808">
        <v>0</v>
      </c>
      <c r="E9808" s="7">
        <v>46539</v>
      </c>
    </row>
    <row r="9809" spans="2:5" hidden="1" x14ac:dyDescent="0.25">
      <c r="B9809" t="s">
        <v>7446</v>
      </c>
      <c r="C9809" t="s">
        <v>7447</v>
      </c>
      <c r="D9809">
        <v>0</v>
      </c>
      <c r="E9809" s="7">
        <v>46661</v>
      </c>
    </row>
    <row r="9810" spans="2:5" hidden="1" x14ac:dyDescent="0.25">
      <c r="B9810" t="s">
        <v>7446</v>
      </c>
      <c r="C9810" t="s">
        <v>7447</v>
      </c>
      <c r="D9810">
        <v>2600</v>
      </c>
      <c r="E9810" s="7">
        <v>47119</v>
      </c>
    </row>
    <row r="9811" spans="2:5" hidden="1" x14ac:dyDescent="0.25">
      <c r="B9811" t="s">
        <v>7446</v>
      </c>
      <c r="C9811" t="s">
        <v>7447</v>
      </c>
      <c r="D9811">
        <v>0</v>
      </c>
      <c r="E9811" s="7">
        <v>47058</v>
      </c>
    </row>
    <row r="9812" spans="2:5" hidden="1" x14ac:dyDescent="0.25">
      <c r="B9812" t="s">
        <v>7446</v>
      </c>
      <c r="C9812" t="s">
        <v>7447</v>
      </c>
      <c r="D9812">
        <v>0</v>
      </c>
      <c r="E9812" s="7">
        <v>46905</v>
      </c>
    </row>
    <row r="9813" spans="2:5" hidden="1" x14ac:dyDescent="0.25">
      <c r="B9813" t="s">
        <v>7446</v>
      </c>
      <c r="C9813" t="s">
        <v>7447</v>
      </c>
      <c r="D9813">
        <v>0</v>
      </c>
      <c r="E9813" s="7">
        <v>46997</v>
      </c>
    </row>
    <row r="9814" spans="2:5" hidden="1" x14ac:dyDescent="0.25">
      <c r="B9814" t="s">
        <v>7446</v>
      </c>
      <c r="C9814" t="s">
        <v>7447</v>
      </c>
      <c r="D9814">
        <v>0</v>
      </c>
      <c r="E9814" s="7">
        <v>47209</v>
      </c>
    </row>
    <row r="9815" spans="2:5" hidden="1" x14ac:dyDescent="0.25">
      <c r="B9815" t="s">
        <v>7446</v>
      </c>
      <c r="C9815" t="s">
        <v>7447</v>
      </c>
      <c r="D9815">
        <v>0</v>
      </c>
      <c r="E9815" s="7">
        <v>47119</v>
      </c>
    </row>
    <row r="9816" spans="2:5" hidden="1" x14ac:dyDescent="0.25">
      <c r="B9816" t="s">
        <v>7459</v>
      </c>
      <c r="C9816" t="s">
        <v>7460</v>
      </c>
      <c r="D9816">
        <v>0</v>
      </c>
      <c r="E9816" s="7">
        <v>46600</v>
      </c>
    </row>
    <row r="9817" spans="2:5" hidden="1" x14ac:dyDescent="0.25">
      <c r="B9817" t="s">
        <v>7459</v>
      </c>
      <c r="C9817" t="s">
        <v>7460</v>
      </c>
      <c r="D9817">
        <v>0</v>
      </c>
      <c r="E9817" s="7">
        <v>46844</v>
      </c>
    </row>
    <row r="9818" spans="2:5" hidden="1" x14ac:dyDescent="0.25">
      <c r="B9818" t="s">
        <v>7459</v>
      </c>
      <c r="C9818" t="s">
        <v>7460</v>
      </c>
      <c r="D9818">
        <v>0</v>
      </c>
      <c r="E9818" s="7">
        <v>46874</v>
      </c>
    </row>
    <row r="9819" spans="2:5" hidden="1" x14ac:dyDescent="0.25">
      <c r="B9819" t="s">
        <v>7459</v>
      </c>
      <c r="C9819" t="s">
        <v>7460</v>
      </c>
      <c r="D9819">
        <v>1898</v>
      </c>
      <c r="E9819" s="7">
        <v>47119</v>
      </c>
    </row>
    <row r="9820" spans="2:5" hidden="1" x14ac:dyDescent="0.25">
      <c r="B9820" t="s">
        <v>7459</v>
      </c>
      <c r="C9820" t="s">
        <v>7460</v>
      </c>
      <c r="D9820">
        <v>760</v>
      </c>
      <c r="E9820" s="7">
        <v>47119</v>
      </c>
    </row>
    <row r="9821" spans="2:5" hidden="1" x14ac:dyDescent="0.25">
      <c r="B9821" t="s">
        <v>7459</v>
      </c>
      <c r="C9821" t="s">
        <v>7460</v>
      </c>
      <c r="D9821">
        <v>2780</v>
      </c>
      <c r="E9821" s="7">
        <v>47150</v>
      </c>
    </row>
    <row r="9822" spans="2:5" hidden="1" x14ac:dyDescent="0.25">
      <c r="B9822" t="s">
        <v>7459</v>
      </c>
      <c r="C9822" t="s">
        <v>7460</v>
      </c>
      <c r="D9822">
        <v>0</v>
      </c>
      <c r="E9822" s="7">
        <v>46692</v>
      </c>
    </row>
    <row r="9823" spans="2:5" hidden="1" x14ac:dyDescent="0.25">
      <c r="B9823" t="s">
        <v>7459</v>
      </c>
      <c r="C9823" t="s">
        <v>7460</v>
      </c>
      <c r="D9823">
        <v>0</v>
      </c>
      <c r="E9823" s="7">
        <v>47027</v>
      </c>
    </row>
    <row r="9824" spans="2:5" hidden="1" x14ac:dyDescent="0.25">
      <c r="B9824" t="s">
        <v>7459</v>
      </c>
      <c r="C9824" t="s">
        <v>7460</v>
      </c>
      <c r="D9824">
        <v>0</v>
      </c>
      <c r="E9824" s="7">
        <v>47058</v>
      </c>
    </row>
    <row r="9825" spans="2:5" hidden="1" x14ac:dyDescent="0.25">
      <c r="B9825" t="s">
        <v>7459</v>
      </c>
      <c r="C9825" t="s">
        <v>7460</v>
      </c>
      <c r="D9825">
        <v>0</v>
      </c>
      <c r="E9825" s="7">
        <v>46844</v>
      </c>
    </row>
    <row r="9826" spans="2:5" hidden="1" x14ac:dyDescent="0.25">
      <c r="B9826" t="s">
        <v>7459</v>
      </c>
      <c r="C9826" t="s">
        <v>7460</v>
      </c>
      <c r="D9826">
        <v>0</v>
      </c>
      <c r="E9826" s="7">
        <v>46874</v>
      </c>
    </row>
    <row r="9827" spans="2:5" hidden="1" x14ac:dyDescent="0.25">
      <c r="B9827" t="s">
        <v>7459</v>
      </c>
      <c r="C9827" t="s">
        <v>7460</v>
      </c>
      <c r="D9827">
        <v>0</v>
      </c>
      <c r="E9827" s="7">
        <v>47150</v>
      </c>
    </row>
    <row r="9828" spans="2:5" hidden="1" x14ac:dyDescent="0.25">
      <c r="B9828" t="s">
        <v>7459</v>
      </c>
      <c r="C9828" t="s">
        <v>7460</v>
      </c>
      <c r="D9828">
        <v>0</v>
      </c>
      <c r="E9828" s="7">
        <v>47058</v>
      </c>
    </row>
    <row r="9829" spans="2:5" hidden="1" x14ac:dyDescent="0.25">
      <c r="B9829" t="s">
        <v>7470</v>
      </c>
      <c r="C9829" t="s">
        <v>7471</v>
      </c>
      <c r="D9829">
        <v>0</v>
      </c>
      <c r="E9829" s="7">
        <v>47727</v>
      </c>
    </row>
    <row r="9830" spans="2:5" hidden="1" x14ac:dyDescent="0.25">
      <c r="B9830" t="s">
        <v>7470</v>
      </c>
      <c r="C9830" t="s">
        <v>7471</v>
      </c>
      <c r="D9830">
        <v>85</v>
      </c>
      <c r="E9830" s="7">
        <v>47788</v>
      </c>
    </row>
    <row r="9831" spans="2:5" hidden="1" x14ac:dyDescent="0.25">
      <c r="B9831" t="s">
        <v>7473</v>
      </c>
      <c r="C9831" t="s">
        <v>14026</v>
      </c>
      <c r="D9831">
        <v>25</v>
      </c>
      <c r="E9831" s="7">
        <v>47239</v>
      </c>
    </row>
    <row r="9832" spans="2:5" hidden="1" x14ac:dyDescent="0.25">
      <c r="B9832" t="s">
        <v>7473</v>
      </c>
      <c r="C9832" t="s">
        <v>14026</v>
      </c>
      <c r="D9832">
        <v>850</v>
      </c>
      <c r="E9832" s="7">
        <v>47574</v>
      </c>
    </row>
    <row r="9833" spans="2:5" hidden="1" x14ac:dyDescent="0.25">
      <c r="B9833" t="s">
        <v>7476</v>
      </c>
      <c r="C9833" t="s">
        <v>14027</v>
      </c>
      <c r="D9833">
        <v>0</v>
      </c>
      <c r="E9833" s="7">
        <v>47027</v>
      </c>
    </row>
    <row r="9834" spans="2:5" hidden="1" x14ac:dyDescent="0.25">
      <c r="B9834" t="s">
        <v>7478</v>
      </c>
      <c r="C9834" t="s">
        <v>14028</v>
      </c>
      <c r="D9834">
        <v>0</v>
      </c>
      <c r="E9834" s="7">
        <v>47362</v>
      </c>
    </row>
    <row r="9835" spans="2:5" hidden="1" x14ac:dyDescent="0.25">
      <c r="B9835" t="s">
        <v>7478</v>
      </c>
      <c r="C9835" t="s">
        <v>14028</v>
      </c>
      <c r="D9835">
        <v>0</v>
      </c>
      <c r="E9835" s="7">
        <v>47392</v>
      </c>
    </row>
    <row r="9836" spans="2:5" hidden="1" x14ac:dyDescent="0.25">
      <c r="B9836" t="s">
        <v>7478</v>
      </c>
      <c r="C9836" t="s">
        <v>14028</v>
      </c>
      <c r="D9836">
        <v>0</v>
      </c>
      <c r="E9836" s="7">
        <v>47515</v>
      </c>
    </row>
    <row r="9837" spans="2:5" hidden="1" x14ac:dyDescent="0.25">
      <c r="B9837" t="s">
        <v>7478</v>
      </c>
      <c r="C9837" t="s">
        <v>14028</v>
      </c>
      <c r="D9837">
        <v>780</v>
      </c>
      <c r="E9837" s="7">
        <v>47635</v>
      </c>
    </row>
    <row r="9838" spans="2:5" hidden="1" x14ac:dyDescent="0.25">
      <c r="B9838" t="s">
        <v>7478</v>
      </c>
      <c r="C9838" t="s">
        <v>14028</v>
      </c>
      <c r="D9838">
        <v>25</v>
      </c>
      <c r="E9838" s="7">
        <v>47392</v>
      </c>
    </row>
    <row r="9839" spans="2:5" hidden="1" x14ac:dyDescent="0.25">
      <c r="B9839" t="s">
        <v>7478</v>
      </c>
      <c r="C9839" t="s">
        <v>14028</v>
      </c>
      <c r="D9839">
        <v>0</v>
      </c>
      <c r="E9839" s="7">
        <v>47392</v>
      </c>
    </row>
    <row r="9840" spans="2:5" hidden="1" x14ac:dyDescent="0.25">
      <c r="B9840" t="s">
        <v>7482</v>
      </c>
      <c r="C9840" t="s">
        <v>14029</v>
      </c>
      <c r="D9840">
        <v>0</v>
      </c>
      <c r="E9840" s="7">
        <v>47392</v>
      </c>
    </row>
    <row r="9841" spans="2:5" hidden="1" x14ac:dyDescent="0.25">
      <c r="B9841" t="s">
        <v>7482</v>
      </c>
      <c r="C9841" t="s">
        <v>14029</v>
      </c>
      <c r="D9841">
        <v>0</v>
      </c>
      <c r="E9841" s="7">
        <v>47392</v>
      </c>
    </row>
    <row r="9842" spans="2:5" hidden="1" x14ac:dyDescent="0.25">
      <c r="B9842" t="s">
        <v>7484</v>
      </c>
      <c r="C9842" t="s">
        <v>7485</v>
      </c>
      <c r="D9842">
        <v>0</v>
      </c>
      <c r="E9842" s="7">
        <v>47392</v>
      </c>
    </row>
    <row r="9843" spans="2:5" hidden="1" x14ac:dyDescent="0.25">
      <c r="B9843" t="s">
        <v>7484</v>
      </c>
      <c r="C9843" t="s">
        <v>7485</v>
      </c>
      <c r="D9843">
        <v>0</v>
      </c>
      <c r="E9843" s="7">
        <v>47423</v>
      </c>
    </row>
    <row r="9844" spans="2:5" hidden="1" x14ac:dyDescent="0.25">
      <c r="B9844" t="s">
        <v>7484</v>
      </c>
      <c r="C9844" t="s">
        <v>7485</v>
      </c>
      <c r="D9844">
        <v>0</v>
      </c>
      <c r="E9844" s="7">
        <v>47453</v>
      </c>
    </row>
    <row r="9845" spans="2:5" hidden="1" x14ac:dyDescent="0.25">
      <c r="B9845" t="s">
        <v>7484</v>
      </c>
      <c r="C9845" t="s">
        <v>7485</v>
      </c>
      <c r="D9845">
        <v>0</v>
      </c>
      <c r="E9845" s="7">
        <v>47515</v>
      </c>
    </row>
    <row r="9846" spans="2:5" hidden="1" x14ac:dyDescent="0.25">
      <c r="B9846" t="s">
        <v>7484</v>
      </c>
      <c r="C9846" t="s">
        <v>7485</v>
      </c>
      <c r="D9846">
        <v>0</v>
      </c>
      <c r="E9846" s="7">
        <v>47574</v>
      </c>
    </row>
    <row r="9847" spans="2:5" hidden="1" x14ac:dyDescent="0.25">
      <c r="B9847" t="s">
        <v>7484</v>
      </c>
      <c r="C9847" t="s">
        <v>7485</v>
      </c>
      <c r="D9847">
        <v>0</v>
      </c>
      <c r="E9847" s="7">
        <v>47696</v>
      </c>
    </row>
    <row r="9848" spans="2:5" hidden="1" x14ac:dyDescent="0.25">
      <c r="B9848" t="s">
        <v>7484</v>
      </c>
      <c r="C9848" t="s">
        <v>7485</v>
      </c>
      <c r="D9848">
        <v>0</v>
      </c>
      <c r="E9848" s="7">
        <v>47727</v>
      </c>
    </row>
    <row r="9849" spans="2:5" hidden="1" x14ac:dyDescent="0.25">
      <c r="B9849" t="s">
        <v>7484</v>
      </c>
      <c r="C9849" t="s">
        <v>7485</v>
      </c>
      <c r="D9849">
        <v>0</v>
      </c>
      <c r="E9849" s="7">
        <v>47757</v>
      </c>
    </row>
    <row r="9850" spans="2:5" hidden="1" x14ac:dyDescent="0.25">
      <c r="B9850" t="s">
        <v>7484</v>
      </c>
      <c r="C9850" t="s">
        <v>7485</v>
      </c>
      <c r="D9850">
        <v>0</v>
      </c>
      <c r="E9850" s="7">
        <v>47788</v>
      </c>
    </row>
    <row r="9851" spans="2:5" hidden="1" x14ac:dyDescent="0.25">
      <c r="B9851" t="s">
        <v>7484</v>
      </c>
      <c r="C9851" t="s">
        <v>7485</v>
      </c>
      <c r="D9851">
        <v>1380</v>
      </c>
      <c r="E9851" s="7">
        <v>47939</v>
      </c>
    </row>
    <row r="9852" spans="2:5" hidden="1" x14ac:dyDescent="0.25">
      <c r="B9852" t="s">
        <v>7484</v>
      </c>
      <c r="C9852" t="s">
        <v>7485</v>
      </c>
      <c r="D9852">
        <v>0</v>
      </c>
      <c r="E9852" s="7">
        <v>47818</v>
      </c>
    </row>
    <row r="9853" spans="2:5" hidden="1" x14ac:dyDescent="0.25">
      <c r="B9853" t="s">
        <v>7484</v>
      </c>
      <c r="C9853" t="s">
        <v>7485</v>
      </c>
      <c r="D9853">
        <v>0</v>
      </c>
      <c r="E9853" s="7">
        <v>47818</v>
      </c>
    </row>
    <row r="9854" spans="2:5" hidden="1" x14ac:dyDescent="0.25">
      <c r="B9854" t="s">
        <v>7484</v>
      </c>
      <c r="C9854" t="s">
        <v>7485</v>
      </c>
      <c r="D9854">
        <v>0</v>
      </c>
      <c r="E9854" s="7">
        <v>47818</v>
      </c>
    </row>
    <row r="9855" spans="2:5" hidden="1" x14ac:dyDescent="0.25">
      <c r="B9855" t="s">
        <v>7484</v>
      </c>
      <c r="C9855" t="s">
        <v>7485</v>
      </c>
      <c r="D9855">
        <v>0</v>
      </c>
      <c r="E9855" s="7">
        <v>47880</v>
      </c>
    </row>
    <row r="9856" spans="2:5" hidden="1" x14ac:dyDescent="0.25">
      <c r="B9856" t="s">
        <v>7484</v>
      </c>
      <c r="C9856" t="s">
        <v>7485</v>
      </c>
      <c r="D9856">
        <v>0</v>
      </c>
      <c r="E9856" s="7">
        <v>47880</v>
      </c>
    </row>
    <row r="9857" spans="2:5" hidden="1" x14ac:dyDescent="0.25">
      <c r="B9857" t="s">
        <v>7484</v>
      </c>
      <c r="C9857" t="s">
        <v>7485</v>
      </c>
      <c r="D9857">
        <v>0</v>
      </c>
      <c r="E9857" s="7">
        <v>47880</v>
      </c>
    </row>
    <row r="9858" spans="2:5" hidden="1" x14ac:dyDescent="0.25">
      <c r="B9858" t="s">
        <v>7484</v>
      </c>
      <c r="C9858" t="s">
        <v>7485</v>
      </c>
      <c r="D9858">
        <v>4694</v>
      </c>
      <c r="E9858" s="7">
        <v>47908</v>
      </c>
    </row>
    <row r="9859" spans="2:5" hidden="1" x14ac:dyDescent="0.25">
      <c r="B9859" t="s">
        <v>7484</v>
      </c>
      <c r="C9859" t="s">
        <v>7485</v>
      </c>
      <c r="D9859">
        <v>2080</v>
      </c>
      <c r="E9859" s="7">
        <v>47908</v>
      </c>
    </row>
    <row r="9860" spans="2:5" hidden="1" x14ac:dyDescent="0.25">
      <c r="B9860" t="s">
        <v>7484</v>
      </c>
      <c r="C9860" t="s">
        <v>7485</v>
      </c>
      <c r="D9860">
        <v>1400</v>
      </c>
      <c r="E9860" s="7">
        <v>47939</v>
      </c>
    </row>
    <row r="9861" spans="2:5" hidden="1" x14ac:dyDescent="0.25">
      <c r="B9861" t="s">
        <v>7484</v>
      </c>
      <c r="C9861" t="s">
        <v>7485</v>
      </c>
      <c r="D9861">
        <v>1380</v>
      </c>
      <c r="E9861" s="7">
        <v>47939</v>
      </c>
    </row>
    <row r="9862" spans="2:5" hidden="1" x14ac:dyDescent="0.25">
      <c r="B9862" t="s">
        <v>7484</v>
      </c>
      <c r="C9862" t="s">
        <v>7485</v>
      </c>
      <c r="D9862">
        <v>1380</v>
      </c>
      <c r="E9862" s="7">
        <v>47939</v>
      </c>
    </row>
    <row r="9863" spans="2:5" hidden="1" x14ac:dyDescent="0.25">
      <c r="B9863" t="s">
        <v>7484</v>
      </c>
      <c r="C9863" t="s">
        <v>7485</v>
      </c>
      <c r="D9863">
        <v>1380</v>
      </c>
      <c r="E9863" s="7">
        <v>47939</v>
      </c>
    </row>
    <row r="9864" spans="2:5" hidden="1" x14ac:dyDescent="0.25">
      <c r="B9864" t="s">
        <v>7484</v>
      </c>
      <c r="C9864" t="s">
        <v>7485</v>
      </c>
      <c r="D9864">
        <v>11000</v>
      </c>
      <c r="E9864" s="7">
        <v>47939</v>
      </c>
    </row>
    <row r="9865" spans="2:5" hidden="1" x14ac:dyDescent="0.25">
      <c r="B9865" t="s">
        <v>7484</v>
      </c>
      <c r="C9865" t="s">
        <v>7485</v>
      </c>
      <c r="D9865">
        <v>0</v>
      </c>
      <c r="E9865" s="7">
        <v>47727</v>
      </c>
    </row>
    <row r="9866" spans="2:5" hidden="1" x14ac:dyDescent="0.25">
      <c r="B9866" t="s">
        <v>7484</v>
      </c>
      <c r="C9866" t="s">
        <v>7485</v>
      </c>
      <c r="D9866">
        <v>0</v>
      </c>
      <c r="E9866" s="7">
        <v>47788</v>
      </c>
    </row>
    <row r="9867" spans="2:5" hidden="1" x14ac:dyDescent="0.25">
      <c r="B9867" t="s">
        <v>7484</v>
      </c>
      <c r="C9867" t="s">
        <v>7485</v>
      </c>
      <c r="D9867">
        <v>0</v>
      </c>
      <c r="E9867" s="7">
        <v>47880</v>
      </c>
    </row>
    <row r="9868" spans="2:5" hidden="1" x14ac:dyDescent="0.25">
      <c r="B9868" t="s">
        <v>7484</v>
      </c>
      <c r="C9868" t="s">
        <v>7485</v>
      </c>
      <c r="D9868">
        <v>0</v>
      </c>
      <c r="E9868" s="7">
        <v>47880</v>
      </c>
    </row>
    <row r="9869" spans="2:5" hidden="1" x14ac:dyDescent="0.25">
      <c r="B9869" t="s">
        <v>7484</v>
      </c>
      <c r="C9869" t="s">
        <v>7485</v>
      </c>
      <c r="D9869">
        <v>0</v>
      </c>
      <c r="E9869" s="7">
        <v>47880</v>
      </c>
    </row>
    <row r="9870" spans="2:5" hidden="1" x14ac:dyDescent="0.25">
      <c r="B9870" t="s">
        <v>7484</v>
      </c>
      <c r="C9870" t="s">
        <v>7485</v>
      </c>
      <c r="D9870">
        <v>0</v>
      </c>
      <c r="E9870" s="7">
        <v>47880</v>
      </c>
    </row>
    <row r="9871" spans="2:5" hidden="1" x14ac:dyDescent="0.25">
      <c r="B9871" t="s">
        <v>7484</v>
      </c>
      <c r="C9871" t="s">
        <v>7485</v>
      </c>
      <c r="D9871">
        <v>0</v>
      </c>
      <c r="E9871" s="7">
        <v>47880</v>
      </c>
    </row>
    <row r="9872" spans="2:5" hidden="1" x14ac:dyDescent="0.25">
      <c r="B9872" t="s">
        <v>7484</v>
      </c>
      <c r="C9872" t="s">
        <v>7485</v>
      </c>
      <c r="D9872">
        <v>0</v>
      </c>
      <c r="E9872" s="7">
        <v>47908</v>
      </c>
    </row>
    <row r="9873" spans="2:5" hidden="1" x14ac:dyDescent="0.25">
      <c r="B9873" t="s">
        <v>7486</v>
      </c>
      <c r="C9873" t="s">
        <v>14030</v>
      </c>
      <c r="D9873">
        <v>0</v>
      </c>
      <c r="E9873" s="7">
        <v>47543</v>
      </c>
    </row>
    <row r="9874" spans="2:5" hidden="1" x14ac:dyDescent="0.25">
      <c r="B9874" t="s">
        <v>7486</v>
      </c>
      <c r="C9874" t="s">
        <v>14030</v>
      </c>
      <c r="D9874">
        <v>0</v>
      </c>
      <c r="E9874" s="7">
        <v>47574</v>
      </c>
    </row>
    <row r="9875" spans="2:5" hidden="1" x14ac:dyDescent="0.25">
      <c r="B9875" t="s">
        <v>7486</v>
      </c>
      <c r="C9875" t="s">
        <v>14030</v>
      </c>
      <c r="D9875">
        <v>0</v>
      </c>
      <c r="E9875" s="7">
        <v>47604</v>
      </c>
    </row>
    <row r="9876" spans="2:5" hidden="1" x14ac:dyDescent="0.25">
      <c r="B9876" t="s">
        <v>7486</v>
      </c>
      <c r="C9876" t="s">
        <v>14030</v>
      </c>
      <c r="D9876">
        <v>0</v>
      </c>
      <c r="E9876" s="7">
        <v>47665</v>
      </c>
    </row>
    <row r="9877" spans="2:5" hidden="1" x14ac:dyDescent="0.25">
      <c r="B9877" t="s">
        <v>7486</v>
      </c>
      <c r="C9877" t="s">
        <v>14030</v>
      </c>
      <c r="D9877">
        <v>18</v>
      </c>
      <c r="E9877" s="7">
        <v>47788</v>
      </c>
    </row>
    <row r="9878" spans="2:5" hidden="1" x14ac:dyDescent="0.25">
      <c r="B9878" t="s">
        <v>7486</v>
      </c>
      <c r="C9878" t="s">
        <v>14030</v>
      </c>
      <c r="D9878">
        <v>4</v>
      </c>
      <c r="E9878" s="7">
        <v>47849</v>
      </c>
    </row>
    <row r="9879" spans="2:5" hidden="1" x14ac:dyDescent="0.25">
      <c r="B9879" t="s">
        <v>7486</v>
      </c>
      <c r="C9879" t="s">
        <v>14030</v>
      </c>
      <c r="D9879">
        <v>0</v>
      </c>
      <c r="E9879" s="7">
        <v>47880</v>
      </c>
    </row>
    <row r="9880" spans="2:5" hidden="1" x14ac:dyDescent="0.25">
      <c r="B9880" t="s">
        <v>7486</v>
      </c>
      <c r="C9880" t="s">
        <v>14030</v>
      </c>
      <c r="D9880">
        <v>0</v>
      </c>
      <c r="E9880" s="7">
        <v>47453</v>
      </c>
    </row>
    <row r="9881" spans="2:5" hidden="1" x14ac:dyDescent="0.25">
      <c r="B9881" t="s">
        <v>7489</v>
      </c>
      <c r="C9881" t="s">
        <v>14031</v>
      </c>
      <c r="D9881">
        <v>0</v>
      </c>
      <c r="E9881" s="7">
        <v>47543</v>
      </c>
    </row>
    <row r="9882" spans="2:5" hidden="1" x14ac:dyDescent="0.25">
      <c r="B9882" t="s">
        <v>7489</v>
      </c>
      <c r="C9882" t="s">
        <v>14031</v>
      </c>
      <c r="D9882">
        <v>0</v>
      </c>
      <c r="E9882" s="7">
        <v>47604</v>
      </c>
    </row>
    <row r="9883" spans="2:5" hidden="1" x14ac:dyDescent="0.25">
      <c r="B9883" t="s">
        <v>7489</v>
      </c>
      <c r="C9883" t="s">
        <v>14031</v>
      </c>
      <c r="D9883">
        <v>844</v>
      </c>
      <c r="E9883" s="7">
        <v>47849</v>
      </c>
    </row>
    <row r="9884" spans="2:5" hidden="1" x14ac:dyDescent="0.25">
      <c r="B9884" t="s">
        <v>7489</v>
      </c>
      <c r="C9884" t="s">
        <v>14031</v>
      </c>
      <c r="D9884">
        <v>0</v>
      </c>
      <c r="E9884" s="7">
        <v>47453</v>
      </c>
    </row>
    <row r="9885" spans="2:5" hidden="1" x14ac:dyDescent="0.25">
      <c r="B9885" t="s">
        <v>7491</v>
      </c>
      <c r="C9885" t="s">
        <v>13531</v>
      </c>
      <c r="D9885">
        <v>0</v>
      </c>
      <c r="E9885" s="7">
        <v>47515</v>
      </c>
    </row>
    <row r="9886" spans="2:5" hidden="1" x14ac:dyDescent="0.25">
      <c r="B9886" t="s">
        <v>7491</v>
      </c>
      <c r="C9886" t="s">
        <v>13531</v>
      </c>
      <c r="D9886">
        <v>0</v>
      </c>
      <c r="E9886" s="7">
        <v>47543</v>
      </c>
    </row>
    <row r="9887" spans="2:5" hidden="1" x14ac:dyDescent="0.25">
      <c r="B9887" t="s">
        <v>7491</v>
      </c>
      <c r="C9887" t="s">
        <v>13531</v>
      </c>
      <c r="D9887">
        <v>0</v>
      </c>
      <c r="E9887" s="7">
        <v>47665</v>
      </c>
    </row>
    <row r="9888" spans="2:5" hidden="1" x14ac:dyDescent="0.25">
      <c r="B9888" t="s">
        <v>7491</v>
      </c>
      <c r="C9888" t="s">
        <v>13531</v>
      </c>
      <c r="D9888">
        <v>2</v>
      </c>
      <c r="E9888" s="7">
        <v>47665</v>
      </c>
    </row>
    <row r="9889" spans="2:5" hidden="1" x14ac:dyDescent="0.25">
      <c r="B9889" t="s">
        <v>7491</v>
      </c>
      <c r="C9889" t="s">
        <v>13531</v>
      </c>
      <c r="D9889">
        <v>0</v>
      </c>
      <c r="E9889" s="7">
        <v>47543</v>
      </c>
    </row>
    <row r="9890" spans="2:5" hidden="1" x14ac:dyDescent="0.25">
      <c r="B9890" t="s">
        <v>7491</v>
      </c>
      <c r="C9890" t="s">
        <v>13531</v>
      </c>
      <c r="D9890">
        <v>0</v>
      </c>
      <c r="E9890" s="7">
        <v>47757</v>
      </c>
    </row>
    <row r="9891" spans="2:5" hidden="1" x14ac:dyDescent="0.25">
      <c r="B9891" t="s">
        <v>7491</v>
      </c>
      <c r="C9891" t="s">
        <v>13531</v>
      </c>
      <c r="D9891">
        <v>0</v>
      </c>
      <c r="E9891" s="7">
        <v>47818</v>
      </c>
    </row>
    <row r="9892" spans="2:5" hidden="1" x14ac:dyDescent="0.25">
      <c r="B9892" t="s">
        <v>7491</v>
      </c>
      <c r="C9892" t="s">
        <v>13531</v>
      </c>
      <c r="D9892">
        <v>1720</v>
      </c>
      <c r="E9892" s="7">
        <v>47969</v>
      </c>
    </row>
    <row r="9893" spans="2:5" hidden="1" x14ac:dyDescent="0.25">
      <c r="B9893" t="s">
        <v>7491</v>
      </c>
      <c r="C9893" t="s">
        <v>13531</v>
      </c>
      <c r="D9893">
        <v>0</v>
      </c>
      <c r="E9893" s="7">
        <v>47665</v>
      </c>
    </row>
    <row r="9894" spans="2:5" hidden="1" x14ac:dyDescent="0.25">
      <c r="B9894" t="s">
        <v>7492</v>
      </c>
      <c r="C9894" t="s">
        <v>14032</v>
      </c>
      <c r="D9894">
        <v>23</v>
      </c>
      <c r="E9894" s="7">
        <v>47484</v>
      </c>
    </row>
    <row r="9895" spans="2:5" hidden="1" x14ac:dyDescent="0.25">
      <c r="B9895" t="s">
        <v>7492</v>
      </c>
      <c r="C9895" t="s">
        <v>14032</v>
      </c>
      <c r="D9895">
        <v>0</v>
      </c>
      <c r="E9895" s="7">
        <v>47574</v>
      </c>
    </row>
    <row r="9896" spans="2:5" hidden="1" x14ac:dyDescent="0.25">
      <c r="B9896" t="s">
        <v>7492</v>
      </c>
      <c r="C9896" t="s">
        <v>14032</v>
      </c>
      <c r="D9896">
        <v>200</v>
      </c>
      <c r="E9896" s="7">
        <v>47849</v>
      </c>
    </row>
    <row r="9897" spans="2:5" hidden="1" x14ac:dyDescent="0.25">
      <c r="B9897" t="s">
        <v>7492</v>
      </c>
      <c r="C9897" t="s">
        <v>14032</v>
      </c>
      <c r="D9897">
        <v>800</v>
      </c>
      <c r="E9897" s="7">
        <v>47939</v>
      </c>
    </row>
    <row r="9898" spans="2:5" hidden="1" x14ac:dyDescent="0.25">
      <c r="B9898" t="s">
        <v>7494</v>
      </c>
      <c r="C9898" t="s">
        <v>14033</v>
      </c>
      <c r="D9898">
        <v>560</v>
      </c>
      <c r="E9898" s="7">
        <v>47515</v>
      </c>
    </row>
    <row r="9899" spans="2:5" hidden="1" x14ac:dyDescent="0.25">
      <c r="B9899" t="s">
        <v>7494</v>
      </c>
      <c r="C9899" t="s">
        <v>14033</v>
      </c>
      <c r="D9899">
        <v>1760</v>
      </c>
      <c r="E9899" s="7">
        <v>47969</v>
      </c>
    </row>
    <row r="9900" spans="2:5" hidden="1" x14ac:dyDescent="0.25">
      <c r="B9900" t="s">
        <v>7494</v>
      </c>
      <c r="C9900" t="s">
        <v>14033</v>
      </c>
      <c r="D9900">
        <v>0</v>
      </c>
      <c r="E9900" s="7">
        <v>47058</v>
      </c>
    </row>
    <row r="9901" spans="2:5" hidden="1" x14ac:dyDescent="0.25">
      <c r="B9901" t="s">
        <v>7494</v>
      </c>
      <c r="C9901" t="s">
        <v>14033</v>
      </c>
      <c r="D9901">
        <v>36</v>
      </c>
      <c r="E9901" s="7">
        <v>46753</v>
      </c>
    </row>
    <row r="9902" spans="2:5" hidden="1" x14ac:dyDescent="0.25">
      <c r="B9902" t="s">
        <v>7494</v>
      </c>
      <c r="C9902" t="s">
        <v>14033</v>
      </c>
      <c r="D9902">
        <v>0</v>
      </c>
      <c r="E9902" s="7">
        <v>47362</v>
      </c>
    </row>
    <row r="9903" spans="2:5" hidden="1" x14ac:dyDescent="0.25">
      <c r="B9903" t="s">
        <v>7494</v>
      </c>
      <c r="C9903" t="s">
        <v>14033</v>
      </c>
      <c r="D9903">
        <v>0</v>
      </c>
      <c r="E9903" s="7">
        <v>46905</v>
      </c>
    </row>
    <row r="9904" spans="2:5" hidden="1" x14ac:dyDescent="0.25">
      <c r="B9904" t="s">
        <v>7496</v>
      </c>
      <c r="C9904" t="s">
        <v>7497</v>
      </c>
      <c r="D9904">
        <v>0</v>
      </c>
      <c r="E9904" s="7">
        <v>47543</v>
      </c>
    </row>
    <row r="9905" spans="2:5" hidden="1" x14ac:dyDescent="0.25">
      <c r="B9905" t="s">
        <v>7496</v>
      </c>
      <c r="C9905" t="s">
        <v>7497</v>
      </c>
      <c r="D9905">
        <v>0</v>
      </c>
      <c r="E9905" s="7">
        <v>47818</v>
      </c>
    </row>
    <row r="9906" spans="2:5" hidden="1" x14ac:dyDescent="0.25">
      <c r="B9906" t="s">
        <v>7496</v>
      </c>
      <c r="C9906" t="s">
        <v>7497</v>
      </c>
      <c r="D9906">
        <v>1000</v>
      </c>
      <c r="E9906" s="7">
        <v>47969</v>
      </c>
    </row>
    <row r="9907" spans="2:5" hidden="1" x14ac:dyDescent="0.25">
      <c r="B9907" t="s">
        <v>7496</v>
      </c>
      <c r="C9907" t="s">
        <v>7497</v>
      </c>
      <c r="D9907">
        <v>340</v>
      </c>
      <c r="E9907" s="7">
        <v>47969</v>
      </c>
    </row>
    <row r="9908" spans="2:5" hidden="1" x14ac:dyDescent="0.25">
      <c r="B9908" t="s">
        <v>7499</v>
      </c>
      <c r="C9908" t="s">
        <v>7500</v>
      </c>
      <c r="D9908">
        <v>0</v>
      </c>
      <c r="E9908" s="7">
        <v>47665</v>
      </c>
    </row>
    <row r="9909" spans="2:5" hidden="1" x14ac:dyDescent="0.25">
      <c r="B9909" t="s">
        <v>7499</v>
      </c>
      <c r="C9909" t="s">
        <v>7500</v>
      </c>
      <c r="D9909">
        <v>0</v>
      </c>
      <c r="E9909" s="7">
        <v>47727</v>
      </c>
    </row>
    <row r="9910" spans="2:5" hidden="1" x14ac:dyDescent="0.25">
      <c r="B9910" t="s">
        <v>7499</v>
      </c>
      <c r="C9910" t="s">
        <v>7500</v>
      </c>
      <c r="D9910">
        <v>0</v>
      </c>
      <c r="E9910" s="7">
        <v>47757</v>
      </c>
    </row>
    <row r="9911" spans="2:5" hidden="1" x14ac:dyDescent="0.25">
      <c r="B9911" t="s">
        <v>7499</v>
      </c>
      <c r="C9911" t="s">
        <v>7500</v>
      </c>
      <c r="D9911">
        <v>180</v>
      </c>
      <c r="E9911" s="7">
        <v>47849</v>
      </c>
    </row>
    <row r="9912" spans="2:5" hidden="1" x14ac:dyDescent="0.25">
      <c r="B9912" t="s">
        <v>7499</v>
      </c>
      <c r="C9912" t="s">
        <v>7500</v>
      </c>
      <c r="D9912">
        <v>400</v>
      </c>
      <c r="E9912" s="7">
        <v>47969</v>
      </c>
    </row>
    <row r="9913" spans="2:5" hidden="1" x14ac:dyDescent="0.25">
      <c r="B9913" t="s">
        <v>7499</v>
      </c>
      <c r="C9913" t="s">
        <v>7500</v>
      </c>
      <c r="D9913">
        <v>0</v>
      </c>
      <c r="E9913" s="7">
        <v>47849</v>
      </c>
    </row>
    <row r="9914" spans="2:5" hidden="1" x14ac:dyDescent="0.25">
      <c r="B9914" t="s">
        <v>7501</v>
      </c>
      <c r="C9914" t="s">
        <v>7502</v>
      </c>
      <c r="D9914">
        <v>6105</v>
      </c>
      <c r="E9914" s="7">
        <v>47757</v>
      </c>
    </row>
    <row r="9915" spans="2:5" hidden="1" x14ac:dyDescent="0.25">
      <c r="B9915" t="s">
        <v>7504</v>
      </c>
      <c r="C9915" t="s">
        <v>13532</v>
      </c>
      <c r="D9915">
        <v>0</v>
      </c>
      <c r="E9915" s="7">
        <v>46235</v>
      </c>
    </row>
    <row r="9916" spans="2:5" hidden="1" x14ac:dyDescent="0.25">
      <c r="B9916" t="s">
        <v>7504</v>
      </c>
      <c r="C9916" t="s">
        <v>13532</v>
      </c>
      <c r="D9916">
        <v>0</v>
      </c>
      <c r="E9916" s="7">
        <v>47150</v>
      </c>
    </row>
    <row r="9917" spans="2:5" hidden="1" x14ac:dyDescent="0.25">
      <c r="B9917" t="s">
        <v>7504</v>
      </c>
      <c r="C9917" t="s">
        <v>13532</v>
      </c>
      <c r="D9917">
        <v>0</v>
      </c>
      <c r="E9917" s="7">
        <v>46235</v>
      </c>
    </row>
    <row r="9918" spans="2:5" hidden="1" x14ac:dyDescent="0.25">
      <c r="B9918" t="s">
        <v>7504</v>
      </c>
      <c r="C9918" t="s">
        <v>13532</v>
      </c>
      <c r="D9918">
        <v>0</v>
      </c>
      <c r="E9918" s="7">
        <v>47150</v>
      </c>
    </row>
    <row r="9919" spans="2:5" hidden="1" x14ac:dyDescent="0.25">
      <c r="B9919" t="s">
        <v>7506</v>
      </c>
      <c r="C9919" t="s">
        <v>13533</v>
      </c>
      <c r="D9919">
        <v>0</v>
      </c>
      <c r="E9919" s="7">
        <v>46569</v>
      </c>
    </row>
    <row r="9920" spans="2:5" hidden="1" x14ac:dyDescent="0.25">
      <c r="B9920" t="s">
        <v>7506</v>
      </c>
      <c r="C9920" t="s">
        <v>13533</v>
      </c>
      <c r="D9920">
        <v>0</v>
      </c>
      <c r="E9920" s="7">
        <v>46569</v>
      </c>
    </row>
    <row r="9921" spans="2:5" hidden="1" x14ac:dyDescent="0.25">
      <c r="B9921" t="s">
        <v>7506</v>
      </c>
      <c r="C9921" t="s">
        <v>13533</v>
      </c>
      <c r="D9921">
        <v>0</v>
      </c>
      <c r="E9921" s="7">
        <v>46569</v>
      </c>
    </row>
    <row r="9922" spans="2:5" hidden="1" x14ac:dyDescent="0.25">
      <c r="B9922" t="s">
        <v>7507</v>
      </c>
      <c r="C9922" t="s">
        <v>12392</v>
      </c>
      <c r="D9922">
        <v>0</v>
      </c>
      <c r="E9922" s="7">
        <v>47515</v>
      </c>
    </row>
    <row r="9923" spans="2:5" hidden="1" x14ac:dyDescent="0.25">
      <c r="B9923" t="s">
        <v>7507</v>
      </c>
      <c r="C9923" t="s">
        <v>12392</v>
      </c>
      <c r="D9923">
        <v>12</v>
      </c>
      <c r="E9923" s="7">
        <v>47604</v>
      </c>
    </row>
    <row r="9924" spans="2:5" hidden="1" x14ac:dyDescent="0.25">
      <c r="B9924" t="s">
        <v>7507</v>
      </c>
      <c r="C9924" t="s">
        <v>12392</v>
      </c>
      <c r="D9924">
        <v>600</v>
      </c>
      <c r="E9924" s="7">
        <v>47788</v>
      </c>
    </row>
    <row r="9925" spans="2:5" hidden="1" x14ac:dyDescent="0.25">
      <c r="B9925" t="s">
        <v>7507</v>
      </c>
      <c r="C9925" t="s">
        <v>12392</v>
      </c>
      <c r="D9925">
        <v>0</v>
      </c>
      <c r="E9925" s="7">
        <v>47515</v>
      </c>
    </row>
    <row r="9926" spans="2:5" hidden="1" x14ac:dyDescent="0.25">
      <c r="B9926" t="s">
        <v>7510</v>
      </c>
      <c r="C9926" t="s">
        <v>12391</v>
      </c>
      <c r="D9926">
        <v>1050</v>
      </c>
      <c r="E9926" s="7">
        <v>47515</v>
      </c>
    </row>
    <row r="9927" spans="2:5" hidden="1" x14ac:dyDescent="0.25">
      <c r="B9927" t="s">
        <v>7510</v>
      </c>
      <c r="C9927" t="s">
        <v>12391</v>
      </c>
      <c r="D9927">
        <v>0</v>
      </c>
      <c r="E9927" s="7">
        <v>47515</v>
      </c>
    </row>
    <row r="9928" spans="2:5" hidden="1" x14ac:dyDescent="0.25">
      <c r="B9928" t="s">
        <v>7512</v>
      </c>
      <c r="C9928" t="s">
        <v>13534</v>
      </c>
      <c r="D9928">
        <v>0</v>
      </c>
      <c r="E9928" s="7" t="s">
        <v>30</v>
      </c>
    </row>
    <row r="9929" spans="2:5" hidden="1" x14ac:dyDescent="0.25">
      <c r="B9929" t="s">
        <v>7513</v>
      </c>
      <c r="C9929" t="s">
        <v>13535</v>
      </c>
      <c r="D9929">
        <v>0</v>
      </c>
      <c r="E9929" s="7" t="s">
        <v>30</v>
      </c>
    </row>
    <row r="9930" spans="2:5" hidden="1" x14ac:dyDescent="0.25">
      <c r="B9930" t="s">
        <v>7513</v>
      </c>
      <c r="C9930" t="s">
        <v>13535</v>
      </c>
      <c r="D9930">
        <v>0</v>
      </c>
      <c r="E9930" s="7">
        <v>45809</v>
      </c>
    </row>
    <row r="9931" spans="2:5" hidden="1" x14ac:dyDescent="0.25">
      <c r="B9931" t="s">
        <v>7513</v>
      </c>
      <c r="C9931" t="s">
        <v>13535</v>
      </c>
      <c r="D9931">
        <v>0</v>
      </c>
      <c r="E9931" s="7">
        <v>45809</v>
      </c>
    </row>
    <row r="9932" spans="2:5" hidden="1" x14ac:dyDescent="0.25">
      <c r="B9932" t="s">
        <v>7514</v>
      </c>
      <c r="C9932" t="s">
        <v>14034</v>
      </c>
      <c r="D9932">
        <v>0</v>
      </c>
      <c r="E9932" s="7">
        <v>46388</v>
      </c>
    </row>
    <row r="9933" spans="2:5" hidden="1" x14ac:dyDescent="0.25">
      <c r="B9933" t="s">
        <v>7514</v>
      </c>
      <c r="C9933" t="s">
        <v>14034</v>
      </c>
      <c r="D9933">
        <v>0</v>
      </c>
      <c r="E9933" s="7">
        <v>46784</v>
      </c>
    </row>
    <row r="9934" spans="2:5" hidden="1" x14ac:dyDescent="0.25">
      <c r="B9934" t="s">
        <v>7514</v>
      </c>
      <c r="C9934" t="s">
        <v>14034</v>
      </c>
      <c r="D9934">
        <v>0</v>
      </c>
      <c r="E9934" s="7">
        <v>46447</v>
      </c>
    </row>
    <row r="9935" spans="2:5" hidden="1" x14ac:dyDescent="0.25">
      <c r="B9935" t="s">
        <v>7514</v>
      </c>
      <c r="C9935" t="s">
        <v>14034</v>
      </c>
      <c r="D9935">
        <v>0</v>
      </c>
      <c r="E9935" s="7">
        <v>46661</v>
      </c>
    </row>
    <row r="9936" spans="2:5" hidden="1" x14ac:dyDescent="0.25">
      <c r="B9936" t="s">
        <v>7514</v>
      </c>
      <c r="C9936" t="s">
        <v>14034</v>
      </c>
      <c r="D9936">
        <v>236</v>
      </c>
      <c r="E9936" s="7">
        <v>46844</v>
      </c>
    </row>
    <row r="9937" spans="2:5" hidden="1" x14ac:dyDescent="0.25">
      <c r="B9937" t="s">
        <v>7514</v>
      </c>
      <c r="C9937" t="s">
        <v>14034</v>
      </c>
      <c r="D9937">
        <v>0</v>
      </c>
      <c r="E9937" s="7">
        <v>46508</v>
      </c>
    </row>
    <row r="9938" spans="2:5" hidden="1" x14ac:dyDescent="0.25">
      <c r="B9938" t="s">
        <v>7514</v>
      </c>
      <c r="C9938" t="s">
        <v>14034</v>
      </c>
      <c r="D9938">
        <v>0</v>
      </c>
      <c r="E9938" s="7">
        <v>46661</v>
      </c>
    </row>
    <row r="9939" spans="2:5" hidden="1" x14ac:dyDescent="0.25">
      <c r="B9939" t="s">
        <v>7514</v>
      </c>
      <c r="C9939" t="s">
        <v>14034</v>
      </c>
      <c r="D9939">
        <v>0</v>
      </c>
      <c r="E9939" s="7">
        <v>46478</v>
      </c>
    </row>
    <row r="9940" spans="2:5" hidden="1" x14ac:dyDescent="0.25">
      <c r="B9940" t="s">
        <v>7514</v>
      </c>
      <c r="C9940" t="s">
        <v>14034</v>
      </c>
      <c r="D9940">
        <v>0</v>
      </c>
      <c r="E9940" s="7">
        <v>46569</v>
      </c>
    </row>
    <row r="9941" spans="2:5" hidden="1" x14ac:dyDescent="0.25">
      <c r="B9941" t="s">
        <v>7514</v>
      </c>
      <c r="C9941" t="s">
        <v>14034</v>
      </c>
      <c r="D9941">
        <v>0</v>
      </c>
      <c r="E9941" s="7">
        <v>46600</v>
      </c>
    </row>
    <row r="9942" spans="2:5" hidden="1" x14ac:dyDescent="0.25">
      <c r="B9942" t="s">
        <v>7514</v>
      </c>
      <c r="C9942" t="s">
        <v>14034</v>
      </c>
      <c r="D9942">
        <v>0</v>
      </c>
      <c r="E9942" s="7">
        <v>46753</v>
      </c>
    </row>
    <row r="9943" spans="2:5" hidden="1" x14ac:dyDescent="0.25">
      <c r="B9943" t="s">
        <v>7514</v>
      </c>
      <c r="C9943" t="s">
        <v>14034</v>
      </c>
      <c r="D9943">
        <v>0</v>
      </c>
      <c r="E9943" s="7">
        <v>46600</v>
      </c>
    </row>
    <row r="9944" spans="2:5" hidden="1" x14ac:dyDescent="0.25">
      <c r="B9944" t="s">
        <v>7514</v>
      </c>
      <c r="C9944" t="s">
        <v>14034</v>
      </c>
      <c r="D9944">
        <v>0</v>
      </c>
      <c r="E9944" s="7">
        <v>46631</v>
      </c>
    </row>
    <row r="9945" spans="2:5" hidden="1" x14ac:dyDescent="0.25">
      <c r="B9945" t="s">
        <v>7514</v>
      </c>
      <c r="C9945" t="s">
        <v>14034</v>
      </c>
      <c r="D9945">
        <v>0</v>
      </c>
      <c r="E9945" s="7">
        <v>46296</v>
      </c>
    </row>
    <row r="9946" spans="2:5" hidden="1" x14ac:dyDescent="0.25">
      <c r="B9946" t="s">
        <v>7514</v>
      </c>
      <c r="C9946" t="s">
        <v>14034</v>
      </c>
      <c r="D9946">
        <v>0</v>
      </c>
      <c r="E9946" s="7">
        <v>46388</v>
      </c>
    </row>
    <row r="9947" spans="2:5" hidden="1" x14ac:dyDescent="0.25">
      <c r="B9947" t="s">
        <v>7514</v>
      </c>
      <c r="C9947" t="s">
        <v>14034</v>
      </c>
      <c r="D9947">
        <v>0</v>
      </c>
      <c r="E9947" s="7">
        <v>46844</v>
      </c>
    </row>
    <row r="9948" spans="2:5" hidden="1" x14ac:dyDescent="0.25">
      <c r="B9948" t="s">
        <v>7514</v>
      </c>
      <c r="C9948" t="s">
        <v>14034</v>
      </c>
      <c r="D9948">
        <v>0</v>
      </c>
      <c r="E9948" s="7">
        <v>46508</v>
      </c>
    </row>
    <row r="9949" spans="2:5" hidden="1" x14ac:dyDescent="0.25">
      <c r="B9949" t="s">
        <v>7514</v>
      </c>
      <c r="C9949" t="s">
        <v>14034</v>
      </c>
      <c r="D9949">
        <v>0</v>
      </c>
      <c r="E9949" s="7">
        <v>46753</v>
      </c>
    </row>
    <row r="9950" spans="2:5" hidden="1" x14ac:dyDescent="0.25">
      <c r="B9950" t="s">
        <v>7514</v>
      </c>
      <c r="C9950" t="s">
        <v>14034</v>
      </c>
      <c r="D9950">
        <v>0</v>
      </c>
      <c r="E9950" s="7">
        <v>46844</v>
      </c>
    </row>
    <row r="9951" spans="2:5" hidden="1" x14ac:dyDescent="0.25">
      <c r="B9951" t="s">
        <v>7514</v>
      </c>
      <c r="C9951" t="s">
        <v>14034</v>
      </c>
      <c r="D9951">
        <v>0</v>
      </c>
      <c r="E9951" s="7">
        <v>46661</v>
      </c>
    </row>
    <row r="9952" spans="2:5" hidden="1" x14ac:dyDescent="0.25">
      <c r="B9952" t="s">
        <v>7531</v>
      </c>
      <c r="C9952" t="s">
        <v>14035</v>
      </c>
      <c r="D9952">
        <v>0</v>
      </c>
      <c r="E9952" s="7">
        <v>45931</v>
      </c>
    </row>
    <row r="9953" spans="2:5" hidden="1" x14ac:dyDescent="0.25">
      <c r="B9953" t="s">
        <v>7534</v>
      </c>
      <c r="C9953" t="s">
        <v>14036</v>
      </c>
      <c r="D9953">
        <v>0</v>
      </c>
      <c r="E9953" s="7">
        <v>45809</v>
      </c>
    </row>
    <row r="9954" spans="2:5" hidden="1" x14ac:dyDescent="0.25">
      <c r="B9954" t="s">
        <v>7534</v>
      </c>
      <c r="C9954" t="s">
        <v>14036</v>
      </c>
      <c r="D9954">
        <v>0</v>
      </c>
      <c r="E9954" s="7">
        <v>45809</v>
      </c>
    </row>
    <row r="9955" spans="2:5" hidden="1" x14ac:dyDescent="0.25">
      <c r="B9955" t="s">
        <v>7534</v>
      </c>
      <c r="C9955" t="s">
        <v>14036</v>
      </c>
      <c r="D9955">
        <v>70</v>
      </c>
      <c r="E9955" s="7">
        <v>46266</v>
      </c>
    </row>
    <row r="9956" spans="2:5" hidden="1" x14ac:dyDescent="0.25">
      <c r="B9956" t="s">
        <v>7534</v>
      </c>
      <c r="C9956" t="s">
        <v>14036</v>
      </c>
      <c r="D9956">
        <v>0</v>
      </c>
      <c r="E9956" s="7">
        <v>46266</v>
      </c>
    </row>
    <row r="9957" spans="2:5" hidden="1" x14ac:dyDescent="0.25">
      <c r="B9957" t="s">
        <v>7536</v>
      </c>
      <c r="C9957" t="s">
        <v>14037</v>
      </c>
      <c r="D9957">
        <v>21</v>
      </c>
      <c r="E9957" s="7">
        <v>46266</v>
      </c>
    </row>
    <row r="9958" spans="2:5" hidden="1" x14ac:dyDescent="0.25">
      <c r="B9958" t="s">
        <v>7538</v>
      </c>
      <c r="C9958" t="s">
        <v>7539</v>
      </c>
      <c r="D9958">
        <v>0</v>
      </c>
      <c r="E9958" s="7">
        <v>45689</v>
      </c>
    </row>
    <row r="9959" spans="2:5" hidden="1" x14ac:dyDescent="0.25">
      <c r="B9959" t="s">
        <v>7538</v>
      </c>
      <c r="C9959" t="s">
        <v>7539</v>
      </c>
      <c r="D9959">
        <v>0</v>
      </c>
      <c r="E9959" s="7">
        <v>45689</v>
      </c>
    </row>
    <row r="9960" spans="2:5" hidden="1" x14ac:dyDescent="0.25">
      <c r="B9960" t="s">
        <v>7542</v>
      </c>
      <c r="C9960" t="s">
        <v>7543</v>
      </c>
      <c r="D9960">
        <v>0</v>
      </c>
      <c r="E9960" s="7">
        <v>45870</v>
      </c>
    </row>
    <row r="9961" spans="2:5" hidden="1" x14ac:dyDescent="0.25">
      <c r="B9961" t="s">
        <v>7544</v>
      </c>
      <c r="C9961" t="s">
        <v>999</v>
      </c>
      <c r="D9961">
        <v>0</v>
      </c>
      <c r="E9961" s="7">
        <v>45992</v>
      </c>
    </row>
    <row r="9962" spans="2:5" hidden="1" x14ac:dyDescent="0.25">
      <c r="B9962" t="s">
        <v>7544</v>
      </c>
      <c r="C9962" t="s">
        <v>999</v>
      </c>
      <c r="D9962">
        <v>0</v>
      </c>
      <c r="E9962" s="7">
        <v>46388</v>
      </c>
    </row>
    <row r="9963" spans="2:5" hidden="1" x14ac:dyDescent="0.25">
      <c r="B9963" t="s">
        <v>7544</v>
      </c>
      <c r="C9963" t="s">
        <v>999</v>
      </c>
      <c r="D9963">
        <v>108</v>
      </c>
      <c r="E9963" s="7">
        <v>46419</v>
      </c>
    </row>
    <row r="9964" spans="2:5" hidden="1" x14ac:dyDescent="0.25">
      <c r="B9964" t="s">
        <v>7544</v>
      </c>
      <c r="C9964" t="s">
        <v>999</v>
      </c>
      <c r="D9964">
        <v>0</v>
      </c>
      <c r="E9964" s="7">
        <v>46327</v>
      </c>
    </row>
    <row r="9965" spans="2:5" hidden="1" x14ac:dyDescent="0.25">
      <c r="B9965" t="s">
        <v>7544</v>
      </c>
      <c r="C9965" t="s">
        <v>999</v>
      </c>
      <c r="D9965">
        <v>0</v>
      </c>
      <c r="E9965" s="7">
        <v>46419</v>
      </c>
    </row>
    <row r="9966" spans="2:5" hidden="1" x14ac:dyDescent="0.25">
      <c r="B9966" t="s">
        <v>7544</v>
      </c>
      <c r="C9966" t="s">
        <v>999</v>
      </c>
      <c r="D9966">
        <v>0</v>
      </c>
      <c r="E9966" s="7">
        <v>45992</v>
      </c>
    </row>
    <row r="9967" spans="2:5" hidden="1" x14ac:dyDescent="0.25">
      <c r="B9967" t="s">
        <v>7544</v>
      </c>
      <c r="C9967" t="s">
        <v>999</v>
      </c>
      <c r="D9967">
        <v>0</v>
      </c>
      <c r="E9967" s="7">
        <v>46388</v>
      </c>
    </row>
    <row r="9968" spans="2:5" hidden="1" x14ac:dyDescent="0.25">
      <c r="B9968" t="s">
        <v>7544</v>
      </c>
      <c r="C9968" t="s">
        <v>999</v>
      </c>
      <c r="D9968">
        <v>0</v>
      </c>
      <c r="E9968" s="7">
        <v>46419</v>
      </c>
    </row>
    <row r="9969" spans="2:5" hidden="1" x14ac:dyDescent="0.25">
      <c r="B9969" t="s">
        <v>7544</v>
      </c>
      <c r="C9969" t="s">
        <v>999</v>
      </c>
      <c r="D9969">
        <v>0</v>
      </c>
      <c r="E9969" s="7">
        <v>46327</v>
      </c>
    </row>
    <row r="9970" spans="2:5" hidden="1" x14ac:dyDescent="0.25">
      <c r="B9970" t="s">
        <v>7544</v>
      </c>
      <c r="C9970" t="s">
        <v>999</v>
      </c>
      <c r="D9970">
        <v>30</v>
      </c>
      <c r="E9970" s="7">
        <v>46419</v>
      </c>
    </row>
    <row r="9971" spans="2:5" hidden="1" x14ac:dyDescent="0.25">
      <c r="B9971" t="s">
        <v>7544</v>
      </c>
      <c r="C9971" t="s">
        <v>999</v>
      </c>
      <c r="D9971">
        <v>0</v>
      </c>
      <c r="E9971" s="7">
        <v>45992</v>
      </c>
    </row>
    <row r="9972" spans="2:5" hidden="1" x14ac:dyDescent="0.25">
      <c r="B9972" t="s">
        <v>7545</v>
      </c>
      <c r="C9972" t="s">
        <v>7546</v>
      </c>
      <c r="D9972">
        <v>0</v>
      </c>
      <c r="E9972" s="7" t="s">
        <v>30</v>
      </c>
    </row>
    <row r="9973" spans="2:5" hidden="1" x14ac:dyDescent="0.25">
      <c r="B9973" t="s">
        <v>7545</v>
      </c>
      <c r="C9973" t="s">
        <v>7546</v>
      </c>
      <c r="D9973">
        <v>180</v>
      </c>
      <c r="E9973" s="7">
        <v>46478</v>
      </c>
    </row>
    <row r="9974" spans="2:5" hidden="1" x14ac:dyDescent="0.25">
      <c r="B9974" t="s">
        <v>7545</v>
      </c>
      <c r="C9974" t="s">
        <v>7546</v>
      </c>
      <c r="D9974">
        <v>0</v>
      </c>
      <c r="E9974" s="7">
        <v>46478</v>
      </c>
    </row>
    <row r="9975" spans="2:5" hidden="1" x14ac:dyDescent="0.25">
      <c r="B9975" t="s">
        <v>7545</v>
      </c>
      <c r="C9975" t="s">
        <v>7546</v>
      </c>
      <c r="D9975">
        <v>0</v>
      </c>
      <c r="E9975" s="7">
        <v>45870</v>
      </c>
    </row>
    <row r="9976" spans="2:5" hidden="1" x14ac:dyDescent="0.25">
      <c r="B9976" t="s">
        <v>7545</v>
      </c>
      <c r="C9976" t="s">
        <v>7546</v>
      </c>
      <c r="D9976">
        <v>0</v>
      </c>
      <c r="E9976" s="7">
        <v>45870</v>
      </c>
    </row>
    <row r="9977" spans="2:5" hidden="1" x14ac:dyDescent="0.25">
      <c r="B9977" t="s">
        <v>7547</v>
      </c>
      <c r="C9977" t="s">
        <v>997</v>
      </c>
      <c r="D9977">
        <v>0</v>
      </c>
      <c r="E9977" s="7">
        <v>45962</v>
      </c>
    </row>
    <row r="9978" spans="2:5" hidden="1" x14ac:dyDescent="0.25">
      <c r="B9978" t="s">
        <v>7547</v>
      </c>
      <c r="C9978" t="s">
        <v>997</v>
      </c>
      <c r="D9978">
        <v>0</v>
      </c>
      <c r="E9978" s="7">
        <v>46235</v>
      </c>
    </row>
    <row r="9979" spans="2:5" hidden="1" x14ac:dyDescent="0.25">
      <c r="B9979" t="s">
        <v>7547</v>
      </c>
      <c r="C9979" t="s">
        <v>997</v>
      </c>
      <c r="D9979">
        <v>0</v>
      </c>
      <c r="E9979" s="7">
        <v>46388</v>
      </c>
    </row>
    <row r="9980" spans="2:5" hidden="1" x14ac:dyDescent="0.25">
      <c r="B9980" t="s">
        <v>7547</v>
      </c>
      <c r="C9980" t="s">
        <v>997</v>
      </c>
      <c r="D9980">
        <v>4</v>
      </c>
      <c r="E9980" s="7">
        <v>46478</v>
      </c>
    </row>
    <row r="9981" spans="2:5" hidden="1" x14ac:dyDescent="0.25">
      <c r="B9981" t="s">
        <v>7547</v>
      </c>
      <c r="C9981" t="s">
        <v>997</v>
      </c>
      <c r="D9981">
        <v>84</v>
      </c>
      <c r="E9981" s="7">
        <v>46478</v>
      </c>
    </row>
    <row r="9982" spans="2:5" hidden="1" x14ac:dyDescent="0.25">
      <c r="B9982" t="s">
        <v>7547</v>
      </c>
      <c r="C9982" t="s">
        <v>997</v>
      </c>
      <c r="D9982">
        <v>0</v>
      </c>
      <c r="E9982" s="7">
        <v>45962</v>
      </c>
    </row>
    <row r="9983" spans="2:5" hidden="1" x14ac:dyDescent="0.25">
      <c r="B9983" t="s">
        <v>7547</v>
      </c>
      <c r="C9983" t="s">
        <v>997</v>
      </c>
      <c r="D9983">
        <v>0</v>
      </c>
      <c r="E9983" s="7">
        <v>45962</v>
      </c>
    </row>
    <row r="9984" spans="2:5" hidden="1" x14ac:dyDescent="0.25">
      <c r="B9984" t="s">
        <v>7547</v>
      </c>
      <c r="C9984" t="s">
        <v>997</v>
      </c>
      <c r="D9984">
        <v>0</v>
      </c>
      <c r="E9984" s="7">
        <v>46235</v>
      </c>
    </row>
    <row r="9985" spans="2:5" hidden="1" x14ac:dyDescent="0.25">
      <c r="B9985" t="s">
        <v>7547</v>
      </c>
      <c r="C9985" t="s">
        <v>997</v>
      </c>
      <c r="D9985">
        <v>0</v>
      </c>
      <c r="E9985" s="7">
        <v>45962</v>
      </c>
    </row>
    <row r="9986" spans="2:5" hidden="1" x14ac:dyDescent="0.25">
      <c r="B9986" t="s">
        <v>7548</v>
      </c>
      <c r="C9986" t="s">
        <v>995</v>
      </c>
      <c r="D9986">
        <v>0</v>
      </c>
      <c r="E9986" s="7">
        <v>46327</v>
      </c>
    </row>
    <row r="9987" spans="2:5" hidden="1" x14ac:dyDescent="0.25">
      <c r="B9987" t="s">
        <v>7548</v>
      </c>
      <c r="C9987" t="s">
        <v>995</v>
      </c>
      <c r="D9987">
        <v>0</v>
      </c>
      <c r="E9987" s="7">
        <v>46054</v>
      </c>
    </row>
    <row r="9988" spans="2:5" hidden="1" x14ac:dyDescent="0.25">
      <c r="B9988" t="s">
        <v>7548</v>
      </c>
      <c r="C9988" t="s">
        <v>995</v>
      </c>
      <c r="D9988">
        <v>39</v>
      </c>
      <c r="E9988" s="7">
        <v>46419</v>
      </c>
    </row>
    <row r="9989" spans="2:5" hidden="1" x14ac:dyDescent="0.25">
      <c r="B9989" t="s">
        <v>7548</v>
      </c>
      <c r="C9989" t="s">
        <v>995</v>
      </c>
      <c r="D9989">
        <v>100</v>
      </c>
      <c r="E9989" s="7">
        <v>46478</v>
      </c>
    </row>
    <row r="9990" spans="2:5" hidden="1" x14ac:dyDescent="0.25">
      <c r="B9990" t="s">
        <v>7548</v>
      </c>
      <c r="C9990" t="s">
        <v>995</v>
      </c>
      <c r="D9990">
        <v>0</v>
      </c>
      <c r="E9990" s="7">
        <v>46054</v>
      </c>
    </row>
    <row r="9991" spans="2:5" hidden="1" x14ac:dyDescent="0.25">
      <c r="B9991" t="s">
        <v>7548</v>
      </c>
      <c r="C9991" t="s">
        <v>995</v>
      </c>
      <c r="D9991">
        <v>0</v>
      </c>
      <c r="E9991" s="7">
        <v>46327</v>
      </c>
    </row>
    <row r="9992" spans="2:5" hidden="1" x14ac:dyDescent="0.25">
      <c r="B9992" t="s">
        <v>7550</v>
      </c>
      <c r="C9992" t="s">
        <v>7551</v>
      </c>
      <c r="D9992">
        <v>0</v>
      </c>
      <c r="E9992" s="7" t="s">
        <v>30</v>
      </c>
    </row>
    <row r="9993" spans="2:5" hidden="1" x14ac:dyDescent="0.25">
      <c r="B9993" t="s">
        <v>7554</v>
      </c>
      <c r="C9993" t="s">
        <v>7555</v>
      </c>
      <c r="D9993">
        <v>130</v>
      </c>
      <c r="E9993" s="7">
        <v>46388</v>
      </c>
    </row>
    <row r="9994" spans="2:5" hidden="1" x14ac:dyDescent="0.25">
      <c r="B9994" t="s">
        <v>7554</v>
      </c>
      <c r="C9994" t="s">
        <v>7555</v>
      </c>
      <c r="D9994">
        <v>0</v>
      </c>
      <c r="E9994" s="7">
        <v>46388</v>
      </c>
    </row>
    <row r="9995" spans="2:5" hidden="1" x14ac:dyDescent="0.25">
      <c r="B9995" t="s">
        <v>7554</v>
      </c>
      <c r="C9995" t="s">
        <v>7555</v>
      </c>
      <c r="D9995">
        <v>25</v>
      </c>
      <c r="E9995" s="7">
        <v>46388</v>
      </c>
    </row>
    <row r="9996" spans="2:5" hidden="1" x14ac:dyDescent="0.25">
      <c r="B9996" t="s">
        <v>7556</v>
      </c>
      <c r="C9996" t="s">
        <v>7557</v>
      </c>
      <c r="D9996">
        <v>60</v>
      </c>
      <c r="E9996" s="7">
        <v>46478</v>
      </c>
    </row>
    <row r="9997" spans="2:5" hidden="1" x14ac:dyDescent="0.25">
      <c r="B9997" t="s">
        <v>7558</v>
      </c>
      <c r="C9997" t="s">
        <v>7559</v>
      </c>
      <c r="D9997">
        <v>0</v>
      </c>
      <c r="E9997" s="7">
        <v>47027</v>
      </c>
    </row>
    <row r="9998" spans="2:5" hidden="1" x14ac:dyDescent="0.25">
      <c r="B9998" t="s">
        <v>7561</v>
      </c>
      <c r="C9998" t="s">
        <v>14038</v>
      </c>
      <c r="D9998">
        <v>0</v>
      </c>
      <c r="E9998" s="7" t="s">
        <v>30</v>
      </c>
    </row>
    <row r="9999" spans="2:5" hidden="1" x14ac:dyDescent="0.25">
      <c r="B9999" t="s">
        <v>7561</v>
      </c>
      <c r="C9999" t="s">
        <v>14038</v>
      </c>
      <c r="D9999">
        <v>0</v>
      </c>
      <c r="E9999" s="7">
        <v>45839</v>
      </c>
    </row>
    <row r="10000" spans="2:5" hidden="1" x14ac:dyDescent="0.25">
      <c r="B10000" t="s">
        <v>7561</v>
      </c>
      <c r="C10000" t="s">
        <v>14038</v>
      </c>
      <c r="D10000">
        <v>0</v>
      </c>
      <c r="E10000" s="7">
        <v>45839</v>
      </c>
    </row>
    <row r="10001" spans="2:5" hidden="1" x14ac:dyDescent="0.25">
      <c r="B10001" t="s">
        <v>7564</v>
      </c>
      <c r="C10001" t="s">
        <v>7565</v>
      </c>
      <c r="D10001">
        <v>0</v>
      </c>
      <c r="E10001" s="7">
        <v>45962</v>
      </c>
    </row>
    <row r="10002" spans="2:5" hidden="1" x14ac:dyDescent="0.25">
      <c r="B10002" t="s">
        <v>7567</v>
      </c>
      <c r="C10002" t="s">
        <v>14039</v>
      </c>
      <c r="D10002">
        <v>0</v>
      </c>
      <c r="E10002" s="7">
        <v>46357</v>
      </c>
    </row>
    <row r="10003" spans="2:5" hidden="1" x14ac:dyDescent="0.25">
      <c r="B10003" t="s">
        <v>7567</v>
      </c>
      <c r="C10003" t="s">
        <v>14039</v>
      </c>
      <c r="D10003">
        <v>0</v>
      </c>
      <c r="E10003" s="7">
        <v>46631</v>
      </c>
    </row>
    <row r="10004" spans="2:5" hidden="1" x14ac:dyDescent="0.25">
      <c r="B10004" t="s">
        <v>7571</v>
      </c>
      <c r="C10004" t="s">
        <v>7572</v>
      </c>
      <c r="D10004">
        <v>1000</v>
      </c>
      <c r="E10004" s="7">
        <v>46631</v>
      </c>
    </row>
    <row r="10005" spans="2:5" hidden="1" x14ac:dyDescent="0.25">
      <c r="B10005" t="s">
        <v>7573</v>
      </c>
      <c r="C10005" t="s">
        <v>7574</v>
      </c>
      <c r="D10005">
        <v>0</v>
      </c>
      <c r="E10005" s="7">
        <v>46419</v>
      </c>
    </row>
    <row r="10006" spans="2:5" hidden="1" x14ac:dyDescent="0.25">
      <c r="B10006" t="s">
        <v>7573</v>
      </c>
      <c r="C10006" t="s">
        <v>7574</v>
      </c>
      <c r="D10006">
        <v>134</v>
      </c>
      <c r="E10006" s="7">
        <v>46419</v>
      </c>
    </row>
    <row r="10007" spans="2:5" hidden="1" x14ac:dyDescent="0.25">
      <c r="B10007" t="s">
        <v>7576</v>
      </c>
      <c r="C10007" t="s">
        <v>7577</v>
      </c>
      <c r="D10007">
        <v>0</v>
      </c>
      <c r="E10007" s="7">
        <v>46419</v>
      </c>
    </row>
    <row r="10008" spans="2:5" hidden="1" x14ac:dyDescent="0.25">
      <c r="B10008" t="s">
        <v>7576</v>
      </c>
      <c r="C10008" t="s">
        <v>7577</v>
      </c>
      <c r="D10008">
        <v>9</v>
      </c>
      <c r="E10008" s="7">
        <v>46419</v>
      </c>
    </row>
    <row r="10009" spans="2:5" hidden="1" x14ac:dyDescent="0.25">
      <c r="B10009" t="s">
        <v>7576</v>
      </c>
      <c r="C10009" t="s">
        <v>7577</v>
      </c>
      <c r="D10009">
        <v>400</v>
      </c>
      <c r="E10009" s="7">
        <v>46874</v>
      </c>
    </row>
    <row r="10010" spans="2:5" hidden="1" x14ac:dyDescent="0.25">
      <c r="B10010" t="s">
        <v>7576</v>
      </c>
      <c r="C10010" t="s">
        <v>7577</v>
      </c>
      <c r="D10010">
        <v>0</v>
      </c>
      <c r="E10010" s="7">
        <v>46874</v>
      </c>
    </row>
    <row r="10011" spans="2:5" hidden="1" x14ac:dyDescent="0.25">
      <c r="B10011" t="s">
        <v>7578</v>
      </c>
      <c r="C10011" t="s">
        <v>7579</v>
      </c>
      <c r="D10011">
        <v>0</v>
      </c>
      <c r="E10011" s="7">
        <v>46478</v>
      </c>
    </row>
    <row r="10012" spans="2:5" hidden="1" x14ac:dyDescent="0.25">
      <c r="B10012" t="s">
        <v>7578</v>
      </c>
      <c r="C10012" t="s">
        <v>7579</v>
      </c>
      <c r="D10012">
        <v>0</v>
      </c>
      <c r="E10012" s="7">
        <v>46478</v>
      </c>
    </row>
    <row r="10013" spans="2:5" hidden="1" x14ac:dyDescent="0.25">
      <c r="B10013" t="s">
        <v>7580</v>
      </c>
      <c r="C10013" t="s">
        <v>7581</v>
      </c>
      <c r="D10013">
        <v>480</v>
      </c>
      <c r="E10013" s="7">
        <v>46478</v>
      </c>
    </row>
    <row r="10014" spans="2:5" hidden="1" x14ac:dyDescent="0.25">
      <c r="B10014" t="s">
        <v>7580</v>
      </c>
      <c r="C10014" t="s">
        <v>7581</v>
      </c>
      <c r="D10014">
        <v>0</v>
      </c>
      <c r="E10014" s="7">
        <v>46478</v>
      </c>
    </row>
    <row r="10015" spans="2:5" hidden="1" x14ac:dyDescent="0.25">
      <c r="B10015" t="s">
        <v>7582</v>
      </c>
      <c r="C10015" t="s">
        <v>14040</v>
      </c>
      <c r="D10015">
        <v>0</v>
      </c>
      <c r="E10015" s="7">
        <v>47178</v>
      </c>
    </row>
    <row r="10016" spans="2:5" hidden="1" x14ac:dyDescent="0.25">
      <c r="B10016" t="s">
        <v>7582</v>
      </c>
      <c r="C10016" t="s">
        <v>14040</v>
      </c>
      <c r="D10016">
        <v>0</v>
      </c>
      <c r="E10016" s="7">
        <v>47392</v>
      </c>
    </row>
    <row r="10017" spans="2:5" hidden="1" x14ac:dyDescent="0.25">
      <c r="B10017" t="s">
        <v>7582</v>
      </c>
      <c r="C10017" t="s">
        <v>14040</v>
      </c>
      <c r="D10017">
        <v>0</v>
      </c>
      <c r="E10017" s="7">
        <v>46905</v>
      </c>
    </row>
    <row r="10018" spans="2:5" hidden="1" x14ac:dyDescent="0.25">
      <c r="B10018" t="s">
        <v>7582</v>
      </c>
      <c r="C10018" t="s">
        <v>14040</v>
      </c>
      <c r="D10018">
        <v>8</v>
      </c>
      <c r="E10018" s="7">
        <v>46935</v>
      </c>
    </row>
    <row r="10019" spans="2:5" hidden="1" x14ac:dyDescent="0.25">
      <c r="B10019" t="s">
        <v>7582</v>
      </c>
      <c r="C10019" t="s">
        <v>14040</v>
      </c>
      <c r="D10019">
        <v>1000</v>
      </c>
      <c r="E10019" s="7">
        <v>46997</v>
      </c>
    </row>
    <row r="10020" spans="2:5" hidden="1" x14ac:dyDescent="0.25">
      <c r="B10020" t="s">
        <v>7582</v>
      </c>
      <c r="C10020" t="s">
        <v>14040</v>
      </c>
      <c r="D10020">
        <v>3400</v>
      </c>
      <c r="E10020" s="7">
        <v>47058</v>
      </c>
    </row>
    <row r="10021" spans="2:5" hidden="1" x14ac:dyDescent="0.25">
      <c r="B10021" t="s">
        <v>7582</v>
      </c>
      <c r="C10021" t="s">
        <v>14040</v>
      </c>
      <c r="D10021">
        <v>0</v>
      </c>
      <c r="E10021" s="7">
        <v>46935</v>
      </c>
    </row>
    <row r="10022" spans="2:5" hidden="1" x14ac:dyDescent="0.25">
      <c r="B10022" t="s">
        <v>7584</v>
      </c>
      <c r="C10022" t="s">
        <v>14041</v>
      </c>
      <c r="D10022">
        <v>0</v>
      </c>
      <c r="E10022" s="7">
        <v>46174</v>
      </c>
    </row>
    <row r="10023" spans="2:5" hidden="1" x14ac:dyDescent="0.25">
      <c r="B10023" t="s">
        <v>7584</v>
      </c>
      <c r="C10023" t="s">
        <v>14041</v>
      </c>
      <c r="D10023">
        <v>0</v>
      </c>
      <c r="E10023" s="7">
        <v>46447</v>
      </c>
    </row>
    <row r="10024" spans="2:5" hidden="1" x14ac:dyDescent="0.25">
      <c r="B10024" t="s">
        <v>7584</v>
      </c>
      <c r="C10024" t="s">
        <v>14041</v>
      </c>
      <c r="D10024">
        <v>0</v>
      </c>
      <c r="E10024" s="7">
        <v>46753</v>
      </c>
    </row>
    <row r="10025" spans="2:5" hidden="1" x14ac:dyDescent="0.25">
      <c r="B10025" t="s">
        <v>7584</v>
      </c>
      <c r="C10025" t="s">
        <v>14041</v>
      </c>
      <c r="D10025">
        <v>960</v>
      </c>
      <c r="E10025" s="7">
        <v>47119</v>
      </c>
    </row>
    <row r="10026" spans="2:5" hidden="1" x14ac:dyDescent="0.25">
      <c r="B10026" t="s">
        <v>7586</v>
      </c>
      <c r="C10026" t="s">
        <v>13536</v>
      </c>
      <c r="D10026">
        <v>0</v>
      </c>
      <c r="E10026" s="7">
        <v>46966</v>
      </c>
    </row>
    <row r="10027" spans="2:5" hidden="1" x14ac:dyDescent="0.25">
      <c r="B10027" t="s">
        <v>7586</v>
      </c>
      <c r="C10027" t="s">
        <v>13536</v>
      </c>
      <c r="D10027">
        <v>510</v>
      </c>
      <c r="E10027" s="7">
        <v>47239</v>
      </c>
    </row>
    <row r="10028" spans="2:5" hidden="1" x14ac:dyDescent="0.25">
      <c r="B10028" t="s">
        <v>7586</v>
      </c>
      <c r="C10028" t="s">
        <v>13536</v>
      </c>
      <c r="D10028">
        <v>0</v>
      </c>
      <c r="E10028" s="7">
        <v>47239</v>
      </c>
    </row>
    <row r="10029" spans="2:5" hidden="1" x14ac:dyDescent="0.25">
      <c r="B10029" t="s">
        <v>7586</v>
      </c>
      <c r="C10029" t="s">
        <v>13536</v>
      </c>
      <c r="D10029">
        <v>0</v>
      </c>
      <c r="E10029" s="7">
        <v>47453</v>
      </c>
    </row>
    <row r="10030" spans="2:5" hidden="1" x14ac:dyDescent="0.25">
      <c r="B10030" t="s">
        <v>7586</v>
      </c>
      <c r="C10030" t="s">
        <v>13536</v>
      </c>
      <c r="D10030">
        <v>0</v>
      </c>
      <c r="E10030" s="7">
        <v>47543</v>
      </c>
    </row>
    <row r="10031" spans="2:5" hidden="1" x14ac:dyDescent="0.25">
      <c r="B10031" t="s">
        <v>7586</v>
      </c>
      <c r="C10031" t="s">
        <v>13536</v>
      </c>
      <c r="D10031">
        <v>0</v>
      </c>
      <c r="E10031" s="7">
        <v>47543</v>
      </c>
    </row>
    <row r="10032" spans="2:5" hidden="1" x14ac:dyDescent="0.25">
      <c r="B10032" t="s">
        <v>7586</v>
      </c>
      <c r="C10032" t="s">
        <v>13536</v>
      </c>
      <c r="D10032">
        <v>0</v>
      </c>
      <c r="E10032" s="7">
        <v>47574</v>
      </c>
    </row>
    <row r="10033" spans="2:5" hidden="1" x14ac:dyDescent="0.25">
      <c r="B10033" t="s">
        <v>7586</v>
      </c>
      <c r="C10033" t="s">
        <v>13536</v>
      </c>
      <c r="D10033">
        <v>0</v>
      </c>
      <c r="E10033" s="7">
        <v>47635</v>
      </c>
    </row>
    <row r="10034" spans="2:5" hidden="1" x14ac:dyDescent="0.25">
      <c r="B10034" t="s">
        <v>7586</v>
      </c>
      <c r="C10034" t="s">
        <v>13536</v>
      </c>
      <c r="D10034">
        <v>1880</v>
      </c>
      <c r="E10034" s="7">
        <v>47696</v>
      </c>
    </row>
    <row r="10035" spans="2:5" hidden="1" x14ac:dyDescent="0.25">
      <c r="B10035" t="s">
        <v>7586</v>
      </c>
      <c r="C10035" t="s">
        <v>13536</v>
      </c>
      <c r="D10035">
        <v>0</v>
      </c>
      <c r="E10035" s="7" t="s">
        <v>30</v>
      </c>
    </row>
    <row r="10036" spans="2:5" hidden="1" x14ac:dyDescent="0.25">
      <c r="B10036" t="s">
        <v>7586</v>
      </c>
      <c r="C10036" t="s">
        <v>13536</v>
      </c>
      <c r="D10036">
        <v>0</v>
      </c>
      <c r="E10036" s="7">
        <v>47696</v>
      </c>
    </row>
    <row r="10037" spans="2:5" hidden="1" x14ac:dyDescent="0.25">
      <c r="B10037" t="s">
        <v>7587</v>
      </c>
      <c r="C10037" t="s">
        <v>14042</v>
      </c>
      <c r="D10037">
        <v>0</v>
      </c>
      <c r="E10037" s="7">
        <v>47239</v>
      </c>
    </row>
    <row r="10038" spans="2:5" hidden="1" x14ac:dyDescent="0.25">
      <c r="B10038" t="s">
        <v>7587</v>
      </c>
      <c r="C10038" t="s">
        <v>14042</v>
      </c>
      <c r="D10038">
        <v>0</v>
      </c>
      <c r="E10038" s="7">
        <v>47331</v>
      </c>
    </row>
    <row r="10039" spans="2:5" hidden="1" x14ac:dyDescent="0.25">
      <c r="B10039" t="s">
        <v>7587</v>
      </c>
      <c r="C10039" t="s">
        <v>14042</v>
      </c>
      <c r="D10039">
        <v>0</v>
      </c>
      <c r="E10039" s="7">
        <v>47515</v>
      </c>
    </row>
    <row r="10040" spans="2:5" hidden="1" x14ac:dyDescent="0.25">
      <c r="B10040" t="s">
        <v>7587</v>
      </c>
      <c r="C10040" t="s">
        <v>14042</v>
      </c>
      <c r="D10040">
        <v>0</v>
      </c>
      <c r="E10040" s="7">
        <v>47543</v>
      </c>
    </row>
    <row r="10041" spans="2:5" hidden="1" x14ac:dyDescent="0.25">
      <c r="B10041" t="s">
        <v>7587</v>
      </c>
      <c r="C10041" t="s">
        <v>14042</v>
      </c>
      <c r="D10041">
        <v>0</v>
      </c>
      <c r="E10041" s="7">
        <v>47635</v>
      </c>
    </row>
    <row r="10042" spans="2:5" hidden="1" x14ac:dyDescent="0.25">
      <c r="B10042" t="s">
        <v>7587</v>
      </c>
      <c r="C10042" t="s">
        <v>14042</v>
      </c>
      <c r="D10042">
        <v>0</v>
      </c>
      <c r="E10042" s="7">
        <v>47665</v>
      </c>
    </row>
    <row r="10043" spans="2:5" hidden="1" x14ac:dyDescent="0.25">
      <c r="B10043" t="s">
        <v>7587</v>
      </c>
      <c r="C10043" t="s">
        <v>14042</v>
      </c>
      <c r="D10043">
        <v>0</v>
      </c>
      <c r="E10043" s="7">
        <v>47696</v>
      </c>
    </row>
    <row r="10044" spans="2:5" hidden="1" x14ac:dyDescent="0.25">
      <c r="B10044" t="s">
        <v>7587</v>
      </c>
      <c r="C10044" t="s">
        <v>14042</v>
      </c>
      <c r="D10044">
        <v>0</v>
      </c>
      <c r="E10044" s="7">
        <v>47880</v>
      </c>
    </row>
    <row r="10045" spans="2:5" hidden="1" x14ac:dyDescent="0.25">
      <c r="B10045" t="s">
        <v>7587</v>
      </c>
      <c r="C10045" t="s">
        <v>14042</v>
      </c>
      <c r="D10045">
        <v>0</v>
      </c>
      <c r="E10045" s="7">
        <v>47939</v>
      </c>
    </row>
    <row r="10046" spans="2:5" hidden="1" x14ac:dyDescent="0.25">
      <c r="B10046" t="s">
        <v>7587</v>
      </c>
      <c r="C10046" t="s">
        <v>14042</v>
      </c>
      <c r="D10046">
        <v>1679</v>
      </c>
      <c r="E10046" s="7">
        <v>47969</v>
      </c>
    </row>
    <row r="10047" spans="2:5" hidden="1" x14ac:dyDescent="0.25">
      <c r="B10047" t="s">
        <v>7587</v>
      </c>
      <c r="C10047" t="s">
        <v>14042</v>
      </c>
      <c r="D10047">
        <v>0</v>
      </c>
      <c r="E10047" s="7" t="s">
        <v>30</v>
      </c>
    </row>
    <row r="10048" spans="2:5" hidden="1" x14ac:dyDescent="0.25">
      <c r="B10048" t="s">
        <v>7587</v>
      </c>
      <c r="C10048" t="s">
        <v>14042</v>
      </c>
      <c r="D10048">
        <v>1168</v>
      </c>
      <c r="E10048" s="7">
        <v>47939</v>
      </c>
    </row>
    <row r="10049" spans="2:5" hidden="1" x14ac:dyDescent="0.25">
      <c r="B10049" t="s">
        <v>7587</v>
      </c>
      <c r="C10049" t="s">
        <v>14042</v>
      </c>
      <c r="D10049">
        <v>0</v>
      </c>
      <c r="E10049" s="7">
        <v>47696</v>
      </c>
    </row>
    <row r="10050" spans="2:5" hidden="1" x14ac:dyDescent="0.25">
      <c r="B10050" t="s">
        <v>7587</v>
      </c>
      <c r="C10050" t="s">
        <v>14042</v>
      </c>
      <c r="D10050">
        <v>0</v>
      </c>
      <c r="E10050" s="7">
        <v>47880</v>
      </c>
    </row>
    <row r="10051" spans="2:5" hidden="1" x14ac:dyDescent="0.25">
      <c r="B10051" t="s">
        <v>7589</v>
      </c>
      <c r="C10051" t="s">
        <v>14043</v>
      </c>
      <c r="D10051">
        <v>0</v>
      </c>
      <c r="E10051" s="7">
        <v>47331</v>
      </c>
    </row>
    <row r="10052" spans="2:5" hidden="1" x14ac:dyDescent="0.25">
      <c r="B10052" t="s">
        <v>7589</v>
      </c>
      <c r="C10052" t="s">
        <v>14043</v>
      </c>
      <c r="D10052">
        <v>0</v>
      </c>
      <c r="E10052" s="7">
        <v>47209</v>
      </c>
    </row>
    <row r="10053" spans="2:5" hidden="1" x14ac:dyDescent="0.25">
      <c r="B10053" t="s">
        <v>7589</v>
      </c>
      <c r="C10053" t="s">
        <v>14043</v>
      </c>
      <c r="D10053">
        <v>0</v>
      </c>
      <c r="E10053" s="7">
        <v>47300</v>
      </c>
    </row>
    <row r="10054" spans="2:5" hidden="1" x14ac:dyDescent="0.25">
      <c r="B10054" t="s">
        <v>7589</v>
      </c>
      <c r="C10054" t="s">
        <v>14043</v>
      </c>
      <c r="D10054">
        <v>0</v>
      </c>
      <c r="E10054" s="7">
        <v>47239</v>
      </c>
    </row>
    <row r="10055" spans="2:5" hidden="1" x14ac:dyDescent="0.25">
      <c r="B10055" t="s">
        <v>7589</v>
      </c>
      <c r="C10055" t="s">
        <v>14043</v>
      </c>
      <c r="D10055">
        <v>0</v>
      </c>
      <c r="E10055" s="7">
        <v>47484</v>
      </c>
    </row>
    <row r="10056" spans="2:5" hidden="1" x14ac:dyDescent="0.25">
      <c r="B10056" t="s">
        <v>7589</v>
      </c>
      <c r="C10056" t="s">
        <v>14043</v>
      </c>
      <c r="D10056">
        <v>0</v>
      </c>
      <c r="E10056" s="7">
        <v>47543</v>
      </c>
    </row>
    <row r="10057" spans="2:5" hidden="1" x14ac:dyDescent="0.25">
      <c r="B10057" t="s">
        <v>7589</v>
      </c>
      <c r="C10057" t="s">
        <v>14043</v>
      </c>
      <c r="D10057">
        <v>0</v>
      </c>
      <c r="E10057" s="7">
        <v>47574</v>
      </c>
    </row>
    <row r="10058" spans="2:5" hidden="1" x14ac:dyDescent="0.25">
      <c r="B10058" t="s">
        <v>7589</v>
      </c>
      <c r="C10058" t="s">
        <v>14043</v>
      </c>
      <c r="D10058">
        <v>125</v>
      </c>
      <c r="E10058" s="7">
        <v>47696</v>
      </c>
    </row>
    <row r="10059" spans="2:5" hidden="1" x14ac:dyDescent="0.25">
      <c r="B10059" t="s">
        <v>7589</v>
      </c>
      <c r="C10059" t="s">
        <v>14043</v>
      </c>
      <c r="D10059">
        <v>1000</v>
      </c>
      <c r="E10059" s="7">
        <v>47969</v>
      </c>
    </row>
    <row r="10060" spans="2:5" hidden="1" x14ac:dyDescent="0.25">
      <c r="B10060" t="s">
        <v>7589</v>
      </c>
      <c r="C10060" t="s">
        <v>14043</v>
      </c>
      <c r="D10060">
        <v>0</v>
      </c>
      <c r="E10060" s="7" t="s">
        <v>30</v>
      </c>
    </row>
    <row r="10061" spans="2:5" hidden="1" x14ac:dyDescent="0.25">
      <c r="B10061" t="s">
        <v>7589</v>
      </c>
      <c r="C10061" t="s">
        <v>14043</v>
      </c>
      <c r="D10061">
        <v>0</v>
      </c>
      <c r="E10061" s="7">
        <v>47969</v>
      </c>
    </row>
    <row r="10062" spans="2:5" hidden="1" x14ac:dyDescent="0.25">
      <c r="B10062" t="s">
        <v>7589</v>
      </c>
      <c r="C10062" t="s">
        <v>14043</v>
      </c>
      <c r="D10062">
        <v>0</v>
      </c>
      <c r="E10062" s="7">
        <v>47696</v>
      </c>
    </row>
    <row r="10063" spans="2:5" hidden="1" x14ac:dyDescent="0.25">
      <c r="B10063" t="s">
        <v>7591</v>
      </c>
      <c r="C10063" t="s">
        <v>14044</v>
      </c>
      <c r="D10063">
        <v>0</v>
      </c>
      <c r="E10063" s="7">
        <v>47453</v>
      </c>
    </row>
    <row r="10064" spans="2:5" hidden="1" x14ac:dyDescent="0.25">
      <c r="B10064" t="s">
        <v>7591</v>
      </c>
      <c r="C10064" t="s">
        <v>14044</v>
      </c>
      <c r="D10064">
        <v>0</v>
      </c>
      <c r="E10064" s="7">
        <v>47515</v>
      </c>
    </row>
    <row r="10065" spans="2:5" hidden="1" x14ac:dyDescent="0.25">
      <c r="B10065" t="s">
        <v>7591</v>
      </c>
      <c r="C10065" t="s">
        <v>14044</v>
      </c>
      <c r="D10065">
        <v>0</v>
      </c>
      <c r="E10065" s="7">
        <v>47574</v>
      </c>
    </row>
    <row r="10066" spans="2:5" hidden="1" x14ac:dyDescent="0.25">
      <c r="B10066" t="s">
        <v>7591</v>
      </c>
      <c r="C10066" t="s">
        <v>14044</v>
      </c>
      <c r="D10066">
        <v>5209</v>
      </c>
      <c r="E10066" s="7">
        <v>47818</v>
      </c>
    </row>
    <row r="10067" spans="2:5" hidden="1" x14ac:dyDescent="0.25">
      <c r="B10067" t="s">
        <v>7593</v>
      </c>
      <c r="C10067" t="s">
        <v>14045</v>
      </c>
      <c r="D10067">
        <v>0</v>
      </c>
      <c r="E10067" s="7">
        <v>47027</v>
      </c>
    </row>
    <row r="10068" spans="2:5" hidden="1" x14ac:dyDescent="0.25">
      <c r="B10068" t="s">
        <v>7593</v>
      </c>
      <c r="C10068" t="s">
        <v>14045</v>
      </c>
      <c r="D10068">
        <v>0</v>
      </c>
      <c r="E10068" s="7">
        <v>47027</v>
      </c>
    </row>
    <row r="10069" spans="2:5" hidden="1" x14ac:dyDescent="0.25">
      <c r="B10069" t="s">
        <v>7597</v>
      </c>
      <c r="C10069" t="s">
        <v>14046</v>
      </c>
      <c r="D10069">
        <v>0</v>
      </c>
      <c r="E10069" s="7">
        <v>47027</v>
      </c>
    </row>
    <row r="10070" spans="2:5" hidden="1" x14ac:dyDescent="0.25">
      <c r="B10070" t="s">
        <v>7597</v>
      </c>
      <c r="C10070" t="s">
        <v>14046</v>
      </c>
      <c r="D10070">
        <v>0</v>
      </c>
      <c r="E10070" s="7">
        <v>47058</v>
      </c>
    </row>
    <row r="10071" spans="2:5" hidden="1" x14ac:dyDescent="0.25">
      <c r="B10071" t="s">
        <v>7597</v>
      </c>
      <c r="C10071" t="s">
        <v>14046</v>
      </c>
      <c r="D10071">
        <v>0</v>
      </c>
      <c r="E10071" s="7">
        <v>47027</v>
      </c>
    </row>
    <row r="10072" spans="2:5" hidden="1" x14ac:dyDescent="0.25">
      <c r="B10072" t="s">
        <v>7597</v>
      </c>
      <c r="C10072" t="s">
        <v>14046</v>
      </c>
      <c r="D10072">
        <v>0</v>
      </c>
      <c r="E10072" s="7">
        <v>47058</v>
      </c>
    </row>
    <row r="10073" spans="2:5" hidden="1" x14ac:dyDescent="0.25">
      <c r="B10073" t="s">
        <v>7599</v>
      </c>
      <c r="C10073" t="s">
        <v>14047</v>
      </c>
      <c r="D10073">
        <v>0</v>
      </c>
      <c r="E10073" s="7">
        <v>46082</v>
      </c>
    </row>
    <row r="10074" spans="2:5" hidden="1" x14ac:dyDescent="0.25">
      <c r="B10074" t="s">
        <v>7599</v>
      </c>
      <c r="C10074" t="s">
        <v>14047</v>
      </c>
      <c r="D10074">
        <v>0</v>
      </c>
      <c r="E10074" s="7">
        <v>46235</v>
      </c>
    </row>
    <row r="10075" spans="2:5" hidden="1" x14ac:dyDescent="0.25">
      <c r="B10075" t="s">
        <v>7599</v>
      </c>
      <c r="C10075" t="s">
        <v>14047</v>
      </c>
      <c r="D10075">
        <v>0</v>
      </c>
      <c r="E10075" s="7">
        <v>46204</v>
      </c>
    </row>
    <row r="10076" spans="2:5" hidden="1" x14ac:dyDescent="0.25">
      <c r="B10076" t="s">
        <v>7599</v>
      </c>
      <c r="C10076" t="s">
        <v>14047</v>
      </c>
      <c r="D10076">
        <v>0</v>
      </c>
      <c r="E10076" s="7">
        <v>46082</v>
      </c>
    </row>
    <row r="10077" spans="2:5" hidden="1" x14ac:dyDescent="0.25">
      <c r="B10077" t="s">
        <v>7599</v>
      </c>
      <c r="C10077" t="s">
        <v>14047</v>
      </c>
      <c r="D10077">
        <v>0</v>
      </c>
      <c r="E10077" s="7">
        <v>46600</v>
      </c>
    </row>
    <row r="10078" spans="2:5" hidden="1" x14ac:dyDescent="0.25">
      <c r="B10078" t="s">
        <v>7599</v>
      </c>
      <c r="C10078" t="s">
        <v>14047</v>
      </c>
      <c r="D10078">
        <v>0</v>
      </c>
      <c r="E10078" s="7">
        <v>46235</v>
      </c>
    </row>
    <row r="10079" spans="2:5" hidden="1" x14ac:dyDescent="0.25">
      <c r="B10079" t="s">
        <v>7599</v>
      </c>
      <c r="C10079" t="s">
        <v>14047</v>
      </c>
      <c r="D10079">
        <v>0</v>
      </c>
      <c r="E10079" s="7">
        <v>46082</v>
      </c>
    </row>
    <row r="10080" spans="2:5" hidden="1" x14ac:dyDescent="0.25">
      <c r="B10080" t="s">
        <v>7602</v>
      </c>
      <c r="C10080" t="s">
        <v>14048</v>
      </c>
      <c r="D10080">
        <v>0</v>
      </c>
      <c r="E10080" s="7">
        <v>45992</v>
      </c>
    </row>
    <row r="10081" spans="2:5" hidden="1" x14ac:dyDescent="0.25">
      <c r="B10081" t="s">
        <v>7602</v>
      </c>
      <c r="C10081" t="s">
        <v>14048</v>
      </c>
      <c r="D10081">
        <v>0</v>
      </c>
      <c r="E10081" s="7">
        <v>46357</v>
      </c>
    </row>
    <row r="10082" spans="2:5" hidden="1" x14ac:dyDescent="0.25">
      <c r="B10082" t="s">
        <v>7602</v>
      </c>
      <c r="C10082" t="s">
        <v>14048</v>
      </c>
      <c r="D10082">
        <v>0</v>
      </c>
      <c r="E10082" s="7">
        <v>47696</v>
      </c>
    </row>
    <row r="10083" spans="2:5" hidden="1" x14ac:dyDescent="0.25">
      <c r="B10083" t="s">
        <v>7605</v>
      </c>
      <c r="C10083" t="s">
        <v>7606</v>
      </c>
      <c r="D10083">
        <v>976</v>
      </c>
      <c r="E10083" s="7">
        <v>47484</v>
      </c>
    </row>
    <row r="10084" spans="2:5" hidden="1" x14ac:dyDescent="0.25">
      <c r="B10084" t="s">
        <v>7608</v>
      </c>
      <c r="C10084" t="s">
        <v>7609</v>
      </c>
      <c r="D10084">
        <v>0</v>
      </c>
      <c r="E10084" s="7">
        <v>47543</v>
      </c>
    </row>
    <row r="10085" spans="2:5" hidden="1" x14ac:dyDescent="0.25">
      <c r="B10085" t="s">
        <v>7610</v>
      </c>
      <c r="C10085" t="s">
        <v>13537</v>
      </c>
      <c r="D10085">
        <v>0</v>
      </c>
      <c r="E10085" s="7">
        <v>46784</v>
      </c>
    </row>
    <row r="10086" spans="2:5" hidden="1" x14ac:dyDescent="0.25">
      <c r="B10086" t="s">
        <v>7610</v>
      </c>
      <c r="C10086" t="s">
        <v>13537</v>
      </c>
      <c r="D10086">
        <v>0</v>
      </c>
      <c r="E10086" s="7">
        <v>46874</v>
      </c>
    </row>
    <row r="10087" spans="2:5" hidden="1" x14ac:dyDescent="0.25">
      <c r="B10087" t="s">
        <v>7610</v>
      </c>
      <c r="C10087" t="s">
        <v>13537</v>
      </c>
      <c r="D10087">
        <v>0</v>
      </c>
      <c r="E10087" s="7" t="s">
        <v>30</v>
      </c>
    </row>
    <row r="10088" spans="2:5" hidden="1" x14ac:dyDescent="0.25">
      <c r="B10088" t="s">
        <v>7611</v>
      </c>
      <c r="C10088" t="s">
        <v>14049</v>
      </c>
      <c r="D10088">
        <v>0</v>
      </c>
      <c r="E10088" s="7">
        <v>46874</v>
      </c>
    </row>
    <row r="10089" spans="2:5" hidden="1" x14ac:dyDescent="0.25">
      <c r="B10089" t="s">
        <v>7611</v>
      </c>
      <c r="C10089" t="s">
        <v>14049</v>
      </c>
      <c r="D10089">
        <v>0</v>
      </c>
      <c r="E10089" s="7" t="s">
        <v>30</v>
      </c>
    </row>
    <row r="10090" spans="2:5" hidden="1" x14ac:dyDescent="0.25">
      <c r="B10090" t="s">
        <v>7611</v>
      </c>
      <c r="C10090" t="s">
        <v>14049</v>
      </c>
      <c r="D10090">
        <v>0</v>
      </c>
      <c r="E10090" s="7">
        <v>46357</v>
      </c>
    </row>
    <row r="10091" spans="2:5" hidden="1" x14ac:dyDescent="0.25">
      <c r="B10091" t="s">
        <v>7613</v>
      </c>
      <c r="C10091" t="s">
        <v>14050</v>
      </c>
      <c r="D10091">
        <v>0</v>
      </c>
      <c r="E10091" s="7">
        <v>47027</v>
      </c>
    </row>
    <row r="10092" spans="2:5" hidden="1" x14ac:dyDescent="0.25">
      <c r="B10092" t="s">
        <v>7613</v>
      </c>
      <c r="C10092" t="s">
        <v>14050</v>
      </c>
      <c r="D10092">
        <v>0</v>
      </c>
      <c r="E10092" s="7">
        <v>46539</v>
      </c>
    </row>
    <row r="10093" spans="2:5" hidden="1" x14ac:dyDescent="0.25">
      <c r="B10093" t="s">
        <v>7613</v>
      </c>
      <c r="C10093" t="s">
        <v>14050</v>
      </c>
      <c r="D10093">
        <v>0</v>
      </c>
      <c r="E10093" s="7">
        <v>46722</v>
      </c>
    </row>
    <row r="10094" spans="2:5" hidden="1" x14ac:dyDescent="0.25">
      <c r="B10094" t="s">
        <v>7613</v>
      </c>
      <c r="C10094" t="s">
        <v>14050</v>
      </c>
      <c r="D10094">
        <v>0</v>
      </c>
      <c r="E10094" s="7">
        <v>46997</v>
      </c>
    </row>
    <row r="10095" spans="2:5" hidden="1" x14ac:dyDescent="0.25">
      <c r="B10095" t="s">
        <v>7616</v>
      </c>
      <c r="C10095" t="s">
        <v>14051</v>
      </c>
      <c r="D10095">
        <v>0</v>
      </c>
      <c r="E10095" s="7">
        <v>45231</v>
      </c>
    </row>
    <row r="10096" spans="2:5" hidden="1" x14ac:dyDescent="0.25">
      <c r="B10096" t="s">
        <v>7616</v>
      </c>
      <c r="C10096" t="s">
        <v>14051</v>
      </c>
      <c r="D10096">
        <v>0</v>
      </c>
      <c r="E10096" s="7">
        <v>45108</v>
      </c>
    </row>
    <row r="10097" spans="2:5" hidden="1" x14ac:dyDescent="0.25">
      <c r="B10097" t="s">
        <v>7616</v>
      </c>
      <c r="C10097" t="s">
        <v>14051</v>
      </c>
      <c r="D10097">
        <v>0</v>
      </c>
      <c r="E10097" s="7">
        <v>45231</v>
      </c>
    </row>
    <row r="10098" spans="2:5" hidden="1" x14ac:dyDescent="0.25">
      <c r="B10098" t="s">
        <v>7616</v>
      </c>
      <c r="C10098" t="s">
        <v>14051</v>
      </c>
      <c r="D10098">
        <v>0</v>
      </c>
      <c r="E10098" s="7">
        <v>45108</v>
      </c>
    </row>
    <row r="10099" spans="2:5" hidden="1" x14ac:dyDescent="0.25">
      <c r="B10099" t="s">
        <v>7619</v>
      </c>
      <c r="C10099" t="s">
        <v>13538</v>
      </c>
      <c r="D10099">
        <v>2640</v>
      </c>
      <c r="E10099" s="7">
        <v>47178</v>
      </c>
    </row>
    <row r="10100" spans="2:5" hidden="1" x14ac:dyDescent="0.25">
      <c r="B10100" t="s">
        <v>7619</v>
      </c>
      <c r="C10100" t="s">
        <v>13538</v>
      </c>
      <c r="D10100">
        <v>0</v>
      </c>
      <c r="E10100" s="7">
        <v>46631</v>
      </c>
    </row>
    <row r="10101" spans="2:5" hidden="1" x14ac:dyDescent="0.25">
      <c r="B10101" t="s">
        <v>7619</v>
      </c>
      <c r="C10101" t="s">
        <v>13538</v>
      </c>
      <c r="D10101">
        <v>1</v>
      </c>
      <c r="E10101" s="7">
        <v>46631</v>
      </c>
    </row>
    <row r="10102" spans="2:5" hidden="1" x14ac:dyDescent="0.25">
      <c r="B10102" t="s">
        <v>7619</v>
      </c>
      <c r="C10102" t="s">
        <v>13538</v>
      </c>
      <c r="D10102">
        <v>0</v>
      </c>
      <c r="E10102" s="7">
        <v>46388</v>
      </c>
    </row>
    <row r="10103" spans="2:5" hidden="1" x14ac:dyDescent="0.25">
      <c r="B10103" t="s">
        <v>7619</v>
      </c>
      <c r="C10103" t="s">
        <v>13538</v>
      </c>
      <c r="D10103">
        <v>0</v>
      </c>
      <c r="E10103" s="7">
        <v>46447</v>
      </c>
    </row>
    <row r="10104" spans="2:5" hidden="1" x14ac:dyDescent="0.25">
      <c r="B10104" t="s">
        <v>7619</v>
      </c>
      <c r="C10104" t="s">
        <v>13538</v>
      </c>
      <c r="D10104">
        <v>6800</v>
      </c>
      <c r="E10104" s="7">
        <v>47239</v>
      </c>
    </row>
    <row r="10105" spans="2:5" hidden="1" x14ac:dyDescent="0.25">
      <c r="B10105" t="s">
        <v>7619</v>
      </c>
      <c r="C10105" t="s">
        <v>13538</v>
      </c>
      <c r="D10105">
        <v>0</v>
      </c>
      <c r="E10105" s="7">
        <v>46935</v>
      </c>
    </row>
    <row r="10106" spans="2:5" hidden="1" x14ac:dyDescent="0.25">
      <c r="B10106" t="s">
        <v>7619</v>
      </c>
      <c r="C10106" t="s">
        <v>13538</v>
      </c>
      <c r="D10106">
        <v>0</v>
      </c>
      <c r="E10106" s="7">
        <v>47178</v>
      </c>
    </row>
    <row r="10107" spans="2:5" hidden="1" x14ac:dyDescent="0.25">
      <c r="B10107" t="s">
        <v>7620</v>
      </c>
      <c r="C10107" t="s">
        <v>13540</v>
      </c>
      <c r="D10107">
        <v>0</v>
      </c>
      <c r="E10107" s="7">
        <v>45566</v>
      </c>
    </row>
    <row r="10108" spans="2:5" hidden="1" x14ac:dyDescent="0.25">
      <c r="B10108" t="s">
        <v>7620</v>
      </c>
      <c r="C10108" t="s">
        <v>13540</v>
      </c>
      <c r="D10108">
        <v>0</v>
      </c>
      <c r="E10108" s="7">
        <v>45597</v>
      </c>
    </row>
    <row r="10109" spans="2:5" hidden="1" x14ac:dyDescent="0.25">
      <c r="B10109" t="s">
        <v>7620</v>
      </c>
      <c r="C10109" t="s">
        <v>13540</v>
      </c>
      <c r="D10109">
        <v>0</v>
      </c>
      <c r="E10109" s="7">
        <v>45566</v>
      </c>
    </row>
    <row r="10110" spans="2:5" hidden="1" x14ac:dyDescent="0.25">
      <c r="B10110" t="s">
        <v>7620</v>
      </c>
      <c r="C10110" t="s">
        <v>13540</v>
      </c>
      <c r="D10110">
        <v>0</v>
      </c>
      <c r="E10110" s="7" t="s">
        <v>30</v>
      </c>
    </row>
    <row r="10111" spans="2:5" hidden="1" x14ac:dyDescent="0.25">
      <c r="B10111" t="s">
        <v>7621</v>
      </c>
      <c r="C10111" t="s">
        <v>13539</v>
      </c>
      <c r="D10111">
        <v>0</v>
      </c>
      <c r="E10111" s="7">
        <v>46023</v>
      </c>
    </row>
    <row r="10112" spans="2:5" hidden="1" x14ac:dyDescent="0.25">
      <c r="B10112" t="s">
        <v>7621</v>
      </c>
      <c r="C10112" t="s">
        <v>13539</v>
      </c>
      <c r="D10112">
        <v>0</v>
      </c>
      <c r="E10112" s="7">
        <v>46539</v>
      </c>
    </row>
    <row r="10113" spans="2:5" hidden="1" x14ac:dyDescent="0.25">
      <c r="B10113" t="s">
        <v>7621</v>
      </c>
      <c r="C10113" t="s">
        <v>13539</v>
      </c>
      <c r="D10113">
        <v>3520</v>
      </c>
      <c r="E10113" s="7">
        <v>47239</v>
      </c>
    </row>
    <row r="10114" spans="2:5" hidden="1" x14ac:dyDescent="0.25">
      <c r="B10114" t="s">
        <v>7621</v>
      </c>
      <c r="C10114" t="s">
        <v>13539</v>
      </c>
      <c r="D10114">
        <v>0</v>
      </c>
      <c r="E10114" s="7">
        <v>46905</v>
      </c>
    </row>
    <row r="10115" spans="2:5" hidden="1" x14ac:dyDescent="0.25">
      <c r="B10115" t="s">
        <v>7621</v>
      </c>
      <c r="C10115" t="s">
        <v>13539</v>
      </c>
      <c r="D10115">
        <v>0</v>
      </c>
      <c r="E10115" s="7">
        <v>46935</v>
      </c>
    </row>
    <row r="10116" spans="2:5" hidden="1" x14ac:dyDescent="0.25">
      <c r="B10116" t="s">
        <v>7621</v>
      </c>
      <c r="C10116" t="s">
        <v>13539</v>
      </c>
      <c r="D10116">
        <v>0</v>
      </c>
      <c r="E10116" s="7">
        <v>46631</v>
      </c>
    </row>
    <row r="10117" spans="2:5" hidden="1" x14ac:dyDescent="0.25">
      <c r="B10117" t="s">
        <v>7621</v>
      </c>
      <c r="C10117" t="s">
        <v>13539</v>
      </c>
      <c r="D10117">
        <v>0</v>
      </c>
      <c r="E10117" s="7">
        <v>46631</v>
      </c>
    </row>
    <row r="10118" spans="2:5" hidden="1" x14ac:dyDescent="0.25">
      <c r="B10118" t="s">
        <v>7622</v>
      </c>
      <c r="C10118" t="s">
        <v>14052</v>
      </c>
      <c r="D10118">
        <v>0</v>
      </c>
      <c r="E10118" s="7" t="s">
        <v>30</v>
      </c>
    </row>
    <row r="10119" spans="2:5" hidden="1" x14ac:dyDescent="0.25">
      <c r="B10119" t="s">
        <v>7622</v>
      </c>
      <c r="C10119" t="s">
        <v>14052</v>
      </c>
      <c r="D10119">
        <v>0</v>
      </c>
      <c r="E10119" s="7">
        <v>45352</v>
      </c>
    </row>
    <row r="10120" spans="2:5" hidden="1" x14ac:dyDescent="0.25">
      <c r="B10120" t="s">
        <v>7622</v>
      </c>
      <c r="C10120" t="s">
        <v>14052</v>
      </c>
      <c r="D10120">
        <v>0</v>
      </c>
      <c r="E10120" s="7">
        <v>45383</v>
      </c>
    </row>
    <row r="10121" spans="2:5" hidden="1" x14ac:dyDescent="0.25">
      <c r="B10121" t="s">
        <v>7622</v>
      </c>
      <c r="C10121" t="s">
        <v>14052</v>
      </c>
      <c r="D10121">
        <v>0</v>
      </c>
      <c r="E10121" s="7">
        <v>45352</v>
      </c>
    </row>
    <row r="10122" spans="2:5" hidden="1" x14ac:dyDescent="0.25">
      <c r="B10122" t="s">
        <v>7622</v>
      </c>
      <c r="C10122" t="s">
        <v>14052</v>
      </c>
      <c r="D10122">
        <v>0</v>
      </c>
      <c r="E10122" s="7">
        <v>45566</v>
      </c>
    </row>
    <row r="10123" spans="2:5" hidden="1" x14ac:dyDescent="0.25">
      <c r="B10123" t="s">
        <v>7622</v>
      </c>
      <c r="C10123" t="s">
        <v>14052</v>
      </c>
      <c r="D10123">
        <v>0</v>
      </c>
      <c r="E10123" s="7">
        <v>45597</v>
      </c>
    </row>
    <row r="10124" spans="2:5" hidden="1" x14ac:dyDescent="0.25">
      <c r="B10124" t="s">
        <v>7622</v>
      </c>
      <c r="C10124" t="s">
        <v>14052</v>
      </c>
      <c r="D10124">
        <v>0</v>
      </c>
      <c r="E10124" s="7">
        <v>45352</v>
      </c>
    </row>
    <row r="10125" spans="2:5" hidden="1" x14ac:dyDescent="0.25">
      <c r="B10125" t="s">
        <v>7622</v>
      </c>
      <c r="C10125" t="s">
        <v>14052</v>
      </c>
      <c r="D10125">
        <v>0</v>
      </c>
      <c r="E10125" s="7">
        <v>45383</v>
      </c>
    </row>
    <row r="10126" spans="2:5" hidden="1" x14ac:dyDescent="0.25">
      <c r="B10126" t="s">
        <v>7622</v>
      </c>
      <c r="C10126" t="s">
        <v>14052</v>
      </c>
      <c r="D10126">
        <v>0</v>
      </c>
      <c r="E10126" s="7">
        <v>45352</v>
      </c>
    </row>
    <row r="10127" spans="2:5" hidden="1" x14ac:dyDescent="0.25">
      <c r="B10127" t="s">
        <v>7622</v>
      </c>
      <c r="C10127" t="s">
        <v>14052</v>
      </c>
      <c r="D10127">
        <v>0</v>
      </c>
      <c r="E10127" s="7">
        <v>45566</v>
      </c>
    </row>
    <row r="10128" spans="2:5" hidden="1" x14ac:dyDescent="0.25">
      <c r="B10128" t="s">
        <v>7622</v>
      </c>
      <c r="C10128" t="s">
        <v>14052</v>
      </c>
      <c r="D10128">
        <v>0</v>
      </c>
      <c r="E10128" s="7">
        <v>45597</v>
      </c>
    </row>
    <row r="10129" spans="2:5" hidden="1" x14ac:dyDescent="0.25">
      <c r="B10129" t="s">
        <v>7622</v>
      </c>
      <c r="C10129" t="s">
        <v>14052</v>
      </c>
      <c r="D10129">
        <v>0</v>
      </c>
      <c r="E10129" s="7">
        <v>45383</v>
      </c>
    </row>
    <row r="10130" spans="2:5" hidden="1" x14ac:dyDescent="0.25">
      <c r="B10130" t="s">
        <v>7622</v>
      </c>
      <c r="C10130" t="s">
        <v>14052</v>
      </c>
      <c r="D10130">
        <v>0</v>
      </c>
      <c r="E10130" s="7" t="s">
        <v>30</v>
      </c>
    </row>
    <row r="10131" spans="2:5" hidden="1" x14ac:dyDescent="0.25">
      <c r="B10131" t="s">
        <v>7624</v>
      </c>
      <c r="C10131" t="s">
        <v>14053</v>
      </c>
      <c r="D10131">
        <v>0</v>
      </c>
      <c r="E10131" s="7">
        <v>45566</v>
      </c>
    </row>
    <row r="10132" spans="2:5" hidden="1" x14ac:dyDescent="0.25">
      <c r="B10132" t="s">
        <v>7624</v>
      </c>
      <c r="C10132" t="s">
        <v>14053</v>
      </c>
      <c r="D10132">
        <v>0</v>
      </c>
      <c r="E10132" s="7">
        <v>45566</v>
      </c>
    </row>
    <row r="10133" spans="2:5" hidden="1" x14ac:dyDescent="0.25">
      <c r="B10133" t="s">
        <v>7624</v>
      </c>
      <c r="C10133" t="s">
        <v>14053</v>
      </c>
      <c r="D10133">
        <v>1380</v>
      </c>
      <c r="E10133" s="7">
        <v>47239</v>
      </c>
    </row>
    <row r="10134" spans="2:5" hidden="1" x14ac:dyDescent="0.25">
      <c r="B10134" t="s">
        <v>7624</v>
      </c>
      <c r="C10134" t="s">
        <v>14053</v>
      </c>
      <c r="D10134">
        <v>1020</v>
      </c>
      <c r="E10134" s="7">
        <v>47239</v>
      </c>
    </row>
    <row r="10135" spans="2:5" hidden="1" x14ac:dyDescent="0.25">
      <c r="B10135" t="s">
        <v>7624</v>
      </c>
      <c r="C10135" t="s">
        <v>14053</v>
      </c>
      <c r="D10135">
        <v>0</v>
      </c>
      <c r="E10135" s="7">
        <v>46539</v>
      </c>
    </row>
    <row r="10136" spans="2:5" hidden="1" x14ac:dyDescent="0.25">
      <c r="B10136" t="s">
        <v>7624</v>
      </c>
      <c r="C10136" t="s">
        <v>14053</v>
      </c>
      <c r="D10136">
        <v>0</v>
      </c>
      <c r="E10136" s="7">
        <v>46935</v>
      </c>
    </row>
    <row r="10137" spans="2:5" hidden="1" x14ac:dyDescent="0.25">
      <c r="B10137" t="s">
        <v>7624</v>
      </c>
      <c r="C10137" t="s">
        <v>14053</v>
      </c>
      <c r="D10137">
        <v>0</v>
      </c>
      <c r="E10137" s="7">
        <v>46569</v>
      </c>
    </row>
    <row r="10138" spans="2:5" hidden="1" x14ac:dyDescent="0.25">
      <c r="B10138" t="s">
        <v>7624</v>
      </c>
      <c r="C10138" t="s">
        <v>14053</v>
      </c>
      <c r="D10138">
        <v>0</v>
      </c>
      <c r="E10138" s="7">
        <v>46174</v>
      </c>
    </row>
    <row r="10139" spans="2:5" hidden="1" x14ac:dyDescent="0.25">
      <c r="B10139" t="s">
        <v>7624</v>
      </c>
      <c r="C10139" t="s">
        <v>14053</v>
      </c>
      <c r="D10139">
        <v>0</v>
      </c>
      <c r="E10139" s="7">
        <v>46935</v>
      </c>
    </row>
    <row r="10140" spans="2:5" hidden="1" x14ac:dyDescent="0.25">
      <c r="B10140" t="s">
        <v>7624</v>
      </c>
      <c r="C10140" t="s">
        <v>14053</v>
      </c>
      <c r="D10140">
        <v>0</v>
      </c>
      <c r="E10140" s="7">
        <v>46174</v>
      </c>
    </row>
    <row r="10141" spans="2:5" hidden="1" x14ac:dyDescent="0.25">
      <c r="B10141" t="s">
        <v>7624</v>
      </c>
      <c r="C10141" t="s">
        <v>14053</v>
      </c>
      <c r="D10141">
        <v>0</v>
      </c>
      <c r="E10141" s="7">
        <v>47239</v>
      </c>
    </row>
    <row r="10142" spans="2:5" hidden="1" x14ac:dyDescent="0.25">
      <c r="B10142" t="s">
        <v>7626</v>
      </c>
      <c r="C10142" t="s">
        <v>1034</v>
      </c>
      <c r="D10142">
        <v>215</v>
      </c>
      <c r="E10142" s="7">
        <v>46357</v>
      </c>
    </row>
    <row r="10143" spans="2:5" hidden="1" x14ac:dyDescent="0.25">
      <c r="B10143" t="s">
        <v>7627</v>
      </c>
      <c r="C10143" t="s">
        <v>12458</v>
      </c>
      <c r="D10143">
        <v>0</v>
      </c>
      <c r="E10143" s="7">
        <v>46357</v>
      </c>
    </row>
    <row r="10144" spans="2:5" hidden="1" x14ac:dyDescent="0.25">
      <c r="B10144" t="s">
        <v>7629</v>
      </c>
      <c r="C10144" t="s">
        <v>14054</v>
      </c>
      <c r="D10144">
        <v>0</v>
      </c>
      <c r="E10144" s="7">
        <v>46357</v>
      </c>
    </row>
    <row r="10145" spans="2:5" hidden="1" x14ac:dyDescent="0.25">
      <c r="B10145" t="s">
        <v>7631</v>
      </c>
      <c r="C10145" t="s">
        <v>14055</v>
      </c>
      <c r="D10145">
        <v>0</v>
      </c>
      <c r="E10145" s="7">
        <v>45992</v>
      </c>
    </row>
    <row r="10146" spans="2:5" hidden="1" x14ac:dyDescent="0.25">
      <c r="B10146" t="s">
        <v>7631</v>
      </c>
      <c r="C10146" t="s">
        <v>14055</v>
      </c>
      <c r="D10146">
        <v>0</v>
      </c>
      <c r="E10146" s="7">
        <v>47696</v>
      </c>
    </row>
    <row r="10147" spans="2:5" hidden="1" x14ac:dyDescent="0.25">
      <c r="B10147" t="s">
        <v>7633</v>
      </c>
      <c r="C10147" t="s">
        <v>7634</v>
      </c>
      <c r="D10147">
        <v>0</v>
      </c>
      <c r="E10147" s="7">
        <v>45108</v>
      </c>
    </row>
    <row r="10148" spans="2:5" hidden="1" x14ac:dyDescent="0.25">
      <c r="B10148" t="s">
        <v>7633</v>
      </c>
      <c r="C10148" t="s">
        <v>7634</v>
      </c>
      <c r="D10148">
        <v>22</v>
      </c>
      <c r="E10148" s="7">
        <v>45231</v>
      </c>
    </row>
    <row r="10149" spans="2:5" hidden="1" x14ac:dyDescent="0.25">
      <c r="B10149" t="s">
        <v>7633</v>
      </c>
      <c r="C10149" t="s">
        <v>7634</v>
      </c>
      <c r="D10149">
        <v>1041</v>
      </c>
      <c r="E10149" s="7">
        <v>45108</v>
      </c>
    </row>
    <row r="10150" spans="2:5" hidden="1" x14ac:dyDescent="0.25">
      <c r="B10150" t="s">
        <v>7633</v>
      </c>
      <c r="C10150" t="s">
        <v>7634</v>
      </c>
      <c r="D10150">
        <v>0</v>
      </c>
      <c r="E10150" s="7" t="s">
        <v>30</v>
      </c>
    </row>
    <row r="10151" spans="2:5" hidden="1" x14ac:dyDescent="0.25">
      <c r="B10151" t="s">
        <v>7635</v>
      </c>
      <c r="C10151" t="s">
        <v>14056</v>
      </c>
      <c r="D10151">
        <v>0</v>
      </c>
      <c r="E10151" s="7">
        <v>46784</v>
      </c>
    </row>
    <row r="10152" spans="2:5" hidden="1" x14ac:dyDescent="0.25">
      <c r="B10152" t="s">
        <v>7635</v>
      </c>
      <c r="C10152" t="s">
        <v>14056</v>
      </c>
      <c r="D10152">
        <v>0</v>
      </c>
      <c r="E10152" s="7">
        <v>46784</v>
      </c>
    </row>
    <row r="10153" spans="2:5" hidden="1" x14ac:dyDescent="0.25">
      <c r="B10153" t="s">
        <v>7635</v>
      </c>
      <c r="C10153" t="s">
        <v>14056</v>
      </c>
      <c r="D10153">
        <v>0</v>
      </c>
      <c r="E10153" s="7">
        <v>46784</v>
      </c>
    </row>
    <row r="10154" spans="2:5" hidden="1" x14ac:dyDescent="0.25">
      <c r="B10154" t="s">
        <v>7635</v>
      </c>
      <c r="C10154" t="s">
        <v>14056</v>
      </c>
      <c r="D10154">
        <v>0</v>
      </c>
      <c r="E10154" s="7">
        <v>46935</v>
      </c>
    </row>
    <row r="10155" spans="2:5" hidden="1" x14ac:dyDescent="0.25">
      <c r="B10155" t="s">
        <v>7635</v>
      </c>
      <c r="C10155" t="s">
        <v>14056</v>
      </c>
      <c r="D10155">
        <v>0</v>
      </c>
      <c r="E10155" s="7">
        <v>46874</v>
      </c>
    </row>
    <row r="10156" spans="2:5" hidden="1" x14ac:dyDescent="0.25">
      <c r="B10156" t="s">
        <v>7635</v>
      </c>
      <c r="C10156" t="s">
        <v>14056</v>
      </c>
      <c r="D10156">
        <v>0</v>
      </c>
      <c r="E10156" s="7">
        <v>46569</v>
      </c>
    </row>
    <row r="10157" spans="2:5" hidden="1" x14ac:dyDescent="0.25">
      <c r="B10157" t="s">
        <v>7635</v>
      </c>
      <c r="C10157" t="s">
        <v>14056</v>
      </c>
      <c r="D10157">
        <v>0</v>
      </c>
      <c r="E10157" s="7">
        <v>46935</v>
      </c>
    </row>
    <row r="10158" spans="2:5" hidden="1" x14ac:dyDescent="0.25">
      <c r="B10158" t="s">
        <v>7635</v>
      </c>
      <c r="C10158" t="s">
        <v>14056</v>
      </c>
      <c r="D10158">
        <v>0</v>
      </c>
      <c r="E10158" s="7">
        <v>46935</v>
      </c>
    </row>
    <row r="10159" spans="2:5" hidden="1" x14ac:dyDescent="0.25">
      <c r="B10159" t="s">
        <v>7635</v>
      </c>
      <c r="C10159" t="s">
        <v>14056</v>
      </c>
      <c r="D10159">
        <v>0</v>
      </c>
      <c r="E10159" s="7">
        <v>46997</v>
      </c>
    </row>
    <row r="10160" spans="2:5" hidden="1" x14ac:dyDescent="0.25">
      <c r="B10160" t="s">
        <v>7635</v>
      </c>
      <c r="C10160" t="s">
        <v>14056</v>
      </c>
      <c r="D10160">
        <v>19</v>
      </c>
      <c r="E10160" s="7">
        <v>47088</v>
      </c>
    </row>
    <row r="10161" spans="2:5" hidden="1" x14ac:dyDescent="0.25">
      <c r="B10161" t="s">
        <v>7637</v>
      </c>
      <c r="C10161" t="s">
        <v>14057</v>
      </c>
      <c r="D10161">
        <v>0</v>
      </c>
      <c r="E10161" s="7">
        <v>46784</v>
      </c>
    </row>
    <row r="10162" spans="2:5" hidden="1" x14ac:dyDescent="0.25">
      <c r="B10162" t="s">
        <v>7637</v>
      </c>
      <c r="C10162" t="s">
        <v>14057</v>
      </c>
      <c r="D10162">
        <v>0</v>
      </c>
      <c r="E10162" s="7">
        <v>46784</v>
      </c>
    </row>
    <row r="10163" spans="2:5" hidden="1" x14ac:dyDescent="0.25">
      <c r="B10163" t="s">
        <v>7637</v>
      </c>
      <c r="C10163" t="s">
        <v>14057</v>
      </c>
      <c r="D10163">
        <v>0</v>
      </c>
      <c r="E10163" s="7">
        <v>46784</v>
      </c>
    </row>
    <row r="10164" spans="2:5" hidden="1" x14ac:dyDescent="0.25">
      <c r="B10164" t="s">
        <v>7637</v>
      </c>
      <c r="C10164" t="s">
        <v>14057</v>
      </c>
      <c r="D10164">
        <v>0</v>
      </c>
      <c r="E10164" s="7">
        <v>46784</v>
      </c>
    </row>
    <row r="10165" spans="2:5" hidden="1" x14ac:dyDescent="0.25">
      <c r="B10165" t="s">
        <v>7637</v>
      </c>
      <c r="C10165" t="s">
        <v>14057</v>
      </c>
      <c r="D10165">
        <v>0</v>
      </c>
      <c r="E10165" s="7">
        <v>46997</v>
      </c>
    </row>
    <row r="10166" spans="2:5" hidden="1" x14ac:dyDescent="0.25">
      <c r="B10166" t="s">
        <v>7637</v>
      </c>
      <c r="C10166" t="s">
        <v>14057</v>
      </c>
      <c r="D10166">
        <v>10</v>
      </c>
      <c r="E10166" s="7">
        <v>47088</v>
      </c>
    </row>
    <row r="10167" spans="2:5" hidden="1" x14ac:dyDescent="0.25">
      <c r="B10167" t="s">
        <v>7637</v>
      </c>
      <c r="C10167" t="s">
        <v>14057</v>
      </c>
      <c r="D10167">
        <v>0</v>
      </c>
      <c r="E10167" s="7">
        <v>46569</v>
      </c>
    </row>
    <row r="10168" spans="2:5" hidden="1" x14ac:dyDescent="0.25">
      <c r="B10168" t="s">
        <v>7637</v>
      </c>
      <c r="C10168" t="s">
        <v>14057</v>
      </c>
      <c r="D10168">
        <v>0</v>
      </c>
      <c r="E10168" s="7">
        <v>46784</v>
      </c>
    </row>
    <row r="10169" spans="2:5" hidden="1" x14ac:dyDescent="0.25">
      <c r="B10169" t="s">
        <v>7637</v>
      </c>
      <c r="C10169" t="s">
        <v>14057</v>
      </c>
      <c r="D10169">
        <v>0</v>
      </c>
      <c r="E10169" s="7">
        <v>46997</v>
      </c>
    </row>
    <row r="10170" spans="2:5" hidden="1" x14ac:dyDescent="0.25">
      <c r="B10170" t="s">
        <v>7637</v>
      </c>
      <c r="C10170" t="s">
        <v>14057</v>
      </c>
      <c r="D10170">
        <v>0</v>
      </c>
      <c r="E10170" s="7">
        <v>47088</v>
      </c>
    </row>
    <row r="10171" spans="2:5" hidden="1" x14ac:dyDescent="0.25">
      <c r="B10171" t="s">
        <v>7639</v>
      </c>
      <c r="C10171" t="s">
        <v>14058</v>
      </c>
      <c r="D10171">
        <v>0</v>
      </c>
      <c r="E10171" s="7">
        <v>46874</v>
      </c>
    </row>
    <row r="10172" spans="2:5" hidden="1" x14ac:dyDescent="0.25">
      <c r="B10172" t="s">
        <v>7639</v>
      </c>
      <c r="C10172" t="s">
        <v>14058</v>
      </c>
      <c r="D10172">
        <v>0</v>
      </c>
      <c r="E10172" s="7">
        <v>46935</v>
      </c>
    </row>
    <row r="10173" spans="2:5" hidden="1" x14ac:dyDescent="0.25">
      <c r="B10173" t="s">
        <v>7639</v>
      </c>
      <c r="C10173" t="s">
        <v>14058</v>
      </c>
      <c r="D10173">
        <v>0</v>
      </c>
      <c r="E10173" s="7">
        <v>46569</v>
      </c>
    </row>
    <row r="10174" spans="2:5" hidden="1" x14ac:dyDescent="0.25">
      <c r="B10174" t="s">
        <v>7639</v>
      </c>
      <c r="C10174" t="s">
        <v>14058</v>
      </c>
      <c r="D10174">
        <v>0</v>
      </c>
      <c r="E10174" s="7">
        <v>46935</v>
      </c>
    </row>
    <row r="10175" spans="2:5" hidden="1" x14ac:dyDescent="0.25">
      <c r="B10175" t="s">
        <v>7639</v>
      </c>
      <c r="C10175" t="s">
        <v>14058</v>
      </c>
      <c r="D10175">
        <v>0</v>
      </c>
      <c r="E10175" s="7">
        <v>46935</v>
      </c>
    </row>
    <row r="10176" spans="2:5" hidden="1" x14ac:dyDescent="0.25">
      <c r="B10176" t="s">
        <v>7639</v>
      </c>
      <c r="C10176" t="s">
        <v>14058</v>
      </c>
      <c r="D10176">
        <v>0</v>
      </c>
      <c r="E10176" s="7">
        <v>46966</v>
      </c>
    </row>
    <row r="10177" spans="2:5" hidden="1" x14ac:dyDescent="0.25">
      <c r="B10177" t="s">
        <v>7639</v>
      </c>
      <c r="C10177" t="s">
        <v>14058</v>
      </c>
      <c r="D10177">
        <v>0</v>
      </c>
      <c r="E10177" s="7">
        <v>47027</v>
      </c>
    </row>
    <row r="10178" spans="2:5" hidden="1" x14ac:dyDescent="0.25">
      <c r="B10178" t="s">
        <v>7639</v>
      </c>
      <c r="C10178" t="s">
        <v>14058</v>
      </c>
      <c r="D10178">
        <v>3</v>
      </c>
      <c r="E10178" s="7">
        <v>47088</v>
      </c>
    </row>
    <row r="10179" spans="2:5" hidden="1" x14ac:dyDescent="0.25">
      <c r="B10179" t="s">
        <v>7639</v>
      </c>
      <c r="C10179" t="s">
        <v>14058</v>
      </c>
      <c r="D10179">
        <v>0</v>
      </c>
      <c r="E10179" s="7">
        <v>46784</v>
      </c>
    </row>
    <row r="10180" spans="2:5" hidden="1" x14ac:dyDescent="0.25">
      <c r="B10180" t="s">
        <v>7639</v>
      </c>
      <c r="C10180" t="s">
        <v>14058</v>
      </c>
      <c r="D10180">
        <v>0</v>
      </c>
      <c r="E10180" s="7">
        <v>46784</v>
      </c>
    </row>
    <row r="10181" spans="2:5" hidden="1" x14ac:dyDescent="0.25">
      <c r="B10181" t="s">
        <v>7639</v>
      </c>
      <c r="C10181" t="s">
        <v>14058</v>
      </c>
      <c r="D10181">
        <v>0</v>
      </c>
      <c r="E10181" s="7">
        <v>46784</v>
      </c>
    </row>
    <row r="10182" spans="2:5" hidden="1" x14ac:dyDescent="0.25">
      <c r="B10182" t="s">
        <v>7639</v>
      </c>
      <c r="C10182" t="s">
        <v>14058</v>
      </c>
      <c r="D10182">
        <v>0</v>
      </c>
      <c r="E10182" s="7">
        <v>47027</v>
      </c>
    </row>
    <row r="10183" spans="2:5" hidden="1" x14ac:dyDescent="0.25">
      <c r="B10183" t="s">
        <v>7639</v>
      </c>
      <c r="C10183" t="s">
        <v>14058</v>
      </c>
      <c r="D10183">
        <v>0</v>
      </c>
      <c r="E10183" s="7">
        <v>47088</v>
      </c>
    </row>
    <row r="10184" spans="2:5" hidden="1" x14ac:dyDescent="0.25">
      <c r="B10184" t="s">
        <v>7639</v>
      </c>
      <c r="C10184" t="s">
        <v>14058</v>
      </c>
      <c r="D10184">
        <v>0</v>
      </c>
      <c r="E10184" s="7">
        <v>46784</v>
      </c>
    </row>
    <row r="10185" spans="2:5" hidden="1" x14ac:dyDescent="0.25">
      <c r="B10185" t="s">
        <v>7641</v>
      </c>
      <c r="C10185" t="s">
        <v>7642</v>
      </c>
      <c r="D10185">
        <v>0</v>
      </c>
      <c r="E10185" s="7">
        <v>45597</v>
      </c>
    </row>
    <row r="10186" spans="2:5" hidden="1" x14ac:dyDescent="0.25">
      <c r="B10186" t="s">
        <v>7641</v>
      </c>
      <c r="C10186" t="s">
        <v>7642</v>
      </c>
      <c r="D10186">
        <v>0</v>
      </c>
      <c r="E10186" s="7">
        <v>45383</v>
      </c>
    </row>
    <row r="10187" spans="2:5" hidden="1" x14ac:dyDescent="0.25">
      <c r="B10187" t="s">
        <v>7641</v>
      </c>
      <c r="C10187" t="s">
        <v>7642</v>
      </c>
      <c r="D10187">
        <v>0</v>
      </c>
      <c r="E10187" s="7">
        <v>45566</v>
      </c>
    </row>
    <row r="10188" spans="2:5" hidden="1" x14ac:dyDescent="0.25">
      <c r="B10188" t="s">
        <v>7641</v>
      </c>
      <c r="C10188" t="s">
        <v>7642</v>
      </c>
      <c r="D10188">
        <v>0</v>
      </c>
      <c r="E10188" s="7">
        <v>45597</v>
      </c>
    </row>
    <row r="10189" spans="2:5" hidden="1" x14ac:dyDescent="0.25">
      <c r="B10189" t="s">
        <v>7641</v>
      </c>
      <c r="C10189" t="s">
        <v>7642</v>
      </c>
      <c r="D10189">
        <v>0</v>
      </c>
      <c r="E10189" s="7">
        <v>45352</v>
      </c>
    </row>
    <row r="10190" spans="2:5" hidden="1" x14ac:dyDescent="0.25">
      <c r="B10190" t="s">
        <v>7641</v>
      </c>
      <c r="C10190" t="s">
        <v>7642</v>
      </c>
      <c r="D10190">
        <v>2305</v>
      </c>
      <c r="E10190" s="7">
        <v>45597</v>
      </c>
    </row>
    <row r="10191" spans="2:5" hidden="1" x14ac:dyDescent="0.25">
      <c r="B10191" t="s">
        <v>7643</v>
      </c>
      <c r="C10191" t="s">
        <v>7644</v>
      </c>
      <c r="D10191">
        <v>0</v>
      </c>
      <c r="E10191" s="7">
        <v>45566</v>
      </c>
    </row>
    <row r="10192" spans="2:5" hidden="1" x14ac:dyDescent="0.25">
      <c r="B10192" t="s">
        <v>7643</v>
      </c>
      <c r="C10192" t="s">
        <v>7644</v>
      </c>
      <c r="D10192">
        <v>0</v>
      </c>
      <c r="E10192" s="7">
        <v>45597</v>
      </c>
    </row>
    <row r="10193" spans="2:5" hidden="1" x14ac:dyDescent="0.25">
      <c r="B10193" t="s">
        <v>7643</v>
      </c>
      <c r="C10193" t="s">
        <v>7644</v>
      </c>
      <c r="D10193">
        <v>541</v>
      </c>
      <c r="E10193" s="7">
        <v>45566</v>
      </c>
    </row>
    <row r="10194" spans="2:5" hidden="1" x14ac:dyDescent="0.25">
      <c r="B10194" t="s">
        <v>7643</v>
      </c>
      <c r="C10194" t="s">
        <v>7644</v>
      </c>
      <c r="D10194">
        <v>1249</v>
      </c>
      <c r="E10194" s="7">
        <v>45597</v>
      </c>
    </row>
    <row r="10195" spans="2:5" hidden="1" x14ac:dyDescent="0.25">
      <c r="B10195" t="s">
        <v>7645</v>
      </c>
      <c r="C10195" t="s">
        <v>1684</v>
      </c>
      <c r="D10195">
        <v>0</v>
      </c>
      <c r="E10195" s="7">
        <v>47757</v>
      </c>
    </row>
    <row r="10196" spans="2:5" hidden="1" x14ac:dyDescent="0.25">
      <c r="B10196" t="s">
        <v>7645</v>
      </c>
      <c r="C10196" t="s">
        <v>1684</v>
      </c>
      <c r="D10196">
        <v>0</v>
      </c>
      <c r="E10196" s="7">
        <v>47908</v>
      </c>
    </row>
    <row r="10197" spans="2:5" hidden="1" x14ac:dyDescent="0.25">
      <c r="B10197" t="s">
        <v>7647</v>
      </c>
      <c r="C10197" t="s">
        <v>7648</v>
      </c>
      <c r="D10197">
        <v>0</v>
      </c>
      <c r="E10197" s="7">
        <v>47696</v>
      </c>
    </row>
    <row r="10198" spans="2:5" hidden="1" x14ac:dyDescent="0.25">
      <c r="B10198" t="s">
        <v>7651</v>
      </c>
      <c r="C10198" t="s">
        <v>1050</v>
      </c>
      <c r="D10198">
        <v>0</v>
      </c>
      <c r="E10198" s="7">
        <v>46419</v>
      </c>
    </row>
    <row r="10199" spans="2:5" hidden="1" x14ac:dyDescent="0.25">
      <c r="B10199" t="s">
        <v>7651</v>
      </c>
      <c r="C10199" t="s">
        <v>1050</v>
      </c>
      <c r="D10199">
        <v>0</v>
      </c>
      <c r="E10199" s="7">
        <v>46447</v>
      </c>
    </row>
    <row r="10200" spans="2:5" hidden="1" x14ac:dyDescent="0.25">
      <c r="B10200" t="s">
        <v>7651</v>
      </c>
      <c r="C10200" t="s">
        <v>1050</v>
      </c>
      <c r="D10200">
        <v>0</v>
      </c>
      <c r="E10200" s="7">
        <v>46508</v>
      </c>
    </row>
    <row r="10201" spans="2:5" hidden="1" x14ac:dyDescent="0.25">
      <c r="B10201" t="s">
        <v>7651</v>
      </c>
      <c r="C10201" t="s">
        <v>1050</v>
      </c>
      <c r="D10201">
        <v>0</v>
      </c>
      <c r="E10201" s="7">
        <v>46539</v>
      </c>
    </row>
    <row r="10202" spans="2:5" hidden="1" x14ac:dyDescent="0.25">
      <c r="B10202" t="s">
        <v>7651</v>
      </c>
      <c r="C10202" t="s">
        <v>1050</v>
      </c>
      <c r="D10202">
        <v>0</v>
      </c>
      <c r="E10202" s="7">
        <v>46569</v>
      </c>
    </row>
    <row r="10203" spans="2:5" hidden="1" x14ac:dyDescent="0.25">
      <c r="B10203" t="s">
        <v>7651</v>
      </c>
      <c r="C10203" t="s">
        <v>1050</v>
      </c>
      <c r="D10203">
        <v>0</v>
      </c>
      <c r="E10203" s="7">
        <v>46600</v>
      </c>
    </row>
    <row r="10204" spans="2:5" hidden="1" x14ac:dyDescent="0.25">
      <c r="B10204" t="s">
        <v>7651</v>
      </c>
      <c r="C10204" t="s">
        <v>1050</v>
      </c>
      <c r="D10204">
        <v>0</v>
      </c>
      <c r="E10204" s="7">
        <v>46631</v>
      </c>
    </row>
    <row r="10205" spans="2:5" hidden="1" x14ac:dyDescent="0.25">
      <c r="B10205" t="s">
        <v>7651</v>
      </c>
      <c r="C10205" t="s">
        <v>1050</v>
      </c>
      <c r="D10205">
        <v>0</v>
      </c>
      <c r="E10205" s="7">
        <v>46661</v>
      </c>
    </row>
    <row r="10206" spans="2:5" hidden="1" x14ac:dyDescent="0.25">
      <c r="B10206" t="s">
        <v>7651</v>
      </c>
      <c r="C10206" t="s">
        <v>1050</v>
      </c>
      <c r="D10206">
        <v>1</v>
      </c>
      <c r="E10206" s="7">
        <v>46661</v>
      </c>
    </row>
    <row r="10207" spans="2:5" hidden="1" x14ac:dyDescent="0.25">
      <c r="B10207" t="s">
        <v>7651</v>
      </c>
      <c r="C10207" t="s">
        <v>1050</v>
      </c>
      <c r="D10207">
        <v>0</v>
      </c>
      <c r="E10207" s="7">
        <v>46661</v>
      </c>
    </row>
    <row r="10208" spans="2:5" hidden="1" x14ac:dyDescent="0.25">
      <c r="B10208" t="s">
        <v>7651</v>
      </c>
      <c r="C10208" t="s">
        <v>1050</v>
      </c>
      <c r="D10208">
        <v>0</v>
      </c>
      <c r="E10208" s="7">
        <v>46692</v>
      </c>
    </row>
    <row r="10209" spans="2:5" hidden="1" x14ac:dyDescent="0.25">
      <c r="B10209" t="s">
        <v>7651</v>
      </c>
      <c r="C10209" t="s">
        <v>1050</v>
      </c>
      <c r="D10209">
        <v>0</v>
      </c>
      <c r="E10209" s="7">
        <v>46692</v>
      </c>
    </row>
    <row r="10210" spans="2:5" hidden="1" x14ac:dyDescent="0.25">
      <c r="B10210" t="s">
        <v>7651</v>
      </c>
      <c r="C10210" t="s">
        <v>1050</v>
      </c>
      <c r="D10210">
        <v>0</v>
      </c>
      <c r="E10210" s="7">
        <v>46692</v>
      </c>
    </row>
    <row r="10211" spans="2:5" hidden="1" x14ac:dyDescent="0.25">
      <c r="B10211" t="s">
        <v>7651</v>
      </c>
      <c r="C10211" t="s">
        <v>1050</v>
      </c>
      <c r="D10211">
        <v>0</v>
      </c>
      <c r="E10211" s="7">
        <v>46692</v>
      </c>
    </row>
    <row r="10212" spans="2:5" hidden="1" x14ac:dyDescent="0.25">
      <c r="B10212" t="s">
        <v>7651</v>
      </c>
      <c r="C10212" t="s">
        <v>1050</v>
      </c>
      <c r="D10212">
        <v>0</v>
      </c>
      <c r="E10212" s="7">
        <v>46357</v>
      </c>
    </row>
    <row r="10213" spans="2:5" hidden="1" x14ac:dyDescent="0.25">
      <c r="B10213" t="s">
        <v>7651</v>
      </c>
      <c r="C10213" t="s">
        <v>1050</v>
      </c>
      <c r="D10213">
        <v>0</v>
      </c>
      <c r="E10213" s="7">
        <v>46357</v>
      </c>
    </row>
    <row r="10214" spans="2:5" hidden="1" x14ac:dyDescent="0.25">
      <c r="B10214" t="s">
        <v>7651</v>
      </c>
      <c r="C10214" t="s">
        <v>1050</v>
      </c>
      <c r="D10214">
        <v>0</v>
      </c>
      <c r="E10214" s="7">
        <v>46357</v>
      </c>
    </row>
    <row r="10215" spans="2:5" hidden="1" x14ac:dyDescent="0.25">
      <c r="B10215" t="s">
        <v>7651</v>
      </c>
      <c r="C10215" t="s">
        <v>1050</v>
      </c>
      <c r="D10215">
        <v>0</v>
      </c>
      <c r="E10215" s="7" t="s">
        <v>30</v>
      </c>
    </row>
    <row r="10216" spans="2:5" hidden="1" x14ac:dyDescent="0.25">
      <c r="B10216" t="s">
        <v>7651</v>
      </c>
      <c r="C10216" t="s">
        <v>1050</v>
      </c>
      <c r="D10216">
        <v>0</v>
      </c>
      <c r="E10216" s="7">
        <v>46600</v>
      </c>
    </row>
    <row r="10217" spans="2:5" hidden="1" x14ac:dyDescent="0.25">
      <c r="B10217" t="s">
        <v>7651</v>
      </c>
      <c r="C10217" t="s">
        <v>1050</v>
      </c>
      <c r="D10217">
        <v>0</v>
      </c>
      <c r="E10217" s="7">
        <v>46661</v>
      </c>
    </row>
    <row r="10218" spans="2:5" hidden="1" x14ac:dyDescent="0.25">
      <c r="B10218" t="s">
        <v>7651</v>
      </c>
      <c r="C10218" t="s">
        <v>1050</v>
      </c>
      <c r="D10218">
        <v>0</v>
      </c>
      <c r="E10218" s="7">
        <v>46357</v>
      </c>
    </row>
    <row r="10219" spans="2:5" hidden="1" x14ac:dyDescent="0.25">
      <c r="B10219" t="s">
        <v>7669</v>
      </c>
      <c r="C10219" t="s">
        <v>1702</v>
      </c>
      <c r="D10219">
        <v>0</v>
      </c>
      <c r="E10219" s="7">
        <v>46539</v>
      </c>
    </row>
    <row r="10220" spans="2:5" hidden="1" x14ac:dyDescent="0.25">
      <c r="B10220" t="s">
        <v>7669</v>
      </c>
      <c r="C10220" t="s">
        <v>1702</v>
      </c>
      <c r="D10220">
        <v>0</v>
      </c>
      <c r="E10220" s="7" t="s">
        <v>30</v>
      </c>
    </row>
    <row r="10221" spans="2:5" hidden="1" x14ac:dyDescent="0.25">
      <c r="B10221" t="s">
        <v>7669</v>
      </c>
      <c r="C10221" t="s">
        <v>1702</v>
      </c>
      <c r="D10221">
        <v>0</v>
      </c>
      <c r="E10221" s="7">
        <v>46813</v>
      </c>
    </row>
    <row r="10222" spans="2:5" hidden="1" x14ac:dyDescent="0.25">
      <c r="B10222" t="s">
        <v>7669</v>
      </c>
      <c r="C10222" t="s">
        <v>1702</v>
      </c>
      <c r="D10222">
        <v>0</v>
      </c>
      <c r="E10222" s="7">
        <v>46539</v>
      </c>
    </row>
    <row r="10223" spans="2:5" hidden="1" x14ac:dyDescent="0.25">
      <c r="B10223" t="s">
        <v>7669</v>
      </c>
      <c r="C10223" t="s">
        <v>1702</v>
      </c>
      <c r="D10223">
        <v>0</v>
      </c>
      <c r="E10223" s="7">
        <v>46245</v>
      </c>
    </row>
    <row r="10224" spans="2:5" hidden="1" x14ac:dyDescent="0.25">
      <c r="B10224" t="s">
        <v>7669</v>
      </c>
      <c r="C10224" t="s">
        <v>1702</v>
      </c>
      <c r="D10224">
        <v>0</v>
      </c>
      <c r="E10224" s="7">
        <v>46539</v>
      </c>
    </row>
    <row r="10225" spans="2:5" hidden="1" x14ac:dyDescent="0.25">
      <c r="B10225" t="s">
        <v>7669</v>
      </c>
      <c r="C10225" t="s">
        <v>1702</v>
      </c>
      <c r="D10225">
        <v>0</v>
      </c>
      <c r="E10225" s="7">
        <v>46539</v>
      </c>
    </row>
    <row r="10226" spans="2:5" hidden="1" x14ac:dyDescent="0.25">
      <c r="B10226" t="s">
        <v>7669</v>
      </c>
      <c r="C10226" t="s">
        <v>1702</v>
      </c>
      <c r="D10226">
        <v>0</v>
      </c>
      <c r="E10226" s="7">
        <v>46813</v>
      </c>
    </row>
    <row r="10227" spans="2:5" hidden="1" x14ac:dyDescent="0.25">
      <c r="B10227" t="s">
        <v>7673</v>
      </c>
      <c r="C10227" t="s">
        <v>12499</v>
      </c>
      <c r="D10227">
        <v>0</v>
      </c>
      <c r="E10227" s="7" t="s">
        <v>30</v>
      </c>
    </row>
    <row r="10228" spans="2:5" hidden="1" x14ac:dyDescent="0.25">
      <c r="B10228" t="s">
        <v>7673</v>
      </c>
      <c r="C10228" t="s">
        <v>12499</v>
      </c>
      <c r="D10228">
        <v>0</v>
      </c>
      <c r="E10228" s="7">
        <v>47543</v>
      </c>
    </row>
    <row r="10229" spans="2:5" hidden="1" x14ac:dyDescent="0.25">
      <c r="B10229" t="s">
        <v>7676</v>
      </c>
      <c r="C10229" t="s">
        <v>12497</v>
      </c>
      <c r="D10229">
        <v>0</v>
      </c>
      <c r="E10229" s="7" t="s">
        <v>30</v>
      </c>
    </row>
    <row r="10230" spans="2:5" hidden="1" x14ac:dyDescent="0.25">
      <c r="B10230" t="s">
        <v>7676</v>
      </c>
      <c r="C10230" t="s">
        <v>12497</v>
      </c>
      <c r="D10230">
        <v>0</v>
      </c>
      <c r="E10230" s="7">
        <v>47757</v>
      </c>
    </row>
    <row r="10231" spans="2:5" hidden="1" x14ac:dyDescent="0.25">
      <c r="B10231" t="s">
        <v>7678</v>
      </c>
      <c r="C10231" t="s">
        <v>7679</v>
      </c>
      <c r="D10231">
        <v>0</v>
      </c>
      <c r="E10231" s="7">
        <v>47696</v>
      </c>
    </row>
    <row r="10232" spans="2:5" hidden="1" x14ac:dyDescent="0.25">
      <c r="B10232" t="s">
        <v>7682</v>
      </c>
      <c r="C10232" t="s">
        <v>7683</v>
      </c>
      <c r="D10232">
        <v>0</v>
      </c>
      <c r="E10232" s="7">
        <v>47727</v>
      </c>
    </row>
    <row r="10233" spans="2:5" hidden="1" x14ac:dyDescent="0.25">
      <c r="B10233" t="s">
        <v>7685</v>
      </c>
      <c r="C10233" t="s">
        <v>7686</v>
      </c>
      <c r="D10233">
        <v>0</v>
      </c>
      <c r="E10233" s="7">
        <v>47300</v>
      </c>
    </row>
    <row r="10234" spans="2:5" hidden="1" x14ac:dyDescent="0.25">
      <c r="B10234" t="s">
        <v>7685</v>
      </c>
      <c r="C10234" t="s">
        <v>7686</v>
      </c>
      <c r="D10234">
        <v>0</v>
      </c>
      <c r="E10234" s="7">
        <v>47392</v>
      </c>
    </row>
    <row r="10235" spans="2:5" hidden="1" x14ac:dyDescent="0.25">
      <c r="B10235" t="s">
        <v>7685</v>
      </c>
      <c r="C10235" t="s">
        <v>7686</v>
      </c>
      <c r="D10235">
        <v>0</v>
      </c>
      <c r="E10235" s="7">
        <v>47453</v>
      </c>
    </row>
    <row r="10236" spans="2:5" hidden="1" x14ac:dyDescent="0.25">
      <c r="B10236" t="s">
        <v>7685</v>
      </c>
      <c r="C10236" t="s">
        <v>7686</v>
      </c>
      <c r="D10236">
        <v>0</v>
      </c>
      <c r="E10236" s="7">
        <v>47515</v>
      </c>
    </row>
    <row r="10237" spans="2:5" hidden="1" x14ac:dyDescent="0.25">
      <c r="B10237" t="s">
        <v>7685</v>
      </c>
      <c r="C10237" t="s">
        <v>7686</v>
      </c>
      <c r="D10237">
        <v>0</v>
      </c>
      <c r="E10237" s="7">
        <v>47635</v>
      </c>
    </row>
    <row r="10238" spans="2:5" hidden="1" x14ac:dyDescent="0.25">
      <c r="B10238" t="s">
        <v>7685</v>
      </c>
      <c r="C10238" t="s">
        <v>7686</v>
      </c>
      <c r="D10238">
        <v>0</v>
      </c>
      <c r="E10238" s="7">
        <v>47727</v>
      </c>
    </row>
    <row r="10239" spans="2:5" hidden="1" x14ac:dyDescent="0.25">
      <c r="B10239" t="s">
        <v>7685</v>
      </c>
      <c r="C10239" t="s">
        <v>7686</v>
      </c>
      <c r="D10239">
        <v>47</v>
      </c>
      <c r="E10239" s="7">
        <v>47757</v>
      </c>
    </row>
    <row r="10240" spans="2:5" hidden="1" x14ac:dyDescent="0.25">
      <c r="B10240" t="s">
        <v>7685</v>
      </c>
      <c r="C10240" t="s">
        <v>7686</v>
      </c>
      <c r="D10240">
        <v>100</v>
      </c>
      <c r="E10240" s="7">
        <v>47788</v>
      </c>
    </row>
    <row r="10241" spans="2:5" hidden="1" x14ac:dyDescent="0.25">
      <c r="B10241" t="s">
        <v>7685</v>
      </c>
      <c r="C10241" t="s">
        <v>7686</v>
      </c>
      <c r="D10241">
        <v>0</v>
      </c>
      <c r="E10241" s="7">
        <v>47300</v>
      </c>
    </row>
    <row r="10242" spans="2:5" hidden="1" x14ac:dyDescent="0.25">
      <c r="B10242" t="s">
        <v>7688</v>
      </c>
      <c r="C10242" t="s">
        <v>1054</v>
      </c>
      <c r="D10242">
        <v>0</v>
      </c>
      <c r="E10242" s="7">
        <v>47392</v>
      </c>
    </row>
    <row r="10243" spans="2:5" hidden="1" x14ac:dyDescent="0.25">
      <c r="B10243" t="s">
        <v>7688</v>
      </c>
      <c r="C10243" t="s">
        <v>1054</v>
      </c>
      <c r="D10243">
        <v>0</v>
      </c>
      <c r="E10243" s="7">
        <v>47453</v>
      </c>
    </row>
    <row r="10244" spans="2:5" hidden="1" x14ac:dyDescent="0.25">
      <c r="B10244" t="s">
        <v>7688</v>
      </c>
      <c r="C10244" t="s">
        <v>1054</v>
      </c>
      <c r="D10244">
        <v>0</v>
      </c>
      <c r="E10244" s="7">
        <v>47453</v>
      </c>
    </row>
    <row r="10245" spans="2:5" hidden="1" x14ac:dyDescent="0.25">
      <c r="B10245" t="s">
        <v>7688</v>
      </c>
      <c r="C10245" t="s">
        <v>1054</v>
      </c>
      <c r="D10245">
        <v>0</v>
      </c>
      <c r="E10245" s="7">
        <v>47515</v>
      </c>
    </row>
    <row r="10246" spans="2:5" hidden="1" x14ac:dyDescent="0.25">
      <c r="B10246" t="s">
        <v>7688</v>
      </c>
      <c r="C10246" t="s">
        <v>1054</v>
      </c>
      <c r="D10246">
        <v>0</v>
      </c>
      <c r="E10246" s="7">
        <v>47543</v>
      </c>
    </row>
    <row r="10247" spans="2:5" hidden="1" x14ac:dyDescent="0.25">
      <c r="B10247" t="s">
        <v>7688</v>
      </c>
      <c r="C10247" t="s">
        <v>1054</v>
      </c>
      <c r="D10247">
        <v>0</v>
      </c>
      <c r="E10247" s="7">
        <v>47574</v>
      </c>
    </row>
    <row r="10248" spans="2:5" hidden="1" x14ac:dyDescent="0.25">
      <c r="B10248" t="s">
        <v>7688</v>
      </c>
      <c r="C10248" t="s">
        <v>1054</v>
      </c>
      <c r="D10248">
        <v>0</v>
      </c>
      <c r="E10248" s="7">
        <v>47635</v>
      </c>
    </row>
    <row r="10249" spans="2:5" hidden="1" x14ac:dyDescent="0.25">
      <c r="B10249" t="s">
        <v>7688</v>
      </c>
      <c r="C10249" t="s">
        <v>1054</v>
      </c>
      <c r="D10249">
        <v>0</v>
      </c>
      <c r="E10249" s="7">
        <v>47727</v>
      </c>
    </row>
    <row r="10250" spans="2:5" hidden="1" x14ac:dyDescent="0.25">
      <c r="B10250" t="s">
        <v>7688</v>
      </c>
      <c r="C10250" t="s">
        <v>1054</v>
      </c>
      <c r="D10250">
        <v>0</v>
      </c>
      <c r="E10250" s="7">
        <v>47757</v>
      </c>
    </row>
    <row r="10251" spans="2:5" hidden="1" x14ac:dyDescent="0.25">
      <c r="B10251" t="s">
        <v>7688</v>
      </c>
      <c r="C10251" t="s">
        <v>1054</v>
      </c>
      <c r="D10251">
        <v>0</v>
      </c>
      <c r="E10251" s="7">
        <v>47757</v>
      </c>
    </row>
    <row r="10252" spans="2:5" hidden="1" x14ac:dyDescent="0.25">
      <c r="B10252" t="s">
        <v>7688</v>
      </c>
      <c r="C10252" t="s">
        <v>1054</v>
      </c>
      <c r="D10252">
        <v>0</v>
      </c>
      <c r="E10252" s="7">
        <v>47788</v>
      </c>
    </row>
    <row r="10253" spans="2:5" hidden="1" x14ac:dyDescent="0.25">
      <c r="B10253" t="s">
        <v>7688</v>
      </c>
      <c r="C10253" t="s">
        <v>1054</v>
      </c>
      <c r="D10253">
        <v>0</v>
      </c>
      <c r="E10253" s="7" t="s">
        <v>30</v>
      </c>
    </row>
    <row r="10254" spans="2:5" hidden="1" x14ac:dyDescent="0.25">
      <c r="B10254" t="s">
        <v>7688</v>
      </c>
      <c r="C10254" t="s">
        <v>1054</v>
      </c>
      <c r="D10254">
        <v>0</v>
      </c>
      <c r="E10254" s="7">
        <v>47453</v>
      </c>
    </row>
    <row r="10255" spans="2:5" hidden="1" x14ac:dyDescent="0.25">
      <c r="B10255" t="s">
        <v>7689</v>
      </c>
      <c r="C10255" t="s">
        <v>7690</v>
      </c>
      <c r="D10255">
        <v>0</v>
      </c>
      <c r="E10255" s="7">
        <v>47423</v>
      </c>
    </row>
    <row r="10256" spans="2:5" hidden="1" x14ac:dyDescent="0.25">
      <c r="B10256" t="s">
        <v>7689</v>
      </c>
      <c r="C10256" t="s">
        <v>7690</v>
      </c>
      <c r="D10256">
        <v>0</v>
      </c>
      <c r="E10256" s="7">
        <v>47604</v>
      </c>
    </row>
    <row r="10257" spans="2:5" hidden="1" x14ac:dyDescent="0.25">
      <c r="B10257" t="s">
        <v>7689</v>
      </c>
      <c r="C10257" t="s">
        <v>7690</v>
      </c>
      <c r="D10257">
        <v>0</v>
      </c>
      <c r="E10257" s="7">
        <v>47604</v>
      </c>
    </row>
    <row r="10258" spans="2:5" hidden="1" x14ac:dyDescent="0.25">
      <c r="B10258" t="s">
        <v>7689</v>
      </c>
      <c r="C10258" t="s">
        <v>7690</v>
      </c>
      <c r="D10258">
        <v>0</v>
      </c>
      <c r="E10258" s="7">
        <v>47727</v>
      </c>
    </row>
    <row r="10259" spans="2:5" hidden="1" x14ac:dyDescent="0.25">
      <c r="B10259" t="s">
        <v>7689</v>
      </c>
      <c r="C10259" t="s">
        <v>7690</v>
      </c>
      <c r="D10259">
        <v>0</v>
      </c>
      <c r="E10259" s="7">
        <v>47757</v>
      </c>
    </row>
    <row r="10260" spans="2:5" hidden="1" x14ac:dyDescent="0.25">
      <c r="B10260" t="s">
        <v>7689</v>
      </c>
      <c r="C10260" t="s">
        <v>7690</v>
      </c>
      <c r="D10260">
        <v>0</v>
      </c>
      <c r="E10260" s="7">
        <v>47788</v>
      </c>
    </row>
    <row r="10261" spans="2:5" hidden="1" x14ac:dyDescent="0.25">
      <c r="B10261" t="s">
        <v>7689</v>
      </c>
      <c r="C10261" t="s">
        <v>7690</v>
      </c>
      <c r="D10261">
        <v>0</v>
      </c>
      <c r="E10261" s="7" t="s">
        <v>30</v>
      </c>
    </row>
    <row r="10262" spans="2:5" hidden="1" x14ac:dyDescent="0.25">
      <c r="B10262" t="s">
        <v>7692</v>
      </c>
      <c r="C10262" t="s">
        <v>13543</v>
      </c>
      <c r="D10262">
        <v>260</v>
      </c>
      <c r="E10262" s="7">
        <v>47788</v>
      </c>
    </row>
    <row r="10263" spans="2:5" hidden="1" x14ac:dyDescent="0.25">
      <c r="B10263" t="s">
        <v>7692</v>
      </c>
      <c r="C10263" t="s">
        <v>13543</v>
      </c>
      <c r="D10263">
        <v>0</v>
      </c>
      <c r="E10263" s="7">
        <v>47788</v>
      </c>
    </row>
    <row r="10264" spans="2:5" hidden="1" x14ac:dyDescent="0.25">
      <c r="B10264" t="s">
        <v>7693</v>
      </c>
      <c r="C10264" t="s">
        <v>7694</v>
      </c>
      <c r="D10264">
        <v>0</v>
      </c>
      <c r="E10264" s="7">
        <v>47665</v>
      </c>
    </row>
    <row r="10265" spans="2:5" hidden="1" x14ac:dyDescent="0.25">
      <c r="B10265" t="s">
        <v>7693</v>
      </c>
      <c r="C10265" t="s">
        <v>7694</v>
      </c>
      <c r="D10265">
        <v>0</v>
      </c>
      <c r="E10265" s="7">
        <v>47696</v>
      </c>
    </row>
    <row r="10266" spans="2:5" hidden="1" x14ac:dyDescent="0.25">
      <c r="B10266" t="s">
        <v>7693</v>
      </c>
      <c r="C10266" t="s">
        <v>7694</v>
      </c>
      <c r="D10266">
        <v>0</v>
      </c>
      <c r="E10266" s="7">
        <v>47757</v>
      </c>
    </row>
    <row r="10267" spans="2:5" hidden="1" x14ac:dyDescent="0.25">
      <c r="B10267" t="s">
        <v>7699</v>
      </c>
      <c r="C10267" t="s">
        <v>7700</v>
      </c>
      <c r="D10267">
        <v>0</v>
      </c>
      <c r="E10267" s="7">
        <v>46296</v>
      </c>
    </row>
    <row r="10268" spans="2:5" hidden="1" x14ac:dyDescent="0.25">
      <c r="B10268" t="s">
        <v>7699</v>
      </c>
      <c r="C10268" t="s">
        <v>7700</v>
      </c>
      <c r="D10268">
        <v>0</v>
      </c>
      <c r="E10268" s="7">
        <v>46327</v>
      </c>
    </row>
    <row r="10269" spans="2:5" hidden="1" x14ac:dyDescent="0.25">
      <c r="B10269" t="s">
        <v>7699</v>
      </c>
      <c r="C10269" t="s">
        <v>7700</v>
      </c>
      <c r="D10269">
        <v>0</v>
      </c>
      <c r="E10269" s="7">
        <v>46327</v>
      </c>
    </row>
    <row r="10270" spans="2:5" hidden="1" x14ac:dyDescent="0.25">
      <c r="B10270" t="s">
        <v>7699</v>
      </c>
      <c r="C10270" t="s">
        <v>7700</v>
      </c>
      <c r="D10270">
        <v>0</v>
      </c>
      <c r="E10270" s="7">
        <v>46327</v>
      </c>
    </row>
    <row r="10271" spans="2:5" hidden="1" x14ac:dyDescent="0.25">
      <c r="B10271" t="s">
        <v>7699</v>
      </c>
      <c r="C10271" t="s">
        <v>7700</v>
      </c>
      <c r="D10271">
        <v>0</v>
      </c>
      <c r="E10271" s="7">
        <v>46327</v>
      </c>
    </row>
    <row r="10272" spans="2:5" hidden="1" x14ac:dyDescent="0.25">
      <c r="B10272" t="s">
        <v>7699</v>
      </c>
      <c r="C10272" t="s">
        <v>7700</v>
      </c>
      <c r="D10272">
        <v>0</v>
      </c>
      <c r="E10272" s="7">
        <v>46357</v>
      </c>
    </row>
    <row r="10273" spans="2:5" hidden="1" x14ac:dyDescent="0.25">
      <c r="B10273" t="s">
        <v>7699</v>
      </c>
      <c r="C10273" t="s">
        <v>7700</v>
      </c>
      <c r="D10273">
        <v>0</v>
      </c>
      <c r="E10273" s="7">
        <v>46357</v>
      </c>
    </row>
    <row r="10274" spans="2:5" hidden="1" x14ac:dyDescent="0.25">
      <c r="B10274" t="s">
        <v>7699</v>
      </c>
      <c r="C10274" t="s">
        <v>7700</v>
      </c>
      <c r="D10274">
        <v>0</v>
      </c>
      <c r="E10274" s="7">
        <v>46388</v>
      </c>
    </row>
    <row r="10275" spans="2:5" hidden="1" x14ac:dyDescent="0.25">
      <c r="B10275" t="s">
        <v>7699</v>
      </c>
      <c r="C10275" t="s">
        <v>7700</v>
      </c>
      <c r="D10275">
        <v>0</v>
      </c>
      <c r="E10275" s="7">
        <v>46388</v>
      </c>
    </row>
    <row r="10276" spans="2:5" hidden="1" x14ac:dyDescent="0.25">
      <c r="B10276" t="s">
        <v>7699</v>
      </c>
      <c r="C10276" t="s">
        <v>7700</v>
      </c>
      <c r="D10276">
        <v>0</v>
      </c>
      <c r="E10276" s="7">
        <v>46388</v>
      </c>
    </row>
    <row r="10277" spans="2:5" hidden="1" x14ac:dyDescent="0.25">
      <c r="B10277" t="s">
        <v>7699</v>
      </c>
      <c r="C10277" t="s">
        <v>7700</v>
      </c>
      <c r="D10277">
        <v>0</v>
      </c>
      <c r="E10277" s="7">
        <v>46388</v>
      </c>
    </row>
    <row r="10278" spans="2:5" hidden="1" x14ac:dyDescent="0.25">
      <c r="B10278" t="s">
        <v>7699</v>
      </c>
      <c r="C10278" t="s">
        <v>7700</v>
      </c>
      <c r="D10278">
        <v>0</v>
      </c>
      <c r="E10278" s="7">
        <v>46508</v>
      </c>
    </row>
    <row r="10279" spans="2:5" hidden="1" x14ac:dyDescent="0.25">
      <c r="B10279" t="s">
        <v>7699</v>
      </c>
      <c r="C10279" t="s">
        <v>7700</v>
      </c>
      <c r="D10279">
        <v>0</v>
      </c>
      <c r="E10279" s="7">
        <v>46508</v>
      </c>
    </row>
    <row r="10280" spans="2:5" hidden="1" x14ac:dyDescent="0.25">
      <c r="B10280" t="s">
        <v>7699</v>
      </c>
      <c r="C10280" t="s">
        <v>7700</v>
      </c>
      <c r="D10280">
        <v>0</v>
      </c>
      <c r="E10280" s="7">
        <v>46508</v>
      </c>
    </row>
    <row r="10281" spans="2:5" hidden="1" x14ac:dyDescent="0.25">
      <c r="B10281" t="s">
        <v>7699</v>
      </c>
      <c r="C10281" t="s">
        <v>7700</v>
      </c>
      <c r="D10281">
        <v>0</v>
      </c>
      <c r="E10281" s="7">
        <v>46569</v>
      </c>
    </row>
    <row r="10282" spans="2:5" hidden="1" x14ac:dyDescent="0.25">
      <c r="B10282" t="s">
        <v>7699</v>
      </c>
      <c r="C10282" t="s">
        <v>7700</v>
      </c>
      <c r="D10282">
        <v>0</v>
      </c>
      <c r="E10282" s="7">
        <v>46569</v>
      </c>
    </row>
    <row r="10283" spans="2:5" hidden="1" x14ac:dyDescent="0.25">
      <c r="B10283" t="s">
        <v>7699</v>
      </c>
      <c r="C10283" t="s">
        <v>7700</v>
      </c>
      <c r="D10283">
        <v>0</v>
      </c>
      <c r="E10283" s="7">
        <v>46600</v>
      </c>
    </row>
    <row r="10284" spans="2:5" hidden="1" x14ac:dyDescent="0.25">
      <c r="B10284" t="s">
        <v>7699</v>
      </c>
      <c r="C10284" t="s">
        <v>7700</v>
      </c>
      <c r="D10284">
        <v>0</v>
      </c>
      <c r="E10284" s="7">
        <v>46631</v>
      </c>
    </row>
    <row r="10285" spans="2:5" hidden="1" x14ac:dyDescent="0.25">
      <c r="B10285" t="s">
        <v>7699</v>
      </c>
      <c r="C10285" t="s">
        <v>7700</v>
      </c>
      <c r="D10285">
        <v>0</v>
      </c>
      <c r="E10285" s="7">
        <v>46753</v>
      </c>
    </row>
    <row r="10286" spans="2:5" hidden="1" x14ac:dyDescent="0.25">
      <c r="B10286" t="s">
        <v>7699</v>
      </c>
      <c r="C10286" t="s">
        <v>7700</v>
      </c>
      <c r="D10286">
        <v>19217</v>
      </c>
      <c r="E10286" s="7">
        <v>46753</v>
      </c>
    </row>
    <row r="10287" spans="2:5" hidden="1" x14ac:dyDescent="0.25">
      <c r="B10287" t="s">
        <v>7699</v>
      </c>
      <c r="C10287" t="s">
        <v>7700</v>
      </c>
      <c r="D10287">
        <v>33936</v>
      </c>
      <c r="E10287" s="7">
        <v>46753</v>
      </c>
    </row>
    <row r="10288" spans="2:5" hidden="1" x14ac:dyDescent="0.25">
      <c r="B10288" t="s">
        <v>7699</v>
      </c>
      <c r="C10288" t="s">
        <v>7700</v>
      </c>
      <c r="D10288">
        <v>45264</v>
      </c>
      <c r="E10288" s="7">
        <v>46753</v>
      </c>
    </row>
    <row r="10289" spans="2:5" hidden="1" x14ac:dyDescent="0.25">
      <c r="B10289" t="s">
        <v>7699</v>
      </c>
      <c r="C10289" t="s">
        <v>7700</v>
      </c>
      <c r="D10289">
        <v>25296</v>
      </c>
      <c r="E10289" s="7">
        <v>46753</v>
      </c>
    </row>
    <row r="10290" spans="2:5" hidden="1" x14ac:dyDescent="0.25">
      <c r="B10290" t="s">
        <v>7699</v>
      </c>
      <c r="C10290" t="s">
        <v>7700</v>
      </c>
      <c r="D10290">
        <v>15504</v>
      </c>
      <c r="E10290" s="7">
        <v>46753</v>
      </c>
    </row>
    <row r="10291" spans="2:5" hidden="1" x14ac:dyDescent="0.25">
      <c r="B10291" t="s">
        <v>7699</v>
      </c>
      <c r="C10291" t="s">
        <v>7700</v>
      </c>
      <c r="D10291">
        <v>20016</v>
      </c>
      <c r="E10291" s="7">
        <v>46784</v>
      </c>
    </row>
    <row r="10292" spans="2:5" hidden="1" x14ac:dyDescent="0.25">
      <c r="B10292" t="s">
        <v>7699</v>
      </c>
      <c r="C10292" t="s">
        <v>7700</v>
      </c>
      <c r="D10292">
        <v>0</v>
      </c>
      <c r="E10292" s="7">
        <v>46327</v>
      </c>
    </row>
    <row r="10293" spans="2:5" hidden="1" x14ac:dyDescent="0.25">
      <c r="B10293" t="s">
        <v>7699</v>
      </c>
      <c r="C10293" t="s">
        <v>7700</v>
      </c>
      <c r="D10293">
        <v>0</v>
      </c>
      <c r="E10293" s="7">
        <v>46388</v>
      </c>
    </row>
    <row r="10294" spans="2:5" hidden="1" x14ac:dyDescent="0.25">
      <c r="B10294" t="s">
        <v>7699</v>
      </c>
      <c r="C10294" t="s">
        <v>7700</v>
      </c>
      <c r="D10294">
        <v>0</v>
      </c>
      <c r="E10294" s="7">
        <v>46388</v>
      </c>
    </row>
    <row r="10295" spans="2:5" hidden="1" x14ac:dyDescent="0.25">
      <c r="B10295" t="s">
        <v>7699</v>
      </c>
      <c r="C10295" t="s">
        <v>7700</v>
      </c>
      <c r="D10295">
        <v>0</v>
      </c>
      <c r="E10295" s="7">
        <v>46508</v>
      </c>
    </row>
    <row r="10296" spans="2:5" hidden="1" x14ac:dyDescent="0.25">
      <c r="B10296" t="s">
        <v>7699</v>
      </c>
      <c r="C10296" t="s">
        <v>7700</v>
      </c>
      <c r="D10296">
        <v>0</v>
      </c>
      <c r="E10296" s="7">
        <v>46508</v>
      </c>
    </row>
    <row r="10297" spans="2:5" hidden="1" x14ac:dyDescent="0.25">
      <c r="B10297" t="s">
        <v>7699</v>
      </c>
      <c r="C10297" t="s">
        <v>7700</v>
      </c>
      <c r="D10297">
        <v>0</v>
      </c>
      <c r="E10297" s="7">
        <v>46569</v>
      </c>
    </row>
    <row r="10298" spans="2:5" hidden="1" x14ac:dyDescent="0.25">
      <c r="B10298" t="s">
        <v>7699</v>
      </c>
      <c r="C10298" t="s">
        <v>7700</v>
      </c>
      <c r="D10298">
        <v>0</v>
      </c>
      <c r="E10298" s="7">
        <v>46569</v>
      </c>
    </row>
    <row r="10299" spans="2:5" hidden="1" x14ac:dyDescent="0.25">
      <c r="B10299" t="s">
        <v>7699</v>
      </c>
      <c r="C10299" t="s">
        <v>7700</v>
      </c>
      <c r="D10299">
        <v>0</v>
      </c>
      <c r="E10299" s="7">
        <v>46600</v>
      </c>
    </row>
    <row r="10300" spans="2:5" hidden="1" x14ac:dyDescent="0.25">
      <c r="B10300" t="s">
        <v>7699</v>
      </c>
      <c r="C10300" t="s">
        <v>7700</v>
      </c>
      <c r="D10300">
        <v>0</v>
      </c>
      <c r="E10300" s="7">
        <v>46631</v>
      </c>
    </row>
    <row r="10301" spans="2:5" hidden="1" x14ac:dyDescent="0.25">
      <c r="B10301" t="s">
        <v>7699</v>
      </c>
      <c r="C10301" t="s">
        <v>7700</v>
      </c>
      <c r="D10301">
        <v>0</v>
      </c>
      <c r="E10301" s="7">
        <v>46753</v>
      </c>
    </row>
    <row r="10302" spans="2:5" hidden="1" x14ac:dyDescent="0.25">
      <c r="B10302" t="s">
        <v>7699</v>
      </c>
      <c r="C10302" t="s">
        <v>7700</v>
      </c>
      <c r="D10302">
        <v>0</v>
      </c>
      <c r="E10302" s="7">
        <v>46753</v>
      </c>
    </row>
    <row r="10303" spans="2:5" hidden="1" x14ac:dyDescent="0.25">
      <c r="B10303" t="s">
        <v>7699</v>
      </c>
      <c r="C10303" t="s">
        <v>7700</v>
      </c>
      <c r="D10303">
        <v>0</v>
      </c>
      <c r="E10303" s="7">
        <v>46753</v>
      </c>
    </row>
    <row r="10304" spans="2:5" hidden="1" x14ac:dyDescent="0.25">
      <c r="B10304" t="s">
        <v>7699</v>
      </c>
      <c r="C10304" t="s">
        <v>7700</v>
      </c>
      <c r="D10304">
        <v>0</v>
      </c>
      <c r="E10304" s="7">
        <v>46784</v>
      </c>
    </row>
    <row r="10305" spans="2:5" hidden="1" x14ac:dyDescent="0.25">
      <c r="B10305" t="s">
        <v>7726</v>
      </c>
      <c r="C10305" t="s">
        <v>1061</v>
      </c>
      <c r="D10305">
        <v>0</v>
      </c>
      <c r="E10305" s="7">
        <v>46266</v>
      </c>
    </row>
    <row r="10306" spans="2:5" hidden="1" x14ac:dyDescent="0.25">
      <c r="B10306" t="s">
        <v>7726</v>
      </c>
      <c r="C10306" t="s">
        <v>1061</v>
      </c>
      <c r="D10306">
        <v>0</v>
      </c>
      <c r="E10306" s="7">
        <v>46296</v>
      </c>
    </row>
    <row r="10307" spans="2:5" hidden="1" x14ac:dyDescent="0.25">
      <c r="B10307" t="s">
        <v>7726</v>
      </c>
      <c r="C10307" t="s">
        <v>1061</v>
      </c>
      <c r="D10307">
        <v>0</v>
      </c>
      <c r="E10307" s="7">
        <v>46327</v>
      </c>
    </row>
    <row r="10308" spans="2:5" hidden="1" x14ac:dyDescent="0.25">
      <c r="B10308" t="s">
        <v>7726</v>
      </c>
      <c r="C10308" t="s">
        <v>1061</v>
      </c>
      <c r="D10308">
        <v>0</v>
      </c>
      <c r="E10308" s="7">
        <v>46327</v>
      </c>
    </row>
    <row r="10309" spans="2:5" hidden="1" x14ac:dyDescent="0.25">
      <c r="B10309" t="s">
        <v>7726</v>
      </c>
      <c r="C10309" t="s">
        <v>1061</v>
      </c>
      <c r="D10309">
        <v>0</v>
      </c>
      <c r="E10309" s="7">
        <v>46327</v>
      </c>
    </row>
    <row r="10310" spans="2:5" hidden="1" x14ac:dyDescent="0.25">
      <c r="B10310" t="s">
        <v>7726</v>
      </c>
      <c r="C10310" t="s">
        <v>1061</v>
      </c>
      <c r="D10310">
        <v>0</v>
      </c>
      <c r="E10310" s="7">
        <v>46388</v>
      </c>
    </row>
    <row r="10311" spans="2:5" hidden="1" x14ac:dyDescent="0.25">
      <c r="B10311" t="s">
        <v>7726</v>
      </c>
      <c r="C10311" t="s">
        <v>1061</v>
      </c>
      <c r="D10311">
        <v>0</v>
      </c>
      <c r="E10311" s="7">
        <v>46388</v>
      </c>
    </row>
    <row r="10312" spans="2:5" hidden="1" x14ac:dyDescent="0.25">
      <c r="B10312" t="s">
        <v>7726</v>
      </c>
      <c r="C10312" t="s">
        <v>1061</v>
      </c>
      <c r="D10312">
        <v>0</v>
      </c>
      <c r="E10312" s="7">
        <v>46388</v>
      </c>
    </row>
    <row r="10313" spans="2:5" hidden="1" x14ac:dyDescent="0.25">
      <c r="B10313" t="s">
        <v>7726</v>
      </c>
      <c r="C10313" t="s">
        <v>1061</v>
      </c>
      <c r="D10313">
        <v>0</v>
      </c>
      <c r="E10313" s="7">
        <v>46388</v>
      </c>
    </row>
    <row r="10314" spans="2:5" hidden="1" x14ac:dyDescent="0.25">
      <c r="B10314" t="s">
        <v>7726</v>
      </c>
      <c r="C10314" t="s">
        <v>1061</v>
      </c>
      <c r="D10314">
        <v>0</v>
      </c>
      <c r="E10314" s="7">
        <v>46478</v>
      </c>
    </row>
    <row r="10315" spans="2:5" hidden="1" x14ac:dyDescent="0.25">
      <c r="B10315" t="s">
        <v>7726</v>
      </c>
      <c r="C10315" t="s">
        <v>1061</v>
      </c>
      <c r="D10315">
        <v>0</v>
      </c>
      <c r="E10315" s="7">
        <v>46508</v>
      </c>
    </row>
    <row r="10316" spans="2:5" hidden="1" x14ac:dyDescent="0.25">
      <c r="B10316" t="s">
        <v>7726</v>
      </c>
      <c r="C10316" t="s">
        <v>1061</v>
      </c>
      <c r="D10316">
        <v>0</v>
      </c>
      <c r="E10316" s="7">
        <v>46508</v>
      </c>
    </row>
    <row r="10317" spans="2:5" hidden="1" x14ac:dyDescent="0.25">
      <c r="B10317" t="s">
        <v>7726</v>
      </c>
      <c r="C10317" t="s">
        <v>1061</v>
      </c>
      <c r="D10317">
        <v>0</v>
      </c>
      <c r="E10317" s="7">
        <v>46508</v>
      </c>
    </row>
    <row r="10318" spans="2:5" hidden="1" x14ac:dyDescent="0.25">
      <c r="B10318" t="s">
        <v>7726</v>
      </c>
      <c r="C10318" t="s">
        <v>1061</v>
      </c>
      <c r="D10318">
        <v>0</v>
      </c>
      <c r="E10318" s="7">
        <v>46569</v>
      </c>
    </row>
    <row r="10319" spans="2:5" hidden="1" x14ac:dyDescent="0.25">
      <c r="B10319" t="s">
        <v>7726</v>
      </c>
      <c r="C10319" t="s">
        <v>1061</v>
      </c>
      <c r="D10319">
        <v>0</v>
      </c>
      <c r="E10319" s="7">
        <v>46600</v>
      </c>
    </row>
    <row r="10320" spans="2:5" hidden="1" x14ac:dyDescent="0.25">
      <c r="B10320" t="s">
        <v>7726</v>
      </c>
      <c r="C10320" t="s">
        <v>1061</v>
      </c>
      <c r="D10320">
        <v>0</v>
      </c>
      <c r="E10320" s="7">
        <v>46692</v>
      </c>
    </row>
    <row r="10321" spans="2:5" hidden="1" x14ac:dyDescent="0.25">
      <c r="B10321" t="s">
        <v>7726</v>
      </c>
      <c r="C10321" t="s">
        <v>1061</v>
      </c>
      <c r="D10321">
        <v>0</v>
      </c>
      <c r="E10321" s="7">
        <v>46692</v>
      </c>
    </row>
    <row r="10322" spans="2:5" hidden="1" x14ac:dyDescent="0.25">
      <c r="B10322" t="s">
        <v>7726</v>
      </c>
      <c r="C10322" t="s">
        <v>1061</v>
      </c>
      <c r="D10322">
        <v>0</v>
      </c>
      <c r="E10322" s="7">
        <v>46722</v>
      </c>
    </row>
    <row r="10323" spans="2:5" hidden="1" x14ac:dyDescent="0.25">
      <c r="B10323" t="s">
        <v>7726</v>
      </c>
      <c r="C10323" t="s">
        <v>1061</v>
      </c>
      <c r="D10323">
        <v>15188</v>
      </c>
      <c r="E10323" s="7">
        <v>46753</v>
      </c>
    </row>
    <row r="10324" spans="2:5" hidden="1" x14ac:dyDescent="0.25">
      <c r="B10324" t="s">
        <v>7726</v>
      </c>
      <c r="C10324" t="s">
        <v>1061</v>
      </c>
      <c r="D10324">
        <v>640</v>
      </c>
      <c r="E10324" s="7">
        <v>46753</v>
      </c>
    </row>
    <row r="10325" spans="2:5" hidden="1" x14ac:dyDescent="0.25">
      <c r="B10325" t="s">
        <v>7726</v>
      </c>
      <c r="C10325" t="s">
        <v>1061</v>
      </c>
      <c r="D10325">
        <v>51360</v>
      </c>
      <c r="E10325" s="7">
        <v>46753</v>
      </c>
    </row>
    <row r="10326" spans="2:5" hidden="1" x14ac:dyDescent="0.25">
      <c r="B10326" t="s">
        <v>7726</v>
      </c>
      <c r="C10326" t="s">
        <v>1061</v>
      </c>
      <c r="D10326">
        <v>2880</v>
      </c>
      <c r="E10326" s="7">
        <v>46753</v>
      </c>
    </row>
    <row r="10327" spans="2:5" hidden="1" x14ac:dyDescent="0.25">
      <c r="B10327" t="s">
        <v>7726</v>
      </c>
      <c r="C10327" t="s">
        <v>1061</v>
      </c>
      <c r="D10327">
        <v>25120</v>
      </c>
      <c r="E10327" s="7">
        <v>46753</v>
      </c>
    </row>
    <row r="10328" spans="2:5" hidden="1" x14ac:dyDescent="0.25">
      <c r="B10328" t="s">
        <v>7726</v>
      </c>
      <c r="C10328" t="s">
        <v>1061</v>
      </c>
      <c r="D10328">
        <v>9360</v>
      </c>
      <c r="E10328" s="7">
        <v>46753</v>
      </c>
    </row>
    <row r="10329" spans="2:5" hidden="1" x14ac:dyDescent="0.25">
      <c r="B10329" t="s">
        <v>7726</v>
      </c>
      <c r="C10329" t="s">
        <v>1061</v>
      </c>
      <c r="D10329">
        <v>30640</v>
      </c>
      <c r="E10329" s="7">
        <v>46784</v>
      </c>
    </row>
    <row r="10330" spans="2:5" hidden="1" x14ac:dyDescent="0.25">
      <c r="B10330" t="s">
        <v>7726</v>
      </c>
      <c r="C10330" t="s">
        <v>1061</v>
      </c>
      <c r="D10330">
        <v>40000</v>
      </c>
      <c r="E10330" s="7">
        <v>46784</v>
      </c>
    </row>
    <row r="10331" spans="2:5" hidden="1" x14ac:dyDescent="0.25">
      <c r="B10331" t="s">
        <v>7726</v>
      </c>
      <c r="C10331" t="s">
        <v>1061</v>
      </c>
      <c r="D10331">
        <v>0</v>
      </c>
      <c r="E10331" s="7">
        <v>46753</v>
      </c>
    </row>
    <row r="10332" spans="2:5" hidden="1" x14ac:dyDescent="0.25">
      <c r="B10332" t="s">
        <v>7726</v>
      </c>
      <c r="C10332" t="s">
        <v>1061</v>
      </c>
      <c r="D10332">
        <v>0</v>
      </c>
      <c r="E10332" s="7">
        <v>46388</v>
      </c>
    </row>
    <row r="10333" spans="2:5" hidden="1" x14ac:dyDescent="0.25">
      <c r="B10333" t="s">
        <v>7726</v>
      </c>
      <c r="C10333" t="s">
        <v>1061</v>
      </c>
      <c r="D10333">
        <v>0</v>
      </c>
      <c r="E10333" s="7">
        <v>46388</v>
      </c>
    </row>
    <row r="10334" spans="2:5" hidden="1" x14ac:dyDescent="0.25">
      <c r="B10334" t="s">
        <v>7726</v>
      </c>
      <c r="C10334" t="s">
        <v>1061</v>
      </c>
      <c r="D10334">
        <v>0</v>
      </c>
      <c r="E10334" s="7">
        <v>46388</v>
      </c>
    </row>
    <row r="10335" spans="2:5" hidden="1" x14ac:dyDescent="0.25">
      <c r="B10335" t="s">
        <v>7726</v>
      </c>
      <c r="C10335" t="s">
        <v>1061</v>
      </c>
      <c r="D10335">
        <v>0</v>
      </c>
      <c r="E10335" s="7">
        <v>46388</v>
      </c>
    </row>
    <row r="10336" spans="2:5" hidden="1" x14ac:dyDescent="0.25">
      <c r="B10336" t="s">
        <v>7726</v>
      </c>
      <c r="C10336" t="s">
        <v>1061</v>
      </c>
      <c r="D10336">
        <v>0</v>
      </c>
      <c r="E10336" s="7">
        <v>46478</v>
      </c>
    </row>
    <row r="10337" spans="2:5" hidden="1" x14ac:dyDescent="0.25">
      <c r="B10337" t="s">
        <v>7726</v>
      </c>
      <c r="C10337" t="s">
        <v>1061</v>
      </c>
      <c r="D10337">
        <v>0</v>
      </c>
      <c r="E10337" s="7">
        <v>46508</v>
      </c>
    </row>
    <row r="10338" spans="2:5" hidden="1" x14ac:dyDescent="0.25">
      <c r="B10338" t="s">
        <v>7726</v>
      </c>
      <c r="C10338" t="s">
        <v>1061</v>
      </c>
      <c r="D10338">
        <v>0</v>
      </c>
      <c r="E10338" s="7">
        <v>46508</v>
      </c>
    </row>
    <row r="10339" spans="2:5" hidden="1" x14ac:dyDescent="0.25">
      <c r="B10339" t="s">
        <v>7726</v>
      </c>
      <c r="C10339" t="s">
        <v>1061</v>
      </c>
      <c r="D10339">
        <v>0</v>
      </c>
      <c r="E10339" s="7">
        <v>46569</v>
      </c>
    </row>
    <row r="10340" spans="2:5" hidden="1" x14ac:dyDescent="0.25">
      <c r="B10340" t="s">
        <v>7726</v>
      </c>
      <c r="C10340" t="s">
        <v>1061</v>
      </c>
      <c r="D10340">
        <v>0</v>
      </c>
      <c r="E10340" s="7">
        <v>46692</v>
      </c>
    </row>
    <row r="10341" spans="2:5" hidden="1" x14ac:dyDescent="0.25">
      <c r="B10341" t="s">
        <v>7726</v>
      </c>
      <c r="C10341" t="s">
        <v>1061</v>
      </c>
      <c r="D10341">
        <v>0</v>
      </c>
      <c r="E10341" s="7">
        <v>46753</v>
      </c>
    </row>
    <row r="10342" spans="2:5" hidden="1" x14ac:dyDescent="0.25">
      <c r="B10342" t="s">
        <v>7726</v>
      </c>
      <c r="C10342" t="s">
        <v>1061</v>
      </c>
      <c r="D10342">
        <v>0</v>
      </c>
      <c r="E10342" s="7">
        <v>46753</v>
      </c>
    </row>
    <row r="10343" spans="2:5" hidden="1" x14ac:dyDescent="0.25">
      <c r="B10343" t="s">
        <v>7726</v>
      </c>
      <c r="C10343" t="s">
        <v>1061</v>
      </c>
      <c r="D10343">
        <v>0</v>
      </c>
      <c r="E10343" s="7">
        <v>46784</v>
      </c>
    </row>
    <row r="10344" spans="2:5" hidden="1" x14ac:dyDescent="0.25">
      <c r="B10344" t="s">
        <v>7752</v>
      </c>
      <c r="C10344" t="s">
        <v>7753</v>
      </c>
      <c r="D10344">
        <v>0</v>
      </c>
      <c r="E10344" s="7">
        <v>46296</v>
      </c>
    </row>
    <row r="10345" spans="2:5" hidden="1" x14ac:dyDescent="0.25">
      <c r="B10345" t="s">
        <v>7752</v>
      </c>
      <c r="C10345" t="s">
        <v>7753</v>
      </c>
      <c r="D10345">
        <v>0</v>
      </c>
      <c r="E10345" s="7">
        <v>46327</v>
      </c>
    </row>
    <row r="10346" spans="2:5" hidden="1" x14ac:dyDescent="0.25">
      <c r="B10346" t="s">
        <v>7752</v>
      </c>
      <c r="C10346" t="s">
        <v>7753</v>
      </c>
      <c r="D10346">
        <v>0</v>
      </c>
      <c r="E10346" s="7">
        <v>46327</v>
      </c>
    </row>
    <row r="10347" spans="2:5" hidden="1" x14ac:dyDescent="0.25">
      <c r="B10347" t="s">
        <v>7752</v>
      </c>
      <c r="C10347" t="s">
        <v>7753</v>
      </c>
      <c r="D10347">
        <v>0</v>
      </c>
      <c r="E10347" s="7">
        <v>46327</v>
      </c>
    </row>
    <row r="10348" spans="2:5" hidden="1" x14ac:dyDescent="0.25">
      <c r="B10348" t="s">
        <v>7752</v>
      </c>
      <c r="C10348" t="s">
        <v>7753</v>
      </c>
      <c r="D10348">
        <v>0</v>
      </c>
      <c r="E10348" s="7">
        <v>46388</v>
      </c>
    </row>
    <row r="10349" spans="2:5" hidden="1" x14ac:dyDescent="0.25">
      <c r="B10349" t="s">
        <v>7752</v>
      </c>
      <c r="C10349" t="s">
        <v>7753</v>
      </c>
      <c r="D10349">
        <v>0</v>
      </c>
      <c r="E10349" s="7">
        <v>46388</v>
      </c>
    </row>
    <row r="10350" spans="2:5" hidden="1" x14ac:dyDescent="0.25">
      <c r="B10350" t="s">
        <v>7752</v>
      </c>
      <c r="C10350" t="s">
        <v>7753</v>
      </c>
      <c r="D10350">
        <v>0</v>
      </c>
      <c r="E10350" s="7">
        <v>46388</v>
      </c>
    </row>
    <row r="10351" spans="2:5" hidden="1" x14ac:dyDescent="0.25">
      <c r="B10351" t="s">
        <v>7752</v>
      </c>
      <c r="C10351" t="s">
        <v>7753</v>
      </c>
      <c r="D10351">
        <v>0</v>
      </c>
      <c r="E10351" s="7">
        <v>46388</v>
      </c>
    </row>
    <row r="10352" spans="2:5" hidden="1" x14ac:dyDescent="0.25">
      <c r="B10352" t="s">
        <v>7752</v>
      </c>
      <c r="C10352" t="s">
        <v>7753</v>
      </c>
      <c r="D10352">
        <v>0</v>
      </c>
      <c r="E10352" s="7">
        <v>46508</v>
      </c>
    </row>
    <row r="10353" spans="2:5" hidden="1" x14ac:dyDescent="0.25">
      <c r="B10353" t="s">
        <v>7752</v>
      </c>
      <c r="C10353" t="s">
        <v>7753</v>
      </c>
      <c r="D10353">
        <v>0</v>
      </c>
      <c r="E10353" s="7">
        <v>46508</v>
      </c>
    </row>
    <row r="10354" spans="2:5" hidden="1" x14ac:dyDescent="0.25">
      <c r="B10354" t="s">
        <v>7752</v>
      </c>
      <c r="C10354" t="s">
        <v>7753</v>
      </c>
      <c r="D10354">
        <v>0</v>
      </c>
      <c r="E10354" s="7">
        <v>46539</v>
      </c>
    </row>
    <row r="10355" spans="2:5" hidden="1" x14ac:dyDescent="0.25">
      <c r="B10355" t="s">
        <v>7752</v>
      </c>
      <c r="C10355" t="s">
        <v>7753</v>
      </c>
      <c r="D10355">
        <v>0</v>
      </c>
      <c r="E10355" s="7">
        <v>46539</v>
      </c>
    </row>
    <row r="10356" spans="2:5" hidden="1" x14ac:dyDescent="0.25">
      <c r="B10356" t="s">
        <v>7752</v>
      </c>
      <c r="C10356" t="s">
        <v>7753</v>
      </c>
      <c r="D10356">
        <v>0</v>
      </c>
      <c r="E10356" s="7">
        <v>46539</v>
      </c>
    </row>
    <row r="10357" spans="2:5" hidden="1" x14ac:dyDescent="0.25">
      <c r="B10357" t="s">
        <v>7752</v>
      </c>
      <c r="C10357" t="s">
        <v>7753</v>
      </c>
      <c r="D10357">
        <v>0</v>
      </c>
      <c r="E10357" s="7">
        <v>46569</v>
      </c>
    </row>
    <row r="10358" spans="2:5" hidden="1" x14ac:dyDescent="0.25">
      <c r="B10358" t="s">
        <v>7752</v>
      </c>
      <c r="C10358" t="s">
        <v>7753</v>
      </c>
      <c r="D10358">
        <v>0</v>
      </c>
      <c r="E10358" s="7">
        <v>46631</v>
      </c>
    </row>
    <row r="10359" spans="2:5" hidden="1" x14ac:dyDescent="0.25">
      <c r="B10359" t="s">
        <v>7752</v>
      </c>
      <c r="C10359" t="s">
        <v>7753</v>
      </c>
      <c r="D10359">
        <v>0</v>
      </c>
      <c r="E10359" s="7">
        <v>46692</v>
      </c>
    </row>
    <row r="10360" spans="2:5" hidden="1" x14ac:dyDescent="0.25">
      <c r="B10360" t="s">
        <v>7752</v>
      </c>
      <c r="C10360" t="s">
        <v>7753</v>
      </c>
      <c r="D10360">
        <v>0</v>
      </c>
      <c r="E10360" s="7">
        <v>46722</v>
      </c>
    </row>
    <row r="10361" spans="2:5" hidden="1" x14ac:dyDescent="0.25">
      <c r="B10361" t="s">
        <v>7752</v>
      </c>
      <c r="C10361" t="s">
        <v>7753</v>
      </c>
      <c r="D10361">
        <v>0</v>
      </c>
      <c r="E10361" s="7">
        <v>46722</v>
      </c>
    </row>
    <row r="10362" spans="2:5" hidden="1" x14ac:dyDescent="0.25">
      <c r="B10362" t="s">
        <v>7752</v>
      </c>
      <c r="C10362" t="s">
        <v>7753</v>
      </c>
      <c r="D10362">
        <v>4888</v>
      </c>
      <c r="E10362" s="7">
        <v>46722</v>
      </c>
    </row>
    <row r="10363" spans="2:5" hidden="1" x14ac:dyDescent="0.25">
      <c r="B10363" t="s">
        <v>7752</v>
      </c>
      <c r="C10363" t="s">
        <v>7753</v>
      </c>
      <c r="D10363">
        <v>4224</v>
      </c>
      <c r="E10363" s="7">
        <v>46753</v>
      </c>
    </row>
    <row r="10364" spans="2:5" hidden="1" x14ac:dyDescent="0.25">
      <c r="B10364" t="s">
        <v>7752</v>
      </c>
      <c r="C10364" t="s">
        <v>7753</v>
      </c>
      <c r="D10364">
        <v>9408</v>
      </c>
      <c r="E10364" s="7">
        <v>46753</v>
      </c>
    </row>
    <row r="10365" spans="2:5" hidden="1" x14ac:dyDescent="0.25">
      <c r="B10365" t="s">
        <v>7752</v>
      </c>
      <c r="C10365" t="s">
        <v>7753</v>
      </c>
      <c r="D10365">
        <v>8592</v>
      </c>
      <c r="E10365" s="7">
        <v>46753</v>
      </c>
    </row>
    <row r="10366" spans="2:5" hidden="1" x14ac:dyDescent="0.25">
      <c r="B10366" t="s">
        <v>7752</v>
      </c>
      <c r="C10366" t="s">
        <v>7753</v>
      </c>
      <c r="D10366">
        <v>4920</v>
      </c>
      <c r="E10366" s="7">
        <v>46753</v>
      </c>
    </row>
    <row r="10367" spans="2:5" hidden="1" x14ac:dyDescent="0.25">
      <c r="B10367" t="s">
        <v>7752</v>
      </c>
      <c r="C10367" t="s">
        <v>7753</v>
      </c>
      <c r="D10367">
        <v>10680</v>
      </c>
      <c r="E10367" s="7">
        <v>46753</v>
      </c>
    </row>
    <row r="10368" spans="2:5" hidden="1" x14ac:dyDescent="0.25">
      <c r="B10368" t="s">
        <v>7752</v>
      </c>
      <c r="C10368" t="s">
        <v>7753</v>
      </c>
      <c r="D10368">
        <v>7536</v>
      </c>
      <c r="E10368" s="7">
        <v>46753</v>
      </c>
    </row>
    <row r="10369" spans="2:5" hidden="1" x14ac:dyDescent="0.25">
      <c r="B10369" t="s">
        <v>7752</v>
      </c>
      <c r="C10369" t="s">
        <v>7753</v>
      </c>
      <c r="D10369">
        <v>864</v>
      </c>
      <c r="E10369" s="7">
        <v>46753</v>
      </c>
    </row>
    <row r="10370" spans="2:5" hidden="1" x14ac:dyDescent="0.25">
      <c r="B10370" t="s">
        <v>7752</v>
      </c>
      <c r="C10370" t="s">
        <v>7753</v>
      </c>
      <c r="D10370">
        <v>9600</v>
      </c>
      <c r="E10370" s="7">
        <v>46784</v>
      </c>
    </row>
    <row r="10371" spans="2:5" hidden="1" x14ac:dyDescent="0.25">
      <c r="B10371" t="s">
        <v>7752</v>
      </c>
      <c r="C10371" t="s">
        <v>7753</v>
      </c>
      <c r="D10371">
        <v>0</v>
      </c>
      <c r="E10371" s="7">
        <v>46296</v>
      </c>
    </row>
    <row r="10372" spans="2:5" hidden="1" x14ac:dyDescent="0.25">
      <c r="B10372" t="s">
        <v>7752</v>
      </c>
      <c r="C10372" t="s">
        <v>7753</v>
      </c>
      <c r="D10372">
        <v>0</v>
      </c>
      <c r="E10372" s="7">
        <v>46388</v>
      </c>
    </row>
    <row r="10373" spans="2:5" hidden="1" x14ac:dyDescent="0.25">
      <c r="B10373" t="s">
        <v>7752</v>
      </c>
      <c r="C10373" t="s">
        <v>7753</v>
      </c>
      <c r="D10373">
        <v>0</v>
      </c>
      <c r="E10373" s="7">
        <v>46388</v>
      </c>
    </row>
    <row r="10374" spans="2:5" hidden="1" x14ac:dyDescent="0.25">
      <c r="B10374" t="s">
        <v>7752</v>
      </c>
      <c r="C10374" t="s">
        <v>7753</v>
      </c>
      <c r="D10374">
        <v>0</v>
      </c>
      <c r="E10374" s="7">
        <v>46539</v>
      </c>
    </row>
    <row r="10375" spans="2:5" hidden="1" x14ac:dyDescent="0.25">
      <c r="B10375" t="s">
        <v>7752</v>
      </c>
      <c r="C10375" t="s">
        <v>7753</v>
      </c>
      <c r="D10375">
        <v>0</v>
      </c>
      <c r="E10375" s="7">
        <v>46539</v>
      </c>
    </row>
    <row r="10376" spans="2:5" hidden="1" x14ac:dyDescent="0.25">
      <c r="B10376" t="s">
        <v>7752</v>
      </c>
      <c r="C10376" t="s">
        <v>7753</v>
      </c>
      <c r="D10376">
        <v>0</v>
      </c>
      <c r="E10376" s="7">
        <v>46569</v>
      </c>
    </row>
    <row r="10377" spans="2:5" hidden="1" x14ac:dyDescent="0.25">
      <c r="B10377" t="s">
        <v>7752</v>
      </c>
      <c r="C10377" t="s">
        <v>7753</v>
      </c>
      <c r="D10377">
        <v>0</v>
      </c>
      <c r="E10377" s="7">
        <v>46631</v>
      </c>
    </row>
    <row r="10378" spans="2:5" hidden="1" x14ac:dyDescent="0.25">
      <c r="B10378" t="s">
        <v>7752</v>
      </c>
      <c r="C10378" t="s">
        <v>7753</v>
      </c>
      <c r="D10378">
        <v>0</v>
      </c>
      <c r="E10378" s="7">
        <v>46692</v>
      </c>
    </row>
    <row r="10379" spans="2:5" hidden="1" x14ac:dyDescent="0.25">
      <c r="B10379" t="s">
        <v>7752</v>
      </c>
      <c r="C10379" t="s">
        <v>7753</v>
      </c>
      <c r="D10379">
        <v>0</v>
      </c>
      <c r="E10379" s="7">
        <v>46722</v>
      </c>
    </row>
    <row r="10380" spans="2:5" hidden="1" x14ac:dyDescent="0.25">
      <c r="B10380" t="s">
        <v>7752</v>
      </c>
      <c r="C10380" t="s">
        <v>7753</v>
      </c>
      <c r="D10380">
        <v>0</v>
      </c>
      <c r="E10380" s="7">
        <v>46753</v>
      </c>
    </row>
    <row r="10381" spans="2:5" hidden="1" x14ac:dyDescent="0.25">
      <c r="B10381" t="s">
        <v>7752</v>
      </c>
      <c r="C10381" t="s">
        <v>7753</v>
      </c>
      <c r="D10381">
        <v>0</v>
      </c>
      <c r="E10381" s="7">
        <v>46753</v>
      </c>
    </row>
    <row r="10382" spans="2:5" hidden="1" x14ac:dyDescent="0.25">
      <c r="B10382" t="s">
        <v>7752</v>
      </c>
      <c r="C10382" t="s">
        <v>7753</v>
      </c>
      <c r="D10382">
        <v>0</v>
      </c>
      <c r="E10382" s="7">
        <v>46753</v>
      </c>
    </row>
    <row r="10383" spans="2:5" hidden="1" x14ac:dyDescent="0.25">
      <c r="B10383" t="s">
        <v>7752</v>
      </c>
      <c r="C10383" t="s">
        <v>7753</v>
      </c>
      <c r="D10383">
        <v>0</v>
      </c>
      <c r="E10383" s="7">
        <v>46784</v>
      </c>
    </row>
    <row r="10384" spans="2:5" hidden="1" x14ac:dyDescent="0.25">
      <c r="B10384" t="s">
        <v>7781</v>
      </c>
      <c r="C10384" t="s">
        <v>7782</v>
      </c>
      <c r="D10384">
        <v>0</v>
      </c>
      <c r="E10384" s="7">
        <v>47209</v>
      </c>
    </row>
    <row r="10385" spans="2:5" hidden="1" x14ac:dyDescent="0.25">
      <c r="B10385" t="s">
        <v>7781</v>
      </c>
      <c r="C10385" t="s">
        <v>7782</v>
      </c>
      <c r="D10385">
        <v>0</v>
      </c>
      <c r="E10385" s="7">
        <v>47209</v>
      </c>
    </row>
    <row r="10386" spans="2:5" hidden="1" x14ac:dyDescent="0.25">
      <c r="B10386" t="s">
        <v>7781</v>
      </c>
      <c r="C10386" t="s">
        <v>7782</v>
      </c>
      <c r="D10386">
        <v>0</v>
      </c>
      <c r="E10386" s="7">
        <v>47209</v>
      </c>
    </row>
    <row r="10387" spans="2:5" hidden="1" x14ac:dyDescent="0.25">
      <c r="B10387" t="s">
        <v>7784</v>
      </c>
      <c r="C10387" t="s">
        <v>7785</v>
      </c>
      <c r="D10387">
        <v>0</v>
      </c>
      <c r="E10387" s="7">
        <v>47209</v>
      </c>
    </row>
    <row r="10388" spans="2:5" hidden="1" x14ac:dyDescent="0.25">
      <c r="B10388" t="s">
        <v>7786</v>
      </c>
      <c r="C10388" t="s">
        <v>7787</v>
      </c>
      <c r="D10388">
        <v>0</v>
      </c>
      <c r="E10388" s="7" t="s">
        <v>30</v>
      </c>
    </row>
    <row r="10389" spans="2:5" hidden="1" x14ac:dyDescent="0.25">
      <c r="B10389" t="s">
        <v>7786</v>
      </c>
      <c r="C10389" t="s">
        <v>7787</v>
      </c>
      <c r="D10389">
        <v>0</v>
      </c>
      <c r="E10389" s="7">
        <v>46266</v>
      </c>
    </row>
    <row r="10390" spans="2:5" hidden="1" x14ac:dyDescent="0.25">
      <c r="B10390" t="s">
        <v>7786</v>
      </c>
      <c r="C10390" t="s">
        <v>7787</v>
      </c>
      <c r="D10390">
        <v>0</v>
      </c>
      <c r="E10390" s="7">
        <v>46266</v>
      </c>
    </row>
    <row r="10391" spans="2:5" hidden="1" x14ac:dyDescent="0.25">
      <c r="B10391" t="s">
        <v>7786</v>
      </c>
      <c r="C10391" t="s">
        <v>7787</v>
      </c>
      <c r="D10391">
        <v>0</v>
      </c>
      <c r="E10391" s="7">
        <v>46113</v>
      </c>
    </row>
    <row r="10392" spans="2:5" hidden="1" x14ac:dyDescent="0.25">
      <c r="B10392" t="s">
        <v>7786</v>
      </c>
      <c r="C10392" t="s">
        <v>7787</v>
      </c>
      <c r="D10392">
        <v>0</v>
      </c>
      <c r="E10392" s="7">
        <v>46327</v>
      </c>
    </row>
    <row r="10393" spans="2:5" hidden="1" x14ac:dyDescent="0.25">
      <c r="B10393" t="s">
        <v>7786</v>
      </c>
      <c r="C10393" t="s">
        <v>7787</v>
      </c>
      <c r="D10393">
        <v>0</v>
      </c>
      <c r="E10393" s="7">
        <v>46631</v>
      </c>
    </row>
    <row r="10394" spans="2:5" hidden="1" x14ac:dyDescent="0.25">
      <c r="B10394" t="s">
        <v>7786</v>
      </c>
      <c r="C10394" t="s">
        <v>7787</v>
      </c>
      <c r="D10394">
        <v>0</v>
      </c>
      <c r="E10394" s="7">
        <v>46813</v>
      </c>
    </row>
    <row r="10395" spans="2:5" hidden="1" x14ac:dyDescent="0.25">
      <c r="B10395" t="s">
        <v>7786</v>
      </c>
      <c r="C10395" t="s">
        <v>7787</v>
      </c>
      <c r="D10395">
        <v>0</v>
      </c>
      <c r="E10395" s="7">
        <v>46813</v>
      </c>
    </row>
    <row r="10396" spans="2:5" hidden="1" x14ac:dyDescent="0.25">
      <c r="B10396" t="s">
        <v>7795</v>
      </c>
      <c r="C10396" t="s">
        <v>14059</v>
      </c>
      <c r="D10396">
        <v>1250</v>
      </c>
      <c r="E10396" s="7">
        <v>47880</v>
      </c>
    </row>
    <row r="10397" spans="2:5" hidden="1" x14ac:dyDescent="0.25">
      <c r="B10397" t="s">
        <v>7799</v>
      </c>
      <c r="C10397" t="s">
        <v>14060</v>
      </c>
      <c r="D10397">
        <v>500</v>
      </c>
      <c r="E10397" s="7">
        <v>47880</v>
      </c>
    </row>
    <row r="10398" spans="2:5" hidden="1" x14ac:dyDescent="0.25">
      <c r="B10398" t="s">
        <v>7802</v>
      </c>
      <c r="C10398" t="s">
        <v>7803</v>
      </c>
      <c r="D10398">
        <v>0</v>
      </c>
      <c r="E10398" s="7" t="s">
        <v>30</v>
      </c>
    </row>
    <row r="10399" spans="2:5" hidden="1" x14ac:dyDescent="0.25">
      <c r="B10399" t="s">
        <v>7802</v>
      </c>
      <c r="C10399" t="s">
        <v>7803</v>
      </c>
      <c r="D10399">
        <v>0</v>
      </c>
      <c r="E10399" s="7">
        <v>46327</v>
      </c>
    </row>
    <row r="10400" spans="2:5" hidden="1" x14ac:dyDescent="0.25">
      <c r="B10400" t="s">
        <v>7802</v>
      </c>
      <c r="C10400" t="s">
        <v>7803</v>
      </c>
      <c r="D10400">
        <v>0</v>
      </c>
      <c r="E10400" s="7">
        <v>46539</v>
      </c>
    </row>
    <row r="10401" spans="2:5" hidden="1" x14ac:dyDescent="0.25">
      <c r="B10401" t="s">
        <v>7802</v>
      </c>
      <c r="C10401" t="s">
        <v>7803</v>
      </c>
      <c r="D10401">
        <v>0</v>
      </c>
      <c r="E10401" s="7">
        <v>46692</v>
      </c>
    </row>
    <row r="10402" spans="2:5" hidden="1" x14ac:dyDescent="0.25">
      <c r="B10402" t="s">
        <v>7802</v>
      </c>
      <c r="C10402" t="s">
        <v>7803</v>
      </c>
      <c r="D10402">
        <v>0</v>
      </c>
      <c r="E10402" s="7">
        <v>46722</v>
      </c>
    </row>
    <row r="10403" spans="2:5" hidden="1" x14ac:dyDescent="0.25">
      <c r="B10403" t="s">
        <v>7809</v>
      </c>
      <c r="C10403" t="s">
        <v>7810</v>
      </c>
      <c r="D10403">
        <v>0</v>
      </c>
      <c r="E10403" s="7">
        <v>46235</v>
      </c>
    </row>
    <row r="10404" spans="2:5" hidden="1" x14ac:dyDescent="0.25">
      <c r="B10404" t="s">
        <v>7809</v>
      </c>
      <c r="C10404" t="s">
        <v>7810</v>
      </c>
      <c r="D10404">
        <v>0</v>
      </c>
      <c r="E10404" s="7">
        <v>46296</v>
      </c>
    </row>
    <row r="10405" spans="2:5" hidden="1" x14ac:dyDescent="0.25">
      <c r="B10405" t="s">
        <v>7809</v>
      </c>
      <c r="C10405" t="s">
        <v>7810</v>
      </c>
      <c r="D10405">
        <v>0</v>
      </c>
      <c r="E10405" s="7">
        <v>46327</v>
      </c>
    </row>
    <row r="10406" spans="2:5" hidden="1" x14ac:dyDescent="0.25">
      <c r="B10406" t="s">
        <v>7809</v>
      </c>
      <c r="C10406" t="s">
        <v>7810</v>
      </c>
      <c r="D10406">
        <v>0</v>
      </c>
      <c r="E10406" s="7">
        <v>46327</v>
      </c>
    </row>
    <row r="10407" spans="2:5" hidden="1" x14ac:dyDescent="0.25">
      <c r="B10407" t="s">
        <v>7809</v>
      </c>
      <c r="C10407" t="s">
        <v>7810</v>
      </c>
      <c r="D10407">
        <v>0</v>
      </c>
      <c r="E10407" s="7">
        <v>46327</v>
      </c>
    </row>
    <row r="10408" spans="2:5" hidden="1" x14ac:dyDescent="0.25">
      <c r="B10408" t="s">
        <v>7809</v>
      </c>
      <c r="C10408" t="s">
        <v>7810</v>
      </c>
      <c r="D10408">
        <v>0</v>
      </c>
      <c r="E10408" s="7">
        <v>46388</v>
      </c>
    </row>
    <row r="10409" spans="2:5" hidden="1" x14ac:dyDescent="0.25">
      <c r="B10409" t="s">
        <v>7809</v>
      </c>
      <c r="C10409" t="s">
        <v>7810</v>
      </c>
      <c r="D10409">
        <v>0</v>
      </c>
      <c r="E10409" s="7">
        <v>46327</v>
      </c>
    </row>
    <row r="10410" spans="2:5" hidden="1" x14ac:dyDescent="0.25">
      <c r="B10410" t="s">
        <v>7809</v>
      </c>
      <c r="C10410" t="s">
        <v>7810</v>
      </c>
      <c r="D10410">
        <v>0</v>
      </c>
      <c r="E10410" s="7">
        <v>46296</v>
      </c>
    </row>
    <row r="10411" spans="2:5" hidden="1" x14ac:dyDescent="0.25">
      <c r="B10411" t="s">
        <v>7809</v>
      </c>
      <c r="C10411" t="s">
        <v>7810</v>
      </c>
      <c r="D10411">
        <v>0</v>
      </c>
      <c r="E10411" s="7">
        <v>46327</v>
      </c>
    </row>
    <row r="10412" spans="2:5" hidden="1" x14ac:dyDescent="0.25">
      <c r="B10412" t="s">
        <v>7809</v>
      </c>
      <c r="C10412" t="s">
        <v>7810</v>
      </c>
      <c r="D10412">
        <v>0</v>
      </c>
      <c r="E10412" s="7">
        <v>46327</v>
      </c>
    </row>
    <row r="10413" spans="2:5" hidden="1" x14ac:dyDescent="0.25">
      <c r="B10413" t="s">
        <v>7809</v>
      </c>
      <c r="C10413" t="s">
        <v>7810</v>
      </c>
      <c r="D10413">
        <v>0</v>
      </c>
      <c r="E10413" s="7">
        <v>46327</v>
      </c>
    </row>
    <row r="10414" spans="2:5" hidden="1" x14ac:dyDescent="0.25">
      <c r="B10414" t="s">
        <v>7809</v>
      </c>
      <c r="C10414" t="s">
        <v>7810</v>
      </c>
      <c r="D10414">
        <v>0</v>
      </c>
      <c r="E10414" s="7">
        <v>46388</v>
      </c>
    </row>
    <row r="10415" spans="2:5" hidden="1" x14ac:dyDescent="0.25">
      <c r="B10415" t="s">
        <v>7818</v>
      </c>
      <c r="C10415" t="s">
        <v>7819</v>
      </c>
      <c r="D10415">
        <v>0</v>
      </c>
      <c r="E10415" s="7">
        <v>46174</v>
      </c>
    </row>
    <row r="10416" spans="2:5" hidden="1" x14ac:dyDescent="0.25">
      <c r="B10416" t="s">
        <v>7818</v>
      </c>
      <c r="C10416" t="s">
        <v>7819</v>
      </c>
      <c r="D10416">
        <v>0</v>
      </c>
      <c r="E10416" s="7">
        <v>46235</v>
      </c>
    </row>
    <row r="10417" spans="2:5" hidden="1" x14ac:dyDescent="0.25">
      <c r="B10417" t="s">
        <v>7818</v>
      </c>
      <c r="C10417" t="s">
        <v>7819</v>
      </c>
      <c r="D10417">
        <v>0</v>
      </c>
      <c r="E10417" s="7">
        <v>46296</v>
      </c>
    </row>
    <row r="10418" spans="2:5" hidden="1" x14ac:dyDescent="0.25">
      <c r="B10418" t="s">
        <v>7818</v>
      </c>
      <c r="C10418" t="s">
        <v>7819</v>
      </c>
      <c r="D10418">
        <v>0</v>
      </c>
      <c r="E10418" s="7">
        <v>46296</v>
      </c>
    </row>
    <row r="10419" spans="2:5" hidden="1" x14ac:dyDescent="0.25">
      <c r="B10419" t="s">
        <v>7818</v>
      </c>
      <c r="C10419" t="s">
        <v>7819</v>
      </c>
      <c r="D10419">
        <v>0</v>
      </c>
      <c r="E10419" s="7">
        <v>46327</v>
      </c>
    </row>
    <row r="10420" spans="2:5" hidden="1" x14ac:dyDescent="0.25">
      <c r="B10420" t="s">
        <v>7818</v>
      </c>
      <c r="C10420" t="s">
        <v>7819</v>
      </c>
      <c r="D10420">
        <v>1800</v>
      </c>
      <c r="E10420" s="7">
        <v>46508</v>
      </c>
    </row>
    <row r="10421" spans="2:5" hidden="1" x14ac:dyDescent="0.25">
      <c r="B10421" t="s">
        <v>7818</v>
      </c>
      <c r="C10421" t="s">
        <v>7819</v>
      </c>
      <c r="D10421">
        <v>0</v>
      </c>
      <c r="E10421" s="7">
        <v>46327</v>
      </c>
    </row>
    <row r="10422" spans="2:5" hidden="1" x14ac:dyDescent="0.25">
      <c r="B10422" t="s">
        <v>7818</v>
      </c>
      <c r="C10422" t="s">
        <v>7819</v>
      </c>
      <c r="D10422">
        <v>0</v>
      </c>
      <c r="E10422" s="7">
        <v>46508</v>
      </c>
    </row>
    <row r="10423" spans="2:5" hidden="1" x14ac:dyDescent="0.25">
      <c r="B10423" t="s">
        <v>7826</v>
      </c>
      <c r="C10423" t="s">
        <v>7827</v>
      </c>
      <c r="D10423">
        <v>0</v>
      </c>
      <c r="E10423" s="7" t="s">
        <v>30</v>
      </c>
    </row>
    <row r="10424" spans="2:5" hidden="1" x14ac:dyDescent="0.25">
      <c r="B10424" t="s">
        <v>7826</v>
      </c>
      <c r="C10424" t="s">
        <v>7827</v>
      </c>
      <c r="D10424">
        <v>0</v>
      </c>
      <c r="E10424" s="7">
        <v>46023</v>
      </c>
    </row>
    <row r="10425" spans="2:5" hidden="1" x14ac:dyDescent="0.25">
      <c r="B10425" t="s">
        <v>7826</v>
      </c>
      <c r="C10425" t="s">
        <v>7827</v>
      </c>
      <c r="D10425">
        <v>0</v>
      </c>
      <c r="E10425" s="7">
        <v>46447</v>
      </c>
    </row>
    <row r="10426" spans="2:5" hidden="1" x14ac:dyDescent="0.25">
      <c r="B10426" t="s">
        <v>7826</v>
      </c>
      <c r="C10426" t="s">
        <v>7827</v>
      </c>
      <c r="D10426">
        <v>0</v>
      </c>
      <c r="E10426" s="7">
        <v>46569</v>
      </c>
    </row>
    <row r="10427" spans="2:5" hidden="1" x14ac:dyDescent="0.25">
      <c r="B10427" t="s">
        <v>7826</v>
      </c>
      <c r="C10427" t="s">
        <v>7827</v>
      </c>
      <c r="D10427">
        <v>0</v>
      </c>
      <c r="E10427" s="7">
        <v>46600</v>
      </c>
    </row>
    <row r="10428" spans="2:5" hidden="1" x14ac:dyDescent="0.25">
      <c r="B10428" t="s">
        <v>7826</v>
      </c>
      <c r="C10428" t="s">
        <v>7827</v>
      </c>
      <c r="D10428">
        <v>0</v>
      </c>
      <c r="E10428" s="7">
        <v>46722</v>
      </c>
    </row>
    <row r="10429" spans="2:5" hidden="1" x14ac:dyDescent="0.25">
      <c r="B10429" t="s">
        <v>7826</v>
      </c>
      <c r="C10429" t="s">
        <v>7827</v>
      </c>
      <c r="D10429">
        <v>0</v>
      </c>
      <c r="E10429" s="7">
        <v>46023</v>
      </c>
    </row>
    <row r="10430" spans="2:5" hidden="1" x14ac:dyDescent="0.25">
      <c r="B10430" t="s">
        <v>7826</v>
      </c>
      <c r="C10430" t="s">
        <v>7827</v>
      </c>
      <c r="D10430">
        <v>0</v>
      </c>
      <c r="E10430" s="7">
        <v>46447</v>
      </c>
    </row>
    <row r="10431" spans="2:5" hidden="1" x14ac:dyDescent="0.25">
      <c r="B10431" t="s">
        <v>7826</v>
      </c>
      <c r="C10431" t="s">
        <v>7827</v>
      </c>
      <c r="D10431">
        <v>0</v>
      </c>
      <c r="E10431" s="7">
        <v>46600</v>
      </c>
    </row>
    <row r="10432" spans="2:5" hidden="1" x14ac:dyDescent="0.25">
      <c r="B10432" t="s">
        <v>7826</v>
      </c>
      <c r="C10432" t="s">
        <v>7827</v>
      </c>
      <c r="D10432">
        <v>0</v>
      </c>
      <c r="E10432" s="7">
        <v>46722</v>
      </c>
    </row>
    <row r="10433" spans="2:5" hidden="1" x14ac:dyDescent="0.25">
      <c r="B10433" t="s">
        <v>7834</v>
      </c>
      <c r="C10433" t="s">
        <v>7835</v>
      </c>
      <c r="D10433">
        <v>0</v>
      </c>
      <c r="E10433" s="7">
        <v>45597</v>
      </c>
    </row>
    <row r="10434" spans="2:5" hidden="1" x14ac:dyDescent="0.25">
      <c r="B10434" t="s">
        <v>7834</v>
      </c>
      <c r="C10434" t="s">
        <v>7835</v>
      </c>
      <c r="D10434">
        <v>0</v>
      </c>
      <c r="E10434" s="7">
        <v>45597</v>
      </c>
    </row>
    <row r="10435" spans="2:5" hidden="1" x14ac:dyDescent="0.25">
      <c r="B10435" t="s">
        <v>7834</v>
      </c>
      <c r="C10435" t="s">
        <v>7835</v>
      </c>
      <c r="D10435">
        <v>0</v>
      </c>
      <c r="E10435" s="7">
        <v>45809</v>
      </c>
    </row>
    <row r="10436" spans="2:5" hidden="1" x14ac:dyDescent="0.25">
      <c r="B10436" t="s">
        <v>7834</v>
      </c>
      <c r="C10436" t="s">
        <v>7835</v>
      </c>
      <c r="D10436">
        <v>0</v>
      </c>
      <c r="E10436" s="7">
        <v>45597</v>
      </c>
    </row>
    <row r="10437" spans="2:5" hidden="1" x14ac:dyDescent="0.25">
      <c r="B10437" t="s">
        <v>7834</v>
      </c>
      <c r="C10437" t="s">
        <v>7835</v>
      </c>
      <c r="D10437">
        <v>0</v>
      </c>
      <c r="E10437" s="7">
        <v>45597</v>
      </c>
    </row>
    <row r="10438" spans="2:5" hidden="1" x14ac:dyDescent="0.25">
      <c r="B10438" t="s">
        <v>7834</v>
      </c>
      <c r="C10438" t="s">
        <v>7835</v>
      </c>
      <c r="D10438">
        <v>0</v>
      </c>
      <c r="E10438" s="7">
        <v>45809</v>
      </c>
    </row>
    <row r="10439" spans="2:5" hidden="1" x14ac:dyDescent="0.25">
      <c r="B10439" t="s">
        <v>7834</v>
      </c>
      <c r="C10439" t="s">
        <v>7835</v>
      </c>
      <c r="D10439">
        <v>0</v>
      </c>
      <c r="E10439" s="7">
        <v>46023</v>
      </c>
    </row>
    <row r="10440" spans="2:5" hidden="1" x14ac:dyDescent="0.25">
      <c r="B10440" t="s">
        <v>7834</v>
      </c>
      <c r="C10440" t="s">
        <v>7835</v>
      </c>
      <c r="D10440">
        <v>0</v>
      </c>
      <c r="E10440" s="7">
        <v>46296</v>
      </c>
    </row>
    <row r="10441" spans="2:5" hidden="1" x14ac:dyDescent="0.25">
      <c r="B10441" t="s">
        <v>7834</v>
      </c>
      <c r="C10441" t="s">
        <v>7835</v>
      </c>
      <c r="D10441">
        <v>0</v>
      </c>
      <c r="E10441" s="7">
        <v>46508</v>
      </c>
    </row>
    <row r="10442" spans="2:5" hidden="1" x14ac:dyDescent="0.25">
      <c r="B10442" t="s">
        <v>7834</v>
      </c>
      <c r="C10442" t="s">
        <v>7835</v>
      </c>
      <c r="D10442">
        <v>0</v>
      </c>
      <c r="E10442" s="7">
        <v>46874</v>
      </c>
    </row>
    <row r="10443" spans="2:5" hidden="1" x14ac:dyDescent="0.25">
      <c r="B10443" t="s">
        <v>7834</v>
      </c>
      <c r="C10443" t="s">
        <v>7835</v>
      </c>
      <c r="D10443">
        <v>0</v>
      </c>
      <c r="E10443" s="7">
        <v>46935</v>
      </c>
    </row>
    <row r="10444" spans="2:5" hidden="1" x14ac:dyDescent="0.25">
      <c r="B10444" t="s">
        <v>7834</v>
      </c>
      <c r="C10444" t="s">
        <v>7835</v>
      </c>
      <c r="D10444">
        <v>0</v>
      </c>
      <c r="E10444" s="7">
        <v>46935</v>
      </c>
    </row>
    <row r="10445" spans="2:5" hidden="1" x14ac:dyDescent="0.25">
      <c r="B10445" t="s">
        <v>7834</v>
      </c>
      <c r="C10445" t="s">
        <v>7835</v>
      </c>
      <c r="D10445">
        <v>0</v>
      </c>
      <c r="E10445" s="7">
        <v>46508</v>
      </c>
    </row>
    <row r="10446" spans="2:5" hidden="1" x14ac:dyDescent="0.25">
      <c r="B10446" t="s">
        <v>7834</v>
      </c>
      <c r="C10446" t="s">
        <v>7835</v>
      </c>
      <c r="D10446">
        <v>0</v>
      </c>
      <c r="E10446" s="7">
        <v>46874</v>
      </c>
    </row>
    <row r="10447" spans="2:5" hidden="1" x14ac:dyDescent="0.25">
      <c r="B10447" t="s">
        <v>7845</v>
      </c>
      <c r="C10447" t="s">
        <v>7846</v>
      </c>
      <c r="D10447">
        <v>0</v>
      </c>
      <c r="E10447" s="7">
        <v>45778</v>
      </c>
    </row>
    <row r="10448" spans="2:5" hidden="1" x14ac:dyDescent="0.25">
      <c r="B10448" t="s">
        <v>7845</v>
      </c>
      <c r="C10448" t="s">
        <v>7846</v>
      </c>
      <c r="D10448">
        <v>0</v>
      </c>
      <c r="E10448" s="7">
        <v>45778</v>
      </c>
    </row>
    <row r="10449" spans="2:5" hidden="1" x14ac:dyDescent="0.25">
      <c r="B10449" t="s">
        <v>7845</v>
      </c>
      <c r="C10449" t="s">
        <v>7846</v>
      </c>
      <c r="D10449">
        <v>0</v>
      </c>
      <c r="E10449" s="7">
        <v>46143</v>
      </c>
    </row>
    <row r="10450" spans="2:5" hidden="1" x14ac:dyDescent="0.25">
      <c r="B10450" t="s">
        <v>7845</v>
      </c>
      <c r="C10450" t="s">
        <v>7846</v>
      </c>
      <c r="D10450">
        <v>0</v>
      </c>
      <c r="E10450" s="7">
        <v>46388</v>
      </c>
    </row>
    <row r="10451" spans="2:5" hidden="1" x14ac:dyDescent="0.25">
      <c r="B10451" t="s">
        <v>7845</v>
      </c>
      <c r="C10451" t="s">
        <v>7846</v>
      </c>
      <c r="D10451">
        <v>0</v>
      </c>
      <c r="E10451" s="7">
        <v>46447</v>
      </c>
    </row>
    <row r="10452" spans="2:5" hidden="1" x14ac:dyDescent="0.25">
      <c r="B10452" t="s">
        <v>7845</v>
      </c>
      <c r="C10452" t="s">
        <v>7846</v>
      </c>
      <c r="D10452">
        <v>0</v>
      </c>
      <c r="E10452" s="7">
        <v>46388</v>
      </c>
    </row>
    <row r="10453" spans="2:5" hidden="1" x14ac:dyDescent="0.25">
      <c r="B10453" t="s">
        <v>7845</v>
      </c>
      <c r="C10453" t="s">
        <v>7846</v>
      </c>
      <c r="D10453">
        <v>0</v>
      </c>
      <c r="E10453" s="7">
        <v>46874</v>
      </c>
    </row>
    <row r="10454" spans="2:5" hidden="1" x14ac:dyDescent="0.25">
      <c r="B10454" t="s">
        <v>7845</v>
      </c>
      <c r="C10454" t="s">
        <v>7846</v>
      </c>
      <c r="D10454">
        <v>10</v>
      </c>
      <c r="E10454" s="7">
        <v>46935</v>
      </c>
    </row>
    <row r="10455" spans="2:5" hidden="1" x14ac:dyDescent="0.25">
      <c r="B10455" t="s">
        <v>7845</v>
      </c>
      <c r="C10455" t="s">
        <v>7846</v>
      </c>
      <c r="D10455">
        <v>0</v>
      </c>
      <c r="E10455" s="7">
        <v>46935</v>
      </c>
    </row>
    <row r="10456" spans="2:5" hidden="1" x14ac:dyDescent="0.25">
      <c r="B10456" t="s">
        <v>7852</v>
      </c>
      <c r="C10456" t="s">
        <v>7853</v>
      </c>
      <c r="D10456">
        <v>0</v>
      </c>
      <c r="E10456" s="7">
        <v>46023</v>
      </c>
    </row>
    <row r="10457" spans="2:5" hidden="1" x14ac:dyDescent="0.25">
      <c r="B10457" t="s">
        <v>7852</v>
      </c>
      <c r="C10457" t="s">
        <v>7853</v>
      </c>
      <c r="D10457">
        <v>0</v>
      </c>
      <c r="E10457" s="7">
        <v>46296</v>
      </c>
    </row>
    <row r="10458" spans="2:5" hidden="1" x14ac:dyDescent="0.25">
      <c r="B10458" t="s">
        <v>7852</v>
      </c>
      <c r="C10458" t="s">
        <v>7853</v>
      </c>
      <c r="D10458">
        <v>0</v>
      </c>
      <c r="E10458" s="7">
        <v>46508</v>
      </c>
    </row>
    <row r="10459" spans="2:5" hidden="1" x14ac:dyDescent="0.25">
      <c r="B10459" t="s">
        <v>7852</v>
      </c>
      <c r="C10459" t="s">
        <v>7853</v>
      </c>
      <c r="D10459">
        <v>0</v>
      </c>
      <c r="E10459" s="7">
        <v>46935</v>
      </c>
    </row>
    <row r="10460" spans="2:5" hidden="1" x14ac:dyDescent="0.25">
      <c r="B10460" t="s">
        <v>7852</v>
      </c>
      <c r="C10460" t="s">
        <v>7853</v>
      </c>
      <c r="D10460">
        <v>0</v>
      </c>
      <c r="E10460" s="7">
        <v>46935</v>
      </c>
    </row>
    <row r="10461" spans="2:5" hidden="1" x14ac:dyDescent="0.25">
      <c r="B10461" t="s">
        <v>7857</v>
      </c>
      <c r="C10461" t="s">
        <v>7858</v>
      </c>
      <c r="D10461">
        <v>40</v>
      </c>
      <c r="E10461" s="7" t="s">
        <v>30</v>
      </c>
    </row>
    <row r="10462" spans="2:5" hidden="1" x14ac:dyDescent="0.25">
      <c r="B10462" t="s">
        <v>7859</v>
      </c>
      <c r="C10462" t="s">
        <v>12555</v>
      </c>
      <c r="D10462">
        <v>0</v>
      </c>
      <c r="E10462" s="7" t="s">
        <v>30</v>
      </c>
    </row>
    <row r="10463" spans="2:5" hidden="1" x14ac:dyDescent="0.25">
      <c r="B10463" t="s">
        <v>7859</v>
      </c>
      <c r="C10463" t="s">
        <v>12555</v>
      </c>
      <c r="D10463">
        <v>0</v>
      </c>
      <c r="E10463" s="7">
        <v>46813</v>
      </c>
    </row>
    <row r="10464" spans="2:5" hidden="1" x14ac:dyDescent="0.25">
      <c r="B10464" t="s">
        <v>7859</v>
      </c>
      <c r="C10464" t="s">
        <v>12555</v>
      </c>
      <c r="D10464">
        <v>0</v>
      </c>
      <c r="E10464" s="7">
        <v>46966</v>
      </c>
    </row>
    <row r="10465" spans="2:5" hidden="1" x14ac:dyDescent="0.25">
      <c r="B10465" t="s">
        <v>7859</v>
      </c>
      <c r="C10465" t="s">
        <v>12555</v>
      </c>
      <c r="D10465">
        <v>0</v>
      </c>
      <c r="E10465" s="7">
        <v>46966</v>
      </c>
    </row>
    <row r="10466" spans="2:5" hidden="1" x14ac:dyDescent="0.25">
      <c r="B10466" t="s">
        <v>7859</v>
      </c>
      <c r="C10466" t="s">
        <v>12555</v>
      </c>
      <c r="D10466">
        <v>0</v>
      </c>
      <c r="E10466" s="7">
        <v>47150</v>
      </c>
    </row>
    <row r="10467" spans="2:5" hidden="1" x14ac:dyDescent="0.25">
      <c r="B10467" t="s">
        <v>7865</v>
      </c>
      <c r="C10467" t="s">
        <v>12556</v>
      </c>
      <c r="D10467">
        <v>0</v>
      </c>
      <c r="E10467" s="7" t="s">
        <v>30</v>
      </c>
    </row>
    <row r="10468" spans="2:5" hidden="1" x14ac:dyDescent="0.25">
      <c r="B10468" t="s">
        <v>7865</v>
      </c>
      <c r="C10468" t="s">
        <v>12556</v>
      </c>
      <c r="D10468">
        <v>0</v>
      </c>
      <c r="E10468" s="7">
        <v>46966</v>
      </c>
    </row>
    <row r="10469" spans="2:5" hidden="1" x14ac:dyDescent="0.25">
      <c r="B10469" t="s">
        <v>7865</v>
      </c>
      <c r="C10469" t="s">
        <v>12556</v>
      </c>
      <c r="D10469">
        <v>0</v>
      </c>
      <c r="E10469" s="7">
        <v>47178</v>
      </c>
    </row>
    <row r="10470" spans="2:5" hidden="1" x14ac:dyDescent="0.25">
      <c r="B10470" t="s">
        <v>7865</v>
      </c>
      <c r="C10470" t="s">
        <v>12556</v>
      </c>
      <c r="D10470">
        <v>0</v>
      </c>
      <c r="E10470" s="7">
        <v>46966</v>
      </c>
    </row>
    <row r="10471" spans="2:5" hidden="1" x14ac:dyDescent="0.25">
      <c r="B10471" t="s">
        <v>7868</v>
      </c>
      <c r="C10471" t="s">
        <v>7869</v>
      </c>
      <c r="D10471">
        <v>0</v>
      </c>
      <c r="E10471" s="7">
        <v>47727</v>
      </c>
    </row>
    <row r="10472" spans="2:5" hidden="1" x14ac:dyDescent="0.25">
      <c r="B10472" t="s">
        <v>7871</v>
      </c>
      <c r="C10472" t="s">
        <v>7872</v>
      </c>
      <c r="D10472">
        <v>0</v>
      </c>
      <c r="E10472" s="7">
        <v>47757</v>
      </c>
    </row>
    <row r="10473" spans="2:5" hidden="1" x14ac:dyDescent="0.25">
      <c r="B10473" t="s">
        <v>7873</v>
      </c>
      <c r="C10473" t="s">
        <v>7874</v>
      </c>
      <c r="D10473">
        <v>0</v>
      </c>
      <c r="E10473" s="7">
        <v>47696</v>
      </c>
    </row>
    <row r="10474" spans="2:5" hidden="1" x14ac:dyDescent="0.25">
      <c r="B10474" t="s">
        <v>7875</v>
      </c>
      <c r="C10474" t="s">
        <v>14061</v>
      </c>
      <c r="D10474">
        <v>435</v>
      </c>
      <c r="E10474" s="7">
        <v>47453</v>
      </c>
    </row>
    <row r="10475" spans="2:5" hidden="1" x14ac:dyDescent="0.25">
      <c r="B10475" t="s">
        <v>7875</v>
      </c>
      <c r="C10475" t="s">
        <v>14061</v>
      </c>
      <c r="D10475">
        <v>0</v>
      </c>
      <c r="E10475" s="7">
        <v>47058</v>
      </c>
    </row>
    <row r="10476" spans="2:5" hidden="1" x14ac:dyDescent="0.25">
      <c r="B10476" t="s">
        <v>7875</v>
      </c>
      <c r="C10476" t="s">
        <v>14061</v>
      </c>
      <c r="D10476">
        <v>40</v>
      </c>
      <c r="E10476" s="7">
        <v>47453</v>
      </c>
    </row>
    <row r="10477" spans="2:5" hidden="1" x14ac:dyDescent="0.25">
      <c r="B10477" t="s">
        <v>7878</v>
      </c>
      <c r="C10477" t="s">
        <v>1078</v>
      </c>
      <c r="D10477">
        <v>0</v>
      </c>
      <c r="E10477" s="7">
        <v>47453</v>
      </c>
    </row>
    <row r="10478" spans="2:5" hidden="1" x14ac:dyDescent="0.25">
      <c r="B10478" t="s">
        <v>7878</v>
      </c>
      <c r="C10478" t="s">
        <v>1078</v>
      </c>
      <c r="D10478">
        <v>0</v>
      </c>
      <c r="E10478" s="7">
        <v>47239</v>
      </c>
    </row>
    <row r="10479" spans="2:5" hidden="1" x14ac:dyDescent="0.25">
      <c r="B10479" t="s">
        <v>7880</v>
      </c>
      <c r="C10479" t="s">
        <v>7881</v>
      </c>
      <c r="D10479">
        <v>0</v>
      </c>
      <c r="E10479" s="7">
        <v>47362</v>
      </c>
    </row>
    <row r="10480" spans="2:5" hidden="1" x14ac:dyDescent="0.25">
      <c r="B10480" t="s">
        <v>7880</v>
      </c>
      <c r="C10480" t="s">
        <v>7881</v>
      </c>
      <c r="D10480">
        <v>0</v>
      </c>
      <c r="E10480" s="7">
        <v>47423</v>
      </c>
    </row>
    <row r="10481" spans="2:5" hidden="1" x14ac:dyDescent="0.25">
      <c r="B10481" t="s">
        <v>7885</v>
      </c>
      <c r="C10481" t="s">
        <v>7886</v>
      </c>
      <c r="D10481">
        <v>0</v>
      </c>
      <c r="E10481" s="7">
        <v>47423</v>
      </c>
    </row>
    <row r="10482" spans="2:5" hidden="1" x14ac:dyDescent="0.25">
      <c r="B10482" t="s">
        <v>7885</v>
      </c>
      <c r="C10482" t="s">
        <v>7886</v>
      </c>
      <c r="D10482">
        <v>0</v>
      </c>
      <c r="E10482" s="7">
        <v>47604</v>
      </c>
    </row>
    <row r="10483" spans="2:5" hidden="1" x14ac:dyDescent="0.25">
      <c r="B10483" t="s">
        <v>7889</v>
      </c>
      <c r="C10483" t="s">
        <v>14062</v>
      </c>
      <c r="D10483">
        <v>0</v>
      </c>
      <c r="E10483" s="7">
        <v>46327</v>
      </c>
    </row>
    <row r="10484" spans="2:5" hidden="1" x14ac:dyDescent="0.25">
      <c r="B10484" t="s">
        <v>7889</v>
      </c>
      <c r="C10484" t="s">
        <v>14062</v>
      </c>
      <c r="D10484">
        <v>0</v>
      </c>
      <c r="E10484" s="7">
        <v>46539</v>
      </c>
    </row>
    <row r="10485" spans="2:5" hidden="1" x14ac:dyDescent="0.25">
      <c r="B10485" t="s">
        <v>7889</v>
      </c>
      <c r="C10485" t="s">
        <v>14062</v>
      </c>
      <c r="D10485">
        <v>0</v>
      </c>
      <c r="E10485" s="7">
        <v>46569</v>
      </c>
    </row>
    <row r="10486" spans="2:5" hidden="1" x14ac:dyDescent="0.25">
      <c r="B10486" t="s">
        <v>7889</v>
      </c>
      <c r="C10486" t="s">
        <v>14062</v>
      </c>
      <c r="D10486">
        <v>467</v>
      </c>
      <c r="E10486" s="7">
        <v>46631</v>
      </c>
    </row>
    <row r="10487" spans="2:5" hidden="1" x14ac:dyDescent="0.25">
      <c r="B10487" t="s">
        <v>7889</v>
      </c>
      <c r="C10487" t="s">
        <v>14062</v>
      </c>
      <c r="D10487">
        <v>0</v>
      </c>
      <c r="E10487" s="7">
        <v>46631</v>
      </c>
    </row>
    <row r="10488" spans="2:5" hidden="1" x14ac:dyDescent="0.25">
      <c r="B10488" t="s">
        <v>7889</v>
      </c>
      <c r="C10488" t="s">
        <v>14062</v>
      </c>
      <c r="D10488">
        <v>0</v>
      </c>
      <c r="E10488" s="7">
        <v>46174</v>
      </c>
    </row>
    <row r="10489" spans="2:5" hidden="1" x14ac:dyDescent="0.25">
      <c r="B10489" t="s">
        <v>7889</v>
      </c>
      <c r="C10489" t="s">
        <v>14062</v>
      </c>
      <c r="D10489">
        <v>0</v>
      </c>
      <c r="E10489" s="7">
        <v>46174</v>
      </c>
    </row>
    <row r="10490" spans="2:5" hidden="1" x14ac:dyDescent="0.25">
      <c r="B10490" t="s">
        <v>7889</v>
      </c>
      <c r="C10490" t="s">
        <v>14062</v>
      </c>
      <c r="D10490">
        <v>0</v>
      </c>
      <c r="E10490" s="7">
        <v>46204</v>
      </c>
    </row>
    <row r="10491" spans="2:5" hidden="1" x14ac:dyDescent="0.25">
      <c r="B10491" t="s">
        <v>7889</v>
      </c>
      <c r="C10491" t="s">
        <v>14062</v>
      </c>
      <c r="D10491">
        <v>0</v>
      </c>
      <c r="E10491" s="7">
        <v>46569</v>
      </c>
    </row>
    <row r="10492" spans="2:5" hidden="1" x14ac:dyDescent="0.25">
      <c r="B10492" t="s">
        <v>7889</v>
      </c>
      <c r="C10492" t="s">
        <v>14062</v>
      </c>
      <c r="D10492">
        <v>0</v>
      </c>
      <c r="E10492" s="7">
        <v>46569</v>
      </c>
    </row>
    <row r="10493" spans="2:5" hidden="1" x14ac:dyDescent="0.25">
      <c r="B10493" t="s">
        <v>7892</v>
      </c>
      <c r="C10493" t="s">
        <v>14063</v>
      </c>
      <c r="D10493">
        <v>0</v>
      </c>
      <c r="E10493" s="7">
        <v>46844</v>
      </c>
    </row>
    <row r="10494" spans="2:5" hidden="1" x14ac:dyDescent="0.25">
      <c r="B10494" t="s">
        <v>7892</v>
      </c>
      <c r="C10494" t="s">
        <v>14063</v>
      </c>
      <c r="D10494">
        <v>0</v>
      </c>
      <c r="E10494" s="7">
        <v>45992</v>
      </c>
    </row>
    <row r="10495" spans="2:5" hidden="1" x14ac:dyDescent="0.25">
      <c r="B10495" t="s">
        <v>7892</v>
      </c>
      <c r="C10495" t="s">
        <v>14063</v>
      </c>
      <c r="D10495">
        <v>0</v>
      </c>
      <c r="E10495" s="7">
        <v>46054</v>
      </c>
    </row>
    <row r="10496" spans="2:5" hidden="1" x14ac:dyDescent="0.25">
      <c r="B10496" t="s">
        <v>7894</v>
      </c>
      <c r="C10496" t="s">
        <v>1081</v>
      </c>
      <c r="D10496">
        <v>0</v>
      </c>
      <c r="E10496" s="7" t="s">
        <v>30</v>
      </c>
    </row>
    <row r="10497" spans="2:5" hidden="1" x14ac:dyDescent="0.25">
      <c r="B10497" t="s">
        <v>7894</v>
      </c>
      <c r="C10497" t="s">
        <v>1081</v>
      </c>
      <c r="D10497">
        <v>0</v>
      </c>
      <c r="E10497" s="7" t="s">
        <v>30</v>
      </c>
    </row>
    <row r="10498" spans="2:5" hidden="1" x14ac:dyDescent="0.25">
      <c r="B10498" t="s">
        <v>7894</v>
      </c>
      <c r="C10498" t="s">
        <v>1081</v>
      </c>
      <c r="D10498">
        <v>0</v>
      </c>
      <c r="E10498" s="7" t="s">
        <v>30</v>
      </c>
    </row>
    <row r="10499" spans="2:5" hidden="1" x14ac:dyDescent="0.25">
      <c r="B10499" t="s">
        <v>7894</v>
      </c>
      <c r="C10499" t="s">
        <v>1081</v>
      </c>
      <c r="D10499">
        <v>0</v>
      </c>
      <c r="E10499" s="7">
        <v>47453</v>
      </c>
    </row>
    <row r="10500" spans="2:5" hidden="1" x14ac:dyDescent="0.25">
      <c r="B10500" t="s">
        <v>7894</v>
      </c>
      <c r="C10500" t="s">
        <v>1081</v>
      </c>
      <c r="D10500">
        <v>0</v>
      </c>
      <c r="E10500" s="7">
        <v>47484</v>
      </c>
    </row>
    <row r="10501" spans="2:5" hidden="1" x14ac:dyDescent="0.25">
      <c r="B10501" t="s">
        <v>7894</v>
      </c>
      <c r="C10501" t="s">
        <v>1081</v>
      </c>
      <c r="D10501">
        <v>0</v>
      </c>
      <c r="E10501" s="7">
        <v>47484</v>
      </c>
    </row>
    <row r="10502" spans="2:5" hidden="1" x14ac:dyDescent="0.25">
      <c r="B10502" t="s">
        <v>7894</v>
      </c>
      <c r="C10502" t="s">
        <v>1081</v>
      </c>
      <c r="D10502">
        <v>0</v>
      </c>
      <c r="E10502" s="7">
        <v>47484</v>
      </c>
    </row>
    <row r="10503" spans="2:5" hidden="1" x14ac:dyDescent="0.25">
      <c r="B10503" t="s">
        <v>7894</v>
      </c>
      <c r="C10503" t="s">
        <v>1081</v>
      </c>
      <c r="D10503">
        <v>0</v>
      </c>
      <c r="E10503" s="7">
        <v>47484</v>
      </c>
    </row>
    <row r="10504" spans="2:5" hidden="1" x14ac:dyDescent="0.25">
      <c r="B10504" t="s">
        <v>7894</v>
      </c>
      <c r="C10504" t="s">
        <v>1081</v>
      </c>
      <c r="D10504">
        <v>0</v>
      </c>
      <c r="E10504" s="7">
        <v>47484</v>
      </c>
    </row>
    <row r="10505" spans="2:5" hidden="1" x14ac:dyDescent="0.25">
      <c r="B10505" t="s">
        <v>7894</v>
      </c>
      <c r="C10505" t="s">
        <v>1081</v>
      </c>
      <c r="D10505">
        <v>0</v>
      </c>
      <c r="E10505" s="7">
        <v>47484</v>
      </c>
    </row>
    <row r="10506" spans="2:5" hidden="1" x14ac:dyDescent="0.25">
      <c r="B10506" t="s">
        <v>7894</v>
      </c>
      <c r="C10506" t="s">
        <v>1081</v>
      </c>
      <c r="D10506">
        <v>0</v>
      </c>
      <c r="E10506" s="7">
        <v>47484</v>
      </c>
    </row>
    <row r="10507" spans="2:5" hidden="1" x14ac:dyDescent="0.25">
      <c r="B10507" t="s">
        <v>7894</v>
      </c>
      <c r="C10507" t="s">
        <v>1081</v>
      </c>
      <c r="D10507">
        <v>0</v>
      </c>
      <c r="E10507" s="7">
        <v>47484</v>
      </c>
    </row>
    <row r="10508" spans="2:5" hidden="1" x14ac:dyDescent="0.25">
      <c r="B10508" t="s">
        <v>7894</v>
      </c>
      <c r="C10508" t="s">
        <v>1081</v>
      </c>
      <c r="D10508">
        <v>0</v>
      </c>
      <c r="E10508" s="7">
        <v>47515</v>
      </c>
    </row>
    <row r="10509" spans="2:5" hidden="1" x14ac:dyDescent="0.25">
      <c r="B10509" t="s">
        <v>7894</v>
      </c>
      <c r="C10509" t="s">
        <v>1081</v>
      </c>
      <c r="D10509">
        <v>0</v>
      </c>
      <c r="E10509" s="7">
        <v>47515</v>
      </c>
    </row>
    <row r="10510" spans="2:5" hidden="1" x14ac:dyDescent="0.25">
      <c r="B10510" t="s">
        <v>7894</v>
      </c>
      <c r="C10510" t="s">
        <v>1081</v>
      </c>
      <c r="D10510">
        <v>0</v>
      </c>
      <c r="E10510" s="7">
        <v>47543</v>
      </c>
    </row>
    <row r="10511" spans="2:5" hidden="1" x14ac:dyDescent="0.25">
      <c r="B10511" t="s">
        <v>7894</v>
      </c>
      <c r="C10511" t="s">
        <v>1081</v>
      </c>
      <c r="D10511">
        <v>0</v>
      </c>
      <c r="E10511" s="7">
        <v>47543</v>
      </c>
    </row>
    <row r="10512" spans="2:5" hidden="1" x14ac:dyDescent="0.25">
      <c r="B10512" t="s">
        <v>7894</v>
      </c>
      <c r="C10512" t="s">
        <v>1081</v>
      </c>
      <c r="D10512">
        <v>0</v>
      </c>
      <c r="E10512" s="7" t="s">
        <v>30</v>
      </c>
    </row>
    <row r="10513" spans="2:5" hidden="1" x14ac:dyDescent="0.25">
      <c r="B10513" t="s">
        <v>7894</v>
      </c>
      <c r="C10513" t="s">
        <v>1081</v>
      </c>
      <c r="D10513">
        <v>0</v>
      </c>
      <c r="E10513" s="7">
        <v>47543</v>
      </c>
    </row>
    <row r="10514" spans="2:5" hidden="1" x14ac:dyDescent="0.25">
      <c r="B10514" t="s">
        <v>7894</v>
      </c>
      <c r="C10514" t="s">
        <v>1081</v>
      </c>
      <c r="D10514">
        <v>0</v>
      </c>
      <c r="E10514" s="7">
        <v>47574</v>
      </c>
    </row>
    <row r="10515" spans="2:5" hidden="1" x14ac:dyDescent="0.25">
      <c r="B10515" t="s">
        <v>7894</v>
      </c>
      <c r="C10515" t="s">
        <v>1081</v>
      </c>
      <c r="D10515">
        <v>0</v>
      </c>
      <c r="E10515" s="7">
        <v>47574</v>
      </c>
    </row>
    <row r="10516" spans="2:5" hidden="1" x14ac:dyDescent="0.25">
      <c r="B10516" t="s">
        <v>7894</v>
      </c>
      <c r="C10516" t="s">
        <v>1081</v>
      </c>
      <c r="D10516">
        <v>0</v>
      </c>
      <c r="E10516" s="7">
        <v>47574</v>
      </c>
    </row>
    <row r="10517" spans="2:5" hidden="1" x14ac:dyDescent="0.25">
      <c r="B10517" t="s">
        <v>7894</v>
      </c>
      <c r="C10517" t="s">
        <v>1081</v>
      </c>
      <c r="D10517">
        <v>0</v>
      </c>
      <c r="E10517" s="7">
        <v>47574</v>
      </c>
    </row>
    <row r="10518" spans="2:5" hidden="1" x14ac:dyDescent="0.25">
      <c r="B10518" t="s">
        <v>7894</v>
      </c>
      <c r="C10518" t="s">
        <v>1081</v>
      </c>
      <c r="D10518">
        <v>0</v>
      </c>
      <c r="E10518" s="7">
        <v>47604</v>
      </c>
    </row>
    <row r="10519" spans="2:5" hidden="1" x14ac:dyDescent="0.25">
      <c r="B10519" t="s">
        <v>7894</v>
      </c>
      <c r="C10519" t="s">
        <v>1081</v>
      </c>
      <c r="D10519">
        <v>0</v>
      </c>
      <c r="E10519" s="7">
        <v>47604</v>
      </c>
    </row>
    <row r="10520" spans="2:5" hidden="1" x14ac:dyDescent="0.25">
      <c r="B10520" t="s">
        <v>7894</v>
      </c>
      <c r="C10520" t="s">
        <v>1081</v>
      </c>
      <c r="D10520">
        <v>0</v>
      </c>
      <c r="E10520" s="7">
        <v>47604</v>
      </c>
    </row>
    <row r="10521" spans="2:5" hidden="1" x14ac:dyDescent="0.25">
      <c r="B10521" t="s">
        <v>7894</v>
      </c>
      <c r="C10521" t="s">
        <v>1081</v>
      </c>
      <c r="D10521">
        <v>0</v>
      </c>
      <c r="E10521" s="7">
        <v>47604</v>
      </c>
    </row>
    <row r="10522" spans="2:5" hidden="1" x14ac:dyDescent="0.25">
      <c r="B10522" t="s">
        <v>7894</v>
      </c>
      <c r="C10522" t="s">
        <v>1081</v>
      </c>
      <c r="D10522">
        <v>0</v>
      </c>
      <c r="E10522" s="7">
        <v>47604</v>
      </c>
    </row>
    <row r="10523" spans="2:5" hidden="1" x14ac:dyDescent="0.25">
      <c r="B10523" t="s">
        <v>7894</v>
      </c>
      <c r="C10523" t="s">
        <v>1081</v>
      </c>
      <c r="D10523">
        <v>0</v>
      </c>
      <c r="E10523" s="7">
        <v>47604</v>
      </c>
    </row>
    <row r="10524" spans="2:5" hidden="1" x14ac:dyDescent="0.25">
      <c r="B10524" t="s">
        <v>7894</v>
      </c>
      <c r="C10524" t="s">
        <v>1081</v>
      </c>
      <c r="D10524">
        <v>0</v>
      </c>
      <c r="E10524" s="7">
        <v>47604</v>
      </c>
    </row>
    <row r="10525" spans="2:5" hidden="1" x14ac:dyDescent="0.25">
      <c r="B10525" t="s">
        <v>7894</v>
      </c>
      <c r="C10525" t="s">
        <v>1081</v>
      </c>
      <c r="D10525">
        <v>0</v>
      </c>
      <c r="E10525" s="7">
        <v>47604</v>
      </c>
    </row>
    <row r="10526" spans="2:5" hidden="1" x14ac:dyDescent="0.25">
      <c r="B10526" t="s">
        <v>7894</v>
      </c>
      <c r="C10526" t="s">
        <v>1081</v>
      </c>
      <c r="D10526">
        <v>0</v>
      </c>
      <c r="E10526" s="7">
        <v>47635</v>
      </c>
    </row>
    <row r="10527" spans="2:5" hidden="1" x14ac:dyDescent="0.25">
      <c r="B10527" t="s">
        <v>7894</v>
      </c>
      <c r="C10527" t="s">
        <v>1081</v>
      </c>
      <c r="D10527">
        <v>0</v>
      </c>
      <c r="E10527" s="7">
        <v>47635</v>
      </c>
    </row>
    <row r="10528" spans="2:5" hidden="1" x14ac:dyDescent="0.25">
      <c r="B10528" t="s">
        <v>7894</v>
      </c>
      <c r="C10528" t="s">
        <v>1081</v>
      </c>
      <c r="D10528">
        <v>0</v>
      </c>
      <c r="E10528" s="7">
        <v>47665</v>
      </c>
    </row>
    <row r="10529" spans="2:5" hidden="1" x14ac:dyDescent="0.25">
      <c r="B10529" t="s">
        <v>7894</v>
      </c>
      <c r="C10529" t="s">
        <v>1081</v>
      </c>
      <c r="D10529">
        <v>0</v>
      </c>
      <c r="E10529" s="7">
        <v>47665</v>
      </c>
    </row>
    <row r="10530" spans="2:5" hidden="1" x14ac:dyDescent="0.25">
      <c r="B10530" t="s">
        <v>7894</v>
      </c>
      <c r="C10530" t="s">
        <v>1081</v>
      </c>
      <c r="D10530">
        <v>0</v>
      </c>
      <c r="E10530" s="7">
        <v>47665</v>
      </c>
    </row>
    <row r="10531" spans="2:5" hidden="1" x14ac:dyDescent="0.25">
      <c r="B10531" t="s">
        <v>7894</v>
      </c>
      <c r="C10531" t="s">
        <v>1081</v>
      </c>
      <c r="D10531">
        <v>0</v>
      </c>
      <c r="E10531" s="7">
        <v>47696</v>
      </c>
    </row>
    <row r="10532" spans="2:5" hidden="1" x14ac:dyDescent="0.25">
      <c r="B10532" t="s">
        <v>7894</v>
      </c>
      <c r="C10532" t="s">
        <v>1081</v>
      </c>
      <c r="D10532">
        <v>0</v>
      </c>
      <c r="E10532" s="7">
        <v>47696</v>
      </c>
    </row>
    <row r="10533" spans="2:5" hidden="1" x14ac:dyDescent="0.25">
      <c r="B10533" t="s">
        <v>7894</v>
      </c>
      <c r="C10533" t="s">
        <v>1081</v>
      </c>
      <c r="D10533">
        <v>0</v>
      </c>
      <c r="E10533" s="7">
        <v>47696</v>
      </c>
    </row>
    <row r="10534" spans="2:5" hidden="1" x14ac:dyDescent="0.25">
      <c r="B10534" t="s">
        <v>7894</v>
      </c>
      <c r="C10534" t="s">
        <v>1081</v>
      </c>
      <c r="D10534">
        <v>0</v>
      </c>
      <c r="E10534" s="7">
        <v>47727</v>
      </c>
    </row>
    <row r="10535" spans="2:5" hidden="1" x14ac:dyDescent="0.25">
      <c r="B10535" t="s">
        <v>7894</v>
      </c>
      <c r="C10535" t="s">
        <v>1081</v>
      </c>
      <c r="D10535">
        <v>0</v>
      </c>
      <c r="E10535" s="7">
        <v>47727</v>
      </c>
    </row>
    <row r="10536" spans="2:5" hidden="1" x14ac:dyDescent="0.25">
      <c r="B10536" t="s">
        <v>7894</v>
      </c>
      <c r="C10536" t="s">
        <v>1081</v>
      </c>
      <c r="D10536">
        <v>0</v>
      </c>
      <c r="E10536" s="7">
        <v>47727</v>
      </c>
    </row>
    <row r="10537" spans="2:5" hidden="1" x14ac:dyDescent="0.25">
      <c r="B10537" t="s">
        <v>7894</v>
      </c>
      <c r="C10537" t="s">
        <v>1081</v>
      </c>
      <c r="D10537">
        <v>0</v>
      </c>
      <c r="E10537" s="7">
        <v>47727</v>
      </c>
    </row>
    <row r="10538" spans="2:5" hidden="1" x14ac:dyDescent="0.25">
      <c r="B10538" t="s">
        <v>7894</v>
      </c>
      <c r="C10538" t="s">
        <v>1081</v>
      </c>
      <c r="D10538">
        <v>0</v>
      </c>
      <c r="E10538" s="7">
        <v>47727</v>
      </c>
    </row>
    <row r="10539" spans="2:5" hidden="1" x14ac:dyDescent="0.25">
      <c r="B10539" t="s">
        <v>7894</v>
      </c>
      <c r="C10539" t="s">
        <v>1081</v>
      </c>
      <c r="D10539">
        <v>0</v>
      </c>
      <c r="E10539" s="7">
        <v>47757</v>
      </c>
    </row>
    <row r="10540" spans="2:5" hidden="1" x14ac:dyDescent="0.25">
      <c r="B10540" t="s">
        <v>7894</v>
      </c>
      <c r="C10540" t="s">
        <v>1081</v>
      </c>
      <c r="D10540">
        <v>0</v>
      </c>
      <c r="E10540" s="7">
        <v>47757</v>
      </c>
    </row>
    <row r="10541" spans="2:5" hidden="1" x14ac:dyDescent="0.25">
      <c r="B10541" t="s">
        <v>7894</v>
      </c>
      <c r="C10541" t="s">
        <v>1081</v>
      </c>
      <c r="D10541">
        <v>0</v>
      </c>
      <c r="E10541" s="7">
        <v>47757</v>
      </c>
    </row>
    <row r="10542" spans="2:5" hidden="1" x14ac:dyDescent="0.25">
      <c r="B10542" t="s">
        <v>7894</v>
      </c>
      <c r="C10542" t="s">
        <v>1081</v>
      </c>
      <c r="D10542">
        <v>0</v>
      </c>
      <c r="E10542" s="7">
        <v>47757</v>
      </c>
    </row>
    <row r="10543" spans="2:5" hidden="1" x14ac:dyDescent="0.25">
      <c r="B10543" t="s">
        <v>7894</v>
      </c>
      <c r="C10543" t="s">
        <v>1081</v>
      </c>
      <c r="D10543">
        <v>0</v>
      </c>
      <c r="E10543" s="7">
        <v>47757</v>
      </c>
    </row>
    <row r="10544" spans="2:5" hidden="1" x14ac:dyDescent="0.25">
      <c r="B10544" t="s">
        <v>7894</v>
      </c>
      <c r="C10544" t="s">
        <v>1081</v>
      </c>
      <c r="D10544">
        <v>0</v>
      </c>
      <c r="E10544" s="7">
        <v>47757</v>
      </c>
    </row>
    <row r="10545" spans="2:5" hidden="1" x14ac:dyDescent="0.25">
      <c r="B10545" t="s">
        <v>7894</v>
      </c>
      <c r="C10545" t="s">
        <v>1081</v>
      </c>
      <c r="D10545">
        <v>0</v>
      </c>
      <c r="E10545" s="7">
        <v>47788</v>
      </c>
    </row>
    <row r="10546" spans="2:5" hidden="1" x14ac:dyDescent="0.25">
      <c r="B10546" t="s">
        <v>7894</v>
      </c>
      <c r="C10546" t="s">
        <v>1081</v>
      </c>
      <c r="D10546">
        <v>0</v>
      </c>
      <c r="E10546" s="7">
        <v>47788</v>
      </c>
    </row>
    <row r="10547" spans="2:5" hidden="1" x14ac:dyDescent="0.25">
      <c r="B10547" t="s">
        <v>7894</v>
      </c>
      <c r="C10547" t="s">
        <v>1081</v>
      </c>
      <c r="D10547">
        <v>0</v>
      </c>
      <c r="E10547" s="7">
        <v>47788</v>
      </c>
    </row>
    <row r="10548" spans="2:5" hidden="1" x14ac:dyDescent="0.25">
      <c r="B10548" t="s">
        <v>7894</v>
      </c>
      <c r="C10548" t="s">
        <v>1081</v>
      </c>
      <c r="D10548">
        <v>0</v>
      </c>
      <c r="E10548" s="7">
        <v>47818</v>
      </c>
    </row>
    <row r="10549" spans="2:5" hidden="1" x14ac:dyDescent="0.25">
      <c r="B10549" t="s">
        <v>7894</v>
      </c>
      <c r="C10549" t="s">
        <v>1081</v>
      </c>
      <c r="D10549">
        <v>0</v>
      </c>
      <c r="E10549" s="7">
        <v>47818</v>
      </c>
    </row>
    <row r="10550" spans="2:5" hidden="1" x14ac:dyDescent="0.25">
      <c r="B10550" t="s">
        <v>7894</v>
      </c>
      <c r="C10550" t="s">
        <v>1081</v>
      </c>
      <c r="D10550">
        <v>0</v>
      </c>
      <c r="E10550" s="7">
        <v>47818</v>
      </c>
    </row>
    <row r="10551" spans="2:5" hidden="1" x14ac:dyDescent="0.25">
      <c r="B10551" t="s">
        <v>7894</v>
      </c>
      <c r="C10551" t="s">
        <v>1081</v>
      </c>
      <c r="D10551">
        <v>0</v>
      </c>
      <c r="E10551" s="7">
        <v>47818</v>
      </c>
    </row>
    <row r="10552" spans="2:5" hidden="1" x14ac:dyDescent="0.25">
      <c r="B10552" t="s">
        <v>7894</v>
      </c>
      <c r="C10552" t="s">
        <v>1081</v>
      </c>
      <c r="D10552">
        <v>0</v>
      </c>
      <c r="E10552" s="7">
        <v>47849</v>
      </c>
    </row>
    <row r="10553" spans="2:5" hidden="1" x14ac:dyDescent="0.25">
      <c r="B10553" t="s">
        <v>7894</v>
      </c>
      <c r="C10553" t="s">
        <v>1081</v>
      </c>
      <c r="D10553">
        <v>0</v>
      </c>
      <c r="E10553" s="7">
        <v>47849</v>
      </c>
    </row>
    <row r="10554" spans="2:5" hidden="1" x14ac:dyDescent="0.25">
      <c r="B10554" t="s">
        <v>7894</v>
      </c>
      <c r="C10554" t="s">
        <v>1081</v>
      </c>
      <c r="D10554">
        <v>0</v>
      </c>
      <c r="E10554" s="7">
        <v>47849</v>
      </c>
    </row>
    <row r="10555" spans="2:5" hidden="1" x14ac:dyDescent="0.25">
      <c r="B10555" t="s">
        <v>7894</v>
      </c>
      <c r="C10555" t="s">
        <v>1081</v>
      </c>
      <c r="D10555">
        <v>0</v>
      </c>
      <c r="E10555" s="7">
        <v>47849</v>
      </c>
    </row>
    <row r="10556" spans="2:5" hidden="1" x14ac:dyDescent="0.25">
      <c r="B10556" t="s">
        <v>7894</v>
      </c>
      <c r="C10556" t="s">
        <v>1081</v>
      </c>
      <c r="D10556">
        <v>0</v>
      </c>
      <c r="E10556" s="7">
        <v>47849</v>
      </c>
    </row>
    <row r="10557" spans="2:5" hidden="1" x14ac:dyDescent="0.25">
      <c r="B10557" t="s">
        <v>7894</v>
      </c>
      <c r="C10557" t="s">
        <v>1081</v>
      </c>
      <c r="D10557">
        <v>0</v>
      </c>
      <c r="E10557" s="7">
        <v>47880</v>
      </c>
    </row>
    <row r="10558" spans="2:5" hidden="1" x14ac:dyDescent="0.25">
      <c r="B10558" t="s">
        <v>7894</v>
      </c>
      <c r="C10558" t="s">
        <v>1081</v>
      </c>
      <c r="D10558">
        <v>0</v>
      </c>
      <c r="E10558" s="7">
        <v>47880</v>
      </c>
    </row>
    <row r="10559" spans="2:5" hidden="1" x14ac:dyDescent="0.25">
      <c r="B10559" t="s">
        <v>7894</v>
      </c>
      <c r="C10559" t="s">
        <v>1081</v>
      </c>
      <c r="D10559">
        <v>0</v>
      </c>
      <c r="E10559" s="7">
        <v>47880</v>
      </c>
    </row>
    <row r="10560" spans="2:5" hidden="1" x14ac:dyDescent="0.25">
      <c r="B10560" t="s">
        <v>7894</v>
      </c>
      <c r="C10560" t="s">
        <v>1081</v>
      </c>
      <c r="D10560">
        <v>0</v>
      </c>
      <c r="E10560" s="7">
        <v>47880</v>
      </c>
    </row>
    <row r="10561" spans="2:5" hidden="1" x14ac:dyDescent="0.25">
      <c r="B10561" t="s">
        <v>7894</v>
      </c>
      <c r="C10561" t="s">
        <v>1081</v>
      </c>
      <c r="D10561">
        <v>0</v>
      </c>
      <c r="E10561" s="7">
        <v>47880</v>
      </c>
    </row>
    <row r="10562" spans="2:5" hidden="1" x14ac:dyDescent="0.25">
      <c r="B10562" t="s">
        <v>7894</v>
      </c>
      <c r="C10562" t="s">
        <v>1081</v>
      </c>
      <c r="D10562">
        <v>0</v>
      </c>
      <c r="E10562" s="7">
        <v>47880</v>
      </c>
    </row>
    <row r="10563" spans="2:5" hidden="1" x14ac:dyDescent="0.25">
      <c r="B10563" t="s">
        <v>7894</v>
      </c>
      <c r="C10563" t="s">
        <v>1081</v>
      </c>
      <c r="D10563">
        <v>0</v>
      </c>
      <c r="E10563" s="7">
        <v>47880</v>
      </c>
    </row>
    <row r="10564" spans="2:5" hidden="1" x14ac:dyDescent="0.25">
      <c r="B10564" t="s">
        <v>7894</v>
      </c>
      <c r="C10564" t="s">
        <v>1081</v>
      </c>
      <c r="D10564">
        <v>0</v>
      </c>
      <c r="E10564" s="7">
        <v>47880</v>
      </c>
    </row>
    <row r="10565" spans="2:5" hidden="1" x14ac:dyDescent="0.25">
      <c r="B10565" t="s">
        <v>7894</v>
      </c>
      <c r="C10565" t="s">
        <v>1081</v>
      </c>
      <c r="D10565">
        <v>0</v>
      </c>
      <c r="E10565" s="7">
        <v>47908</v>
      </c>
    </row>
    <row r="10566" spans="2:5" hidden="1" x14ac:dyDescent="0.25">
      <c r="B10566" t="s">
        <v>7894</v>
      </c>
      <c r="C10566" t="s">
        <v>1081</v>
      </c>
      <c r="D10566">
        <v>0</v>
      </c>
      <c r="E10566" s="7">
        <v>47908</v>
      </c>
    </row>
    <row r="10567" spans="2:5" hidden="1" x14ac:dyDescent="0.25">
      <c r="B10567" t="s">
        <v>7894</v>
      </c>
      <c r="C10567" t="s">
        <v>1081</v>
      </c>
      <c r="D10567">
        <v>0</v>
      </c>
      <c r="E10567" s="7">
        <v>47939</v>
      </c>
    </row>
    <row r="10568" spans="2:5" hidden="1" x14ac:dyDescent="0.25">
      <c r="B10568" t="s">
        <v>7894</v>
      </c>
      <c r="C10568" t="s">
        <v>1081</v>
      </c>
      <c r="D10568">
        <v>0</v>
      </c>
      <c r="E10568" s="7">
        <v>47939</v>
      </c>
    </row>
    <row r="10569" spans="2:5" hidden="1" x14ac:dyDescent="0.25">
      <c r="B10569" t="s">
        <v>7894</v>
      </c>
      <c r="C10569" t="s">
        <v>1081</v>
      </c>
      <c r="D10569">
        <v>0</v>
      </c>
      <c r="E10569" s="7">
        <v>47939</v>
      </c>
    </row>
    <row r="10570" spans="2:5" hidden="1" x14ac:dyDescent="0.25">
      <c r="B10570" t="s">
        <v>7894</v>
      </c>
      <c r="C10570" t="s">
        <v>1081</v>
      </c>
      <c r="D10570">
        <v>12000</v>
      </c>
      <c r="E10570" s="7">
        <v>47969</v>
      </c>
    </row>
    <row r="10571" spans="2:5" hidden="1" x14ac:dyDescent="0.25">
      <c r="B10571" t="s">
        <v>7894</v>
      </c>
      <c r="C10571" t="s">
        <v>1081</v>
      </c>
      <c r="D10571">
        <v>6000</v>
      </c>
      <c r="E10571" s="7">
        <v>47969</v>
      </c>
    </row>
    <row r="10572" spans="2:5" hidden="1" x14ac:dyDescent="0.25">
      <c r="B10572" t="s">
        <v>7894</v>
      </c>
      <c r="C10572" t="s">
        <v>1081</v>
      </c>
      <c r="D10572">
        <v>12000</v>
      </c>
      <c r="E10572" s="7">
        <v>48000</v>
      </c>
    </row>
    <row r="10573" spans="2:5" hidden="1" x14ac:dyDescent="0.25">
      <c r="B10573" t="s">
        <v>7894</v>
      </c>
      <c r="C10573" t="s">
        <v>1081</v>
      </c>
      <c r="D10573">
        <v>12000</v>
      </c>
      <c r="E10573" s="7">
        <v>48000</v>
      </c>
    </row>
    <row r="10574" spans="2:5" hidden="1" x14ac:dyDescent="0.25">
      <c r="B10574" t="s">
        <v>7894</v>
      </c>
      <c r="C10574" t="s">
        <v>1081</v>
      </c>
      <c r="D10574">
        <v>30000</v>
      </c>
      <c r="E10574" s="7">
        <v>48000</v>
      </c>
    </row>
    <row r="10575" spans="2:5" hidden="1" x14ac:dyDescent="0.25">
      <c r="B10575" t="s">
        <v>7894</v>
      </c>
      <c r="C10575" t="s">
        <v>1081</v>
      </c>
      <c r="D10575">
        <v>11400</v>
      </c>
      <c r="E10575" s="7">
        <v>48000</v>
      </c>
    </row>
    <row r="10576" spans="2:5" hidden="1" x14ac:dyDescent="0.25">
      <c r="B10576" t="s">
        <v>7894</v>
      </c>
      <c r="C10576" t="s">
        <v>1081</v>
      </c>
      <c r="D10576">
        <v>0</v>
      </c>
      <c r="E10576" s="7">
        <v>47423</v>
      </c>
    </row>
    <row r="10577" spans="2:5" hidden="1" x14ac:dyDescent="0.25">
      <c r="B10577" t="s">
        <v>7894</v>
      </c>
      <c r="C10577" t="s">
        <v>1081</v>
      </c>
      <c r="D10577">
        <v>0</v>
      </c>
      <c r="E10577" s="7">
        <v>47515</v>
      </c>
    </row>
    <row r="10578" spans="2:5" hidden="1" x14ac:dyDescent="0.25">
      <c r="B10578" t="s">
        <v>7894</v>
      </c>
      <c r="C10578" t="s">
        <v>1081</v>
      </c>
      <c r="D10578">
        <v>0</v>
      </c>
      <c r="E10578" s="7">
        <v>47515</v>
      </c>
    </row>
    <row r="10579" spans="2:5" hidden="1" x14ac:dyDescent="0.25">
      <c r="B10579" t="s">
        <v>7894</v>
      </c>
      <c r="C10579" t="s">
        <v>1081</v>
      </c>
      <c r="D10579">
        <v>0</v>
      </c>
      <c r="E10579" s="7">
        <v>47574</v>
      </c>
    </row>
    <row r="10580" spans="2:5" hidden="1" x14ac:dyDescent="0.25">
      <c r="B10580" t="s">
        <v>7894</v>
      </c>
      <c r="C10580" t="s">
        <v>1081</v>
      </c>
      <c r="D10580">
        <v>0</v>
      </c>
      <c r="E10580" s="7">
        <v>47635</v>
      </c>
    </row>
    <row r="10581" spans="2:5" hidden="1" x14ac:dyDescent="0.25">
      <c r="B10581" t="s">
        <v>7894</v>
      </c>
      <c r="C10581" t="s">
        <v>1081</v>
      </c>
      <c r="D10581">
        <v>0</v>
      </c>
      <c r="E10581" s="7">
        <v>47635</v>
      </c>
    </row>
    <row r="10582" spans="2:5" hidden="1" x14ac:dyDescent="0.25">
      <c r="B10582" t="s">
        <v>7894</v>
      </c>
      <c r="C10582" t="s">
        <v>1081</v>
      </c>
      <c r="D10582">
        <v>0</v>
      </c>
      <c r="E10582" s="7">
        <v>47696</v>
      </c>
    </row>
    <row r="10583" spans="2:5" hidden="1" x14ac:dyDescent="0.25">
      <c r="B10583" t="s">
        <v>7894</v>
      </c>
      <c r="C10583" t="s">
        <v>1081</v>
      </c>
      <c r="D10583">
        <v>0</v>
      </c>
      <c r="E10583" s="7">
        <v>47727</v>
      </c>
    </row>
    <row r="10584" spans="2:5" hidden="1" x14ac:dyDescent="0.25">
      <c r="B10584" t="s">
        <v>7894</v>
      </c>
      <c r="C10584" t="s">
        <v>1081</v>
      </c>
      <c r="D10584">
        <v>0</v>
      </c>
      <c r="E10584" s="7">
        <v>47727</v>
      </c>
    </row>
    <row r="10585" spans="2:5" hidden="1" x14ac:dyDescent="0.25">
      <c r="B10585" t="s">
        <v>7894</v>
      </c>
      <c r="C10585" t="s">
        <v>1081</v>
      </c>
      <c r="D10585">
        <v>0</v>
      </c>
      <c r="E10585" s="7">
        <v>47788</v>
      </c>
    </row>
    <row r="10586" spans="2:5" hidden="1" x14ac:dyDescent="0.25">
      <c r="B10586" t="s">
        <v>7894</v>
      </c>
      <c r="C10586" t="s">
        <v>1081</v>
      </c>
      <c r="D10586">
        <v>0</v>
      </c>
      <c r="E10586" s="7">
        <v>47849</v>
      </c>
    </row>
    <row r="10587" spans="2:5" hidden="1" x14ac:dyDescent="0.25">
      <c r="B10587" t="s">
        <v>7894</v>
      </c>
      <c r="C10587" t="s">
        <v>1081</v>
      </c>
      <c r="D10587">
        <v>0</v>
      </c>
      <c r="E10587" s="7">
        <v>47939</v>
      </c>
    </row>
    <row r="10588" spans="2:5" hidden="1" x14ac:dyDescent="0.25">
      <c r="B10588" t="s">
        <v>7894</v>
      </c>
      <c r="C10588" t="s">
        <v>1081</v>
      </c>
      <c r="D10588">
        <v>18098</v>
      </c>
      <c r="E10588" s="7">
        <v>47969</v>
      </c>
    </row>
    <row r="10589" spans="2:5" hidden="1" x14ac:dyDescent="0.25">
      <c r="B10589" t="s">
        <v>7894</v>
      </c>
      <c r="C10589" t="s">
        <v>1081</v>
      </c>
      <c r="D10589">
        <v>14124</v>
      </c>
      <c r="E10589" s="7">
        <v>47969</v>
      </c>
    </row>
    <row r="10590" spans="2:5" hidden="1" x14ac:dyDescent="0.25">
      <c r="B10590" t="s">
        <v>7894</v>
      </c>
      <c r="C10590" t="s">
        <v>1081</v>
      </c>
      <c r="D10590">
        <v>0</v>
      </c>
      <c r="E10590" s="7">
        <v>47453</v>
      </c>
    </row>
    <row r="10591" spans="2:5" hidden="1" x14ac:dyDescent="0.25">
      <c r="B10591" t="s">
        <v>7894</v>
      </c>
      <c r="C10591" t="s">
        <v>1081</v>
      </c>
      <c r="D10591">
        <v>0</v>
      </c>
      <c r="E10591" s="7">
        <v>47484</v>
      </c>
    </row>
    <row r="10592" spans="2:5" hidden="1" x14ac:dyDescent="0.25">
      <c r="B10592" t="s">
        <v>7894</v>
      </c>
      <c r="C10592" t="s">
        <v>1081</v>
      </c>
      <c r="D10592">
        <v>0</v>
      </c>
      <c r="E10592" s="7">
        <v>47484</v>
      </c>
    </row>
    <row r="10593" spans="2:5" hidden="1" x14ac:dyDescent="0.25">
      <c r="B10593" t="s">
        <v>7894</v>
      </c>
      <c r="C10593" t="s">
        <v>1081</v>
      </c>
      <c r="D10593">
        <v>0</v>
      </c>
      <c r="E10593" s="7">
        <v>47757</v>
      </c>
    </row>
    <row r="10594" spans="2:5" hidden="1" x14ac:dyDescent="0.25">
      <c r="B10594" t="s">
        <v>7894</v>
      </c>
      <c r="C10594" t="s">
        <v>1081</v>
      </c>
      <c r="D10594">
        <v>0</v>
      </c>
      <c r="E10594" s="7">
        <v>47788</v>
      </c>
    </row>
    <row r="10595" spans="2:5" hidden="1" x14ac:dyDescent="0.25">
      <c r="B10595" t="s">
        <v>7894</v>
      </c>
      <c r="C10595" t="s">
        <v>1081</v>
      </c>
      <c r="D10595">
        <v>0</v>
      </c>
      <c r="E10595" s="7">
        <v>47849</v>
      </c>
    </row>
    <row r="10596" spans="2:5" hidden="1" x14ac:dyDescent="0.25">
      <c r="B10596" t="s">
        <v>7894</v>
      </c>
      <c r="C10596" t="s">
        <v>1081</v>
      </c>
      <c r="D10596">
        <v>0</v>
      </c>
      <c r="E10596" s="7">
        <v>47880</v>
      </c>
    </row>
    <row r="10597" spans="2:5" hidden="1" x14ac:dyDescent="0.25">
      <c r="B10597" t="s">
        <v>7894</v>
      </c>
      <c r="C10597" t="s">
        <v>1081</v>
      </c>
      <c r="D10597">
        <v>0</v>
      </c>
      <c r="E10597" s="7">
        <v>47484</v>
      </c>
    </row>
    <row r="10598" spans="2:5" hidden="1" x14ac:dyDescent="0.25">
      <c r="B10598" t="s">
        <v>7894</v>
      </c>
      <c r="C10598" t="s">
        <v>1081</v>
      </c>
      <c r="D10598">
        <v>0</v>
      </c>
      <c r="E10598" s="7">
        <v>47484</v>
      </c>
    </row>
    <row r="10599" spans="2:5" hidden="1" x14ac:dyDescent="0.25">
      <c r="B10599" t="s">
        <v>7894</v>
      </c>
      <c r="C10599" t="s">
        <v>1081</v>
      </c>
      <c r="D10599">
        <v>0</v>
      </c>
      <c r="E10599" s="7">
        <v>47484</v>
      </c>
    </row>
    <row r="10600" spans="2:5" hidden="1" x14ac:dyDescent="0.25">
      <c r="B10600" t="s">
        <v>7894</v>
      </c>
      <c r="C10600" t="s">
        <v>1081</v>
      </c>
      <c r="D10600">
        <v>0</v>
      </c>
      <c r="E10600" s="7">
        <v>47515</v>
      </c>
    </row>
    <row r="10601" spans="2:5" hidden="1" x14ac:dyDescent="0.25">
      <c r="B10601" t="s">
        <v>7894</v>
      </c>
      <c r="C10601" t="s">
        <v>1081</v>
      </c>
      <c r="D10601">
        <v>0</v>
      </c>
      <c r="E10601" s="7">
        <v>47515</v>
      </c>
    </row>
    <row r="10602" spans="2:5" hidden="1" x14ac:dyDescent="0.25">
      <c r="B10602" t="s">
        <v>7894</v>
      </c>
      <c r="C10602" t="s">
        <v>1081</v>
      </c>
      <c r="D10602">
        <v>0</v>
      </c>
      <c r="E10602" s="7">
        <v>47543</v>
      </c>
    </row>
    <row r="10603" spans="2:5" hidden="1" x14ac:dyDescent="0.25">
      <c r="B10603" t="s">
        <v>7894</v>
      </c>
      <c r="C10603" t="s">
        <v>1081</v>
      </c>
      <c r="D10603">
        <v>0</v>
      </c>
      <c r="E10603" s="7">
        <v>47543</v>
      </c>
    </row>
    <row r="10604" spans="2:5" hidden="1" x14ac:dyDescent="0.25">
      <c r="B10604" t="s">
        <v>7894</v>
      </c>
      <c r="C10604" t="s">
        <v>1081</v>
      </c>
      <c r="D10604">
        <v>0</v>
      </c>
      <c r="E10604" s="7">
        <v>47574</v>
      </c>
    </row>
    <row r="10605" spans="2:5" hidden="1" x14ac:dyDescent="0.25">
      <c r="B10605" t="s">
        <v>7894</v>
      </c>
      <c r="C10605" t="s">
        <v>1081</v>
      </c>
      <c r="D10605">
        <v>0</v>
      </c>
      <c r="E10605" s="7">
        <v>47604</v>
      </c>
    </row>
    <row r="10606" spans="2:5" hidden="1" x14ac:dyDescent="0.25">
      <c r="B10606" t="s">
        <v>7894</v>
      </c>
      <c r="C10606" t="s">
        <v>1081</v>
      </c>
      <c r="D10606">
        <v>0</v>
      </c>
      <c r="E10606" s="7">
        <v>47604</v>
      </c>
    </row>
    <row r="10607" spans="2:5" hidden="1" x14ac:dyDescent="0.25">
      <c r="B10607" t="s">
        <v>7894</v>
      </c>
      <c r="C10607" t="s">
        <v>1081</v>
      </c>
      <c r="D10607">
        <v>0</v>
      </c>
      <c r="E10607" s="7">
        <v>47604</v>
      </c>
    </row>
    <row r="10608" spans="2:5" hidden="1" x14ac:dyDescent="0.25">
      <c r="B10608" t="s">
        <v>7894</v>
      </c>
      <c r="C10608" t="s">
        <v>1081</v>
      </c>
      <c r="D10608">
        <v>0</v>
      </c>
      <c r="E10608" s="7">
        <v>47635</v>
      </c>
    </row>
    <row r="10609" spans="2:5" hidden="1" x14ac:dyDescent="0.25">
      <c r="B10609" t="s">
        <v>7894</v>
      </c>
      <c r="C10609" t="s">
        <v>1081</v>
      </c>
      <c r="D10609">
        <v>0</v>
      </c>
      <c r="E10609" s="7">
        <v>47665</v>
      </c>
    </row>
    <row r="10610" spans="2:5" hidden="1" x14ac:dyDescent="0.25">
      <c r="B10610" t="s">
        <v>7894</v>
      </c>
      <c r="C10610" t="s">
        <v>1081</v>
      </c>
      <c r="D10610">
        <v>0</v>
      </c>
      <c r="E10610" s="7">
        <v>47696</v>
      </c>
    </row>
    <row r="10611" spans="2:5" hidden="1" x14ac:dyDescent="0.25">
      <c r="B10611" t="s">
        <v>7894</v>
      </c>
      <c r="C10611" t="s">
        <v>1081</v>
      </c>
      <c r="D10611">
        <v>0</v>
      </c>
      <c r="E10611" s="7">
        <v>47696</v>
      </c>
    </row>
    <row r="10612" spans="2:5" hidden="1" x14ac:dyDescent="0.25">
      <c r="B10612" t="s">
        <v>7894</v>
      </c>
      <c r="C10612" t="s">
        <v>1081</v>
      </c>
      <c r="D10612">
        <v>0</v>
      </c>
      <c r="E10612" s="7">
        <v>47727</v>
      </c>
    </row>
    <row r="10613" spans="2:5" hidden="1" x14ac:dyDescent="0.25">
      <c r="B10613" t="s">
        <v>7894</v>
      </c>
      <c r="C10613" t="s">
        <v>1081</v>
      </c>
      <c r="D10613">
        <v>0</v>
      </c>
      <c r="E10613" s="7">
        <v>47757</v>
      </c>
    </row>
    <row r="10614" spans="2:5" hidden="1" x14ac:dyDescent="0.25">
      <c r="B10614" t="s">
        <v>7894</v>
      </c>
      <c r="C10614" t="s">
        <v>1081</v>
      </c>
      <c r="D10614">
        <v>0</v>
      </c>
      <c r="E10614" s="7">
        <v>47757</v>
      </c>
    </row>
    <row r="10615" spans="2:5" hidden="1" x14ac:dyDescent="0.25">
      <c r="B10615" t="s">
        <v>7894</v>
      </c>
      <c r="C10615" t="s">
        <v>1081</v>
      </c>
      <c r="D10615">
        <v>0</v>
      </c>
      <c r="E10615" s="7">
        <v>47757</v>
      </c>
    </row>
    <row r="10616" spans="2:5" hidden="1" x14ac:dyDescent="0.25">
      <c r="B10616" t="s">
        <v>7894</v>
      </c>
      <c r="C10616" t="s">
        <v>1081</v>
      </c>
      <c r="D10616">
        <v>0</v>
      </c>
      <c r="E10616" s="7">
        <v>47788</v>
      </c>
    </row>
    <row r="10617" spans="2:5" hidden="1" x14ac:dyDescent="0.25">
      <c r="B10617" t="s">
        <v>7894</v>
      </c>
      <c r="C10617" t="s">
        <v>1081</v>
      </c>
      <c r="D10617">
        <v>0</v>
      </c>
      <c r="E10617" s="7">
        <v>47818</v>
      </c>
    </row>
    <row r="10618" spans="2:5" hidden="1" x14ac:dyDescent="0.25">
      <c r="B10618" t="s">
        <v>7894</v>
      </c>
      <c r="C10618" t="s">
        <v>1081</v>
      </c>
      <c r="D10618">
        <v>0</v>
      </c>
      <c r="E10618" s="7">
        <v>47818</v>
      </c>
    </row>
    <row r="10619" spans="2:5" hidden="1" x14ac:dyDescent="0.25">
      <c r="B10619" t="s">
        <v>7894</v>
      </c>
      <c r="C10619" t="s">
        <v>1081</v>
      </c>
      <c r="D10619">
        <v>0</v>
      </c>
      <c r="E10619" s="7">
        <v>47818</v>
      </c>
    </row>
    <row r="10620" spans="2:5" hidden="1" x14ac:dyDescent="0.25">
      <c r="B10620" t="s">
        <v>7894</v>
      </c>
      <c r="C10620" t="s">
        <v>1081</v>
      </c>
      <c r="D10620">
        <v>0</v>
      </c>
      <c r="E10620" s="7">
        <v>47849</v>
      </c>
    </row>
    <row r="10621" spans="2:5" hidden="1" x14ac:dyDescent="0.25">
      <c r="B10621" t="s">
        <v>7894</v>
      </c>
      <c r="C10621" t="s">
        <v>1081</v>
      </c>
      <c r="D10621">
        <v>0</v>
      </c>
      <c r="E10621" s="7">
        <v>47849</v>
      </c>
    </row>
    <row r="10622" spans="2:5" hidden="1" x14ac:dyDescent="0.25">
      <c r="B10622" t="s">
        <v>7894</v>
      </c>
      <c r="C10622" t="s">
        <v>1081</v>
      </c>
      <c r="D10622">
        <v>0</v>
      </c>
      <c r="E10622" s="7">
        <v>47880</v>
      </c>
    </row>
    <row r="10623" spans="2:5" hidden="1" x14ac:dyDescent="0.25">
      <c r="B10623" t="s">
        <v>7894</v>
      </c>
      <c r="C10623" t="s">
        <v>1081</v>
      </c>
      <c r="D10623">
        <v>0</v>
      </c>
      <c r="E10623" s="7">
        <v>47880</v>
      </c>
    </row>
    <row r="10624" spans="2:5" hidden="1" x14ac:dyDescent="0.25">
      <c r="B10624" t="s">
        <v>7894</v>
      </c>
      <c r="C10624" t="s">
        <v>1081</v>
      </c>
      <c r="D10624">
        <v>0</v>
      </c>
      <c r="E10624" s="7">
        <v>47908</v>
      </c>
    </row>
    <row r="10625" spans="2:5" hidden="1" x14ac:dyDescent="0.25">
      <c r="B10625" t="s">
        <v>7894</v>
      </c>
      <c r="C10625" t="s">
        <v>1081</v>
      </c>
      <c r="D10625">
        <v>6600</v>
      </c>
      <c r="E10625" s="7">
        <v>48000</v>
      </c>
    </row>
    <row r="10626" spans="2:5" hidden="1" x14ac:dyDescent="0.25">
      <c r="B10626" t="s">
        <v>7894</v>
      </c>
      <c r="C10626" t="s">
        <v>1081</v>
      </c>
      <c r="D10626">
        <v>0</v>
      </c>
      <c r="E10626" s="7">
        <v>47515</v>
      </c>
    </row>
    <row r="10627" spans="2:5" hidden="1" x14ac:dyDescent="0.25">
      <c r="B10627" t="s">
        <v>7894</v>
      </c>
      <c r="C10627" t="s">
        <v>1081</v>
      </c>
      <c r="D10627">
        <v>0</v>
      </c>
      <c r="E10627" s="7">
        <v>47696</v>
      </c>
    </row>
    <row r="10628" spans="2:5" hidden="1" x14ac:dyDescent="0.25">
      <c r="B10628" t="s">
        <v>7894</v>
      </c>
      <c r="C10628" t="s">
        <v>1081</v>
      </c>
      <c r="D10628">
        <v>0</v>
      </c>
      <c r="E10628" s="7">
        <v>47727</v>
      </c>
    </row>
    <row r="10629" spans="2:5" hidden="1" x14ac:dyDescent="0.25">
      <c r="B10629" t="s">
        <v>7894</v>
      </c>
      <c r="C10629" t="s">
        <v>1081</v>
      </c>
      <c r="D10629">
        <v>0</v>
      </c>
      <c r="E10629" s="7">
        <v>47788</v>
      </c>
    </row>
    <row r="10630" spans="2:5" hidden="1" x14ac:dyDescent="0.25">
      <c r="B10630" t="s">
        <v>7894</v>
      </c>
      <c r="C10630" t="s">
        <v>1081</v>
      </c>
      <c r="D10630">
        <v>0</v>
      </c>
      <c r="E10630" s="7">
        <v>47969</v>
      </c>
    </row>
    <row r="10631" spans="2:5" hidden="1" x14ac:dyDescent="0.25">
      <c r="B10631" t="s">
        <v>7914</v>
      </c>
      <c r="C10631" t="s">
        <v>7915</v>
      </c>
      <c r="D10631">
        <v>0</v>
      </c>
      <c r="E10631" s="7">
        <v>47058</v>
      </c>
    </row>
    <row r="10632" spans="2:5" hidden="1" x14ac:dyDescent="0.25">
      <c r="B10632" t="s">
        <v>7914</v>
      </c>
      <c r="C10632" t="s">
        <v>7915</v>
      </c>
      <c r="D10632">
        <v>0</v>
      </c>
      <c r="E10632" s="7">
        <v>47300</v>
      </c>
    </row>
    <row r="10633" spans="2:5" hidden="1" x14ac:dyDescent="0.25">
      <c r="B10633" t="s">
        <v>7914</v>
      </c>
      <c r="C10633" t="s">
        <v>7915</v>
      </c>
      <c r="D10633">
        <v>0</v>
      </c>
      <c r="E10633" s="7">
        <v>47362</v>
      </c>
    </row>
    <row r="10634" spans="2:5" hidden="1" x14ac:dyDescent="0.25">
      <c r="B10634" t="s">
        <v>7916</v>
      </c>
      <c r="C10634" t="s">
        <v>7917</v>
      </c>
      <c r="D10634">
        <v>0</v>
      </c>
      <c r="E10634" s="7" t="s">
        <v>30</v>
      </c>
    </row>
    <row r="10635" spans="2:5" hidden="1" x14ac:dyDescent="0.25">
      <c r="B10635" t="s">
        <v>7916</v>
      </c>
      <c r="C10635" t="s">
        <v>7917</v>
      </c>
      <c r="D10635">
        <v>0</v>
      </c>
      <c r="E10635" s="7">
        <v>47392</v>
      </c>
    </row>
    <row r="10636" spans="2:5" hidden="1" x14ac:dyDescent="0.25">
      <c r="B10636" t="s">
        <v>7916</v>
      </c>
      <c r="C10636" t="s">
        <v>7917</v>
      </c>
      <c r="D10636">
        <v>0</v>
      </c>
      <c r="E10636" s="7">
        <v>47484</v>
      </c>
    </row>
    <row r="10637" spans="2:5" hidden="1" x14ac:dyDescent="0.25">
      <c r="B10637" t="s">
        <v>7916</v>
      </c>
      <c r="C10637" t="s">
        <v>7917</v>
      </c>
      <c r="D10637">
        <v>0</v>
      </c>
      <c r="E10637" s="7">
        <v>47484</v>
      </c>
    </row>
    <row r="10638" spans="2:5" hidden="1" x14ac:dyDescent="0.25">
      <c r="B10638" t="s">
        <v>7916</v>
      </c>
      <c r="C10638" t="s">
        <v>7917</v>
      </c>
      <c r="D10638">
        <v>0</v>
      </c>
      <c r="E10638" s="7">
        <v>47515</v>
      </c>
    </row>
    <row r="10639" spans="2:5" hidden="1" x14ac:dyDescent="0.25">
      <c r="B10639" t="s">
        <v>7916</v>
      </c>
      <c r="C10639" t="s">
        <v>7917</v>
      </c>
      <c r="D10639">
        <v>0</v>
      </c>
      <c r="E10639" s="7">
        <v>47574</v>
      </c>
    </row>
    <row r="10640" spans="2:5" hidden="1" x14ac:dyDescent="0.25">
      <c r="B10640" t="s">
        <v>7916</v>
      </c>
      <c r="C10640" t="s">
        <v>7917</v>
      </c>
      <c r="D10640">
        <v>0</v>
      </c>
      <c r="E10640" s="7">
        <v>47574</v>
      </c>
    </row>
    <row r="10641" spans="2:5" hidden="1" x14ac:dyDescent="0.25">
      <c r="B10641" t="s">
        <v>7916</v>
      </c>
      <c r="C10641" t="s">
        <v>7917</v>
      </c>
      <c r="D10641">
        <v>0</v>
      </c>
      <c r="E10641" s="7">
        <v>47574</v>
      </c>
    </row>
    <row r="10642" spans="2:5" hidden="1" x14ac:dyDescent="0.25">
      <c r="B10642" t="s">
        <v>7916</v>
      </c>
      <c r="C10642" t="s">
        <v>7917</v>
      </c>
      <c r="D10642">
        <v>0</v>
      </c>
      <c r="E10642" s="7">
        <v>47604</v>
      </c>
    </row>
    <row r="10643" spans="2:5" hidden="1" x14ac:dyDescent="0.25">
      <c r="B10643" t="s">
        <v>7916</v>
      </c>
      <c r="C10643" t="s">
        <v>7917</v>
      </c>
      <c r="D10643">
        <v>0</v>
      </c>
      <c r="E10643" s="7">
        <v>47727</v>
      </c>
    </row>
    <row r="10644" spans="2:5" hidden="1" x14ac:dyDescent="0.25">
      <c r="B10644" t="s">
        <v>7916</v>
      </c>
      <c r="C10644" t="s">
        <v>7917</v>
      </c>
      <c r="D10644">
        <v>0</v>
      </c>
      <c r="E10644" s="7">
        <v>47757</v>
      </c>
    </row>
    <row r="10645" spans="2:5" hidden="1" x14ac:dyDescent="0.25">
      <c r="B10645" t="s">
        <v>7916</v>
      </c>
      <c r="C10645" t="s">
        <v>7917</v>
      </c>
      <c r="D10645">
        <v>0</v>
      </c>
      <c r="E10645" s="7">
        <v>47788</v>
      </c>
    </row>
    <row r="10646" spans="2:5" hidden="1" x14ac:dyDescent="0.25">
      <c r="B10646" t="s">
        <v>7916</v>
      </c>
      <c r="C10646" t="s">
        <v>7917</v>
      </c>
      <c r="D10646">
        <v>0</v>
      </c>
      <c r="E10646" s="7">
        <v>47788</v>
      </c>
    </row>
    <row r="10647" spans="2:5" hidden="1" x14ac:dyDescent="0.25">
      <c r="B10647" t="s">
        <v>7916</v>
      </c>
      <c r="C10647" t="s">
        <v>7917</v>
      </c>
      <c r="D10647">
        <v>0</v>
      </c>
      <c r="E10647" s="7">
        <v>47849</v>
      </c>
    </row>
    <row r="10648" spans="2:5" hidden="1" x14ac:dyDescent="0.25">
      <c r="B10648" t="s">
        <v>7916</v>
      </c>
      <c r="C10648" t="s">
        <v>7917</v>
      </c>
      <c r="D10648">
        <v>0</v>
      </c>
      <c r="E10648" s="7">
        <v>47880</v>
      </c>
    </row>
    <row r="10649" spans="2:5" hidden="1" x14ac:dyDescent="0.25">
      <c r="B10649" t="s">
        <v>7916</v>
      </c>
      <c r="C10649" t="s">
        <v>7917</v>
      </c>
      <c r="D10649">
        <v>760</v>
      </c>
      <c r="E10649" s="7">
        <v>47908</v>
      </c>
    </row>
    <row r="10650" spans="2:5" hidden="1" x14ac:dyDescent="0.25">
      <c r="B10650" t="s">
        <v>7916</v>
      </c>
      <c r="C10650" t="s">
        <v>7917</v>
      </c>
      <c r="D10650">
        <v>0</v>
      </c>
      <c r="E10650" s="7">
        <v>47908</v>
      </c>
    </row>
    <row r="10651" spans="2:5" hidden="1" x14ac:dyDescent="0.25">
      <c r="B10651" t="s">
        <v>7916</v>
      </c>
      <c r="C10651" t="s">
        <v>7917</v>
      </c>
      <c r="D10651">
        <v>1400</v>
      </c>
      <c r="E10651" s="7">
        <v>47908</v>
      </c>
    </row>
    <row r="10652" spans="2:5" hidden="1" x14ac:dyDescent="0.25">
      <c r="B10652" t="s">
        <v>7916</v>
      </c>
      <c r="C10652" t="s">
        <v>7917</v>
      </c>
      <c r="D10652">
        <v>800</v>
      </c>
      <c r="E10652" s="7">
        <v>47969</v>
      </c>
    </row>
    <row r="10653" spans="2:5" hidden="1" x14ac:dyDescent="0.25">
      <c r="B10653" t="s">
        <v>7916</v>
      </c>
      <c r="C10653" t="s">
        <v>7917</v>
      </c>
      <c r="D10653">
        <v>0</v>
      </c>
      <c r="E10653" s="7">
        <v>47515</v>
      </c>
    </row>
    <row r="10654" spans="2:5" hidden="1" x14ac:dyDescent="0.25">
      <c r="B10654" t="s">
        <v>7916</v>
      </c>
      <c r="C10654" t="s">
        <v>7917</v>
      </c>
      <c r="D10654">
        <v>0</v>
      </c>
      <c r="E10654" s="7">
        <v>47696</v>
      </c>
    </row>
    <row r="10655" spans="2:5" hidden="1" x14ac:dyDescent="0.25">
      <c r="B10655" t="s">
        <v>7916</v>
      </c>
      <c r="C10655" t="s">
        <v>7917</v>
      </c>
      <c r="D10655">
        <v>0</v>
      </c>
      <c r="E10655" s="7">
        <v>47849</v>
      </c>
    </row>
    <row r="10656" spans="2:5" hidden="1" x14ac:dyDescent="0.25">
      <c r="B10656" t="s">
        <v>7916</v>
      </c>
      <c r="C10656" t="s">
        <v>7917</v>
      </c>
      <c r="D10656">
        <v>584</v>
      </c>
      <c r="E10656" s="7">
        <v>47939</v>
      </c>
    </row>
    <row r="10657" spans="2:5" hidden="1" x14ac:dyDescent="0.25">
      <c r="B10657" t="s">
        <v>7916</v>
      </c>
      <c r="C10657" t="s">
        <v>7917</v>
      </c>
      <c r="D10657">
        <v>0</v>
      </c>
      <c r="E10657" s="7">
        <v>47392</v>
      </c>
    </row>
    <row r="10658" spans="2:5" hidden="1" x14ac:dyDescent="0.25">
      <c r="B10658" t="s">
        <v>7916</v>
      </c>
      <c r="C10658" t="s">
        <v>7917</v>
      </c>
      <c r="D10658">
        <v>16</v>
      </c>
      <c r="E10658" s="7">
        <v>47939</v>
      </c>
    </row>
    <row r="10659" spans="2:5" hidden="1" x14ac:dyDescent="0.25">
      <c r="B10659" t="s">
        <v>7916</v>
      </c>
      <c r="C10659" t="s">
        <v>7917</v>
      </c>
      <c r="D10659">
        <v>0</v>
      </c>
      <c r="E10659" s="7">
        <v>47604</v>
      </c>
    </row>
    <row r="10660" spans="2:5" hidden="1" x14ac:dyDescent="0.25">
      <c r="B10660" t="s">
        <v>7916</v>
      </c>
      <c r="C10660" t="s">
        <v>7917</v>
      </c>
      <c r="D10660">
        <v>0</v>
      </c>
      <c r="E10660" s="7">
        <v>47849</v>
      </c>
    </row>
    <row r="10661" spans="2:5" hidden="1" x14ac:dyDescent="0.25">
      <c r="B10661" t="s">
        <v>7921</v>
      </c>
      <c r="C10661" t="s">
        <v>1083</v>
      </c>
      <c r="D10661">
        <v>0</v>
      </c>
      <c r="E10661" s="7" t="s">
        <v>30</v>
      </c>
    </row>
    <row r="10662" spans="2:5" hidden="1" x14ac:dyDescent="0.25">
      <c r="B10662" t="s">
        <v>7921</v>
      </c>
      <c r="C10662" t="s">
        <v>1083</v>
      </c>
      <c r="D10662">
        <v>0</v>
      </c>
      <c r="E10662" s="7">
        <v>47392</v>
      </c>
    </row>
    <row r="10663" spans="2:5" hidden="1" x14ac:dyDescent="0.25">
      <c r="B10663" t="s">
        <v>7921</v>
      </c>
      <c r="C10663" t="s">
        <v>1083</v>
      </c>
      <c r="D10663">
        <v>0</v>
      </c>
      <c r="E10663" s="7">
        <v>47423</v>
      </c>
    </row>
    <row r="10664" spans="2:5" hidden="1" x14ac:dyDescent="0.25">
      <c r="B10664" t="s">
        <v>7921</v>
      </c>
      <c r="C10664" t="s">
        <v>1083</v>
      </c>
      <c r="D10664">
        <v>0</v>
      </c>
      <c r="E10664" s="7">
        <v>47453</v>
      </c>
    </row>
    <row r="10665" spans="2:5" hidden="1" x14ac:dyDescent="0.25">
      <c r="B10665" t="s">
        <v>7921</v>
      </c>
      <c r="C10665" t="s">
        <v>1083</v>
      </c>
      <c r="D10665">
        <v>0</v>
      </c>
      <c r="E10665" s="7">
        <v>47484</v>
      </c>
    </row>
    <row r="10666" spans="2:5" hidden="1" x14ac:dyDescent="0.25">
      <c r="B10666" t="s">
        <v>7921</v>
      </c>
      <c r="C10666" t="s">
        <v>1083</v>
      </c>
      <c r="D10666">
        <v>0</v>
      </c>
      <c r="E10666" s="7">
        <v>47515</v>
      </c>
    </row>
    <row r="10667" spans="2:5" hidden="1" x14ac:dyDescent="0.25">
      <c r="B10667" t="s">
        <v>7921</v>
      </c>
      <c r="C10667" t="s">
        <v>1083</v>
      </c>
      <c r="D10667">
        <v>0</v>
      </c>
      <c r="E10667" s="7">
        <v>47515</v>
      </c>
    </row>
    <row r="10668" spans="2:5" hidden="1" x14ac:dyDescent="0.25">
      <c r="B10668" t="s">
        <v>7921</v>
      </c>
      <c r="C10668" t="s">
        <v>1083</v>
      </c>
      <c r="D10668">
        <v>0</v>
      </c>
      <c r="E10668" s="7">
        <v>47515</v>
      </c>
    </row>
    <row r="10669" spans="2:5" hidden="1" x14ac:dyDescent="0.25">
      <c r="B10669" t="s">
        <v>7921</v>
      </c>
      <c r="C10669" t="s">
        <v>1083</v>
      </c>
      <c r="D10669">
        <v>0</v>
      </c>
      <c r="E10669" s="7">
        <v>47515</v>
      </c>
    </row>
    <row r="10670" spans="2:5" hidden="1" x14ac:dyDescent="0.25">
      <c r="B10670" t="s">
        <v>7921</v>
      </c>
      <c r="C10670" t="s">
        <v>1083</v>
      </c>
      <c r="D10670">
        <v>0</v>
      </c>
      <c r="E10670" s="7">
        <v>47515</v>
      </c>
    </row>
    <row r="10671" spans="2:5" hidden="1" x14ac:dyDescent="0.25">
      <c r="B10671" t="s">
        <v>7921</v>
      </c>
      <c r="C10671" t="s">
        <v>1083</v>
      </c>
      <c r="D10671">
        <v>0</v>
      </c>
      <c r="E10671" s="7">
        <v>47574</v>
      </c>
    </row>
    <row r="10672" spans="2:5" hidden="1" x14ac:dyDescent="0.25">
      <c r="B10672" t="s">
        <v>7921</v>
      </c>
      <c r="C10672" t="s">
        <v>1083</v>
      </c>
      <c r="D10672">
        <v>0</v>
      </c>
      <c r="E10672" s="7">
        <v>47574</v>
      </c>
    </row>
    <row r="10673" spans="2:5" hidden="1" x14ac:dyDescent="0.25">
      <c r="B10673" t="s">
        <v>7921</v>
      </c>
      <c r="C10673" t="s">
        <v>1083</v>
      </c>
      <c r="D10673">
        <v>0</v>
      </c>
      <c r="E10673" s="7">
        <v>47604</v>
      </c>
    </row>
    <row r="10674" spans="2:5" hidden="1" x14ac:dyDescent="0.25">
      <c r="B10674" t="s">
        <v>7921</v>
      </c>
      <c r="C10674" t="s">
        <v>1083</v>
      </c>
      <c r="D10674">
        <v>0</v>
      </c>
      <c r="E10674" s="7">
        <v>47604</v>
      </c>
    </row>
    <row r="10675" spans="2:5" hidden="1" x14ac:dyDescent="0.25">
      <c r="B10675" t="s">
        <v>7921</v>
      </c>
      <c r="C10675" t="s">
        <v>1083</v>
      </c>
      <c r="D10675">
        <v>0</v>
      </c>
      <c r="E10675" s="7">
        <v>47604</v>
      </c>
    </row>
    <row r="10676" spans="2:5" hidden="1" x14ac:dyDescent="0.25">
      <c r="B10676" t="s">
        <v>7921</v>
      </c>
      <c r="C10676" t="s">
        <v>1083</v>
      </c>
      <c r="D10676">
        <v>0</v>
      </c>
      <c r="E10676" s="7">
        <v>47635</v>
      </c>
    </row>
    <row r="10677" spans="2:5" hidden="1" x14ac:dyDescent="0.25">
      <c r="B10677" t="s">
        <v>7921</v>
      </c>
      <c r="C10677" t="s">
        <v>1083</v>
      </c>
      <c r="D10677">
        <v>0</v>
      </c>
      <c r="E10677" s="7">
        <v>47635</v>
      </c>
    </row>
    <row r="10678" spans="2:5" hidden="1" x14ac:dyDescent="0.25">
      <c r="B10678" t="s">
        <v>7921</v>
      </c>
      <c r="C10678" t="s">
        <v>1083</v>
      </c>
      <c r="D10678">
        <v>0</v>
      </c>
      <c r="E10678" s="7">
        <v>47635</v>
      </c>
    </row>
    <row r="10679" spans="2:5" hidden="1" x14ac:dyDescent="0.25">
      <c r="B10679" t="s">
        <v>7921</v>
      </c>
      <c r="C10679" t="s">
        <v>1083</v>
      </c>
      <c r="D10679">
        <v>0</v>
      </c>
      <c r="E10679" s="7">
        <v>47665</v>
      </c>
    </row>
    <row r="10680" spans="2:5" hidden="1" x14ac:dyDescent="0.25">
      <c r="B10680" t="s">
        <v>7921</v>
      </c>
      <c r="C10680" t="s">
        <v>1083</v>
      </c>
      <c r="D10680">
        <v>0</v>
      </c>
      <c r="E10680" s="7">
        <v>47696</v>
      </c>
    </row>
    <row r="10681" spans="2:5" hidden="1" x14ac:dyDescent="0.25">
      <c r="B10681" t="s">
        <v>7921</v>
      </c>
      <c r="C10681" t="s">
        <v>1083</v>
      </c>
      <c r="D10681">
        <v>0</v>
      </c>
      <c r="E10681" s="7">
        <v>47757</v>
      </c>
    </row>
    <row r="10682" spans="2:5" hidden="1" x14ac:dyDescent="0.25">
      <c r="B10682" t="s">
        <v>7921</v>
      </c>
      <c r="C10682" t="s">
        <v>1083</v>
      </c>
      <c r="D10682">
        <v>0</v>
      </c>
      <c r="E10682" s="7">
        <v>47788</v>
      </c>
    </row>
    <row r="10683" spans="2:5" hidden="1" x14ac:dyDescent="0.25">
      <c r="B10683" t="s">
        <v>7921</v>
      </c>
      <c r="C10683" t="s">
        <v>1083</v>
      </c>
      <c r="D10683">
        <v>0</v>
      </c>
      <c r="E10683" s="7">
        <v>47849</v>
      </c>
    </row>
    <row r="10684" spans="2:5" hidden="1" x14ac:dyDescent="0.25">
      <c r="B10684" t="s">
        <v>7921</v>
      </c>
      <c r="C10684" t="s">
        <v>1083</v>
      </c>
      <c r="D10684">
        <v>0</v>
      </c>
      <c r="E10684" s="7">
        <v>47880</v>
      </c>
    </row>
    <row r="10685" spans="2:5" hidden="1" x14ac:dyDescent="0.25">
      <c r="B10685" t="s">
        <v>7921</v>
      </c>
      <c r="C10685" t="s">
        <v>1083</v>
      </c>
      <c r="D10685">
        <v>0</v>
      </c>
      <c r="E10685" s="7">
        <v>47880</v>
      </c>
    </row>
    <row r="10686" spans="2:5" hidden="1" x14ac:dyDescent="0.25">
      <c r="B10686" t="s">
        <v>7921</v>
      </c>
      <c r="C10686" t="s">
        <v>1083</v>
      </c>
      <c r="D10686">
        <v>0</v>
      </c>
      <c r="E10686" s="7">
        <v>47880</v>
      </c>
    </row>
    <row r="10687" spans="2:5" hidden="1" x14ac:dyDescent="0.25">
      <c r="B10687" t="s">
        <v>7921</v>
      </c>
      <c r="C10687" t="s">
        <v>1083</v>
      </c>
      <c r="D10687">
        <v>8</v>
      </c>
      <c r="E10687" s="7">
        <v>47939</v>
      </c>
    </row>
    <row r="10688" spans="2:5" hidden="1" x14ac:dyDescent="0.25">
      <c r="B10688" t="s">
        <v>7921</v>
      </c>
      <c r="C10688" t="s">
        <v>1083</v>
      </c>
      <c r="D10688">
        <v>0</v>
      </c>
      <c r="E10688" s="7">
        <v>47939</v>
      </c>
    </row>
    <row r="10689" spans="2:5" hidden="1" x14ac:dyDescent="0.25">
      <c r="B10689" t="s">
        <v>7921</v>
      </c>
      <c r="C10689" t="s">
        <v>1083</v>
      </c>
      <c r="D10689">
        <v>0</v>
      </c>
      <c r="E10689" s="7">
        <v>47939</v>
      </c>
    </row>
    <row r="10690" spans="2:5" hidden="1" x14ac:dyDescent="0.25">
      <c r="B10690" t="s">
        <v>7921</v>
      </c>
      <c r="C10690" t="s">
        <v>1083</v>
      </c>
      <c r="D10690">
        <v>0</v>
      </c>
      <c r="E10690" s="7">
        <v>47969</v>
      </c>
    </row>
    <row r="10691" spans="2:5" hidden="1" x14ac:dyDescent="0.25">
      <c r="B10691" t="s">
        <v>7921</v>
      </c>
      <c r="C10691" t="s">
        <v>1083</v>
      </c>
      <c r="D10691">
        <v>16800</v>
      </c>
      <c r="E10691" s="7">
        <v>47969</v>
      </c>
    </row>
    <row r="10692" spans="2:5" hidden="1" x14ac:dyDescent="0.25">
      <c r="B10692" t="s">
        <v>7921</v>
      </c>
      <c r="C10692" t="s">
        <v>1083</v>
      </c>
      <c r="D10692">
        <v>25500</v>
      </c>
      <c r="E10692" s="7">
        <v>47969</v>
      </c>
    </row>
    <row r="10693" spans="2:5" hidden="1" x14ac:dyDescent="0.25">
      <c r="B10693" t="s">
        <v>7921</v>
      </c>
      <c r="C10693" t="s">
        <v>1083</v>
      </c>
      <c r="D10693">
        <v>0</v>
      </c>
      <c r="E10693" s="7">
        <v>47574</v>
      </c>
    </row>
    <row r="10694" spans="2:5" hidden="1" x14ac:dyDescent="0.25">
      <c r="B10694" t="s">
        <v>7921</v>
      </c>
      <c r="C10694" t="s">
        <v>1083</v>
      </c>
      <c r="D10694">
        <v>0</v>
      </c>
      <c r="E10694" s="7">
        <v>47574</v>
      </c>
    </row>
    <row r="10695" spans="2:5" hidden="1" x14ac:dyDescent="0.25">
      <c r="B10695" t="s">
        <v>7921</v>
      </c>
      <c r="C10695" t="s">
        <v>1083</v>
      </c>
      <c r="D10695">
        <v>0</v>
      </c>
      <c r="E10695" s="7">
        <v>47969</v>
      </c>
    </row>
    <row r="10696" spans="2:5" hidden="1" x14ac:dyDescent="0.25">
      <c r="B10696" t="s">
        <v>7921</v>
      </c>
      <c r="C10696" t="s">
        <v>1083</v>
      </c>
      <c r="D10696">
        <v>0</v>
      </c>
      <c r="E10696" s="7">
        <v>47392</v>
      </c>
    </row>
    <row r="10697" spans="2:5" hidden="1" x14ac:dyDescent="0.25">
      <c r="B10697" t="s">
        <v>7921</v>
      </c>
      <c r="C10697" t="s">
        <v>1083</v>
      </c>
      <c r="D10697">
        <v>0</v>
      </c>
      <c r="E10697" s="7">
        <v>47515</v>
      </c>
    </row>
    <row r="10698" spans="2:5" hidden="1" x14ac:dyDescent="0.25">
      <c r="B10698" t="s">
        <v>7921</v>
      </c>
      <c r="C10698" t="s">
        <v>1083</v>
      </c>
      <c r="D10698">
        <v>0</v>
      </c>
      <c r="E10698" s="7">
        <v>47635</v>
      </c>
    </row>
    <row r="10699" spans="2:5" hidden="1" x14ac:dyDescent="0.25">
      <c r="B10699" t="s">
        <v>7921</v>
      </c>
      <c r="C10699" t="s">
        <v>1083</v>
      </c>
      <c r="D10699">
        <v>0</v>
      </c>
      <c r="E10699" s="7">
        <v>47635</v>
      </c>
    </row>
    <row r="10700" spans="2:5" hidden="1" x14ac:dyDescent="0.25">
      <c r="B10700" t="s">
        <v>7921</v>
      </c>
      <c r="C10700" t="s">
        <v>1083</v>
      </c>
      <c r="D10700">
        <v>0</v>
      </c>
      <c r="E10700" s="7">
        <v>47665</v>
      </c>
    </row>
    <row r="10701" spans="2:5" hidden="1" x14ac:dyDescent="0.25">
      <c r="B10701" t="s">
        <v>7921</v>
      </c>
      <c r="C10701" t="s">
        <v>1083</v>
      </c>
      <c r="D10701">
        <v>0</v>
      </c>
      <c r="E10701" s="7">
        <v>47757</v>
      </c>
    </row>
    <row r="10702" spans="2:5" hidden="1" x14ac:dyDescent="0.25">
      <c r="B10702" t="s">
        <v>7921</v>
      </c>
      <c r="C10702" t="s">
        <v>1083</v>
      </c>
      <c r="D10702">
        <v>0</v>
      </c>
      <c r="E10702" s="7">
        <v>47788</v>
      </c>
    </row>
    <row r="10703" spans="2:5" hidden="1" x14ac:dyDescent="0.25">
      <c r="B10703" t="s">
        <v>7921</v>
      </c>
      <c r="C10703" t="s">
        <v>1083</v>
      </c>
      <c r="D10703">
        <v>0</v>
      </c>
      <c r="E10703" s="7">
        <v>47849</v>
      </c>
    </row>
    <row r="10704" spans="2:5" hidden="1" x14ac:dyDescent="0.25">
      <c r="B10704" t="s">
        <v>7921</v>
      </c>
      <c r="C10704" t="s">
        <v>1083</v>
      </c>
      <c r="D10704">
        <v>0</v>
      </c>
      <c r="E10704" s="7">
        <v>47880</v>
      </c>
    </row>
    <row r="10705" spans="2:5" hidden="1" x14ac:dyDescent="0.25">
      <c r="B10705" t="s">
        <v>7921</v>
      </c>
      <c r="C10705" t="s">
        <v>1083</v>
      </c>
      <c r="D10705">
        <v>0</v>
      </c>
      <c r="E10705" s="7">
        <v>47939</v>
      </c>
    </row>
    <row r="10706" spans="2:5" hidden="1" x14ac:dyDescent="0.25">
      <c r="B10706" t="s">
        <v>7921</v>
      </c>
      <c r="C10706" t="s">
        <v>1083</v>
      </c>
      <c r="D10706">
        <v>0</v>
      </c>
      <c r="E10706" s="7">
        <v>47939</v>
      </c>
    </row>
    <row r="10707" spans="2:5" hidden="1" x14ac:dyDescent="0.25">
      <c r="B10707" t="s">
        <v>7921</v>
      </c>
      <c r="C10707" t="s">
        <v>1083</v>
      </c>
      <c r="D10707">
        <v>0</v>
      </c>
      <c r="E10707" s="7">
        <v>47969</v>
      </c>
    </row>
    <row r="10708" spans="2:5" hidden="1" x14ac:dyDescent="0.25">
      <c r="B10708" t="s">
        <v>7927</v>
      </c>
      <c r="C10708" t="s">
        <v>7928</v>
      </c>
      <c r="D10708">
        <v>700</v>
      </c>
      <c r="E10708" s="7">
        <v>47270</v>
      </c>
    </row>
    <row r="10709" spans="2:5" hidden="1" x14ac:dyDescent="0.25">
      <c r="B10709" t="s">
        <v>7930</v>
      </c>
      <c r="C10709" t="s">
        <v>14064</v>
      </c>
      <c r="D10709">
        <v>0</v>
      </c>
      <c r="E10709" s="7" t="s">
        <v>30</v>
      </c>
    </row>
    <row r="10710" spans="2:5" hidden="1" x14ac:dyDescent="0.25">
      <c r="B10710" t="s">
        <v>7930</v>
      </c>
      <c r="C10710" t="s">
        <v>14064</v>
      </c>
      <c r="D10710">
        <v>0</v>
      </c>
      <c r="E10710" s="7">
        <v>47150</v>
      </c>
    </row>
    <row r="10711" spans="2:5" hidden="1" x14ac:dyDescent="0.25">
      <c r="B10711" t="s">
        <v>7930</v>
      </c>
      <c r="C10711" t="s">
        <v>14064</v>
      </c>
      <c r="D10711">
        <v>0</v>
      </c>
      <c r="E10711" s="7">
        <v>47453</v>
      </c>
    </row>
    <row r="10712" spans="2:5" hidden="1" x14ac:dyDescent="0.25">
      <c r="B10712" t="s">
        <v>7930</v>
      </c>
      <c r="C10712" t="s">
        <v>14064</v>
      </c>
      <c r="D10712">
        <v>0</v>
      </c>
      <c r="E10712" s="7">
        <v>46388</v>
      </c>
    </row>
    <row r="10713" spans="2:5" hidden="1" x14ac:dyDescent="0.25">
      <c r="B10713" t="s">
        <v>7934</v>
      </c>
      <c r="C10713" t="s">
        <v>14065</v>
      </c>
      <c r="D10713">
        <v>0</v>
      </c>
      <c r="E10713" s="7" t="s">
        <v>30</v>
      </c>
    </row>
    <row r="10714" spans="2:5" hidden="1" x14ac:dyDescent="0.25">
      <c r="B10714" t="s">
        <v>7934</v>
      </c>
      <c r="C10714" t="s">
        <v>14065</v>
      </c>
      <c r="D10714">
        <v>0</v>
      </c>
      <c r="E10714" s="7">
        <v>46905</v>
      </c>
    </row>
    <row r="10715" spans="2:5" hidden="1" x14ac:dyDescent="0.25">
      <c r="B10715" t="s">
        <v>7934</v>
      </c>
      <c r="C10715" t="s">
        <v>14065</v>
      </c>
      <c r="D10715">
        <v>0</v>
      </c>
      <c r="E10715" s="7">
        <v>46600</v>
      </c>
    </row>
    <row r="10716" spans="2:5" hidden="1" x14ac:dyDescent="0.25">
      <c r="B10716" t="s">
        <v>7934</v>
      </c>
      <c r="C10716" t="s">
        <v>14065</v>
      </c>
      <c r="D10716">
        <v>0</v>
      </c>
      <c r="E10716" s="7">
        <v>47543</v>
      </c>
    </row>
    <row r="10717" spans="2:5" hidden="1" x14ac:dyDescent="0.25">
      <c r="B10717" t="s">
        <v>7937</v>
      </c>
      <c r="C10717" t="s">
        <v>14066</v>
      </c>
      <c r="D10717">
        <v>0</v>
      </c>
      <c r="E10717" s="7" t="s">
        <v>30</v>
      </c>
    </row>
    <row r="10718" spans="2:5" hidden="1" x14ac:dyDescent="0.25">
      <c r="B10718" t="s">
        <v>7937</v>
      </c>
      <c r="C10718" t="s">
        <v>14066</v>
      </c>
      <c r="D10718">
        <v>0</v>
      </c>
      <c r="E10718" s="7">
        <v>46813</v>
      </c>
    </row>
    <row r="10719" spans="2:5" hidden="1" x14ac:dyDescent="0.25">
      <c r="B10719" t="s">
        <v>7937</v>
      </c>
      <c r="C10719" t="s">
        <v>14066</v>
      </c>
      <c r="D10719">
        <v>0</v>
      </c>
      <c r="E10719" s="7">
        <v>46722</v>
      </c>
    </row>
    <row r="10720" spans="2:5" hidden="1" x14ac:dyDescent="0.25">
      <c r="B10720" t="s">
        <v>7940</v>
      </c>
      <c r="C10720" t="s">
        <v>7941</v>
      </c>
      <c r="D10720">
        <v>403</v>
      </c>
      <c r="E10720" s="7">
        <v>47727</v>
      </c>
    </row>
    <row r="10721" spans="2:5" hidden="1" x14ac:dyDescent="0.25">
      <c r="B10721" t="s">
        <v>7944</v>
      </c>
      <c r="C10721" t="s">
        <v>14067</v>
      </c>
      <c r="D10721">
        <v>0</v>
      </c>
      <c r="E10721" s="7">
        <v>47757</v>
      </c>
    </row>
    <row r="10722" spans="2:5" hidden="1" x14ac:dyDescent="0.25">
      <c r="B10722" t="s">
        <v>7944</v>
      </c>
      <c r="C10722" t="s">
        <v>14067</v>
      </c>
      <c r="D10722">
        <v>0</v>
      </c>
      <c r="E10722" s="7">
        <v>47849</v>
      </c>
    </row>
    <row r="10723" spans="2:5" hidden="1" x14ac:dyDescent="0.25">
      <c r="B10723" t="s">
        <v>7944</v>
      </c>
      <c r="C10723" t="s">
        <v>14067</v>
      </c>
      <c r="D10723">
        <v>275</v>
      </c>
      <c r="E10723" s="7">
        <v>47969</v>
      </c>
    </row>
    <row r="10724" spans="2:5" hidden="1" x14ac:dyDescent="0.25">
      <c r="B10724" t="s">
        <v>7944</v>
      </c>
      <c r="C10724" t="s">
        <v>14067</v>
      </c>
      <c r="D10724">
        <v>40</v>
      </c>
      <c r="E10724" s="7">
        <v>47969</v>
      </c>
    </row>
    <row r="10725" spans="2:5" hidden="1" x14ac:dyDescent="0.25">
      <c r="B10725" t="s">
        <v>7948</v>
      </c>
      <c r="C10725" t="s">
        <v>7949</v>
      </c>
      <c r="D10725">
        <v>0</v>
      </c>
      <c r="E10725" s="7">
        <v>46113</v>
      </c>
    </row>
    <row r="10726" spans="2:5" hidden="1" x14ac:dyDescent="0.25">
      <c r="B10726" t="s">
        <v>7948</v>
      </c>
      <c r="C10726" t="s">
        <v>7949</v>
      </c>
      <c r="D10726">
        <v>0</v>
      </c>
      <c r="E10726" s="7">
        <v>46174</v>
      </c>
    </row>
    <row r="10727" spans="2:5" hidden="1" x14ac:dyDescent="0.25">
      <c r="B10727" t="s">
        <v>7948</v>
      </c>
      <c r="C10727" t="s">
        <v>7949</v>
      </c>
      <c r="D10727">
        <v>0</v>
      </c>
      <c r="E10727" s="7">
        <v>46419</v>
      </c>
    </row>
    <row r="10728" spans="2:5" hidden="1" x14ac:dyDescent="0.25">
      <c r="B10728" t="s">
        <v>7948</v>
      </c>
      <c r="C10728" t="s">
        <v>7949</v>
      </c>
      <c r="D10728">
        <v>0</v>
      </c>
      <c r="E10728" s="7">
        <v>46419</v>
      </c>
    </row>
    <row r="10729" spans="2:5" hidden="1" x14ac:dyDescent="0.25">
      <c r="B10729" t="s">
        <v>7948</v>
      </c>
      <c r="C10729" t="s">
        <v>7949</v>
      </c>
      <c r="D10729">
        <v>0</v>
      </c>
      <c r="E10729" s="7">
        <v>46419</v>
      </c>
    </row>
    <row r="10730" spans="2:5" hidden="1" x14ac:dyDescent="0.25">
      <c r="B10730" t="s">
        <v>7948</v>
      </c>
      <c r="C10730" t="s">
        <v>7949</v>
      </c>
      <c r="D10730">
        <v>0</v>
      </c>
      <c r="E10730" s="7">
        <v>46419</v>
      </c>
    </row>
    <row r="10731" spans="2:5" hidden="1" x14ac:dyDescent="0.25">
      <c r="B10731" t="s">
        <v>7948</v>
      </c>
      <c r="C10731" t="s">
        <v>7949</v>
      </c>
      <c r="D10731">
        <v>0</v>
      </c>
      <c r="E10731" s="7">
        <v>46508</v>
      </c>
    </row>
    <row r="10732" spans="2:5" hidden="1" x14ac:dyDescent="0.25">
      <c r="B10732" t="s">
        <v>7948</v>
      </c>
      <c r="C10732" t="s">
        <v>7949</v>
      </c>
      <c r="D10732">
        <v>0</v>
      </c>
      <c r="E10732" s="7">
        <v>46539</v>
      </c>
    </row>
    <row r="10733" spans="2:5" hidden="1" x14ac:dyDescent="0.25">
      <c r="B10733" t="s">
        <v>7948</v>
      </c>
      <c r="C10733" t="s">
        <v>7949</v>
      </c>
      <c r="D10733">
        <v>0</v>
      </c>
      <c r="E10733" s="7">
        <v>46569</v>
      </c>
    </row>
    <row r="10734" spans="2:5" hidden="1" x14ac:dyDescent="0.25">
      <c r="B10734" t="s">
        <v>7948</v>
      </c>
      <c r="C10734" t="s">
        <v>7949</v>
      </c>
      <c r="D10734">
        <v>0</v>
      </c>
      <c r="E10734" s="7">
        <v>46569</v>
      </c>
    </row>
    <row r="10735" spans="2:5" hidden="1" x14ac:dyDescent="0.25">
      <c r="B10735" t="s">
        <v>7948</v>
      </c>
      <c r="C10735" t="s">
        <v>7949</v>
      </c>
      <c r="D10735">
        <v>0</v>
      </c>
      <c r="E10735" s="7">
        <v>46600</v>
      </c>
    </row>
    <row r="10736" spans="2:5" hidden="1" x14ac:dyDescent="0.25">
      <c r="B10736" t="s">
        <v>7948</v>
      </c>
      <c r="C10736" t="s">
        <v>7949</v>
      </c>
      <c r="D10736">
        <v>0</v>
      </c>
      <c r="E10736" s="7">
        <v>46600</v>
      </c>
    </row>
    <row r="10737" spans="2:5" hidden="1" x14ac:dyDescent="0.25">
      <c r="B10737" t="s">
        <v>7948</v>
      </c>
      <c r="C10737" t="s">
        <v>7949</v>
      </c>
      <c r="D10737">
        <v>0</v>
      </c>
      <c r="E10737" s="7">
        <v>46631</v>
      </c>
    </row>
    <row r="10738" spans="2:5" hidden="1" x14ac:dyDescent="0.25">
      <c r="B10738" t="s">
        <v>7948</v>
      </c>
      <c r="C10738" t="s">
        <v>7949</v>
      </c>
      <c r="D10738">
        <v>0</v>
      </c>
      <c r="E10738" s="7">
        <v>46631</v>
      </c>
    </row>
    <row r="10739" spans="2:5" hidden="1" x14ac:dyDescent="0.25">
      <c r="B10739" t="s">
        <v>7948</v>
      </c>
      <c r="C10739" t="s">
        <v>7949</v>
      </c>
      <c r="D10739">
        <v>0</v>
      </c>
      <c r="E10739" s="7">
        <v>46661</v>
      </c>
    </row>
    <row r="10740" spans="2:5" hidden="1" x14ac:dyDescent="0.25">
      <c r="B10740" t="s">
        <v>7948</v>
      </c>
      <c r="C10740" t="s">
        <v>7949</v>
      </c>
      <c r="D10740">
        <v>0</v>
      </c>
      <c r="E10740" s="7">
        <v>46753</v>
      </c>
    </row>
    <row r="10741" spans="2:5" hidden="1" x14ac:dyDescent="0.25">
      <c r="B10741" t="s">
        <v>7948</v>
      </c>
      <c r="C10741" t="s">
        <v>7949</v>
      </c>
      <c r="D10741">
        <v>5000</v>
      </c>
      <c r="E10741" s="7">
        <v>46784</v>
      </c>
    </row>
    <row r="10742" spans="2:5" hidden="1" x14ac:dyDescent="0.25">
      <c r="B10742" t="s">
        <v>7948</v>
      </c>
      <c r="C10742" t="s">
        <v>7949</v>
      </c>
      <c r="D10742">
        <v>0</v>
      </c>
      <c r="E10742" s="7">
        <v>46784</v>
      </c>
    </row>
    <row r="10743" spans="2:5" hidden="1" x14ac:dyDescent="0.25">
      <c r="B10743" t="s">
        <v>7948</v>
      </c>
      <c r="C10743" t="s">
        <v>7949</v>
      </c>
      <c r="D10743">
        <v>9000</v>
      </c>
      <c r="E10743" s="7">
        <v>46784</v>
      </c>
    </row>
    <row r="10744" spans="2:5" hidden="1" x14ac:dyDescent="0.25">
      <c r="B10744" t="s">
        <v>7948</v>
      </c>
      <c r="C10744" t="s">
        <v>7949</v>
      </c>
      <c r="D10744">
        <v>0</v>
      </c>
      <c r="E10744" s="7">
        <v>46174</v>
      </c>
    </row>
    <row r="10745" spans="2:5" hidden="1" x14ac:dyDescent="0.25">
      <c r="B10745" t="s">
        <v>7948</v>
      </c>
      <c r="C10745" t="s">
        <v>7949</v>
      </c>
      <c r="D10745">
        <v>0</v>
      </c>
      <c r="E10745" s="7">
        <v>46508</v>
      </c>
    </row>
    <row r="10746" spans="2:5" hidden="1" x14ac:dyDescent="0.25">
      <c r="B10746" t="s">
        <v>7948</v>
      </c>
      <c r="C10746" t="s">
        <v>7949</v>
      </c>
      <c r="D10746">
        <v>0</v>
      </c>
      <c r="E10746" s="7">
        <v>46539</v>
      </c>
    </row>
    <row r="10747" spans="2:5" hidden="1" x14ac:dyDescent="0.25">
      <c r="B10747" t="s">
        <v>7948</v>
      </c>
      <c r="C10747" t="s">
        <v>7949</v>
      </c>
      <c r="D10747">
        <v>0</v>
      </c>
      <c r="E10747" s="7">
        <v>46569</v>
      </c>
    </row>
    <row r="10748" spans="2:5" hidden="1" x14ac:dyDescent="0.25">
      <c r="B10748" t="s">
        <v>7948</v>
      </c>
      <c r="C10748" t="s">
        <v>7949</v>
      </c>
      <c r="D10748">
        <v>0</v>
      </c>
      <c r="E10748" s="7">
        <v>46569</v>
      </c>
    </row>
    <row r="10749" spans="2:5" hidden="1" x14ac:dyDescent="0.25">
      <c r="B10749" t="s">
        <v>7948</v>
      </c>
      <c r="C10749" t="s">
        <v>7949</v>
      </c>
      <c r="D10749">
        <v>0</v>
      </c>
      <c r="E10749" s="7">
        <v>46600</v>
      </c>
    </row>
    <row r="10750" spans="2:5" hidden="1" x14ac:dyDescent="0.25">
      <c r="B10750" t="s">
        <v>7948</v>
      </c>
      <c r="C10750" t="s">
        <v>7949</v>
      </c>
      <c r="D10750">
        <v>0</v>
      </c>
      <c r="E10750" s="7">
        <v>46631</v>
      </c>
    </row>
    <row r="10751" spans="2:5" hidden="1" x14ac:dyDescent="0.25">
      <c r="B10751" t="s">
        <v>7948</v>
      </c>
      <c r="C10751" t="s">
        <v>7949</v>
      </c>
      <c r="D10751">
        <v>0</v>
      </c>
      <c r="E10751" s="7">
        <v>46631</v>
      </c>
    </row>
    <row r="10752" spans="2:5" hidden="1" x14ac:dyDescent="0.25">
      <c r="B10752" t="s">
        <v>7948</v>
      </c>
      <c r="C10752" t="s">
        <v>7949</v>
      </c>
      <c r="D10752">
        <v>0</v>
      </c>
      <c r="E10752" s="7">
        <v>46661</v>
      </c>
    </row>
    <row r="10753" spans="2:5" hidden="1" x14ac:dyDescent="0.25">
      <c r="B10753" t="s">
        <v>7948</v>
      </c>
      <c r="C10753" t="s">
        <v>7949</v>
      </c>
      <c r="D10753">
        <v>0</v>
      </c>
      <c r="E10753" s="7">
        <v>46784</v>
      </c>
    </row>
    <row r="10754" spans="2:5" hidden="1" x14ac:dyDescent="0.25">
      <c r="B10754" t="s">
        <v>7970</v>
      </c>
      <c r="C10754" t="s">
        <v>7971</v>
      </c>
      <c r="D10754">
        <v>0</v>
      </c>
      <c r="E10754" s="7">
        <v>46113</v>
      </c>
    </row>
    <row r="10755" spans="2:5" hidden="1" x14ac:dyDescent="0.25">
      <c r="B10755" t="s">
        <v>7970</v>
      </c>
      <c r="C10755" t="s">
        <v>7971</v>
      </c>
      <c r="D10755">
        <v>0</v>
      </c>
      <c r="E10755" s="7">
        <v>46174</v>
      </c>
    </row>
    <row r="10756" spans="2:5" hidden="1" x14ac:dyDescent="0.25">
      <c r="B10756" t="s">
        <v>7970</v>
      </c>
      <c r="C10756" t="s">
        <v>7971</v>
      </c>
      <c r="D10756">
        <v>0</v>
      </c>
      <c r="E10756" s="7">
        <v>46174</v>
      </c>
    </row>
    <row r="10757" spans="2:5" hidden="1" x14ac:dyDescent="0.25">
      <c r="B10757" t="s">
        <v>7970</v>
      </c>
      <c r="C10757" t="s">
        <v>7971</v>
      </c>
      <c r="D10757">
        <v>0</v>
      </c>
      <c r="E10757" s="7">
        <v>46419</v>
      </c>
    </row>
    <row r="10758" spans="2:5" hidden="1" x14ac:dyDescent="0.25">
      <c r="B10758" t="s">
        <v>7970</v>
      </c>
      <c r="C10758" t="s">
        <v>7971</v>
      </c>
      <c r="D10758">
        <v>0</v>
      </c>
      <c r="E10758" s="7">
        <v>46419</v>
      </c>
    </row>
    <row r="10759" spans="2:5" hidden="1" x14ac:dyDescent="0.25">
      <c r="B10759" t="s">
        <v>7970</v>
      </c>
      <c r="C10759" t="s">
        <v>7971</v>
      </c>
      <c r="D10759">
        <v>0</v>
      </c>
      <c r="E10759" s="7">
        <v>46419</v>
      </c>
    </row>
    <row r="10760" spans="2:5" hidden="1" x14ac:dyDescent="0.25">
      <c r="B10760" t="s">
        <v>7970</v>
      </c>
      <c r="C10760" t="s">
        <v>7971</v>
      </c>
      <c r="D10760">
        <v>0</v>
      </c>
      <c r="E10760" s="7">
        <v>46539</v>
      </c>
    </row>
    <row r="10761" spans="2:5" hidden="1" x14ac:dyDescent="0.25">
      <c r="B10761" t="s">
        <v>7970</v>
      </c>
      <c r="C10761" t="s">
        <v>7971</v>
      </c>
      <c r="D10761">
        <v>0</v>
      </c>
      <c r="E10761" s="7">
        <v>46569</v>
      </c>
    </row>
    <row r="10762" spans="2:5" hidden="1" x14ac:dyDescent="0.25">
      <c r="B10762" t="s">
        <v>7970</v>
      </c>
      <c r="C10762" t="s">
        <v>7971</v>
      </c>
      <c r="D10762">
        <v>0</v>
      </c>
      <c r="E10762" s="7">
        <v>46600</v>
      </c>
    </row>
    <row r="10763" spans="2:5" hidden="1" x14ac:dyDescent="0.25">
      <c r="B10763" t="s">
        <v>7970</v>
      </c>
      <c r="C10763" t="s">
        <v>7971</v>
      </c>
      <c r="D10763">
        <v>0</v>
      </c>
      <c r="E10763" s="7">
        <v>46631</v>
      </c>
    </row>
    <row r="10764" spans="2:5" hidden="1" x14ac:dyDescent="0.25">
      <c r="B10764" t="s">
        <v>7970</v>
      </c>
      <c r="C10764" t="s">
        <v>7971</v>
      </c>
      <c r="D10764">
        <v>0</v>
      </c>
      <c r="E10764" s="7">
        <v>46692</v>
      </c>
    </row>
    <row r="10765" spans="2:5" hidden="1" x14ac:dyDescent="0.25">
      <c r="B10765" t="s">
        <v>7970</v>
      </c>
      <c r="C10765" t="s">
        <v>7971</v>
      </c>
      <c r="D10765">
        <v>0</v>
      </c>
      <c r="E10765" s="7">
        <v>46753</v>
      </c>
    </row>
    <row r="10766" spans="2:5" hidden="1" x14ac:dyDescent="0.25">
      <c r="B10766" t="s">
        <v>7970</v>
      </c>
      <c r="C10766" t="s">
        <v>7971</v>
      </c>
      <c r="D10766">
        <v>0</v>
      </c>
      <c r="E10766" s="7">
        <v>46844</v>
      </c>
    </row>
    <row r="10767" spans="2:5" hidden="1" x14ac:dyDescent="0.25">
      <c r="B10767" t="s">
        <v>7970</v>
      </c>
      <c r="C10767" t="s">
        <v>7971</v>
      </c>
      <c r="D10767">
        <v>0</v>
      </c>
      <c r="E10767" s="7">
        <v>46419</v>
      </c>
    </row>
    <row r="10768" spans="2:5" hidden="1" x14ac:dyDescent="0.25">
      <c r="B10768" t="s">
        <v>7970</v>
      </c>
      <c r="C10768" t="s">
        <v>7971</v>
      </c>
      <c r="D10768">
        <v>0</v>
      </c>
      <c r="E10768" s="7">
        <v>46539</v>
      </c>
    </row>
    <row r="10769" spans="2:5" hidden="1" x14ac:dyDescent="0.25">
      <c r="B10769" t="s">
        <v>7970</v>
      </c>
      <c r="C10769" t="s">
        <v>7971</v>
      </c>
      <c r="D10769">
        <v>0</v>
      </c>
      <c r="E10769" s="7">
        <v>46569</v>
      </c>
    </row>
    <row r="10770" spans="2:5" hidden="1" x14ac:dyDescent="0.25">
      <c r="B10770" t="s">
        <v>7970</v>
      </c>
      <c r="C10770" t="s">
        <v>7971</v>
      </c>
      <c r="D10770">
        <v>0</v>
      </c>
      <c r="E10770" s="7">
        <v>46600</v>
      </c>
    </row>
    <row r="10771" spans="2:5" hidden="1" x14ac:dyDescent="0.25">
      <c r="B10771" t="s">
        <v>7970</v>
      </c>
      <c r="C10771" t="s">
        <v>7971</v>
      </c>
      <c r="D10771">
        <v>0</v>
      </c>
      <c r="E10771" s="7">
        <v>46631</v>
      </c>
    </row>
    <row r="10772" spans="2:5" hidden="1" x14ac:dyDescent="0.25">
      <c r="B10772" t="s">
        <v>7970</v>
      </c>
      <c r="C10772" t="s">
        <v>7971</v>
      </c>
      <c r="D10772">
        <v>0</v>
      </c>
      <c r="E10772" s="7">
        <v>46692</v>
      </c>
    </row>
    <row r="10773" spans="2:5" hidden="1" x14ac:dyDescent="0.25">
      <c r="B10773" t="s">
        <v>7970</v>
      </c>
      <c r="C10773" t="s">
        <v>7971</v>
      </c>
      <c r="D10773">
        <v>0</v>
      </c>
      <c r="E10773" s="7">
        <v>46753</v>
      </c>
    </row>
    <row r="10774" spans="2:5" hidden="1" x14ac:dyDescent="0.25">
      <c r="B10774" t="s">
        <v>7985</v>
      </c>
      <c r="C10774" t="s">
        <v>7986</v>
      </c>
      <c r="D10774">
        <v>0</v>
      </c>
      <c r="E10774" s="7">
        <v>46204</v>
      </c>
    </row>
    <row r="10775" spans="2:5" hidden="1" x14ac:dyDescent="0.25">
      <c r="B10775" t="s">
        <v>7985</v>
      </c>
      <c r="C10775" t="s">
        <v>7986</v>
      </c>
      <c r="D10775">
        <v>0</v>
      </c>
      <c r="E10775" s="7">
        <v>46600</v>
      </c>
    </row>
    <row r="10776" spans="2:5" hidden="1" x14ac:dyDescent="0.25">
      <c r="B10776" t="s">
        <v>7985</v>
      </c>
      <c r="C10776" t="s">
        <v>7986</v>
      </c>
      <c r="D10776">
        <v>0</v>
      </c>
      <c r="E10776" s="7">
        <v>46600</v>
      </c>
    </row>
    <row r="10777" spans="2:5" hidden="1" x14ac:dyDescent="0.25">
      <c r="B10777" t="s">
        <v>7985</v>
      </c>
      <c r="C10777" t="s">
        <v>7986</v>
      </c>
      <c r="D10777">
        <v>0</v>
      </c>
      <c r="E10777" s="7">
        <v>46478</v>
      </c>
    </row>
    <row r="10778" spans="2:5" hidden="1" x14ac:dyDescent="0.25">
      <c r="B10778" t="s">
        <v>7985</v>
      </c>
      <c r="C10778" t="s">
        <v>7986</v>
      </c>
      <c r="D10778">
        <v>0</v>
      </c>
      <c r="E10778" s="7">
        <v>46600</v>
      </c>
    </row>
    <row r="10779" spans="2:5" hidden="1" x14ac:dyDescent="0.25">
      <c r="B10779" t="s">
        <v>7992</v>
      </c>
      <c r="C10779" t="s">
        <v>13546</v>
      </c>
      <c r="D10779">
        <v>0</v>
      </c>
      <c r="E10779" s="7" t="s">
        <v>30</v>
      </c>
    </row>
    <row r="10780" spans="2:5" hidden="1" x14ac:dyDescent="0.25">
      <c r="B10780" t="s">
        <v>7992</v>
      </c>
      <c r="C10780" t="s">
        <v>13546</v>
      </c>
      <c r="D10780">
        <v>0</v>
      </c>
      <c r="E10780" s="7">
        <v>46327</v>
      </c>
    </row>
    <row r="10781" spans="2:5" hidden="1" x14ac:dyDescent="0.25">
      <c r="B10781" t="s">
        <v>7992</v>
      </c>
      <c r="C10781" t="s">
        <v>13546</v>
      </c>
      <c r="D10781">
        <v>0</v>
      </c>
      <c r="E10781" s="7">
        <v>46661</v>
      </c>
    </row>
    <row r="10782" spans="2:5" hidden="1" x14ac:dyDescent="0.25">
      <c r="B10782" t="s">
        <v>7992</v>
      </c>
      <c r="C10782" t="s">
        <v>13546</v>
      </c>
      <c r="D10782">
        <v>0</v>
      </c>
      <c r="E10782" s="7">
        <v>46327</v>
      </c>
    </row>
    <row r="10783" spans="2:5" hidden="1" x14ac:dyDescent="0.25">
      <c r="B10783" t="s">
        <v>7992</v>
      </c>
      <c r="C10783" t="s">
        <v>13546</v>
      </c>
      <c r="D10783">
        <v>0</v>
      </c>
      <c r="E10783" s="7">
        <v>46661</v>
      </c>
    </row>
    <row r="10784" spans="2:5" hidden="1" x14ac:dyDescent="0.25">
      <c r="B10784" t="s">
        <v>7994</v>
      </c>
      <c r="C10784" t="s">
        <v>14068</v>
      </c>
      <c r="D10784">
        <v>0</v>
      </c>
      <c r="E10784" s="7" t="s">
        <v>30</v>
      </c>
    </row>
    <row r="10785" spans="2:5" hidden="1" x14ac:dyDescent="0.25">
      <c r="B10785" t="s">
        <v>7994</v>
      </c>
      <c r="C10785" t="s">
        <v>14068</v>
      </c>
      <c r="D10785">
        <v>0</v>
      </c>
      <c r="E10785" s="7">
        <v>46661</v>
      </c>
    </row>
    <row r="10786" spans="2:5" hidden="1" x14ac:dyDescent="0.25">
      <c r="B10786" t="s">
        <v>7996</v>
      </c>
      <c r="C10786" t="s">
        <v>13545</v>
      </c>
      <c r="D10786">
        <v>0</v>
      </c>
      <c r="E10786" s="7" t="s">
        <v>30</v>
      </c>
    </row>
    <row r="10787" spans="2:5" hidden="1" x14ac:dyDescent="0.25">
      <c r="B10787" t="s">
        <v>7996</v>
      </c>
      <c r="C10787" t="s">
        <v>13545</v>
      </c>
      <c r="D10787">
        <v>0</v>
      </c>
      <c r="E10787" s="7">
        <v>46296</v>
      </c>
    </row>
    <row r="10788" spans="2:5" hidden="1" x14ac:dyDescent="0.25">
      <c r="B10788" t="s">
        <v>7996</v>
      </c>
      <c r="C10788" t="s">
        <v>13545</v>
      </c>
      <c r="D10788">
        <v>0</v>
      </c>
      <c r="E10788" s="7">
        <v>46296</v>
      </c>
    </row>
    <row r="10789" spans="2:5" hidden="1" x14ac:dyDescent="0.25">
      <c r="B10789" t="s">
        <v>7997</v>
      </c>
      <c r="C10789" t="s">
        <v>14069</v>
      </c>
      <c r="D10789">
        <v>0</v>
      </c>
      <c r="E10789" s="7">
        <v>46082</v>
      </c>
    </row>
    <row r="10790" spans="2:5" hidden="1" x14ac:dyDescent="0.25">
      <c r="B10790" t="s">
        <v>7997</v>
      </c>
      <c r="C10790" t="s">
        <v>14069</v>
      </c>
      <c r="D10790">
        <v>0</v>
      </c>
      <c r="E10790" s="7">
        <v>46082</v>
      </c>
    </row>
    <row r="10791" spans="2:5" hidden="1" x14ac:dyDescent="0.25">
      <c r="B10791" t="s">
        <v>7997</v>
      </c>
      <c r="C10791" t="s">
        <v>14069</v>
      </c>
      <c r="D10791">
        <v>0</v>
      </c>
      <c r="E10791" s="7">
        <v>46600</v>
      </c>
    </row>
    <row r="10792" spans="2:5" hidden="1" x14ac:dyDescent="0.25">
      <c r="B10792" t="s">
        <v>7997</v>
      </c>
      <c r="C10792" t="s">
        <v>14069</v>
      </c>
      <c r="D10792">
        <v>2146</v>
      </c>
      <c r="E10792" s="7">
        <v>47058</v>
      </c>
    </row>
    <row r="10793" spans="2:5" hidden="1" x14ac:dyDescent="0.25">
      <c r="B10793" t="s">
        <v>7997</v>
      </c>
      <c r="C10793" t="s">
        <v>14069</v>
      </c>
      <c r="D10793">
        <v>0</v>
      </c>
      <c r="E10793" s="7">
        <v>47058</v>
      </c>
    </row>
    <row r="10794" spans="2:5" hidden="1" x14ac:dyDescent="0.25">
      <c r="B10794" t="s">
        <v>8000</v>
      </c>
      <c r="C10794" t="s">
        <v>14070</v>
      </c>
      <c r="D10794">
        <v>0</v>
      </c>
      <c r="E10794" s="7">
        <v>46569</v>
      </c>
    </row>
    <row r="10795" spans="2:5" hidden="1" x14ac:dyDescent="0.25">
      <c r="B10795" t="s">
        <v>8000</v>
      </c>
      <c r="C10795" t="s">
        <v>14070</v>
      </c>
      <c r="D10795">
        <v>265</v>
      </c>
      <c r="E10795" s="7">
        <v>46631</v>
      </c>
    </row>
    <row r="10796" spans="2:5" hidden="1" x14ac:dyDescent="0.25">
      <c r="B10796" t="s">
        <v>8002</v>
      </c>
      <c r="C10796" t="s">
        <v>14071</v>
      </c>
      <c r="D10796">
        <v>0</v>
      </c>
      <c r="E10796" s="7">
        <v>45992</v>
      </c>
    </row>
    <row r="10797" spans="2:5" hidden="1" x14ac:dyDescent="0.25">
      <c r="B10797" t="s">
        <v>8002</v>
      </c>
      <c r="C10797" t="s">
        <v>14071</v>
      </c>
      <c r="D10797">
        <v>0</v>
      </c>
      <c r="E10797" s="7">
        <v>45992</v>
      </c>
    </row>
    <row r="10798" spans="2:5" hidden="1" x14ac:dyDescent="0.25">
      <c r="B10798" t="s">
        <v>8002</v>
      </c>
      <c r="C10798" t="s">
        <v>14071</v>
      </c>
      <c r="D10798">
        <v>0</v>
      </c>
      <c r="E10798" s="7">
        <v>47239</v>
      </c>
    </row>
    <row r="10799" spans="2:5" hidden="1" x14ac:dyDescent="0.25">
      <c r="B10799" t="s">
        <v>8002</v>
      </c>
      <c r="C10799" t="s">
        <v>14071</v>
      </c>
      <c r="D10799">
        <v>0</v>
      </c>
      <c r="E10799" s="7">
        <v>45992</v>
      </c>
    </row>
    <row r="10800" spans="2:5" hidden="1" x14ac:dyDescent="0.25">
      <c r="B10800" t="s">
        <v>8005</v>
      </c>
      <c r="C10800" t="s">
        <v>14072</v>
      </c>
      <c r="D10800">
        <v>0</v>
      </c>
      <c r="E10800" s="7">
        <v>46113</v>
      </c>
    </row>
    <row r="10801" spans="2:5" hidden="1" x14ac:dyDescent="0.25">
      <c r="B10801" t="s">
        <v>8005</v>
      </c>
      <c r="C10801" t="s">
        <v>14072</v>
      </c>
      <c r="D10801">
        <v>0</v>
      </c>
      <c r="E10801" s="7">
        <v>46113</v>
      </c>
    </row>
    <row r="10802" spans="2:5" hidden="1" x14ac:dyDescent="0.25">
      <c r="B10802" t="s">
        <v>8005</v>
      </c>
      <c r="C10802" t="s">
        <v>14072</v>
      </c>
      <c r="D10802">
        <v>0</v>
      </c>
      <c r="E10802" s="7">
        <v>46113</v>
      </c>
    </row>
    <row r="10803" spans="2:5" hidden="1" x14ac:dyDescent="0.25">
      <c r="B10803" t="s">
        <v>8007</v>
      </c>
      <c r="C10803" t="s">
        <v>8008</v>
      </c>
      <c r="D10803">
        <v>0</v>
      </c>
      <c r="E10803" s="7">
        <v>47392</v>
      </c>
    </row>
    <row r="10804" spans="2:5" hidden="1" x14ac:dyDescent="0.25">
      <c r="B10804" t="s">
        <v>8007</v>
      </c>
      <c r="C10804" t="s">
        <v>8008</v>
      </c>
      <c r="D10804">
        <v>0</v>
      </c>
      <c r="E10804" s="7">
        <v>47515</v>
      </c>
    </row>
    <row r="10805" spans="2:5" hidden="1" x14ac:dyDescent="0.25">
      <c r="B10805" t="s">
        <v>8007</v>
      </c>
      <c r="C10805" t="s">
        <v>8008</v>
      </c>
      <c r="D10805">
        <v>0</v>
      </c>
      <c r="E10805" s="7">
        <v>47574</v>
      </c>
    </row>
    <row r="10806" spans="2:5" hidden="1" x14ac:dyDescent="0.25">
      <c r="B10806" t="s">
        <v>8007</v>
      </c>
      <c r="C10806" t="s">
        <v>8008</v>
      </c>
      <c r="D10806">
        <v>0</v>
      </c>
      <c r="E10806" s="7">
        <v>47635</v>
      </c>
    </row>
    <row r="10807" spans="2:5" hidden="1" x14ac:dyDescent="0.25">
      <c r="B10807" t="s">
        <v>8007</v>
      </c>
      <c r="C10807" t="s">
        <v>8008</v>
      </c>
      <c r="D10807">
        <v>0</v>
      </c>
      <c r="E10807" s="7">
        <v>47696</v>
      </c>
    </row>
    <row r="10808" spans="2:5" hidden="1" x14ac:dyDescent="0.25">
      <c r="B10808" t="s">
        <v>8007</v>
      </c>
      <c r="C10808" t="s">
        <v>8008</v>
      </c>
      <c r="D10808">
        <v>0</v>
      </c>
      <c r="E10808" s="7">
        <v>47757</v>
      </c>
    </row>
    <row r="10809" spans="2:5" hidden="1" x14ac:dyDescent="0.25">
      <c r="B10809" t="s">
        <v>8007</v>
      </c>
      <c r="C10809" t="s">
        <v>8008</v>
      </c>
      <c r="D10809">
        <v>0</v>
      </c>
      <c r="E10809" s="7">
        <v>47818</v>
      </c>
    </row>
    <row r="10810" spans="2:5" hidden="1" x14ac:dyDescent="0.25">
      <c r="B10810" t="s">
        <v>8007</v>
      </c>
      <c r="C10810" t="s">
        <v>8008</v>
      </c>
      <c r="D10810">
        <v>0</v>
      </c>
      <c r="E10810" s="7">
        <v>47880</v>
      </c>
    </row>
    <row r="10811" spans="2:5" hidden="1" x14ac:dyDescent="0.25">
      <c r="B10811" t="s">
        <v>8007</v>
      </c>
      <c r="C10811" t="s">
        <v>8008</v>
      </c>
      <c r="D10811">
        <v>0</v>
      </c>
      <c r="E10811" s="7">
        <v>47908</v>
      </c>
    </row>
    <row r="10812" spans="2:5" hidden="1" x14ac:dyDescent="0.25">
      <c r="B10812" t="s">
        <v>8020</v>
      </c>
      <c r="C10812" t="s">
        <v>8021</v>
      </c>
      <c r="D10812">
        <v>0</v>
      </c>
      <c r="E10812" s="7">
        <v>47788</v>
      </c>
    </row>
    <row r="10813" spans="2:5" hidden="1" x14ac:dyDescent="0.25">
      <c r="B10813" t="s">
        <v>8020</v>
      </c>
      <c r="C10813" t="s">
        <v>8021</v>
      </c>
      <c r="D10813">
        <v>0</v>
      </c>
      <c r="E10813" s="7">
        <v>47757</v>
      </c>
    </row>
    <row r="10814" spans="2:5" hidden="1" x14ac:dyDescent="0.25">
      <c r="B10814" t="s">
        <v>8020</v>
      </c>
      <c r="C10814" t="s">
        <v>8021</v>
      </c>
      <c r="D10814">
        <v>0</v>
      </c>
      <c r="E10814" s="7">
        <v>47362</v>
      </c>
    </row>
    <row r="10815" spans="2:5" hidden="1" x14ac:dyDescent="0.25">
      <c r="B10815" t="s">
        <v>8020</v>
      </c>
      <c r="C10815" t="s">
        <v>8021</v>
      </c>
      <c r="D10815">
        <v>0</v>
      </c>
      <c r="E10815" s="7">
        <v>47453</v>
      </c>
    </row>
    <row r="10816" spans="2:5" hidden="1" x14ac:dyDescent="0.25">
      <c r="B10816" t="s">
        <v>8020</v>
      </c>
      <c r="C10816" t="s">
        <v>8021</v>
      </c>
      <c r="D10816">
        <v>0</v>
      </c>
      <c r="E10816" s="7">
        <v>47604</v>
      </c>
    </row>
    <row r="10817" spans="2:5" hidden="1" x14ac:dyDescent="0.25">
      <c r="B10817" t="s">
        <v>8020</v>
      </c>
      <c r="C10817" t="s">
        <v>8021</v>
      </c>
      <c r="D10817">
        <v>0</v>
      </c>
      <c r="E10817" s="7">
        <v>47665</v>
      </c>
    </row>
    <row r="10818" spans="2:5" hidden="1" x14ac:dyDescent="0.25">
      <c r="B10818" t="s">
        <v>8020</v>
      </c>
      <c r="C10818" t="s">
        <v>8021</v>
      </c>
      <c r="D10818">
        <v>0</v>
      </c>
      <c r="E10818" s="7">
        <v>47880</v>
      </c>
    </row>
    <row r="10819" spans="2:5" hidden="1" x14ac:dyDescent="0.25">
      <c r="B10819" t="s">
        <v>8020</v>
      </c>
      <c r="C10819" t="s">
        <v>8021</v>
      </c>
      <c r="D10819">
        <v>35</v>
      </c>
      <c r="E10819" s="7">
        <v>47880</v>
      </c>
    </row>
    <row r="10820" spans="2:5" hidden="1" x14ac:dyDescent="0.25">
      <c r="B10820" t="s">
        <v>8028</v>
      </c>
      <c r="C10820" t="s">
        <v>8029</v>
      </c>
      <c r="D10820">
        <v>0</v>
      </c>
      <c r="E10820" s="7">
        <v>47788</v>
      </c>
    </row>
    <row r="10821" spans="2:5" hidden="1" x14ac:dyDescent="0.25">
      <c r="B10821" t="s">
        <v>8028</v>
      </c>
      <c r="C10821" t="s">
        <v>8029</v>
      </c>
      <c r="D10821">
        <v>0</v>
      </c>
      <c r="E10821" s="7">
        <v>47665</v>
      </c>
    </row>
    <row r="10822" spans="2:5" hidden="1" x14ac:dyDescent="0.25">
      <c r="B10822" t="s">
        <v>8028</v>
      </c>
      <c r="C10822" t="s">
        <v>8029</v>
      </c>
      <c r="D10822">
        <v>0</v>
      </c>
      <c r="E10822" s="7">
        <v>47788</v>
      </c>
    </row>
    <row r="10823" spans="2:5" hidden="1" x14ac:dyDescent="0.25">
      <c r="B10823" t="s">
        <v>8028</v>
      </c>
      <c r="C10823" t="s">
        <v>8029</v>
      </c>
      <c r="D10823">
        <v>0</v>
      </c>
      <c r="E10823" s="7">
        <v>47880</v>
      </c>
    </row>
    <row r="10824" spans="2:5" hidden="1" x14ac:dyDescent="0.25">
      <c r="B10824" t="s">
        <v>8033</v>
      </c>
      <c r="C10824" t="s">
        <v>8034</v>
      </c>
      <c r="D10824">
        <v>0</v>
      </c>
      <c r="E10824" s="7">
        <v>47515</v>
      </c>
    </row>
    <row r="10825" spans="2:5" hidden="1" x14ac:dyDescent="0.25">
      <c r="B10825" t="s">
        <v>8033</v>
      </c>
      <c r="C10825" t="s">
        <v>8034</v>
      </c>
      <c r="D10825">
        <v>0</v>
      </c>
      <c r="E10825" s="7">
        <v>47515</v>
      </c>
    </row>
    <row r="10826" spans="2:5" hidden="1" x14ac:dyDescent="0.25">
      <c r="B10826" t="s">
        <v>8033</v>
      </c>
      <c r="C10826" t="s">
        <v>8034</v>
      </c>
      <c r="D10826">
        <v>0</v>
      </c>
      <c r="E10826" s="7">
        <v>47604</v>
      </c>
    </row>
    <row r="10827" spans="2:5" hidden="1" x14ac:dyDescent="0.25">
      <c r="B10827" t="s">
        <v>8033</v>
      </c>
      <c r="C10827" t="s">
        <v>8034</v>
      </c>
      <c r="D10827">
        <v>80</v>
      </c>
      <c r="E10827" s="7">
        <v>47696</v>
      </c>
    </row>
    <row r="10828" spans="2:5" hidden="1" x14ac:dyDescent="0.25">
      <c r="B10828" t="s">
        <v>8033</v>
      </c>
      <c r="C10828" t="s">
        <v>8034</v>
      </c>
      <c r="D10828">
        <v>400</v>
      </c>
      <c r="E10828" s="7">
        <v>47788</v>
      </c>
    </row>
    <row r="10829" spans="2:5" hidden="1" x14ac:dyDescent="0.25">
      <c r="B10829" t="s">
        <v>8036</v>
      </c>
      <c r="C10829" t="s">
        <v>8037</v>
      </c>
      <c r="D10829">
        <v>0</v>
      </c>
      <c r="E10829" s="7">
        <v>46661</v>
      </c>
    </row>
    <row r="10830" spans="2:5" hidden="1" x14ac:dyDescent="0.25">
      <c r="B10830" t="s">
        <v>8039</v>
      </c>
      <c r="C10830" t="s">
        <v>8040</v>
      </c>
      <c r="D10830">
        <v>0</v>
      </c>
      <c r="E10830" s="7">
        <v>46235</v>
      </c>
    </row>
    <row r="10831" spans="2:5" hidden="1" x14ac:dyDescent="0.25">
      <c r="B10831" t="s">
        <v>8039</v>
      </c>
      <c r="C10831" t="s">
        <v>8040</v>
      </c>
      <c r="D10831">
        <v>0</v>
      </c>
      <c r="E10831" s="7">
        <v>46419</v>
      </c>
    </row>
    <row r="10832" spans="2:5" hidden="1" x14ac:dyDescent="0.25">
      <c r="B10832" t="s">
        <v>8039</v>
      </c>
      <c r="C10832" t="s">
        <v>8040</v>
      </c>
      <c r="D10832">
        <v>0</v>
      </c>
      <c r="E10832" s="7">
        <v>46478</v>
      </c>
    </row>
    <row r="10833" spans="2:5" hidden="1" x14ac:dyDescent="0.25">
      <c r="B10833" t="s">
        <v>8039</v>
      </c>
      <c r="C10833" t="s">
        <v>8040</v>
      </c>
      <c r="D10833">
        <v>0</v>
      </c>
      <c r="E10833" s="7">
        <v>46508</v>
      </c>
    </row>
    <row r="10834" spans="2:5" hidden="1" x14ac:dyDescent="0.25">
      <c r="B10834" t="s">
        <v>8039</v>
      </c>
      <c r="C10834" t="s">
        <v>8040</v>
      </c>
      <c r="D10834">
        <v>0</v>
      </c>
      <c r="E10834" s="7">
        <v>46569</v>
      </c>
    </row>
    <row r="10835" spans="2:5" hidden="1" x14ac:dyDescent="0.25">
      <c r="B10835" t="s">
        <v>8039</v>
      </c>
      <c r="C10835" t="s">
        <v>8040</v>
      </c>
      <c r="D10835">
        <v>0</v>
      </c>
      <c r="E10835" s="7">
        <v>46661</v>
      </c>
    </row>
    <row r="10836" spans="2:5" hidden="1" x14ac:dyDescent="0.25">
      <c r="B10836" t="s">
        <v>8039</v>
      </c>
      <c r="C10836" t="s">
        <v>8040</v>
      </c>
      <c r="D10836">
        <v>0</v>
      </c>
      <c r="E10836" s="7">
        <v>46692</v>
      </c>
    </row>
    <row r="10837" spans="2:5" hidden="1" x14ac:dyDescent="0.25">
      <c r="B10837" t="s">
        <v>8039</v>
      </c>
      <c r="C10837" t="s">
        <v>8040</v>
      </c>
      <c r="D10837">
        <v>0</v>
      </c>
      <c r="E10837" s="7">
        <v>46784</v>
      </c>
    </row>
    <row r="10838" spans="2:5" hidden="1" x14ac:dyDescent="0.25">
      <c r="B10838" t="s">
        <v>8039</v>
      </c>
      <c r="C10838" t="s">
        <v>8040</v>
      </c>
      <c r="D10838">
        <v>0</v>
      </c>
      <c r="E10838" s="7">
        <v>46784</v>
      </c>
    </row>
    <row r="10839" spans="2:5" hidden="1" x14ac:dyDescent="0.25">
      <c r="B10839" t="s">
        <v>8039</v>
      </c>
      <c r="C10839" t="s">
        <v>8040</v>
      </c>
      <c r="D10839">
        <v>5560</v>
      </c>
      <c r="E10839" s="7">
        <v>46813</v>
      </c>
    </row>
    <row r="10840" spans="2:5" hidden="1" x14ac:dyDescent="0.25">
      <c r="B10840" t="s">
        <v>8039</v>
      </c>
      <c r="C10840" t="s">
        <v>8040</v>
      </c>
      <c r="D10840">
        <v>9600</v>
      </c>
      <c r="E10840" s="7">
        <v>46813</v>
      </c>
    </row>
    <row r="10841" spans="2:5" hidden="1" x14ac:dyDescent="0.25">
      <c r="B10841" t="s">
        <v>8039</v>
      </c>
      <c r="C10841" t="s">
        <v>8040</v>
      </c>
      <c r="D10841">
        <v>0</v>
      </c>
      <c r="E10841" s="7">
        <v>46569</v>
      </c>
    </row>
    <row r="10842" spans="2:5" hidden="1" x14ac:dyDescent="0.25">
      <c r="B10842" t="s">
        <v>8039</v>
      </c>
      <c r="C10842" t="s">
        <v>8040</v>
      </c>
      <c r="D10842">
        <v>0</v>
      </c>
      <c r="E10842" s="7">
        <v>46692</v>
      </c>
    </row>
    <row r="10843" spans="2:5" hidden="1" x14ac:dyDescent="0.25">
      <c r="B10843" t="s">
        <v>8039</v>
      </c>
      <c r="C10843" t="s">
        <v>8040</v>
      </c>
      <c r="D10843">
        <v>0</v>
      </c>
      <c r="E10843" s="7">
        <v>46784</v>
      </c>
    </row>
    <row r="10844" spans="2:5" hidden="1" x14ac:dyDescent="0.25">
      <c r="B10844" t="s">
        <v>8039</v>
      </c>
      <c r="C10844" t="s">
        <v>8040</v>
      </c>
      <c r="D10844">
        <v>0</v>
      </c>
      <c r="E10844" s="7">
        <v>46813</v>
      </c>
    </row>
    <row r="10845" spans="2:5" hidden="1" x14ac:dyDescent="0.25">
      <c r="B10845" t="s">
        <v>8053</v>
      </c>
      <c r="C10845" t="s">
        <v>8054</v>
      </c>
      <c r="D10845">
        <v>36</v>
      </c>
      <c r="E10845" s="7" t="s">
        <v>30</v>
      </c>
    </row>
    <row r="10846" spans="2:5" hidden="1" x14ac:dyDescent="0.25">
      <c r="B10846" t="s">
        <v>8055</v>
      </c>
      <c r="C10846" t="s">
        <v>8056</v>
      </c>
      <c r="D10846">
        <v>176</v>
      </c>
      <c r="E10846" s="7" t="s">
        <v>30</v>
      </c>
    </row>
    <row r="10847" spans="2:5" hidden="1" x14ac:dyDescent="0.25">
      <c r="B10847" t="s">
        <v>8057</v>
      </c>
      <c r="C10847" t="s">
        <v>8058</v>
      </c>
      <c r="D10847">
        <v>507</v>
      </c>
      <c r="E10847" s="7" t="s">
        <v>30</v>
      </c>
    </row>
    <row r="10848" spans="2:5" hidden="1" x14ac:dyDescent="0.25">
      <c r="B10848" t="s">
        <v>8059</v>
      </c>
      <c r="C10848" t="s">
        <v>14073</v>
      </c>
      <c r="D10848">
        <v>0</v>
      </c>
      <c r="E10848" s="7" t="s">
        <v>30</v>
      </c>
    </row>
    <row r="10849" spans="2:5" hidden="1" x14ac:dyDescent="0.25">
      <c r="B10849" t="s">
        <v>8059</v>
      </c>
      <c r="C10849" t="s">
        <v>14073</v>
      </c>
      <c r="D10849">
        <v>0</v>
      </c>
      <c r="E10849" s="7">
        <v>47362</v>
      </c>
    </row>
    <row r="10850" spans="2:5" hidden="1" x14ac:dyDescent="0.25">
      <c r="B10850" t="s">
        <v>8059</v>
      </c>
      <c r="C10850" t="s">
        <v>14073</v>
      </c>
      <c r="D10850">
        <v>0</v>
      </c>
      <c r="E10850" s="7">
        <v>47362</v>
      </c>
    </row>
    <row r="10851" spans="2:5" hidden="1" x14ac:dyDescent="0.25">
      <c r="B10851" t="s">
        <v>8059</v>
      </c>
      <c r="C10851" t="s">
        <v>14073</v>
      </c>
      <c r="D10851">
        <v>0</v>
      </c>
      <c r="E10851" s="7">
        <v>47362</v>
      </c>
    </row>
    <row r="10852" spans="2:5" hidden="1" x14ac:dyDescent="0.25">
      <c r="B10852" t="s">
        <v>8059</v>
      </c>
      <c r="C10852" t="s">
        <v>14073</v>
      </c>
      <c r="D10852">
        <v>0</v>
      </c>
      <c r="E10852" s="7">
        <v>47484</v>
      </c>
    </row>
    <row r="10853" spans="2:5" hidden="1" x14ac:dyDescent="0.25">
      <c r="B10853" t="s">
        <v>8059</v>
      </c>
      <c r="C10853" t="s">
        <v>14073</v>
      </c>
      <c r="D10853">
        <v>129</v>
      </c>
      <c r="E10853" s="7">
        <v>47484</v>
      </c>
    </row>
    <row r="10854" spans="2:5" hidden="1" x14ac:dyDescent="0.25">
      <c r="B10854" t="s">
        <v>8059</v>
      </c>
      <c r="C10854" t="s">
        <v>14073</v>
      </c>
      <c r="D10854">
        <v>1440</v>
      </c>
      <c r="E10854" s="7">
        <v>47543</v>
      </c>
    </row>
    <row r="10855" spans="2:5" hidden="1" x14ac:dyDescent="0.25">
      <c r="B10855" t="s">
        <v>8059</v>
      </c>
      <c r="C10855" t="s">
        <v>14073</v>
      </c>
      <c r="D10855">
        <v>1180</v>
      </c>
      <c r="E10855" s="7">
        <v>47543</v>
      </c>
    </row>
    <row r="10856" spans="2:5" hidden="1" x14ac:dyDescent="0.25">
      <c r="B10856" t="s">
        <v>8059</v>
      </c>
      <c r="C10856" t="s">
        <v>14073</v>
      </c>
      <c r="D10856">
        <v>820</v>
      </c>
      <c r="E10856" s="7">
        <v>47543</v>
      </c>
    </row>
    <row r="10857" spans="2:5" hidden="1" x14ac:dyDescent="0.25">
      <c r="B10857" t="s">
        <v>8059</v>
      </c>
      <c r="C10857" t="s">
        <v>14073</v>
      </c>
      <c r="D10857">
        <v>0</v>
      </c>
      <c r="E10857" s="7">
        <v>47362</v>
      </c>
    </row>
    <row r="10858" spans="2:5" hidden="1" x14ac:dyDescent="0.25">
      <c r="B10858" t="s">
        <v>8070</v>
      </c>
      <c r="C10858" t="s">
        <v>14074</v>
      </c>
      <c r="D10858">
        <v>0</v>
      </c>
      <c r="E10858" s="7">
        <v>47362</v>
      </c>
    </row>
    <row r="10859" spans="2:5" hidden="1" x14ac:dyDescent="0.25">
      <c r="B10859" t="s">
        <v>8070</v>
      </c>
      <c r="C10859" t="s">
        <v>14074</v>
      </c>
      <c r="D10859">
        <v>0</v>
      </c>
      <c r="E10859" s="7">
        <v>47362</v>
      </c>
    </row>
    <row r="10860" spans="2:5" hidden="1" x14ac:dyDescent="0.25">
      <c r="B10860" t="s">
        <v>8070</v>
      </c>
      <c r="C10860" t="s">
        <v>14074</v>
      </c>
      <c r="D10860">
        <v>5</v>
      </c>
      <c r="E10860" s="7">
        <v>47362</v>
      </c>
    </row>
    <row r="10861" spans="2:5" hidden="1" x14ac:dyDescent="0.25">
      <c r="B10861" t="s">
        <v>8070</v>
      </c>
      <c r="C10861" t="s">
        <v>14074</v>
      </c>
      <c r="D10861">
        <v>160</v>
      </c>
      <c r="E10861" s="7">
        <v>47392</v>
      </c>
    </row>
    <row r="10862" spans="2:5" hidden="1" x14ac:dyDescent="0.25">
      <c r="B10862" t="s">
        <v>8070</v>
      </c>
      <c r="C10862" t="s">
        <v>14074</v>
      </c>
      <c r="D10862">
        <v>1200</v>
      </c>
      <c r="E10862" s="7">
        <v>47392</v>
      </c>
    </row>
    <row r="10863" spans="2:5" hidden="1" x14ac:dyDescent="0.25">
      <c r="B10863" t="s">
        <v>8070</v>
      </c>
      <c r="C10863" t="s">
        <v>14074</v>
      </c>
      <c r="D10863">
        <v>0</v>
      </c>
      <c r="E10863" s="7">
        <v>47392</v>
      </c>
    </row>
    <row r="10864" spans="2:5" hidden="1" x14ac:dyDescent="0.25">
      <c r="B10864" t="s">
        <v>8077</v>
      </c>
      <c r="C10864" t="s">
        <v>14075</v>
      </c>
      <c r="D10864">
        <v>7</v>
      </c>
      <c r="E10864" s="7">
        <v>47088</v>
      </c>
    </row>
    <row r="10865" spans="2:5" hidden="1" x14ac:dyDescent="0.25">
      <c r="B10865" t="s">
        <v>8077</v>
      </c>
      <c r="C10865" t="s">
        <v>14075</v>
      </c>
      <c r="D10865">
        <v>0</v>
      </c>
      <c r="E10865" s="7">
        <v>47119</v>
      </c>
    </row>
    <row r="10866" spans="2:5" hidden="1" x14ac:dyDescent="0.25">
      <c r="B10866" t="s">
        <v>8077</v>
      </c>
      <c r="C10866" t="s">
        <v>14075</v>
      </c>
      <c r="D10866">
        <v>2440</v>
      </c>
      <c r="E10866" s="7">
        <v>47209</v>
      </c>
    </row>
    <row r="10867" spans="2:5" hidden="1" x14ac:dyDescent="0.25">
      <c r="B10867" t="s">
        <v>8077</v>
      </c>
      <c r="C10867" t="s">
        <v>14075</v>
      </c>
      <c r="D10867">
        <v>2980</v>
      </c>
      <c r="E10867" s="7">
        <v>47423</v>
      </c>
    </row>
    <row r="10868" spans="2:5" hidden="1" x14ac:dyDescent="0.25">
      <c r="B10868" t="s">
        <v>8077</v>
      </c>
      <c r="C10868" t="s">
        <v>14075</v>
      </c>
      <c r="D10868">
        <v>60</v>
      </c>
      <c r="E10868" s="7">
        <v>47209</v>
      </c>
    </row>
    <row r="10869" spans="2:5" hidden="1" x14ac:dyDescent="0.25">
      <c r="B10869" t="s">
        <v>8077</v>
      </c>
      <c r="C10869" t="s">
        <v>14075</v>
      </c>
      <c r="D10869">
        <v>20</v>
      </c>
      <c r="E10869" s="7">
        <v>47423</v>
      </c>
    </row>
    <row r="10870" spans="2:5" hidden="1" x14ac:dyDescent="0.25">
      <c r="B10870" t="s">
        <v>8080</v>
      </c>
      <c r="C10870" t="s">
        <v>14076</v>
      </c>
      <c r="D10870">
        <v>2</v>
      </c>
      <c r="E10870" s="7">
        <v>47209</v>
      </c>
    </row>
    <row r="10871" spans="2:5" hidden="1" x14ac:dyDescent="0.25">
      <c r="B10871" t="s">
        <v>8080</v>
      </c>
      <c r="C10871" t="s">
        <v>14076</v>
      </c>
      <c r="D10871">
        <v>2180</v>
      </c>
      <c r="E10871" s="7">
        <v>47423</v>
      </c>
    </row>
    <row r="10872" spans="2:5" hidden="1" x14ac:dyDescent="0.25">
      <c r="B10872" t="s">
        <v>8082</v>
      </c>
      <c r="C10872" t="s">
        <v>14077</v>
      </c>
      <c r="D10872">
        <v>433</v>
      </c>
      <c r="E10872" s="7">
        <v>47119</v>
      </c>
    </row>
    <row r="10873" spans="2:5" hidden="1" x14ac:dyDescent="0.25">
      <c r="B10873" t="s">
        <v>8082</v>
      </c>
      <c r="C10873" t="s">
        <v>14077</v>
      </c>
      <c r="D10873">
        <v>0</v>
      </c>
      <c r="E10873" s="7">
        <v>47119</v>
      </c>
    </row>
    <row r="10874" spans="2:5" hidden="1" x14ac:dyDescent="0.25">
      <c r="B10874" t="s">
        <v>8084</v>
      </c>
      <c r="C10874" t="s">
        <v>8085</v>
      </c>
      <c r="D10874">
        <v>0</v>
      </c>
      <c r="E10874" s="7">
        <v>46447</v>
      </c>
    </row>
    <row r="10875" spans="2:5" hidden="1" x14ac:dyDescent="0.25">
      <c r="B10875" t="s">
        <v>8084</v>
      </c>
      <c r="C10875" t="s">
        <v>8085</v>
      </c>
      <c r="D10875">
        <v>0</v>
      </c>
      <c r="E10875" s="7">
        <v>47270</v>
      </c>
    </row>
    <row r="10876" spans="2:5" hidden="1" x14ac:dyDescent="0.25">
      <c r="B10876" t="s">
        <v>8084</v>
      </c>
      <c r="C10876" t="s">
        <v>8085</v>
      </c>
      <c r="D10876">
        <v>0</v>
      </c>
      <c r="E10876" s="7">
        <v>47270</v>
      </c>
    </row>
    <row r="10877" spans="2:5" hidden="1" x14ac:dyDescent="0.25">
      <c r="B10877" t="s">
        <v>8089</v>
      </c>
      <c r="C10877" t="s">
        <v>14078</v>
      </c>
      <c r="D10877">
        <v>0</v>
      </c>
      <c r="E10877" s="7">
        <v>45791</v>
      </c>
    </row>
    <row r="10878" spans="2:5" hidden="1" x14ac:dyDescent="0.25">
      <c r="B10878" t="s">
        <v>8089</v>
      </c>
      <c r="C10878" t="s">
        <v>14078</v>
      </c>
      <c r="D10878">
        <v>0</v>
      </c>
      <c r="E10878" s="7">
        <v>46191</v>
      </c>
    </row>
    <row r="10879" spans="2:5" hidden="1" x14ac:dyDescent="0.25">
      <c r="B10879" t="s">
        <v>8089</v>
      </c>
      <c r="C10879" t="s">
        <v>14078</v>
      </c>
      <c r="D10879">
        <v>0</v>
      </c>
      <c r="E10879" s="7">
        <v>46199</v>
      </c>
    </row>
    <row r="10880" spans="2:5" hidden="1" x14ac:dyDescent="0.25">
      <c r="B10880" t="s">
        <v>8089</v>
      </c>
      <c r="C10880" t="s">
        <v>14078</v>
      </c>
      <c r="D10880">
        <v>0</v>
      </c>
      <c r="E10880" s="7">
        <v>46199</v>
      </c>
    </row>
    <row r="10881" spans="2:5" hidden="1" x14ac:dyDescent="0.25">
      <c r="B10881" t="s">
        <v>8089</v>
      </c>
      <c r="C10881" t="s">
        <v>14078</v>
      </c>
      <c r="D10881">
        <v>0</v>
      </c>
      <c r="E10881" s="7" t="s">
        <v>30</v>
      </c>
    </row>
    <row r="10882" spans="2:5" hidden="1" x14ac:dyDescent="0.25">
      <c r="B10882" t="s">
        <v>8089</v>
      </c>
      <c r="C10882" t="s">
        <v>14078</v>
      </c>
      <c r="D10882">
        <v>696</v>
      </c>
      <c r="E10882" s="7">
        <v>46556</v>
      </c>
    </row>
    <row r="10883" spans="2:5" hidden="1" x14ac:dyDescent="0.25">
      <c r="B10883" t="s">
        <v>8089</v>
      </c>
      <c r="C10883" t="s">
        <v>14078</v>
      </c>
      <c r="D10883">
        <v>0</v>
      </c>
      <c r="E10883" s="7">
        <v>45791</v>
      </c>
    </row>
    <row r="10884" spans="2:5" hidden="1" x14ac:dyDescent="0.25">
      <c r="B10884" t="s">
        <v>8089</v>
      </c>
      <c r="C10884" t="s">
        <v>14078</v>
      </c>
      <c r="D10884">
        <v>0</v>
      </c>
      <c r="E10884" s="7">
        <v>46191</v>
      </c>
    </row>
    <row r="10885" spans="2:5" hidden="1" x14ac:dyDescent="0.25">
      <c r="B10885" t="s">
        <v>8089</v>
      </c>
      <c r="C10885" t="s">
        <v>14078</v>
      </c>
      <c r="D10885">
        <v>0</v>
      </c>
      <c r="E10885" s="7">
        <v>46199</v>
      </c>
    </row>
    <row r="10886" spans="2:5" hidden="1" x14ac:dyDescent="0.25">
      <c r="B10886" t="s">
        <v>8089</v>
      </c>
      <c r="C10886" t="s">
        <v>14078</v>
      </c>
      <c r="D10886">
        <v>0</v>
      </c>
      <c r="E10886" s="7">
        <v>46199</v>
      </c>
    </row>
    <row r="10887" spans="2:5" hidden="1" x14ac:dyDescent="0.25">
      <c r="B10887" t="s">
        <v>8089</v>
      </c>
      <c r="C10887" t="s">
        <v>14078</v>
      </c>
      <c r="D10887">
        <v>0</v>
      </c>
      <c r="E10887" s="7" t="s">
        <v>30</v>
      </c>
    </row>
    <row r="10888" spans="2:5" hidden="1" x14ac:dyDescent="0.25">
      <c r="B10888" t="s">
        <v>8092</v>
      </c>
      <c r="C10888" t="s">
        <v>14079</v>
      </c>
      <c r="D10888">
        <v>0</v>
      </c>
      <c r="E10888" s="7">
        <v>45797</v>
      </c>
    </row>
    <row r="10889" spans="2:5" hidden="1" x14ac:dyDescent="0.25">
      <c r="B10889" t="s">
        <v>8092</v>
      </c>
      <c r="C10889" t="s">
        <v>14079</v>
      </c>
      <c r="D10889">
        <v>0</v>
      </c>
      <c r="E10889" s="7">
        <v>46414</v>
      </c>
    </row>
    <row r="10890" spans="2:5" hidden="1" x14ac:dyDescent="0.25">
      <c r="B10890" t="s">
        <v>8092</v>
      </c>
      <c r="C10890" t="s">
        <v>14079</v>
      </c>
      <c r="D10890">
        <v>0</v>
      </c>
      <c r="E10890" s="7">
        <v>46204</v>
      </c>
    </row>
    <row r="10891" spans="2:5" hidden="1" x14ac:dyDescent="0.25">
      <c r="B10891" t="s">
        <v>8092</v>
      </c>
      <c r="C10891" t="s">
        <v>14079</v>
      </c>
      <c r="D10891">
        <v>0</v>
      </c>
      <c r="E10891" s="7">
        <v>46242</v>
      </c>
    </row>
    <row r="10892" spans="2:5" hidden="1" x14ac:dyDescent="0.25">
      <c r="B10892" t="s">
        <v>8092</v>
      </c>
      <c r="C10892" t="s">
        <v>14079</v>
      </c>
      <c r="D10892">
        <v>0</v>
      </c>
      <c r="E10892" s="7">
        <v>45797</v>
      </c>
    </row>
    <row r="10893" spans="2:5" hidden="1" x14ac:dyDescent="0.25">
      <c r="B10893" t="s">
        <v>8092</v>
      </c>
      <c r="C10893" t="s">
        <v>14079</v>
      </c>
      <c r="D10893">
        <v>0</v>
      </c>
      <c r="E10893" s="7">
        <v>46204</v>
      </c>
    </row>
    <row r="10894" spans="2:5" hidden="1" x14ac:dyDescent="0.25">
      <c r="B10894" t="s">
        <v>8092</v>
      </c>
      <c r="C10894" t="s">
        <v>14079</v>
      </c>
      <c r="D10894">
        <v>0</v>
      </c>
      <c r="E10894" s="7">
        <v>46303</v>
      </c>
    </row>
    <row r="10895" spans="2:5" hidden="1" x14ac:dyDescent="0.25">
      <c r="B10895" t="s">
        <v>8092</v>
      </c>
      <c r="C10895" t="s">
        <v>14079</v>
      </c>
      <c r="D10895">
        <v>0</v>
      </c>
      <c r="E10895" s="7">
        <v>46290</v>
      </c>
    </row>
    <row r="10896" spans="2:5" hidden="1" x14ac:dyDescent="0.25">
      <c r="B10896" t="s">
        <v>8092</v>
      </c>
      <c r="C10896" t="s">
        <v>14079</v>
      </c>
      <c r="D10896">
        <v>1791</v>
      </c>
      <c r="E10896" s="7">
        <v>46414</v>
      </c>
    </row>
    <row r="10897" spans="2:5" hidden="1" x14ac:dyDescent="0.25">
      <c r="B10897" t="s">
        <v>8095</v>
      </c>
      <c r="C10897" t="s">
        <v>8096</v>
      </c>
      <c r="D10897">
        <v>0</v>
      </c>
      <c r="E10897" s="7" t="s">
        <v>30</v>
      </c>
    </row>
    <row r="10898" spans="2:5" hidden="1" x14ac:dyDescent="0.25">
      <c r="B10898" t="s">
        <v>8097</v>
      </c>
      <c r="C10898" t="s">
        <v>8098</v>
      </c>
      <c r="D10898">
        <v>0</v>
      </c>
      <c r="E10898" s="7" t="s">
        <v>30</v>
      </c>
    </row>
    <row r="10899" spans="2:5" hidden="1" x14ac:dyDescent="0.25">
      <c r="B10899" t="s">
        <v>8097</v>
      </c>
      <c r="C10899" t="s">
        <v>8098</v>
      </c>
      <c r="D10899">
        <v>0</v>
      </c>
      <c r="E10899" s="7" t="s">
        <v>30</v>
      </c>
    </row>
    <row r="10900" spans="2:5" hidden="1" x14ac:dyDescent="0.25">
      <c r="B10900" t="s">
        <v>8099</v>
      </c>
      <c r="C10900" t="s">
        <v>8100</v>
      </c>
      <c r="D10900">
        <v>0</v>
      </c>
      <c r="E10900" s="7">
        <v>46054</v>
      </c>
    </row>
    <row r="10901" spans="2:5" hidden="1" x14ac:dyDescent="0.25">
      <c r="B10901" t="s">
        <v>8099</v>
      </c>
      <c r="C10901" t="s">
        <v>8100</v>
      </c>
      <c r="D10901">
        <v>0</v>
      </c>
      <c r="E10901" s="7">
        <v>46054</v>
      </c>
    </row>
    <row r="10902" spans="2:5" hidden="1" x14ac:dyDescent="0.25">
      <c r="B10902" t="s">
        <v>8099</v>
      </c>
      <c r="C10902" t="s">
        <v>8100</v>
      </c>
      <c r="D10902">
        <v>0</v>
      </c>
      <c r="E10902" s="7">
        <v>46054</v>
      </c>
    </row>
    <row r="10903" spans="2:5" hidden="1" x14ac:dyDescent="0.25">
      <c r="B10903" t="s">
        <v>8099</v>
      </c>
      <c r="C10903" t="s">
        <v>8100</v>
      </c>
      <c r="D10903">
        <v>0</v>
      </c>
      <c r="E10903" s="7">
        <v>46054</v>
      </c>
    </row>
    <row r="10904" spans="2:5" hidden="1" x14ac:dyDescent="0.25">
      <c r="B10904" t="s">
        <v>8099</v>
      </c>
      <c r="C10904" t="s">
        <v>8100</v>
      </c>
      <c r="D10904">
        <v>0</v>
      </c>
      <c r="E10904" s="7">
        <v>46054</v>
      </c>
    </row>
    <row r="10905" spans="2:5" hidden="1" x14ac:dyDescent="0.25">
      <c r="B10905" t="s">
        <v>8099</v>
      </c>
      <c r="C10905" t="s">
        <v>8100</v>
      </c>
      <c r="D10905">
        <v>0</v>
      </c>
      <c r="E10905" s="7">
        <v>46054</v>
      </c>
    </row>
    <row r="10906" spans="2:5" hidden="1" x14ac:dyDescent="0.25">
      <c r="B10906" t="s">
        <v>8099</v>
      </c>
      <c r="C10906" t="s">
        <v>8100</v>
      </c>
      <c r="D10906">
        <v>0</v>
      </c>
      <c r="E10906" s="7">
        <v>46082</v>
      </c>
    </row>
    <row r="10907" spans="2:5" hidden="1" x14ac:dyDescent="0.25">
      <c r="B10907" t="s">
        <v>8099</v>
      </c>
      <c r="C10907" t="s">
        <v>8100</v>
      </c>
      <c r="D10907">
        <v>0</v>
      </c>
      <c r="E10907" s="7">
        <v>46113</v>
      </c>
    </row>
    <row r="10908" spans="2:5" hidden="1" x14ac:dyDescent="0.25">
      <c r="B10908" t="s">
        <v>8099</v>
      </c>
      <c r="C10908" t="s">
        <v>8100</v>
      </c>
      <c r="D10908">
        <v>0</v>
      </c>
      <c r="E10908" s="7">
        <v>46113</v>
      </c>
    </row>
    <row r="10909" spans="2:5" hidden="1" x14ac:dyDescent="0.25">
      <c r="B10909" t="s">
        <v>8099</v>
      </c>
      <c r="C10909" t="s">
        <v>8100</v>
      </c>
      <c r="D10909">
        <v>0</v>
      </c>
      <c r="E10909" s="7">
        <v>46113</v>
      </c>
    </row>
    <row r="10910" spans="2:5" hidden="1" x14ac:dyDescent="0.25">
      <c r="B10910" t="s">
        <v>8099</v>
      </c>
      <c r="C10910" t="s">
        <v>8100</v>
      </c>
      <c r="D10910">
        <v>0</v>
      </c>
      <c r="E10910" s="7">
        <v>46204</v>
      </c>
    </row>
    <row r="10911" spans="2:5" hidden="1" x14ac:dyDescent="0.25">
      <c r="B10911" t="s">
        <v>8099</v>
      </c>
      <c r="C10911" t="s">
        <v>8100</v>
      </c>
      <c r="D10911">
        <v>0</v>
      </c>
      <c r="E10911" s="7">
        <v>46204</v>
      </c>
    </row>
    <row r="10912" spans="2:5" hidden="1" x14ac:dyDescent="0.25">
      <c r="B10912" t="s">
        <v>8099</v>
      </c>
      <c r="C10912" t="s">
        <v>8100</v>
      </c>
      <c r="D10912">
        <v>0</v>
      </c>
      <c r="E10912" s="7">
        <v>46235</v>
      </c>
    </row>
    <row r="10913" spans="2:5" hidden="1" x14ac:dyDescent="0.25">
      <c r="B10913" t="s">
        <v>8099</v>
      </c>
      <c r="C10913" t="s">
        <v>8100</v>
      </c>
      <c r="D10913">
        <v>0</v>
      </c>
      <c r="E10913" s="7">
        <v>46235</v>
      </c>
    </row>
    <row r="10914" spans="2:5" hidden="1" x14ac:dyDescent="0.25">
      <c r="B10914" t="s">
        <v>8099</v>
      </c>
      <c r="C10914" t="s">
        <v>8100</v>
      </c>
      <c r="D10914">
        <v>0</v>
      </c>
      <c r="E10914" s="7">
        <v>46419</v>
      </c>
    </row>
    <row r="10915" spans="2:5" hidden="1" x14ac:dyDescent="0.25">
      <c r="B10915" t="s">
        <v>8099</v>
      </c>
      <c r="C10915" t="s">
        <v>8100</v>
      </c>
      <c r="D10915">
        <v>0</v>
      </c>
      <c r="E10915" s="7">
        <v>46419</v>
      </c>
    </row>
    <row r="10916" spans="2:5" hidden="1" x14ac:dyDescent="0.25">
      <c r="B10916" t="s">
        <v>8099</v>
      </c>
      <c r="C10916" t="s">
        <v>8100</v>
      </c>
      <c r="D10916">
        <v>0</v>
      </c>
      <c r="E10916" s="7">
        <v>46419</v>
      </c>
    </row>
    <row r="10917" spans="2:5" hidden="1" x14ac:dyDescent="0.25">
      <c r="B10917" t="s">
        <v>8099</v>
      </c>
      <c r="C10917" t="s">
        <v>8100</v>
      </c>
      <c r="D10917">
        <v>0</v>
      </c>
      <c r="E10917" s="7">
        <v>46419</v>
      </c>
    </row>
    <row r="10918" spans="2:5" hidden="1" x14ac:dyDescent="0.25">
      <c r="B10918" t="s">
        <v>8099</v>
      </c>
      <c r="C10918" t="s">
        <v>8100</v>
      </c>
      <c r="D10918">
        <v>30</v>
      </c>
      <c r="E10918" s="7">
        <v>46569</v>
      </c>
    </row>
    <row r="10919" spans="2:5" hidden="1" x14ac:dyDescent="0.25">
      <c r="B10919" t="s">
        <v>8099</v>
      </c>
      <c r="C10919" t="s">
        <v>8100</v>
      </c>
      <c r="D10919">
        <v>0</v>
      </c>
      <c r="E10919" s="7">
        <v>46569</v>
      </c>
    </row>
    <row r="10920" spans="2:5" hidden="1" x14ac:dyDescent="0.25">
      <c r="B10920" t="s">
        <v>8099</v>
      </c>
      <c r="C10920" t="s">
        <v>8100</v>
      </c>
      <c r="D10920">
        <v>0</v>
      </c>
      <c r="E10920" s="7">
        <v>46569</v>
      </c>
    </row>
    <row r="10921" spans="2:5" hidden="1" x14ac:dyDescent="0.25">
      <c r="B10921" t="s">
        <v>8099</v>
      </c>
      <c r="C10921" t="s">
        <v>8100</v>
      </c>
      <c r="D10921">
        <v>0</v>
      </c>
      <c r="E10921" s="7">
        <v>46569</v>
      </c>
    </row>
    <row r="10922" spans="2:5" hidden="1" x14ac:dyDescent="0.25">
      <c r="B10922" t="s">
        <v>8099</v>
      </c>
      <c r="C10922" t="s">
        <v>8100</v>
      </c>
      <c r="D10922">
        <v>1</v>
      </c>
      <c r="E10922" s="7">
        <v>46569</v>
      </c>
    </row>
    <row r="10923" spans="2:5" hidden="1" x14ac:dyDescent="0.25">
      <c r="B10923" t="s">
        <v>8099</v>
      </c>
      <c r="C10923" t="s">
        <v>8100</v>
      </c>
      <c r="D10923">
        <v>0</v>
      </c>
      <c r="E10923" s="7">
        <v>46569</v>
      </c>
    </row>
    <row r="10924" spans="2:5" hidden="1" x14ac:dyDescent="0.25">
      <c r="B10924" t="s">
        <v>8099</v>
      </c>
      <c r="C10924" t="s">
        <v>8100</v>
      </c>
      <c r="D10924">
        <v>0</v>
      </c>
      <c r="E10924" s="7">
        <v>46569</v>
      </c>
    </row>
    <row r="10925" spans="2:5" hidden="1" x14ac:dyDescent="0.25">
      <c r="B10925" t="s">
        <v>8099</v>
      </c>
      <c r="C10925" t="s">
        <v>8100</v>
      </c>
      <c r="D10925">
        <v>0</v>
      </c>
      <c r="E10925" s="7">
        <v>46784</v>
      </c>
    </row>
    <row r="10926" spans="2:5" hidden="1" x14ac:dyDescent="0.25">
      <c r="B10926" t="s">
        <v>8099</v>
      </c>
      <c r="C10926" t="s">
        <v>8100</v>
      </c>
      <c r="D10926">
        <v>0</v>
      </c>
      <c r="E10926" s="7">
        <v>46784</v>
      </c>
    </row>
    <row r="10927" spans="2:5" hidden="1" x14ac:dyDescent="0.25">
      <c r="B10927" t="s">
        <v>8099</v>
      </c>
      <c r="C10927" t="s">
        <v>8100</v>
      </c>
      <c r="D10927">
        <v>0</v>
      </c>
      <c r="E10927" s="7">
        <v>46784</v>
      </c>
    </row>
    <row r="10928" spans="2:5" hidden="1" x14ac:dyDescent="0.25">
      <c r="B10928" t="s">
        <v>8099</v>
      </c>
      <c r="C10928" t="s">
        <v>8100</v>
      </c>
      <c r="D10928">
        <v>0</v>
      </c>
      <c r="E10928" s="7">
        <v>46784</v>
      </c>
    </row>
    <row r="10929" spans="2:5" hidden="1" x14ac:dyDescent="0.25">
      <c r="B10929" t="s">
        <v>8099</v>
      </c>
      <c r="C10929" t="s">
        <v>8100</v>
      </c>
      <c r="D10929">
        <v>0</v>
      </c>
      <c r="E10929" s="7">
        <v>46784</v>
      </c>
    </row>
    <row r="10930" spans="2:5" hidden="1" x14ac:dyDescent="0.25">
      <c r="B10930" t="s">
        <v>8099</v>
      </c>
      <c r="C10930" t="s">
        <v>8100</v>
      </c>
      <c r="D10930">
        <v>8400</v>
      </c>
      <c r="E10930" s="7">
        <v>46813</v>
      </c>
    </row>
    <row r="10931" spans="2:5" hidden="1" x14ac:dyDescent="0.25">
      <c r="B10931" t="s">
        <v>8099</v>
      </c>
      <c r="C10931" t="s">
        <v>8100</v>
      </c>
      <c r="D10931">
        <v>8400</v>
      </c>
      <c r="E10931" s="7">
        <v>46813</v>
      </c>
    </row>
    <row r="10932" spans="2:5" hidden="1" x14ac:dyDescent="0.25">
      <c r="B10932" t="s">
        <v>8099</v>
      </c>
      <c r="C10932" t="s">
        <v>8100</v>
      </c>
      <c r="D10932">
        <v>3680</v>
      </c>
      <c r="E10932" s="7">
        <v>46813</v>
      </c>
    </row>
    <row r="10933" spans="2:5" hidden="1" x14ac:dyDescent="0.25">
      <c r="B10933" t="s">
        <v>8099</v>
      </c>
      <c r="C10933" t="s">
        <v>8100</v>
      </c>
      <c r="D10933">
        <v>2400</v>
      </c>
      <c r="E10933" s="7">
        <v>46813</v>
      </c>
    </row>
    <row r="10934" spans="2:5" hidden="1" x14ac:dyDescent="0.25">
      <c r="B10934" t="s">
        <v>8099</v>
      </c>
      <c r="C10934" t="s">
        <v>8100</v>
      </c>
      <c r="D10934">
        <v>8000</v>
      </c>
      <c r="E10934" s="7">
        <v>46844</v>
      </c>
    </row>
    <row r="10935" spans="2:5" hidden="1" x14ac:dyDescent="0.25">
      <c r="B10935" t="s">
        <v>8099</v>
      </c>
      <c r="C10935" t="s">
        <v>8100</v>
      </c>
      <c r="D10935">
        <v>0</v>
      </c>
      <c r="E10935" s="7">
        <v>46235</v>
      </c>
    </row>
    <row r="10936" spans="2:5" hidden="1" x14ac:dyDescent="0.25">
      <c r="B10936" t="s">
        <v>8099</v>
      </c>
      <c r="C10936" t="s">
        <v>8100</v>
      </c>
      <c r="D10936">
        <v>0</v>
      </c>
      <c r="E10936" s="7">
        <v>46419</v>
      </c>
    </row>
    <row r="10937" spans="2:5" hidden="1" x14ac:dyDescent="0.25">
      <c r="B10937" t="s">
        <v>8099</v>
      </c>
      <c r="C10937" t="s">
        <v>8100</v>
      </c>
      <c r="D10937">
        <v>0</v>
      </c>
      <c r="E10937" s="7">
        <v>46569</v>
      </c>
    </row>
    <row r="10938" spans="2:5" hidden="1" x14ac:dyDescent="0.25">
      <c r="B10938" t="s">
        <v>8099</v>
      </c>
      <c r="C10938" t="s">
        <v>8100</v>
      </c>
      <c r="D10938">
        <v>0</v>
      </c>
      <c r="E10938" s="7">
        <v>46054</v>
      </c>
    </row>
    <row r="10939" spans="2:5" hidden="1" x14ac:dyDescent="0.25">
      <c r="B10939" t="s">
        <v>8099</v>
      </c>
      <c r="C10939" t="s">
        <v>8100</v>
      </c>
      <c r="D10939">
        <v>0</v>
      </c>
      <c r="E10939" s="7">
        <v>46113</v>
      </c>
    </row>
    <row r="10940" spans="2:5" hidden="1" x14ac:dyDescent="0.25">
      <c r="B10940" t="s">
        <v>8099</v>
      </c>
      <c r="C10940" t="s">
        <v>8100</v>
      </c>
      <c r="D10940">
        <v>0</v>
      </c>
      <c r="E10940" s="7">
        <v>46113</v>
      </c>
    </row>
    <row r="10941" spans="2:5" hidden="1" x14ac:dyDescent="0.25">
      <c r="B10941" t="s">
        <v>8099</v>
      </c>
      <c r="C10941" t="s">
        <v>8100</v>
      </c>
      <c r="D10941">
        <v>0</v>
      </c>
      <c r="E10941" s="7">
        <v>46113</v>
      </c>
    </row>
    <row r="10942" spans="2:5" hidden="1" x14ac:dyDescent="0.25">
      <c r="B10942" t="s">
        <v>8099</v>
      </c>
      <c r="C10942" t="s">
        <v>8100</v>
      </c>
      <c r="D10942">
        <v>0</v>
      </c>
      <c r="E10942" s="7">
        <v>46204</v>
      </c>
    </row>
    <row r="10943" spans="2:5" hidden="1" x14ac:dyDescent="0.25">
      <c r="B10943" t="s">
        <v>8099</v>
      </c>
      <c r="C10943" t="s">
        <v>8100</v>
      </c>
      <c r="D10943">
        <v>0</v>
      </c>
      <c r="E10943" s="7">
        <v>46204</v>
      </c>
    </row>
    <row r="10944" spans="2:5" hidden="1" x14ac:dyDescent="0.25">
      <c r="B10944" t="s">
        <v>8099</v>
      </c>
      <c r="C10944" t="s">
        <v>8100</v>
      </c>
      <c r="D10944">
        <v>0</v>
      </c>
      <c r="E10944" s="7">
        <v>46235</v>
      </c>
    </row>
    <row r="10945" spans="2:5" hidden="1" x14ac:dyDescent="0.25">
      <c r="B10945" t="s">
        <v>8099</v>
      </c>
      <c r="C10945" t="s">
        <v>8100</v>
      </c>
      <c r="D10945">
        <v>0</v>
      </c>
      <c r="E10945" s="7">
        <v>46235</v>
      </c>
    </row>
    <row r="10946" spans="2:5" hidden="1" x14ac:dyDescent="0.25">
      <c r="B10946" t="s">
        <v>8099</v>
      </c>
      <c r="C10946" t="s">
        <v>8100</v>
      </c>
      <c r="D10946">
        <v>0</v>
      </c>
      <c r="E10946" s="7">
        <v>46569</v>
      </c>
    </row>
    <row r="10947" spans="2:5" hidden="1" x14ac:dyDescent="0.25">
      <c r="B10947" t="s">
        <v>8099</v>
      </c>
      <c r="C10947" t="s">
        <v>8100</v>
      </c>
      <c r="D10947">
        <v>0</v>
      </c>
      <c r="E10947" s="7">
        <v>46569</v>
      </c>
    </row>
    <row r="10948" spans="2:5" hidden="1" x14ac:dyDescent="0.25">
      <c r="B10948" t="s">
        <v>8099</v>
      </c>
      <c r="C10948" t="s">
        <v>8100</v>
      </c>
      <c r="D10948">
        <v>0</v>
      </c>
      <c r="E10948" s="7">
        <v>46569</v>
      </c>
    </row>
    <row r="10949" spans="2:5" hidden="1" x14ac:dyDescent="0.25">
      <c r="B10949" t="s">
        <v>8099</v>
      </c>
      <c r="C10949" t="s">
        <v>8100</v>
      </c>
      <c r="D10949">
        <v>0</v>
      </c>
      <c r="E10949" s="7">
        <v>46569</v>
      </c>
    </row>
    <row r="10950" spans="2:5" hidden="1" x14ac:dyDescent="0.25">
      <c r="B10950" t="s">
        <v>8099</v>
      </c>
      <c r="C10950" t="s">
        <v>8100</v>
      </c>
      <c r="D10950">
        <v>0</v>
      </c>
      <c r="E10950" s="7">
        <v>46113</v>
      </c>
    </row>
    <row r="10951" spans="2:5" hidden="1" x14ac:dyDescent="0.25">
      <c r="B10951" t="s">
        <v>8099</v>
      </c>
      <c r="C10951" t="s">
        <v>8100</v>
      </c>
      <c r="D10951">
        <v>0</v>
      </c>
      <c r="E10951" s="7">
        <v>46113</v>
      </c>
    </row>
    <row r="10952" spans="2:5" hidden="1" x14ac:dyDescent="0.25">
      <c r="B10952" t="s">
        <v>8099</v>
      </c>
      <c r="C10952" t="s">
        <v>8100</v>
      </c>
      <c r="D10952">
        <v>0</v>
      </c>
      <c r="E10952" s="7">
        <v>46235</v>
      </c>
    </row>
    <row r="10953" spans="2:5" hidden="1" x14ac:dyDescent="0.25">
      <c r="B10953" t="s">
        <v>8099</v>
      </c>
      <c r="C10953" t="s">
        <v>8100</v>
      </c>
      <c r="D10953">
        <v>0</v>
      </c>
      <c r="E10953" s="7">
        <v>46419</v>
      </c>
    </row>
    <row r="10954" spans="2:5" hidden="1" x14ac:dyDescent="0.25">
      <c r="B10954" t="s">
        <v>8099</v>
      </c>
      <c r="C10954" t="s">
        <v>8100</v>
      </c>
      <c r="D10954">
        <v>0</v>
      </c>
      <c r="E10954" s="7">
        <v>46569</v>
      </c>
    </row>
    <row r="10955" spans="2:5" hidden="1" x14ac:dyDescent="0.25">
      <c r="B10955" t="s">
        <v>8099</v>
      </c>
      <c r="C10955" t="s">
        <v>8100</v>
      </c>
      <c r="D10955">
        <v>0</v>
      </c>
      <c r="E10955" s="7">
        <v>46569</v>
      </c>
    </row>
    <row r="10956" spans="2:5" hidden="1" x14ac:dyDescent="0.25">
      <c r="B10956" t="s">
        <v>8099</v>
      </c>
      <c r="C10956" t="s">
        <v>8100</v>
      </c>
      <c r="D10956">
        <v>0</v>
      </c>
      <c r="E10956" s="7">
        <v>46569</v>
      </c>
    </row>
    <row r="10957" spans="2:5" hidden="1" x14ac:dyDescent="0.25">
      <c r="B10957" t="s">
        <v>8099</v>
      </c>
      <c r="C10957" t="s">
        <v>8100</v>
      </c>
      <c r="D10957">
        <v>0</v>
      </c>
      <c r="E10957" s="7">
        <v>46813</v>
      </c>
    </row>
    <row r="10958" spans="2:5" hidden="1" x14ac:dyDescent="0.25">
      <c r="B10958" t="s">
        <v>8099</v>
      </c>
      <c r="C10958" t="s">
        <v>8100</v>
      </c>
      <c r="D10958">
        <v>0</v>
      </c>
      <c r="E10958" s="7">
        <v>46844</v>
      </c>
    </row>
    <row r="10959" spans="2:5" hidden="1" x14ac:dyDescent="0.25">
      <c r="B10959" t="s">
        <v>8136</v>
      </c>
      <c r="C10959" t="s">
        <v>8137</v>
      </c>
      <c r="D10959">
        <v>0</v>
      </c>
      <c r="E10959" s="7">
        <v>46174</v>
      </c>
    </row>
    <row r="10960" spans="2:5" hidden="1" x14ac:dyDescent="0.25">
      <c r="B10960" t="s">
        <v>8136</v>
      </c>
      <c r="C10960" t="s">
        <v>8137</v>
      </c>
      <c r="D10960">
        <v>0</v>
      </c>
      <c r="E10960" s="7">
        <v>46204</v>
      </c>
    </row>
    <row r="10961" spans="2:5" hidden="1" x14ac:dyDescent="0.25">
      <c r="B10961" t="s">
        <v>8136</v>
      </c>
      <c r="C10961" t="s">
        <v>8137</v>
      </c>
      <c r="D10961">
        <v>0</v>
      </c>
      <c r="E10961" s="7">
        <v>46204</v>
      </c>
    </row>
    <row r="10962" spans="2:5" hidden="1" x14ac:dyDescent="0.25">
      <c r="B10962" t="s">
        <v>8136</v>
      </c>
      <c r="C10962" t="s">
        <v>8137</v>
      </c>
      <c r="D10962">
        <v>0</v>
      </c>
      <c r="E10962" s="7">
        <v>46235</v>
      </c>
    </row>
    <row r="10963" spans="2:5" hidden="1" x14ac:dyDescent="0.25">
      <c r="B10963" t="s">
        <v>8136</v>
      </c>
      <c r="C10963" t="s">
        <v>8137</v>
      </c>
      <c r="D10963">
        <v>0</v>
      </c>
      <c r="E10963" s="7">
        <v>46235</v>
      </c>
    </row>
    <row r="10964" spans="2:5" hidden="1" x14ac:dyDescent="0.25">
      <c r="B10964" t="s">
        <v>8136</v>
      </c>
      <c r="C10964" t="s">
        <v>8137</v>
      </c>
      <c r="D10964">
        <v>0</v>
      </c>
      <c r="E10964" s="7">
        <v>46419</v>
      </c>
    </row>
    <row r="10965" spans="2:5" hidden="1" x14ac:dyDescent="0.25">
      <c r="B10965" t="s">
        <v>8136</v>
      </c>
      <c r="C10965" t="s">
        <v>8137</v>
      </c>
      <c r="D10965">
        <v>0</v>
      </c>
      <c r="E10965" s="7">
        <v>46447</v>
      </c>
    </row>
    <row r="10966" spans="2:5" hidden="1" x14ac:dyDescent="0.25">
      <c r="B10966" t="s">
        <v>8136</v>
      </c>
      <c r="C10966" t="s">
        <v>8137</v>
      </c>
      <c r="D10966">
        <v>0</v>
      </c>
      <c r="E10966" s="7">
        <v>46447</v>
      </c>
    </row>
    <row r="10967" spans="2:5" hidden="1" x14ac:dyDescent="0.25">
      <c r="B10967" t="s">
        <v>8136</v>
      </c>
      <c r="C10967" t="s">
        <v>8137</v>
      </c>
      <c r="D10967">
        <v>0</v>
      </c>
      <c r="E10967" s="7">
        <v>46508</v>
      </c>
    </row>
    <row r="10968" spans="2:5" hidden="1" x14ac:dyDescent="0.25">
      <c r="B10968" t="s">
        <v>8136</v>
      </c>
      <c r="C10968" t="s">
        <v>8137</v>
      </c>
      <c r="D10968">
        <v>0</v>
      </c>
      <c r="E10968" s="7">
        <v>46508</v>
      </c>
    </row>
    <row r="10969" spans="2:5" hidden="1" x14ac:dyDescent="0.25">
      <c r="B10969" t="s">
        <v>8136</v>
      </c>
      <c r="C10969" t="s">
        <v>8137</v>
      </c>
      <c r="D10969">
        <v>0</v>
      </c>
      <c r="E10969" s="7">
        <v>46539</v>
      </c>
    </row>
    <row r="10970" spans="2:5" hidden="1" x14ac:dyDescent="0.25">
      <c r="B10970" t="s">
        <v>8136</v>
      </c>
      <c r="C10970" t="s">
        <v>8137</v>
      </c>
      <c r="D10970">
        <v>0</v>
      </c>
      <c r="E10970" s="7">
        <v>46539</v>
      </c>
    </row>
    <row r="10971" spans="2:5" hidden="1" x14ac:dyDescent="0.25">
      <c r="B10971" t="s">
        <v>8136</v>
      </c>
      <c r="C10971" t="s">
        <v>8137</v>
      </c>
      <c r="D10971">
        <v>0</v>
      </c>
      <c r="E10971" s="7">
        <v>46539</v>
      </c>
    </row>
    <row r="10972" spans="2:5" hidden="1" x14ac:dyDescent="0.25">
      <c r="B10972" t="s">
        <v>8136</v>
      </c>
      <c r="C10972" t="s">
        <v>8137</v>
      </c>
      <c r="D10972">
        <v>0</v>
      </c>
      <c r="E10972" s="7">
        <v>46600</v>
      </c>
    </row>
    <row r="10973" spans="2:5" hidden="1" x14ac:dyDescent="0.25">
      <c r="B10973" t="s">
        <v>8136</v>
      </c>
      <c r="C10973" t="s">
        <v>8137</v>
      </c>
      <c r="D10973">
        <v>0</v>
      </c>
      <c r="E10973" s="7">
        <v>46600</v>
      </c>
    </row>
    <row r="10974" spans="2:5" hidden="1" x14ac:dyDescent="0.25">
      <c r="B10974" t="s">
        <v>8136</v>
      </c>
      <c r="C10974" t="s">
        <v>8137</v>
      </c>
      <c r="D10974">
        <v>0</v>
      </c>
      <c r="E10974" s="7">
        <v>46692</v>
      </c>
    </row>
    <row r="10975" spans="2:5" hidden="1" x14ac:dyDescent="0.25">
      <c r="B10975" t="s">
        <v>8136</v>
      </c>
      <c r="C10975" t="s">
        <v>8137</v>
      </c>
      <c r="D10975">
        <v>0</v>
      </c>
      <c r="E10975" s="7">
        <v>46722</v>
      </c>
    </row>
    <row r="10976" spans="2:5" hidden="1" x14ac:dyDescent="0.25">
      <c r="B10976" t="s">
        <v>8136</v>
      </c>
      <c r="C10976" t="s">
        <v>8137</v>
      </c>
      <c r="D10976">
        <v>0</v>
      </c>
      <c r="E10976" s="7">
        <v>46722</v>
      </c>
    </row>
    <row r="10977" spans="2:5" hidden="1" x14ac:dyDescent="0.25">
      <c r="B10977" t="s">
        <v>8136</v>
      </c>
      <c r="C10977" t="s">
        <v>8137</v>
      </c>
      <c r="D10977">
        <v>0</v>
      </c>
      <c r="E10977" s="7">
        <v>46784</v>
      </c>
    </row>
    <row r="10978" spans="2:5" hidden="1" x14ac:dyDescent="0.25">
      <c r="B10978" t="s">
        <v>8136</v>
      </c>
      <c r="C10978" t="s">
        <v>8137</v>
      </c>
      <c r="D10978">
        <v>9</v>
      </c>
      <c r="E10978" s="7">
        <v>46784</v>
      </c>
    </row>
    <row r="10979" spans="2:5" hidden="1" x14ac:dyDescent="0.25">
      <c r="B10979" t="s">
        <v>8136</v>
      </c>
      <c r="C10979" t="s">
        <v>8137</v>
      </c>
      <c r="D10979">
        <v>0</v>
      </c>
      <c r="E10979" s="7">
        <v>46813</v>
      </c>
    </row>
    <row r="10980" spans="2:5" hidden="1" x14ac:dyDescent="0.25">
      <c r="B10980" t="s">
        <v>8136</v>
      </c>
      <c r="C10980" t="s">
        <v>8137</v>
      </c>
      <c r="D10980">
        <v>8550</v>
      </c>
      <c r="E10980" s="7">
        <v>46844</v>
      </c>
    </row>
    <row r="10981" spans="2:5" hidden="1" x14ac:dyDescent="0.25">
      <c r="B10981" t="s">
        <v>8136</v>
      </c>
      <c r="C10981" t="s">
        <v>8137</v>
      </c>
      <c r="D10981">
        <v>25000</v>
      </c>
      <c r="E10981" s="7">
        <v>46844</v>
      </c>
    </row>
    <row r="10982" spans="2:5" hidden="1" x14ac:dyDescent="0.25">
      <c r="B10982" t="s">
        <v>8136</v>
      </c>
      <c r="C10982" t="s">
        <v>8137</v>
      </c>
      <c r="D10982">
        <v>0</v>
      </c>
      <c r="E10982" s="7">
        <v>46539</v>
      </c>
    </row>
    <row r="10983" spans="2:5" hidden="1" x14ac:dyDescent="0.25">
      <c r="B10983" t="s">
        <v>8136</v>
      </c>
      <c r="C10983" t="s">
        <v>8137</v>
      </c>
      <c r="D10983">
        <v>0</v>
      </c>
      <c r="E10983" s="7">
        <v>46539</v>
      </c>
    </row>
    <row r="10984" spans="2:5" hidden="1" x14ac:dyDescent="0.25">
      <c r="B10984" t="s">
        <v>8136</v>
      </c>
      <c r="C10984" t="s">
        <v>8137</v>
      </c>
      <c r="D10984">
        <v>0</v>
      </c>
      <c r="E10984" s="7">
        <v>46539</v>
      </c>
    </row>
    <row r="10985" spans="2:5" hidden="1" x14ac:dyDescent="0.25">
      <c r="B10985" t="s">
        <v>8136</v>
      </c>
      <c r="C10985" t="s">
        <v>8137</v>
      </c>
      <c r="D10985">
        <v>0</v>
      </c>
      <c r="E10985" s="7">
        <v>46539</v>
      </c>
    </row>
    <row r="10986" spans="2:5" hidden="1" x14ac:dyDescent="0.25">
      <c r="B10986" t="s">
        <v>8136</v>
      </c>
      <c r="C10986" t="s">
        <v>8137</v>
      </c>
      <c r="D10986">
        <v>0</v>
      </c>
      <c r="E10986" s="7">
        <v>46600</v>
      </c>
    </row>
    <row r="10987" spans="2:5" hidden="1" x14ac:dyDescent="0.25">
      <c r="B10987" t="s">
        <v>8136</v>
      </c>
      <c r="C10987" t="s">
        <v>8137</v>
      </c>
      <c r="D10987">
        <v>0</v>
      </c>
      <c r="E10987" s="7">
        <v>46204</v>
      </c>
    </row>
    <row r="10988" spans="2:5" hidden="1" x14ac:dyDescent="0.25">
      <c r="B10988" t="s">
        <v>8136</v>
      </c>
      <c r="C10988" t="s">
        <v>8137</v>
      </c>
      <c r="D10988">
        <v>0</v>
      </c>
      <c r="E10988" s="7">
        <v>46235</v>
      </c>
    </row>
    <row r="10989" spans="2:5" hidden="1" x14ac:dyDescent="0.25">
      <c r="B10989" t="s">
        <v>8136</v>
      </c>
      <c r="C10989" t="s">
        <v>8137</v>
      </c>
      <c r="D10989">
        <v>0</v>
      </c>
      <c r="E10989" s="7">
        <v>46235</v>
      </c>
    </row>
    <row r="10990" spans="2:5" hidden="1" x14ac:dyDescent="0.25">
      <c r="B10990" t="s">
        <v>8136</v>
      </c>
      <c r="C10990" t="s">
        <v>8137</v>
      </c>
      <c r="D10990">
        <v>0</v>
      </c>
      <c r="E10990" s="7">
        <v>46235</v>
      </c>
    </row>
    <row r="10991" spans="2:5" hidden="1" x14ac:dyDescent="0.25">
      <c r="B10991" t="s">
        <v>8136</v>
      </c>
      <c r="C10991" t="s">
        <v>8137</v>
      </c>
      <c r="D10991">
        <v>0</v>
      </c>
      <c r="E10991" s="7">
        <v>46447</v>
      </c>
    </row>
    <row r="10992" spans="2:5" hidden="1" x14ac:dyDescent="0.25">
      <c r="B10992" t="s">
        <v>8136</v>
      </c>
      <c r="C10992" t="s">
        <v>8137</v>
      </c>
      <c r="D10992">
        <v>0</v>
      </c>
      <c r="E10992" s="7">
        <v>46508</v>
      </c>
    </row>
    <row r="10993" spans="2:5" hidden="1" x14ac:dyDescent="0.25">
      <c r="B10993" t="s">
        <v>8136</v>
      </c>
      <c r="C10993" t="s">
        <v>8137</v>
      </c>
      <c r="D10993">
        <v>0</v>
      </c>
      <c r="E10993" s="7">
        <v>46600</v>
      </c>
    </row>
    <row r="10994" spans="2:5" hidden="1" x14ac:dyDescent="0.25">
      <c r="B10994" t="s">
        <v>8136</v>
      </c>
      <c r="C10994" t="s">
        <v>8137</v>
      </c>
      <c r="D10994">
        <v>0</v>
      </c>
      <c r="E10994" s="7">
        <v>46600</v>
      </c>
    </row>
    <row r="10995" spans="2:5" hidden="1" x14ac:dyDescent="0.25">
      <c r="B10995" t="s">
        <v>8136</v>
      </c>
      <c r="C10995" t="s">
        <v>8137</v>
      </c>
      <c r="D10995">
        <v>0</v>
      </c>
      <c r="E10995" s="7">
        <v>46692</v>
      </c>
    </row>
    <row r="10996" spans="2:5" hidden="1" x14ac:dyDescent="0.25">
      <c r="B10996" t="s">
        <v>8136</v>
      </c>
      <c r="C10996" t="s">
        <v>8137</v>
      </c>
      <c r="D10996">
        <v>0</v>
      </c>
      <c r="E10996" s="7">
        <v>46813</v>
      </c>
    </row>
    <row r="10997" spans="2:5" hidden="1" x14ac:dyDescent="0.25">
      <c r="B10997" t="s">
        <v>8136</v>
      </c>
      <c r="C10997" t="s">
        <v>8137</v>
      </c>
      <c r="D10997">
        <v>0</v>
      </c>
      <c r="E10997" s="7">
        <v>46844</v>
      </c>
    </row>
    <row r="10998" spans="2:5" hidden="1" x14ac:dyDescent="0.25">
      <c r="B10998" t="s">
        <v>8136</v>
      </c>
      <c r="C10998" t="s">
        <v>8137</v>
      </c>
      <c r="D10998">
        <v>0</v>
      </c>
      <c r="E10998" s="7">
        <v>46539</v>
      </c>
    </row>
    <row r="10999" spans="2:5" hidden="1" x14ac:dyDescent="0.25">
      <c r="B10999" t="s">
        <v>8159</v>
      </c>
      <c r="C10999" t="s">
        <v>8160</v>
      </c>
      <c r="D10999">
        <v>0</v>
      </c>
      <c r="E10999" s="7">
        <v>46357</v>
      </c>
    </row>
    <row r="11000" spans="2:5" hidden="1" x14ac:dyDescent="0.25">
      <c r="B11000" t="s">
        <v>8159</v>
      </c>
      <c r="C11000" t="s">
        <v>8160</v>
      </c>
      <c r="D11000">
        <v>0</v>
      </c>
      <c r="E11000" s="7">
        <v>46357</v>
      </c>
    </row>
    <row r="11001" spans="2:5" hidden="1" x14ac:dyDescent="0.25">
      <c r="B11001" t="s">
        <v>8159</v>
      </c>
      <c r="C11001" t="s">
        <v>8160</v>
      </c>
      <c r="D11001">
        <v>0</v>
      </c>
      <c r="E11001" s="7">
        <v>46423</v>
      </c>
    </row>
    <row r="11002" spans="2:5" hidden="1" x14ac:dyDescent="0.25">
      <c r="B11002" t="s">
        <v>8159</v>
      </c>
      <c r="C11002" t="s">
        <v>8160</v>
      </c>
      <c r="D11002">
        <v>0</v>
      </c>
      <c r="E11002" s="7">
        <v>46454</v>
      </c>
    </row>
    <row r="11003" spans="2:5" hidden="1" x14ac:dyDescent="0.25">
      <c r="B11003" t="s">
        <v>8159</v>
      </c>
      <c r="C11003" t="s">
        <v>8160</v>
      </c>
      <c r="D11003">
        <v>0</v>
      </c>
      <c r="E11003" s="7">
        <v>46631</v>
      </c>
    </row>
    <row r="11004" spans="2:5" hidden="1" x14ac:dyDescent="0.25">
      <c r="B11004" t="s">
        <v>8159</v>
      </c>
      <c r="C11004" t="s">
        <v>8160</v>
      </c>
      <c r="D11004">
        <v>0</v>
      </c>
      <c r="E11004" s="7">
        <v>46632</v>
      </c>
    </row>
    <row r="11005" spans="2:5" hidden="1" x14ac:dyDescent="0.25">
      <c r="B11005" t="s">
        <v>8159</v>
      </c>
      <c r="C11005" t="s">
        <v>8160</v>
      </c>
      <c r="D11005">
        <v>0</v>
      </c>
      <c r="E11005" s="7">
        <v>46646</v>
      </c>
    </row>
    <row r="11006" spans="2:5" hidden="1" x14ac:dyDescent="0.25">
      <c r="B11006" t="s">
        <v>8159</v>
      </c>
      <c r="C11006" t="s">
        <v>8160</v>
      </c>
      <c r="D11006">
        <v>0</v>
      </c>
      <c r="E11006" s="7">
        <v>46661</v>
      </c>
    </row>
    <row r="11007" spans="2:5" hidden="1" x14ac:dyDescent="0.25">
      <c r="B11007" t="s">
        <v>8159</v>
      </c>
      <c r="C11007" t="s">
        <v>8160</v>
      </c>
      <c r="D11007">
        <v>0</v>
      </c>
      <c r="E11007" s="7">
        <v>46661</v>
      </c>
    </row>
    <row r="11008" spans="2:5" hidden="1" x14ac:dyDescent="0.25">
      <c r="B11008" t="s">
        <v>8159</v>
      </c>
      <c r="C11008" t="s">
        <v>8160</v>
      </c>
      <c r="D11008">
        <v>0</v>
      </c>
      <c r="E11008" s="7">
        <v>46676</v>
      </c>
    </row>
    <row r="11009" spans="2:5" hidden="1" x14ac:dyDescent="0.25">
      <c r="B11009" t="s">
        <v>8159</v>
      </c>
      <c r="C11009" t="s">
        <v>8160</v>
      </c>
      <c r="D11009">
        <v>0</v>
      </c>
      <c r="E11009" s="7">
        <v>46676</v>
      </c>
    </row>
    <row r="11010" spans="2:5" hidden="1" x14ac:dyDescent="0.25">
      <c r="B11010" t="s">
        <v>8159</v>
      </c>
      <c r="C11010" t="s">
        <v>8160</v>
      </c>
      <c r="D11010">
        <v>1336</v>
      </c>
      <c r="E11010" s="7">
        <v>46692</v>
      </c>
    </row>
    <row r="11011" spans="2:5" hidden="1" x14ac:dyDescent="0.25">
      <c r="B11011" t="s">
        <v>8159</v>
      </c>
      <c r="C11011" t="s">
        <v>8160</v>
      </c>
      <c r="D11011">
        <v>0</v>
      </c>
      <c r="E11011" s="7">
        <v>46174</v>
      </c>
    </row>
    <row r="11012" spans="2:5" hidden="1" x14ac:dyDescent="0.25">
      <c r="B11012" t="s">
        <v>8159</v>
      </c>
      <c r="C11012" t="s">
        <v>8160</v>
      </c>
      <c r="D11012">
        <v>0</v>
      </c>
      <c r="E11012" s="7">
        <v>46174</v>
      </c>
    </row>
    <row r="11013" spans="2:5" hidden="1" x14ac:dyDescent="0.25">
      <c r="B11013" t="s">
        <v>8159</v>
      </c>
      <c r="C11013" t="s">
        <v>8160</v>
      </c>
      <c r="D11013">
        <v>0</v>
      </c>
      <c r="E11013" s="7">
        <v>45809</v>
      </c>
    </row>
    <row r="11014" spans="2:5" hidden="1" x14ac:dyDescent="0.25">
      <c r="B11014" t="s">
        <v>8159</v>
      </c>
      <c r="C11014" t="s">
        <v>8160</v>
      </c>
      <c r="D11014">
        <v>0</v>
      </c>
      <c r="E11014" s="7">
        <v>46143</v>
      </c>
    </row>
    <row r="11015" spans="2:5" hidden="1" x14ac:dyDescent="0.25">
      <c r="B11015" t="s">
        <v>8159</v>
      </c>
      <c r="C11015" t="s">
        <v>8160</v>
      </c>
      <c r="D11015">
        <v>0</v>
      </c>
      <c r="E11015" s="7">
        <v>46631</v>
      </c>
    </row>
    <row r="11016" spans="2:5" hidden="1" x14ac:dyDescent="0.25">
      <c r="B11016" t="s">
        <v>8159</v>
      </c>
      <c r="C11016" t="s">
        <v>8160</v>
      </c>
      <c r="D11016">
        <v>0</v>
      </c>
      <c r="E11016" s="7">
        <v>46676</v>
      </c>
    </row>
    <row r="11017" spans="2:5" hidden="1" x14ac:dyDescent="0.25">
      <c r="B11017" t="s">
        <v>8170</v>
      </c>
      <c r="C11017" t="s">
        <v>8171</v>
      </c>
      <c r="D11017">
        <v>14</v>
      </c>
      <c r="E11017" s="7" t="s">
        <v>30</v>
      </c>
    </row>
    <row r="11018" spans="2:5" hidden="1" x14ac:dyDescent="0.25">
      <c r="B11018" t="s">
        <v>8173</v>
      </c>
      <c r="C11018" t="s">
        <v>1109</v>
      </c>
      <c r="D11018">
        <v>782</v>
      </c>
      <c r="E11018" s="7" t="s">
        <v>30</v>
      </c>
    </row>
    <row r="11019" spans="2:5" hidden="1" x14ac:dyDescent="0.25">
      <c r="B11019" t="s">
        <v>8174</v>
      </c>
      <c r="C11019" t="s">
        <v>8175</v>
      </c>
      <c r="D11019">
        <v>40</v>
      </c>
      <c r="E11019" s="7" t="s">
        <v>30</v>
      </c>
    </row>
    <row r="11020" spans="2:5" hidden="1" x14ac:dyDescent="0.25">
      <c r="B11020" t="s">
        <v>8176</v>
      </c>
      <c r="C11020" t="s">
        <v>8177</v>
      </c>
      <c r="D11020">
        <v>0</v>
      </c>
      <c r="E11020" s="7" t="s">
        <v>30</v>
      </c>
    </row>
    <row r="11021" spans="2:5" hidden="1" x14ac:dyDescent="0.25">
      <c r="B11021" t="s">
        <v>8178</v>
      </c>
      <c r="C11021" t="s">
        <v>1113</v>
      </c>
      <c r="D11021">
        <v>15</v>
      </c>
      <c r="E11021" s="7" t="s">
        <v>30</v>
      </c>
    </row>
    <row r="11022" spans="2:5" hidden="1" x14ac:dyDescent="0.25">
      <c r="B11022" t="s">
        <v>8179</v>
      </c>
      <c r="C11022" t="s">
        <v>8180</v>
      </c>
      <c r="D11022">
        <v>0</v>
      </c>
      <c r="E11022" s="7">
        <v>46661</v>
      </c>
    </row>
    <row r="11023" spans="2:5" hidden="1" x14ac:dyDescent="0.25">
      <c r="B11023" t="s">
        <v>8179</v>
      </c>
      <c r="C11023" t="s">
        <v>8180</v>
      </c>
      <c r="D11023">
        <v>0</v>
      </c>
      <c r="E11023" s="7">
        <v>46692</v>
      </c>
    </row>
    <row r="11024" spans="2:5" hidden="1" x14ac:dyDescent="0.25">
      <c r="B11024" t="s">
        <v>8179</v>
      </c>
      <c r="C11024" t="s">
        <v>8180</v>
      </c>
      <c r="D11024">
        <v>15</v>
      </c>
      <c r="E11024" s="7">
        <v>46722</v>
      </c>
    </row>
    <row r="11025" spans="2:5" hidden="1" x14ac:dyDescent="0.25">
      <c r="B11025" t="s">
        <v>8179</v>
      </c>
      <c r="C11025" t="s">
        <v>8180</v>
      </c>
      <c r="D11025">
        <v>0</v>
      </c>
      <c r="E11025" s="7">
        <v>46753</v>
      </c>
    </row>
    <row r="11026" spans="2:5" hidden="1" x14ac:dyDescent="0.25">
      <c r="B11026" t="s">
        <v>8179</v>
      </c>
      <c r="C11026" t="s">
        <v>8180</v>
      </c>
      <c r="D11026">
        <v>0</v>
      </c>
      <c r="E11026" s="7">
        <v>46935</v>
      </c>
    </row>
    <row r="11027" spans="2:5" hidden="1" x14ac:dyDescent="0.25">
      <c r="B11027" t="s">
        <v>8179</v>
      </c>
      <c r="C11027" t="s">
        <v>8180</v>
      </c>
      <c r="D11027">
        <v>900</v>
      </c>
      <c r="E11027" s="7">
        <v>46935</v>
      </c>
    </row>
    <row r="11028" spans="2:5" hidden="1" x14ac:dyDescent="0.25">
      <c r="B11028" t="s">
        <v>8179</v>
      </c>
      <c r="C11028" t="s">
        <v>8180</v>
      </c>
      <c r="D11028">
        <v>7200</v>
      </c>
      <c r="E11028" s="7">
        <v>47058</v>
      </c>
    </row>
    <row r="11029" spans="2:5" hidden="1" x14ac:dyDescent="0.25">
      <c r="B11029" t="s">
        <v>8179</v>
      </c>
      <c r="C11029" t="s">
        <v>8180</v>
      </c>
      <c r="D11029">
        <v>1400</v>
      </c>
      <c r="E11029" s="7">
        <v>47088</v>
      </c>
    </row>
    <row r="11030" spans="2:5" hidden="1" x14ac:dyDescent="0.25">
      <c r="B11030" t="s">
        <v>8179</v>
      </c>
      <c r="C11030" t="s">
        <v>8180</v>
      </c>
      <c r="D11030">
        <v>12000</v>
      </c>
      <c r="E11030" s="7">
        <v>47088</v>
      </c>
    </row>
    <row r="11031" spans="2:5" hidden="1" x14ac:dyDescent="0.25">
      <c r="B11031" t="s">
        <v>8179</v>
      </c>
      <c r="C11031" t="s">
        <v>8180</v>
      </c>
      <c r="D11031">
        <v>600</v>
      </c>
      <c r="E11031" s="7">
        <v>47088</v>
      </c>
    </row>
    <row r="11032" spans="2:5" hidden="1" x14ac:dyDescent="0.25">
      <c r="B11032" t="s">
        <v>8179</v>
      </c>
      <c r="C11032" t="s">
        <v>8180</v>
      </c>
      <c r="D11032">
        <v>0</v>
      </c>
      <c r="E11032" s="7">
        <v>46753</v>
      </c>
    </row>
    <row r="11033" spans="2:5" hidden="1" x14ac:dyDescent="0.25">
      <c r="B11033" t="s">
        <v>8179</v>
      </c>
      <c r="C11033" t="s">
        <v>8180</v>
      </c>
      <c r="D11033">
        <v>0</v>
      </c>
      <c r="E11033" s="7">
        <v>47058</v>
      </c>
    </row>
    <row r="11034" spans="2:5" hidden="1" x14ac:dyDescent="0.25">
      <c r="B11034" t="s">
        <v>8192</v>
      </c>
      <c r="C11034" t="s">
        <v>8193</v>
      </c>
      <c r="D11034">
        <v>0</v>
      </c>
      <c r="E11034" s="7">
        <v>46508</v>
      </c>
    </row>
    <row r="11035" spans="2:5" hidden="1" x14ac:dyDescent="0.25">
      <c r="B11035" t="s">
        <v>8192</v>
      </c>
      <c r="C11035" t="s">
        <v>8193</v>
      </c>
      <c r="D11035">
        <v>0</v>
      </c>
      <c r="E11035" s="7">
        <v>46661</v>
      </c>
    </row>
    <row r="11036" spans="2:5" hidden="1" x14ac:dyDescent="0.25">
      <c r="B11036" t="s">
        <v>8192</v>
      </c>
      <c r="C11036" t="s">
        <v>8193</v>
      </c>
      <c r="D11036">
        <v>0</v>
      </c>
      <c r="E11036" s="7">
        <v>46631</v>
      </c>
    </row>
    <row r="11037" spans="2:5" hidden="1" x14ac:dyDescent="0.25">
      <c r="B11037" t="s">
        <v>8192</v>
      </c>
      <c r="C11037" t="s">
        <v>8193</v>
      </c>
      <c r="D11037">
        <v>0</v>
      </c>
      <c r="E11037" s="7">
        <v>46631</v>
      </c>
    </row>
    <row r="11038" spans="2:5" hidden="1" x14ac:dyDescent="0.25">
      <c r="B11038" t="s">
        <v>8192</v>
      </c>
      <c r="C11038" t="s">
        <v>8193</v>
      </c>
      <c r="D11038">
        <v>14</v>
      </c>
      <c r="E11038" s="7">
        <v>46692</v>
      </c>
    </row>
    <row r="11039" spans="2:5" hidden="1" x14ac:dyDescent="0.25">
      <c r="B11039" t="s">
        <v>8192</v>
      </c>
      <c r="C11039" t="s">
        <v>8193</v>
      </c>
      <c r="D11039">
        <v>0</v>
      </c>
      <c r="E11039" s="7">
        <v>46722</v>
      </c>
    </row>
    <row r="11040" spans="2:5" hidden="1" x14ac:dyDescent="0.25">
      <c r="B11040" t="s">
        <v>8192</v>
      </c>
      <c r="C11040" t="s">
        <v>8193</v>
      </c>
      <c r="D11040">
        <v>0</v>
      </c>
      <c r="E11040" s="7">
        <v>46753</v>
      </c>
    </row>
    <row r="11041" spans="2:5" hidden="1" x14ac:dyDescent="0.25">
      <c r="B11041" t="s">
        <v>8192</v>
      </c>
      <c r="C11041" t="s">
        <v>8193</v>
      </c>
      <c r="D11041">
        <v>0</v>
      </c>
      <c r="E11041" s="7">
        <v>46753</v>
      </c>
    </row>
    <row r="11042" spans="2:5" hidden="1" x14ac:dyDescent="0.25">
      <c r="B11042" t="s">
        <v>8192</v>
      </c>
      <c r="C11042" t="s">
        <v>8193</v>
      </c>
      <c r="D11042">
        <v>0</v>
      </c>
      <c r="E11042" s="7">
        <v>46905</v>
      </c>
    </row>
    <row r="11043" spans="2:5" hidden="1" x14ac:dyDescent="0.25">
      <c r="B11043" t="s">
        <v>8192</v>
      </c>
      <c r="C11043" t="s">
        <v>8193</v>
      </c>
      <c r="D11043">
        <v>936</v>
      </c>
      <c r="E11043" s="7">
        <v>47058</v>
      </c>
    </row>
    <row r="11044" spans="2:5" hidden="1" x14ac:dyDescent="0.25">
      <c r="B11044" t="s">
        <v>8192</v>
      </c>
      <c r="C11044" t="s">
        <v>8193</v>
      </c>
      <c r="D11044">
        <v>2976</v>
      </c>
      <c r="E11044" s="7">
        <v>47058</v>
      </c>
    </row>
    <row r="11045" spans="2:5" hidden="1" x14ac:dyDescent="0.25">
      <c r="B11045" t="s">
        <v>8192</v>
      </c>
      <c r="C11045" t="s">
        <v>8193</v>
      </c>
      <c r="D11045">
        <v>7824</v>
      </c>
      <c r="E11045" s="7">
        <v>47088</v>
      </c>
    </row>
    <row r="11046" spans="2:5" hidden="1" x14ac:dyDescent="0.25">
      <c r="B11046" t="s">
        <v>8192</v>
      </c>
      <c r="C11046" t="s">
        <v>8193</v>
      </c>
      <c r="D11046">
        <v>0</v>
      </c>
      <c r="E11046" s="7">
        <v>46753</v>
      </c>
    </row>
    <row r="11047" spans="2:5" hidden="1" x14ac:dyDescent="0.25">
      <c r="B11047" t="s">
        <v>8192</v>
      </c>
      <c r="C11047" t="s">
        <v>8193</v>
      </c>
      <c r="D11047">
        <v>0</v>
      </c>
      <c r="E11047" s="7">
        <v>47058</v>
      </c>
    </row>
    <row r="11048" spans="2:5" hidden="1" x14ac:dyDescent="0.25">
      <c r="B11048" t="s">
        <v>8192</v>
      </c>
      <c r="C11048" t="s">
        <v>8193</v>
      </c>
      <c r="D11048">
        <v>0</v>
      </c>
      <c r="E11048" s="7">
        <v>47088</v>
      </c>
    </row>
    <row r="11049" spans="2:5" hidden="1" x14ac:dyDescent="0.25">
      <c r="B11049" t="s">
        <v>8206</v>
      </c>
      <c r="C11049" t="s">
        <v>8207</v>
      </c>
      <c r="D11049">
        <v>0</v>
      </c>
      <c r="E11049" s="7">
        <v>47696</v>
      </c>
    </row>
    <row r="11050" spans="2:5" hidden="1" x14ac:dyDescent="0.25">
      <c r="B11050" t="s">
        <v>8210</v>
      </c>
      <c r="C11050" t="s">
        <v>8211</v>
      </c>
      <c r="D11050">
        <v>0</v>
      </c>
      <c r="E11050" s="7">
        <v>47270</v>
      </c>
    </row>
    <row r="11051" spans="2:5" hidden="1" x14ac:dyDescent="0.25">
      <c r="B11051" t="s">
        <v>8210</v>
      </c>
      <c r="C11051" t="s">
        <v>8211</v>
      </c>
      <c r="D11051">
        <v>0</v>
      </c>
      <c r="E11051" s="7">
        <v>47300</v>
      </c>
    </row>
    <row r="11052" spans="2:5" hidden="1" x14ac:dyDescent="0.25">
      <c r="B11052" t="s">
        <v>8210</v>
      </c>
      <c r="C11052" t="s">
        <v>8211</v>
      </c>
      <c r="D11052">
        <v>0</v>
      </c>
      <c r="E11052" s="7">
        <v>46966</v>
      </c>
    </row>
    <row r="11053" spans="2:5" hidden="1" x14ac:dyDescent="0.25">
      <c r="B11053" t="s">
        <v>8210</v>
      </c>
      <c r="C11053" t="s">
        <v>8211</v>
      </c>
      <c r="D11053">
        <v>0</v>
      </c>
      <c r="E11053" s="7">
        <v>46966</v>
      </c>
    </row>
    <row r="11054" spans="2:5" hidden="1" x14ac:dyDescent="0.25">
      <c r="B11054" t="s">
        <v>8210</v>
      </c>
      <c r="C11054" t="s">
        <v>8211</v>
      </c>
      <c r="D11054">
        <v>0</v>
      </c>
      <c r="E11054" s="7">
        <v>46966</v>
      </c>
    </row>
    <row r="11055" spans="2:5" hidden="1" x14ac:dyDescent="0.25">
      <c r="B11055" t="s">
        <v>8210</v>
      </c>
      <c r="C11055" t="s">
        <v>8211</v>
      </c>
      <c r="D11055">
        <v>0</v>
      </c>
      <c r="E11055" s="7">
        <v>46966</v>
      </c>
    </row>
    <row r="11056" spans="2:5" hidden="1" x14ac:dyDescent="0.25">
      <c r="B11056" t="s">
        <v>8210</v>
      </c>
      <c r="C11056" t="s">
        <v>8211</v>
      </c>
      <c r="D11056">
        <v>0</v>
      </c>
      <c r="E11056" s="7">
        <v>46966</v>
      </c>
    </row>
    <row r="11057" spans="2:5" hidden="1" x14ac:dyDescent="0.25">
      <c r="B11057" t="s">
        <v>8210</v>
      </c>
      <c r="C11057" t="s">
        <v>8211</v>
      </c>
      <c r="D11057">
        <v>0</v>
      </c>
      <c r="E11057" s="7">
        <v>46997</v>
      </c>
    </row>
    <row r="11058" spans="2:5" hidden="1" x14ac:dyDescent="0.25">
      <c r="B11058" t="s">
        <v>8210</v>
      </c>
      <c r="C11058" t="s">
        <v>8211</v>
      </c>
      <c r="D11058">
        <v>0</v>
      </c>
      <c r="E11058" s="7">
        <v>46997</v>
      </c>
    </row>
    <row r="11059" spans="2:5" hidden="1" x14ac:dyDescent="0.25">
      <c r="B11059" t="s">
        <v>8210</v>
      </c>
      <c r="C11059" t="s">
        <v>8211</v>
      </c>
      <c r="D11059">
        <v>0</v>
      </c>
      <c r="E11059" s="7">
        <v>47392</v>
      </c>
    </row>
    <row r="11060" spans="2:5" hidden="1" x14ac:dyDescent="0.25">
      <c r="B11060" t="s">
        <v>8210</v>
      </c>
      <c r="C11060" t="s">
        <v>8211</v>
      </c>
      <c r="D11060">
        <v>0</v>
      </c>
      <c r="E11060" s="7">
        <v>47392</v>
      </c>
    </row>
    <row r="11061" spans="2:5" hidden="1" x14ac:dyDescent="0.25">
      <c r="B11061" t="s">
        <v>8210</v>
      </c>
      <c r="C11061" t="s">
        <v>8211</v>
      </c>
      <c r="D11061">
        <v>0</v>
      </c>
      <c r="E11061" s="7">
        <v>47423</v>
      </c>
    </row>
    <row r="11062" spans="2:5" hidden="1" x14ac:dyDescent="0.25">
      <c r="B11062" t="s">
        <v>8210</v>
      </c>
      <c r="C11062" t="s">
        <v>8211</v>
      </c>
      <c r="D11062">
        <v>4649</v>
      </c>
      <c r="E11062" s="7">
        <v>47574</v>
      </c>
    </row>
    <row r="11063" spans="2:5" hidden="1" x14ac:dyDescent="0.25">
      <c r="B11063" t="s">
        <v>8210</v>
      </c>
      <c r="C11063" t="s">
        <v>8211</v>
      </c>
      <c r="D11063">
        <v>0</v>
      </c>
      <c r="E11063" s="7">
        <v>46997</v>
      </c>
    </row>
    <row r="11064" spans="2:5" hidden="1" x14ac:dyDescent="0.25">
      <c r="B11064" t="s">
        <v>8210</v>
      </c>
      <c r="C11064" t="s">
        <v>8211</v>
      </c>
      <c r="D11064">
        <v>0</v>
      </c>
      <c r="E11064" s="7">
        <v>47300</v>
      </c>
    </row>
    <row r="11065" spans="2:5" hidden="1" x14ac:dyDescent="0.25">
      <c r="B11065" t="s">
        <v>8210</v>
      </c>
      <c r="C11065" t="s">
        <v>8211</v>
      </c>
      <c r="D11065">
        <v>0</v>
      </c>
      <c r="E11065" s="7">
        <v>46997</v>
      </c>
    </row>
    <row r="11066" spans="2:5" hidden="1" x14ac:dyDescent="0.25">
      <c r="B11066" t="s">
        <v>8210</v>
      </c>
      <c r="C11066" t="s">
        <v>8211</v>
      </c>
      <c r="D11066">
        <v>0</v>
      </c>
      <c r="E11066" s="7">
        <v>47574</v>
      </c>
    </row>
    <row r="11067" spans="2:5" hidden="1" x14ac:dyDescent="0.25">
      <c r="B11067" t="s">
        <v>8226</v>
      </c>
      <c r="C11067" t="s">
        <v>8227</v>
      </c>
      <c r="D11067">
        <v>0</v>
      </c>
      <c r="E11067" s="7" t="s">
        <v>30</v>
      </c>
    </row>
    <row r="11068" spans="2:5" hidden="1" x14ac:dyDescent="0.25">
      <c r="B11068" t="s">
        <v>8226</v>
      </c>
      <c r="C11068" t="s">
        <v>8227</v>
      </c>
      <c r="D11068">
        <v>0</v>
      </c>
      <c r="E11068" s="7">
        <v>47515</v>
      </c>
    </row>
    <row r="11069" spans="2:5" hidden="1" x14ac:dyDescent="0.25">
      <c r="B11069" t="s">
        <v>8226</v>
      </c>
      <c r="C11069" t="s">
        <v>8227</v>
      </c>
      <c r="D11069">
        <v>0</v>
      </c>
      <c r="E11069" s="7">
        <v>47209</v>
      </c>
    </row>
    <row r="11070" spans="2:5" hidden="1" x14ac:dyDescent="0.25">
      <c r="B11070" t="s">
        <v>8226</v>
      </c>
      <c r="C11070" t="s">
        <v>8227</v>
      </c>
      <c r="D11070">
        <v>0</v>
      </c>
      <c r="E11070" s="7">
        <v>47270</v>
      </c>
    </row>
    <row r="11071" spans="2:5" hidden="1" x14ac:dyDescent="0.25">
      <c r="B11071" t="s">
        <v>8226</v>
      </c>
      <c r="C11071" t="s">
        <v>8227</v>
      </c>
      <c r="D11071">
        <v>0</v>
      </c>
      <c r="E11071" s="7">
        <v>47362</v>
      </c>
    </row>
    <row r="11072" spans="2:5" hidden="1" x14ac:dyDescent="0.25">
      <c r="B11072" t="s">
        <v>8226</v>
      </c>
      <c r="C11072" t="s">
        <v>8227</v>
      </c>
      <c r="D11072">
        <v>0</v>
      </c>
      <c r="E11072" s="7">
        <v>47362</v>
      </c>
    </row>
    <row r="11073" spans="2:5" hidden="1" x14ac:dyDescent="0.25">
      <c r="B11073" t="s">
        <v>8226</v>
      </c>
      <c r="C11073" t="s">
        <v>8227</v>
      </c>
      <c r="D11073">
        <v>0</v>
      </c>
      <c r="E11073" s="7">
        <v>47392</v>
      </c>
    </row>
    <row r="11074" spans="2:5" hidden="1" x14ac:dyDescent="0.25">
      <c r="B11074" t="s">
        <v>8226</v>
      </c>
      <c r="C11074" t="s">
        <v>8227</v>
      </c>
      <c r="D11074">
        <v>0</v>
      </c>
      <c r="E11074" s="7">
        <v>47027</v>
      </c>
    </row>
    <row r="11075" spans="2:5" hidden="1" x14ac:dyDescent="0.25">
      <c r="B11075" t="s">
        <v>8226</v>
      </c>
      <c r="C11075" t="s">
        <v>8227</v>
      </c>
      <c r="D11075">
        <v>0</v>
      </c>
      <c r="E11075" s="7">
        <v>47423</v>
      </c>
    </row>
    <row r="11076" spans="2:5" hidden="1" x14ac:dyDescent="0.25">
      <c r="B11076" t="s">
        <v>8226</v>
      </c>
      <c r="C11076" t="s">
        <v>8227</v>
      </c>
      <c r="D11076">
        <v>0</v>
      </c>
      <c r="E11076" s="7">
        <v>47453</v>
      </c>
    </row>
    <row r="11077" spans="2:5" hidden="1" x14ac:dyDescent="0.25">
      <c r="B11077" t="s">
        <v>8226</v>
      </c>
      <c r="C11077" t="s">
        <v>8227</v>
      </c>
      <c r="D11077">
        <v>1520</v>
      </c>
      <c r="E11077" s="7">
        <v>47574</v>
      </c>
    </row>
    <row r="11078" spans="2:5" hidden="1" x14ac:dyDescent="0.25">
      <c r="B11078" t="s">
        <v>8226</v>
      </c>
      <c r="C11078" t="s">
        <v>8227</v>
      </c>
      <c r="D11078">
        <v>1720</v>
      </c>
      <c r="E11078" s="7">
        <v>47604</v>
      </c>
    </row>
    <row r="11079" spans="2:5" hidden="1" x14ac:dyDescent="0.25">
      <c r="B11079" t="s">
        <v>8226</v>
      </c>
      <c r="C11079" t="s">
        <v>8227</v>
      </c>
      <c r="D11079">
        <v>520</v>
      </c>
      <c r="E11079" s="7">
        <v>47574</v>
      </c>
    </row>
    <row r="11080" spans="2:5" hidden="1" x14ac:dyDescent="0.25">
      <c r="B11080" t="s">
        <v>8226</v>
      </c>
      <c r="C11080" t="s">
        <v>8227</v>
      </c>
      <c r="D11080">
        <v>0</v>
      </c>
      <c r="E11080" s="7">
        <v>47270</v>
      </c>
    </row>
    <row r="11081" spans="2:5" hidden="1" x14ac:dyDescent="0.25">
      <c r="B11081" t="s">
        <v>8226</v>
      </c>
      <c r="C11081" t="s">
        <v>8227</v>
      </c>
      <c r="D11081">
        <v>0</v>
      </c>
      <c r="E11081" s="7">
        <v>47604</v>
      </c>
    </row>
    <row r="11082" spans="2:5" hidden="1" x14ac:dyDescent="0.25">
      <c r="B11082" t="s">
        <v>8240</v>
      </c>
      <c r="C11082" t="s">
        <v>14080</v>
      </c>
      <c r="D11082">
        <v>0</v>
      </c>
      <c r="E11082" s="7">
        <v>45627</v>
      </c>
    </row>
    <row r="11083" spans="2:5" hidden="1" x14ac:dyDescent="0.25">
      <c r="B11083" t="s">
        <v>8240</v>
      </c>
      <c r="C11083" t="s">
        <v>14080</v>
      </c>
      <c r="D11083">
        <v>0</v>
      </c>
      <c r="E11083" s="7">
        <v>45748</v>
      </c>
    </row>
    <row r="11084" spans="2:5" hidden="1" x14ac:dyDescent="0.25">
      <c r="B11084" t="s">
        <v>8240</v>
      </c>
      <c r="C11084" t="s">
        <v>14080</v>
      </c>
      <c r="D11084">
        <v>0</v>
      </c>
      <c r="E11084" s="7">
        <v>45778</v>
      </c>
    </row>
    <row r="11085" spans="2:5" hidden="1" x14ac:dyDescent="0.25">
      <c r="B11085" t="s">
        <v>8240</v>
      </c>
      <c r="C11085" t="s">
        <v>14080</v>
      </c>
      <c r="D11085">
        <v>0</v>
      </c>
      <c r="E11085" s="7">
        <v>45627</v>
      </c>
    </row>
    <row r="11086" spans="2:5" hidden="1" x14ac:dyDescent="0.25">
      <c r="B11086" t="s">
        <v>8240</v>
      </c>
      <c r="C11086" t="s">
        <v>14080</v>
      </c>
      <c r="D11086">
        <v>0</v>
      </c>
      <c r="E11086" s="7">
        <v>45748</v>
      </c>
    </row>
    <row r="11087" spans="2:5" hidden="1" x14ac:dyDescent="0.25">
      <c r="B11087" t="s">
        <v>8240</v>
      </c>
      <c r="C11087" t="s">
        <v>14080</v>
      </c>
      <c r="D11087">
        <v>0</v>
      </c>
      <c r="E11087" s="7">
        <v>45778</v>
      </c>
    </row>
    <row r="11088" spans="2:5" hidden="1" x14ac:dyDescent="0.25">
      <c r="B11088" t="s">
        <v>8240</v>
      </c>
      <c r="C11088" t="s">
        <v>14080</v>
      </c>
      <c r="D11088">
        <v>0</v>
      </c>
      <c r="E11088" s="7">
        <v>45839</v>
      </c>
    </row>
    <row r="11089" spans="2:5" hidden="1" x14ac:dyDescent="0.25">
      <c r="B11089" t="s">
        <v>8240</v>
      </c>
      <c r="C11089" t="s">
        <v>14080</v>
      </c>
      <c r="D11089">
        <v>770</v>
      </c>
      <c r="E11089" s="7">
        <v>46388</v>
      </c>
    </row>
    <row r="11090" spans="2:5" hidden="1" x14ac:dyDescent="0.25">
      <c r="B11090" t="s">
        <v>8243</v>
      </c>
      <c r="C11090" t="s">
        <v>14081</v>
      </c>
      <c r="D11090">
        <v>0</v>
      </c>
      <c r="E11090" s="7">
        <v>45809</v>
      </c>
    </row>
    <row r="11091" spans="2:5" hidden="1" x14ac:dyDescent="0.25">
      <c r="B11091" t="s">
        <v>8243</v>
      </c>
      <c r="C11091" t="s">
        <v>14081</v>
      </c>
      <c r="D11091">
        <v>0</v>
      </c>
      <c r="E11091" s="7">
        <v>45839</v>
      </c>
    </row>
    <row r="11092" spans="2:5" hidden="1" x14ac:dyDescent="0.25">
      <c r="B11092" t="s">
        <v>8243</v>
      </c>
      <c r="C11092" t="s">
        <v>14081</v>
      </c>
      <c r="D11092">
        <v>0</v>
      </c>
      <c r="E11092" s="7">
        <v>46388</v>
      </c>
    </row>
    <row r="11093" spans="2:5" hidden="1" x14ac:dyDescent="0.25">
      <c r="B11093" t="s">
        <v>8246</v>
      </c>
      <c r="C11093" t="s">
        <v>14082</v>
      </c>
      <c r="D11093">
        <v>0</v>
      </c>
      <c r="E11093" s="7">
        <v>45870</v>
      </c>
    </row>
    <row r="11094" spans="2:5" hidden="1" x14ac:dyDescent="0.25">
      <c r="B11094" t="s">
        <v>8246</v>
      </c>
      <c r="C11094" t="s">
        <v>14082</v>
      </c>
      <c r="D11094">
        <v>0</v>
      </c>
      <c r="E11094" s="7">
        <v>46388</v>
      </c>
    </row>
    <row r="11095" spans="2:5" hidden="1" x14ac:dyDescent="0.25">
      <c r="B11095" t="s">
        <v>8246</v>
      </c>
      <c r="C11095" t="s">
        <v>14082</v>
      </c>
      <c r="D11095">
        <v>0</v>
      </c>
      <c r="E11095" s="7">
        <v>45870</v>
      </c>
    </row>
    <row r="11096" spans="2:5" hidden="1" x14ac:dyDescent="0.25">
      <c r="B11096" t="s">
        <v>8246</v>
      </c>
      <c r="C11096" t="s">
        <v>14082</v>
      </c>
      <c r="D11096">
        <v>0</v>
      </c>
      <c r="E11096" s="7" t="s">
        <v>30</v>
      </c>
    </row>
    <row r="11097" spans="2:5" hidden="1" x14ac:dyDescent="0.25">
      <c r="B11097" t="s">
        <v>8250</v>
      </c>
      <c r="C11097" t="s">
        <v>8251</v>
      </c>
      <c r="D11097">
        <v>1200</v>
      </c>
      <c r="E11097" s="7">
        <v>47270</v>
      </c>
    </row>
    <row r="11098" spans="2:5" hidden="1" x14ac:dyDescent="0.25">
      <c r="B11098" t="s">
        <v>8254</v>
      </c>
      <c r="C11098" t="s">
        <v>8255</v>
      </c>
      <c r="D11098">
        <v>0</v>
      </c>
      <c r="E11098" s="7">
        <v>47362</v>
      </c>
    </row>
    <row r="11099" spans="2:5" hidden="1" x14ac:dyDescent="0.25">
      <c r="B11099" t="s">
        <v>8254</v>
      </c>
      <c r="C11099" t="s">
        <v>8255</v>
      </c>
      <c r="D11099">
        <v>0</v>
      </c>
      <c r="E11099" s="7" t="s">
        <v>30</v>
      </c>
    </row>
    <row r="11100" spans="2:5" hidden="1" x14ac:dyDescent="0.25">
      <c r="B11100" t="s">
        <v>8254</v>
      </c>
      <c r="C11100" t="s">
        <v>8255</v>
      </c>
      <c r="D11100">
        <v>0</v>
      </c>
      <c r="E11100" s="7">
        <v>47362</v>
      </c>
    </row>
    <row r="11101" spans="2:5" hidden="1" x14ac:dyDescent="0.25">
      <c r="B11101" t="s">
        <v>8258</v>
      </c>
      <c r="C11101" t="s">
        <v>14083</v>
      </c>
      <c r="D11101">
        <v>0</v>
      </c>
      <c r="E11101" s="7">
        <v>47362</v>
      </c>
    </row>
    <row r="11102" spans="2:5" hidden="1" x14ac:dyDescent="0.25">
      <c r="B11102" t="s">
        <v>8258</v>
      </c>
      <c r="C11102" t="s">
        <v>14083</v>
      </c>
      <c r="D11102">
        <v>0</v>
      </c>
      <c r="E11102" s="7" t="s">
        <v>30</v>
      </c>
    </row>
    <row r="11103" spans="2:5" hidden="1" x14ac:dyDescent="0.25">
      <c r="B11103" t="s">
        <v>8258</v>
      </c>
      <c r="C11103" t="s">
        <v>14083</v>
      </c>
      <c r="D11103">
        <v>0</v>
      </c>
      <c r="E11103" s="7">
        <v>47515</v>
      </c>
    </row>
    <row r="11104" spans="2:5" hidden="1" x14ac:dyDescent="0.25">
      <c r="B11104" t="s">
        <v>8258</v>
      </c>
      <c r="C11104" t="s">
        <v>14083</v>
      </c>
      <c r="D11104">
        <v>22</v>
      </c>
      <c r="E11104" s="7">
        <v>47515</v>
      </c>
    </row>
    <row r="11105" spans="2:5" hidden="1" x14ac:dyDescent="0.25">
      <c r="B11105" t="s">
        <v>8262</v>
      </c>
      <c r="C11105" t="s">
        <v>14084</v>
      </c>
      <c r="D11105">
        <v>0</v>
      </c>
      <c r="E11105" s="7">
        <v>47300</v>
      </c>
    </row>
    <row r="11106" spans="2:5" hidden="1" x14ac:dyDescent="0.25">
      <c r="B11106" t="s">
        <v>8262</v>
      </c>
      <c r="C11106" t="s">
        <v>14084</v>
      </c>
      <c r="D11106">
        <v>0</v>
      </c>
      <c r="E11106" s="7" t="s">
        <v>30</v>
      </c>
    </row>
    <row r="11107" spans="2:5" hidden="1" x14ac:dyDescent="0.25">
      <c r="B11107" t="s">
        <v>8262</v>
      </c>
      <c r="C11107" t="s">
        <v>14084</v>
      </c>
      <c r="D11107">
        <v>0</v>
      </c>
      <c r="E11107" s="7">
        <v>47300</v>
      </c>
    </row>
    <row r="11108" spans="2:5" hidden="1" x14ac:dyDescent="0.25">
      <c r="B11108" t="s">
        <v>8262</v>
      </c>
      <c r="C11108" t="s">
        <v>14084</v>
      </c>
      <c r="D11108">
        <v>0</v>
      </c>
      <c r="E11108" s="7">
        <v>47515</v>
      </c>
    </row>
    <row r="11109" spans="2:5" hidden="1" x14ac:dyDescent="0.25">
      <c r="B11109" t="s">
        <v>8262</v>
      </c>
      <c r="C11109" t="s">
        <v>14084</v>
      </c>
      <c r="D11109">
        <v>21</v>
      </c>
      <c r="E11109" s="7">
        <v>47515</v>
      </c>
    </row>
    <row r="11110" spans="2:5" hidden="1" x14ac:dyDescent="0.25">
      <c r="B11110" t="s">
        <v>8265</v>
      </c>
      <c r="C11110" t="s">
        <v>14085</v>
      </c>
      <c r="D11110">
        <v>0</v>
      </c>
      <c r="E11110" s="7">
        <v>47696</v>
      </c>
    </row>
    <row r="11111" spans="2:5" hidden="1" x14ac:dyDescent="0.25">
      <c r="B11111" t="s">
        <v>8265</v>
      </c>
      <c r="C11111" t="s">
        <v>14085</v>
      </c>
      <c r="D11111">
        <v>765</v>
      </c>
      <c r="E11111" s="7">
        <v>47969</v>
      </c>
    </row>
    <row r="11112" spans="2:5" hidden="1" x14ac:dyDescent="0.25">
      <c r="B11112" t="s">
        <v>8265</v>
      </c>
      <c r="C11112" t="s">
        <v>14085</v>
      </c>
      <c r="D11112">
        <v>0</v>
      </c>
      <c r="E11112" s="7">
        <v>47757</v>
      </c>
    </row>
    <row r="11113" spans="2:5" hidden="1" x14ac:dyDescent="0.25">
      <c r="B11113" t="s">
        <v>8265</v>
      </c>
      <c r="C11113" t="s">
        <v>14085</v>
      </c>
      <c r="D11113">
        <v>593</v>
      </c>
      <c r="E11113" s="7">
        <v>47788</v>
      </c>
    </row>
    <row r="11114" spans="2:5" hidden="1" x14ac:dyDescent="0.25">
      <c r="B11114" t="s">
        <v>8265</v>
      </c>
      <c r="C11114" t="s">
        <v>14085</v>
      </c>
      <c r="D11114">
        <v>990</v>
      </c>
      <c r="E11114" s="7">
        <v>47788</v>
      </c>
    </row>
    <row r="11115" spans="2:5" hidden="1" x14ac:dyDescent="0.25">
      <c r="B11115" t="s">
        <v>8265</v>
      </c>
      <c r="C11115" t="s">
        <v>14085</v>
      </c>
      <c r="D11115">
        <v>1020</v>
      </c>
      <c r="E11115" s="7">
        <v>47788</v>
      </c>
    </row>
    <row r="11116" spans="2:5" hidden="1" x14ac:dyDescent="0.25">
      <c r="B11116" t="s">
        <v>8265</v>
      </c>
      <c r="C11116" t="s">
        <v>14085</v>
      </c>
      <c r="D11116">
        <v>1290</v>
      </c>
      <c r="E11116" s="7">
        <v>47969</v>
      </c>
    </row>
    <row r="11117" spans="2:5" hidden="1" x14ac:dyDescent="0.25">
      <c r="B11117" t="s">
        <v>8265</v>
      </c>
      <c r="C11117" t="s">
        <v>14085</v>
      </c>
      <c r="D11117">
        <v>0</v>
      </c>
      <c r="E11117" s="7">
        <v>47515</v>
      </c>
    </row>
    <row r="11118" spans="2:5" hidden="1" x14ac:dyDescent="0.25">
      <c r="B11118" t="s">
        <v>8265</v>
      </c>
      <c r="C11118" t="s">
        <v>14085</v>
      </c>
      <c r="D11118">
        <v>0</v>
      </c>
      <c r="E11118" s="7">
        <v>47515</v>
      </c>
    </row>
    <row r="11119" spans="2:5" hidden="1" x14ac:dyDescent="0.25">
      <c r="B11119" t="s">
        <v>8265</v>
      </c>
      <c r="C11119" t="s">
        <v>14085</v>
      </c>
      <c r="D11119">
        <v>0</v>
      </c>
      <c r="E11119" s="7">
        <v>47635</v>
      </c>
    </row>
    <row r="11120" spans="2:5" hidden="1" x14ac:dyDescent="0.25">
      <c r="B11120" t="s">
        <v>8265</v>
      </c>
      <c r="C11120" t="s">
        <v>14085</v>
      </c>
      <c r="D11120">
        <v>0</v>
      </c>
      <c r="E11120" s="7">
        <v>47757</v>
      </c>
    </row>
    <row r="11121" spans="2:5" hidden="1" x14ac:dyDescent="0.25">
      <c r="B11121" t="s">
        <v>8265</v>
      </c>
      <c r="C11121" t="s">
        <v>14085</v>
      </c>
      <c r="D11121">
        <v>0</v>
      </c>
      <c r="E11121" s="7">
        <v>47757</v>
      </c>
    </row>
    <row r="11122" spans="2:5" hidden="1" x14ac:dyDescent="0.25">
      <c r="B11122" t="s">
        <v>8265</v>
      </c>
      <c r="C11122" t="s">
        <v>14085</v>
      </c>
      <c r="D11122">
        <v>0</v>
      </c>
      <c r="E11122" s="7">
        <v>47757</v>
      </c>
    </row>
    <row r="11123" spans="2:5" hidden="1" x14ac:dyDescent="0.25">
      <c r="B11123" t="s">
        <v>8265</v>
      </c>
      <c r="C11123" t="s">
        <v>14085</v>
      </c>
      <c r="D11123">
        <v>0</v>
      </c>
      <c r="E11123" s="7">
        <v>47757</v>
      </c>
    </row>
    <row r="11124" spans="2:5" hidden="1" x14ac:dyDescent="0.25">
      <c r="B11124" t="s">
        <v>8278</v>
      </c>
      <c r="C11124" t="s">
        <v>8279</v>
      </c>
      <c r="D11124">
        <v>7100</v>
      </c>
      <c r="E11124" s="7">
        <v>47969</v>
      </c>
    </row>
    <row r="11125" spans="2:5" hidden="1" x14ac:dyDescent="0.25">
      <c r="B11125" t="s">
        <v>8278</v>
      </c>
      <c r="C11125" t="s">
        <v>8279</v>
      </c>
      <c r="D11125">
        <v>1350</v>
      </c>
      <c r="E11125" s="7">
        <v>47969</v>
      </c>
    </row>
    <row r="11126" spans="2:5" hidden="1" x14ac:dyDescent="0.25">
      <c r="B11126" t="s">
        <v>8278</v>
      </c>
      <c r="C11126" t="s">
        <v>8279</v>
      </c>
      <c r="D11126">
        <v>150</v>
      </c>
      <c r="E11126" s="7">
        <v>47969</v>
      </c>
    </row>
    <row r="11127" spans="2:5" hidden="1" x14ac:dyDescent="0.25">
      <c r="B11127" t="s">
        <v>8284</v>
      </c>
      <c r="C11127" t="s">
        <v>8285</v>
      </c>
      <c r="D11127">
        <v>2080</v>
      </c>
      <c r="E11127" s="7">
        <v>47969</v>
      </c>
    </row>
    <row r="11128" spans="2:5" hidden="1" x14ac:dyDescent="0.25">
      <c r="B11128" t="s">
        <v>8284</v>
      </c>
      <c r="C11128" t="s">
        <v>8285</v>
      </c>
      <c r="D11128">
        <v>0</v>
      </c>
      <c r="E11128" s="7">
        <v>47969</v>
      </c>
    </row>
    <row r="11129" spans="2:5" hidden="1" x14ac:dyDescent="0.25">
      <c r="B11129" t="s">
        <v>8287</v>
      </c>
      <c r="C11129" t="s">
        <v>8288</v>
      </c>
      <c r="D11129">
        <v>945</v>
      </c>
      <c r="E11129" s="7">
        <v>47969</v>
      </c>
    </row>
    <row r="11130" spans="2:5" hidden="1" x14ac:dyDescent="0.25">
      <c r="B11130" t="s">
        <v>8290</v>
      </c>
      <c r="C11130" t="s">
        <v>8291</v>
      </c>
      <c r="D11130">
        <v>1040</v>
      </c>
      <c r="E11130" s="7">
        <v>48000</v>
      </c>
    </row>
    <row r="11131" spans="2:5" hidden="1" x14ac:dyDescent="0.25">
      <c r="B11131" t="s">
        <v>8293</v>
      </c>
      <c r="C11131" t="s">
        <v>8294</v>
      </c>
      <c r="D11131">
        <v>55</v>
      </c>
      <c r="E11131" s="7" t="s">
        <v>30</v>
      </c>
    </row>
    <row r="11132" spans="2:5" hidden="1" x14ac:dyDescent="0.25">
      <c r="B11132" t="s">
        <v>8295</v>
      </c>
      <c r="C11132" t="s">
        <v>14086</v>
      </c>
      <c r="D11132">
        <v>0</v>
      </c>
      <c r="E11132" s="7">
        <v>47088</v>
      </c>
    </row>
    <row r="11133" spans="2:5" hidden="1" x14ac:dyDescent="0.25">
      <c r="B11133" t="s">
        <v>8295</v>
      </c>
      <c r="C11133" t="s">
        <v>14086</v>
      </c>
      <c r="D11133">
        <v>0</v>
      </c>
      <c r="E11133" s="7">
        <v>47362</v>
      </c>
    </row>
    <row r="11134" spans="2:5" hidden="1" x14ac:dyDescent="0.25">
      <c r="B11134" t="s">
        <v>8295</v>
      </c>
      <c r="C11134" t="s">
        <v>14086</v>
      </c>
      <c r="D11134">
        <v>0</v>
      </c>
      <c r="E11134" s="7">
        <v>47392</v>
      </c>
    </row>
    <row r="11135" spans="2:5" hidden="1" x14ac:dyDescent="0.25">
      <c r="B11135" t="s">
        <v>8295</v>
      </c>
      <c r="C11135" t="s">
        <v>14086</v>
      </c>
      <c r="D11135">
        <v>0</v>
      </c>
      <c r="E11135" s="7">
        <v>47423</v>
      </c>
    </row>
    <row r="11136" spans="2:5" hidden="1" x14ac:dyDescent="0.25">
      <c r="B11136" t="s">
        <v>8295</v>
      </c>
      <c r="C11136" t="s">
        <v>14086</v>
      </c>
      <c r="D11136">
        <v>0</v>
      </c>
      <c r="E11136" s="7">
        <v>47453</v>
      </c>
    </row>
    <row r="11137" spans="2:5" hidden="1" x14ac:dyDescent="0.25">
      <c r="B11137" t="s">
        <v>8295</v>
      </c>
      <c r="C11137" t="s">
        <v>14086</v>
      </c>
      <c r="D11137">
        <v>0</v>
      </c>
      <c r="E11137" s="7">
        <v>47515</v>
      </c>
    </row>
    <row r="11138" spans="2:5" hidden="1" x14ac:dyDescent="0.25">
      <c r="B11138" t="s">
        <v>8295</v>
      </c>
      <c r="C11138" t="s">
        <v>14086</v>
      </c>
      <c r="D11138">
        <v>0</v>
      </c>
      <c r="E11138" s="7">
        <v>47696</v>
      </c>
    </row>
    <row r="11139" spans="2:5" hidden="1" x14ac:dyDescent="0.25">
      <c r="B11139" t="s">
        <v>8295</v>
      </c>
      <c r="C11139" t="s">
        <v>14086</v>
      </c>
      <c r="D11139">
        <v>0</v>
      </c>
      <c r="E11139" s="7">
        <v>47727</v>
      </c>
    </row>
    <row r="11140" spans="2:5" hidden="1" x14ac:dyDescent="0.25">
      <c r="B11140" t="s">
        <v>8295</v>
      </c>
      <c r="C11140" t="s">
        <v>14086</v>
      </c>
      <c r="D11140">
        <v>0</v>
      </c>
      <c r="E11140" s="7">
        <v>47788</v>
      </c>
    </row>
    <row r="11141" spans="2:5" hidden="1" x14ac:dyDescent="0.25">
      <c r="B11141" t="s">
        <v>8295</v>
      </c>
      <c r="C11141" t="s">
        <v>14086</v>
      </c>
      <c r="D11141">
        <v>0</v>
      </c>
      <c r="E11141" s="7">
        <v>47818</v>
      </c>
    </row>
    <row r="11142" spans="2:5" hidden="1" x14ac:dyDescent="0.25">
      <c r="B11142" t="s">
        <v>8295</v>
      </c>
      <c r="C11142" t="s">
        <v>14086</v>
      </c>
      <c r="D11142">
        <v>20600</v>
      </c>
      <c r="E11142" s="7">
        <v>47849</v>
      </c>
    </row>
    <row r="11143" spans="2:5" hidden="1" x14ac:dyDescent="0.25">
      <c r="B11143" t="s">
        <v>8295</v>
      </c>
      <c r="C11143" t="s">
        <v>14086</v>
      </c>
      <c r="D11143">
        <v>5221</v>
      </c>
      <c r="E11143" s="7">
        <v>47849</v>
      </c>
    </row>
    <row r="11144" spans="2:5" hidden="1" x14ac:dyDescent="0.25">
      <c r="B11144" t="s">
        <v>8295</v>
      </c>
      <c r="C11144" t="s">
        <v>14086</v>
      </c>
      <c r="D11144">
        <v>0</v>
      </c>
      <c r="E11144" s="7">
        <v>47515</v>
      </c>
    </row>
    <row r="11145" spans="2:5" hidden="1" x14ac:dyDescent="0.25">
      <c r="B11145" t="s">
        <v>8295</v>
      </c>
      <c r="C11145" t="s">
        <v>14086</v>
      </c>
      <c r="D11145">
        <v>40</v>
      </c>
      <c r="E11145" s="7">
        <v>47849</v>
      </c>
    </row>
    <row r="11146" spans="2:5" hidden="1" x14ac:dyDescent="0.25">
      <c r="B11146" t="s">
        <v>8295</v>
      </c>
      <c r="C11146" t="s">
        <v>14086</v>
      </c>
      <c r="D11146">
        <v>0</v>
      </c>
      <c r="E11146" s="7">
        <v>47849</v>
      </c>
    </row>
    <row r="11147" spans="2:5" hidden="1" x14ac:dyDescent="0.25">
      <c r="B11147" t="s">
        <v>8298</v>
      </c>
      <c r="C11147" t="s">
        <v>14087</v>
      </c>
      <c r="D11147">
        <v>0</v>
      </c>
      <c r="E11147" s="7">
        <v>47543</v>
      </c>
    </row>
    <row r="11148" spans="2:5" hidden="1" x14ac:dyDescent="0.25">
      <c r="B11148" t="s">
        <v>8298</v>
      </c>
      <c r="C11148" t="s">
        <v>14087</v>
      </c>
      <c r="D11148">
        <v>840</v>
      </c>
      <c r="E11148" s="7">
        <v>47604</v>
      </c>
    </row>
    <row r="11149" spans="2:5" hidden="1" x14ac:dyDescent="0.25">
      <c r="B11149" t="s">
        <v>8301</v>
      </c>
      <c r="C11149" t="s">
        <v>8302</v>
      </c>
      <c r="D11149">
        <v>0</v>
      </c>
      <c r="E11149" s="7">
        <v>46631</v>
      </c>
    </row>
    <row r="11150" spans="2:5" hidden="1" x14ac:dyDescent="0.25">
      <c r="B11150" t="s">
        <v>8301</v>
      </c>
      <c r="C11150" t="s">
        <v>8302</v>
      </c>
      <c r="D11150">
        <v>0</v>
      </c>
      <c r="E11150" s="7">
        <v>46631</v>
      </c>
    </row>
    <row r="11151" spans="2:5" hidden="1" x14ac:dyDescent="0.25">
      <c r="B11151" t="s">
        <v>8301</v>
      </c>
      <c r="C11151" t="s">
        <v>8302</v>
      </c>
      <c r="D11151">
        <v>0</v>
      </c>
      <c r="E11151" s="7">
        <v>46631</v>
      </c>
    </row>
    <row r="11152" spans="2:5" hidden="1" x14ac:dyDescent="0.25">
      <c r="B11152" t="s">
        <v>8301</v>
      </c>
      <c r="C11152" t="s">
        <v>8302</v>
      </c>
      <c r="D11152">
        <v>0</v>
      </c>
      <c r="E11152" s="7">
        <v>46631</v>
      </c>
    </row>
    <row r="11153" spans="2:5" hidden="1" x14ac:dyDescent="0.25">
      <c r="B11153" t="s">
        <v>8301</v>
      </c>
      <c r="C11153" t="s">
        <v>8302</v>
      </c>
      <c r="D11153">
        <v>0</v>
      </c>
      <c r="E11153" s="7">
        <v>46631</v>
      </c>
    </row>
    <row r="11154" spans="2:5" hidden="1" x14ac:dyDescent="0.25">
      <c r="B11154" t="s">
        <v>8301</v>
      </c>
      <c r="C11154" t="s">
        <v>8302</v>
      </c>
      <c r="D11154">
        <v>0</v>
      </c>
      <c r="E11154" s="7">
        <v>46631</v>
      </c>
    </row>
    <row r="11155" spans="2:5" hidden="1" x14ac:dyDescent="0.25">
      <c r="B11155" t="s">
        <v>8301</v>
      </c>
      <c r="C11155" t="s">
        <v>8302</v>
      </c>
      <c r="D11155">
        <v>0</v>
      </c>
      <c r="E11155" s="7">
        <v>46631</v>
      </c>
    </row>
    <row r="11156" spans="2:5" hidden="1" x14ac:dyDescent="0.25">
      <c r="B11156" t="s">
        <v>8301</v>
      </c>
      <c r="C11156" t="s">
        <v>8302</v>
      </c>
      <c r="D11156">
        <v>0</v>
      </c>
      <c r="E11156" s="7">
        <v>46661</v>
      </c>
    </row>
    <row r="11157" spans="2:5" hidden="1" x14ac:dyDescent="0.25">
      <c r="B11157" t="s">
        <v>8301</v>
      </c>
      <c r="C11157" t="s">
        <v>8302</v>
      </c>
      <c r="D11157">
        <v>0</v>
      </c>
      <c r="E11157" s="7">
        <v>46661</v>
      </c>
    </row>
    <row r="11158" spans="2:5" hidden="1" x14ac:dyDescent="0.25">
      <c r="B11158" t="s">
        <v>8301</v>
      </c>
      <c r="C11158" t="s">
        <v>8302</v>
      </c>
      <c r="D11158">
        <v>30</v>
      </c>
      <c r="E11158" s="7">
        <v>46661</v>
      </c>
    </row>
    <row r="11159" spans="2:5" hidden="1" x14ac:dyDescent="0.25">
      <c r="B11159" t="s">
        <v>8301</v>
      </c>
      <c r="C11159" t="s">
        <v>8302</v>
      </c>
      <c r="D11159">
        <v>0</v>
      </c>
      <c r="E11159" s="7">
        <v>46722</v>
      </c>
    </row>
    <row r="11160" spans="2:5" hidden="1" x14ac:dyDescent="0.25">
      <c r="B11160" t="s">
        <v>8301</v>
      </c>
      <c r="C11160" t="s">
        <v>8302</v>
      </c>
      <c r="D11160">
        <v>0</v>
      </c>
      <c r="E11160" s="7">
        <v>46753</v>
      </c>
    </row>
    <row r="11161" spans="2:5" hidden="1" x14ac:dyDescent="0.25">
      <c r="B11161" t="s">
        <v>8301</v>
      </c>
      <c r="C11161" t="s">
        <v>8302</v>
      </c>
      <c r="D11161">
        <v>2800</v>
      </c>
      <c r="E11161" s="7">
        <v>46784</v>
      </c>
    </row>
    <row r="11162" spans="2:5" hidden="1" x14ac:dyDescent="0.25">
      <c r="B11162" t="s">
        <v>8301</v>
      </c>
      <c r="C11162" t="s">
        <v>8302</v>
      </c>
      <c r="D11162">
        <v>3850</v>
      </c>
      <c r="E11162" s="7">
        <v>46784</v>
      </c>
    </row>
    <row r="11163" spans="2:5" hidden="1" x14ac:dyDescent="0.25">
      <c r="B11163" t="s">
        <v>8301</v>
      </c>
      <c r="C11163" t="s">
        <v>8302</v>
      </c>
      <c r="D11163">
        <v>2850</v>
      </c>
      <c r="E11163" s="7">
        <v>46844</v>
      </c>
    </row>
    <row r="11164" spans="2:5" hidden="1" x14ac:dyDescent="0.25">
      <c r="B11164" t="s">
        <v>8301</v>
      </c>
      <c r="C11164" t="s">
        <v>8302</v>
      </c>
      <c r="D11164">
        <v>850</v>
      </c>
      <c r="E11164" s="7">
        <v>46844</v>
      </c>
    </row>
    <row r="11165" spans="2:5" hidden="1" x14ac:dyDescent="0.25">
      <c r="B11165" t="s">
        <v>8301</v>
      </c>
      <c r="C11165" t="s">
        <v>8302</v>
      </c>
      <c r="D11165">
        <v>0</v>
      </c>
      <c r="E11165" s="7">
        <v>46661</v>
      </c>
    </row>
    <row r="11166" spans="2:5" hidden="1" x14ac:dyDescent="0.25">
      <c r="B11166" t="s">
        <v>8301</v>
      </c>
      <c r="C11166" t="s">
        <v>8302</v>
      </c>
      <c r="D11166">
        <v>0</v>
      </c>
      <c r="E11166" s="7">
        <v>46722</v>
      </c>
    </row>
    <row r="11167" spans="2:5" hidden="1" x14ac:dyDescent="0.25">
      <c r="B11167" t="s">
        <v>8301</v>
      </c>
      <c r="C11167" t="s">
        <v>8302</v>
      </c>
      <c r="D11167">
        <v>0</v>
      </c>
      <c r="E11167" s="7">
        <v>46753</v>
      </c>
    </row>
    <row r="11168" spans="2:5" hidden="1" x14ac:dyDescent="0.25">
      <c r="B11168" t="s">
        <v>8301</v>
      </c>
      <c r="C11168" t="s">
        <v>8302</v>
      </c>
      <c r="D11168">
        <v>0</v>
      </c>
      <c r="E11168" s="7">
        <v>46784</v>
      </c>
    </row>
    <row r="11169" spans="2:5" hidden="1" x14ac:dyDescent="0.25">
      <c r="B11169" t="s">
        <v>8301</v>
      </c>
      <c r="C11169" t="s">
        <v>8302</v>
      </c>
      <c r="D11169">
        <v>0</v>
      </c>
      <c r="E11169" s="7">
        <v>46844</v>
      </c>
    </row>
    <row r="11170" spans="2:5" hidden="1" x14ac:dyDescent="0.25">
      <c r="B11170" t="s">
        <v>8301</v>
      </c>
      <c r="C11170" t="s">
        <v>8302</v>
      </c>
      <c r="D11170">
        <v>0</v>
      </c>
      <c r="E11170" s="7">
        <v>46844</v>
      </c>
    </row>
    <row r="11171" spans="2:5" hidden="1" x14ac:dyDescent="0.25">
      <c r="B11171" t="s">
        <v>8320</v>
      </c>
      <c r="C11171" t="s">
        <v>14088</v>
      </c>
      <c r="D11171">
        <v>0</v>
      </c>
      <c r="E11171" s="7">
        <v>46204</v>
      </c>
    </row>
    <row r="11172" spans="2:5" hidden="1" x14ac:dyDescent="0.25">
      <c r="B11172" t="s">
        <v>8324</v>
      </c>
      <c r="C11172" t="s">
        <v>12807</v>
      </c>
      <c r="D11172">
        <v>0</v>
      </c>
      <c r="E11172" s="7">
        <v>46905</v>
      </c>
    </row>
    <row r="11173" spans="2:5" hidden="1" x14ac:dyDescent="0.25">
      <c r="B11173" t="s">
        <v>8324</v>
      </c>
      <c r="C11173" t="s">
        <v>12807</v>
      </c>
      <c r="D11173">
        <v>1194</v>
      </c>
      <c r="E11173" s="7">
        <v>46935</v>
      </c>
    </row>
    <row r="11174" spans="2:5" hidden="1" x14ac:dyDescent="0.25">
      <c r="B11174" t="s">
        <v>8327</v>
      </c>
      <c r="C11174" t="s">
        <v>8328</v>
      </c>
      <c r="D11174">
        <v>0</v>
      </c>
      <c r="E11174" s="7">
        <v>47270</v>
      </c>
    </row>
    <row r="11175" spans="2:5" hidden="1" x14ac:dyDescent="0.25">
      <c r="B11175" t="s">
        <v>8327</v>
      </c>
      <c r="C11175" t="s">
        <v>8328</v>
      </c>
      <c r="D11175">
        <v>0</v>
      </c>
      <c r="E11175" s="7">
        <v>47270</v>
      </c>
    </row>
    <row r="11176" spans="2:5" hidden="1" x14ac:dyDescent="0.25">
      <c r="B11176" t="s">
        <v>8327</v>
      </c>
      <c r="C11176" t="s">
        <v>8328</v>
      </c>
      <c r="D11176">
        <v>0</v>
      </c>
      <c r="E11176" s="7">
        <v>47331</v>
      </c>
    </row>
    <row r="11177" spans="2:5" hidden="1" x14ac:dyDescent="0.25">
      <c r="B11177" t="s">
        <v>8327</v>
      </c>
      <c r="C11177" t="s">
        <v>8328</v>
      </c>
      <c r="D11177">
        <v>0</v>
      </c>
      <c r="E11177" s="7">
        <v>47604</v>
      </c>
    </row>
    <row r="11178" spans="2:5" hidden="1" x14ac:dyDescent="0.25">
      <c r="B11178" t="s">
        <v>8327</v>
      </c>
      <c r="C11178" t="s">
        <v>8328</v>
      </c>
      <c r="D11178">
        <v>0</v>
      </c>
      <c r="E11178" s="7">
        <v>47727</v>
      </c>
    </row>
    <row r="11179" spans="2:5" hidden="1" x14ac:dyDescent="0.25">
      <c r="B11179" t="s">
        <v>8327</v>
      </c>
      <c r="C11179" t="s">
        <v>8328</v>
      </c>
      <c r="D11179">
        <v>15</v>
      </c>
      <c r="E11179" s="7">
        <v>47788</v>
      </c>
    </row>
    <row r="11180" spans="2:5" hidden="1" x14ac:dyDescent="0.25">
      <c r="B11180" t="s">
        <v>8327</v>
      </c>
      <c r="C11180" t="s">
        <v>8328</v>
      </c>
      <c r="D11180">
        <v>0</v>
      </c>
      <c r="E11180" s="7">
        <v>47849</v>
      </c>
    </row>
    <row r="11181" spans="2:5" hidden="1" x14ac:dyDescent="0.25">
      <c r="B11181" t="s">
        <v>8327</v>
      </c>
      <c r="C11181" t="s">
        <v>8328</v>
      </c>
      <c r="D11181">
        <v>0</v>
      </c>
      <c r="E11181" s="7">
        <v>47880</v>
      </c>
    </row>
    <row r="11182" spans="2:5" hidden="1" x14ac:dyDescent="0.25">
      <c r="B11182" t="s">
        <v>8327</v>
      </c>
      <c r="C11182" t="s">
        <v>8328</v>
      </c>
      <c r="D11182">
        <v>0</v>
      </c>
      <c r="E11182" s="7">
        <v>47604</v>
      </c>
    </row>
    <row r="11183" spans="2:5" hidden="1" x14ac:dyDescent="0.25">
      <c r="B11183" t="s">
        <v>8327</v>
      </c>
      <c r="C11183" t="s">
        <v>8328</v>
      </c>
      <c r="D11183">
        <v>0</v>
      </c>
      <c r="E11183" s="7">
        <v>47788</v>
      </c>
    </row>
    <row r="11184" spans="2:5" hidden="1" x14ac:dyDescent="0.25">
      <c r="B11184" t="s">
        <v>8330</v>
      </c>
      <c r="C11184" t="s">
        <v>8331</v>
      </c>
      <c r="D11184">
        <v>0</v>
      </c>
      <c r="E11184" s="7">
        <v>46935</v>
      </c>
    </row>
    <row r="11185" spans="2:5" hidden="1" x14ac:dyDescent="0.25">
      <c r="B11185" t="s">
        <v>8330</v>
      </c>
      <c r="C11185" t="s">
        <v>8331</v>
      </c>
      <c r="D11185">
        <v>0</v>
      </c>
      <c r="E11185" s="7">
        <v>47270</v>
      </c>
    </row>
    <row r="11186" spans="2:5" hidden="1" x14ac:dyDescent="0.25">
      <c r="B11186" t="s">
        <v>8330</v>
      </c>
      <c r="C11186" t="s">
        <v>8331</v>
      </c>
      <c r="D11186">
        <v>0</v>
      </c>
      <c r="E11186" s="7">
        <v>47423</v>
      </c>
    </row>
    <row r="11187" spans="2:5" hidden="1" x14ac:dyDescent="0.25">
      <c r="B11187" t="s">
        <v>8330</v>
      </c>
      <c r="C11187" t="s">
        <v>8331</v>
      </c>
      <c r="D11187">
        <v>0</v>
      </c>
      <c r="E11187" s="7">
        <v>47453</v>
      </c>
    </row>
    <row r="11188" spans="2:5" hidden="1" x14ac:dyDescent="0.25">
      <c r="B11188" t="s">
        <v>8330</v>
      </c>
      <c r="C11188" t="s">
        <v>8331</v>
      </c>
      <c r="D11188">
        <v>0</v>
      </c>
      <c r="E11188" s="7">
        <v>47515</v>
      </c>
    </row>
    <row r="11189" spans="2:5" hidden="1" x14ac:dyDescent="0.25">
      <c r="B11189" t="s">
        <v>8330</v>
      </c>
      <c r="C11189" t="s">
        <v>8331</v>
      </c>
      <c r="D11189">
        <v>0</v>
      </c>
      <c r="E11189" s="7">
        <v>47574</v>
      </c>
    </row>
    <row r="11190" spans="2:5" hidden="1" x14ac:dyDescent="0.25">
      <c r="B11190" t="s">
        <v>8330</v>
      </c>
      <c r="C11190" t="s">
        <v>8331</v>
      </c>
      <c r="D11190">
        <v>0</v>
      </c>
      <c r="E11190" s="7">
        <v>47604</v>
      </c>
    </row>
    <row r="11191" spans="2:5" hidden="1" x14ac:dyDescent="0.25">
      <c r="B11191" t="s">
        <v>8330</v>
      </c>
      <c r="C11191" t="s">
        <v>8331</v>
      </c>
      <c r="D11191">
        <v>0</v>
      </c>
      <c r="E11191" s="7">
        <v>47696</v>
      </c>
    </row>
    <row r="11192" spans="2:5" hidden="1" x14ac:dyDescent="0.25">
      <c r="B11192" t="s">
        <v>8330</v>
      </c>
      <c r="C11192" t="s">
        <v>8331</v>
      </c>
      <c r="D11192">
        <v>0</v>
      </c>
      <c r="E11192" s="7">
        <v>47757</v>
      </c>
    </row>
    <row r="11193" spans="2:5" hidden="1" x14ac:dyDescent="0.25">
      <c r="B11193" t="s">
        <v>8330</v>
      </c>
      <c r="C11193" t="s">
        <v>8331</v>
      </c>
      <c r="D11193">
        <v>0</v>
      </c>
      <c r="E11193" s="7">
        <v>47788</v>
      </c>
    </row>
    <row r="11194" spans="2:5" hidden="1" x14ac:dyDescent="0.25">
      <c r="B11194" t="s">
        <v>8330</v>
      </c>
      <c r="C11194" t="s">
        <v>8331</v>
      </c>
      <c r="D11194">
        <v>20</v>
      </c>
      <c r="E11194" s="7">
        <v>47818</v>
      </c>
    </row>
    <row r="11195" spans="2:5" hidden="1" x14ac:dyDescent="0.25">
      <c r="B11195" t="s">
        <v>8330</v>
      </c>
      <c r="C11195" t="s">
        <v>8331</v>
      </c>
      <c r="D11195">
        <v>0</v>
      </c>
      <c r="E11195" s="7">
        <v>47849</v>
      </c>
    </row>
    <row r="11196" spans="2:5" hidden="1" x14ac:dyDescent="0.25">
      <c r="B11196" t="s">
        <v>8330</v>
      </c>
      <c r="C11196" t="s">
        <v>8331</v>
      </c>
      <c r="D11196">
        <v>0</v>
      </c>
      <c r="E11196" s="7">
        <v>47849</v>
      </c>
    </row>
    <row r="11197" spans="2:5" hidden="1" x14ac:dyDescent="0.25">
      <c r="B11197" t="s">
        <v>8330</v>
      </c>
      <c r="C11197" t="s">
        <v>8331</v>
      </c>
      <c r="D11197">
        <v>0</v>
      </c>
      <c r="E11197" s="7">
        <v>47939</v>
      </c>
    </row>
    <row r="11198" spans="2:5" hidden="1" x14ac:dyDescent="0.25">
      <c r="B11198" t="s">
        <v>8330</v>
      </c>
      <c r="C11198" t="s">
        <v>8331</v>
      </c>
      <c r="D11198">
        <v>1080</v>
      </c>
      <c r="E11198" s="7">
        <v>47939</v>
      </c>
    </row>
    <row r="11199" spans="2:5" hidden="1" x14ac:dyDescent="0.25">
      <c r="B11199" t="s">
        <v>8330</v>
      </c>
      <c r="C11199" t="s">
        <v>8331</v>
      </c>
      <c r="D11199">
        <v>22</v>
      </c>
      <c r="E11199" s="7">
        <v>47849</v>
      </c>
    </row>
    <row r="11200" spans="2:5" hidden="1" x14ac:dyDescent="0.25">
      <c r="B11200" t="s">
        <v>8330</v>
      </c>
      <c r="C11200" t="s">
        <v>8331</v>
      </c>
      <c r="D11200">
        <v>0</v>
      </c>
      <c r="E11200" s="7" t="s">
        <v>30</v>
      </c>
    </row>
    <row r="11201" spans="2:5" hidden="1" x14ac:dyDescent="0.25">
      <c r="B11201" t="s">
        <v>8330</v>
      </c>
      <c r="C11201" t="s">
        <v>8331</v>
      </c>
      <c r="D11201">
        <v>0</v>
      </c>
      <c r="E11201" s="7">
        <v>47757</v>
      </c>
    </row>
    <row r="11202" spans="2:5" hidden="1" x14ac:dyDescent="0.25">
      <c r="B11202" t="s">
        <v>8330</v>
      </c>
      <c r="C11202" t="s">
        <v>8331</v>
      </c>
      <c r="D11202">
        <v>0</v>
      </c>
      <c r="E11202" s="7">
        <v>47788</v>
      </c>
    </row>
    <row r="11203" spans="2:5" hidden="1" x14ac:dyDescent="0.25">
      <c r="B11203" t="s">
        <v>8330</v>
      </c>
      <c r="C11203" t="s">
        <v>8331</v>
      </c>
      <c r="D11203">
        <v>0</v>
      </c>
      <c r="E11203" s="7">
        <v>47818</v>
      </c>
    </row>
    <row r="11204" spans="2:5" hidden="1" x14ac:dyDescent="0.25">
      <c r="B11204" t="s">
        <v>8332</v>
      </c>
      <c r="C11204" t="s">
        <v>8333</v>
      </c>
      <c r="D11204">
        <v>19</v>
      </c>
      <c r="E11204" s="7">
        <v>46204</v>
      </c>
    </row>
    <row r="11205" spans="2:5" hidden="1" x14ac:dyDescent="0.25">
      <c r="B11205" t="s">
        <v>8332</v>
      </c>
      <c r="C11205" t="s">
        <v>8333</v>
      </c>
      <c r="D11205">
        <v>0</v>
      </c>
      <c r="E11205" s="7" t="s">
        <v>30</v>
      </c>
    </row>
    <row r="11206" spans="2:5" hidden="1" x14ac:dyDescent="0.25">
      <c r="B11206" t="s">
        <v>8332</v>
      </c>
      <c r="C11206" t="s">
        <v>8333</v>
      </c>
      <c r="D11206">
        <v>0</v>
      </c>
      <c r="E11206" s="7">
        <v>46204</v>
      </c>
    </row>
    <row r="11207" spans="2:5" hidden="1" x14ac:dyDescent="0.25">
      <c r="B11207" t="s">
        <v>8336</v>
      </c>
      <c r="C11207" t="s">
        <v>8337</v>
      </c>
      <c r="D11207">
        <v>0</v>
      </c>
      <c r="E11207" s="7" t="s">
        <v>30</v>
      </c>
    </row>
    <row r="11208" spans="2:5" hidden="1" x14ac:dyDescent="0.25">
      <c r="B11208" t="s">
        <v>8336</v>
      </c>
      <c r="C11208" t="s">
        <v>8337</v>
      </c>
      <c r="D11208">
        <v>0</v>
      </c>
      <c r="E11208" s="7">
        <v>46784</v>
      </c>
    </row>
    <row r="11209" spans="2:5" hidden="1" x14ac:dyDescent="0.25">
      <c r="B11209" t="s">
        <v>8336</v>
      </c>
      <c r="C11209" t="s">
        <v>8337</v>
      </c>
      <c r="D11209">
        <v>0</v>
      </c>
      <c r="E11209" s="7">
        <v>46784</v>
      </c>
    </row>
    <row r="11210" spans="2:5" hidden="1" x14ac:dyDescent="0.25">
      <c r="B11210" t="s">
        <v>8339</v>
      </c>
      <c r="C11210" t="s">
        <v>8340</v>
      </c>
      <c r="D11210">
        <v>0</v>
      </c>
      <c r="E11210" s="7" t="s">
        <v>30</v>
      </c>
    </row>
    <row r="11211" spans="2:5" hidden="1" x14ac:dyDescent="0.25">
      <c r="B11211" t="s">
        <v>8339</v>
      </c>
      <c r="C11211" t="s">
        <v>8340</v>
      </c>
      <c r="D11211">
        <v>0</v>
      </c>
      <c r="E11211" s="7">
        <v>46784</v>
      </c>
    </row>
    <row r="11212" spans="2:5" hidden="1" x14ac:dyDescent="0.25">
      <c r="B11212" t="s">
        <v>8339</v>
      </c>
      <c r="C11212" t="s">
        <v>8340</v>
      </c>
      <c r="D11212">
        <v>0</v>
      </c>
      <c r="E11212" s="7">
        <v>46784</v>
      </c>
    </row>
    <row r="11213" spans="2:5" hidden="1" x14ac:dyDescent="0.25">
      <c r="B11213" t="s">
        <v>8341</v>
      </c>
      <c r="C11213" t="s">
        <v>8342</v>
      </c>
      <c r="D11213">
        <v>0</v>
      </c>
      <c r="E11213" s="7" t="s">
        <v>30</v>
      </c>
    </row>
    <row r="11214" spans="2:5" hidden="1" x14ac:dyDescent="0.25">
      <c r="B11214" t="s">
        <v>8341</v>
      </c>
      <c r="C11214" t="s">
        <v>8342</v>
      </c>
      <c r="D11214">
        <v>0</v>
      </c>
      <c r="E11214" s="7">
        <v>46844</v>
      </c>
    </row>
    <row r="11215" spans="2:5" hidden="1" x14ac:dyDescent="0.25">
      <c r="B11215" t="s">
        <v>8341</v>
      </c>
      <c r="C11215" t="s">
        <v>8342</v>
      </c>
      <c r="D11215">
        <v>0</v>
      </c>
      <c r="E11215" s="7">
        <v>46844</v>
      </c>
    </row>
    <row r="11216" spans="2:5" hidden="1" x14ac:dyDescent="0.25">
      <c r="B11216" t="s">
        <v>8343</v>
      </c>
      <c r="C11216" t="s">
        <v>8344</v>
      </c>
      <c r="D11216">
        <v>0</v>
      </c>
      <c r="E11216" s="7">
        <v>46054</v>
      </c>
    </row>
    <row r="11217" spans="2:5" hidden="1" x14ac:dyDescent="0.25">
      <c r="B11217" t="s">
        <v>8343</v>
      </c>
      <c r="C11217" t="s">
        <v>8344</v>
      </c>
      <c r="D11217">
        <v>0</v>
      </c>
      <c r="E11217" s="7">
        <v>46054</v>
      </c>
    </row>
    <row r="11218" spans="2:5" hidden="1" x14ac:dyDescent="0.25">
      <c r="B11218" t="s">
        <v>8343</v>
      </c>
      <c r="C11218" t="s">
        <v>8344</v>
      </c>
      <c r="D11218">
        <v>0</v>
      </c>
      <c r="E11218" s="7">
        <v>46204</v>
      </c>
    </row>
    <row r="11219" spans="2:5" hidden="1" x14ac:dyDescent="0.25">
      <c r="B11219" t="s">
        <v>8343</v>
      </c>
      <c r="C11219" t="s">
        <v>8344</v>
      </c>
      <c r="D11219">
        <v>0</v>
      </c>
      <c r="E11219" s="7">
        <v>46204</v>
      </c>
    </row>
    <row r="11220" spans="2:5" hidden="1" x14ac:dyDescent="0.25">
      <c r="B11220" t="s">
        <v>8349</v>
      </c>
      <c r="C11220" t="s">
        <v>8350</v>
      </c>
      <c r="D11220">
        <v>0</v>
      </c>
      <c r="E11220" s="7" t="s">
        <v>30</v>
      </c>
    </row>
    <row r="11221" spans="2:5" hidden="1" x14ac:dyDescent="0.25">
      <c r="B11221" t="s">
        <v>8349</v>
      </c>
      <c r="C11221" t="s">
        <v>8350</v>
      </c>
      <c r="D11221">
        <v>0</v>
      </c>
      <c r="E11221" s="7">
        <v>46296</v>
      </c>
    </row>
    <row r="11222" spans="2:5" hidden="1" x14ac:dyDescent="0.25">
      <c r="B11222" t="s">
        <v>8349</v>
      </c>
      <c r="C11222" t="s">
        <v>8350</v>
      </c>
      <c r="D11222">
        <v>0</v>
      </c>
      <c r="E11222" s="7">
        <v>46296</v>
      </c>
    </row>
    <row r="11223" spans="2:5" hidden="1" x14ac:dyDescent="0.25">
      <c r="B11223" t="s">
        <v>8352</v>
      </c>
      <c r="C11223" t="s">
        <v>8353</v>
      </c>
      <c r="D11223">
        <v>0</v>
      </c>
      <c r="E11223" s="7">
        <v>46092</v>
      </c>
    </row>
    <row r="11224" spans="2:5" hidden="1" x14ac:dyDescent="0.25">
      <c r="B11224" t="s">
        <v>8352</v>
      </c>
      <c r="C11224" t="s">
        <v>8353</v>
      </c>
      <c r="D11224">
        <v>0</v>
      </c>
      <c r="E11224" s="7">
        <v>45695</v>
      </c>
    </row>
    <row r="11225" spans="2:5" hidden="1" x14ac:dyDescent="0.25">
      <c r="B11225" t="s">
        <v>8352</v>
      </c>
      <c r="C11225" t="s">
        <v>8353</v>
      </c>
      <c r="D11225">
        <v>0</v>
      </c>
      <c r="E11225" s="7">
        <v>46129</v>
      </c>
    </row>
    <row r="11226" spans="2:5" hidden="1" x14ac:dyDescent="0.25">
      <c r="B11226" t="s">
        <v>8352</v>
      </c>
      <c r="C11226" t="s">
        <v>8353</v>
      </c>
      <c r="D11226">
        <v>0</v>
      </c>
      <c r="E11226" s="7" t="s">
        <v>30</v>
      </c>
    </row>
    <row r="11227" spans="2:5" hidden="1" x14ac:dyDescent="0.25">
      <c r="B11227" t="s">
        <v>8352</v>
      </c>
      <c r="C11227" t="s">
        <v>8353</v>
      </c>
      <c r="D11227">
        <v>0</v>
      </c>
      <c r="E11227" s="7">
        <v>46092</v>
      </c>
    </row>
    <row r="11228" spans="2:5" hidden="1" x14ac:dyDescent="0.25">
      <c r="B11228" t="s">
        <v>8352</v>
      </c>
      <c r="C11228" t="s">
        <v>8353</v>
      </c>
      <c r="D11228">
        <v>70</v>
      </c>
      <c r="E11228" s="7">
        <v>46680</v>
      </c>
    </row>
    <row r="11229" spans="2:5" hidden="1" x14ac:dyDescent="0.25">
      <c r="B11229" t="s">
        <v>8352</v>
      </c>
      <c r="C11229" t="s">
        <v>8353</v>
      </c>
      <c r="D11229">
        <v>0</v>
      </c>
      <c r="E11229" s="7">
        <v>46129</v>
      </c>
    </row>
    <row r="11230" spans="2:5" hidden="1" x14ac:dyDescent="0.25">
      <c r="B11230" t="s">
        <v>8352</v>
      </c>
      <c r="C11230" t="s">
        <v>8353</v>
      </c>
      <c r="D11230">
        <v>0</v>
      </c>
      <c r="E11230" s="7">
        <v>46090</v>
      </c>
    </row>
    <row r="11231" spans="2:5" hidden="1" x14ac:dyDescent="0.25">
      <c r="B11231" t="s">
        <v>8352</v>
      </c>
      <c r="C11231" t="s">
        <v>8353</v>
      </c>
      <c r="D11231">
        <v>0</v>
      </c>
      <c r="E11231" s="7">
        <v>46090</v>
      </c>
    </row>
    <row r="11232" spans="2:5" hidden="1" x14ac:dyDescent="0.25">
      <c r="B11232" t="s">
        <v>8352</v>
      </c>
      <c r="C11232" t="s">
        <v>8353</v>
      </c>
      <c r="D11232">
        <v>0</v>
      </c>
      <c r="E11232" s="7">
        <v>46090</v>
      </c>
    </row>
    <row r="11233" spans="2:5" hidden="1" x14ac:dyDescent="0.25">
      <c r="B11233" t="s">
        <v>8355</v>
      </c>
      <c r="C11233" t="s">
        <v>8356</v>
      </c>
      <c r="D11233">
        <v>0</v>
      </c>
      <c r="E11233" s="7">
        <v>46296</v>
      </c>
    </row>
    <row r="11234" spans="2:5" hidden="1" x14ac:dyDescent="0.25">
      <c r="B11234" t="s">
        <v>8355</v>
      </c>
      <c r="C11234" t="s">
        <v>8356</v>
      </c>
      <c r="D11234">
        <v>0</v>
      </c>
      <c r="E11234" s="7">
        <v>46478</v>
      </c>
    </row>
    <row r="11235" spans="2:5" hidden="1" x14ac:dyDescent="0.25">
      <c r="B11235" t="s">
        <v>8355</v>
      </c>
      <c r="C11235" t="s">
        <v>8356</v>
      </c>
      <c r="D11235">
        <v>0</v>
      </c>
      <c r="E11235" s="7">
        <v>46541</v>
      </c>
    </row>
    <row r="11236" spans="2:5" hidden="1" x14ac:dyDescent="0.25">
      <c r="B11236" t="s">
        <v>8355</v>
      </c>
      <c r="C11236" t="s">
        <v>8356</v>
      </c>
      <c r="D11236">
        <v>0</v>
      </c>
      <c r="E11236" s="7">
        <v>46571</v>
      </c>
    </row>
    <row r="11237" spans="2:5" hidden="1" x14ac:dyDescent="0.25">
      <c r="B11237" t="s">
        <v>8355</v>
      </c>
      <c r="C11237" t="s">
        <v>8356</v>
      </c>
      <c r="D11237">
        <v>0</v>
      </c>
      <c r="E11237" s="7">
        <v>46581</v>
      </c>
    </row>
    <row r="11238" spans="2:5" hidden="1" x14ac:dyDescent="0.25">
      <c r="B11238" t="s">
        <v>8355</v>
      </c>
      <c r="C11238" t="s">
        <v>8356</v>
      </c>
      <c r="D11238">
        <v>66</v>
      </c>
      <c r="E11238" s="7">
        <v>46631</v>
      </c>
    </row>
    <row r="11239" spans="2:5" hidden="1" x14ac:dyDescent="0.25">
      <c r="B11239" t="s">
        <v>8355</v>
      </c>
      <c r="C11239" t="s">
        <v>8356</v>
      </c>
      <c r="D11239">
        <v>0</v>
      </c>
      <c r="E11239" s="7">
        <v>46296</v>
      </c>
    </row>
    <row r="11240" spans="2:5" hidden="1" x14ac:dyDescent="0.25">
      <c r="B11240" t="s">
        <v>8355</v>
      </c>
      <c r="C11240" t="s">
        <v>8356</v>
      </c>
      <c r="D11240">
        <v>0</v>
      </c>
      <c r="E11240" s="7">
        <v>46631</v>
      </c>
    </row>
    <row r="11241" spans="2:5" hidden="1" x14ac:dyDescent="0.25">
      <c r="B11241" t="s">
        <v>8361</v>
      </c>
      <c r="C11241" t="s">
        <v>1733</v>
      </c>
      <c r="D11241">
        <v>0</v>
      </c>
      <c r="E11241" s="7">
        <v>45843</v>
      </c>
    </row>
    <row r="11242" spans="2:5" hidden="1" x14ac:dyDescent="0.25">
      <c r="B11242" t="s">
        <v>8361</v>
      </c>
      <c r="C11242" t="s">
        <v>1733</v>
      </c>
      <c r="D11242">
        <v>0</v>
      </c>
      <c r="E11242" s="7">
        <v>46499</v>
      </c>
    </row>
    <row r="11243" spans="2:5" hidden="1" x14ac:dyDescent="0.25">
      <c r="B11243" t="s">
        <v>8361</v>
      </c>
      <c r="C11243" t="s">
        <v>1733</v>
      </c>
      <c r="D11243">
        <v>0</v>
      </c>
      <c r="E11243" s="7">
        <v>46511</v>
      </c>
    </row>
    <row r="11244" spans="2:5" hidden="1" x14ac:dyDescent="0.25">
      <c r="B11244" t="s">
        <v>8361</v>
      </c>
      <c r="C11244" t="s">
        <v>1733</v>
      </c>
      <c r="D11244">
        <v>0</v>
      </c>
      <c r="E11244" s="7">
        <v>46511</v>
      </c>
    </row>
    <row r="11245" spans="2:5" hidden="1" x14ac:dyDescent="0.25">
      <c r="B11245" t="s">
        <v>8361</v>
      </c>
      <c r="C11245" t="s">
        <v>1733</v>
      </c>
      <c r="D11245">
        <v>0</v>
      </c>
      <c r="E11245" s="7">
        <v>46517</v>
      </c>
    </row>
    <row r="11246" spans="2:5" hidden="1" x14ac:dyDescent="0.25">
      <c r="B11246" t="s">
        <v>8361</v>
      </c>
      <c r="C11246" t="s">
        <v>1733</v>
      </c>
      <c r="D11246">
        <v>0</v>
      </c>
      <c r="E11246" s="7">
        <v>46517</v>
      </c>
    </row>
    <row r="11247" spans="2:5" hidden="1" x14ac:dyDescent="0.25">
      <c r="B11247" t="s">
        <v>8361</v>
      </c>
      <c r="C11247" t="s">
        <v>1733</v>
      </c>
      <c r="D11247">
        <v>0</v>
      </c>
      <c r="E11247" s="7">
        <v>46197</v>
      </c>
    </row>
    <row r="11248" spans="2:5" hidden="1" x14ac:dyDescent="0.25">
      <c r="B11248" t="s">
        <v>8361</v>
      </c>
      <c r="C11248" t="s">
        <v>1733</v>
      </c>
      <c r="D11248">
        <v>0</v>
      </c>
      <c r="E11248" s="7">
        <v>46533</v>
      </c>
    </row>
    <row r="11249" spans="2:5" hidden="1" x14ac:dyDescent="0.25">
      <c r="B11249" t="s">
        <v>8361</v>
      </c>
      <c r="C11249" t="s">
        <v>1733</v>
      </c>
      <c r="D11249">
        <v>0</v>
      </c>
      <c r="E11249" s="7">
        <v>46200</v>
      </c>
    </row>
    <row r="11250" spans="2:5" hidden="1" x14ac:dyDescent="0.25">
      <c r="B11250" t="s">
        <v>8361</v>
      </c>
      <c r="C11250" t="s">
        <v>1733</v>
      </c>
      <c r="D11250">
        <v>0</v>
      </c>
      <c r="E11250" s="7">
        <v>46210</v>
      </c>
    </row>
    <row r="11251" spans="2:5" hidden="1" x14ac:dyDescent="0.25">
      <c r="B11251" t="s">
        <v>8361</v>
      </c>
      <c r="C11251" t="s">
        <v>1733</v>
      </c>
      <c r="D11251">
        <v>0</v>
      </c>
      <c r="E11251" s="7">
        <v>46225</v>
      </c>
    </row>
    <row r="11252" spans="2:5" hidden="1" x14ac:dyDescent="0.25">
      <c r="B11252" t="s">
        <v>8361</v>
      </c>
      <c r="C11252" t="s">
        <v>1733</v>
      </c>
      <c r="D11252">
        <v>0</v>
      </c>
      <c r="E11252" s="7">
        <v>46225</v>
      </c>
    </row>
    <row r="11253" spans="2:5" hidden="1" x14ac:dyDescent="0.25">
      <c r="B11253" t="s">
        <v>8361</v>
      </c>
      <c r="C11253" t="s">
        <v>1733</v>
      </c>
      <c r="D11253">
        <v>0</v>
      </c>
      <c r="E11253" s="7">
        <v>46225</v>
      </c>
    </row>
    <row r="11254" spans="2:5" hidden="1" x14ac:dyDescent="0.25">
      <c r="B11254" t="s">
        <v>8361</v>
      </c>
      <c r="C11254" t="s">
        <v>1733</v>
      </c>
      <c r="D11254">
        <v>0</v>
      </c>
      <c r="E11254" s="7">
        <v>46225</v>
      </c>
    </row>
    <row r="11255" spans="2:5" hidden="1" x14ac:dyDescent="0.25">
      <c r="B11255" t="s">
        <v>8361</v>
      </c>
      <c r="C11255" t="s">
        <v>1733</v>
      </c>
      <c r="D11255">
        <v>0</v>
      </c>
      <c r="E11255" s="7">
        <v>46225</v>
      </c>
    </row>
    <row r="11256" spans="2:5" hidden="1" x14ac:dyDescent="0.25">
      <c r="B11256" t="s">
        <v>8361</v>
      </c>
      <c r="C11256" t="s">
        <v>1733</v>
      </c>
      <c r="D11256">
        <v>0</v>
      </c>
      <c r="E11256" s="7">
        <v>46598</v>
      </c>
    </row>
    <row r="11257" spans="2:5" hidden="1" x14ac:dyDescent="0.25">
      <c r="B11257" t="s">
        <v>8361</v>
      </c>
      <c r="C11257" t="s">
        <v>1733</v>
      </c>
      <c r="D11257">
        <v>0</v>
      </c>
      <c r="E11257" s="7">
        <v>46604</v>
      </c>
    </row>
    <row r="11258" spans="2:5" hidden="1" x14ac:dyDescent="0.25">
      <c r="B11258" t="s">
        <v>8361</v>
      </c>
      <c r="C11258" t="s">
        <v>1733</v>
      </c>
      <c r="D11258">
        <v>0</v>
      </c>
      <c r="E11258" s="7">
        <v>46605</v>
      </c>
    </row>
    <row r="11259" spans="2:5" hidden="1" x14ac:dyDescent="0.25">
      <c r="B11259" t="s">
        <v>8361</v>
      </c>
      <c r="C11259" t="s">
        <v>1733</v>
      </c>
      <c r="D11259">
        <v>0</v>
      </c>
      <c r="E11259" s="7">
        <v>46248</v>
      </c>
    </row>
    <row r="11260" spans="2:5" hidden="1" x14ac:dyDescent="0.25">
      <c r="B11260" t="s">
        <v>8361</v>
      </c>
      <c r="C11260" t="s">
        <v>1733</v>
      </c>
      <c r="D11260">
        <v>0</v>
      </c>
      <c r="E11260" s="7">
        <v>46248</v>
      </c>
    </row>
    <row r="11261" spans="2:5" hidden="1" x14ac:dyDescent="0.25">
      <c r="B11261" t="s">
        <v>8361</v>
      </c>
      <c r="C11261" t="s">
        <v>1733</v>
      </c>
      <c r="D11261">
        <v>0</v>
      </c>
      <c r="E11261" s="7">
        <v>46248</v>
      </c>
    </row>
    <row r="11262" spans="2:5" hidden="1" x14ac:dyDescent="0.25">
      <c r="B11262" t="s">
        <v>8361</v>
      </c>
      <c r="C11262" t="s">
        <v>1733</v>
      </c>
      <c r="D11262">
        <v>0</v>
      </c>
      <c r="E11262" s="7">
        <v>46248</v>
      </c>
    </row>
    <row r="11263" spans="2:5" hidden="1" x14ac:dyDescent="0.25">
      <c r="B11263" t="s">
        <v>8361</v>
      </c>
      <c r="C11263" t="s">
        <v>1733</v>
      </c>
      <c r="D11263">
        <v>0</v>
      </c>
      <c r="E11263" s="7">
        <v>46248</v>
      </c>
    </row>
    <row r="11264" spans="2:5" hidden="1" x14ac:dyDescent="0.25">
      <c r="B11264" t="s">
        <v>8361</v>
      </c>
      <c r="C11264" t="s">
        <v>1733</v>
      </c>
      <c r="D11264">
        <v>0</v>
      </c>
      <c r="E11264" s="7">
        <v>46261</v>
      </c>
    </row>
    <row r="11265" spans="2:5" hidden="1" x14ac:dyDescent="0.25">
      <c r="B11265" t="s">
        <v>8361</v>
      </c>
      <c r="C11265" t="s">
        <v>1733</v>
      </c>
      <c r="D11265">
        <v>0</v>
      </c>
      <c r="E11265" s="7">
        <v>46615</v>
      </c>
    </row>
    <row r="11266" spans="2:5" hidden="1" x14ac:dyDescent="0.25">
      <c r="B11266" t="s">
        <v>8361</v>
      </c>
      <c r="C11266" t="s">
        <v>1733</v>
      </c>
      <c r="D11266">
        <v>0</v>
      </c>
      <c r="E11266" s="7">
        <v>46617</v>
      </c>
    </row>
    <row r="11267" spans="2:5" hidden="1" x14ac:dyDescent="0.25">
      <c r="B11267" t="s">
        <v>8361</v>
      </c>
      <c r="C11267" t="s">
        <v>1733</v>
      </c>
      <c r="D11267">
        <v>0</v>
      </c>
      <c r="E11267" s="7">
        <v>46622</v>
      </c>
    </row>
    <row r="11268" spans="2:5" hidden="1" x14ac:dyDescent="0.25">
      <c r="B11268" t="s">
        <v>8361</v>
      </c>
      <c r="C11268" t="s">
        <v>1733</v>
      </c>
      <c r="D11268">
        <v>0</v>
      </c>
      <c r="E11268" s="7">
        <v>46622</v>
      </c>
    </row>
    <row r="11269" spans="2:5" hidden="1" x14ac:dyDescent="0.25">
      <c r="B11269" t="s">
        <v>8361</v>
      </c>
      <c r="C11269" t="s">
        <v>1733</v>
      </c>
      <c r="D11269">
        <v>0</v>
      </c>
      <c r="E11269" s="7">
        <v>46624</v>
      </c>
    </row>
    <row r="11270" spans="2:5" hidden="1" x14ac:dyDescent="0.25">
      <c r="B11270" t="s">
        <v>8361</v>
      </c>
      <c r="C11270" t="s">
        <v>1733</v>
      </c>
      <c r="D11270">
        <v>0</v>
      </c>
      <c r="E11270" s="7">
        <v>46624</v>
      </c>
    </row>
    <row r="11271" spans="2:5" hidden="1" x14ac:dyDescent="0.25">
      <c r="B11271" t="s">
        <v>8361</v>
      </c>
      <c r="C11271" t="s">
        <v>1733</v>
      </c>
      <c r="D11271">
        <v>0</v>
      </c>
      <c r="E11271" s="7">
        <v>46628</v>
      </c>
    </row>
    <row r="11272" spans="2:5" hidden="1" x14ac:dyDescent="0.25">
      <c r="B11272" t="s">
        <v>8361</v>
      </c>
      <c r="C11272" t="s">
        <v>1733</v>
      </c>
      <c r="D11272">
        <v>0</v>
      </c>
      <c r="E11272" s="7">
        <v>46629</v>
      </c>
    </row>
    <row r="11273" spans="2:5" hidden="1" x14ac:dyDescent="0.25">
      <c r="B11273" t="s">
        <v>8361</v>
      </c>
      <c r="C11273" t="s">
        <v>1733</v>
      </c>
      <c r="D11273">
        <v>0</v>
      </c>
      <c r="E11273" s="7">
        <v>46629</v>
      </c>
    </row>
    <row r="11274" spans="2:5" hidden="1" x14ac:dyDescent="0.25">
      <c r="B11274" t="s">
        <v>8361</v>
      </c>
      <c r="C11274" t="s">
        <v>1733</v>
      </c>
      <c r="D11274">
        <v>0</v>
      </c>
      <c r="E11274" s="7">
        <v>46629</v>
      </c>
    </row>
    <row r="11275" spans="2:5" hidden="1" x14ac:dyDescent="0.25">
      <c r="B11275" t="s">
        <v>8361</v>
      </c>
      <c r="C11275" t="s">
        <v>1733</v>
      </c>
      <c r="D11275">
        <v>0</v>
      </c>
      <c r="E11275" s="7">
        <v>46635</v>
      </c>
    </row>
    <row r="11276" spans="2:5" hidden="1" x14ac:dyDescent="0.25">
      <c r="B11276" t="s">
        <v>8361</v>
      </c>
      <c r="C11276" t="s">
        <v>1733</v>
      </c>
      <c r="D11276">
        <v>0</v>
      </c>
      <c r="E11276" s="7">
        <v>46638</v>
      </c>
    </row>
    <row r="11277" spans="2:5" hidden="1" x14ac:dyDescent="0.25">
      <c r="B11277" t="s">
        <v>8361</v>
      </c>
      <c r="C11277" t="s">
        <v>1733</v>
      </c>
      <c r="D11277">
        <v>0</v>
      </c>
      <c r="E11277" s="7">
        <v>46638</v>
      </c>
    </row>
    <row r="11278" spans="2:5" hidden="1" x14ac:dyDescent="0.25">
      <c r="B11278" t="s">
        <v>8361</v>
      </c>
      <c r="C11278" t="s">
        <v>1733</v>
      </c>
      <c r="D11278">
        <v>0</v>
      </c>
      <c r="E11278" s="7">
        <v>46641</v>
      </c>
    </row>
    <row r="11279" spans="2:5" hidden="1" x14ac:dyDescent="0.25">
      <c r="B11279" t="s">
        <v>8361</v>
      </c>
      <c r="C11279" t="s">
        <v>1733</v>
      </c>
      <c r="D11279">
        <v>0</v>
      </c>
      <c r="E11279" s="7">
        <v>46641</v>
      </c>
    </row>
    <row r="11280" spans="2:5" hidden="1" x14ac:dyDescent="0.25">
      <c r="B11280" t="s">
        <v>8361</v>
      </c>
      <c r="C11280" t="s">
        <v>1733</v>
      </c>
      <c r="D11280">
        <v>0</v>
      </c>
      <c r="E11280" s="7">
        <v>46638</v>
      </c>
    </row>
    <row r="11281" spans="2:5" hidden="1" x14ac:dyDescent="0.25">
      <c r="B11281" t="s">
        <v>8361</v>
      </c>
      <c r="C11281" t="s">
        <v>1733</v>
      </c>
      <c r="D11281">
        <v>0</v>
      </c>
      <c r="E11281" s="7">
        <v>46638</v>
      </c>
    </row>
    <row r="11282" spans="2:5" hidden="1" x14ac:dyDescent="0.25">
      <c r="B11282" t="s">
        <v>8361</v>
      </c>
      <c r="C11282" t="s">
        <v>1733</v>
      </c>
      <c r="D11282">
        <v>0</v>
      </c>
      <c r="E11282" s="7">
        <v>46638</v>
      </c>
    </row>
    <row r="11283" spans="2:5" hidden="1" x14ac:dyDescent="0.25">
      <c r="B11283" t="s">
        <v>8361</v>
      </c>
      <c r="C11283" t="s">
        <v>1733</v>
      </c>
      <c r="D11283">
        <v>0</v>
      </c>
      <c r="E11283" s="7">
        <v>46298</v>
      </c>
    </row>
    <row r="11284" spans="2:5" hidden="1" x14ac:dyDescent="0.25">
      <c r="B11284" t="s">
        <v>8361</v>
      </c>
      <c r="C11284" t="s">
        <v>1733</v>
      </c>
      <c r="D11284">
        <v>0</v>
      </c>
      <c r="E11284" s="7">
        <v>46298</v>
      </c>
    </row>
    <row r="11285" spans="2:5" hidden="1" x14ac:dyDescent="0.25">
      <c r="B11285" t="s">
        <v>8361</v>
      </c>
      <c r="C11285" t="s">
        <v>1733</v>
      </c>
      <c r="D11285">
        <v>0</v>
      </c>
      <c r="E11285" s="7">
        <v>46298</v>
      </c>
    </row>
    <row r="11286" spans="2:5" hidden="1" x14ac:dyDescent="0.25">
      <c r="B11286" t="s">
        <v>8361</v>
      </c>
      <c r="C11286" t="s">
        <v>1733</v>
      </c>
      <c r="D11286">
        <v>0</v>
      </c>
      <c r="E11286" s="7">
        <v>46298</v>
      </c>
    </row>
    <row r="11287" spans="2:5" hidden="1" x14ac:dyDescent="0.25">
      <c r="B11287" t="s">
        <v>8361</v>
      </c>
      <c r="C11287" t="s">
        <v>1733</v>
      </c>
      <c r="D11287">
        <v>0</v>
      </c>
      <c r="E11287" s="7">
        <v>46300</v>
      </c>
    </row>
    <row r="11288" spans="2:5" hidden="1" x14ac:dyDescent="0.25">
      <c r="B11288" t="s">
        <v>8361</v>
      </c>
      <c r="C11288" t="s">
        <v>1733</v>
      </c>
      <c r="D11288">
        <v>0</v>
      </c>
      <c r="E11288" s="7">
        <v>46300</v>
      </c>
    </row>
    <row r="11289" spans="2:5" hidden="1" x14ac:dyDescent="0.25">
      <c r="B11289" t="s">
        <v>8361</v>
      </c>
      <c r="C11289" t="s">
        <v>1733</v>
      </c>
      <c r="D11289">
        <v>0</v>
      </c>
      <c r="E11289" s="7">
        <v>46639</v>
      </c>
    </row>
    <row r="11290" spans="2:5" hidden="1" x14ac:dyDescent="0.25">
      <c r="B11290" t="s">
        <v>8361</v>
      </c>
      <c r="C11290" t="s">
        <v>1733</v>
      </c>
      <c r="D11290">
        <v>0</v>
      </c>
      <c r="E11290" s="7">
        <v>46639</v>
      </c>
    </row>
    <row r="11291" spans="2:5" hidden="1" x14ac:dyDescent="0.25">
      <c r="B11291" t="s">
        <v>8361</v>
      </c>
      <c r="C11291" t="s">
        <v>1733</v>
      </c>
      <c r="D11291">
        <v>0</v>
      </c>
      <c r="E11291" s="7">
        <v>46647</v>
      </c>
    </row>
    <row r="11292" spans="2:5" hidden="1" x14ac:dyDescent="0.25">
      <c r="B11292" t="s">
        <v>8361</v>
      </c>
      <c r="C11292" t="s">
        <v>1733</v>
      </c>
      <c r="D11292">
        <v>0</v>
      </c>
      <c r="E11292" s="7">
        <v>46647</v>
      </c>
    </row>
    <row r="11293" spans="2:5" hidden="1" x14ac:dyDescent="0.25">
      <c r="B11293" t="s">
        <v>8361</v>
      </c>
      <c r="C11293" t="s">
        <v>1733</v>
      </c>
      <c r="D11293">
        <v>0</v>
      </c>
      <c r="E11293" s="7">
        <v>46647</v>
      </c>
    </row>
    <row r="11294" spans="2:5" hidden="1" x14ac:dyDescent="0.25">
      <c r="B11294" t="s">
        <v>8361</v>
      </c>
      <c r="C11294" t="s">
        <v>1733</v>
      </c>
      <c r="D11294">
        <v>0</v>
      </c>
      <c r="E11294" s="7">
        <v>46648</v>
      </c>
    </row>
    <row r="11295" spans="2:5" hidden="1" x14ac:dyDescent="0.25">
      <c r="B11295" t="s">
        <v>8361</v>
      </c>
      <c r="C11295" t="s">
        <v>1733</v>
      </c>
      <c r="D11295">
        <v>0</v>
      </c>
      <c r="E11295" s="7">
        <v>46648</v>
      </c>
    </row>
    <row r="11296" spans="2:5" hidden="1" x14ac:dyDescent="0.25">
      <c r="B11296" t="s">
        <v>8361</v>
      </c>
      <c r="C11296" t="s">
        <v>1733</v>
      </c>
      <c r="D11296">
        <v>0</v>
      </c>
      <c r="E11296" s="7">
        <v>46648</v>
      </c>
    </row>
    <row r="11297" spans="2:5" hidden="1" x14ac:dyDescent="0.25">
      <c r="B11297" t="s">
        <v>8361</v>
      </c>
      <c r="C11297" t="s">
        <v>1733</v>
      </c>
      <c r="D11297">
        <v>1200</v>
      </c>
      <c r="E11297" s="7">
        <v>46653</v>
      </c>
    </row>
    <row r="11298" spans="2:5" hidden="1" x14ac:dyDescent="0.25">
      <c r="B11298" t="s">
        <v>8361</v>
      </c>
      <c r="C11298" t="s">
        <v>1733</v>
      </c>
      <c r="D11298">
        <v>1368</v>
      </c>
      <c r="E11298" s="7">
        <v>46650</v>
      </c>
    </row>
    <row r="11299" spans="2:5" hidden="1" x14ac:dyDescent="0.25">
      <c r="B11299" t="s">
        <v>8361</v>
      </c>
      <c r="C11299" t="s">
        <v>1733</v>
      </c>
      <c r="D11299">
        <v>1080</v>
      </c>
      <c r="E11299" s="7">
        <v>46653</v>
      </c>
    </row>
    <row r="11300" spans="2:5" hidden="1" x14ac:dyDescent="0.25">
      <c r="B11300" t="s">
        <v>8361</v>
      </c>
      <c r="C11300" t="s">
        <v>1733</v>
      </c>
      <c r="D11300">
        <v>600</v>
      </c>
      <c r="E11300" s="7">
        <v>46650</v>
      </c>
    </row>
    <row r="11301" spans="2:5" hidden="1" x14ac:dyDescent="0.25">
      <c r="B11301" t="s">
        <v>8361</v>
      </c>
      <c r="C11301" t="s">
        <v>1733</v>
      </c>
      <c r="D11301">
        <v>31</v>
      </c>
      <c r="E11301" s="7">
        <v>46650</v>
      </c>
    </row>
    <row r="11302" spans="2:5" hidden="1" x14ac:dyDescent="0.25">
      <c r="B11302" t="s">
        <v>8361</v>
      </c>
      <c r="C11302" t="s">
        <v>1733</v>
      </c>
      <c r="D11302">
        <v>960</v>
      </c>
      <c r="E11302" s="7">
        <v>46654</v>
      </c>
    </row>
    <row r="11303" spans="2:5" hidden="1" x14ac:dyDescent="0.25">
      <c r="B11303" t="s">
        <v>8361</v>
      </c>
      <c r="C11303" t="s">
        <v>1733</v>
      </c>
      <c r="D11303">
        <v>1080</v>
      </c>
      <c r="E11303" s="7">
        <v>46656</v>
      </c>
    </row>
    <row r="11304" spans="2:5" hidden="1" x14ac:dyDescent="0.25">
      <c r="B11304" t="s">
        <v>8361</v>
      </c>
      <c r="C11304" t="s">
        <v>1733</v>
      </c>
      <c r="D11304">
        <v>120</v>
      </c>
      <c r="E11304" s="7">
        <v>46656</v>
      </c>
    </row>
    <row r="11305" spans="2:5" hidden="1" x14ac:dyDescent="0.25">
      <c r="B11305" t="s">
        <v>8361</v>
      </c>
      <c r="C11305" t="s">
        <v>1733</v>
      </c>
      <c r="D11305">
        <v>120</v>
      </c>
      <c r="E11305" s="7">
        <v>46654</v>
      </c>
    </row>
    <row r="11306" spans="2:5" hidden="1" x14ac:dyDescent="0.25">
      <c r="B11306" t="s">
        <v>8361</v>
      </c>
      <c r="C11306" t="s">
        <v>1733</v>
      </c>
      <c r="D11306">
        <v>1440</v>
      </c>
      <c r="E11306" s="7">
        <v>46660</v>
      </c>
    </row>
    <row r="11307" spans="2:5" hidden="1" x14ac:dyDescent="0.25">
      <c r="B11307" t="s">
        <v>8361</v>
      </c>
      <c r="C11307" t="s">
        <v>1733</v>
      </c>
      <c r="D11307">
        <v>191</v>
      </c>
      <c r="E11307" s="7">
        <v>46660</v>
      </c>
    </row>
    <row r="11308" spans="2:5" hidden="1" x14ac:dyDescent="0.25">
      <c r="B11308" t="s">
        <v>8361</v>
      </c>
      <c r="C11308" t="s">
        <v>1733</v>
      </c>
      <c r="D11308">
        <v>1320</v>
      </c>
      <c r="E11308" s="7">
        <v>46660</v>
      </c>
    </row>
    <row r="11309" spans="2:5" hidden="1" x14ac:dyDescent="0.25">
      <c r="B11309" t="s">
        <v>8361</v>
      </c>
      <c r="C11309" t="s">
        <v>1733</v>
      </c>
      <c r="D11309">
        <v>0</v>
      </c>
      <c r="E11309" s="7">
        <v>46385</v>
      </c>
    </row>
    <row r="11310" spans="2:5" hidden="1" x14ac:dyDescent="0.25">
      <c r="B11310" t="s">
        <v>8361</v>
      </c>
      <c r="C11310" t="s">
        <v>1733</v>
      </c>
      <c r="D11310">
        <v>0</v>
      </c>
      <c r="E11310" s="7">
        <v>46449</v>
      </c>
    </row>
    <row r="11311" spans="2:5" hidden="1" x14ac:dyDescent="0.25">
      <c r="B11311" t="s">
        <v>8361</v>
      </c>
      <c r="C11311" t="s">
        <v>1733</v>
      </c>
      <c r="D11311">
        <v>0</v>
      </c>
      <c r="E11311" s="7">
        <v>46305</v>
      </c>
    </row>
    <row r="11312" spans="2:5" hidden="1" x14ac:dyDescent="0.25">
      <c r="B11312" t="s">
        <v>8361</v>
      </c>
      <c r="C11312" t="s">
        <v>1733</v>
      </c>
      <c r="D11312">
        <v>0</v>
      </c>
      <c r="E11312" s="7">
        <v>46305</v>
      </c>
    </row>
    <row r="11313" spans="2:5" hidden="1" x14ac:dyDescent="0.25">
      <c r="B11313" t="s">
        <v>8361</v>
      </c>
      <c r="C11313" t="s">
        <v>1733</v>
      </c>
      <c r="D11313">
        <v>0</v>
      </c>
      <c r="E11313" s="7">
        <v>46305</v>
      </c>
    </row>
    <row r="11314" spans="2:5" hidden="1" x14ac:dyDescent="0.25">
      <c r="B11314" t="s">
        <v>8361</v>
      </c>
      <c r="C11314" t="s">
        <v>1733</v>
      </c>
      <c r="D11314">
        <v>0</v>
      </c>
      <c r="E11314" s="7">
        <v>46305</v>
      </c>
    </row>
    <row r="11315" spans="2:5" hidden="1" x14ac:dyDescent="0.25">
      <c r="B11315" t="s">
        <v>8361</v>
      </c>
      <c r="C11315" t="s">
        <v>1733</v>
      </c>
      <c r="D11315">
        <v>0</v>
      </c>
      <c r="E11315" s="7">
        <v>46305</v>
      </c>
    </row>
    <row r="11316" spans="2:5" hidden="1" x14ac:dyDescent="0.25">
      <c r="B11316" t="s">
        <v>8361</v>
      </c>
      <c r="C11316" t="s">
        <v>1733</v>
      </c>
      <c r="D11316">
        <v>0</v>
      </c>
      <c r="E11316" s="7">
        <v>46304</v>
      </c>
    </row>
    <row r="11317" spans="2:5" hidden="1" x14ac:dyDescent="0.25">
      <c r="B11317" t="s">
        <v>8361</v>
      </c>
      <c r="C11317" t="s">
        <v>1733</v>
      </c>
      <c r="D11317">
        <v>0</v>
      </c>
      <c r="E11317" s="7">
        <v>46319</v>
      </c>
    </row>
    <row r="11318" spans="2:5" hidden="1" x14ac:dyDescent="0.25">
      <c r="B11318" t="s">
        <v>8361</v>
      </c>
      <c r="C11318" t="s">
        <v>1733</v>
      </c>
      <c r="D11318">
        <v>0</v>
      </c>
      <c r="E11318" s="7">
        <v>46449</v>
      </c>
    </row>
    <row r="11319" spans="2:5" hidden="1" x14ac:dyDescent="0.25">
      <c r="B11319" t="s">
        <v>8361</v>
      </c>
      <c r="C11319" t="s">
        <v>1733</v>
      </c>
      <c r="D11319">
        <v>0</v>
      </c>
      <c r="E11319" s="7">
        <v>46449</v>
      </c>
    </row>
    <row r="11320" spans="2:5" hidden="1" x14ac:dyDescent="0.25">
      <c r="B11320" t="s">
        <v>8361</v>
      </c>
      <c r="C11320" t="s">
        <v>1733</v>
      </c>
      <c r="D11320">
        <v>0</v>
      </c>
      <c r="E11320" s="7">
        <v>46364</v>
      </c>
    </row>
    <row r="11321" spans="2:5" hidden="1" x14ac:dyDescent="0.25">
      <c r="B11321" t="s">
        <v>8361</v>
      </c>
      <c r="C11321" t="s">
        <v>1733</v>
      </c>
      <c r="D11321">
        <v>0</v>
      </c>
      <c r="E11321" s="7">
        <v>46344</v>
      </c>
    </row>
    <row r="11322" spans="2:5" hidden="1" x14ac:dyDescent="0.25">
      <c r="B11322" t="s">
        <v>8361</v>
      </c>
      <c r="C11322" t="s">
        <v>1733</v>
      </c>
      <c r="D11322">
        <v>0</v>
      </c>
      <c r="E11322" s="7">
        <v>46351</v>
      </c>
    </row>
    <row r="11323" spans="2:5" hidden="1" x14ac:dyDescent="0.25">
      <c r="B11323" t="s">
        <v>8361</v>
      </c>
      <c r="C11323" t="s">
        <v>1733</v>
      </c>
      <c r="D11323">
        <v>0</v>
      </c>
      <c r="E11323" s="7">
        <v>45935</v>
      </c>
    </row>
    <row r="11324" spans="2:5" hidden="1" x14ac:dyDescent="0.25">
      <c r="B11324" t="s">
        <v>8361</v>
      </c>
      <c r="C11324" t="s">
        <v>1733</v>
      </c>
      <c r="D11324">
        <v>0</v>
      </c>
      <c r="E11324" s="7">
        <v>45935</v>
      </c>
    </row>
    <row r="11325" spans="2:5" hidden="1" x14ac:dyDescent="0.25">
      <c r="B11325" t="s">
        <v>8361</v>
      </c>
      <c r="C11325" t="s">
        <v>1733</v>
      </c>
      <c r="D11325">
        <v>0</v>
      </c>
      <c r="E11325" s="7">
        <v>46364</v>
      </c>
    </row>
    <row r="11326" spans="2:5" hidden="1" x14ac:dyDescent="0.25">
      <c r="B11326" t="s">
        <v>8361</v>
      </c>
      <c r="C11326" t="s">
        <v>1733</v>
      </c>
      <c r="D11326">
        <v>0</v>
      </c>
      <c r="E11326" s="7">
        <v>46366</v>
      </c>
    </row>
    <row r="11327" spans="2:5" hidden="1" x14ac:dyDescent="0.25">
      <c r="B11327" t="s">
        <v>8361</v>
      </c>
      <c r="C11327" t="s">
        <v>1733</v>
      </c>
      <c r="D11327">
        <v>0</v>
      </c>
      <c r="E11327" s="7">
        <v>46386</v>
      </c>
    </row>
    <row r="11328" spans="2:5" hidden="1" x14ac:dyDescent="0.25">
      <c r="B11328" t="s">
        <v>8361</v>
      </c>
      <c r="C11328" t="s">
        <v>1733</v>
      </c>
      <c r="D11328">
        <v>0</v>
      </c>
      <c r="E11328" s="7">
        <v>46402</v>
      </c>
    </row>
    <row r="11329" spans="2:5" hidden="1" x14ac:dyDescent="0.25">
      <c r="B11329" t="s">
        <v>8361</v>
      </c>
      <c r="C11329" t="s">
        <v>1733</v>
      </c>
      <c r="D11329">
        <v>0</v>
      </c>
      <c r="E11329" s="7">
        <v>46403</v>
      </c>
    </row>
    <row r="11330" spans="2:5" hidden="1" x14ac:dyDescent="0.25">
      <c r="B11330" t="s">
        <v>8361</v>
      </c>
      <c r="C11330" t="s">
        <v>1733</v>
      </c>
      <c r="D11330">
        <v>0</v>
      </c>
      <c r="E11330" s="7">
        <v>46404</v>
      </c>
    </row>
    <row r="11331" spans="2:5" hidden="1" x14ac:dyDescent="0.25">
      <c r="B11331" t="s">
        <v>8361</v>
      </c>
      <c r="C11331" t="s">
        <v>1733</v>
      </c>
      <c r="D11331">
        <v>0</v>
      </c>
      <c r="E11331" s="7">
        <v>46448</v>
      </c>
    </row>
    <row r="11332" spans="2:5" hidden="1" x14ac:dyDescent="0.25">
      <c r="B11332" t="s">
        <v>8361</v>
      </c>
      <c r="C11332" t="s">
        <v>1733</v>
      </c>
      <c r="D11332">
        <v>0</v>
      </c>
      <c r="E11332" s="7">
        <v>46447</v>
      </c>
    </row>
    <row r="11333" spans="2:5" hidden="1" x14ac:dyDescent="0.25">
      <c r="B11333" t="s">
        <v>8361</v>
      </c>
      <c r="C11333" t="s">
        <v>1733</v>
      </c>
      <c r="D11333">
        <v>0</v>
      </c>
      <c r="E11333" s="7">
        <v>46447</v>
      </c>
    </row>
    <row r="11334" spans="2:5" hidden="1" x14ac:dyDescent="0.25">
      <c r="B11334" t="s">
        <v>8361</v>
      </c>
      <c r="C11334" t="s">
        <v>1733</v>
      </c>
      <c r="D11334">
        <v>0</v>
      </c>
      <c r="E11334" s="7">
        <v>46447</v>
      </c>
    </row>
    <row r="11335" spans="2:5" hidden="1" x14ac:dyDescent="0.25">
      <c r="B11335" t="s">
        <v>8361</v>
      </c>
      <c r="C11335" t="s">
        <v>1733</v>
      </c>
      <c r="D11335">
        <v>0</v>
      </c>
      <c r="E11335" s="7">
        <v>46449</v>
      </c>
    </row>
    <row r="11336" spans="2:5" hidden="1" x14ac:dyDescent="0.25">
      <c r="B11336" t="s">
        <v>8361</v>
      </c>
      <c r="C11336" t="s">
        <v>1733</v>
      </c>
      <c r="D11336">
        <v>0</v>
      </c>
      <c r="E11336" s="7">
        <v>46484</v>
      </c>
    </row>
    <row r="11337" spans="2:5" hidden="1" x14ac:dyDescent="0.25">
      <c r="B11337" t="s">
        <v>8361</v>
      </c>
      <c r="C11337" t="s">
        <v>1733</v>
      </c>
      <c r="D11337">
        <v>0</v>
      </c>
      <c r="E11337" s="7">
        <v>46351</v>
      </c>
    </row>
    <row r="11338" spans="2:5" hidden="1" x14ac:dyDescent="0.25">
      <c r="B11338" t="s">
        <v>8361</v>
      </c>
      <c r="C11338" t="s">
        <v>1733</v>
      </c>
      <c r="D11338">
        <v>0</v>
      </c>
      <c r="E11338" s="7">
        <v>46023</v>
      </c>
    </row>
    <row r="11339" spans="2:5" hidden="1" x14ac:dyDescent="0.25">
      <c r="B11339" t="s">
        <v>8361</v>
      </c>
      <c r="C11339" t="s">
        <v>1733</v>
      </c>
      <c r="D11339">
        <v>0</v>
      </c>
      <c r="E11339" s="7">
        <v>46023</v>
      </c>
    </row>
    <row r="11340" spans="2:5" hidden="1" x14ac:dyDescent="0.25">
      <c r="B11340" t="s">
        <v>8361</v>
      </c>
      <c r="C11340" t="s">
        <v>1733</v>
      </c>
      <c r="D11340">
        <v>0</v>
      </c>
      <c r="E11340" s="7">
        <v>46364</v>
      </c>
    </row>
    <row r="11341" spans="2:5" hidden="1" x14ac:dyDescent="0.25">
      <c r="B11341" t="s">
        <v>8361</v>
      </c>
      <c r="C11341" t="s">
        <v>1733</v>
      </c>
      <c r="D11341">
        <v>0</v>
      </c>
      <c r="E11341" s="7">
        <v>46201</v>
      </c>
    </row>
    <row r="11342" spans="2:5" hidden="1" x14ac:dyDescent="0.25">
      <c r="B11342" t="s">
        <v>8361</v>
      </c>
      <c r="C11342" t="s">
        <v>1733</v>
      </c>
      <c r="D11342">
        <v>0</v>
      </c>
      <c r="E11342" s="7">
        <v>46351</v>
      </c>
    </row>
    <row r="11343" spans="2:5" hidden="1" x14ac:dyDescent="0.25">
      <c r="B11343" t="s">
        <v>8361</v>
      </c>
      <c r="C11343" t="s">
        <v>1733</v>
      </c>
      <c r="D11343">
        <v>0</v>
      </c>
      <c r="E11343" s="7">
        <v>45942</v>
      </c>
    </row>
    <row r="11344" spans="2:5" hidden="1" x14ac:dyDescent="0.25">
      <c r="B11344" t="s">
        <v>8361</v>
      </c>
      <c r="C11344" t="s">
        <v>1733</v>
      </c>
      <c r="D11344">
        <v>0</v>
      </c>
      <c r="E11344" s="7">
        <v>46364</v>
      </c>
    </row>
    <row r="11345" spans="2:5" hidden="1" x14ac:dyDescent="0.25">
      <c r="B11345" t="s">
        <v>8361</v>
      </c>
      <c r="C11345" t="s">
        <v>1733</v>
      </c>
      <c r="D11345">
        <v>0</v>
      </c>
      <c r="E11345" s="7">
        <v>46023</v>
      </c>
    </row>
    <row r="11346" spans="2:5" hidden="1" x14ac:dyDescent="0.25">
      <c r="B11346" t="s">
        <v>8361</v>
      </c>
      <c r="C11346" t="s">
        <v>1733</v>
      </c>
      <c r="D11346">
        <v>0</v>
      </c>
      <c r="E11346" s="7">
        <v>45930</v>
      </c>
    </row>
    <row r="11347" spans="2:5" hidden="1" x14ac:dyDescent="0.25">
      <c r="B11347" t="s">
        <v>8361</v>
      </c>
      <c r="C11347" t="s">
        <v>1733</v>
      </c>
      <c r="D11347">
        <v>0</v>
      </c>
      <c r="E11347" s="7">
        <v>45930</v>
      </c>
    </row>
    <row r="11348" spans="2:5" hidden="1" x14ac:dyDescent="0.25">
      <c r="B11348" t="s">
        <v>8361</v>
      </c>
      <c r="C11348" t="s">
        <v>1733</v>
      </c>
      <c r="D11348">
        <v>0</v>
      </c>
      <c r="E11348" s="7">
        <v>45930</v>
      </c>
    </row>
    <row r="11349" spans="2:5" hidden="1" x14ac:dyDescent="0.25">
      <c r="B11349" t="s">
        <v>8361</v>
      </c>
      <c r="C11349" t="s">
        <v>1733</v>
      </c>
      <c r="D11349">
        <v>0</v>
      </c>
      <c r="E11349" s="7">
        <v>45930</v>
      </c>
    </row>
    <row r="11350" spans="2:5" hidden="1" x14ac:dyDescent="0.25">
      <c r="B11350" t="s">
        <v>8361</v>
      </c>
      <c r="C11350" t="s">
        <v>1733</v>
      </c>
      <c r="D11350">
        <v>0</v>
      </c>
      <c r="E11350" s="7">
        <v>45930</v>
      </c>
    </row>
    <row r="11351" spans="2:5" hidden="1" x14ac:dyDescent="0.25">
      <c r="B11351" t="s">
        <v>8361</v>
      </c>
      <c r="C11351" t="s">
        <v>1733</v>
      </c>
      <c r="D11351">
        <v>0</v>
      </c>
      <c r="E11351" s="7">
        <v>45930</v>
      </c>
    </row>
    <row r="11352" spans="2:5" hidden="1" x14ac:dyDescent="0.25">
      <c r="B11352" t="s">
        <v>8361</v>
      </c>
      <c r="C11352" t="s">
        <v>1733</v>
      </c>
      <c r="D11352">
        <v>0</v>
      </c>
      <c r="E11352" s="7">
        <v>46351</v>
      </c>
    </row>
    <row r="11353" spans="2:5" hidden="1" x14ac:dyDescent="0.25">
      <c r="B11353" t="s">
        <v>8361</v>
      </c>
      <c r="C11353" t="s">
        <v>1733</v>
      </c>
      <c r="D11353">
        <v>0</v>
      </c>
      <c r="E11353" s="7">
        <v>46364</v>
      </c>
    </row>
    <row r="11354" spans="2:5" hidden="1" x14ac:dyDescent="0.25">
      <c r="B11354" t="s">
        <v>8361</v>
      </c>
      <c r="C11354" t="s">
        <v>1733</v>
      </c>
      <c r="D11354">
        <v>0</v>
      </c>
      <c r="E11354" s="7">
        <v>45930</v>
      </c>
    </row>
    <row r="11355" spans="2:5" hidden="1" x14ac:dyDescent="0.25">
      <c r="B11355" t="s">
        <v>8361</v>
      </c>
      <c r="C11355" t="s">
        <v>1733</v>
      </c>
      <c r="D11355">
        <v>0</v>
      </c>
      <c r="E11355" s="7">
        <v>46364</v>
      </c>
    </row>
    <row r="11356" spans="2:5" hidden="1" x14ac:dyDescent="0.25">
      <c r="B11356" t="s">
        <v>8361</v>
      </c>
      <c r="C11356" t="s">
        <v>1733</v>
      </c>
      <c r="D11356">
        <v>0</v>
      </c>
      <c r="E11356" s="7">
        <v>46461</v>
      </c>
    </row>
    <row r="11357" spans="2:5" hidden="1" x14ac:dyDescent="0.25">
      <c r="B11357" t="s">
        <v>8361</v>
      </c>
      <c r="C11357" t="s">
        <v>1733</v>
      </c>
      <c r="D11357">
        <v>0</v>
      </c>
      <c r="E11357" s="7">
        <v>46201</v>
      </c>
    </row>
    <row r="11358" spans="2:5" hidden="1" x14ac:dyDescent="0.25">
      <c r="B11358" t="s">
        <v>8361</v>
      </c>
      <c r="C11358" t="s">
        <v>1733</v>
      </c>
      <c r="D11358">
        <v>0</v>
      </c>
      <c r="E11358" s="7">
        <v>45930</v>
      </c>
    </row>
    <row r="11359" spans="2:5" hidden="1" x14ac:dyDescent="0.25">
      <c r="B11359" t="s">
        <v>8361</v>
      </c>
      <c r="C11359" t="s">
        <v>1733</v>
      </c>
      <c r="D11359">
        <v>0</v>
      </c>
      <c r="E11359" s="7">
        <v>46351</v>
      </c>
    </row>
    <row r="11360" spans="2:5" hidden="1" x14ac:dyDescent="0.25">
      <c r="B11360" t="s">
        <v>8361</v>
      </c>
      <c r="C11360" t="s">
        <v>1733</v>
      </c>
      <c r="D11360">
        <v>0</v>
      </c>
      <c r="E11360" s="7">
        <v>46000</v>
      </c>
    </row>
    <row r="11361" spans="2:5" hidden="1" x14ac:dyDescent="0.25">
      <c r="B11361" t="s">
        <v>8361</v>
      </c>
      <c r="C11361" t="s">
        <v>1733</v>
      </c>
      <c r="D11361">
        <v>0</v>
      </c>
      <c r="E11361" s="7">
        <v>45931</v>
      </c>
    </row>
    <row r="11362" spans="2:5" hidden="1" x14ac:dyDescent="0.25">
      <c r="B11362" t="s">
        <v>8361</v>
      </c>
      <c r="C11362" t="s">
        <v>1733</v>
      </c>
      <c r="D11362">
        <v>0</v>
      </c>
      <c r="E11362" s="7">
        <v>45993</v>
      </c>
    </row>
    <row r="11363" spans="2:5" hidden="1" x14ac:dyDescent="0.25">
      <c r="B11363" t="s">
        <v>8361</v>
      </c>
      <c r="C11363" t="s">
        <v>1733</v>
      </c>
      <c r="D11363">
        <v>0</v>
      </c>
      <c r="E11363" s="7">
        <v>45930</v>
      </c>
    </row>
    <row r="11364" spans="2:5" hidden="1" x14ac:dyDescent="0.25">
      <c r="B11364" t="s">
        <v>8361</v>
      </c>
      <c r="C11364" t="s">
        <v>1733</v>
      </c>
      <c r="D11364">
        <v>0</v>
      </c>
      <c r="E11364" s="7">
        <v>46000</v>
      </c>
    </row>
    <row r="11365" spans="2:5" hidden="1" x14ac:dyDescent="0.25">
      <c r="B11365" t="s">
        <v>8361</v>
      </c>
      <c r="C11365" t="s">
        <v>1733</v>
      </c>
      <c r="D11365">
        <v>0</v>
      </c>
      <c r="E11365" s="7">
        <v>46000</v>
      </c>
    </row>
    <row r="11366" spans="2:5" hidden="1" x14ac:dyDescent="0.25">
      <c r="B11366" t="s">
        <v>8361</v>
      </c>
      <c r="C11366" t="s">
        <v>1733</v>
      </c>
      <c r="D11366">
        <v>0</v>
      </c>
      <c r="E11366" s="7">
        <v>46000</v>
      </c>
    </row>
    <row r="11367" spans="2:5" hidden="1" x14ac:dyDescent="0.25">
      <c r="B11367" t="s">
        <v>8361</v>
      </c>
      <c r="C11367" t="s">
        <v>1733</v>
      </c>
      <c r="D11367">
        <v>0</v>
      </c>
      <c r="E11367" s="7">
        <v>45931</v>
      </c>
    </row>
    <row r="11368" spans="2:5" hidden="1" x14ac:dyDescent="0.25">
      <c r="B11368" t="s">
        <v>8361</v>
      </c>
      <c r="C11368" t="s">
        <v>1733</v>
      </c>
      <c r="D11368">
        <v>0</v>
      </c>
      <c r="E11368" s="7">
        <v>46000</v>
      </c>
    </row>
    <row r="11369" spans="2:5" hidden="1" x14ac:dyDescent="0.25">
      <c r="B11369" t="s">
        <v>8361</v>
      </c>
      <c r="C11369" t="s">
        <v>1733</v>
      </c>
      <c r="D11369">
        <v>0</v>
      </c>
      <c r="E11369" s="7">
        <v>46000</v>
      </c>
    </row>
    <row r="11370" spans="2:5" hidden="1" x14ac:dyDescent="0.25">
      <c r="B11370" t="s">
        <v>8361</v>
      </c>
      <c r="C11370" t="s">
        <v>1733</v>
      </c>
      <c r="D11370">
        <v>0</v>
      </c>
      <c r="E11370" s="7">
        <v>46000</v>
      </c>
    </row>
    <row r="11371" spans="2:5" hidden="1" x14ac:dyDescent="0.25">
      <c r="B11371" t="s">
        <v>8361</v>
      </c>
      <c r="C11371" t="s">
        <v>1733</v>
      </c>
      <c r="D11371">
        <v>0</v>
      </c>
      <c r="E11371" s="7">
        <v>45931</v>
      </c>
    </row>
    <row r="11372" spans="2:5" hidden="1" x14ac:dyDescent="0.25">
      <c r="B11372" t="s">
        <v>8361</v>
      </c>
      <c r="C11372" t="s">
        <v>1733</v>
      </c>
      <c r="D11372">
        <v>0</v>
      </c>
      <c r="E11372" s="7">
        <v>46000</v>
      </c>
    </row>
    <row r="11373" spans="2:5" hidden="1" x14ac:dyDescent="0.25">
      <c r="B11373" t="s">
        <v>8361</v>
      </c>
      <c r="C11373" t="s">
        <v>1733</v>
      </c>
      <c r="D11373">
        <v>0</v>
      </c>
      <c r="E11373" s="7">
        <v>45931</v>
      </c>
    </row>
    <row r="11374" spans="2:5" hidden="1" x14ac:dyDescent="0.25">
      <c r="B11374" t="s">
        <v>8361</v>
      </c>
      <c r="C11374" t="s">
        <v>1733</v>
      </c>
      <c r="D11374">
        <v>0</v>
      </c>
      <c r="E11374" s="7">
        <v>46000</v>
      </c>
    </row>
    <row r="11375" spans="2:5" hidden="1" x14ac:dyDescent="0.25">
      <c r="B11375" t="s">
        <v>8361</v>
      </c>
      <c r="C11375" t="s">
        <v>1733</v>
      </c>
      <c r="D11375">
        <v>0</v>
      </c>
      <c r="E11375" s="7">
        <v>45931</v>
      </c>
    </row>
    <row r="11376" spans="2:5" hidden="1" x14ac:dyDescent="0.25">
      <c r="B11376" t="s">
        <v>8361</v>
      </c>
      <c r="C11376" t="s">
        <v>1733</v>
      </c>
      <c r="D11376">
        <v>0</v>
      </c>
      <c r="E11376" s="7">
        <v>45931</v>
      </c>
    </row>
    <row r="11377" spans="2:5" hidden="1" x14ac:dyDescent="0.25">
      <c r="B11377" t="s">
        <v>8361</v>
      </c>
      <c r="C11377" t="s">
        <v>1733</v>
      </c>
      <c r="D11377">
        <v>0</v>
      </c>
      <c r="E11377" s="7">
        <v>45931</v>
      </c>
    </row>
    <row r="11378" spans="2:5" hidden="1" x14ac:dyDescent="0.25">
      <c r="B11378" t="s">
        <v>8361</v>
      </c>
      <c r="C11378" t="s">
        <v>1733</v>
      </c>
      <c r="D11378">
        <v>0</v>
      </c>
      <c r="E11378" s="7">
        <v>46000</v>
      </c>
    </row>
    <row r="11379" spans="2:5" hidden="1" x14ac:dyDescent="0.25">
      <c r="B11379" t="s">
        <v>8361</v>
      </c>
      <c r="C11379" t="s">
        <v>1733</v>
      </c>
      <c r="D11379">
        <v>0</v>
      </c>
      <c r="E11379" s="7">
        <v>45931</v>
      </c>
    </row>
    <row r="11380" spans="2:5" hidden="1" x14ac:dyDescent="0.25">
      <c r="B11380" t="s">
        <v>8361</v>
      </c>
      <c r="C11380" t="s">
        <v>1733</v>
      </c>
      <c r="D11380">
        <v>0</v>
      </c>
      <c r="E11380" s="7">
        <v>46201</v>
      </c>
    </row>
    <row r="11381" spans="2:5" hidden="1" x14ac:dyDescent="0.25">
      <c r="B11381" t="s">
        <v>8361</v>
      </c>
      <c r="C11381" t="s">
        <v>1733</v>
      </c>
      <c r="D11381">
        <v>0</v>
      </c>
      <c r="E11381" s="7">
        <v>45937</v>
      </c>
    </row>
    <row r="11382" spans="2:5" hidden="1" x14ac:dyDescent="0.25">
      <c r="B11382" t="s">
        <v>8361</v>
      </c>
      <c r="C11382" t="s">
        <v>1733</v>
      </c>
      <c r="D11382">
        <v>0</v>
      </c>
      <c r="E11382" s="7">
        <v>46198</v>
      </c>
    </row>
    <row r="11383" spans="2:5" hidden="1" x14ac:dyDescent="0.25">
      <c r="B11383" t="s">
        <v>8361</v>
      </c>
      <c r="C11383" t="s">
        <v>1733</v>
      </c>
      <c r="D11383">
        <v>0</v>
      </c>
      <c r="E11383" s="7">
        <v>46201</v>
      </c>
    </row>
    <row r="11384" spans="2:5" hidden="1" x14ac:dyDescent="0.25">
      <c r="B11384" t="s">
        <v>8361</v>
      </c>
      <c r="C11384" t="s">
        <v>1733</v>
      </c>
      <c r="D11384">
        <v>0</v>
      </c>
      <c r="E11384" s="7">
        <v>45937</v>
      </c>
    </row>
    <row r="11385" spans="2:5" hidden="1" x14ac:dyDescent="0.25">
      <c r="B11385" t="s">
        <v>8361</v>
      </c>
      <c r="C11385" t="s">
        <v>1733</v>
      </c>
      <c r="D11385">
        <v>0</v>
      </c>
      <c r="E11385" s="7">
        <v>46198</v>
      </c>
    </row>
    <row r="11386" spans="2:5" hidden="1" x14ac:dyDescent="0.25">
      <c r="B11386" t="s">
        <v>8361</v>
      </c>
      <c r="C11386" t="s">
        <v>1733</v>
      </c>
      <c r="D11386">
        <v>0</v>
      </c>
      <c r="E11386" s="7">
        <v>46198</v>
      </c>
    </row>
    <row r="11387" spans="2:5" hidden="1" x14ac:dyDescent="0.25">
      <c r="B11387" t="s">
        <v>8361</v>
      </c>
      <c r="C11387" t="s">
        <v>1733</v>
      </c>
      <c r="D11387">
        <v>0</v>
      </c>
      <c r="E11387" s="7">
        <v>46364</v>
      </c>
    </row>
    <row r="11388" spans="2:5" hidden="1" x14ac:dyDescent="0.25">
      <c r="B11388" t="s">
        <v>8361</v>
      </c>
      <c r="C11388" t="s">
        <v>1733</v>
      </c>
      <c r="D11388">
        <v>0</v>
      </c>
      <c r="E11388" s="7">
        <v>46198</v>
      </c>
    </row>
    <row r="11389" spans="2:5" hidden="1" x14ac:dyDescent="0.25">
      <c r="B11389" t="s">
        <v>8361</v>
      </c>
      <c r="C11389" t="s">
        <v>1733</v>
      </c>
      <c r="D11389">
        <v>0</v>
      </c>
      <c r="E11389" s="7">
        <v>45937</v>
      </c>
    </row>
    <row r="11390" spans="2:5" hidden="1" x14ac:dyDescent="0.25">
      <c r="B11390" t="s">
        <v>8361</v>
      </c>
      <c r="C11390" t="s">
        <v>1733</v>
      </c>
      <c r="D11390">
        <v>0</v>
      </c>
      <c r="E11390" s="7">
        <v>46364</v>
      </c>
    </row>
    <row r="11391" spans="2:5" hidden="1" x14ac:dyDescent="0.25">
      <c r="B11391" t="s">
        <v>8361</v>
      </c>
      <c r="C11391" t="s">
        <v>1733</v>
      </c>
      <c r="D11391">
        <v>0</v>
      </c>
      <c r="E11391" s="7">
        <v>46464</v>
      </c>
    </row>
    <row r="11392" spans="2:5" hidden="1" x14ac:dyDescent="0.25">
      <c r="B11392" t="s">
        <v>8361</v>
      </c>
      <c r="C11392" t="s">
        <v>1733</v>
      </c>
      <c r="D11392">
        <v>0</v>
      </c>
      <c r="E11392" s="7">
        <v>46023</v>
      </c>
    </row>
    <row r="11393" spans="2:5" hidden="1" x14ac:dyDescent="0.25">
      <c r="B11393" t="s">
        <v>8361</v>
      </c>
      <c r="C11393" t="s">
        <v>1733</v>
      </c>
      <c r="D11393">
        <v>0</v>
      </c>
      <c r="E11393" s="7">
        <v>46000</v>
      </c>
    </row>
    <row r="11394" spans="2:5" hidden="1" x14ac:dyDescent="0.25">
      <c r="B11394" t="s">
        <v>8361</v>
      </c>
      <c r="C11394" t="s">
        <v>1733</v>
      </c>
      <c r="D11394">
        <v>0</v>
      </c>
      <c r="E11394" s="7">
        <v>46198</v>
      </c>
    </row>
    <row r="11395" spans="2:5" hidden="1" x14ac:dyDescent="0.25">
      <c r="B11395" t="s">
        <v>8361</v>
      </c>
      <c r="C11395" t="s">
        <v>1733</v>
      </c>
      <c r="D11395">
        <v>0</v>
      </c>
      <c r="E11395" s="7">
        <v>45937</v>
      </c>
    </row>
    <row r="11396" spans="2:5" hidden="1" x14ac:dyDescent="0.25">
      <c r="B11396" t="s">
        <v>8361</v>
      </c>
      <c r="C11396" t="s">
        <v>1733</v>
      </c>
      <c r="D11396">
        <v>0</v>
      </c>
      <c r="E11396" s="7">
        <v>46023</v>
      </c>
    </row>
    <row r="11397" spans="2:5" hidden="1" x14ac:dyDescent="0.25">
      <c r="B11397" t="s">
        <v>8361</v>
      </c>
      <c r="C11397" t="s">
        <v>1733</v>
      </c>
      <c r="D11397">
        <v>0</v>
      </c>
      <c r="E11397" s="7">
        <v>45937</v>
      </c>
    </row>
    <row r="11398" spans="2:5" hidden="1" x14ac:dyDescent="0.25">
      <c r="B11398" t="s">
        <v>8361</v>
      </c>
      <c r="C11398" t="s">
        <v>1733</v>
      </c>
      <c r="D11398">
        <v>0</v>
      </c>
      <c r="E11398" s="7">
        <v>46198</v>
      </c>
    </row>
    <row r="11399" spans="2:5" hidden="1" x14ac:dyDescent="0.25">
      <c r="B11399" t="s">
        <v>8361</v>
      </c>
      <c r="C11399" t="s">
        <v>1733</v>
      </c>
      <c r="D11399">
        <v>0</v>
      </c>
      <c r="E11399" s="7">
        <v>46198</v>
      </c>
    </row>
    <row r="11400" spans="2:5" hidden="1" x14ac:dyDescent="0.25">
      <c r="B11400" t="s">
        <v>8361</v>
      </c>
      <c r="C11400" t="s">
        <v>1733</v>
      </c>
      <c r="D11400">
        <v>0</v>
      </c>
      <c r="E11400" s="7">
        <v>46198</v>
      </c>
    </row>
    <row r="11401" spans="2:5" hidden="1" x14ac:dyDescent="0.25">
      <c r="B11401" t="s">
        <v>8361</v>
      </c>
      <c r="C11401" t="s">
        <v>1733</v>
      </c>
      <c r="D11401">
        <v>0</v>
      </c>
      <c r="E11401" s="7">
        <v>45938</v>
      </c>
    </row>
    <row r="11402" spans="2:5" hidden="1" x14ac:dyDescent="0.25">
      <c r="B11402" t="s">
        <v>8361</v>
      </c>
      <c r="C11402" t="s">
        <v>1733</v>
      </c>
      <c r="D11402">
        <v>0</v>
      </c>
      <c r="E11402" s="7">
        <v>46198</v>
      </c>
    </row>
    <row r="11403" spans="2:5" hidden="1" x14ac:dyDescent="0.25">
      <c r="B11403" t="s">
        <v>8361</v>
      </c>
      <c r="C11403" t="s">
        <v>1733</v>
      </c>
      <c r="D11403">
        <v>0</v>
      </c>
      <c r="E11403" s="7">
        <v>46023</v>
      </c>
    </row>
    <row r="11404" spans="2:5" hidden="1" x14ac:dyDescent="0.25">
      <c r="B11404" t="s">
        <v>8361</v>
      </c>
      <c r="C11404" t="s">
        <v>1733</v>
      </c>
      <c r="D11404">
        <v>0</v>
      </c>
      <c r="E11404" s="7">
        <v>45938</v>
      </c>
    </row>
    <row r="11405" spans="2:5" hidden="1" x14ac:dyDescent="0.25">
      <c r="B11405" t="s">
        <v>8361</v>
      </c>
      <c r="C11405" t="s">
        <v>1733</v>
      </c>
      <c r="D11405">
        <v>0</v>
      </c>
      <c r="E11405" s="7">
        <v>45938</v>
      </c>
    </row>
    <row r="11406" spans="2:5" hidden="1" x14ac:dyDescent="0.25">
      <c r="B11406" t="s">
        <v>8361</v>
      </c>
      <c r="C11406" t="s">
        <v>1733</v>
      </c>
      <c r="D11406">
        <v>0</v>
      </c>
      <c r="E11406" s="7">
        <v>46201</v>
      </c>
    </row>
    <row r="11407" spans="2:5" hidden="1" x14ac:dyDescent="0.25">
      <c r="B11407" t="s">
        <v>8361</v>
      </c>
      <c r="C11407" t="s">
        <v>1733</v>
      </c>
      <c r="D11407">
        <v>0</v>
      </c>
      <c r="E11407" s="7">
        <v>46199</v>
      </c>
    </row>
    <row r="11408" spans="2:5" hidden="1" x14ac:dyDescent="0.25">
      <c r="B11408" t="s">
        <v>8361</v>
      </c>
      <c r="C11408" t="s">
        <v>1733</v>
      </c>
      <c r="D11408">
        <v>0</v>
      </c>
      <c r="E11408" s="7">
        <v>45993</v>
      </c>
    </row>
    <row r="11409" spans="2:5" hidden="1" x14ac:dyDescent="0.25">
      <c r="B11409" t="s">
        <v>8361</v>
      </c>
      <c r="C11409" t="s">
        <v>1733</v>
      </c>
      <c r="D11409">
        <v>0</v>
      </c>
      <c r="E11409" s="7">
        <v>46385</v>
      </c>
    </row>
    <row r="11410" spans="2:5" hidden="1" x14ac:dyDescent="0.25">
      <c r="B11410" t="s">
        <v>8361</v>
      </c>
      <c r="C11410" t="s">
        <v>1733</v>
      </c>
      <c r="D11410">
        <v>0</v>
      </c>
      <c r="E11410" s="7">
        <v>46199</v>
      </c>
    </row>
    <row r="11411" spans="2:5" hidden="1" x14ac:dyDescent="0.25">
      <c r="B11411" t="s">
        <v>8361</v>
      </c>
      <c r="C11411" t="s">
        <v>1733</v>
      </c>
      <c r="D11411">
        <v>0</v>
      </c>
      <c r="E11411" s="7">
        <v>45951</v>
      </c>
    </row>
    <row r="11412" spans="2:5" hidden="1" x14ac:dyDescent="0.25">
      <c r="B11412" t="s">
        <v>8361</v>
      </c>
      <c r="C11412" t="s">
        <v>1733</v>
      </c>
      <c r="D11412">
        <v>0</v>
      </c>
      <c r="E11412" s="7">
        <v>46385</v>
      </c>
    </row>
    <row r="11413" spans="2:5" hidden="1" x14ac:dyDescent="0.25">
      <c r="B11413" t="s">
        <v>8361</v>
      </c>
      <c r="C11413" t="s">
        <v>1733</v>
      </c>
      <c r="D11413">
        <v>0</v>
      </c>
      <c r="E11413" s="7">
        <v>45952</v>
      </c>
    </row>
    <row r="11414" spans="2:5" hidden="1" x14ac:dyDescent="0.25">
      <c r="B11414" t="s">
        <v>8361</v>
      </c>
      <c r="C11414" t="s">
        <v>1733</v>
      </c>
      <c r="D11414">
        <v>0</v>
      </c>
      <c r="E11414" s="7">
        <v>45993</v>
      </c>
    </row>
    <row r="11415" spans="2:5" hidden="1" x14ac:dyDescent="0.25">
      <c r="B11415" t="s">
        <v>8361</v>
      </c>
      <c r="C11415" t="s">
        <v>1733</v>
      </c>
      <c r="D11415">
        <v>0</v>
      </c>
      <c r="E11415" s="7">
        <v>45958</v>
      </c>
    </row>
    <row r="11416" spans="2:5" hidden="1" x14ac:dyDescent="0.25">
      <c r="B11416" t="s">
        <v>8361</v>
      </c>
      <c r="C11416" t="s">
        <v>1733</v>
      </c>
      <c r="D11416">
        <v>0</v>
      </c>
      <c r="E11416" s="7">
        <v>45966</v>
      </c>
    </row>
    <row r="11417" spans="2:5" hidden="1" x14ac:dyDescent="0.25">
      <c r="B11417" t="s">
        <v>8361</v>
      </c>
      <c r="C11417" t="s">
        <v>1733</v>
      </c>
      <c r="D11417">
        <v>0</v>
      </c>
      <c r="E11417" s="7">
        <v>45966</v>
      </c>
    </row>
    <row r="11418" spans="2:5" hidden="1" x14ac:dyDescent="0.25">
      <c r="B11418" t="s">
        <v>8361</v>
      </c>
      <c r="C11418" t="s">
        <v>1733</v>
      </c>
      <c r="D11418">
        <v>0</v>
      </c>
      <c r="E11418" s="7">
        <v>45966</v>
      </c>
    </row>
    <row r="11419" spans="2:5" hidden="1" x14ac:dyDescent="0.25">
      <c r="B11419" t="s">
        <v>8361</v>
      </c>
      <c r="C11419" t="s">
        <v>1733</v>
      </c>
      <c r="D11419">
        <v>0</v>
      </c>
      <c r="E11419" s="7">
        <v>45969</v>
      </c>
    </row>
    <row r="11420" spans="2:5" hidden="1" x14ac:dyDescent="0.25">
      <c r="B11420" t="s">
        <v>8361</v>
      </c>
      <c r="C11420" t="s">
        <v>1733</v>
      </c>
      <c r="D11420">
        <v>0</v>
      </c>
      <c r="E11420" s="7">
        <v>45972</v>
      </c>
    </row>
    <row r="11421" spans="2:5" hidden="1" x14ac:dyDescent="0.25">
      <c r="B11421" t="s">
        <v>8361</v>
      </c>
      <c r="C11421" t="s">
        <v>1733</v>
      </c>
      <c r="D11421">
        <v>0</v>
      </c>
      <c r="E11421" s="7">
        <v>45972</v>
      </c>
    </row>
    <row r="11422" spans="2:5" hidden="1" x14ac:dyDescent="0.25">
      <c r="B11422" t="s">
        <v>8361</v>
      </c>
      <c r="C11422" t="s">
        <v>1733</v>
      </c>
      <c r="D11422">
        <v>0</v>
      </c>
      <c r="E11422" s="7">
        <v>46388</v>
      </c>
    </row>
    <row r="11423" spans="2:5" hidden="1" x14ac:dyDescent="0.25">
      <c r="B11423" t="s">
        <v>8361</v>
      </c>
      <c r="C11423" t="s">
        <v>1733</v>
      </c>
      <c r="D11423">
        <v>0</v>
      </c>
      <c r="E11423" s="7">
        <v>46388</v>
      </c>
    </row>
    <row r="11424" spans="2:5" hidden="1" x14ac:dyDescent="0.25">
      <c r="B11424" t="s">
        <v>8361</v>
      </c>
      <c r="C11424" t="s">
        <v>1733</v>
      </c>
      <c r="D11424">
        <v>0</v>
      </c>
      <c r="E11424" s="7">
        <v>46394</v>
      </c>
    </row>
    <row r="11425" spans="2:5" hidden="1" x14ac:dyDescent="0.25">
      <c r="B11425" t="s">
        <v>8361</v>
      </c>
      <c r="C11425" t="s">
        <v>1733</v>
      </c>
      <c r="D11425">
        <v>0</v>
      </c>
      <c r="E11425" s="7">
        <v>46394</v>
      </c>
    </row>
    <row r="11426" spans="2:5" hidden="1" x14ac:dyDescent="0.25">
      <c r="B11426" t="s">
        <v>8361</v>
      </c>
      <c r="C11426" t="s">
        <v>1733</v>
      </c>
      <c r="D11426">
        <v>0</v>
      </c>
      <c r="E11426" s="7">
        <v>46394</v>
      </c>
    </row>
    <row r="11427" spans="2:5" hidden="1" x14ac:dyDescent="0.25">
      <c r="B11427" t="s">
        <v>8361</v>
      </c>
      <c r="C11427" t="s">
        <v>1733</v>
      </c>
      <c r="D11427">
        <v>0</v>
      </c>
      <c r="E11427" s="7">
        <v>46395</v>
      </c>
    </row>
    <row r="11428" spans="2:5" hidden="1" x14ac:dyDescent="0.25">
      <c r="B11428" t="s">
        <v>8361</v>
      </c>
      <c r="C11428" t="s">
        <v>1733</v>
      </c>
      <c r="D11428">
        <v>0</v>
      </c>
      <c r="E11428" s="7">
        <v>46395</v>
      </c>
    </row>
    <row r="11429" spans="2:5" hidden="1" x14ac:dyDescent="0.25">
      <c r="B11429" t="s">
        <v>8361</v>
      </c>
      <c r="C11429" t="s">
        <v>1733</v>
      </c>
      <c r="D11429">
        <v>0</v>
      </c>
      <c r="E11429" s="7">
        <v>46395</v>
      </c>
    </row>
    <row r="11430" spans="2:5" hidden="1" x14ac:dyDescent="0.25">
      <c r="B11430" t="s">
        <v>8361</v>
      </c>
      <c r="C11430" t="s">
        <v>1733</v>
      </c>
      <c r="D11430">
        <v>0</v>
      </c>
      <c r="E11430" s="7">
        <v>46395</v>
      </c>
    </row>
    <row r="11431" spans="2:5" hidden="1" x14ac:dyDescent="0.25">
      <c r="B11431" t="s">
        <v>8361</v>
      </c>
      <c r="C11431" t="s">
        <v>1733</v>
      </c>
      <c r="D11431">
        <v>0</v>
      </c>
      <c r="E11431" s="7">
        <v>46394</v>
      </c>
    </row>
    <row r="11432" spans="2:5" hidden="1" x14ac:dyDescent="0.25">
      <c r="B11432" t="s">
        <v>8361</v>
      </c>
      <c r="C11432" t="s">
        <v>1733</v>
      </c>
      <c r="D11432">
        <v>0</v>
      </c>
      <c r="E11432" s="7">
        <v>46394</v>
      </c>
    </row>
    <row r="11433" spans="2:5" hidden="1" x14ac:dyDescent="0.25">
      <c r="B11433" t="s">
        <v>8361</v>
      </c>
      <c r="C11433" t="s">
        <v>1733</v>
      </c>
      <c r="D11433">
        <v>0</v>
      </c>
      <c r="E11433" s="7">
        <v>46394</v>
      </c>
    </row>
    <row r="11434" spans="2:5" hidden="1" x14ac:dyDescent="0.25">
      <c r="B11434" t="s">
        <v>8361</v>
      </c>
      <c r="C11434" t="s">
        <v>1733</v>
      </c>
      <c r="D11434">
        <v>0</v>
      </c>
      <c r="E11434" s="7">
        <v>46394</v>
      </c>
    </row>
    <row r="11435" spans="2:5" hidden="1" x14ac:dyDescent="0.25">
      <c r="B11435" t="s">
        <v>8361</v>
      </c>
      <c r="C11435" t="s">
        <v>1733</v>
      </c>
      <c r="D11435">
        <v>0</v>
      </c>
      <c r="E11435" s="7">
        <v>46394</v>
      </c>
    </row>
    <row r="11436" spans="2:5" hidden="1" x14ac:dyDescent="0.25">
      <c r="B11436" t="s">
        <v>8361</v>
      </c>
      <c r="C11436" t="s">
        <v>1733</v>
      </c>
      <c r="D11436">
        <v>0</v>
      </c>
      <c r="E11436" s="7">
        <v>46648</v>
      </c>
    </row>
    <row r="11437" spans="2:5" hidden="1" x14ac:dyDescent="0.25">
      <c r="B11437" t="s">
        <v>8361</v>
      </c>
      <c r="C11437" t="s">
        <v>1733</v>
      </c>
      <c r="D11437">
        <v>0</v>
      </c>
      <c r="E11437" s="7">
        <v>46648</v>
      </c>
    </row>
    <row r="11438" spans="2:5" hidden="1" x14ac:dyDescent="0.25">
      <c r="B11438" t="s">
        <v>8361</v>
      </c>
      <c r="C11438" t="s">
        <v>1733</v>
      </c>
      <c r="D11438">
        <v>0</v>
      </c>
      <c r="E11438" s="7">
        <v>46218</v>
      </c>
    </row>
    <row r="11439" spans="2:5" hidden="1" x14ac:dyDescent="0.25">
      <c r="B11439" t="s">
        <v>8361</v>
      </c>
      <c r="C11439" t="s">
        <v>1733</v>
      </c>
      <c r="D11439">
        <v>0</v>
      </c>
      <c r="E11439" s="7">
        <v>46574</v>
      </c>
    </row>
    <row r="11440" spans="2:5" hidden="1" x14ac:dyDescent="0.25">
      <c r="B11440" t="s">
        <v>8361</v>
      </c>
      <c r="C11440" t="s">
        <v>1733</v>
      </c>
      <c r="D11440">
        <v>0</v>
      </c>
      <c r="E11440" s="7">
        <v>46222</v>
      </c>
    </row>
    <row r="11441" spans="2:5" hidden="1" x14ac:dyDescent="0.25">
      <c r="B11441" t="s">
        <v>8361</v>
      </c>
      <c r="C11441" t="s">
        <v>1733</v>
      </c>
      <c r="D11441">
        <v>0</v>
      </c>
      <c r="E11441" s="7">
        <v>46589</v>
      </c>
    </row>
    <row r="11442" spans="2:5" hidden="1" x14ac:dyDescent="0.25">
      <c r="B11442" t="s">
        <v>8361</v>
      </c>
      <c r="C11442" t="s">
        <v>1733</v>
      </c>
      <c r="D11442">
        <v>0</v>
      </c>
      <c r="E11442" s="7">
        <v>46595</v>
      </c>
    </row>
    <row r="11443" spans="2:5" hidden="1" x14ac:dyDescent="0.25">
      <c r="B11443" t="s">
        <v>8361</v>
      </c>
      <c r="C11443" t="s">
        <v>1733</v>
      </c>
      <c r="D11443">
        <v>0</v>
      </c>
      <c r="E11443" s="7">
        <v>46603</v>
      </c>
    </row>
    <row r="11444" spans="2:5" hidden="1" x14ac:dyDescent="0.25">
      <c r="B11444" t="s">
        <v>8361</v>
      </c>
      <c r="C11444" t="s">
        <v>1733</v>
      </c>
      <c r="D11444">
        <v>0</v>
      </c>
      <c r="E11444" s="7">
        <v>46256</v>
      </c>
    </row>
    <row r="11445" spans="2:5" hidden="1" x14ac:dyDescent="0.25">
      <c r="B11445" t="s">
        <v>8361</v>
      </c>
      <c r="C11445" t="s">
        <v>1733</v>
      </c>
      <c r="D11445">
        <v>0</v>
      </c>
      <c r="E11445" s="7">
        <v>46256</v>
      </c>
    </row>
    <row r="11446" spans="2:5" hidden="1" x14ac:dyDescent="0.25">
      <c r="B11446" t="s">
        <v>8361</v>
      </c>
      <c r="C11446" t="s">
        <v>1733</v>
      </c>
      <c r="D11446">
        <v>0</v>
      </c>
      <c r="E11446" s="7">
        <v>46347</v>
      </c>
    </row>
    <row r="11447" spans="2:5" hidden="1" x14ac:dyDescent="0.25">
      <c r="B11447" t="s">
        <v>8361</v>
      </c>
      <c r="C11447" t="s">
        <v>1733</v>
      </c>
      <c r="D11447">
        <v>0</v>
      </c>
      <c r="E11447" s="7">
        <v>46358</v>
      </c>
    </row>
    <row r="11448" spans="2:5" hidden="1" x14ac:dyDescent="0.25">
      <c r="B11448" t="s">
        <v>8361</v>
      </c>
      <c r="C11448" t="s">
        <v>1733</v>
      </c>
      <c r="D11448">
        <v>0</v>
      </c>
      <c r="E11448" s="7">
        <v>46378</v>
      </c>
    </row>
    <row r="11449" spans="2:5" hidden="1" x14ac:dyDescent="0.25">
      <c r="B11449" t="s">
        <v>8361</v>
      </c>
      <c r="C11449" t="s">
        <v>1733</v>
      </c>
      <c r="D11449">
        <v>0</v>
      </c>
      <c r="E11449" s="7">
        <v>46470</v>
      </c>
    </row>
    <row r="11450" spans="2:5" hidden="1" x14ac:dyDescent="0.25">
      <c r="B11450" t="s">
        <v>8361</v>
      </c>
      <c r="C11450" t="s">
        <v>1733</v>
      </c>
      <c r="D11450">
        <v>0</v>
      </c>
      <c r="E11450" s="7">
        <v>46347</v>
      </c>
    </row>
    <row r="11451" spans="2:5" hidden="1" x14ac:dyDescent="0.25">
      <c r="B11451" t="s">
        <v>8361</v>
      </c>
      <c r="C11451" t="s">
        <v>1733</v>
      </c>
      <c r="D11451">
        <v>0</v>
      </c>
      <c r="E11451" s="7">
        <v>46372</v>
      </c>
    </row>
    <row r="11452" spans="2:5" hidden="1" x14ac:dyDescent="0.25">
      <c r="B11452" t="s">
        <v>8361</v>
      </c>
      <c r="C11452" t="s">
        <v>1733</v>
      </c>
      <c r="D11452">
        <v>0</v>
      </c>
      <c r="E11452" s="7">
        <v>46372</v>
      </c>
    </row>
    <row r="11453" spans="2:5" hidden="1" x14ac:dyDescent="0.25">
      <c r="B11453" t="s">
        <v>8361</v>
      </c>
      <c r="C11453" t="s">
        <v>1733</v>
      </c>
      <c r="D11453">
        <v>0</v>
      </c>
      <c r="E11453" s="7">
        <v>46372</v>
      </c>
    </row>
    <row r="11454" spans="2:5" hidden="1" x14ac:dyDescent="0.25">
      <c r="B11454" t="s">
        <v>8361</v>
      </c>
      <c r="C11454" t="s">
        <v>1733</v>
      </c>
      <c r="D11454">
        <v>0</v>
      </c>
      <c r="E11454" s="7">
        <v>46372</v>
      </c>
    </row>
    <row r="11455" spans="2:5" hidden="1" x14ac:dyDescent="0.25">
      <c r="B11455" t="s">
        <v>8361</v>
      </c>
      <c r="C11455" t="s">
        <v>1733</v>
      </c>
      <c r="D11455">
        <v>0</v>
      </c>
      <c r="E11455" s="7" t="s">
        <v>30</v>
      </c>
    </row>
    <row r="11456" spans="2:5" hidden="1" x14ac:dyDescent="0.25">
      <c r="B11456" t="s">
        <v>8361</v>
      </c>
      <c r="C11456" t="s">
        <v>1733</v>
      </c>
      <c r="D11456">
        <v>0</v>
      </c>
      <c r="E11456" s="7">
        <v>46499</v>
      </c>
    </row>
    <row r="11457" spans="2:5" hidden="1" x14ac:dyDescent="0.25">
      <c r="B11457" t="s">
        <v>8361</v>
      </c>
      <c r="C11457" t="s">
        <v>1733</v>
      </c>
      <c r="D11457">
        <v>0</v>
      </c>
      <c r="E11457" s="7">
        <v>46511</v>
      </c>
    </row>
    <row r="11458" spans="2:5" hidden="1" x14ac:dyDescent="0.25">
      <c r="B11458" t="s">
        <v>8361</v>
      </c>
      <c r="C11458" t="s">
        <v>1733</v>
      </c>
      <c r="D11458">
        <v>0</v>
      </c>
      <c r="E11458" s="7">
        <v>46511</v>
      </c>
    </row>
    <row r="11459" spans="2:5" hidden="1" x14ac:dyDescent="0.25">
      <c r="B11459" t="s">
        <v>8361</v>
      </c>
      <c r="C11459" t="s">
        <v>1733</v>
      </c>
      <c r="D11459">
        <v>0</v>
      </c>
      <c r="E11459" s="7">
        <v>46517</v>
      </c>
    </row>
    <row r="11460" spans="2:5" hidden="1" x14ac:dyDescent="0.25">
      <c r="B11460" t="s">
        <v>8361</v>
      </c>
      <c r="C11460" t="s">
        <v>1733</v>
      </c>
      <c r="D11460">
        <v>0</v>
      </c>
      <c r="E11460" s="7">
        <v>46517</v>
      </c>
    </row>
    <row r="11461" spans="2:5" hidden="1" x14ac:dyDescent="0.25">
      <c r="B11461" t="s">
        <v>8361</v>
      </c>
      <c r="C11461" t="s">
        <v>1733</v>
      </c>
      <c r="D11461">
        <v>0</v>
      </c>
      <c r="E11461" s="7">
        <v>46533</v>
      </c>
    </row>
    <row r="11462" spans="2:5" hidden="1" x14ac:dyDescent="0.25">
      <c r="B11462" t="s">
        <v>8361</v>
      </c>
      <c r="C11462" t="s">
        <v>1733</v>
      </c>
      <c r="D11462">
        <v>0</v>
      </c>
      <c r="E11462" s="7">
        <v>46598</v>
      </c>
    </row>
    <row r="11463" spans="2:5" hidden="1" x14ac:dyDescent="0.25">
      <c r="B11463" t="s">
        <v>8361</v>
      </c>
      <c r="C11463" t="s">
        <v>1733</v>
      </c>
      <c r="D11463">
        <v>0</v>
      </c>
      <c r="E11463" s="7">
        <v>46604</v>
      </c>
    </row>
    <row r="11464" spans="2:5" hidden="1" x14ac:dyDescent="0.25">
      <c r="B11464" t="s">
        <v>8361</v>
      </c>
      <c r="C11464" t="s">
        <v>1733</v>
      </c>
      <c r="D11464">
        <v>0</v>
      </c>
      <c r="E11464" s="7">
        <v>46605</v>
      </c>
    </row>
    <row r="11465" spans="2:5" hidden="1" x14ac:dyDescent="0.25">
      <c r="B11465" t="s">
        <v>8361</v>
      </c>
      <c r="C11465" t="s">
        <v>1733</v>
      </c>
      <c r="D11465">
        <v>0</v>
      </c>
      <c r="E11465" s="7">
        <v>46624</v>
      </c>
    </row>
    <row r="11466" spans="2:5" hidden="1" x14ac:dyDescent="0.25">
      <c r="B11466" t="s">
        <v>8361</v>
      </c>
      <c r="C11466" t="s">
        <v>1733</v>
      </c>
      <c r="D11466">
        <v>0</v>
      </c>
      <c r="E11466" s="7">
        <v>46628</v>
      </c>
    </row>
    <row r="11467" spans="2:5" hidden="1" x14ac:dyDescent="0.25">
      <c r="B11467" t="s">
        <v>8361</v>
      </c>
      <c r="C11467" t="s">
        <v>1733</v>
      </c>
      <c r="D11467">
        <v>0</v>
      </c>
      <c r="E11467" s="7">
        <v>46629</v>
      </c>
    </row>
    <row r="11468" spans="2:5" hidden="1" x14ac:dyDescent="0.25">
      <c r="B11468" t="s">
        <v>8361</v>
      </c>
      <c r="C11468" t="s">
        <v>1733</v>
      </c>
      <c r="D11468">
        <v>0</v>
      </c>
      <c r="E11468" s="7">
        <v>46629</v>
      </c>
    </row>
    <row r="11469" spans="2:5" hidden="1" x14ac:dyDescent="0.25">
      <c r="B11469" t="s">
        <v>8361</v>
      </c>
      <c r="C11469" t="s">
        <v>1733</v>
      </c>
      <c r="D11469">
        <v>0</v>
      </c>
      <c r="E11469" s="7">
        <v>46629</v>
      </c>
    </row>
    <row r="11470" spans="2:5" hidden="1" x14ac:dyDescent="0.25">
      <c r="B11470" t="s">
        <v>8361</v>
      </c>
      <c r="C11470" t="s">
        <v>1733</v>
      </c>
      <c r="D11470">
        <v>0</v>
      </c>
      <c r="E11470" s="7">
        <v>46635</v>
      </c>
    </row>
    <row r="11471" spans="2:5" hidden="1" x14ac:dyDescent="0.25">
      <c r="B11471" t="s">
        <v>8361</v>
      </c>
      <c r="C11471" t="s">
        <v>1733</v>
      </c>
      <c r="D11471">
        <v>0</v>
      </c>
      <c r="E11471" s="7">
        <v>46638</v>
      </c>
    </row>
    <row r="11472" spans="2:5" hidden="1" x14ac:dyDescent="0.25">
      <c r="B11472" t="s">
        <v>8361</v>
      </c>
      <c r="C11472" t="s">
        <v>1733</v>
      </c>
      <c r="D11472">
        <v>0</v>
      </c>
      <c r="E11472" s="7">
        <v>46641</v>
      </c>
    </row>
    <row r="11473" spans="2:5" hidden="1" x14ac:dyDescent="0.25">
      <c r="B11473" t="s">
        <v>8361</v>
      </c>
      <c r="C11473" t="s">
        <v>1733</v>
      </c>
      <c r="D11473">
        <v>0</v>
      </c>
      <c r="E11473" s="7">
        <v>46641</v>
      </c>
    </row>
    <row r="11474" spans="2:5" hidden="1" x14ac:dyDescent="0.25">
      <c r="B11474" t="s">
        <v>8361</v>
      </c>
      <c r="C11474" t="s">
        <v>1733</v>
      </c>
      <c r="D11474">
        <v>0</v>
      </c>
      <c r="E11474" s="7">
        <v>46638</v>
      </c>
    </row>
    <row r="11475" spans="2:5" hidden="1" x14ac:dyDescent="0.25">
      <c r="B11475" t="s">
        <v>8361</v>
      </c>
      <c r="C11475" t="s">
        <v>1733</v>
      </c>
      <c r="D11475">
        <v>0</v>
      </c>
      <c r="E11475" s="7">
        <v>46639</v>
      </c>
    </row>
    <row r="11476" spans="2:5" hidden="1" x14ac:dyDescent="0.25">
      <c r="B11476" t="s">
        <v>8361</v>
      </c>
      <c r="C11476" t="s">
        <v>1733</v>
      </c>
      <c r="D11476">
        <v>0</v>
      </c>
      <c r="E11476" s="7">
        <v>46647</v>
      </c>
    </row>
    <row r="11477" spans="2:5" hidden="1" x14ac:dyDescent="0.25">
      <c r="B11477" t="s">
        <v>8361</v>
      </c>
      <c r="C11477" t="s">
        <v>1733</v>
      </c>
      <c r="D11477">
        <v>0</v>
      </c>
      <c r="E11477" s="7">
        <v>46647</v>
      </c>
    </row>
    <row r="11478" spans="2:5" hidden="1" x14ac:dyDescent="0.25">
      <c r="B11478" t="s">
        <v>8361</v>
      </c>
      <c r="C11478" t="s">
        <v>1733</v>
      </c>
      <c r="D11478">
        <v>0</v>
      </c>
      <c r="E11478" s="7">
        <v>46647</v>
      </c>
    </row>
    <row r="11479" spans="2:5" hidden="1" x14ac:dyDescent="0.25">
      <c r="B11479" t="s">
        <v>8361</v>
      </c>
      <c r="C11479" t="s">
        <v>1733</v>
      </c>
      <c r="D11479">
        <v>0</v>
      </c>
      <c r="E11479" s="7">
        <v>46648</v>
      </c>
    </row>
    <row r="11480" spans="2:5" hidden="1" x14ac:dyDescent="0.25">
      <c r="B11480" t="s">
        <v>8361</v>
      </c>
      <c r="C11480" t="s">
        <v>1733</v>
      </c>
      <c r="D11480">
        <v>0</v>
      </c>
      <c r="E11480" s="7">
        <v>46648</v>
      </c>
    </row>
    <row r="11481" spans="2:5" hidden="1" x14ac:dyDescent="0.25">
      <c r="B11481" t="s">
        <v>8361</v>
      </c>
      <c r="C11481" t="s">
        <v>1733</v>
      </c>
      <c r="D11481">
        <v>0</v>
      </c>
      <c r="E11481" s="7">
        <v>46648</v>
      </c>
    </row>
    <row r="11482" spans="2:5" hidden="1" x14ac:dyDescent="0.25">
      <c r="B11482" t="s">
        <v>8361</v>
      </c>
      <c r="C11482" t="s">
        <v>1733</v>
      </c>
      <c r="D11482">
        <v>0</v>
      </c>
      <c r="E11482" s="7">
        <v>46653</v>
      </c>
    </row>
    <row r="11483" spans="2:5" hidden="1" x14ac:dyDescent="0.25">
      <c r="B11483" t="s">
        <v>8361</v>
      </c>
      <c r="C11483" t="s">
        <v>1733</v>
      </c>
      <c r="D11483">
        <v>0</v>
      </c>
      <c r="E11483" s="7">
        <v>46650</v>
      </c>
    </row>
    <row r="11484" spans="2:5" hidden="1" x14ac:dyDescent="0.25">
      <c r="B11484" t="s">
        <v>8361</v>
      </c>
      <c r="C11484" t="s">
        <v>1733</v>
      </c>
      <c r="D11484">
        <v>0</v>
      </c>
      <c r="E11484" s="7">
        <v>46650</v>
      </c>
    </row>
    <row r="11485" spans="2:5" hidden="1" x14ac:dyDescent="0.25">
      <c r="B11485" t="s">
        <v>8361</v>
      </c>
      <c r="C11485" t="s">
        <v>1733</v>
      </c>
      <c r="D11485">
        <v>0</v>
      </c>
      <c r="E11485" s="7">
        <v>46650</v>
      </c>
    </row>
    <row r="11486" spans="2:5" hidden="1" x14ac:dyDescent="0.25">
      <c r="B11486" t="s">
        <v>8361</v>
      </c>
      <c r="C11486" t="s">
        <v>1733</v>
      </c>
      <c r="D11486">
        <v>0</v>
      </c>
      <c r="E11486" s="7">
        <v>46385</v>
      </c>
    </row>
    <row r="11487" spans="2:5" hidden="1" x14ac:dyDescent="0.25">
      <c r="B11487" t="s">
        <v>8361</v>
      </c>
      <c r="C11487" t="s">
        <v>1733</v>
      </c>
      <c r="D11487">
        <v>0</v>
      </c>
      <c r="E11487" s="7">
        <v>46449</v>
      </c>
    </row>
    <row r="11488" spans="2:5" hidden="1" x14ac:dyDescent="0.25">
      <c r="B11488" t="s">
        <v>8361</v>
      </c>
      <c r="C11488" t="s">
        <v>1733</v>
      </c>
      <c r="D11488">
        <v>0</v>
      </c>
      <c r="E11488" s="7">
        <v>46449</v>
      </c>
    </row>
    <row r="11489" spans="2:5" hidden="1" x14ac:dyDescent="0.25">
      <c r="B11489" t="s">
        <v>8361</v>
      </c>
      <c r="C11489" t="s">
        <v>1733</v>
      </c>
      <c r="D11489">
        <v>0</v>
      </c>
      <c r="E11489" s="7">
        <v>46449</v>
      </c>
    </row>
    <row r="11490" spans="2:5" hidden="1" x14ac:dyDescent="0.25">
      <c r="B11490" t="s">
        <v>8361</v>
      </c>
      <c r="C11490" t="s">
        <v>1733</v>
      </c>
      <c r="D11490">
        <v>0</v>
      </c>
      <c r="E11490" s="7">
        <v>46344</v>
      </c>
    </row>
    <row r="11491" spans="2:5" hidden="1" x14ac:dyDescent="0.25">
      <c r="B11491" t="s">
        <v>8361</v>
      </c>
      <c r="C11491" t="s">
        <v>1733</v>
      </c>
      <c r="D11491">
        <v>0</v>
      </c>
      <c r="E11491" s="7">
        <v>46351</v>
      </c>
    </row>
    <row r="11492" spans="2:5" hidden="1" x14ac:dyDescent="0.25">
      <c r="B11492" t="s">
        <v>8361</v>
      </c>
      <c r="C11492" t="s">
        <v>1733</v>
      </c>
      <c r="D11492">
        <v>0</v>
      </c>
      <c r="E11492" s="7">
        <v>46364</v>
      </c>
    </row>
    <row r="11493" spans="2:5" hidden="1" x14ac:dyDescent="0.25">
      <c r="B11493" t="s">
        <v>8361</v>
      </c>
      <c r="C11493" t="s">
        <v>1733</v>
      </c>
      <c r="D11493">
        <v>0</v>
      </c>
      <c r="E11493" s="7">
        <v>46366</v>
      </c>
    </row>
    <row r="11494" spans="2:5" hidden="1" x14ac:dyDescent="0.25">
      <c r="B11494" t="s">
        <v>8361</v>
      </c>
      <c r="C11494" t="s">
        <v>1733</v>
      </c>
      <c r="D11494">
        <v>0</v>
      </c>
      <c r="E11494" s="7">
        <v>46404</v>
      </c>
    </row>
    <row r="11495" spans="2:5" hidden="1" x14ac:dyDescent="0.25">
      <c r="B11495" t="s">
        <v>8361</v>
      </c>
      <c r="C11495" t="s">
        <v>1733</v>
      </c>
      <c r="D11495">
        <v>0</v>
      </c>
      <c r="E11495" s="7">
        <v>46447</v>
      </c>
    </row>
    <row r="11496" spans="2:5" hidden="1" x14ac:dyDescent="0.25">
      <c r="B11496" t="s">
        <v>8361</v>
      </c>
      <c r="C11496" t="s">
        <v>1733</v>
      </c>
      <c r="D11496">
        <v>0</v>
      </c>
      <c r="E11496" s="7">
        <v>46449</v>
      </c>
    </row>
    <row r="11497" spans="2:5" hidden="1" x14ac:dyDescent="0.25">
      <c r="B11497" t="s">
        <v>8361</v>
      </c>
      <c r="C11497" t="s">
        <v>1733</v>
      </c>
      <c r="D11497">
        <v>0</v>
      </c>
      <c r="E11497" s="7">
        <v>46484</v>
      </c>
    </row>
    <row r="11498" spans="2:5" hidden="1" x14ac:dyDescent="0.25">
      <c r="B11498" t="s">
        <v>8361</v>
      </c>
      <c r="C11498" t="s">
        <v>1733</v>
      </c>
      <c r="D11498">
        <v>0</v>
      </c>
      <c r="E11498" s="7">
        <v>46351</v>
      </c>
    </row>
    <row r="11499" spans="2:5" hidden="1" x14ac:dyDescent="0.25">
      <c r="B11499" t="s">
        <v>8361</v>
      </c>
      <c r="C11499" t="s">
        <v>1733</v>
      </c>
      <c r="D11499">
        <v>0</v>
      </c>
      <c r="E11499" s="7">
        <v>46351</v>
      </c>
    </row>
    <row r="11500" spans="2:5" hidden="1" x14ac:dyDescent="0.25">
      <c r="B11500" t="s">
        <v>8361</v>
      </c>
      <c r="C11500" t="s">
        <v>1733</v>
      </c>
      <c r="D11500">
        <v>0</v>
      </c>
      <c r="E11500" s="7">
        <v>46364</v>
      </c>
    </row>
    <row r="11501" spans="2:5" hidden="1" x14ac:dyDescent="0.25">
      <c r="B11501" t="s">
        <v>8361</v>
      </c>
      <c r="C11501" t="s">
        <v>1733</v>
      </c>
      <c r="D11501">
        <v>0</v>
      </c>
      <c r="E11501" s="7">
        <v>46364</v>
      </c>
    </row>
    <row r="11502" spans="2:5" hidden="1" x14ac:dyDescent="0.25">
      <c r="B11502" t="s">
        <v>8361</v>
      </c>
      <c r="C11502" t="s">
        <v>1733</v>
      </c>
      <c r="D11502">
        <v>0</v>
      </c>
      <c r="E11502" s="7">
        <v>46461</v>
      </c>
    </row>
    <row r="11503" spans="2:5" hidden="1" x14ac:dyDescent="0.25">
      <c r="B11503" t="s">
        <v>8361</v>
      </c>
      <c r="C11503" t="s">
        <v>1733</v>
      </c>
      <c r="D11503">
        <v>0</v>
      </c>
      <c r="E11503" s="7">
        <v>46351</v>
      </c>
    </row>
    <row r="11504" spans="2:5" hidden="1" x14ac:dyDescent="0.25">
      <c r="B11504" t="s">
        <v>8361</v>
      </c>
      <c r="C11504" t="s">
        <v>1733</v>
      </c>
      <c r="D11504">
        <v>0</v>
      </c>
      <c r="E11504" s="7">
        <v>46364</v>
      </c>
    </row>
    <row r="11505" spans="2:5" hidden="1" x14ac:dyDescent="0.25">
      <c r="B11505" t="s">
        <v>8361</v>
      </c>
      <c r="C11505" t="s">
        <v>1733</v>
      </c>
      <c r="D11505">
        <v>0</v>
      </c>
      <c r="E11505" s="7">
        <v>46364</v>
      </c>
    </row>
    <row r="11506" spans="2:5" hidden="1" x14ac:dyDescent="0.25">
      <c r="B11506" t="s">
        <v>8361</v>
      </c>
      <c r="C11506" t="s">
        <v>1733</v>
      </c>
      <c r="D11506">
        <v>0</v>
      </c>
      <c r="E11506" s="7">
        <v>46464</v>
      </c>
    </row>
    <row r="11507" spans="2:5" hidden="1" x14ac:dyDescent="0.25">
      <c r="B11507" t="s">
        <v>8361</v>
      </c>
      <c r="C11507" t="s">
        <v>1733</v>
      </c>
      <c r="D11507">
        <v>0</v>
      </c>
      <c r="E11507" s="7">
        <v>46385</v>
      </c>
    </row>
    <row r="11508" spans="2:5" hidden="1" x14ac:dyDescent="0.25">
      <c r="B11508" t="s">
        <v>8361</v>
      </c>
      <c r="C11508" t="s">
        <v>1733</v>
      </c>
      <c r="D11508">
        <v>0</v>
      </c>
      <c r="E11508" s="7">
        <v>46385</v>
      </c>
    </row>
    <row r="11509" spans="2:5" hidden="1" x14ac:dyDescent="0.25">
      <c r="B11509" t="s">
        <v>8361</v>
      </c>
      <c r="C11509" t="s">
        <v>1733</v>
      </c>
      <c r="D11509">
        <v>0</v>
      </c>
      <c r="E11509" s="7">
        <v>46388</v>
      </c>
    </row>
    <row r="11510" spans="2:5" hidden="1" x14ac:dyDescent="0.25">
      <c r="B11510" t="s">
        <v>8361</v>
      </c>
      <c r="C11510" t="s">
        <v>1733</v>
      </c>
      <c r="D11510">
        <v>0</v>
      </c>
      <c r="E11510" s="7">
        <v>46394</v>
      </c>
    </row>
    <row r="11511" spans="2:5" hidden="1" x14ac:dyDescent="0.25">
      <c r="B11511" t="s">
        <v>8361</v>
      </c>
      <c r="C11511" t="s">
        <v>1733</v>
      </c>
      <c r="D11511">
        <v>0</v>
      </c>
      <c r="E11511" s="7">
        <v>46394</v>
      </c>
    </row>
    <row r="11512" spans="2:5" hidden="1" x14ac:dyDescent="0.25">
      <c r="B11512" t="s">
        <v>8361</v>
      </c>
      <c r="C11512" t="s">
        <v>1733</v>
      </c>
      <c r="D11512">
        <v>0</v>
      </c>
      <c r="E11512" s="7">
        <v>46394</v>
      </c>
    </row>
    <row r="11513" spans="2:5" hidden="1" x14ac:dyDescent="0.25">
      <c r="B11513" t="s">
        <v>8361</v>
      </c>
      <c r="C11513" t="s">
        <v>1733</v>
      </c>
      <c r="D11513">
        <v>0</v>
      </c>
      <c r="E11513" s="7">
        <v>46395</v>
      </c>
    </row>
    <row r="11514" spans="2:5" hidden="1" x14ac:dyDescent="0.25">
      <c r="B11514" t="s">
        <v>8361</v>
      </c>
      <c r="C11514" t="s">
        <v>1733</v>
      </c>
      <c r="D11514">
        <v>0</v>
      </c>
      <c r="E11514" s="7">
        <v>46395</v>
      </c>
    </row>
    <row r="11515" spans="2:5" hidden="1" x14ac:dyDescent="0.25">
      <c r="B11515" t="s">
        <v>8361</v>
      </c>
      <c r="C11515" t="s">
        <v>1733</v>
      </c>
      <c r="D11515">
        <v>0</v>
      </c>
      <c r="E11515" s="7">
        <v>46395</v>
      </c>
    </row>
    <row r="11516" spans="2:5" hidden="1" x14ac:dyDescent="0.25">
      <c r="B11516" t="s">
        <v>8361</v>
      </c>
      <c r="C11516" t="s">
        <v>1733</v>
      </c>
      <c r="D11516">
        <v>0</v>
      </c>
      <c r="E11516" s="7">
        <v>46395</v>
      </c>
    </row>
    <row r="11517" spans="2:5" hidden="1" x14ac:dyDescent="0.25">
      <c r="B11517" t="s">
        <v>8361</v>
      </c>
      <c r="C11517" t="s">
        <v>1733</v>
      </c>
      <c r="D11517">
        <v>0</v>
      </c>
      <c r="E11517" s="7">
        <v>46394</v>
      </c>
    </row>
    <row r="11518" spans="2:5" hidden="1" x14ac:dyDescent="0.25">
      <c r="B11518" t="s">
        <v>8361</v>
      </c>
      <c r="C11518" t="s">
        <v>1733</v>
      </c>
      <c r="D11518">
        <v>0</v>
      </c>
      <c r="E11518" s="7">
        <v>46394</v>
      </c>
    </row>
    <row r="11519" spans="2:5" hidden="1" x14ac:dyDescent="0.25">
      <c r="B11519" t="s">
        <v>8361</v>
      </c>
      <c r="C11519" t="s">
        <v>1733</v>
      </c>
      <c r="D11519">
        <v>0</v>
      </c>
      <c r="E11519" s="7">
        <v>46394</v>
      </c>
    </row>
    <row r="11520" spans="2:5" hidden="1" x14ac:dyDescent="0.25">
      <c r="B11520" t="s">
        <v>8361</v>
      </c>
      <c r="C11520" t="s">
        <v>1733</v>
      </c>
      <c r="D11520">
        <v>0</v>
      </c>
      <c r="E11520" s="7">
        <v>46394</v>
      </c>
    </row>
    <row r="11521" spans="2:5" hidden="1" x14ac:dyDescent="0.25">
      <c r="B11521" t="s">
        <v>8361</v>
      </c>
      <c r="C11521" t="s">
        <v>1733</v>
      </c>
      <c r="D11521">
        <v>0</v>
      </c>
      <c r="E11521" s="7">
        <v>46394</v>
      </c>
    </row>
    <row r="11522" spans="2:5" hidden="1" x14ac:dyDescent="0.25">
      <c r="B11522" t="s">
        <v>8361</v>
      </c>
      <c r="C11522" t="s">
        <v>1733</v>
      </c>
      <c r="D11522">
        <v>0</v>
      </c>
      <c r="E11522" s="7">
        <v>46648</v>
      </c>
    </row>
    <row r="11523" spans="2:5" hidden="1" x14ac:dyDescent="0.25">
      <c r="B11523" t="s">
        <v>8361</v>
      </c>
      <c r="C11523" t="s">
        <v>1733</v>
      </c>
      <c r="D11523">
        <v>0</v>
      </c>
      <c r="E11523" s="7">
        <v>46648</v>
      </c>
    </row>
    <row r="11524" spans="2:5" hidden="1" x14ac:dyDescent="0.25">
      <c r="B11524" t="s">
        <v>8361</v>
      </c>
      <c r="C11524" t="s">
        <v>1733</v>
      </c>
      <c r="D11524">
        <v>0</v>
      </c>
      <c r="E11524" s="7">
        <v>46603</v>
      </c>
    </row>
    <row r="11525" spans="2:5" hidden="1" x14ac:dyDescent="0.25">
      <c r="B11525" t="s">
        <v>8361</v>
      </c>
      <c r="C11525" t="s">
        <v>1733</v>
      </c>
      <c r="D11525">
        <v>0</v>
      </c>
      <c r="E11525" s="7">
        <v>46347</v>
      </c>
    </row>
    <row r="11526" spans="2:5" hidden="1" x14ac:dyDescent="0.25">
      <c r="B11526" t="s">
        <v>8361</v>
      </c>
      <c r="C11526" t="s">
        <v>1733</v>
      </c>
      <c r="D11526">
        <v>0</v>
      </c>
      <c r="E11526" s="7">
        <v>46378</v>
      </c>
    </row>
    <row r="11527" spans="2:5" hidden="1" x14ac:dyDescent="0.25">
      <c r="B11527" t="s">
        <v>8361</v>
      </c>
      <c r="C11527" t="s">
        <v>1733</v>
      </c>
      <c r="D11527">
        <v>0</v>
      </c>
      <c r="E11527" s="7">
        <v>46470</v>
      </c>
    </row>
    <row r="11528" spans="2:5" hidden="1" x14ac:dyDescent="0.25">
      <c r="B11528" t="s">
        <v>8361</v>
      </c>
      <c r="C11528" t="s">
        <v>1733</v>
      </c>
      <c r="D11528">
        <v>0</v>
      </c>
      <c r="E11528" s="7">
        <v>46347</v>
      </c>
    </row>
    <row r="11529" spans="2:5" hidden="1" x14ac:dyDescent="0.25">
      <c r="B11529" t="s">
        <v>8361</v>
      </c>
      <c r="C11529" t="s">
        <v>1733</v>
      </c>
      <c r="D11529">
        <v>0</v>
      </c>
      <c r="E11529" s="7">
        <v>46372</v>
      </c>
    </row>
    <row r="11530" spans="2:5" hidden="1" x14ac:dyDescent="0.25">
      <c r="B11530" t="s">
        <v>8361</v>
      </c>
      <c r="C11530" t="s">
        <v>1733</v>
      </c>
      <c r="D11530">
        <v>0</v>
      </c>
      <c r="E11530" s="7">
        <v>46499</v>
      </c>
    </row>
    <row r="11531" spans="2:5" hidden="1" x14ac:dyDescent="0.25">
      <c r="B11531" t="s">
        <v>8361</v>
      </c>
      <c r="C11531" t="s">
        <v>1733</v>
      </c>
      <c r="D11531">
        <v>0</v>
      </c>
      <c r="E11531" s="7">
        <v>46605</v>
      </c>
    </row>
    <row r="11532" spans="2:5" hidden="1" x14ac:dyDescent="0.25">
      <c r="B11532" t="s">
        <v>8361</v>
      </c>
      <c r="C11532" t="s">
        <v>1733</v>
      </c>
      <c r="D11532">
        <v>0</v>
      </c>
      <c r="E11532" s="7">
        <v>46617</v>
      </c>
    </row>
    <row r="11533" spans="2:5" hidden="1" x14ac:dyDescent="0.25">
      <c r="B11533" t="s">
        <v>8361</v>
      </c>
      <c r="C11533" t="s">
        <v>1733</v>
      </c>
      <c r="D11533">
        <v>0</v>
      </c>
      <c r="E11533" s="7">
        <v>46639</v>
      </c>
    </row>
    <row r="11534" spans="2:5" hidden="1" x14ac:dyDescent="0.25">
      <c r="B11534" t="s">
        <v>8361</v>
      </c>
      <c r="C11534" t="s">
        <v>1733</v>
      </c>
      <c r="D11534">
        <v>0</v>
      </c>
      <c r="E11534" s="7">
        <v>46201</v>
      </c>
    </row>
    <row r="11535" spans="2:5" hidden="1" x14ac:dyDescent="0.25">
      <c r="B11535" t="s">
        <v>8361</v>
      </c>
      <c r="C11535" t="s">
        <v>1733</v>
      </c>
      <c r="D11535">
        <v>0</v>
      </c>
      <c r="E11535" s="7">
        <v>46201</v>
      </c>
    </row>
    <row r="11536" spans="2:5" hidden="1" x14ac:dyDescent="0.25">
      <c r="B11536" t="s">
        <v>8361</v>
      </c>
      <c r="C11536" t="s">
        <v>1733</v>
      </c>
      <c r="D11536">
        <v>0</v>
      </c>
      <c r="E11536" s="7">
        <v>46201</v>
      </c>
    </row>
    <row r="11537" spans="2:5" hidden="1" x14ac:dyDescent="0.25">
      <c r="B11537" t="s">
        <v>8361</v>
      </c>
      <c r="C11537" t="s">
        <v>1733</v>
      </c>
      <c r="D11537">
        <v>0</v>
      </c>
      <c r="E11537" s="7">
        <v>46201</v>
      </c>
    </row>
    <row r="11538" spans="2:5" hidden="1" x14ac:dyDescent="0.25">
      <c r="B11538" t="s">
        <v>8361</v>
      </c>
      <c r="C11538" t="s">
        <v>1733</v>
      </c>
      <c r="D11538">
        <v>0</v>
      </c>
      <c r="E11538" s="7">
        <v>46201</v>
      </c>
    </row>
    <row r="11539" spans="2:5" hidden="1" x14ac:dyDescent="0.25">
      <c r="B11539" t="s">
        <v>8361</v>
      </c>
      <c r="C11539" t="s">
        <v>1733</v>
      </c>
      <c r="D11539">
        <v>0</v>
      </c>
      <c r="E11539" s="7">
        <v>46199</v>
      </c>
    </row>
    <row r="11540" spans="2:5" hidden="1" x14ac:dyDescent="0.25">
      <c r="B11540" t="s">
        <v>8361</v>
      </c>
      <c r="C11540" t="s">
        <v>1733</v>
      </c>
      <c r="D11540">
        <v>0</v>
      </c>
      <c r="E11540" s="7">
        <v>46395</v>
      </c>
    </row>
    <row r="11541" spans="2:5" hidden="1" x14ac:dyDescent="0.25">
      <c r="B11541" t="s">
        <v>8363</v>
      </c>
      <c r="C11541" t="s">
        <v>14089</v>
      </c>
      <c r="D11541">
        <v>0</v>
      </c>
      <c r="E11541" s="7">
        <v>46054</v>
      </c>
    </row>
    <row r="11542" spans="2:5" hidden="1" x14ac:dyDescent="0.25">
      <c r="B11542" t="s">
        <v>8363</v>
      </c>
      <c r="C11542" t="s">
        <v>14089</v>
      </c>
      <c r="D11542">
        <v>595</v>
      </c>
      <c r="E11542" s="7">
        <v>46317</v>
      </c>
    </row>
    <row r="11543" spans="2:5" hidden="1" x14ac:dyDescent="0.25">
      <c r="B11543" t="s">
        <v>8363</v>
      </c>
      <c r="C11543" t="s">
        <v>14089</v>
      </c>
      <c r="D11543">
        <v>0</v>
      </c>
      <c r="E11543" s="7">
        <v>46244</v>
      </c>
    </row>
    <row r="11544" spans="2:5" hidden="1" x14ac:dyDescent="0.25">
      <c r="B11544" t="s">
        <v>8363</v>
      </c>
      <c r="C11544" t="s">
        <v>14089</v>
      </c>
      <c r="D11544">
        <v>27</v>
      </c>
      <c r="E11544" s="7">
        <v>46317</v>
      </c>
    </row>
    <row r="11545" spans="2:5" hidden="1" x14ac:dyDescent="0.25">
      <c r="B11545" t="s">
        <v>8366</v>
      </c>
      <c r="C11545" t="s">
        <v>8367</v>
      </c>
      <c r="D11545">
        <v>0</v>
      </c>
      <c r="E11545" s="7">
        <v>46182</v>
      </c>
    </row>
    <row r="11546" spans="2:5" hidden="1" x14ac:dyDescent="0.25">
      <c r="B11546" t="s">
        <v>8369</v>
      </c>
      <c r="C11546" t="s">
        <v>1729</v>
      </c>
      <c r="D11546">
        <v>0</v>
      </c>
      <c r="E11546" s="7">
        <v>46246</v>
      </c>
    </row>
    <row r="11547" spans="2:5" hidden="1" x14ac:dyDescent="0.25">
      <c r="B11547" t="s">
        <v>8369</v>
      </c>
      <c r="C11547" t="s">
        <v>1729</v>
      </c>
      <c r="D11547">
        <v>0</v>
      </c>
      <c r="E11547" s="7">
        <v>46244</v>
      </c>
    </row>
    <row r="11548" spans="2:5" hidden="1" x14ac:dyDescent="0.25">
      <c r="B11548" t="s">
        <v>8369</v>
      </c>
      <c r="C11548" t="s">
        <v>1729</v>
      </c>
      <c r="D11548">
        <v>1200</v>
      </c>
      <c r="E11548" s="7">
        <v>46695</v>
      </c>
    </row>
    <row r="11549" spans="2:5" hidden="1" x14ac:dyDescent="0.25">
      <c r="B11549" t="s">
        <v>8369</v>
      </c>
      <c r="C11549" t="s">
        <v>1729</v>
      </c>
      <c r="D11549">
        <v>0</v>
      </c>
      <c r="E11549" s="7">
        <v>46432</v>
      </c>
    </row>
    <row r="11550" spans="2:5" hidden="1" x14ac:dyDescent="0.25">
      <c r="B11550" t="s">
        <v>8369</v>
      </c>
      <c r="C11550" t="s">
        <v>1729</v>
      </c>
      <c r="D11550">
        <v>0</v>
      </c>
      <c r="E11550" s="7">
        <v>46439</v>
      </c>
    </row>
    <row r="11551" spans="2:5" hidden="1" x14ac:dyDescent="0.25">
      <c r="B11551" t="s">
        <v>8369</v>
      </c>
      <c r="C11551" t="s">
        <v>1729</v>
      </c>
      <c r="D11551">
        <v>0</v>
      </c>
      <c r="E11551" s="7">
        <v>46131</v>
      </c>
    </row>
    <row r="11552" spans="2:5" hidden="1" x14ac:dyDescent="0.25">
      <c r="B11552" t="s">
        <v>8369</v>
      </c>
      <c r="C11552" t="s">
        <v>1729</v>
      </c>
      <c r="D11552">
        <v>0</v>
      </c>
      <c r="E11552" s="7">
        <v>46168</v>
      </c>
    </row>
    <row r="11553" spans="2:5" hidden="1" x14ac:dyDescent="0.25">
      <c r="B11553" t="s">
        <v>8369</v>
      </c>
      <c r="C11553" t="s">
        <v>1729</v>
      </c>
      <c r="D11553">
        <v>0</v>
      </c>
      <c r="E11553" s="7">
        <v>46172</v>
      </c>
    </row>
    <row r="11554" spans="2:5" hidden="1" x14ac:dyDescent="0.25">
      <c r="B11554" t="s">
        <v>8369</v>
      </c>
      <c r="C11554" t="s">
        <v>1729</v>
      </c>
      <c r="D11554">
        <v>0</v>
      </c>
      <c r="E11554" s="7">
        <v>46184</v>
      </c>
    </row>
    <row r="11555" spans="2:5" hidden="1" x14ac:dyDescent="0.25">
      <c r="B11555" t="s">
        <v>8369</v>
      </c>
      <c r="C11555" t="s">
        <v>1729</v>
      </c>
      <c r="D11555">
        <v>428</v>
      </c>
      <c r="E11555" s="7">
        <v>46561</v>
      </c>
    </row>
    <row r="11556" spans="2:5" hidden="1" x14ac:dyDescent="0.25">
      <c r="B11556" t="s">
        <v>8369</v>
      </c>
      <c r="C11556" t="s">
        <v>1729</v>
      </c>
      <c r="D11556">
        <v>11</v>
      </c>
      <c r="E11556" s="7">
        <v>46563</v>
      </c>
    </row>
    <row r="11557" spans="2:5" hidden="1" x14ac:dyDescent="0.25">
      <c r="B11557" t="s">
        <v>8369</v>
      </c>
      <c r="C11557" t="s">
        <v>1729</v>
      </c>
      <c r="D11557">
        <v>0</v>
      </c>
      <c r="E11557" s="7">
        <v>46462</v>
      </c>
    </row>
    <row r="11558" spans="2:5" hidden="1" x14ac:dyDescent="0.25">
      <c r="B11558" t="s">
        <v>8369</v>
      </c>
      <c r="C11558" t="s">
        <v>1729</v>
      </c>
      <c r="D11558">
        <v>0</v>
      </c>
      <c r="E11558" s="7">
        <v>46480</v>
      </c>
    </row>
    <row r="11559" spans="2:5" hidden="1" x14ac:dyDescent="0.25">
      <c r="B11559" t="s">
        <v>8369</v>
      </c>
      <c r="C11559" t="s">
        <v>1729</v>
      </c>
      <c r="D11559">
        <v>0</v>
      </c>
      <c r="E11559" s="7">
        <v>46480</v>
      </c>
    </row>
    <row r="11560" spans="2:5" hidden="1" x14ac:dyDescent="0.25">
      <c r="B11560" t="s">
        <v>8369</v>
      </c>
      <c r="C11560" t="s">
        <v>1729</v>
      </c>
      <c r="D11560">
        <v>0</v>
      </c>
      <c r="E11560" s="7">
        <v>46480</v>
      </c>
    </row>
    <row r="11561" spans="2:5" hidden="1" x14ac:dyDescent="0.25">
      <c r="B11561" t="s">
        <v>8369</v>
      </c>
      <c r="C11561" t="s">
        <v>1729</v>
      </c>
      <c r="D11561">
        <v>0</v>
      </c>
      <c r="E11561" s="7">
        <v>46478</v>
      </c>
    </row>
    <row r="11562" spans="2:5" hidden="1" x14ac:dyDescent="0.25">
      <c r="B11562" t="s">
        <v>8369</v>
      </c>
      <c r="C11562" t="s">
        <v>1729</v>
      </c>
      <c r="D11562">
        <v>0</v>
      </c>
      <c r="E11562" s="7">
        <v>46480</v>
      </c>
    </row>
    <row r="11563" spans="2:5" hidden="1" x14ac:dyDescent="0.25">
      <c r="B11563" t="s">
        <v>8371</v>
      </c>
      <c r="C11563" t="s">
        <v>8372</v>
      </c>
      <c r="D11563">
        <v>0</v>
      </c>
      <c r="E11563" s="7">
        <v>46296</v>
      </c>
    </row>
    <row r="11564" spans="2:5" hidden="1" x14ac:dyDescent="0.25">
      <c r="B11564" t="s">
        <v>8371</v>
      </c>
      <c r="C11564" t="s">
        <v>8372</v>
      </c>
      <c r="D11564">
        <v>474</v>
      </c>
      <c r="E11564" s="7">
        <v>46569</v>
      </c>
    </row>
    <row r="11565" spans="2:5" hidden="1" x14ac:dyDescent="0.25">
      <c r="B11565" t="s">
        <v>8371</v>
      </c>
      <c r="C11565" t="s">
        <v>8372</v>
      </c>
      <c r="D11565">
        <v>0</v>
      </c>
      <c r="E11565" s="7">
        <v>46204</v>
      </c>
    </row>
    <row r="11566" spans="2:5" hidden="1" x14ac:dyDescent="0.25">
      <c r="B11566" t="s">
        <v>8375</v>
      </c>
      <c r="C11566" t="s">
        <v>8376</v>
      </c>
      <c r="D11566">
        <v>0</v>
      </c>
      <c r="E11566" s="7">
        <v>46426</v>
      </c>
    </row>
    <row r="11567" spans="2:5" hidden="1" x14ac:dyDescent="0.25">
      <c r="B11567" t="s">
        <v>8375</v>
      </c>
      <c r="C11567" t="s">
        <v>8376</v>
      </c>
      <c r="D11567">
        <v>0</v>
      </c>
      <c r="E11567" s="7">
        <v>46296</v>
      </c>
    </row>
    <row r="11568" spans="2:5" hidden="1" x14ac:dyDescent="0.25">
      <c r="B11568" t="s">
        <v>8375</v>
      </c>
      <c r="C11568" t="s">
        <v>8376</v>
      </c>
      <c r="D11568">
        <v>0</v>
      </c>
      <c r="E11568" s="7">
        <v>46310</v>
      </c>
    </row>
    <row r="11569" spans="2:5" hidden="1" x14ac:dyDescent="0.25">
      <c r="B11569" t="s">
        <v>8375</v>
      </c>
      <c r="C11569" t="s">
        <v>8376</v>
      </c>
      <c r="D11569">
        <v>0</v>
      </c>
      <c r="E11569" s="7">
        <v>46143</v>
      </c>
    </row>
    <row r="11570" spans="2:5" hidden="1" x14ac:dyDescent="0.25">
      <c r="B11570" t="s">
        <v>8378</v>
      </c>
      <c r="C11570" t="s">
        <v>8379</v>
      </c>
      <c r="D11570">
        <v>0</v>
      </c>
      <c r="E11570" s="7">
        <v>46455</v>
      </c>
    </row>
    <row r="11571" spans="2:5" hidden="1" x14ac:dyDescent="0.25">
      <c r="B11571" t="s">
        <v>8378</v>
      </c>
      <c r="C11571" t="s">
        <v>8379</v>
      </c>
      <c r="D11571">
        <v>0</v>
      </c>
      <c r="E11571" s="7">
        <v>46126</v>
      </c>
    </row>
    <row r="11572" spans="2:5" hidden="1" x14ac:dyDescent="0.25">
      <c r="B11572" t="s">
        <v>8378</v>
      </c>
      <c r="C11572" t="s">
        <v>8379</v>
      </c>
      <c r="D11572">
        <v>0</v>
      </c>
      <c r="E11572" s="7">
        <v>46248</v>
      </c>
    </row>
    <row r="11573" spans="2:5" hidden="1" x14ac:dyDescent="0.25">
      <c r="B11573" t="s">
        <v>8378</v>
      </c>
      <c r="C11573" t="s">
        <v>8379</v>
      </c>
      <c r="D11573">
        <v>0</v>
      </c>
      <c r="E11573" s="7">
        <v>46455</v>
      </c>
    </row>
    <row r="11574" spans="2:5" hidden="1" x14ac:dyDescent="0.25">
      <c r="B11574" t="s">
        <v>8381</v>
      </c>
      <c r="C11574" t="s">
        <v>8382</v>
      </c>
      <c r="D11574">
        <v>0</v>
      </c>
      <c r="E11574" s="7">
        <v>46303</v>
      </c>
    </row>
    <row r="11575" spans="2:5" hidden="1" x14ac:dyDescent="0.25">
      <c r="B11575" t="s">
        <v>8384</v>
      </c>
      <c r="C11575" t="s">
        <v>8385</v>
      </c>
      <c r="D11575">
        <v>0</v>
      </c>
      <c r="E11575" s="7">
        <v>46447</v>
      </c>
    </row>
    <row r="11576" spans="2:5" hidden="1" x14ac:dyDescent="0.25">
      <c r="B11576" t="s">
        <v>8384</v>
      </c>
      <c r="C11576" t="s">
        <v>8385</v>
      </c>
      <c r="D11576">
        <v>0</v>
      </c>
      <c r="E11576" s="7">
        <v>46447</v>
      </c>
    </row>
    <row r="11577" spans="2:5" hidden="1" x14ac:dyDescent="0.25">
      <c r="B11577" t="s">
        <v>8389</v>
      </c>
      <c r="C11577" t="s">
        <v>8390</v>
      </c>
      <c r="D11577">
        <v>0</v>
      </c>
      <c r="E11577" s="7">
        <v>46855</v>
      </c>
    </row>
    <row r="11578" spans="2:5" hidden="1" x14ac:dyDescent="0.25">
      <c r="B11578" t="s">
        <v>8389</v>
      </c>
      <c r="C11578" t="s">
        <v>8390</v>
      </c>
      <c r="D11578">
        <v>0</v>
      </c>
      <c r="E11578" s="7">
        <v>46864</v>
      </c>
    </row>
    <row r="11579" spans="2:5" hidden="1" x14ac:dyDescent="0.25">
      <c r="B11579" t="s">
        <v>8389</v>
      </c>
      <c r="C11579" t="s">
        <v>8390</v>
      </c>
      <c r="D11579">
        <v>0</v>
      </c>
      <c r="E11579" s="7">
        <v>46810</v>
      </c>
    </row>
    <row r="11580" spans="2:5" hidden="1" x14ac:dyDescent="0.25">
      <c r="B11580" t="s">
        <v>8389</v>
      </c>
      <c r="C11580" t="s">
        <v>8390</v>
      </c>
      <c r="D11580">
        <v>0</v>
      </c>
      <c r="E11580" s="7">
        <v>46810</v>
      </c>
    </row>
    <row r="11581" spans="2:5" hidden="1" x14ac:dyDescent="0.25">
      <c r="B11581" t="s">
        <v>8389</v>
      </c>
      <c r="C11581" t="s">
        <v>8390</v>
      </c>
      <c r="D11581">
        <v>0</v>
      </c>
      <c r="E11581" s="7" t="s">
        <v>30</v>
      </c>
    </row>
    <row r="11582" spans="2:5" hidden="1" x14ac:dyDescent="0.25">
      <c r="B11582" t="s">
        <v>8389</v>
      </c>
      <c r="C11582" t="s">
        <v>8390</v>
      </c>
      <c r="D11582">
        <v>0</v>
      </c>
      <c r="E11582" s="7">
        <v>46864</v>
      </c>
    </row>
    <row r="11583" spans="2:5" hidden="1" x14ac:dyDescent="0.25">
      <c r="B11583" t="s">
        <v>8392</v>
      </c>
      <c r="C11583" t="s">
        <v>14090</v>
      </c>
      <c r="D11583">
        <v>2</v>
      </c>
      <c r="E11583" s="7">
        <v>46478</v>
      </c>
    </row>
    <row r="11584" spans="2:5" hidden="1" x14ac:dyDescent="0.25">
      <c r="B11584" t="s">
        <v>8392</v>
      </c>
      <c r="C11584" t="s">
        <v>14090</v>
      </c>
      <c r="D11584">
        <v>17</v>
      </c>
      <c r="E11584" s="7">
        <v>46447</v>
      </c>
    </row>
    <row r="11585" spans="2:5" hidden="1" x14ac:dyDescent="0.25">
      <c r="B11585" t="s">
        <v>8392</v>
      </c>
      <c r="C11585" t="s">
        <v>14090</v>
      </c>
      <c r="D11585">
        <v>352</v>
      </c>
      <c r="E11585" s="7">
        <v>46600</v>
      </c>
    </row>
    <row r="11586" spans="2:5" hidden="1" x14ac:dyDescent="0.25">
      <c r="B11586" t="s">
        <v>8395</v>
      </c>
      <c r="C11586" t="s">
        <v>14091</v>
      </c>
      <c r="D11586">
        <v>2</v>
      </c>
      <c r="E11586" s="7">
        <v>47239</v>
      </c>
    </row>
    <row r="11587" spans="2:5" hidden="1" x14ac:dyDescent="0.25">
      <c r="B11587" t="s">
        <v>8395</v>
      </c>
      <c r="C11587" t="s">
        <v>14091</v>
      </c>
      <c r="D11587">
        <v>0</v>
      </c>
      <c r="E11587" s="7">
        <v>47392</v>
      </c>
    </row>
    <row r="11588" spans="2:5" hidden="1" x14ac:dyDescent="0.25">
      <c r="B11588" t="s">
        <v>8395</v>
      </c>
      <c r="C11588" t="s">
        <v>14091</v>
      </c>
      <c r="D11588">
        <v>0</v>
      </c>
      <c r="E11588" s="7">
        <v>46631</v>
      </c>
    </row>
    <row r="11589" spans="2:5" hidden="1" x14ac:dyDescent="0.25">
      <c r="B11589" t="s">
        <v>8395</v>
      </c>
      <c r="C11589" t="s">
        <v>14091</v>
      </c>
      <c r="D11589">
        <v>0</v>
      </c>
      <c r="E11589" s="7">
        <v>47392</v>
      </c>
    </row>
    <row r="11590" spans="2:5" hidden="1" x14ac:dyDescent="0.25">
      <c r="B11590" t="s">
        <v>8395</v>
      </c>
      <c r="C11590" t="s">
        <v>14091</v>
      </c>
      <c r="D11590">
        <v>128</v>
      </c>
      <c r="E11590" s="7">
        <v>47788</v>
      </c>
    </row>
    <row r="11591" spans="2:5" hidden="1" x14ac:dyDescent="0.25">
      <c r="B11591" t="s">
        <v>8395</v>
      </c>
      <c r="C11591" t="s">
        <v>14091</v>
      </c>
      <c r="D11591">
        <v>0</v>
      </c>
      <c r="E11591" s="7">
        <v>46631</v>
      </c>
    </row>
    <row r="11592" spans="2:5" hidden="1" x14ac:dyDescent="0.25">
      <c r="B11592" t="s">
        <v>8397</v>
      </c>
      <c r="C11592" t="s">
        <v>12878</v>
      </c>
      <c r="D11592">
        <v>0</v>
      </c>
      <c r="E11592" s="7">
        <v>47757</v>
      </c>
    </row>
    <row r="11593" spans="2:5" hidden="1" x14ac:dyDescent="0.25">
      <c r="B11593" t="s">
        <v>8397</v>
      </c>
      <c r="C11593" t="s">
        <v>12878</v>
      </c>
      <c r="D11593">
        <v>0</v>
      </c>
      <c r="E11593" s="7">
        <v>46631</v>
      </c>
    </row>
    <row r="11594" spans="2:5" hidden="1" x14ac:dyDescent="0.25">
      <c r="B11594" t="s">
        <v>8397</v>
      </c>
      <c r="C11594" t="s">
        <v>12878</v>
      </c>
      <c r="D11594">
        <v>0</v>
      </c>
      <c r="E11594" s="7">
        <v>46692</v>
      </c>
    </row>
    <row r="11595" spans="2:5" hidden="1" x14ac:dyDescent="0.25">
      <c r="B11595" t="s">
        <v>8397</v>
      </c>
      <c r="C11595" t="s">
        <v>12878</v>
      </c>
      <c r="D11595">
        <v>0</v>
      </c>
      <c r="E11595" s="7">
        <v>46692</v>
      </c>
    </row>
    <row r="11596" spans="2:5" hidden="1" x14ac:dyDescent="0.25">
      <c r="B11596" t="s">
        <v>8397</v>
      </c>
      <c r="C11596" t="s">
        <v>12878</v>
      </c>
      <c r="D11596">
        <v>0</v>
      </c>
      <c r="E11596" s="7">
        <v>46722</v>
      </c>
    </row>
    <row r="11597" spans="2:5" hidden="1" x14ac:dyDescent="0.25">
      <c r="B11597" t="s">
        <v>8397</v>
      </c>
      <c r="C11597" t="s">
        <v>12878</v>
      </c>
      <c r="D11597">
        <v>0</v>
      </c>
      <c r="E11597" s="7">
        <v>47788</v>
      </c>
    </row>
    <row r="11598" spans="2:5" hidden="1" x14ac:dyDescent="0.25">
      <c r="B11598" t="s">
        <v>8397</v>
      </c>
      <c r="C11598" t="s">
        <v>12878</v>
      </c>
      <c r="D11598">
        <v>272</v>
      </c>
      <c r="E11598" s="7">
        <v>47849</v>
      </c>
    </row>
    <row r="11599" spans="2:5" hidden="1" x14ac:dyDescent="0.25">
      <c r="B11599" t="s">
        <v>8399</v>
      </c>
      <c r="C11599" t="s">
        <v>8400</v>
      </c>
      <c r="D11599">
        <v>28</v>
      </c>
      <c r="E11599" s="7">
        <v>47696</v>
      </c>
    </row>
    <row r="11600" spans="2:5" hidden="1" x14ac:dyDescent="0.25">
      <c r="B11600" t="s">
        <v>8403</v>
      </c>
      <c r="C11600" t="s">
        <v>8404</v>
      </c>
      <c r="D11600">
        <v>0</v>
      </c>
      <c r="E11600" s="7">
        <v>46023</v>
      </c>
    </row>
    <row r="11601" spans="2:5" hidden="1" x14ac:dyDescent="0.25">
      <c r="B11601" t="s">
        <v>8403</v>
      </c>
      <c r="C11601" t="s">
        <v>8404</v>
      </c>
      <c r="D11601">
        <v>18</v>
      </c>
      <c r="E11601" s="7">
        <v>46661</v>
      </c>
    </row>
    <row r="11602" spans="2:5" hidden="1" x14ac:dyDescent="0.25">
      <c r="B11602" t="s">
        <v>8406</v>
      </c>
      <c r="C11602" t="s">
        <v>1170</v>
      </c>
      <c r="D11602">
        <v>0</v>
      </c>
      <c r="E11602" s="7" t="s">
        <v>30</v>
      </c>
    </row>
    <row r="11603" spans="2:5" hidden="1" x14ac:dyDescent="0.25">
      <c r="B11603" t="s">
        <v>8406</v>
      </c>
      <c r="C11603" t="s">
        <v>1170</v>
      </c>
      <c r="D11603">
        <v>0</v>
      </c>
      <c r="E11603" s="7">
        <v>47150</v>
      </c>
    </row>
    <row r="11604" spans="2:5" hidden="1" x14ac:dyDescent="0.25">
      <c r="B11604" t="s">
        <v>8406</v>
      </c>
      <c r="C11604" t="s">
        <v>1170</v>
      </c>
      <c r="D11604">
        <v>0</v>
      </c>
      <c r="E11604" s="7">
        <v>47150</v>
      </c>
    </row>
    <row r="11605" spans="2:5" hidden="1" x14ac:dyDescent="0.25">
      <c r="B11605" t="s">
        <v>8406</v>
      </c>
      <c r="C11605" t="s">
        <v>1170</v>
      </c>
      <c r="D11605">
        <v>0</v>
      </c>
      <c r="E11605" s="7">
        <v>47178</v>
      </c>
    </row>
    <row r="11606" spans="2:5" hidden="1" x14ac:dyDescent="0.25">
      <c r="B11606" t="s">
        <v>8406</v>
      </c>
      <c r="C11606" t="s">
        <v>1170</v>
      </c>
      <c r="D11606">
        <v>0</v>
      </c>
      <c r="E11606" s="7">
        <v>47178</v>
      </c>
    </row>
    <row r="11607" spans="2:5" hidden="1" x14ac:dyDescent="0.25">
      <c r="B11607" t="s">
        <v>8406</v>
      </c>
      <c r="C11607" t="s">
        <v>1170</v>
      </c>
      <c r="D11607">
        <v>0</v>
      </c>
      <c r="E11607" s="7">
        <v>47178</v>
      </c>
    </row>
    <row r="11608" spans="2:5" hidden="1" x14ac:dyDescent="0.25">
      <c r="B11608" t="s">
        <v>8406</v>
      </c>
      <c r="C11608" t="s">
        <v>1170</v>
      </c>
      <c r="D11608">
        <v>0</v>
      </c>
      <c r="E11608" s="7">
        <v>47574</v>
      </c>
    </row>
    <row r="11609" spans="2:5" hidden="1" x14ac:dyDescent="0.25">
      <c r="B11609" t="s">
        <v>8406</v>
      </c>
      <c r="C11609" t="s">
        <v>1170</v>
      </c>
      <c r="D11609">
        <v>0</v>
      </c>
      <c r="E11609" s="7">
        <v>47574</v>
      </c>
    </row>
    <row r="11610" spans="2:5" hidden="1" x14ac:dyDescent="0.25">
      <c r="B11610" t="s">
        <v>8406</v>
      </c>
      <c r="C11610" t="s">
        <v>1170</v>
      </c>
      <c r="D11610">
        <v>0</v>
      </c>
      <c r="E11610" s="7">
        <v>47574</v>
      </c>
    </row>
    <row r="11611" spans="2:5" hidden="1" x14ac:dyDescent="0.25">
      <c r="B11611" t="s">
        <v>8406</v>
      </c>
      <c r="C11611" t="s">
        <v>1170</v>
      </c>
      <c r="D11611">
        <v>0</v>
      </c>
      <c r="E11611" s="7">
        <v>47209</v>
      </c>
    </row>
    <row r="11612" spans="2:5" hidden="1" x14ac:dyDescent="0.25">
      <c r="B11612" t="s">
        <v>8406</v>
      </c>
      <c r="C11612" t="s">
        <v>1170</v>
      </c>
      <c r="D11612">
        <v>0</v>
      </c>
      <c r="E11612" s="7">
        <v>47604</v>
      </c>
    </row>
    <row r="11613" spans="2:5" hidden="1" x14ac:dyDescent="0.25">
      <c r="B11613" t="s">
        <v>8406</v>
      </c>
      <c r="C11613" t="s">
        <v>1170</v>
      </c>
      <c r="D11613">
        <v>159</v>
      </c>
      <c r="E11613" s="7">
        <v>47604</v>
      </c>
    </row>
    <row r="11614" spans="2:5" hidden="1" x14ac:dyDescent="0.25">
      <c r="B11614" t="s">
        <v>8406</v>
      </c>
      <c r="C11614" t="s">
        <v>1170</v>
      </c>
      <c r="D11614">
        <v>1520</v>
      </c>
      <c r="E11614" s="7">
        <v>47604</v>
      </c>
    </row>
    <row r="11615" spans="2:5" hidden="1" x14ac:dyDescent="0.25">
      <c r="B11615" t="s">
        <v>8406</v>
      </c>
      <c r="C11615" t="s">
        <v>1170</v>
      </c>
      <c r="D11615">
        <v>2520</v>
      </c>
      <c r="E11615" s="7">
        <v>47604</v>
      </c>
    </row>
    <row r="11616" spans="2:5" hidden="1" x14ac:dyDescent="0.25">
      <c r="B11616" t="s">
        <v>8406</v>
      </c>
      <c r="C11616" t="s">
        <v>1170</v>
      </c>
      <c r="D11616">
        <v>2520</v>
      </c>
      <c r="E11616" s="7">
        <v>47604</v>
      </c>
    </row>
    <row r="11617" spans="2:5" hidden="1" x14ac:dyDescent="0.25">
      <c r="B11617" t="s">
        <v>8406</v>
      </c>
      <c r="C11617" t="s">
        <v>1170</v>
      </c>
      <c r="D11617">
        <v>0</v>
      </c>
      <c r="E11617" s="7">
        <v>47270</v>
      </c>
    </row>
    <row r="11618" spans="2:5" hidden="1" x14ac:dyDescent="0.25">
      <c r="B11618" t="s">
        <v>8406</v>
      </c>
      <c r="C11618" t="s">
        <v>1170</v>
      </c>
      <c r="D11618">
        <v>0</v>
      </c>
      <c r="E11618" s="7">
        <v>47270</v>
      </c>
    </row>
    <row r="11619" spans="2:5" hidden="1" x14ac:dyDescent="0.25">
      <c r="B11619" t="s">
        <v>8406</v>
      </c>
      <c r="C11619" t="s">
        <v>1170</v>
      </c>
      <c r="D11619">
        <v>0</v>
      </c>
      <c r="E11619" s="7">
        <v>47270</v>
      </c>
    </row>
    <row r="11620" spans="2:5" hidden="1" x14ac:dyDescent="0.25">
      <c r="B11620" t="s">
        <v>8406</v>
      </c>
      <c r="C11620" t="s">
        <v>1170</v>
      </c>
      <c r="D11620">
        <v>0</v>
      </c>
      <c r="E11620" s="7">
        <v>47270</v>
      </c>
    </row>
    <row r="11621" spans="2:5" hidden="1" x14ac:dyDescent="0.25">
      <c r="B11621" t="s">
        <v>8406</v>
      </c>
      <c r="C11621" t="s">
        <v>1170</v>
      </c>
      <c r="D11621">
        <v>0</v>
      </c>
      <c r="E11621" s="7">
        <v>47270</v>
      </c>
    </row>
    <row r="11622" spans="2:5" hidden="1" x14ac:dyDescent="0.25">
      <c r="B11622" t="s">
        <v>8406</v>
      </c>
      <c r="C11622" t="s">
        <v>1170</v>
      </c>
      <c r="D11622">
        <v>0</v>
      </c>
      <c r="E11622" s="7">
        <v>46905</v>
      </c>
    </row>
    <row r="11623" spans="2:5" hidden="1" x14ac:dyDescent="0.25">
      <c r="B11623" t="s">
        <v>8406</v>
      </c>
      <c r="C11623" t="s">
        <v>1170</v>
      </c>
      <c r="D11623">
        <v>0</v>
      </c>
      <c r="E11623" s="7">
        <v>47270</v>
      </c>
    </row>
    <row r="11624" spans="2:5" hidden="1" x14ac:dyDescent="0.25">
      <c r="B11624" t="s">
        <v>8406</v>
      </c>
      <c r="C11624" t="s">
        <v>1170</v>
      </c>
      <c r="D11624">
        <v>0</v>
      </c>
      <c r="E11624" s="7">
        <v>47300</v>
      </c>
    </row>
    <row r="11625" spans="2:5" hidden="1" x14ac:dyDescent="0.25">
      <c r="B11625" t="s">
        <v>8406</v>
      </c>
      <c r="C11625" t="s">
        <v>1170</v>
      </c>
      <c r="D11625">
        <v>0</v>
      </c>
      <c r="E11625" s="7">
        <v>46905</v>
      </c>
    </row>
    <row r="11626" spans="2:5" hidden="1" x14ac:dyDescent="0.25">
      <c r="B11626" t="s">
        <v>8406</v>
      </c>
      <c r="C11626" t="s">
        <v>1170</v>
      </c>
      <c r="D11626">
        <v>0</v>
      </c>
      <c r="E11626" s="7">
        <v>47300</v>
      </c>
    </row>
    <row r="11627" spans="2:5" hidden="1" x14ac:dyDescent="0.25">
      <c r="B11627" t="s">
        <v>8406</v>
      </c>
      <c r="C11627" t="s">
        <v>1170</v>
      </c>
      <c r="D11627">
        <v>0</v>
      </c>
      <c r="E11627" s="7">
        <v>47300</v>
      </c>
    </row>
    <row r="11628" spans="2:5" hidden="1" x14ac:dyDescent="0.25">
      <c r="B11628" t="s">
        <v>8406</v>
      </c>
      <c r="C11628" t="s">
        <v>1170</v>
      </c>
      <c r="D11628">
        <v>0</v>
      </c>
      <c r="E11628" s="7">
        <v>47300</v>
      </c>
    </row>
    <row r="11629" spans="2:5" hidden="1" x14ac:dyDescent="0.25">
      <c r="B11629" t="s">
        <v>8406</v>
      </c>
      <c r="C11629" t="s">
        <v>1170</v>
      </c>
      <c r="D11629">
        <v>0</v>
      </c>
      <c r="E11629" s="7">
        <v>47300</v>
      </c>
    </row>
    <row r="11630" spans="2:5" hidden="1" x14ac:dyDescent="0.25">
      <c r="B11630" t="s">
        <v>8406</v>
      </c>
      <c r="C11630" t="s">
        <v>1170</v>
      </c>
      <c r="D11630">
        <v>0</v>
      </c>
      <c r="E11630" s="7">
        <v>47331</v>
      </c>
    </row>
    <row r="11631" spans="2:5" hidden="1" x14ac:dyDescent="0.25">
      <c r="B11631" t="s">
        <v>8406</v>
      </c>
      <c r="C11631" t="s">
        <v>1170</v>
      </c>
      <c r="D11631">
        <v>0</v>
      </c>
      <c r="E11631" s="7">
        <v>46966</v>
      </c>
    </row>
    <row r="11632" spans="2:5" hidden="1" x14ac:dyDescent="0.25">
      <c r="B11632" t="s">
        <v>8406</v>
      </c>
      <c r="C11632" t="s">
        <v>1170</v>
      </c>
      <c r="D11632">
        <v>0</v>
      </c>
      <c r="E11632" s="7">
        <v>46966</v>
      </c>
    </row>
    <row r="11633" spans="2:5" hidden="1" x14ac:dyDescent="0.25">
      <c r="B11633" t="s">
        <v>8406</v>
      </c>
      <c r="C11633" t="s">
        <v>1170</v>
      </c>
      <c r="D11633">
        <v>0</v>
      </c>
      <c r="E11633" s="7">
        <v>46966</v>
      </c>
    </row>
    <row r="11634" spans="2:5" hidden="1" x14ac:dyDescent="0.25">
      <c r="B11634" t="s">
        <v>8406</v>
      </c>
      <c r="C11634" t="s">
        <v>1170</v>
      </c>
      <c r="D11634">
        <v>0</v>
      </c>
      <c r="E11634" s="7">
        <v>46966</v>
      </c>
    </row>
    <row r="11635" spans="2:5" hidden="1" x14ac:dyDescent="0.25">
      <c r="B11635" t="s">
        <v>8406</v>
      </c>
      <c r="C11635" t="s">
        <v>1170</v>
      </c>
      <c r="D11635">
        <v>0</v>
      </c>
      <c r="E11635" s="7">
        <v>46966</v>
      </c>
    </row>
    <row r="11636" spans="2:5" hidden="1" x14ac:dyDescent="0.25">
      <c r="B11636" t="s">
        <v>8406</v>
      </c>
      <c r="C11636" t="s">
        <v>1170</v>
      </c>
      <c r="D11636">
        <v>0</v>
      </c>
      <c r="E11636" s="7">
        <v>47027</v>
      </c>
    </row>
    <row r="11637" spans="2:5" hidden="1" x14ac:dyDescent="0.25">
      <c r="B11637" t="s">
        <v>8406</v>
      </c>
      <c r="C11637" t="s">
        <v>1170</v>
      </c>
      <c r="D11637">
        <v>0</v>
      </c>
      <c r="E11637" s="7">
        <v>47178</v>
      </c>
    </row>
    <row r="11638" spans="2:5" hidden="1" x14ac:dyDescent="0.25">
      <c r="B11638" t="s">
        <v>8406</v>
      </c>
      <c r="C11638" t="s">
        <v>1170</v>
      </c>
      <c r="D11638">
        <v>0</v>
      </c>
      <c r="E11638" s="7">
        <v>47604</v>
      </c>
    </row>
    <row r="11639" spans="2:5" hidden="1" x14ac:dyDescent="0.25">
      <c r="B11639" t="s">
        <v>8406</v>
      </c>
      <c r="C11639" t="s">
        <v>1170</v>
      </c>
      <c r="D11639">
        <v>0</v>
      </c>
      <c r="E11639" s="7">
        <v>47604</v>
      </c>
    </row>
    <row r="11640" spans="2:5" hidden="1" x14ac:dyDescent="0.25">
      <c r="B11640" t="s">
        <v>8406</v>
      </c>
      <c r="C11640" t="s">
        <v>1170</v>
      </c>
      <c r="D11640">
        <v>0</v>
      </c>
      <c r="E11640" s="7">
        <v>47270</v>
      </c>
    </row>
    <row r="11641" spans="2:5" hidden="1" x14ac:dyDescent="0.25">
      <c r="B11641" t="s">
        <v>8406</v>
      </c>
      <c r="C11641" t="s">
        <v>1170</v>
      </c>
      <c r="D11641">
        <v>0</v>
      </c>
      <c r="E11641" s="7">
        <v>47270</v>
      </c>
    </row>
    <row r="11642" spans="2:5" hidden="1" x14ac:dyDescent="0.25">
      <c r="B11642" t="s">
        <v>8406</v>
      </c>
      <c r="C11642" t="s">
        <v>1170</v>
      </c>
      <c r="D11642">
        <v>0</v>
      </c>
      <c r="E11642" s="7">
        <v>47300</v>
      </c>
    </row>
    <row r="11643" spans="2:5" hidden="1" x14ac:dyDescent="0.25">
      <c r="B11643" t="s">
        <v>8406</v>
      </c>
      <c r="C11643" t="s">
        <v>1170</v>
      </c>
      <c r="D11643">
        <v>0</v>
      </c>
      <c r="E11643" s="7">
        <v>47300</v>
      </c>
    </row>
    <row r="11644" spans="2:5" hidden="1" x14ac:dyDescent="0.25">
      <c r="B11644" t="s">
        <v>8406</v>
      </c>
      <c r="C11644" t="s">
        <v>1170</v>
      </c>
      <c r="D11644">
        <v>0</v>
      </c>
      <c r="E11644" s="7">
        <v>47300</v>
      </c>
    </row>
    <row r="11645" spans="2:5" hidden="1" x14ac:dyDescent="0.25">
      <c r="B11645" t="s">
        <v>8406</v>
      </c>
      <c r="C11645" t="s">
        <v>1170</v>
      </c>
      <c r="D11645">
        <v>0</v>
      </c>
      <c r="E11645" s="7">
        <v>47574</v>
      </c>
    </row>
    <row r="11646" spans="2:5" hidden="1" x14ac:dyDescent="0.25">
      <c r="B11646" t="s">
        <v>8406</v>
      </c>
      <c r="C11646" t="s">
        <v>1170</v>
      </c>
      <c r="D11646">
        <v>0</v>
      </c>
      <c r="E11646" s="7">
        <v>47574</v>
      </c>
    </row>
    <row r="11647" spans="2:5" hidden="1" x14ac:dyDescent="0.25">
      <c r="B11647" t="s">
        <v>8406</v>
      </c>
      <c r="C11647" t="s">
        <v>1170</v>
      </c>
      <c r="D11647">
        <v>0</v>
      </c>
      <c r="E11647" s="7">
        <v>47574</v>
      </c>
    </row>
    <row r="11648" spans="2:5" hidden="1" x14ac:dyDescent="0.25">
      <c r="B11648" t="s">
        <v>8406</v>
      </c>
      <c r="C11648" t="s">
        <v>1170</v>
      </c>
      <c r="D11648">
        <v>0</v>
      </c>
      <c r="E11648" s="7">
        <v>47604</v>
      </c>
    </row>
    <row r="11649" spans="2:5" hidden="1" x14ac:dyDescent="0.25">
      <c r="B11649" t="s">
        <v>8406</v>
      </c>
      <c r="C11649" t="s">
        <v>1170</v>
      </c>
      <c r="D11649">
        <v>0</v>
      </c>
      <c r="E11649" s="7">
        <v>47270</v>
      </c>
    </row>
    <row r="11650" spans="2:5" hidden="1" x14ac:dyDescent="0.25">
      <c r="B11650" t="s">
        <v>8406</v>
      </c>
      <c r="C11650" t="s">
        <v>1170</v>
      </c>
      <c r="D11650">
        <v>0</v>
      </c>
      <c r="E11650" s="7">
        <v>47300</v>
      </c>
    </row>
    <row r="11651" spans="2:5" hidden="1" x14ac:dyDescent="0.25">
      <c r="B11651" t="s">
        <v>8406</v>
      </c>
      <c r="C11651" t="s">
        <v>1170</v>
      </c>
      <c r="D11651">
        <v>0</v>
      </c>
      <c r="E11651" s="7">
        <v>47300</v>
      </c>
    </row>
    <row r="11652" spans="2:5" hidden="1" x14ac:dyDescent="0.25">
      <c r="B11652" t="s">
        <v>8406</v>
      </c>
      <c r="C11652" t="s">
        <v>1170</v>
      </c>
      <c r="D11652">
        <v>0</v>
      </c>
      <c r="E11652" s="7">
        <v>47300</v>
      </c>
    </row>
    <row r="11653" spans="2:5" hidden="1" x14ac:dyDescent="0.25">
      <c r="B11653" t="s">
        <v>8406</v>
      </c>
      <c r="C11653" t="s">
        <v>1170</v>
      </c>
      <c r="D11653">
        <v>0</v>
      </c>
      <c r="E11653" s="7">
        <v>47300</v>
      </c>
    </row>
    <row r="11654" spans="2:5" hidden="1" x14ac:dyDescent="0.25">
      <c r="B11654" t="s">
        <v>8406</v>
      </c>
      <c r="C11654" t="s">
        <v>1170</v>
      </c>
      <c r="D11654">
        <v>0</v>
      </c>
      <c r="E11654" s="7">
        <v>47331</v>
      </c>
    </row>
    <row r="11655" spans="2:5" hidden="1" x14ac:dyDescent="0.25">
      <c r="B11655" t="s">
        <v>8441</v>
      </c>
      <c r="C11655" t="s">
        <v>1165</v>
      </c>
      <c r="D11655">
        <v>0</v>
      </c>
      <c r="E11655" s="7" t="s">
        <v>30</v>
      </c>
    </row>
    <row r="11656" spans="2:5" hidden="1" x14ac:dyDescent="0.25">
      <c r="B11656" t="s">
        <v>8441</v>
      </c>
      <c r="C11656" t="s">
        <v>1165</v>
      </c>
      <c r="D11656">
        <v>0</v>
      </c>
      <c r="E11656" s="7">
        <v>47150</v>
      </c>
    </row>
    <row r="11657" spans="2:5" hidden="1" x14ac:dyDescent="0.25">
      <c r="B11657" t="s">
        <v>8441</v>
      </c>
      <c r="C11657" t="s">
        <v>1165</v>
      </c>
      <c r="D11657">
        <v>0</v>
      </c>
      <c r="E11657" s="7">
        <v>47150</v>
      </c>
    </row>
    <row r="11658" spans="2:5" hidden="1" x14ac:dyDescent="0.25">
      <c r="B11658" t="s">
        <v>8441</v>
      </c>
      <c r="C11658" t="s">
        <v>1165</v>
      </c>
      <c r="D11658">
        <v>0</v>
      </c>
      <c r="E11658" s="7">
        <v>47178</v>
      </c>
    </row>
    <row r="11659" spans="2:5" hidden="1" x14ac:dyDescent="0.25">
      <c r="B11659" t="s">
        <v>8441</v>
      </c>
      <c r="C11659" t="s">
        <v>1165</v>
      </c>
      <c r="D11659">
        <v>0</v>
      </c>
      <c r="E11659" s="7">
        <v>47178</v>
      </c>
    </row>
    <row r="11660" spans="2:5" hidden="1" x14ac:dyDescent="0.25">
      <c r="B11660" t="s">
        <v>8441</v>
      </c>
      <c r="C11660" t="s">
        <v>1165</v>
      </c>
      <c r="D11660">
        <v>0</v>
      </c>
      <c r="E11660" s="7">
        <v>47209</v>
      </c>
    </row>
    <row r="11661" spans="2:5" hidden="1" x14ac:dyDescent="0.25">
      <c r="B11661" t="s">
        <v>8441</v>
      </c>
      <c r="C11661" t="s">
        <v>1165</v>
      </c>
      <c r="D11661">
        <v>0</v>
      </c>
      <c r="E11661" s="7">
        <v>47270</v>
      </c>
    </row>
    <row r="11662" spans="2:5" hidden="1" x14ac:dyDescent="0.25">
      <c r="B11662" t="s">
        <v>8441</v>
      </c>
      <c r="C11662" t="s">
        <v>1165</v>
      </c>
      <c r="D11662">
        <v>0</v>
      </c>
      <c r="E11662" s="7">
        <v>47270</v>
      </c>
    </row>
    <row r="11663" spans="2:5" hidden="1" x14ac:dyDescent="0.25">
      <c r="B11663" t="s">
        <v>8441</v>
      </c>
      <c r="C11663" t="s">
        <v>1165</v>
      </c>
      <c r="D11663">
        <v>0</v>
      </c>
      <c r="E11663" s="7">
        <v>47270</v>
      </c>
    </row>
    <row r="11664" spans="2:5" hidden="1" x14ac:dyDescent="0.25">
      <c r="B11664" t="s">
        <v>8441</v>
      </c>
      <c r="C11664" t="s">
        <v>1165</v>
      </c>
      <c r="D11664">
        <v>0</v>
      </c>
      <c r="E11664" s="7">
        <v>47270</v>
      </c>
    </row>
    <row r="11665" spans="2:5" hidden="1" x14ac:dyDescent="0.25">
      <c r="B11665" t="s">
        <v>8441</v>
      </c>
      <c r="C11665" t="s">
        <v>1165</v>
      </c>
      <c r="D11665">
        <v>0</v>
      </c>
      <c r="E11665" s="7">
        <v>47270</v>
      </c>
    </row>
    <row r="11666" spans="2:5" hidden="1" x14ac:dyDescent="0.25">
      <c r="B11666" t="s">
        <v>8441</v>
      </c>
      <c r="C11666" t="s">
        <v>1165</v>
      </c>
      <c r="D11666">
        <v>0</v>
      </c>
      <c r="E11666" s="7">
        <v>47270</v>
      </c>
    </row>
    <row r="11667" spans="2:5" hidden="1" x14ac:dyDescent="0.25">
      <c r="B11667" t="s">
        <v>8441</v>
      </c>
      <c r="C11667" t="s">
        <v>1165</v>
      </c>
      <c r="D11667">
        <v>0</v>
      </c>
      <c r="E11667" s="7">
        <v>46905</v>
      </c>
    </row>
    <row r="11668" spans="2:5" hidden="1" x14ac:dyDescent="0.25">
      <c r="B11668" t="s">
        <v>8441</v>
      </c>
      <c r="C11668" t="s">
        <v>1165</v>
      </c>
      <c r="D11668">
        <v>0</v>
      </c>
      <c r="E11668" s="7">
        <v>46905</v>
      </c>
    </row>
    <row r="11669" spans="2:5" hidden="1" x14ac:dyDescent="0.25">
      <c r="B11669" t="s">
        <v>8441</v>
      </c>
      <c r="C11669" t="s">
        <v>1165</v>
      </c>
      <c r="D11669">
        <v>0</v>
      </c>
      <c r="E11669" s="7">
        <v>47300</v>
      </c>
    </row>
    <row r="11670" spans="2:5" hidden="1" x14ac:dyDescent="0.25">
      <c r="B11670" t="s">
        <v>8441</v>
      </c>
      <c r="C11670" t="s">
        <v>1165</v>
      </c>
      <c r="D11670">
        <v>0</v>
      </c>
      <c r="E11670" s="7">
        <v>47300</v>
      </c>
    </row>
    <row r="11671" spans="2:5" hidden="1" x14ac:dyDescent="0.25">
      <c r="B11671" t="s">
        <v>8441</v>
      </c>
      <c r="C11671" t="s">
        <v>1165</v>
      </c>
      <c r="D11671">
        <v>0</v>
      </c>
      <c r="E11671" s="7">
        <v>47300</v>
      </c>
    </row>
    <row r="11672" spans="2:5" hidden="1" x14ac:dyDescent="0.25">
      <c r="B11672" t="s">
        <v>8441</v>
      </c>
      <c r="C11672" t="s">
        <v>1165</v>
      </c>
      <c r="D11672">
        <v>0</v>
      </c>
      <c r="E11672" s="7">
        <v>47331</v>
      </c>
    </row>
    <row r="11673" spans="2:5" hidden="1" x14ac:dyDescent="0.25">
      <c r="B11673" t="s">
        <v>8441</v>
      </c>
      <c r="C11673" t="s">
        <v>1165</v>
      </c>
      <c r="D11673">
        <v>0</v>
      </c>
      <c r="E11673" s="7">
        <v>47331</v>
      </c>
    </row>
    <row r="11674" spans="2:5" hidden="1" x14ac:dyDescent="0.25">
      <c r="B11674" t="s">
        <v>8441</v>
      </c>
      <c r="C11674" t="s">
        <v>1165</v>
      </c>
      <c r="D11674">
        <v>0</v>
      </c>
      <c r="E11674" s="7">
        <v>47331</v>
      </c>
    </row>
    <row r="11675" spans="2:5" hidden="1" x14ac:dyDescent="0.25">
      <c r="B11675" t="s">
        <v>8441</v>
      </c>
      <c r="C11675" t="s">
        <v>1165</v>
      </c>
      <c r="D11675">
        <v>12144</v>
      </c>
      <c r="E11675" s="7">
        <v>47331</v>
      </c>
    </row>
    <row r="11676" spans="2:5" hidden="1" x14ac:dyDescent="0.25">
      <c r="B11676" t="s">
        <v>8441</v>
      </c>
      <c r="C11676" t="s">
        <v>1165</v>
      </c>
      <c r="D11676">
        <v>0</v>
      </c>
      <c r="E11676" s="7">
        <v>47331</v>
      </c>
    </row>
    <row r="11677" spans="2:5" hidden="1" x14ac:dyDescent="0.25">
      <c r="B11677" t="s">
        <v>8441</v>
      </c>
      <c r="C11677" t="s">
        <v>1165</v>
      </c>
      <c r="D11677">
        <v>10</v>
      </c>
      <c r="E11677" s="7">
        <v>47362</v>
      </c>
    </row>
    <row r="11678" spans="2:5" hidden="1" x14ac:dyDescent="0.25">
      <c r="B11678" t="s">
        <v>8441</v>
      </c>
      <c r="C11678" t="s">
        <v>1165</v>
      </c>
      <c r="D11678">
        <v>0</v>
      </c>
      <c r="E11678" s="7">
        <v>47331</v>
      </c>
    </row>
    <row r="11679" spans="2:5" hidden="1" x14ac:dyDescent="0.25">
      <c r="B11679" t="s">
        <v>8441</v>
      </c>
      <c r="C11679" t="s">
        <v>1165</v>
      </c>
      <c r="D11679">
        <v>10</v>
      </c>
      <c r="E11679" s="7">
        <v>47362</v>
      </c>
    </row>
    <row r="11680" spans="2:5" hidden="1" x14ac:dyDescent="0.25">
      <c r="B11680" t="s">
        <v>8441</v>
      </c>
      <c r="C11680" t="s">
        <v>1165</v>
      </c>
      <c r="D11680">
        <v>0</v>
      </c>
      <c r="E11680" s="7">
        <v>46997</v>
      </c>
    </row>
    <row r="11681" spans="2:5" hidden="1" x14ac:dyDescent="0.25">
      <c r="B11681" t="s">
        <v>8441</v>
      </c>
      <c r="C11681" t="s">
        <v>1165</v>
      </c>
      <c r="D11681">
        <v>0</v>
      </c>
      <c r="E11681" s="7">
        <v>47453</v>
      </c>
    </row>
    <row r="11682" spans="2:5" hidden="1" x14ac:dyDescent="0.25">
      <c r="B11682" t="s">
        <v>8441</v>
      </c>
      <c r="C11682" t="s">
        <v>1165</v>
      </c>
      <c r="D11682">
        <v>0</v>
      </c>
      <c r="E11682" s="7">
        <v>47119</v>
      </c>
    </row>
    <row r="11683" spans="2:5" hidden="1" x14ac:dyDescent="0.25">
      <c r="B11683" t="s">
        <v>8441</v>
      </c>
      <c r="C11683" t="s">
        <v>1165</v>
      </c>
      <c r="D11683">
        <v>780</v>
      </c>
      <c r="E11683" s="7">
        <v>47574</v>
      </c>
    </row>
    <row r="11684" spans="2:5" hidden="1" x14ac:dyDescent="0.25">
      <c r="B11684" t="s">
        <v>8441</v>
      </c>
      <c r="C11684" t="s">
        <v>1165</v>
      </c>
      <c r="D11684">
        <v>260</v>
      </c>
      <c r="E11684" s="7">
        <v>47574</v>
      </c>
    </row>
    <row r="11685" spans="2:5" hidden="1" x14ac:dyDescent="0.25">
      <c r="B11685" t="s">
        <v>8441</v>
      </c>
      <c r="C11685" t="s">
        <v>1165</v>
      </c>
      <c r="D11685">
        <v>0</v>
      </c>
      <c r="E11685" s="7">
        <v>47331</v>
      </c>
    </row>
    <row r="11686" spans="2:5" hidden="1" x14ac:dyDescent="0.25">
      <c r="B11686" t="s">
        <v>8441</v>
      </c>
      <c r="C11686" t="s">
        <v>1165</v>
      </c>
      <c r="D11686">
        <v>0</v>
      </c>
      <c r="E11686" s="7">
        <v>47119</v>
      </c>
    </row>
    <row r="11687" spans="2:5" hidden="1" x14ac:dyDescent="0.25">
      <c r="B11687" t="s">
        <v>8441</v>
      </c>
      <c r="C11687" t="s">
        <v>1165</v>
      </c>
      <c r="D11687">
        <v>0</v>
      </c>
      <c r="E11687" s="7">
        <v>47270</v>
      </c>
    </row>
    <row r="11688" spans="2:5" hidden="1" x14ac:dyDescent="0.25">
      <c r="B11688" t="s">
        <v>8441</v>
      </c>
      <c r="C11688" t="s">
        <v>1165</v>
      </c>
      <c r="D11688">
        <v>0</v>
      </c>
      <c r="E11688" s="7">
        <v>47270</v>
      </c>
    </row>
    <row r="11689" spans="2:5" hidden="1" x14ac:dyDescent="0.25">
      <c r="B11689" t="s">
        <v>8441</v>
      </c>
      <c r="C11689" t="s">
        <v>1165</v>
      </c>
      <c r="D11689">
        <v>0</v>
      </c>
      <c r="E11689" s="7">
        <v>47300</v>
      </c>
    </row>
    <row r="11690" spans="2:5" hidden="1" x14ac:dyDescent="0.25">
      <c r="B11690" t="s">
        <v>8441</v>
      </c>
      <c r="C11690" t="s">
        <v>1165</v>
      </c>
      <c r="D11690">
        <v>0</v>
      </c>
      <c r="E11690" s="7">
        <v>47300</v>
      </c>
    </row>
    <row r="11691" spans="2:5" hidden="1" x14ac:dyDescent="0.25">
      <c r="B11691" t="s">
        <v>8441</v>
      </c>
      <c r="C11691" t="s">
        <v>1165</v>
      </c>
      <c r="D11691">
        <v>0</v>
      </c>
      <c r="E11691" s="7">
        <v>47300</v>
      </c>
    </row>
    <row r="11692" spans="2:5" hidden="1" x14ac:dyDescent="0.25">
      <c r="B11692" t="s">
        <v>8441</v>
      </c>
      <c r="C11692" t="s">
        <v>1165</v>
      </c>
      <c r="D11692">
        <v>0</v>
      </c>
      <c r="E11692" s="7">
        <v>47331</v>
      </c>
    </row>
    <row r="11693" spans="2:5" hidden="1" x14ac:dyDescent="0.25">
      <c r="B11693" t="s">
        <v>8441</v>
      </c>
      <c r="C11693" t="s">
        <v>1165</v>
      </c>
      <c r="D11693">
        <v>0</v>
      </c>
      <c r="E11693" s="7">
        <v>47331</v>
      </c>
    </row>
    <row r="11694" spans="2:5" hidden="1" x14ac:dyDescent="0.25">
      <c r="B11694" t="s">
        <v>8441</v>
      </c>
      <c r="C11694" t="s">
        <v>1165</v>
      </c>
      <c r="D11694">
        <v>0</v>
      </c>
      <c r="E11694" s="7">
        <v>47150</v>
      </c>
    </row>
    <row r="11695" spans="2:5" hidden="1" x14ac:dyDescent="0.25">
      <c r="B11695" t="s">
        <v>8441</v>
      </c>
      <c r="C11695" t="s">
        <v>1165</v>
      </c>
      <c r="D11695">
        <v>0</v>
      </c>
      <c r="E11695" s="7">
        <v>47150</v>
      </c>
    </row>
    <row r="11696" spans="2:5" hidden="1" x14ac:dyDescent="0.25">
      <c r="B11696" t="s">
        <v>8441</v>
      </c>
      <c r="C11696" t="s">
        <v>1165</v>
      </c>
      <c r="D11696">
        <v>0</v>
      </c>
      <c r="E11696" s="7">
        <v>47270</v>
      </c>
    </row>
    <row r="11697" spans="2:5" hidden="1" x14ac:dyDescent="0.25">
      <c r="B11697" t="s">
        <v>8441</v>
      </c>
      <c r="C11697" t="s">
        <v>1165</v>
      </c>
      <c r="D11697">
        <v>0</v>
      </c>
      <c r="E11697" s="7">
        <v>47331</v>
      </c>
    </row>
    <row r="11698" spans="2:5" hidden="1" x14ac:dyDescent="0.25">
      <c r="B11698" t="s">
        <v>8441</v>
      </c>
      <c r="C11698" t="s">
        <v>1165</v>
      </c>
      <c r="D11698">
        <v>0</v>
      </c>
      <c r="E11698" s="7">
        <v>47331</v>
      </c>
    </row>
    <row r="11699" spans="2:5" hidden="1" x14ac:dyDescent="0.25">
      <c r="B11699" t="s">
        <v>8441</v>
      </c>
      <c r="C11699" t="s">
        <v>1165</v>
      </c>
      <c r="D11699">
        <v>0</v>
      </c>
      <c r="E11699" s="7">
        <v>47331</v>
      </c>
    </row>
    <row r="11700" spans="2:5" hidden="1" x14ac:dyDescent="0.25">
      <c r="B11700" t="s">
        <v>8441</v>
      </c>
      <c r="C11700" t="s">
        <v>1165</v>
      </c>
      <c r="D11700">
        <v>0</v>
      </c>
      <c r="E11700" s="7">
        <v>47331</v>
      </c>
    </row>
    <row r="11701" spans="2:5" hidden="1" x14ac:dyDescent="0.25">
      <c r="B11701" t="s">
        <v>8441</v>
      </c>
      <c r="C11701" t="s">
        <v>1165</v>
      </c>
      <c r="D11701">
        <v>0</v>
      </c>
      <c r="E11701" s="7">
        <v>47453</v>
      </c>
    </row>
    <row r="11702" spans="2:5" hidden="1" x14ac:dyDescent="0.25">
      <c r="B11702" t="s">
        <v>8470</v>
      </c>
      <c r="C11702" t="s">
        <v>1168</v>
      </c>
      <c r="D11702">
        <v>0</v>
      </c>
      <c r="E11702" s="7" t="s">
        <v>30</v>
      </c>
    </row>
    <row r="11703" spans="2:5" hidden="1" x14ac:dyDescent="0.25">
      <c r="B11703" t="s">
        <v>8470</v>
      </c>
      <c r="C11703" t="s">
        <v>1168</v>
      </c>
      <c r="D11703">
        <v>0</v>
      </c>
      <c r="E11703" s="7">
        <v>47178</v>
      </c>
    </row>
    <row r="11704" spans="2:5" hidden="1" x14ac:dyDescent="0.25">
      <c r="B11704" t="s">
        <v>8470</v>
      </c>
      <c r="C11704" t="s">
        <v>1168</v>
      </c>
      <c r="D11704">
        <v>0</v>
      </c>
      <c r="E11704" s="7">
        <v>47178</v>
      </c>
    </row>
    <row r="11705" spans="2:5" hidden="1" x14ac:dyDescent="0.25">
      <c r="B11705" t="s">
        <v>8470</v>
      </c>
      <c r="C11705" t="s">
        <v>1168</v>
      </c>
      <c r="D11705">
        <v>0</v>
      </c>
      <c r="E11705" s="7">
        <v>47178</v>
      </c>
    </row>
    <row r="11706" spans="2:5" hidden="1" x14ac:dyDescent="0.25">
      <c r="B11706" t="s">
        <v>8470</v>
      </c>
      <c r="C11706" t="s">
        <v>1168</v>
      </c>
      <c r="D11706">
        <v>0</v>
      </c>
      <c r="E11706" s="7">
        <v>47178</v>
      </c>
    </row>
    <row r="11707" spans="2:5" hidden="1" x14ac:dyDescent="0.25">
      <c r="B11707" t="s">
        <v>8470</v>
      </c>
      <c r="C11707" t="s">
        <v>1168</v>
      </c>
      <c r="D11707">
        <v>0</v>
      </c>
      <c r="E11707" s="7">
        <v>46874</v>
      </c>
    </row>
    <row r="11708" spans="2:5" hidden="1" x14ac:dyDescent="0.25">
      <c r="B11708" t="s">
        <v>8470</v>
      </c>
      <c r="C11708" t="s">
        <v>1168</v>
      </c>
      <c r="D11708">
        <v>0</v>
      </c>
      <c r="E11708" s="7">
        <v>46844</v>
      </c>
    </row>
    <row r="11709" spans="2:5" hidden="1" x14ac:dyDescent="0.25">
      <c r="B11709" t="s">
        <v>8470</v>
      </c>
      <c r="C11709" t="s">
        <v>1168</v>
      </c>
      <c r="D11709">
        <v>0</v>
      </c>
      <c r="E11709" s="7">
        <v>47270</v>
      </c>
    </row>
    <row r="11710" spans="2:5" hidden="1" x14ac:dyDescent="0.25">
      <c r="B11710" t="s">
        <v>8470</v>
      </c>
      <c r="C11710" t="s">
        <v>1168</v>
      </c>
      <c r="D11710">
        <v>0</v>
      </c>
      <c r="E11710" s="7">
        <v>47270</v>
      </c>
    </row>
    <row r="11711" spans="2:5" hidden="1" x14ac:dyDescent="0.25">
      <c r="B11711" t="s">
        <v>8470</v>
      </c>
      <c r="C11711" t="s">
        <v>1168</v>
      </c>
      <c r="D11711">
        <v>0</v>
      </c>
      <c r="E11711" s="7">
        <v>47270</v>
      </c>
    </row>
    <row r="11712" spans="2:5" hidden="1" x14ac:dyDescent="0.25">
      <c r="B11712" t="s">
        <v>8470</v>
      </c>
      <c r="C11712" t="s">
        <v>1168</v>
      </c>
      <c r="D11712">
        <v>0</v>
      </c>
      <c r="E11712" s="7">
        <v>47270</v>
      </c>
    </row>
    <row r="11713" spans="2:5" hidden="1" x14ac:dyDescent="0.25">
      <c r="B11713" t="s">
        <v>8470</v>
      </c>
      <c r="C11713" t="s">
        <v>1168</v>
      </c>
      <c r="D11713">
        <v>0</v>
      </c>
      <c r="E11713" s="7">
        <v>47300</v>
      </c>
    </row>
    <row r="11714" spans="2:5" hidden="1" x14ac:dyDescent="0.25">
      <c r="B11714" t="s">
        <v>8470</v>
      </c>
      <c r="C11714" t="s">
        <v>1168</v>
      </c>
      <c r="D11714">
        <v>0</v>
      </c>
      <c r="E11714" s="7">
        <v>47300</v>
      </c>
    </row>
    <row r="11715" spans="2:5" hidden="1" x14ac:dyDescent="0.25">
      <c r="B11715" t="s">
        <v>8470</v>
      </c>
      <c r="C11715" t="s">
        <v>1168</v>
      </c>
      <c r="D11715">
        <v>9697</v>
      </c>
      <c r="E11715" s="7">
        <v>47331</v>
      </c>
    </row>
    <row r="11716" spans="2:5" hidden="1" x14ac:dyDescent="0.25">
      <c r="B11716" t="s">
        <v>8470</v>
      </c>
      <c r="C11716" t="s">
        <v>1168</v>
      </c>
      <c r="D11716">
        <v>0</v>
      </c>
      <c r="E11716" s="7">
        <v>47331</v>
      </c>
    </row>
    <row r="11717" spans="2:5" hidden="1" x14ac:dyDescent="0.25">
      <c r="B11717" t="s">
        <v>8470</v>
      </c>
      <c r="C11717" t="s">
        <v>1168</v>
      </c>
      <c r="D11717">
        <v>0</v>
      </c>
      <c r="E11717" s="7">
        <v>47331</v>
      </c>
    </row>
    <row r="11718" spans="2:5" hidden="1" x14ac:dyDescent="0.25">
      <c r="B11718" t="s">
        <v>8470</v>
      </c>
      <c r="C11718" t="s">
        <v>1168</v>
      </c>
      <c r="D11718">
        <v>5448</v>
      </c>
      <c r="E11718" s="7">
        <v>47362</v>
      </c>
    </row>
    <row r="11719" spans="2:5" hidden="1" x14ac:dyDescent="0.25">
      <c r="B11719" t="s">
        <v>8470</v>
      </c>
      <c r="C11719" t="s">
        <v>1168</v>
      </c>
      <c r="D11719">
        <v>0</v>
      </c>
      <c r="E11719" s="7">
        <v>46997</v>
      </c>
    </row>
    <row r="11720" spans="2:5" hidden="1" x14ac:dyDescent="0.25">
      <c r="B11720" t="s">
        <v>8470</v>
      </c>
      <c r="C11720" t="s">
        <v>1168</v>
      </c>
      <c r="D11720">
        <v>0</v>
      </c>
      <c r="E11720" s="7">
        <v>46997</v>
      </c>
    </row>
    <row r="11721" spans="2:5" hidden="1" x14ac:dyDescent="0.25">
      <c r="B11721" t="s">
        <v>8470</v>
      </c>
      <c r="C11721" t="s">
        <v>1168</v>
      </c>
      <c r="D11721">
        <v>9864</v>
      </c>
      <c r="E11721" s="7">
        <v>47362</v>
      </c>
    </row>
    <row r="11722" spans="2:5" hidden="1" x14ac:dyDescent="0.25">
      <c r="B11722" t="s">
        <v>8470</v>
      </c>
      <c r="C11722" t="s">
        <v>1168</v>
      </c>
      <c r="D11722">
        <v>0</v>
      </c>
      <c r="E11722" s="7">
        <v>47027</v>
      </c>
    </row>
    <row r="11723" spans="2:5" hidden="1" x14ac:dyDescent="0.25">
      <c r="B11723" t="s">
        <v>8470</v>
      </c>
      <c r="C11723" t="s">
        <v>1168</v>
      </c>
      <c r="D11723">
        <v>2040</v>
      </c>
      <c r="E11723" s="7">
        <v>47362</v>
      </c>
    </row>
    <row r="11724" spans="2:5" hidden="1" x14ac:dyDescent="0.25">
      <c r="B11724" t="s">
        <v>8470</v>
      </c>
      <c r="C11724" t="s">
        <v>1168</v>
      </c>
      <c r="D11724">
        <v>0</v>
      </c>
      <c r="E11724" s="7">
        <v>47088</v>
      </c>
    </row>
    <row r="11725" spans="2:5" hidden="1" x14ac:dyDescent="0.25">
      <c r="B11725" t="s">
        <v>8470</v>
      </c>
      <c r="C11725" t="s">
        <v>1168</v>
      </c>
      <c r="D11725">
        <v>0</v>
      </c>
      <c r="E11725" s="7">
        <v>47088</v>
      </c>
    </row>
    <row r="11726" spans="2:5" hidden="1" x14ac:dyDescent="0.25">
      <c r="B11726" t="s">
        <v>8470</v>
      </c>
      <c r="C11726" t="s">
        <v>1168</v>
      </c>
      <c r="D11726">
        <v>0</v>
      </c>
      <c r="E11726" s="7">
        <v>47088</v>
      </c>
    </row>
    <row r="11727" spans="2:5" hidden="1" x14ac:dyDescent="0.25">
      <c r="B11727" t="s">
        <v>8470</v>
      </c>
      <c r="C11727" t="s">
        <v>1168</v>
      </c>
      <c r="D11727">
        <v>156</v>
      </c>
      <c r="E11727" s="7">
        <v>47574</v>
      </c>
    </row>
    <row r="11728" spans="2:5" hidden="1" x14ac:dyDescent="0.25">
      <c r="B11728" t="s">
        <v>8470</v>
      </c>
      <c r="C11728" t="s">
        <v>1168</v>
      </c>
      <c r="D11728">
        <v>468</v>
      </c>
      <c r="E11728" s="7">
        <v>47574</v>
      </c>
    </row>
    <row r="11729" spans="2:5" hidden="1" x14ac:dyDescent="0.25">
      <c r="B11729" t="s">
        <v>8470</v>
      </c>
      <c r="C11729" t="s">
        <v>1168</v>
      </c>
      <c r="D11729">
        <v>0</v>
      </c>
      <c r="E11729" s="7">
        <v>47088</v>
      </c>
    </row>
    <row r="11730" spans="2:5" hidden="1" x14ac:dyDescent="0.25">
      <c r="B11730" t="s">
        <v>8470</v>
      </c>
      <c r="C11730" t="s">
        <v>1168</v>
      </c>
      <c r="D11730">
        <v>0</v>
      </c>
      <c r="E11730" s="7">
        <v>47270</v>
      </c>
    </row>
    <row r="11731" spans="2:5" hidden="1" x14ac:dyDescent="0.25">
      <c r="B11731" t="s">
        <v>8470</v>
      </c>
      <c r="C11731" t="s">
        <v>1168</v>
      </c>
      <c r="D11731">
        <v>0</v>
      </c>
      <c r="E11731" s="7">
        <v>47270</v>
      </c>
    </row>
    <row r="11732" spans="2:5" hidden="1" x14ac:dyDescent="0.25">
      <c r="B11732" t="s">
        <v>8470</v>
      </c>
      <c r="C11732" t="s">
        <v>1168</v>
      </c>
      <c r="D11732">
        <v>0</v>
      </c>
      <c r="E11732" s="7">
        <v>47300</v>
      </c>
    </row>
    <row r="11733" spans="2:5" hidden="1" x14ac:dyDescent="0.25">
      <c r="B11733" t="s">
        <v>8470</v>
      </c>
      <c r="C11733" t="s">
        <v>1168</v>
      </c>
      <c r="D11733">
        <v>0</v>
      </c>
      <c r="E11733" s="7">
        <v>47300</v>
      </c>
    </row>
    <row r="11734" spans="2:5" hidden="1" x14ac:dyDescent="0.25">
      <c r="B11734" t="s">
        <v>8470</v>
      </c>
      <c r="C11734" t="s">
        <v>1168</v>
      </c>
      <c r="D11734">
        <v>0</v>
      </c>
      <c r="E11734" s="7">
        <v>47362</v>
      </c>
    </row>
    <row r="11735" spans="2:5" hidden="1" x14ac:dyDescent="0.25">
      <c r="B11735" t="s">
        <v>8470</v>
      </c>
      <c r="C11735" t="s">
        <v>1168</v>
      </c>
      <c r="D11735">
        <v>0</v>
      </c>
      <c r="E11735" s="7">
        <v>47270</v>
      </c>
    </row>
    <row r="11736" spans="2:5" hidden="1" x14ac:dyDescent="0.25">
      <c r="B11736" t="s">
        <v>8470</v>
      </c>
      <c r="C11736" t="s">
        <v>1168</v>
      </c>
      <c r="D11736">
        <v>0</v>
      </c>
      <c r="E11736" s="7">
        <v>47300</v>
      </c>
    </row>
    <row r="11737" spans="2:5" hidden="1" x14ac:dyDescent="0.25">
      <c r="B11737" t="s">
        <v>8470</v>
      </c>
      <c r="C11737" t="s">
        <v>1168</v>
      </c>
      <c r="D11737">
        <v>0</v>
      </c>
      <c r="E11737" s="7">
        <v>47362</v>
      </c>
    </row>
    <row r="11738" spans="2:5" hidden="1" x14ac:dyDescent="0.25">
      <c r="B11738" t="s">
        <v>8470</v>
      </c>
      <c r="C11738" t="s">
        <v>1168</v>
      </c>
      <c r="D11738">
        <v>0</v>
      </c>
      <c r="E11738" s="7">
        <v>47362</v>
      </c>
    </row>
    <row r="11739" spans="2:5" hidden="1" x14ac:dyDescent="0.25">
      <c r="B11739" t="s">
        <v>8496</v>
      </c>
      <c r="C11739" t="s">
        <v>14092</v>
      </c>
      <c r="D11739">
        <v>0</v>
      </c>
      <c r="E11739" s="7">
        <v>47484</v>
      </c>
    </row>
    <row r="11740" spans="2:5" hidden="1" x14ac:dyDescent="0.25">
      <c r="B11740" t="s">
        <v>8496</v>
      </c>
      <c r="C11740" t="s">
        <v>14092</v>
      </c>
      <c r="D11740">
        <v>758</v>
      </c>
      <c r="E11740" s="7">
        <v>47484</v>
      </c>
    </row>
    <row r="11741" spans="2:5" hidden="1" x14ac:dyDescent="0.25">
      <c r="B11741" t="s">
        <v>8498</v>
      </c>
      <c r="C11741" t="s">
        <v>14093</v>
      </c>
      <c r="D11741">
        <v>0</v>
      </c>
      <c r="E11741" s="7">
        <v>47484</v>
      </c>
    </row>
    <row r="11742" spans="2:5" hidden="1" x14ac:dyDescent="0.25">
      <c r="B11742" t="s">
        <v>8498</v>
      </c>
      <c r="C11742" t="s">
        <v>14093</v>
      </c>
      <c r="D11742">
        <v>660</v>
      </c>
      <c r="E11742" s="7">
        <v>48000</v>
      </c>
    </row>
    <row r="11743" spans="2:5" hidden="1" x14ac:dyDescent="0.25">
      <c r="B11743" t="s">
        <v>8498</v>
      </c>
      <c r="C11743" t="s">
        <v>14093</v>
      </c>
      <c r="D11743">
        <v>0</v>
      </c>
      <c r="E11743" s="7">
        <v>47362</v>
      </c>
    </row>
    <row r="11744" spans="2:5" hidden="1" x14ac:dyDescent="0.25">
      <c r="B11744" t="s">
        <v>8498</v>
      </c>
      <c r="C11744" t="s">
        <v>14093</v>
      </c>
      <c r="D11744">
        <v>0</v>
      </c>
      <c r="E11744" s="7">
        <v>47604</v>
      </c>
    </row>
    <row r="11745" spans="2:5" hidden="1" x14ac:dyDescent="0.25">
      <c r="B11745" t="s">
        <v>8498</v>
      </c>
      <c r="C11745" t="s">
        <v>14093</v>
      </c>
      <c r="D11745">
        <v>0</v>
      </c>
      <c r="E11745" s="7">
        <v>47574</v>
      </c>
    </row>
    <row r="11746" spans="2:5" hidden="1" x14ac:dyDescent="0.25">
      <c r="B11746" t="s">
        <v>8498</v>
      </c>
      <c r="C11746" t="s">
        <v>14093</v>
      </c>
      <c r="D11746">
        <v>0</v>
      </c>
      <c r="E11746" s="7">
        <v>47635</v>
      </c>
    </row>
    <row r="11747" spans="2:5" hidden="1" x14ac:dyDescent="0.25">
      <c r="B11747" t="s">
        <v>8498</v>
      </c>
      <c r="C11747" t="s">
        <v>14093</v>
      </c>
      <c r="D11747">
        <v>0</v>
      </c>
      <c r="E11747" s="7">
        <v>47665</v>
      </c>
    </row>
    <row r="11748" spans="2:5" hidden="1" x14ac:dyDescent="0.25">
      <c r="B11748" t="s">
        <v>8498</v>
      </c>
      <c r="C11748" t="s">
        <v>14093</v>
      </c>
      <c r="D11748">
        <v>0</v>
      </c>
      <c r="E11748" s="7">
        <v>47665</v>
      </c>
    </row>
    <row r="11749" spans="2:5" hidden="1" x14ac:dyDescent="0.25">
      <c r="B11749" t="s">
        <v>8498</v>
      </c>
      <c r="C11749" t="s">
        <v>14093</v>
      </c>
      <c r="D11749">
        <v>0</v>
      </c>
      <c r="E11749" s="7">
        <v>47696</v>
      </c>
    </row>
    <row r="11750" spans="2:5" hidden="1" x14ac:dyDescent="0.25">
      <c r="B11750" t="s">
        <v>8500</v>
      </c>
      <c r="C11750" t="s">
        <v>1736</v>
      </c>
      <c r="D11750">
        <v>0</v>
      </c>
      <c r="E11750" s="7">
        <v>47484</v>
      </c>
    </row>
    <row r="11751" spans="2:5" hidden="1" x14ac:dyDescent="0.25">
      <c r="B11751" t="s">
        <v>8500</v>
      </c>
      <c r="C11751" t="s">
        <v>1736</v>
      </c>
      <c r="D11751">
        <v>0</v>
      </c>
      <c r="E11751" s="7">
        <v>47484</v>
      </c>
    </row>
    <row r="11752" spans="2:5" hidden="1" x14ac:dyDescent="0.25">
      <c r="B11752" t="s">
        <v>8500</v>
      </c>
      <c r="C11752" t="s">
        <v>1736</v>
      </c>
      <c r="D11752">
        <v>0</v>
      </c>
      <c r="E11752" s="7">
        <v>47484</v>
      </c>
    </row>
    <row r="11753" spans="2:5" hidden="1" x14ac:dyDescent="0.25">
      <c r="B11753" t="s">
        <v>8500</v>
      </c>
      <c r="C11753" t="s">
        <v>1736</v>
      </c>
      <c r="D11753">
        <v>0</v>
      </c>
      <c r="E11753" s="7">
        <v>47362</v>
      </c>
    </row>
    <row r="11754" spans="2:5" hidden="1" x14ac:dyDescent="0.25">
      <c r="B11754" t="s">
        <v>8500</v>
      </c>
      <c r="C11754" t="s">
        <v>1736</v>
      </c>
      <c r="D11754">
        <v>0</v>
      </c>
      <c r="E11754" s="7">
        <v>47362</v>
      </c>
    </row>
    <row r="11755" spans="2:5" hidden="1" x14ac:dyDescent="0.25">
      <c r="B11755" t="s">
        <v>8500</v>
      </c>
      <c r="C11755" t="s">
        <v>1736</v>
      </c>
      <c r="D11755">
        <v>0</v>
      </c>
      <c r="E11755" s="7">
        <v>47604</v>
      </c>
    </row>
    <row r="11756" spans="2:5" hidden="1" x14ac:dyDescent="0.25">
      <c r="B11756" t="s">
        <v>8500</v>
      </c>
      <c r="C11756" t="s">
        <v>1736</v>
      </c>
      <c r="D11756">
        <v>0</v>
      </c>
      <c r="E11756" s="7">
        <v>47665</v>
      </c>
    </row>
    <row r="11757" spans="2:5" hidden="1" x14ac:dyDescent="0.25">
      <c r="B11757" t="s">
        <v>8500</v>
      </c>
      <c r="C11757" t="s">
        <v>1736</v>
      </c>
      <c r="D11757">
        <v>4</v>
      </c>
      <c r="E11757" s="7">
        <v>47665</v>
      </c>
    </row>
    <row r="11758" spans="2:5" hidden="1" x14ac:dyDescent="0.25">
      <c r="B11758" t="s">
        <v>8500</v>
      </c>
      <c r="C11758" t="s">
        <v>1736</v>
      </c>
      <c r="D11758">
        <v>0</v>
      </c>
      <c r="E11758" s="7">
        <v>47665</v>
      </c>
    </row>
    <row r="11759" spans="2:5" hidden="1" x14ac:dyDescent="0.25">
      <c r="B11759" t="s">
        <v>8500</v>
      </c>
      <c r="C11759" t="s">
        <v>1736</v>
      </c>
      <c r="D11759">
        <v>0</v>
      </c>
      <c r="E11759" s="7">
        <v>47696</v>
      </c>
    </row>
    <row r="11760" spans="2:5" hidden="1" x14ac:dyDescent="0.25">
      <c r="B11760" t="s">
        <v>8500</v>
      </c>
      <c r="C11760" t="s">
        <v>1736</v>
      </c>
      <c r="D11760">
        <v>0</v>
      </c>
      <c r="E11760" s="7">
        <v>47727</v>
      </c>
    </row>
    <row r="11761" spans="2:5" hidden="1" x14ac:dyDescent="0.25">
      <c r="B11761" t="s">
        <v>8500</v>
      </c>
      <c r="C11761" t="s">
        <v>1736</v>
      </c>
      <c r="D11761">
        <v>0</v>
      </c>
      <c r="E11761" s="7">
        <v>47727</v>
      </c>
    </row>
    <row r="11762" spans="2:5" hidden="1" x14ac:dyDescent="0.25">
      <c r="B11762" t="s">
        <v>8502</v>
      </c>
      <c r="C11762" t="s">
        <v>8504</v>
      </c>
      <c r="D11762">
        <v>2</v>
      </c>
      <c r="E11762" s="7" t="s">
        <v>30</v>
      </c>
    </row>
    <row r="11763" spans="2:5" hidden="1" x14ac:dyDescent="0.25">
      <c r="B11763" t="s">
        <v>8505</v>
      </c>
      <c r="C11763" t="s">
        <v>8506</v>
      </c>
      <c r="D11763">
        <v>731</v>
      </c>
      <c r="E11763" s="7" t="s">
        <v>30</v>
      </c>
    </row>
    <row r="11764" spans="2:5" hidden="1" x14ac:dyDescent="0.25">
      <c r="B11764" t="s">
        <v>8505</v>
      </c>
      <c r="C11764" t="s">
        <v>8506</v>
      </c>
      <c r="D11764">
        <v>0</v>
      </c>
      <c r="E11764" s="7" t="s">
        <v>30</v>
      </c>
    </row>
    <row r="11765" spans="2:5" hidden="1" x14ac:dyDescent="0.25">
      <c r="B11765" t="s">
        <v>8508</v>
      </c>
      <c r="C11765" t="s">
        <v>13547</v>
      </c>
      <c r="D11765">
        <v>0</v>
      </c>
      <c r="E11765" s="7" t="s">
        <v>30</v>
      </c>
    </row>
    <row r="11766" spans="2:5" hidden="1" x14ac:dyDescent="0.25">
      <c r="B11766" t="s">
        <v>8508</v>
      </c>
      <c r="C11766" t="s">
        <v>13547</v>
      </c>
      <c r="D11766">
        <v>0</v>
      </c>
      <c r="E11766" s="7" t="s">
        <v>30</v>
      </c>
    </row>
    <row r="11767" spans="2:5" hidden="1" x14ac:dyDescent="0.25">
      <c r="B11767" t="s">
        <v>8508</v>
      </c>
      <c r="C11767" t="s">
        <v>13547</v>
      </c>
      <c r="D11767">
        <v>0</v>
      </c>
      <c r="E11767" s="7" t="s">
        <v>30</v>
      </c>
    </row>
    <row r="11768" spans="2:5" hidden="1" x14ac:dyDescent="0.25">
      <c r="B11768" t="s">
        <v>8511</v>
      </c>
      <c r="C11768" t="s">
        <v>14094</v>
      </c>
      <c r="D11768">
        <v>0</v>
      </c>
      <c r="E11768" s="7">
        <v>45748</v>
      </c>
    </row>
    <row r="11769" spans="2:5" hidden="1" x14ac:dyDescent="0.25">
      <c r="B11769" t="s">
        <v>8511</v>
      </c>
      <c r="C11769" t="s">
        <v>14094</v>
      </c>
      <c r="D11769">
        <v>0</v>
      </c>
      <c r="E11769" s="7">
        <v>46419</v>
      </c>
    </row>
    <row r="11770" spans="2:5" hidden="1" x14ac:dyDescent="0.25">
      <c r="B11770" t="s">
        <v>8514</v>
      </c>
      <c r="C11770" t="s">
        <v>14095</v>
      </c>
      <c r="D11770">
        <v>0</v>
      </c>
      <c r="E11770" s="7">
        <v>45692</v>
      </c>
    </row>
    <row r="11771" spans="2:5" hidden="1" x14ac:dyDescent="0.25">
      <c r="B11771" t="s">
        <v>8514</v>
      </c>
      <c r="C11771" t="s">
        <v>14095</v>
      </c>
      <c r="D11771">
        <v>0</v>
      </c>
      <c r="E11771" s="7">
        <v>46419</v>
      </c>
    </row>
    <row r="11772" spans="2:5" hidden="1" x14ac:dyDescent="0.25">
      <c r="B11772" t="s">
        <v>8514</v>
      </c>
      <c r="C11772" t="s">
        <v>14095</v>
      </c>
      <c r="D11772">
        <v>0</v>
      </c>
      <c r="E11772" s="7">
        <v>45692</v>
      </c>
    </row>
    <row r="11773" spans="2:5" hidden="1" x14ac:dyDescent="0.25">
      <c r="B11773" t="s">
        <v>8514</v>
      </c>
      <c r="C11773" t="s">
        <v>14095</v>
      </c>
      <c r="D11773">
        <v>0</v>
      </c>
      <c r="E11773" s="7">
        <v>46419</v>
      </c>
    </row>
    <row r="11774" spans="2:5" hidden="1" x14ac:dyDescent="0.25">
      <c r="B11774" t="s">
        <v>8517</v>
      </c>
      <c r="C11774" t="s">
        <v>14096</v>
      </c>
      <c r="D11774">
        <v>0</v>
      </c>
      <c r="E11774" s="7">
        <v>45692</v>
      </c>
    </row>
    <row r="11775" spans="2:5" hidden="1" x14ac:dyDescent="0.25">
      <c r="B11775" t="s">
        <v>8517</v>
      </c>
      <c r="C11775" t="s">
        <v>14096</v>
      </c>
      <c r="D11775">
        <v>0</v>
      </c>
      <c r="E11775" s="7">
        <v>46419</v>
      </c>
    </row>
    <row r="11776" spans="2:5" hidden="1" x14ac:dyDescent="0.25">
      <c r="B11776" t="s">
        <v>8517</v>
      </c>
      <c r="C11776" t="s">
        <v>14096</v>
      </c>
      <c r="D11776">
        <v>0</v>
      </c>
      <c r="E11776" s="7">
        <v>45692</v>
      </c>
    </row>
    <row r="11777" spans="2:5" hidden="1" x14ac:dyDescent="0.25">
      <c r="B11777" t="s">
        <v>8517</v>
      </c>
      <c r="C11777" t="s">
        <v>14096</v>
      </c>
      <c r="D11777">
        <v>0</v>
      </c>
      <c r="E11777" s="7">
        <v>46419</v>
      </c>
    </row>
    <row r="11778" spans="2:5" hidden="1" x14ac:dyDescent="0.25">
      <c r="B11778" t="s">
        <v>8519</v>
      </c>
      <c r="C11778" t="s">
        <v>14097</v>
      </c>
      <c r="D11778">
        <v>0</v>
      </c>
      <c r="E11778" s="7">
        <v>45689</v>
      </c>
    </row>
    <row r="11779" spans="2:5" hidden="1" x14ac:dyDescent="0.25">
      <c r="B11779" t="s">
        <v>8519</v>
      </c>
      <c r="C11779" t="s">
        <v>14097</v>
      </c>
      <c r="D11779">
        <v>0</v>
      </c>
      <c r="E11779" s="7">
        <v>45689</v>
      </c>
    </row>
    <row r="11780" spans="2:5" hidden="1" x14ac:dyDescent="0.25">
      <c r="B11780" t="s">
        <v>8519</v>
      </c>
      <c r="C11780" t="s">
        <v>14097</v>
      </c>
      <c r="D11780">
        <v>0</v>
      </c>
      <c r="E11780" s="7">
        <v>46419</v>
      </c>
    </row>
    <row r="11781" spans="2:5" hidden="1" x14ac:dyDescent="0.25">
      <c r="B11781" t="s">
        <v>8522</v>
      </c>
      <c r="C11781" t="s">
        <v>8523</v>
      </c>
      <c r="D11781">
        <v>1415</v>
      </c>
      <c r="E11781" s="7" t="s">
        <v>30</v>
      </c>
    </row>
    <row r="11782" spans="2:5" hidden="1" x14ac:dyDescent="0.25">
      <c r="B11782" t="s">
        <v>8524</v>
      </c>
      <c r="C11782" t="s">
        <v>8525</v>
      </c>
      <c r="D11782">
        <v>0</v>
      </c>
      <c r="E11782" s="7" t="s">
        <v>30</v>
      </c>
    </row>
    <row r="11783" spans="2:5" hidden="1" x14ac:dyDescent="0.25">
      <c r="B11783" t="s">
        <v>8524</v>
      </c>
      <c r="C11783" t="s">
        <v>8525</v>
      </c>
      <c r="D11783">
        <v>0</v>
      </c>
      <c r="E11783" s="7" t="s">
        <v>30</v>
      </c>
    </row>
    <row r="11784" spans="2:5" hidden="1" x14ac:dyDescent="0.25">
      <c r="B11784" t="s">
        <v>8526</v>
      </c>
      <c r="C11784" t="s">
        <v>1184</v>
      </c>
      <c r="D11784">
        <v>542</v>
      </c>
      <c r="E11784" s="7" t="s">
        <v>30</v>
      </c>
    </row>
    <row r="11785" spans="2:5" hidden="1" x14ac:dyDescent="0.25">
      <c r="B11785" t="s">
        <v>8527</v>
      </c>
      <c r="C11785" t="s">
        <v>1182</v>
      </c>
      <c r="D11785">
        <v>903</v>
      </c>
      <c r="E11785" s="7" t="s">
        <v>30</v>
      </c>
    </row>
    <row r="11786" spans="2:5" hidden="1" x14ac:dyDescent="0.25">
      <c r="B11786" t="s">
        <v>8527</v>
      </c>
      <c r="C11786" t="s">
        <v>1182</v>
      </c>
      <c r="D11786">
        <v>0</v>
      </c>
      <c r="E11786" s="7" t="s">
        <v>30</v>
      </c>
    </row>
    <row r="11787" spans="2:5" hidden="1" x14ac:dyDescent="0.25">
      <c r="B11787" t="s">
        <v>8528</v>
      </c>
      <c r="C11787" t="s">
        <v>8529</v>
      </c>
      <c r="D11787">
        <v>54</v>
      </c>
      <c r="E11787" s="7" t="s">
        <v>30</v>
      </c>
    </row>
    <row r="11788" spans="2:5" hidden="1" x14ac:dyDescent="0.25">
      <c r="B11788" t="s">
        <v>8528</v>
      </c>
      <c r="C11788" t="s">
        <v>8529</v>
      </c>
      <c r="D11788">
        <v>6</v>
      </c>
      <c r="E11788" s="7" t="s">
        <v>30</v>
      </c>
    </row>
    <row r="11789" spans="2:5" hidden="1" x14ac:dyDescent="0.25">
      <c r="B11789" t="s">
        <v>8528</v>
      </c>
      <c r="C11789" t="s">
        <v>8529</v>
      </c>
      <c r="D11789">
        <v>0</v>
      </c>
      <c r="E11789" s="7" t="s">
        <v>30</v>
      </c>
    </row>
    <row r="11790" spans="2:5" hidden="1" x14ac:dyDescent="0.25">
      <c r="B11790" t="s">
        <v>8530</v>
      </c>
      <c r="C11790" t="s">
        <v>8531</v>
      </c>
      <c r="D11790">
        <v>0</v>
      </c>
      <c r="E11790" s="7" t="s">
        <v>30</v>
      </c>
    </row>
    <row r="11791" spans="2:5" hidden="1" x14ac:dyDescent="0.25">
      <c r="B11791" t="s">
        <v>8533</v>
      </c>
      <c r="C11791" t="s">
        <v>1179</v>
      </c>
      <c r="D11791">
        <v>992</v>
      </c>
      <c r="E11791" s="7" t="s">
        <v>30</v>
      </c>
    </row>
    <row r="11792" spans="2:5" hidden="1" x14ac:dyDescent="0.25">
      <c r="B11792" t="s">
        <v>8533</v>
      </c>
      <c r="C11792" t="s">
        <v>1179</v>
      </c>
      <c r="D11792">
        <v>0</v>
      </c>
      <c r="E11792" s="7" t="s">
        <v>30</v>
      </c>
    </row>
    <row r="11793" spans="2:5" hidden="1" x14ac:dyDescent="0.25">
      <c r="B11793" t="s">
        <v>8533</v>
      </c>
      <c r="C11793" t="s">
        <v>1179</v>
      </c>
      <c r="D11793">
        <v>0</v>
      </c>
      <c r="E11793" s="7" t="s">
        <v>30</v>
      </c>
    </row>
    <row r="11794" spans="2:5" hidden="1" x14ac:dyDescent="0.25">
      <c r="B11794" t="s">
        <v>8534</v>
      </c>
      <c r="C11794" t="s">
        <v>8535</v>
      </c>
      <c r="D11794">
        <v>926</v>
      </c>
      <c r="E11794" s="7" t="s">
        <v>30</v>
      </c>
    </row>
    <row r="11795" spans="2:5" hidden="1" x14ac:dyDescent="0.25">
      <c r="B11795" t="s">
        <v>8536</v>
      </c>
      <c r="C11795" t="s">
        <v>1186</v>
      </c>
      <c r="D11795">
        <v>564</v>
      </c>
      <c r="E11795" s="7" t="s">
        <v>30</v>
      </c>
    </row>
    <row r="11796" spans="2:5" hidden="1" x14ac:dyDescent="0.25">
      <c r="B11796" t="s">
        <v>8536</v>
      </c>
      <c r="C11796" t="s">
        <v>1186</v>
      </c>
      <c r="D11796">
        <v>0</v>
      </c>
      <c r="E11796" s="7" t="s">
        <v>30</v>
      </c>
    </row>
    <row r="11797" spans="2:5" hidden="1" x14ac:dyDescent="0.25">
      <c r="B11797" t="s">
        <v>8536</v>
      </c>
      <c r="C11797" t="s">
        <v>1186</v>
      </c>
      <c r="D11797">
        <v>0</v>
      </c>
      <c r="E11797" s="7" t="s">
        <v>30</v>
      </c>
    </row>
    <row r="11798" spans="2:5" hidden="1" x14ac:dyDescent="0.25">
      <c r="B11798" t="s">
        <v>8536</v>
      </c>
      <c r="C11798" t="s">
        <v>1186</v>
      </c>
      <c r="D11798">
        <v>0</v>
      </c>
      <c r="E11798" s="7" t="s">
        <v>30</v>
      </c>
    </row>
    <row r="11799" spans="2:5" hidden="1" x14ac:dyDescent="0.25">
      <c r="B11799" t="s">
        <v>8537</v>
      </c>
      <c r="C11799" t="s">
        <v>8538</v>
      </c>
      <c r="D11799">
        <v>1</v>
      </c>
      <c r="E11799" s="7" t="s">
        <v>30</v>
      </c>
    </row>
    <row r="11800" spans="2:5" hidden="1" x14ac:dyDescent="0.25">
      <c r="B11800" t="s">
        <v>8537</v>
      </c>
      <c r="C11800" t="s">
        <v>8538</v>
      </c>
      <c r="D11800">
        <v>0</v>
      </c>
      <c r="E11800" s="7" t="s">
        <v>30</v>
      </c>
    </row>
    <row r="11801" spans="2:5" hidden="1" x14ac:dyDescent="0.25">
      <c r="B11801" t="s">
        <v>8539</v>
      </c>
      <c r="C11801" t="s">
        <v>8540</v>
      </c>
      <c r="D11801">
        <v>1</v>
      </c>
      <c r="E11801" s="7" t="s">
        <v>30</v>
      </c>
    </row>
    <row r="11802" spans="2:5" hidden="1" x14ac:dyDescent="0.25">
      <c r="B11802" t="s">
        <v>8539</v>
      </c>
      <c r="C11802" t="s">
        <v>8540</v>
      </c>
      <c r="D11802">
        <v>0</v>
      </c>
      <c r="E11802" s="7" t="s">
        <v>30</v>
      </c>
    </row>
    <row r="11803" spans="2:5" hidden="1" x14ac:dyDescent="0.25">
      <c r="B11803" t="s">
        <v>8539</v>
      </c>
      <c r="C11803" t="s">
        <v>8540</v>
      </c>
      <c r="D11803">
        <v>0</v>
      </c>
      <c r="E11803" s="7" t="s">
        <v>30</v>
      </c>
    </row>
    <row r="11804" spans="2:5" hidden="1" x14ac:dyDescent="0.25">
      <c r="B11804" t="s">
        <v>8541</v>
      </c>
      <c r="C11804" t="s">
        <v>8542</v>
      </c>
      <c r="D11804">
        <v>0</v>
      </c>
      <c r="E11804" s="7">
        <v>47635</v>
      </c>
    </row>
    <row r="11805" spans="2:5" hidden="1" x14ac:dyDescent="0.25">
      <c r="B11805" t="s">
        <v>8544</v>
      </c>
      <c r="C11805" t="s">
        <v>8545</v>
      </c>
      <c r="D11805">
        <v>0</v>
      </c>
      <c r="E11805" s="7" t="s">
        <v>30</v>
      </c>
    </row>
    <row r="11806" spans="2:5" hidden="1" x14ac:dyDescent="0.25">
      <c r="B11806" t="s">
        <v>8548</v>
      </c>
      <c r="C11806" t="s">
        <v>8549</v>
      </c>
      <c r="D11806">
        <v>18</v>
      </c>
      <c r="E11806" s="7" t="s">
        <v>30</v>
      </c>
    </row>
    <row r="11807" spans="2:5" hidden="1" x14ac:dyDescent="0.25">
      <c r="B11807" t="s">
        <v>8548</v>
      </c>
      <c r="C11807" t="s">
        <v>8549</v>
      </c>
      <c r="D11807">
        <v>0</v>
      </c>
      <c r="E11807" s="7" t="s">
        <v>30</v>
      </c>
    </row>
    <row r="11808" spans="2:5" hidden="1" x14ac:dyDescent="0.25">
      <c r="B11808" t="s">
        <v>8551</v>
      </c>
      <c r="C11808" t="s">
        <v>14098</v>
      </c>
      <c r="D11808">
        <v>2480</v>
      </c>
      <c r="E11808" s="7">
        <v>47939</v>
      </c>
    </row>
    <row r="11809" spans="2:5" hidden="1" x14ac:dyDescent="0.25">
      <c r="B11809" t="s">
        <v>8551</v>
      </c>
      <c r="C11809" t="s">
        <v>14098</v>
      </c>
      <c r="D11809">
        <v>0</v>
      </c>
      <c r="E11809" s="7">
        <v>47604</v>
      </c>
    </row>
    <row r="11810" spans="2:5" hidden="1" x14ac:dyDescent="0.25">
      <c r="B11810" t="s">
        <v>8551</v>
      </c>
      <c r="C11810" t="s">
        <v>14098</v>
      </c>
      <c r="D11810">
        <v>0</v>
      </c>
      <c r="E11810" s="7">
        <v>47543</v>
      </c>
    </row>
    <row r="11811" spans="2:5" hidden="1" x14ac:dyDescent="0.25">
      <c r="B11811" t="s">
        <v>8551</v>
      </c>
      <c r="C11811" t="s">
        <v>14098</v>
      </c>
      <c r="D11811">
        <v>0</v>
      </c>
      <c r="E11811" s="7">
        <v>47239</v>
      </c>
    </row>
    <row r="11812" spans="2:5" hidden="1" x14ac:dyDescent="0.25">
      <c r="B11812" t="s">
        <v>8551</v>
      </c>
      <c r="C11812" t="s">
        <v>14098</v>
      </c>
      <c r="D11812">
        <v>4</v>
      </c>
      <c r="E11812" s="7">
        <v>47757</v>
      </c>
    </row>
    <row r="11813" spans="2:5" hidden="1" x14ac:dyDescent="0.25">
      <c r="B11813" t="s">
        <v>8551</v>
      </c>
      <c r="C11813" t="s">
        <v>14098</v>
      </c>
      <c r="D11813">
        <v>0</v>
      </c>
      <c r="E11813" s="7">
        <v>47362</v>
      </c>
    </row>
    <row r="11814" spans="2:5" hidden="1" x14ac:dyDescent="0.25">
      <c r="B11814" t="s">
        <v>8551</v>
      </c>
      <c r="C11814" t="s">
        <v>14098</v>
      </c>
      <c r="D11814">
        <v>0</v>
      </c>
      <c r="E11814" s="7">
        <v>47696</v>
      </c>
    </row>
    <row r="11815" spans="2:5" hidden="1" x14ac:dyDescent="0.25">
      <c r="B11815" t="s">
        <v>8551</v>
      </c>
      <c r="C11815" t="s">
        <v>14098</v>
      </c>
      <c r="D11815">
        <v>0</v>
      </c>
      <c r="E11815" s="7">
        <v>47604</v>
      </c>
    </row>
    <row r="11816" spans="2:5" hidden="1" x14ac:dyDescent="0.25">
      <c r="B11816" t="s">
        <v>8551</v>
      </c>
      <c r="C11816" t="s">
        <v>14098</v>
      </c>
      <c r="D11816">
        <v>0</v>
      </c>
      <c r="E11816" s="7">
        <v>47392</v>
      </c>
    </row>
    <row r="11817" spans="2:5" hidden="1" x14ac:dyDescent="0.25">
      <c r="B11817" t="s">
        <v>8551</v>
      </c>
      <c r="C11817" t="s">
        <v>14098</v>
      </c>
      <c r="D11817">
        <v>0</v>
      </c>
      <c r="E11817" s="7">
        <v>47696</v>
      </c>
    </row>
    <row r="11818" spans="2:5" hidden="1" x14ac:dyDescent="0.25">
      <c r="B11818" t="s">
        <v>8560</v>
      </c>
      <c r="C11818" t="s">
        <v>14099</v>
      </c>
      <c r="D11818">
        <v>208</v>
      </c>
      <c r="E11818" s="7">
        <v>47788</v>
      </c>
    </row>
    <row r="11819" spans="2:5" hidden="1" x14ac:dyDescent="0.25">
      <c r="B11819" t="s">
        <v>8560</v>
      </c>
      <c r="C11819" t="s">
        <v>14099</v>
      </c>
      <c r="D11819">
        <v>0</v>
      </c>
      <c r="E11819" s="7">
        <v>47543</v>
      </c>
    </row>
    <row r="11820" spans="2:5" hidden="1" x14ac:dyDescent="0.25">
      <c r="B11820" t="s">
        <v>8560</v>
      </c>
      <c r="C11820" t="s">
        <v>14099</v>
      </c>
      <c r="D11820">
        <v>0</v>
      </c>
      <c r="E11820" s="7">
        <v>47604</v>
      </c>
    </row>
    <row r="11821" spans="2:5" hidden="1" x14ac:dyDescent="0.25">
      <c r="B11821" t="s">
        <v>8560</v>
      </c>
      <c r="C11821" t="s">
        <v>14099</v>
      </c>
      <c r="D11821">
        <v>0</v>
      </c>
      <c r="E11821" s="7">
        <v>47574</v>
      </c>
    </row>
    <row r="11822" spans="2:5" hidden="1" x14ac:dyDescent="0.25">
      <c r="B11822" t="s">
        <v>8560</v>
      </c>
      <c r="C11822" t="s">
        <v>14099</v>
      </c>
      <c r="D11822">
        <v>0</v>
      </c>
      <c r="E11822" s="7">
        <v>47392</v>
      </c>
    </row>
    <row r="11823" spans="2:5" hidden="1" x14ac:dyDescent="0.25">
      <c r="B11823" t="s">
        <v>8560</v>
      </c>
      <c r="C11823" t="s">
        <v>14099</v>
      </c>
      <c r="D11823">
        <v>0</v>
      </c>
      <c r="E11823" s="7">
        <v>47453</v>
      </c>
    </row>
    <row r="11824" spans="2:5" hidden="1" x14ac:dyDescent="0.25">
      <c r="B11824" t="s">
        <v>8563</v>
      </c>
      <c r="C11824" t="s">
        <v>14100</v>
      </c>
      <c r="D11824">
        <v>0</v>
      </c>
      <c r="E11824" s="7">
        <v>47788</v>
      </c>
    </row>
    <row r="11825" spans="2:5" hidden="1" x14ac:dyDescent="0.25">
      <c r="B11825" t="s">
        <v>8563</v>
      </c>
      <c r="C11825" t="s">
        <v>14100</v>
      </c>
      <c r="D11825">
        <v>35</v>
      </c>
      <c r="E11825" s="7">
        <v>47939</v>
      </c>
    </row>
    <row r="11826" spans="2:5" hidden="1" x14ac:dyDescent="0.25">
      <c r="B11826" t="s">
        <v>8563</v>
      </c>
      <c r="C11826" t="s">
        <v>14100</v>
      </c>
      <c r="D11826">
        <v>0</v>
      </c>
      <c r="E11826" s="7">
        <v>47543</v>
      </c>
    </row>
    <row r="11827" spans="2:5" hidden="1" x14ac:dyDescent="0.25">
      <c r="B11827" t="s">
        <v>8563</v>
      </c>
      <c r="C11827" t="s">
        <v>14100</v>
      </c>
      <c r="D11827">
        <v>0</v>
      </c>
      <c r="E11827" s="7">
        <v>47696</v>
      </c>
    </row>
    <row r="11828" spans="2:5" hidden="1" x14ac:dyDescent="0.25">
      <c r="B11828" t="s">
        <v>8563</v>
      </c>
      <c r="C11828" t="s">
        <v>14100</v>
      </c>
      <c r="D11828">
        <v>0</v>
      </c>
      <c r="E11828" s="7">
        <v>47604</v>
      </c>
    </row>
    <row r="11829" spans="2:5" hidden="1" x14ac:dyDescent="0.25">
      <c r="B11829" t="s">
        <v>8563</v>
      </c>
      <c r="C11829" t="s">
        <v>14100</v>
      </c>
      <c r="D11829">
        <v>0</v>
      </c>
      <c r="E11829" s="7">
        <v>47574</v>
      </c>
    </row>
    <row r="11830" spans="2:5" hidden="1" x14ac:dyDescent="0.25">
      <c r="B11830" t="s">
        <v>8563</v>
      </c>
      <c r="C11830" t="s">
        <v>14100</v>
      </c>
      <c r="D11830">
        <v>0</v>
      </c>
      <c r="E11830" s="7">
        <v>47392</v>
      </c>
    </row>
    <row r="11831" spans="2:5" hidden="1" x14ac:dyDescent="0.25">
      <c r="B11831" t="s">
        <v>8563</v>
      </c>
      <c r="C11831" t="s">
        <v>14100</v>
      </c>
      <c r="D11831">
        <v>0</v>
      </c>
      <c r="E11831" s="7">
        <v>47453</v>
      </c>
    </row>
    <row r="11832" spans="2:5" hidden="1" x14ac:dyDescent="0.25">
      <c r="B11832" t="s">
        <v>8565</v>
      </c>
      <c r="C11832" t="s">
        <v>8566</v>
      </c>
      <c r="D11832">
        <v>0</v>
      </c>
      <c r="E11832" s="7">
        <v>47027</v>
      </c>
    </row>
    <row r="11833" spans="2:5" hidden="1" x14ac:dyDescent="0.25">
      <c r="B11833" t="s">
        <v>8565</v>
      </c>
      <c r="C11833" t="s">
        <v>8566</v>
      </c>
      <c r="D11833">
        <v>0</v>
      </c>
      <c r="E11833" s="7">
        <v>47027</v>
      </c>
    </row>
    <row r="11834" spans="2:5" hidden="1" x14ac:dyDescent="0.25">
      <c r="B11834" t="s">
        <v>8565</v>
      </c>
      <c r="C11834" t="s">
        <v>8566</v>
      </c>
      <c r="D11834">
        <v>0</v>
      </c>
      <c r="E11834" s="7">
        <v>46419</v>
      </c>
    </row>
    <row r="11835" spans="2:5" hidden="1" x14ac:dyDescent="0.25">
      <c r="B11835" t="s">
        <v>8565</v>
      </c>
      <c r="C11835" t="s">
        <v>8566</v>
      </c>
      <c r="D11835">
        <v>0</v>
      </c>
      <c r="E11835" s="7">
        <v>46508</v>
      </c>
    </row>
    <row r="11836" spans="2:5" hidden="1" x14ac:dyDescent="0.25">
      <c r="B11836" t="s">
        <v>8565</v>
      </c>
      <c r="C11836" t="s">
        <v>8566</v>
      </c>
      <c r="D11836">
        <v>0</v>
      </c>
      <c r="E11836" s="7">
        <v>47027</v>
      </c>
    </row>
    <row r="11837" spans="2:5" hidden="1" x14ac:dyDescent="0.25">
      <c r="B11837" t="s">
        <v>8568</v>
      </c>
      <c r="C11837" t="s">
        <v>8569</v>
      </c>
      <c r="D11837">
        <v>0</v>
      </c>
      <c r="E11837" s="7">
        <v>46784</v>
      </c>
    </row>
    <row r="11838" spans="2:5" hidden="1" x14ac:dyDescent="0.25">
      <c r="B11838" t="s">
        <v>8568</v>
      </c>
      <c r="C11838" t="s">
        <v>8569</v>
      </c>
      <c r="D11838">
        <v>0</v>
      </c>
      <c r="E11838" s="7">
        <v>46784</v>
      </c>
    </row>
    <row r="11839" spans="2:5" hidden="1" x14ac:dyDescent="0.25">
      <c r="B11839" t="s">
        <v>8568</v>
      </c>
      <c r="C11839" t="s">
        <v>8569</v>
      </c>
      <c r="D11839">
        <v>0</v>
      </c>
      <c r="E11839" s="7">
        <v>46784</v>
      </c>
    </row>
    <row r="11840" spans="2:5" hidden="1" x14ac:dyDescent="0.25">
      <c r="B11840" t="s">
        <v>8568</v>
      </c>
      <c r="C11840" t="s">
        <v>8569</v>
      </c>
      <c r="D11840">
        <v>10</v>
      </c>
      <c r="E11840" s="7">
        <v>46784</v>
      </c>
    </row>
    <row r="11841" spans="2:5" hidden="1" x14ac:dyDescent="0.25">
      <c r="B11841" t="s">
        <v>8568</v>
      </c>
      <c r="C11841" t="s">
        <v>8569</v>
      </c>
      <c r="D11841">
        <v>3980</v>
      </c>
      <c r="E11841" s="7">
        <v>47058</v>
      </c>
    </row>
    <row r="11842" spans="2:5" hidden="1" x14ac:dyDescent="0.25">
      <c r="B11842" t="s">
        <v>8568</v>
      </c>
      <c r="C11842" t="s">
        <v>8569</v>
      </c>
      <c r="D11842">
        <v>0</v>
      </c>
      <c r="E11842" s="7">
        <v>46935</v>
      </c>
    </row>
    <row r="11843" spans="2:5" hidden="1" x14ac:dyDescent="0.25">
      <c r="B11843" t="s">
        <v>8568</v>
      </c>
      <c r="C11843" t="s">
        <v>8569</v>
      </c>
      <c r="D11843">
        <v>0</v>
      </c>
      <c r="E11843" s="7">
        <v>47088</v>
      </c>
    </row>
    <row r="11844" spans="2:5" hidden="1" x14ac:dyDescent="0.25">
      <c r="B11844" t="s">
        <v>8568</v>
      </c>
      <c r="C11844" t="s">
        <v>8569</v>
      </c>
      <c r="D11844">
        <v>0</v>
      </c>
      <c r="E11844" s="7">
        <v>47088</v>
      </c>
    </row>
    <row r="11845" spans="2:5" hidden="1" x14ac:dyDescent="0.25">
      <c r="B11845" t="s">
        <v>8568</v>
      </c>
      <c r="C11845" t="s">
        <v>8569</v>
      </c>
      <c r="D11845">
        <v>0</v>
      </c>
      <c r="E11845" s="7">
        <v>46784</v>
      </c>
    </row>
    <row r="11846" spans="2:5" hidden="1" x14ac:dyDescent="0.25">
      <c r="B11846" t="s">
        <v>8570</v>
      </c>
      <c r="C11846" t="s">
        <v>8571</v>
      </c>
      <c r="D11846">
        <v>0</v>
      </c>
      <c r="E11846" s="7">
        <v>46966</v>
      </c>
    </row>
    <row r="11847" spans="2:5" hidden="1" x14ac:dyDescent="0.25">
      <c r="B11847" t="s">
        <v>8570</v>
      </c>
      <c r="C11847" t="s">
        <v>8571</v>
      </c>
      <c r="D11847">
        <v>0</v>
      </c>
      <c r="E11847" s="7">
        <v>46478</v>
      </c>
    </row>
    <row r="11848" spans="2:5" hidden="1" x14ac:dyDescent="0.25">
      <c r="B11848" t="s">
        <v>8572</v>
      </c>
      <c r="C11848" t="s">
        <v>8573</v>
      </c>
      <c r="D11848">
        <v>0</v>
      </c>
      <c r="E11848" s="7">
        <v>47574</v>
      </c>
    </row>
    <row r="11849" spans="2:5" hidden="1" x14ac:dyDescent="0.25">
      <c r="B11849" t="s">
        <v>8572</v>
      </c>
      <c r="C11849" t="s">
        <v>8573</v>
      </c>
      <c r="D11849">
        <v>0</v>
      </c>
      <c r="E11849" s="7">
        <v>47543</v>
      </c>
    </row>
    <row r="11850" spans="2:5" hidden="1" x14ac:dyDescent="0.25">
      <c r="B11850" t="s">
        <v>8572</v>
      </c>
      <c r="C11850" t="s">
        <v>8573</v>
      </c>
      <c r="D11850">
        <v>0</v>
      </c>
      <c r="E11850" s="7">
        <v>47574</v>
      </c>
    </row>
    <row r="11851" spans="2:5" hidden="1" x14ac:dyDescent="0.25">
      <c r="B11851" t="s">
        <v>8572</v>
      </c>
      <c r="C11851" t="s">
        <v>8573</v>
      </c>
      <c r="D11851">
        <v>0</v>
      </c>
      <c r="E11851" s="7">
        <v>47574</v>
      </c>
    </row>
    <row r="11852" spans="2:5" hidden="1" x14ac:dyDescent="0.25">
      <c r="B11852" t="s">
        <v>8572</v>
      </c>
      <c r="C11852" t="s">
        <v>8573</v>
      </c>
      <c r="D11852">
        <v>0</v>
      </c>
      <c r="E11852" s="7">
        <v>47635</v>
      </c>
    </row>
    <row r="11853" spans="2:5" hidden="1" x14ac:dyDescent="0.25">
      <c r="B11853" t="s">
        <v>8572</v>
      </c>
      <c r="C11853" t="s">
        <v>8573</v>
      </c>
      <c r="D11853">
        <v>9440</v>
      </c>
      <c r="E11853" s="7">
        <v>47880</v>
      </c>
    </row>
    <row r="11854" spans="2:5" hidden="1" x14ac:dyDescent="0.25">
      <c r="B11854" t="s">
        <v>8572</v>
      </c>
      <c r="C11854" t="s">
        <v>8573</v>
      </c>
      <c r="D11854">
        <v>5017</v>
      </c>
      <c r="E11854" s="7">
        <v>47880</v>
      </c>
    </row>
    <row r="11855" spans="2:5" hidden="1" x14ac:dyDescent="0.25">
      <c r="B11855" t="s">
        <v>8572</v>
      </c>
      <c r="C11855" t="s">
        <v>8573</v>
      </c>
      <c r="D11855">
        <v>560</v>
      </c>
      <c r="E11855" s="7">
        <v>47939</v>
      </c>
    </row>
    <row r="11856" spans="2:5" hidden="1" x14ac:dyDescent="0.25">
      <c r="B11856" t="s">
        <v>8572</v>
      </c>
      <c r="C11856" t="s">
        <v>8573</v>
      </c>
      <c r="D11856">
        <v>0</v>
      </c>
      <c r="E11856" s="7">
        <v>47635</v>
      </c>
    </row>
    <row r="11857" spans="2:5" hidden="1" x14ac:dyDescent="0.25">
      <c r="B11857" t="s">
        <v>8576</v>
      </c>
      <c r="C11857" t="s">
        <v>8577</v>
      </c>
      <c r="D11857">
        <v>0</v>
      </c>
      <c r="E11857" s="7" t="s">
        <v>30</v>
      </c>
    </row>
    <row r="11858" spans="2:5" hidden="1" x14ac:dyDescent="0.25">
      <c r="B11858" t="s">
        <v>8578</v>
      </c>
      <c r="C11858" t="s">
        <v>8579</v>
      </c>
      <c r="D11858">
        <v>0</v>
      </c>
      <c r="E11858" s="7" t="s">
        <v>30</v>
      </c>
    </row>
    <row r="11859" spans="2:5" hidden="1" x14ac:dyDescent="0.25">
      <c r="B11859" t="s">
        <v>8580</v>
      </c>
      <c r="C11859" t="s">
        <v>8581</v>
      </c>
      <c r="D11859">
        <v>0</v>
      </c>
      <c r="E11859" s="7" t="s">
        <v>30</v>
      </c>
    </row>
    <row r="11860" spans="2:5" hidden="1" x14ac:dyDescent="0.25">
      <c r="B11860" t="s">
        <v>8582</v>
      </c>
      <c r="C11860" t="s">
        <v>8583</v>
      </c>
      <c r="D11860">
        <v>0</v>
      </c>
      <c r="E11860" s="7" t="s">
        <v>30</v>
      </c>
    </row>
    <row r="11861" spans="2:5" hidden="1" x14ac:dyDescent="0.25">
      <c r="B11861" t="s">
        <v>8584</v>
      </c>
      <c r="C11861" t="s">
        <v>8585</v>
      </c>
      <c r="D11861">
        <v>0</v>
      </c>
      <c r="E11861" s="7" t="s">
        <v>30</v>
      </c>
    </row>
    <row r="11862" spans="2:5" hidden="1" x14ac:dyDescent="0.25">
      <c r="B11862" t="s">
        <v>8586</v>
      </c>
      <c r="C11862" t="s">
        <v>14101</v>
      </c>
      <c r="D11862">
        <v>0</v>
      </c>
      <c r="E11862" s="7">
        <v>46753</v>
      </c>
    </row>
    <row r="11863" spans="2:5" hidden="1" x14ac:dyDescent="0.25">
      <c r="B11863" t="s">
        <v>8586</v>
      </c>
      <c r="C11863" t="s">
        <v>14101</v>
      </c>
      <c r="D11863">
        <v>0</v>
      </c>
      <c r="E11863" s="7">
        <v>46784</v>
      </c>
    </row>
    <row r="11864" spans="2:5" hidden="1" x14ac:dyDescent="0.25">
      <c r="B11864" t="s">
        <v>8586</v>
      </c>
      <c r="C11864" t="s">
        <v>14101</v>
      </c>
      <c r="D11864">
        <v>0</v>
      </c>
      <c r="E11864" s="7">
        <v>47150</v>
      </c>
    </row>
    <row r="11865" spans="2:5" hidden="1" x14ac:dyDescent="0.25">
      <c r="B11865" t="s">
        <v>8586</v>
      </c>
      <c r="C11865" t="s">
        <v>14101</v>
      </c>
      <c r="D11865">
        <v>0</v>
      </c>
      <c r="E11865" s="7">
        <v>46813</v>
      </c>
    </row>
    <row r="11866" spans="2:5" hidden="1" x14ac:dyDescent="0.25">
      <c r="B11866" t="s">
        <v>8586</v>
      </c>
      <c r="C11866" t="s">
        <v>14101</v>
      </c>
      <c r="D11866">
        <v>200</v>
      </c>
      <c r="E11866" s="7">
        <v>47178</v>
      </c>
    </row>
    <row r="11867" spans="2:5" hidden="1" x14ac:dyDescent="0.25">
      <c r="B11867" t="s">
        <v>8586</v>
      </c>
      <c r="C11867" t="s">
        <v>14101</v>
      </c>
      <c r="D11867">
        <v>200</v>
      </c>
      <c r="E11867" s="7">
        <v>47178</v>
      </c>
    </row>
    <row r="11868" spans="2:5" hidden="1" x14ac:dyDescent="0.25">
      <c r="B11868" t="s">
        <v>8586</v>
      </c>
      <c r="C11868" t="s">
        <v>14101</v>
      </c>
      <c r="D11868">
        <v>0</v>
      </c>
      <c r="E11868" s="7">
        <v>46813</v>
      </c>
    </row>
    <row r="11869" spans="2:5" hidden="1" x14ac:dyDescent="0.25">
      <c r="B11869" t="s">
        <v>8586</v>
      </c>
      <c r="C11869" t="s">
        <v>14101</v>
      </c>
      <c r="D11869">
        <v>0</v>
      </c>
      <c r="E11869" s="7">
        <v>46905</v>
      </c>
    </row>
    <row r="11870" spans="2:5" hidden="1" x14ac:dyDescent="0.25">
      <c r="B11870" t="s">
        <v>8586</v>
      </c>
      <c r="C11870" t="s">
        <v>14101</v>
      </c>
      <c r="D11870">
        <v>0</v>
      </c>
      <c r="E11870" s="7">
        <v>46997</v>
      </c>
    </row>
    <row r="11871" spans="2:5" hidden="1" x14ac:dyDescent="0.25">
      <c r="B11871" t="s">
        <v>8586</v>
      </c>
      <c r="C11871" t="s">
        <v>14101</v>
      </c>
      <c r="D11871">
        <v>0</v>
      </c>
      <c r="E11871" s="7">
        <v>46296</v>
      </c>
    </row>
    <row r="11872" spans="2:5" hidden="1" x14ac:dyDescent="0.25">
      <c r="B11872" t="s">
        <v>8586</v>
      </c>
      <c r="C11872" t="s">
        <v>14101</v>
      </c>
      <c r="D11872">
        <v>0</v>
      </c>
      <c r="E11872" s="7">
        <v>47027</v>
      </c>
    </row>
    <row r="11873" spans="2:5" hidden="1" x14ac:dyDescent="0.25">
      <c r="B11873" t="s">
        <v>8586</v>
      </c>
      <c r="C11873" t="s">
        <v>14101</v>
      </c>
      <c r="D11873">
        <v>0</v>
      </c>
      <c r="E11873" s="7">
        <v>46692</v>
      </c>
    </row>
    <row r="11874" spans="2:5" hidden="1" x14ac:dyDescent="0.25">
      <c r="B11874" t="s">
        <v>8586</v>
      </c>
      <c r="C11874" t="s">
        <v>14101</v>
      </c>
      <c r="D11874">
        <v>0</v>
      </c>
      <c r="E11874" s="7">
        <v>46753</v>
      </c>
    </row>
    <row r="11875" spans="2:5" hidden="1" x14ac:dyDescent="0.25">
      <c r="B11875" t="s">
        <v>8599</v>
      </c>
      <c r="C11875" t="s">
        <v>14102</v>
      </c>
      <c r="D11875">
        <v>0</v>
      </c>
      <c r="E11875" s="7">
        <v>46419</v>
      </c>
    </row>
    <row r="11876" spans="2:5" hidden="1" x14ac:dyDescent="0.25">
      <c r="B11876" t="s">
        <v>8599</v>
      </c>
      <c r="C11876" t="s">
        <v>14102</v>
      </c>
      <c r="D11876">
        <v>0</v>
      </c>
      <c r="E11876" s="7">
        <v>46784</v>
      </c>
    </row>
    <row r="11877" spans="2:5" hidden="1" x14ac:dyDescent="0.25">
      <c r="B11877" t="s">
        <v>8599</v>
      </c>
      <c r="C11877" t="s">
        <v>14102</v>
      </c>
      <c r="D11877">
        <v>0</v>
      </c>
      <c r="E11877" s="7">
        <v>46508</v>
      </c>
    </row>
    <row r="11878" spans="2:5" hidden="1" x14ac:dyDescent="0.25">
      <c r="B11878" t="s">
        <v>8599</v>
      </c>
      <c r="C11878" t="s">
        <v>14102</v>
      </c>
      <c r="D11878">
        <v>0</v>
      </c>
      <c r="E11878" s="7">
        <v>46508</v>
      </c>
    </row>
    <row r="11879" spans="2:5" hidden="1" x14ac:dyDescent="0.25">
      <c r="B11879" t="s">
        <v>8599</v>
      </c>
      <c r="C11879" t="s">
        <v>14102</v>
      </c>
      <c r="D11879">
        <v>285</v>
      </c>
      <c r="E11879" s="7">
        <v>47239</v>
      </c>
    </row>
    <row r="11880" spans="2:5" hidden="1" x14ac:dyDescent="0.25">
      <c r="B11880" t="s">
        <v>8599</v>
      </c>
      <c r="C11880" t="s">
        <v>14102</v>
      </c>
      <c r="D11880">
        <v>0</v>
      </c>
      <c r="E11880" s="7">
        <v>46813</v>
      </c>
    </row>
    <row r="11881" spans="2:5" hidden="1" x14ac:dyDescent="0.25">
      <c r="B11881" t="s">
        <v>8599</v>
      </c>
      <c r="C11881" t="s">
        <v>14102</v>
      </c>
      <c r="D11881">
        <v>0</v>
      </c>
      <c r="E11881" s="7">
        <v>46296</v>
      </c>
    </row>
    <row r="11882" spans="2:5" hidden="1" x14ac:dyDescent="0.25">
      <c r="B11882" t="s">
        <v>8599</v>
      </c>
      <c r="C11882" t="s">
        <v>14102</v>
      </c>
      <c r="D11882">
        <v>0</v>
      </c>
      <c r="E11882" s="7">
        <v>47058</v>
      </c>
    </row>
    <row r="11883" spans="2:5" hidden="1" x14ac:dyDescent="0.25">
      <c r="B11883" t="s">
        <v>8607</v>
      </c>
      <c r="C11883" t="s">
        <v>8608</v>
      </c>
      <c r="D11883">
        <v>471</v>
      </c>
      <c r="E11883" s="7">
        <v>46419</v>
      </c>
    </row>
    <row r="11884" spans="2:5" hidden="1" x14ac:dyDescent="0.25">
      <c r="B11884" t="s">
        <v>8610</v>
      </c>
      <c r="C11884" t="s">
        <v>8611</v>
      </c>
      <c r="D11884">
        <v>162</v>
      </c>
      <c r="E11884" s="7">
        <v>47484</v>
      </c>
    </row>
    <row r="11885" spans="2:5" hidden="1" x14ac:dyDescent="0.25">
      <c r="B11885" t="s">
        <v>8610</v>
      </c>
      <c r="C11885" t="s">
        <v>8611</v>
      </c>
      <c r="D11885">
        <v>0</v>
      </c>
      <c r="E11885" s="7">
        <v>47484</v>
      </c>
    </row>
    <row r="11886" spans="2:5" hidden="1" x14ac:dyDescent="0.25">
      <c r="B11886" t="s">
        <v>8610</v>
      </c>
      <c r="C11886" t="s">
        <v>8611</v>
      </c>
      <c r="D11886">
        <v>0</v>
      </c>
      <c r="E11886" s="7">
        <v>47484</v>
      </c>
    </row>
    <row r="11887" spans="2:5" hidden="1" x14ac:dyDescent="0.25">
      <c r="B11887" t="s">
        <v>8610</v>
      </c>
      <c r="C11887" t="s">
        <v>8611</v>
      </c>
      <c r="D11887">
        <v>0</v>
      </c>
      <c r="E11887" s="7">
        <v>47484</v>
      </c>
    </row>
    <row r="11888" spans="2:5" hidden="1" x14ac:dyDescent="0.25">
      <c r="B11888" t="s">
        <v>8610</v>
      </c>
      <c r="C11888" t="s">
        <v>8611</v>
      </c>
      <c r="D11888">
        <v>0</v>
      </c>
      <c r="E11888" s="7">
        <v>47635</v>
      </c>
    </row>
    <row r="11889" spans="2:5" hidden="1" x14ac:dyDescent="0.25">
      <c r="B11889" t="s">
        <v>8610</v>
      </c>
      <c r="C11889" t="s">
        <v>8611</v>
      </c>
      <c r="D11889">
        <v>0</v>
      </c>
      <c r="E11889" s="7">
        <v>47635</v>
      </c>
    </row>
    <row r="11890" spans="2:5" hidden="1" x14ac:dyDescent="0.25">
      <c r="B11890" t="s">
        <v>8610</v>
      </c>
      <c r="C11890" t="s">
        <v>8611</v>
      </c>
      <c r="D11890">
        <v>0</v>
      </c>
      <c r="E11890" s="7">
        <v>47484</v>
      </c>
    </row>
    <row r="11891" spans="2:5" hidden="1" x14ac:dyDescent="0.25">
      <c r="B11891" t="s">
        <v>8610</v>
      </c>
      <c r="C11891" t="s">
        <v>8611</v>
      </c>
      <c r="D11891">
        <v>0</v>
      </c>
      <c r="E11891" s="7">
        <v>47635</v>
      </c>
    </row>
    <row r="11892" spans="2:5" hidden="1" x14ac:dyDescent="0.25">
      <c r="B11892" t="s">
        <v>8616</v>
      </c>
      <c r="C11892" t="s">
        <v>1217</v>
      </c>
      <c r="D11892">
        <v>400</v>
      </c>
      <c r="E11892" s="7">
        <v>47969</v>
      </c>
    </row>
    <row r="11893" spans="2:5" hidden="1" x14ac:dyDescent="0.25">
      <c r="B11893" t="s">
        <v>8616</v>
      </c>
      <c r="C11893" t="s">
        <v>1217</v>
      </c>
      <c r="D11893">
        <v>493</v>
      </c>
      <c r="E11893" s="7">
        <v>47058</v>
      </c>
    </row>
    <row r="11894" spans="2:5" hidden="1" x14ac:dyDescent="0.25">
      <c r="B11894" t="s">
        <v>8618</v>
      </c>
      <c r="C11894" t="s">
        <v>8619</v>
      </c>
      <c r="D11894">
        <v>518</v>
      </c>
      <c r="E11894" s="7">
        <v>47969</v>
      </c>
    </row>
    <row r="11895" spans="2:5" hidden="1" x14ac:dyDescent="0.25">
      <c r="B11895" t="s">
        <v>8620</v>
      </c>
      <c r="C11895" t="s">
        <v>14103</v>
      </c>
      <c r="D11895">
        <v>3467</v>
      </c>
      <c r="E11895" s="7">
        <v>46722</v>
      </c>
    </row>
    <row r="11896" spans="2:5" hidden="1" x14ac:dyDescent="0.25">
      <c r="B11896" t="s">
        <v>8624</v>
      </c>
      <c r="C11896" t="s">
        <v>13548</v>
      </c>
      <c r="D11896">
        <v>4300</v>
      </c>
      <c r="E11896" s="7">
        <v>47453</v>
      </c>
    </row>
    <row r="11897" spans="2:5" hidden="1" x14ac:dyDescent="0.25">
      <c r="B11897" t="s">
        <v>8624</v>
      </c>
      <c r="C11897" t="s">
        <v>13548</v>
      </c>
      <c r="D11897">
        <v>772</v>
      </c>
      <c r="E11897" s="7">
        <v>46569</v>
      </c>
    </row>
    <row r="11898" spans="2:5" hidden="1" x14ac:dyDescent="0.25">
      <c r="B11898" t="s">
        <v>8627</v>
      </c>
      <c r="C11898" t="s">
        <v>14104</v>
      </c>
      <c r="D11898">
        <v>2</v>
      </c>
      <c r="E11898" s="7">
        <v>46569</v>
      </c>
    </row>
    <row r="11899" spans="2:5" hidden="1" x14ac:dyDescent="0.25">
      <c r="B11899" t="s">
        <v>8629</v>
      </c>
      <c r="C11899" t="s">
        <v>13549</v>
      </c>
      <c r="D11899">
        <v>1300</v>
      </c>
      <c r="E11899" s="7">
        <v>47453</v>
      </c>
    </row>
    <row r="11900" spans="2:5" hidden="1" x14ac:dyDescent="0.25">
      <c r="B11900" t="s">
        <v>8629</v>
      </c>
      <c r="C11900" t="s">
        <v>13549</v>
      </c>
      <c r="D11900">
        <v>443</v>
      </c>
      <c r="E11900" s="7">
        <v>47088</v>
      </c>
    </row>
    <row r="11901" spans="2:5" hidden="1" x14ac:dyDescent="0.25">
      <c r="B11901" t="s">
        <v>8629</v>
      </c>
      <c r="C11901" t="s">
        <v>13549</v>
      </c>
      <c r="D11901">
        <v>1800</v>
      </c>
      <c r="E11901" s="7">
        <v>47362</v>
      </c>
    </row>
    <row r="11902" spans="2:5" hidden="1" x14ac:dyDescent="0.25">
      <c r="B11902" t="s">
        <v>8630</v>
      </c>
      <c r="C11902" t="s">
        <v>14105</v>
      </c>
      <c r="D11902">
        <v>0</v>
      </c>
      <c r="E11902" s="7">
        <v>46539</v>
      </c>
    </row>
    <row r="11903" spans="2:5" hidden="1" x14ac:dyDescent="0.25">
      <c r="B11903" t="s">
        <v>8630</v>
      </c>
      <c r="C11903" t="s">
        <v>14105</v>
      </c>
      <c r="D11903">
        <v>0</v>
      </c>
      <c r="E11903" s="7">
        <v>45992</v>
      </c>
    </row>
    <row r="11904" spans="2:5" hidden="1" x14ac:dyDescent="0.25">
      <c r="B11904" t="s">
        <v>8630</v>
      </c>
      <c r="C11904" t="s">
        <v>14105</v>
      </c>
      <c r="D11904">
        <v>0</v>
      </c>
      <c r="E11904" s="7">
        <v>47453</v>
      </c>
    </row>
    <row r="11905" spans="2:5" hidden="1" x14ac:dyDescent="0.25">
      <c r="B11905" t="s">
        <v>8630</v>
      </c>
      <c r="C11905" t="s">
        <v>14105</v>
      </c>
      <c r="D11905">
        <v>131</v>
      </c>
      <c r="E11905" s="7">
        <v>46539</v>
      </c>
    </row>
    <row r="11906" spans="2:5" hidden="1" x14ac:dyDescent="0.25">
      <c r="B11906" t="s">
        <v>8630</v>
      </c>
      <c r="C11906" t="s">
        <v>14105</v>
      </c>
      <c r="D11906">
        <v>0</v>
      </c>
      <c r="E11906" s="7">
        <v>45992</v>
      </c>
    </row>
    <row r="11907" spans="2:5" hidden="1" x14ac:dyDescent="0.25">
      <c r="B11907" t="s">
        <v>8630</v>
      </c>
      <c r="C11907" t="s">
        <v>14105</v>
      </c>
      <c r="D11907">
        <v>600</v>
      </c>
      <c r="E11907" s="7">
        <v>47453</v>
      </c>
    </row>
    <row r="11908" spans="2:5" hidden="1" x14ac:dyDescent="0.25">
      <c r="B11908" t="s">
        <v>8635</v>
      </c>
      <c r="C11908" t="s">
        <v>14106</v>
      </c>
      <c r="D11908">
        <v>0</v>
      </c>
      <c r="E11908" s="7">
        <v>46478</v>
      </c>
    </row>
    <row r="11909" spans="2:5" hidden="1" x14ac:dyDescent="0.25">
      <c r="B11909" t="s">
        <v>8638</v>
      </c>
      <c r="C11909" t="s">
        <v>8639</v>
      </c>
      <c r="D11909">
        <v>10</v>
      </c>
      <c r="E11909" s="7" t="s">
        <v>30</v>
      </c>
    </row>
    <row r="11910" spans="2:5" hidden="1" x14ac:dyDescent="0.25">
      <c r="B11910" t="s">
        <v>8640</v>
      </c>
      <c r="C11910" t="s">
        <v>8641</v>
      </c>
      <c r="D11910">
        <v>0</v>
      </c>
      <c r="E11910" s="7">
        <v>47362</v>
      </c>
    </row>
    <row r="11911" spans="2:5" hidden="1" x14ac:dyDescent="0.25">
      <c r="B11911" t="s">
        <v>8643</v>
      </c>
      <c r="C11911" t="s">
        <v>14107</v>
      </c>
      <c r="D11911">
        <v>28</v>
      </c>
      <c r="E11911" s="7" t="s">
        <v>30</v>
      </c>
    </row>
    <row r="11912" spans="2:5" hidden="1" x14ac:dyDescent="0.25">
      <c r="B11912" t="s">
        <v>8647</v>
      </c>
      <c r="C11912" t="s">
        <v>8648</v>
      </c>
      <c r="D11912">
        <v>9.999999997489799E-4</v>
      </c>
      <c r="E11912" s="7" t="s">
        <v>30</v>
      </c>
    </row>
    <row r="11913" spans="2:5" hidden="1" x14ac:dyDescent="0.25">
      <c r="B11913" t="s">
        <v>8650</v>
      </c>
      <c r="C11913" t="s">
        <v>14108</v>
      </c>
      <c r="D11913">
        <v>38</v>
      </c>
      <c r="E11913" s="7" t="s">
        <v>30</v>
      </c>
    </row>
    <row r="11914" spans="2:5" hidden="1" x14ac:dyDescent="0.25">
      <c r="B11914" t="s">
        <v>8652</v>
      </c>
      <c r="C11914" t="s">
        <v>1743</v>
      </c>
      <c r="D11914">
        <v>12040</v>
      </c>
      <c r="E11914" s="7" t="s">
        <v>30</v>
      </c>
    </row>
    <row r="11915" spans="2:5" hidden="1" x14ac:dyDescent="0.25">
      <c r="B11915" t="s">
        <v>8654</v>
      </c>
      <c r="C11915" t="s">
        <v>8655</v>
      </c>
      <c r="D11915">
        <v>10</v>
      </c>
      <c r="E11915" s="7" t="s">
        <v>30</v>
      </c>
    </row>
    <row r="11916" spans="2:5" hidden="1" x14ac:dyDescent="0.25">
      <c r="B11916" t="s">
        <v>8656</v>
      </c>
      <c r="C11916" t="s">
        <v>8657</v>
      </c>
      <c r="D11916">
        <v>10</v>
      </c>
      <c r="E11916" s="7" t="s">
        <v>30</v>
      </c>
    </row>
    <row r="11917" spans="2:5" hidden="1" x14ac:dyDescent="0.25">
      <c r="B11917" t="s">
        <v>8658</v>
      </c>
      <c r="C11917" t="s">
        <v>14109</v>
      </c>
      <c r="D11917">
        <v>0</v>
      </c>
      <c r="E11917" s="7">
        <v>46388</v>
      </c>
    </row>
    <row r="11918" spans="2:5" hidden="1" x14ac:dyDescent="0.25">
      <c r="B11918" t="s">
        <v>8661</v>
      </c>
      <c r="C11918" t="s">
        <v>14110</v>
      </c>
      <c r="D11918">
        <v>0</v>
      </c>
      <c r="E11918" s="7">
        <v>46905</v>
      </c>
    </row>
    <row r="11919" spans="2:5" hidden="1" x14ac:dyDescent="0.25">
      <c r="B11919" t="s">
        <v>8661</v>
      </c>
      <c r="C11919" t="s">
        <v>14110</v>
      </c>
      <c r="D11919">
        <v>0</v>
      </c>
      <c r="E11919" s="7">
        <v>46905</v>
      </c>
    </row>
    <row r="11920" spans="2:5" hidden="1" x14ac:dyDescent="0.25">
      <c r="B11920" t="s">
        <v>8665</v>
      </c>
      <c r="C11920" t="s">
        <v>14111</v>
      </c>
      <c r="D11920">
        <v>0</v>
      </c>
      <c r="E11920" s="7">
        <v>46692</v>
      </c>
    </row>
    <row r="11921" spans="2:5" hidden="1" x14ac:dyDescent="0.25">
      <c r="B11921" t="s">
        <v>8669</v>
      </c>
      <c r="C11921" t="s">
        <v>14112</v>
      </c>
      <c r="D11921">
        <v>0</v>
      </c>
      <c r="E11921" s="7">
        <v>46905</v>
      </c>
    </row>
    <row r="11922" spans="2:5" hidden="1" x14ac:dyDescent="0.25">
      <c r="B11922" t="s">
        <v>8671</v>
      </c>
      <c r="C11922" t="s">
        <v>8672</v>
      </c>
      <c r="D11922">
        <v>0</v>
      </c>
      <c r="E11922" s="7" t="s">
        <v>30</v>
      </c>
    </row>
    <row r="11923" spans="2:5" hidden="1" x14ac:dyDescent="0.25">
      <c r="B11923" t="s">
        <v>8671</v>
      </c>
      <c r="C11923" t="s">
        <v>8672</v>
      </c>
      <c r="D11923">
        <v>0</v>
      </c>
      <c r="E11923" s="7" t="s">
        <v>30</v>
      </c>
    </row>
    <row r="11924" spans="2:5" hidden="1" x14ac:dyDescent="0.25">
      <c r="B11924" t="s">
        <v>8673</v>
      </c>
      <c r="C11924" t="s">
        <v>8674</v>
      </c>
      <c r="D11924">
        <v>317</v>
      </c>
      <c r="E11924" s="7" t="s">
        <v>30</v>
      </c>
    </row>
    <row r="11925" spans="2:5" hidden="1" x14ac:dyDescent="0.25">
      <c r="B11925" t="s">
        <v>8675</v>
      </c>
      <c r="C11925" t="s">
        <v>8676</v>
      </c>
      <c r="D11925">
        <v>958</v>
      </c>
      <c r="E11925" s="7" t="s">
        <v>30</v>
      </c>
    </row>
    <row r="11926" spans="2:5" hidden="1" x14ac:dyDescent="0.25">
      <c r="B11926" t="s">
        <v>8677</v>
      </c>
      <c r="C11926" t="s">
        <v>8678</v>
      </c>
      <c r="D11926">
        <v>0</v>
      </c>
      <c r="E11926" s="7" t="s">
        <v>30</v>
      </c>
    </row>
    <row r="11927" spans="2:5" hidden="1" x14ac:dyDescent="0.25">
      <c r="B11927" t="s">
        <v>8679</v>
      </c>
      <c r="C11927" t="s">
        <v>8680</v>
      </c>
      <c r="D11927">
        <v>0</v>
      </c>
      <c r="E11927" s="7" t="s">
        <v>30</v>
      </c>
    </row>
    <row r="11928" spans="2:5" hidden="1" x14ac:dyDescent="0.25">
      <c r="B11928" t="s">
        <v>8681</v>
      </c>
      <c r="C11928" t="s">
        <v>8682</v>
      </c>
      <c r="D11928">
        <v>7</v>
      </c>
      <c r="E11928" s="7" t="s">
        <v>30</v>
      </c>
    </row>
    <row r="11929" spans="2:5" hidden="1" x14ac:dyDescent="0.25">
      <c r="B11929" t="s">
        <v>8684</v>
      </c>
      <c r="C11929" t="s">
        <v>14113</v>
      </c>
      <c r="D11929">
        <v>282</v>
      </c>
      <c r="E11929" s="7" t="s">
        <v>30</v>
      </c>
    </row>
    <row r="11930" spans="2:5" hidden="1" x14ac:dyDescent="0.25">
      <c r="B11930" t="s">
        <v>8684</v>
      </c>
      <c r="C11930" t="s">
        <v>14113</v>
      </c>
      <c r="D11930">
        <v>0</v>
      </c>
      <c r="E11930" s="7" t="s">
        <v>30</v>
      </c>
    </row>
    <row r="11931" spans="2:5" hidden="1" x14ac:dyDescent="0.25">
      <c r="B11931" t="s">
        <v>8684</v>
      </c>
      <c r="C11931" t="s">
        <v>14113</v>
      </c>
      <c r="D11931">
        <v>0</v>
      </c>
      <c r="E11931" s="7" t="s">
        <v>30</v>
      </c>
    </row>
    <row r="11932" spans="2:5" hidden="1" x14ac:dyDescent="0.25">
      <c r="B11932" t="s">
        <v>8684</v>
      </c>
      <c r="C11932" t="s">
        <v>14113</v>
      </c>
      <c r="D11932">
        <v>0</v>
      </c>
      <c r="E11932" s="7" t="s">
        <v>30</v>
      </c>
    </row>
    <row r="11933" spans="2:5" hidden="1" x14ac:dyDescent="0.25">
      <c r="B11933" t="s">
        <v>8687</v>
      </c>
      <c r="C11933" t="s">
        <v>14114</v>
      </c>
      <c r="D11933">
        <v>123</v>
      </c>
      <c r="E11933" s="7" t="s">
        <v>30</v>
      </c>
    </row>
    <row r="11934" spans="2:5" hidden="1" x14ac:dyDescent="0.25">
      <c r="B11934" t="s">
        <v>8687</v>
      </c>
      <c r="C11934" t="s">
        <v>14114</v>
      </c>
      <c r="D11934">
        <v>0</v>
      </c>
      <c r="E11934" s="7" t="s">
        <v>30</v>
      </c>
    </row>
    <row r="11935" spans="2:5" hidden="1" x14ac:dyDescent="0.25">
      <c r="B11935" t="s">
        <v>8687</v>
      </c>
      <c r="C11935" t="s">
        <v>14114</v>
      </c>
      <c r="D11935">
        <v>0</v>
      </c>
      <c r="E11935" s="7" t="s">
        <v>30</v>
      </c>
    </row>
    <row r="11936" spans="2:5" hidden="1" x14ac:dyDescent="0.25">
      <c r="B11936" t="s">
        <v>8690</v>
      </c>
      <c r="C11936" t="s">
        <v>13107</v>
      </c>
      <c r="D11936">
        <v>121</v>
      </c>
      <c r="E11936" s="7" t="s">
        <v>30</v>
      </c>
    </row>
    <row r="11937" spans="2:5" hidden="1" x14ac:dyDescent="0.25">
      <c r="B11937" t="s">
        <v>8690</v>
      </c>
      <c r="C11937" t="s">
        <v>13107</v>
      </c>
      <c r="D11937">
        <v>0</v>
      </c>
      <c r="E11937" s="7" t="s">
        <v>30</v>
      </c>
    </row>
    <row r="11938" spans="2:5" hidden="1" x14ac:dyDescent="0.25">
      <c r="B11938" t="s">
        <v>8690</v>
      </c>
      <c r="C11938" t="s">
        <v>13107</v>
      </c>
      <c r="D11938">
        <v>42</v>
      </c>
      <c r="E11938" s="7" t="s">
        <v>30</v>
      </c>
    </row>
    <row r="11939" spans="2:5" hidden="1" x14ac:dyDescent="0.25">
      <c r="B11939" t="s">
        <v>8693</v>
      </c>
      <c r="C11939" t="s">
        <v>13108</v>
      </c>
      <c r="D11939">
        <v>217</v>
      </c>
      <c r="E11939" s="7" t="s">
        <v>30</v>
      </c>
    </row>
    <row r="11940" spans="2:5" hidden="1" x14ac:dyDescent="0.25">
      <c r="B11940" t="s">
        <v>8693</v>
      </c>
      <c r="C11940" t="s">
        <v>13108</v>
      </c>
      <c r="D11940">
        <v>0</v>
      </c>
      <c r="E11940" s="7" t="s">
        <v>30</v>
      </c>
    </row>
    <row r="11941" spans="2:5" hidden="1" x14ac:dyDescent="0.25">
      <c r="B11941" t="s">
        <v>8695</v>
      </c>
      <c r="C11941" t="s">
        <v>1257</v>
      </c>
      <c r="D11941">
        <v>0</v>
      </c>
      <c r="E11941" s="7" t="s">
        <v>30</v>
      </c>
    </row>
    <row r="11942" spans="2:5" hidden="1" x14ac:dyDescent="0.25">
      <c r="B11942" t="s">
        <v>8695</v>
      </c>
      <c r="C11942" t="s">
        <v>1257</v>
      </c>
      <c r="D11942">
        <v>1</v>
      </c>
      <c r="E11942" s="7" t="s">
        <v>30</v>
      </c>
    </row>
    <row r="11943" spans="2:5" hidden="1" x14ac:dyDescent="0.25">
      <c r="B11943" t="s">
        <v>8696</v>
      </c>
      <c r="C11943" t="s">
        <v>8697</v>
      </c>
      <c r="D11943">
        <v>0</v>
      </c>
      <c r="E11943" s="7" t="s">
        <v>30</v>
      </c>
    </row>
    <row r="11944" spans="2:5" hidden="1" x14ac:dyDescent="0.25">
      <c r="B11944" t="s">
        <v>8696</v>
      </c>
      <c r="C11944" t="s">
        <v>8697</v>
      </c>
      <c r="D11944">
        <v>0</v>
      </c>
      <c r="E11944" s="7" t="s">
        <v>30</v>
      </c>
    </row>
    <row r="11945" spans="2:5" hidden="1" x14ac:dyDescent="0.25">
      <c r="B11945" t="s">
        <v>8698</v>
      </c>
      <c r="C11945" t="s">
        <v>8699</v>
      </c>
      <c r="D11945">
        <v>17</v>
      </c>
      <c r="E11945" s="7" t="s">
        <v>30</v>
      </c>
    </row>
    <row r="11946" spans="2:5" hidden="1" x14ac:dyDescent="0.25">
      <c r="B11946" t="s">
        <v>8700</v>
      </c>
      <c r="C11946" t="s">
        <v>8701</v>
      </c>
      <c r="D11946">
        <v>1</v>
      </c>
      <c r="E11946" s="7" t="s">
        <v>30</v>
      </c>
    </row>
    <row r="11947" spans="2:5" hidden="1" x14ac:dyDescent="0.25">
      <c r="B11947" t="s">
        <v>8702</v>
      </c>
      <c r="C11947" t="s">
        <v>8703</v>
      </c>
      <c r="D11947">
        <v>25</v>
      </c>
      <c r="E11947" s="7" t="s">
        <v>30</v>
      </c>
    </row>
    <row r="11948" spans="2:5" hidden="1" x14ac:dyDescent="0.25">
      <c r="B11948" t="s">
        <v>8704</v>
      </c>
      <c r="C11948" t="s">
        <v>8705</v>
      </c>
      <c r="D11948">
        <v>188</v>
      </c>
      <c r="E11948" s="7" t="s">
        <v>30</v>
      </c>
    </row>
    <row r="11949" spans="2:5" hidden="1" x14ac:dyDescent="0.25">
      <c r="B11949" t="s">
        <v>8706</v>
      </c>
      <c r="C11949" t="s">
        <v>1259</v>
      </c>
      <c r="D11949">
        <v>23</v>
      </c>
      <c r="E11949" s="7" t="s">
        <v>30</v>
      </c>
    </row>
    <row r="11950" spans="2:5" hidden="1" x14ac:dyDescent="0.25">
      <c r="B11950" t="s">
        <v>8706</v>
      </c>
      <c r="C11950" t="s">
        <v>1259</v>
      </c>
      <c r="D11950">
        <v>0</v>
      </c>
      <c r="E11950" s="7" t="s">
        <v>30</v>
      </c>
    </row>
    <row r="11951" spans="2:5" hidden="1" x14ac:dyDescent="0.25">
      <c r="B11951" t="s">
        <v>8707</v>
      </c>
      <c r="C11951" t="s">
        <v>8708</v>
      </c>
      <c r="D11951">
        <v>15</v>
      </c>
      <c r="E11951" s="7" t="s">
        <v>30</v>
      </c>
    </row>
    <row r="11952" spans="2:5" hidden="1" x14ac:dyDescent="0.25">
      <c r="B11952" t="s">
        <v>8709</v>
      </c>
      <c r="C11952" t="s">
        <v>14115</v>
      </c>
      <c r="D11952">
        <v>0</v>
      </c>
      <c r="E11952" s="7">
        <v>47908</v>
      </c>
    </row>
    <row r="11953" spans="2:5" hidden="1" x14ac:dyDescent="0.25">
      <c r="B11953" t="s">
        <v>8712</v>
      </c>
      <c r="C11953" t="s">
        <v>14116</v>
      </c>
      <c r="D11953">
        <v>0</v>
      </c>
      <c r="E11953" s="7">
        <v>47908</v>
      </c>
    </row>
    <row r="11954" spans="2:5" hidden="1" x14ac:dyDescent="0.25">
      <c r="B11954" t="s">
        <v>8714</v>
      </c>
      <c r="C11954" t="s">
        <v>1750</v>
      </c>
      <c r="D11954">
        <v>1800</v>
      </c>
      <c r="E11954" s="7">
        <v>47880</v>
      </c>
    </row>
    <row r="11955" spans="2:5" hidden="1" x14ac:dyDescent="0.25">
      <c r="B11955" t="s">
        <v>8714</v>
      </c>
      <c r="C11955" t="s">
        <v>1750</v>
      </c>
      <c r="D11955">
        <v>0</v>
      </c>
      <c r="E11955" s="7">
        <v>47880</v>
      </c>
    </row>
    <row r="11956" spans="2:5" hidden="1" x14ac:dyDescent="0.25">
      <c r="B11956" t="s">
        <v>8716</v>
      </c>
      <c r="C11956" t="s">
        <v>8717</v>
      </c>
      <c r="D11956">
        <v>0</v>
      </c>
      <c r="E11956" s="7">
        <v>47300</v>
      </c>
    </row>
    <row r="11957" spans="2:5" hidden="1" x14ac:dyDescent="0.25">
      <c r="B11957" t="s">
        <v>8716</v>
      </c>
      <c r="C11957" t="s">
        <v>8717</v>
      </c>
      <c r="D11957">
        <v>0</v>
      </c>
      <c r="E11957" s="7">
        <v>47300</v>
      </c>
    </row>
    <row r="11958" spans="2:5" hidden="1" x14ac:dyDescent="0.25">
      <c r="B11958" t="s">
        <v>8716</v>
      </c>
      <c r="C11958" t="s">
        <v>8717</v>
      </c>
      <c r="D11958">
        <v>0</v>
      </c>
      <c r="E11958" s="7">
        <v>47300</v>
      </c>
    </row>
    <row r="11959" spans="2:5" hidden="1" x14ac:dyDescent="0.25">
      <c r="B11959" t="s">
        <v>8716</v>
      </c>
      <c r="C11959" t="s">
        <v>8717</v>
      </c>
      <c r="D11959">
        <v>0</v>
      </c>
      <c r="E11959" s="7">
        <v>47392</v>
      </c>
    </row>
    <row r="11960" spans="2:5" hidden="1" x14ac:dyDescent="0.25">
      <c r="B11960" t="s">
        <v>8716</v>
      </c>
      <c r="C11960" t="s">
        <v>8717</v>
      </c>
      <c r="D11960">
        <v>0</v>
      </c>
      <c r="E11960" s="7">
        <v>47423</v>
      </c>
    </row>
    <row r="11961" spans="2:5" hidden="1" x14ac:dyDescent="0.25">
      <c r="B11961" t="s">
        <v>8716</v>
      </c>
      <c r="C11961" t="s">
        <v>8717</v>
      </c>
      <c r="D11961">
        <v>0</v>
      </c>
      <c r="E11961" s="7">
        <v>47392</v>
      </c>
    </row>
    <row r="11962" spans="2:5" hidden="1" x14ac:dyDescent="0.25">
      <c r="B11962" t="s">
        <v>8716</v>
      </c>
      <c r="C11962" t="s">
        <v>8717</v>
      </c>
      <c r="D11962">
        <v>0</v>
      </c>
      <c r="E11962" s="7">
        <v>47423</v>
      </c>
    </row>
    <row r="11963" spans="2:5" hidden="1" x14ac:dyDescent="0.25">
      <c r="B11963" t="s">
        <v>8720</v>
      </c>
      <c r="C11963" t="s">
        <v>8721</v>
      </c>
      <c r="D11963">
        <v>0</v>
      </c>
      <c r="E11963" s="7">
        <v>47270</v>
      </c>
    </row>
    <row r="11964" spans="2:5" hidden="1" x14ac:dyDescent="0.25">
      <c r="B11964" t="s">
        <v>8720</v>
      </c>
      <c r="C11964" t="s">
        <v>8721</v>
      </c>
      <c r="D11964">
        <v>0</v>
      </c>
      <c r="E11964" s="7">
        <v>47423</v>
      </c>
    </row>
    <row r="11965" spans="2:5" hidden="1" x14ac:dyDescent="0.25">
      <c r="B11965" t="s">
        <v>8720</v>
      </c>
      <c r="C11965" t="s">
        <v>8721</v>
      </c>
      <c r="D11965">
        <v>0</v>
      </c>
      <c r="E11965" s="7">
        <v>47423</v>
      </c>
    </row>
    <row r="11966" spans="2:5" hidden="1" x14ac:dyDescent="0.25">
      <c r="B11966" t="s">
        <v>8722</v>
      </c>
      <c r="C11966" t="s">
        <v>14117</v>
      </c>
      <c r="D11966">
        <v>0</v>
      </c>
      <c r="E11966" s="7">
        <v>47027</v>
      </c>
    </row>
    <row r="11967" spans="2:5" hidden="1" x14ac:dyDescent="0.25">
      <c r="B11967" t="s">
        <v>8722</v>
      </c>
      <c r="C11967" t="s">
        <v>14117</v>
      </c>
      <c r="D11967">
        <v>35</v>
      </c>
      <c r="E11967" s="7">
        <v>47665</v>
      </c>
    </row>
    <row r="11968" spans="2:5" hidden="1" x14ac:dyDescent="0.25">
      <c r="B11968" t="s">
        <v>8722</v>
      </c>
      <c r="C11968" t="s">
        <v>14117</v>
      </c>
      <c r="D11968">
        <v>0</v>
      </c>
      <c r="E11968" s="7">
        <v>47574</v>
      </c>
    </row>
    <row r="11969" spans="2:5" hidden="1" x14ac:dyDescent="0.25">
      <c r="B11969" t="s">
        <v>8728</v>
      </c>
      <c r="C11969" t="s">
        <v>14118</v>
      </c>
      <c r="D11969">
        <v>0</v>
      </c>
      <c r="E11969" s="7">
        <v>46054</v>
      </c>
    </row>
    <row r="11970" spans="2:5" hidden="1" x14ac:dyDescent="0.25">
      <c r="B11970" t="s">
        <v>8728</v>
      </c>
      <c r="C11970" t="s">
        <v>14118</v>
      </c>
      <c r="D11970">
        <v>0</v>
      </c>
      <c r="E11970" s="7">
        <v>47604</v>
      </c>
    </row>
    <row r="11971" spans="2:5" hidden="1" x14ac:dyDescent="0.25">
      <c r="B11971" t="s">
        <v>8732</v>
      </c>
      <c r="C11971" t="s">
        <v>14119</v>
      </c>
      <c r="D11971">
        <v>0</v>
      </c>
      <c r="E11971" s="7">
        <v>45660</v>
      </c>
    </row>
    <row r="11972" spans="2:5" hidden="1" x14ac:dyDescent="0.25">
      <c r="B11972" t="s">
        <v>8732</v>
      </c>
      <c r="C11972" t="s">
        <v>14119</v>
      </c>
      <c r="D11972">
        <v>168</v>
      </c>
      <c r="E11972" s="7">
        <v>46352</v>
      </c>
    </row>
    <row r="11973" spans="2:5" hidden="1" x14ac:dyDescent="0.25">
      <c r="B11973" t="s">
        <v>8732</v>
      </c>
      <c r="C11973" t="s">
        <v>14119</v>
      </c>
      <c r="D11973">
        <v>0</v>
      </c>
      <c r="E11973" s="7" t="s">
        <v>30</v>
      </c>
    </row>
    <row r="11974" spans="2:5" hidden="1" x14ac:dyDescent="0.25">
      <c r="B11974" t="s">
        <v>8735</v>
      </c>
      <c r="C11974" t="s">
        <v>1763</v>
      </c>
      <c r="D11974">
        <v>0</v>
      </c>
      <c r="E11974" s="7">
        <v>46055</v>
      </c>
    </row>
    <row r="11975" spans="2:5" hidden="1" x14ac:dyDescent="0.25">
      <c r="B11975" t="s">
        <v>8735</v>
      </c>
      <c r="C11975" t="s">
        <v>1763</v>
      </c>
      <c r="D11975">
        <v>0</v>
      </c>
      <c r="E11975" s="7">
        <v>46167</v>
      </c>
    </row>
    <row r="11976" spans="2:5" hidden="1" x14ac:dyDescent="0.25">
      <c r="B11976" t="s">
        <v>8735</v>
      </c>
      <c r="C11976" t="s">
        <v>1763</v>
      </c>
      <c r="D11976">
        <v>0</v>
      </c>
      <c r="E11976" s="7" t="s">
        <v>30</v>
      </c>
    </row>
    <row r="11977" spans="2:5" hidden="1" x14ac:dyDescent="0.25">
      <c r="B11977" t="s">
        <v>8735</v>
      </c>
      <c r="C11977" t="s">
        <v>1763</v>
      </c>
      <c r="D11977">
        <v>0</v>
      </c>
      <c r="E11977" s="7">
        <v>46562</v>
      </c>
    </row>
    <row r="11978" spans="2:5" hidden="1" x14ac:dyDescent="0.25">
      <c r="B11978" t="s">
        <v>8735</v>
      </c>
      <c r="C11978" t="s">
        <v>1763</v>
      </c>
      <c r="D11978">
        <v>0</v>
      </c>
      <c r="E11978" s="7">
        <v>46055</v>
      </c>
    </row>
    <row r="11979" spans="2:5" hidden="1" x14ac:dyDescent="0.25">
      <c r="B11979" t="s">
        <v>8735</v>
      </c>
      <c r="C11979" t="s">
        <v>1763</v>
      </c>
      <c r="D11979">
        <v>0</v>
      </c>
      <c r="E11979" s="7">
        <v>46167</v>
      </c>
    </row>
    <row r="11980" spans="2:5" hidden="1" x14ac:dyDescent="0.25">
      <c r="B11980" t="s">
        <v>8735</v>
      </c>
      <c r="C11980" t="s">
        <v>1763</v>
      </c>
      <c r="D11980">
        <v>0</v>
      </c>
      <c r="E11980" s="7">
        <v>46108</v>
      </c>
    </row>
    <row r="11981" spans="2:5" hidden="1" x14ac:dyDescent="0.25">
      <c r="B11981" t="s">
        <v>8735</v>
      </c>
      <c r="C11981" t="s">
        <v>1763</v>
      </c>
      <c r="D11981">
        <v>59</v>
      </c>
      <c r="E11981" s="7">
        <v>46636</v>
      </c>
    </row>
    <row r="11982" spans="2:5" hidden="1" x14ac:dyDescent="0.25">
      <c r="B11982" t="s">
        <v>8735</v>
      </c>
      <c r="C11982" t="s">
        <v>1763</v>
      </c>
      <c r="D11982">
        <v>468</v>
      </c>
      <c r="E11982" s="7">
        <v>46710</v>
      </c>
    </row>
    <row r="11983" spans="2:5" hidden="1" x14ac:dyDescent="0.25">
      <c r="B11983" t="s">
        <v>8735</v>
      </c>
      <c r="C11983" t="s">
        <v>1763</v>
      </c>
      <c r="D11983">
        <v>29</v>
      </c>
      <c r="E11983" s="7">
        <v>46636</v>
      </c>
    </row>
    <row r="11984" spans="2:5" hidden="1" x14ac:dyDescent="0.25">
      <c r="B11984" t="s">
        <v>8735</v>
      </c>
      <c r="C11984" t="s">
        <v>1763</v>
      </c>
      <c r="D11984">
        <v>137</v>
      </c>
      <c r="E11984" s="7">
        <v>46713</v>
      </c>
    </row>
    <row r="11985" spans="2:5" hidden="1" x14ac:dyDescent="0.25">
      <c r="B11985" t="s">
        <v>8736</v>
      </c>
      <c r="C11985" t="s">
        <v>8737</v>
      </c>
      <c r="D11985">
        <v>0</v>
      </c>
      <c r="E11985" s="7" t="s">
        <v>30</v>
      </c>
    </row>
    <row r="11986" spans="2:5" hidden="1" x14ac:dyDescent="0.25">
      <c r="B11986" t="s">
        <v>8739</v>
      </c>
      <c r="C11986" t="s">
        <v>1759</v>
      </c>
      <c r="D11986">
        <v>0</v>
      </c>
      <c r="E11986" s="7">
        <v>46040</v>
      </c>
    </row>
    <row r="11987" spans="2:5" hidden="1" x14ac:dyDescent="0.25">
      <c r="B11987" t="s">
        <v>8739</v>
      </c>
      <c r="C11987" t="s">
        <v>1759</v>
      </c>
      <c r="D11987">
        <v>0</v>
      </c>
      <c r="E11987" s="7">
        <v>46076</v>
      </c>
    </row>
    <row r="11988" spans="2:5" hidden="1" x14ac:dyDescent="0.25">
      <c r="B11988" t="s">
        <v>8739</v>
      </c>
      <c r="C11988" t="s">
        <v>1759</v>
      </c>
      <c r="D11988">
        <v>0</v>
      </c>
      <c r="E11988" s="7">
        <v>46040</v>
      </c>
    </row>
    <row r="11989" spans="2:5" hidden="1" x14ac:dyDescent="0.25">
      <c r="B11989" t="s">
        <v>8739</v>
      </c>
      <c r="C11989" t="s">
        <v>1759</v>
      </c>
      <c r="D11989">
        <v>133</v>
      </c>
      <c r="E11989" s="7">
        <v>46542</v>
      </c>
    </row>
    <row r="11990" spans="2:5" hidden="1" x14ac:dyDescent="0.25">
      <c r="B11990" t="s">
        <v>8739</v>
      </c>
      <c r="C11990" t="s">
        <v>1759</v>
      </c>
      <c r="D11990">
        <v>0</v>
      </c>
      <c r="E11990" s="7">
        <v>46076</v>
      </c>
    </row>
    <row r="11991" spans="2:5" hidden="1" x14ac:dyDescent="0.25">
      <c r="B11991" t="s">
        <v>8739</v>
      </c>
      <c r="C11991" t="s">
        <v>1759</v>
      </c>
      <c r="D11991">
        <v>36</v>
      </c>
      <c r="E11991" s="7">
        <v>46553</v>
      </c>
    </row>
    <row r="11992" spans="2:5" hidden="1" x14ac:dyDescent="0.25">
      <c r="B11992" t="s">
        <v>8739</v>
      </c>
      <c r="C11992" t="s">
        <v>1759</v>
      </c>
      <c r="D11992">
        <v>0</v>
      </c>
      <c r="E11992" s="7">
        <v>46542</v>
      </c>
    </row>
    <row r="11993" spans="2:5" hidden="1" x14ac:dyDescent="0.25">
      <c r="B11993" t="s">
        <v>8739</v>
      </c>
      <c r="C11993" t="s">
        <v>1759</v>
      </c>
      <c r="D11993">
        <v>0</v>
      </c>
      <c r="E11993" s="7">
        <v>46553</v>
      </c>
    </row>
    <row r="11994" spans="2:5" hidden="1" x14ac:dyDescent="0.25">
      <c r="B11994" t="s">
        <v>8741</v>
      </c>
      <c r="C11994" t="s">
        <v>13196</v>
      </c>
      <c r="D11994">
        <v>0</v>
      </c>
      <c r="E11994" s="7">
        <v>46235</v>
      </c>
    </row>
    <row r="11995" spans="2:5" hidden="1" x14ac:dyDescent="0.25">
      <c r="B11995" t="s">
        <v>8741</v>
      </c>
      <c r="C11995" t="s">
        <v>13196</v>
      </c>
      <c r="D11995">
        <v>0</v>
      </c>
      <c r="E11995" s="7">
        <v>46235</v>
      </c>
    </row>
    <row r="11996" spans="2:5" hidden="1" x14ac:dyDescent="0.25">
      <c r="B11996" t="s">
        <v>8741</v>
      </c>
      <c r="C11996" t="s">
        <v>13196</v>
      </c>
      <c r="D11996">
        <v>0</v>
      </c>
      <c r="E11996" s="7">
        <v>46261</v>
      </c>
    </row>
    <row r="11997" spans="2:5" hidden="1" x14ac:dyDescent="0.25">
      <c r="B11997" t="s">
        <v>8741</v>
      </c>
      <c r="C11997" t="s">
        <v>13196</v>
      </c>
      <c r="D11997">
        <v>0</v>
      </c>
      <c r="E11997" s="7">
        <v>46267</v>
      </c>
    </row>
    <row r="11998" spans="2:5" hidden="1" x14ac:dyDescent="0.25">
      <c r="B11998" t="s">
        <v>8741</v>
      </c>
      <c r="C11998" t="s">
        <v>13196</v>
      </c>
      <c r="D11998">
        <v>0</v>
      </c>
      <c r="E11998" s="7">
        <v>46441</v>
      </c>
    </row>
    <row r="11999" spans="2:5" hidden="1" x14ac:dyDescent="0.25">
      <c r="B11999" t="s">
        <v>8741</v>
      </c>
      <c r="C11999" t="s">
        <v>13196</v>
      </c>
      <c r="D11999">
        <v>0</v>
      </c>
      <c r="E11999" s="7">
        <v>46450</v>
      </c>
    </row>
    <row r="12000" spans="2:5" hidden="1" x14ac:dyDescent="0.25">
      <c r="B12000" t="s">
        <v>8741</v>
      </c>
      <c r="C12000" t="s">
        <v>13196</v>
      </c>
      <c r="D12000">
        <v>0</v>
      </c>
      <c r="E12000" s="7">
        <v>46488</v>
      </c>
    </row>
    <row r="12001" spans="2:5" hidden="1" x14ac:dyDescent="0.25">
      <c r="B12001" t="s">
        <v>8741</v>
      </c>
      <c r="C12001" t="s">
        <v>13196</v>
      </c>
      <c r="D12001">
        <v>0</v>
      </c>
      <c r="E12001" s="7">
        <v>46500</v>
      </c>
    </row>
    <row r="12002" spans="2:5" hidden="1" x14ac:dyDescent="0.25">
      <c r="B12002" t="s">
        <v>8741</v>
      </c>
      <c r="C12002" t="s">
        <v>13196</v>
      </c>
      <c r="D12002">
        <v>83</v>
      </c>
      <c r="E12002" s="7">
        <v>46519</v>
      </c>
    </row>
    <row r="12003" spans="2:5" hidden="1" x14ac:dyDescent="0.25">
      <c r="B12003" t="s">
        <v>8741</v>
      </c>
      <c r="C12003" t="s">
        <v>13196</v>
      </c>
      <c r="D12003">
        <v>931</v>
      </c>
      <c r="E12003" s="7">
        <v>46522</v>
      </c>
    </row>
    <row r="12004" spans="2:5" hidden="1" x14ac:dyDescent="0.25">
      <c r="B12004" t="s">
        <v>8741</v>
      </c>
      <c r="C12004" t="s">
        <v>13196</v>
      </c>
      <c r="D12004">
        <v>676</v>
      </c>
      <c r="E12004" s="7">
        <v>46508</v>
      </c>
    </row>
    <row r="12005" spans="2:5" hidden="1" x14ac:dyDescent="0.25">
      <c r="B12005" t="s">
        <v>8741</v>
      </c>
      <c r="C12005" t="s">
        <v>13196</v>
      </c>
      <c r="D12005">
        <v>1376</v>
      </c>
      <c r="E12005" s="7">
        <v>46536</v>
      </c>
    </row>
    <row r="12006" spans="2:5" hidden="1" x14ac:dyDescent="0.25">
      <c r="B12006" t="s">
        <v>8741</v>
      </c>
      <c r="C12006" t="s">
        <v>13196</v>
      </c>
      <c r="D12006">
        <v>0</v>
      </c>
      <c r="E12006" s="7">
        <v>46174</v>
      </c>
    </row>
    <row r="12007" spans="2:5" hidden="1" x14ac:dyDescent="0.25">
      <c r="B12007" t="s">
        <v>8741</v>
      </c>
      <c r="C12007" t="s">
        <v>13196</v>
      </c>
      <c r="D12007">
        <v>0</v>
      </c>
      <c r="E12007" s="7">
        <v>46204</v>
      </c>
    </row>
    <row r="12008" spans="2:5" hidden="1" x14ac:dyDescent="0.25">
      <c r="B12008" t="s">
        <v>8741</v>
      </c>
      <c r="C12008" t="s">
        <v>13196</v>
      </c>
      <c r="D12008">
        <v>0</v>
      </c>
      <c r="E12008" s="7">
        <v>46222</v>
      </c>
    </row>
    <row r="12009" spans="2:5" hidden="1" x14ac:dyDescent="0.25">
      <c r="B12009" t="s">
        <v>8741</v>
      </c>
      <c r="C12009" t="s">
        <v>13196</v>
      </c>
      <c r="D12009">
        <v>0</v>
      </c>
      <c r="E12009" s="7">
        <v>46536</v>
      </c>
    </row>
    <row r="12010" spans="2:5" hidden="1" x14ac:dyDescent="0.25">
      <c r="B12010" t="s">
        <v>8753</v>
      </c>
      <c r="C12010" t="s">
        <v>8754</v>
      </c>
      <c r="D12010">
        <v>0</v>
      </c>
      <c r="E12010" s="7" t="s">
        <v>30</v>
      </c>
    </row>
    <row r="12011" spans="2:5" hidden="1" x14ac:dyDescent="0.25">
      <c r="B12011" t="s">
        <v>8756</v>
      </c>
      <c r="C12011" t="s">
        <v>8757</v>
      </c>
      <c r="D12011">
        <v>960</v>
      </c>
      <c r="E12011" s="7">
        <v>46327</v>
      </c>
    </row>
    <row r="12012" spans="2:5" hidden="1" x14ac:dyDescent="0.25">
      <c r="B12012" t="s">
        <v>8756</v>
      </c>
      <c r="C12012" t="s">
        <v>8757</v>
      </c>
      <c r="D12012">
        <v>0</v>
      </c>
      <c r="E12012" s="7">
        <v>46328</v>
      </c>
    </row>
    <row r="12013" spans="2:5" hidden="1" x14ac:dyDescent="0.25">
      <c r="B12013" t="s">
        <v>8756</v>
      </c>
      <c r="C12013" t="s">
        <v>8757</v>
      </c>
      <c r="D12013">
        <v>0</v>
      </c>
      <c r="E12013" s="7">
        <v>46319</v>
      </c>
    </row>
    <row r="12014" spans="2:5" hidden="1" x14ac:dyDescent="0.25">
      <c r="B12014" t="s">
        <v>8756</v>
      </c>
      <c r="C12014" t="s">
        <v>8757</v>
      </c>
      <c r="D12014">
        <v>0</v>
      </c>
      <c r="E12014" s="7">
        <v>46319</v>
      </c>
    </row>
    <row r="12015" spans="2:5" hidden="1" x14ac:dyDescent="0.25">
      <c r="B12015" t="s">
        <v>8756</v>
      </c>
      <c r="C12015" t="s">
        <v>8757</v>
      </c>
      <c r="D12015">
        <v>0</v>
      </c>
      <c r="E12015" s="7">
        <v>46346</v>
      </c>
    </row>
    <row r="12016" spans="2:5" hidden="1" x14ac:dyDescent="0.25">
      <c r="B12016" t="s">
        <v>8756</v>
      </c>
      <c r="C12016" t="s">
        <v>8757</v>
      </c>
      <c r="D12016">
        <v>0</v>
      </c>
      <c r="E12016" s="7">
        <v>46327</v>
      </c>
    </row>
    <row r="12017" spans="2:5" hidden="1" x14ac:dyDescent="0.25">
      <c r="B12017" t="s">
        <v>8760</v>
      </c>
      <c r="C12017" t="s">
        <v>8761</v>
      </c>
      <c r="D12017">
        <v>0</v>
      </c>
      <c r="E12017" s="7">
        <v>46327</v>
      </c>
    </row>
    <row r="12018" spans="2:5" hidden="1" x14ac:dyDescent="0.25">
      <c r="B12018" t="s">
        <v>8764</v>
      </c>
      <c r="C12018" t="s">
        <v>8765</v>
      </c>
      <c r="D12018">
        <v>0</v>
      </c>
      <c r="E12018" s="7" t="s">
        <v>30</v>
      </c>
    </row>
    <row r="12019" spans="2:5" hidden="1" x14ac:dyDescent="0.25">
      <c r="B12019" t="s">
        <v>8766</v>
      </c>
      <c r="C12019" t="s">
        <v>8767</v>
      </c>
      <c r="D12019">
        <v>0</v>
      </c>
      <c r="E12019" s="7" t="s">
        <v>30</v>
      </c>
    </row>
    <row r="12020" spans="2:5" hidden="1" x14ac:dyDescent="0.25">
      <c r="B12020" t="s">
        <v>8766</v>
      </c>
      <c r="C12020" t="s">
        <v>8767</v>
      </c>
      <c r="D12020">
        <v>617</v>
      </c>
      <c r="E12020" s="7">
        <v>47423</v>
      </c>
    </row>
    <row r="12021" spans="2:5" hidden="1" x14ac:dyDescent="0.25">
      <c r="B12021" t="s">
        <v>8766</v>
      </c>
      <c r="C12021" t="s">
        <v>8767</v>
      </c>
      <c r="D12021">
        <v>0</v>
      </c>
      <c r="E12021" s="7">
        <v>47423</v>
      </c>
    </row>
    <row r="12022" spans="2:5" hidden="1" x14ac:dyDescent="0.25">
      <c r="B12022" t="s">
        <v>8770</v>
      </c>
      <c r="C12022" t="s">
        <v>8771</v>
      </c>
      <c r="D12022">
        <v>0</v>
      </c>
      <c r="E12022" s="7">
        <v>47484</v>
      </c>
    </row>
    <row r="12023" spans="2:5" hidden="1" x14ac:dyDescent="0.25">
      <c r="B12023" t="s">
        <v>8770</v>
      </c>
      <c r="C12023" t="s">
        <v>8771</v>
      </c>
      <c r="D12023">
        <v>0</v>
      </c>
      <c r="E12023" s="7">
        <v>47484</v>
      </c>
    </row>
    <row r="12024" spans="2:5" hidden="1" x14ac:dyDescent="0.25">
      <c r="B12024" t="s">
        <v>8770</v>
      </c>
      <c r="C12024" t="s">
        <v>8771</v>
      </c>
      <c r="D12024">
        <v>0</v>
      </c>
      <c r="E12024" s="7">
        <v>47543</v>
      </c>
    </row>
    <row r="12025" spans="2:5" hidden="1" x14ac:dyDescent="0.25">
      <c r="B12025" t="s">
        <v>8770</v>
      </c>
      <c r="C12025" t="s">
        <v>8771</v>
      </c>
      <c r="D12025">
        <v>0</v>
      </c>
      <c r="E12025" s="7">
        <v>46813</v>
      </c>
    </row>
    <row r="12026" spans="2:5" hidden="1" x14ac:dyDescent="0.25">
      <c r="B12026" t="s">
        <v>8770</v>
      </c>
      <c r="C12026" t="s">
        <v>8771</v>
      </c>
      <c r="D12026">
        <v>0</v>
      </c>
      <c r="E12026" s="7">
        <v>46844</v>
      </c>
    </row>
    <row r="12027" spans="2:5" hidden="1" x14ac:dyDescent="0.25">
      <c r="B12027" t="s">
        <v>8770</v>
      </c>
      <c r="C12027" t="s">
        <v>8771</v>
      </c>
      <c r="D12027">
        <v>0</v>
      </c>
      <c r="E12027" s="7">
        <v>47239</v>
      </c>
    </row>
    <row r="12028" spans="2:5" hidden="1" x14ac:dyDescent="0.25">
      <c r="B12028" t="s">
        <v>8770</v>
      </c>
      <c r="C12028" t="s">
        <v>8771</v>
      </c>
      <c r="D12028">
        <v>0</v>
      </c>
      <c r="E12028" s="7">
        <v>47604</v>
      </c>
    </row>
    <row r="12029" spans="2:5" hidden="1" x14ac:dyDescent="0.25">
      <c r="B12029" t="s">
        <v>8770</v>
      </c>
      <c r="C12029" t="s">
        <v>8771</v>
      </c>
      <c r="D12029">
        <v>0</v>
      </c>
      <c r="E12029" s="7">
        <v>46905</v>
      </c>
    </row>
    <row r="12030" spans="2:5" hidden="1" x14ac:dyDescent="0.25">
      <c r="B12030" t="s">
        <v>8770</v>
      </c>
      <c r="C12030" t="s">
        <v>8771</v>
      </c>
      <c r="D12030">
        <v>0</v>
      </c>
      <c r="E12030" s="7">
        <v>46935</v>
      </c>
    </row>
    <row r="12031" spans="2:5" hidden="1" x14ac:dyDescent="0.25">
      <c r="B12031" t="s">
        <v>8770</v>
      </c>
      <c r="C12031" t="s">
        <v>8771</v>
      </c>
      <c r="D12031">
        <v>0</v>
      </c>
      <c r="E12031" s="7">
        <v>47300</v>
      </c>
    </row>
    <row r="12032" spans="2:5" hidden="1" x14ac:dyDescent="0.25">
      <c r="B12032" t="s">
        <v>8770</v>
      </c>
      <c r="C12032" t="s">
        <v>8771</v>
      </c>
      <c r="D12032">
        <v>0</v>
      </c>
      <c r="E12032" s="7">
        <v>47362</v>
      </c>
    </row>
    <row r="12033" spans="2:5" hidden="1" x14ac:dyDescent="0.25">
      <c r="B12033" t="s">
        <v>8770</v>
      </c>
      <c r="C12033" t="s">
        <v>8771</v>
      </c>
      <c r="D12033">
        <v>0</v>
      </c>
      <c r="E12033" s="7">
        <v>46997</v>
      </c>
    </row>
    <row r="12034" spans="2:5" hidden="1" x14ac:dyDescent="0.25">
      <c r="B12034" t="s">
        <v>8784</v>
      </c>
      <c r="C12034" t="s">
        <v>8785</v>
      </c>
      <c r="D12034">
        <v>7</v>
      </c>
      <c r="E12034" s="7">
        <v>47484</v>
      </c>
    </row>
    <row r="12035" spans="2:5" hidden="1" x14ac:dyDescent="0.25">
      <c r="B12035" t="s">
        <v>8784</v>
      </c>
      <c r="C12035" t="s">
        <v>8785</v>
      </c>
      <c r="D12035">
        <v>501</v>
      </c>
      <c r="E12035" s="7">
        <v>47515</v>
      </c>
    </row>
    <row r="12036" spans="2:5" hidden="1" x14ac:dyDescent="0.25">
      <c r="B12036" t="s">
        <v>8784</v>
      </c>
      <c r="C12036" t="s">
        <v>8785</v>
      </c>
      <c r="D12036">
        <v>0</v>
      </c>
      <c r="E12036" s="7">
        <v>46813</v>
      </c>
    </row>
    <row r="12037" spans="2:5" hidden="1" x14ac:dyDescent="0.25">
      <c r="B12037" t="s">
        <v>8784</v>
      </c>
      <c r="C12037" t="s">
        <v>8785</v>
      </c>
      <c r="D12037">
        <v>0</v>
      </c>
      <c r="E12037" s="7">
        <v>47209</v>
      </c>
    </row>
    <row r="12038" spans="2:5" hidden="1" x14ac:dyDescent="0.25">
      <c r="B12038" t="s">
        <v>8784</v>
      </c>
      <c r="C12038" t="s">
        <v>8785</v>
      </c>
      <c r="D12038">
        <v>0</v>
      </c>
      <c r="E12038" s="7">
        <v>46905</v>
      </c>
    </row>
    <row r="12039" spans="2:5" hidden="1" x14ac:dyDescent="0.25">
      <c r="B12039" t="s">
        <v>8784</v>
      </c>
      <c r="C12039" t="s">
        <v>8785</v>
      </c>
      <c r="D12039">
        <v>0</v>
      </c>
      <c r="E12039" s="7">
        <v>46569</v>
      </c>
    </row>
    <row r="12040" spans="2:5" hidden="1" x14ac:dyDescent="0.25">
      <c r="B12040" t="s">
        <v>8784</v>
      </c>
      <c r="C12040" t="s">
        <v>8785</v>
      </c>
      <c r="D12040">
        <v>0</v>
      </c>
      <c r="E12040" s="7">
        <v>47300</v>
      </c>
    </row>
    <row r="12041" spans="2:5" hidden="1" x14ac:dyDescent="0.25">
      <c r="B12041" t="s">
        <v>8784</v>
      </c>
      <c r="C12041" t="s">
        <v>8785</v>
      </c>
      <c r="D12041">
        <v>0</v>
      </c>
      <c r="E12041" s="7">
        <v>47423</v>
      </c>
    </row>
    <row r="12042" spans="2:5" hidden="1" x14ac:dyDescent="0.25">
      <c r="B12042" t="s">
        <v>8792</v>
      </c>
      <c r="C12042" t="s">
        <v>8793</v>
      </c>
      <c r="D12042">
        <v>0</v>
      </c>
      <c r="E12042" s="7">
        <v>47515</v>
      </c>
    </row>
    <row r="12043" spans="2:5" hidden="1" x14ac:dyDescent="0.25">
      <c r="B12043" t="s">
        <v>8792</v>
      </c>
      <c r="C12043" t="s">
        <v>8793</v>
      </c>
      <c r="D12043">
        <v>0</v>
      </c>
      <c r="E12043" s="7">
        <v>47239</v>
      </c>
    </row>
    <row r="12044" spans="2:5" hidden="1" x14ac:dyDescent="0.25">
      <c r="B12044" t="s">
        <v>8792</v>
      </c>
      <c r="C12044" t="s">
        <v>8793</v>
      </c>
      <c r="D12044">
        <v>0</v>
      </c>
      <c r="E12044" s="7">
        <v>46935</v>
      </c>
    </row>
    <row r="12045" spans="2:5" hidden="1" x14ac:dyDescent="0.25">
      <c r="B12045" t="s">
        <v>8792</v>
      </c>
      <c r="C12045" t="s">
        <v>8793</v>
      </c>
      <c r="D12045">
        <v>0</v>
      </c>
      <c r="E12045" s="7">
        <v>46966</v>
      </c>
    </row>
    <row r="12046" spans="2:5" hidden="1" x14ac:dyDescent="0.25">
      <c r="B12046" t="s">
        <v>8792</v>
      </c>
      <c r="C12046" t="s">
        <v>8793</v>
      </c>
      <c r="D12046">
        <v>0</v>
      </c>
      <c r="E12046" s="7">
        <v>47362</v>
      </c>
    </row>
    <row r="12047" spans="2:5" hidden="1" x14ac:dyDescent="0.25">
      <c r="B12047" t="s">
        <v>8792</v>
      </c>
      <c r="C12047" t="s">
        <v>8793</v>
      </c>
      <c r="D12047">
        <v>0</v>
      </c>
      <c r="E12047" s="7">
        <v>46997</v>
      </c>
    </row>
    <row r="12048" spans="2:5" hidden="1" x14ac:dyDescent="0.25">
      <c r="B12048" t="s">
        <v>8792</v>
      </c>
      <c r="C12048" t="s">
        <v>8793</v>
      </c>
      <c r="D12048">
        <v>0</v>
      </c>
      <c r="E12048" s="7">
        <v>47088</v>
      </c>
    </row>
    <row r="12049" spans="2:5" hidden="1" x14ac:dyDescent="0.25">
      <c r="B12049" t="s">
        <v>8792</v>
      </c>
      <c r="C12049" t="s">
        <v>8793</v>
      </c>
      <c r="D12049">
        <v>0</v>
      </c>
      <c r="E12049" s="7">
        <v>47362</v>
      </c>
    </row>
    <row r="12050" spans="2:5" hidden="1" x14ac:dyDescent="0.25">
      <c r="B12050" t="s">
        <v>8800</v>
      </c>
      <c r="C12050" t="s">
        <v>8801</v>
      </c>
      <c r="D12050">
        <v>0</v>
      </c>
      <c r="E12050" s="7" t="s">
        <v>30</v>
      </c>
    </row>
    <row r="12051" spans="2:5" hidden="1" x14ac:dyDescent="0.25">
      <c r="B12051" t="s">
        <v>8800</v>
      </c>
      <c r="C12051" t="s">
        <v>8801</v>
      </c>
      <c r="D12051">
        <v>0</v>
      </c>
      <c r="E12051" s="7">
        <v>47150</v>
      </c>
    </row>
    <row r="12052" spans="2:5" hidden="1" x14ac:dyDescent="0.25">
      <c r="B12052" t="s">
        <v>8800</v>
      </c>
      <c r="C12052" t="s">
        <v>8801</v>
      </c>
      <c r="D12052">
        <v>0</v>
      </c>
      <c r="E12052" s="7">
        <v>47939</v>
      </c>
    </row>
    <row r="12053" spans="2:5" hidden="1" x14ac:dyDescent="0.25">
      <c r="B12053" t="s">
        <v>8800</v>
      </c>
      <c r="C12053" t="s">
        <v>8801</v>
      </c>
      <c r="D12053">
        <v>0</v>
      </c>
      <c r="E12053" s="7">
        <v>47119</v>
      </c>
    </row>
    <row r="12054" spans="2:5" hidden="1" x14ac:dyDescent="0.25">
      <c r="B12054" t="s">
        <v>8800</v>
      </c>
      <c r="C12054" t="s">
        <v>8801</v>
      </c>
      <c r="D12054">
        <v>0</v>
      </c>
      <c r="E12054" s="7">
        <v>47178</v>
      </c>
    </row>
    <row r="12055" spans="2:5" hidden="1" x14ac:dyDescent="0.25">
      <c r="B12055" t="s">
        <v>8800</v>
      </c>
      <c r="C12055" t="s">
        <v>8801</v>
      </c>
      <c r="D12055">
        <v>0</v>
      </c>
      <c r="E12055" s="7">
        <v>47939</v>
      </c>
    </row>
    <row r="12056" spans="2:5" hidden="1" x14ac:dyDescent="0.25">
      <c r="B12056" t="s">
        <v>8800</v>
      </c>
      <c r="C12056" t="s">
        <v>8801</v>
      </c>
      <c r="D12056">
        <v>0</v>
      </c>
      <c r="E12056" s="7">
        <v>47969</v>
      </c>
    </row>
    <row r="12057" spans="2:5" hidden="1" x14ac:dyDescent="0.25">
      <c r="B12057" t="s">
        <v>8800</v>
      </c>
      <c r="C12057" t="s">
        <v>8801</v>
      </c>
      <c r="D12057">
        <v>0</v>
      </c>
      <c r="E12057" s="7">
        <v>46753</v>
      </c>
    </row>
    <row r="12058" spans="2:5" hidden="1" x14ac:dyDescent="0.25">
      <c r="B12058" t="s">
        <v>8800</v>
      </c>
      <c r="C12058" t="s">
        <v>8801</v>
      </c>
      <c r="D12058">
        <v>0</v>
      </c>
      <c r="E12058" s="7">
        <v>46784</v>
      </c>
    </row>
    <row r="12059" spans="2:5" hidden="1" x14ac:dyDescent="0.25">
      <c r="B12059" t="s">
        <v>8800</v>
      </c>
      <c r="C12059" t="s">
        <v>8801</v>
      </c>
      <c r="D12059">
        <v>0</v>
      </c>
      <c r="E12059" s="7">
        <v>46813</v>
      </c>
    </row>
    <row r="12060" spans="2:5" hidden="1" x14ac:dyDescent="0.25">
      <c r="B12060" t="s">
        <v>8800</v>
      </c>
      <c r="C12060" t="s">
        <v>8801</v>
      </c>
      <c r="D12060">
        <v>0</v>
      </c>
      <c r="E12060" s="7">
        <v>46844</v>
      </c>
    </row>
    <row r="12061" spans="2:5" hidden="1" x14ac:dyDescent="0.25">
      <c r="B12061" t="s">
        <v>8800</v>
      </c>
      <c r="C12061" t="s">
        <v>8801</v>
      </c>
      <c r="D12061">
        <v>0</v>
      </c>
      <c r="E12061" s="7">
        <v>46935</v>
      </c>
    </row>
    <row r="12062" spans="2:5" hidden="1" x14ac:dyDescent="0.25">
      <c r="B12062" t="s">
        <v>8800</v>
      </c>
      <c r="C12062" t="s">
        <v>8801</v>
      </c>
      <c r="D12062">
        <v>0</v>
      </c>
      <c r="E12062" s="7">
        <v>46844</v>
      </c>
    </row>
    <row r="12063" spans="2:5" hidden="1" x14ac:dyDescent="0.25">
      <c r="B12063" t="s">
        <v>8800</v>
      </c>
      <c r="C12063" t="s">
        <v>8801</v>
      </c>
      <c r="D12063">
        <v>0</v>
      </c>
      <c r="E12063" s="7">
        <v>46966</v>
      </c>
    </row>
    <row r="12064" spans="2:5" hidden="1" x14ac:dyDescent="0.25">
      <c r="B12064" t="s">
        <v>8800</v>
      </c>
      <c r="C12064" t="s">
        <v>8801</v>
      </c>
      <c r="D12064">
        <v>0</v>
      </c>
      <c r="E12064" s="7">
        <v>47119</v>
      </c>
    </row>
    <row r="12065" spans="2:5" hidden="1" x14ac:dyDescent="0.25">
      <c r="B12065" t="s">
        <v>8800</v>
      </c>
      <c r="C12065" t="s">
        <v>8801</v>
      </c>
      <c r="D12065">
        <v>0</v>
      </c>
      <c r="E12065" s="7" t="s">
        <v>30</v>
      </c>
    </row>
    <row r="12066" spans="2:5" hidden="1" x14ac:dyDescent="0.25">
      <c r="B12066" t="s">
        <v>8803</v>
      </c>
      <c r="C12066" t="s">
        <v>1270</v>
      </c>
      <c r="D12066">
        <v>0</v>
      </c>
      <c r="E12066" s="7" t="s">
        <v>30</v>
      </c>
    </row>
    <row r="12067" spans="2:5" hidden="1" x14ac:dyDescent="0.25">
      <c r="B12067" t="s">
        <v>8803</v>
      </c>
      <c r="C12067" t="s">
        <v>1270</v>
      </c>
      <c r="D12067">
        <v>0</v>
      </c>
      <c r="E12067" s="7">
        <v>47150</v>
      </c>
    </row>
    <row r="12068" spans="2:5" hidden="1" x14ac:dyDescent="0.25">
      <c r="B12068" t="s">
        <v>8803</v>
      </c>
      <c r="C12068" t="s">
        <v>1270</v>
      </c>
      <c r="D12068">
        <v>0</v>
      </c>
      <c r="E12068" s="7">
        <v>47119</v>
      </c>
    </row>
    <row r="12069" spans="2:5" hidden="1" x14ac:dyDescent="0.25">
      <c r="B12069" t="s">
        <v>8803</v>
      </c>
      <c r="C12069" t="s">
        <v>1270</v>
      </c>
      <c r="D12069">
        <v>0</v>
      </c>
      <c r="E12069" s="7">
        <v>47969</v>
      </c>
    </row>
    <row r="12070" spans="2:5" hidden="1" x14ac:dyDescent="0.25">
      <c r="B12070" t="s">
        <v>8803</v>
      </c>
      <c r="C12070" t="s">
        <v>1270</v>
      </c>
      <c r="D12070">
        <v>0</v>
      </c>
      <c r="E12070" s="7">
        <v>48000</v>
      </c>
    </row>
    <row r="12071" spans="2:5" hidden="1" x14ac:dyDescent="0.25">
      <c r="B12071" t="s">
        <v>8803</v>
      </c>
      <c r="C12071" t="s">
        <v>1270</v>
      </c>
      <c r="D12071">
        <v>0</v>
      </c>
      <c r="E12071" s="7">
        <v>48000</v>
      </c>
    </row>
    <row r="12072" spans="2:5" hidden="1" x14ac:dyDescent="0.25">
      <c r="B12072" t="s">
        <v>8803</v>
      </c>
      <c r="C12072" t="s">
        <v>1270</v>
      </c>
      <c r="D12072">
        <v>0</v>
      </c>
      <c r="E12072" s="7">
        <v>46753</v>
      </c>
    </row>
    <row r="12073" spans="2:5" hidden="1" x14ac:dyDescent="0.25">
      <c r="B12073" t="s">
        <v>8803</v>
      </c>
      <c r="C12073" t="s">
        <v>1270</v>
      </c>
      <c r="D12073">
        <v>0</v>
      </c>
      <c r="E12073" s="7">
        <v>46784</v>
      </c>
    </row>
    <row r="12074" spans="2:5" hidden="1" x14ac:dyDescent="0.25">
      <c r="B12074" t="s">
        <v>8803</v>
      </c>
      <c r="C12074" t="s">
        <v>1270</v>
      </c>
      <c r="D12074">
        <v>0</v>
      </c>
      <c r="E12074" s="7">
        <v>46844</v>
      </c>
    </row>
    <row r="12075" spans="2:5" hidden="1" x14ac:dyDescent="0.25">
      <c r="B12075" t="s">
        <v>8803</v>
      </c>
      <c r="C12075" t="s">
        <v>1270</v>
      </c>
      <c r="D12075">
        <v>0</v>
      </c>
      <c r="E12075" s="7">
        <v>46844</v>
      </c>
    </row>
    <row r="12076" spans="2:5" hidden="1" x14ac:dyDescent="0.25">
      <c r="B12076" t="s">
        <v>8803</v>
      </c>
      <c r="C12076" t="s">
        <v>1270</v>
      </c>
      <c r="D12076">
        <v>0</v>
      </c>
      <c r="E12076" s="7">
        <v>46905</v>
      </c>
    </row>
    <row r="12077" spans="2:5" hidden="1" x14ac:dyDescent="0.25">
      <c r="B12077" t="s">
        <v>8803</v>
      </c>
      <c r="C12077" t="s">
        <v>1270</v>
      </c>
      <c r="D12077">
        <v>0</v>
      </c>
      <c r="E12077" s="7">
        <v>46966</v>
      </c>
    </row>
    <row r="12078" spans="2:5" hidden="1" x14ac:dyDescent="0.25">
      <c r="B12078" t="s">
        <v>8803</v>
      </c>
      <c r="C12078" t="s">
        <v>1270</v>
      </c>
      <c r="D12078">
        <v>0</v>
      </c>
      <c r="E12078" s="7">
        <v>47088</v>
      </c>
    </row>
    <row r="12079" spans="2:5" hidden="1" x14ac:dyDescent="0.25">
      <c r="B12079" t="s">
        <v>8803</v>
      </c>
      <c r="C12079" t="s">
        <v>1270</v>
      </c>
      <c r="D12079">
        <v>0</v>
      </c>
      <c r="E12079" s="7" t="s">
        <v>30</v>
      </c>
    </row>
    <row r="12080" spans="2:5" hidden="1" x14ac:dyDescent="0.25">
      <c r="B12080" t="s">
        <v>8805</v>
      </c>
      <c r="C12080" t="s">
        <v>14120</v>
      </c>
      <c r="D12080">
        <v>0</v>
      </c>
      <c r="E12080" s="7">
        <v>46220</v>
      </c>
    </row>
    <row r="12081" spans="2:5" hidden="1" x14ac:dyDescent="0.25">
      <c r="B12081" t="s">
        <v>8805</v>
      </c>
      <c r="C12081" t="s">
        <v>14120</v>
      </c>
      <c r="D12081">
        <v>0</v>
      </c>
      <c r="E12081" s="7">
        <v>46632</v>
      </c>
    </row>
    <row r="12082" spans="2:5" hidden="1" x14ac:dyDescent="0.25">
      <c r="B12082" t="s">
        <v>8805</v>
      </c>
      <c r="C12082" t="s">
        <v>14120</v>
      </c>
      <c r="D12082">
        <v>0</v>
      </c>
      <c r="E12082" s="7">
        <v>46220</v>
      </c>
    </row>
    <row r="12083" spans="2:5" hidden="1" x14ac:dyDescent="0.25">
      <c r="B12083" t="s">
        <v>8805</v>
      </c>
      <c r="C12083" t="s">
        <v>14120</v>
      </c>
      <c r="D12083">
        <v>0</v>
      </c>
      <c r="E12083" s="7">
        <v>46220</v>
      </c>
    </row>
    <row r="12084" spans="2:5" hidden="1" x14ac:dyDescent="0.25">
      <c r="B12084" t="s">
        <v>8805</v>
      </c>
      <c r="C12084" t="s">
        <v>14120</v>
      </c>
      <c r="D12084">
        <v>209</v>
      </c>
      <c r="E12084" s="7">
        <v>46677</v>
      </c>
    </row>
    <row r="12085" spans="2:5" hidden="1" x14ac:dyDescent="0.25">
      <c r="B12085" t="s">
        <v>8805</v>
      </c>
      <c r="C12085" t="s">
        <v>14120</v>
      </c>
      <c r="D12085">
        <v>0</v>
      </c>
      <c r="E12085" s="7">
        <v>46677</v>
      </c>
    </row>
    <row r="12086" spans="2:5" hidden="1" x14ac:dyDescent="0.25">
      <c r="B12086" t="s">
        <v>8805</v>
      </c>
      <c r="C12086" t="s">
        <v>14120</v>
      </c>
      <c r="D12086">
        <v>0</v>
      </c>
      <c r="E12086" s="7">
        <v>46703</v>
      </c>
    </row>
    <row r="12087" spans="2:5" hidden="1" x14ac:dyDescent="0.25">
      <c r="B12087" t="s">
        <v>8805</v>
      </c>
      <c r="C12087" t="s">
        <v>14120</v>
      </c>
      <c r="D12087">
        <v>0</v>
      </c>
      <c r="E12087" s="7">
        <v>46309</v>
      </c>
    </row>
    <row r="12088" spans="2:5" hidden="1" x14ac:dyDescent="0.25">
      <c r="B12088" t="s">
        <v>8805</v>
      </c>
      <c r="C12088" t="s">
        <v>14120</v>
      </c>
      <c r="D12088">
        <v>0</v>
      </c>
      <c r="E12088" s="7">
        <v>46167</v>
      </c>
    </row>
    <row r="12089" spans="2:5" hidden="1" x14ac:dyDescent="0.25">
      <c r="B12089" t="s">
        <v>8805</v>
      </c>
      <c r="C12089" t="s">
        <v>14120</v>
      </c>
      <c r="D12089">
        <v>1800</v>
      </c>
      <c r="E12089" s="7">
        <v>46703</v>
      </c>
    </row>
    <row r="12090" spans="2:5" hidden="1" x14ac:dyDescent="0.25">
      <c r="B12090" t="s">
        <v>8805</v>
      </c>
      <c r="C12090" t="s">
        <v>14120</v>
      </c>
      <c r="D12090">
        <v>0</v>
      </c>
      <c r="E12090" s="7">
        <v>46339</v>
      </c>
    </row>
    <row r="12091" spans="2:5" hidden="1" x14ac:dyDescent="0.25">
      <c r="B12091" t="s">
        <v>8805</v>
      </c>
      <c r="C12091" t="s">
        <v>14120</v>
      </c>
      <c r="D12091">
        <v>0</v>
      </c>
      <c r="E12091" s="7">
        <v>46525</v>
      </c>
    </row>
    <row r="12092" spans="2:5" hidden="1" x14ac:dyDescent="0.25">
      <c r="B12092" t="s">
        <v>8805</v>
      </c>
      <c r="C12092" t="s">
        <v>14120</v>
      </c>
      <c r="D12092">
        <v>0</v>
      </c>
      <c r="E12092" s="7">
        <v>46459</v>
      </c>
    </row>
    <row r="12093" spans="2:5" hidden="1" x14ac:dyDescent="0.25">
      <c r="B12093" t="s">
        <v>8805</v>
      </c>
      <c r="C12093" t="s">
        <v>14120</v>
      </c>
      <c r="D12093">
        <v>0</v>
      </c>
      <c r="E12093" s="7">
        <v>46565</v>
      </c>
    </row>
    <row r="12094" spans="2:5" hidden="1" x14ac:dyDescent="0.25">
      <c r="B12094" t="s">
        <v>8805</v>
      </c>
      <c r="C12094" t="s">
        <v>14120</v>
      </c>
      <c r="D12094">
        <v>0</v>
      </c>
      <c r="E12094" s="7">
        <v>46438</v>
      </c>
    </row>
    <row r="12095" spans="2:5" hidden="1" x14ac:dyDescent="0.25">
      <c r="B12095" t="s">
        <v>8805</v>
      </c>
      <c r="C12095" t="s">
        <v>14120</v>
      </c>
      <c r="D12095">
        <v>0</v>
      </c>
      <c r="E12095" s="7">
        <v>46702</v>
      </c>
    </row>
    <row r="12096" spans="2:5" hidden="1" x14ac:dyDescent="0.25">
      <c r="B12096" t="s">
        <v>8805</v>
      </c>
      <c r="C12096" t="s">
        <v>14120</v>
      </c>
      <c r="D12096">
        <v>0</v>
      </c>
      <c r="E12096" s="7">
        <v>46167</v>
      </c>
    </row>
    <row r="12097" spans="2:5" hidden="1" x14ac:dyDescent="0.25">
      <c r="B12097" t="s">
        <v>8805</v>
      </c>
      <c r="C12097" t="s">
        <v>14120</v>
      </c>
      <c r="D12097">
        <v>0</v>
      </c>
      <c r="E12097" s="7">
        <v>46438</v>
      </c>
    </row>
    <row r="12098" spans="2:5" hidden="1" x14ac:dyDescent="0.25">
      <c r="B12098" t="s">
        <v>8805</v>
      </c>
      <c r="C12098" t="s">
        <v>14120</v>
      </c>
      <c r="D12098">
        <v>0</v>
      </c>
      <c r="E12098" s="7" t="s">
        <v>30</v>
      </c>
    </row>
    <row r="12099" spans="2:5" hidden="1" x14ac:dyDescent="0.25">
      <c r="B12099" t="s">
        <v>8805</v>
      </c>
      <c r="C12099" t="s">
        <v>14120</v>
      </c>
      <c r="D12099">
        <v>0</v>
      </c>
      <c r="E12099" s="7">
        <v>46677</v>
      </c>
    </row>
    <row r="12100" spans="2:5" hidden="1" x14ac:dyDescent="0.25">
      <c r="B12100" t="s">
        <v>8805</v>
      </c>
      <c r="C12100" t="s">
        <v>14120</v>
      </c>
      <c r="D12100">
        <v>0</v>
      </c>
      <c r="E12100" s="7">
        <v>46703</v>
      </c>
    </row>
    <row r="12101" spans="2:5" hidden="1" x14ac:dyDescent="0.25">
      <c r="B12101" t="s">
        <v>8805</v>
      </c>
      <c r="C12101" t="s">
        <v>14120</v>
      </c>
      <c r="D12101">
        <v>0</v>
      </c>
      <c r="E12101" s="7">
        <v>46703</v>
      </c>
    </row>
    <row r="12102" spans="2:5" hidden="1" x14ac:dyDescent="0.25">
      <c r="B12102" t="s">
        <v>8805</v>
      </c>
      <c r="C12102" t="s">
        <v>14120</v>
      </c>
      <c r="D12102">
        <v>0</v>
      </c>
      <c r="E12102" s="7">
        <v>46702</v>
      </c>
    </row>
    <row r="12103" spans="2:5" hidden="1" x14ac:dyDescent="0.25">
      <c r="B12103" t="s">
        <v>8805</v>
      </c>
      <c r="C12103" t="s">
        <v>14120</v>
      </c>
      <c r="D12103">
        <v>0</v>
      </c>
      <c r="E12103" s="7">
        <v>46677</v>
      </c>
    </row>
    <row r="12104" spans="2:5" hidden="1" x14ac:dyDescent="0.25">
      <c r="B12104" t="s">
        <v>8805</v>
      </c>
      <c r="C12104" t="s">
        <v>14120</v>
      </c>
      <c r="D12104">
        <v>0</v>
      </c>
      <c r="E12104" s="7">
        <v>46565</v>
      </c>
    </row>
    <row r="12105" spans="2:5" hidden="1" x14ac:dyDescent="0.25">
      <c r="B12105" t="s">
        <v>8808</v>
      </c>
      <c r="C12105" t="s">
        <v>14121</v>
      </c>
      <c r="D12105">
        <v>43</v>
      </c>
      <c r="E12105" s="7">
        <v>46680</v>
      </c>
    </row>
    <row r="12106" spans="2:5" hidden="1" x14ac:dyDescent="0.25">
      <c r="B12106" t="s">
        <v>8808</v>
      </c>
      <c r="C12106" t="s">
        <v>14121</v>
      </c>
      <c r="D12106">
        <v>0</v>
      </c>
      <c r="E12106" s="7">
        <v>46325</v>
      </c>
    </row>
    <row r="12107" spans="2:5" hidden="1" x14ac:dyDescent="0.25">
      <c r="B12107" t="s">
        <v>8808</v>
      </c>
      <c r="C12107" t="s">
        <v>14121</v>
      </c>
      <c r="D12107">
        <v>0</v>
      </c>
      <c r="E12107" s="7">
        <v>46325</v>
      </c>
    </row>
    <row r="12108" spans="2:5" hidden="1" x14ac:dyDescent="0.25">
      <c r="B12108" t="s">
        <v>8808</v>
      </c>
      <c r="C12108" t="s">
        <v>14121</v>
      </c>
      <c r="D12108">
        <v>0</v>
      </c>
      <c r="E12108" s="7">
        <v>46200</v>
      </c>
    </row>
    <row r="12109" spans="2:5" hidden="1" x14ac:dyDescent="0.25">
      <c r="B12109" t="s">
        <v>8808</v>
      </c>
      <c r="C12109" t="s">
        <v>14121</v>
      </c>
      <c r="D12109">
        <v>0</v>
      </c>
      <c r="E12109" s="7">
        <v>46237</v>
      </c>
    </row>
    <row r="12110" spans="2:5" hidden="1" x14ac:dyDescent="0.25">
      <c r="B12110" t="s">
        <v>8808</v>
      </c>
      <c r="C12110" t="s">
        <v>14121</v>
      </c>
      <c r="D12110">
        <v>0</v>
      </c>
      <c r="E12110" s="7">
        <v>46244</v>
      </c>
    </row>
    <row r="12111" spans="2:5" hidden="1" x14ac:dyDescent="0.25">
      <c r="B12111" t="s">
        <v>8808</v>
      </c>
      <c r="C12111" t="s">
        <v>14121</v>
      </c>
      <c r="D12111">
        <v>0</v>
      </c>
      <c r="E12111" s="7">
        <v>46196</v>
      </c>
    </row>
    <row r="12112" spans="2:5" hidden="1" x14ac:dyDescent="0.25">
      <c r="B12112" t="s">
        <v>8808</v>
      </c>
      <c r="C12112" t="s">
        <v>14121</v>
      </c>
      <c r="D12112">
        <v>0</v>
      </c>
      <c r="E12112" s="7">
        <v>46196</v>
      </c>
    </row>
    <row r="12113" spans="2:5" hidden="1" x14ac:dyDescent="0.25">
      <c r="B12113" t="s">
        <v>8808</v>
      </c>
      <c r="C12113" t="s">
        <v>14121</v>
      </c>
      <c r="D12113">
        <v>0</v>
      </c>
      <c r="E12113" s="7">
        <v>46196</v>
      </c>
    </row>
    <row r="12114" spans="2:5" hidden="1" x14ac:dyDescent="0.25">
      <c r="B12114" t="s">
        <v>8808</v>
      </c>
      <c r="C12114" t="s">
        <v>14121</v>
      </c>
      <c r="D12114">
        <v>0</v>
      </c>
      <c r="E12114" s="7">
        <v>46244</v>
      </c>
    </row>
    <row r="12115" spans="2:5" hidden="1" x14ac:dyDescent="0.25">
      <c r="B12115" t="s">
        <v>8808</v>
      </c>
      <c r="C12115" t="s">
        <v>14121</v>
      </c>
      <c r="D12115">
        <v>0</v>
      </c>
      <c r="E12115" s="7">
        <v>46216</v>
      </c>
    </row>
    <row r="12116" spans="2:5" hidden="1" x14ac:dyDescent="0.25">
      <c r="B12116" t="s">
        <v>8808</v>
      </c>
      <c r="C12116" t="s">
        <v>14121</v>
      </c>
      <c r="D12116">
        <v>0</v>
      </c>
      <c r="E12116" s="7">
        <v>46324</v>
      </c>
    </row>
    <row r="12117" spans="2:5" hidden="1" x14ac:dyDescent="0.25">
      <c r="B12117" t="s">
        <v>8808</v>
      </c>
      <c r="C12117" t="s">
        <v>14121</v>
      </c>
      <c r="D12117">
        <v>0</v>
      </c>
      <c r="E12117" s="7">
        <v>46216</v>
      </c>
    </row>
    <row r="12118" spans="2:5" hidden="1" x14ac:dyDescent="0.25">
      <c r="B12118" t="s">
        <v>8808</v>
      </c>
      <c r="C12118" t="s">
        <v>14121</v>
      </c>
      <c r="D12118">
        <v>0</v>
      </c>
      <c r="E12118" s="7">
        <v>46216</v>
      </c>
    </row>
    <row r="12119" spans="2:5" hidden="1" x14ac:dyDescent="0.25">
      <c r="B12119" t="s">
        <v>8808</v>
      </c>
      <c r="C12119" t="s">
        <v>14121</v>
      </c>
      <c r="D12119">
        <v>0</v>
      </c>
      <c r="E12119" s="7">
        <v>46210</v>
      </c>
    </row>
    <row r="12120" spans="2:5" hidden="1" x14ac:dyDescent="0.25">
      <c r="B12120" t="s">
        <v>8808</v>
      </c>
      <c r="C12120" t="s">
        <v>14121</v>
      </c>
      <c r="D12120">
        <v>0</v>
      </c>
      <c r="E12120" s="7">
        <v>46210</v>
      </c>
    </row>
    <row r="12121" spans="2:5" hidden="1" x14ac:dyDescent="0.25">
      <c r="B12121" t="s">
        <v>8808</v>
      </c>
      <c r="C12121" t="s">
        <v>14121</v>
      </c>
      <c r="D12121">
        <v>0</v>
      </c>
      <c r="E12121" s="7">
        <v>46244</v>
      </c>
    </row>
    <row r="12122" spans="2:5" hidden="1" x14ac:dyDescent="0.25">
      <c r="B12122" t="s">
        <v>8808</v>
      </c>
      <c r="C12122" t="s">
        <v>14121</v>
      </c>
      <c r="D12122">
        <v>0</v>
      </c>
      <c r="E12122" s="7">
        <v>46223</v>
      </c>
    </row>
    <row r="12123" spans="2:5" hidden="1" x14ac:dyDescent="0.25">
      <c r="B12123" t="s">
        <v>8808</v>
      </c>
      <c r="C12123" t="s">
        <v>14121</v>
      </c>
      <c r="D12123">
        <v>0</v>
      </c>
      <c r="E12123" s="7">
        <v>46223</v>
      </c>
    </row>
    <row r="12124" spans="2:5" hidden="1" x14ac:dyDescent="0.25">
      <c r="B12124" t="s">
        <v>8808</v>
      </c>
      <c r="C12124" t="s">
        <v>14121</v>
      </c>
      <c r="D12124">
        <v>0</v>
      </c>
      <c r="E12124" s="7">
        <v>46237</v>
      </c>
    </row>
    <row r="12125" spans="2:5" hidden="1" x14ac:dyDescent="0.25">
      <c r="B12125" t="s">
        <v>8808</v>
      </c>
      <c r="C12125" t="s">
        <v>14121</v>
      </c>
      <c r="D12125">
        <v>0</v>
      </c>
      <c r="E12125" s="7">
        <v>46205</v>
      </c>
    </row>
    <row r="12126" spans="2:5" hidden="1" x14ac:dyDescent="0.25">
      <c r="B12126" t="s">
        <v>8808</v>
      </c>
      <c r="C12126" t="s">
        <v>14121</v>
      </c>
      <c r="D12126">
        <v>0</v>
      </c>
      <c r="E12126" s="7">
        <v>46223</v>
      </c>
    </row>
    <row r="12127" spans="2:5" hidden="1" x14ac:dyDescent="0.25">
      <c r="B12127" t="s">
        <v>8808</v>
      </c>
      <c r="C12127" t="s">
        <v>14121</v>
      </c>
      <c r="D12127">
        <v>0</v>
      </c>
      <c r="E12127" s="7">
        <v>46396</v>
      </c>
    </row>
    <row r="12128" spans="2:5" hidden="1" x14ac:dyDescent="0.25">
      <c r="B12128" t="s">
        <v>8808</v>
      </c>
      <c r="C12128" t="s">
        <v>14121</v>
      </c>
      <c r="D12128">
        <v>4456</v>
      </c>
      <c r="E12128" s="7">
        <v>46611</v>
      </c>
    </row>
    <row r="12129" spans="2:5" hidden="1" x14ac:dyDescent="0.25">
      <c r="B12129" t="s">
        <v>8808</v>
      </c>
      <c r="C12129" t="s">
        <v>14121</v>
      </c>
      <c r="D12129">
        <v>0</v>
      </c>
      <c r="E12129" s="7">
        <v>46394</v>
      </c>
    </row>
    <row r="12130" spans="2:5" hidden="1" x14ac:dyDescent="0.25">
      <c r="B12130" t="s">
        <v>8808</v>
      </c>
      <c r="C12130" t="s">
        <v>14121</v>
      </c>
      <c r="D12130">
        <v>0</v>
      </c>
      <c r="E12130" s="7">
        <v>46401</v>
      </c>
    </row>
    <row r="12131" spans="2:5" hidden="1" x14ac:dyDescent="0.25">
      <c r="B12131" t="s">
        <v>8808</v>
      </c>
      <c r="C12131" t="s">
        <v>14121</v>
      </c>
      <c r="D12131">
        <v>0</v>
      </c>
      <c r="E12131" s="7">
        <v>46401</v>
      </c>
    </row>
    <row r="12132" spans="2:5" hidden="1" x14ac:dyDescent="0.25">
      <c r="B12132" t="s">
        <v>8808</v>
      </c>
      <c r="C12132" t="s">
        <v>14121</v>
      </c>
      <c r="D12132">
        <v>0</v>
      </c>
      <c r="E12132" s="7">
        <v>46394</v>
      </c>
    </row>
    <row r="12133" spans="2:5" hidden="1" x14ac:dyDescent="0.25">
      <c r="B12133" t="s">
        <v>8808</v>
      </c>
      <c r="C12133" t="s">
        <v>14121</v>
      </c>
      <c r="D12133">
        <v>0</v>
      </c>
      <c r="E12133" s="7">
        <v>46470</v>
      </c>
    </row>
    <row r="12134" spans="2:5" hidden="1" x14ac:dyDescent="0.25">
      <c r="B12134" t="s">
        <v>8808</v>
      </c>
      <c r="C12134" t="s">
        <v>14121</v>
      </c>
      <c r="D12134">
        <v>0</v>
      </c>
      <c r="E12134" s="7">
        <v>46470</v>
      </c>
    </row>
    <row r="12135" spans="2:5" hidden="1" x14ac:dyDescent="0.25">
      <c r="B12135" t="s">
        <v>8808</v>
      </c>
      <c r="C12135" t="s">
        <v>14121</v>
      </c>
      <c r="D12135">
        <v>0</v>
      </c>
      <c r="E12135" s="7">
        <v>46470</v>
      </c>
    </row>
    <row r="12136" spans="2:5" hidden="1" x14ac:dyDescent="0.25">
      <c r="B12136" t="s">
        <v>8808</v>
      </c>
      <c r="C12136" t="s">
        <v>14121</v>
      </c>
      <c r="D12136">
        <v>0</v>
      </c>
      <c r="E12136" s="7">
        <v>46497</v>
      </c>
    </row>
    <row r="12137" spans="2:5" hidden="1" x14ac:dyDescent="0.25">
      <c r="B12137" t="s">
        <v>8808</v>
      </c>
      <c r="C12137" t="s">
        <v>14121</v>
      </c>
      <c r="D12137">
        <v>1200</v>
      </c>
      <c r="E12137" s="7">
        <v>46729</v>
      </c>
    </row>
    <row r="12138" spans="2:5" hidden="1" x14ac:dyDescent="0.25">
      <c r="B12138" t="s">
        <v>8808</v>
      </c>
      <c r="C12138" t="s">
        <v>14121</v>
      </c>
      <c r="D12138">
        <v>0</v>
      </c>
      <c r="E12138" s="7" t="s">
        <v>30</v>
      </c>
    </row>
    <row r="12139" spans="2:5" hidden="1" x14ac:dyDescent="0.25">
      <c r="B12139" t="s">
        <v>8814</v>
      </c>
      <c r="C12139" t="s">
        <v>8815</v>
      </c>
      <c r="D12139">
        <v>0</v>
      </c>
      <c r="E12139" s="7">
        <v>46327</v>
      </c>
    </row>
    <row r="12140" spans="2:5" hidden="1" x14ac:dyDescent="0.25">
      <c r="B12140" t="s">
        <v>8814</v>
      </c>
      <c r="C12140" t="s">
        <v>8815</v>
      </c>
      <c r="D12140">
        <v>112</v>
      </c>
      <c r="E12140" s="7">
        <v>46622</v>
      </c>
    </row>
    <row r="12141" spans="2:5" hidden="1" x14ac:dyDescent="0.25">
      <c r="B12141" t="s">
        <v>8820</v>
      </c>
      <c r="C12141" t="s">
        <v>14122</v>
      </c>
      <c r="D12141">
        <v>0</v>
      </c>
      <c r="E12141" s="7">
        <v>46245</v>
      </c>
    </row>
    <row r="12142" spans="2:5" hidden="1" x14ac:dyDescent="0.25">
      <c r="B12142" t="s">
        <v>8820</v>
      </c>
      <c r="C12142" t="s">
        <v>14122</v>
      </c>
      <c r="D12142">
        <v>0</v>
      </c>
      <c r="E12142" s="7">
        <v>46245</v>
      </c>
    </row>
    <row r="12143" spans="2:5" hidden="1" x14ac:dyDescent="0.25">
      <c r="B12143" t="s">
        <v>8820</v>
      </c>
      <c r="C12143" t="s">
        <v>14122</v>
      </c>
      <c r="D12143">
        <v>0</v>
      </c>
      <c r="E12143" s="7">
        <v>46252</v>
      </c>
    </row>
    <row r="12144" spans="2:5" hidden="1" x14ac:dyDescent="0.25">
      <c r="B12144" t="s">
        <v>8820</v>
      </c>
      <c r="C12144" t="s">
        <v>14122</v>
      </c>
      <c r="D12144">
        <v>0</v>
      </c>
      <c r="E12144" s="7">
        <v>46258</v>
      </c>
    </row>
    <row r="12145" spans="2:5" hidden="1" x14ac:dyDescent="0.25">
      <c r="B12145" t="s">
        <v>8820</v>
      </c>
      <c r="C12145" t="s">
        <v>14122</v>
      </c>
      <c r="D12145">
        <v>0</v>
      </c>
      <c r="E12145" s="7">
        <v>46260</v>
      </c>
    </row>
    <row r="12146" spans="2:5" hidden="1" x14ac:dyDescent="0.25">
      <c r="B12146" t="s">
        <v>8820</v>
      </c>
      <c r="C12146" t="s">
        <v>14122</v>
      </c>
      <c r="D12146">
        <v>0</v>
      </c>
      <c r="E12146" s="7">
        <v>46632</v>
      </c>
    </row>
    <row r="12147" spans="2:5" hidden="1" x14ac:dyDescent="0.25">
      <c r="B12147" t="s">
        <v>8820</v>
      </c>
      <c r="C12147" t="s">
        <v>14122</v>
      </c>
      <c r="D12147">
        <v>0</v>
      </c>
      <c r="E12147" s="7">
        <v>46272</v>
      </c>
    </row>
    <row r="12148" spans="2:5" hidden="1" x14ac:dyDescent="0.25">
      <c r="B12148" t="s">
        <v>8820</v>
      </c>
      <c r="C12148" t="s">
        <v>14122</v>
      </c>
      <c r="D12148">
        <v>0</v>
      </c>
      <c r="E12148" s="7">
        <v>46289</v>
      </c>
    </row>
    <row r="12149" spans="2:5" hidden="1" x14ac:dyDescent="0.25">
      <c r="B12149" t="s">
        <v>8820</v>
      </c>
      <c r="C12149" t="s">
        <v>14122</v>
      </c>
      <c r="D12149">
        <v>0</v>
      </c>
      <c r="E12149" s="7">
        <v>46289</v>
      </c>
    </row>
    <row r="12150" spans="2:5" hidden="1" x14ac:dyDescent="0.25">
      <c r="B12150" t="s">
        <v>8820</v>
      </c>
      <c r="C12150" t="s">
        <v>14122</v>
      </c>
      <c r="D12150">
        <v>0</v>
      </c>
      <c r="E12150" s="7">
        <v>46307</v>
      </c>
    </row>
    <row r="12151" spans="2:5" hidden="1" x14ac:dyDescent="0.25">
      <c r="B12151" t="s">
        <v>8820</v>
      </c>
      <c r="C12151" t="s">
        <v>14122</v>
      </c>
      <c r="D12151">
        <v>0</v>
      </c>
      <c r="E12151" s="7">
        <v>46309</v>
      </c>
    </row>
    <row r="12152" spans="2:5" hidden="1" x14ac:dyDescent="0.25">
      <c r="B12152" t="s">
        <v>8820</v>
      </c>
      <c r="C12152" t="s">
        <v>14122</v>
      </c>
      <c r="D12152">
        <v>0</v>
      </c>
      <c r="E12152" s="7">
        <v>46317</v>
      </c>
    </row>
    <row r="12153" spans="2:5" hidden="1" x14ac:dyDescent="0.25">
      <c r="B12153" t="s">
        <v>8820</v>
      </c>
      <c r="C12153" t="s">
        <v>14122</v>
      </c>
      <c r="D12153">
        <v>0</v>
      </c>
      <c r="E12153" s="7">
        <v>46323</v>
      </c>
    </row>
    <row r="12154" spans="2:5" hidden="1" x14ac:dyDescent="0.25">
      <c r="B12154" t="s">
        <v>8820</v>
      </c>
      <c r="C12154" t="s">
        <v>14122</v>
      </c>
      <c r="D12154">
        <v>0</v>
      </c>
      <c r="E12154" s="7">
        <v>46323</v>
      </c>
    </row>
    <row r="12155" spans="2:5" hidden="1" x14ac:dyDescent="0.25">
      <c r="B12155" t="s">
        <v>8820</v>
      </c>
      <c r="C12155" t="s">
        <v>14122</v>
      </c>
      <c r="D12155">
        <v>0</v>
      </c>
      <c r="E12155" s="7">
        <v>46680</v>
      </c>
    </row>
    <row r="12156" spans="2:5" hidden="1" x14ac:dyDescent="0.25">
      <c r="B12156" t="s">
        <v>8820</v>
      </c>
      <c r="C12156" t="s">
        <v>14122</v>
      </c>
      <c r="D12156">
        <v>0</v>
      </c>
      <c r="E12156" s="7">
        <v>46707</v>
      </c>
    </row>
    <row r="12157" spans="2:5" hidden="1" x14ac:dyDescent="0.25">
      <c r="B12157" t="s">
        <v>8820</v>
      </c>
      <c r="C12157" t="s">
        <v>14122</v>
      </c>
      <c r="D12157">
        <v>0</v>
      </c>
      <c r="E12157" s="7">
        <v>46710</v>
      </c>
    </row>
    <row r="12158" spans="2:5" hidden="1" x14ac:dyDescent="0.25">
      <c r="B12158" t="s">
        <v>8820</v>
      </c>
      <c r="C12158" t="s">
        <v>14122</v>
      </c>
      <c r="D12158">
        <v>0</v>
      </c>
      <c r="E12158" s="7">
        <v>46372</v>
      </c>
    </row>
    <row r="12159" spans="2:5" hidden="1" x14ac:dyDescent="0.25">
      <c r="B12159" t="s">
        <v>8820</v>
      </c>
      <c r="C12159" t="s">
        <v>14122</v>
      </c>
      <c r="D12159">
        <v>0</v>
      </c>
      <c r="E12159" s="7">
        <v>46384</v>
      </c>
    </row>
    <row r="12160" spans="2:5" hidden="1" x14ac:dyDescent="0.25">
      <c r="B12160" t="s">
        <v>8820</v>
      </c>
      <c r="C12160" t="s">
        <v>14122</v>
      </c>
      <c r="D12160">
        <v>0</v>
      </c>
      <c r="E12160" s="7">
        <v>46461</v>
      </c>
    </row>
    <row r="12161" spans="2:5" hidden="1" x14ac:dyDescent="0.25">
      <c r="B12161" t="s">
        <v>8820</v>
      </c>
      <c r="C12161" t="s">
        <v>14122</v>
      </c>
      <c r="D12161">
        <v>0</v>
      </c>
      <c r="E12161" s="7">
        <v>46525</v>
      </c>
    </row>
    <row r="12162" spans="2:5" hidden="1" x14ac:dyDescent="0.25">
      <c r="B12162" t="s">
        <v>8820</v>
      </c>
      <c r="C12162" t="s">
        <v>14122</v>
      </c>
      <c r="D12162">
        <v>0</v>
      </c>
      <c r="E12162" s="7">
        <v>46540</v>
      </c>
    </row>
    <row r="12163" spans="2:5" hidden="1" x14ac:dyDescent="0.25">
      <c r="B12163" t="s">
        <v>8820</v>
      </c>
      <c r="C12163" t="s">
        <v>14122</v>
      </c>
      <c r="D12163">
        <v>0</v>
      </c>
      <c r="E12163" s="7">
        <v>46550</v>
      </c>
    </row>
    <row r="12164" spans="2:5" hidden="1" x14ac:dyDescent="0.25">
      <c r="B12164" t="s">
        <v>8820</v>
      </c>
      <c r="C12164" t="s">
        <v>14122</v>
      </c>
      <c r="D12164">
        <v>0</v>
      </c>
      <c r="E12164" s="7">
        <v>46245</v>
      </c>
    </row>
    <row r="12165" spans="2:5" hidden="1" x14ac:dyDescent="0.25">
      <c r="B12165" t="s">
        <v>8820</v>
      </c>
      <c r="C12165" t="s">
        <v>14122</v>
      </c>
      <c r="D12165">
        <v>0</v>
      </c>
      <c r="E12165" s="7">
        <v>46270</v>
      </c>
    </row>
    <row r="12166" spans="2:5" hidden="1" x14ac:dyDescent="0.25">
      <c r="B12166" t="s">
        <v>8820</v>
      </c>
      <c r="C12166" t="s">
        <v>14122</v>
      </c>
      <c r="D12166">
        <v>0</v>
      </c>
      <c r="E12166" s="7">
        <v>46289</v>
      </c>
    </row>
    <row r="12167" spans="2:5" hidden="1" x14ac:dyDescent="0.25">
      <c r="B12167" t="s">
        <v>8820</v>
      </c>
      <c r="C12167" t="s">
        <v>14122</v>
      </c>
      <c r="D12167">
        <v>0</v>
      </c>
      <c r="E12167" s="7">
        <v>46291</v>
      </c>
    </row>
    <row r="12168" spans="2:5" hidden="1" x14ac:dyDescent="0.25">
      <c r="B12168" t="s">
        <v>8820</v>
      </c>
      <c r="C12168" t="s">
        <v>14122</v>
      </c>
      <c r="D12168">
        <v>0</v>
      </c>
      <c r="E12168" s="7">
        <v>46302</v>
      </c>
    </row>
    <row r="12169" spans="2:5" hidden="1" x14ac:dyDescent="0.25">
      <c r="B12169" t="s">
        <v>8820</v>
      </c>
      <c r="C12169" t="s">
        <v>14122</v>
      </c>
      <c r="D12169">
        <v>0</v>
      </c>
      <c r="E12169" s="7">
        <v>46291</v>
      </c>
    </row>
    <row r="12170" spans="2:5" hidden="1" x14ac:dyDescent="0.25">
      <c r="B12170" t="s">
        <v>8820</v>
      </c>
      <c r="C12170" t="s">
        <v>14122</v>
      </c>
      <c r="D12170">
        <v>0</v>
      </c>
      <c r="E12170" s="7">
        <v>46309</v>
      </c>
    </row>
    <row r="12171" spans="2:5" hidden="1" x14ac:dyDescent="0.25">
      <c r="B12171" t="s">
        <v>8820</v>
      </c>
      <c r="C12171" t="s">
        <v>14122</v>
      </c>
      <c r="D12171">
        <v>0</v>
      </c>
      <c r="E12171" s="7">
        <v>46310</v>
      </c>
    </row>
    <row r="12172" spans="2:5" hidden="1" x14ac:dyDescent="0.25">
      <c r="B12172" t="s">
        <v>8820</v>
      </c>
      <c r="C12172" t="s">
        <v>14122</v>
      </c>
      <c r="D12172">
        <v>0</v>
      </c>
      <c r="E12172" s="7">
        <v>46329</v>
      </c>
    </row>
    <row r="12173" spans="2:5" hidden="1" x14ac:dyDescent="0.25">
      <c r="B12173" t="s">
        <v>8820</v>
      </c>
      <c r="C12173" t="s">
        <v>14122</v>
      </c>
      <c r="D12173">
        <v>0</v>
      </c>
      <c r="E12173" s="7">
        <v>46350</v>
      </c>
    </row>
    <row r="12174" spans="2:5" hidden="1" x14ac:dyDescent="0.25">
      <c r="B12174" t="s">
        <v>8820</v>
      </c>
      <c r="C12174" t="s">
        <v>14122</v>
      </c>
      <c r="D12174">
        <v>0</v>
      </c>
      <c r="E12174" s="7">
        <v>46352</v>
      </c>
    </row>
    <row r="12175" spans="2:5" hidden="1" x14ac:dyDescent="0.25">
      <c r="B12175" t="s">
        <v>8820</v>
      </c>
      <c r="C12175" t="s">
        <v>14122</v>
      </c>
      <c r="D12175">
        <v>0</v>
      </c>
      <c r="E12175" s="7">
        <v>46361</v>
      </c>
    </row>
    <row r="12176" spans="2:5" hidden="1" x14ac:dyDescent="0.25">
      <c r="B12176" t="s">
        <v>8820</v>
      </c>
      <c r="C12176" t="s">
        <v>14122</v>
      </c>
      <c r="D12176">
        <v>0</v>
      </c>
      <c r="E12176" s="7">
        <v>46373</v>
      </c>
    </row>
    <row r="12177" spans="2:5" hidden="1" x14ac:dyDescent="0.25">
      <c r="B12177" t="s">
        <v>8820</v>
      </c>
      <c r="C12177" t="s">
        <v>14122</v>
      </c>
      <c r="D12177">
        <v>0</v>
      </c>
      <c r="E12177" s="7">
        <v>46030</v>
      </c>
    </row>
    <row r="12178" spans="2:5" hidden="1" x14ac:dyDescent="0.25">
      <c r="B12178" t="s">
        <v>8820</v>
      </c>
      <c r="C12178" t="s">
        <v>14122</v>
      </c>
      <c r="D12178">
        <v>0</v>
      </c>
      <c r="E12178" s="7">
        <v>46411</v>
      </c>
    </row>
    <row r="12179" spans="2:5" hidden="1" x14ac:dyDescent="0.25">
      <c r="B12179" t="s">
        <v>8820</v>
      </c>
      <c r="C12179" t="s">
        <v>14122</v>
      </c>
      <c r="D12179">
        <v>0</v>
      </c>
      <c r="E12179" s="7">
        <v>46427</v>
      </c>
    </row>
    <row r="12180" spans="2:5" hidden="1" x14ac:dyDescent="0.25">
      <c r="B12180" t="s">
        <v>8820</v>
      </c>
      <c r="C12180" t="s">
        <v>14122</v>
      </c>
      <c r="D12180">
        <v>0</v>
      </c>
      <c r="E12180" s="7">
        <v>46459</v>
      </c>
    </row>
    <row r="12181" spans="2:5" hidden="1" x14ac:dyDescent="0.25">
      <c r="B12181" t="s">
        <v>8820</v>
      </c>
      <c r="C12181" t="s">
        <v>14122</v>
      </c>
      <c r="D12181">
        <v>0</v>
      </c>
      <c r="E12181" s="7">
        <v>46483</v>
      </c>
    </row>
    <row r="12182" spans="2:5" hidden="1" x14ac:dyDescent="0.25">
      <c r="B12182" t="s">
        <v>8820</v>
      </c>
      <c r="C12182" t="s">
        <v>14122</v>
      </c>
      <c r="D12182">
        <v>0</v>
      </c>
      <c r="E12182" s="7">
        <v>46493</v>
      </c>
    </row>
    <row r="12183" spans="2:5" hidden="1" x14ac:dyDescent="0.25">
      <c r="B12183" t="s">
        <v>8820</v>
      </c>
      <c r="C12183" t="s">
        <v>14122</v>
      </c>
      <c r="D12183">
        <v>0</v>
      </c>
      <c r="E12183" s="7">
        <v>46505</v>
      </c>
    </row>
    <row r="12184" spans="2:5" hidden="1" x14ac:dyDescent="0.25">
      <c r="B12184" t="s">
        <v>8820</v>
      </c>
      <c r="C12184" t="s">
        <v>14122</v>
      </c>
      <c r="D12184">
        <v>0</v>
      </c>
      <c r="E12184" s="7">
        <v>46513</v>
      </c>
    </row>
    <row r="12185" spans="2:5" hidden="1" x14ac:dyDescent="0.25">
      <c r="B12185" t="s">
        <v>8820</v>
      </c>
      <c r="C12185" t="s">
        <v>14122</v>
      </c>
      <c r="D12185">
        <v>0</v>
      </c>
      <c r="E12185" s="7">
        <v>46519</v>
      </c>
    </row>
    <row r="12186" spans="2:5" hidden="1" x14ac:dyDescent="0.25">
      <c r="B12186" t="s">
        <v>8820</v>
      </c>
      <c r="C12186" t="s">
        <v>14122</v>
      </c>
      <c r="D12186">
        <v>0</v>
      </c>
      <c r="E12186" s="7">
        <v>46488</v>
      </c>
    </row>
    <row r="12187" spans="2:5" hidden="1" x14ac:dyDescent="0.25">
      <c r="B12187" t="s">
        <v>8820</v>
      </c>
      <c r="C12187" t="s">
        <v>14122</v>
      </c>
      <c r="D12187">
        <v>0</v>
      </c>
      <c r="E12187" s="7">
        <v>46623</v>
      </c>
    </row>
    <row r="12188" spans="2:5" hidden="1" x14ac:dyDescent="0.25">
      <c r="B12188" t="s">
        <v>8820</v>
      </c>
      <c r="C12188" t="s">
        <v>14122</v>
      </c>
      <c r="D12188">
        <v>0</v>
      </c>
      <c r="E12188" s="7">
        <v>46640</v>
      </c>
    </row>
    <row r="12189" spans="2:5" hidden="1" x14ac:dyDescent="0.25">
      <c r="B12189" t="s">
        <v>8820</v>
      </c>
      <c r="C12189" t="s">
        <v>14122</v>
      </c>
      <c r="D12189">
        <v>0</v>
      </c>
      <c r="E12189" s="7">
        <v>46703</v>
      </c>
    </row>
    <row r="12190" spans="2:5" hidden="1" x14ac:dyDescent="0.25">
      <c r="B12190" t="s">
        <v>8820</v>
      </c>
      <c r="C12190" t="s">
        <v>14122</v>
      </c>
      <c r="D12190">
        <v>0</v>
      </c>
      <c r="E12190" s="7">
        <v>46321</v>
      </c>
    </row>
    <row r="12191" spans="2:5" hidden="1" x14ac:dyDescent="0.25">
      <c r="B12191" t="s">
        <v>8820</v>
      </c>
      <c r="C12191" t="s">
        <v>14122</v>
      </c>
      <c r="D12191">
        <v>0</v>
      </c>
      <c r="E12191" s="7">
        <v>46323</v>
      </c>
    </row>
    <row r="12192" spans="2:5" hidden="1" x14ac:dyDescent="0.25">
      <c r="B12192" t="s">
        <v>8820</v>
      </c>
      <c r="C12192" t="s">
        <v>14122</v>
      </c>
      <c r="D12192">
        <v>0</v>
      </c>
      <c r="E12192" s="7">
        <v>46214</v>
      </c>
    </row>
    <row r="12193" spans="2:5" hidden="1" x14ac:dyDescent="0.25">
      <c r="B12193" t="s">
        <v>8820</v>
      </c>
      <c r="C12193" t="s">
        <v>14122</v>
      </c>
      <c r="D12193">
        <v>0</v>
      </c>
      <c r="E12193" s="7">
        <v>46214</v>
      </c>
    </row>
    <row r="12194" spans="2:5" hidden="1" x14ac:dyDescent="0.25">
      <c r="B12194" t="s">
        <v>8820</v>
      </c>
      <c r="C12194" t="s">
        <v>14122</v>
      </c>
      <c r="D12194">
        <v>0</v>
      </c>
      <c r="E12194" s="7">
        <v>46221</v>
      </c>
    </row>
    <row r="12195" spans="2:5" hidden="1" x14ac:dyDescent="0.25">
      <c r="B12195" t="s">
        <v>8820</v>
      </c>
      <c r="C12195" t="s">
        <v>14122</v>
      </c>
      <c r="D12195">
        <v>0</v>
      </c>
      <c r="E12195" s="7">
        <v>46233</v>
      </c>
    </row>
    <row r="12196" spans="2:5" hidden="1" x14ac:dyDescent="0.25">
      <c r="B12196" t="s">
        <v>8820</v>
      </c>
      <c r="C12196" t="s">
        <v>14122</v>
      </c>
      <c r="D12196">
        <v>0</v>
      </c>
      <c r="E12196" s="7">
        <v>46233</v>
      </c>
    </row>
    <row r="12197" spans="2:5" hidden="1" x14ac:dyDescent="0.25">
      <c r="B12197" t="s">
        <v>8820</v>
      </c>
      <c r="C12197" t="s">
        <v>14122</v>
      </c>
      <c r="D12197">
        <v>0</v>
      </c>
      <c r="E12197" s="7">
        <v>46233</v>
      </c>
    </row>
    <row r="12198" spans="2:5" hidden="1" x14ac:dyDescent="0.25">
      <c r="B12198" t="s">
        <v>8820</v>
      </c>
      <c r="C12198" t="s">
        <v>14122</v>
      </c>
      <c r="D12198">
        <v>0</v>
      </c>
      <c r="E12198" s="7">
        <v>46239</v>
      </c>
    </row>
    <row r="12199" spans="2:5" hidden="1" x14ac:dyDescent="0.25">
      <c r="B12199" t="s">
        <v>8820</v>
      </c>
      <c r="C12199" t="s">
        <v>14122</v>
      </c>
      <c r="D12199">
        <v>0</v>
      </c>
      <c r="E12199" s="7">
        <v>46578</v>
      </c>
    </row>
    <row r="12200" spans="2:5" hidden="1" x14ac:dyDescent="0.25">
      <c r="B12200" t="s">
        <v>8820</v>
      </c>
      <c r="C12200" t="s">
        <v>14122</v>
      </c>
      <c r="D12200">
        <v>0</v>
      </c>
      <c r="E12200" s="7">
        <v>46585</v>
      </c>
    </row>
    <row r="12201" spans="2:5" hidden="1" x14ac:dyDescent="0.25">
      <c r="B12201" t="s">
        <v>8820</v>
      </c>
      <c r="C12201" t="s">
        <v>14122</v>
      </c>
      <c r="D12201">
        <v>0</v>
      </c>
      <c r="E12201" s="7">
        <v>46590</v>
      </c>
    </row>
    <row r="12202" spans="2:5" hidden="1" x14ac:dyDescent="0.25">
      <c r="B12202" t="s">
        <v>8820</v>
      </c>
      <c r="C12202" t="s">
        <v>14122</v>
      </c>
      <c r="D12202">
        <v>0</v>
      </c>
      <c r="E12202" s="7">
        <v>46590</v>
      </c>
    </row>
    <row r="12203" spans="2:5" hidden="1" x14ac:dyDescent="0.25">
      <c r="B12203" t="s">
        <v>8820</v>
      </c>
      <c r="C12203" t="s">
        <v>14122</v>
      </c>
      <c r="D12203">
        <v>0</v>
      </c>
      <c r="E12203" s="7">
        <v>46590</v>
      </c>
    </row>
    <row r="12204" spans="2:5" hidden="1" x14ac:dyDescent="0.25">
      <c r="B12204" t="s">
        <v>8820</v>
      </c>
      <c r="C12204" t="s">
        <v>14122</v>
      </c>
      <c r="D12204">
        <v>0</v>
      </c>
      <c r="E12204" s="7">
        <v>46590</v>
      </c>
    </row>
    <row r="12205" spans="2:5" hidden="1" x14ac:dyDescent="0.25">
      <c r="B12205" t="s">
        <v>8820</v>
      </c>
      <c r="C12205" t="s">
        <v>14122</v>
      </c>
      <c r="D12205">
        <v>0</v>
      </c>
      <c r="E12205" s="7">
        <v>46590</v>
      </c>
    </row>
    <row r="12206" spans="2:5" hidden="1" x14ac:dyDescent="0.25">
      <c r="B12206" t="s">
        <v>8820</v>
      </c>
      <c r="C12206" t="s">
        <v>14122</v>
      </c>
      <c r="D12206">
        <v>0</v>
      </c>
      <c r="E12206" s="7">
        <v>46602</v>
      </c>
    </row>
    <row r="12207" spans="2:5" hidden="1" x14ac:dyDescent="0.25">
      <c r="B12207" t="s">
        <v>8820</v>
      </c>
      <c r="C12207" t="s">
        <v>14122</v>
      </c>
      <c r="D12207">
        <v>0</v>
      </c>
      <c r="E12207" s="7">
        <v>46603</v>
      </c>
    </row>
    <row r="12208" spans="2:5" hidden="1" x14ac:dyDescent="0.25">
      <c r="B12208" t="s">
        <v>8820</v>
      </c>
      <c r="C12208" t="s">
        <v>14122</v>
      </c>
      <c r="D12208">
        <v>0</v>
      </c>
      <c r="E12208" s="7">
        <v>46603</v>
      </c>
    </row>
    <row r="12209" spans="2:5" hidden="1" x14ac:dyDescent="0.25">
      <c r="B12209" t="s">
        <v>8820</v>
      </c>
      <c r="C12209" t="s">
        <v>14122</v>
      </c>
      <c r="D12209">
        <v>0</v>
      </c>
      <c r="E12209" s="7">
        <v>46245</v>
      </c>
    </row>
    <row r="12210" spans="2:5" hidden="1" x14ac:dyDescent="0.25">
      <c r="B12210" t="s">
        <v>8820</v>
      </c>
      <c r="C12210" t="s">
        <v>14122</v>
      </c>
      <c r="D12210">
        <v>0</v>
      </c>
      <c r="E12210" s="7">
        <v>46612</v>
      </c>
    </row>
    <row r="12211" spans="2:5" hidden="1" x14ac:dyDescent="0.25">
      <c r="B12211" t="s">
        <v>8820</v>
      </c>
      <c r="C12211" t="s">
        <v>14122</v>
      </c>
      <c r="D12211">
        <v>0</v>
      </c>
      <c r="E12211" s="7">
        <v>46612</v>
      </c>
    </row>
    <row r="12212" spans="2:5" hidden="1" x14ac:dyDescent="0.25">
      <c r="B12212" t="s">
        <v>8820</v>
      </c>
      <c r="C12212" t="s">
        <v>14122</v>
      </c>
      <c r="D12212">
        <v>0</v>
      </c>
      <c r="E12212" s="7">
        <v>46612</v>
      </c>
    </row>
    <row r="12213" spans="2:5" hidden="1" x14ac:dyDescent="0.25">
      <c r="B12213" t="s">
        <v>8820</v>
      </c>
      <c r="C12213" t="s">
        <v>14122</v>
      </c>
      <c r="D12213">
        <v>0</v>
      </c>
      <c r="E12213" s="7">
        <v>46617</v>
      </c>
    </row>
    <row r="12214" spans="2:5" hidden="1" x14ac:dyDescent="0.25">
      <c r="B12214" t="s">
        <v>8820</v>
      </c>
      <c r="C12214" t="s">
        <v>14122</v>
      </c>
      <c r="D12214">
        <v>0</v>
      </c>
      <c r="E12214" s="7">
        <v>46623</v>
      </c>
    </row>
    <row r="12215" spans="2:5" hidden="1" x14ac:dyDescent="0.25">
      <c r="B12215" t="s">
        <v>8820</v>
      </c>
      <c r="C12215" t="s">
        <v>14122</v>
      </c>
      <c r="D12215">
        <v>0</v>
      </c>
      <c r="E12215" s="7">
        <v>46623</v>
      </c>
    </row>
    <row r="12216" spans="2:5" hidden="1" x14ac:dyDescent="0.25">
      <c r="B12216" t="s">
        <v>8820</v>
      </c>
      <c r="C12216" t="s">
        <v>14122</v>
      </c>
      <c r="D12216">
        <v>0</v>
      </c>
      <c r="E12216" s="7">
        <v>46632</v>
      </c>
    </row>
    <row r="12217" spans="2:5" hidden="1" x14ac:dyDescent="0.25">
      <c r="B12217" t="s">
        <v>8820</v>
      </c>
      <c r="C12217" t="s">
        <v>14122</v>
      </c>
      <c r="D12217">
        <v>0</v>
      </c>
      <c r="E12217" s="7">
        <v>46633</v>
      </c>
    </row>
    <row r="12218" spans="2:5" hidden="1" x14ac:dyDescent="0.25">
      <c r="B12218" t="s">
        <v>8820</v>
      </c>
      <c r="C12218" t="s">
        <v>14122</v>
      </c>
      <c r="D12218">
        <v>0</v>
      </c>
      <c r="E12218" s="7">
        <v>46633</v>
      </c>
    </row>
    <row r="12219" spans="2:5" hidden="1" x14ac:dyDescent="0.25">
      <c r="B12219" t="s">
        <v>8820</v>
      </c>
      <c r="C12219" t="s">
        <v>14122</v>
      </c>
      <c r="D12219">
        <v>0</v>
      </c>
      <c r="E12219" s="7">
        <v>46639</v>
      </c>
    </row>
    <row r="12220" spans="2:5" hidden="1" x14ac:dyDescent="0.25">
      <c r="B12220" t="s">
        <v>8820</v>
      </c>
      <c r="C12220" t="s">
        <v>14122</v>
      </c>
      <c r="D12220">
        <v>0</v>
      </c>
      <c r="E12220" s="7">
        <v>46633</v>
      </c>
    </row>
    <row r="12221" spans="2:5" hidden="1" x14ac:dyDescent="0.25">
      <c r="B12221" t="s">
        <v>8820</v>
      </c>
      <c r="C12221" t="s">
        <v>14122</v>
      </c>
      <c r="D12221">
        <v>0</v>
      </c>
      <c r="E12221" s="7">
        <v>46287</v>
      </c>
    </row>
    <row r="12222" spans="2:5" hidden="1" x14ac:dyDescent="0.25">
      <c r="B12222" t="s">
        <v>8820</v>
      </c>
      <c r="C12222" t="s">
        <v>14122</v>
      </c>
      <c r="D12222">
        <v>0</v>
      </c>
      <c r="E12222" s="7">
        <v>46287</v>
      </c>
    </row>
    <row r="12223" spans="2:5" hidden="1" x14ac:dyDescent="0.25">
      <c r="B12223" t="s">
        <v>8820</v>
      </c>
      <c r="C12223" t="s">
        <v>14122</v>
      </c>
      <c r="D12223">
        <v>0</v>
      </c>
      <c r="E12223" s="7">
        <v>46316</v>
      </c>
    </row>
    <row r="12224" spans="2:5" hidden="1" x14ac:dyDescent="0.25">
      <c r="B12224" t="s">
        <v>8820</v>
      </c>
      <c r="C12224" t="s">
        <v>14122</v>
      </c>
      <c r="D12224">
        <v>0</v>
      </c>
      <c r="E12224" s="7">
        <v>46316</v>
      </c>
    </row>
    <row r="12225" spans="2:5" hidden="1" x14ac:dyDescent="0.25">
      <c r="B12225" t="s">
        <v>8820</v>
      </c>
      <c r="C12225" t="s">
        <v>14122</v>
      </c>
      <c r="D12225">
        <v>0</v>
      </c>
      <c r="E12225" s="7">
        <v>46388</v>
      </c>
    </row>
    <row r="12226" spans="2:5" hidden="1" x14ac:dyDescent="0.25">
      <c r="B12226" t="s">
        <v>8820</v>
      </c>
      <c r="C12226" t="s">
        <v>14122</v>
      </c>
      <c r="D12226">
        <v>0</v>
      </c>
      <c r="E12226" s="7">
        <v>46290</v>
      </c>
    </row>
    <row r="12227" spans="2:5" hidden="1" x14ac:dyDescent="0.25">
      <c r="B12227" t="s">
        <v>8820</v>
      </c>
      <c r="C12227" t="s">
        <v>14122</v>
      </c>
      <c r="D12227">
        <v>0</v>
      </c>
      <c r="E12227" s="7">
        <v>46293</v>
      </c>
    </row>
    <row r="12228" spans="2:5" hidden="1" x14ac:dyDescent="0.25">
      <c r="B12228" t="s">
        <v>8820</v>
      </c>
      <c r="C12228" t="s">
        <v>14122</v>
      </c>
      <c r="D12228">
        <v>0</v>
      </c>
      <c r="E12228" s="7">
        <v>46656</v>
      </c>
    </row>
    <row r="12229" spans="2:5" hidden="1" x14ac:dyDescent="0.25">
      <c r="B12229" t="s">
        <v>8820</v>
      </c>
      <c r="C12229" t="s">
        <v>14122</v>
      </c>
      <c r="D12229">
        <v>0</v>
      </c>
      <c r="E12229" s="7">
        <v>46307</v>
      </c>
    </row>
    <row r="12230" spans="2:5" hidden="1" x14ac:dyDescent="0.25">
      <c r="B12230" t="s">
        <v>8820</v>
      </c>
      <c r="C12230" t="s">
        <v>14122</v>
      </c>
      <c r="D12230">
        <v>0</v>
      </c>
      <c r="E12230" s="7">
        <v>46307</v>
      </c>
    </row>
    <row r="12231" spans="2:5" hidden="1" x14ac:dyDescent="0.25">
      <c r="B12231" t="s">
        <v>8820</v>
      </c>
      <c r="C12231" t="s">
        <v>14122</v>
      </c>
      <c r="D12231">
        <v>0</v>
      </c>
      <c r="E12231" s="7">
        <v>46329</v>
      </c>
    </row>
    <row r="12232" spans="2:5" hidden="1" x14ac:dyDescent="0.25">
      <c r="B12232" t="s">
        <v>8820</v>
      </c>
      <c r="C12232" t="s">
        <v>14122</v>
      </c>
      <c r="D12232">
        <v>0</v>
      </c>
      <c r="E12232" s="7">
        <v>46318</v>
      </c>
    </row>
    <row r="12233" spans="2:5" hidden="1" x14ac:dyDescent="0.25">
      <c r="B12233" t="s">
        <v>8820</v>
      </c>
      <c r="C12233" t="s">
        <v>14122</v>
      </c>
      <c r="D12233">
        <v>0</v>
      </c>
      <c r="E12233" s="7">
        <v>46318</v>
      </c>
    </row>
    <row r="12234" spans="2:5" hidden="1" x14ac:dyDescent="0.25">
      <c r="B12234" t="s">
        <v>8820</v>
      </c>
      <c r="C12234" t="s">
        <v>14122</v>
      </c>
      <c r="D12234">
        <v>0</v>
      </c>
      <c r="E12234" s="7">
        <v>46323</v>
      </c>
    </row>
    <row r="12235" spans="2:5" hidden="1" x14ac:dyDescent="0.25">
      <c r="B12235" t="s">
        <v>8820</v>
      </c>
      <c r="C12235" t="s">
        <v>14122</v>
      </c>
      <c r="D12235">
        <v>0</v>
      </c>
      <c r="E12235" s="7">
        <v>46324</v>
      </c>
    </row>
    <row r="12236" spans="2:5" hidden="1" x14ac:dyDescent="0.25">
      <c r="B12236" t="s">
        <v>8820</v>
      </c>
      <c r="C12236" t="s">
        <v>14122</v>
      </c>
      <c r="D12236">
        <v>0</v>
      </c>
      <c r="E12236" s="7">
        <v>46325</v>
      </c>
    </row>
    <row r="12237" spans="2:5" hidden="1" x14ac:dyDescent="0.25">
      <c r="B12237" t="s">
        <v>8820</v>
      </c>
      <c r="C12237" t="s">
        <v>14122</v>
      </c>
      <c r="D12237">
        <v>0</v>
      </c>
      <c r="E12237" s="7">
        <v>46325</v>
      </c>
    </row>
    <row r="12238" spans="2:5" hidden="1" x14ac:dyDescent="0.25">
      <c r="B12238" t="s">
        <v>8820</v>
      </c>
      <c r="C12238" t="s">
        <v>14122</v>
      </c>
      <c r="D12238">
        <v>0</v>
      </c>
      <c r="E12238" s="7">
        <v>46674</v>
      </c>
    </row>
    <row r="12239" spans="2:5" hidden="1" x14ac:dyDescent="0.25">
      <c r="B12239" t="s">
        <v>8820</v>
      </c>
      <c r="C12239" t="s">
        <v>14122</v>
      </c>
      <c r="D12239">
        <v>0</v>
      </c>
      <c r="E12239" s="7">
        <v>46674</v>
      </c>
    </row>
    <row r="12240" spans="2:5" hidden="1" x14ac:dyDescent="0.25">
      <c r="B12240" t="s">
        <v>8820</v>
      </c>
      <c r="C12240" t="s">
        <v>14122</v>
      </c>
      <c r="D12240">
        <v>0</v>
      </c>
      <c r="E12240" s="7">
        <v>46345</v>
      </c>
    </row>
    <row r="12241" spans="2:5" hidden="1" x14ac:dyDescent="0.25">
      <c r="B12241" t="s">
        <v>8820</v>
      </c>
      <c r="C12241" t="s">
        <v>14122</v>
      </c>
      <c r="D12241">
        <v>0</v>
      </c>
      <c r="E12241" s="7">
        <v>46345</v>
      </c>
    </row>
    <row r="12242" spans="2:5" hidden="1" x14ac:dyDescent="0.25">
      <c r="B12242" t="s">
        <v>8820</v>
      </c>
      <c r="C12242" t="s">
        <v>14122</v>
      </c>
      <c r="D12242">
        <v>0</v>
      </c>
      <c r="E12242" s="7">
        <v>46346</v>
      </c>
    </row>
    <row r="12243" spans="2:5" hidden="1" x14ac:dyDescent="0.25">
      <c r="B12243" t="s">
        <v>8820</v>
      </c>
      <c r="C12243" t="s">
        <v>14122</v>
      </c>
      <c r="D12243">
        <v>0</v>
      </c>
      <c r="E12243" s="7">
        <v>46347</v>
      </c>
    </row>
    <row r="12244" spans="2:5" hidden="1" x14ac:dyDescent="0.25">
      <c r="B12244" t="s">
        <v>8820</v>
      </c>
      <c r="C12244" t="s">
        <v>14122</v>
      </c>
      <c r="D12244">
        <v>0</v>
      </c>
      <c r="E12244" s="7">
        <v>46347</v>
      </c>
    </row>
    <row r="12245" spans="2:5" hidden="1" x14ac:dyDescent="0.25">
      <c r="B12245" t="s">
        <v>8820</v>
      </c>
      <c r="C12245" t="s">
        <v>14122</v>
      </c>
      <c r="D12245">
        <v>0</v>
      </c>
      <c r="E12245" s="7">
        <v>46354</v>
      </c>
    </row>
    <row r="12246" spans="2:5" hidden="1" x14ac:dyDescent="0.25">
      <c r="B12246" t="s">
        <v>8820</v>
      </c>
      <c r="C12246" t="s">
        <v>14122</v>
      </c>
      <c r="D12246">
        <v>0</v>
      </c>
      <c r="E12246" s="7">
        <v>46356</v>
      </c>
    </row>
    <row r="12247" spans="2:5" hidden="1" x14ac:dyDescent="0.25">
      <c r="B12247" t="s">
        <v>8820</v>
      </c>
      <c r="C12247" t="s">
        <v>14122</v>
      </c>
      <c r="D12247">
        <v>0</v>
      </c>
      <c r="E12247" s="7">
        <v>46356</v>
      </c>
    </row>
    <row r="12248" spans="2:5" hidden="1" x14ac:dyDescent="0.25">
      <c r="B12248" t="s">
        <v>8820</v>
      </c>
      <c r="C12248" t="s">
        <v>14122</v>
      </c>
      <c r="D12248">
        <v>0</v>
      </c>
      <c r="E12248" s="7">
        <v>46367</v>
      </c>
    </row>
    <row r="12249" spans="2:5" hidden="1" x14ac:dyDescent="0.25">
      <c r="B12249" t="s">
        <v>8820</v>
      </c>
      <c r="C12249" t="s">
        <v>14122</v>
      </c>
      <c r="D12249">
        <v>0</v>
      </c>
      <c r="E12249" s="7">
        <v>46365</v>
      </c>
    </row>
    <row r="12250" spans="2:5" hidden="1" x14ac:dyDescent="0.25">
      <c r="B12250" t="s">
        <v>8820</v>
      </c>
      <c r="C12250" t="s">
        <v>14122</v>
      </c>
      <c r="D12250">
        <v>0</v>
      </c>
      <c r="E12250" s="7">
        <v>46702</v>
      </c>
    </row>
    <row r="12251" spans="2:5" hidden="1" x14ac:dyDescent="0.25">
      <c r="B12251" t="s">
        <v>8820</v>
      </c>
      <c r="C12251" t="s">
        <v>14122</v>
      </c>
      <c r="D12251">
        <v>0</v>
      </c>
      <c r="E12251" s="7">
        <v>46721</v>
      </c>
    </row>
    <row r="12252" spans="2:5" hidden="1" x14ac:dyDescent="0.25">
      <c r="B12252" t="s">
        <v>8820</v>
      </c>
      <c r="C12252" t="s">
        <v>14122</v>
      </c>
      <c r="D12252">
        <v>0</v>
      </c>
      <c r="E12252" s="7">
        <v>46369</v>
      </c>
    </row>
    <row r="12253" spans="2:5" hidden="1" x14ac:dyDescent="0.25">
      <c r="B12253" t="s">
        <v>8820</v>
      </c>
      <c r="C12253" t="s">
        <v>14122</v>
      </c>
      <c r="D12253">
        <v>0</v>
      </c>
      <c r="E12253" s="7">
        <v>46369</v>
      </c>
    </row>
    <row r="12254" spans="2:5" hidden="1" x14ac:dyDescent="0.25">
      <c r="B12254" t="s">
        <v>8820</v>
      </c>
      <c r="C12254" t="s">
        <v>14122</v>
      </c>
      <c r="D12254">
        <v>0</v>
      </c>
      <c r="E12254" s="7">
        <v>46377</v>
      </c>
    </row>
    <row r="12255" spans="2:5" hidden="1" x14ac:dyDescent="0.25">
      <c r="B12255" t="s">
        <v>8820</v>
      </c>
      <c r="C12255" t="s">
        <v>14122</v>
      </c>
      <c r="D12255">
        <v>0</v>
      </c>
      <c r="E12255" s="7">
        <v>46390</v>
      </c>
    </row>
    <row r="12256" spans="2:5" hidden="1" x14ac:dyDescent="0.25">
      <c r="B12256" t="s">
        <v>8820</v>
      </c>
      <c r="C12256" t="s">
        <v>14122</v>
      </c>
      <c r="D12256">
        <v>0</v>
      </c>
      <c r="E12256" s="7">
        <v>46406</v>
      </c>
    </row>
    <row r="12257" spans="2:5" hidden="1" x14ac:dyDescent="0.25">
      <c r="B12257" t="s">
        <v>8820</v>
      </c>
      <c r="C12257" t="s">
        <v>14122</v>
      </c>
      <c r="D12257">
        <v>0</v>
      </c>
      <c r="E12257" s="7">
        <v>46408</v>
      </c>
    </row>
    <row r="12258" spans="2:5" hidden="1" x14ac:dyDescent="0.25">
      <c r="B12258" t="s">
        <v>8820</v>
      </c>
      <c r="C12258" t="s">
        <v>14122</v>
      </c>
      <c r="D12258">
        <v>0</v>
      </c>
      <c r="E12258" s="7">
        <v>46416</v>
      </c>
    </row>
    <row r="12259" spans="2:5" hidden="1" x14ac:dyDescent="0.25">
      <c r="B12259" t="s">
        <v>8820</v>
      </c>
      <c r="C12259" t="s">
        <v>14122</v>
      </c>
      <c r="D12259">
        <v>0</v>
      </c>
      <c r="E12259" s="7">
        <v>46438</v>
      </c>
    </row>
    <row r="12260" spans="2:5" hidden="1" x14ac:dyDescent="0.25">
      <c r="B12260" t="s">
        <v>8820</v>
      </c>
      <c r="C12260" t="s">
        <v>14122</v>
      </c>
      <c r="D12260">
        <v>0</v>
      </c>
      <c r="E12260" s="7">
        <v>46447</v>
      </c>
    </row>
    <row r="12261" spans="2:5" hidden="1" x14ac:dyDescent="0.25">
      <c r="B12261" t="s">
        <v>8820</v>
      </c>
      <c r="C12261" t="s">
        <v>14122</v>
      </c>
      <c r="D12261">
        <v>0</v>
      </c>
      <c r="E12261" s="7">
        <v>46449</v>
      </c>
    </row>
    <row r="12262" spans="2:5" hidden="1" x14ac:dyDescent="0.25">
      <c r="B12262" t="s">
        <v>8820</v>
      </c>
      <c r="C12262" t="s">
        <v>14122</v>
      </c>
      <c r="D12262">
        <v>0</v>
      </c>
      <c r="E12262" s="7">
        <v>46095</v>
      </c>
    </row>
    <row r="12263" spans="2:5" hidden="1" x14ac:dyDescent="0.25">
      <c r="B12263" t="s">
        <v>8820</v>
      </c>
      <c r="C12263" t="s">
        <v>14122</v>
      </c>
      <c r="D12263">
        <v>0</v>
      </c>
      <c r="E12263" s="7">
        <v>46454</v>
      </c>
    </row>
    <row r="12264" spans="2:5" hidden="1" x14ac:dyDescent="0.25">
      <c r="B12264" t="s">
        <v>8820</v>
      </c>
      <c r="C12264" t="s">
        <v>14122</v>
      </c>
      <c r="D12264">
        <v>0</v>
      </c>
      <c r="E12264" s="7">
        <v>46468</v>
      </c>
    </row>
    <row r="12265" spans="2:5" hidden="1" x14ac:dyDescent="0.25">
      <c r="B12265" t="s">
        <v>8820</v>
      </c>
      <c r="C12265" t="s">
        <v>14122</v>
      </c>
      <c r="D12265">
        <v>0</v>
      </c>
      <c r="E12265" s="7">
        <v>46468</v>
      </c>
    </row>
    <row r="12266" spans="2:5" hidden="1" x14ac:dyDescent="0.25">
      <c r="B12266" t="s">
        <v>8820</v>
      </c>
      <c r="C12266" t="s">
        <v>14122</v>
      </c>
      <c r="D12266">
        <v>0</v>
      </c>
      <c r="E12266" s="7">
        <v>46473</v>
      </c>
    </row>
    <row r="12267" spans="2:5" hidden="1" x14ac:dyDescent="0.25">
      <c r="B12267" t="s">
        <v>8820</v>
      </c>
      <c r="C12267" t="s">
        <v>14122</v>
      </c>
      <c r="D12267">
        <v>0</v>
      </c>
      <c r="E12267" s="7">
        <v>46479</v>
      </c>
    </row>
    <row r="12268" spans="2:5" hidden="1" x14ac:dyDescent="0.25">
      <c r="B12268" t="s">
        <v>8820</v>
      </c>
      <c r="C12268" t="s">
        <v>14122</v>
      </c>
      <c r="D12268">
        <v>0</v>
      </c>
      <c r="E12268" s="7">
        <v>46491</v>
      </c>
    </row>
    <row r="12269" spans="2:5" hidden="1" x14ac:dyDescent="0.25">
      <c r="B12269" t="s">
        <v>8820</v>
      </c>
      <c r="C12269" t="s">
        <v>14122</v>
      </c>
      <c r="D12269">
        <v>0</v>
      </c>
      <c r="E12269" s="7">
        <v>46492</v>
      </c>
    </row>
    <row r="12270" spans="2:5" hidden="1" x14ac:dyDescent="0.25">
      <c r="B12270" t="s">
        <v>8820</v>
      </c>
      <c r="C12270" t="s">
        <v>14122</v>
      </c>
      <c r="D12270">
        <v>0</v>
      </c>
      <c r="E12270" s="7">
        <v>46494</v>
      </c>
    </row>
    <row r="12271" spans="2:5" hidden="1" x14ac:dyDescent="0.25">
      <c r="B12271" t="s">
        <v>8820</v>
      </c>
      <c r="C12271" t="s">
        <v>14122</v>
      </c>
      <c r="D12271">
        <v>0</v>
      </c>
      <c r="E12271" s="7">
        <v>46506</v>
      </c>
    </row>
    <row r="12272" spans="2:5" hidden="1" x14ac:dyDescent="0.25">
      <c r="B12272" t="s">
        <v>8820</v>
      </c>
      <c r="C12272" t="s">
        <v>14122</v>
      </c>
      <c r="D12272">
        <v>0</v>
      </c>
      <c r="E12272" s="7">
        <v>46524</v>
      </c>
    </row>
    <row r="12273" spans="2:5" hidden="1" x14ac:dyDescent="0.25">
      <c r="B12273" t="s">
        <v>8820</v>
      </c>
      <c r="C12273" t="s">
        <v>14122</v>
      </c>
      <c r="D12273">
        <v>0</v>
      </c>
      <c r="E12273" s="7">
        <v>46525</v>
      </c>
    </row>
    <row r="12274" spans="2:5" hidden="1" x14ac:dyDescent="0.25">
      <c r="B12274" t="s">
        <v>8820</v>
      </c>
      <c r="C12274" t="s">
        <v>14122</v>
      </c>
      <c r="D12274">
        <v>0</v>
      </c>
      <c r="E12274" s="7">
        <v>46508</v>
      </c>
    </row>
    <row r="12275" spans="2:5" hidden="1" x14ac:dyDescent="0.25">
      <c r="B12275" t="s">
        <v>8820</v>
      </c>
      <c r="C12275" t="s">
        <v>14122</v>
      </c>
      <c r="D12275">
        <v>0</v>
      </c>
      <c r="E12275" s="7">
        <v>46535</v>
      </c>
    </row>
    <row r="12276" spans="2:5" hidden="1" x14ac:dyDescent="0.25">
      <c r="B12276" t="s">
        <v>8820</v>
      </c>
      <c r="C12276" t="s">
        <v>14122</v>
      </c>
      <c r="D12276">
        <v>0</v>
      </c>
      <c r="E12276" s="7">
        <v>46540</v>
      </c>
    </row>
    <row r="12277" spans="2:5" hidden="1" x14ac:dyDescent="0.25">
      <c r="B12277" t="s">
        <v>8820</v>
      </c>
      <c r="C12277" t="s">
        <v>14122</v>
      </c>
      <c r="D12277">
        <v>0</v>
      </c>
      <c r="E12277" s="7">
        <v>46544</v>
      </c>
    </row>
    <row r="12278" spans="2:5" hidden="1" x14ac:dyDescent="0.25">
      <c r="B12278" t="s">
        <v>8820</v>
      </c>
      <c r="C12278" t="s">
        <v>14122</v>
      </c>
      <c r="D12278">
        <v>0</v>
      </c>
      <c r="E12278" s="7">
        <v>46544</v>
      </c>
    </row>
    <row r="12279" spans="2:5" hidden="1" x14ac:dyDescent="0.25">
      <c r="B12279" t="s">
        <v>8820</v>
      </c>
      <c r="C12279" t="s">
        <v>14122</v>
      </c>
      <c r="D12279">
        <v>0</v>
      </c>
      <c r="E12279" s="7">
        <v>46539</v>
      </c>
    </row>
    <row r="12280" spans="2:5" hidden="1" x14ac:dyDescent="0.25">
      <c r="B12280" t="s">
        <v>8820</v>
      </c>
      <c r="C12280" t="s">
        <v>14122</v>
      </c>
      <c r="D12280">
        <v>0</v>
      </c>
      <c r="E12280" s="7">
        <v>46186</v>
      </c>
    </row>
    <row r="12281" spans="2:5" hidden="1" x14ac:dyDescent="0.25">
      <c r="B12281" t="s">
        <v>8820</v>
      </c>
      <c r="C12281" t="s">
        <v>14122</v>
      </c>
      <c r="D12281">
        <v>0</v>
      </c>
      <c r="E12281" s="7">
        <v>46197</v>
      </c>
    </row>
    <row r="12282" spans="2:5" hidden="1" x14ac:dyDescent="0.25">
      <c r="B12282" t="s">
        <v>8820</v>
      </c>
      <c r="C12282" t="s">
        <v>14122</v>
      </c>
      <c r="D12282">
        <v>0</v>
      </c>
      <c r="E12282" s="7">
        <v>46197</v>
      </c>
    </row>
    <row r="12283" spans="2:5" hidden="1" x14ac:dyDescent="0.25">
      <c r="B12283" t="s">
        <v>8820</v>
      </c>
      <c r="C12283" t="s">
        <v>14122</v>
      </c>
      <c r="D12283">
        <v>0</v>
      </c>
      <c r="E12283" s="7">
        <v>46197</v>
      </c>
    </row>
    <row r="12284" spans="2:5" hidden="1" x14ac:dyDescent="0.25">
      <c r="B12284" t="s">
        <v>8820</v>
      </c>
      <c r="C12284" t="s">
        <v>14122</v>
      </c>
      <c r="D12284">
        <v>0</v>
      </c>
      <c r="E12284" s="7">
        <v>46197</v>
      </c>
    </row>
    <row r="12285" spans="2:5" hidden="1" x14ac:dyDescent="0.25">
      <c r="B12285" t="s">
        <v>8820</v>
      </c>
      <c r="C12285" t="s">
        <v>14122</v>
      </c>
      <c r="D12285">
        <v>0</v>
      </c>
      <c r="E12285" s="7">
        <v>46205</v>
      </c>
    </row>
    <row r="12286" spans="2:5" hidden="1" x14ac:dyDescent="0.25">
      <c r="B12286" t="s">
        <v>8820</v>
      </c>
      <c r="C12286" t="s">
        <v>14122</v>
      </c>
      <c r="D12286">
        <v>0</v>
      </c>
      <c r="E12286" s="7">
        <v>46548</v>
      </c>
    </row>
    <row r="12287" spans="2:5" hidden="1" x14ac:dyDescent="0.25">
      <c r="B12287" t="s">
        <v>8820</v>
      </c>
      <c r="C12287" t="s">
        <v>14122</v>
      </c>
      <c r="D12287">
        <v>0</v>
      </c>
      <c r="E12287" s="7">
        <v>46548</v>
      </c>
    </row>
    <row r="12288" spans="2:5" hidden="1" x14ac:dyDescent="0.25">
      <c r="B12288" t="s">
        <v>8820</v>
      </c>
      <c r="C12288" t="s">
        <v>14122</v>
      </c>
      <c r="D12288">
        <v>0</v>
      </c>
      <c r="E12288" s="7">
        <v>46550</v>
      </c>
    </row>
    <row r="12289" spans="2:5" hidden="1" x14ac:dyDescent="0.25">
      <c r="B12289" t="s">
        <v>8820</v>
      </c>
      <c r="C12289" t="s">
        <v>14122</v>
      </c>
      <c r="D12289">
        <v>0</v>
      </c>
      <c r="E12289" s="7">
        <v>46555</v>
      </c>
    </row>
    <row r="12290" spans="2:5" hidden="1" x14ac:dyDescent="0.25">
      <c r="B12290" t="s">
        <v>8820</v>
      </c>
      <c r="C12290" t="s">
        <v>14122</v>
      </c>
      <c r="D12290">
        <v>0</v>
      </c>
      <c r="E12290" s="7">
        <v>46555</v>
      </c>
    </row>
    <row r="12291" spans="2:5" hidden="1" x14ac:dyDescent="0.25">
      <c r="B12291" t="s">
        <v>8820</v>
      </c>
      <c r="C12291" t="s">
        <v>14122</v>
      </c>
      <c r="D12291">
        <v>0</v>
      </c>
      <c r="E12291" s="7">
        <v>46558</v>
      </c>
    </row>
    <row r="12292" spans="2:5" hidden="1" x14ac:dyDescent="0.25">
      <c r="B12292" t="s">
        <v>8820</v>
      </c>
      <c r="C12292" t="s">
        <v>14122</v>
      </c>
      <c r="D12292">
        <v>0</v>
      </c>
      <c r="E12292" s="7">
        <v>46567</v>
      </c>
    </row>
    <row r="12293" spans="2:5" hidden="1" x14ac:dyDescent="0.25">
      <c r="B12293" t="s">
        <v>8820</v>
      </c>
      <c r="C12293" t="s">
        <v>14122</v>
      </c>
      <c r="D12293">
        <v>0</v>
      </c>
      <c r="E12293" s="7">
        <v>46570</v>
      </c>
    </row>
    <row r="12294" spans="2:5" hidden="1" x14ac:dyDescent="0.25">
      <c r="B12294" t="s">
        <v>8820</v>
      </c>
      <c r="C12294" t="s">
        <v>14122</v>
      </c>
      <c r="D12294">
        <v>0</v>
      </c>
      <c r="E12294" s="7">
        <v>46575</v>
      </c>
    </row>
    <row r="12295" spans="2:5" hidden="1" x14ac:dyDescent="0.25">
      <c r="B12295" t="s">
        <v>8820</v>
      </c>
      <c r="C12295" t="s">
        <v>14122</v>
      </c>
      <c r="D12295">
        <v>0</v>
      </c>
      <c r="E12295" s="7">
        <v>46196</v>
      </c>
    </row>
    <row r="12296" spans="2:5" hidden="1" x14ac:dyDescent="0.25">
      <c r="B12296" t="s">
        <v>8820</v>
      </c>
      <c r="C12296" t="s">
        <v>14122</v>
      </c>
      <c r="D12296">
        <v>0</v>
      </c>
      <c r="E12296" s="7">
        <v>46200</v>
      </c>
    </row>
    <row r="12297" spans="2:5" hidden="1" x14ac:dyDescent="0.25">
      <c r="B12297" t="s">
        <v>8820</v>
      </c>
      <c r="C12297" t="s">
        <v>14122</v>
      </c>
      <c r="D12297">
        <v>0</v>
      </c>
      <c r="E12297" s="7">
        <v>46196</v>
      </c>
    </row>
    <row r="12298" spans="2:5" hidden="1" x14ac:dyDescent="0.25">
      <c r="B12298" t="s">
        <v>8820</v>
      </c>
      <c r="C12298" t="s">
        <v>14122</v>
      </c>
      <c r="D12298">
        <v>0</v>
      </c>
      <c r="E12298" s="7">
        <v>46205</v>
      </c>
    </row>
    <row r="12299" spans="2:5" hidden="1" x14ac:dyDescent="0.25">
      <c r="B12299" t="s">
        <v>8820</v>
      </c>
      <c r="C12299" t="s">
        <v>14122</v>
      </c>
      <c r="D12299">
        <v>0</v>
      </c>
      <c r="E12299" s="7">
        <v>46205</v>
      </c>
    </row>
    <row r="12300" spans="2:5" hidden="1" x14ac:dyDescent="0.25">
      <c r="B12300" t="s">
        <v>8820</v>
      </c>
      <c r="C12300" t="s">
        <v>14122</v>
      </c>
      <c r="D12300">
        <v>0</v>
      </c>
      <c r="E12300" s="7">
        <v>46217</v>
      </c>
    </row>
    <row r="12301" spans="2:5" hidden="1" x14ac:dyDescent="0.25">
      <c r="B12301" t="s">
        <v>8820</v>
      </c>
      <c r="C12301" t="s">
        <v>14122</v>
      </c>
      <c r="D12301">
        <v>0</v>
      </c>
      <c r="E12301" s="7">
        <v>46205</v>
      </c>
    </row>
    <row r="12302" spans="2:5" hidden="1" x14ac:dyDescent="0.25">
      <c r="B12302" t="s">
        <v>8820</v>
      </c>
      <c r="C12302" t="s">
        <v>14122</v>
      </c>
      <c r="D12302">
        <v>0</v>
      </c>
      <c r="E12302" s="7">
        <v>46311</v>
      </c>
    </row>
    <row r="12303" spans="2:5" hidden="1" x14ac:dyDescent="0.25">
      <c r="B12303" t="s">
        <v>8820</v>
      </c>
      <c r="C12303" t="s">
        <v>14122</v>
      </c>
      <c r="D12303">
        <v>0</v>
      </c>
      <c r="E12303" s="7">
        <v>46316</v>
      </c>
    </row>
    <row r="12304" spans="2:5" hidden="1" x14ac:dyDescent="0.25">
      <c r="B12304" t="s">
        <v>8820</v>
      </c>
      <c r="C12304" t="s">
        <v>14122</v>
      </c>
      <c r="D12304">
        <v>0</v>
      </c>
      <c r="E12304" s="7">
        <v>46372</v>
      </c>
    </row>
    <row r="12305" spans="2:5" hidden="1" x14ac:dyDescent="0.25">
      <c r="B12305" t="s">
        <v>8820</v>
      </c>
      <c r="C12305" t="s">
        <v>14122</v>
      </c>
      <c r="D12305">
        <v>0</v>
      </c>
      <c r="E12305" s="7">
        <v>46373</v>
      </c>
    </row>
    <row r="12306" spans="2:5" hidden="1" x14ac:dyDescent="0.25">
      <c r="B12306" t="s">
        <v>8820</v>
      </c>
      <c r="C12306" t="s">
        <v>14122</v>
      </c>
      <c r="D12306">
        <v>0</v>
      </c>
      <c r="E12306" s="7">
        <v>46373</v>
      </c>
    </row>
    <row r="12307" spans="2:5" hidden="1" x14ac:dyDescent="0.25">
      <c r="B12307" t="s">
        <v>8820</v>
      </c>
      <c r="C12307" t="s">
        <v>14122</v>
      </c>
      <c r="D12307">
        <v>0</v>
      </c>
      <c r="E12307" s="7">
        <v>46386</v>
      </c>
    </row>
    <row r="12308" spans="2:5" hidden="1" x14ac:dyDescent="0.25">
      <c r="B12308" t="s">
        <v>8820</v>
      </c>
      <c r="C12308" t="s">
        <v>14122</v>
      </c>
      <c r="D12308">
        <v>0</v>
      </c>
      <c r="E12308" s="7">
        <v>46458</v>
      </c>
    </row>
    <row r="12309" spans="2:5" hidden="1" x14ac:dyDescent="0.25">
      <c r="B12309" t="s">
        <v>8820</v>
      </c>
      <c r="C12309" t="s">
        <v>14122</v>
      </c>
      <c r="D12309">
        <v>0</v>
      </c>
      <c r="E12309" s="7">
        <v>46415</v>
      </c>
    </row>
    <row r="12310" spans="2:5" hidden="1" x14ac:dyDescent="0.25">
      <c r="B12310" t="s">
        <v>8820</v>
      </c>
      <c r="C12310" t="s">
        <v>14122</v>
      </c>
      <c r="D12310">
        <v>0</v>
      </c>
      <c r="E12310" s="7">
        <v>46415</v>
      </c>
    </row>
    <row r="12311" spans="2:5" hidden="1" x14ac:dyDescent="0.25">
      <c r="B12311" t="s">
        <v>8820</v>
      </c>
      <c r="C12311" t="s">
        <v>14122</v>
      </c>
      <c r="D12311">
        <v>0</v>
      </c>
      <c r="E12311" s="7">
        <v>46415</v>
      </c>
    </row>
    <row r="12312" spans="2:5" hidden="1" x14ac:dyDescent="0.25">
      <c r="B12312" t="s">
        <v>8820</v>
      </c>
      <c r="C12312" t="s">
        <v>14122</v>
      </c>
      <c r="D12312">
        <v>0</v>
      </c>
      <c r="E12312" s="7">
        <v>46412</v>
      </c>
    </row>
    <row r="12313" spans="2:5" hidden="1" x14ac:dyDescent="0.25">
      <c r="B12313" t="s">
        <v>8820</v>
      </c>
      <c r="C12313" t="s">
        <v>14122</v>
      </c>
      <c r="D12313">
        <v>0</v>
      </c>
      <c r="E12313" s="7">
        <v>46412</v>
      </c>
    </row>
    <row r="12314" spans="2:5" hidden="1" x14ac:dyDescent="0.25">
      <c r="B12314" t="s">
        <v>8820</v>
      </c>
      <c r="C12314" t="s">
        <v>14122</v>
      </c>
      <c r="D12314">
        <v>0</v>
      </c>
      <c r="E12314" s="7">
        <v>46415</v>
      </c>
    </row>
    <row r="12315" spans="2:5" hidden="1" x14ac:dyDescent="0.25">
      <c r="B12315" t="s">
        <v>8820</v>
      </c>
      <c r="C12315" t="s">
        <v>14122</v>
      </c>
      <c r="D12315">
        <v>0</v>
      </c>
      <c r="E12315" s="7">
        <v>46415</v>
      </c>
    </row>
    <row r="12316" spans="2:5" hidden="1" x14ac:dyDescent="0.25">
      <c r="B12316" t="s">
        <v>8820</v>
      </c>
      <c r="C12316" t="s">
        <v>14122</v>
      </c>
      <c r="D12316">
        <v>0</v>
      </c>
      <c r="E12316" s="7">
        <v>46415</v>
      </c>
    </row>
    <row r="12317" spans="2:5" hidden="1" x14ac:dyDescent="0.25">
      <c r="B12317" t="s">
        <v>8820</v>
      </c>
      <c r="C12317" t="s">
        <v>14122</v>
      </c>
      <c r="D12317">
        <v>0</v>
      </c>
      <c r="E12317" s="7">
        <v>46415</v>
      </c>
    </row>
    <row r="12318" spans="2:5" hidden="1" x14ac:dyDescent="0.25">
      <c r="B12318" t="s">
        <v>8820</v>
      </c>
      <c r="C12318" t="s">
        <v>14122</v>
      </c>
      <c r="D12318">
        <v>0</v>
      </c>
      <c r="E12318" s="7">
        <v>46415</v>
      </c>
    </row>
    <row r="12319" spans="2:5" hidden="1" x14ac:dyDescent="0.25">
      <c r="B12319" t="s">
        <v>8820</v>
      </c>
      <c r="C12319" t="s">
        <v>14122</v>
      </c>
      <c r="D12319">
        <v>0</v>
      </c>
      <c r="E12319" s="7">
        <v>46438</v>
      </c>
    </row>
    <row r="12320" spans="2:5" hidden="1" x14ac:dyDescent="0.25">
      <c r="B12320" t="s">
        <v>8820</v>
      </c>
      <c r="C12320" t="s">
        <v>14122</v>
      </c>
      <c r="D12320">
        <v>0</v>
      </c>
      <c r="E12320" s="7">
        <v>46412</v>
      </c>
    </row>
    <row r="12321" spans="2:5" hidden="1" x14ac:dyDescent="0.25">
      <c r="B12321" t="s">
        <v>8820</v>
      </c>
      <c r="C12321" t="s">
        <v>14122</v>
      </c>
      <c r="D12321">
        <v>0</v>
      </c>
      <c r="E12321" s="7">
        <v>46432</v>
      </c>
    </row>
    <row r="12322" spans="2:5" hidden="1" x14ac:dyDescent="0.25">
      <c r="B12322" t="s">
        <v>8820</v>
      </c>
      <c r="C12322" t="s">
        <v>14122</v>
      </c>
      <c r="D12322">
        <v>0</v>
      </c>
      <c r="E12322" s="7">
        <v>46438</v>
      </c>
    </row>
    <row r="12323" spans="2:5" hidden="1" x14ac:dyDescent="0.25">
      <c r="B12323" t="s">
        <v>8820</v>
      </c>
      <c r="C12323" t="s">
        <v>14122</v>
      </c>
      <c r="D12323">
        <v>0</v>
      </c>
      <c r="E12323" s="7">
        <v>46438</v>
      </c>
    </row>
    <row r="12324" spans="2:5" hidden="1" x14ac:dyDescent="0.25">
      <c r="B12324" t="s">
        <v>8820</v>
      </c>
      <c r="C12324" t="s">
        <v>14122</v>
      </c>
      <c r="D12324">
        <v>0</v>
      </c>
      <c r="E12324" s="7">
        <v>46419</v>
      </c>
    </row>
    <row r="12325" spans="2:5" hidden="1" x14ac:dyDescent="0.25">
      <c r="B12325" t="s">
        <v>8820</v>
      </c>
      <c r="C12325" t="s">
        <v>14122</v>
      </c>
      <c r="D12325">
        <v>0</v>
      </c>
      <c r="E12325" s="7">
        <v>46433</v>
      </c>
    </row>
    <row r="12326" spans="2:5" hidden="1" x14ac:dyDescent="0.25">
      <c r="B12326" t="s">
        <v>8820</v>
      </c>
      <c r="C12326" t="s">
        <v>14122</v>
      </c>
      <c r="D12326">
        <v>0</v>
      </c>
      <c r="E12326" s="7">
        <v>46438</v>
      </c>
    </row>
    <row r="12327" spans="2:5" hidden="1" x14ac:dyDescent="0.25">
      <c r="B12327" t="s">
        <v>8820</v>
      </c>
      <c r="C12327" t="s">
        <v>14122</v>
      </c>
      <c r="D12327">
        <v>0</v>
      </c>
      <c r="E12327" s="7">
        <v>46419</v>
      </c>
    </row>
    <row r="12328" spans="2:5" hidden="1" x14ac:dyDescent="0.25">
      <c r="B12328" t="s">
        <v>8820</v>
      </c>
      <c r="C12328" t="s">
        <v>14122</v>
      </c>
      <c r="D12328">
        <v>0</v>
      </c>
      <c r="E12328" s="7">
        <v>46415</v>
      </c>
    </row>
    <row r="12329" spans="2:5" hidden="1" x14ac:dyDescent="0.25">
      <c r="B12329" t="s">
        <v>8820</v>
      </c>
      <c r="C12329" t="s">
        <v>14122</v>
      </c>
      <c r="D12329">
        <v>0</v>
      </c>
      <c r="E12329" s="7">
        <v>46419</v>
      </c>
    </row>
    <row r="12330" spans="2:5" hidden="1" x14ac:dyDescent="0.25">
      <c r="B12330" t="s">
        <v>8820</v>
      </c>
      <c r="C12330" t="s">
        <v>14122</v>
      </c>
      <c r="D12330">
        <v>0</v>
      </c>
      <c r="E12330" s="7">
        <v>46423</v>
      </c>
    </row>
    <row r="12331" spans="2:5" hidden="1" x14ac:dyDescent="0.25">
      <c r="B12331" t="s">
        <v>8820</v>
      </c>
      <c r="C12331" t="s">
        <v>14122</v>
      </c>
      <c r="D12331">
        <v>0</v>
      </c>
      <c r="E12331" s="7">
        <v>46470</v>
      </c>
    </row>
    <row r="12332" spans="2:5" hidden="1" x14ac:dyDescent="0.25">
      <c r="B12332" t="s">
        <v>8820</v>
      </c>
      <c r="C12332" t="s">
        <v>14122</v>
      </c>
      <c r="D12332">
        <v>0</v>
      </c>
      <c r="E12332" s="7">
        <v>46472</v>
      </c>
    </row>
    <row r="12333" spans="2:5" hidden="1" x14ac:dyDescent="0.25">
      <c r="B12333" t="s">
        <v>8820</v>
      </c>
      <c r="C12333" t="s">
        <v>14122</v>
      </c>
      <c r="D12333">
        <v>0</v>
      </c>
      <c r="E12333" s="7">
        <v>46491</v>
      </c>
    </row>
    <row r="12334" spans="2:5" hidden="1" x14ac:dyDescent="0.25">
      <c r="B12334" t="s">
        <v>8820</v>
      </c>
      <c r="C12334" t="s">
        <v>14122</v>
      </c>
      <c r="D12334">
        <v>0</v>
      </c>
      <c r="E12334" s="7">
        <v>46505</v>
      </c>
    </row>
    <row r="12335" spans="2:5" hidden="1" x14ac:dyDescent="0.25">
      <c r="B12335" t="s">
        <v>8820</v>
      </c>
      <c r="C12335" t="s">
        <v>14122</v>
      </c>
      <c r="D12335">
        <v>0</v>
      </c>
      <c r="E12335" s="7">
        <v>46505</v>
      </c>
    </row>
    <row r="12336" spans="2:5" hidden="1" x14ac:dyDescent="0.25">
      <c r="B12336" t="s">
        <v>8820</v>
      </c>
      <c r="C12336" t="s">
        <v>14122</v>
      </c>
      <c r="D12336">
        <v>0</v>
      </c>
      <c r="E12336" s="7">
        <v>46510</v>
      </c>
    </row>
    <row r="12337" spans="2:5" hidden="1" x14ac:dyDescent="0.25">
      <c r="B12337" t="s">
        <v>8820</v>
      </c>
      <c r="C12337" t="s">
        <v>14122</v>
      </c>
      <c r="D12337">
        <v>0</v>
      </c>
      <c r="E12337" s="7">
        <v>46510</v>
      </c>
    </row>
    <row r="12338" spans="2:5" hidden="1" x14ac:dyDescent="0.25">
      <c r="B12338" t="s">
        <v>8820</v>
      </c>
      <c r="C12338" t="s">
        <v>14122</v>
      </c>
      <c r="D12338">
        <v>0</v>
      </c>
      <c r="E12338" s="7">
        <v>46547</v>
      </c>
    </row>
    <row r="12339" spans="2:5" hidden="1" x14ac:dyDescent="0.25">
      <c r="B12339" t="s">
        <v>8820</v>
      </c>
      <c r="C12339" t="s">
        <v>14122</v>
      </c>
      <c r="D12339">
        <v>0</v>
      </c>
      <c r="E12339" s="7">
        <v>46547</v>
      </c>
    </row>
    <row r="12340" spans="2:5" hidden="1" x14ac:dyDescent="0.25">
      <c r="B12340" t="s">
        <v>8820</v>
      </c>
      <c r="C12340" t="s">
        <v>14122</v>
      </c>
      <c r="D12340">
        <v>0</v>
      </c>
      <c r="E12340" s="7">
        <v>46547</v>
      </c>
    </row>
    <row r="12341" spans="2:5" hidden="1" x14ac:dyDescent="0.25">
      <c r="B12341" t="s">
        <v>8820</v>
      </c>
      <c r="C12341" t="s">
        <v>14122</v>
      </c>
      <c r="D12341">
        <v>0</v>
      </c>
      <c r="E12341" s="7">
        <v>46547</v>
      </c>
    </row>
    <row r="12342" spans="2:5" hidden="1" x14ac:dyDescent="0.25">
      <c r="B12342" t="s">
        <v>8820</v>
      </c>
      <c r="C12342" t="s">
        <v>14122</v>
      </c>
      <c r="D12342">
        <v>0</v>
      </c>
      <c r="E12342" s="7">
        <v>46547</v>
      </c>
    </row>
    <row r="12343" spans="2:5" hidden="1" x14ac:dyDescent="0.25">
      <c r="B12343" t="s">
        <v>8820</v>
      </c>
      <c r="C12343" t="s">
        <v>14122</v>
      </c>
      <c r="D12343">
        <v>0</v>
      </c>
      <c r="E12343" s="7">
        <v>46551</v>
      </c>
    </row>
    <row r="12344" spans="2:5" hidden="1" x14ac:dyDescent="0.25">
      <c r="B12344" t="s">
        <v>8820</v>
      </c>
      <c r="C12344" t="s">
        <v>14122</v>
      </c>
      <c r="D12344">
        <v>0</v>
      </c>
      <c r="E12344" s="7">
        <v>46553</v>
      </c>
    </row>
    <row r="12345" spans="2:5" hidden="1" x14ac:dyDescent="0.25">
      <c r="B12345" t="s">
        <v>8820</v>
      </c>
      <c r="C12345" t="s">
        <v>14122</v>
      </c>
      <c r="D12345">
        <v>0</v>
      </c>
      <c r="E12345" s="7">
        <v>46553</v>
      </c>
    </row>
    <row r="12346" spans="2:5" hidden="1" x14ac:dyDescent="0.25">
      <c r="B12346" t="s">
        <v>8820</v>
      </c>
      <c r="C12346" t="s">
        <v>14122</v>
      </c>
      <c r="D12346">
        <v>0</v>
      </c>
      <c r="E12346" s="7">
        <v>46551</v>
      </c>
    </row>
    <row r="12347" spans="2:5" hidden="1" x14ac:dyDescent="0.25">
      <c r="B12347" t="s">
        <v>8820</v>
      </c>
      <c r="C12347" t="s">
        <v>14122</v>
      </c>
      <c r="D12347">
        <v>0</v>
      </c>
      <c r="E12347" s="7">
        <v>46551</v>
      </c>
    </row>
    <row r="12348" spans="2:5" hidden="1" x14ac:dyDescent="0.25">
      <c r="B12348" t="s">
        <v>8820</v>
      </c>
      <c r="C12348" t="s">
        <v>14122</v>
      </c>
      <c r="D12348">
        <v>0</v>
      </c>
      <c r="E12348" s="7">
        <v>46526</v>
      </c>
    </row>
    <row r="12349" spans="2:5" hidden="1" x14ac:dyDescent="0.25">
      <c r="B12349" t="s">
        <v>8820</v>
      </c>
      <c r="C12349" t="s">
        <v>14122</v>
      </c>
      <c r="D12349">
        <v>0</v>
      </c>
      <c r="E12349" s="7">
        <v>46526</v>
      </c>
    </row>
    <row r="12350" spans="2:5" hidden="1" x14ac:dyDescent="0.25">
      <c r="B12350" t="s">
        <v>8820</v>
      </c>
      <c r="C12350" t="s">
        <v>14122</v>
      </c>
      <c r="D12350">
        <v>0</v>
      </c>
      <c r="E12350" s="7">
        <v>46526</v>
      </c>
    </row>
    <row r="12351" spans="2:5" hidden="1" x14ac:dyDescent="0.25">
      <c r="B12351" t="s">
        <v>8820</v>
      </c>
      <c r="C12351" t="s">
        <v>14122</v>
      </c>
      <c r="D12351">
        <v>0</v>
      </c>
      <c r="E12351" s="7">
        <v>46526</v>
      </c>
    </row>
    <row r="12352" spans="2:5" hidden="1" x14ac:dyDescent="0.25">
      <c r="B12352" t="s">
        <v>8820</v>
      </c>
      <c r="C12352" t="s">
        <v>14122</v>
      </c>
      <c r="D12352">
        <v>0</v>
      </c>
      <c r="E12352" s="7">
        <v>46565</v>
      </c>
    </row>
    <row r="12353" spans="2:5" hidden="1" x14ac:dyDescent="0.25">
      <c r="B12353" t="s">
        <v>8820</v>
      </c>
      <c r="C12353" t="s">
        <v>14122</v>
      </c>
      <c r="D12353">
        <v>0</v>
      </c>
      <c r="E12353" s="7">
        <v>46562</v>
      </c>
    </row>
    <row r="12354" spans="2:5" hidden="1" x14ac:dyDescent="0.25">
      <c r="B12354" t="s">
        <v>8820</v>
      </c>
      <c r="C12354" t="s">
        <v>14122</v>
      </c>
      <c r="D12354">
        <v>0</v>
      </c>
      <c r="E12354" s="7">
        <v>46570</v>
      </c>
    </row>
    <row r="12355" spans="2:5" hidden="1" x14ac:dyDescent="0.25">
      <c r="B12355" t="s">
        <v>8820</v>
      </c>
      <c r="C12355" t="s">
        <v>14122</v>
      </c>
      <c r="D12355">
        <v>0</v>
      </c>
      <c r="E12355" s="7">
        <v>46575</v>
      </c>
    </row>
    <row r="12356" spans="2:5" hidden="1" x14ac:dyDescent="0.25">
      <c r="B12356" t="s">
        <v>8820</v>
      </c>
      <c r="C12356" t="s">
        <v>14122</v>
      </c>
      <c r="D12356">
        <v>0</v>
      </c>
      <c r="E12356" s="7">
        <v>46577</v>
      </c>
    </row>
    <row r="12357" spans="2:5" hidden="1" x14ac:dyDescent="0.25">
      <c r="B12357" t="s">
        <v>8820</v>
      </c>
      <c r="C12357" t="s">
        <v>14122</v>
      </c>
      <c r="D12357">
        <v>0</v>
      </c>
      <c r="E12357" s="7">
        <v>46536</v>
      </c>
    </row>
    <row r="12358" spans="2:5" hidden="1" x14ac:dyDescent="0.25">
      <c r="B12358" t="s">
        <v>8820</v>
      </c>
      <c r="C12358" t="s">
        <v>14122</v>
      </c>
      <c r="D12358">
        <v>0</v>
      </c>
      <c r="E12358" s="7">
        <v>46575</v>
      </c>
    </row>
    <row r="12359" spans="2:5" hidden="1" x14ac:dyDescent="0.25">
      <c r="B12359" t="s">
        <v>8820</v>
      </c>
      <c r="C12359" t="s">
        <v>14122</v>
      </c>
      <c r="D12359">
        <v>0</v>
      </c>
      <c r="E12359" s="7">
        <v>46535</v>
      </c>
    </row>
    <row r="12360" spans="2:5" hidden="1" x14ac:dyDescent="0.25">
      <c r="B12360" t="s">
        <v>8820</v>
      </c>
      <c r="C12360" t="s">
        <v>14122</v>
      </c>
      <c r="D12360">
        <v>0</v>
      </c>
      <c r="E12360" s="7">
        <v>46575</v>
      </c>
    </row>
    <row r="12361" spans="2:5" hidden="1" x14ac:dyDescent="0.25">
      <c r="B12361" t="s">
        <v>8820</v>
      </c>
      <c r="C12361" t="s">
        <v>14122</v>
      </c>
      <c r="D12361">
        <v>0</v>
      </c>
      <c r="E12361" s="7">
        <v>46575</v>
      </c>
    </row>
    <row r="12362" spans="2:5" hidden="1" x14ac:dyDescent="0.25">
      <c r="B12362" t="s">
        <v>8820</v>
      </c>
      <c r="C12362" t="s">
        <v>14122</v>
      </c>
      <c r="D12362">
        <v>0</v>
      </c>
      <c r="E12362" s="7">
        <v>46535</v>
      </c>
    </row>
    <row r="12363" spans="2:5" hidden="1" x14ac:dyDescent="0.25">
      <c r="B12363" t="s">
        <v>8820</v>
      </c>
      <c r="C12363" t="s">
        <v>14122</v>
      </c>
      <c r="D12363">
        <v>0</v>
      </c>
      <c r="E12363" s="7">
        <v>46535</v>
      </c>
    </row>
    <row r="12364" spans="2:5" hidden="1" x14ac:dyDescent="0.25">
      <c r="B12364" t="s">
        <v>8820</v>
      </c>
      <c r="C12364" t="s">
        <v>14122</v>
      </c>
      <c r="D12364">
        <v>0</v>
      </c>
      <c r="E12364" s="7">
        <v>46583</v>
      </c>
    </row>
    <row r="12365" spans="2:5" hidden="1" x14ac:dyDescent="0.25">
      <c r="B12365" t="s">
        <v>8820</v>
      </c>
      <c r="C12365" t="s">
        <v>14122</v>
      </c>
      <c r="D12365">
        <v>0</v>
      </c>
      <c r="E12365" s="7">
        <v>46587</v>
      </c>
    </row>
    <row r="12366" spans="2:5" hidden="1" x14ac:dyDescent="0.25">
      <c r="B12366" t="s">
        <v>8820</v>
      </c>
      <c r="C12366" t="s">
        <v>14122</v>
      </c>
      <c r="D12366">
        <v>0</v>
      </c>
      <c r="E12366" s="7">
        <v>46587</v>
      </c>
    </row>
    <row r="12367" spans="2:5" hidden="1" x14ac:dyDescent="0.25">
      <c r="B12367" t="s">
        <v>8820</v>
      </c>
      <c r="C12367" t="s">
        <v>14122</v>
      </c>
      <c r="D12367">
        <v>0</v>
      </c>
      <c r="E12367" s="7">
        <v>46583</v>
      </c>
    </row>
    <row r="12368" spans="2:5" hidden="1" x14ac:dyDescent="0.25">
      <c r="B12368" t="s">
        <v>8820</v>
      </c>
      <c r="C12368" t="s">
        <v>14122</v>
      </c>
      <c r="D12368">
        <v>0</v>
      </c>
      <c r="E12368" s="7">
        <v>46583</v>
      </c>
    </row>
    <row r="12369" spans="2:5" hidden="1" x14ac:dyDescent="0.25">
      <c r="B12369" t="s">
        <v>8820</v>
      </c>
      <c r="C12369" t="s">
        <v>14122</v>
      </c>
      <c r="D12369">
        <v>0</v>
      </c>
      <c r="E12369" s="7">
        <v>46590</v>
      </c>
    </row>
    <row r="12370" spans="2:5" hidden="1" x14ac:dyDescent="0.25">
      <c r="B12370" t="s">
        <v>8820</v>
      </c>
      <c r="C12370" t="s">
        <v>14122</v>
      </c>
      <c r="D12370">
        <v>0</v>
      </c>
      <c r="E12370" s="7">
        <v>46588</v>
      </c>
    </row>
    <row r="12371" spans="2:5" hidden="1" x14ac:dyDescent="0.25">
      <c r="B12371" t="s">
        <v>8820</v>
      </c>
      <c r="C12371" t="s">
        <v>14122</v>
      </c>
      <c r="D12371">
        <v>0</v>
      </c>
      <c r="E12371" s="7">
        <v>46617</v>
      </c>
    </row>
    <row r="12372" spans="2:5" hidden="1" x14ac:dyDescent="0.25">
      <c r="B12372" t="s">
        <v>8820</v>
      </c>
      <c r="C12372" t="s">
        <v>14122</v>
      </c>
      <c r="D12372">
        <v>0</v>
      </c>
      <c r="E12372" s="7">
        <v>46588</v>
      </c>
    </row>
    <row r="12373" spans="2:5" hidden="1" x14ac:dyDescent="0.25">
      <c r="B12373" t="s">
        <v>8820</v>
      </c>
      <c r="C12373" t="s">
        <v>14122</v>
      </c>
      <c r="D12373">
        <v>0</v>
      </c>
      <c r="E12373" s="7">
        <v>46639</v>
      </c>
    </row>
    <row r="12374" spans="2:5" hidden="1" x14ac:dyDescent="0.25">
      <c r="B12374" t="s">
        <v>8820</v>
      </c>
      <c r="C12374" t="s">
        <v>14122</v>
      </c>
      <c r="D12374">
        <v>0</v>
      </c>
      <c r="E12374" s="7">
        <v>46674</v>
      </c>
    </row>
    <row r="12375" spans="2:5" hidden="1" x14ac:dyDescent="0.25">
      <c r="B12375" t="s">
        <v>8820</v>
      </c>
      <c r="C12375" t="s">
        <v>14122</v>
      </c>
      <c r="D12375">
        <v>0</v>
      </c>
      <c r="E12375" s="7">
        <v>46674</v>
      </c>
    </row>
    <row r="12376" spans="2:5" hidden="1" x14ac:dyDescent="0.25">
      <c r="B12376" t="s">
        <v>8820</v>
      </c>
      <c r="C12376" t="s">
        <v>14122</v>
      </c>
      <c r="D12376">
        <v>0</v>
      </c>
      <c r="E12376" s="7">
        <v>46707</v>
      </c>
    </row>
    <row r="12377" spans="2:5" hidden="1" x14ac:dyDescent="0.25">
      <c r="B12377" t="s">
        <v>8820</v>
      </c>
      <c r="C12377" t="s">
        <v>14122</v>
      </c>
      <c r="D12377">
        <v>0</v>
      </c>
      <c r="E12377" s="7">
        <v>46704</v>
      </c>
    </row>
    <row r="12378" spans="2:5" hidden="1" x14ac:dyDescent="0.25">
      <c r="B12378" t="s">
        <v>8820</v>
      </c>
      <c r="C12378" t="s">
        <v>14122</v>
      </c>
      <c r="D12378">
        <v>0</v>
      </c>
      <c r="E12378" s="7">
        <v>46704</v>
      </c>
    </row>
    <row r="12379" spans="2:5" hidden="1" x14ac:dyDescent="0.25">
      <c r="B12379" t="s">
        <v>8820</v>
      </c>
      <c r="C12379" t="s">
        <v>14122</v>
      </c>
      <c r="D12379">
        <v>0</v>
      </c>
      <c r="E12379" s="7">
        <v>46704</v>
      </c>
    </row>
    <row r="12380" spans="2:5" hidden="1" x14ac:dyDescent="0.25">
      <c r="B12380" t="s">
        <v>8820</v>
      </c>
      <c r="C12380" t="s">
        <v>14122</v>
      </c>
      <c r="D12380">
        <v>0</v>
      </c>
      <c r="E12380" s="7">
        <v>46724</v>
      </c>
    </row>
    <row r="12381" spans="2:5" hidden="1" x14ac:dyDescent="0.25">
      <c r="B12381" t="s">
        <v>8820</v>
      </c>
      <c r="C12381" t="s">
        <v>14122</v>
      </c>
      <c r="D12381">
        <v>0</v>
      </c>
      <c r="E12381" s="7">
        <v>46723</v>
      </c>
    </row>
    <row r="12382" spans="2:5" hidden="1" x14ac:dyDescent="0.25">
      <c r="B12382" t="s">
        <v>8820</v>
      </c>
      <c r="C12382" t="s">
        <v>14122</v>
      </c>
      <c r="D12382">
        <v>0</v>
      </c>
      <c r="E12382" s="7">
        <v>46723</v>
      </c>
    </row>
    <row r="12383" spans="2:5" hidden="1" x14ac:dyDescent="0.25">
      <c r="B12383" t="s">
        <v>8820</v>
      </c>
      <c r="C12383" t="s">
        <v>14122</v>
      </c>
      <c r="D12383">
        <v>0</v>
      </c>
      <c r="E12383" s="7">
        <v>46724</v>
      </c>
    </row>
    <row r="12384" spans="2:5" hidden="1" x14ac:dyDescent="0.25">
      <c r="B12384" t="s">
        <v>8820</v>
      </c>
      <c r="C12384" t="s">
        <v>14122</v>
      </c>
      <c r="D12384">
        <v>0</v>
      </c>
      <c r="E12384" s="7">
        <v>46729</v>
      </c>
    </row>
    <row r="12385" spans="2:5" hidden="1" x14ac:dyDescent="0.25">
      <c r="B12385" t="s">
        <v>8820</v>
      </c>
      <c r="C12385" t="s">
        <v>14122</v>
      </c>
      <c r="D12385">
        <v>0</v>
      </c>
      <c r="E12385" s="7">
        <v>46729</v>
      </c>
    </row>
    <row r="12386" spans="2:5" hidden="1" x14ac:dyDescent="0.25">
      <c r="B12386" t="s">
        <v>8820</v>
      </c>
      <c r="C12386" t="s">
        <v>14122</v>
      </c>
      <c r="D12386">
        <v>0</v>
      </c>
      <c r="E12386" s="7" t="s">
        <v>30</v>
      </c>
    </row>
    <row r="12387" spans="2:5" hidden="1" x14ac:dyDescent="0.25">
      <c r="B12387" t="s">
        <v>8820</v>
      </c>
      <c r="C12387" t="s">
        <v>14122</v>
      </c>
      <c r="D12387">
        <v>0</v>
      </c>
      <c r="E12387" s="7">
        <v>46707</v>
      </c>
    </row>
    <row r="12388" spans="2:5" hidden="1" x14ac:dyDescent="0.25">
      <c r="B12388" t="s">
        <v>8820</v>
      </c>
      <c r="C12388" t="s">
        <v>14122</v>
      </c>
      <c r="D12388">
        <v>0</v>
      </c>
      <c r="E12388" s="7">
        <v>46302</v>
      </c>
    </row>
    <row r="12389" spans="2:5" hidden="1" x14ac:dyDescent="0.25">
      <c r="B12389" t="s">
        <v>8820</v>
      </c>
      <c r="C12389" t="s">
        <v>14122</v>
      </c>
      <c r="D12389">
        <v>0</v>
      </c>
      <c r="E12389" s="7">
        <v>46329</v>
      </c>
    </row>
    <row r="12390" spans="2:5" hidden="1" x14ac:dyDescent="0.25">
      <c r="B12390" t="s">
        <v>8820</v>
      </c>
      <c r="C12390" t="s">
        <v>14122</v>
      </c>
      <c r="D12390">
        <v>0</v>
      </c>
      <c r="E12390" s="7">
        <v>46233</v>
      </c>
    </row>
    <row r="12391" spans="2:5" hidden="1" x14ac:dyDescent="0.25">
      <c r="B12391" t="s">
        <v>8820</v>
      </c>
      <c r="C12391" t="s">
        <v>14122</v>
      </c>
      <c r="D12391">
        <v>0</v>
      </c>
      <c r="E12391" s="7">
        <v>46633</v>
      </c>
    </row>
    <row r="12392" spans="2:5" hidden="1" x14ac:dyDescent="0.25">
      <c r="B12392" t="s">
        <v>8820</v>
      </c>
      <c r="C12392" t="s">
        <v>14122</v>
      </c>
      <c r="D12392">
        <v>0</v>
      </c>
      <c r="E12392" s="7">
        <v>46325</v>
      </c>
    </row>
    <row r="12393" spans="2:5" hidden="1" x14ac:dyDescent="0.25">
      <c r="B12393" t="s">
        <v>8820</v>
      </c>
      <c r="C12393" t="s">
        <v>14122</v>
      </c>
      <c r="D12393">
        <v>0</v>
      </c>
      <c r="E12393" s="7">
        <v>46406</v>
      </c>
    </row>
    <row r="12394" spans="2:5" hidden="1" x14ac:dyDescent="0.25">
      <c r="B12394" t="s">
        <v>8820</v>
      </c>
      <c r="C12394" t="s">
        <v>14122</v>
      </c>
      <c r="D12394">
        <v>0</v>
      </c>
      <c r="E12394" s="7">
        <v>46416</v>
      </c>
    </row>
    <row r="12395" spans="2:5" hidden="1" x14ac:dyDescent="0.25">
      <c r="B12395" t="s">
        <v>8820</v>
      </c>
      <c r="C12395" t="s">
        <v>14122</v>
      </c>
      <c r="D12395">
        <v>0</v>
      </c>
      <c r="E12395" s="7">
        <v>46479</v>
      </c>
    </row>
    <row r="12396" spans="2:5" hidden="1" x14ac:dyDescent="0.25">
      <c r="B12396" t="s">
        <v>8820</v>
      </c>
      <c r="C12396" t="s">
        <v>14122</v>
      </c>
      <c r="D12396">
        <v>0</v>
      </c>
      <c r="E12396" s="7">
        <v>46583</v>
      </c>
    </row>
    <row r="12397" spans="2:5" hidden="1" x14ac:dyDescent="0.25">
      <c r="B12397" t="s">
        <v>8820</v>
      </c>
      <c r="C12397" t="s">
        <v>14122</v>
      </c>
      <c r="D12397">
        <v>0</v>
      </c>
      <c r="E12397" s="7">
        <v>46707</v>
      </c>
    </row>
    <row r="12398" spans="2:5" hidden="1" x14ac:dyDescent="0.25">
      <c r="B12398" t="s">
        <v>8823</v>
      </c>
      <c r="C12398" t="s">
        <v>8824</v>
      </c>
      <c r="D12398">
        <v>0</v>
      </c>
      <c r="E12398" s="7">
        <v>46235</v>
      </c>
    </row>
    <row r="12399" spans="2:5" hidden="1" x14ac:dyDescent="0.25">
      <c r="B12399" t="s">
        <v>8823</v>
      </c>
      <c r="C12399" t="s">
        <v>8824</v>
      </c>
      <c r="D12399">
        <v>0</v>
      </c>
      <c r="E12399" s="7">
        <v>46327</v>
      </c>
    </row>
    <row r="12400" spans="2:5" hidden="1" x14ac:dyDescent="0.25">
      <c r="B12400" t="s">
        <v>8823</v>
      </c>
      <c r="C12400" t="s">
        <v>8824</v>
      </c>
      <c r="D12400">
        <v>0</v>
      </c>
      <c r="E12400" s="7">
        <v>46348</v>
      </c>
    </row>
    <row r="12401" spans="2:5" hidden="1" x14ac:dyDescent="0.25">
      <c r="B12401" t="s">
        <v>8823</v>
      </c>
      <c r="C12401" t="s">
        <v>8824</v>
      </c>
      <c r="D12401">
        <v>0</v>
      </c>
      <c r="E12401" s="7">
        <v>46527</v>
      </c>
    </row>
    <row r="12402" spans="2:5" hidden="1" x14ac:dyDescent="0.25">
      <c r="B12402" t="s">
        <v>8823</v>
      </c>
      <c r="C12402" t="s">
        <v>8824</v>
      </c>
      <c r="D12402">
        <v>0</v>
      </c>
      <c r="E12402" s="7">
        <v>46640</v>
      </c>
    </row>
    <row r="12403" spans="2:5" hidden="1" x14ac:dyDescent="0.25">
      <c r="B12403" t="s">
        <v>8823</v>
      </c>
      <c r="C12403" t="s">
        <v>8824</v>
      </c>
      <c r="D12403">
        <v>0</v>
      </c>
      <c r="E12403" s="7">
        <v>46143</v>
      </c>
    </row>
    <row r="12404" spans="2:5" hidden="1" x14ac:dyDescent="0.25">
      <c r="B12404" t="s">
        <v>8823</v>
      </c>
      <c r="C12404" t="s">
        <v>8824</v>
      </c>
      <c r="D12404">
        <v>0</v>
      </c>
      <c r="E12404" s="7">
        <v>46204</v>
      </c>
    </row>
    <row r="12405" spans="2:5" hidden="1" x14ac:dyDescent="0.25">
      <c r="B12405" t="s">
        <v>8828</v>
      </c>
      <c r="C12405" t="s">
        <v>8829</v>
      </c>
      <c r="D12405">
        <v>0</v>
      </c>
      <c r="E12405" s="7">
        <v>46348</v>
      </c>
    </row>
    <row r="12406" spans="2:5" hidden="1" x14ac:dyDescent="0.25">
      <c r="B12406" t="s">
        <v>8828</v>
      </c>
      <c r="C12406" t="s">
        <v>8829</v>
      </c>
      <c r="D12406">
        <v>0</v>
      </c>
      <c r="E12406" s="7">
        <v>46569</v>
      </c>
    </row>
    <row r="12407" spans="2:5" hidden="1" x14ac:dyDescent="0.25">
      <c r="B12407" t="s">
        <v>8828</v>
      </c>
      <c r="C12407" t="s">
        <v>8829</v>
      </c>
      <c r="D12407">
        <v>0</v>
      </c>
      <c r="E12407" s="7">
        <v>46625</v>
      </c>
    </row>
    <row r="12408" spans="2:5" hidden="1" x14ac:dyDescent="0.25">
      <c r="B12408" t="s">
        <v>8828</v>
      </c>
      <c r="C12408" t="s">
        <v>8829</v>
      </c>
      <c r="D12408">
        <v>0</v>
      </c>
      <c r="E12408" s="7">
        <v>46646</v>
      </c>
    </row>
    <row r="12409" spans="2:5" hidden="1" x14ac:dyDescent="0.25">
      <c r="B12409" t="s">
        <v>8828</v>
      </c>
      <c r="C12409" t="s">
        <v>8829</v>
      </c>
      <c r="D12409">
        <v>0</v>
      </c>
      <c r="E12409" s="7">
        <v>46696</v>
      </c>
    </row>
    <row r="12410" spans="2:5" hidden="1" x14ac:dyDescent="0.25">
      <c r="B12410" t="s">
        <v>8828</v>
      </c>
      <c r="C12410" t="s">
        <v>8829</v>
      </c>
      <c r="D12410">
        <v>0</v>
      </c>
      <c r="E12410" s="7">
        <v>46699</v>
      </c>
    </row>
    <row r="12411" spans="2:5" hidden="1" x14ac:dyDescent="0.25">
      <c r="B12411" t="s">
        <v>8828</v>
      </c>
      <c r="C12411" t="s">
        <v>8829</v>
      </c>
      <c r="D12411">
        <v>0</v>
      </c>
      <c r="E12411" s="7">
        <v>46717</v>
      </c>
    </row>
    <row r="12412" spans="2:5" hidden="1" x14ac:dyDescent="0.25">
      <c r="B12412" t="s">
        <v>8835</v>
      </c>
      <c r="C12412" t="s">
        <v>14123</v>
      </c>
      <c r="D12412">
        <v>0</v>
      </c>
      <c r="E12412" s="7">
        <v>46753</v>
      </c>
    </row>
    <row r="12413" spans="2:5" hidden="1" x14ac:dyDescent="0.25">
      <c r="B12413" t="s">
        <v>8835</v>
      </c>
      <c r="C12413" t="s">
        <v>14123</v>
      </c>
      <c r="D12413">
        <v>0</v>
      </c>
      <c r="E12413" s="7">
        <v>46753</v>
      </c>
    </row>
    <row r="12414" spans="2:5" hidden="1" x14ac:dyDescent="0.25">
      <c r="B12414" t="s">
        <v>8835</v>
      </c>
      <c r="C12414" t="s">
        <v>14123</v>
      </c>
      <c r="D12414">
        <v>0</v>
      </c>
      <c r="E12414" s="7">
        <v>46784</v>
      </c>
    </row>
    <row r="12415" spans="2:5" hidden="1" x14ac:dyDescent="0.25">
      <c r="B12415" t="s">
        <v>8835</v>
      </c>
      <c r="C12415" t="s">
        <v>14123</v>
      </c>
      <c r="D12415">
        <v>0</v>
      </c>
      <c r="E12415" s="7">
        <v>46813</v>
      </c>
    </row>
    <row r="12416" spans="2:5" hidden="1" x14ac:dyDescent="0.25">
      <c r="B12416" t="s">
        <v>8835</v>
      </c>
      <c r="C12416" t="s">
        <v>14123</v>
      </c>
      <c r="D12416">
        <v>0</v>
      </c>
      <c r="E12416" s="7">
        <v>46844</v>
      </c>
    </row>
    <row r="12417" spans="2:5" hidden="1" x14ac:dyDescent="0.25">
      <c r="B12417" t="s">
        <v>8835</v>
      </c>
      <c r="C12417" t="s">
        <v>14123</v>
      </c>
      <c r="D12417">
        <v>0</v>
      </c>
      <c r="E12417" s="7">
        <v>46905</v>
      </c>
    </row>
    <row r="12418" spans="2:5" hidden="1" x14ac:dyDescent="0.25">
      <c r="B12418" t="s">
        <v>8838</v>
      </c>
      <c r="C12418" t="s">
        <v>14124</v>
      </c>
      <c r="D12418">
        <v>0</v>
      </c>
      <c r="E12418" s="7">
        <v>46447</v>
      </c>
    </row>
    <row r="12419" spans="2:5" hidden="1" x14ac:dyDescent="0.25">
      <c r="B12419" t="s">
        <v>8838</v>
      </c>
      <c r="C12419" t="s">
        <v>14124</v>
      </c>
      <c r="D12419">
        <v>349</v>
      </c>
      <c r="E12419" s="7">
        <v>46935</v>
      </c>
    </row>
    <row r="12420" spans="2:5" hidden="1" x14ac:dyDescent="0.25">
      <c r="B12420" t="s">
        <v>8841</v>
      </c>
      <c r="C12420" t="s">
        <v>8842</v>
      </c>
      <c r="D12420">
        <v>180</v>
      </c>
      <c r="E12420" s="7">
        <v>46935</v>
      </c>
    </row>
    <row r="12421" spans="2:5" hidden="1" x14ac:dyDescent="0.25">
      <c r="B12421" t="s">
        <v>8843</v>
      </c>
      <c r="C12421" t="s">
        <v>8844</v>
      </c>
      <c r="D12421">
        <v>28</v>
      </c>
      <c r="E12421" s="7">
        <v>46357</v>
      </c>
    </row>
    <row r="12422" spans="2:5" hidden="1" x14ac:dyDescent="0.25">
      <c r="B12422" t="s">
        <v>8846</v>
      </c>
      <c r="C12422" t="s">
        <v>8847</v>
      </c>
      <c r="D12422">
        <v>0</v>
      </c>
      <c r="E12422" s="7">
        <v>46060</v>
      </c>
    </row>
    <row r="12423" spans="2:5" hidden="1" x14ac:dyDescent="0.25">
      <c r="B12423" t="s">
        <v>8846</v>
      </c>
      <c r="C12423" t="s">
        <v>8847</v>
      </c>
      <c r="D12423">
        <v>0</v>
      </c>
      <c r="E12423" s="7">
        <v>46076</v>
      </c>
    </row>
    <row r="12424" spans="2:5" hidden="1" x14ac:dyDescent="0.25">
      <c r="B12424" t="s">
        <v>8846</v>
      </c>
      <c r="C12424" t="s">
        <v>8847</v>
      </c>
      <c r="D12424">
        <v>0</v>
      </c>
      <c r="E12424" s="7">
        <v>46076</v>
      </c>
    </row>
    <row r="12425" spans="2:5" hidden="1" x14ac:dyDescent="0.25">
      <c r="B12425" t="s">
        <v>8846</v>
      </c>
      <c r="C12425" t="s">
        <v>8847</v>
      </c>
      <c r="D12425">
        <v>0</v>
      </c>
      <c r="E12425" s="7" t="s">
        <v>30</v>
      </c>
    </row>
    <row r="12426" spans="2:5" hidden="1" x14ac:dyDescent="0.25">
      <c r="B12426" t="s">
        <v>8846</v>
      </c>
      <c r="C12426" t="s">
        <v>8847</v>
      </c>
      <c r="D12426">
        <v>0</v>
      </c>
      <c r="E12426" s="7">
        <v>46074</v>
      </c>
    </row>
    <row r="12427" spans="2:5" hidden="1" x14ac:dyDescent="0.25">
      <c r="B12427" t="s">
        <v>8846</v>
      </c>
      <c r="C12427" t="s">
        <v>8847</v>
      </c>
      <c r="D12427">
        <v>0</v>
      </c>
      <c r="E12427" s="7">
        <v>46060</v>
      </c>
    </row>
    <row r="12428" spans="2:5" hidden="1" x14ac:dyDescent="0.25">
      <c r="B12428" t="s">
        <v>8846</v>
      </c>
      <c r="C12428" t="s">
        <v>8847</v>
      </c>
      <c r="D12428">
        <v>0</v>
      </c>
      <c r="E12428" s="7">
        <v>46073</v>
      </c>
    </row>
    <row r="12429" spans="2:5" hidden="1" x14ac:dyDescent="0.25">
      <c r="B12429" t="s">
        <v>8846</v>
      </c>
      <c r="C12429" t="s">
        <v>8847</v>
      </c>
      <c r="D12429">
        <v>0</v>
      </c>
      <c r="E12429" s="7">
        <v>46063</v>
      </c>
    </row>
    <row r="12430" spans="2:5" hidden="1" x14ac:dyDescent="0.25">
      <c r="B12430" t="s">
        <v>8846</v>
      </c>
      <c r="C12430" t="s">
        <v>8847</v>
      </c>
      <c r="D12430">
        <v>0</v>
      </c>
      <c r="E12430" s="7">
        <v>46073</v>
      </c>
    </row>
    <row r="12431" spans="2:5" hidden="1" x14ac:dyDescent="0.25">
      <c r="B12431" t="s">
        <v>8846</v>
      </c>
      <c r="C12431" t="s">
        <v>8847</v>
      </c>
      <c r="D12431">
        <v>0</v>
      </c>
      <c r="E12431" s="7">
        <v>46076</v>
      </c>
    </row>
    <row r="12432" spans="2:5" hidden="1" x14ac:dyDescent="0.25">
      <c r="B12432" t="s">
        <v>8846</v>
      </c>
      <c r="C12432" t="s">
        <v>8847</v>
      </c>
      <c r="D12432">
        <v>0</v>
      </c>
      <c r="E12432" s="7">
        <v>46076</v>
      </c>
    </row>
    <row r="12433" spans="2:5" hidden="1" x14ac:dyDescent="0.25">
      <c r="B12433" t="s">
        <v>8846</v>
      </c>
      <c r="C12433" t="s">
        <v>8847</v>
      </c>
      <c r="D12433">
        <v>0</v>
      </c>
      <c r="E12433" s="7">
        <v>46437</v>
      </c>
    </row>
    <row r="12434" spans="2:5" hidden="1" x14ac:dyDescent="0.25">
      <c r="B12434" t="s">
        <v>8846</v>
      </c>
      <c r="C12434" t="s">
        <v>8847</v>
      </c>
      <c r="D12434">
        <v>960</v>
      </c>
      <c r="E12434" s="7">
        <v>46461</v>
      </c>
    </row>
    <row r="12435" spans="2:5" hidden="1" x14ac:dyDescent="0.25">
      <c r="B12435" t="s">
        <v>8846</v>
      </c>
      <c r="C12435" t="s">
        <v>8847</v>
      </c>
      <c r="D12435">
        <v>156</v>
      </c>
      <c r="E12435" s="7">
        <v>46457</v>
      </c>
    </row>
    <row r="12436" spans="2:5" hidden="1" x14ac:dyDescent="0.25">
      <c r="B12436" t="s">
        <v>8846</v>
      </c>
      <c r="C12436" t="s">
        <v>8847</v>
      </c>
      <c r="D12436">
        <v>0</v>
      </c>
      <c r="E12436" s="7">
        <v>46461</v>
      </c>
    </row>
    <row r="12437" spans="2:5" hidden="1" x14ac:dyDescent="0.25">
      <c r="B12437" t="s">
        <v>8846</v>
      </c>
      <c r="C12437" t="s">
        <v>8847</v>
      </c>
      <c r="D12437">
        <v>276</v>
      </c>
      <c r="E12437" s="7">
        <v>46463</v>
      </c>
    </row>
    <row r="12438" spans="2:5" hidden="1" x14ac:dyDescent="0.25">
      <c r="B12438" t="s">
        <v>8849</v>
      </c>
      <c r="C12438" t="s">
        <v>1279</v>
      </c>
      <c r="D12438">
        <v>0</v>
      </c>
      <c r="E12438" s="7" t="s">
        <v>30</v>
      </c>
    </row>
    <row r="12439" spans="2:5" hidden="1" x14ac:dyDescent="0.25">
      <c r="B12439" t="s">
        <v>8849</v>
      </c>
      <c r="C12439" t="s">
        <v>1279</v>
      </c>
      <c r="D12439">
        <v>0</v>
      </c>
      <c r="E12439" s="7">
        <v>46532</v>
      </c>
    </row>
    <row r="12440" spans="2:5" hidden="1" x14ac:dyDescent="0.25">
      <c r="B12440" t="s">
        <v>8849</v>
      </c>
      <c r="C12440" t="s">
        <v>1279</v>
      </c>
      <c r="D12440">
        <v>119</v>
      </c>
      <c r="E12440" s="7">
        <v>46669</v>
      </c>
    </row>
    <row r="12441" spans="2:5" hidden="1" x14ac:dyDescent="0.25">
      <c r="B12441" t="s">
        <v>8849</v>
      </c>
      <c r="C12441" t="s">
        <v>1279</v>
      </c>
      <c r="D12441">
        <v>0</v>
      </c>
      <c r="E12441" s="7">
        <v>46143</v>
      </c>
    </row>
    <row r="12442" spans="2:5" hidden="1" x14ac:dyDescent="0.25">
      <c r="B12442" t="s">
        <v>8849</v>
      </c>
      <c r="C12442" t="s">
        <v>1279</v>
      </c>
      <c r="D12442">
        <v>0</v>
      </c>
      <c r="E12442" s="7">
        <v>46187</v>
      </c>
    </row>
    <row r="12443" spans="2:5" hidden="1" x14ac:dyDescent="0.25">
      <c r="B12443" t="s">
        <v>8854</v>
      </c>
      <c r="C12443" t="s">
        <v>8855</v>
      </c>
      <c r="D12443">
        <v>0</v>
      </c>
      <c r="E12443" s="7">
        <v>46108</v>
      </c>
    </row>
    <row r="12444" spans="2:5" hidden="1" x14ac:dyDescent="0.25">
      <c r="B12444" t="s">
        <v>8854</v>
      </c>
      <c r="C12444" t="s">
        <v>8855</v>
      </c>
      <c r="D12444">
        <v>0</v>
      </c>
      <c r="E12444" s="7" t="s">
        <v>30</v>
      </c>
    </row>
    <row r="12445" spans="2:5" hidden="1" x14ac:dyDescent="0.25">
      <c r="B12445" t="s">
        <v>8854</v>
      </c>
      <c r="C12445" t="s">
        <v>8855</v>
      </c>
      <c r="D12445">
        <v>0</v>
      </c>
      <c r="E12445" s="7">
        <v>46108</v>
      </c>
    </row>
    <row r="12446" spans="2:5" hidden="1" x14ac:dyDescent="0.25">
      <c r="B12446" t="s">
        <v>8854</v>
      </c>
      <c r="C12446" t="s">
        <v>8855</v>
      </c>
      <c r="D12446">
        <v>0</v>
      </c>
      <c r="E12446" s="7">
        <v>46143</v>
      </c>
    </row>
    <row r="12447" spans="2:5" hidden="1" x14ac:dyDescent="0.25">
      <c r="B12447" t="s">
        <v>8854</v>
      </c>
      <c r="C12447" t="s">
        <v>8855</v>
      </c>
      <c r="D12447">
        <v>0</v>
      </c>
      <c r="E12447" s="7">
        <v>46143</v>
      </c>
    </row>
    <row r="12448" spans="2:5" hidden="1" x14ac:dyDescent="0.25">
      <c r="B12448" t="s">
        <v>8857</v>
      </c>
      <c r="C12448" t="s">
        <v>8858</v>
      </c>
      <c r="D12448">
        <v>0</v>
      </c>
      <c r="E12448" s="7">
        <v>46276</v>
      </c>
    </row>
    <row r="12449" spans="2:5" hidden="1" x14ac:dyDescent="0.25">
      <c r="B12449" t="s">
        <v>8861</v>
      </c>
      <c r="C12449" t="s">
        <v>8862</v>
      </c>
      <c r="D12449">
        <v>45</v>
      </c>
      <c r="E12449" s="7">
        <v>46390</v>
      </c>
    </row>
    <row r="12450" spans="2:5" hidden="1" x14ac:dyDescent="0.25">
      <c r="B12450" t="s">
        <v>8863</v>
      </c>
      <c r="C12450" t="s">
        <v>8864</v>
      </c>
      <c r="D12450">
        <v>0</v>
      </c>
      <c r="E12450" s="7">
        <v>46478</v>
      </c>
    </row>
    <row r="12451" spans="2:5" hidden="1" x14ac:dyDescent="0.25">
      <c r="B12451" t="s">
        <v>8863</v>
      </c>
      <c r="C12451" t="s">
        <v>8864</v>
      </c>
      <c r="D12451">
        <v>0</v>
      </c>
      <c r="E12451" s="7">
        <v>46357</v>
      </c>
    </row>
    <row r="12452" spans="2:5" hidden="1" x14ac:dyDescent="0.25">
      <c r="B12452" t="s">
        <v>8863</v>
      </c>
      <c r="C12452" t="s">
        <v>8864</v>
      </c>
      <c r="D12452">
        <v>521</v>
      </c>
      <c r="E12452" s="7">
        <v>46588</v>
      </c>
    </row>
    <row r="12453" spans="2:5" hidden="1" x14ac:dyDescent="0.25">
      <c r="B12453" t="s">
        <v>8863</v>
      </c>
      <c r="C12453" t="s">
        <v>8864</v>
      </c>
      <c r="D12453">
        <v>460</v>
      </c>
      <c r="E12453" s="7">
        <v>46655</v>
      </c>
    </row>
    <row r="12454" spans="2:5" hidden="1" x14ac:dyDescent="0.25">
      <c r="B12454" t="s">
        <v>8863</v>
      </c>
      <c r="C12454" t="s">
        <v>8864</v>
      </c>
      <c r="D12454">
        <v>120</v>
      </c>
      <c r="E12454" s="7">
        <v>46706</v>
      </c>
    </row>
    <row r="12455" spans="2:5" hidden="1" x14ac:dyDescent="0.25">
      <c r="B12455" t="s">
        <v>8867</v>
      </c>
      <c r="C12455" t="s">
        <v>8868</v>
      </c>
      <c r="D12455">
        <v>10</v>
      </c>
      <c r="E12455" s="7" t="s">
        <v>30</v>
      </c>
    </row>
    <row r="12456" spans="2:5" hidden="1" x14ac:dyDescent="0.25">
      <c r="B12456" t="s">
        <v>8869</v>
      </c>
      <c r="C12456" t="s">
        <v>14125</v>
      </c>
      <c r="D12456">
        <v>0</v>
      </c>
      <c r="E12456" s="7">
        <v>47484</v>
      </c>
    </row>
    <row r="12457" spans="2:5" hidden="1" x14ac:dyDescent="0.25">
      <c r="B12457" t="s">
        <v>8869</v>
      </c>
      <c r="C12457" t="s">
        <v>14125</v>
      </c>
      <c r="D12457">
        <v>0</v>
      </c>
      <c r="E12457" s="7">
        <v>47300</v>
      </c>
    </row>
    <row r="12458" spans="2:5" hidden="1" x14ac:dyDescent="0.25">
      <c r="B12458" t="s">
        <v>8869</v>
      </c>
      <c r="C12458" t="s">
        <v>14125</v>
      </c>
      <c r="D12458">
        <v>114</v>
      </c>
      <c r="E12458" s="7">
        <v>47604</v>
      </c>
    </row>
    <row r="12459" spans="2:5" hidden="1" x14ac:dyDescent="0.25">
      <c r="B12459" t="s">
        <v>8869</v>
      </c>
      <c r="C12459" t="s">
        <v>14125</v>
      </c>
      <c r="D12459">
        <v>500</v>
      </c>
      <c r="E12459" s="7">
        <v>47727</v>
      </c>
    </row>
    <row r="12460" spans="2:5" hidden="1" x14ac:dyDescent="0.25">
      <c r="B12460" t="s">
        <v>8869</v>
      </c>
      <c r="C12460" t="s">
        <v>14125</v>
      </c>
      <c r="D12460">
        <v>750</v>
      </c>
      <c r="E12460" s="7">
        <v>47788</v>
      </c>
    </row>
    <row r="12461" spans="2:5" hidden="1" x14ac:dyDescent="0.25">
      <c r="B12461" t="s">
        <v>8872</v>
      </c>
      <c r="C12461" t="s">
        <v>14126</v>
      </c>
      <c r="D12461">
        <v>0</v>
      </c>
      <c r="E12461" s="7">
        <v>47484</v>
      </c>
    </row>
    <row r="12462" spans="2:5" hidden="1" x14ac:dyDescent="0.25">
      <c r="B12462" t="s">
        <v>8872</v>
      </c>
      <c r="C12462" t="s">
        <v>14126</v>
      </c>
      <c r="D12462">
        <v>0</v>
      </c>
      <c r="E12462" s="7">
        <v>47423</v>
      </c>
    </row>
    <row r="12463" spans="2:5" hidden="1" x14ac:dyDescent="0.25">
      <c r="B12463" t="s">
        <v>8872</v>
      </c>
      <c r="C12463" t="s">
        <v>14126</v>
      </c>
      <c r="D12463">
        <v>0</v>
      </c>
      <c r="E12463" s="7">
        <v>47727</v>
      </c>
    </row>
    <row r="12464" spans="2:5" hidden="1" x14ac:dyDescent="0.25">
      <c r="B12464" t="s">
        <v>8872</v>
      </c>
      <c r="C12464" t="s">
        <v>14126</v>
      </c>
      <c r="D12464">
        <v>0</v>
      </c>
      <c r="E12464" s="7">
        <v>47757</v>
      </c>
    </row>
    <row r="12465" spans="2:5" hidden="1" x14ac:dyDescent="0.25">
      <c r="B12465" t="s">
        <v>8872</v>
      </c>
      <c r="C12465" t="s">
        <v>14126</v>
      </c>
      <c r="D12465">
        <v>571</v>
      </c>
      <c r="E12465" s="7">
        <v>47908</v>
      </c>
    </row>
    <row r="12466" spans="2:5" hidden="1" x14ac:dyDescent="0.25">
      <c r="B12466" t="s">
        <v>8874</v>
      </c>
      <c r="C12466" t="s">
        <v>13550</v>
      </c>
      <c r="D12466">
        <v>0</v>
      </c>
      <c r="E12466" s="7">
        <v>46935</v>
      </c>
    </row>
    <row r="12467" spans="2:5" hidden="1" x14ac:dyDescent="0.25">
      <c r="B12467" t="s">
        <v>8876</v>
      </c>
      <c r="C12467" t="s">
        <v>14127</v>
      </c>
      <c r="D12467">
        <v>0</v>
      </c>
      <c r="E12467" s="7">
        <v>47119</v>
      </c>
    </row>
    <row r="12468" spans="2:5" hidden="1" x14ac:dyDescent="0.25">
      <c r="B12468" t="s">
        <v>8876</v>
      </c>
      <c r="C12468" t="s">
        <v>14127</v>
      </c>
      <c r="D12468">
        <v>719</v>
      </c>
      <c r="E12468" s="7">
        <v>47119</v>
      </c>
    </row>
    <row r="12469" spans="2:5" hidden="1" x14ac:dyDescent="0.25">
      <c r="B12469" t="s">
        <v>8876</v>
      </c>
      <c r="C12469" t="s">
        <v>14127</v>
      </c>
      <c r="D12469">
        <v>1000</v>
      </c>
      <c r="E12469" s="7">
        <v>47300</v>
      </c>
    </row>
    <row r="12470" spans="2:5" hidden="1" x14ac:dyDescent="0.25">
      <c r="B12470" t="s">
        <v>8878</v>
      </c>
      <c r="C12470" t="s">
        <v>8879</v>
      </c>
      <c r="D12470">
        <v>6</v>
      </c>
      <c r="E12470" s="7" t="s">
        <v>30</v>
      </c>
    </row>
    <row r="12471" spans="2:5" hidden="1" x14ac:dyDescent="0.25">
      <c r="B12471" t="s">
        <v>8880</v>
      </c>
      <c r="C12471" t="s">
        <v>14128</v>
      </c>
      <c r="D12471">
        <v>0</v>
      </c>
      <c r="E12471" s="7">
        <v>47423</v>
      </c>
    </row>
    <row r="12472" spans="2:5" hidden="1" x14ac:dyDescent="0.25">
      <c r="B12472" t="s">
        <v>8880</v>
      </c>
      <c r="C12472" t="s">
        <v>14128</v>
      </c>
      <c r="D12472">
        <v>0</v>
      </c>
      <c r="E12472" s="7">
        <v>47423</v>
      </c>
    </row>
    <row r="12473" spans="2:5" hidden="1" x14ac:dyDescent="0.25">
      <c r="B12473" t="s">
        <v>8880</v>
      </c>
      <c r="C12473" t="s">
        <v>14128</v>
      </c>
      <c r="D12473">
        <v>0</v>
      </c>
      <c r="E12473" s="7">
        <v>47453</v>
      </c>
    </row>
    <row r="12474" spans="2:5" hidden="1" x14ac:dyDescent="0.25">
      <c r="B12474" t="s">
        <v>8880</v>
      </c>
      <c r="C12474" t="s">
        <v>14128</v>
      </c>
      <c r="D12474">
        <v>0</v>
      </c>
      <c r="E12474" s="7">
        <v>47484</v>
      </c>
    </row>
    <row r="12475" spans="2:5" hidden="1" x14ac:dyDescent="0.25">
      <c r="B12475" t="s">
        <v>8880</v>
      </c>
      <c r="C12475" t="s">
        <v>14128</v>
      </c>
      <c r="D12475">
        <v>0</v>
      </c>
      <c r="E12475" s="7">
        <v>47515</v>
      </c>
    </row>
    <row r="12476" spans="2:5" hidden="1" x14ac:dyDescent="0.25">
      <c r="B12476" t="s">
        <v>8880</v>
      </c>
      <c r="C12476" t="s">
        <v>14128</v>
      </c>
      <c r="D12476">
        <v>0</v>
      </c>
      <c r="E12476" s="7">
        <v>47604</v>
      </c>
    </row>
    <row r="12477" spans="2:5" hidden="1" x14ac:dyDescent="0.25">
      <c r="B12477" t="s">
        <v>8880</v>
      </c>
      <c r="C12477" t="s">
        <v>14128</v>
      </c>
      <c r="D12477">
        <v>0</v>
      </c>
      <c r="E12477" s="7">
        <v>47604</v>
      </c>
    </row>
    <row r="12478" spans="2:5" hidden="1" x14ac:dyDescent="0.25">
      <c r="B12478" t="s">
        <v>8880</v>
      </c>
      <c r="C12478" t="s">
        <v>14128</v>
      </c>
      <c r="D12478">
        <v>0</v>
      </c>
      <c r="E12478" s="7">
        <v>47604</v>
      </c>
    </row>
    <row r="12479" spans="2:5" hidden="1" x14ac:dyDescent="0.25">
      <c r="B12479" t="s">
        <v>8880</v>
      </c>
      <c r="C12479" t="s">
        <v>14128</v>
      </c>
      <c r="D12479">
        <v>0</v>
      </c>
      <c r="E12479" s="7">
        <v>47604</v>
      </c>
    </row>
    <row r="12480" spans="2:5" hidden="1" x14ac:dyDescent="0.25">
      <c r="B12480" t="s">
        <v>8880</v>
      </c>
      <c r="C12480" t="s">
        <v>14128</v>
      </c>
      <c r="D12480">
        <v>0</v>
      </c>
      <c r="E12480" s="7">
        <v>47696</v>
      </c>
    </row>
    <row r="12481" spans="2:5" hidden="1" x14ac:dyDescent="0.25">
      <c r="B12481" t="s">
        <v>8880</v>
      </c>
      <c r="C12481" t="s">
        <v>14128</v>
      </c>
      <c r="D12481">
        <v>0</v>
      </c>
      <c r="E12481" s="7">
        <v>47696</v>
      </c>
    </row>
    <row r="12482" spans="2:5" hidden="1" x14ac:dyDescent="0.25">
      <c r="B12482" t="s">
        <v>8880</v>
      </c>
      <c r="C12482" t="s">
        <v>14128</v>
      </c>
      <c r="D12482">
        <v>0</v>
      </c>
      <c r="E12482" s="7">
        <v>47818</v>
      </c>
    </row>
    <row r="12483" spans="2:5" hidden="1" x14ac:dyDescent="0.25">
      <c r="B12483" t="s">
        <v>8880</v>
      </c>
      <c r="C12483" t="s">
        <v>14128</v>
      </c>
      <c r="D12483">
        <v>0</v>
      </c>
      <c r="E12483" s="7">
        <v>47818</v>
      </c>
    </row>
    <row r="12484" spans="2:5" hidden="1" x14ac:dyDescent="0.25">
      <c r="B12484" t="s">
        <v>8880</v>
      </c>
      <c r="C12484" t="s">
        <v>14128</v>
      </c>
      <c r="D12484">
        <v>2120</v>
      </c>
      <c r="E12484" s="7">
        <v>48000</v>
      </c>
    </row>
    <row r="12485" spans="2:5" hidden="1" x14ac:dyDescent="0.25">
      <c r="B12485" t="s">
        <v>8880</v>
      </c>
      <c r="C12485" t="s">
        <v>14128</v>
      </c>
      <c r="D12485">
        <v>1220</v>
      </c>
      <c r="E12485" s="7">
        <v>48000</v>
      </c>
    </row>
    <row r="12486" spans="2:5" hidden="1" x14ac:dyDescent="0.25">
      <c r="B12486" t="s">
        <v>8880</v>
      </c>
      <c r="C12486" t="s">
        <v>14128</v>
      </c>
      <c r="D12486">
        <v>0</v>
      </c>
      <c r="E12486" s="7">
        <v>47453</v>
      </c>
    </row>
    <row r="12487" spans="2:5" hidden="1" x14ac:dyDescent="0.25">
      <c r="B12487" t="s">
        <v>8880</v>
      </c>
      <c r="C12487" t="s">
        <v>14128</v>
      </c>
      <c r="D12487">
        <v>0</v>
      </c>
      <c r="E12487" s="7">
        <v>47604</v>
      </c>
    </row>
    <row r="12488" spans="2:5" hidden="1" x14ac:dyDescent="0.25">
      <c r="B12488" t="s">
        <v>8880</v>
      </c>
      <c r="C12488" t="s">
        <v>14128</v>
      </c>
      <c r="D12488">
        <v>0</v>
      </c>
      <c r="E12488" s="7">
        <v>47453</v>
      </c>
    </row>
    <row r="12489" spans="2:5" hidden="1" x14ac:dyDescent="0.25">
      <c r="B12489" t="s">
        <v>8880</v>
      </c>
      <c r="C12489" t="s">
        <v>14128</v>
      </c>
      <c r="D12489">
        <v>0</v>
      </c>
      <c r="E12489" s="7">
        <v>48000</v>
      </c>
    </row>
    <row r="12490" spans="2:5" hidden="1" x14ac:dyDescent="0.25">
      <c r="B12490" t="s">
        <v>8882</v>
      </c>
      <c r="C12490" t="s">
        <v>14129</v>
      </c>
      <c r="D12490">
        <v>25</v>
      </c>
      <c r="E12490" s="7">
        <v>47453</v>
      </c>
    </row>
    <row r="12491" spans="2:5" hidden="1" x14ac:dyDescent="0.25">
      <c r="B12491" t="s">
        <v>8882</v>
      </c>
      <c r="C12491" t="s">
        <v>14129</v>
      </c>
      <c r="D12491">
        <v>400</v>
      </c>
      <c r="E12491" s="7">
        <v>47696</v>
      </c>
    </row>
    <row r="12492" spans="2:5" hidden="1" x14ac:dyDescent="0.25">
      <c r="B12492" t="s">
        <v>8882</v>
      </c>
      <c r="C12492" t="s">
        <v>14129</v>
      </c>
      <c r="D12492">
        <v>0</v>
      </c>
      <c r="E12492" s="7">
        <v>47453</v>
      </c>
    </row>
    <row r="12493" spans="2:5" hidden="1" x14ac:dyDescent="0.25">
      <c r="B12493" t="s">
        <v>8884</v>
      </c>
      <c r="C12493" t="s">
        <v>14130</v>
      </c>
      <c r="D12493">
        <v>0</v>
      </c>
      <c r="E12493" s="7">
        <v>47331</v>
      </c>
    </row>
    <row r="12494" spans="2:5" hidden="1" x14ac:dyDescent="0.25">
      <c r="B12494" t="s">
        <v>8884</v>
      </c>
      <c r="C12494" t="s">
        <v>14130</v>
      </c>
      <c r="D12494">
        <v>0</v>
      </c>
      <c r="E12494" s="7">
        <v>47331</v>
      </c>
    </row>
    <row r="12495" spans="2:5" hidden="1" x14ac:dyDescent="0.25">
      <c r="B12495" t="s">
        <v>8884</v>
      </c>
      <c r="C12495" t="s">
        <v>14130</v>
      </c>
      <c r="D12495">
        <v>2</v>
      </c>
      <c r="E12495" s="7">
        <v>47665</v>
      </c>
    </row>
    <row r="12496" spans="2:5" hidden="1" x14ac:dyDescent="0.25">
      <c r="B12496" t="s">
        <v>8884</v>
      </c>
      <c r="C12496" t="s">
        <v>14130</v>
      </c>
      <c r="D12496">
        <v>65</v>
      </c>
      <c r="E12496" s="7">
        <v>47727</v>
      </c>
    </row>
    <row r="12497" spans="2:5" hidden="1" x14ac:dyDescent="0.25">
      <c r="B12497" t="s">
        <v>8884</v>
      </c>
      <c r="C12497" t="s">
        <v>14130</v>
      </c>
      <c r="D12497">
        <v>0</v>
      </c>
      <c r="E12497" s="7">
        <v>47331</v>
      </c>
    </row>
    <row r="12498" spans="2:5" hidden="1" x14ac:dyDescent="0.25">
      <c r="B12498" t="s">
        <v>8886</v>
      </c>
      <c r="C12498" t="s">
        <v>14131</v>
      </c>
      <c r="D12498">
        <v>0</v>
      </c>
      <c r="E12498" s="7">
        <v>45505</v>
      </c>
    </row>
    <row r="12499" spans="2:5" hidden="1" x14ac:dyDescent="0.25">
      <c r="B12499" t="s">
        <v>8886</v>
      </c>
      <c r="C12499" t="s">
        <v>14131</v>
      </c>
      <c r="D12499">
        <v>0</v>
      </c>
      <c r="E12499" s="7">
        <v>46296</v>
      </c>
    </row>
    <row r="12500" spans="2:5" hidden="1" x14ac:dyDescent="0.25">
      <c r="B12500" t="s">
        <v>8886</v>
      </c>
      <c r="C12500" t="s">
        <v>14131</v>
      </c>
      <c r="D12500">
        <v>0</v>
      </c>
      <c r="E12500" s="7">
        <v>46235</v>
      </c>
    </row>
    <row r="12501" spans="2:5" hidden="1" x14ac:dyDescent="0.25">
      <c r="B12501" t="s">
        <v>8886</v>
      </c>
      <c r="C12501" t="s">
        <v>14131</v>
      </c>
      <c r="D12501">
        <v>0</v>
      </c>
      <c r="E12501" s="7">
        <v>46419</v>
      </c>
    </row>
    <row r="12502" spans="2:5" hidden="1" x14ac:dyDescent="0.25">
      <c r="B12502" t="s">
        <v>8886</v>
      </c>
      <c r="C12502" t="s">
        <v>14131</v>
      </c>
      <c r="D12502">
        <v>785</v>
      </c>
      <c r="E12502" s="7">
        <v>46539</v>
      </c>
    </row>
    <row r="12503" spans="2:5" hidden="1" x14ac:dyDescent="0.25">
      <c r="B12503" t="s">
        <v>8886</v>
      </c>
      <c r="C12503" t="s">
        <v>14131</v>
      </c>
      <c r="D12503">
        <v>0</v>
      </c>
      <c r="E12503" s="7">
        <v>46235</v>
      </c>
    </row>
    <row r="12504" spans="2:5" hidden="1" x14ac:dyDescent="0.25">
      <c r="B12504" t="s">
        <v>8886</v>
      </c>
      <c r="C12504" t="s">
        <v>14131</v>
      </c>
      <c r="D12504">
        <v>0</v>
      </c>
      <c r="E12504" s="7">
        <v>46296</v>
      </c>
    </row>
    <row r="12505" spans="2:5" hidden="1" x14ac:dyDescent="0.25">
      <c r="B12505" t="s">
        <v>8886</v>
      </c>
      <c r="C12505" t="s">
        <v>14131</v>
      </c>
      <c r="D12505">
        <v>0</v>
      </c>
      <c r="E12505" s="7">
        <v>47209</v>
      </c>
    </row>
    <row r="12506" spans="2:5" hidden="1" x14ac:dyDescent="0.25">
      <c r="B12506" t="s">
        <v>8886</v>
      </c>
      <c r="C12506" t="s">
        <v>14131</v>
      </c>
      <c r="D12506">
        <v>0</v>
      </c>
      <c r="E12506" s="7">
        <v>46143</v>
      </c>
    </row>
    <row r="12507" spans="2:5" hidden="1" x14ac:dyDescent="0.25">
      <c r="B12507" t="s">
        <v>8886</v>
      </c>
      <c r="C12507" t="s">
        <v>14131</v>
      </c>
      <c r="D12507">
        <v>0</v>
      </c>
      <c r="E12507" s="7">
        <v>46174</v>
      </c>
    </row>
    <row r="12508" spans="2:5" hidden="1" x14ac:dyDescent="0.25">
      <c r="B12508" t="s">
        <v>8886</v>
      </c>
      <c r="C12508" t="s">
        <v>14131</v>
      </c>
      <c r="D12508">
        <v>0</v>
      </c>
      <c r="E12508" s="7">
        <v>46204</v>
      </c>
    </row>
    <row r="12509" spans="2:5" hidden="1" x14ac:dyDescent="0.25">
      <c r="B12509" t="s">
        <v>8886</v>
      </c>
      <c r="C12509" t="s">
        <v>14131</v>
      </c>
      <c r="D12509">
        <v>0</v>
      </c>
      <c r="E12509" s="7">
        <v>46296</v>
      </c>
    </row>
    <row r="12510" spans="2:5" hidden="1" x14ac:dyDescent="0.25">
      <c r="B12510" t="s">
        <v>8886</v>
      </c>
      <c r="C12510" t="s">
        <v>14131</v>
      </c>
      <c r="D12510">
        <v>0</v>
      </c>
      <c r="E12510" s="7">
        <v>46357</v>
      </c>
    </row>
    <row r="12511" spans="2:5" hidden="1" x14ac:dyDescent="0.25">
      <c r="B12511" t="s">
        <v>8886</v>
      </c>
      <c r="C12511" t="s">
        <v>14131</v>
      </c>
      <c r="D12511">
        <v>0</v>
      </c>
      <c r="E12511" s="7">
        <v>46419</v>
      </c>
    </row>
    <row r="12512" spans="2:5" hidden="1" x14ac:dyDescent="0.25">
      <c r="B12512" t="s">
        <v>8889</v>
      </c>
      <c r="C12512" t="s">
        <v>8890</v>
      </c>
      <c r="D12512">
        <v>0</v>
      </c>
      <c r="E12512" s="7">
        <v>47239</v>
      </c>
    </row>
    <row r="12513" spans="2:5" hidden="1" x14ac:dyDescent="0.25">
      <c r="B12513" t="s">
        <v>8889</v>
      </c>
      <c r="C12513" t="s">
        <v>8890</v>
      </c>
      <c r="D12513">
        <v>0</v>
      </c>
      <c r="E12513" s="7">
        <v>47300</v>
      </c>
    </row>
    <row r="12514" spans="2:5" hidden="1" x14ac:dyDescent="0.25">
      <c r="B12514" t="s">
        <v>8889</v>
      </c>
      <c r="C12514" t="s">
        <v>8890</v>
      </c>
      <c r="D12514">
        <v>0</v>
      </c>
      <c r="E12514" s="7">
        <v>47423</v>
      </c>
    </row>
    <row r="12515" spans="2:5" hidden="1" x14ac:dyDescent="0.25">
      <c r="B12515" t="s">
        <v>8892</v>
      </c>
      <c r="C12515" t="s">
        <v>14132</v>
      </c>
      <c r="D12515">
        <v>0</v>
      </c>
      <c r="E12515" s="7">
        <v>46143</v>
      </c>
    </row>
    <row r="12516" spans="2:5" hidden="1" x14ac:dyDescent="0.25">
      <c r="B12516" t="s">
        <v>8892</v>
      </c>
      <c r="C12516" t="s">
        <v>14132</v>
      </c>
      <c r="D12516">
        <v>6893</v>
      </c>
      <c r="E12516" s="7">
        <v>47058</v>
      </c>
    </row>
    <row r="12517" spans="2:5" hidden="1" x14ac:dyDescent="0.25">
      <c r="B12517" t="s">
        <v>8892</v>
      </c>
      <c r="C12517" t="s">
        <v>14132</v>
      </c>
      <c r="D12517">
        <v>0</v>
      </c>
      <c r="E12517" s="7">
        <v>47058</v>
      </c>
    </row>
    <row r="12518" spans="2:5" hidden="1" x14ac:dyDescent="0.25">
      <c r="B12518" t="s">
        <v>8897</v>
      </c>
      <c r="C12518" t="s">
        <v>14133</v>
      </c>
      <c r="D12518">
        <v>4500</v>
      </c>
      <c r="E12518" s="7">
        <v>47058</v>
      </c>
    </row>
    <row r="12519" spans="2:5" hidden="1" x14ac:dyDescent="0.25">
      <c r="B12519" t="s">
        <v>8897</v>
      </c>
      <c r="C12519" t="s">
        <v>14133</v>
      </c>
      <c r="D12519">
        <v>117</v>
      </c>
      <c r="E12519" s="7">
        <v>46661</v>
      </c>
    </row>
    <row r="12520" spans="2:5" hidden="1" x14ac:dyDescent="0.25">
      <c r="B12520" t="s">
        <v>8897</v>
      </c>
      <c r="C12520" t="s">
        <v>14133</v>
      </c>
      <c r="D12520">
        <v>0</v>
      </c>
      <c r="E12520" s="7">
        <v>47058</v>
      </c>
    </row>
    <row r="12521" spans="2:5" hidden="1" x14ac:dyDescent="0.25">
      <c r="B12521" t="s">
        <v>8900</v>
      </c>
      <c r="C12521" t="s">
        <v>8901</v>
      </c>
      <c r="D12521">
        <v>0</v>
      </c>
      <c r="E12521" s="7">
        <v>47239</v>
      </c>
    </row>
    <row r="12522" spans="2:5" hidden="1" x14ac:dyDescent="0.25">
      <c r="B12522" t="s">
        <v>8900</v>
      </c>
      <c r="C12522" t="s">
        <v>8901</v>
      </c>
      <c r="D12522">
        <v>0</v>
      </c>
      <c r="E12522" s="7">
        <v>47270</v>
      </c>
    </row>
    <row r="12523" spans="2:5" hidden="1" x14ac:dyDescent="0.25">
      <c r="B12523" t="s">
        <v>8900</v>
      </c>
      <c r="C12523" t="s">
        <v>8901</v>
      </c>
      <c r="D12523">
        <v>0</v>
      </c>
      <c r="E12523" s="7">
        <v>47270</v>
      </c>
    </row>
    <row r="12524" spans="2:5" hidden="1" x14ac:dyDescent="0.25">
      <c r="B12524" t="s">
        <v>8900</v>
      </c>
      <c r="C12524" t="s">
        <v>8901</v>
      </c>
      <c r="D12524">
        <v>0</v>
      </c>
      <c r="E12524" s="7">
        <v>47300</v>
      </c>
    </row>
    <row r="12525" spans="2:5" hidden="1" x14ac:dyDescent="0.25">
      <c r="B12525" t="s">
        <v>8900</v>
      </c>
      <c r="C12525" t="s">
        <v>8901</v>
      </c>
      <c r="D12525">
        <v>0</v>
      </c>
      <c r="E12525" s="7">
        <v>47392</v>
      </c>
    </row>
    <row r="12526" spans="2:5" hidden="1" x14ac:dyDescent="0.25">
      <c r="B12526" t="s">
        <v>8902</v>
      </c>
      <c r="C12526" t="s">
        <v>8903</v>
      </c>
      <c r="D12526">
        <v>0</v>
      </c>
      <c r="E12526" s="7">
        <v>46082</v>
      </c>
    </row>
    <row r="12527" spans="2:5" hidden="1" x14ac:dyDescent="0.25">
      <c r="B12527" t="s">
        <v>8906</v>
      </c>
      <c r="C12527" t="s">
        <v>8907</v>
      </c>
      <c r="D12527">
        <v>1144</v>
      </c>
      <c r="E12527" s="7">
        <v>46143</v>
      </c>
    </row>
    <row r="12528" spans="2:5" hidden="1" x14ac:dyDescent="0.25">
      <c r="B12528" t="s">
        <v>8906</v>
      </c>
      <c r="C12528" t="s">
        <v>8907</v>
      </c>
      <c r="D12528">
        <v>0</v>
      </c>
      <c r="E12528" s="7">
        <v>45901</v>
      </c>
    </row>
    <row r="12529" spans="2:5" hidden="1" x14ac:dyDescent="0.25">
      <c r="B12529" t="s">
        <v>8906</v>
      </c>
      <c r="C12529" t="s">
        <v>8907</v>
      </c>
      <c r="D12529">
        <v>0</v>
      </c>
      <c r="E12529" s="7">
        <v>45901</v>
      </c>
    </row>
    <row r="12530" spans="2:5" hidden="1" x14ac:dyDescent="0.25">
      <c r="B12530" t="s">
        <v>8906</v>
      </c>
      <c r="C12530" t="s">
        <v>8907</v>
      </c>
      <c r="D12530">
        <v>0</v>
      </c>
      <c r="E12530" s="7">
        <v>46143</v>
      </c>
    </row>
    <row r="12531" spans="2:5" hidden="1" x14ac:dyDescent="0.25">
      <c r="B12531" t="s">
        <v>8906</v>
      </c>
      <c r="C12531" t="s">
        <v>8907</v>
      </c>
      <c r="D12531">
        <v>0</v>
      </c>
      <c r="E12531" s="7">
        <v>46143</v>
      </c>
    </row>
    <row r="12532" spans="2:5" hidden="1" x14ac:dyDescent="0.25">
      <c r="B12532" t="s">
        <v>8906</v>
      </c>
      <c r="C12532" t="s">
        <v>8907</v>
      </c>
      <c r="D12532">
        <v>0</v>
      </c>
      <c r="E12532" s="7">
        <v>46143</v>
      </c>
    </row>
    <row r="12533" spans="2:5" hidden="1" x14ac:dyDescent="0.25">
      <c r="B12533" t="s">
        <v>8913</v>
      </c>
      <c r="C12533" t="s">
        <v>8914</v>
      </c>
      <c r="D12533">
        <v>0</v>
      </c>
      <c r="E12533" s="7">
        <v>46143</v>
      </c>
    </row>
    <row r="12534" spans="2:5" hidden="1" x14ac:dyDescent="0.25">
      <c r="B12534" t="s">
        <v>8913</v>
      </c>
      <c r="C12534" t="s">
        <v>8914</v>
      </c>
      <c r="D12534">
        <v>0</v>
      </c>
      <c r="E12534" s="7">
        <v>46143</v>
      </c>
    </row>
    <row r="12535" spans="2:5" hidden="1" x14ac:dyDescent="0.25">
      <c r="B12535" t="s">
        <v>8913</v>
      </c>
      <c r="C12535" t="s">
        <v>8914</v>
      </c>
      <c r="D12535">
        <v>0</v>
      </c>
      <c r="E12535" s="7">
        <v>46143</v>
      </c>
    </row>
    <row r="12536" spans="2:5" hidden="1" x14ac:dyDescent="0.25">
      <c r="B12536" t="s">
        <v>8913</v>
      </c>
      <c r="C12536" t="s">
        <v>8914</v>
      </c>
      <c r="D12536">
        <v>0</v>
      </c>
      <c r="E12536" s="7">
        <v>46296</v>
      </c>
    </row>
    <row r="12537" spans="2:5" hidden="1" x14ac:dyDescent="0.25">
      <c r="B12537" t="s">
        <v>8913</v>
      </c>
      <c r="C12537" t="s">
        <v>8914</v>
      </c>
      <c r="D12537">
        <v>0</v>
      </c>
      <c r="E12537" s="7">
        <v>46296</v>
      </c>
    </row>
    <row r="12538" spans="2:5" hidden="1" x14ac:dyDescent="0.25">
      <c r="B12538" t="s">
        <v>8918</v>
      </c>
      <c r="C12538" t="s">
        <v>14134</v>
      </c>
      <c r="D12538">
        <v>0</v>
      </c>
      <c r="E12538" s="7">
        <v>46874</v>
      </c>
    </row>
    <row r="12539" spans="2:5" hidden="1" x14ac:dyDescent="0.25">
      <c r="B12539" t="s">
        <v>8918</v>
      </c>
      <c r="C12539" t="s">
        <v>14134</v>
      </c>
      <c r="D12539">
        <v>0</v>
      </c>
      <c r="E12539" s="7">
        <v>47058</v>
      </c>
    </row>
    <row r="12540" spans="2:5" hidden="1" x14ac:dyDescent="0.25">
      <c r="B12540" t="s">
        <v>8920</v>
      </c>
      <c r="C12540" t="s">
        <v>14135</v>
      </c>
      <c r="D12540">
        <v>0</v>
      </c>
      <c r="E12540" s="7">
        <v>47423</v>
      </c>
    </row>
    <row r="12541" spans="2:5" hidden="1" x14ac:dyDescent="0.25">
      <c r="B12541" t="s">
        <v>8920</v>
      </c>
      <c r="C12541" t="s">
        <v>14135</v>
      </c>
      <c r="D12541">
        <v>0</v>
      </c>
      <c r="E12541" s="7">
        <v>47574</v>
      </c>
    </row>
    <row r="12542" spans="2:5" hidden="1" x14ac:dyDescent="0.25">
      <c r="B12542" t="s">
        <v>8920</v>
      </c>
      <c r="C12542" t="s">
        <v>14135</v>
      </c>
      <c r="D12542">
        <v>0</v>
      </c>
      <c r="E12542" s="7">
        <v>47604</v>
      </c>
    </row>
    <row r="12543" spans="2:5" hidden="1" x14ac:dyDescent="0.25">
      <c r="B12543" t="s">
        <v>8920</v>
      </c>
      <c r="C12543" t="s">
        <v>14135</v>
      </c>
      <c r="D12543">
        <v>0</v>
      </c>
      <c r="E12543" s="7">
        <v>47453</v>
      </c>
    </row>
    <row r="12544" spans="2:5" hidden="1" x14ac:dyDescent="0.25">
      <c r="B12544" t="s">
        <v>8920</v>
      </c>
      <c r="C12544" t="s">
        <v>14135</v>
      </c>
      <c r="D12544">
        <v>0</v>
      </c>
      <c r="E12544" s="7">
        <v>47453</v>
      </c>
    </row>
    <row r="12545" spans="2:5" hidden="1" x14ac:dyDescent="0.25">
      <c r="B12545" t="s">
        <v>8923</v>
      </c>
      <c r="C12545" t="s">
        <v>8924</v>
      </c>
      <c r="D12545">
        <v>23</v>
      </c>
      <c r="E12545" s="7">
        <v>47453</v>
      </c>
    </row>
    <row r="12546" spans="2:5" hidden="1" x14ac:dyDescent="0.25">
      <c r="B12546" t="s">
        <v>8925</v>
      </c>
      <c r="C12546" t="s">
        <v>1289</v>
      </c>
      <c r="D12546">
        <v>1342</v>
      </c>
      <c r="E12546" s="7">
        <v>47543</v>
      </c>
    </row>
    <row r="12547" spans="2:5" hidden="1" x14ac:dyDescent="0.25">
      <c r="B12547" t="s">
        <v>8925</v>
      </c>
      <c r="C12547" t="s">
        <v>1289</v>
      </c>
      <c r="D12547">
        <v>0</v>
      </c>
      <c r="E12547" s="7">
        <v>47696</v>
      </c>
    </row>
    <row r="12548" spans="2:5" hidden="1" x14ac:dyDescent="0.25">
      <c r="B12548" t="s">
        <v>8925</v>
      </c>
      <c r="C12548" t="s">
        <v>1289</v>
      </c>
      <c r="D12548">
        <v>0</v>
      </c>
      <c r="E12548" s="7">
        <v>47515</v>
      </c>
    </row>
    <row r="12549" spans="2:5" hidden="1" x14ac:dyDescent="0.25">
      <c r="B12549" t="s">
        <v>8925</v>
      </c>
      <c r="C12549" t="s">
        <v>1289</v>
      </c>
      <c r="D12549">
        <v>0</v>
      </c>
      <c r="E12549" s="7">
        <v>47515</v>
      </c>
    </row>
    <row r="12550" spans="2:5" hidden="1" x14ac:dyDescent="0.25">
      <c r="B12550" t="s">
        <v>8930</v>
      </c>
      <c r="C12550" t="s">
        <v>8931</v>
      </c>
      <c r="D12550">
        <v>0</v>
      </c>
      <c r="E12550" s="7">
        <v>47515</v>
      </c>
    </row>
    <row r="12551" spans="2:5" hidden="1" x14ac:dyDescent="0.25">
      <c r="B12551" t="s">
        <v>8930</v>
      </c>
      <c r="C12551" t="s">
        <v>8931</v>
      </c>
      <c r="D12551">
        <v>0</v>
      </c>
      <c r="E12551" s="7">
        <v>47543</v>
      </c>
    </row>
    <row r="12552" spans="2:5" hidden="1" x14ac:dyDescent="0.25">
      <c r="B12552" t="s">
        <v>8930</v>
      </c>
      <c r="C12552" t="s">
        <v>8931</v>
      </c>
      <c r="D12552">
        <v>0</v>
      </c>
      <c r="E12552" s="7">
        <v>47392</v>
      </c>
    </row>
    <row r="12553" spans="2:5" hidden="1" x14ac:dyDescent="0.25">
      <c r="B12553" t="s">
        <v>8930</v>
      </c>
      <c r="C12553" t="s">
        <v>8931</v>
      </c>
      <c r="D12553">
        <v>0</v>
      </c>
      <c r="E12553" s="7">
        <v>47515</v>
      </c>
    </row>
    <row r="12554" spans="2:5" hidden="1" x14ac:dyDescent="0.25">
      <c r="B12554" t="s">
        <v>8930</v>
      </c>
      <c r="C12554" t="s">
        <v>8931</v>
      </c>
      <c r="D12554">
        <v>0</v>
      </c>
      <c r="E12554" s="7">
        <v>47574</v>
      </c>
    </row>
    <row r="12555" spans="2:5" hidden="1" x14ac:dyDescent="0.25">
      <c r="B12555" t="s">
        <v>8930</v>
      </c>
      <c r="C12555" t="s">
        <v>8931</v>
      </c>
      <c r="D12555">
        <v>0</v>
      </c>
      <c r="E12555" s="7">
        <v>47635</v>
      </c>
    </row>
    <row r="12556" spans="2:5" hidden="1" x14ac:dyDescent="0.25">
      <c r="B12556" t="s">
        <v>8930</v>
      </c>
      <c r="C12556" t="s">
        <v>8931</v>
      </c>
      <c r="D12556">
        <v>0</v>
      </c>
      <c r="E12556" s="7">
        <v>47727</v>
      </c>
    </row>
    <row r="12557" spans="2:5" hidden="1" x14ac:dyDescent="0.25">
      <c r="B12557" t="s">
        <v>8930</v>
      </c>
      <c r="C12557" t="s">
        <v>8931</v>
      </c>
      <c r="D12557">
        <v>0</v>
      </c>
      <c r="E12557" s="7">
        <v>47665</v>
      </c>
    </row>
    <row r="12558" spans="2:5" hidden="1" x14ac:dyDescent="0.25">
      <c r="B12558" t="s">
        <v>8930</v>
      </c>
      <c r="C12558" t="s">
        <v>8931</v>
      </c>
      <c r="D12558">
        <v>0</v>
      </c>
      <c r="E12558" s="7">
        <v>47757</v>
      </c>
    </row>
    <row r="12559" spans="2:5" hidden="1" x14ac:dyDescent="0.25">
      <c r="B12559" t="s">
        <v>8930</v>
      </c>
      <c r="C12559" t="s">
        <v>8931</v>
      </c>
      <c r="D12559">
        <v>0</v>
      </c>
      <c r="E12559" s="7">
        <v>47818</v>
      </c>
    </row>
    <row r="12560" spans="2:5" hidden="1" x14ac:dyDescent="0.25">
      <c r="B12560" t="s">
        <v>8942</v>
      </c>
      <c r="C12560" t="s">
        <v>8943</v>
      </c>
      <c r="D12560">
        <v>0</v>
      </c>
      <c r="E12560" s="7">
        <v>47453</v>
      </c>
    </row>
    <row r="12561" spans="2:5" hidden="1" x14ac:dyDescent="0.25">
      <c r="B12561" t="s">
        <v>8942</v>
      </c>
      <c r="C12561" t="s">
        <v>8943</v>
      </c>
      <c r="D12561">
        <v>0</v>
      </c>
      <c r="E12561" s="7">
        <v>47515</v>
      </c>
    </row>
    <row r="12562" spans="2:5" hidden="1" x14ac:dyDescent="0.25">
      <c r="B12562" t="s">
        <v>8942</v>
      </c>
      <c r="C12562" t="s">
        <v>8943</v>
      </c>
      <c r="D12562">
        <v>0</v>
      </c>
      <c r="E12562" s="7">
        <v>47574</v>
      </c>
    </row>
    <row r="12563" spans="2:5" hidden="1" x14ac:dyDescent="0.25">
      <c r="B12563" t="s">
        <v>8942</v>
      </c>
      <c r="C12563" t="s">
        <v>8943</v>
      </c>
      <c r="D12563">
        <v>0</v>
      </c>
      <c r="E12563" s="7">
        <v>47574</v>
      </c>
    </row>
    <row r="12564" spans="2:5" hidden="1" x14ac:dyDescent="0.25">
      <c r="B12564" t="s">
        <v>8942</v>
      </c>
      <c r="C12564" t="s">
        <v>8943</v>
      </c>
      <c r="D12564">
        <v>0</v>
      </c>
      <c r="E12564" s="7">
        <v>47788</v>
      </c>
    </row>
    <row r="12565" spans="2:5" hidden="1" x14ac:dyDescent="0.25">
      <c r="B12565" t="s">
        <v>8942</v>
      </c>
      <c r="C12565" t="s">
        <v>8943</v>
      </c>
      <c r="D12565">
        <v>0</v>
      </c>
      <c r="E12565" s="7">
        <v>47453</v>
      </c>
    </row>
    <row r="12566" spans="2:5" hidden="1" x14ac:dyDescent="0.25">
      <c r="B12566" t="s">
        <v>8948</v>
      </c>
      <c r="C12566" t="s">
        <v>8949</v>
      </c>
      <c r="D12566">
        <v>2019</v>
      </c>
      <c r="E12566" s="7">
        <v>47423</v>
      </c>
    </row>
    <row r="12567" spans="2:5" hidden="1" x14ac:dyDescent="0.25">
      <c r="B12567" t="s">
        <v>8951</v>
      </c>
      <c r="C12567" t="s">
        <v>8952</v>
      </c>
      <c r="D12567">
        <v>150</v>
      </c>
      <c r="E12567" s="7">
        <v>47178</v>
      </c>
    </row>
    <row r="12568" spans="2:5" hidden="1" x14ac:dyDescent="0.25">
      <c r="B12568" t="s">
        <v>8951</v>
      </c>
      <c r="C12568" t="s">
        <v>8952</v>
      </c>
      <c r="D12568">
        <v>500</v>
      </c>
      <c r="E12568" s="7">
        <v>47209</v>
      </c>
    </row>
    <row r="12569" spans="2:5" hidden="1" x14ac:dyDescent="0.25">
      <c r="B12569" t="s">
        <v>8954</v>
      </c>
      <c r="C12569" t="s">
        <v>8955</v>
      </c>
      <c r="D12569">
        <v>0</v>
      </c>
      <c r="E12569" s="7">
        <v>47543</v>
      </c>
    </row>
    <row r="12570" spans="2:5" hidden="1" x14ac:dyDescent="0.25">
      <c r="B12570" t="s">
        <v>8954</v>
      </c>
      <c r="C12570" t="s">
        <v>8955</v>
      </c>
      <c r="D12570">
        <v>0</v>
      </c>
      <c r="E12570" s="7">
        <v>47423</v>
      </c>
    </row>
    <row r="12571" spans="2:5" hidden="1" x14ac:dyDescent="0.25">
      <c r="B12571" t="s">
        <v>8954</v>
      </c>
      <c r="C12571" t="s">
        <v>8955</v>
      </c>
      <c r="D12571">
        <v>0</v>
      </c>
      <c r="E12571" s="7">
        <v>47574</v>
      </c>
    </row>
    <row r="12572" spans="2:5" hidden="1" x14ac:dyDescent="0.25">
      <c r="B12572" t="s">
        <v>8954</v>
      </c>
      <c r="C12572" t="s">
        <v>8955</v>
      </c>
      <c r="D12572">
        <v>0</v>
      </c>
      <c r="E12572" s="7">
        <v>47423</v>
      </c>
    </row>
    <row r="12573" spans="2:5" hidden="1" x14ac:dyDescent="0.25">
      <c r="B12573" t="s">
        <v>8954</v>
      </c>
      <c r="C12573" t="s">
        <v>8955</v>
      </c>
      <c r="D12573">
        <v>0</v>
      </c>
      <c r="E12573" s="7">
        <v>47453</v>
      </c>
    </row>
    <row r="12574" spans="2:5" hidden="1" x14ac:dyDescent="0.25">
      <c r="B12574" t="s">
        <v>8954</v>
      </c>
      <c r="C12574" t="s">
        <v>8955</v>
      </c>
      <c r="D12574">
        <v>0</v>
      </c>
      <c r="E12574" s="7">
        <v>47453</v>
      </c>
    </row>
    <row r="12575" spans="2:5" hidden="1" x14ac:dyDescent="0.25">
      <c r="B12575" t="s">
        <v>8954</v>
      </c>
      <c r="C12575" t="s">
        <v>8955</v>
      </c>
      <c r="D12575">
        <v>0</v>
      </c>
      <c r="E12575" s="7">
        <v>47484</v>
      </c>
    </row>
    <row r="12576" spans="2:5" hidden="1" x14ac:dyDescent="0.25">
      <c r="B12576" t="s">
        <v>8954</v>
      </c>
      <c r="C12576" t="s">
        <v>8955</v>
      </c>
      <c r="D12576">
        <v>0</v>
      </c>
      <c r="E12576" s="7">
        <v>47543</v>
      </c>
    </row>
    <row r="12577" spans="2:5" hidden="1" x14ac:dyDescent="0.25">
      <c r="B12577" t="s">
        <v>8954</v>
      </c>
      <c r="C12577" t="s">
        <v>8955</v>
      </c>
      <c r="D12577">
        <v>0</v>
      </c>
      <c r="E12577" s="7">
        <v>47484</v>
      </c>
    </row>
    <row r="12578" spans="2:5" hidden="1" x14ac:dyDescent="0.25">
      <c r="B12578" t="s">
        <v>8954</v>
      </c>
      <c r="C12578" t="s">
        <v>8955</v>
      </c>
      <c r="D12578">
        <v>0</v>
      </c>
      <c r="E12578" s="7">
        <v>47484</v>
      </c>
    </row>
    <row r="12579" spans="2:5" hidden="1" x14ac:dyDescent="0.25">
      <c r="B12579" t="s">
        <v>8954</v>
      </c>
      <c r="C12579" t="s">
        <v>8955</v>
      </c>
      <c r="D12579">
        <v>0</v>
      </c>
      <c r="E12579" s="7">
        <v>47484</v>
      </c>
    </row>
    <row r="12580" spans="2:5" hidden="1" x14ac:dyDescent="0.25">
      <c r="B12580" t="s">
        <v>8954</v>
      </c>
      <c r="C12580" t="s">
        <v>8955</v>
      </c>
      <c r="D12580">
        <v>0</v>
      </c>
      <c r="E12580" s="7">
        <v>47515</v>
      </c>
    </row>
    <row r="12581" spans="2:5" hidden="1" x14ac:dyDescent="0.25">
      <c r="B12581" t="s">
        <v>8954</v>
      </c>
      <c r="C12581" t="s">
        <v>8955</v>
      </c>
      <c r="D12581">
        <v>0</v>
      </c>
      <c r="E12581" s="7">
        <v>47515</v>
      </c>
    </row>
    <row r="12582" spans="2:5" hidden="1" x14ac:dyDescent="0.25">
      <c r="B12582" t="s">
        <v>8954</v>
      </c>
      <c r="C12582" t="s">
        <v>8955</v>
      </c>
      <c r="D12582">
        <v>0</v>
      </c>
      <c r="E12582" s="7">
        <v>47515</v>
      </c>
    </row>
    <row r="12583" spans="2:5" hidden="1" x14ac:dyDescent="0.25">
      <c r="B12583" t="s">
        <v>8954</v>
      </c>
      <c r="C12583" t="s">
        <v>8955</v>
      </c>
      <c r="D12583">
        <v>0</v>
      </c>
      <c r="E12583" s="7">
        <v>47515</v>
      </c>
    </row>
    <row r="12584" spans="2:5" hidden="1" x14ac:dyDescent="0.25">
      <c r="B12584" t="s">
        <v>8954</v>
      </c>
      <c r="C12584" t="s">
        <v>8955</v>
      </c>
      <c r="D12584">
        <v>0</v>
      </c>
      <c r="E12584" s="7">
        <v>47515</v>
      </c>
    </row>
    <row r="12585" spans="2:5" hidden="1" x14ac:dyDescent="0.25">
      <c r="B12585" t="s">
        <v>8954</v>
      </c>
      <c r="C12585" t="s">
        <v>8955</v>
      </c>
      <c r="D12585">
        <v>0</v>
      </c>
      <c r="E12585" s="7">
        <v>47515</v>
      </c>
    </row>
    <row r="12586" spans="2:5" hidden="1" x14ac:dyDescent="0.25">
      <c r="B12586" t="s">
        <v>8954</v>
      </c>
      <c r="C12586" t="s">
        <v>8955</v>
      </c>
      <c r="D12586">
        <v>0</v>
      </c>
      <c r="E12586" s="7">
        <v>47574</v>
      </c>
    </row>
    <row r="12587" spans="2:5" hidden="1" x14ac:dyDescent="0.25">
      <c r="B12587" t="s">
        <v>8954</v>
      </c>
      <c r="C12587" t="s">
        <v>8955</v>
      </c>
      <c r="D12587">
        <v>0</v>
      </c>
      <c r="E12587" s="7">
        <v>47574</v>
      </c>
    </row>
    <row r="12588" spans="2:5" hidden="1" x14ac:dyDescent="0.25">
      <c r="B12588" t="s">
        <v>8954</v>
      </c>
      <c r="C12588" t="s">
        <v>8955</v>
      </c>
      <c r="D12588">
        <v>0</v>
      </c>
      <c r="E12588" s="7">
        <v>47543</v>
      </c>
    </row>
    <row r="12589" spans="2:5" hidden="1" x14ac:dyDescent="0.25">
      <c r="B12589" t="s">
        <v>8954</v>
      </c>
      <c r="C12589" t="s">
        <v>8955</v>
      </c>
      <c r="D12589">
        <v>0</v>
      </c>
      <c r="E12589" s="7">
        <v>47543</v>
      </c>
    </row>
    <row r="12590" spans="2:5" hidden="1" x14ac:dyDescent="0.25">
      <c r="B12590" t="s">
        <v>8954</v>
      </c>
      <c r="C12590" t="s">
        <v>8955</v>
      </c>
      <c r="D12590">
        <v>0</v>
      </c>
      <c r="E12590" s="7">
        <v>47543</v>
      </c>
    </row>
    <row r="12591" spans="2:5" hidden="1" x14ac:dyDescent="0.25">
      <c r="B12591" t="s">
        <v>8954</v>
      </c>
      <c r="C12591" t="s">
        <v>8955</v>
      </c>
      <c r="D12591">
        <v>0</v>
      </c>
      <c r="E12591" s="7">
        <v>47543</v>
      </c>
    </row>
    <row r="12592" spans="2:5" hidden="1" x14ac:dyDescent="0.25">
      <c r="B12592" t="s">
        <v>8954</v>
      </c>
      <c r="C12592" t="s">
        <v>8955</v>
      </c>
      <c r="D12592">
        <v>0</v>
      </c>
      <c r="E12592" s="7">
        <v>47574</v>
      </c>
    </row>
    <row r="12593" spans="2:5" hidden="1" x14ac:dyDescent="0.25">
      <c r="B12593" t="s">
        <v>8954</v>
      </c>
      <c r="C12593" t="s">
        <v>8955</v>
      </c>
      <c r="D12593">
        <v>0</v>
      </c>
      <c r="E12593" s="7">
        <v>47543</v>
      </c>
    </row>
    <row r="12594" spans="2:5" hidden="1" x14ac:dyDescent="0.25">
      <c r="B12594" t="s">
        <v>8954</v>
      </c>
      <c r="C12594" t="s">
        <v>8955</v>
      </c>
      <c r="D12594">
        <v>0</v>
      </c>
      <c r="E12594" s="7">
        <v>47574</v>
      </c>
    </row>
    <row r="12595" spans="2:5" hidden="1" x14ac:dyDescent="0.25">
      <c r="B12595" t="s">
        <v>8954</v>
      </c>
      <c r="C12595" t="s">
        <v>8955</v>
      </c>
      <c r="D12595">
        <v>0</v>
      </c>
      <c r="E12595" s="7">
        <v>47604</v>
      </c>
    </row>
    <row r="12596" spans="2:5" hidden="1" x14ac:dyDescent="0.25">
      <c r="B12596" t="s">
        <v>8954</v>
      </c>
      <c r="C12596" t="s">
        <v>8955</v>
      </c>
      <c r="D12596">
        <v>0</v>
      </c>
      <c r="E12596" s="7">
        <v>47574</v>
      </c>
    </row>
    <row r="12597" spans="2:5" hidden="1" x14ac:dyDescent="0.25">
      <c r="B12597" t="s">
        <v>8954</v>
      </c>
      <c r="C12597" t="s">
        <v>8955</v>
      </c>
      <c r="D12597">
        <v>0</v>
      </c>
      <c r="E12597" s="7">
        <v>47574</v>
      </c>
    </row>
    <row r="12598" spans="2:5" hidden="1" x14ac:dyDescent="0.25">
      <c r="B12598" t="s">
        <v>8954</v>
      </c>
      <c r="C12598" t="s">
        <v>8955</v>
      </c>
      <c r="D12598">
        <v>0</v>
      </c>
      <c r="E12598" s="7">
        <v>47604</v>
      </c>
    </row>
    <row r="12599" spans="2:5" hidden="1" x14ac:dyDescent="0.25">
      <c r="B12599" t="s">
        <v>8954</v>
      </c>
      <c r="C12599" t="s">
        <v>8955</v>
      </c>
      <c r="D12599">
        <v>0</v>
      </c>
      <c r="E12599" s="7">
        <v>47604</v>
      </c>
    </row>
    <row r="12600" spans="2:5" hidden="1" x14ac:dyDescent="0.25">
      <c r="B12600" t="s">
        <v>8954</v>
      </c>
      <c r="C12600" t="s">
        <v>8955</v>
      </c>
      <c r="D12600">
        <v>0</v>
      </c>
      <c r="E12600" s="7">
        <v>47604</v>
      </c>
    </row>
    <row r="12601" spans="2:5" hidden="1" x14ac:dyDescent="0.25">
      <c r="B12601" t="s">
        <v>8954</v>
      </c>
      <c r="C12601" t="s">
        <v>8955</v>
      </c>
      <c r="D12601">
        <v>0</v>
      </c>
      <c r="E12601" s="7">
        <v>47604</v>
      </c>
    </row>
    <row r="12602" spans="2:5" hidden="1" x14ac:dyDescent="0.25">
      <c r="B12602" t="s">
        <v>8954</v>
      </c>
      <c r="C12602" t="s">
        <v>8955</v>
      </c>
      <c r="D12602">
        <v>0</v>
      </c>
      <c r="E12602" s="7">
        <v>47635</v>
      </c>
    </row>
    <row r="12603" spans="2:5" hidden="1" x14ac:dyDescent="0.25">
      <c r="B12603" t="s">
        <v>8954</v>
      </c>
      <c r="C12603" t="s">
        <v>8955</v>
      </c>
      <c r="D12603">
        <v>0</v>
      </c>
      <c r="E12603" s="7">
        <v>47635</v>
      </c>
    </row>
    <row r="12604" spans="2:5" hidden="1" x14ac:dyDescent="0.25">
      <c r="B12604" t="s">
        <v>8954</v>
      </c>
      <c r="C12604" t="s">
        <v>8955</v>
      </c>
      <c r="D12604">
        <v>0</v>
      </c>
      <c r="E12604" s="7">
        <v>47665</v>
      </c>
    </row>
    <row r="12605" spans="2:5" hidden="1" x14ac:dyDescent="0.25">
      <c r="B12605" t="s">
        <v>8954</v>
      </c>
      <c r="C12605" t="s">
        <v>8955</v>
      </c>
      <c r="D12605">
        <v>0</v>
      </c>
      <c r="E12605" s="7">
        <v>47665</v>
      </c>
    </row>
    <row r="12606" spans="2:5" hidden="1" x14ac:dyDescent="0.25">
      <c r="B12606" t="s">
        <v>8954</v>
      </c>
      <c r="C12606" t="s">
        <v>8955</v>
      </c>
      <c r="D12606">
        <v>0</v>
      </c>
      <c r="E12606" s="7">
        <v>47665</v>
      </c>
    </row>
    <row r="12607" spans="2:5" hidden="1" x14ac:dyDescent="0.25">
      <c r="B12607" t="s">
        <v>8954</v>
      </c>
      <c r="C12607" t="s">
        <v>8955</v>
      </c>
      <c r="D12607">
        <v>0</v>
      </c>
      <c r="E12607" s="7">
        <v>47665</v>
      </c>
    </row>
    <row r="12608" spans="2:5" hidden="1" x14ac:dyDescent="0.25">
      <c r="B12608" t="s">
        <v>8954</v>
      </c>
      <c r="C12608" t="s">
        <v>8955</v>
      </c>
      <c r="D12608">
        <v>0</v>
      </c>
      <c r="E12608" s="7">
        <v>47757</v>
      </c>
    </row>
    <row r="12609" spans="2:5" hidden="1" x14ac:dyDescent="0.25">
      <c r="B12609" t="s">
        <v>8954</v>
      </c>
      <c r="C12609" t="s">
        <v>8955</v>
      </c>
      <c r="D12609">
        <v>0</v>
      </c>
      <c r="E12609" s="7">
        <v>47757</v>
      </c>
    </row>
    <row r="12610" spans="2:5" hidden="1" x14ac:dyDescent="0.25">
      <c r="B12610" t="s">
        <v>8954</v>
      </c>
      <c r="C12610" t="s">
        <v>8955</v>
      </c>
      <c r="D12610">
        <v>0</v>
      </c>
      <c r="E12610" s="7">
        <v>47757</v>
      </c>
    </row>
    <row r="12611" spans="2:5" hidden="1" x14ac:dyDescent="0.25">
      <c r="B12611" t="s">
        <v>8954</v>
      </c>
      <c r="C12611" t="s">
        <v>8955</v>
      </c>
      <c r="D12611">
        <v>0</v>
      </c>
      <c r="E12611" s="7">
        <v>47757</v>
      </c>
    </row>
    <row r="12612" spans="2:5" hidden="1" x14ac:dyDescent="0.25">
      <c r="B12612" t="s">
        <v>8954</v>
      </c>
      <c r="C12612" t="s">
        <v>8955</v>
      </c>
      <c r="D12612">
        <v>0</v>
      </c>
      <c r="E12612" s="7">
        <v>47757</v>
      </c>
    </row>
    <row r="12613" spans="2:5" hidden="1" x14ac:dyDescent="0.25">
      <c r="B12613" t="s">
        <v>8954</v>
      </c>
      <c r="C12613" t="s">
        <v>8955</v>
      </c>
      <c r="D12613">
        <v>0</v>
      </c>
      <c r="E12613" s="7">
        <v>47757</v>
      </c>
    </row>
    <row r="12614" spans="2:5" hidden="1" x14ac:dyDescent="0.25">
      <c r="B12614" t="s">
        <v>8954</v>
      </c>
      <c r="C12614" t="s">
        <v>8955</v>
      </c>
      <c r="D12614">
        <v>0</v>
      </c>
      <c r="E12614" s="7">
        <v>47757</v>
      </c>
    </row>
    <row r="12615" spans="2:5" hidden="1" x14ac:dyDescent="0.25">
      <c r="B12615" t="s">
        <v>8954</v>
      </c>
      <c r="C12615" t="s">
        <v>8955</v>
      </c>
      <c r="D12615">
        <v>0</v>
      </c>
      <c r="E12615" s="7">
        <v>47757</v>
      </c>
    </row>
    <row r="12616" spans="2:5" hidden="1" x14ac:dyDescent="0.25">
      <c r="B12616" t="s">
        <v>8954</v>
      </c>
      <c r="C12616" t="s">
        <v>8955</v>
      </c>
      <c r="D12616">
        <v>0</v>
      </c>
      <c r="E12616" s="7">
        <v>47757</v>
      </c>
    </row>
    <row r="12617" spans="2:5" hidden="1" x14ac:dyDescent="0.25">
      <c r="B12617" t="s">
        <v>8954</v>
      </c>
      <c r="C12617" t="s">
        <v>8955</v>
      </c>
      <c r="D12617">
        <v>0</v>
      </c>
      <c r="E12617" s="7">
        <v>47788</v>
      </c>
    </row>
    <row r="12618" spans="2:5" hidden="1" x14ac:dyDescent="0.25">
      <c r="B12618" t="s">
        <v>8954</v>
      </c>
      <c r="C12618" t="s">
        <v>8955</v>
      </c>
      <c r="D12618">
        <v>0</v>
      </c>
      <c r="E12618" s="7">
        <v>47788</v>
      </c>
    </row>
    <row r="12619" spans="2:5" hidden="1" x14ac:dyDescent="0.25">
      <c r="B12619" t="s">
        <v>8954</v>
      </c>
      <c r="C12619" t="s">
        <v>8955</v>
      </c>
      <c r="D12619">
        <v>0</v>
      </c>
      <c r="E12619" s="7">
        <v>47788</v>
      </c>
    </row>
    <row r="12620" spans="2:5" hidden="1" x14ac:dyDescent="0.25">
      <c r="B12620" t="s">
        <v>8954</v>
      </c>
      <c r="C12620" t="s">
        <v>8955</v>
      </c>
      <c r="D12620">
        <v>0</v>
      </c>
      <c r="E12620" s="7">
        <v>47788</v>
      </c>
    </row>
    <row r="12621" spans="2:5" hidden="1" x14ac:dyDescent="0.25">
      <c r="B12621" t="s">
        <v>8954</v>
      </c>
      <c r="C12621" t="s">
        <v>8955</v>
      </c>
      <c r="D12621">
        <v>0</v>
      </c>
      <c r="E12621" s="7">
        <v>47788</v>
      </c>
    </row>
    <row r="12622" spans="2:5" hidden="1" x14ac:dyDescent="0.25">
      <c r="B12622" t="s">
        <v>8954</v>
      </c>
      <c r="C12622" t="s">
        <v>8955</v>
      </c>
      <c r="D12622">
        <v>0</v>
      </c>
      <c r="E12622" s="7">
        <v>47788</v>
      </c>
    </row>
    <row r="12623" spans="2:5" hidden="1" x14ac:dyDescent="0.25">
      <c r="B12623" t="s">
        <v>8954</v>
      </c>
      <c r="C12623" t="s">
        <v>8955</v>
      </c>
      <c r="D12623">
        <v>0</v>
      </c>
      <c r="E12623" s="7">
        <v>47818</v>
      </c>
    </row>
    <row r="12624" spans="2:5" hidden="1" x14ac:dyDescent="0.25">
      <c r="B12624" t="s">
        <v>8954</v>
      </c>
      <c r="C12624" t="s">
        <v>8955</v>
      </c>
      <c r="D12624">
        <v>0</v>
      </c>
      <c r="E12624" s="7">
        <v>47849</v>
      </c>
    </row>
    <row r="12625" spans="2:5" hidden="1" x14ac:dyDescent="0.25">
      <c r="B12625" t="s">
        <v>8954</v>
      </c>
      <c r="C12625" t="s">
        <v>8955</v>
      </c>
      <c r="D12625">
        <v>0</v>
      </c>
      <c r="E12625" s="7">
        <v>47849</v>
      </c>
    </row>
    <row r="12626" spans="2:5" hidden="1" x14ac:dyDescent="0.25">
      <c r="B12626" t="s">
        <v>8954</v>
      </c>
      <c r="C12626" t="s">
        <v>8955</v>
      </c>
      <c r="D12626">
        <v>0</v>
      </c>
      <c r="E12626" s="7">
        <v>47849</v>
      </c>
    </row>
    <row r="12627" spans="2:5" hidden="1" x14ac:dyDescent="0.25">
      <c r="B12627" t="s">
        <v>8954</v>
      </c>
      <c r="C12627" t="s">
        <v>8955</v>
      </c>
      <c r="D12627">
        <v>0</v>
      </c>
      <c r="E12627" s="7">
        <v>47880</v>
      </c>
    </row>
    <row r="12628" spans="2:5" hidden="1" x14ac:dyDescent="0.25">
      <c r="B12628" t="s">
        <v>8954</v>
      </c>
      <c r="C12628" t="s">
        <v>8955</v>
      </c>
      <c r="D12628">
        <v>0</v>
      </c>
      <c r="E12628" s="7">
        <v>47880</v>
      </c>
    </row>
    <row r="12629" spans="2:5" hidden="1" x14ac:dyDescent="0.25">
      <c r="B12629" t="s">
        <v>8954</v>
      </c>
      <c r="C12629" t="s">
        <v>8955</v>
      </c>
      <c r="D12629">
        <v>0</v>
      </c>
      <c r="E12629" s="7">
        <v>47880</v>
      </c>
    </row>
    <row r="12630" spans="2:5" hidden="1" x14ac:dyDescent="0.25">
      <c r="B12630" t="s">
        <v>8954</v>
      </c>
      <c r="C12630" t="s">
        <v>8955</v>
      </c>
      <c r="D12630">
        <v>0</v>
      </c>
      <c r="E12630" s="7">
        <v>47880</v>
      </c>
    </row>
    <row r="12631" spans="2:5" hidden="1" x14ac:dyDescent="0.25">
      <c r="B12631" t="s">
        <v>8954</v>
      </c>
      <c r="C12631" t="s">
        <v>8955</v>
      </c>
      <c r="D12631">
        <v>0</v>
      </c>
      <c r="E12631" s="7">
        <v>47880</v>
      </c>
    </row>
    <row r="12632" spans="2:5" hidden="1" x14ac:dyDescent="0.25">
      <c r="B12632" t="s">
        <v>8954</v>
      </c>
      <c r="C12632" t="s">
        <v>8955</v>
      </c>
      <c r="D12632">
        <v>0</v>
      </c>
      <c r="E12632" s="7">
        <v>47880</v>
      </c>
    </row>
    <row r="12633" spans="2:5" hidden="1" x14ac:dyDescent="0.25">
      <c r="B12633" t="s">
        <v>8954</v>
      </c>
      <c r="C12633" t="s">
        <v>8955</v>
      </c>
      <c r="D12633">
        <v>0</v>
      </c>
      <c r="E12633" s="7">
        <v>47880</v>
      </c>
    </row>
    <row r="12634" spans="2:5" hidden="1" x14ac:dyDescent="0.25">
      <c r="B12634" t="s">
        <v>8954</v>
      </c>
      <c r="C12634" t="s">
        <v>8955</v>
      </c>
      <c r="D12634">
        <v>0</v>
      </c>
      <c r="E12634" s="7">
        <v>47880</v>
      </c>
    </row>
    <row r="12635" spans="2:5" hidden="1" x14ac:dyDescent="0.25">
      <c r="B12635" t="s">
        <v>8954</v>
      </c>
      <c r="C12635" t="s">
        <v>8955</v>
      </c>
      <c r="D12635">
        <v>0</v>
      </c>
      <c r="E12635" s="7">
        <v>47880</v>
      </c>
    </row>
    <row r="12636" spans="2:5" hidden="1" x14ac:dyDescent="0.25">
      <c r="B12636" t="s">
        <v>8954</v>
      </c>
      <c r="C12636" t="s">
        <v>8955</v>
      </c>
      <c r="D12636">
        <v>0</v>
      </c>
      <c r="E12636" s="7">
        <v>47908</v>
      </c>
    </row>
    <row r="12637" spans="2:5" hidden="1" x14ac:dyDescent="0.25">
      <c r="B12637" t="s">
        <v>8954</v>
      </c>
      <c r="C12637" t="s">
        <v>8955</v>
      </c>
      <c r="D12637">
        <v>0</v>
      </c>
      <c r="E12637" s="7">
        <v>47908</v>
      </c>
    </row>
    <row r="12638" spans="2:5" hidden="1" x14ac:dyDescent="0.25">
      <c r="B12638" t="s">
        <v>8954</v>
      </c>
      <c r="C12638" t="s">
        <v>8955</v>
      </c>
      <c r="D12638">
        <v>0</v>
      </c>
      <c r="E12638" s="7">
        <v>47908</v>
      </c>
    </row>
    <row r="12639" spans="2:5" hidden="1" x14ac:dyDescent="0.25">
      <c r="B12639" t="s">
        <v>8954</v>
      </c>
      <c r="C12639" t="s">
        <v>8955</v>
      </c>
      <c r="D12639">
        <v>0</v>
      </c>
      <c r="E12639" s="7">
        <v>47908</v>
      </c>
    </row>
    <row r="12640" spans="2:5" hidden="1" x14ac:dyDescent="0.25">
      <c r="B12640" t="s">
        <v>8954</v>
      </c>
      <c r="C12640" t="s">
        <v>8955</v>
      </c>
      <c r="D12640">
        <v>0</v>
      </c>
      <c r="E12640" s="7">
        <v>47515</v>
      </c>
    </row>
    <row r="12641" spans="2:5" hidden="1" x14ac:dyDescent="0.25">
      <c r="B12641" t="s">
        <v>8954</v>
      </c>
      <c r="C12641" t="s">
        <v>8955</v>
      </c>
      <c r="D12641">
        <v>0</v>
      </c>
      <c r="E12641" s="7">
        <v>47574</v>
      </c>
    </row>
    <row r="12642" spans="2:5" hidden="1" x14ac:dyDescent="0.25">
      <c r="B12642" t="s">
        <v>8954</v>
      </c>
      <c r="C12642" t="s">
        <v>8955</v>
      </c>
      <c r="D12642">
        <v>0</v>
      </c>
      <c r="E12642" s="7">
        <v>47574</v>
      </c>
    </row>
    <row r="12643" spans="2:5" hidden="1" x14ac:dyDescent="0.25">
      <c r="B12643" t="s">
        <v>8954</v>
      </c>
      <c r="C12643" t="s">
        <v>8955</v>
      </c>
      <c r="D12643">
        <v>0</v>
      </c>
      <c r="E12643" s="7">
        <v>47574</v>
      </c>
    </row>
    <row r="12644" spans="2:5" hidden="1" x14ac:dyDescent="0.25">
      <c r="B12644" t="s">
        <v>8954</v>
      </c>
      <c r="C12644" t="s">
        <v>8955</v>
      </c>
      <c r="D12644">
        <v>0</v>
      </c>
      <c r="E12644" s="7">
        <v>47574</v>
      </c>
    </row>
    <row r="12645" spans="2:5" hidden="1" x14ac:dyDescent="0.25">
      <c r="B12645" t="s">
        <v>8954</v>
      </c>
      <c r="C12645" t="s">
        <v>8955</v>
      </c>
      <c r="D12645">
        <v>0</v>
      </c>
      <c r="E12645" s="7">
        <v>47604</v>
      </c>
    </row>
    <row r="12646" spans="2:5" hidden="1" x14ac:dyDescent="0.25">
      <c r="B12646" t="s">
        <v>8954</v>
      </c>
      <c r="C12646" t="s">
        <v>8955</v>
      </c>
      <c r="D12646">
        <v>0</v>
      </c>
      <c r="E12646" s="7">
        <v>47635</v>
      </c>
    </row>
    <row r="12647" spans="2:5" hidden="1" x14ac:dyDescent="0.25">
      <c r="B12647" t="s">
        <v>8954</v>
      </c>
      <c r="C12647" t="s">
        <v>8955</v>
      </c>
      <c r="D12647">
        <v>0</v>
      </c>
      <c r="E12647" s="7">
        <v>47665</v>
      </c>
    </row>
    <row r="12648" spans="2:5" hidden="1" x14ac:dyDescent="0.25">
      <c r="B12648" t="s">
        <v>8954</v>
      </c>
      <c r="C12648" t="s">
        <v>8955</v>
      </c>
      <c r="D12648">
        <v>0</v>
      </c>
      <c r="E12648" s="7">
        <v>47757</v>
      </c>
    </row>
    <row r="12649" spans="2:5" hidden="1" x14ac:dyDescent="0.25">
      <c r="B12649" t="s">
        <v>8954</v>
      </c>
      <c r="C12649" t="s">
        <v>8955</v>
      </c>
      <c r="D12649">
        <v>0</v>
      </c>
      <c r="E12649" s="7">
        <v>47788</v>
      </c>
    </row>
    <row r="12650" spans="2:5" hidden="1" x14ac:dyDescent="0.25">
      <c r="B12650" t="s">
        <v>8954</v>
      </c>
      <c r="C12650" t="s">
        <v>8955</v>
      </c>
      <c r="D12650">
        <v>0</v>
      </c>
      <c r="E12650" s="7">
        <v>47788</v>
      </c>
    </row>
    <row r="12651" spans="2:5" hidden="1" x14ac:dyDescent="0.25">
      <c r="B12651" t="s">
        <v>8954</v>
      </c>
      <c r="C12651" t="s">
        <v>8955</v>
      </c>
      <c r="D12651">
        <v>0</v>
      </c>
      <c r="E12651" s="7">
        <v>47849</v>
      </c>
    </row>
    <row r="12652" spans="2:5" hidden="1" x14ac:dyDescent="0.25">
      <c r="B12652" t="s">
        <v>8954</v>
      </c>
      <c r="C12652" t="s">
        <v>8955</v>
      </c>
      <c r="D12652">
        <v>0</v>
      </c>
      <c r="E12652" s="7">
        <v>47880</v>
      </c>
    </row>
    <row r="12653" spans="2:5" hidden="1" x14ac:dyDescent="0.25">
      <c r="B12653" t="s">
        <v>8954</v>
      </c>
      <c r="C12653" t="s">
        <v>8955</v>
      </c>
      <c r="D12653">
        <v>0</v>
      </c>
      <c r="E12653" s="7">
        <v>47908</v>
      </c>
    </row>
    <row r="12654" spans="2:5" hidden="1" x14ac:dyDescent="0.25">
      <c r="B12654" t="s">
        <v>8957</v>
      </c>
      <c r="C12654" t="s">
        <v>8958</v>
      </c>
      <c r="D12654">
        <v>0</v>
      </c>
      <c r="E12654" s="7">
        <v>47392</v>
      </c>
    </row>
    <row r="12655" spans="2:5" hidden="1" x14ac:dyDescent="0.25">
      <c r="B12655" t="s">
        <v>8957</v>
      </c>
      <c r="C12655" t="s">
        <v>8958</v>
      </c>
      <c r="D12655">
        <v>0</v>
      </c>
      <c r="E12655" s="7">
        <v>47392</v>
      </c>
    </row>
    <row r="12656" spans="2:5" hidden="1" x14ac:dyDescent="0.25">
      <c r="B12656" t="s">
        <v>8957</v>
      </c>
      <c r="C12656" t="s">
        <v>8958</v>
      </c>
      <c r="D12656">
        <v>0</v>
      </c>
      <c r="E12656" s="7">
        <v>47543</v>
      </c>
    </row>
    <row r="12657" spans="2:5" hidden="1" x14ac:dyDescent="0.25">
      <c r="B12657" t="s">
        <v>8957</v>
      </c>
      <c r="C12657" t="s">
        <v>8958</v>
      </c>
      <c r="D12657">
        <v>0</v>
      </c>
      <c r="E12657" s="7">
        <v>47635</v>
      </c>
    </row>
    <row r="12658" spans="2:5" hidden="1" x14ac:dyDescent="0.25">
      <c r="B12658" t="s">
        <v>8957</v>
      </c>
      <c r="C12658" t="s">
        <v>8958</v>
      </c>
      <c r="D12658">
        <v>279</v>
      </c>
      <c r="E12658" s="7">
        <v>47788</v>
      </c>
    </row>
    <row r="12659" spans="2:5" hidden="1" x14ac:dyDescent="0.25">
      <c r="B12659" t="s">
        <v>8959</v>
      </c>
      <c r="C12659" t="s">
        <v>8960</v>
      </c>
      <c r="D12659">
        <v>2339</v>
      </c>
      <c r="E12659" s="7">
        <v>47423</v>
      </c>
    </row>
    <row r="12660" spans="2:5" hidden="1" x14ac:dyDescent="0.25">
      <c r="B12660" t="s">
        <v>8959</v>
      </c>
      <c r="C12660" t="s">
        <v>8960</v>
      </c>
      <c r="D12660">
        <v>321</v>
      </c>
      <c r="E12660" s="7">
        <v>47423</v>
      </c>
    </row>
    <row r="12661" spans="2:5" hidden="1" x14ac:dyDescent="0.25">
      <c r="B12661" t="s">
        <v>8959</v>
      </c>
      <c r="C12661" t="s">
        <v>8960</v>
      </c>
      <c r="D12661">
        <v>0</v>
      </c>
      <c r="E12661" s="7">
        <v>47423</v>
      </c>
    </row>
    <row r="12662" spans="2:5" hidden="1" x14ac:dyDescent="0.25">
      <c r="B12662" t="s">
        <v>8959</v>
      </c>
      <c r="C12662" t="s">
        <v>8960</v>
      </c>
      <c r="D12662">
        <v>0</v>
      </c>
      <c r="E12662" s="7">
        <v>47423</v>
      </c>
    </row>
    <row r="12663" spans="2:5" hidden="1" x14ac:dyDescent="0.25">
      <c r="B12663" t="s">
        <v>8959</v>
      </c>
      <c r="C12663" t="s">
        <v>8960</v>
      </c>
      <c r="D12663">
        <v>0</v>
      </c>
      <c r="E12663" s="7">
        <v>47423</v>
      </c>
    </row>
    <row r="12664" spans="2:5" hidden="1" x14ac:dyDescent="0.25">
      <c r="B12664" t="s">
        <v>8963</v>
      </c>
      <c r="C12664" t="s">
        <v>8964</v>
      </c>
      <c r="D12664">
        <v>240</v>
      </c>
      <c r="E12664" s="7">
        <v>46388</v>
      </c>
    </row>
    <row r="12665" spans="2:5" hidden="1" x14ac:dyDescent="0.25">
      <c r="B12665" t="s">
        <v>8963</v>
      </c>
      <c r="C12665" t="s">
        <v>8964</v>
      </c>
      <c r="D12665">
        <v>670</v>
      </c>
      <c r="E12665" s="7">
        <v>46692</v>
      </c>
    </row>
    <row r="12666" spans="2:5" hidden="1" x14ac:dyDescent="0.25">
      <c r="B12666" t="s">
        <v>8963</v>
      </c>
      <c r="C12666" t="s">
        <v>8964</v>
      </c>
      <c r="D12666">
        <v>130</v>
      </c>
      <c r="E12666" s="7">
        <v>46784</v>
      </c>
    </row>
    <row r="12667" spans="2:5" hidden="1" x14ac:dyDescent="0.25">
      <c r="B12667" t="s">
        <v>8963</v>
      </c>
      <c r="C12667" t="s">
        <v>8964</v>
      </c>
      <c r="D12667">
        <v>130</v>
      </c>
      <c r="E12667" s="7">
        <v>46813</v>
      </c>
    </row>
    <row r="12668" spans="2:5" hidden="1" x14ac:dyDescent="0.25">
      <c r="B12668" t="s">
        <v>8963</v>
      </c>
      <c r="C12668" t="s">
        <v>8964</v>
      </c>
      <c r="D12668">
        <v>110</v>
      </c>
      <c r="E12668" s="7">
        <v>46539</v>
      </c>
    </row>
    <row r="12669" spans="2:5" hidden="1" x14ac:dyDescent="0.25">
      <c r="B12669" t="s">
        <v>8963</v>
      </c>
      <c r="C12669" t="s">
        <v>8964</v>
      </c>
      <c r="D12669">
        <v>390</v>
      </c>
      <c r="E12669" s="7">
        <v>46935</v>
      </c>
    </row>
    <row r="12670" spans="2:5" hidden="1" x14ac:dyDescent="0.25">
      <c r="B12670" t="s">
        <v>8963</v>
      </c>
      <c r="C12670" t="s">
        <v>8964</v>
      </c>
      <c r="D12670">
        <v>100</v>
      </c>
      <c r="E12670" s="7">
        <v>46388</v>
      </c>
    </row>
    <row r="12671" spans="2:5" hidden="1" x14ac:dyDescent="0.25">
      <c r="B12671" t="s">
        <v>8966</v>
      </c>
      <c r="C12671" t="s">
        <v>14136</v>
      </c>
      <c r="D12671">
        <v>0</v>
      </c>
      <c r="E12671" s="7">
        <v>46874</v>
      </c>
    </row>
    <row r="12672" spans="2:5" hidden="1" x14ac:dyDescent="0.25">
      <c r="B12672" t="s">
        <v>8966</v>
      </c>
      <c r="C12672" t="s">
        <v>14136</v>
      </c>
      <c r="D12672">
        <v>0</v>
      </c>
      <c r="E12672" s="7">
        <v>46905</v>
      </c>
    </row>
    <row r="12673" spans="2:5" hidden="1" x14ac:dyDescent="0.25">
      <c r="B12673" t="s">
        <v>8966</v>
      </c>
      <c r="C12673" t="s">
        <v>14136</v>
      </c>
      <c r="D12673">
        <v>5</v>
      </c>
      <c r="E12673" s="7">
        <v>46905</v>
      </c>
    </row>
    <row r="12674" spans="2:5" hidden="1" x14ac:dyDescent="0.25">
      <c r="B12674" t="s">
        <v>8966</v>
      </c>
      <c r="C12674" t="s">
        <v>14136</v>
      </c>
      <c r="D12674">
        <v>0</v>
      </c>
      <c r="E12674" s="7">
        <v>47423</v>
      </c>
    </row>
    <row r="12675" spans="2:5" hidden="1" x14ac:dyDescent="0.25">
      <c r="B12675" t="s">
        <v>8966</v>
      </c>
      <c r="C12675" t="s">
        <v>14136</v>
      </c>
      <c r="D12675">
        <v>540</v>
      </c>
      <c r="E12675" s="7">
        <v>47088</v>
      </c>
    </row>
    <row r="12676" spans="2:5" hidden="1" x14ac:dyDescent="0.25">
      <c r="B12676" t="s">
        <v>8969</v>
      </c>
      <c r="C12676" t="s">
        <v>14137</v>
      </c>
      <c r="D12676">
        <v>0</v>
      </c>
      <c r="E12676" s="7">
        <v>46631</v>
      </c>
    </row>
    <row r="12677" spans="2:5" hidden="1" x14ac:dyDescent="0.25">
      <c r="B12677" t="s">
        <v>8969</v>
      </c>
      <c r="C12677" t="s">
        <v>14137</v>
      </c>
      <c r="D12677">
        <v>0</v>
      </c>
      <c r="E12677" s="7">
        <v>46784</v>
      </c>
    </row>
    <row r="12678" spans="2:5" hidden="1" x14ac:dyDescent="0.25">
      <c r="B12678" t="s">
        <v>8969</v>
      </c>
      <c r="C12678" t="s">
        <v>14137</v>
      </c>
      <c r="D12678">
        <v>0</v>
      </c>
      <c r="E12678" s="7">
        <v>46874</v>
      </c>
    </row>
    <row r="12679" spans="2:5" hidden="1" x14ac:dyDescent="0.25">
      <c r="B12679" t="s">
        <v>8969</v>
      </c>
      <c r="C12679" t="s">
        <v>14137</v>
      </c>
      <c r="D12679">
        <v>0</v>
      </c>
      <c r="E12679" s="7">
        <v>47270</v>
      </c>
    </row>
    <row r="12680" spans="2:5" hidden="1" x14ac:dyDescent="0.25">
      <c r="B12680" t="s">
        <v>8969</v>
      </c>
      <c r="C12680" t="s">
        <v>14137</v>
      </c>
      <c r="D12680">
        <v>4859</v>
      </c>
      <c r="E12680" s="7">
        <v>47270</v>
      </c>
    </row>
    <row r="12681" spans="2:5" hidden="1" x14ac:dyDescent="0.25">
      <c r="B12681" t="s">
        <v>8969</v>
      </c>
      <c r="C12681" t="s">
        <v>14137</v>
      </c>
      <c r="D12681">
        <v>2880</v>
      </c>
      <c r="E12681" s="7">
        <v>47331</v>
      </c>
    </row>
    <row r="12682" spans="2:5" hidden="1" x14ac:dyDescent="0.25">
      <c r="B12682" t="s">
        <v>8969</v>
      </c>
      <c r="C12682" t="s">
        <v>14137</v>
      </c>
      <c r="D12682">
        <v>0</v>
      </c>
      <c r="E12682" s="7">
        <v>46966</v>
      </c>
    </row>
    <row r="12683" spans="2:5" hidden="1" x14ac:dyDescent="0.25">
      <c r="B12683" t="s">
        <v>8969</v>
      </c>
      <c r="C12683" t="s">
        <v>14137</v>
      </c>
      <c r="D12683">
        <v>40</v>
      </c>
      <c r="E12683" s="7">
        <v>47665</v>
      </c>
    </row>
    <row r="12684" spans="2:5" hidden="1" x14ac:dyDescent="0.25">
      <c r="B12684" t="s">
        <v>8971</v>
      </c>
      <c r="C12684" t="s">
        <v>14138</v>
      </c>
      <c r="D12684">
        <v>0</v>
      </c>
      <c r="E12684" s="7">
        <v>46082</v>
      </c>
    </row>
    <row r="12685" spans="2:5" hidden="1" x14ac:dyDescent="0.25">
      <c r="B12685" t="s">
        <v>8973</v>
      </c>
      <c r="C12685" t="s">
        <v>14139</v>
      </c>
      <c r="D12685">
        <v>0</v>
      </c>
      <c r="E12685" s="7">
        <v>46082</v>
      </c>
    </row>
    <row r="12686" spans="2:5" hidden="1" x14ac:dyDescent="0.25">
      <c r="B12686" t="s">
        <v>8975</v>
      </c>
      <c r="C12686" t="s">
        <v>14140</v>
      </c>
      <c r="D12686">
        <v>0</v>
      </c>
      <c r="E12686" s="7">
        <v>46174</v>
      </c>
    </row>
    <row r="12687" spans="2:5" hidden="1" x14ac:dyDescent="0.25">
      <c r="B12687" t="s">
        <v>8975</v>
      </c>
      <c r="C12687" t="s">
        <v>14140</v>
      </c>
      <c r="D12687">
        <v>0</v>
      </c>
      <c r="E12687" s="7">
        <v>46508</v>
      </c>
    </row>
    <row r="12688" spans="2:5" hidden="1" x14ac:dyDescent="0.25">
      <c r="B12688" t="s">
        <v>8975</v>
      </c>
      <c r="C12688" t="s">
        <v>14140</v>
      </c>
      <c r="D12688">
        <v>0</v>
      </c>
      <c r="E12688" s="7">
        <v>46661</v>
      </c>
    </row>
    <row r="12689" spans="2:5" hidden="1" x14ac:dyDescent="0.25">
      <c r="B12689" t="s">
        <v>8978</v>
      </c>
      <c r="C12689" t="s">
        <v>13551</v>
      </c>
      <c r="D12689">
        <v>0</v>
      </c>
      <c r="E12689" s="7" t="s">
        <v>30</v>
      </c>
    </row>
    <row r="12690" spans="2:5" hidden="1" x14ac:dyDescent="0.25">
      <c r="B12690" t="s">
        <v>8978</v>
      </c>
      <c r="C12690" t="s">
        <v>13551</v>
      </c>
      <c r="D12690">
        <v>0</v>
      </c>
      <c r="E12690" s="7">
        <v>46174</v>
      </c>
    </row>
    <row r="12691" spans="2:5" hidden="1" x14ac:dyDescent="0.25">
      <c r="B12691" t="s">
        <v>8978</v>
      </c>
      <c r="C12691" t="s">
        <v>13551</v>
      </c>
      <c r="D12691">
        <v>0</v>
      </c>
      <c r="E12691" s="7">
        <v>46419</v>
      </c>
    </row>
    <row r="12692" spans="2:5" hidden="1" x14ac:dyDescent="0.25">
      <c r="B12692" t="s">
        <v>8978</v>
      </c>
      <c r="C12692" t="s">
        <v>13551</v>
      </c>
      <c r="D12692">
        <v>0</v>
      </c>
      <c r="E12692" s="7">
        <v>46508</v>
      </c>
    </row>
    <row r="12693" spans="2:5" hidden="1" x14ac:dyDescent="0.25">
      <c r="B12693" t="s">
        <v>8978</v>
      </c>
      <c r="C12693" t="s">
        <v>13551</v>
      </c>
      <c r="D12693">
        <v>1595</v>
      </c>
      <c r="E12693" s="7">
        <v>46661</v>
      </c>
    </row>
    <row r="12694" spans="2:5" hidden="1" x14ac:dyDescent="0.25">
      <c r="B12694" t="s">
        <v>8979</v>
      </c>
      <c r="C12694" t="s">
        <v>14141</v>
      </c>
      <c r="D12694">
        <v>0</v>
      </c>
      <c r="E12694" s="7" t="s">
        <v>30</v>
      </c>
    </row>
    <row r="12695" spans="2:5" hidden="1" x14ac:dyDescent="0.25">
      <c r="B12695" t="s">
        <v>8979</v>
      </c>
      <c r="C12695" t="s">
        <v>14141</v>
      </c>
      <c r="D12695">
        <v>0</v>
      </c>
      <c r="E12695" s="7">
        <v>46296</v>
      </c>
    </row>
    <row r="12696" spans="2:5" hidden="1" x14ac:dyDescent="0.25">
      <c r="B12696" t="s">
        <v>8981</v>
      </c>
      <c r="C12696" t="s">
        <v>14142</v>
      </c>
      <c r="D12696">
        <v>0</v>
      </c>
      <c r="E12696" s="7">
        <v>47239</v>
      </c>
    </row>
    <row r="12697" spans="2:5" hidden="1" x14ac:dyDescent="0.25">
      <c r="B12697" t="s">
        <v>8981</v>
      </c>
      <c r="C12697" t="s">
        <v>14142</v>
      </c>
      <c r="D12697">
        <v>0</v>
      </c>
      <c r="E12697" s="7">
        <v>46569</v>
      </c>
    </row>
    <row r="12698" spans="2:5" hidden="1" x14ac:dyDescent="0.25">
      <c r="B12698" t="s">
        <v>8981</v>
      </c>
      <c r="C12698" t="s">
        <v>14142</v>
      </c>
      <c r="D12698">
        <v>0</v>
      </c>
      <c r="E12698" s="7">
        <v>46935</v>
      </c>
    </row>
    <row r="12699" spans="2:5" hidden="1" x14ac:dyDescent="0.25">
      <c r="B12699" t="s">
        <v>8983</v>
      </c>
      <c r="C12699" t="s">
        <v>14143</v>
      </c>
      <c r="D12699">
        <v>0</v>
      </c>
      <c r="E12699" s="7">
        <v>46631</v>
      </c>
    </row>
    <row r="12700" spans="2:5" hidden="1" x14ac:dyDescent="0.25">
      <c r="B12700" t="s">
        <v>8983</v>
      </c>
      <c r="C12700" t="s">
        <v>14143</v>
      </c>
      <c r="D12700">
        <v>0</v>
      </c>
      <c r="E12700" s="7">
        <v>46935</v>
      </c>
    </row>
    <row r="12701" spans="2:5" hidden="1" x14ac:dyDescent="0.25">
      <c r="B12701" t="s">
        <v>8983</v>
      </c>
      <c r="C12701" t="s">
        <v>14143</v>
      </c>
      <c r="D12701">
        <v>0</v>
      </c>
      <c r="E12701" s="7">
        <v>47392</v>
      </c>
    </row>
    <row r="12702" spans="2:5" hidden="1" x14ac:dyDescent="0.25">
      <c r="B12702" t="s">
        <v>8985</v>
      </c>
      <c r="C12702" t="s">
        <v>14144</v>
      </c>
      <c r="D12702">
        <v>0</v>
      </c>
      <c r="E12702" s="7">
        <v>46388</v>
      </c>
    </row>
    <row r="12703" spans="2:5" hidden="1" x14ac:dyDescent="0.25">
      <c r="B12703" t="s">
        <v>8985</v>
      </c>
      <c r="C12703" t="s">
        <v>14144</v>
      </c>
      <c r="D12703">
        <v>0</v>
      </c>
      <c r="E12703" s="7">
        <v>46905</v>
      </c>
    </row>
    <row r="12704" spans="2:5" hidden="1" x14ac:dyDescent="0.25">
      <c r="B12704" t="s">
        <v>8987</v>
      </c>
      <c r="C12704" t="s">
        <v>14145</v>
      </c>
      <c r="D12704">
        <v>0</v>
      </c>
      <c r="E12704" s="7" t="s">
        <v>30</v>
      </c>
    </row>
    <row r="12705" spans="2:5" hidden="1" x14ac:dyDescent="0.25">
      <c r="B12705" t="s">
        <v>8987</v>
      </c>
      <c r="C12705" t="s">
        <v>14145</v>
      </c>
      <c r="D12705">
        <v>0</v>
      </c>
      <c r="E12705" s="7">
        <v>46508</v>
      </c>
    </row>
    <row r="12706" spans="2:5" hidden="1" x14ac:dyDescent="0.25">
      <c r="B12706" t="s">
        <v>8987</v>
      </c>
      <c r="C12706" t="s">
        <v>14145</v>
      </c>
      <c r="D12706">
        <v>0</v>
      </c>
      <c r="E12706" s="7">
        <v>46508</v>
      </c>
    </row>
    <row r="12707" spans="2:5" hidden="1" x14ac:dyDescent="0.25">
      <c r="B12707" t="s">
        <v>8990</v>
      </c>
      <c r="C12707" t="s">
        <v>14146</v>
      </c>
      <c r="D12707">
        <v>0</v>
      </c>
      <c r="E12707" s="7">
        <v>46419</v>
      </c>
    </row>
    <row r="12708" spans="2:5" hidden="1" x14ac:dyDescent="0.25">
      <c r="B12708" t="s">
        <v>8990</v>
      </c>
      <c r="C12708" t="s">
        <v>14146</v>
      </c>
      <c r="D12708">
        <v>0</v>
      </c>
      <c r="E12708" s="7">
        <v>47209</v>
      </c>
    </row>
    <row r="12709" spans="2:5" hidden="1" x14ac:dyDescent="0.25">
      <c r="B12709" t="s">
        <v>8990</v>
      </c>
      <c r="C12709" t="s">
        <v>14146</v>
      </c>
      <c r="D12709">
        <v>0</v>
      </c>
      <c r="E12709" s="7">
        <v>46508</v>
      </c>
    </row>
    <row r="12710" spans="2:5" hidden="1" x14ac:dyDescent="0.25">
      <c r="B12710" t="s">
        <v>8992</v>
      </c>
      <c r="C12710" t="s">
        <v>14147</v>
      </c>
      <c r="D12710">
        <v>0</v>
      </c>
      <c r="E12710" s="7">
        <v>46419</v>
      </c>
    </row>
    <row r="12711" spans="2:5" hidden="1" x14ac:dyDescent="0.25">
      <c r="B12711" t="s">
        <v>8992</v>
      </c>
      <c r="C12711" t="s">
        <v>14147</v>
      </c>
      <c r="D12711">
        <v>0</v>
      </c>
      <c r="E12711" s="7">
        <v>46235</v>
      </c>
    </row>
    <row r="12712" spans="2:5" hidden="1" x14ac:dyDescent="0.25">
      <c r="B12712" t="s">
        <v>8994</v>
      </c>
      <c r="C12712" t="s">
        <v>14148</v>
      </c>
      <c r="D12712">
        <v>0</v>
      </c>
      <c r="E12712" s="7">
        <v>46082</v>
      </c>
    </row>
    <row r="12713" spans="2:5" hidden="1" x14ac:dyDescent="0.25">
      <c r="B12713" t="s">
        <v>8994</v>
      </c>
      <c r="C12713" t="s">
        <v>14148</v>
      </c>
      <c r="D12713">
        <v>0</v>
      </c>
      <c r="E12713" s="7">
        <v>46508</v>
      </c>
    </row>
    <row r="12714" spans="2:5" hidden="1" x14ac:dyDescent="0.25">
      <c r="B12714" t="s">
        <v>8994</v>
      </c>
      <c r="C12714" t="s">
        <v>14148</v>
      </c>
      <c r="D12714">
        <v>0</v>
      </c>
      <c r="E12714" s="7">
        <v>46813</v>
      </c>
    </row>
    <row r="12715" spans="2:5" hidden="1" x14ac:dyDescent="0.25">
      <c r="B12715" t="s">
        <v>8994</v>
      </c>
      <c r="C12715" t="s">
        <v>14148</v>
      </c>
      <c r="D12715">
        <v>0</v>
      </c>
      <c r="E12715" s="7">
        <v>47088</v>
      </c>
    </row>
    <row r="12716" spans="2:5" hidden="1" x14ac:dyDescent="0.25">
      <c r="B12716" t="s">
        <v>8994</v>
      </c>
      <c r="C12716" t="s">
        <v>14148</v>
      </c>
      <c r="D12716">
        <v>0</v>
      </c>
      <c r="E12716" s="7">
        <v>47178</v>
      </c>
    </row>
    <row r="12717" spans="2:5" hidden="1" x14ac:dyDescent="0.25">
      <c r="B12717" t="s">
        <v>8997</v>
      </c>
      <c r="C12717" t="s">
        <v>13387</v>
      </c>
      <c r="D12717">
        <v>0</v>
      </c>
      <c r="E12717" s="7">
        <v>46631</v>
      </c>
    </row>
    <row r="12718" spans="2:5" hidden="1" x14ac:dyDescent="0.25">
      <c r="B12718" t="s">
        <v>8997</v>
      </c>
      <c r="C12718" t="s">
        <v>13387</v>
      </c>
      <c r="D12718">
        <v>0</v>
      </c>
      <c r="E12718" s="7">
        <v>46813</v>
      </c>
    </row>
    <row r="12719" spans="2:5" hidden="1" x14ac:dyDescent="0.25">
      <c r="B12719" t="s">
        <v>8997</v>
      </c>
      <c r="C12719" t="s">
        <v>13387</v>
      </c>
      <c r="D12719">
        <v>0</v>
      </c>
      <c r="E12719" s="7">
        <v>46874</v>
      </c>
    </row>
    <row r="12720" spans="2:5" hidden="1" x14ac:dyDescent="0.25">
      <c r="B12720" t="s">
        <v>8997</v>
      </c>
      <c r="C12720" t="s">
        <v>13387</v>
      </c>
      <c r="D12720">
        <v>1</v>
      </c>
      <c r="E12720" s="7">
        <v>47119</v>
      </c>
    </row>
    <row r="12721" spans="2:5" hidden="1" x14ac:dyDescent="0.25">
      <c r="B12721" t="s">
        <v>8997</v>
      </c>
      <c r="C12721" t="s">
        <v>13387</v>
      </c>
      <c r="D12721">
        <v>0</v>
      </c>
      <c r="E12721" s="7">
        <v>47239</v>
      </c>
    </row>
    <row r="12722" spans="2:5" hidden="1" x14ac:dyDescent="0.25">
      <c r="B12722" t="s">
        <v>8997</v>
      </c>
      <c r="C12722" t="s">
        <v>13387</v>
      </c>
      <c r="D12722">
        <v>1560</v>
      </c>
      <c r="E12722" s="7">
        <v>47239</v>
      </c>
    </row>
    <row r="12723" spans="2:5" hidden="1" x14ac:dyDescent="0.25">
      <c r="B12723" t="s">
        <v>8999</v>
      </c>
      <c r="C12723" t="s">
        <v>9000</v>
      </c>
      <c r="D12723">
        <v>0</v>
      </c>
      <c r="E12723" s="7">
        <v>46447</v>
      </c>
    </row>
    <row r="12724" spans="2:5" hidden="1" x14ac:dyDescent="0.25">
      <c r="B12724" t="s">
        <v>8999</v>
      </c>
      <c r="C12724" t="s">
        <v>9000</v>
      </c>
      <c r="D12724">
        <v>0</v>
      </c>
      <c r="E12724" s="7" t="s">
        <v>30</v>
      </c>
    </row>
    <row r="12725" spans="2:5" hidden="1" x14ac:dyDescent="0.25">
      <c r="B12725" t="s">
        <v>8999</v>
      </c>
      <c r="C12725" t="s">
        <v>9000</v>
      </c>
      <c r="D12725">
        <v>0</v>
      </c>
      <c r="E12725" s="7">
        <v>45870</v>
      </c>
    </row>
    <row r="12726" spans="2:5" hidden="1" x14ac:dyDescent="0.25">
      <c r="B12726" t="s">
        <v>8999</v>
      </c>
      <c r="C12726" t="s">
        <v>9000</v>
      </c>
      <c r="D12726">
        <v>0</v>
      </c>
      <c r="E12726" s="7">
        <v>46447</v>
      </c>
    </row>
    <row r="12727" spans="2:5" hidden="1" x14ac:dyDescent="0.25">
      <c r="B12727" t="s">
        <v>9004</v>
      </c>
      <c r="C12727" t="s">
        <v>14149</v>
      </c>
      <c r="D12727">
        <v>0</v>
      </c>
      <c r="E12727" s="7" t="s">
        <v>30</v>
      </c>
    </row>
    <row r="12728" spans="2:5" hidden="1" x14ac:dyDescent="0.25">
      <c r="B12728" t="s">
        <v>9004</v>
      </c>
      <c r="C12728" t="s">
        <v>14149</v>
      </c>
      <c r="D12728">
        <v>0</v>
      </c>
      <c r="E12728" s="7">
        <v>47331</v>
      </c>
    </row>
    <row r="12729" spans="2:5" hidden="1" x14ac:dyDescent="0.25">
      <c r="B12729" t="s">
        <v>9004</v>
      </c>
      <c r="C12729" t="s">
        <v>14149</v>
      </c>
      <c r="D12729">
        <v>0</v>
      </c>
      <c r="E12729" s="7">
        <v>47423</v>
      </c>
    </row>
    <row r="12730" spans="2:5" hidden="1" x14ac:dyDescent="0.25">
      <c r="B12730" t="s">
        <v>9004</v>
      </c>
      <c r="C12730" t="s">
        <v>14149</v>
      </c>
      <c r="D12730">
        <v>0</v>
      </c>
      <c r="E12730" s="7">
        <v>47484</v>
      </c>
    </row>
    <row r="12731" spans="2:5" hidden="1" x14ac:dyDescent="0.25">
      <c r="B12731" t="s">
        <v>9004</v>
      </c>
      <c r="C12731" t="s">
        <v>14149</v>
      </c>
      <c r="D12731">
        <v>0</v>
      </c>
      <c r="E12731" s="7">
        <v>47604</v>
      </c>
    </row>
    <row r="12732" spans="2:5" hidden="1" x14ac:dyDescent="0.25">
      <c r="B12732" t="s">
        <v>9004</v>
      </c>
      <c r="C12732" t="s">
        <v>14149</v>
      </c>
      <c r="D12732">
        <v>0</v>
      </c>
      <c r="E12732" s="7">
        <v>47635</v>
      </c>
    </row>
    <row r="12733" spans="2:5" hidden="1" x14ac:dyDescent="0.25">
      <c r="B12733" t="s">
        <v>9004</v>
      </c>
      <c r="C12733" t="s">
        <v>14149</v>
      </c>
      <c r="D12733">
        <v>0</v>
      </c>
      <c r="E12733" s="7">
        <v>48061</v>
      </c>
    </row>
    <row r="12734" spans="2:5" hidden="1" x14ac:dyDescent="0.25">
      <c r="B12734" t="s">
        <v>9004</v>
      </c>
      <c r="C12734" t="s">
        <v>14149</v>
      </c>
      <c r="D12734">
        <v>0</v>
      </c>
      <c r="E12734" s="7">
        <v>47604</v>
      </c>
    </row>
    <row r="12735" spans="2:5" hidden="1" x14ac:dyDescent="0.25">
      <c r="B12735" t="s">
        <v>9004</v>
      </c>
      <c r="C12735" t="s">
        <v>14149</v>
      </c>
      <c r="D12735">
        <v>0</v>
      </c>
      <c r="E12735" s="7">
        <v>48061</v>
      </c>
    </row>
    <row r="12736" spans="2:5" hidden="1" x14ac:dyDescent="0.25">
      <c r="B12736" t="s">
        <v>9007</v>
      </c>
      <c r="C12736" t="s">
        <v>9008</v>
      </c>
      <c r="D12736">
        <v>0</v>
      </c>
      <c r="E12736" s="7" t="s">
        <v>30</v>
      </c>
    </row>
    <row r="12737" spans="2:5" hidden="1" x14ac:dyDescent="0.25">
      <c r="B12737" t="s">
        <v>9007</v>
      </c>
      <c r="C12737" t="s">
        <v>9008</v>
      </c>
      <c r="D12737">
        <v>0</v>
      </c>
      <c r="E12737" s="7">
        <v>47362</v>
      </c>
    </row>
    <row r="12738" spans="2:5" hidden="1" x14ac:dyDescent="0.25">
      <c r="B12738" t="s">
        <v>9011</v>
      </c>
      <c r="C12738" t="s">
        <v>9012</v>
      </c>
      <c r="D12738">
        <v>0</v>
      </c>
      <c r="E12738" s="7" t="s">
        <v>30</v>
      </c>
    </row>
    <row r="12739" spans="2:5" hidden="1" x14ac:dyDescent="0.25">
      <c r="B12739" t="s">
        <v>9011</v>
      </c>
      <c r="C12739" t="s">
        <v>9012</v>
      </c>
      <c r="D12739">
        <v>0</v>
      </c>
      <c r="E12739" s="7">
        <v>47362</v>
      </c>
    </row>
    <row r="12740" spans="2:5" hidden="1" x14ac:dyDescent="0.25">
      <c r="B12740" t="s">
        <v>9014</v>
      </c>
      <c r="C12740" t="s">
        <v>9015</v>
      </c>
      <c r="D12740">
        <v>0</v>
      </c>
      <c r="E12740" s="7">
        <v>46905</v>
      </c>
    </row>
    <row r="12741" spans="2:5" hidden="1" x14ac:dyDescent="0.25">
      <c r="B12741" t="s">
        <v>9014</v>
      </c>
      <c r="C12741" t="s">
        <v>9015</v>
      </c>
      <c r="D12741">
        <v>0</v>
      </c>
      <c r="E12741" s="7">
        <v>47027</v>
      </c>
    </row>
    <row r="12742" spans="2:5" hidden="1" x14ac:dyDescent="0.25">
      <c r="B12742" t="s">
        <v>9014</v>
      </c>
      <c r="C12742" t="s">
        <v>9015</v>
      </c>
      <c r="D12742">
        <v>0</v>
      </c>
      <c r="E12742" s="7">
        <v>47058</v>
      </c>
    </row>
    <row r="12743" spans="2:5" hidden="1" x14ac:dyDescent="0.25">
      <c r="B12743" t="s">
        <v>9014</v>
      </c>
      <c r="C12743" t="s">
        <v>9015</v>
      </c>
      <c r="D12743">
        <v>0</v>
      </c>
      <c r="E12743" s="7">
        <v>47178</v>
      </c>
    </row>
    <row r="12744" spans="2:5" hidden="1" x14ac:dyDescent="0.25">
      <c r="B12744" t="s">
        <v>9014</v>
      </c>
      <c r="C12744" t="s">
        <v>9015</v>
      </c>
      <c r="D12744">
        <v>0</v>
      </c>
      <c r="E12744" s="7">
        <v>47209</v>
      </c>
    </row>
    <row r="12745" spans="2:5" hidden="1" x14ac:dyDescent="0.25">
      <c r="B12745" t="s">
        <v>9014</v>
      </c>
      <c r="C12745" t="s">
        <v>9015</v>
      </c>
      <c r="D12745">
        <v>0</v>
      </c>
      <c r="E12745" s="7">
        <v>47239</v>
      </c>
    </row>
    <row r="12746" spans="2:5" hidden="1" x14ac:dyDescent="0.25">
      <c r="B12746" t="s">
        <v>9014</v>
      </c>
      <c r="C12746" t="s">
        <v>9015</v>
      </c>
      <c r="D12746">
        <v>0</v>
      </c>
      <c r="E12746" s="7">
        <v>47300</v>
      </c>
    </row>
    <row r="12747" spans="2:5" hidden="1" x14ac:dyDescent="0.25">
      <c r="B12747" t="s">
        <v>9014</v>
      </c>
      <c r="C12747" t="s">
        <v>9015</v>
      </c>
      <c r="D12747">
        <v>0</v>
      </c>
      <c r="E12747" s="7">
        <v>47300</v>
      </c>
    </row>
    <row r="12748" spans="2:5" hidden="1" x14ac:dyDescent="0.25">
      <c r="B12748" t="s">
        <v>9014</v>
      </c>
      <c r="C12748" t="s">
        <v>9015</v>
      </c>
      <c r="D12748">
        <v>0</v>
      </c>
      <c r="E12748" s="7">
        <v>47331</v>
      </c>
    </row>
    <row r="12749" spans="2:5" hidden="1" x14ac:dyDescent="0.25">
      <c r="B12749" t="s">
        <v>9014</v>
      </c>
      <c r="C12749" t="s">
        <v>9015</v>
      </c>
      <c r="D12749">
        <v>0</v>
      </c>
      <c r="E12749" s="7">
        <v>47392</v>
      </c>
    </row>
    <row r="12750" spans="2:5" hidden="1" x14ac:dyDescent="0.25">
      <c r="B12750" t="s">
        <v>9014</v>
      </c>
      <c r="C12750" t="s">
        <v>9015</v>
      </c>
      <c r="D12750">
        <v>0</v>
      </c>
      <c r="E12750" s="7">
        <v>47423</v>
      </c>
    </row>
    <row r="12751" spans="2:5" hidden="1" x14ac:dyDescent="0.25">
      <c r="B12751" t="s">
        <v>9014</v>
      </c>
      <c r="C12751" t="s">
        <v>9015</v>
      </c>
      <c r="D12751">
        <v>0</v>
      </c>
      <c r="E12751" s="7">
        <v>47515</v>
      </c>
    </row>
    <row r="12752" spans="2:5" hidden="1" x14ac:dyDescent="0.25">
      <c r="B12752" t="s">
        <v>9014</v>
      </c>
      <c r="C12752" t="s">
        <v>9015</v>
      </c>
      <c r="D12752">
        <v>4850</v>
      </c>
      <c r="E12752" s="7">
        <v>47574</v>
      </c>
    </row>
    <row r="12753" spans="2:5" hidden="1" x14ac:dyDescent="0.25">
      <c r="B12753" t="s">
        <v>9014</v>
      </c>
      <c r="C12753" t="s">
        <v>9015</v>
      </c>
      <c r="D12753">
        <v>0</v>
      </c>
      <c r="E12753" s="7">
        <v>47209</v>
      </c>
    </row>
    <row r="12754" spans="2:5" hidden="1" x14ac:dyDescent="0.25">
      <c r="B12754" t="s">
        <v>9014</v>
      </c>
      <c r="C12754" t="s">
        <v>9015</v>
      </c>
      <c r="D12754">
        <v>0</v>
      </c>
      <c r="E12754" s="7">
        <v>47423</v>
      </c>
    </row>
    <row r="12755" spans="2:5" hidden="1" x14ac:dyDescent="0.25">
      <c r="B12755" t="s">
        <v>9014</v>
      </c>
      <c r="C12755" t="s">
        <v>9015</v>
      </c>
      <c r="D12755">
        <v>0</v>
      </c>
      <c r="E12755" s="7">
        <v>47515</v>
      </c>
    </row>
    <row r="12756" spans="2:5" hidden="1" x14ac:dyDescent="0.25">
      <c r="B12756" t="s">
        <v>9014</v>
      </c>
      <c r="C12756" t="s">
        <v>9015</v>
      </c>
      <c r="D12756">
        <v>0</v>
      </c>
      <c r="E12756" s="7">
        <v>47574</v>
      </c>
    </row>
    <row r="12757" spans="2:5" hidden="1" x14ac:dyDescent="0.25">
      <c r="B12757" t="s">
        <v>9030</v>
      </c>
      <c r="C12757" t="s">
        <v>9031</v>
      </c>
      <c r="D12757">
        <v>989</v>
      </c>
      <c r="E12757" s="7">
        <v>47515</v>
      </c>
    </row>
    <row r="12758" spans="2:5" hidden="1" x14ac:dyDescent="0.25">
      <c r="B12758" t="s">
        <v>9034</v>
      </c>
      <c r="C12758" t="s">
        <v>9035</v>
      </c>
      <c r="D12758">
        <v>125</v>
      </c>
      <c r="E12758" s="7">
        <v>47088</v>
      </c>
    </row>
    <row r="12759" spans="2:5" hidden="1" x14ac:dyDescent="0.25">
      <c r="B12759" t="s">
        <v>9037</v>
      </c>
      <c r="C12759" t="s">
        <v>14150</v>
      </c>
      <c r="D12759">
        <v>90</v>
      </c>
      <c r="E12759" s="7">
        <v>47178</v>
      </c>
    </row>
    <row r="12760" spans="2:5" hidden="1" x14ac:dyDescent="0.25">
      <c r="B12760" t="s">
        <v>9039</v>
      </c>
      <c r="C12760" t="s">
        <v>1330</v>
      </c>
      <c r="D12760">
        <v>0</v>
      </c>
      <c r="E12760" s="7">
        <v>46054</v>
      </c>
    </row>
    <row r="12761" spans="2:5" hidden="1" x14ac:dyDescent="0.25">
      <c r="B12761" t="s">
        <v>9039</v>
      </c>
      <c r="C12761" t="s">
        <v>1330</v>
      </c>
      <c r="D12761">
        <v>390</v>
      </c>
      <c r="E12761" s="7">
        <v>47178</v>
      </c>
    </row>
    <row r="12762" spans="2:5" hidden="1" x14ac:dyDescent="0.25">
      <c r="B12762" t="s">
        <v>9039</v>
      </c>
      <c r="C12762" t="s">
        <v>1330</v>
      </c>
      <c r="D12762">
        <v>0</v>
      </c>
      <c r="E12762" s="7">
        <v>46054</v>
      </c>
    </row>
    <row r="12763" spans="2:5" hidden="1" x14ac:dyDescent="0.25">
      <c r="B12763" t="s">
        <v>9042</v>
      </c>
      <c r="C12763" t="s">
        <v>9043</v>
      </c>
      <c r="D12763">
        <v>49</v>
      </c>
      <c r="E12763" s="7">
        <v>47178</v>
      </c>
    </row>
    <row r="12764" spans="2:5" hidden="1" x14ac:dyDescent="0.25">
      <c r="B12764" t="s">
        <v>9042</v>
      </c>
      <c r="C12764" t="s">
        <v>9043</v>
      </c>
      <c r="D12764">
        <v>0</v>
      </c>
      <c r="E12764" s="7" t="s">
        <v>30</v>
      </c>
    </row>
    <row r="12765" spans="2:5" hidden="1" x14ac:dyDescent="0.25">
      <c r="B12765" t="s">
        <v>9044</v>
      </c>
      <c r="C12765" t="s">
        <v>9045</v>
      </c>
      <c r="D12765">
        <v>300</v>
      </c>
      <c r="E12765" s="7">
        <v>47484</v>
      </c>
    </row>
    <row r="12766" spans="2:5" hidden="1" x14ac:dyDescent="0.25">
      <c r="B12766" t="s">
        <v>9044</v>
      </c>
      <c r="C12766" t="s">
        <v>9045</v>
      </c>
      <c r="D12766">
        <v>1700</v>
      </c>
      <c r="E12766" s="7">
        <v>47635</v>
      </c>
    </row>
    <row r="12767" spans="2:5" hidden="1" x14ac:dyDescent="0.25">
      <c r="B12767" t="s">
        <v>9048</v>
      </c>
      <c r="C12767" t="s">
        <v>1811</v>
      </c>
      <c r="D12767">
        <v>0</v>
      </c>
      <c r="E12767" s="7">
        <v>46966</v>
      </c>
    </row>
    <row r="12768" spans="2:5" hidden="1" x14ac:dyDescent="0.25">
      <c r="B12768" t="s">
        <v>9048</v>
      </c>
      <c r="C12768" t="s">
        <v>1811</v>
      </c>
      <c r="D12768">
        <v>0</v>
      </c>
      <c r="E12768" s="7">
        <v>47209</v>
      </c>
    </row>
    <row r="12769" spans="2:5" hidden="1" x14ac:dyDescent="0.25">
      <c r="B12769" t="s">
        <v>9048</v>
      </c>
      <c r="C12769" t="s">
        <v>1811</v>
      </c>
      <c r="D12769">
        <v>0</v>
      </c>
      <c r="E12769" s="7">
        <v>47239</v>
      </c>
    </row>
    <row r="12770" spans="2:5" hidden="1" x14ac:dyDescent="0.25">
      <c r="B12770" t="s">
        <v>9048</v>
      </c>
      <c r="C12770" t="s">
        <v>1811</v>
      </c>
      <c r="D12770">
        <v>0</v>
      </c>
      <c r="E12770" s="7">
        <v>47239</v>
      </c>
    </row>
    <row r="12771" spans="2:5" hidden="1" x14ac:dyDescent="0.25">
      <c r="B12771" t="s">
        <v>9048</v>
      </c>
      <c r="C12771" t="s">
        <v>1811</v>
      </c>
      <c r="D12771">
        <v>0</v>
      </c>
      <c r="E12771" s="7">
        <v>47239</v>
      </c>
    </row>
    <row r="12772" spans="2:5" hidden="1" x14ac:dyDescent="0.25">
      <c r="B12772" t="s">
        <v>9048</v>
      </c>
      <c r="C12772" t="s">
        <v>1811</v>
      </c>
      <c r="D12772">
        <v>0</v>
      </c>
      <c r="E12772" s="7">
        <v>47604</v>
      </c>
    </row>
    <row r="12773" spans="2:5" hidden="1" x14ac:dyDescent="0.25">
      <c r="B12773" t="s">
        <v>9048</v>
      </c>
      <c r="C12773" t="s">
        <v>1811</v>
      </c>
      <c r="D12773">
        <v>0</v>
      </c>
      <c r="E12773" s="7">
        <v>47635</v>
      </c>
    </row>
    <row r="12774" spans="2:5" hidden="1" x14ac:dyDescent="0.25">
      <c r="B12774" t="s">
        <v>9048</v>
      </c>
      <c r="C12774" t="s">
        <v>1811</v>
      </c>
      <c r="D12774">
        <v>0</v>
      </c>
      <c r="E12774" s="7">
        <v>47696</v>
      </c>
    </row>
    <row r="12775" spans="2:5" hidden="1" x14ac:dyDescent="0.25">
      <c r="B12775" t="s">
        <v>9048</v>
      </c>
      <c r="C12775" t="s">
        <v>1811</v>
      </c>
      <c r="D12775">
        <v>0</v>
      </c>
      <c r="E12775" s="7">
        <v>47696</v>
      </c>
    </row>
    <row r="12776" spans="2:5" hidden="1" x14ac:dyDescent="0.25">
      <c r="B12776" t="s">
        <v>9048</v>
      </c>
      <c r="C12776" t="s">
        <v>1811</v>
      </c>
      <c r="D12776">
        <v>0</v>
      </c>
      <c r="E12776" s="7">
        <v>47849</v>
      </c>
    </row>
    <row r="12777" spans="2:5" hidden="1" x14ac:dyDescent="0.25">
      <c r="B12777" t="s">
        <v>9050</v>
      </c>
      <c r="C12777" t="s">
        <v>1814</v>
      </c>
      <c r="D12777">
        <v>0</v>
      </c>
      <c r="E12777" s="7">
        <v>46813</v>
      </c>
    </row>
    <row r="12778" spans="2:5" hidden="1" x14ac:dyDescent="0.25">
      <c r="B12778" t="s">
        <v>9050</v>
      </c>
      <c r="C12778" t="s">
        <v>1814</v>
      </c>
      <c r="D12778">
        <v>0</v>
      </c>
      <c r="E12778" s="7">
        <v>46813</v>
      </c>
    </row>
    <row r="12779" spans="2:5" hidden="1" x14ac:dyDescent="0.25">
      <c r="B12779" t="s">
        <v>9050</v>
      </c>
      <c r="C12779" t="s">
        <v>1814</v>
      </c>
      <c r="D12779">
        <v>0</v>
      </c>
      <c r="E12779" s="7">
        <v>47635</v>
      </c>
    </row>
    <row r="12780" spans="2:5" hidden="1" x14ac:dyDescent="0.25">
      <c r="B12780" t="s">
        <v>9050</v>
      </c>
      <c r="C12780" t="s">
        <v>1814</v>
      </c>
      <c r="D12780">
        <v>255</v>
      </c>
      <c r="E12780" s="7">
        <v>47635</v>
      </c>
    </row>
    <row r="12781" spans="2:5" hidden="1" x14ac:dyDescent="0.25">
      <c r="B12781" t="s">
        <v>9050</v>
      </c>
      <c r="C12781" t="s">
        <v>1814</v>
      </c>
      <c r="D12781">
        <v>0</v>
      </c>
      <c r="E12781" s="7">
        <v>46813</v>
      </c>
    </row>
    <row r="12782" spans="2:5" hidden="1" x14ac:dyDescent="0.25">
      <c r="B12782" t="s">
        <v>9051</v>
      </c>
      <c r="C12782" t="s">
        <v>9052</v>
      </c>
      <c r="D12782">
        <v>0</v>
      </c>
      <c r="E12782" s="7">
        <v>46447</v>
      </c>
    </row>
    <row r="12783" spans="2:5" hidden="1" x14ac:dyDescent="0.25">
      <c r="B12783" t="s">
        <v>9051</v>
      </c>
      <c r="C12783" t="s">
        <v>9052</v>
      </c>
      <c r="D12783">
        <v>0</v>
      </c>
      <c r="E12783" s="7">
        <v>46478</v>
      </c>
    </row>
    <row r="12784" spans="2:5" hidden="1" x14ac:dyDescent="0.25">
      <c r="B12784" t="s">
        <v>9051</v>
      </c>
      <c r="C12784" t="s">
        <v>9052</v>
      </c>
      <c r="D12784">
        <v>0</v>
      </c>
      <c r="E12784" s="7">
        <v>46508</v>
      </c>
    </row>
    <row r="12785" spans="2:5" hidden="1" x14ac:dyDescent="0.25">
      <c r="B12785" t="s">
        <v>9051</v>
      </c>
      <c r="C12785" t="s">
        <v>9052</v>
      </c>
      <c r="D12785">
        <v>0</v>
      </c>
      <c r="E12785" s="7">
        <v>46539</v>
      </c>
    </row>
    <row r="12786" spans="2:5" hidden="1" x14ac:dyDescent="0.25">
      <c r="B12786" t="s">
        <v>9051</v>
      </c>
      <c r="C12786" t="s">
        <v>9052</v>
      </c>
      <c r="D12786">
        <v>0</v>
      </c>
      <c r="E12786" s="7">
        <v>46539</v>
      </c>
    </row>
    <row r="12787" spans="2:5" hidden="1" x14ac:dyDescent="0.25">
      <c r="B12787" t="s">
        <v>9051</v>
      </c>
      <c r="C12787" t="s">
        <v>9052</v>
      </c>
      <c r="D12787">
        <v>0</v>
      </c>
      <c r="E12787" s="7">
        <v>46722</v>
      </c>
    </row>
    <row r="12788" spans="2:5" hidden="1" x14ac:dyDescent="0.25">
      <c r="B12788" t="s">
        <v>9051</v>
      </c>
      <c r="C12788" t="s">
        <v>9052</v>
      </c>
      <c r="D12788">
        <v>0</v>
      </c>
      <c r="E12788" s="7">
        <v>46722</v>
      </c>
    </row>
    <row r="12789" spans="2:5" hidden="1" x14ac:dyDescent="0.25">
      <c r="B12789" t="s">
        <v>9051</v>
      </c>
      <c r="C12789" t="s">
        <v>9052</v>
      </c>
      <c r="D12789">
        <v>0</v>
      </c>
      <c r="E12789" s="7">
        <v>46722</v>
      </c>
    </row>
    <row r="12790" spans="2:5" hidden="1" x14ac:dyDescent="0.25">
      <c r="B12790" t="s">
        <v>9051</v>
      </c>
      <c r="C12790" t="s">
        <v>9052</v>
      </c>
      <c r="D12790">
        <v>0</v>
      </c>
      <c r="E12790" s="7">
        <v>46784</v>
      </c>
    </row>
    <row r="12791" spans="2:5" hidden="1" x14ac:dyDescent="0.25">
      <c r="B12791" t="s">
        <v>9051</v>
      </c>
      <c r="C12791" t="s">
        <v>9052</v>
      </c>
      <c r="D12791">
        <v>0</v>
      </c>
      <c r="E12791" s="7">
        <v>46784</v>
      </c>
    </row>
    <row r="12792" spans="2:5" hidden="1" x14ac:dyDescent="0.25">
      <c r="B12792" t="s">
        <v>9051</v>
      </c>
      <c r="C12792" t="s">
        <v>9052</v>
      </c>
      <c r="D12792">
        <v>0</v>
      </c>
      <c r="E12792" s="7">
        <v>46508</v>
      </c>
    </row>
    <row r="12793" spans="2:5" hidden="1" x14ac:dyDescent="0.25">
      <c r="B12793" t="s">
        <v>9051</v>
      </c>
      <c r="C12793" t="s">
        <v>9052</v>
      </c>
      <c r="D12793">
        <v>0</v>
      </c>
      <c r="E12793" s="7">
        <v>46539</v>
      </c>
    </row>
    <row r="12794" spans="2:5" hidden="1" x14ac:dyDescent="0.25">
      <c r="B12794" t="s">
        <v>9051</v>
      </c>
      <c r="C12794" t="s">
        <v>9052</v>
      </c>
      <c r="D12794">
        <v>0</v>
      </c>
      <c r="E12794" s="7">
        <v>46508</v>
      </c>
    </row>
    <row r="12795" spans="2:5" hidden="1" x14ac:dyDescent="0.25">
      <c r="B12795" t="s">
        <v>9064</v>
      </c>
      <c r="C12795" t="s">
        <v>9065</v>
      </c>
      <c r="D12795">
        <v>0</v>
      </c>
      <c r="E12795" s="7">
        <v>46508</v>
      </c>
    </row>
    <row r="12796" spans="2:5" hidden="1" x14ac:dyDescent="0.25">
      <c r="B12796" t="s">
        <v>9064</v>
      </c>
      <c r="C12796" t="s">
        <v>9065</v>
      </c>
      <c r="D12796">
        <v>0</v>
      </c>
      <c r="E12796" s="7">
        <v>46419</v>
      </c>
    </row>
    <row r="12797" spans="2:5" hidden="1" x14ac:dyDescent="0.25">
      <c r="B12797" t="s">
        <v>9064</v>
      </c>
      <c r="C12797" t="s">
        <v>9065</v>
      </c>
      <c r="D12797">
        <v>0</v>
      </c>
      <c r="E12797" s="7">
        <v>46447</v>
      </c>
    </row>
    <row r="12798" spans="2:5" hidden="1" x14ac:dyDescent="0.25">
      <c r="B12798" t="s">
        <v>9064</v>
      </c>
      <c r="C12798" t="s">
        <v>9065</v>
      </c>
      <c r="D12798">
        <v>0</v>
      </c>
      <c r="E12798" s="7">
        <v>46478</v>
      </c>
    </row>
    <row r="12799" spans="2:5" hidden="1" x14ac:dyDescent="0.25">
      <c r="B12799" t="s">
        <v>9064</v>
      </c>
      <c r="C12799" t="s">
        <v>9065</v>
      </c>
      <c r="D12799">
        <v>0</v>
      </c>
      <c r="E12799" s="7">
        <v>46508</v>
      </c>
    </row>
    <row r="12800" spans="2:5" hidden="1" x14ac:dyDescent="0.25">
      <c r="B12800" t="s">
        <v>9064</v>
      </c>
      <c r="C12800" t="s">
        <v>9065</v>
      </c>
      <c r="D12800">
        <v>0</v>
      </c>
      <c r="E12800" s="7">
        <v>46569</v>
      </c>
    </row>
    <row r="12801" spans="2:5" hidden="1" x14ac:dyDescent="0.25">
      <c r="B12801" t="s">
        <v>9064</v>
      </c>
      <c r="C12801" t="s">
        <v>9065</v>
      </c>
      <c r="D12801">
        <v>0</v>
      </c>
      <c r="E12801" s="7">
        <v>46600</v>
      </c>
    </row>
    <row r="12802" spans="2:5" hidden="1" x14ac:dyDescent="0.25">
      <c r="B12802" t="s">
        <v>9064</v>
      </c>
      <c r="C12802" t="s">
        <v>9065</v>
      </c>
      <c r="D12802">
        <v>0</v>
      </c>
      <c r="E12802" s="7">
        <v>46600</v>
      </c>
    </row>
    <row r="12803" spans="2:5" hidden="1" x14ac:dyDescent="0.25">
      <c r="B12803" t="s">
        <v>9064</v>
      </c>
      <c r="C12803" t="s">
        <v>9065</v>
      </c>
      <c r="D12803">
        <v>0</v>
      </c>
      <c r="E12803" s="7">
        <v>46722</v>
      </c>
    </row>
    <row r="12804" spans="2:5" hidden="1" x14ac:dyDescent="0.25">
      <c r="B12804" t="s">
        <v>9064</v>
      </c>
      <c r="C12804" t="s">
        <v>9065</v>
      </c>
      <c r="D12804">
        <v>0</v>
      </c>
      <c r="E12804" s="7">
        <v>46722</v>
      </c>
    </row>
    <row r="12805" spans="2:5" hidden="1" x14ac:dyDescent="0.25">
      <c r="B12805" t="s">
        <v>9064</v>
      </c>
      <c r="C12805" t="s">
        <v>9065</v>
      </c>
      <c r="D12805">
        <v>0</v>
      </c>
      <c r="E12805" s="7">
        <v>46753</v>
      </c>
    </row>
    <row r="12806" spans="2:5" hidden="1" x14ac:dyDescent="0.25">
      <c r="B12806" t="s">
        <v>9064</v>
      </c>
      <c r="C12806" t="s">
        <v>9065</v>
      </c>
      <c r="D12806">
        <v>0</v>
      </c>
      <c r="E12806" s="7">
        <v>46753</v>
      </c>
    </row>
    <row r="12807" spans="2:5" hidden="1" x14ac:dyDescent="0.25">
      <c r="B12807" t="s">
        <v>9064</v>
      </c>
      <c r="C12807" t="s">
        <v>9065</v>
      </c>
      <c r="D12807">
        <v>0</v>
      </c>
      <c r="E12807" s="7">
        <v>46784</v>
      </c>
    </row>
    <row r="12808" spans="2:5" hidden="1" x14ac:dyDescent="0.25">
      <c r="B12808" t="s">
        <v>9064</v>
      </c>
      <c r="C12808" t="s">
        <v>9065</v>
      </c>
      <c r="D12808">
        <v>0</v>
      </c>
      <c r="E12808" s="7">
        <v>46784</v>
      </c>
    </row>
    <row r="12809" spans="2:5" hidden="1" x14ac:dyDescent="0.25">
      <c r="B12809" t="s">
        <v>9064</v>
      </c>
      <c r="C12809" t="s">
        <v>9065</v>
      </c>
      <c r="D12809">
        <v>0</v>
      </c>
      <c r="E12809" s="7">
        <v>46478</v>
      </c>
    </row>
    <row r="12810" spans="2:5" hidden="1" x14ac:dyDescent="0.25">
      <c r="B12810" t="s">
        <v>9080</v>
      </c>
      <c r="C12810" t="s">
        <v>9081</v>
      </c>
      <c r="D12810">
        <v>0</v>
      </c>
      <c r="E12810" s="7">
        <v>45931</v>
      </c>
    </row>
    <row r="12811" spans="2:5" hidden="1" x14ac:dyDescent="0.25">
      <c r="B12811" t="s">
        <v>9080</v>
      </c>
      <c r="C12811" t="s">
        <v>9081</v>
      </c>
      <c r="D12811">
        <v>0</v>
      </c>
      <c r="E12811" s="7">
        <v>45931</v>
      </c>
    </row>
    <row r="12812" spans="2:5" hidden="1" x14ac:dyDescent="0.25">
      <c r="B12812" t="s">
        <v>9080</v>
      </c>
      <c r="C12812" t="s">
        <v>9081</v>
      </c>
      <c r="D12812">
        <v>0</v>
      </c>
      <c r="E12812" s="7">
        <v>45992</v>
      </c>
    </row>
    <row r="12813" spans="2:5" hidden="1" x14ac:dyDescent="0.25">
      <c r="B12813" t="s">
        <v>9080</v>
      </c>
      <c r="C12813" t="s">
        <v>9081</v>
      </c>
      <c r="D12813">
        <v>0</v>
      </c>
      <c r="E12813" s="7">
        <v>46054</v>
      </c>
    </row>
    <row r="12814" spans="2:5" hidden="1" x14ac:dyDescent="0.25">
      <c r="B12814" t="s">
        <v>9080</v>
      </c>
      <c r="C12814" t="s">
        <v>9081</v>
      </c>
      <c r="D12814">
        <v>0</v>
      </c>
      <c r="E12814" s="7">
        <v>46054</v>
      </c>
    </row>
    <row r="12815" spans="2:5" hidden="1" x14ac:dyDescent="0.25">
      <c r="B12815" t="s">
        <v>9080</v>
      </c>
      <c r="C12815" t="s">
        <v>9081</v>
      </c>
      <c r="D12815">
        <v>0</v>
      </c>
      <c r="E12815" s="7">
        <v>46600</v>
      </c>
    </row>
    <row r="12816" spans="2:5" hidden="1" x14ac:dyDescent="0.25">
      <c r="B12816" t="s">
        <v>9089</v>
      </c>
      <c r="C12816" t="s">
        <v>9090</v>
      </c>
      <c r="D12816">
        <v>175</v>
      </c>
      <c r="E12816" s="7">
        <v>46692</v>
      </c>
    </row>
    <row r="12817" spans="2:5" hidden="1" x14ac:dyDescent="0.25">
      <c r="B12817" t="s">
        <v>9089</v>
      </c>
      <c r="C12817" t="s">
        <v>9090</v>
      </c>
      <c r="D12817">
        <v>0</v>
      </c>
      <c r="E12817" s="7">
        <v>46631</v>
      </c>
    </row>
    <row r="12818" spans="2:5" hidden="1" x14ac:dyDescent="0.25">
      <c r="B12818" t="s">
        <v>9089</v>
      </c>
      <c r="C12818" t="s">
        <v>9090</v>
      </c>
      <c r="D12818">
        <v>0</v>
      </c>
      <c r="E12818" s="7">
        <v>46631</v>
      </c>
    </row>
    <row r="12819" spans="2:5" hidden="1" x14ac:dyDescent="0.25">
      <c r="B12819" t="s">
        <v>9089</v>
      </c>
      <c r="C12819" t="s">
        <v>9090</v>
      </c>
      <c r="D12819">
        <v>0</v>
      </c>
      <c r="E12819" s="7">
        <v>46631</v>
      </c>
    </row>
    <row r="12820" spans="2:5" hidden="1" x14ac:dyDescent="0.25">
      <c r="B12820" t="s">
        <v>9089</v>
      </c>
      <c r="C12820" t="s">
        <v>9090</v>
      </c>
      <c r="D12820">
        <v>0</v>
      </c>
      <c r="E12820" s="7">
        <v>46631</v>
      </c>
    </row>
    <row r="12821" spans="2:5" hidden="1" x14ac:dyDescent="0.25">
      <c r="B12821" t="s">
        <v>9097</v>
      </c>
      <c r="C12821" t="s">
        <v>9098</v>
      </c>
      <c r="D12821">
        <v>0</v>
      </c>
      <c r="E12821" s="7">
        <v>46661</v>
      </c>
    </row>
    <row r="12822" spans="2:5" hidden="1" x14ac:dyDescent="0.25">
      <c r="B12822" t="s">
        <v>9097</v>
      </c>
      <c r="C12822" t="s">
        <v>9098</v>
      </c>
      <c r="D12822">
        <v>0</v>
      </c>
      <c r="E12822" s="7">
        <v>46784</v>
      </c>
    </row>
    <row r="12823" spans="2:5" hidden="1" x14ac:dyDescent="0.25">
      <c r="B12823" t="s">
        <v>9097</v>
      </c>
      <c r="C12823" t="s">
        <v>9098</v>
      </c>
      <c r="D12823">
        <v>0</v>
      </c>
      <c r="E12823" s="7">
        <v>46569</v>
      </c>
    </row>
    <row r="12824" spans="2:5" hidden="1" x14ac:dyDescent="0.25">
      <c r="B12824" t="s">
        <v>9097</v>
      </c>
      <c r="C12824" t="s">
        <v>9098</v>
      </c>
      <c r="D12824">
        <v>0</v>
      </c>
      <c r="E12824" s="7">
        <v>46692</v>
      </c>
    </row>
    <row r="12825" spans="2:5" hidden="1" x14ac:dyDescent="0.25">
      <c r="B12825" t="s">
        <v>9097</v>
      </c>
      <c r="C12825" t="s">
        <v>9098</v>
      </c>
      <c r="D12825">
        <v>0</v>
      </c>
      <c r="E12825" s="7">
        <v>46692</v>
      </c>
    </row>
    <row r="12826" spans="2:5" hidden="1" x14ac:dyDescent="0.25">
      <c r="B12826" t="s">
        <v>9097</v>
      </c>
      <c r="C12826" t="s">
        <v>9098</v>
      </c>
      <c r="D12826">
        <v>0</v>
      </c>
      <c r="E12826" s="7">
        <v>46753</v>
      </c>
    </row>
    <row r="12827" spans="2:5" hidden="1" x14ac:dyDescent="0.25">
      <c r="B12827" t="s">
        <v>9097</v>
      </c>
      <c r="C12827" t="s">
        <v>9098</v>
      </c>
      <c r="D12827">
        <v>0</v>
      </c>
      <c r="E12827" s="7">
        <v>46844</v>
      </c>
    </row>
    <row r="12828" spans="2:5" hidden="1" x14ac:dyDescent="0.25">
      <c r="B12828" t="s">
        <v>9097</v>
      </c>
      <c r="C12828" t="s">
        <v>9098</v>
      </c>
      <c r="D12828">
        <v>2000</v>
      </c>
      <c r="E12828" s="7">
        <v>46844</v>
      </c>
    </row>
    <row r="12829" spans="2:5" hidden="1" x14ac:dyDescent="0.25">
      <c r="B12829" t="s">
        <v>9097</v>
      </c>
      <c r="C12829" t="s">
        <v>9098</v>
      </c>
      <c r="D12829">
        <v>129200</v>
      </c>
      <c r="E12829" s="7">
        <v>46844</v>
      </c>
    </row>
    <row r="12830" spans="2:5" hidden="1" x14ac:dyDescent="0.25">
      <c r="B12830" t="s">
        <v>9097</v>
      </c>
      <c r="C12830" t="s">
        <v>9098</v>
      </c>
      <c r="D12830">
        <v>0</v>
      </c>
      <c r="E12830" s="7">
        <v>46661</v>
      </c>
    </row>
    <row r="12831" spans="2:5" hidden="1" x14ac:dyDescent="0.25">
      <c r="B12831" t="s">
        <v>9097</v>
      </c>
      <c r="C12831" t="s">
        <v>9098</v>
      </c>
      <c r="D12831">
        <v>0</v>
      </c>
      <c r="E12831" s="7">
        <v>46784</v>
      </c>
    </row>
    <row r="12832" spans="2:5" hidden="1" x14ac:dyDescent="0.25">
      <c r="B12832" t="s">
        <v>9097</v>
      </c>
      <c r="C12832" t="s">
        <v>9098</v>
      </c>
      <c r="D12832">
        <v>0</v>
      </c>
      <c r="E12832" s="7">
        <v>46569</v>
      </c>
    </row>
    <row r="12833" spans="2:5" hidden="1" x14ac:dyDescent="0.25">
      <c r="B12833" t="s">
        <v>9097</v>
      </c>
      <c r="C12833" t="s">
        <v>9098</v>
      </c>
      <c r="D12833">
        <v>0</v>
      </c>
      <c r="E12833" s="7">
        <v>46692</v>
      </c>
    </row>
    <row r="12834" spans="2:5" hidden="1" x14ac:dyDescent="0.25">
      <c r="B12834" t="s">
        <v>9097</v>
      </c>
      <c r="C12834" t="s">
        <v>9098</v>
      </c>
      <c r="D12834">
        <v>0</v>
      </c>
      <c r="E12834" s="7">
        <v>46753</v>
      </c>
    </row>
    <row r="12835" spans="2:5" hidden="1" x14ac:dyDescent="0.25">
      <c r="B12835" t="s">
        <v>9097</v>
      </c>
      <c r="C12835" t="s">
        <v>9098</v>
      </c>
      <c r="D12835">
        <v>0</v>
      </c>
      <c r="E12835" s="7">
        <v>46844</v>
      </c>
    </row>
    <row r="12836" spans="2:5" hidden="1" x14ac:dyDescent="0.25">
      <c r="B12836" t="s">
        <v>9109</v>
      </c>
      <c r="C12836" t="s">
        <v>1333</v>
      </c>
      <c r="D12836">
        <v>0</v>
      </c>
      <c r="E12836" s="7">
        <v>46082</v>
      </c>
    </row>
    <row r="12837" spans="2:5" hidden="1" x14ac:dyDescent="0.25">
      <c r="B12837" t="s">
        <v>9109</v>
      </c>
      <c r="C12837" t="s">
        <v>1333</v>
      </c>
      <c r="D12837">
        <v>0</v>
      </c>
      <c r="E12837" s="7">
        <v>46143</v>
      </c>
    </row>
    <row r="12838" spans="2:5" hidden="1" x14ac:dyDescent="0.25">
      <c r="B12838" t="s">
        <v>9109</v>
      </c>
      <c r="C12838" t="s">
        <v>1333</v>
      </c>
      <c r="D12838">
        <v>0</v>
      </c>
      <c r="E12838" s="7">
        <v>46143</v>
      </c>
    </row>
    <row r="12839" spans="2:5" hidden="1" x14ac:dyDescent="0.25">
      <c r="B12839" t="s">
        <v>9109</v>
      </c>
      <c r="C12839" t="s">
        <v>1333</v>
      </c>
      <c r="D12839">
        <v>0</v>
      </c>
      <c r="E12839" s="7">
        <v>46661</v>
      </c>
    </row>
    <row r="12840" spans="2:5" hidden="1" x14ac:dyDescent="0.25">
      <c r="B12840" t="s">
        <v>9109</v>
      </c>
      <c r="C12840" t="s">
        <v>1333</v>
      </c>
      <c r="D12840">
        <v>0</v>
      </c>
      <c r="E12840" s="7">
        <v>46784</v>
      </c>
    </row>
    <row r="12841" spans="2:5" hidden="1" x14ac:dyDescent="0.25">
      <c r="B12841" t="s">
        <v>9109</v>
      </c>
      <c r="C12841" t="s">
        <v>1333</v>
      </c>
      <c r="D12841">
        <v>0</v>
      </c>
      <c r="E12841" s="7">
        <v>46784</v>
      </c>
    </row>
    <row r="12842" spans="2:5" hidden="1" x14ac:dyDescent="0.25">
      <c r="B12842" t="s">
        <v>9109</v>
      </c>
      <c r="C12842" t="s">
        <v>1333</v>
      </c>
      <c r="D12842">
        <v>0</v>
      </c>
      <c r="E12842" s="7">
        <v>46784</v>
      </c>
    </row>
    <row r="12843" spans="2:5" hidden="1" x14ac:dyDescent="0.25">
      <c r="B12843" t="s">
        <v>9109</v>
      </c>
      <c r="C12843" t="s">
        <v>1333</v>
      </c>
      <c r="D12843">
        <v>0</v>
      </c>
      <c r="E12843" s="7">
        <v>46569</v>
      </c>
    </row>
    <row r="12844" spans="2:5" hidden="1" x14ac:dyDescent="0.25">
      <c r="B12844" t="s">
        <v>9109</v>
      </c>
      <c r="C12844" t="s">
        <v>1333</v>
      </c>
      <c r="D12844">
        <v>0</v>
      </c>
      <c r="E12844" s="7">
        <v>46569</v>
      </c>
    </row>
    <row r="12845" spans="2:5" hidden="1" x14ac:dyDescent="0.25">
      <c r="B12845" t="s">
        <v>9109</v>
      </c>
      <c r="C12845" t="s">
        <v>1333</v>
      </c>
      <c r="D12845">
        <v>7400</v>
      </c>
      <c r="E12845" s="7">
        <v>46844</v>
      </c>
    </row>
    <row r="12846" spans="2:5" hidden="1" x14ac:dyDescent="0.25">
      <c r="B12846" t="s">
        <v>9109</v>
      </c>
      <c r="C12846" t="s">
        <v>1333</v>
      </c>
      <c r="D12846">
        <v>27200</v>
      </c>
      <c r="E12846" s="7">
        <v>46844</v>
      </c>
    </row>
    <row r="12847" spans="2:5" hidden="1" x14ac:dyDescent="0.25">
      <c r="B12847" t="s">
        <v>9109</v>
      </c>
      <c r="C12847" t="s">
        <v>1333</v>
      </c>
      <c r="D12847">
        <v>0</v>
      </c>
      <c r="E12847" s="7">
        <v>46661</v>
      </c>
    </row>
    <row r="12848" spans="2:5" hidden="1" x14ac:dyDescent="0.25">
      <c r="B12848" t="s">
        <v>9109</v>
      </c>
      <c r="C12848" t="s">
        <v>1333</v>
      </c>
      <c r="D12848">
        <v>0</v>
      </c>
      <c r="E12848" s="7">
        <v>46784</v>
      </c>
    </row>
    <row r="12849" spans="2:5" hidden="1" x14ac:dyDescent="0.25">
      <c r="B12849" t="s">
        <v>9109</v>
      </c>
      <c r="C12849" t="s">
        <v>1333</v>
      </c>
      <c r="D12849">
        <v>0</v>
      </c>
      <c r="E12849" s="7">
        <v>46844</v>
      </c>
    </row>
    <row r="12850" spans="2:5" hidden="1" x14ac:dyDescent="0.25">
      <c r="B12850" t="s">
        <v>9109</v>
      </c>
      <c r="C12850" t="s">
        <v>1333</v>
      </c>
      <c r="D12850">
        <v>0</v>
      </c>
      <c r="E12850" s="7">
        <v>46844</v>
      </c>
    </row>
    <row r="12851" spans="2:5" hidden="1" x14ac:dyDescent="0.25">
      <c r="B12851" t="s">
        <v>9119</v>
      </c>
      <c r="C12851" t="s">
        <v>9120</v>
      </c>
      <c r="D12851">
        <v>0</v>
      </c>
      <c r="E12851" s="7">
        <v>46661</v>
      </c>
    </row>
    <row r="12852" spans="2:5" hidden="1" x14ac:dyDescent="0.25">
      <c r="B12852" t="s">
        <v>9119</v>
      </c>
      <c r="C12852" t="s">
        <v>9120</v>
      </c>
      <c r="D12852">
        <v>0</v>
      </c>
      <c r="E12852" s="7">
        <v>46661</v>
      </c>
    </row>
    <row r="12853" spans="2:5" hidden="1" x14ac:dyDescent="0.25">
      <c r="B12853" t="s">
        <v>9119</v>
      </c>
      <c r="C12853" t="s">
        <v>9120</v>
      </c>
      <c r="D12853">
        <v>0</v>
      </c>
      <c r="E12853" s="7">
        <v>46722</v>
      </c>
    </row>
    <row r="12854" spans="2:5" hidden="1" x14ac:dyDescent="0.25">
      <c r="B12854" t="s">
        <v>9119</v>
      </c>
      <c r="C12854" t="s">
        <v>9120</v>
      </c>
      <c r="D12854">
        <v>0</v>
      </c>
      <c r="E12854" s="7">
        <v>46784</v>
      </c>
    </row>
    <row r="12855" spans="2:5" hidden="1" x14ac:dyDescent="0.25">
      <c r="B12855" t="s">
        <v>9119</v>
      </c>
      <c r="C12855" t="s">
        <v>9120</v>
      </c>
      <c r="D12855">
        <v>0</v>
      </c>
      <c r="E12855" s="7">
        <v>46844</v>
      </c>
    </row>
    <row r="12856" spans="2:5" hidden="1" x14ac:dyDescent="0.25">
      <c r="B12856" t="s">
        <v>9119</v>
      </c>
      <c r="C12856" t="s">
        <v>9120</v>
      </c>
      <c r="D12856">
        <v>0</v>
      </c>
      <c r="E12856" s="7">
        <v>46569</v>
      </c>
    </row>
    <row r="12857" spans="2:5" hidden="1" x14ac:dyDescent="0.25">
      <c r="B12857" t="s">
        <v>9119</v>
      </c>
      <c r="C12857" t="s">
        <v>9120</v>
      </c>
      <c r="D12857">
        <v>0</v>
      </c>
      <c r="E12857" s="7">
        <v>46692</v>
      </c>
    </row>
    <row r="12858" spans="2:5" hidden="1" x14ac:dyDescent="0.25">
      <c r="B12858" t="s">
        <v>9119</v>
      </c>
      <c r="C12858" t="s">
        <v>9120</v>
      </c>
      <c r="D12858">
        <v>0</v>
      </c>
      <c r="E12858" s="7">
        <v>46692</v>
      </c>
    </row>
    <row r="12859" spans="2:5" hidden="1" x14ac:dyDescent="0.25">
      <c r="B12859" t="s">
        <v>9119</v>
      </c>
      <c r="C12859" t="s">
        <v>9120</v>
      </c>
      <c r="D12859">
        <v>0</v>
      </c>
      <c r="E12859" s="7">
        <v>46692</v>
      </c>
    </row>
    <row r="12860" spans="2:5" hidden="1" x14ac:dyDescent="0.25">
      <c r="B12860" t="s">
        <v>9119</v>
      </c>
      <c r="C12860" t="s">
        <v>9120</v>
      </c>
      <c r="D12860">
        <v>0</v>
      </c>
      <c r="E12860" s="7">
        <v>46722</v>
      </c>
    </row>
    <row r="12861" spans="2:5" hidden="1" x14ac:dyDescent="0.25">
      <c r="B12861" t="s">
        <v>9119</v>
      </c>
      <c r="C12861" t="s">
        <v>9120</v>
      </c>
      <c r="D12861">
        <v>7055</v>
      </c>
      <c r="E12861" s="7">
        <v>46753</v>
      </c>
    </row>
    <row r="12862" spans="2:5" hidden="1" x14ac:dyDescent="0.25">
      <c r="B12862" t="s">
        <v>9119</v>
      </c>
      <c r="C12862" t="s">
        <v>9120</v>
      </c>
      <c r="D12862">
        <v>2200</v>
      </c>
      <c r="E12862" s="7">
        <v>46844</v>
      </c>
    </row>
    <row r="12863" spans="2:5" hidden="1" x14ac:dyDescent="0.25">
      <c r="B12863" t="s">
        <v>9119</v>
      </c>
      <c r="C12863" t="s">
        <v>9120</v>
      </c>
      <c r="D12863">
        <v>0</v>
      </c>
      <c r="E12863" s="7">
        <v>46722</v>
      </c>
    </row>
    <row r="12864" spans="2:5" hidden="1" x14ac:dyDescent="0.25">
      <c r="B12864" t="s">
        <v>9119</v>
      </c>
      <c r="C12864" t="s">
        <v>9120</v>
      </c>
      <c r="D12864">
        <v>0</v>
      </c>
      <c r="E12864" s="7">
        <v>46844</v>
      </c>
    </row>
    <row r="12865" spans="2:5" hidden="1" x14ac:dyDescent="0.25">
      <c r="B12865" t="s">
        <v>9133</v>
      </c>
      <c r="C12865" t="s">
        <v>13552</v>
      </c>
      <c r="D12865">
        <v>0</v>
      </c>
      <c r="E12865" s="7">
        <v>45778</v>
      </c>
    </row>
    <row r="12866" spans="2:5" hidden="1" x14ac:dyDescent="0.25">
      <c r="B12866" t="s">
        <v>9133</v>
      </c>
      <c r="C12866" t="s">
        <v>13552</v>
      </c>
      <c r="D12866">
        <v>0</v>
      </c>
      <c r="E12866" s="7">
        <v>47088</v>
      </c>
    </row>
    <row r="12867" spans="2:5" hidden="1" x14ac:dyDescent="0.25">
      <c r="B12867" t="s">
        <v>9133</v>
      </c>
      <c r="C12867" t="s">
        <v>13552</v>
      </c>
      <c r="D12867">
        <v>0</v>
      </c>
      <c r="E12867" s="7">
        <v>45778</v>
      </c>
    </row>
    <row r="12868" spans="2:5" hidden="1" x14ac:dyDescent="0.25">
      <c r="B12868" t="s">
        <v>9133</v>
      </c>
      <c r="C12868" t="s">
        <v>13552</v>
      </c>
      <c r="D12868">
        <v>2</v>
      </c>
      <c r="E12868" s="7">
        <v>47088</v>
      </c>
    </row>
    <row r="12869" spans="2:5" hidden="1" x14ac:dyDescent="0.25">
      <c r="B12869" t="s">
        <v>9133</v>
      </c>
      <c r="C12869" t="s">
        <v>13552</v>
      </c>
      <c r="D12869">
        <v>46</v>
      </c>
      <c r="E12869" s="7">
        <v>45778</v>
      </c>
    </row>
    <row r="12870" spans="2:5" hidden="1" x14ac:dyDescent="0.25">
      <c r="B12870" t="s">
        <v>9133</v>
      </c>
      <c r="C12870" t="s">
        <v>13552</v>
      </c>
      <c r="D12870">
        <v>0</v>
      </c>
      <c r="E12870" s="7">
        <v>47088</v>
      </c>
    </row>
    <row r="12871" spans="2:5" hidden="1" x14ac:dyDescent="0.25">
      <c r="B12871" t="s">
        <v>9134</v>
      </c>
      <c r="C12871" t="s">
        <v>14151</v>
      </c>
      <c r="D12871">
        <v>0</v>
      </c>
      <c r="E12871" s="7">
        <v>45778</v>
      </c>
    </row>
    <row r="12872" spans="2:5" hidden="1" x14ac:dyDescent="0.25">
      <c r="B12872" t="s">
        <v>9136</v>
      </c>
      <c r="C12872" t="s">
        <v>14152</v>
      </c>
      <c r="D12872">
        <v>0</v>
      </c>
      <c r="E12872" s="7">
        <v>46874</v>
      </c>
    </row>
    <row r="12873" spans="2:5" hidden="1" x14ac:dyDescent="0.25">
      <c r="B12873" t="s">
        <v>9136</v>
      </c>
      <c r="C12873" t="s">
        <v>14152</v>
      </c>
      <c r="D12873">
        <v>0</v>
      </c>
      <c r="E12873" s="7">
        <v>47150</v>
      </c>
    </row>
    <row r="12874" spans="2:5" hidden="1" x14ac:dyDescent="0.25">
      <c r="B12874" t="s">
        <v>9136</v>
      </c>
      <c r="C12874" t="s">
        <v>14152</v>
      </c>
      <c r="D12874">
        <v>0</v>
      </c>
      <c r="E12874" s="7">
        <v>47209</v>
      </c>
    </row>
    <row r="12875" spans="2:5" hidden="1" x14ac:dyDescent="0.25">
      <c r="B12875" t="s">
        <v>9136</v>
      </c>
      <c r="C12875" t="s">
        <v>14152</v>
      </c>
      <c r="D12875">
        <v>0</v>
      </c>
      <c r="E12875" s="7">
        <v>47209</v>
      </c>
    </row>
    <row r="12876" spans="2:5" hidden="1" x14ac:dyDescent="0.25">
      <c r="B12876" t="s">
        <v>9136</v>
      </c>
      <c r="C12876" t="s">
        <v>14152</v>
      </c>
      <c r="D12876">
        <v>0</v>
      </c>
      <c r="E12876" s="7">
        <v>47665</v>
      </c>
    </row>
    <row r="12877" spans="2:5" hidden="1" x14ac:dyDescent="0.25">
      <c r="B12877" t="s">
        <v>9138</v>
      </c>
      <c r="C12877" t="s">
        <v>14153</v>
      </c>
      <c r="D12877">
        <v>0</v>
      </c>
      <c r="E12877" s="7">
        <v>47300</v>
      </c>
    </row>
    <row r="12878" spans="2:5" hidden="1" x14ac:dyDescent="0.25">
      <c r="B12878" t="s">
        <v>9138</v>
      </c>
      <c r="C12878" t="s">
        <v>14153</v>
      </c>
      <c r="D12878">
        <v>0</v>
      </c>
      <c r="E12878" s="7">
        <v>47300</v>
      </c>
    </row>
    <row r="12879" spans="2:5" hidden="1" x14ac:dyDescent="0.25">
      <c r="B12879" t="s">
        <v>9138</v>
      </c>
      <c r="C12879" t="s">
        <v>14153</v>
      </c>
      <c r="D12879">
        <v>0</v>
      </c>
      <c r="E12879" s="7">
        <v>47543</v>
      </c>
    </row>
    <row r="12880" spans="2:5" hidden="1" x14ac:dyDescent="0.25">
      <c r="B12880" t="s">
        <v>9138</v>
      </c>
      <c r="C12880" t="s">
        <v>14153</v>
      </c>
      <c r="D12880">
        <v>0</v>
      </c>
      <c r="E12880" s="7">
        <v>47543</v>
      </c>
    </row>
    <row r="12881" spans="2:5" hidden="1" x14ac:dyDescent="0.25">
      <c r="B12881" t="s">
        <v>9138</v>
      </c>
      <c r="C12881" t="s">
        <v>14153</v>
      </c>
      <c r="D12881">
        <v>0</v>
      </c>
      <c r="E12881" s="7">
        <v>47604</v>
      </c>
    </row>
    <row r="12882" spans="2:5" hidden="1" x14ac:dyDescent="0.25">
      <c r="B12882" t="s">
        <v>9138</v>
      </c>
      <c r="C12882" t="s">
        <v>14153</v>
      </c>
      <c r="D12882">
        <v>0</v>
      </c>
      <c r="E12882" s="7">
        <v>47635</v>
      </c>
    </row>
    <row r="12883" spans="2:5" hidden="1" x14ac:dyDescent="0.25">
      <c r="B12883" t="s">
        <v>9138</v>
      </c>
      <c r="C12883" t="s">
        <v>14153</v>
      </c>
      <c r="D12883">
        <v>0</v>
      </c>
      <c r="E12883" s="7">
        <v>47696</v>
      </c>
    </row>
    <row r="12884" spans="2:5" hidden="1" x14ac:dyDescent="0.25">
      <c r="B12884" t="s">
        <v>9138</v>
      </c>
      <c r="C12884" t="s">
        <v>14153</v>
      </c>
      <c r="D12884">
        <v>680</v>
      </c>
      <c r="E12884" s="7">
        <v>47727</v>
      </c>
    </row>
    <row r="12885" spans="2:5" hidden="1" x14ac:dyDescent="0.25">
      <c r="B12885" t="s">
        <v>9138</v>
      </c>
      <c r="C12885" t="s">
        <v>14153</v>
      </c>
      <c r="D12885">
        <v>0</v>
      </c>
      <c r="E12885" s="7" t="s">
        <v>30</v>
      </c>
    </row>
    <row r="12886" spans="2:5" hidden="1" x14ac:dyDescent="0.25">
      <c r="B12886" t="s">
        <v>9138</v>
      </c>
      <c r="C12886" t="s">
        <v>14153</v>
      </c>
      <c r="D12886">
        <v>0</v>
      </c>
      <c r="E12886" s="7">
        <v>47300</v>
      </c>
    </row>
    <row r="12887" spans="2:5" hidden="1" x14ac:dyDescent="0.25">
      <c r="B12887" t="s">
        <v>9140</v>
      </c>
      <c r="C12887" t="s">
        <v>14154</v>
      </c>
      <c r="D12887">
        <v>0</v>
      </c>
      <c r="E12887" s="7">
        <v>47209</v>
      </c>
    </row>
    <row r="12888" spans="2:5" hidden="1" x14ac:dyDescent="0.25">
      <c r="B12888" t="s">
        <v>9140</v>
      </c>
      <c r="C12888" t="s">
        <v>14154</v>
      </c>
      <c r="D12888">
        <v>0</v>
      </c>
      <c r="E12888" s="7">
        <v>47300</v>
      </c>
    </row>
    <row r="12889" spans="2:5" hidden="1" x14ac:dyDescent="0.25">
      <c r="B12889" t="s">
        <v>9140</v>
      </c>
      <c r="C12889" t="s">
        <v>14154</v>
      </c>
      <c r="D12889">
        <v>0</v>
      </c>
      <c r="E12889" s="7">
        <v>47331</v>
      </c>
    </row>
    <row r="12890" spans="2:5" hidden="1" x14ac:dyDescent="0.25">
      <c r="B12890" t="s">
        <v>9140</v>
      </c>
      <c r="C12890" t="s">
        <v>14154</v>
      </c>
      <c r="D12890">
        <v>0</v>
      </c>
      <c r="E12890" s="7">
        <v>47362</v>
      </c>
    </row>
    <row r="12891" spans="2:5" hidden="1" x14ac:dyDescent="0.25">
      <c r="B12891" t="s">
        <v>9140</v>
      </c>
      <c r="C12891" t="s">
        <v>14154</v>
      </c>
      <c r="D12891">
        <v>0</v>
      </c>
      <c r="E12891" s="7">
        <v>47543</v>
      </c>
    </row>
    <row r="12892" spans="2:5" hidden="1" x14ac:dyDescent="0.25">
      <c r="B12892" t="s">
        <v>9140</v>
      </c>
      <c r="C12892" t="s">
        <v>14154</v>
      </c>
      <c r="D12892">
        <v>9</v>
      </c>
      <c r="E12892" s="7">
        <v>47178</v>
      </c>
    </row>
    <row r="12893" spans="2:5" hidden="1" x14ac:dyDescent="0.25">
      <c r="B12893" t="s">
        <v>9140</v>
      </c>
      <c r="C12893" t="s">
        <v>14154</v>
      </c>
      <c r="D12893">
        <v>880</v>
      </c>
      <c r="E12893" s="7">
        <v>47665</v>
      </c>
    </row>
    <row r="12894" spans="2:5" hidden="1" x14ac:dyDescent="0.25">
      <c r="B12894" t="s">
        <v>9140</v>
      </c>
      <c r="C12894" t="s">
        <v>14154</v>
      </c>
      <c r="D12894">
        <v>1100</v>
      </c>
      <c r="E12894" s="7">
        <v>47727</v>
      </c>
    </row>
    <row r="12895" spans="2:5" hidden="1" x14ac:dyDescent="0.25">
      <c r="B12895" t="s">
        <v>9140</v>
      </c>
      <c r="C12895" t="s">
        <v>14154</v>
      </c>
      <c r="D12895">
        <v>0</v>
      </c>
      <c r="E12895" s="7" t="s">
        <v>30</v>
      </c>
    </row>
    <row r="12896" spans="2:5" hidden="1" x14ac:dyDescent="0.25">
      <c r="B12896" t="s">
        <v>9140</v>
      </c>
      <c r="C12896" t="s">
        <v>14154</v>
      </c>
      <c r="D12896">
        <v>0</v>
      </c>
      <c r="E12896" s="7">
        <v>47727</v>
      </c>
    </row>
    <row r="12897" spans="2:5" hidden="1" x14ac:dyDescent="0.25">
      <c r="B12897" t="s">
        <v>9140</v>
      </c>
      <c r="C12897" t="s">
        <v>14154</v>
      </c>
      <c r="D12897">
        <v>0</v>
      </c>
      <c r="E12897" s="7">
        <v>47362</v>
      </c>
    </row>
    <row r="12898" spans="2:5" hidden="1" x14ac:dyDescent="0.25">
      <c r="B12898" t="s">
        <v>9142</v>
      </c>
      <c r="C12898" t="s">
        <v>14155</v>
      </c>
      <c r="D12898">
        <v>0</v>
      </c>
      <c r="E12898" s="7">
        <v>46997</v>
      </c>
    </row>
    <row r="12899" spans="2:5" hidden="1" x14ac:dyDescent="0.25">
      <c r="B12899" t="s">
        <v>9145</v>
      </c>
      <c r="C12899" t="s">
        <v>14156</v>
      </c>
      <c r="D12899">
        <v>0</v>
      </c>
      <c r="E12899" s="7">
        <v>46357</v>
      </c>
    </row>
    <row r="12900" spans="2:5" hidden="1" x14ac:dyDescent="0.25">
      <c r="B12900" t="s">
        <v>9145</v>
      </c>
      <c r="C12900" t="s">
        <v>14156</v>
      </c>
      <c r="D12900">
        <v>0</v>
      </c>
      <c r="E12900" s="7">
        <v>46997</v>
      </c>
    </row>
    <row r="12901" spans="2:5" hidden="1" x14ac:dyDescent="0.25">
      <c r="B12901" t="s">
        <v>9147</v>
      </c>
      <c r="C12901" t="s">
        <v>1345</v>
      </c>
      <c r="D12901">
        <v>0</v>
      </c>
      <c r="E12901" s="7">
        <v>47027</v>
      </c>
    </row>
    <row r="12902" spans="2:5" hidden="1" x14ac:dyDescent="0.25">
      <c r="B12902" t="s">
        <v>9147</v>
      </c>
      <c r="C12902" t="s">
        <v>1345</v>
      </c>
      <c r="D12902">
        <v>0</v>
      </c>
      <c r="E12902" s="7">
        <v>47058</v>
      </c>
    </row>
    <row r="12903" spans="2:5" hidden="1" x14ac:dyDescent="0.25">
      <c r="B12903" t="s">
        <v>9147</v>
      </c>
      <c r="C12903" t="s">
        <v>1345</v>
      </c>
      <c r="D12903">
        <v>794</v>
      </c>
      <c r="E12903" s="7">
        <v>47119</v>
      </c>
    </row>
    <row r="12904" spans="2:5" hidden="1" x14ac:dyDescent="0.25">
      <c r="B12904" t="s">
        <v>9147</v>
      </c>
      <c r="C12904" t="s">
        <v>1345</v>
      </c>
      <c r="D12904">
        <v>0</v>
      </c>
      <c r="E12904" s="7">
        <v>46419</v>
      </c>
    </row>
    <row r="12905" spans="2:5" hidden="1" x14ac:dyDescent="0.25">
      <c r="B12905" t="s">
        <v>9147</v>
      </c>
      <c r="C12905" t="s">
        <v>1345</v>
      </c>
      <c r="D12905">
        <v>0</v>
      </c>
      <c r="E12905" s="7">
        <v>47027</v>
      </c>
    </row>
    <row r="12906" spans="2:5" hidden="1" x14ac:dyDescent="0.25">
      <c r="B12906" t="s">
        <v>9147</v>
      </c>
      <c r="C12906" t="s">
        <v>1345</v>
      </c>
      <c r="D12906">
        <v>8000</v>
      </c>
      <c r="E12906" s="7">
        <v>47209</v>
      </c>
    </row>
    <row r="12907" spans="2:5" hidden="1" x14ac:dyDescent="0.25">
      <c r="B12907" t="s">
        <v>9147</v>
      </c>
      <c r="C12907" t="s">
        <v>1345</v>
      </c>
      <c r="D12907">
        <v>0</v>
      </c>
      <c r="E12907" s="7">
        <v>46935</v>
      </c>
    </row>
    <row r="12908" spans="2:5" hidden="1" x14ac:dyDescent="0.25">
      <c r="B12908" t="s">
        <v>9147</v>
      </c>
      <c r="C12908" t="s">
        <v>1345</v>
      </c>
      <c r="D12908">
        <v>0</v>
      </c>
      <c r="E12908" s="7">
        <v>46388</v>
      </c>
    </row>
    <row r="12909" spans="2:5" hidden="1" x14ac:dyDescent="0.25">
      <c r="B12909" t="s">
        <v>9147</v>
      </c>
      <c r="C12909" t="s">
        <v>1345</v>
      </c>
      <c r="D12909">
        <v>12840</v>
      </c>
      <c r="E12909" s="7">
        <v>47239</v>
      </c>
    </row>
    <row r="12910" spans="2:5" hidden="1" x14ac:dyDescent="0.25">
      <c r="B12910" t="s">
        <v>9147</v>
      </c>
      <c r="C12910" t="s">
        <v>1345</v>
      </c>
      <c r="D12910">
        <v>20</v>
      </c>
      <c r="E12910" s="7">
        <v>47209</v>
      </c>
    </row>
    <row r="12911" spans="2:5" hidden="1" x14ac:dyDescent="0.25">
      <c r="B12911" t="s">
        <v>9147</v>
      </c>
      <c r="C12911" t="s">
        <v>1345</v>
      </c>
      <c r="D12911">
        <v>0</v>
      </c>
      <c r="E12911" s="7">
        <v>46844</v>
      </c>
    </row>
    <row r="12912" spans="2:5" hidden="1" x14ac:dyDescent="0.25">
      <c r="B12912" t="s">
        <v>9147</v>
      </c>
      <c r="C12912" t="s">
        <v>1345</v>
      </c>
      <c r="D12912">
        <v>12500</v>
      </c>
      <c r="E12912" s="7">
        <v>47209</v>
      </c>
    </row>
    <row r="12913" spans="2:5" hidden="1" x14ac:dyDescent="0.25">
      <c r="B12913" t="s">
        <v>9147</v>
      </c>
      <c r="C12913" t="s">
        <v>1345</v>
      </c>
      <c r="D12913">
        <v>0</v>
      </c>
      <c r="E12913" s="7">
        <v>46600</v>
      </c>
    </row>
    <row r="12914" spans="2:5" hidden="1" x14ac:dyDescent="0.25">
      <c r="B12914" t="s">
        <v>9147</v>
      </c>
      <c r="C12914" t="s">
        <v>1345</v>
      </c>
      <c r="D12914">
        <v>0</v>
      </c>
      <c r="E12914" s="7">
        <v>46569</v>
      </c>
    </row>
    <row r="12915" spans="2:5" hidden="1" x14ac:dyDescent="0.25">
      <c r="B12915" t="s">
        <v>9147</v>
      </c>
      <c r="C12915" t="s">
        <v>1345</v>
      </c>
      <c r="D12915">
        <v>0</v>
      </c>
      <c r="E12915" s="7">
        <v>46784</v>
      </c>
    </row>
    <row r="12916" spans="2:5" hidden="1" x14ac:dyDescent="0.25">
      <c r="B12916" t="s">
        <v>9147</v>
      </c>
      <c r="C12916" t="s">
        <v>1345</v>
      </c>
      <c r="D12916">
        <v>0</v>
      </c>
      <c r="E12916" s="7">
        <v>46661</v>
      </c>
    </row>
    <row r="12917" spans="2:5" hidden="1" x14ac:dyDescent="0.25">
      <c r="B12917" t="s">
        <v>9147</v>
      </c>
      <c r="C12917" t="s">
        <v>1345</v>
      </c>
      <c r="D12917">
        <v>0</v>
      </c>
      <c r="E12917" s="7">
        <v>46784</v>
      </c>
    </row>
    <row r="12918" spans="2:5" hidden="1" x14ac:dyDescent="0.25">
      <c r="B12918" t="s">
        <v>9147</v>
      </c>
      <c r="C12918" t="s">
        <v>1345</v>
      </c>
      <c r="D12918">
        <v>0</v>
      </c>
      <c r="E12918" s="7">
        <v>46813</v>
      </c>
    </row>
    <row r="12919" spans="2:5" hidden="1" x14ac:dyDescent="0.25">
      <c r="B12919" t="s">
        <v>9147</v>
      </c>
      <c r="C12919" t="s">
        <v>1345</v>
      </c>
      <c r="D12919">
        <v>0</v>
      </c>
      <c r="E12919" s="7">
        <v>46784</v>
      </c>
    </row>
    <row r="12920" spans="2:5" hidden="1" x14ac:dyDescent="0.25">
      <c r="B12920" t="s">
        <v>9147</v>
      </c>
      <c r="C12920" t="s">
        <v>1345</v>
      </c>
      <c r="D12920">
        <v>0</v>
      </c>
      <c r="E12920" s="7">
        <v>46631</v>
      </c>
    </row>
    <row r="12921" spans="2:5" hidden="1" x14ac:dyDescent="0.25">
      <c r="B12921" t="s">
        <v>9147</v>
      </c>
      <c r="C12921" t="s">
        <v>1345</v>
      </c>
      <c r="D12921">
        <v>0</v>
      </c>
      <c r="E12921" s="7">
        <v>46813</v>
      </c>
    </row>
    <row r="12922" spans="2:5" hidden="1" x14ac:dyDescent="0.25">
      <c r="B12922" t="s">
        <v>9147</v>
      </c>
      <c r="C12922" t="s">
        <v>1345</v>
      </c>
      <c r="D12922">
        <v>0</v>
      </c>
      <c r="E12922" s="7">
        <v>47119</v>
      </c>
    </row>
    <row r="12923" spans="2:5" hidden="1" x14ac:dyDescent="0.25">
      <c r="B12923" t="s">
        <v>9147</v>
      </c>
      <c r="C12923" t="s">
        <v>1345</v>
      </c>
      <c r="D12923">
        <v>0</v>
      </c>
      <c r="E12923" s="7">
        <v>47239</v>
      </c>
    </row>
    <row r="12924" spans="2:5" hidden="1" x14ac:dyDescent="0.25">
      <c r="B12924" t="s">
        <v>9148</v>
      </c>
      <c r="C12924" t="s">
        <v>9149</v>
      </c>
      <c r="D12924">
        <v>0</v>
      </c>
      <c r="E12924" s="7">
        <v>46813</v>
      </c>
    </row>
    <row r="12925" spans="2:5" hidden="1" x14ac:dyDescent="0.25">
      <c r="B12925" t="s">
        <v>9148</v>
      </c>
      <c r="C12925" t="s">
        <v>9149</v>
      </c>
      <c r="D12925">
        <v>0</v>
      </c>
      <c r="E12925" s="7">
        <v>46447</v>
      </c>
    </row>
    <row r="12926" spans="2:5" hidden="1" x14ac:dyDescent="0.25">
      <c r="B12926" t="s">
        <v>9148</v>
      </c>
      <c r="C12926" t="s">
        <v>9149</v>
      </c>
      <c r="D12926">
        <v>0</v>
      </c>
      <c r="E12926" s="7">
        <v>46813</v>
      </c>
    </row>
    <row r="12927" spans="2:5" hidden="1" x14ac:dyDescent="0.25">
      <c r="B12927" t="s">
        <v>9151</v>
      </c>
      <c r="C12927" t="s">
        <v>14157</v>
      </c>
      <c r="D12927">
        <v>0</v>
      </c>
      <c r="E12927" s="7">
        <v>46874</v>
      </c>
    </row>
    <row r="12928" spans="2:5" hidden="1" x14ac:dyDescent="0.25">
      <c r="B12928" t="s">
        <v>9151</v>
      </c>
      <c r="C12928" t="s">
        <v>14157</v>
      </c>
      <c r="D12928">
        <v>0</v>
      </c>
      <c r="E12928" s="7">
        <v>46569</v>
      </c>
    </row>
    <row r="12929" spans="2:5" hidden="1" x14ac:dyDescent="0.25">
      <c r="B12929" t="s">
        <v>9151</v>
      </c>
      <c r="C12929" t="s">
        <v>14157</v>
      </c>
      <c r="D12929">
        <v>0</v>
      </c>
      <c r="E12929" s="7">
        <v>47300</v>
      </c>
    </row>
    <row r="12930" spans="2:5" hidden="1" x14ac:dyDescent="0.25">
      <c r="B12930" t="s">
        <v>9151</v>
      </c>
      <c r="C12930" t="s">
        <v>14157</v>
      </c>
      <c r="D12930">
        <v>0</v>
      </c>
      <c r="E12930" s="7">
        <v>47300</v>
      </c>
    </row>
    <row r="12931" spans="2:5" hidden="1" x14ac:dyDescent="0.25">
      <c r="B12931" t="s">
        <v>9151</v>
      </c>
      <c r="C12931" t="s">
        <v>14157</v>
      </c>
      <c r="D12931">
        <v>0</v>
      </c>
      <c r="E12931" s="7">
        <v>47453</v>
      </c>
    </row>
    <row r="12932" spans="2:5" hidden="1" x14ac:dyDescent="0.25">
      <c r="B12932" t="s">
        <v>9151</v>
      </c>
      <c r="C12932" t="s">
        <v>14157</v>
      </c>
      <c r="D12932">
        <v>0</v>
      </c>
      <c r="E12932" s="7">
        <v>47300</v>
      </c>
    </row>
    <row r="12933" spans="2:5" hidden="1" x14ac:dyDescent="0.25">
      <c r="B12933" t="s">
        <v>9151</v>
      </c>
      <c r="C12933" t="s">
        <v>14157</v>
      </c>
      <c r="D12933">
        <v>0</v>
      </c>
      <c r="E12933" s="7">
        <v>47453</v>
      </c>
    </row>
    <row r="12934" spans="2:5" hidden="1" x14ac:dyDescent="0.25">
      <c r="B12934" t="s">
        <v>9159</v>
      </c>
      <c r="C12934" t="s">
        <v>9160</v>
      </c>
      <c r="D12934">
        <v>220</v>
      </c>
      <c r="E12934" s="7">
        <v>47362</v>
      </c>
    </row>
    <row r="12935" spans="2:5" hidden="1" x14ac:dyDescent="0.25">
      <c r="B12935" t="s">
        <v>9163</v>
      </c>
      <c r="C12935" t="s">
        <v>9164</v>
      </c>
      <c r="D12935">
        <v>20</v>
      </c>
      <c r="E12935" s="7">
        <v>47392</v>
      </c>
    </row>
    <row r="12936" spans="2:5" hidden="1" x14ac:dyDescent="0.25">
      <c r="B12936" t="s">
        <v>9163</v>
      </c>
      <c r="C12936" t="s">
        <v>9164</v>
      </c>
      <c r="D12936">
        <v>50</v>
      </c>
      <c r="E12936" s="7">
        <v>47818</v>
      </c>
    </row>
    <row r="12937" spans="2:5" hidden="1" x14ac:dyDescent="0.25">
      <c r="B12937" t="s">
        <v>9167</v>
      </c>
      <c r="C12937" t="s">
        <v>9168</v>
      </c>
      <c r="D12937">
        <v>0</v>
      </c>
      <c r="E12937" s="7">
        <v>46357</v>
      </c>
    </row>
    <row r="12938" spans="2:5" hidden="1" x14ac:dyDescent="0.25">
      <c r="B12938" t="s">
        <v>9167</v>
      </c>
      <c r="C12938" t="s">
        <v>9168</v>
      </c>
      <c r="D12938">
        <v>0</v>
      </c>
      <c r="E12938" s="7">
        <v>46357</v>
      </c>
    </row>
    <row r="12939" spans="2:5" hidden="1" x14ac:dyDescent="0.25">
      <c r="B12939" t="s">
        <v>9167</v>
      </c>
      <c r="C12939" t="s">
        <v>9168</v>
      </c>
      <c r="D12939">
        <v>0</v>
      </c>
      <c r="E12939" s="7">
        <v>46447</v>
      </c>
    </row>
    <row r="12940" spans="2:5" hidden="1" x14ac:dyDescent="0.25">
      <c r="B12940" t="s">
        <v>9167</v>
      </c>
      <c r="C12940" t="s">
        <v>9168</v>
      </c>
      <c r="D12940">
        <v>0</v>
      </c>
      <c r="E12940" s="7">
        <v>46478</v>
      </c>
    </row>
    <row r="12941" spans="2:5" hidden="1" x14ac:dyDescent="0.25">
      <c r="B12941" t="s">
        <v>9167</v>
      </c>
      <c r="C12941" t="s">
        <v>9168</v>
      </c>
      <c r="D12941">
        <v>0</v>
      </c>
      <c r="E12941" s="7">
        <v>46692</v>
      </c>
    </row>
    <row r="12942" spans="2:5" hidden="1" x14ac:dyDescent="0.25">
      <c r="B12942" t="s">
        <v>9167</v>
      </c>
      <c r="C12942" t="s">
        <v>9168</v>
      </c>
      <c r="D12942">
        <v>0</v>
      </c>
      <c r="E12942" s="7">
        <v>46813</v>
      </c>
    </row>
    <row r="12943" spans="2:5" hidden="1" x14ac:dyDescent="0.25">
      <c r="B12943" t="s">
        <v>9176</v>
      </c>
      <c r="C12943" t="s">
        <v>14158</v>
      </c>
      <c r="D12943">
        <v>180</v>
      </c>
      <c r="E12943" s="7">
        <v>47908</v>
      </c>
    </row>
    <row r="12944" spans="2:5" hidden="1" x14ac:dyDescent="0.25">
      <c r="B12944" t="s">
        <v>9176</v>
      </c>
      <c r="C12944" t="s">
        <v>14158</v>
      </c>
      <c r="D12944">
        <v>0</v>
      </c>
      <c r="E12944" s="7">
        <v>47604</v>
      </c>
    </row>
    <row r="12945" spans="2:5" hidden="1" x14ac:dyDescent="0.25">
      <c r="B12945" t="s">
        <v>9176</v>
      </c>
      <c r="C12945" t="s">
        <v>14158</v>
      </c>
      <c r="D12945">
        <v>0</v>
      </c>
      <c r="E12945" s="7">
        <v>47696</v>
      </c>
    </row>
    <row r="12946" spans="2:5" hidden="1" x14ac:dyDescent="0.25">
      <c r="B12946" t="s">
        <v>9176</v>
      </c>
      <c r="C12946" t="s">
        <v>14158</v>
      </c>
      <c r="D12946">
        <v>0</v>
      </c>
      <c r="E12946" s="7">
        <v>47727</v>
      </c>
    </row>
    <row r="12947" spans="2:5" hidden="1" x14ac:dyDescent="0.25">
      <c r="B12947" t="s">
        <v>9176</v>
      </c>
      <c r="C12947" t="s">
        <v>14158</v>
      </c>
      <c r="D12947">
        <v>0</v>
      </c>
      <c r="E12947" s="7">
        <v>47849</v>
      </c>
    </row>
    <row r="12948" spans="2:5" hidden="1" x14ac:dyDescent="0.25">
      <c r="B12948" t="s">
        <v>9176</v>
      </c>
      <c r="C12948" t="s">
        <v>14158</v>
      </c>
      <c r="D12948">
        <v>700</v>
      </c>
      <c r="E12948" s="7">
        <v>47908</v>
      </c>
    </row>
    <row r="12949" spans="2:5" hidden="1" x14ac:dyDescent="0.25">
      <c r="B12949" t="s">
        <v>9176</v>
      </c>
      <c r="C12949" t="s">
        <v>14158</v>
      </c>
      <c r="D12949">
        <v>0</v>
      </c>
      <c r="E12949" s="7">
        <v>47362</v>
      </c>
    </row>
    <row r="12950" spans="2:5" hidden="1" x14ac:dyDescent="0.25">
      <c r="B12950" t="s">
        <v>9176</v>
      </c>
      <c r="C12950" t="s">
        <v>14158</v>
      </c>
      <c r="D12950">
        <v>500</v>
      </c>
      <c r="E12950" s="7">
        <v>47939</v>
      </c>
    </row>
    <row r="12951" spans="2:5" hidden="1" x14ac:dyDescent="0.25">
      <c r="B12951" t="s">
        <v>9176</v>
      </c>
      <c r="C12951" t="s">
        <v>14158</v>
      </c>
      <c r="D12951">
        <v>0</v>
      </c>
      <c r="E12951" s="7">
        <v>47604</v>
      </c>
    </row>
    <row r="12952" spans="2:5" hidden="1" x14ac:dyDescent="0.25">
      <c r="B12952" t="s">
        <v>9176</v>
      </c>
      <c r="C12952" t="s">
        <v>14158</v>
      </c>
      <c r="D12952">
        <v>0</v>
      </c>
      <c r="E12952" s="7">
        <v>47635</v>
      </c>
    </row>
    <row r="12953" spans="2:5" hidden="1" x14ac:dyDescent="0.25">
      <c r="B12953" t="s">
        <v>9176</v>
      </c>
      <c r="C12953" t="s">
        <v>14158</v>
      </c>
      <c r="D12953">
        <v>0</v>
      </c>
      <c r="E12953" s="7">
        <v>47665</v>
      </c>
    </row>
    <row r="12954" spans="2:5" hidden="1" x14ac:dyDescent="0.25">
      <c r="B12954" t="s">
        <v>9179</v>
      </c>
      <c r="C12954" t="s">
        <v>14159</v>
      </c>
      <c r="D12954">
        <v>0</v>
      </c>
      <c r="E12954" s="7">
        <v>46935</v>
      </c>
    </row>
    <row r="12955" spans="2:5" hidden="1" x14ac:dyDescent="0.25">
      <c r="B12955" t="s">
        <v>9179</v>
      </c>
      <c r="C12955" t="s">
        <v>14159</v>
      </c>
      <c r="D12955">
        <v>0</v>
      </c>
      <c r="E12955" s="7">
        <v>47604</v>
      </c>
    </row>
    <row r="12956" spans="2:5" hidden="1" x14ac:dyDescent="0.25">
      <c r="B12956" t="s">
        <v>9179</v>
      </c>
      <c r="C12956" t="s">
        <v>14159</v>
      </c>
      <c r="D12956">
        <v>436</v>
      </c>
      <c r="E12956" s="7">
        <v>47665</v>
      </c>
    </row>
    <row r="12957" spans="2:5" hidden="1" x14ac:dyDescent="0.25">
      <c r="B12957" t="s">
        <v>9181</v>
      </c>
      <c r="C12957" t="s">
        <v>14160</v>
      </c>
      <c r="D12957">
        <v>2</v>
      </c>
      <c r="E12957" s="7">
        <v>47757</v>
      </c>
    </row>
    <row r="12958" spans="2:5" hidden="1" x14ac:dyDescent="0.25">
      <c r="B12958" t="s">
        <v>9181</v>
      </c>
      <c r="C12958" t="s">
        <v>14160</v>
      </c>
      <c r="D12958">
        <v>0</v>
      </c>
      <c r="E12958" s="7">
        <v>47604</v>
      </c>
    </row>
    <row r="12959" spans="2:5" hidden="1" x14ac:dyDescent="0.25">
      <c r="B12959" t="s">
        <v>9181</v>
      </c>
      <c r="C12959" t="s">
        <v>14160</v>
      </c>
      <c r="D12959">
        <v>70</v>
      </c>
      <c r="E12959" s="7">
        <v>47727</v>
      </c>
    </row>
    <row r="12960" spans="2:5" hidden="1" x14ac:dyDescent="0.25">
      <c r="B12960" t="s">
        <v>9181</v>
      </c>
      <c r="C12960" t="s">
        <v>14160</v>
      </c>
      <c r="D12960">
        <v>400</v>
      </c>
      <c r="E12960" s="7">
        <v>48000</v>
      </c>
    </row>
    <row r="12961" spans="2:5" hidden="1" x14ac:dyDescent="0.25">
      <c r="B12961" t="s">
        <v>9183</v>
      </c>
      <c r="C12961" t="s">
        <v>9184</v>
      </c>
      <c r="D12961">
        <v>0</v>
      </c>
      <c r="E12961" s="7">
        <v>47574</v>
      </c>
    </row>
    <row r="12962" spans="2:5" hidden="1" x14ac:dyDescent="0.25">
      <c r="B12962" t="s">
        <v>9183</v>
      </c>
      <c r="C12962" t="s">
        <v>9184</v>
      </c>
      <c r="D12962">
        <v>0</v>
      </c>
      <c r="E12962" s="7">
        <v>47635</v>
      </c>
    </row>
    <row r="12963" spans="2:5" hidden="1" x14ac:dyDescent="0.25">
      <c r="B12963" t="s">
        <v>9186</v>
      </c>
      <c r="C12963" t="s">
        <v>9187</v>
      </c>
      <c r="D12963">
        <v>0</v>
      </c>
      <c r="E12963" s="7">
        <v>47484</v>
      </c>
    </row>
    <row r="12964" spans="2:5" hidden="1" x14ac:dyDescent="0.25">
      <c r="B12964" t="s">
        <v>9186</v>
      </c>
      <c r="C12964" t="s">
        <v>9187</v>
      </c>
      <c r="D12964">
        <v>0</v>
      </c>
      <c r="E12964" s="7">
        <v>47574</v>
      </c>
    </row>
    <row r="12965" spans="2:5" hidden="1" x14ac:dyDescent="0.25">
      <c r="B12965" t="s">
        <v>9188</v>
      </c>
      <c r="C12965" t="s">
        <v>14161</v>
      </c>
      <c r="D12965">
        <v>0</v>
      </c>
      <c r="E12965" s="7">
        <v>47119</v>
      </c>
    </row>
    <row r="12966" spans="2:5" hidden="1" x14ac:dyDescent="0.25">
      <c r="B12966" t="s">
        <v>9188</v>
      </c>
      <c r="C12966" t="s">
        <v>14161</v>
      </c>
      <c r="D12966">
        <v>0</v>
      </c>
      <c r="E12966" s="7">
        <v>46784</v>
      </c>
    </row>
    <row r="12967" spans="2:5" hidden="1" x14ac:dyDescent="0.25">
      <c r="B12967" t="s">
        <v>9188</v>
      </c>
      <c r="C12967" t="s">
        <v>14161</v>
      </c>
      <c r="D12967">
        <v>0</v>
      </c>
      <c r="E12967" s="7">
        <v>46844</v>
      </c>
    </row>
    <row r="12968" spans="2:5" hidden="1" x14ac:dyDescent="0.25">
      <c r="B12968" t="s">
        <v>9188</v>
      </c>
      <c r="C12968" t="s">
        <v>14161</v>
      </c>
      <c r="D12968">
        <v>70</v>
      </c>
      <c r="E12968" s="7">
        <v>47209</v>
      </c>
    </row>
    <row r="12969" spans="2:5" hidden="1" x14ac:dyDescent="0.25">
      <c r="B12969" t="s">
        <v>9195</v>
      </c>
      <c r="C12969" t="s">
        <v>14162</v>
      </c>
      <c r="D12969">
        <v>0</v>
      </c>
      <c r="E12969" s="7">
        <v>46327</v>
      </c>
    </row>
    <row r="12970" spans="2:5" hidden="1" x14ac:dyDescent="0.25">
      <c r="B12970" t="s">
        <v>9195</v>
      </c>
      <c r="C12970" t="s">
        <v>14162</v>
      </c>
      <c r="D12970">
        <v>0</v>
      </c>
      <c r="E12970" s="7">
        <v>46935</v>
      </c>
    </row>
    <row r="12971" spans="2:5" hidden="1" x14ac:dyDescent="0.25">
      <c r="B12971" t="s">
        <v>9195</v>
      </c>
      <c r="C12971" t="s">
        <v>14162</v>
      </c>
      <c r="D12971">
        <v>64</v>
      </c>
      <c r="E12971" s="7">
        <v>46997</v>
      </c>
    </row>
    <row r="12972" spans="2:5" hidden="1" x14ac:dyDescent="0.25">
      <c r="B12972" t="s">
        <v>9195</v>
      </c>
      <c r="C12972" t="s">
        <v>14162</v>
      </c>
      <c r="D12972">
        <v>0</v>
      </c>
      <c r="E12972" s="7">
        <v>46722</v>
      </c>
    </row>
    <row r="12973" spans="2:5" hidden="1" x14ac:dyDescent="0.25">
      <c r="B12973" t="s">
        <v>9195</v>
      </c>
      <c r="C12973" t="s">
        <v>14162</v>
      </c>
      <c r="D12973">
        <v>0</v>
      </c>
      <c r="E12973" s="7">
        <v>46722</v>
      </c>
    </row>
    <row r="12974" spans="2:5" hidden="1" x14ac:dyDescent="0.25">
      <c r="B12974" t="s">
        <v>9201</v>
      </c>
      <c r="C12974" t="s">
        <v>14163</v>
      </c>
      <c r="D12974">
        <v>0</v>
      </c>
      <c r="E12974" s="7">
        <v>46813</v>
      </c>
    </row>
    <row r="12975" spans="2:5" hidden="1" x14ac:dyDescent="0.25">
      <c r="B12975" t="s">
        <v>9201</v>
      </c>
      <c r="C12975" t="s">
        <v>14163</v>
      </c>
      <c r="D12975">
        <v>0</v>
      </c>
      <c r="E12975" s="7">
        <v>46874</v>
      </c>
    </row>
    <row r="12976" spans="2:5" hidden="1" x14ac:dyDescent="0.25">
      <c r="B12976" t="s">
        <v>9201</v>
      </c>
      <c r="C12976" t="s">
        <v>14163</v>
      </c>
      <c r="D12976">
        <v>0</v>
      </c>
      <c r="E12976" s="7">
        <v>45931</v>
      </c>
    </row>
    <row r="12977" spans="2:5" hidden="1" x14ac:dyDescent="0.25">
      <c r="B12977" t="s">
        <v>9201</v>
      </c>
      <c r="C12977" t="s">
        <v>14163</v>
      </c>
      <c r="D12977">
        <v>196</v>
      </c>
      <c r="E12977" s="7">
        <v>47027</v>
      </c>
    </row>
    <row r="12978" spans="2:5" hidden="1" x14ac:dyDescent="0.25">
      <c r="B12978" t="s">
        <v>9201</v>
      </c>
      <c r="C12978" t="s">
        <v>14163</v>
      </c>
      <c r="D12978">
        <v>0</v>
      </c>
      <c r="E12978" s="7">
        <v>46722</v>
      </c>
    </row>
    <row r="12979" spans="2:5" hidden="1" x14ac:dyDescent="0.25">
      <c r="B12979" t="s">
        <v>9207</v>
      </c>
      <c r="C12979" t="s">
        <v>9208</v>
      </c>
      <c r="D12979">
        <v>50</v>
      </c>
      <c r="E12979" s="7">
        <v>47209</v>
      </c>
    </row>
    <row r="12980" spans="2:5" hidden="1" x14ac:dyDescent="0.25">
      <c r="B12980" t="s">
        <v>9207</v>
      </c>
      <c r="C12980" t="s">
        <v>9208</v>
      </c>
      <c r="D12980">
        <v>200</v>
      </c>
      <c r="E12980" s="7">
        <v>47058</v>
      </c>
    </row>
    <row r="12981" spans="2:5" hidden="1" x14ac:dyDescent="0.25">
      <c r="B12981" t="s">
        <v>9211</v>
      </c>
      <c r="C12981" t="s">
        <v>14164</v>
      </c>
      <c r="D12981">
        <v>0</v>
      </c>
      <c r="E12981" s="7">
        <v>47453</v>
      </c>
    </row>
    <row r="12982" spans="2:5" hidden="1" x14ac:dyDescent="0.25">
      <c r="B12982" t="s">
        <v>9211</v>
      </c>
      <c r="C12982" t="s">
        <v>14164</v>
      </c>
      <c r="D12982">
        <v>0</v>
      </c>
      <c r="E12982" s="7">
        <v>47484</v>
      </c>
    </row>
    <row r="12983" spans="2:5" hidden="1" x14ac:dyDescent="0.25">
      <c r="B12983" t="s">
        <v>9211</v>
      </c>
      <c r="C12983" t="s">
        <v>14164</v>
      </c>
      <c r="D12983">
        <v>0</v>
      </c>
      <c r="E12983" s="7">
        <v>47574</v>
      </c>
    </row>
    <row r="12984" spans="2:5" hidden="1" x14ac:dyDescent="0.25">
      <c r="B12984" t="s">
        <v>9211</v>
      </c>
      <c r="C12984" t="s">
        <v>14164</v>
      </c>
      <c r="D12984">
        <v>0</v>
      </c>
      <c r="E12984" s="7">
        <v>47635</v>
      </c>
    </row>
    <row r="12985" spans="2:5" hidden="1" x14ac:dyDescent="0.25">
      <c r="B12985" t="s">
        <v>9211</v>
      </c>
      <c r="C12985" t="s">
        <v>14164</v>
      </c>
      <c r="D12985">
        <v>0</v>
      </c>
      <c r="E12985" s="7">
        <v>47696</v>
      </c>
    </row>
    <row r="12986" spans="2:5" hidden="1" x14ac:dyDescent="0.25">
      <c r="B12986" t="s">
        <v>9211</v>
      </c>
      <c r="C12986" t="s">
        <v>14164</v>
      </c>
      <c r="D12986">
        <v>0</v>
      </c>
      <c r="E12986" s="7">
        <v>47727</v>
      </c>
    </row>
    <row r="12987" spans="2:5" hidden="1" x14ac:dyDescent="0.25">
      <c r="B12987" t="s">
        <v>9211</v>
      </c>
      <c r="C12987" t="s">
        <v>14164</v>
      </c>
      <c r="D12987">
        <v>0</v>
      </c>
      <c r="E12987" s="7">
        <v>47788</v>
      </c>
    </row>
    <row r="12988" spans="2:5" hidden="1" x14ac:dyDescent="0.25">
      <c r="B12988" t="s">
        <v>9211</v>
      </c>
      <c r="C12988" t="s">
        <v>14164</v>
      </c>
      <c r="D12988">
        <v>0</v>
      </c>
      <c r="E12988" s="7">
        <v>47880</v>
      </c>
    </row>
    <row r="12989" spans="2:5" hidden="1" x14ac:dyDescent="0.25">
      <c r="B12989" t="s">
        <v>9211</v>
      </c>
      <c r="C12989" t="s">
        <v>14164</v>
      </c>
      <c r="D12989">
        <v>0</v>
      </c>
      <c r="E12989" s="7">
        <v>47908</v>
      </c>
    </row>
    <row r="12990" spans="2:5" hidden="1" x14ac:dyDescent="0.25">
      <c r="B12990" t="s">
        <v>9211</v>
      </c>
      <c r="C12990" t="s">
        <v>14164</v>
      </c>
      <c r="D12990">
        <v>0</v>
      </c>
      <c r="E12990" s="7">
        <v>47543</v>
      </c>
    </row>
    <row r="12991" spans="2:5" hidden="1" x14ac:dyDescent="0.25">
      <c r="B12991" t="s">
        <v>9211</v>
      </c>
      <c r="C12991" t="s">
        <v>14164</v>
      </c>
      <c r="D12991">
        <v>0</v>
      </c>
      <c r="E12991" s="7">
        <v>47635</v>
      </c>
    </row>
    <row r="12992" spans="2:5" hidden="1" x14ac:dyDescent="0.25">
      <c r="B12992" t="s">
        <v>9211</v>
      </c>
      <c r="C12992" t="s">
        <v>14164</v>
      </c>
      <c r="D12992">
        <v>660</v>
      </c>
      <c r="E12992" s="7">
        <v>48000</v>
      </c>
    </row>
    <row r="12993" spans="2:5" hidden="1" x14ac:dyDescent="0.25">
      <c r="B12993" t="s">
        <v>9211</v>
      </c>
      <c r="C12993" t="s">
        <v>14164</v>
      </c>
      <c r="D12993">
        <v>0</v>
      </c>
      <c r="E12993" s="7">
        <v>47788</v>
      </c>
    </row>
    <row r="12994" spans="2:5" hidden="1" x14ac:dyDescent="0.25">
      <c r="B12994" t="s">
        <v>9214</v>
      </c>
      <c r="C12994" t="s">
        <v>14165</v>
      </c>
      <c r="D12994">
        <v>0</v>
      </c>
      <c r="E12994" s="7">
        <v>47119</v>
      </c>
    </row>
    <row r="12995" spans="2:5" hidden="1" x14ac:dyDescent="0.25">
      <c r="B12995" t="s">
        <v>9214</v>
      </c>
      <c r="C12995" t="s">
        <v>14165</v>
      </c>
      <c r="D12995">
        <v>3</v>
      </c>
      <c r="E12995" s="7">
        <v>47788</v>
      </c>
    </row>
    <row r="12996" spans="2:5" hidden="1" x14ac:dyDescent="0.25">
      <c r="B12996" t="s">
        <v>9214</v>
      </c>
      <c r="C12996" t="s">
        <v>14165</v>
      </c>
      <c r="D12996">
        <v>0</v>
      </c>
      <c r="E12996" s="7">
        <v>47543</v>
      </c>
    </row>
    <row r="12997" spans="2:5" hidden="1" x14ac:dyDescent="0.25">
      <c r="B12997" t="s">
        <v>9214</v>
      </c>
      <c r="C12997" t="s">
        <v>14165</v>
      </c>
      <c r="D12997">
        <v>100</v>
      </c>
      <c r="E12997" s="7">
        <v>48000</v>
      </c>
    </row>
    <row r="12998" spans="2:5" hidden="1" x14ac:dyDescent="0.25">
      <c r="B12998" t="s">
        <v>9216</v>
      </c>
      <c r="C12998" t="s">
        <v>9217</v>
      </c>
      <c r="D12998">
        <v>0</v>
      </c>
      <c r="E12998" s="7" t="s">
        <v>30</v>
      </c>
    </row>
    <row r="12999" spans="2:5" hidden="1" x14ac:dyDescent="0.25">
      <c r="B12999" t="s">
        <v>9216</v>
      </c>
      <c r="C12999" t="s">
        <v>9217</v>
      </c>
      <c r="D12999">
        <v>0</v>
      </c>
      <c r="E12999" s="7" t="s">
        <v>30</v>
      </c>
    </row>
    <row r="13000" spans="2:5" hidden="1" x14ac:dyDescent="0.25">
      <c r="B13000" t="s">
        <v>9218</v>
      </c>
      <c r="C13000" t="s">
        <v>9219</v>
      </c>
      <c r="D13000">
        <v>0</v>
      </c>
      <c r="E13000" s="7">
        <v>46722</v>
      </c>
    </row>
    <row r="13001" spans="2:5" hidden="1" x14ac:dyDescent="0.25">
      <c r="B13001" t="s">
        <v>9218</v>
      </c>
      <c r="C13001" t="s">
        <v>9219</v>
      </c>
      <c r="D13001">
        <v>0</v>
      </c>
      <c r="E13001" s="7">
        <v>46661</v>
      </c>
    </row>
    <row r="13002" spans="2:5" hidden="1" x14ac:dyDescent="0.25">
      <c r="B13002" t="s">
        <v>9218</v>
      </c>
      <c r="C13002" t="s">
        <v>9219</v>
      </c>
      <c r="D13002">
        <v>0</v>
      </c>
      <c r="E13002" s="7">
        <v>46661</v>
      </c>
    </row>
    <row r="13003" spans="2:5" hidden="1" x14ac:dyDescent="0.25">
      <c r="B13003" t="s">
        <v>9218</v>
      </c>
      <c r="C13003" t="s">
        <v>9219</v>
      </c>
      <c r="D13003">
        <v>0</v>
      </c>
      <c r="E13003" s="7">
        <v>46966</v>
      </c>
    </row>
    <row r="13004" spans="2:5" hidden="1" x14ac:dyDescent="0.25">
      <c r="B13004" t="s">
        <v>9218</v>
      </c>
      <c r="C13004" t="s">
        <v>9219</v>
      </c>
      <c r="D13004">
        <v>431</v>
      </c>
      <c r="E13004" s="7">
        <v>47270</v>
      </c>
    </row>
    <row r="13005" spans="2:5" hidden="1" x14ac:dyDescent="0.25">
      <c r="B13005" t="s">
        <v>9218</v>
      </c>
      <c r="C13005" t="s">
        <v>9219</v>
      </c>
      <c r="D13005">
        <v>0</v>
      </c>
      <c r="E13005" s="7">
        <v>47119</v>
      </c>
    </row>
    <row r="13006" spans="2:5" hidden="1" x14ac:dyDescent="0.25">
      <c r="B13006" t="s">
        <v>9218</v>
      </c>
      <c r="C13006" t="s">
        <v>9219</v>
      </c>
      <c r="D13006">
        <v>0</v>
      </c>
      <c r="E13006" s="7">
        <v>47119</v>
      </c>
    </row>
    <row r="13007" spans="2:5" hidden="1" x14ac:dyDescent="0.25">
      <c r="B13007" t="s">
        <v>9218</v>
      </c>
      <c r="C13007" t="s">
        <v>9219</v>
      </c>
      <c r="D13007">
        <v>0</v>
      </c>
      <c r="E13007" s="7">
        <v>46661</v>
      </c>
    </row>
    <row r="13008" spans="2:5" hidden="1" x14ac:dyDescent="0.25">
      <c r="B13008" t="s">
        <v>9218</v>
      </c>
      <c r="C13008" t="s">
        <v>9219</v>
      </c>
      <c r="D13008">
        <v>0</v>
      </c>
      <c r="E13008" s="7">
        <v>46966</v>
      </c>
    </row>
    <row r="13009" spans="2:5" hidden="1" x14ac:dyDescent="0.25">
      <c r="B13009" t="s">
        <v>9218</v>
      </c>
      <c r="C13009" t="s">
        <v>9219</v>
      </c>
      <c r="D13009">
        <v>0</v>
      </c>
      <c r="E13009" s="7">
        <v>46661</v>
      </c>
    </row>
    <row r="13010" spans="2:5" hidden="1" x14ac:dyDescent="0.25">
      <c r="B13010" t="s">
        <v>9218</v>
      </c>
      <c r="C13010" t="s">
        <v>9219</v>
      </c>
      <c r="D13010">
        <v>0</v>
      </c>
      <c r="E13010" s="7">
        <v>46661</v>
      </c>
    </row>
    <row r="13011" spans="2:5" hidden="1" x14ac:dyDescent="0.25">
      <c r="B13011" t="s">
        <v>9218</v>
      </c>
      <c r="C13011" t="s">
        <v>9219</v>
      </c>
      <c r="D13011">
        <v>0</v>
      </c>
      <c r="E13011" s="7">
        <v>46966</v>
      </c>
    </row>
    <row r="13012" spans="2:5" hidden="1" x14ac:dyDescent="0.25">
      <c r="B13012" t="s">
        <v>9218</v>
      </c>
      <c r="C13012" t="s">
        <v>9219</v>
      </c>
      <c r="D13012">
        <v>0</v>
      </c>
      <c r="E13012" s="7">
        <v>46997</v>
      </c>
    </row>
    <row r="13013" spans="2:5" hidden="1" x14ac:dyDescent="0.25">
      <c r="B13013" t="s">
        <v>9218</v>
      </c>
      <c r="C13013" t="s">
        <v>9219</v>
      </c>
      <c r="D13013">
        <v>0</v>
      </c>
      <c r="E13013" s="7">
        <v>46997</v>
      </c>
    </row>
    <row r="13014" spans="2:5" hidden="1" x14ac:dyDescent="0.25">
      <c r="B13014" t="s">
        <v>9218</v>
      </c>
      <c r="C13014" t="s">
        <v>9219</v>
      </c>
      <c r="D13014">
        <v>0</v>
      </c>
      <c r="E13014" s="7">
        <v>46722</v>
      </c>
    </row>
    <row r="13015" spans="2:5" hidden="1" x14ac:dyDescent="0.25">
      <c r="B13015" t="s">
        <v>9218</v>
      </c>
      <c r="C13015" t="s">
        <v>9219</v>
      </c>
      <c r="D13015">
        <v>0</v>
      </c>
      <c r="E13015" s="7">
        <v>46661</v>
      </c>
    </row>
    <row r="13016" spans="2:5" hidden="1" x14ac:dyDescent="0.25">
      <c r="B13016" t="s">
        <v>9218</v>
      </c>
      <c r="C13016" t="s">
        <v>9219</v>
      </c>
      <c r="D13016">
        <v>0</v>
      </c>
      <c r="E13016" s="7">
        <v>46661</v>
      </c>
    </row>
    <row r="13017" spans="2:5" hidden="1" x14ac:dyDescent="0.25">
      <c r="B13017" t="s">
        <v>9218</v>
      </c>
      <c r="C13017" t="s">
        <v>9219</v>
      </c>
      <c r="D13017">
        <v>0</v>
      </c>
      <c r="E13017" s="7">
        <v>46661</v>
      </c>
    </row>
    <row r="13018" spans="2:5" hidden="1" x14ac:dyDescent="0.25">
      <c r="B13018" t="s">
        <v>9218</v>
      </c>
      <c r="C13018" t="s">
        <v>9219</v>
      </c>
      <c r="D13018">
        <v>0</v>
      </c>
      <c r="E13018" s="7">
        <v>47270</v>
      </c>
    </row>
    <row r="13019" spans="2:5" hidden="1" x14ac:dyDescent="0.25">
      <c r="B13019" t="s">
        <v>9218</v>
      </c>
      <c r="C13019" t="s">
        <v>9219</v>
      </c>
      <c r="D13019">
        <v>0</v>
      </c>
      <c r="E13019" s="7">
        <v>47119</v>
      </c>
    </row>
    <row r="13020" spans="2:5" hidden="1" x14ac:dyDescent="0.25">
      <c r="B13020" t="s">
        <v>9218</v>
      </c>
      <c r="C13020" t="s">
        <v>9219</v>
      </c>
      <c r="D13020">
        <v>0</v>
      </c>
      <c r="E13020" s="7">
        <v>47119</v>
      </c>
    </row>
    <row r="13021" spans="2:5" hidden="1" x14ac:dyDescent="0.25">
      <c r="B13021" t="s">
        <v>9218</v>
      </c>
      <c r="C13021" t="s">
        <v>9219</v>
      </c>
      <c r="D13021">
        <v>0</v>
      </c>
      <c r="E13021" s="7">
        <v>46661</v>
      </c>
    </row>
    <row r="13022" spans="2:5" hidden="1" x14ac:dyDescent="0.25">
      <c r="B13022" t="s">
        <v>9218</v>
      </c>
      <c r="C13022" t="s">
        <v>9219</v>
      </c>
      <c r="D13022">
        <v>0</v>
      </c>
      <c r="E13022" s="7">
        <v>46966</v>
      </c>
    </row>
    <row r="13023" spans="2:5" hidden="1" x14ac:dyDescent="0.25">
      <c r="B13023" t="s">
        <v>9218</v>
      </c>
      <c r="C13023" t="s">
        <v>9219</v>
      </c>
      <c r="D13023">
        <v>0</v>
      </c>
      <c r="E13023" s="7">
        <v>46997</v>
      </c>
    </row>
    <row r="13024" spans="2:5" hidden="1" x14ac:dyDescent="0.25">
      <c r="B13024" t="s">
        <v>9218</v>
      </c>
      <c r="C13024" t="s">
        <v>9219</v>
      </c>
      <c r="D13024">
        <v>0</v>
      </c>
      <c r="E13024" s="7">
        <v>46997</v>
      </c>
    </row>
    <row r="13025" spans="2:5" hidden="1" x14ac:dyDescent="0.25">
      <c r="B13025" t="s">
        <v>9221</v>
      </c>
      <c r="C13025" t="s">
        <v>14166</v>
      </c>
      <c r="D13025">
        <v>0</v>
      </c>
      <c r="E13025" s="7" t="s">
        <v>30</v>
      </c>
    </row>
    <row r="13026" spans="2:5" hidden="1" x14ac:dyDescent="0.25">
      <c r="B13026" t="s">
        <v>9221</v>
      </c>
      <c r="C13026" t="s">
        <v>14166</v>
      </c>
      <c r="D13026">
        <v>0</v>
      </c>
      <c r="E13026" s="7">
        <v>47088</v>
      </c>
    </row>
    <row r="13027" spans="2:5" hidden="1" x14ac:dyDescent="0.25">
      <c r="B13027" t="s">
        <v>9221</v>
      </c>
      <c r="C13027" t="s">
        <v>14166</v>
      </c>
      <c r="D13027">
        <v>0</v>
      </c>
      <c r="E13027" s="7">
        <v>47178</v>
      </c>
    </row>
    <row r="13028" spans="2:5" hidden="1" x14ac:dyDescent="0.25">
      <c r="B13028" t="s">
        <v>9224</v>
      </c>
      <c r="C13028" t="s">
        <v>14167</v>
      </c>
      <c r="D13028">
        <v>0</v>
      </c>
      <c r="E13028" s="7" t="s">
        <v>30</v>
      </c>
    </row>
    <row r="13029" spans="2:5" hidden="1" x14ac:dyDescent="0.25">
      <c r="B13029" t="s">
        <v>9224</v>
      </c>
      <c r="C13029" t="s">
        <v>14167</v>
      </c>
      <c r="D13029">
        <v>0</v>
      </c>
      <c r="E13029" s="7">
        <v>47088</v>
      </c>
    </row>
    <row r="13030" spans="2:5" hidden="1" x14ac:dyDescent="0.25">
      <c r="B13030" t="s">
        <v>9224</v>
      </c>
      <c r="C13030" t="s">
        <v>14167</v>
      </c>
      <c r="D13030">
        <v>200</v>
      </c>
      <c r="E13030" s="7">
        <v>47178</v>
      </c>
    </row>
    <row r="13031" spans="2:5" hidden="1" x14ac:dyDescent="0.25">
      <c r="B13031" t="s">
        <v>9226</v>
      </c>
      <c r="C13031" t="s">
        <v>14168</v>
      </c>
      <c r="D13031">
        <v>0</v>
      </c>
      <c r="E13031" s="7" t="s">
        <v>30</v>
      </c>
    </row>
    <row r="13032" spans="2:5" hidden="1" x14ac:dyDescent="0.25">
      <c r="B13032" t="s">
        <v>9226</v>
      </c>
      <c r="C13032" t="s">
        <v>14168</v>
      </c>
      <c r="D13032">
        <v>14</v>
      </c>
      <c r="E13032" s="7">
        <v>47088</v>
      </c>
    </row>
    <row r="13033" spans="2:5" hidden="1" x14ac:dyDescent="0.25">
      <c r="B13033" t="s">
        <v>9226</v>
      </c>
      <c r="C13033" t="s">
        <v>14168</v>
      </c>
      <c r="D13033">
        <v>96</v>
      </c>
      <c r="E13033" s="7">
        <v>47178</v>
      </c>
    </row>
    <row r="13034" spans="2:5" hidden="1" x14ac:dyDescent="0.25">
      <c r="B13034" t="s">
        <v>9228</v>
      </c>
      <c r="C13034" t="s">
        <v>13553</v>
      </c>
      <c r="D13034">
        <v>0</v>
      </c>
      <c r="E13034" s="7" t="s">
        <v>30</v>
      </c>
    </row>
    <row r="13035" spans="2:5" hidden="1" x14ac:dyDescent="0.25">
      <c r="B13035" t="s">
        <v>9228</v>
      </c>
      <c r="C13035" t="s">
        <v>13553</v>
      </c>
      <c r="D13035">
        <v>0</v>
      </c>
      <c r="E13035" s="7">
        <v>47270</v>
      </c>
    </row>
    <row r="13036" spans="2:5" hidden="1" x14ac:dyDescent="0.25">
      <c r="B13036" t="s">
        <v>9230</v>
      </c>
      <c r="C13036" t="s">
        <v>13554</v>
      </c>
      <c r="D13036">
        <v>0</v>
      </c>
      <c r="E13036" s="7">
        <v>47270</v>
      </c>
    </row>
    <row r="13037" spans="2:5" hidden="1" x14ac:dyDescent="0.25">
      <c r="B13037" t="s">
        <v>9230</v>
      </c>
      <c r="C13037" t="s">
        <v>13554</v>
      </c>
      <c r="D13037">
        <v>320</v>
      </c>
      <c r="E13037" s="7">
        <v>47788</v>
      </c>
    </row>
    <row r="13038" spans="2:5" hidden="1" x14ac:dyDescent="0.25">
      <c r="B13038" t="s">
        <v>9231</v>
      </c>
      <c r="C13038" t="s">
        <v>14169</v>
      </c>
      <c r="D13038">
        <v>0</v>
      </c>
      <c r="E13038" s="7">
        <v>47270</v>
      </c>
    </row>
    <row r="13039" spans="2:5" hidden="1" x14ac:dyDescent="0.25">
      <c r="B13039" t="s">
        <v>9231</v>
      </c>
      <c r="C13039" t="s">
        <v>14169</v>
      </c>
      <c r="D13039">
        <v>0</v>
      </c>
      <c r="E13039" s="7" t="s">
        <v>30</v>
      </c>
    </row>
    <row r="13040" spans="2:5" hidden="1" x14ac:dyDescent="0.25">
      <c r="B13040" t="s">
        <v>9231</v>
      </c>
      <c r="C13040" t="s">
        <v>14169</v>
      </c>
      <c r="D13040">
        <v>120</v>
      </c>
      <c r="E13040" s="7">
        <v>47270</v>
      </c>
    </row>
    <row r="13041" spans="2:5" hidden="1" x14ac:dyDescent="0.25">
      <c r="B13041" t="s">
        <v>9233</v>
      </c>
      <c r="C13041" t="s">
        <v>14170</v>
      </c>
      <c r="D13041">
        <v>0</v>
      </c>
      <c r="E13041" s="7">
        <v>46966</v>
      </c>
    </row>
    <row r="13042" spans="2:5" hidden="1" x14ac:dyDescent="0.25">
      <c r="B13042" t="s">
        <v>9235</v>
      </c>
      <c r="C13042" t="s">
        <v>9236</v>
      </c>
      <c r="D13042">
        <v>0</v>
      </c>
      <c r="E13042" s="7">
        <v>46722</v>
      </c>
    </row>
    <row r="13043" spans="2:5" hidden="1" x14ac:dyDescent="0.25">
      <c r="B13043" t="s">
        <v>9235</v>
      </c>
      <c r="C13043" t="s">
        <v>9236</v>
      </c>
      <c r="D13043">
        <v>2390</v>
      </c>
      <c r="E13043" s="7">
        <v>47209</v>
      </c>
    </row>
    <row r="13044" spans="2:5" hidden="1" x14ac:dyDescent="0.25">
      <c r="B13044" t="s">
        <v>9240</v>
      </c>
      <c r="C13044" t="s">
        <v>13555</v>
      </c>
      <c r="D13044">
        <v>0</v>
      </c>
      <c r="E13044" s="7">
        <v>47453</v>
      </c>
    </row>
    <row r="13045" spans="2:5" hidden="1" x14ac:dyDescent="0.25">
      <c r="B13045" t="s">
        <v>9240</v>
      </c>
      <c r="C13045" t="s">
        <v>13555</v>
      </c>
      <c r="D13045">
        <v>0</v>
      </c>
      <c r="E13045" s="7">
        <v>46569</v>
      </c>
    </row>
    <row r="13046" spans="2:5" hidden="1" x14ac:dyDescent="0.25">
      <c r="B13046" t="s">
        <v>9240</v>
      </c>
      <c r="C13046" t="s">
        <v>13555</v>
      </c>
      <c r="D13046">
        <v>0</v>
      </c>
      <c r="E13046" s="7" t="s">
        <v>30</v>
      </c>
    </row>
    <row r="13047" spans="2:5" hidden="1" x14ac:dyDescent="0.25">
      <c r="B13047" t="s">
        <v>9241</v>
      </c>
      <c r="C13047" t="s">
        <v>9242</v>
      </c>
      <c r="D13047">
        <v>0</v>
      </c>
      <c r="E13047" s="7">
        <v>46569</v>
      </c>
    </row>
    <row r="13048" spans="2:5" hidden="1" x14ac:dyDescent="0.25">
      <c r="B13048" t="s">
        <v>9241</v>
      </c>
      <c r="C13048" t="s">
        <v>9242</v>
      </c>
      <c r="D13048">
        <v>0</v>
      </c>
      <c r="E13048" s="7">
        <v>46844</v>
      </c>
    </row>
    <row r="13049" spans="2:5" hidden="1" x14ac:dyDescent="0.25">
      <c r="B13049" t="s">
        <v>9241</v>
      </c>
      <c r="C13049" t="s">
        <v>9242</v>
      </c>
      <c r="D13049">
        <v>0</v>
      </c>
      <c r="E13049" s="7">
        <v>46935</v>
      </c>
    </row>
    <row r="13050" spans="2:5" hidden="1" x14ac:dyDescent="0.25">
      <c r="B13050" t="s">
        <v>9241</v>
      </c>
      <c r="C13050" t="s">
        <v>9242</v>
      </c>
      <c r="D13050">
        <v>0</v>
      </c>
      <c r="E13050" s="7">
        <v>46905</v>
      </c>
    </row>
    <row r="13051" spans="2:5" hidden="1" x14ac:dyDescent="0.25">
      <c r="B13051" t="s">
        <v>9241</v>
      </c>
      <c r="C13051" t="s">
        <v>9242</v>
      </c>
      <c r="D13051">
        <v>0</v>
      </c>
      <c r="E13051" s="7">
        <v>47058</v>
      </c>
    </row>
    <row r="13052" spans="2:5" hidden="1" x14ac:dyDescent="0.25">
      <c r="B13052" t="s">
        <v>9241</v>
      </c>
      <c r="C13052" t="s">
        <v>9242</v>
      </c>
      <c r="D13052">
        <v>19</v>
      </c>
      <c r="E13052" s="7">
        <v>47150</v>
      </c>
    </row>
    <row r="13053" spans="2:5" hidden="1" x14ac:dyDescent="0.25">
      <c r="B13053" t="s">
        <v>9241</v>
      </c>
      <c r="C13053" t="s">
        <v>9242</v>
      </c>
      <c r="D13053">
        <v>0</v>
      </c>
      <c r="E13053" s="7">
        <v>47119</v>
      </c>
    </row>
    <row r="13054" spans="2:5" hidden="1" x14ac:dyDescent="0.25">
      <c r="B13054" t="s">
        <v>9241</v>
      </c>
      <c r="C13054" t="s">
        <v>9242</v>
      </c>
      <c r="D13054">
        <v>0</v>
      </c>
      <c r="E13054" s="7">
        <v>46844</v>
      </c>
    </row>
    <row r="13055" spans="2:5" hidden="1" x14ac:dyDescent="0.25">
      <c r="B13055" t="s">
        <v>9244</v>
      </c>
      <c r="C13055" t="s">
        <v>9245</v>
      </c>
      <c r="D13055">
        <v>0</v>
      </c>
      <c r="E13055" s="7" t="s">
        <v>30</v>
      </c>
    </row>
    <row r="13056" spans="2:5" hidden="1" x14ac:dyDescent="0.25">
      <c r="B13056" t="s">
        <v>9246</v>
      </c>
      <c r="C13056" t="s">
        <v>9247</v>
      </c>
      <c r="D13056">
        <v>0</v>
      </c>
      <c r="E13056" s="7" t="s">
        <v>30</v>
      </c>
    </row>
    <row r="13057" spans="2:5" hidden="1" x14ac:dyDescent="0.25">
      <c r="B13057" t="s">
        <v>9248</v>
      </c>
      <c r="C13057" t="s">
        <v>9249</v>
      </c>
      <c r="D13057">
        <v>0</v>
      </c>
      <c r="E13057" s="7" t="s">
        <v>30</v>
      </c>
    </row>
    <row r="13058" spans="2:5" hidden="1" x14ac:dyDescent="0.25">
      <c r="B13058" t="s">
        <v>9250</v>
      </c>
      <c r="C13058" t="s">
        <v>9251</v>
      </c>
      <c r="D13058">
        <v>15</v>
      </c>
      <c r="E13058" s="7" t="s">
        <v>30</v>
      </c>
    </row>
    <row r="13059" spans="2:5" hidden="1" x14ac:dyDescent="0.25">
      <c r="B13059" t="s">
        <v>9252</v>
      </c>
      <c r="C13059" t="s">
        <v>9253</v>
      </c>
      <c r="D13059">
        <v>68</v>
      </c>
      <c r="E13059" s="7" t="s">
        <v>30</v>
      </c>
    </row>
    <row r="13060" spans="2:5" hidden="1" x14ac:dyDescent="0.25">
      <c r="B13060" t="s">
        <v>9254</v>
      </c>
      <c r="C13060" t="s">
        <v>9255</v>
      </c>
      <c r="D13060">
        <v>2</v>
      </c>
      <c r="E13060" s="7" t="s">
        <v>30</v>
      </c>
    </row>
    <row r="13061" spans="2:5" hidden="1" x14ac:dyDescent="0.25">
      <c r="B13061" t="s">
        <v>9256</v>
      </c>
      <c r="C13061" t="s">
        <v>9257</v>
      </c>
      <c r="D13061">
        <v>0</v>
      </c>
      <c r="E13061" s="7" t="s">
        <v>30</v>
      </c>
    </row>
    <row r="13062" spans="2:5" hidden="1" x14ac:dyDescent="0.25">
      <c r="B13062" t="s">
        <v>9258</v>
      </c>
      <c r="C13062" t="s">
        <v>9259</v>
      </c>
      <c r="D13062">
        <v>27</v>
      </c>
      <c r="E13062" s="7" t="s">
        <v>30</v>
      </c>
    </row>
    <row r="13063" spans="2:5" hidden="1" x14ac:dyDescent="0.25">
      <c r="B13063" t="s">
        <v>9260</v>
      </c>
      <c r="C13063" t="s">
        <v>9261</v>
      </c>
      <c r="D13063">
        <v>0</v>
      </c>
      <c r="E13063" s="7" t="s">
        <v>30</v>
      </c>
    </row>
    <row r="13064" spans="2:5" hidden="1" x14ac:dyDescent="0.25">
      <c r="B13064" t="s">
        <v>9262</v>
      </c>
      <c r="C13064" t="s">
        <v>9263</v>
      </c>
      <c r="D13064">
        <v>0</v>
      </c>
      <c r="E13064" s="7" t="s">
        <v>30</v>
      </c>
    </row>
    <row r="13065" spans="2:5" hidden="1" x14ac:dyDescent="0.25">
      <c r="B13065" t="s">
        <v>9264</v>
      </c>
      <c r="C13065" t="s">
        <v>9265</v>
      </c>
      <c r="D13065">
        <v>0</v>
      </c>
      <c r="E13065" s="7" t="s">
        <v>30</v>
      </c>
    </row>
    <row r="13066" spans="2:5" hidden="1" x14ac:dyDescent="0.25">
      <c r="B13066" t="s">
        <v>9266</v>
      </c>
      <c r="C13066" t="s">
        <v>9267</v>
      </c>
      <c r="D13066">
        <v>50</v>
      </c>
      <c r="E13066" s="7" t="s">
        <v>30</v>
      </c>
    </row>
    <row r="13067" spans="2:5" hidden="1" x14ac:dyDescent="0.25">
      <c r="B13067" t="s">
        <v>9268</v>
      </c>
      <c r="C13067" t="s">
        <v>9269</v>
      </c>
      <c r="D13067">
        <v>26</v>
      </c>
      <c r="E13067" s="7" t="s">
        <v>30</v>
      </c>
    </row>
    <row r="13068" spans="2:5" hidden="1" x14ac:dyDescent="0.25">
      <c r="B13068" t="s">
        <v>9270</v>
      </c>
      <c r="C13068" t="s">
        <v>9271</v>
      </c>
      <c r="D13068">
        <v>5</v>
      </c>
      <c r="E13068" s="7" t="s">
        <v>30</v>
      </c>
    </row>
    <row r="13069" spans="2:5" hidden="1" x14ac:dyDescent="0.25">
      <c r="B13069" t="s">
        <v>9273</v>
      </c>
      <c r="C13069" t="s">
        <v>9274</v>
      </c>
      <c r="D13069">
        <v>0</v>
      </c>
      <c r="E13069" s="7" t="s">
        <v>30</v>
      </c>
    </row>
    <row r="13070" spans="2:5" hidden="1" x14ac:dyDescent="0.25">
      <c r="B13070" t="s">
        <v>9275</v>
      </c>
      <c r="C13070" t="s">
        <v>9276</v>
      </c>
      <c r="D13070">
        <v>20</v>
      </c>
      <c r="E13070" s="7" t="s">
        <v>30</v>
      </c>
    </row>
    <row r="13071" spans="2:5" hidden="1" x14ac:dyDescent="0.25">
      <c r="B13071" t="s">
        <v>9277</v>
      </c>
      <c r="C13071" t="s">
        <v>9278</v>
      </c>
      <c r="D13071">
        <v>25</v>
      </c>
      <c r="E13071" s="7" t="s">
        <v>30</v>
      </c>
    </row>
    <row r="13072" spans="2:5" hidden="1" x14ac:dyDescent="0.25">
      <c r="B13072" t="s">
        <v>9279</v>
      </c>
      <c r="C13072" t="s">
        <v>9280</v>
      </c>
      <c r="D13072">
        <v>0</v>
      </c>
      <c r="E13072" s="7" t="s">
        <v>30</v>
      </c>
    </row>
    <row r="13073" spans="2:5" hidden="1" x14ac:dyDescent="0.25">
      <c r="B13073" t="s">
        <v>9281</v>
      </c>
      <c r="C13073" t="s">
        <v>9282</v>
      </c>
      <c r="D13073">
        <v>0</v>
      </c>
      <c r="E13073" s="7" t="s">
        <v>30</v>
      </c>
    </row>
    <row r="13074" spans="2:5" hidden="1" x14ac:dyDescent="0.25">
      <c r="B13074" t="s">
        <v>9283</v>
      </c>
      <c r="C13074" t="s">
        <v>9284</v>
      </c>
      <c r="D13074">
        <v>0</v>
      </c>
      <c r="E13074" s="7" t="s">
        <v>30</v>
      </c>
    </row>
    <row r="13075" spans="2:5" hidden="1" x14ac:dyDescent="0.25">
      <c r="B13075" t="s">
        <v>9285</v>
      </c>
      <c r="C13075" t="s">
        <v>9286</v>
      </c>
      <c r="D13075">
        <v>0</v>
      </c>
      <c r="E13075" s="7" t="s">
        <v>30</v>
      </c>
    </row>
    <row r="13076" spans="2:5" hidden="1" x14ac:dyDescent="0.25">
      <c r="B13076" t="s">
        <v>9287</v>
      </c>
      <c r="C13076" t="s">
        <v>9288</v>
      </c>
      <c r="D13076">
        <v>0</v>
      </c>
      <c r="E13076" s="7" t="s">
        <v>30</v>
      </c>
    </row>
    <row r="13077" spans="2:5" hidden="1" x14ac:dyDescent="0.25">
      <c r="B13077" t="s">
        <v>9289</v>
      </c>
      <c r="C13077" t="s">
        <v>9290</v>
      </c>
      <c r="D13077">
        <v>0</v>
      </c>
      <c r="E13077" s="7" t="s">
        <v>30</v>
      </c>
    </row>
    <row r="13078" spans="2:5" hidden="1" x14ac:dyDescent="0.25">
      <c r="B13078" t="s">
        <v>9291</v>
      </c>
      <c r="C13078" t="s">
        <v>9292</v>
      </c>
      <c r="D13078">
        <v>10594</v>
      </c>
      <c r="E13078" s="7" t="s">
        <v>30</v>
      </c>
    </row>
    <row r="13079" spans="2:5" hidden="1" x14ac:dyDescent="0.25">
      <c r="B13079" t="s">
        <v>9293</v>
      </c>
      <c r="C13079" t="s">
        <v>9294</v>
      </c>
      <c r="D13079">
        <v>17938</v>
      </c>
      <c r="E13079" s="7" t="s">
        <v>30</v>
      </c>
    </row>
    <row r="13080" spans="2:5" hidden="1" x14ac:dyDescent="0.25">
      <c r="B13080" t="s">
        <v>9295</v>
      </c>
      <c r="C13080" t="s">
        <v>9296</v>
      </c>
      <c r="D13080">
        <v>19866</v>
      </c>
      <c r="E13080" s="7" t="s">
        <v>30</v>
      </c>
    </row>
    <row r="13081" spans="2:5" hidden="1" x14ac:dyDescent="0.25">
      <c r="B13081" t="s">
        <v>9297</v>
      </c>
      <c r="C13081" t="s">
        <v>9298</v>
      </c>
      <c r="D13081">
        <v>10379</v>
      </c>
      <c r="E13081" s="7" t="s">
        <v>30</v>
      </c>
    </row>
    <row r="13082" spans="2:5" hidden="1" x14ac:dyDescent="0.25">
      <c r="B13082" t="s">
        <v>9299</v>
      </c>
      <c r="C13082" t="s">
        <v>9300</v>
      </c>
      <c r="D13082">
        <v>0</v>
      </c>
      <c r="E13082" s="7" t="s">
        <v>30</v>
      </c>
    </row>
    <row r="13083" spans="2:5" hidden="1" x14ac:dyDescent="0.25">
      <c r="B13083" t="s">
        <v>9301</v>
      </c>
      <c r="C13083" t="s">
        <v>9302</v>
      </c>
      <c r="D13083">
        <v>5500</v>
      </c>
      <c r="E13083" s="7" t="s">
        <v>30</v>
      </c>
    </row>
    <row r="13084" spans="2:5" hidden="1" x14ac:dyDescent="0.25">
      <c r="B13084" t="s">
        <v>9303</v>
      </c>
      <c r="C13084" t="s">
        <v>9304</v>
      </c>
      <c r="D13084">
        <v>43450</v>
      </c>
      <c r="E13084" s="7" t="s">
        <v>30</v>
      </c>
    </row>
    <row r="13085" spans="2:5" hidden="1" x14ac:dyDescent="0.25">
      <c r="B13085" t="s">
        <v>9305</v>
      </c>
      <c r="C13085" t="s">
        <v>9306</v>
      </c>
      <c r="D13085">
        <v>2135</v>
      </c>
      <c r="E13085" s="7" t="s">
        <v>30</v>
      </c>
    </row>
    <row r="13086" spans="2:5" hidden="1" x14ac:dyDescent="0.25">
      <c r="B13086" t="s">
        <v>9308</v>
      </c>
      <c r="C13086" t="s">
        <v>9309</v>
      </c>
      <c r="D13086">
        <v>19</v>
      </c>
      <c r="E13086" s="7" t="s">
        <v>30</v>
      </c>
    </row>
    <row r="13087" spans="2:5" hidden="1" x14ac:dyDescent="0.25">
      <c r="B13087" t="s">
        <v>9310</v>
      </c>
      <c r="C13087" t="s">
        <v>9311</v>
      </c>
      <c r="D13087">
        <v>1267</v>
      </c>
      <c r="E13087" s="7" t="s">
        <v>30</v>
      </c>
    </row>
    <row r="13088" spans="2:5" hidden="1" x14ac:dyDescent="0.25">
      <c r="B13088" t="s">
        <v>9312</v>
      </c>
      <c r="C13088" t="s">
        <v>9313</v>
      </c>
      <c r="D13088">
        <v>20</v>
      </c>
      <c r="E13088" s="7" t="s">
        <v>30</v>
      </c>
    </row>
    <row r="13089" spans="2:5" hidden="1" x14ac:dyDescent="0.25">
      <c r="B13089" t="s">
        <v>9315</v>
      </c>
      <c r="C13089" t="s">
        <v>9316</v>
      </c>
      <c r="D13089">
        <v>5</v>
      </c>
      <c r="E13089" s="7" t="s">
        <v>30</v>
      </c>
    </row>
    <row r="13090" spans="2:5" hidden="1" x14ac:dyDescent="0.25">
      <c r="B13090" t="s">
        <v>9317</v>
      </c>
      <c r="C13090" t="s">
        <v>9318</v>
      </c>
      <c r="D13090">
        <v>238</v>
      </c>
      <c r="E13090" s="7" t="s">
        <v>30</v>
      </c>
    </row>
    <row r="13091" spans="2:5" hidden="1" x14ac:dyDescent="0.25">
      <c r="B13091" t="s">
        <v>9319</v>
      </c>
      <c r="C13091" t="s">
        <v>9320</v>
      </c>
      <c r="D13091">
        <v>470</v>
      </c>
      <c r="E13091" s="7" t="s">
        <v>30</v>
      </c>
    </row>
    <row r="13092" spans="2:5" hidden="1" x14ac:dyDescent="0.25">
      <c r="B13092" t="s">
        <v>9321</v>
      </c>
      <c r="C13092" t="s">
        <v>9322</v>
      </c>
      <c r="D13092">
        <v>3740</v>
      </c>
      <c r="E13092" s="7" t="s">
        <v>30</v>
      </c>
    </row>
    <row r="13093" spans="2:5" hidden="1" x14ac:dyDescent="0.25">
      <c r="B13093" t="s">
        <v>9323</v>
      </c>
      <c r="C13093" t="s">
        <v>9324</v>
      </c>
      <c r="D13093">
        <v>4330</v>
      </c>
      <c r="E13093" s="7" t="s">
        <v>30</v>
      </c>
    </row>
    <row r="13094" spans="2:5" hidden="1" x14ac:dyDescent="0.25">
      <c r="B13094" t="s">
        <v>9325</v>
      </c>
      <c r="C13094" t="s">
        <v>9326</v>
      </c>
      <c r="D13094">
        <v>4190</v>
      </c>
      <c r="E13094" s="7" t="s">
        <v>30</v>
      </c>
    </row>
    <row r="13095" spans="2:5" hidden="1" x14ac:dyDescent="0.25">
      <c r="B13095" t="s">
        <v>9327</v>
      </c>
      <c r="C13095" t="s">
        <v>9328</v>
      </c>
      <c r="D13095">
        <v>340</v>
      </c>
      <c r="E13095" s="7" t="s">
        <v>30</v>
      </c>
    </row>
    <row r="13096" spans="2:5" hidden="1" x14ac:dyDescent="0.25">
      <c r="B13096" t="s">
        <v>9329</v>
      </c>
      <c r="C13096" t="s">
        <v>9330</v>
      </c>
      <c r="D13096">
        <v>375</v>
      </c>
      <c r="E13096" s="7" t="s">
        <v>30</v>
      </c>
    </row>
    <row r="13097" spans="2:5" hidden="1" x14ac:dyDescent="0.25">
      <c r="B13097" t="s">
        <v>9331</v>
      </c>
      <c r="C13097" t="s">
        <v>9332</v>
      </c>
      <c r="D13097">
        <v>625</v>
      </c>
      <c r="E13097" s="7" t="s">
        <v>30</v>
      </c>
    </row>
    <row r="13098" spans="2:5" hidden="1" x14ac:dyDescent="0.25">
      <c r="B13098" t="s">
        <v>9333</v>
      </c>
      <c r="C13098" t="s">
        <v>9334</v>
      </c>
      <c r="D13098">
        <v>4185</v>
      </c>
      <c r="E13098" s="7" t="s">
        <v>30</v>
      </c>
    </row>
    <row r="13099" spans="2:5" hidden="1" x14ac:dyDescent="0.25">
      <c r="B13099" t="s">
        <v>9335</v>
      </c>
      <c r="C13099" t="s">
        <v>9336</v>
      </c>
      <c r="D13099">
        <v>4275</v>
      </c>
      <c r="E13099" s="7" t="s">
        <v>30</v>
      </c>
    </row>
    <row r="13100" spans="2:5" hidden="1" x14ac:dyDescent="0.25">
      <c r="B13100" t="s">
        <v>9337</v>
      </c>
      <c r="C13100" t="s">
        <v>9338</v>
      </c>
      <c r="D13100">
        <v>709</v>
      </c>
      <c r="E13100" s="7" t="s">
        <v>30</v>
      </c>
    </row>
    <row r="13101" spans="2:5" hidden="1" x14ac:dyDescent="0.25">
      <c r="B13101" t="s">
        <v>9339</v>
      </c>
      <c r="C13101" t="s">
        <v>3834</v>
      </c>
      <c r="D13101">
        <v>0</v>
      </c>
      <c r="E13101" s="7" t="s">
        <v>30</v>
      </c>
    </row>
    <row r="13102" spans="2:5" hidden="1" x14ac:dyDescent="0.25">
      <c r="B13102" t="s">
        <v>9340</v>
      </c>
      <c r="C13102" t="s">
        <v>9341</v>
      </c>
      <c r="D13102">
        <v>14</v>
      </c>
      <c r="E13102" s="7" t="s">
        <v>30</v>
      </c>
    </row>
    <row r="13103" spans="2:5" hidden="1" x14ac:dyDescent="0.25">
      <c r="B13103" t="s">
        <v>9342</v>
      </c>
      <c r="C13103" t="s">
        <v>9343</v>
      </c>
      <c r="D13103">
        <v>2371</v>
      </c>
      <c r="E13103" s="7" t="s">
        <v>30</v>
      </c>
    </row>
    <row r="13104" spans="2:5" hidden="1" x14ac:dyDescent="0.25">
      <c r="B13104" t="s">
        <v>9344</v>
      </c>
      <c r="C13104" t="s">
        <v>9345</v>
      </c>
      <c r="D13104">
        <v>0</v>
      </c>
      <c r="E13104" s="7" t="s">
        <v>30</v>
      </c>
    </row>
    <row r="13105" spans="2:5" hidden="1" x14ac:dyDescent="0.25">
      <c r="B13105" t="s">
        <v>9346</v>
      </c>
      <c r="C13105" t="s">
        <v>9347</v>
      </c>
      <c r="D13105">
        <v>2798</v>
      </c>
      <c r="E13105" s="7" t="s">
        <v>30</v>
      </c>
    </row>
    <row r="13106" spans="2:5" hidden="1" x14ac:dyDescent="0.25">
      <c r="B13106" t="s">
        <v>9348</v>
      </c>
      <c r="C13106" t="s">
        <v>9349</v>
      </c>
      <c r="D13106">
        <v>789</v>
      </c>
      <c r="E13106" s="7" t="s">
        <v>30</v>
      </c>
    </row>
    <row r="13107" spans="2:5" hidden="1" x14ac:dyDescent="0.25">
      <c r="B13107" t="s">
        <v>9350</v>
      </c>
      <c r="C13107" t="s">
        <v>9351</v>
      </c>
      <c r="D13107">
        <v>198</v>
      </c>
      <c r="E13107" s="7" t="s">
        <v>30</v>
      </c>
    </row>
    <row r="13108" spans="2:5" hidden="1" x14ac:dyDescent="0.25">
      <c r="B13108" t="s">
        <v>9352</v>
      </c>
      <c r="C13108" t="s">
        <v>9353</v>
      </c>
      <c r="D13108">
        <v>12</v>
      </c>
      <c r="E13108" s="7" t="s">
        <v>30</v>
      </c>
    </row>
    <row r="13109" spans="2:5" hidden="1" x14ac:dyDescent="0.25">
      <c r="B13109" t="s">
        <v>9354</v>
      </c>
      <c r="C13109" t="s">
        <v>9355</v>
      </c>
      <c r="D13109">
        <v>0</v>
      </c>
      <c r="E13109" s="7" t="s">
        <v>30</v>
      </c>
    </row>
    <row r="13110" spans="2:5" hidden="1" x14ac:dyDescent="0.25">
      <c r="B13110" t="s">
        <v>9357</v>
      </c>
      <c r="C13110" t="s">
        <v>9358</v>
      </c>
      <c r="D13110">
        <v>0</v>
      </c>
      <c r="E13110" s="7" t="s">
        <v>30</v>
      </c>
    </row>
    <row r="13111" spans="2:5" hidden="1" x14ac:dyDescent="0.25">
      <c r="B13111" t="s">
        <v>9359</v>
      </c>
      <c r="C13111" t="s">
        <v>9360</v>
      </c>
      <c r="D13111">
        <v>20</v>
      </c>
      <c r="E13111" s="7" t="s">
        <v>30</v>
      </c>
    </row>
    <row r="13112" spans="2:5" hidden="1" x14ac:dyDescent="0.25">
      <c r="B13112" t="s">
        <v>9361</v>
      </c>
      <c r="C13112" t="s">
        <v>9362</v>
      </c>
      <c r="D13112">
        <v>3</v>
      </c>
      <c r="E13112" s="7" t="s">
        <v>30</v>
      </c>
    </row>
    <row r="13113" spans="2:5" hidden="1" x14ac:dyDescent="0.25">
      <c r="B13113" t="s">
        <v>9364</v>
      </c>
      <c r="C13113" t="s">
        <v>9365</v>
      </c>
      <c r="D13113">
        <v>81</v>
      </c>
      <c r="E13113" s="7" t="s">
        <v>30</v>
      </c>
    </row>
    <row r="13114" spans="2:5" hidden="1" x14ac:dyDescent="0.25">
      <c r="B13114" t="s">
        <v>9367</v>
      </c>
      <c r="C13114" t="s">
        <v>9368</v>
      </c>
      <c r="D13114">
        <v>199</v>
      </c>
      <c r="E13114" s="7" t="s">
        <v>30</v>
      </c>
    </row>
    <row r="13115" spans="2:5" hidden="1" x14ac:dyDescent="0.25">
      <c r="B13115" t="s">
        <v>9369</v>
      </c>
      <c r="C13115" t="s">
        <v>9370</v>
      </c>
      <c r="D13115">
        <v>370</v>
      </c>
      <c r="E13115" s="7" t="s">
        <v>30</v>
      </c>
    </row>
    <row r="13116" spans="2:5" hidden="1" x14ac:dyDescent="0.25">
      <c r="B13116" t="s">
        <v>9371</v>
      </c>
      <c r="C13116" t="s">
        <v>9372</v>
      </c>
      <c r="D13116">
        <v>1</v>
      </c>
      <c r="E13116" s="7" t="s">
        <v>30</v>
      </c>
    </row>
    <row r="13117" spans="2:5" hidden="1" x14ac:dyDescent="0.25">
      <c r="B13117" t="s">
        <v>9373</v>
      </c>
      <c r="C13117" t="s">
        <v>9374</v>
      </c>
      <c r="D13117">
        <v>0</v>
      </c>
      <c r="E13117" s="7" t="s">
        <v>30</v>
      </c>
    </row>
    <row r="13118" spans="2:5" hidden="1" x14ac:dyDescent="0.25">
      <c r="B13118" t="s">
        <v>9375</v>
      </c>
      <c r="C13118" t="s">
        <v>9376</v>
      </c>
      <c r="D13118">
        <v>0</v>
      </c>
      <c r="E13118" s="7" t="s">
        <v>30</v>
      </c>
    </row>
    <row r="13119" spans="2:5" hidden="1" x14ac:dyDescent="0.25">
      <c r="B13119" t="s">
        <v>9377</v>
      </c>
      <c r="C13119" t="s">
        <v>9378</v>
      </c>
      <c r="D13119">
        <v>0</v>
      </c>
      <c r="E13119" s="7" t="s">
        <v>30</v>
      </c>
    </row>
    <row r="13120" spans="2:5" hidden="1" x14ac:dyDescent="0.25">
      <c r="B13120" t="s">
        <v>9379</v>
      </c>
      <c r="C13120" t="s">
        <v>9380</v>
      </c>
      <c r="D13120">
        <v>0</v>
      </c>
      <c r="E13120" s="7" t="s">
        <v>30</v>
      </c>
    </row>
    <row r="13121" spans="2:5" hidden="1" x14ac:dyDescent="0.25">
      <c r="B13121" t="s">
        <v>9381</v>
      </c>
      <c r="C13121" t="s">
        <v>9382</v>
      </c>
      <c r="D13121">
        <v>0</v>
      </c>
      <c r="E13121" s="7" t="s">
        <v>30</v>
      </c>
    </row>
    <row r="13122" spans="2:5" hidden="1" x14ac:dyDescent="0.25">
      <c r="B13122" t="s">
        <v>9383</v>
      </c>
      <c r="C13122" t="s">
        <v>9384</v>
      </c>
      <c r="D13122">
        <v>0</v>
      </c>
      <c r="E13122" s="7" t="s">
        <v>30</v>
      </c>
    </row>
    <row r="13123" spans="2:5" hidden="1" x14ac:dyDescent="0.25">
      <c r="B13123" t="s">
        <v>9385</v>
      </c>
      <c r="C13123" t="s">
        <v>9386</v>
      </c>
      <c r="D13123">
        <v>0</v>
      </c>
      <c r="E13123" s="7" t="s">
        <v>30</v>
      </c>
    </row>
    <row r="13124" spans="2:5" hidden="1" x14ac:dyDescent="0.25">
      <c r="B13124" t="s">
        <v>9387</v>
      </c>
      <c r="C13124" t="s">
        <v>9388</v>
      </c>
      <c r="D13124">
        <v>0</v>
      </c>
      <c r="E13124" s="7" t="s">
        <v>30</v>
      </c>
    </row>
    <row r="13125" spans="2:5" hidden="1" x14ac:dyDescent="0.25">
      <c r="B13125" t="s">
        <v>9389</v>
      </c>
      <c r="C13125" t="s">
        <v>9390</v>
      </c>
      <c r="D13125">
        <v>0</v>
      </c>
      <c r="E13125" s="7" t="s">
        <v>30</v>
      </c>
    </row>
    <row r="13126" spans="2:5" hidden="1" x14ac:dyDescent="0.25">
      <c r="B13126" t="s">
        <v>9391</v>
      </c>
      <c r="C13126" t="s">
        <v>9392</v>
      </c>
      <c r="D13126">
        <v>4</v>
      </c>
      <c r="E13126" s="7" t="s">
        <v>30</v>
      </c>
    </row>
    <row r="13127" spans="2:5" hidden="1" x14ac:dyDescent="0.25">
      <c r="B13127" t="s">
        <v>9393</v>
      </c>
      <c r="C13127" t="s">
        <v>9394</v>
      </c>
      <c r="D13127">
        <v>176</v>
      </c>
      <c r="E13127" s="7" t="s">
        <v>30</v>
      </c>
    </row>
    <row r="13128" spans="2:5" hidden="1" x14ac:dyDescent="0.25">
      <c r="B13128" t="s">
        <v>9395</v>
      </c>
      <c r="C13128" t="s">
        <v>9396</v>
      </c>
      <c r="D13128">
        <v>324</v>
      </c>
      <c r="E13128" s="7" t="s">
        <v>30</v>
      </c>
    </row>
    <row r="13129" spans="2:5" hidden="1" x14ac:dyDescent="0.25">
      <c r="B13129" t="s">
        <v>9397</v>
      </c>
      <c r="C13129" t="s">
        <v>9398</v>
      </c>
      <c r="D13129">
        <v>1213</v>
      </c>
      <c r="E13129" s="7" t="s">
        <v>30</v>
      </c>
    </row>
    <row r="13130" spans="2:5" hidden="1" x14ac:dyDescent="0.25">
      <c r="B13130" t="s">
        <v>9400</v>
      </c>
      <c r="C13130" t="s">
        <v>9401</v>
      </c>
      <c r="D13130">
        <v>7541</v>
      </c>
      <c r="E13130" s="7" t="s">
        <v>30</v>
      </c>
    </row>
    <row r="13131" spans="2:5" hidden="1" x14ac:dyDescent="0.25">
      <c r="B13131" t="s">
        <v>9402</v>
      </c>
      <c r="C13131" t="s">
        <v>9403</v>
      </c>
      <c r="D13131">
        <v>2000</v>
      </c>
      <c r="E13131" s="7" t="s">
        <v>30</v>
      </c>
    </row>
    <row r="13132" spans="2:5" hidden="1" x14ac:dyDescent="0.25">
      <c r="B13132" t="s">
        <v>9404</v>
      </c>
      <c r="C13132" t="s">
        <v>9405</v>
      </c>
      <c r="D13132">
        <v>447</v>
      </c>
      <c r="E13132" s="7" t="s">
        <v>30</v>
      </c>
    </row>
    <row r="13133" spans="2:5" hidden="1" x14ac:dyDescent="0.25">
      <c r="B13133" t="s">
        <v>9406</v>
      </c>
      <c r="C13133" t="s">
        <v>9407</v>
      </c>
      <c r="D13133">
        <v>148</v>
      </c>
      <c r="E13133" s="7" t="s">
        <v>30</v>
      </c>
    </row>
    <row r="13134" spans="2:5" hidden="1" x14ac:dyDescent="0.25">
      <c r="B13134" t="s">
        <v>9408</v>
      </c>
      <c r="C13134" t="s">
        <v>5622</v>
      </c>
      <c r="D13134">
        <v>1710</v>
      </c>
      <c r="E13134" s="7" t="s">
        <v>30</v>
      </c>
    </row>
    <row r="13135" spans="2:5" hidden="1" x14ac:dyDescent="0.25">
      <c r="B13135" t="s">
        <v>9409</v>
      </c>
      <c r="C13135" t="s">
        <v>9410</v>
      </c>
      <c r="D13135">
        <v>0</v>
      </c>
      <c r="E13135" s="7" t="s">
        <v>30</v>
      </c>
    </row>
    <row r="13136" spans="2:5" hidden="1" x14ac:dyDescent="0.25">
      <c r="B13136" t="s">
        <v>9411</v>
      </c>
      <c r="C13136" t="s">
        <v>9412</v>
      </c>
      <c r="D13136">
        <v>0</v>
      </c>
      <c r="E13136" s="7" t="s">
        <v>30</v>
      </c>
    </row>
    <row r="13137" spans="2:5" hidden="1" x14ac:dyDescent="0.25">
      <c r="B13137" t="s">
        <v>9413</v>
      </c>
      <c r="C13137" t="s">
        <v>9414</v>
      </c>
      <c r="D13137">
        <v>0</v>
      </c>
      <c r="E13137" s="7" t="s">
        <v>30</v>
      </c>
    </row>
    <row r="13138" spans="2:5" hidden="1" x14ac:dyDescent="0.25">
      <c r="B13138" t="s">
        <v>9415</v>
      </c>
      <c r="C13138" t="s">
        <v>9416</v>
      </c>
      <c r="D13138">
        <v>0</v>
      </c>
      <c r="E13138" s="7" t="s">
        <v>30</v>
      </c>
    </row>
    <row r="13139" spans="2:5" hidden="1" x14ac:dyDescent="0.25">
      <c r="B13139" t="s">
        <v>9417</v>
      </c>
      <c r="C13139" t="s">
        <v>9418</v>
      </c>
      <c r="D13139">
        <v>0</v>
      </c>
      <c r="E13139" s="7" t="s">
        <v>30</v>
      </c>
    </row>
    <row r="13140" spans="2:5" hidden="1" x14ac:dyDescent="0.25">
      <c r="B13140" t="s">
        <v>9419</v>
      </c>
      <c r="C13140" t="s">
        <v>9420</v>
      </c>
      <c r="D13140">
        <v>10</v>
      </c>
      <c r="E13140" s="7" t="s">
        <v>30</v>
      </c>
    </row>
    <row r="13141" spans="2:5" hidden="1" x14ac:dyDescent="0.25">
      <c r="B13141" t="s">
        <v>9421</v>
      </c>
      <c r="C13141" t="s">
        <v>9422</v>
      </c>
      <c r="D13141">
        <v>42</v>
      </c>
      <c r="E13141" s="7" t="s">
        <v>30</v>
      </c>
    </row>
    <row r="13142" spans="2:5" hidden="1" x14ac:dyDescent="0.25">
      <c r="B13142" t="s">
        <v>9423</v>
      </c>
      <c r="C13142" t="s">
        <v>9424</v>
      </c>
      <c r="D13142">
        <v>0</v>
      </c>
      <c r="E13142" s="7" t="s">
        <v>30</v>
      </c>
    </row>
    <row r="13143" spans="2:5" hidden="1" x14ac:dyDescent="0.25">
      <c r="B13143" t="s">
        <v>9425</v>
      </c>
      <c r="C13143" t="s">
        <v>9426</v>
      </c>
      <c r="D13143">
        <v>10</v>
      </c>
      <c r="E13143" s="7" t="s">
        <v>30</v>
      </c>
    </row>
    <row r="13144" spans="2:5" hidden="1" x14ac:dyDescent="0.25">
      <c r="B13144" t="s">
        <v>9427</v>
      </c>
      <c r="C13144" t="s">
        <v>9428</v>
      </c>
      <c r="D13144">
        <v>12048</v>
      </c>
      <c r="E13144" s="7" t="s">
        <v>30</v>
      </c>
    </row>
    <row r="13145" spans="2:5" hidden="1" x14ac:dyDescent="0.25">
      <c r="B13145" t="s">
        <v>9429</v>
      </c>
      <c r="C13145" t="s">
        <v>9430</v>
      </c>
      <c r="D13145">
        <v>0</v>
      </c>
      <c r="E13145" s="7" t="s">
        <v>30</v>
      </c>
    </row>
    <row r="13146" spans="2:5" hidden="1" x14ac:dyDescent="0.25">
      <c r="B13146" t="s">
        <v>9431</v>
      </c>
      <c r="C13146" t="s">
        <v>9432</v>
      </c>
      <c r="D13146">
        <v>0</v>
      </c>
      <c r="E13146" s="7" t="s">
        <v>30</v>
      </c>
    </row>
    <row r="13147" spans="2:5" hidden="1" x14ac:dyDescent="0.25">
      <c r="B13147" t="s">
        <v>9433</v>
      </c>
      <c r="C13147" t="s">
        <v>9434</v>
      </c>
      <c r="D13147">
        <v>11</v>
      </c>
      <c r="E13147" s="7" t="s">
        <v>30</v>
      </c>
    </row>
    <row r="13148" spans="2:5" hidden="1" x14ac:dyDescent="0.25">
      <c r="B13148" t="s">
        <v>9435</v>
      </c>
      <c r="C13148" t="s">
        <v>9436</v>
      </c>
      <c r="D13148">
        <v>300</v>
      </c>
      <c r="E13148" s="7" t="s">
        <v>30</v>
      </c>
    </row>
    <row r="13149" spans="2:5" hidden="1" x14ac:dyDescent="0.25">
      <c r="B13149" t="s">
        <v>9437</v>
      </c>
      <c r="C13149" t="s">
        <v>9438</v>
      </c>
      <c r="D13149">
        <v>2960</v>
      </c>
    </row>
    <row r="13150" spans="2:5" hidden="1" x14ac:dyDescent="0.25">
      <c r="B13150" t="s">
        <v>9439</v>
      </c>
      <c r="C13150" t="s">
        <v>9440</v>
      </c>
      <c r="D13150">
        <v>0</v>
      </c>
      <c r="E13150" s="7" t="s">
        <v>30</v>
      </c>
    </row>
    <row r="13151" spans="2:5" hidden="1" x14ac:dyDescent="0.25">
      <c r="B13151" t="s">
        <v>9441</v>
      </c>
      <c r="C13151" t="s">
        <v>9442</v>
      </c>
      <c r="D13151">
        <v>5669</v>
      </c>
      <c r="E13151" s="7" t="s">
        <v>30</v>
      </c>
    </row>
    <row r="13152" spans="2:5" hidden="1" x14ac:dyDescent="0.25">
      <c r="B13152" t="s">
        <v>9443</v>
      </c>
      <c r="C13152" t="s">
        <v>9444</v>
      </c>
      <c r="D13152">
        <v>0</v>
      </c>
      <c r="E13152" s="7" t="s">
        <v>30</v>
      </c>
    </row>
    <row r="13153" spans="2:5" hidden="1" x14ac:dyDescent="0.25">
      <c r="B13153" t="s">
        <v>9445</v>
      </c>
      <c r="C13153" t="s">
        <v>9446</v>
      </c>
      <c r="D13153">
        <v>0</v>
      </c>
      <c r="E13153" s="7" t="s">
        <v>30</v>
      </c>
    </row>
    <row r="13154" spans="2:5" hidden="1" x14ac:dyDescent="0.25">
      <c r="B13154" t="s">
        <v>9447</v>
      </c>
      <c r="C13154" t="s">
        <v>9448</v>
      </c>
      <c r="D13154">
        <v>10</v>
      </c>
      <c r="E13154" s="7" t="s">
        <v>30</v>
      </c>
    </row>
    <row r="13155" spans="2:5" hidden="1" x14ac:dyDescent="0.25">
      <c r="B13155" t="s">
        <v>9449</v>
      </c>
      <c r="C13155" t="s">
        <v>9450</v>
      </c>
      <c r="D13155">
        <v>95</v>
      </c>
      <c r="E13155" s="7" t="s">
        <v>30</v>
      </c>
    </row>
    <row r="13156" spans="2:5" hidden="1" x14ac:dyDescent="0.25">
      <c r="B13156" t="s">
        <v>9451</v>
      </c>
      <c r="C13156" t="s">
        <v>5610</v>
      </c>
      <c r="D13156">
        <v>637</v>
      </c>
      <c r="E13156" s="7" t="s">
        <v>30</v>
      </c>
    </row>
    <row r="13157" spans="2:5" hidden="1" x14ac:dyDescent="0.25">
      <c r="B13157" t="s">
        <v>9451</v>
      </c>
      <c r="C13157" t="s">
        <v>5610</v>
      </c>
      <c r="D13157">
        <v>0</v>
      </c>
      <c r="E13157" s="7" t="s">
        <v>30</v>
      </c>
    </row>
    <row r="13158" spans="2:5" hidden="1" x14ac:dyDescent="0.25">
      <c r="B13158" t="s">
        <v>9452</v>
      </c>
      <c r="C13158" t="s">
        <v>9453</v>
      </c>
      <c r="D13158">
        <v>116</v>
      </c>
      <c r="E13158" s="7" t="s">
        <v>30</v>
      </c>
    </row>
    <row r="13159" spans="2:5" hidden="1" x14ac:dyDescent="0.25">
      <c r="B13159" t="s">
        <v>9454</v>
      </c>
      <c r="C13159" t="s">
        <v>9455</v>
      </c>
      <c r="D13159">
        <v>593</v>
      </c>
      <c r="E13159" s="7" t="s">
        <v>30</v>
      </c>
    </row>
    <row r="13160" spans="2:5" hidden="1" x14ac:dyDescent="0.25">
      <c r="B13160" t="s">
        <v>9456</v>
      </c>
      <c r="C13160" t="s">
        <v>9457</v>
      </c>
      <c r="D13160">
        <v>0</v>
      </c>
      <c r="E13160" s="7" t="s">
        <v>30</v>
      </c>
    </row>
    <row r="13161" spans="2:5" hidden="1" x14ac:dyDescent="0.25">
      <c r="B13161" t="s">
        <v>9458</v>
      </c>
      <c r="C13161" t="s">
        <v>9459</v>
      </c>
      <c r="D13161">
        <v>53</v>
      </c>
      <c r="E13161" s="7" t="s">
        <v>30</v>
      </c>
    </row>
    <row r="13162" spans="2:5" hidden="1" x14ac:dyDescent="0.25">
      <c r="B13162" t="s">
        <v>9460</v>
      </c>
      <c r="C13162" t="s">
        <v>9461</v>
      </c>
      <c r="D13162">
        <v>423</v>
      </c>
      <c r="E13162" s="7" t="s">
        <v>30</v>
      </c>
    </row>
    <row r="13163" spans="2:5" hidden="1" x14ac:dyDescent="0.25">
      <c r="B13163" t="s">
        <v>9462</v>
      </c>
      <c r="C13163" t="s">
        <v>9463</v>
      </c>
      <c r="D13163">
        <v>30</v>
      </c>
      <c r="E13163" s="7" t="s">
        <v>30</v>
      </c>
    </row>
    <row r="13164" spans="2:5" hidden="1" x14ac:dyDescent="0.25">
      <c r="B13164" t="s">
        <v>9464</v>
      </c>
      <c r="C13164" t="s">
        <v>9465</v>
      </c>
      <c r="D13164">
        <v>195</v>
      </c>
      <c r="E13164" s="7" t="s">
        <v>30</v>
      </c>
    </row>
    <row r="13165" spans="2:5" hidden="1" x14ac:dyDescent="0.25">
      <c r="B13165" t="s">
        <v>9466</v>
      </c>
      <c r="C13165" t="s">
        <v>9467</v>
      </c>
      <c r="D13165">
        <v>0</v>
      </c>
      <c r="E13165" s="7" t="s">
        <v>30</v>
      </c>
    </row>
    <row r="13166" spans="2:5" hidden="1" x14ac:dyDescent="0.25">
      <c r="B13166" t="s">
        <v>9468</v>
      </c>
      <c r="C13166" t="s">
        <v>9469</v>
      </c>
      <c r="D13166">
        <v>1771</v>
      </c>
      <c r="E13166" s="7" t="s">
        <v>30</v>
      </c>
    </row>
    <row r="13167" spans="2:5" hidden="1" x14ac:dyDescent="0.25">
      <c r="B13167" t="s">
        <v>9470</v>
      </c>
      <c r="C13167" t="s">
        <v>9471</v>
      </c>
      <c r="D13167">
        <v>25</v>
      </c>
      <c r="E13167" s="7" t="s">
        <v>30</v>
      </c>
    </row>
    <row r="13168" spans="2:5" hidden="1" x14ac:dyDescent="0.25">
      <c r="B13168" t="s">
        <v>9472</v>
      </c>
      <c r="C13168" t="s">
        <v>9473</v>
      </c>
      <c r="D13168">
        <v>84</v>
      </c>
      <c r="E13168" s="7" t="s">
        <v>30</v>
      </c>
    </row>
    <row r="13169" spans="2:5" hidden="1" x14ac:dyDescent="0.25">
      <c r="B13169" t="s">
        <v>9474</v>
      </c>
      <c r="C13169" t="s">
        <v>9475</v>
      </c>
      <c r="D13169">
        <v>17</v>
      </c>
      <c r="E13169" s="7" t="s">
        <v>30</v>
      </c>
    </row>
    <row r="13170" spans="2:5" hidden="1" x14ac:dyDescent="0.25">
      <c r="B13170" t="s">
        <v>9476</v>
      </c>
      <c r="C13170" t="s">
        <v>9477</v>
      </c>
      <c r="D13170">
        <v>101</v>
      </c>
      <c r="E13170" s="7" t="s">
        <v>30</v>
      </c>
    </row>
    <row r="13171" spans="2:5" hidden="1" x14ac:dyDescent="0.25">
      <c r="B13171" t="s">
        <v>9478</v>
      </c>
      <c r="C13171" t="s">
        <v>9479</v>
      </c>
      <c r="D13171">
        <v>0</v>
      </c>
      <c r="E13171" s="7" t="s">
        <v>30</v>
      </c>
    </row>
    <row r="13172" spans="2:5" hidden="1" x14ac:dyDescent="0.25">
      <c r="B13172" t="s">
        <v>9480</v>
      </c>
      <c r="C13172" t="s">
        <v>9481</v>
      </c>
      <c r="D13172">
        <v>0</v>
      </c>
      <c r="E13172" s="7" t="s">
        <v>30</v>
      </c>
    </row>
    <row r="13173" spans="2:5" hidden="1" x14ac:dyDescent="0.25">
      <c r="B13173" t="s">
        <v>9482</v>
      </c>
      <c r="C13173" t="s">
        <v>9483</v>
      </c>
      <c r="D13173">
        <v>1804</v>
      </c>
      <c r="E13173" s="7" t="s">
        <v>30</v>
      </c>
    </row>
    <row r="13174" spans="2:5" hidden="1" x14ac:dyDescent="0.25">
      <c r="B13174" t="s">
        <v>9484</v>
      </c>
      <c r="C13174" t="s">
        <v>9485</v>
      </c>
      <c r="D13174">
        <v>0</v>
      </c>
      <c r="E13174" s="7" t="s">
        <v>30</v>
      </c>
    </row>
    <row r="13175" spans="2:5" hidden="1" x14ac:dyDescent="0.25">
      <c r="B13175" t="s">
        <v>9486</v>
      </c>
      <c r="C13175" t="s">
        <v>9487</v>
      </c>
      <c r="D13175">
        <v>0</v>
      </c>
      <c r="E13175" s="7" t="s">
        <v>30</v>
      </c>
    </row>
    <row r="13176" spans="2:5" hidden="1" x14ac:dyDescent="0.25">
      <c r="B13176" t="s">
        <v>9488</v>
      </c>
      <c r="C13176" t="s">
        <v>9489</v>
      </c>
      <c r="D13176">
        <v>281</v>
      </c>
      <c r="E13176" s="7" t="s">
        <v>30</v>
      </c>
    </row>
    <row r="13177" spans="2:5" hidden="1" x14ac:dyDescent="0.25">
      <c r="B13177" t="s">
        <v>9490</v>
      </c>
      <c r="C13177" t="s">
        <v>9491</v>
      </c>
      <c r="D13177">
        <v>0</v>
      </c>
      <c r="E13177" s="7" t="s">
        <v>30</v>
      </c>
    </row>
    <row r="13178" spans="2:5" hidden="1" x14ac:dyDescent="0.25">
      <c r="B13178" t="s">
        <v>9492</v>
      </c>
      <c r="C13178" t="s">
        <v>9493</v>
      </c>
      <c r="D13178">
        <v>69</v>
      </c>
      <c r="E13178" s="7" t="s">
        <v>30</v>
      </c>
    </row>
    <row r="13179" spans="2:5" hidden="1" x14ac:dyDescent="0.25">
      <c r="B13179" t="s">
        <v>9494</v>
      </c>
      <c r="C13179" t="s">
        <v>9495</v>
      </c>
      <c r="D13179">
        <v>923</v>
      </c>
      <c r="E13179" s="7" t="s">
        <v>30</v>
      </c>
    </row>
    <row r="13180" spans="2:5" hidden="1" x14ac:dyDescent="0.25">
      <c r="B13180" t="s">
        <v>9496</v>
      </c>
      <c r="C13180" t="s">
        <v>9497</v>
      </c>
      <c r="D13180">
        <v>4686</v>
      </c>
      <c r="E13180" s="7" t="s">
        <v>30</v>
      </c>
    </row>
    <row r="13181" spans="2:5" hidden="1" x14ac:dyDescent="0.25">
      <c r="B13181" t="s">
        <v>9498</v>
      </c>
      <c r="C13181" t="s">
        <v>9499</v>
      </c>
      <c r="D13181">
        <v>8081</v>
      </c>
      <c r="E13181" s="7" t="s">
        <v>30</v>
      </c>
    </row>
    <row r="13182" spans="2:5" hidden="1" x14ac:dyDescent="0.25">
      <c r="B13182" t="s">
        <v>9500</v>
      </c>
      <c r="C13182" t="s">
        <v>9501</v>
      </c>
      <c r="D13182">
        <v>1140</v>
      </c>
      <c r="E13182" s="7" t="s">
        <v>30</v>
      </c>
    </row>
    <row r="13183" spans="2:5" hidden="1" x14ac:dyDescent="0.25">
      <c r="B13183" t="s">
        <v>9502</v>
      </c>
      <c r="C13183" t="s">
        <v>9503</v>
      </c>
      <c r="D13183">
        <v>1984</v>
      </c>
      <c r="E13183" s="7" t="s">
        <v>30</v>
      </c>
    </row>
    <row r="13184" spans="2:5" hidden="1" x14ac:dyDescent="0.25">
      <c r="B13184" t="s">
        <v>9502</v>
      </c>
      <c r="C13184" t="s">
        <v>9503</v>
      </c>
      <c r="D13184">
        <v>0</v>
      </c>
      <c r="E13184" s="7" t="s">
        <v>30</v>
      </c>
    </row>
    <row r="13185" spans="2:5" hidden="1" x14ac:dyDescent="0.25">
      <c r="B13185" t="s">
        <v>9504</v>
      </c>
      <c r="C13185" t="s">
        <v>9505</v>
      </c>
      <c r="D13185">
        <v>0</v>
      </c>
      <c r="E13185" s="7" t="s">
        <v>30</v>
      </c>
    </row>
    <row r="13186" spans="2:5" hidden="1" x14ac:dyDescent="0.25">
      <c r="B13186" t="s">
        <v>9506</v>
      </c>
      <c r="C13186" t="s">
        <v>9507</v>
      </c>
      <c r="D13186">
        <v>6372</v>
      </c>
      <c r="E13186" s="7" t="s">
        <v>30</v>
      </c>
    </row>
    <row r="13187" spans="2:5" hidden="1" x14ac:dyDescent="0.25">
      <c r="B13187" t="s">
        <v>9506</v>
      </c>
      <c r="C13187" t="s">
        <v>9507</v>
      </c>
      <c r="D13187">
        <v>0</v>
      </c>
      <c r="E13187" s="7" t="s">
        <v>30</v>
      </c>
    </row>
    <row r="13188" spans="2:5" hidden="1" x14ac:dyDescent="0.25">
      <c r="B13188" t="s">
        <v>9508</v>
      </c>
      <c r="C13188" t="s">
        <v>9509</v>
      </c>
      <c r="D13188">
        <v>210</v>
      </c>
      <c r="E13188" s="7" t="s">
        <v>30</v>
      </c>
    </row>
    <row r="13189" spans="2:5" hidden="1" x14ac:dyDescent="0.25">
      <c r="B13189" t="s">
        <v>9510</v>
      </c>
      <c r="C13189" t="s">
        <v>9511</v>
      </c>
      <c r="D13189">
        <v>148</v>
      </c>
      <c r="E13189" s="7" t="s">
        <v>30</v>
      </c>
    </row>
    <row r="13190" spans="2:5" hidden="1" x14ac:dyDescent="0.25">
      <c r="B13190" t="s">
        <v>9512</v>
      </c>
      <c r="C13190" t="s">
        <v>9513</v>
      </c>
      <c r="D13190">
        <v>6700</v>
      </c>
      <c r="E13190" s="7" t="s">
        <v>30</v>
      </c>
    </row>
    <row r="13191" spans="2:5" hidden="1" x14ac:dyDescent="0.25">
      <c r="B13191" t="s">
        <v>9514</v>
      </c>
      <c r="C13191" t="s">
        <v>5618</v>
      </c>
      <c r="D13191">
        <v>2333</v>
      </c>
      <c r="E13191" s="7" t="s">
        <v>30</v>
      </c>
    </row>
    <row r="13192" spans="2:5" hidden="1" x14ac:dyDescent="0.25">
      <c r="B13192" t="s">
        <v>9515</v>
      </c>
      <c r="C13192" t="s">
        <v>9516</v>
      </c>
      <c r="D13192">
        <v>334</v>
      </c>
      <c r="E13192" s="7" t="s">
        <v>30</v>
      </c>
    </row>
    <row r="13193" spans="2:5" hidden="1" x14ac:dyDescent="0.25">
      <c r="B13193" t="s">
        <v>9517</v>
      </c>
      <c r="C13193" t="s">
        <v>9518</v>
      </c>
      <c r="D13193">
        <v>3481</v>
      </c>
      <c r="E13193" s="7" t="s">
        <v>30</v>
      </c>
    </row>
    <row r="13194" spans="2:5" hidden="1" x14ac:dyDescent="0.25">
      <c r="B13194" t="s">
        <v>9519</v>
      </c>
      <c r="C13194" t="s">
        <v>9520</v>
      </c>
      <c r="D13194">
        <v>46</v>
      </c>
      <c r="E13194" s="7" t="s">
        <v>30</v>
      </c>
    </row>
    <row r="13195" spans="2:5" hidden="1" x14ac:dyDescent="0.25">
      <c r="B13195" t="s">
        <v>9521</v>
      </c>
      <c r="C13195" t="s">
        <v>9522</v>
      </c>
      <c r="D13195">
        <v>192</v>
      </c>
      <c r="E13195" s="7" t="s">
        <v>30</v>
      </c>
    </row>
    <row r="13196" spans="2:5" hidden="1" x14ac:dyDescent="0.25">
      <c r="B13196" t="s">
        <v>9523</v>
      </c>
      <c r="C13196" t="s">
        <v>9524</v>
      </c>
      <c r="D13196">
        <v>4395</v>
      </c>
      <c r="E13196" s="7" t="s">
        <v>30</v>
      </c>
    </row>
    <row r="13197" spans="2:5" hidden="1" x14ac:dyDescent="0.25">
      <c r="B13197" t="s">
        <v>9525</v>
      </c>
      <c r="C13197" t="s">
        <v>9526</v>
      </c>
      <c r="D13197">
        <v>874</v>
      </c>
      <c r="E13197" s="7" t="s">
        <v>30</v>
      </c>
    </row>
    <row r="13198" spans="2:5" hidden="1" x14ac:dyDescent="0.25">
      <c r="B13198" t="s">
        <v>9527</v>
      </c>
      <c r="C13198" t="s">
        <v>9528</v>
      </c>
      <c r="D13198">
        <v>170</v>
      </c>
      <c r="E13198" s="7" t="s">
        <v>30</v>
      </c>
    </row>
    <row r="13199" spans="2:5" hidden="1" x14ac:dyDescent="0.25">
      <c r="B13199" t="s">
        <v>9529</v>
      </c>
      <c r="C13199" t="s">
        <v>9530</v>
      </c>
      <c r="D13199">
        <v>152</v>
      </c>
      <c r="E13199" s="7" t="s">
        <v>30</v>
      </c>
    </row>
    <row r="13200" spans="2:5" hidden="1" x14ac:dyDescent="0.25">
      <c r="B13200" t="s">
        <v>9531</v>
      </c>
      <c r="C13200" t="s">
        <v>9532</v>
      </c>
      <c r="D13200">
        <v>5394</v>
      </c>
      <c r="E13200" s="7" t="s">
        <v>30</v>
      </c>
    </row>
    <row r="13201" spans="2:5" hidden="1" x14ac:dyDescent="0.25">
      <c r="B13201" t="s">
        <v>9533</v>
      </c>
      <c r="C13201" t="s">
        <v>9534</v>
      </c>
      <c r="D13201">
        <v>0</v>
      </c>
      <c r="E13201" s="7" t="s">
        <v>30</v>
      </c>
    </row>
    <row r="13202" spans="2:5" hidden="1" x14ac:dyDescent="0.25">
      <c r="B13202" t="s">
        <v>9535</v>
      </c>
      <c r="C13202" t="s">
        <v>5624</v>
      </c>
      <c r="D13202">
        <v>0</v>
      </c>
      <c r="E13202" s="7" t="s">
        <v>30</v>
      </c>
    </row>
    <row r="13203" spans="2:5" hidden="1" x14ac:dyDescent="0.25">
      <c r="B13203" t="s">
        <v>9535</v>
      </c>
      <c r="C13203" t="s">
        <v>5624</v>
      </c>
      <c r="D13203">
        <v>70</v>
      </c>
      <c r="E13203" s="7" t="s">
        <v>30</v>
      </c>
    </row>
    <row r="13204" spans="2:5" hidden="1" x14ac:dyDescent="0.25">
      <c r="B13204" t="s">
        <v>9536</v>
      </c>
      <c r="C13204" t="s">
        <v>9537</v>
      </c>
      <c r="D13204">
        <v>10</v>
      </c>
      <c r="E13204" s="7" t="s">
        <v>30</v>
      </c>
    </row>
    <row r="13205" spans="2:5" hidden="1" x14ac:dyDescent="0.25">
      <c r="B13205" t="s">
        <v>9538</v>
      </c>
      <c r="C13205" t="s">
        <v>9539</v>
      </c>
      <c r="D13205">
        <v>982</v>
      </c>
      <c r="E13205" s="7" t="s">
        <v>30</v>
      </c>
    </row>
    <row r="13206" spans="2:5" hidden="1" x14ac:dyDescent="0.25">
      <c r="B13206" t="s">
        <v>9540</v>
      </c>
      <c r="C13206" t="s">
        <v>9541</v>
      </c>
      <c r="D13206">
        <v>2</v>
      </c>
      <c r="E13206" s="7" t="s">
        <v>30</v>
      </c>
    </row>
    <row r="13207" spans="2:5" hidden="1" x14ac:dyDescent="0.25">
      <c r="B13207" t="s">
        <v>9542</v>
      </c>
      <c r="C13207" t="s">
        <v>9543</v>
      </c>
      <c r="D13207">
        <v>0</v>
      </c>
      <c r="E13207" s="7" t="s">
        <v>30</v>
      </c>
    </row>
    <row r="13208" spans="2:5" hidden="1" x14ac:dyDescent="0.25">
      <c r="B13208" t="s">
        <v>9544</v>
      </c>
      <c r="C13208" t="s">
        <v>9545</v>
      </c>
      <c r="D13208">
        <v>1351</v>
      </c>
      <c r="E13208" s="7" t="s">
        <v>30</v>
      </c>
    </row>
    <row r="13209" spans="2:5" hidden="1" x14ac:dyDescent="0.25">
      <c r="B13209" t="s">
        <v>9546</v>
      </c>
      <c r="C13209" t="s">
        <v>9547</v>
      </c>
      <c r="D13209">
        <v>1534</v>
      </c>
      <c r="E13209" s="7" t="s">
        <v>30</v>
      </c>
    </row>
    <row r="13210" spans="2:5" hidden="1" x14ac:dyDescent="0.25">
      <c r="B13210" t="s">
        <v>9548</v>
      </c>
      <c r="C13210" t="s">
        <v>5628</v>
      </c>
      <c r="D13210">
        <v>1365</v>
      </c>
      <c r="E13210" s="7" t="s">
        <v>30</v>
      </c>
    </row>
    <row r="13211" spans="2:5" hidden="1" x14ac:dyDescent="0.25">
      <c r="B13211" t="s">
        <v>9549</v>
      </c>
      <c r="C13211" t="s">
        <v>9550</v>
      </c>
      <c r="D13211">
        <v>81</v>
      </c>
      <c r="E13211" s="7" t="s">
        <v>30</v>
      </c>
    </row>
    <row r="13212" spans="2:5" hidden="1" x14ac:dyDescent="0.25">
      <c r="B13212" t="s">
        <v>9551</v>
      </c>
      <c r="C13212" t="s">
        <v>9552</v>
      </c>
      <c r="D13212">
        <v>6639</v>
      </c>
      <c r="E13212" s="7" t="s">
        <v>30</v>
      </c>
    </row>
    <row r="13213" spans="2:5" hidden="1" x14ac:dyDescent="0.25">
      <c r="B13213" t="s">
        <v>9553</v>
      </c>
      <c r="C13213" t="s">
        <v>9554</v>
      </c>
      <c r="D13213">
        <v>13479</v>
      </c>
      <c r="E13213" s="7" t="s">
        <v>30</v>
      </c>
    </row>
    <row r="13214" spans="2:5" hidden="1" x14ac:dyDescent="0.25">
      <c r="B13214" t="s">
        <v>9555</v>
      </c>
      <c r="C13214" t="s">
        <v>9556</v>
      </c>
      <c r="D13214">
        <v>1168</v>
      </c>
      <c r="E13214" s="7" t="s">
        <v>30</v>
      </c>
    </row>
    <row r="13215" spans="2:5" hidden="1" x14ac:dyDescent="0.25">
      <c r="B13215" t="s">
        <v>9558</v>
      </c>
      <c r="C13215" t="s">
        <v>9559</v>
      </c>
      <c r="D13215">
        <v>0</v>
      </c>
      <c r="E13215" s="7" t="s">
        <v>30</v>
      </c>
    </row>
    <row r="13216" spans="2:5" hidden="1" x14ac:dyDescent="0.25">
      <c r="B13216" t="s">
        <v>9561</v>
      </c>
      <c r="C13216" t="s">
        <v>5607</v>
      </c>
      <c r="D13216">
        <v>0</v>
      </c>
      <c r="E13216" s="7" t="s">
        <v>30</v>
      </c>
    </row>
    <row r="13217" spans="2:5" hidden="1" x14ac:dyDescent="0.25">
      <c r="B13217" t="s">
        <v>9562</v>
      </c>
      <c r="C13217" t="s">
        <v>9563</v>
      </c>
      <c r="D13217">
        <v>3275</v>
      </c>
      <c r="E13217" s="7" t="s">
        <v>30</v>
      </c>
    </row>
    <row r="13218" spans="2:5" hidden="1" x14ac:dyDescent="0.25">
      <c r="B13218" t="s">
        <v>9564</v>
      </c>
      <c r="C13218" t="s">
        <v>9565</v>
      </c>
      <c r="D13218">
        <v>1659</v>
      </c>
      <c r="E13218" s="7" t="s">
        <v>30</v>
      </c>
    </row>
    <row r="13219" spans="2:5" hidden="1" x14ac:dyDescent="0.25">
      <c r="B13219" t="s">
        <v>9566</v>
      </c>
      <c r="C13219" t="s">
        <v>9567</v>
      </c>
      <c r="D13219">
        <v>0</v>
      </c>
      <c r="E13219" s="7" t="s">
        <v>30</v>
      </c>
    </row>
    <row r="13220" spans="2:5" hidden="1" x14ac:dyDescent="0.25">
      <c r="B13220" t="s">
        <v>9568</v>
      </c>
      <c r="C13220" t="s">
        <v>9569</v>
      </c>
      <c r="D13220">
        <v>24</v>
      </c>
      <c r="E13220" s="7" t="s">
        <v>30</v>
      </c>
    </row>
    <row r="13221" spans="2:5" hidden="1" x14ac:dyDescent="0.25">
      <c r="B13221" t="s">
        <v>9570</v>
      </c>
      <c r="C13221" t="s">
        <v>9571</v>
      </c>
      <c r="D13221">
        <v>1200</v>
      </c>
      <c r="E13221" s="7" t="s">
        <v>30</v>
      </c>
    </row>
    <row r="13222" spans="2:5" hidden="1" x14ac:dyDescent="0.25">
      <c r="B13222" t="s">
        <v>9572</v>
      </c>
      <c r="C13222" t="s">
        <v>9573</v>
      </c>
      <c r="D13222">
        <v>0</v>
      </c>
      <c r="E13222" s="7" t="s">
        <v>30</v>
      </c>
    </row>
    <row r="13223" spans="2:5" hidden="1" x14ac:dyDescent="0.25">
      <c r="B13223" t="s">
        <v>9574</v>
      </c>
      <c r="C13223" t="s">
        <v>9575</v>
      </c>
      <c r="D13223">
        <v>0</v>
      </c>
      <c r="E13223" s="7" t="s">
        <v>30</v>
      </c>
    </row>
    <row r="13224" spans="2:5" hidden="1" x14ac:dyDescent="0.25">
      <c r="B13224" t="s">
        <v>9576</v>
      </c>
      <c r="C13224" t="s">
        <v>9577</v>
      </c>
      <c r="D13224">
        <v>0</v>
      </c>
      <c r="E13224" s="7" t="s">
        <v>30</v>
      </c>
    </row>
    <row r="13225" spans="2:5" hidden="1" x14ac:dyDescent="0.25">
      <c r="B13225" t="s">
        <v>9578</v>
      </c>
      <c r="C13225" t="s">
        <v>9579</v>
      </c>
      <c r="D13225">
        <v>0</v>
      </c>
      <c r="E13225" s="7" t="s">
        <v>30</v>
      </c>
    </row>
    <row r="13226" spans="2:5" hidden="1" x14ac:dyDescent="0.25">
      <c r="B13226" t="s">
        <v>9580</v>
      </c>
      <c r="C13226" t="s">
        <v>9581</v>
      </c>
      <c r="D13226">
        <v>24</v>
      </c>
      <c r="E13226" s="7" t="s">
        <v>30</v>
      </c>
    </row>
    <row r="13227" spans="2:5" hidden="1" x14ac:dyDescent="0.25">
      <c r="B13227" t="s">
        <v>9582</v>
      </c>
      <c r="C13227" t="s">
        <v>9583</v>
      </c>
      <c r="D13227">
        <v>138</v>
      </c>
      <c r="E13227" s="7" t="s">
        <v>30</v>
      </c>
    </row>
    <row r="13228" spans="2:5" hidden="1" x14ac:dyDescent="0.25">
      <c r="B13228" t="s">
        <v>9584</v>
      </c>
      <c r="C13228" t="s">
        <v>9585</v>
      </c>
      <c r="D13228">
        <v>0</v>
      </c>
      <c r="E13228" s="7" t="s">
        <v>30</v>
      </c>
    </row>
    <row r="13229" spans="2:5" hidden="1" x14ac:dyDescent="0.25">
      <c r="B13229" t="s">
        <v>9586</v>
      </c>
      <c r="C13229" t="s">
        <v>9587</v>
      </c>
      <c r="D13229">
        <v>10411</v>
      </c>
      <c r="E13229" s="7" t="s">
        <v>30</v>
      </c>
    </row>
    <row r="13230" spans="2:5" hidden="1" x14ac:dyDescent="0.25">
      <c r="B13230" t="s">
        <v>9588</v>
      </c>
      <c r="C13230" t="s">
        <v>9589</v>
      </c>
      <c r="D13230">
        <v>0</v>
      </c>
      <c r="E13230" s="7" t="s">
        <v>30</v>
      </c>
    </row>
    <row r="13231" spans="2:5" hidden="1" x14ac:dyDescent="0.25">
      <c r="B13231" t="s">
        <v>9590</v>
      </c>
      <c r="C13231" t="s">
        <v>9591</v>
      </c>
      <c r="D13231">
        <v>0</v>
      </c>
      <c r="E13231" s="7" t="s">
        <v>30</v>
      </c>
    </row>
    <row r="13232" spans="2:5" hidden="1" x14ac:dyDescent="0.25">
      <c r="B13232" t="s">
        <v>9592</v>
      </c>
      <c r="C13232" t="s">
        <v>9593</v>
      </c>
      <c r="D13232">
        <v>0</v>
      </c>
      <c r="E13232" s="7" t="s">
        <v>30</v>
      </c>
    </row>
    <row r="13233" spans="2:5" hidden="1" x14ac:dyDescent="0.25">
      <c r="B13233" t="s">
        <v>9594</v>
      </c>
      <c r="C13233" t="s">
        <v>9595</v>
      </c>
      <c r="D13233">
        <v>7415</v>
      </c>
      <c r="E13233" s="7" t="s">
        <v>30</v>
      </c>
    </row>
    <row r="13234" spans="2:5" hidden="1" x14ac:dyDescent="0.25">
      <c r="B13234" t="s">
        <v>9596</v>
      </c>
      <c r="C13234" t="s">
        <v>9597</v>
      </c>
      <c r="D13234">
        <v>0</v>
      </c>
      <c r="E13234" s="7" t="s">
        <v>30</v>
      </c>
    </row>
    <row r="13235" spans="2:5" hidden="1" x14ac:dyDescent="0.25">
      <c r="B13235" t="s">
        <v>9598</v>
      </c>
      <c r="C13235" t="s">
        <v>9599</v>
      </c>
      <c r="D13235">
        <v>81</v>
      </c>
      <c r="E13235" s="7" t="s">
        <v>30</v>
      </c>
    </row>
    <row r="13236" spans="2:5" hidden="1" x14ac:dyDescent="0.25">
      <c r="B13236" t="s">
        <v>9600</v>
      </c>
      <c r="C13236" t="s">
        <v>9601</v>
      </c>
      <c r="D13236">
        <v>62</v>
      </c>
      <c r="E13236" s="7" t="s">
        <v>30</v>
      </c>
    </row>
    <row r="13237" spans="2:5" hidden="1" x14ac:dyDescent="0.25">
      <c r="B13237" t="s">
        <v>9602</v>
      </c>
      <c r="C13237" t="s">
        <v>9603</v>
      </c>
      <c r="D13237">
        <v>0</v>
      </c>
      <c r="E13237" s="7" t="s">
        <v>30</v>
      </c>
    </row>
    <row r="13238" spans="2:5" hidden="1" x14ac:dyDescent="0.25">
      <c r="B13238" t="s">
        <v>9604</v>
      </c>
      <c r="C13238" t="s">
        <v>9605</v>
      </c>
      <c r="D13238">
        <v>72</v>
      </c>
      <c r="E13238" s="7" t="s">
        <v>30</v>
      </c>
    </row>
    <row r="13239" spans="2:5" hidden="1" x14ac:dyDescent="0.25">
      <c r="B13239" t="s">
        <v>9606</v>
      </c>
      <c r="C13239" t="s">
        <v>9607</v>
      </c>
      <c r="D13239">
        <v>0</v>
      </c>
      <c r="E13239" s="7" t="s">
        <v>30</v>
      </c>
    </row>
    <row r="13240" spans="2:5" hidden="1" x14ac:dyDescent="0.25">
      <c r="B13240" t="s">
        <v>9608</v>
      </c>
      <c r="C13240" t="s">
        <v>9609</v>
      </c>
      <c r="D13240">
        <v>37</v>
      </c>
      <c r="E13240" s="7" t="s">
        <v>30</v>
      </c>
    </row>
    <row r="13241" spans="2:5" hidden="1" x14ac:dyDescent="0.25">
      <c r="B13241" t="s">
        <v>9610</v>
      </c>
      <c r="C13241" t="s">
        <v>9611</v>
      </c>
      <c r="D13241">
        <v>0</v>
      </c>
      <c r="E13241" s="7" t="s">
        <v>30</v>
      </c>
    </row>
    <row r="13242" spans="2:5" hidden="1" x14ac:dyDescent="0.25">
      <c r="B13242" t="s">
        <v>9612</v>
      </c>
      <c r="C13242" t="s">
        <v>5688</v>
      </c>
      <c r="D13242">
        <v>91</v>
      </c>
      <c r="E13242" s="7" t="s">
        <v>30</v>
      </c>
    </row>
    <row r="13243" spans="2:5" hidden="1" x14ac:dyDescent="0.25">
      <c r="B13243" t="s">
        <v>9613</v>
      </c>
      <c r="C13243" t="s">
        <v>9614</v>
      </c>
      <c r="D13243">
        <v>0</v>
      </c>
      <c r="E13243" s="7" t="s">
        <v>30</v>
      </c>
    </row>
    <row r="13244" spans="2:5" hidden="1" x14ac:dyDescent="0.25">
      <c r="B13244" t="s">
        <v>9615</v>
      </c>
      <c r="C13244" t="s">
        <v>9616</v>
      </c>
      <c r="D13244">
        <v>0</v>
      </c>
      <c r="E13244" s="7" t="s">
        <v>30</v>
      </c>
    </row>
    <row r="13245" spans="2:5" hidden="1" x14ac:dyDescent="0.25">
      <c r="B13245" t="s">
        <v>9618</v>
      </c>
      <c r="C13245" t="s">
        <v>9619</v>
      </c>
      <c r="D13245">
        <v>0</v>
      </c>
      <c r="E13245" s="7" t="s">
        <v>30</v>
      </c>
    </row>
    <row r="13246" spans="2:5" hidden="1" x14ac:dyDescent="0.25">
      <c r="B13246" t="s">
        <v>9620</v>
      </c>
      <c r="C13246" t="s">
        <v>9621</v>
      </c>
      <c r="D13246">
        <v>0</v>
      </c>
      <c r="E13246" s="7" t="s">
        <v>30</v>
      </c>
    </row>
    <row r="13247" spans="2:5" hidden="1" x14ac:dyDescent="0.25">
      <c r="B13247" t="s">
        <v>9622</v>
      </c>
      <c r="C13247" t="s">
        <v>9623</v>
      </c>
      <c r="D13247">
        <v>2</v>
      </c>
      <c r="E13247" s="7" t="s">
        <v>30</v>
      </c>
    </row>
    <row r="13248" spans="2:5" hidden="1" x14ac:dyDescent="0.25">
      <c r="B13248" t="s">
        <v>9624</v>
      </c>
      <c r="C13248" t="s">
        <v>9625</v>
      </c>
      <c r="D13248">
        <v>0</v>
      </c>
      <c r="E13248" s="7" t="s">
        <v>30</v>
      </c>
    </row>
    <row r="13249" spans="2:5" hidden="1" x14ac:dyDescent="0.25">
      <c r="B13249" t="s">
        <v>9626</v>
      </c>
      <c r="C13249" t="s">
        <v>9627</v>
      </c>
      <c r="D13249">
        <v>2</v>
      </c>
      <c r="E13249" s="7" t="s">
        <v>30</v>
      </c>
    </row>
    <row r="13250" spans="2:5" hidden="1" x14ac:dyDescent="0.25">
      <c r="B13250" t="s">
        <v>9628</v>
      </c>
      <c r="C13250" t="s">
        <v>9629</v>
      </c>
      <c r="D13250">
        <v>0</v>
      </c>
      <c r="E13250" s="7" t="s">
        <v>30</v>
      </c>
    </row>
    <row r="13251" spans="2:5" hidden="1" x14ac:dyDescent="0.25">
      <c r="B13251" t="s">
        <v>9630</v>
      </c>
      <c r="C13251" t="s">
        <v>9631</v>
      </c>
      <c r="D13251">
        <v>1</v>
      </c>
      <c r="E13251" s="7" t="s">
        <v>30</v>
      </c>
    </row>
    <row r="13252" spans="2:5" hidden="1" x14ac:dyDescent="0.25">
      <c r="B13252" t="s">
        <v>9632</v>
      </c>
      <c r="C13252" t="s">
        <v>9633</v>
      </c>
      <c r="D13252">
        <v>0</v>
      </c>
      <c r="E13252" s="7" t="s">
        <v>30</v>
      </c>
    </row>
    <row r="13253" spans="2:5" hidden="1" x14ac:dyDescent="0.25">
      <c r="B13253" t="s">
        <v>9634</v>
      </c>
      <c r="C13253" t="s">
        <v>9635</v>
      </c>
      <c r="D13253">
        <v>0</v>
      </c>
      <c r="E13253" s="7" t="s">
        <v>30</v>
      </c>
    </row>
    <row r="13254" spans="2:5" hidden="1" x14ac:dyDescent="0.25">
      <c r="B13254" t="s">
        <v>9636</v>
      </c>
      <c r="C13254" t="s">
        <v>9637</v>
      </c>
      <c r="D13254">
        <v>6</v>
      </c>
      <c r="E13254" s="7" t="s">
        <v>30</v>
      </c>
    </row>
    <row r="13255" spans="2:5" hidden="1" x14ac:dyDescent="0.25">
      <c r="B13255" t="s">
        <v>9638</v>
      </c>
      <c r="C13255" t="s">
        <v>9639</v>
      </c>
      <c r="D13255">
        <v>4</v>
      </c>
      <c r="E13255" s="7" t="s">
        <v>30</v>
      </c>
    </row>
    <row r="13256" spans="2:5" hidden="1" x14ac:dyDescent="0.25">
      <c r="B13256" t="s">
        <v>9640</v>
      </c>
      <c r="C13256" t="s">
        <v>9641</v>
      </c>
      <c r="D13256">
        <v>0</v>
      </c>
      <c r="E13256" s="7" t="s">
        <v>30</v>
      </c>
    </row>
    <row r="13257" spans="2:5" hidden="1" x14ac:dyDescent="0.25">
      <c r="B13257" t="s">
        <v>9642</v>
      </c>
      <c r="C13257" t="s">
        <v>9643</v>
      </c>
      <c r="D13257">
        <v>0</v>
      </c>
      <c r="E13257" s="7" t="s">
        <v>30</v>
      </c>
    </row>
    <row r="13258" spans="2:5" hidden="1" x14ac:dyDescent="0.25">
      <c r="B13258" t="s">
        <v>9644</v>
      </c>
      <c r="C13258" t="s">
        <v>9645</v>
      </c>
      <c r="D13258">
        <v>0</v>
      </c>
      <c r="E13258" s="7" t="s">
        <v>30</v>
      </c>
    </row>
    <row r="13259" spans="2:5" hidden="1" x14ac:dyDescent="0.25">
      <c r="B13259" t="s">
        <v>9647</v>
      </c>
      <c r="C13259" t="s">
        <v>9648</v>
      </c>
      <c r="D13259">
        <v>0</v>
      </c>
      <c r="E13259" s="7" t="s">
        <v>30</v>
      </c>
    </row>
    <row r="13260" spans="2:5" hidden="1" x14ac:dyDescent="0.25">
      <c r="B13260" t="s">
        <v>9649</v>
      </c>
      <c r="C13260" t="s">
        <v>9650</v>
      </c>
      <c r="D13260">
        <v>0</v>
      </c>
      <c r="E13260" s="7" t="s">
        <v>30</v>
      </c>
    </row>
    <row r="13261" spans="2:5" hidden="1" x14ac:dyDescent="0.25">
      <c r="B13261" t="s">
        <v>9651</v>
      </c>
      <c r="C13261" t="s">
        <v>9652</v>
      </c>
      <c r="D13261">
        <v>0</v>
      </c>
      <c r="E13261" s="7" t="s">
        <v>30</v>
      </c>
    </row>
    <row r="13262" spans="2:5" hidden="1" x14ac:dyDescent="0.25">
      <c r="B13262" t="s">
        <v>9653</v>
      </c>
      <c r="C13262" t="s">
        <v>9654</v>
      </c>
      <c r="D13262">
        <v>0</v>
      </c>
      <c r="E13262" s="7" t="s">
        <v>30</v>
      </c>
    </row>
    <row r="13263" spans="2:5" hidden="1" x14ac:dyDescent="0.25">
      <c r="B13263" t="s">
        <v>9655</v>
      </c>
      <c r="C13263" t="s">
        <v>9656</v>
      </c>
      <c r="D13263">
        <v>0</v>
      </c>
      <c r="E13263" s="7" t="s">
        <v>30</v>
      </c>
    </row>
    <row r="13264" spans="2:5" hidden="1" x14ac:dyDescent="0.25">
      <c r="B13264" t="s">
        <v>9657</v>
      </c>
      <c r="C13264" t="s">
        <v>9658</v>
      </c>
      <c r="D13264">
        <v>0</v>
      </c>
      <c r="E13264" s="7" t="s">
        <v>30</v>
      </c>
    </row>
    <row r="13265" spans="2:5" hidden="1" x14ac:dyDescent="0.25">
      <c r="B13265" t="s">
        <v>9659</v>
      </c>
      <c r="C13265" t="s">
        <v>9660</v>
      </c>
      <c r="D13265">
        <v>0</v>
      </c>
      <c r="E13265" s="7" t="s">
        <v>30</v>
      </c>
    </row>
    <row r="13266" spans="2:5" hidden="1" x14ac:dyDescent="0.25">
      <c r="B13266" t="s">
        <v>9661</v>
      </c>
      <c r="C13266" t="s">
        <v>9662</v>
      </c>
      <c r="D13266">
        <v>7</v>
      </c>
      <c r="E13266" s="7" t="s">
        <v>30</v>
      </c>
    </row>
    <row r="13267" spans="2:5" hidden="1" x14ac:dyDescent="0.25">
      <c r="B13267" t="s">
        <v>9663</v>
      </c>
      <c r="C13267" t="s">
        <v>9664</v>
      </c>
      <c r="D13267">
        <v>14</v>
      </c>
      <c r="E13267" s="7" t="s">
        <v>30</v>
      </c>
    </row>
    <row r="13268" spans="2:5" hidden="1" x14ac:dyDescent="0.25">
      <c r="B13268" t="s">
        <v>9665</v>
      </c>
      <c r="C13268" t="s">
        <v>9666</v>
      </c>
      <c r="D13268">
        <v>15</v>
      </c>
      <c r="E13268" s="7" t="s">
        <v>30</v>
      </c>
    </row>
    <row r="13269" spans="2:5" hidden="1" x14ac:dyDescent="0.25">
      <c r="B13269" t="s">
        <v>9667</v>
      </c>
      <c r="C13269" t="s">
        <v>9668</v>
      </c>
      <c r="D13269">
        <v>7</v>
      </c>
      <c r="E13269" s="7" t="s">
        <v>30</v>
      </c>
    </row>
    <row r="13270" spans="2:5" hidden="1" x14ac:dyDescent="0.25">
      <c r="B13270" t="s">
        <v>9669</v>
      </c>
      <c r="C13270" t="s">
        <v>9670</v>
      </c>
      <c r="D13270">
        <v>0</v>
      </c>
      <c r="E13270" s="7" t="s">
        <v>30</v>
      </c>
    </row>
    <row r="13271" spans="2:5" hidden="1" x14ac:dyDescent="0.25">
      <c r="B13271" t="s">
        <v>9671</v>
      </c>
      <c r="C13271" t="s">
        <v>9672</v>
      </c>
      <c r="D13271">
        <v>0</v>
      </c>
      <c r="E13271" s="7" t="s">
        <v>30</v>
      </c>
    </row>
    <row r="13272" spans="2:5" hidden="1" x14ac:dyDescent="0.25">
      <c r="B13272" t="s">
        <v>9673</v>
      </c>
      <c r="C13272" t="s">
        <v>9674</v>
      </c>
      <c r="D13272">
        <v>0</v>
      </c>
      <c r="E13272" s="7" t="s">
        <v>30</v>
      </c>
    </row>
    <row r="13273" spans="2:5" hidden="1" x14ac:dyDescent="0.25">
      <c r="B13273" t="s">
        <v>9675</v>
      </c>
      <c r="C13273" t="s">
        <v>9676</v>
      </c>
      <c r="D13273">
        <v>0</v>
      </c>
      <c r="E13273" s="7" t="s">
        <v>30</v>
      </c>
    </row>
    <row r="13274" spans="2:5" hidden="1" x14ac:dyDescent="0.25">
      <c r="B13274" t="s">
        <v>9677</v>
      </c>
      <c r="C13274" t="s">
        <v>9678</v>
      </c>
      <c r="D13274">
        <v>0</v>
      </c>
      <c r="E13274" s="7" t="s">
        <v>30</v>
      </c>
    </row>
    <row r="13275" spans="2:5" hidden="1" x14ac:dyDescent="0.25">
      <c r="B13275" t="s">
        <v>9679</v>
      </c>
      <c r="C13275" t="s">
        <v>9680</v>
      </c>
      <c r="D13275">
        <v>0</v>
      </c>
      <c r="E13275" s="7" t="s">
        <v>30</v>
      </c>
    </row>
    <row r="13276" spans="2:5" hidden="1" x14ac:dyDescent="0.25">
      <c r="B13276" t="s">
        <v>9681</v>
      </c>
      <c r="C13276" t="s">
        <v>9682</v>
      </c>
      <c r="D13276">
        <v>0</v>
      </c>
      <c r="E13276" s="7" t="s">
        <v>30</v>
      </c>
    </row>
    <row r="13277" spans="2:5" hidden="1" x14ac:dyDescent="0.25">
      <c r="B13277" t="s">
        <v>9683</v>
      </c>
      <c r="C13277" t="s">
        <v>9684</v>
      </c>
      <c r="D13277">
        <v>133</v>
      </c>
      <c r="E13277" s="7" t="s">
        <v>30</v>
      </c>
    </row>
    <row r="13278" spans="2:5" hidden="1" x14ac:dyDescent="0.25">
      <c r="B13278" t="s">
        <v>9685</v>
      </c>
      <c r="C13278" t="s">
        <v>9686</v>
      </c>
      <c r="D13278">
        <v>0</v>
      </c>
      <c r="E13278" s="7" t="s">
        <v>30</v>
      </c>
    </row>
    <row r="13279" spans="2:5" hidden="1" x14ac:dyDescent="0.25">
      <c r="B13279" t="s">
        <v>9687</v>
      </c>
      <c r="C13279" t="s">
        <v>7358</v>
      </c>
      <c r="D13279">
        <v>162</v>
      </c>
      <c r="E13279" s="7" t="s">
        <v>30</v>
      </c>
    </row>
    <row r="13280" spans="2:5" hidden="1" x14ac:dyDescent="0.25">
      <c r="B13280" t="s">
        <v>9688</v>
      </c>
      <c r="C13280" t="s">
        <v>9689</v>
      </c>
      <c r="D13280">
        <v>965</v>
      </c>
      <c r="E13280" s="7" t="s">
        <v>30</v>
      </c>
    </row>
    <row r="13281" spans="2:5" hidden="1" x14ac:dyDescent="0.25">
      <c r="B13281" t="s">
        <v>9691</v>
      </c>
      <c r="C13281" t="s">
        <v>9692</v>
      </c>
      <c r="D13281">
        <v>0</v>
      </c>
      <c r="E13281" s="7" t="s">
        <v>30</v>
      </c>
    </row>
    <row r="13282" spans="2:5" hidden="1" x14ac:dyDescent="0.25">
      <c r="B13282" t="s">
        <v>9693</v>
      </c>
      <c r="C13282" t="s">
        <v>9694</v>
      </c>
      <c r="D13282">
        <v>0</v>
      </c>
      <c r="E13282" s="7" t="s">
        <v>30</v>
      </c>
    </row>
    <row r="13283" spans="2:5" hidden="1" x14ac:dyDescent="0.25">
      <c r="B13283" t="s">
        <v>9696</v>
      </c>
      <c r="C13283" t="s">
        <v>9697</v>
      </c>
      <c r="D13283">
        <v>0</v>
      </c>
      <c r="E13283" s="7" t="s">
        <v>30</v>
      </c>
    </row>
    <row r="13284" spans="2:5" hidden="1" x14ac:dyDescent="0.25">
      <c r="B13284" t="s">
        <v>9698</v>
      </c>
      <c r="C13284" t="s">
        <v>9699</v>
      </c>
      <c r="D13284">
        <v>455</v>
      </c>
      <c r="E13284" s="7" t="s">
        <v>30</v>
      </c>
    </row>
    <row r="13285" spans="2:5" hidden="1" x14ac:dyDescent="0.25">
      <c r="B13285" t="s">
        <v>9700</v>
      </c>
      <c r="C13285" t="s">
        <v>9701</v>
      </c>
      <c r="D13285">
        <v>0</v>
      </c>
      <c r="E13285" s="7" t="s">
        <v>30</v>
      </c>
    </row>
    <row r="13286" spans="2:5" hidden="1" x14ac:dyDescent="0.25">
      <c r="B13286" t="s">
        <v>9702</v>
      </c>
      <c r="C13286" t="s">
        <v>9703</v>
      </c>
      <c r="D13286">
        <v>921</v>
      </c>
      <c r="E13286" s="7" t="s">
        <v>30</v>
      </c>
    </row>
    <row r="13287" spans="2:5" hidden="1" x14ac:dyDescent="0.25">
      <c r="B13287" t="s">
        <v>9704</v>
      </c>
      <c r="C13287" t="s">
        <v>8056</v>
      </c>
      <c r="D13287">
        <v>2950</v>
      </c>
      <c r="E13287" s="7" t="s">
        <v>30</v>
      </c>
    </row>
    <row r="13288" spans="2:5" hidden="1" x14ac:dyDescent="0.25">
      <c r="B13288" t="s">
        <v>9705</v>
      </c>
      <c r="C13288" t="s">
        <v>9706</v>
      </c>
      <c r="D13288">
        <v>0</v>
      </c>
      <c r="E13288" s="7" t="s">
        <v>30</v>
      </c>
    </row>
    <row r="13289" spans="2:5" hidden="1" x14ac:dyDescent="0.25">
      <c r="B13289" t="s">
        <v>9707</v>
      </c>
      <c r="C13289" t="s">
        <v>9708</v>
      </c>
      <c r="D13289">
        <v>101</v>
      </c>
      <c r="E13289" s="7" t="s">
        <v>30</v>
      </c>
    </row>
    <row r="13290" spans="2:5" hidden="1" x14ac:dyDescent="0.25">
      <c r="B13290" t="s">
        <v>9709</v>
      </c>
      <c r="C13290" t="s">
        <v>9710</v>
      </c>
      <c r="D13290">
        <v>1353</v>
      </c>
      <c r="E13290" s="7" t="s">
        <v>30</v>
      </c>
    </row>
    <row r="13291" spans="2:5" hidden="1" x14ac:dyDescent="0.25">
      <c r="B13291" t="s">
        <v>9711</v>
      </c>
      <c r="C13291" t="s">
        <v>9712</v>
      </c>
      <c r="D13291">
        <v>2</v>
      </c>
      <c r="E13291" s="7" t="s">
        <v>30</v>
      </c>
    </row>
    <row r="13292" spans="2:5" hidden="1" x14ac:dyDescent="0.25">
      <c r="B13292" t="s">
        <v>9713</v>
      </c>
      <c r="C13292" t="s">
        <v>9714</v>
      </c>
      <c r="D13292">
        <v>0</v>
      </c>
      <c r="E13292" s="7" t="s">
        <v>30</v>
      </c>
    </row>
    <row r="13293" spans="2:5" hidden="1" x14ac:dyDescent="0.25">
      <c r="B13293" t="s">
        <v>9715</v>
      </c>
      <c r="C13293" t="s">
        <v>9716</v>
      </c>
      <c r="D13293">
        <v>0</v>
      </c>
      <c r="E13293" s="7" t="s">
        <v>30</v>
      </c>
    </row>
    <row r="13294" spans="2:5" hidden="1" x14ac:dyDescent="0.25">
      <c r="B13294" t="s">
        <v>9717</v>
      </c>
      <c r="C13294" t="s">
        <v>9718</v>
      </c>
      <c r="D13294">
        <v>254</v>
      </c>
      <c r="E13294" s="7" t="s">
        <v>30</v>
      </c>
    </row>
    <row r="13295" spans="2:5" hidden="1" x14ac:dyDescent="0.25">
      <c r="B13295" t="s">
        <v>9719</v>
      </c>
      <c r="C13295" t="s">
        <v>9720</v>
      </c>
      <c r="D13295">
        <v>410</v>
      </c>
      <c r="E13295" s="7" t="s">
        <v>30</v>
      </c>
    </row>
    <row r="13296" spans="2:5" hidden="1" x14ac:dyDescent="0.25">
      <c r="B13296" t="s">
        <v>9721</v>
      </c>
      <c r="C13296" t="s">
        <v>9722</v>
      </c>
      <c r="D13296">
        <v>166</v>
      </c>
      <c r="E13296" s="7" t="s">
        <v>30</v>
      </c>
    </row>
    <row r="13297" spans="2:5" hidden="1" x14ac:dyDescent="0.25">
      <c r="B13297" t="s">
        <v>9723</v>
      </c>
      <c r="C13297" t="s">
        <v>9724</v>
      </c>
      <c r="D13297">
        <v>97</v>
      </c>
      <c r="E13297" s="7" t="s">
        <v>30</v>
      </c>
    </row>
    <row r="13298" spans="2:5" hidden="1" x14ac:dyDescent="0.25">
      <c r="B13298" t="s">
        <v>9725</v>
      </c>
      <c r="C13298" t="s">
        <v>9726</v>
      </c>
      <c r="D13298">
        <v>0</v>
      </c>
      <c r="E13298" s="7" t="s">
        <v>30</v>
      </c>
    </row>
    <row r="13299" spans="2:5" hidden="1" x14ac:dyDescent="0.25">
      <c r="B13299" t="s">
        <v>9727</v>
      </c>
      <c r="C13299" t="s">
        <v>9728</v>
      </c>
      <c r="D13299">
        <v>53</v>
      </c>
      <c r="E13299" s="7" t="s">
        <v>30</v>
      </c>
    </row>
    <row r="13300" spans="2:5" hidden="1" x14ac:dyDescent="0.25">
      <c r="B13300" t="s">
        <v>9729</v>
      </c>
      <c r="C13300" t="s">
        <v>9730</v>
      </c>
      <c r="D13300">
        <v>25</v>
      </c>
      <c r="E13300" s="7" t="s">
        <v>30</v>
      </c>
    </row>
    <row r="13301" spans="2:5" hidden="1" x14ac:dyDescent="0.25">
      <c r="B13301" t="s">
        <v>9731</v>
      </c>
      <c r="C13301" t="s">
        <v>9732</v>
      </c>
      <c r="D13301">
        <v>20</v>
      </c>
      <c r="E13301" s="7" t="s">
        <v>30</v>
      </c>
    </row>
    <row r="13302" spans="2:5" hidden="1" x14ac:dyDescent="0.25">
      <c r="B13302" t="s">
        <v>9733</v>
      </c>
      <c r="C13302" t="s">
        <v>9734</v>
      </c>
      <c r="D13302">
        <v>22</v>
      </c>
      <c r="E13302" s="7" t="s">
        <v>30</v>
      </c>
    </row>
    <row r="13303" spans="2:5" hidden="1" x14ac:dyDescent="0.25">
      <c r="B13303" t="s">
        <v>9735</v>
      </c>
      <c r="C13303" t="s">
        <v>9736</v>
      </c>
      <c r="D13303">
        <v>14</v>
      </c>
      <c r="E13303" s="7" t="s">
        <v>30</v>
      </c>
    </row>
    <row r="13304" spans="2:5" hidden="1" x14ac:dyDescent="0.25">
      <c r="B13304" t="s">
        <v>9737</v>
      </c>
      <c r="C13304" t="s">
        <v>9738</v>
      </c>
      <c r="D13304">
        <v>15</v>
      </c>
      <c r="E13304" s="7" t="s">
        <v>30</v>
      </c>
    </row>
    <row r="13305" spans="2:5" hidden="1" x14ac:dyDescent="0.25">
      <c r="B13305" t="s">
        <v>9739</v>
      </c>
      <c r="C13305" t="s">
        <v>9740</v>
      </c>
      <c r="D13305">
        <v>0</v>
      </c>
      <c r="E13305" s="7" t="s">
        <v>30</v>
      </c>
    </row>
    <row r="13306" spans="2:5" hidden="1" x14ac:dyDescent="0.25">
      <c r="B13306" t="s">
        <v>9741</v>
      </c>
      <c r="C13306" t="s">
        <v>9742</v>
      </c>
      <c r="D13306">
        <v>0</v>
      </c>
      <c r="E13306" s="7" t="s">
        <v>30</v>
      </c>
    </row>
    <row r="13307" spans="2:5" hidden="1" x14ac:dyDescent="0.25">
      <c r="B13307" t="s">
        <v>9743</v>
      </c>
      <c r="C13307" t="s">
        <v>9744</v>
      </c>
      <c r="D13307">
        <v>0</v>
      </c>
      <c r="E13307" s="7" t="s">
        <v>30</v>
      </c>
    </row>
    <row r="13308" spans="2:5" hidden="1" x14ac:dyDescent="0.25">
      <c r="B13308" t="s">
        <v>9745</v>
      </c>
      <c r="C13308" t="s">
        <v>9746</v>
      </c>
      <c r="D13308">
        <v>0</v>
      </c>
      <c r="E13308" s="7" t="s">
        <v>30</v>
      </c>
    </row>
    <row r="13309" spans="2:5" hidden="1" x14ac:dyDescent="0.25">
      <c r="B13309" t="s">
        <v>9747</v>
      </c>
      <c r="C13309" t="s">
        <v>9748</v>
      </c>
      <c r="D13309">
        <v>0</v>
      </c>
      <c r="E13309" s="7" t="s">
        <v>30</v>
      </c>
    </row>
    <row r="13310" spans="2:5" hidden="1" x14ac:dyDescent="0.25">
      <c r="B13310" t="s">
        <v>9749</v>
      </c>
      <c r="C13310" t="s">
        <v>9750</v>
      </c>
      <c r="D13310">
        <v>0</v>
      </c>
      <c r="E13310" s="7" t="s">
        <v>30</v>
      </c>
    </row>
    <row r="13311" spans="2:5" hidden="1" x14ac:dyDescent="0.25">
      <c r="B13311" t="s">
        <v>9751</v>
      </c>
      <c r="C13311" t="s">
        <v>9752</v>
      </c>
      <c r="D13311">
        <v>0</v>
      </c>
      <c r="E13311" s="7" t="s">
        <v>30</v>
      </c>
    </row>
    <row r="13312" spans="2:5" hidden="1" x14ac:dyDescent="0.25">
      <c r="B13312" t="s">
        <v>9753</v>
      </c>
      <c r="C13312" t="s">
        <v>9754</v>
      </c>
      <c r="D13312">
        <v>0</v>
      </c>
      <c r="E13312" s="7" t="s">
        <v>30</v>
      </c>
    </row>
    <row r="13313" spans="2:5" hidden="1" x14ac:dyDescent="0.25">
      <c r="B13313" t="s">
        <v>9755</v>
      </c>
      <c r="C13313" t="s">
        <v>9756</v>
      </c>
      <c r="D13313">
        <v>0</v>
      </c>
      <c r="E13313" s="7" t="s">
        <v>30</v>
      </c>
    </row>
    <row r="13314" spans="2:5" hidden="1" x14ac:dyDescent="0.25">
      <c r="B13314" t="s">
        <v>9757</v>
      </c>
      <c r="C13314" t="s">
        <v>9758</v>
      </c>
      <c r="D13314">
        <v>0</v>
      </c>
      <c r="E13314" s="7" t="s">
        <v>30</v>
      </c>
    </row>
    <row r="13315" spans="2:5" hidden="1" x14ac:dyDescent="0.25">
      <c r="B13315" t="s">
        <v>9759</v>
      </c>
      <c r="C13315" t="s">
        <v>9760</v>
      </c>
      <c r="D13315">
        <v>0</v>
      </c>
      <c r="E13315" s="7" t="s">
        <v>30</v>
      </c>
    </row>
    <row r="13316" spans="2:5" hidden="1" x14ac:dyDescent="0.25">
      <c r="B13316" t="s">
        <v>9761</v>
      </c>
      <c r="C13316" t="s">
        <v>9762</v>
      </c>
      <c r="D13316">
        <v>0</v>
      </c>
      <c r="E13316" s="7" t="s">
        <v>30</v>
      </c>
    </row>
    <row r="13317" spans="2:5" hidden="1" x14ac:dyDescent="0.25">
      <c r="B13317" t="s">
        <v>9763</v>
      </c>
      <c r="C13317" t="s">
        <v>9764</v>
      </c>
      <c r="D13317">
        <v>0</v>
      </c>
      <c r="E13317" s="7" t="s">
        <v>30</v>
      </c>
    </row>
    <row r="13318" spans="2:5" hidden="1" x14ac:dyDescent="0.25">
      <c r="B13318" t="s">
        <v>9765</v>
      </c>
      <c r="C13318" t="s">
        <v>9766</v>
      </c>
      <c r="D13318">
        <v>0</v>
      </c>
      <c r="E13318" s="7" t="s">
        <v>30</v>
      </c>
    </row>
    <row r="13319" spans="2:5" hidden="1" x14ac:dyDescent="0.25">
      <c r="B13319" t="s">
        <v>9767</v>
      </c>
      <c r="C13319" t="s">
        <v>9768</v>
      </c>
      <c r="D13319">
        <v>0</v>
      </c>
      <c r="E13319" s="7" t="s">
        <v>30</v>
      </c>
    </row>
    <row r="13320" spans="2:5" hidden="1" x14ac:dyDescent="0.25">
      <c r="B13320" t="s">
        <v>9769</v>
      </c>
      <c r="C13320" t="s">
        <v>9770</v>
      </c>
      <c r="D13320">
        <v>0</v>
      </c>
      <c r="E13320" s="7" t="s">
        <v>30</v>
      </c>
    </row>
    <row r="13321" spans="2:5" hidden="1" x14ac:dyDescent="0.25">
      <c r="B13321" t="s">
        <v>9771</v>
      </c>
      <c r="C13321" t="s">
        <v>9772</v>
      </c>
      <c r="D13321">
        <v>0</v>
      </c>
      <c r="E13321" s="7" t="s">
        <v>30</v>
      </c>
    </row>
    <row r="13322" spans="2:5" hidden="1" x14ac:dyDescent="0.25">
      <c r="B13322" t="s">
        <v>9773</v>
      </c>
      <c r="C13322" t="s">
        <v>9774</v>
      </c>
      <c r="D13322">
        <v>0</v>
      </c>
      <c r="E13322" s="7" t="s">
        <v>30</v>
      </c>
    </row>
    <row r="13323" spans="2:5" hidden="1" x14ac:dyDescent="0.25">
      <c r="B13323" t="s">
        <v>9775</v>
      </c>
      <c r="C13323" t="s">
        <v>9776</v>
      </c>
      <c r="D13323">
        <v>0</v>
      </c>
      <c r="E13323" s="7" t="s">
        <v>30</v>
      </c>
    </row>
    <row r="13324" spans="2:5" hidden="1" x14ac:dyDescent="0.25">
      <c r="B13324" t="s">
        <v>9777</v>
      </c>
      <c r="C13324" t="s">
        <v>9778</v>
      </c>
      <c r="D13324">
        <v>0</v>
      </c>
      <c r="E13324" s="7" t="s">
        <v>30</v>
      </c>
    </row>
    <row r="13325" spans="2:5" hidden="1" x14ac:dyDescent="0.25">
      <c r="B13325" t="s">
        <v>9779</v>
      </c>
      <c r="C13325" t="s">
        <v>9780</v>
      </c>
      <c r="D13325">
        <v>20</v>
      </c>
      <c r="E13325" s="7">
        <v>46174</v>
      </c>
    </row>
    <row r="13326" spans="2:5" hidden="1" x14ac:dyDescent="0.25">
      <c r="B13326" t="s">
        <v>9781</v>
      </c>
      <c r="C13326" t="s">
        <v>9782</v>
      </c>
      <c r="D13326">
        <v>92</v>
      </c>
      <c r="E13326" s="7">
        <v>45748</v>
      </c>
    </row>
    <row r="13327" spans="2:5" hidden="1" x14ac:dyDescent="0.25">
      <c r="B13327" t="s">
        <v>9781</v>
      </c>
      <c r="C13327" t="s">
        <v>9782</v>
      </c>
      <c r="D13327">
        <v>0</v>
      </c>
      <c r="E13327" s="7">
        <v>45748</v>
      </c>
    </row>
    <row r="13328" spans="2:5" hidden="1" x14ac:dyDescent="0.25">
      <c r="B13328" t="s">
        <v>9783</v>
      </c>
      <c r="C13328" t="s">
        <v>9784</v>
      </c>
      <c r="D13328">
        <v>0</v>
      </c>
      <c r="E13328" s="7" t="s">
        <v>30</v>
      </c>
    </row>
    <row r="13329" spans="2:5" hidden="1" x14ac:dyDescent="0.25">
      <c r="B13329" t="s">
        <v>9785</v>
      </c>
      <c r="C13329" t="s">
        <v>9786</v>
      </c>
      <c r="D13329">
        <v>0</v>
      </c>
      <c r="E13329" s="7" t="s">
        <v>30</v>
      </c>
    </row>
    <row r="13330" spans="2:5" hidden="1" x14ac:dyDescent="0.25">
      <c r="B13330" t="s">
        <v>9787</v>
      </c>
      <c r="C13330" t="s">
        <v>9788</v>
      </c>
      <c r="D13330">
        <v>3</v>
      </c>
      <c r="E13330" s="7" t="s">
        <v>30</v>
      </c>
    </row>
    <row r="13331" spans="2:5" hidden="1" x14ac:dyDescent="0.25">
      <c r="B13331" t="s">
        <v>9789</v>
      </c>
      <c r="C13331" t="s">
        <v>9790</v>
      </c>
      <c r="D13331">
        <v>0</v>
      </c>
      <c r="E13331" s="7" t="s">
        <v>30</v>
      </c>
    </row>
    <row r="13332" spans="2:5" hidden="1" x14ac:dyDescent="0.25">
      <c r="B13332" t="s">
        <v>9791</v>
      </c>
      <c r="C13332" t="s">
        <v>9792</v>
      </c>
      <c r="D13332">
        <v>0</v>
      </c>
      <c r="E13332" s="7" t="s">
        <v>30</v>
      </c>
    </row>
    <row r="13333" spans="2:5" hidden="1" x14ac:dyDescent="0.25">
      <c r="B13333" t="s">
        <v>9793</v>
      </c>
      <c r="C13333" t="s">
        <v>9794</v>
      </c>
      <c r="D13333">
        <v>0</v>
      </c>
      <c r="E13333" s="7" t="s">
        <v>30</v>
      </c>
    </row>
    <row r="13334" spans="2:5" hidden="1" x14ac:dyDescent="0.25">
      <c r="B13334" t="s">
        <v>9795</v>
      </c>
      <c r="C13334" t="s">
        <v>1184</v>
      </c>
      <c r="D13334">
        <v>15</v>
      </c>
      <c r="E13334" s="7" t="s">
        <v>30</v>
      </c>
    </row>
    <row r="13335" spans="2:5" hidden="1" x14ac:dyDescent="0.25">
      <c r="B13335" t="s">
        <v>9796</v>
      </c>
      <c r="C13335" t="s">
        <v>9797</v>
      </c>
      <c r="D13335">
        <v>0</v>
      </c>
      <c r="E13335" s="7" t="s">
        <v>30</v>
      </c>
    </row>
    <row r="13336" spans="2:5" hidden="1" x14ac:dyDescent="0.25">
      <c r="B13336" t="s">
        <v>9798</v>
      </c>
      <c r="C13336" t="s">
        <v>9799</v>
      </c>
      <c r="D13336">
        <v>14</v>
      </c>
      <c r="E13336" s="7" t="s">
        <v>30</v>
      </c>
    </row>
    <row r="13337" spans="2:5" hidden="1" x14ac:dyDescent="0.25">
      <c r="B13337" t="s">
        <v>9800</v>
      </c>
      <c r="C13337" t="s">
        <v>9801</v>
      </c>
      <c r="D13337">
        <v>0</v>
      </c>
      <c r="E13337" s="7" t="s">
        <v>30</v>
      </c>
    </row>
    <row r="13338" spans="2:5" hidden="1" x14ac:dyDescent="0.25">
      <c r="B13338" t="s">
        <v>9802</v>
      </c>
      <c r="C13338" t="s">
        <v>9803</v>
      </c>
      <c r="D13338">
        <v>0</v>
      </c>
      <c r="E13338" s="7" t="s">
        <v>30</v>
      </c>
    </row>
    <row r="13339" spans="2:5" hidden="1" x14ac:dyDescent="0.25">
      <c r="B13339" t="s">
        <v>9804</v>
      </c>
      <c r="C13339" t="s">
        <v>9805</v>
      </c>
      <c r="D13339">
        <v>0</v>
      </c>
      <c r="E13339" s="7" t="s">
        <v>30</v>
      </c>
    </row>
    <row r="13340" spans="2:5" hidden="1" x14ac:dyDescent="0.25">
      <c r="B13340" t="s">
        <v>9806</v>
      </c>
      <c r="C13340" t="s">
        <v>9807</v>
      </c>
      <c r="D13340">
        <v>40</v>
      </c>
      <c r="E13340" s="7" t="s">
        <v>30</v>
      </c>
    </row>
    <row r="13341" spans="2:5" hidden="1" x14ac:dyDescent="0.25">
      <c r="B13341" t="s">
        <v>9808</v>
      </c>
      <c r="C13341" t="s">
        <v>9809</v>
      </c>
      <c r="D13341">
        <v>20</v>
      </c>
      <c r="E13341" s="7" t="s">
        <v>30</v>
      </c>
    </row>
    <row r="13342" spans="2:5" hidden="1" x14ac:dyDescent="0.25">
      <c r="B13342" t="s">
        <v>9810</v>
      </c>
      <c r="C13342" t="s">
        <v>9811</v>
      </c>
      <c r="D13342">
        <v>20</v>
      </c>
      <c r="E13342" s="7" t="s">
        <v>30</v>
      </c>
    </row>
    <row r="13343" spans="2:5" hidden="1" x14ac:dyDescent="0.25">
      <c r="B13343" t="s">
        <v>9812</v>
      </c>
      <c r="C13343" t="s">
        <v>9813</v>
      </c>
      <c r="D13343">
        <v>20</v>
      </c>
      <c r="E13343" s="7" t="s">
        <v>30</v>
      </c>
    </row>
    <row r="13344" spans="2:5" hidden="1" x14ac:dyDescent="0.25">
      <c r="B13344" t="s">
        <v>9814</v>
      </c>
      <c r="C13344" t="s">
        <v>9815</v>
      </c>
      <c r="D13344">
        <v>170</v>
      </c>
      <c r="E13344" s="7" t="s">
        <v>30</v>
      </c>
    </row>
    <row r="13345" spans="2:5" hidden="1" x14ac:dyDescent="0.25">
      <c r="B13345" t="s">
        <v>9816</v>
      </c>
      <c r="C13345" t="s">
        <v>9817</v>
      </c>
      <c r="D13345">
        <v>0</v>
      </c>
      <c r="E13345" s="7" t="s">
        <v>30</v>
      </c>
    </row>
    <row r="13346" spans="2:5" hidden="1" x14ac:dyDescent="0.25">
      <c r="B13346" t="s">
        <v>9818</v>
      </c>
      <c r="C13346" t="s">
        <v>9819</v>
      </c>
      <c r="D13346">
        <v>50</v>
      </c>
      <c r="E13346" s="7" t="s">
        <v>30</v>
      </c>
    </row>
    <row r="13347" spans="2:5" hidden="1" x14ac:dyDescent="0.25">
      <c r="B13347" t="s">
        <v>9820</v>
      </c>
      <c r="C13347" t="s">
        <v>9821</v>
      </c>
      <c r="D13347">
        <v>1</v>
      </c>
      <c r="E13347" s="7" t="s">
        <v>30</v>
      </c>
    </row>
    <row r="13348" spans="2:5" hidden="1" x14ac:dyDescent="0.25">
      <c r="B13348" t="s">
        <v>9822</v>
      </c>
      <c r="C13348" t="s">
        <v>9823</v>
      </c>
      <c r="D13348">
        <v>7583</v>
      </c>
      <c r="E13348" s="7" t="s">
        <v>30</v>
      </c>
    </row>
    <row r="13349" spans="2:5" hidden="1" x14ac:dyDescent="0.25">
      <c r="B13349" t="s">
        <v>9824</v>
      </c>
      <c r="C13349" t="s">
        <v>9825</v>
      </c>
      <c r="D13349">
        <v>0</v>
      </c>
      <c r="E13349" s="7" t="s">
        <v>30</v>
      </c>
    </row>
    <row r="13350" spans="2:5" hidden="1" x14ac:dyDescent="0.25">
      <c r="B13350" t="s">
        <v>9826</v>
      </c>
      <c r="C13350" t="s">
        <v>9827</v>
      </c>
      <c r="D13350">
        <v>0</v>
      </c>
      <c r="E13350" s="7" t="s">
        <v>30</v>
      </c>
    </row>
    <row r="13351" spans="2:5" hidden="1" x14ac:dyDescent="0.25">
      <c r="B13351" t="s">
        <v>9828</v>
      </c>
      <c r="C13351" t="s">
        <v>9829</v>
      </c>
      <c r="D13351">
        <v>5</v>
      </c>
      <c r="E13351" s="7" t="s">
        <v>30</v>
      </c>
    </row>
    <row r="13352" spans="2:5" hidden="1" x14ac:dyDescent="0.25">
      <c r="B13352" t="s">
        <v>9830</v>
      </c>
      <c r="C13352" t="s">
        <v>9831</v>
      </c>
      <c r="D13352">
        <v>230</v>
      </c>
      <c r="E13352" s="7" t="s">
        <v>30</v>
      </c>
    </row>
    <row r="13353" spans="2:5" hidden="1" x14ac:dyDescent="0.25">
      <c r="B13353" t="s">
        <v>9832</v>
      </c>
      <c r="C13353" t="s">
        <v>9833</v>
      </c>
      <c r="D13353">
        <v>0</v>
      </c>
      <c r="E13353" s="7" t="s">
        <v>30</v>
      </c>
    </row>
    <row r="13354" spans="2:5" hidden="1" x14ac:dyDescent="0.25">
      <c r="B13354" t="s">
        <v>9834</v>
      </c>
      <c r="C13354" t="s">
        <v>9835</v>
      </c>
      <c r="D13354">
        <v>150</v>
      </c>
      <c r="E13354" s="7" t="s">
        <v>30</v>
      </c>
    </row>
    <row r="13355" spans="2:5" hidden="1" x14ac:dyDescent="0.25">
      <c r="B13355" t="s">
        <v>9836</v>
      </c>
      <c r="C13355" t="s">
        <v>9837</v>
      </c>
      <c r="D13355">
        <v>15</v>
      </c>
      <c r="E13355" s="7" t="s">
        <v>30</v>
      </c>
    </row>
    <row r="13356" spans="2:5" hidden="1" x14ac:dyDescent="0.25">
      <c r="B13356" t="s">
        <v>9838</v>
      </c>
      <c r="C13356" t="s">
        <v>9839</v>
      </c>
      <c r="D13356">
        <v>3</v>
      </c>
      <c r="E13356" s="7" t="s">
        <v>30</v>
      </c>
    </row>
    <row r="13357" spans="2:5" hidden="1" x14ac:dyDescent="0.25">
      <c r="B13357" t="s">
        <v>9840</v>
      </c>
      <c r="C13357" t="s">
        <v>9841</v>
      </c>
      <c r="D13357">
        <v>1100</v>
      </c>
      <c r="E13357" s="7" t="s">
        <v>30</v>
      </c>
    </row>
    <row r="13358" spans="2:5" hidden="1" x14ac:dyDescent="0.25">
      <c r="B13358" t="s">
        <v>9842</v>
      </c>
      <c r="C13358" t="s">
        <v>9843</v>
      </c>
      <c r="D13358">
        <v>0</v>
      </c>
      <c r="E13358" s="7" t="s">
        <v>30</v>
      </c>
    </row>
    <row r="13359" spans="2:5" hidden="1" x14ac:dyDescent="0.25">
      <c r="B13359" t="s">
        <v>9844</v>
      </c>
      <c r="C13359" t="s">
        <v>9845</v>
      </c>
      <c r="D13359">
        <v>0</v>
      </c>
      <c r="E13359" s="7" t="s">
        <v>30</v>
      </c>
    </row>
    <row r="13360" spans="2:5" hidden="1" x14ac:dyDescent="0.25">
      <c r="B13360" t="s">
        <v>9847</v>
      </c>
      <c r="C13360" t="s">
        <v>9848</v>
      </c>
      <c r="D13360">
        <v>0</v>
      </c>
      <c r="E13360" s="7" t="s">
        <v>30</v>
      </c>
    </row>
    <row r="13361" spans="2:5" hidden="1" x14ac:dyDescent="0.25">
      <c r="B13361" t="s">
        <v>9849</v>
      </c>
      <c r="C13361" t="s">
        <v>9850</v>
      </c>
      <c r="D13361">
        <v>0</v>
      </c>
      <c r="E13361" s="7" t="s">
        <v>30</v>
      </c>
    </row>
    <row r="13362" spans="2:5" hidden="1" x14ac:dyDescent="0.25">
      <c r="B13362" t="s">
        <v>9851</v>
      </c>
      <c r="C13362" t="s">
        <v>9852</v>
      </c>
      <c r="D13362">
        <v>55</v>
      </c>
      <c r="E13362" s="7" t="s">
        <v>30</v>
      </c>
    </row>
    <row r="13363" spans="2:5" hidden="1" x14ac:dyDescent="0.25">
      <c r="B13363" t="s">
        <v>9853</v>
      </c>
      <c r="C13363" t="s">
        <v>9854</v>
      </c>
      <c r="D13363">
        <v>52</v>
      </c>
      <c r="E13363" s="7" t="s">
        <v>30</v>
      </c>
    </row>
    <row r="13364" spans="2:5" hidden="1" x14ac:dyDescent="0.25">
      <c r="B13364" t="s">
        <v>9855</v>
      </c>
      <c r="C13364" t="s">
        <v>9856</v>
      </c>
      <c r="D13364">
        <v>49</v>
      </c>
      <c r="E13364" s="7" t="s">
        <v>30</v>
      </c>
    </row>
    <row r="13365" spans="2:5" hidden="1" x14ac:dyDescent="0.25">
      <c r="B13365" t="s">
        <v>9857</v>
      </c>
      <c r="C13365" t="s">
        <v>9858</v>
      </c>
      <c r="D13365">
        <v>0</v>
      </c>
      <c r="E13365" s="7" t="s">
        <v>30</v>
      </c>
    </row>
    <row r="13366" spans="2:5" hidden="1" x14ac:dyDescent="0.25">
      <c r="B13366" t="s">
        <v>9859</v>
      </c>
      <c r="C13366" t="s">
        <v>9860</v>
      </c>
      <c r="D13366">
        <v>129</v>
      </c>
      <c r="E13366" s="7" t="s">
        <v>30</v>
      </c>
    </row>
    <row r="13367" spans="2:5" hidden="1" x14ac:dyDescent="0.25">
      <c r="B13367" t="s">
        <v>9861</v>
      </c>
      <c r="C13367" t="s">
        <v>9862</v>
      </c>
      <c r="D13367">
        <v>129</v>
      </c>
      <c r="E13367" s="7" t="s">
        <v>30</v>
      </c>
    </row>
    <row r="13368" spans="2:5" hidden="1" x14ac:dyDescent="0.25">
      <c r="B13368" t="s">
        <v>9863</v>
      </c>
      <c r="C13368" t="s">
        <v>9864</v>
      </c>
      <c r="D13368">
        <v>320</v>
      </c>
      <c r="E13368" s="7" t="s">
        <v>30</v>
      </c>
    </row>
    <row r="13369" spans="2:5" hidden="1" x14ac:dyDescent="0.25">
      <c r="B13369" t="s">
        <v>9865</v>
      </c>
      <c r="C13369" t="s">
        <v>9866</v>
      </c>
      <c r="D13369">
        <v>0</v>
      </c>
      <c r="E13369" s="7" t="s">
        <v>30</v>
      </c>
    </row>
    <row r="13370" spans="2:5" hidden="1" x14ac:dyDescent="0.25">
      <c r="B13370" t="s">
        <v>9867</v>
      </c>
      <c r="C13370" t="s">
        <v>9868</v>
      </c>
      <c r="D13370">
        <v>10</v>
      </c>
      <c r="E13370" s="7" t="s">
        <v>30</v>
      </c>
    </row>
    <row r="13371" spans="2:5" hidden="1" x14ac:dyDescent="0.25">
      <c r="B13371" t="s">
        <v>9869</v>
      </c>
      <c r="C13371" t="s">
        <v>9870</v>
      </c>
      <c r="D13371">
        <v>40</v>
      </c>
      <c r="E13371" s="7" t="s">
        <v>30</v>
      </c>
    </row>
    <row r="13372" spans="2:5" hidden="1" x14ac:dyDescent="0.25">
      <c r="B13372" t="s">
        <v>9869</v>
      </c>
      <c r="C13372" t="s">
        <v>9870</v>
      </c>
      <c r="D13372">
        <v>0</v>
      </c>
      <c r="E13372" s="7" t="s">
        <v>30</v>
      </c>
    </row>
  </sheetData>
  <autoFilter ref="B2:E13372">
    <filterColumn colId="1">
      <filters>
        <filter val="Biggrow 20 WP 6 X 50 X 5 g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324"/>
  <sheetViews>
    <sheetView tabSelected="1" topLeftCell="K1" workbookViewId="0">
      <selection activeCell="S11" sqref="S11"/>
    </sheetView>
  </sheetViews>
  <sheetFormatPr defaultRowHeight="15" x14ac:dyDescent="0.25"/>
  <cols>
    <col min="10" max="10" width="34.5703125" customWidth="1"/>
    <col min="12" max="12" width="40.5703125" customWidth="1"/>
    <col min="13" max="13" width="49.7109375" customWidth="1"/>
    <col min="14" max="14" width="12" bestFit="1" customWidth="1"/>
    <col min="15" max="15" width="11.140625" bestFit="1" customWidth="1"/>
    <col min="16" max="16" width="12.28515625" customWidth="1"/>
    <col min="24" max="24" width="41.28515625" customWidth="1"/>
  </cols>
  <sheetData>
    <row r="1" spans="2:31" x14ac:dyDescent="0.25">
      <c r="B1" t="s">
        <v>17462</v>
      </c>
      <c r="C1" t="s">
        <v>8</v>
      </c>
      <c r="J1" t="s">
        <v>17494</v>
      </c>
      <c r="K1">
        <f>SUM(K3:K1324)</f>
        <v>4995493</v>
      </c>
      <c r="L1" s="12"/>
      <c r="N1" s="18">
        <f>SUM(N3:N1324)</f>
        <v>6742236.0010000002</v>
      </c>
      <c r="O1" s="19">
        <f>SUM(O3:O1324)</f>
        <v>6742236</v>
      </c>
      <c r="P1" s="13">
        <f>N1-O1</f>
        <v>1.0000001639127731E-3</v>
      </c>
      <c r="Y1" t="s">
        <v>17494</v>
      </c>
      <c r="Z1" t="s">
        <v>17495</v>
      </c>
      <c r="AA1" t="s">
        <v>18134</v>
      </c>
    </row>
    <row r="2" spans="2:31" x14ac:dyDescent="0.25">
      <c r="M2" s="17" t="s">
        <v>18330</v>
      </c>
      <c r="N2" s="17" t="s">
        <v>18331</v>
      </c>
      <c r="O2" s="17" t="s">
        <v>18332</v>
      </c>
      <c r="P2" s="17" t="s">
        <v>18333</v>
      </c>
    </row>
    <row r="3" spans="2:31" x14ac:dyDescent="0.25">
      <c r="I3" t="s">
        <v>27</v>
      </c>
      <c r="J3" t="s">
        <v>14171</v>
      </c>
      <c r="K3">
        <v>1</v>
      </c>
      <c r="L3" t="e">
        <f>VLOOKUP(J3,'[1]stockopname_master_item (11)'!B$2:C$3427,2,0)</f>
        <v>#N/A</v>
      </c>
      <c r="M3" s="14" t="s">
        <v>13603</v>
      </c>
      <c r="N3" s="15">
        <v>1042</v>
      </c>
      <c r="O3" s="15">
        <f>VLOOKUP(M3,[2]Sheet1!B$2:C$1721,2,0)</f>
        <v>1042</v>
      </c>
      <c r="P3" s="16" t="str">
        <f>IF(O3-N3=0,"sama","tidak")</f>
        <v>sama</v>
      </c>
      <c r="X3" t="s">
        <v>27</v>
      </c>
      <c r="Y3">
        <v>1</v>
      </c>
      <c r="Z3">
        <v>1</v>
      </c>
      <c r="AA3" t="str">
        <f>IF(Y3-Z3=0,"SAMA","TIDAK")</f>
        <v>SAMA</v>
      </c>
      <c r="AC3" t="s">
        <v>14802</v>
      </c>
      <c r="AD3">
        <f>VLOOKUP(AC3,$J$3:$K$1324,2,0)</f>
        <v>2</v>
      </c>
      <c r="AE3" s="11">
        <f>IF(ISNA(AD3),"0",AD3)</f>
        <v>2</v>
      </c>
    </row>
    <row r="4" spans="2:31" x14ac:dyDescent="0.25">
      <c r="I4" t="s">
        <v>33</v>
      </c>
      <c r="J4" t="s">
        <v>14172</v>
      </c>
      <c r="K4">
        <v>202</v>
      </c>
      <c r="L4" t="e">
        <f>VLOOKUP(J4,'[1]stockopname_master_item (11)'!B$2:C$3427,2,0)</f>
        <v>#N/A</v>
      </c>
      <c r="M4" s="14" t="s">
        <v>13561</v>
      </c>
      <c r="N4" s="15">
        <v>141</v>
      </c>
      <c r="O4" s="15">
        <f>VLOOKUP(M4,[2]Sheet1!B$2:C$1721,2,0)</f>
        <v>141</v>
      </c>
      <c r="P4" s="16" t="str">
        <f t="shared" ref="P4:P67" si="0">IF(O4-N4=0,"sama","tidak")</f>
        <v>sama</v>
      </c>
      <c r="X4" t="s">
        <v>33</v>
      </c>
      <c r="Y4">
        <v>202</v>
      </c>
      <c r="Z4">
        <v>202</v>
      </c>
      <c r="AA4" t="str">
        <f t="shared" ref="AA4:AA67" si="1">IF(Y4-Z4=0,"SAMA","TIDAK")</f>
        <v>SAMA</v>
      </c>
      <c r="AC4" t="s">
        <v>14803</v>
      </c>
      <c r="AD4">
        <f>VLOOKUP(AC4,$J$3:$K$1324,2,0)</f>
        <v>1040</v>
      </c>
      <c r="AE4" s="11">
        <f t="shared" ref="AE4:AE67" si="2">IF(ISNA(AD4),"0",AD4)</f>
        <v>1040</v>
      </c>
    </row>
    <row r="5" spans="2:31" x14ac:dyDescent="0.25">
      <c r="I5" t="s">
        <v>13473</v>
      </c>
      <c r="J5" t="s">
        <v>14173</v>
      </c>
      <c r="K5">
        <v>258</v>
      </c>
      <c r="L5" t="e">
        <f>VLOOKUP(J5,'[1]stockopname_master_item (11)'!B$2:C$3427,2,0)</f>
        <v>#N/A</v>
      </c>
      <c r="M5" s="14" t="s">
        <v>1821</v>
      </c>
      <c r="N5" s="15">
        <v>1</v>
      </c>
      <c r="O5" s="15">
        <f>VLOOKUP(M5,[2]Sheet1!B$2:C$1721,2,0)</f>
        <v>1</v>
      </c>
      <c r="P5" s="16" t="str">
        <f t="shared" si="0"/>
        <v>sama</v>
      </c>
      <c r="X5" t="s">
        <v>13473</v>
      </c>
      <c r="Y5">
        <v>258</v>
      </c>
      <c r="Z5">
        <v>258</v>
      </c>
      <c r="AA5" t="str">
        <f t="shared" si="1"/>
        <v>SAMA</v>
      </c>
      <c r="AC5" t="s">
        <v>14576</v>
      </c>
      <c r="AD5" t="e">
        <f>VLOOKUP(AC5,$J$3:$K$1324,2,0)</f>
        <v>#N/A</v>
      </c>
      <c r="AE5" s="11" t="str">
        <f t="shared" si="2"/>
        <v>0</v>
      </c>
    </row>
    <row r="6" spans="2:31" x14ac:dyDescent="0.25">
      <c r="I6" t="s">
        <v>13474</v>
      </c>
      <c r="J6" t="s">
        <v>14174</v>
      </c>
      <c r="K6">
        <v>360</v>
      </c>
      <c r="L6" t="e">
        <f>VLOOKUP(J6,'[1]stockopname_master_item (11)'!B$2:C$3427,2,0)</f>
        <v>#N/A</v>
      </c>
      <c r="M6" s="14" t="s">
        <v>15</v>
      </c>
      <c r="N6" s="15">
        <v>8730</v>
      </c>
      <c r="O6" s="15">
        <f>VLOOKUP(M6,[2]Sheet1!B$2:C$1721,2,0)</f>
        <v>8730</v>
      </c>
      <c r="P6" s="16" t="str">
        <f t="shared" si="0"/>
        <v>sama</v>
      </c>
      <c r="X6" t="s">
        <v>13474</v>
      </c>
      <c r="Y6">
        <v>360</v>
      </c>
      <c r="Z6">
        <v>360</v>
      </c>
      <c r="AA6" t="str">
        <f t="shared" si="1"/>
        <v>SAMA</v>
      </c>
      <c r="AC6" t="s">
        <v>14577</v>
      </c>
      <c r="AD6" t="e">
        <f>VLOOKUP(AC6,$J$3:$K$1324,2,0)</f>
        <v>#N/A</v>
      </c>
      <c r="AE6" s="11" t="str">
        <f t="shared" si="2"/>
        <v>0</v>
      </c>
    </row>
    <row r="7" spans="2:31" x14ac:dyDescent="0.25">
      <c r="I7" t="s">
        <v>13476</v>
      </c>
      <c r="J7" t="s">
        <v>14175</v>
      </c>
      <c r="K7">
        <v>6</v>
      </c>
      <c r="L7" t="e">
        <f>VLOOKUP(J7,'[1]stockopname_master_item (11)'!B$2:C$3427,2,0)</f>
        <v>#N/A</v>
      </c>
      <c r="M7" s="14" t="s">
        <v>1826</v>
      </c>
      <c r="N7" s="15">
        <v>12653</v>
      </c>
      <c r="O7" s="15">
        <f>VLOOKUP(M7,[2]Sheet1!B$2:C$1721,2,0)</f>
        <v>12653</v>
      </c>
      <c r="P7" s="16" t="str">
        <f t="shared" si="0"/>
        <v>sama</v>
      </c>
      <c r="X7" t="s">
        <v>13476</v>
      </c>
      <c r="Y7">
        <v>6538</v>
      </c>
      <c r="Z7">
        <v>6538</v>
      </c>
      <c r="AA7" t="str">
        <f t="shared" si="1"/>
        <v>SAMA</v>
      </c>
      <c r="AC7" t="s">
        <v>14575</v>
      </c>
      <c r="AD7">
        <f>VLOOKUP(AC7,$J$3:$K$1324,2,0)</f>
        <v>1</v>
      </c>
      <c r="AE7" s="11">
        <f t="shared" si="2"/>
        <v>1</v>
      </c>
    </row>
    <row r="8" spans="2:31" x14ac:dyDescent="0.25">
      <c r="I8" t="s">
        <v>82</v>
      </c>
      <c r="J8" t="s">
        <v>14176</v>
      </c>
      <c r="K8">
        <v>11</v>
      </c>
      <c r="L8" t="e">
        <f>VLOOKUP(J8,'[1]stockopname_master_item (11)'!B$2:C$3427,2,0)</f>
        <v>#N/A</v>
      </c>
      <c r="M8" s="14" t="s">
        <v>1830</v>
      </c>
      <c r="N8" s="15">
        <v>2999</v>
      </c>
      <c r="O8" s="15">
        <f>VLOOKUP(M8,[2]Sheet1!B$2:C$1721,2,0)</f>
        <v>2999</v>
      </c>
      <c r="P8" s="16" t="str">
        <f t="shared" si="0"/>
        <v>sama</v>
      </c>
      <c r="X8" t="s">
        <v>82</v>
      </c>
      <c r="Y8">
        <v>11</v>
      </c>
      <c r="Z8">
        <v>11</v>
      </c>
      <c r="AA8" t="str">
        <f t="shared" si="1"/>
        <v>SAMA</v>
      </c>
      <c r="AC8" t="s">
        <v>14578</v>
      </c>
      <c r="AD8" t="e">
        <f>VLOOKUP(AC8,$J$3:$K$1324,2,0)</f>
        <v>#N/A</v>
      </c>
      <c r="AE8" s="11" t="str">
        <f t="shared" si="2"/>
        <v>0</v>
      </c>
    </row>
    <row r="9" spans="2:31" x14ac:dyDescent="0.25">
      <c r="I9" t="s">
        <v>85</v>
      </c>
      <c r="J9" t="s">
        <v>14177</v>
      </c>
      <c r="K9">
        <v>4</v>
      </c>
      <c r="L9" t="e">
        <f>VLOOKUP(J9,'[1]stockopname_master_item (11)'!B$2:C$3427,2,0)</f>
        <v>#N/A</v>
      </c>
      <c r="M9" s="14" t="s">
        <v>13556</v>
      </c>
      <c r="N9" s="15">
        <v>480</v>
      </c>
      <c r="O9" s="15">
        <f>VLOOKUP(M9,[2]Sheet1!B$2:C$1721,2,0)</f>
        <v>480</v>
      </c>
      <c r="P9" s="16" t="str">
        <f t="shared" si="0"/>
        <v>sama</v>
      </c>
      <c r="X9" t="s">
        <v>85</v>
      </c>
      <c r="Y9">
        <v>4</v>
      </c>
      <c r="Z9">
        <v>4</v>
      </c>
      <c r="AA9" t="str">
        <f t="shared" si="1"/>
        <v>SAMA</v>
      </c>
      <c r="AC9" t="s">
        <v>17463</v>
      </c>
      <c r="AD9" t="e">
        <f>VLOOKUP(AC9,$J$3:$K$1324,2,0)</f>
        <v>#N/A</v>
      </c>
      <c r="AE9" s="11" t="str">
        <f t="shared" si="2"/>
        <v>0</v>
      </c>
    </row>
    <row r="10" spans="2:31" x14ac:dyDescent="0.25">
      <c r="I10" t="s">
        <v>13478</v>
      </c>
      <c r="J10" t="s">
        <v>14178</v>
      </c>
      <c r="K10">
        <v>2590</v>
      </c>
      <c r="L10" t="e">
        <f>VLOOKUP(J10,'[1]stockopname_master_item (11)'!B$2:C$3427,2,0)</f>
        <v>#N/A</v>
      </c>
      <c r="M10" s="14" t="s">
        <v>1842</v>
      </c>
      <c r="N10" s="15">
        <v>80</v>
      </c>
      <c r="O10" s="15">
        <f>VLOOKUP(M10,[2]Sheet1!B$2:C$1721,2,0)</f>
        <v>80</v>
      </c>
      <c r="P10" s="16" t="str">
        <f t="shared" si="0"/>
        <v>sama</v>
      </c>
      <c r="X10" t="s">
        <v>13478</v>
      </c>
      <c r="Y10">
        <v>4890</v>
      </c>
      <c r="Z10">
        <v>4890</v>
      </c>
      <c r="AA10" t="str">
        <f t="shared" si="1"/>
        <v>SAMA</v>
      </c>
      <c r="AC10" t="s">
        <v>14579</v>
      </c>
      <c r="AD10" t="e">
        <f>VLOOKUP(AC10,$J$3:$K$1324,2,0)</f>
        <v>#N/A</v>
      </c>
      <c r="AE10" s="11" t="str">
        <f t="shared" si="2"/>
        <v>0</v>
      </c>
    </row>
    <row r="11" spans="2:31" x14ac:dyDescent="0.25">
      <c r="I11" t="s">
        <v>13479</v>
      </c>
      <c r="J11" t="s">
        <v>14180</v>
      </c>
      <c r="K11">
        <v>35</v>
      </c>
      <c r="L11" t="e">
        <f>VLOOKUP(J11,'[1]stockopname_master_item (11)'!B$2:C$3427,2,0)</f>
        <v>#N/A</v>
      </c>
      <c r="M11" s="14" t="s">
        <v>1851</v>
      </c>
      <c r="N11" s="15">
        <v>3624</v>
      </c>
      <c r="O11" s="15">
        <f>VLOOKUP(M11,[2]Sheet1!B$2:C$1721,2,0)</f>
        <v>3624</v>
      </c>
      <c r="P11" s="16" t="str">
        <f t="shared" si="0"/>
        <v>sama</v>
      </c>
      <c r="X11" t="s">
        <v>13479</v>
      </c>
      <c r="Y11">
        <v>616</v>
      </c>
      <c r="Z11">
        <v>616</v>
      </c>
      <c r="AA11" t="str">
        <f t="shared" si="1"/>
        <v>SAMA</v>
      </c>
      <c r="AC11" t="s">
        <v>14581</v>
      </c>
      <c r="AD11" t="e">
        <f>VLOOKUP(AC11,$J$3:$K$1324,2,0)</f>
        <v>#N/A</v>
      </c>
      <c r="AE11" s="11" t="str">
        <f t="shared" si="2"/>
        <v>0</v>
      </c>
    </row>
    <row r="12" spans="2:31" x14ac:dyDescent="0.25">
      <c r="I12" t="s">
        <v>13480</v>
      </c>
      <c r="J12" t="s">
        <v>14181</v>
      </c>
      <c r="K12">
        <v>2</v>
      </c>
      <c r="L12" t="e">
        <f>VLOOKUP(J12,'[1]stockopname_master_item (11)'!B$2:C$3427,2,0)</f>
        <v>#N/A</v>
      </c>
      <c r="M12" s="14" t="s">
        <v>1871</v>
      </c>
      <c r="N12" s="15">
        <v>32993</v>
      </c>
      <c r="O12" s="15">
        <f>VLOOKUP(M12,[2]Sheet1!B$2:C$1721,2,0)</f>
        <v>32993</v>
      </c>
      <c r="P12" s="16" t="str">
        <f t="shared" si="0"/>
        <v>sama</v>
      </c>
      <c r="X12" t="s">
        <v>13480</v>
      </c>
      <c r="Y12">
        <v>3805</v>
      </c>
      <c r="Z12">
        <v>3805</v>
      </c>
      <c r="AA12" t="str">
        <f t="shared" si="1"/>
        <v>SAMA</v>
      </c>
      <c r="AC12" t="s">
        <v>14582</v>
      </c>
      <c r="AD12" t="e">
        <f>VLOOKUP(AC12,$J$3:$K$1324,2,0)</f>
        <v>#N/A</v>
      </c>
      <c r="AE12" s="11" t="str">
        <f t="shared" si="2"/>
        <v>0</v>
      </c>
    </row>
    <row r="13" spans="2:31" x14ac:dyDescent="0.25">
      <c r="I13" t="s">
        <v>107</v>
      </c>
      <c r="J13" t="s">
        <v>14182</v>
      </c>
      <c r="K13">
        <v>13</v>
      </c>
      <c r="L13" t="e">
        <f>VLOOKUP(J13,'[1]stockopname_master_item (11)'!B$2:C$3427,2,0)</f>
        <v>#N/A</v>
      </c>
      <c r="M13" s="14" t="s">
        <v>1858</v>
      </c>
      <c r="N13" s="15">
        <v>1000</v>
      </c>
      <c r="O13" s="15">
        <f>VLOOKUP(M13,[2]Sheet1!B$2:C$1721,2,0)</f>
        <v>1000</v>
      </c>
      <c r="P13" s="16" t="str">
        <f t="shared" si="0"/>
        <v>sama</v>
      </c>
      <c r="X13" t="s">
        <v>107</v>
      </c>
      <c r="Y13">
        <v>13</v>
      </c>
      <c r="Z13">
        <v>13</v>
      </c>
      <c r="AA13" t="str">
        <f t="shared" si="1"/>
        <v>SAMA</v>
      </c>
      <c r="AC13" t="s">
        <v>14583</v>
      </c>
      <c r="AD13" t="e">
        <f>VLOOKUP(AC13,$J$3:$K$1324,2,0)</f>
        <v>#N/A</v>
      </c>
      <c r="AE13" s="11" t="str">
        <f t="shared" si="2"/>
        <v>0</v>
      </c>
    </row>
    <row r="14" spans="2:31" x14ac:dyDescent="0.25">
      <c r="I14" t="s">
        <v>115</v>
      </c>
      <c r="J14" t="s">
        <v>14184</v>
      </c>
      <c r="K14">
        <v>3</v>
      </c>
      <c r="L14" t="e">
        <f>VLOOKUP(J14,'[1]stockopname_master_item (11)'!B$2:C$3427,2,0)</f>
        <v>#N/A</v>
      </c>
      <c r="M14" s="14" t="s">
        <v>1878</v>
      </c>
      <c r="N14" s="15">
        <v>19204</v>
      </c>
      <c r="O14" s="15">
        <f>VLOOKUP(M14,[2]Sheet1!B$2:C$1721,2,0)</f>
        <v>19204</v>
      </c>
      <c r="P14" s="16" t="str">
        <f t="shared" si="0"/>
        <v>sama</v>
      </c>
      <c r="X14" t="s">
        <v>115</v>
      </c>
      <c r="Y14">
        <v>3</v>
      </c>
      <c r="Z14">
        <v>3</v>
      </c>
      <c r="AA14" t="str">
        <f t="shared" si="1"/>
        <v>SAMA</v>
      </c>
      <c r="AC14" t="s">
        <v>14580</v>
      </c>
      <c r="AD14">
        <f>VLOOKUP(AC14,$J$3:$K$1324,2,0)</f>
        <v>8730</v>
      </c>
      <c r="AE14" s="11">
        <f t="shared" si="2"/>
        <v>8730</v>
      </c>
    </row>
    <row r="15" spans="2:31" x14ac:dyDescent="0.25">
      <c r="I15" t="s">
        <v>119</v>
      </c>
      <c r="J15" t="s">
        <v>14186</v>
      </c>
      <c r="K15">
        <v>7</v>
      </c>
      <c r="L15" t="e">
        <f>VLOOKUP(J15,'[1]stockopname_master_item (11)'!B$2:C$3427,2,0)</f>
        <v>#N/A</v>
      </c>
      <c r="M15" s="14" t="s">
        <v>1897</v>
      </c>
      <c r="N15" s="15">
        <v>3</v>
      </c>
      <c r="O15" s="15">
        <f>VLOOKUP(M15,[2]Sheet1!B$2:C$1721,2,0)</f>
        <v>3</v>
      </c>
      <c r="P15" s="16" t="str">
        <f t="shared" si="0"/>
        <v>sama</v>
      </c>
      <c r="X15" t="s">
        <v>119</v>
      </c>
      <c r="Y15">
        <v>7</v>
      </c>
      <c r="Z15">
        <v>7</v>
      </c>
      <c r="AA15" t="str">
        <f t="shared" si="1"/>
        <v>SAMA</v>
      </c>
      <c r="AC15" t="s">
        <v>14584</v>
      </c>
      <c r="AD15" t="e">
        <f>VLOOKUP(AC15,$J$3:$K$1324,2,0)</f>
        <v>#N/A</v>
      </c>
      <c r="AE15" s="11" t="str">
        <f t="shared" si="2"/>
        <v>0</v>
      </c>
    </row>
    <row r="16" spans="2:31" x14ac:dyDescent="0.25">
      <c r="I16" t="s">
        <v>13481</v>
      </c>
      <c r="J16" t="s">
        <v>14187</v>
      </c>
      <c r="K16">
        <v>1169</v>
      </c>
      <c r="L16" t="e">
        <f>VLOOKUP(J16,'[1]stockopname_master_item (11)'!B$2:C$3427,2,0)</f>
        <v>#N/A</v>
      </c>
      <c r="M16" s="14" t="s">
        <v>27</v>
      </c>
      <c r="N16" s="15">
        <v>1</v>
      </c>
      <c r="O16" s="15">
        <f>VLOOKUP(M16,[2]Sheet1!B$2:C$1721,2,0)</f>
        <v>1</v>
      </c>
      <c r="P16" s="16" t="str">
        <f t="shared" si="0"/>
        <v>sama</v>
      </c>
      <c r="X16" t="s">
        <v>13481</v>
      </c>
      <c r="Y16">
        <v>24057</v>
      </c>
      <c r="Z16">
        <v>24057</v>
      </c>
      <c r="AA16" t="str">
        <f t="shared" si="1"/>
        <v>SAMA</v>
      </c>
      <c r="AC16" t="s">
        <v>14585</v>
      </c>
      <c r="AD16">
        <f>VLOOKUP(AC16,$J$3:$K$1324,2,0)</f>
        <v>8280</v>
      </c>
      <c r="AE16" s="11">
        <f t="shared" si="2"/>
        <v>8280</v>
      </c>
    </row>
    <row r="17" spans="9:31" x14ac:dyDescent="0.25">
      <c r="I17" t="s">
        <v>13481</v>
      </c>
      <c r="J17" t="s">
        <v>14188</v>
      </c>
      <c r="K17">
        <v>20800</v>
      </c>
      <c r="L17" t="e">
        <f>VLOOKUP(J17,'[1]stockopname_master_item (11)'!B$2:C$3427,2,0)</f>
        <v>#N/A</v>
      </c>
      <c r="M17" s="14" t="s">
        <v>13559</v>
      </c>
      <c r="N17" s="15">
        <v>1281</v>
      </c>
      <c r="O17" s="15">
        <f>VLOOKUP(M17,[2]Sheet1!B$2:C$1721,2,0)</f>
        <v>1281</v>
      </c>
      <c r="P17" s="16" t="str">
        <f t="shared" si="0"/>
        <v>sama</v>
      </c>
      <c r="X17" t="s">
        <v>130</v>
      </c>
      <c r="Y17">
        <v>7</v>
      </c>
      <c r="Z17">
        <v>7</v>
      </c>
      <c r="AA17" t="str">
        <f t="shared" si="1"/>
        <v>SAMA</v>
      </c>
      <c r="AC17" t="s">
        <v>14586</v>
      </c>
      <c r="AD17">
        <f>VLOOKUP(AC17,$J$3:$K$1324,2,0)</f>
        <v>3720</v>
      </c>
      <c r="AE17" s="11">
        <f t="shared" si="2"/>
        <v>3720</v>
      </c>
    </row>
    <row r="18" spans="9:31" x14ac:dyDescent="0.25">
      <c r="I18" t="s">
        <v>130</v>
      </c>
      <c r="J18" t="s">
        <v>14189</v>
      </c>
      <c r="K18">
        <v>7</v>
      </c>
      <c r="L18" t="e">
        <f>VLOOKUP(J18,'[1]stockopname_master_item (11)'!B$2:C$3427,2,0)</f>
        <v>#N/A</v>
      </c>
      <c r="M18" s="14" t="s">
        <v>13560</v>
      </c>
      <c r="N18" s="15">
        <v>473</v>
      </c>
      <c r="O18" s="15">
        <f>VLOOKUP(M18,[2]Sheet1!B$2:C$1721,2,0)</f>
        <v>473</v>
      </c>
      <c r="P18" s="16" t="str">
        <f t="shared" si="0"/>
        <v>sama</v>
      </c>
      <c r="X18" t="s">
        <v>133</v>
      </c>
      <c r="Y18">
        <v>646</v>
      </c>
      <c r="Z18">
        <v>646</v>
      </c>
      <c r="AA18" t="str">
        <f t="shared" si="1"/>
        <v>SAMA</v>
      </c>
      <c r="AC18" t="s">
        <v>14587</v>
      </c>
      <c r="AD18">
        <f>VLOOKUP(AC18,$J$3:$K$1324,2,0)</f>
        <v>653</v>
      </c>
      <c r="AE18" s="11">
        <f t="shared" si="2"/>
        <v>653</v>
      </c>
    </row>
    <row r="19" spans="9:31" x14ac:dyDescent="0.25">
      <c r="I19" t="s">
        <v>133</v>
      </c>
      <c r="J19" t="s">
        <v>14190</v>
      </c>
      <c r="K19">
        <v>646</v>
      </c>
      <c r="L19" t="e">
        <f>VLOOKUP(J19,'[1]stockopname_master_item (11)'!B$2:C$3427,2,0)</f>
        <v>#N/A</v>
      </c>
      <c r="M19" s="14" t="s">
        <v>1914</v>
      </c>
      <c r="N19" s="15">
        <v>39850</v>
      </c>
      <c r="O19" s="15">
        <f>VLOOKUP(M19,[2]Sheet1!B$2:C$1721,2,0)</f>
        <v>39850</v>
      </c>
      <c r="P19" s="16" t="str">
        <f t="shared" si="0"/>
        <v>sama</v>
      </c>
      <c r="X19" t="s">
        <v>150</v>
      </c>
      <c r="Y19">
        <v>3555</v>
      </c>
      <c r="Z19">
        <v>3555</v>
      </c>
      <c r="AA19" t="str">
        <f t="shared" si="1"/>
        <v>SAMA</v>
      </c>
      <c r="AC19" t="s">
        <v>14588</v>
      </c>
      <c r="AD19" t="e">
        <f>VLOOKUP(AC19,$J$3:$K$1324,2,0)</f>
        <v>#N/A</v>
      </c>
      <c r="AE19" s="11" t="str">
        <f t="shared" si="2"/>
        <v>0</v>
      </c>
    </row>
    <row r="20" spans="9:31" x14ac:dyDescent="0.25">
      <c r="I20" t="s">
        <v>150</v>
      </c>
      <c r="J20" t="s">
        <v>14197</v>
      </c>
      <c r="K20">
        <v>100</v>
      </c>
      <c r="L20" t="e">
        <f>VLOOKUP(J20,'[1]stockopname_master_item (11)'!B$2:C$3427,2,0)</f>
        <v>#N/A</v>
      </c>
      <c r="M20" s="14" t="s">
        <v>1932</v>
      </c>
      <c r="N20" s="15">
        <v>30748</v>
      </c>
      <c r="O20" s="15">
        <f>VLOOKUP(M20,[2]Sheet1!B$2:C$1721,2,0)</f>
        <v>30748</v>
      </c>
      <c r="P20" s="16" t="str">
        <f t="shared" si="0"/>
        <v>sama</v>
      </c>
      <c r="X20" t="s">
        <v>13482</v>
      </c>
      <c r="Y20">
        <v>265</v>
      </c>
      <c r="Z20">
        <v>265</v>
      </c>
      <c r="AA20" t="str">
        <f t="shared" si="1"/>
        <v>SAMA</v>
      </c>
      <c r="AC20" t="s">
        <v>14590</v>
      </c>
      <c r="AD20" t="e">
        <f>VLOOKUP(AC20,$J$3:$K$1324,2,0)</f>
        <v>#N/A</v>
      </c>
      <c r="AE20" s="11" t="str">
        <f t="shared" si="2"/>
        <v>0</v>
      </c>
    </row>
    <row r="21" spans="9:31" x14ac:dyDescent="0.25">
      <c r="I21" t="s">
        <v>13482</v>
      </c>
      <c r="J21" t="s">
        <v>14198</v>
      </c>
      <c r="K21">
        <v>265</v>
      </c>
      <c r="L21" t="e">
        <f>VLOOKUP(J21,'[1]stockopname_master_item (11)'!B$2:C$3427,2,0)</f>
        <v>#N/A</v>
      </c>
      <c r="M21" s="14" t="s">
        <v>9918</v>
      </c>
      <c r="N21" s="15">
        <v>932</v>
      </c>
      <c r="O21" s="15">
        <f>VLOOKUP(M21,[2]Sheet1!B$2:C$1721,2,0)</f>
        <v>932</v>
      </c>
      <c r="P21" s="16" t="str">
        <f t="shared" si="0"/>
        <v>sama</v>
      </c>
      <c r="X21" t="s">
        <v>161</v>
      </c>
      <c r="Y21">
        <v>1118</v>
      </c>
      <c r="Z21">
        <v>1118</v>
      </c>
      <c r="AA21" t="str">
        <f t="shared" si="1"/>
        <v>SAMA</v>
      </c>
      <c r="AC21" t="s">
        <v>14589</v>
      </c>
      <c r="AD21">
        <f>VLOOKUP(AC21,$J$3:$K$1324,2,0)</f>
        <v>2999</v>
      </c>
      <c r="AE21" s="11">
        <f t="shared" si="2"/>
        <v>2999</v>
      </c>
    </row>
    <row r="22" spans="9:31" x14ac:dyDescent="0.25">
      <c r="I22" t="s">
        <v>161</v>
      </c>
      <c r="J22" t="s">
        <v>14199</v>
      </c>
      <c r="K22">
        <v>1118</v>
      </c>
      <c r="L22" t="e">
        <f>VLOOKUP(J22,'[1]stockopname_master_item (11)'!B$2:C$3427,2,0)</f>
        <v>#N/A</v>
      </c>
      <c r="M22" s="14" t="s">
        <v>13565</v>
      </c>
      <c r="N22" s="15">
        <v>2574</v>
      </c>
      <c r="O22" s="15">
        <f>VLOOKUP(M22,[2]Sheet1!B$2:C$1721,2,0)</f>
        <v>2574</v>
      </c>
      <c r="P22" s="16" t="str">
        <f t="shared" si="0"/>
        <v>sama</v>
      </c>
      <c r="X22" t="s">
        <v>13483</v>
      </c>
      <c r="Y22">
        <v>720</v>
      </c>
      <c r="Z22">
        <v>720</v>
      </c>
      <c r="AA22" t="str">
        <f t="shared" si="1"/>
        <v>SAMA</v>
      </c>
      <c r="AC22" t="s">
        <v>14594</v>
      </c>
      <c r="AD22" t="e">
        <f>VLOOKUP(AC22,$J$3:$K$1324,2,0)</f>
        <v>#N/A</v>
      </c>
      <c r="AE22" s="11" t="str">
        <f t="shared" si="2"/>
        <v>0</v>
      </c>
    </row>
    <row r="23" spans="9:31" x14ac:dyDescent="0.25">
      <c r="I23" t="s">
        <v>13483</v>
      </c>
      <c r="J23" t="s">
        <v>14200</v>
      </c>
      <c r="K23">
        <v>20</v>
      </c>
      <c r="L23" t="e">
        <f>VLOOKUP(J23,'[1]stockopname_master_item (11)'!B$2:C$3427,2,0)</f>
        <v>#N/A</v>
      </c>
      <c r="M23" s="14" t="s">
        <v>1966</v>
      </c>
      <c r="N23" s="15">
        <v>118</v>
      </c>
      <c r="O23" s="15">
        <f>VLOOKUP(M23,[2]Sheet1!B$2:C$1721,2,0)</f>
        <v>118</v>
      </c>
      <c r="P23" s="16" t="str">
        <f t="shared" si="0"/>
        <v>sama</v>
      </c>
      <c r="X23" t="s">
        <v>173</v>
      </c>
      <c r="Y23">
        <v>1</v>
      </c>
      <c r="Z23">
        <v>1</v>
      </c>
      <c r="AA23" t="str">
        <f t="shared" si="1"/>
        <v>SAMA</v>
      </c>
      <c r="AC23" t="s">
        <v>14593</v>
      </c>
      <c r="AD23" t="e">
        <f>VLOOKUP(AC23,$J$3:$K$1324,2,0)</f>
        <v>#N/A</v>
      </c>
      <c r="AE23" s="11" t="str">
        <f t="shared" si="2"/>
        <v>0</v>
      </c>
    </row>
    <row r="24" spans="9:31" x14ac:dyDescent="0.25">
      <c r="I24" t="s">
        <v>173</v>
      </c>
      <c r="J24" t="s">
        <v>14202</v>
      </c>
      <c r="K24">
        <v>1</v>
      </c>
      <c r="L24" t="e">
        <f>VLOOKUP(J24,'[1]stockopname_master_item (11)'!B$2:C$3427,2,0)</f>
        <v>#N/A</v>
      </c>
      <c r="M24" s="14" t="s">
        <v>33</v>
      </c>
      <c r="N24" s="15">
        <v>202</v>
      </c>
      <c r="O24" s="15">
        <f>VLOOKUP(M24,[2]Sheet1!B$2:C$1721,2,0)</f>
        <v>202</v>
      </c>
      <c r="P24" s="16" t="str">
        <f t="shared" si="0"/>
        <v>sama</v>
      </c>
      <c r="X24" t="s">
        <v>179</v>
      </c>
      <c r="Y24">
        <v>1</v>
      </c>
      <c r="Z24">
        <v>1</v>
      </c>
      <c r="AA24" t="str">
        <f t="shared" si="1"/>
        <v>SAMA</v>
      </c>
      <c r="AC24" t="s">
        <v>14592</v>
      </c>
      <c r="AD24" t="e">
        <f>VLOOKUP(AC24,$J$3:$K$1324,2,0)</f>
        <v>#N/A</v>
      </c>
      <c r="AE24" s="11" t="str">
        <f t="shared" si="2"/>
        <v>0</v>
      </c>
    </row>
    <row r="25" spans="9:31" x14ac:dyDescent="0.25">
      <c r="I25" t="s">
        <v>179</v>
      </c>
      <c r="J25" t="s">
        <v>14203</v>
      </c>
      <c r="K25">
        <v>1</v>
      </c>
      <c r="L25" t="e">
        <f>VLOOKUP(J25,'[1]stockopname_master_item (11)'!B$2:C$3427,2,0)</f>
        <v>#N/A</v>
      </c>
      <c r="M25" s="14" t="s">
        <v>1980</v>
      </c>
      <c r="N25" s="15">
        <v>1089</v>
      </c>
      <c r="O25" s="15">
        <f>VLOOKUP(M25,[2]Sheet1!B$2:C$1721,2,0)</f>
        <v>1089</v>
      </c>
      <c r="P25" s="16" t="str">
        <f t="shared" si="0"/>
        <v>sama</v>
      </c>
      <c r="X25" t="s">
        <v>183</v>
      </c>
      <c r="Y25">
        <v>100</v>
      </c>
      <c r="Z25">
        <v>100</v>
      </c>
      <c r="AA25" t="str">
        <f t="shared" si="1"/>
        <v>SAMA</v>
      </c>
      <c r="AC25" t="s">
        <v>14591</v>
      </c>
      <c r="AD25">
        <f>VLOOKUP(AC25,$J$3:$K$1324,2,0)</f>
        <v>480</v>
      </c>
      <c r="AE25" s="11">
        <f t="shared" si="2"/>
        <v>480</v>
      </c>
    </row>
    <row r="26" spans="9:31" x14ac:dyDescent="0.25">
      <c r="I26" t="s">
        <v>183</v>
      </c>
      <c r="J26" t="s">
        <v>14204</v>
      </c>
      <c r="K26">
        <v>100</v>
      </c>
      <c r="L26" t="e">
        <f>VLOOKUP(J26,'[1]stockopname_master_item (11)'!B$2:C$3427,2,0)</f>
        <v>#N/A</v>
      </c>
      <c r="M26" s="14" t="s">
        <v>1968</v>
      </c>
      <c r="N26" s="15">
        <v>245</v>
      </c>
      <c r="O26" s="15">
        <f>VLOOKUP(M26,[2]Sheet1!B$2:C$1721,2,0)</f>
        <v>245</v>
      </c>
      <c r="P26" s="16" t="str">
        <f t="shared" si="0"/>
        <v>sama</v>
      </c>
      <c r="X26" t="s">
        <v>186</v>
      </c>
      <c r="Y26">
        <v>18</v>
      </c>
      <c r="Z26">
        <v>18</v>
      </c>
      <c r="AA26" t="str">
        <f t="shared" si="1"/>
        <v>SAMA</v>
      </c>
      <c r="AC26" t="s">
        <v>14597</v>
      </c>
      <c r="AD26" t="e">
        <f>VLOOKUP(AC26,$J$3:$K$1324,2,0)</f>
        <v>#N/A</v>
      </c>
      <c r="AE26" s="11" t="str">
        <f t="shared" si="2"/>
        <v>0</v>
      </c>
    </row>
    <row r="27" spans="9:31" x14ac:dyDescent="0.25">
      <c r="I27" t="s">
        <v>186</v>
      </c>
      <c r="J27" t="s">
        <v>14205</v>
      </c>
      <c r="K27">
        <v>18</v>
      </c>
      <c r="L27" t="e">
        <f>VLOOKUP(J27,'[1]stockopname_master_item (11)'!B$2:C$3427,2,0)</f>
        <v>#N/A</v>
      </c>
      <c r="M27" s="14" t="s">
        <v>36</v>
      </c>
      <c r="N27" s="15">
        <v>319</v>
      </c>
      <c r="O27" s="15">
        <f>VLOOKUP(M27,[2]Sheet1!B$2:C$1721,2,0)</f>
        <v>319</v>
      </c>
      <c r="P27" s="16" t="str">
        <f t="shared" si="0"/>
        <v>sama</v>
      </c>
      <c r="X27" t="s">
        <v>189</v>
      </c>
      <c r="Y27">
        <v>6</v>
      </c>
      <c r="Z27">
        <v>6</v>
      </c>
      <c r="AA27" t="str">
        <f t="shared" si="1"/>
        <v>SAMA</v>
      </c>
      <c r="AC27" t="s">
        <v>14595</v>
      </c>
      <c r="AD27" t="e">
        <f>VLOOKUP(AC27,$J$3:$K$1324,2,0)</f>
        <v>#N/A</v>
      </c>
      <c r="AE27" s="11" t="str">
        <f t="shared" si="2"/>
        <v>0</v>
      </c>
    </row>
    <row r="28" spans="9:31" x14ac:dyDescent="0.25">
      <c r="I28" t="s">
        <v>189</v>
      </c>
      <c r="J28" t="s">
        <v>14206</v>
      </c>
      <c r="K28">
        <v>6</v>
      </c>
      <c r="L28" t="e">
        <f>VLOOKUP(J28,'[1]stockopname_master_item (11)'!B$2:C$3427,2,0)</f>
        <v>#N/A</v>
      </c>
      <c r="M28" s="14" t="s">
        <v>13567</v>
      </c>
      <c r="N28" s="15">
        <v>241</v>
      </c>
      <c r="O28" s="15">
        <f>VLOOKUP(M28,[2]Sheet1!B$2:C$1721,2,0)</f>
        <v>241</v>
      </c>
      <c r="P28" s="16" t="str">
        <f t="shared" si="0"/>
        <v>sama</v>
      </c>
      <c r="X28" t="s">
        <v>195</v>
      </c>
      <c r="Y28">
        <v>9</v>
      </c>
      <c r="Z28">
        <v>9</v>
      </c>
      <c r="AA28" t="str">
        <f t="shared" si="1"/>
        <v>SAMA</v>
      </c>
      <c r="AC28" t="s">
        <v>14598</v>
      </c>
      <c r="AD28">
        <f>VLOOKUP(AC28,$J$3:$K$1324,2,0)</f>
        <v>1224</v>
      </c>
      <c r="AE28" s="11">
        <f t="shared" si="2"/>
        <v>1224</v>
      </c>
    </row>
    <row r="29" spans="9:31" x14ac:dyDescent="0.25">
      <c r="I29" t="s">
        <v>195</v>
      </c>
      <c r="J29" t="s">
        <v>14207</v>
      </c>
      <c r="K29">
        <v>9</v>
      </c>
      <c r="L29" t="e">
        <f>VLOOKUP(J29,'[1]stockopname_master_item (11)'!B$2:C$3427,2,0)</f>
        <v>#N/A</v>
      </c>
      <c r="M29" s="14" t="s">
        <v>13566</v>
      </c>
      <c r="N29" s="15">
        <v>500</v>
      </c>
      <c r="O29" s="15">
        <f>VLOOKUP(M29,[2]Sheet1!B$2:C$1721,2,0)</f>
        <v>500</v>
      </c>
      <c r="P29" s="16" t="str">
        <f t="shared" si="0"/>
        <v>sama</v>
      </c>
      <c r="X29" t="s">
        <v>197</v>
      </c>
      <c r="Y29">
        <v>8</v>
      </c>
      <c r="Z29">
        <v>8</v>
      </c>
      <c r="AA29" t="str">
        <f t="shared" si="1"/>
        <v>SAMA</v>
      </c>
      <c r="AC29" t="s">
        <v>14599</v>
      </c>
      <c r="AD29">
        <f>VLOOKUP(AC29,$J$3:$K$1324,2,0)</f>
        <v>2400</v>
      </c>
      <c r="AE29" s="11">
        <f t="shared" si="2"/>
        <v>2400</v>
      </c>
    </row>
    <row r="30" spans="9:31" x14ac:dyDescent="0.25">
      <c r="I30" t="s">
        <v>197</v>
      </c>
      <c r="J30" t="s">
        <v>14208</v>
      </c>
      <c r="K30">
        <v>8</v>
      </c>
      <c r="L30" t="e">
        <f>VLOOKUP(J30,'[1]stockopname_master_item (11)'!B$2:C$3427,2,0)</f>
        <v>#N/A</v>
      </c>
      <c r="M30" s="14" t="s">
        <v>1995</v>
      </c>
      <c r="N30" s="15">
        <v>1540</v>
      </c>
      <c r="O30" s="15">
        <f>VLOOKUP(M30,[2]Sheet1!B$2:C$1721,2,0)</f>
        <v>1540</v>
      </c>
      <c r="P30" s="16" t="str">
        <f t="shared" si="0"/>
        <v>sama</v>
      </c>
      <c r="X30" t="s">
        <v>204</v>
      </c>
      <c r="Y30">
        <v>5</v>
      </c>
      <c r="Z30">
        <v>5</v>
      </c>
      <c r="AA30" t="str">
        <f t="shared" si="1"/>
        <v>SAMA</v>
      </c>
      <c r="AC30" t="s">
        <v>14604</v>
      </c>
      <c r="AD30" t="e">
        <f>VLOOKUP(AC30,$J$3:$K$1324,2,0)</f>
        <v>#N/A</v>
      </c>
      <c r="AE30" s="11" t="str">
        <f t="shared" si="2"/>
        <v>0</v>
      </c>
    </row>
    <row r="31" spans="9:31" x14ac:dyDescent="0.25">
      <c r="I31" t="s">
        <v>204</v>
      </c>
      <c r="J31" t="s">
        <v>14210</v>
      </c>
      <c r="K31">
        <v>5</v>
      </c>
      <c r="L31" t="e">
        <f>VLOOKUP(J31,'[1]stockopname_master_item (11)'!B$2:C$3427,2,0)</f>
        <v>#N/A</v>
      </c>
      <c r="M31" s="14" t="s">
        <v>2019</v>
      </c>
      <c r="N31" s="15">
        <v>11</v>
      </c>
      <c r="O31" s="15">
        <f>VLOOKUP(M31,[2]Sheet1!B$2:C$1721,2,0)</f>
        <v>11</v>
      </c>
      <c r="P31" s="16" t="str">
        <f t="shared" si="0"/>
        <v>sama</v>
      </c>
      <c r="X31" t="s">
        <v>213</v>
      </c>
      <c r="Y31">
        <v>99</v>
      </c>
      <c r="Z31">
        <v>99</v>
      </c>
      <c r="AA31" t="str">
        <f t="shared" si="1"/>
        <v>SAMA</v>
      </c>
      <c r="AC31" t="s">
        <v>14605</v>
      </c>
      <c r="AD31" t="e">
        <f>VLOOKUP(AC31,$J$3:$K$1324,2,0)</f>
        <v>#N/A</v>
      </c>
      <c r="AE31" s="11" t="str">
        <f t="shared" si="2"/>
        <v>0</v>
      </c>
    </row>
    <row r="32" spans="9:31" x14ac:dyDescent="0.25">
      <c r="I32" t="s">
        <v>213</v>
      </c>
      <c r="J32" t="s">
        <v>14212</v>
      </c>
      <c r="K32">
        <v>99</v>
      </c>
      <c r="L32" t="e">
        <f>VLOOKUP(J32,'[1]stockopname_master_item (11)'!B$2:C$3427,2,0)</f>
        <v>#N/A</v>
      </c>
      <c r="M32" s="14" t="s">
        <v>2028</v>
      </c>
      <c r="N32" s="15">
        <v>7617</v>
      </c>
      <c r="O32" s="15">
        <f>VLOOKUP(M32,[2]Sheet1!B$2:C$1721,2,0)</f>
        <v>7617</v>
      </c>
      <c r="P32" s="16" t="str">
        <f t="shared" si="0"/>
        <v>sama</v>
      </c>
      <c r="X32" t="s">
        <v>216</v>
      </c>
      <c r="Y32">
        <v>2</v>
      </c>
      <c r="Z32">
        <v>2</v>
      </c>
      <c r="AA32" t="str">
        <f t="shared" si="1"/>
        <v>SAMA</v>
      </c>
      <c r="AC32" t="s">
        <v>14606</v>
      </c>
      <c r="AD32">
        <f>VLOOKUP(AC32,$J$3:$K$1324,2,0)</f>
        <v>32993</v>
      </c>
      <c r="AE32" s="11">
        <f t="shared" si="2"/>
        <v>32993</v>
      </c>
    </row>
    <row r="33" spans="9:31" x14ac:dyDescent="0.25">
      <c r="I33" t="s">
        <v>216</v>
      </c>
      <c r="J33" t="s">
        <v>14213</v>
      </c>
      <c r="K33">
        <v>2</v>
      </c>
      <c r="L33" t="e">
        <f>VLOOKUP(J33,'[1]stockopname_master_item (11)'!B$2:C$3427,2,0)</f>
        <v>#N/A</v>
      </c>
      <c r="M33" s="14" t="s">
        <v>1361</v>
      </c>
      <c r="N33" s="15">
        <v>100760</v>
      </c>
      <c r="O33" s="15">
        <f>VLOOKUP(M33,[2]Sheet1!B$2:C$1721,2,0)</f>
        <v>100760</v>
      </c>
      <c r="P33" s="16" t="str">
        <f t="shared" si="0"/>
        <v>sama</v>
      </c>
      <c r="X33" t="s">
        <v>13485</v>
      </c>
      <c r="Y33">
        <v>48</v>
      </c>
      <c r="Z33">
        <v>48</v>
      </c>
      <c r="AA33" t="str">
        <f t="shared" si="1"/>
        <v>SAMA</v>
      </c>
      <c r="AC33" t="s">
        <v>14600</v>
      </c>
      <c r="AD33" t="e">
        <f>VLOOKUP(AC33,$J$3:$K$1324,2,0)</f>
        <v>#N/A</v>
      </c>
      <c r="AE33" s="11" t="str">
        <f t="shared" si="2"/>
        <v>0</v>
      </c>
    </row>
    <row r="34" spans="9:31" x14ac:dyDescent="0.25">
      <c r="I34" t="s">
        <v>13485</v>
      </c>
      <c r="J34" t="s">
        <v>14214</v>
      </c>
      <c r="K34">
        <v>48</v>
      </c>
      <c r="L34" t="e">
        <f>VLOOKUP(J34,'[1]stockopname_master_item (11)'!B$2:C$3427,2,0)</f>
        <v>#N/A</v>
      </c>
      <c r="M34" s="14" t="s">
        <v>13471</v>
      </c>
      <c r="N34" s="15">
        <v>17906</v>
      </c>
      <c r="O34" s="15">
        <f>VLOOKUP(M34,[2]Sheet1!B$2:C$1721,2,0)</f>
        <v>17906</v>
      </c>
      <c r="P34" s="16" t="str">
        <f t="shared" si="0"/>
        <v>sama</v>
      </c>
      <c r="X34" t="s">
        <v>223</v>
      </c>
      <c r="Y34">
        <v>83</v>
      </c>
      <c r="Z34">
        <v>83</v>
      </c>
      <c r="AA34" t="str">
        <f t="shared" si="1"/>
        <v>SAMA</v>
      </c>
      <c r="AC34" t="s">
        <v>14601</v>
      </c>
      <c r="AD34" t="e">
        <f>VLOOKUP(AC34,$J$3:$K$1324,2,0)</f>
        <v>#N/A</v>
      </c>
      <c r="AE34" s="11" t="str">
        <f t="shared" si="2"/>
        <v>0</v>
      </c>
    </row>
    <row r="35" spans="9:31" x14ac:dyDescent="0.25">
      <c r="I35" t="s">
        <v>223</v>
      </c>
      <c r="J35" t="s">
        <v>14216</v>
      </c>
      <c r="K35">
        <v>83</v>
      </c>
      <c r="L35" t="e">
        <f>VLOOKUP(J35,'[1]stockopname_master_item (11)'!B$2:C$3427,2,0)</f>
        <v>#N/A</v>
      </c>
      <c r="M35" s="14" t="s">
        <v>13472</v>
      </c>
      <c r="N35" s="15">
        <v>9458</v>
      </c>
      <c r="O35" s="15">
        <f>VLOOKUP(M35,[2]Sheet1!B$2:C$1721,2,0)</f>
        <v>9458</v>
      </c>
      <c r="P35" s="16" t="str">
        <f t="shared" si="0"/>
        <v>sama</v>
      </c>
      <c r="X35" t="s">
        <v>239</v>
      </c>
      <c r="Y35">
        <v>4</v>
      </c>
      <c r="Z35">
        <v>4</v>
      </c>
      <c r="AA35" t="str">
        <f t="shared" si="1"/>
        <v>SAMA</v>
      </c>
      <c r="AC35" t="s">
        <v>14602</v>
      </c>
      <c r="AD35" t="e">
        <f>VLOOKUP(AC35,$J$3:$K$1324,2,0)</f>
        <v>#N/A</v>
      </c>
      <c r="AE35" s="11" t="str">
        <f t="shared" si="2"/>
        <v>0</v>
      </c>
    </row>
    <row r="36" spans="9:31" x14ac:dyDescent="0.25">
      <c r="I36" t="s">
        <v>239</v>
      </c>
      <c r="J36" t="s">
        <v>14219</v>
      </c>
      <c r="K36">
        <v>4</v>
      </c>
      <c r="L36" t="e">
        <f>VLOOKUP(J36,'[1]stockopname_master_item (11)'!B$2:C$3427,2,0)</f>
        <v>#N/A</v>
      </c>
      <c r="M36" s="14" t="s">
        <v>2090</v>
      </c>
      <c r="N36" s="15">
        <v>13</v>
      </c>
      <c r="O36" s="15">
        <f>VLOOKUP(M36,[2]Sheet1!B$2:C$1721,2,0)</f>
        <v>13</v>
      </c>
      <c r="P36" s="16" t="str">
        <f t="shared" si="0"/>
        <v>sama</v>
      </c>
      <c r="X36" t="s">
        <v>242</v>
      </c>
      <c r="Y36">
        <v>1100</v>
      </c>
      <c r="Z36">
        <v>1100</v>
      </c>
      <c r="AA36" t="str">
        <f t="shared" si="1"/>
        <v>SAMA</v>
      </c>
      <c r="AC36" t="s">
        <v>14610</v>
      </c>
      <c r="AD36">
        <f>VLOOKUP(AC36,$J$3:$K$1324,2,0)</f>
        <v>4</v>
      </c>
      <c r="AE36" s="11">
        <f t="shared" si="2"/>
        <v>4</v>
      </c>
    </row>
    <row r="37" spans="9:31" x14ac:dyDescent="0.25">
      <c r="I37" t="s">
        <v>242</v>
      </c>
      <c r="J37" t="s">
        <v>14220</v>
      </c>
      <c r="K37">
        <v>1100</v>
      </c>
      <c r="L37" t="e">
        <f>VLOOKUP(J37,'[1]stockopname_master_item (11)'!B$2:C$3427,2,0)</f>
        <v>#N/A</v>
      </c>
      <c r="M37" s="14" t="s">
        <v>2096</v>
      </c>
      <c r="N37" s="15">
        <v>141</v>
      </c>
      <c r="O37" s="15">
        <f>VLOOKUP(M37,[2]Sheet1!B$2:C$1721,2,0)</f>
        <v>141</v>
      </c>
      <c r="P37" s="16" t="str">
        <f t="shared" si="0"/>
        <v>sama</v>
      </c>
      <c r="X37" t="s">
        <v>244</v>
      </c>
      <c r="Y37">
        <v>2219</v>
      </c>
      <c r="Z37">
        <v>2219</v>
      </c>
      <c r="AA37" t="str">
        <f t="shared" si="1"/>
        <v>SAMA</v>
      </c>
      <c r="AC37" t="s">
        <v>14607</v>
      </c>
      <c r="AD37">
        <f>VLOOKUP(AC37,$J$3:$K$1324,2,0)</f>
        <v>7300</v>
      </c>
      <c r="AE37" s="11">
        <f t="shared" si="2"/>
        <v>7300</v>
      </c>
    </row>
    <row r="38" spans="9:31" x14ac:dyDescent="0.25">
      <c r="I38" t="s">
        <v>244</v>
      </c>
      <c r="J38" t="s">
        <v>14221</v>
      </c>
      <c r="K38">
        <v>2219</v>
      </c>
      <c r="L38" t="e">
        <f>VLOOKUP(J38,'[1]stockopname_master_item (11)'!B$2:C$3427,2,0)</f>
        <v>#N/A</v>
      </c>
      <c r="M38" s="14" t="s">
        <v>2101</v>
      </c>
      <c r="N38" s="15">
        <v>1037</v>
      </c>
      <c r="O38" s="15">
        <f>VLOOKUP(M38,[2]Sheet1!B$2:C$1721,2,0)</f>
        <v>1037</v>
      </c>
      <c r="P38" s="16" t="str">
        <f t="shared" si="0"/>
        <v>sama</v>
      </c>
      <c r="X38" t="s">
        <v>246</v>
      </c>
      <c r="Y38">
        <v>61</v>
      </c>
      <c r="Z38">
        <v>61</v>
      </c>
      <c r="AA38" t="str">
        <f t="shared" si="1"/>
        <v>SAMA</v>
      </c>
      <c r="AC38" t="s">
        <v>14608</v>
      </c>
      <c r="AD38">
        <f>VLOOKUP(AC38,$J$3:$K$1324,2,0)</f>
        <v>250</v>
      </c>
      <c r="AE38" s="11">
        <f t="shared" si="2"/>
        <v>250</v>
      </c>
    </row>
    <row r="39" spans="9:31" x14ac:dyDescent="0.25">
      <c r="I39" t="s">
        <v>246</v>
      </c>
      <c r="J39" t="s">
        <v>14222</v>
      </c>
      <c r="K39">
        <v>61</v>
      </c>
      <c r="L39" t="e">
        <f>VLOOKUP(J39,'[1]stockopname_master_item (11)'!B$2:C$3427,2,0)</f>
        <v>#N/A</v>
      </c>
      <c r="M39" s="14" t="s">
        <v>13571</v>
      </c>
      <c r="N39" s="15">
        <v>1790</v>
      </c>
      <c r="O39" s="15">
        <f>VLOOKUP(M39,[2]Sheet1!B$2:C$1721,2,0)</f>
        <v>1790</v>
      </c>
      <c r="P39" s="16" t="str">
        <f t="shared" si="0"/>
        <v>sama</v>
      </c>
      <c r="X39" t="s">
        <v>248</v>
      </c>
      <c r="Y39">
        <v>116</v>
      </c>
      <c r="Z39">
        <v>116</v>
      </c>
      <c r="AA39" t="str">
        <f t="shared" si="1"/>
        <v>SAMA</v>
      </c>
      <c r="AC39" t="s">
        <v>14609</v>
      </c>
      <c r="AD39">
        <f>VLOOKUP(AC39,$J$3:$K$1324,2,0)</f>
        <v>4550</v>
      </c>
      <c r="AE39" s="11">
        <f t="shared" si="2"/>
        <v>4550</v>
      </c>
    </row>
    <row r="40" spans="9:31" x14ac:dyDescent="0.25">
      <c r="I40" t="s">
        <v>248</v>
      </c>
      <c r="J40" t="s">
        <v>14223</v>
      </c>
      <c r="K40">
        <v>116</v>
      </c>
      <c r="L40" t="e">
        <f>VLOOKUP(J40,'[1]stockopname_master_item (11)'!B$2:C$3427,2,0)</f>
        <v>#N/A</v>
      </c>
      <c r="M40" s="14" t="s">
        <v>13572</v>
      </c>
      <c r="N40" s="15">
        <v>340</v>
      </c>
      <c r="O40" s="15">
        <f>VLOOKUP(M40,[2]Sheet1!B$2:C$1721,2,0)</f>
        <v>340</v>
      </c>
      <c r="P40" s="16" t="str">
        <f t="shared" si="0"/>
        <v>sama</v>
      </c>
      <c r="X40" t="s">
        <v>250</v>
      </c>
      <c r="Y40">
        <v>40</v>
      </c>
      <c r="Z40">
        <v>40</v>
      </c>
      <c r="AA40" t="str">
        <f t="shared" si="1"/>
        <v>SAMA</v>
      </c>
      <c r="AC40" t="s">
        <v>17464</v>
      </c>
      <c r="AD40" t="e">
        <f>VLOOKUP(AC40,$J$3:$K$1324,2,0)</f>
        <v>#N/A</v>
      </c>
      <c r="AE40" s="11" t="str">
        <f t="shared" si="2"/>
        <v>0</v>
      </c>
    </row>
    <row r="41" spans="9:31" x14ac:dyDescent="0.25">
      <c r="I41" t="s">
        <v>250</v>
      </c>
      <c r="J41" t="s">
        <v>14224</v>
      </c>
      <c r="K41">
        <v>40</v>
      </c>
      <c r="L41" t="e">
        <f>VLOOKUP(J41,'[1]stockopname_master_item (11)'!B$2:C$3427,2,0)</f>
        <v>#N/A</v>
      </c>
      <c r="M41" s="14" t="s">
        <v>13570</v>
      </c>
      <c r="N41" s="15">
        <v>1807</v>
      </c>
      <c r="O41" s="15">
        <f>VLOOKUP(M41,[2]Sheet1!B$2:C$1721,2,0)</f>
        <v>1807</v>
      </c>
      <c r="P41" s="16" t="str">
        <f t="shared" si="0"/>
        <v>sama</v>
      </c>
      <c r="X41" t="s">
        <v>13487</v>
      </c>
      <c r="Y41">
        <v>3</v>
      </c>
      <c r="Z41">
        <v>3</v>
      </c>
      <c r="AA41" t="str">
        <f t="shared" si="1"/>
        <v>SAMA</v>
      </c>
      <c r="AC41" t="s">
        <v>14612</v>
      </c>
      <c r="AD41">
        <f>VLOOKUP(AC41,$J$3:$K$1324,2,0)</f>
        <v>3</v>
      </c>
      <c r="AE41" s="11">
        <f t="shared" si="2"/>
        <v>3</v>
      </c>
    </row>
    <row r="42" spans="9:31" x14ac:dyDescent="0.25">
      <c r="I42" t="s">
        <v>13487</v>
      </c>
      <c r="J42" t="s">
        <v>14225</v>
      </c>
      <c r="K42">
        <v>3</v>
      </c>
      <c r="L42" t="e">
        <f>VLOOKUP(J42,'[1]stockopname_master_item (11)'!B$2:C$3427,2,0)</f>
        <v>#N/A</v>
      </c>
      <c r="M42" s="14" t="s">
        <v>13473</v>
      </c>
      <c r="N42" s="15">
        <v>258</v>
      </c>
      <c r="O42" s="15">
        <f>VLOOKUP(M42,[2]Sheet1!B$2:C$1721,2,0)</f>
        <v>258</v>
      </c>
      <c r="P42" s="16" t="str">
        <f t="shared" si="0"/>
        <v>sama</v>
      </c>
      <c r="X42" t="s">
        <v>285</v>
      </c>
      <c r="Y42">
        <v>5</v>
      </c>
      <c r="Z42">
        <v>5</v>
      </c>
      <c r="AA42" t="str">
        <f t="shared" si="1"/>
        <v>SAMA</v>
      </c>
      <c r="AC42" t="s">
        <v>14171</v>
      </c>
      <c r="AD42">
        <f>VLOOKUP(AC42,$J$3:$K$1324,2,0)</f>
        <v>1</v>
      </c>
      <c r="AE42" s="11">
        <f t="shared" si="2"/>
        <v>1</v>
      </c>
    </row>
    <row r="43" spans="9:31" x14ac:dyDescent="0.25">
      <c r="I43" t="s">
        <v>285</v>
      </c>
      <c r="J43" t="s">
        <v>14226</v>
      </c>
      <c r="K43">
        <v>5</v>
      </c>
      <c r="L43" t="e">
        <f>VLOOKUP(J43,'[1]stockopname_master_item (11)'!B$2:C$3427,2,0)</f>
        <v>#N/A</v>
      </c>
      <c r="M43" s="14" t="s">
        <v>2135</v>
      </c>
      <c r="N43" s="15">
        <v>23</v>
      </c>
      <c r="O43" s="15">
        <f>VLOOKUP(M43,[2]Sheet1!B$2:C$1721,2,0)</f>
        <v>23</v>
      </c>
      <c r="P43" s="16" t="str">
        <f t="shared" si="0"/>
        <v>sama</v>
      </c>
      <c r="X43" t="s">
        <v>306</v>
      </c>
      <c r="Y43">
        <v>4</v>
      </c>
      <c r="Z43">
        <v>4</v>
      </c>
      <c r="AA43" t="str">
        <f t="shared" si="1"/>
        <v>SAMA</v>
      </c>
      <c r="AC43" t="s">
        <v>14613</v>
      </c>
      <c r="AD43">
        <f>VLOOKUP(AC43,$J$3:$K$1324,2,0)</f>
        <v>6</v>
      </c>
      <c r="AE43" s="11">
        <f t="shared" si="2"/>
        <v>6</v>
      </c>
    </row>
    <row r="44" spans="9:31" x14ac:dyDescent="0.25">
      <c r="I44" t="s">
        <v>306</v>
      </c>
      <c r="J44" t="s">
        <v>14227</v>
      </c>
      <c r="K44">
        <v>4</v>
      </c>
      <c r="L44" t="e">
        <f>VLOOKUP(J44,'[1]stockopname_master_item (11)'!B$2:C$3427,2,0)</f>
        <v>#N/A</v>
      </c>
      <c r="M44" s="14" t="s">
        <v>13474</v>
      </c>
      <c r="N44" s="15">
        <v>360</v>
      </c>
      <c r="O44" s="15">
        <f>VLOOKUP(M44,[2]Sheet1!B$2:C$1721,2,0)</f>
        <v>360</v>
      </c>
      <c r="P44" s="16" t="str">
        <f t="shared" si="0"/>
        <v>sama</v>
      </c>
      <c r="X44" t="s">
        <v>309</v>
      </c>
      <c r="Y44">
        <v>4</v>
      </c>
      <c r="Z44">
        <v>4</v>
      </c>
      <c r="AA44" t="str">
        <f t="shared" si="1"/>
        <v>SAMA</v>
      </c>
      <c r="AC44" t="s">
        <v>14614</v>
      </c>
      <c r="AD44">
        <f>VLOOKUP(AC44,$J$3:$K$1324,2,0)</f>
        <v>1275</v>
      </c>
      <c r="AE44" s="11">
        <f t="shared" si="2"/>
        <v>1275</v>
      </c>
    </row>
    <row r="45" spans="9:31" x14ac:dyDescent="0.25">
      <c r="I45" t="s">
        <v>309</v>
      </c>
      <c r="J45" t="s">
        <v>14228</v>
      </c>
      <c r="K45">
        <v>4</v>
      </c>
      <c r="L45" t="e">
        <f>VLOOKUP(J45,'[1]stockopname_master_item (11)'!B$2:C$3427,2,0)</f>
        <v>#N/A</v>
      </c>
      <c r="M45" s="14" t="s">
        <v>2133</v>
      </c>
      <c r="N45" s="15">
        <v>316</v>
      </c>
      <c r="O45" s="15">
        <f>VLOOKUP(M45,[2]Sheet1!B$2:C$1721,2,0)</f>
        <v>316</v>
      </c>
      <c r="P45" s="16" t="str">
        <f t="shared" si="0"/>
        <v>sama</v>
      </c>
      <c r="X45" t="s">
        <v>315</v>
      </c>
      <c r="Y45">
        <v>8</v>
      </c>
      <c r="Z45">
        <v>8</v>
      </c>
      <c r="AA45" t="str">
        <f t="shared" si="1"/>
        <v>SAMA</v>
      </c>
      <c r="AC45" t="s">
        <v>14615</v>
      </c>
      <c r="AD45" t="e">
        <f>VLOOKUP(AC45,$J$3:$K$1324,2,0)</f>
        <v>#N/A</v>
      </c>
      <c r="AE45" s="11" t="str">
        <f t="shared" si="2"/>
        <v>0</v>
      </c>
    </row>
    <row r="46" spans="9:31" x14ac:dyDescent="0.25">
      <c r="I46" t="s">
        <v>315</v>
      </c>
      <c r="J46" t="s">
        <v>14229</v>
      </c>
      <c r="K46">
        <v>8</v>
      </c>
      <c r="L46" t="e">
        <f>VLOOKUP(J46,'[1]stockopname_master_item (11)'!B$2:C$3427,2,0)</f>
        <v>#N/A</v>
      </c>
      <c r="M46" s="14" t="s">
        <v>2124</v>
      </c>
      <c r="N46" s="15">
        <v>200</v>
      </c>
      <c r="O46" s="15">
        <f>VLOOKUP(M46,[2]Sheet1!B$2:C$1721,2,0)</f>
        <v>200</v>
      </c>
      <c r="P46" s="16" t="str">
        <f t="shared" si="0"/>
        <v>sama</v>
      </c>
      <c r="X46" t="s">
        <v>319</v>
      </c>
      <c r="Y46">
        <v>1</v>
      </c>
      <c r="Z46">
        <v>1</v>
      </c>
      <c r="AA46" t="str">
        <f t="shared" si="1"/>
        <v>SAMA</v>
      </c>
      <c r="AC46" t="s">
        <v>14616</v>
      </c>
      <c r="AD46">
        <f>VLOOKUP(AC46,$J$3:$K$1324,2,0)</f>
        <v>473</v>
      </c>
      <c r="AE46" s="11">
        <f t="shared" si="2"/>
        <v>473</v>
      </c>
    </row>
    <row r="47" spans="9:31" x14ac:dyDescent="0.25">
      <c r="I47" t="s">
        <v>319</v>
      </c>
      <c r="J47" t="s">
        <v>14230</v>
      </c>
      <c r="K47">
        <v>1</v>
      </c>
      <c r="L47" t="e">
        <f>VLOOKUP(J47,'[1]stockopname_master_item (11)'!B$2:C$3427,2,0)</f>
        <v>#N/A</v>
      </c>
      <c r="M47" s="14" t="s">
        <v>2121</v>
      </c>
      <c r="N47" s="15">
        <v>1278</v>
      </c>
      <c r="O47" s="15">
        <f>VLOOKUP(M47,[2]Sheet1!B$2:C$1721,2,0)</f>
        <v>1278</v>
      </c>
      <c r="P47" s="16" t="str">
        <f t="shared" si="0"/>
        <v>sama</v>
      </c>
      <c r="X47" t="s">
        <v>322</v>
      </c>
      <c r="Y47">
        <v>64</v>
      </c>
      <c r="Z47">
        <v>64</v>
      </c>
      <c r="AA47" t="str">
        <f t="shared" si="1"/>
        <v>SAMA</v>
      </c>
      <c r="AC47" t="s">
        <v>14618</v>
      </c>
      <c r="AD47" t="e">
        <f>VLOOKUP(AC47,$J$3:$K$1324,2,0)</f>
        <v>#N/A</v>
      </c>
      <c r="AE47" s="11" t="str">
        <f t="shared" si="2"/>
        <v>0</v>
      </c>
    </row>
    <row r="48" spans="9:31" x14ac:dyDescent="0.25">
      <c r="I48" t="s">
        <v>322</v>
      </c>
      <c r="J48" t="s">
        <v>14231</v>
      </c>
      <c r="K48">
        <v>64</v>
      </c>
      <c r="L48" t="e">
        <f>VLOOKUP(J48,'[1]stockopname_master_item (11)'!B$2:C$3427,2,0)</f>
        <v>#N/A</v>
      </c>
      <c r="M48" s="14" t="s">
        <v>2137</v>
      </c>
      <c r="N48" s="15">
        <v>6</v>
      </c>
      <c r="O48" s="15">
        <f>VLOOKUP(M48,[2]Sheet1!B$2:C$1721,2,0)</f>
        <v>6</v>
      </c>
      <c r="P48" s="16" t="str">
        <f t="shared" si="0"/>
        <v>sama</v>
      </c>
      <c r="X48" t="s">
        <v>13490</v>
      </c>
      <c r="Y48">
        <v>22438</v>
      </c>
      <c r="Z48">
        <v>22438</v>
      </c>
      <c r="AA48" t="str">
        <f t="shared" si="1"/>
        <v>SAMA</v>
      </c>
      <c r="AC48" t="s">
        <v>14617</v>
      </c>
      <c r="AD48">
        <f>VLOOKUP(AC48,$J$3:$K$1324,2,0)</f>
        <v>141</v>
      </c>
      <c r="AE48" s="11">
        <f t="shared" si="2"/>
        <v>141</v>
      </c>
    </row>
    <row r="49" spans="9:31" x14ac:dyDescent="0.25">
      <c r="I49" t="s">
        <v>13490</v>
      </c>
      <c r="J49" t="s">
        <v>14234</v>
      </c>
      <c r="K49">
        <v>22438</v>
      </c>
      <c r="L49" t="e">
        <f>VLOOKUP(J49,'[1]stockopname_master_item (11)'!B$2:C$3427,2,0)</f>
        <v>#N/A</v>
      </c>
      <c r="M49" s="14" t="s">
        <v>2129</v>
      </c>
      <c r="N49" s="15">
        <v>9</v>
      </c>
      <c r="O49" s="15">
        <f>VLOOKUP(M49,[2]Sheet1!B$2:C$1721,2,0)</f>
        <v>9</v>
      </c>
      <c r="P49" s="16" t="str">
        <f t="shared" si="0"/>
        <v>sama</v>
      </c>
      <c r="X49" t="s">
        <v>13491</v>
      </c>
      <c r="Y49">
        <v>4481</v>
      </c>
      <c r="Z49">
        <v>4481</v>
      </c>
      <c r="AA49" t="str">
        <f t="shared" si="1"/>
        <v>SAMA</v>
      </c>
      <c r="AC49" t="s">
        <v>14619</v>
      </c>
      <c r="AD49" t="e">
        <f>VLOOKUP(AC49,$J$3:$K$1324,2,0)</f>
        <v>#N/A</v>
      </c>
      <c r="AE49" s="11" t="str">
        <f t="shared" si="2"/>
        <v>0</v>
      </c>
    </row>
    <row r="50" spans="9:31" x14ac:dyDescent="0.25">
      <c r="I50" t="s">
        <v>13491</v>
      </c>
      <c r="J50" t="s">
        <v>14235</v>
      </c>
      <c r="K50">
        <v>6</v>
      </c>
      <c r="L50" t="e">
        <f>VLOOKUP(J50,'[1]stockopname_master_item (11)'!B$2:C$3427,2,0)</f>
        <v>#N/A</v>
      </c>
      <c r="M50" s="14" t="s">
        <v>2126</v>
      </c>
      <c r="N50" s="15">
        <v>5</v>
      </c>
      <c r="O50" s="15">
        <f>VLOOKUP(M50,[2]Sheet1!B$2:C$1721,2,0)</f>
        <v>5</v>
      </c>
      <c r="P50" s="16" t="str">
        <f t="shared" si="0"/>
        <v>sama</v>
      </c>
      <c r="X50" t="s">
        <v>350</v>
      </c>
      <c r="Y50">
        <v>1013</v>
      </c>
      <c r="Z50">
        <v>1013</v>
      </c>
      <c r="AA50" t="str">
        <f t="shared" si="1"/>
        <v>SAMA</v>
      </c>
      <c r="AC50" t="s">
        <v>14620</v>
      </c>
      <c r="AD50" t="e">
        <f>VLOOKUP(AC50,$J$3:$K$1324,2,0)</f>
        <v>#N/A</v>
      </c>
      <c r="AE50" s="11" t="str">
        <f t="shared" si="2"/>
        <v>0</v>
      </c>
    </row>
    <row r="51" spans="9:31" x14ac:dyDescent="0.25">
      <c r="I51" t="s">
        <v>350</v>
      </c>
      <c r="J51" t="s">
        <v>14236</v>
      </c>
      <c r="K51">
        <v>1013</v>
      </c>
      <c r="L51" t="e">
        <f>VLOOKUP(J51,'[1]stockopname_master_item (11)'!B$2:C$3427,2,0)</f>
        <v>#N/A</v>
      </c>
      <c r="M51" s="14" t="s">
        <v>13577</v>
      </c>
      <c r="N51" s="15">
        <v>3910</v>
      </c>
      <c r="O51" s="15">
        <f>VLOOKUP(M51,[2]Sheet1!B$2:C$1721,2,0)</f>
        <v>3910</v>
      </c>
      <c r="P51" s="16" t="str">
        <f t="shared" si="0"/>
        <v>sama</v>
      </c>
      <c r="X51" t="s">
        <v>352</v>
      </c>
      <c r="Y51">
        <v>3</v>
      </c>
      <c r="Z51">
        <v>3</v>
      </c>
      <c r="AA51" t="str">
        <f t="shared" si="1"/>
        <v>SAMA</v>
      </c>
      <c r="AC51" t="s">
        <v>14622</v>
      </c>
      <c r="AD51" t="e">
        <f>VLOOKUP(AC51,$J$3:$K$1324,2,0)</f>
        <v>#N/A</v>
      </c>
      <c r="AE51" s="11" t="str">
        <f t="shared" si="2"/>
        <v>0</v>
      </c>
    </row>
    <row r="52" spans="9:31" x14ac:dyDescent="0.25">
      <c r="I52" t="s">
        <v>352</v>
      </c>
      <c r="J52" t="s">
        <v>14237</v>
      </c>
      <c r="K52">
        <v>3</v>
      </c>
      <c r="L52" t="e">
        <f>VLOOKUP(J52,'[1]stockopname_master_item (11)'!B$2:C$3427,2,0)</f>
        <v>#N/A</v>
      </c>
      <c r="M52" s="14" t="s">
        <v>13578</v>
      </c>
      <c r="N52" s="15">
        <v>9541</v>
      </c>
      <c r="O52" s="15">
        <f>VLOOKUP(M52,[2]Sheet1!B$2:C$1721,2,0)</f>
        <v>9541</v>
      </c>
      <c r="P52" s="16" t="str">
        <f t="shared" si="0"/>
        <v>sama</v>
      </c>
      <c r="X52" t="s">
        <v>357</v>
      </c>
      <c r="Y52">
        <v>4</v>
      </c>
      <c r="Z52">
        <v>4</v>
      </c>
      <c r="AA52" t="str">
        <f t="shared" si="1"/>
        <v>SAMA</v>
      </c>
      <c r="AC52" t="s">
        <v>14623</v>
      </c>
      <c r="AD52">
        <f>VLOOKUP(AC52,$J$3:$K$1324,2,0)</f>
        <v>18748</v>
      </c>
      <c r="AE52" s="11">
        <f t="shared" si="2"/>
        <v>18748</v>
      </c>
    </row>
    <row r="53" spans="9:31" x14ac:dyDescent="0.25">
      <c r="I53" t="s">
        <v>357</v>
      </c>
      <c r="J53" t="s">
        <v>14238</v>
      </c>
      <c r="K53">
        <v>4</v>
      </c>
      <c r="L53" t="e">
        <f>VLOOKUP(J53,'[1]stockopname_master_item (11)'!B$2:C$3427,2,0)</f>
        <v>#N/A</v>
      </c>
      <c r="M53" s="14" t="s">
        <v>13579</v>
      </c>
      <c r="N53" s="15">
        <v>4519</v>
      </c>
      <c r="O53" s="15">
        <f>VLOOKUP(M53,[2]Sheet1!B$2:C$1721,2,0)</f>
        <v>4519</v>
      </c>
      <c r="P53" s="16" t="str">
        <f t="shared" si="0"/>
        <v>sama</v>
      </c>
      <c r="X53" t="s">
        <v>359</v>
      </c>
      <c r="Y53">
        <v>1</v>
      </c>
      <c r="Z53">
        <v>1</v>
      </c>
      <c r="AA53" t="str">
        <f t="shared" si="1"/>
        <v>SAMA</v>
      </c>
      <c r="AC53" t="s">
        <v>14629</v>
      </c>
      <c r="AD53" t="e">
        <f>VLOOKUP(AC53,$J$3:$K$1324,2,0)</f>
        <v>#N/A</v>
      </c>
      <c r="AE53" s="11" t="str">
        <f t="shared" si="2"/>
        <v>0</v>
      </c>
    </row>
    <row r="54" spans="9:31" x14ac:dyDescent="0.25">
      <c r="I54" t="s">
        <v>359</v>
      </c>
      <c r="J54" t="s">
        <v>14239</v>
      </c>
      <c r="K54">
        <v>1</v>
      </c>
      <c r="L54" t="e">
        <f>VLOOKUP(J54,'[1]stockopname_master_item (11)'!B$2:C$3427,2,0)</f>
        <v>#N/A</v>
      </c>
      <c r="M54" s="14" t="s">
        <v>2187</v>
      </c>
      <c r="N54" s="15">
        <v>1720</v>
      </c>
      <c r="O54" s="15">
        <f>VLOOKUP(M54,[2]Sheet1!B$2:C$1721,2,0)</f>
        <v>1720</v>
      </c>
      <c r="P54" s="16" t="str">
        <f t="shared" si="0"/>
        <v>sama</v>
      </c>
      <c r="X54" t="s">
        <v>362</v>
      </c>
      <c r="Y54">
        <v>15</v>
      </c>
      <c r="Z54">
        <v>15</v>
      </c>
      <c r="AA54" t="str">
        <f t="shared" si="1"/>
        <v>SAMA</v>
      </c>
      <c r="AC54" t="s">
        <v>14631</v>
      </c>
      <c r="AD54" t="e">
        <f>VLOOKUP(AC54,$J$3:$K$1324,2,0)</f>
        <v>#N/A</v>
      </c>
      <c r="AE54" s="11" t="str">
        <f t="shared" si="2"/>
        <v>0</v>
      </c>
    </row>
    <row r="55" spans="9:31" x14ac:dyDescent="0.25">
      <c r="I55" t="s">
        <v>362</v>
      </c>
      <c r="J55" t="s">
        <v>14240</v>
      </c>
      <c r="K55">
        <v>15</v>
      </c>
      <c r="L55" t="e">
        <f>VLOOKUP(J55,'[1]stockopname_master_item (11)'!B$2:C$3427,2,0)</f>
        <v>#N/A</v>
      </c>
      <c r="M55" s="14" t="s">
        <v>2181</v>
      </c>
      <c r="N55" s="15">
        <v>1860</v>
      </c>
      <c r="O55" s="15">
        <f>VLOOKUP(M55,[2]Sheet1!B$2:C$1721,2,0)</f>
        <v>1860</v>
      </c>
      <c r="P55" s="16" t="str">
        <f t="shared" si="0"/>
        <v>sama</v>
      </c>
      <c r="X55" t="s">
        <v>366</v>
      </c>
      <c r="Y55">
        <v>60</v>
      </c>
      <c r="Z55">
        <v>60</v>
      </c>
      <c r="AA55" t="str">
        <f t="shared" si="1"/>
        <v>SAMA</v>
      </c>
      <c r="AC55" t="s">
        <v>14630</v>
      </c>
      <c r="AD55" t="e">
        <f>VLOOKUP(AC55,$J$3:$K$1324,2,0)</f>
        <v>#N/A</v>
      </c>
      <c r="AE55" s="11" t="str">
        <f t="shared" si="2"/>
        <v>0</v>
      </c>
    </row>
    <row r="56" spans="9:31" x14ac:dyDescent="0.25">
      <c r="I56" t="s">
        <v>366</v>
      </c>
      <c r="J56" t="s">
        <v>14241</v>
      </c>
      <c r="K56">
        <v>60</v>
      </c>
      <c r="L56" t="e">
        <f>VLOOKUP(J56,'[1]stockopname_master_item (11)'!B$2:C$3427,2,0)</f>
        <v>#N/A</v>
      </c>
      <c r="M56" s="14" t="s">
        <v>2191</v>
      </c>
      <c r="N56" s="15">
        <v>20000</v>
      </c>
      <c r="O56" s="15">
        <f>VLOOKUP(M56,[2]Sheet1!B$2:C$1721,2,0)</f>
        <v>20000</v>
      </c>
      <c r="P56" s="16" t="str">
        <f t="shared" si="0"/>
        <v>sama</v>
      </c>
      <c r="X56" t="s">
        <v>13492</v>
      </c>
      <c r="Y56">
        <v>611</v>
      </c>
      <c r="Z56">
        <v>611</v>
      </c>
      <c r="AA56" t="str">
        <f t="shared" si="1"/>
        <v>SAMA</v>
      </c>
      <c r="AC56" t="s">
        <v>14625</v>
      </c>
      <c r="AD56" t="e">
        <f>VLOOKUP(AC56,$J$3:$K$1324,2,0)</f>
        <v>#N/A</v>
      </c>
      <c r="AE56" s="11" t="str">
        <f t="shared" si="2"/>
        <v>0</v>
      </c>
    </row>
    <row r="57" spans="9:31" x14ac:dyDescent="0.25">
      <c r="I57" t="s">
        <v>13492</v>
      </c>
      <c r="J57" t="s">
        <v>14242</v>
      </c>
      <c r="K57">
        <v>611</v>
      </c>
      <c r="L57" t="e">
        <f>VLOOKUP(J57,'[1]stockopname_master_item (11)'!B$2:C$3427,2,0)</f>
        <v>#N/A</v>
      </c>
      <c r="M57" s="14" t="s">
        <v>2200</v>
      </c>
      <c r="N57" s="15">
        <v>10916</v>
      </c>
      <c r="O57" s="15">
        <f>VLOOKUP(M57,[2]Sheet1!B$2:C$1721,2,0)</f>
        <v>10916</v>
      </c>
      <c r="P57" s="16" t="str">
        <f t="shared" si="0"/>
        <v>sama</v>
      </c>
      <c r="X57" t="s">
        <v>13493</v>
      </c>
      <c r="Y57">
        <v>44026</v>
      </c>
      <c r="Z57">
        <v>44026</v>
      </c>
      <c r="AA57" t="str">
        <f t="shared" si="1"/>
        <v>SAMA</v>
      </c>
      <c r="AC57" t="s">
        <v>14626</v>
      </c>
      <c r="AD57" t="e">
        <f>VLOOKUP(AC57,$J$3:$K$1324,2,0)</f>
        <v>#N/A</v>
      </c>
      <c r="AE57" s="11" t="str">
        <f t="shared" si="2"/>
        <v>0</v>
      </c>
    </row>
    <row r="58" spans="9:31" x14ac:dyDescent="0.25">
      <c r="I58" t="s">
        <v>13493</v>
      </c>
      <c r="J58" t="s">
        <v>14243</v>
      </c>
      <c r="K58">
        <v>4228</v>
      </c>
      <c r="L58" t="e">
        <f>VLOOKUP(J58,'[1]stockopname_master_item (11)'!B$2:C$3427,2,0)</f>
        <v>#N/A</v>
      </c>
      <c r="M58" s="14" t="s">
        <v>2214</v>
      </c>
      <c r="N58" s="15">
        <v>11430</v>
      </c>
      <c r="O58" s="15">
        <f>VLOOKUP(M58,[2]Sheet1!B$2:C$1721,2,0)</f>
        <v>11430</v>
      </c>
      <c r="P58" s="16" t="str">
        <f t="shared" si="0"/>
        <v>sama</v>
      </c>
      <c r="X58" t="s">
        <v>374</v>
      </c>
      <c r="Y58">
        <v>1130</v>
      </c>
      <c r="Z58">
        <v>1130</v>
      </c>
      <c r="AA58" t="str">
        <f t="shared" si="1"/>
        <v>SAMA</v>
      </c>
      <c r="AC58" t="s">
        <v>14627</v>
      </c>
      <c r="AD58" t="e">
        <f>VLOOKUP(AC58,$J$3:$K$1324,2,0)</f>
        <v>#N/A</v>
      </c>
      <c r="AE58" s="11" t="str">
        <f t="shared" si="2"/>
        <v>0</v>
      </c>
    </row>
    <row r="59" spans="9:31" x14ac:dyDescent="0.25">
      <c r="I59" t="s">
        <v>13493</v>
      </c>
      <c r="J59" t="s">
        <v>14244</v>
      </c>
      <c r="K59">
        <v>39798</v>
      </c>
      <c r="L59" t="e">
        <f>VLOOKUP(J59,'[1]stockopname_master_item (11)'!B$2:C$3427,2,0)</f>
        <v>#N/A</v>
      </c>
      <c r="M59" s="14" t="s">
        <v>2228</v>
      </c>
      <c r="N59" s="15">
        <v>100</v>
      </c>
      <c r="O59" s="15">
        <f>VLOOKUP(M59,[2]Sheet1!B$2:C$1721,2,0)</f>
        <v>100</v>
      </c>
      <c r="P59" s="16" t="str">
        <f t="shared" si="0"/>
        <v>sama</v>
      </c>
      <c r="X59" t="s">
        <v>10822</v>
      </c>
      <c r="Y59">
        <v>5403</v>
      </c>
      <c r="Z59">
        <v>5403</v>
      </c>
      <c r="AA59" t="str">
        <f t="shared" si="1"/>
        <v>SAMA</v>
      </c>
      <c r="AC59" t="s">
        <v>14628</v>
      </c>
      <c r="AD59" t="e">
        <f>VLOOKUP(AC59,$J$3:$K$1324,2,0)</f>
        <v>#N/A</v>
      </c>
      <c r="AE59" s="11" t="str">
        <f t="shared" si="2"/>
        <v>0</v>
      </c>
    </row>
    <row r="60" spans="9:31" x14ac:dyDescent="0.25">
      <c r="I60" t="s">
        <v>374</v>
      </c>
      <c r="J60" t="s">
        <v>14245</v>
      </c>
      <c r="K60">
        <v>1</v>
      </c>
      <c r="L60" t="e">
        <f>VLOOKUP(J60,'[1]stockopname_master_item (11)'!B$2:C$3427,2,0)</f>
        <v>#N/A</v>
      </c>
      <c r="M60" s="14" t="s">
        <v>2226</v>
      </c>
      <c r="N60" s="15">
        <v>955</v>
      </c>
      <c r="O60" s="15">
        <f>VLOOKUP(M60,[2]Sheet1!B$2:C$1721,2,0)</f>
        <v>955</v>
      </c>
      <c r="P60" s="16" t="str">
        <f t="shared" si="0"/>
        <v>sama</v>
      </c>
      <c r="X60" t="s">
        <v>10823</v>
      </c>
      <c r="Y60">
        <v>6580</v>
      </c>
      <c r="Z60">
        <v>6580</v>
      </c>
      <c r="AA60" t="str">
        <f t="shared" si="1"/>
        <v>SAMA</v>
      </c>
      <c r="AC60" t="s">
        <v>14636</v>
      </c>
      <c r="AD60" t="e">
        <f>VLOOKUP(AC60,$J$3:$K$1324,2,0)</f>
        <v>#N/A</v>
      </c>
      <c r="AE60" s="11" t="str">
        <f t="shared" si="2"/>
        <v>0</v>
      </c>
    </row>
    <row r="61" spans="9:31" x14ac:dyDescent="0.25">
      <c r="I61" t="s">
        <v>10822</v>
      </c>
      <c r="J61" t="s">
        <v>14246</v>
      </c>
      <c r="K61">
        <v>2</v>
      </c>
      <c r="L61" t="e">
        <f>VLOOKUP(J61,'[1]stockopname_master_item (11)'!B$2:C$3427,2,0)</f>
        <v>#N/A</v>
      </c>
      <c r="M61" s="14" t="s">
        <v>2223</v>
      </c>
      <c r="N61" s="15">
        <v>440</v>
      </c>
      <c r="O61" s="15">
        <f>VLOOKUP(M61,[2]Sheet1!B$2:C$1721,2,0)</f>
        <v>440</v>
      </c>
      <c r="P61" s="16" t="str">
        <f t="shared" si="0"/>
        <v>sama</v>
      </c>
      <c r="X61" t="s">
        <v>405</v>
      </c>
      <c r="Y61">
        <v>40</v>
      </c>
      <c r="Z61">
        <v>40</v>
      </c>
      <c r="AA61" t="str">
        <f t="shared" si="1"/>
        <v>SAMA</v>
      </c>
      <c r="AC61" t="s">
        <v>14635</v>
      </c>
      <c r="AD61">
        <f>VLOOKUP(AC61,$J$3:$K$1324,2,0)</f>
        <v>118</v>
      </c>
      <c r="AE61" s="11">
        <f t="shared" si="2"/>
        <v>118</v>
      </c>
    </row>
    <row r="62" spans="9:31" x14ac:dyDescent="0.25">
      <c r="I62" t="s">
        <v>10823</v>
      </c>
      <c r="J62" t="s">
        <v>14247</v>
      </c>
      <c r="K62">
        <v>1</v>
      </c>
      <c r="L62" t="e">
        <f>VLOOKUP(J62,'[1]stockopname_master_item (11)'!B$2:C$3427,2,0)</f>
        <v>#N/A</v>
      </c>
      <c r="M62" s="14" t="s">
        <v>13580</v>
      </c>
      <c r="N62" s="15">
        <v>11</v>
      </c>
      <c r="O62" s="15">
        <f>VLOOKUP(M62,[2]Sheet1!B$2:C$1721,2,0)</f>
        <v>11</v>
      </c>
      <c r="P62" s="16" t="str">
        <f t="shared" si="0"/>
        <v>sama</v>
      </c>
      <c r="X62" t="s">
        <v>409</v>
      </c>
      <c r="Y62">
        <v>25</v>
      </c>
      <c r="Z62">
        <v>25</v>
      </c>
      <c r="AA62" t="str">
        <f t="shared" si="1"/>
        <v>SAMA</v>
      </c>
      <c r="AC62" t="s">
        <v>14172</v>
      </c>
      <c r="AD62">
        <f>VLOOKUP(AC62,$J$3:$K$1324,2,0)</f>
        <v>202</v>
      </c>
      <c r="AE62" s="11">
        <f t="shared" si="2"/>
        <v>202</v>
      </c>
    </row>
    <row r="63" spans="9:31" x14ac:dyDescent="0.25">
      <c r="I63" t="s">
        <v>405</v>
      </c>
      <c r="J63" t="s">
        <v>14251</v>
      </c>
      <c r="K63">
        <v>40</v>
      </c>
      <c r="L63" t="e">
        <f>VLOOKUP(J63,'[1]stockopname_master_item (11)'!B$2:C$3427,2,0)</f>
        <v>#N/A</v>
      </c>
      <c r="M63" s="14" t="s">
        <v>13581</v>
      </c>
      <c r="N63" s="15">
        <v>1552</v>
      </c>
      <c r="O63" s="15">
        <f>VLOOKUP(M63,[2]Sheet1!B$2:C$1721,2,0)</f>
        <v>1552</v>
      </c>
      <c r="P63" s="16" t="str">
        <f t="shared" si="0"/>
        <v>sama</v>
      </c>
      <c r="X63" t="s">
        <v>13496</v>
      </c>
      <c r="Y63">
        <v>694</v>
      </c>
      <c r="Z63">
        <v>694</v>
      </c>
      <c r="AA63" t="str">
        <f t="shared" si="1"/>
        <v>SAMA</v>
      </c>
      <c r="AC63" t="s">
        <v>14643</v>
      </c>
      <c r="AD63">
        <f>VLOOKUP(AC63,$J$3:$K$1324,2,0)</f>
        <v>1089</v>
      </c>
      <c r="AE63" s="11">
        <f t="shared" si="2"/>
        <v>1089</v>
      </c>
    </row>
    <row r="64" spans="9:31" x14ac:dyDescent="0.25">
      <c r="I64" t="s">
        <v>409</v>
      </c>
      <c r="J64" t="s">
        <v>14252</v>
      </c>
      <c r="K64">
        <v>25</v>
      </c>
      <c r="L64" t="e">
        <f>VLOOKUP(J64,'[1]stockopname_master_item (11)'!B$2:C$3427,2,0)</f>
        <v>#N/A</v>
      </c>
      <c r="M64" s="14" t="s">
        <v>2241</v>
      </c>
      <c r="N64" s="15">
        <v>250</v>
      </c>
      <c r="O64" s="15">
        <f>VLOOKUP(M64,[2]Sheet1!B$2:C$1721,2,0)</f>
        <v>250</v>
      </c>
      <c r="P64" s="16" t="str">
        <f t="shared" si="0"/>
        <v>sama</v>
      </c>
      <c r="X64" t="s">
        <v>417</v>
      </c>
      <c r="Y64">
        <v>10</v>
      </c>
      <c r="Z64">
        <v>10</v>
      </c>
      <c r="AA64" t="str">
        <f t="shared" si="1"/>
        <v>SAMA</v>
      </c>
      <c r="AC64" t="s">
        <v>14642</v>
      </c>
      <c r="AD64" t="e">
        <f>VLOOKUP(AC64,$J$3:$K$1324,2,0)</f>
        <v>#N/A</v>
      </c>
      <c r="AE64" s="11" t="str">
        <f t="shared" si="2"/>
        <v>0</v>
      </c>
    </row>
    <row r="65" spans="9:31" x14ac:dyDescent="0.25">
      <c r="I65" t="s">
        <v>13496</v>
      </c>
      <c r="J65" t="s">
        <v>14253</v>
      </c>
      <c r="K65">
        <v>694</v>
      </c>
      <c r="L65" t="e">
        <f>VLOOKUP(J65,'[1]stockopname_master_item (11)'!B$2:C$3427,2,0)</f>
        <v>#N/A</v>
      </c>
      <c r="M65" s="14" t="s">
        <v>2238</v>
      </c>
      <c r="N65" s="15">
        <v>270</v>
      </c>
      <c r="O65" s="15">
        <f>VLOOKUP(M65,[2]Sheet1!B$2:C$1721,2,0)</f>
        <v>270</v>
      </c>
      <c r="P65" s="16" t="str">
        <f t="shared" si="0"/>
        <v>sama</v>
      </c>
      <c r="X65" t="s">
        <v>419</v>
      </c>
      <c r="Y65">
        <v>5</v>
      </c>
      <c r="Z65">
        <v>5</v>
      </c>
      <c r="AA65" t="str">
        <f t="shared" si="1"/>
        <v>SAMA</v>
      </c>
      <c r="AC65" t="s">
        <v>14637</v>
      </c>
      <c r="AD65" t="e">
        <f>VLOOKUP(AC65,$J$3:$K$1324,2,0)</f>
        <v>#N/A</v>
      </c>
      <c r="AE65" s="11" t="str">
        <f t="shared" si="2"/>
        <v>0</v>
      </c>
    </row>
    <row r="66" spans="9:31" x14ac:dyDescent="0.25">
      <c r="I66" t="s">
        <v>417</v>
      </c>
      <c r="J66" t="s">
        <v>14254</v>
      </c>
      <c r="K66">
        <v>10</v>
      </c>
      <c r="L66" t="e">
        <f>VLOOKUP(J66,'[1]stockopname_master_item (11)'!B$2:C$3427,2,0)</f>
        <v>#N/A</v>
      </c>
      <c r="M66" s="14" t="s">
        <v>13476</v>
      </c>
      <c r="N66" s="15">
        <v>6538</v>
      </c>
      <c r="O66" s="15">
        <f>VLOOKUP(M66,[2]Sheet1!B$2:C$1721,2,0)</f>
        <v>6538</v>
      </c>
      <c r="P66" s="16" t="str">
        <f t="shared" si="0"/>
        <v>sama</v>
      </c>
      <c r="X66" t="s">
        <v>424</v>
      </c>
      <c r="Y66">
        <v>139</v>
      </c>
      <c r="Z66">
        <v>139</v>
      </c>
      <c r="AA66" t="str">
        <f t="shared" si="1"/>
        <v>SAMA</v>
      </c>
      <c r="AC66" t="s">
        <v>14639</v>
      </c>
      <c r="AD66">
        <f>VLOOKUP(AC66,$J$3:$K$1324,2,0)</f>
        <v>25</v>
      </c>
      <c r="AE66" s="11">
        <f t="shared" si="2"/>
        <v>25</v>
      </c>
    </row>
    <row r="67" spans="9:31" x14ac:dyDescent="0.25">
      <c r="I67" t="s">
        <v>419</v>
      </c>
      <c r="J67" t="s">
        <v>14255</v>
      </c>
      <c r="K67">
        <v>5</v>
      </c>
      <c r="L67" t="e">
        <f>VLOOKUP(J67,'[1]stockopname_master_item (11)'!B$2:C$3427,2,0)</f>
        <v>#N/A</v>
      </c>
      <c r="M67" s="14" t="s">
        <v>13585</v>
      </c>
      <c r="N67" s="15">
        <v>2656</v>
      </c>
      <c r="O67" s="15">
        <f>VLOOKUP(M67,[2]Sheet1!B$2:C$1721,2,0)</f>
        <v>2656</v>
      </c>
      <c r="P67" s="16" t="str">
        <f t="shared" si="0"/>
        <v>sama</v>
      </c>
      <c r="X67" t="s">
        <v>426</v>
      </c>
      <c r="Y67">
        <v>116</v>
      </c>
      <c r="Z67">
        <v>116</v>
      </c>
      <c r="AA67" t="str">
        <f t="shared" si="1"/>
        <v>SAMA</v>
      </c>
      <c r="AC67" t="s">
        <v>14638</v>
      </c>
      <c r="AD67">
        <f>VLOOKUP(AC67,$J$3:$K$1324,2,0)</f>
        <v>60</v>
      </c>
      <c r="AE67" s="11">
        <f t="shared" si="2"/>
        <v>60</v>
      </c>
    </row>
    <row r="68" spans="9:31" x14ac:dyDescent="0.25">
      <c r="I68" t="s">
        <v>424</v>
      </c>
      <c r="J68" t="s">
        <v>14256</v>
      </c>
      <c r="K68">
        <v>139</v>
      </c>
      <c r="L68" t="e">
        <f>VLOOKUP(J68,'[1]stockopname_master_item (11)'!B$2:C$3427,2,0)</f>
        <v>#N/A</v>
      </c>
      <c r="M68" s="14" t="s">
        <v>82</v>
      </c>
      <c r="N68" s="15">
        <v>11</v>
      </c>
      <c r="O68" s="15">
        <f>VLOOKUP(M68,[2]Sheet1!B$2:C$1721,2,0)</f>
        <v>11</v>
      </c>
      <c r="P68" s="16" t="str">
        <f t="shared" ref="P68:P131" si="3">IF(O68-N68=0,"sama","tidak")</f>
        <v>sama</v>
      </c>
      <c r="X68" t="s">
        <v>428</v>
      </c>
      <c r="Y68">
        <v>100</v>
      </c>
      <c r="Z68">
        <v>100</v>
      </c>
      <c r="AA68" t="str">
        <f t="shared" ref="AA68:AA131" si="4">IF(Y68-Z68=0,"SAMA","TIDAK")</f>
        <v>SAMA</v>
      </c>
      <c r="AC68" t="s">
        <v>14641</v>
      </c>
      <c r="AD68">
        <f>VLOOKUP(AC68,$J$3:$K$1324,2,0)</f>
        <v>319</v>
      </c>
      <c r="AE68" s="11">
        <f t="shared" ref="AE68:AE131" si="5">IF(ISNA(AD68),"0",AD68)</f>
        <v>319</v>
      </c>
    </row>
    <row r="69" spans="9:31" x14ac:dyDescent="0.25">
      <c r="I69" t="s">
        <v>426</v>
      </c>
      <c r="J69" t="s">
        <v>14257</v>
      </c>
      <c r="K69">
        <v>116</v>
      </c>
      <c r="L69" t="e">
        <f>VLOOKUP(J69,'[1]stockopname_master_item (11)'!B$2:C$3427,2,0)</f>
        <v>#N/A</v>
      </c>
      <c r="M69" s="14" t="s">
        <v>85</v>
      </c>
      <c r="N69" s="15">
        <v>4</v>
      </c>
      <c r="O69" s="15">
        <f>VLOOKUP(M69,[2]Sheet1!B$2:C$1721,2,0)</f>
        <v>4</v>
      </c>
      <c r="P69" s="16" t="str">
        <f t="shared" si="3"/>
        <v>sama</v>
      </c>
      <c r="X69" t="s">
        <v>430</v>
      </c>
      <c r="Y69">
        <v>237</v>
      </c>
      <c r="Z69">
        <v>237</v>
      </c>
      <c r="AA69" t="str">
        <f t="shared" si="4"/>
        <v>SAMA</v>
      </c>
      <c r="AC69" t="s">
        <v>14647</v>
      </c>
      <c r="AD69">
        <f>VLOOKUP(AC69,$J$3:$K$1324,2,0)</f>
        <v>1540</v>
      </c>
      <c r="AE69" s="11">
        <f t="shared" si="5"/>
        <v>1540</v>
      </c>
    </row>
    <row r="70" spans="9:31" x14ac:dyDescent="0.25">
      <c r="I70" t="s">
        <v>428</v>
      </c>
      <c r="J70" t="s">
        <v>14258</v>
      </c>
      <c r="K70">
        <v>100</v>
      </c>
      <c r="L70" t="e">
        <f>VLOOKUP(J70,'[1]stockopname_master_item (11)'!B$2:C$3427,2,0)</f>
        <v>#N/A</v>
      </c>
      <c r="M70" s="14" t="s">
        <v>13592</v>
      </c>
      <c r="N70" s="15">
        <v>260</v>
      </c>
      <c r="O70" s="15">
        <f>VLOOKUP(M70,[2]Sheet1!B$2:C$1721,2,0)</f>
        <v>260</v>
      </c>
      <c r="P70" s="16" t="str">
        <f t="shared" si="3"/>
        <v>sama</v>
      </c>
      <c r="X70" t="s">
        <v>432</v>
      </c>
      <c r="Y70">
        <v>89</v>
      </c>
      <c r="Z70">
        <v>89</v>
      </c>
      <c r="AA70" t="str">
        <f t="shared" si="4"/>
        <v>SAMA</v>
      </c>
      <c r="AC70" t="s">
        <v>14655</v>
      </c>
      <c r="AD70">
        <f>VLOOKUP(AC70,$J$3:$K$1324,2,0)</f>
        <v>11</v>
      </c>
      <c r="AE70" s="11">
        <f t="shared" si="5"/>
        <v>11</v>
      </c>
    </row>
    <row r="71" spans="9:31" x14ac:dyDescent="0.25">
      <c r="I71" t="s">
        <v>430</v>
      </c>
      <c r="J71" t="s">
        <v>14259</v>
      </c>
      <c r="K71">
        <v>237</v>
      </c>
      <c r="L71" t="e">
        <f>VLOOKUP(J71,'[1]stockopname_master_item (11)'!B$2:C$3427,2,0)</f>
        <v>#N/A</v>
      </c>
      <c r="M71" s="14" t="s">
        <v>89</v>
      </c>
      <c r="N71" s="15">
        <v>20514</v>
      </c>
      <c r="O71" s="15">
        <f>VLOOKUP(M71,[2]Sheet1!B$2:C$1721,2,0)</f>
        <v>20514</v>
      </c>
      <c r="P71" s="16" t="str">
        <f t="shared" si="3"/>
        <v>sama</v>
      </c>
      <c r="X71" t="s">
        <v>434</v>
      </c>
      <c r="Y71">
        <v>246</v>
      </c>
      <c r="Z71">
        <v>246</v>
      </c>
      <c r="AA71" t="str">
        <f t="shared" si="4"/>
        <v>SAMA</v>
      </c>
      <c r="AC71" t="s">
        <v>14657</v>
      </c>
      <c r="AD71" t="e">
        <f>VLOOKUP(AC71,$J$3:$K$1324,2,0)</f>
        <v>#N/A</v>
      </c>
      <c r="AE71" s="11" t="str">
        <f t="shared" si="5"/>
        <v>0</v>
      </c>
    </row>
    <row r="72" spans="9:31" x14ac:dyDescent="0.25">
      <c r="I72" t="s">
        <v>432</v>
      </c>
      <c r="J72" t="s">
        <v>14260</v>
      </c>
      <c r="K72">
        <v>89</v>
      </c>
      <c r="L72" t="e">
        <f>VLOOKUP(J72,'[1]stockopname_master_item (11)'!B$2:C$3427,2,0)</f>
        <v>#N/A</v>
      </c>
      <c r="M72" s="14" t="s">
        <v>2318</v>
      </c>
      <c r="N72" s="15">
        <v>25896</v>
      </c>
      <c r="O72" s="15">
        <f>VLOOKUP(M72,[2]Sheet1!B$2:C$1721,2,0)</f>
        <v>25896</v>
      </c>
      <c r="P72" s="16" t="str">
        <f t="shared" si="3"/>
        <v>sama</v>
      </c>
      <c r="X72" t="s">
        <v>438</v>
      </c>
      <c r="Y72">
        <v>40</v>
      </c>
      <c r="Z72">
        <v>40</v>
      </c>
      <c r="AA72" t="str">
        <f t="shared" si="4"/>
        <v>SAMA</v>
      </c>
      <c r="AC72" t="s">
        <v>14656</v>
      </c>
      <c r="AD72" t="e">
        <f>VLOOKUP(AC72,$J$3:$K$1324,2,0)</f>
        <v>#N/A</v>
      </c>
      <c r="AE72" s="11" t="str">
        <f t="shared" si="5"/>
        <v>0</v>
      </c>
    </row>
    <row r="73" spans="9:31" x14ac:dyDescent="0.25">
      <c r="I73" t="s">
        <v>434</v>
      </c>
      <c r="J73" t="s">
        <v>14261</v>
      </c>
      <c r="K73">
        <v>236</v>
      </c>
      <c r="L73" t="e">
        <f>VLOOKUP(J73,'[1]stockopname_master_item (11)'!B$2:C$3427,2,0)</f>
        <v>#N/A</v>
      </c>
      <c r="M73" s="14" t="s">
        <v>94</v>
      </c>
      <c r="N73" s="15">
        <v>22905</v>
      </c>
      <c r="O73" s="15">
        <f>VLOOKUP(M73,[2]Sheet1!B$2:C$1721,2,0)</f>
        <v>22905</v>
      </c>
      <c r="P73" s="16" t="str">
        <f t="shared" si="3"/>
        <v>sama</v>
      </c>
      <c r="X73" t="s">
        <v>13497</v>
      </c>
      <c r="Y73">
        <v>738</v>
      </c>
      <c r="Z73">
        <v>738</v>
      </c>
      <c r="AA73" t="str">
        <f t="shared" si="4"/>
        <v>SAMA</v>
      </c>
      <c r="AC73" t="s">
        <v>14658</v>
      </c>
      <c r="AD73">
        <f>VLOOKUP(AC73,$J$3:$K$1324,2,0)</f>
        <v>17</v>
      </c>
      <c r="AE73" s="11">
        <f t="shared" si="5"/>
        <v>17</v>
      </c>
    </row>
    <row r="74" spans="9:31" x14ac:dyDescent="0.25">
      <c r="I74" t="s">
        <v>434</v>
      </c>
      <c r="J74" t="s">
        <v>14262</v>
      </c>
      <c r="K74">
        <v>10</v>
      </c>
      <c r="L74" t="e">
        <f>VLOOKUP(J74,'[1]stockopname_master_item (11)'!B$2:C$3427,2,0)</f>
        <v>#N/A</v>
      </c>
      <c r="M74" s="14" t="s">
        <v>13478</v>
      </c>
      <c r="N74" s="15">
        <v>4890</v>
      </c>
      <c r="O74" s="15">
        <f>VLOOKUP(M74,[2]Sheet1!B$2:C$1721,2,0)</f>
        <v>4890</v>
      </c>
      <c r="P74" s="16" t="str">
        <f t="shared" si="3"/>
        <v>sama</v>
      </c>
      <c r="X74" t="s">
        <v>13499</v>
      </c>
      <c r="Y74">
        <v>40802</v>
      </c>
      <c r="Z74">
        <v>40802</v>
      </c>
      <c r="AA74" t="str">
        <f t="shared" si="4"/>
        <v>SAMA</v>
      </c>
      <c r="AC74" t="s">
        <v>14649</v>
      </c>
      <c r="AD74" t="e">
        <f>VLOOKUP(AC74,$J$3:$K$1324,2,0)</f>
        <v>#N/A</v>
      </c>
      <c r="AE74" s="11" t="str">
        <f t="shared" si="5"/>
        <v>0</v>
      </c>
    </row>
    <row r="75" spans="9:31" x14ac:dyDescent="0.25">
      <c r="I75" t="s">
        <v>438</v>
      </c>
      <c r="J75" t="s">
        <v>14263</v>
      </c>
      <c r="K75">
        <v>40</v>
      </c>
      <c r="L75" t="e">
        <f>VLOOKUP(J75,'[1]stockopname_master_item (11)'!B$2:C$3427,2,0)</f>
        <v>#N/A</v>
      </c>
      <c r="M75" s="14" t="s">
        <v>13479</v>
      </c>
      <c r="N75" s="15">
        <v>616</v>
      </c>
      <c r="O75" s="15">
        <f>VLOOKUP(M75,[2]Sheet1!B$2:C$1721,2,0)</f>
        <v>616</v>
      </c>
      <c r="P75" s="16" t="str">
        <f t="shared" si="3"/>
        <v>sama</v>
      </c>
      <c r="X75" t="s">
        <v>13500</v>
      </c>
      <c r="Y75">
        <v>2580</v>
      </c>
      <c r="Z75">
        <v>2580</v>
      </c>
      <c r="AA75" t="str">
        <f t="shared" si="4"/>
        <v>SAMA</v>
      </c>
      <c r="AC75" t="s">
        <v>14650</v>
      </c>
      <c r="AD75" t="e">
        <f>VLOOKUP(AC75,$J$3:$K$1324,2,0)</f>
        <v>#N/A</v>
      </c>
      <c r="AE75" s="11" t="str">
        <f t="shared" si="5"/>
        <v>0</v>
      </c>
    </row>
    <row r="76" spans="9:31" x14ac:dyDescent="0.25">
      <c r="I76" t="s">
        <v>13497</v>
      </c>
      <c r="J76" t="s">
        <v>14266</v>
      </c>
      <c r="K76">
        <v>738</v>
      </c>
      <c r="L76" t="e">
        <f>VLOOKUP(J76,'[1]stockopname_master_item (11)'!B$2:C$3427,2,0)</f>
        <v>#N/A</v>
      </c>
      <c r="M76" s="14" t="s">
        <v>13593</v>
      </c>
      <c r="N76" s="15">
        <v>1441</v>
      </c>
      <c r="O76" s="15">
        <f>VLOOKUP(M76,[2]Sheet1!B$2:C$1721,2,0)</f>
        <v>1441</v>
      </c>
      <c r="P76" s="16" t="str">
        <f t="shared" si="3"/>
        <v>sama</v>
      </c>
      <c r="X76" t="s">
        <v>459</v>
      </c>
      <c r="Y76">
        <v>200</v>
      </c>
      <c r="Z76">
        <v>200</v>
      </c>
      <c r="AA76" t="str">
        <f t="shared" si="4"/>
        <v>SAMA</v>
      </c>
      <c r="AC76" t="s">
        <v>14651</v>
      </c>
      <c r="AD76" t="e">
        <f>VLOOKUP(AC76,$J$3:$K$1324,2,0)</f>
        <v>#N/A</v>
      </c>
      <c r="AE76" s="11" t="str">
        <f t="shared" si="5"/>
        <v>0</v>
      </c>
    </row>
    <row r="77" spans="9:31" x14ac:dyDescent="0.25">
      <c r="I77" t="s">
        <v>13499</v>
      </c>
      <c r="J77" t="s">
        <v>14267</v>
      </c>
      <c r="K77">
        <v>40802</v>
      </c>
      <c r="L77" t="e">
        <f>VLOOKUP(J77,'[1]stockopname_master_item (11)'!B$2:C$3427,2,0)</f>
        <v>#N/A</v>
      </c>
      <c r="M77" s="14" t="s">
        <v>10054</v>
      </c>
      <c r="N77" s="15">
        <v>13</v>
      </c>
      <c r="O77" s="15">
        <f>VLOOKUP(M77,[2]Sheet1!B$2:C$1721,2,0)</f>
        <v>13</v>
      </c>
      <c r="P77" s="16" t="str">
        <f t="shared" si="3"/>
        <v>sama</v>
      </c>
      <c r="X77" t="s">
        <v>465</v>
      </c>
      <c r="Y77">
        <v>1</v>
      </c>
      <c r="Z77">
        <v>1</v>
      </c>
      <c r="AA77" t="str">
        <f t="shared" si="4"/>
        <v>SAMA</v>
      </c>
      <c r="AC77" t="s">
        <v>14652</v>
      </c>
      <c r="AD77" t="e">
        <f>VLOOKUP(AC77,$J$3:$K$1324,2,0)</f>
        <v>#N/A</v>
      </c>
      <c r="AE77" s="11" t="str">
        <f t="shared" si="5"/>
        <v>0</v>
      </c>
    </row>
    <row r="78" spans="9:31" x14ac:dyDescent="0.25">
      <c r="I78" t="s">
        <v>13500</v>
      </c>
      <c r="J78" t="s">
        <v>14269</v>
      </c>
      <c r="K78">
        <v>1580</v>
      </c>
      <c r="L78" t="e">
        <f>VLOOKUP(J78,'[1]stockopname_master_item (11)'!B$2:C$3427,2,0)</f>
        <v>#N/A</v>
      </c>
      <c r="M78" s="14" t="s">
        <v>10057</v>
      </c>
      <c r="N78" s="15">
        <v>235</v>
      </c>
      <c r="O78" s="15">
        <f>VLOOKUP(M78,[2]Sheet1!B$2:C$1721,2,0)</f>
        <v>235</v>
      </c>
      <c r="P78" s="16" t="str">
        <f t="shared" si="3"/>
        <v>sama</v>
      </c>
      <c r="X78" t="s">
        <v>469</v>
      </c>
      <c r="Y78">
        <v>10682</v>
      </c>
      <c r="Z78">
        <v>10682</v>
      </c>
      <c r="AA78" t="str">
        <f t="shared" si="4"/>
        <v>SAMA</v>
      </c>
      <c r="AC78" t="s">
        <v>14648</v>
      </c>
      <c r="AD78" t="e">
        <f>VLOOKUP(AC78,$J$3:$K$1324,2,0)</f>
        <v>#N/A</v>
      </c>
      <c r="AE78" s="11" t="str">
        <f t="shared" si="5"/>
        <v>0</v>
      </c>
    </row>
    <row r="79" spans="9:31" x14ac:dyDescent="0.25">
      <c r="I79" t="s">
        <v>459</v>
      </c>
      <c r="J79" t="s">
        <v>14270</v>
      </c>
      <c r="K79">
        <v>200</v>
      </c>
      <c r="L79" t="e">
        <f>VLOOKUP(J79,'[1]stockopname_master_item (11)'!B$2:C$3427,2,0)</f>
        <v>#N/A</v>
      </c>
      <c r="M79" s="14" t="s">
        <v>13598</v>
      </c>
      <c r="N79" s="15">
        <v>400</v>
      </c>
      <c r="O79" s="15">
        <f>VLOOKUP(M79,[2]Sheet1!B$2:C$1721,2,0)</f>
        <v>400</v>
      </c>
      <c r="P79" s="16" t="str">
        <f t="shared" si="3"/>
        <v>sama</v>
      </c>
      <c r="X79" t="s">
        <v>474</v>
      </c>
      <c r="Y79">
        <v>33533</v>
      </c>
      <c r="Z79">
        <v>33533</v>
      </c>
      <c r="AA79" t="str">
        <f t="shared" si="4"/>
        <v>SAMA</v>
      </c>
      <c r="AC79" t="s">
        <v>14653</v>
      </c>
      <c r="AD79" t="e">
        <f>VLOOKUP(AC79,$J$3:$K$1324,2,0)</f>
        <v>#N/A</v>
      </c>
      <c r="AE79" s="11" t="str">
        <f t="shared" si="5"/>
        <v>0</v>
      </c>
    </row>
    <row r="80" spans="9:31" x14ac:dyDescent="0.25">
      <c r="I80" t="s">
        <v>465</v>
      </c>
      <c r="J80" t="s">
        <v>14271</v>
      </c>
      <c r="K80">
        <v>1</v>
      </c>
      <c r="L80" t="e">
        <f>VLOOKUP(J80,'[1]stockopname_master_item (11)'!B$2:C$3427,2,0)</f>
        <v>#N/A</v>
      </c>
      <c r="M80" s="14" t="s">
        <v>13601</v>
      </c>
      <c r="N80" s="15">
        <v>794</v>
      </c>
      <c r="O80" s="15">
        <f>VLOOKUP(M80,[2]Sheet1!B$2:C$1721,2,0)</f>
        <v>794</v>
      </c>
      <c r="P80" s="16" t="str">
        <f t="shared" si="3"/>
        <v>sama</v>
      </c>
      <c r="X80" t="s">
        <v>483</v>
      </c>
      <c r="Y80">
        <v>49</v>
      </c>
      <c r="Z80">
        <v>49</v>
      </c>
      <c r="AA80" t="str">
        <f t="shared" si="4"/>
        <v>SAMA</v>
      </c>
      <c r="AC80" t="s">
        <v>14654</v>
      </c>
      <c r="AD80" t="e">
        <f>VLOOKUP(AC80,$J$3:$K$1324,2,0)</f>
        <v>#N/A</v>
      </c>
      <c r="AE80" s="11" t="str">
        <f t="shared" si="5"/>
        <v>0</v>
      </c>
    </row>
    <row r="81" spans="9:31" x14ac:dyDescent="0.25">
      <c r="I81" t="s">
        <v>469</v>
      </c>
      <c r="J81" t="s">
        <v>14273</v>
      </c>
      <c r="K81">
        <v>10682</v>
      </c>
      <c r="L81" t="e">
        <f>VLOOKUP(J81,'[1]stockopname_master_item (11)'!B$2:C$3427,2,0)</f>
        <v>#N/A</v>
      </c>
      <c r="M81" s="14" t="s">
        <v>13599</v>
      </c>
      <c r="N81" s="15">
        <v>1004</v>
      </c>
      <c r="O81" s="15">
        <f>VLOOKUP(M81,[2]Sheet1!B$2:C$1721,2,0)</f>
        <v>1004</v>
      </c>
      <c r="P81" s="16" t="str">
        <f t="shared" si="3"/>
        <v>sama</v>
      </c>
      <c r="X81" t="s">
        <v>13502</v>
      </c>
      <c r="Y81">
        <v>96</v>
      </c>
      <c r="Z81">
        <v>96</v>
      </c>
      <c r="AA81" t="str">
        <f t="shared" si="4"/>
        <v>SAMA</v>
      </c>
      <c r="AC81" t="s">
        <v>14512</v>
      </c>
      <c r="AD81" t="e">
        <f>VLOOKUP(AC81,$J$3:$K$1324,2,0)</f>
        <v>#N/A</v>
      </c>
      <c r="AE81" s="11" t="str">
        <f t="shared" si="5"/>
        <v>0</v>
      </c>
    </row>
    <row r="82" spans="9:31" x14ac:dyDescent="0.25">
      <c r="I82" t="s">
        <v>474</v>
      </c>
      <c r="J82" t="s">
        <v>14274</v>
      </c>
      <c r="K82">
        <v>33533</v>
      </c>
      <c r="L82" t="e">
        <f>VLOOKUP(J82,'[1]stockopname_master_item (11)'!B$2:C$3427,2,0)</f>
        <v>#N/A</v>
      </c>
      <c r="M82" s="14" t="s">
        <v>13602</v>
      </c>
      <c r="N82" s="15">
        <v>641</v>
      </c>
      <c r="O82" s="15">
        <f>VLOOKUP(M82,[2]Sheet1!B$2:C$1721,2,0)</f>
        <v>641</v>
      </c>
      <c r="P82" s="16" t="str">
        <f t="shared" si="3"/>
        <v>sama</v>
      </c>
      <c r="X82" t="s">
        <v>489</v>
      </c>
      <c r="Y82">
        <v>21</v>
      </c>
      <c r="Z82">
        <v>21</v>
      </c>
      <c r="AA82" t="str">
        <f t="shared" si="4"/>
        <v>SAMA</v>
      </c>
      <c r="AC82" t="s">
        <v>14661</v>
      </c>
      <c r="AD82" t="e">
        <f>VLOOKUP(AC82,$J$3:$K$1324,2,0)</f>
        <v>#N/A</v>
      </c>
      <c r="AE82" s="11" t="str">
        <f t="shared" si="5"/>
        <v>0</v>
      </c>
    </row>
    <row r="83" spans="9:31" x14ac:dyDescent="0.25">
      <c r="I83" t="s">
        <v>18329</v>
      </c>
      <c r="J83" t="s">
        <v>17492</v>
      </c>
      <c r="K83">
        <v>49</v>
      </c>
      <c r="L83" t="e">
        <f>VLOOKUP(J83,'[1]stockopname_master_item (11)'!B$2:C$3427,2,0)</f>
        <v>#N/A</v>
      </c>
      <c r="M83" s="14" t="s">
        <v>2461</v>
      </c>
      <c r="N83" s="15">
        <v>993</v>
      </c>
      <c r="O83" s="15">
        <f>VLOOKUP(M83,[2]Sheet1!B$2:C$1721,2,0)</f>
        <v>993</v>
      </c>
      <c r="P83" s="16" t="str">
        <f t="shared" si="3"/>
        <v>sama</v>
      </c>
      <c r="X83" t="s">
        <v>13503</v>
      </c>
      <c r="Y83">
        <v>4140</v>
      </c>
      <c r="Z83">
        <v>4140</v>
      </c>
      <c r="AA83" t="str">
        <f t="shared" si="4"/>
        <v>SAMA</v>
      </c>
      <c r="AC83" t="s">
        <v>14660</v>
      </c>
      <c r="AD83" t="e">
        <f>VLOOKUP(AC83,$J$3:$K$1324,2,0)</f>
        <v>#N/A</v>
      </c>
      <c r="AE83" s="11" t="str">
        <f t="shared" si="5"/>
        <v>0</v>
      </c>
    </row>
    <row r="84" spans="9:31" x14ac:dyDescent="0.25">
      <c r="I84" t="s">
        <v>13502</v>
      </c>
      <c r="J84" t="s">
        <v>14276</v>
      </c>
      <c r="K84">
        <v>96</v>
      </c>
      <c r="L84" t="e">
        <f>VLOOKUP(J84,'[1]stockopname_master_item (11)'!B$2:C$3427,2,0)</f>
        <v>#N/A</v>
      </c>
      <c r="M84" s="14" t="s">
        <v>2491</v>
      </c>
      <c r="N84" s="15">
        <v>48</v>
      </c>
      <c r="O84" s="15">
        <f>VLOOKUP(M84,[2]Sheet1!B$2:C$1721,2,0)</f>
        <v>48</v>
      </c>
      <c r="P84" s="16" t="str">
        <f t="shared" si="3"/>
        <v>sama</v>
      </c>
      <c r="X84" t="s">
        <v>496</v>
      </c>
      <c r="Y84">
        <v>11</v>
      </c>
      <c r="Z84">
        <v>11</v>
      </c>
      <c r="AA84" t="str">
        <f t="shared" si="4"/>
        <v>SAMA</v>
      </c>
      <c r="AC84" t="s">
        <v>14662</v>
      </c>
      <c r="AD84">
        <f>VLOOKUP(AC84,$J$3:$K$1324,2,0)</f>
        <v>10760</v>
      </c>
      <c r="AE84" s="11">
        <f t="shared" si="5"/>
        <v>10760</v>
      </c>
    </row>
    <row r="85" spans="9:31" x14ac:dyDescent="0.25">
      <c r="I85" t="s">
        <v>489</v>
      </c>
      <c r="J85" t="s">
        <v>14277</v>
      </c>
      <c r="K85">
        <v>21</v>
      </c>
      <c r="L85" t="e">
        <f>VLOOKUP(J85,'[1]stockopname_master_item (11)'!B$2:C$3427,2,0)</f>
        <v>#N/A</v>
      </c>
      <c r="M85" s="14" t="s">
        <v>13604</v>
      </c>
      <c r="N85" s="15">
        <v>40</v>
      </c>
      <c r="O85" s="15">
        <f>VLOOKUP(M85,[2]Sheet1!B$2:C$1721,2,0)</f>
        <v>40</v>
      </c>
      <c r="P85" s="16" t="str">
        <f t="shared" si="3"/>
        <v>sama</v>
      </c>
      <c r="X85" t="s">
        <v>499</v>
      </c>
      <c r="Y85">
        <v>4</v>
      </c>
      <c r="Z85">
        <v>4</v>
      </c>
      <c r="AA85" t="str">
        <f t="shared" si="4"/>
        <v>SAMA</v>
      </c>
      <c r="AC85" t="s">
        <v>14668</v>
      </c>
      <c r="AD85" t="e">
        <f>VLOOKUP(AC85,$J$3:$K$1324,2,0)</f>
        <v>#N/A</v>
      </c>
      <c r="AE85" s="11" t="str">
        <f t="shared" si="5"/>
        <v>0</v>
      </c>
    </row>
    <row r="86" spans="9:31" x14ac:dyDescent="0.25">
      <c r="I86" t="s">
        <v>13503</v>
      </c>
      <c r="J86" t="s">
        <v>14278</v>
      </c>
      <c r="K86">
        <v>86</v>
      </c>
      <c r="L86" t="e">
        <f>VLOOKUP(J86,'[1]stockopname_master_item (11)'!B$2:C$3427,2,0)</f>
        <v>#N/A</v>
      </c>
      <c r="M86" s="14" t="s">
        <v>13480</v>
      </c>
      <c r="N86" s="15">
        <v>3805</v>
      </c>
      <c r="O86" s="15">
        <f>VLOOKUP(M86,[2]Sheet1!B$2:C$1721,2,0)</f>
        <v>3805</v>
      </c>
      <c r="P86" s="16" t="str">
        <f t="shared" si="3"/>
        <v>sama</v>
      </c>
      <c r="X86" t="s">
        <v>506</v>
      </c>
      <c r="Y86">
        <v>4</v>
      </c>
      <c r="Z86">
        <v>4</v>
      </c>
      <c r="AA86" t="str">
        <f t="shared" si="4"/>
        <v>SAMA</v>
      </c>
      <c r="AC86" t="s">
        <v>14665</v>
      </c>
      <c r="AD86" t="e">
        <f>VLOOKUP(AC86,$J$3:$K$1324,2,0)</f>
        <v>#N/A</v>
      </c>
      <c r="AE86" s="11" t="str">
        <f t="shared" si="5"/>
        <v>0</v>
      </c>
    </row>
    <row r="87" spans="9:31" x14ac:dyDescent="0.25">
      <c r="I87" t="s">
        <v>496</v>
      </c>
      <c r="J87" t="s">
        <v>14280</v>
      </c>
      <c r="K87">
        <v>11</v>
      </c>
      <c r="L87" t="e">
        <f>VLOOKUP(J87,'[1]stockopname_master_item (11)'!B$2:C$3427,2,0)</f>
        <v>#N/A</v>
      </c>
      <c r="M87" s="14" t="s">
        <v>107</v>
      </c>
      <c r="N87" s="15">
        <v>13</v>
      </c>
      <c r="O87" s="15">
        <f>VLOOKUP(M87,[2]Sheet1!B$2:C$1721,2,0)</f>
        <v>13</v>
      </c>
      <c r="P87" s="16" t="str">
        <f t="shared" si="3"/>
        <v>sama</v>
      </c>
      <c r="X87" t="s">
        <v>510</v>
      </c>
      <c r="Y87">
        <v>8</v>
      </c>
      <c r="Z87">
        <v>8</v>
      </c>
      <c r="AA87" t="str">
        <f t="shared" si="4"/>
        <v>SAMA</v>
      </c>
      <c r="AC87" t="s">
        <v>14666</v>
      </c>
      <c r="AD87">
        <f>VLOOKUP(AC87,$J$3:$K$1324,2,0)</f>
        <v>6</v>
      </c>
      <c r="AE87" s="11">
        <f t="shared" si="5"/>
        <v>6</v>
      </c>
    </row>
    <row r="88" spans="9:31" x14ac:dyDescent="0.25">
      <c r="I88" t="s">
        <v>499</v>
      </c>
      <c r="J88" t="s">
        <v>14281</v>
      </c>
      <c r="K88">
        <v>4</v>
      </c>
      <c r="L88" t="e">
        <f>VLOOKUP(J88,'[1]stockopname_master_item (11)'!B$2:C$3427,2,0)</f>
        <v>#N/A</v>
      </c>
      <c r="M88" s="14" t="s">
        <v>115</v>
      </c>
      <c r="N88" s="15">
        <v>3</v>
      </c>
      <c r="O88" s="15">
        <f>VLOOKUP(M88,[2]Sheet1!B$2:C$1721,2,0)</f>
        <v>3</v>
      </c>
      <c r="P88" s="16" t="str">
        <f t="shared" si="3"/>
        <v>sama</v>
      </c>
      <c r="X88" t="s">
        <v>13505</v>
      </c>
      <c r="Y88">
        <v>985</v>
      </c>
      <c r="Z88">
        <v>985</v>
      </c>
      <c r="AA88" t="str">
        <f t="shared" si="4"/>
        <v>SAMA</v>
      </c>
      <c r="AC88" t="s">
        <v>14667</v>
      </c>
      <c r="AD88">
        <f>VLOOKUP(AC88,$J$3:$K$1324,2,0)</f>
        <v>17900</v>
      </c>
      <c r="AE88" s="11">
        <f t="shared" si="5"/>
        <v>17900</v>
      </c>
    </row>
    <row r="89" spans="9:31" x14ac:dyDescent="0.25">
      <c r="I89" t="s">
        <v>506</v>
      </c>
      <c r="J89" t="s">
        <v>14282</v>
      </c>
      <c r="K89">
        <v>4</v>
      </c>
      <c r="L89" t="e">
        <f>VLOOKUP(J89,'[1]stockopname_master_item (11)'!B$2:C$3427,2,0)</f>
        <v>#N/A</v>
      </c>
      <c r="M89" s="14" t="s">
        <v>119</v>
      </c>
      <c r="N89" s="15">
        <v>7</v>
      </c>
      <c r="O89" s="15">
        <f>VLOOKUP(M89,[2]Sheet1!B$2:C$1721,2,0)</f>
        <v>7</v>
      </c>
      <c r="P89" s="16" t="str">
        <f t="shared" si="3"/>
        <v>sama</v>
      </c>
      <c r="X89" t="s">
        <v>515</v>
      </c>
      <c r="Y89">
        <v>3</v>
      </c>
      <c r="Z89">
        <v>3</v>
      </c>
      <c r="AA89" t="str">
        <f t="shared" si="4"/>
        <v>SAMA</v>
      </c>
      <c r="AC89" t="s">
        <v>14674</v>
      </c>
      <c r="AD89" t="e">
        <f>VLOOKUP(AC89,$J$3:$K$1324,2,0)</f>
        <v>#N/A</v>
      </c>
      <c r="AE89" s="11" t="str">
        <f t="shared" si="5"/>
        <v>0</v>
      </c>
    </row>
    <row r="90" spans="9:31" x14ac:dyDescent="0.25">
      <c r="I90" t="s">
        <v>510</v>
      </c>
      <c r="J90" t="s">
        <v>14283</v>
      </c>
      <c r="K90">
        <v>8</v>
      </c>
      <c r="L90" t="e">
        <f>VLOOKUP(J90,'[1]stockopname_master_item (11)'!B$2:C$3427,2,0)</f>
        <v>#N/A</v>
      </c>
      <c r="M90" s="14" t="s">
        <v>13481</v>
      </c>
      <c r="N90" s="15">
        <v>24057</v>
      </c>
      <c r="O90" s="15">
        <f>VLOOKUP(M90,[2]Sheet1!B$2:C$1721,2,0)</f>
        <v>24057</v>
      </c>
      <c r="P90" s="16" t="str">
        <f t="shared" si="3"/>
        <v>sama</v>
      </c>
      <c r="X90" t="s">
        <v>518</v>
      </c>
      <c r="Y90">
        <v>4</v>
      </c>
      <c r="Z90">
        <v>4</v>
      </c>
      <c r="AA90" t="str">
        <f t="shared" si="4"/>
        <v>SAMA</v>
      </c>
      <c r="AC90" t="s">
        <v>14669</v>
      </c>
      <c r="AD90" t="e">
        <f>VLOOKUP(AC90,$J$3:$K$1324,2,0)</f>
        <v>#N/A</v>
      </c>
      <c r="AE90" s="11" t="str">
        <f t="shared" si="5"/>
        <v>0</v>
      </c>
    </row>
    <row r="91" spans="9:31" x14ac:dyDescent="0.25">
      <c r="I91" t="s">
        <v>13505</v>
      </c>
      <c r="J91" t="s">
        <v>14284</v>
      </c>
      <c r="K91">
        <v>269</v>
      </c>
      <c r="L91" t="e">
        <f>VLOOKUP(J91,'[1]stockopname_master_item (11)'!B$2:C$3427,2,0)</f>
        <v>#N/A</v>
      </c>
      <c r="M91" s="14" t="s">
        <v>130</v>
      </c>
      <c r="N91" s="15">
        <v>7</v>
      </c>
      <c r="O91" s="15">
        <f>VLOOKUP(M91,[2]Sheet1!B$2:C$1721,2,0)</f>
        <v>7</v>
      </c>
      <c r="P91" s="16" t="str">
        <f t="shared" si="3"/>
        <v>sama</v>
      </c>
      <c r="X91" t="s">
        <v>520</v>
      </c>
      <c r="Y91">
        <v>8</v>
      </c>
      <c r="Z91">
        <v>8</v>
      </c>
      <c r="AA91" t="str">
        <f t="shared" si="4"/>
        <v>SAMA</v>
      </c>
      <c r="AC91" t="s">
        <v>14670</v>
      </c>
      <c r="AD91" t="e">
        <f>VLOOKUP(AC91,$J$3:$K$1324,2,0)</f>
        <v>#N/A</v>
      </c>
      <c r="AE91" s="11" t="str">
        <f t="shared" si="5"/>
        <v>0</v>
      </c>
    </row>
    <row r="92" spans="9:31" x14ac:dyDescent="0.25">
      <c r="I92" t="s">
        <v>515</v>
      </c>
      <c r="J92" t="s">
        <v>14285</v>
      </c>
      <c r="K92">
        <v>3</v>
      </c>
      <c r="L92" t="e">
        <f>VLOOKUP(J92,'[1]stockopname_master_item (11)'!B$2:C$3427,2,0)</f>
        <v>#N/A</v>
      </c>
      <c r="M92" s="14" t="s">
        <v>13605</v>
      </c>
      <c r="N92" s="15">
        <v>295</v>
      </c>
      <c r="O92" s="15">
        <f>VLOOKUP(M92,[2]Sheet1!B$2:C$1721,2,0)</f>
        <v>295</v>
      </c>
      <c r="P92" s="16" t="str">
        <f t="shared" si="3"/>
        <v>sama</v>
      </c>
      <c r="X92" t="s">
        <v>530</v>
      </c>
      <c r="Y92">
        <v>3</v>
      </c>
      <c r="Z92">
        <v>3</v>
      </c>
      <c r="AA92" t="str">
        <f t="shared" si="4"/>
        <v>SAMA</v>
      </c>
      <c r="AC92" t="s">
        <v>14671</v>
      </c>
      <c r="AD92">
        <f>VLOOKUP(AC92,$J$3:$K$1324,2,0)</f>
        <v>18</v>
      </c>
      <c r="AE92" s="11">
        <f t="shared" si="5"/>
        <v>18</v>
      </c>
    </row>
    <row r="93" spans="9:31" x14ac:dyDescent="0.25">
      <c r="I93" t="s">
        <v>518</v>
      </c>
      <c r="J93" t="s">
        <v>14286</v>
      </c>
      <c r="K93">
        <v>4</v>
      </c>
      <c r="L93" t="e">
        <f>VLOOKUP(J93,'[1]stockopname_master_item (11)'!B$2:C$3427,2,0)</f>
        <v>#N/A</v>
      </c>
      <c r="M93" s="14" t="s">
        <v>13608</v>
      </c>
      <c r="N93" s="15">
        <v>8236</v>
      </c>
      <c r="O93" s="15">
        <f>VLOOKUP(M93,[2]Sheet1!B$2:C$1721,2,0)</f>
        <v>8236</v>
      </c>
      <c r="P93" s="16" t="str">
        <f t="shared" si="3"/>
        <v>sama</v>
      </c>
      <c r="X93" t="s">
        <v>547</v>
      </c>
      <c r="Y93">
        <v>16</v>
      </c>
      <c r="Z93">
        <v>16</v>
      </c>
      <c r="AA93" t="str">
        <f t="shared" si="4"/>
        <v>SAMA</v>
      </c>
      <c r="AC93" t="s">
        <v>14672</v>
      </c>
      <c r="AD93">
        <f>VLOOKUP(AC93,$J$3:$K$1324,2,0)</f>
        <v>8440</v>
      </c>
      <c r="AE93" s="11">
        <f t="shared" si="5"/>
        <v>8440</v>
      </c>
    </row>
    <row r="94" spans="9:31" x14ac:dyDescent="0.25">
      <c r="I94" t="s">
        <v>520</v>
      </c>
      <c r="J94" t="s">
        <v>14287</v>
      </c>
      <c r="K94">
        <v>8</v>
      </c>
      <c r="L94" t="e">
        <f>VLOOKUP(J94,'[1]stockopname_master_item (11)'!B$2:C$3427,2,0)</f>
        <v>#N/A</v>
      </c>
      <c r="M94" s="14" t="s">
        <v>13610</v>
      </c>
      <c r="N94" s="15">
        <v>58</v>
      </c>
      <c r="O94" s="15">
        <f>VLOOKUP(M94,[2]Sheet1!B$2:C$1721,2,0)</f>
        <v>58</v>
      </c>
      <c r="P94" s="16" t="str">
        <f t="shared" si="3"/>
        <v>sama</v>
      </c>
      <c r="X94" t="s">
        <v>549</v>
      </c>
      <c r="Y94">
        <v>10</v>
      </c>
      <c r="Z94">
        <v>10</v>
      </c>
      <c r="AA94" t="str">
        <f t="shared" si="4"/>
        <v>SAMA</v>
      </c>
      <c r="AC94" t="s">
        <v>14677</v>
      </c>
      <c r="AD94" t="e">
        <f>VLOOKUP(AC94,$J$3:$K$1324,2,0)</f>
        <v>#N/A</v>
      </c>
      <c r="AE94" s="11" t="str">
        <f t="shared" si="5"/>
        <v>0</v>
      </c>
    </row>
    <row r="95" spans="9:31" x14ac:dyDescent="0.25">
      <c r="I95" t="s">
        <v>530</v>
      </c>
      <c r="J95" t="s">
        <v>14288</v>
      </c>
      <c r="K95">
        <v>3</v>
      </c>
      <c r="L95" t="e">
        <f>VLOOKUP(J95,'[1]stockopname_master_item (11)'!B$2:C$3427,2,0)</f>
        <v>#N/A</v>
      </c>
      <c r="M95" s="14" t="s">
        <v>13609</v>
      </c>
      <c r="N95" s="15">
        <v>429</v>
      </c>
      <c r="O95" s="15">
        <f>VLOOKUP(M95,[2]Sheet1!B$2:C$1721,2,0)</f>
        <v>429</v>
      </c>
      <c r="P95" s="16" t="str">
        <f t="shared" si="3"/>
        <v>sama</v>
      </c>
      <c r="X95" t="s">
        <v>557</v>
      </c>
      <c r="Y95">
        <v>680</v>
      </c>
      <c r="Z95">
        <v>680</v>
      </c>
      <c r="AA95" t="str">
        <f t="shared" si="4"/>
        <v>SAMA</v>
      </c>
      <c r="AC95" t="s">
        <v>14678</v>
      </c>
      <c r="AD95" t="e">
        <f>VLOOKUP(AC95,$J$3:$K$1324,2,0)</f>
        <v>#N/A</v>
      </c>
      <c r="AE95" s="11" t="str">
        <f t="shared" si="5"/>
        <v>0</v>
      </c>
    </row>
    <row r="96" spans="9:31" x14ac:dyDescent="0.25">
      <c r="I96" t="s">
        <v>547</v>
      </c>
      <c r="J96" t="s">
        <v>14292</v>
      </c>
      <c r="K96">
        <v>16</v>
      </c>
      <c r="L96" t="e">
        <f>VLOOKUP(J96,'[1]stockopname_master_item (11)'!B$2:C$3427,2,0)</f>
        <v>#N/A</v>
      </c>
      <c r="M96" s="14" t="s">
        <v>2565</v>
      </c>
      <c r="N96" s="15">
        <v>570</v>
      </c>
      <c r="O96" s="15">
        <f>VLOOKUP(M96,[2]Sheet1!B$2:C$1721,2,0)</f>
        <v>570</v>
      </c>
      <c r="P96" s="16" t="str">
        <f t="shared" si="3"/>
        <v>sama</v>
      </c>
      <c r="X96" t="s">
        <v>598</v>
      </c>
      <c r="Y96">
        <v>8862</v>
      </c>
      <c r="Z96">
        <v>8862</v>
      </c>
      <c r="AA96" t="str">
        <f t="shared" si="4"/>
        <v>SAMA</v>
      </c>
      <c r="AC96" t="s">
        <v>14675</v>
      </c>
      <c r="AD96" t="e">
        <f>VLOOKUP(AC96,$J$3:$K$1324,2,0)</f>
        <v>#N/A</v>
      </c>
      <c r="AE96" s="11" t="str">
        <f t="shared" si="5"/>
        <v>0</v>
      </c>
    </row>
    <row r="97" spans="9:31" x14ac:dyDescent="0.25">
      <c r="I97" t="s">
        <v>549</v>
      </c>
      <c r="J97" t="s">
        <v>14293</v>
      </c>
      <c r="K97">
        <v>10</v>
      </c>
      <c r="L97" t="e">
        <f>VLOOKUP(J97,'[1]stockopname_master_item (11)'!B$2:C$3427,2,0)</f>
        <v>#N/A</v>
      </c>
      <c r="M97" s="14" t="s">
        <v>13614</v>
      </c>
      <c r="N97" s="15">
        <v>11193</v>
      </c>
      <c r="O97" s="15">
        <f>VLOOKUP(M97,[2]Sheet1!B$2:C$1721,2,0)</f>
        <v>11193</v>
      </c>
      <c r="P97" s="16" t="str">
        <f t="shared" si="3"/>
        <v>sama</v>
      </c>
      <c r="X97" t="s">
        <v>621</v>
      </c>
      <c r="Y97">
        <v>8</v>
      </c>
      <c r="Z97">
        <v>8</v>
      </c>
      <c r="AA97" t="str">
        <f t="shared" si="4"/>
        <v>SAMA</v>
      </c>
      <c r="AC97" t="s">
        <v>14676</v>
      </c>
      <c r="AD97" t="e">
        <f>VLOOKUP(AC97,$J$3:$K$1324,2,0)</f>
        <v>#N/A</v>
      </c>
      <c r="AE97" s="11" t="str">
        <f t="shared" si="5"/>
        <v>0</v>
      </c>
    </row>
    <row r="98" spans="9:31" x14ac:dyDescent="0.25">
      <c r="I98" t="s">
        <v>557</v>
      </c>
      <c r="J98" t="s">
        <v>14294</v>
      </c>
      <c r="K98">
        <v>174</v>
      </c>
      <c r="L98" t="e">
        <f>VLOOKUP(J98,'[1]stockopname_master_item (11)'!B$2:C$3427,2,0)</f>
        <v>#N/A</v>
      </c>
      <c r="M98" s="14" t="s">
        <v>133</v>
      </c>
      <c r="N98" s="15">
        <v>646</v>
      </c>
      <c r="O98" s="15">
        <f>VLOOKUP(M98,[2]Sheet1!B$2:C$1721,2,0)</f>
        <v>646</v>
      </c>
      <c r="P98" s="16" t="str">
        <f t="shared" si="3"/>
        <v>sama</v>
      </c>
      <c r="X98" t="s">
        <v>640</v>
      </c>
      <c r="Y98">
        <v>20</v>
      </c>
      <c r="Z98">
        <v>20</v>
      </c>
      <c r="AA98" t="str">
        <f t="shared" si="4"/>
        <v>SAMA</v>
      </c>
      <c r="AC98" t="s">
        <v>14680</v>
      </c>
      <c r="AD98" t="e">
        <f>VLOOKUP(AC98,$J$3:$K$1324,2,0)</f>
        <v>#N/A</v>
      </c>
      <c r="AE98" s="11" t="str">
        <f t="shared" si="5"/>
        <v>0</v>
      </c>
    </row>
    <row r="99" spans="9:31" x14ac:dyDescent="0.25">
      <c r="I99" t="s">
        <v>557</v>
      </c>
      <c r="J99" t="s">
        <v>14295</v>
      </c>
      <c r="K99">
        <v>506</v>
      </c>
      <c r="L99" t="e">
        <f>VLOOKUP(J99,'[1]stockopname_master_item (11)'!B$2:C$3427,2,0)</f>
        <v>#N/A</v>
      </c>
      <c r="M99" s="14" t="s">
        <v>137</v>
      </c>
      <c r="N99" s="15">
        <v>12930</v>
      </c>
      <c r="O99" s="15">
        <f>VLOOKUP(M99,[2]Sheet1!B$2:C$1721,2,0)</f>
        <v>12930</v>
      </c>
      <c r="P99" s="16" t="str">
        <f t="shared" si="3"/>
        <v>sama</v>
      </c>
      <c r="X99" t="s">
        <v>646</v>
      </c>
      <c r="Y99">
        <v>78</v>
      </c>
      <c r="Z99">
        <v>78</v>
      </c>
      <c r="AA99" t="str">
        <f t="shared" si="4"/>
        <v>SAMA</v>
      </c>
      <c r="AC99" t="s">
        <v>14679</v>
      </c>
      <c r="AD99">
        <f>VLOOKUP(AC99,$J$3:$K$1324,2,0)</f>
        <v>13</v>
      </c>
      <c r="AE99" s="11">
        <f t="shared" si="5"/>
        <v>13</v>
      </c>
    </row>
    <row r="100" spans="9:31" x14ac:dyDescent="0.25">
      <c r="I100" t="s">
        <v>598</v>
      </c>
      <c r="J100" t="s">
        <v>14296</v>
      </c>
      <c r="K100">
        <v>2</v>
      </c>
      <c r="L100" t="e">
        <f>VLOOKUP(J100,'[1]stockopname_master_item (11)'!B$2:C$3427,2,0)</f>
        <v>#N/A</v>
      </c>
      <c r="M100" s="14" t="s">
        <v>144</v>
      </c>
      <c r="N100" s="15">
        <v>2420</v>
      </c>
      <c r="O100" s="15">
        <f>VLOOKUP(M100,[2]Sheet1!B$2:C$1721,2,0)</f>
        <v>2420</v>
      </c>
      <c r="P100" s="16" t="str">
        <f t="shared" si="3"/>
        <v>sama</v>
      </c>
      <c r="X100" t="s">
        <v>649</v>
      </c>
      <c r="Y100">
        <v>100</v>
      </c>
      <c r="Z100">
        <v>100</v>
      </c>
      <c r="AA100" t="str">
        <f t="shared" si="4"/>
        <v>SAMA</v>
      </c>
      <c r="AC100" t="s">
        <v>14681</v>
      </c>
      <c r="AD100">
        <f>VLOOKUP(AC100,$J$3:$K$1324,2,0)</f>
        <v>141</v>
      </c>
      <c r="AE100" s="11">
        <f t="shared" si="5"/>
        <v>141</v>
      </c>
    </row>
    <row r="101" spans="9:31" x14ac:dyDescent="0.25">
      <c r="I101" t="s">
        <v>621</v>
      </c>
      <c r="J101" t="s">
        <v>14297</v>
      </c>
      <c r="K101">
        <v>8</v>
      </c>
      <c r="L101" t="e">
        <f>VLOOKUP(J101,'[1]stockopname_master_item (11)'!B$2:C$3427,2,0)</f>
        <v>#N/A</v>
      </c>
      <c r="M101" s="14" t="s">
        <v>146</v>
      </c>
      <c r="N101" s="15">
        <v>27241</v>
      </c>
      <c r="O101" s="15">
        <f>VLOOKUP(M101,[2]Sheet1!B$2:C$1721,2,0)</f>
        <v>27241</v>
      </c>
      <c r="P101" s="16" t="str">
        <f t="shared" si="3"/>
        <v>sama</v>
      </c>
      <c r="X101" t="s">
        <v>658</v>
      </c>
      <c r="Y101">
        <v>40</v>
      </c>
      <c r="Z101">
        <v>40</v>
      </c>
      <c r="AA101" t="str">
        <f t="shared" si="4"/>
        <v>SAMA</v>
      </c>
      <c r="AC101" t="s">
        <v>14682</v>
      </c>
      <c r="AD101">
        <f>VLOOKUP(AC101,$J$3:$K$1324,2,0)</f>
        <v>1037</v>
      </c>
      <c r="AE101" s="11">
        <f t="shared" si="5"/>
        <v>1037</v>
      </c>
    </row>
    <row r="102" spans="9:31" x14ac:dyDescent="0.25">
      <c r="I102" t="s">
        <v>640</v>
      </c>
      <c r="J102" t="s">
        <v>14304</v>
      </c>
      <c r="K102">
        <v>20</v>
      </c>
      <c r="L102" t="e">
        <f>VLOOKUP(J102,'[1]stockopname_master_item (11)'!B$2:C$3427,2,0)</f>
        <v>#N/A</v>
      </c>
      <c r="M102" s="14" t="s">
        <v>2599</v>
      </c>
      <c r="N102" s="15">
        <v>500</v>
      </c>
      <c r="O102" s="15">
        <f>VLOOKUP(M102,[2]Sheet1!B$2:C$1721,2,0)</f>
        <v>500</v>
      </c>
      <c r="P102" s="16" t="str">
        <f t="shared" si="3"/>
        <v>sama</v>
      </c>
      <c r="X102" t="s">
        <v>666</v>
      </c>
      <c r="Y102">
        <v>476</v>
      </c>
      <c r="Z102">
        <v>476</v>
      </c>
      <c r="AA102" t="str">
        <f t="shared" si="4"/>
        <v>SAMA</v>
      </c>
      <c r="AC102" t="s">
        <v>14686</v>
      </c>
      <c r="AD102">
        <f>VLOOKUP(AC102,$J$3:$K$1324,2,0)</f>
        <v>1349</v>
      </c>
      <c r="AE102" s="11">
        <f t="shared" si="5"/>
        <v>1349</v>
      </c>
    </row>
    <row r="103" spans="9:31" x14ac:dyDescent="0.25">
      <c r="I103" t="s">
        <v>646</v>
      </c>
      <c r="J103" t="s">
        <v>14305</v>
      </c>
      <c r="K103">
        <v>78</v>
      </c>
      <c r="L103" t="e">
        <f>VLOOKUP(J103,'[1]stockopname_master_item (11)'!B$2:C$3427,2,0)</f>
        <v>#N/A</v>
      </c>
      <c r="M103" s="14" t="s">
        <v>2611</v>
      </c>
      <c r="N103" s="15">
        <v>158</v>
      </c>
      <c r="O103" s="15">
        <f>VLOOKUP(M103,[2]Sheet1!B$2:C$1721,2,0)</f>
        <v>158</v>
      </c>
      <c r="P103" s="16" t="str">
        <f t="shared" si="3"/>
        <v>sama</v>
      </c>
      <c r="X103" t="s">
        <v>677</v>
      </c>
      <c r="Y103">
        <v>6</v>
      </c>
      <c r="Z103">
        <v>6</v>
      </c>
      <c r="AA103" t="str">
        <f t="shared" si="4"/>
        <v>SAMA</v>
      </c>
      <c r="AC103" t="s">
        <v>14685</v>
      </c>
      <c r="AD103">
        <f>VLOOKUP(AC103,$J$3:$K$1324,2,0)</f>
        <v>441</v>
      </c>
      <c r="AE103" s="11">
        <f t="shared" si="5"/>
        <v>441</v>
      </c>
    </row>
    <row r="104" spans="9:31" x14ac:dyDescent="0.25">
      <c r="I104" t="s">
        <v>649</v>
      </c>
      <c r="J104" t="s">
        <v>14306</v>
      </c>
      <c r="K104">
        <v>100</v>
      </c>
      <c r="L104" t="e">
        <f>VLOOKUP(J104,'[1]stockopname_master_item (11)'!B$2:C$3427,2,0)</f>
        <v>#N/A</v>
      </c>
      <c r="M104" s="14" t="s">
        <v>2966</v>
      </c>
      <c r="N104" s="15">
        <v>50</v>
      </c>
      <c r="O104" s="15">
        <f>VLOOKUP(M104,[2]Sheet1!B$2:C$1721,2,0)</f>
        <v>50</v>
      </c>
      <c r="P104" s="16" t="str">
        <f t="shared" si="3"/>
        <v>sama</v>
      </c>
      <c r="X104" t="s">
        <v>680</v>
      </c>
      <c r="Y104">
        <v>5</v>
      </c>
      <c r="Z104">
        <v>5</v>
      </c>
      <c r="AA104" t="str">
        <f t="shared" si="4"/>
        <v>SAMA</v>
      </c>
      <c r="AC104" t="s">
        <v>14687</v>
      </c>
      <c r="AD104">
        <f>VLOOKUP(AC104,$J$3:$K$1324,2,0)</f>
        <v>340</v>
      </c>
      <c r="AE104" s="11">
        <f t="shared" si="5"/>
        <v>340</v>
      </c>
    </row>
    <row r="105" spans="9:31" x14ac:dyDescent="0.25">
      <c r="I105" t="s">
        <v>658</v>
      </c>
      <c r="J105" t="s">
        <v>14308</v>
      </c>
      <c r="K105">
        <v>40</v>
      </c>
      <c r="L105" t="e">
        <f>VLOOKUP(J105,'[1]stockopname_master_item (11)'!B$2:C$3427,2,0)</f>
        <v>#N/A</v>
      </c>
      <c r="M105" s="14" t="s">
        <v>2971</v>
      </c>
      <c r="N105" s="15">
        <v>400</v>
      </c>
      <c r="O105" s="15">
        <f>VLOOKUP(M105,[2]Sheet1!B$2:C$1721,2,0)</f>
        <v>400</v>
      </c>
      <c r="P105" s="16" t="str">
        <f t="shared" si="3"/>
        <v>sama</v>
      </c>
      <c r="X105" t="s">
        <v>682</v>
      </c>
      <c r="Y105">
        <v>951</v>
      </c>
      <c r="Z105">
        <v>951</v>
      </c>
      <c r="AA105" t="str">
        <f t="shared" si="4"/>
        <v>SAMA</v>
      </c>
      <c r="AC105" t="s">
        <v>14683</v>
      </c>
      <c r="AD105">
        <f>VLOOKUP(AC105,$J$3:$K$1324,2,0)</f>
        <v>787</v>
      </c>
      <c r="AE105" s="11">
        <f t="shared" si="5"/>
        <v>787</v>
      </c>
    </row>
    <row r="106" spans="9:31" x14ac:dyDescent="0.25">
      <c r="I106" t="s">
        <v>666</v>
      </c>
      <c r="J106" t="s">
        <v>14310</v>
      </c>
      <c r="K106">
        <v>476</v>
      </c>
      <c r="L106" t="e">
        <f>VLOOKUP(J106,'[1]stockopname_master_item (11)'!B$2:C$3427,2,0)</f>
        <v>#N/A</v>
      </c>
      <c r="M106" s="14" t="s">
        <v>2968</v>
      </c>
      <c r="N106" s="15">
        <v>1080</v>
      </c>
      <c r="O106" s="15">
        <f>VLOOKUP(M106,[2]Sheet1!B$2:C$1721,2,0)</f>
        <v>1080</v>
      </c>
      <c r="P106" s="16" t="str">
        <f t="shared" si="3"/>
        <v>sama</v>
      </c>
      <c r="X106" t="s">
        <v>684</v>
      </c>
      <c r="Y106">
        <v>54</v>
      </c>
      <c r="Z106">
        <v>54</v>
      </c>
      <c r="AA106" t="str">
        <f t="shared" si="4"/>
        <v>SAMA</v>
      </c>
      <c r="AC106" t="s">
        <v>14684</v>
      </c>
      <c r="AD106">
        <f>VLOOKUP(AC106,$J$3:$K$1324,2,0)</f>
        <v>1020</v>
      </c>
      <c r="AE106" s="11">
        <f t="shared" si="5"/>
        <v>1020</v>
      </c>
    </row>
    <row r="107" spans="9:31" x14ac:dyDescent="0.25">
      <c r="I107" t="s">
        <v>677</v>
      </c>
      <c r="J107" t="s">
        <v>14314</v>
      </c>
      <c r="K107">
        <v>6</v>
      </c>
      <c r="L107" t="e">
        <f>VLOOKUP(J107,'[1]stockopname_master_item (11)'!B$2:C$3427,2,0)</f>
        <v>#N/A</v>
      </c>
      <c r="M107" s="14" t="s">
        <v>2973</v>
      </c>
      <c r="N107" s="15">
        <v>460</v>
      </c>
      <c r="O107" s="15">
        <f>VLOOKUP(M107,[2]Sheet1!B$2:C$1721,2,0)</f>
        <v>460</v>
      </c>
      <c r="P107" s="16" t="str">
        <f t="shared" si="3"/>
        <v>sama</v>
      </c>
      <c r="X107" t="s">
        <v>686</v>
      </c>
      <c r="Y107">
        <v>80</v>
      </c>
      <c r="Z107">
        <v>80</v>
      </c>
      <c r="AA107" t="str">
        <f t="shared" si="4"/>
        <v>SAMA</v>
      </c>
      <c r="AC107" t="s">
        <v>14173</v>
      </c>
      <c r="AD107">
        <f>VLOOKUP(AC107,$J$3:$K$1324,2,0)</f>
        <v>258</v>
      </c>
      <c r="AE107" s="11">
        <f t="shared" si="5"/>
        <v>258</v>
      </c>
    </row>
    <row r="108" spans="9:31" x14ac:dyDescent="0.25">
      <c r="I108" t="s">
        <v>680</v>
      </c>
      <c r="J108" t="s">
        <v>14315</v>
      </c>
      <c r="K108">
        <v>5</v>
      </c>
      <c r="L108" t="e">
        <f>VLOOKUP(J108,'[1]stockopname_master_item (11)'!B$2:C$3427,2,0)</f>
        <v>#N/A</v>
      </c>
      <c r="M108" s="14" t="s">
        <v>13654</v>
      </c>
      <c r="N108" s="15">
        <v>1820</v>
      </c>
      <c r="O108" s="15">
        <f>VLOOKUP(M108,[2]Sheet1!B$2:C$1721,2,0)</f>
        <v>1820</v>
      </c>
      <c r="P108" s="16" t="str">
        <f t="shared" si="3"/>
        <v>sama</v>
      </c>
      <c r="X108" t="s">
        <v>688</v>
      </c>
      <c r="Y108">
        <v>40</v>
      </c>
      <c r="Z108">
        <v>40</v>
      </c>
      <c r="AA108" t="str">
        <f t="shared" si="4"/>
        <v>SAMA</v>
      </c>
      <c r="AC108" t="s">
        <v>14694</v>
      </c>
      <c r="AD108">
        <f>VLOOKUP(AC108,$J$3:$K$1324,2,0)</f>
        <v>23</v>
      </c>
      <c r="AE108" s="11">
        <f t="shared" si="5"/>
        <v>23</v>
      </c>
    </row>
    <row r="109" spans="9:31" x14ac:dyDescent="0.25">
      <c r="I109" t="s">
        <v>682</v>
      </c>
      <c r="J109" t="s">
        <v>14316</v>
      </c>
      <c r="K109">
        <v>951</v>
      </c>
      <c r="L109" t="e">
        <f>VLOOKUP(J109,'[1]stockopname_master_item (11)'!B$2:C$3427,2,0)</f>
        <v>#N/A</v>
      </c>
      <c r="M109" s="14" t="s">
        <v>13658</v>
      </c>
      <c r="N109" s="15">
        <v>8280</v>
      </c>
      <c r="O109" s="15">
        <f>VLOOKUP(M109,[2]Sheet1!B$2:C$1721,2,0)</f>
        <v>8280</v>
      </c>
      <c r="P109" s="16" t="str">
        <f t="shared" si="3"/>
        <v>sama</v>
      </c>
      <c r="X109" t="s">
        <v>695</v>
      </c>
      <c r="Y109">
        <v>1344</v>
      </c>
      <c r="Z109">
        <v>1344</v>
      </c>
      <c r="AA109" t="str">
        <f t="shared" si="4"/>
        <v>SAMA</v>
      </c>
      <c r="AC109" t="s">
        <v>14174</v>
      </c>
      <c r="AD109">
        <f>VLOOKUP(AC109,$J$3:$K$1324,2,0)</f>
        <v>360</v>
      </c>
      <c r="AE109" s="11">
        <f t="shared" si="5"/>
        <v>360</v>
      </c>
    </row>
    <row r="110" spans="9:31" x14ac:dyDescent="0.25">
      <c r="I110" t="s">
        <v>684</v>
      </c>
      <c r="J110" t="s">
        <v>14317</v>
      </c>
      <c r="K110">
        <v>54</v>
      </c>
      <c r="L110" t="e">
        <f>VLOOKUP(J110,'[1]stockopname_master_item (11)'!B$2:C$3427,2,0)</f>
        <v>#N/A</v>
      </c>
      <c r="M110" s="14" t="s">
        <v>13659</v>
      </c>
      <c r="N110" s="15">
        <v>2188</v>
      </c>
      <c r="O110" s="15">
        <f>VLOOKUP(M110,[2]Sheet1!B$2:C$1721,2,0)</f>
        <v>2188</v>
      </c>
      <c r="P110" s="16" t="str">
        <f t="shared" si="3"/>
        <v>sama</v>
      </c>
      <c r="X110" t="s">
        <v>711</v>
      </c>
      <c r="Y110">
        <v>4</v>
      </c>
      <c r="Z110">
        <v>4</v>
      </c>
      <c r="AA110" t="str">
        <f t="shared" si="4"/>
        <v>SAMA</v>
      </c>
      <c r="AC110" t="s">
        <v>14692</v>
      </c>
      <c r="AD110" t="e">
        <f>VLOOKUP(AC110,$J$3:$K$1324,2,0)</f>
        <v>#N/A</v>
      </c>
      <c r="AE110" s="11" t="str">
        <f t="shared" si="5"/>
        <v>0</v>
      </c>
    </row>
    <row r="111" spans="9:31" x14ac:dyDescent="0.25">
      <c r="I111" t="s">
        <v>686</v>
      </c>
      <c r="J111" t="s">
        <v>14318</v>
      </c>
      <c r="K111">
        <v>80</v>
      </c>
      <c r="L111" t="e">
        <f>VLOOKUP(J111,'[1]stockopname_master_item (11)'!B$2:C$3427,2,0)</f>
        <v>#N/A</v>
      </c>
      <c r="M111" s="14" t="s">
        <v>13660</v>
      </c>
      <c r="N111" s="15">
        <v>560</v>
      </c>
      <c r="O111" s="15">
        <f>VLOOKUP(M111,[2]Sheet1!B$2:C$1721,2,0)</f>
        <v>560</v>
      </c>
      <c r="P111" s="16" t="str">
        <f t="shared" si="3"/>
        <v>sama</v>
      </c>
      <c r="X111" t="s">
        <v>713</v>
      </c>
      <c r="Y111">
        <v>4</v>
      </c>
      <c r="Z111">
        <v>4</v>
      </c>
      <c r="AA111" t="str">
        <f t="shared" si="4"/>
        <v>SAMA</v>
      </c>
      <c r="AC111" t="s">
        <v>14693</v>
      </c>
      <c r="AD111">
        <f>VLOOKUP(AC111,$J$3:$K$1324,2,0)</f>
        <v>316</v>
      </c>
      <c r="AE111" s="11">
        <f t="shared" si="5"/>
        <v>316</v>
      </c>
    </row>
    <row r="112" spans="9:31" x14ac:dyDescent="0.25">
      <c r="I112" t="s">
        <v>688</v>
      </c>
      <c r="J112" t="s">
        <v>14319</v>
      </c>
      <c r="K112">
        <v>40</v>
      </c>
      <c r="L112" t="e">
        <f>VLOOKUP(J112,'[1]stockopname_master_item (11)'!B$2:C$3427,2,0)</f>
        <v>#N/A</v>
      </c>
      <c r="M112" s="14" t="s">
        <v>2995</v>
      </c>
      <c r="N112" s="15">
        <v>180</v>
      </c>
      <c r="O112" s="15">
        <f>VLOOKUP(M112,[2]Sheet1!B$2:C$1721,2,0)</f>
        <v>180</v>
      </c>
      <c r="P112" s="16" t="str">
        <f t="shared" si="3"/>
        <v>sama</v>
      </c>
      <c r="X112" t="s">
        <v>723</v>
      </c>
      <c r="Y112">
        <v>1</v>
      </c>
      <c r="Z112">
        <v>1</v>
      </c>
      <c r="AA112" t="str">
        <f t="shared" si="4"/>
        <v>SAMA</v>
      </c>
      <c r="AC112" t="s">
        <v>14689</v>
      </c>
      <c r="AD112">
        <f>VLOOKUP(AC112,$J$3:$K$1324,2,0)</f>
        <v>200</v>
      </c>
      <c r="AE112" s="11">
        <f t="shared" si="5"/>
        <v>200</v>
      </c>
    </row>
    <row r="113" spans="9:31" x14ac:dyDescent="0.25">
      <c r="I113" t="s">
        <v>695</v>
      </c>
      <c r="J113" t="s">
        <v>14321</v>
      </c>
      <c r="K113">
        <v>1344</v>
      </c>
      <c r="L113" t="e">
        <f>VLOOKUP(J113,'[1]stockopname_master_item (11)'!B$2:C$3427,2,0)</f>
        <v>#N/A</v>
      </c>
      <c r="M113" s="14" t="s">
        <v>13656</v>
      </c>
      <c r="N113" s="15">
        <v>7719</v>
      </c>
      <c r="O113" s="15">
        <f>VLOOKUP(M113,[2]Sheet1!B$2:C$1721,2,0)</f>
        <v>7719</v>
      </c>
      <c r="P113" s="16" t="str">
        <f t="shared" si="3"/>
        <v>sama</v>
      </c>
      <c r="X113" t="s">
        <v>13513</v>
      </c>
      <c r="Y113">
        <v>41</v>
      </c>
      <c r="Z113">
        <v>41</v>
      </c>
      <c r="AA113" t="str">
        <f t="shared" si="4"/>
        <v>SAMA</v>
      </c>
      <c r="AC113" t="s">
        <v>14688</v>
      </c>
      <c r="AD113">
        <f>VLOOKUP(AC113,$J$3:$K$1324,2,0)</f>
        <v>1278</v>
      </c>
      <c r="AE113" s="11">
        <f t="shared" si="5"/>
        <v>1278</v>
      </c>
    </row>
    <row r="114" spans="9:31" x14ac:dyDescent="0.25">
      <c r="I114" t="s">
        <v>711</v>
      </c>
      <c r="J114" t="s">
        <v>14322</v>
      </c>
      <c r="K114">
        <v>4</v>
      </c>
      <c r="L114" t="e">
        <f>VLOOKUP(J114,'[1]stockopname_master_item (11)'!B$2:C$3427,2,0)</f>
        <v>#N/A</v>
      </c>
      <c r="M114" s="14" t="s">
        <v>13655</v>
      </c>
      <c r="N114" s="15">
        <v>1156</v>
      </c>
      <c r="O114" s="15">
        <f>VLOOKUP(M114,[2]Sheet1!B$2:C$1721,2,0)</f>
        <v>1156</v>
      </c>
      <c r="P114" s="16" t="str">
        <f t="shared" si="3"/>
        <v>sama</v>
      </c>
      <c r="X114" t="s">
        <v>736</v>
      </c>
      <c r="Y114">
        <v>4</v>
      </c>
      <c r="Z114">
        <v>4</v>
      </c>
      <c r="AA114" t="str">
        <f t="shared" si="4"/>
        <v>SAMA</v>
      </c>
      <c r="AC114" t="s">
        <v>14695</v>
      </c>
      <c r="AD114">
        <f>VLOOKUP(AC114,$J$3:$K$1324,2,0)</f>
        <v>6</v>
      </c>
      <c r="AE114" s="11">
        <f t="shared" si="5"/>
        <v>6</v>
      </c>
    </row>
    <row r="115" spans="9:31" x14ac:dyDescent="0.25">
      <c r="I115" t="s">
        <v>713</v>
      </c>
      <c r="J115" t="s">
        <v>14323</v>
      </c>
      <c r="K115">
        <v>4</v>
      </c>
      <c r="L115" t="e">
        <f>VLOOKUP(J115,'[1]stockopname_master_item (11)'!B$2:C$3427,2,0)</f>
        <v>#N/A</v>
      </c>
      <c r="M115" s="14" t="s">
        <v>2998</v>
      </c>
      <c r="N115" s="15">
        <v>1973</v>
      </c>
      <c r="O115" s="15">
        <f>VLOOKUP(M115,[2]Sheet1!B$2:C$1721,2,0)</f>
        <v>1973</v>
      </c>
      <c r="P115" s="16" t="str">
        <f t="shared" si="3"/>
        <v>sama</v>
      </c>
      <c r="X115" t="s">
        <v>738</v>
      </c>
      <c r="Y115">
        <v>4</v>
      </c>
      <c r="Z115">
        <v>4</v>
      </c>
      <c r="AA115" t="str">
        <f t="shared" si="4"/>
        <v>SAMA</v>
      </c>
      <c r="AC115" t="s">
        <v>14691</v>
      </c>
      <c r="AD115">
        <f>VLOOKUP(AC115,$J$3:$K$1324,2,0)</f>
        <v>9</v>
      </c>
      <c r="AE115" s="11">
        <f t="shared" si="5"/>
        <v>9</v>
      </c>
    </row>
    <row r="116" spans="9:31" x14ac:dyDescent="0.25">
      <c r="I116" t="s">
        <v>723</v>
      </c>
      <c r="J116" t="s">
        <v>14325</v>
      </c>
      <c r="K116">
        <v>1</v>
      </c>
      <c r="L116" t="e">
        <f>VLOOKUP(J116,'[1]stockopname_master_item (11)'!B$2:C$3427,2,0)</f>
        <v>#N/A</v>
      </c>
      <c r="M116" s="14" t="s">
        <v>13618</v>
      </c>
      <c r="N116" s="15">
        <v>316</v>
      </c>
      <c r="O116" s="15">
        <f>VLOOKUP(M116,[2]Sheet1!B$2:C$1721,2,0)</f>
        <v>316</v>
      </c>
      <c r="P116" s="16" t="str">
        <f t="shared" si="3"/>
        <v>sama</v>
      </c>
      <c r="X116" t="s">
        <v>740</v>
      </c>
      <c r="Y116">
        <v>9</v>
      </c>
      <c r="Z116">
        <v>9</v>
      </c>
      <c r="AA116" t="str">
        <f t="shared" si="4"/>
        <v>SAMA</v>
      </c>
      <c r="AC116" t="s">
        <v>14696</v>
      </c>
      <c r="AD116" t="e">
        <f>VLOOKUP(AC116,$J$3:$K$1324,2,0)</f>
        <v>#N/A</v>
      </c>
      <c r="AE116" s="11" t="str">
        <f t="shared" si="5"/>
        <v>0</v>
      </c>
    </row>
    <row r="117" spans="9:31" x14ac:dyDescent="0.25">
      <c r="I117" t="s">
        <v>13513</v>
      </c>
      <c r="J117" t="s">
        <v>14327</v>
      </c>
      <c r="K117">
        <v>41</v>
      </c>
      <c r="L117" t="e">
        <f>VLOOKUP(J117,'[1]stockopname_master_item (11)'!B$2:C$3427,2,0)</f>
        <v>#N/A</v>
      </c>
      <c r="M117" s="14" t="s">
        <v>13617</v>
      </c>
      <c r="N117" s="15">
        <v>6453</v>
      </c>
      <c r="O117" s="15">
        <f>VLOOKUP(M117,[2]Sheet1!B$2:C$1721,2,0)</f>
        <v>6453</v>
      </c>
      <c r="P117" s="16" t="str">
        <f t="shared" si="3"/>
        <v>sama</v>
      </c>
      <c r="X117" t="s">
        <v>13514</v>
      </c>
      <c r="Y117">
        <v>18</v>
      </c>
      <c r="Z117">
        <v>18</v>
      </c>
      <c r="AA117" t="str">
        <f t="shared" si="4"/>
        <v>SAMA</v>
      </c>
      <c r="AC117" t="s">
        <v>14697</v>
      </c>
      <c r="AD117" t="e">
        <f>VLOOKUP(AC117,$J$3:$K$1324,2,0)</f>
        <v>#N/A</v>
      </c>
      <c r="AE117" s="11" t="str">
        <f t="shared" si="5"/>
        <v>0</v>
      </c>
    </row>
    <row r="118" spans="9:31" x14ac:dyDescent="0.25">
      <c r="I118" t="s">
        <v>736</v>
      </c>
      <c r="J118" t="s">
        <v>14329</v>
      </c>
      <c r="K118">
        <v>4</v>
      </c>
      <c r="L118" t="e">
        <f>VLOOKUP(J118,'[1]stockopname_master_item (11)'!B$2:C$3427,2,0)</f>
        <v>#N/A</v>
      </c>
      <c r="M118" s="14" t="s">
        <v>2624</v>
      </c>
      <c r="N118" s="15">
        <v>46374</v>
      </c>
      <c r="O118" s="15">
        <f>VLOOKUP(M118,[2]Sheet1!B$2:C$1721,2,0)</f>
        <v>46374</v>
      </c>
      <c r="P118" s="16" t="str">
        <f t="shared" si="3"/>
        <v>sama</v>
      </c>
      <c r="X118" t="s">
        <v>757</v>
      </c>
      <c r="Y118">
        <v>1</v>
      </c>
      <c r="Z118">
        <v>1</v>
      </c>
      <c r="AA118" t="str">
        <f t="shared" si="4"/>
        <v>SAMA</v>
      </c>
      <c r="AC118" t="s">
        <v>14698</v>
      </c>
      <c r="AD118">
        <f>VLOOKUP(AC118,$J$3:$K$1324,2,0)</f>
        <v>1909</v>
      </c>
      <c r="AE118" s="11">
        <f t="shared" si="5"/>
        <v>1909</v>
      </c>
    </row>
    <row r="119" spans="9:31" x14ac:dyDescent="0.25">
      <c r="I119" t="s">
        <v>738</v>
      </c>
      <c r="J119" t="s">
        <v>14330</v>
      </c>
      <c r="K119">
        <v>4</v>
      </c>
      <c r="L119" t="e">
        <f>VLOOKUP(J119,'[1]stockopname_master_item (11)'!B$2:C$3427,2,0)</f>
        <v>#N/A</v>
      </c>
      <c r="M119" s="14" t="s">
        <v>2627</v>
      </c>
      <c r="N119" s="15">
        <v>43777</v>
      </c>
      <c r="O119" s="15">
        <f>VLOOKUP(M119,[2]Sheet1!B$2:C$1721,2,0)</f>
        <v>43777</v>
      </c>
      <c r="P119" s="16" t="str">
        <f t="shared" si="3"/>
        <v>sama</v>
      </c>
      <c r="X119" t="s">
        <v>781</v>
      </c>
      <c r="Y119">
        <v>1</v>
      </c>
      <c r="Z119">
        <v>1</v>
      </c>
      <c r="AA119" t="str">
        <f t="shared" si="4"/>
        <v>SAMA</v>
      </c>
      <c r="AC119" t="s">
        <v>14699</v>
      </c>
      <c r="AD119">
        <f>VLOOKUP(AC119,$J$3:$K$1324,2,0)</f>
        <v>2001</v>
      </c>
      <c r="AE119" s="11">
        <f t="shared" si="5"/>
        <v>2001</v>
      </c>
    </row>
    <row r="120" spans="9:31" x14ac:dyDescent="0.25">
      <c r="I120" t="s">
        <v>740</v>
      </c>
      <c r="J120" t="s">
        <v>14331</v>
      </c>
      <c r="K120">
        <v>9</v>
      </c>
      <c r="L120" t="e">
        <f>VLOOKUP(J120,'[1]stockopname_master_item (11)'!B$2:C$3427,2,0)</f>
        <v>#N/A</v>
      </c>
      <c r="M120" s="14" t="s">
        <v>13619</v>
      </c>
      <c r="N120" s="15">
        <v>891</v>
      </c>
      <c r="O120" s="15">
        <f>VLOOKUP(M120,[2]Sheet1!B$2:C$1721,2,0)</f>
        <v>891</v>
      </c>
      <c r="P120" s="16" t="str">
        <f t="shared" si="3"/>
        <v>sama</v>
      </c>
      <c r="X120" t="s">
        <v>784</v>
      </c>
      <c r="Y120">
        <v>1</v>
      </c>
      <c r="Z120">
        <v>1</v>
      </c>
      <c r="AA120" t="str">
        <f t="shared" si="4"/>
        <v>SAMA</v>
      </c>
      <c r="AC120" t="s">
        <v>14700</v>
      </c>
      <c r="AD120" t="e">
        <f>VLOOKUP(AC120,$J$3:$K$1324,2,0)</f>
        <v>#N/A</v>
      </c>
      <c r="AE120" s="11" t="str">
        <f t="shared" si="5"/>
        <v>0</v>
      </c>
    </row>
    <row r="121" spans="9:31" x14ac:dyDescent="0.25">
      <c r="I121" t="s">
        <v>13514</v>
      </c>
      <c r="J121" t="s">
        <v>14333</v>
      </c>
      <c r="K121">
        <v>18</v>
      </c>
      <c r="L121" t="e">
        <f>VLOOKUP(J121,'[1]stockopname_master_item (11)'!B$2:C$3427,2,0)</f>
        <v>#N/A</v>
      </c>
      <c r="M121" s="14" t="s">
        <v>13620</v>
      </c>
      <c r="N121" s="15">
        <v>558</v>
      </c>
      <c r="O121" s="15">
        <f>VLOOKUP(M121,[2]Sheet1!B$2:C$1721,2,0)</f>
        <v>558</v>
      </c>
      <c r="P121" s="16" t="str">
        <f t="shared" si="3"/>
        <v>sama</v>
      </c>
      <c r="X121" t="s">
        <v>786</v>
      </c>
      <c r="Y121">
        <v>1</v>
      </c>
      <c r="Z121">
        <v>1</v>
      </c>
      <c r="AA121" t="str">
        <f t="shared" si="4"/>
        <v>SAMA</v>
      </c>
      <c r="AC121" t="s">
        <v>14703</v>
      </c>
      <c r="AD121">
        <f>VLOOKUP(AC121,$J$3:$K$1324,2,0)</f>
        <v>21</v>
      </c>
      <c r="AE121" s="11">
        <f t="shared" si="5"/>
        <v>21</v>
      </c>
    </row>
    <row r="122" spans="9:31" x14ac:dyDescent="0.25">
      <c r="I122" t="s">
        <v>757</v>
      </c>
      <c r="J122" t="s">
        <v>14336</v>
      </c>
      <c r="K122">
        <v>1</v>
      </c>
      <c r="L122" t="e">
        <f>VLOOKUP(J122,'[1]stockopname_master_item (11)'!B$2:C$3427,2,0)</f>
        <v>#N/A</v>
      </c>
      <c r="M122" s="14" t="s">
        <v>9253</v>
      </c>
      <c r="N122" s="15">
        <v>68</v>
      </c>
      <c r="O122" s="15">
        <f>VLOOKUP(M122,[2]Sheet1!B$2:C$1721,2,0)</f>
        <v>68</v>
      </c>
      <c r="P122" s="16" t="str">
        <f t="shared" si="3"/>
        <v>sama</v>
      </c>
      <c r="X122" t="s">
        <v>788</v>
      </c>
      <c r="Y122">
        <v>2</v>
      </c>
      <c r="Z122">
        <v>2</v>
      </c>
      <c r="AA122" t="str">
        <f t="shared" si="4"/>
        <v>SAMA</v>
      </c>
      <c r="AC122" t="s">
        <v>14701</v>
      </c>
      <c r="AD122">
        <f>VLOOKUP(AC122,$J$3:$K$1324,2,0)</f>
        <v>1600</v>
      </c>
      <c r="AE122" s="11">
        <f t="shared" si="5"/>
        <v>1600</v>
      </c>
    </row>
    <row r="123" spans="9:31" x14ac:dyDescent="0.25">
      <c r="I123" t="s">
        <v>781</v>
      </c>
      <c r="J123" t="s">
        <v>14346</v>
      </c>
      <c r="K123">
        <v>1</v>
      </c>
      <c r="L123" t="e">
        <f>VLOOKUP(J123,'[1]stockopname_master_item (11)'!B$2:C$3427,2,0)</f>
        <v>#N/A</v>
      </c>
      <c r="M123" s="14" t="s">
        <v>9251</v>
      </c>
      <c r="N123" s="15">
        <v>15</v>
      </c>
      <c r="O123" s="15">
        <f>VLOOKUP(M123,[2]Sheet1!B$2:C$1721,2,0)</f>
        <v>15</v>
      </c>
      <c r="P123" s="16" t="str">
        <f t="shared" si="3"/>
        <v>sama</v>
      </c>
      <c r="X123" t="s">
        <v>790</v>
      </c>
      <c r="Y123">
        <v>2</v>
      </c>
      <c r="Z123">
        <v>2</v>
      </c>
      <c r="AA123" t="str">
        <f t="shared" si="4"/>
        <v>SAMA</v>
      </c>
      <c r="AC123" t="s">
        <v>14702</v>
      </c>
      <c r="AD123">
        <f>VLOOKUP(AC123,$J$3:$K$1324,2,0)</f>
        <v>7920</v>
      </c>
      <c r="AE123" s="11">
        <f t="shared" si="5"/>
        <v>7920</v>
      </c>
    </row>
    <row r="124" spans="9:31" x14ac:dyDescent="0.25">
      <c r="I124" t="s">
        <v>784</v>
      </c>
      <c r="J124" t="s">
        <v>14347</v>
      </c>
      <c r="K124">
        <v>1</v>
      </c>
      <c r="L124" t="e">
        <f>VLOOKUP(J124,'[1]stockopname_master_item (11)'!B$2:C$3427,2,0)</f>
        <v>#N/A</v>
      </c>
      <c r="M124" s="14" t="s">
        <v>13621</v>
      </c>
      <c r="N124" s="15">
        <v>560</v>
      </c>
      <c r="O124" s="15">
        <f>VLOOKUP(M124,[2]Sheet1!B$2:C$1721,2,0)</f>
        <v>560</v>
      </c>
      <c r="P124" s="16" t="str">
        <f t="shared" si="3"/>
        <v>sama</v>
      </c>
      <c r="X124" t="s">
        <v>792</v>
      </c>
      <c r="Y124">
        <v>93</v>
      </c>
      <c r="Z124">
        <v>93</v>
      </c>
      <c r="AA124" t="str">
        <f t="shared" si="4"/>
        <v>SAMA</v>
      </c>
      <c r="AC124" t="s">
        <v>14706</v>
      </c>
      <c r="AD124" t="e">
        <f>VLOOKUP(AC124,$J$3:$K$1324,2,0)</f>
        <v>#N/A</v>
      </c>
      <c r="AE124" s="11" t="str">
        <f t="shared" si="5"/>
        <v>0</v>
      </c>
    </row>
    <row r="125" spans="9:31" x14ac:dyDescent="0.25">
      <c r="I125" t="s">
        <v>786</v>
      </c>
      <c r="J125" t="s">
        <v>14348</v>
      </c>
      <c r="K125">
        <v>1</v>
      </c>
      <c r="L125" t="e">
        <f>VLOOKUP(J125,'[1]stockopname_master_item (11)'!B$2:C$3427,2,0)</f>
        <v>#N/A</v>
      </c>
      <c r="M125" s="14" t="s">
        <v>9255</v>
      </c>
      <c r="N125" s="15">
        <v>2</v>
      </c>
      <c r="O125" s="15">
        <f>VLOOKUP(M125,[2]Sheet1!B$2:C$1721,2,0)</f>
        <v>2</v>
      </c>
      <c r="P125" s="16" t="str">
        <f t="shared" si="3"/>
        <v>sama</v>
      </c>
      <c r="X125" t="s">
        <v>13517</v>
      </c>
      <c r="Y125">
        <v>332</v>
      </c>
      <c r="Z125">
        <v>332</v>
      </c>
      <c r="AA125" t="str">
        <f t="shared" si="4"/>
        <v>SAMA</v>
      </c>
      <c r="AC125" t="s">
        <v>14705</v>
      </c>
      <c r="AD125" t="e">
        <f>VLOOKUP(AC125,$J$3:$K$1324,2,0)</f>
        <v>#N/A</v>
      </c>
      <c r="AE125" s="11" t="str">
        <f t="shared" si="5"/>
        <v>0</v>
      </c>
    </row>
    <row r="126" spans="9:31" x14ac:dyDescent="0.25">
      <c r="I126" t="s">
        <v>788</v>
      </c>
      <c r="J126" t="s">
        <v>14349</v>
      </c>
      <c r="K126">
        <v>2</v>
      </c>
      <c r="L126" t="e">
        <f>VLOOKUP(J126,'[1]stockopname_master_item (11)'!B$2:C$3427,2,0)</f>
        <v>#N/A</v>
      </c>
      <c r="M126" s="14" t="s">
        <v>2642</v>
      </c>
      <c r="N126" s="15">
        <v>4158</v>
      </c>
      <c r="O126" s="15">
        <f>VLOOKUP(M126,[2]Sheet1!B$2:C$1721,2,0)</f>
        <v>4158</v>
      </c>
      <c r="P126" s="16" t="str">
        <f t="shared" si="3"/>
        <v>sama</v>
      </c>
      <c r="X126" t="s">
        <v>13518</v>
      </c>
      <c r="Y126">
        <v>257</v>
      </c>
      <c r="Z126">
        <v>257</v>
      </c>
      <c r="AA126" t="str">
        <f t="shared" si="4"/>
        <v>SAMA</v>
      </c>
      <c r="AC126" t="s">
        <v>14704</v>
      </c>
      <c r="AD126">
        <f>VLOOKUP(AC126,$J$3:$K$1324,2,0)</f>
        <v>4519</v>
      </c>
      <c r="AE126" s="11">
        <f t="shared" si="5"/>
        <v>4519</v>
      </c>
    </row>
    <row r="127" spans="9:31" x14ac:dyDescent="0.25">
      <c r="I127" t="s">
        <v>790</v>
      </c>
      <c r="J127" t="s">
        <v>14350</v>
      </c>
      <c r="K127">
        <v>2</v>
      </c>
      <c r="L127" t="e">
        <f>VLOOKUP(J127,'[1]stockopname_master_item (11)'!B$2:C$3427,2,0)</f>
        <v>#N/A</v>
      </c>
      <c r="M127" s="14" t="s">
        <v>2644</v>
      </c>
      <c r="N127" s="15">
        <v>285</v>
      </c>
      <c r="O127" s="15">
        <f>VLOOKUP(M127,[2]Sheet1!B$2:C$1721,2,0)</f>
        <v>285</v>
      </c>
      <c r="P127" s="16" t="str">
        <f t="shared" si="3"/>
        <v>sama</v>
      </c>
      <c r="X127" t="s">
        <v>13519</v>
      </c>
      <c r="Y127">
        <v>231</v>
      </c>
      <c r="Z127">
        <v>231</v>
      </c>
      <c r="AA127" t="str">
        <f t="shared" si="4"/>
        <v>SAMA</v>
      </c>
      <c r="AC127" t="s">
        <v>14711</v>
      </c>
      <c r="AD127" t="e">
        <f>VLOOKUP(AC127,$J$3:$K$1324,2,0)</f>
        <v>#N/A</v>
      </c>
      <c r="AE127" s="11" t="str">
        <f t="shared" si="5"/>
        <v>0</v>
      </c>
    </row>
    <row r="128" spans="9:31" x14ac:dyDescent="0.25">
      <c r="I128" t="s">
        <v>792</v>
      </c>
      <c r="J128" t="s">
        <v>14351</v>
      </c>
      <c r="K128">
        <v>93</v>
      </c>
      <c r="L128" t="e">
        <f>VLOOKUP(J128,'[1]stockopname_master_item (11)'!B$2:C$3427,2,0)</f>
        <v>#N/A</v>
      </c>
      <c r="M128" s="14" t="s">
        <v>150</v>
      </c>
      <c r="N128" s="15">
        <v>3555</v>
      </c>
      <c r="O128" s="15">
        <f>VLOOKUP(M128,[2]Sheet1!B$2:C$1721,2,0)</f>
        <v>3555</v>
      </c>
      <c r="P128" s="16" t="str">
        <f t="shared" si="3"/>
        <v>sama</v>
      </c>
      <c r="X128" t="s">
        <v>13520</v>
      </c>
      <c r="Y128">
        <v>1</v>
      </c>
      <c r="Z128">
        <v>1</v>
      </c>
      <c r="AA128" t="str">
        <f t="shared" si="4"/>
        <v>SAMA</v>
      </c>
      <c r="AC128" t="s">
        <v>14712</v>
      </c>
      <c r="AD128" t="e">
        <f>VLOOKUP(AC128,$J$3:$K$1324,2,0)</f>
        <v>#N/A</v>
      </c>
      <c r="AE128" s="11" t="str">
        <f t="shared" si="5"/>
        <v>0</v>
      </c>
    </row>
    <row r="129" spans="9:31" x14ac:dyDescent="0.25">
      <c r="I129" t="s">
        <v>13517</v>
      </c>
      <c r="J129" t="s">
        <v>14353</v>
      </c>
      <c r="K129">
        <v>332</v>
      </c>
      <c r="L129" t="e">
        <f>VLOOKUP(J129,'[1]stockopname_master_item (11)'!B$2:C$3427,2,0)</f>
        <v>#N/A</v>
      </c>
      <c r="M129" s="14" t="s">
        <v>9269</v>
      </c>
      <c r="N129" s="15">
        <v>26</v>
      </c>
      <c r="O129" s="15">
        <f>VLOOKUP(M129,[2]Sheet1!B$2:C$1721,2,0)</f>
        <v>26</v>
      </c>
      <c r="P129" s="16" t="str">
        <f t="shared" si="3"/>
        <v>sama</v>
      </c>
      <c r="X129" t="s">
        <v>805</v>
      </c>
      <c r="Y129">
        <v>1</v>
      </c>
      <c r="Z129">
        <v>1</v>
      </c>
      <c r="AA129" t="str">
        <f t="shared" si="4"/>
        <v>SAMA</v>
      </c>
      <c r="AC129" t="s">
        <v>14713</v>
      </c>
      <c r="AD129" t="e">
        <f>VLOOKUP(AC129,$J$3:$K$1324,2,0)</f>
        <v>#N/A</v>
      </c>
      <c r="AE129" s="11" t="str">
        <f t="shared" si="5"/>
        <v>0</v>
      </c>
    </row>
    <row r="130" spans="9:31" x14ac:dyDescent="0.25">
      <c r="I130" t="s">
        <v>13518</v>
      </c>
      <c r="J130" t="s">
        <v>14354</v>
      </c>
      <c r="K130">
        <v>257</v>
      </c>
      <c r="L130" t="e">
        <f>VLOOKUP(J130,'[1]stockopname_master_item (11)'!B$2:C$3427,2,0)</f>
        <v>#N/A</v>
      </c>
      <c r="M130" s="14" t="s">
        <v>9267</v>
      </c>
      <c r="N130" s="15">
        <v>50</v>
      </c>
      <c r="O130" s="15">
        <f>VLOOKUP(M130,[2]Sheet1!B$2:C$1721,2,0)</f>
        <v>50</v>
      </c>
      <c r="P130" s="16" t="str">
        <f t="shared" si="3"/>
        <v>sama</v>
      </c>
      <c r="X130" t="s">
        <v>819</v>
      </c>
      <c r="Y130">
        <v>2</v>
      </c>
      <c r="Z130">
        <v>2</v>
      </c>
      <c r="AA130" t="str">
        <f t="shared" si="4"/>
        <v>SAMA</v>
      </c>
      <c r="AC130" t="s">
        <v>14714</v>
      </c>
      <c r="AD130">
        <f>VLOOKUP(AC130,$J$3:$K$1324,2,0)</f>
        <v>10000</v>
      </c>
      <c r="AE130" s="11">
        <f t="shared" si="5"/>
        <v>10000</v>
      </c>
    </row>
    <row r="131" spans="9:31" x14ac:dyDescent="0.25">
      <c r="I131" t="s">
        <v>13519</v>
      </c>
      <c r="J131" t="s">
        <v>14355</v>
      </c>
      <c r="K131">
        <v>231</v>
      </c>
      <c r="L131" t="e">
        <f>VLOOKUP(J131,'[1]stockopname_master_item (11)'!B$2:C$3427,2,0)</f>
        <v>#N/A</v>
      </c>
      <c r="M131" s="14" t="s">
        <v>9259</v>
      </c>
      <c r="N131" s="15">
        <v>27</v>
      </c>
      <c r="O131" s="15">
        <f>VLOOKUP(M131,[2]Sheet1!B$2:C$1721,2,0)</f>
        <v>27</v>
      </c>
      <c r="P131" s="16" t="str">
        <f t="shared" si="3"/>
        <v>sama</v>
      </c>
      <c r="X131" t="s">
        <v>828</v>
      </c>
      <c r="Y131">
        <v>1</v>
      </c>
      <c r="Z131">
        <v>1</v>
      </c>
      <c r="AA131" t="str">
        <f t="shared" si="4"/>
        <v>SAMA</v>
      </c>
      <c r="AC131" t="s">
        <v>14715</v>
      </c>
      <c r="AD131">
        <f>VLOOKUP(AC131,$J$3:$K$1324,2,0)</f>
        <v>10000</v>
      </c>
      <c r="AE131" s="11">
        <f t="shared" si="5"/>
        <v>10000</v>
      </c>
    </row>
    <row r="132" spans="9:31" x14ac:dyDescent="0.25">
      <c r="I132" t="s">
        <v>13520</v>
      </c>
      <c r="J132" t="s">
        <v>14356</v>
      </c>
      <c r="K132">
        <v>1</v>
      </c>
      <c r="L132" t="e">
        <f>VLOOKUP(J132,'[1]stockopname_master_item (11)'!B$2:C$3427,2,0)</f>
        <v>#N/A</v>
      </c>
      <c r="M132" s="14" t="s">
        <v>9271</v>
      </c>
      <c r="N132" s="15">
        <v>5</v>
      </c>
      <c r="O132" s="15">
        <f>VLOOKUP(M132,[2]Sheet1!B$2:C$1721,2,0)</f>
        <v>5</v>
      </c>
      <c r="P132" s="16" t="str">
        <f t="shared" ref="P132:P195" si="6">IF(O132-N132=0,"sama","tidak")</f>
        <v>sama</v>
      </c>
      <c r="X132" t="s">
        <v>13523</v>
      </c>
      <c r="Y132">
        <v>1283</v>
      </c>
      <c r="Z132">
        <v>1283</v>
      </c>
      <c r="AA132" t="str">
        <f t="shared" ref="AA132:AA195" si="7">IF(Y132-Z132=0,"SAMA","TIDAK")</f>
        <v>SAMA</v>
      </c>
      <c r="AC132" t="s">
        <v>14716</v>
      </c>
      <c r="AD132" t="e">
        <f>VLOOKUP(AC132,$J$3:$K$1324,2,0)</f>
        <v>#N/A</v>
      </c>
      <c r="AE132" s="11" t="str">
        <f t="shared" ref="AE132:AE195" si="8">IF(ISNA(AD132),"0",AD132)</f>
        <v>0</v>
      </c>
    </row>
    <row r="133" spans="9:31" x14ac:dyDescent="0.25">
      <c r="I133" t="s">
        <v>805</v>
      </c>
      <c r="J133" t="s">
        <v>14357</v>
      </c>
      <c r="K133">
        <v>1</v>
      </c>
      <c r="L133" t="e">
        <f>VLOOKUP(J133,'[1]stockopname_master_item (11)'!B$2:C$3427,2,0)</f>
        <v>#N/A</v>
      </c>
      <c r="M133" s="14" t="s">
        <v>9278</v>
      </c>
      <c r="N133" s="15">
        <v>25</v>
      </c>
      <c r="O133" s="15">
        <f>VLOOKUP(M133,[2]Sheet1!B$2:C$1721,2,0)</f>
        <v>25</v>
      </c>
      <c r="P133" s="16" t="str">
        <f t="shared" si="6"/>
        <v>sama</v>
      </c>
      <c r="X133" t="s">
        <v>834</v>
      </c>
      <c r="Y133">
        <v>15</v>
      </c>
      <c r="Z133">
        <v>15</v>
      </c>
      <c r="AA133" t="str">
        <f t="shared" si="7"/>
        <v>SAMA</v>
      </c>
      <c r="AC133" t="s">
        <v>14717</v>
      </c>
      <c r="AD133">
        <f>VLOOKUP(AC133,$J$3:$K$1324,2,0)</f>
        <v>36</v>
      </c>
      <c r="AE133" s="11">
        <f t="shared" si="8"/>
        <v>36</v>
      </c>
    </row>
    <row r="134" spans="9:31" x14ac:dyDescent="0.25">
      <c r="I134" t="s">
        <v>819</v>
      </c>
      <c r="J134" t="s">
        <v>14360</v>
      </c>
      <c r="K134">
        <v>2</v>
      </c>
      <c r="L134" t="e">
        <f>VLOOKUP(J134,'[1]stockopname_master_item (11)'!B$2:C$3427,2,0)</f>
        <v>#N/A</v>
      </c>
      <c r="M134" s="14" t="s">
        <v>9276</v>
      </c>
      <c r="N134" s="15">
        <v>20</v>
      </c>
      <c r="O134" s="15">
        <f>VLOOKUP(M134,[2]Sheet1!B$2:C$1721,2,0)</f>
        <v>20</v>
      </c>
      <c r="P134" s="16" t="str">
        <f t="shared" si="6"/>
        <v>sama</v>
      </c>
      <c r="X134" t="s">
        <v>840</v>
      </c>
      <c r="Y134">
        <v>696</v>
      </c>
      <c r="Z134">
        <v>696</v>
      </c>
      <c r="AA134" t="str">
        <f t="shared" si="7"/>
        <v>SAMA</v>
      </c>
      <c r="AC134" t="s">
        <v>14718</v>
      </c>
      <c r="AD134" t="e">
        <f>VLOOKUP(AC134,$J$3:$K$1324,2,0)</f>
        <v>#N/A</v>
      </c>
      <c r="AE134" s="11" t="str">
        <f t="shared" si="8"/>
        <v>0</v>
      </c>
    </row>
    <row r="135" spans="9:31" x14ac:dyDescent="0.25">
      <c r="I135" t="s">
        <v>828</v>
      </c>
      <c r="J135" t="s">
        <v>14361</v>
      </c>
      <c r="K135">
        <v>1</v>
      </c>
      <c r="L135" t="e">
        <f>VLOOKUP(J135,'[1]stockopname_master_item (11)'!B$2:C$3427,2,0)</f>
        <v>#N/A</v>
      </c>
      <c r="M135" s="14" t="s">
        <v>173</v>
      </c>
      <c r="N135" s="15">
        <v>1</v>
      </c>
      <c r="O135" s="15">
        <f>VLOOKUP(M135,[2]Sheet1!B$2:C$1721,2,0)</f>
        <v>1</v>
      </c>
      <c r="P135" s="16" t="str">
        <f t="shared" si="6"/>
        <v>sama</v>
      </c>
      <c r="X135" t="s">
        <v>842</v>
      </c>
      <c r="Y135">
        <v>1</v>
      </c>
      <c r="Z135">
        <v>1</v>
      </c>
      <c r="AA135" t="str">
        <f t="shared" si="7"/>
        <v>SAMA</v>
      </c>
      <c r="AC135" t="s">
        <v>14719</v>
      </c>
      <c r="AD135">
        <f>VLOOKUP(AC135,$J$3:$K$1324,2,0)</f>
        <v>2880</v>
      </c>
      <c r="AE135" s="11">
        <f t="shared" si="8"/>
        <v>2880</v>
      </c>
    </row>
    <row r="136" spans="9:31" x14ac:dyDescent="0.25">
      <c r="I136" t="s">
        <v>13523</v>
      </c>
      <c r="J136" t="s">
        <v>14362</v>
      </c>
      <c r="K136">
        <v>1283</v>
      </c>
      <c r="L136" t="e">
        <f>VLOOKUP(J136,'[1]stockopname_master_item (11)'!B$2:C$3427,2,0)</f>
        <v>#N/A</v>
      </c>
      <c r="M136" s="14" t="s">
        <v>13623</v>
      </c>
      <c r="N136" s="15">
        <v>1460</v>
      </c>
      <c r="O136" s="15">
        <f>VLOOKUP(M136,[2]Sheet1!B$2:C$1721,2,0)</f>
        <v>1460</v>
      </c>
      <c r="P136" s="16" t="str">
        <f t="shared" si="6"/>
        <v>sama</v>
      </c>
      <c r="X136" t="s">
        <v>13525</v>
      </c>
      <c r="Y136">
        <v>2</v>
      </c>
      <c r="Z136">
        <v>2</v>
      </c>
      <c r="AA136" t="str">
        <f t="shared" si="7"/>
        <v>SAMA</v>
      </c>
      <c r="AC136" t="s">
        <v>14720</v>
      </c>
      <c r="AD136">
        <f>VLOOKUP(AC136,$J$3:$K$1324,2,0)</f>
        <v>4000</v>
      </c>
      <c r="AE136" s="11">
        <f t="shared" si="8"/>
        <v>4000</v>
      </c>
    </row>
    <row r="137" spans="9:31" x14ac:dyDescent="0.25">
      <c r="I137" t="s">
        <v>834</v>
      </c>
      <c r="J137" t="s">
        <v>14363</v>
      </c>
      <c r="K137">
        <v>15</v>
      </c>
      <c r="L137" t="e">
        <f>VLOOKUP(J137,'[1]stockopname_master_item (11)'!B$2:C$3427,2,0)</f>
        <v>#N/A</v>
      </c>
      <c r="M137" s="14" t="s">
        <v>13482</v>
      </c>
      <c r="N137" s="15">
        <v>265</v>
      </c>
      <c r="O137" s="15">
        <f>VLOOKUP(M137,[2]Sheet1!B$2:C$1721,2,0)</f>
        <v>265</v>
      </c>
      <c r="P137" s="16" t="str">
        <f t="shared" si="6"/>
        <v>sama</v>
      </c>
      <c r="X137" t="s">
        <v>869</v>
      </c>
      <c r="Y137">
        <v>1</v>
      </c>
      <c r="Z137">
        <v>1</v>
      </c>
      <c r="AA137" t="str">
        <f t="shared" si="7"/>
        <v>SAMA</v>
      </c>
      <c r="AC137" t="s">
        <v>14722</v>
      </c>
      <c r="AD137" t="e">
        <f>VLOOKUP(AC137,$J$3:$K$1324,2,0)</f>
        <v>#N/A</v>
      </c>
      <c r="AE137" s="11" t="str">
        <f t="shared" si="8"/>
        <v>0</v>
      </c>
    </row>
    <row r="138" spans="9:31" x14ac:dyDescent="0.25">
      <c r="I138" t="s">
        <v>840</v>
      </c>
      <c r="J138" t="s">
        <v>14364</v>
      </c>
      <c r="K138">
        <v>696</v>
      </c>
      <c r="L138" t="e">
        <f>VLOOKUP(J138,'[1]stockopname_master_item (11)'!B$2:C$3427,2,0)</f>
        <v>#N/A</v>
      </c>
      <c r="M138" s="14" t="s">
        <v>161</v>
      </c>
      <c r="N138" s="15">
        <v>1118</v>
      </c>
      <c r="O138" s="15">
        <f>VLOOKUP(M138,[2]Sheet1!B$2:C$1721,2,0)</f>
        <v>1118</v>
      </c>
      <c r="P138" s="16" t="str">
        <f t="shared" si="6"/>
        <v>sama</v>
      </c>
      <c r="X138" t="s">
        <v>875</v>
      </c>
      <c r="Y138">
        <v>8</v>
      </c>
      <c r="Z138">
        <v>8</v>
      </c>
      <c r="AA138" t="str">
        <f t="shared" si="7"/>
        <v>SAMA</v>
      </c>
      <c r="AC138" t="s">
        <v>14723</v>
      </c>
      <c r="AD138">
        <f>VLOOKUP(AC138,$J$3:$K$1324,2,0)</f>
        <v>7080</v>
      </c>
      <c r="AE138" s="11">
        <f t="shared" si="8"/>
        <v>7080</v>
      </c>
    </row>
    <row r="139" spans="9:31" x14ac:dyDescent="0.25">
      <c r="I139" t="s">
        <v>842</v>
      </c>
      <c r="J139" t="s">
        <v>14365</v>
      </c>
      <c r="K139">
        <v>1</v>
      </c>
      <c r="L139" t="e">
        <f>VLOOKUP(J139,'[1]stockopname_master_item (11)'!B$2:C$3427,2,0)</f>
        <v>#N/A</v>
      </c>
      <c r="M139" s="14" t="s">
        <v>13627</v>
      </c>
      <c r="N139" s="15">
        <v>505</v>
      </c>
      <c r="O139" s="15">
        <f>VLOOKUP(M139,[2]Sheet1!B$2:C$1721,2,0)</f>
        <v>505</v>
      </c>
      <c r="P139" s="16" t="str">
        <f t="shared" si="6"/>
        <v>sama</v>
      </c>
      <c r="X139" t="s">
        <v>878</v>
      </c>
      <c r="Y139">
        <v>74</v>
      </c>
      <c r="Z139">
        <v>74</v>
      </c>
      <c r="AA139" t="str">
        <f t="shared" si="7"/>
        <v>SAMA</v>
      </c>
      <c r="AC139" t="s">
        <v>14724</v>
      </c>
      <c r="AD139">
        <f>VLOOKUP(AC139,$J$3:$K$1324,2,0)</f>
        <v>4350</v>
      </c>
      <c r="AE139" s="11">
        <f t="shared" si="8"/>
        <v>4350</v>
      </c>
    </row>
    <row r="140" spans="9:31" x14ac:dyDescent="0.25">
      <c r="I140" t="s">
        <v>13525</v>
      </c>
      <c r="J140" t="s">
        <v>14366</v>
      </c>
      <c r="K140">
        <v>2</v>
      </c>
      <c r="L140" t="e">
        <f>VLOOKUP(J140,'[1]stockopname_master_item (11)'!B$2:C$3427,2,0)</f>
        <v>#N/A</v>
      </c>
      <c r="M140" s="14" t="s">
        <v>13625</v>
      </c>
      <c r="N140" s="15">
        <v>2964</v>
      </c>
      <c r="O140" s="15">
        <f>VLOOKUP(M140,[2]Sheet1!B$2:C$1721,2,0)</f>
        <v>2964</v>
      </c>
      <c r="P140" s="16" t="str">
        <f t="shared" si="6"/>
        <v>sama</v>
      </c>
      <c r="X140" t="s">
        <v>881</v>
      </c>
      <c r="Y140">
        <v>80</v>
      </c>
      <c r="Z140">
        <v>80</v>
      </c>
      <c r="AA140" t="str">
        <f t="shared" si="7"/>
        <v>SAMA</v>
      </c>
      <c r="AC140" t="s">
        <v>14727</v>
      </c>
      <c r="AD140">
        <f>VLOOKUP(AC140,$J$3:$K$1324,2,0)</f>
        <v>100</v>
      </c>
      <c r="AE140" s="11">
        <f t="shared" si="8"/>
        <v>100</v>
      </c>
    </row>
    <row r="141" spans="9:31" x14ac:dyDescent="0.25">
      <c r="I141" t="s">
        <v>869</v>
      </c>
      <c r="J141" t="s">
        <v>14368</v>
      </c>
      <c r="K141">
        <v>1</v>
      </c>
      <c r="L141" t="e">
        <f>VLOOKUP(J141,'[1]stockopname_master_item (11)'!B$2:C$3427,2,0)</f>
        <v>#N/A</v>
      </c>
      <c r="M141" s="14" t="s">
        <v>13626</v>
      </c>
      <c r="N141" s="15">
        <v>1971</v>
      </c>
      <c r="O141" s="15">
        <f>VLOOKUP(M141,[2]Sheet1!B$2:C$1721,2,0)</f>
        <v>1971</v>
      </c>
      <c r="P141" s="16" t="str">
        <f t="shared" si="6"/>
        <v>sama</v>
      </c>
      <c r="X141" t="s">
        <v>884</v>
      </c>
      <c r="Y141">
        <v>48</v>
      </c>
      <c r="Z141">
        <v>48</v>
      </c>
      <c r="AA141" t="str">
        <f t="shared" si="7"/>
        <v>SAMA</v>
      </c>
      <c r="AC141" t="s">
        <v>14726</v>
      </c>
      <c r="AD141">
        <f>VLOOKUP(AC141,$J$3:$K$1324,2,0)</f>
        <v>955</v>
      </c>
      <c r="AE141" s="11">
        <f t="shared" si="8"/>
        <v>955</v>
      </c>
    </row>
    <row r="142" spans="9:31" x14ac:dyDescent="0.25">
      <c r="I142" t="s">
        <v>875</v>
      </c>
      <c r="J142" t="s">
        <v>14369</v>
      </c>
      <c r="K142">
        <v>8</v>
      </c>
      <c r="L142" t="e">
        <f>VLOOKUP(J142,'[1]stockopname_master_item (11)'!B$2:C$3427,2,0)</f>
        <v>#N/A</v>
      </c>
      <c r="M142" s="14" t="s">
        <v>1387</v>
      </c>
      <c r="N142" s="15">
        <v>1728</v>
      </c>
      <c r="O142" s="15">
        <f>VLOOKUP(M142,[2]Sheet1!B$2:C$1721,2,0)</f>
        <v>1728</v>
      </c>
      <c r="P142" s="16" t="str">
        <f t="shared" si="6"/>
        <v>sama</v>
      </c>
      <c r="X142" t="s">
        <v>13527</v>
      </c>
      <c r="Y142">
        <v>18</v>
      </c>
      <c r="Z142">
        <v>18</v>
      </c>
      <c r="AA142" t="str">
        <f t="shared" si="7"/>
        <v>SAMA</v>
      </c>
      <c r="AC142" t="s">
        <v>14725</v>
      </c>
      <c r="AD142">
        <f>VLOOKUP(AC142,$J$3:$K$1324,2,0)</f>
        <v>440</v>
      </c>
      <c r="AE142" s="11">
        <f t="shared" si="8"/>
        <v>440</v>
      </c>
    </row>
    <row r="143" spans="9:31" x14ac:dyDescent="0.25">
      <c r="I143" t="s">
        <v>878</v>
      </c>
      <c r="J143" t="s">
        <v>14370</v>
      </c>
      <c r="K143">
        <v>74</v>
      </c>
      <c r="L143" t="e">
        <f>VLOOKUP(J143,'[1]stockopname_master_item (11)'!B$2:C$3427,2,0)</f>
        <v>#N/A</v>
      </c>
      <c r="M143" s="14" t="s">
        <v>13628</v>
      </c>
      <c r="N143" s="15">
        <v>19</v>
      </c>
      <c r="O143" s="15">
        <f>VLOOKUP(M143,[2]Sheet1!B$2:C$1721,2,0)</f>
        <v>19</v>
      </c>
      <c r="P143" s="16" t="str">
        <f t="shared" si="6"/>
        <v>sama</v>
      </c>
      <c r="X143" t="s">
        <v>13528</v>
      </c>
      <c r="Y143">
        <v>18</v>
      </c>
      <c r="Z143">
        <v>18</v>
      </c>
      <c r="AA143" t="str">
        <f t="shared" si="7"/>
        <v>SAMA</v>
      </c>
      <c r="AC143" t="s">
        <v>14728</v>
      </c>
      <c r="AD143" t="e">
        <f>VLOOKUP(AC143,$J$3:$K$1324,2,0)</f>
        <v>#N/A</v>
      </c>
      <c r="AE143" s="11" t="str">
        <f t="shared" si="8"/>
        <v>0</v>
      </c>
    </row>
    <row r="144" spans="9:31" x14ac:dyDescent="0.25">
      <c r="I144" t="s">
        <v>881</v>
      </c>
      <c r="J144" t="s">
        <v>14371</v>
      </c>
      <c r="K144">
        <v>80</v>
      </c>
      <c r="L144" t="e">
        <f>VLOOKUP(J144,'[1]stockopname_master_item (11)'!B$2:C$3427,2,0)</f>
        <v>#N/A</v>
      </c>
      <c r="M144" s="14" t="s">
        <v>13483</v>
      </c>
      <c r="N144" s="15">
        <v>720</v>
      </c>
      <c r="O144" s="15">
        <f>VLOOKUP(M144,[2]Sheet1!B$2:C$1721,2,0)</f>
        <v>720</v>
      </c>
      <c r="P144" s="16" t="str">
        <f t="shared" si="6"/>
        <v>sama</v>
      </c>
      <c r="X144" t="s">
        <v>897</v>
      </c>
      <c r="Y144">
        <v>3</v>
      </c>
      <c r="Z144">
        <v>3</v>
      </c>
      <c r="AA144" t="str">
        <f t="shared" si="7"/>
        <v>SAMA</v>
      </c>
      <c r="AC144" t="s">
        <v>14729</v>
      </c>
      <c r="AD144" t="e">
        <f>VLOOKUP(AC144,$J$3:$K$1324,2,0)</f>
        <v>#N/A</v>
      </c>
      <c r="AE144" s="11" t="str">
        <f t="shared" si="8"/>
        <v>0</v>
      </c>
    </row>
    <row r="145" spans="9:31" x14ac:dyDescent="0.25">
      <c r="I145" t="s">
        <v>884</v>
      </c>
      <c r="J145" t="s">
        <v>14372</v>
      </c>
      <c r="K145">
        <v>48</v>
      </c>
      <c r="L145" t="e">
        <f>VLOOKUP(J145,'[1]stockopname_master_item (11)'!B$2:C$3427,2,0)</f>
        <v>#N/A</v>
      </c>
      <c r="M145" s="14" t="s">
        <v>13629</v>
      </c>
      <c r="N145" s="15">
        <v>3232</v>
      </c>
      <c r="O145" s="15">
        <f>VLOOKUP(M145,[2]Sheet1!B$2:C$1721,2,0)</f>
        <v>3232</v>
      </c>
      <c r="P145" s="16" t="str">
        <f t="shared" si="6"/>
        <v>sama</v>
      </c>
      <c r="X145" t="s">
        <v>900</v>
      </c>
      <c r="Y145">
        <v>80</v>
      </c>
      <c r="Z145">
        <v>80</v>
      </c>
      <c r="AA145" t="str">
        <f t="shared" si="7"/>
        <v>SAMA</v>
      </c>
      <c r="AC145" t="s">
        <v>14730</v>
      </c>
      <c r="AD145">
        <f>VLOOKUP(AC145,$J$3:$K$1324,2,0)</f>
        <v>11</v>
      </c>
      <c r="AE145" s="11">
        <f t="shared" si="8"/>
        <v>11</v>
      </c>
    </row>
    <row r="146" spans="9:31" x14ac:dyDescent="0.25">
      <c r="I146" t="s">
        <v>13527</v>
      </c>
      <c r="J146" t="s">
        <v>14373</v>
      </c>
      <c r="K146">
        <v>18</v>
      </c>
      <c r="L146" t="e">
        <f>VLOOKUP(J146,'[1]stockopname_master_item (11)'!B$2:C$3427,2,0)</f>
        <v>#N/A</v>
      </c>
      <c r="M146" s="14" t="s">
        <v>13630</v>
      </c>
      <c r="N146" s="15">
        <v>3048</v>
      </c>
      <c r="O146" s="15">
        <f>VLOOKUP(M146,[2]Sheet1!B$2:C$1721,2,0)</f>
        <v>3048</v>
      </c>
      <c r="P146" s="16" t="str">
        <f t="shared" si="6"/>
        <v>sama</v>
      </c>
      <c r="X146" t="s">
        <v>904</v>
      </c>
      <c r="Y146">
        <v>36</v>
      </c>
      <c r="Z146">
        <v>36</v>
      </c>
      <c r="AA146" t="str">
        <f t="shared" si="7"/>
        <v>SAMA</v>
      </c>
      <c r="AC146" t="s">
        <v>14731</v>
      </c>
      <c r="AD146" t="e">
        <f>VLOOKUP(AC146,$J$3:$K$1324,2,0)</f>
        <v>#N/A</v>
      </c>
      <c r="AE146" s="11" t="str">
        <f t="shared" si="8"/>
        <v>0</v>
      </c>
    </row>
    <row r="147" spans="9:31" x14ac:dyDescent="0.25">
      <c r="I147" t="s">
        <v>13528</v>
      </c>
      <c r="J147" t="s">
        <v>14374</v>
      </c>
      <c r="K147">
        <v>18</v>
      </c>
      <c r="L147" t="e">
        <f>VLOOKUP(J147,'[1]stockopname_master_item (11)'!B$2:C$3427,2,0)</f>
        <v>#N/A</v>
      </c>
      <c r="M147" s="14" t="s">
        <v>13631</v>
      </c>
      <c r="N147" s="15">
        <v>1825</v>
      </c>
      <c r="O147" s="15">
        <f>VLOOKUP(M147,[2]Sheet1!B$2:C$1721,2,0)</f>
        <v>1825</v>
      </c>
      <c r="P147" s="16" t="str">
        <f t="shared" si="6"/>
        <v>sama</v>
      </c>
      <c r="X147" t="s">
        <v>906</v>
      </c>
      <c r="Y147">
        <v>5</v>
      </c>
      <c r="Z147">
        <v>5</v>
      </c>
      <c r="AA147" t="str">
        <f t="shared" si="7"/>
        <v>SAMA</v>
      </c>
      <c r="AC147" t="s">
        <v>14732</v>
      </c>
      <c r="AD147" t="e">
        <f>VLOOKUP(AC147,$J$3:$K$1324,2,0)</f>
        <v>#N/A</v>
      </c>
      <c r="AE147" s="11" t="str">
        <f t="shared" si="8"/>
        <v>0</v>
      </c>
    </row>
    <row r="148" spans="9:31" x14ac:dyDescent="0.25">
      <c r="I148" t="s">
        <v>897</v>
      </c>
      <c r="J148" t="s">
        <v>14375</v>
      </c>
      <c r="K148">
        <v>3</v>
      </c>
      <c r="L148" t="e">
        <f>VLOOKUP(J148,'[1]stockopname_master_item (11)'!B$2:C$3427,2,0)</f>
        <v>#N/A</v>
      </c>
      <c r="M148" s="14" t="s">
        <v>179</v>
      </c>
      <c r="N148" s="15">
        <v>1</v>
      </c>
      <c r="O148" s="15">
        <f>VLOOKUP(M148,[2]Sheet1!B$2:C$1721,2,0)</f>
        <v>1</v>
      </c>
      <c r="P148" s="16" t="str">
        <f t="shared" si="6"/>
        <v>sama</v>
      </c>
      <c r="X148" t="s">
        <v>909</v>
      </c>
      <c r="Y148">
        <v>4</v>
      </c>
      <c r="Z148">
        <v>4</v>
      </c>
      <c r="AA148" t="str">
        <f t="shared" si="7"/>
        <v>SAMA</v>
      </c>
      <c r="AC148" t="s">
        <v>14733</v>
      </c>
      <c r="AD148" t="e">
        <f>VLOOKUP(AC148,$J$3:$K$1324,2,0)</f>
        <v>#N/A</v>
      </c>
      <c r="AE148" s="11" t="str">
        <f t="shared" si="8"/>
        <v>0</v>
      </c>
    </row>
    <row r="149" spans="9:31" x14ac:dyDescent="0.25">
      <c r="I149" t="s">
        <v>900</v>
      </c>
      <c r="J149" t="s">
        <v>14376</v>
      </c>
      <c r="K149">
        <v>80</v>
      </c>
      <c r="L149" t="e">
        <f>VLOOKUP(J149,'[1]stockopname_master_item (11)'!B$2:C$3427,2,0)</f>
        <v>#N/A</v>
      </c>
      <c r="M149" s="14" t="s">
        <v>183</v>
      </c>
      <c r="N149" s="15">
        <v>100</v>
      </c>
      <c r="O149" s="15">
        <f>VLOOKUP(M149,[2]Sheet1!B$2:C$1721,2,0)</f>
        <v>100</v>
      </c>
      <c r="P149" s="16" t="str">
        <f t="shared" si="6"/>
        <v>sama</v>
      </c>
      <c r="X149" t="s">
        <v>919</v>
      </c>
      <c r="Y149">
        <v>5</v>
      </c>
      <c r="Z149">
        <v>5</v>
      </c>
      <c r="AA149" t="str">
        <f t="shared" si="7"/>
        <v>SAMA</v>
      </c>
      <c r="AC149" t="s">
        <v>14734</v>
      </c>
      <c r="AD149" t="e">
        <f>VLOOKUP(AC149,$J$3:$K$1324,2,0)</f>
        <v>#N/A</v>
      </c>
      <c r="AE149" s="11" t="str">
        <f t="shared" si="8"/>
        <v>0</v>
      </c>
    </row>
    <row r="150" spans="9:31" x14ac:dyDescent="0.25">
      <c r="I150" t="s">
        <v>904</v>
      </c>
      <c r="J150" t="s">
        <v>14377</v>
      </c>
      <c r="K150">
        <v>36</v>
      </c>
      <c r="L150" t="e">
        <f>VLOOKUP(J150,'[1]stockopname_master_item (11)'!B$2:C$3427,2,0)</f>
        <v>#N/A</v>
      </c>
      <c r="M150" s="14" t="s">
        <v>186</v>
      </c>
      <c r="N150" s="15">
        <v>18</v>
      </c>
      <c r="O150" s="15">
        <f>VLOOKUP(M150,[2]Sheet1!B$2:C$1721,2,0)</f>
        <v>18</v>
      </c>
      <c r="P150" s="16" t="str">
        <f t="shared" si="6"/>
        <v>sama</v>
      </c>
      <c r="X150" t="s">
        <v>923</v>
      </c>
      <c r="Y150">
        <v>500</v>
      </c>
      <c r="Z150">
        <v>500</v>
      </c>
      <c r="AA150" t="str">
        <f t="shared" si="7"/>
        <v>SAMA</v>
      </c>
      <c r="AC150" t="s">
        <v>14735</v>
      </c>
      <c r="AD150" t="e">
        <f>VLOOKUP(AC150,$J$3:$K$1324,2,0)</f>
        <v>#N/A</v>
      </c>
      <c r="AE150" s="11" t="str">
        <f t="shared" si="8"/>
        <v>0</v>
      </c>
    </row>
    <row r="151" spans="9:31" x14ac:dyDescent="0.25">
      <c r="I151" t="s">
        <v>906</v>
      </c>
      <c r="J151" t="s">
        <v>14378</v>
      </c>
      <c r="K151">
        <v>5</v>
      </c>
      <c r="L151" t="e">
        <f>VLOOKUP(J151,'[1]stockopname_master_item (11)'!B$2:C$3427,2,0)</f>
        <v>#N/A</v>
      </c>
      <c r="M151" s="14" t="s">
        <v>189</v>
      </c>
      <c r="N151" s="15">
        <v>6</v>
      </c>
      <c r="O151" s="15">
        <f>VLOOKUP(M151,[2]Sheet1!B$2:C$1721,2,0)</f>
        <v>6</v>
      </c>
      <c r="P151" s="16" t="str">
        <f t="shared" si="6"/>
        <v>sama</v>
      </c>
      <c r="X151" t="s">
        <v>13530</v>
      </c>
      <c r="Y151">
        <v>621</v>
      </c>
      <c r="Z151">
        <v>621</v>
      </c>
      <c r="AA151" t="str">
        <f t="shared" si="7"/>
        <v>SAMA</v>
      </c>
      <c r="AC151" t="s">
        <v>14736</v>
      </c>
      <c r="AD151">
        <f>VLOOKUP(AC151,$J$3:$K$1324,2,0)</f>
        <v>12</v>
      </c>
      <c r="AE151" s="11">
        <f t="shared" si="8"/>
        <v>12</v>
      </c>
    </row>
    <row r="152" spans="9:31" x14ac:dyDescent="0.25">
      <c r="I152" t="s">
        <v>909</v>
      </c>
      <c r="J152" t="s">
        <v>14379</v>
      </c>
      <c r="K152">
        <v>4</v>
      </c>
      <c r="L152" t="e">
        <f>VLOOKUP(J152,'[1]stockopname_master_item (11)'!B$2:C$3427,2,0)</f>
        <v>#N/A</v>
      </c>
      <c r="M152" s="14" t="s">
        <v>2720</v>
      </c>
      <c r="N152" s="15">
        <v>952</v>
      </c>
      <c r="O152" s="15">
        <f>VLOOKUP(M152,[2]Sheet1!B$2:C$1721,2,0)</f>
        <v>952</v>
      </c>
      <c r="P152" s="16" t="str">
        <f t="shared" si="6"/>
        <v>sama</v>
      </c>
      <c r="X152" t="s">
        <v>938</v>
      </c>
      <c r="Y152">
        <v>2</v>
      </c>
      <c r="Z152">
        <v>2</v>
      </c>
      <c r="AA152" t="str">
        <f t="shared" si="7"/>
        <v>SAMA</v>
      </c>
      <c r="AC152" t="s">
        <v>14737</v>
      </c>
      <c r="AD152">
        <f>VLOOKUP(AC152,$J$3:$K$1324,2,0)</f>
        <v>1540</v>
      </c>
      <c r="AE152" s="11">
        <f t="shared" si="8"/>
        <v>1540</v>
      </c>
    </row>
    <row r="153" spans="9:31" x14ac:dyDescent="0.25">
      <c r="I153" t="s">
        <v>919</v>
      </c>
      <c r="J153" t="s">
        <v>14382</v>
      </c>
      <c r="K153">
        <v>5</v>
      </c>
      <c r="L153" t="e">
        <f>VLOOKUP(J153,'[1]stockopname_master_item (11)'!B$2:C$3427,2,0)</f>
        <v>#N/A</v>
      </c>
      <c r="M153" s="14" t="s">
        <v>2750</v>
      </c>
      <c r="N153" s="15">
        <v>95</v>
      </c>
      <c r="O153" s="15">
        <f>VLOOKUP(M153,[2]Sheet1!B$2:C$1721,2,0)</f>
        <v>95</v>
      </c>
      <c r="P153" s="16" t="str">
        <f t="shared" si="6"/>
        <v>sama</v>
      </c>
      <c r="X153" t="s">
        <v>940</v>
      </c>
      <c r="Y153">
        <v>2</v>
      </c>
      <c r="Z153">
        <v>2</v>
      </c>
      <c r="AA153" t="str">
        <f t="shared" si="7"/>
        <v>SAMA</v>
      </c>
      <c r="AC153" t="s">
        <v>14738</v>
      </c>
      <c r="AD153" t="e">
        <f>VLOOKUP(AC153,$J$3:$K$1324,2,0)</f>
        <v>#N/A</v>
      </c>
      <c r="AE153" s="11" t="str">
        <f t="shared" si="8"/>
        <v>0</v>
      </c>
    </row>
    <row r="154" spans="9:31" x14ac:dyDescent="0.25">
      <c r="I154" t="s">
        <v>923</v>
      </c>
      <c r="J154" t="s">
        <v>14383</v>
      </c>
      <c r="K154">
        <v>500</v>
      </c>
      <c r="L154" t="e">
        <f>VLOOKUP(J154,'[1]stockopname_master_item (11)'!B$2:C$3427,2,0)</f>
        <v>#N/A</v>
      </c>
      <c r="M154" s="14" t="s">
        <v>195</v>
      </c>
      <c r="N154" s="15">
        <v>9</v>
      </c>
      <c r="O154" s="15">
        <f>VLOOKUP(M154,[2]Sheet1!B$2:C$1721,2,0)</f>
        <v>9</v>
      </c>
      <c r="P154" s="16" t="str">
        <f t="shared" si="6"/>
        <v>sama</v>
      </c>
      <c r="X154" t="s">
        <v>942</v>
      </c>
      <c r="Y154">
        <v>2</v>
      </c>
      <c r="Z154">
        <v>2</v>
      </c>
      <c r="AA154" t="str">
        <f t="shared" si="7"/>
        <v>SAMA</v>
      </c>
      <c r="AC154" t="s">
        <v>14741</v>
      </c>
      <c r="AD154">
        <f>VLOOKUP(AC154,$J$3:$K$1324,2,0)</f>
        <v>250</v>
      </c>
      <c r="AE154" s="11">
        <f t="shared" si="8"/>
        <v>250</v>
      </c>
    </row>
    <row r="155" spans="9:31" x14ac:dyDescent="0.25">
      <c r="I155" t="s">
        <v>13530</v>
      </c>
      <c r="J155" t="s">
        <v>14385</v>
      </c>
      <c r="K155">
        <v>621</v>
      </c>
      <c r="L155" t="e">
        <f>VLOOKUP(J155,'[1]stockopname_master_item (11)'!B$2:C$3427,2,0)</f>
        <v>#N/A</v>
      </c>
      <c r="M155" s="14" t="s">
        <v>2766</v>
      </c>
      <c r="N155" s="15">
        <v>2465</v>
      </c>
      <c r="O155" s="15">
        <f>VLOOKUP(M155,[2]Sheet1!B$2:C$1721,2,0)</f>
        <v>2465</v>
      </c>
      <c r="P155" s="16" t="str">
        <f t="shared" si="6"/>
        <v>sama</v>
      </c>
      <c r="X155" t="s">
        <v>944</v>
      </c>
      <c r="Y155">
        <v>1</v>
      </c>
      <c r="Z155">
        <v>1</v>
      </c>
      <c r="AA155" t="str">
        <f t="shared" si="7"/>
        <v>SAMA</v>
      </c>
      <c r="AC155" t="s">
        <v>14739</v>
      </c>
      <c r="AD155" t="e">
        <f>VLOOKUP(AC155,$J$3:$K$1324,2,0)</f>
        <v>#N/A</v>
      </c>
      <c r="AE155" s="11" t="str">
        <f t="shared" si="8"/>
        <v>0</v>
      </c>
    </row>
    <row r="156" spans="9:31" x14ac:dyDescent="0.25">
      <c r="I156" t="s">
        <v>938</v>
      </c>
      <c r="J156" t="s">
        <v>14386</v>
      </c>
      <c r="K156">
        <v>2</v>
      </c>
      <c r="L156" t="e">
        <f>VLOOKUP(J156,'[1]stockopname_master_item (11)'!B$2:C$3427,2,0)</f>
        <v>#N/A</v>
      </c>
      <c r="M156" s="14" t="s">
        <v>2761</v>
      </c>
      <c r="N156" s="15">
        <v>994</v>
      </c>
      <c r="O156" s="15">
        <f>VLOOKUP(M156,[2]Sheet1!B$2:C$1721,2,0)</f>
        <v>994</v>
      </c>
      <c r="P156" s="16" t="str">
        <f t="shared" si="6"/>
        <v>sama</v>
      </c>
      <c r="X156" t="s">
        <v>946</v>
      </c>
      <c r="Y156">
        <v>1</v>
      </c>
      <c r="Z156">
        <v>1</v>
      </c>
      <c r="AA156" t="str">
        <f t="shared" si="7"/>
        <v>SAMA</v>
      </c>
      <c r="AC156" t="s">
        <v>14740</v>
      </c>
      <c r="AD156">
        <f>VLOOKUP(AC156,$J$3:$K$1324,2,0)</f>
        <v>270</v>
      </c>
      <c r="AE156" s="11">
        <f t="shared" si="8"/>
        <v>270</v>
      </c>
    </row>
    <row r="157" spans="9:31" x14ac:dyDescent="0.25">
      <c r="I157" t="s">
        <v>940</v>
      </c>
      <c r="J157" t="s">
        <v>14387</v>
      </c>
      <c r="K157">
        <v>2</v>
      </c>
      <c r="L157" t="e">
        <f>VLOOKUP(J157,'[1]stockopname_master_item (11)'!B$2:C$3427,2,0)</f>
        <v>#N/A</v>
      </c>
      <c r="M157" s="14" t="s">
        <v>1395</v>
      </c>
      <c r="N157" s="15">
        <v>3775</v>
      </c>
      <c r="O157" s="15">
        <f>VLOOKUP(M157,[2]Sheet1!B$2:C$1721,2,0)</f>
        <v>3775</v>
      </c>
      <c r="P157" s="16" t="str">
        <f t="shared" si="6"/>
        <v>sama</v>
      </c>
      <c r="X157" t="s">
        <v>948</v>
      </c>
      <c r="Y157">
        <v>1</v>
      </c>
      <c r="Z157">
        <v>1</v>
      </c>
      <c r="AA157" t="str">
        <f t="shared" si="7"/>
        <v>SAMA</v>
      </c>
      <c r="AC157" t="s">
        <v>14745</v>
      </c>
      <c r="AD157" t="e">
        <f>VLOOKUP(AC157,$J$3:$K$1324,2,0)</f>
        <v>#N/A</v>
      </c>
      <c r="AE157" s="11" t="str">
        <f t="shared" si="8"/>
        <v>0</v>
      </c>
    </row>
    <row r="158" spans="9:31" x14ac:dyDescent="0.25">
      <c r="I158" t="s">
        <v>942</v>
      </c>
      <c r="J158" t="s">
        <v>14388</v>
      </c>
      <c r="K158">
        <v>2</v>
      </c>
      <c r="L158" t="e">
        <f>VLOOKUP(J158,'[1]stockopname_master_item (11)'!B$2:C$3427,2,0)</f>
        <v>#N/A</v>
      </c>
      <c r="M158" s="14" t="s">
        <v>13635</v>
      </c>
      <c r="N158" s="15">
        <v>3</v>
      </c>
      <c r="O158" s="15">
        <f>VLOOKUP(M158,[2]Sheet1!B$2:C$1721,2,0)</f>
        <v>3</v>
      </c>
      <c r="P158" s="16" t="str">
        <f t="shared" si="6"/>
        <v>sama</v>
      </c>
      <c r="X158" t="s">
        <v>950</v>
      </c>
      <c r="Y158">
        <v>1</v>
      </c>
      <c r="Z158">
        <v>1</v>
      </c>
      <c r="AA158" t="str">
        <f t="shared" si="7"/>
        <v>SAMA</v>
      </c>
      <c r="AC158" t="s">
        <v>14742</v>
      </c>
      <c r="AD158">
        <f>VLOOKUP(AC158,$J$3:$K$1324,2,0)</f>
        <v>6527</v>
      </c>
      <c r="AE158" s="11">
        <f t="shared" si="8"/>
        <v>6527</v>
      </c>
    </row>
    <row r="159" spans="9:31" x14ac:dyDescent="0.25">
      <c r="I159" t="s">
        <v>944</v>
      </c>
      <c r="J159" t="s">
        <v>14389</v>
      </c>
      <c r="K159">
        <v>1</v>
      </c>
      <c r="L159" t="e">
        <f>VLOOKUP(J159,'[1]stockopname_master_item (11)'!B$2:C$3427,2,0)</f>
        <v>#N/A</v>
      </c>
      <c r="M159" s="14" t="s">
        <v>13636</v>
      </c>
      <c r="N159" s="15">
        <v>1</v>
      </c>
      <c r="O159" s="15">
        <f>VLOOKUP(M159,[2]Sheet1!B$2:C$1721,2,0)</f>
        <v>1</v>
      </c>
      <c r="P159" s="16" t="str">
        <f t="shared" si="6"/>
        <v>sama</v>
      </c>
      <c r="X159" t="s">
        <v>952</v>
      </c>
      <c r="Y159">
        <v>1</v>
      </c>
      <c r="Z159">
        <v>1</v>
      </c>
      <c r="AA159" t="str">
        <f t="shared" si="7"/>
        <v>SAMA</v>
      </c>
      <c r="AC159" t="s">
        <v>14175</v>
      </c>
      <c r="AD159">
        <f>VLOOKUP(AC159,$J$3:$K$1324,2,0)</f>
        <v>6</v>
      </c>
      <c r="AE159" s="11">
        <f t="shared" si="8"/>
        <v>6</v>
      </c>
    </row>
    <row r="160" spans="9:31" x14ac:dyDescent="0.25">
      <c r="I160" t="s">
        <v>946</v>
      </c>
      <c r="J160" t="s">
        <v>14390</v>
      </c>
      <c r="K160">
        <v>1</v>
      </c>
      <c r="L160" t="e">
        <f>VLOOKUP(J160,'[1]stockopname_master_item (11)'!B$2:C$3427,2,0)</f>
        <v>#N/A</v>
      </c>
      <c r="M160" s="14" t="s">
        <v>2778</v>
      </c>
      <c r="N160" s="15">
        <v>37750</v>
      </c>
      <c r="O160" s="15">
        <f>VLOOKUP(M160,[2]Sheet1!B$2:C$1721,2,0)</f>
        <v>37750</v>
      </c>
      <c r="P160" s="16" t="str">
        <f t="shared" si="6"/>
        <v>sama</v>
      </c>
      <c r="X160" t="s">
        <v>954</v>
      </c>
      <c r="Y160">
        <v>1</v>
      </c>
      <c r="Z160">
        <v>1</v>
      </c>
      <c r="AA160" t="str">
        <f t="shared" si="7"/>
        <v>SAMA</v>
      </c>
      <c r="AC160" t="s">
        <v>14743</v>
      </c>
      <c r="AD160">
        <f>VLOOKUP(AC160,$J$3:$K$1324,2,0)</f>
        <v>5</v>
      </c>
      <c r="AE160" s="11">
        <f t="shared" si="8"/>
        <v>5</v>
      </c>
    </row>
    <row r="161" spans="9:31" x14ac:dyDescent="0.25">
      <c r="I161" t="s">
        <v>948</v>
      </c>
      <c r="J161" t="s">
        <v>14391</v>
      </c>
      <c r="K161">
        <v>1</v>
      </c>
      <c r="L161" t="e">
        <f>VLOOKUP(J161,'[1]stockopname_master_item (11)'!B$2:C$3427,2,0)</f>
        <v>#N/A</v>
      </c>
      <c r="M161" s="14" t="s">
        <v>197</v>
      </c>
      <c r="N161" s="15">
        <v>8</v>
      </c>
      <c r="O161" s="15">
        <f>VLOOKUP(M161,[2]Sheet1!B$2:C$1721,2,0)</f>
        <v>8</v>
      </c>
      <c r="P161" s="16" t="str">
        <f t="shared" si="6"/>
        <v>sama</v>
      </c>
      <c r="X161" t="s">
        <v>956</v>
      </c>
      <c r="Y161">
        <v>4</v>
      </c>
      <c r="Z161">
        <v>4</v>
      </c>
      <c r="AA161" t="str">
        <f t="shared" si="7"/>
        <v>SAMA</v>
      </c>
      <c r="AC161" t="s">
        <v>14744</v>
      </c>
      <c r="AD161" t="e">
        <f>VLOOKUP(AC161,$J$3:$K$1324,2,0)</f>
        <v>#N/A</v>
      </c>
      <c r="AE161" s="11" t="str">
        <f t="shared" si="8"/>
        <v>0</v>
      </c>
    </row>
    <row r="162" spans="9:31" x14ac:dyDescent="0.25">
      <c r="I162" t="s">
        <v>950</v>
      </c>
      <c r="J162" t="s">
        <v>14392</v>
      </c>
      <c r="K162">
        <v>1</v>
      </c>
      <c r="L162" t="e">
        <f>VLOOKUP(J162,'[1]stockopname_master_item (11)'!B$2:C$3427,2,0)</f>
        <v>#N/A</v>
      </c>
      <c r="M162" s="14" t="s">
        <v>13638</v>
      </c>
      <c r="N162" s="15">
        <v>450</v>
      </c>
      <c r="O162" s="15">
        <f>VLOOKUP(M162,[2]Sheet1!B$2:C$1721,2,0)</f>
        <v>450</v>
      </c>
      <c r="P162" s="16" t="str">
        <f t="shared" si="6"/>
        <v>sama</v>
      </c>
      <c r="X162" t="s">
        <v>959</v>
      </c>
      <c r="Y162">
        <v>1</v>
      </c>
      <c r="Z162">
        <v>1</v>
      </c>
      <c r="AA162" t="str">
        <f t="shared" si="7"/>
        <v>SAMA</v>
      </c>
      <c r="AC162" t="s">
        <v>14513</v>
      </c>
      <c r="AD162" t="e">
        <f>VLOOKUP(AC162,$J$3:$K$1324,2,0)</f>
        <v>#N/A</v>
      </c>
      <c r="AE162" s="11" t="str">
        <f t="shared" si="8"/>
        <v>0</v>
      </c>
    </row>
    <row r="163" spans="9:31" x14ac:dyDescent="0.25">
      <c r="I163" t="s">
        <v>952</v>
      </c>
      <c r="J163" t="s">
        <v>14393</v>
      </c>
      <c r="K163">
        <v>1</v>
      </c>
      <c r="L163" t="e">
        <f>VLOOKUP(J163,'[1]stockopname_master_item (11)'!B$2:C$3427,2,0)</f>
        <v>#N/A</v>
      </c>
      <c r="M163" s="14" t="s">
        <v>13637</v>
      </c>
      <c r="N163" s="15">
        <v>639</v>
      </c>
      <c r="O163" s="15">
        <f>VLOOKUP(M163,[2]Sheet1!B$2:C$1721,2,0)</f>
        <v>639</v>
      </c>
      <c r="P163" s="16" t="str">
        <f t="shared" si="6"/>
        <v>sama</v>
      </c>
      <c r="X163" t="s">
        <v>962</v>
      </c>
      <c r="Y163">
        <v>1</v>
      </c>
      <c r="Z163">
        <v>1</v>
      </c>
      <c r="AA163" t="str">
        <f t="shared" si="7"/>
        <v>SAMA</v>
      </c>
      <c r="AC163" t="s">
        <v>14515</v>
      </c>
      <c r="AD163" t="e">
        <f>VLOOKUP(AC163,$J$3:$K$1324,2,0)</f>
        <v>#N/A</v>
      </c>
      <c r="AE163" s="11" t="str">
        <f t="shared" si="8"/>
        <v>0</v>
      </c>
    </row>
    <row r="164" spans="9:31" x14ac:dyDescent="0.25">
      <c r="I164" t="s">
        <v>954</v>
      </c>
      <c r="J164" t="s">
        <v>14394</v>
      </c>
      <c r="K164">
        <v>1</v>
      </c>
      <c r="L164" t="e">
        <f>VLOOKUP(J164,'[1]stockopname_master_item (11)'!B$2:C$3427,2,0)</f>
        <v>#N/A</v>
      </c>
      <c r="M164" s="14" t="s">
        <v>13641</v>
      </c>
      <c r="N164" s="15">
        <v>4775</v>
      </c>
      <c r="O164" s="15">
        <f>VLOOKUP(M164,[2]Sheet1!B$2:C$1721,2,0)</f>
        <v>4775</v>
      </c>
      <c r="P164" s="16" t="str">
        <f t="shared" si="6"/>
        <v>sama</v>
      </c>
      <c r="X164" t="s">
        <v>964</v>
      </c>
      <c r="Y164">
        <v>1</v>
      </c>
      <c r="Z164">
        <v>1</v>
      </c>
      <c r="AA164" t="str">
        <f t="shared" si="7"/>
        <v>SAMA</v>
      </c>
      <c r="AC164" t="s">
        <v>14514</v>
      </c>
      <c r="AD164" t="e">
        <f>VLOOKUP(AC164,$J$3:$K$1324,2,0)</f>
        <v>#N/A</v>
      </c>
      <c r="AE164" s="11" t="str">
        <f t="shared" si="8"/>
        <v>0</v>
      </c>
    </row>
    <row r="165" spans="9:31" x14ac:dyDescent="0.25">
      <c r="I165" t="s">
        <v>956</v>
      </c>
      <c r="J165" t="s">
        <v>14395</v>
      </c>
      <c r="K165">
        <v>4</v>
      </c>
      <c r="L165" t="e">
        <f>VLOOKUP(J165,'[1]stockopname_master_item (11)'!B$2:C$3427,2,0)</f>
        <v>#N/A</v>
      </c>
      <c r="M165" s="14" t="s">
        <v>2795</v>
      </c>
      <c r="N165" s="15">
        <v>5551</v>
      </c>
      <c r="O165" s="15">
        <f>VLOOKUP(M165,[2]Sheet1!B$2:C$1721,2,0)</f>
        <v>5551</v>
      </c>
      <c r="P165" s="16" t="str">
        <f t="shared" si="6"/>
        <v>sama</v>
      </c>
      <c r="X165" t="s">
        <v>966</v>
      </c>
      <c r="Y165">
        <v>1</v>
      </c>
      <c r="Z165">
        <v>1</v>
      </c>
      <c r="AA165" t="str">
        <f t="shared" si="7"/>
        <v>SAMA</v>
      </c>
      <c r="AC165" t="s">
        <v>14746</v>
      </c>
      <c r="AD165" t="e">
        <f>VLOOKUP(AC165,$J$3:$K$1324,2,0)</f>
        <v>#N/A</v>
      </c>
      <c r="AE165" s="11" t="str">
        <f t="shared" si="8"/>
        <v>0</v>
      </c>
    </row>
    <row r="166" spans="9:31" x14ac:dyDescent="0.25">
      <c r="I166" t="s">
        <v>959</v>
      </c>
      <c r="J166" t="s">
        <v>14396</v>
      </c>
      <c r="K166">
        <v>1</v>
      </c>
      <c r="L166" t="e">
        <f>VLOOKUP(J166,'[1]stockopname_master_item (11)'!B$2:C$3427,2,0)</f>
        <v>#N/A</v>
      </c>
      <c r="M166" s="14" t="s">
        <v>204</v>
      </c>
      <c r="N166" s="15">
        <v>5</v>
      </c>
      <c r="O166" s="15">
        <f>VLOOKUP(M166,[2]Sheet1!B$2:C$1721,2,0)</f>
        <v>5</v>
      </c>
      <c r="P166" s="16" t="str">
        <f t="shared" si="6"/>
        <v>sama</v>
      </c>
      <c r="X166" t="s">
        <v>968</v>
      </c>
      <c r="Y166">
        <v>1</v>
      </c>
      <c r="Z166">
        <v>1</v>
      </c>
      <c r="AA166" t="str">
        <f t="shared" si="7"/>
        <v>SAMA</v>
      </c>
      <c r="AC166" t="s">
        <v>14747</v>
      </c>
      <c r="AD166">
        <f>VLOOKUP(AC166,$J$3:$K$1324,2,0)</f>
        <v>16</v>
      </c>
      <c r="AE166" s="11">
        <f t="shared" si="8"/>
        <v>16</v>
      </c>
    </row>
    <row r="167" spans="9:31" x14ac:dyDescent="0.25">
      <c r="I167" t="s">
        <v>962</v>
      </c>
      <c r="J167" t="s">
        <v>14397</v>
      </c>
      <c r="K167">
        <v>1</v>
      </c>
      <c r="L167" t="e">
        <f>VLOOKUP(J167,'[1]stockopname_master_item (11)'!B$2:C$3427,2,0)</f>
        <v>#N/A</v>
      </c>
      <c r="M167" s="14" t="s">
        <v>2816</v>
      </c>
      <c r="N167" s="15">
        <v>320</v>
      </c>
      <c r="O167" s="15">
        <f>VLOOKUP(M167,[2]Sheet1!B$2:C$1721,2,0)</f>
        <v>320</v>
      </c>
      <c r="P167" s="16" t="str">
        <f t="shared" si="6"/>
        <v>sama</v>
      </c>
      <c r="X167" t="s">
        <v>970</v>
      </c>
      <c r="Y167">
        <v>1</v>
      </c>
      <c r="Z167">
        <v>1</v>
      </c>
      <c r="AA167" t="str">
        <f t="shared" si="7"/>
        <v>SAMA</v>
      </c>
      <c r="AC167" t="s">
        <v>14748</v>
      </c>
      <c r="AD167">
        <f>VLOOKUP(AC167,$J$3:$K$1324,2,0)</f>
        <v>2640</v>
      </c>
      <c r="AE167" s="11">
        <f t="shared" si="8"/>
        <v>2640</v>
      </c>
    </row>
    <row r="168" spans="9:31" x14ac:dyDescent="0.25">
      <c r="I168" t="s">
        <v>964</v>
      </c>
      <c r="J168" t="s">
        <v>14398</v>
      </c>
      <c r="K168">
        <v>1</v>
      </c>
      <c r="L168" t="e">
        <f>VLOOKUP(J168,'[1]stockopname_master_item (11)'!B$2:C$3427,2,0)</f>
        <v>#N/A</v>
      </c>
      <c r="M168" s="14" t="s">
        <v>13644</v>
      </c>
      <c r="N168" s="15">
        <v>191350</v>
      </c>
      <c r="O168" s="15">
        <f>VLOOKUP(M168,[2]Sheet1!B$2:C$1721,2,0)</f>
        <v>191350</v>
      </c>
      <c r="P168" s="16" t="str">
        <f t="shared" si="6"/>
        <v>sama</v>
      </c>
      <c r="X168" t="s">
        <v>972</v>
      </c>
      <c r="Y168">
        <v>1</v>
      </c>
      <c r="Z168">
        <v>1</v>
      </c>
      <c r="AA168" t="str">
        <f t="shared" si="7"/>
        <v>SAMA</v>
      </c>
      <c r="AC168" t="s">
        <v>14176</v>
      </c>
      <c r="AD168">
        <f>VLOOKUP(AC168,$J$3:$K$1324,2,0)</f>
        <v>11</v>
      </c>
      <c r="AE168" s="11">
        <f t="shared" si="8"/>
        <v>11</v>
      </c>
    </row>
    <row r="169" spans="9:31" x14ac:dyDescent="0.25">
      <c r="I169" t="s">
        <v>966</v>
      </c>
      <c r="J169" t="s">
        <v>14399</v>
      </c>
      <c r="K169">
        <v>1</v>
      </c>
      <c r="L169" t="e">
        <f>VLOOKUP(J169,'[1]stockopname_master_item (11)'!B$2:C$3427,2,0)</f>
        <v>#N/A</v>
      </c>
      <c r="M169" s="14" t="s">
        <v>10323</v>
      </c>
      <c r="N169" s="15">
        <v>152</v>
      </c>
      <c r="O169" s="15">
        <f>VLOOKUP(M169,[2]Sheet1!B$2:C$1721,2,0)</f>
        <v>152</v>
      </c>
      <c r="P169" s="16" t="str">
        <f t="shared" si="6"/>
        <v>sama</v>
      </c>
      <c r="X169" t="s">
        <v>974</v>
      </c>
      <c r="Y169">
        <v>15</v>
      </c>
      <c r="Z169">
        <v>15</v>
      </c>
      <c r="AA169" t="str">
        <f t="shared" si="7"/>
        <v>SAMA</v>
      </c>
      <c r="AC169" t="s">
        <v>14749</v>
      </c>
      <c r="AD169" t="e">
        <f>VLOOKUP(AC169,$J$3:$K$1324,2,0)</f>
        <v>#N/A</v>
      </c>
      <c r="AE169" s="11" t="str">
        <f t="shared" si="8"/>
        <v>0</v>
      </c>
    </row>
    <row r="170" spans="9:31" x14ac:dyDescent="0.25">
      <c r="I170" t="s">
        <v>968</v>
      </c>
      <c r="J170" t="s">
        <v>14400</v>
      </c>
      <c r="K170">
        <v>1</v>
      </c>
      <c r="L170" t="e">
        <f>VLOOKUP(J170,'[1]stockopname_master_item (11)'!B$2:C$3427,2,0)</f>
        <v>#N/A</v>
      </c>
      <c r="M170" s="14" t="s">
        <v>10324</v>
      </c>
      <c r="N170" s="15">
        <v>760</v>
      </c>
      <c r="O170" s="15">
        <f>VLOOKUP(M170,[2]Sheet1!B$2:C$1721,2,0)</f>
        <v>760</v>
      </c>
      <c r="P170" s="16" t="str">
        <f t="shared" si="6"/>
        <v>sama</v>
      </c>
      <c r="X170" t="s">
        <v>13531</v>
      </c>
      <c r="Y170">
        <v>1726</v>
      </c>
      <c r="Z170">
        <v>1726</v>
      </c>
      <c r="AA170" t="str">
        <f t="shared" si="7"/>
        <v>SAMA</v>
      </c>
      <c r="AC170" t="s">
        <v>14752</v>
      </c>
      <c r="AD170" t="e">
        <f>VLOOKUP(AC170,$J$3:$K$1324,2,0)</f>
        <v>#N/A</v>
      </c>
      <c r="AE170" s="11" t="str">
        <f t="shared" si="8"/>
        <v>0</v>
      </c>
    </row>
    <row r="171" spans="9:31" x14ac:dyDescent="0.25">
      <c r="I171" t="s">
        <v>970</v>
      </c>
      <c r="J171" t="s">
        <v>14401</v>
      </c>
      <c r="K171">
        <v>1</v>
      </c>
      <c r="L171" t="e">
        <f>VLOOKUP(J171,'[1]stockopname_master_item (11)'!B$2:C$3427,2,0)</f>
        <v>#N/A</v>
      </c>
      <c r="M171" s="14" t="s">
        <v>10325</v>
      </c>
      <c r="N171" s="15">
        <v>855</v>
      </c>
      <c r="O171" s="15">
        <f>VLOOKUP(M171,[2]Sheet1!B$2:C$1721,2,0)</f>
        <v>855</v>
      </c>
      <c r="P171" s="16" t="str">
        <f t="shared" si="6"/>
        <v>sama</v>
      </c>
      <c r="X171" t="s">
        <v>989</v>
      </c>
      <c r="Y171">
        <v>10</v>
      </c>
      <c r="Z171">
        <v>10</v>
      </c>
      <c r="AA171" t="str">
        <f t="shared" si="7"/>
        <v>SAMA</v>
      </c>
      <c r="AC171" t="s">
        <v>14753</v>
      </c>
      <c r="AD171" t="e">
        <f>VLOOKUP(AC171,$J$3:$K$1324,2,0)</f>
        <v>#N/A</v>
      </c>
      <c r="AE171" s="11" t="str">
        <f t="shared" si="8"/>
        <v>0</v>
      </c>
    </row>
    <row r="172" spans="9:31" x14ac:dyDescent="0.25">
      <c r="I172" t="s">
        <v>972</v>
      </c>
      <c r="J172" t="s">
        <v>14402</v>
      </c>
      <c r="K172">
        <v>1</v>
      </c>
      <c r="L172" t="e">
        <f>VLOOKUP(J172,'[1]stockopname_master_item (11)'!B$2:C$3427,2,0)</f>
        <v>#N/A</v>
      </c>
      <c r="M172" s="14" t="s">
        <v>2853</v>
      </c>
      <c r="N172" s="15">
        <v>2880</v>
      </c>
      <c r="O172" s="15">
        <f>VLOOKUP(M172,[2]Sheet1!B$2:C$1721,2,0)</f>
        <v>2880</v>
      </c>
      <c r="P172" s="16" t="str">
        <f t="shared" si="6"/>
        <v>sama</v>
      </c>
      <c r="X172" t="s">
        <v>991</v>
      </c>
      <c r="Y172">
        <v>3</v>
      </c>
      <c r="Z172">
        <v>3</v>
      </c>
      <c r="AA172" t="str">
        <f t="shared" si="7"/>
        <v>SAMA</v>
      </c>
      <c r="AC172" t="s">
        <v>14750</v>
      </c>
      <c r="AD172" t="e">
        <f>VLOOKUP(AC172,$J$3:$K$1324,2,0)</f>
        <v>#N/A</v>
      </c>
      <c r="AE172" s="11" t="str">
        <f t="shared" si="8"/>
        <v>0</v>
      </c>
    </row>
    <row r="173" spans="9:31" x14ac:dyDescent="0.25">
      <c r="I173" t="s">
        <v>974</v>
      </c>
      <c r="J173" t="s">
        <v>14403</v>
      </c>
      <c r="K173">
        <v>15</v>
      </c>
      <c r="L173" t="e">
        <f>VLOOKUP(J173,'[1]stockopname_master_item (11)'!B$2:C$3427,2,0)</f>
        <v>#N/A</v>
      </c>
      <c r="M173" s="14" t="s">
        <v>10328</v>
      </c>
      <c r="N173" s="15">
        <v>2441</v>
      </c>
      <c r="O173" s="15">
        <f>VLOOKUP(M173,[2]Sheet1!B$2:C$1721,2,0)</f>
        <v>2441</v>
      </c>
      <c r="P173" s="16" t="str">
        <f t="shared" si="6"/>
        <v>sama</v>
      </c>
      <c r="X173" t="s">
        <v>993</v>
      </c>
      <c r="Y173">
        <v>1</v>
      </c>
      <c r="Z173">
        <v>1</v>
      </c>
      <c r="AA173" t="str">
        <f t="shared" si="7"/>
        <v>SAMA</v>
      </c>
      <c r="AC173" t="s">
        <v>14751</v>
      </c>
      <c r="AD173" t="e">
        <f>VLOOKUP(AC173,$J$3:$K$1324,2,0)</f>
        <v>#N/A</v>
      </c>
      <c r="AE173" s="11" t="str">
        <f t="shared" si="8"/>
        <v>0</v>
      </c>
    </row>
    <row r="174" spans="9:31" x14ac:dyDescent="0.25">
      <c r="I174" t="s">
        <v>13531</v>
      </c>
      <c r="J174" t="s">
        <v>14404</v>
      </c>
      <c r="K174">
        <v>4</v>
      </c>
      <c r="L174" t="e">
        <f>VLOOKUP(J174,'[1]stockopname_master_item (11)'!B$2:C$3427,2,0)</f>
        <v>#N/A</v>
      </c>
      <c r="M174" s="14" t="s">
        <v>13649</v>
      </c>
      <c r="N174" s="15">
        <v>4309</v>
      </c>
      <c r="O174" s="15">
        <f>VLOOKUP(M174,[2]Sheet1!B$2:C$1721,2,0)</f>
        <v>4309</v>
      </c>
      <c r="P174" s="16" t="str">
        <f t="shared" si="6"/>
        <v>sama</v>
      </c>
      <c r="X174" t="s">
        <v>999</v>
      </c>
      <c r="Y174">
        <v>138</v>
      </c>
      <c r="Z174">
        <v>138</v>
      </c>
      <c r="AA174" t="str">
        <f t="shared" si="7"/>
        <v>SAMA</v>
      </c>
      <c r="AC174" t="s">
        <v>17465</v>
      </c>
      <c r="AD174" t="e">
        <f>VLOOKUP(AC174,$J$3:$K$1324,2,0)</f>
        <v>#N/A</v>
      </c>
      <c r="AE174" s="11" t="str">
        <f t="shared" si="8"/>
        <v>0</v>
      </c>
    </row>
    <row r="175" spans="9:31" x14ac:dyDescent="0.25">
      <c r="I175" t="s">
        <v>989</v>
      </c>
      <c r="J175" t="s">
        <v>14406</v>
      </c>
      <c r="K175">
        <v>10</v>
      </c>
      <c r="L175" t="e">
        <f>VLOOKUP(J175,'[1]stockopname_master_item (11)'!B$2:C$3427,2,0)</f>
        <v>#N/A</v>
      </c>
      <c r="M175" s="14" t="s">
        <v>213</v>
      </c>
      <c r="N175" s="15">
        <v>99</v>
      </c>
      <c r="O175" s="15">
        <f>VLOOKUP(M175,[2]Sheet1!B$2:C$1721,2,0)</f>
        <v>99</v>
      </c>
      <c r="P175" s="16" t="str">
        <f t="shared" si="6"/>
        <v>sama</v>
      </c>
      <c r="X175" t="s">
        <v>1003</v>
      </c>
      <c r="Y175">
        <v>1</v>
      </c>
      <c r="Z175">
        <v>1</v>
      </c>
      <c r="AA175" t="str">
        <f t="shared" si="7"/>
        <v>SAMA</v>
      </c>
      <c r="AC175" t="s">
        <v>14177</v>
      </c>
      <c r="AD175">
        <f>VLOOKUP(AC175,$J$3:$K$1324,2,0)</f>
        <v>4</v>
      </c>
      <c r="AE175" s="11">
        <f t="shared" si="8"/>
        <v>4</v>
      </c>
    </row>
    <row r="176" spans="9:31" x14ac:dyDescent="0.25">
      <c r="I176" t="s">
        <v>991</v>
      </c>
      <c r="J176" t="s">
        <v>14407</v>
      </c>
      <c r="K176">
        <v>3</v>
      </c>
      <c r="L176" t="e">
        <f>VLOOKUP(J176,'[1]stockopname_master_item (11)'!B$2:C$3427,2,0)</f>
        <v>#N/A</v>
      </c>
      <c r="M176" s="14" t="s">
        <v>216</v>
      </c>
      <c r="N176" s="15">
        <v>2</v>
      </c>
      <c r="O176" s="15">
        <f>VLOOKUP(M176,[2]Sheet1!B$2:C$1721,2,0)</f>
        <v>2</v>
      </c>
      <c r="P176" s="16" t="str">
        <f t="shared" si="6"/>
        <v>sama</v>
      </c>
      <c r="X176" t="s">
        <v>1005</v>
      </c>
      <c r="Y176">
        <v>5</v>
      </c>
      <c r="Z176">
        <v>5</v>
      </c>
      <c r="AA176" t="str">
        <f t="shared" si="7"/>
        <v>SAMA</v>
      </c>
      <c r="AC176" t="s">
        <v>14754</v>
      </c>
      <c r="AD176" t="e">
        <f>VLOOKUP(AC176,$J$3:$K$1324,2,0)</f>
        <v>#N/A</v>
      </c>
      <c r="AE176" s="11" t="str">
        <f t="shared" si="8"/>
        <v>0</v>
      </c>
    </row>
    <row r="177" spans="9:31" x14ac:dyDescent="0.25">
      <c r="I177" t="s">
        <v>993</v>
      </c>
      <c r="J177" t="s">
        <v>14408</v>
      </c>
      <c r="K177">
        <v>1</v>
      </c>
      <c r="L177" t="e">
        <f>VLOOKUP(J177,'[1]stockopname_master_item (11)'!B$2:C$3427,2,0)</f>
        <v>#N/A</v>
      </c>
      <c r="M177" s="14" t="s">
        <v>13650</v>
      </c>
      <c r="N177" s="15">
        <v>64</v>
      </c>
      <c r="O177" s="15">
        <f>VLOOKUP(M177,[2]Sheet1!B$2:C$1721,2,0)</f>
        <v>64</v>
      </c>
      <c r="P177" s="16" t="str">
        <f t="shared" si="6"/>
        <v>sama</v>
      </c>
      <c r="X177" t="s">
        <v>1007</v>
      </c>
      <c r="Y177">
        <v>5</v>
      </c>
      <c r="Z177">
        <v>5</v>
      </c>
      <c r="AA177" t="str">
        <f t="shared" si="7"/>
        <v>SAMA</v>
      </c>
      <c r="AC177" t="s">
        <v>14755</v>
      </c>
      <c r="AD177">
        <f>VLOOKUP(AC177,$J$3:$K$1324,2,0)</f>
        <v>260</v>
      </c>
      <c r="AE177" s="11">
        <f t="shared" si="8"/>
        <v>260</v>
      </c>
    </row>
    <row r="178" spans="9:31" x14ac:dyDescent="0.25">
      <c r="I178" t="s">
        <v>999</v>
      </c>
      <c r="J178" t="s">
        <v>14411</v>
      </c>
      <c r="K178">
        <v>138</v>
      </c>
      <c r="L178" t="e">
        <f>VLOOKUP(J178,'[1]stockopname_master_item (11)'!B$2:C$3427,2,0)</f>
        <v>#N/A</v>
      </c>
      <c r="M178" s="14" t="s">
        <v>13485</v>
      </c>
      <c r="N178" s="15">
        <v>48</v>
      </c>
      <c r="O178" s="15">
        <f>VLOOKUP(M178,[2]Sheet1!B$2:C$1721,2,0)</f>
        <v>48</v>
      </c>
      <c r="P178" s="16" t="str">
        <f t="shared" si="6"/>
        <v>sama</v>
      </c>
      <c r="X178" t="s">
        <v>1009</v>
      </c>
      <c r="Y178">
        <v>5</v>
      </c>
      <c r="Z178">
        <v>5</v>
      </c>
      <c r="AA178" t="str">
        <f t="shared" si="7"/>
        <v>SAMA</v>
      </c>
      <c r="AC178" t="s">
        <v>14756</v>
      </c>
      <c r="AD178" t="e">
        <f>VLOOKUP(AC178,$J$3:$K$1324,2,0)</f>
        <v>#N/A</v>
      </c>
      <c r="AE178" s="11" t="str">
        <f t="shared" si="8"/>
        <v>0</v>
      </c>
    </row>
    <row r="179" spans="9:31" x14ac:dyDescent="0.25">
      <c r="I179" t="s">
        <v>1003</v>
      </c>
      <c r="J179" t="s">
        <v>14412</v>
      </c>
      <c r="K179">
        <v>1</v>
      </c>
      <c r="L179" t="e">
        <f>VLOOKUP(J179,'[1]stockopname_master_item (11)'!B$2:C$3427,2,0)</f>
        <v>#N/A</v>
      </c>
      <c r="M179" s="14" t="s">
        <v>10336</v>
      </c>
      <c r="N179" s="15">
        <v>110</v>
      </c>
      <c r="O179" s="15">
        <f>VLOOKUP(M179,[2]Sheet1!B$2:C$1721,2,0)</f>
        <v>110</v>
      </c>
      <c r="P179" s="16" t="str">
        <f t="shared" si="6"/>
        <v>sama</v>
      </c>
      <c r="X179" t="s">
        <v>1011</v>
      </c>
      <c r="Y179">
        <v>5</v>
      </c>
      <c r="Z179">
        <v>5</v>
      </c>
      <c r="AA179" t="str">
        <f t="shared" si="7"/>
        <v>SAMA</v>
      </c>
      <c r="AC179" t="s">
        <v>14757</v>
      </c>
      <c r="AD179" t="e">
        <f>VLOOKUP(AC179,$J$3:$K$1324,2,0)</f>
        <v>#N/A</v>
      </c>
      <c r="AE179" s="11" t="str">
        <f t="shared" si="8"/>
        <v>0</v>
      </c>
    </row>
    <row r="180" spans="9:31" x14ac:dyDescent="0.25">
      <c r="I180" t="s">
        <v>1005</v>
      </c>
      <c r="J180" t="s">
        <v>14413</v>
      </c>
      <c r="K180">
        <v>5</v>
      </c>
      <c r="L180" t="e">
        <f>VLOOKUP(J180,'[1]stockopname_master_item (11)'!B$2:C$3427,2,0)</f>
        <v>#N/A</v>
      </c>
      <c r="M180" s="14" t="s">
        <v>13651</v>
      </c>
      <c r="N180" s="15">
        <v>984</v>
      </c>
      <c r="O180" s="15">
        <f>VLOOKUP(M180,[2]Sheet1!B$2:C$1721,2,0)</f>
        <v>984</v>
      </c>
      <c r="P180" s="16" t="str">
        <f t="shared" si="6"/>
        <v>sama</v>
      </c>
      <c r="X180" t="s">
        <v>1013</v>
      </c>
      <c r="Y180">
        <v>25</v>
      </c>
      <c r="Z180">
        <v>25</v>
      </c>
      <c r="AA180" t="str">
        <f t="shared" si="7"/>
        <v>SAMA</v>
      </c>
      <c r="AC180" t="s">
        <v>14758</v>
      </c>
      <c r="AD180">
        <f>VLOOKUP(AC180,$J$3:$K$1324,2,0)</f>
        <v>10514</v>
      </c>
      <c r="AE180" s="11">
        <f t="shared" si="8"/>
        <v>10514</v>
      </c>
    </row>
    <row r="181" spans="9:31" x14ac:dyDescent="0.25">
      <c r="I181" t="s">
        <v>1007</v>
      </c>
      <c r="J181" t="s">
        <v>14414</v>
      </c>
      <c r="K181">
        <v>5</v>
      </c>
      <c r="L181" t="e">
        <f>VLOOKUP(J181,'[1]stockopname_master_item (11)'!B$2:C$3427,2,0)</f>
        <v>#N/A</v>
      </c>
      <c r="M181" s="14" t="s">
        <v>13652</v>
      </c>
      <c r="N181" s="15">
        <v>1362</v>
      </c>
      <c r="O181" s="15">
        <f>VLOOKUP(M181,[2]Sheet1!B$2:C$1721,2,0)</f>
        <v>1362</v>
      </c>
      <c r="P181" s="16" t="str">
        <f t="shared" si="6"/>
        <v>sama</v>
      </c>
      <c r="X181" t="s">
        <v>13538</v>
      </c>
      <c r="Y181">
        <v>9446</v>
      </c>
      <c r="Z181">
        <v>9446</v>
      </c>
      <c r="AA181" t="str">
        <f t="shared" si="7"/>
        <v>SAMA</v>
      </c>
      <c r="AC181" t="s">
        <v>14766</v>
      </c>
      <c r="AD181" t="e">
        <f>VLOOKUP(AC181,$J$3:$K$1324,2,0)</f>
        <v>#N/A</v>
      </c>
      <c r="AE181" s="11" t="str">
        <f t="shared" si="8"/>
        <v>0</v>
      </c>
    </row>
    <row r="182" spans="9:31" x14ac:dyDescent="0.25">
      <c r="I182" t="s">
        <v>1009</v>
      </c>
      <c r="J182" t="s">
        <v>14415</v>
      </c>
      <c r="K182">
        <v>5</v>
      </c>
      <c r="L182" t="e">
        <f>VLOOKUP(J182,'[1]stockopname_master_item (11)'!B$2:C$3427,2,0)</f>
        <v>#N/A</v>
      </c>
      <c r="M182" s="14" t="s">
        <v>223</v>
      </c>
      <c r="N182" s="15">
        <v>83</v>
      </c>
      <c r="O182" s="15">
        <f>VLOOKUP(M182,[2]Sheet1!B$2:C$1721,2,0)</f>
        <v>83</v>
      </c>
      <c r="P182" s="16" t="str">
        <f t="shared" si="6"/>
        <v>sama</v>
      </c>
      <c r="X182" t="s">
        <v>1034</v>
      </c>
      <c r="Y182">
        <v>731</v>
      </c>
      <c r="Z182">
        <v>731</v>
      </c>
      <c r="AA182" t="str">
        <f t="shared" si="7"/>
        <v>SAMA</v>
      </c>
      <c r="AC182" t="s">
        <v>14767</v>
      </c>
      <c r="AD182" t="e">
        <f>VLOOKUP(AC182,$J$3:$K$1324,2,0)</f>
        <v>#N/A</v>
      </c>
      <c r="AE182" s="11" t="str">
        <f t="shared" si="8"/>
        <v>0</v>
      </c>
    </row>
    <row r="183" spans="9:31" x14ac:dyDescent="0.25">
      <c r="I183" t="s">
        <v>1011</v>
      </c>
      <c r="J183" t="s">
        <v>14416</v>
      </c>
      <c r="K183">
        <v>5</v>
      </c>
      <c r="L183" t="e">
        <f>VLOOKUP(J183,'[1]stockopname_master_item (11)'!B$2:C$3427,2,0)</f>
        <v>#N/A</v>
      </c>
      <c r="M183" s="14" t="s">
        <v>2899</v>
      </c>
      <c r="N183" s="15">
        <v>10</v>
      </c>
      <c r="O183" s="15">
        <f>VLOOKUP(M183,[2]Sheet1!B$2:C$1721,2,0)</f>
        <v>10</v>
      </c>
      <c r="P183" s="16" t="str">
        <f t="shared" si="6"/>
        <v>sama</v>
      </c>
      <c r="X183" t="s">
        <v>1047</v>
      </c>
      <c r="Y183">
        <v>8</v>
      </c>
      <c r="Z183">
        <v>8</v>
      </c>
      <c r="AA183" t="str">
        <f t="shared" si="7"/>
        <v>SAMA</v>
      </c>
      <c r="AC183" t="s">
        <v>14768</v>
      </c>
      <c r="AD183">
        <f>VLOOKUP(AC183,$J$3:$K$1324,2,0)</f>
        <v>4</v>
      </c>
      <c r="AE183" s="11">
        <f t="shared" si="8"/>
        <v>4</v>
      </c>
    </row>
    <row r="184" spans="9:31" x14ac:dyDescent="0.25">
      <c r="I184" t="s">
        <v>1013</v>
      </c>
      <c r="J184" t="s">
        <v>14417</v>
      </c>
      <c r="K184">
        <v>25</v>
      </c>
      <c r="L184" t="e">
        <f>VLOOKUP(J184,'[1]stockopname_master_item (11)'!B$2:C$3427,2,0)</f>
        <v>#N/A</v>
      </c>
      <c r="M184" s="14" t="s">
        <v>2922</v>
      </c>
      <c r="N184" s="15">
        <v>2832</v>
      </c>
      <c r="O184" s="15">
        <f>VLOOKUP(M184,[2]Sheet1!B$2:C$1721,2,0)</f>
        <v>2832</v>
      </c>
      <c r="P184" s="16" t="str">
        <f t="shared" si="6"/>
        <v>sama</v>
      </c>
      <c r="X184" t="s">
        <v>1059</v>
      </c>
      <c r="Y184">
        <v>30</v>
      </c>
      <c r="Z184">
        <v>30</v>
      </c>
      <c r="AA184" t="str">
        <f t="shared" si="7"/>
        <v>SAMA</v>
      </c>
      <c r="AC184" t="s">
        <v>14769</v>
      </c>
      <c r="AD184" t="e">
        <f>VLOOKUP(AC184,$J$3:$K$1324,2,0)</f>
        <v>#N/A</v>
      </c>
      <c r="AE184" s="11" t="str">
        <f t="shared" si="8"/>
        <v>0</v>
      </c>
    </row>
    <row r="185" spans="9:31" x14ac:dyDescent="0.25">
      <c r="I185" t="s">
        <v>13538</v>
      </c>
      <c r="J185" t="s">
        <v>14420</v>
      </c>
      <c r="K185">
        <v>4</v>
      </c>
      <c r="L185" t="e">
        <f>VLOOKUP(J185,'[1]stockopname_master_item (11)'!B$2:C$3427,2,0)</f>
        <v>#N/A</v>
      </c>
      <c r="M185" s="14" t="s">
        <v>13653</v>
      </c>
      <c r="N185" s="15">
        <v>4940</v>
      </c>
      <c r="O185" s="15">
        <f>VLOOKUP(M185,[2]Sheet1!B$2:C$1721,2,0)</f>
        <v>4940</v>
      </c>
      <c r="P185" s="16" t="str">
        <f t="shared" si="6"/>
        <v>sama</v>
      </c>
      <c r="X185" t="s">
        <v>1068</v>
      </c>
      <c r="Y185">
        <v>6422</v>
      </c>
      <c r="Z185">
        <v>6422</v>
      </c>
      <c r="AA185" t="str">
        <f t="shared" si="7"/>
        <v>SAMA</v>
      </c>
      <c r="AC185" t="s">
        <v>14770</v>
      </c>
      <c r="AD185">
        <f>VLOOKUP(AC185,$J$3:$K$1324,2,0)</f>
        <v>1638</v>
      </c>
      <c r="AE185" s="11">
        <f t="shared" si="8"/>
        <v>1638</v>
      </c>
    </row>
    <row r="186" spans="9:31" x14ac:dyDescent="0.25">
      <c r="I186" t="s">
        <v>13538</v>
      </c>
      <c r="J186" t="s">
        <v>14421</v>
      </c>
      <c r="K186">
        <v>2</v>
      </c>
      <c r="L186" t="e">
        <f>VLOOKUP(J186,'[1]stockopname_master_item (11)'!B$2:C$3427,2,0)</f>
        <v>#N/A</v>
      </c>
      <c r="M186" s="14" t="s">
        <v>10346</v>
      </c>
      <c r="N186" s="15">
        <v>1835</v>
      </c>
      <c r="O186" s="15">
        <f>VLOOKUP(M186,[2]Sheet1!B$2:C$1721,2,0)</f>
        <v>1835</v>
      </c>
      <c r="P186" s="16" t="str">
        <f t="shared" si="6"/>
        <v>sama</v>
      </c>
      <c r="X186" t="s">
        <v>1071</v>
      </c>
      <c r="Y186">
        <v>90</v>
      </c>
      <c r="Z186">
        <v>90</v>
      </c>
      <c r="AA186" t="str">
        <f t="shared" si="7"/>
        <v>SAMA</v>
      </c>
      <c r="AC186" t="s">
        <v>14771</v>
      </c>
      <c r="AD186">
        <f>VLOOKUP(AC186,$J$3:$K$1324,2,0)</f>
        <v>16254</v>
      </c>
      <c r="AE186" s="11">
        <f t="shared" si="8"/>
        <v>16254</v>
      </c>
    </row>
    <row r="187" spans="9:31" x14ac:dyDescent="0.25">
      <c r="I187" t="s">
        <v>1034</v>
      </c>
      <c r="J187" t="s">
        <v>14423</v>
      </c>
      <c r="K187">
        <v>731</v>
      </c>
      <c r="L187" t="e">
        <f>VLOOKUP(J187,'[1]stockopname_master_item (11)'!B$2:C$3427,2,0)</f>
        <v>#N/A</v>
      </c>
      <c r="M187" s="14" t="s">
        <v>3004</v>
      </c>
      <c r="N187" s="15">
        <v>5</v>
      </c>
      <c r="O187" s="15">
        <f>VLOOKUP(M187,[2]Sheet1!B$2:C$1721,2,0)</f>
        <v>5</v>
      </c>
      <c r="P187" s="16" t="str">
        <f t="shared" si="6"/>
        <v>sama</v>
      </c>
      <c r="X187" t="s">
        <v>1073</v>
      </c>
      <c r="Y187">
        <v>95</v>
      </c>
      <c r="Z187">
        <v>95</v>
      </c>
      <c r="AA187" t="str">
        <f t="shared" si="7"/>
        <v>SAMA</v>
      </c>
      <c r="AC187" t="s">
        <v>14772</v>
      </c>
      <c r="AD187">
        <f>VLOOKUP(AC187,$J$3:$K$1324,2,0)</f>
        <v>8000</v>
      </c>
      <c r="AE187" s="11">
        <f t="shared" si="8"/>
        <v>8000</v>
      </c>
    </row>
    <row r="188" spans="9:31" x14ac:dyDescent="0.25">
      <c r="I188" t="s">
        <v>1047</v>
      </c>
      <c r="J188" t="s">
        <v>14425</v>
      </c>
      <c r="K188">
        <v>8</v>
      </c>
      <c r="L188" t="e">
        <f>VLOOKUP(J188,'[1]stockopname_master_item (11)'!B$2:C$3427,2,0)</f>
        <v>#N/A</v>
      </c>
      <c r="M188" s="14" t="s">
        <v>13661</v>
      </c>
      <c r="N188" s="15">
        <v>1244</v>
      </c>
      <c r="O188" s="15">
        <f>VLOOKUP(M188,[2]Sheet1!B$2:C$1721,2,0)</f>
        <v>1244</v>
      </c>
      <c r="P188" s="16" t="str">
        <f t="shared" si="6"/>
        <v>sama</v>
      </c>
      <c r="X188" t="s">
        <v>1096</v>
      </c>
      <c r="Y188">
        <v>100</v>
      </c>
      <c r="Z188">
        <v>100</v>
      </c>
      <c r="AA188" t="str">
        <f t="shared" si="7"/>
        <v>SAMA</v>
      </c>
      <c r="AC188" t="s">
        <v>14760</v>
      </c>
      <c r="AD188" t="e">
        <f>VLOOKUP(AC188,$J$3:$K$1324,2,0)</f>
        <v>#N/A</v>
      </c>
      <c r="AE188" s="11" t="str">
        <f t="shared" si="8"/>
        <v>0</v>
      </c>
    </row>
    <row r="189" spans="9:31" x14ac:dyDescent="0.25">
      <c r="I189" t="s">
        <v>1059</v>
      </c>
      <c r="J189" t="s">
        <v>14427</v>
      </c>
      <c r="K189">
        <v>30</v>
      </c>
      <c r="L189" t="e">
        <f>VLOOKUP(J189,'[1]stockopname_master_item (11)'!B$2:C$3427,2,0)</f>
        <v>#N/A</v>
      </c>
      <c r="M189" s="14" t="s">
        <v>13663</v>
      </c>
      <c r="N189" s="15">
        <v>230</v>
      </c>
      <c r="O189" s="15">
        <f>VLOOKUP(M189,[2]Sheet1!B$2:C$1721,2,0)</f>
        <v>230</v>
      </c>
      <c r="P189" s="16" t="str">
        <f t="shared" si="6"/>
        <v>sama</v>
      </c>
      <c r="X189" t="s">
        <v>1098</v>
      </c>
      <c r="Y189">
        <v>3</v>
      </c>
      <c r="Z189">
        <v>3</v>
      </c>
      <c r="AA189" t="str">
        <f t="shared" si="7"/>
        <v>SAMA</v>
      </c>
      <c r="AC189" t="s">
        <v>14761</v>
      </c>
      <c r="AD189" t="e">
        <f>VLOOKUP(AC189,$J$3:$K$1324,2,0)</f>
        <v>#N/A</v>
      </c>
      <c r="AE189" s="11" t="str">
        <f t="shared" si="8"/>
        <v>0</v>
      </c>
    </row>
    <row r="190" spans="9:31" x14ac:dyDescent="0.25">
      <c r="I190" t="s">
        <v>1068</v>
      </c>
      <c r="J190" t="s">
        <v>14429</v>
      </c>
      <c r="K190">
        <v>6422</v>
      </c>
      <c r="L190" t="e">
        <f>VLOOKUP(J190,'[1]stockopname_master_item (11)'!B$2:C$3427,2,0)</f>
        <v>#N/A</v>
      </c>
      <c r="M190" s="14" t="s">
        <v>13662</v>
      </c>
      <c r="N190" s="15">
        <v>1565</v>
      </c>
      <c r="O190" s="15">
        <f>VLOOKUP(M190,[2]Sheet1!B$2:C$1721,2,0)</f>
        <v>1565</v>
      </c>
      <c r="P190" s="16" t="str">
        <f t="shared" si="6"/>
        <v>sama</v>
      </c>
      <c r="X190" t="s">
        <v>1105</v>
      </c>
      <c r="Y190">
        <v>20</v>
      </c>
      <c r="Z190">
        <v>20</v>
      </c>
      <c r="AA190" t="str">
        <f t="shared" si="7"/>
        <v>SAMA</v>
      </c>
      <c r="AC190" t="s">
        <v>14762</v>
      </c>
      <c r="AD190" t="e">
        <f>VLOOKUP(AC190,$J$3:$K$1324,2,0)</f>
        <v>#N/A</v>
      </c>
      <c r="AE190" s="11" t="str">
        <f t="shared" si="8"/>
        <v>0</v>
      </c>
    </row>
    <row r="191" spans="9:31" x14ac:dyDescent="0.25">
      <c r="I191" t="s">
        <v>1071</v>
      </c>
      <c r="J191" t="s">
        <v>14430</v>
      </c>
      <c r="K191">
        <v>90</v>
      </c>
      <c r="L191" t="e">
        <f>VLOOKUP(J191,'[1]stockopname_master_item (11)'!B$2:C$3427,2,0)</f>
        <v>#N/A</v>
      </c>
      <c r="M191" s="14" t="s">
        <v>13664</v>
      </c>
      <c r="N191" s="15">
        <v>1780</v>
      </c>
      <c r="O191" s="15">
        <f>VLOOKUP(M191,[2]Sheet1!B$2:C$1721,2,0)</f>
        <v>1780</v>
      </c>
      <c r="P191" s="16" t="str">
        <f t="shared" si="6"/>
        <v>sama</v>
      </c>
      <c r="X191" t="s">
        <v>1107</v>
      </c>
      <c r="Y191">
        <v>2</v>
      </c>
      <c r="Z191">
        <v>2</v>
      </c>
      <c r="AA191" t="str">
        <f t="shared" si="7"/>
        <v>SAMA</v>
      </c>
      <c r="AC191" t="s">
        <v>14763</v>
      </c>
      <c r="AD191" t="e">
        <f>VLOOKUP(AC191,$J$3:$K$1324,2,0)</f>
        <v>#N/A</v>
      </c>
      <c r="AE191" s="11" t="str">
        <f t="shared" si="8"/>
        <v>0</v>
      </c>
    </row>
    <row r="192" spans="9:31" x14ac:dyDescent="0.25">
      <c r="I192" t="s">
        <v>1073</v>
      </c>
      <c r="J192" t="s">
        <v>14431</v>
      </c>
      <c r="K192">
        <v>95</v>
      </c>
      <c r="L192" t="e">
        <f>VLOOKUP(J192,'[1]stockopname_master_item (11)'!B$2:C$3427,2,0)</f>
        <v>#N/A</v>
      </c>
      <c r="M192" s="14" t="s">
        <v>239</v>
      </c>
      <c r="N192" s="15">
        <v>4</v>
      </c>
      <c r="O192" s="15">
        <f>VLOOKUP(M192,[2]Sheet1!B$2:C$1721,2,0)</f>
        <v>4</v>
      </c>
      <c r="P192" s="16" t="str">
        <f t="shared" si="6"/>
        <v>sama</v>
      </c>
      <c r="X192" t="s">
        <v>1109</v>
      </c>
      <c r="Y192">
        <v>817</v>
      </c>
      <c r="Z192">
        <v>817</v>
      </c>
      <c r="AA192" t="str">
        <f t="shared" si="7"/>
        <v>SAMA</v>
      </c>
      <c r="AC192" t="s">
        <v>14764</v>
      </c>
      <c r="AD192">
        <f>VLOOKUP(AC192,$J$3:$K$1324,2,0)</f>
        <v>4355</v>
      </c>
      <c r="AE192" s="11">
        <f t="shared" si="8"/>
        <v>4355</v>
      </c>
    </row>
    <row r="193" spans="9:31" x14ac:dyDescent="0.25">
      <c r="I193" t="s">
        <v>1096</v>
      </c>
      <c r="J193" t="s">
        <v>14432</v>
      </c>
      <c r="K193">
        <v>100</v>
      </c>
      <c r="L193" t="e">
        <f>VLOOKUP(J193,'[1]stockopname_master_item (11)'!B$2:C$3427,2,0)</f>
        <v>#N/A</v>
      </c>
      <c r="M193" s="14" t="s">
        <v>246</v>
      </c>
      <c r="N193" s="15">
        <v>61</v>
      </c>
      <c r="O193" s="15">
        <f>VLOOKUP(M193,[2]Sheet1!B$2:C$1721,2,0)</f>
        <v>61</v>
      </c>
      <c r="P193" s="16" t="str">
        <f t="shared" si="6"/>
        <v>sama</v>
      </c>
      <c r="X193" t="s">
        <v>1112</v>
      </c>
      <c r="Y193">
        <v>1</v>
      </c>
      <c r="Z193">
        <v>1</v>
      </c>
      <c r="AA193" t="str">
        <f t="shared" si="7"/>
        <v>SAMA</v>
      </c>
      <c r="AC193" t="s">
        <v>14765</v>
      </c>
      <c r="AD193">
        <f>VLOOKUP(AC193,$J$3:$K$1324,2,0)</f>
        <v>18550</v>
      </c>
      <c r="AE193" s="11">
        <f t="shared" si="8"/>
        <v>18550</v>
      </c>
    </row>
    <row r="194" spans="9:31" x14ac:dyDescent="0.25">
      <c r="I194" t="s">
        <v>1098</v>
      </c>
      <c r="J194" t="s">
        <v>14433</v>
      </c>
      <c r="K194">
        <v>3</v>
      </c>
      <c r="L194" t="e">
        <f>VLOOKUP(J194,'[1]stockopname_master_item (11)'!B$2:C$3427,2,0)</f>
        <v>#N/A</v>
      </c>
      <c r="M194" s="14" t="s">
        <v>250</v>
      </c>
      <c r="N194" s="15">
        <v>40</v>
      </c>
      <c r="O194" s="15">
        <f>VLOOKUP(M194,[2]Sheet1!B$2:C$1721,2,0)</f>
        <v>40</v>
      </c>
      <c r="P194" s="16" t="str">
        <f t="shared" si="6"/>
        <v>sama</v>
      </c>
      <c r="X194" t="s">
        <v>1116</v>
      </c>
      <c r="Y194">
        <v>1</v>
      </c>
      <c r="Z194">
        <v>1</v>
      </c>
      <c r="AA194" t="str">
        <f t="shared" si="7"/>
        <v>SAMA</v>
      </c>
      <c r="AC194" t="s">
        <v>14773</v>
      </c>
      <c r="AD194" t="e">
        <f>VLOOKUP(AC194,$J$3:$K$1324,2,0)</f>
        <v>#N/A</v>
      </c>
      <c r="AE194" s="11" t="str">
        <f t="shared" si="8"/>
        <v>0</v>
      </c>
    </row>
    <row r="195" spans="9:31" x14ac:dyDescent="0.25">
      <c r="I195" t="s">
        <v>1105</v>
      </c>
      <c r="J195" t="s">
        <v>14434</v>
      </c>
      <c r="K195">
        <v>20</v>
      </c>
      <c r="L195" t="e">
        <f>VLOOKUP(J195,'[1]stockopname_master_item (11)'!B$2:C$3427,2,0)</f>
        <v>#N/A</v>
      </c>
      <c r="M195" s="14" t="s">
        <v>248</v>
      </c>
      <c r="N195" s="15">
        <v>116</v>
      </c>
      <c r="O195" s="15">
        <f>VLOOKUP(M195,[2]Sheet1!B$2:C$1721,2,0)</f>
        <v>116</v>
      </c>
      <c r="P195" s="16" t="str">
        <f t="shared" si="6"/>
        <v>sama</v>
      </c>
      <c r="X195" t="s">
        <v>1118</v>
      </c>
      <c r="Y195">
        <v>1</v>
      </c>
      <c r="Z195">
        <v>1</v>
      </c>
      <c r="AA195" t="str">
        <f t="shared" si="7"/>
        <v>SAMA</v>
      </c>
      <c r="AC195" t="s">
        <v>14775</v>
      </c>
      <c r="AD195" t="e">
        <f>VLOOKUP(AC195,$J$3:$K$1324,2,0)</f>
        <v>#N/A</v>
      </c>
      <c r="AE195" s="11" t="str">
        <f t="shared" si="8"/>
        <v>0</v>
      </c>
    </row>
    <row r="196" spans="9:31" x14ac:dyDescent="0.25">
      <c r="I196" t="s">
        <v>1107</v>
      </c>
      <c r="J196" t="s">
        <v>14435</v>
      </c>
      <c r="K196">
        <v>2</v>
      </c>
      <c r="L196" t="e">
        <f>VLOOKUP(J196,'[1]stockopname_master_item (11)'!B$2:C$3427,2,0)</f>
        <v>#N/A</v>
      </c>
      <c r="M196" s="14" t="s">
        <v>242</v>
      </c>
      <c r="N196" s="15">
        <v>1100</v>
      </c>
      <c r="O196" s="15">
        <f>VLOOKUP(M196,[2]Sheet1!B$2:C$1721,2,0)</f>
        <v>1100</v>
      </c>
      <c r="P196" s="16" t="str">
        <f t="shared" ref="P196:P259" si="9">IF(O196-N196=0,"sama","tidak")</f>
        <v>sama</v>
      </c>
      <c r="X196" t="s">
        <v>1120</v>
      </c>
      <c r="Y196">
        <v>1</v>
      </c>
      <c r="Z196">
        <v>1</v>
      </c>
      <c r="AA196" t="str">
        <f t="shared" ref="AA196:AA259" si="10">IF(Y196-Z196=0,"SAMA","TIDAK")</f>
        <v>SAMA</v>
      </c>
      <c r="AC196" t="s">
        <v>14179</v>
      </c>
      <c r="AD196" t="e">
        <f>VLOOKUP(AC196,$J$3:$K$1324,2,0)</f>
        <v>#N/A</v>
      </c>
      <c r="AE196" s="11" t="str">
        <f t="shared" ref="AE196:AE259" si="11">IF(ISNA(AD196),"0",AD196)</f>
        <v>0</v>
      </c>
    </row>
    <row r="197" spans="9:31" x14ac:dyDescent="0.25">
      <c r="I197" t="s">
        <v>1109</v>
      </c>
      <c r="J197" t="s">
        <v>14436</v>
      </c>
      <c r="K197">
        <v>817</v>
      </c>
      <c r="L197" t="e">
        <f>VLOOKUP(J197,'[1]stockopname_master_item (11)'!B$2:C$3427,2,0)</f>
        <v>#N/A</v>
      </c>
      <c r="M197" s="14" t="s">
        <v>244</v>
      </c>
      <c r="N197" s="15">
        <v>2219</v>
      </c>
      <c r="O197" s="15">
        <f>VLOOKUP(M197,[2]Sheet1!B$2:C$1721,2,0)</f>
        <v>2219</v>
      </c>
      <c r="P197" s="16" t="str">
        <f t="shared" si="9"/>
        <v>sama</v>
      </c>
      <c r="X197" t="s">
        <v>1122</v>
      </c>
      <c r="Y197">
        <v>1</v>
      </c>
      <c r="Z197">
        <v>1</v>
      </c>
      <c r="AA197" t="str">
        <f t="shared" si="10"/>
        <v>SAMA</v>
      </c>
      <c r="AC197" t="s">
        <v>14178</v>
      </c>
      <c r="AD197">
        <f>VLOOKUP(AC197,$J$3:$K$1324,2,0)</f>
        <v>2590</v>
      </c>
      <c r="AE197" s="11">
        <f t="shared" si="11"/>
        <v>2590</v>
      </c>
    </row>
    <row r="198" spans="9:31" x14ac:dyDescent="0.25">
      <c r="I198" t="s">
        <v>1112</v>
      </c>
      <c r="J198" t="s">
        <v>14437</v>
      </c>
      <c r="K198">
        <v>1</v>
      </c>
      <c r="L198" t="e">
        <f>VLOOKUP(J198,'[1]stockopname_master_item (11)'!B$2:C$3427,2,0)</f>
        <v>#N/A</v>
      </c>
      <c r="M198" s="14" t="s">
        <v>13665</v>
      </c>
      <c r="N198" s="15">
        <v>242</v>
      </c>
      <c r="O198" s="15">
        <f>VLOOKUP(M198,[2]Sheet1!B$2:C$1721,2,0)</f>
        <v>242</v>
      </c>
      <c r="P198" s="16" t="str">
        <f t="shared" si="9"/>
        <v>sama</v>
      </c>
      <c r="X198" t="s">
        <v>1124</v>
      </c>
      <c r="Y198">
        <v>1</v>
      </c>
      <c r="Z198">
        <v>1</v>
      </c>
      <c r="AA198" t="str">
        <f t="shared" si="10"/>
        <v>SAMA</v>
      </c>
      <c r="AC198" t="s">
        <v>14776</v>
      </c>
      <c r="AD198">
        <f>VLOOKUP(AC198,$J$3:$K$1324,2,0)</f>
        <v>1900</v>
      </c>
      <c r="AE198" s="11">
        <f t="shared" si="11"/>
        <v>1900</v>
      </c>
    </row>
    <row r="199" spans="9:31" x14ac:dyDescent="0.25">
      <c r="I199" t="s">
        <v>1116</v>
      </c>
      <c r="J199" t="s">
        <v>14438</v>
      </c>
      <c r="K199">
        <v>1</v>
      </c>
      <c r="L199" t="e">
        <f>VLOOKUP(J199,'[1]stockopname_master_item (11)'!B$2:C$3427,2,0)</f>
        <v>#N/A</v>
      </c>
      <c r="M199" s="14" t="s">
        <v>13487</v>
      </c>
      <c r="N199" s="15">
        <v>3</v>
      </c>
      <c r="O199" s="15">
        <f>VLOOKUP(M199,[2]Sheet1!B$2:C$1721,2,0)</f>
        <v>3</v>
      </c>
      <c r="P199" s="16" t="str">
        <f t="shared" si="9"/>
        <v>sama</v>
      </c>
      <c r="X199" t="s">
        <v>1126</v>
      </c>
      <c r="Y199">
        <v>10</v>
      </c>
      <c r="Z199">
        <v>10</v>
      </c>
      <c r="AA199" t="str">
        <f t="shared" si="10"/>
        <v>SAMA</v>
      </c>
      <c r="AC199" t="s">
        <v>14774</v>
      </c>
      <c r="AD199">
        <f>VLOOKUP(AC199,$J$3:$K$1324,2,0)</f>
        <v>400</v>
      </c>
      <c r="AE199" s="11">
        <f t="shared" si="11"/>
        <v>400</v>
      </c>
    </row>
    <row r="200" spans="9:31" x14ac:dyDescent="0.25">
      <c r="I200" t="s">
        <v>1118</v>
      </c>
      <c r="J200" t="s">
        <v>14439</v>
      </c>
      <c r="K200">
        <v>1</v>
      </c>
      <c r="L200" t="e">
        <f>VLOOKUP(J200,'[1]stockopname_master_item (11)'!B$2:C$3427,2,0)</f>
        <v>#N/A</v>
      </c>
      <c r="M200" s="14" t="s">
        <v>3064</v>
      </c>
      <c r="N200" s="15">
        <v>8640</v>
      </c>
      <c r="O200" s="15">
        <f>VLOOKUP(M200,[2]Sheet1!B$2:C$1721,2,0)</f>
        <v>8640</v>
      </c>
      <c r="P200" s="16" t="str">
        <f t="shared" si="9"/>
        <v>sama</v>
      </c>
      <c r="X200" t="s">
        <v>1129</v>
      </c>
      <c r="Y200">
        <v>40</v>
      </c>
      <c r="Z200">
        <v>40</v>
      </c>
      <c r="AA200" t="str">
        <f t="shared" si="10"/>
        <v>SAMA</v>
      </c>
      <c r="AC200" t="s">
        <v>14778</v>
      </c>
      <c r="AD200">
        <f>VLOOKUP(AC200,$J$3:$K$1324,2,0)</f>
        <v>21</v>
      </c>
      <c r="AE200" s="11">
        <f t="shared" si="11"/>
        <v>21</v>
      </c>
    </row>
    <row r="201" spans="9:31" x14ac:dyDescent="0.25">
      <c r="I201" t="s">
        <v>1120</v>
      </c>
      <c r="J201" t="s">
        <v>14440</v>
      </c>
      <c r="K201">
        <v>1</v>
      </c>
      <c r="L201" t="e">
        <f>VLOOKUP(J201,'[1]stockopname_master_item (11)'!B$2:C$3427,2,0)</f>
        <v>#N/A</v>
      </c>
      <c r="M201" s="14" t="s">
        <v>3072</v>
      </c>
      <c r="N201" s="15">
        <v>241</v>
      </c>
      <c r="O201" s="15">
        <f>VLOOKUP(M201,[2]Sheet1!B$2:C$1721,2,0)</f>
        <v>241</v>
      </c>
      <c r="P201" s="16" t="str">
        <f t="shared" si="9"/>
        <v>sama</v>
      </c>
      <c r="X201" t="s">
        <v>1134</v>
      </c>
      <c r="Y201">
        <v>4</v>
      </c>
      <c r="Z201">
        <v>4</v>
      </c>
      <c r="AA201" t="str">
        <f t="shared" si="10"/>
        <v>SAMA</v>
      </c>
      <c r="AC201" t="s">
        <v>14180</v>
      </c>
      <c r="AD201">
        <f>VLOOKUP(AC201,$J$3:$K$1324,2,0)</f>
        <v>35</v>
      </c>
      <c r="AE201" s="11">
        <f t="shared" si="11"/>
        <v>35</v>
      </c>
    </row>
    <row r="202" spans="9:31" x14ac:dyDescent="0.25">
      <c r="I202" t="s">
        <v>1122</v>
      </c>
      <c r="J202" t="s">
        <v>14441</v>
      </c>
      <c r="K202">
        <v>1</v>
      </c>
      <c r="L202" t="e">
        <f>VLOOKUP(J202,'[1]stockopname_master_item (11)'!B$2:C$3427,2,0)</f>
        <v>#N/A</v>
      </c>
      <c r="M202" s="14" t="s">
        <v>3070</v>
      </c>
      <c r="N202" s="15">
        <v>180</v>
      </c>
      <c r="O202" s="15">
        <f>VLOOKUP(M202,[2]Sheet1!B$2:C$1721,2,0)</f>
        <v>180</v>
      </c>
      <c r="P202" s="16" t="str">
        <f t="shared" si="9"/>
        <v>sama</v>
      </c>
      <c r="X202" t="s">
        <v>1136</v>
      </c>
      <c r="Y202">
        <v>4</v>
      </c>
      <c r="Z202">
        <v>4</v>
      </c>
      <c r="AA202" t="str">
        <f t="shared" si="10"/>
        <v>SAMA</v>
      </c>
      <c r="AC202" t="s">
        <v>14777</v>
      </c>
      <c r="AD202">
        <f>VLOOKUP(AC202,$J$3:$K$1324,2,0)</f>
        <v>560</v>
      </c>
      <c r="AE202" s="11">
        <f t="shared" si="11"/>
        <v>560</v>
      </c>
    </row>
    <row r="203" spans="9:31" x14ac:dyDescent="0.25">
      <c r="I203" t="s">
        <v>1124</v>
      </c>
      <c r="J203" t="s">
        <v>14442</v>
      </c>
      <c r="K203">
        <v>1</v>
      </c>
      <c r="L203" t="e">
        <f>VLOOKUP(J203,'[1]stockopname_master_item (11)'!B$2:C$3427,2,0)</f>
        <v>#N/A</v>
      </c>
      <c r="M203" s="14" t="s">
        <v>13670</v>
      </c>
      <c r="N203" s="15">
        <v>19241</v>
      </c>
      <c r="O203" s="15">
        <f>VLOOKUP(M203,[2]Sheet1!B$2:C$1721,2,0)</f>
        <v>19241</v>
      </c>
      <c r="P203" s="16" t="str">
        <f t="shared" si="9"/>
        <v>sama</v>
      </c>
      <c r="X203" t="s">
        <v>1154</v>
      </c>
      <c r="Y203">
        <v>7</v>
      </c>
      <c r="Z203">
        <v>7</v>
      </c>
      <c r="AA203" t="str">
        <f t="shared" si="10"/>
        <v>SAMA</v>
      </c>
      <c r="AC203" t="s">
        <v>14783</v>
      </c>
      <c r="AD203" t="e">
        <f>VLOOKUP(AC203,$J$3:$K$1324,2,0)</f>
        <v>#N/A</v>
      </c>
      <c r="AE203" s="11" t="str">
        <f t="shared" si="11"/>
        <v>0</v>
      </c>
    </row>
    <row r="204" spans="9:31" x14ac:dyDescent="0.25">
      <c r="I204" t="s">
        <v>1126</v>
      </c>
      <c r="J204" t="s">
        <v>14443</v>
      </c>
      <c r="K204">
        <v>10</v>
      </c>
      <c r="L204" t="e">
        <f>VLOOKUP(J204,'[1]stockopname_master_item (11)'!B$2:C$3427,2,0)</f>
        <v>#N/A</v>
      </c>
      <c r="M204" s="14" t="s">
        <v>13672</v>
      </c>
      <c r="N204" s="15">
        <v>12</v>
      </c>
      <c r="O204" s="15">
        <f>VLOOKUP(M204,[2]Sheet1!B$2:C$1721,2,0)</f>
        <v>12</v>
      </c>
      <c r="P204" s="16" t="str">
        <f t="shared" si="9"/>
        <v>sama</v>
      </c>
      <c r="X204" t="s">
        <v>1157</v>
      </c>
      <c r="Y204">
        <v>1</v>
      </c>
      <c r="Z204">
        <v>1</v>
      </c>
      <c r="AA204" t="str">
        <f t="shared" si="10"/>
        <v>SAMA</v>
      </c>
      <c r="AC204" t="s">
        <v>14784</v>
      </c>
      <c r="AD204" t="e">
        <f>VLOOKUP(AC204,$J$3:$K$1324,2,0)</f>
        <v>#N/A</v>
      </c>
      <c r="AE204" s="11" t="str">
        <f t="shared" si="11"/>
        <v>0</v>
      </c>
    </row>
    <row r="205" spans="9:31" x14ac:dyDescent="0.25">
      <c r="I205" t="s">
        <v>1129</v>
      </c>
      <c r="J205" t="s">
        <v>14444</v>
      </c>
      <c r="K205">
        <v>40</v>
      </c>
      <c r="L205" t="e">
        <f>VLOOKUP(J205,'[1]stockopname_master_item (11)'!B$2:C$3427,2,0)</f>
        <v>#N/A</v>
      </c>
      <c r="M205" s="14" t="s">
        <v>13667</v>
      </c>
      <c r="N205" s="15">
        <v>43</v>
      </c>
      <c r="O205" s="15">
        <f>VLOOKUP(M205,[2]Sheet1!B$2:C$1721,2,0)</f>
        <v>43</v>
      </c>
      <c r="P205" s="16" t="str">
        <f t="shared" si="9"/>
        <v>sama</v>
      </c>
      <c r="X205" t="s">
        <v>1161</v>
      </c>
      <c r="Y205">
        <v>24</v>
      </c>
      <c r="Z205">
        <v>24</v>
      </c>
      <c r="AA205" t="str">
        <f t="shared" si="10"/>
        <v>SAMA</v>
      </c>
      <c r="AC205" t="s">
        <v>14785</v>
      </c>
      <c r="AD205" t="e">
        <f>VLOOKUP(AC205,$J$3:$K$1324,2,0)</f>
        <v>#N/A</v>
      </c>
      <c r="AE205" s="11" t="str">
        <f t="shared" si="11"/>
        <v>0</v>
      </c>
    </row>
    <row r="206" spans="9:31" x14ac:dyDescent="0.25">
      <c r="I206" t="s">
        <v>1134</v>
      </c>
      <c r="J206" t="s">
        <v>14445</v>
      </c>
      <c r="K206">
        <v>4</v>
      </c>
      <c r="L206" t="e">
        <f>VLOOKUP(J206,'[1]stockopname_master_item (11)'!B$2:C$3427,2,0)</f>
        <v>#N/A</v>
      </c>
      <c r="M206" s="14" t="s">
        <v>13668</v>
      </c>
      <c r="N206" s="15">
        <v>382</v>
      </c>
      <c r="O206" s="15">
        <f>VLOOKUP(M206,[2]Sheet1!B$2:C$1721,2,0)</f>
        <v>382</v>
      </c>
      <c r="P206" s="16" t="str">
        <f t="shared" si="9"/>
        <v>sama</v>
      </c>
      <c r="X206" t="s">
        <v>1163</v>
      </c>
      <c r="Y206">
        <v>115</v>
      </c>
      <c r="Z206">
        <v>115</v>
      </c>
      <c r="AA206" t="str">
        <f t="shared" si="10"/>
        <v>SAMA</v>
      </c>
      <c r="AC206" t="s">
        <v>14779</v>
      </c>
      <c r="AD206" t="e">
        <f>VLOOKUP(AC206,$J$3:$K$1324,2,0)</f>
        <v>#N/A</v>
      </c>
      <c r="AE206" s="11" t="str">
        <f t="shared" si="11"/>
        <v>0</v>
      </c>
    </row>
    <row r="207" spans="9:31" x14ac:dyDescent="0.25">
      <c r="I207" t="s">
        <v>1136</v>
      </c>
      <c r="J207" t="s">
        <v>14446</v>
      </c>
      <c r="K207">
        <v>4</v>
      </c>
      <c r="L207" t="e">
        <f>VLOOKUP(J207,'[1]stockopname_master_item (11)'!B$2:C$3427,2,0)</f>
        <v>#N/A</v>
      </c>
      <c r="M207" s="14" t="s">
        <v>3091</v>
      </c>
      <c r="N207" s="15">
        <v>27524</v>
      </c>
      <c r="O207" s="15">
        <f>VLOOKUP(M207,[2]Sheet1!B$2:C$1721,2,0)</f>
        <v>27524</v>
      </c>
      <c r="P207" s="16" t="str">
        <f t="shared" si="9"/>
        <v>sama</v>
      </c>
      <c r="X207" t="s">
        <v>1179</v>
      </c>
      <c r="Y207">
        <v>992</v>
      </c>
      <c r="Z207">
        <v>992</v>
      </c>
      <c r="AA207" t="str">
        <f t="shared" si="10"/>
        <v>SAMA</v>
      </c>
      <c r="AC207" t="s">
        <v>14780</v>
      </c>
      <c r="AD207" t="e">
        <f>VLOOKUP(AC207,$J$3:$K$1324,2,0)</f>
        <v>#N/A</v>
      </c>
      <c r="AE207" s="11" t="str">
        <f t="shared" si="11"/>
        <v>0</v>
      </c>
    </row>
    <row r="208" spans="9:31" x14ac:dyDescent="0.25">
      <c r="I208" t="s">
        <v>1154</v>
      </c>
      <c r="J208" t="s">
        <v>14447</v>
      </c>
      <c r="K208">
        <v>7</v>
      </c>
      <c r="L208" t="e">
        <f>VLOOKUP(J208,'[1]stockopname_master_item (11)'!B$2:C$3427,2,0)</f>
        <v>#N/A</v>
      </c>
      <c r="M208" s="14" t="s">
        <v>9292</v>
      </c>
      <c r="N208" s="15">
        <v>10594</v>
      </c>
      <c r="O208" s="15">
        <f>VLOOKUP(M208,[2]Sheet1!B$2:C$1721,2,0)</f>
        <v>10594</v>
      </c>
      <c r="P208" s="16" t="str">
        <f t="shared" si="9"/>
        <v>sama</v>
      </c>
      <c r="X208" t="s">
        <v>1182</v>
      </c>
      <c r="Y208">
        <v>903</v>
      </c>
      <c r="Z208">
        <v>903</v>
      </c>
      <c r="AA208" t="str">
        <f t="shared" si="10"/>
        <v>SAMA</v>
      </c>
      <c r="AC208" t="s">
        <v>14781</v>
      </c>
      <c r="AD208">
        <f>VLOOKUP(AC208,$J$3:$K$1324,2,0)</f>
        <v>1</v>
      </c>
      <c r="AE208" s="11">
        <f t="shared" si="11"/>
        <v>1</v>
      </c>
    </row>
    <row r="209" spans="9:31" x14ac:dyDescent="0.25">
      <c r="I209" t="s">
        <v>1157</v>
      </c>
      <c r="J209" t="s">
        <v>14448</v>
      </c>
      <c r="K209">
        <v>1</v>
      </c>
      <c r="L209" t="e">
        <f>VLOOKUP(J209,'[1]stockopname_master_item (11)'!B$2:C$3427,2,0)</f>
        <v>#N/A</v>
      </c>
      <c r="M209" s="14" t="s">
        <v>3107</v>
      </c>
      <c r="N209" s="15">
        <v>1098</v>
      </c>
      <c r="O209" s="15">
        <f>VLOOKUP(M209,[2]Sheet1!B$2:C$1721,2,0)</f>
        <v>1098</v>
      </c>
      <c r="P209" s="16" t="str">
        <f t="shared" si="9"/>
        <v>sama</v>
      </c>
      <c r="X209" t="s">
        <v>1184</v>
      </c>
      <c r="Y209">
        <v>560</v>
      </c>
      <c r="Z209">
        <v>560</v>
      </c>
      <c r="AA209" t="str">
        <f t="shared" si="10"/>
        <v>SAMA</v>
      </c>
      <c r="AC209" t="s">
        <v>14782</v>
      </c>
      <c r="AD209">
        <f>VLOOKUP(AC209,$J$3:$K$1324,2,0)</f>
        <v>1440</v>
      </c>
      <c r="AE209" s="11">
        <f t="shared" si="11"/>
        <v>1440</v>
      </c>
    </row>
    <row r="210" spans="9:31" x14ac:dyDescent="0.25">
      <c r="I210" t="s">
        <v>1161</v>
      </c>
      <c r="J210" t="s">
        <v>14449</v>
      </c>
      <c r="K210">
        <v>24</v>
      </c>
      <c r="L210" t="e">
        <f>VLOOKUP(J210,'[1]stockopname_master_item (11)'!B$2:C$3427,2,0)</f>
        <v>#N/A</v>
      </c>
      <c r="M210" s="14" t="s">
        <v>9302</v>
      </c>
      <c r="N210" s="15">
        <v>5500</v>
      </c>
      <c r="O210" s="15">
        <f>VLOOKUP(M210,[2]Sheet1!B$2:C$1721,2,0)</f>
        <v>5500</v>
      </c>
      <c r="P210" s="16" t="str">
        <f t="shared" si="9"/>
        <v>sama</v>
      </c>
      <c r="X210" t="s">
        <v>1186</v>
      </c>
      <c r="Y210">
        <v>567</v>
      </c>
      <c r="Z210">
        <v>567</v>
      </c>
      <c r="AA210" t="str">
        <f t="shared" si="10"/>
        <v>SAMA</v>
      </c>
      <c r="AC210" t="s">
        <v>14786</v>
      </c>
      <c r="AD210" t="e">
        <f>VLOOKUP(AC210,$J$3:$K$1324,2,0)</f>
        <v>#N/A</v>
      </c>
      <c r="AE210" s="11" t="str">
        <f t="shared" si="11"/>
        <v>0</v>
      </c>
    </row>
    <row r="211" spans="9:31" x14ac:dyDescent="0.25">
      <c r="I211" t="s">
        <v>1163</v>
      </c>
      <c r="J211" t="s">
        <v>14450</v>
      </c>
      <c r="K211">
        <v>115</v>
      </c>
      <c r="L211" t="e">
        <f>VLOOKUP(J211,'[1]stockopname_master_item (11)'!B$2:C$3427,2,0)</f>
        <v>#N/A</v>
      </c>
      <c r="M211" s="14" t="s">
        <v>9294</v>
      </c>
      <c r="N211" s="15">
        <v>17938</v>
      </c>
      <c r="O211" s="15">
        <f>VLOOKUP(M211,[2]Sheet1!B$2:C$1721,2,0)</f>
        <v>17938</v>
      </c>
      <c r="P211" s="16" t="str">
        <f t="shared" si="9"/>
        <v>sama</v>
      </c>
      <c r="X211" t="s">
        <v>1193</v>
      </c>
      <c r="Y211">
        <v>1</v>
      </c>
      <c r="Z211">
        <v>1</v>
      </c>
      <c r="AA211" t="str">
        <f t="shared" si="10"/>
        <v>SAMA</v>
      </c>
      <c r="AC211" t="s">
        <v>14787</v>
      </c>
      <c r="AD211" t="e">
        <f>VLOOKUP(AC211,$J$3:$K$1324,2,0)</f>
        <v>#N/A</v>
      </c>
      <c r="AE211" s="11" t="str">
        <f t="shared" si="11"/>
        <v>0</v>
      </c>
    </row>
    <row r="212" spans="9:31" x14ac:dyDescent="0.25">
      <c r="I212" t="s">
        <v>1179</v>
      </c>
      <c r="J212" t="s">
        <v>14454</v>
      </c>
      <c r="K212">
        <v>992</v>
      </c>
      <c r="L212" t="e">
        <f>VLOOKUP(J212,'[1]stockopname_master_item (11)'!B$2:C$3427,2,0)</f>
        <v>#N/A</v>
      </c>
      <c r="M212" s="14" t="s">
        <v>9296</v>
      </c>
      <c r="N212" s="15">
        <v>19866</v>
      </c>
      <c r="O212" s="15">
        <f>VLOOKUP(M212,[2]Sheet1!B$2:C$1721,2,0)</f>
        <v>19866</v>
      </c>
      <c r="P212" s="16" t="str">
        <f t="shared" si="9"/>
        <v>sama</v>
      </c>
      <c r="X212" t="s">
        <v>1196</v>
      </c>
      <c r="Y212">
        <v>1</v>
      </c>
      <c r="Z212">
        <v>1</v>
      </c>
      <c r="AA212" t="str">
        <f t="shared" si="10"/>
        <v>SAMA</v>
      </c>
      <c r="AC212" t="s">
        <v>14788</v>
      </c>
      <c r="AD212">
        <f>VLOOKUP(AC212,$J$3:$K$1324,2,0)</f>
        <v>13</v>
      </c>
      <c r="AE212" s="11">
        <f t="shared" si="11"/>
        <v>13</v>
      </c>
    </row>
    <row r="213" spans="9:31" x14ac:dyDescent="0.25">
      <c r="I213" t="s">
        <v>1182</v>
      </c>
      <c r="J213" t="s">
        <v>14455</v>
      </c>
      <c r="K213">
        <v>903</v>
      </c>
      <c r="L213" t="e">
        <f>VLOOKUP(J213,'[1]stockopname_master_item (11)'!B$2:C$3427,2,0)</f>
        <v>#N/A</v>
      </c>
      <c r="M213" s="14" t="s">
        <v>9304</v>
      </c>
      <c r="N213" s="15">
        <v>43450</v>
      </c>
      <c r="O213" s="15">
        <f>VLOOKUP(M213,[2]Sheet1!B$2:C$1721,2,0)</f>
        <v>43450</v>
      </c>
      <c r="P213" s="16" t="str">
        <f t="shared" si="9"/>
        <v>sama</v>
      </c>
      <c r="X213" t="s">
        <v>1198</v>
      </c>
      <c r="Y213">
        <v>12</v>
      </c>
      <c r="Z213">
        <v>12</v>
      </c>
      <c r="AA213" t="str">
        <f t="shared" si="10"/>
        <v>SAMA</v>
      </c>
      <c r="AC213" t="s">
        <v>14789</v>
      </c>
      <c r="AD213" t="e">
        <f>VLOOKUP(AC213,$J$3:$K$1324,2,0)</f>
        <v>#N/A</v>
      </c>
      <c r="AE213" s="11" t="str">
        <f t="shared" si="11"/>
        <v>0</v>
      </c>
    </row>
    <row r="214" spans="9:31" x14ac:dyDescent="0.25">
      <c r="I214" t="s">
        <v>1184</v>
      </c>
      <c r="J214" t="s">
        <v>14456</v>
      </c>
      <c r="K214">
        <v>560</v>
      </c>
      <c r="L214" t="e">
        <f>VLOOKUP(J214,'[1]stockopname_master_item (11)'!B$2:C$3427,2,0)</f>
        <v>#N/A</v>
      </c>
      <c r="M214" s="14" t="s">
        <v>9298</v>
      </c>
      <c r="N214" s="15">
        <v>10379</v>
      </c>
      <c r="O214" s="15">
        <f>VLOOKUP(M214,[2]Sheet1!B$2:C$1721,2,0)</f>
        <v>10379</v>
      </c>
      <c r="P214" s="16" t="str">
        <f t="shared" si="9"/>
        <v>sama</v>
      </c>
      <c r="X214" t="s">
        <v>1200</v>
      </c>
      <c r="Y214">
        <v>54</v>
      </c>
      <c r="Z214">
        <v>54</v>
      </c>
      <c r="AA214" t="str">
        <f t="shared" si="10"/>
        <v>SAMA</v>
      </c>
      <c r="AC214" t="s">
        <v>14790</v>
      </c>
      <c r="AD214">
        <f>VLOOKUP(AC214,$J$3:$K$1324,2,0)</f>
        <v>235</v>
      </c>
      <c r="AE214" s="11">
        <f t="shared" si="11"/>
        <v>235</v>
      </c>
    </row>
    <row r="215" spans="9:31" x14ac:dyDescent="0.25">
      <c r="I215" t="s">
        <v>1186</v>
      </c>
      <c r="J215" t="s">
        <v>14457</v>
      </c>
      <c r="K215">
        <v>567</v>
      </c>
      <c r="L215" t="e">
        <f>VLOOKUP(J215,'[1]stockopname_master_item (11)'!B$2:C$3427,2,0)</f>
        <v>#N/A</v>
      </c>
      <c r="M215" s="14" t="s">
        <v>9309</v>
      </c>
      <c r="N215" s="15">
        <v>19</v>
      </c>
      <c r="O215" s="15">
        <f>VLOOKUP(M215,[2]Sheet1!B$2:C$1721,2,0)</f>
        <v>19</v>
      </c>
      <c r="P215" s="16" t="str">
        <f t="shared" si="9"/>
        <v>sama</v>
      </c>
      <c r="X215" t="s">
        <v>1202</v>
      </c>
      <c r="Y215">
        <v>81</v>
      </c>
      <c r="Z215">
        <v>81</v>
      </c>
      <c r="AA215" t="str">
        <f t="shared" si="10"/>
        <v>SAMA</v>
      </c>
      <c r="AC215" t="s">
        <v>14791</v>
      </c>
      <c r="AD215">
        <f>VLOOKUP(AC215,$J$3:$K$1324,2,0)</f>
        <v>400</v>
      </c>
      <c r="AE215" s="11">
        <f t="shared" si="11"/>
        <v>400</v>
      </c>
    </row>
    <row r="216" spans="9:31" x14ac:dyDescent="0.25">
      <c r="I216" t="s">
        <v>1193</v>
      </c>
      <c r="J216" t="s">
        <v>14460</v>
      </c>
      <c r="K216">
        <v>1</v>
      </c>
      <c r="L216" t="e">
        <f>VLOOKUP(J216,'[1]stockopname_master_item (11)'!B$2:C$3427,2,0)</f>
        <v>#N/A</v>
      </c>
      <c r="M216" s="14" t="s">
        <v>9313</v>
      </c>
      <c r="N216" s="15">
        <v>20</v>
      </c>
      <c r="O216" s="15">
        <f>VLOOKUP(M216,[2]Sheet1!B$2:C$1721,2,0)</f>
        <v>20</v>
      </c>
      <c r="P216" s="16" t="str">
        <f t="shared" si="9"/>
        <v>sama</v>
      </c>
      <c r="X216" t="s">
        <v>1204</v>
      </c>
      <c r="Y216">
        <v>9</v>
      </c>
      <c r="Z216">
        <v>9</v>
      </c>
      <c r="AA216" t="str">
        <f t="shared" si="10"/>
        <v>SAMA</v>
      </c>
      <c r="AC216" t="s">
        <v>14796</v>
      </c>
      <c r="AD216" t="e">
        <f>VLOOKUP(AC216,$J$3:$K$1324,2,0)</f>
        <v>#N/A</v>
      </c>
      <c r="AE216" s="11" t="str">
        <f t="shared" si="11"/>
        <v>0</v>
      </c>
    </row>
    <row r="217" spans="9:31" x14ac:dyDescent="0.25">
      <c r="I217" t="s">
        <v>1196</v>
      </c>
      <c r="J217" t="s">
        <v>14461</v>
      </c>
      <c r="K217">
        <v>1</v>
      </c>
      <c r="L217" t="e">
        <f>VLOOKUP(J217,'[1]stockopname_master_item (11)'!B$2:C$3427,2,0)</f>
        <v>#N/A</v>
      </c>
      <c r="M217" s="14" t="s">
        <v>9316</v>
      </c>
      <c r="N217" s="15">
        <v>5</v>
      </c>
      <c r="O217" s="15">
        <f>VLOOKUP(M217,[2]Sheet1!B$2:C$1721,2,0)</f>
        <v>5</v>
      </c>
      <c r="P217" s="16" t="str">
        <f t="shared" si="9"/>
        <v>sama</v>
      </c>
      <c r="X217" t="s">
        <v>1210</v>
      </c>
      <c r="Y217">
        <v>21</v>
      </c>
      <c r="Z217">
        <v>21</v>
      </c>
      <c r="AA217" t="str">
        <f t="shared" si="10"/>
        <v>SAMA</v>
      </c>
      <c r="AC217" t="s">
        <v>14797</v>
      </c>
      <c r="AD217" t="e">
        <f>VLOOKUP(AC217,$J$3:$K$1324,2,0)</f>
        <v>#N/A</v>
      </c>
      <c r="AE217" s="11" t="str">
        <f t="shared" si="11"/>
        <v>0</v>
      </c>
    </row>
    <row r="218" spans="9:31" x14ac:dyDescent="0.25">
      <c r="I218" t="s">
        <v>1198</v>
      </c>
      <c r="J218" t="s">
        <v>14462</v>
      </c>
      <c r="K218">
        <v>12</v>
      </c>
      <c r="L218" t="e">
        <f>VLOOKUP(J218,'[1]stockopname_master_item (11)'!B$2:C$3427,2,0)</f>
        <v>#N/A</v>
      </c>
      <c r="M218" s="14" t="s">
        <v>9311</v>
      </c>
      <c r="N218" s="15">
        <v>1267</v>
      </c>
      <c r="O218" s="15">
        <f>VLOOKUP(M218,[2]Sheet1!B$2:C$1721,2,0)</f>
        <v>1267</v>
      </c>
      <c r="P218" s="16" t="str">
        <f t="shared" si="9"/>
        <v>sama</v>
      </c>
      <c r="X218" t="s">
        <v>1217</v>
      </c>
      <c r="Y218">
        <v>904</v>
      </c>
      <c r="Z218">
        <v>904</v>
      </c>
      <c r="AA218" t="str">
        <f t="shared" si="10"/>
        <v>SAMA</v>
      </c>
      <c r="AC218" t="s">
        <v>14798</v>
      </c>
      <c r="AD218" t="e">
        <f>VLOOKUP(AC218,$J$3:$K$1324,2,0)</f>
        <v>#N/A</v>
      </c>
      <c r="AE218" s="11" t="str">
        <f t="shared" si="11"/>
        <v>0</v>
      </c>
    </row>
    <row r="219" spans="9:31" x14ac:dyDescent="0.25">
      <c r="I219" t="s">
        <v>1200</v>
      </c>
      <c r="J219" t="s">
        <v>14463</v>
      </c>
      <c r="K219">
        <v>54</v>
      </c>
      <c r="L219" t="e">
        <f>VLOOKUP(J219,'[1]stockopname_master_item (11)'!B$2:C$3427,2,0)</f>
        <v>#N/A</v>
      </c>
      <c r="M219" s="14" t="s">
        <v>9306</v>
      </c>
      <c r="N219" s="15">
        <v>2135</v>
      </c>
      <c r="O219" s="15">
        <f>VLOOKUP(M219,[2]Sheet1!B$2:C$1721,2,0)</f>
        <v>2135</v>
      </c>
      <c r="P219" s="16" t="str">
        <f t="shared" si="9"/>
        <v>sama</v>
      </c>
      <c r="X219" t="s">
        <v>1221</v>
      </c>
      <c r="Y219">
        <v>10</v>
      </c>
      <c r="Z219">
        <v>10</v>
      </c>
      <c r="AA219" t="str">
        <f t="shared" si="10"/>
        <v>SAMA</v>
      </c>
      <c r="AC219" t="s">
        <v>14799</v>
      </c>
      <c r="AD219">
        <f>VLOOKUP(AC219,$J$3:$K$1324,2,0)</f>
        <v>993</v>
      </c>
      <c r="AE219" s="11">
        <f t="shared" si="11"/>
        <v>993</v>
      </c>
    </row>
    <row r="220" spans="9:31" x14ac:dyDescent="0.25">
      <c r="I220" t="s">
        <v>1202</v>
      </c>
      <c r="J220" t="s">
        <v>14464</v>
      </c>
      <c r="K220">
        <v>81</v>
      </c>
      <c r="L220" t="e">
        <f>VLOOKUP(J220,'[1]stockopname_master_item (11)'!B$2:C$3427,2,0)</f>
        <v>#N/A</v>
      </c>
      <c r="M220" s="14" t="s">
        <v>285</v>
      </c>
      <c r="N220" s="15">
        <v>5</v>
      </c>
      <c r="O220" s="15">
        <f>VLOOKUP(M220,[2]Sheet1!B$2:C$1721,2,0)</f>
        <v>5</v>
      </c>
      <c r="P220" s="16" t="str">
        <f t="shared" si="9"/>
        <v>sama</v>
      </c>
      <c r="X220" t="s">
        <v>13548</v>
      </c>
      <c r="Y220">
        <v>5104</v>
      </c>
      <c r="Z220">
        <v>5104</v>
      </c>
      <c r="AA220" t="str">
        <f t="shared" si="10"/>
        <v>SAMA</v>
      </c>
      <c r="AC220" t="s">
        <v>14800</v>
      </c>
      <c r="AD220" t="e">
        <f>VLOOKUP(AC220,$J$3:$K$1324,2,0)</f>
        <v>#N/A</v>
      </c>
      <c r="AE220" s="11" t="str">
        <f t="shared" si="11"/>
        <v>0</v>
      </c>
    </row>
    <row r="221" spans="9:31" x14ac:dyDescent="0.25">
      <c r="I221" t="s">
        <v>1204</v>
      </c>
      <c r="J221" t="s">
        <v>14465</v>
      </c>
      <c r="K221">
        <v>9</v>
      </c>
      <c r="L221" t="e">
        <f>VLOOKUP(J221,'[1]stockopname_master_item (11)'!B$2:C$3427,2,0)</f>
        <v>#N/A</v>
      </c>
      <c r="M221" s="14" t="s">
        <v>13674</v>
      </c>
      <c r="N221" s="15">
        <v>9430</v>
      </c>
      <c r="O221" s="15">
        <f>VLOOKUP(M221,[2]Sheet1!B$2:C$1721,2,0)</f>
        <v>9430</v>
      </c>
      <c r="P221" s="16" t="str">
        <f t="shared" si="9"/>
        <v>sama</v>
      </c>
      <c r="X221" t="s">
        <v>13549</v>
      </c>
      <c r="Y221">
        <v>3575</v>
      </c>
      <c r="Z221">
        <v>3575</v>
      </c>
      <c r="AA221" t="str">
        <f t="shared" si="10"/>
        <v>SAMA</v>
      </c>
      <c r="AC221" t="s">
        <v>14801</v>
      </c>
      <c r="AD221" t="e">
        <f>VLOOKUP(AC221,$J$3:$K$1324,2,0)</f>
        <v>#N/A</v>
      </c>
      <c r="AE221" s="11" t="str">
        <f t="shared" si="11"/>
        <v>0</v>
      </c>
    </row>
    <row r="222" spans="9:31" x14ac:dyDescent="0.25">
      <c r="I222" t="s">
        <v>1210</v>
      </c>
      <c r="J222" t="s">
        <v>14466</v>
      </c>
      <c r="K222">
        <v>21</v>
      </c>
      <c r="L222" t="e">
        <f>VLOOKUP(J222,'[1]stockopname_master_item (11)'!B$2:C$3427,2,0)</f>
        <v>#N/A</v>
      </c>
      <c r="M222" s="14" t="s">
        <v>13675</v>
      </c>
      <c r="N222" s="15">
        <v>2165</v>
      </c>
      <c r="O222" s="15">
        <f>VLOOKUP(M222,[2]Sheet1!B$2:C$1721,2,0)</f>
        <v>2165</v>
      </c>
      <c r="P222" s="16" t="str">
        <f t="shared" si="9"/>
        <v>sama</v>
      </c>
      <c r="X222" t="s">
        <v>1229</v>
      </c>
      <c r="Y222">
        <v>1</v>
      </c>
      <c r="Z222">
        <v>1</v>
      </c>
      <c r="AA222" t="str">
        <f t="shared" si="10"/>
        <v>SAMA</v>
      </c>
      <c r="AC222" t="s">
        <v>14804</v>
      </c>
      <c r="AD222" t="e">
        <f>VLOOKUP(AC222,$J$3:$K$1324,2,0)</f>
        <v>#N/A</v>
      </c>
      <c r="AE222" s="11" t="str">
        <f t="shared" si="11"/>
        <v>0</v>
      </c>
    </row>
    <row r="223" spans="9:31" x14ac:dyDescent="0.25">
      <c r="I223" t="s">
        <v>1217</v>
      </c>
      <c r="J223" t="s">
        <v>14467</v>
      </c>
      <c r="K223">
        <v>11</v>
      </c>
      <c r="L223" t="e">
        <f>VLOOKUP(J223,'[1]stockopname_master_item (11)'!B$2:C$3427,2,0)</f>
        <v>#N/A</v>
      </c>
      <c r="M223" s="14" t="s">
        <v>13676</v>
      </c>
      <c r="N223" s="15">
        <v>2300</v>
      </c>
      <c r="O223" s="15">
        <f>VLOOKUP(M223,[2]Sheet1!B$2:C$1721,2,0)</f>
        <v>2300</v>
      </c>
      <c r="P223" s="16" t="str">
        <f t="shared" si="9"/>
        <v>sama</v>
      </c>
      <c r="X223" t="s">
        <v>1232</v>
      </c>
      <c r="Y223">
        <v>28</v>
      </c>
      <c r="Z223">
        <v>28</v>
      </c>
      <c r="AA223" t="str">
        <f t="shared" si="10"/>
        <v>SAMA</v>
      </c>
      <c r="AC223" t="s">
        <v>14805</v>
      </c>
      <c r="AD223">
        <f>VLOOKUP(AC223,$J$3:$K$1324,2,0)</f>
        <v>48</v>
      </c>
      <c r="AE223" s="11">
        <f t="shared" si="11"/>
        <v>48</v>
      </c>
    </row>
    <row r="224" spans="9:31" x14ac:dyDescent="0.25">
      <c r="I224" t="s">
        <v>1221</v>
      </c>
      <c r="J224" t="s">
        <v>14468</v>
      </c>
      <c r="K224">
        <v>10</v>
      </c>
      <c r="L224" t="e">
        <f>VLOOKUP(J224,'[1]stockopname_master_item (11)'!B$2:C$3427,2,0)</f>
        <v>#N/A</v>
      </c>
      <c r="M224" s="14" t="s">
        <v>10412</v>
      </c>
      <c r="N224" s="15">
        <v>135</v>
      </c>
      <c r="O224" s="15">
        <f>VLOOKUP(M224,[2]Sheet1!B$2:C$1721,2,0)</f>
        <v>135</v>
      </c>
      <c r="P224" s="16" t="str">
        <f t="shared" si="9"/>
        <v>sama</v>
      </c>
      <c r="X224" t="s">
        <v>1234</v>
      </c>
      <c r="Y224">
        <v>1</v>
      </c>
      <c r="Z224">
        <v>1</v>
      </c>
      <c r="AA224" t="str">
        <f t="shared" si="10"/>
        <v>SAMA</v>
      </c>
      <c r="AC224" t="s">
        <v>14810</v>
      </c>
      <c r="AD224" t="e">
        <f>VLOOKUP(AC224,$J$3:$K$1324,2,0)</f>
        <v>#N/A</v>
      </c>
      <c r="AE224" s="11" t="str">
        <f t="shared" si="11"/>
        <v>0</v>
      </c>
    </row>
    <row r="225" spans="9:31" x14ac:dyDescent="0.25">
      <c r="I225" t="s">
        <v>13548</v>
      </c>
      <c r="J225" t="s">
        <v>14469</v>
      </c>
      <c r="K225">
        <v>804</v>
      </c>
      <c r="L225" t="e">
        <f>VLOOKUP(J225,'[1]stockopname_master_item (11)'!B$2:C$3427,2,0)</f>
        <v>#N/A</v>
      </c>
      <c r="M225" s="14" t="s">
        <v>3141</v>
      </c>
      <c r="N225" s="15">
        <v>5</v>
      </c>
      <c r="O225" s="15">
        <f>VLOOKUP(M225,[2]Sheet1!B$2:C$1721,2,0)</f>
        <v>5</v>
      </c>
      <c r="P225" s="16" t="str">
        <f t="shared" si="9"/>
        <v>sama</v>
      </c>
      <c r="X225" t="s">
        <v>1236</v>
      </c>
      <c r="Y225">
        <v>9</v>
      </c>
      <c r="Z225">
        <v>9</v>
      </c>
      <c r="AA225" t="str">
        <f t="shared" si="10"/>
        <v>SAMA</v>
      </c>
      <c r="AC225" t="s">
        <v>14807</v>
      </c>
      <c r="AD225" t="e">
        <f>VLOOKUP(AC225,$J$3:$K$1324,2,0)</f>
        <v>#N/A</v>
      </c>
      <c r="AE225" s="11" t="str">
        <f t="shared" si="11"/>
        <v>0</v>
      </c>
    </row>
    <row r="226" spans="9:31" x14ac:dyDescent="0.25">
      <c r="I226" t="s">
        <v>13549</v>
      </c>
      <c r="J226" t="s">
        <v>14470</v>
      </c>
      <c r="K226">
        <v>475</v>
      </c>
      <c r="L226" t="e">
        <f>VLOOKUP(J226,'[1]stockopname_master_item (11)'!B$2:C$3427,2,0)</f>
        <v>#N/A</v>
      </c>
      <c r="M226" s="14" t="s">
        <v>3160</v>
      </c>
      <c r="N226" s="15">
        <v>120</v>
      </c>
      <c r="O226" s="15">
        <f>VLOOKUP(M226,[2]Sheet1!B$2:C$1721,2,0)</f>
        <v>120</v>
      </c>
      <c r="P226" s="16" t="str">
        <f t="shared" si="9"/>
        <v>sama</v>
      </c>
      <c r="X226" t="s">
        <v>1254</v>
      </c>
      <c r="Y226">
        <v>6</v>
      </c>
      <c r="Z226">
        <v>6</v>
      </c>
      <c r="AA226" t="str">
        <f t="shared" si="10"/>
        <v>SAMA</v>
      </c>
      <c r="AC226" t="s">
        <v>14809</v>
      </c>
      <c r="AD226" t="e">
        <f>VLOOKUP(AC226,$J$3:$K$1324,2,0)</f>
        <v>#N/A</v>
      </c>
      <c r="AE226" s="11" t="str">
        <f t="shared" si="11"/>
        <v>0</v>
      </c>
    </row>
    <row r="227" spans="9:31" x14ac:dyDescent="0.25">
      <c r="I227" t="s">
        <v>1229</v>
      </c>
      <c r="J227" t="s">
        <v>14471</v>
      </c>
      <c r="K227">
        <v>1</v>
      </c>
      <c r="L227" t="e">
        <f>VLOOKUP(J227,'[1]stockopname_master_item (11)'!B$2:C$3427,2,0)</f>
        <v>#N/A</v>
      </c>
      <c r="M227" s="14" t="s">
        <v>1424</v>
      </c>
      <c r="N227" s="15">
        <v>3534</v>
      </c>
      <c r="O227" s="15">
        <f>VLOOKUP(M227,[2]Sheet1!B$2:C$1721,2,0)</f>
        <v>3534</v>
      </c>
      <c r="P227" s="16" t="str">
        <f t="shared" si="9"/>
        <v>sama</v>
      </c>
      <c r="X227" t="s">
        <v>1257</v>
      </c>
      <c r="Y227">
        <v>1</v>
      </c>
      <c r="Z227">
        <v>1</v>
      </c>
      <c r="AA227" t="str">
        <f t="shared" si="10"/>
        <v>SAMA</v>
      </c>
      <c r="AC227" t="s">
        <v>14806</v>
      </c>
      <c r="AD227" t="e">
        <f>VLOOKUP(AC227,$J$3:$K$1324,2,0)</f>
        <v>#N/A</v>
      </c>
      <c r="AE227" s="11" t="str">
        <f t="shared" si="11"/>
        <v>0</v>
      </c>
    </row>
    <row r="228" spans="9:31" x14ac:dyDescent="0.25">
      <c r="I228" t="s">
        <v>1232</v>
      </c>
      <c r="J228" t="s">
        <v>14472</v>
      </c>
      <c r="K228">
        <v>28</v>
      </c>
      <c r="L228" t="e">
        <f>VLOOKUP(J228,'[1]stockopname_master_item (11)'!B$2:C$3427,2,0)</f>
        <v>#N/A</v>
      </c>
      <c r="M228" s="14" t="s">
        <v>3151</v>
      </c>
      <c r="N228" s="15">
        <v>100</v>
      </c>
      <c r="O228" s="15">
        <f>VLOOKUP(M228,[2]Sheet1!B$2:C$1721,2,0)</f>
        <v>100</v>
      </c>
      <c r="P228" s="16" t="str">
        <f t="shared" si="9"/>
        <v>sama</v>
      </c>
      <c r="X228" t="s">
        <v>1259</v>
      </c>
      <c r="Y228">
        <v>23</v>
      </c>
      <c r="Z228">
        <v>23</v>
      </c>
      <c r="AA228" t="str">
        <f t="shared" si="10"/>
        <v>SAMA</v>
      </c>
      <c r="AC228" t="s">
        <v>14808</v>
      </c>
      <c r="AD228">
        <f>VLOOKUP(AC228,$J$3:$K$1324,2,0)</f>
        <v>40</v>
      </c>
      <c r="AE228" s="11">
        <f t="shared" si="11"/>
        <v>40</v>
      </c>
    </row>
    <row r="229" spans="9:31" x14ac:dyDescent="0.25">
      <c r="I229" t="s">
        <v>1234</v>
      </c>
      <c r="J229" t="s">
        <v>14473</v>
      </c>
      <c r="K229">
        <v>1</v>
      </c>
      <c r="L229" t="e">
        <f>VLOOKUP(J229,'[1]stockopname_master_item (11)'!B$2:C$3427,2,0)</f>
        <v>#N/A</v>
      </c>
      <c r="M229" s="14" t="s">
        <v>3184</v>
      </c>
      <c r="N229" s="15">
        <v>1335</v>
      </c>
      <c r="O229" s="15">
        <f>VLOOKUP(M229,[2]Sheet1!B$2:C$1721,2,0)</f>
        <v>1335</v>
      </c>
      <c r="P229" s="16" t="str">
        <f t="shared" si="9"/>
        <v>sama</v>
      </c>
      <c r="X229" t="s">
        <v>1261</v>
      </c>
      <c r="Y229">
        <v>2</v>
      </c>
      <c r="Z229">
        <v>2</v>
      </c>
      <c r="AA229" t="str">
        <f t="shared" si="10"/>
        <v>SAMA</v>
      </c>
      <c r="AC229" t="s">
        <v>14181</v>
      </c>
      <c r="AD229">
        <f>VLOOKUP(AC229,$J$3:$K$1324,2,0)</f>
        <v>2</v>
      </c>
      <c r="AE229" s="11">
        <f t="shared" si="11"/>
        <v>2</v>
      </c>
    </row>
    <row r="230" spans="9:31" x14ac:dyDescent="0.25">
      <c r="I230" t="s">
        <v>1236</v>
      </c>
      <c r="J230" t="s">
        <v>14474</v>
      </c>
      <c r="K230">
        <v>9</v>
      </c>
      <c r="L230" t="e">
        <f>VLOOKUP(J230,'[1]stockopname_master_item (11)'!B$2:C$3427,2,0)</f>
        <v>#N/A</v>
      </c>
      <c r="M230" s="14" t="s">
        <v>3230</v>
      </c>
      <c r="N230" s="15">
        <v>376</v>
      </c>
      <c r="O230" s="15">
        <f>VLOOKUP(M230,[2]Sheet1!B$2:C$1721,2,0)</f>
        <v>376</v>
      </c>
      <c r="P230" s="16" t="str">
        <f t="shared" si="9"/>
        <v>sama</v>
      </c>
      <c r="X230" t="s">
        <v>1263</v>
      </c>
      <c r="Y230">
        <v>5</v>
      </c>
      <c r="Z230">
        <v>5</v>
      </c>
      <c r="AA230" t="str">
        <f t="shared" si="10"/>
        <v>SAMA</v>
      </c>
      <c r="AC230" t="s">
        <v>14811</v>
      </c>
      <c r="AD230">
        <f>VLOOKUP(AC230,$J$3:$K$1324,2,0)</f>
        <v>3803</v>
      </c>
      <c r="AE230" s="11">
        <f t="shared" si="11"/>
        <v>3803</v>
      </c>
    </row>
    <row r="231" spans="9:31" x14ac:dyDescent="0.25">
      <c r="I231" t="s">
        <v>1254</v>
      </c>
      <c r="J231" t="s">
        <v>14477</v>
      </c>
      <c r="K231">
        <v>6</v>
      </c>
      <c r="L231" t="e">
        <f>VLOOKUP(J231,'[1]stockopname_master_item (11)'!B$2:C$3427,2,0)</f>
        <v>#N/A</v>
      </c>
      <c r="M231" s="14" t="s">
        <v>10469</v>
      </c>
      <c r="N231" s="15">
        <v>3500</v>
      </c>
      <c r="O231" s="15">
        <f>VLOOKUP(M231,[2]Sheet1!B$2:C$1721,2,0)</f>
        <v>3500</v>
      </c>
      <c r="P231" s="16" t="str">
        <f t="shared" si="9"/>
        <v>sama</v>
      </c>
      <c r="X231" t="s">
        <v>1266</v>
      </c>
      <c r="Y231">
        <v>1</v>
      </c>
      <c r="Z231">
        <v>1</v>
      </c>
      <c r="AA231" t="str">
        <f t="shared" si="10"/>
        <v>SAMA</v>
      </c>
      <c r="AC231" t="s">
        <v>14183</v>
      </c>
      <c r="AD231" t="e">
        <f>VLOOKUP(AC231,$J$3:$K$1324,2,0)</f>
        <v>#N/A</v>
      </c>
      <c r="AE231" s="11" t="str">
        <f t="shared" si="11"/>
        <v>0</v>
      </c>
    </row>
    <row r="232" spans="9:31" x14ac:dyDescent="0.25">
      <c r="I232" t="s">
        <v>1257</v>
      </c>
      <c r="J232" t="s">
        <v>14478</v>
      </c>
      <c r="K232">
        <v>1</v>
      </c>
      <c r="L232" t="e">
        <f>VLOOKUP(J232,'[1]stockopname_master_item (11)'!B$2:C$3427,2,0)</f>
        <v>#N/A</v>
      </c>
      <c r="M232" s="14" t="s">
        <v>3156</v>
      </c>
      <c r="N232" s="15">
        <v>209</v>
      </c>
      <c r="O232" s="15">
        <f>VLOOKUP(M232,[2]Sheet1!B$2:C$1721,2,0)</f>
        <v>209</v>
      </c>
      <c r="P232" s="16" t="str">
        <f t="shared" si="9"/>
        <v>sama</v>
      </c>
      <c r="X232" t="s">
        <v>1284</v>
      </c>
      <c r="Y232">
        <v>23</v>
      </c>
      <c r="Z232">
        <v>23</v>
      </c>
      <c r="AA232" t="str">
        <f t="shared" si="10"/>
        <v>SAMA</v>
      </c>
      <c r="AC232" t="s">
        <v>14182</v>
      </c>
      <c r="AD232">
        <f>VLOOKUP(AC232,$J$3:$K$1324,2,0)</f>
        <v>13</v>
      </c>
      <c r="AE232" s="11">
        <f t="shared" si="11"/>
        <v>13</v>
      </c>
    </row>
    <row r="233" spans="9:31" x14ac:dyDescent="0.25">
      <c r="I233" t="s">
        <v>1259</v>
      </c>
      <c r="J233" t="s">
        <v>14479</v>
      </c>
      <c r="K233">
        <v>23</v>
      </c>
      <c r="L233" t="e">
        <f>VLOOKUP(J233,'[1]stockopname_master_item (11)'!B$2:C$3427,2,0)</f>
        <v>#N/A</v>
      </c>
      <c r="M233" s="14" t="s">
        <v>1429</v>
      </c>
      <c r="N233" s="15">
        <v>533</v>
      </c>
      <c r="O233" s="15">
        <f>VLOOKUP(M233,[2]Sheet1!B$2:C$1721,2,0)</f>
        <v>533</v>
      </c>
      <c r="P233" s="16" t="str">
        <f t="shared" si="9"/>
        <v>sama</v>
      </c>
      <c r="X233" t="s">
        <v>1287</v>
      </c>
      <c r="Y233">
        <v>8</v>
      </c>
      <c r="Z233">
        <v>8</v>
      </c>
      <c r="AA233" t="str">
        <f t="shared" si="10"/>
        <v>SAMA</v>
      </c>
      <c r="AC233" t="s">
        <v>14185</v>
      </c>
      <c r="AD233" t="e">
        <f>VLOOKUP(AC233,$J$3:$K$1324,2,0)</f>
        <v>#N/A</v>
      </c>
      <c r="AE233" s="11" t="str">
        <f t="shared" si="11"/>
        <v>0</v>
      </c>
    </row>
    <row r="234" spans="9:31" x14ac:dyDescent="0.25">
      <c r="I234" t="s">
        <v>1261</v>
      </c>
      <c r="J234" t="s">
        <v>14480</v>
      </c>
      <c r="K234">
        <v>2</v>
      </c>
      <c r="L234" t="e">
        <f>VLOOKUP(J234,'[1]stockopname_master_item (11)'!B$2:C$3427,2,0)</f>
        <v>#N/A</v>
      </c>
      <c r="M234" s="14" t="s">
        <v>3234</v>
      </c>
      <c r="N234" s="15">
        <v>402</v>
      </c>
      <c r="O234" s="15">
        <f>VLOOKUP(M234,[2]Sheet1!B$2:C$1721,2,0)</f>
        <v>402</v>
      </c>
      <c r="P234" s="16" t="str">
        <f t="shared" si="9"/>
        <v>sama</v>
      </c>
      <c r="X234" t="s">
        <v>1294</v>
      </c>
      <c r="Y234">
        <v>104</v>
      </c>
      <c r="Z234">
        <v>104</v>
      </c>
      <c r="AA234" t="str">
        <f t="shared" si="10"/>
        <v>SAMA</v>
      </c>
      <c r="AC234" t="s">
        <v>14184</v>
      </c>
      <c r="AD234">
        <f>VLOOKUP(AC234,$J$3:$K$1324,2,0)</f>
        <v>3</v>
      </c>
      <c r="AE234" s="11">
        <f t="shared" si="11"/>
        <v>3</v>
      </c>
    </row>
    <row r="235" spans="9:31" x14ac:dyDescent="0.25">
      <c r="I235" t="s">
        <v>1263</v>
      </c>
      <c r="J235" t="s">
        <v>14481</v>
      </c>
      <c r="K235">
        <v>5</v>
      </c>
      <c r="L235" t="e">
        <f>VLOOKUP(J235,'[1]stockopname_master_item (11)'!B$2:C$3427,2,0)</f>
        <v>#N/A</v>
      </c>
      <c r="M235" s="14" t="s">
        <v>3241</v>
      </c>
      <c r="N235" s="15">
        <v>29198</v>
      </c>
      <c r="O235" s="15">
        <f>VLOOKUP(M235,[2]Sheet1!B$2:C$1721,2,0)</f>
        <v>29198</v>
      </c>
      <c r="P235" s="16" t="str">
        <f t="shared" si="9"/>
        <v>sama</v>
      </c>
      <c r="X235" t="s">
        <v>1296</v>
      </c>
      <c r="Y235">
        <v>45</v>
      </c>
      <c r="Z235">
        <v>45</v>
      </c>
      <c r="AA235" t="str">
        <f t="shared" si="10"/>
        <v>SAMA</v>
      </c>
      <c r="AC235" t="s">
        <v>14186</v>
      </c>
      <c r="AD235">
        <f>VLOOKUP(AC235,$J$3:$K$1324,2,0)</f>
        <v>7</v>
      </c>
      <c r="AE235" s="11">
        <f t="shared" si="11"/>
        <v>7</v>
      </c>
    </row>
    <row r="236" spans="9:31" x14ac:dyDescent="0.25">
      <c r="I236" t="s">
        <v>1266</v>
      </c>
      <c r="J236" t="s">
        <v>14482</v>
      </c>
      <c r="K236">
        <v>1</v>
      </c>
      <c r="L236" t="e">
        <f>VLOOKUP(J236,'[1]stockopname_master_item (11)'!B$2:C$3427,2,0)</f>
        <v>#N/A</v>
      </c>
      <c r="M236" s="14" t="s">
        <v>3269</v>
      </c>
      <c r="N236" s="15">
        <v>13940</v>
      </c>
      <c r="O236" s="15">
        <f>VLOOKUP(M236,[2]Sheet1!B$2:C$1721,2,0)</f>
        <v>13940</v>
      </c>
      <c r="P236" s="16" t="str">
        <f t="shared" si="9"/>
        <v>sama</v>
      </c>
      <c r="X236" t="s">
        <v>1298</v>
      </c>
      <c r="Y236">
        <v>9</v>
      </c>
      <c r="Z236">
        <v>9</v>
      </c>
      <c r="AA236" t="str">
        <f t="shared" si="10"/>
        <v>SAMA</v>
      </c>
      <c r="AC236" t="s">
        <v>14187</v>
      </c>
      <c r="AD236">
        <f>VLOOKUP(AC236,$J$3:$K$1324,2,0)</f>
        <v>1169</v>
      </c>
      <c r="AE236" s="11">
        <f t="shared" si="11"/>
        <v>1169</v>
      </c>
    </row>
    <row r="237" spans="9:31" x14ac:dyDescent="0.25">
      <c r="I237" t="s">
        <v>1284</v>
      </c>
      <c r="J237" t="s">
        <v>14485</v>
      </c>
      <c r="K237">
        <v>23</v>
      </c>
      <c r="L237" t="e">
        <f>VLOOKUP(J237,'[1]stockopname_master_item (11)'!B$2:C$3427,2,0)</f>
        <v>#N/A</v>
      </c>
      <c r="M237" s="14" t="s">
        <v>13677</v>
      </c>
      <c r="N237" s="15">
        <v>4826</v>
      </c>
      <c r="O237" s="15">
        <f>VLOOKUP(M237,[2]Sheet1!B$2:C$1721,2,0)</f>
        <v>4826</v>
      </c>
      <c r="P237" s="16" t="str">
        <f t="shared" si="9"/>
        <v>sama</v>
      </c>
      <c r="X237" t="s">
        <v>1300</v>
      </c>
      <c r="Y237">
        <v>9</v>
      </c>
      <c r="Z237">
        <v>9</v>
      </c>
      <c r="AA237" t="str">
        <f t="shared" si="10"/>
        <v>SAMA</v>
      </c>
      <c r="AC237" t="s">
        <v>14188</v>
      </c>
      <c r="AD237">
        <f>VLOOKUP(AC237,$J$3:$K$1324,2,0)</f>
        <v>20800</v>
      </c>
      <c r="AE237" s="11">
        <f t="shared" si="11"/>
        <v>20800</v>
      </c>
    </row>
    <row r="238" spans="9:31" x14ac:dyDescent="0.25">
      <c r="I238" t="s">
        <v>1287</v>
      </c>
      <c r="J238" t="s">
        <v>14486</v>
      </c>
      <c r="K238">
        <v>8</v>
      </c>
      <c r="L238" t="e">
        <f>VLOOKUP(J238,'[1]stockopname_master_item (11)'!B$2:C$3427,2,0)</f>
        <v>#N/A</v>
      </c>
      <c r="M238" s="14" t="s">
        <v>13678</v>
      </c>
      <c r="N238" s="15">
        <v>2201</v>
      </c>
      <c r="O238" s="15">
        <f>VLOOKUP(M238,[2]Sheet1!B$2:C$1721,2,0)</f>
        <v>2201</v>
      </c>
      <c r="P238" s="16" t="str">
        <f t="shared" si="9"/>
        <v>sama</v>
      </c>
      <c r="X238" t="s">
        <v>1303</v>
      </c>
      <c r="Y238">
        <v>1</v>
      </c>
      <c r="Z238">
        <v>1</v>
      </c>
      <c r="AA238" t="str">
        <f t="shared" si="10"/>
        <v>SAMA</v>
      </c>
      <c r="AC238" t="s">
        <v>14812</v>
      </c>
      <c r="AD238">
        <f>VLOOKUP(AC238,$J$3:$K$1324,2,0)</f>
        <v>1888</v>
      </c>
      <c r="AE238" s="11">
        <f t="shared" si="11"/>
        <v>1888</v>
      </c>
    </row>
    <row r="239" spans="9:31" x14ac:dyDescent="0.25">
      <c r="I239" t="s">
        <v>1294</v>
      </c>
      <c r="J239" t="s">
        <v>14489</v>
      </c>
      <c r="K239">
        <v>104</v>
      </c>
      <c r="L239" t="e">
        <f>VLOOKUP(J239,'[1]stockopname_master_item (11)'!B$2:C$3427,2,0)</f>
        <v>#N/A</v>
      </c>
      <c r="M239" s="14" t="s">
        <v>306</v>
      </c>
      <c r="N239" s="15">
        <v>4</v>
      </c>
      <c r="O239" s="15">
        <f>VLOOKUP(M239,[2]Sheet1!B$2:C$1721,2,0)</f>
        <v>4</v>
      </c>
      <c r="P239" s="16" t="str">
        <f t="shared" si="9"/>
        <v>sama</v>
      </c>
      <c r="X239" t="s">
        <v>1306</v>
      </c>
      <c r="Y239">
        <v>813</v>
      </c>
      <c r="Z239">
        <v>813</v>
      </c>
      <c r="AA239" t="str">
        <f t="shared" si="10"/>
        <v>SAMA</v>
      </c>
      <c r="AC239" t="s">
        <v>14813</v>
      </c>
      <c r="AD239">
        <f>VLOOKUP(AC239,$J$3:$K$1324,2,0)</f>
        <v>200</v>
      </c>
      <c r="AE239" s="11">
        <f t="shared" si="11"/>
        <v>200</v>
      </c>
    </row>
    <row r="240" spans="9:31" x14ac:dyDescent="0.25">
      <c r="I240" t="s">
        <v>1296</v>
      </c>
      <c r="J240" t="s">
        <v>14490</v>
      </c>
      <c r="K240">
        <v>45</v>
      </c>
      <c r="L240" t="e">
        <f>VLOOKUP(J240,'[1]stockopname_master_item (11)'!B$2:C$3427,2,0)</f>
        <v>#N/A</v>
      </c>
      <c r="M240" s="14" t="s">
        <v>3307</v>
      </c>
      <c r="N240" s="15">
        <v>574</v>
      </c>
      <c r="O240" s="15">
        <f>VLOOKUP(M240,[2]Sheet1!B$2:C$1721,2,0)</f>
        <v>574</v>
      </c>
      <c r="P240" s="16" t="str">
        <f t="shared" si="9"/>
        <v>sama</v>
      </c>
      <c r="X240" t="s">
        <v>1308</v>
      </c>
      <c r="Y240">
        <v>2510</v>
      </c>
      <c r="Z240">
        <v>2510</v>
      </c>
      <c r="AA240" t="str">
        <f t="shared" si="10"/>
        <v>SAMA</v>
      </c>
      <c r="AC240" t="s">
        <v>14189</v>
      </c>
      <c r="AD240">
        <f>VLOOKUP(AC240,$J$3:$K$1324,2,0)</f>
        <v>7</v>
      </c>
      <c r="AE240" s="11">
        <f t="shared" si="11"/>
        <v>7</v>
      </c>
    </row>
    <row r="241" spans="9:31" x14ac:dyDescent="0.25">
      <c r="I241" t="s">
        <v>1298</v>
      </c>
      <c r="J241" t="s">
        <v>14491</v>
      </c>
      <c r="K241">
        <v>9</v>
      </c>
      <c r="L241" t="e">
        <f>VLOOKUP(J241,'[1]stockopname_master_item (11)'!B$2:C$3427,2,0)</f>
        <v>#N/A</v>
      </c>
      <c r="M241" s="14" t="s">
        <v>3311</v>
      </c>
      <c r="N241" s="15">
        <v>16</v>
      </c>
      <c r="O241" s="15">
        <f>VLOOKUP(M241,[2]Sheet1!B$2:C$1721,2,0)</f>
        <v>16</v>
      </c>
      <c r="P241" s="16" t="str">
        <f t="shared" si="9"/>
        <v>sama</v>
      </c>
      <c r="X241" t="s">
        <v>1310</v>
      </c>
      <c r="Y241">
        <v>107</v>
      </c>
      <c r="Z241">
        <v>107</v>
      </c>
      <c r="AA241" t="str">
        <f t="shared" si="10"/>
        <v>SAMA</v>
      </c>
      <c r="AC241" t="s">
        <v>14818</v>
      </c>
      <c r="AD241" t="e">
        <f>VLOOKUP(AC241,$J$3:$K$1324,2,0)</f>
        <v>#N/A</v>
      </c>
      <c r="AE241" s="11" t="str">
        <f t="shared" si="11"/>
        <v>0</v>
      </c>
    </row>
    <row r="242" spans="9:31" x14ac:dyDescent="0.25">
      <c r="I242" t="s">
        <v>1300</v>
      </c>
      <c r="J242" t="s">
        <v>14492</v>
      </c>
      <c r="K242">
        <v>9</v>
      </c>
      <c r="L242" t="e">
        <f>VLOOKUP(J242,'[1]stockopname_master_item (11)'!B$2:C$3427,2,0)</f>
        <v>#N/A</v>
      </c>
      <c r="M242" s="14" t="s">
        <v>309</v>
      </c>
      <c r="N242" s="15">
        <v>4</v>
      </c>
      <c r="O242" s="15">
        <f>VLOOKUP(M242,[2]Sheet1!B$2:C$1721,2,0)</f>
        <v>4</v>
      </c>
      <c r="P242" s="16" t="str">
        <f t="shared" si="9"/>
        <v>sama</v>
      </c>
      <c r="X242" t="s">
        <v>1312</v>
      </c>
      <c r="Y242">
        <v>108</v>
      </c>
      <c r="Z242">
        <v>108</v>
      </c>
      <c r="AA242" t="str">
        <f t="shared" si="10"/>
        <v>SAMA</v>
      </c>
      <c r="AC242" t="s">
        <v>14819</v>
      </c>
      <c r="AD242" t="e">
        <f>VLOOKUP(AC242,$J$3:$K$1324,2,0)</f>
        <v>#N/A</v>
      </c>
      <c r="AE242" s="11" t="str">
        <f t="shared" si="11"/>
        <v>0</v>
      </c>
    </row>
    <row r="243" spans="9:31" x14ac:dyDescent="0.25">
      <c r="I243" t="s">
        <v>1303</v>
      </c>
      <c r="J243" t="s">
        <v>14493</v>
      </c>
      <c r="K243">
        <v>1</v>
      </c>
      <c r="L243" t="e">
        <f>VLOOKUP(J243,'[1]stockopname_master_item (11)'!B$2:C$3427,2,0)</f>
        <v>#N/A</v>
      </c>
      <c r="M243" s="14" t="s">
        <v>3318</v>
      </c>
      <c r="N243" s="15">
        <v>1479</v>
      </c>
      <c r="O243" s="15">
        <f>VLOOKUP(M243,[2]Sheet1!B$2:C$1721,2,0)</f>
        <v>1479</v>
      </c>
      <c r="P243" s="16" t="str">
        <f t="shared" si="9"/>
        <v>sama</v>
      </c>
      <c r="X243" t="s">
        <v>1314</v>
      </c>
      <c r="Y243">
        <v>40</v>
      </c>
      <c r="Z243">
        <v>40</v>
      </c>
      <c r="AA243" t="str">
        <f t="shared" si="10"/>
        <v>SAMA</v>
      </c>
      <c r="AC243" t="s">
        <v>14817</v>
      </c>
      <c r="AD243" t="e">
        <f>VLOOKUP(AC243,$J$3:$K$1324,2,0)</f>
        <v>#N/A</v>
      </c>
      <c r="AE243" s="11" t="str">
        <f t="shared" si="11"/>
        <v>0</v>
      </c>
    </row>
    <row r="244" spans="9:31" x14ac:dyDescent="0.25">
      <c r="I244" t="s">
        <v>1306</v>
      </c>
      <c r="J244" t="s">
        <v>14494</v>
      </c>
      <c r="K244">
        <v>813</v>
      </c>
      <c r="L244" t="e">
        <f>VLOOKUP(J244,'[1]stockopname_master_item (11)'!B$2:C$3427,2,0)</f>
        <v>#N/A</v>
      </c>
      <c r="M244" s="14" t="s">
        <v>3324</v>
      </c>
      <c r="N244" s="15">
        <v>144</v>
      </c>
      <c r="O244" s="15">
        <f>VLOOKUP(M244,[2]Sheet1!B$2:C$1721,2,0)</f>
        <v>144</v>
      </c>
      <c r="P244" s="16" t="str">
        <f t="shared" si="9"/>
        <v>sama</v>
      </c>
      <c r="X244" t="s">
        <v>1318</v>
      </c>
      <c r="Y244">
        <v>80</v>
      </c>
      <c r="Z244">
        <v>80</v>
      </c>
      <c r="AA244" t="str">
        <f t="shared" si="10"/>
        <v>SAMA</v>
      </c>
      <c r="AC244" t="s">
        <v>14816</v>
      </c>
      <c r="AD244" t="e">
        <f>VLOOKUP(AC244,$J$3:$K$1324,2,0)</f>
        <v>#N/A</v>
      </c>
      <c r="AE244" s="11" t="str">
        <f t="shared" si="11"/>
        <v>0</v>
      </c>
    </row>
    <row r="245" spans="9:31" x14ac:dyDescent="0.25">
      <c r="I245" t="s">
        <v>1308</v>
      </c>
      <c r="J245" t="s">
        <v>14495</v>
      </c>
      <c r="K245">
        <v>2510</v>
      </c>
      <c r="L245" t="e">
        <f>VLOOKUP(J245,'[1]stockopname_master_item (11)'!B$2:C$3427,2,0)</f>
        <v>#N/A</v>
      </c>
      <c r="M245" s="14" t="s">
        <v>13683</v>
      </c>
      <c r="N245" s="15">
        <v>30200</v>
      </c>
      <c r="O245" s="15">
        <f>VLOOKUP(M245,[2]Sheet1!B$2:C$1721,2,0)</f>
        <v>30200</v>
      </c>
      <c r="P245" s="16" t="str">
        <f t="shared" si="9"/>
        <v>sama</v>
      </c>
      <c r="X245" t="s">
        <v>13551</v>
      </c>
      <c r="Y245">
        <v>1595</v>
      </c>
      <c r="Z245">
        <v>1595</v>
      </c>
      <c r="AA245" t="str">
        <f t="shared" si="10"/>
        <v>SAMA</v>
      </c>
      <c r="AC245" t="s">
        <v>14815</v>
      </c>
      <c r="AD245">
        <f>VLOOKUP(AC245,$J$3:$K$1324,2,0)</f>
        <v>295</v>
      </c>
      <c r="AE245" s="11">
        <f t="shared" si="11"/>
        <v>295</v>
      </c>
    </row>
    <row r="246" spans="9:31" x14ac:dyDescent="0.25">
      <c r="I246" t="s">
        <v>1310</v>
      </c>
      <c r="J246" t="s">
        <v>14496</v>
      </c>
      <c r="K246">
        <v>107</v>
      </c>
      <c r="L246" t="e">
        <f>VLOOKUP(J246,'[1]stockopname_master_item (11)'!B$2:C$3427,2,0)</f>
        <v>#N/A</v>
      </c>
      <c r="M246" s="14" t="s">
        <v>13684</v>
      </c>
      <c r="N246" s="15">
        <v>1180</v>
      </c>
      <c r="O246" s="15">
        <f>VLOOKUP(M246,[2]Sheet1!B$2:C$1721,2,0)</f>
        <v>1180</v>
      </c>
      <c r="P246" s="16" t="str">
        <f t="shared" si="9"/>
        <v>sama</v>
      </c>
      <c r="X246" t="s">
        <v>1322</v>
      </c>
      <c r="Y246">
        <v>9</v>
      </c>
      <c r="Z246">
        <v>9</v>
      </c>
      <c r="AA246" t="str">
        <f t="shared" si="10"/>
        <v>SAMA</v>
      </c>
      <c r="AC246" t="s">
        <v>14814</v>
      </c>
      <c r="AD246" t="e">
        <f>VLOOKUP(AC246,$J$3:$K$1324,2,0)</f>
        <v>#N/A</v>
      </c>
      <c r="AE246" s="11" t="str">
        <f t="shared" si="11"/>
        <v>0</v>
      </c>
    </row>
    <row r="247" spans="9:31" x14ac:dyDescent="0.25">
      <c r="I247" t="s">
        <v>1312</v>
      </c>
      <c r="J247" t="s">
        <v>14497</v>
      </c>
      <c r="K247">
        <v>108</v>
      </c>
      <c r="L247" t="e">
        <f>VLOOKUP(J247,'[1]stockopname_master_item (11)'!B$2:C$3427,2,0)</f>
        <v>#N/A</v>
      </c>
      <c r="M247" s="14" t="s">
        <v>13685</v>
      </c>
      <c r="N247" s="15">
        <v>28565</v>
      </c>
      <c r="O247" s="15">
        <f>VLOOKUP(M247,[2]Sheet1!B$2:C$1721,2,0)</f>
        <v>28565</v>
      </c>
      <c r="P247" s="16" t="str">
        <f t="shared" si="9"/>
        <v>sama</v>
      </c>
      <c r="X247" t="s">
        <v>1328</v>
      </c>
      <c r="Y247">
        <v>1</v>
      </c>
      <c r="Z247">
        <v>1</v>
      </c>
      <c r="AA247" t="str">
        <f t="shared" si="10"/>
        <v>SAMA</v>
      </c>
      <c r="AC247" t="s">
        <v>14830</v>
      </c>
      <c r="AD247">
        <f>VLOOKUP(AC247,$J$3:$K$1324,2,0)</f>
        <v>34</v>
      </c>
      <c r="AE247" s="11">
        <f t="shared" si="11"/>
        <v>34</v>
      </c>
    </row>
    <row r="248" spans="9:31" x14ac:dyDescent="0.25">
      <c r="I248" t="s">
        <v>1314</v>
      </c>
      <c r="J248" t="s">
        <v>14498</v>
      </c>
      <c r="K248">
        <v>40</v>
      </c>
      <c r="L248" t="e">
        <f>VLOOKUP(J248,'[1]stockopname_master_item (11)'!B$2:C$3427,2,0)</f>
        <v>#N/A</v>
      </c>
      <c r="M248" s="14" t="s">
        <v>13686</v>
      </c>
      <c r="N248" s="15">
        <v>10532</v>
      </c>
      <c r="O248" s="15">
        <f>VLOOKUP(M248,[2]Sheet1!B$2:C$1721,2,0)</f>
        <v>10532</v>
      </c>
      <c r="P248" s="16" t="str">
        <f t="shared" si="9"/>
        <v>sama</v>
      </c>
      <c r="X248" t="s">
        <v>1330</v>
      </c>
      <c r="Y248">
        <v>396</v>
      </c>
      <c r="Z248">
        <v>396</v>
      </c>
      <c r="AA248" t="str">
        <f t="shared" si="10"/>
        <v>SAMA</v>
      </c>
      <c r="AC248" t="s">
        <v>14831</v>
      </c>
      <c r="AD248">
        <f>VLOOKUP(AC248,$J$3:$K$1324,2,0)</f>
        <v>24</v>
      </c>
      <c r="AE248" s="11">
        <f t="shared" si="11"/>
        <v>24</v>
      </c>
    </row>
    <row r="249" spans="9:31" x14ac:dyDescent="0.25">
      <c r="I249" t="s">
        <v>1318</v>
      </c>
      <c r="J249" t="s">
        <v>14499</v>
      </c>
      <c r="K249">
        <v>80</v>
      </c>
      <c r="L249" t="e">
        <f>VLOOKUP(J249,'[1]stockopname_master_item (11)'!B$2:C$3427,2,0)</f>
        <v>#N/A</v>
      </c>
      <c r="M249" s="14" t="s">
        <v>3345</v>
      </c>
      <c r="N249" s="15">
        <v>300</v>
      </c>
      <c r="O249" s="15">
        <f>VLOOKUP(M249,[2]Sheet1!B$2:C$1721,2,0)</f>
        <v>300</v>
      </c>
      <c r="P249" s="16" t="str">
        <f t="shared" si="9"/>
        <v>sama</v>
      </c>
      <c r="X249" t="s">
        <v>13552</v>
      </c>
      <c r="Y249">
        <v>48</v>
      </c>
      <c r="Z249">
        <v>48</v>
      </c>
      <c r="AA249" t="str">
        <f t="shared" si="10"/>
        <v>SAMA</v>
      </c>
      <c r="AC249" t="s">
        <v>14820</v>
      </c>
      <c r="AD249" t="e">
        <f>VLOOKUP(AC249,$J$3:$K$1324,2,0)</f>
        <v>#N/A</v>
      </c>
      <c r="AE249" s="11" t="str">
        <f t="shared" si="11"/>
        <v>0</v>
      </c>
    </row>
    <row r="250" spans="9:31" x14ac:dyDescent="0.25">
      <c r="I250" t="s">
        <v>13551</v>
      </c>
      <c r="J250" t="s">
        <v>14500</v>
      </c>
      <c r="K250">
        <v>1595</v>
      </c>
      <c r="L250" t="e">
        <f>VLOOKUP(J250,'[1]stockopname_master_item (11)'!B$2:C$3427,2,0)</f>
        <v>#N/A</v>
      </c>
      <c r="M250" s="14" t="s">
        <v>3354</v>
      </c>
      <c r="N250" s="15">
        <v>835</v>
      </c>
      <c r="O250" s="15">
        <f>VLOOKUP(M250,[2]Sheet1!B$2:C$1721,2,0)</f>
        <v>835</v>
      </c>
      <c r="P250" s="16" t="str">
        <f t="shared" si="9"/>
        <v>sama</v>
      </c>
      <c r="X250" t="s">
        <v>1340</v>
      </c>
      <c r="Y250">
        <v>36</v>
      </c>
      <c r="Z250">
        <v>36</v>
      </c>
      <c r="AA250" t="str">
        <f t="shared" si="10"/>
        <v>SAMA</v>
      </c>
      <c r="AC250" t="s">
        <v>14821</v>
      </c>
      <c r="AD250" t="e">
        <f>VLOOKUP(AC250,$J$3:$K$1324,2,0)</f>
        <v>#N/A</v>
      </c>
      <c r="AE250" s="11" t="str">
        <f t="shared" si="11"/>
        <v>0</v>
      </c>
    </row>
    <row r="251" spans="9:31" x14ac:dyDescent="0.25">
      <c r="I251" t="s">
        <v>1322</v>
      </c>
      <c r="J251" t="s">
        <v>14501</v>
      </c>
      <c r="K251">
        <v>9</v>
      </c>
      <c r="L251" t="e">
        <f>VLOOKUP(J251,'[1]stockopname_master_item (11)'!B$2:C$3427,2,0)</f>
        <v>#N/A</v>
      </c>
      <c r="M251" s="14" t="s">
        <v>3349</v>
      </c>
      <c r="N251" s="15">
        <v>140</v>
      </c>
      <c r="O251" s="15">
        <f>VLOOKUP(M251,[2]Sheet1!B$2:C$1721,2,0)</f>
        <v>140</v>
      </c>
      <c r="P251" s="16" t="str">
        <f t="shared" si="9"/>
        <v>sama</v>
      </c>
      <c r="X251" t="s">
        <v>1343</v>
      </c>
      <c r="Y251">
        <v>5</v>
      </c>
      <c r="Z251">
        <v>5</v>
      </c>
      <c r="AA251" t="str">
        <f t="shared" si="10"/>
        <v>SAMA</v>
      </c>
      <c r="AC251" t="s">
        <v>14822</v>
      </c>
      <c r="AD251" t="e">
        <f>VLOOKUP(AC251,$J$3:$K$1324,2,0)</f>
        <v>#N/A</v>
      </c>
      <c r="AE251" s="11" t="str">
        <f t="shared" si="11"/>
        <v>0</v>
      </c>
    </row>
    <row r="252" spans="9:31" x14ac:dyDescent="0.25">
      <c r="I252" t="s">
        <v>1328</v>
      </c>
      <c r="J252" t="s">
        <v>14503</v>
      </c>
      <c r="K252">
        <v>1</v>
      </c>
      <c r="L252" t="e">
        <f>VLOOKUP(J252,'[1]stockopname_master_item (11)'!B$2:C$3427,2,0)</f>
        <v>#N/A</v>
      </c>
      <c r="M252" s="14" t="s">
        <v>13689</v>
      </c>
      <c r="N252" s="15">
        <v>855</v>
      </c>
      <c r="O252" s="15">
        <f>VLOOKUP(M252,[2]Sheet1!B$2:C$1721,2,0)</f>
        <v>855</v>
      </c>
      <c r="P252" s="16" t="str">
        <f t="shared" si="9"/>
        <v>sama</v>
      </c>
      <c r="X252" t="s">
        <v>1348</v>
      </c>
      <c r="Y252">
        <v>91</v>
      </c>
      <c r="Z252">
        <v>91</v>
      </c>
      <c r="AA252" t="str">
        <f t="shared" si="10"/>
        <v>SAMA</v>
      </c>
      <c r="AC252" t="s">
        <v>14823</v>
      </c>
      <c r="AD252">
        <f>VLOOKUP(AC252,$J$3:$K$1324,2,0)</f>
        <v>3236</v>
      </c>
      <c r="AE252" s="11">
        <f t="shared" si="11"/>
        <v>3236</v>
      </c>
    </row>
    <row r="253" spans="9:31" x14ac:dyDescent="0.25">
      <c r="I253" t="s">
        <v>1330</v>
      </c>
      <c r="J253" t="s">
        <v>14504</v>
      </c>
      <c r="K253">
        <v>6</v>
      </c>
      <c r="L253" t="e">
        <f>VLOOKUP(J253,'[1]stockopname_master_item (11)'!B$2:C$3427,2,0)</f>
        <v>#N/A</v>
      </c>
      <c r="M253" s="14" t="s">
        <v>9318</v>
      </c>
      <c r="N253" s="15">
        <v>238</v>
      </c>
      <c r="O253" s="15">
        <f>VLOOKUP(M253,[2]Sheet1!B$2:C$1721,2,0)</f>
        <v>238</v>
      </c>
      <c r="P253" s="16" t="str">
        <f t="shared" si="9"/>
        <v>sama</v>
      </c>
      <c r="X253" t="s">
        <v>1395</v>
      </c>
      <c r="Y253">
        <v>3775</v>
      </c>
      <c r="Z253">
        <v>3775</v>
      </c>
      <c r="AA253" t="str">
        <f t="shared" si="10"/>
        <v>SAMA</v>
      </c>
      <c r="AC253" t="s">
        <v>14824</v>
      </c>
      <c r="AD253">
        <f>VLOOKUP(AC253,$J$3:$K$1324,2,0)</f>
        <v>5000</v>
      </c>
      <c r="AE253" s="11">
        <f t="shared" si="11"/>
        <v>5000</v>
      </c>
    </row>
    <row r="254" spans="9:31" x14ac:dyDescent="0.25">
      <c r="I254" t="s">
        <v>13552</v>
      </c>
      <c r="J254" t="s">
        <v>14505</v>
      </c>
      <c r="K254">
        <v>46</v>
      </c>
      <c r="L254" t="e">
        <f>VLOOKUP(J254,'[1]stockopname_master_item (11)'!B$2:C$3427,2,0)</f>
        <v>#N/A</v>
      </c>
      <c r="M254" s="14" t="s">
        <v>3364</v>
      </c>
      <c r="N254" s="15">
        <v>299</v>
      </c>
      <c r="O254" s="15">
        <f>VLOOKUP(M254,[2]Sheet1!B$2:C$1721,2,0)</f>
        <v>299</v>
      </c>
      <c r="P254" s="16" t="str">
        <f t="shared" si="9"/>
        <v>sama</v>
      </c>
      <c r="X254" t="s">
        <v>1424</v>
      </c>
      <c r="Y254">
        <v>3534</v>
      </c>
      <c r="Z254">
        <v>3534</v>
      </c>
      <c r="AA254" t="str">
        <f t="shared" si="10"/>
        <v>SAMA</v>
      </c>
      <c r="AC254" t="s">
        <v>14825</v>
      </c>
      <c r="AD254">
        <f>VLOOKUP(AC254,$J$3:$K$1324,2,0)</f>
        <v>10</v>
      </c>
      <c r="AE254" s="11">
        <f t="shared" si="11"/>
        <v>10</v>
      </c>
    </row>
    <row r="255" spans="9:31" x14ac:dyDescent="0.25">
      <c r="I255" t="s">
        <v>13552</v>
      </c>
      <c r="J255" t="s">
        <v>14506</v>
      </c>
      <c r="K255">
        <v>2</v>
      </c>
      <c r="L255" t="e">
        <f>VLOOKUP(J255,'[1]stockopname_master_item (11)'!B$2:C$3427,2,0)</f>
        <v>#N/A</v>
      </c>
      <c r="M255" s="14" t="s">
        <v>3377</v>
      </c>
      <c r="N255" s="15">
        <v>1320</v>
      </c>
      <c r="O255" s="15">
        <f>VLOOKUP(M255,[2]Sheet1!B$2:C$1721,2,0)</f>
        <v>1320</v>
      </c>
      <c r="P255" s="16" t="str">
        <f t="shared" si="9"/>
        <v>sama</v>
      </c>
      <c r="X255" t="s">
        <v>1733</v>
      </c>
      <c r="Y255">
        <v>9510</v>
      </c>
      <c r="Z255">
        <v>9510</v>
      </c>
      <c r="AA255" t="str">
        <f t="shared" si="10"/>
        <v>SAMA</v>
      </c>
      <c r="AC255" t="s">
        <v>14826</v>
      </c>
      <c r="AD255">
        <f>VLOOKUP(AC255,$J$3:$K$1324,2,0)</f>
        <v>48</v>
      </c>
      <c r="AE255" s="11">
        <f t="shared" si="11"/>
        <v>48</v>
      </c>
    </row>
    <row r="256" spans="9:31" x14ac:dyDescent="0.25">
      <c r="I256" t="s">
        <v>1340</v>
      </c>
      <c r="J256" t="s">
        <v>14507</v>
      </c>
      <c r="K256">
        <v>36</v>
      </c>
      <c r="L256" t="e">
        <f>VLOOKUP(J256,'[1]stockopname_master_item (11)'!B$2:C$3427,2,0)</f>
        <v>#N/A</v>
      </c>
      <c r="M256" s="14" t="s">
        <v>315</v>
      </c>
      <c r="N256" s="15">
        <v>8</v>
      </c>
      <c r="O256" s="15">
        <f>VLOOKUP(M256,[2]Sheet1!B$2:C$1721,2,0)</f>
        <v>8</v>
      </c>
      <c r="P256" s="16" t="str">
        <f t="shared" si="9"/>
        <v>sama</v>
      </c>
      <c r="X256" t="s">
        <v>1736</v>
      </c>
      <c r="Y256">
        <v>4</v>
      </c>
      <c r="Z256">
        <v>4</v>
      </c>
      <c r="AA256" t="str">
        <f t="shared" si="10"/>
        <v>SAMA</v>
      </c>
      <c r="AC256" t="s">
        <v>14827</v>
      </c>
      <c r="AD256">
        <f>VLOOKUP(AC256,$J$3:$K$1324,2,0)</f>
        <v>40</v>
      </c>
      <c r="AE256" s="11">
        <f t="shared" si="11"/>
        <v>40</v>
      </c>
    </row>
    <row r="257" spans="9:31" x14ac:dyDescent="0.25">
      <c r="I257" t="s">
        <v>1343</v>
      </c>
      <c r="J257" t="s">
        <v>14508</v>
      </c>
      <c r="K257">
        <v>5</v>
      </c>
      <c r="L257" t="e">
        <f>VLOOKUP(J257,'[1]stockopname_master_item (11)'!B$2:C$3427,2,0)</f>
        <v>#N/A</v>
      </c>
      <c r="M257" s="14" t="s">
        <v>3383</v>
      </c>
      <c r="N257" s="15">
        <v>2</v>
      </c>
      <c r="O257" s="15">
        <f>VLOOKUP(M257,[2]Sheet1!B$2:C$1721,2,0)</f>
        <v>2</v>
      </c>
      <c r="P257" s="16" t="str">
        <f t="shared" si="9"/>
        <v>sama</v>
      </c>
      <c r="X257" t="s">
        <v>1743</v>
      </c>
      <c r="Y257">
        <v>12040</v>
      </c>
      <c r="Z257">
        <v>12040</v>
      </c>
      <c r="AA257" t="str">
        <f t="shared" si="10"/>
        <v>SAMA</v>
      </c>
      <c r="AC257" t="s">
        <v>14828</v>
      </c>
      <c r="AD257">
        <f>VLOOKUP(AC257,$J$3:$K$1324,2,0)</f>
        <v>247</v>
      </c>
      <c r="AE257" s="11">
        <f t="shared" si="11"/>
        <v>247</v>
      </c>
    </row>
    <row r="258" spans="9:31" x14ac:dyDescent="0.25">
      <c r="I258" t="s">
        <v>1348</v>
      </c>
      <c r="J258" t="s">
        <v>14510</v>
      </c>
      <c r="K258">
        <v>91</v>
      </c>
      <c r="L258" t="e">
        <f>VLOOKUP(J258,'[1]stockopname_master_item (11)'!B$2:C$3427,2,0)</f>
        <v>#N/A</v>
      </c>
      <c r="M258" s="14" t="s">
        <v>322</v>
      </c>
      <c r="N258" s="15">
        <v>64</v>
      </c>
      <c r="O258" s="15">
        <f>VLOOKUP(M258,[2]Sheet1!B$2:C$1721,2,0)</f>
        <v>64</v>
      </c>
      <c r="P258" s="16" t="str">
        <f t="shared" si="9"/>
        <v>sama</v>
      </c>
      <c r="X258" t="s">
        <v>1750</v>
      </c>
      <c r="Y258">
        <v>1800</v>
      </c>
      <c r="Z258">
        <v>1800</v>
      </c>
      <c r="AA258" t="str">
        <f t="shared" si="10"/>
        <v>SAMA</v>
      </c>
      <c r="AC258" t="s">
        <v>14829</v>
      </c>
      <c r="AD258">
        <f>VLOOKUP(AC258,$J$3:$K$1324,2,0)</f>
        <v>84</v>
      </c>
      <c r="AE258" s="11">
        <f t="shared" si="11"/>
        <v>84</v>
      </c>
    </row>
    <row r="259" spans="9:31" x14ac:dyDescent="0.25">
      <c r="I259" t="s">
        <v>1395</v>
      </c>
      <c r="J259" t="s">
        <v>14527</v>
      </c>
      <c r="K259">
        <v>3775</v>
      </c>
      <c r="L259" t="e">
        <f>VLOOKUP(J259,'[1]stockopname_master_item (11)'!B$2:C$3427,2,0)</f>
        <v>#N/A</v>
      </c>
      <c r="M259" s="14" t="s">
        <v>319</v>
      </c>
      <c r="N259" s="15">
        <v>1</v>
      </c>
      <c r="O259" s="15">
        <f>VLOOKUP(M259,[2]Sheet1!B$2:C$1721,2,0)</f>
        <v>1</v>
      </c>
      <c r="P259" s="16" t="str">
        <f t="shared" si="9"/>
        <v>sama</v>
      </c>
      <c r="X259" t="s">
        <v>1814</v>
      </c>
      <c r="Y259">
        <v>255</v>
      </c>
      <c r="Z259">
        <v>255</v>
      </c>
      <c r="AA259" t="str">
        <f t="shared" si="10"/>
        <v>SAMA</v>
      </c>
      <c r="AC259" t="s">
        <v>14833</v>
      </c>
      <c r="AD259" t="e">
        <f>VLOOKUP(AC259,$J$3:$K$1324,2,0)</f>
        <v>#N/A</v>
      </c>
      <c r="AE259" s="11" t="str">
        <f t="shared" si="11"/>
        <v>0</v>
      </c>
    </row>
    <row r="260" spans="9:31" x14ac:dyDescent="0.25">
      <c r="I260" t="s">
        <v>1424</v>
      </c>
      <c r="J260" t="s">
        <v>14531</v>
      </c>
      <c r="K260">
        <v>720</v>
      </c>
      <c r="L260" t="e">
        <f>VLOOKUP(J260,'[1]stockopname_master_item (11)'!B$2:C$3427,2,0)</f>
        <v>#N/A</v>
      </c>
      <c r="M260" s="14" t="s">
        <v>10591</v>
      </c>
      <c r="N260" s="15">
        <v>2341</v>
      </c>
      <c r="O260" s="15">
        <f>VLOOKUP(M260,[2]Sheet1!B$2:C$1721,2,0)</f>
        <v>2341</v>
      </c>
      <c r="P260" s="16" t="str">
        <f t="shared" ref="P260:P323" si="12">IF(O260-N260=0,"sama","tidak")</f>
        <v>sama</v>
      </c>
      <c r="X260" t="s">
        <v>1821</v>
      </c>
      <c r="Y260">
        <v>1</v>
      </c>
      <c r="Z260">
        <v>1</v>
      </c>
      <c r="AA260" t="str">
        <f t="shared" ref="AA260:AA323" si="13">IF(Y260-Z260=0,"SAMA","TIDAK")</f>
        <v>SAMA</v>
      </c>
      <c r="AC260" t="s">
        <v>14832</v>
      </c>
      <c r="AD260" t="e">
        <f>VLOOKUP(AC260,$J$3:$K$1324,2,0)</f>
        <v>#N/A</v>
      </c>
      <c r="AE260" s="11" t="str">
        <f t="shared" ref="AE260:AE323" si="14">IF(ISNA(AD260),"0",AD260)</f>
        <v>0</v>
      </c>
    </row>
    <row r="261" spans="9:31" x14ac:dyDescent="0.25">
      <c r="I261" t="s">
        <v>1733</v>
      </c>
      <c r="J261" t="s">
        <v>14561</v>
      </c>
      <c r="K261">
        <v>2280</v>
      </c>
      <c r="L261" t="e">
        <f>VLOOKUP(J261,'[1]stockopname_master_item (11)'!B$2:C$3427,2,0)</f>
        <v>#N/A</v>
      </c>
      <c r="M261" s="14" t="s">
        <v>13691</v>
      </c>
      <c r="N261" s="15">
        <v>24</v>
      </c>
      <c r="O261" s="15">
        <f>VLOOKUP(M261,[2]Sheet1!B$2:C$1721,2,0)</f>
        <v>24</v>
      </c>
      <c r="P261" s="16" t="str">
        <f t="shared" si="12"/>
        <v>sama</v>
      </c>
      <c r="X261" t="s">
        <v>15</v>
      </c>
      <c r="Y261">
        <v>8730</v>
      </c>
      <c r="Z261">
        <v>8730</v>
      </c>
      <c r="AA261" t="str">
        <f t="shared" si="13"/>
        <v>SAMA</v>
      </c>
      <c r="AC261" t="s">
        <v>14836</v>
      </c>
      <c r="AD261">
        <f>VLOOKUP(AC261,$J$3:$K$1324,2,0)</f>
        <v>570</v>
      </c>
      <c r="AE261" s="11">
        <f t="shared" si="14"/>
        <v>570</v>
      </c>
    </row>
    <row r="262" spans="9:31" x14ac:dyDescent="0.25">
      <c r="I262" t="s">
        <v>1733</v>
      </c>
      <c r="J262" t="s">
        <v>14562</v>
      </c>
      <c r="K262">
        <v>1200</v>
      </c>
      <c r="L262" t="e">
        <f>VLOOKUP(J262,'[1]stockopname_master_item (11)'!B$2:C$3427,2,0)</f>
        <v>#N/A</v>
      </c>
      <c r="M262" s="14" t="s">
        <v>13690</v>
      </c>
      <c r="N262" s="15">
        <v>135</v>
      </c>
      <c r="O262" s="15">
        <f>VLOOKUP(M262,[2]Sheet1!B$2:C$1721,2,0)</f>
        <v>135</v>
      </c>
      <c r="P262" s="16" t="str">
        <f t="shared" si="12"/>
        <v>sama</v>
      </c>
      <c r="X262" t="s">
        <v>1826</v>
      </c>
      <c r="Y262">
        <v>12653</v>
      </c>
      <c r="Z262">
        <v>12653</v>
      </c>
      <c r="AA262" t="str">
        <f t="shared" si="13"/>
        <v>SAMA</v>
      </c>
      <c r="AC262" t="s">
        <v>14834</v>
      </c>
      <c r="AD262" t="e">
        <f>VLOOKUP(AC262,$J$3:$K$1324,2,0)</f>
        <v>#N/A</v>
      </c>
      <c r="AE262" s="11" t="str">
        <f t="shared" si="14"/>
        <v>0</v>
      </c>
    </row>
    <row r="263" spans="9:31" x14ac:dyDescent="0.25">
      <c r="I263" t="s">
        <v>1736</v>
      </c>
      <c r="J263" t="s">
        <v>14563</v>
      </c>
      <c r="K263">
        <v>4</v>
      </c>
      <c r="L263" t="e">
        <f>VLOOKUP(J263,'[1]stockopname_master_item (11)'!B$2:C$3427,2,0)</f>
        <v>#N/A</v>
      </c>
      <c r="M263" s="14" t="s">
        <v>3407</v>
      </c>
      <c r="N263" s="15">
        <v>630</v>
      </c>
      <c r="O263" s="15">
        <f>VLOOKUP(M263,[2]Sheet1!B$2:C$1721,2,0)</f>
        <v>630</v>
      </c>
      <c r="P263" s="16" t="str">
        <f t="shared" si="12"/>
        <v>sama</v>
      </c>
      <c r="X263" t="s">
        <v>1830</v>
      </c>
      <c r="Y263">
        <v>2999</v>
      </c>
      <c r="Z263">
        <v>2999</v>
      </c>
      <c r="AA263" t="str">
        <f t="shared" si="13"/>
        <v>SAMA</v>
      </c>
      <c r="AC263" t="s">
        <v>14835</v>
      </c>
      <c r="AD263" t="e">
        <f>VLOOKUP(AC263,$J$3:$K$1324,2,0)</f>
        <v>#N/A</v>
      </c>
      <c r="AE263" s="11" t="str">
        <f t="shared" si="14"/>
        <v>0</v>
      </c>
    </row>
    <row r="264" spans="9:31" x14ac:dyDescent="0.25">
      <c r="I264" t="s">
        <v>1743</v>
      </c>
      <c r="J264" t="s">
        <v>14565</v>
      </c>
      <c r="K264">
        <v>12040</v>
      </c>
      <c r="L264" t="e">
        <f>VLOOKUP(J264,'[1]stockopname_master_item (11)'!B$2:C$3427,2,0)</f>
        <v>#N/A</v>
      </c>
      <c r="M264" s="14" t="s">
        <v>3410</v>
      </c>
      <c r="N264" s="15">
        <v>1000</v>
      </c>
      <c r="O264" s="15">
        <f>VLOOKUP(M264,[2]Sheet1!B$2:C$1721,2,0)</f>
        <v>1000</v>
      </c>
      <c r="P264" s="16" t="str">
        <f t="shared" si="12"/>
        <v>sama</v>
      </c>
      <c r="X264" t="s">
        <v>13556</v>
      </c>
      <c r="Y264">
        <v>480</v>
      </c>
      <c r="Z264">
        <v>480</v>
      </c>
      <c r="AA264" t="str">
        <f t="shared" si="13"/>
        <v>SAMA</v>
      </c>
      <c r="AC264" t="s">
        <v>14837</v>
      </c>
      <c r="AD264">
        <f>VLOOKUP(AC264,$J$3:$K$1324,2,0)</f>
        <v>11193</v>
      </c>
      <c r="AE264" s="11">
        <f t="shared" si="14"/>
        <v>11193</v>
      </c>
    </row>
    <row r="265" spans="9:31" x14ac:dyDescent="0.25">
      <c r="I265" t="s">
        <v>1750</v>
      </c>
      <c r="J265" t="s">
        <v>14566</v>
      </c>
      <c r="K265">
        <v>1800</v>
      </c>
      <c r="L265" t="e">
        <f>VLOOKUP(J265,'[1]stockopname_master_item (11)'!B$2:C$3427,2,0)</f>
        <v>#N/A</v>
      </c>
      <c r="M265" s="14" t="s">
        <v>3403</v>
      </c>
      <c r="N265" s="15">
        <v>7840</v>
      </c>
      <c r="O265" s="15">
        <f>VLOOKUP(M265,[2]Sheet1!B$2:C$1721,2,0)</f>
        <v>7840</v>
      </c>
      <c r="P265" s="16" t="str">
        <f t="shared" si="12"/>
        <v>sama</v>
      </c>
      <c r="X265" t="s">
        <v>1842</v>
      </c>
      <c r="Y265">
        <v>80</v>
      </c>
      <c r="Z265">
        <v>80</v>
      </c>
      <c r="AA265" t="str">
        <f t="shared" si="13"/>
        <v>SAMA</v>
      </c>
      <c r="AC265" t="s">
        <v>14190</v>
      </c>
      <c r="AD265">
        <f>VLOOKUP(AC265,$J$3:$K$1324,2,0)</f>
        <v>646</v>
      </c>
      <c r="AE265" s="11">
        <f t="shared" si="14"/>
        <v>646</v>
      </c>
    </row>
    <row r="266" spans="9:31" x14ac:dyDescent="0.25">
      <c r="I266" t="s">
        <v>1814</v>
      </c>
      <c r="J266" t="s">
        <v>14573</v>
      </c>
      <c r="K266">
        <v>255</v>
      </c>
      <c r="L266" t="e">
        <f>VLOOKUP(J266,'[1]stockopname_master_item (11)'!B$2:C$3427,2,0)</f>
        <v>#N/A</v>
      </c>
      <c r="M266" s="14" t="s">
        <v>13692</v>
      </c>
      <c r="N266" s="15">
        <v>853</v>
      </c>
      <c r="O266" s="15">
        <f>VLOOKUP(M266,[2]Sheet1!B$2:C$1721,2,0)</f>
        <v>853</v>
      </c>
      <c r="P266" s="16" t="str">
        <f t="shared" si="12"/>
        <v>sama</v>
      </c>
      <c r="X266" t="s">
        <v>1851</v>
      </c>
      <c r="Y266">
        <v>3624</v>
      </c>
      <c r="Z266">
        <v>3624</v>
      </c>
      <c r="AA266" t="str">
        <f t="shared" si="13"/>
        <v>SAMA</v>
      </c>
      <c r="AC266" t="s">
        <v>14838</v>
      </c>
      <c r="AD266" t="e">
        <f>VLOOKUP(AC266,$J$3:$K$1324,2,0)</f>
        <v>#N/A</v>
      </c>
      <c r="AE266" s="11" t="str">
        <f t="shared" si="14"/>
        <v>0</v>
      </c>
    </row>
    <row r="267" spans="9:31" x14ac:dyDescent="0.25">
      <c r="I267" t="s">
        <v>1821</v>
      </c>
      <c r="J267" t="s">
        <v>14575</v>
      </c>
      <c r="K267">
        <v>1</v>
      </c>
      <c r="L267" t="e">
        <f>VLOOKUP(J267,'[1]stockopname_master_item (11)'!B$2:C$3427,2,0)</f>
        <v>#N/A</v>
      </c>
      <c r="M267" s="14" t="s">
        <v>13693</v>
      </c>
      <c r="N267" s="15">
        <v>205</v>
      </c>
      <c r="O267" s="15">
        <f>VLOOKUP(M267,[2]Sheet1!B$2:C$1721,2,0)</f>
        <v>205</v>
      </c>
      <c r="P267" s="16" t="str">
        <f t="shared" si="12"/>
        <v>sama</v>
      </c>
      <c r="X267" t="s">
        <v>1858</v>
      </c>
      <c r="Y267">
        <v>1000</v>
      </c>
      <c r="Z267">
        <v>1000</v>
      </c>
      <c r="AA267" t="str">
        <f t="shared" si="13"/>
        <v>SAMA</v>
      </c>
      <c r="AC267" t="s">
        <v>14839</v>
      </c>
      <c r="AD267" t="e">
        <f>VLOOKUP(AC267,$J$3:$K$1324,2,0)</f>
        <v>#N/A</v>
      </c>
      <c r="AE267" s="11" t="str">
        <f t="shared" si="14"/>
        <v>0</v>
      </c>
    </row>
    <row r="268" spans="9:31" x14ac:dyDescent="0.25">
      <c r="I268" t="s">
        <v>15</v>
      </c>
      <c r="J268" t="s">
        <v>14580</v>
      </c>
      <c r="K268">
        <v>8730</v>
      </c>
      <c r="L268" t="e">
        <f>VLOOKUP(J268,'[1]stockopname_master_item (11)'!B$2:C$3427,2,0)</f>
        <v>#N/A</v>
      </c>
      <c r="M268" s="14" t="s">
        <v>13694</v>
      </c>
      <c r="N268" s="15">
        <v>11</v>
      </c>
      <c r="O268" s="15">
        <f>VLOOKUP(M268,[2]Sheet1!B$2:C$1721,2,0)</f>
        <v>11</v>
      </c>
      <c r="P268" s="16" t="str">
        <f t="shared" si="12"/>
        <v>sama</v>
      </c>
      <c r="X268" t="s">
        <v>1871</v>
      </c>
      <c r="Y268">
        <v>32993</v>
      </c>
      <c r="Z268">
        <v>32993</v>
      </c>
      <c r="AA268" t="str">
        <f t="shared" si="13"/>
        <v>SAMA</v>
      </c>
      <c r="AC268" t="s">
        <v>14840</v>
      </c>
      <c r="AD268" t="e">
        <f>VLOOKUP(AC268,$J$3:$K$1324,2,0)</f>
        <v>#N/A</v>
      </c>
      <c r="AE268" s="11" t="str">
        <f t="shared" si="14"/>
        <v>0</v>
      </c>
    </row>
    <row r="269" spans="9:31" x14ac:dyDescent="0.25">
      <c r="I269" t="s">
        <v>1826</v>
      </c>
      <c r="J269" t="s">
        <v>14585</v>
      </c>
      <c r="K269">
        <v>8280</v>
      </c>
      <c r="L269" t="e">
        <f>VLOOKUP(J269,'[1]stockopname_master_item (11)'!B$2:C$3427,2,0)</f>
        <v>#N/A</v>
      </c>
      <c r="M269" s="14" t="s">
        <v>13696</v>
      </c>
      <c r="N269" s="15">
        <v>2</v>
      </c>
      <c r="O269" s="15">
        <f>VLOOKUP(M269,[2]Sheet1!B$2:C$1721,2,0)</f>
        <v>2</v>
      </c>
      <c r="P269" s="16" t="str">
        <f t="shared" si="12"/>
        <v>sama</v>
      </c>
      <c r="X269" t="s">
        <v>1878</v>
      </c>
      <c r="Y269">
        <v>19204</v>
      </c>
      <c r="Z269">
        <v>19204</v>
      </c>
      <c r="AA269" t="str">
        <f t="shared" si="13"/>
        <v>SAMA</v>
      </c>
      <c r="AC269" t="s">
        <v>14841</v>
      </c>
      <c r="AD269" t="e">
        <f>VLOOKUP(AC269,$J$3:$K$1324,2,0)</f>
        <v>#N/A</v>
      </c>
      <c r="AE269" s="11" t="str">
        <f t="shared" si="14"/>
        <v>0</v>
      </c>
    </row>
    <row r="270" spans="9:31" x14ac:dyDescent="0.25">
      <c r="I270" t="s">
        <v>1826</v>
      </c>
      <c r="J270" t="s">
        <v>14586</v>
      </c>
      <c r="K270">
        <v>3720</v>
      </c>
      <c r="L270" t="e">
        <f>VLOOKUP(J270,'[1]stockopname_master_item (11)'!B$2:C$3427,2,0)</f>
        <v>#N/A</v>
      </c>
      <c r="M270" s="14" t="s">
        <v>3432</v>
      </c>
      <c r="N270" s="15">
        <v>864</v>
      </c>
      <c r="O270" s="15">
        <f>VLOOKUP(M270,[2]Sheet1!B$2:C$1721,2,0)</f>
        <v>864</v>
      </c>
      <c r="P270" s="16" t="str">
        <f t="shared" si="12"/>
        <v>sama</v>
      </c>
      <c r="X270" t="s">
        <v>1897</v>
      </c>
      <c r="Y270">
        <v>3</v>
      </c>
      <c r="Z270">
        <v>3</v>
      </c>
      <c r="AA270" t="str">
        <f t="shared" si="13"/>
        <v>SAMA</v>
      </c>
      <c r="AC270" t="s">
        <v>14191</v>
      </c>
      <c r="AD270" t="e">
        <f>VLOOKUP(AC270,$J$3:$K$1324,2,0)</f>
        <v>#N/A</v>
      </c>
      <c r="AE270" s="11" t="str">
        <f t="shared" si="14"/>
        <v>0</v>
      </c>
    </row>
    <row r="271" spans="9:31" x14ac:dyDescent="0.25">
      <c r="I271" t="s">
        <v>1826</v>
      </c>
      <c r="J271" t="s">
        <v>14587</v>
      </c>
      <c r="K271">
        <v>653</v>
      </c>
      <c r="L271" t="e">
        <f>VLOOKUP(J271,'[1]stockopname_master_item (11)'!B$2:C$3427,2,0)</f>
        <v>#N/A</v>
      </c>
      <c r="M271" s="14" t="s">
        <v>3428</v>
      </c>
      <c r="N271" s="15">
        <v>512</v>
      </c>
      <c r="O271" s="15">
        <f>VLOOKUP(M271,[2]Sheet1!B$2:C$1721,2,0)</f>
        <v>512</v>
      </c>
      <c r="P271" s="16" t="str">
        <f t="shared" si="12"/>
        <v>sama</v>
      </c>
      <c r="X271" t="s">
        <v>13559</v>
      </c>
      <c r="Y271">
        <v>1281</v>
      </c>
      <c r="Z271">
        <v>1281</v>
      </c>
      <c r="AA271" t="str">
        <f t="shared" si="13"/>
        <v>SAMA</v>
      </c>
      <c r="AC271" t="s">
        <v>14845</v>
      </c>
      <c r="AD271" t="e">
        <f>VLOOKUP(AC271,$J$3:$K$1324,2,0)</f>
        <v>#N/A</v>
      </c>
      <c r="AE271" s="11" t="str">
        <f t="shared" si="14"/>
        <v>0</v>
      </c>
    </row>
    <row r="272" spans="9:31" x14ac:dyDescent="0.25">
      <c r="I272" t="s">
        <v>1830</v>
      </c>
      <c r="J272" t="s">
        <v>14589</v>
      </c>
      <c r="K272">
        <v>2999</v>
      </c>
      <c r="L272" t="e">
        <f>VLOOKUP(J272,'[1]stockopname_master_item (11)'!B$2:C$3427,2,0)</f>
        <v>#N/A</v>
      </c>
      <c r="M272" s="14" t="s">
        <v>3435</v>
      </c>
      <c r="N272" s="15">
        <v>94</v>
      </c>
      <c r="O272" s="15">
        <f>VLOOKUP(M272,[2]Sheet1!B$2:C$1721,2,0)</f>
        <v>94</v>
      </c>
      <c r="P272" s="16" t="str">
        <f t="shared" si="12"/>
        <v>sama</v>
      </c>
      <c r="X272" t="s">
        <v>13560</v>
      </c>
      <c r="Y272">
        <v>473</v>
      </c>
      <c r="Z272">
        <v>473</v>
      </c>
      <c r="AA272" t="str">
        <f t="shared" si="13"/>
        <v>SAMA</v>
      </c>
      <c r="AC272" t="s">
        <v>14846</v>
      </c>
      <c r="AD272" t="e">
        <f>VLOOKUP(AC272,$J$3:$K$1324,2,0)</f>
        <v>#N/A</v>
      </c>
      <c r="AE272" s="11" t="str">
        <f t="shared" si="14"/>
        <v>0</v>
      </c>
    </row>
    <row r="273" spans="9:31" x14ac:dyDescent="0.25">
      <c r="I273" t="s">
        <v>13556</v>
      </c>
      <c r="J273" t="s">
        <v>14591</v>
      </c>
      <c r="K273">
        <v>480</v>
      </c>
      <c r="L273" t="e">
        <f>VLOOKUP(J273,'[1]stockopname_master_item (11)'!B$2:C$3427,2,0)</f>
        <v>#N/A</v>
      </c>
      <c r="M273" s="14" t="s">
        <v>3468</v>
      </c>
      <c r="N273" s="15">
        <v>4139</v>
      </c>
      <c r="O273" s="15">
        <f>VLOOKUP(M273,[2]Sheet1!B$2:C$1721,2,0)</f>
        <v>4139</v>
      </c>
      <c r="P273" s="16" t="str">
        <f t="shared" si="12"/>
        <v>sama</v>
      </c>
      <c r="X273" t="s">
        <v>13561</v>
      </c>
      <c r="Y273">
        <v>141</v>
      </c>
      <c r="Z273">
        <v>141</v>
      </c>
      <c r="AA273" t="str">
        <f t="shared" si="13"/>
        <v>SAMA</v>
      </c>
      <c r="AC273" t="s">
        <v>14847</v>
      </c>
      <c r="AD273" t="e">
        <f>VLOOKUP(AC273,$J$3:$K$1324,2,0)</f>
        <v>#N/A</v>
      </c>
      <c r="AE273" s="11" t="str">
        <f t="shared" si="14"/>
        <v>0</v>
      </c>
    </row>
    <row r="274" spans="9:31" x14ac:dyDescent="0.25">
      <c r="I274" t="s">
        <v>1842</v>
      </c>
      <c r="J274" t="s">
        <v>14596</v>
      </c>
      <c r="K274">
        <v>80</v>
      </c>
      <c r="L274" t="e">
        <f>VLOOKUP(J274,'[1]stockopname_master_item (11)'!B$2:C$3427,2,0)</f>
        <v>#N/A</v>
      </c>
      <c r="M274" s="14" t="s">
        <v>3501</v>
      </c>
      <c r="N274" s="15">
        <v>41349</v>
      </c>
      <c r="O274" s="15">
        <f>VLOOKUP(M274,[2]Sheet1!B$2:C$1721,2,0)</f>
        <v>41349</v>
      </c>
      <c r="P274" s="16" t="str">
        <f t="shared" si="12"/>
        <v>sama</v>
      </c>
      <c r="X274" t="s">
        <v>1914</v>
      </c>
      <c r="Y274">
        <v>39850</v>
      </c>
      <c r="Z274">
        <v>39850</v>
      </c>
      <c r="AA274" t="str">
        <f t="shared" si="13"/>
        <v>SAMA</v>
      </c>
      <c r="AC274" t="s">
        <v>14848</v>
      </c>
      <c r="AD274" t="e">
        <f>VLOOKUP(AC274,$J$3:$K$1324,2,0)</f>
        <v>#N/A</v>
      </c>
      <c r="AE274" s="11" t="str">
        <f t="shared" si="14"/>
        <v>0</v>
      </c>
    </row>
    <row r="275" spans="9:31" x14ac:dyDescent="0.25">
      <c r="I275" t="s">
        <v>1851</v>
      </c>
      <c r="J275" t="s">
        <v>14598</v>
      </c>
      <c r="K275">
        <v>1224</v>
      </c>
      <c r="L275" t="e">
        <f>VLOOKUP(J275,'[1]stockopname_master_item (11)'!B$2:C$3427,2,0)</f>
        <v>#N/A</v>
      </c>
      <c r="M275" s="14" t="s">
        <v>13700</v>
      </c>
      <c r="N275" s="15">
        <v>115</v>
      </c>
      <c r="O275" s="15">
        <f>VLOOKUP(M275,[2]Sheet1!B$2:C$1721,2,0)</f>
        <v>115</v>
      </c>
      <c r="P275" s="16" t="str">
        <f t="shared" si="12"/>
        <v>sama</v>
      </c>
      <c r="X275" t="s">
        <v>1932</v>
      </c>
      <c r="Y275">
        <v>30748</v>
      </c>
      <c r="Z275">
        <v>30748</v>
      </c>
      <c r="AA275" t="str">
        <f t="shared" si="13"/>
        <v>SAMA</v>
      </c>
      <c r="AC275" t="s">
        <v>14192</v>
      </c>
      <c r="AD275" t="e">
        <f>VLOOKUP(AC275,$J$3:$K$1324,2,0)</f>
        <v>#N/A</v>
      </c>
      <c r="AE275" s="11" t="str">
        <f t="shared" si="14"/>
        <v>0</v>
      </c>
    </row>
    <row r="276" spans="9:31" x14ac:dyDescent="0.25">
      <c r="I276" t="s">
        <v>1851</v>
      </c>
      <c r="J276" t="s">
        <v>14599</v>
      </c>
      <c r="K276">
        <v>2400</v>
      </c>
      <c r="L276" t="e">
        <f>VLOOKUP(J276,'[1]stockopname_master_item (11)'!B$2:C$3427,2,0)</f>
        <v>#N/A</v>
      </c>
      <c r="M276" s="14" t="s">
        <v>3528</v>
      </c>
      <c r="N276" s="15">
        <v>6988</v>
      </c>
      <c r="O276" s="15">
        <f>VLOOKUP(M276,[2]Sheet1!B$2:C$1721,2,0)</f>
        <v>6988</v>
      </c>
      <c r="P276" s="16" t="str">
        <f t="shared" si="12"/>
        <v>sama</v>
      </c>
      <c r="X276" t="s">
        <v>13565</v>
      </c>
      <c r="Y276">
        <v>2574</v>
      </c>
      <c r="Z276">
        <v>2574</v>
      </c>
      <c r="AA276" t="str">
        <f t="shared" si="13"/>
        <v>SAMA</v>
      </c>
      <c r="AC276" t="s">
        <v>14842</v>
      </c>
      <c r="AD276" t="e">
        <f>VLOOKUP(AC276,$J$3:$K$1324,2,0)</f>
        <v>#N/A</v>
      </c>
      <c r="AE276" s="11" t="str">
        <f t="shared" si="14"/>
        <v>0</v>
      </c>
    </row>
    <row r="277" spans="9:31" x14ac:dyDescent="0.25">
      <c r="I277" t="s">
        <v>1858</v>
      </c>
      <c r="J277" t="s">
        <v>14603</v>
      </c>
      <c r="K277">
        <v>1000</v>
      </c>
      <c r="L277" t="e">
        <f>VLOOKUP(J277,'[1]stockopname_master_item (11)'!B$2:C$3427,2,0)</f>
        <v>#N/A</v>
      </c>
      <c r="M277" s="14" t="s">
        <v>3546</v>
      </c>
      <c r="N277" s="15">
        <v>7192</v>
      </c>
      <c r="O277" s="15">
        <f>VLOOKUP(M277,[2]Sheet1!B$2:C$1721,2,0)</f>
        <v>7192</v>
      </c>
      <c r="P277" s="16" t="str">
        <f t="shared" si="12"/>
        <v>sama</v>
      </c>
      <c r="X277" t="s">
        <v>9918</v>
      </c>
      <c r="Y277">
        <v>932</v>
      </c>
      <c r="Z277">
        <v>932</v>
      </c>
      <c r="AA277" t="str">
        <f t="shared" si="13"/>
        <v>SAMA</v>
      </c>
      <c r="AC277" t="s">
        <v>14843</v>
      </c>
      <c r="AD277" t="e">
        <f>VLOOKUP(AC277,$J$3:$K$1324,2,0)</f>
        <v>#N/A</v>
      </c>
      <c r="AE277" s="11" t="str">
        <f t="shared" si="14"/>
        <v>0</v>
      </c>
    </row>
    <row r="278" spans="9:31" x14ac:dyDescent="0.25">
      <c r="I278" t="s">
        <v>1871</v>
      </c>
      <c r="J278" t="s">
        <v>14606</v>
      </c>
      <c r="K278">
        <v>32993</v>
      </c>
      <c r="L278" t="e">
        <f>VLOOKUP(J278,'[1]stockopname_master_item (11)'!B$2:C$3427,2,0)</f>
        <v>#N/A</v>
      </c>
      <c r="M278" s="14" t="s">
        <v>3567</v>
      </c>
      <c r="N278" s="15">
        <v>10244</v>
      </c>
      <c r="O278" s="15">
        <f>VLOOKUP(M278,[2]Sheet1!B$2:C$1721,2,0)</f>
        <v>10244</v>
      </c>
      <c r="P278" s="16" t="str">
        <f t="shared" si="12"/>
        <v>sama</v>
      </c>
      <c r="X278" t="s">
        <v>1966</v>
      </c>
      <c r="Y278">
        <v>118</v>
      </c>
      <c r="Z278">
        <v>118</v>
      </c>
      <c r="AA278" t="str">
        <f t="shared" si="13"/>
        <v>SAMA</v>
      </c>
      <c r="AC278" t="s">
        <v>14193</v>
      </c>
      <c r="AD278" t="e">
        <f>VLOOKUP(AC278,$J$3:$K$1324,2,0)</f>
        <v>#N/A</v>
      </c>
      <c r="AE278" s="11" t="str">
        <f t="shared" si="14"/>
        <v>0</v>
      </c>
    </row>
    <row r="279" spans="9:31" x14ac:dyDescent="0.25">
      <c r="I279" t="s">
        <v>1878</v>
      </c>
      <c r="J279" t="s">
        <v>14607</v>
      </c>
      <c r="K279">
        <v>7300</v>
      </c>
      <c r="L279" t="e">
        <f>VLOOKUP(J279,'[1]stockopname_master_item (11)'!B$2:C$3427,2,0)</f>
        <v>#N/A</v>
      </c>
      <c r="M279" s="14" t="s">
        <v>3589</v>
      </c>
      <c r="N279" s="15">
        <v>17320</v>
      </c>
      <c r="O279" s="15">
        <f>VLOOKUP(M279,[2]Sheet1!B$2:C$1721,2,0)</f>
        <v>17320</v>
      </c>
      <c r="P279" s="16" t="str">
        <f t="shared" si="12"/>
        <v>sama</v>
      </c>
      <c r="X279" t="s">
        <v>1968</v>
      </c>
      <c r="Y279">
        <v>245</v>
      </c>
      <c r="Z279">
        <v>245</v>
      </c>
      <c r="AA279" t="str">
        <f t="shared" si="13"/>
        <v>SAMA</v>
      </c>
      <c r="AC279" t="s">
        <v>14855</v>
      </c>
      <c r="AD279" t="e">
        <f>VLOOKUP(AC279,$J$3:$K$1324,2,0)</f>
        <v>#N/A</v>
      </c>
      <c r="AE279" s="11" t="str">
        <f t="shared" si="14"/>
        <v>0</v>
      </c>
    </row>
    <row r="280" spans="9:31" x14ac:dyDescent="0.25">
      <c r="I280" t="s">
        <v>1878</v>
      </c>
      <c r="J280" t="s">
        <v>14608</v>
      </c>
      <c r="K280">
        <v>250</v>
      </c>
      <c r="L280" t="e">
        <f>VLOOKUP(J280,'[1]stockopname_master_item (11)'!B$2:C$3427,2,0)</f>
        <v>#N/A</v>
      </c>
      <c r="M280" s="14" t="s">
        <v>333</v>
      </c>
      <c r="N280" s="15">
        <v>3812</v>
      </c>
      <c r="O280" s="15">
        <f>VLOOKUP(M280,[2]Sheet1!B$2:C$1721,2,0)</f>
        <v>3812</v>
      </c>
      <c r="P280" s="16" t="str">
        <f t="shared" si="12"/>
        <v>sama</v>
      </c>
      <c r="X280" t="s">
        <v>36</v>
      </c>
      <c r="Y280">
        <v>319</v>
      </c>
      <c r="Z280">
        <v>319</v>
      </c>
      <c r="AA280" t="str">
        <f t="shared" si="13"/>
        <v>SAMA</v>
      </c>
      <c r="AC280" t="s">
        <v>14856</v>
      </c>
      <c r="AD280">
        <f>VLOOKUP(AC280,$J$3:$K$1324,2,0)</f>
        <v>2420</v>
      </c>
      <c r="AE280" s="11">
        <f t="shared" si="14"/>
        <v>2420</v>
      </c>
    </row>
    <row r="281" spans="9:31" x14ac:dyDescent="0.25">
      <c r="I281" t="s">
        <v>1878</v>
      </c>
      <c r="J281" t="s">
        <v>14609</v>
      </c>
      <c r="K281">
        <v>4550</v>
      </c>
      <c r="L281" t="e">
        <f>VLOOKUP(J281,'[1]stockopname_master_item (11)'!B$2:C$3427,2,0)</f>
        <v>#N/A</v>
      </c>
      <c r="M281" s="14" t="s">
        <v>3616</v>
      </c>
      <c r="N281" s="15">
        <v>300</v>
      </c>
      <c r="O281" s="15">
        <f>VLOOKUP(M281,[2]Sheet1!B$2:C$1721,2,0)</f>
        <v>300</v>
      </c>
      <c r="P281" s="16" t="str">
        <f t="shared" si="12"/>
        <v>sama</v>
      </c>
      <c r="X281" t="s">
        <v>1980</v>
      </c>
      <c r="Y281">
        <v>1089</v>
      </c>
      <c r="Z281">
        <v>1089</v>
      </c>
      <c r="AA281" t="str">
        <f t="shared" si="13"/>
        <v>SAMA</v>
      </c>
      <c r="AC281" t="s">
        <v>14194</v>
      </c>
      <c r="AD281" t="e">
        <f>VLOOKUP(AC281,$J$3:$K$1324,2,0)</f>
        <v>#N/A</v>
      </c>
      <c r="AE281" s="11" t="str">
        <f t="shared" si="14"/>
        <v>0</v>
      </c>
    </row>
    <row r="282" spans="9:31" x14ac:dyDescent="0.25">
      <c r="I282" t="s">
        <v>1878</v>
      </c>
      <c r="J282" t="s">
        <v>14610</v>
      </c>
      <c r="K282">
        <v>4</v>
      </c>
      <c r="L282" t="e">
        <f>VLOOKUP(J282,'[1]stockopname_master_item (11)'!B$2:C$3427,2,0)</f>
        <v>#N/A</v>
      </c>
      <c r="M282" s="14" t="s">
        <v>3629</v>
      </c>
      <c r="N282" s="15">
        <v>100</v>
      </c>
      <c r="O282" s="15">
        <f>VLOOKUP(M282,[2]Sheet1!B$2:C$1721,2,0)</f>
        <v>100</v>
      </c>
      <c r="P282" s="16" t="str">
        <f t="shared" si="12"/>
        <v>sama</v>
      </c>
      <c r="X282" t="s">
        <v>13566</v>
      </c>
      <c r="Y282">
        <v>500</v>
      </c>
      <c r="Z282">
        <v>500</v>
      </c>
      <c r="AA282" t="str">
        <f t="shared" si="13"/>
        <v>SAMA</v>
      </c>
      <c r="AC282" t="s">
        <v>14195</v>
      </c>
      <c r="AD282" t="e">
        <f>VLOOKUP(AC282,$J$3:$K$1324,2,0)</f>
        <v>#N/A</v>
      </c>
      <c r="AE282" s="11" t="str">
        <f t="shared" si="14"/>
        <v>0</v>
      </c>
    </row>
    <row r="283" spans="9:31" x14ac:dyDescent="0.25">
      <c r="I283" t="s">
        <v>1878</v>
      </c>
      <c r="J283" t="s">
        <v>14611</v>
      </c>
      <c r="K283">
        <v>7100</v>
      </c>
      <c r="L283" t="e">
        <f>VLOOKUP(J283,'[1]stockopname_master_item (11)'!B$2:C$3427,2,0)</f>
        <v>#N/A</v>
      </c>
      <c r="M283" s="14" t="s">
        <v>13711</v>
      </c>
      <c r="N283" s="15">
        <v>1967</v>
      </c>
      <c r="O283" s="15">
        <f>VLOOKUP(M283,[2]Sheet1!B$2:C$1721,2,0)</f>
        <v>1967</v>
      </c>
      <c r="P283" s="16" t="str">
        <f t="shared" si="12"/>
        <v>sama</v>
      </c>
      <c r="X283" t="s">
        <v>13567</v>
      </c>
      <c r="Y283">
        <v>241</v>
      </c>
      <c r="Z283">
        <v>241</v>
      </c>
      <c r="AA283" t="str">
        <f t="shared" si="13"/>
        <v>SAMA</v>
      </c>
      <c r="AC283" t="s">
        <v>14852</v>
      </c>
      <c r="AD283" t="e">
        <f>VLOOKUP(AC283,$J$3:$K$1324,2,0)</f>
        <v>#N/A</v>
      </c>
      <c r="AE283" s="11" t="str">
        <f t="shared" si="14"/>
        <v>0</v>
      </c>
    </row>
    <row r="284" spans="9:31" x14ac:dyDescent="0.25">
      <c r="I284" t="s">
        <v>1897</v>
      </c>
      <c r="J284" t="s">
        <v>14612</v>
      </c>
      <c r="K284">
        <v>3</v>
      </c>
      <c r="L284" t="e">
        <f>VLOOKUP(J284,'[1]stockopname_master_item (11)'!B$2:C$3427,2,0)</f>
        <v>#N/A</v>
      </c>
      <c r="M284" s="14" t="s">
        <v>13713</v>
      </c>
      <c r="N284" s="15">
        <v>370</v>
      </c>
      <c r="O284" s="15">
        <f>VLOOKUP(M284,[2]Sheet1!B$2:C$1721,2,0)</f>
        <v>370</v>
      </c>
      <c r="P284" s="16" t="str">
        <f t="shared" si="12"/>
        <v>sama</v>
      </c>
      <c r="X284" t="s">
        <v>1995</v>
      </c>
      <c r="Y284">
        <v>1540</v>
      </c>
      <c r="Z284">
        <v>1540</v>
      </c>
      <c r="AA284" t="str">
        <f t="shared" si="13"/>
        <v>SAMA</v>
      </c>
      <c r="AC284" t="s">
        <v>14853</v>
      </c>
      <c r="AD284" t="e">
        <f>VLOOKUP(AC284,$J$3:$K$1324,2,0)</f>
        <v>#N/A</v>
      </c>
      <c r="AE284" s="11" t="str">
        <f t="shared" si="14"/>
        <v>0</v>
      </c>
    </row>
    <row r="285" spans="9:31" x14ac:dyDescent="0.25">
      <c r="I285" t="s">
        <v>13559</v>
      </c>
      <c r="J285" t="s">
        <v>14613</v>
      </c>
      <c r="K285">
        <v>6</v>
      </c>
      <c r="L285" t="e">
        <f>VLOOKUP(J285,'[1]stockopname_master_item (11)'!B$2:C$3427,2,0)</f>
        <v>#N/A</v>
      </c>
      <c r="M285" s="14" t="s">
        <v>3636</v>
      </c>
      <c r="N285" s="15">
        <v>119</v>
      </c>
      <c r="O285" s="15">
        <f>VLOOKUP(M285,[2]Sheet1!B$2:C$1721,2,0)</f>
        <v>119</v>
      </c>
      <c r="P285" s="16" t="str">
        <f t="shared" si="12"/>
        <v>sama</v>
      </c>
      <c r="X285" t="s">
        <v>2019</v>
      </c>
      <c r="Y285">
        <v>11</v>
      </c>
      <c r="Z285">
        <v>11</v>
      </c>
      <c r="AA285" t="str">
        <f t="shared" si="13"/>
        <v>SAMA</v>
      </c>
      <c r="AC285" t="s">
        <v>14854</v>
      </c>
      <c r="AD285" t="e">
        <f>VLOOKUP(AC285,$J$3:$K$1324,2,0)</f>
        <v>#N/A</v>
      </c>
      <c r="AE285" s="11" t="str">
        <f t="shared" si="14"/>
        <v>0</v>
      </c>
    </row>
    <row r="286" spans="9:31" x14ac:dyDescent="0.25">
      <c r="I286" t="s">
        <v>13559</v>
      </c>
      <c r="J286" t="s">
        <v>14614</v>
      </c>
      <c r="K286">
        <v>1275</v>
      </c>
      <c r="L286" t="e">
        <f>VLOOKUP(J286,'[1]stockopname_master_item (11)'!B$2:C$3427,2,0)</f>
        <v>#N/A</v>
      </c>
      <c r="M286" s="14" t="s">
        <v>3639</v>
      </c>
      <c r="N286" s="15">
        <v>312</v>
      </c>
      <c r="O286" s="15">
        <f>VLOOKUP(M286,[2]Sheet1!B$2:C$1721,2,0)</f>
        <v>312</v>
      </c>
      <c r="P286" s="16" t="str">
        <f t="shared" si="12"/>
        <v>sama</v>
      </c>
      <c r="X286" t="s">
        <v>2028</v>
      </c>
      <c r="Y286">
        <v>7617</v>
      </c>
      <c r="Z286">
        <v>7617</v>
      </c>
      <c r="AA286" t="str">
        <f t="shared" si="13"/>
        <v>SAMA</v>
      </c>
      <c r="AC286" t="s">
        <v>14196</v>
      </c>
      <c r="AD286" t="e">
        <f>VLOOKUP(AC286,$J$3:$K$1324,2,0)</f>
        <v>#N/A</v>
      </c>
      <c r="AE286" s="11" t="str">
        <f t="shared" si="14"/>
        <v>0</v>
      </c>
    </row>
    <row r="287" spans="9:31" x14ac:dyDescent="0.25">
      <c r="I287" t="s">
        <v>13560</v>
      </c>
      <c r="J287" t="s">
        <v>14616</v>
      </c>
      <c r="K287">
        <v>473</v>
      </c>
      <c r="L287" t="e">
        <f>VLOOKUP(J287,'[1]stockopname_master_item (11)'!B$2:C$3427,2,0)</f>
        <v>#N/A</v>
      </c>
      <c r="M287" s="14" t="s">
        <v>3655</v>
      </c>
      <c r="N287" s="15">
        <v>11629</v>
      </c>
      <c r="O287" s="15">
        <f>VLOOKUP(M287,[2]Sheet1!B$2:C$1721,2,0)</f>
        <v>11629</v>
      </c>
      <c r="P287" s="16" t="str">
        <f t="shared" si="12"/>
        <v>sama</v>
      </c>
      <c r="X287" t="s">
        <v>1361</v>
      </c>
      <c r="Y287">
        <v>100760</v>
      </c>
      <c r="Z287">
        <v>100760</v>
      </c>
      <c r="AA287" t="str">
        <f t="shared" si="13"/>
        <v>SAMA</v>
      </c>
      <c r="AC287" t="s">
        <v>14849</v>
      </c>
      <c r="AD287">
        <f>VLOOKUP(AC287,$J$3:$K$1324,2,0)</f>
        <v>2291</v>
      </c>
      <c r="AE287" s="11">
        <f t="shared" si="14"/>
        <v>2291</v>
      </c>
    </row>
    <row r="288" spans="9:31" x14ac:dyDescent="0.25">
      <c r="I288" t="s">
        <v>13561</v>
      </c>
      <c r="J288" t="s">
        <v>14617</v>
      </c>
      <c r="K288">
        <v>141</v>
      </c>
      <c r="L288" t="e">
        <f>VLOOKUP(J288,'[1]stockopname_master_item (11)'!B$2:C$3427,2,0)</f>
        <v>#N/A</v>
      </c>
      <c r="M288" s="14" t="s">
        <v>3683</v>
      </c>
      <c r="N288" s="15">
        <v>10793</v>
      </c>
      <c r="O288" s="15">
        <f>VLOOKUP(M288,[2]Sheet1!B$2:C$1721,2,0)</f>
        <v>10793</v>
      </c>
      <c r="P288" s="16" t="str">
        <f t="shared" si="12"/>
        <v>sama</v>
      </c>
      <c r="X288" t="s">
        <v>13471</v>
      </c>
      <c r="Y288">
        <v>17906</v>
      </c>
      <c r="Z288">
        <v>17906</v>
      </c>
      <c r="AA288" t="str">
        <f t="shared" si="13"/>
        <v>SAMA</v>
      </c>
      <c r="AC288" t="s">
        <v>14850</v>
      </c>
      <c r="AD288">
        <f>VLOOKUP(AC288,$J$3:$K$1324,2,0)</f>
        <v>12500</v>
      </c>
      <c r="AE288" s="11">
        <f t="shared" si="14"/>
        <v>12500</v>
      </c>
    </row>
    <row r="289" spans="9:31" x14ac:dyDescent="0.25">
      <c r="I289" t="s">
        <v>1914</v>
      </c>
      <c r="J289" t="s">
        <v>14621</v>
      </c>
      <c r="K289">
        <v>39850</v>
      </c>
      <c r="L289" t="e">
        <f>VLOOKUP(J289,'[1]stockopname_master_item (11)'!B$2:C$3427,2,0)</f>
        <v>#N/A</v>
      </c>
      <c r="M289" s="14" t="s">
        <v>335</v>
      </c>
      <c r="N289" s="15">
        <v>19</v>
      </c>
      <c r="O289" s="15">
        <f>VLOOKUP(M289,[2]Sheet1!B$2:C$1721,2,0)</f>
        <v>19</v>
      </c>
      <c r="P289" s="16" t="str">
        <f t="shared" si="12"/>
        <v>sama</v>
      </c>
      <c r="X289" t="s">
        <v>13472</v>
      </c>
      <c r="Y289">
        <v>9458</v>
      </c>
      <c r="Z289">
        <v>9458</v>
      </c>
      <c r="AA289" t="str">
        <f t="shared" si="13"/>
        <v>SAMA</v>
      </c>
      <c r="AC289" t="s">
        <v>14857</v>
      </c>
      <c r="AD289" t="e">
        <f>VLOOKUP(AC289,$J$3:$K$1324,2,0)</f>
        <v>#N/A</v>
      </c>
      <c r="AE289" s="11" t="str">
        <f t="shared" si="14"/>
        <v>0</v>
      </c>
    </row>
    <row r="290" spans="9:31" x14ac:dyDescent="0.25">
      <c r="I290" t="s">
        <v>1932</v>
      </c>
      <c r="J290" t="s">
        <v>14623</v>
      </c>
      <c r="K290">
        <v>18748</v>
      </c>
      <c r="L290" t="e">
        <f>VLOOKUP(J290,'[1]stockopname_master_item (11)'!B$2:C$3427,2,0)</f>
        <v>#N/A</v>
      </c>
      <c r="M290" s="14" t="s">
        <v>3740</v>
      </c>
      <c r="N290" s="15">
        <v>4648</v>
      </c>
      <c r="O290" s="15">
        <f>VLOOKUP(M290,[2]Sheet1!B$2:C$1721,2,0)</f>
        <v>4648</v>
      </c>
      <c r="P290" s="16" t="str">
        <f t="shared" si="12"/>
        <v>sama</v>
      </c>
      <c r="X290" t="s">
        <v>2090</v>
      </c>
      <c r="Y290">
        <v>13</v>
      </c>
      <c r="Z290">
        <v>13</v>
      </c>
      <c r="AA290" t="str">
        <f t="shared" si="13"/>
        <v>SAMA</v>
      </c>
      <c r="AC290" t="s">
        <v>14858</v>
      </c>
      <c r="AD290" t="e">
        <f>VLOOKUP(AC290,$J$3:$K$1324,2,0)</f>
        <v>#N/A</v>
      </c>
      <c r="AE290" s="11" t="str">
        <f t="shared" si="14"/>
        <v>0</v>
      </c>
    </row>
    <row r="291" spans="9:31" x14ac:dyDescent="0.25">
      <c r="I291" t="s">
        <v>1932</v>
      </c>
      <c r="J291" t="s">
        <v>14624</v>
      </c>
      <c r="K291">
        <v>12000</v>
      </c>
      <c r="L291" t="e">
        <f>VLOOKUP(J291,'[1]stockopname_master_item (11)'!B$2:C$3427,2,0)</f>
        <v>#N/A</v>
      </c>
      <c r="M291" s="14" t="s">
        <v>3785</v>
      </c>
      <c r="N291" s="15">
        <v>12</v>
      </c>
      <c r="O291" s="15">
        <f>VLOOKUP(M291,[2]Sheet1!B$2:C$1721,2,0)</f>
        <v>12</v>
      </c>
      <c r="P291" s="16" t="str">
        <f t="shared" si="12"/>
        <v>sama</v>
      </c>
      <c r="X291" t="s">
        <v>2096</v>
      </c>
      <c r="Y291">
        <v>141</v>
      </c>
      <c r="Z291">
        <v>141</v>
      </c>
      <c r="AA291" t="str">
        <f t="shared" si="13"/>
        <v>SAMA</v>
      </c>
      <c r="AC291" t="s">
        <v>14860</v>
      </c>
      <c r="AD291">
        <f>VLOOKUP(AC291,$J$3:$K$1324,2,0)</f>
        <v>158</v>
      </c>
      <c r="AE291" s="11">
        <f t="shared" si="14"/>
        <v>158</v>
      </c>
    </row>
    <row r="292" spans="9:31" x14ac:dyDescent="0.25">
      <c r="I292" t="s">
        <v>13565</v>
      </c>
      <c r="J292" t="s">
        <v>14633</v>
      </c>
      <c r="K292">
        <v>2574</v>
      </c>
      <c r="L292" t="e">
        <f>VLOOKUP(J292,'[1]stockopname_master_item (11)'!B$2:C$3427,2,0)</f>
        <v>#N/A</v>
      </c>
      <c r="M292" s="14" t="s">
        <v>3774</v>
      </c>
      <c r="N292" s="15">
        <v>118</v>
      </c>
      <c r="O292" s="15">
        <f>VLOOKUP(M292,[2]Sheet1!B$2:C$1721,2,0)</f>
        <v>118</v>
      </c>
      <c r="P292" s="16" t="str">
        <f t="shared" si="12"/>
        <v>sama</v>
      </c>
      <c r="X292" t="s">
        <v>2101</v>
      </c>
      <c r="Y292">
        <v>1037</v>
      </c>
      <c r="Z292">
        <v>1037</v>
      </c>
      <c r="AA292" t="str">
        <f t="shared" si="13"/>
        <v>SAMA</v>
      </c>
      <c r="AC292" t="s">
        <v>14520</v>
      </c>
      <c r="AD292" t="e">
        <f>VLOOKUP(AC292,$J$3:$K$1324,2,0)</f>
        <v>#N/A</v>
      </c>
      <c r="AE292" s="11" t="str">
        <f t="shared" si="14"/>
        <v>0</v>
      </c>
    </row>
    <row r="293" spans="9:31" x14ac:dyDescent="0.25">
      <c r="I293" t="s">
        <v>9918</v>
      </c>
      <c r="J293" t="s">
        <v>14634</v>
      </c>
      <c r="K293">
        <v>932</v>
      </c>
      <c r="L293" t="e">
        <f>VLOOKUP(J293,'[1]stockopname_master_item (11)'!B$2:C$3427,2,0)</f>
        <v>#N/A</v>
      </c>
      <c r="M293" s="14" t="s">
        <v>3779</v>
      </c>
      <c r="N293" s="15">
        <v>320</v>
      </c>
      <c r="O293" s="15">
        <f>VLOOKUP(M293,[2]Sheet1!B$2:C$1721,2,0)</f>
        <v>320</v>
      </c>
      <c r="P293" s="16" t="str">
        <f t="shared" si="12"/>
        <v>sama</v>
      </c>
      <c r="X293" t="s">
        <v>13570</v>
      </c>
      <c r="Y293">
        <v>1807</v>
      </c>
      <c r="Z293">
        <v>1807</v>
      </c>
      <c r="AA293" t="str">
        <f t="shared" si="13"/>
        <v>SAMA</v>
      </c>
      <c r="AC293" t="s">
        <v>14522</v>
      </c>
      <c r="AD293" t="e">
        <f>VLOOKUP(AC293,$J$3:$K$1324,2,0)</f>
        <v>#N/A</v>
      </c>
      <c r="AE293" s="11" t="str">
        <f t="shared" si="14"/>
        <v>0</v>
      </c>
    </row>
    <row r="294" spans="9:31" x14ac:dyDescent="0.25">
      <c r="I294" t="s">
        <v>1966</v>
      </c>
      <c r="J294" t="s">
        <v>14635</v>
      </c>
      <c r="K294">
        <v>118</v>
      </c>
      <c r="L294" t="e">
        <f>VLOOKUP(J294,'[1]stockopname_master_item (11)'!B$2:C$3427,2,0)</f>
        <v>#N/A</v>
      </c>
      <c r="M294" s="14" t="s">
        <v>13704</v>
      </c>
      <c r="N294" s="15">
        <v>205</v>
      </c>
      <c r="O294" s="15">
        <f>VLOOKUP(M294,[2]Sheet1!B$2:C$1721,2,0)</f>
        <v>205</v>
      </c>
      <c r="P294" s="16" t="str">
        <f t="shared" si="12"/>
        <v>sama</v>
      </c>
      <c r="X294" t="s">
        <v>13571</v>
      </c>
      <c r="Y294">
        <v>1790</v>
      </c>
      <c r="Z294">
        <v>1790</v>
      </c>
      <c r="AA294" t="str">
        <f t="shared" si="13"/>
        <v>SAMA</v>
      </c>
      <c r="AC294" t="s">
        <v>14525</v>
      </c>
      <c r="AD294" t="e">
        <f>VLOOKUP(AC294,$J$3:$K$1324,2,0)</f>
        <v>#N/A</v>
      </c>
      <c r="AE294" s="11" t="str">
        <f t="shared" si="14"/>
        <v>0</v>
      </c>
    </row>
    <row r="295" spans="9:31" x14ac:dyDescent="0.25">
      <c r="I295" t="s">
        <v>1968</v>
      </c>
      <c r="J295" t="s">
        <v>14638</v>
      </c>
      <c r="K295">
        <v>60</v>
      </c>
      <c r="L295" t="e">
        <f>VLOOKUP(J295,'[1]stockopname_master_item (11)'!B$2:C$3427,2,0)</f>
        <v>#N/A</v>
      </c>
      <c r="M295" s="14" t="s">
        <v>13702</v>
      </c>
      <c r="N295" s="15">
        <v>100</v>
      </c>
      <c r="O295" s="15">
        <f>VLOOKUP(M295,[2]Sheet1!B$2:C$1721,2,0)</f>
        <v>100</v>
      </c>
      <c r="P295" s="16" t="str">
        <f t="shared" si="12"/>
        <v>sama</v>
      </c>
      <c r="X295" t="s">
        <v>13572</v>
      </c>
      <c r="Y295">
        <v>340</v>
      </c>
      <c r="Z295">
        <v>340</v>
      </c>
      <c r="AA295" t="str">
        <f t="shared" si="13"/>
        <v>SAMA</v>
      </c>
      <c r="AC295" t="s">
        <v>14516</v>
      </c>
      <c r="AD295" t="e">
        <f>VLOOKUP(AC295,$J$3:$K$1324,2,0)</f>
        <v>#N/A</v>
      </c>
      <c r="AE295" s="11" t="str">
        <f t="shared" si="14"/>
        <v>0</v>
      </c>
    </row>
    <row r="296" spans="9:31" x14ac:dyDescent="0.25">
      <c r="I296" t="s">
        <v>1968</v>
      </c>
      <c r="J296" t="s">
        <v>14639</v>
      </c>
      <c r="K296">
        <v>25</v>
      </c>
      <c r="L296" t="e">
        <f>VLOOKUP(J296,'[1]stockopname_master_item (11)'!B$2:C$3427,2,0)</f>
        <v>#N/A</v>
      </c>
      <c r="M296" s="14" t="s">
        <v>13703</v>
      </c>
      <c r="N296" s="15">
        <v>280</v>
      </c>
      <c r="O296" s="15">
        <f>VLOOKUP(M296,[2]Sheet1!B$2:C$1721,2,0)</f>
        <v>280</v>
      </c>
      <c r="P296" s="16" t="str">
        <f t="shared" si="12"/>
        <v>sama</v>
      </c>
      <c r="X296" t="s">
        <v>2121</v>
      </c>
      <c r="Y296">
        <v>1278</v>
      </c>
      <c r="Z296">
        <v>1278</v>
      </c>
      <c r="AA296" t="str">
        <f t="shared" si="13"/>
        <v>SAMA</v>
      </c>
      <c r="AC296" t="s">
        <v>14517</v>
      </c>
      <c r="AD296" t="e">
        <f>VLOOKUP(AC296,$J$3:$K$1324,2,0)</f>
        <v>#N/A</v>
      </c>
      <c r="AE296" s="11" t="str">
        <f t="shared" si="14"/>
        <v>0</v>
      </c>
    </row>
    <row r="297" spans="9:31" x14ac:dyDescent="0.25">
      <c r="I297" t="s">
        <v>1968</v>
      </c>
      <c r="J297" t="s">
        <v>14640</v>
      </c>
      <c r="K297">
        <v>160</v>
      </c>
      <c r="L297" t="e">
        <f>VLOOKUP(J297,'[1]stockopname_master_item (11)'!B$2:C$3427,2,0)</f>
        <v>#N/A</v>
      </c>
      <c r="M297" s="14" t="s">
        <v>17675</v>
      </c>
      <c r="N297" s="15">
        <v>236</v>
      </c>
      <c r="O297" s="15">
        <f>VLOOKUP(M297,[2]Sheet1!B$2:C$1721,2,0)</f>
        <v>236</v>
      </c>
      <c r="P297" s="16" t="str">
        <f t="shared" si="12"/>
        <v>sama</v>
      </c>
      <c r="X297" t="s">
        <v>2124</v>
      </c>
      <c r="Y297">
        <v>200</v>
      </c>
      <c r="Z297">
        <v>200</v>
      </c>
      <c r="AA297" t="str">
        <f t="shared" si="13"/>
        <v>SAMA</v>
      </c>
      <c r="AC297" t="s">
        <v>14864</v>
      </c>
      <c r="AD297" t="e">
        <f>VLOOKUP(AC297,$J$3:$K$1324,2,0)</f>
        <v>#N/A</v>
      </c>
      <c r="AE297" s="11" t="str">
        <f t="shared" si="14"/>
        <v>0</v>
      </c>
    </row>
    <row r="298" spans="9:31" x14ac:dyDescent="0.25">
      <c r="I298" t="s">
        <v>36</v>
      </c>
      <c r="J298" t="s">
        <v>14641</v>
      </c>
      <c r="K298">
        <v>319</v>
      </c>
      <c r="L298" t="e">
        <f>VLOOKUP(J298,'[1]stockopname_master_item (11)'!B$2:C$3427,2,0)</f>
        <v>#N/A</v>
      </c>
      <c r="M298" s="14" t="s">
        <v>13707</v>
      </c>
      <c r="N298" s="15">
        <v>33</v>
      </c>
      <c r="O298" s="15">
        <f>VLOOKUP(M298,[2]Sheet1!B$2:C$1721,2,0)</f>
        <v>33</v>
      </c>
      <c r="P298" s="16" t="str">
        <f t="shared" si="12"/>
        <v>sama</v>
      </c>
      <c r="X298" t="s">
        <v>2126</v>
      </c>
      <c r="Y298">
        <v>5</v>
      </c>
      <c r="Z298">
        <v>5</v>
      </c>
      <c r="AA298" t="str">
        <f t="shared" si="13"/>
        <v>SAMA</v>
      </c>
      <c r="AC298" t="s">
        <v>14862</v>
      </c>
      <c r="AD298">
        <f>VLOOKUP(AC298,$J$3:$K$1324,2,0)</f>
        <v>1453</v>
      </c>
      <c r="AE298" s="11">
        <f t="shared" si="14"/>
        <v>1453</v>
      </c>
    </row>
    <row r="299" spans="9:31" x14ac:dyDescent="0.25">
      <c r="I299" t="s">
        <v>1980</v>
      </c>
      <c r="J299" t="s">
        <v>14643</v>
      </c>
      <c r="K299">
        <v>1089</v>
      </c>
      <c r="L299" t="e">
        <f>VLOOKUP(J299,'[1]stockopname_master_item (11)'!B$2:C$3427,2,0)</f>
        <v>#N/A</v>
      </c>
      <c r="M299" s="14" t="s">
        <v>17678</v>
      </c>
      <c r="N299" s="15">
        <v>212</v>
      </c>
      <c r="O299" s="15">
        <f>VLOOKUP(M299,[2]Sheet1!B$2:C$1721,2,0)</f>
        <v>212</v>
      </c>
      <c r="P299" s="16" t="str">
        <f t="shared" si="12"/>
        <v>sama</v>
      </c>
      <c r="X299" t="s">
        <v>2129</v>
      </c>
      <c r="Y299">
        <v>9</v>
      </c>
      <c r="Z299">
        <v>9</v>
      </c>
      <c r="AA299" t="str">
        <f t="shared" si="13"/>
        <v>SAMA</v>
      </c>
      <c r="AC299" t="s">
        <v>14865</v>
      </c>
      <c r="AD299">
        <f>VLOOKUP(AC299,$J$3:$K$1324,2,0)</f>
        <v>46374</v>
      </c>
      <c r="AE299" s="11">
        <f t="shared" si="14"/>
        <v>46374</v>
      </c>
    </row>
    <row r="300" spans="9:31" x14ac:dyDescent="0.25">
      <c r="I300" t="s">
        <v>13566</v>
      </c>
      <c r="J300" t="s">
        <v>14644</v>
      </c>
      <c r="K300">
        <v>500</v>
      </c>
      <c r="L300" t="e">
        <f>VLOOKUP(J300,'[1]stockopname_master_item (11)'!B$2:C$3427,2,0)</f>
        <v>#N/A</v>
      </c>
      <c r="M300" s="14" t="s">
        <v>9320</v>
      </c>
      <c r="N300" s="15">
        <v>470</v>
      </c>
      <c r="O300" s="15">
        <f>VLOOKUP(M300,[2]Sheet1!B$2:C$1721,2,0)</f>
        <v>470</v>
      </c>
      <c r="P300" s="16" t="str">
        <f t="shared" si="12"/>
        <v>sama</v>
      </c>
      <c r="X300" t="s">
        <v>2133</v>
      </c>
      <c r="Y300">
        <v>316</v>
      </c>
      <c r="Z300">
        <v>316</v>
      </c>
      <c r="AA300" t="str">
        <f t="shared" si="13"/>
        <v>SAMA</v>
      </c>
      <c r="AC300" t="s">
        <v>14866</v>
      </c>
      <c r="AD300">
        <f>VLOOKUP(AC300,$J$3:$K$1324,2,0)</f>
        <v>43777</v>
      </c>
      <c r="AE300" s="11">
        <f t="shared" si="14"/>
        <v>43777</v>
      </c>
    </row>
    <row r="301" spans="9:31" x14ac:dyDescent="0.25">
      <c r="I301" t="s">
        <v>13567</v>
      </c>
      <c r="J301" t="s">
        <v>14645</v>
      </c>
      <c r="K301">
        <v>1</v>
      </c>
      <c r="L301" t="e">
        <f>VLOOKUP(J301,'[1]stockopname_master_item (11)'!B$2:C$3427,2,0)</f>
        <v>#N/A</v>
      </c>
      <c r="M301" s="14" t="s">
        <v>9332</v>
      </c>
      <c r="N301" s="15">
        <v>625</v>
      </c>
      <c r="O301" s="15">
        <f>VLOOKUP(M301,[2]Sheet1!B$2:C$1721,2,0)</f>
        <v>625</v>
      </c>
      <c r="P301" s="16" t="str">
        <f t="shared" si="12"/>
        <v>sama</v>
      </c>
      <c r="X301" t="s">
        <v>2135</v>
      </c>
      <c r="Y301">
        <v>23</v>
      </c>
      <c r="Z301">
        <v>23</v>
      </c>
      <c r="AA301" t="str">
        <f t="shared" si="13"/>
        <v>SAMA</v>
      </c>
      <c r="AC301" t="s">
        <v>14867</v>
      </c>
      <c r="AD301">
        <f>VLOOKUP(AC301,$J$3:$K$1324,2,0)</f>
        <v>891</v>
      </c>
      <c r="AE301" s="11">
        <f t="shared" si="14"/>
        <v>891</v>
      </c>
    </row>
    <row r="302" spans="9:31" x14ac:dyDescent="0.25">
      <c r="I302" t="s">
        <v>13567</v>
      </c>
      <c r="J302" t="s">
        <v>14646</v>
      </c>
      <c r="K302">
        <v>240</v>
      </c>
      <c r="L302" t="e">
        <f>VLOOKUP(J302,'[1]stockopname_master_item (11)'!B$2:C$3427,2,0)</f>
        <v>#N/A</v>
      </c>
      <c r="M302" s="14" t="s">
        <v>9326</v>
      </c>
      <c r="N302" s="15">
        <v>4190</v>
      </c>
      <c r="O302" s="15">
        <f>VLOOKUP(M302,[2]Sheet1!B$2:C$1721,2,0)</f>
        <v>4190</v>
      </c>
      <c r="P302" s="16" t="str">
        <f t="shared" si="12"/>
        <v>sama</v>
      </c>
      <c r="X302" t="s">
        <v>2137</v>
      </c>
      <c r="Y302">
        <v>6</v>
      </c>
      <c r="Z302">
        <v>6</v>
      </c>
      <c r="AA302" t="str">
        <f t="shared" si="13"/>
        <v>SAMA</v>
      </c>
      <c r="AC302" t="s">
        <v>14868</v>
      </c>
      <c r="AD302">
        <f>VLOOKUP(AC302,$J$3:$K$1324,2,0)</f>
        <v>558</v>
      </c>
      <c r="AE302" s="11">
        <f t="shared" si="14"/>
        <v>558</v>
      </c>
    </row>
    <row r="303" spans="9:31" x14ac:dyDescent="0.25">
      <c r="I303" t="s">
        <v>1995</v>
      </c>
      <c r="J303" t="s">
        <v>14647</v>
      </c>
      <c r="K303">
        <v>1540</v>
      </c>
      <c r="L303" t="e">
        <f>VLOOKUP(J303,'[1]stockopname_master_item (11)'!B$2:C$3427,2,0)</f>
        <v>#N/A</v>
      </c>
      <c r="M303" s="14" t="s">
        <v>9324</v>
      </c>
      <c r="N303" s="15">
        <v>4330</v>
      </c>
      <c r="O303" s="15">
        <f>VLOOKUP(M303,[2]Sheet1!B$2:C$1721,2,0)</f>
        <v>4330</v>
      </c>
      <c r="P303" s="16" t="str">
        <f t="shared" si="12"/>
        <v>sama</v>
      </c>
      <c r="X303" t="s">
        <v>13577</v>
      </c>
      <c r="Y303">
        <v>3910</v>
      </c>
      <c r="Z303">
        <v>3910</v>
      </c>
      <c r="AA303" t="str">
        <f t="shared" si="13"/>
        <v>SAMA</v>
      </c>
      <c r="AC303" t="s">
        <v>14869</v>
      </c>
      <c r="AD303" t="e">
        <f>VLOOKUP(AC303,$J$3:$K$1324,2,0)</f>
        <v>#N/A</v>
      </c>
      <c r="AE303" s="11" t="str">
        <f t="shared" si="14"/>
        <v>0</v>
      </c>
    </row>
    <row r="304" spans="9:31" x14ac:dyDescent="0.25">
      <c r="I304" t="s">
        <v>2019</v>
      </c>
      <c r="J304" t="s">
        <v>14655</v>
      </c>
      <c r="K304">
        <v>11</v>
      </c>
      <c r="L304" t="e">
        <f>VLOOKUP(J304,'[1]stockopname_master_item (11)'!B$2:C$3427,2,0)</f>
        <v>#N/A</v>
      </c>
      <c r="M304" s="14" t="s">
        <v>9330</v>
      </c>
      <c r="N304" s="15">
        <v>375</v>
      </c>
      <c r="O304" s="15">
        <f>VLOOKUP(M304,[2]Sheet1!B$2:C$1721,2,0)</f>
        <v>375</v>
      </c>
      <c r="P304" s="16" t="str">
        <f t="shared" si="12"/>
        <v>sama</v>
      </c>
      <c r="X304" t="s">
        <v>13578</v>
      </c>
      <c r="Y304">
        <v>9541</v>
      </c>
      <c r="Z304">
        <v>9541</v>
      </c>
      <c r="AA304" t="str">
        <f t="shared" si="13"/>
        <v>SAMA</v>
      </c>
      <c r="AC304" t="s">
        <v>14870</v>
      </c>
      <c r="AD304">
        <f>VLOOKUP(AC304,$J$3:$K$1324,2,0)</f>
        <v>560</v>
      </c>
      <c r="AE304" s="11">
        <f t="shared" si="14"/>
        <v>560</v>
      </c>
    </row>
    <row r="305" spans="9:31" x14ac:dyDescent="0.25">
      <c r="I305" t="s">
        <v>2028</v>
      </c>
      <c r="J305" t="s">
        <v>14658</v>
      </c>
      <c r="K305">
        <v>17</v>
      </c>
      <c r="L305" t="e">
        <f>VLOOKUP(J305,'[1]stockopname_master_item (11)'!B$2:C$3427,2,0)</f>
        <v>#N/A</v>
      </c>
      <c r="M305" s="14" t="s">
        <v>9336</v>
      </c>
      <c r="N305" s="15">
        <v>4275</v>
      </c>
      <c r="O305" s="15">
        <f>VLOOKUP(M305,[2]Sheet1!B$2:C$1721,2,0)</f>
        <v>4275</v>
      </c>
      <c r="P305" s="16" t="str">
        <f t="shared" si="12"/>
        <v>sama</v>
      </c>
      <c r="X305" t="s">
        <v>13579</v>
      </c>
      <c r="Y305">
        <v>4519</v>
      </c>
      <c r="Z305">
        <v>4519</v>
      </c>
      <c r="AA305" t="str">
        <f t="shared" si="13"/>
        <v>SAMA</v>
      </c>
      <c r="AC305" t="s">
        <v>14872</v>
      </c>
      <c r="AD305" t="e">
        <f>VLOOKUP(AC305,$J$3:$K$1324,2,0)</f>
        <v>#N/A</v>
      </c>
      <c r="AE305" s="11" t="str">
        <f t="shared" si="14"/>
        <v>0</v>
      </c>
    </row>
    <row r="306" spans="9:31" x14ac:dyDescent="0.25">
      <c r="I306" t="s">
        <v>2028</v>
      </c>
      <c r="J306" t="s">
        <v>14659</v>
      </c>
      <c r="K306">
        <v>7600</v>
      </c>
      <c r="L306" t="e">
        <f>VLOOKUP(J306,'[1]stockopname_master_item (11)'!B$2:C$3427,2,0)</f>
        <v>#N/A</v>
      </c>
      <c r="M306" s="14" t="s">
        <v>9334</v>
      </c>
      <c r="N306" s="15">
        <v>4185</v>
      </c>
      <c r="O306" s="15">
        <f>VLOOKUP(M306,[2]Sheet1!B$2:C$1721,2,0)</f>
        <v>4185</v>
      </c>
      <c r="P306" s="16" t="str">
        <f t="shared" si="12"/>
        <v>sama</v>
      </c>
      <c r="X306" t="s">
        <v>2181</v>
      </c>
      <c r="Y306">
        <v>1860</v>
      </c>
      <c r="Z306">
        <v>1860</v>
      </c>
      <c r="AA306" t="str">
        <f t="shared" si="13"/>
        <v>SAMA</v>
      </c>
      <c r="AC306" t="s">
        <v>14873</v>
      </c>
      <c r="AD306">
        <f>VLOOKUP(AC306,$J$3:$K$1324,2,0)</f>
        <v>1658</v>
      </c>
      <c r="AE306" s="11">
        <f t="shared" si="14"/>
        <v>1658</v>
      </c>
    </row>
    <row r="307" spans="9:31" x14ac:dyDescent="0.25">
      <c r="I307" t="s">
        <v>1361</v>
      </c>
      <c r="J307" t="s">
        <v>14662</v>
      </c>
      <c r="K307">
        <v>10760</v>
      </c>
      <c r="L307" t="e">
        <f>VLOOKUP(J307,'[1]stockopname_master_item (11)'!B$2:C$3427,2,0)</f>
        <v>#N/A</v>
      </c>
      <c r="M307" s="14" t="s">
        <v>9322</v>
      </c>
      <c r="N307" s="15">
        <v>3740</v>
      </c>
      <c r="O307" s="15">
        <f>VLOOKUP(M307,[2]Sheet1!B$2:C$1721,2,0)</f>
        <v>3740</v>
      </c>
      <c r="P307" s="16" t="str">
        <f t="shared" si="12"/>
        <v>sama</v>
      </c>
      <c r="X307" t="s">
        <v>2187</v>
      </c>
      <c r="Y307">
        <v>1720</v>
      </c>
      <c r="Z307">
        <v>1720</v>
      </c>
      <c r="AA307" t="str">
        <f t="shared" si="13"/>
        <v>SAMA</v>
      </c>
      <c r="AC307" t="s">
        <v>14871</v>
      </c>
      <c r="AD307">
        <f>VLOOKUP(AC307,$J$3:$K$1324,2,0)</f>
        <v>2500</v>
      </c>
      <c r="AE307" s="11">
        <f t="shared" si="14"/>
        <v>2500</v>
      </c>
    </row>
    <row r="308" spans="9:31" x14ac:dyDescent="0.25">
      <c r="I308" t="s">
        <v>1361</v>
      </c>
      <c r="J308" t="s">
        <v>14663</v>
      </c>
      <c r="K308">
        <v>45000</v>
      </c>
      <c r="L308" t="e">
        <f>VLOOKUP(J308,'[1]stockopname_master_item (11)'!B$2:C$3427,2,0)</f>
        <v>#N/A</v>
      </c>
      <c r="M308" s="14" t="s">
        <v>9328</v>
      </c>
      <c r="N308" s="15">
        <v>340</v>
      </c>
      <c r="O308" s="15">
        <f>VLOOKUP(M308,[2]Sheet1!B$2:C$1721,2,0)</f>
        <v>340</v>
      </c>
      <c r="P308" s="16" t="str">
        <f t="shared" si="12"/>
        <v>sama</v>
      </c>
      <c r="X308" t="s">
        <v>2191</v>
      </c>
      <c r="Y308">
        <v>20000</v>
      </c>
      <c r="Z308">
        <v>20000</v>
      </c>
      <c r="AA308" t="str">
        <f t="shared" si="13"/>
        <v>SAMA</v>
      </c>
      <c r="AC308" t="s">
        <v>14874</v>
      </c>
      <c r="AD308" t="e">
        <f>VLOOKUP(AC308,$J$3:$K$1324,2,0)</f>
        <v>#N/A</v>
      </c>
      <c r="AE308" s="11" t="str">
        <f t="shared" si="14"/>
        <v>0</v>
      </c>
    </row>
    <row r="309" spans="9:31" x14ac:dyDescent="0.25">
      <c r="I309" t="s">
        <v>1361</v>
      </c>
      <c r="J309" t="s">
        <v>14664</v>
      </c>
      <c r="K309">
        <v>45000</v>
      </c>
      <c r="L309" t="e">
        <f>VLOOKUP(J309,'[1]stockopname_master_item (11)'!B$2:C$3427,2,0)</f>
        <v>#N/A</v>
      </c>
      <c r="M309" s="14" t="s">
        <v>350</v>
      </c>
      <c r="N309" s="15">
        <v>1013</v>
      </c>
      <c r="O309" s="15">
        <f>VLOOKUP(M309,[2]Sheet1!B$2:C$1721,2,0)</f>
        <v>1013</v>
      </c>
      <c r="P309" s="16" t="str">
        <f t="shared" si="12"/>
        <v>sama</v>
      </c>
      <c r="X309" t="s">
        <v>2200</v>
      </c>
      <c r="Y309">
        <v>10916</v>
      </c>
      <c r="Z309">
        <v>10916</v>
      </c>
      <c r="AA309" t="str">
        <f t="shared" si="13"/>
        <v>SAMA</v>
      </c>
      <c r="AC309" t="s">
        <v>14875</v>
      </c>
      <c r="AD309">
        <f>VLOOKUP(AC309,$J$3:$K$1324,2,0)</f>
        <v>285</v>
      </c>
      <c r="AE309" s="11">
        <f t="shared" si="14"/>
        <v>285</v>
      </c>
    </row>
    <row r="310" spans="9:31" x14ac:dyDescent="0.25">
      <c r="I310" t="s">
        <v>13471</v>
      </c>
      <c r="J310" t="s">
        <v>14666</v>
      </c>
      <c r="K310">
        <v>6</v>
      </c>
      <c r="L310" t="e">
        <f>VLOOKUP(J310,'[1]stockopname_master_item (11)'!B$2:C$3427,2,0)</f>
        <v>#N/A</v>
      </c>
      <c r="M310" s="14" t="s">
        <v>13490</v>
      </c>
      <c r="N310" s="15">
        <v>22438</v>
      </c>
      <c r="O310" s="15">
        <f>VLOOKUP(M310,[2]Sheet1!B$2:C$1721,2,0)</f>
        <v>22438</v>
      </c>
      <c r="P310" s="16" t="str">
        <f t="shared" si="12"/>
        <v>sama</v>
      </c>
      <c r="X310" t="s">
        <v>2214</v>
      </c>
      <c r="Y310">
        <v>11430</v>
      </c>
      <c r="Z310">
        <v>11430</v>
      </c>
      <c r="AA310" t="str">
        <f t="shared" si="13"/>
        <v>SAMA</v>
      </c>
      <c r="AC310" t="s">
        <v>14197</v>
      </c>
      <c r="AD310">
        <f>VLOOKUP(AC310,$J$3:$K$1324,2,0)</f>
        <v>100</v>
      </c>
      <c r="AE310" s="11">
        <f t="shared" si="14"/>
        <v>100</v>
      </c>
    </row>
    <row r="311" spans="9:31" x14ac:dyDescent="0.25">
      <c r="I311" t="s">
        <v>13471</v>
      </c>
      <c r="J311" t="s">
        <v>14667</v>
      </c>
      <c r="K311">
        <v>17900</v>
      </c>
      <c r="L311" t="e">
        <f>VLOOKUP(J311,'[1]stockopname_master_item (11)'!B$2:C$3427,2,0)</f>
        <v>#N/A</v>
      </c>
      <c r="M311" s="14" t="s">
        <v>13491</v>
      </c>
      <c r="N311" s="15">
        <v>4481</v>
      </c>
      <c r="O311" s="15">
        <f>VLOOKUP(M311,[2]Sheet1!B$2:C$1721,2,0)</f>
        <v>4481</v>
      </c>
      <c r="P311" s="16" t="str">
        <f t="shared" si="12"/>
        <v>sama</v>
      </c>
      <c r="X311" t="s">
        <v>2223</v>
      </c>
      <c r="Y311">
        <v>440</v>
      </c>
      <c r="Z311">
        <v>440</v>
      </c>
      <c r="AA311" t="str">
        <f t="shared" si="13"/>
        <v>SAMA</v>
      </c>
      <c r="AC311" t="s">
        <v>14876</v>
      </c>
      <c r="AD311">
        <f>VLOOKUP(AC311,$J$3:$K$1324,2,0)</f>
        <v>5</v>
      </c>
      <c r="AE311" s="11">
        <f t="shared" si="14"/>
        <v>5</v>
      </c>
    </row>
    <row r="312" spans="9:31" x14ac:dyDescent="0.25">
      <c r="I312" t="s">
        <v>13472</v>
      </c>
      <c r="J312" t="s">
        <v>14671</v>
      </c>
      <c r="K312">
        <v>18</v>
      </c>
      <c r="L312" t="e">
        <f>VLOOKUP(J312,'[1]stockopname_master_item (11)'!B$2:C$3427,2,0)</f>
        <v>#N/A</v>
      </c>
      <c r="M312" s="14" t="s">
        <v>9338</v>
      </c>
      <c r="N312" s="15">
        <v>709</v>
      </c>
      <c r="O312" s="15">
        <f>VLOOKUP(M312,[2]Sheet1!B$2:C$1721,2,0)</f>
        <v>709</v>
      </c>
      <c r="P312" s="16" t="str">
        <f t="shared" si="12"/>
        <v>sama</v>
      </c>
      <c r="X312" t="s">
        <v>2226</v>
      </c>
      <c r="Y312">
        <v>955</v>
      </c>
      <c r="Z312">
        <v>955</v>
      </c>
      <c r="AA312" t="str">
        <f t="shared" si="13"/>
        <v>SAMA</v>
      </c>
      <c r="AC312" t="s">
        <v>14877</v>
      </c>
      <c r="AD312">
        <f>VLOOKUP(AC312,$J$3:$K$1324,2,0)</f>
        <v>2200</v>
      </c>
      <c r="AE312" s="11">
        <f t="shared" si="14"/>
        <v>2200</v>
      </c>
    </row>
    <row r="313" spans="9:31" x14ac:dyDescent="0.25">
      <c r="I313" t="s">
        <v>13472</v>
      </c>
      <c r="J313" t="s">
        <v>14672</v>
      </c>
      <c r="K313">
        <v>8440</v>
      </c>
      <c r="L313" t="e">
        <f>VLOOKUP(J313,'[1]stockopname_master_item (11)'!B$2:C$3427,2,0)</f>
        <v>#N/A</v>
      </c>
      <c r="M313" s="14" t="s">
        <v>13708</v>
      </c>
      <c r="N313" s="15">
        <v>2285</v>
      </c>
      <c r="O313" s="15">
        <f>VLOOKUP(M313,[2]Sheet1!B$2:C$1721,2,0)</f>
        <v>2285</v>
      </c>
      <c r="P313" s="16" t="str">
        <f t="shared" si="12"/>
        <v>sama</v>
      </c>
      <c r="X313" t="s">
        <v>2228</v>
      </c>
      <c r="Y313">
        <v>100</v>
      </c>
      <c r="Z313">
        <v>100</v>
      </c>
      <c r="AA313" t="str">
        <f t="shared" si="13"/>
        <v>SAMA</v>
      </c>
      <c r="AC313" t="s">
        <v>14878</v>
      </c>
      <c r="AD313">
        <f>VLOOKUP(AC313,$J$3:$K$1324,2,0)</f>
        <v>1250</v>
      </c>
      <c r="AE313" s="11">
        <f t="shared" si="14"/>
        <v>1250</v>
      </c>
    </row>
    <row r="314" spans="9:31" x14ac:dyDescent="0.25">
      <c r="I314" t="s">
        <v>13472</v>
      </c>
      <c r="J314" t="s">
        <v>14673</v>
      </c>
      <c r="K314">
        <v>1000</v>
      </c>
      <c r="L314" t="e">
        <f>VLOOKUP(J314,'[1]stockopname_master_item (11)'!B$2:C$3427,2,0)</f>
        <v>#N/A</v>
      </c>
      <c r="M314" s="14" t="s">
        <v>13709</v>
      </c>
      <c r="N314" s="15">
        <v>507</v>
      </c>
      <c r="O314" s="15">
        <f>VLOOKUP(M314,[2]Sheet1!B$2:C$1721,2,0)</f>
        <v>507</v>
      </c>
      <c r="P314" s="16" t="str">
        <f t="shared" si="12"/>
        <v>sama</v>
      </c>
      <c r="X314" t="s">
        <v>13580</v>
      </c>
      <c r="Y314">
        <v>11</v>
      </c>
      <c r="Z314">
        <v>11</v>
      </c>
      <c r="AA314" t="str">
        <f t="shared" si="13"/>
        <v>SAMA</v>
      </c>
      <c r="AC314" t="s">
        <v>14879</v>
      </c>
      <c r="AD314" t="e">
        <f>VLOOKUP(AC314,$J$3:$K$1324,2,0)</f>
        <v>#N/A</v>
      </c>
      <c r="AE314" s="11" t="str">
        <f t="shared" si="14"/>
        <v>0</v>
      </c>
    </row>
    <row r="315" spans="9:31" x14ac:dyDescent="0.25">
      <c r="I315" t="s">
        <v>2090</v>
      </c>
      <c r="J315" t="s">
        <v>14679</v>
      </c>
      <c r="K315">
        <v>13</v>
      </c>
      <c r="L315" t="e">
        <f>VLOOKUP(J315,'[1]stockopname_master_item (11)'!B$2:C$3427,2,0)</f>
        <v>#N/A</v>
      </c>
      <c r="M315" s="14" t="s">
        <v>352</v>
      </c>
      <c r="N315" s="15">
        <v>3</v>
      </c>
      <c r="O315" s="15">
        <f>VLOOKUP(M315,[2]Sheet1!B$2:C$1721,2,0)</f>
        <v>3</v>
      </c>
      <c r="P315" s="16" t="str">
        <f t="shared" si="12"/>
        <v>sama</v>
      </c>
      <c r="X315" t="s">
        <v>13581</v>
      </c>
      <c r="Y315">
        <v>1552</v>
      </c>
      <c r="Z315">
        <v>1552</v>
      </c>
      <c r="AA315" t="str">
        <f t="shared" si="13"/>
        <v>SAMA</v>
      </c>
      <c r="AC315" t="s">
        <v>14880</v>
      </c>
      <c r="AD315">
        <f>VLOOKUP(AC315,$J$3:$K$1324,2,0)</f>
        <v>360</v>
      </c>
      <c r="AE315" s="11">
        <f t="shared" si="14"/>
        <v>360</v>
      </c>
    </row>
    <row r="316" spans="9:31" x14ac:dyDescent="0.25">
      <c r="I316" t="s">
        <v>2096</v>
      </c>
      <c r="J316" t="s">
        <v>14681</v>
      </c>
      <c r="K316">
        <v>141</v>
      </c>
      <c r="L316" t="e">
        <f>VLOOKUP(J316,'[1]stockopname_master_item (11)'!B$2:C$3427,2,0)</f>
        <v>#N/A</v>
      </c>
      <c r="M316" s="14" t="s">
        <v>3825</v>
      </c>
      <c r="N316" s="15">
        <v>600</v>
      </c>
      <c r="O316" s="15">
        <f>VLOOKUP(M316,[2]Sheet1!B$2:C$1721,2,0)</f>
        <v>600</v>
      </c>
      <c r="P316" s="16" t="str">
        <f t="shared" si="12"/>
        <v>sama</v>
      </c>
      <c r="X316" t="s">
        <v>2238</v>
      </c>
      <c r="Y316">
        <v>270</v>
      </c>
      <c r="Z316">
        <v>270</v>
      </c>
      <c r="AA316" t="str">
        <f t="shared" si="13"/>
        <v>SAMA</v>
      </c>
      <c r="AC316" t="s">
        <v>14881</v>
      </c>
      <c r="AD316">
        <f>VLOOKUP(AC316,$J$3:$K$1324,2,0)</f>
        <v>1100</v>
      </c>
      <c r="AE316" s="11">
        <f t="shared" si="14"/>
        <v>1100</v>
      </c>
    </row>
    <row r="317" spans="9:31" x14ac:dyDescent="0.25">
      <c r="I317" t="s">
        <v>2101</v>
      </c>
      <c r="J317" t="s">
        <v>14682</v>
      </c>
      <c r="K317">
        <v>1037</v>
      </c>
      <c r="L317" t="e">
        <f>VLOOKUP(J317,'[1]stockopname_master_item (11)'!B$2:C$3427,2,0)</f>
        <v>#N/A</v>
      </c>
      <c r="M317" s="14" t="s">
        <v>359</v>
      </c>
      <c r="N317" s="15">
        <v>1</v>
      </c>
      <c r="O317" s="15">
        <f>VLOOKUP(M317,[2]Sheet1!B$2:C$1721,2,0)</f>
        <v>1</v>
      </c>
      <c r="P317" s="16" t="str">
        <f t="shared" si="12"/>
        <v>sama</v>
      </c>
      <c r="X317" t="s">
        <v>2241</v>
      </c>
      <c r="Y317">
        <v>250</v>
      </c>
      <c r="Z317">
        <v>250</v>
      </c>
      <c r="AA317" t="str">
        <f t="shared" si="13"/>
        <v>SAMA</v>
      </c>
      <c r="AC317" t="s">
        <v>14198</v>
      </c>
      <c r="AD317">
        <f>VLOOKUP(AC317,$J$3:$K$1324,2,0)</f>
        <v>265</v>
      </c>
      <c r="AE317" s="11">
        <f t="shared" si="14"/>
        <v>265</v>
      </c>
    </row>
    <row r="318" spans="9:31" x14ac:dyDescent="0.25">
      <c r="I318" t="s">
        <v>13570</v>
      </c>
      <c r="J318" t="s">
        <v>14683</v>
      </c>
      <c r="K318">
        <v>787</v>
      </c>
      <c r="L318" t="e">
        <f>VLOOKUP(J318,'[1]stockopname_master_item (11)'!B$2:C$3427,2,0)</f>
        <v>#N/A</v>
      </c>
      <c r="M318" s="14" t="s">
        <v>357</v>
      </c>
      <c r="N318" s="15">
        <v>4</v>
      </c>
      <c r="O318" s="15">
        <f>VLOOKUP(M318,[2]Sheet1!B$2:C$1721,2,0)</f>
        <v>4</v>
      </c>
      <c r="P318" s="16" t="str">
        <f t="shared" si="12"/>
        <v>sama</v>
      </c>
      <c r="X318" t="s">
        <v>13585</v>
      </c>
      <c r="Y318">
        <v>2656</v>
      </c>
      <c r="Z318">
        <v>2656</v>
      </c>
      <c r="AA318" t="str">
        <f t="shared" si="13"/>
        <v>SAMA</v>
      </c>
      <c r="AC318" t="s">
        <v>14199</v>
      </c>
      <c r="AD318">
        <f>VLOOKUP(AC318,$J$3:$K$1324,2,0)</f>
        <v>1118</v>
      </c>
      <c r="AE318" s="11">
        <f t="shared" si="14"/>
        <v>1118</v>
      </c>
    </row>
    <row r="319" spans="9:31" x14ac:dyDescent="0.25">
      <c r="I319" t="s">
        <v>13570</v>
      </c>
      <c r="J319" t="s">
        <v>14684</v>
      </c>
      <c r="K319">
        <v>1020</v>
      </c>
      <c r="L319" t="e">
        <f>VLOOKUP(J319,'[1]stockopname_master_item (11)'!B$2:C$3427,2,0)</f>
        <v>#N/A</v>
      </c>
      <c r="M319" s="14" t="s">
        <v>3828</v>
      </c>
      <c r="N319" s="15">
        <v>12</v>
      </c>
      <c r="O319" s="15">
        <f>VLOOKUP(M319,[2]Sheet1!B$2:C$1721,2,0)</f>
        <v>12</v>
      </c>
      <c r="P319" s="16" t="str">
        <f t="shared" si="12"/>
        <v>sama</v>
      </c>
      <c r="X319" t="s">
        <v>13592</v>
      </c>
      <c r="Y319">
        <v>260</v>
      </c>
      <c r="Z319">
        <v>260</v>
      </c>
      <c r="AA319" t="str">
        <f t="shared" si="13"/>
        <v>SAMA</v>
      </c>
      <c r="AC319" t="s">
        <v>14886</v>
      </c>
      <c r="AD319" t="e">
        <f>VLOOKUP(AC319,$J$3:$K$1324,2,0)</f>
        <v>#N/A</v>
      </c>
      <c r="AE319" s="11" t="str">
        <f t="shared" si="14"/>
        <v>0</v>
      </c>
    </row>
    <row r="320" spans="9:31" x14ac:dyDescent="0.25">
      <c r="I320" t="s">
        <v>13571</v>
      </c>
      <c r="J320" t="s">
        <v>14685</v>
      </c>
      <c r="K320">
        <v>441</v>
      </c>
      <c r="L320" t="e">
        <f>VLOOKUP(J320,'[1]stockopname_master_item (11)'!B$2:C$3427,2,0)</f>
        <v>#N/A</v>
      </c>
      <c r="M320" s="14" t="s">
        <v>13715</v>
      </c>
      <c r="N320" s="15">
        <v>11</v>
      </c>
      <c r="O320" s="15">
        <f>VLOOKUP(M320,[2]Sheet1!B$2:C$1721,2,0)</f>
        <v>11</v>
      </c>
      <c r="P320" s="16" t="str">
        <f t="shared" si="12"/>
        <v>sama</v>
      </c>
      <c r="X320" t="s">
        <v>89</v>
      </c>
      <c r="Y320">
        <v>20514</v>
      </c>
      <c r="Z320">
        <v>20514</v>
      </c>
      <c r="AA320" t="str">
        <f t="shared" si="13"/>
        <v>SAMA</v>
      </c>
      <c r="AC320" t="s">
        <v>14888</v>
      </c>
      <c r="AD320">
        <f>VLOOKUP(AC320,$J$3:$K$1324,2,0)</f>
        <v>305</v>
      </c>
      <c r="AE320" s="11">
        <f t="shared" si="14"/>
        <v>305</v>
      </c>
    </row>
    <row r="321" spans="9:31" x14ac:dyDescent="0.25">
      <c r="I321" t="s">
        <v>13571</v>
      </c>
      <c r="J321" t="s">
        <v>14686</v>
      </c>
      <c r="K321">
        <v>1349</v>
      </c>
      <c r="L321" t="e">
        <f>VLOOKUP(J321,'[1]stockopname_master_item (11)'!B$2:C$3427,2,0)</f>
        <v>#N/A</v>
      </c>
      <c r="M321" s="14" t="s">
        <v>13716</v>
      </c>
      <c r="N321" s="15">
        <v>160</v>
      </c>
      <c r="O321" s="15">
        <f>VLOOKUP(M321,[2]Sheet1!B$2:C$1721,2,0)</f>
        <v>160</v>
      </c>
      <c r="P321" s="16" t="str">
        <f t="shared" si="12"/>
        <v>sama</v>
      </c>
      <c r="X321" t="s">
        <v>94</v>
      </c>
      <c r="Y321">
        <v>22905</v>
      </c>
      <c r="Z321">
        <v>22905</v>
      </c>
      <c r="AA321" t="str">
        <f t="shared" si="13"/>
        <v>SAMA</v>
      </c>
      <c r="AC321" t="s">
        <v>14887</v>
      </c>
      <c r="AD321">
        <f>VLOOKUP(AC321,$J$3:$K$1324,2,0)</f>
        <v>200</v>
      </c>
      <c r="AE321" s="11">
        <f t="shared" si="14"/>
        <v>200</v>
      </c>
    </row>
    <row r="322" spans="9:31" x14ac:dyDescent="0.25">
      <c r="I322" t="s">
        <v>13572</v>
      </c>
      <c r="J322" t="s">
        <v>14687</v>
      </c>
      <c r="K322">
        <v>340</v>
      </c>
      <c r="L322" t="e">
        <f>VLOOKUP(J322,'[1]stockopname_master_item (11)'!B$2:C$3427,2,0)</f>
        <v>#N/A</v>
      </c>
      <c r="M322" s="14" t="s">
        <v>13717</v>
      </c>
      <c r="N322" s="15">
        <v>93</v>
      </c>
      <c r="O322" s="15">
        <f>VLOOKUP(M322,[2]Sheet1!B$2:C$1721,2,0)</f>
        <v>93</v>
      </c>
      <c r="P322" s="16" t="str">
        <f t="shared" si="12"/>
        <v>sama</v>
      </c>
      <c r="X322" t="s">
        <v>2318</v>
      </c>
      <c r="Y322">
        <v>25896</v>
      </c>
      <c r="Z322">
        <v>25896</v>
      </c>
      <c r="AA322" t="str">
        <f t="shared" si="13"/>
        <v>SAMA</v>
      </c>
      <c r="AC322" t="s">
        <v>14882</v>
      </c>
      <c r="AD322" t="e">
        <f>VLOOKUP(AC322,$J$3:$K$1324,2,0)</f>
        <v>#N/A</v>
      </c>
      <c r="AE322" s="11" t="str">
        <f t="shared" si="14"/>
        <v>0</v>
      </c>
    </row>
    <row r="323" spans="9:31" x14ac:dyDescent="0.25">
      <c r="I323" t="s">
        <v>2121</v>
      </c>
      <c r="J323" t="s">
        <v>14688</v>
      </c>
      <c r="K323">
        <v>1278</v>
      </c>
      <c r="L323" t="e">
        <f>VLOOKUP(J323,'[1]stockopname_master_item (11)'!B$2:C$3427,2,0)</f>
        <v>#N/A</v>
      </c>
      <c r="M323" s="14" t="s">
        <v>362</v>
      </c>
      <c r="N323" s="15">
        <v>15</v>
      </c>
      <c r="O323" s="15">
        <f>VLOOKUP(M323,[2]Sheet1!B$2:C$1721,2,0)</f>
        <v>15</v>
      </c>
      <c r="P323" s="16" t="str">
        <f t="shared" si="12"/>
        <v>sama</v>
      </c>
      <c r="X323" t="s">
        <v>13593</v>
      </c>
      <c r="Y323">
        <v>1441</v>
      </c>
      <c r="Z323">
        <v>1441</v>
      </c>
      <c r="AA323" t="str">
        <f t="shared" si="13"/>
        <v>SAMA</v>
      </c>
      <c r="AC323" t="s">
        <v>14883</v>
      </c>
      <c r="AD323">
        <f>VLOOKUP(AC323,$J$3:$K$1324,2,0)</f>
        <v>2964</v>
      </c>
      <c r="AE323" s="11">
        <f t="shared" si="14"/>
        <v>2964</v>
      </c>
    </row>
    <row r="324" spans="9:31" x14ac:dyDescent="0.25">
      <c r="I324" t="s">
        <v>2124</v>
      </c>
      <c r="J324" t="s">
        <v>14689</v>
      </c>
      <c r="K324">
        <v>200</v>
      </c>
      <c r="L324" t="e">
        <f>VLOOKUP(J324,'[1]stockopname_master_item (11)'!B$2:C$3427,2,0)</f>
        <v>#N/A</v>
      </c>
      <c r="M324" s="14" t="s">
        <v>10781</v>
      </c>
      <c r="N324" s="15">
        <v>16</v>
      </c>
      <c r="O324" s="15">
        <f>VLOOKUP(M324,[2]Sheet1!B$2:C$1721,2,0)</f>
        <v>16</v>
      </c>
      <c r="P324" s="16" t="str">
        <f t="shared" ref="P324:P387" si="15">IF(O324-N324=0,"sama","tidak")</f>
        <v>sama</v>
      </c>
      <c r="X324" t="s">
        <v>10054</v>
      </c>
      <c r="Y324">
        <v>13</v>
      </c>
      <c r="Z324">
        <v>13</v>
      </c>
      <c r="AA324" t="str">
        <f t="shared" ref="AA324:AA387" si="16">IF(Y324-Z324=0,"SAMA","TIDAK")</f>
        <v>SAMA</v>
      </c>
      <c r="AC324" t="s">
        <v>14884</v>
      </c>
      <c r="AD324" t="e">
        <f>VLOOKUP(AC324,$J$3:$K$1324,2,0)</f>
        <v>#N/A</v>
      </c>
      <c r="AE324" s="11" t="str">
        <f t="shared" ref="AE324:AE387" si="17">IF(ISNA(AD324),"0",AD324)</f>
        <v>0</v>
      </c>
    </row>
    <row r="325" spans="9:31" x14ac:dyDescent="0.25">
      <c r="I325" t="s">
        <v>2126</v>
      </c>
      <c r="J325" t="s">
        <v>14690</v>
      </c>
      <c r="K325">
        <v>5</v>
      </c>
      <c r="L325" t="e">
        <f>VLOOKUP(J325,'[1]stockopname_master_item (11)'!B$2:C$3427,2,0)</f>
        <v>#N/A</v>
      </c>
      <c r="M325" s="14" t="s">
        <v>366</v>
      </c>
      <c r="N325" s="15">
        <v>60</v>
      </c>
      <c r="O325" s="15">
        <f>VLOOKUP(M325,[2]Sheet1!B$2:C$1721,2,0)</f>
        <v>60</v>
      </c>
      <c r="P325" s="16" t="str">
        <f t="shared" si="15"/>
        <v>sama</v>
      </c>
      <c r="X325" t="s">
        <v>10057</v>
      </c>
      <c r="Y325">
        <v>235</v>
      </c>
      <c r="Z325">
        <v>235</v>
      </c>
      <c r="AA325" t="str">
        <f t="shared" si="16"/>
        <v>SAMA</v>
      </c>
      <c r="AC325" t="s">
        <v>14885</v>
      </c>
      <c r="AD325">
        <f>VLOOKUP(AC325,$J$3:$K$1324,2,0)</f>
        <v>1971</v>
      </c>
      <c r="AE325" s="11">
        <f t="shared" si="17"/>
        <v>1971</v>
      </c>
    </row>
    <row r="326" spans="9:31" x14ac:dyDescent="0.25">
      <c r="I326" t="s">
        <v>2129</v>
      </c>
      <c r="J326" t="s">
        <v>14691</v>
      </c>
      <c r="K326">
        <v>9</v>
      </c>
      <c r="L326" t="e">
        <f>VLOOKUP(J326,'[1]stockopname_master_item (11)'!B$2:C$3427,2,0)</f>
        <v>#N/A</v>
      </c>
      <c r="M326" s="14" t="s">
        <v>13720</v>
      </c>
      <c r="N326" s="15">
        <v>440</v>
      </c>
      <c r="O326" s="15">
        <f>VLOOKUP(M326,[2]Sheet1!B$2:C$1721,2,0)</f>
        <v>440</v>
      </c>
      <c r="P326" s="16" t="str">
        <f t="shared" si="15"/>
        <v>sama</v>
      </c>
      <c r="X326" t="s">
        <v>13598</v>
      </c>
      <c r="Y326">
        <v>400</v>
      </c>
      <c r="Z326">
        <v>400</v>
      </c>
      <c r="AA326" t="str">
        <f t="shared" si="16"/>
        <v>SAMA</v>
      </c>
      <c r="AC326" t="s">
        <v>14892</v>
      </c>
      <c r="AD326">
        <f>VLOOKUP(AC326,$J$3:$K$1324,2,0)</f>
        <v>8</v>
      </c>
      <c r="AE326" s="11">
        <f t="shared" si="17"/>
        <v>8</v>
      </c>
    </row>
    <row r="327" spans="9:31" x14ac:dyDescent="0.25">
      <c r="I327" t="s">
        <v>2133</v>
      </c>
      <c r="J327" t="s">
        <v>14693</v>
      </c>
      <c r="K327">
        <v>316</v>
      </c>
      <c r="L327" t="e">
        <f>VLOOKUP(J327,'[1]stockopname_master_item (11)'!B$2:C$3427,2,0)</f>
        <v>#N/A</v>
      </c>
      <c r="M327" s="14" t="s">
        <v>13492</v>
      </c>
      <c r="N327" s="15">
        <v>611</v>
      </c>
      <c r="O327" s="15">
        <f>VLOOKUP(M327,[2]Sheet1!B$2:C$1721,2,0)</f>
        <v>611</v>
      </c>
      <c r="P327" s="16" t="str">
        <f t="shared" si="15"/>
        <v>sama</v>
      </c>
      <c r="X327" t="s">
        <v>13599</v>
      </c>
      <c r="Y327">
        <v>1004</v>
      </c>
      <c r="Z327">
        <v>1004</v>
      </c>
      <c r="AA327" t="str">
        <f t="shared" si="16"/>
        <v>SAMA</v>
      </c>
      <c r="AC327" t="s">
        <v>14526</v>
      </c>
      <c r="AD327" t="e">
        <f>VLOOKUP(AC327,$J$3:$K$1324,2,0)</f>
        <v>#N/A</v>
      </c>
      <c r="AE327" s="11" t="str">
        <f t="shared" si="17"/>
        <v>0</v>
      </c>
    </row>
    <row r="328" spans="9:31" x14ac:dyDescent="0.25">
      <c r="I328" t="s">
        <v>2135</v>
      </c>
      <c r="J328" t="s">
        <v>14694</v>
      </c>
      <c r="K328">
        <v>23</v>
      </c>
      <c r="L328" t="e">
        <f>VLOOKUP(J328,'[1]stockopname_master_item (11)'!B$2:C$3427,2,0)</f>
        <v>#N/A</v>
      </c>
      <c r="M328" s="14" t="s">
        <v>374</v>
      </c>
      <c r="N328" s="15">
        <v>1130</v>
      </c>
      <c r="O328" s="15">
        <f>VLOOKUP(M328,[2]Sheet1!B$2:C$1721,2,0)</f>
        <v>1130</v>
      </c>
      <c r="P328" s="16" t="str">
        <f t="shared" si="15"/>
        <v>sama</v>
      </c>
      <c r="X328" t="s">
        <v>13601</v>
      </c>
      <c r="Y328">
        <v>794</v>
      </c>
      <c r="Z328">
        <v>794</v>
      </c>
      <c r="AA328" t="str">
        <f t="shared" si="16"/>
        <v>SAMA</v>
      </c>
      <c r="AC328" t="s">
        <v>14893</v>
      </c>
      <c r="AD328">
        <f>VLOOKUP(AC328,$J$3:$K$1324,2,0)</f>
        <v>1720</v>
      </c>
      <c r="AE328" s="11">
        <f t="shared" si="17"/>
        <v>1720</v>
      </c>
    </row>
    <row r="329" spans="9:31" x14ac:dyDescent="0.25">
      <c r="I329" t="s">
        <v>2137</v>
      </c>
      <c r="J329" t="s">
        <v>14695</v>
      </c>
      <c r="K329">
        <v>6</v>
      </c>
      <c r="L329" t="e">
        <f>VLOOKUP(J329,'[1]stockopname_master_item (11)'!B$2:C$3427,2,0)</f>
        <v>#N/A</v>
      </c>
      <c r="M329" s="14" t="s">
        <v>3956</v>
      </c>
      <c r="N329" s="15">
        <v>356</v>
      </c>
      <c r="O329" s="15">
        <f>VLOOKUP(M329,[2]Sheet1!B$2:C$1721,2,0)</f>
        <v>356</v>
      </c>
      <c r="P329" s="16" t="str">
        <f t="shared" si="15"/>
        <v>sama</v>
      </c>
      <c r="X329" t="s">
        <v>13602</v>
      </c>
      <c r="Y329">
        <v>641</v>
      </c>
      <c r="Z329">
        <v>641</v>
      </c>
      <c r="AA329" t="str">
        <f t="shared" si="16"/>
        <v>SAMA</v>
      </c>
      <c r="AC329" t="s">
        <v>14201</v>
      </c>
      <c r="AD329" t="e">
        <f>VLOOKUP(AC329,$J$3:$K$1324,2,0)</f>
        <v>#N/A</v>
      </c>
      <c r="AE329" s="11" t="str">
        <f t="shared" si="17"/>
        <v>0</v>
      </c>
    </row>
    <row r="330" spans="9:31" x14ac:dyDescent="0.25">
      <c r="I330" t="s">
        <v>13577</v>
      </c>
      <c r="J330" t="s">
        <v>14698</v>
      </c>
      <c r="K330">
        <v>1909</v>
      </c>
      <c r="L330" t="e">
        <f>VLOOKUP(J330,'[1]stockopname_master_item (11)'!B$2:C$3427,2,0)</f>
        <v>#N/A</v>
      </c>
      <c r="M330" s="14" t="s">
        <v>13721</v>
      </c>
      <c r="N330" s="15">
        <v>1047</v>
      </c>
      <c r="O330" s="15">
        <f>VLOOKUP(M330,[2]Sheet1!B$2:C$1721,2,0)</f>
        <v>1047</v>
      </c>
      <c r="P330" s="16" t="str">
        <f t="shared" si="15"/>
        <v>sama</v>
      </c>
      <c r="X330" t="s">
        <v>2461</v>
      </c>
      <c r="Y330">
        <v>993</v>
      </c>
      <c r="Z330">
        <v>993</v>
      </c>
      <c r="AA330" t="str">
        <f t="shared" si="16"/>
        <v>SAMA</v>
      </c>
      <c r="AC330" t="s">
        <v>14890</v>
      </c>
      <c r="AD330" t="e">
        <f>VLOOKUP(AC330,$J$3:$K$1324,2,0)</f>
        <v>#N/A</v>
      </c>
      <c r="AE330" s="11" t="str">
        <f t="shared" si="17"/>
        <v>0</v>
      </c>
    </row>
    <row r="331" spans="9:31" x14ac:dyDescent="0.25">
      <c r="I331" t="s">
        <v>13577</v>
      </c>
      <c r="J331" t="s">
        <v>14699</v>
      </c>
      <c r="K331">
        <v>2001</v>
      </c>
      <c r="L331" t="e">
        <f>VLOOKUP(J331,'[1]stockopname_master_item (11)'!B$2:C$3427,2,0)</f>
        <v>#N/A</v>
      </c>
      <c r="M331" s="14" t="s">
        <v>3919</v>
      </c>
      <c r="N331" s="15">
        <v>10193</v>
      </c>
      <c r="O331" s="15">
        <f>VLOOKUP(M331,[2]Sheet1!B$2:C$1721,2,0)</f>
        <v>10193</v>
      </c>
      <c r="P331" s="16" t="str">
        <f t="shared" si="15"/>
        <v>sama</v>
      </c>
      <c r="X331" t="s">
        <v>13603</v>
      </c>
      <c r="Y331">
        <v>1042</v>
      </c>
      <c r="Z331">
        <v>1042</v>
      </c>
      <c r="AA331" t="str">
        <f t="shared" si="16"/>
        <v>SAMA</v>
      </c>
      <c r="AC331" t="s">
        <v>14891</v>
      </c>
      <c r="AD331">
        <f>VLOOKUP(AC331,$J$3:$K$1324,2,0)</f>
        <v>19</v>
      </c>
      <c r="AE331" s="11">
        <f t="shared" si="17"/>
        <v>19</v>
      </c>
    </row>
    <row r="332" spans="9:31" x14ac:dyDescent="0.25">
      <c r="I332" t="s">
        <v>13578</v>
      </c>
      <c r="J332" t="s">
        <v>14701</v>
      </c>
      <c r="K332">
        <v>1600</v>
      </c>
      <c r="L332" t="e">
        <f>VLOOKUP(J332,'[1]stockopname_master_item (11)'!B$2:C$3427,2,0)</f>
        <v>#N/A</v>
      </c>
      <c r="M332" s="14" t="s">
        <v>13722</v>
      </c>
      <c r="N332" s="15">
        <v>30301</v>
      </c>
      <c r="O332" s="15">
        <f>VLOOKUP(M332,[2]Sheet1!B$2:C$1721,2,0)</f>
        <v>30301</v>
      </c>
      <c r="P332" s="16" t="str">
        <f t="shared" si="15"/>
        <v>sama</v>
      </c>
      <c r="X332" t="s">
        <v>2491</v>
      </c>
      <c r="Y332">
        <v>48</v>
      </c>
      <c r="Z332">
        <v>48</v>
      </c>
      <c r="AA332" t="str">
        <f t="shared" si="16"/>
        <v>SAMA</v>
      </c>
      <c r="AC332" t="s">
        <v>14200</v>
      </c>
      <c r="AD332">
        <f>VLOOKUP(AC332,$J$3:$K$1324,2,0)</f>
        <v>20</v>
      </c>
      <c r="AE332" s="11">
        <f t="shared" si="17"/>
        <v>20</v>
      </c>
    </row>
    <row r="333" spans="9:31" x14ac:dyDescent="0.25">
      <c r="I333" t="s">
        <v>13578</v>
      </c>
      <c r="J333" t="s">
        <v>14702</v>
      </c>
      <c r="K333">
        <v>7920</v>
      </c>
      <c r="L333" t="e">
        <f>VLOOKUP(J333,'[1]stockopname_master_item (11)'!B$2:C$3427,2,0)</f>
        <v>#N/A</v>
      </c>
      <c r="M333" s="14" t="s">
        <v>13493</v>
      </c>
      <c r="N333" s="15">
        <v>44026</v>
      </c>
      <c r="O333" s="15">
        <f>VLOOKUP(M333,[2]Sheet1!B$2:C$1721,2,0)</f>
        <v>44026</v>
      </c>
      <c r="P333" s="16" t="str">
        <f t="shared" si="15"/>
        <v>sama</v>
      </c>
      <c r="X333" t="s">
        <v>13604</v>
      </c>
      <c r="Y333">
        <v>40</v>
      </c>
      <c r="Z333">
        <v>40</v>
      </c>
      <c r="AA333" t="str">
        <f t="shared" si="16"/>
        <v>SAMA</v>
      </c>
      <c r="AC333" t="s">
        <v>14889</v>
      </c>
      <c r="AD333">
        <f>VLOOKUP(AC333,$J$3:$K$1324,2,0)</f>
        <v>700</v>
      </c>
      <c r="AE333" s="11">
        <f t="shared" si="17"/>
        <v>700</v>
      </c>
    </row>
    <row r="334" spans="9:31" x14ac:dyDescent="0.25">
      <c r="I334" t="s">
        <v>13578</v>
      </c>
      <c r="J334" t="s">
        <v>14703</v>
      </c>
      <c r="K334">
        <v>21</v>
      </c>
      <c r="L334" t="e">
        <f>VLOOKUP(J334,'[1]stockopname_master_item (11)'!B$2:C$3427,2,0)</f>
        <v>#N/A</v>
      </c>
      <c r="M334" s="14" t="s">
        <v>13723</v>
      </c>
      <c r="N334" s="15">
        <v>1071</v>
      </c>
      <c r="O334" s="15">
        <f>VLOOKUP(M334,[2]Sheet1!B$2:C$1721,2,0)</f>
        <v>1071</v>
      </c>
      <c r="P334" s="16" t="str">
        <f t="shared" si="15"/>
        <v>sama</v>
      </c>
      <c r="X334" t="s">
        <v>13605</v>
      </c>
      <c r="Y334">
        <v>295</v>
      </c>
      <c r="Z334">
        <v>295</v>
      </c>
      <c r="AA334" t="str">
        <f t="shared" si="16"/>
        <v>SAMA</v>
      </c>
      <c r="AC334" t="s">
        <v>14894</v>
      </c>
      <c r="AD334" t="e">
        <f>VLOOKUP(AC334,$J$3:$K$1324,2,0)</f>
        <v>#N/A</v>
      </c>
      <c r="AE334" s="11" t="str">
        <f t="shared" si="17"/>
        <v>0</v>
      </c>
    </row>
    <row r="335" spans="9:31" x14ac:dyDescent="0.25">
      <c r="I335" t="s">
        <v>13579</v>
      </c>
      <c r="J335" t="s">
        <v>14704</v>
      </c>
      <c r="K335">
        <v>4519</v>
      </c>
      <c r="L335" t="e">
        <f>VLOOKUP(J335,'[1]stockopname_master_item (11)'!B$2:C$3427,2,0)</f>
        <v>#N/A</v>
      </c>
      <c r="M335" s="14" t="s">
        <v>10822</v>
      </c>
      <c r="N335" s="15">
        <v>5403</v>
      </c>
      <c r="O335" s="15">
        <f>VLOOKUP(M335,[2]Sheet1!B$2:C$1721,2,0)</f>
        <v>5403</v>
      </c>
      <c r="P335" s="16" t="str">
        <f t="shared" si="15"/>
        <v>sama</v>
      </c>
      <c r="X335" t="s">
        <v>13608</v>
      </c>
      <c r="Y335">
        <v>8236</v>
      </c>
      <c r="Z335">
        <v>8236</v>
      </c>
      <c r="AA335" t="str">
        <f t="shared" si="16"/>
        <v>SAMA</v>
      </c>
      <c r="AC335" t="s">
        <v>14895</v>
      </c>
      <c r="AD335">
        <f>VLOOKUP(AC335,$J$3:$K$1324,2,0)</f>
        <v>3232</v>
      </c>
      <c r="AE335" s="11">
        <f t="shared" si="17"/>
        <v>3232</v>
      </c>
    </row>
    <row r="336" spans="9:31" x14ac:dyDescent="0.25">
      <c r="I336" t="s">
        <v>2181</v>
      </c>
      <c r="J336" t="s">
        <v>14707</v>
      </c>
      <c r="K336">
        <v>11</v>
      </c>
      <c r="L336" t="e">
        <f>VLOOKUP(J336,'[1]stockopname_master_item (11)'!B$2:C$3427,2,0)</f>
        <v>#N/A</v>
      </c>
      <c r="M336" s="14" t="s">
        <v>10823</v>
      </c>
      <c r="N336" s="15">
        <v>6580</v>
      </c>
      <c r="O336" s="15">
        <f>VLOOKUP(M336,[2]Sheet1!B$2:C$1721,2,0)</f>
        <v>6580</v>
      </c>
      <c r="P336" s="16" t="str">
        <f t="shared" si="15"/>
        <v>sama</v>
      </c>
      <c r="X336" t="s">
        <v>13609</v>
      </c>
      <c r="Y336">
        <v>429</v>
      </c>
      <c r="Z336">
        <v>429</v>
      </c>
      <c r="AA336" t="str">
        <f t="shared" si="16"/>
        <v>SAMA</v>
      </c>
      <c r="AC336" t="s">
        <v>14896</v>
      </c>
      <c r="AD336">
        <f>VLOOKUP(AC336,$J$3:$K$1324,2,0)</f>
        <v>3048</v>
      </c>
      <c r="AE336" s="11">
        <f t="shared" si="17"/>
        <v>3048</v>
      </c>
    </row>
    <row r="337" spans="9:31" x14ac:dyDescent="0.25">
      <c r="I337" t="s">
        <v>2181</v>
      </c>
      <c r="J337" t="s">
        <v>14708</v>
      </c>
      <c r="K337">
        <v>1847</v>
      </c>
      <c r="L337" t="e">
        <f>VLOOKUP(J337,'[1]stockopname_master_item (11)'!B$2:C$3427,2,0)</f>
        <v>#N/A</v>
      </c>
      <c r="M337" s="14" t="s">
        <v>10824</v>
      </c>
      <c r="N337" s="15">
        <v>15</v>
      </c>
      <c r="O337" s="15">
        <f>VLOOKUP(M337,[2]Sheet1!B$2:C$1721,2,0)</f>
        <v>15</v>
      </c>
      <c r="P337" s="16" t="str">
        <f t="shared" si="15"/>
        <v>sama</v>
      </c>
      <c r="X337" t="s">
        <v>13610</v>
      </c>
      <c r="Y337">
        <v>58</v>
      </c>
      <c r="Z337">
        <v>58</v>
      </c>
      <c r="AA337" t="str">
        <f t="shared" si="16"/>
        <v>SAMA</v>
      </c>
      <c r="AC337" t="s">
        <v>14897</v>
      </c>
      <c r="AD337">
        <f>VLOOKUP(AC337,$J$3:$K$1324,2,0)</f>
        <v>1825</v>
      </c>
      <c r="AE337" s="11">
        <f t="shared" si="17"/>
        <v>1825</v>
      </c>
    </row>
    <row r="338" spans="9:31" x14ac:dyDescent="0.25">
      <c r="I338" t="s">
        <v>2181</v>
      </c>
      <c r="J338" t="s">
        <v>14709</v>
      </c>
      <c r="K338">
        <v>2</v>
      </c>
      <c r="L338" t="e">
        <f>VLOOKUP(J338,'[1]stockopname_master_item (11)'!B$2:C$3427,2,0)</f>
        <v>#N/A</v>
      </c>
      <c r="M338" s="14" t="s">
        <v>13726</v>
      </c>
      <c r="N338" s="15">
        <v>176</v>
      </c>
      <c r="O338" s="15">
        <f>VLOOKUP(M338,[2]Sheet1!B$2:C$1721,2,0)</f>
        <v>176</v>
      </c>
      <c r="P338" s="16" t="str">
        <f t="shared" si="15"/>
        <v>sama</v>
      </c>
      <c r="X338" t="s">
        <v>2565</v>
      </c>
      <c r="Y338">
        <v>570</v>
      </c>
      <c r="Z338">
        <v>570</v>
      </c>
      <c r="AA338" t="str">
        <f t="shared" si="16"/>
        <v>SAMA</v>
      </c>
      <c r="AC338" t="s">
        <v>14203</v>
      </c>
      <c r="AD338">
        <f>VLOOKUP(AC338,$J$3:$K$1324,2,0)</f>
        <v>1</v>
      </c>
      <c r="AE338" s="11">
        <f t="shared" si="17"/>
        <v>1</v>
      </c>
    </row>
    <row r="339" spans="9:31" x14ac:dyDescent="0.25">
      <c r="I339" t="s">
        <v>2187</v>
      </c>
      <c r="J339" t="s">
        <v>14710</v>
      </c>
      <c r="K339">
        <v>1720</v>
      </c>
      <c r="L339" t="e">
        <f>VLOOKUP(J339,'[1]stockopname_master_item (11)'!B$2:C$3427,2,0)</f>
        <v>#N/A</v>
      </c>
      <c r="M339" s="14" t="s">
        <v>13724</v>
      </c>
      <c r="N339" s="15">
        <v>400</v>
      </c>
      <c r="O339" s="15">
        <f>VLOOKUP(M339,[2]Sheet1!B$2:C$1721,2,0)</f>
        <v>400</v>
      </c>
      <c r="P339" s="16" t="str">
        <f t="shared" si="15"/>
        <v>sama</v>
      </c>
      <c r="X339" t="s">
        <v>13614</v>
      </c>
      <c r="Y339">
        <v>11193</v>
      </c>
      <c r="Z339">
        <v>11193</v>
      </c>
      <c r="AA339" t="str">
        <f t="shared" si="16"/>
        <v>SAMA</v>
      </c>
      <c r="AC339" t="s">
        <v>14204</v>
      </c>
      <c r="AD339">
        <f>VLOOKUP(AC339,$J$3:$K$1324,2,0)</f>
        <v>100</v>
      </c>
      <c r="AE339" s="11">
        <f t="shared" si="17"/>
        <v>100</v>
      </c>
    </row>
    <row r="340" spans="9:31" x14ac:dyDescent="0.25">
      <c r="I340" t="s">
        <v>2191</v>
      </c>
      <c r="J340" t="s">
        <v>14714</v>
      </c>
      <c r="K340">
        <v>10000</v>
      </c>
      <c r="L340" t="e">
        <f>VLOOKUP(J340,'[1]stockopname_master_item (11)'!B$2:C$3427,2,0)</f>
        <v>#N/A</v>
      </c>
      <c r="M340" s="14" t="s">
        <v>9343</v>
      </c>
      <c r="N340" s="15">
        <v>2371</v>
      </c>
      <c r="O340" s="15">
        <f>VLOOKUP(M340,[2]Sheet1!B$2:C$1721,2,0)</f>
        <v>2371</v>
      </c>
      <c r="P340" s="16" t="str">
        <f t="shared" si="15"/>
        <v>sama</v>
      </c>
      <c r="X340" t="s">
        <v>137</v>
      </c>
      <c r="Y340">
        <v>12930</v>
      </c>
      <c r="Z340">
        <v>12930</v>
      </c>
      <c r="AA340" t="str">
        <f t="shared" si="16"/>
        <v>SAMA</v>
      </c>
      <c r="AC340" t="s">
        <v>14205</v>
      </c>
      <c r="AD340">
        <f>VLOOKUP(AC340,$J$3:$K$1324,2,0)</f>
        <v>18</v>
      </c>
      <c r="AE340" s="11">
        <f t="shared" si="17"/>
        <v>18</v>
      </c>
    </row>
    <row r="341" spans="9:31" x14ac:dyDescent="0.25">
      <c r="I341" t="s">
        <v>2191</v>
      </c>
      <c r="J341" t="s">
        <v>14715</v>
      </c>
      <c r="K341">
        <v>10000</v>
      </c>
      <c r="L341" t="e">
        <f>VLOOKUP(J341,'[1]stockopname_master_item (11)'!B$2:C$3427,2,0)</f>
        <v>#N/A</v>
      </c>
      <c r="M341" s="14" t="s">
        <v>9341</v>
      </c>
      <c r="N341" s="15">
        <v>14</v>
      </c>
      <c r="O341" s="15">
        <f>VLOOKUP(M341,[2]Sheet1!B$2:C$1721,2,0)</f>
        <v>14</v>
      </c>
      <c r="P341" s="16" t="str">
        <f t="shared" si="15"/>
        <v>sama</v>
      </c>
      <c r="X341" t="s">
        <v>146</v>
      </c>
      <c r="Y341">
        <v>27241</v>
      </c>
      <c r="Z341">
        <v>27241</v>
      </c>
      <c r="AA341" t="str">
        <f t="shared" si="16"/>
        <v>SAMA</v>
      </c>
      <c r="AC341" t="s">
        <v>14206</v>
      </c>
      <c r="AD341">
        <f>VLOOKUP(AC341,$J$3:$K$1324,2,0)</f>
        <v>6</v>
      </c>
      <c r="AE341" s="11">
        <f t="shared" si="17"/>
        <v>6</v>
      </c>
    </row>
    <row r="342" spans="9:31" x14ac:dyDescent="0.25">
      <c r="I342" t="s">
        <v>2200</v>
      </c>
      <c r="J342" t="s">
        <v>14717</v>
      </c>
      <c r="K342">
        <v>36</v>
      </c>
      <c r="L342" t="e">
        <f>VLOOKUP(J342,'[1]stockopname_master_item (11)'!B$2:C$3427,2,0)</f>
        <v>#N/A</v>
      </c>
      <c r="M342" s="14" t="s">
        <v>13728</v>
      </c>
      <c r="N342" s="15">
        <v>1555</v>
      </c>
      <c r="O342" s="15">
        <f>VLOOKUP(M342,[2]Sheet1!B$2:C$1721,2,0)</f>
        <v>1555</v>
      </c>
      <c r="P342" s="16" t="str">
        <f t="shared" si="15"/>
        <v>sama</v>
      </c>
      <c r="X342" t="s">
        <v>144</v>
      </c>
      <c r="Y342">
        <v>2420</v>
      </c>
      <c r="Z342">
        <v>2420</v>
      </c>
      <c r="AA342" t="str">
        <f t="shared" si="16"/>
        <v>SAMA</v>
      </c>
      <c r="AC342" t="s">
        <v>14900</v>
      </c>
      <c r="AD342" t="e">
        <f>VLOOKUP(AC342,$J$3:$K$1324,2,0)</f>
        <v>#N/A</v>
      </c>
      <c r="AE342" s="11" t="str">
        <f t="shared" si="17"/>
        <v>0</v>
      </c>
    </row>
    <row r="343" spans="9:31" x14ac:dyDescent="0.25">
      <c r="I343" t="s">
        <v>2200</v>
      </c>
      <c r="J343" t="s">
        <v>14719</v>
      </c>
      <c r="K343">
        <v>2880</v>
      </c>
      <c r="L343" t="e">
        <f>VLOOKUP(J343,'[1]stockopname_master_item (11)'!B$2:C$3427,2,0)</f>
        <v>#N/A</v>
      </c>
      <c r="M343" s="14" t="s">
        <v>4020</v>
      </c>
      <c r="N343" s="15">
        <v>128359</v>
      </c>
      <c r="O343" s="15">
        <f>VLOOKUP(M343,[2]Sheet1!B$2:C$1721,2,0)</f>
        <v>128359</v>
      </c>
      <c r="P343" s="16" t="str">
        <f t="shared" si="15"/>
        <v>sama</v>
      </c>
      <c r="X343" t="s">
        <v>2599</v>
      </c>
      <c r="Y343">
        <v>500</v>
      </c>
      <c r="Z343">
        <v>500</v>
      </c>
      <c r="AA343" t="str">
        <f t="shared" si="16"/>
        <v>SAMA</v>
      </c>
      <c r="AC343" t="s">
        <v>14898</v>
      </c>
      <c r="AD343" t="e">
        <f>VLOOKUP(AC343,$J$3:$K$1324,2,0)</f>
        <v>#N/A</v>
      </c>
      <c r="AE343" s="11" t="str">
        <f t="shared" si="17"/>
        <v>0</v>
      </c>
    </row>
    <row r="344" spans="9:31" x14ac:dyDescent="0.25">
      <c r="I344" t="s">
        <v>2200</v>
      </c>
      <c r="J344" t="s">
        <v>14720</v>
      </c>
      <c r="K344">
        <v>4000</v>
      </c>
      <c r="L344" t="e">
        <f>VLOOKUP(J344,'[1]stockopname_master_item (11)'!B$2:C$3427,2,0)</f>
        <v>#N/A</v>
      </c>
      <c r="M344" s="14" t="s">
        <v>4060</v>
      </c>
      <c r="N344" s="15">
        <v>25</v>
      </c>
      <c r="O344" s="15">
        <f>VLOOKUP(M344,[2]Sheet1!B$2:C$1721,2,0)</f>
        <v>25</v>
      </c>
      <c r="P344" s="16" t="str">
        <f t="shared" si="15"/>
        <v>sama</v>
      </c>
      <c r="X344" t="s">
        <v>2611</v>
      </c>
      <c r="Y344">
        <v>158</v>
      </c>
      <c r="Z344">
        <v>158</v>
      </c>
      <c r="AA344" t="str">
        <f t="shared" si="16"/>
        <v>SAMA</v>
      </c>
      <c r="AC344" t="s">
        <v>14899</v>
      </c>
      <c r="AD344" t="e">
        <f>VLOOKUP(AC344,$J$3:$K$1324,2,0)</f>
        <v>#N/A</v>
      </c>
      <c r="AE344" s="11" t="str">
        <f t="shared" si="17"/>
        <v>0</v>
      </c>
    </row>
    <row r="345" spans="9:31" x14ac:dyDescent="0.25">
      <c r="I345" t="s">
        <v>2200</v>
      </c>
      <c r="J345" t="s">
        <v>14721</v>
      </c>
      <c r="K345">
        <v>4000</v>
      </c>
      <c r="L345" t="e">
        <f>VLOOKUP(J345,'[1]stockopname_master_item (11)'!B$2:C$3427,2,0)</f>
        <v>#N/A</v>
      </c>
      <c r="M345" s="14" t="s">
        <v>13729</v>
      </c>
      <c r="N345" s="15">
        <v>14</v>
      </c>
      <c r="O345" s="15">
        <f>VLOOKUP(M345,[2]Sheet1!B$2:C$1721,2,0)</f>
        <v>14</v>
      </c>
      <c r="P345" s="16" t="str">
        <f t="shared" si="15"/>
        <v>sama</v>
      </c>
      <c r="X345" t="s">
        <v>13617</v>
      </c>
      <c r="Y345">
        <v>6453</v>
      </c>
      <c r="Z345">
        <v>6453</v>
      </c>
      <c r="AA345" t="str">
        <f t="shared" si="16"/>
        <v>SAMA</v>
      </c>
      <c r="AC345" t="s">
        <v>14901</v>
      </c>
      <c r="AD345">
        <f>VLOOKUP(AC345,$J$3:$K$1324,2,0)</f>
        <v>952</v>
      </c>
      <c r="AE345" s="11">
        <f t="shared" si="17"/>
        <v>952</v>
      </c>
    </row>
    <row r="346" spans="9:31" x14ac:dyDescent="0.25">
      <c r="I346" t="s">
        <v>2214</v>
      </c>
      <c r="J346" t="s">
        <v>14723</v>
      </c>
      <c r="K346">
        <v>7080</v>
      </c>
      <c r="L346" t="e">
        <f>VLOOKUP(J346,'[1]stockopname_master_item (11)'!B$2:C$3427,2,0)</f>
        <v>#N/A</v>
      </c>
      <c r="M346" s="14" t="s">
        <v>13732</v>
      </c>
      <c r="N346" s="15">
        <v>4</v>
      </c>
      <c r="O346" s="15">
        <f>VLOOKUP(M346,[2]Sheet1!B$2:C$1721,2,0)</f>
        <v>4</v>
      </c>
      <c r="P346" s="16" t="str">
        <f t="shared" si="15"/>
        <v>sama</v>
      </c>
      <c r="X346" t="s">
        <v>13618</v>
      </c>
      <c r="Y346">
        <v>316</v>
      </c>
      <c r="Z346">
        <v>316</v>
      </c>
      <c r="AA346" t="str">
        <f t="shared" si="16"/>
        <v>SAMA</v>
      </c>
      <c r="AC346" t="s">
        <v>14902</v>
      </c>
      <c r="AD346" t="e">
        <f>VLOOKUP(AC346,$J$3:$K$1324,2,0)</f>
        <v>#N/A</v>
      </c>
      <c r="AE346" s="11" t="str">
        <f t="shared" si="17"/>
        <v>0</v>
      </c>
    </row>
    <row r="347" spans="9:31" x14ac:dyDescent="0.25">
      <c r="I347" t="s">
        <v>2214</v>
      </c>
      <c r="J347" t="s">
        <v>14724</v>
      </c>
      <c r="K347">
        <v>4350</v>
      </c>
      <c r="L347" t="e">
        <f>VLOOKUP(J347,'[1]stockopname_master_item (11)'!B$2:C$3427,2,0)</f>
        <v>#N/A</v>
      </c>
      <c r="M347" s="14" t="s">
        <v>4088</v>
      </c>
      <c r="N347" s="15">
        <v>1909</v>
      </c>
      <c r="O347" s="15">
        <f>VLOOKUP(M347,[2]Sheet1!B$2:C$1721,2,0)</f>
        <v>1909</v>
      </c>
      <c r="P347" s="16" t="str">
        <f t="shared" si="15"/>
        <v>sama</v>
      </c>
      <c r="X347" t="s">
        <v>2624</v>
      </c>
      <c r="Y347">
        <v>46374</v>
      </c>
      <c r="Z347">
        <v>64062</v>
      </c>
      <c r="AA347" t="str">
        <f t="shared" si="16"/>
        <v>TIDAK</v>
      </c>
      <c r="AB347" t="s">
        <v>18135</v>
      </c>
      <c r="AC347" t="s">
        <v>14903</v>
      </c>
      <c r="AD347">
        <f>VLOOKUP(AC347,$J$3:$K$1324,2,0)</f>
        <v>95</v>
      </c>
      <c r="AE347" s="11">
        <f t="shared" si="17"/>
        <v>95</v>
      </c>
    </row>
    <row r="348" spans="9:31" x14ac:dyDescent="0.25">
      <c r="I348" t="s">
        <v>2223</v>
      </c>
      <c r="J348" t="s">
        <v>14725</v>
      </c>
      <c r="K348">
        <v>440</v>
      </c>
      <c r="L348" t="e">
        <f>VLOOKUP(J348,'[1]stockopname_master_item (11)'!B$2:C$3427,2,0)</f>
        <v>#N/A</v>
      </c>
      <c r="M348" s="14" t="s">
        <v>13730</v>
      </c>
      <c r="N348" s="15">
        <v>511</v>
      </c>
      <c r="O348" s="15">
        <f>VLOOKUP(M348,[2]Sheet1!B$2:C$1721,2,0)</f>
        <v>511</v>
      </c>
      <c r="P348" s="16" t="str">
        <f t="shared" si="15"/>
        <v>sama</v>
      </c>
      <c r="X348" t="s">
        <v>2627</v>
      </c>
      <c r="Y348">
        <v>43777</v>
      </c>
      <c r="Z348">
        <v>43777</v>
      </c>
      <c r="AA348" t="str">
        <f t="shared" si="16"/>
        <v>SAMA</v>
      </c>
      <c r="AC348" t="s">
        <v>14905</v>
      </c>
      <c r="AD348" t="e">
        <f>VLOOKUP(AC348,$J$3:$K$1324,2,0)</f>
        <v>#N/A</v>
      </c>
      <c r="AE348" s="11" t="str">
        <f t="shared" si="17"/>
        <v>0</v>
      </c>
    </row>
    <row r="349" spans="9:31" x14ac:dyDescent="0.25">
      <c r="I349" t="s">
        <v>2226</v>
      </c>
      <c r="J349" t="s">
        <v>14726</v>
      </c>
      <c r="K349">
        <v>955</v>
      </c>
      <c r="L349" t="e">
        <f>VLOOKUP(J349,'[1]stockopname_master_item (11)'!B$2:C$3427,2,0)</f>
        <v>#N/A</v>
      </c>
      <c r="M349" s="14" t="s">
        <v>13731</v>
      </c>
      <c r="N349" s="15">
        <v>571</v>
      </c>
      <c r="O349" s="15">
        <f>VLOOKUP(M349,[2]Sheet1!B$2:C$1721,2,0)</f>
        <v>571</v>
      </c>
      <c r="P349" s="16" t="str">
        <f t="shared" si="15"/>
        <v>sama</v>
      </c>
      <c r="X349" t="s">
        <v>13619</v>
      </c>
      <c r="Y349">
        <v>891</v>
      </c>
      <c r="Z349">
        <v>891</v>
      </c>
      <c r="AA349" t="str">
        <f t="shared" si="16"/>
        <v>SAMA</v>
      </c>
      <c r="AC349" t="s">
        <v>14904</v>
      </c>
      <c r="AD349" t="e">
        <f>VLOOKUP(AC349,$J$3:$K$1324,2,0)</f>
        <v>#N/A</v>
      </c>
      <c r="AE349" s="11" t="str">
        <f t="shared" si="17"/>
        <v>0</v>
      </c>
    </row>
    <row r="350" spans="9:31" x14ac:dyDescent="0.25">
      <c r="I350" t="s">
        <v>2228</v>
      </c>
      <c r="J350" t="s">
        <v>14727</v>
      </c>
      <c r="K350">
        <v>100</v>
      </c>
      <c r="L350" t="e">
        <f>VLOOKUP(J350,'[1]stockopname_master_item (11)'!B$2:C$3427,2,0)</f>
        <v>#N/A</v>
      </c>
      <c r="M350" s="14" t="s">
        <v>405</v>
      </c>
      <c r="N350" s="15">
        <v>40</v>
      </c>
      <c r="O350" s="15">
        <f>VLOOKUP(M350,[2]Sheet1!B$2:C$1721,2,0)</f>
        <v>40</v>
      </c>
      <c r="P350" s="16" t="str">
        <f t="shared" si="15"/>
        <v>sama</v>
      </c>
      <c r="X350" t="s">
        <v>13620</v>
      </c>
      <c r="Y350">
        <v>558</v>
      </c>
      <c r="Z350">
        <v>558</v>
      </c>
      <c r="AA350" t="str">
        <f t="shared" si="16"/>
        <v>SAMA</v>
      </c>
      <c r="AC350" t="s">
        <v>14906</v>
      </c>
      <c r="AD350" t="e">
        <f>VLOOKUP(AC350,$J$3:$K$1324,2,0)</f>
        <v>#N/A</v>
      </c>
      <c r="AE350" s="11" t="str">
        <f t="shared" si="17"/>
        <v>0</v>
      </c>
    </row>
    <row r="351" spans="9:31" x14ac:dyDescent="0.25">
      <c r="I351" t="s">
        <v>13580</v>
      </c>
      <c r="J351" t="s">
        <v>14730</v>
      </c>
      <c r="K351">
        <v>11</v>
      </c>
      <c r="L351" t="e">
        <f>VLOOKUP(J351,'[1]stockopname_master_item (11)'!B$2:C$3427,2,0)</f>
        <v>#N/A</v>
      </c>
      <c r="M351" s="14" t="s">
        <v>409</v>
      </c>
      <c r="N351" s="15">
        <v>25</v>
      </c>
      <c r="O351" s="15">
        <f>VLOOKUP(M351,[2]Sheet1!B$2:C$1721,2,0)</f>
        <v>25</v>
      </c>
      <c r="P351" s="16" t="str">
        <f t="shared" si="15"/>
        <v>sama</v>
      </c>
      <c r="X351" t="s">
        <v>13621</v>
      </c>
      <c r="Y351">
        <v>560</v>
      </c>
      <c r="Z351">
        <v>560</v>
      </c>
      <c r="AA351" t="str">
        <f t="shared" si="16"/>
        <v>SAMA</v>
      </c>
      <c r="AC351" t="s">
        <v>14207</v>
      </c>
      <c r="AD351">
        <f>VLOOKUP(AC351,$J$3:$K$1324,2,0)</f>
        <v>9</v>
      </c>
      <c r="AE351" s="11">
        <f t="shared" si="17"/>
        <v>9</v>
      </c>
    </row>
    <row r="352" spans="9:31" x14ac:dyDescent="0.25">
      <c r="I352" t="s">
        <v>13581</v>
      </c>
      <c r="J352" t="s">
        <v>14736</v>
      </c>
      <c r="K352">
        <v>12</v>
      </c>
      <c r="L352" t="e">
        <f>VLOOKUP(J352,'[1]stockopname_master_item (11)'!B$2:C$3427,2,0)</f>
        <v>#N/A</v>
      </c>
      <c r="M352" s="14" t="s">
        <v>4102</v>
      </c>
      <c r="N352" s="15">
        <v>100</v>
      </c>
      <c r="O352" s="15">
        <f>VLOOKUP(M352,[2]Sheet1!B$2:C$1721,2,0)</f>
        <v>100</v>
      </c>
      <c r="P352" s="16" t="str">
        <f t="shared" si="15"/>
        <v>sama</v>
      </c>
      <c r="X352" t="s">
        <v>2642</v>
      </c>
      <c r="Y352">
        <v>4158</v>
      </c>
      <c r="Z352">
        <v>4158</v>
      </c>
      <c r="AA352" t="str">
        <f t="shared" si="16"/>
        <v>SAMA</v>
      </c>
      <c r="AC352" t="s">
        <v>14530</v>
      </c>
      <c r="AD352" t="e">
        <f>VLOOKUP(AC352,$J$3:$K$1324,2,0)</f>
        <v>#N/A</v>
      </c>
      <c r="AE352" s="11" t="str">
        <f t="shared" si="17"/>
        <v>0</v>
      </c>
    </row>
    <row r="353" spans="9:31" x14ac:dyDescent="0.25">
      <c r="I353" t="s">
        <v>13581</v>
      </c>
      <c r="J353" t="s">
        <v>14737</v>
      </c>
      <c r="K353">
        <v>1540</v>
      </c>
      <c r="L353" t="e">
        <f>VLOOKUP(J353,'[1]stockopname_master_item (11)'!B$2:C$3427,2,0)</f>
        <v>#N/A</v>
      </c>
      <c r="M353" s="14" t="s">
        <v>4098</v>
      </c>
      <c r="N353" s="15">
        <v>140</v>
      </c>
      <c r="O353" s="15">
        <f>VLOOKUP(M353,[2]Sheet1!B$2:C$1721,2,0)</f>
        <v>140</v>
      </c>
      <c r="P353" s="16" t="str">
        <f t="shared" si="15"/>
        <v>sama</v>
      </c>
      <c r="X353" t="s">
        <v>2644</v>
      </c>
      <c r="Y353">
        <v>285</v>
      </c>
      <c r="Z353">
        <v>285</v>
      </c>
      <c r="AA353" t="str">
        <f t="shared" si="16"/>
        <v>SAMA</v>
      </c>
      <c r="AC353" t="s">
        <v>14528</v>
      </c>
      <c r="AD353" t="e">
        <f>VLOOKUP(AC353,$J$3:$K$1324,2,0)</f>
        <v>#N/A</v>
      </c>
      <c r="AE353" s="11" t="str">
        <f t="shared" si="17"/>
        <v>0</v>
      </c>
    </row>
    <row r="354" spans="9:31" x14ac:dyDescent="0.25">
      <c r="I354" t="s">
        <v>2238</v>
      </c>
      <c r="J354" t="s">
        <v>14740</v>
      </c>
      <c r="K354">
        <v>270</v>
      </c>
      <c r="L354" t="e">
        <f>VLOOKUP(J354,'[1]stockopname_master_item (11)'!B$2:C$3427,2,0)</f>
        <v>#N/A</v>
      </c>
      <c r="M354" s="14" t="s">
        <v>13734</v>
      </c>
      <c r="N354" s="15">
        <v>576</v>
      </c>
      <c r="O354" s="15">
        <f>VLOOKUP(M354,[2]Sheet1!B$2:C$1721,2,0)</f>
        <v>576</v>
      </c>
      <c r="P354" s="16" t="str">
        <f t="shared" si="15"/>
        <v>sama</v>
      </c>
      <c r="X354" t="s">
        <v>13623</v>
      </c>
      <c r="Y354">
        <v>1460</v>
      </c>
      <c r="Z354">
        <v>1460</v>
      </c>
      <c r="AA354" t="str">
        <f t="shared" si="16"/>
        <v>SAMA</v>
      </c>
      <c r="AC354" t="s">
        <v>14529</v>
      </c>
      <c r="AD354" t="e">
        <f>VLOOKUP(AC354,$J$3:$K$1324,2,0)</f>
        <v>#N/A</v>
      </c>
      <c r="AE354" s="11" t="str">
        <f t="shared" si="17"/>
        <v>0</v>
      </c>
    </row>
    <row r="355" spans="9:31" x14ac:dyDescent="0.25">
      <c r="I355" t="s">
        <v>2241</v>
      </c>
      <c r="J355" t="s">
        <v>14741</v>
      </c>
      <c r="K355">
        <v>250</v>
      </c>
      <c r="L355" t="e">
        <f>VLOOKUP(J355,'[1]stockopname_master_item (11)'!B$2:C$3427,2,0)</f>
        <v>#N/A</v>
      </c>
      <c r="M355" s="14" t="s">
        <v>13735</v>
      </c>
      <c r="N355" s="15">
        <v>904</v>
      </c>
      <c r="O355" s="15">
        <f>VLOOKUP(M355,[2]Sheet1!B$2:C$1721,2,0)</f>
        <v>904</v>
      </c>
      <c r="P355" s="16" t="str">
        <f t="shared" si="15"/>
        <v>sama</v>
      </c>
      <c r="X355" t="s">
        <v>13625</v>
      </c>
      <c r="Y355">
        <v>2964</v>
      </c>
      <c r="Z355">
        <v>2964</v>
      </c>
      <c r="AA355" t="str">
        <f t="shared" si="16"/>
        <v>SAMA</v>
      </c>
      <c r="AC355" t="s">
        <v>14910</v>
      </c>
      <c r="AD355" t="e">
        <f>VLOOKUP(AC355,$J$3:$K$1324,2,0)</f>
        <v>#N/A</v>
      </c>
      <c r="AE355" s="11" t="str">
        <f t="shared" si="17"/>
        <v>0</v>
      </c>
    </row>
    <row r="356" spans="9:31" x14ac:dyDescent="0.25">
      <c r="I356" t="s">
        <v>13476</v>
      </c>
      <c r="J356" t="s">
        <v>14742</v>
      </c>
      <c r="K356">
        <v>6527</v>
      </c>
      <c r="L356" t="e">
        <f>VLOOKUP(J356,'[1]stockopname_master_item (11)'!B$2:C$3427,2,0)</f>
        <v>#N/A</v>
      </c>
      <c r="M356" s="14" t="s">
        <v>13736</v>
      </c>
      <c r="N356" s="15">
        <v>764</v>
      </c>
      <c r="O356" s="15">
        <f>VLOOKUP(M356,[2]Sheet1!B$2:C$1721,2,0)</f>
        <v>764</v>
      </c>
      <c r="P356" s="16" t="str">
        <f t="shared" si="15"/>
        <v>sama</v>
      </c>
      <c r="X356" t="s">
        <v>13626</v>
      </c>
      <c r="Y356">
        <v>1971</v>
      </c>
      <c r="Z356">
        <v>1971</v>
      </c>
      <c r="AA356" t="str">
        <f t="shared" si="16"/>
        <v>SAMA</v>
      </c>
      <c r="AC356" t="s">
        <v>14911</v>
      </c>
      <c r="AD356">
        <f>VLOOKUP(AC356,$J$3:$K$1324,2,0)</f>
        <v>65</v>
      </c>
      <c r="AE356" s="11">
        <f t="shared" si="17"/>
        <v>65</v>
      </c>
    </row>
    <row r="357" spans="9:31" x14ac:dyDescent="0.25">
      <c r="I357" t="s">
        <v>13476</v>
      </c>
      <c r="J357" t="s">
        <v>14743</v>
      </c>
      <c r="K357">
        <v>5</v>
      </c>
      <c r="L357" t="e">
        <f>VLOOKUP(J357,'[1]stockopname_master_item (11)'!B$2:C$3427,2,0)</f>
        <v>#N/A</v>
      </c>
      <c r="M357" s="14" t="s">
        <v>13739</v>
      </c>
      <c r="N357" s="15">
        <v>3340</v>
      </c>
      <c r="O357" s="15">
        <f>VLOOKUP(M357,[2]Sheet1!B$2:C$1721,2,0)</f>
        <v>3340</v>
      </c>
      <c r="P357" s="16" t="str">
        <f t="shared" si="15"/>
        <v>sama</v>
      </c>
      <c r="X357" t="s">
        <v>13627</v>
      </c>
      <c r="Y357">
        <v>505</v>
      </c>
      <c r="Z357">
        <v>505</v>
      </c>
      <c r="AA357" t="str">
        <f t="shared" si="16"/>
        <v>SAMA</v>
      </c>
      <c r="AC357" t="s">
        <v>14909</v>
      </c>
      <c r="AD357">
        <f>VLOOKUP(AC357,$J$3:$K$1324,2,0)</f>
        <v>1344</v>
      </c>
      <c r="AE357" s="11">
        <f t="shared" si="17"/>
        <v>1344</v>
      </c>
    </row>
    <row r="358" spans="9:31" x14ac:dyDescent="0.25">
      <c r="I358" t="s">
        <v>13585</v>
      </c>
      <c r="J358" t="s">
        <v>14747</v>
      </c>
      <c r="K358">
        <v>16</v>
      </c>
      <c r="L358" t="e">
        <f>VLOOKUP(J358,'[1]stockopname_master_item (11)'!B$2:C$3427,2,0)</f>
        <v>#N/A</v>
      </c>
      <c r="M358" s="14" t="s">
        <v>13737</v>
      </c>
      <c r="N358" s="15">
        <v>17130</v>
      </c>
      <c r="O358" s="15">
        <f>VLOOKUP(M358,[2]Sheet1!B$2:C$1721,2,0)</f>
        <v>17130</v>
      </c>
      <c r="P358" s="16" t="str">
        <f t="shared" si="15"/>
        <v>sama</v>
      </c>
      <c r="X358" t="s">
        <v>13628</v>
      </c>
      <c r="Y358">
        <v>19</v>
      </c>
      <c r="Z358">
        <v>19</v>
      </c>
      <c r="AA358" t="str">
        <f t="shared" si="16"/>
        <v>SAMA</v>
      </c>
      <c r="AC358" t="s">
        <v>14907</v>
      </c>
      <c r="AD358">
        <f>VLOOKUP(AC358,$J$3:$K$1324,2,0)</f>
        <v>34</v>
      </c>
      <c r="AE358" s="11">
        <f t="shared" si="17"/>
        <v>34</v>
      </c>
    </row>
    <row r="359" spans="9:31" x14ac:dyDescent="0.25">
      <c r="I359" t="s">
        <v>13585</v>
      </c>
      <c r="J359" t="s">
        <v>14748</v>
      </c>
      <c r="K359">
        <v>2640</v>
      </c>
      <c r="L359" t="e">
        <f>VLOOKUP(J359,'[1]stockopname_master_item (11)'!B$2:C$3427,2,0)</f>
        <v>#N/A</v>
      </c>
      <c r="M359" s="14" t="s">
        <v>13738</v>
      </c>
      <c r="N359" s="15">
        <v>5099</v>
      </c>
      <c r="O359" s="15">
        <f>VLOOKUP(M359,[2]Sheet1!B$2:C$1721,2,0)</f>
        <v>5099</v>
      </c>
      <c r="P359" s="16" t="str">
        <f t="shared" si="15"/>
        <v>sama</v>
      </c>
      <c r="X359" t="s">
        <v>1387</v>
      </c>
      <c r="Y359">
        <v>1728</v>
      </c>
      <c r="Z359">
        <v>1728</v>
      </c>
      <c r="AA359" t="str">
        <f t="shared" si="16"/>
        <v>SAMA</v>
      </c>
      <c r="AC359" t="s">
        <v>14527</v>
      </c>
      <c r="AD359">
        <f>VLOOKUP(AC359,$J$3:$K$1324,2,0)</f>
        <v>3775</v>
      </c>
      <c r="AE359" s="11">
        <f t="shared" si="17"/>
        <v>3775</v>
      </c>
    </row>
    <row r="360" spans="9:31" x14ac:dyDescent="0.25">
      <c r="I360" t="s">
        <v>13592</v>
      </c>
      <c r="J360" t="s">
        <v>14755</v>
      </c>
      <c r="K360">
        <v>260</v>
      </c>
      <c r="L360" t="e">
        <f>VLOOKUP(J360,'[1]stockopname_master_item (11)'!B$2:C$3427,2,0)</f>
        <v>#N/A</v>
      </c>
      <c r="M360" s="14" t="s">
        <v>411</v>
      </c>
      <c r="N360" s="15">
        <v>10667</v>
      </c>
      <c r="O360" s="15">
        <f>VLOOKUP(M360,[2]Sheet1!B$2:C$1721,2,0)</f>
        <v>10667</v>
      </c>
      <c r="P360" s="16" t="str">
        <f t="shared" si="15"/>
        <v>sama</v>
      </c>
      <c r="X360" t="s">
        <v>13629</v>
      </c>
      <c r="Y360">
        <v>3232</v>
      </c>
      <c r="Z360">
        <v>3232</v>
      </c>
      <c r="AA360" t="str">
        <f t="shared" si="16"/>
        <v>SAMA</v>
      </c>
      <c r="AC360" t="s">
        <v>14913</v>
      </c>
      <c r="AD360">
        <f>VLOOKUP(AC360,$J$3:$K$1324,2,0)</f>
        <v>3</v>
      </c>
      <c r="AE360" s="11">
        <f t="shared" si="17"/>
        <v>3</v>
      </c>
    </row>
    <row r="361" spans="9:31" x14ac:dyDescent="0.25">
      <c r="I361" t="s">
        <v>89</v>
      </c>
      <c r="J361" t="s">
        <v>14758</v>
      </c>
      <c r="K361">
        <v>10514</v>
      </c>
      <c r="L361" t="e">
        <f>VLOOKUP(J361,'[1]stockopname_master_item (11)'!B$2:C$3427,2,0)</f>
        <v>#N/A</v>
      </c>
      <c r="M361" s="14" t="s">
        <v>4200</v>
      </c>
      <c r="N361" s="15">
        <v>15</v>
      </c>
      <c r="O361" s="15">
        <f>VLOOKUP(M361,[2]Sheet1!B$2:C$1721,2,0)</f>
        <v>15</v>
      </c>
      <c r="P361" s="16" t="str">
        <f t="shared" si="15"/>
        <v>sama</v>
      </c>
      <c r="X361" t="s">
        <v>13630</v>
      </c>
      <c r="Y361">
        <v>3048</v>
      </c>
      <c r="Z361">
        <v>3048</v>
      </c>
      <c r="AA361" t="str">
        <f t="shared" si="16"/>
        <v>SAMA</v>
      </c>
      <c r="AC361" t="s">
        <v>14914</v>
      </c>
      <c r="AD361">
        <f>VLOOKUP(AC361,$J$3:$K$1324,2,0)</f>
        <v>1</v>
      </c>
      <c r="AE361" s="11">
        <f t="shared" si="17"/>
        <v>1</v>
      </c>
    </row>
    <row r="362" spans="9:31" x14ac:dyDescent="0.25">
      <c r="I362" t="s">
        <v>89</v>
      </c>
      <c r="J362" t="s">
        <v>14759</v>
      </c>
      <c r="K362">
        <v>10000</v>
      </c>
      <c r="L362" t="e">
        <f>VLOOKUP(J362,'[1]stockopname_master_item (11)'!B$2:C$3427,2,0)</f>
        <v>#N/A</v>
      </c>
      <c r="M362" s="14" t="s">
        <v>13743</v>
      </c>
      <c r="N362" s="15">
        <v>3760</v>
      </c>
      <c r="O362" s="15">
        <f>VLOOKUP(M362,[2]Sheet1!B$2:C$1721,2,0)</f>
        <v>3760</v>
      </c>
      <c r="P362" s="16" t="str">
        <f t="shared" si="15"/>
        <v>sama</v>
      </c>
      <c r="X362" t="s">
        <v>13631</v>
      </c>
      <c r="Y362">
        <v>1825</v>
      </c>
      <c r="Z362">
        <v>1825</v>
      </c>
      <c r="AA362" t="str">
        <f t="shared" si="16"/>
        <v>SAMA</v>
      </c>
      <c r="AC362" t="s">
        <v>14915</v>
      </c>
      <c r="AD362">
        <f>VLOOKUP(AC362,$J$3:$K$1324,2,0)</f>
        <v>37750</v>
      </c>
      <c r="AE362" s="11">
        <f t="shared" si="17"/>
        <v>37750</v>
      </c>
    </row>
    <row r="363" spans="9:31" x14ac:dyDescent="0.25">
      <c r="I363" t="s">
        <v>94</v>
      </c>
      <c r="J363" t="s">
        <v>14764</v>
      </c>
      <c r="K363">
        <v>4355</v>
      </c>
      <c r="L363" t="e">
        <f>VLOOKUP(J363,'[1]stockopname_master_item (11)'!B$2:C$3427,2,0)</f>
        <v>#N/A</v>
      </c>
      <c r="M363" s="14" t="s">
        <v>13745</v>
      </c>
      <c r="N363" s="15">
        <v>910</v>
      </c>
      <c r="O363" s="15">
        <f>VLOOKUP(M363,[2]Sheet1!B$2:C$1721,2,0)</f>
        <v>910</v>
      </c>
      <c r="P363" s="16" t="str">
        <f t="shared" si="15"/>
        <v>sama</v>
      </c>
      <c r="X363" t="s">
        <v>2720</v>
      </c>
      <c r="Y363">
        <v>952</v>
      </c>
      <c r="Z363">
        <v>952</v>
      </c>
      <c r="AA363" t="str">
        <f t="shared" si="16"/>
        <v>SAMA</v>
      </c>
      <c r="AC363" t="s">
        <v>14208</v>
      </c>
      <c r="AD363">
        <f>VLOOKUP(AC363,$J$3:$K$1324,2,0)</f>
        <v>8</v>
      </c>
      <c r="AE363" s="11">
        <f t="shared" si="17"/>
        <v>8</v>
      </c>
    </row>
    <row r="364" spans="9:31" x14ac:dyDescent="0.25">
      <c r="I364" t="s">
        <v>94</v>
      </c>
      <c r="J364" t="s">
        <v>14765</v>
      </c>
      <c r="K364">
        <v>18550</v>
      </c>
      <c r="L364" t="e">
        <f>VLOOKUP(J364,'[1]stockopname_master_item (11)'!B$2:C$3427,2,0)</f>
        <v>#N/A</v>
      </c>
      <c r="M364" s="14" t="s">
        <v>13744</v>
      </c>
      <c r="N364" s="15">
        <v>350</v>
      </c>
      <c r="O364" s="15">
        <f>VLOOKUP(M364,[2]Sheet1!B$2:C$1721,2,0)</f>
        <v>350</v>
      </c>
      <c r="P364" s="16" t="str">
        <f t="shared" si="15"/>
        <v>sama</v>
      </c>
      <c r="X364" t="s">
        <v>2750</v>
      </c>
      <c r="Y364">
        <v>95</v>
      </c>
      <c r="Z364">
        <v>95</v>
      </c>
      <c r="AA364" t="str">
        <f t="shared" si="16"/>
        <v>SAMA</v>
      </c>
      <c r="AC364" t="s">
        <v>14926</v>
      </c>
      <c r="AD364" t="e">
        <f>VLOOKUP(AC364,$J$3:$K$1324,2,0)</f>
        <v>#N/A</v>
      </c>
      <c r="AE364" s="11" t="str">
        <f t="shared" si="17"/>
        <v>0</v>
      </c>
    </row>
    <row r="365" spans="9:31" x14ac:dyDescent="0.25">
      <c r="I365" t="s">
        <v>2318</v>
      </c>
      <c r="J365" t="s">
        <v>14768</v>
      </c>
      <c r="K365">
        <v>4</v>
      </c>
      <c r="L365" t="e">
        <f>VLOOKUP(J365,'[1]stockopname_master_item (11)'!B$2:C$3427,2,0)</f>
        <v>#N/A</v>
      </c>
      <c r="M365" s="14" t="s">
        <v>13746</v>
      </c>
      <c r="N365" s="15">
        <v>1105</v>
      </c>
      <c r="O365" s="15">
        <f>VLOOKUP(M365,[2]Sheet1!B$2:C$1721,2,0)</f>
        <v>1105</v>
      </c>
      <c r="P365" s="16" t="str">
        <f t="shared" si="15"/>
        <v>sama</v>
      </c>
      <c r="X365" t="s">
        <v>2761</v>
      </c>
      <c r="Y365">
        <v>994</v>
      </c>
      <c r="Z365">
        <v>994</v>
      </c>
      <c r="AA365" t="str">
        <f t="shared" si="16"/>
        <v>SAMA</v>
      </c>
      <c r="AC365" t="s">
        <v>14927</v>
      </c>
      <c r="AD365" t="e">
        <f>VLOOKUP(AC365,$J$3:$K$1324,2,0)</f>
        <v>#N/A</v>
      </c>
      <c r="AE365" s="11" t="str">
        <f t="shared" si="17"/>
        <v>0</v>
      </c>
    </row>
    <row r="366" spans="9:31" x14ac:dyDescent="0.25">
      <c r="I366" t="s">
        <v>2318</v>
      </c>
      <c r="J366" t="s">
        <v>14770</v>
      </c>
      <c r="K366">
        <v>1638</v>
      </c>
      <c r="L366" t="e">
        <f>VLOOKUP(J366,'[1]stockopname_master_item (11)'!B$2:C$3427,2,0)</f>
        <v>#N/A</v>
      </c>
      <c r="M366" s="14" t="s">
        <v>4220</v>
      </c>
      <c r="N366" s="15">
        <v>365</v>
      </c>
      <c r="O366" s="15">
        <f>VLOOKUP(M366,[2]Sheet1!B$2:C$1721,2,0)</f>
        <v>365</v>
      </c>
      <c r="P366" s="16" t="str">
        <f t="shared" si="15"/>
        <v>sama</v>
      </c>
      <c r="X366" t="s">
        <v>2766</v>
      </c>
      <c r="Y366">
        <v>2465</v>
      </c>
      <c r="Z366">
        <v>2465</v>
      </c>
      <c r="AA366" t="str">
        <f t="shared" si="16"/>
        <v>SAMA</v>
      </c>
      <c r="AC366" t="s">
        <v>14929</v>
      </c>
      <c r="AD366">
        <f>VLOOKUP(AC366,$J$3:$K$1324,2,0)</f>
        <v>15</v>
      </c>
      <c r="AE366" s="11">
        <f t="shared" si="17"/>
        <v>15</v>
      </c>
    </row>
    <row r="367" spans="9:31" x14ac:dyDescent="0.25">
      <c r="I367" t="s">
        <v>2318</v>
      </c>
      <c r="J367" t="s">
        <v>14771</v>
      </c>
      <c r="K367">
        <v>16254</v>
      </c>
      <c r="L367" t="e">
        <f>VLOOKUP(J367,'[1]stockopname_master_item (11)'!B$2:C$3427,2,0)</f>
        <v>#N/A</v>
      </c>
      <c r="M367" s="14" t="s">
        <v>13747</v>
      </c>
      <c r="N367" s="15">
        <v>429</v>
      </c>
      <c r="O367" s="15">
        <f>VLOOKUP(M367,[2]Sheet1!B$2:C$1721,2,0)</f>
        <v>429</v>
      </c>
      <c r="P367" s="16" t="str">
        <f t="shared" si="15"/>
        <v>sama</v>
      </c>
      <c r="X367" t="s">
        <v>13635</v>
      </c>
      <c r="Y367">
        <v>3</v>
      </c>
      <c r="Z367">
        <v>3</v>
      </c>
      <c r="AA367" t="str">
        <f t="shared" si="16"/>
        <v>SAMA</v>
      </c>
      <c r="AC367" t="s">
        <v>14928</v>
      </c>
      <c r="AD367">
        <f>VLOOKUP(AC367,$J$3:$K$1324,2,0)</f>
        <v>4760</v>
      </c>
      <c r="AE367" s="11">
        <f t="shared" si="17"/>
        <v>4760</v>
      </c>
    </row>
    <row r="368" spans="9:31" x14ac:dyDescent="0.25">
      <c r="I368" t="s">
        <v>2318</v>
      </c>
      <c r="J368" t="s">
        <v>14772</v>
      </c>
      <c r="K368">
        <v>8000</v>
      </c>
      <c r="L368" t="e">
        <f>VLOOKUP(J368,'[1]stockopname_master_item (11)'!B$2:C$3427,2,0)</f>
        <v>#N/A</v>
      </c>
      <c r="M368" s="14" t="s">
        <v>13496</v>
      </c>
      <c r="N368" s="15">
        <v>694</v>
      </c>
      <c r="O368" s="15">
        <f>VLOOKUP(M368,[2]Sheet1!B$2:C$1721,2,0)</f>
        <v>694</v>
      </c>
      <c r="P368" s="16" t="str">
        <f t="shared" si="15"/>
        <v>sama</v>
      </c>
      <c r="X368" t="s">
        <v>13636</v>
      </c>
      <c r="Y368">
        <v>1</v>
      </c>
      <c r="Z368">
        <v>1</v>
      </c>
      <c r="AA368" t="str">
        <f t="shared" si="16"/>
        <v>SAMA</v>
      </c>
      <c r="AC368" t="s">
        <v>14919</v>
      </c>
      <c r="AD368" t="e">
        <f>VLOOKUP(AC368,$J$3:$K$1324,2,0)</f>
        <v>#N/A</v>
      </c>
      <c r="AE368" s="11" t="str">
        <f t="shared" si="17"/>
        <v>0</v>
      </c>
    </row>
    <row r="369" spans="9:31" x14ac:dyDescent="0.25">
      <c r="I369" t="s">
        <v>13478</v>
      </c>
      <c r="J369" t="s">
        <v>14774</v>
      </c>
      <c r="K369">
        <v>400</v>
      </c>
      <c r="L369" t="e">
        <f>VLOOKUP(J369,'[1]stockopname_master_item (11)'!B$2:C$3427,2,0)</f>
        <v>#N/A</v>
      </c>
      <c r="M369" s="14" t="s">
        <v>417</v>
      </c>
      <c r="N369" s="15">
        <v>10</v>
      </c>
      <c r="O369" s="15">
        <f>VLOOKUP(M369,[2]Sheet1!B$2:C$1721,2,0)</f>
        <v>10</v>
      </c>
      <c r="P369" s="16" t="str">
        <f t="shared" si="15"/>
        <v>sama</v>
      </c>
      <c r="X369" t="s">
        <v>2778</v>
      </c>
      <c r="Y369">
        <v>37750</v>
      </c>
      <c r="Z369">
        <v>37750</v>
      </c>
      <c r="AA369" t="str">
        <f t="shared" si="16"/>
        <v>SAMA</v>
      </c>
      <c r="AC369" t="s">
        <v>14920</v>
      </c>
      <c r="AD369" t="e">
        <f>VLOOKUP(AC369,$J$3:$K$1324,2,0)</f>
        <v>#N/A</v>
      </c>
      <c r="AE369" s="11" t="str">
        <f t="shared" si="17"/>
        <v>0</v>
      </c>
    </row>
    <row r="370" spans="9:31" x14ac:dyDescent="0.25">
      <c r="I370" t="s">
        <v>13478</v>
      </c>
      <c r="J370" t="s">
        <v>14776</v>
      </c>
      <c r="K370">
        <v>1900</v>
      </c>
      <c r="L370" t="e">
        <f>VLOOKUP(J370,'[1]stockopname_master_item (11)'!B$2:C$3427,2,0)</f>
        <v>#N/A</v>
      </c>
      <c r="M370" s="14" t="s">
        <v>13748</v>
      </c>
      <c r="N370" s="15">
        <v>1722</v>
      </c>
      <c r="O370" s="15">
        <f>VLOOKUP(M370,[2]Sheet1!B$2:C$1721,2,0)</f>
        <v>1722</v>
      </c>
      <c r="P370" s="16" t="str">
        <f t="shared" si="15"/>
        <v>sama</v>
      </c>
      <c r="X370" t="s">
        <v>13637</v>
      </c>
      <c r="Y370">
        <v>639</v>
      </c>
      <c r="Z370">
        <v>639</v>
      </c>
      <c r="AA370" t="str">
        <f t="shared" si="16"/>
        <v>SAMA</v>
      </c>
      <c r="AC370" t="s">
        <v>14921</v>
      </c>
      <c r="AD370" t="e">
        <f>VLOOKUP(AC370,$J$3:$K$1324,2,0)</f>
        <v>#N/A</v>
      </c>
      <c r="AE370" s="11" t="str">
        <f t="shared" si="17"/>
        <v>0</v>
      </c>
    </row>
    <row r="371" spans="9:31" x14ac:dyDescent="0.25">
      <c r="I371" t="s">
        <v>13479</v>
      </c>
      <c r="J371" t="s">
        <v>14777</v>
      </c>
      <c r="K371">
        <v>560</v>
      </c>
      <c r="L371" t="e">
        <f>VLOOKUP(J371,'[1]stockopname_master_item (11)'!B$2:C$3427,2,0)</f>
        <v>#N/A</v>
      </c>
      <c r="M371" s="14" t="s">
        <v>13749</v>
      </c>
      <c r="N371" s="15">
        <v>467</v>
      </c>
      <c r="O371" s="15">
        <f>VLOOKUP(M371,[2]Sheet1!B$2:C$1721,2,0)</f>
        <v>467</v>
      </c>
      <c r="P371" s="16" t="str">
        <f t="shared" si="15"/>
        <v>sama</v>
      </c>
      <c r="X371" t="s">
        <v>13638</v>
      </c>
      <c r="Y371">
        <v>450</v>
      </c>
      <c r="Z371">
        <v>450</v>
      </c>
      <c r="AA371" t="str">
        <f t="shared" si="16"/>
        <v>SAMA</v>
      </c>
      <c r="AC371" t="s">
        <v>14922</v>
      </c>
      <c r="AD371" t="e">
        <f>VLOOKUP(AC371,$J$3:$K$1324,2,0)</f>
        <v>#N/A</v>
      </c>
      <c r="AE371" s="11" t="str">
        <f t="shared" si="17"/>
        <v>0</v>
      </c>
    </row>
    <row r="372" spans="9:31" x14ac:dyDescent="0.25">
      <c r="I372" t="s">
        <v>13479</v>
      </c>
      <c r="J372" t="s">
        <v>14778</v>
      </c>
      <c r="K372">
        <v>21</v>
      </c>
      <c r="L372" t="e">
        <f>VLOOKUP(J372,'[1]stockopname_master_item (11)'!B$2:C$3427,2,0)</f>
        <v>#N/A</v>
      </c>
      <c r="M372" s="14" t="s">
        <v>13751</v>
      </c>
      <c r="N372" s="15">
        <v>66</v>
      </c>
      <c r="O372" s="15">
        <f>VLOOKUP(M372,[2]Sheet1!B$2:C$1721,2,0)</f>
        <v>66</v>
      </c>
      <c r="P372" s="16" t="str">
        <f t="shared" si="15"/>
        <v>sama</v>
      </c>
      <c r="X372" t="s">
        <v>2795</v>
      </c>
      <c r="Y372">
        <v>5551</v>
      </c>
      <c r="Z372">
        <v>5551</v>
      </c>
      <c r="AA372" t="str">
        <f t="shared" si="16"/>
        <v>SAMA</v>
      </c>
      <c r="AC372" t="s">
        <v>14923</v>
      </c>
      <c r="AD372">
        <f>VLOOKUP(AC372,$J$3:$K$1324,2,0)</f>
        <v>11</v>
      </c>
      <c r="AE372" s="11">
        <f t="shared" si="17"/>
        <v>11</v>
      </c>
    </row>
    <row r="373" spans="9:31" x14ac:dyDescent="0.25">
      <c r="I373" t="s">
        <v>13593</v>
      </c>
      <c r="J373" t="s">
        <v>14781</v>
      </c>
      <c r="K373">
        <v>1</v>
      </c>
      <c r="L373" t="e">
        <f>VLOOKUP(J373,'[1]stockopname_master_item (11)'!B$2:C$3427,2,0)</f>
        <v>#N/A</v>
      </c>
      <c r="M373" s="14" t="s">
        <v>13752</v>
      </c>
      <c r="N373" s="15">
        <v>235</v>
      </c>
      <c r="O373" s="15">
        <f>VLOOKUP(M373,[2]Sheet1!B$2:C$1721,2,0)</f>
        <v>235</v>
      </c>
      <c r="P373" s="16" t="str">
        <f t="shared" si="15"/>
        <v>sama</v>
      </c>
      <c r="X373" t="s">
        <v>13641</v>
      </c>
      <c r="Y373">
        <v>4775</v>
      </c>
      <c r="Z373">
        <v>4775</v>
      </c>
      <c r="AA373" t="str">
        <f t="shared" si="16"/>
        <v>SAMA</v>
      </c>
      <c r="AC373" t="s">
        <v>14924</v>
      </c>
      <c r="AD373" t="e">
        <f>VLOOKUP(AC373,$J$3:$K$1324,2,0)</f>
        <v>#N/A</v>
      </c>
      <c r="AE373" s="11" t="str">
        <f t="shared" si="17"/>
        <v>0</v>
      </c>
    </row>
    <row r="374" spans="9:31" x14ac:dyDescent="0.25">
      <c r="I374" t="s">
        <v>13593</v>
      </c>
      <c r="J374" t="s">
        <v>14782</v>
      </c>
      <c r="K374">
        <v>1440</v>
      </c>
      <c r="L374" t="e">
        <f>VLOOKUP(J374,'[1]stockopname_master_item (11)'!B$2:C$3427,2,0)</f>
        <v>#N/A</v>
      </c>
      <c r="M374" s="14" t="s">
        <v>419</v>
      </c>
      <c r="N374" s="15">
        <v>5</v>
      </c>
      <c r="O374" s="15">
        <f>VLOOKUP(M374,[2]Sheet1!B$2:C$1721,2,0)</f>
        <v>5</v>
      </c>
      <c r="P374" s="16" t="str">
        <f t="shared" si="15"/>
        <v>sama</v>
      </c>
      <c r="X374" t="s">
        <v>2816</v>
      </c>
      <c r="Y374">
        <v>320</v>
      </c>
      <c r="Z374">
        <v>320</v>
      </c>
      <c r="AA374" t="str">
        <f t="shared" si="16"/>
        <v>SAMA</v>
      </c>
      <c r="AC374" t="s">
        <v>14925</v>
      </c>
      <c r="AD374">
        <f>VLOOKUP(AC374,$J$3:$K$1324,2,0)</f>
        <v>5540</v>
      </c>
      <c r="AE374" s="11">
        <f t="shared" si="17"/>
        <v>5540</v>
      </c>
    </row>
    <row r="375" spans="9:31" x14ac:dyDescent="0.25">
      <c r="I375" t="s">
        <v>10054</v>
      </c>
      <c r="J375" t="s">
        <v>14788</v>
      </c>
      <c r="K375">
        <v>13</v>
      </c>
      <c r="L375" t="e">
        <f>VLOOKUP(J375,'[1]stockopname_master_item (11)'!B$2:C$3427,2,0)</f>
        <v>#N/A</v>
      </c>
      <c r="M375" s="14" t="s">
        <v>4246</v>
      </c>
      <c r="N375" s="15">
        <v>2860</v>
      </c>
      <c r="O375" s="15">
        <f>VLOOKUP(M375,[2]Sheet1!B$2:C$1721,2,0)</f>
        <v>2860</v>
      </c>
      <c r="P375" s="16" t="str">
        <f t="shared" si="15"/>
        <v>sama</v>
      </c>
      <c r="X375" t="s">
        <v>13644</v>
      </c>
      <c r="Y375">
        <v>193047</v>
      </c>
      <c r="Z375">
        <v>191350</v>
      </c>
      <c r="AA375" t="str">
        <f t="shared" si="16"/>
        <v>TIDAK</v>
      </c>
      <c r="AB375" t="s">
        <v>18136</v>
      </c>
      <c r="AC375" t="s">
        <v>14209</v>
      </c>
      <c r="AD375" t="e">
        <f>VLOOKUP(AC375,$J$3:$K$1324,2,0)</f>
        <v>#N/A</v>
      </c>
      <c r="AE375" s="11" t="str">
        <f t="shared" si="17"/>
        <v>0</v>
      </c>
    </row>
    <row r="376" spans="9:31" x14ac:dyDescent="0.25">
      <c r="I376" t="s">
        <v>10057</v>
      </c>
      <c r="J376" t="s">
        <v>14790</v>
      </c>
      <c r="K376">
        <v>235</v>
      </c>
      <c r="L376" t="e">
        <f>VLOOKUP(J376,'[1]stockopname_master_item (11)'!B$2:C$3427,2,0)</f>
        <v>#N/A</v>
      </c>
      <c r="M376" s="14" t="s">
        <v>13753</v>
      </c>
      <c r="N376" s="15">
        <v>137</v>
      </c>
      <c r="O376" s="15">
        <f>VLOOKUP(M376,[2]Sheet1!B$2:C$1721,2,0)</f>
        <v>137</v>
      </c>
      <c r="P376" s="16" t="str">
        <f t="shared" si="15"/>
        <v>sama</v>
      </c>
      <c r="X376" t="s">
        <v>10323</v>
      </c>
      <c r="Y376">
        <v>152</v>
      </c>
      <c r="Z376">
        <v>152</v>
      </c>
      <c r="AA376" t="str">
        <f t="shared" si="16"/>
        <v>SAMA</v>
      </c>
      <c r="AC376" t="s">
        <v>14210</v>
      </c>
      <c r="AD376">
        <f>VLOOKUP(AC376,$J$3:$K$1324,2,0)</f>
        <v>5</v>
      </c>
      <c r="AE376" s="11">
        <f t="shared" si="17"/>
        <v>5</v>
      </c>
    </row>
    <row r="377" spans="9:31" x14ac:dyDescent="0.25">
      <c r="I377" t="s">
        <v>13598</v>
      </c>
      <c r="J377" t="s">
        <v>14791</v>
      </c>
      <c r="K377">
        <v>400</v>
      </c>
      <c r="L377" t="e">
        <f>VLOOKUP(J377,'[1]stockopname_master_item (11)'!B$2:C$3427,2,0)</f>
        <v>#N/A</v>
      </c>
      <c r="M377" s="14" t="s">
        <v>4300</v>
      </c>
      <c r="N377" s="15">
        <v>980</v>
      </c>
      <c r="O377" s="15">
        <f>VLOOKUP(M377,[2]Sheet1!B$2:C$1721,2,0)</f>
        <v>980</v>
      </c>
      <c r="P377" s="16" t="str">
        <f t="shared" si="15"/>
        <v>sama</v>
      </c>
      <c r="X377" t="s">
        <v>10324</v>
      </c>
      <c r="Y377">
        <v>760</v>
      </c>
      <c r="Z377">
        <v>760</v>
      </c>
      <c r="AA377" t="str">
        <f t="shared" si="16"/>
        <v>SAMA</v>
      </c>
      <c r="AC377" t="s">
        <v>14930</v>
      </c>
      <c r="AD377">
        <f>VLOOKUP(AC377,$J$3:$K$1324,2,0)</f>
        <v>320</v>
      </c>
      <c r="AE377" s="11">
        <f t="shared" si="17"/>
        <v>320</v>
      </c>
    </row>
    <row r="378" spans="9:31" x14ac:dyDescent="0.25">
      <c r="I378" t="s">
        <v>13599</v>
      </c>
      <c r="J378" t="s">
        <v>14792</v>
      </c>
      <c r="K378">
        <v>1000</v>
      </c>
      <c r="L378" t="e">
        <f>VLOOKUP(J378,'[1]stockopname_master_item (11)'!B$2:C$3427,2,0)</f>
        <v>#N/A</v>
      </c>
      <c r="M378" s="14" t="s">
        <v>4266</v>
      </c>
      <c r="N378" s="15">
        <v>261</v>
      </c>
      <c r="O378" s="15">
        <f>VLOOKUP(M378,[2]Sheet1!B$2:C$1721,2,0)</f>
        <v>261</v>
      </c>
      <c r="P378" s="16" t="str">
        <f t="shared" si="15"/>
        <v>sama</v>
      </c>
      <c r="X378" t="s">
        <v>10325</v>
      </c>
      <c r="Y378">
        <v>855</v>
      </c>
      <c r="Z378">
        <v>855</v>
      </c>
      <c r="AA378" t="str">
        <f t="shared" si="16"/>
        <v>SAMA</v>
      </c>
      <c r="AC378" t="s">
        <v>14931</v>
      </c>
      <c r="AD378">
        <f>VLOOKUP(AC378,$J$3:$K$1324,2,0)</f>
        <v>1500</v>
      </c>
      <c r="AE378" s="11">
        <f t="shared" si="17"/>
        <v>1500</v>
      </c>
    </row>
    <row r="379" spans="9:31" x14ac:dyDescent="0.25">
      <c r="I379" t="s">
        <v>13599</v>
      </c>
      <c r="J379" t="s">
        <v>14793</v>
      </c>
      <c r="K379">
        <v>4</v>
      </c>
      <c r="L379" t="e">
        <f>VLOOKUP(J379,'[1]stockopname_master_item (11)'!B$2:C$3427,2,0)</f>
        <v>#N/A</v>
      </c>
      <c r="M379" s="14" t="s">
        <v>13758</v>
      </c>
      <c r="N379" s="15">
        <v>2850</v>
      </c>
      <c r="O379" s="15">
        <f>VLOOKUP(M379,[2]Sheet1!B$2:C$1721,2,0)</f>
        <v>2850</v>
      </c>
      <c r="P379" s="16" t="str">
        <f t="shared" si="15"/>
        <v>sama</v>
      </c>
      <c r="X379" t="s">
        <v>2853</v>
      </c>
      <c r="Y379">
        <v>2880</v>
      </c>
      <c r="Z379">
        <v>2880</v>
      </c>
      <c r="AA379" t="str">
        <f t="shared" si="16"/>
        <v>SAMA</v>
      </c>
      <c r="AC379" t="s">
        <v>14932</v>
      </c>
      <c r="AD379">
        <f>VLOOKUP(AC379,$J$3:$K$1324,2,0)</f>
        <v>191547</v>
      </c>
      <c r="AE379" s="11">
        <f t="shared" si="17"/>
        <v>191547</v>
      </c>
    </row>
    <row r="380" spans="9:31" x14ac:dyDescent="0.25">
      <c r="I380" t="s">
        <v>13601</v>
      </c>
      <c r="J380" t="s">
        <v>14794</v>
      </c>
      <c r="K380">
        <v>794</v>
      </c>
      <c r="L380" t="e">
        <f>VLOOKUP(J380,'[1]stockopname_master_item (11)'!B$2:C$3427,2,0)</f>
        <v>#N/A</v>
      </c>
      <c r="M380" s="14" t="s">
        <v>424</v>
      </c>
      <c r="N380" s="15">
        <v>139</v>
      </c>
      <c r="O380" s="15">
        <f>VLOOKUP(M380,[2]Sheet1!B$2:C$1721,2,0)</f>
        <v>139</v>
      </c>
      <c r="P380" s="16" t="str">
        <f t="shared" si="15"/>
        <v>sama</v>
      </c>
      <c r="X380" t="s">
        <v>10328</v>
      </c>
      <c r="Y380">
        <v>2441</v>
      </c>
      <c r="Z380">
        <v>2441</v>
      </c>
      <c r="AA380" t="str">
        <f t="shared" si="16"/>
        <v>SAMA</v>
      </c>
      <c r="AC380" t="s">
        <v>14933</v>
      </c>
      <c r="AD380" t="e">
        <f>VLOOKUP(AC380,$J$3:$K$1324,2,0)</f>
        <v>#N/A</v>
      </c>
      <c r="AE380" s="11" t="str">
        <f t="shared" si="17"/>
        <v>0</v>
      </c>
    </row>
    <row r="381" spans="9:31" x14ac:dyDescent="0.25">
      <c r="I381" t="s">
        <v>13602</v>
      </c>
      <c r="J381" t="s">
        <v>14795</v>
      </c>
      <c r="K381">
        <v>641</v>
      </c>
      <c r="L381" t="e">
        <f>VLOOKUP(J381,'[1]stockopname_master_item (11)'!B$2:C$3427,2,0)</f>
        <v>#N/A</v>
      </c>
      <c r="M381" s="14" t="s">
        <v>13756</v>
      </c>
      <c r="N381" s="15">
        <v>203</v>
      </c>
      <c r="O381" s="15">
        <f>VLOOKUP(M381,[2]Sheet1!B$2:C$1721,2,0)</f>
        <v>203</v>
      </c>
      <c r="P381" s="16" t="str">
        <f t="shared" si="15"/>
        <v>sama</v>
      </c>
      <c r="X381" t="s">
        <v>13649</v>
      </c>
      <c r="Y381">
        <v>4309</v>
      </c>
      <c r="Z381">
        <v>4309</v>
      </c>
      <c r="AA381" t="str">
        <f t="shared" si="16"/>
        <v>SAMA</v>
      </c>
      <c r="AC381" t="s">
        <v>14934</v>
      </c>
      <c r="AD381" t="e">
        <f>VLOOKUP(AC381,$J$3:$K$1324,2,0)</f>
        <v>#N/A</v>
      </c>
      <c r="AE381" s="11" t="str">
        <f t="shared" si="17"/>
        <v>0</v>
      </c>
    </row>
    <row r="382" spans="9:31" x14ac:dyDescent="0.25">
      <c r="I382" t="s">
        <v>2461</v>
      </c>
      <c r="J382" t="s">
        <v>14799</v>
      </c>
      <c r="K382">
        <v>993</v>
      </c>
      <c r="L382" t="e">
        <f>VLOOKUP(J382,'[1]stockopname_master_item (11)'!B$2:C$3427,2,0)</f>
        <v>#N/A</v>
      </c>
      <c r="M382" s="14" t="s">
        <v>13754</v>
      </c>
      <c r="N382" s="15">
        <v>247</v>
      </c>
      <c r="O382" s="15">
        <f>VLOOKUP(M382,[2]Sheet1!B$2:C$1721,2,0)</f>
        <v>247</v>
      </c>
      <c r="P382" s="16" t="str">
        <f t="shared" si="15"/>
        <v>sama</v>
      </c>
      <c r="X382" t="s">
        <v>13650</v>
      </c>
      <c r="Y382">
        <v>64</v>
      </c>
      <c r="Z382">
        <v>64</v>
      </c>
      <c r="AA382" t="str">
        <f t="shared" si="16"/>
        <v>SAMA</v>
      </c>
      <c r="AC382" t="s">
        <v>14935</v>
      </c>
      <c r="AD382" t="e">
        <f>VLOOKUP(AC382,$J$3:$K$1324,2,0)</f>
        <v>#N/A</v>
      </c>
      <c r="AE382" s="11" t="str">
        <f t="shared" si="17"/>
        <v>0</v>
      </c>
    </row>
    <row r="383" spans="9:31" x14ac:dyDescent="0.25">
      <c r="I383" t="s">
        <v>13603</v>
      </c>
      <c r="J383" t="s">
        <v>14802</v>
      </c>
      <c r="K383">
        <v>2</v>
      </c>
      <c r="L383" t="e">
        <f>VLOOKUP(J383,'[1]stockopname_master_item (11)'!B$2:C$3427,2,0)</f>
        <v>#N/A</v>
      </c>
      <c r="M383" s="14" t="s">
        <v>13755</v>
      </c>
      <c r="N383" s="15">
        <v>4476</v>
      </c>
      <c r="O383" s="15">
        <f>VLOOKUP(M383,[2]Sheet1!B$2:C$1721,2,0)</f>
        <v>4476</v>
      </c>
      <c r="P383" s="16" t="str">
        <f t="shared" si="15"/>
        <v>sama</v>
      </c>
      <c r="X383" t="s">
        <v>10336</v>
      </c>
      <c r="Y383">
        <v>110</v>
      </c>
      <c r="Z383">
        <v>110</v>
      </c>
      <c r="AA383" t="str">
        <f t="shared" si="16"/>
        <v>SAMA</v>
      </c>
      <c r="AC383" t="s">
        <v>14936</v>
      </c>
      <c r="AD383">
        <f>VLOOKUP(AC383,$J$3:$K$1324,2,0)</f>
        <v>152</v>
      </c>
      <c r="AE383" s="11">
        <f t="shared" si="17"/>
        <v>152</v>
      </c>
    </row>
    <row r="384" spans="9:31" x14ac:dyDescent="0.25">
      <c r="I384" t="s">
        <v>13603</v>
      </c>
      <c r="J384" t="s">
        <v>14803</v>
      </c>
      <c r="K384">
        <v>1040</v>
      </c>
      <c r="L384" t="e">
        <f>VLOOKUP(J384,'[1]stockopname_master_item (11)'!B$2:C$3427,2,0)</f>
        <v>#N/A</v>
      </c>
      <c r="M384" s="14" t="s">
        <v>4302</v>
      </c>
      <c r="N384" s="15">
        <v>90</v>
      </c>
      <c r="O384" s="15">
        <f>VLOOKUP(M384,[2]Sheet1!B$2:C$1721,2,0)</f>
        <v>90</v>
      </c>
      <c r="P384" s="16" t="str">
        <f t="shared" si="15"/>
        <v>sama</v>
      </c>
      <c r="X384" t="s">
        <v>13651</v>
      </c>
      <c r="Y384">
        <v>984</v>
      </c>
      <c r="Z384">
        <v>984</v>
      </c>
      <c r="AA384" t="str">
        <f t="shared" si="16"/>
        <v>SAMA</v>
      </c>
      <c r="AC384" t="s">
        <v>14211</v>
      </c>
      <c r="AD384" t="e">
        <f>VLOOKUP(AC384,$J$3:$K$1324,2,0)</f>
        <v>#N/A</v>
      </c>
      <c r="AE384" s="11" t="str">
        <f t="shared" si="17"/>
        <v>0</v>
      </c>
    </row>
    <row r="385" spans="9:31" x14ac:dyDescent="0.25">
      <c r="I385" t="s">
        <v>2491</v>
      </c>
      <c r="J385" t="s">
        <v>14805</v>
      </c>
      <c r="K385">
        <v>48</v>
      </c>
      <c r="L385" t="e">
        <f>VLOOKUP(J385,'[1]stockopname_master_item (11)'!B$2:C$3427,2,0)</f>
        <v>#N/A</v>
      </c>
      <c r="M385" s="14" t="s">
        <v>4274</v>
      </c>
      <c r="N385" s="15">
        <v>180</v>
      </c>
      <c r="O385" s="15">
        <f>VLOOKUP(M385,[2]Sheet1!B$2:C$1721,2,0)</f>
        <v>180</v>
      </c>
      <c r="P385" s="16" t="str">
        <f t="shared" si="15"/>
        <v>sama</v>
      </c>
      <c r="X385" t="s">
        <v>13652</v>
      </c>
      <c r="Y385">
        <v>1362</v>
      </c>
      <c r="Z385">
        <v>1362</v>
      </c>
      <c r="AA385" t="str">
        <f t="shared" si="16"/>
        <v>SAMA</v>
      </c>
      <c r="AC385" t="s">
        <v>14938</v>
      </c>
      <c r="AD385">
        <f>VLOOKUP(AC385,$J$3:$K$1324,2,0)</f>
        <v>143</v>
      </c>
      <c r="AE385" s="11">
        <f t="shared" si="17"/>
        <v>143</v>
      </c>
    </row>
    <row r="386" spans="9:31" x14ac:dyDescent="0.25">
      <c r="I386" t="s">
        <v>13604</v>
      </c>
      <c r="J386" t="s">
        <v>14808</v>
      </c>
      <c r="K386">
        <v>40</v>
      </c>
      <c r="L386" t="e">
        <f>VLOOKUP(J386,'[1]stockopname_master_item (11)'!B$2:C$3427,2,0)</f>
        <v>#N/A</v>
      </c>
      <c r="M386" s="14" t="s">
        <v>13761</v>
      </c>
      <c r="N386" s="15">
        <v>1158</v>
      </c>
      <c r="O386" s="15">
        <f>VLOOKUP(M386,[2]Sheet1!B$2:C$1721,2,0)</f>
        <v>1158</v>
      </c>
      <c r="P386" s="16" t="str">
        <f t="shared" si="15"/>
        <v>sama</v>
      </c>
      <c r="X386" t="s">
        <v>2899</v>
      </c>
      <c r="Y386">
        <v>10</v>
      </c>
      <c r="Z386">
        <v>10</v>
      </c>
      <c r="AA386" t="str">
        <f t="shared" si="16"/>
        <v>SAMA</v>
      </c>
      <c r="AC386" t="s">
        <v>14937</v>
      </c>
      <c r="AD386">
        <f>VLOOKUP(AC386,$J$3:$K$1324,2,0)</f>
        <v>617</v>
      </c>
      <c r="AE386" s="11">
        <f t="shared" si="17"/>
        <v>617</v>
      </c>
    </row>
    <row r="387" spans="9:31" x14ac:dyDescent="0.25">
      <c r="I387" t="s">
        <v>13480</v>
      </c>
      <c r="J387" t="s">
        <v>14811</v>
      </c>
      <c r="K387">
        <v>3803</v>
      </c>
      <c r="L387" t="e">
        <f>VLOOKUP(J387,'[1]stockopname_master_item (11)'!B$2:C$3427,2,0)</f>
        <v>#N/A</v>
      </c>
      <c r="M387" s="14" t="s">
        <v>426</v>
      </c>
      <c r="N387" s="15">
        <v>116</v>
      </c>
      <c r="O387" s="15">
        <f>VLOOKUP(M387,[2]Sheet1!B$2:C$1721,2,0)</f>
        <v>116</v>
      </c>
      <c r="P387" s="16" t="str">
        <f t="shared" si="15"/>
        <v>sama</v>
      </c>
      <c r="X387" t="s">
        <v>2922</v>
      </c>
      <c r="Y387">
        <v>2832</v>
      </c>
      <c r="Z387">
        <v>2832</v>
      </c>
      <c r="AA387" t="str">
        <f t="shared" si="16"/>
        <v>SAMA</v>
      </c>
      <c r="AC387" t="s">
        <v>14939</v>
      </c>
      <c r="AD387">
        <f>VLOOKUP(AC387,$J$3:$K$1324,2,0)</f>
        <v>855</v>
      </c>
      <c r="AE387" s="11">
        <f t="shared" si="17"/>
        <v>855</v>
      </c>
    </row>
    <row r="388" spans="9:31" x14ac:dyDescent="0.25">
      <c r="I388" t="s">
        <v>13481</v>
      </c>
      <c r="J388" t="s">
        <v>14812</v>
      </c>
      <c r="K388">
        <v>1888</v>
      </c>
      <c r="L388" t="e">
        <f>VLOOKUP(J388,'[1]stockopname_master_item (11)'!B$2:C$3427,2,0)</f>
        <v>#N/A</v>
      </c>
      <c r="M388" s="14" t="s">
        <v>13759</v>
      </c>
      <c r="N388" s="15">
        <v>500</v>
      </c>
      <c r="O388" s="15">
        <f>VLOOKUP(M388,[2]Sheet1!B$2:C$1721,2,0)</f>
        <v>500</v>
      </c>
      <c r="P388" s="16" t="str">
        <f t="shared" ref="P388:P451" si="18">IF(O388-N388=0,"sama","tidak")</f>
        <v>sama</v>
      </c>
      <c r="X388" t="s">
        <v>13653</v>
      </c>
      <c r="Y388">
        <v>4940</v>
      </c>
      <c r="Z388">
        <v>4940</v>
      </c>
      <c r="AA388" t="str">
        <f t="shared" ref="AA388:AA451" si="19">IF(Y388-Z388=0,"SAMA","TIDAK")</f>
        <v>SAMA</v>
      </c>
      <c r="AC388" t="s">
        <v>14940</v>
      </c>
      <c r="AD388" t="e">
        <f>VLOOKUP(AC388,$J$3:$K$1324,2,0)</f>
        <v>#N/A</v>
      </c>
      <c r="AE388" s="11" t="str">
        <f t="shared" ref="AE388:AE451" si="20">IF(ISNA(AD388),"0",AD388)</f>
        <v>0</v>
      </c>
    </row>
    <row r="389" spans="9:31" x14ac:dyDescent="0.25">
      <c r="I389" t="s">
        <v>13481</v>
      </c>
      <c r="J389" t="s">
        <v>14813</v>
      </c>
      <c r="K389">
        <v>200</v>
      </c>
      <c r="L389" t="e">
        <f>VLOOKUP(J389,'[1]stockopname_master_item (11)'!B$2:C$3427,2,0)</f>
        <v>#N/A</v>
      </c>
      <c r="M389" s="14" t="s">
        <v>13760</v>
      </c>
      <c r="N389" s="15">
        <v>2349</v>
      </c>
      <c r="O389" s="15">
        <f>VLOOKUP(M389,[2]Sheet1!B$2:C$1721,2,0)</f>
        <v>2349</v>
      </c>
      <c r="P389" s="16" t="str">
        <f t="shared" si="18"/>
        <v>sama</v>
      </c>
      <c r="X389" t="s">
        <v>10346</v>
      </c>
      <c r="Y389">
        <v>1835</v>
      </c>
      <c r="Z389">
        <v>1835</v>
      </c>
      <c r="AA389" t="str">
        <f t="shared" si="19"/>
        <v>SAMA</v>
      </c>
      <c r="AC389" t="s">
        <v>14942</v>
      </c>
      <c r="AD389" t="e">
        <f>VLOOKUP(AC389,$J$3:$K$1324,2,0)</f>
        <v>#N/A</v>
      </c>
      <c r="AE389" s="11" t="str">
        <f t="shared" si="20"/>
        <v>0</v>
      </c>
    </row>
    <row r="390" spans="9:31" x14ac:dyDescent="0.25">
      <c r="I390" t="s">
        <v>13605</v>
      </c>
      <c r="J390" t="s">
        <v>14815</v>
      </c>
      <c r="K390">
        <v>295</v>
      </c>
      <c r="L390" t="e">
        <f>VLOOKUP(J390,'[1]stockopname_master_item (11)'!B$2:C$3427,2,0)</f>
        <v>#N/A</v>
      </c>
      <c r="M390" s="14" t="s">
        <v>4304</v>
      </c>
      <c r="N390" s="15">
        <v>100</v>
      </c>
      <c r="O390" s="15">
        <f>VLOOKUP(M390,[2]Sheet1!B$2:C$1721,2,0)</f>
        <v>100</v>
      </c>
      <c r="P390" s="16" t="str">
        <f t="shared" si="18"/>
        <v>sama</v>
      </c>
      <c r="X390" t="s">
        <v>13654</v>
      </c>
      <c r="Y390">
        <v>1820</v>
      </c>
      <c r="Z390">
        <v>1820</v>
      </c>
      <c r="AA390" t="str">
        <f t="shared" si="19"/>
        <v>SAMA</v>
      </c>
      <c r="AC390" t="s">
        <v>14943</v>
      </c>
      <c r="AD390" t="e">
        <f>VLOOKUP(AC390,$J$3:$K$1324,2,0)</f>
        <v>#N/A</v>
      </c>
      <c r="AE390" s="11" t="str">
        <f t="shared" si="20"/>
        <v>0</v>
      </c>
    </row>
    <row r="391" spans="9:31" x14ac:dyDescent="0.25">
      <c r="I391" t="s">
        <v>13608</v>
      </c>
      <c r="J391" t="s">
        <v>14823</v>
      </c>
      <c r="K391">
        <v>3236</v>
      </c>
      <c r="L391" t="e">
        <f>VLOOKUP(J391,'[1]stockopname_master_item (11)'!B$2:C$3427,2,0)</f>
        <v>#N/A</v>
      </c>
      <c r="M391" s="14" t="s">
        <v>4280</v>
      </c>
      <c r="N391" s="15">
        <v>20</v>
      </c>
      <c r="O391" s="15">
        <f>VLOOKUP(M391,[2]Sheet1!B$2:C$1721,2,0)</f>
        <v>20</v>
      </c>
      <c r="P391" s="16" t="str">
        <f t="shared" si="18"/>
        <v>sama</v>
      </c>
      <c r="X391" t="s">
        <v>13655</v>
      </c>
      <c r="Y391">
        <v>1156</v>
      </c>
      <c r="Z391">
        <v>1156</v>
      </c>
      <c r="AA391" t="str">
        <f t="shared" si="19"/>
        <v>SAMA</v>
      </c>
      <c r="AC391" t="s">
        <v>14941</v>
      </c>
      <c r="AD391">
        <f>VLOOKUP(AC391,$J$3:$K$1324,2,0)</f>
        <v>2880</v>
      </c>
      <c r="AE391" s="11">
        <f t="shared" si="20"/>
        <v>2880</v>
      </c>
    </row>
    <row r="392" spans="9:31" x14ac:dyDescent="0.25">
      <c r="I392" t="s">
        <v>13608</v>
      </c>
      <c r="J392" t="s">
        <v>14824</v>
      </c>
      <c r="K392">
        <v>5000</v>
      </c>
      <c r="L392" t="e">
        <f>VLOOKUP(J392,'[1]stockopname_master_item (11)'!B$2:C$3427,2,0)</f>
        <v>#N/A</v>
      </c>
      <c r="M392" s="14" t="s">
        <v>13763</v>
      </c>
      <c r="N392" s="15">
        <v>1260</v>
      </c>
      <c r="O392" s="15">
        <f>VLOOKUP(M392,[2]Sheet1!B$2:C$1721,2,0)</f>
        <v>1260</v>
      </c>
      <c r="P392" s="16" t="str">
        <f t="shared" si="18"/>
        <v>sama</v>
      </c>
      <c r="X392" t="s">
        <v>13656</v>
      </c>
      <c r="Y392">
        <v>7719</v>
      </c>
      <c r="Z392">
        <v>7719</v>
      </c>
      <c r="AA392" t="str">
        <f t="shared" si="19"/>
        <v>SAMA</v>
      </c>
      <c r="AC392" t="s">
        <v>14945</v>
      </c>
      <c r="AD392" t="e">
        <f>VLOOKUP(AC392,$J$3:$K$1324,2,0)</f>
        <v>#N/A</v>
      </c>
      <c r="AE392" s="11" t="str">
        <f t="shared" si="20"/>
        <v>0</v>
      </c>
    </row>
    <row r="393" spans="9:31" x14ac:dyDescent="0.25">
      <c r="I393" t="s">
        <v>13609</v>
      </c>
      <c r="J393" t="s">
        <v>14825</v>
      </c>
      <c r="K393">
        <v>10</v>
      </c>
      <c r="L393" t="e">
        <f>VLOOKUP(J393,'[1]stockopname_master_item (11)'!B$2:C$3427,2,0)</f>
        <v>#N/A</v>
      </c>
      <c r="M393" s="14" t="s">
        <v>428</v>
      </c>
      <c r="N393" s="15">
        <v>100</v>
      </c>
      <c r="O393" s="15">
        <f>VLOOKUP(M393,[2]Sheet1!B$2:C$1721,2,0)</f>
        <v>100</v>
      </c>
      <c r="P393" s="16" t="str">
        <f t="shared" si="18"/>
        <v>sama</v>
      </c>
      <c r="X393" t="s">
        <v>2966</v>
      </c>
      <c r="Y393">
        <v>50</v>
      </c>
      <c r="Z393">
        <v>50</v>
      </c>
      <c r="AA393" t="str">
        <f t="shared" si="19"/>
        <v>SAMA</v>
      </c>
      <c r="AC393" t="s">
        <v>14944</v>
      </c>
      <c r="AD393" t="e">
        <f>VLOOKUP(AC393,$J$3:$K$1324,2,0)</f>
        <v>#N/A</v>
      </c>
      <c r="AE393" s="11" t="str">
        <f t="shared" si="20"/>
        <v>0</v>
      </c>
    </row>
    <row r="394" spans="9:31" x14ac:dyDescent="0.25">
      <c r="I394" t="s">
        <v>13609</v>
      </c>
      <c r="J394" t="s">
        <v>14826</v>
      </c>
      <c r="K394">
        <v>48</v>
      </c>
      <c r="L394" t="e">
        <f>VLOOKUP(J394,'[1]stockopname_master_item (11)'!B$2:C$3427,2,0)</f>
        <v>#N/A</v>
      </c>
      <c r="M394" s="14" t="s">
        <v>13762</v>
      </c>
      <c r="N394" s="15">
        <v>1988</v>
      </c>
      <c r="O394" s="15">
        <f>VLOOKUP(M394,[2]Sheet1!B$2:C$1721,2,0)</f>
        <v>1988</v>
      </c>
      <c r="P394" s="16" t="str">
        <f t="shared" si="18"/>
        <v>sama</v>
      </c>
      <c r="X394" t="s">
        <v>2968</v>
      </c>
      <c r="Y394">
        <v>1080</v>
      </c>
      <c r="Z394">
        <v>1080</v>
      </c>
      <c r="AA394" t="str">
        <f t="shared" si="19"/>
        <v>SAMA</v>
      </c>
      <c r="AC394" t="s">
        <v>14946</v>
      </c>
      <c r="AD394" t="e">
        <f>VLOOKUP(AC394,$J$3:$K$1324,2,0)</f>
        <v>#N/A</v>
      </c>
      <c r="AE394" s="11" t="str">
        <f t="shared" si="20"/>
        <v>0</v>
      </c>
    </row>
    <row r="395" spans="9:31" x14ac:dyDescent="0.25">
      <c r="I395" t="s">
        <v>13609</v>
      </c>
      <c r="J395" t="s">
        <v>14827</v>
      </c>
      <c r="K395">
        <v>40</v>
      </c>
      <c r="L395" t="e">
        <f>VLOOKUP(J395,'[1]stockopname_master_item (11)'!B$2:C$3427,2,0)</f>
        <v>#N/A</v>
      </c>
      <c r="M395" s="14" t="s">
        <v>4306</v>
      </c>
      <c r="N395" s="15">
        <v>200</v>
      </c>
      <c r="O395" s="15">
        <f>VLOOKUP(M395,[2]Sheet1!B$2:C$1721,2,0)</f>
        <v>200</v>
      </c>
      <c r="P395" s="16" t="str">
        <f t="shared" si="18"/>
        <v>sama</v>
      </c>
      <c r="X395" t="s">
        <v>2971</v>
      </c>
      <c r="Y395">
        <v>400</v>
      </c>
      <c r="Z395">
        <v>400</v>
      </c>
      <c r="AA395" t="str">
        <f t="shared" si="19"/>
        <v>SAMA</v>
      </c>
      <c r="AC395" t="s">
        <v>14947</v>
      </c>
      <c r="AD395" t="e">
        <f>VLOOKUP(AC395,$J$3:$K$1324,2,0)</f>
        <v>#N/A</v>
      </c>
      <c r="AE395" s="11" t="str">
        <f t="shared" si="20"/>
        <v>0</v>
      </c>
    </row>
    <row r="396" spans="9:31" x14ac:dyDescent="0.25">
      <c r="I396" t="s">
        <v>13609</v>
      </c>
      <c r="J396" t="s">
        <v>14828</v>
      </c>
      <c r="K396">
        <v>247</v>
      </c>
      <c r="L396" t="e">
        <f>VLOOKUP(J396,'[1]stockopname_master_item (11)'!B$2:C$3427,2,0)</f>
        <v>#N/A</v>
      </c>
      <c r="M396" s="14" t="s">
        <v>4286</v>
      </c>
      <c r="N396" s="15">
        <v>140</v>
      </c>
      <c r="O396" s="15">
        <f>VLOOKUP(M396,[2]Sheet1!B$2:C$1721,2,0)</f>
        <v>140</v>
      </c>
      <c r="P396" s="16" t="str">
        <f t="shared" si="18"/>
        <v>sama</v>
      </c>
      <c r="X396" t="s">
        <v>2973</v>
      </c>
      <c r="Y396">
        <v>460</v>
      </c>
      <c r="Z396">
        <v>460</v>
      </c>
      <c r="AA396" t="str">
        <f t="shared" si="19"/>
        <v>SAMA</v>
      </c>
      <c r="AC396" t="s">
        <v>14948</v>
      </c>
      <c r="AD396">
        <f>VLOOKUP(AC396,$J$3:$K$1324,2,0)</f>
        <v>2441</v>
      </c>
      <c r="AE396" s="11">
        <f t="shared" si="20"/>
        <v>2441</v>
      </c>
    </row>
    <row r="397" spans="9:31" x14ac:dyDescent="0.25">
      <c r="I397" t="s">
        <v>13609</v>
      </c>
      <c r="J397" t="s">
        <v>14829</v>
      </c>
      <c r="K397">
        <v>84</v>
      </c>
      <c r="L397" t="e">
        <f>VLOOKUP(J397,'[1]stockopname_master_item (11)'!B$2:C$3427,2,0)</f>
        <v>#N/A</v>
      </c>
      <c r="M397" s="14" t="s">
        <v>13765</v>
      </c>
      <c r="N397" s="15">
        <v>2223</v>
      </c>
      <c r="O397" s="15">
        <f>VLOOKUP(M397,[2]Sheet1!B$2:C$1721,2,0)</f>
        <v>2223</v>
      </c>
      <c r="P397" s="16" t="str">
        <f t="shared" si="18"/>
        <v>sama</v>
      </c>
      <c r="X397" t="s">
        <v>13658</v>
      </c>
      <c r="Y397">
        <v>8280</v>
      </c>
      <c r="Z397">
        <v>8280</v>
      </c>
      <c r="AA397" t="str">
        <f t="shared" si="19"/>
        <v>SAMA</v>
      </c>
      <c r="AC397" t="s">
        <v>14949</v>
      </c>
      <c r="AD397" t="e">
        <f>VLOOKUP(AC397,$J$3:$K$1324,2,0)</f>
        <v>#N/A</v>
      </c>
      <c r="AE397" s="11" t="str">
        <f t="shared" si="20"/>
        <v>0</v>
      </c>
    </row>
    <row r="398" spans="9:31" x14ac:dyDescent="0.25">
      <c r="I398" t="s">
        <v>13610</v>
      </c>
      <c r="J398" t="s">
        <v>14830</v>
      </c>
      <c r="K398">
        <v>34</v>
      </c>
      <c r="L398" t="e">
        <f>VLOOKUP(J398,'[1]stockopname_master_item (11)'!B$2:C$3427,2,0)</f>
        <v>#N/A</v>
      </c>
      <c r="M398" s="14" t="s">
        <v>430</v>
      </c>
      <c r="N398" s="15">
        <v>237</v>
      </c>
      <c r="O398" s="15">
        <f>VLOOKUP(M398,[2]Sheet1!B$2:C$1721,2,0)</f>
        <v>237</v>
      </c>
      <c r="P398" s="16" t="str">
        <f t="shared" si="18"/>
        <v>sama</v>
      </c>
      <c r="X398" t="s">
        <v>13659</v>
      </c>
      <c r="Y398">
        <v>2188</v>
      </c>
      <c r="Z398">
        <v>2188</v>
      </c>
      <c r="AA398" t="str">
        <f t="shared" si="19"/>
        <v>SAMA</v>
      </c>
      <c r="AC398" t="s">
        <v>14951</v>
      </c>
      <c r="AD398" t="e">
        <f>VLOOKUP(AC398,$J$3:$K$1324,2,0)</f>
        <v>#N/A</v>
      </c>
      <c r="AE398" s="11" t="str">
        <f t="shared" si="20"/>
        <v>0</v>
      </c>
    </row>
    <row r="399" spans="9:31" x14ac:dyDescent="0.25">
      <c r="I399" t="s">
        <v>13610</v>
      </c>
      <c r="J399" t="s">
        <v>14831</v>
      </c>
      <c r="K399">
        <v>24</v>
      </c>
      <c r="L399" t="e">
        <f>VLOOKUP(J399,'[1]stockopname_master_item (11)'!B$2:C$3427,2,0)</f>
        <v>#N/A</v>
      </c>
      <c r="M399" s="14" t="s">
        <v>13764</v>
      </c>
      <c r="N399" s="15">
        <v>2227</v>
      </c>
      <c r="O399" s="15">
        <f>VLOOKUP(M399,[2]Sheet1!B$2:C$1721,2,0)</f>
        <v>2227</v>
      </c>
      <c r="P399" s="16" t="str">
        <f t="shared" si="18"/>
        <v>sama</v>
      </c>
      <c r="X399" t="s">
        <v>13660</v>
      </c>
      <c r="Y399">
        <v>560</v>
      </c>
      <c r="Z399">
        <v>560</v>
      </c>
      <c r="AA399" t="str">
        <f t="shared" si="19"/>
        <v>SAMA</v>
      </c>
      <c r="AC399" t="s">
        <v>14950</v>
      </c>
      <c r="AD399" t="e">
        <f>VLOOKUP(AC399,$J$3:$K$1324,2,0)</f>
        <v>#N/A</v>
      </c>
      <c r="AE399" s="11" t="str">
        <f t="shared" si="20"/>
        <v>0</v>
      </c>
    </row>
    <row r="400" spans="9:31" x14ac:dyDescent="0.25">
      <c r="I400" t="s">
        <v>2565</v>
      </c>
      <c r="J400" t="s">
        <v>14836</v>
      </c>
      <c r="K400">
        <v>570</v>
      </c>
      <c r="L400" t="e">
        <f>VLOOKUP(J400,'[1]stockopname_master_item (11)'!B$2:C$3427,2,0)</f>
        <v>#N/A</v>
      </c>
      <c r="M400" s="14" t="s">
        <v>4308</v>
      </c>
      <c r="N400" s="15">
        <v>100</v>
      </c>
      <c r="O400" s="15">
        <f>VLOOKUP(M400,[2]Sheet1!B$2:C$1721,2,0)</f>
        <v>100</v>
      </c>
      <c r="P400" s="16" t="str">
        <f t="shared" si="18"/>
        <v>sama</v>
      </c>
      <c r="X400" t="s">
        <v>2995</v>
      </c>
      <c r="Y400">
        <v>180</v>
      </c>
      <c r="Z400">
        <v>180</v>
      </c>
      <c r="AA400" t="str">
        <f t="shared" si="19"/>
        <v>SAMA</v>
      </c>
      <c r="AC400" t="s">
        <v>14952</v>
      </c>
      <c r="AD400">
        <f>VLOOKUP(AC400,$J$3:$K$1324,2,0)</f>
        <v>4309</v>
      </c>
      <c r="AE400" s="11">
        <f t="shared" si="20"/>
        <v>4309</v>
      </c>
    </row>
    <row r="401" spans="9:31" x14ac:dyDescent="0.25">
      <c r="I401" t="s">
        <v>13614</v>
      </c>
      <c r="J401" t="s">
        <v>14837</v>
      </c>
      <c r="K401">
        <v>11193</v>
      </c>
      <c r="L401" t="e">
        <f>VLOOKUP(J401,'[1]stockopname_master_item (11)'!B$2:C$3427,2,0)</f>
        <v>#N/A</v>
      </c>
      <c r="M401" s="14" t="s">
        <v>4292</v>
      </c>
      <c r="N401" s="15">
        <v>100</v>
      </c>
      <c r="O401" s="15">
        <f>VLOOKUP(M401,[2]Sheet1!B$2:C$1721,2,0)</f>
        <v>100</v>
      </c>
      <c r="P401" s="16" t="str">
        <f t="shared" si="18"/>
        <v>sama</v>
      </c>
      <c r="X401" t="s">
        <v>2998</v>
      </c>
      <c r="Y401">
        <v>1973</v>
      </c>
      <c r="Z401">
        <v>1973</v>
      </c>
      <c r="AA401" t="str">
        <f t="shared" si="19"/>
        <v>SAMA</v>
      </c>
      <c r="AC401" t="s">
        <v>14212</v>
      </c>
      <c r="AD401">
        <f>VLOOKUP(AC401,$J$3:$K$1324,2,0)</f>
        <v>99</v>
      </c>
      <c r="AE401" s="11">
        <f t="shared" si="20"/>
        <v>99</v>
      </c>
    </row>
    <row r="402" spans="9:31" x14ac:dyDescent="0.25">
      <c r="I402" t="s">
        <v>137</v>
      </c>
      <c r="J402" t="s">
        <v>14844</v>
      </c>
      <c r="K402">
        <v>12930</v>
      </c>
      <c r="L402" t="e">
        <f>VLOOKUP(J402,'[1]stockopname_master_item (11)'!B$2:C$3427,2,0)</f>
        <v>#N/A</v>
      </c>
      <c r="M402" s="14" t="s">
        <v>13767</v>
      </c>
      <c r="N402" s="15">
        <v>804</v>
      </c>
      <c r="O402" s="15">
        <f>VLOOKUP(M402,[2]Sheet1!B$2:C$1721,2,0)</f>
        <v>804</v>
      </c>
      <c r="P402" s="16" t="str">
        <f t="shared" si="18"/>
        <v>sama</v>
      </c>
      <c r="X402" t="s">
        <v>3004</v>
      </c>
      <c r="Y402">
        <v>5</v>
      </c>
      <c r="Z402">
        <v>5</v>
      </c>
      <c r="AA402" t="str">
        <f t="shared" si="19"/>
        <v>SAMA</v>
      </c>
      <c r="AC402" t="s">
        <v>14213</v>
      </c>
      <c r="AD402">
        <f>VLOOKUP(AC402,$J$3:$K$1324,2,0)</f>
        <v>2</v>
      </c>
      <c r="AE402" s="11">
        <f t="shared" si="20"/>
        <v>2</v>
      </c>
    </row>
    <row r="403" spans="9:31" x14ac:dyDescent="0.25">
      <c r="I403" t="s">
        <v>146</v>
      </c>
      <c r="J403" t="s">
        <v>14849</v>
      </c>
      <c r="K403">
        <v>2291</v>
      </c>
      <c r="L403" t="e">
        <f>VLOOKUP(J403,'[1]stockopname_master_item (11)'!B$2:C$3427,2,0)</f>
        <v>#N/A</v>
      </c>
      <c r="M403" s="14" t="s">
        <v>432</v>
      </c>
      <c r="N403" s="15">
        <v>89</v>
      </c>
      <c r="O403" s="15">
        <f>VLOOKUP(M403,[2]Sheet1!B$2:C$1721,2,0)</f>
        <v>89</v>
      </c>
      <c r="P403" s="16" t="str">
        <f t="shared" si="18"/>
        <v>sama</v>
      </c>
      <c r="X403" t="s">
        <v>13661</v>
      </c>
      <c r="Y403">
        <v>1244</v>
      </c>
      <c r="Z403">
        <v>1244</v>
      </c>
      <c r="AA403" t="str">
        <f t="shared" si="19"/>
        <v>SAMA</v>
      </c>
      <c r="AC403" t="s">
        <v>14953</v>
      </c>
      <c r="AD403" t="e">
        <f>VLOOKUP(AC403,$J$3:$K$1324,2,0)</f>
        <v>#N/A</v>
      </c>
      <c r="AE403" s="11" t="str">
        <f t="shared" si="20"/>
        <v>0</v>
      </c>
    </row>
    <row r="404" spans="9:31" x14ac:dyDescent="0.25">
      <c r="I404" t="s">
        <v>146</v>
      </c>
      <c r="J404" t="s">
        <v>14850</v>
      </c>
      <c r="K404">
        <v>12500</v>
      </c>
      <c r="L404" t="e">
        <f>VLOOKUP(J404,'[1]stockopname_master_item (11)'!B$2:C$3427,2,0)</f>
        <v>#N/A</v>
      </c>
      <c r="M404" s="14" t="s">
        <v>13766</v>
      </c>
      <c r="N404" s="15">
        <v>1472</v>
      </c>
      <c r="O404" s="15">
        <f>VLOOKUP(M404,[2]Sheet1!B$2:C$1721,2,0)</f>
        <v>1472</v>
      </c>
      <c r="P404" s="16" t="str">
        <f t="shared" si="18"/>
        <v>sama</v>
      </c>
      <c r="X404" t="s">
        <v>13662</v>
      </c>
      <c r="Y404">
        <v>1565</v>
      </c>
      <c r="Z404">
        <v>1565</v>
      </c>
      <c r="AA404" t="str">
        <f t="shared" si="19"/>
        <v>SAMA</v>
      </c>
      <c r="AC404" t="s">
        <v>14955</v>
      </c>
      <c r="AD404" t="e">
        <f>VLOOKUP(AC404,$J$3:$K$1324,2,0)</f>
        <v>#N/A</v>
      </c>
      <c r="AE404" s="11" t="str">
        <f t="shared" si="20"/>
        <v>0</v>
      </c>
    </row>
    <row r="405" spans="9:31" x14ac:dyDescent="0.25">
      <c r="I405" t="s">
        <v>146</v>
      </c>
      <c r="J405" t="s">
        <v>14851</v>
      </c>
      <c r="K405">
        <v>12450</v>
      </c>
      <c r="L405" t="e">
        <f>VLOOKUP(J405,'[1]stockopname_master_item (11)'!B$2:C$3427,2,0)</f>
        <v>#N/A</v>
      </c>
      <c r="M405" s="14" t="s">
        <v>4310</v>
      </c>
      <c r="N405" s="15">
        <v>650</v>
      </c>
      <c r="O405" s="15">
        <f>VLOOKUP(M405,[2]Sheet1!B$2:C$1721,2,0)</f>
        <v>650</v>
      </c>
      <c r="P405" s="16" t="str">
        <f t="shared" si="18"/>
        <v>sama</v>
      </c>
      <c r="X405" t="s">
        <v>13663</v>
      </c>
      <c r="Y405">
        <v>230</v>
      </c>
      <c r="Z405">
        <v>230</v>
      </c>
      <c r="AA405" t="str">
        <f t="shared" si="19"/>
        <v>SAMA</v>
      </c>
      <c r="AC405" t="s">
        <v>14954</v>
      </c>
      <c r="AD405">
        <f>VLOOKUP(AC405,$J$3:$K$1324,2,0)</f>
        <v>64</v>
      </c>
      <c r="AE405" s="11">
        <f t="shared" si="20"/>
        <v>64</v>
      </c>
    </row>
    <row r="406" spans="9:31" x14ac:dyDescent="0.25">
      <c r="I406" t="s">
        <v>144</v>
      </c>
      <c r="J406" t="s">
        <v>14856</v>
      </c>
      <c r="K406">
        <v>2420</v>
      </c>
      <c r="L406" t="e">
        <f>VLOOKUP(J406,'[1]stockopname_master_item (11)'!B$2:C$3427,2,0)</f>
        <v>#N/A</v>
      </c>
      <c r="M406" s="14" t="s">
        <v>4298</v>
      </c>
      <c r="N406" s="15">
        <v>385</v>
      </c>
      <c r="O406" s="15">
        <f>VLOOKUP(M406,[2]Sheet1!B$2:C$1721,2,0)</f>
        <v>385</v>
      </c>
      <c r="P406" s="16" t="str">
        <f t="shared" si="18"/>
        <v>sama</v>
      </c>
      <c r="X406" t="s">
        <v>13664</v>
      </c>
      <c r="Y406">
        <v>1780</v>
      </c>
      <c r="Z406">
        <v>1780</v>
      </c>
      <c r="AA406" t="str">
        <f t="shared" si="19"/>
        <v>SAMA</v>
      </c>
      <c r="AC406" t="s">
        <v>14214</v>
      </c>
      <c r="AD406">
        <f>VLOOKUP(AC406,$J$3:$K$1324,2,0)</f>
        <v>48</v>
      </c>
      <c r="AE406" s="11">
        <f t="shared" si="20"/>
        <v>48</v>
      </c>
    </row>
    <row r="407" spans="9:31" x14ac:dyDescent="0.25">
      <c r="I407" t="s">
        <v>2599</v>
      </c>
      <c r="J407" t="s">
        <v>14859</v>
      </c>
      <c r="K407">
        <v>500</v>
      </c>
      <c r="L407" t="e">
        <f>VLOOKUP(J407,'[1]stockopname_master_item (11)'!B$2:C$3427,2,0)</f>
        <v>#N/A</v>
      </c>
      <c r="M407" s="14" t="s">
        <v>13769</v>
      </c>
      <c r="N407" s="15">
        <v>3983</v>
      </c>
      <c r="O407" s="15">
        <f>VLOOKUP(M407,[2]Sheet1!B$2:C$1721,2,0)</f>
        <v>3983</v>
      </c>
      <c r="P407" s="16" t="str">
        <f t="shared" si="18"/>
        <v>sama</v>
      </c>
      <c r="X407" t="s">
        <v>13665</v>
      </c>
      <c r="Y407">
        <v>242</v>
      </c>
      <c r="Z407">
        <v>242</v>
      </c>
      <c r="AA407" t="str">
        <f t="shared" si="19"/>
        <v>SAMA</v>
      </c>
      <c r="AC407" t="s">
        <v>14956</v>
      </c>
      <c r="AD407">
        <f>VLOOKUP(AC407,$J$3:$K$1324,2,0)</f>
        <v>110</v>
      </c>
      <c r="AE407" s="11">
        <f t="shared" si="20"/>
        <v>110</v>
      </c>
    </row>
    <row r="408" spans="9:31" x14ac:dyDescent="0.25">
      <c r="I408" t="s">
        <v>2611</v>
      </c>
      <c r="J408" t="s">
        <v>14860</v>
      </c>
      <c r="K408">
        <v>158</v>
      </c>
      <c r="L408" t="e">
        <f>VLOOKUP(J408,'[1]stockopname_master_item (11)'!B$2:C$3427,2,0)</f>
        <v>#N/A</v>
      </c>
      <c r="M408" s="14" t="s">
        <v>434</v>
      </c>
      <c r="N408" s="15">
        <v>246</v>
      </c>
      <c r="O408" s="15">
        <f>VLOOKUP(M408,[2]Sheet1!B$2:C$1721,2,0)</f>
        <v>246</v>
      </c>
      <c r="P408" s="16" t="str">
        <f t="shared" si="18"/>
        <v>sama</v>
      </c>
      <c r="X408" t="s">
        <v>3064</v>
      </c>
      <c r="Y408">
        <v>8640</v>
      </c>
      <c r="Z408">
        <v>8640</v>
      </c>
      <c r="AA408" t="str">
        <f t="shared" si="19"/>
        <v>SAMA</v>
      </c>
      <c r="AC408" t="s">
        <v>14215</v>
      </c>
      <c r="AD408" t="e">
        <f>VLOOKUP(AC408,$J$3:$K$1324,2,0)</f>
        <v>#N/A</v>
      </c>
      <c r="AE408" s="11" t="str">
        <f t="shared" si="20"/>
        <v>0</v>
      </c>
    </row>
    <row r="409" spans="9:31" x14ac:dyDescent="0.25">
      <c r="I409" t="s">
        <v>13617</v>
      </c>
      <c r="J409" t="s">
        <v>14861</v>
      </c>
      <c r="K409">
        <v>5000</v>
      </c>
      <c r="L409" t="e">
        <f>VLOOKUP(J409,'[1]stockopname_master_item (11)'!B$2:C$3427,2,0)</f>
        <v>#N/A</v>
      </c>
      <c r="M409" s="14" t="s">
        <v>13768</v>
      </c>
      <c r="N409" s="15">
        <v>6331</v>
      </c>
      <c r="O409" s="15">
        <f>VLOOKUP(M409,[2]Sheet1!B$2:C$1721,2,0)</f>
        <v>6331</v>
      </c>
      <c r="P409" s="16" t="str">
        <f t="shared" si="18"/>
        <v>sama</v>
      </c>
      <c r="X409" t="s">
        <v>3070</v>
      </c>
      <c r="Y409">
        <v>180</v>
      </c>
      <c r="Z409">
        <v>180</v>
      </c>
      <c r="AA409" t="str">
        <f t="shared" si="19"/>
        <v>SAMA</v>
      </c>
      <c r="AC409" t="s">
        <v>14957</v>
      </c>
      <c r="AD409">
        <f>VLOOKUP(AC409,$J$3:$K$1324,2,0)</f>
        <v>984</v>
      </c>
      <c r="AE409" s="11">
        <f t="shared" si="20"/>
        <v>984</v>
      </c>
    </row>
    <row r="410" spans="9:31" x14ac:dyDescent="0.25">
      <c r="I410" t="s">
        <v>13617</v>
      </c>
      <c r="J410" t="s">
        <v>14862</v>
      </c>
      <c r="K410">
        <v>1453</v>
      </c>
      <c r="L410" t="e">
        <f>VLOOKUP(J410,'[1]stockopname_master_item (11)'!B$2:C$3427,2,0)</f>
        <v>#N/A</v>
      </c>
      <c r="M410" s="14" t="s">
        <v>4312</v>
      </c>
      <c r="N410" s="15">
        <v>180</v>
      </c>
      <c r="O410" s="15">
        <f>VLOOKUP(M410,[2]Sheet1!B$2:C$1721,2,0)</f>
        <v>180</v>
      </c>
      <c r="P410" s="16" t="str">
        <f t="shared" si="18"/>
        <v>sama</v>
      </c>
      <c r="X410" t="s">
        <v>3072</v>
      </c>
      <c r="Y410">
        <v>241</v>
      </c>
      <c r="Z410">
        <v>241</v>
      </c>
      <c r="AA410" t="str">
        <f t="shared" si="19"/>
        <v>SAMA</v>
      </c>
      <c r="AC410" t="s">
        <v>14958</v>
      </c>
      <c r="AD410">
        <f>VLOOKUP(AC410,$J$3:$K$1324,2,0)</f>
        <v>1362</v>
      </c>
      <c r="AE410" s="11">
        <f t="shared" si="20"/>
        <v>1362</v>
      </c>
    </row>
    <row r="411" spans="9:31" x14ac:dyDescent="0.25">
      <c r="I411" t="s">
        <v>13618</v>
      </c>
      <c r="J411" t="s">
        <v>14863</v>
      </c>
      <c r="K411">
        <v>316</v>
      </c>
      <c r="L411" t="e">
        <f>VLOOKUP(J411,'[1]stockopname_master_item (11)'!B$2:C$3427,2,0)</f>
        <v>#N/A</v>
      </c>
      <c r="M411" s="14" t="s">
        <v>4316</v>
      </c>
      <c r="N411" s="15">
        <v>60</v>
      </c>
      <c r="O411" s="15">
        <f>VLOOKUP(M411,[2]Sheet1!B$2:C$1721,2,0)</f>
        <v>60</v>
      </c>
      <c r="P411" s="16" t="str">
        <f t="shared" si="18"/>
        <v>sama</v>
      </c>
      <c r="X411" t="s">
        <v>13667</v>
      </c>
      <c r="Y411">
        <v>43</v>
      </c>
      <c r="Z411">
        <v>43</v>
      </c>
      <c r="AA411" t="str">
        <f t="shared" si="19"/>
        <v>SAMA</v>
      </c>
      <c r="AC411" t="s">
        <v>14216</v>
      </c>
      <c r="AD411">
        <f>VLOOKUP(AC411,$J$3:$K$1324,2,0)</f>
        <v>83</v>
      </c>
      <c r="AE411" s="11">
        <f t="shared" si="20"/>
        <v>83</v>
      </c>
    </row>
    <row r="412" spans="9:31" x14ac:dyDescent="0.25">
      <c r="I412" t="s">
        <v>2624</v>
      </c>
      <c r="J412" t="s">
        <v>14865</v>
      </c>
      <c r="K412">
        <v>46374</v>
      </c>
      <c r="L412" t="e">
        <f>VLOOKUP(J412,'[1]stockopname_master_item (11)'!B$2:C$3427,2,0)</f>
        <v>#N/A</v>
      </c>
      <c r="M412" s="14" t="s">
        <v>438</v>
      </c>
      <c r="N412" s="15">
        <v>40</v>
      </c>
      <c r="O412" s="15">
        <f>VLOOKUP(M412,[2]Sheet1!B$2:C$1721,2,0)</f>
        <v>40</v>
      </c>
      <c r="P412" s="16" t="str">
        <f t="shared" si="18"/>
        <v>sama</v>
      </c>
      <c r="X412" t="s">
        <v>13668</v>
      </c>
      <c r="Y412">
        <v>382</v>
      </c>
      <c r="Z412">
        <v>382</v>
      </c>
      <c r="AA412" t="str">
        <f t="shared" si="19"/>
        <v>SAMA</v>
      </c>
      <c r="AC412" t="s">
        <v>14959</v>
      </c>
      <c r="AD412" t="e">
        <f>VLOOKUP(AC412,$J$3:$K$1324,2,0)</f>
        <v>#N/A</v>
      </c>
      <c r="AE412" s="11" t="str">
        <f t="shared" si="20"/>
        <v>0</v>
      </c>
    </row>
    <row r="413" spans="9:31" x14ac:dyDescent="0.25">
      <c r="I413" t="s">
        <v>2627</v>
      </c>
      <c r="J413" t="s">
        <v>14866</v>
      </c>
      <c r="K413">
        <v>43777</v>
      </c>
      <c r="L413" t="e">
        <f>VLOOKUP(J413,'[1]stockopname_master_item (11)'!B$2:C$3427,2,0)</f>
        <v>#N/A</v>
      </c>
      <c r="M413" s="14" t="s">
        <v>4503</v>
      </c>
      <c r="N413" s="15">
        <v>18</v>
      </c>
      <c r="O413" s="15">
        <f>VLOOKUP(M413,[2]Sheet1!B$2:C$1721,2,0)</f>
        <v>18</v>
      </c>
      <c r="P413" s="16" t="str">
        <f t="shared" si="18"/>
        <v>sama</v>
      </c>
      <c r="X413" t="s">
        <v>13670</v>
      </c>
      <c r="Y413">
        <v>19241</v>
      </c>
      <c r="Z413">
        <v>19241</v>
      </c>
      <c r="AA413" t="str">
        <f t="shared" si="19"/>
        <v>SAMA</v>
      </c>
      <c r="AC413" t="s">
        <v>14963</v>
      </c>
      <c r="AD413" t="e">
        <f>VLOOKUP(AC413,$J$3:$K$1324,2,0)</f>
        <v>#N/A</v>
      </c>
      <c r="AE413" s="11" t="str">
        <f t="shared" si="20"/>
        <v>0</v>
      </c>
    </row>
    <row r="414" spans="9:31" x14ac:dyDescent="0.25">
      <c r="I414" t="s">
        <v>13619</v>
      </c>
      <c r="J414" t="s">
        <v>14867</v>
      </c>
      <c r="K414">
        <v>891</v>
      </c>
      <c r="L414" t="e">
        <f>VLOOKUP(J414,'[1]stockopname_master_item (11)'!B$2:C$3427,2,0)</f>
        <v>#N/A</v>
      </c>
      <c r="M414" s="14" t="s">
        <v>13774</v>
      </c>
      <c r="N414" s="15">
        <v>265</v>
      </c>
      <c r="O414" s="15">
        <f>VLOOKUP(M414,[2]Sheet1!B$2:C$1721,2,0)</f>
        <v>265</v>
      </c>
      <c r="P414" s="16" t="str">
        <f t="shared" si="18"/>
        <v>sama</v>
      </c>
      <c r="X414" t="s">
        <v>13672</v>
      </c>
      <c r="Y414">
        <v>12</v>
      </c>
      <c r="Z414">
        <v>12</v>
      </c>
      <c r="AA414" t="str">
        <f t="shared" si="19"/>
        <v>SAMA</v>
      </c>
      <c r="AC414" t="s">
        <v>14964</v>
      </c>
      <c r="AD414" t="e">
        <f>VLOOKUP(AC414,$J$3:$K$1324,2,0)</f>
        <v>#N/A</v>
      </c>
      <c r="AE414" s="11" t="str">
        <f t="shared" si="20"/>
        <v>0</v>
      </c>
    </row>
    <row r="415" spans="9:31" x14ac:dyDescent="0.25">
      <c r="I415" t="s">
        <v>13620</v>
      </c>
      <c r="J415" t="s">
        <v>14868</v>
      </c>
      <c r="K415">
        <v>558</v>
      </c>
      <c r="L415" t="e">
        <f>VLOOKUP(J415,'[1]stockopname_master_item (11)'!B$2:C$3427,2,0)</f>
        <v>#N/A</v>
      </c>
      <c r="M415" s="14" t="s">
        <v>4542</v>
      </c>
      <c r="N415" s="15">
        <v>223</v>
      </c>
      <c r="O415" s="15">
        <f>VLOOKUP(M415,[2]Sheet1!B$2:C$1721,2,0)</f>
        <v>223</v>
      </c>
      <c r="P415" s="16" t="str">
        <f t="shared" si="18"/>
        <v>sama</v>
      </c>
      <c r="X415" t="s">
        <v>3091</v>
      </c>
      <c r="Y415">
        <v>27524</v>
      </c>
      <c r="Z415">
        <v>27524</v>
      </c>
      <c r="AA415" t="str">
        <f t="shared" si="19"/>
        <v>SAMA</v>
      </c>
      <c r="AC415" t="s">
        <v>14965</v>
      </c>
      <c r="AD415" t="e">
        <f>VLOOKUP(AC415,$J$3:$K$1324,2,0)</f>
        <v>#N/A</v>
      </c>
      <c r="AE415" s="11" t="str">
        <f t="shared" si="20"/>
        <v>0</v>
      </c>
    </row>
    <row r="416" spans="9:31" x14ac:dyDescent="0.25">
      <c r="I416" t="s">
        <v>13621</v>
      </c>
      <c r="J416" t="s">
        <v>14870</v>
      </c>
      <c r="K416">
        <v>560</v>
      </c>
      <c r="L416" t="e">
        <f>VLOOKUP(J416,'[1]stockopname_master_item (11)'!B$2:C$3427,2,0)</f>
        <v>#N/A</v>
      </c>
      <c r="M416" s="14" t="s">
        <v>4626</v>
      </c>
      <c r="N416" s="15">
        <v>183</v>
      </c>
      <c r="O416" s="15">
        <f>VLOOKUP(M416,[2]Sheet1!B$2:C$1721,2,0)</f>
        <v>183</v>
      </c>
      <c r="P416" s="16" t="str">
        <f t="shared" si="18"/>
        <v>sama</v>
      </c>
      <c r="X416" t="s">
        <v>3107</v>
      </c>
      <c r="Y416">
        <v>1098</v>
      </c>
      <c r="Z416">
        <v>1098</v>
      </c>
      <c r="AA416" t="str">
        <f t="shared" si="19"/>
        <v>SAMA</v>
      </c>
      <c r="AC416" t="s">
        <v>14960</v>
      </c>
      <c r="AD416" t="e">
        <f>VLOOKUP(AC416,$J$3:$K$1324,2,0)</f>
        <v>#N/A</v>
      </c>
      <c r="AE416" s="11" t="str">
        <f t="shared" si="20"/>
        <v>0</v>
      </c>
    </row>
    <row r="417" spans="9:31" x14ac:dyDescent="0.25">
      <c r="I417" t="s">
        <v>2642</v>
      </c>
      <c r="J417" t="s">
        <v>14871</v>
      </c>
      <c r="K417">
        <v>2500</v>
      </c>
      <c r="L417" t="e">
        <f>VLOOKUP(J417,'[1]stockopname_master_item (11)'!B$2:C$3427,2,0)</f>
        <v>#N/A</v>
      </c>
      <c r="M417" s="14" t="s">
        <v>469</v>
      </c>
      <c r="N417" s="15">
        <v>10682</v>
      </c>
      <c r="O417" s="15">
        <f>VLOOKUP(M417,[2]Sheet1!B$2:C$1721,2,0)</f>
        <v>10682</v>
      </c>
      <c r="P417" s="16" t="str">
        <f t="shared" si="18"/>
        <v>sama</v>
      </c>
      <c r="X417" t="s">
        <v>13674</v>
      </c>
      <c r="Y417">
        <v>9430</v>
      </c>
      <c r="Z417">
        <v>9430</v>
      </c>
      <c r="AA417" t="str">
        <f t="shared" si="19"/>
        <v>SAMA</v>
      </c>
      <c r="AC417" t="s">
        <v>14961</v>
      </c>
      <c r="AD417" t="e">
        <f>VLOOKUP(AC417,$J$3:$K$1324,2,0)</f>
        <v>#N/A</v>
      </c>
      <c r="AE417" s="11" t="str">
        <f t="shared" si="20"/>
        <v>0</v>
      </c>
    </row>
    <row r="418" spans="9:31" x14ac:dyDescent="0.25">
      <c r="I418" t="s">
        <v>2642</v>
      </c>
      <c r="J418" t="s">
        <v>14873</v>
      </c>
      <c r="K418">
        <v>1658</v>
      </c>
      <c r="L418" t="e">
        <f>VLOOKUP(J418,'[1]stockopname_master_item (11)'!B$2:C$3427,2,0)</f>
        <v>#N/A</v>
      </c>
      <c r="M418" s="14" t="s">
        <v>13782</v>
      </c>
      <c r="N418" s="15">
        <v>205</v>
      </c>
      <c r="O418" s="15">
        <f>VLOOKUP(M418,[2]Sheet1!B$2:C$1721,2,0)</f>
        <v>205</v>
      </c>
      <c r="P418" s="16" t="str">
        <f t="shared" si="18"/>
        <v>sama</v>
      </c>
      <c r="X418" t="s">
        <v>13675</v>
      </c>
      <c r="Y418">
        <v>2165</v>
      </c>
      <c r="Z418">
        <v>2165</v>
      </c>
      <c r="AA418" t="str">
        <f t="shared" si="19"/>
        <v>SAMA</v>
      </c>
      <c r="AC418" t="s">
        <v>14962</v>
      </c>
      <c r="AD418">
        <f>VLOOKUP(AC418,$J$3:$K$1324,2,0)</f>
        <v>10</v>
      </c>
      <c r="AE418" s="11">
        <f t="shared" si="20"/>
        <v>10</v>
      </c>
    </row>
    <row r="419" spans="9:31" x14ac:dyDescent="0.25">
      <c r="I419" t="s">
        <v>2644</v>
      </c>
      <c r="J419" t="s">
        <v>14875</v>
      </c>
      <c r="K419">
        <v>285</v>
      </c>
      <c r="L419" t="e">
        <f>VLOOKUP(J419,'[1]stockopname_master_item (11)'!B$2:C$3427,2,0)</f>
        <v>#N/A</v>
      </c>
      <c r="M419" s="14" t="s">
        <v>13786</v>
      </c>
      <c r="N419" s="15">
        <v>153</v>
      </c>
      <c r="O419" s="15">
        <f>VLOOKUP(M419,[2]Sheet1!B$2:C$1721,2,0)</f>
        <v>153</v>
      </c>
      <c r="P419" s="16" t="str">
        <f t="shared" si="18"/>
        <v>sama</v>
      </c>
      <c r="X419" t="s">
        <v>13676</v>
      </c>
      <c r="Y419">
        <v>2300</v>
      </c>
      <c r="Z419">
        <v>2300</v>
      </c>
      <c r="AA419" t="str">
        <f t="shared" si="19"/>
        <v>SAMA</v>
      </c>
      <c r="AC419" t="s">
        <v>14966</v>
      </c>
      <c r="AD419" t="e">
        <f>VLOOKUP(AC419,$J$3:$K$1324,2,0)</f>
        <v>#N/A</v>
      </c>
      <c r="AE419" s="11" t="str">
        <f t="shared" si="20"/>
        <v>0</v>
      </c>
    </row>
    <row r="420" spans="9:31" x14ac:dyDescent="0.25">
      <c r="I420" t="s">
        <v>150</v>
      </c>
      <c r="J420" t="s">
        <v>14876</v>
      </c>
      <c r="K420">
        <v>5</v>
      </c>
      <c r="L420" t="e">
        <f>VLOOKUP(J420,'[1]stockopname_master_item (11)'!B$2:C$3427,2,0)</f>
        <v>#N/A</v>
      </c>
      <c r="M420" s="14" t="s">
        <v>13783</v>
      </c>
      <c r="N420" s="15">
        <v>270</v>
      </c>
      <c r="O420" s="15">
        <f>VLOOKUP(M420,[2]Sheet1!B$2:C$1721,2,0)</f>
        <v>270</v>
      </c>
      <c r="P420" s="16" t="str">
        <f t="shared" si="18"/>
        <v>sama</v>
      </c>
      <c r="X420" t="s">
        <v>10412</v>
      </c>
      <c r="Y420">
        <v>135</v>
      </c>
      <c r="Z420">
        <v>135</v>
      </c>
      <c r="AA420" t="str">
        <f t="shared" si="19"/>
        <v>SAMA</v>
      </c>
      <c r="AC420" t="s">
        <v>14971</v>
      </c>
      <c r="AD420" t="e">
        <f>VLOOKUP(AC420,$J$3:$K$1324,2,0)</f>
        <v>#N/A</v>
      </c>
      <c r="AE420" s="11" t="str">
        <f t="shared" si="20"/>
        <v>0</v>
      </c>
    </row>
    <row r="421" spans="9:31" x14ac:dyDescent="0.25">
      <c r="I421" t="s">
        <v>150</v>
      </c>
      <c r="J421" t="s">
        <v>14877</v>
      </c>
      <c r="K421">
        <v>2200</v>
      </c>
      <c r="L421" t="e">
        <f>VLOOKUP(J421,'[1]stockopname_master_item (11)'!B$2:C$3427,2,0)</f>
        <v>#N/A</v>
      </c>
      <c r="M421" s="14" t="s">
        <v>4656</v>
      </c>
      <c r="N421" s="15">
        <v>120</v>
      </c>
      <c r="O421" s="15">
        <f>VLOOKUP(M421,[2]Sheet1!B$2:C$1721,2,0)</f>
        <v>120</v>
      </c>
      <c r="P421" s="16" t="str">
        <f t="shared" si="18"/>
        <v>sama</v>
      </c>
      <c r="X421" t="s">
        <v>3141</v>
      </c>
      <c r="Y421">
        <v>5</v>
      </c>
      <c r="Z421">
        <v>5</v>
      </c>
      <c r="AA421" t="str">
        <f t="shared" si="19"/>
        <v>SAMA</v>
      </c>
      <c r="AC421" t="s">
        <v>14967</v>
      </c>
      <c r="AD421" t="e">
        <f>VLOOKUP(AC421,$J$3:$K$1324,2,0)</f>
        <v>#N/A</v>
      </c>
      <c r="AE421" s="11" t="str">
        <f t="shared" si="20"/>
        <v>0</v>
      </c>
    </row>
    <row r="422" spans="9:31" x14ac:dyDescent="0.25">
      <c r="I422" t="s">
        <v>150</v>
      </c>
      <c r="J422" t="s">
        <v>14878</v>
      </c>
      <c r="K422">
        <v>1250</v>
      </c>
      <c r="L422" t="e">
        <f>VLOOKUP(J422,'[1]stockopname_master_item (11)'!B$2:C$3427,2,0)</f>
        <v>#N/A</v>
      </c>
      <c r="M422" s="14" t="s">
        <v>13797</v>
      </c>
      <c r="N422" s="15">
        <v>8</v>
      </c>
      <c r="O422" s="15">
        <f>VLOOKUP(M422,[2]Sheet1!B$2:C$1721,2,0)</f>
        <v>8</v>
      </c>
      <c r="P422" s="16" t="str">
        <f t="shared" si="18"/>
        <v>sama</v>
      </c>
      <c r="X422" t="s">
        <v>1429</v>
      </c>
      <c r="Y422">
        <v>533</v>
      </c>
      <c r="Z422">
        <v>533</v>
      </c>
      <c r="AA422" t="str">
        <f t="shared" si="19"/>
        <v>SAMA</v>
      </c>
      <c r="AC422" t="s">
        <v>14969</v>
      </c>
      <c r="AD422" t="e">
        <f>VLOOKUP(AC422,$J$3:$K$1324,2,0)</f>
        <v>#N/A</v>
      </c>
      <c r="AE422" s="11" t="str">
        <f t="shared" si="20"/>
        <v>0</v>
      </c>
    </row>
    <row r="423" spans="9:31" x14ac:dyDescent="0.25">
      <c r="I423" t="s">
        <v>13623</v>
      </c>
      <c r="J423" t="s">
        <v>14880</v>
      </c>
      <c r="K423">
        <v>360</v>
      </c>
      <c r="L423" t="e">
        <f>VLOOKUP(J423,'[1]stockopname_master_item (11)'!B$2:C$3427,2,0)</f>
        <v>#N/A</v>
      </c>
      <c r="M423" s="14" t="s">
        <v>13502</v>
      </c>
      <c r="N423" s="15">
        <v>96</v>
      </c>
      <c r="O423" s="15">
        <f>VLOOKUP(M423,[2]Sheet1!B$2:C$1721,2,0)</f>
        <v>96</v>
      </c>
      <c r="P423" s="16" t="str">
        <f t="shared" si="18"/>
        <v>sama</v>
      </c>
      <c r="X423" t="s">
        <v>3151</v>
      </c>
      <c r="Y423">
        <v>100</v>
      </c>
      <c r="Z423">
        <v>100</v>
      </c>
      <c r="AA423" t="str">
        <f t="shared" si="19"/>
        <v>SAMA</v>
      </c>
      <c r="AC423" t="s">
        <v>14970</v>
      </c>
      <c r="AD423" t="e">
        <f>VLOOKUP(AC423,$J$3:$K$1324,2,0)</f>
        <v>#N/A</v>
      </c>
      <c r="AE423" s="11" t="str">
        <f t="shared" si="20"/>
        <v>0</v>
      </c>
    </row>
    <row r="424" spans="9:31" x14ac:dyDescent="0.25">
      <c r="I424" t="s">
        <v>13623</v>
      </c>
      <c r="J424" t="s">
        <v>14881</v>
      </c>
      <c r="K424">
        <v>1100</v>
      </c>
      <c r="L424" t="e">
        <f>VLOOKUP(J424,'[1]stockopname_master_item (11)'!B$2:C$3427,2,0)</f>
        <v>#N/A</v>
      </c>
      <c r="M424" s="14" t="s">
        <v>13796</v>
      </c>
      <c r="N424" s="15">
        <v>48</v>
      </c>
      <c r="O424" s="15">
        <f>VLOOKUP(M424,[2]Sheet1!B$2:C$1721,2,0)</f>
        <v>48</v>
      </c>
      <c r="P424" s="16" t="str">
        <f t="shared" si="18"/>
        <v>sama</v>
      </c>
      <c r="X424" t="s">
        <v>3156</v>
      </c>
      <c r="Y424">
        <v>209</v>
      </c>
      <c r="Z424">
        <v>209</v>
      </c>
      <c r="AA424" t="str">
        <f t="shared" si="19"/>
        <v>SAMA</v>
      </c>
      <c r="AC424" t="s">
        <v>14972</v>
      </c>
      <c r="AD424">
        <f>VLOOKUP(AC424,$J$3:$K$1324,2,0)</f>
        <v>960</v>
      </c>
      <c r="AE424" s="11">
        <f t="shared" si="20"/>
        <v>960</v>
      </c>
    </row>
    <row r="425" spans="9:31" x14ac:dyDescent="0.25">
      <c r="I425" t="s">
        <v>13625</v>
      </c>
      <c r="J425" t="s">
        <v>14883</v>
      </c>
      <c r="K425">
        <v>2964</v>
      </c>
      <c r="L425" t="e">
        <f>VLOOKUP(J425,'[1]stockopname_master_item (11)'!B$2:C$3427,2,0)</f>
        <v>#N/A</v>
      </c>
      <c r="M425" s="14" t="s">
        <v>489</v>
      </c>
      <c r="N425" s="15">
        <v>21</v>
      </c>
      <c r="O425" s="15">
        <f>VLOOKUP(M425,[2]Sheet1!B$2:C$1721,2,0)</f>
        <v>21</v>
      </c>
      <c r="P425" s="16" t="str">
        <f t="shared" si="18"/>
        <v>sama</v>
      </c>
      <c r="X425" t="s">
        <v>3160</v>
      </c>
      <c r="Y425">
        <v>120</v>
      </c>
      <c r="Z425">
        <v>120</v>
      </c>
      <c r="AA425" t="str">
        <f t="shared" si="19"/>
        <v>SAMA</v>
      </c>
      <c r="AC425" t="s">
        <v>14973</v>
      </c>
      <c r="AD425">
        <f>VLOOKUP(AC425,$J$3:$K$1324,2,0)</f>
        <v>1056</v>
      </c>
      <c r="AE425" s="11">
        <f t="shared" si="20"/>
        <v>1056</v>
      </c>
    </row>
    <row r="426" spans="9:31" x14ac:dyDescent="0.25">
      <c r="I426" t="s">
        <v>13626</v>
      </c>
      <c r="J426" t="s">
        <v>14885</v>
      </c>
      <c r="K426">
        <v>1971</v>
      </c>
      <c r="L426" t="e">
        <f>VLOOKUP(J426,'[1]stockopname_master_item (11)'!B$2:C$3427,2,0)</f>
        <v>#N/A</v>
      </c>
      <c r="M426" s="14" t="s">
        <v>13503</v>
      </c>
      <c r="N426" s="15">
        <v>4140</v>
      </c>
      <c r="O426" s="15">
        <f>VLOOKUP(M426,[2]Sheet1!B$2:C$1721,2,0)</f>
        <v>4140</v>
      </c>
      <c r="P426" s="16" t="str">
        <f t="shared" si="18"/>
        <v>sama</v>
      </c>
      <c r="X426" t="s">
        <v>3184</v>
      </c>
      <c r="Y426">
        <v>1335</v>
      </c>
      <c r="Z426">
        <v>1335</v>
      </c>
      <c r="AA426" t="str">
        <f t="shared" si="19"/>
        <v>SAMA</v>
      </c>
      <c r="AC426" t="s">
        <v>14968</v>
      </c>
      <c r="AD426">
        <f>VLOOKUP(AC426,$J$3:$K$1324,2,0)</f>
        <v>816</v>
      </c>
      <c r="AE426" s="11">
        <f t="shared" si="20"/>
        <v>816</v>
      </c>
    </row>
    <row r="427" spans="9:31" x14ac:dyDescent="0.25">
      <c r="I427" t="s">
        <v>13627</v>
      </c>
      <c r="J427" t="s">
        <v>14887</v>
      </c>
      <c r="K427">
        <v>200</v>
      </c>
      <c r="L427" t="e">
        <f>VLOOKUP(J427,'[1]stockopname_master_item (11)'!B$2:C$3427,2,0)</f>
        <v>#N/A</v>
      </c>
      <c r="M427" s="14" t="s">
        <v>13801</v>
      </c>
      <c r="N427" s="15">
        <v>288</v>
      </c>
      <c r="O427" s="15">
        <f>VLOOKUP(M427,[2]Sheet1!B$2:C$1721,2,0)</f>
        <v>288</v>
      </c>
      <c r="P427" s="16" t="str">
        <f t="shared" si="18"/>
        <v>sama</v>
      </c>
      <c r="X427" t="s">
        <v>10469</v>
      </c>
      <c r="Y427">
        <v>3500</v>
      </c>
      <c r="Z427">
        <v>3500</v>
      </c>
      <c r="AA427" t="str">
        <f t="shared" si="19"/>
        <v>SAMA</v>
      </c>
      <c r="AC427" t="s">
        <v>14982</v>
      </c>
      <c r="AD427">
        <f>VLOOKUP(AC427,$J$3:$K$1324,2,0)</f>
        <v>1835</v>
      </c>
      <c r="AE427" s="11">
        <f t="shared" si="20"/>
        <v>1835</v>
      </c>
    </row>
    <row r="428" spans="9:31" x14ac:dyDescent="0.25">
      <c r="I428" t="s">
        <v>13627</v>
      </c>
      <c r="J428" t="s">
        <v>14888</v>
      </c>
      <c r="K428">
        <v>305</v>
      </c>
      <c r="L428" t="e">
        <f>VLOOKUP(J428,'[1]stockopname_master_item (11)'!B$2:C$3427,2,0)</f>
        <v>#N/A</v>
      </c>
      <c r="M428" s="14" t="s">
        <v>13800</v>
      </c>
      <c r="N428" s="15">
        <v>1554</v>
      </c>
      <c r="O428" s="15">
        <f>VLOOKUP(M428,[2]Sheet1!B$2:C$1721,2,0)</f>
        <v>1554</v>
      </c>
      <c r="P428" s="16" t="str">
        <f t="shared" si="18"/>
        <v>sama</v>
      </c>
      <c r="X428" t="s">
        <v>3230</v>
      </c>
      <c r="Y428">
        <v>376</v>
      </c>
      <c r="Z428">
        <v>376</v>
      </c>
      <c r="AA428" t="str">
        <f t="shared" si="19"/>
        <v>SAMA</v>
      </c>
      <c r="AC428" t="s">
        <v>14988</v>
      </c>
      <c r="AD428">
        <f>VLOOKUP(AC428,$J$3:$K$1324,2,0)</f>
        <v>50</v>
      </c>
      <c r="AE428" s="11">
        <f t="shared" si="20"/>
        <v>50</v>
      </c>
    </row>
    <row r="429" spans="9:31" x14ac:dyDescent="0.25">
      <c r="I429" t="s">
        <v>13483</v>
      </c>
      <c r="J429" t="s">
        <v>14889</v>
      </c>
      <c r="K429">
        <v>700</v>
      </c>
      <c r="L429" t="e">
        <f>VLOOKUP(J429,'[1]stockopname_master_item (11)'!B$2:C$3427,2,0)</f>
        <v>#N/A</v>
      </c>
      <c r="M429" s="14" t="s">
        <v>13498</v>
      </c>
      <c r="N429" s="15">
        <v>2970</v>
      </c>
      <c r="O429" s="15">
        <f>VLOOKUP(M429,[2]Sheet1!B$2:C$1721,2,0)</f>
        <v>2970</v>
      </c>
      <c r="P429" s="16" t="str">
        <f t="shared" si="18"/>
        <v>sama</v>
      </c>
      <c r="X429" t="s">
        <v>3234</v>
      </c>
      <c r="Y429">
        <v>402</v>
      </c>
      <c r="Z429">
        <v>402</v>
      </c>
      <c r="AA429" t="str">
        <f t="shared" si="19"/>
        <v>SAMA</v>
      </c>
      <c r="AC429" t="s">
        <v>14989</v>
      </c>
      <c r="AD429">
        <f>VLOOKUP(AC429,$J$3:$K$1324,2,0)</f>
        <v>1080</v>
      </c>
      <c r="AE429" s="11">
        <f t="shared" si="20"/>
        <v>1080</v>
      </c>
    </row>
    <row r="430" spans="9:31" x14ac:dyDescent="0.25">
      <c r="I430" t="s">
        <v>13628</v>
      </c>
      <c r="J430" t="s">
        <v>14891</v>
      </c>
      <c r="K430">
        <v>19</v>
      </c>
      <c r="L430" t="e">
        <f>VLOOKUP(J430,'[1]stockopname_master_item (11)'!B$2:C$3427,2,0)</f>
        <v>#N/A</v>
      </c>
      <c r="M430" s="14" t="s">
        <v>13773</v>
      </c>
      <c r="N430" s="15">
        <v>13500</v>
      </c>
      <c r="O430" s="15">
        <f>VLOOKUP(M430,[2]Sheet1!B$2:C$1721,2,0)</f>
        <v>13500</v>
      </c>
      <c r="P430" s="16" t="str">
        <f t="shared" si="18"/>
        <v>sama</v>
      </c>
      <c r="X430" t="s">
        <v>3241</v>
      </c>
      <c r="Y430">
        <v>29198</v>
      </c>
      <c r="Z430">
        <v>29198</v>
      </c>
      <c r="AA430" t="str">
        <f t="shared" si="19"/>
        <v>SAMA</v>
      </c>
      <c r="AC430" t="s">
        <v>14991</v>
      </c>
      <c r="AD430" t="e">
        <f>VLOOKUP(AC430,$J$3:$K$1324,2,0)</f>
        <v>#N/A</v>
      </c>
      <c r="AE430" s="11" t="str">
        <f t="shared" si="20"/>
        <v>0</v>
      </c>
    </row>
    <row r="431" spans="9:31" x14ac:dyDescent="0.25">
      <c r="I431" t="s">
        <v>1387</v>
      </c>
      <c r="J431" t="s">
        <v>14892</v>
      </c>
      <c r="K431">
        <v>8</v>
      </c>
      <c r="L431" t="e">
        <f>VLOOKUP(J431,'[1]stockopname_master_item (11)'!B$2:C$3427,2,0)</f>
        <v>#N/A</v>
      </c>
      <c r="M431" s="14" t="s">
        <v>4336</v>
      </c>
      <c r="N431" s="15">
        <v>210</v>
      </c>
      <c r="O431" s="15">
        <f>VLOOKUP(M431,[2]Sheet1!B$2:C$1721,2,0)</f>
        <v>210</v>
      </c>
      <c r="P431" s="16" t="str">
        <f t="shared" si="18"/>
        <v>sama</v>
      </c>
      <c r="X431" t="s">
        <v>3269</v>
      </c>
      <c r="Y431">
        <v>13940</v>
      </c>
      <c r="Z431">
        <v>13940</v>
      </c>
      <c r="AA431" t="str">
        <f t="shared" si="19"/>
        <v>SAMA</v>
      </c>
      <c r="AC431" t="s">
        <v>14992</v>
      </c>
      <c r="AD431">
        <f>VLOOKUP(AC431,$J$3:$K$1324,2,0)</f>
        <v>460</v>
      </c>
      <c r="AE431" s="11">
        <f t="shared" si="20"/>
        <v>460</v>
      </c>
    </row>
    <row r="432" spans="9:31" x14ac:dyDescent="0.25">
      <c r="I432" t="s">
        <v>1387</v>
      </c>
      <c r="J432" t="s">
        <v>14893</v>
      </c>
      <c r="K432">
        <v>1720</v>
      </c>
      <c r="L432" t="e">
        <f>VLOOKUP(J432,'[1]stockopname_master_item (11)'!B$2:C$3427,2,0)</f>
        <v>#N/A</v>
      </c>
      <c r="M432" s="14" t="s">
        <v>4338</v>
      </c>
      <c r="N432" s="15">
        <v>569</v>
      </c>
      <c r="O432" s="15">
        <f>VLOOKUP(M432,[2]Sheet1!B$2:C$1721,2,0)</f>
        <v>569</v>
      </c>
      <c r="P432" s="16" t="str">
        <f t="shared" si="18"/>
        <v>sama</v>
      </c>
      <c r="X432" t="s">
        <v>13677</v>
      </c>
      <c r="Y432">
        <v>4826</v>
      </c>
      <c r="Z432">
        <v>4826</v>
      </c>
      <c r="AA432" t="str">
        <f t="shared" si="19"/>
        <v>SAMA</v>
      </c>
      <c r="AC432" t="s">
        <v>14983</v>
      </c>
      <c r="AD432">
        <f>VLOOKUP(AC432,$J$3:$K$1324,2,0)</f>
        <v>1820</v>
      </c>
      <c r="AE432" s="11">
        <f t="shared" si="20"/>
        <v>1820</v>
      </c>
    </row>
    <row r="433" spans="9:31" x14ac:dyDescent="0.25">
      <c r="I433" t="s">
        <v>13629</v>
      </c>
      <c r="J433" t="s">
        <v>14895</v>
      </c>
      <c r="K433">
        <v>3232</v>
      </c>
      <c r="L433" t="e">
        <f>VLOOKUP(J433,'[1]stockopname_master_item (11)'!B$2:C$3427,2,0)</f>
        <v>#N/A</v>
      </c>
      <c r="M433" s="14" t="s">
        <v>4329</v>
      </c>
      <c r="N433" s="15">
        <v>1376</v>
      </c>
      <c r="O433" s="15">
        <f>VLOOKUP(M433,[2]Sheet1!B$2:C$1721,2,0)</f>
        <v>1376</v>
      </c>
      <c r="P433" s="16" t="str">
        <f t="shared" si="18"/>
        <v>sama</v>
      </c>
      <c r="X433" t="s">
        <v>13678</v>
      </c>
      <c r="Y433">
        <v>2201</v>
      </c>
      <c r="Z433">
        <v>2201</v>
      </c>
      <c r="AA433" t="str">
        <f t="shared" si="19"/>
        <v>SAMA</v>
      </c>
      <c r="AC433" t="s">
        <v>14993</v>
      </c>
      <c r="AD433" t="e">
        <f>VLOOKUP(AC433,$J$3:$K$1324,2,0)</f>
        <v>#N/A</v>
      </c>
      <c r="AE433" s="11" t="str">
        <f t="shared" si="20"/>
        <v>0</v>
      </c>
    </row>
    <row r="434" spans="9:31" x14ac:dyDescent="0.25">
      <c r="I434" t="s">
        <v>13630</v>
      </c>
      <c r="J434" t="s">
        <v>14896</v>
      </c>
      <c r="K434">
        <v>3048</v>
      </c>
      <c r="L434" t="e">
        <f>VLOOKUP(J434,'[1]stockopname_master_item (11)'!B$2:C$3427,2,0)</f>
        <v>#N/A</v>
      </c>
      <c r="M434" s="14" t="s">
        <v>4348</v>
      </c>
      <c r="N434" s="15">
        <v>191</v>
      </c>
      <c r="O434" s="15">
        <f>VLOOKUP(M434,[2]Sheet1!B$2:C$1721,2,0)</f>
        <v>191</v>
      </c>
      <c r="P434" s="16" t="str">
        <f t="shared" si="18"/>
        <v>sama</v>
      </c>
      <c r="X434" t="s">
        <v>3307</v>
      </c>
      <c r="Y434">
        <v>574</v>
      </c>
      <c r="Z434">
        <v>574</v>
      </c>
      <c r="AA434" t="str">
        <f t="shared" si="19"/>
        <v>SAMA</v>
      </c>
      <c r="AC434" t="s">
        <v>14994</v>
      </c>
      <c r="AD434" t="e">
        <f>VLOOKUP(AC434,$J$3:$K$1324,2,0)</f>
        <v>#N/A</v>
      </c>
      <c r="AE434" s="11" t="str">
        <f t="shared" si="20"/>
        <v>0</v>
      </c>
    </row>
    <row r="435" spans="9:31" x14ac:dyDescent="0.25">
      <c r="I435" t="s">
        <v>13631</v>
      </c>
      <c r="J435" t="s">
        <v>14897</v>
      </c>
      <c r="K435">
        <v>1825</v>
      </c>
      <c r="L435" t="e">
        <f>VLOOKUP(J435,'[1]stockopname_master_item (11)'!B$2:C$3427,2,0)</f>
        <v>#N/A</v>
      </c>
      <c r="M435" s="14" t="s">
        <v>13497</v>
      </c>
      <c r="N435" s="15">
        <v>738</v>
      </c>
      <c r="O435" s="15">
        <f>VLOOKUP(M435,[2]Sheet1!B$2:C$1721,2,0)</f>
        <v>738</v>
      </c>
      <c r="P435" s="16" t="str">
        <f t="shared" si="18"/>
        <v>sama</v>
      </c>
      <c r="X435" t="s">
        <v>3311</v>
      </c>
      <c r="Y435">
        <v>16</v>
      </c>
      <c r="Z435">
        <v>16</v>
      </c>
      <c r="AA435" t="str">
        <f t="shared" si="19"/>
        <v>SAMA</v>
      </c>
      <c r="AC435" t="s">
        <v>14995</v>
      </c>
      <c r="AD435" t="e">
        <f>VLOOKUP(AC435,$J$3:$K$1324,2,0)</f>
        <v>#N/A</v>
      </c>
      <c r="AE435" s="11" t="str">
        <f t="shared" si="20"/>
        <v>0</v>
      </c>
    </row>
    <row r="436" spans="9:31" x14ac:dyDescent="0.25">
      <c r="I436" t="s">
        <v>2720</v>
      </c>
      <c r="J436" t="s">
        <v>14901</v>
      </c>
      <c r="K436">
        <v>952</v>
      </c>
      <c r="L436" t="e">
        <f>VLOOKUP(J436,'[1]stockopname_master_item (11)'!B$2:C$3427,2,0)</f>
        <v>#N/A</v>
      </c>
      <c r="M436" s="14" t="s">
        <v>13771</v>
      </c>
      <c r="N436" s="15">
        <v>350</v>
      </c>
      <c r="O436" s="15">
        <f>VLOOKUP(M436,[2]Sheet1!B$2:C$1721,2,0)</f>
        <v>350</v>
      </c>
      <c r="P436" s="16" t="str">
        <f t="shared" si="18"/>
        <v>sama</v>
      </c>
      <c r="X436" t="s">
        <v>3318</v>
      </c>
      <c r="Y436">
        <v>1479</v>
      </c>
      <c r="Z436">
        <v>1479</v>
      </c>
      <c r="AA436" t="str">
        <f t="shared" si="19"/>
        <v>SAMA</v>
      </c>
      <c r="AC436" t="s">
        <v>14996</v>
      </c>
      <c r="AD436" t="e">
        <f>VLOOKUP(AC436,$J$3:$K$1324,2,0)</f>
        <v>#N/A</v>
      </c>
      <c r="AE436" s="11" t="str">
        <f t="shared" si="20"/>
        <v>0</v>
      </c>
    </row>
    <row r="437" spans="9:31" x14ac:dyDescent="0.25">
      <c r="I437" t="s">
        <v>2750</v>
      </c>
      <c r="J437" t="s">
        <v>14903</v>
      </c>
      <c r="K437">
        <v>95</v>
      </c>
      <c r="L437" t="e">
        <f>VLOOKUP(J437,'[1]stockopname_master_item (11)'!B$2:C$3427,2,0)</f>
        <v>#N/A</v>
      </c>
      <c r="M437" s="14" t="s">
        <v>13770</v>
      </c>
      <c r="N437" s="15">
        <v>327</v>
      </c>
      <c r="O437" s="15">
        <f>VLOOKUP(M437,[2]Sheet1!B$2:C$1721,2,0)</f>
        <v>327</v>
      </c>
      <c r="P437" s="16" t="str">
        <f t="shared" si="18"/>
        <v>sama</v>
      </c>
      <c r="X437" t="s">
        <v>3324</v>
      </c>
      <c r="Y437">
        <v>144</v>
      </c>
      <c r="Z437">
        <v>144</v>
      </c>
      <c r="AA437" t="str">
        <f t="shared" si="19"/>
        <v>SAMA</v>
      </c>
      <c r="AC437" t="s">
        <v>14997</v>
      </c>
      <c r="AD437">
        <f>VLOOKUP(AC437,$J$3:$K$1324,2,0)</f>
        <v>1560</v>
      </c>
      <c r="AE437" s="11">
        <f t="shared" si="20"/>
        <v>1560</v>
      </c>
    </row>
    <row r="438" spans="9:31" x14ac:dyDescent="0.25">
      <c r="I438" t="s">
        <v>2761</v>
      </c>
      <c r="J438" t="s">
        <v>14907</v>
      </c>
      <c r="K438">
        <v>34</v>
      </c>
      <c r="L438" t="e">
        <f>VLOOKUP(J438,'[1]stockopname_master_item (11)'!B$2:C$3427,2,0)</f>
        <v>#N/A</v>
      </c>
      <c r="M438" s="14" t="s">
        <v>4361</v>
      </c>
      <c r="N438" s="15">
        <v>1728</v>
      </c>
      <c r="O438" s="15">
        <f>VLOOKUP(M438,[2]Sheet1!B$2:C$1721,2,0)</f>
        <v>1728</v>
      </c>
      <c r="P438" s="16" t="str">
        <f t="shared" si="18"/>
        <v>sama</v>
      </c>
      <c r="X438" t="s">
        <v>13683</v>
      </c>
      <c r="Y438">
        <v>30200</v>
      </c>
      <c r="Z438">
        <v>30200</v>
      </c>
      <c r="AA438" t="str">
        <f t="shared" si="19"/>
        <v>SAMA</v>
      </c>
      <c r="AC438" t="s">
        <v>14999</v>
      </c>
      <c r="AD438">
        <f>VLOOKUP(AC438,$J$3:$K$1324,2,0)</f>
        <v>9</v>
      </c>
      <c r="AE438" s="11">
        <f t="shared" si="20"/>
        <v>9</v>
      </c>
    </row>
    <row r="439" spans="9:31" x14ac:dyDescent="0.25">
      <c r="I439" t="s">
        <v>2761</v>
      </c>
      <c r="J439" t="s">
        <v>14908</v>
      </c>
      <c r="K439">
        <v>960</v>
      </c>
      <c r="L439" t="e">
        <f>VLOOKUP(J439,'[1]stockopname_master_item (11)'!B$2:C$3427,2,0)</f>
        <v>#N/A</v>
      </c>
      <c r="M439" s="14" t="s">
        <v>4397</v>
      </c>
      <c r="N439" s="15">
        <v>818</v>
      </c>
      <c r="O439" s="15">
        <f>VLOOKUP(M439,[2]Sheet1!B$2:C$1721,2,0)</f>
        <v>818</v>
      </c>
      <c r="P439" s="16" t="str">
        <f t="shared" si="18"/>
        <v>sama</v>
      </c>
      <c r="X439" t="s">
        <v>13684</v>
      </c>
      <c r="Y439">
        <v>1180</v>
      </c>
      <c r="Z439">
        <v>1180</v>
      </c>
      <c r="AA439" t="str">
        <f t="shared" si="19"/>
        <v>SAMA</v>
      </c>
      <c r="AC439" t="s">
        <v>15005</v>
      </c>
      <c r="AD439" t="e">
        <f>VLOOKUP(AC439,$J$3:$K$1324,2,0)</f>
        <v>#N/A</v>
      </c>
      <c r="AE439" s="11" t="str">
        <f t="shared" si="20"/>
        <v>0</v>
      </c>
    </row>
    <row r="440" spans="9:31" x14ac:dyDescent="0.25">
      <c r="I440" t="s">
        <v>2766</v>
      </c>
      <c r="J440" t="s">
        <v>14909</v>
      </c>
      <c r="K440">
        <v>1344</v>
      </c>
      <c r="L440" t="e">
        <f>VLOOKUP(J440,'[1]stockopname_master_item (11)'!B$2:C$3427,2,0)</f>
        <v>#N/A</v>
      </c>
      <c r="M440" s="14" t="s">
        <v>4440</v>
      </c>
      <c r="N440" s="15">
        <v>4032</v>
      </c>
      <c r="O440" s="15">
        <f>VLOOKUP(M440,[2]Sheet1!B$2:C$1721,2,0)</f>
        <v>4032</v>
      </c>
      <c r="P440" s="16" t="str">
        <f t="shared" si="18"/>
        <v>sama</v>
      </c>
      <c r="X440" t="s">
        <v>13685</v>
      </c>
      <c r="Y440">
        <v>28565</v>
      </c>
      <c r="Z440">
        <v>28565</v>
      </c>
      <c r="AA440" t="str">
        <f t="shared" si="19"/>
        <v>SAMA</v>
      </c>
      <c r="AC440" t="s">
        <v>15000</v>
      </c>
      <c r="AD440" t="e">
        <f>VLOOKUP(AC440,$J$3:$K$1324,2,0)</f>
        <v>#N/A</v>
      </c>
      <c r="AE440" s="11" t="str">
        <f t="shared" si="20"/>
        <v>0</v>
      </c>
    </row>
    <row r="441" spans="9:31" x14ac:dyDescent="0.25">
      <c r="I441" t="s">
        <v>2766</v>
      </c>
      <c r="J441" t="s">
        <v>14911</v>
      </c>
      <c r="K441">
        <v>65</v>
      </c>
      <c r="L441" t="e">
        <f>VLOOKUP(J441,'[1]stockopname_master_item (11)'!B$2:C$3427,2,0)</f>
        <v>#N/A</v>
      </c>
      <c r="M441" s="14" t="s">
        <v>4471</v>
      </c>
      <c r="N441" s="15">
        <v>384</v>
      </c>
      <c r="O441" s="15">
        <f>VLOOKUP(M441,[2]Sheet1!B$2:C$1721,2,0)</f>
        <v>384</v>
      </c>
      <c r="P441" s="16" t="str">
        <f t="shared" si="18"/>
        <v>sama</v>
      </c>
      <c r="X441" t="s">
        <v>13686</v>
      </c>
      <c r="Y441">
        <v>10532</v>
      </c>
      <c r="Z441">
        <v>10532</v>
      </c>
      <c r="AA441" t="str">
        <f t="shared" si="19"/>
        <v>SAMA</v>
      </c>
      <c r="AC441" t="s">
        <v>15001</v>
      </c>
      <c r="AD441" t="e">
        <f>VLOOKUP(AC441,$J$3:$K$1324,2,0)</f>
        <v>#N/A</v>
      </c>
      <c r="AE441" s="11" t="str">
        <f t="shared" si="20"/>
        <v>0</v>
      </c>
    </row>
    <row r="442" spans="9:31" x14ac:dyDescent="0.25">
      <c r="I442" t="s">
        <v>2766</v>
      </c>
      <c r="J442" t="s">
        <v>14912</v>
      </c>
      <c r="K442">
        <v>1056</v>
      </c>
      <c r="L442" t="e">
        <f>VLOOKUP(J442,'[1]stockopname_master_item (11)'!B$2:C$3427,2,0)</f>
        <v>#N/A</v>
      </c>
      <c r="M442" s="14" t="s">
        <v>13499</v>
      </c>
      <c r="N442" s="15">
        <v>40802</v>
      </c>
      <c r="O442" s="15">
        <f>VLOOKUP(M442,[2]Sheet1!B$2:C$1721,2,0)</f>
        <v>40802</v>
      </c>
      <c r="P442" s="16" t="str">
        <f t="shared" si="18"/>
        <v>sama</v>
      </c>
      <c r="X442" t="s">
        <v>3345</v>
      </c>
      <c r="Y442">
        <v>300</v>
      </c>
      <c r="Z442">
        <v>300</v>
      </c>
      <c r="AA442" t="str">
        <f t="shared" si="19"/>
        <v>SAMA</v>
      </c>
      <c r="AC442" t="s">
        <v>15002</v>
      </c>
      <c r="AD442">
        <f>VLOOKUP(AC442,$J$3:$K$1324,2,0)</f>
        <v>419</v>
      </c>
      <c r="AE442" s="11">
        <f t="shared" si="20"/>
        <v>419</v>
      </c>
    </row>
    <row r="443" spans="9:31" x14ac:dyDescent="0.25">
      <c r="I443" t="s">
        <v>13635</v>
      </c>
      <c r="J443" t="s">
        <v>14913</v>
      </c>
      <c r="K443">
        <v>3</v>
      </c>
      <c r="L443" t="e">
        <f>VLOOKUP(J443,'[1]stockopname_master_item (11)'!B$2:C$3427,2,0)</f>
        <v>#N/A</v>
      </c>
      <c r="M443" s="14" t="s">
        <v>9347</v>
      </c>
      <c r="N443" s="15">
        <v>2798</v>
      </c>
      <c r="O443" s="15">
        <f>VLOOKUP(M443,[2]Sheet1!B$2:C$1721,2,0)</f>
        <v>2798</v>
      </c>
      <c r="P443" s="16" t="str">
        <f t="shared" si="18"/>
        <v>sama</v>
      </c>
      <c r="X443" t="s">
        <v>3349</v>
      </c>
      <c r="Y443">
        <v>140</v>
      </c>
      <c r="Z443">
        <v>140</v>
      </c>
      <c r="AA443" t="str">
        <f t="shared" si="19"/>
        <v>SAMA</v>
      </c>
      <c r="AC443" t="s">
        <v>15003</v>
      </c>
      <c r="AD443">
        <f>VLOOKUP(AC443,$J$3:$K$1324,2,0)</f>
        <v>1360</v>
      </c>
      <c r="AE443" s="11">
        <f t="shared" si="20"/>
        <v>1360</v>
      </c>
    </row>
    <row r="444" spans="9:31" x14ac:dyDescent="0.25">
      <c r="I444" t="s">
        <v>13636</v>
      </c>
      <c r="J444" t="s">
        <v>14914</v>
      </c>
      <c r="K444">
        <v>1</v>
      </c>
      <c r="L444" t="e">
        <f>VLOOKUP(J444,'[1]stockopname_master_item (11)'!B$2:C$3427,2,0)</f>
        <v>#N/A</v>
      </c>
      <c r="M444" s="14" t="s">
        <v>9349</v>
      </c>
      <c r="N444" s="15">
        <v>789</v>
      </c>
      <c r="O444" s="15">
        <f>VLOOKUP(M444,[2]Sheet1!B$2:C$1721,2,0)</f>
        <v>789</v>
      </c>
      <c r="P444" s="16" t="str">
        <f t="shared" si="18"/>
        <v>sama</v>
      </c>
      <c r="X444" t="s">
        <v>3354</v>
      </c>
      <c r="Y444">
        <v>835</v>
      </c>
      <c r="Z444">
        <v>835</v>
      </c>
      <c r="AA444" t="str">
        <f t="shared" si="19"/>
        <v>SAMA</v>
      </c>
      <c r="AC444" t="s">
        <v>15004</v>
      </c>
      <c r="AD444">
        <f>VLOOKUP(AC444,$J$3:$K$1324,2,0)</f>
        <v>400</v>
      </c>
      <c r="AE444" s="11">
        <f t="shared" si="20"/>
        <v>400</v>
      </c>
    </row>
    <row r="445" spans="9:31" x14ac:dyDescent="0.25">
      <c r="I445" t="s">
        <v>2778</v>
      </c>
      <c r="J445" t="s">
        <v>14915</v>
      </c>
      <c r="K445">
        <v>37750</v>
      </c>
      <c r="L445" t="e">
        <f>VLOOKUP(J445,'[1]stockopname_master_item (11)'!B$2:C$3427,2,0)</f>
        <v>#N/A</v>
      </c>
      <c r="M445" s="14" t="s">
        <v>9351</v>
      </c>
      <c r="N445" s="15">
        <v>198</v>
      </c>
      <c r="O445" s="15">
        <f>VLOOKUP(M445,[2]Sheet1!B$2:C$1721,2,0)</f>
        <v>198</v>
      </c>
      <c r="P445" s="16" t="str">
        <f t="shared" si="18"/>
        <v>sama</v>
      </c>
      <c r="X445" t="s">
        <v>13689</v>
      </c>
      <c r="Y445">
        <v>855</v>
      </c>
      <c r="Z445">
        <v>855</v>
      </c>
      <c r="AA445" t="str">
        <f t="shared" si="19"/>
        <v>SAMA</v>
      </c>
      <c r="AC445" t="s">
        <v>15007</v>
      </c>
      <c r="AD445">
        <f>VLOOKUP(AC445,$J$3:$K$1324,2,0)</f>
        <v>180</v>
      </c>
      <c r="AE445" s="11">
        <f t="shared" si="20"/>
        <v>180</v>
      </c>
    </row>
    <row r="446" spans="9:31" x14ac:dyDescent="0.25">
      <c r="I446" t="s">
        <v>13637</v>
      </c>
      <c r="J446" t="s">
        <v>14916</v>
      </c>
      <c r="K446">
        <v>149</v>
      </c>
      <c r="L446" t="e">
        <f>VLOOKUP(J446,'[1]stockopname_master_item (11)'!B$2:C$3427,2,0)</f>
        <v>#N/A</v>
      </c>
      <c r="M446" s="14" t="s">
        <v>9353</v>
      </c>
      <c r="N446" s="15">
        <v>12</v>
      </c>
      <c r="O446" s="15">
        <f>VLOOKUP(M446,[2]Sheet1!B$2:C$1721,2,0)</f>
        <v>12</v>
      </c>
      <c r="P446" s="16" t="str">
        <f t="shared" si="18"/>
        <v>sama</v>
      </c>
      <c r="X446" t="s">
        <v>3364</v>
      </c>
      <c r="Y446">
        <v>299</v>
      </c>
      <c r="Z446">
        <v>299</v>
      </c>
      <c r="AA446" t="str">
        <f t="shared" si="19"/>
        <v>SAMA</v>
      </c>
      <c r="AC446" t="s">
        <v>14986</v>
      </c>
      <c r="AD446">
        <f>VLOOKUP(AC446,$J$3:$K$1324,2,0)</f>
        <v>7719</v>
      </c>
      <c r="AE446" s="11">
        <f t="shared" si="20"/>
        <v>7719</v>
      </c>
    </row>
    <row r="447" spans="9:31" x14ac:dyDescent="0.25">
      <c r="I447" t="s">
        <v>13637</v>
      </c>
      <c r="J447" t="s">
        <v>14917</v>
      </c>
      <c r="K447">
        <v>490</v>
      </c>
      <c r="L447" t="e">
        <f>VLOOKUP(J447,'[1]stockopname_master_item (11)'!B$2:C$3427,2,0)</f>
        <v>#N/A</v>
      </c>
      <c r="M447" s="14" t="s">
        <v>4555</v>
      </c>
      <c r="N447" s="15">
        <v>7220</v>
      </c>
      <c r="O447" s="15">
        <f>VLOOKUP(M447,[2]Sheet1!B$2:C$1721,2,0)</f>
        <v>7220</v>
      </c>
      <c r="P447" s="16" t="str">
        <f t="shared" si="18"/>
        <v>sama</v>
      </c>
      <c r="X447" t="s">
        <v>3377</v>
      </c>
      <c r="Y447">
        <v>1320</v>
      </c>
      <c r="Z447">
        <v>1320</v>
      </c>
      <c r="AA447" t="str">
        <f t="shared" si="19"/>
        <v>SAMA</v>
      </c>
      <c r="AC447" t="s">
        <v>14985</v>
      </c>
      <c r="AD447">
        <f>VLOOKUP(AC447,$J$3:$K$1324,2,0)</f>
        <v>696</v>
      </c>
      <c r="AE447" s="11">
        <f t="shared" si="20"/>
        <v>696</v>
      </c>
    </row>
    <row r="448" spans="9:31" x14ac:dyDescent="0.25">
      <c r="I448" t="s">
        <v>13638</v>
      </c>
      <c r="J448" t="s">
        <v>14918</v>
      </c>
      <c r="K448">
        <v>450</v>
      </c>
      <c r="L448" t="e">
        <f>VLOOKUP(J448,'[1]stockopname_master_item (11)'!B$2:C$3427,2,0)</f>
        <v>#N/A</v>
      </c>
      <c r="M448" s="14" t="s">
        <v>13776</v>
      </c>
      <c r="N448" s="15">
        <v>3950</v>
      </c>
      <c r="O448" s="15">
        <f>VLOOKUP(M448,[2]Sheet1!B$2:C$1721,2,0)</f>
        <v>3950</v>
      </c>
      <c r="P448" s="16" t="str">
        <f t="shared" si="18"/>
        <v>sama</v>
      </c>
      <c r="X448" t="s">
        <v>3383</v>
      </c>
      <c r="Y448">
        <v>2</v>
      </c>
      <c r="Z448">
        <v>2</v>
      </c>
      <c r="AA448" t="str">
        <f t="shared" si="19"/>
        <v>SAMA</v>
      </c>
      <c r="AC448" t="s">
        <v>14984</v>
      </c>
      <c r="AD448">
        <f>VLOOKUP(AC448,$J$3:$K$1324,2,0)</f>
        <v>460</v>
      </c>
      <c r="AE448" s="11">
        <f t="shared" si="20"/>
        <v>460</v>
      </c>
    </row>
    <row r="449" spans="9:31" x14ac:dyDescent="0.25">
      <c r="I449" t="s">
        <v>2795</v>
      </c>
      <c r="J449" t="s">
        <v>14923</v>
      </c>
      <c r="K449">
        <v>11</v>
      </c>
      <c r="L449" t="e">
        <f>VLOOKUP(J449,'[1]stockopname_master_item (11)'!B$2:C$3427,2,0)</f>
        <v>#N/A</v>
      </c>
      <c r="M449" s="14" t="s">
        <v>454</v>
      </c>
      <c r="N449" s="15">
        <v>451705</v>
      </c>
      <c r="O449" s="15">
        <f>VLOOKUP(M449,[2]Sheet1!B$2:C$1721,2,0)</f>
        <v>451705</v>
      </c>
      <c r="P449" s="16" t="str">
        <f t="shared" si="18"/>
        <v>sama</v>
      </c>
      <c r="X449" t="s">
        <v>10591</v>
      </c>
      <c r="Y449">
        <v>2341</v>
      </c>
      <c r="Z449">
        <v>2341</v>
      </c>
      <c r="AA449" t="str">
        <f t="shared" si="19"/>
        <v>SAMA</v>
      </c>
      <c r="AC449" t="s">
        <v>15008</v>
      </c>
      <c r="AD449">
        <f>VLOOKUP(AC449,$J$3:$K$1324,2,0)</f>
        <v>133</v>
      </c>
      <c r="AE449" s="11">
        <f t="shared" si="20"/>
        <v>133</v>
      </c>
    </row>
    <row r="450" spans="9:31" x14ac:dyDescent="0.25">
      <c r="I450" t="s">
        <v>2795</v>
      </c>
      <c r="J450" t="s">
        <v>14925</v>
      </c>
      <c r="K450">
        <v>5540</v>
      </c>
      <c r="L450" t="e">
        <f>VLOOKUP(J450,'[1]stockopname_master_item (11)'!B$2:C$3427,2,0)</f>
        <v>#N/A</v>
      </c>
      <c r="M450" s="14" t="s">
        <v>4577</v>
      </c>
      <c r="N450" s="15">
        <v>54190</v>
      </c>
      <c r="O450" s="15">
        <f>VLOOKUP(M450,[2]Sheet1!B$2:C$1721,2,0)</f>
        <v>54190</v>
      </c>
      <c r="P450" s="16" t="str">
        <f t="shared" si="18"/>
        <v>sama</v>
      </c>
      <c r="X450" t="s">
        <v>13690</v>
      </c>
      <c r="Y450">
        <v>135</v>
      </c>
      <c r="Z450">
        <v>135</v>
      </c>
      <c r="AA450" t="str">
        <f t="shared" si="19"/>
        <v>SAMA</v>
      </c>
      <c r="AC450" t="s">
        <v>15009</v>
      </c>
      <c r="AD450">
        <f>VLOOKUP(AC450,$J$3:$K$1324,2,0)</f>
        <v>1840</v>
      </c>
      <c r="AE450" s="11">
        <f t="shared" si="20"/>
        <v>1840</v>
      </c>
    </row>
    <row r="451" spans="9:31" x14ac:dyDescent="0.25">
      <c r="I451" t="s">
        <v>13641</v>
      </c>
      <c r="J451" t="s">
        <v>14928</v>
      </c>
      <c r="K451">
        <v>4760</v>
      </c>
      <c r="L451" t="e">
        <f>VLOOKUP(J451,'[1]stockopname_master_item (11)'!B$2:C$3427,2,0)</f>
        <v>#N/A</v>
      </c>
      <c r="M451" s="14" t="s">
        <v>13500</v>
      </c>
      <c r="N451" s="15">
        <v>2580</v>
      </c>
      <c r="O451" s="15">
        <f>VLOOKUP(M451,[2]Sheet1!B$2:C$1721,2,0)</f>
        <v>2580</v>
      </c>
      <c r="P451" s="16" t="str">
        <f t="shared" si="18"/>
        <v>sama</v>
      </c>
      <c r="X451" t="s">
        <v>13691</v>
      </c>
      <c r="Y451">
        <v>24</v>
      </c>
      <c r="Z451">
        <v>24</v>
      </c>
      <c r="AA451" t="str">
        <f t="shared" si="19"/>
        <v>SAMA</v>
      </c>
      <c r="AC451" t="s">
        <v>14987</v>
      </c>
      <c r="AD451" t="e">
        <f>VLOOKUP(AC451,$J$3:$K$1324,2,0)</f>
        <v>#N/A</v>
      </c>
      <c r="AE451" s="11" t="str">
        <f t="shared" si="20"/>
        <v>0</v>
      </c>
    </row>
    <row r="452" spans="9:31" x14ac:dyDescent="0.25">
      <c r="I452" t="s">
        <v>13641</v>
      </c>
      <c r="J452" t="s">
        <v>14929</v>
      </c>
      <c r="K452">
        <v>15</v>
      </c>
      <c r="L452" t="e">
        <f>VLOOKUP(J452,'[1]stockopname_master_item (11)'!B$2:C$3427,2,0)</f>
        <v>#N/A</v>
      </c>
      <c r="M452" s="14" t="s">
        <v>13795</v>
      </c>
      <c r="N452" s="15">
        <v>773</v>
      </c>
      <c r="O452" s="15">
        <f>VLOOKUP(M452,[2]Sheet1!B$2:C$1721,2,0)</f>
        <v>773</v>
      </c>
      <c r="P452" s="16" t="str">
        <f t="shared" ref="P452:P515" si="21">IF(O452-N452=0,"sama","tidak")</f>
        <v>sama</v>
      </c>
      <c r="X452" t="s">
        <v>3403</v>
      </c>
      <c r="Y452">
        <v>7840</v>
      </c>
      <c r="Z452">
        <v>7840</v>
      </c>
      <c r="AA452" t="str">
        <f t="shared" ref="AA452:AA515" si="22">IF(Y452-Z452=0,"SAMA","TIDAK")</f>
        <v>SAMA</v>
      </c>
      <c r="AC452" t="s">
        <v>15010</v>
      </c>
      <c r="AD452" t="e">
        <f>VLOOKUP(AC452,$J$3:$K$1324,2,0)</f>
        <v>#N/A</v>
      </c>
      <c r="AE452" s="11" t="str">
        <f t="shared" ref="AE452:AE515" si="23">IF(ISNA(AD452),"0",AD452)</f>
        <v>0</v>
      </c>
    </row>
    <row r="453" spans="9:31" x14ac:dyDescent="0.25">
      <c r="I453" t="s">
        <v>2816</v>
      </c>
      <c r="J453" t="s">
        <v>14930</v>
      </c>
      <c r="K453">
        <v>320</v>
      </c>
      <c r="L453" t="e">
        <f>VLOOKUP(J453,'[1]stockopname_master_item (11)'!B$2:C$3427,2,0)</f>
        <v>#N/A</v>
      </c>
      <c r="M453" s="14" t="s">
        <v>13794</v>
      </c>
      <c r="N453" s="15">
        <v>1968</v>
      </c>
      <c r="O453" s="15">
        <f>VLOOKUP(M453,[2]Sheet1!B$2:C$1721,2,0)</f>
        <v>1968</v>
      </c>
      <c r="P453" s="16" t="str">
        <f t="shared" si="21"/>
        <v>sama</v>
      </c>
      <c r="X453" t="s">
        <v>3407</v>
      </c>
      <c r="Y453">
        <v>630</v>
      </c>
      <c r="Z453">
        <v>630</v>
      </c>
      <c r="AA453" t="str">
        <f t="shared" si="22"/>
        <v>SAMA</v>
      </c>
      <c r="AC453" t="s">
        <v>15011</v>
      </c>
      <c r="AD453">
        <f>VLOOKUP(AC453,$J$3:$K$1324,2,0)</f>
        <v>5</v>
      </c>
      <c r="AE453" s="11">
        <f t="shared" si="23"/>
        <v>5</v>
      </c>
    </row>
    <row r="454" spans="9:31" x14ac:dyDescent="0.25">
      <c r="I454" t="s">
        <v>13644</v>
      </c>
      <c r="J454" t="s">
        <v>14931</v>
      </c>
      <c r="K454">
        <v>1500</v>
      </c>
      <c r="L454" t="e">
        <f>VLOOKUP(J454,'[1]stockopname_master_item (11)'!B$2:C$3427,2,0)</f>
        <v>#N/A</v>
      </c>
      <c r="M454" s="14" t="s">
        <v>459</v>
      </c>
      <c r="N454" s="15">
        <v>200</v>
      </c>
      <c r="O454" s="15">
        <f>VLOOKUP(M454,[2]Sheet1!B$2:C$1721,2,0)</f>
        <v>200</v>
      </c>
      <c r="P454" s="16" t="str">
        <f t="shared" si="21"/>
        <v>sama</v>
      </c>
      <c r="X454" t="s">
        <v>3410</v>
      </c>
      <c r="Y454">
        <v>1000</v>
      </c>
      <c r="Z454">
        <v>1000</v>
      </c>
      <c r="AA454" t="str">
        <f t="shared" si="22"/>
        <v>SAMA</v>
      </c>
      <c r="AC454" t="s">
        <v>15013</v>
      </c>
      <c r="AD454">
        <f>VLOOKUP(AC454,$J$3:$K$1324,2,0)</f>
        <v>1244</v>
      </c>
      <c r="AE454" s="11">
        <f t="shared" si="23"/>
        <v>1244</v>
      </c>
    </row>
    <row r="455" spans="9:31" x14ac:dyDescent="0.25">
      <c r="I455" t="s">
        <v>13644</v>
      </c>
      <c r="J455" t="s">
        <v>14932</v>
      </c>
      <c r="K455">
        <v>191547</v>
      </c>
      <c r="L455" t="e">
        <f>VLOOKUP(J455,'[1]stockopname_master_item (11)'!B$2:C$3427,2,0)</f>
        <v>#N/A</v>
      </c>
      <c r="M455" s="14" t="s">
        <v>4589</v>
      </c>
      <c r="N455" s="15">
        <v>205</v>
      </c>
      <c r="O455" s="15">
        <f>VLOOKUP(M455,[2]Sheet1!B$2:C$1721,2,0)</f>
        <v>205</v>
      </c>
      <c r="P455" s="16" t="str">
        <f t="shared" si="21"/>
        <v>sama</v>
      </c>
      <c r="X455" t="s">
        <v>13692</v>
      </c>
      <c r="Y455">
        <v>853</v>
      </c>
      <c r="Z455">
        <v>853</v>
      </c>
      <c r="AA455" t="str">
        <f t="shared" si="22"/>
        <v>SAMA</v>
      </c>
      <c r="AC455" t="s">
        <v>15015</v>
      </c>
      <c r="AD455">
        <f>VLOOKUP(AC455,$J$3:$K$1324,2,0)</f>
        <v>230</v>
      </c>
      <c r="AE455" s="11">
        <f t="shared" si="23"/>
        <v>230</v>
      </c>
    </row>
    <row r="456" spans="9:31" x14ac:dyDescent="0.25">
      <c r="I456" t="s">
        <v>10323</v>
      </c>
      <c r="J456" t="s">
        <v>14936</v>
      </c>
      <c r="K456">
        <v>152</v>
      </c>
      <c r="L456" t="e">
        <f>VLOOKUP(J456,'[1]stockopname_master_item (11)'!B$2:C$3427,2,0)</f>
        <v>#N/A</v>
      </c>
      <c r="M456" s="14" t="s">
        <v>13780</v>
      </c>
      <c r="N456" s="15">
        <v>1255</v>
      </c>
      <c r="O456" s="15">
        <f>VLOOKUP(M456,[2]Sheet1!B$2:C$1721,2,0)</f>
        <v>1255</v>
      </c>
      <c r="P456" s="16" t="str">
        <f t="shared" si="21"/>
        <v>sama</v>
      </c>
      <c r="X456" t="s">
        <v>13693</v>
      </c>
      <c r="Y456">
        <v>205</v>
      </c>
      <c r="Z456">
        <v>205</v>
      </c>
      <c r="AA456" t="str">
        <f t="shared" si="22"/>
        <v>SAMA</v>
      </c>
      <c r="AC456" t="s">
        <v>15014</v>
      </c>
      <c r="AD456">
        <f>VLOOKUP(AC456,$J$3:$K$1324,2,0)</f>
        <v>1565</v>
      </c>
      <c r="AE456" s="11">
        <f t="shared" si="23"/>
        <v>1565</v>
      </c>
    </row>
    <row r="457" spans="9:31" x14ac:dyDescent="0.25">
      <c r="I457" t="s">
        <v>10324</v>
      </c>
      <c r="J457" t="s">
        <v>14937</v>
      </c>
      <c r="K457">
        <v>617</v>
      </c>
      <c r="L457" t="e">
        <f>VLOOKUP(J457,'[1]stockopname_master_item (11)'!B$2:C$3427,2,0)</f>
        <v>#N/A</v>
      </c>
      <c r="M457" s="14" t="s">
        <v>1481</v>
      </c>
      <c r="N457" s="15">
        <v>16880</v>
      </c>
      <c r="O457" s="15">
        <f>VLOOKUP(M457,[2]Sheet1!B$2:C$1721,2,0)</f>
        <v>16880</v>
      </c>
      <c r="P457" s="16" t="str">
        <f t="shared" si="21"/>
        <v>sama</v>
      </c>
      <c r="X457" t="s">
        <v>13694</v>
      </c>
      <c r="Y457">
        <v>11</v>
      </c>
      <c r="Z457">
        <v>11</v>
      </c>
      <c r="AA457" t="str">
        <f t="shared" si="22"/>
        <v>SAMA</v>
      </c>
      <c r="AC457" t="s">
        <v>15016</v>
      </c>
      <c r="AD457" t="e">
        <f>VLOOKUP(AC457,$J$3:$K$1324,2,0)</f>
        <v>#N/A</v>
      </c>
      <c r="AE457" s="11" t="str">
        <f t="shared" si="23"/>
        <v>0</v>
      </c>
    </row>
    <row r="458" spans="9:31" x14ac:dyDescent="0.25">
      <c r="I458" t="s">
        <v>10324</v>
      </c>
      <c r="J458" t="s">
        <v>14938</v>
      </c>
      <c r="K458">
        <v>143</v>
      </c>
      <c r="L458" t="e">
        <f>VLOOKUP(J458,'[1]stockopname_master_item (11)'!B$2:C$3427,2,0)</f>
        <v>#N/A</v>
      </c>
      <c r="M458" s="14" t="s">
        <v>1484</v>
      </c>
      <c r="N458" s="15">
        <v>3</v>
      </c>
      <c r="O458" s="15">
        <f>VLOOKUP(M458,[2]Sheet1!B$2:C$1721,2,0)</f>
        <v>3</v>
      </c>
      <c r="P458" s="16" t="str">
        <f t="shared" si="21"/>
        <v>sama</v>
      </c>
      <c r="X458" t="s">
        <v>13696</v>
      </c>
      <c r="Y458">
        <v>2</v>
      </c>
      <c r="Z458">
        <v>2</v>
      </c>
      <c r="AA458" t="str">
        <f t="shared" si="22"/>
        <v>SAMA</v>
      </c>
      <c r="AC458" t="s">
        <v>15017</v>
      </c>
      <c r="AD458" t="e">
        <f>VLOOKUP(AC458,$J$3:$K$1324,2,0)</f>
        <v>#N/A</v>
      </c>
      <c r="AE458" s="11" t="str">
        <f t="shared" si="23"/>
        <v>0</v>
      </c>
    </row>
    <row r="459" spans="9:31" x14ac:dyDescent="0.25">
      <c r="I459" t="s">
        <v>10325</v>
      </c>
      <c r="J459" t="s">
        <v>14939</v>
      </c>
      <c r="K459">
        <v>855</v>
      </c>
      <c r="L459" t="e">
        <f>VLOOKUP(J459,'[1]stockopname_master_item (11)'!B$2:C$3427,2,0)</f>
        <v>#N/A</v>
      </c>
      <c r="M459" s="14" t="s">
        <v>465</v>
      </c>
      <c r="N459" s="15">
        <v>1</v>
      </c>
      <c r="O459" s="15">
        <f>VLOOKUP(M459,[2]Sheet1!B$2:C$1721,2,0)</f>
        <v>1</v>
      </c>
      <c r="P459" s="16" t="str">
        <f t="shared" si="21"/>
        <v>sama</v>
      </c>
      <c r="X459" t="s">
        <v>3428</v>
      </c>
      <c r="Y459">
        <v>512</v>
      </c>
      <c r="Z459">
        <v>512</v>
      </c>
      <c r="AA459" t="str">
        <f t="shared" si="22"/>
        <v>SAMA</v>
      </c>
      <c r="AC459" t="s">
        <v>15018</v>
      </c>
      <c r="AD459">
        <f>VLOOKUP(AC459,$J$3:$K$1324,2,0)</f>
        <v>340</v>
      </c>
      <c r="AE459" s="11">
        <f t="shared" si="23"/>
        <v>340</v>
      </c>
    </row>
    <row r="460" spans="9:31" x14ac:dyDescent="0.25">
      <c r="I460" t="s">
        <v>2853</v>
      </c>
      <c r="J460" t="s">
        <v>14941</v>
      </c>
      <c r="K460">
        <v>2880</v>
      </c>
      <c r="L460" t="e">
        <f>VLOOKUP(J460,'[1]stockopname_master_item (11)'!B$2:C$3427,2,0)</f>
        <v>#N/A</v>
      </c>
      <c r="M460" s="14" t="s">
        <v>4597</v>
      </c>
      <c r="N460" s="15">
        <v>12500</v>
      </c>
      <c r="O460" s="15">
        <f>VLOOKUP(M460,[2]Sheet1!B$2:C$1721,2,0)</f>
        <v>12500</v>
      </c>
      <c r="P460" s="16" t="str">
        <f t="shared" si="21"/>
        <v>sama</v>
      </c>
      <c r="X460" t="s">
        <v>3432</v>
      </c>
      <c r="Y460">
        <v>864</v>
      </c>
      <c r="Z460">
        <v>864</v>
      </c>
      <c r="AA460" t="str">
        <f t="shared" si="22"/>
        <v>SAMA</v>
      </c>
      <c r="AC460" t="s">
        <v>15019</v>
      </c>
      <c r="AD460">
        <f>VLOOKUP(AC460,$J$3:$K$1324,2,0)</f>
        <v>1440</v>
      </c>
      <c r="AE460" s="11">
        <f t="shared" si="23"/>
        <v>1440</v>
      </c>
    </row>
    <row r="461" spans="9:31" x14ac:dyDescent="0.25">
      <c r="I461" t="s">
        <v>10328</v>
      </c>
      <c r="J461" t="s">
        <v>14948</v>
      </c>
      <c r="K461">
        <v>2441</v>
      </c>
      <c r="L461" t="e">
        <f>VLOOKUP(J461,'[1]stockopname_master_item (11)'!B$2:C$3427,2,0)</f>
        <v>#N/A</v>
      </c>
      <c r="M461" s="14" t="s">
        <v>4601</v>
      </c>
      <c r="N461" s="15">
        <v>1395</v>
      </c>
      <c r="O461" s="15">
        <f>VLOOKUP(M461,[2]Sheet1!B$2:C$1721,2,0)</f>
        <v>1395</v>
      </c>
      <c r="P461" s="16" t="str">
        <f t="shared" si="21"/>
        <v>sama</v>
      </c>
      <c r="X461" t="s">
        <v>3435</v>
      </c>
      <c r="Y461">
        <v>94</v>
      </c>
      <c r="Z461">
        <v>94</v>
      </c>
      <c r="AA461" t="str">
        <f t="shared" si="22"/>
        <v>SAMA</v>
      </c>
      <c r="AC461" t="s">
        <v>14217</v>
      </c>
      <c r="AD461" t="e">
        <f>VLOOKUP(AC461,$J$3:$K$1324,2,0)</f>
        <v>#N/A</v>
      </c>
      <c r="AE461" s="11" t="str">
        <f t="shared" si="23"/>
        <v>0</v>
      </c>
    </row>
    <row r="462" spans="9:31" x14ac:dyDescent="0.25">
      <c r="I462" t="s">
        <v>13649</v>
      </c>
      <c r="J462" t="s">
        <v>14952</v>
      </c>
      <c r="K462">
        <v>4309</v>
      </c>
      <c r="L462" t="e">
        <f>VLOOKUP(J462,'[1]stockopname_master_item (11)'!B$2:C$3427,2,0)</f>
        <v>#N/A</v>
      </c>
      <c r="M462" s="14" t="s">
        <v>13785</v>
      </c>
      <c r="N462" s="15">
        <v>337</v>
      </c>
      <c r="O462" s="15">
        <f>VLOOKUP(M462,[2]Sheet1!B$2:C$1721,2,0)</f>
        <v>337</v>
      </c>
      <c r="P462" s="16" t="str">
        <f t="shared" si="21"/>
        <v>sama</v>
      </c>
      <c r="X462" t="s">
        <v>3468</v>
      </c>
      <c r="Y462">
        <v>4139</v>
      </c>
      <c r="Z462">
        <v>4139</v>
      </c>
      <c r="AA462" t="str">
        <f t="shared" si="22"/>
        <v>SAMA</v>
      </c>
      <c r="AC462" t="s">
        <v>14219</v>
      </c>
      <c r="AD462">
        <f>VLOOKUP(AC462,$J$3:$K$1324,2,0)</f>
        <v>4</v>
      </c>
      <c r="AE462" s="11">
        <f t="shared" si="23"/>
        <v>4</v>
      </c>
    </row>
    <row r="463" spans="9:31" x14ac:dyDescent="0.25">
      <c r="I463" t="s">
        <v>13650</v>
      </c>
      <c r="J463" t="s">
        <v>14954</v>
      </c>
      <c r="K463">
        <v>64</v>
      </c>
      <c r="L463" t="e">
        <f>VLOOKUP(J463,'[1]stockopname_master_item (11)'!B$2:C$3427,2,0)</f>
        <v>#N/A</v>
      </c>
      <c r="M463" s="14" t="s">
        <v>13788</v>
      </c>
      <c r="N463" s="15">
        <v>81</v>
      </c>
      <c r="O463" s="15">
        <f>VLOOKUP(M463,[2]Sheet1!B$2:C$1721,2,0)</f>
        <v>81</v>
      </c>
      <c r="P463" s="16" t="str">
        <f t="shared" si="21"/>
        <v>sama</v>
      </c>
      <c r="X463" t="s">
        <v>3501</v>
      </c>
      <c r="Y463">
        <v>41349</v>
      </c>
      <c r="Z463">
        <v>41349</v>
      </c>
      <c r="AA463" t="str">
        <f t="shared" si="22"/>
        <v>SAMA</v>
      </c>
      <c r="AC463" t="s">
        <v>14218</v>
      </c>
      <c r="AD463" t="e">
        <f>VLOOKUP(AC463,$J$3:$K$1324,2,0)</f>
        <v>#N/A</v>
      </c>
      <c r="AE463" s="11" t="str">
        <f t="shared" si="23"/>
        <v>0</v>
      </c>
    </row>
    <row r="464" spans="9:31" x14ac:dyDescent="0.25">
      <c r="I464" t="s">
        <v>10336</v>
      </c>
      <c r="J464" t="s">
        <v>14956</v>
      </c>
      <c r="K464">
        <v>110</v>
      </c>
      <c r="L464" t="e">
        <f>VLOOKUP(J464,'[1]stockopname_master_item (11)'!B$2:C$3427,2,0)</f>
        <v>#N/A</v>
      </c>
      <c r="M464" s="14" t="s">
        <v>474</v>
      </c>
      <c r="N464" s="15">
        <v>33533</v>
      </c>
      <c r="O464" s="15">
        <f>VLOOKUP(M464,[2]Sheet1!B$2:C$1721,2,0)</f>
        <v>33533</v>
      </c>
      <c r="P464" s="16" t="str">
        <f t="shared" si="21"/>
        <v>sama</v>
      </c>
      <c r="X464" t="s">
        <v>13700</v>
      </c>
      <c r="Y464">
        <v>115</v>
      </c>
      <c r="Z464">
        <v>115</v>
      </c>
      <c r="AA464" t="str">
        <f t="shared" si="22"/>
        <v>SAMA</v>
      </c>
      <c r="AC464" t="s">
        <v>14222</v>
      </c>
      <c r="AD464">
        <f>VLOOKUP(AC464,$J$3:$K$1324,2,0)</f>
        <v>61</v>
      </c>
      <c r="AE464" s="11">
        <f t="shared" si="23"/>
        <v>61</v>
      </c>
    </row>
    <row r="465" spans="9:31" x14ac:dyDescent="0.25">
      <c r="I465" t="s">
        <v>13651</v>
      </c>
      <c r="J465" t="s">
        <v>14957</v>
      </c>
      <c r="K465">
        <v>984</v>
      </c>
      <c r="L465" t="e">
        <f>VLOOKUP(J465,'[1]stockopname_master_item (11)'!B$2:C$3427,2,0)</f>
        <v>#N/A</v>
      </c>
      <c r="M465" s="14" t="s">
        <v>4635</v>
      </c>
      <c r="N465" s="15">
        <v>118681</v>
      </c>
      <c r="O465" s="15">
        <f>VLOOKUP(M465,[2]Sheet1!B$2:C$1721,2,0)</f>
        <v>118681</v>
      </c>
      <c r="P465" s="16" t="str">
        <f t="shared" si="21"/>
        <v>sama</v>
      </c>
      <c r="X465" t="s">
        <v>3528</v>
      </c>
      <c r="Y465">
        <v>6988</v>
      </c>
      <c r="Z465">
        <v>6988</v>
      </c>
      <c r="AA465" t="str">
        <f t="shared" si="22"/>
        <v>SAMA</v>
      </c>
      <c r="AC465" t="s">
        <v>14224</v>
      </c>
      <c r="AD465">
        <f>VLOOKUP(AC465,$J$3:$K$1324,2,0)</f>
        <v>40</v>
      </c>
      <c r="AE465" s="11">
        <f t="shared" si="23"/>
        <v>40</v>
      </c>
    </row>
    <row r="466" spans="9:31" x14ac:dyDescent="0.25">
      <c r="I466" t="s">
        <v>13652</v>
      </c>
      <c r="J466" t="s">
        <v>14958</v>
      </c>
      <c r="K466">
        <v>1362</v>
      </c>
      <c r="L466" t="e">
        <f>VLOOKUP(J466,'[1]stockopname_master_item (11)'!B$2:C$3427,2,0)</f>
        <v>#N/A</v>
      </c>
      <c r="M466" s="14" t="s">
        <v>13790</v>
      </c>
      <c r="N466" s="15">
        <v>1200</v>
      </c>
      <c r="O466" s="15">
        <f>VLOOKUP(M466,[2]Sheet1!B$2:C$1721,2,0)</f>
        <v>1200</v>
      </c>
      <c r="P466" s="16" t="str">
        <f t="shared" si="21"/>
        <v>sama</v>
      </c>
      <c r="X466" t="s">
        <v>3546</v>
      </c>
      <c r="Y466">
        <v>7192</v>
      </c>
      <c r="Z466">
        <v>7192</v>
      </c>
      <c r="AA466" t="str">
        <f t="shared" si="22"/>
        <v>SAMA</v>
      </c>
      <c r="AC466" t="s">
        <v>17297</v>
      </c>
      <c r="AD466" t="e">
        <f>VLOOKUP(AC466,$J$3:$K$1324,2,0)</f>
        <v>#N/A</v>
      </c>
      <c r="AE466" s="11" t="str">
        <f t="shared" si="23"/>
        <v>0</v>
      </c>
    </row>
    <row r="467" spans="9:31" x14ac:dyDescent="0.25">
      <c r="I467" t="s">
        <v>2899</v>
      </c>
      <c r="J467" t="s">
        <v>14962</v>
      </c>
      <c r="K467">
        <v>10</v>
      </c>
      <c r="L467" t="e">
        <f>VLOOKUP(J467,'[1]stockopname_master_item (11)'!B$2:C$3427,2,0)</f>
        <v>#N/A</v>
      </c>
      <c r="M467" s="14" t="s">
        <v>13789</v>
      </c>
      <c r="N467" s="15">
        <v>950</v>
      </c>
      <c r="O467" s="15">
        <f>VLOOKUP(M467,[2]Sheet1!B$2:C$1721,2,0)</f>
        <v>950</v>
      </c>
      <c r="P467" s="16" t="str">
        <f t="shared" si="21"/>
        <v>sama</v>
      </c>
      <c r="X467" t="s">
        <v>3567</v>
      </c>
      <c r="Y467">
        <v>10244</v>
      </c>
      <c r="Z467">
        <v>10244</v>
      </c>
      <c r="AA467" t="str">
        <f t="shared" si="22"/>
        <v>SAMA</v>
      </c>
      <c r="AC467" t="s">
        <v>17296</v>
      </c>
      <c r="AD467" t="e">
        <f>VLOOKUP(AC467,$J$3:$K$1324,2,0)</f>
        <v>#N/A</v>
      </c>
      <c r="AE467" s="11" t="str">
        <f t="shared" si="23"/>
        <v>0</v>
      </c>
    </row>
    <row r="468" spans="9:31" x14ac:dyDescent="0.25">
      <c r="I468" t="s">
        <v>2922</v>
      </c>
      <c r="J468" t="s">
        <v>14968</v>
      </c>
      <c r="K468">
        <v>816</v>
      </c>
      <c r="L468" t="e">
        <f>VLOOKUP(J468,'[1]stockopname_master_item (11)'!B$2:C$3427,2,0)</f>
        <v>#N/A</v>
      </c>
      <c r="M468" s="14" t="s">
        <v>4645</v>
      </c>
      <c r="N468" s="15">
        <v>15753</v>
      </c>
      <c r="O468" s="15">
        <f>VLOOKUP(M468,[2]Sheet1!B$2:C$1721,2,0)</f>
        <v>15753</v>
      </c>
      <c r="P468" s="16" t="str">
        <f t="shared" si="21"/>
        <v>sama</v>
      </c>
      <c r="X468" t="s">
        <v>3589</v>
      </c>
      <c r="Y468">
        <v>17320</v>
      </c>
      <c r="Z468">
        <v>17320</v>
      </c>
      <c r="AA468" t="str">
        <f t="shared" si="22"/>
        <v>SAMA</v>
      </c>
      <c r="AC468" t="s">
        <v>17298</v>
      </c>
      <c r="AD468" t="e">
        <f>VLOOKUP(AC468,$J$3:$K$1324,2,0)</f>
        <v>#N/A</v>
      </c>
      <c r="AE468" s="11" t="str">
        <f t="shared" si="23"/>
        <v>0</v>
      </c>
    </row>
    <row r="469" spans="9:31" x14ac:dyDescent="0.25">
      <c r="I469" t="s">
        <v>2922</v>
      </c>
      <c r="J469" t="s">
        <v>14972</v>
      </c>
      <c r="K469">
        <v>960</v>
      </c>
      <c r="L469" t="e">
        <f>VLOOKUP(J469,'[1]stockopname_master_item (11)'!B$2:C$3427,2,0)</f>
        <v>#N/A</v>
      </c>
      <c r="M469" s="14" t="s">
        <v>13791</v>
      </c>
      <c r="N469" s="15">
        <v>1108</v>
      </c>
      <c r="O469" s="15">
        <f>VLOOKUP(M469,[2]Sheet1!B$2:C$1721,2,0)</f>
        <v>1108</v>
      </c>
      <c r="P469" s="16" t="str">
        <f t="shared" si="21"/>
        <v>sama</v>
      </c>
      <c r="X469" t="s">
        <v>333</v>
      </c>
      <c r="Y469">
        <v>3812</v>
      </c>
      <c r="Z469">
        <v>3812</v>
      </c>
      <c r="AA469" t="str">
        <f t="shared" si="22"/>
        <v>SAMA</v>
      </c>
      <c r="AC469" t="s">
        <v>17299</v>
      </c>
      <c r="AD469" t="e">
        <f>VLOOKUP(AC469,$J$3:$K$1324,2,0)</f>
        <v>#N/A</v>
      </c>
      <c r="AE469" s="11" t="str">
        <f t="shared" si="23"/>
        <v>0</v>
      </c>
    </row>
    <row r="470" spans="9:31" x14ac:dyDescent="0.25">
      <c r="I470" t="s">
        <v>2922</v>
      </c>
      <c r="J470" t="s">
        <v>14973</v>
      </c>
      <c r="K470">
        <v>1056</v>
      </c>
      <c r="L470" t="e">
        <f>VLOOKUP(J470,'[1]stockopname_master_item (11)'!B$2:C$3427,2,0)</f>
        <v>#N/A</v>
      </c>
      <c r="M470" s="14" t="s">
        <v>13793</v>
      </c>
      <c r="N470" s="15">
        <v>2018</v>
      </c>
      <c r="O470" s="15">
        <f>VLOOKUP(M470,[2]Sheet1!B$2:C$1721,2,0)</f>
        <v>2018</v>
      </c>
      <c r="P470" s="16" t="str">
        <f t="shared" si="21"/>
        <v>sama</v>
      </c>
      <c r="X470" t="s">
        <v>3616</v>
      </c>
      <c r="Y470">
        <v>300</v>
      </c>
      <c r="Z470">
        <v>300</v>
      </c>
      <c r="AA470" t="str">
        <f t="shared" si="22"/>
        <v>SAMA</v>
      </c>
      <c r="AC470" t="s">
        <v>14223</v>
      </c>
      <c r="AD470">
        <f>VLOOKUP(AC470,$J$3:$K$1324,2,0)</f>
        <v>116</v>
      </c>
      <c r="AE470" s="11">
        <f t="shared" si="23"/>
        <v>116</v>
      </c>
    </row>
    <row r="471" spans="9:31" x14ac:dyDescent="0.25">
      <c r="I471" t="s">
        <v>13653</v>
      </c>
      <c r="J471" t="s">
        <v>14974</v>
      </c>
      <c r="K471">
        <v>1077</v>
      </c>
      <c r="L471" t="e">
        <f>VLOOKUP(J471,'[1]stockopname_master_item (11)'!B$2:C$3427,2,0)</f>
        <v>#N/A</v>
      </c>
      <c r="M471" s="14" t="s">
        <v>13792</v>
      </c>
      <c r="N471" s="15">
        <v>5104</v>
      </c>
      <c r="O471" s="15">
        <f>VLOOKUP(M471,[2]Sheet1!B$2:C$1721,2,0)</f>
        <v>5104</v>
      </c>
      <c r="P471" s="16" t="str">
        <f t="shared" si="21"/>
        <v>sama</v>
      </c>
      <c r="X471" t="s">
        <v>3629</v>
      </c>
      <c r="Y471">
        <v>100</v>
      </c>
      <c r="Z471">
        <v>100</v>
      </c>
      <c r="AA471" t="str">
        <f t="shared" si="22"/>
        <v>SAMA</v>
      </c>
      <c r="AC471" t="s">
        <v>14220</v>
      </c>
      <c r="AD471">
        <f>VLOOKUP(AC471,$J$3:$K$1324,2,0)</f>
        <v>1100</v>
      </c>
      <c r="AE471" s="11">
        <f t="shared" si="23"/>
        <v>1100</v>
      </c>
    </row>
    <row r="472" spans="9:31" x14ac:dyDescent="0.25">
      <c r="I472" t="s">
        <v>13653</v>
      </c>
      <c r="J472" t="s">
        <v>14975</v>
      </c>
      <c r="K472">
        <v>496</v>
      </c>
      <c r="L472" t="e">
        <f>VLOOKUP(J472,'[1]stockopname_master_item (11)'!B$2:C$3427,2,0)</f>
        <v>#N/A</v>
      </c>
      <c r="M472" s="14" t="s">
        <v>18329</v>
      </c>
      <c r="N472" s="15">
        <v>49</v>
      </c>
      <c r="O472" s="15">
        <f>VLOOKUP(M472,[2]Sheet1!B$2:C$1721,2,0)</f>
        <v>49</v>
      </c>
      <c r="P472" s="16" t="str">
        <f t="shared" si="21"/>
        <v>sama</v>
      </c>
      <c r="X472" t="s">
        <v>3636</v>
      </c>
      <c r="Y472">
        <v>119</v>
      </c>
      <c r="Z472">
        <v>119</v>
      </c>
      <c r="AA472" t="str">
        <f t="shared" si="22"/>
        <v>SAMA</v>
      </c>
      <c r="AC472" t="s">
        <v>14221</v>
      </c>
      <c r="AD472">
        <f>VLOOKUP(AC472,$J$3:$K$1324,2,0)</f>
        <v>2219</v>
      </c>
      <c r="AE472" s="11">
        <f t="shared" si="23"/>
        <v>2219</v>
      </c>
    </row>
    <row r="473" spans="9:31" x14ac:dyDescent="0.25">
      <c r="I473" t="s">
        <v>13653</v>
      </c>
      <c r="J473" t="s">
        <v>14976</v>
      </c>
      <c r="K473">
        <v>218</v>
      </c>
      <c r="L473" t="e">
        <f>VLOOKUP(J473,'[1]stockopname_master_item (11)'!B$2:C$3427,2,0)</f>
        <v>#N/A</v>
      </c>
      <c r="M473" s="14" t="s">
        <v>496</v>
      </c>
      <c r="N473" s="15">
        <v>11</v>
      </c>
      <c r="O473" s="15">
        <f>VLOOKUP(M473,[2]Sheet1!B$2:C$1721,2,0)</f>
        <v>11</v>
      </c>
      <c r="P473" s="16" t="str">
        <f t="shared" si="21"/>
        <v>sama</v>
      </c>
      <c r="X473" t="s">
        <v>3639</v>
      </c>
      <c r="Y473">
        <v>312</v>
      </c>
      <c r="Z473">
        <v>312</v>
      </c>
      <c r="AA473" t="str">
        <f t="shared" si="22"/>
        <v>SAMA</v>
      </c>
      <c r="AC473" t="s">
        <v>15021</v>
      </c>
      <c r="AD473" t="e">
        <f>VLOOKUP(AC473,$J$3:$K$1324,2,0)</f>
        <v>#N/A</v>
      </c>
      <c r="AE473" s="11" t="str">
        <f t="shared" si="23"/>
        <v>0</v>
      </c>
    </row>
    <row r="474" spans="9:31" x14ac:dyDescent="0.25">
      <c r="I474" t="s">
        <v>13653</v>
      </c>
      <c r="J474" t="s">
        <v>14977</v>
      </c>
      <c r="K474">
        <v>943</v>
      </c>
      <c r="L474" t="e">
        <f>VLOOKUP(J474,'[1]stockopname_master_item (11)'!B$2:C$3427,2,0)</f>
        <v>#N/A</v>
      </c>
      <c r="M474" s="14" t="s">
        <v>9360</v>
      </c>
      <c r="N474" s="15">
        <v>20</v>
      </c>
      <c r="O474" s="15">
        <f>VLOOKUP(M474,[2]Sheet1!B$2:C$1721,2,0)</f>
        <v>20</v>
      </c>
      <c r="P474" s="16" t="str">
        <f t="shared" si="21"/>
        <v>sama</v>
      </c>
      <c r="X474" t="s">
        <v>3655</v>
      </c>
      <c r="Y474">
        <v>11629</v>
      </c>
      <c r="Z474">
        <v>11629</v>
      </c>
      <c r="AA474" t="str">
        <f t="shared" si="22"/>
        <v>SAMA</v>
      </c>
      <c r="AC474" t="s">
        <v>15023</v>
      </c>
      <c r="AD474">
        <f>VLOOKUP(AC474,$J$3:$K$1324,2,0)</f>
        <v>42</v>
      </c>
      <c r="AE474" s="11">
        <f t="shared" si="23"/>
        <v>42</v>
      </c>
    </row>
    <row r="475" spans="9:31" x14ac:dyDescent="0.25">
      <c r="I475" t="s">
        <v>13653</v>
      </c>
      <c r="J475" t="s">
        <v>14978</v>
      </c>
      <c r="K475">
        <v>327</v>
      </c>
      <c r="L475" t="e">
        <f>VLOOKUP(J475,'[1]stockopname_master_item (11)'!B$2:C$3427,2,0)</f>
        <v>#N/A</v>
      </c>
      <c r="M475" s="14" t="s">
        <v>13802</v>
      </c>
      <c r="N475" s="15">
        <v>3866</v>
      </c>
      <c r="O475" s="15">
        <f>VLOOKUP(M475,[2]Sheet1!B$2:C$1721,2,0)</f>
        <v>3866</v>
      </c>
      <c r="P475" s="16" t="str">
        <f t="shared" si="21"/>
        <v>sama</v>
      </c>
      <c r="X475" t="s">
        <v>3683</v>
      </c>
      <c r="Y475">
        <v>13293</v>
      </c>
      <c r="Z475">
        <v>10793</v>
      </c>
      <c r="AA475" t="str">
        <f t="shared" si="22"/>
        <v>TIDAK</v>
      </c>
      <c r="AB475" t="s">
        <v>18136</v>
      </c>
      <c r="AC475" t="s">
        <v>15022</v>
      </c>
      <c r="AD475">
        <f>VLOOKUP(AC475,$J$3:$K$1324,2,0)</f>
        <v>200</v>
      </c>
      <c r="AE475" s="11">
        <f t="shared" si="23"/>
        <v>200</v>
      </c>
    </row>
    <row r="476" spans="9:31" x14ac:dyDescent="0.25">
      <c r="I476" t="s">
        <v>13653</v>
      </c>
      <c r="J476" t="s">
        <v>14979</v>
      </c>
      <c r="K476">
        <v>70</v>
      </c>
      <c r="L476" t="e">
        <f>VLOOKUP(J476,'[1]stockopname_master_item (11)'!B$2:C$3427,2,0)</f>
        <v>#N/A</v>
      </c>
      <c r="M476" s="14" t="s">
        <v>499</v>
      </c>
      <c r="N476" s="15">
        <v>4</v>
      </c>
      <c r="O476" s="15">
        <f>VLOOKUP(M476,[2]Sheet1!B$2:C$1721,2,0)</f>
        <v>4</v>
      </c>
      <c r="P476" s="16" t="str">
        <f t="shared" si="21"/>
        <v>sama</v>
      </c>
      <c r="X476" t="s">
        <v>335</v>
      </c>
      <c r="Y476">
        <v>19</v>
      </c>
      <c r="Z476">
        <v>19</v>
      </c>
      <c r="AA476" t="str">
        <f t="shared" si="22"/>
        <v>SAMA</v>
      </c>
      <c r="AC476" t="s">
        <v>14225</v>
      </c>
      <c r="AD476">
        <f>VLOOKUP(AC476,$J$3:$K$1324,2,0)</f>
        <v>3</v>
      </c>
      <c r="AE476" s="11">
        <f t="shared" si="23"/>
        <v>3</v>
      </c>
    </row>
    <row r="477" spans="9:31" x14ac:dyDescent="0.25">
      <c r="I477" t="s">
        <v>13653</v>
      </c>
      <c r="J477" t="s">
        <v>14980</v>
      </c>
      <c r="K477">
        <v>1620</v>
      </c>
      <c r="L477" t="e">
        <f>VLOOKUP(J477,'[1]stockopname_master_item (11)'!B$2:C$3427,2,0)</f>
        <v>#N/A</v>
      </c>
      <c r="M477" s="14" t="s">
        <v>13803</v>
      </c>
      <c r="N477" s="15">
        <v>7</v>
      </c>
      <c r="O477" s="15">
        <f>VLOOKUP(M477,[2]Sheet1!B$2:C$1721,2,0)</f>
        <v>7</v>
      </c>
      <c r="P477" s="16" t="str">
        <f t="shared" si="21"/>
        <v>sama</v>
      </c>
      <c r="X477" t="s">
        <v>3740</v>
      </c>
      <c r="Y477">
        <v>4648</v>
      </c>
      <c r="Z477">
        <v>4648</v>
      </c>
      <c r="AA477" t="str">
        <f t="shared" si="22"/>
        <v>SAMA</v>
      </c>
      <c r="AC477" t="s">
        <v>15020</v>
      </c>
      <c r="AD477" t="e">
        <f>VLOOKUP(AC477,$J$3:$K$1324,2,0)</f>
        <v>#N/A</v>
      </c>
      <c r="AE477" s="11" t="str">
        <f t="shared" si="23"/>
        <v>0</v>
      </c>
    </row>
    <row r="478" spans="9:31" x14ac:dyDescent="0.25">
      <c r="I478" t="s">
        <v>13653</v>
      </c>
      <c r="J478" t="s">
        <v>14981</v>
      </c>
      <c r="K478">
        <v>189</v>
      </c>
      <c r="L478" t="e">
        <f>VLOOKUP(J478,'[1]stockopname_master_item (11)'!B$2:C$3427,2,0)</f>
        <v>#N/A</v>
      </c>
      <c r="M478" s="14" t="s">
        <v>4698</v>
      </c>
      <c r="N478" s="15">
        <v>18</v>
      </c>
      <c r="O478" s="15">
        <f>VLOOKUP(M478,[2]Sheet1!B$2:C$1721,2,0)</f>
        <v>18</v>
      </c>
      <c r="P478" s="16" t="str">
        <f t="shared" si="21"/>
        <v>sama</v>
      </c>
      <c r="X478" t="s">
        <v>3774</v>
      </c>
      <c r="Y478">
        <v>118</v>
      </c>
      <c r="Z478">
        <v>118</v>
      </c>
      <c r="AA478" t="str">
        <f t="shared" si="22"/>
        <v>SAMA</v>
      </c>
      <c r="AC478" t="s">
        <v>15026</v>
      </c>
      <c r="AD478" t="e">
        <f>VLOOKUP(AC478,$J$3:$K$1324,2,0)</f>
        <v>#N/A</v>
      </c>
      <c r="AE478" s="11" t="str">
        <f t="shared" si="23"/>
        <v>0</v>
      </c>
    </row>
    <row r="479" spans="9:31" x14ac:dyDescent="0.25">
      <c r="I479" t="s">
        <v>10346</v>
      </c>
      <c r="J479" t="s">
        <v>14982</v>
      </c>
      <c r="K479">
        <v>1835</v>
      </c>
      <c r="L479" t="e">
        <f>VLOOKUP(J479,'[1]stockopname_master_item (11)'!B$2:C$3427,2,0)</f>
        <v>#N/A</v>
      </c>
      <c r="M479" s="14" t="s">
        <v>13807</v>
      </c>
      <c r="N479" s="15">
        <v>2110</v>
      </c>
      <c r="O479" s="15">
        <f>VLOOKUP(M479,[2]Sheet1!B$2:C$1721,2,0)</f>
        <v>2110</v>
      </c>
      <c r="P479" s="16" t="str">
        <f t="shared" si="21"/>
        <v>sama</v>
      </c>
      <c r="X479" t="s">
        <v>3779</v>
      </c>
      <c r="Y479">
        <v>320</v>
      </c>
      <c r="Z479">
        <v>320</v>
      </c>
      <c r="AA479" t="str">
        <f t="shared" si="22"/>
        <v>SAMA</v>
      </c>
      <c r="AC479" t="s">
        <v>15027</v>
      </c>
      <c r="AD479">
        <f>VLOOKUP(AC479,$J$3:$K$1324,2,0)</f>
        <v>241</v>
      </c>
      <c r="AE479" s="11">
        <f t="shared" si="23"/>
        <v>241</v>
      </c>
    </row>
    <row r="480" spans="9:31" x14ac:dyDescent="0.25">
      <c r="I480" t="s">
        <v>13654</v>
      </c>
      <c r="J480" t="s">
        <v>14983</v>
      </c>
      <c r="K480">
        <v>1820</v>
      </c>
      <c r="L480" t="e">
        <f>VLOOKUP(J480,'[1]stockopname_master_item (11)'!B$2:C$3427,2,0)</f>
        <v>#N/A</v>
      </c>
      <c r="M480" s="14" t="s">
        <v>13805</v>
      </c>
      <c r="N480" s="15">
        <v>150</v>
      </c>
      <c r="O480" s="15">
        <f>VLOOKUP(M480,[2]Sheet1!B$2:C$1721,2,0)</f>
        <v>150</v>
      </c>
      <c r="P480" s="16" t="str">
        <f t="shared" si="21"/>
        <v>sama</v>
      </c>
      <c r="X480" t="s">
        <v>3785</v>
      </c>
      <c r="Y480">
        <v>12</v>
      </c>
      <c r="Z480">
        <v>12</v>
      </c>
      <c r="AA480" t="str">
        <f t="shared" si="22"/>
        <v>SAMA</v>
      </c>
      <c r="AC480" t="s">
        <v>15024</v>
      </c>
      <c r="AD480">
        <f>VLOOKUP(AC480,$J$3:$K$1324,2,0)</f>
        <v>8640</v>
      </c>
      <c r="AE480" s="11">
        <f t="shared" si="23"/>
        <v>8640</v>
      </c>
    </row>
    <row r="481" spans="9:31" x14ac:dyDescent="0.25">
      <c r="I481" t="s">
        <v>13655</v>
      </c>
      <c r="J481" t="s">
        <v>14984</v>
      </c>
      <c r="K481">
        <v>460</v>
      </c>
      <c r="L481" t="e">
        <f>VLOOKUP(J481,'[1]stockopname_master_item (11)'!B$2:C$3427,2,0)</f>
        <v>#N/A</v>
      </c>
      <c r="M481" s="14" t="s">
        <v>11119</v>
      </c>
      <c r="N481" s="15">
        <v>160</v>
      </c>
      <c r="O481" s="15">
        <f>VLOOKUP(M481,[2]Sheet1!B$2:C$1721,2,0)</f>
        <v>160</v>
      </c>
      <c r="P481" s="16" t="str">
        <f t="shared" si="21"/>
        <v>sama</v>
      </c>
      <c r="X481" t="s">
        <v>13702</v>
      </c>
      <c r="Y481">
        <v>100</v>
      </c>
      <c r="Z481">
        <v>100</v>
      </c>
      <c r="AA481" t="str">
        <f t="shared" si="22"/>
        <v>SAMA</v>
      </c>
      <c r="AC481" t="s">
        <v>15025</v>
      </c>
      <c r="AD481">
        <f>VLOOKUP(AC481,$J$3:$K$1324,2,0)</f>
        <v>180</v>
      </c>
      <c r="AE481" s="11">
        <f t="shared" si="23"/>
        <v>180</v>
      </c>
    </row>
    <row r="482" spans="9:31" x14ac:dyDescent="0.25">
      <c r="I482" t="s">
        <v>13655</v>
      </c>
      <c r="J482" t="s">
        <v>14985</v>
      </c>
      <c r="K482">
        <v>696</v>
      </c>
      <c r="L482" t="e">
        <f>VLOOKUP(J482,'[1]stockopname_master_item (11)'!B$2:C$3427,2,0)</f>
        <v>#N/A</v>
      </c>
      <c r="M482" s="14" t="s">
        <v>510</v>
      </c>
      <c r="N482" s="15">
        <v>8</v>
      </c>
      <c r="O482" s="15">
        <f>VLOOKUP(M482,[2]Sheet1!B$2:C$1721,2,0)</f>
        <v>8</v>
      </c>
      <c r="P482" s="16" t="str">
        <f t="shared" si="21"/>
        <v>sama</v>
      </c>
      <c r="X482" t="s">
        <v>13703</v>
      </c>
      <c r="Y482">
        <v>280</v>
      </c>
      <c r="Z482">
        <v>280</v>
      </c>
      <c r="AA482" t="str">
        <f t="shared" si="22"/>
        <v>SAMA</v>
      </c>
      <c r="AC482" t="s">
        <v>15028</v>
      </c>
      <c r="AD482" t="e">
        <f>VLOOKUP(AC482,$J$3:$K$1324,2,0)</f>
        <v>#N/A</v>
      </c>
      <c r="AE482" s="11" t="str">
        <f t="shared" si="23"/>
        <v>0</v>
      </c>
    </row>
    <row r="483" spans="9:31" x14ac:dyDescent="0.25">
      <c r="I483" t="s">
        <v>13656</v>
      </c>
      <c r="J483" t="s">
        <v>14986</v>
      </c>
      <c r="K483">
        <v>7719</v>
      </c>
      <c r="L483" t="e">
        <f>VLOOKUP(J483,'[1]stockopname_master_item (11)'!B$2:C$3427,2,0)</f>
        <v>#N/A</v>
      </c>
      <c r="M483" s="14" t="s">
        <v>506</v>
      </c>
      <c r="N483" s="15">
        <v>4</v>
      </c>
      <c r="O483" s="15">
        <f>VLOOKUP(M483,[2]Sheet1!B$2:C$1721,2,0)</f>
        <v>4</v>
      </c>
      <c r="P483" s="16" t="str">
        <f t="shared" si="21"/>
        <v>sama</v>
      </c>
      <c r="X483" t="s">
        <v>13704</v>
      </c>
      <c r="Y483">
        <v>205</v>
      </c>
      <c r="Z483">
        <v>205</v>
      </c>
      <c r="AA483" t="str">
        <f t="shared" si="22"/>
        <v>SAMA</v>
      </c>
      <c r="AC483" t="s">
        <v>15029</v>
      </c>
      <c r="AD483" t="e">
        <f>VLOOKUP(AC483,$J$3:$K$1324,2,0)</f>
        <v>#N/A</v>
      </c>
      <c r="AE483" s="11" t="str">
        <f t="shared" si="23"/>
        <v>0</v>
      </c>
    </row>
    <row r="484" spans="9:31" x14ac:dyDescent="0.25">
      <c r="I484" t="s">
        <v>2966</v>
      </c>
      <c r="J484" t="s">
        <v>14988</v>
      </c>
      <c r="K484">
        <v>50</v>
      </c>
      <c r="L484" t="e">
        <f>VLOOKUP(J484,'[1]stockopname_master_item (11)'!B$2:C$3427,2,0)</f>
        <v>#N/A</v>
      </c>
      <c r="M484" s="14" t="s">
        <v>13505</v>
      </c>
      <c r="N484" s="15">
        <v>985</v>
      </c>
      <c r="O484" s="15">
        <f>VLOOKUP(M484,[2]Sheet1!B$2:C$1721,2,0)</f>
        <v>985</v>
      </c>
      <c r="P484" s="16" t="str">
        <f t="shared" si="21"/>
        <v>sama</v>
      </c>
      <c r="X484" t="s">
        <v>13705</v>
      </c>
      <c r="Y484">
        <v>212</v>
      </c>
      <c r="Z484">
        <v>212</v>
      </c>
      <c r="AA484" t="str">
        <f t="shared" si="22"/>
        <v>SAMA</v>
      </c>
      <c r="AC484" t="s">
        <v>15030</v>
      </c>
      <c r="AD484">
        <f>VLOOKUP(AC484,$J$3:$K$1324,2,0)</f>
        <v>43</v>
      </c>
      <c r="AE484" s="11">
        <f t="shared" si="23"/>
        <v>43</v>
      </c>
    </row>
    <row r="485" spans="9:31" x14ac:dyDescent="0.25">
      <c r="I485" t="s">
        <v>2968</v>
      </c>
      <c r="J485" t="s">
        <v>14989</v>
      </c>
      <c r="K485">
        <v>1080</v>
      </c>
      <c r="L485" t="e">
        <f>VLOOKUP(J485,'[1]stockopname_master_item (11)'!B$2:C$3427,2,0)</f>
        <v>#N/A</v>
      </c>
      <c r="M485" s="14" t="s">
        <v>13809</v>
      </c>
      <c r="N485" s="15">
        <v>520</v>
      </c>
      <c r="O485" s="15">
        <f>VLOOKUP(M485,[2]Sheet1!B$2:C$1721,2,0)</f>
        <v>520</v>
      </c>
      <c r="P485" s="16" t="str">
        <f t="shared" si="21"/>
        <v>sama</v>
      </c>
      <c r="X485" t="s">
        <v>13706</v>
      </c>
      <c r="Y485">
        <v>236</v>
      </c>
      <c r="Z485">
        <v>236</v>
      </c>
      <c r="AA485" t="str">
        <f t="shared" si="22"/>
        <v>SAMA</v>
      </c>
      <c r="AC485" t="s">
        <v>15038</v>
      </c>
      <c r="AD485">
        <f>VLOOKUP(AC485,$J$3:$K$1324,2,0)</f>
        <v>12</v>
      </c>
      <c r="AE485" s="11">
        <f t="shared" si="23"/>
        <v>12</v>
      </c>
    </row>
    <row r="486" spans="9:31" x14ac:dyDescent="0.25">
      <c r="I486" t="s">
        <v>2971</v>
      </c>
      <c r="J486" t="s">
        <v>14990</v>
      </c>
      <c r="K486">
        <v>400</v>
      </c>
      <c r="L486" t="e">
        <f>VLOOKUP(J486,'[1]stockopname_master_item (11)'!B$2:C$3427,2,0)</f>
        <v>#N/A</v>
      </c>
      <c r="M486" s="14" t="s">
        <v>9362</v>
      </c>
      <c r="N486" s="15">
        <v>3</v>
      </c>
      <c r="O486" s="15">
        <f>VLOOKUP(M486,[2]Sheet1!B$2:C$1721,2,0)</f>
        <v>3</v>
      </c>
      <c r="P486" s="16" t="str">
        <f t="shared" si="21"/>
        <v>sama</v>
      </c>
      <c r="X486" t="s">
        <v>13707</v>
      </c>
      <c r="Y486">
        <v>33</v>
      </c>
      <c r="Z486">
        <v>33</v>
      </c>
      <c r="AA486" t="str">
        <f t="shared" si="22"/>
        <v>SAMA</v>
      </c>
      <c r="AC486" t="s">
        <v>15034</v>
      </c>
      <c r="AD486" t="e">
        <f>VLOOKUP(AC486,$J$3:$K$1324,2,0)</f>
        <v>#N/A</v>
      </c>
      <c r="AE486" s="11" t="str">
        <f t="shared" si="23"/>
        <v>0</v>
      </c>
    </row>
    <row r="487" spans="9:31" x14ac:dyDescent="0.25">
      <c r="I487" t="s">
        <v>2973</v>
      </c>
      <c r="J487" t="s">
        <v>14992</v>
      </c>
      <c r="K487">
        <v>460</v>
      </c>
      <c r="L487" t="e">
        <f>VLOOKUP(J487,'[1]stockopname_master_item (11)'!B$2:C$3427,2,0)</f>
        <v>#N/A</v>
      </c>
      <c r="M487" s="14" t="s">
        <v>515</v>
      </c>
      <c r="N487" s="15">
        <v>3</v>
      </c>
      <c r="O487" s="15">
        <f>VLOOKUP(M487,[2]Sheet1!B$2:C$1721,2,0)</f>
        <v>3</v>
      </c>
      <c r="P487" s="16" t="str">
        <f t="shared" si="21"/>
        <v>sama</v>
      </c>
      <c r="X487" t="s">
        <v>13708</v>
      </c>
      <c r="Y487">
        <v>2285</v>
      </c>
      <c r="Z487">
        <v>2285</v>
      </c>
      <c r="AA487" t="str">
        <f t="shared" si="22"/>
        <v>SAMA</v>
      </c>
      <c r="AC487" t="s">
        <v>15035</v>
      </c>
      <c r="AD487">
        <f>VLOOKUP(AC487,$J$3:$K$1324,2,0)</f>
        <v>14941</v>
      </c>
      <c r="AE487" s="11">
        <f t="shared" si="23"/>
        <v>14941</v>
      </c>
    </row>
    <row r="488" spans="9:31" x14ac:dyDescent="0.25">
      <c r="I488" t="s">
        <v>13658</v>
      </c>
      <c r="J488" t="s">
        <v>14997</v>
      </c>
      <c r="K488">
        <v>1560</v>
      </c>
      <c r="L488" t="e">
        <f>VLOOKUP(J488,'[1]stockopname_master_item (11)'!B$2:C$3427,2,0)</f>
        <v>#N/A</v>
      </c>
      <c r="M488" s="14" t="s">
        <v>518</v>
      </c>
      <c r="N488" s="15">
        <v>4</v>
      </c>
      <c r="O488" s="15">
        <f>VLOOKUP(M488,[2]Sheet1!B$2:C$1721,2,0)</f>
        <v>4</v>
      </c>
      <c r="P488" s="16" t="str">
        <f t="shared" si="21"/>
        <v>sama</v>
      </c>
      <c r="X488" t="s">
        <v>13709</v>
      </c>
      <c r="Y488">
        <v>507</v>
      </c>
      <c r="Z488">
        <v>507</v>
      </c>
      <c r="AA488" t="str">
        <f t="shared" si="22"/>
        <v>SAMA</v>
      </c>
      <c r="AC488" t="s">
        <v>15036</v>
      </c>
      <c r="AD488">
        <f>VLOOKUP(AC488,$J$3:$K$1324,2,0)</f>
        <v>4300</v>
      </c>
      <c r="AE488" s="11">
        <f t="shared" si="23"/>
        <v>4300</v>
      </c>
    </row>
    <row r="489" spans="9:31" x14ac:dyDescent="0.25">
      <c r="I489" t="s">
        <v>13658</v>
      </c>
      <c r="J489" t="s">
        <v>14998</v>
      </c>
      <c r="K489">
        <v>6720</v>
      </c>
      <c r="L489" t="e">
        <f>VLOOKUP(J489,'[1]stockopname_master_item (11)'!B$2:C$3427,2,0)</f>
        <v>#N/A</v>
      </c>
      <c r="M489" s="14" t="s">
        <v>530</v>
      </c>
      <c r="N489" s="15">
        <v>3</v>
      </c>
      <c r="O489" s="15">
        <f>VLOOKUP(M489,[2]Sheet1!B$2:C$1721,2,0)</f>
        <v>3</v>
      </c>
      <c r="P489" s="16" t="str">
        <f t="shared" si="21"/>
        <v>sama</v>
      </c>
      <c r="X489" t="s">
        <v>3825</v>
      </c>
      <c r="Y489">
        <v>600</v>
      </c>
      <c r="Z489">
        <v>600</v>
      </c>
      <c r="AA489" t="str">
        <f t="shared" si="22"/>
        <v>SAMA</v>
      </c>
      <c r="AC489" t="s">
        <v>15033</v>
      </c>
      <c r="AD489" t="e">
        <f>VLOOKUP(AC489,$J$3:$K$1324,2,0)</f>
        <v>#N/A</v>
      </c>
      <c r="AE489" s="11" t="str">
        <f t="shared" si="23"/>
        <v>0</v>
      </c>
    </row>
    <row r="490" spans="9:31" x14ac:dyDescent="0.25">
      <c r="I490" t="s">
        <v>13659</v>
      </c>
      <c r="J490" t="s">
        <v>14999</v>
      </c>
      <c r="K490">
        <v>9</v>
      </c>
      <c r="L490" t="e">
        <f>VLOOKUP(J490,'[1]stockopname_master_item (11)'!B$2:C$3427,2,0)</f>
        <v>#N/A</v>
      </c>
      <c r="M490" s="14" t="s">
        <v>13810</v>
      </c>
      <c r="N490" s="15">
        <v>319</v>
      </c>
      <c r="O490" s="15">
        <f>VLOOKUP(M490,[2]Sheet1!B$2:C$1721,2,0)</f>
        <v>319</v>
      </c>
      <c r="P490" s="16" t="str">
        <f t="shared" si="21"/>
        <v>sama</v>
      </c>
      <c r="X490" t="s">
        <v>3828</v>
      </c>
      <c r="Y490">
        <v>12</v>
      </c>
      <c r="Z490">
        <v>12</v>
      </c>
      <c r="AA490" t="str">
        <f t="shared" si="22"/>
        <v>SAMA</v>
      </c>
      <c r="AC490" t="s">
        <v>15031</v>
      </c>
      <c r="AD490" t="e">
        <f>VLOOKUP(AC490,$J$3:$K$1324,2,0)</f>
        <v>#N/A</v>
      </c>
      <c r="AE490" s="11" t="str">
        <f t="shared" si="23"/>
        <v>0</v>
      </c>
    </row>
    <row r="491" spans="9:31" x14ac:dyDescent="0.25">
      <c r="I491" t="s">
        <v>13659</v>
      </c>
      <c r="J491" t="s">
        <v>15002</v>
      </c>
      <c r="K491">
        <v>419</v>
      </c>
      <c r="L491" t="e">
        <f>VLOOKUP(J491,'[1]stockopname_master_item (11)'!B$2:C$3427,2,0)</f>
        <v>#N/A</v>
      </c>
      <c r="M491" s="14" t="s">
        <v>520</v>
      </c>
      <c r="N491" s="15">
        <v>8</v>
      </c>
      <c r="O491" s="15">
        <f>VLOOKUP(M491,[2]Sheet1!B$2:C$1721,2,0)</f>
        <v>8</v>
      </c>
      <c r="P491" s="16" t="str">
        <f t="shared" si="21"/>
        <v>sama</v>
      </c>
      <c r="X491" t="s">
        <v>13711</v>
      </c>
      <c r="Y491">
        <v>1967</v>
      </c>
      <c r="Z491">
        <v>1967</v>
      </c>
      <c r="AA491" t="str">
        <f t="shared" si="22"/>
        <v>SAMA</v>
      </c>
      <c r="AC491" t="s">
        <v>15032</v>
      </c>
      <c r="AD491">
        <f>VLOOKUP(AC491,$J$3:$K$1324,2,0)</f>
        <v>382</v>
      </c>
      <c r="AE491" s="11">
        <f t="shared" si="23"/>
        <v>382</v>
      </c>
    </row>
    <row r="492" spans="9:31" x14ac:dyDescent="0.25">
      <c r="I492" t="s">
        <v>13659</v>
      </c>
      <c r="J492" t="s">
        <v>15003</v>
      </c>
      <c r="K492">
        <v>1360</v>
      </c>
      <c r="L492" t="e">
        <f>VLOOKUP(J492,'[1]stockopname_master_item (11)'!B$2:C$3427,2,0)</f>
        <v>#N/A</v>
      </c>
      <c r="M492" s="14" t="s">
        <v>4745</v>
      </c>
      <c r="N492" s="15">
        <v>1168</v>
      </c>
      <c r="O492" s="15">
        <f>VLOOKUP(M492,[2]Sheet1!B$2:C$1721,2,0)</f>
        <v>1168</v>
      </c>
      <c r="P492" s="16" t="str">
        <f t="shared" si="21"/>
        <v>sama</v>
      </c>
      <c r="X492" t="s">
        <v>13713</v>
      </c>
      <c r="Y492">
        <v>370</v>
      </c>
      <c r="Z492">
        <v>370</v>
      </c>
      <c r="AA492" t="str">
        <f t="shared" si="22"/>
        <v>SAMA</v>
      </c>
      <c r="AC492" t="s">
        <v>15037</v>
      </c>
      <c r="AD492" t="e">
        <f>VLOOKUP(AC492,$J$3:$K$1324,2,0)</f>
        <v>#N/A</v>
      </c>
      <c r="AE492" s="11" t="str">
        <f t="shared" si="23"/>
        <v>0</v>
      </c>
    </row>
    <row r="493" spans="9:31" x14ac:dyDescent="0.25">
      <c r="I493" t="s">
        <v>13659</v>
      </c>
      <c r="J493" t="s">
        <v>15004</v>
      </c>
      <c r="K493">
        <v>400</v>
      </c>
      <c r="L493" t="e">
        <f>VLOOKUP(J493,'[1]stockopname_master_item (11)'!B$2:C$3427,2,0)</f>
        <v>#N/A</v>
      </c>
      <c r="M493" s="14" t="s">
        <v>4742</v>
      </c>
      <c r="N493" s="15">
        <v>4287</v>
      </c>
      <c r="O493" s="15">
        <f>VLOOKUP(M493,[2]Sheet1!B$2:C$1721,2,0)</f>
        <v>4287</v>
      </c>
      <c r="P493" s="16" t="str">
        <f t="shared" si="21"/>
        <v>sama</v>
      </c>
      <c r="X493" t="s">
        <v>13715</v>
      </c>
      <c r="Y493">
        <v>11</v>
      </c>
      <c r="Z493">
        <v>11</v>
      </c>
      <c r="AA493" t="str">
        <f t="shared" si="22"/>
        <v>SAMA</v>
      </c>
      <c r="AC493" t="s">
        <v>15039</v>
      </c>
      <c r="AD493" t="e">
        <f>VLOOKUP(AC493,$J$3:$K$1324,2,0)</f>
        <v>#N/A</v>
      </c>
      <c r="AE493" s="11" t="str">
        <f t="shared" si="23"/>
        <v>0</v>
      </c>
    </row>
    <row r="494" spans="9:31" x14ac:dyDescent="0.25">
      <c r="I494" t="s">
        <v>13660</v>
      </c>
      <c r="J494" t="s">
        <v>15006</v>
      </c>
      <c r="K494">
        <v>560</v>
      </c>
      <c r="L494" t="e">
        <f>VLOOKUP(J494,'[1]stockopname_master_item (11)'!B$2:C$3427,2,0)</f>
        <v>#N/A</v>
      </c>
      <c r="M494" s="14" t="s">
        <v>4747</v>
      </c>
      <c r="N494" s="15">
        <v>147213</v>
      </c>
      <c r="O494" s="15">
        <f>VLOOKUP(M494,[2]Sheet1!B$2:C$1721,2,0)</f>
        <v>147213</v>
      </c>
      <c r="P494" s="16" t="str">
        <f t="shared" si="21"/>
        <v>sama</v>
      </c>
      <c r="X494" t="s">
        <v>13716</v>
      </c>
      <c r="Y494">
        <v>160</v>
      </c>
      <c r="Z494">
        <v>160</v>
      </c>
      <c r="AA494" t="str">
        <f t="shared" si="22"/>
        <v>SAMA</v>
      </c>
      <c r="AC494" t="s">
        <v>15040</v>
      </c>
      <c r="AD494" t="e">
        <f>VLOOKUP(AC494,$J$3:$K$1324,2,0)</f>
        <v>#N/A</v>
      </c>
      <c r="AE494" s="11" t="str">
        <f t="shared" si="23"/>
        <v>0</v>
      </c>
    </row>
    <row r="495" spans="9:31" x14ac:dyDescent="0.25">
      <c r="I495" t="s">
        <v>2995</v>
      </c>
      <c r="J495" t="s">
        <v>15007</v>
      </c>
      <c r="K495">
        <v>180</v>
      </c>
      <c r="L495" t="e">
        <f>VLOOKUP(J495,'[1]stockopname_master_item (11)'!B$2:C$3427,2,0)</f>
        <v>#N/A</v>
      </c>
      <c r="M495" s="14" t="s">
        <v>13817</v>
      </c>
      <c r="N495" s="15">
        <v>41</v>
      </c>
      <c r="O495" s="15">
        <f>VLOOKUP(M495,[2]Sheet1!B$2:C$1721,2,0)</f>
        <v>41</v>
      </c>
      <c r="P495" s="16" t="str">
        <f t="shared" si="21"/>
        <v>sama</v>
      </c>
      <c r="X495" t="s">
        <v>13717</v>
      </c>
      <c r="Y495">
        <v>93</v>
      </c>
      <c r="Z495">
        <v>93</v>
      </c>
      <c r="AA495" t="str">
        <f t="shared" si="22"/>
        <v>SAMA</v>
      </c>
      <c r="AC495" t="s">
        <v>15041</v>
      </c>
      <c r="AD495">
        <f>VLOOKUP(AC495,$J$3:$K$1324,2,0)</f>
        <v>26324</v>
      </c>
      <c r="AE495" s="11">
        <f t="shared" si="23"/>
        <v>26324</v>
      </c>
    </row>
    <row r="496" spans="9:31" x14ac:dyDescent="0.25">
      <c r="I496" t="s">
        <v>2998</v>
      </c>
      <c r="J496" t="s">
        <v>15008</v>
      </c>
      <c r="K496">
        <v>133</v>
      </c>
      <c r="L496" t="e">
        <f>VLOOKUP(J496,'[1]stockopname_master_item (11)'!B$2:C$3427,2,0)</f>
        <v>#N/A</v>
      </c>
      <c r="M496" s="14" t="s">
        <v>5098</v>
      </c>
      <c r="N496" s="15">
        <v>1223</v>
      </c>
      <c r="O496" s="15">
        <f>VLOOKUP(M496,[2]Sheet1!B$2:C$1721,2,0)</f>
        <v>1223</v>
      </c>
      <c r="P496" s="16" t="str">
        <f t="shared" si="21"/>
        <v>sama</v>
      </c>
      <c r="X496" t="s">
        <v>3903</v>
      </c>
      <c r="Y496">
        <v>16</v>
      </c>
      <c r="Z496">
        <v>16</v>
      </c>
      <c r="AA496" t="str">
        <f t="shared" si="22"/>
        <v>SAMA</v>
      </c>
      <c r="AC496" t="s">
        <v>15042</v>
      </c>
      <c r="AD496">
        <f>VLOOKUP(AC496,$J$3:$K$1324,2,0)</f>
        <v>1200</v>
      </c>
      <c r="AE496" s="11">
        <f t="shared" si="23"/>
        <v>1200</v>
      </c>
    </row>
    <row r="497" spans="9:31" x14ac:dyDescent="0.25">
      <c r="I497" t="s">
        <v>2998</v>
      </c>
      <c r="J497" t="s">
        <v>15009</v>
      </c>
      <c r="K497">
        <v>1840</v>
      </c>
      <c r="L497" t="e">
        <f>VLOOKUP(J497,'[1]stockopname_master_item (11)'!B$2:C$3427,2,0)</f>
        <v>#N/A</v>
      </c>
      <c r="M497" s="14" t="s">
        <v>5339</v>
      </c>
      <c r="N497" s="15">
        <v>41353</v>
      </c>
      <c r="O497" s="15">
        <f>VLOOKUP(M497,[2]Sheet1!B$2:C$1721,2,0)</f>
        <v>41353</v>
      </c>
      <c r="P497" s="16" t="str">
        <f t="shared" si="21"/>
        <v>sama</v>
      </c>
      <c r="X497" t="s">
        <v>13720</v>
      </c>
      <c r="Y497">
        <v>440</v>
      </c>
      <c r="Z497">
        <v>440</v>
      </c>
      <c r="AA497" t="str">
        <f t="shared" si="22"/>
        <v>SAMA</v>
      </c>
      <c r="AC497" t="s">
        <v>15044</v>
      </c>
      <c r="AD497" t="e">
        <f>VLOOKUP(AC497,$J$3:$K$1324,2,0)</f>
        <v>#N/A</v>
      </c>
      <c r="AE497" s="11" t="str">
        <f t="shared" si="23"/>
        <v>0</v>
      </c>
    </row>
    <row r="498" spans="9:31" x14ac:dyDescent="0.25">
      <c r="I498" t="s">
        <v>3004</v>
      </c>
      <c r="J498" t="s">
        <v>15011</v>
      </c>
      <c r="K498">
        <v>5</v>
      </c>
      <c r="L498" t="e">
        <f>VLOOKUP(J498,'[1]stockopname_master_item (11)'!B$2:C$3427,2,0)</f>
        <v>#N/A</v>
      </c>
      <c r="M498" s="14" t="s">
        <v>5452</v>
      </c>
      <c r="N498" s="15">
        <v>2460</v>
      </c>
      <c r="O498" s="15">
        <f>VLOOKUP(M498,[2]Sheet1!B$2:C$1721,2,0)</f>
        <v>2460</v>
      </c>
      <c r="P498" s="16" t="str">
        <f t="shared" si="21"/>
        <v>sama</v>
      </c>
      <c r="X498" t="s">
        <v>13721</v>
      </c>
      <c r="Y498">
        <v>1047</v>
      </c>
      <c r="Z498">
        <v>1047</v>
      </c>
      <c r="AA498" t="str">
        <f t="shared" si="22"/>
        <v>SAMA</v>
      </c>
      <c r="AC498" t="s">
        <v>14226</v>
      </c>
      <c r="AD498">
        <f>VLOOKUP(AC498,$J$3:$K$1324,2,0)</f>
        <v>5</v>
      </c>
      <c r="AE498" s="11">
        <f t="shared" si="23"/>
        <v>5</v>
      </c>
    </row>
    <row r="499" spans="9:31" x14ac:dyDescent="0.25">
      <c r="I499" t="s">
        <v>13661</v>
      </c>
      <c r="J499" t="s">
        <v>15013</v>
      </c>
      <c r="K499">
        <v>1244</v>
      </c>
      <c r="L499" t="e">
        <f>VLOOKUP(J499,'[1]stockopname_master_item (11)'!B$2:C$3427,2,0)</f>
        <v>#N/A</v>
      </c>
      <c r="M499" s="14" t="s">
        <v>5427</v>
      </c>
      <c r="N499" s="15">
        <v>244</v>
      </c>
      <c r="O499" s="15">
        <f>VLOOKUP(M499,[2]Sheet1!B$2:C$1721,2,0)</f>
        <v>244</v>
      </c>
      <c r="P499" s="16" t="str">
        <f t="shared" si="21"/>
        <v>sama</v>
      </c>
      <c r="X499" t="s">
        <v>3919</v>
      </c>
      <c r="Y499">
        <v>10193</v>
      </c>
      <c r="Z499">
        <v>10193</v>
      </c>
      <c r="AA499" t="str">
        <f t="shared" si="22"/>
        <v>SAMA</v>
      </c>
      <c r="AC499" t="s">
        <v>15045</v>
      </c>
      <c r="AD499">
        <f>VLOOKUP(AC499,$J$3:$K$1324,2,0)</f>
        <v>2430</v>
      </c>
      <c r="AE499" s="11">
        <f t="shared" si="23"/>
        <v>2430</v>
      </c>
    </row>
    <row r="500" spans="9:31" x14ac:dyDescent="0.25">
      <c r="I500" t="s">
        <v>13662</v>
      </c>
      <c r="J500" t="s">
        <v>15014</v>
      </c>
      <c r="K500">
        <v>1565</v>
      </c>
      <c r="L500" t="e">
        <f>VLOOKUP(J500,'[1]stockopname_master_item (11)'!B$2:C$3427,2,0)</f>
        <v>#N/A</v>
      </c>
      <c r="M500" s="14" t="s">
        <v>5091</v>
      </c>
      <c r="N500" s="15">
        <v>9060</v>
      </c>
      <c r="O500" s="15">
        <f>VLOOKUP(M500,[2]Sheet1!B$2:C$1721,2,0)</f>
        <v>9060</v>
      </c>
      <c r="P500" s="16" t="str">
        <f t="shared" si="21"/>
        <v>sama</v>
      </c>
      <c r="X500" t="s">
        <v>13722</v>
      </c>
      <c r="Y500">
        <v>30301</v>
      </c>
      <c r="Z500">
        <v>30301</v>
      </c>
      <c r="AA500" t="str">
        <f t="shared" si="22"/>
        <v>SAMA</v>
      </c>
      <c r="AC500" t="s">
        <v>15046</v>
      </c>
      <c r="AD500">
        <f>VLOOKUP(AC500,$J$3:$K$1324,2,0)</f>
        <v>7000</v>
      </c>
      <c r="AE500" s="11">
        <f t="shared" si="23"/>
        <v>7000</v>
      </c>
    </row>
    <row r="501" spans="9:31" x14ac:dyDescent="0.25">
      <c r="I501" t="s">
        <v>13663</v>
      </c>
      <c r="J501" t="s">
        <v>15015</v>
      </c>
      <c r="K501">
        <v>230</v>
      </c>
      <c r="L501" t="e">
        <f>VLOOKUP(J501,'[1]stockopname_master_item (11)'!B$2:C$3427,2,0)</f>
        <v>#N/A</v>
      </c>
      <c r="M501" s="14" t="s">
        <v>13509</v>
      </c>
      <c r="N501" s="15">
        <v>4438</v>
      </c>
      <c r="O501" s="15">
        <f>VLOOKUP(M501,[2]Sheet1!B$2:C$1721,2,0)</f>
        <v>4438</v>
      </c>
      <c r="P501" s="16" t="str">
        <f t="shared" si="21"/>
        <v>sama</v>
      </c>
      <c r="X501" t="s">
        <v>3956</v>
      </c>
      <c r="Y501">
        <v>356</v>
      </c>
      <c r="Z501">
        <v>356</v>
      </c>
      <c r="AA501" t="str">
        <f t="shared" si="22"/>
        <v>SAMA</v>
      </c>
      <c r="AC501" t="s">
        <v>15047</v>
      </c>
      <c r="AD501">
        <f>VLOOKUP(AC501,$J$3:$K$1324,2,0)</f>
        <v>2165</v>
      </c>
      <c r="AE501" s="11">
        <f t="shared" si="23"/>
        <v>2165</v>
      </c>
    </row>
    <row r="502" spans="9:31" x14ac:dyDescent="0.25">
      <c r="I502" t="s">
        <v>13664</v>
      </c>
      <c r="J502" t="s">
        <v>15018</v>
      </c>
      <c r="K502">
        <v>340</v>
      </c>
      <c r="L502" t="e">
        <f>VLOOKUP(J502,'[1]stockopname_master_item (11)'!B$2:C$3427,2,0)</f>
        <v>#N/A</v>
      </c>
      <c r="M502" s="14" t="s">
        <v>557</v>
      </c>
      <c r="N502" s="15">
        <v>680</v>
      </c>
      <c r="O502" s="15">
        <f>VLOOKUP(M502,[2]Sheet1!B$2:C$1721,2,0)</f>
        <v>680</v>
      </c>
      <c r="P502" s="16" t="str">
        <f t="shared" si="21"/>
        <v>sama</v>
      </c>
      <c r="X502" t="s">
        <v>10824</v>
      </c>
      <c r="Y502">
        <v>15</v>
      </c>
      <c r="Z502">
        <v>15</v>
      </c>
      <c r="AA502" t="str">
        <f t="shared" si="22"/>
        <v>SAMA</v>
      </c>
      <c r="AC502" t="s">
        <v>15048</v>
      </c>
      <c r="AD502">
        <f>VLOOKUP(AC502,$J$3:$K$1324,2,0)</f>
        <v>2300</v>
      </c>
      <c r="AE502" s="11">
        <f t="shared" si="23"/>
        <v>2300</v>
      </c>
    </row>
    <row r="503" spans="9:31" x14ac:dyDescent="0.25">
      <c r="I503" t="s">
        <v>13664</v>
      </c>
      <c r="J503" t="s">
        <v>15019</v>
      </c>
      <c r="K503">
        <v>1440</v>
      </c>
      <c r="L503" t="e">
        <f>VLOOKUP(J503,'[1]stockopname_master_item (11)'!B$2:C$3427,2,0)</f>
        <v>#N/A</v>
      </c>
      <c r="M503" s="14" t="s">
        <v>534</v>
      </c>
      <c r="N503" s="15">
        <v>5818</v>
      </c>
      <c r="O503" s="15">
        <f>VLOOKUP(M503,[2]Sheet1!B$2:C$1721,2,0)</f>
        <v>5818</v>
      </c>
      <c r="P503" s="16" t="str">
        <f t="shared" si="21"/>
        <v>sama</v>
      </c>
      <c r="X503" t="s">
        <v>13723</v>
      </c>
      <c r="Y503">
        <v>1071</v>
      </c>
      <c r="Z503">
        <v>1071</v>
      </c>
      <c r="AA503" t="str">
        <f t="shared" si="22"/>
        <v>SAMA</v>
      </c>
      <c r="AC503" t="s">
        <v>15050</v>
      </c>
      <c r="AD503" t="e">
        <f>VLOOKUP(AC503,$J$3:$K$1324,2,0)</f>
        <v>#N/A</v>
      </c>
      <c r="AE503" s="11" t="str">
        <f t="shared" si="23"/>
        <v>0</v>
      </c>
    </row>
    <row r="504" spans="9:31" x14ac:dyDescent="0.25">
      <c r="I504" t="s">
        <v>13665</v>
      </c>
      <c r="J504" t="s">
        <v>15022</v>
      </c>
      <c r="K504">
        <v>200</v>
      </c>
      <c r="L504" t="e">
        <f>VLOOKUP(J504,'[1]stockopname_master_item (11)'!B$2:C$3427,2,0)</f>
        <v>#N/A</v>
      </c>
      <c r="M504" s="14" t="s">
        <v>5280</v>
      </c>
      <c r="N504" s="15">
        <v>520</v>
      </c>
      <c r="O504" s="15">
        <f>VLOOKUP(M504,[2]Sheet1!B$2:C$1721,2,0)</f>
        <v>520</v>
      </c>
      <c r="P504" s="16" t="str">
        <f t="shared" si="21"/>
        <v>sama</v>
      </c>
      <c r="X504" t="s">
        <v>13724</v>
      </c>
      <c r="Y504">
        <v>400</v>
      </c>
      <c r="Z504">
        <v>400</v>
      </c>
      <c r="AA504" t="str">
        <f t="shared" si="22"/>
        <v>SAMA</v>
      </c>
      <c r="AC504" t="s">
        <v>15051</v>
      </c>
      <c r="AD504" t="e">
        <f>VLOOKUP(AC504,$J$3:$K$1324,2,0)</f>
        <v>#N/A</v>
      </c>
      <c r="AE504" s="11" t="str">
        <f t="shared" si="23"/>
        <v>0</v>
      </c>
    </row>
    <row r="505" spans="9:31" x14ac:dyDescent="0.25">
      <c r="I505" t="s">
        <v>13665</v>
      </c>
      <c r="J505" t="s">
        <v>15023</v>
      </c>
      <c r="K505">
        <v>42</v>
      </c>
      <c r="L505" t="e">
        <f>VLOOKUP(J505,'[1]stockopname_master_item (11)'!B$2:C$3427,2,0)</f>
        <v>#N/A</v>
      </c>
      <c r="M505" s="14" t="s">
        <v>4938</v>
      </c>
      <c r="N505" s="15">
        <v>160</v>
      </c>
      <c r="O505" s="15">
        <f>VLOOKUP(M505,[2]Sheet1!B$2:C$1721,2,0)</f>
        <v>160</v>
      </c>
      <c r="P505" s="16" t="str">
        <f t="shared" si="21"/>
        <v>sama</v>
      </c>
      <c r="X505" t="s">
        <v>13726</v>
      </c>
      <c r="Y505">
        <v>176</v>
      </c>
      <c r="Z505">
        <v>176</v>
      </c>
      <c r="AA505" t="str">
        <f t="shared" si="22"/>
        <v>SAMA</v>
      </c>
      <c r="AC505" t="s">
        <v>15052</v>
      </c>
      <c r="AD505">
        <f>VLOOKUP(AC505,$J$3:$K$1324,2,0)</f>
        <v>135</v>
      </c>
      <c r="AE505" s="11">
        <f t="shared" si="23"/>
        <v>135</v>
      </c>
    </row>
    <row r="506" spans="9:31" x14ac:dyDescent="0.25">
      <c r="I506" t="s">
        <v>3064</v>
      </c>
      <c r="J506" t="s">
        <v>15024</v>
      </c>
      <c r="K506">
        <v>8640</v>
      </c>
      <c r="L506" t="e">
        <f>VLOOKUP(J506,'[1]stockopname_master_item (11)'!B$2:C$3427,2,0)</f>
        <v>#N/A</v>
      </c>
      <c r="M506" s="14" t="s">
        <v>4901</v>
      </c>
      <c r="N506" s="15">
        <v>180</v>
      </c>
      <c r="O506" s="15">
        <f>VLOOKUP(M506,[2]Sheet1!B$2:C$1721,2,0)</f>
        <v>180</v>
      </c>
      <c r="P506" s="16" t="str">
        <f t="shared" si="21"/>
        <v>sama</v>
      </c>
      <c r="X506" t="s">
        <v>13728</v>
      </c>
      <c r="Y506">
        <v>1555</v>
      </c>
      <c r="Z506">
        <v>1555</v>
      </c>
      <c r="AA506" t="str">
        <f t="shared" si="22"/>
        <v>SAMA</v>
      </c>
      <c r="AC506" t="s">
        <v>15053</v>
      </c>
      <c r="AD506">
        <f>VLOOKUP(AC506,$J$3:$K$1324,2,0)</f>
        <v>5</v>
      </c>
      <c r="AE506" s="11">
        <f t="shared" si="23"/>
        <v>5</v>
      </c>
    </row>
    <row r="507" spans="9:31" x14ac:dyDescent="0.25">
      <c r="I507" t="s">
        <v>3070</v>
      </c>
      <c r="J507" t="s">
        <v>15025</v>
      </c>
      <c r="K507">
        <v>180</v>
      </c>
      <c r="L507" t="e">
        <f>VLOOKUP(J507,'[1]stockopname_master_item (11)'!B$2:C$3427,2,0)</f>
        <v>#N/A</v>
      </c>
      <c r="M507" s="14" t="s">
        <v>4930</v>
      </c>
      <c r="N507" s="15">
        <v>90</v>
      </c>
      <c r="O507" s="15">
        <f>VLOOKUP(M507,[2]Sheet1!B$2:C$1721,2,0)</f>
        <v>90</v>
      </c>
      <c r="P507" s="16" t="str">
        <f t="shared" si="21"/>
        <v>sama</v>
      </c>
      <c r="X507" t="s">
        <v>4020</v>
      </c>
      <c r="Y507">
        <v>128359</v>
      </c>
      <c r="Z507">
        <v>128359</v>
      </c>
      <c r="AA507" t="str">
        <f t="shared" si="22"/>
        <v>SAMA</v>
      </c>
      <c r="AC507" t="s">
        <v>15081</v>
      </c>
      <c r="AD507" t="e">
        <f>VLOOKUP(AC507,$J$3:$K$1324,2,0)</f>
        <v>#N/A</v>
      </c>
      <c r="AE507" s="11" t="str">
        <f t="shared" si="23"/>
        <v>0</v>
      </c>
    </row>
    <row r="508" spans="9:31" x14ac:dyDescent="0.25">
      <c r="I508" t="s">
        <v>3072</v>
      </c>
      <c r="J508" t="s">
        <v>15027</v>
      </c>
      <c r="K508">
        <v>241</v>
      </c>
      <c r="L508" t="e">
        <f>VLOOKUP(J508,'[1]stockopname_master_item (11)'!B$2:C$3427,2,0)</f>
        <v>#N/A</v>
      </c>
      <c r="M508" s="14" t="s">
        <v>549</v>
      </c>
      <c r="N508" s="15">
        <v>10</v>
      </c>
      <c r="O508" s="15">
        <f>VLOOKUP(M508,[2]Sheet1!B$2:C$1721,2,0)</f>
        <v>10</v>
      </c>
      <c r="P508" s="16" t="str">
        <f t="shared" si="21"/>
        <v>sama</v>
      </c>
      <c r="X508" t="s">
        <v>4060</v>
      </c>
      <c r="Y508">
        <v>25</v>
      </c>
      <c r="Z508">
        <v>25</v>
      </c>
      <c r="AA508" t="str">
        <f t="shared" si="22"/>
        <v>SAMA</v>
      </c>
      <c r="AC508" t="s">
        <v>15080</v>
      </c>
      <c r="AD508" t="e">
        <f>VLOOKUP(AC508,$J$3:$K$1324,2,0)</f>
        <v>#N/A</v>
      </c>
      <c r="AE508" s="11" t="str">
        <f t="shared" si="23"/>
        <v>0</v>
      </c>
    </row>
    <row r="509" spans="9:31" x14ac:dyDescent="0.25">
      <c r="I509" t="s">
        <v>13667</v>
      </c>
      <c r="J509" t="s">
        <v>15030</v>
      </c>
      <c r="K509">
        <v>43</v>
      </c>
      <c r="L509" t="e">
        <f>VLOOKUP(J509,'[1]stockopname_master_item (11)'!B$2:C$3427,2,0)</f>
        <v>#N/A</v>
      </c>
      <c r="M509" s="14" t="s">
        <v>547</v>
      </c>
      <c r="N509" s="15">
        <v>16</v>
      </c>
      <c r="O509" s="15">
        <f>VLOOKUP(M509,[2]Sheet1!B$2:C$1721,2,0)</f>
        <v>16</v>
      </c>
      <c r="P509" s="16" t="str">
        <f t="shared" si="21"/>
        <v>sama</v>
      </c>
      <c r="X509" t="s">
        <v>13729</v>
      </c>
      <c r="Y509">
        <v>14</v>
      </c>
      <c r="Z509">
        <v>14</v>
      </c>
      <c r="AA509" t="str">
        <f t="shared" si="22"/>
        <v>SAMA</v>
      </c>
      <c r="AC509" t="s">
        <v>15082</v>
      </c>
      <c r="AD509">
        <f>VLOOKUP(AC509,$J$3:$K$1324,2,0)</f>
        <v>19814</v>
      </c>
      <c r="AE509" s="11">
        <f t="shared" si="23"/>
        <v>19814</v>
      </c>
    </row>
    <row r="510" spans="9:31" x14ac:dyDescent="0.25">
      <c r="I510" t="s">
        <v>13668</v>
      </c>
      <c r="J510" t="s">
        <v>15032</v>
      </c>
      <c r="K510">
        <v>382</v>
      </c>
      <c r="L510" t="e">
        <f>VLOOKUP(J510,'[1]stockopname_master_item (11)'!B$2:C$3427,2,0)</f>
        <v>#N/A</v>
      </c>
      <c r="M510" s="14" t="s">
        <v>4865</v>
      </c>
      <c r="N510" s="15">
        <v>1958</v>
      </c>
      <c r="O510" s="15">
        <f>VLOOKUP(M510,[2]Sheet1!B$2:C$1721,2,0)</f>
        <v>1958</v>
      </c>
      <c r="P510" s="16" t="str">
        <f t="shared" si="21"/>
        <v>sama</v>
      </c>
      <c r="X510" t="s">
        <v>13730</v>
      </c>
      <c r="Y510">
        <v>511</v>
      </c>
      <c r="Z510">
        <v>511</v>
      </c>
      <c r="AA510" t="str">
        <f t="shared" si="22"/>
        <v>SAMA</v>
      </c>
      <c r="AC510" t="s">
        <v>15083</v>
      </c>
      <c r="AD510">
        <f>VLOOKUP(AC510,$J$3:$K$1324,2,0)</f>
        <v>9384</v>
      </c>
      <c r="AE510" s="11">
        <f t="shared" si="23"/>
        <v>9384</v>
      </c>
    </row>
    <row r="511" spans="9:31" x14ac:dyDescent="0.25">
      <c r="I511" t="s">
        <v>13670</v>
      </c>
      <c r="J511" t="s">
        <v>15035</v>
      </c>
      <c r="K511">
        <v>14941</v>
      </c>
      <c r="L511" t="e">
        <f>VLOOKUP(J511,'[1]stockopname_master_item (11)'!B$2:C$3427,2,0)</f>
        <v>#N/A</v>
      </c>
      <c r="M511" s="14" t="s">
        <v>11221</v>
      </c>
      <c r="N511" s="15">
        <v>2220</v>
      </c>
      <c r="O511" s="15">
        <f>VLOOKUP(M511,[2]Sheet1!B$2:C$1721,2,0)</f>
        <v>2220</v>
      </c>
      <c r="P511" s="16" t="str">
        <f t="shared" si="21"/>
        <v>sama</v>
      </c>
      <c r="X511" t="s">
        <v>13731</v>
      </c>
      <c r="Y511">
        <v>571</v>
      </c>
      <c r="Z511">
        <v>571</v>
      </c>
      <c r="AA511" t="str">
        <f t="shared" si="22"/>
        <v>SAMA</v>
      </c>
      <c r="AC511" t="s">
        <v>15086</v>
      </c>
      <c r="AD511">
        <f>VLOOKUP(AC511,$J$3:$K$1324,2,0)</f>
        <v>20</v>
      </c>
      <c r="AE511" s="11">
        <f t="shared" si="23"/>
        <v>20</v>
      </c>
    </row>
    <row r="512" spans="9:31" x14ac:dyDescent="0.25">
      <c r="I512" t="s">
        <v>13670</v>
      </c>
      <c r="J512" t="s">
        <v>15036</v>
      </c>
      <c r="K512">
        <v>4300</v>
      </c>
      <c r="L512" t="e">
        <f>VLOOKUP(J512,'[1]stockopname_master_item (11)'!B$2:C$3427,2,0)</f>
        <v>#N/A</v>
      </c>
      <c r="M512" s="14" t="s">
        <v>4844</v>
      </c>
      <c r="N512" s="15">
        <v>918</v>
      </c>
      <c r="O512" s="15">
        <f>VLOOKUP(M512,[2]Sheet1!B$2:C$1721,2,0)</f>
        <v>918</v>
      </c>
      <c r="P512" s="16" t="str">
        <f t="shared" si="21"/>
        <v>sama</v>
      </c>
      <c r="X512" t="s">
        <v>13732</v>
      </c>
      <c r="Y512">
        <v>4</v>
      </c>
      <c r="Z512">
        <v>4</v>
      </c>
      <c r="AA512" t="str">
        <f t="shared" si="22"/>
        <v>SAMA</v>
      </c>
      <c r="AC512" t="s">
        <v>15084</v>
      </c>
      <c r="AD512" t="e">
        <f>VLOOKUP(AC512,$J$3:$K$1324,2,0)</f>
        <v>#N/A</v>
      </c>
      <c r="AE512" s="11" t="str">
        <f t="shared" si="23"/>
        <v>0</v>
      </c>
    </row>
    <row r="513" spans="9:31" x14ac:dyDescent="0.25">
      <c r="I513" t="s">
        <v>13672</v>
      </c>
      <c r="J513" t="s">
        <v>15038</v>
      </c>
      <c r="K513">
        <v>12</v>
      </c>
      <c r="L513" t="e">
        <f>VLOOKUP(J513,'[1]stockopname_master_item (11)'!B$2:C$3427,2,0)</f>
        <v>#N/A</v>
      </c>
      <c r="M513" s="14" t="s">
        <v>5468</v>
      </c>
      <c r="N513" s="15">
        <v>3103</v>
      </c>
      <c r="O513" s="15">
        <f>VLOOKUP(M513,[2]Sheet1!B$2:C$1721,2,0)</f>
        <v>3103</v>
      </c>
      <c r="P513" s="16" t="str">
        <f t="shared" si="21"/>
        <v>sama</v>
      </c>
      <c r="X513" t="s">
        <v>4088</v>
      </c>
      <c r="Y513">
        <v>1909</v>
      </c>
      <c r="Z513">
        <v>1909</v>
      </c>
      <c r="AA513" t="str">
        <f t="shared" si="22"/>
        <v>SAMA</v>
      </c>
      <c r="AC513" t="s">
        <v>15085</v>
      </c>
      <c r="AD513" t="e">
        <f>VLOOKUP(AC513,$J$3:$K$1324,2,0)</f>
        <v>#N/A</v>
      </c>
      <c r="AE513" s="11" t="str">
        <f t="shared" si="23"/>
        <v>0</v>
      </c>
    </row>
    <row r="514" spans="9:31" x14ac:dyDescent="0.25">
      <c r="I514" t="s">
        <v>3091</v>
      </c>
      <c r="J514" t="s">
        <v>15041</v>
      </c>
      <c r="K514">
        <v>26324</v>
      </c>
      <c r="L514" t="e">
        <f>VLOOKUP(J514,'[1]stockopname_master_item (11)'!B$2:C$3427,2,0)</f>
        <v>#N/A</v>
      </c>
      <c r="M514" s="14" t="s">
        <v>4886</v>
      </c>
      <c r="N514" s="15">
        <v>1168</v>
      </c>
      <c r="O514" s="15">
        <f>VLOOKUP(M514,[2]Sheet1!B$2:C$1721,2,0)</f>
        <v>1168</v>
      </c>
      <c r="P514" s="16" t="str">
        <f t="shared" si="21"/>
        <v>sama</v>
      </c>
      <c r="X514" t="s">
        <v>4098</v>
      </c>
      <c r="Y514">
        <v>140</v>
      </c>
      <c r="Z514">
        <v>140</v>
      </c>
      <c r="AA514" t="str">
        <f t="shared" si="22"/>
        <v>SAMA</v>
      </c>
      <c r="AC514" t="s">
        <v>15087</v>
      </c>
      <c r="AD514">
        <f>VLOOKUP(AC514,$J$3:$K$1324,2,0)</f>
        <v>13920</v>
      </c>
      <c r="AE514" s="11">
        <f t="shared" si="23"/>
        <v>13920</v>
      </c>
    </row>
    <row r="515" spans="9:31" x14ac:dyDescent="0.25">
      <c r="I515" t="s">
        <v>3091</v>
      </c>
      <c r="J515" t="s">
        <v>15042</v>
      </c>
      <c r="K515">
        <v>1200</v>
      </c>
      <c r="L515" t="e">
        <f>VLOOKUP(J515,'[1]stockopname_master_item (11)'!B$2:C$3427,2,0)</f>
        <v>#N/A</v>
      </c>
      <c r="M515" s="14" t="s">
        <v>5277</v>
      </c>
      <c r="N515" s="15">
        <v>3044</v>
      </c>
      <c r="O515" s="15">
        <f>VLOOKUP(M515,[2]Sheet1!B$2:C$1721,2,0)</f>
        <v>3044</v>
      </c>
      <c r="P515" s="16" t="str">
        <f t="shared" si="21"/>
        <v>sama</v>
      </c>
      <c r="X515" t="s">
        <v>4102</v>
      </c>
      <c r="Y515">
        <v>100</v>
      </c>
      <c r="Z515">
        <v>100</v>
      </c>
      <c r="AA515" t="str">
        <f t="shared" si="22"/>
        <v>SAMA</v>
      </c>
      <c r="AC515" t="s">
        <v>15088</v>
      </c>
      <c r="AD515" t="e">
        <f>VLOOKUP(AC515,$J$3:$K$1324,2,0)</f>
        <v>#N/A</v>
      </c>
      <c r="AE515" s="11" t="str">
        <f t="shared" si="23"/>
        <v>0</v>
      </c>
    </row>
    <row r="516" spans="9:31" x14ac:dyDescent="0.25">
      <c r="I516" t="s">
        <v>3107</v>
      </c>
      <c r="J516" t="s">
        <v>15043</v>
      </c>
      <c r="K516">
        <v>1098</v>
      </c>
      <c r="L516" t="e">
        <f>VLOOKUP(J516,'[1]stockopname_master_item (11)'!B$2:C$3427,2,0)</f>
        <v>#N/A</v>
      </c>
      <c r="M516" s="14" t="s">
        <v>4850</v>
      </c>
      <c r="N516" s="15">
        <v>2480</v>
      </c>
      <c r="O516" s="15">
        <f>VLOOKUP(M516,[2]Sheet1!B$2:C$1721,2,0)</f>
        <v>2480</v>
      </c>
      <c r="P516" s="16" t="str">
        <f t="shared" ref="P516:P579" si="24">IF(O516-N516=0,"sama","tidak")</f>
        <v>sama</v>
      </c>
      <c r="X516" t="s">
        <v>13734</v>
      </c>
      <c r="Y516">
        <v>576</v>
      </c>
      <c r="Z516">
        <v>576</v>
      </c>
      <c r="AA516" t="str">
        <f t="shared" ref="AA516:AA579" si="25">IF(Y516-Z516=0,"SAMA","TIDAK")</f>
        <v>SAMA</v>
      </c>
      <c r="AC516" t="s">
        <v>15089</v>
      </c>
      <c r="AD516" t="e">
        <f>VLOOKUP(AC516,$J$3:$K$1324,2,0)</f>
        <v>#N/A</v>
      </c>
      <c r="AE516" s="11" t="str">
        <f t="shared" ref="AE516:AE579" si="26">IF(ISNA(AD516),"0",AD516)</f>
        <v>0</v>
      </c>
    </row>
    <row r="517" spans="9:31" x14ac:dyDescent="0.25">
      <c r="I517" t="s">
        <v>13674</v>
      </c>
      <c r="J517" t="s">
        <v>15045</v>
      </c>
      <c r="K517">
        <v>2430</v>
      </c>
      <c r="L517" t="e">
        <f>VLOOKUP(J517,'[1]stockopname_master_item (11)'!B$2:C$3427,2,0)</f>
        <v>#N/A</v>
      </c>
      <c r="M517" s="14" t="s">
        <v>4897</v>
      </c>
      <c r="N517" s="15">
        <v>55</v>
      </c>
      <c r="O517" s="15">
        <f>VLOOKUP(M517,[2]Sheet1!B$2:C$1721,2,0)</f>
        <v>55</v>
      </c>
      <c r="P517" s="16" t="str">
        <f t="shared" si="24"/>
        <v>sama</v>
      </c>
      <c r="X517" t="s">
        <v>13735</v>
      </c>
      <c r="Y517">
        <v>904</v>
      </c>
      <c r="Z517">
        <v>904</v>
      </c>
      <c r="AA517" t="str">
        <f t="shared" si="25"/>
        <v>SAMA</v>
      </c>
      <c r="AC517" t="s">
        <v>15090</v>
      </c>
      <c r="AD517" t="e">
        <f>VLOOKUP(AC517,$J$3:$K$1324,2,0)</f>
        <v>#N/A</v>
      </c>
      <c r="AE517" s="11" t="str">
        <f t="shared" si="26"/>
        <v>0</v>
      </c>
    </row>
    <row r="518" spans="9:31" x14ac:dyDescent="0.25">
      <c r="I518" t="s">
        <v>13674</v>
      </c>
      <c r="J518" t="s">
        <v>15046</v>
      </c>
      <c r="K518">
        <v>7000</v>
      </c>
      <c r="L518" t="e">
        <f>VLOOKUP(J518,'[1]stockopname_master_item (11)'!B$2:C$3427,2,0)</f>
        <v>#N/A</v>
      </c>
      <c r="M518" s="14" t="s">
        <v>4940</v>
      </c>
      <c r="N518" s="15">
        <v>80520</v>
      </c>
      <c r="O518" s="15">
        <f>VLOOKUP(M518,[2]Sheet1!B$2:C$1721,2,0)</f>
        <v>80520</v>
      </c>
      <c r="P518" s="16" t="str">
        <f t="shared" si="24"/>
        <v>sama</v>
      </c>
      <c r="X518" t="s">
        <v>13736</v>
      </c>
      <c r="Y518">
        <v>764</v>
      </c>
      <c r="Z518">
        <v>764</v>
      </c>
      <c r="AA518" t="str">
        <f t="shared" si="25"/>
        <v>SAMA</v>
      </c>
      <c r="AC518" t="s">
        <v>15095</v>
      </c>
      <c r="AD518" t="e">
        <f>VLOOKUP(AC518,$J$3:$K$1324,2,0)</f>
        <v>#N/A</v>
      </c>
      <c r="AE518" s="11" t="str">
        <f t="shared" si="26"/>
        <v>0</v>
      </c>
    </row>
    <row r="519" spans="9:31" x14ac:dyDescent="0.25">
      <c r="I519" t="s">
        <v>13675</v>
      </c>
      <c r="J519" t="s">
        <v>15047</v>
      </c>
      <c r="K519">
        <v>2165</v>
      </c>
      <c r="L519" t="e">
        <f>VLOOKUP(J519,'[1]stockopname_master_item (11)'!B$2:C$3427,2,0)</f>
        <v>#N/A</v>
      </c>
      <c r="M519" s="14" t="s">
        <v>5303</v>
      </c>
      <c r="N519" s="15">
        <v>192800</v>
      </c>
      <c r="O519" s="15">
        <f>VLOOKUP(M519,[2]Sheet1!B$2:C$1721,2,0)</f>
        <v>192800</v>
      </c>
      <c r="P519" s="16" t="str">
        <f t="shared" si="24"/>
        <v>sama</v>
      </c>
      <c r="X519" t="s">
        <v>13737</v>
      </c>
      <c r="Y519">
        <v>17130</v>
      </c>
      <c r="Z519">
        <v>17130</v>
      </c>
      <c r="AA519" t="str">
        <f t="shared" si="25"/>
        <v>SAMA</v>
      </c>
      <c r="AC519" t="s">
        <v>15091</v>
      </c>
      <c r="AD519" t="e">
        <f>VLOOKUP(AC519,$J$3:$K$1324,2,0)</f>
        <v>#N/A</v>
      </c>
      <c r="AE519" s="11" t="str">
        <f t="shared" si="26"/>
        <v>0</v>
      </c>
    </row>
    <row r="520" spans="9:31" x14ac:dyDescent="0.25">
      <c r="I520" t="s">
        <v>13676</v>
      </c>
      <c r="J520" t="s">
        <v>15048</v>
      </c>
      <c r="K520">
        <v>2300</v>
      </c>
      <c r="L520" t="e">
        <f>VLOOKUP(J520,'[1]stockopname_master_item (11)'!B$2:C$3427,2,0)</f>
        <v>#N/A</v>
      </c>
      <c r="M520" s="14" t="s">
        <v>5088</v>
      </c>
      <c r="N520" s="15">
        <v>11760</v>
      </c>
      <c r="O520" s="15">
        <f>VLOOKUP(M520,[2]Sheet1!B$2:C$1721,2,0)</f>
        <v>11760</v>
      </c>
      <c r="P520" s="16" t="str">
        <f t="shared" si="24"/>
        <v>sama</v>
      </c>
      <c r="X520" t="s">
        <v>13738</v>
      </c>
      <c r="Y520">
        <v>5099</v>
      </c>
      <c r="Z520">
        <v>5099</v>
      </c>
      <c r="AA520" t="str">
        <f t="shared" si="25"/>
        <v>SAMA</v>
      </c>
      <c r="AC520" t="s">
        <v>15092</v>
      </c>
      <c r="AD520" t="e">
        <f>VLOOKUP(AC520,$J$3:$K$1324,2,0)</f>
        <v>#N/A</v>
      </c>
      <c r="AE520" s="11" t="str">
        <f t="shared" si="26"/>
        <v>0</v>
      </c>
    </row>
    <row r="521" spans="9:31" x14ac:dyDescent="0.25">
      <c r="I521" t="s">
        <v>10412</v>
      </c>
      <c r="J521" t="s">
        <v>15052</v>
      </c>
      <c r="K521">
        <v>135</v>
      </c>
      <c r="L521" t="e">
        <f>VLOOKUP(J521,'[1]stockopname_master_item (11)'!B$2:C$3427,2,0)</f>
        <v>#N/A</v>
      </c>
      <c r="M521" s="14" t="s">
        <v>5000</v>
      </c>
      <c r="N521" s="15">
        <v>449060</v>
      </c>
      <c r="O521" s="15">
        <f>VLOOKUP(M521,[2]Sheet1!B$2:C$1721,2,0)</f>
        <v>449060</v>
      </c>
      <c r="P521" s="16" t="str">
        <f t="shared" si="24"/>
        <v>sama</v>
      </c>
      <c r="X521" t="s">
        <v>13739</v>
      </c>
      <c r="Y521">
        <v>3340</v>
      </c>
      <c r="Z521">
        <v>3340</v>
      </c>
      <c r="AA521" t="str">
        <f t="shared" si="25"/>
        <v>SAMA</v>
      </c>
      <c r="AC521" t="s">
        <v>15093</v>
      </c>
      <c r="AD521">
        <f>VLOOKUP(AC521,$J$3:$K$1324,2,0)</f>
        <v>6</v>
      </c>
      <c r="AE521" s="11">
        <f t="shared" si="26"/>
        <v>6</v>
      </c>
    </row>
    <row r="522" spans="9:31" x14ac:dyDescent="0.25">
      <c r="I522" t="s">
        <v>3141</v>
      </c>
      <c r="J522" t="s">
        <v>15053</v>
      </c>
      <c r="K522">
        <v>5</v>
      </c>
      <c r="L522" t="e">
        <f>VLOOKUP(J522,'[1]stockopname_master_item (11)'!B$2:C$3427,2,0)</f>
        <v>#N/A</v>
      </c>
      <c r="M522" s="14" t="s">
        <v>4909</v>
      </c>
      <c r="N522" s="15">
        <v>1600</v>
      </c>
      <c r="O522" s="15">
        <f>VLOOKUP(M522,[2]Sheet1!B$2:C$1721,2,0)</f>
        <v>1600</v>
      </c>
      <c r="P522" s="16" t="str">
        <f t="shared" si="24"/>
        <v>sama</v>
      </c>
      <c r="X522" t="s">
        <v>411</v>
      </c>
      <c r="Y522">
        <v>10667</v>
      </c>
      <c r="Z522">
        <v>10667</v>
      </c>
      <c r="AA522" t="str">
        <f t="shared" si="25"/>
        <v>SAMA</v>
      </c>
      <c r="AC522" t="s">
        <v>15094</v>
      </c>
      <c r="AD522">
        <f>VLOOKUP(AC522,$J$3:$K$1324,2,0)</f>
        <v>4820</v>
      </c>
      <c r="AE522" s="11">
        <f t="shared" si="26"/>
        <v>4820</v>
      </c>
    </row>
    <row r="523" spans="9:31" x14ac:dyDescent="0.25">
      <c r="I523" t="s">
        <v>1429</v>
      </c>
      <c r="J523" t="s">
        <v>15054</v>
      </c>
      <c r="K523">
        <v>194</v>
      </c>
      <c r="L523" t="e">
        <f>VLOOKUP(J523,'[1]stockopname_master_item (11)'!B$2:C$3427,2,0)</f>
        <v>#N/A</v>
      </c>
      <c r="M523" s="14" t="s">
        <v>5017</v>
      </c>
      <c r="N523" s="15">
        <v>4100</v>
      </c>
      <c r="O523" s="15">
        <f>VLOOKUP(M523,[2]Sheet1!B$2:C$1721,2,0)</f>
        <v>4100</v>
      </c>
      <c r="P523" s="16" t="str">
        <f t="shared" si="24"/>
        <v>sama</v>
      </c>
      <c r="X523" t="s">
        <v>4200</v>
      </c>
      <c r="Y523">
        <v>15</v>
      </c>
      <c r="Z523">
        <v>15</v>
      </c>
      <c r="AA523" t="str">
        <f t="shared" si="25"/>
        <v>SAMA</v>
      </c>
      <c r="AC523" t="s">
        <v>15096</v>
      </c>
      <c r="AD523">
        <f>VLOOKUP(AC523,$J$3:$K$1324,2,0)</f>
        <v>7</v>
      </c>
      <c r="AE523" s="11">
        <f t="shared" si="26"/>
        <v>7</v>
      </c>
    </row>
    <row r="524" spans="9:31" x14ac:dyDescent="0.25">
      <c r="I524" t="s">
        <v>1429</v>
      </c>
      <c r="J524" t="s">
        <v>15055</v>
      </c>
      <c r="K524">
        <v>3</v>
      </c>
      <c r="L524" t="e">
        <f>VLOOKUP(J524,'[1]stockopname_master_item (11)'!B$2:C$3427,2,0)</f>
        <v>#N/A</v>
      </c>
      <c r="M524" s="14" t="s">
        <v>4944</v>
      </c>
      <c r="N524" s="15">
        <v>24550</v>
      </c>
      <c r="O524" s="15">
        <f>VLOOKUP(M524,[2]Sheet1!B$2:C$1721,2,0)</f>
        <v>24550</v>
      </c>
      <c r="P524" s="16" t="str">
        <f t="shared" si="24"/>
        <v>sama</v>
      </c>
      <c r="X524" t="s">
        <v>13743</v>
      </c>
      <c r="Y524">
        <v>3760</v>
      </c>
      <c r="Z524">
        <v>3760</v>
      </c>
      <c r="AA524" t="str">
        <f t="shared" si="25"/>
        <v>SAMA</v>
      </c>
      <c r="AC524" t="s">
        <v>15097</v>
      </c>
      <c r="AD524">
        <f>VLOOKUP(AC524,$J$3:$K$1324,2,0)</f>
        <v>10</v>
      </c>
      <c r="AE524" s="11">
        <f t="shared" si="26"/>
        <v>10</v>
      </c>
    </row>
    <row r="525" spans="9:31" x14ac:dyDescent="0.25">
      <c r="I525" t="s">
        <v>1429</v>
      </c>
      <c r="J525" t="s">
        <v>15056</v>
      </c>
      <c r="K525">
        <v>336</v>
      </c>
      <c r="L525" t="e">
        <f>VLOOKUP(J525,'[1]stockopname_master_item (11)'!B$2:C$3427,2,0)</f>
        <v>#N/A</v>
      </c>
      <c r="M525" s="14" t="s">
        <v>598</v>
      </c>
      <c r="N525" s="15">
        <v>8862</v>
      </c>
      <c r="O525" s="15">
        <f>VLOOKUP(M525,[2]Sheet1!B$2:C$1721,2,0)</f>
        <v>8862</v>
      </c>
      <c r="P525" s="16" t="str">
        <f t="shared" si="24"/>
        <v>sama</v>
      </c>
      <c r="X525" t="s">
        <v>13744</v>
      </c>
      <c r="Y525">
        <v>350</v>
      </c>
      <c r="Z525">
        <v>350</v>
      </c>
      <c r="AA525" t="str">
        <f t="shared" si="25"/>
        <v>SAMA</v>
      </c>
      <c r="AC525" t="s">
        <v>17466</v>
      </c>
      <c r="AD525" t="e">
        <f>VLOOKUP(AC525,$J$3:$K$1324,2,0)</f>
        <v>#N/A</v>
      </c>
      <c r="AE525" s="11" t="str">
        <f t="shared" si="26"/>
        <v>0</v>
      </c>
    </row>
    <row r="526" spans="9:31" x14ac:dyDescent="0.25">
      <c r="I526" t="s">
        <v>3151</v>
      </c>
      <c r="J526" t="s">
        <v>15057</v>
      </c>
      <c r="K526">
        <v>100</v>
      </c>
      <c r="L526" t="e">
        <f>VLOOKUP(J526,'[1]stockopname_master_item (11)'!B$2:C$3427,2,0)</f>
        <v>#N/A</v>
      </c>
      <c r="M526" s="14" t="s">
        <v>9365</v>
      </c>
      <c r="N526" s="15">
        <v>81</v>
      </c>
      <c r="O526" s="15">
        <f>VLOOKUP(M526,[2]Sheet1!B$2:C$1721,2,0)</f>
        <v>81</v>
      </c>
      <c r="P526" s="16" t="str">
        <f t="shared" si="24"/>
        <v>sama</v>
      </c>
      <c r="X526" t="s">
        <v>13745</v>
      </c>
      <c r="Y526">
        <v>910</v>
      </c>
      <c r="Z526">
        <v>910</v>
      </c>
      <c r="AA526" t="str">
        <f t="shared" si="25"/>
        <v>SAMA</v>
      </c>
      <c r="AC526" t="s">
        <v>15098</v>
      </c>
      <c r="AD526">
        <f>VLOOKUP(AC526,$J$3:$K$1324,2,0)</f>
        <v>2180</v>
      </c>
      <c r="AE526" s="11">
        <f t="shared" si="26"/>
        <v>2180</v>
      </c>
    </row>
    <row r="527" spans="9:31" x14ac:dyDescent="0.25">
      <c r="I527" t="s">
        <v>3156</v>
      </c>
      <c r="J527" t="s">
        <v>15058</v>
      </c>
      <c r="K527">
        <v>196</v>
      </c>
      <c r="L527" t="e">
        <f>VLOOKUP(J527,'[1]stockopname_master_item (11)'!B$2:C$3427,2,0)</f>
        <v>#N/A</v>
      </c>
      <c r="M527" s="14" t="s">
        <v>5471</v>
      </c>
      <c r="N527" s="15">
        <v>27</v>
      </c>
      <c r="O527" s="15">
        <f>VLOOKUP(M527,[2]Sheet1!B$2:C$1721,2,0)</f>
        <v>27</v>
      </c>
      <c r="P527" s="16" t="str">
        <f t="shared" si="24"/>
        <v>sama</v>
      </c>
      <c r="X527" t="s">
        <v>13746</v>
      </c>
      <c r="Y527">
        <v>1105</v>
      </c>
      <c r="Z527">
        <v>1105</v>
      </c>
      <c r="AA527" t="str">
        <f t="shared" si="25"/>
        <v>SAMA</v>
      </c>
      <c r="AC527" t="s">
        <v>15099</v>
      </c>
      <c r="AD527">
        <f>VLOOKUP(AC527,$J$3:$K$1324,2,0)</f>
        <v>4</v>
      </c>
      <c r="AE527" s="11">
        <f t="shared" si="26"/>
        <v>4</v>
      </c>
    </row>
    <row r="528" spans="9:31" x14ac:dyDescent="0.25">
      <c r="I528" t="s">
        <v>3156</v>
      </c>
      <c r="J528" t="s">
        <v>15059</v>
      </c>
      <c r="K528">
        <v>13</v>
      </c>
      <c r="L528" t="e">
        <f>VLOOKUP(J528,'[1]stockopname_master_item (11)'!B$2:C$3427,2,0)</f>
        <v>#N/A</v>
      </c>
      <c r="M528" s="14" t="s">
        <v>9368</v>
      </c>
      <c r="N528" s="15">
        <v>199</v>
      </c>
      <c r="O528" s="15">
        <f>VLOOKUP(M528,[2]Sheet1!B$2:C$1721,2,0)</f>
        <v>199</v>
      </c>
      <c r="P528" s="16" t="str">
        <f t="shared" si="24"/>
        <v>sama</v>
      </c>
      <c r="X528" t="s">
        <v>4220</v>
      </c>
      <c r="Y528">
        <v>365</v>
      </c>
      <c r="Z528">
        <v>365</v>
      </c>
      <c r="AA528" t="str">
        <f t="shared" si="25"/>
        <v>SAMA</v>
      </c>
      <c r="AC528" t="s">
        <v>14227</v>
      </c>
      <c r="AD528">
        <f>VLOOKUP(AC528,$J$3:$K$1324,2,0)</f>
        <v>4</v>
      </c>
      <c r="AE528" s="11">
        <f t="shared" si="26"/>
        <v>4</v>
      </c>
    </row>
    <row r="529" spans="9:31" x14ac:dyDescent="0.25">
      <c r="I529" t="s">
        <v>3160</v>
      </c>
      <c r="J529" t="s">
        <v>15060</v>
      </c>
      <c r="K529">
        <v>83</v>
      </c>
      <c r="L529" t="e">
        <f>VLOOKUP(J529,'[1]stockopname_master_item (11)'!B$2:C$3427,2,0)</f>
        <v>#N/A</v>
      </c>
      <c r="M529" s="14" t="s">
        <v>9370</v>
      </c>
      <c r="N529" s="15">
        <v>370</v>
      </c>
      <c r="O529" s="15">
        <f>VLOOKUP(M529,[2]Sheet1!B$2:C$1721,2,0)</f>
        <v>370</v>
      </c>
      <c r="P529" s="16" t="str">
        <f t="shared" si="24"/>
        <v>sama</v>
      </c>
      <c r="X529" t="s">
        <v>13747</v>
      </c>
      <c r="Y529">
        <v>429</v>
      </c>
      <c r="Z529">
        <v>429</v>
      </c>
      <c r="AA529" t="str">
        <f t="shared" si="25"/>
        <v>SAMA</v>
      </c>
      <c r="AC529" t="s">
        <v>15102</v>
      </c>
      <c r="AD529">
        <f>VLOOKUP(AC529,$J$3:$K$1324,2,0)</f>
        <v>16</v>
      </c>
      <c r="AE529" s="11">
        <f t="shared" si="26"/>
        <v>16</v>
      </c>
    </row>
    <row r="530" spans="9:31" x14ac:dyDescent="0.25">
      <c r="I530" t="s">
        <v>3160</v>
      </c>
      <c r="J530" t="s">
        <v>15061</v>
      </c>
      <c r="K530">
        <v>37</v>
      </c>
      <c r="L530" t="e">
        <f>VLOOKUP(J530,'[1]stockopname_master_item (11)'!B$2:C$3427,2,0)</f>
        <v>#N/A</v>
      </c>
      <c r="M530" s="14" t="s">
        <v>5473</v>
      </c>
      <c r="N530" s="15">
        <v>201</v>
      </c>
      <c r="O530" s="15">
        <f>VLOOKUP(M530,[2]Sheet1!B$2:C$1721,2,0)</f>
        <v>201</v>
      </c>
      <c r="P530" s="16" t="str">
        <f t="shared" si="24"/>
        <v>sama</v>
      </c>
      <c r="X530" t="s">
        <v>13748</v>
      </c>
      <c r="Y530">
        <v>1722</v>
      </c>
      <c r="Z530">
        <v>1722</v>
      </c>
      <c r="AA530" t="str">
        <f t="shared" si="25"/>
        <v>SAMA</v>
      </c>
      <c r="AC530" t="s">
        <v>15101</v>
      </c>
      <c r="AD530">
        <f>VLOOKUP(AC530,$J$3:$K$1324,2,0)</f>
        <v>14</v>
      </c>
      <c r="AE530" s="11">
        <f t="shared" si="26"/>
        <v>14</v>
      </c>
    </row>
    <row r="531" spans="9:31" x14ac:dyDescent="0.25">
      <c r="I531" t="s">
        <v>3184</v>
      </c>
      <c r="J531" t="s">
        <v>15062</v>
      </c>
      <c r="K531">
        <v>501</v>
      </c>
      <c r="L531" t="e">
        <f>VLOOKUP(J531,'[1]stockopname_master_item (11)'!B$2:C$3427,2,0)</f>
        <v>#N/A</v>
      </c>
      <c r="M531" s="14" t="s">
        <v>5476</v>
      </c>
      <c r="N531" s="15">
        <v>36</v>
      </c>
      <c r="O531" s="15">
        <f>VLOOKUP(M531,[2]Sheet1!B$2:C$1721,2,0)</f>
        <v>36</v>
      </c>
      <c r="P531" s="16" t="str">
        <f t="shared" si="24"/>
        <v>sama</v>
      </c>
      <c r="X531" t="s">
        <v>13749</v>
      </c>
      <c r="Y531">
        <v>467</v>
      </c>
      <c r="Z531">
        <v>467</v>
      </c>
      <c r="AA531" t="str">
        <f t="shared" si="25"/>
        <v>SAMA</v>
      </c>
      <c r="AC531" t="s">
        <v>15100</v>
      </c>
      <c r="AD531">
        <f>VLOOKUP(AC531,$J$3:$K$1324,2,0)</f>
        <v>560</v>
      </c>
      <c r="AE531" s="11">
        <f t="shared" si="26"/>
        <v>560</v>
      </c>
    </row>
    <row r="532" spans="9:31" x14ac:dyDescent="0.25">
      <c r="I532" t="s">
        <v>3184</v>
      </c>
      <c r="J532" t="s">
        <v>15063</v>
      </c>
      <c r="K532">
        <v>354</v>
      </c>
      <c r="L532" t="e">
        <f>VLOOKUP(J532,'[1]stockopname_master_item (11)'!B$2:C$3427,2,0)</f>
        <v>#N/A</v>
      </c>
      <c r="M532" s="14" t="s">
        <v>5478</v>
      </c>
      <c r="N532" s="15">
        <v>70</v>
      </c>
      <c r="O532" s="15">
        <f>VLOOKUP(M532,[2]Sheet1!B$2:C$1721,2,0)</f>
        <v>70</v>
      </c>
      <c r="P532" s="16" t="str">
        <f t="shared" si="24"/>
        <v>sama</v>
      </c>
      <c r="X532" t="s">
        <v>13751</v>
      </c>
      <c r="Y532">
        <v>66</v>
      </c>
      <c r="Z532">
        <v>66</v>
      </c>
      <c r="AA532" t="str">
        <f t="shared" si="25"/>
        <v>SAMA</v>
      </c>
      <c r="AC532" t="s">
        <v>15104</v>
      </c>
      <c r="AD532" t="e">
        <f>VLOOKUP(AC532,$J$3:$K$1324,2,0)</f>
        <v>#N/A</v>
      </c>
      <c r="AE532" s="11" t="str">
        <f t="shared" si="26"/>
        <v>0</v>
      </c>
    </row>
    <row r="533" spans="9:31" x14ac:dyDescent="0.25">
      <c r="I533" t="s">
        <v>3184</v>
      </c>
      <c r="J533" t="s">
        <v>15064</v>
      </c>
      <c r="K533">
        <v>480</v>
      </c>
      <c r="L533" t="e">
        <f>VLOOKUP(J533,'[1]stockopname_master_item (11)'!B$2:C$3427,2,0)</f>
        <v>#N/A</v>
      </c>
      <c r="M533" s="14" t="s">
        <v>9372</v>
      </c>
      <c r="N533" s="15">
        <v>1</v>
      </c>
      <c r="O533" s="15">
        <f>VLOOKUP(M533,[2]Sheet1!B$2:C$1721,2,0)</f>
        <v>1</v>
      </c>
      <c r="P533" s="16" t="str">
        <f t="shared" si="24"/>
        <v>sama</v>
      </c>
      <c r="X533" t="s">
        <v>13752</v>
      </c>
      <c r="Y533">
        <v>235</v>
      </c>
      <c r="Z533">
        <v>235</v>
      </c>
      <c r="AA533" t="str">
        <f t="shared" si="25"/>
        <v>SAMA</v>
      </c>
      <c r="AC533" t="s">
        <v>15105</v>
      </c>
      <c r="AD533" t="e">
        <f>VLOOKUP(AC533,$J$3:$K$1324,2,0)</f>
        <v>#N/A</v>
      </c>
      <c r="AE533" s="11" t="str">
        <f t="shared" si="26"/>
        <v>0</v>
      </c>
    </row>
    <row r="534" spans="9:31" x14ac:dyDescent="0.25">
      <c r="I534" t="s">
        <v>10469</v>
      </c>
      <c r="J534" t="s">
        <v>15065</v>
      </c>
      <c r="K534">
        <v>3500</v>
      </c>
      <c r="L534" t="e">
        <f>VLOOKUP(J534,'[1]stockopname_master_item (11)'!B$2:C$3427,2,0)</f>
        <v>#N/A</v>
      </c>
      <c r="M534" s="14" t="s">
        <v>5486</v>
      </c>
      <c r="N534" s="15">
        <v>550</v>
      </c>
      <c r="O534" s="15">
        <f>VLOOKUP(M534,[2]Sheet1!B$2:C$1721,2,0)</f>
        <v>550</v>
      </c>
      <c r="P534" s="16" t="str">
        <f t="shared" si="24"/>
        <v>sama</v>
      </c>
      <c r="X534" t="s">
        <v>4246</v>
      </c>
      <c r="Y534">
        <v>2860</v>
      </c>
      <c r="Z534">
        <v>2860</v>
      </c>
      <c r="AA534" t="str">
        <f t="shared" si="25"/>
        <v>SAMA</v>
      </c>
      <c r="AC534" t="s">
        <v>15106</v>
      </c>
      <c r="AD534" t="e">
        <f>VLOOKUP(AC534,$J$3:$K$1324,2,0)</f>
        <v>#N/A</v>
      </c>
      <c r="AE534" s="11" t="str">
        <f t="shared" si="26"/>
        <v>0</v>
      </c>
    </row>
    <row r="535" spans="9:31" x14ac:dyDescent="0.25">
      <c r="I535" t="s">
        <v>1424</v>
      </c>
      <c r="J535" t="s">
        <v>15066</v>
      </c>
      <c r="K535">
        <v>180</v>
      </c>
      <c r="L535" t="e">
        <f>VLOOKUP(J535,'[1]stockopname_master_item (11)'!B$2:C$3427,2,0)</f>
        <v>#N/A</v>
      </c>
      <c r="M535" s="14" t="s">
        <v>13820</v>
      </c>
      <c r="N535" s="15">
        <v>198</v>
      </c>
      <c r="O535" s="15">
        <f>VLOOKUP(M535,[2]Sheet1!B$2:C$1721,2,0)</f>
        <v>198</v>
      </c>
      <c r="P535" s="16" t="str">
        <f t="shared" si="24"/>
        <v>sama</v>
      </c>
      <c r="X535" t="s">
        <v>13753</v>
      </c>
      <c r="Y535">
        <v>137</v>
      </c>
      <c r="Z535">
        <v>137</v>
      </c>
      <c r="AA535" t="str">
        <f t="shared" si="25"/>
        <v>SAMA</v>
      </c>
      <c r="AC535" t="s">
        <v>15107</v>
      </c>
      <c r="AD535" t="e">
        <f>VLOOKUP(AC535,$J$3:$K$1324,2,0)</f>
        <v>#N/A</v>
      </c>
      <c r="AE535" s="11" t="str">
        <f t="shared" si="26"/>
        <v>0</v>
      </c>
    </row>
    <row r="536" spans="9:31" x14ac:dyDescent="0.25">
      <c r="I536" t="s">
        <v>1424</v>
      </c>
      <c r="J536" t="s">
        <v>15067</v>
      </c>
      <c r="K536">
        <v>60</v>
      </c>
      <c r="L536" t="e">
        <f>VLOOKUP(J536,'[1]stockopname_master_item (11)'!B$2:C$3427,2,0)</f>
        <v>#N/A</v>
      </c>
      <c r="M536" s="14" t="s">
        <v>621</v>
      </c>
      <c r="N536" s="15">
        <v>8</v>
      </c>
      <c r="O536" s="15">
        <f>VLOOKUP(M536,[2]Sheet1!B$2:C$1721,2,0)</f>
        <v>8</v>
      </c>
      <c r="P536" s="16" t="str">
        <f t="shared" si="24"/>
        <v>sama</v>
      </c>
      <c r="X536" t="s">
        <v>13754</v>
      </c>
      <c r="Y536">
        <v>247</v>
      </c>
      <c r="Z536">
        <v>247</v>
      </c>
      <c r="AA536" t="str">
        <f t="shared" si="25"/>
        <v>SAMA</v>
      </c>
      <c r="AC536" t="s">
        <v>15108</v>
      </c>
      <c r="AD536" t="e">
        <f>VLOOKUP(AC536,$J$3:$K$1324,2,0)</f>
        <v>#N/A</v>
      </c>
      <c r="AE536" s="11" t="str">
        <f t="shared" si="26"/>
        <v>0</v>
      </c>
    </row>
    <row r="537" spans="9:31" x14ac:dyDescent="0.25">
      <c r="I537" t="s">
        <v>1424</v>
      </c>
      <c r="J537" t="s">
        <v>15068</v>
      </c>
      <c r="K537">
        <v>506</v>
      </c>
      <c r="L537" t="e">
        <f>VLOOKUP(J537,'[1]stockopname_master_item (11)'!B$2:C$3427,2,0)</f>
        <v>#N/A</v>
      </c>
      <c r="M537" s="14" t="s">
        <v>13823</v>
      </c>
      <c r="N537" s="15">
        <v>60</v>
      </c>
      <c r="O537" s="15">
        <f>VLOOKUP(M537,[2]Sheet1!B$2:C$1721,2,0)</f>
        <v>60</v>
      </c>
      <c r="P537" s="16" t="str">
        <f t="shared" si="24"/>
        <v>sama</v>
      </c>
      <c r="X537" t="s">
        <v>13755</v>
      </c>
      <c r="Y537">
        <v>4476</v>
      </c>
      <c r="Z537">
        <v>4476</v>
      </c>
      <c r="AA537" t="str">
        <f t="shared" si="25"/>
        <v>SAMA</v>
      </c>
      <c r="AC537" t="s">
        <v>15103</v>
      </c>
      <c r="AD537" t="e">
        <f>VLOOKUP(AC537,$J$3:$K$1324,2,0)</f>
        <v>#N/A</v>
      </c>
      <c r="AE537" s="11" t="str">
        <f t="shared" si="26"/>
        <v>0</v>
      </c>
    </row>
    <row r="538" spans="9:31" x14ac:dyDescent="0.25">
      <c r="I538" t="s">
        <v>1424</v>
      </c>
      <c r="J538" t="s">
        <v>15069</v>
      </c>
      <c r="K538">
        <v>480</v>
      </c>
      <c r="L538" t="e">
        <f>VLOOKUP(J538,'[1]stockopname_master_item (11)'!B$2:C$3427,2,0)</f>
        <v>#N/A</v>
      </c>
      <c r="M538" s="14" t="s">
        <v>13821</v>
      </c>
      <c r="N538" s="15">
        <v>200</v>
      </c>
      <c r="O538" s="15">
        <f>VLOOKUP(M538,[2]Sheet1!B$2:C$1721,2,0)</f>
        <v>200</v>
      </c>
      <c r="P538" s="16" t="str">
        <f t="shared" si="24"/>
        <v>sama</v>
      </c>
      <c r="X538" t="s">
        <v>13756</v>
      </c>
      <c r="Y538">
        <v>203</v>
      </c>
      <c r="Z538">
        <v>203</v>
      </c>
      <c r="AA538" t="str">
        <f t="shared" si="25"/>
        <v>SAMA</v>
      </c>
      <c r="AC538" t="s">
        <v>14228</v>
      </c>
      <c r="AD538">
        <f>VLOOKUP(AC538,$J$3:$K$1324,2,0)</f>
        <v>4</v>
      </c>
      <c r="AE538" s="11">
        <f t="shared" si="26"/>
        <v>4</v>
      </c>
    </row>
    <row r="539" spans="9:31" x14ac:dyDescent="0.25">
      <c r="I539" t="s">
        <v>1424</v>
      </c>
      <c r="J539" t="s">
        <v>15070</v>
      </c>
      <c r="K539">
        <v>304</v>
      </c>
      <c r="L539" t="e">
        <f>VLOOKUP(J539,'[1]stockopname_master_item (11)'!B$2:C$3427,2,0)</f>
        <v>#N/A</v>
      </c>
      <c r="M539" s="14" t="s">
        <v>5747</v>
      </c>
      <c r="N539" s="15">
        <v>14969</v>
      </c>
      <c r="O539" s="15">
        <f>VLOOKUP(M539,[2]Sheet1!B$2:C$1721,2,0)</f>
        <v>14969</v>
      </c>
      <c r="P539" s="16" t="str">
        <f t="shared" si="24"/>
        <v>sama</v>
      </c>
      <c r="X539" t="s">
        <v>13758</v>
      </c>
      <c r="Y539">
        <v>2850</v>
      </c>
      <c r="Z539">
        <v>2850</v>
      </c>
      <c r="AA539" t="str">
        <f t="shared" si="25"/>
        <v>SAMA</v>
      </c>
      <c r="AC539" t="s">
        <v>14532</v>
      </c>
      <c r="AD539" t="e">
        <f>VLOOKUP(AC539,$J$3:$K$1324,2,0)</f>
        <v>#N/A</v>
      </c>
      <c r="AE539" s="11" t="str">
        <f t="shared" si="26"/>
        <v>0</v>
      </c>
    </row>
    <row r="540" spans="9:31" x14ac:dyDescent="0.25">
      <c r="I540" t="s">
        <v>1424</v>
      </c>
      <c r="J540" t="s">
        <v>15071</v>
      </c>
      <c r="K540">
        <v>170</v>
      </c>
      <c r="L540" t="e">
        <f>VLOOKUP(J540,'[1]stockopname_master_item (11)'!B$2:C$3427,2,0)</f>
        <v>#N/A</v>
      </c>
      <c r="M540" s="14" t="s">
        <v>654</v>
      </c>
      <c r="N540" s="15">
        <v>10718</v>
      </c>
      <c r="O540" s="15">
        <f>VLOOKUP(M540,[2]Sheet1!B$2:C$1721,2,0)</f>
        <v>10718</v>
      </c>
      <c r="P540" s="16" t="str">
        <f t="shared" si="24"/>
        <v>sama</v>
      </c>
      <c r="X540" t="s">
        <v>4266</v>
      </c>
      <c r="Y540">
        <v>261</v>
      </c>
      <c r="Z540">
        <v>261</v>
      </c>
      <c r="AA540" t="str">
        <f t="shared" si="25"/>
        <v>SAMA</v>
      </c>
      <c r="AC540" t="s">
        <v>14533</v>
      </c>
      <c r="AD540" t="e">
        <f>VLOOKUP(AC540,$J$3:$K$1324,2,0)</f>
        <v>#N/A</v>
      </c>
      <c r="AE540" s="11" t="str">
        <f t="shared" si="26"/>
        <v>0</v>
      </c>
    </row>
    <row r="541" spans="9:31" x14ac:dyDescent="0.25">
      <c r="I541" t="s">
        <v>1424</v>
      </c>
      <c r="J541" t="s">
        <v>15072</v>
      </c>
      <c r="K541">
        <v>360</v>
      </c>
      <c r="L541" t="e">
        <f>VLOOKUP(J541,'[1]stockopname_master_item (11)'!B$2:C$3427,2,0)</f>
        <v>#N/A</v>
      </c>
      <c r="M541" s="14" t="s">
        <v>5523</v>
      </c>
      <c r="N541" s="15">
        <v>240</v>
      </c>
      <c r="O541" s="15">
        <f>VLOOKUP(M541,[2]Sheet1!B$2:C$1721,2,0)</f>
        <v>240</v>
      </c>
      <c r="P541" s="16" t="str">
        <f t="shared" si="24"/>
        <v>sama</v>
      </c>
      <c r="X541" t="s">
        <v>13759</v>
      </c>
      <c r="Y541">
        <v>500</v>
      </c>
      <c r="Z541">
        <v>500</v>
      </c>
      <c r="AA541" t="str">
        <f t="shared" si="25"/>
        <v>SAMA</v>
      </c>
      <c r="AC541" t="s">
        <v>14534</v>
      </c>
      <c r="AD541" t="e">
        <f>VLOOKUP(AC541,$J$3:$K$1324,2,0)</f>
        <v>#N/A</v>
      </c>
      <c r="AE541" s="11" t="str">
        <f t="shared" si="26"/>
        <v>0</v>
      </c>
    </row>
    <row r="542" spans="9:31" x14ac:dyDescent="0.25">
      <c r="I542" t="s">
        <v>1424</v>
      </c>
      <c r="J542" t="s">
        <v>15073</v>
      </c>
      <c r="K542">
        <v>720</v>
      </c>
      <c r="L542" t="e">
        <f>VLOOKUP(J542,'[1]stockopname_master_item (11)'!B$2:C$3427,2,0)</f>
        <v>#N/A</v>
      </c>
      <c r="M542" s="14" t="s">
        <v>13827</v>
      </c>
      <c r="N542" s="15">
        <v>481</v>
      </c>
      <c r="O542" s="15">
        <f>VLOOKUP(M542,[2]Sheet1!B$2:C$1721,2,0)</f>
        <v>481</v>
      </c>
      <c r="P542" s="16" t="str">
        <f t="shared" si="24"/>
        <v>sama</v>
      </c>
      <c r="X542" t="s">
        <v>13760</v>
      </c>
      <c r="Y542">
        <v>2349</v>
      </c>
      <c r="Z542">
        <v>2349</v>
      </c>
      <c r="AA542" t="str">
        <f t="shared" si="25"/>
        <v>SAMA</v>
      </c>
      <c r="AC542" t="s">
        <v>15111</v>
      </c>
      <c r="AD542" t="e">
        <f>VLOOKUP(AC542,$J$3:$K$1324,2,0)</f>
        <v>#N/A</v>
      </c>
      <c r="AE542" s="11" t="str">
        <f t="shared" si="26"/>
        <v>0</v>
      </c>
    </row>
    <row r="543" spans="9:31" x14ac:dyDescent="0.25">
      <c r="I543" t="s">
        <v>1424</v>
      </c>
      <c r="J543" t="s">
        <v>15074</v>
      </c>
      <c r="K543">
        <v>34</v>
      </c>
      <c r="L543" t="e">
        <f>VLOOKUP(J543,'[1]stockopname_master_item (11)'!B$2:C$3427,2,0)</f>
        <v>#N/A</v>
      </c>
      <c r="M543" s="14" t="s">
        <v>13824</v>
      </c>
      <c r="N543" s="15">
        <v>10</v>
      </c>
      <c r="O543" s="15">
        <f>VLOOKUP(M543,[2]Sheet1!B$2:C$1721,2,0)</f>
        <v>10</v>
      </c>
      <c r="P543" s="16" t="str">
        <f t="shared" si="24"/>
        <v>sama</v>
      </c>
      <c r="X543" t="s">
        <v>13761</v>
      </c>
      <c r="Y543">
        <v>1158</v>
      </c>
      <c r="Z543">
        <v>1158</v>
      </c>
      <c r="AA543" t="str">
        <f t="shared" si="25"/>
        <v>SAMA</v>
      </c>
      <c r="AC543" t="s">
        <v>15109</v>
      </c>
      <c r="AD543">
        <f>VLOOKUP(AC543,$J$3:$K$1324,2,0)</f>
        <v>1479</v>
      </c>
      <c r="AE543" s="11">
        <f t="shared" si="26"/>
        <v>1479</v>
      </c>
    </row>
    <row r="544" spans="9:31" x14ac:dyDescent="0.25">
      <c r="I544" t="s">
        <v>3230</v>
      </c>
      <c r="J544" t="s">
        <v>15075</v>
      </c>
      <c r="K544">
        <v>4</v>
      </c>
      <c r="L544" t="e">
        <f>VLOOKUP(J544,'[1]stockopname_master_item (11)'!B$2:C$3427,2,0)</f>
        <v>#N/A</v>
      </c>
      <c r="M544" s="14" t="s">
        <v>13825</v>
      </c>
      <c r="N544" s="15">
        <v>7705</v>
      </c>
      <c r="O544" s="15">
        <f>VLOOKUP(M544,[2]Sheet1!B$2:C$1721,2,0)</f>
        <v>7705</v>
      </c>
      <c r="P544" s="16" t="str">
        <f t="shared" si="24"/>
        <v>sama</v>
      </c>
      <c r="X544" t="s">
        <v>4274</v>
      </c>
      <c r="Y544">
        <v>180</v>
      </c>
      <c r="Z544">
        <v>180</v>
      </c>
      <c r="AA544" t="str">
        <f t="shared" si="25"/>
        <v>SAMA</v>
      </c>
      <c r="AC544" t="s">
        <v>15110</v>
      </c>
      <c r="AD544">
        <f>VLOOKUP(AC544,$J$3:$K$1324,2,0)</f>
        <v>144</v>
      </c>
      <c r="AE544" s="11">
        <f t="shared" si="26"/>
        <v>144</v>
      </c>
    </row>
    <row r="545" spans="9:31" x14ac:dyDescent="0.25">
      <c r="I545" t="s">
        <v>3230</v>
      </c>
      <c r="J545" t="s">
        <v>15076</v>
      </c>
      <c r="K545">
        <v>372</v>
      </c>
      <c r="L545" t="e">
        <f>VLOOKUP(J545,'[1]stockopname_master_item (11)'!B$2:C$3427,2,0)</f>
        <v>#N/A</v>
      </c>
      <c r="M545" s="14" t="s">
        <v>13826</v>
      </c>
      <c r="N545" s="15">
        <v>9030</v>
      </c>
      <c r="O545" s="15">
        <f>VLOOKUP(M545,[2]Sheet1!B$2:C$1721,2,0)</f>
        <v>9030</v>
      </c>
      <c r="P545" s="16" t="str">
        <f t="shared" si="24"/>
        <v>sama</v>
      </c>
      <c r="X545" t="s">
        <v>13762</v>
      </c>
      <c r="Y545">
        <v>1988</v>
      </c>
      <c r="Z545">
        <v>1988</v>
      </c>
      <c r="AA545" t="str">
        <f t="shared" si="25"/>
        <v>SAMA</v>
      </c>
      <c r="AC545" t="s">
        <v>15112</v>
      </c>
      <c r="AD545" t="e">
        <f>VLOOKUP(AC545,$J$3:$K$1324,2,0)</f>
        <v>#N/A</v>
      </c>
      <c r="AE545" s="11" t="str">
        <f t="shared" si="26"/>
        <v>0</v>
      </c>
    </row>
    <row r="546" spans="9:31" x14ac:dyDescent="0.25">
      <c r="I546" t="s">
        <v>3234</v>
      </c>
      <c r="J546" t="s">
        <v>15077</v>
      </c>
      <c r="K546">
        <v>156</v>
      </c>
      <c r="L546" t="e">
        <f>VLOOKUP(J546,'[1]stockopname_master_item (11)'!B$2:C$3427,2,0)</f>
        <v>#N/A</v>
      </c>
      <c r="M546" s="14" t="s">
        <v>9392</v>
      </c>
      <c r="N546" s="15">
        <v>4</v>
      </c>
      <c r="O546" s="15">
        <f>VLOOKUP(M546,[2]Sheet1!B$2:C$1721,2,0)</f>
        <v>4</v>
      </c>
      <c r="P546" s="16" t="str">
        <f t="shared" si="24"/>
        <v>sama</v>
      </c>
      <c r="X546" t="s">
        <v>13763</v>
      </c>
      <c r="Y546">
        <v>1260</v>
      </c>
      <c r="Z546">
        <v>1260</v>
      </c>
      <c r="AA546" t="str">
        <f t="shared" si="25"/>
        <v>SAMA</v>
      </c>
      <c r="AC546" t="s">
        <v>15113</v>
      </c>
      <c r="AD546" t="e">
        <f>VLOOKUP(AC546,$J$3:$K$1324,2,0)</f>
        <v>#N/A</v>
      </c>
      <c r="AE546" s="11" t="str">
        <f t="shared" si="26"/>
        <v>0</v>
      </c>
    </row>
    <row r="547" spans="9:31" x14ac:dyDescent="0.25">
      <c r="I547" t="s">
        <v>3234</v>
      </c>
      <c r="J547" t="s">
        <v>15078</v>
      </c>
      <c r="K547">
        <v>222</v>
      </c>
      <c r="L547" t="e">
        <f>VLOOKUP(J547,'[1]stockopname_master_item (11)'!B$2:C$3427,2,0)</f>
        <v>#N/A</v>
      </c>
      <c r="M547" s="14" t="s">
        <v>5596</v>
      </c>
      <c r="N547" s="15">
        <v>400</v>
      </c>
      <c r="O547" s="15">
        <f>VLOOKUP(M547,[2]Sheet1!B$2:C$1721,2,0)</f>
        <v>400</v>
      </c>
      <c r="P547" s="16" t="str">
        <f t="shared" si="24"/>
        <v>sama</v>
      </c>
      <c r="X547" t="s">
        <v>4280</v>
      </c>
      <c r="Y547">
        <v>20</v>
      </c>
      <c r="Z547">
        <v>20</v>
      </c>
      <c r="AA547" t="str">
        <f t="shared" si="25"/>
        <v>SAMA</v>
      </c>
      <c r="AC547" t="s">
        <v>15114</v>
      </c>
      <c r="AD547" t="e">
        <f>VLOOKUP(AC547,$J$3:$K$1324,2,0)</f>
        <v>#N/A</v>
      </c>
      <c r="AE547" s="11" t="str">
        <f t="shared" si="26"/>
        <v>0</v>
      </c>
    </row>
    <row r="548" spans="9:31" x14ac:dyDescent="0.25">
      <c r="I548" t="s">
        <v>3234</v>
      </c>
      <c r="J548" t="s">
        <v>15079</v>
      </c>
      <c r="K548">
        <v>24</v>
      </c>
      <c r="L548" t="e">
        <f>VLOOKUP(J548,'[1]stockopname_master_item (11)'!B$2:C$3427,2,0)</f>
        <v>#N/A</v>
      </c>
      <c r="M548" s="14" t="s">
        <v>1505</v>
      </c>
      <c r="N548" s="15">
        <v>95</v>
      </c>
      <c r="O548" s="15">
        <f>VLOOKUP(M548,[2]Sheet1!B$2:C$1721,2,0)</f>
        <v>95</v>
      </c>
      <c r="P548" s="16" t="str">
        <f t="shared" si="24"/>
        <v>sama</v>
      </c>
      <c r="X548" t="s">
        <v>13764</v>
      </c>
      <c r="Y548">
        <v>2227</v>
      </c>
      <c r="Z548">
        <v>2227</v>
      </c>
      <c r="AA548" t="str">
        <f t="shared" si="25"/>
        <v>SAMA</v>
      </c>
      <c r="AC548" t="s">
        <v>15115</v>
      </c>
      <c r="AD548" t="e">
        <f>VLOOKUP(AC548,$J$3:$K$1324,2,0)</f>
        <v>#N/A</v>
      </c>
      <c r="AE548" s="11" t="str">
        <f t="shared" si="26"/>
        <v>0</v>
      </c>
    </row>
    <row r="549" spans="9:31" x14ac:dyDescent="0.25">
      <c r="I549" t="s">
        <v>3241</v>
      </c>
      <c r="J549" t="s">
        <v>15082</v>
      </c>
      <c r="K549">
        <v>19814</v>
      </c>
      <c r="L549" t="e">
        <f>VLOOKUP(J549,'[1]stockopname_master_item (11)'!B$2:C$3427,2,0)</f>
        <v>#N/A</v>
      </c>
      <c r="M549" s="14" t="s">
        <v>9547</v>
      </c>
      <c r="N549" s="15">
        <v>1534</v>
      </c>
      <c r="O549" s="15">
        <f>VLOOKUP(M549,[2]Sheet1!B$2:C$1721,2,0)</f>
        <v>1534</v>
      </c>
      <c r="P549" s="16" t="str">
        <f t="shared" si="24"/>
        <v>sama</v>
      </c>
      <c r="X549" t="s">
        <v>13765</v>
      </c>
      <c r="Y549">
        <v>2223</v>
      </c>
      <c r="Z549">
        <v>2223</v>
      </c>
      <c r="AA549" t="str">
        <f t="shared" si="25"/>
        <v>SAMA</v>
      </c>
      <c r="AC549" t="s">
        <v>15116</v>
      </c>
      <c r="AD549" t="e">
        <f>VLOOKUP(AC549,$J$3:$K$1324,2,0)</f>
        <v>#N/A</v>
      </c>
      <c r="AE549" s="11" t="str">
        <f t="shared" si="26"/>
        <v>0</v>
      </c>
    </row>
    <row r="550" spans="9:31" x14ac:dyDescent="0.25">
      <c r="I550" t="s">
        <v>3241</v>
      </c>
      <c r="J550" t="s">
        <v>15083</v>
      </c>
      <c r="K550">
        <v>9384</v>
      </c>
      <c r="L550" t="e">
        <f>VLOOKUP(J550,'[1]stockopname_master_item (11)'!B$2:C$3427,2,0)</f>
        <v>#N/A</v>
      </c>
      <c r="M550" s="14" t="s">
        <v>9503</v>
      </c>
      <c r="N550" s="15">
        <v>1984</v>
      </c>
      <c r="O550" s="15">
        <f>VLOOKUP(M550,[2]Sheet1!B$2:C$1721,2,0)</f>
        <v>1984</v>
      </c>
      <c r="P550" s="16" t="str">
        <f t="shared" si="24"/>
        <v>sama</v>
      </c>
      <c r="X550" t="s">
        <v>4286</v>
      </c>
      <c r="Y550">
        <v>140</v>
      </c>
      <c r="Z550">
        <v>140</v>
      </c>
      <c r="AA550" t="str">
        <f t="shared" si="25"/>
        <v>SAMA</v>
      </c>
      <c r="AC550" t="s">
        <v>15117</v>
      </c>
      <c r="AD550">
        <f>VLOOKUP(AC550,$J$3:$K$1324,2,0)</f>
        <v>30200</v>
      </c>
      <c r="AE550" s="11">
        <f t="shared" si="26"/>
        <v>30200</v>
      </c>
    </row>
    <row r="551" spans="9:31" x14ac:dyDescent="0.25">
      <c r="I551" t="s">
        <v>3269</v>
      </c>
      <c r="J551" t="s">
        <v>15086</v>
      </c>
      <c r="K551">
        <v>20</v>
      </c>
      <c r="L551" t="e">
        <f>VLOOKUP(J551,'[1]stockopname_master_item (11)'!B$2:C$3427,2,0)</f>
        <v>#N/A</v>
      </c>
      <c r="M551" s="14" t="s">
        <v>9528</v>
      </c>
      <c r="N551" s="15">
        <v>170</v>
      </c>
      <c r="O551" s="15">
        <f>VLOOKUP(M551,[2]Sheet1!B$2:C$1721,2,0)</f>
        <v>170</v>
      </c>
      <c r="P551" s="16" t="str">
        <f t="shared" si="24"/>
        <v>sama</v>
      </c>
      <c r="X551" t="s">
        <v>13766</v>
      </c>
      <c r="Y551">
        <v>1472</v>
      </c>
      <c r="Z551">
        <v>1472</v>
      </c>
      <c r="AA551" t="str">
        <f t="shared" si="25"/>
        <v>SAMA</v>
      </c>
      <c r="AC551" t="s">
        <v>15118</v>
      </c>
      <c r="AD551">
        <f>VLOOKUP(AC551,$J$3:$K$1324,2,0)</f>
        <v>1180</v>
      </c>
      <c r="AE551" s="11">
        <f t="shared" si="26"/>
        <v>1180</v>
      </c>
    </row>
    <row r="552" spans="9:31" x14ac:dyDescent="0.25">
      <c r="I552" t="s">
        <v>3269</v>
      </c>
      <c r="J552" t="s">
        <v>15087</v>
      </c>
      <c r="K552">
        <v>13920</v>
      </c>
      <c r="L552" t="e">
        <f>VLOOKUP(J552,'[1]stockopname_master_item (11)'!B$2:C$3427,2,0)</f>
        <v>#N/A</v>
      </c>
      <c r="M552" s="14" t="s">
        <v>9511</v>
      </c>
      <c r="N552" s="15">
        <v>148</v>
      </c>
      <c r="O552" s="15">
        <f>VLOOKUP(M552,[2]Sheet1!B$2:C$1721,2,0)</f>
        <v>148</v>
      </c>
      <c r="P552" s="16" t="str">
        <f t="shared" si="24"/>
        <v>sama</v>
      </c>
      <c r="X552" t="s">
        <v>13767</v>
      </c>
      <c r="Y552">
        <v>804</v>
      </c>
      <c r="Z552">
        <v>804</v>
      </c>
      <c r="AA552" t="str">
        <f t="shared" si="25"/>
        <v>SAMA</v>
      </c>
      <c r="AC552" t="s">
        <v>15119</v>
      </c>
      <c r="AD552">
        <f>VLOOKUP(AC552,$J$3:$K$1324,2,0)</f>
        <v>28565</v>
      </c>
      <c r="AE552" s="11">
        <f t="shared" si="26"/>
        <v>28565</v>
      </c>
    </row>
    <row r="553" spans="9:31" x14ac:dyDescent="0.25">
      <c r="I553" t="s">
        <v>13677</v>
      </c>
      <c r="J553" t="s">
        <v>15093</v>
      </c>
      <c r="K553">
        <v>6</v>
      </c>
      <c r="L553" t="e">
        <f>VLOOKUP(J553,'[1]stockopname_master_item (11)'!B$2:C$3427,2,0)</f>
        <v>#N/A</v>
      </c>
      <c r="M553" s="14" t="s">
        <v>9426</v>
      </c>
      <c r="N553" s="15">
        <v>10</v>
      </c>
      <c r="O553" s="15">
        <f>VLOOKUP(M553,[2]Sheet1!B$2:C$1721,2,0)</f>
        <v>10</v>
      </c>
      <c r="P553" s="16" t="str">
        <f t="shared" si="24"/>
        <v>sama</v>
      </c>
      <c r="X553" t="s">
        <v>4292</v>
      </c>
      <c r="Y553">
        <v>100</v>
      </c>
      <c r="Z553">
        <v>100</v>
      </c>
      <c r="AA553" t="str">
        <f t="shared" si="25"/>
        <v>SAMA</v>
      </c>
      <c r="AC553" t="s">
        <v>15120</v>
      </c>
      <c r="AD553">
        <f>VLOOKUP(AC553,$J$3:$K$1324,2,0)</f>
        <v>10532</v>
      </c>
      <c r="AE553" s="11">
        <f t="shared" si="26"/>
        <v>10532</v>
      </c>
    </row>
    <row r="554" spans="9:31" x14ac:dyDescent="0.25">
      <c r="I554" t="s">
        <v>13677</v>
      </c>
      <c r="J554" t="s">
        <v>15094</v>
      </c>
      <c r="K554">
        <v>4820</v>
      </c>
      <c r="L554" t="e">
        <f>VLOOKUP(J554,'[1]stockopname_master_item (11)'!B$2:C$3427,2,0)</f>
        <v>#N/A</v>
      </c>
      <c r="M554" s="14" t="s">
        <v>9396</v>
      </c>
      <c r="N554" s="15">
        <v>324</v>
      </c>
      <c r="O554" s="15">
        <f>VLOOKUP(M554,[2]Sheet1!B$2:C$1721,2,0)</f>
        <v>324</v>
      </c>
      <c r="P554" s="16" t="str">
        <f t="shared" si="24"/>
        <v>sama</v>
      </c>
      <c r="X554" t="s">
        <v>13768</v>
      </c>
      <c r="Y554">
        <v>6331</v>
      </c>
      <c r="Z554">
        <v>6331</v>
      </c>
      <c r="AA554" t="str">
        <f t="shared" si="25"/>
        <v>SAMA</v>
      </c>
      <c r="AC554" t="s">
        <v>15125</v>
      </c>
      <c r="AD554" t="e">
        <f>VLOOKUP(AC554,$J$3:$K$1324,2,0)</f>
        <v>#N/A</v>
      </c>
      <c r="AE554" s="11" t="str">
        <f t="shared" si="26"/>
        <v>0</v>
      </c>
    </row>
    <row r="555" spans="9:31" x14ac:dyDescent="0.25">
      <c r="I555" t="s">
        <v>13678</v>
      </c>
      <c r="J555" t="s">
        <v>15096</v>
      </c>
      <c r="K555">
        <v>7</v>
      </c>
      <c r="L555" t="e">
        <f>VLOOKUP(J555,'[1]stockopname_master_item (11)'!B$2:C$3427,2,0)</f>
        <v>#N/A</v>
      </c>
      <c r="M555" s="14" t="s">
        <v>5622</v>
      </c>
      <c r="N555" s="15">
        <v>3210</v>
      </c>
      <c r="O555" s="15">
        <f>VLOOKUP(M555,[2]Sheet1!B$2:C$1721,2,0)</f>
        <v>3210</v>
      </c>
      <c r="P555" s="16" t="str">
        <f t="shared" si="24"/>
        <v>sama</v>
      </c>
      <c r="X555" t="s">
        <v>13769</v>
      </c>
      <c r="Y555">
        <v>3983</v>
      </c>
      <c r="Z555">
        <v>3983</v>
      </c>
      <c r="AA555" t="str">
        <f t="shared" si="25"/>
        <v>SAMA</v>
      </c>
      <c r="AC555" t="s">
        <v>15126</v>
      </c>
      <c r="AD555" t="e">
        <f>VLOOKUP(AC555,$J$3:$K$1324,2,0)</f>
        <v>#N/A</v>
      </c>
      <c r="AE555" s="11" t="str">
        <f t="shared" si="26"/>
        <v>0</v>
      </c>
    </row>
    <row r="556" spans="9:31" x14ac:dyDescent="0.25">
      <c r="I556" t="s">
        <v>13678</v>
      </c>
      <c r="J556" t="s">
        <v>15097</v>
      </c>
      <c r="K556">
        <v>10</v>
      </c>
      <c r="L556" t="e">
        <f>VLOOKUP(J556,'[1]stockopname_master_item (11)'!B$2:C$3427,2,0)</f>
        <v>#N/A</v>
      </c>
      <c r="M556" s="14" t="s">
        <v>9398</v>
      </c>
      <c r="N556" s="15">
        <v>1213</v>
      </c>
      <c r="O556" s="15">
        <f>VLOOKUP(M556,[2]Sheet1!B$2:C$1721,2,0)</f>
        <v>1213</v>
      </c>
      <c r="P556" s="16" t="str">
        <f t="shared" si="24"/>
        <v>sama</v>
      </c>
      <c r="X556" t="s">
        <v>4298</v>
      </c>
      <c r="Y556">
        <v>385</v>
      </c>
      <c r="Z556">
        <v>385</v>
      </c>
      <c r="AA556" t="str">
        <f t="shared" si="25"/>
        <v>SAMA</v>
      </c>
      <c r="AC556" t="s">
        <v>15127</v>
      </c>
      <c r="AD556">
        <f>VLOOKUP(AC556,$J$3:$K$1324,2,0)</f>
        <v>855</v>
      </c>
      <c r="AE556" s="11">
        <f t="shared" si="26"/>
        <v>855</v>
      </c>
    </row>
    <row r="557" spans="9:31" x14ac:dyDescent="0.25">
      <c r="I557" t="s">
        <v>13678</v>
      </c>
      <c r="J557" t="s">
        <v>15098</v>
      </c>
      <c r="K557">
        <v>2180</v>
      </c>
      <c r="L557" t="e">
        <f>VLOOKUP(J557,'[1]stockopname_master_item (11)'!B$2:C$3427,2,0)</f>
        <v>#N/A</v>
      </c>
      <c r="M557" s="14" t="s">
        <v>9463</v>
      </c>
      <c r="N557" s="15">
        <v>30</v>
      </c>
      <c r="O557" s="15">
        <f>VLOOKUP(M557,[2]Sheet1!B$2:C$1721,2,0)</f>
        <v>30</v>
      </c>
      <c r="P557" s="16" t="str">
        <f t="shared" si="24"/>
        <v>sama</v>
      </c>
      <c r="X557" t="s">
        <v>4300</v>
      </c>
      <c r="Y557">
        <v>980</v>
      </c>
      <c r="Z557">
        <v>980</v>
      </c>
      <c r="AA557" t="str">
        <f t="shared" si="25"/>
        <v>SAMA</v>
      </c>
      <c r="AC557" t="s">
        <v>15128</v>
      </c>
      <c r="AD557" t="e">
        <f>VLOOKUP(AC557,$J$3:$K$1324,2,0)</f>
        <v>#N/A</v>
      </c>
      <c r="AE557" s="11" t="str">
        <f t="shared" si="26"/>
        <v>0</v>
      </c>
    </row>
    <row r="558" spans="9:31" x14ac:dyDescent="0.25">
      <c r="I558" t="s">
        <v>13678</v>
      </c>
      <c r="J558" t="s">
        <v>15099</v>
      </c>
      <c r="K558">
        <v>4</v>
      </c>
      <c r="L558" t="e">
        <f>VLOOKUP(J558,'[1]stockopname_master_item (11)'!B$2:C$3427,2,0)</f>
        <v>#N/A</v>
      </c>
      <c r="M558" s="14" t="s">
        <v>9524</v>
      </c>
      <c r="N558" s="15">
        <v>4395</v>
      </c>
      <c r="O558" s="15">
        <f>VLOOKUP(M558,[2]Sheet1!B$2:C$1721,2,0)</f>
        <v>4395</v>
      </c>
      <c r="P558" s="16" t="str">
        <f t="shared" si="24"/>
        <v>sama</v>
      </c>
      <c r="X558" t="s">
        <v>4302</v>
      </c>
      <c r="Y558">
        <v>90</v>
      </c>
      <c r="Z558">
        <v>90</v>
      </c>
      <c r="AA558" t="str">
        <f t="shared" si="25"/>
        <v>SAMA</v>
      </c>
      <c r="AC558" t="s">
        <v>15129</v>
      </c>
      <c r="AD558">
        <f>VLOOKUP(AC558,$J$3:$K$1324,2,0)</f>
        <v>299</v>
      </c>
      <c r="AE558" s="11">
        <f t="shared" si="26"/>
        <v>299</v>
      </c>
    </row>
    <row r="559" spans="9:31" x14ac:dyDescent="0.25">
      <c r="I559" t="s">
        <v>3307</v>
      </c>
      <c r="J559" t="s">
        <v>15100</v>
      </c>
      <c r="K559">
        <v>560</v>
      </c>
      <c r="L559" t="e">
        <f>VLOOKUP(J559,'[1]stockopname_master_item (11)'!B$2:C$3427,2,0)</f>
        <v>#N/A</v>
      </c>
      <c r="M559" s="14" t="s">
        <v>9473</v>
      </c>
      <c r="N559" s="15">
        <v>84</v>
      </c>
      <c r="O559" s="15">
        <f>VLOOKUP(M559,[2]Sheet1!B$2:C$1721,2,0)</f>
        <v>84</v>
      </c>
      <c r="P559" s="16" t="str">
        <f t="shared" si="24"/>
        <v>sama</v>
      </c>
      <c r="X559" t="s">
        <v>4304</v>
      </c>
      <c r="Y559">
        <v>100</v>
      </c>
      <c r="Z559">
        <v>100</v>
      </c>
      <c r="AA559" t="str">
        <f t="shared" si="25"/>
        <v>SAMA</v>
      </c>
      <c r="AC559" t="s">
        <v>15131</v>
      </c>
      <c r="AD559" t="e">
        <f>VLOOKUP(AC559,$J$3:$K$1324,2,0)</f>
        <v>#N/A</v>
      </c>
      <c r="AE559" s="11" t="str">
        <f t="shared" si="26"/>
        <v>0</v>
      </c>
    </row>
    <row r="560" spans="9:31" x14ac:dyDescent="0.25">
      <c r="I560" t="s">
        <v>3307</v>
      </c>
      <c r="J560" t="s">
        <v>15101</v>
      </c>
      <c r="K560">
        <v>14</v>
      </c>
      <c r="L560" t="e">
        <f>VLOOKUP(J560,'[1]stockopname_master_item (11)'!B$2:C$3427,2,0)</f>
        <v>#N/A</v>
      </c>
      <c r="M560" s="14" t="s">
        <v>9448</v>
      </c>
      <c r="N560" s="15">
        <v>10</v>
      </c>
      <c r="O560" s="15">
        <f>VLOOKUP(M560,[2]Sheet1!B$2:C$1721,2,0)</f>
        <v>10</v>
      </c>
      <c r="P560" s="16" t="str">
        <f t="shared" si="24"/>
        <v>sama</v>
      </c>
      <c r="X560" t="s">
        <v>4306</v>
      </c>
      <c r="Y560">
        <v>200</v>
      </c>
      <c r="Z560">
        <v>200</v>
      </c>
      <c r="AA560" t="str">
        <f t="shared" si="25"/>
        <v>SAMA</v>
      </c>
      <c r="AC560" t="s">
        <v>15132</v>
      </c>
      <c r="AD560" t="e">
        <f>VLOOKUP(AC560,$J$3:$K$1324,2,0)</f>
        <v>#N/A</v>
      </c>
      <c r="AE560" s="11" t="str">
        <f t="shared" si="26"/>
        <v>0</v>
      </c>
    </row>
    <row r="561" spans="9:31" x14ac:dyDescent="0.25">
      <c r="I561" t="s">
        <v>3311</v>
      </c>
      <c r="J561" t="s">
        <v>15102</v>
      </c>
      <c r="K561">
        <v>16</v>
      </c>
      <c r="L561" t="e">
        <f>VLOOKUP(J561,'[1]stockopname_master_item (11)'!B$2:C$3427,2,0)</f>
        <v>#N/A</v>
      </c>
      <c r="M561" s="14" t="s">
        <v>9565</v>
      </c>
      <c r="N561" s="15">
        <v>1659</v>
      </c>
      <c r="O561" s="15">
        <f>VLOOKUP(M561,[2]Sheet1!B$2:C$1721,2,0)</f>
        <v>1659</v>
      </c>
      <c r="P561" s="16" t="str">
        <f t="shared" si="24"/>
        <v>sama</v>
      </c>
      <c r="X561" t="s">
        <v>4308</v>
      </c>
      <c r="Y561">
        <v>100</v>
      </c>
      <c r="Z561">
        <v>100</v>
      </c>
      <c r="AA561" t="str">
        <f t="shared" si="25"/>
        <v>SAMA</v>
      </c>
      <c r="AC561" t="s">
        <v>15133</v>
      </c>
      <c r="AD561">
        <f>VLOOKUP(AC561,$J$3:$K$1324,2,0)</f>
        <v>2</v>
      </c>
      <c r="AE561" s="11">
        <f t="shared" si="26"/>
        <v>2</v>
      </c>
    </row>
    <row r="562" spans="9:31" x14ac:dyDescent="0.25">
      <c r="I562" t="s">
        <v>3318</v>
      </c>
      <c r="J562" t="s">
        <v>15109</v>
      </c>
      <c r="K562">
        <v>1479</v>
      </c>
      <c r="L562" t="e">
        <f>VLOOKUP(J562,'[1]stockopname_master_item (11)'!B$2:C$3427,2,0)</f>
        <v>#N/A</v>
      </c>
      <c r="M562" s="14" t="s">
        <v>9595</v>
      </c>
      <c r="N562" s="15">
        <v>7415</v>
      </c>
      <c r="O562" s="15">
        <f>VLOOKUP(M562,[2]Sheet1!B$2:C$1721,2,0)</f>
        <v>7415</v>
      </c>
      <c r="P562" s="16" t="str">
        <f t="shared" si="24"/>
        <v>sama</v>
      </c>
      <c r="X562" t="s">
        <v>4310</v>
      </c>
      <c r="Y562">
        <v>650</v>
      </c>
      <c r="Z562">
        <v>650</v>
      </c>
      <c r="AA562" t="str">
        <f t="shared" si="25"/>
        <v>SAMA</v>
      </c>
      <c r="AC562" t="s">
        <v>15134</v>
      </c>
      <c r="AD562" t="e">
        <f>VLOOKUP(AC562,$J$3:$K$1324,2,0)</f>
        <v>#N/A</v>
      </c>
      <c r="AE562" s="11" t="str">
        <f t="shared" si="26"/>
        <v>0</v>
      </c>
    </row>
    <row r="563" spans="9:31" x14ac:dyDescent="0.25">
      <c r="I563" t="s">
        <v>3324</v>
      </c>
      <c r="J563" t="s">
        <v>15110</v>
      </c>
      <c r="K563">
        <v>144</v>
      </c>
      <c r="L563" t="e">
        <f>VLOOKUP(J563,'[1]stockopname_master_item (11)'!B$2:C$3427,2,0)</f>
        <v>#N/A</v>
      </c>
      <c r="M563" s="14" t="s">
        <v>9520</v>
      </c>
      <c r="N563" s="15">
        <v>46</v>
      </c>
      <c r="O563" s="15">
        <f>VLOOKUP(M563,[2]Sheet1!B$2:C$1721,2,0)</f>
        <v>46</v>
      </c>
      <c r="P563" s="16" t="str">
        <f t="shared" si="24"/>
        <v>sama</v>
      </c>
      <c r="X563" t="s">
        <v>4312</v>
      </c>
      <c r="Y563">
        <v>180</v>
      </c>
      <c r="Z563">
        <v>180</v>
      </c>
      <c r="AA563" t="str">
        <f t="shared" si="25"/>
        <v>SAMA</v>
      </c>
      <c r="AC563" t="s">
        <v>14230</v>
      </c>
      <c r="AD563">
        <f>VLOOKUP(AC563,$J$3:$K$1324,2,0)</f>
        <v>1</v>
      </c>
      <c r="AE563" s="11">
        <f t="shared" si="26"/>
        <v>1</v>
      </c>
    </row>
    <row r="564" spans="9:31" x14ac:dyDescent="0.25">
      <c r="I564" t="s">
        <v>13683</v>
      </c>
      <c r="J564" t="s">
        <v>15117</v>
      </c>
      <c r="K564">
        <v>30200</v>
      </c>
      <c r="L564" t="e">
        <f>VLOOKUP(J564,'[1]stockopname_master_item (11)'!B$2:C$3427,2,0)</f>
        <v>#N/A</v>
      </c>
      <c r="M564" s="14" t="s">
        <v>5614</v>
      </c>
      <c r="N564" s="15">
        <v>140</v>
      </c>
      <c r="O564" s="15">
        <f>VLOOKUP(M564,[2]Sheet1!B$2:C$1721,2,0)</f>
        <v>140</v>
      </c>
      <c r="P564" s="16" t="str">
        <f t="shared" si="24"/>
        <v>sama</v>
      </c>
      <c r="X564" t="s">
        <v>4316</v>
      </c>
      <c r="Y564">
        <v>60</v>
      </c>
      <c r="Z564">
        <v>60</v>
      </c>
      <c r="AA564" t="str">
        <f t="shared" si="25"/>
        <v>SAMA</v>
      </c>
      <c r="AC564" t="s">
        <v>15143</v>
      </c>
      <c r="AD564" t="e">
        <f>VLOOKUP(AC564,$J$3:$K$1324,2,0)</f>
        <v>#N/A</v>
      </c>
      <c r="AE564" s="11" t="str">
        <f t="shared" si="26"/>
        <v>0</v>
      </c>
    </row>
    <row r="565" spans="9:31" x14ac:dyDescent="0.25">
      <c r="I565" t="s">
        <v>13684</v>
      </c>
      <c r="J565" t="s">
        <v>15118</v>
      </c>
      <c r="K565">
        <v>1180</v>
      </c>
      <c r="L565" t="e">
        <f>VLOOKUP(J565,'[1]stockopname_master_item (11)'!B$2:C$3427,2,0)</f>
        <v>#N/A</v>
      </c>
      <c r="M565" s="14" t="s">
        <v>9601</v>
      </c>
      <c r="N565" s="15">
        <v>62</v>
      </c>
      <c r="O565" s="15">
        <f>VLOOKUP(M565,[2]Sheet1!B$2:C$1721,2,0)</f>
        <v>62</v>
      </c>
      <c r="P565" s="16" t="str">
        <f t="shared" si="24"/>
        <v>sama</v>
      </c>
      <c r="X565" t="s">
        <v>4329</v>
      </c>
      <c r="Y565">
        <v>1376</v>
      </c>
      <c r="Z565">
        <v>1376</v>
      </c>
      <c r="AA565" t="str">
        <f t="shared" si="25"/>
        <v>SAMA</v>
      </c>
      <c r="AC565" t="s">
        <v>15141</v>
      </c>
      <c r="AD565" t="e">
        <f>VLOOKUP(AC565,$J$3:$K$1324,2,0)</f>
        <v>#N/A</v>
      </c>
      <c r="AE565" s="11" t="str">
        <f t="shared" si="26"/>
        <v>0</v>
      </c>
    </row>
    <row r="566" spans="9:31" x14ac:dyDescent="0.25">
      <c r="I566" t="s">
        <v>13685</v>
      </c>
      <c r="J566" t="s">
        <v>15119</v>
      </c>
      <c r="K566">
        <v>28565</v>
      </c>
      <c r="L566" t="e">
        <f>VLOOKUP(J566,'[1]stockopname_master_item (11)'!B$2:C$3427,2,0)</f>
        <v>#N/A</v>
      </c>
      <c r="M566" s="14" t="s">
        <v>9599</v>
      </c>
      <c r="N566" s="15">
        <v>81</v>
      </c>
      <c r="O566" s="15">
        <f>VLOOKUP(M566,[2]Sheet1!B$2:C$1721,2,0)</f>
        <v>81</v>
      </c>
      <c r="P566" s="16" t="str">
        <f t="shared" si="24"/>
        <v>sama</v>
      </c>
      <c r="X566" t="s">
        <v>4336</v>
      </c>
      <c r="Y566">
        <v>210</v>
      </c>
      <c r="Z566">
        <v>210</v>
      </c>
      <c r="AA566" t="str">
        <f t="shared" si="25"/>
        <v>SAMA</v>
      </c>
      <c r="AC566" t="s">
        <v>15142</v>
      </c>
      <c r="AD566">
        <f>VLOOKUP(AC566,$J$3:$K$1324,2,0)</f>
        <v>24</v>
      </c>
      <c r="AE566" s="11">
        <f t="shared" si="26"/>
        <v>24</v>
      </c>
    </row>
    <row r="567" spans="9:31" x14ac:dyDescent="0.25">
      <c r="I567" t="s">
        <v>13686</v>
      </c>
      <c r="J567" t="s">
        <v>15120</v>
      </c>
      <c r="K567">
        <v>10532</v>
      </c>
      <c r="L567" t="e">
        <f>VLOOKUP(J567,'[1]stockopname_master_item (11)'!B$2:C$3427,2,0)</f>
        <v>#N/A</v>
      </c>
      <c r="M567" s="14" t="s">
        <v>9436</v>
      </c>
      <c r="N567" s="15">
        <v>300</v>
      </c>
      <c r="O567" s="15">
        <f>VLOOKUP(M567,[2]Sheet1!B$2:C$1721,2,0)</f>
        <v>300</v>
      </c>
      <c r="P567" s="16" t="str">
        <f t="shared" si="24"/>
        <v>sama</v>
      </c>
      <c r="X567" t="s">
        <v>4338</v>
      </c>
      <c r="Y567">
        <v>569</v>
      </c>
      <c r="Z567">
        <v>569</v>
      </c>
      <c r="AA567" t="str">
        <f t="shared" si="25"/>
        <v>SAMA</v>
      </c>
      <c r="AC567" t="s">
        <v>15136</v>
      </c>
      <c r="AD567">
        <f>VLOOKUP(AC567,$J$3:$K$1324,2,0)</f>
        <v>1</v>
      </c>
      <c r="AE567" s="11">
        <f t="shared" si="26"/>
        <v>1</v>
      </c>
    </row>
    <row r="568" spans="9:31" x14ac:dyDescent="0.25">
      <c r="I568" t="s">
        <v>3345</v>
      </c>
      <c r="J568" t="s">
        <v>15121</v>
      </c>
      <c r="K568">
        <v>300</v>
      </c>
      <c r="L568" t="e">
        <f>VLOOKUP(J568,'[1]stockopname_master_item (11)'!B$2:C$3427,2,0)</f>
        <v>#N/A</v>
      </c>
      <c r="M568" s="14" t="s">
        <v>9438</v>
      </c>
      <c r="N568" s="15">
        <v>2960</v>
      </c>
      <c r="O568" s="15">
        <f>VLOOKUP(M568,[2]Sheet1!B$2:C$1721,2,0)</f>
        <v>2960</v>
      </c>
      <c r="P568" s="16" t="str">
        <f t="shared" si="24"/>
        <v>sama</v>
      </c>
      <c r="X568" t="s">
        <v>4348</v>
      </c>
      <c r="Y568">
        <v>191</v>
      </c>
      <c r="Z568">
        <v>191</v>
      </c>
      <c r="AA568" t="str">
        <f t="shared" si="25"/>
        <v>SAMA</v>
      </c>
      <c r="AC568" t="s">
        <v>15135</v>
      </c>
      <c r="AD568" t="e">
        <f>VLOOKUP(AC568,$J$3:$K$1324,2,0)</f>
        <v>#N/A</v>
      </c>
      <c r="AE568" s="11" t="str">
        <f t="shared" si="26"/>
        <v>0</v>
      </c>
    </row>
    <row r="569" spans="9:31" x14ac:dyDescent="0.25">
      <c r="I569" t="s">
        <v>3349</v>
      </c>
      <c r="J569" t="s">
        <v>15122</v>
      </c>
      <c r="K569">
        <v>140</v>
      </c>
      <c r="L569" t="e">
        <f>VLOOKUP(J569,'[1]stockopname_master_item (11)'!B$2:C$3427,2,0)</f>
        <v>#N/A</v>
      </c>
      <c r="M569" s="14" t="s">
        <v>9442</v>
      </c>
      <c r="N569" s="15">
        <v>5669</v>
      </c>
      <c r="O569" s="15">
        <f>VLOOKUP(M569,[2]Sheet1!B$2:C$1721,2,0)</f>
        <v>5669</v>
      </c>
      <c r="P569" s="16" t="str">
        <f t="shared" si="24"/>
        <v>sama</v>
      </c>
      <c r="X569" t="s">
        <v>13770</v>
      </c>
      <c r="Y569">
        <v>327</v>
      </c>
      <c r="Z569">
        <v>327</v>
      </c>
      <c r="AA569" t="str">
        <f t="shared" si="25"/>
        <v>SAMA</v>
      </c>
      <c r="AC569" t="s">
        <v>15137</v>
      </c>
      <c r="AD569">
        <f>VLOOKUP(AC569,$J$3:$K$1324,2,0)</f>
        <v>2340</v>
      </c>
      <c r="AE569" s="11">
        <f t="shared" si="26"/>
        <v>2340</v>
      </c>
    </row>
    <row r="570" spans="9:31" x14ac:dyDescent="0.25">
      <c r="I570" t="s">
        <v>3354</v>
      </c>
      <c r="J570" t="s">
        <v>15123</v>
      </c>
      <c r="K570">
        <v>270</v>
      </c>
      <c r="L570" t="e">
        <f>VLOOKUP(J570,'[1]stockopname_master_item (11)'!B$2:C$3427,2,0)</f>
        <v>#N/A</v>
      </c>
      <c r="M570" s="14" t="s">
        <v>9545</v>
      </c>
      <c r="N570" s="15">
        <v>1351</v>
      </c>
      <c r="O570" s="15">
        <f>VLOOKUP(M570,[2]Sheet1!B$2:C$1721,2,0)</f>
        <v>1351</v>
      </c>
      <c r="P570" s="16" t="str">
        <f t="shared" si="24"/>
        <v>sama</v>
      </c>
      <c r="X570" t="s">
        <v>13771</v>
      </c>
      <c r="Y570">
        <v>350</v>
      </c>
      <c r="Z570">
        <v>350</v>
      </c>
      <c r="AA570" t="str">
        <f t="shared" si="25"/>
        <v>SAMA</v>
      </c>
      <c r="AC570" t="s">
        <v>15139</v>
      </c>
      <c r="AD570">
        <f>VLOOKUP(AC570,$J$3:$K$1324,2,0)</f>
        <v>3</v>
      </c>
      <c r="AE570" s="11">
        <f t="shared" si="26"/>
        <v>3</v>
      </c>
    </row>
    <row r="571" spans="9:31" x14ac:dyDescent="0.25">
      <c r="I571" t="s">
        <v>3354</v>
      </c>
      <c r="J571" t="s">
        <v>15124</v>
      </c>
      <c r="K571">
        <v>565</v>
      </c>
      <c r="L571" t="e">
        <f>VLOOKUP(J571,'[1]stockopname_master_item (11)'!B$2:C$3427,2,0)</f>
        <v>#N/A</v>
      </c>
      <c r="M571" s="14" t="s">
        <v>5626</v>
      </c>
      <c r="N571" s="15">
        <v>7750</v>
      </c>
      <c r="O571" s="15">
        <f>VLOOKUP(M571,[2]Sheet1!B$2:C$1721,2,0)</f>
        <v>7750</v>
      </c>
      <c r="P571" s="16" t="str">
        <f t="shared" si="24"/>
        <v>sama</v>
      </c>
      <c r="X571" t="s">
        <v>4361</v>
      </c>
      <c r="Y571">
        <v>1728</v>
      </c>
      <c r="Z571">
        <v>1728</v>
      </c>
      <c r="AA571" t="str">
        <f t="shared" si="25"/>
        <v>SAMA</v>
      </c>
      <c r="AC571" t="s">
        <v>15138</v>
      </c>
      <c r="AD571">
        <f>VLOOKUP(AC571,$J$3:$K$1324,2,0)</f>
        <v>32</v>
      </c>
      <c r="AE571" s="11">
        <f t="shared" si="26"/>
        <v>32</v>
      </c>
    </row>
    <row r="572" spans="9:31" x14ac:dyDescent="0.25">
      <c r="I572" t="s">
        <v>13689</v>
      </c>
      <c r="J572" t="s">
        <v>15127</v>
      </c>
      <c r="K572">
        <v>855</v>
      </c>
      <c r="L572" t="e">
        <f>VLOOKUP(J572,'[1]stockopname_master_item (11)'!B$2:C$3427,2,0)</f>
        <v>#N/A</v>
      </c>
      <c r="M572" s="14" t="s">
        <v>9465</v>
      </c>
      <c r="N572" s="15">
        <v>195</v>
      </c>
      <c r="O572" s="15">
        <f>VLOOKUP(M572,[2]Sheet1!B$2:C$1721,2,0)</f>
        <v>195</v>
      </c>
      <c r="P572" s="16" t="str">
        <f t="shared" si="24"/>
        <v>sama</v>
      </c>
      <c r="X572" t="s">
        <v>4397</v>
      </c>
      <c r="Y572">
        <v>818</v>
      </c>
      <c r="Z572">
        <v>818</v>
      </c>
      <c r="AA572" t="str">
        <f t="shared" si="25"/>
        <v>SAMA</v>
      </c>
      <c r="AC572" t="s">
        <v>15140</v>
      </c>
      <c r="AD572">
        <f>VLOOKUP(AC572,$J$3:$K$1324,2,0)</f>
        <v>100</v>
      </c>
      <c r="AE572" s="11">
        <f t="shared" si="26"/>
        <v>100</v>
      </c>
    </row>
    <row r="573" spans="9:31" x14ac:dyDescent="0.25">
      <c r="I573" t="s">
        <v>3364</v>
      </c>
      <c r="J573" t="s">
        <v>15129</v>
      </c>
      <c r="K573">
        <v>299</v>
      </c>
      <c r="L573" t="e">
        <f>VLOOKUP(J573,'[1]stockopname_master_item (11)'!B$2:C$3427,2,0)</f>
        <v>#N/A</v>
      </c>
      <c r="M573" s="14" t="s">
        <v>9483</v>
      </c>
      <c r="N573" s="15">
        <v>1804</v>
      </c>
      <c r="O573" s="15">
        <f>VLOOKUP(M573,[2]Sheet1!B$2:C$1721,2,0)</f>
        <v>1804</v>
      </c>
      <c r="P573" s="16" t="str">
        <f t="shared" si="24"/>
        <v>sama</v>
      </c>
      <c r="X573" t="s">
        <v>4440</v>
      </c>
      <c r="Y573">
        <v>4032</v>
      </c>
      <c r="Z573">
        <v>4032</v>
      </c>
      <c r="AA573" t="str">
        <f t="shared" si="25"/>
        <v>SAMA</v>
      </c>
      <c r="AC573" t="s">
        <v>15147</v>
      </c>
      <c r="AD573">
        <f>VLOOKUP(AC573,$J$3:$K$1324,2,0)</f>
        <v>853</v>
      </c>
      <c r="AE573" s="11">
        <f t="shared" si="26"/>
        <v>853</v>
      </c>
    </row>
    <row r="574" spans="9:31" x14ac:dyDescent="0.25">
      <c r="I574" t="s">
        <v>3377</v>
      </c>
      <c r="J574" t="s">
        <v>15130</v>
      </c>
      <c r="K574">
        <v>1320</v>
      </c>
      <c r="L574" t="e">
        <f>VLOOKUP(J574,'[1]stockopname_master_item (11)'!B$2:C$3427,2,0)</f>
        <v>#N/A</v>
      </c>
      <c r="M574" s="14" t="s">
        <v>9405</v>
      </c>
      <c r="N574" s="15">
        <v>447</v>
      </c>
      <c r="O574" s="15">
        <f>VLOOKUP(M574,[2]Sheet1!B$2:C$1721,2,0)</f>
        <v>447</v>
      </c>
      <c r="P574" s="16" t="str">
        <f t="shared" si="24"/>
        <v>sama</v>
      </c>
      <c r="X574" t="s">
        <v>4471</v>
      </c>
      <c r="Y574">
        <v>384</v>
      </c>
      <c r="Z574">
        <v>384</v>
      </c>
      <c r="AA574" t="str">
        <f t="shared" si="25"/>
        <v>SAMA</v>
      </c>
      <c r="AC574" t="s">
        <v>15148</v>
      </c>
      <c r="AD574">
        <f>VLOOKUP(AC574,$J$3:$K$1324,2,0)</f>
        <v>52</v>
      </c>
      <c r="AE574" s="11">
        <f t="shared" si="26"/>
        <v>52</v>
      </c>
    </row>
    <row r="575" spans="9:31" x14ac:dyDescent="0.25">
      <c r="I575" t="s">
        <v>3383</v>
      </c>
      <c r="J575" t="s">
        <v>15133</v>
      </c>
      <c r="K575">
        <v>2</v>
      </c>
      <c r="L575" t="e">
        <f>VLOOKUP(J575,'[1]stockopname_master_item (11)'!B$2:C$3427,2,0)</f>
        <v>#N/A</v>
      </c>
      <c r="M575" s="14" t="s">
        <v>5612</v>
      </c>
      <c r="N575" s="15">
        <v>168</v>
      </c>
      <c r="O575" s="15">
        <f>VLOOKUP(M575,[2]Sheet1!B$2:C$1721,2,0)</f>
        <v>168</v>
      </c>
      <c r="P575" s="16" t="str">
        <f t="shared" si="24"/>
        <v>sama</v>
      </c>
      <c r="X575" t="s">
        <v>4503</v>
      </c>
      <c r="Y575">
        <v>18</v>
      </c>
      <c r="Z575">
        <v>18</v>
      </c>
      <c r="AA575" t="str">
        <f t="shared" si="25"/>
        <v>SAMA</v>
      </c>
      <c r="AC575" t="s">
        <v>15149</v>
      </c>
      <c r="AD575">
        <f>VLOOKUP(AC575,$J$3:$K$1324,2,0)</f>
        <v>20</v>
      </c>
      <c r="AE575" s="11">
        <f t="shared" si="26"/>
        <v>20</v>
      </c>
    </row>
    <row r="576" spans="9:31" x14ac:dyDescent="0.25">
      <c r="I576" t="s">
        <v>10591</v>
      </c>
      <c r="J576" t="s">
        <v>15136</v>
      </c>
      <c r="K576">
        <v>1</v>
      </c>
      <c r="L576" t="e">
        <f>VLOOKUP(J576,'[1]stockopname_master_item (11)'!B$2:C$3427,2,0)</f>
        <v>#N/A</v>
      </c>
      <c r="M576" s="14" t="s">
        <v>9509</v>
      </c>
      <c r="N576" s="15">
        <v>210</v>
      </c>
      <c r="O576" s="15">
        <f>VLOOKUP(M576,[2]Sheet1!B$2:C$1721,2,0)</f>
        <v>210</v>
      </c>
      <c r="P576" s="16" t="str">
        <f t="shared" si="24"/>
        <v>sama</v>
      </c>
      <c r="X576" t="s">
        <v>13498</v>
      </c>
      <c r="Y576">
        <v>2970</v>
      </c>
      <c r="Z576">
        <v>2970</v>
      </c>
      <c r="AA576" t="str">
        <f t="shared" si="25"/>
        <v>SAMA</v>
      </c>
      <c r="AC576" t="s">
        <v>15150</v>
      </c>
      <c r="AD576">
        <f>VLOOKUP(AC576,$J$3:$K$1324,2,0)</f>
        <v>133</v>
      </c>
      <c r="AE576" s="11">
        <f t="shared" si="26"/>
        <v>133</v>
      </c>
    </row>
    <row r="577" spans="9:31" x14ac:dyDescent="0.25">
      <c r="I577" t="s">
        <v>10591</v>
      </c>
      <c r="J577" t="s">
        <v>15137</v>
      </c>
      <c r="K577">
        <v>2340</v>
      </c>
      <c r="L577" t="e">
        <f>VLOOKUP(J577,'[1]stockopname_master_item (11)'!B$2:C$3427,2,0)</f>
        <v>#N/A</v>
      </c>
      <c r="M577" s="14" t="s">
        <v>9477</v>
      </c>
      <c r="N577" s="15">
        <v>101</v>
      </c>
      <c r="O577" s="15">
        <f>VLOOKUP(M577,[2]Sheet1!B$2:C$1721,2,0)</f>
        <v>101</v>
      </c>
      <c r="P577" s="16" t="str">
        <f t="shared" si="24"/>
        <v>sama</v>
      </c>
      <c r="X577" t="s">
        <v>13773</v>
      </c>
      <c r="Y577">
        <v>13500</v>
      </c>
      <c r="Z577">
        <v>13500</v>
      </c>
      <c r="AA577" t="str">
        <f t="shared" si="25"/>
        <v>SAMA</v>
      </c>
      <c r="AC577" t="s">
        <v>15151</v>
      </c>
      <c r="AD577">
        <f>VLOOKUP(AC577,$J$3:$K$1324,2,0)</f>
        <v>11</v>
      </c>
      <c r="AE577" s="11">
        <f t="shared" si="26"/>
        <v>11</v>
      </c>
    </row>
    <row r="578" spans="9:31" x14ac:dyDescent="0.25">
      <c r="I578" t="s">
        <v>13690</v>
      </c>
      <c r="J578" t="s">
        <v>15138</v>
      </c>
      <c r="K578">
        <v>32</v>
      </c>
      <c r="L578" t="e">
        <f>VLOOKUP(J578,'[1]stockopname_master_item (11)'!B$2:C$3427,2,0)</f>
        <v>#N/A</v>
      </c>
      <c r="M578" s="14" t="s">
        <v>9516</v>
      </c>
      <c r="N578" s="15">
        <v>334</v>
      </c>
      <c r="O578" s="15">
        <f>VLOOKUP(M578,[2]Sheet1!B$2:C$1721,2,0)</f>
        <v>334</v>
      </c>
      <c r="P578" s="16" t="str">
        <f t="shared" si="24"/>
        <v>sama</v>
      </c>
      <c r="X578" t="s">
        <v>13774</v>
      </c>
      <c r="Y578">
        <v>265</v>
      </c>
      <c r="Z578">
        <v>265</v>
      </c>
      <c r="AA578" t="str">
        <f t="shared" si="25"/>
        <v>SAMA</v>
      </c>
      <c r="AC578" t="s">
        <v>15153</v>
      </c>
      <c r="AD578">
        <f>VLOOKUP(AC578,$J$3:$K$1324,2,0)</f>
        <v>2</v>
      </c>
      <c r="AE578" s="11">
        <f t="shared" si="26"/>
        <v>2</v>
      </c>
    </row>
    <row r="579" spans="9:31" x14ac:dyDescent="0.25">
      <c r="I579" t="s">
        <v>13690</v>
      </c>
      <c r="J579" t="s">
        <v>15139</v>
      </c>
      <c r="K579">
        <v>3</v>
      </c>
      <c r="L579" t="e">
        <f>VLOOKUP(J579,'[1]stockopname_master_item (11)'!B$2:C$3427,2,0)</f>
        <v>#N/A</v>
      </c>
      <c r="M579" s="14" t="s">
        <v>9569</v>
      </c>
      <c r="N579" s="15">
        <v>24</v>
      </c>
      <c r="O579" s="15">
        <f>VLOOKUP(M579,[2]Sheet1!B$2:C$1721,2,0)</f>
        <v>24</v>
      </c>
      <c r="P579" s="16" t="str">
        <f t="shared" si="24"/>
        <v>sama</v>
      </c>
      <c r="X579" t="s">
        <v>4542</v>
      </c>
      <c r="Y579">
        <v>223</v>
      </c>
      <c r="Z579">
        <v>223</v>
      </c>
      <c r="AA579" t="str">
        <f t="shared" si="25"/>
        <v>SAMA</v>
      </c>
      <c r="AC579" t="s">
        <v>15152</v>
      </c>
      <c r="AD579" t="e">
        <f>VLOOKUP(AC579,$J$3:$K$1324,2,0)</f>
        <v>#N/A</v>
      </c>
      <c r="AE579" s="11" t="str">
        <f t="shared" si="26"/>
        <v>0</v>
      </c>
    </row>
    <row r="580" spans="9:31" x14ac:dyDescent="0.25">
      <c r="I580" t="s">
        <v>13690</v>
      </c>
      <c r="J580" t="s">
        <v>15140</v>
      </c>
      <c r="K580">
        <v>100</v>
      </c>
      <c r="L580" t="e">
        <f>VLOOKUP(J580,'[1]stockopname_master_item (11)'!B$2:C$3427,2,0)</f>
        <v>#N/A</v>
      </c>
      <c r="M580" s="14" t="s">
        <v>9475</v>
      </c>
      <c r="N580" s="15">
        <v>17</v>
      </c>
      <c r="O580" s="15">
        <f>VLOOKUP(M580,[2]Sheet1!B$2:C$1721,2,0)</f>
        <v>17</v>
      </c>
      <c r="P580" s="16" t="str">
        <f t="shared" ref="P580:P643" si="27">IF(O580-N580=0,"sama","tidak")</f>
        <v>sama</v>
      </c>
      <c r="X580" t="s">
        <v>4555</v>
      </c>
      <c r="Y580">
        <v>7220</v>
      </c>
      <c r="Z580">
        <v>7220</v>
      </c>
      <c r="AA580" t="str">
        <f t="shared" ref="AA580:AA643" si="28">IF(Y580-Z580=0,"SAMA","TIDAK")</f>
        <v>SAMA</v>
      </c>
      <c r="AC580" t="s">
        <v>15155</v>
      </c>
      <c r="AD580">
        <f>VLOOKUP(AC580,$J$3:$K$1324,2,0)</f>
        <v>864</v>
      </c>
      <c r="AE580" s="11">
        <f t="shared" ref="AE580:AE643" si="29">IF(ISNA(AD580),"0",AD580)</f>
        <v>864</v>
      </c>
    </row>
    <row r="581" spans="9:31" x14ac:dyDescent="0.25">
      <c r="I581" t="s">
        <v>13691</v>
      </c>
      <c r="J581" t="s">
        <v>15142</v>
      </c>
      <c r="K581">
        <v>24</v>
      </c>
      <c r="L581" t="e">
        <f>VLOOKUP(J581,'[1]stockopname_master_item (11)'!B$2:C$3427,2,0)</f>
        <v>#N/A</v>
      </c>
      <c r="M581" s="14" t="s">
        <v>5610</v>
      </c>
      <c r="N581" s="15">
        <v>639</v>
      </c>
      <c r="O581" s="15">
        <f>VLOOKUP(M581,[2]Sheet1!B$2:C$1721,2,0)</f>
        <v>639</v>
      </c>
      <c r="P581" s="16" t="str">
        <f t="shared" si="27"/>
        <v>sama</v>
      </c>
      <c r="X581" t="s">
        <v>13776</v>
      </c>
      <c r="Y581">
        <v>3950</v>
      </c>
      <c r="Z581">
        <v>3950</v>
      </c>
      <c r="AA581" t="str">
        <f t="shared" si="28"/>
        <v>SAMA</v>
      </c>
      <c r="AC581" t="s">
        <v>15154</v>
      </c>
      <c r="AD581">
        <f>VLOOKUP(AC581,$J$3:$K$1324,2,0)</f>
        <v>512</v>
      </c>
      <c r="AE581" s="11">
        <f t="shared" si="29"/>
        <v>512</v>
      </c>
    </row>
    <row r="582" spans="9:31" x14ac:dyDescent="0.25">
      <c r="I582" t="s">
        <v>3403</v>
      </c>
      <c r="J582" t="s">
        <v>15144</v>
      </c>
      <c r="K582">
        <v>7840</v>
      </c>
      <c r="L582" t="e">
        <f>VLOOKUP(J582,'[1]stockopname_master_item (11)'!B$2:C$3427,2,0)</f>
        <v>#N/A</v>
      </c>
      <c r="M582" s="14" t="s">
        <v>5607</v>
      </c>
      <c r="N582" s="15">
        <v>16</v>
      </c>
      <c r="O582" s="15">
        <f>VLOOKUP(M582,[2]Sheet1!B$2:C$1721,2,0)</f>
        <v>16</v>
      </c>
      <c r="P582" s="16" t="str">
        <f t="shared" si="27"/>
        <v>sama</v>
      </c>
      <c r="X582" t="s">
        <v>454</v>
      </c>
      <c r="Y582">
        <v>451705</v>
      </c>
      <c r="Z582">
        <v>451705</v>
      </c>
      <c r="AA582" t="str">
        <f t="shared" si="28"/>
        <v>SAMA</v>
      </c>
      <c r="AC582" t="s">
        <v>15156</v>
      </c>
      <c r="AD582" t="e">
        <f>VLOOKUP(AC582,$J$3:$K$1324,2,0)</f>
        <v>#N/A</v>
      </c>
      <c r="AE582" s="11" t="str">
        <f t="shared" si="29"/>
        <v>0</v>
      </c>
    </row>
    <row r="583" spans="9:31" x14ac:dyDescent="0.25">
      <c r="I583" t="s">
        <v>3407</v>
      </c>
      <c r="J583" t="s">
        <v>15145</v>
      </c>
      <c r="K583">
        <v>630</v>
      </c>
      <c r="L583" t="e">
        <f>VLOOKUP(J583,'[1]stockopname_master_item (11)'!B$2:C$3427,2,0)</f>
        <v>#N/A</v>
      </c>
      <c r="M583" s="14" t="s">
        <v>9609</v>
      </c>
      <c r="N583" s="15">
        <v>37</v>
      </c>
      <c r="O583" s="15">
        <f>VLOOKUP(M583,[2]Sheet1!B$2:C$1721,2,0)</f>
        <v>37</v>
      </c>
      <c r="P583" s="16" t="str">
        <f t="shared" si="27"/>
        <v>sama</v>
      </c>
      <c r="X583" t="s">
        <v>4577</v>
      </c>
      <c r="Y583">
        <v>54190</v>
      </c>
      <c r="Z583">
        <v>54190</v>
      </c>
      <c r="AA583" t="str">
        <f t="shared" si="28"/>
        <v>SAMA</v>
      </c>
      <c r="AC583" t="s">
        <v>15157</v>
      </c>
      <c r="AD583" t="e">
        <f>VLOOKUP(AC583,$J$3:$K$1324,2,0)</f>
        <v>#N/A</v>
      </c>
      <c r="AE583" s="11" t="str">
        <f t="shared" si="29"/>
        <v>0</v>
      </c>
    </row>
    <row r="584" spans="9:31" x14ac:dyDescent="0.25">
      <c r="I584" t="s">
        <v>3410</v>
      </c>
      <c r="J584" t="s">
        <v>15146</v>
      </c>
      <c r="K584">
        <v>1000</v>
      </c>
      <c r="L584" t="e">
        <f>VLOOKUP(J584,'[1]stockopname_master_item (11)'!B$2:C$3427,2,0)</f>
        <v>#N/A</v>
      </c>
      <c r="M584" s="14" t="s">
        <v>9530</v>
      </c>
      <c r="N584" s="15">
        <v>152</v>
      </c>
      <c r="O584" s="15">
        <f>VLOOKUP(M584,[2]Sheet1!B$2:C$1721,2,0)</f>
        <v>152</v>
      </c>
      <c r="P584" s="16" t="str">
        <f t="shared" si="27"/>
        <v>sama</v>
      </c>
      <c r="X584" t="s">
        <v>4589</v>
      </c>
      <c r="Y584">
        <v>205</v>
      </c>
      <c r="Z584">
        <v>205</v>
      </c>
      <c r="AA584" t="str">
        <f t="shared" si="28"/>
        <v>SAMA</v>
      </c>
      <c r="AC584" t="s">
        <v>15158</v>
      </c>
      <c r="AD584">
        <f>VLOOKUP(AC584,$J$3:$K$1324,2,0)</f>
        <v>94</v>
      </c>
      <c r="AE584" s="11">
        <f t="shared" si="29"/>
        <v>94</v>
      </c>
    </row>
    <row r="585" spans="9:31" x14ac:dyDescent="0.25">
      <c r="I585" t="s">
        <v>13692</v>
      </c>
      <c r="J585" t="s">
        <v>15147</v>
      </c>
      <c r="K585">
        <v>853</v>
      </c>
      <c r="L585" t="e">
        <f>VLOOKUP(J585,'[1]stockopname_master_item (11)'!B$2:C$3427,2,0)</f>
        <v>#N/A</v>
      </c>
      <c r="M585" s="14" t="s">
        <v>9403</v>
      </c>
      <c r="N585" s="15">
        <v>2000</v>
      </c>
      <c r="O585" s="15">
        <f>VLOOKUP(M585,[2]Sheet1!B$2:C$1721,2,0)</f>
        <v>2000</v>
      </c>
      <c r="P585" s="16" t="str">
        <f t="shared" si="27"/>
        <v>sama</v>
      </c>
      <c r="X585" t="s">
        <v>13780</v>
      </c>
      <c r="Y585">
        <v>1255</v>
      </c>
      <c r="Z585">
        <v>1255</v>
      </c>
      <c r="AA585" t="str">
        <f t="shared" si="28"/>
        <v>SAMA</v>
      </c>
      <c r="AC585" t="s">
        <v>15165</v>
      </c>
      <c r="AD585" t="e">
        <f>VLOOKUP(AC585,$J$3:$K$1324,2,0)</f>
        <v>#N/A</v>
      </c>
      <c r="AE585" s="11" t="str">
        <f t="shared" si="29"/>
        <v>0</v>
      </c>
    </row>
    <row r="586" spans="9:31" x14ac:dyDescent="0.25">
      <c r="I586" t="s">
        <v>13693</v>
      </c>
      <c r="J586" t="s">
        <v>15148</v>
      </c>
      <c r="K586">
        <v>52</v>
      </c>
      <c r="L586" t="e">
        <f>VLOOKUP(J586,'[1]stockopname_master_item (11)'!B$2:C$3427,2,0)</f>
        <v>#N/A</v>
      </c>
      <c r="M586" s="14" t="s">
        <v>9541</v>
      </c>
      <c r="N586" s="15">
        <v>2</v>
      </c>
      <c r="O586" s="15">
        <f>VLOOKUP(M586,[2]Sheet1!B$2:C$1721,2,0)</f>
        <v>2</v>
      </c>
      <c r="P586" s="16" t="str">
        <f t="shared" si="27"/>
        <v>sama</v>
      </c>
      <c r="X586" t="s">
        <v>1481</v>
      </c>
      <c r="Y586">
        <v>16880</v>
      </c>
      <c r="Z586">
        <v>16880</v>
      </c>
      <c r="AA586" t="str">
        <f t="shared" si="28"/>
        <v>SAMA</v>
      </c>
      <c r="AC586" t="s">
        <v>15159</v>
      </c>
      <c r="AD586" t="e">
        <f>VLOOKUP(AC586,$J$3:$K$1324,2,0)</f>
        <v>#N/A</v>
      </c>
      <c r="AE586" s="11" t="str">
        <f t="shared" si="29"/>
        <v>0</v>
      </c>
    </row>
    <row r="587" spans="9:31" x14ac:dyDescent="0.25">
      <c r="I587" t="s">
        <v>13693</v>
      </c>
      <c r="J587" t="s">
        <v>15149</v>
      </c>
      <c r="K587">
        <v>20</v>
      </c>
      <c r="L587" t="e">
        <f>VLOOKUP(J587,'[1]stockopname_master_item (11)'!B$2:C$3427,2,0)</f>
        <v>#N/A</v>
      </c>
      <c r="M587" s="14" t="s">
        <v>9552</v>
      </c>
      <c r="N587" s="15">
        <v>6639</v>
      </c>
      <c r="O587" s="15">
        <f>VLOOKUP(M587,[2]Sheet1!B$2:C$1721,2,0)</f>
        <v>6639</v>
      </c>
      <c r="P587" s="16" t="str">
        <f t="shared" si="27"/>
        <v>sama</v>
      </c>
      <c r="X587" t="s">
        <v>1484</v>
      </c>
      <c r="Y587">
        <v>3</v>
      </c>
      <c r="Z587">
        <v>3</v>
      </c>
      <c r="AA587" t="str">
        <f t="shared" si="28"/>
        <v>SAMA</v>
      </c>
      <c r="AC587" t="s">
        <v>15160</v>
      </c>
      <c r="AD587" t="e">
        <f>VLOOKUP(AC587,$J$3:$K$1324,2,0)</f>
        <v>#N/A</v>
      </c>
      <c r="AE587" s="11" t="str">
        <f t="shared" si="29"/>
        <v>0</v>
      </c>
    </row>
    <row r="588" spans="9:31" x14ac:dyDescent="0.25">
      <c r="I588" t="s">
        <v>13693</v>
      </c>
      <c r="J588" t="s">
        <v>15150</v>
      </c>
      <c r="K588">
        <v>133</v>
      </c>
      <c r="L588" t="e">
        <f>VLOOKUP(J588,'[1]stockopname_master_item (11)'!B$2:C$3427,2,0)</f>
        <v>#N/A</v>
      </c>
      <c r="M588" s="14" t="s">
        <v>9563</v>
      </c>
      <c r="N588" s="15">
        <v>3275</v>
      </c>
      <c r="O588" s="15">
        <f>VLOOKUP(M588,[2]Sheet1!B$2:C$1721,2,0)</f>
        <v>3275</v>
      </c>
      <c r="P588" s="16" t="str">
        <f t="shared" si="27"/>
        <v>sama</v>
      </c>
      <c r="X588" t="s">
        <v>4597</v>
      </c>
      <c r="Y588">
        <v>12500</v>
      </c>
      <c r="Z588">
        <v>12500</v>
      </c>
      <c r="AA588" t="str">
        <f t="shared" si="28"/>
        <v>SAMA</v>
      </c>
      <c r="AC588" t="s">
        <v>15161</v>
      </c>
      <c r="AD588" t="e">
        <f>VLOOKUP(AC588,$J$3:$K$1324,2,0)</f>
        <v>#N/A</v>
      </c>
      <c r="AE588" s="11" t="str">
        <f t="shared" si="29"/>
        <v>0</v>
      </c>
    </row>
    <row r="589" spans="9:31" x14ac:dyDescent="0.25">
      <c r="I589" t="s">
        <v>13694</v>
      </c>
      <c r="J589" t="s">
        <v>15151</v>
      </c>
      <c r="K589">
        <v>11</v>
      </c>
      <c r="L589" t="e">
        <f>VLOOKUP(J589,'[1]stockopname_master_item (11)'!B$2:C$3427,2,0)</f>
        <v>#N/A</v>
      </c>
      <c r="M589" s="14" t="s">
        <v>9471</v>
      </c>
      <c r="N589" s="15">
        <v>25</v>
      </c>
      <c r="O589" s="15">
        <f>VLOOKUP(M589,[2]Sheet1!B$2:C$1721,2,0)</f>
        <v>25</v>
      </c>
      <c r="P589" s="16" t="str">
        <f t="shared" si="27"/>
        <v>sama</v>
      </c>
      <c r="X589" t="s">
        <v>4601</v>
      </c>
      <c r="Y589">
        <v>1395</v>
      </c>
      <c r="Z589">
        <v>1395</v>
      </c>
      <c r="AA589" t="str">
        <f t="shared" si="28"/>
        <v>SAMA</v>
      </c>
      <c r="AC589" t="s">
        <v>15162</v>
      </c>
      <c r="AD589" t="e">
        <f>VLOOKUP(AC589,$J$3:$K$1324,2,0)</f>
        <v>#N/A</v>
      </c>
      <c r="AE589" s="11" t="str">
        <f t="shared" si="29"/>
        <v>0</v>
      </c>
    </row>
    <row r="590" spans="9:31" x14ac:dyDescent="0.25">
      <c r="I590" t="s">
        <v>13696</v>
      </c>
      <c r="J590" t="s">
        <v>15153</v>
      </c>
      <c r="K590">
        <v>2</v>
      </c>
      <c r="L590" t="e">
        <f>VLOOKUP(J590,'[1]stockopname_master_item (11)'!B$2:C$3427,2,0)</f>
        <v>#N/A</v>
      </c>
      <c r="M590" s="14" t="s">
        <v>9469</v>
      </c>
      <c r="N590" s="15">
        <v>1771</v>
      </c>
      <c r="O590" s="15">
        <f>VLOOKUP(M590,[2]Sheet1!B$2:C$1721,2,0)</f>
        <v>1771</v>
      </c>
      <c r="P590" s="16" t="str">
        <f t="shared" si="27"/>
        <v>sama</v>
      </c>
      <c r="X590" t="s">
        <v>13782</v>
      </c>
      <c r="Y590">
        <v>205</v>
      </c>
      <c r="Z590">
        <v>205</v>
      </c>
      <c r="AA590" t="str">
        <f t="shared" si="28"/>
        <v>SAMA</v>
      </c>
      <c r="AC590" t="s">
        <v>15163</v>
      </c>
      <c r="AD590" t="e">
        <f>VLOOKUP(AC590,$J$3:$K$1324,2,0)</f>
        <v>#N/A</v>
      </c>
      <c r="AE590" s="11" t="str">
        <f t="shared" si="29"/>
        <v>0</v>
      </c>
    </row>
    <row r="591" spans="9:31" x14ac:dyDescent="0.25">
      <c r="I591" t="s">
        <v>3428</v>
      </c>
      <c r="J591" t="s">
        <v>15154</v>
      </c>
      <c r="K591">
        <v>512</v>
      </c>
      <c r="L591" t="e">
        <f>VLOOKUP(J591,'[1]stockopname_master_item (11)'!B$2:C$3427,2,0)</f>
        <v>#N/A</v>
      </c>
      <c r="M591" s="14" t="s">
        <v>5628</v>
      </c>
      <c r="N591" s="15">
        <v>1365</v>
      </c>
      <c r="O591" s="15">
        <f>VLOOKUP(M591,[2]Sheet1!B$2:C$1721,2,0)</f>
        <v>1365</v>
      </c>
      <c r="P591" s="16" t="str">
        <f t="shared" si="27"/>
        <v>sama</v>
      </c>
      <c r="X591" t="s">
        <v>13783</v>
      </c>
      <c r="Y591">
        <v>270</v>
      </c>
      <c r="Z591">
        <v>270</v>
      </c>
      <c r="AA591" t="str">
        <f t="shared" si="28"/>
        <v>SAMA</v>
      </c>
      <c r="AC591" t="s">
        <v>15164</v>
      </c>
      <c r="AD591">
        <f>VLOOKUP(AC591,$J$3:$K$1324,2,0)</f>
        <v>4139</v>
      </c>
      <c r="AE591" s="11">
        <f t="shared" si="29"/>
        <v>4139</v>
      </c>
    </row>
    <row r="592" spans="9:31" x14ac:dyDescent="0.25">
      <c r="I592" t="s">
        <v>3432</v>
      </c>
      <c r="J592" t="s">
        <v>15155</v>
      </c>
      <c r="K592">
        <v>864</v>
      </c>
      <c r="L592" t="e">
        <f>VLOOKUP(J592,'[1]stockopname_master_item (11)'!B$2:C$3427,2,0)</f>
        <v>#N/A</v>
      </c>
      <c r="M592" s="14" t="s">
        <v>9556</v>
      </c>
      <c r="N592" s="15">
        <v>1168</v>
      </c>
      <c r="O592" s="15">
        <f>VLOOKUP(M592,[2]Sheet1!B$2:C$1721,2,0)</f>
        <v>1168</v>
      </c>
      <c r="P592" s="16" t="str">
        <f t="shared" si="27"/>
        <v>sama</v>
      </c>
      <c r="X592" t="s">
        <v>13785</v>
      </c>
      <c r="Y592">
        <v>337</v>
      </c>
      <c r="Z592">
        <v>337</v>
      </c>
      <c r="AA592" t="str">
        <f t="shared" si="28"/>
        <v>SAMA</v>
      </c>
      <c r="AC592" t="s">
        <v>15166</v>
      </c>
      <c r="AD592" t="e">
        <f>VLOOKUP(AC592,$J$3:$K$1324,2,0)</f>
        <v>#N/A</v>
      </c>
      <c r="AE592" s="11" t="str">
        <f t="shared" si="29"/>
        <v>0</v>
      </c>
    </row>
    <row r="593" spans="9:31" x14ac:dyDescent="0.25">
      <c r="I593" t="s">
        <v>3435</v>
      </c>
      <c r="J593" t="s">
        <v>15158</v>
      </c>
      <c r="K593">
        <v>94</v>
      </c>
      <c r="L593" t="e">
        <f>VLOOKUP(J593,'[1]stockopname_master_item (11)'!B$2:C$3427,2,0)</f>
        <v>#N/A</v>
      </c>
      <c r="M593" s="14" t="s">
        <v>9401</v>
      </c>
      <c r="N593" s="15">
        <v>7541</v>
      </c>
      <c r="O593" s="15">
        <f>VLOOKUP(M593,[2]Sheet1!B$2:C$1721,2,0)</f>
        <v>7541</v>
      </c>
      <c r="P593" s="16" t="str">
        <f t="shared" si="27"/>
        <v>sama</v>
      </c>
      <c r="X593" t="s">
        <v>13786</v>
      </c>
      <c r="Y593">
        <v>153</v>
      </c>
      <c r="Z593">
        <v>153</v>
      </c>
      <c r="AA593" t="str">
        <f t="shared" si="28"/>
        <v>SAMA</v>
      </c>
      <c r="AC593" t="s">
        <v>15167</v>
      </c>
      <c r="AD593" t="e">
        <f>VLOOKUP(AC593,$J$3:$K$1324,2,0)</f>
        <v>#N/A</v>
      </c>
      <c r="AE593" s="11" t="str">
        <f t="shared" si="29"/>
        <v>0</v>
      </c>
    </row>
    <row r="594" spans="9:31" x14ac:dyDescent="0.25">
      <c r="I594" t="s">
        <v>3468</v>
      </c>
      <c r="J594" t="s">
        <v>15164</v>
      </c>
      <c r="K594">
        <v>4139</v>
      </c>
      <c r="L594" t="e">
        <f>VLOOKUP(J594,'[1]stockopname_master_item (11)'!B$2:C$3427,2,0)</f>
        <v>#N/A</v>
      </c>
      <c r="M594" s="14" t="s">
        <v>9455</v>
      </c>
      <c r="N594" s="15">
        <v>593</v>
      </c>
      <c r="O594" s="15">
        <f>VLOOKUP(M594,[2]Sheet1!B$2:C$1721,2,0)</f>
        <v>593</v>
      </c>
      <c r="P594" s="16" t="str">
        <f t="shared" si="27"/>
        <v>sama</v>
      </c>
      <c r="X594" t="s">
        <v>4626</v>
      </c>
      <c r="Y594">
        <v>183</v>
      </c>
      <c r="Z594">
        <v>183</v>
      </c>
      <c r="AA594" t="str">
        <f t="shared" si="28"/>
        <v>SAMA</v>
      </c>
      <c r="AC594" t="s">
        <v>15168</v>
      </c>
      <c r="AD594">
        <f>VLOOKUP(AC594,$J$3:$K$1324,2,0)</f>
        <v>1499</v>
      </c>
      <c r="AE594" s="11">
        <f t="shared" si="29"/>
        <v>1499</v>
      </c>
    </row>
    <row r="595" spans="9:31" x14ac:dyDescent="0.25">
      <c r="I595" t="s">
        <v>3501</v>
      </c>
      <c r="J595" t="s">
        <v>15168</v>
      </c>
      <c r="K595">
        <v>1499</v>
      </c>
      <c r="L595" t="e">
        <f>VLOOKUP(J595,'[1]stockopname_master_item (11)'!B$2:C$3427,2,0)</f>
        <v>#N/A</v>
      </c>
      <c r="M595" s="14" t="s">
        <v>9499</v>
      </c>
      <c r="N595" s="15">
        <v>8081</v>
      </c>
      <c r="O595" s="15">
        <f>VLOOKUP(M595,[2]Sheet1!B$2:C$1721,2,0)</f>
        <v>8081</v>
      </c>
      <c r="P595" s="16" t="str">
        <f t="shared" si="27"/>
        <v>sama</v>
      </c>
      <c r="X595" t="s">
        <v>13788</v>
      </c>
      <c r="Y595">
        <v>81</v>
      </c>
      <c r="Z595">
        <v>81</v>
      </c>
      <c r="AA595" t="str">
        <f t="shared" si="28"/>
        <v>SAMA</v>
      </c>
      <c r="AC595" t="s">
        <v>15169</v>
      </c>
      <c r="AD595">
        <f>VLOOKUP(AC595,$J$3:$K$1324,2,0)</f>
        <v>39850</v>
      </c>
      <c r="AE595" s="11">
        <f t="shared" si="29"/>
        <v>39850</v>
      </c>
    </row>
    <row r="596" spans="9:31" x14ac:dyDescent="0.25">
      <c r="I596" t="s">
        <v>3501</v>
      </c>
      <c r="J596" t="s">
        <v>15169</v>
      </c>
      <c r="K596">
        <v>39850</v>
      </c>
      <c r="L596" t="e">
        <f>VLOOKUP(J596,'[1]stockopname_master_item (11)'!B$2:C$3427,2,0)</f>
        <v>#N/A</v>
      </c>
      <c r="M596" s="14" t="s">
        <v>5605</v>
      </c>
      <c r="N596" s="15">
        <v>1</v>
      </c>
      <c r="O596" s="15">
        <f>VLOOKUP(M596,[2]Sheet1!B$2:C$1721,2,0)</f>
        <v>1</v>
      </c>
      <c r="P596" s="16" t="str">
        <f t="shared" si="27"/>
        <v>sama</v>
      </c>
      <c r="X596" t="s">
        <v>4635</v>
      </c>
      <c r="Y596">
        <v>118681</v>
      </c>
      <c r="Z596">
        <v>118681</v>
      </c>
      <c r="AA596" t="str">
        <f t="shared" si="28"/>
        <v>SAMA</v>
      </c>
      <c r="AC596" t="s">
        <v>15170</v>
      </c>
      <c r="AD596">
        <f>VLOOKUP(AC596,$J$3:$K$1324,2,0)</f>
        <v>115</v>
      </c>
      <c r="AE596" s="11">
        <f t="shared" si="29"/>
        <v>115</v>
      </c>
    </row>
    <row r="597" spans="9:31" x14ac:dyDescent="0.25">
      <c r="I597" t="s">
        <v>13700</v>
      </c>
      <c r="J597" t="s">
        <v>15170</v>
      </c>
      <c r="K597">
        <v>115</v>
      </c>
      <c r="L597" t="e">
        <f>VLOOKUP(J597,'[1]stockopname_master_item (11)'!B$2:C$3427,2,0)</f>
        <v>#N/A</v>
      </c>
      <c r="M597" s="14" t="s">
        <v>5620</v>
      </c>
      <c r="N597" s="15">
        <v>28</v>
      </c>
      <c r="O597" s="15">
        <f>VLOOKUP(M597,[2]Sheet1!B$2:C$1721,2,0)</f>
        <v>28</v>
      </c>
      <c r="P597" s="16" t="str">
        <f t="shared" si="27"/>
        <v>sama</v>
      </c>
      <c r="X597" t="s">
        <v>13789</v>
      </c>
      <c r="Y597">
        <v>950</v>
      </c>
      <c r="Z597">
        <v>950</v>
      </c>
      <c r="AA597" t="str">
        <f t="shared" si="28"/>
        <v>SAMA</v>
      </c>
      <c r="AC597" t="s">
        <v>15171</v>
      </c>
      <c r="AD597" t="e">
        <f>VLOOKUP(AC597,$J$3:$K$1324,2,0)</f>
        <v>#N/A</v>
      </c>
      <c r="AE597" s="11" t="str">
        <f t="shared" si="29"/>
        <v>0</v>
      </c>
    </row>
    <row r="598" spans="9:31" x14ac:dyDescent="0.25">
      <c r="I598" t="s">
        <v>3528</v>
      </c>
      <c r="J598" t="s">
        <v>15172</v>
      </c>
      <c r="K598">
        <v>4</v>
      </c>
      <c r="L598" t="e">
        <f>VLOOKUP(J598,'[1]stockopname_master_item (11)'!B$2:C$3427,2,0)</f>
        <v>#N/A</v>
      </c>
      <c r="M598" s="14" t="s">
        <v>5618</v>
      </c>
      <c r="N598" s="15">
        <v>2333</v>
      </c>
      <c r="O598" s="15">
        <f>VLOOKUP(M598,[2]Sheet1!B$2:C$1721,2,0)</f>
        <v>2333</v>
      </c>
      <c r="P598" s="16" t="str">
        <f t="shared" si="27"/>
        <v>sama</v>
      </c>
      <c r="X598" t="s">
        <v>13790</v>
      </c>
      <c r="Y598">
        <v>1200</v>
      </c>
      <c r="Z598">
        <v>1200</v>
      </c>
      <c r="AA598" t="str">
        <f t="shared" si="28"/>
        <v>SAMA</v>
      </c>
      <c r="AC598" t="s">
        <v>15175</v>
      </c>
      <c r="AD598" t="e">
        <f>VLOOKUP(AC598,$J$3:$K$1324,2,0)</f>
        <v>#N/A</v>
      </c>
      <c r="AE598" s="11" t="str">
        <f t="shared" si="29"/>
        <v>0</v>
      </c>
    </row>
    <row r="599" spans="9:31" x14ac:dyDescent="0.25">
      <c r="I599" t="s">
        <v>3528</v>
      </c>
      <c r="J599" t="s">
        <v>15174</v>
      </c>
      <c r="K599">
        <v>6984</v>
      </c>
      <c r="L599" t="e">
        <f>VLOOKUP(J599,'[1]stockopname_master_item (11)'!B$2:C$3427,2,0)</f>
        <v>#N/A</v>
      </c>
      <c r="M599" s="14" t="s">
        <v>9428</v>
      </c>
      <c r="N599" s="15">
        <v>12048</v>
      </c>
      <c r="O599" s="15">
        <f>VLOOKUP(M599,[2]Sheet1!B$2:C$1721,2,0)</f>
        <v>12048</v>
      </c>
      <c r="P599" s="16" t="str">
        <f t="shared" si="27"/>
        <v>sama</v>
      </c>
      <c r="X599" t="s">
        <v>4645</v>
      </c>
      <c r="Y599">
        <v>15753</v>
      </c>
      <c r="Z599">
        <v>15753</v>
      </c>
      <c r="AA599" t="str">
        <f t="shared" si="28"/>
        <v>SAMA</v>
      </c>
      <c r="AC599" t="s">
        <v>15172</v>
      </c>
      <c r="AD599">
        <f>VLOOKUP(AC599,$J$3:$K$1324,2,0)</f>
        <v>4</v>
      </c>
      <c r="AE599" s="11">
        <f t="shared" si="29"/>
        <v>4</v>
      </c>
    </row>
    <row r="600" spans="9:31" x14ac:dyDescent="0.25">
      <c r="I600" t="s">
        <v>3546</v>
      </c>
      <c r="J600" t="s">
        <v>15179</v>
      </c>
      <c r="K600">
        <v>3192</v>
      </c>
      <c r="L600" t="e">
        <f>VLOOKUP(J600,'[1]stockopname_master_item (11)'!B$2:C$3427,2,0)</f>
        <v>#N/A</v>
      </c>
      <c r="M600" s="14" t="s">
        <v>9532</v>
      </c>
      <c r="N600" s="15">
        <v>5394</v>
      </c>
      <c r="O600" s="15">
        <f>VLOOKUP(M600,[2]Sheet1!B$2:C$1721,2,0)</f>
        <v>5394</v>
      </c>
      <c r="P600" s="16" t="str">
        <f t="shared" si="27"/>
        <v>sama</v>
      </c>
      <c r="X600" t="s">
        <v>13791</v>
      </c>
      <c r="Y600">
        <v>1108</v>
      </c>
      <c r="Z600">
        <v>1108</v>
      </c>
      <c r="AA600" t="str">
        <f t="shared" si="28"/>
        <v>SAMA</v>
      </c>
      <c r="AC600" t="s">
        <v>15173</v>
      </c>
      <c r="AD600" t="e">
        <f>VLOOKUP(AC600,$J$3:$K$1324,2,0)</f>
        <v>#N/A</v>
      </c>
      <c r="AE600" s="11" t="str">
        <f t="shared" si="29"/>
        <v>0</v>
      </c>
    </row>
    <row r="601" spans="9:31" x14ac:dyDescent="0.25">
      <c r="I601" t="s">
        <v>3546</v>
      </c>
      <c r="J601" t="s">
        <v>15180</v>
      </c>
      <c r="K601">
        <v>4000</v>
      </c>
      <c r="L601" t="e">
        <f>VLOOKUP(J601,'[1]stockopname_master_item (11)'!B$2:C$3427,2,0)</f>
        <v>#N/A</v>
      </c>
      <c r="M601" s="14" t="s">
        <v>9459</v>
      </c>
      <c r="N601" s="15">
        <v>53</v>
      </c>
      <c r="O601" s="15">
        <f>VLOOKUP(M601,[2]Sheet1!B$2:C$1721,2,0)</f>
        <v>53</v>
      </c>
      <c r="P601" s="16" t="str">
        <f t="shared" si="27"/>
        <v>sama</v>
      </c>
      <c r="X601" t="s">
        <v>13792</v>
      </c>
      <c r="Y601">
        <v>5104</v>
      </c>
      <c r="Z601">
        <v>5104</v>
      </c>
      <c r="AA601" t="str">
        <f t="shared" si="28"/>
        <v>SAMA</v>
      </c>
      <c r="AC601" t="s">
        <v>15174</v>
      </c>
      <c r="AD601">
        <f>VLOOKUP(AC601,$J$3:$K$1324,2,0)</f>
        <v>6984</v>
      </c>
      <c r="AE601" s="11">
        <f t="shared" si="29"/>
        <v>6984</v>
      </c>
    </row>
    <row r="602" spans="9:31" x14ac:dyDescent="0.25">
      <c r="I602" t="s">
        <v>3567</v>
      </c>
      <c r="J602" t="s">
        <v>15185</v>
      </c>
      <c r="K602">
        <v>4</v>
      </c>
      <c r="L602" t="e">
        <f>VLOOKUP(J602,'[1]stockopname_master_item (11)'!B$2:C$3427,2,0)</f>
        <v>#N/A</v>
      </c>
      <c r="M602" s="14" t="s">
        <v>9583</v>
      </c>
      <c r="N602" s="15">
        <v>138</v>
      </c>
      <c r="O602" s="15">
        <f>VLOOKUP(M602,[2]Sheet1!B$2:C$1721,2,0)</f>
        <v>138</v>
      </c>
      <c r="P602" s="16" t="str">
        <f t="shared" si="27"/>
        <v>sama</v>
      </c>
      <c r="X602" t="s">
        <v>13793</v>
      </c>
      <c r="Y602">
        <v>2018</v>
      </c>
      <c r="Z602">
        <v>2018</v>
      </c>
      <c r="AA602" t="str">
        <f t="shared" si="28"/>
        <v>SAMA</v>
      </c>
      <c r="AC602" t="s">
        <v>14232</v>
      </c>
      <c r="AD602" t="e">
        <f>VLOOKUP(AC602,$J$3:$K$1324,2,0)</f>
        <v>#N/A</v>
      </c>
      <c r="AE602" s="11" t="str">
        <f t="shared" si="29"/>
        <v>0</v>
      </c>
    </row>
    <row r="603" spans="9:31" x14ac:dyDescent="0.25">
      <c r="I603" t="s">
        <v>3567</v>
      </c>
      <c r="J603" t="s">
        <v>15187</v>
      </c>
      <c r="K603">
        <v>10240</v>
      </c>
      <c r="L603" t="e">
        <f>VLOOKUP(J603,'[1]stockopname_master_item (11)'!B$2:C$3427,2,0)</f>
        <v>#N/A</v>
      </c>
      <c r="M603" s="14" t="s">
        <v>9493</v>
      </c>
      <c r="N603" s="15">
        <v>69</v>
      </c>
      <c r="O603" s="15">
        <f>VLOOKUP(M603,[2]Sheet1!B$2:C$1721,2,0)</f>
        <v>69</v>
      </c>
      <c r="P603" s="16" t="str">
        <f t="shared" si="27"/>
        <v>sama</v>
      </c>
      <c r="X603" t="s">
        <v>4656</v>
      </c>
      <c r="Y603">
        <v>120</v>
      </c>
      <c r="Z603">
        <v>120</v>
      </c>
      <c r="AA603" t="str">
        <f t="shared" si="28"/>
        <v>SAMA</v>
      </c>
      <c r="AC603" t="s">
        <v>15176</v>
      </c>
      <c r="AD603" t="e">
        <f>VLOOKUP(AC603,$J$3:$K$1324,2,0)</f>
        <v>#N/A</v>
      </c>
      <c r="AE603" s="11" t="str">
        <f t="shared" si="29"/>
        <v>0</v>
      </c>
    </row>
    <row r="604" spans="9:31" x14ac:dyDescent="0.25">
      <c r="I604" t="s">
        <v>3589</v>
      </c>
      <c r="J604" t="s">
        <v>15190</v>
      </c>
      <c r="K604">
        <v>20</v>
      </c>
      <c r="L604" t="e">
        <f>VLOOKUP(J604,'[1]stockopname_master_item (11)'!B$2:C$3427,2,0)</f>
        <v>#N/A</v>
      </c>
      <c r="M604" s="14" t="s">
        <v>9605</v>
      </c>
      <c r="N604" s="15">
        <v>72</v>
      </c>
      <c r="O604" s="15">
        <f>VLOOKUP(M604,[2]Sheet1!B$2:C$1721,2,0)</f>
        <v>72</v>
      </c>
      <c r="P604" s="16" t="str">
        <f t="shared" si="27"/>
        <v>sama</v>
      </c>
      <c r="X604" t="s">
        <v>13794</v>
      </c>
      <c r="Y604">
        <v>1968</v>
      </c>
      <c r="Z604">
        <v>1968</v>
      </c>
      <c r="AA604" t="str">
        <f t="shared" si="28"/>
        <v>SAMA</v>
      </c>
      <c r="AC604" t="s">
        <v>15177</v>
      </c>
      <c r="AD604" t="e">
        <f>VLOOKUP(AC604,$J$3:$K$1324,2,0)</f>
        <v>#N/A</v>
      </c>
      <c r="AE604" s="11" t="str">
        <f t="shared" si="29"/>
        <v>0</v>
      </c>
    </row>
    <row r="605" spans="9:31" x14ac:dyDescent="0.25">
      <c r="I605" t="s">
        <v>3589</v>
      </c>
      <c r="J605" t="s">
        <v>15192</v>
      </c>
      <c r="K605">
        <v>7400</v>
      </c>
      <c r="L605" t="e">
        <f>VLOOKUP(J605,'[1]stockopname_master_item (11)'!B$2:C$3427,2,0)</f>
        <v>#N/A</v>
      </c>
      <c r="M605" s="14" t="s">
        <v>9554</v>
      </c>
      <c r="N605" s="15">
        <v>13479</v>
      </c>
      <c r="O605" s="15">
        <f>VLOOKUP(M605,[2]Sheet1!B$2:C$1721,2,0)</f>
        <v>13479</v>
      </c>
      <c r="P605" s="16" t="str">
        <f t="shared" si="27"/>
        <v>sama</v>
      </c>
      <c r="X605" t="s">
        <v>13795</v>
      </c>
      <c r="Y605">
        <v>773</v>
      </c>
      <c r="Z605">
        <v>773</v>
      </c>
      <c r="AA605" t="str">
        <f t="shared" si="28"/>
        <v>SAMA</v>
      </c>
      <c r="AC605" t="s">
        <v>15178</v>
      </c>
      <c r="AD605" t="e">
        <f>VLOOKUP(AC605,$J$3:$K$1324,2,0)</f>
        <v>#N/A</v>
      </c>
      <c r="AE605" s="11" t="str">
        <f t="shared" si="29"/>
        <v>0</v>
      </c>
    </row>
    <row r="606" spans="9:31" x14ac:dyDescent="0.25">
      <c r="I606" t="s">
        <v>3589</v>
      </c>
      <c r="J606" t="s">
        <v>15193</v>
      </c>
      <c r="K606">
        <v>9900</v>
      </c>
      <c r="L606" t="e">
        <f>VLOOKUP(J606,'[1]stockopname_master_item (11)'!B$2:C$3427,2,0)</f>
        <v>#N/A</v>
      </c>
      <c r="M606" s="14" t="s">
        <v>9461</v>
      </c>
      <c r="N606" s="15">
        <v>423</v>
      </c>
      <c r="O606" s="15">
        <f>VLOOKUP(M606,[2]Sheet1!B$2:C$1721,2,0)</f>
        <v>423</v>
      </c>
      <c r="P606" s="16" t="str">
        <f t="shared" si="27"/>
        <v>sama</v>
      </c>
      <c r="X606" t="s">
        <v>13796</v>
      </c>
      <c r="Y606">
        <v>48</v>
      </c>
      <c r="Z606">
        <v>48</v>
      </c>
      <c r="AA606" t="str">
        <f t="shared" si="28"/>
        <v>SAMA</v>
      </c>
      <c r="AC606" t="s">
        <v>15179</v>
      </c>
      <c r="AD606">
        <f>VLOOKUP(AC606,$J$3:$K$1324,2,0)</f>
        <v>3192</v>
      </c>
      <c r="AE606" s="11">
        <f t="shared" si="29"/>
        <v>3192</v>
      </c>
    </row>
    <row r="607" spans="9:31" x14ac:dyDescent="0.25">
      <c r="I607" t="s">
        <v>333</v>
      </c>
      <c r="J607" t="s">
        <v>15196</v>
      </c>
      <c r="K607">
        <v>2950</v>
      </c>
      <c r="L607" t="e">
        <f>VLOOKUP(J607,'[1]stockopname_master_item (11)'!B$2:C$3427,2,0)</f>
        <v>#N/A</v>
      </c>
      <c r="M607" s="14" t="s">
        <v>9537</v>
      </c>
      <c r="N607" s="15">
        <v>10</v>
      </c>
      <c r="O607" s="15">
        <f>VLOOKUP(M607,[2]Sheet1!B$2:C$1721,2,0)</f>
        <v>10</v>
      </c>
      <c r="P607" s="16" t="str">
        <f t="shared" si="27"/>
        <v>sama</v>
      </c>
      <c r="X607" t="s">
        <v>13797</v>
      </c>
      <c r="Y607">
        <v>8</v>
      </c>
      <c r="Z607">
        <v>8</v>
      </c>
      <c r="AA607" t="str">
        <f t="shared" si="28"/>
        <v>SAMA</v>
      </c>
      <c r="AC607" t="s">
        <v>15180</v>
      </c>
      <c r="AD607">
        <f>VLOOKUP(AC607,$J$3:$K$1324,2,0)</f>
        <v>4000</v>
      </c>
      <c r="AE607" s="11">
        <f t="shared" si="29"/>
        <v>4000</v>
      </c>
    </row>
    <row r="608" spans="9:31" x14ac:dyDescent="0.25">
      <c r="I608" t="s">
        <v>333</v>
      </c>
      <c r="J608" t="s">
        <v>15198</v>
      </c>
      <c r="K608">
        <v>860</v>
      </c>
      <c r="L608" t="e">
        <f>VLOOKUP(J608,'[1]stockopname_master_item (11)'!B$2:C$3427,2,0)</f>
        <v>#N/A</v>
      </c>
      <c r="M608" s="14" t="s">
        <v>9518</v>
      </c>
      <c r="N608" s="15">
        <v>3481</v>
      </c>
      <c r="O608" s="15">
        <f>VLOOKUP(M608,[2]Sheet1!B$2:C$1721,2,0)</f>
        <v>3481</v>
      </c>
      <c r="P608" s="16" t="str">
        <f t="shared" si="27"/>
        <v>sama</v>
      </c>
      <c r="X608" t="s">
        <v>13800</v>
      </c>
      <c r="Y608">
        <v>1554</v>
      </c>
      <c r="Z608">
        <v>1554</v>
      </c>
      <c r="AA608" t="str">
        <f t="shared" si="28"/>
        <v>SAMA</v>
      </c>
      <c r="AC608" t="s">
        <v>15181</v>
      </c>
      <c r="AD608" t="e">
        <f>VLOOKUP(AC608,$J$3:$K$1324,2,0)</f>
        <v>#N/A</v>
      </c>
      <c r="AE608" s="11" t="str">
        <f t="shared" si="29"/>
        <v>0</v>
      </c>
    </row>
    <row r="609" spans="9:31" x14ac:dyDescent="0.25">
      <c r="I609" t="s">
        <v>333</v>
      </c>
      <c r="J609" t="s">
        <v>15199</v>
      </c>
      <c r="K609">
        <v>2</v>
      </c>
      <c r="L609" t="e">
        <f>VLOOKUP(J609,'[1]stockopname_master_item (11)'!B$2:C$3427,2,0)</f>
        <v>#N/A</v>
      </c>
      <c r="M609" s="14" t="s">
        <v>9522</v>
      </c>
      <c r="N609" s="15">
        <v>192</v>
      </c>
      <c r="O609" s="15">
        <f>VLOOKUP(M609,[2]Sheet1!B$2:C$1721,2,0)</f>
        <v>192</v>
      </c>
      <c r="P609" s="16" t="str">
        <f t="shared" si="27"/>
        <v>sama</v>
      </c>
      <c r="X609" t="s">
        <v>13801</v>
      </c>
      <c r="Y609">
        <v>288</v>
      </c>
      <c r="Z609">
        <v>288</v>
      </c>
      <c r="AA609" t="str">
        <f t="shared" si="28"/>
        <v>SAMA</v>
      </c>
      <c r="AC609" t="s">
        <v>15182</v>
      </c>
      <c r="AD609" t="e">
        <f>VLOOKUP(AC609,$J$3:$K$1324,2,0)</f>
        <v>#N/A</v>
      </c>
      <c r="AE609" s="11" t="str">
        <f t="shared" si="29"/>
        <v>0</v>
      </c>
    </row>
    <row r="610" spans="9:31" x14ac:dyDescent="0.25">
      <c r="I610" t="s">
        <v>3616</v>
      </c>
      <c r="J610" t="s">
        <v>15201</v>
      </c>
      <c r="K610">
        <v>300</v>
      </c>
      <c r="L610" t="e">
        <f>VLOOKUP(J610,'[1]stockopname_master_item (11)'!B$2:C$3427,2,0)</f>
        <v>#N/A</v>
      </c>
      <c r="M610" s="14" t="s">
        <v>9526</v>
      </c>
      <c r="N610" s="15">
        <v>874</v>
      </c>
      <c r="O610" s="15">
        <f>VLOOKUP(M610,[2]Sheet1!B$2:C$1721,2,0)</f>
        <v>874</v>
      </c>
      <c r="P610" s="16" t="str">
        <f t="shared" si="27"/>
        <v>sama</v>
      </c>
      <c r="X610" t="s">
        <v>13802</v>
      </c>
      <c r="Y610">
        <v>3866</v>
      </c>
      <c r="Z610">
        <v>3866</v>
      </c>
      <c r="AA610" t="str">
        <f t="shared" si="28"/>
        <v>SAMA</v>
      </c>
      <c r="AC610" t="s">
        <v>15183</v>
      </c>
      <c r="AD610" t="e">
        <f>VLOOKUP(AC610,$J$3:$K$1324,2,0)</f>
        <v>#N/A</v>
      </c>
      <c r="AE610" s="11" t="str">
        <f t="shared" si="29"/>
        <v>0</v>
      </c>
    </row>
    <row r="611" spans="9:31" x14ac:dyDescent="0.25">
      <c r="I611" t="s">
        <v>3629</v>
      </c>
      <c r="J611" t="s">
        <v>15204</v>
      </c>
      <c r="K611">
        <v>100</v>
      </c>
      <c r="L611" t="e">
        <f>VLOOKUP(J611,'[1]stockopname_master_item (11)'!B$2:C$3427,2,0)</f>
        <v>#N/A</v>
      </c>
      <c r="M611" s="14" t="s">
        <v>9489</v>
      </c>
      <c r="N611" s="15">
        <v>281</v>
      </c>
      <c r="O611" s="15">
        <f>VLOOKUP(M611,[2]Sheet1!B$2:C$1721,2,0)</f>
        <v>281</v>
      </c>
      <c r="P611" s="16" t="str">
        <f t="shared" si="27"/>
        <v>sama</v>
      </c>
      <c r="X611" t="s">
        <v>13803</v>
      </c>
      <c r="Y611">
        <v>7</v>
      </c>
      <c r="Z611">
        <v>7</v>
      </c>
      <c r="AA611" t="str">
        <f t="shared" si="28"/>
        <v>SAMA</v>
      </c>
      <c r="AC611" t="s">
        <v>15184</v>
      </c>
      <c r="AD611" t="e">
        <f>VLOOKUP(AC611,$J$3:$K$1324,2,0)</f>
        <v>#N/A</v>
      </c>
      <c r="AE611" s="11" t="str">
        <f t="shared" si="29"/>
        <v>0</v>
      </c>
    </row>
    <row r="612" spans="9:31" x14ac:dyDescent="0.25">
      <c r="I612" t="s">
        <v>3636</v>
      </c>
      <c r="J612" t="s">
        <v>15206</v>
      </c>
      <c r="K612">
        <v>119</v>
      </c>
      <c r="L612" t="e">
        <f>VLOOKUP(J612,'[1]stockopname_master_item (11)'!B$2:C$3427,2,0)</f>
        <v>#N/A</v>
      </c>
      <c r="M612" s="14" t="s">
        <v>9550</v>
      </c>
      <c r="N612" s="15">
        <v>81</v>
      </c>
      <c r="O612" s="15">
        <f>VLOOKUP(M612,[2]Sheet1!B$2:C$1721,2,0)</f>
        <v>81</v>
      </c>
      <c r="P612" s="16" t="str">
        <f t="shared" si="27"/>
        <v>sama</v>
      </c>
      <c r="X612" t="s">
        <v>4698</v>
      </c>
      <c r="Y612">
        <v>18</v>
      </c>
      <c r="Z612">
        <v>18</v>
      </c>
      <c r="AA612" t="str">
        <f t="shared" si="28"/>
        <v>SAMA</v>
      </c>
      <c r="AC612" t="s">
        <v>15185</v>
      </c>
      <c r="AD612">
        <f>VLOOKUP(AC612,$J$3:$K$1324,2,0)</f>
        <v>4</v>
      </c>
      <c r="AE612" s="11">
        <f t="shared" si="29"/>
        <v>4</v>
      </c>
    </row>
    <row r="613" spans="9:31" x14ac:dyDescent="0.25">
      <c r="I613" t="s">
        <v>3639</v>
      </c>
      <c r="J613" t="s">
        <v>15207</v>
      </c>
      <c r="K613">
        <v>312</v>
      </c>
      <c r="L613" t="e">
        <f>VLOOKUP(J613,'[1]stockopname_master_item (11)'!B$2:C$3427,2,0)</f>
        <v>#N/A</v>
      </c>
      <c r="M613" s="14" t="s">
        <v>9581</v>
      </c>
      <c r="N613" s="15">
        <v>24</v>
      </c>
      <c r="O613" s="15">
        <f>VLOOKUP(M613,[2]Sheet1!B$2:C$1721,2,0)</f>
        <v>24</v>
      </c>
      <c r="P613" s="16" t="str">
        <f t="shared" si="27"/>
        <v>sama</v>
      </c>
      <c r="X613" t="s">
        <v>11119</v>
      </c>
      <c r="Y613">
        <v>160</v>
      </c>
      <c r="Z613">
        <v>160</v>
      </c>
      <c r="AA613" t="str">
        <f t="shared" si="28"/>
        <v>SAMA</v>
      </c>
      <c r="AC613" t="s">
        <v>15186</v>
      </c>
      <c r="AD613" t="e">
        <f>VLOOKUP(AC613,$J$3:$K$1324,2,0)</f>
        <v>#N/A</v>
      </c>
      <c r="AE613" s="11" t="str">
        <f t="shared" si="29"/>
        <v>0</v>
      </c>
    </row>
    <row r="614" spans="9:31" x14ac:dyDescent="0.25">
      <c r="I614" t="s">
        <v>3655</v>
      </c>
      <c r="J614" t="s">
        <v>15215</v>
      </c>
      <c r="K614">
        <v>11629</v>
      </c>
      <c r="L614" t="e">
        <f>VLOOKUP(J614,'[1]stockopname_master_item (11)'!B$2:C$3427,2,0)</f>
        <v>#N/A</v>
      </c>
      <c r="M614" s="14" t="s">
        <v>9434</v>
      </c>
      <c r="N614" s="15">
        <v>11</v>
      </c>
      <c r="O614" s="15">
        <f>VLOOKUP(M614,[2]Sheet1!B$2:C$1721,2,0)</f>
        <v>11</v>
      </c>
      <c r="P614" s="16" t="str">
        <f t="shared" si="27"/>
        <v>sama</v>
      </c>
      <c r="X614" t="s">
        <v>13805</v>
      </c>
      <c r="Y614">
        <v>150</v>
      </c>
      <c r="Z614">
        <v>150</v>
      </c>
      <c r="AA614" t="str">
        <f t="shared" si="28"/>
        <v>SAMA</v>
      </c>
      <c r="AC614" t="s">
        <v>15188</v>
      </c>
      <c r="AD614" t="e">
        <f>VLOOKUP(AC614,$J$3:$K$1324,2,0)</f>
        <v>#N/A</v>
      </c>
      <c r="AE614" s="11" t="str">
        <f t="shared" si="29"/>
        <v>0</v>
      </c>
    </row>
    <row r="615" spans="9:31" x14ac:dyDescent="0.25">
      <c r="I615" t="s">
        <v>3683</v>
      </c>
      <c r="J615" t="s">
        <v>15220</v>
      </c>
      <c r="K615">
        <v>13293</v>
      </c>
      <c r="L615" t="e">
        <f>VLOOKUP(J615,'[1]stockopname_master_item (11)'!B$2:C$3427,2,0)</f>
        <v>#N/A</v>
      </c>
      <c r="M615" s="14" t="s">
        <v>9453</v>
      </c>
      <c r="N615" s="15">
        <v>116</v>
      </c>
      <c r="O615" s="15">
        <f>VLOOKUP(M615,[2]Sheet1!B$2:C$1721,2,0)</f>
        <v>116</v>
      </c>
      <c r="P615" s="16" t="str">
        <f t="shared" si="27"/>
        <v>sama</v>
      </c>
      <c r="X615" t="s">
        <v>13807</v>
      </c>
      <c r="Y615">
        <v>2110</v>
      </c>
      <c r="Z615">
        <v>2110</v>
      </c>
      <c r="AA615" t="str">
        <f t="shared" si="28"/>
        <v>SAMA</v>
      </c>
      <c r="AC615" t="s">
        <v>15189</v>
      </c>
      <c r="AD615" t="e">
        <f>VLOOKUP(AC615,$J$3:$K$1324,2,0)</f>
        <v>#N/A</v>
      </c>
      <c r="AE615" s="11" t="str">
        <f t="shared" si="29"/>
        <v>0</v>
      </c>
    </row>
    <row r="616" spans="9:31" x14ac:dyDescent="0.25">
      <c r="I616" t="s">
        <v>335</v>
      </c>
      <c r="J616" t="s">
        <v>15224</v>
      </c>
      <c r="K616">
        <v>19</v>
      </c>
      <c r="L616" t="e">
        <f>VLOOKUP(J616,'[1]stockopname_master_item (11)'!B$2:C$3427,2,0)</f>
        <v>#N/A</v>
      </c>
      <c r="M616" s="14" t="s">
        <v>9507</v>
      </c>
      <c r="N616" s="15">
        <v>6372</v>
      </c>
      <c r="O616" s="15">
        <f>VLOOKUP(M616,[2]Sheet1!B$2:C$1721,2,0)</f>
        <v>6372</v>
      </c>
      <c r="P616" s="16" t="str">
        <f t="shared" si="27"/>
        <v>sama</v>
      </c>
      <c r="X616" t="s">
        <v>13809</v>
      </c>
      <c r="Y616">
        <v>520</v>
      </c>
      <c r="Z616">
        <v>520</v>
      </c>
      <c r="AA616" t="str">
        <f t="shared" si="28"/>
        <v>SAMA</v>
      </c>
      <c r="AC616" t="s">
        <v>15190</v>
      </c>
      <c r="AD616">
        <f>VLOOKUP(AC616,$J$3:$K$1324,2,0)</f>
        <v>20</v>
      </c>
      <c r="AE616" s="11">
        <f t="shared" si="29"/>
        <v>20</v>
      </c>
    </row>
    <row r="617" spans="9:31" x14ac:dyDescent="0.25">
      <c r="I617" t="s">
        <v>3740</v>
      </c>
      <c r="J617" t="s">
        <v>15229</v>
      </c>
      <c r="K617">
        <v>4648</v>
      </c>
      <c r="L617" t="e">
        <f>VLOOKUP(J617,'[1]stockopname_master_item (11)'!B$2:C$3427,2,0)</f>
        <v>#N/A</v>
      </c>
      <c r="M617" s="14" t="s">
        <v>9513</v>
      </c>
      <c r="N617" s="15">
        <v>6700</v>
      </c>
      <c r="O617" s="15">
        <f>VLOOKUP(M617,[2]Sheet1!B$2:C$1721,2,0)</f>
        <v>6700</v>
      </c>
      <c r="P617" s="16" t="str">
        <f t="shared" si="27"/>
        <v>sama</v>
      </c>
      <c r="X617" t="s">
        <v>13810</v>
      </c>
      <c r="Y617">
        <v>319</v>
      </c>
      <c r="Z617">
        <v>319</v>
      </c>
      <c r="AA617" t="str">
        <f t="shared" si="28"/>
        <v>SAMA</v>
      </c>
      <c r="AC617" t="s">
        <v>15191</v>
      </c>
      <c r="AD617" t="e">
        <f>VLOOKUP(AC617,$J$3:$K$1324,2,0)</f>
        <v>#N/A</v>
      </c>
      <c r="AE617" s="11" t="str">
        <f t="shared" si="29"/>
        <v>0</v>
      </c>
    </row>
    <row r="618" spans="9:31" x14ac:dyDescent="0.25">
      <c r="I618" t="s">
        <v>3774</v>
      </c>
      <c r="J618" t="s">
        <v>15238</v>
      </c>
      <c r="K618">
        <v>18</v>
      </c>
      <c r="L618" t="e">
        <f>VLOOKUP(J618,'[1]stockopname_master_item (11)'!B$2:C$3427,2,0)</f>
        <v>#N/A</v>
      </c>
      <c r="M618" s="14" t="s">
        <v>9495</v>
      </c>
      <c r="N618" s="15">
        <v>923</v>
      </c>
      <c r="O618" s="15">
        <f>VLOOKUP(M618,[2]Sheet1!B$2:C$1721,2,0)</f>
        <v>923</v>
      </c>
      <c r="P618" s="16" t="str">
        <f t="shared" si="27"/>
        <v>sama</v>
      </c>
      <c r="X618" t="s">
        <v>4742</v>
      </c>
      <c r="Y618">
        <v>4287</v>
      </c>
      <c r="Z618">
        <v>4287</v>
      </c>
      <c r="AA618" t="str">
        <f t="shared" si="28"/>
        <v>SAMA</v>
      </c>
      <c r="AC618" t="s">
        <v>15192</v>
      </c>
      <c r="AD618">
        <f>VLOOKUP(AC618,$J$3:$K$1324,2,0)</f>
        <v>7400</v>
      </c>
      <c r="AE618" s="11">
        <f t="shared" si="29"/>
        <v>7400</v>
      </c>
    </row>
    <row r="619" spans="9:31" x14ac:dyDescent="0.25">
      <c r="I619" t="s">
        <v>3774</v>
      </c>
      <c r="J619" t="s">
        <v>15239</v>
      </c>
      <c r="K619">
        <v>100</v>
      </c>
      <c r="L619" t="e">
        <f>VLOOKUP(J619,'[1]stockopname_master_item (11)'!B$2:C$3427,2,0)</f>
        <v>#N/A</v>
      </c>
      <c r="M619" s="14" t="s">
        <v>5624</v>
      </c>
      <c r="N619" s="15">
        <v>92</v>
      </c>
      <c r="O619" s="15">
        <f>VLOOKUP(M619,[2]Sheet1!B$2:C$1721,2,0)</f>
        <v>92</v>
      </c>
      <c r="P619" s="16" t="str">
        <f t="shared" si="27"/>
        <v>sama</v>
      </c>
      <c r="X619" t="s">
        <v>4745</v>
      </c>
      <c r="Y619">
        <v>1168</v>
      </c>
      <c r="Z619">
        <v>1168</v>
      </c>
      <c r="AA619" t="str">
        <f t="shared" si="28"/>
        <v>SAMA</v>
      </c>
      <c r="AC619" t="s">
        <v>15193</v>
      </c>
      <c r="AD619">
        <f>VLOOKUP(AC619,$J$3:$K$1324,2,0)</f>
        <v>9900</v>
      </c>
      <c r="AE619" s="11">
        <f t="shared" si="29"/>
        <v>9900</v>
      </c>
    </row>
    <row r="620" spans="9:31" x14ac:dyDescent="0.25">
      <c r="I620" t="s">
        <v>3779</v>
      </c>
      <c r="J620" t="s">
        <v>15241</v>
      </c>
      <c r="K620">
        <v>20</v>
      </c>
      <c r="L620" t="e">
        <f>VLOOKUP(J620,'[1]stockopname_master_item (11)'!B$2:C$3427,2,0)</f>
        <v>#N/A</v>
      </c>
      <c r="M620" s="14" t="s">
        <v>9394</v>
      </c>
      <c r="N620" s="15">
        <v>176</v>
      </c>
      <c r="O620" s="15">
        <f>VLOOKUP(M620,[2]Sheet1!B$2:C$1721,2,0)</f>
        <v>176</v>
      </c>
      <c r="P620" s="16" t="str">
        <f t="shared" si="27"/>
        <v>sama</v>
      </c>
      <c r="X620" t="s">
        <v>4747</v>
      </c>
      <c r="Y620">
        <v>147213</v>
      </c>
      <c r="Z620">
        <v>147213</v>
      </c>
      <c r="AA620" t="str">
        <f t="shared" si="28"/>
        <v>SAMA</v>
      </c>
      <c r="AC620" t="s">
        <v>15194</v>
      </c>
      <c r="AD620" t="e">
        <f>VLOOKUP(AC620,$J$3:$K$1324,2,0)</f>
        <v>#N/A</v>
      </c>
      <c r="AE620" s="11" t="str">
        <f t="shared" si="29"/>
        <v>0</v>
      </c>
    </row>
    <row r="621" spans="9:31" x14ac:dyDescent="0.25">
      <c r="I621" t="s">
        <v>3779</v>
      </c>
      <c r="J621" t="s">
        <v>15243</v>
      </c>
      <c r="K621">
        <v>300</v>
      </c>
      <c r="L621" t="e">
        <f>VLOOKUP(J621,'[1]stockopname_master_item (11)'!B$2:C$3427,2,0)</f>
        <v>#N/A</v>
      </c>
      <c r="M621" s="14" t="s">
        <v>9420</v>
      </c>
      <c r="N621" s="15">
        <v>10</v>
      </c>
      <c r="O621" s="15">
        <f>VLOOKUP(M621,[2]Sheet1!B$2:C$1721,2,0)</f>
        <v>10</v>
      </c>
      <c r="P621" s="16" t="str">
        <f t="shared" si="27"/>
        <v>sama</v>
      </c>
      <c r="X621" t="s">
        <v>13817</v>
      </c>
      <c r="Y621">
        <v>41</v>
      </c>
      <c r="Z621">
        <v>41</v>
      </c>
      <c r="AA621" t="str">
        <f t="shared" si="28"/>
        <v>SAMA</v>
      </c>
      <c r="AC621" t="s">
        <v>15199</v>
      </c>
      <c r="AD621">
        <f>VLOOKUP(AC621,$J$3:$K$1324,2,0)</f>
        <v>2</v>
      </c>
      <c r="AE621" s="11">
        <f t="shared" si="29"/>
        <v>2</v>
      </c>
    </row>
    <row r="622" spans="9:31" x14ac:dyDescent="0.25">
      <c r="I622" t="s">
        <v>3785</v>
      </c>
      <c r="J622" t="s">
        <v>15244</v>
      </c>
      <c r="K622">
        <v>12</v>
      </c>
      <c r="L622" t="e">
        <f>VLOOKUP(J622,'[1]stockopname_master_item (11)'!B$2:C$3427,2,0)</f>
        <v>#N/A</v>
      </c>
      <c r="M622" s="14" t="s">
        <v>9571</v>
      </c>
      <c r="N622" s="15">
        <v>1200</v>
      </c>
      <c r="O622" s="15">
        <f>VLOOKUP(M622,[2]Sheet1!B$2:C$1721,2,0)</f>
        <v>1200</v>
      </c>
      <c r="P622" s="16" t="str">
        <f t="shared" si="27"/>
        <v>sama</v>
      </c>
      <c r="X622" t="s">
        <v>11221</v>
      </c>
      <c r="Y622">
        <v>2220</v>
      </c>
      <c r="Z622">
        <v>2220</v>
      </c>
      <c r="AA622" t="str">
        <f t="shared" si="28"/>
        <v>SAMA</v>
      </c>
      <c r="AC622" t="s">
        <v>15197</v>
      </c>
      <c r="AD622" t="e">
        <f>VLOOKUP(AC622,$J$3:$K$1324,2,0)</f>
        <v>#N/A</v>
      </c>
      <c r="AE622" s="11" t="str">
        <f t="shared" si="29"/>
        <v>0</v>
      </c>
    </row>
    <row r="623" spans="9:31" x14ac:dyDescent="0.25">
      <c r="I623" t="s">
        <v>13702</v>
      </c>
      <c r="J623" t="s">
        <v>15246</v>
      </c>
      <c r="K623">
        <v>100</v>
      </c>
      <c r="L623" t="e">
        <f>VLOOKUP(J623,'[1]stockopname_master_item (11)'!B$2:C$3427,2,0)</f>
        <v>#N/A</v>
      </c>
      <c r="M623" s="14" t="s">
        <v>9497</v>
      </c>
      <c r="N623" s="15">
        <v>4686</v>
      </c>
      <c r="O623" s="15">
        <f>VLOOKUP(M623,[2]Sheet1!B$2:C$1721,2,0)</f>
        <v>4686</v>
      </c>
      <c r="P623" s="16" t="str">
        <f t="shared" si="27"/>
        <v>sama</v>
      </c>
      <c r="X623" t="s">
        <v>4844</v>
      </c>
      <c r="Y623">
        <v>918</v>
      </c>
      <c r="Z623">
        <v>918</v>
      </c>
      <c r="AA623" t="str">
        <f t="shared" si="28"/>
        <v>SAMA</v>
      </c>
      <c r="AC623" t="s">
        <v>15198</v>
      </c>
      <c r="AD623">
        <f>VLOOKUP(AC623,$J$3:$K$1324,2,0)</f>
        <v>860</v>
      </c>
      <c r="AE623" s="11">
        <f t="shared" si="29"/>
        <v>860</v>
      </c>
    </row>
    <row r="624" spans="9:31" x14ac:dyDescent="0.25">
      <c r="I624" t="s">
        <v>13703</v>
      </c>
      <c r="J624" t="s">
        <v>15251</v>
      </c>
      <c r="K624">
        <v>280</v>
      </c>
      <c r="L624" t="e">
        <f>VLOOKUP(J624,'[1]stockopname_master_item (11)'!B$2:C$3427,2,0)</f>
        <v>#N/A</v>
      </c>
      <c r="M624" s="14" t="s">
        <v>9501</v>
      </c>
      <c r="N624" s="15">
        <v>1140</v>
      </c>
      <c r="O624" s="15">
        <f>VLOOKUP(M624,[2]Sheet1!B$2:C$1721,2,0)</f>
        <v>1140</v>
      </c>
      <c r="P624" s="16" t="str">
        <f t="shared" si="27"/>
        <v>sama</v>
      </c>
      <c r="X624" t="s">
        <v>4850</v>
      </c>
      <c r="Y624">
        <v>2480</v>
      </c>
      <c r="Z624">
        <v>2480</v>
      </c>
      <c r="AA624" t="str">
        <f t="shared" si="28"/>
        <v>SAMA</v>
      </c>
      <c r="AC624" t="s">
        <v>15196</v>
      </c>
      <c r="AD624">
        <f>VLOOKUP(AC624,$J$3:$K$1324,2,0)</f>
        <v>2950</v>
      </c>
      <c r="AE624" s="11">
        <f t="shared" si="29"/>
        <v>2950</v>
      </c>
    </row>
    <row r="625" spans="9:31" x14ac:dyDescent="0.25">
      <c r="I625" t="s">
        <v>13704</v>
      </c>
      <c r="J625" t="s">
        <v>15252</v>
      </c>
      <c r="K625">
        <v>205</v>
      </c>
      <c r="L625" t="e">
        <f>VLOOKUP(J625,'[1]stockopname_master_item (11)'!B$2:C$3427,2,0)</f>
        <v>#N/A</v>
      </c>
      <c r="M625" s="14" t="s">
        <v>9539</v>
      </c>
      <c r="N625" s="15">
        <v>982</v>
      </c>
      <c r="O625" s="15">
        <f>VLOOKUP(M625,[2]Sheet1!B$2:C$1721,2,0)</f>
        <v>982</v>
      </c>
      <c r="P625" s="16" t="str">
        <f t="shared" si="27"/>
        <v>sama</v>
      </c>
      <c r="X625" t="s">
        <v>4865</v>
      </c>
      <c r="Y625">
        <v>1958</v>
      </c>
      <c r="Z625">
        <v>1958</v>
      </c>
      <c r="AA625" t="str">
        <f t="shared" si="28"/>
        <v>SAMA</v>
      </c>
      <c r="AC625" t="s">
        <v>15195</v>
      </c>
      <c r="AD625" t="e">
        <f>VLOOKUP(AC625,$J$3:$K$1324,2,0)</f>
        <v>#N/A</v>
      </c>
      <c r="AE625" s="11" t="str">
        <f t="shared" si="29"/>
        <v>0</v>
      </c>
    </row>
    <row r="626" spans="9:31" x14ac:dyDescent="0.25">
      <c r="I626" t="s">
        <v>13705</v>
      </c>
      <c r="J626" t="s">
        <v>15255</v>
      </c>
      <c r="K626">
        <v>212</v>
      </c>
      <c r="L626" t="e">
        <f>VLOOKUP(J626,'[1]stockopname_master_item (11)'!B$2:C$3427,2,0)</f>
        <v>#N/A</v>
      </c>
      <c r="M626" s="14" t="s">
        <v>9407</v>
      </c>
      <c r="N626" s="15">
        <v>148</v>
      </c>
      <c r="O626" s="15">
        <f>VLOOKUP(M626,[2]Sheet1!B$2:C$1721,2,0)</f>
        <v>148</v>
      </c>
      <c r="P626" s="16" t="str">
        <f t="shared" si="27"/>
        <v>sama</v>
      </c>
      <c r="X626" t="s">
        <v>4886</v>
      </c>
      <c r="Y626">
        <v>1168</v>
      </c>
      <c r="Z626">
        <v>1168</v>
      </c>
      <c r="AA626" t="str">
        <f t="shared" si="28"/>
        <v>SAMA</v>
      </c>
      <c r="AC626" t="s">
        <v>15200</v>
      </c>
      <c r="AD626" t="e">
        <f>VLOOKUP(AC626,$J$3:$K$1324,2,0)</f>
        <v>#N/A</v>
      </c>
      <c r="AE626" s="11" t="str">
        <f t="shared" si="29"/>
        <v>0</v>
      </c>
    </row>
    <row r="627" spans="9:31" x14ac:dyDescent="0.25">
      <c r="I627" t="s">
        <v>13706</v>
      </c>
      <c r="J627" t="s">
        <v>15256</v>
      </c>
      <c r="K627">
        <v>236</v>
      </c>
      <c r="L627" t="e">
        <f>VLOOKUP(J627,'[1]stockopname_master_item (11)'!B$2:C$3427,2,0)</f>
        <v>#N/A</v>
      </c>
      <c r="M627" s="14" t="s">
        <v>9587</v>
      </c>
      <c r="N627" s="15">
        <v>10411</v>
      </c>
      <c r="O627" s="15">
        <f>VLOOKUP(M627,[2]Sheet1!B$2:C$1721,2,0)</f>
        <v>10411</v>
      </c>
      <c r="P627" s="16" t="str">
        <f t="shared" si="27"/>
        <v>sama</v>
      </c>
      <c r="X627" t="s">
        <v>4897</v>
      </c>
      <c r="Y627">
        <v>55</v>
      </c>
      <c r="Z627">
        <v>55</v>
      </c>
      <c r="AA627" t="str">
        <f t="shared" si="28"/>
        <v>SAMA</v>
      </c>
      <c r="AC627" t="s">
        <v>15201</v>
      </c>
      <c r="AD627">
        <f>VLOOKUP(AC627,$J$3:$K$1324,2,0)</f>
        <v>300</v>
      </c>
      <c r="AE627" s="11">
        <f t="shared" si="29"/>
        <v>300</v>
      </c>
    </row>
    <row r="628" spans="9:31" x14ac:dyDescent="0.25">
      <c r="I628" t="s">
        <v>13707</v>
      </c>
      <c r="J628" t="s">
        <v>15257</v>
      </c>
      <c r="K628">
        <v>33</v>
      </c>
      <c r="L628" t="e">
        <f>VLOOKUP(J628,'[1]stockopname_master_item (11)'!B$2:C$3427,2,0)</f>
        <v>#N/A</v>
      </c>
      <c r="M628" s="14" t="s">
        <v>9422</v>
      </c>
      <c r="N628" s="15">
        <v>42</v>
      </c>
      <c r="O628" s="15">
        <f>VLOOKUP(M628,[2]Sheet1!B$2:C$1721,2,0)</f>
        <v>42</v>
      </c>
      <c r="P628" s="16" t="str">
        <f t="shared" si="27"/>
        <v>sama</v>
      </c>
      <c r="X628" t="s">
        <v>4901</v>
      </c>
      <c r="Y628">
        <v>180</v>
      </c>
      <c r="Z628">
        <v>180</v>
      </c>
      <c r="AA628" t="str">
        <f t="shared" si="28"/>
        <v>SAMA</v>
      </c>
      <c r="AC628" t="s">
        <v>15202</v>
      </c>
      <c r="AD628" t="e">
        <f>VLOOKUP(AC628,$J$3:$K$1324,2,0)</f>
        <v>#N/A</v>
      </c>
      <c r="AE628" s="11" t="str">
        <f t="shared" si="29"/>
        <v>0</v>
      </c>
    </row>
    <row r="629" spans="9:31" x14ac:dyDescent="0.25">
      <c r="I629" t="s">
        <v>13491</v>
      </c>
      <c r="J629" t="s">
        <v>15259</v>
      </c>
      <c r="K629">
        <v>4475</v>
      </c>
      <c r="L629" t="e">
        <f>VLOOKUP(J629,'[1]stockopname_master_item (11)'!B$2:C$3427,2,0)</f>
        <v>#N/A</v>
      </c>
      <c r="M629" s="14" t="s">
        <v>9450</v>
      </c>
      <c r="N629" s="15">
        <v>95</v>
      </c>
      <c r="O629" s="15">
        <f>VLOOKUP(M629,[2]Sheet1!B$2:C$1721,2,0)</f>
        <v>95</v>
      </c>
      <c r="P629" s="16" t="str">
        <f t="shared" si="27"/>
        <v>sama</v>
      </c>
      <c r="X629" t="s">
        <v>4909</v>
      </c>
      <c r="Y629">
        <v>1600</v>
      </c>
      <c r="Z629">
        <v>1600</v>
      </c>
      <c r="AA629" t="str">
        <f t="shared" si="28"/>
        <v>SAMA</v>
      </c>
      <c r="AC629" t="s">
        <v>15203</v>
      </c>
      <c r="AD629" t="e">
        <f>VLOOKUP(AC629,$J$3:$K$1324,2,0)</f>
        <v>#N/A</v>
      </c>
      <c r="AE629" s="11" t="str">
        <f t="shared" si="29"/>
        <v>0</v>
      </c>
    </row>
    <row r="630" spans="9:31" x14ac:dyDescent="0.25">
      <c r="I630" t="s">
        <v>13708</v>
      </c>
      <c r="J630" t="s">
        <v>15264</v>
      </c>
      <c r="K630">
        <v>2285</v>
      </c>
      <c r="L630" t="e">
        <f>VLOOKUP(J630,'[1]stockopname_master_item (11)'!B$2:C$3427,2,0)</f>
        <v>#N/A</v>
      </c>
      <c r="M630" s="14" t="s">
        <v>5630</v>
      </c>
      <c r="N630" s="15">
        <v>5</v>
      </c>
      <c r="O630" s="15">
        <f>VLOOKUP(M630,[2]Sheet1!B$2:C$1721,2,0)</f>
        <v>5</v>
      </c>
      <c r="P630" s="16" t="str">
        <f t="shared" si="27"/>
        <v>sama</v>
      </c>
      <c r="X630" t="s">
        <v>4930</v>
      </c>
      <c r="Y630">
        <v>90</v>
      </c>
      <c r="Z630">
        <v>90</v>
      </c>
      <c r="AA630" t="str">
        <f t="shared" si="28"/>
        <v>SAMA</v>
      </c>
      <c r="AC630" t="s">
        <v>15205</v>
      </c>
      <c r="AD630" t="e">
        <f>VLOOKUP(AC630,$J$3:$K$1324,2,0)</f>
        <v>#N/A</v>
      </c>
      <c r="AE630" s="11" t="str">
        <f t="shared" si="29"/>
        <v>0</v>
      </c>
    </row>
    <row r="631" spans="9:31" x14ac:dyDescent="0.25">
      <c r="I631" t="s">
        <v>13709</v>
      </c>
      <c r="J631" t="s">
        <v>15267</v>
      </c>
      <c r="K631">
        <v>507</v>
      </c>
      <c r="L631" t="e">
        <f>VLOOKUP(J631,'[1]stockopname_master_item (11)'!B$2:C$3427,2,0)</f>
        <v>#N/A</v>
      </c>
      <c r="M631" s="14" t="s">
        <v>640</v>
      </c>
      <c r="N631" s="15">
        <v>20</v>
      </c>
      <c r="O631" s="15">
        <f>VLOOKUP(M631,[2]Sheet1!B$2:C$1721,2,0)</f>
        <v>20</v>
      </c>
      <c r="P631" s="16" t="str">
        <f t="shared" si="27"/>
        <v>sama</v>
      </c>
      <c r="X631" t="s">
        <v>4938</v>
      </c>
      <c r="Y631">
        <v>160</v>
      </c>
      <c r="Z631">
        <v>160</v>
      </c>
      <c r="AA631" t="str">
        <f t="shared" si="28"/>
        <v>SAMA</v>
      </c>
      <c r="AC631" t="s">
        <v>15204</v>
      </c>
      <c r="AD631">
        <f>VLOOKUP(AC631,$J$3:$K$1324,2,0)</f>
        <v>100</v>
      </c>
      <c r="AE631" s="11">
        <f t="shared" si="29"/>
        <v>100</v>
      </c>
    </row>
    <row r="632" spans="9:31" x14ac:dyDescent="0.25">
      <c r="I632" t="s">
        <v>3825</v>
      </c>
      <c r="J632" t="s">
        <v>15268</v>
      </c>
      <c r="K632">
        <v>600</v>
      </c>
      <c r="L632" t="e">
        <f>VLOOKUP(J632,'[1]stockopname_master_item (11)'!B$2:C$3427,2,0)</f>
        <v>#N/A</v>
      </c>
      <c r="M632" s="14" t="s">
        <v>5632</v>
      </c>
      <c r="N632" s="15">
        <v>10</v>
      </c>
      <c r="O632" s="15">
        <f>VLOOKUP(M632,[2]Sheet1!B$2:C$1721,2,0)</f>
        <v>10</v>
      </c>
      <c r="P632" s="16" t="str">
        <f t="shared" si="27"/>
        <v>sama</v>
      </c>
      <c r="X632" t="s">
        <v>4940</v>
      </c>
      <c r="Y632">
        <v>80520</v>
      </c>
      <c r="Z632">
        <v>80520</v>
      </c>
      <c r="AA632" t="str">
        <f t="shared" si="28"/>
        <v>SAMA</v>
      </c>
      <c r="AC632" t="s">
        <v>15206</v>
      </c>
      <c r="AD632">
        <f>VLOOKUP(AC632,$J$3:$K$1324,2,0)</f>
        <v>119</v>
      </c>
      <c r="AE632" s="11">
        <f t="shared" si="29"/>
        <v>119</v>
      </c>
    </row>
    <row r="633" spans="9:31" x14ac:dyDescent="0.25">
      <c r="I633" t="s">
        <v>3828</v>
      </c>
      <c r="J633" t="s">
        <v>15269</v>
      </c>
      <c r="K633">
        <v>12</v>
      </c>
      <c r="L633" t="e">
        <f>VLOOKUP(J633,'[1]stockopname_master_item (11)'!B$2:C$3427,2,0)</f>
        <v>#N/A</v>
      </c>
      <c r="M633" s="14" t="s">
        <v>13832</v>
      </c>
      <c r="N633" s="15">
        <v>518</v>
      </c>
      <c r="O633" s="15">
        <f>VLOOKUP(M633,[2]Sheet1!B$2:C$1721,2,0)</f>
        <v>518</v>
      </c>
      <c r="P633" s="16" t="str">
        <f t="shared" si="27"/>
        <v>sama</v>
      </c>
      <c r="X633" t="s">
        <v>4944</v>
      </c>
      <c r="Y633">
        <v>24550</v>
      </c>
      <c r="Z633">
        <v>24550</v>
      </c>
      <c r="AA633" t="str">
        <f t="shared" si="28"/>
        <v>SAMA</v>
      </c>
      <c r="AC633" t="s">
        <v>15207</v>
      </c>
      <c r="AD633">
        <f>VLOOKUP(AC633,$J$3:$K$1324,2,0)</f>
        <v>312</v>
      </c>
      <c r="AE633" s="11">
        <f t="shared" si="29"/>
        <v>312</v>
      </c>
    </row>
    <row r="634" spans="9:31" x14ac:dyDescent="0.25">
      <c r="I634" t="s">
        <v>13711</v>
      </c>
      <c r="J634" t="s">
        <v>15276</v>
      </c>
      <c r="K634">
        <v>1967</v>
      </c>
      <c r="L634" t="e">
        <f>VLOOKUP(J634,'[1]stockopname_master_item (11)'!B$2:C$3427,2,0)</f>
        <v>#N/A</v>
      </c>
      <c r="M634" s="14" t="s">
        <v>13830</v>
      </c>
      <c r="N634" s="15">
        <v>864</v>
      </c>
      <c r="O634" s="15">
        <f>VLOOKUP(M634,[2]Sheet1!B$2:C$1721,2,0)</f>
        <v>864</v>
      </c>
      <c r="P634" s="16" t="str">
        <f t="shared" si="27"/>
        <v>sama</v>
      </c>
      <c r="X634" t="s">
        <v>5000</v>
      </c>
      <c r="Y634">
        <v>449060</v>
      </c>
      <c r="Z634">
        <v>449060</v>
      </c>
      <c r="AA634" t="str">
        <f t="shared" si="28"/>
        <v>SAMA</v>
      </c>
      <c r="AC634" t="s">
        <v>15208</v>
      </c>
      <c r="AD634" t="e">
        <f>VLOOKUP(AC634,$J$3:$K$1324,2,0)</f>
        <v>#N/A</v>
      </c>
      <c r="AE634" s="11" t="str">
        <f t="shared" si="29"/>
        <v>0</v>
      </c>
    </row>
    <row r="635" spans="9:31" x14ac:dyDescent="0.25">
      <c r="I635" t="s">
        <v>13713</v>
      </c>
      <c r="J635" t="s">
        <v>15279</v>
      </c>
      <c r="K635">
        <v>370</v>
      </c>
      <c r="L635" t="e">
        <f>VLOOKUP(J635,'[1]stockopname_master_item (11)'!B$2:C$3427,2,0)</f>
        <v>#N/A</v>
      </c>
      <c r="M635" s="14" t="s">
        <v>13834</v>
      </c>
      <c r="N635" s="15">
        <v>2076</v>
      </c>
      <c r="O635" s="15">
        <f>VLOOKUP(M635,[2]Sheet1!B$2:C$1721,2,0)</f>
        <v>2076</v>
      </c>
      <c r="P635" s="16" t="str">
        <f t="shared" si="27"/>
        <v>sama</v>
      </c>
      <c r="X635" t="s">
        <v>5017</v>
      </c>
      <c r="Y635">
        <v>4100</v>
      </c>
      <c r="Z635">
        <v>4100</v>
      </c>
      <c r="AA635" t="str">
        <f t="shared" si="28"/>
        <v>SAMA</v>
      </c>
      <c r="AC635" t="s">
        <v>15209</v>
      </c>
      <c r="AD635" t="e">
        <f>VLOOKUP(AC635,$J$3:$K$1324,2,0)</f>
        <v>#N/A</v>
      </c>
      <c r="AE635" s="11" t="str">
        <f t="shared" si="29"/>
        <v>0</v>
      </c>
    </row>
    <row r="636" spans="9:31" x14ac:dyDescent="0.25">
      <c r="I636" t="s">
        <v>13715</v>
      </c>
      <c r="J636" t="s">
        <v>15281</v>
      </c>
      <c r="K636">
        <v>11</v>
      </c>
      <c r="L636" t="e">
        <f>VLOOKUP(J636,'[1]stockopname_master_item (11)'!B$2:C$3427,2,0)</f>
        <v>#N/A</v>
      </c>
      <c r="M636" s="14" t="s">
        <v>13833</v>
      </c>
      <c r="N636" s="15">
        <v>1624</v>
      </c>
      <c r="O636" s="15">
        <f>VLOOKUP(M636,[2]Sheet1!B$2:C$1721,2,0)</f>
        <v>1624</v>
      </c>
      <c r="P636" s="16" t="str">
        <f t="shared" si="27"/>
        <v>sama</v>
      </c>
      <c r="X636" t="s">
        <v>5088</v>
      </c>
      <c r="Y636">
        <v>11760</v>
      </c>
      <c r="Z636">
        <v>11760</v>
      </c>
      <c r="AA636" t="str">
        <f t="shared" si="28"/>
        <v>SAMA</v>
      </c>
      <c r="AC636" t="s">
        <v>15210</v>
      </c>
      <c r="AD636" t="e">
        <f>VLOOKUP(AC636,$J$3:$K$1324,2,0)</f>
        <v>#N/A</v>
      </c>
      <c r="AE636" s="11" t="str">
        <f t="shared" si="29"/>
        <v>0</v>
      </c>
    </row>
    <row r="637" spans="9:31" x14ac:dyDescent="0.25">
      <c r="I637" t="s">
        <v>13716</v>
      </c>
      <c r="J637" t="s">
        <v>15282</v>
      </c>
      <c r="K637">
        <v>160</v>
      </c>
      <c r="L637" t="e">
        <f>VLOOKUP(J637,'[1]stockopname_master_item (11)'!B$2:C$3427,2,0)</f>
        <v>#N/A</v>
      </c>
      <c r="M637" s="14" t="s">
        <v>13829</v>
      </c>
      <c r="N637" s="15">
        <v>3931</v>
      </c>
      <c r="O637" s="15">
        <f>VLOOKUP(M637,[2]Sheet1!B$2:C$1721,2,0)</f>
        <v>3931</v>
      </c>
      <c r="P637" s="16" t="str">
        <f t="shared" si="27"/>
        <v>sama</v>
      </c>
      <c r="X637" t="s">
        <v>5091</v>
      </c>
      <c r="Y637">
        <v>9060</v>
      </c>
      <c r="Z637">
        <v>9060</v>
      </c>
      <c r="AA637" t="str">
        <f t="shared" si="28"/>
        <v>SAMA</v>
      </c>
      <c r="AC637" t="s">
        <v>15211</v>
      </c>
      <c r="AD637" t="e">
        <f>VLOOKUP(AC637,$J$3:$K$1324,2,0)</f>
        <v>#N/A</v>
      </c>
      <c r="AE637" s="11" t="str">
        <f t="shared" si="29"/>
        <v>0</v>
      </c>
    </row>
    <row r="638" spans="9:31" x14ac:dyDescent="0.25">
      <c r="I638" t="s">
        <v>13717</v>
      </c>
      <c r="J638" t="s">
        <v>15283</v>
      </c>
      <c r="K638">
        <v>93</v>
      </c>
      <c r="L638" t="e">
        <f>VLOOKUP(J638,'[1]stockopname_master_item (11)'!B$2:C$3427,2,0)</f>
        <v>#N/A</v>
      </c>
      <c r="M638" s="14" t="s">
        <v>5668</v>
      </c>
      <c r="N638" s="15">
        <v>17908</v>
      </c>
      <c r="O638" s="15">
        <f>VLOOKUP(M638,[2]Sheet1!B$2:C$1721,2,0)</f>
        <v>17908</v>
      </c>
      <c r="P638" s="16" t="str">
        <f t="shared" si="27"/>
        <v>sama</v>
      </c>
      <c r="X638" t="s">
        <v>5098</v>
      </c>
      <c r="Y638">
        <v>1223</v>
      </c>
      <c r="Z638">
        <v>1223</v>
      </c>
      <c r="AA638" t="str">
        <f t="shared" si="28"/>
        <v>SAMA</v>
      </c>
      <c r="AC638" t="s">
        <v>15212</v>
      </c>
      <c r="AD638" t="e">
        <f>VLOOKUP(AC638,$J$3:$K$1324,2,0)</f>
        <v>#N/A</v>
      </c>
      <c r="AE638" s="11" t="str">
        <f t="shared" si="29"/>
        <v>0</v>
      </c>
    </row>
    <row r="639" spans="9:31" x14ac:dyDescent="0.25">
      <c r="I639" t="s">
        <v>3903</v>
      </c>
      <c r="J639" t="s">
        <v>15284</v>
      </c>
      <c r="K639">
        <v>16</v>
      </c>
      <c r="L639" t="e">
        <f>VLOOKUP(J639,'[1]stockopname_master_item (11)'!B$2:C$3427,2,0)</f>
        <v>#N/A</v>
      </c>
      <c r="M639" s="14" t="s">
        <v>5670</v>
      </c>
      <c r="N639" s="15">
        <v>45</v>
      </c>
      <c r="O639" s="15">
        <f>VLOOKUP(M639,[2]Sheet1!B$2:C$1721,2,0)</f>
        <v>45</v>
      </c>
      <c r="P639" s="16" t="str">
        <f t="shared" si="27"/>
        <v>sama</v>
      </c>
      <c r="X639" t="s">
        <v>534</v>
      </c>
      <c r="Y639">
        <v>5818</v>
      </c>
      <c r="Z639">
        <v>5818</v>
      </c>
      <c r="AA639" t="str">
        <f t="shared" si="28"/>
        <v>SAMA</v>
      </c>
      <c r="AC639" t="s">
        <v>15213</v>
      </c>
      <c r="AD639" t="e">
        <f>VLOOKUP(AC639,$J$3:$K$1324,2,0)</f>
        <v>#N/A</v>
      </c>
      <c r="AE639" s="11" t="str">
        <f t="shared" si="29"/>
        <v>0</v>
      </c>
    </row>
    <row r="640" spans="9:31" x14ac:dyDescent="0.25">
      <c r="I640" t="s">
        <v>13720</v>
      </c>
      <c r="J640" t="s">
        <v>15289</v>
      </c>
      <c r="K640">
        <v>440</v>
      </c>
      <c r="L640" t="e">
        <f>VLOOKUP(J640,'[1]stockopname_master_item (11)'!B$2:C$3427,2,0)</f>
        <v>#N/A</v>
      </c>
      <c r="M640" s="14" t="s">
        <v>13837</v>
      </c>
      <c r="N640" s="15">
        <v>171</v>
      </c>
      <c r="O640" s="15">
        <f>VLOOKUP(M640,[2]Sheet1!B$2:C$1721,2,0)</f>
        <v>171</v>
      </c>
      <c r="P640" s="16" t="str">
        <f t="shared" si="27"/>
        <v>sama</v>
      </c>
      <c r="X640" t="s">
        <v>5277</v>
      </c>
      <c r="Y640">
        <v>3044</v>
      </c>
      <c r="Z640">
        <v>3044</v>
      </c>
      <c r="AA640" t="str">
        <f t="shared" si="28"/>
        <v>SAMA</v>
      </c>
      <c r="AC640" t="s">
        <v>15214</v>
      </c>
      <c r="AD640" t="e">
        <f>VLOOKUP(AC640,$J$3:$K$1324,2,0)</f>
        <v>#N/A</v>
      </c>
      <c r="AE640" s="11" t="str">
        <f t="shared" si="29"/>
        <v>0</v>
      </c>
    </row>
    <row r="641" spans="9:31" x14ac:dyDescent="0.25">
      <c r="I641" t="s">
        <v>13721</v>
      </c>
      <c r="J641" t="s">
        <v>15290</v>
      </c>
      <c r="K641">
        <v>1047</v>
      </c>
      <c r="L641" t="e">
        <f>VLOOKUP(J641,'[1]stockopname_master_item (11)'!B$2:C$3427,2,0)</f>
        <v>#N/A</v>
      </c>
      <c r="M641" s="14" t="s">
        <v>13839</v>
      </c>
      <c r="N641" s="15">
        <v>69</v>
      </c>
      <c r="O641" s="15">
        <f>VLOOKUP(M641,[2]Sheet1!B$2:C$1721,2,0)</f>
        <v>69</v>
      </c>
      <c r="P641" s="16" t="str">
        <f t="shared" si="27"/>
        <v>sama</v>
      </c>
      <c r="X641" t="s">
        <v>5280</v>
      </c>
      <c r="Y641">
        <v>520</v>
      </c>
      <c r="Z641">
        <v>520</v>
      </c>
      <c r="AA641" t="str">
        <f t="shared" si="28"/>
        <v>SAMA</v>
      </c>
      <c r="AC641" t="s">
        <v>15215</v>
      </c>
      <c r="AD641">
        <f>VLOOKUP(AC641,$J$3:$K$1324,2,0)</f>
        <v>11629</v>
      </c>
      <c r="AE641" s="11">
        <f t="shared" si="29"/>
        <v>11629</v>
      </c>
    </row>
    <row r="642" spans="9:31" x14ac:dyDescent="0.25">
      <c r="I642" t="s">
        <v>3919</v>
      </c>
      <c r="J642" t="s">
        <v>15291</v>
      </c>
      <c r="K642">
        <v>10193</v>
      </c>
      <c r="L642" t="e">
        <f>VLOOKUP(J642,'[1]stockopname_master_item (11)'!B$2:C$3427,2,0)</f>
        <v>#N/A</v>
      </c>
      <c r="M642" s="14" t="s">
        <v>13838</v>
      </c>
      <c r="N642" s="15">
        <v>154</v>
      </c>
      <c r="O642" s="15">
        <f>VLOOKUP(M642,[2]Sheet1!B$2:C$1721,2,0)</f>
        <v>154</v>
      </c>
      <c r="P642" s="16" t="str">
        <f t="shared" si="27"/>
        <v>sama</v>
      </c>
      <c r="X642" t="s">
        <v>5303</v>
      </c>
      <c r="Y642">
        <v>192800</v>
      </c>
      <c r="Z642">
        <v>192800</v>
      </c>
      <c r="AA642" t="str">
        <f t="shared" si="28"/>
        <v>SAMA</v>
      </c>
      <c r="AC642" t="s">
        <v>15216</v>
      </c>
      <c r="AD642" t="e">
        <f>VLOOKUP(AC642,$J$3:$K$1324,2,0)</f>
        <v>#N/A</v>
      </c>
      <c r="AE642" s="11" t="str">
        <f t="shared" si="29"/>
        <v>0</v>
      </c>
    </row>
    <row r="643" spans="9:31" x14ac:dyDescent="0.25">
      <c r="I643" t="s">
        <v>13722</v>
      </c>
      <c r="J643" t="s">
        <v>15292</v>
      </c>
      <c r="K643">
        <v>30301</v>
      </c>
      <c r="L643" t="e">
        <f>VLOOKUP(J643,'[1]stockopname_master_item (11)'!B$2:C$3427,2,0)</f>
        <v>#N/A</v>
      </c>
      <c r="M643" s="14" t="s">
        <v>5688</v>
      </c>
      <c r="N643" s="15">
        <v>91</v>
      </c>
      <c r="O643" s="15">
        <f>VLOOKUP(M643,[2]Sheet1!B$2:C$1721,2,0)</f>
        <v>91</v>
      </c>
      <c r="P643" s="16" t="str">
        <f t="shared" si="27"/>
        <v>sama</v>
      </c>
      <c r="X643" t="s">
        <v>13509</v>
      </c>
      <c r="Y643">
        <v>4438</v>
      </c>
      <c r="Z643">
        <v>4438</v>
      </c>
      <c r="AA643" t="str">
        <f t="shared" si="28"/>
        <v>SAMA</v>
      </c>
      <c r="AC643" t="s">
        <v>15217</v>
      </c>
      <c r="AD643" t="e">
        <f>VLOOKUP(AC643,$J$3:$K$1324,2,0)</f>
        <v>#N/A</v>
      </c>
      <c r="AE643" s="11" t="str">
        <f t="shared" si="29"/>
        <v>0</v>
      </c>
    </row>
    <row r="644" spans="9:31" x14ac:dyDescent="0.25">
      <c r="I644" t="s">
        <v>3956</v>
      </c>
      <c r="J644" t="s">
        <v>15301</v>
      </c>
      <c r="K644">
        <v>10</v>
      </c>
      <c r="L644" t="e">
        <f>VLOOKUP(J644,'[1]stockopname_master_item (11)'!B$2:C$3427,2,0)</f>
        <v>#N/A</v>
      </c>
      <c r="M644" s="14" t="s">
        <v>13842</v>
      </c>
      <c r="N644" s="15">
        <v>1804</v>
      </c>
      <c r="O644" s="15">
        <f>VLOOKUP(M644,[2]Sheet1!B$2:C$1721,2,0)</f>
        <v>1804</v>
      </c>
      <c r="P644" s="16" t="str">
        <f t="shared" ref="P644:P707" si="30">IF(O644-N644=0,"sama","tidak")</f>
        <v>sama</v>
      </c>
      <c r="X644" t="s">
        <v>5339</v>
      </c>
      <c r="Y644">
        <v>41353</v>
      </c>
      <c r="Z644">
        <v>41353</v>
      </c>
      <c r="AA644" t="str">
        <f t="shared" ref="AA644:AA707" si="31">IF(Y644-Z644=0,"SAMA","TIDAK")</f>
        <v>SAMA</v>
      </c>
      <c r="AC644" t="s">
        <v>15218</v>
      </c>
      <c r="AD644" t="e">
        <f>VLOOKUP(AC644,$J$3:$K$1324,2,0)</f>
        <v>#N/A</v>
      </c>
      <c r="AE644" s="11" t="str">
        <f t="shared" ref="AE644:AE707" si="32">IF(ISNA(AD644),"0",AD644)</f>
        <v>0</v>
      </c>
    </row>
    <row r="645" spans="9:31" x14ac:dyDescent="0.25">
      <c r="I645" t="s">
        <v>3956</v>
      </c>
      <c r="J645" t="s">
        <v>15302</v>
      </c>
      <c r="K645">
        <v>1</v>
      </c>
      <c r="L645" t="e">
        <f>VLOOKUP(J645,'[1]stockopname_master_item (11)'!B$2:C$3427,2,0)</f>
        <v>#N/A</v>
      </c>
      <c r="M645" s="14" t="s">
        <v>13845</v>
      </c>
      <c r="N645" s="15">
        <v>334</v>
      </c>
      <c r="O645" s="15">
        <f>VLOOKUP(M645,[2]Sheet1!B$2:C$1721,2,0)</f>
        <v>334</v>
      </c>
      <c r="P645" s="16" t="str">
        <f t="shared" si="30"/>
        <v>sama</v>
      </c>
      <c r="X645" t="s">
        <v>5427</v>
      </c>
      <c r="Y645">
        <v>244</v>
      </c>
      <c r="Z645">
        <v>244</v>
      </c>
      <c r="AA645" t="str">
        <f t="shared" si="31"/>
        <v>SAMA</v>
      </c>
      <c r="AC645" t="s">
        <v>15219</v>
      </c>
      <c r="AD645" t="e">
        <f>VLOOKUP(AC645,$J$3:$K$1324,2,0)</f>
        <v>#N/A</v>
      </c>
      <c r="AE645" s="11" t="str">
        <f t="shared" si="32"/>
        <v>0</v>
      </c>
    </row>
    <row r="646" spans="9:31" x14ac:dyDescent="0.25">
      <c r="I646" t="s">
        <v>3956</v>
      </c>
      <c r="J646" t="s">
        <v>15303</v>
      </c>
      <c r="K646">
        <v>345</v>
      </c>
      <c r="L646" t="e">
        <f>VLOOKUP(J646,'[1]stockopname_master_item (11)'!B$2:C$3427,2,0)</f>
        <v>#N/A</v>
      </c>
      <c r="M646" s="14" t="s">
        <v>13844</v>
      </c>
      <c r="N646" s="15">
        <v>230</v>
      </c>
      <c r="O646" s="15">
        <f>VLOOKUP(M646,[2]Sheet1!B$2:C$1721,2,0)</f>
        <v>230</v>
      </c>
      <c r="P646" s="16" t="str">
        <f t="shared" si="30"/>
        <v>sama</v>
      </c>
      <c r="X646" t="s">
        <v>5452</v>
      </c>
      <c r="Y646">
        <v>2460</v>
      </c>
      <c r="Z646">
        <v>2460</v>
      </c>
      <c r="AA646" t="str">
        <f t="shared" si="31"/>
        <v>SAMA</v>
      </c>
      <c r="AC646" t="s">
        <v>15220</v>
      </c>
      <c r="AD646">
        <f>VLOOKUP(AC646,$J$3:$K$1324,2,0)</f>
        <v>13293</v>
      </c>
      <c r="AE646" s="11">
        <f t="shared" si="32"/>
        <v>13293</v>
      </c>
    </row>
    <row r="647" spans="9:31" x14ac:dyDescent="0.25">
      <c r="I647" t="s">
        <v>374</v>
      </c>
      <c r="J647" t="s">
        <v>15305</v>
      </c>
      <c r="K647">
        <v>4</v>
      </c>
      <c r="L647" t="e">
        <f>VLOOKUP(J647,'[1]stockopname_master_item (11)'!B$2:C$3427,2,0)</f>
        <v>#N/A</v>
      </c>
      <c r="M647" s="14" t="s">
        <v>13841</v>
      </c>
      <c r="N647" s="15">
        <v>1582</v>
      </c>
      <c r="O647" s="15">
        <f>VLOOKUP(M647,[2]Sheet1!B$2:C$1721,2,0)</f>
        <v>1582</v>
      </c>
      <c r="P647" s="16" t="str">
        <f t="shared" si="30"/>
        <v>sama</v>
      </c>
      <c r="X647" t="s">
        <v>5468</v>
      </c>
      <c r="Y647">
        <v>3103</v>
      </c>
      <c r="Z647">
        <v>3103</v>
      </c>
      <c r="AA647" t="str">
        <f t="shared" si="31"/>
        <v>SAMA</v>
      </c>
      <c r="AC647" t="s">
        <v>15221</v>
      </c>
      <c r="AD647" t="e">
        <f>VLOOKUP(AC647,$J$3:$K$1324,2,0)</f>
        <v>#N/A</v>
      </c>
      <c r="AE647" s="11" t="str">
        <f t="shared" si="32"/>
        <v>0</v>
      </c>
    </row>
    <row r="648" spans="9:31" x14ac:dyDescent="0.25">
      <c r="I648" t="s">
        <v>374</v>
      </c>
      <c r="J648" t="s">
        <v>15306</v>
      </c>
      <c r="K648">
        <v>1125</v>
      </c>
      <c r="L648" t="e">
        <f>VLOOKUP(J648,'[1]stockopname_master_item (11)'!B$2:C$3427,2,0)</f>
        <v>#N/A</v>
      </c>
      <c r="M648" s="14" t="s">
        <v>13840</v>
      </c>
      <c r="N648" s="15">
        <v>783</v>
      </c>
      <c r="O648" s="15">
        <f>VLOOKUP(M648,[2]Sheet1!B$2:C$1721,2,0)</f>
        <v>783</v>
      </c>
      <c r="P648" s="16" t="str">
        <f t="shared" si="30"/>
        <v>sama</v>
      </c>
      <c r="X648" t="s">
        <v>5471</v>
      </c>
      <c r="Y648">
        <v>27</v>
      </c>
      <c r="Z648">
        <v>27</v>
      </c>
      <c r="AA648" t="str">
        <f t="shared" si="31"/>
        <v>SAMA</v>
      </c>
      <c r="AC648" t="s">
        <v>15222</v>
      </c>
      <c r="AD648" t="e">
        <f>VLOOKUP(AC648,$J$3:$K$1324,2,0)</f>
        <v>#N/A</v>
      </c>
      <c r="AE648" s="11" t="str">
        <f t="shared" si="32"/>
        <v>0</v>
      </c>
    </row>
    <row r="649" spans="9:31" x14ac:dyDescent="0.25">
      <c r="I649" t="s">
        <v>10824</v>
      </c>
      <c r="J649" t="s">
        <v>15312</v>
      </c>
      <c r="K649">
        <v>15</v>
      </c>
      <c r="L649" t="e">
        <f>VLOOKUP(J649,'[1]stockopname_master_item (11)'!B$2:C$3427,2,0)</f>
        <v>#N/A</v>
      </c>
      <c r="M649" s="14" t="s">
        <v>13849</v>
      </c>
      <c r="N649" s="15">
        <v>11</v>
      </c>
      <c r="O649" s="15">
        <f>VLOOKUP(M649,[2]Sheet1!B$2:C$1721,2,0)</f>
        <v>11</v>
      </c>
      <c r="P649" s="16" t="str">
        <f t="shared" si="30"/>
        <v>sama</v>
      </c>
      <c r="X649" t="s">
        <v>5473</v>
      </c>
      <c r="Y649">
        <v>201</v>
      </c>
      <c r="Z649">
        <v>201</v>
      </c>
      <c r="AA649" t="str">
        <f t="shared" si="31"/>
        <v>SAMA</v>
      </c>
      <c r="AC649" t="s">
        <v>15223</v>
      </c>
      <c r="AD649" t="e">
        <f>VLOOKUP(AC649,$J$3:$K$1324,2,0)</f>
        <v>#N/A</v>
      </c>
      <c r="AE649" s="11" t="str">
        <f t="shared" si="32"/>
        <v>0</v>
      </c>
    </row>
    <row r="650" spans="9:31" x14ac:dyDescent="0.25">
      <c r="I650" t="s">
        <v>10822</v>
      </c>
      <c r="J650" t="s">
        <v>15313</v>
      </c>
      <c r="K650">
        <v>1</v>
      </c>
      <c r="L650" t="e">
        <f>VLOOKUP(J650,'[1]stockopname_master_item (11)'!B$2:C$3427,2,0)</f>
        <v>#N/A</v>
      </c>
      <c r="M650" s="14" t="s">
        <v>646</v>
      </c>
      <c r="N650" s="15">
        <v>78</v>
      </c>
      <c r="O650" s="15">
        <f>VLOOKUP(M650,[2]Sheet1!B$2:C$1721,2,0)</f>
        <v>78</v>
      </c>
      <c r="P650" s="16" t="str">
        <f t="shared" si="30"/>
        <v>sama</v>
      </c>
      <c r="X650" t="s">
        <v>5476</v>
      </c>
      <c r="Y650">
        <v>36</v>
      </c>
      <c r="Z650">
        <v>36</v>
      </c>
      <c r="AA650" t="str">
        <f t="shared" si="31"/>
        <v>SAMA</v>
      </c>
      <c r="AC650" t="s">
        <v>15224</v>
      </c>
      <c r="AD650">
        <f>VLOOKUP(AC650,$J$3:$K$1324,2,0)</f>
        <v>19</v>
      </c>
      <c r="AE650" s="11">
        <f t="shared" si="32"/>
        <v>19</v>
      </c>
    </row>
    <row r="651" spans="9:31" x14ac:dyDescent="0.25">
      <c r="I651" t="s">
        <v>10822</v>
      </c>
      <c r="J651" t="s">
        <v>15314</v>
      </c>
      <c r="K651">
        <v>4400</v>
      </c>
      <c r="L651" t="e">
        <f>VLOOKUP(J651,'[1]stockopname_master_item (11)'!B$2:C$3427,2,0)</f>
        <v>#N/A</v>
      </c>
      <c r="M651" s="14" t="s">
        <v>649</v>
      </c>
      <c r="N651" s="15">
        <v>100</v>
      </c>
      <c r="O651" s="15">
        <f>VLOOKUP(M651,[2]Sheet1!B$2:C$1721,2,0)</f>
        <v>100</v>
      </c>
      <c r="P651" s="16" t="str">
        <f t="shared" si="30"/>
        <v>sama</v>
      </c>
      <c r="X651" t="s">
        <v>5478</v>
      </c>
      <c r="Y651">
        <v>70</v>
      </c>
      <c r="Z651">
        <v>70</v>
      </c>
      <c r="AA651" t="str">
        <f t="shared" si="31"/>
        <v>SAMA</v>
      </c>
      <c r="AC651" t="s">
        <v>15225</v>
      </c>
      <c r="AD651" t="e">
        <f>VLOOKUP(AC651,$J$3:$K$1324,2,0)</f>
        <v>#N/A</v>
      </c>
      <c r="AE651" s="11" t="str">
        <f t="shared" si="32"/>
        <v>0</v>
      </c>
    </row>
    <row r="652" spans="9:31" x14ac:dyDescent="0.25">
      <c r="I652" t="s">
        <v>10822</v>
      </c>
      <c r="J652" t="s">
        <v>15315</v>
      </c>
      <c r="K652">
        <v>1000</v>
      </c>
      <c r="L652" t="e">
        <f>VLOOKUP(J652,'[1]stockopname_master_item (11)'!B$2:C$3427,2,0)</f>
        <v>#N/A</v>
      </c>
      <c r="M652" s="14" t="s">
        <v>13510</v>
      </c>
      <c r="N652" s="15">
        <v>432</v>
      </c>
      <c r="O652" s="15">
        <f>VLOOKUP(M652,[2]Sheet1!B$2:C$1721,2,0)</f>
        <v>432</v>
      </c>
      <c r="P652" s="16" t="str">
        <f t="shared" si="30"/>
        <v>sama</v>
      </c>
      <c r="X652" t="s">
        <v>13820</v>
      </c>
      <c r="Y652">
        <v>198</v>
      </c>
      <c r="Z652">
        <v>198</v>
      </c>
      <c r="AA652" t="str">
        <f t="shared" si="31"/>
        <v>SAMA</v>
      </c>
      <c r="AC652" t="s">
        <v>15226</v>
      </c>
      <c r="AD652" t="e">
        <f>VLOOKUP(AC652,$J$3:$K$1324,2,0)</f>
        <v>#N/A</v>
      </c>
      <c r="AE652" s="11" t="str">
        <f t="shared" si="32"/>
        <v>0</v>
      </c>
    </row>
    <row r="653" spans="9:31" x14ac:dyDescent="0.25">
      <c r="I653" t="s">
        <v>13723</v>
      </c>
      <c r="J653" t="s">
        <v>15316</v>
      </c>
      <c r="K653">
        <v>1071</v>
      </c>
      <c r="L653" t="e">
        <f>VLOOKUP(J653,'[1]stockopname_master_item (11)'!B$2:C$3427,2,0)</f>
        <v>#N/A</v>
      </c>
      <c r="M653" s="14" t="s">
        <v>13852</v>
      </c>
      <c r="N653" s="15">
        <v>614</v>
      </c>
      <c r="O653" s="15">
        <f>VLOOKUP(M653,[2]Sheet1!B$2:C$1721,2,0)</f>
        <v>614</v>
      </c>
      <c r="P653" s="16" t="str">
        <f t="shared" si="30"/>
        <v>sama</v>
      </c>
      <c r="X653" t="s">
        <v>5486</v>
      </c>
      <c r="Y653">
        <v>550</v>
      </c>
      <c r="Z653">
        <v>550</v>
      </c>
      <c r="AA653" t="str">
        <f t="shared" si="31"/>
        <v>SAMA</v>
      </c>
      <c r="AC653" t="s">
        <v>15227</v>
      </c>
      <c r="AD653" t="e">
        <f>VLOOKUP(AC653,$J$3:$K$1324,2,0)</f>
        <v>#N/A</v>
      </c>
      <c r="AE653" s="11" t="str">
        <f t="shared" si="32"/>
        <v>0</v>
      </c>
    </row>
    <row r="654" spans="9:31" x14ac:dyDescent="0.25">
      <c r="I654" t="s">
        <v>10823</v>
      </c>
      <c r="J654" t="s">
        <v>15319</v>
      </c>
      <c r="K654">
        <v>25</v>
      </c>
      <c r="L654" t="e">
        <f>VLOOKUP(J654,'[1]stockopname_master_item (11)'!B$2:C$3427,2,0)</f>
        <v>#N/A</v>
      </c>
      <c r="M654" s="14" t="s">
        <v>13853</v>
      </c>
      <c r="N654" s="15">
        <v>793</v>
      </c>
      <c r="O654" s="15">
        <f>VLOOKUP(M654,[2]Sheet1!B$2:C$1721,2,0)</f>
        <v>793</v>
      </c>
      <c r="P654" s="16" t="str">
        <f t="shared" si="30"/>
        <v>sama</v>
      </c>
      <c r="X654" t="s">
        <v>13821</v>
      </c>
      <c r="Y654">
        <v>200</v>
      </c>
      <c r="Z654">
        <v>200</v>
      </c>
      <c r="AA654" t="str">
        <f t="shared" si="31"/>
        <v>SAMA</v>
      </c>
      <c r="AC654" t="s">
        <v>15228</v>
      </c>
      <c r="AD654" t="e">
        <f>VLOOKUP(AC654,$J$3:$K$1324,2,0)</f>
        <v>#N/A</v>
      </c>
      <c r="AE654" s="11" t="str">
        <f t="shared" si="32"/>
        <v>0</v>
      </c>
    </row>
    <row r="655" spans="9:31" x14ac:dyDescent="0.25">
      <c r="I655" t="s">
        <v>10823</v>
      </c>
      <c r="J655" t="s">
        <v>15320</v>
      </c>
      <c r="K655">
        <v>5994</v>
      </c>
      <c r="L655" t="e">
        <f>VLOOKUP(J655,'[1]stockopname_master_item (11)'!B$2:C$3427,2,0)</f>
        <v>#N/A</v>
      </c>
      <c r="M655" s="14" t="s">
        <v>5744</v>
      </c>
      <c r="N655" s="15">
        <v>140</v>
      </c>
      <c r="O655" s="15">
        <f>VLOOKUP(M655,[2]Sheet1!B$2:C$1721,2,0)</f>
        <v>140</v>
      </c>
      <c r="P655" s="16" t="str">
        <f t="shared" si="30"/>
        <v>sama</v>
      </c>
      <c r="X655" t="s">
        <v>13823</v>
      </c>
      <c r="Y655">
        <v>60</v>
      </c>
      <c r="Z655">
        <v>60</v>
      </c>
      <c r="AA655" t="str">
        <f t="shared" si="31"/>
        <v>SAMA</v>
      </c>
      <c r="AC655" t="s">
        <v>15229</v>
      </c>
      <c r="AD655">
        <f>VLOOKUP(AC655,$J$3:$K$1324,2,0)</f>
        <v>4648</v>
      </c>
      <c r="AE655" s="11">
        <f t="shared" si="32"/>
        <v>4648</v>
      </c>
    </row>
    <row r="656" spans="9:31" x14ac:dyDescent="0.25">
      <c r="I656" t="s">
        <v>10823</v>
      </c>
      <c r="J656" t="s">
        <v>15321</v>
      </c>
      <c r="K656">
        <v>560</v>
      </c>
      <c r="L656" t="e">
        <f>VLOOKUP(J656,'[1]stockopname_master_item (11)'!B$2:C$3427,2,0)</f>
        <v>#N/A</v>
      </c>
      <c r="M656" s="14" t="s">
        <v>13855</v>
      </c>
      <c r="N656" s="15">
        <v>137</v>
      </c>
      <c r="O656" s="15">
        <f>VLOOKUP(M656,[2]Sheet1!B$2:C$1721,2,0)</f>
        <v>137</v>
      </c>
      <c r="P656" s="16" t="str">
        <f t="shared" si="30"/>
        <v>sama</v>
      </c>
      <c r="X656" t="s">
        <v>5523</v>
      </c>
      <c r="Y656">
        <v>240</v>
      </c>
      <c r="Z656">
        <v>240</v>
      </c>
      <c r="AA656" t="str">
        <f t="shared" si="31"/>
        <v>SAMA</v>
      </c>
      <c r="AC656" t="s">
        <v>15233</v>
      </c>
      <c r="AD656" t="e">
        <f>VLOOKUP(AC656,$J$3:$K$1324,2,0)</f>
        <v>#N/A</v>
      </c>
      <c r="AE656" s="11" t="str">
        <f t="shared" si="32"/>
        <v>0</v>
      </c>
    </row>
    <row r="657" spans="9:31" x14ac:dyDescent="0.25">
      <c r="I657" t="s">
        <v>13724</v>
      </c>
      <c r="J657" t="s">
        <v>15323</v>
      </c>
      <c r="K657">
        <v>400</v>
      </c>
      <c r="L657" t="e">
        <f>VLOOKUP(J657,'[1]stockopname_master_item (11)'!B$2:C$3427,2,0)</f>
        <v>#N/A</v>
      </c>
      <c r="M657" s="14" t="s">
        <v>13857</v>
      </c>
      <c r="N657" s="15">
        <v>306</v>
      </c>
      <c r="O657" s="15">
        <f>VLOOKUP(M657,[2]Sheet1!B$2:C$1721,2,0)</f>
        <v>306</v>
      </c>
      <c r="P657" s="16" t="str">
        <f t="shared" si="30"/>
        <v>sama</v>
      </c>
      <c r="X657" t="s">
        <v>13824</v>
      </c>
      <c r="Y657">
        <v>10</v>
      </c>
      <c r="Z657">
        <v>10</v>
      </c>
      <c r="AA657" t="str">
        <f t="shared" si="31"/>
        <v>SAMA</v>
      </c>
      <c r="AC657" t="s">
        <v>15234</v>
      </c>
      <c r="AD657" t="e">
        <f>VLOOKUP(AC657,$J$3:$K$1324,2,0)</f>
        <v>#N/A</v>
      </c>
      <c r="AE657" s="11" t="str">
        <f t="shared" si="32"/>
        <v>0</v>
      </c>
    </row>
    <row r="658" spans="9:31" x14ac:dyDescent="0.25">
      <c r="I658" t="s">
        <v>13726</v>
      </c>
      <c r="J658" t="s">
        <v>15327</v>
      </c>
      <c r="K658">
        <v>16</v>
      </c>
      <c r="L658" t="e">
        <f>VLOOKUP(J658,'[1]stockopname_master_item (11)'!B$2:C$3427,2,0)</f>
        <v>#N/A</v>
      </c>
      <c r="M658" s="14" t="s">
        <v>13854</v>
      </c>
      <c r="N658" s="15">
        <v>875</v>
      </c>
      <c r="O658" s="15">
        <f>VLOOKUP(M658,[2]Sheet1!B$2:C$1721,2,0)</f>
        <v>875</v>
      </c>
      <c r="P658" s="16" t="str">
        <f t="shared" si="30"/>
        <v>sama</v>
      </c>
      <c r="X658" t="s">
        <v>13825</v>
      </c>
      <c r="Y658">
        <v>7705</v>
      </c>
      <c r="Z658">
        <v>7705</v>
      </c>
      <c r="AA658" t="str">
        <f t="shared" si="31"/>
        <v>SAMA</v>
      </c>
      <c r="AC658" t="s">
        <v>15230</v>
      </c>
      <c r="AD658" t="e">
        <f>VLOOKUP(AC658,$J$3:$K$1324,2,0)</f>
        <v>#N/A</v>
      </c>
      <c r="AE658" s="11" t="str">
        <f t="shared" si="32"/>
        <v>0</v>
      </c>
    </row>
    <row r="659" spans="9:31" x14ac:dyDescent="0.25">
      <c r="I659" t="s">
        <v>13726</v>
      </c>
      <c r="J659" t="s">
        <v>15328</v>
      </c>
      <c r="K659">
        <v>160</v>
      </c>
      <c r="L659" t="e">
        <f>VLOOKUP(J659,'[1]stockopname_master_item (11)'!B$2:C$3427,2,0)</f>
        <v>#N/A</v>
      </c>
      <c r="M659" s="14" t="s">
        <v>5762</v>
      </c>
      <c r="N659" s="15">
        <v>452</v>
      </c>
      <c r="O659" s="15">
        <f>VLOOKUP(M659,[2]Sheet1!B$2:C$1721,2,0)</f>
        <v>452</v>
      </c>
      <c r="P659" s="16" t="str">
        <f t="shared" si="30"/>
        <v>sama</v>
      </c>
      <c r="X659" t="s">
        <v>13826</v>
      </c>
      <c r="Y659">
        <v>9030</v>
      </c>
      <c r="Z659">
        <v>9030</v>
      </c>
      <c r="AA659" t="str">
        <f t="shared" si="31"/>
        <v>SAMA</v>
      </c>
      <c r="AC659" t="s">
        <v>15231</v>
      </c>
      <c r="AD659" t="e">
        <f>VLOOKUP(AC659,$J$3:$K$1324,2,0)</f>
        <v>#N/A</v>
      </c>
      <c r="AE659" s="11" t="str">
        <f t="shared" si="32"/>
        <v>0</v>
      </c>
    </row>
    <row r="660" spans="9:31" x14ac:dyDescent="0.25">
      <c r="I660" t="s">
        <v>13728</v>
      </c>
      <c r="J660" t="s">
        <v>15331</v>
      </c>
      <c r="K660">
        <v>1555</v>
      </c>
      <c r="L660" t="e">
        <f>VLOOKUP(J660,'[1]stockopname_master_item (11)'!B$2:C$3427,2,0)</f>
        <v>#N/A</v>
      </c>
      <c r="M660" s="14" t="s">
        <v>658</v>
      </c>
      <c r="N660" s="15">
        <v>40</v>
      </c>
      <c r="O660" s="15">
        <f>VLOOKUP(M660,[2]Sheet1!B$2:C$1721,2,0)</f>
        <v>40</v>
      </c>
      <c r="P660" s="16" t="str">
        <f t="shared" si="30"/>
        <v>sama</v>
      </c>
      <c r="X660" t="s">
        <v>13827</v>
      </c>
      <c r="Y660">
        <v>481</v>
      </c>
      <c r="Z660">
        <v>481</v>
      </c>
      <c r="AA660" t="str">
        <f t="shared" si="31"/>
        <v>SAMA</v>
      </c>
      <c r="AC660" t="s">
        <v>15232</v>
      </c>
      <c r="AD660" t="e">
        <f>VLOOKUP(AC660,$J$3:$K$1324,2,0)</f>
        <v>#N/A</v>
      </c>
      <c r="AE660" s="11" t="str">
        <f t="shared" si="32"/>
        <v>0</v>
      </c>
    </row>
    <row r="661" spans="9:31" x14ac:dyDescent="0.25">
      <c r="I661" t="s">
        <v>4020</v>
      </c>
      <c r="J661" t="s">
        <v>15337</v>
      </c>
      <c r="K661">
        <v>128359</v>
      </c>
      <c r="L661" t="e">
        <f>VLOOKUP(J661,'[1]stockopname_master_item (11)'!B$2:C$3427,2,0)</f>
        <v>#N/A</v>
      </c>
      <c r="M661" s="14" t="s">
        <v>13860</v>
      </c>
      <c r="N661" s="15">
        <v>1765</v>
      </c>
      <c r="O661" s="15">
        <f>VLOOKUP(M661,[2]Sheet1!B$2:C$1721,2,0)</f>
        <v>1765</v>
      </c>
      <c r="P661" s="16" t="str">
        <f t="shared" si="30"/>
        <v>sama</v>
      </c>
      <c r="X661" t="s">
        <v>5596</v>
      </c>
      <c r="Y661">
        <v>400</v>
      </c>
      <c r="Z661">
        <v>400</v>
      </c>
      <c r="AA661" t="str">
        <f t="shared" si="31"/>
        <v>SAMA</v>
      </c>
      <c r="AC661" t="s">
        <v>15245</v>
      </c>
      <c r="AD661" t="e">
        <f>VLOOKUP(AC661,$J$3:$K$1324,2,0)</f>
        <v>#N/A</v>
      </c>
      <c r="AE661" s="11" t="str">
        <f t="shared" si="32"/>
        <v>0</v>
      </c>
    </row>
    <row r="662" spans="9:31" x14ac:dyDescent="0.25">
      <c r="I662" t="s">
        <v>4060</v>
      </c>
      <c r="J662" t="s">
        <v>15342</v>
      </c>
      <c r="K662">
        <v>25</v>
      </c>
      <c r="L662" t="e">
        <f>VLOOKUP(J662,'[1]stockopname_master_item (11)'!B$2:C$3427,2,0)</f>
        <v>#N/A</v>
      </c>
      <c r="M662" s="14" t="s">
        <v>13859</v>
      </c>
      <c r="N662" s="15">
        <v>440</v>
      </c>
      <c r="O662" s="15">
        <f>VLOOKUP(M662,[2]Sheet1!B$2:C$1721,2,0)</f>
        <v>440</v>
      </c>
      <c r="P662" s="16" t="str">
        <f t="shared" si="30"/>
        <v>sama</v>
      </c>
      <c r="X662" t="s">
        <v>1505</v>
      </c>
      <c r="Y662">
        <v>95</v>
      </c>
      <c r="Z662">
        <v>95</v>
      </c>
      <c r="AA662" t="str">
        <f t="shared" si="31"/>
        <v>SAMA</v>
      </c>
      <c r="AC662" t="s">
        <v>15244</v>
      </c>
      <c r="AD662">
        <f>VLOOKUP(AC662,$J$3:$K$1324,2,0)</f>
        <v>12</v>
      </c>
      <c r="AE662" s="11">
        <f t="shared" si="32"/>
        <v>12</v>
      </c>
    </row>
    <row r="663" spans="9:31" x14ac:dyDescent="0.25">
      <c r="I663" t="s">
        <v>13729</v>
      </c>
      <c r="J663" t="s">
        <v>15347</v>
      </c>
      <c r="K663">
        <v>14</v>
      </c>
      <c r="L663" t="e">
        <f>VLOOKUP(J663,'[1]stockopname_master_item (11)'!B$2:C$3427,2,0)</f>
        <v>#N/A</v>
      </c>
      <c r="M663" s="14" t="s">
        <v>666</v>
      </c>
      <c r="N663" s="15">
        <v>476</v>
      </c>
      <c r="O663" s="15">
        <f>VLOOKUP(M663,[2]Sheet1!B$2:C$1721,2,0)</f>
        <v>476</v>
      </c>
      <c r="P663" s="16" t="str">
        <f t="shared" si="30"/>
        <v>sama</v>
      </c>
      <c r="X663" t="s">
        <v>5605</v>
      </c>
      <c r="Y663">
        <v>1</v>
      </c>
      <c r="Z663">
        <v>1</v>
      </c>
      <c r="AA663" t="str">
        <f t="shared" si="31"/>
        <v>SAMA</v>
      </c>
      <c r="AC663" t="s">
        <v>15240</v>
      </c>
      <c r="AD663" t="e">
        <f>VLOOKUP(AC663,$J$3:$K$1324,2,0)</f>
        <v>#N/A</v>
      </c>
      <c r="AE663" s="11" t="str">
        <f t="shared" si="32"/>
        <v>0</v>
      </c>
    </row>
    <row r="664" spans="9:31" x14ac:dyDescent="0.25">
      <c r="I664" t="s">
        <v>13730</v>
      </c>
      <c r="J664" t="s">
        <v>15354</v>
      </c>
      <c r="K664">
        <v>511</v>
      </c>
      <c r="L664" t="e">
        <f>VLOOKUP(J664,'[1]stockopname_master_item (11)'!B$2:C$3427,2,0)</f>
        <v>#N/A</v>
      </c>
      <c r="M664" s="14" t="s">
        <v>5783</v>
      </c>
      <c r="N664" s="15">
        <v>40</v>
      </c>
      <c r="O664" s="15">
        <f>VLOOKUP(M664,[2]Sheet1!B$2:C$1721,2,0)</f>
        <v>40</v>
      </c>
      <c r="P664" s="16" t="str">
        <f t="shared" si="30"/>
        <v>sama</v>
      </c>
      <c r="X664" t="s">
        <v>5607</v>
      </c>
      <c r="Y664">
        <v>16</v>
      </c>
      <c r="Z664">
        <v>16</v>
      </c>
      <c r="AA664" t="str">
        <f t="shared" si="31"/>
        <v>SAMA</v>
      </c>
      <c r="AC664" t="s">
        <v>15237</v>
      </c>
      <c r="AD664" t="e">
        <f>VLOOKUP(AC664,$J$3:$K$1324,2,0)</f>
        <v>#N/A</v>
      </c>
      <c r="AE664" s="11" t="str">
        <f t="shared" si="32"/>
        <v>0</v>
      </c>
    </row>
    <row r="665" spans="9:31" x14ac:dyDescent="0.25">
      <c r="I665" t="s">
        <v>13731</v>
      </c>
      <c r="J665" t="s">
        <v>15355</v>
      </c>
      <c r="K665">
        <v>571</v>
      </c>
      <c r="L665" t="e">
        <f>VLOOKUP(J665,'[1]stockopname_master_item (11)'!B$2:C$3427,2,0)</f>
        <v>#N/A</v>
      </c>
      <c r="M665" s="14" t="s">
        <v>5786</v>
      </c>
      <c r="N665" s="15">
        <v>419</v>
      </c>
      <c r="O665" s="15">
        <f>VLOOKUP(M665,[2]Sheet1!B$2:C$1721,2,0)</f>
        <v>419</v>
      </c>
      <c r="P665" s="16" t="str">
        <f t="shared" si="30"/>
        <v>sama</v>
      </c>
      <c r="X665" t="s">
        <v>5610</v>
      </c>
      <c r="Y665">
        <v>637</v>
      </c>
      <c r="Z665">
        <v>639</v>
      </c>
      <c r="AA665" t="str">
        <f t="shared" si="31"/>
        <v>TIDAK</v>
      </c>
      <c r="AB665" t="s">
        <v>18136</v>
      </c>
      <c r="AC665" t="s">
        <v>15238</v>
      </c>
      <c r="AD665">
        <f>VLOOKUP(AC665,$J$3:$K$1324,2,0)</f>
        <v>18</v>
      </c>
      <c r="AE665" s="11">
        <f t="shared" si="32"/>
        <v>18</v>
      </c>
    </row>
    <row r="666" spans="9:31" x14ac:dyDescent="0.25">
      <c r="I666" t="s">
        <v>13732</v>
      </c>
      <c r="J666" t="s">
        <v>15357</v>
      </c>
      <c r="K666">
        <v>4</v>
      </c>
      <c r="L666" t="e">
        <f>VLOOKUP(J666,'[1]stockopname_master_item (11)'!B$2:C$3427,2,0)</f>
        <v>#N/A</v>
      </c>
      <c r="M666" s="14" t="s">
        <v>5794</v>
      </c>
      <c r="N666" s="15">
        <v>3317</v>
      </c>
      <c r="O666" s="15">
        <f>VLOOKUP(M666,[2]Sheet1!B$2:C$1721,2,0)</f>
        <v>3317</v>
      </c>
      <c r="P666" s="16" t="str">
        <f t="shared" si="30"/>
        <v>sama</v>
      </c>
      <c r="X666" t="s">
        <v>5612</v>
      </c>
      <c r="Y666">
        <v>168</v>
      </c>
      <c r="Z666">
        <v>168</v>
      </c>
      <c r="AA666" t="str">
        <f t="shared" si="31"/>
        <v>SAMA</v>
      </c>
      <c r="AC666" t="s">
        <v>15236</v>
      </c>
      <c r="AD666" t="e">
        <f>VLOOKUP(AC666,$J$3:$K$1324,2,0)</f>
        <v>#N/A</v>
      </c>
      <c r="AE666" s="11" t="str">
        <f t="shared" si="32"/>
        <v>0</v>
      </c>
    </row>
    <row r="667" spans="9:31" x14ac:dyDescent="0.25">
      <c r="I667" t="s">
        <v>4088</v>
      </c>
      <c r="J667" t="s">
        <v>15359</v>
      </c>
      <c r="K667">
        <v>1000</v>
      </c>
      <c r="L667" t="e">
        <f>VLOOKUP(J667,'[1]stockopname_master_item (11)'!B$2:C$3427,2,0)</f>
        <v>#N/A</v>
      </c>
      <c r="M667" s="14" t="s">
        <v>5789</v>
      </c>
      <c r="N667" s="15">
        <v>179</v>
      </c>
      <c r="O667" s="15">
        <f>VLOOKUP(M667,[2]Sheet1!B$2:C$1721,2,0)</f>
        <v>179</v>
      </c>
      <c r="P667" s="16" t="str">
        <f t="shared" si="30"/>
        <v>sama</v>
      </c>
      <c r="X667" t="s">
        <v>5614</v>
      </c>
      <c r="Y667">
        <v>140</v>
      </c>
      <c r="Z667">
        <v>140</v>
      </c>
      <c r="AA667" t="str">
        <f t="shared" si="31"/>
        <v>SAMA</v>
      </c>
      <c r="AC667" t="s">
        <v>15235</v>
      </c>
      <c r="AD667" t="e">
        <f>VLOOKUP(AC667,$J$3:$K$1324,2,0)</f>
        <v>#N/A</v>
      </c>
      <c r="AE667" s="11" t="str">
        <f t="shared" si="32"/>
        <v>0</v>
      </c>
    </row>
    <row r="668" spans="9:31" x14ac:dyDescent="0.25">
      <c r="I668" t="s">
        <v>4088</v>
      </c>
      <c r="J668" t="s">
        <v>15360</v>
      </c>
      <c r="K668">
        <v>909</v>
      </c>
      <c r="L668" t="e">
        <f>VLOOKUP(J668,'[1]stockopname_master_item (11)'!B$2:C$3427,2,0)</f>
        <v>#N/A</v>
      </c>
      <c r="M668" s="14" t="s">
        <v>5799</v>
      </c>
      <c r="N668" s="15">
        <v>290</v>
      </c>
      <c r="O668" s="15">
        <f>VLOOKUP(M668,[2]Sheet1!B$2:C$1721,2,0)</f>
        <v>290</v>
      </c>
      <c r="P668" s="16" t="str">
        <f t="shared" si="30"/>
        <v>sama</v>
      </c>
      <c r="X668" t="s">
        <v>5618</v>
      </c>
      <c r="Y668">
        <v>2333</v>
      </c>
      <c r="Z668">
        <v>2333</v>
      </c>
      <c r="AA668" t="str">
        <f t="shared" si="31"/>
        <v>SAMA</v>
      </c>
      <c r="AC668" t="s">
        <v>15242</v>
      </c>
      <c r="AD668" t="e">
        <f>VLOOKUP(AC668,$J$3:$K$1324,2,0)</f>
        <v>#N/A</v>
      </c>
      <c r="AE668" s="11" t="str">
        <f t="shared" si="32"/>
        <v>0</v>
      </c>
    </row>
    <row r="669" spans="9:31" x14ac:dyDescent="0.25">
      <c r="I669" t="s">
        <v>4098</v>
      </c>
      <c r="J669" t="s">
        <v>15364</v>
      </c>
      <c r="K669">
        <v>140</v>
      </c>
      <c r="L669" t="e">
        <f>VLOOKUP(J669,'[1]stockopname_master_item (11)'!B$2:C$3427,2,0)</f>
        <v>#N/A</v>
      </c>
      <c r="M669" s="14" t="s">
        <v>5805</v>
      </c>
      <c r="N669" s="15">
        <v>4073</v>
      </c>
      <c r="O669" s="15">
        <f>VLOOKUP(M669,[2]Sheet1!B$2:C$1721,2,0)</f>
        <v>4073</v>
      </c>
      <c r="P669" s="16" t="str">
        <f t="shared" si="30"/>
        <v>sama</v>
      </c>
      <c r="X669" t="s">
        <v>5620</v>
      </c>
      <c r="Y669">
        <v>28</v>
      </c>
      <c r="Z669">
        <v>28</v>
      </c>
      <c r="AA669" t="str">
        <f t="shared" si="31"/>
        <v>SAMA</v>
      </c>
      <c r="AC669" t="s">
        <v>15241</v>
      </c>
      <c r="AD669">
        <f>VLOOKUP(AC669,$J$3:$K$1324,2,0)</f>
        <v>20</v>
      </c>
      <c r="AE669" s="11">
        <f t="shared" si="32"/>
        <v>20</v>
      </c>
    </row>
    <row r="670" spans="9:31" x14ac:dyDescent="0.25">
      <c r="I670" t="s">
        <v>4102</v>
      </c>
      <c r="J670" t="s">
        <v>15367</v>
      </c>
      <c r="K670">
        <v>100</v>
      </c>
      <c r="L670" t="e">
        <f>VLOOKUP(J670,'[1]stockopname_master_item (11)'!B$2:C$3427,2,0)</f>
        <v>#N/A</v>
      </c>
      <c r="M670" s="14" t="s">
        <v>11663</v>
      </c>
      <c r="N670" s="15">
        <v>2</v>
      </c>
      <c r="O670" s="15">
        <f>VLOOKUP(M670,[2]Sheet1!B$2:C$1721,2,0)</f>
        <v>2</v>
      </c>
      <c r="P670" s="16" t="str">
        <f t="shared" si="30"/>
        <v>sama</v>
      </c>
      <c r="X670" t="s">
        <v>5622</v>
      </c>
      <c r="Y670">
        <v>3210</v>
      </c>
      <c r="Z670">
        <v>3210</v>
      </c>
      <c r="AA670" t="str">
        <f t="shared" si="31"/>
        <v>SAMA</v>
      </c>
      <c r="AC670" t="s">
        <v>15243</v>
      </c>
      <c r="AD670">
        <f>VLOOKUP(AC670,$J$3:$K$1324,2,0)</f>
        <v>300</v>
      </c>
      <c r="AE670" s="11">
        <f t="shared" si="32"/>
        <v>300</v>
      </c>
    </row>
    <row r="671" spans="9:31" x14ac:dyDescent="0.25">
      <c r="I671" t="s">
        <v>13734</v>
      </c>
      <c r="J671" t="s">
        <v>15368</v>
      </c>
      <c r="K671">
        <v>576</v>
      </c>
      <c r="L671" t="e">
        <f>VLOOKUP(J671,'[1]stockopname_master_item (11)'!B$2:C$3427,2,0)</f>
        <v>#N/A</v>
      </c>
      <c r="M671" s="14" t="s">
        <v>9627</v>
      </c>
      <c r="N671" s="15">
        <v>2</v>
      </c>
      <c r="O671" s="15">
        <f>VLOOKUP(M671,[2]Sheet1!B$2:C$1721,2,0)</f>
        <v>2</v>
      </c>
      <c r="P671" s="16" t="str">
        <f t="shared" si="30"/>
        <v>sama</v>
      </c>
      <c r="X671" t="s">
        <v>5624</v>
      </c>
      <c r="Y671">
        <v>92</v>
      </c>
      <c r="Z671">
        <v>92</v>
      </c>
      <c r="AA671" t="str">
        <f t="shared" si="31"/>
        <v>SAMA</v>
      </c>
      <c r="AC671" t="s">
        <v>15252</v>
      </c>
      <c r="AD671">
        <f>VLOOKUP(AC671,$J$3:$K$1324,2,0)</f>
        <v>205</v>
      </c>
      <c r="AE671" s="11">
        <f t="shared" si="32"/>
        <v>205</v>
      </c>
    </row>
    <row r="672" spans="9:31" x14ac:dyDescent="0.25">
      <c r="I672" t="s">
        <v>13735</v>
      </c>
      <c r="J672" t="s">
        <v>15369</v>
      </c>
      <c r="K672">
        <v>524</v>
      </c>
      <c r="L672" t="e">
        <f>VLOOKUP(J672,'[1]stockopname_master_item (11)'!B$2:C$3427,2,0)</f>
        <v>#N/A</v>
      </c>
      <c r="M672" s="14" t="s">
        <v>5827</v>
      </c>
      <c r="N672" s="15">
        <v>13131</v>
      </c>
      <c r="O672" s="15">
        <f>VLOOKUP(M672,[2]Sheet1!B$2:C$1721,2,0)</f>
        <v>13131</v>
      </c>
      <c r="P672" s="16" t="str">
        <f t="shared" si="30"/>
        <v>sama</v>
      </c>
      <c r="X672" t="s">
        <v>5626</v>
      </c>
      <c r="Y672">
        <v>7750</v>
      </c>
      <c r="Z672">
        <v>7750</v>
      </c>
      <c r="AA672" t="str">
        <f t="shared" si="31"/>
        <v>SAMA</v>
      </c>
      <c r="AC672" t="s">
        <v>15247</v>
      </c>
      <c r="AD672" t="e">
        <f>VLOOKUP(AC672,$J$3:$K$1324,2,0)</f>
        <v>#N/A</v>
      </c>
      <c r="AE672" s="11" t="str">
        <f t="shared" si="32"/>
        <v>0</v>
      </c>
    </row>
    <row r="673" spans="9:31" x14ac:dyDescent="0.25">
      <c r="I673" t="s">
        <v>13735</v>
      </c>
      <c r="J673" t="s">
        <v>15370</v>
      </c>
      <c r="K673">
        <v>380</v>
      </c>
      <c r="L673" t="e">
        <f>VLOOKUP(J673,'[1]stockopname_master_item (11)'!B$2:C$3427,2,0)</f>
        <v>#N/A</v>
      </c>
      <c r="M673" s="14" t="s">
        <v>675</v>
      </c>
      <c r="N673" s="15">
        <v>6623</v>
      </c>
      <c r="O673" s="15">
        <f>VLOOKUP(M673,[2]Sheet1!B$2:C$1721,2,0)</f>
        <v>6623</v>
      </c>
      <c r="P673" s="16" t="str">
        <f t="shared" si="30"/>
        <v>sama</v>
      </c>
      <c r="X673" t="s">
        <v>5628</v>
      </c>
      <c r="Y673">
        <v>1365</v>
      </c>
      <c r="Z673">
        <v>1365</v>
      </c>
      <c r="AA673" t="str">
        <f t="shared" si="31"/>
        <v>SAMA</v>
      </c>
      <c r="AC673" t="s">
        <v>15248</v>
      </c>
      <c r="AD673" t="e">
        <f>VLOOKUP(AC673,$J$3:$K$1324,2,0)</f>
        <v>#N/A</v>
      </c>
      <c r="AE673" s="11" t="str">
        <f t="shared" si="32"/>
        <v>0</v>
      </c>
    </row>
    <row r="674" spans="9:31" x14ac:dyDescent="0.25">
      <c r="I674" t="s">
        <v>13736</v>
      </c>
      <c r="J674" t="s">
        <v>15373</v>
      </c>
      <c r="K674">
        <v>764</v>
      </c>
      <c r="L674" t="e">
        <f>VLOOKUP(J674,'[1]stockopname_master_item (11)'!B$2:C$3427,2,0)</f>
        <v>#N/A</v>
      </c>
      <c r="M674" s="14" t="s">
        <v>677</v>
      </c>
      <c r="N674" s="15">
        <v>6</v>
      </c>
      <c r="O674" s="15">
        <f>VLOOKUP(M674,[2]Sheet1!B$2:C$1721,2,0)</f>
        <v>6</v>
      </c>
      <c r="P674" s="16" t="str">
        <f t="shared" si="30"/>
        <v>sama</v>
      </c>
      <c r="X674" t="s">
        <v>5630</v>
      </c>
      <c r="Y674">
        <v>5</v>
      </c>
      <c r="Z674">
        <v>5</v>
      </c>
      <c r="AA674" t="str">
        <f t="shared" si="31"/>
        <v>SAMA</v>
      </c>
      <c r="AC674" t="s">
        <v>15249</v>
      </c>
      <c r="AD674" t="e">
        <f>VLOOKUP(AC674,$J$3:$K$1324,2,0)</f>
        <v>#N/A</v>
      </c>
      <c r="AE674" s="11" t="str">
        <f t="shared" si="32"/>
        <v>0</v>
      </c>
    </row>
    <row r="675" spans="9:31" x14ac:dyDescent="0.25">
      <c r="I675" t="s">
        <v>13737</v>
      </c>
      <c r="J675" t="s">
        <v>15377</v>
      </c>
      <c r="K675">
        <v>10</v>
      </c>
      <c r="L675" t="e">
        <f>VLOOKUP(J675,'[1]stockopname_master_item (11)'!B$2:C$3427,2,0)</f>
        <v>#N/A</v>
      </c>
      <c r="M675" s="14" t="s">
        <v>680</v>
      </c>
      <c r="N675" s="15">
        <v>5</v>
      </c>
      <c r="O675" s="15">
        <f>VLOOKUP(M675,[2]Sheet1!B$2:C$1721,2,0)</f>
        <v>5</v>
      </c>
      <c r="P675" s="16" t="str">
        <f t="shared" si="30"/>
        <v>sama</v>
      </c>
      <c r="X675" t="s">
        <v>5632</v>
      </c>
      <c r="Y675">
        <v>10</v>
      </c>
      <c r="Z675">
        <v>10</v>
      </c>
      <c r="AA675" t="str">
        <f t="shared" si="31"/>
        <v>SAMA</v>
      </c>
      <c r="AC675" t="s">
        <v>15250</v>
      </c>
      <c r="AD675" t="e">
        <f>VLOOKUP(AC675,$J$3:$K$1324,2,0)</f>
        <v>#N/A</v>
      </c>
      <c r="AE675" s="11" t="str">
        <f t="shared" si="32"/>
        <v>0</v>
      </c>
    </row>
    <row r="676" spans="9:31" x14ac:dyDescent="0.25">
      <c r="I676" t="s">
        <v>13737</v>
      </c>
      <c r="J676" t="s">
        <v>15378</v>
      </c>
      <c r="K676">
        <v>5880</v>
      </c>
      <c r="L676" t="e">
        <f>VLOOKUP(J676,'[1]stockopname_master_item (11)'!B$2:C$3427,2,0)</f>
        <v>#N/A</v>
      </c>
      <c r="M676" s="14" t="s">
        <v>682</v>
      </c>
      <c r="N676" s="15">
        <v>951</v>
      </c>
      <c r="O676" s="15">
        <f>VLOOKUP(M676,[2]Sheet1!B$2:C$1721,2,0)</f>
        <v>951</v>
      </c>
      <c r="P676" s="16" t="str">
        <f t="shared" si="30"/>
        <v>sama</v>
      </c>
      <c r="X676" t="s">
        <v>13829</v>
      </c>
      <c r="Y676">
        <v>3931</v>
      </c>
      <c r="Z676">
        <v>3931</v>
      </c>
      <c r="AA676" t="str">
        <f t="shared" si="31"/>
        <v>SAMA</v>
      </c>
      <c r="AC676" t="s">
        <v>15251</v>
      </c>
      <c r="AD676">
        <f>VLOOKUP(AC676,$J$3:$K$1324,2,0)</f>
        <v>280</v>
      </c>
      <c r="AE676" s="11">
        <f t="shared" si="32"/>
        <v>280</v>
      </c>
    </row>
    <row r="677" spans="9:31" x14ac:dyDescent="0.25">
      <c r="I677" t="s">
        <v>13737</v>
      </c>
      <c r="J677" t="s">
        <v>15379</v>
      </c>
      <c r="K677">
        <v>940</v>
      </c>
      <c r="L677" t="e">
        <f>VLOOKUP(J677,'[1]stockopname_master_item (11)'!B$2:C$3427,2,0)</f>
        <v>#N/A</v>
      </c>
      <c r="M677" s="14" t="s">
        <v>686</v>
      </c>
      <c r="N677" s="15">
        <v>80</v>
      </c>
      <c r="O677" s="15">
        <f>VLOOKUP(M677,[2]Sheet1!B$2:C$1721,2,0)</f>
        <v>80</v>
      </c>
      <c r="P677" s="16" t="str">
        <f t="shared" si="30"/>
        <v>sama</v>
      </c>
      <c r="X677" t="s">
        <v>13830</v>
      </c>
      <c r="Y677">
        <v>864</v>
      </c>
      <c r="Z677">
        <v>864</v>
      </c>
      <c r="AA677" t="str">
        <f t="shared" si="31"/>
        <v>SAMA</v>
      </c>
      <c r="AC677" t="s">
        <v>15256</v>
      </c>
      <c r="AD677">
        <f>VLOOKUP(AC677,$J$3:$K$1324,2,0)</f>
        <v>236</v>
      </c>
      <c r="AE677" s="11">
        <f t="shared" si="32"/>
        <v>236</v>
      </c>
    </row>
    <row r="678" spans="9:31" x14ac:dyDescent="0.25">
      <c r="I678" t="s">
        <v>13737</v>
      </c>
      <c r="J678" t="s">
        <v>15380</v>
      </c>
      <c r="K678">
        <v>220</v>
      </c>
      <c r="L678" t="e">
        <f>VLOOKUP(J678,'[1]stockopname_master_item (11)'!B$2:C$3427,2,0)</f>
        <v>#N/A</v>
      </c>
      <c r="M678" s="14" t="s">
        <v>684</v>
      </c>
      <c r="N678" s="15">
        <v>54</v>
      </c>
      <c r="O678" s="15">
        <f>VLOOKUP(M678,[2]Sheet1!B$2:C$1721,2,0)</f>
        <v>54</v>
      </c>
      <c r="P678" s="16" t="str">
        <f t="shared" si="30"/>
        <v>sama</v>
      </c>
      <c r="X678" t="s">
        <v>13832</v>
      </c>
      <c r="Y678">
        <v>518</v>
      </c>
      <c r="Z678">
        <v>518</v>
      </c>
      <c r="AA678" t="str">
        <f t="shared" si="31"/>
        <v>SAMA</v>
      </c>
      <c r="AC678" t="s">
        <v>15257</v>
      </c>
      <c r="AD678">
        <f>VLOOKUP(AC678,$J$3:$K$1324,2,0)</f>
        <v>33</v>
      </c>
      <c r="AE678" s="11">
        <f t="shared" si="32"/>
        <v>33</v>
      </c>
    </row>
    <row r="679" spans="9:31" x14ac:dyDescent="0.25">
      <c r="I679" t="s">
        <v>13737</v>
      </c>
      <c r="J679" t="s">
        <v>15381</v>
      </c>
      <c r="K679">
        <v>6760</v>
      </c>
      <c r="L679" t="e">
        <f>VLOOKUP(J679,'[1]stockopname_master_item (11)'!B$2:C$3427,2,0)</f>
        <v>#N/A</v>
      </c>
      <c r="M679" s="14" t="s">
        <v>688</v>
      </c>
      <c r="N679" s="15">
        <v>40</v>
      </c>
      <c r="O679" s="15">
        <f>VLOOKUP(M679,[2]Sheet1!B$2:C$1721,2,0)</f>
        <v>40</v>
      </c>
      <c r="P679" s="16" t="str">
        <f t="shared" si="30"/>
        <v>sama</v>
      </c>
      <c r="X679" t="s">
        <v>13833</v>
      </c>
      <c r="Y679">
        <v>1624</v>
      </c>
      <c r="Z679">
        <v>1624</v>
      </c>
      <c r="AA679" t="str">
        <f t="shared" si="31"/>
        <v>SAMA</v>
      </c>
      <c r="AC679" t="s">
        <v>15253</v>
      </c>
      <c r="AD679" t="e">
        <f>VLOOKUP(AC679,$J$3:$K$1324,2,0)</f>
        <v>#N/A</v>
      </c>
      <c r="AE679" s="11" t="str">
        <f t="shared" si="32"/>
        <v>0</v>
      </c>
    </row>
    <row r="680" spans="9:31" x14ac:dyDescent="0.25">
      <c r="I680" t="s">
        <v>13737</v>
      </c>
      <c r="J680" t="s">
        <v>15382</v>
      </c>
      <c r="K680">
        <v>3320</v>
      </c>
      <c r="L680" t="e">
        <f>VLOOKUP(J680,'[1]stockopname_master_item (11)'!B$2:C$3427,2,0)</f>
        <v>#N/A</v>
      </c>
      <c r="M680" s="14" t="s">
        <v>5842</v>
      </c>
      <c r="N680" s="15">
        <v>2957</v>
      </c>
      <c r="O680" s="15">
        <f>VLOOKUP(M680,[2]Sheet1!B$2:C$1721,2,0)</f>
        <v>2957</v>
      </c>
      <c r="P680" s="16" t="str">
        <f t="shared" si="30"/>
        <v>sama</v>
      </c>
      <c r="X680" t="s">
        <v>13834</v>
      </c>
      <c r="Y680">
        <v>2076</v>
      </c>
      <c r="Z680">
        <v>2076</v>
      </c>
      <c r="AA680" t="str">
        <f t="shared" si="31"/>
        <v>SAMA</v>
      </c>
      <c r="AC680" t="s">
        <v>15254</v>
      </c>
      <c r="AD680" t="e">
        <f>VLOOKUP(AC680,$J$3:$K$1324,2,0)</f>
        <v>#N/A</v>
      </c>
      <c r="AE680" s="11" t="str">
        <f t="shared" si="32"/>
        <v>0</v>
      </c>
    </row>
    <row r="681" spans="9:31" x14ac:dyDescent="0.25">
      <c r="I681" t="s">
        <v>13738</v>
      </c>
      <c r="J681" t="s">
        <v>15383</v>
      </c>
      <c r="K681">
        <v>3849</v>
      </c>
      <c r="L681" t="e">
        <f>VLOOKUP(J681,'[1]stockopname_master_item (11)'!B$2:C$3427,2,0)</f>
        <v>#N/A</v>
      </c>
      <c r="M681" s="14" t="s">
        <v>13861</v>
      </c>
      <c r="N681" s="15">
        <v>846</v>
      </c>
      <c r="O681" s="15">
        <f>VLOOKUP(M681,[2]Sheet1!B$2:C$1721,2,0)</f>
        <v>846</v>
      </c>
      <c r="P681" s="16" t="str">
        <f t="shared" si="30"/>
        <v>sama</v>
      </c>
      <c r="X681" t="s">
        <v>5668</v>
      </c>
      <c r="Y681">
        <v>17908</v>
      </c>
      <c r="Z681">
        <v>18322</v>
      </c>
      <c r="AA681" t="str">
        <f t="shared" si="31"/>
        <v>TIDAK</v>
      </c>
      <c r="AB681" t="s">
        <v>18135</v>
      </c>
      <c r="AC681" t="s">
        <v>15255</v>
      </c>
      <c r="AD681">
        <f>VLOOKUP(AC681,$J$3:$K$1324,2,0)</f>
        <v>212</v>
      </c>
      <c r="AE681" s="11">
        <f t="shared" si="32"/>
        <v>212</v>
      </c>
    </row>
    <row r="682" spans="9:31" x14ac:dyDescent="0.25">
      <c r="I682" t="s">
        <v>13738</v>
      </c>
      <c r="J682" t="s">
        <v>15384</v>
      </c>
      <c r="K682">
        <v>1250</v>
      </c>
      <c r="L682" t="e">
        <f>VLOOKUP(J682,'[1]stockopname_master_item (11)'!B$2:C$3427,2,0)</f>
        <v>#N/A</v>
      </c>
      <c r="M682" s="14" t="s">
        <v>11683</v>
      </c>
      <c r="N682" s="15">
        <v>330</v>
      </c>
      <c r="O682" s="15">
        <f>VLOOKUP(M682,[2]Sheet1!B$2:C$1721,2,0)</f>
        <v>330</v>
      </c>
      <c r="P682" s="16" t="str">
        <f t="shared" si="30"/>
        <v>sama</v>
      </c>
      <c r="X682" t="s">
        <v>5670</v>
      </c>
      <c r="Y682">
        <v>45</v>
      </c>
      <c r="Z682">
        <v>45</v>
      </c>
      <c r="AA682" t="str">
        <f t="shared" si="31"/>
        <v>SAMA</v>
      </c>
      <c r="AC682" t="s">
        <v>15258</v>
      </c>
      <c r="AD682" t="e">
        <f>VLOOKUP(AC682,$J$3:$K$1324,2,0)</f>
        <v>#N/A</v>
      </c>
      <c r="AE682" s="11" t="str">
        <f t="shared" si="32"/>
        <v>0</v>
      </c>
    </row>
    <row r="683" spans="9:31" x14ac:dyDescent="0.25">
      <c r="I683" t="s">
        <v>13739</v>
      </c>
      <c r="J683" t="s">
        <v>15386</v>
      </c>
      <c r="K683">
        <v>1260</v>
      </c>
      <c r="L683" t="e">
        <f>VLOOKUP(J683,'[1]stockopname_master_item (11)'!B$2:C$3427,2,0)</f>
        <v>#N/A</v>
      </c>
      <c r="M683" s="14" t="s">
        <v>11684</v>
      </c>
      <c r="N683" s="15">
        <v>53</v>
      </c>
      <c r="O683" s="15">
        <f>VLOOKUP(M683,[2]Sheet1!B$2:C$1721,2,0)</f>
        <v>53</v>
      </c>
      <c r="P683" s="16" t="str">
        <f t="shared" si="30"/>
        <v>sama</v>
      </c>
      <c r="X683" t="s">
        <v>13837</v>
      </c>
      <c r="Y683">
        <v>171</v>
      </c>
      <c r="Z683">
        <v>171</v>
      </c>
      <c r="AA683" t="str">
        <f t="shared" si="31"/>
        <v>SAMA</v>
      </c>
      <c r="AC683" t="s">
        <v>14233</v>
      </c>
      <c r="AD683" t="e">
        <f>VLOOKUP(AC683,$J$3:$K$1324,2,0)</f>
        <v>#N/A</v>
      </c>
      <c r="AE683" s="11" t="str">
        <f t="shared" si="32"/>
        <v>0</v>
      </c>
    </row>
    <row r="684" spans="9:31" x14ac:dyDescent="0.25">
      <c r="I684" t="s">
        <v>13739</v>
      </c>
      <c r="J684" t="s">
        <v>15387</v>
      </c>
      <c r="K684">
        <v>740</v>
      </c>
      <c r="L684" t="e">
        <f>VLOOKUP(J684,'[1]stockopname_master_item (11)'!B$2:C$3427,2,0)</f>
        <v>#N/A</v>
      </c>
      <c r="M684" s="14" t="s">
        <v>690</v>
      </c>
      <c r="N684" s="15">
        <v>4415</v>
      </c>
      <c r="O684" s="15">
        <f>VLOOKUP(M684,[2]Sheet1!B$2:C$1721,2,0)</f>
        <v>4415</v>
      </c>
      <c r="P684" s="16" t="str">
        <f t="shared" si="30"/>
        <v>sama</v>
      </c>
      <c r="X684" t="s">
        <v>13838</v>
      </c>
      <c r="Y684">
        <v>154</v>
      </c>
      <c r="Z684">
        <v>154</v>
      </c>
      <c r="AA684" t="str">
        <f t="shared" si="31"/>
        <v>SAMA</v>
      </c>
      <c r="AC684" t="s">
        <v>14234</v>
      </c>
      <c r="AD684">
        <f>VLOOKUP(AC684,$J$3:$K$1324,2,0)</f>
        <v>22438</v>
      </c>
      <c r="AE684" s="11">
        <f t="shared" si="32"/>
        <v>22438</v>
      </c>
    </row>
    <row r="685" spans="9:31" x14ac:dyDescent="0.25">
      <c r="I685" t="s">
        <v>13739</v>
      </c>
      <c r="J685" t="s">
        <v>15388</v>
      </c>
      <c r="K685">
        <v>1000</v>
      </c>
      <c r="L685" t="e">
        <f>VLOOKUP(J685,'[1]stockopname_master_item (11)'!B$2:C$3427,2,0)</f>
        <v>#N/A</v>
      </c>
      <c r="M685" s="14" t="s">
        <v>1538</v>
      </c>
      <c r="N685" s="15">
        <v>18550</v>
      </c>
      <c r="O685" s="15">
        <f>VLOOKUP(M685,[2]Sheet1!B$2:C$1721,2,0)</f>
        <v>18550</v>
      </c>
      <c r="P685" s="16" t="str">
        <f t="shared" si="30"/>
        <v>sama</v>
      </c>
      <c r="X685" t="s">
        <v>13839</v>
      </c>
      <c r="Y685">
        <v>69</v>
      </c>
      <c r="Z685">
        <v>69</v>
      </c>
      <c r="AA685" t="str">
        <f t="shared" si="31"/>
        <v>SAMA</v>
      </c>
      <c r="AC685" t="s">
        <v>14236</v>
      </c>
      <c r="AD685">
        <f>VLOOKUP(AC685,$J$3:$K$1324,2,0)</f>
        <v>1013</v>
      </c>
      <c r="AE685" s="11">
        <f t="shared" si="32"/>
        <v>1013</v>
      </c>
    </row>
    <row r="686" spans="9:31" x14ac:dyDescent="0.25">
      <c r="I686" t="s">
        <v>13739</v>
      </c>
      <c r="J686" t="s">
        <v>15390</v>
      </c>
      <c r="K686">
        <v>340</v>
      </c>
      <c r="L686" t="e">
        <f>VLOOKUP(J686,'[1]stockopname_master_item (11)'!B$2:C$3427,2,0)</f>
        <v>#N/A</v>
      </c>
      <c r="M686" s="14" t="s">
        <v>1547</v>
      </c>
      <c r="N686" s="15">
        <v>320</v>
      </c>
      <c r="O686" s="15">
        <f>VLOOKUP(M686,[2]Sheet1!B$2:C$1721,2,0)</f>
        <v>320</v>
      </c>
      <c r="P686" s="16" t="str">
        <f t="shared" si="30"/>
        <v>sama</v>
      </c>
      <c r="X686" t="s">
        <v>5688</v>
      </c>
      <c r="Y686">
        <v>91</v>
      </c>
      <c r="Z686">
        <v>91</v>
      </c>
      <c r="AA686" t="str">
        <f t="shared" si="31"/>
        <v>SAMA</v>
      </c>
      <c r="AC686" t="s">
        <v>14235</v>
      </c>
      <c r="AD686">
        <f>VLOOKUP(AC686,$J$3:$K$1324,2,0)</f>
        <v>6</v>
      </c>
      <c r="AE686" s="11">
        <f t="shared" si="32"/>
        <v>6</v>
      </c>
    </row>
    <row r="687" spans="9:31" x14ac:dyDescent="0.25">
      <c r="I687" t="s">
        <v>411</v>
      </c>
      <c r="J687" t="s">
        <v>15397</v>
      </c>
      <c r="K687">
        <v>10667</v>
      </c>
      <c r="L687" t="e">
        <f>VLOOKUP(J687,'[1]stockopname_master_item (11)'!B$2:C$3427,2,0)</f>
        <v>#N/A</v>
      </c>
      <c r="M687" s="14" t="s">
        <v>1529</v>
      </c>
      <c r="N687" s="15">
        <v>11446</v>
      </c>
      <c r="O687" s="15">
        <f>VLOOKUP(M687,[2]Sheet1!B$2:C$1721,2,0)</f>
        <v>11446</v>
      </c>
      <c r="P687" s="16" t="str">
        <f t="shared" si="30"/>
        <v>sama</v>
      </c>
      <c r="X687" t="s">
        <v>13840</v>
      </c>
      <c r="Y687">
        <v>783</v>
      </c>
      <c r="Z687">
        <v>783</v>
      </c>
      <c r="AA687" t="str">
        <f t="shared" si="31"/>
        <v>SAMA</v>
      </c>
      <c r="AC687" t="s">
        <v>15259</v>
      </c>
      <c r="AD687">
        <f>VLOOKUP(AC687,$J$3:$K$1324,2,0)</f>
        <v>4475</v>
      </c>
      <c r="AE687" s="11">
        <f t="shared" si="32"/>
        <v>4475</v>
      </c>
    </row>
    <row r="688" spans="9:31" x14ac:dyDescent="0.25">
      <c r="I688" t="s">
        <v>4200</v>
      </c>
      <c r="J688" t="s">
        <v>15403</v>
      </c>
      <c r="K688">
        <v>15</v>
      </c>
      <c r="L688" t="e">
        <f>VLOOKUP(J688,'[1]stockopname_master_item (11)'!B$2:C$3427,2,0)</f>
        <v>#N/A</v>
      </c>
      <c r="M688" s="14" t="s">
        <v>5955</v>
      </c>
      <c r="N688" s="15">
        <v>380</v>
      </c>
      <c r="O688" s="15">
        <f>VLOOKUP(M688,[2]Sheet1!B$2:C$1721,2,0)</f>
        <v>380</v>
      </c>
      <c r="P688" s="16" t="str">
        <f t="shared" si="30"/>
        <v>sama</v>
      </c>
      <c r="X688" t="s">
        <v>13841</v>
      </c>
      <c r="Y688">
        <v>1582</v>
      </c>
      <c r="Z688">
        <v>1582</v>
      </c>
      <c r="AA688" t="str">
        <f t="shared" si="31"/>
        <v>SAMA</v>
      </c>
      <c r="AC688" t="s">
        <v>15261</v>
      </c>
      <c r="AD688" t="e">
        <f>VLOOKUP(AC688,$J$3:$K$1324,2,0)</f>
        <v>#N/A</v>
      </c>
      <c r="AE688" s="11" t="str">
        <f t="shared" si="32"/>
        <v>0</v>
      </c>
    </row>
    <row r="689" spans="9:31" x14ac:dyDescent="0.25">
      <c r="I689" t="s">
        <v>13743</v>
      </c>
      <c r="J689" t="s">
        <v>15407</v>
      </c>
      <c r="K689">
        <v>3760</v>
      </c>
      <c r="L689" t="e">
        <f>VLOOKUP(J689,'[1]stockopname_master_item (11)'!B$2:C$3427,2,0)</f>
        <v>#N/A</v>
      </c>
      <c r="M689" s="14" t="s">
        <v>1543</v>
      </c>
      <c r="N689" s="15">
        <v>2576</v>
      </c>
      <c r="O689" s="15">
        <f>VLOOKUP(M689,[2]Sheet1!B$2:C$1721,2,0)</f>
        <v>2576</v>
      </c>
      <c r="P689" s="16" t="str">
        <f t="shared" si="30"/>
        <v>sama</v>
      </c>
      <c r="X689" t="s">
        <v>13842</v>
      </c>
      <c r="Y689">
        <v>1804</v>
      </c>
      <c r="Z689">
        <v>1804</v>
      </c>
      <c r="AA689" t="str">
        <f t="shared" si="31"/>
        <v>SAMA</v>
      </c>
      <c r="AC689" t="s">
        <v>15262</v>
      </c>
      <c r="AD689" t="e">
        <f>VLOOKUP(AC689,$J$3:$K$1324,2,0)</f>
        <v>#N/A</v>
      </c>
      <c r="AE689" s="11" t="str">
        <f t="shared" si="32"/>
        <v>0</v>
      </c>
    </row>
    <row r="690" spans="9:31" x14ac:dyDescent="0.25">
      <c r="I690" t="s">
        <v>13744</v>
      </c>
      <c r="J690" t="s">
        <v>15408</v>
      </c>
      <c r="K690">
        <v>350</v>
      </c>
      <c r="L690" t="e">
        <f>VLOOKUP(J690,'[1]stockopname_master_item (11)'!B$2:C$3427,2,0)</f>
        <v>#N/A</v>
      </c>
      <c r="M690" s="14" t="s">
        <v>13863</v>
      </c>
      <c r="N690" s="15">
        <v>2020</v>
      </c>
      <c r="O690" s="15">
        <f>VLOOKUP(M690,[2]Sheet1!B$2:C$1721,2,0)</f>
        <v>2020</v>
      </c>
      <c r="P690" s="16" t="str">
        <f t="shared" si="30"/>
        <v>sama</v>
      </c>
      <c r="X690" t="s">
        <v>13844</v>
      </c>
      <c r="Y690">
        <v>230</v>
      </c>
      <c r="Z690">
        <v>230</v>
      </c>
      <c r="AA690" t="str">
        <f t="shared" si="31"/>
        <v>SAMA</v>
      </c>
      <c r="AC690" t="s">
        <v>15260</v>
      </c>
      <c r="AD690" t="e">
        <f>VLOOKUP(AC690,$J$3:$K$1324,2,0)</f>
        <v>#N/A</v>
      </c>
      <c r="AE690" s="11" t="str">
        <f t="shared" si="32"/>
        <v>0</v>
      </c>
    </row>
    <row r="691" spans="9:31" x14ac:dyDescent="0.25">
      <c r="I691" t="s">
        <v>13745</v>
      </c>
      <c r="J691" t="s">
        <v>15409</v>
      </c>
      <c r="K691">
        <v>870</v>
      </c>
      <c r="L691" t="e">
        <f>VLOOKUP(J691,'[1]stockopname_master_item (11)'!B$2:C$3427,2,0)</f>
        <v>#N/A</v>
      </c>
      <c r="M691" s="14" t="s">
        <v>13864</v>
      </c>
      <c r="N691" s="15">
        <v>1224</v>
      </c>
      <c r="O691" s="15">
        <f>VLOOKUP(M691,[2]Sheet1!B$2:C$1721,2,0)</f>
        <v>1224</v>
      </c>
      <c r="P691" s="16" t="str">
        <f t="shared" si="30"/>
        <v>sama</v>
      </c>
      <c r="X691" t="s">
        <v>13845</v>
      </c>
      <c r="Y691">
        <v>334</v>
      </c>
      <c r="Z691">
        <v>334</v>
      </c>
      <c r="AA691" t="str">
        <f t="shared" si="31"/>
        <v>SAMA</v>
      </c>
      <c r="AC691" t="s">
        <v>15263</v>
      </c>
      <c r="AD691" t="e">
        <f>VLOOKUP(AC691,$J$3:$K$1324,2,0)</f>
        <v>#N/A</v>
      </c>
      <c r="AE691" s="11" t="str">
        <f t="shared" si="32"/>
        <v>0</v>
      </c>
    </row>
    <row r="692" spans="9:31" x14ac:dyDescent="0.25">
      <c r="I692" t="s">
        <v>13745</v>
      </c>
      <c r="J692" t="s">
        <v>15410</v>
      </c>
      <c r="K692">
        <v>40</v>
      </c>
      <c r="L692" t="e">
        <f>VLOOKUP(J692,'[1]stockopname_master_item (11)'!B$2:C$3427,2,0)</f>
        <v>#N/A</v>
      </c>
      <c r="M692" s="14" t="s">
        <v>9631</v>
      </c>
      <c r="N692" s="15">
        <v>1</v>
      </c>
      <c r="O692" s="15">
        <f>VLOOKUP(M692,[2]Sheet1!B$2:C$1721,2,0)</f>
        <v>1</v>
      </c>
      <c r="P692" s="16" t="str">
        <f t="shared" si="30"/>
        <v>sama</v>
      </c>
      <c r="X692" t="s">
        <v>13849</v>
      </c>
      <c r="Y692">
        <v>11</v>
      </c>
      <c r="Z692">
        <v>11</v>
      </c>
      <c r="AA692" t="str">
        <f t="shared" si="31"/>
        <v>SAMA</v>
      </c>
      <c r="AC692" t="s">
        <v>15264</v>
      </c>
      <c r="AD692">
        <f>VLOOKUP(AC692,$J$3:$K$1324,2,0)</f>
        <v>2285</v>
      </c>
      <c r="AE692" s="11">
        <f t="shared" si="32"/>
        <v>2285</v>
      </c>
    </row>
    <row r="693" spans="9:31" x14ac:dyDescent="0.25">
      <c r="I693" t="s">
        <v>13746</v>
      </c>
      <c r="J693" t="s">
        <v>15411</v>
      </c>
      <c r="K693">
        <v>10</v>
      </c>
      <c r="L693" t="e">
        <f>VLOOKUP(J693,'[1]stockopname_master_item (11)'!B$2:C$3427,2,0)</f>
        <v>#N/A</v>
      </c>
      <c r="M693" s="14" t="s">
        <v>13866</v>
      </c>
      <c r="N693" s="15">
        <v>4974</v>
      </c>
      <c r="O693" s="15">
        <f>VLOOKUP(M693,[2]Sheet1!B$2:C$1721,2,0)</f>
        <v>4974</v>
      </c>
      <c r="P693" s="16" t="str">
        <f t="shared" si="30"/>
        <v>sama</v>
      </c>
      <c r="X693" t="s">
        <v>13852</v>
      </c>
      <c r="Y693">
        <v>614</v>
      </c>
      <c r="Z693">
        <v>614</v>
      </c>
      <c r="AA693" t="str">
        <f t="shared" si="31"/>
        <v>SAMA</v>
      </c>
      <c r="AC693" t="s">
        <v>15266</v>
      </c>
      <c r="AD693" t="e">
        <f>VLOOKUP(AC693,$J$3:$K$1324,2,0)</f>
        <v>#N/A</v>
      </c>
      <c r="AE693" s="11" t="str">
        <f t="shared" si="32"/>
        <v>0</v>
      </c>
    </row>
    <row r="694" spans="9:31" x14ac:dyDescent="0.25">
      <c r="I694" t="s">
        <v>13746</v>
      </c>
      <c r="J694" t="s">
        <v>15412</v>
      </c>
      <c r="K694">
        <v>1095</v>
      </c>
      <c r="L694" t="e">
        <f>VLOOKUP(J694,'[1]stockopname_master_item (11)'!B$2:C$3427,2,0)</f>
        <v>#N/A</v>
      </c>
      <c r="M694" s="14" t="s">
        <v>13865</v>
      </c>
      <c r="N694" s="15">
        <v>10016</v>
      </c>
      <c r="O694" s="15">
        <f>VLOOKUP(M694,[2]Sheet1!B$2:C$1721,2,0)</f>
        <v>10016</v>
      </c>
      <c r="P694" s="16" t="str">
        <f t="shared" si="30"/>
        <v>sama</v>
      </c>
      <c r="X694" t="s">
        <v>13510</v>
      </c>
      <c r="Y694">
        <v>432</v>
      </c>
      <c r="Z694">
        <v>432</v>
      </c>
      <c r="AA694" t="str">
        <f t="shared" si="31"/>
        <v>SAMA</v>
      </c>
      <c r="AC694" t="s">
        <v>15265</v>
      </c>
      <c r="AD694" t="e">
        <f>VLOOKUP(AC694,$J$3:$K$1324,2,0)</f>
        <v>#N/A</v>
      </c>
      <c r="AE694" s="11" t="str">
        <f t="shared" si="32"/>
        <v>0</v>
      </c>
    </row>
    <row r="695" spans="9:31" x14ac:dyDescent="0.25">
      <c r="I695" t="s">
        <v>4220</v>
      </c>
      <c r="J695" t="s">
        <v>15413</v>
      </c>
      <c r="K695">
        <v>5</v>
      </c>
      <c r="L695" t="e">
        <f>VLOOKUP(J695,'[1]stockopname_master_item (11)'!B$2:C$3427,2,0)</f>
        <v>#N/A</v>
      </c>
      <c r="M695" s="14" t="s">
        <v>11713</v>
      </c>
      <c r="N695" s="15">
        <v>8472</v>
      </c>
      <c r="O695" s="15">
        <f>VLOOKUP(M695,[2]Sheet1!B$2:C$1721,2,0)</f>
        <v>8472</v>
      </c>
      <c r="P695" s="16" t="str">
        <f t="shared" si="30"/>
        <v>sama</v>
      </c>
      <c r="X695" t="s">
        <v>13853</v>
      </c>
      <c r="Y695">
        <v>793</v>
      </c>
      <c r="Z695">
        <v>793</v>
      </c>
      <c r="AA695" t="str">
        <f t="shared" si="31"/>
        <v>SAMA</v>
      </c>
      <c r="AC695" t="s">
        <v>15267</v>
      </c>
      <c r="AD695">
        <f>VLOOKUP(AC695,$J$3:$K$1324,2,0)</f>
        <v>507</v>
      </c>
      <c r="AE695" s="11">
        <f t="shared" si="32"/>
        <v>507</v>
      </c>
    </row>
    <row r="696" spans="9:31" x14ac:dyDescent="0.25">
      <c r="I696" t="s">
        <v>4220</v>
      </c>
      <c r="J696" t="s">
        <v>15415</v>
      </c>
      <c r="K696">
        <v>360</v>
      </c>
      <c r="L696" t="e">
        <f>VLOOKUP(J696,'[1]stockopname_master_item (11)'!B$2:C$3427,2,0)</f>
        <v>#N/A</v>
      </c>
      <c r="M696" s="14" t="s">
        <v>695</v>
      </c>
      <c r="N696" s="15">
        <v>1344</v>
      </c>
      <c r="O696" s="15">
        <f>VLOOKUP(M696,[2]Sheet1!B$2:C$1721,2,0)</f>
        <v>1344</v>
      </c>
      <c r="P696" s="16" t="str">
        <f t="shared" si="30"/>
        <v>sama</v>
      </c>
      <c r="X696" t="s">
        <v>5744</v>
      </c>
      <c r="Y696">
        <v>140</v>
      </c>
      <c r="Z696">
        <v>140</v>
      </c>
      <c r="AA696" t="str">
        <f t="shared" si="31"/>
        <v>SAMA</v>
      </c>
      <c r="AC696" t="s">
        <v>14237</v>
      </c>
      <c r="AD696">
        <f>VLOOKUP(AC696,$J$3:$K$1324,2,0)</f>
        <v>3</v>
      </c>
      <c r="AE696" s="11">
        <f t="shared" si="32"/>
        <v>3</v>
      </c>
    </row>
    <row r="697" spans="9:31" x14ac:dyDescent="0.25">
      <c r="I697" t="s">
        <v>13747</v>
      </c>
      <c r="J697" t="s">
        <v>15416</v>
      </c>
      <c r="K697">
        <v>29</v>
      </c>
      <c r="L697" t="e">
        <f>VLOOKUP(J697,'[1]stockopname_master_item (11)'!B$2:C$3427,2,0)</f>
        <v>#N/A</v>
      </c>
      <c r="M697" s="14" t="s">
        <v>13867</v>
      </c>
      <c r="N697" s="15">
        <v>44</v>
      </c>
      <c r="O697" s="15">
        <f>VLOOKUP(M697,[2]Sheet1!B$2:C$1721,2,0)</f>
        <v>44</v>
      </c>
      <c r="P697" s="16" t="str">
        <f t="shared" si="30"/>
        <v>sama</v>
      </c>
      <c r="X697" t="s">
        <v>5747</v>
      </c>
      <c r="Y697">
        <v>14969</v>
      </c>
      <c r="Z697">
        <v>14969</v>
      </c>
      <c r="AA697" t="str">
        <f t="shared" si="31"/>
        <v>SAMA</v>
      </c>
      <c r="AC697" t="s">
        <v>15268</v>
      </c>
      <c r="AD697">
        <f>VLOOKUP(AC697,$J$3:$K$1324,2,0)</f>
        <v>600</v>
      </c>
      <c r="AE697" s="11">
        <f t="shared" si="32"/>
        <v>600</v>
      </c>
    </row>
    <row r="698" spans="9:31" x14ac:dyDescent="0.25">
      <c r="I698" t="s">
        <v>13747</v>
      </c>
      <c r="J698" t="s">
        <v>15417</v>
      </c>
      <c r="K698">
        <v>400</v>
      </c>
      <c r="L698" t="e">
        <f>VLOOKUP(J698,'[1]stockopname_master_item (11)'!B$2:C$3427,2,0)</f>
        <v>#N/A</v>
      </c>
      <c r="M698" s="14" t="s">
        <v>13512</v>
      </c>
      <c r="N698" s="15">
        <v>3284</v>
      </c>
      <c r="O698" s="15">
        <f>VLOOKUP(M698,[2]Sheet1!B$2:C$1721,2,0)</f>
        <v>3284</v>
      </c>
      <c r="P698" s="16" t="str">
        <f t="shared" si="30"/>
        <v>sama</v>
      </c>
      <c r="X698" t="s">
        <v>654</v>
      </c>
      <c r="Y698">
        <v>10718</v>
      </c>
      <c r="Z698">
        <v>10718</v>
      </c>
      <c r="AA698" t="str">
        <f t="shared" si="31"/>
        <v>SAMA</v>
      </c>
      <c r="AC698" t="s">
        <v>14239</v>
      </c>
      <c r="AD698">
        <f>VLOOKUP(AC698,$J$3:$K$1324,2,0)</f>
        <v>1</v>
      </c>
      <c r="AE698" s="11">
        <f t="shared" si="32"/>
        <v>1</v>
      </c>
    </row>
    <row r="699" spans="9:31" x14ac:dyDescent="0.25">
      <c r="I699" t="s">
        <v>13748</v>
      </c>
      <c r="J699" t="s">
        <v>15419</v>
      </c>
      <c r="K699">
        <v>1022</v>
      </c>
      <c r="L699" t="e">
        <f>VLOOKUP(J699,'[1]stockopname_master_item (11)'!B$2:C$3427,2,0)</f>
        <v>#N/A</v>
      </c>
      <c r="M699" s="14" t="s">
        <v>13870</v>
      </c>
      <c r="N699" s="15">
        <v>697</v>
      </c>
      <c r="O699" s="15">
        <f>VLOOKUP(M699,[2]Sheet1!B$2:C$1721,2,0)</f>
        <v>697</v>
      </c>
      <c r="P699" s="16" t="str">
        <f t="shared" si="30"/>
        <v>sama</v>
      </c>
      <c r="X699" t="s">
        <v>13854</v>
      </c>
      <c r="Y699">
        <v>875</v>
      </c>
      <c r="Z699">
        <v>875</v>
      </c>
      <c r="AA699" t="str">
        <f t="shared" si="31"/>
        <v>SAMA</v>
      </c>
      <c r="AC699" t="s">
        <v>14238</v>
      </c>
      <c r="AD699">
        <f>VLOOKUP(AC699,$J$3:$K$1324,2,0)</f>
        <v>4</v>
      </c>
      <c r="AE699" s="11">
        <f t="shared" si="32"/>
        <v>4</v>
      </c>
    </row>
    <row r="700" spans="9:31" x14ac:dyDescent="0.25">
      <c r="I700" t="s">
        <v>13748</v>
      </c>
      <c r="J700" t="s">
        <v>15420</v>
      </c>
      <c r="K700">
        <v>700</v>
      </c>
      <c r="L700" t="e">
        <f>VLOOKUP(J700,'[1]stockopname_master_item (11)'!B$2:C$3427,2,0)</f>
        <v>#N/A</v>
      </c>
      <c r="M700" s="14" t="s">
        <v>13871</v>
      </c>
      <c r="N700" s="15">
        <v>140</v>
      </c>
      <c r="O700" s="15">
        <f>VLOOKUP(M700,[2]Sheet1!B$2:C$1721,2,0)</f>
        <v>140</v>
      </c>
      <c r="P700" s="16" t="str">
        <f t="shared" si="30"/>
        <v>sama</v>
      </c>
      <c r="X700" t="s">
        <v>13855</v>
      </c>
      <c r="Y700">
        <v>137</v>
      </c>
      <c r="Z700">
        <v>137</v>
      </c>
      <c r="AA700" t="str">
        <f t="shared" si="31"/>
        <v>SAMA</v>
      </c>
      <c r="AC700" t="s">
        <v>15269</v>
      </c>
      <c r="AD700">
        <f>VLOOKUP(AC700,$J$3:$K$1324,2,0)</f>
        <v>12</v>
      </c>
      <c r="AE700" s="11">
        <f t="shared" si="32"/>
        <v>12</v>
      </c>
    </row>
    <row r="701" spans="9:31" x14ac:dyDescent="0.25">
      <c r="I701" t="s">
        <v>13749</v>
      </c>
      <c r="J701" t="s">
        <v>15421</v>
      </c>
      <c r="K701">
        <v>83</v>
      </c>
      <c r="L701" t="e">
        <f>VLOOKUP(J701,'[1]stockopname_master_item (11)'!B$2:C$3427,2,0)</f>
        <v>#N/A</v>
      </c>
      <c r="M701" s="14" t="s">
        <v>17831</v>
      </c>
      <c r="N701" s="15">
        <v>925</v>
      </c>
      <c r="O701" s="15">
        <f>VLOOKUP(M701,[2]Sheet1!B$2:C$1721,2,0)</f>
        <v>925</v>
      </c>
      <c r="P701" s="16" t="str">
        <f t="shared" si="30"/>
        <v>sama</v>
      </c>
      <c r="X701" t="s">
        <v>13857</v>
      </c>
      <c r="Y701">
        <v>306</v>
      </c>
      <c r="Z701">
        <v>306</v>
      </c>
      <c r="AA701" t="str">
        <f t="shared" si="31"/>
        <v>SAMA</v>
      </c>
      <c r="AC701" t="s">
        <v>15270</v>
      </c>
      <c r="AD701" t="e">
        <f>VLOOKUP(AC701,$J$3:$K$1324,2,0)</f>
        <v>#N/A</v>
      </c>
      <c r="AE701" s="11" t="str">
        <f t="shared" si="32"/>
        <v>0</v>
      </c>
    </row>
    <row r="702" spans="9:31" x14ac:dyDescent="0.25">
      <c r="I702" t="s">
        <v>13749</v>
      </c>
      <c r="J702" t="s">
        <v>15422</v>
      </c>
      <c r="K702">
        <v>384</v>
      </c>
      <c r="L702" t="e">
        <f>VLOOKUP(J702,'[1]stockopname_master_item (11)'!B$2:C$3427,2,0)</f>
        <v>#N/A</v>
      </c>
      <c r="M702" s="14" t="s">
        <v>6017</v>
      </c>
      <c r="N702" s="15">
        <v>3373</v>
      </c>
      <c r="O702" s="15">
        <f>VLOOKUP(M702,[2]Sheet1!B$2:C$1721,2,0)</f>
        <v>3373</v>
      </c>
      <c r="P702" s="16" t="str">
        <f t="shared" si="30"/>
        <v>sama</v>
      </c>
      <c r="X702" t="s">
        <v>5762</v>
      </c>
      <c r="Y702">
        <v>452</v>
      </c>
      <c r="Z702">
        <v>452</v>
      </c>
      <c r="AA702" t="str">
        <f t="shared" si="31"/>
        <v>SAMA</v>
      </c>
      <c r="AC702" t="s">
        <v>15271</v>
      </c>
      <c r="AD702" t="e">
        <f>VLOOKUP(AC702,$J$3:$K$1324,2,0)</f>
        <v>#N/A</v>
      </c>
      <c r="AE702" s="11" t="str">
        <f t="shared" si="32"/>
        <v>0</v>
      </c>
    </row>
    <row r="703" spans="9:31" x14ac:dyDescent="0.25">
      <c r="I703" t="s">
        <v>13751</v>
      </c>
      <c r="J703" t="s">
        <v>15423</v>
      </c>
      <c r="K703">
        <v>66</v>
      </c>
      <c r="L703" t="e">
        <f>VLOOKUP(J703,'[1]stockopname_master_item (11)'!B$2:C$3427,2,0)</f>
        <v>#N/A</v>
      </c>
      <c r="M703" s="14" t="s">
        <v>13874</v>
      </c>
      <c r="N703" s="15">
        <v>844</v>
      </c>
      <c r="O703" s="15">
        <f>VLOOKUP(M703,[2]Sheet1!B$2:C$1721,2,0)</f>
        <v>844</v>
      </c>
      <c r="P703" s="16" t="str">
        <f t="shared" si="30"/>
        <v>sama</v>
      </c>
      <c r="X703" t="s">
        <v>13859</v>
      </c>
      <c r="Y703">
        <v>440</v>
      </c>
      <c r="Z703">
        <v>440</v>
      </c>
      <c r="AA703" t="str">
        <f t="shared" si="31"/>
        <v>SAMA</v>
      </c>
      <c r="AC703" t="s">
        <v>15272</v>
      </c>
      <c r="AD703" t="e">
        <f>VLOOKUP(AC703,$J$3:$K$1324,2,0)</f>
        <v>#N/A</v>
      </c>
      <c r="AE703" s="11" t="str">
        <f t="shared" si="32"/>
        <v>0</v>
      </c>
    </row>
    <row r="704" spans="9:31" x14ac:dyDescent="0.25">
      <c r="I704" t="s">
        <v>13752</v>
      </c>
      <c r="J704" t="s">
        <v>15426</v>
      </c>
      <c r="K704">
        <v>235</v>
      </c>
      <c r="L704" t="e">
        <f>VLOOKUP(J704,'[1]stockopname_master_item (11)'!B$2:C$3427,2,0)</f>
        <v>#N/A</v>
      </c>
      <c r="M704" s="14" t="s">
        <v>13873</v>
      </c>
      <c r="N704" s="15">
        <v>864</v>
      </c>
      <c r="O704" s="15">
        <f>VLOOKUP(M704,[2]Sheet1!B$2:C$1721,2,0)</f>
        <v>864</v>
      </c>
      <c r="P704" s="16" t="str">
        <f t="shared" si="30"/>
        <v>sama</v>
      </c>
      <c r="X704" t="s">
        <v>13860</v>
      </c>
      <c r="Y704">
        <v>1765</v>
      </c>
      <c r="Z704">
        <v>1765</v>
      </c>
      <c r="AA704" t="str">
        <f t="shared" si="31"/>
        <v>SAMA</v>
      </c>
      <c r="AC704" t="s">
        <v>15273</v>
      </c>
      <c r="AD704" t="e">
        <f>VLOOKUP(AC704,$J$3:$K$1324,2,0)</f>
        <v>#N/A</v>
      </c>
      <c r="AE704" s="11" t="str">
        <f t="shared" si="32"/>
        <v>0</v>
      </c>
    </row>
    <row r="705" spans="9:31" x14ac:dyDescent="0.25">
      <c r="I705" t="s">
        <v>4246</v>
      </c>
      <c r="J705" t="s">
        <v>15427</v>
      </c>
      <c r="K705">
        <v>2860</v>
      </c>
      <c r="L705" t="e">
        <f>VLOOKUP(J705,'[1]stockopname_master_item (11)'!B$2:C$3427,2,0)</f>
        <v>#N/A</v>
      </c>
      <c r="M705" s="14" t="s">
        <v>6390</v>
      </c>
      <c r="N705" s="15">
        <v>3063</v>
      </c>
      <c r="O705" s="15">
        <f>VLOOKUP(M705,[2]Sheet1!B$2:C$1721,2,0)</f>
        <v>3063</v>
      </c>
      <c r="P705" s="16" t="str">
        <f t="shared" si="30"/>
        <v>sama</v>
      </c>
      <c r="X705" t="s">
        <v>5783</v>
      </c>
      <c r="Y705">
        <v>40</v>
      </c>
      <c r="Z705">
        <v>40</v>
      </c>
      <c r="AA705" t="str">
        <f t="shared" si="31"/>
        <v>SAMA</v>
      </c>
      <c r="AC705" t="s">
        <v>15274</v>
      </c>
      <c r="AD705" t="e">
        <f>VLOOKUP(AC705,$J$3:$K$1324,2,0)</f>
        <v>#N/A</v>
      </c>
      <c r="AE705" s="11" t="str">
        <f t="shared" si="32"/>
        <v>0</v>
      </c>
    </row>
    <row r="706" spans="9:31" x14ac:dyDescent="0.25">
      <c r="I706" t="s">
        <v>13753</v>
      </c>
      <c r="J706" t="s">
        <v>15428</v>
      </c>
      <c r="K706">
        <v>137</v>
      </c>
      <c r="L706" t="e">
        <f>VLOOKUP(J706,'[1]stockopname_master_item (11)'!B$2:C$3427,2,0)</f>
        <v>#N/A</v>
      </c>
      <c r="M706" s="14" t="s">
        <v>6046</v>
      </c>
      <c r="N706" s="15">
        <v>7440</v>
      </c>
      <c r="O706" s="15">
        <f>VLOOKUP(M706,[2]Sheet1!B$2:C$1721,2,0)</f>
        <v>7440</v>
      </c>
      <c r="P706" s="16" t="str">
        <f t="shared" si="30"/>
        <v>sama</v>
      </c>
      <c r="X706" t="s">
        <v>5786</v>
      </c>
      <c r="Y706">
        <v>419</v>
      </c>
      <c r="Z706">
        <v>419</v>
      </c>
      <c r="AA706" t="str">
        <f t="shared" si="31"/>
        <v>SAMA</v>
      </c>
      <c r="AC706" t="s">
        <v>15277</v>
      </c>
      <c r="AD706" t="e">
        <f>VLOOKUP(AC706,$J$3:$K$1324,2,0)</f>
        <v>#N/A</v>
      </c>
      <c r="AE706" s="11" t="str">
        <f t="shared" si="32"/>
        <v>0</v>
      </c>
    </row>
    <row r="707" spans="9:31" x14ac:dyDescent="0.25">
      <c r="I707" t="s">
        <v>13754</v>
      </c>
      <c r="J707" t="s">
        <v>15430</v>
      </c>
      <c r="K707">
        <v>247</v>
      </c>
      <c r="L707" t="e">
        <f>VLOOKUP(J707,'[1]stockopname_master_item (11)'!B$2:C$3427,2,0)</f>
        <v>#N/A</v>
      </c>
      <c r="M707" s="14" t="s">
        <v>6065</v>
      </c>
      <c r="N707" s="15">
        <v>9920</v>
      </c>
      <c r="O707" s="15">
        <f>VLOOKUP(M707,[2]Sheet1!B$2:C$1721,2,0)</f>
        <v>9920</v>
      </c>
      <c r="P707" s="16" t="str">
        <f t="shared" si="30"/>
        <v>sama</v>
      </c>
      <c r="X707" t="s">
        <v>5789</v>
      </c>
      <c r="Y707">
        <v>179</v>
      </c>
      <c r="Z707">
        <v>179</v>
      </c>
      <c r="AA707" t="str">
        <f t="shared" si="31"/>
        <v>SAMA</v>
      </c>
      <c r="AC707" t="s">
        <v>15275</v>
      </c>
      <c r="AD707" t="e">
        <f>VLOOKUP(AC707,$J$3:$K$1324,2,0)</f>
        <v>#N/A</v>
      </c>
      <c r="AE707" s="11" t="str">
        <f t="shared" si="32"/>
        <v>0</v>
      </c>
    </row>
    <row r="708" spans="9:31" x14ac:dyDescent="0.25">
      <c r="I708" t="s">
        <v>13755</v>
      </c>
      <c r="J708" t="s">
        <v>15431</v>
      </c>
      <c r="K708">
        <v>4476</v>
      </c>
      <c r="L708" t="e">
        <f>VLOOKUP(J708,'[1]stockopname_master_item (11)'!B$2:C$3427,2,0)</f>
        <v>#N/A</v>
      </c>
      <c r="M708" s="14" t="s">
        <v>6067</v>
      </c>
      <c r="N708" s="15">
        <v>4047</v>
      </c>
      <c r="O708" s="15">
        <f>VLOOKUP(M708,[2]Sheet1!B$2:C$1721,2,0)</f>
        <v>4047</v>
      </c>
      <c r="P708" s="16" t="str">
        <f t="shared" ref="P708:P771" si="33">IF(O708-N708=0,"sama","tidak")</f>
        <v>sama</v>
      </c>
      <c r="X708" t="s">
        <v>5794</v>
      </c>
      <c r="Y708">
        <v>3317</v>
      </c>
      <c r="Z708">
        <v>3317</v>
      </c>
      <c r="AA708" t="str">
        <f t="shared" ref="AA708:AA771" si="34">IF(Y708-Z708=0,"SAMA","TIDAK")</f>
        <v>SAMA</v>
      </c>
      <c r="AC708" t="s">
        <v>15276</v>
      </c>
      <c r="AD708">
        <f>VLOOKUP(AC708,$J$3:$K$1324,2,0)</f>
        <v>1967</v>
      </c>
      <c r="AE708" s="11">
        <f t="shared" ref="AE708:AE771" si="35">IF(ISNA(AD708),"0",AD708)</f>
        <v>1967</v>
      </c>
    </row>
    <row r="709" spans="9:31" x14ac:dyDescent="0.25">
      <c r="I709" t="s">
        <v>13756</v>
      </c>
      <c r="J709" t="s">
        <v>15432</v>
      </c>
      <c r="K709">
        <v>203</v>
      </c>
      <c r="L709" t="e">
        <f>VLOOKUP(J709,'[1]stockopname_master_item (11)'!B$2:C$3427,2,0)</f>
        <v>#N/A</v>
      </c>
      <c r="M709" s="14" t="s">
        <v>6076</v>
      </c>
      <c r="N709" s="15">
        <v>364</v>
      </c>
      <c r="O709" s="15">
        <f>VLOOKUP(M709,[2]Sheet1!B$2:C$1721,2,0)</f>
        <v>364</v>
      </c>
      <c r="P709" s="16" t="str">
        <f t="shared" si="33"/>
        <v>sama</v>
      </c>
      <c r="X709" t="s">
        <v>5799</v>
      </c>
      <c r="Y709">
        <v>290</v>
      </c>
      <c r="Z709">
        <v>290</v>
      </c>
      <c r="AA709" t="str">
        <f t="shared" si="34"/>
        <v>SAMA</v>
      </c>
      <c r="AC709" t="s">
        <v>15278</v>
      </c>
      <c r="AD709" t="e">
        <f>VLOOKUP(AC709,$J$3:$K$1324,2,0)</f>
        <v>#N/A</v>
      </c>
      <c r="AE709" s="11" t="str">
        <f t="shared" si="35"/>
        <v>0</v>
      </c>
    </row>
    <row r="710" spans="9:31" x14ac:dyDescent="0.25">
      <c r="I710" t="s">
        <v>13758</v>
      </c>
      <c r="J710" t="s">
        <v>15433</v>
      </c>
      <c r="K710">
        <v>1350</v>
      </c>
      <c r="L710" t="e">
        <f>VLOOKUP(J710,'[1]stockopname_master_item (11)'!B$2:C$3427,2,0)</f>
        <v>#N/A</v>
      </c>
      <c r="M710" s="14" t="s">
        <v>711</v>
      </c>
      <c r="N710" s="15">
        <v>4</v>
      </c>
      <c r="O710" s="15">
        <f>VLOOKUP(M710,[2]Sheet1!B$2:C$1721,2,0)</f>
        <v>4</v>
      </c>
      <c r="P710" s="16" t="str">
        <f t="shared" si="33"/>
        <v>sama</v>
      </c>
      <c r="X710" t="s">
        <v>5805</v>
      </c>
      <c r="Y710">
        <v>4073</v>
      </c>
      <c r="Z710">
        <v>4073</v>
      </c>
      <c r="AA710" t="str">
        <f t="shared" si="34"/>
        <v>SAMA</v>
      </c>
      <c r="AC710" t="s">
        <v>15279</v>
      </c>
      <c r="AD710">
        <f>VLOOKUP(AC710,$J$3:$K$1324,2,0)</f>
        <v>370</v>
      </c>
      <c r="AE710" s="11">
        <f t="shared" si="35"/>
        <v>370</v>
      </c>
    </row>
    <row r="711" spans="9:31" x14ac:dyDescent="0.25">
      <c r="I711" t="s">
        <v>13758</v>
      </c>
      <c r="J711" t="s">
        <v>15434</v>
      </c>
      <c r="K711">
        <v>1500</v>
      </c>
      <c r="L711" t="e">
        <f>VLOOKUP(J711,'[1]stockopname_master_item (11)'!B$2:C$3427,2,0)</f>
        <v>#N/A</v>
      </c>
      <c r="M711" s="14" t="s">
        <v>6110</v>
      </c>
      <c r="N711" s="15">
        <v>418</v>
      </c>
      <c r="O711" s="15">
        <f>VLOOKUP(M711,[2]Sheet1!B$2:C$1721,2,0)</f>
        <v>418</v>
      </c>
      <c r="P711" s="16" t="str">
        <f t="shared" si="33"/>
        <v>sama</v>
      </c>
      <c r="X711" t="s">
        <v>5827</v>
      </c>
      <c r="Y711">
        <v>13131</v>
      </c>
      <c r="Z711">
        <v>13131</v>
      </c>
      <c r="AA711" t="str">
        <f t="shared" si="34"/>
        <v>SAMA</v>
      </c>
      <c r="AC711" t="s">
        <v>15280</v>
      </c>
      <c r="AD711" t="e">
        <f>VLOOKUP(AC711,$J$3:$K$1324,2,0)</f>
        <v>#N/A</v>
      </c>
      <c r="AE711" s="11" t="str">
        <f t="shared" si="35"/>
        <v>0</v>
      </c>
    </row>
    <row r="712" spans="9:31" x14ac:dyDescent="0.25">
      <c r="I712" t="s">
        <v>4266</v>
      </c>
      <c r="J712" t="s">
        <v>15435</v>
      </c>
      <c r="K712">
        <v>261</v>
      </c>
      <c r="L712" t="e">
        <f>VLOOKUP(J712,'[1]stockopname_master_item (11)'!B$2:C$3427,2,0)</f>
        <v>#N/A</v>
      </c>
      <c r="M712" s="14" t="s">
        <v>13875</v>
      </c>
      <c r="N712" s="15">
        <v>49</v>
      </c>
      <c r="O712" s="15">
        <f>VLOOKUP(M712,[2]Sheet1!B$2:C$1721,2,0)</f>
        <v>49</v>
      </c>
      <c r="P712" s="16" t="str">
        <f t="shared" si="33"/>
        <v>sama</v>
      </c>
      <c r="X712" t="s">
        <v>675</v>
      </c>
      <c r="Y712">
        <v>6623</v>
      </c>
      <c r="Z712">
        <v>6623</v>
      </c>
      <c r="AA712" t="str">
        <f t="shared" si="34"/>
        <v>SAMA</v>
      </c>
      <c r="AC712" t="s">
        <v>15281</v>
      </c>
      <c r="AD712">
        <f>VLOOKUP(AC712,$J$3:$K$1324,2,0)</f>
        <v>11</v>
      </c>
      <c r="AE712" s="11">
        <f t="shared" si="35"/>
        <v>11</v>
      </c>
    </row>
    <row r="713" spans="9:31" x14ac:dyDescent="0.25">
      <c r="I713" t="s">
        <v>13759</v>
      </c>
      <c r="J713" t="s">
        <v>15436</v>
      </c>
      <c r="K713">
        <v>500</v>
      </c>
      <c r="L713" t="e">
        <f>VLOOKUP(J713,'[1]stockopname_master_item (11)'!B$2:C$3427,2,0)</f>
        <v>#N/A</v>
      </c>
      <c r="M713" s="14" t="s">
        <v>9637</v>
      </c>
      <c r="N713" s="15">
        <v>6</v>
      </c>
      <c r="O713" s="15">
        <f>VLOOKUP(M713,[2]Sheet1!B$2:C$1721,2,0)</f>
        <v>6</v>
      </c>
      <c r="P713" s="16" t="str">
        <f t="shared" si="33"/>
        <v>sama</v>
      </c>
      <c r="X713" t="s">
        <v>5842</v>
      </c>
      <c r="Y713">
        <v>2957</v>
      </c>
      <c r="Z713">
        <v>2957</v>
      </c>
      <c r="AA713" t="str">
        <f t="shared" si="34"/>
        <v>SAMA</v>
      </c>
      <c r="AC713" t="s">
        <v>15282</v>
      </c>
      <c r="AD713">
        <f>VLOOKUP(AC713,$J$3:$K$1324,2,0)</f>
        <v>160</v>
      </c>
      <c r="AE713" s="11">
        <f t="shared" si="35"/>
        <v>160</v>
      </c>
    </row>
    <row r="714" spans="9:31" x14ac:dyDescent="0.25">
      <c r="I714" t="s">
        <v>13760</v>
      </c>
      <c r="J714" t="s">
        <v>15437</v>
      </c>
      <c r="K714">
        <v>1349</v>
      </c>
      <c r="L714" t="e">
        <f>VLOOKUP(J714,'[1]stockopname_master_item (11)'!B$2:C$3427,2,0)</f>
        <v>#N/A</v>
      </c>
      <c r="M714" s="14" t="s">
        <v>13877</v>
      </c>
      <c r="N714" s="15">
        <v>17661</v>
      </c>
      <c r="O714" s="15">
        <f>VLOOKUP(M714,[2]Sheet1!B$2:C$1721,2,0)</f>
        <v>17661</v>
      </c>
      <c r="P714" s="16" t="str">
        <f t="shared" si="33"/>
        <v>sama</v>
      </c>
      <c r="X714" t="s">
        <v>13861</v>
      </c>
      <c r="Y714">
        <v>846</v>
      </c>
      <c r="Z714">
        <v>846</v>
      </c>
      <c r="AA714" t="str">
        <f t="shared" si="34"/>
        <v>SAMA</v>
      </c>
      <c r="AC714" t="s">
        <v>15283</v>
      </c>
      <c r="AD714">
        <f>VLOOKUP(AC714,$J$3:$K$1324,2,0)</f>
        <v>93</v>
      </c>
      <c r="AE714" s="11">
        <f t="shared" si="35"/>
        <v>93</v>
      </c>
    </row>
    <row r="715" spans="9:31" x14ac:dyDescent="0.25">
      <c r="I715" t="s">
        <v>13760</v>
      </c>
      <c r="J715" t="s">
        <v>15438</v>
      </c>
      <c r="K715">
        <v>1000</v>
      </c>
      <c r="L715" t="e">
        <f>VLOOKUP(J715,'[1]stockopname_master_item (11)'!B$2:C$3427,2,0)</f>
        <v>#N/A</v>
      </c>
      <c r="M715" s="14" t="s">
        <v>713</v>
      </c>
      <c r="N715" s="15">
        <v>4</v>
      </c>
      <c r="O715" s="15">
        <f>VLOOKUP(M715,[2]Sheet1!B$2:C$1721,2,0)</f>
        <v>4</v>
      </c>
      <c r="P715" s="16" t="str">
        <f t="shared" si="33"/>
        <v>sama</v>
      </c>
      <c r="X715" t="s">
        <v>11684</v>
      </c>
      <c r="Y715">
        <v>53</v>
      </c>
      <c r="Z715">
        <v>53</v>
      </c>
      <c r="AA715" t="str">
        <f t="shared" si="34"/>
        <v>SAMA</v>
      </c>
      <c r="AC715" t="s">
        <v>14240</v>
      </c>
      <c r="AD715">
        <f>VLOOKUP(AC715,$J$3:$K$1324,2,0)</f>
        <v>15</v>
      </c>
      <c r="AE715" s="11">
        <f t="shared" si="35"/>
        <v>15</v>
      </c>
    </row>
    <row r="716" spans="9:31" x14ac:dyDescent="0.25">
      <c r="I716" t="s">
        <v>13761</v>
      </c>
      <c r="J716" t="s">
        <v>15439</v>
      </c>
      <c r="K716">
        <v>558</v>
      </c>
      <c r="L716" t="e">
        <f>VLOOKUP(J716,'[1]stockopname_master_item (11)'!B$2:C$3427,2,0)</f>
        <v>#N/A</v>
      </c>
      <c r="M716" s="14" t="s">
        <v>6139</v>
      </c>
      <c r="N716" s="15">
        <v>190</v>
      </c>
      <c r="O716" s="15">
        <f>VLOOKUP(M716,[2]Sheet1!B$2:C$1721,2,0)</f>
        <v>190</v>
      </c>
      <c r="P716" s="16" t="str">
        <f t="shared" si="33"/>
        <v>sama</v>
      </c>
      <c r="X716" t="s">
        <v>11683</v>
      </c>
      <c r="Y716">
        <v>330</v>
      </c>
      <c r="Z716">
        <v>330</v>
      </c>
      <c r="AA716" t="str">
        <f t="shared" si="34"/>
        <v>SAMA</v>
      </c>
      <c r="AC716" t="s">
        <v>15284</v>
      </c>
      <c r="AD716">
        <f>VLOOKUP(AC716,$J$3:$K$1324,2,0)</f>
        <v>16</v>
      </c>
      <c r="AE716" s="11">
        <f t="shared" si="35"/>
        <v>16</v>
      </c>
    </row>
    <row r="717" spans="9:31" x14ac:dyDescent="0.25">
      <c r="I717" t="s">
        <v>13761</v>
      </c>
      <c r="J717" t="s">
        <v>15440</v>
      </c>
      <c r="K717">
        <v>600</v>
      </c>
      <c r="L717" t="e">
        <f>VLOOKUP(J717,'[1]stockopname_master_item (11)'!B$2:C$3427,2,0)</f>
        <v>#N/A</v>
      </c>
      <c r="M717" s="14" t="s">
        <v>6142</v>
      </c>
      <c r="N717" s="15">
        <v>315</v>
      </c>
      <c r="O717" s="15">
        <f>VLOOKUP(M717,[2]Sheet1!B$2:C$1721,2,0)</f>
        <v>315</v>
      </c>
      <c r="P717" s="16" t="str">
        <f t="shared" si="33"/>
        <v>sama</v>
      </c>
      <c r="X717" t="s">
        <v>1529</v>
      </c>
      <c r="Y717">
        <v>11446</v>
      </c>
      <c r="Z717">
        <v>11446</v>
      </c>
      <c r="AA717" t="str">
        <f t="shared" si="34"/>
        <v>SAMA</v>
      </c>
      <c r="AC717" t="s">
        <v>14241</v>
      </c>
      <c r="AD717">
        <f>VLOOKUP(AC717,$J$3:$K$1324,2,0)</f>
        <v>60</v>
      </c>
      <c r="AE717" s="11">
        <f t="shared" si="35"/>
        <v>60</v>
      </c>
    </row>
    <row r="718" spans="9:31" x14ac:dyDescent="0.25">
      <c r="I718" t="s">
        <v>4274</v>
      </c>
      <c r="J718" t="s">
        <v>15441</v>
      </c>
      <c r="K718">
        <v>180</v>
      </c>
      <c r="L718" t="e">
        <f>VLOOKUP(J718,'[1]stockopname_master_item (11)'!B$2:C$3427,2,0)</f>
        <v>#N/A</v>
      </c>
      <c r="M718" s="14" t="s">
        <v>6136</v>
      </c>
      <c r="N718" s="15">
        <v>110</v>
      </c>
      <c r="O718" s="15">
        <f>VLOOKUP(M718,[2]Sheet1!B$2:C$1721,2,0)</f>
        <v>110</v>
      </c>
      <c r="P718" s="16" t="str">
        <f t="shared" si="33"/>
        <v>sama</v>
      </c>
      <c r="X718" t="s">
        <v>1543</v>
      </c>
      <c r="Y718">
        <v>2576</v>
      </c>
      <c r="Z718">
        <v>2576</v>
      </c>
      <c r="AA718" t="str">
        <f t="shared" si="34"/>
        <v>SAMA</v>
      </c>
      <c r="AC718" t="s">
        <v>15285</v>
      </c>
      <c r="AD718" t="e">
        <f>VLOOKUP(AC718,$J$3:$K$1324,2,0)</f>
        <v>#N/A</v>
      </c>
      <c r="AE718" s="11" t="str">
        <f t="shared" si="35"/>
        <v>0</v>
      </c>
    </row>
    <row r="719" spans="9:31" x14ac:dyDescent="0.25">
      <c r="I719" t="s">
        <v>13762</v>
      </c>
      <c r="J719" t="s">
        <v>15442</v>
      </c>
      <c r="K719">
        <v>488</v>
      </c>
      <c r="L719" t="e">
        <f>VLOOKUP(J719,'[1]stockopname_master_item (11)'!B$2:C$3427,2,0)</f>
        <v>#N/A</v>
      </c>
      <c r="M719" s="14" t="s">
        <v>6144</v>
      </c>
      <c r="N719" s="15">
        <v>15180</v>
      </c>
      <c r="O719" s="15">
        <f>VLOOKUP(M719,[2]Sheet1!B$2:C$1721,2,0)</f>
        <v>15180</v>
      </c>
      <c r="P719" s="16" t="str">
        <f t="shared" si="33"/>
        <v>sama</v>
      </c>
      <c r="X719" t="s">
        <v>690</v>
      </c>
      <c r="Y719">
        <v>4415</v>
      </c>
      <c r="Z719">
        <v>4415</v>
      </c>
      <c r="AA719" t="str">
        <f t="shared" si="34"/>
        <v>SAMA</v>
      </c>
      <c r="AC719" t="s">
        <v>15286</v>
      </c>
      <c r="AD719" t="e">
        <f>VLOOKUP(AC719,$J$3:$K$1324,2,0)</f>
        <v>#N/A</v>
      </c>
      <c r="AE719" s="11" t="str">
        <f t="shared" si="35"/>
        <v>0</v>
      </c>
    </row>
    <row r="720" spans="9:31" x14ac:dyDescent="0.25">
      <c r="I720" t="s">
        <v>13762</v>
      </c>
      <c r="J720" t="s">
        <v>15443</v>
      </c>
      <c r="K720">
        <v>500</v>
      </c>
      <c r="L720" t="e">
        <f>VLOOKUP(J720,'[1]stockopname_master_item (11)'!B$2:C$3427,2,0)</f>
        <v>#N/A</v>
      </c>
      <c r="M720" s="14" t="s">
        <v>6180</v>
      </c>
      <c r="N720" s="15">
        <v>717</v>
      </c>
      <c r="O720" s="15">
        <f>VLOOKUP(M720,[2]Sheet1!B$2:C$1721,2,0)</f>
        <v>717</v>
      </c>
      <c r="P720" s="16" t="str">
        <f t="shared" si="33"/>
        <v>sama</v>
      </c>
      <c r="X720" t="s">
        <v>1538</v>
      </c>
      <c r="Y720">
        <v>18550</v>
      </c>
      <c r="Z720">
        <v>18550</v>
      </c>
      <c r="AA720" t="str">
        <f t="shared" si="34"/>
        <v>SAMA</v>
      </c>
      <c r="AC720" t="s">
        <v>15287</v>
      </c>
      <c r="AD720" t="e">
        <f>VLOOKUP(AC720,$J$3:$K$1324,2,0)</f>
        <v>#N/A</v>
      </c>
      <c r="AE720" s="11" t="str">
        <f t="shared" si="35"/>
        <v>0</v>
      </c>
    </row>
    <row r="721" spans="9:31" x14ac:dyDescent="0.25">
      <c r="I721" t="s">
        <v>13762</v>
      </c>
      <c r="J721" t="s">
        <v>15444</v>
      </c>
      <c r="K721">
        <v>1000</v>
      </c>
      <c r="L721" t="e">
        <f>VLOOKUP(J721,'[1]stockopname_master_item (11)'!B$2:C$3427,2,0)</f>
        <v>#N/A</v>
      </c>
      <c r="M721" s="14" t="s">
        <v>6210</v>
      </c>
      <c r="N721" s="15">
        <v>870</v>
      </c>
      <c r="O721" s="15">
        <f>VLOOKUP(M721,[2]Sheet1!B$2:C$1721,2,0)</f>
        <v>870</v>
      </c>
      <c r="P721" s="16" t="str">
        <f t="shared" si="33"/>
        <v>sama</v>
      </c>
      <c r="X721" t="s">
        <v>1547</v>
      </c>
      <c r="Y721">
        <v>320</v>
      </c>
      <c r="Z721">
        <v>320</v>
      </c>
      <c r="AA721" t="str">
        <f t="shared" si="34"/>
        <v>SAMA</v>
      </c>
      <c r="AC721" t="s">
        <v>15288</v>
      </c>
      <c r="AD721" t="e">
        <f>VLOOKUP(AC721,$J$3:$K$1324,2,0)</f>
        <v>#N/A</v>
      </c>
      <c r="AE721" s="11" t="str">
        <f t="shared" si="35"/>
        <v>0</v>
      </c>
    </row>
    <row r="722" spans="9:31" x14ac:dyDescent="0.25">
      <c r="I722" t="s">
        <v>13763</v>
      </c>
      <c r="J722" t="s">
        <v>15445</v>
      </c>
      <c r="K722">
        <v>360</v>
      </c>
      <c r="L722" t="e">
        <f>VLOOKUP(J722,'[1]stockopname_master_item (11)'!B$2:C$3427,2,0)</f>
        <v>#N/A</v>
      </c>
      <c r="M722" s="14" t="s">
        <v>6225</v>
      </c>
      <c r="N722" s="15">
        <v>2082</v>
      </c>
      <c r="O722" s="15">
        <f>VLOOKUP(M722,[2]Sheet1!B$2:C$1721,2,0)</f>
        <v>2082</v>
      </c>
      <c r="P722" s="16" t="str">
        <f t="shared" si="33"/>
        <v>sama</v>
      </c>
      <c r="X722" t="s">
        <v>5955</v>
      </c>
      <c r="Y722">
        <v>380</v>
      </c>
      <c r="Z722">
        <v>380</v>
      </c>
      <c r="AA722" t="str">
        <f t="shared" si="34"/>
        <v>SAMA</v>
      </c>
      <c r="AC722" t="s">
        <v>15289</v>
      </c>
      <c r="AD722">
        <f>VLOOKUP(AC722,$J$3:$K$1324,2,0)</f>
        <v>440</v>
      </c>
      <c r="AE722" s="11">
        <f t="shared" si="35"/>
        <v>440</v>
      </c>
    </row>
    <row r="723" spans="9:31" x14ac:dyDescent="0.25">
      <c r="I723" t="s">
        <v>13763</v>
      </c>
      <c r="J723" t="s">
        <v>15446</v>
      </c>
      <c r="K723">
        <v>300</v>
      </c>
      <c r="L723" t="e">
        <f>VLOOKUP(J723,'[1]stockopname_master_item (11)'!B$2:C$3427,2,0)</f>
        <v>#N/A</v>
      </c>
      <c r="M723" s="14" t="s">
        <v>13882</v>
      </c>
      <c r="N723" s="15">
        <v>170</v>
      </c>
      <c r="O723" s="15">
        <f>VLOOKUP(M723,[2]Sheet1!B$2:C$1721,2,0)</f>
        <v>170</v>
      </c>
      <c r="P723" s="16" t="str">
        <f t="shared" si="33"/>
        <v>sama</v>
      </c>
      <c r="X723" t="s">
        <v>13863</v>
      </c>
      <c r="Y723">
        <v>2020</v>
      </c>
      <c r="Z723">
        <v>2020</v>
      </c>
      <c r="AA723" t="str">
        <f t="shared" si="34"/>
        <v>SAMA</v>
      </c>
      <c r="AC723" t="s">
        <v>14242</v>
      </c>
      <c r="AD723">
        <f>VLOOKUP(AC723,$J$3:$K$1324,2,0)</f>
        <v>611</v>
      </c>
      <c r="AE723" s="11">
        <f t="shared" si="35"/>
        <v>611</v>
      </c>
    </row>
    <row r="724" spans="9:31" x14ac:dyDescent="0.25">
      <c r="I724" t="s">
        <v>13763</v>
      </c>
      <c r="J724" t="s">
        <v>15447</v>
      </c>
      <c r="K724">
        <v>600</v>
      </c>
      <c r="L724" t="e">
        <f>VLOOKUP(J724,'[1]stockopname_master_item (11)'!B$2:C$3427,2,0)</f>
        <v>#N/A</v>
      </c>
      <c r="M724" s="14" t="s">
        <v>723</v>
      </c>
      <c r="N724" s="15">
        <v>1</v>
      </c>
      <c r="O724" s="15">
        <f>VLOOKUP(M724,[2]Sheet1!B$2:C$1721,2,0)</f>
        <v>1</v>
      </c>
      <c r="P724" s="16" t="str">
        <f t="shared" si="33"/>
        <v>sama</v>
      </c>
      <c r="X724" t="s">
        <v>13864</v>
      </c>
      <c r="Y724">
        <v>1224</v>
      </c>
      <c r="Z724">
        <v>1224</v>
      </c>
      <c r="AA724" t="str">
        <f t="shared" si="34"/>
        <v>SAMA</v>
      </c>
      <c r="AC724" t="s">
        <v>15290</v>
      </c>
      <c r="AD724">
        <f>VLOOKUP(AC724,$J$3:$K$1324,2,0)</f>
        <v>1047</v>
      </c>
      <c r="AE724" s="11">
        <f t="shared" si="35"/>
        <v>1047</v>
      </c>
    </row>
    <row r="725" spans="9:31" x14ac:dyDescent="0.25">
      <c r="I725" t="s">
        <v>4280</v>
      </c>
      <c r="J725" t="s">
        <v>15448</v>
      </c>
      <c r="K725">
        <v>20</v>
      </c>
      <c r="L725" t="e">
        <f>VLOOKUP(J725,'[1]stockopname_master_item (11)'!B$2:C$3427,2,0)</f>
        <v>#N/A</v>
      </c>
      <c r="M725" s="14" t="s">
        <v>13883</v>
      </c>
      <c r="N725" s="15">
        <v>386</v>
      </c>
      <c r="O725" s="15">
        <f>VLOOKUP(M725,[2]Sheet1!B$2:C$1721,2,0)</f>
        <v>386</v>
      </c>
      <c r="P725" s="16" t="str">
        <f t="shared" si="33"/>
        <v>sama</v>
      </c>
      <c r="X725" t="s">
        <v>13865</v>
      </c>
      <c r="Y725">
        <v>10016</v>
      </c>
      <c r="Z725">
        <v>10016</v>
      </c>
      <c r="AA725" t="str">
        <f t="shared" si="34"/>
        <v>SAMA</v>
      </c>
      <c r="AC725" t="s">
        <v>15291</v>
      </c>
      <c r="AD725">
        <f>VLOOKUP(AC725,$J$3:$K$1324,2,0)</f>
        <v>10193</v>
      </c>
      <c r="AE725" s="11">
        <f t="shared" si="35"/>
        <v>10193</v>
      </c>
    </row>
    <row r="726" spans="9:31" x14ac:dyDescent="0.25">
      <c r="I726" t="s">
        <v>13764</v>
      </c>
      <c r="J726" t="s">
        <v>15449</v>
      </c>
      <c r="K726">
        <v>27</v>
      </c>
      <c r="L726" t="e">
        <f>VLOOKUP(J726,'[1]stockopname_master_item (11)'!B$2:C$3427,2,0)</f>
        <v>#N/A</v>
      </c>
      <c r="M726" s="14" t="s">
        <v>13884</v>
      </c>
      <c r="N726" s="15">
        <v>5080</v>
      </c>
      <c r="O726" s="15">
        <f>VLOOKUP(M726,[2]Sheet1!B$2:C$1721,2,0)</f>
        <v>5080</v>
      </c>
      <c r="P726" s="16" t="str">
        <f t="shared" si="33"/>
        <v>sama</v>
      </c>
      <c r="X726" t="s">
        <v>13866</v>
      </c>
      <c r="Y726">
        <v>4974</v>
      </c>
      <c r="Z726">
        <v>4974</v>
      </c>
      <c r="AA726" t="str">
        <f t="shared" si="34"/>
        <v>SAMA</v>
      </c>
      <c r="AC726" t="s">
        <v>15292</v>
      </c>
      <c r="AD726">
        <f>VLOOKUP(AC726,$J$3:$K$1324,2,0)</f>
        <v>30301</v>
      </c>
      <c r="AE726" s="11">
        <f t="shared" si="35"/>
        <v>30301</v>
      </c>
    </row>
    <row r="727" spans="9:31" x14ac:dyDescent="0.25">
      <c r="I727" t="s">
        <v>13764</v>
      </c>
      <c r="J727" t="s">
        <v>15450</v>
      </c>
      <c r="K727">
        <v>500</v>
      </c>
      <c r="L727" t="e">
        <f>VLOOKUP(J727,'[1]stockopname_master_item (11)'!B$2:C$3427,2,0)</f>
        <v>#N/A</v>
      </c>
      <c r="M727" s="14" t="s">
        <v>13879</v>
      </c>
      <c r="N727" s="15">
        <v>10813</v>
      </c>
      <c r="O727" s="15">
        <f>VLOOKUP(M727,[2]Sheet1!B$2:C$1721,2,0)</f>
        <v>10813</v>
      </c>
      <c r="P727" s="16" t="str">
        <f t="shared" si="33"/>
        <v>sama</v>
      </c>
      <c r="X727" t="s">
        <v>11713</v>
      </c>
      <c r="Y727">
        <v>8472</v>
      </c>
      <c r="Z727">
        <v>8472</v>
      </c>
      <c r="AA727" t="str">
        <f t="shared" si="34"/>
        <v>SAMA</v>
      </c>
      <c r="AC727" t="s">
        <v>14243</v>
      </c>
      <c r="AD727">
        <f>VLOOKUP(AC727,$J$3:$K$1324,2,0)</f>
        <v>4228</v>
      </c>
      <c r="AE727" s="11">
        <f t="shared" si="35"/>
        <v>4228</v>
      </c>
    </row>
    <row r="728" spans="9:31" x14ac:dyDescent="0.25">
      <c r="I728" t="s">
        <v>13764</v>
      </c>
      <c r="J728" t="s">
        <v>15451</v>
      </c>
      <c r="K728">
        <v>1700</v>
      </c>
      <c r="L728" t="e">
        <f>VLOOKUP(J728,'[1]stockopname_master_item (11)'!B$2:C$3427,2,0)</f>
        <v>#N/A</v>
      </c>
      <c r="M728" s="14" t="s">
        <v>13881</v>
      </c>
      <c r="N728" s="15">
        <v>133</v>
      </c>
      <c r="O728" s="15">
        <f>VLOOKUP(M728,[2]Sheet1!B$2:C$1721,2,0)</f>
        <v>133</v>
      </c>
      <c r="P728" s="16" t="str">
        <f t="shared" si="33"/>
        <v>sama</v>
      </c>
      <c r="X728" t="s">
        <v>13867</v>
      </c>
      <c r="Y728">
        <v>44</v>
      </c>
      <c r="Z728">
        <v>44</v>
      </c>
      <c r="AA728" t="str">
        <f t="shared" si="34"/>
        <v>SAMA</v>
      </c>
      <c r="AC728" t="s">
        <v>14244</v>
      </c>
      <c r="AD728">
        <f>VLOOKUP(AC728,$J$3:$K$1324,2,0)</f>
        <v>39798</v>
      </c>
      <c r="AE728" s="11">
        <f t="shared" si="35"/>
        <v>39798</v>
      </c>
    </row>
    <row r="729" spans="9:31" x14ac:dyDescent="0.25">
      <c r="I729" t="s">
        <v>13765</v>
      </c>
      <c r="J729" t="s">
        <v>15452</v>
      </c>
      <c r="K729">
        <v>123</v>
      </c>
      <c r="L729" t="e">
        <f>VLOOKUP(J729,'[1]stockopname_master_item (11)'!B$2:C$3427,2,0)</f>
        <v>#N/A</v>
      </c>
      <c r="M729" s="14" t="s">
        <v>9639</v>
      </c>
      <c r="N729" s="15">
        <v>4</v>
      </c>
      <c r="O729" s="15">
        <f>VLOOKUP(M729,[2]Sheet1!B$2:C$1721,2,0)</f>
        <v>4</v>
      </c>
      <c r="P729" s="16" t="str">
        <f t="shared" si="33"/>
        <v>sama</v>
      </c>
      <c r="X729" t="s">
        <v>13512</v>
      </c>
      <c r="Y729">
        <v>3284</v>
      </c>
      <c r="Z729">
        <v>3284</v>
      </c>
      <c r="AA729" t="str">
        <f t="shared" si="34"/>
        <v>SAMA</v>
      </c>
      <c r="AC729" t="s">
        <v>15294</v>
      </c>
      <c r="AD729" t="e">
        <f>VLOOKUP(AC729,$J$3:$K$1324,2,0)</f>
        <v>#N/A</v>
      </c>
      <c r="AE729" s="11" t="str">
        <f t="shared" si="35"/>
        <v>0</v>
      </c>
    </row>
    <row r="730" spans="9:31" x14ac:dyDescent="0.25">
      <c r="I730" t="s">
        <v>13765</v>
      </c>
      <c r="J730" t="s">
        <v>15453</v>
      </c>
      <c r="K730">
        <v>300</v>
      </c>
      <c r="L730" t="e">
        <f>VLOOKUP(J730,'[1]stockopname_master_item (11)'!B$2:C$3427,2,0)</f>
        <v>#N/A</v>
      </c>
      <c r="M730" s="14" t="s">
        <v>6287</v>
      </c>
      <c r="N730" s="15">
        <v>7979</v>
      </c>
      <c r="O730" s="15">
        <f>VLOOKUP(M730,[2]Sheet1!B$2:C$1721,2,0)</f>
        <v>7979</v>
      </c>
      <c r="P730" s="16" t="str">
        <f t="shared" si="33"/>
        <v>sama</v>
      </c>
      <c r="X730" t="s">
        <v>13869</v>
      </c>
      <c r="Y730">
        <v>925</v>
      </c>
      <c r="Z730">
        <v>925</v>
      </c>
      <c r="AA730" t="str">
        <f t="shared" si="34"/>
        <v>SAMA</v>
      </c>
      <c r="AC730" t="s">
        <v>15293</v>
      </c>
      <c r="AD730" t="e">
        <f>VLOOKUP(AC730,$J$3:$K$1324,2,0)</f>
        <v>#N/A</v>
      </c>
      <c r="AE730" s="11" t="str">
        <f t="shared" si="35"/>
        <v>0</v>
      </c>
    </row>
    <row r="731" spans="9:31" x14ac:dyDescent="0.25">
      <c r="I731" t="s">
        <v>13765</v>
      </c>
      <c r="J731" t="s">
        <v>15454</v>
      </c>
      <c r="K731">
        <v>1500</v>
      </c>
      <c r="L731" t="e">
        <f>VLOOKUP(J731,'[1]stockopname_master_item (11)'!B$2:C$3427,2,0)</f>
        <v>#N/A</v>
      </c>
      <c r="M731" s="14" t="s">
        <v>1557</v>
      </c>
      <c r="N731" s="15">
        <v>1189</v>
      </c>
      <c r="O731" s="15">
        <f>VLOOKUP(M731,[2]Sheet1!B$2:C$1721,2,0)</f>
        <v>1189</v>
      </c>
      <c r="P731" s="16" t="str">
        <f t="shared" si="33"/>
        <v>sama</v>
      </c>
      <c r="X731" t="s">
        <v>13870</v>
      </c>
      <c r="Y731">
        <v>697</v>
      </c>
      <c r="Z731">
        <v>697</v>
      </c>
      <c r="AA731" t="str">
        <f t="shared" si="34"/>
        <v>SAMA</v>
      </c>
      <c r="AC731" t="s">
        <v>14245</v>
      </c>
      <c r="AD731">
        <f>VLOOKUP(AC731,$J$3:$K$1324,2,0)</f>
        <v>1</v>
      </c>
      <c r="AE731" s="11">
        <f t="shared" si="35"/>
        <v>1</v>
      </c>
    </row>
    <row r="732" spans="9:31" x14ac:dyDescent="0.25">
      <c r="I732" t="s">
        <v>13765</v>
      </c>
      <c r="J732" t="s">
        <v>15455</v>
      </c>
      <c r="K732">
        <v>300</v>
      </c>
      <c r="L732" t="e">
        <f>VLOOKUP(J732,'[1]stockopname_master_item (11)'!B$2:C$3427,2,0)</f>
        <v>#N/A</v>
      </c>
      <c r="M732" s="14" t="s">
        <v>6282</v>
      </c>
      <c r="N732" s="15">
        <v>349</v>
      </c>
      <c r="O732" s="15">
        <f>VLOOKUP(M732,[2]Sheet1!B$2:C$1721,2,0)</f>
        <v>349</v>
      </c>
      <c r="P732" s="16" t="str">
        <f t="shared" si="33"/>
        <v>sama</v>
      </c>
      <c r="X732" t="s">
        <v>13871</v>
      </c>
      <c r="Y732">
        <v>140</v>
      </c>
      <c r="Z732">
        <v>140</v>
      </c>
      <c r="AA732" t="str">
        <f t="shared" si="34"/>
        <v>SAMA</v>
      </c>
      <c r="AC732" t="s">
        <v>15304</v>
      </c>
      <c r="AD732" t="e">
        <f>VLOOKUP(AC732,$J$3:$K$1324,2,0)</f>
        <v>#N/A</v>
      </c>
      <c r="AE732" s="11" t="str">
        <f t="shared" si="35"/>
        <v>0</v>
      </c>
    </row>
    <row r="733" spans="9:31" x14ac:dyDescent="0.25">
      <c r="I733" t="s">
        <v>4286</v>
      </c>
      <c r="J733" t="s">
        <v>15456</v>
      </c>
      <c r="K733">
        <v>140</v>
      </c>
      <c r="L733" t="e">
        <f>VLOOKUP(J733,'[1]stockopname_master_item (11)'!B$2:C$3427,2,0)</f>
        <v>#N/A</v>
      </c>
      <c r="M733" s="14" t="s">
        <v>6266</v>
      </c>
      <c r="N733" s="15">
        <v>2623</v>
      </c>
      <c r="O733" s="15">
        <f>VLOOKUP(M733,[2]Sheet1!B$2:C$1721,2,0)</f>
        <v>2623</v>
      </c>
      <c r="P733" s="16" t="str">
        <f t="shared" si="33"/>
        <v>sama</v>
      </c>
      <c r="X733" t="s">
        <v>6017</v>
      </c>
      <c r="Y733">
        <v>3373</v>
      </c>
      <c r="Z733">
        <v>3373</v>
      </c>
      <c r="AA733" t="str">
        <f t="shared" si="34"/>
        <v>SAMA</v>
      </c>
      <c r="AC733" t="s">
        <v>15305</v>
      </c>
      <c r="AD733">
        <f>VLOOKUP(AC733,$J$3:$K$1324,2,0)</f>
        <v>4</v>
      </c>
      <c r="AE733" s="11">
        <f t="shared" si="35"/>
        <v>4</v>
      </c>
    </row>
    <row r="734" spans="9:31" x14ac:dyDescent="0.25">
      <c r="I734" t="s">
        <v>13766</v>
      </c>
      <c r="J734" t="s">
        <v>15457</v>
      </c>
      <c r="K734">
        <v>500</v>
      </c>
      <c r="L734" t="e">
        <f>VLOOKUP(J734,'[1]stockopname_master_item (11)'!B$2:C$3427,2,0)</f>
        <v>#N/A</v>
      </c>
      <c r="M734" s="14" t="s">
        <v>6297</v>
      </c>
      <c r="N734" s="15">
        <v>600</v>
      </c>
      <c r="O734" s="15">
        <f>VLOOKUP(M734,[2]Sheet1!B$2:C$1721,2,0)</f>
        <v>600</v>
      </c>
      <c r="P734" s="16" t="str">
        <f t="shared" si="33"/>
        <v>sama</v>
      </c>
      <c r="X734" t="s">
        <v>13873</v>
      </c>
      <c r="Y734">
        <v>864</v>
      </c>
      <c r="Z734">
        <v>864</v>
      </c>
      <c r="AA734" t="str">
        <f t="shared" si="34"/>
        <v>SAMA</v>
      </c>
      <c r="AC734" t="s">
        <v>15306</v>
      </c>
      <c r="AD734">
        <f>VLOOKUP(AC734,$J$3:$K$1324,2,0)</f>
        <v>1125</v>
      </c>
      <c r="AE734" s="11">
        <f t="shared" si="35"/>
        <v>1125</v>
      </c>
    </row>
    <row r="735" spans="9:31" x14ac:dyDescent="0.25">
      <c r="I735" t="s">
        <v>13766</v>
      </c>
      <c r="J735" t="s">
        <v>15458</v>
      </c>
      <c r="K735">
        <v>472</v>
      </c>
      <c r="L735" t="e">
        <f>VLOOKUP(J735,'[1]stockopname_master_item (11)'!B$2:C$3427,2,0)</f>
        <v>#N/A</v>
      </c>
      <c r="M735" s="14" t="s">
        <v>13889</v>
      </c>
      <c r="N735" s="15">
        <v>9167</v>
      </c>
      <c r="O735" s="15">
        <f>VLOOKUP(M735,[2]Sheet1!B$2:C$1721,2,0)</f>
        <v>9167</v>
      </c>
      <c r="P735" s="16" t="str">
        <f t="shared" si="33"/>
        <v>sama</v>
      </c>
      <c r="X735" t="s">
        <v>13874</v>
      </c>
      <c r="Y735">
        <v>844</v>
      </c>
      <c r="Z735">
        <v>844</v>
      </c>
      <c r="AA735" t="str">
        <f t="shared" si="34"/>
        <v>SAMA</v>
      </c>
      <c r="AC735" t="s">
        <v>15302</v>
      </c>
      <c r="AD735">
        <f>VLOOKUP(AC735,$J$3:$K$1324,2,0)</f>
        <v>1</v>
      </c>
      <c r="AE735" s="11">
        <f t="shared" si="35"/>
        <v>1</v>
      </c>
    </row>
    <row r="736" spans="9:31" x14ac:dyDescent="0.25">
      <c r="I736" t="s">
        <v>13766</v>
      </c>
      <c r="J736" t="s">
        <v>15459</v>
      </c>
      <c r="K736">
        <v>500</v>
      </c>
      <c r="L736" t="e">
        <f>VLOOKUP(J736,'[1]stockopname_master_item (11)'!B$2:C$3427,2,0)</f>
        <v>#N/A</v>
      </c>
      <c r="M736" s="14" t="s">
        <v>13888</v>
      </c>
      <c r="N736" s="15">
        <v>4295</v>
      </c>
      <c r="O736" s="15">
        <f>VLOOKUP(M736,[2]Sheet1!B$2:C$1721,2,0)</f>
        <v>4295</v>
      </c>
      <c r="P736" s="16" t="str">
        <f t="shared" si="33"/>
        <v>sama</v>
      </c>
      <c r="X736" t="s">
        <v>6046</v>
      </c>
      <c r="Y736">
        <v>7440</v>
      </c>
      <c r="Z736">
        <v>7440</v>
      </c>
      <c r="AA736" t="str">
        <f t="shared" si="34"/>
        <v>SAMA</v>
      </c>
      <c r="AC736" t="s">
        <v>15300</v>
      </c>
      <c r="AD736" t="e">
        <f>VLOOKUP(AC736,$J$3:$K$1324,2,0)</f>
        <v>#N/A</v>
      </c>
      <c r="AE736" s="11" t="str">
        <f t="shared" si="35"/>
        <v>0</v>
      </c>
    </row>
    <row r="737" spans="9:31" x14ac:dyDescent="0.25">
      <c r="I737" t="s">
        <v>13767</v>
      </c>
      <c r="J737" t="s">
        <v>15460</v>
      </c>
      <c r="K737">
        <v>300</v>
      </c>
      <c r="L737" t="e">
        <f>VLOOKUP(J737,'[1]stockopname_master_item (11)'!B$2:C$3427,2,0)</f>
        <v>#N/A</v>
      </c>
      <c r="M737" s="14" t="s">
        <v>13513</v>
      </c>
      <c r="N737" s="15">
        <v>41</v>
      </c>
      <c r="O737" s="15">
        <f>VLOOKUP(M737,[2]Sheet1!B$2:C$1721,2,0)</f>
        <v>41</v>
      </c>
      <c r="P737" s="16" t="str">
        <f t="shared" si="33"/>
        <v>sama</v>
      </c>
      <c r="X737" t="s">
        <v>6065</v>
      </c>
      <c r="Y737">
        <v>9920</v>
      </c>
      <c r="Z737">
        <v>9920</v>
      </c>
      <c r="AA737" t="str">
        <f t="shared" si="34"/>
        <v>SAMA</v>
      </c>
      <c r="AC737" t="s">
        <v>15301</v>
      </c>
      <c r="AD737">
        <f>VLOOKUP(AC737,$J$3:$K$1324,2,0)</f>
        <v>10</v>
      </c>
      <c r="AE737" s="11">
        <f t="shared" si="35"/>
        <v>10</v>
      </c>
    </row>
    <row r="738" spans="9:31" x14ac:dyDescent="0.25">
      <c r="I738" t="s">
        <v>13767</v>
      </c>
      <c r="J738" t="s">
        <v>15461</v>
      </c>
      <c r="K738">
        <v>204</v>
      </c>
      <c r="L738" t="e">
        <f>VLOOKUP(J738,'[1]stockopname_master_item (11)'!B$2:C$3427,2,0)</f>
        <v>#N/A</v>
      </c>
      <c r="M738" s="14" t="s">
        <v>6309</v>
      </c>
      <c r="N738" s="15">
        <v>705</v>
      </c>
      <c r="O738" s="15">
        <f>VLOOKUP(M738,[2]Sheet1!B$2:C$1721,2,0)</f>
        <v>705</v>
      </c>
      <c r="P738" s="16" t="str">
        <f t="shared" si="33"/>
        <v>sama</v>
      </c>
      <c r="X738" t="s">
        <v>6067</v>
      </c>
      <c r="Y738">
        <v>4047</v>
      </c>
      <c r="Z738">
        <v>4047</v>
      </c>
      <c r="AA738" t="str">
        <f t="shared" si="34"/>
        <v>SAMA</v>
      </c>
      <c r="AC738" t="s">
        <v>15303</v>
      </c>
      <c r="AD738">
        <f>VLOOKUP(AC738,$J$3:$K$1324,2,0)</f>
        <v>345</v>
      </c>
      <c r="AE738" s="11">
        <f t="shared" si="35"/>
        <v>345</v>
      </c>
    </row>
    <row r="739" spans="9:31" x14ac:dyDescent="0.25">
      <c r="I739" t="s">
        <v>13767</v>
      </c>
      <c r="J739" t="s">
        <v>15462</v>
      </c>
      <c r="K739">
        <v>300</v>
      </c>
      <c r="L739" t="e">
        <f>VLOOKUP(J739,'[1]stockopname_master_item (11)'!B$2:C$3427,2,0)</f>
        <v>#N/A</v>
      </c>
      <c r="M739" s="14" t="s">
        <v>13890</v>
      </c>
      <c r="N739" s="15">
        <v>15816</v>
      </c>
      <c r="O739" s="15">
        <f>VLOOKUP(M739,[2]Sheet1!B$2:C$1721,2,0)</f>
        <v>15816</v>
      </c>
      <c r="P739" s="16" t="str">
        <f t="shared" si="33"/>
        <v>sama</v>
      </c>
      <c r="X739" t="s">
        <v>6076</v>
      </c>
      <c r="Y739">
        <v>364</v>
      </c>
      <c r="Z739">
        <v>364</v>
      </c>
      <c r="AA739" t="str">
        <f t="shared" si="34"/>
        <v>SAMA</v>
      </c>
      <c r="AC739" t="s">
        <v>15296</v>
      </c>
      <c r="AD739" t="e">
        <f>VLOOKUP(AC739,$J$3:$K$1324,2,0)</f>
        <v>#N/A</v>
      </c>
      <c r="AE739" s="11" t="str">
        <f t="shared" si="35"/>
        <v>0</v>
      </c>
    </row>
    <row r="740" spans="9:31" x14ac:dyDescent="0.25">
      <c r="I740" t="s">
        <v>4292</v>
      </c>
      <c r="J740" t="s">
        <v>15463</v>
      </c>
      <c r="K740">
        <v>100</v>
      </c>
      <c r="L740" t="e">
        <f>VLOOKUP(J740,'[1]stockopname_master_item (11)'!B$2:C$3427,2,0)</f>
        <v>#N/A</v>
      </c>
      <c r="M740" s="14" t="s">
        <v>13891</v>
      </c>
      <c r="N740" s="15">
        <v>20312</v>
      </c>
      <c r="O740" s="15">
        <f>VLOOKUP(M740,[2]Sheet1!B$2:C$1721,2,0)</f>
        <v>20312</v>
      </c>
      <c r="P740" s="16" t="str">
        <f t="shared" si="33"/>
        <v>sama</v>
      </c>
      <c r="X740" t="s">
        <v>6110</v>
      </c>
      <c r="Y740">
        <v>418</v>
      </c>
      <c r="Z740">
        <v>418</v>
      </c>
      <c r="AA740" t="str">
        <f t="shared" si="34"/>
        <v>SAMA</v>
      </c>
      <c r="AC740" t="s">
        <v>15298</v>
      </c>
      <c r="AD740" t="e">
        <f>VLOOKUP(AC740,$J$3:$K$1324,2,0)</f>
        <v>#N/A</v>
      </c>
      <c r="AE740" s="11" t="str">
        <f t="shared" si="35"/>
        <v>0</v>
      </c>
    </row>
    <row r="741" spans="9:31" x14ac:dyDescent="0.25">
      <c r="I741" t="s">
        <v>13768</v>
      </c>
      <c r="J741" t="s">
        <v>15464</v>
      </c>
      <c r="K741">
        <v>5000</v>
      </c>
      <c r="L741" t="e">
        <f>VLOOKUP(J741,'[1]stockopname_master_item (11)'!B$2:C$3427,2,0)</f>
        <v>#N/A</v>
      </c>
      <c r="M741" s="14" t="s">
        <v>13892</v>
      </c>
      <c r="N741" s="15">
        <v>10846</v>
      </c>
      <c r="O741" s="15">
        <f>VLOOKUP(M741,[2]Sheet1!B$2:C$1721,2,0)</f>
        <v>10846</v>
      </c>
      <c r="P741" s="16" t="str">
        <f t="shared" si="33"/>
        <v>sama</v>
      </c>
      <c r="X741" t="s">
        <v>13875</v>
      </c>
      <c r="Y741">
        <v>49</v>
      </c>
      <c r="Z741">
        <v>49</v>
      </c>
      <c r="AA741" t="str">
        <f t="shared" si="34"/>
        <v>SAMA</v>
      </c>
      <c r="AC741" t="s">
        <v>15295</v>
      </c>
      <c r="AD741" t="e">
        <f>VLOOKUP(AC741,$J$3:$K$1324,2,0)</f>
        <v>#N/A</v>
      </c>
      <c r="AE741" s="11" t="str">
        <f t="shared" si="35"/>
        <v>0</v>
      </c>
    </row>
    <row r="742" spans="9:31" x14ac:dyDescent="0.25">
      <c r="I742" t="s">
        <v>13768</v>
      </c>
      <c r="J742" t="s">
        <v>15465</v>
      </c>
      <c r="K742">
        <v>1331</v>
      </c>
      <c r="L742" t="e">
        <f>VLOOKUP(J742,'[1]stockopname_master_item (11)'!B$2:C$3427,2,0)</f>
        <v>#N/A</v>
      </c>
      <c r="M742" s="14" t="s">
        <v>6321</v>
      </c>
      <c r="N742" s="15">
        <v>26899</v>
      </c>
      <c r="O742" s="15">
        <f>VLOOKUP(M742,[2]Sheet1!B$2:C$1721,2,0)</f>
        <v>26899</v>
      </c>
      <c r="P742" s="16" t="str">
        <f t="shared" si="33"/>
        <v>sama</v>
      </c>
      <c r="X742" t="s">
        <v>13877</v>
      </c>
      <c r="Y742">
        <v>17661</v>
      </c>
      <c r="Z742">
        <v>17661</v>
      </c>
      <c r="AA742" t="str">
        <f t="shared" si="34"/>
        <v>SAMA</v>
      </c>
      <c r="AC742" t="s">
        <v>15297</v>
      </c>
      <c r="AD742" t="e">
        <f>VLOOKUP(AC742,$J$3:$K$1324,2,0)</f>
        <v>#N/A</v>
      </c>
      <c r="AE742" s="11" t="str">
        <f t="shared" si="35"/>
        <v>0</v>
      </c>
    </row>
    <row r="743" spans="9:31" x14ac:dyDescent="0.25">
      <c r="I743" t="s">
        <v>13769</v>
      </c>
      <c r="J743" t="s">
        <v>15466</v>
      </c>
      <c r="K743">
        <v>983</v>
      </c>
      <c r="L743" t="e">
        <f>VLOOKUP(J743,'[1]stockopname_master_item (11)'!B$2:C$3427,2,0)</f>
        <v>#N/A</v>
      </c>
      <c r="M743" s="14" t="s">
        <v>6325</v>
      </c>
      <c r="N743" s="15">
        <v>16571</v>
      </c>
      <c r="O743" s="15">
        <f>VLOOKUP(M743,[2]Sheet1!B$2:C$1721,2,0)</f>
        <v>16571</v>
      </c>
      <c r="P743" s="16" t="str">
        <f t="shared" si="33"/>
        <v>sama</v>
      </c>
      <c r="X743" t="s">
        <v>6136</v>
      </c>
      <c r="Y743">
        <v>110</v>
      </c>
      <c r="Z743">
        <v>110</v>
      </c>
      <c r="AA743" t="str">
        <f t="shared" si="34"/>
        <v>SAMA</v>
      </c>
      <c r="AC743" t="s">
        <v>15299</v>
      </c>
      <c r="AD743" t="e">
        <f>VLOOKUP(AC743,$J$3:$K$1324,2,0)</f>
        <v>#N/A</v>
      </c>
      <c r="AE743" s="11" t="str">
        <f t="shared" si="35"/>
        <v>0</v>
      </c>
    </row>
    <row r="744" spans="9:31" x14ac:dyDescent="0.25">
      <c r="I744" t="s">
        <v>13769</v>
      </c>
      <c r="J744" t="s">
        <v>15467</v>
      </c>
      <c r="K744">
        <v>3000</v>
      </c>
      <c r="L744" t="e">
        <f>VLOOKUP(J744,'[1]stockopname_master_item (11)'!B$2:C$3427,2,0)</f>
        <v>#N/A</v>
      </c>
      <c r="M744" s="14" t="s">
        <v>6334</v>
      </c>
      <c r="N744" s="15">
        <v>5815</v>
      </c>
      <c r="O744" s="15">
        <f>VLOOKUP(M744,[2]Sheet1!B$2:C$1721,2,0)</f>
        <v>5815</v>
      </c>
      <c r="P744" s="16" t="str">
        <f t="shared" si="33"/>
        <v>sama</v>
      </c>
      <c r="X744" t="s">
        <v>6139</v>
      </c>
      <c r="Y744">
        <v>190</v>
      </c>
      <c r="Z744">
        <v>190</v>
      </c>
      <c r="AA744" t="str">
        <f t="shared" si="34"/>
        <v>SAMA</v>
      </c>
      <c r="AC744" t="s">
        <v>15308</v>
      </c>
      <c r="AD744" t="e">
        <f>VLOOKUP(AC744,$J$3:$K$1324,2,0)</f>
        <v>#N/A</v>
      </c>
      <c r="AE744" s="11" t="str">
        <f t="shared" si="35"/>
        <v>0</v>
      </c>
    </row>
    <row r="745" spans="9:31" x14ac:dyDescent="0.25">
      <c r="I745" t="s">
        <v>4298</v>
      </c>
      <c r="J745" t="s">
        <v>15468</v>
      </c>
      <c r="K745">
        <v>35</v>
      </c>
      <c r="L745" t="e">
        <f>VLOOKUP(J745,'[1]stockopname_master_item (11)'!B$2:C$3427,2,0)</f>
        <v>#N/A</v>
      </c>
      <c r="M745" s="14" t="s">
        <v>11855</v>
      </c>
      <c r="N745" s="15">
        <v>755853</v>
      </c>
      <c r="O745" s="15">
        <f>VLOOKUP(M745,[2]Sheet1!B$2:C$1721,2,0)</f>
        <v>755853</v>
      </c>
      <c r="P745" s="16" t="str">
        <f t="shared" si="33"/>
        <v>sama</v>
      </c>
      <c r="X745" t="s">
        <v>6142</v>
      </c>
      <c r="Y745">
        <v>315</v>
      </c>
      <c r="Z745">
        <v>315</v>
      </c>
      <c r="AA745" t="str">
        <f t="shared" si="34"/>
        <v>SAMA</v>
      </c>
      <c r="AC745" t="s">
        <v>15307</v>
      </c>
      <c r="AD745" t="e">
        <f>VLOOKUP(AC745,$J$3:$K$1324,2,0)</f>
        <v>#N/A</v>
      </c>
      <c r="AE745" s="11" t="str">
        <f t="shared" si="35"/>
        <v>0</v>
      </c>
    </row>
    <row r="746" spans="9:31" x14ac:dyDescent="0.25">
      <c r="I746" t="s">
        <v>4298</v>
      </c>
      <c r="J746" t="s">
        <v>15469</v>
      </c>
      <c r="K746">
        <v>350</v>
      </c>
      <c r="L746" t="e">
        <f>VLOOKUP(J746,'[1]stockopname_master_item (11)'!B$2:C$3427,2,0)</f>
        <v>#N/A</v>
      </c>
      <c r="M746" s="14" t="s">
        <v>13895</v>
      </c>
      <c r="N746" s="15">
        <v>200</v>
      </c>
      <c r="O746" s="15">
        <f>VLOOKUP(M746,[2]Sheet1!B$2:C$1721,2,0)</f>
        <v>200</v>
      </c>
      <c r="P746" s="16" t="str">
        <f t="shared" si="33"/>
        <v>sama</v>
      </c>
      <c r="X746" t="s">
        <v>6144</v>
      </c>
      <c r="Y746">
        <v>15180</v>
      </c>
      <c r="Z746">
        <v>15180</v>
      </c>
      <c r="AA746" t="str">
        <f t="shared" si="34"/>
        <v>SAMA</v>
      </c>
      <c r="AC746" t="s">
        <v>15309</v>
      </c>
      <c r="AD746" t="e">
        <f>VLOOKUP(AC746,$J$3:$K$1324,2,0)</f>
        <v>#N/A</v>
      </c>
      <c r="AE746" s="11" t="str">
        <f t="shared" si="35"/>
        <v>0</v>
      </c>
    </row>
    <row r="747" spans="9:31" x14ac:dyDescent="0.25">
      <c r="I747" t="s">
        <v>4300</v>
      </c>
      <c r="J747" t="s">
        <v>15470</v>
      </c>
      <c r="K747">
        <v>980</v>
      </c>
      <c r="L747" t="e">
        <f>VLOOKUP(J747,'[1]stockopname_master_item (11)'!B$2:C$3427,2,0)</f>
        <v>#N/A</v>
      </c>
      <c r="M747" s="14" t="s">
        <v>13896</v>
      </c>
      <c r="N747" s="15">
        <v>140</v>
      </c>
      <c r="O747" s="15">
        <f>VLOOKUP(M747,[2]Sheet1!B$2:C$1721,2,0)</f>
        <v>140</v>
      </c>
      <c r="P747" s="16" t="str">
        <f t="shared" si="33"/>
        <v>sama</v>
      </c>
      <c r="X747" t="s">
        <v>6180</v>
      </c>
      <c r="Y747">
        <v>717</v>
      </c>
      <c r="Z747">
        <v>717</v>
      </c>
      <c r="AA747" t="str">
        <f t="shared" si="34"/>
        <v>SAMA</v>
      </c>
      <c r="AC747" t="s">
        <v>15310</v>
      </c>
      <c r="AD747" t="e">
        <f>VLOOKUP(AC747,$J$3:$K$1324,2,0)</f>
        <v>#N/A</v>
      </c>
      <c r="AE747" s="11" t="str">
        <f t="shared" si="35"/>
        <v>0</v>
      </c>
    </row>
    <row r="748" spans="9:31" x14ac:dyDescent="0.25">
      <c r="I748" t="s">
        <v>4302</v>
      </c>
      <c r="J748" t="s">
        <v>15471</v>
      </c>
      <c r="K748">
        <v>90</v>
      </c>
      <c r="L748" t="e">
        <f>VLOOKUP(J748,'[1]stockopname_master_item (11)'!B$2:C$3427,2,0)</f>
        <v>#N/A</v>
      </c>
      <c r="M748" s="14" t="s">
        <v>13893</v>
      </c>
      <c r="N748" s="15">
        <v>353</v>
      </c>
      <c r="O748" s="15">
        <f>VLOOKUP(M748,[2]Sheet1!B$2:C$1721,2,0)</f>
        <v>353</v>
      </c>
      <c r="P748" s="16" t="str">
        <f t="shared" si="33"/>
        <v>sama</v>
      </c>
      <c r="X748" t="s">
        <v>6210</v>
      </c>
      <c r="Y748">
        <v>870</v>
      </c>
      <c r="Z748">
        <v>870</v>
      </c>
      <c r="AA748" t="str">
        <f t="shared" si="34"/>
        <v>SAMA</v>
      </c>
      <c r="AC748" t="s">
        <v>15317</v>
      </c>
      <c r="AD748" t="e">
        <f>VLOOKUP(AC748,$J$3:$K$1324,2,0)</f>
        <v>#N/A</v>
      </c>
      <c r="AE748" s="11" t="str">
        <f t="shared" si="35"/>
        <v>0</v>
      </c>
    </row>
    <row r="749" spans="9:31" x14ac:dyDescent="0.25">
      <c r="I749" t="s">
        <v>4304</v>
      </c>
      <c r="J749" t="s">
        <v>15472</v>
      </c>
      <c r="K749">
        <v>100</v>
      </c>
      <c r="L749" t="e">
        <f>VLOOKUP(J749,'[1]stockopname_master_item (11)'!B$2:C$3427,2,0)</f>
        <v>#N/A</v>
      </c>
      <c r="M749" s="14" t="s">
        <v>736</v>
      </c>
      <c r="N749" s="15">
        <v>4</v>
      </c>
      <c r="O749" s="15">
        <f>VLOOKUP(M749,[2]Sheet1!B$2:C$1721,2,0)</f>
        <v>4</v>
      </c>
      <c r="P749" s="16" t="str">
        <f t="shared" si="33"/>
        <v>sama</v>
      </c>
      <c r="X749" t="s">
        <v>6225</v>
      </c>
      <c r="Y749">
        <v>2082</v>
      </c>
      <c r="Z749">
        <v>2082</v>
      </c>
      <c r="AA749" t="str">
        <f t="shared" si="34"/>
        <v>SAMA</v>
      </c>
      <c r="AC749" t="s">
        <v>15318</v>
      </c>
      <c r="AD749" t="e">
        <f>VLOOKUP(AC749,$J$3:$K$1324,2,0)</f>
        <v>#N/A</v>
      </c>
      <c r="AE749" s="11" t="str">
        <f t="shared" si="35"/>
        <v>0</v>
      </c>
    </row>
    <row r="750" spans="9:31" x14ac:dyDescent="0.25">
      <c r="I750" t="s">
        <v>4306</v>
      </c>
      <c r="J750" t="s">
        <v>15473</v>
      </c>
      <c r="K750">
        <v>200</v>
      </c>
      <c r="L750" t="e">
        <f>VLOOKUP(J750,'[1]stockopname_master_item (11)'!B$2:C$3427,2,0)</f>
        <v>#N/A</v>
      </c>
      <c r="M750" s="14" t="s">
        <v>738</v>
      </c>
      <c r="N750" s="15">
        <v>4</v>
      </c>
      <c r="O750" s="15">
        <f>VLOOKUP(M750,[2]Sheet1!B$2:C$1721,2,0)</f>
        <v>4</v>
      </c>
      <c r="P750" s="16" t="str">
        <f t="shared" si="33"/>
        <v>sama</v>
      </c>
      <c r="X750" t="s">
        <v>13879</v>
      </c>
      <c r="Y750">
        <v>10813</v>
      </c>
      <c r="Z750">
        <v>10813</v>
      </c>
      <c r="AA750" t="str">
        <f t="shared" si="34"/>
        <v>SAMA</v>
      </c>
      <c r="AC750" t="s">
        <v>15316</v>
      </c>
      <c r="AD750">
        <f>VLOOKUP(AC750,$J$3:$K$1324,2,0)</f>
        <v>1071</v>
      </c>
      <c r="AE750" s="11">
        <f t="shared" si="35"/>
        <v>1071</v>
      </c>
    </row>
    <row r="751" spans="9:31" x14ac:dyDescent="0.25">
      <c r="I751" t="s">
        <v>4308</v>
      </c>
      <c r="J751" t="s">
        <v>15474</v>
      </c>
      <c r="K751">
        <v>100</v>
      </c>
      <c r="L751" t="e">
        <f>VLOOKUP(J751,'[1]stockopname_master_item (11)'!B$2:C$3427,2,0)</f>
        <v>#N/A</v>
      </c>
      <c r="M751" s="14" t="s">
        <v>6358</v>
      </c>
      <c r="N751" s="15">
        <v>503</v>
      </c>
      <c r="O751" s="15">
        <f>VLOOKUP(M751,[2]Sheet1!B$2:C$1721,2,0)</f>
        <v>503</v>
      </c>
      <c r="P751" s="16" t="str">
        <f t="shared" si="33"/>
        <v>sama</v>
      </c>
      <c r="X751" t="s">
        <v>13881</v>
      </c>
      <c r="Y751">
        <v>133</v>
      </c>
      <c r="Z751">
        <v>133</v>
      </c>
      <c r="AA751" t="str">
        <f t="shared" si="34"/>
        <v>SAMA</v>
      </c>
      <c r="AC751" t="s">
        <v>14246</v>
      </c>
      <c r="AD751">
        <f>VLOOKUP(AC751,$J$3:$K$1324,2,0)</f>
        <v>2</v>
      </c>
      <c r="AE751" s="11">
        <f t="shared" si="35"/>
        <v>2</v>
      </c>
    </row>
    <row r="752" spans="9:31" x14ac:dyDescent="0.25">
      <c r="I752" t="s">
        <v>4310</v>
      </c>
      <c r="J752" t="s">
        <v>15475</v>
      </c>
      <c r="K752">
        <v>650</v>
      </c>
      <c r="L752" t="e">
        <f>VLOOKUP(J752,'[1]stockopname_master_item (11)'!B$2:C$3427,2,0)</f>
        <v>#N/A</v>
      </c>
      <c r="M752" s="14" t="s">
        <v>6362</v>
      </c>
      <c r="N752" s="15">
        <v>3150</v>
      </c>
      <c r="O752" s="15">
        <f>VLOOKUP(M752,[2]Sheet1!B$2:C$1721,2,0)</f>
        <v>3150</v>
      </c>
      <c r="P752" s="16" t="str">
        <f t="shared" si="33"/>
        <v>sama</v>
      </c>
      <c r="X752" t="s">
        <v>13882</v>
      </c>
      <c r="Y752">
        <v>170</v>
      </c>
      <c r="Z752">
        <v>170</v>
      </c>
      <c r="AA752" t="str">
        <f t="shared" si="34"/>
        <v>SAMA</v>
      </c>
      <c r="AC752" t="s">
        <v>15313</v>
      </c>
      <c r="AD752">
        <f>VLOOKUP(AC752,$J$3:$K$1324,2,0)</f>
        <v>1</v>
      </c>
      <c r="AE752" s="11">
        <f t="shared" si="35"/>
        <v>1</v>
      </c>
    </row>
    <row r="753" spans="9:31" x14ac:dyDescent="0.25">
      <c r="I753" t="s">
        <v>4312</v>
      </c>
      <c r="J753" t="s">
        <v>15477</v>
      </c>
      <c r="K753">
        <v>180</v>
      </c>
      <c r="L753" t="e">
        <f>VLOOKUP(J753,'[1]stockopname_master_item (11)'!B$2:C$3427,2,0)</f>
        <v>#N/A</v>
      </c>
      <c r="M753" s="14" t="s">
        <v>6374</v>
      </c>
      <c r="N753" s="15">
        <v>1315</v>
      </c>
      <c r="O753" s="15">
        <f>VLOOKUP(M753,[2]Sheet1!B$2:C$1721,2,0)</f>
        <v>1315</v>
      </c>
      <c r="P753" s="16" t="str">
        <f t="shared" si="33"/>
        <v>sama</v>
      </c>
      <c r="X753" t="s">
        <v>13883</v>
      </c>
      <c r="Y753">
        <v>386</v>
      </c>
      <c r="Z753">
        <v>386</v>
      </c>
      <c r="AA753" t="str">
        <f t="shared" si="34"/>
        <v>SAMA</v>
      </c>
      <c r="AC753" t="s">
        <v>15314</v>
      </c>
      <c r="AD753">
        <f>VLOOKUP(AC753,$J$3:$K$1324,2,0)</f>
        <v>4400</v>
      </c>
      <c r="AE753" s="11">
        <f t="shared" si="35"/>
        <v>4400</v>
      </c>
    </row>
    <row r="754" spans="9:31" x14ac:dyDescent="0.25">
      <c r="I754" t="s">
        <v>4316</v>
      </c>
      <c r="J754" t="s">
        <v>15479</v>
      </c>
      <c r="K754">
        <v>60</v>
      </c>
      <c r="L754" t="e">
        <f>VLOOKUP(J754,'[1]stockopname_master_item (11)'!B$2:C$3427,2,0)</f>
        <v>#N/A</v>
      </c>
      <c r="M754" s="14" t="s">
        <v>6371</v>
      </c>
      <c r="N754" s="15">
        <v>2979</v>
      </c>
      <c r="O754" s="15">
        <f>VLOOKUP(M754,[2]Sheet1!B$2:C$1721,2,0)</f>
        <v>2979</v>
      </c>
      <c r="P754" s="16" t="str">
        <f t="shared" si="33"/>
        <v>sama</v>
      </c>
      <c r="X754" t="s">
        <v>13884</v>
      </c>
      <c r="Y754">
        <v>5080</v>
      </c>
      <c r="Z754">
        <v>5080</v>
      </c>
      <c r="AA754" t="str">
        <f t="shared" si="34"/>
        <v>SAMA</v>
      </c>
      <c r="AC754" t="s">
        <v>15315</v>
      </c>
      <c r="AD754">
        <f>VLOOKUP(AC754,$J$3:$K$1324,2,0)</f>
        <v>1000</v>
      </c>
      <c r="AE754" s="11">
        <f t="shared" si="35"/>
        <v>1000</v>
      </c>
    </row>
    <row r="755" spans="9:31" x14ac:dyDescent="0.25">
      <c r="I755" t="s">
        <v>4329</v>
      </c>
      <c r="J755" t="s">
        <v>15484</v>
      </c>
      <c r="K755">
        <v>26</v>
      </c>
      <c r="L755" t="e">
        <f>VLOOKUP(J755,'[1]stockopname_master_item (11)'!B$2:C$3427,2,0)</f>
        <v>#N/A</v>
      </c>
      <c r="M755" s="14" t="s">
        <v>6387</v>
      </c>
      <c r="N755" s="15">
        <v>1400</v>
      </c>
      <c r="O755" s="15">
        <f>VLOOKUP(M755,[2]Sheet1!B$2:C$1721,2,0)</f>
        <v>1400</v>
      </c>
      <c r="P755" s="16" t="str">
        <f t="shared" si="33"/>
        <v>sama</v>
      </c>
      <c r="X755" t="s">
        <v>1557</v>
      </c>
      <c r="Y755">
        <v>1189</v>
      </c>
      <c r="Z755">
        <v>1189</v>
      </c>
      <c r="AA755" t="str">
        <f t="shared" si="34"/>
        <v>SAMA</v>
      </c>
      <c r="AC755" t="s">
        <v>14247</v>
      </c>
      <c r="AD755">
        <f>VLOOKUP(AC755,$J$3:$K$1324,2,0)</f>
        <v>1</v>
      </c>
      <c r="AE755" s="11">
        <f t="shared" si="35"/>
        <v>1</v>
      </c>
    </row>
    <row r="756" spans="9:31" x14ac:dyDescent="0.25">
      <c r="I756" t="s">
        <v>4329</v>
      </c>
      <c r="J756" t="s">
        <v>15485</v>
      </c>
      <c r="K756">
        <v>1350</v>
      </c>
      <c r="L756" t="e">
        <f>VLOOKUP(J756,'[1]stockopname_master_item (11)'!B$2:C$3427,2,0)</f>
        <v>#N/A</v>
      </c>
      <c r="M756" s="14" t="s">
        <v>6383</v>
      </c>
      <c r="N756" s="15">
        <v>50</v>
      </c>
      <c r="O756" s="15">
        <f>VLOOKUP(M756,[2]Sheet1!B$2:C$1721,2,0)</f>
        <v>50</v>
      </c>
      <c r="P756" s="16" t="str">
        <f t="shared" si="33"/>
        <v>sama</v>
      </c>
      <c r="X756" t="s">
        <v>6266</v>
      </c>
      <c r="Y756">
        <v>2623</v>
      </c>
      <c r="Z756">
        <v>2623</v>
      </c>
      <c r="AA756" t="str">
        <f t="shared" si="34"/>
        <v>SAMA</v>
      </c>
      <c r="AC756" t="s">
        <v>15319</v>
      </c>
      <c r="AD756">
        <f>VLOOKUP(AC756,$J$3:$K$1324,2,0)</f>
        <v>25</v>
      </c>
      <c r="AE756" s="11">
        <f t="shared" si="35"/>
        <v>25</v>
      </c>
    </row>
    <row r="757" spans="9:31" x14ac:dyDescent="0.25">
      <c r="I757" t="s">
        <v>4336</v>
      </c>
      <c r="J757" t="s">
        <v>15488</v>
      </c>
      <c r="K757">
        <v>210</v>
      </c>
      <c r="L757" t="e">
        <f>VLOOKUP(J757,'[1]stockopname_master_item (11)'!B$2:C$3427,2,0)</f>
        <v>#N/A</v>
      </c>
      <c r="M757" s="14" t="s">
        <v>11910</v>
      </c>
      <c r="N757" s="15">
        <v>17</v>
      </c>
      <c r="O757" s="15">
        <f>VLOOKUP(M757,[2]Sheet1!B$2:C$1721,2,0)</f>
        <v>17</v>
      </c>
      <c r="P757" s="16" t="str">
        <f t="shared" si="33"/>
        <v>sama</v>
      </c>
      <c r="X757" t="s">
        <v>6282</v>
      </c>
      <c r="Y757">
        <v>349</v>
      </c>
      <c r="Z757">
        <v>349</v>
      </c>
      <c r="AA757" t="str">
        <f t="shared" si="34"/>
        <v>SAMA</v>
      </c>
      <c r="AC757" t="s">
        <v>15320</v>
      </c>
      <c r="AD757">
        <f>VLOOKUP(AC757,$J$3:$K$1324,2,0)</f>
        <v>5994</v>
      </c>
      <c r="AE757" s="11">
        <f t="shared" si="35"/>
        <v>5994</v>
      </c>
    </row>
    <row r="758" spans="9:31" x14ac:dyDescent="0.25">
      <c r="I758" t="s">
        <v>4338</v>
      </c>
      <c r="J758" t="s">
        <v>15491</v>
      </c>
      <c r="K758">
        <v>569</v>
      </c>
      <c r="L758" t="e">
        <f>VLOOKUP(J758,'[1]stockopname_master_item (11)'!B$2:C$3427,2,0)</f>
        <v>#N/A</v>
      </c>
      <c r="M758" s="14" t="s">
        <v>11911</v>
      </c>
      <c r="N758" s="15">
        <v>360</v>
      </c>
      <c r="O758" s="15">
        <f>VLOOKUP(M758,[2]Sheet1!B$2:C$1721,2,0)</f>
        <v>360</v>
      </c>
      <c r="P758" s="16" t="str">
        <f t="shared" si="33"/>
        <v>sama</v>
      </c>
      <c r="X758" t="s">
        <v>6287</v>
      </c>
      <c r="Y758">
        <v>7979</v>
      </c>
      <c r="Z758">
        <v>7979</v>
      </c>
      <c r="AA758" t="str">
        <f t="shared" si="34"/>
        <v>SAMA</v>
      </c>
      <c r="AC758" t="s">
        <v>15321</v>
      </c>
      <c r="AD758">
        <f>VLOOKUP(AC758,$J$3:$K$1324,2,0)</f>
        <v>560</v>
      </c>
      <c r="AE758" s="11">
        <f t="shared" si="35"/>
        <v>560</v>
      </c>
    </row>
    <row r="759" spans="9:31" x14ac:dyDescent="0.25">
      <c r="I759" t="s">
        <v>4348</v>
      </c>
      <c r="J759" t="s">
        <v>15496</v>
      </c>
      <c r="K759">
        <v>191</v>
      </c>
      <c r="L759" t="e">
        <f>VLOOKUP(J759,'[1]stockopname_master_item (11)'!B$2:C$3427,2,0)</f>
        <v>#N/A</v>
      </c>
      <c r="M759" s="14" t="s">
        <v>11912</v>
      </c>
      <c r="N759" s="15">
        <v>88</v>
      </c>
      <c r="O759" s="15">
        <f>VLOOKUP(M759,[2]Sheet1!B$2:C$1721,2,0)</f>
        <v>88</v>
      </c>
      <c r="P759" s="16" t="str">
        <f t="shared" si="33"/>
        <v>sama</v>
      </c>
      <c r="X759" t="s">
        <v>6297</v>
      </c>
      <c r="Y759">
        <v>600</v>
      </c>
      <c r="Z759">
        <v>600</v>
      </c>
      <c r="AA759" t="str">
        <f t="shared" si="34"/>
        <v>SAMA</v>
      </c>
      <c r="AC759" t="s">
        <v>15312</v>
      </c>
      <c r="AD759">
        <f>VLOOKUP(AC759,$J$3:$K$1324,2,0)</f>
        <v>15</v>
      </c>
      <c r="AE759" s="11">
        <f t="shared" si="35"/>
        <v>15</v>
      </c>
    </row>
    <row r="760" spans="9:31" x14ac:dyDescent="0.25">
      <c r="I760" t="s">
        <v>13770</v>
      </c>
      <c r="J760" t="s">
        <v>15497</v>
      </c>
      <c r="K760">
        <v>324</v>
      </c>
      <c r="L760" t="e">
        <f>VLOOKUP(J760,'[1]stockopname_master_item (11)'!B$2:C$3427,2,0)</f>
        <v>#N/A</v>
      </c>
      <c r="M760" s="14" t="s">
        <v>6402</v>
      </c>
      <c r="N760" s="15">
        <v>75</v>
      </c>
      <c r="O760" s="15">
        <f>VLOOKUP(M760,[2]Sheet1!B$2:C$1721,2,0)</f>
        <v>75</v>
      </c>
      <c r="P760" s="16" t="str">
        <f t="shared" si="33"/>
        <v>sama</v>
      </c>
      <c r="X760" t="s">
        <v>6309</v>
      </c>
      <c r="Y760">
        <v>705</v>
      </c>
      <c r="Z760">
        <v>705</v>
      </c>
      <c r="AA760" t="str">
        <f t="shared" si="34"/>
        <v>SAMA</v>
      </c>
      <c r="AC760" t="s">
        <v>15311</v>
      </c>
      <c r="AD760" t="e">
        <f>VLOOKUP(AC760,$J$3:$K$1324,2,0)</f>
        <v>#N/A</v>
      </c>
      <c r="AE760" s="11" t="str">
        <f t="shared" si="35"/>
        <v>0</v>
      </c>
    </row>
    <row r="761" spans="9:31" x14ac:dyDescent="0.25">
      <c r="I761" t="s">
        <v>13770</v>
      </c>
      <c r="J761" t="s">
        <v>15498</v>
      </c>
      <c r="K761">
        <v>3</v>
      </c>
      <c r="L761" t="e">
        <f>VLOOKUP(J761,'[1]stockopname_master_item (11)'!B$2:C$3427,2,0)</f>
        <v>#N/A</v>
      </c>
      <c r="M761" s="14" t="s">
        <v>740</v>
      </c>
      <c r="N761" s="15">
        <v>9</v>
      </c>
      <c r="O761" s="15">
        <f>VLOOKUP(M761,[2]Sheet1!B$2:C$1721,2,0)</f>
        <v>9</v>
      </c>
      <c r="P761" s="16" t="str">
        <f t="shared" si="33"/>
        <v>sama</v>
      </c>
      <c r="X761" t="s">
        <v>13888</v>
      </c>
      <c r="Y761">
        <v>4295</v>
      </c>
      <c r="Z761">
        <v>4295</v>
      </c>
      <c r="AA761" t="str">
        <f t="shared" si="34"/>
        <v>SAMA</v>
      </c>
      <c r="AC761" t="s">
        <v>15324</v>
      </c>
      <c r="AD761" t="e">
        <f>VLOOKUP(AC761,$J$3:$K$1324,2,0)</f>
        <v>#N/A</v>
      </c>
      <c r="AE761" s="11" t="str">
        <f t="shared" si="35"/>
        <v>0</v>
      </c>
    </row>
    <row r="762" spans="9:31" x14ac:dyDescent="0.25">
      <c r="I762" t="s">
        <v>13771</v>
      </c>
      <c r="J762" t="s">
        <v>15499</v>
      </c>
      <c r="K762">
        <v>350</v>
      </c>
      <c r="L762" t="e">
        <f>VLOOKUP(J762,'[1]stockopname_master_item (11)'!B$2:C$3427,2,0)</f>
        <v>#N/A</v>
      </c>
      <c r="M762" s="14" t="s">
        <v>11927</v>
      </c>
      <c r="N762" s="15">
        <v>2718</v>
      </c>
      <c r="O762" s="15">
        <f>VLOOKUP(M762,[2]Sheet1!B$2:C$1721,2,0)</f>
        <v>2718</v>
      </c>
      <c r="P762" s="16" t="str">
        <f t="shared" si="33"/>
        <v>sama</v>
      </c>
      <c r="X762" t="s">
        <v>13889</v>
      </c>
      <c r="Y762">
        <v>9167</v>
      </c>
      <c r="Z762">
        <v>9167</v>
      </c>
      <c r="AA762" t="str">
        <f t="shared" si="34"/>
        <v>SAMA</v>
      </c>
      <c r="AC762" t="s">
        <v>15326</v>
      </c>
      <c r="AD762" t="e">
        <f>VLOOKUP(AC762,$J$3:$K$1324,2,0)</f>
        <v>#N/A</v>
      </c>
      <c r="AE762" s="11" t="str">
        <f t="shared" si="35"/>
        <v>0</v>
      </c>
    </row>
    <row r="763" spans="9:31" x14ac:dyDescent="0.25">
      <c r="I763" t="s">
        <v>4361</v>
      </c>
      <c r="J763" t="s">
        <v>15505</v>
      </c>
      <c r="K763">
        <v>1728</v>
      </c>
      <c r="L763" t="e">
        <f>VLOOKUP(J763,'[1]stockopname_master_item (11)'!B$2:C$3427,2,0)</f>
        <v>#N/A</v>
      </c>
      <c r="M763" s="14" t="s">
        <v>13898</v>
      </c>
      <c r="N763" s="15">
        <v>2811</v>
      </c>
      <c r="O763" s="15">
        <f>VLOOKUP(M763,[2]Sheet1!B$2:C$1721,2,0)</f>
        <v>2811</v>
      </c>
      <c r="P763" s="16" t="str">
        <f t="shared" si="33"/>
        <v>sama</v>
      </c>
      <c r="X763" t="s">
        <v>6321</v>
      </c>
      <c r="Y763">
        <v>26899</v>
      </c>
      <c r="Z763">
        <v>26899</v>
      </c>
      <c r="AA763" t="str">
        <f t="shared" si="34"/>
        <v>SAMA</v>
      </c>
      <c r="AC763" t="s">
        <v>15325</v>
      </c>
      <c r="AD763" t="e">
        <f>VLOOKUP(AC763,$J$3:$K$1324,2,0)</f>
        <v>#N/A</v>
      </c>
      <c r="AE763" s="11" t="str">
        <f t="shared" si="35"/>
        <v>0</v>
      </c>
    </row>
    <row r="764" spans="9:31" x14ac:dyDescent="0.25">
      <c r="I764" t="s">
        <v>4397</v>
      </c>
      <c r="J764" t="s">
        <v>15510</v>
      </c>
      <c r="K764">
        <v>2</v>
      </c>
      <c r="L764" t="e">
        <f>VLOOKUP(J764,'[1]stockopname_master_item (11)'!B$2:C$3427,2,0)</f>
        <v>#N/A</v>
      </c>
      <c r="M764" s="14" t="s">
        <v>13899</v>
      </c>
      <c r="N764" s="15">
        <v>1944</v>
      </c>
      <c r="O764" s="15">
        <f>VLOOKUP(M764,[2]Sheet1!B$2:C$1721,2,0)</f>
        <v>1944</v>
      </c>
      <c r="P764" s="16" t="str">
        <f t="shared" si="33"/>
        <v>sama</v>
      </c>
      <c r="X764" t="s">
        <v>6325</v>
      </c>
      <c r="Y764">
        <v>16571</v>
      </c>
      <c r="Z764">
        <v>16571</v>
      </c>
      <c r="AA764" t="str">
        <f t="shared" si="34"/>
        <v>SAMA</v>
      </c>
      <c r="AC764" t="s">
        <v>14248</v>
      </c>
      <c r="AD764" t="e">
        <f>VLOOKUP(AC764,$J$3:$K$1324,2,0)</f>
        <v>#N/A</v>
      </c>
      <c r="AE764" s="11" t="str">
        <f t="shared" si="35"/>
        <v>0</v>
      </c>
    </row>
    <row r="765" spans="9:31" x14ac:dyDescent="0.25">
      <c r="I765" t="s">
        <v>4397</v>
      </c>
      <c r="J765" t="s">
        <v>15515</v>
      </c>
      <c r="K765">
        <v>816</v>
      </c>
      <c r="L765" t="e">
        <f>VLOOKUP(J765,'[1]stockopname_master_item (11)'!B$2:C$3427,2,0)</f>
        <v>#N/A</v>
      </c>
      <c r="M765" s="14" t="s">
        <v>13520</v>
      </c>
      <c r="N765" s="15">
        <v>1</v>
      </c>
      <c r="O765" s="15">
        <f>VLOOKUP(M765,[2]Sheet1!B$2:C$1721,2,0)</f>
        <v>1</v>
      </c>
      <c r="P765" s="16" t="str">
        <f t="shared" si="33"/>
        <v>sama</v>
      </c>
      <c r="X765" t="s">
        <v>13890</v>
      </c>
      <c r="Y765">
        <v>15816</v>
      </c>
      <c r="Z765">
        <v>15816</v>
      </c>
      <c r="AA765" t="str">
        <f t="shared" si="34"/>
        <v>SAMA</v>
      </c>
      <c r="AC765" t="s">
        <v>15327</v>
      </c>
      <c r="AD765">
        <f>VLOOKUP(AC765,$J$3:$K$1324,2,0)</f>
        <v>16</v>
      </c>
      <c r="AE765" s="11">
        <f t="shared" si="35"/>
        <v>16</v>
      </c>
    </row>
    <row r="766" spans="9:31" x14ac:dyDescent="0.25">
      <c r="I766" t="s">
        <v>4440</v>
      </c>
      <c r="J766" t="s">
        <v>15522</v>
      </c>
      <c r="K766">
        <v>4032</v>
      </c>
      <c r="L766" t="e">
        <f>VLOOKUP(J766,'[1]stockopname_master_item (11)'!B$2:C$3427,2,0)</f>
        <v>#N/A</v>
      </c>
      <c r="M766" s="14" t="s">
        <v>6588</v>
      </c>
      <c r="N766" s="15">
        <v>183</v>
      </c>
      <c r="O766" s="15">
        <f>VLOOKUP(M766,[2]Sheet1!B$2:C$1721,2,0)</f>
        <v>183</v>
      </c>
      <c r="P766" s="16" t="str">
        <f t="shared" si="33"/>
        <v>sama</v>
      </c>
      <c r="X766" t="s">
        <v>13891</v>
      </c>
      <c r="Y766">
        <v>20312</v>
      </c>
      <c r="Z766">
        <v>20312</v>
      </c>
      <c r="AA766" t="str">
        <f t="shared" si="34"/>
        <v>SAMA</v>
      </c>
      <c r="AC766" t="s">
        <v>15328</v>
      </c>
      <c r="AD766">
        <f>VLOOKUP(AC766,$J$3:$K$1324,2,0)</f>
        <v>160</v>
      </c>
      <c r="AE766" s="11">
        <f t="shared" si="35"/>
        <v>160</v>
      </c>
    </row>
    <row r="767" spans="9:31" x14ac:dyDescent="0.25">
      <c r="I767" t="s">
        <v>4471</v>
      </c>
      <c r="J767" t="s">
        <v>15532</v>
      </c>
      <c r="K767">
        <v>384</v>
      </c>
      <c r="L767" t="e">
        <f>VLOOKUP(J767,'[1]stockopname_master_item (11)'!B$2:C$3427,2,0)</f>
        <v>#N/A</v>
      </c>
      <c r="M767" s="14" t="s">
        <v>6590</v>
      </c>
      <c r="N767" s="15">
        <v>247</v>
      </c>
      <c r="O767" s="15">
        <f>VLOOKUP(M767,[2]Sheet1!B$2:C$1721,2,0)</f>
        <v>247</v>
      </c>
      <c r="P767" s="16" t="str">
        <f t="shared" si="33"/>
        <v>sama</v>
      </c>
      <c r="X767" t="s">
        <v>13892</v>
      </c>
      <c r="Y767">
        <v>10846</v>
      </c>
      <c r="Z767">
        <v>10846</v>
      </c>
      <c r="AA767" t="str">
        <f t="shared" si="34"/>
        <v>SAMA</v>
      </c>
      <c r="AC767" t="s">
        <v>15322</v>
      </c>
      <c r="AD767" t="e">
        <f>VLOOKUP(AC767,$J$3:$K$1324,2,0)</f>
        <v>#N/A</v>
      </c>
      <c r="AE767" s="11" t="str">
        <f t="shared" si="35"/>
        <v>0</v>
      </c>
    </row>
    <row r="768" spans="9:31" x14ac:dyDescent="0.25">
      <c r="I768" t="s">
        <v>4503</v>
      </c>
      <c r="J768" t="s">
        <v>15536</v>
      </c>
      <c r="K768">
        <v>18</v>
      </c>
      <c r="L768" t="e">
        <f>VLOOKUP(J768,'[1]stockopname_master_item (11)'!B$2:C$3427,2,0)</f>
        <v>#N/A</v>
      </c>
      <c r="M768" s="14" t="s">
        <v>6494</v>
      </c>
      <c r="N768" s="15">
        <v>184</v>
      </c>
      <c r="O768" s="15">
        <f>VLOOKUP(M768,[2]Sheet1!B$2:C$1721,2,0)</f>
        <v>184</v>
      </c>
      <c r="P768" s="16" t="str">
        <f t="shared" si="33"/>
        <v>sama</v>
      </c>
      <c r="X768" t="s">
        <v>6334</v>
      </c>
      <c r="Y768">
        <v>5815</v>
      </c>
      <c r="Z768">
        <v>5815</v>
      </c>
      <c r="AA768" t="str">
        <f t="shared" si="34"/>
        <v>SAMA</v>
      </c>
      <c r="AC768" t="s">
        <v>15323</v>
      </c>
      <c r="AD768">
        <f>VLOOKUP(AC768,$J$3:$K$1324,2,0)</f>
        <v>400</v>
      </c>
      <c r="AE768" s="11">
        <f t="shared" si="35"/>
        <v>400</v>
      </c>
    </row>
    <row r="769" spans="9:31" x14ac:dyDescent="0.25">
      <c r="I769" t="s">
        <v>13498</v>
      </c>
      <c r="J769" t="s">
        <v>15539</v>
      </c>
      <c r="K769">
        <v>2970</v>
      </c>
      <c r="L769" t="e">
        <f>VLOOKUP(J769,'[1]stockopname_master_item (11)'!B$2:C$3427,2,0)</f>
        <v>#N/A</v>
      </c>
      <c r="M769" s="14" t="s">
        <v>6505</v>
      </c>
      <c r="N769" s="15">
        <v>200</v>
      </c>
      <c r="O769" s="15">
        <f>VLOOKUP(M769,[2]Sheet1!B$2:C$1721,2,0)</f>
        <v>200</v>
      </c>
      <c r="P769" s="16" t="str">
        <f t="shared" si="33"/>
        <v>sama</v>
      </c>
      <c r="X769" t="s">
        <v>11855</v>
      </c>
      <c r="Y769">
        <v>755853</v>
      </c>
      <c r="Z769">
        <v>755853</v>
      </c>
      <c r="AA769" t="str">
        <f t="shared" si="34"/>
        <v>SAMA</v>
      </c>
      <c r="AC769" t="s">
        <v>15330</v>
      </c>
      <c r="AD769" t="e">
        <f>VLOOKUP(AC769,$J$3:$K$1324,2,0)</f>
        <v>#N/A</v>
      </c>
      <c r="AE769" s="11" t="str">
        <f t="shared" si="35"/>
        <v>0</v>
      </c>
    </row>
    <row r="770" spans="9:31" x14ac:dyDescent="0.25">
      <c r="I770" t="s">
        <v>13773</v>
      </c>
      <c r="J770" t="s">
        <v>15540</v>
      </c>
      <c r="K770">
        <v>13500</v>
      </c>
      <c r="L770" t="e">
        <f>VLOOKUP(J770,'[1]stockopname_master_item (11)'!B$2:C$3427,2,0)</f>
        <v>#N/A</v>
      </c>
      <c r="M770" s="14" t="s">
        <v>757</v>
      </c>
      <c r="N770" s="15">
        <v>1</v>
      </c>
      <c r="O770" s="15">
        <f>VLOOKUP(M770,[2]Sheet1!B$2:C$1721,2,0)</f>
        <v>1</v>
      </c>
      <c r="P770" s="16" t="str">
        <f t="shared" si="33"/>
        <v>sama</v>
      </c>
      <c r="X770" t="s">
        <v>13893</v>
      </c>
      <c r="Y770">
        <v>353</v>
      </c>
      <c r="Z770">
        <v>353</v>
      </c>
      <c r="AA770" t="str">
        <f t="shared" si="34"/>
        <v>SAMA</v>
      </c>
      <c r="AC770" t="s">
        <v>15329</v>
      </c>
      <c r="AD770" t="e">
        <f>VLOOKUP(AC770,$J$3:$K$1324,2,0)</f>
        <v>#N/A</v>
      </c>
      <c r="AE770" s="11" t="str">
        <f t="shared" si="35"/>
        <v>0</v>
      </c>
    </row>
    <row r="771" spans="9:31" x14ac:dyDescent="0.25">
      <c r="I771" t="s">
        <v>13774</v>
      </c>
      <c r="J771" t="s">
        <v>15545</v>
      </c>
      <c r="K771">
        <v>5</v>
      </c>
      <c r="L771" t="e">
        <f>VLOOKUP(J771,'[1]stockopname_master_item (11)'!B$2:C$3427,2,0)</f>
        <v>#N/A</v>
      </c>
      <c r="M771" s="14" t="s">
        <v>805</v>
      </c>
      <c r="N771" s="15">
        <v>1</v>
      </c>
      <c r="O771" s="15">
        <f>VLOOKUP(M771,[2]Sheet1!B$2:C$1721,2,0)</f>
        <v>1</v>
      </c>
      <c r="P771" s="16" t="str">
        <f t="shared" si="33"/>
        <v>sama</v>
      </c>
      <c r="X771" t="s">
        <v>13895</v>
      </c>
      <c r="Y771">
        <v>200</v>
      </c>
      <c r="Z771">
        <v>200</v>
      </c>
      <c r="AA771" t="str">
        <f t="shared" si="34"/>
        <v>SAMA</v>
      </c>
      <c r="AC771" t="s">
        <v>15331</v>
      </c>
      <c r="AD771">
        <f>VLOOKUP(AC771,$J$3:$K$1324,2,0)</f>
        <v>1555</v>
      </c>
      <c r="AE771" s="11">
        <f t="shared" si="35"/>
        <v>1555</v>
      </c>
    </row>
    <row r="772" spans="9:31" x14ac:dyDescent="0.25">
      <c r="I772" t="s">
        <v>13774</v>
      </c>
      <c r="J772" t="s">
        <v>15546</v>
      </c>
      <c r="K772">
        <v>260</v>
      </c>
      <c r="L772" t="e">
        <f>VLOOKUP(J772,'[1]stockopname_master_item (11)'!B$2:C$3427,2,0)</f>
        <v>#N/A</v>
      </c>
      <c r="M772" s="14" t="s">
        <v>13519</v>
      </c>
      <c r="N772" s="15">
        <v>231</v>
      </c>
      <c r="O772" s="15">
        <f>VLOOKUP(M772,[2]Sheet1!B$2:C$1721,2,0)</f>
        <v>231</v>
      </c>
      <c r="P772" s="16" t="str">
        <f t="shared" ref="P772:P835" si="36">IF(O772-N772=0,"sama","tidak")</f>
        <v>sama</v>
      </c>
      <c r="X772" t="s">
        <v>13896</v>
      </c>
      <c r="Y772">
        <v>140</v>
      </c>
      <c r="Z772">
        <v>140</v>
      </c>
      <c r="AA772" t="str">
        <f t="shared" ref="AA772:AA835" si="37">IF(Y772-Z772=0,"SAMA","TIDAK")</f>
        <v>SAMA</v>
      </c>
      <c r="AC772" t="s">
        <v>15335</v>
      </c>
      <c r="AD772" t="e">
        <f>VLOOKUP(AC772,$J$3:$K$1324,2,0)</f>
        <v>#N/A</v>
      </c>
      <c r="AE772" s="11" t="str">
        <f t="shared" ref="AE772:AE835" si="38">IF(ISNA(AD772),"0",AD772)</f>
        <v>0</v>
      </c>
    </row>
    <row r="773" spans="9:31" x14ac:dyDescent="0.25">
      <c r="I773" t="s">
        <v>4542</v>
      </c>
      <c r="J773" t="s">
        <v>15549</v>
      </c>
      <c r="K773">
        <v>3</v>
      </c>
      <c r="L773" t="e">
        <f>VLOOKUP(J773,'[1]stockopname_master_item (11)'!B$2:C$3427,2,0)</f>
        <v>#N/A</v>
      </c>
      <c r="M773" s="14" t="s">
        <v>13915</v>
      </c>
      <c r="N773" s="15">
        <v>212</v>
      </c>
      <c r="O773" s="15">
        <f>VLOOKUP(M773,[2]Sheet1!B$2:C$1721,2,0)</f>
        <v>212</v>
      </c>
      <c r="P773" s="16" t="str">
        <f t="shared" si="36"/>
        <v>sama</v>
      </c>
      <c r="X773" t="s">
        <v>6358</v>
      </c>
      <c r="Y773">
        <v>503</v>
      </c>
      <c r="Z773">
        <v>503</v>
      </c>
      <c r="AA773" t="str">
        <f t="shared" si="37"/>
        <v>SAMA</v>
      </c>
      <c r="AC773" t="s">
        <v>15338</v>
      </c>
      <c r="AD773" t="e">
        <f>VLOOKUP(AC773,$J$3:$K$1324,2,0)</f>
        <v>#N/A</v>
      </c>
      <c r="AE773" s="11" t="str">
        <f t="shared" si="38"/>
        <v>0</v>
      </c>
    </row>
    <row r="774" spans="9:31" x14ac:dyDescent="0.25">
      <c r="I774" t="s">
        <v>4542</v>
      </c>
      <c r="J774" t="s">
        <v>15550</v>
      </c>
      <c r="K774">
        <v>220</v>
      </c>
      <c r="L774" t="e">
        <f>VLOOKUP(J774,'[1]stockopname_master_item (11)'!B$2:C$3427,2,0)</f>
        <v>#N/A</v>
      </c>
      <c r="M774" s="14" t="s">
        <v>6501</v>
      </c>
      <c r="N774" s="15">
        <v>312</v>
      </c>
      <c r="O774" s="15">
        <f>VLOOKUP(M774,[2]Sheet1!B$2:C$1721,2,0)</f>
        <v>312</v>
      </c>
      <c r="P774" s="16" t="str">
        <f t="shared" si="36"/>
        <v>sama</v>
      </c>
      <c r="X774" t="s">
        <v>6362</v>
      </c>
      <c r="Y774">
        <v>3150</v>
      </c>
      <c r="Z774">
        <v>3150</v>
      </c>
      <c r="AA774" t="str">
        <f t="shared" si="37"/>
        <v>SAMA</v>
      </c>
      <c r="AC774" t="s">
        <v>15339</v>
      </c>
      <c r="AD774" t="e">
        <f>VLOOKUP(AC774,$J$3:$K$1324,2,0)</f>
        <v>#N/A</v>
      </c>
      <c r="AE774" s="11" t="str">
        <f t="shared" si="38"/>
        <v>0</v>
      </c>
    </row>
    <row r="775" spans="9:31" x14ac:dyDescent="0.25">
      <c r="I775" t="s">
        <v>4555</v>
      </c>
      <c r="J775" t="s">
        <v>15557</v>
      </c>
      <c r="K775">
        <v>4920</v>
      </c>
      <c r="L775" t="e">
        <f>VLOOKUP(J775,'[1]stockopname_master_item (11)'!B$2:C$3427,2,0)</f>
        <v>#N/A</v>
      </c>
      <c r="M775" s="14" t="s">
        <v>6503</v>
      </c>
      <c r="N775" s="15">
        <v>318</v>
      </c>
      <c r="O775" s="15">
        <f>VLOOKUP(M775,[2]Sheet1!B$2:C$1721,2,0)</f>
        <v>318</v>
      </c>
      <c r="P775" s="16" t="str">
        <f t="shared" si="36"/>
        <v>sama</v>
      </c>
      <c r="X775" t="s">
        <v>6371</v>
      </c>
      <c r="Y775">
        <v>2979</v>
      </c>
      <c r="Z775">
        <v>2979</v>
      </c>
      <c r="AA775" t="str">
        <f t="shared" si="37"/>
        <v>SAMA</v>
      </c>
      <c r="AC775" t="s">
        <v>15336</v>
      </c>
      <c r="AD775" t="e">
        <f>VLOOKUP(AC775,$J$3:$K$1324,2,0)</f>
        <v>#N/A</v>
      </c>
      <c r="AE775" s="11" t="str">
        <f t="shared" si="38"/>
        <v>0</v>
      </c>
    </row>
    <row r="776" spans="9:31" x14ac:dyDescent="0.25">
      <c r="I776" t="s">
        <v>4555</v>
      </c>
      <c r="J776" t="s">
        <v>15558</v>
      </c>
      <c r="K776">
        <v>2300</v>
      </c>
      <c r="L776" t="e">
        <f>VLOOKUP(J776,'[1]stockopname_master_item (11)'!B$2:C$3427,2,0)</f>
        <v>#N/A</v>
      </c>
      <c r="M776" s="14" t="s">
        <v>13518</v>
      </c>
      <c r="N776" s="15">
        <v>257</v>
      </c>
      <c r="O776" s="15">
        <f>VLOOKUP(M776,[2]Sheet1!B$2:C$1721,2,0)</f>
        <v>257</v>
      </c>
      <c r="P776" s="16" t="str">
        <f t="shared" si="36"/>
        <v>sama</v>
      </c>
      <c r="X776" t="s">
        <v>6374</v>
      </c>
      <c r="Y776">
        <v>1315</v>
      </c>
      <c r="Z776">
        <v>1315</v>
      </c>
      <c r="AA776" t="str">
        <f t="shared" si="37"/>
        <v>SAMA</v>
      </c>
      <c r="AC776" t="s">
        <v>15337</v>
      </c>
      <c r="AD776">
        <f>VLOOKUP(AC776,$J$3:$K$1324,2,0)</f>
        <v>128359</v>
      </c>
      <c r="AE776" s="11">
        <f t="shared" si="38"/>
        <v>128359</v>
      </c>
    </row>
    <row r="777" spans="9:31" x14ac:dyDescent="0.25">
      <c r="I777" t="s">
        <v>13776</v>
      </c>
      <c r="J777" t="s">
        <v>15561</v>
      </c>
      <c r="K777">
        <v>10</v>
      </c>
      <c r="L777" t="e">
        <f>VLOOKUP(J777,'[1]stockopname_master_item (11)'!B$2:C$3427,2,0)</f>
        <v>#N/A</v>
      </c>
      <c r="M777" s="14" t="s">
        <v>13912</v>
      </c>
      <c r="N777" s="15">
        <v>192</v>
      </c>
      <c r="O777" s="15">
        <f>VLOOKUP(M777,[2]Sheet1!B$2:C$1721,2,0)</f>
        <v>192</v>
      </c>
      <c r="P777" s="16" t="str">
        <f t="shared" si="36"/>
        <v>sama</v>
      </c>
      <c r="X777" t="s">
        <v>6383</v>
      </c>
      <c r="Y777">
        <v>50</v>
      </c>
      <c r="Z777">
        <v>50</v>
      </c>
      <c r="AA777" t="str">
        <f t="shared" si="37"/>
        <v>SAMA</v>
      </c>
      <c r="AC777" t="s">
        <v>15332</v>
      </c>
      <c r="AD777" t="e">
        <f>VLOOKUP(AC777,$J$3:$K$1324,2,0)</f>
        <v>#N/A</v>
      </c>
      <c r="AE777" s="11" t="str">
        <f t="shared" si="38"/>
        <v>0</v>
      </c>
    </row>
    <row r="778" spans="9:31" x14ac:dyDescent="0.25">
      <c r="I778" t="s">
        <v>13776</v>
      </c>
      <c r="J778" t="s">
        <v>15562</v>
      </c>
      <c r="K778">
        <v>440</v>
      </c>
      <c r="L778" t="e">
        <f>VLOOKUP(J778,'[1]stockopname_master_item (11)'!B$2:C$3427,2,0)</f>
        <v>#N/A</v>
      </c>
      <c r="M778" s="14" t="s">
        <v>13923</v>
      </c>
      <c r="N778" s="15">
        <v>28</v>
      </c>
      <c r="O778" s="15">
        <f>VLOOKUP(M778,[2]Sheet1!B$2:C$1721,2,0)</f>
        <v>28</v>
      </c>
      <c r="P778" s="16" t="str">
        <f t="shared" si="36"/>
        <v>sama</v>
      </c>
      <c r="X778" t="s">
        <v>6387</v>
      </c>
      <c r="Y778">
        <v>1400</v>
      </c>
      <c r="Z778">
        <v>1400</v>
      </c>
      <c r="AA778" t="str">
        <f t="shared" si="37"/>
        <v>SAMA</v>
      </c>
      <c r="AC778" t="s">
        <v>15334</v>
      </c>
      <c r="AD778" t="e">
        <f>VLOOKUP(AC778,$J$3:$K$1324,2,0)</f>
        <v>#N/A</v>
      </c>
      <c r="AE778" s="11" t="str">
        <f t="shared" si="38"/>
        <v>0</v>
      </c>
    </row>
    <row r="779" spans="9:31" x14ac:dyDescent="0.25">
      <c r="I779" t="s">
        <v>13776</v>
      </c>
      <c r="J779" t="s">
        <v>15563</v>
      </c>
      <c r="K779">
        <v>500</v>
      </c>
      <c r="L779" t="e">
        <f>VLOOKUP(J779,'[1]stockopname_master_item (11)'!B$2:C$3427,2,0)</f>
        <v>#N/A</v>
      </c>
      <c r="M779" s="14" t="s">
        <v>6532</v>
      </c>
      <c r="N779" s="15">
        <v>209</v>
      </c>
      <c r="O779" s="15">
        <f>VLOOKUP(M779,[2]Sheet1!B$2:C$1721,2,0)</f>
        <v>209</v>
      </c>
      <c r="P779" s="16" t="str">
        <f t="shared" si="36"/>
        <v>sama</v>
      </c>
      <c r="X779" t="s">
        <v>6390</v>
      </c>
      <c r="Y779">
        <v>3063</v>
      </c>
      <c r="Z779">
        <v>3063</v>
      </c>
      <c r="AA779" t="str">
        <f t="shared" si="37"/>
        <v>SAMA</v>
      </c>
      <c r="AC779" t="s">
        <v>15333</v>
      </c>
      <c r="AD779" t="e">
        <f>VLOOKUP(AC779,$J$3:$K$1324,2,0)</f>
        <v>#N/A</v>
      </c>
      <c r="AE779" s="11" t="str">
        <f t="shared" si="38"/>
        <v>0</v>
      </c>
    </row>
    <row r="780" spans="9:31" x14ac:dyDescent="0.25">
      <c r="I780" t="s">
        <v>13776</v>
      </c>
      <c r="J780" t="s">
        <v>15564</v>
      </c>
      <c r="K780">
        <v>3000</v>
      </c>
      <c r="L780" t="e">
        <f>VLOOKUP(J780,'[1]stockopname_master_item (11)'!B$2:C$3427,2,0)</f>
        <v>#N/A</v>
      </c>
      <c r="M780" s="14" t="s">
        <v>6525</v>
      </c>
      <c r="N780" s="15">
        <v>192</v>
      </c>
      <c r="O780" s="15">
        <f>VLOOKUP(M780,[2]Sheet1!B$2:C$1721,2,0)</f>
        <v>192</v>
      </c>
      <c r="P780" s="16" t="str">
        <f t="shared" si="36"/>
        <v>sama</v>
      </c>
      <c r="X780" t="s">
        <v>11911</v>
      </c>
      <c r="Y780">
        <v>360</v>
      </c>
      <c r="Z780">
        <v>360</v>
      </c>
      <c r="AA780" t="str">
        <f t="shared" si="37"/>
        <v>SAMA</v>
      </c>
      <c r="AC780" t="s">
        <v>15344</v>
      </c>
      <c r="AD780" t="e">
        <f>VLOOKUP(AC780,$J$3:$K$1324,2,0)</f>
        <v>#N/A</v>
      </c>
      <c r="AE780" s="11" t="str">
        <f t="shared" si="38"/>
        <v>0</v>
      </c>
    </row>
    <row r="781" spans="9:31" x14ac:dyDescent="0.25">
      <c r="I781" t="s">
        <v>454</v>
      </c>
      <c r="J781" t="s">
        <v>15572</v>
      </c>
      <c r="K781">
        <v>305</v>
      </c>
      <c r="L781" t="e">
        <f>VLOOKUP(J781,'[1]stockopname_master_item (11)'!B$2:C$3427,2,0)</f>
        <v>#N/A</v>
      </c>
      <c r="M781" s="14" t="s">
        <v>6530</v>
      </c>
      <c r="N781" s="15">
        <v>161</v>
      </c>
      <c r="O781" s="15">
        <f>VLOOKUP(M781,[2]Sheet1!B$2:C$1721,2,0)</f>
        <v>161</v>
      </c>
      <c r="P781" s="16" t="str">
        <f t="shared" si="36"/>
        <v>sama</v>
      </c>
      <c r="X781" t="s">
        <v>11910</v>
      </c>
      <c r="Y781">
        <v>17</v>
      </c>
      <c r="Z781">
        <v>17</v>
      </c>
      <c r="AA781" t="str">
        <f t="shared" si="37"/>
        <v>SAMA</v>
      </c>
      <c r="AC781" t="s">
        <v>15340</v>
      </c>
      <c r="AD781" t="e">
        <f>VLOOKUP(AC781,$J$3:$K$1324,2,0)</f>
        <v>#N/A</v>
      </c>
      <c r="AE781" s="11" t="str">
        <f t="shared" si="38"/>
        <v>0</v>
      </c>
    </row>
    <row r="782" spans="9:31" x14ac:dyDescent="0.25">
      <c r="I782" t="s">
        <v>454</v>
      </c>
      <c r="J782" t="s">
        <v>15573</v>
      </c>
      <c r="K782">
        <v>451400</v>
      </c>
      <c r="L782" t="e">
        <f>VLOOKUP(J782,'[1]stockopname_master_item (11)'!B$2:C$3427,2,0)</f>
        <v>#N/A</v>
      </c>
      <c r="M782" s="14" t="s">
        <v>6528</v>
      </c>
      <c r="N782" s="15">
        <v>1</v>
      </c>
      <c r="O782" s="15">
        <f>VLOOKUP(M782,[2]Sheet1!B$2:C$1721,2,0)</f>
        <v>1</v>
      </c>
      <c r="P782" s="16" t="str">
        <f t="shared" si="36"/>
        <v>sama</v>
      </c>
      <c r="X782" t="s">
        <v>11912</v>
      </c>
      <c r="Y782">
        <v>88</v>
      </c>
      <c r="Z782">
        <v>88</v>
      </c>
      <c r="AA782" t="str">
        <f t="shared" si="37"/>
        <v>SAMA</v>
      </c>
      <c r="AC782" t="s">
        <v>15343</v>
      </c>
      <c r="AD782" t="e">
        <f>VLOOKUP(AC782,$J$3:$K$1324,2,0)</f>
        <v>#N/A</v>
      </c>
      <c r="AE782" s="11" t="str">
        <f t="shared" si="38"/>
        <v>0</v>
      </c>
    </row>
    <row r="783" spans="9:31" x14ac:dyDescent="0.25">
      <c r="I783" t="s">
        <v>4577</v>
      </c>
      <c r="J783" t="s">
        <v>15577</v>
      </c>
      <c r="K783">
        <v>54190</v>
      </c>
      <c r="L783" t="e">
        <f>VLOOKUP(J783,'[1]stockopname_master_item (11)'!B$2:C$3427,2,0)</f>
        <v>#N/A</v>
      </c>
      <c r="M783" s="14" t="s">
        <v>6517</v>
      </c>
      <c r="N783" s="15">
        <v>50</v>
      </c>
      <c r="O783" s="15">
        <f>VLOOKUP(M783,[2]Sheet1!B$2:C$1721,2,0)</f>
        <v>50</v>
      </c>
      <c r="P783" s="16" t="str">
        <f t="shared" si="36"/>
        <v>sama</v>
      </c>
      <c r="X783" t="s">
        <v>6402</v>
      </c>
      <c r="Y783">
        <v>75</v>
      </c>
      <c r="Z783">
        <v>75</v>
      </c>
      <c r="AA783" t="str">
        <f t="shared" si="37"/>
        <v>SAMA</v>
      </c>
      <c r="AC783" t="s">
        <v>15341</v>
      </c>
      <c r="AD783" t="e">
        <f>VLOOKUP(AC783,$J$3:$K$1324,2,0)</f>
        <v>#N/A</v>
      </c>
      <c r="AE783" s="11" t="str">
        <f t="shared" si="38"/>
        <v>0</v>
      </c>
    </row>
    <row r="784" spans="9:31" x14ac:dyDescent="0.25">
      <c r="I784" t="s">
        <v>4589</v>
      </c>
      <c r="J784" t="s">
        <v>15588</v>
      </c>
      <c r="K784">
        <v>205</v>
      </c>
      <c r="L784" t="e">
        <f>VLOOKUP(J784,'[1]stockopname_master_item (11)'!B$2:C$3427,2,0)</f>
        <v>#N/A</v>
      </c>
      <c r="M784" s="14" t="s">
        <v>13931</v>
      </c>
      <c r="N784" s="15">
        <v>163</v>
      </c>
      <c r="O784" s="15">
        <f>VLOOKUP(M784,[2]Sheet1!B$2:C$1721,2,0)</f>
        <v>163</v>
      </c>
      <c r="P784" s="16" t="str">
        <f t="shared" si="36"/>
        <v>sama</v>
      </c>
      <c r="X784" t="s">
        <v>13898</v>
      </c>
      <c r="Y784">
        <v>2811</v>
      </c>
      <c r="Z784">
        <v>2811</v>
      </c>
      <c r="AA784" t="str">
        <f t="shared" si="37"/>
        <v>SAMA</v>
      </c>
      <c r="AC784" t="s">
        <v>15342</v>
      </c>
      <c r="AD784">
        <f>VLOOKUP(AC784,$J$3:$K$1324,2,0)</f>
        <v>25</v>
      </c>
      <c r="AE784" s="11">
        <f t="shared" si="38"/>
        <v>25</v>
      </c>
    </row>
    <row r="785" spans="9:31" x14ac:dyDescent="0.25">
      <c r="I785" t="s">
        <v>13780</v>
      </c>
      <c r="J785" t="s">
        <v>15589</v>
      </c>
      <c r="K785">
        <v>351</v>
      </c>
      <c r="L785" t="e">
        <f>VLOOKUP(J785,'[1]stockopname_master_item (11)'!B$2:C$3427,2,0)</f>
        <v>#N/A</v>
      </c>
      <c r="M785" s="14" t="s">
        <v>13517</v>
      </c>
      <c r="N785" s="15">
        <v>332</v>
      </c>
      <c r="O785" s="15">
        <f>VLOOKUP(M785,[2]Sheet1!B$2:C$1721,2,0)</f>
        <v>332</v>
      </c>
      <c r="P785" s="16" t="str">
        <f t="shared" si="36"/>
        <v>sama</v>
      </c>
      <c r="X785" t="s">
        <v>11927</v>
      </c>
      <c r="Y785">
        <v>2718</v>
      </c>
      <c r="Z785">
        <v>2718</v>
      </c>
      <c r="AA785" t="str">
        <f t="shared" si="37"/>
        <v>SAMA</v>
      </c>
      <c r="AC785" t="s">
        <v>15345</v>
      </c>
      <c r="AD785" t="e">
        <f>VLOOKUP(AC785,$J$3:$K$1324,2,0)</f>
        <v>#N/A</v>
      </c>
      <c r="AE785" s="11" t="str">
        <f t="shared" si="38"/>
        <v>0</v>
      </c>
    </row>
    <row r="786" spans="9:31" x14ac:dyDescent="0.25">
      <c r="I786" t="s">
        <v>13780</v>
      </c>
      <c r="J786" t="s">
        <v>15590</v>
      </c>
      <c r="K786">
        <v>904</v>
      </c>
      <c r="L786" t="e">
        <f>VLOOKUP(J786,'[1]stockopname_master_item (11)'!B$2:C$3427,2,0)</f>
        <v>#N/A</v>
      </c>
      <c r="M786" s="14" t="s">
        <v>13925</v>
      </c>
      <c r="N786" s="15">
        <v>7</v>
      </c>
      <c r="O786" s="15">
        <f>VLOOKUP(M786,[2]Sheet1!B$2:C$1721,2,0)</f>
        <v>7</v>
      </c>
      <c r="P786" s="16" t="str">
        <f t="shared" si="36"/>
        <v>sama</v>
      </c>
      <c r="X786" t="s">
        <v>13899</v>
      </c>
      <c r="Y786">
        <v>1944</v>
      </c>
      <c r="Z786">
        <v>1944</v>
      </c>
      <c r="AA786" t="str">
        <f t="shared" si="37"/>
        <v>SAMA</v>
      </c>
      <c r="AC786" t="s">
        <v>15346</v>
      </c>
      <c r="AD786" t="e">
        <f>VLOOKUP(AC786,$J$3:$K$1324,2,0)</f>
        <v>#N/A</v>
      </c>
      <c r="AE786" s="11" t="str">
        <f t="shared" si="38"/>
        <v>0</v>
      </c>
    </row>
    <row r="787" spans="9:31" x14ac:dyDescent="0.25">
      <c r="I787" t="s">
        <v>1481</v>
      </c>
      <c r="J787" t="s">
        <v>15593</v>
      </c>
      <c r="K787">
        <v>320</v>
      </c>
      <c r="L787" t="e">
        <f>VLOOKUP(J787,'[1]stockopname_master_item (11)'!B$2:C$3427,2,0)</f>
        <v>#N/A</v>
      </c>
      <c r="M787" s="14" t="s">
        <v>13926</v>
      </c>
      <c r="N787" s="15">
        <v>46</v>
      </c>
      <c r="O787" s="15">
        <f>VLOOKUP(M787,[2]Sheet1!B$2:C$1721,2,0)</f>
        <v>46</v>
      </c>
      <c r="P787" s="16" t="str">
        <f t="shared" si="36"/>
        <v>sama</v>
      </c>
      <c r="X787" t="s">
        <v>13900</v>
      </c>
      <c r="Y787">
        <v>21</v>
      </c>
      <c r="Z787">
        <v>21</v>
      </c>
      <c r="AA787" t="str">
        <f t="shared" si="37"/>
        <v>SAMA</v>
      </c>
      <c r="AC787" t="s">
        <v>15347</v>
      </c>
      <c r="AD787">
        <f>VLOOKUP(AC787,$J$3:$K$1324,2,0)</f>
        <v>14</v>
      </c>
      <c r="AE787" s="11">
        <f t="shared" si="38"/>
        <v>14</v>
      </c>
    </row>
    <row r="788" spans="9:31" x14ac:dyDescent="0.25">
      <c r="I788" t="s">
        <v>1481</v>
      </c>
      <c r="J788" t="s">
        <v>15594</v>
      </c>
      <c r="K788">
        <v>16560</v>
      </c>
      <c r="L788" t="e">
        <f>VLOOKUP(J788,'[1]stockopname_master_item (11)'!B$2:C$3427,2,0)</f>
        <v>#N/A</v>
      </c>
      <c r="M788" s="14" t="s">
        <v>13932</v>
      </c>
      <c r="N788" s="15">
        <v>388</v>
      </c>
      <c r="O788" s="15">
        <f>VLOOKUP(M788,[2]Sheet1!B$2:C$1721,2,0)</f>
        <v>388</v>
      </c>
      <c r="P788" s="16" t="str">
        <f t="shared" si="36"/>
        <v>sama</v>
      </c>
      <c r="X788" t="s">
        <v>13902</v>
      </c>
      <c r="Y788">
        <v>53</v>
      </c>
      <c r="Z788">
        <v>53</v>
      </c>
      <c r="AA788" t="str">
        <f t="shared" si="37"/>
        <v>SAMA</v>
      </c>
      <c r="AC788" t="s">
        <v>15348</v>
      </c>
      <c r="AD788" t="e">
        <f>VLOOKUP(AC788,$J$3:$K$1324,2,0)</f>
        <v>#N/A</v>
      </c>
      <c r="AE788" s="11" t="str">
        <f t="shared" si="38"/>
        <v>0</v>
      </c>
    </row>
    <row r="789" spans="9:31" x14ac:dyDescent="0.25">
      <c r="I789" t="s">
        <v>1484</v>
      </c>
      <c r="J789" t="s">
        <v>15595</v>
      </c>
      <c r="K789">
        <v>3</v>
      </c>
      <c r="L789" t="e">
        <f>VLOOKUP(J789,'[1]stockopname_master_item (11)'!B$2:C$3427,2,0)</f>
        <v>#N/A</v>
      </c>
      <c r="M789" s="14" t="s">
        <v>13927</v>
      </c>
      <c r="N789" s="15">
        <v>102</v>
      </c>
      <c r="O789" s="15">
        <f>VLOOKUP(M789,[2]Sheet1!B$2:C$1721,2,0)</f>
        <v>102</v>
      </c>
      <c r="P789" s="16" t="str">
        <f t="shared" si="36"/>
        <v>sama</v>
      </c>
      <c r="X789" t="s">
        <v>13903</v>
      </c>
      <c r="Y789">
        <v>59</v>
      </c>
      <c r="Z789">
        <v>59</v>
      </c>
      <c r="AA789" t="str">
        <f t="shared" si="37"/>
        <v>SAMA</v>
      </c>
      <c r="AC789" t="s">
        <v>15349</v>
      </c>
      <c r="AD789" t="e">
        <f>VLOOKUP(AC789,$J$3:$K$1324,2,0)</f>
        <v>#N/A</v>
      </c>
      <c r="AE789" s="11" t="str">
        <f t="shared" si="38"/>
        <v>0</v>
      </c>
    </row>
    <row r="790" spans="9:31" x14ac:dyDescent="0.25">
      <c r="I790" t="s">
        <v>4597</v>
      </c>
      <c r="J790" t="s">
        <v>15599</v>
      </c>
      <c r="K790">
        <v>7150</v>
      </c>
      <c r="L790" t="e">
        <f>VLOOKUP(J790,'[1]stockopname_master_item (11)'!B$2:C$3427,2,0)</f>
        <v>#N/A</v>
      </c>
      <c r="M790" s="14" t="s">
        <v>13933</v>
      </c>
      <c r="N790" s="15">
        <v>229</v>
      </c>
      <c r="O790" s="15">
        <f>VLOOKUP(M790,[2]Sheet1!B$2:C$1721,2,0)</f>
        <v>229</v>
      </c>
      <c r="P790" s="16" t="str">
        <f t="shared" si="36"/>
        <v>sama</v>
      </c>
      <c r="X790" t="s">
        <v>13904</v>
      </c>
      <c r="Y790">
        <v>13</v>
      </c>
      <c r="Z790">
        <v>13</v>
      </c>
      <c r="AA790" t="str">
        <f t="shared" si="37"/>
        <v>SAMA</v>
      </c>
      <c r="AC790" t="s">
        <v>14249</v>
      </c>
      <c r="AD790" t="e">
        <f>VLOOKUP(AC790,$J$3:$K$1324,2,0)</f>
        <v>#N/A</v>
      </c>
      <c r="AE790" s="11" t="str">
        <f t="shared" si="38"/>
        <v>0</v>
      </c>
    </row>
    <row r="791" spans="9:31" x14ac:dyDescent="0.25">
      <c r="I791" t="s">
        <v>4597</v>
      </c>
      <c r="J791" t="s">
        <v>15601</v>
      </c>
      <c r="K791">
        <v>5350</v>
      </c>
      <c r="L791" t="e">
        <f>VLOOKUP(J791,'[1]stockopname_master_item (11)'!B$2:C$3427,2,0)</f>
        <v>#N/A</v>
      </c>
      <c r="M791" s="14" t="s">
        <v>13514</v>
      </c>
      <c r="N791" s="15">
        <v>18</v>
      </c>
      <c r="O791" s="15">
        <f>VLOOKUP(M791,[2]Sheet1!B$2:C$1721,2,0)</f>
        <v>18</v>
      </c>
      <c r="P791" s="16" t="str">
        <f t="shared" si="36"/>
        <v>sama</v>
      </c>
      <c r="X791" t="s">
        <v>13905</v>
      </c>
      <c r="Y791">
        <v>10</v>
      </c>
      <c r="Z791">
        <v>10</v>
      </c>
      <c r="AA791" t="str">
        <f t="shared" si="37"/>
        <v>SAMA</v>
      </c>
      <c r="AC791" t="s">
        <v>15356</v>
      </c>
      <c r="AD791" t="e">
        <f>VLOOKUP(AC791,$J$3:$K$1324,2,0)</f>
        <v>#N/A</v>
      </c>
      <c r="AE791" s="11" t="str">
        <f t="shared" si="38"/>
        <v>0</v>
      </c>
    </row>
    <row r="792" spans="9:31" x14ac:dyDescent="0.25">
      <c r="I792" t="s">
        <v>4601</v>
      </c>
      <c r="J792" t="s">
        <v>15604</v>
      </c>
      <c r="K792">
        <v>1395</v>
      </c>
      <c r="L792" t="e">
        <f>VLOOKUP(J792,'[1]stockopname_master_item (11)'!B$2:C$3427,2,0)</f>
        <v>#N/A</v>
      </c>
      <c r="M792" s="14" t="s">
        <v>788</v>
      </c>
      <c r="N792" s="15">
        <v>2</v>
      </c>
      <c r="O792" s="15">
        <f>VLOOKUP(M792,[2]Sheet1!B$2:C$1721,2,0)</f>
        <v>2</v>
      </c>
      <c r="P792" s="16" t="str">
        <f t="shared" si="36"/>
        <v>sama</v>
      </c>
      <c r="X792" t="s">
        <v>6459</v>
      </c>
      <c r="Y792">
        <v>137</v>
      </c>
      <c r="Z792">
        <v>137</v>
      </c>
      <c r="AA792" t="str">
        <f t="shared" si="37"/>
        <v>SAMA</v>
      </c>
      <c r="AC792" t="s">
        <v>15357</v>
      </c>
      <c r="AD792">
        <f>VLOOKUP(AC792,$J$3:$K$1324,2,0)</f>
        <v>4</v>
      </c>
      <c r="AE792" s="11">
        <f t="shared" si="38"/>
        <v>4</v>
      </c>
    </row>
    <row r="793" spans="9:31" x14ac:dyDescent="0.25">
      <c r="I793" t="s">
        <v>13782</v>
      </c>
      <c r="J793" t="s">
        <v>15608</v>
      </c>
      <c r="K793">
        <v>205</v>
      </c>
      <c r="L793" t="e">
        <f>VLOOKUP(J793,'[1]stockopname_master_item (11)'!B$2:C$3427,2,0)</f>
        <v>#N/A</v>
      </c>
      <c r="M793" s="14" t="s">
        <v>6459</v>
      </c>
      <c r="N793" s="15">
        <v>137</v>
      </c>
      <c r="O793" s="15">
        <f>VLOOKUP(M793,[2]Sheet1!B$2:C$1721,2,0)</f>
        <v>137</v>
      </c>
      <c r="P793" s="16" t="str">
        <f t="shared" si="36"/>
        <v>sama</v>
      </c>
      <c r="X793" t="s">
        <v>6463</v>
      </c>
      <c r="Y793">
        <v>102</v>
      </c>
      <c r="Z793">
        <v>102</v>
      </c>
      <c r="AA793" t="str">
        <f t="shared" si="37"/>
        <v>SAMA</v>
      </c>
      <c r="AC793" t="s">
        <v>15358</v>
      </c>
      <c r="AD793" t="e">
        <f>VLOOKUP(AC793,$J$3:$K$1324,2,0)</f>
        <v>#N/A</v>
      </c>
      <c r="AE793" s="11" t="str">
        <f t="shared" si="38"/>
        <v>0</v>
      </c>
    </row>
    <row r="794" spans="9:31" x14ac:dyDescent="0.25">
      <c r="I794" t="s">
        <v>13783</v>
      </c>
      <c r="J794" t="s">
        <v>15611</v>
      </c>
      <c r="K794">
        <v>250</v>
      </c>
      <c r="L794" t="e">
        <f>VLOOKUP(J794,'[1]stockopname_master_item (11)'!B$2:C$3427,2,0)</f>
        <v>#N/A</v>
      </c>
      <c r="M794" s="14" t="s">
        <v>6463</v>
      </c>
      <c r="N794" s="15">
        <v>102</v>
      </c>
      <c r="O794" s="15">
        <f>VLOOKUP(M794,[2]Sheet1!B$2:C$1721,2,0)</f>
        <v>102</v>
      </c>
      <c r="P794" s="16" t="str">
        <f t="shared" si="36"/>
        <v>sama</v>
      </c>
      <c r="X794" t="s">
        <v>13909</v>
      </c>
      <c r="Y794">
        <v>77</v>
      </c>
      <c r="Z794">
        <v>77</v>
      </c>
      <c r="AA794" t="str">
        <f t="shared" si="37"/>
        <v>SAMA</v>
      </c>
      <c r="AC794" t="s">
        <v>15360</v>
      </c>
      <c r="AD794">
        <f>VLOOKUP(AC794,$J$3:$K$1324,2,0)</f>
        <v>909</v>
      </c>
      <c r="AE794" s="11">
        <f t="shared" si="38"/>
        <v>909</v>
      </c>
    </row>
    <row r="795" spans="9:31" x14ac:dyDescent="0.25">
      <c r="I795" t="s">
        <v>13783</v>
      </c>
      <c r="J795" t="s">
        <v>15612</v>
      </c>
      <c r="K795">
        <v>20</v>
      </c>
      <c r="L795" t="e">
        <f>VLOOKUP(J795,'[1]stockopname_master_item (11)'!B$2:C$3427,2,0)</f>
        <v>#N/A</v>
      </c>
      <c r="M795" s="14" t="s">
        <v>6489</v>
      </c>
      <c r="N795" s="15">
        <v>192</v>
      </c>
      <c r="O795" s="15">
        <f>VLOOKUP(M795,[2]Sheet1!B$2:C$1721,2,0)</f>
        <v>192</v>
      </c>
      <c r="P795" s="16" t="str">
        <f t="shared" si="36"/>
        <v>sama</v>
      </c>
      <c r="X795" t="s">
        <v>13910</v>
      </c>
      <c r="Y795">
        <v>6</v>
      </c>
      <c r="Z795">
        <v>6</v>
      </c>
      <c r="AA795" t="str">
        <f t="shared" si="37"/>
        <v>SAMA</v>
      </c>
      <c r="AC795" t="s">
        <v>15350</v>
      </c>
      <c r="AD795" t="e">
        <f>VLOOKUP(AC795,$J$3:$K$1324,2,0)</f>
        <v>#N/A</v>
      </c>
      <c r="AE795" s="11" t="str">
        <f t="shared" si="38"/>
        <v>0</v>
      </c>
    </row>
    <row r="796" spans="9:31" x14ac:dyDescent="0.25">
      <c r="I796" t="s">
        <v>13785</v>
      </c>
      <c r="J796" t="s">
        <v>15613</v>
      </c>
      <c r="K796">
        <v>337</v>
      </c>
      <c r="L796" t="e">
        <f>VLOOKUP(J796,'[1]stockopname_master_item (11)'!B$2:C$3427,2,0)</f>
        <v>#N/A</v>
      </c>
      <c r="M796" s="14" t="s">
        <v>792</v>
      </c>
      <c r="N796" s="15">
        <v>93</v>
      </c>
      <c r="O796" s="15">
        <f>VLOOKUP(M796,[2]Sheet1!B$2:C$1721,2,0)</f>
        <v>93</v>
      </c>
      <c r="P796" s="16" t="str">
        <f t="shared" si="36"/>
        <v>sama</v>
      </c>
      <c r="X796" t="s">
        <v>13912</v>
      </c>
      <c r="Y796">
        <v>192</v>
      </c>
      <c r="Z796">
        <v>192</v>
      </c>
      <c r="AA796" t="str">
        <f t="shared" si="37"/>
        <v>SAMA</v>
      </c>
      <c r="AC796" t="s">
        <v>15351</v>
      </c>
      <c r="AD796" t="e">
        <f>VLOOKUP(AC796,$J$3:$K$1324,2,0)</f>
        <v>#N/A</v>
      </c>
      <c r="AE796" s="11" t="str">
        <f t="shared" si="38"/>
        <v>0</v>
      </c>
    </row>
    <row r="797" spans="9:31" x14ac:dyDescent="0.25">
      <c r="I797" t="s">
        <v>13786</v>
      </c>
      <c r="J797" t="s">
        <v>15615</v>
      </c>
      <c r="K797">
        <v>153</v>
      </c>
      <c r="L797" t="e">
        <f>VLOOKUP(J797,'[1]stockopname_master_item (11)'!B$2:C$3427,2,0)</f>
        <v>#N/A</v>
      </c>
      <c r="M797" s="14" t="s">
        <v>13916</v>
      </c>
      <c r="N797" s="15">
        <v>12</v>
      </c>
      <c r="O797" s="15">
        <f>VLOOKUP(M797,[2]Sheet1!B$2:C$1721,2,0)</f>
        <v>12</v>
      </c>
      <c r="P797" s="16" t="str">
        <f t="shared" si="36"/>
        <v>sama</v>
      </c>
      <c r="X797" t="s">
        <v>6489</v>
      </c>
      <c r="Y797">
        <v>192</v>
      </c>
      <c r="Z797">
        <v>192</v>
      </c>
      <c r="AA797" t="str">
        <f t="shared" si="37"/>
        <v>SAMA</v>
      </c>
      <c r="AC797" t="s">
        <v>15352</v>
      </c>
      <c r="AD797" t="e">
        <f>VLOOKUP(AC797,$J$3:$K$1324,2,0)</f>
        <v>#N/A</v>
      </c>
      <c r="AE797" s="11" t="str">
        <f t="shared" si="38"/>
        <v>0</v>
      </c>
    </row>
    <row r="798" spans="9:31" x14ac:dyDescent="0.25">
      <c r="I798" t="s">
        <v>4626</v>
      </c>
      <c r="J798" t="s">
        <v>15617</v>
      </c>
      <c r="K798">
        <v>183</v>
      </c>
      <c r="L798" t="e">
        <f>VLOOKUP(J798,'[1]stockopname_master_item (11)'!B$2:C$3427,2,0)</f>
        <v>#N/A</v>
      </c>
      <c r="M798" s="14" t="s">
        <v>13904</v>
      </c>
      <c r="N798" s="15">
        <v>13</v>
      </c>
      <c r="O798" s="15">
        <f>VLOOKUP(M798,[2]Sheet1!B$2:C$1721,2,0)</f>
        <v>13</v>
      </c>
      <c r="P798" s="16" t="str">
        <f t="shared" si="36"/>
        <v>sama</v>
      </c>
      <c r="X798" t="s">
        <v>13915</v>
      </c>
      <c r="Y798">
        <v>212</v>
      </c>
      <c r="Z798">
        <v>212</v>
      </c>
      <c r="AA798" t="str">
        <f t="shared" si="37"/>
        <v>SAMA</v>
      </c>
      <c r="AC798" t="s">
        <v>15353</v>
      </c>
      <c r="AD798" t="e">
        <f>VLOOKUP(AC798,$J$3:$K$1324,2,0)</f>
        <v>#N/A</v>
      </c>
      <c r="AE798" s="11" t="str">
        <f t="shared" si="38"/>
        <v>0</v>
      </c>
    </row>
    <row r="799" spans="9:31" x14ac:dyDescent="0.25">
      <c r="I799" t="s">
        <v>13788</v>
      </c>
      <c r="J799" t="s">
        <v>15618</v>
      </c>
      <c r="K799">
        <v>81</v>
      </c>
      <c r="L799" t="e">
        <f>VLOOKUP(J799,'[1]stockopname_master_item (11)'!B$2:C$3427,2,0)</f>
        <v>#N/A</v>
      </c>
      <c r="M799" s="14" t="s">
        <v>13905</v>
      </c>
      <c r="N799" s="15">
        <v>10</v>
      </c>
      <c r="O799" s="15">
        <f>VLOOKUP(M799,[2]Sheet1!B$2:C$1721,2,0)</f>
        <v>10</v>
      </c>
      <c r="P799" s="16" t="str">
        <f t="shared" si="36"/>
        <v>sama</v>
      </c>
      <c r="X799" t="s">
        <v>6494</v>
      </c>
      <c r="Y799">
        <v>184</v>
      </c>
      <c r="Z799">
        <v>184</v>
      </c>
      <c r="AA799" t="str">
        <f t="shared" si="37"/>
        <v>SAMA</v>
      </c>
      <c r="AC799" t="s">
        <v>15354</v>
      </c>
      <c r="AD799">
        <f>VLOOKUP(AC799,$J$3:$K$1324,2,0)</f>
        <v>511</v>
      </c>
      <c r="AE799" s="11">
        <f t="shared" si="38"/>
        <v>511</v>
      </c>
    </row>
    <row r="800" spans="9:31" x14ac:dyDescent="0.25">
      <c r="I800" t="s">
        <v>4635</v>
      </c>
      <c r="J800" t="s">
        <v>15619</v>
      </c>
      <c r="K800">
        <v>118681</v>
      </c>
      <c r="L800" t="e">
        <f>VLOOKUP(J800,'[1]stockopname_master_item (11)'!B$2:C$3427,2,0)</f>
        <v>#N/A</v>
      </c>
      <c r="M800" s="14" t="s">
        <v>13917</v>
      </c>
      <c r="N800" s="15">
        <v>40</v>
      </c>
      <c r="O800" s="15">
        <f>VLOOKUP(M800,[2]Sheet1!B$2:C$1721,2,0)</f>
        <v>40</v>
      </c>
      <c r="P800" s="16" t="str">
        <f t="shared" si="36"/>
        <v>sama</v>
      </c>
      <c r="X800" t="s">
        <v>6501</v>
      </c>
      <c r="Y800">
        <v>312</v>
      </c>
      <c r="Z800">
        <v>312</v>
      </c>
      <c r="AA800" t="str">
        <f t="shared" si="37"/>
        <v>SAMA</v>
      </c>
      <c r="AC800" t="s">
        <v>14250</v>
      </c>
      <c r="AD800" t="e">
        <f>VLOOKUP(AC800,$J$3:$K$1324,2,0)</f>
        <v>#N/A</v>
      </c>
      <c r="AE800" s="11" t="str">
        <f t="shared" si="38"/>
        <v>0</v>
      </c>
    </row>
    <row r="801" spans="9:31" x14ac:dyDescent="0.25">
      <c r="I801" t="s">
        <v>13789</v>
      </c>
      <c r="J801" t="s">
        <v>15620</v>
      </c>
      <c r="K801">
        <v>950</v>
      </c>
      <c r="L801" t="e">
        <f>VLOOKUP(J801,'[1]stockopname_master_item (11)'!B$2:C$3427,2,0)</f>
        <v>#N/A</v>
      </c>
      <c r="M801" s="14" t="s">
        <v>781</v>
      </c>
      <c r="N801" s="15">
        <v>1</v>
      </c>
      <c r="O801" s="15">
        <f>VLOOKUP(M801,[2]Sheet1!B$2:C$1721,2,0)</f>
        <v>1</v>
      </c>
      <c r="P801" s="16" t="str">
        <f t="shared" si="36"/>
        <v>sama</v>
      </c>
      <c r="X801" t="s">
        <v>6503</v>
      </c>
      <c r="Y801">
        <v>318</v>
      </c>
      <c r="Z801">
        <v>318</v>
      </c>
      <c r="AA801" t="str">
        <f t="shared" si="37"/>
        <v>SAMA</v>
      </c>
      <c r="AC801" t="s">
        <v>15355</v>
      </c>
      <c r="AD801">
        <f>VLOOKUP(AC801,$J$3:$K$1324,2,0)</f>
        <v>571</v>
      </c>
      <c r="AE801" s="11">
        <f t="shared" si="38"/>
        <v>571</v>
      </c>
    </row>
    <row r="802" spans="9:31" x14ac:dyDescent="0.25">
      <c r="I802" t="s">
        <v>13790</v>
      </c>
      <c r="J802" t="s">
        <v>15621</v>
      </c>
      <c r="K802">
        <v>520</v>
      </c>
      <c r="L802" t="e">
        <f>VLOOKUP(J802,'[1]stockopname_master_item (11)'!B$2:C$3427,2,0)</f>
        <v>#N/A</v>
      </c>
      <c r="M802" s="14" t="s">
        <v>13902</v>
      </c>
      <c r="N802" s="15">
        <v>53</v>
      </c>
      <c r="O802" s="15">
        <f>VLOOKUP(M802,[2]Sheet1!B$2:C$1721,2,0)</f>
        <v>53</v>
      </c>
      <c r="P802" s="16" t="str">
        <f t="shared" si="36"/>
        <v>sama</v>
      </c>
      <c r="X802" t="s">
        <v>6505</v>
      </c>
      <c r="Y802">
        <v>200</v>
      </c>
      <c r="Z802">
        <v>200</v>
      </c>
      <c r="AA802" t="str">
        <f t="shared" si="37"/>
        <v>SAMA</v>
      </c>
      <c r="AC802" t="s">
        <v>14252</v>
      </c>
      <c r="AD802">
        <f>VLOOKUP(AC802,$J$3:$K$1324,2,0)</f>
        <v>25</v>
      </c>
      <c r="AE802" s="11">
        <f t="shared" si="38"/>
        <v>25</v>
      </c>
    </row>
    <row r="803" spans="9:31" x14ac:dyDescent="0.25">
      <c r="I803" t="s">
        <v>13790</v>
      </c>
      <c r="J803" t="s">
        <v>15622</v>
      </c>
      <c r="K803">
        <v>680</v>
      </c>
      <c r="L803" t="e">
        <f>VLOOKUP(J803,'[1]stockopname_master_item (11)'!B$2:C$3427,2,0)</f>
        <v>#N/A</v>
      </c>
      <c r="M803" s="14" t="s">
        <v>784</v>
      </c>
      <c r="N803" s="15">
        <v>1</v>
      </c>
      <c r="O803" s="15">
        <f>VLOOKUP(M803,[2]Sheet1!B$2:C$1721,2,0)</f>
        <v>1</v>
      </c>
      <c r="P803" s="16" t="str">
        <f t="shared" si="36"/>
        <v>sama</v>
      </c>
      <c r="X803" t="s">
        <v>13916</v>
      </c>
      <c r="Y803">
        <v>12</v>
      </c>
      <c r="Z803">
        <v>12</v>
      </c>
      <c r="AA803" t="str">
        <f t="shared" si="37"/>
        <v>SAMA</v>
      </c>
      <c r="AC803" t="s">
        <v>15361</v>
      </c>
      <c r="AD803" t="e">
        <f>VLOOKUP(AC803,$J$3:$K$1324,2,0)</f>
        <v>#N/A</v>
      </c>
      <c r="AE803" s="11" t="str">
        <f t="shared" si="38"/>
        <v>0</v>
      </c>
    </row>
    <row r="804" spans="9:31" x14ac:dyDescent="0.25">
      <c r="I804" t="s">
        <v>4645</v>
      </c>
      <c r="J804" t="s">
        <v>15623</v>
      </c>
      <c r="K804">
        <v>7853</v>
      </c>
      <c r="L804" t="e">
        <f>VLOOKUP(J804,'[1]stockopname_master_item (11)'!B$2:C$3427,2,0)</f>
        <v>#N/A</v>
      </c>
      <c r="M804" s="14" t="s">
        <v>13903</v>
      </c>
      <c r="N804" s="15">
        <v>59</v>
      </c>
      <c r="O804" s="15">
        <f>VLOOKUP(M804,[2]Sheet1!B$2:C$1721,2,0)</f>
        <v>59</v>
      </c>
      <c r="P804" s="16" t="str">
        <f t="shared" si="36"/>
        <v>sama</v>
      </c>
      <c r="X804" t="s">
        <v>13917</v>
      </c>
      <c r="Y804">
        <v>40</v>
      </c>
      <c r="Z804">
        <v>40</v>
      </c>
      <c r="AA804" t="str">
        <f t="shared" si="37"/>
        <v>SAMA</v>
      </c>
      <c r="AC804" t="s">
        <v>15362</v>
      </c>
      <c r="AD804" t="e">
        <f>VLOOKUP(AC804,$J$3:$K$1324,2,0)</f>
        <v>#N/A</v>
      </c>
      <c r="AE804" s="11" t="str">
        <f t="shared" si="38"/>
        <v>0</v>
      </c>
    </row>
    <row r="805" spans="9:31" x14ac:dyDescent="0.25">
      <c r="I805" t="s">
        <v>4645</v>
      </c>
      <c r="J805" t="s">
        <v>15624</v>
      </c>
      <c r="K805">
        <v>7900</v>
      </c>
      <c r="L805" t="e">
        <f>VLOOKUP(J805,'[1]stockopname_master_item (11)'!B$2:C$3427,2,0)</f>
        <v>#N/A</v>
      </c>
      <c r="M805" s="14" t="s">
        <v>6511</v>
      </c>
      <c r="N805" s="15">
        <v>5</v>
      </c>
      <c r="O805" s="15">
        <f>VLOOKUP(M805,[2]Sheet1!B$2:C$1721,2,0)</f>
        <v>5</v>
      </c>
      <c r="P805" s="16" t="str">
        <f t="shared" si="36"/>
        <v>sama</v>
      </c>
      <c r="X805" t="s">
        <v>6511</v>
      </c>
      <c r="Y805">
        <v>5</v>
      </c>
      <c r="Z805">
        <v>5</v>
      </c>
      <c r="AA805" t="str">
        <f t="shared" si="37"/>
        <v>SAMA</v>
      </c>
      <c r="AC805" t="s">
        <v>15363</v>
      </c>
      <c r="AD805" t="e">
        <f>VLOOKUP(AC805,$J$3:$K$1324,2,0)</f>
        <v>#N/A</v>
      </c>
      <c r="AE805" s="11" t="str">
        <f t="shared" si="38"/>
        <v>0</v>
      </c>
    </row>
    <row r="806" spans="9:31" x14ac:dyDescent="0.25">
      <c r="I806" t="s">
        <v>13791</v>
      </c>
      <c r="J806" t="s">
        <v>15627</v>
      </c>
      <c r="K806">
        <v>4</v>
      </c>
      <c r="L806" t="e">
        <f>VLOOKUP(J806,'[1]stockopname_master_item (11)'!B$2:C$3427,2,0)</f>
        <v>#N/A</v>
      </c>
      <c r="M806" s="14" t="s">
        <v>13900</v>
      </c>
      <c r="N806" s="15">
        <v>21</v>
      </c>
      <c r="O806" s="15">
        <f>VLOOKUP(M806,[2]Sheet1!B$2:C$1721,2,0)</f>
        <v>21</v>
      </c>
      <c r="P806" s="16" t="str">
        <f t="shared" si="36"/>
        <v>sama</v>
      </c>
      <c r="X806" t="s">
        <v>6517</v>
      </c>
      <c r="Y806">
        <v>50</v>
      </c>
      <c r="Z806">
        <v>50</v>
      </c>
      <c r="AA806" t="str">
        <f t="shared" si="37"/>
        <v>SAMA</v>
      </c>
      <c r="AC806" t="s">
        <v>15365</v>
      </c>
      <c r="AD806" t="e">
        <f>VLOOKUP(AC806,$J$3:$K$1324,2,0)</f>
        <v>#N/A</v>
      </c>
      <c r="AE806" s="11" t="str">
        <f t="shared" si="38"/>
        <v>0</v>
      </c>
    </row>
    <row r="807" spans="9:31" x14ac:dyDescent="0.25">
      <c r="I807" t="s">
        <v>13791</v>
      </c>
      <c r="J807" t="s">
        <v>15628</v>
      </c>
      <c r="K807">
        <v>1104</v>
      </c>
      <c r="L807" t="e">
        <f>VLOOKUP(J807,'[1]stockopname_master_item (11)'!B$2:C$3427,2,0)</f>
        <v>#N/A</v>
      </c>
      <c r="M807" s="14" t="s">
        <v>13909</v>
      </c>
      <c r="N807" s="15">
        <v>77</v>
      </c>
      <c r="O807" s="15">
        <f>VLOOKUP(M807,[2]Sheet1!B$2:C$1721,2,0)</f>
        <v>77</v>
      </c>
      <c r="P807" s="16" t="str">
        <f t="shared" si="36"/>
        <v>sama</v>
      </c>
      <c r="X807" t="s">
        <v>6525</v>
      </c>
      <c r="Y807">
        <v>192</v>
      </c>
      <c r="Z807">
        <v>192</v>
      </c>
      <c r="AA807" t="str">
        <f t="shared" si="37"/>
        <v>SAMA</v>
      </c>
      <c r="AC807" t="s">
        <v>15366</v>
      </c>
      <c r="AD807" t="e">
        <f>VLOOKUP(AC807,$J$3:$K$1324,2,0)</f>
        <v>#N/A</v>
      </c>
      <c r="AE807" s="11" t="str">
        <f t="shared" si="38"/>
        <v>0</v>
      </c>
    </row>
    <row r="808" spans="9:31" x14ac:dyDescent="0.25">
      <c r="I808" t="s">
        <v>13792</v>
      </c>
      <c r="J808" t="s">
        <v>15629</v>
      </c>
      <c r="K808">
        <v>19</v>
      </c>
      <c r="L808" t="e">
        <f>VLOOKUP(J808,'[1]stockopname_master_item (11)'!B$2:C$3427,2,0)</f>
        <v>#N/A</v>
      </c>
      <c r="M808" s="14" t="s">
        <v>786</v>
      </c>
      <c r="N808" s="15">
        <v>1</v>
      </c>
      <c r="O808" s="15">
        <f>VLOOKUP(M808,[2]Sheet1!B$2:C$1721,2,0)</f>
        <v>1</v>
      </c>
      <c r="P808" s="16" t="str">
        <f t="shared" si="36"/>
        <v>sama</v>
      </c>
      <c r="X808" t="s">
        <v>6528</v>
      </c>
      <c r="Y808">
        <v>1</v>
      </c>
      <c r="Z808">
        <v>1</v>
      </c>
      <c r="AA808" t="str">
        <f t="shared" si="37"/>
        <v>SAMA</v>
      </c>
      <c r="AC808" t="s">
        <v>15367</v>
      </c>
      <c r="AD808">
        <f>VLOOKUP(AC808,$J$3:$K$1324,2,0)</f>
        <v>100</v>
      </c>
      <c r="AE808" s="11">
        <f t="shared" si="38"/>
        <v>100</v>
      </c>
    </row>
    <row r="809" spans="9:31" x14ac:dyDescent="0.25">
      <c r="I809" t="s">
        <v>13792</v>
      </c>
      <c r="J809" t="s">
        <v>15631</v>
      </c>
      <c r="K809">
        <v>45</v>
      </c>
      <c r="L809" t="e">
        <f>VLOOKUP(J809,'[1]stockopname_master_item (11)'!B$2:C$3427,2,0)</f>
        <v>#N/A</v>
      </c>
      <c r="M809" s="14" t="s">
        <v>13910</v>
      </c>
      <c r="N809" s="15">
        <v>6</v>
      </c>
      <c r="O809" s="15">
        <f>VLOOKUP(M809,[2]Sheet1!B$2:C$1721,2,0)</f>
        <v>6</v>
      </c>
      <c r="P809" s="16" t="str">
        <f t="shared" si="36"/>
        <v>sama</v>
      </c>
      <c r="X809" t="s">
        <v>6530</v>
      </c>
      <c r="Y809">
        <v>161</v>
      </c>
      <c r="Z809">
        <v>161</v>
      </c>
      <c r="AA809" t="str">
        <f t="shared" si="37"/>
        <v>SAMA</v>
      </c>
      <c r="AC809" t="s">
        <v>15364</v>
      </c>
      <c r="AD809">
        <f>VLOOKUP(AC809,$J$3:$K$1324,2,0)</f>
        <v>140</v>
      </c>
      <c r="AE809" s="11">
        <f t="shared" si="38"/>
        <v>140</v>
      </c>
    </row>
    <row r="810" spans="9:31" x14ac:dyDescent="0.25">
      <c r="I810" t="s">
        <v>13792</v>
      </c>
      <c r="J810" t="s">
        <v>15632</v>
      </c>
      <c r="K810">
        <v>5040</v>
      </c>
      <c r="L810" t="e">
        <f>VLOOKUP(J810,'[1]stockopname_master_item (11)'!B$2:C$3427,2,0)</f>
        <v>#N/A</v>
      </c>
      <c r="M810" s="14" t="s">
        <v>13922</v>
      </c>
      <c r="N810" s="15">
        <v>102</v>
      </c>
      <c r="O810" s="15">
        <f>VLOOKUP(M810,[2]Sheet1!B$2:C$1721,2,0)</f>
        <v>102</v>
      </c>
      <c r="P810" s="16" t="str">
        <f t="shared" si="36"/>
        <v>sama</v>
      </c>
      <c r="X810" t="s">
        <v>6532</v>
      </c>
      <c r="Y810">
        <v>209</v>
      </c>
      <c r="Z810">
        <v>209</v>
      </c>
      <c r="AA810" t="str">
        <f t="shared" si="37"/>
        <v>SAMA</v>
      </c>
      <c r="AC810" t="s">
        <v>15368</v>
      </c>
      <c r="AD810">
        <f>VLOOKUP(AC810,$J$3:$K$1324,2,0)</f>
        <v>576</v>
      </c>
      <c r="AE810" s="11">
        <f t="shared" si="38"/>
        <v>576</v>
      </c>
    </row>
    <row r="811" spans="9:31" x14ac:dyDescent="0.25">
      <c r="I811" t="s">
        <v>13793</v>
      </c>
      <c r="J811" t="s">
        <v>15635</v>
      </c>
      <c r="K811">
        <v>2000</v>
      </c>
      <c r="L811" t="e">
        <f>VLOOKUP(J811,'[1]stockopname_master_item (11)'!B$2:C$3427,2,0)</f>
        <v>#N/A</v>
      </c>
      <c r="M811" s="14" t="s">
        <v>11958</v>
      </c>
      <c r="N811" s="15">
        <v>12</v>
      </c>
      <c r="O811" s="15">
        <f>VLOOKUP(M811,[2]Sheet1!B$2:C$1721,2,0)</f>
        <v>12</v>
      </c>
      <c r="P811" s="16" t="str">
        <f t="shared" si="36"/>
        <v>sama</v>
      </c>
      <c r="X811" t="s">
        <v>13922</v>
      </c>
      <c r="Y811">
        <v>102</v>
      </c>
      <c r="Z811">
        <v>102</v>
      </c>
      <c r="AA811" t="str">
        <f t="shared" si="37"/>
        <v>SAMA</v>
      </c>
      <c r="AC811" t="s">
        <v>15369</v>
      </c>
      <c r="AD811">
        <f>VLOOKUP(AC811,$J$3:$K$1324,2,0)</f>
        <v>524</v>
      </c>
      <c r="AE811" s="11">
        <f t="shared" si="38"/>
        <v>524</v>
      </c>
    </row>
    <row r="812" spans="9:31" x14ac:dyDescent="0.25">
      <c r="I812" t="s">
        <v>13793</v>
      </c>
      <c r="J812" t="s">
        <v>15638</v>
      </c>
      <c r="K812">
        <v>18</v>
      </c>
      <c r="L812" t="e">
        <f>VLOOKUP(J812,'[1]stockopname_master_item (11)'!B$2:C$3427,2,0)</f>
        <v>#N/A</v>
      </c>
      <c r="M812" s="14" t="s">
        <v>13924</v>
      </c>
      <c r="N812" s="15">
        <v>14</v>
      </c>
      <c r="O812" s="15">
        <f>VLOOKUP(M812,[2]Sheet1!B$2:C$1721,2,0)</f>
        <v>14</v>
      </c>
      <c r="P812" s="16" t="str">
        <f t="shared" si="36"/>
        <v>sama</v>
      </c>
      <c r="X812" t="s">
        <v>11958</v>
      </c>
      <c r="Y812">
        <v>12</v>
      </c>
      <c r="Z812">
        <v>12</v>
      </c>
      <c r="AA812" t="str">
        <f t="shared" si="37"/>
        <v>SAMA</v>
      </c>
      <c r="AC812" t="s">
        <v>15370</v>
      </c>
      <c r="AD812">
        <f>VLOOKUP(AC812,$J$3:$K$1324,2,0)</f>
        <v>380</v>
      </c>
      <c r="AE812" s="11">
        <f t="shared" si="38"/>
        <v>380</v>
      </c>
    </row>
    <row r="813" spans="9:31" x14ac:dyDescent="0.25">
      <c r="I813" t="s">
        <v>4656</v>
      </c>
      <c r="J813" t="s">
        <v>15640</v>
      </c>
      <c r="K813">
        <v>120</v>
      </c>
      <c r="L813" t="e">
        <f>VLOOKUP(J813,'[1]stockopname_master_item (11)'!B$2:C$3427,2,0)</f>
        <v>#N/A</v>
      </c>
      <c r="M813" s="14" t="s">
        <v>790</v>
      </c>
      <c r="N813" s="15">
        <v>2</v>
      </c>
      <c r="O813" s="15">
        <f>VLOOKUP(M813,[2]Sheet1!B$2:C$1721,2,0)</f>
        <v>2</v>
      </c>
      <c r="P813" s="16" t="str">
        <f t="shared" si="36"/>
        <v>sama</v>
      </c>
      <c r="X813" t="s">
        <v>13923</v>
      </c>
      <c r="Y813">
        <v>28</v>
      </c>
      <c r="Z813">
        <v>28</v>
      </c>
      <c r="AA813" t="str">
        <f t="shared" si="37"/>
        <v>SAMA</v>
      </c>
      <c r="AC813" t="s">
        <v>15371</v>
      </c>
      <c r="AD813" t="e">
        <f>VLOOKUP(AC813,$J$3:$K$1324,2,0)</f>
        <v>#N/A</v>
      </c>
      <c r="AE813" s="11" t="str">
        <f t="shared" si="38"/>
        <v>0</v>
      </c>
    </row>
    <row r="814" spans="9:31" x14ac:dyDescent="0.25">
      <c r="I814" t="s">
        <v>13500</v>
      </c>
      <c r="J814" t="s">
        <v>15641</v>
      </c>
      <c r="K814">
        <v>1000</v>
      </c>
      <c r="L814" t="e">
        <f>VLOOKUP(J814,'[1]stockopname_master_item (11)'!B$2:C$3427,2,0)</f>
        <v>#N/A</v>
      </c>
      <c r="M814" s="14" t="s">
        <v>6595</v>
      </c>
      <c r="N814" s="15">
        <v>2684</v>
      </c>
      <c r="O814" s="15">
        <f>VLOOKUP(M814,[2]Sheet1!B$2:C$1721,2,0)</f>
        <v>2684</v>
      </c>
      <c r="P814" s="16" t="str">
        <f t="shared" si="36"/>
        <v>sama</v>
      </c>
      <c r="X814" t="s">
        <v>13924</v>
      </c>
      <c r="Y814">
        <v>14</v>
      </c>
      <c r="Z814">
        <v>14</v>
      </c>
      <c r="AA814" t="str">
        <f t="shared" si="37"/>
        <v>SAMA</v>
      </c>
      <c r="AC814" t="s">
        <v>15372</v>
      </c>
      <c r="AD814" t="e">
        <f>VLOOKUP(AC814,$J$3:$K$1324,2,0)</f>
        <v>#N/A</v>
      </c>
      <c r="AE814" s="11" t="str">
        <f t="shared" si="38"/>
        <v>0</v>
      </c>
    </row>
    <row r="815" spans="9:31" x14ac:dyDescent="0.25">
      <c r="I815" t="s">
        <v>13794</v>
      </c>
      <c r="J815" t="s">
        <v>15642</v>
      </c>
      <c r="K815">
        <v>116</v>
      </c>
      <c r="L815" t="e">
        <f>VLOOKUP(J815,'[1]stockopname_master_item (11)'!B$2:C$3427,2,0)</f>
        <v>#N/A</v>
      </c>
      <c r="M815" s="14" t="s">
        <v>6597</v>
      </c>
      <c r="N815" s="15">
        <v>624</v>
      </c>
      <c r="O815" s="15">
        <f>VLOOKUP(M815,[2]Sheet1!B$2:C$1721,2,0)</f>
        <v>624</v>
      </c>
      <c r="P815" s="16" t="str">
        <f t="shared" si="36"/>
        <v>sama</v>
      </c>
      <c r="X815" t="s">
        <v>13925</v>
      </c>
      <c r="Y815">
        <v>7</v>
      </c>
      <c r="Z815">
        <v>7</v>
      </c>
      <c r="AA815" t="str">
        <f t="shared" si="37"/>
        <v>SAMA</v>
      </c>
      <c r="AC815" t="s">
        <v>15373</v>
      </c>
      <c r="AD815">
        <f>VLOOKUP(AC815,$J$3:$K$1324,2,0)</f>
        <v>764</v>
      </c>
      <c r="AE815" s="11">
        <f t="shared" si="38"/>
        <v>764</v>
      </c>
    </row>
    <row r="816" spans="9:31" x14ac:dyDescent="0.25">
      <c r="I816" t="s">
        <v>13794</v>
      </c>
      <c r="J816" t="s">
        <v>15643</v>
      </c>
      <c r="K816">
        <v>1852</v>
      </c>
      <c r="L816" t="e">
        <f>VLOOKUP(J816,'[1]stockopname_master_item (11)'!B$2:C$3427,2,0)</f>
        <v>#N/A</v>
      </c>
      <c r="M816" s="14" t="s">
        <v>6601</v>
      </c>
      <c r="N816" s="15">
        <v>40</v>
      </c>
      <c r="O816" s="15">
        <f>VLOOKUP(M816,[2]Sheet1!B$2:C$1721,2,0)</f>
        <v>40</v>
      </c>
      <c r="P816" s="16" t="str">
        <f t="shared" si="36"/>
        <v>sama</v>
      </c>
      <c r="X816" t="s">
        <v>13926</v>
      </c>
      <c r="Y816">
        <v>46</v>
      </c>
      <c r="Z816">
        <v>46</v>
      </c>
      <c r="AA816" t="str">
        <f t="shared" si="37"/>
        <v>SAMA</v>
      </c>
      <c r="AC816" t="s">
        <v>15374</v>
      </c>
      <c r="AD816" t="e">
        <f>VLOOKUP(AC816,$J$3:$K$1324,2,0)</f>
        <v>#N/A</v>
      </c>
      <c r="AE816" s="11" t="str">
        <f t="shared" si="38"/>
        <v>0</v>
      </c>
    </row>
    <row r="817" spans="9:31" x14ac:dyDescent="0.25">
      <c r="I817" t="s">
        <v>13795</v>
      </c>
      <c r="J817" t="s">
        <v>15644</v>
      </c>
      <c r="K817">
        <v>148</v>
      </c>
      <c r="L817" t="e">
        <f>VLOOKUP(J817,'[1]stockopname_master_item (11)'!B$2:C$3427,2,0)</f>
        <v>#N/A</v>
      </c>
      <c r="M817" s="14" t="s">
        <v>13935</v>
      </c>
      <c r="N817" s="15">
        <v>8685</v>
      </c>
      <c r="O817" s="15">
        <f>VLOOKUP(M817,[2]Sheet1!B$2:C$1721,2,0)</f>
        <v>8685</v>
      </c>
      <c r="P817" s="16" t="str">
        <f t="shared" si="36"/>
        <v>sama</v>
      </c>
      <c r="X817" t="s">
        <v>13927</v>
      </c>
      <c r="Y817">
        <v>102</v>
      </c>
      <c r="Z817">
        <v>102</v>
      </c>
      <c r="AA817" t="str">
        <f t="shared" si="37"/>
        <v>SAMA</v>
      </c>
      <c r="AC817" t="s">
        <v>15389</v>
      </c>
      <c r="AD817" t="e">
        <f>VLOOKUP(AC817,$J$3:$K$1324,2,0)</f>
        <v>#N/A</v>
      </c>
      <c r="AE817" s="11" t="str">
        <f t="shared" si="38"/>
        <v>0</v>
      </c>
    </row>
    <row r="818" spans="9:31" x14ac:dyDescent="0.25">
      <c r="I818" t="s">
        <v>13795</v>
      </c>
      <c r="J818" t="s">
        <v>15645</v>
      </c>
      <c r="K818">
        <v>625</v>
      </c>
      <c r="L818" t="e">
        <f>VLOOKUP(J818,'[1]stockopname_master_item (11)'!B$2:C$3427,2,0)</f>
        <v>#N/A</v>
      </c>
      <c r="M818" s="14" t="s">
        <v>13936</v>
      </c>
      <c r="N818" s="15">
        <v>2435</v>
      </c>
      <c r="O818" s="15">
        <f>VLOOKUP(M818,[2]Sheet1!B$2:C$1721,2,0)</f>
        <v>2435</v>
      </c>
      <c r="P818" s="16" t="str">
        <f t="shared" si="36"/>
        <v>sama</v>
      </c>
      <c r="X818" t="s">
        <v>13931</v>
      </c>
      <c r="Y818">
        <v>163</v>
      </c>
      <c r="Z818">
        <v>163</v>
      </c>
      <c r="AA818" t="str">
        <f t="shared" si="37"/>
        <v>SAMA</v>
      </c>
      <c r="AC818" t="s">
        <v>15390</v>
      </c>
      <c r="AD818">
        <f>VLOOKUP(AC818,$J$3:$K$1324,2,0)</f>
        <v>340</v>
      </c>
      <c r="AE818" s="11">
        <f t="shared" si="38"/>
        <v>340</v>
      </c>
    </row>
    <row r="819" spans="9:31" x14ac:dyDescent="0.25">
      <c r="I819" t="s">
        <v>13796</v>
      </c>
      <c r="J819" t="s">
        <v>15646</v>
      </c>
      <c r="K819">
        <v>48</v>
      </c>
      <c r="L819" t="e">
        <f>VLOOKUP(J819,'[1]stockopname_master_item (11)'!B$2:C$3427,2,0)</f>
        <v>#N/A</v>
      </c>
      <c r="M819" s="14" t="s">
        <v>6770</v>
      </c>
      <c r="N819" s="15">
        <v>28</v>
      </c>
      <c r="O819" s="15">
        <f>VLOOKUP(M819,[2]Sheet1!B$2:C$1721,2,0)</f>
        <v>28</v>
      </c>
      <c r="P819" s="16" t="str">
        <f t="shared" si="36"/>
        <v>sama</v>
      </c>
      <c r="X819" t="s">
        <v>13932</v>
      </c>
      <c r="Y819">
        <v>388</v>
      </c>
      <c r="Z819">
        <v>388</v>
      </c>
      <c r="AA819" t="str">
        <f t="shared" si="37"/>
        <v>SAMA</v>
      </c>
      <c r="AC819" t="s">
        <v>15386</v>
      </c>
      <c r="AD819">
        <f>VLOOKUP(AC819,$J$3:$K$1324,2,0)</f>
        <v>1260</v>
      </c>
      <c r="AE819" s="11">
        <f t="shared" si="38"/>
        <v>1260</v>
      </c>
    </row>
    <row r="820" spans="9:31" x14ac:dyDescent="0.25">
      <c r="I820" t="s">
        <v>13797</v>
      </c>
      <c r="J820" t="s">
        <v>15647</v>
      </c>
      <c r="K820">
        <v>8</v>
      </c>
      <c r="L820" t="e">
        <f>VLOOKUP(J820,'[1]stockopname_master_item (11)'!B$2:C$3427,2,0)</f>
        <v>#N/A</v>
      </c>
      <c r="M820" s="14" t="s">
        <v>842</v>
      </c>
      <c r="N820" s="15">
        <v>1</v>
      </c>
      <c r="O820" s="15">
        <f>VLOOKUP(M820,[2]Sheet1!B$2:C$1721,2,0)</f>
        <v>1</v>
      </c>
      <c r="P820" s="16" t="str">
        <f t="shared" si="36"/>
        <v>sama</v>
      </c>
      <c r="X820" t="s">
        <v>13933</v>
      </c>
      <c r="Y820">
        <v>229</v>
      </c>
      <c r="Z820">
        <v>229</v>
      </c>
      <c r="AA820" t="str">
        <f t="shared" si="37"/>
        <v>SAMA</v>
      </c>
      <c r="AC820" t="s">
        <v>15387</v>
      </c>
      <c r="AD820">
        <f>VLOOKUP(AC820,$J$3:$K$1324,2,0)</f>
        <v>740</v>
      </c>
      <c r="AE820" s="11">
        <f t="shared" si="38"/>
        <v>740</v>
      </c>
    </row>
    <row r="821" spans="9:31" x14ac:dyDescent="0.25">
      <c r="I821" t="s">
        <v>13503</v>
      </c>
      <c r="J821" t="s">
        <v>15650</v>
      </c>
      <c r="K821">
        <v>4054</v>
      </c>
      <c r="L821" t="e">
        <f>VLOOKUP(J821,'[1]stockopname_master_item (11)'!B$2:C$3427,2,0)</f>
        <v>#N/A</v>
      </c>
      <c r="M821" s="14" t="s">
        <v>6763</v>
      </c>
      <c r="N821" s="15">
        <v>148</v>
      </c>
      <c r="O821" s="15">
        <f>VLOOKUP(M821,[2]Sheet1!B$2:C$1721,2,0)</f>
        <v>148</v>
      </c>
      <c r="P821" s="16" t="str">
        <f t="shared" si="36"/>
        <v>sama</v>
      </c>
      <c r="X821" t="s">
        <v>6588</v>
      </c>
      <c r="Y821">
        <v>183</v>
      </c>
      <c r="Z821">
        <v>183</v>
      </c>
      <c r="AA821" t="str">
        <f t="shared" si="37"/>
        <v>SAMA</v>
      </c>
      <c r="AC821" t="s">
        <v>15388</v>
      </c>
      <c r="AD821">
        <f>VLOOKUP(AC821,$J$3:$K$1324,2,0)</f>
        <v>1000</v>
      </c>
      <c r="AE821" s="11">
        <f t="shared" si="38"/>
        <v>1000</v>
      </c>
    </row>
    <row r="822" spans="9:31" x14ac:dyDescent="0.25">
      <c r="I822" t="s">
        <v>13800</v>
      </c>
      <c r="J822" t="s">
        <v>15651</v>
      </c>
      <c r="K822">
        <v>1554</v>
      </c>
      <c r="L822" t="e">
        <f>VLOOKUP(J822,'[1]stockopname_master_item (11)'!B$2:C$3427,2,0)</f>
        <v>#N/A</v>
      </c>
      <c r="M822" s="14" t="s">
        <v>13953</v>
      </c>
      <c r="N822" s="15">
        <v>2035</v>
      </c>
      <c r="O822" s="15">
        <f>VLOOKUP(M822,[2]Sheet1!B$2:C$1721,2,0)</f>
        <v>2035</v>
      </c>
      <c r="P822" s="16" t="str">
        <f t="shared" si="36"/>
        <v>sama</v>
      </c>
      <c r="X822" t="s">
        <v>6590</v>
      </c>
      <c r="Y822">
        <v>247</v>
      </c>
      <c r="Z822">
        <v>247</v>
      </c>
      <c r="AA822" t="str">
        <f t="shared" si="37"/>
        <v>SAMA</v>
      </c>
      <c r="AC822" t="s">
        <v>15375</v>
      </c>
      <c r="AD822" t="e">
        <f>VLOOKUP(AC822,$J$3:$K$1324,2,0)</f>
        <v>#N/A</v>
      </c>
      <c r="AE822" s="11" t="str">
        <f t="shared" si="38"/>
        <v>0</v>
      </c>
    </row>
    <row r="823" spans="9:31" x14ac:dyDescent="0.25">
      <c r="I823" t="s">
        <v>13801</v>
      </c>
      <c r="J823" t="s">
        <v>15652</v>
      </c>
      <c r="K823">
        <v>288</v>
      </c>
      <c r="L823" t="e">
        <f>VLOOKUP(J823,'[1]stockopname_master_item (11)'!B$2:C$3427,2,0)</f>
        <v>#N/A</v>
      </c>
      <c r="M823" s="14" t="s">
        <v>13954</v>
      </c>
      <c r="N823" s="15">
        <v>132</v>
      </c>
      <c r="O823" s="15">
        <f>VLOOKUP(M823,[2]Sheet1!B$2:C$1721,2,0)</f>
        <v>132</v>
      </c>
      <c r="P823" s="16" t="str">
        <f t="shared" si="36"/>
        <v>sama</v>
      </c>
      <c r="X823" t="s">
        <v>6595</v>
      </c>
      <c r="Y823">
        <v>2684</v>
      </c>
      <c r="Z823">
        <v>2684</v>
      </c>
      <c r="AA823" t="str">
        <f t="shared" si="37"/>
        <v>SAMA</v>
      </c>
      <c r="AC823" t="s">
        <v>15376</v>
      </c>
      <c r="AD823" t="e">
        <f>VLOOKUP(AC823,$J$3:$K$1324,2,0)</f>
        <v>#N/A</v>
      </c>
      <c r="AE823" s="11" t="str">
        <f t="shared" si="38"/>
        <v>0</v>
      </c>
    </row>
    <row r="824" spans="9:31" x14ac:dyDescent="0.25">
      <c r="I824" t="s">
        <v>13802</v>
      </c>
      <c r="J824" t="s">
        <v>15653</v>
      </c>
      <c r="K824">
        <v>6</v>
      </c>
      <c r="L824" t="e">
        <f>VLOOKUP(J824,'[1]stockopname_master_item (11)'!B$2:C$3427,2,0)</f>
        <v>#N/A</v>
      </c>
      <c r="M824" s="14" t="s">
        <v>6615</v>
      </c>
      <c r="N824" s="15">
        <v>23532</v>
      </c>
      <c r="O824" s="15">
        <f>VLOOKUP(M824,[2]Sheet1!B$2:C$1721,2,0)</f>
        <v>23532</v>
      </c>
      <c r="P824" s="16" t="str">
        <f t="shared" si="36"/>
        <v>sama</v>
      </c>
      <c r="X824" t="s">
        <v>6597</v>
      </c>
      <c r="Y824">
        <v>624</v>
      </c>
      <c r="Z824">
        <v>624</v>
      </c>
      <c r="AA824" t="str">
        <f t="shared" si="37"/>
        <v>SAMA</v>
      </c>
      <c r="AC824" t="s">
        <v>15377</v>
      </c>
      <c r="AD824">
        <f>VLOOKUP(AC824,$J$3:$K$1324,2,0)</f>
        <v>10</v>
      </c>
      <c r="AE824" s="11">
        <f t="shared" si="38"/>
        <v>10</v>
      </c>
    </row>
    <row r="825" spans="9:31" x14ac:dyDescent="0.25">
      <c r="I825" t="s">
        <v>13802</v>
      </c>
      <c r="J825" t="s">
        <v>15656</v>
      </c>
      <c r="K825">
        <v>860</v>
      </c>
      <c r="L825" t="e">
        <f>VLOOKUP(J825,'[1]stockopname_master_item (11)'!B$2:C$3427,2,0)</f>
        <v>#N/A</v>
      </c>
      <c r="M825" s="14" t="s">
        <v>6620</v>
      </c>
      <c r="N825" s="15">
        <v>12</v>
      </c>
      <c r="O825" s="15">
        <f>VLOOKUP(M825,[2]Sheet1!B$2:C$1721,2,0)</f>
        <v>12</v>
      </c>
      <c r="P825" s="16" t="str">
        <f t="shared" si="36"/>
        <v>sama</v>
      </c>
      <c r="X825" t="s">
        <v>6601</v>
      </c>
      <c r="Y825">
        <v>40</v>
      </c>
      <c r="Z825">
        <v>40</v>
      </c>
      <c r="AA825" t="str">
        <f t="shared" si="37"/>
        <v>SAMA</v>
      </c>
      <c r="AC825" t="s">
        <v>15378</v>
      </c>
      <c r="AD825">
        <f>VLOOKUP(AC825,$J$3:$K$1324,2,0)</f>
        <v>5880</v>
      </c>
      <c r="AE825" s="11">
        <f t="shared" si="38"/>
        <v>5880</v>
      </c>
    </row>
    <row r="826" spans="9:31" x14ac:dyDescent="0.25">
      <c r="I826" t="s">
        <v>13802</v>
      </c>
      <c r="J826" t="s">
        <v>15657</v>
      </c>
      <c r="K826">
        <v>3000</v>
      </c>
      <c r="L826" t="e">
        <f>VLOOKUP(J826,'[1]stockopname_master_item (11)'!B$2:C$3427,2,0)</f>
        <v>#N/A</v>
      </c>
      <c r="M826" s="14" t="s">
        <v>6646</v>
      </c>
      <c r="N826" s="15">
        <v>12370</v>
      </c>
      <c r="O826" s="15">
        <f>VLOOKUP(M826,[2]Sheet1!B$2:C$1721,2,0)</f>
        <v>12370</v>
      </c>
      <c r="P826" s="16" t="str">
        <f t="shared" si="36"/>
        <v>sama</v>
      </c>
      <c r="X826" t="s">
        <v>13935</v>
      </c>
      <c r="Y826">
        <v>8685</v>
      </c>
      <c r="Z826">
        <v>8685</v>
      </c>
      <c r="AA826" t="str">
        <f t="shared" si="37"/>
        <v>SAMA</v>
      </c>
      <c r="AC826" t="s">
        <v>15379</v>
      </c>
      <c r="AD826">
        <f>VLOOKUP(AC826,$J$3:$K$1324,2,0)</f>
        <v>940</v>
      </c>
      <c r="AE826" s="11">
        <f t="shared" si="38"/>
        <v>940</v>
      </c>
    </row>
    <row r="827" spans="9:31" x14ac:dyDescent="0.25">
      <c r="I827" t="s">
        <v>13803</v>
      </c>
      <c r="J827" t="s">
        <v>15658</v>
      </c>
      <c r="K827">
        <v>7</v>
      </c>
      <c r="L827" t="e">
        <f>VLOOKUP(J827,'[1]stockopname_master_item (11)'!B$2:C$3427,2,0)</f>
        <v>#N/A</v>
      </c>
      <c r="M827" s="14" t="s">
        <v>13938</v>
      </c>
      <c r="N827" s="15">
        <v>266</v>
      </c>
      <c r="O827" s="15">
        <f>VLOOKUP(M827,[2]Sheet1!B$2:C$1721,2,0)</f>
        <v>266</v>
      </c>
      <c r="P827" s="16" t="str">
        <f t="shared" si="36"/>
        <v>sama</v>
      </c>
      <c r="X827" t="s">
        <v>13936</v>
      </c>
      <c r="Y827">
        <v>2435</v>
      </c>
      <c r="Z827">
        <v>2435</v>
      </c>
      <c r="AA827" t="str">
        <f t="shared" si="37"/>
        <v>SAMA</v>
      </c>
      <c r="AC827" t="s">
        <v>15380</v>
      </c>
      <c r="AD827">
        <f>VLOOKUP(AC827,$J$3:$K$1324,2,0)</f>
        <v>220</v>
      </c>
      <c r="AE827" s="11">
        <f t="shared" si="38"/>
        <v>220</v>
      </c>
    </row>
    <row r="828" spans="9:31" x14ac:dyDescent="0.25">
      <c r="I828" t="s">
        <v>4698</v>
      </c>
      <c r="J828" t="s">
        <v>15659</v>
      </c>
      <c r="K828">
        <v>18</v>
      </c>
      <c r="L828" t="e">
        <f>VLOOKUP(J828,'[1]stockopname_master_item (11)'!B$2:C$3427,2,0)</f>
        <v>#N/A</v>
      </c>
      <c r="M828" s="14" t="s">
        <v>13941</v>
      </c>
      <c r="N828" s="15">
        <v>19852</v>
      </c>
      <c r="O828" s="15">
        <f>VLOOKUP(M828,[2]Sheet1!B$2:C$1721,2,0)</f>
        <v>19852</v>
      </c>
      <c r="P828" s="16" t="str">
        <f t="shared" si="36"/>
        <v>sama</v>
      </c>
      <c r="X828" t="s">
        <v>6615</v>
      </c>
      <c r="Y828">
        <v>23532</v>
      </c>
      <c r="Z828">
        <v>23532</v>
      </c>
      <c r="AA828" t="str">
        <f t="shared" si="37"/>
        <v>SAMA</v>
      </c>
      <c r="AC828" t="s">
        <v>15381</v>
      </c>
      <c r="AD828">
        <f>VLOOKUP(AC828,$J$3:$K$1324,2,0)</f>
        <v>6760</v>
      </c>
      <c r="AE828" s="11">
        <f t="shared" si="38"/>
        <v>6760</v>
      </c>
    </row>
    <row r="829" spans="9:31" x14ac:dyDescent="0.25">
      <c r="I829" t="s">
        <v>11119</v>
      </c>
      <c r="J829" t="s">
        <v>15661</v>
      </c>
      <c r="K829">
        <v>160</v>
      </c>
      <c r="L829" t="e">
        <f>VLOOKUP(J829,'[1]stockopname_master_item (11)'!B$2:C$3427,2,0)</f>
        <v>#N/A</v>
      </c>
      <c r="M829" s="14" t="s">
        <v>13940</v>
      </c>
      <c r="N829" s="15">
        <v>9170</v>
      </c>
      <c r="O829" s="15">
        <f>VLOOKUP(M829,[2]Sheet1!B$2:C$1721,2,0)</f>
        <v>9170</v>
      </c>
      <c r="P829" s="16" t="str">
        <f t="shared" si="36"/>
        <v>sama</v>
      </c>
      <c r="X829" t="s">
        <v>6620</v>
      </c>
      <c r="Y829">
        <v>12</v>
      </c>
      <c r="Z829">
        <v>12</v>
      </c>
      <c r="AA829" t="str">
        <f t="shared" si="37"/>
        <v>SAMA</v>
      </c>
      <c r="AC829" t="s">
        <v>15382</v>
      </c>
      <c r="AD829">
        <f>VLOOKUP(AC829,$J$3:$K$1324,2,0)</f>
        <v>3320</v>
      </c>
      <c r="AE829" s="11">
        <f t="shared" si="38"/>
        <v>3320</v>
      </c>
    </row>
    <row r="830" spans="9:31" x14ac:dyDescent="0.25">
      <c r="I830" t="s">
        <v>13805</v>
      </c>
      <c r="J830" t="s">
        <v>15662</v>
      </c>
      <c r="K830">
        <v>150</v>
      </c>
      <c r="L830" t="e">
        <f>VLOOKUP(J830,'[1]stockopname_master_item (11)'!B$2:C$3427,2,0)</f>
        <v>#N/A</v>
      </c>
      <c r="M830" s="14" t="s">
        <v>13939</v>
      </c>
      <c r="N830" s="15">
        <v>20515</v>
      </c>
      <c r="O830" s="15">
        <f>VLOOKUP(M830,[2]Sheet1!B$2:C$1721,2,0)</f>
        <v>20515</v>
      </c>
      <c r="P830" s="16" t="str">
        <f t="shared" si="36"/>
        <v>sama</v>
      </c>
      <c r="X830" t="s">
        <v>6646</v>
      </c>
      <c r="Y830">
        <v>12370</v>
      </c>
      <c r="Z830">
        <v>12370</v>
      </c>
      <c r="AA830" t="str">
        <f t="shared" si="37"/>
        <v>SAMA</v>
      </c>
      <c r="AC830" t="s">
        <v>15385</v>
      </c>
      <c r="AD830" t="e">
        <f>VLOOKUP(AC830,$J$3:$K$1324,2,0)</f>
        <v>#N/A</v>
      </c>
      <c r="AE830" s="11" t="str">
        <f t="shared" si="38"/>
        <v>0</v>
      </c>
    </row>
    <row r="831" spans="9:31" x14ac:dyDescent="0.25">
      <c r="I831" t="s">
        <v>13807</v>
      </c>
      <c r="J831" t="s">
        <v>15664</v>
      </c>
      <c r="K831">
        <v>10</v>
      </c>
      <c r="L831" t="e">
        <f>VLOOKUP(J831,'[1]stockopname_master_item (11)'!B$2:C$3427,2,0)</f>
        <v>#N/A</v>
      </c>
      <c r="M831" s="14" t="s">
        <v>819</v>
      </c>
      <c r="N831" s="15">
        <v>2</v>
      </c>
      <c r="O831" s="15">
        <f>VLOOKUP(M831,[2]Sheet1!B$2:C$1721,2,0)</f>
        <v>2</v>
      </c>
      <c r="P831" s="16" t="str">
        <f t="shared" si="36"/>
        <v>sama</v>
      </c>
      <c r="X831" t="s">
        <v>13938</v>
      </c>
      <c r="Y831">
        <v>266</v>
      </c>
      <c r="Z831">
        <v>266</v>
      </c>
      <c r="AA831" t="str">
        <f t="shared" si="37"/>
        <v>SAMA</v>
      </c>
      <c r="AC831" t="s">
        <v>15383</v>
      </c>
      <c r="AD831">
        <f>VLOOKUP(AC831,$J$3:$K$1324,2,0)</f>
        <v>3849</v>
      </c>
      <c r="AE831" s="11">
        <f t="shared" si="38"/>
        <v>3849</v>
      </c>
    </row>
    <row r="832" spans="9:31" x14ac:dyDescent="0.25">
      <c r="I832" t="s">
        <v>13807</v>
      </c>
      <c r="J832" t="s">
        <v>15665</v>
      </c>
      <c r="K832">
        <v>2100</v>
      </c>
      <c r="L832" t="e">
        <f>VLOOKUP(J832,'[1]stockopname_master_item (11)'!B$2:C$3427,2,0)</f>
        <v>#N/A</v>
      </c>
      <c r="M832" s="14" t="s">
        <v>6677</v>
      </c>
      <c r="N832" s="15">
        <v>182</v>
      </c>
      <c r="O832" s="15">
        <f>VLOOKUP(M832,[2]Sheet1!B$2:C$1721,2,0)</f>
        <v>182</v>
      </c>
      <c r="P832" s="16" t="str">
        <f t="shared" si="36"/>
        <v>sama</v>
      </c>
      <c r="X832" t="s">
        <v>13939</v>
      </c>
      <c r="Y832">
        <v>20515</v>
      </c>
      <c r="Z832">
        <v>20515</v>
      </c>
      <c r="AA832" t="str">
        <f t="shared" si="37"/>
        <v>SAMA</v>
      </c>
      <c r="AC832" t="s">
        <v>15384</v>
      </c>
      <c r="AD832">
        <f>VLOOKUP(AC832,$J$3:$K$1324,2,0)</f>
        <v>1250</v>
      </c>
      <c r="AE832" s="11">
        <f t="shared" si="38"/>
        <v>1250</v>
      </c>
    </row>
    <row r="833" spans="9:31" x14ac:dyDescent="0.25">
      <c r="I833" t="s">
        <v>13505</v>
      </c>
      <c r="J833" t="s">
        <v>15666</v>
      </c>
      <c r="K833">
        <v>92</v>
      </c>
      <c r="L833" t="e">
        <f>VLOOKUP(J833,'[1]stockopname_master_item (11)'!B$2:C$3427,2,0)</f>
        <v>#N/A</v>
      </c>
      <c r="M833" s="14" t="s">
        <v>6680</v>
      </c>
      <c r="N833" s="15">
        <v>273</v>
      </c>
      <c r="O833" s="15">
        <f>VLOOKUP(M833,[2]Sheet1!B$2:C$1721,2,0)</f>
        <v>273</v>
      </c>
      <c r="P833" s="16" t="str">
        <f t="shared" si="36"/>
        <v>sama</v>
      </c>
      <c r="X833" t="s">
        <v>13940</v>
      </c>
      <c r="Y833">
        <v>9170</v>
      </c>
      <c r="Z833">
        <v>9170</v>
      </c>
      <c r="AA833" t="str">
        <f t="shared" si="37"/>
        <v>SAMA</v>
      </c>
      <c r="AC833" t="s">
        <v>15391</v>
      </c>
      <c r="AD833" t="e">
        <f>VLOOKUP(AC833,$J$3:$K$1324,2,0)</f>
        <v>#N/A</v>
      </c>
      <c r="AE833" s="11" t="str">
        <f t="shared" si="38"/>
        <v>0</v>
      </c>
    </row>
    <row r="834" spans="9:31" x14ac:dyDescent="0.25">
      <c r="I834" t="s">
        <v>13505</v>
      </c>
      <c r="J834" t="s">
        <v>15667</v>
      </c>
      <c r="K834">
        <v>624</v>
      </c>
      <c r="L834" t="e">
        <f>VLOOKUP(J834,'[1]stockopname_master_item (11)'!B$2:C$3427,2,0)</f>
        <v>#N/A</v>
      </c>
      <c r="M834" s="14" t="s">
        <v>6682</v>
      </c>
      <c r="N834" s="15">
        <v>243</v>
      </c>
      <c r="O834" s="15">
        <f>VLOOKUP(M834,[2]Sheet1!B$2:C$1721,2,0)</f>
        <v>243</v>
      </c>
      <c r="P834" s="16" t="str">
        <f t="shared" si="36"/>
        <v>sama</v>
      </c>
      <c r="X834" t="s">
        <v>13941</v>
      </c>
      <c r="Y834">
        <v>19852</v>
      </c>
      <c r="Z834">
        <v>19852</v>
      </c>
      <c r="AA834" t="str">
        <f t="shared" si="37"/>
        <v>SAMA</v>
      </c>
      <c r="AC834" t="s">
        <v>15392</v>
      </c>
      <c r="AD834" t="e">
        <f>VLOOKUP(AC834,$J$3:$K$1324,2,0)</f>
        <v>#N/A</v>
      </c>
      <c r="AE834" s="11" t="str">
        <f t="shared" si="38"/>
        <v>0</v>
      </c>
    </row>
    <row r="835" spans="9:31" x14ac:dyDescent="0.25">
      <c r="I835" t="s">
        <v>13809</v>
      </c>
      <c r="J835" t="s">
        <v>15668</v>
      </c>
      <c r="K835">
        <v>520</v>
      </c>
      <c r="L835" t="e">
        <f>VLOOKUP(J835,'[1]stockopname_master_item (11)'!B$2:C$3427,2,0)</f>
        <v>#N/A</v>
      </c>
      <c r="M835" s="14" t="s">
        <v>828</v>
      </c>
      <c r="N835" s="15">
        <v>1</v>
      </c>
      <c r="O835" s="15">
        <f>VLOOKUP(M835,[2]Sheet1!B$2:C$1721,2,0)</f>
        <v>1</v>
      </c>
      <c r="P835" s="16" t="str">
        <f t="shared" si="36"/>
        <v>sama</v>
      </c>
      <c r="X835" t="s">
        <v>6677</v>
      </c>
      <c r="Y835">
        <v>182</v>
      </c>
      <c r="Z835">
        <v>182</v>
      </c>
      <c r="AA835" t="str">
        <f t="shared" si="37"/>
        <v>SAMA</v>
      </c>
      <c r="AC835" t="s">
        <v>15393</v>
      </c>
      <c r="AD835" t="e">
        <f>VLOOKUP(AC835,$J$3:$K$1324,2,0)</f>
        <v>#N/A</v>
      </c>
      <c r="AE835" s="11" t="str">
        <f t="shared" si="38"/>
        <v>0</v>
      </c>
    </row>
    <row r="836" spans="9:31" x14ac:dyDescent="0.25">
      <c r="I836" t="s">
        <v>13810</v>
      </c>
      <c r="J836" t="s">
        <v>15672</v>
      </c>
      <c r="K836">
        <v>236</v>
      </c>
      <c r="L836" t="e">
        <f>VLOOKUP(J836,'[1]stockopname_master_item (11)'!B$2:C$3427,2,0)</f>
        <v>#N/A</v>
      </c>
      <c r="M836" s="14" t="s">
        <v>13946</v>
      </c>
      <c r="N836" s="15">
        <v>5302</v>
      </c>
      <c r="O836" s="15">
        <f>VLOOKUP(M836,[2]Sheet1!B$2:C$1721,2,0)</f>
        <v>5302</v>
      </c>
      <c r="P836" s="16" t="str">
        <f t="shared" ref="P836:P899" si="39">IF(O836-N836=0,"sama","tidak")</f>
        <v>sama</v>
      </c>
      <c r="X836" t="s">
        <v>6680</v>
      </c>
      <c r="Y836">
        <v>273</v>
      </c>
      <c r="Z836">
        <v>273</v>
      </c>
      <c r="AA836" t="str">
        <f t="shared" ref="AA836:AA899" si="40">IF(Y836-Z836=0,"SAMA","TIDAK")</f>
        <v>SAMA</v>
      </c>
      <c r="AC836" t="s">
        <v>15394</v>
      </c>
      <c r="AD836" t="e">
        <f>VLOOKUP(AC836,$J$3:$K$1324,2,0)</f>
        <v>#N/A</v>
      </c>
      <c r="AE836" s="11" t="str">
        <f t="shared" ref="AE836:AE899" si="41">IF(ISNA(AD836),"0",AD836)</f>
        <v>0</v>
      </c>
    </row>
    <row r="837" spans="9:31" x14ac:dyDescent="0.25">
      <c r="I837" t="s">
        <v>13810</v>
      </c>
      <c r="J837" t="s">
        <v>15673</v>
      </c>
      <c r="K837">
        <v>83</v>
      </c>
      <c r="L837" t="e">
        <f>VLOOKUP(J837,'[1]stockopname_master_item (11)'!B$2:C$3427,2,0)</f>
        <v>#N/A</v>
      </c>
      <c r="M837" s="14" t="s">
        <v>13944</v>
      </c>
      <c r="N837" s="15">
        <v>6695</v>
      </c>
      <c r="O837" s="15">
        <f>VLOOKUP(M837,[2]Sheet1!B$2:C$1721,2,0)</f>
        <v>6695</v>
      </c>
      <c r="P837" s="16" t="str">
        <f t="shared" si="39"/>
        <v>sama</v>
      </c>
      <c r="X837" t="s">
        <v>6682</v>
      </c>
      <c r="Y837">
        <v>243</v>
      </c>
      <c r="Z837">
        <v>243</v>
      </c>
      <c r="AA837" t="str">
        <f t="shared" si="40"/>
        <v>SAMA</v>
      </c>
      <c r="AC837" t="s">
        <v>15395</v>
      </c>
      <c r="AD837" t="e">
        <f>VLOOKUP(AC837,$J$3:$K$1324,2,0)</f>
        <v>#N/A</v>
      </c>
      <c r="AE837" s="11" t="str">
        <f t="shared" si="41"/>
        <v>0</v>
      </c>
    </row>
    <row r="838" spans="9:31" x14ac:dyDescent="0.25">
      <c r="I838" t="s">
        <v>4742</v>
      </c>
      <c r="J838" t="s">
        <v>15679</v>
      </c>
      <c r="K838">
        <v>4287</v>
      </c>
      <c r="L838" t="e">
        <f>VLOOKUP(J838,'[1]stockopname_master_item (11)'!B$2:C$3427,2,0)</f>
        <v>#N/A</v>
      </c>
      <c r="M838" s="14" t="s">
        <v>13523</v>
      </c>
      <c r="N838" s="15">
        <v>1283</v>
      </c>
      <c r="O838" s="15">
        <f>VLOOKUP(M838,[2]Sheet1!B$2:C$1721,2,0)</f>
        <v>1283</v>
      </c>
      <c r="P838" s="16" t="str">
        <f t="shared" si="39"/>
        <v>sama</v>
      </c>
      <c r="X838" t="s">
        <v>13944</v>
      </c>
      <c r="Y838">
        <v>6695</v>
      </c>
      <c r="Z838">
        <v>6695</v>
      </c>
      <c r="AA838" t="str">
        <f t="shared" si="40"/>
        <v>SAMA</v>
      </c>
      <c r="AC838" t="s">
        <v>15396</v>
      </c>
      <c r="AD838" t="e">
        <f>VLOOKUP(AC838,$J$3:$K$1324,2,0)</f>
        <v>#N/A</v>
      </c>
      <c r="AE838" s="11" t="str">
        <f t="shared" si="41"/>
        <v>0</v>
      </c>
    </row>
    <row r="839" spans="9:31" x14ac:dyDescent="0.25">
      <c r="I839" t="s">
        <v>4745</v>
      </c>
      <c r="J839" t="s">
        <v>15680</v>
      </c>
      <c r="K839">
        <v>1168</v>
      </c>
      <c r="L839" t="e">
        <f>VLOOKUP(J839,'[1]stockopname_master_item (11)'!B$2:C$3427,2,0)</f>
        <v>#N/A</v>
      </c>
      <c r="M839" s="14" t="s">
        <v>13945</v>
      </c>
      <c r="N839" s="15">
        <v>8764</v>
      </c>
      <c r="O839" s="15">
        <f>VLOOKUP(M839,[2]Sheet1!B$2:C$1721,2,0)</f>
        <v>8764</v>
      </c>
      <c r="P839" s="16" t="str">
        <f t="shared" si="39"/>
        <v>sama</v>
      </c>
      <c r="X839" t="s">
        <v>13945</v>
      </c>
      <c r="Y839">
        <v>8764</v>
      </c>
      <c r="Z839">
        <v>8764</v>
      </c>
      <c r="AA839" t="str">
        <f t="shared" si="40"/>
        <v>SAMA</v>
      </c>
      <c r="AC839" t="s">
        <v>15397</v>
      </c>
      <c r="AD839">
        <f>VLOOKUP(AC839,$J$3:$K$1324,2,0)</f>
        <v>10667</v>
      </c>
      <c r="AE839" s="11">
        <f t="shared" si="41"/>
        <v>10667</v>
      </c>
    </row>
    <row r="840" spans="9:31" x14ac:dyDescent="0.25">
      <c r="I840" t="s">
        <v>4747</v>
      </c>
      <c r="J840" t="s">
        <v>15686</v>
      </c>
      <c r="K840">
        <v>13</v>
      </c>
      <c r="L840" t="e">
        <f>VLOOKUP(J840,'[1]stockopname_master_item (11)'!B$2:C$3427,2,0)</f>
        <v>#N/A</v>
      </c>
      <c r="M840" s="14" t="s">
        <v>834</v>
      </c>
      <c r="N840" s="15">
        <v>15</v>
      </c>
      <c r="O840" s="15">
        <f>VLOOKUP(M840,[2]Sheet1!B$2:C$1721,2,0)</f>
        <v>15</v>
      </c>
      <c r="P840" s="16" t="str">
        <f t="shared" si="39"/>
        <v>sama</v>
      </c>
      <c r="X840" t="s">
        <v>13946</v>
      </c>
      <c r="Y840">
        <v>5302</v>
      </c>
      <c r="Z840">
        <v>5302</v>
      </c>
      <c r="AA840" t="str">
        <f t="shared" si="40"/>
        <v>SAMA</v>
      </c>
      <c r="AC840" t="s">
        <v>15398</v>
      </c>
      <c r="AD840" t="e">
        <f>VLOOKUP(AC840,$J$3:$K$1324,2,0)</f>
        <v>#N/A</v>
      </c>
      <c r="AE840" s="11" t="str">
        <f t="shared" si="41"/>
        <v>0</v>
      </c>
    </row>
    <row r="841" spans="9:31" x14ac:dyDescent="0.25">
      <c r="I841" t="s">
        <v>4747</v>
      </c>
      <c r="J841" t="s">
        <v>15687</v>
      </c>
      <c r="K841">
        <v>18000</v>
      </c>
      <c r="L841" t="e">
        <f>VLOOKUP(J841,'[1]stockopname_master_item (11)'!B$2:C$3427,2,0)</f>
        <v>#N/A</v>
      </c>
      <c r="M841" s="14" t="s">
        <v>9664</v>
      </c>
      <c r="N841" s="15">
        <v>14</v>
      </c>
      <c r="O841" s="15">
        <f>VLOOKUP(M841,[2]Sheet1!B$2:C$1721,2,0)</f>
        <v>14</v>
      </c>
      <c r="P841" s="16" t="str">
        <f t="shared" si="39"/>
        <v>sama</v>
      </c>
      <c r="X841" t="s">
        <v>6691</v>
      </c>
      <c r="Y841">
        <v>1195</v>
      </c>
      <c r="Z841">
        <v>1195</v>
      </c>
      <c r="AA841" t="str">
        <f t="shared" si="40"/>
        <v>SAMA</v>
      </c>
      <c r="AC841" t="s">
        <v>15399</v>
      </c>
      <c r="AD841" t="e">
        <f>VLOOKUP(AC841,$J$3:$K$1324,2,0)</f>
        <v>#N/A</v>
      </c>
      <c r="AE841" s="11" t="str">
        <f t="shared" si="41"/>
        <v>0</v>
      </c>
    </row>
    <row r="842" spans="9:31" x14ac:dyDescent="0.25">
      <c r="I842" t="s">
        <v>4747</v>
      </c>
      <c r="J842" t="s">
        <v>15688</v>
      </c>
      <c r="K842">
        <v>129200</v>
      </c>
      <c r="L842" t="e">
        <f>VLOOKUP(J842,'[1]stockopname_master_item (11)'!B$2:C$3427,2,0)</f>
        <v>#N/A</v>
      </c>
      <c r="M842" s="14" t="s">
        <v>9666</v>
      </c>
      <c r="N842" s="15">
        <v>15</v>
      </c>
      <c r="O842" s="15">
        <f>VLOOKUP(M842,[2]Sheet1!B$2:C$1721,2,0)</f>
        <v>15</v>
      </c>
      <c r="P842" s="16" t="str">
        <f t="shared" si="39"/>
        <v>sama</v>
      </c>
      <c r="X842" t="s">
        <v>6694</v>
      </c>
      <c r="Y842">
        <v>1634</v>
      </c>
      <c r="Z842">
        <v>1634</v>
      </c>
      <c r="AA842" t="str">
        <f t="shared" si="40"/>
        <v>SAMA</v>
      </c>
      <c r="AC842" t="s">
        <v>15400</v>
      </c>
      <c r="AD842" t="e">
        <f>VLOOKUP(AC842,$J$3:$K$1324,2,0)</f>
        <v>#N/A</v>
      </c>
      <c r="AE842" s="11" t="str">
        <f t="shared" si="41"/>
        <v>0</v>
      </c>
    </row>
    <row r="843" spans="9:31" x14ac:dyDescent="0.25">
      <c r="I843" t="s">
        <v>13817</v>
      </c>
      <c r="J843" t="s">
        <v>15691</v>
      </c>
      <c r="K843">
        <v>41</v>
      </c>
      <c r="L843" t="e">
        <f>VLOOKUP(J843,'[1]stockopname_master_item (11)'!B$2:C$3427,2,0)</f>
        <v>#N/A</v>
      </c>
      <c r="M843" s="14" t="s">
        <v>9662</v>
      </c>
      <c r="N843" s="15">
        <v>7</v>
      </c>
      <c r="O843" s="15">
        <f>VLOOKUP(M843,[2]Sheet1!B$2:C$1721,2,0)</f>
        <v>7</v>
      </c>
      <c r="P843" s="16" t="str">
        <f t="shared" si="39"/>
        <v>sama</v>
      </c>
      <c r="X843" t="s">
        <v>6697</v>
      </c>
      <c r="Y843">
        <v>10</v>
      </c>
      <c r="Z843">
        <v>10</v>
      </c>
      <c r="AA843" t="str">
        <f t="shared" si="40"/>
        <v>SAMA</v>
      </c>
      <c r="AC843" t="s">
        <v>15401</v>
      </c>
      <c r="AD843" t="e">
        <f>VLOOKUP(AC843,$J$3:$K$1324,2,0)</f>
        <v>#N/A</v>
      </c>
      <c r="AE843" s="11" t="str">
        <f t="shared" si="41"/>
        <v>0</v>
      </c>
    </row>
    <row r="844" spans="9:31" x14ac:dyDescent="0.25">
      <c r="I844" t="s">
        <v>11221</v>
      </c>
      <c r="J844" t="s">
        <v>15693</v>
      </c>
      <c r="K844">
        <v>2220</v>
      </c>
      <c r="L844" t="e">
        <f>VLOOKUP(J844,'[1]stockopname_master_item (11)'!B$2:C$3427,2,0)</f>
        <v>#N/A</v>
      </c>
      <c r="M844" s="14" t="s">
        <v>6697</v>
      </c>
      <c r="N844" s="15">
        <v>10</v>
      </c>
      <c r="O844" s="15">
        <f>VLOOKUP(M844,[2]Sheet1!B$2:C$1721,2,0)</f>
        <v>10</v>
      </c>
      <c r="P844" s="16" t="str">
        <f t="shared" si="39"/>
        <v>sama</v>
      </c>
      <c r="X844" t="s">
        <v>6699</v>
      </c>
      <c r="Y844">
        <v>10</v>
      </c>
      <c r="Z844">
        <v>10</v>
      </c>
      <c r="AA844" t="str">
        <f t="shared" si="40"/>
        <v>SAMA</v>
      </c>
      <c r="AC844" t="s">
        <v>15403</v>
      </c>
      <c r="AD844">
        <f>VLOOKUP(AC844,$J$3:$K$1324,2,0)</f>
        <v>15</v>
      </c>
      <c r="AE844" s="11">
        <f t="shared" si="41"/>
        <v>15</v>
      </c>
    </row>
    <row r="845" spans="9:31" x14ac:dyDescent="0.25">
      <c r="I845" t="s">
        <v>4844</v>
      </c>
      <c r="J845" t="s">
        <v>15694</v>
      </c>
      <c r="K845">
        <v>75</v>
      </c>
      <c r="L845" t="e">
        <f>VLOOKUP(J845,'[1]stockopname_master_item (11)'!B$2:C$3427,2,0)</f>
        <v>#N/A</v>
      </c>
      <c r="M845" s="14" t="s">
        <v>6699</v>
      </c>
      <c r="N845" s="15">
        <v>10</v>
      </c>
      <c r="O845" s="15">
        <f>VLOOKUP(M845,[2]Sheet1!B$2:C$1721,2,0)</f>
        <v>10</v>
      </c>
      <c r="P845" s="16" t="str">
        <f t="shared" si="39"/>
        <v>sama</v>
      </c>
      <c r="X845" t="s">
        <v>6701</v>
      </c>
      <c r="Y845">
        <v>10</v>
      </c>
      <c r="Z845">
        <v>10</v>
      </c>
      <c r="AA845" t="str">
        <f t="shared" si="40"/>
        <v>SAMA</v>
      </c>
      <c r="AC845" t="s">
        <v>15404</v>
      </c>
      <c r="AD845" t="e">
        <f>VLOOKUP(AC845,$J$3:$K$1324,2,0)</f>
        <v>#N/A</v>
      </c>
      <c r="AE845" s="11" t="str">
        <f t="shared" si="41"/>
        <v>0</v>
      </c>
    </row>
    <row r="846" spans="9:31" x14ac:dyDescent="0.25">
      <c r="I846" t="s">
        <v>4844</v>
      </c>
      <c r="J846" t="s">
        <v>15695</v>
      </c>
      <c r="K846">
        <v>43</v>
      </c>
      <c r="L846" t="e">
        <f>VLOOKUP(J846,'[1]stockopname_master_item (11)'!B$2:C$3427,2,0)</f>
        <v>#N/A</v>
      </c>
      <c r="M846" s="14" t="s">
        <v>6701</v>
      </c>
      <c r="N846" s="15">
        <v>10</v>
      </c>
      <c r="O846" s="15">
        <f>VLOOKUP(M846,[2]Sheet1!B$2:C$1721,2,0)</f>
        <v>10</v>
      </c>
      <c r="P846" s="16" t="str">
        <f t="shared" si="39"/>
        <v>sama</v>
      </c>
      <c r="X846" t="s">
        <v>13949</v>
      </c>
      <c r="Y846">
        <v>1298</v>
      </c>
      <c r="Z846">
        <v>1298</v>
      </c>
      <c r="AA846" t="str">
        <f t="shared" si="40"/>
        <v>SAMA</v>
      </c>
      <c r="AC846" t="s">
        <v>15405</v>
      </c>
      <c r="AD846" t="e">
        <f>VLOOKUP(AC846,$J$3:$K$1324,2,0)</f>
        <v>#N/A</v>
      </c>
      <c r="AE846" s="11" t="str">
        <f t="shared" si="41"/>
        <v>0</v>
      </c>
    </row>
    <row r="847" spans="9:31" x14ac:dyDescent="0.25">
      <c r="I847" t="s">
        <v>4844</v>
      </c>
      <c r="J847" t="s">
        <v>15696</v>
      </c>
      <c r="K847">
        <v>800</v>
      </c>
      <c r="L847" t="e">
        <f>VLOOKUP(J847,'[1]stockopname_master_item (11)'!B$2:C$3427,2,0)</f>
        <v>#N/A</v>
      </c>
      <c r="M847" s="14" t="s">
        <v>6691</v>
      </c>
      <c r="N847" s="15">
        <v>1195</v>
      </c>
      <c r="O847" s="15">
        <f>VLOOKUP(M847,[2]Sheet1!B$2:C$1721,2,0)</f>
        <v>1195</v>
      </c>
      <c r="P847" s="16" t="str">
        <f t="shared" si="39"/>
        <v>sama</v>
      </c>
      <c r="X847" t="s">
        <v>13950</v>
      </c>
      <c r="Y847">
        <v>1298</v>
      </c>
      <c r="Z847">
        <v>1298</v>
      </c>
      <c r="AA847" t="str">
        <f t="shared" si="40"/>
        <v>SAMA</v>
      </c>
      <c r="AC847" t="s">
        <v>15406</v>
      </c>
      <c r="AD847" t="e">
        <f>VLOOKUP(AC847,$J$3:$K$1324,2,0)</f>
        <v>#N/A</v>
      </c>
      <c r="AE847" s="11" t="str">
        <f t="shared" si="41"/>
        <v>0</v>
      </c>
    </row>
    <row r="848" spans="9:31" x14ac:dyDescent="0.25">
      <c r="I848" t="s">
        <v>4850</v>
      </c>
      <c r="J848" t="s">
        <v>15697</v>
      </c>
      <c r="K848">
        <v>107</v>
      </c>
      <c r="L848" t="e">
        <f>VLOOKUP(J848,'[1]stockopname_master_item (11)'!B$2:C$3427,2,0)</f>
        <v>#N/A</v>
      </c>
      <c r="M848" s="14" t="s">
        <v>6694</v>
      </c>
      <c r="N848" s="15">
        <v>1634</v>
      </c>
      <c r="O848" s="15">
        <f>VLOOKUP(M848,[2]Sheet1!B$2:C$1721,2,0)</f>
        <v>1634</v>
      </c>
      <c r="P848" s="16" t="str">
        <f t="shared" si="39"/>
        <v>sama</v>
      </c>
      <c r="X848" t="s">
        <v>6730</v>
      </c>
      <c r="Y848">
        <v>25487</v>
      </c>
      <c r="Z848">
        <v>25487</v>
      </c>
      <c r="AA848" t="str">
        <f t="shared" si="40"/>
        <v>SAMA</v>
      </c>
      <c r="AC848" t="s">
        <v>15411</v>
      </c>
      <c r="AD848">
        <f>VLOOKUP(AC848,$J$3:$K$1324,2,0)</f>
        <v>10</v>
      </c>
      <c r="AE848" s="11">
        <f t="shared" si="41"/>
        <v>10</v>
      </c>
    </row>
    <row r="849" spans="9:31" x14ac:dyDescent="0.25">
      <c r="I849" t="s">
        <v>4850</v>
      </c>
      <c r="J849" t="s">
        <v>15698</v>
      </c>
      <c r="K849">
        <v>233</v>
      </c>
      <c r="L849" t="e">
        <f>VLOOKUP(J849,'[1]stockopname_master_item (11)'!B$2:C$3427,2,0)</f>
        <v>#N/A</v>
      </c>
      <c r="M849" s="14" t="s">
        <v>13950</v>
      </c>
      <c r="N849" s="15">
        <v>1298</v>
      </c>
      <c r="O849" s="15">
        <f>VLOOKUP(M849,[2]Sheet1!B$2:C$1721,2,0)</f>
        <v>1298</v>
      </c>
      <c r="P849" s="16" t="str">
        <f t="shared" si="39"/>
        <v>sama</v>
      </c>
      <c r="X849" t="s">
        <v>6763</v>
      </c>
      <c r="Y849">
        <v>148</v>
      </c>
      <c r="Z849">
        <v>148</v>
      </c>
      <c r="AA849" t="str">
        <f t="shared" si="40"/>
        <v>SAMA</v>
      </c>
      <c r="AC849" t="s">
        <v>15412</v>
      </c>
      <c r="AD849">
        <f>VLOOKUP(AC849,$J$3:$K$1324,2,0)</f>
        <v>1095</v>
      </c>
      <c r="AE849" s="11">
        <f t="shared" si="41"/>
        <v>1095</v>
      </c>
    </row>
    <row r="850" spans="9:31" x14ac:dyDescent="0.25">
      <c r="I850" t="s">
        <v>4850</v>
      </c>
      <c r="J850" t="s">
        <v>15699</v>
      </c>
      <c r="K850">
        <v>140</v>
      </c>
      <c r="L850" t="e">
        <f>VLOOKUP(J850,'[1]stockopname_master_item (11)'!B$2:C$3427,2,0)</f>
        <v>#N/A</v>
      </c>
      <c r="M850" s="14" t="s">
        <v>13949</v>
      </c>
      <c r="N850" s="15">
        <v>1298</v>
      </c>
      <c r="O850" s="15">
        <f>VLOOKUP(M850,[2]Sheet1!B$2:C$1721,2,0)</f>
        <v>1298</v>
      </c>
      <c r="P850" s="16" t="str">
        <f t="shared" si="39"/>
        <v>sama</v>
      </c>
      <c r="X850" t="s">
        <v>6770</v>
      </c>
      <c r="Y850">
        <v>28</v>
      </c>
      <c r="Z850">
        <v>28</v>
      </c>
      <c r="AA850" t="str">
        <f t="shared" si="40"/>
        <v>SAMA</v>
      </c>
      <c r="AC850" t="s">
        <v>15413</v>
      </c>
      <c r="AD850">
        <f>VLOOKUP(AC850,$J$3:$K$1324,2,0)</f>
        <v>5</v>
      </c>
      <c r="AE850" s="11">
        <f t="shared" si="41"/>
        <v>5</v>
      </c>
    </row>
    <row r="851" spans="9:31" x14ac:dyDescent="0.25">
      <c r="I851" t="s">
        <v>4850</v>
      </c>
      <c r="J851" t="s">
        <v>15700</v>
      </c>
      <c r="K851">
        <v>2000</v>
      </c>
      <c r="L851" t="e">
        <f>VLOOKUP(J851,'[1]stockopname_master_item (11)'!B$2:C$3427,2,0)</f>
        <v>#N/A</v>
      </c>
      <c r="M851" s="14" t="s">
        <v>6730</v>
      </c>
      <c r="N851" s="15">
        <v>25487</v>
      </c>
      <c r="O851" s="15">
        <f>VLOOKUP(M851,[2]Sheet1!B$2:C$1721,2,0)</f>
        <v>25487</v>
      </c>
      <c r="P851" s="16" t="str">
        <f t="shared" si="39"/>
        <v>sama</v>
      </c>
      <c r="X851" t="s">
        <v>13953</v>
      </c>
      <c r="Y851">
        <v>2035</v>
      </c>
      <c r="Z851">
        <v>2035</v>
      </c>
      <c r="AA851" t="str">
        <f t="shared" si="40"/>
        <v>SAMA</v>
      </c>
      <c r="AC851" t="s">
        <v>15414</v>
      </c>
      <c r="AD851" t="e">
        <f>VLOOKUP(AC851,$J$3:$K$1324,2,0)</f>
        <v>#N/A</v>
      </c>
      <c r="AE851" s="11" t="str">
        <f t="shared" si="41"/>
        <v>0</v>
      </c>
    </row>
    <row r="852" spans="9:31" x14ac:dyDescent="0.25">
      <c r="I852" t="s">
        <v>4865</v>
      </c>
      <c r="J852" t="s">
        <v>15701</v>
      </c>
      <c r="K852">
        <v>1958</v>
      </c>
      <c r="L852" t="e">
        <f>VLOOKUP(J852,'[1]stockopname_master_item (11)'!B$2:C$3427,2,0)</f>
        <v>#N/A</v>
      </c>
      <c r="M852" s="14" t="s">
        <v>840</v>
      </c>
      <c r="N852" s="15">
        <v>696</v>
      </c>
      <c r="O852" s="15">
        <f>VLOOKUP(M852,[2]Sheet1!B$2:C$1721,2,0)</f>
        <v>696</v>
      </c>
      <c r="P852" s="16" t="str">
        <f t="shared" si="39"/>
        <v>sama</v>
      </c>
      <c r="X852" t="s">
        <v>13954</v>
      </c>
      <c r="Y852">
        <v>132</v>
      </c>
      <c r="Z852">
        <v>132</v>
      </c>
      <c r="AA852" t="str">
        <f t="shared" si="40"/>
        <v>SAMA</v>
      </c>
      <c r="AC852" t="s">
        <v>15415</v>
      </c>
      <c r="AD852">
        <f>VLOOKUP(AC852,$J$3:$K$1324,2,0)</f>
        <v>360</v>
      </c>
      <c r="AE852" s="11">
        <f t="shared" si="41"/>
        <v>360</v>
      </c>
    </row>
    <row r="853" spans="9:31" x14ac:dyDescent="0.25">
      <c r="I853" t="s">
        <v>4886</v>
      </c>
      <c r="J853" t="s">
        <v>15703</v>
      </c>
      <c r="K853">
        <v>67</v>
      </c>
      <c r="L853" t="e">
        <f>VLOOKUP(J853,'[1]stockopname_master_item (11)'!B$2:C$3427,2,0)</f>
        <v>#N/A</v>
      </c>
      <c r="M853" s="14" t="s">
        <v>13955</v>
      </c>
      <c r="N853" s="15">
        <v>1989</v>
      </c>
      <c r="O853" s="15">
        <f>VLOOKUP(M853,[2]Sheet1!B$2:C$1721,2,0)</f>
        <v>1989</v>
      </c>
      <c r="P853" s="16" t="str">
        <f t="shared" si="39"/>
        <v>sama</v>
      </c>
      <c r="X853" t="s">
        <v>13955</v>
      </c>
      <c r="Y853">
        <v>1989</v>
      </c>
      <c r="Z853">
        <v>1989</v>
      </c>
      <c r="AA853" t="str">
        <f t="shared" si="40"/>
        <v>SAMA</v>
      </c>
      <c r="AC853" t="s">
        <v>15416</v>
      </c>
      <c r="AD853">
        <f>VLOOKUP(AC853,$J$3:$K$1324,2,0)</f>
        <v>29</v>
      </c>
      <c r="AE853" s="11">
        <f t="shared" si="41"/>
        <v>29</v>
      </c>
    </row>
    <row r="854" spans="9:31" x14ac:dyDescent="0.25">
      <c r="I854" t="s">
        <v>4886</v>
      </c>
      <c r="J854" t="s">
        <v>15704</v>
      </c>
      <c r="K854">
        <v>411</v>
      </c>
      <c r="L854" t="e">
        <f>VLOOKUP(J854,'[1]stockopname_master_item (11)'!B$2:C$3427,2,0)</f>
        <v>#N/A</v>
      </c>
      <c r="M854" s="14" t="s">
        <v>13525</v>
      </c>
      <c r="N854" s="15">
        <v>2</v>
      </c>
      <c r="O854" s="15">
        <f>VLOOKUP(M854,[2]Sheet1!B$2:C$1721,2,0)</f>
        <v>2</v>
      </c>
      <c r="P854" s="16" t="str">
        <f t="shared" si="39"/>
        <v>sama</v>
      </c>
      <c r="X854" t="s">
        <v>13956</v>
      </c>
      <c r="Y854">
        <v>368</v>
      </c>
      <c r="Z854">
        <v>368</v>
      </c>
      <c r="AA854" t="str">
        <f t="shared" si="40"/>
        <v>SAMA</v>
      </c>
      <c r="AC854" t="s">
        <v>15417</v>
      </c>
      <c r="AD854">
        <f>VLOOKUP(AC854,$J$3:$K$1324,2,0)</f>
        <v>400</v>
      </c>
      <c r="AE854" s="11">
        <f t="shared" si="41"/>
        <v>400</v>
      </c>
    </row>
    <row r="855" spans="9:31" x14ac:dyDescent="0.25">
      <c r="I855" t="s">
        <v>4886</v>
      </c>
      <c r="J855" t="s">
        <v>15705</v>
      </c>
      <c r="K855">
        <v>690</v>
      </c>
      <c r="L855" t="e">
        <f>VLOOKUP(J855,'[1]stockopname_master_item (11)'!B$2:C$3427,2,0)</f>
        <v>#N/A</v>
      </c>
      <c r="M855" s="14" t="s">
        <v>13957</v>
      </c>
      <c r="N855" s="15">
        <v>438</v>
      </c>
      <c r="O855" s="15">
        <f>VLOOKUP(M855,[2]Sheet1!B$2:C$1721,2,0)</f>
        <v>438</v>
      </c>
      <c r="P855" s="16" t="str">
        <f t="shared" si="39"/>
        <v>sama</v>
      </c>
      <c r="X855" t="s">
        <v>13957</v>
      </c>
      <c r="Y855">
        <v>438</v>
      </c>
      <c r="Z855">
        <v>438</v>
      </c>
      <c r="AA855" t="str">
        <f t="shared" si="40"/>
        <v>SAMA</v>
      </c>
      <c r="AC855" t="s">
        <v>14253</v>
      </c>
      <c r="AD855">
        <f>VLOOKUP(AC855,$J$3:$K$1324,2,0)</f>
        <v>694</v>
      </c>
      <c r="AE855" s="11">
        <f t="shared" si="41"/>
        <v>694</v>
      </c>
    </row>
    <row r="856" spans="9:31" x14ac:dyDescent="0.25">
      <c r="I856" t="s">
        <v>4897</v>
      </c>
      <c r="J856" t="s">
        <v>15707</v>
      </c>
      <c r="K856">
        <v>55</v>
      </c>
      <c r="L856" t="e">
        <f>VLOOKUP(J856,'[1]stockopname_master_item (11)'!B$2:C$3427,2,0)</f>
        <v>#N/A</v>
      </c>
      <c r="M856" s="14" t="s">
        <v>13956</v>
      </c>
      <c r="N856" s="15">
        <v>368</v>
      </c>
      <c r="O856" s="15">
        <f>VLOOKUP(M856,[2]Sheet1!B$2:C$1721,2,0)</f>
        <v>368</v>
      </c>
      <c r="P856" s="16" t="str">
        <f t="shared" si="39"/>
        <v>sama</v>
      </c>
      <c r="X856" t="s">
        <v>6818</v>
      </c>
      <c r="Y856">
        <v>830</v>
      </c>
      <c r="Z856">
        <v>830</v>
      </c>
      <c r="AA856" t="str">
        <f t="shared" si="40"/>
        <v>SAMA</v>
      </c>
      <c r="AC856" t="s">
        <v>15418</v>
      </c>
      <c r="AD856" t="e">
        <f>VLOOKUP(AC856,$J$3:$K$1324,2,0)</f>
        <v>#N/A</v>
      </c>
      <c r="AE856" s="11" t="str">
        <f t="shared" si="41"/>
        <v>0</v>
      </c>
    </row>
    <row r="857" spans="9:31" x14ac:dyDescent="0.25">
      <c r="I857" t="s">
        <v>4901</v>
      </c>
      <c r="J857" t="s">
        <v>15708</v>
      </c>
      <c r="K857">
        <v>180</v>
      </c>
      <c r="L857" t="e">
        <f>VLOOKUP(J857,'[1]stockopname_master_item (11)'!B$2:C$3427,2,0)</f>
        <v>#N/A</v>
      </c>
      <c r="M857" s="14" t="s">
        <v>6826</v>
      </c>
      <c r="N857" s="15">
        <v>404</v>
      </c>
      <c r="O857" s="15">
        <f>VLOOKUP(M857,[2]Sheet1!B$2:C$1721,2,0)</f>
        <v>404</v>
      </c>
      <c r="P857" s="16" t="str">
        <f t="shared" si="39"/>
        <v>sama</v>
      </c>
      <c r="X857" t="s">
        <v>6821</v>
      </c>
      <c r="Y857">
        <v>1135</v>
      </c>
      <c r="Z857">
        <v>1135</v>
      </c>
      <c r="AA857" t="str">
        <f t="shared" si="40"/>
        <v>SAMA</v>
      </c>
      <c r="AC857" t="s">
        <v>15419</v>
      </c>
      <c r="AD857">
        <f>VLOOKUP(AC857,$J$3:$K$1324,2,0)</f>
        <v>1022</v>
      </c>
      <c r="AE857" s="11">
        <f t="shared" si="41"/>
        <v>1022</v>
      </c>
    </row>
    <row r="858" spans="9:31" x14ac:dyDescent="0.25">
      <c r="I858" t="s">
        <v>4909</v>
      </c>
      <c r="J858" t="s">
        <v>15709</v>
      </c>
      <c r="K858">
        <v>1600</v>
      </c>
      <c r="L858" t="e">
        <f>VLOOKUP(J858,'[1]stockopname_master_item (11)'!B$2:C$3427,2,0)</f>
        <v>#N/A</v>
      </c>
      <c r="M858" s="14" t="s">
        <v>6824</v>
      </c>
      <c r="N858" s="15">
        <v>862</v>
      </c>
      <c r="O858" s="15">
        <f>VLOOKUP(M858,[2]Sheet1!B$2:C$1721,2,0)</f>
        <v>862</v>
      </c>
      <c r="P858" s="16" t="str">
        <f t="shared" si="39"/>
        <v>sama</v>
      </c>
      <c r="X858" t="s">
        <v>6824</v>
      </c>
      <c r="Y858">
        <v>862</v>
      </c>
      <c r="Z858">
        <v>862</v>
      </c>
      <c r="AA858" t="str">
        <f t="shared" si="40"/>
        <v>SAMA</v>
      </c>
      <c r="AC858" t="s">
        <v>15420</v>
      </c>
      <c r="AD858">
        <f>VLOOKUP(AC858,$J$3:$K$1324,2,0)</f>
        <v>700</v>
      </c>
      <c r="AE858" s="11">
        <f t="shared" si="41"/>
        <v>700</v>
      </c>
    </row>
    <row r="859" spans="9:31" x14ac:dyDescent="0.25">
      <c r="I859" t="s">
        <v>4930</v>
      </c>
      <c r="J859" t="s">
        <v>15712</v>
      </c>
      <c r="K859">
        <v>8</v>
      </c>
      <c r="L859" t="e">
        <f>VLOOKUP(J859,'[1]stockopname_master_item (11)'!B$2:C$3427,2,0)</f>
        <v>#N/A</v>
      </c>
      <c r="M859" s="14" t="s">
        <v>6821</v>
      </c>
      <c r="N859" s="15">
        <v>1135</v>
      </c>
      <c r="O859" s="15">
        <f>VLOOKUP(M859,[2]Sheet1!B$2:C$1721,2,0)</f>
        <v>1135</v>
      </c>
      <c r="P859" s="16" t="str">
        <f t="shared" si="39"/>
        <v>sama</v>
      </c>
      <c r="X859" t="s">
        <v>6826</v>
      </c>
      <c r="Y859">
        <v>404</v>
      </c>
      <c r="Z859">
        <v>404</v>
      </c>
      <c r="AA859" t="str">
        <f t="shared" si="40"/>
        <v>SAMA</v>
      </c>
      <c r="AC859" t="s">
        <v>14254</v>
      </c>
      <c r="AD859">
        <f>VLOOKUP(AC859,$J$3:$K$1324,2,0)</f>
        <v>10</v>
      </c>
      <c r="AE859" s="11">
        <f t="shared" si="41"/>
        <v>10</v>
      </c>
    </row>
    <row r="860" spans="9:31" x14ac:dyDescent="0.25">
      <c r="I860" t="s">
        <v>4930</v>
      </c>
      <c r="J860" t="s">
        <v>15713</v>
      </c>
      <c r="K860">
        <v>82</v>
      </c>
      <c r="L860" t="e">
        <f>VLOOKUP(J860,'[1]stockopname_master_item (11)'!B$2:C$3427,2,0)</f>
        <v>#N/A</v>
      </c>
      <c r="M860" s="14" t="s">
        <v>6818</v>
      </c>
      <c r="N860" s="15">
        <v>830</v>
      </c>
      <c r="O860" s="15">
        <f>VLOOKUP(M860,[2]Sheet1!B$2:C$1721,2,0)</f>
        <v>830</v>
      </c>
      <c r="P860" s="16" t="str">
        <f t="shared" si="39"/>
        <v>sama</v>
      </c>
      <c r="X860" t="s">
        <v>6843</v>
      </c>
      <c r="Y860">
        <v>126</v>
      </c>
      <c r="Z860">
        <v>126</v>
      </c>
      <c r="AA860" t="str">
        <f t="shared" si="40"/>
        <v>SAMA</v>
      </c>
      <c r="AC860" t="s">
        <v>15421</v>
      </c>
      <c r="AD860">
        <f>VLOOKUP(AC860,$J$3:$K$1324,2,0)</f>
        <v>83</v>
      </c>
      <c r="AE860" s="11">
        <f t="shared" si="41"/>
        <v>83</v>
      </c>
    </row>
    <row r="861" spans="9:31" x14ac:dyDescent="0.25">
      <c r="I861" t="s">
        <v>4938</v>
      </c>
      <c r="J861" t="s">
        <v>15714</v>
      </c>
      <c r="K861">
        <v>5</v>
      </c>
      <c r="L861" t="e">
        <f>VLOOKUP(J861,'[1]stockopname_master_item (11)'!B$2:C$3427,2,0)</f>
        <v>#N/A</v>
      </c>
      <c r="M861" s="14" t="s">
        <v>6843</v>
      </c>
      <c r="N861" s="15">
        <v>126</v>
      </c>
      <c r="O861" s="15">
        <f>VLOOKUP(M861,[2]Sheet1!B$2:C$1721,2,0)</f>
        <v>126</v>
      </c>
      <c r="P861" s="16" t="str">
        <f t="shared" si="39"/>
        <v>sama</v>
      </c>
      <c r="X861" t="s">
        <v>6854</v>
      </c>
      <c r="Y861">
        <v>5760</v>
      </c>
      <c r="Z861">
        <v>5760</v>
      </c>
      <c r="AA861" t="str">
        <f t="shared" si="40"/>
        <v>SAMA</v>
      </c>
      <c r="AC861" t="s">
        <v>15422</v>
      </c>
      <c r="AD861">
        <f>VLOOKUP(AC861,$J$3:$K$1324,2,0)</f>
        <v>384</v>
      </c>
      <c r="AE861" s="11">
        <f t="shared" si="41"/>
        <v>384</v>
      </c>
    </row>
    <row r="862" spans="9:31" x14ac:dyDescent="0.25">
      <c r="I862" t="s">
        <v>4938</v>
      </c>
      <c r="J862" t="s">
        <v>15715</v>
      </c>
      <c r="K862">
        <v>14</v>
      </c>
      <c r="L862" t="e">
        <f>VLOOKUP(J862,'[1]stockopname_master_item (11)'!B$2:C$3427,2,0)</f>
        <v>#N/A</v>
      </c>
      <c r="M862" s="14" t="s">
        <v>6854</v>
      </c>
      <c r="N862" s="15">
        <v>5760</v>
      </c>
      <c r="O862" s="15">
        <f>VLOOKUP(M862,[2]Sheet1!B$2:C$1721,2,0)</f>
        <v>5760</v>
      </c>
      <c r="P862" s="16" t="str">
        <f t="shared" si="39"/>
        <v>sama</v>
      </c>
      <c r="X862" t="s">
        <v>13960</v>
      </c>
      <c r="Y862">
        <v>1089</v>
      </c>
      <c r="Z862">
        <v>1089</v>
      </c>
      <c r="AA862" t="str">
        <f t="shared" si="40"/>
        <v>SAMA</v>
      </c>
      <c r="AC862" t="s">
        <v>15423</v>
      </c>
      <c r="AD862">
        <f>VLOOKUP(AC862,$J$3:$K$1324,2,0)</f>
        <v>66</v>
      </c>
      <c r="AE862" s="11">
        <f t="shared" si="41"/>
        <v>66</v>
      </c>
    </row>
    <row r="863" spans="9:31" x14ac:dyDescent="0.25">
      <c r="I863" t="s">
        <v>4938</v>
      </c>
      <c r="J863" t="s">
        <v>15716</v>
      </c>
      <c r="K863">
        <v>141</v>
      </c>
      <c r="L863" t="e">
        <f>VLOOKUP(J863,'[1]stockopname_master_item (11)'!B$2:C$3427,2,0)</f>
        <v>#N/A</v>
      </c>
      <c r="M863" s="14" t="s">
        <v>13960</v>
      </c>
      <c r="N863" s="15">
        <v>1089</v>
      </c>
      <c r="O863" s="15">
        <f>VLOOKUP(M863,[2]Sheet1!B$2:C$1721,2,0)</f>
        <v>1089</v>
      </c>
      <c r="P863" s="16" t="str">
        <f t="shared" si="39"/>
        <v>sama</v>
      </c>
      <c r="X863" t="s">
        <v>12144</v>
      </c>
      <c r="Y863">
        <v>750</v>
      </c>
      <c r="Z863">
        <v>750</v>
      </c>
      <c r="AA863" t="str">
        <f t="shared" si="40"/>
        <v>SAMA</v>
      </c>
      <c r="AC863" t="s">
        <v>15424</v>
      </c>
      <c r="AD863" t="e">
        <f>VLOOKUP(AC863,$J$3:$K$1324,2,0)</f>
        <v>#N/A</v>
      </c>
      <c r="AE863" s="11" t="str">
        <f t="shared" si="41"/>
        <v>0</v>
      </c>
    </row>
    <row r="864" spans="9:31" x14ac:dyDescent="0.25">
      <c r="I864" t="s">
        <v>4940</v>
      </c>
      <c r="J864" t="s">
        <v>15717</v>
      </c>
      <c r="K864">
        <v>40920</v>
      </c>
      <c r="L864" t="e">
        <f>VLOOKUP(J864,'[1]stockopname_master_item (11)'!B$2:C$3427,2,0)</f>
        <v>#N/A</v>
      </c>
      <c r="M864" s="14" t="s">
        <v>12144</v>
      </c>
      <c r="N864" s="15">
        <v>750</v>
      </c>
      <c r="O864" s="15">
        <f>VLOOKUP(M864,[2]Sheet1!B$2:C$1721,2,0)</f>
        <v>750</v>
      </c>
      <c r="P864" s="16" t="str">
        <f t="shared" si="39"/>
        <v>sama</v>
      </c>
      <c r="X864" t="s">
        <v>6893</v>
      </c>
      <c r="Y864">
        <v>214</v>
      </c>
      <c r="Z864">
        <v>214</v>
      </c>
      <c r="AA864" t="str">
        <f t="shared" si="40"/>
        <v>SAMA</v>
      </c>
      <c r="AC864" t="s">
        <v>15425</v>
      </c>
      <c r="AD864" t="e">
        <f>VLOOKUP(AC864,$J$3:$K$1324,2,0)</f>
        <v>#N/A</v>
      </c>
      <c r="AE864" s="11" t="str">
        <f t="shared" si="41"/>
        <v>0</v>
      </c>
    </row>
    <row r="865" spans="9:31" x14ac:dyDescent="0.25">
      <c r="I865" t="s">
        <v>4940</v>
      </c>
      <c r="J865" t="s">
        <v>15718</v>
      </c>
      <c r="K865">
        <v>39600</v>
      </c>
      <c r="L865" t="e">
        <f>VLOOKUP(J865,'[1]stockopname_master_item (11)'!B$2:C$3427,2,0)</f>
        <v>#N/A</v>
      </c>
      <c r="M865" s="14" t="s">
        <v>6895</v>
      </c>
      <c r="N865" s="15">
        <v>59</v>
      </c>
      <c r="O865" s="15">
        <f>VLOOKUP(M865,[2]Sheet1!B$2:C$1721,2,0)</f>
        <v>59</v>
      </c>
      <c r="P865" s="16" t="str">
        <f t="shared" si="39"/>
        <v>sama</v>
      </c>
      <c r="X865" t="s">
        <v>6895</v>
      </c>
      <c r="Y865">
        <v>59</v>
      </c>
      <c r="Z865">
        <v>59</v>
      </c>
      <c r="AA865" t="str">
        <f t="shared" si="40"/>
        <v>SAMA</v>
      </c>
      <c r="AC865" t="s">
        <v>15426</v>
      </c>
      <c r="AD865">
        <f>VLOOKUP(AC865,$J$3:$K$1324,2,0)</f>
        <v>235</v>
      </c>
      <c r="AE865" s="11">
        <f t="shared" si="41"/>
        <v>235</v>
      </c>
    </row>
    <row r="866" spans="9:31" x14ac:dyDescent="0.25">
      <c r="I866" t="s">
        <v>4944</v>
      </c>
      <c r="J866" t="s">
        <v>15719</v>
      </c>
      <c r="K866">
        <v>4550</v>
      </c>
      <c r="L866" t="e">
        <f>VLOOKUP(J866,'[1]stockopname_master_item (11)'!B$2:C$3427,2,0)</f>
        <v>#N/A</v>
      </c>
      <c r="M866" s="14" t="s">
        <v>6893</v>
      </c>
      <c r="N866" s="15">
        <v>214</v>
      </c>
      <c r="O866" s="15">
        <f>VLOOKUP(M866,[2]Sheet1!B$2:C$1721,2,0)</f>
        <v>214</v>
      </c>
      <c r="P866" s="16" t="str">
        <f t="shared" si="39"/>
        <v>sama</v>
      </c>
      <c r="X866" t="s">
        <v>13963</v>
      </c>
      <c r="Y866">
        <v>1470</v>
      </c>
      <c r="Z866">
        <v>1470</v>
      </c>
      <c r="AA866" t="str">
        <f t="shared" si="40"/>
        <v>SAMA</v>
      </c>
      <c r="AC866" t="s">
        <v>14255</v>
      </c>
      <c r="AD866">
        <f>VLOOKUP(AC866,$J$3:$K$1324,2,0)</f>
        <v>5</v>
      </c>
      <c r="AE866" s="11">
        <f t="shared" si="41"/>
        <v>5</v>
      </c>
    </row>
    <row r="867" spans="9:31" x14ac:dyDescent="0.25">
      <c r="I867" t="s">
        <v>4944</v>
      </c>
      <c r="J867" t="s">
        <v>15720</v>
      </c>
      <c r="K867">
        <v>20000</v>
      </c>
      <c r="L867" t="e">
        <f>VLOOKUP(J867,'[1]stockopname_master_item (11)'!B$2:C$3427,2,0)</f>
        <v>#N/A</v>
      </c>
      <c r="M867" s="14" t="s">
        <v>13963</v>
      </c>
      <c r="N867" s="15">
        <v>1470</v>
      </c>
      <c r="O867" s="15">
        <f>VLOOKUP(M867,[2]Sheet1!B$2:C$1721,2,0)</f>
        <v>1470</v>
      </c>
      <c r="P867" s="16" t="str">
        <f t="shared" si="39"/>
        <v>sama</v>
      </c>
      <c r="X867" t="s">
        <v>13964</v>
      </c>
      <c r="Y867">
        <v>737</v>
      </c>
      <c r="Z867">
        <v>737</v>
      </c>
      <c r="AA867" t="str">
        <f t="shared" si="40"/>
        <v>SAMA</v>
      </c>
      <c r="AC867" t="s">
        <v>15428</v>
      </c>
      <c r="AD867">
        <f>VLOOKUP(AC867,$J$3:$K$1324,2,0)</f>
        <v>137</v>
      </c>
      <c r="AE867" s="11">
        <f t="shared" si="41"/>
        <v>137</v>
      </c>
    </row>
    <row r="868" spans="9:31" x14ac:dyDescent="0.25">
      <c r="I868" t="s">
        <v>598</v>
      </c>
      <c r="J868" t="s">
        <v>15721</v>
      </c>
      <c r="K868">
        <v>7500</v>
      </c>
      <c r="L868" t="e">
        <f>VLOOKUP(J868,'[1]stockopname_master_item (11)'!B$2:C$3427,2,0)</f>
        <v>#N/A</v>
      </c>
      <c r="M868" s="14" t="s">
        <v>13964</v>
      </c>
      <c r="N868" s="15">
        <v>737</v>
      </c>
      <c r="O868" s="15">
        <f>VLOOKUP(M868,[2]Sheet1!B$2:C$1721,2,0)</f>
        <v>737</v>
      </c>
      <c r="P868" s="16" t="str">
        <f t="shared" si="39"/>
        <v>sama</v>
      </c>
      <c r="X868" t="s">
        <v>6997</v>
      </c>
      <c r="Y868">
        <v>8197</v>
      </c>
      <c r="Z868">
        <v>8197</v>
      </c>
      <c r="AA868" t="str">
        <f t="shared" si="40"/>
        <v>SAMA</v>
      </c>
      <c r="AC868" t="s">
        <v>15429</v>
      </c>
      <c r="AD868" t="e">
        <f>VLOOKUP(AC868,$J$3:$K$1324,2,0)</f>
        <v>#N/A</v>
      </c>
      <c r="AE868" s="11" t="str">
        <f t="shared" si="41"/>
        <v>0</v>
      </c>
    </row>
    <row r="869" spans="9:31" x14ac:dyDescent="0.25">
      <c r="I869" t="s">
        <v>598</v>
      </c>
      <c r="J869" t="s">
        <v>15722</v>
      </c>
      <c r="K869">
        <v>1360</v>
      </c>
      <c r="L869" t="e">
        <f>VLOOKUP(J869,'[1]stockopname_master_item (11)'!B$2:C$3427,2,0)</f>
        <v>#N/A</v>
      </c>
      <c r="M869" s="14" t="s">
        <v>869</v>
      </c>
      <c r="N869" s="15">
        <v>1</v>
      </c>
      <c r="O869" s="15">
        <f>VLOOKUP(M869,[2]Sheet1!B$2:C$1721,2,0)</f>
        <v>1</v>
      </c>
      <c r="P869" s="16" t="str">
        <f t="shared" si="39"/>
        <v>sama</v>
      </c>
      <c r="X869" t="s">
        <v>7028</v>
      </c>
      <c r="Y869">
        <v>4780</v>
      </c>
      <c r="Z869">
        <v>4780</v>
      </c>
      <c r="AA869" t="str">
        <f t="shared" si="40"/>
        <v>SAMA</v>
      </c>
      <c r="AC869" t="s">
        <v>15435</v>
      </c>
      <c r="AD869">
        <f>VLOOKUP(AC869,$J$3:$K$1324,2,0)</f>
        <v>261</v>
      </c>
      <c r="AE869" s="11">
        <f t="shared" si="41"/>
        <v>261</v>
      </c>
    </row>
    <row r="870" spans="9:31" x14ac:dyDescent="0.25">
      <c r="I870" t="s">
        <v>5000</v>
      </c>
      <c r="J870" t="s">
        <v>15725</v>
      </c>
      <c r="K870">
        <v>5340</v>
      </c>
      <c r="L870" t="e">
        <f>VLOOKUP(J870,'[1]stockopname_master_item (11)'!B$2:C$3427,2,0)</f>
        <v>#N/A</v>
      </c>
      <c r="M870" s="14" t="s">
        <v>7079</v>
      </c>
      <c r="N870" s="15">
        <v>832</v>
      </c>
      <c r="O870" s="15">
        <f>VLOOKUP(M870,[2]Sheet1!B$2:C$1721,2,0)</f>
        <v>832</v>
      </c>
      <c r="P870" s="16" t="str">
        <f t="shared" si="39"/>
        <v>sama</v>
      </c>
      <c r="X870" t="s">
        <v>7053</v>
      </c>
      <c r="Y870">
        <v>2792</v>
      </c>
      <c r="Z870">
        <v>2792</v>
      </c>
      <c r="AA870" t="str">
        <f t="shared" si="40"/>
        <v>SAMA</v>
      </c>
      <c r="AC870" t="s">
        <v>15433</v>
      </c>
      <c r="AD870">
        <f>VLOOKUP(AC870,$J$3:$K$1324,2,0)</f>
        <v>1350</v>
      </c>
      <c r="AE870" s="11">
        <f t="shared" si="41"/>
        <v>1350</v>
      </c>
    </row>
    <row r="871" spans="9:31" x14ac:dyDescent="0.25">
      <c r="I871" t="s">
        <v>5000</v>
      </c>
      <c r="J871" t="s">
        <v>15726</v>
      </c>
      <c r="K871">
        <v>3360</v>
      </c>
      <c r="L871" t="e">
        <f>VLOOKUP(J871,'[1]stockopname_master_item (11)'!B$2:C$3427,2,0)</f>
        <v>#N/A</v>
      </c>
      <c r="M871" s="14" t="s">
        <v>7065</v>
      </c>
      <c r="N871" s="15">
        <v>803</v>
      </c>
      <c r="O871" s="15">
        <f>VLOOKUP(M871,[2]Sheet1!B$2:C$1721,2,0)</f>
        <v>803</v>
      </c>
      <c r="P871" s="16" t="str">
        <f t="shared" si="39"/>
        <v>sama</v>
      </c>
      <c r="X871" t="s">
        <v>7055</v>
      </c>
      <c r="Y871">
        <v>8100</v>
      </c>
      <c r="Z871">
        <v>8100</v>
      </c>
      <c r="AA871" t="str">
        <f t="shared" si="40"/>
        <v>SAMA</v>
      </c>
      <c r="AC871" t="s">
        <v>15434</v>
      </c>
      <c r="AD871">
        <f>VLOOKUP(AC871,$J$3:$K$1324,2,0)</f>
        <v>1500</v>
      </c>
      <c r="AE871" s="11">
        <f t="shared" si="41"/>
        <v>1500</v>
      </c>
    </row>
    <row r="872" spans="9:31" x14ac:dyDescent="0.25">
      <c r="I872" t="s">
        <v>5000</v>
      </c>
      <c r="J872" t="s">
        <v>15727</v>
      </c>
      <c r="K872">
        <v>111520</v>
      </c>
      <c r="L872" t="e">
        <f>VLOOKUP(J872,'[1]stockopname_master_item (11)'!B$2:C$3427,2,0)</f>
        <v>#N/A</v>
      </c>
      <c r="M872" s="14" t="s">
        <v>13981</v>
      </c>
      <c r="N872" s="15">
        <v>680</v>
      </c>
      <c r="O872" s="15">
        <f>VLOOKUP(M872,[2]Sheet1!B$2:C$1721,2,0)</f>
        <v>680</v>
      </c>
      <c r="P872" s="16" t="str">
        <f t="shared" si="39"/>
        <v>sama</v>
      </c>
      <c r="X872" t="s">
        <v>7057</v>
      </c>
      <c r="Y872">
        <v>336</v>
      </c>
      <c r="Z872">
        <v>336</v>
      </c>
      <c r="AA872" t="str">
        <f t="shared" si="40"/>
        <v>SAMA</v>
      </c>
      <c r="AC872" t="s">
        <v>14256</v>
      </c>
      <c r="AD872">
        <f>VLOOKUP(AC872,$J$3:$K$1324,2,0)</f>
        <v>139</v>
      </c>
      <c r="AE872" s="11">
        <f t="shared" si="41"/>
        <v>139</v>
      </c>
    </row>
    <row r="873" spans="9:31" x14ac:dyDescent="0.25">
      <c r="I873" t="s">
        <v>5000</v>
      </c>
      <c r="J873" t="s">
        <v>15728</v>
      </c>
      <c r="K873">
        <v>81140</v>
      </c>
      <c r="L873" t="e">
        <f>VLOOKUP(J873,'[1]stockopname_master_item (11)'!B$2:C$3427,2,0)</f>
        <v>#N/A</v>
      </c>
      <c r="M873" s="14" t="s">
        <v>7057</v>
      </c>
      <c r="N873" s="15">
        <v>336</v>
      </c>
      <c r="O873" s="15">
        <f>VLOOKUP(M873,[2]Sheet1!B$2:C$1721,2,0)</f>
        <v>336</v>
      </c>
      <c r="P873" s="16" t="str">
        <f t="shared" si="39"/>
        <v>sama</v>
      </c>
      <c r="X873" t="s">
        <v>13980</v>
      </c>
      <c r="Y873">
        <v>371</v>
      </c>
      <c r="Z873">
        <v>371</v>
      </c>
      <c r="AA873" t="str">
        <f t="shared" si="40"/>
        <v>SAMA</v>
      </c>
      <c r="AC873" t="s">
        <v>15432</v>
      </c>
      <c r="AD873">
        <f>VLOOKUP(AC873,$J$3:$K$1324,2,0)</f>
        <v>203</v>
      </c>
      <c r="AE873" s="11">
        <f t="shared" si="41"/>
        <v>203</v>
      </c>
    </row>
    <row r="874" spans="9:31" x14ac:dyDescent="0.25">
      <c r="I874" t="s">
        <v>5000</v>
      </c>
      <c r="J874" t="s">
        <v>15729</v>
      </c>
      <c r="K874">
        <v>13540</v>
      </c>
      <c r="L874" t="e">
        <f>VLOOKUP(J874,'[1]stockopname_master_item (11)'!B$2:C$3427,2,0)</f>
        <v>#N/A</v>
      </c>
      <c r="M874" s="14" t="s">
        <v>6997</v>
      </c>
      <c r="N874" s="15">
        <v>8197</v>
      </c>
      <c r="O874" s="15">
        <f>VLOOKUP(M874,[2]Sheet1!B$2:C$1721,2,0)</f>
        <v>8197</v>
      </c>
      <c r="P874" s="16" t="str">
        <f t="shared" si="39"/>
        <v>sama</v>
      </c>
      <c r="X874" t="s">
        <v>7065</v>
      </c>
      <c r="Y874">
        <v>803</v>
      </c>
      <c r="Z874">
        <v>803</v>
      </c>
      <c r="AA874" t="str">
        <f t="shared" si="40"/>
        <v>SAMA</v>
      </c>
      <c r="AC874" t="s">
        <v>15430</v>
      </c>
      <c r="AD874">
        <f>VLOOKUP(AC874,$J$3:$K$1324,2,0)</f>
        <v>247</v>
      </c>
      <c r="AE874" s="11">
        <f t="shared" si="41"/>
        <v>247</v>
      </c>
    </row>
    <row r="875" spans="9:31" x14ac:dyDescent="0.25">
      <c r="I875" t="s">
        <v>5000</v>
      </c>
      <c r="J875" t="s">
        <v>15730</v>
      </c>
      <c r="K875">
        <v>26160</v>
      </c>
      <c r="L875" t="e">
        <f>VLOOKUP(J875,'[1]stockopname_master_item (11)'!B$2:C$3427,2,0)</f>
        <v>#N/A</v>
      </c>
      <c r="M875" s="14" t="s">
        <v>7028</v>
      </c>
      <c r="N875" s="15">
        <v>4780</v>
      </c>
      <c r="O875" s="15">
        <f>VLOOKUP(M875,[2]Sheet1!B$2:C$1721,2,0)</f>
        <v>4780</v>
      </c>
      <c r="P875" s="16" t="str">
        <f t="shared" si="39"/>
        <v>sama</v>
      </c>
      <c r="X875" t="s">
        <v>13981</v>
      </c>
      <c r="Y875">
        <v>680</v>
      </c>
      <c r="Z875">
        <v>680</v>
      </c>
      <c r="AA875" t="str">
        <f t="shared" si="40"/>
        <v>SAMA</v>
      </c>
      <c r="AC875" t="s">
        <v>15431</v>
      </c>
      <c r="AD875">
        <f>VLOOKUP(AC875,$J$3:$K$1324,2,0)</f>
        <v>4476</v>
      </c>
      <c r="AE875" s="11">
        <f t="shared" si="41"/>
        <v>4476</v>
      </c>
    </row>
    <row r="876" spans="9:31" x14ac:dyDescent="0.25">
      <c r="I876" t="s">
        <v>5000</v>
      </c>
      <c r="J876" t="s">
        <v>15731</v>
      </c>
      <c r="K876">
        <v>11040</v>
      </c>
      <c r="L876" t="e">
        <f>VLOOKUP(J876,'[1]stockopname_master_item (11)'!B$2:C$3427,2,0)</f>
        <v>#N/A</v>
      </c>
      <c r="M876" s="14" t="s">
        <v>7053</v>
      </c>
      <c r="N876" s="15">
        <v>2792</v>
      </c>
      <c r="O876" s="15">
        <f>VLOOKUP(M876,[2]Sheet1!B$2:C$1721,2,0)</f>
        <v>2792</v>
      </c>
      <c r="P876" s="16" t="str">
        <f t="shared" si="39"/>
        <v>sama</v>
      </c>
      <c r="X876" t="s">
        <v>7073</v>
      </c>
      <c r="Y876">
        <v>1880</v>
      </c>
      <c r="Z876">
        <v>1880</v>
      </c>
      <c r="AA876" t="str">
        <f t="shared" si="40"/>
        <v>SAMA</v>
      </c>
      <c r="AC876" t="s">
        <v>15441</v>
      </c>
      <c r="AD876">
        <f>VLOOKUP(AC876,$J$3:$K$1324,2,0)</f>
        <v>180</v>
      </c>
      <c r="AE876" s="11">
        <f t="shared" si="41"/>
        <v>180</v>
      </c>
    </row>
    <row r="877" spans="9:31" x14ac:dyDescent="0.25">
      <c r="I877" t="s">
        <v>5000</v>
      </c>
      <c r="J877" t="s">
        <v>15732</v>
      </c>
      <c r="K877">
        <v>21020</v>
      </c>
      <c r="L877" t="e">
        <f>VLOOKUP(J877,'[1]stockopname_master_item (11)'!B$2:C$3427,2,0)</f>
        <v>#N/A</v>
      </c>
      <c r="M877" s="14" t="s">
        <v>7055</v>
      </c>
      <c r="N877" s="15">
        <v>8100</v>
      </c>
      <c r="O877" s="15">
        <f>VLOOKUP(M877,[2]Sheet1!B$2:C$1721,2,0)</f>
        <v>8100</v>
      </c>
      <c r="P877" s="16" t="str">
        <f t="shared" si="39"/>
        <v>sama</v>
      </c>
      <c r="X877" t="s">
        <v>7075</v>
      </c>
      <c r="Y877">
        <v>916</v>
      </c>
      <c r="Z877">
        <v>916</v>
      </c>
      <c r="AA877" t="str">
        <f t="shared" si="40"/>
        <v>SAMA</v>
      </c>
      <c r="AC877" t="s">
        <v>15439</v>
      </c>
      <c r="AD877">
        <f>VLOOKUP(AC877,$J$3:$K$1324,2,0)</f>
        <v>558</v>
      </c>
      <c r="AE877" s="11">
        <f t="shared" si="41"/>
        <v>558</v>
      </c>
    </row>
    <row r="878" spans="9:31" x14ac:dyDescent="0.25">
      <c r="I878" t="s">
        <v>5000</v>
      </c>
      <c r="J878" t="s">
        <v>15733</v>
      </c>
      <c r="K878">
        <v>14120</v>
      </c>
      <c r="L878" t="e">
        <f>VLOOKUP(J878,'[1]stockopname_master_item (11)'!B$2:C$3427,2,0)</f>
        <v>#N/A</v>
      </c>
      <c r="M878" s="14" t="s">
        <v>7073</v>
      </c>
      <c r="N878" s="15">
        <v>1880</v>
      </c>
      <c r="O878" s="15">
        <f>VLOOKUP(M878,[2]Sheet1!B$2:C$1721,2,0)</f>
        <v>1880</v>
      </c>
      <c r="P878" s="16" t="str">
        <f t="shared" si="39"/>
        <v>sama</v>
      </c>
      <c r="X878" t="s">
        <v>7079</v>
      </c>
      <c r="Y878">
        <v>832</v>
      </c>
      <c r="Z878">
        <v>832</v>
      </c>
      <c r="AA878" t="str">
        <f t="shared" si="40"/>
        <v>SAMA</v>
      </c>
      <c r="AC878" t="s">
        <v>15440</v>
      </c>
      <c r="AD878">
        <f>VLOOKUP(AC878,$J$3:$K$1324,2,0)</f>
        <v>600</v>
      </c>
      <c r="AE878" s="11">
        <f t="shared" si="41"/>
        <v>600</v>
      </c>
    </row>
    <row r="879" spans="9:31" x14ac:dyDescent="0.25">
      <c r="I879" t="s">
        <v>5000</v>
      </c>
      <c r="J879" t="s">
        <v>15734</v>
      </c>
      <c r="K879">
        <v>22980</v>
      </c>
      <c r="L879" t="e">
        <f>VLOOKUP(J879,'[1]stockopname_master_item (11)'!B$2:C$3427,2,0)</f>
        <v>#N/A</v>
      </c>
      <c r="M879" s="14" t="s">
        <v>9668</v>
      </c>
      <c r="N879" s="15">
        <v>7</v>
      </c>
      <c r="O879" s="15">
        <f>VLOOKUP(M879,[2]Sheet1!B$2:C$1721,2,0)</f>
        <v>7</v>
      </c>
      <c r="P879" s="16" t="str">
        <f t="shared" si="39"/>
        <v>sama</v>
      </c>
      <c r="X879" t="s">
        <v>13982</v>
      </c>
      <c r="Y879">
        <v>683</v>
      </c>
      <c r="Z879">
        <v>683</v>
      </c>
      <c r="AA879" t="str">
        <f t="shared" si="40"/>
        <v>SAMA</v>
      </c>
      <c r="AC879" t="s">
        <v>15436</v>
      </c>
      <c r="AD879">
        <f>VLOOKUP(AC879,$J$3:$K$1324,2,0)</f>
        <v>500</v>
      </c>
      <c r="AE879" s="11">
        <f t="shared" si="41"/>
        <v>500</v>
      </c>
    </row>
    <row r="880" spans="9:31" x14ac:dyDescent="0.25">
      <c r="I880" t="s">
        <v>5000</v>
      </c>
      <c r="J880" t="s">
        <v>15735</v>
      </c>
      <c r="K880">
        <v>32000</v>
      </c>
      <c r="L880" t="e">
        <f>VLOOKUP(J880,'[1]stockopname_master_item (11)'!B$2:C$3427,2,0)</f>
        <v>#N/A</v>
      </c>
      <c r="M880" s="14" t="s">
        <v>13980</v>
      </c>
      <c r="N880" s="15">
        <v>371</v>
      </c>
      <c r="O880" s="15">
        <f>VLOOKUP(M880,[2]Sheet1!B$2:C$1721,2,0)</f>
        <v>371</v>
      </c>
      <c r="P880" s="16" t="str">
        <f t="shared" si="39"/>
        <v>sama</v>
      </c>
      <c r="X880" t="s">
        <v>7085</v>
      </c>
      <c r="Y880">
        <v>4661</v>
      </c>
      <c r="Z880">
        <v>4661</v>
      </c>
      <c r="AA880" t="str">
        <f t="shared" si="40"/>
        <v>SAMA</v>
      </c>
      <c r="AC880" t="s">
        <v>14257</v>
      </c>
      <c r="AD880">
        <f>VLOOKUP(AC880,$J$3:$K$1324,2,0)</f>
        <v>116</v>
      </c>
      <c r="AE880" s="11">
        <f t="shared" si="41"/>
        <v>116</v>
      </c>
    </row>
    <row r="881" spans="9:31" x14ac:dyDescent="0.25">
      <c r="I881" t="s">
        <v>5000</v>
      </c>
      <c r="J881" t="s">
        <v>15736</v>
      </c>
      <c r="K881">
        <v>64380</v>
      </c>
      <c r="L881" t="e">
        <f>VLOOKUP(J881,'[1]stockopname_master_item (11)'!B$2:C$3427,2,0)</f>
        <v>#N/A</v>
      </c>
      <c r="M881" s="14" t="s">
        <v>7075</v>
      </c>
      <c r="N881" s="15">
        <v>916</v>
      </c>
      <c r="O881" s="15">
        <f>VLOOKUP(M881,[2]Sheet1!B$2:C$1721,2,0)</f>
        <v>916</v>
      </c>
      <c r="P881" s="16" t="str">
        <f t="shared" si="39"/>
        <v>sama</v>
      </c>
      <c r="X881" t="s">
        <v>7094</v>
      </c>
      <c r="Y881">
        <v>162</v>
      </c>
      <c r="Z881">
        <v>162</v>
      </c>
      <c r="AA881" t="str">
        <f t="shared" si="40"/>
        <v>SAMA</v>
      </c>
      <c r="AC881" t="s">
        <v>15437</v>
      </c>
      <c r="AD881">
        <f>VLOOKUP(AC881,$J$3:$K$1324,2,0)</f>
        <v>1349</v>
      </c>
      <c r="AE881" s="11">
        <f t="shared" si="41"/>
        <v>1349</v>
      </c>
    </row>
    <row r="882" spans="9:31" x14ac:dyDescent="0.25">
      <c r="I882" t="s">
        <v>5000</v>
      </c>
      <c r="J882" t="s">
        <v>15737</v>
      </c>
      <c r="K882">
        <v>42460</v>
      </c>
      <c r="L882" t="e">
        <f>VLOOKUP(J882,'[1]stockopname_master_item (11)'!B$2:C$3427,2,0)</f>
        <v>#N/A</v>
      </c>
      <c r="M882" s="14" t="s">
        <v>13982</v>
      </c>
      <c r="N882" s="15">
        <v>683</v>
      </c>
      <c r="O882" s="15">
        <f>VLOOKUP(M882,[2]Sheet1!B$2:C$1721,2,0)</f>
        <v>683</v>
      </c>
      <c r="P882" s="16" t="str">
        <f t="shared" si="39"/>
        <v>sama</v>
      </c>
      <c r="X882" t="s">
        <v>7103</v>
      </c>
      <c r="Y882">
        <v>695</v>
      </c>
      <c r="Z882">
        <v>695</v>
      </c>
      <c r="AA882" t="str">
        <f t="shared" si="40"/>
        <v>SAMA</v>
      </c>
      <c r="AC882" t="s">
        <v>15438</v>
      </c>
      <c r="AD882">
        <f>VLOOKUP(AC882,$J$3:$K$1324,2,0)</f>
        <v>1000</v>
      </c>
      <c r="AE882" s="11">
        <f t="shared" si="41"/>
        <v>1000</v>
      </c>
    </row>
    <row r="883" spans="9:31" x14ac:dyDescent="0.25">
      <c r="I883" t="s">
        <v>5017</v>
      </c>
      <c r="J883" t="s">
        <v>15738</v>
      </c>
      <c r="K883">
        <v>4100</v>
      </c>
      <c r="L883" t="e">
        <f>VLOOKUP(J883,'[1]stockopname_master_item (11)'!B$2:C$3427,2,0)</f>
        <v>#N/A</v>
      </c>
      <c r="M883" s="14" t="s">
        <v>7085</v>
      </c>
      <c r="N883" s="15">
        <v>4661</v>
      </c>
      <c r="O883" s="15">
        <f>VLOOKUP(M883,[2]Sheet1!B$2:C$1721,2,0)</f>
        <v>4661</v>
      </c>
      <c r="P883" s="16" t="str">
        <f t="shared" si="39"/>
        <v>sama</v>
      </c>
      <c r="X883" t="s">
        <v>1623</v>
      </c>
      <c r="Y883">
        <v>4281</v>
      </c>
      <c r="Z883">
        <v>4281</v>
      </c>
      <c r="AA883" t="str">
        <f t="shared" si="40"/>
        <v>SAMA</v>
      </c>
      <c r="AC883" t="s">
        <v>15448</v>
      </c>
      <c r="AD883">
        <f>VLOOKUP(AC883,$J$3:$K$1324,2,0)</f>
        <v>20</v>
      </c>
      <c r="AE883" s="11">
        <f t="shared" si="41"/>
        <v>20</v>
      </c>
    </row>
    <row r="884" spans="9:31" x14ac:dyDescent="0.25">
      <c r="I884" t="s">
        <v>5088</v>
      </c>
      <c r="J884" t="s">
        <v>15739</v>
      </c>
      <c r="K884">
        <v>11760</v>
      </c>
      <c r="L884" t="e">
        <f>VLOOKUP(J884,'[1]stockopname_master_item (11)'!B$2:C$3427,2,0)</f>
        <v>#N/A</v>
      </c>
      <c r="M884" s="14" t="s">
        <v>7103</v>
      </c>
      <c r="N884" s="15">
        <v>695</v>
      </c>
      <c r="O884" s="15">
        <f>VLOOKUP(M884,[2]Sheet1!B$2:C$1721,2,0)</f>
        <v>695</v>
      </c>
      <c r="P884" s="16" t="str">
        <f t="shared" si="39"/>
        <v>sama</v>
      </c>
      <c r="X884" t="s">
        <v>13983</v>
      </c>
      <c r="Y884">
        <v>3575</v>
      </c>
      <c r="Z884">
        <v>3575</v>
      </c>
      <c r="AA884" t="str">
        <f t="shared" si="40"/>
        <v>SAMA</v>
      </c>
      <c r="AC884" t="s">
        <v>15445</v>
      </c>
      <c r="AD884">
        <f>VLOOKUP(AC884,$J$3:$K$1324,2,0)</f>
        <v>360</v>
      </c>
      <c r="AE884" s="11">
        <f t="shared" si="41"/>
        <v>360</v>
      </c>
    </row>
    <row r="885" spans="9:31" x14ac:dyDescent="0.25">
      <c r="I885" t="s">
        <v>5091</v>
      </c>
      <c r="J885" t="s">
        <v>15741</v>
      </c>
      <c r="K885">
        <v>5500</v>
      </c>
      <c r="L885" t="e">
        <f>VLOOKUP(J885,'[1]stockopname_master_item (11)'!B$2:C$3427,2,0)</f>
        <v>#N/A</v>
      </c>
      <c r="M885" s="14" t="s">
        <v>7094</v>
      </c>
      <c r="N885" s="15">
        <v>162</v>
      </c>
      <c r="O885" s="15">
        <f>VLOOKUP(M885,[2]Sheet1!B$2:C$1721,2,0)</f>
        <v>162</v>
      </c>
      <c r="P885" s="16" t="str">
        <f t="shared" si="39"/>
        <v>sama</v>
      </c>
      <c r="X885" t="s">
        <v>12215</v>
      </c>
      <c r="Y885">
        <v>5280</v>
      </c>
      <c r="Z885">
        <v>5280</v>
      </c>
      <c r="AA885" t="str">
        <f t="shared" si="40"/>
        <v>SAMA</v>
      </c>
      <c r="AC885" t="s">
        <v>15447</v>
      </c>
      <c r="AD885">
        <f>VLOOKUP(AC885,$J$3:$K$1324,2,0)</f>
        <v>600</v>
      </c>
      <c r="AE885" s="11">
        <f t="shared" si="41"/>
        <v>600</v>
      </c>
    </row>
    <row r="886" spans="9:31" x14ac:dyDescent="0.25">
      <c r="I886" t="s">
        <v>5091</v>
      </c>
      <c r="J886" t="s">
        <v>15742</v>
      </c>
      <c r="K886">
        <v>3560</v>
      </c>
      <c r="L886" t="e">
        <f>VLOOKUP(J886,'[1]stockopname_master_item (11)'!B$2:C$3427,2,0)</f>
        <v>#N/A</v>
      </c>
      <c r="M886" s="14" t="s">
        <v>1623</v>
      </c>
      <c r="N886" s="15">
        <v>4281</v>
      </c>
      <c r="O886" s="15">
        <f>VLOOKUP(M886,[2]Sheet1!B$2:C$1721,2,0)</f>
        <v>4281</v>
      </c>
      <c r="P886" s="16" t="str">
        <f t="shared" si="39"/>
        <v>sama</v>
      </c>
      <c r="X886" t="s">
        <v>13987</v>
      </c>
      <c r="Y886">
        <v>400</v>
      </c>
      <c r="Z886">
        <v>400</v>
      </c>
      <c r="AA886" t="str">
        <f t="shared" si="40"/>
        <v>SAMA</v>
      </c>
      <c r="AC886" t="s">
        <v>15446</v>
      </c>
      <c r="AD886">
        <f>VLOOKUP(AC886,$J$3:$K$1324,2,0)</f>
        <v>300</v>
      </c>
      <c r="AE886" s="11">
        <f t="shared" si="41"/>
        <v>300</v>
      </c>
    </row>
    <row r="887" spans="9:31" x14ac:dyDescent="0.25">
      <c r="I887" t="s">
        <v>5098</v>
      </c>
      <c r="J887" t="s">
        <v>15743</v>
      </c>
      <c r="K887">
        <v>1223</v>
      </c>
      <c r="L887" t="e">
        <f>VLOOKUP(J887,'[1]stockopname_master_item (11)'!B$2:C$3427,2,0)</f>
        <v>#N/A</v>
      </c>
      <c r="M887" s="14" t="s">
        <v>13983</v>
      </c>
      <c r="N887" s="15">
        <v>3575</v>
      </c>
      <c r="O887" s="15">
        <f>VLOOKUP(M887,[2]Sheet1!B$2:C$1721,2,0)</f>
        <v>3575</v>
      </c>
      <c r="P887" s="16" t="str">
        <f t="shared" si="39"/>
        <v>sama</v>
      </c>
      <c r="X887" t="s">
        <v>13988</v>
      </c>
      <c r="Y887">
        <v>5</v>
      </c>
      <c r="Z887">
        <v>5</v>
      </c>
      <c r="AA887" t="str">
        <f t="shared" si="40"/>
        <v>SAMA</v>
      </c>
      <c r="AC887" t="s">
        <v>14258</v>
      </c>
      <c r="AD887">
        <f>VLOOKUP(AC887,$J$3:$K$1324,2,0)</f>
        <v>100</v>
      </c>
      <c r="AE887" s="11">
        <f t="shared" si="41"/>
        <v>100</v>
      </c>
    </row>
    <row r="888" spans="9:31" x14ac:dyDescent="0.25">
      <c r="I888" t="s">
        <v>534</v>
      </c>
      <c r="J888" t="s">
        <v>15744</v>
      </c>
      <c r="K888">
        <v>1618</v>
      </c>
      <c r="L888" t="e">
        <f>VLOOKUP(J888,'[1]stockopname_master_item (11)'!B$2:C$3427,2,0)</f>
        <v>#N/A</v>
      </c>
      <c r="M888" s="14" t="s">
        <v>12215</v>
      </c>
      <c r="N888" s="15">
        <v>5280</v>
      </c>
      <c r="O888" s="15">
        <f>VLOOKUP(M888,[2]Sheet1!B$2:C$1721,2,0)</f>
        <v>5280</v>
      </c>
      <c r="P888" s="16" t="str">
        <f t="shared" si="39"/>
        <v>sama</v>
      </c>
      <c r="X888" t="s">
        <v>7177</v>
      </c>
      <c r="Y888">
        <v>16</v>
      </c>
      <c r="Z888">
        <v>16</v>
      </c>
      <c r="AA888" t="str">
        <f t="shared" si="40"/>
        <v>SAMA</v>
      </c>
      <c r="AC888" t="s">
        <v>15442</v>
      </c>
      <c r="AD888">
        <f>VLOOKUP(AC888,$J$3:$K$1324,2,0)</f>
        <v>488</v>
      </c>
      <c r="AE888" s="11">
        <f t="shared" si="41"/>
        <v>488</v>
      </c>
    </row>
    <row r="889" spans="9:31" x14ac:dyDescent="0.25">
      <c r="I889" t="s">
        <v>534</v>
      </c>
      <c r="J889" t="s">
        <v>15745</v>
      </c>
      <c r="K889">
        <v>4200</v>
      </c>
      <c r="L889" t="e">
        <f>VLOOKUP(J889,'[1]stockopname_master_item (11)'!B$2:C$3427,2,0)</f>
        <v>#N/A</v>
      </c>
      <c r="M889" s="14" t="s">
        <v>13988</v>
      </c>
      <c r="N889" s="15">
        <v>5</v>
      </c>
      <c r="O889" s="15">
        <f>VLOOKUP(M889,[2]Sheet1!B$2:C$1721,2,0)</f>
        <v>5</v>
      </c>
      <c r="P889" s="16" t="str">
        <f t="shared" si="39"/>
        <v>sama</v>
      </c>
      <c r="X889" t="s">
        <v>7191</v>
      </c>
      <c r="Y889">
        <v>9</v>
      </c>
      <c r="Z889">
        <v>9</v>
      </c>
      <c r="AA889" t="str">
        <f t="shared" si="40"/>
        <v>SAMA</v>
      </c>
      <c r="AC889" t="s">
        <v>15444</v>
      </c>
      <c r="AD889">
        <f>VLOOKUP(AC889,$J$3:$K$1324,2,0)</f>
        <v>1000</v>
      </c>
      <c r="AE889" s="11">
        <f t="shared" si="41"/>
        <v>1000</v>
      </c>
    </row>
    <row r="890" spans="9:31" x14ac:dyDescent="0.25">
      <c r="I890" t="s">
        <v>5277</v>
      </c>
      <c r="J890" t="s">
        <v>15746</v>
      </c>
      <c r="K890">
        <v>4</v>
      </c>
      <c r="L890" t="e">
        <f>VLOOKUP(J890,'[1]stockopname_master_item (11)'!B$2:C$3427,2,0)</f>
        <v>#N/A</v>
      </c>
      <c r="M890" s="14" t="s">
        <v>13987</v>
      </c>
      <c r="N890" s="15">
        <v>400</v>
      </c>
      <c r="O890" s="15">
        <f>VLOOKUP(M890,[2]Sheet1!B$2:C$1721,2,0)</f>
        <v>400</v>
      </c>
      <c r="P890" s="16" t="str">
        <f t="shared" si="39"/>
        <v>sama</v>
      </c>
      <c r="X890" t="s">
        <v>7193</v>
      </c>
      <c r="Y890">
        <v>15</v>
      </c>
      <c r="Z890">
        <v>15</v>
      </c>
      <c r="AA890" t="str">
        <f t="shared" si="40"/>
        <v>SAMA</v>
      </c>
      <c r="AC890" t="s">
        <v>15443</v>
      </c>
      <c r="AD890">
        <f>VLOOKUP(AC890,$J$3:$K$1324,2,0)</f>
        <v>500</v>
      </c>
      <c r="AE890" s="11">
        <f t="shared" si="41"/>
        <v>500</v>
      </c>
    </row>
    <row r="891" spans="9:31" x14ac:dyDescent="0.25">
      <c r="I891" t="s">
        <v>5277</v>
      </c>
      <c r="J891" t="s">
        <v>15747</v>
      </c>
      <c r="K891">
        <v>3040</v>
      </c>
      <c r="L891" t="e">
        <f>VLOOKUP(J891,'[1]stockopname_master_item (11)'!B$2:C$3427,2,0)</f>
        <v>#N/A</v>
      </c>
      <c r="M891" s="14" t="s">
        <v>7177</v>
      </c>
      <c r="N891" s="15">
        <v>16</v>
      </c>
      <c r="O891" s="15">
        <f>VLOOKUP(M891,[2]Sheet1!B$2:C$1721,2,0)</f>
        <v>16</v>
      </c>
      <c r="P891" s="16" t="str">
        <f t="shared" si="39"/>
        <v>sama</v>
      </c>
      <c r="X891" t="s">
        <v>13989</v>
      </c>
      <c r="Y891">
        <v>732</v>
      </c>
      <c r="Z891">
        <v>732</v>
      </c>
      <c r="AA891" t="str">
        <f t="shared" si="40"/>
        <v>SAMA</v>
      </c>
      <c r="AC891" t="s">
        <v>15456</v>
      </c>
      <c r="AD891">
        <f>VLOOKUP(AC891,$J$3:$K$1324,2,0)</f>
        <v>140</v>
      </c>
      <c r="AE891" s="11">
        <f t="shared" si="41"/>
        <v>140</v>
      </c>
    </row>
    <row r="892" spans="9:31" x14ac:dyDescent="0.25">
      <c r="I892" t="s">
        <v>5280</v>
      </c>
      <c r="J892" t="s">
        <v>15749</v>
      </c>
      <c r="K892">
        <v>520</v>
      </c>
      <c r="L892" t="e">
        <f>VLOOKUP(J892,'[1]stockopname_master_item (11)'!B$2:C$3427,2,0)</f>
        <v>#N/A</v>
      </c>
      <c r="M892" s="14" t="s">
        <v>7191</v>
      </c>
      <c r="N892" s="15">
        <v>9</v>
      </c>
      <c r="O892" s="15">
        <f>VLOOKUP(M892,[2]Sheet1!B$2:C$1721,2,0)</f>
        <v>9</v>
      </c>
      <c r="P892" s="16" t="str">
        <f t="shared" si="39"/>
        <v>sama</v>
      </c>
      <c r="X892" t="s">
        <v>13990</v>
      </c>
      <c r="Y892">
        <v>672</v>
      </c>
      <c r="Z892">
        <v>672</v>
      </c>
      <c r="AA892" t="str">
        <f t="shared" si="40"/>
        <v>SAMA</v>
      </c>
      <c r="AC892" t="s">
        <v>15452</v>
      </c>
      <c r="AD892">
        <f>VLOOKUP(AC892,$J$3:$K$1324,2,0)</f>
        <v>123</v>
      </c>
      <c r="AE892" s="11">
        <f t="shared" si="41"/>
        <v>123</v>
      </c>
    </row>
    <row r="893" spans="9:31" x14ac:dyDescent="0.25">
      <c r="I893" t="s">
        <v>5303</v>
      </c>
      <c r="J893" t="s">
        <v>15750</v>
      </c>
      <c r="K893">
        <v>18800</v>
      </c>
      <c r="L893" t="e">
        <f>VLOOKUP(J893,'[1]stockopname_master_item (11)'!B$2:C$3427,2,0)</f>
        <v>#N/A</v>
      </c>
      <c r="M893" s="14" t="s">
        <v>875</v>
      </c>
      <c r="N893" s="15">
        <v>8</v>
      </c>
      <c r="O893" s="15">
        <f>VLOOKUP(M893,[2]Sheet1!B$2:C$1721,2,0)</f>
        <v>8</v>
      </c>
      <c r="P893" s="16" t="str">
        <f t="shared" si="39"/>
        <v>sama</v>
      </c>
      <c r="X893" t="s">
        <v>13991</v>
      </c>
      <c r="Y893">
        <v>491</v>
      </c>
      <c r="Z893">
        <v>491</v>
      </c>
      <c r="AA893" t="str">
        <f t="shared" si="40"/>
        <v>SAMA</v>
      </c>
      <c r="AC893" t="s">
        <v>15455</v>
      </c>
      <c r="AD893">
        <f>VLOOKUP(AC893,$J$3:$K$1324,2,0)</f>
        <v>300</v>
      </c>
      <c r="AE893" s="11">
        <f t="shared" si="41"/>
        <v>300</v>
      </c>
    </row>
    <row r="894" spans="9:31" x14ac:dyDescent="0.25">
      <c r="I894" t="s">
        <v>5303</v>
      </c>
      <c r="J894" t="s">
        <v>15751</v>
      </c>
      <c r="K894">
        <v>1000</v>
      </c>
      <c r="L894" t="e">
        <f>VLOOKUP(J894,'[1]stockopname_master_item (11)'!B$2:C$3427,2,0)</f>
        <v>#N/A</v>
      </c>
      <c r="M894" s="14" t="s">
        <v>7193</v>
      </c>
      <c r="N894" s="15">
        <v>15</v>
      </c>
      <c r="O894" s="15">
        <f>VLOOKUP(M894,[2]Sheet1!B$2:C$1721,2,0)</f>
        <v>15</v>
      </c>
      <c r="P894" s="16" t="str">
        <f t="shared" si="39"/>
        <v>sama</v>
      </c>
      <c r="X894" t="s">
        <v>7204</v>
      </c>
      <c r="Y894">
        <v>966</v>
      </c>
      <c r="Z894">
        <v>966</v>
      </c>
      <c r="AA894" t="str">
        <f t="shared" si="40"/>
        <v>SAMA</v>
      </c>
      <c r="AC894" t="s">
        <v>15453</v>
      </c>
      <c r="AD894">
        <f>VLOOKUP(AC894,$J$3:$K$1324,2,0)</f>
        <v>300</v>
      </c>
      <c r="AE894" s="11">
        <f t="shared" si="41"/>
        <v>300</v>
      </c>
    </row>
    <row r="895" spans="9:31" x14ac:dyDescent="0.25">
      <c r="I895" t="s">
        <v>5303</v>
      </c>
      <c r="J895" t="s">
        <v>15752</v>
      </c>
      <c r="K895">
        <v>10440</v>
      </c>
      <c r="L895" t="e">
        <f>VLOOKUP(J895,'[1]stockopname_master_item (11)'!B$2:C$3427,2,0)</f>
        <v>#N/A</v>
      </c>
      <c r="M895" s="14" t="s">
        <v>13990</v>
      </c>
      <c r="N895" s="15">
        <v>672</v>
      </c>
      <c r="O895" s="15">
        <f>VLOOKUP(M895,[2]Sheet1!B$2:C$1721,2,0)</f>
        <v>672</v>
      </c>
      <c r="P895" s="16" t="str">
        <f t="shared" si="39"/>
        <v>sama</v>
      </c>
      <c r="X895" t="s">
        <v>7206</v>
      </c>
      <c r="Y895">
        <v>440</v>
      </c>
      <c r="Z895">
        <v>440</v>
      </c>
      <c r="AA895" t="str">
        <f t="shared" si="40"/>
        <v>SAMA</v>
      </c>
      <c r="AC895" t="s">
        <v>15454</v>
      </c>
      <c r="AD895">
        <f>VLOOKUP(AC895,$J$3:$K$1324,2,0)</f>
        <v>1500</v>
      </c>
      <c r="AE895" s="11">
        <f t="shared" si="41"/>
        <v>1500</v>
      </c>
    </row>
    <row r="896" spans="9:31" x14ac:dyDescent="0.25">
      <c r="I896" t="s">
        <v>5303</v>
      </c>
      <c r="J896" t="s">
        <v>15753</v>
      </c>
      <c r="K896">
        <v>45000</v>
      </c>
      <c r="L896" t="e">
        <f>VLOOKUP(J896,'[1]stockopname_master_item (11)'!B$2:C$3427,2,0)</f>
        <v>#N/A</v>
      </c>
      <c r="M896" s="14" t="s">
        <v>13989</v>
      </c>
      <c r="N896" s="15">
        <v>732</v>
      </c>
      <c r="O896" s="15">
        <f>VLOOKUP(M896,[2]Sheet1!B$2:C$1721,2,0)</f>
        <v>732</v>
      </c>
      <c r="P896" s="16" t="str">
        <f t="shared" si="39"/>
        <v>sama</v>
      </c>
      <c r="X896" t="s">
        <v>7208</v>
      </c>
      <c r="Y896">
        <v>30</v>
      </c>
      <c r="Z896">
        <v>30</v>
      </c>
      <c r="AA896" t="str">
        <f t="shared" si="40"/>
        <v>SAMA</v>
      </c>
      <c r="AC896" t="s">
        <v>14259</v>
      </c>
      <c r="AD896">
        <f>VLOOKUP(AC896,$J$3:$K$1324,2,0)</f>
        <v>237</v>
      </c>
      <c r="AE896" s="11">
        <f t="shared" si="41"/>
        <v>237</v>
      </c>
    </row>
    <row r="897" spans="9:31" x14ac:dyDescent="0.25">
      <c r="I897" t="s">
        <v>5303</v>
      </c>
      <c r="J897" t="s">
        <v>15754</v>
      </c>
      <c r="K897">
        <v>16000</v>
      </c>
      <c r="L897" t="e">
        <f>VLOOKUP(J897,'[1]stockopname_master_item (11)'!B$2:C$3427,2,0)</f>
        <v>#N/A</v>
      </c>
      <c r="M897" s="14" t="s">
        <v>13991</v>
      </c>
      <c r="N897" s="15">
        <v>491</v>
      </c>
      <c r="O897" s="15">
        <f>VLOOKUP(M897,[2]Sheet1!B$2:C$1721,2,0)</f>
        <v>491</v>
      </c>
      <c r="P897" s="16" t="str">
        <f t="shared" si="39"/>
        <v>sama</v>
      </c>
      <c r="X897" t="s">
        <v>13992</v>
      </c>
      <c r="Y897">
        <v>2870</v>
      </c>
      <c r="Z897">
        <v>2870</v>
      </c>
      <c r="AA897" t="str">
        <f t="shared" si="40"/>
        <v>SAMA</v>
      </c>
      <c r="AC897" t="s">
        <v>15449</v>
      </c>
      <c r="AD897">
        <f>VLOOKUP(AC897,$J$3:$K$1324,2,0)</f>
        <v>27</v>
      </c>
      <c r="AE897" s="11">
        <f t="shared" si="41"/>
        <v>27</v>
      </c>
    </row>
    <row r="898" spans="9:31" x14ac:dyDescent="0.25">
      <c r="I898" t="s">
        <v>5303</v>
      </c>
      <c r="J898" t="s">
        <v>15755</v>
      </c>
      <c r="K898">
        <v>41420</v>
      </c>
      <c r="L898" t="e">
        <f>VLOOKUP(J898,'[1]stockopname_master_item (11)'!B$2:C$3427,2,0)</f>
        <v>#N/A</v>
      </c>
      <c r="M898" s="14" t="s">
        <v>7204</v>
      </c>
      <c r="N898" s="15">
        <v>966</v>
      </c>
      <c r="O898" s="15">
        <f>VLOOKUP(M898,[2]Sheet1!B$2:C$1721,2,0)</f>
        <v>966</v>
      </c>
      <c r="P898" s="16" t="str">
        <f t="shared" si="39"/>
        <v>sama</v>
      </c>
      <c r="X898" t="s">
        <v>13993</v>
      </c>
      <c r="Y898">
        <v>826</v>
      </c>
      <c r="Z898">
        <v>826</v>
      </c>
      <c r="AA898" t="str">
        <f t="shared" si="40"/>
        <v>SAMA</v>
      </c>
      <c r="AC898" t="s">
        <v>15451</v>
      </c>
      <c r="AD898">
        <f>VLOOKUP(AC898,$J$3:$K$1324,2,0)</f>
        <v>1700</v>
      </c>
      <c r="AE898" s="11">
        <f t="shared" si="41"/>
        <v>1700</v>
      </c>
    </row>
    <row r="899" spans="9:31" x14ac:dyDescent="0.25">
      <c r="I899" t="s">
        <v>5303</v>
      </c>
      <c r="J899" t="s">
        <v>15756</v>
      </c>
      <c r="K899">
        <v>16740</v>
      </c>
      <c r="L899" t="e">
        <f>VLOOKUP(J899,'[1]stockopname_master_item (11)'!B$2:C$3427,2,0)</f>
        <v>#N/A</v>
      </c>
      <c r="M899" s="14" t="s">
        <v>7208</v>
      </c>
      <c r="N899" s="15">
        <v>30</v>
      </c>
      <c r="O899" s="15">
        <f>VLOOKUP(M899,[2]Sheet1!B$2:C$1721,2,0)</f>
        <v>30</v>
      </c>
      <c r="P899" s="16" t="str">
        <f t="shared" si="39"/>
        <v>sama</v>
      </c>
      <c r="X899" t="s">
        <v>13994</v>
      </c>
      <c r="Y899">
        <v>643</v>
      </c>
      <c r="Z899">
        <v>643</v>
      </c>
      <c r="AA899" t="str">
        <f t="shared" si="40"/>
        <v>SAMA</v>
      </c>
      <c r="AC899" t="s">
        <v>15450</v>
      </c>
      <c r="AD899">
        <f>VLOOKUP(AC899,$J$3:$K$1324,2,0)</f>
        <v>500</v>
      </c>
      <c r="AE899" s="11">
        <f t="shared" si="41"/>
        <v>500</v>
      </c>
    </row>
    <row r="900" spans="9:31" x14ac:dyDescent="0.25">
      <c r="I900" t="s">
        <v>5303</v>
      </c>
      <c r="J900" t="s">
        <v>15757</v>
      </c>
      <c r="K900">
        <v>27000</v>
      </c>
      <c r="L900" t="e">
        <f>VLOOKUP(J900,'[1]stockopname_master_item (11)'!B$2:C$3427,2,0)</f>
        <v>#N/A</v>
      </c>
      <c r="M900" s="14" t="s">
        <v>7206</v>
      </c>
      <c r="N900" s="15">
        <v>440</v>
      </c>
      <c r="O900" s="15">
        <f>VLOOKUP(M900,[2]Sheet1!B$2:C$1721,2,0)</f>
        <v>440</v>
      </c>
      <c r="P900" s="16" t="str">
        <f t="shared" ref="P900:P963" si="42">IF(O900-N900=0,"sama","tidak")</f>
        <v>sama</v>
      </c>
      <c r="X900" t="s">
        <v>13995</v>
      </c>
      <c r="Y900">
        <v>590</v>
      </c>
      <c r="Z900">
        <v>590</v>
      </c>
      <c r="AA900" t="str">
        <f t="shared" ref="AA900:AA963" si="43">IF(Y900-Z900=0,"SAMA","TIDAK")</f>
        <v>SAMA</v>
      </c>
      <c r="AC900" t="s">
        <v>15463</v>
      </c>
      <c r="AD900">
        <f>VLOOKUP(AC900,$J$3:$K$1324,2,0)</f>
        <v>100</v>
      </c>
      <c r="AE900" s="11">
        <f t="shared" ref="AE900:AE963" si="44">IF(ISNA(AD900),"0",AD900)</f>
        <v>100</v>
      </c>
    </row>
    <row r="901" spans="9:31" x14ac:dyDescent="0.25">
      <c r="I901" t="s">
        <v>5303</v>
      </c>
      <c r="J901" t="s">
        <v>15758</v>
      </c>
      <c r="K901">
        <v>16400</v>
      </c>
      <c r="L901" t="e">
        <f>VLOOKUP(J901,'[1]stockopname_master_item (11)'!B$2:C$3427,2,0)</f>
        <v>#N/A</v>
      </c>
      <c r="M901" s="14" t="s">
        <v>878</v>
      </c>
      <c r="N901" s="15">
        <v>74</v>
      </c>
      <c r="O901" s="15">
        <f>VLOOKUP(M901,[2]Sheet1!B$2:C$1721,2,0)</f>
        <v>74</v>
      </c>
      <c r="P901" s="16" t="str">
        <f t="shared" si="42"/>
        <v>sama</v>
      </c>
      <c r="X901" t="s">
        <v>13996</v>
      </c>
      <c r="Y901">
        <v>434</v>
      </c>
      <c r="Z901">
        <v>434</v>
      </c>
      <c r="AA901" t="str">
        <f t="shared" si="43"/>
        <v>SAMA</v>
      </c>
      <c r="AC901" t="s">
        <v>15461</v>
      </c>
      <c r="AD901">
        <f>VLOOKUP(AC901,$J$3:$K$1324,2,0)</f>
        <v>204</v>
      </c>
      <c r="AE901" s="11">
        <f t="shared" si="44"/>
        <v>204</v>
      </c>
    </row>
    <row r="902" spans="9:31" x14ac:dyDescent="0.25">
      <c r="I902" t="s">
        <v>13509</v>
      </c>
      <c r="J902" t="s">
        <v>15759</v>
      </c>
      <c r="K902">
        <v>338</v>
      </c>
      <c r="L902" t="e">
        <f>VLOOKUP(J902,'[1]stockopname_master_item (11)'!B$2:C$3427,2,0)</f>
        <v>#N/A</v>
      </c>
      <c r="M902" s="14" t="s">
        <v>884</v>
      </c>
      <c r="N902" s="15">
        <v>48</v>
      </c>
      <c r="O902" s="15">
        <f>VLOOKUP(M902,[2]Sheet1!B$2:C$1721,2,0)</f>
        <v>48</v>
      </c>
      <c r="P902" s="16" t="str">
        <f t="shared" si="42"/>
        <v>sama</v>
      </c>
      <c r="X902" t="s">
        <v>13998</v>
      </c>
      <c r="Y902">
        <v>2325</v>
      </c>
      <c r="Z902">
        <v>2325</v>
      </c>
      <c r="AA902" t="str">
        <f t="shared" si="43"/>
        <v>SAMA</v>
      </c>
      <c r="AC902" t="s">
        <v>15462</v>
      </c>
      <c r="AD902">
        <f>VLOOKUP(AC902,$J$3:$K$1324,2,0)</f>
        <v>300</v>
      </c>
      <c r="AE902" s="11">
        <f t="shared" si="44"/>
        <v>300</v>
      </c>
    </row>
    <row r="903" spans="9:31" x14ac:dyDescent="0.25">
      <c r="I903" t="s">
        <v>13509</v>
      </c>
      <c r="J903" t="s">
        <v>15760</v>
      </c>
      <c r="K903">
        <v>1</v>
      </c>
      <c r="L903" t="e">
        <f>VLOOKUP(J903,'[1]stockopname_master_item (11)'!B$2:C$3427,2,0)</f>
        <v>#N/A</v>
      </c>
      <c r="M903" s="14" t="s">
        <v>881</v>
      </c>
      <c r="N903" s="15">
        <v>80</v>
      </c>
      <c r="O903" s="15">
        <f>VLOOKUP(M903,[2]Sheet1!B$2:C$1721,2,0)</f>
        <v>80</v>
      </c>
      <c r="P903" s="16" t="str">
        <f t="shared" si="42"/>
        <v>sama</v>
      </c>
      <c r="X903" t="s">
        <v>7247</v>
      </c>
      <c r="Y903">
        <v>3000</v>
      </c>
      <c r="Z903">
        <v>3000</v>
      </c>
      <c r="AA903" t="str">
        <f t="shared" si="43"/>
        <v>SAMA</v>
      </c>
      <c r="AC903" t="s">
        <v>15460</v>
      </c>
      <c r="AD903">
        <f>VLOOKUP(AC903,$J$3:$K$1324,2,0)</f>
        <v>300</v>
      </c>
      <c r="AE903" s="11">
        <f t="shared" si="44"/>
        <v>300</v>
      </c>
    </row>
    <row r="904" spans="9:31" x14ac:dyDescent="0.25">
      <c r="I904" t="s">
        <v>13509</v>
      </c>
      <c r="J904" t="s">
        <v>15761</v>
      </c>
      <c r="K904">
        <v>19</v>
      </c>
      <c r="L904" t="e">
        <f>VLOOKUP(J904,'[1]stockopname_master_item (11)'!B$2:C$3427,2,0)</f>
        <v>#N/A</v>
      </c>
      <c r="M904" s="14" t="s">
        <v>13994</v>
      </c>
      <c r="N904" s="15">
        <v>643</v>
      </c>
      <c r="O904" s="15">
        <f>VLOOKUP(M904,[2]Sheet1!B$2:C$1721,2,0)</f>
        <v>643</v>
      </c>
      <c r="P904" s="16" t="str">
        <f t="shared" si="42"/>
        <v>sama</v>
      </c>
      <c r="X904" t="s">
        <v>7250</v>
      </c>
      <c r="Y904">
        <v>105</v>
      </c>
      <c r="Z904">
        <v>105</v>
      </c>
      <c r="AA904" t="str">
        <f t="shared" si="43"/>
        <v>SAMA</v>
      </c>
      <c r="AC904" t="s">
        <v>14260</v>
      </c>
      <c r="AD904">
        <f>VLOOKUP(AC904,$J$3:$K$1324,2,0)</f>
        <v>89</v>
      </c>
      <c r="AE904" s="11">
        <f t="shared" si="44"/>
        <v>89</v>
      </c>
    </row>
    <row r="905" spans="9:31" x14ac:dyDescent="0.25">
      <c r="I905" t="s">
        <v>13509</v>
      </c>
      <c r="J905" t="s">
        <v>15762</v>
      </c>
      <c r="K905">
        <v>4080</v>
      </c>
      <c r="L905" t="e">
        <f>VLOOKUP(J905,'[1]stockopname_master_item (11)'!B$2:C$3427,2,0)</f>
        <v>#N/A</v>
      </c>
      <c r="M905" s="14" t="s">
        <v>13993</v>
      </c>
      <c r="N905" s="15">
        <v>826</v>
      </c>
      <c r="O905" s="15">
        <f>VLOOKUP(M905,[2]Sheet1!B$2:C$1721,2,0)</f>
        <v>826</v>
      </c>
      <c r="P905" s="16" t="str">
        <f t="shared" si="42"/>
        <v>sama</v>
      </c>
      <c r="X905" t="s">
        <v>13999</v>
      </c>
      <c r="Y905">
        <v>4</v>
      </c>
      <c r="Z905">
        <v>4</v>
      </c>
      <c r="AA905" t="str">
        <f t="shared" si="43"/>
        <v>SAMA</v>
      </c>
      <c r="AC905" t="s">
        <v>15458</v>
      </c>
      <c r="AD905">
        <f>VLOOKUP(AC905,$J$3:$K$1324,2,0)</f>
        <v>472</v>
      </c>
      <c r="AE905" s="11">
        <f t="shared" si="44"/>
        <v>472</v>
      </c>
    </row>
    <row r="906" spans="9:31" x14ac:dyDescent="0.25">
      <c r="I906" t="s">
        <v>5339</v>
      </c>
      <c r="J906" t="s">
        <v>15763</v>
      </c>
      <c r="K906">
        <v>21633</v>
      </c>
      <c r="L906" t="e">
        <f>VLOOKUP(J906,'[1]stockopname_master_item (11)'!B$2:C$3427,2,0)</f>
        <v>#N/A</v>
      </c>
      <c r="M906" s="14" t="s">
        <v>13992</v>
      </c>
      <c r="N906" s="15">
        <v>2870</v>
      </c>
      <c r="O906" s="15">
        <f>VLOOKUP(M906,[2]Sheet1!B$2:C$1721,2,0)</f>
        <v>2870</v>
      </c>
      <c r="P906" s="16" t="str">
        <f t="shared" si="42"/>
        <v>sama</v>
      </c>
      <c r="X906" t="s">
        <v>14003</v>
      </c>
      <c r="Y906">
        <v>811</v>
      </c>
      <c r="Z906">
        <v>811</v>
      </c>
      <c r="AA906" t="str">
        <f t="shared" si="43"/>
        <v>SAMA</v>
      </c>
      <c r="AC906" t="s">
        <v>15459</v>
      </c>
      <c r="AD906">
        <f>VLOOKUP(AC906,$J$3:$K$1324,2,0)</f>
        <v>500</v>
      </c>
      <c r="AE906" s="11">
        <f t="shared" si="44"/>
        <v>500</v>
      </c>
    </row>
    <row r="907" spans="9:31" x14ac:dyDescent="0.25">
      <c r="I907" t="s">
        <v>5339</v>
      </c>
      <c r="J907" t="s">
        <v>15764</v>
      </c>
      <c r="K907">
        <v>15120</v>
      </c>
      <c r="L907" t="e">
        <f>VLOOKUP(J907,'[1]stockopname_master_item (11)'!B$2:C$3427,2,0)</f>
        <v>#N/A</v>
      </c>
      <c r="M907" s="14" t="s">
        <v>13527</v>
      </c>
      <c r="N907" s="15">
        <v>18</v>
      </c>
      <c r="O907" s="15">
        <f>VLOOKUP(M907,[2]Sheet1!B$2:C$1721,2,0)</f>
        <v>18</v>
      </c>
      <c r="P907" s="16" t="str">
        <f t="shared" si="42"/>
        <v>sama</v>
      </c>
      <c r="X907" t="s">
        <v>14004</v>
      </c>
      <c r="Y907">
        <v>1539</v>
      </c>
      <c r="Z907">
        <v>1539</v>
      </c>
      <c r="AA907" t="str">
        <f t="shared" si="43"/>
        <v>SAMA</v>
      </c>
      <c r="AC907" t="s">
        <v>15457</v>
      </c>
      <c r="AD907">
        <f>VLOOKUP(AC907,$J$3:$K$1324,2,0)</f>
        <v>500</v>
      </c>
      <c r="AE907" s="11">
        <f t="shared" si="44"/>
        <v>500</v>
      </c>
    </row>
    <row r="908" spans="9:31" x14ac:dyDescent="0.25">
      <c r="I908" t="s">
        <v>5339</v>
      </c>
      <c r="J908" t="s">
        <v>15765</v>
      </c>
      <c r="K908">
        <v>4600</v>
      </c>
      <c r="L908" t="e">
        <f>VLOOKUP(J908,'[1]stockopname_master_item (11)'!B$2:C$3427,2,0)</f>
        <v>#N/A</v>
      </c>
      <c r="M908" s="14" t="s">
        <v>13528</v>
      </c>
      <c r="N908" s="15">
        <v>18</v>
      </c>
      <c r="O908" s="15">
        <f>VLOOKUP(M908,[2]Sheet1!B$2:C$1721,2,0)</f>
        <v>18</v>
      </c>
      <c r="P908" s="16" t="str">
        <f t="shared" si="42"/>
        <v>sama</v>
      </c>
      <c r="X908" t="s">
        <v>12266</v>
      </c>
      <c r="Y908">
        <v>684</v>
      </c>
      <c r="Z908">
        <v>684</v>
      </c>
      <c r="AA908" t="str">
        <f t="shared" si="43"/>
        <v>SAMA</v>
      </c>
      <c r="AC908" t="s">
        <v>15468</v>
      </c>
      <c r="AD908">
        <f>VLOOKUP(AC908,$J$3:$K$1324,2,0)</f>
        <v>35</v>
      </c>
      <c r="AE908" s="11">
        <f t="shared" si="44"/>
        <v>35</v>
      </c>
    </row>
    <row r="909" spans="9:31" x14ac:dyDescent="0.25">
      <c r="I909" t="s">
        <v>5427</v>
      </c>
      <c r="J909" t="s">
        <v>15766</v>
      </c>
      <c r="K909">
        <v>244</v>
      </c>
      <c r="L909" t="e">
        <f>VLOOKUP(J909,'[1]stockopname_master_item (11)'!B$2:C$3427,2,0)</f>
        <v>#N/A</v>
      </c>
      <c r="M909" s="14" t="s">
        <v>897</v>
      </c>
      <c r="N909" s="15">
        <v>3</v>
      </c>
      <c r="O909" s="15">
        <f>VLOOKUP(M909,[2]Sheet1!B$2:C$1721,2,0)</f>
        <v>3</v>
      </c>
      <c r="P909" s="16" t="str">
        <f t="shared" si="42"/>
        <v>sama</v>
      </c>
      <c r="X909" t="s">
        <v>12265</v>
      </c>
      <c r="Y909">
        <v>820</v>
      </c>
      <c r="Z909">
        <v>820</v>
      </c>
      <c r="AA909" t="str">
        <f t="shared" si="43"/>
        <v>SAMA</v>
      </c>
      <c r="AC909" t="s">
        <v>15469</v>
      </c>
      <c r="AD909">
        <f>VLOOKUP(AC909,$J$3:$K$1324,2,0)</f>
        <v>350</v>
      </c>
      <c r="AE909" s="11">
        <f t="shared" si="44"/>
        <v>350</v>
      </c>
    </row>
    <row r="910" spans="9:31" x14ac:dyDescent="0.25">
      <c r="I910" t="s">
        <v>5452</v>
      </c>
      <c r="J910" t="s">
        <v>15769</v>
      </c>
      <c r="K910">
        <v>20</v>
      </c>
      <c r="L910" t="e">
        <f>VLOOKUP(J910,'[1]stockopname_master_item (11)'!B$2:C$3427,2,0)</f>
        <v>#N/A</v>
      </c>
      <c r="M910" s="14" t="s">
        <v>7247</v>
      </c>
      <c r="N910" s="15">
        <v>3000</v>
      </c>
      <c r="O910" s="15">
        <f>VLOOKUP(M910,[2]Sheet1!B$2:C$1721,2,0)</f>
        <v>3000</v>
      </c>
      <c r="P910" s="16" t="str">
        <f t="shared" si="42"/>
        <v>sama</v>
      </c>
      <c r="X910" t="s">
        <v>14005</v>
      </c>
      <c r="Y910">
        <v>275</v>
      </c>
      <c r="Z910">
        <v>275</v>
      </c>
      <c r="AA910" t="str">
        <f t="shared" si="43"/>
        <v>SAMA</v>
      </c>
      <c r="AC910" t="s">
        <v>15466</v>
      </c>
      <c r="AD910">
        <f>VLOOKUP(AC910,$J$3:$K$1324,2,0)</f>
        <v>983</v>
      </c>
      <c r="AE910" s="11">
        <f t="shared" si="44"/>
        <v>983</v>
      </c>
    </row>
    <row r="911" spans="9:31" x14ac:dyDescent="0.25">
      <c r="I911" t="s">
        <v>5452</v>
      </c>
      <c r="J911" t="s">
        <v>15770</v>
      </c>
      <c r="K911">
        <v>2440</v>
      </c>
      <c r="L911" t="e">
        <f>VLOOKUP(J911,'[1]stockopname_master_item (11)'!B$2:C$3427,2,0)</f>
        <v>#N/A</v>
      </c>
      <c r="M911" s="14" t="s">
        <v>13996</v>
      </c>
      <c r="N911" s="15">
        <v>434</v>
      </c>
      <c r="O911" s="15">
        <f>VLOOKUP(M911,[2]Sheet1!B$2:C$1721,2,0)</f>
        <v>434</v>
      </c>
      <c r="P911" s="16" t="str">
        <f t="shared" si="42"/>
        <v>sama</v>
      </c>
      <c r="X911" t="s">
        <v>7295</v>
      </c>
      <c r="Y911">
        <v>10</v>
      </c>
      <c r="Z911">
        <v>10</v>
      </c>
      <c r="AA911" t="str">
        <f t="shared" si="43"/>
        <v>SAMA</v>
      </c>
      <c r="AC911" t="s">
        <v>15467</v>
      </c>
      <c r="AD911">
        <f>VLOOKUP(AC911,$J$3:$K$1324,2,0)</f>
        <v>3000</v>
      </c>
      <c r="AE911" s="11">
        <f t="shared" si="44"/>
        <v>3000</v>
      </c>
    </row>
    <row r="912" spans="9:31" x14ac:dyDescent="0.25">
      <c r="I912" t="s">
        <v>5468</v>
      </c>
      <c r="J912" t="s">
        <v>15773</v>
      </c>
      <c r="K912">
        <v>9</v>
      </c>
      <c r="L912" t="e">
        <f>VLOOKUP(J912,'[1]stockopname_master_item (11)'!B$2:C$3427,2,0)</f>
        <v>#N/A</v>
      </c>
      <c r="M912" s="14" t="s">
        <v>13995</v>
      </c>
      <c r="N912" s="15">
        <v>590</v>
      </c>
      <c r="O912" s="15">
        <f>VLOOKUP(M912,[2]Sheet1!B$2:C$1721,2,0)</f>
        <v>590</v>
      </c>
      <c r="P912" s="16" t="str">
        <f t="shared" si="42"/>
        <v>sama</v>
      </c>
      <c r="X912" t="s">
        <v>7298</v>
      </c>
      <c r="Y912">
        <v>15</v>
      </c>
      <c r="Z912">
        <v>15</v>
      </c>
      <c r="AA912" t="str">
        <f t="shared" si="43"/>
        <v>SAMA</v>
      </c>
      <c r="AC912" t="s">
        <v>14261</v>
      </c>
      <c r="AD912">
        <f>VLOOKUP(AC912,$J$3:$K$1324,2,0)</f>
        <v>236</v>
      </c>
      <c r="AE912" s="11">
        <f t="shared" si="44"/>
        <v>236</v>
      </c>
    </row>
    <row r="913" spans="9:31" x14ac:dyDescent="0.25">
      <c r="I913" t="s">
        <v>5468</v>
      </c>
      <c r="J913" t="s">
        <v>15774</v>
      </c>
      <c r="K913">
        <v>274</v>
      </c>
      <c r="L913" t="e">
        <f>VLOOKUP(J913,'[1]stockopname_master_item (11)'!B$2:C$3427,2,0)</f>
        <v>#N/A</v>
      </c>
      <c r="M913" s="14" t="s">
        <v>13998</v>
      </c>
      <c r="N913" s="15">
        <v>2325</v>
      </c>
      <c r="O913" s="15">
        <f>VLOOKUP(M913,[2]Sheet1!B$2:C$1721,2,0)</f>
        <v>2325</v>
      </c>
      <c r="P913" s="16" t="str">
        <f t="shared" si="42"/>
        <v>sama</v>
      </c>
      <c r="X913" t="s">
        <v>14006</v>
      </c>
      <c r="Y913">
        <v>34930</v>
      </c>
      <c r="Z913">
        <v>34930</v>
      </c>
      <c r="AA913" t="str">
        <f t="shared" si="43"/>
        <v>SAMA</v>
      </c>
      <c r="AC913" t="s">
        <v>14262</v>
      </c>
      <c r="AD913">
        <f>VLOOKUP(AC913,$J$3:$K$1324,2,0)</f>
        <v>10</v>
      </c>
      <c r="AE913" s="11">
        <f t="shared" si="44"/>
        <v>10</v>
      </c>
    </row>
    <row r="914" spans="9:31" x14ac:dyDescent="0.25">
      <c r="I914" t="s">
        <v>5468</v>
      </c>
      <c r="J914" t="s">
        <v>15775</v>
      </c>
      <c r="K914">
        <v>820</v>
      </c>
      <c r="L914" t="e">
        <f>VLOOKUP(J914,'[1]stockopname_master_item (11)'!B$2:C$3427,2,0)</f>
        <v>#N/A</v>
      </c>
      <c r="M914" s="14" t="s">
        <v>7250</v>
      </c>
      <c r="N914" s="15">
        <v>105</v>
      </c>
      <c r="O914" s="15">
        <f>VLOOKUP(M914,[2]Sheet1!B$2:C$1721,2,0)</f>
        <v>105</v>
      </c>
      <c r="P914" s="16" t="str">
        <f t="shared" si="42"/>
        <v>sama</v>
      </c>
      <c r="X914" t="s">
        <v>13529</v>
      </c>
      <c r="Y914">
        <v>66651</v>
      </c>
      <c r="Z914">
        <v>66651</v>
      </c>
      <c r="AA914" t="str">
        <f t="shared" si="43"/>
        <v>SAMA</v>
      </c>
      <c r="AC914" t="s">
        <v>15465</v>
      </c>
      <c r="AD914">
        <f>VLOOKUP(AC914,$J$3:$K$1324,2,0)</f>
        <v>1331</v>
      </c>
      <c r="AE914" s="11">
        <f t="shared" si="44"/>
        <v>1331</v>
      </c>
    </row>
    <row r="915" spans="9:31" x14ac:dyDescent="0.25">
      <c r="I915" t="s">
        <v>5468</v>
      </c>
      <c r="J915" t="s">
        <v>15776</v>
      </c>
      <c r="K915">
        <v>2000</v>
      </c>
      <c r="L915" t="e">
        <f>VLOOKUP(J915,'[1]stockopname_master_item (11)'!B$2:C$3427,2,0)</f>
        <v>#N/A</v>
      </c>
      <c r="M915" s="14" t="s">
        <v>14005</v>
      </c>
      <c r="N915" s="15">
        <v>275</v>
      </c>
      <c r="O915" s="15">
        <f>VLOOKUP(M915,[2]Sheet1!B$2:C$1721,2,0)</f>
        <v>275</v>
      </c>
      <c r="P915" s="16" t="str">
        <f t="shared" si="42"/>
        <v>sama</v>
      </c>
      <c r="X915" t="s">
        <v>12274</v>
      </c>
      <c r="Y915">
        <v>660</v>
      </c>
      <c r="Z915">
        <v>660</v>
      </c>
      <c r="AA915" t="str">
        <f t="shared" si="43"/>
        <v>SAMA</v>
      </c>
      <c r="AC915" t="s">
        <v>15464</v>
      </c>
      <c r="AD915">
        <f>VLOOKUP(AC915,$J$3:$K$1324,2,0)</f>
        <v>5000</v>
      </c>
      <c r="AE915" s="11">
        <f t="shared" si="44"/>
        <v>5000</v>
      </c>
    </row>
    <row r="916" spans="9:31" x14ac:dyDescent="0.25">
      <c r="I916" t="s">
        <v>5471</v>
      </c>
      <c r="J916" t="s">
        <v>15777</v>
      </c>
      <c r="K916">
        <v>27</v>
      </c>
      <c r="L916" t="e">
        <f>VLOOKUP(J916,'[1]stockopname_master_item (11)'!B$2:C$3427,2,0)</f>
        <v>#N/A</v>
      </c>
      <c r="M916" s="14" t="s">
        <v>13999</v>
      </c>
      <c r="N916" s="15">
        <v>4</v>
      </c>
      <c r="O916" s="15">
        <f>VLOOKUP(M916,[2]Sheet1!B$2:C$1721,2,0)</f>
        <v>4</v>
      </c>
      <c r="P916" s="16" t="str">
        <f t="shared" si="42"/>
        <v>sama</v>
      </c>
      <c r="X916" t="s">
        <v>14010</v>
      </c>
      <c r="Y916">
        <v>45</v>
      </c>
      <c r="Z916">
        <v>45</v>
      </c>
      <c r="AA916" t="str">
        <f t="shared" si="43"/>
        <v>SAMA</v>
      </c>
      <c r="AC916" t="s">
        <v>15476</v>
      </c>
      <c r="AD916" t="e">
        <f>VLOOKUP(AC916,$J$3:$K$1324,2,0)</f>
        <v>#N/A</v>
      </c>
      <c r="AE916" s="11" t="str">
        <f t="shared" si="44"/>
        <v>0</v>
      </c>
    </row>
    <row r="917" spans="9:31" x14ac:dyDescent="0.25">
      <c r="I917" t="s">
        <v>5473</v>
      </c>
      <c r="J917" t="s">
        <v>15778</v>
      </c>
      <c r="K917">
        <v>201</v>
      </c>
      <c r="L917" t="e">
        <f>VLOOKUP(J917,'[1]stockopname_master_item (11)'!B$2:C$3427,2,0)</f>
        <v>#N/A</v>
      </c>
      <c r="M917" s="14" t="s">
        <v>12265</v>
      </c>
      <c r="N917" s="15">
        <v>820</v>
      </c>
      <c r="O917" s="15">
        <f>VLOOKUP(M917,[2]Sheet1!B$2:C$1721,2,0)</f>
        <v>820</v>
      </c>
      <c r="P917" s="16" t="str">
        <f t="shared" si="42"/>
        <v>sama</v>
      </c>
      <c r="X917" t="s">
        <v>7338</v>
      </c>
      <c r="Y917">
        <v>77244</v>
      </c>
      <c r="Z917">
        <v>77244</v>
      </c>
      <c r="AA917" t="str">
        <f t="shared" si="43"/>
        <v>SAMA</v>
      </c>
      <c r="AC917" t="s">
        <v>15478</v>
      </c>
      <c r="AD917" t="e">
        <f>VLOOKUP(AC917,$J$3:$K$1324,2,0)</f>
        <v>#N/A</v>
      </c>
      <c r="AE917" s="11" t="str">
        <f t="shared" si="44"/>
        <v>0</v>
      </c>
    </row>
    <row r="918" spans="9:31" x14ac:dyDescent="0.25">
      <c r="I918" t="s">
        <v>5476</v>
      </c>
      <c r="J918" t="s">
        <v>15779</v>
      </c>
      <c r="K918">
        <v>36</v>
      </c>
      <c r="L918" t="e">
        <f>VLOOKUP(J918,'[1]stockopname_master_item (11)'!B$2:C$3427,2,0)</f>
        <v>#N/A</v>
      </c>
      <c r="M918" s="14" t="s">
        <v>12266</v>
      </c>
      <c r="N918" s="15">
        <v>684</v>
      </c>
      <c r="O918" s="15">
        <f>VLOOKUP(M918,[2]Sheet1!B$2:C$1721,2,0)</f>
        <v>684</v>
      </c>
      <c r="P918" s="16" t="str">
        <f t="shared" si="42"/>
        <v>sama</v>
      </c>
      <c r="X918" t="s">
        <v>7358</v>
      </c>
      <c r="Y918">
        <v>162</v>
      </c>
      <c r="Z918">
        <v>162</v>
      </c>
      <c r="AA918" t="str">
        <f t="shared" si="43"/>
        <v>SAMA</v>
      </c>
      <c r="AC918" t="s">
        <v>15480</v>
      </c>
      <c r="AD918" t="e">
        <f>VLOOKUP(AC918,$J$3:$K$1324,2,0)</f>
        <v>#N/A</v>
      </c>
      <c r="AE918" s="11" t="str">
        <f t="shared" si="44"/>
        <v>0</v>
      </c>
    </row>
    <row r="919" spans="9:31" x14ac:dyDescent="0.25">
      <c r="I919" t="s">
        <v>5478</v>
      </c>
      <c r="J919" t="s">
        <v>15780</v>
      </c>
      <c r="K919">
        <v>70</v>
      </c>
      <c r="L919" t="e">
        <f>VLOOKUP(J919,'[1]stockopname_master_item (11)'!B$2:C$3427,2,0)</f>
        <v>#N/A</v>
      </c>
      <c r="M919" s="14" t="s">
        <v>14004</v>
      </c>
      <c r="N919" s="15">
        <v>1539</v>
      </c>
      <c r="O919" s="15">
        <f>VLOOKUP(M919,[2]Sheet1!B$2:C$1721,2,0)</f>
        <v>1539</v>
      </c>
      <c r="P919" s="16" t="str">
        <f t="shared" si="42"/>
        <v>sama</v>
      </c>
      <c r="X919" t="s">
        <v>14014</v>
      </c>
      <c r="Y919">
        <v>85</v>
      </c>
      <c r="Z919">
        <v>85</v>
      </c>
      <c r="AA919" t="str">
        <f t="shared" si="43"/>
        <v>SAMA</v>
      </c>
      <c r="AC919" t="s">
        <v>15481</v>
      </c>
      <c r="AD919" t="e">
        <f>VLOOKUP(AC919,$J$3:$K$1324,2,0)</f>
        <v>#N/A</v>
      </c>
      <c r="AE919" s="11" t="str">
        <f t="shared" si="44"/>
        <v>0</v>
      </c>
    </row>
    <row r="920" spans="9:31" x14ac:dyDescent="0.25">
      <c r="I920" t="s">
        <v>13820</v>
      </c>
      <c r="J920" t="s">
        <v>15784</v>
      </c>
      <c r="K920">
        <v>15</v>
      </c>
      <c r="L920" t="e">
        <f>VLOOKUP(J920,'[1]stockopname_master_item (11)'!B$2:C$3427,2,0)</f>
        <v>#N/A</v>
      </c>
      <c r="M920" s="14" t="s">
        <v>14003</v>
      </c>
      <c r="N920" s="15">
        <v>811</v>
      </c>
      <c r="O920" s="15">
        <f>VLOOKUP(M920,[2]Sheet1!B$2:C$1721,2,0)</f>
        <v>811</v>
      </c>
      <c r="P920" s="16" t="str">
        <f t="shared" si="42"/>
        <v>sama</v>
      </c>
      <c r="X920" t="s">
        <v>14018</v>
      </c>
      <c r="Y920">
        <v>169</v>
      </c>
      <c r="Z920">
        <v>169</v>
      </c>
      <c r="AA920" t="str">
        <f t="shared" si="43"/>
        <v>SAMA</v>
      </c>
      <c r="AC920" t="s">
        <v>15482</v>
      </c>
      <c r="AD920" t="e">
        <f>VLOOKUP(AC920,$J$3:$K$1324,2,0)</f>
        <v>#N/A</v>
      </c>
      <c r="AE920" s="11" t="str">
        <f t="shared" si="44"/>
        <v>0</v>
      </c>
    </row>
    <row r="921" spans="9:31" x14ac:dyDescent="0.25">
      <c r="I921" t="s">
        <v>13820</v>
      </c>
      <c r="J921" t="s">
        <v>15785</v>
      </c>
      <c r="K921">
        <v>183</v>
      </c>
      <c r="L921" t="e">
        <f>VLOOKUP(J921,'[1]stockopname_master_item (11)'!B$2:C$3427,2,0)</f>
        <v>#N/A</v>
      </c>
      <c r="M921" s="14" t="s">
        <v>900</v>
      </c>
      <c r="N921" s="15">
        <v>80</v>
      </c>
      <c r="O921" s="15">
        <f>VLOOKUP(M921,[2]Sheet1!B$2:C$1721,2,0)</f>
        <v>80</v>
      </c>
      <c r="P921" s="16" t="str">
        <f t="shared" si="42"/>
        <v>sama</v>
      </c>
      <c r="X921" t="s">
        <v>14019</v>
      </c>
      <c r="Y921">
        <v>389</v>
      </c>
      <c r="Z921">
        <v>389</v>
      </c>
      <c r="AA921" t="str">
        <f t="shared" si="43"/>
        <v>SAMA</v>
      </c>
      <c r="AC921" t="s">
        <v>14263</v>
      </c>
      <c r="AD921">
        <f>VLOOKUP(AC921,$J$3:$K$1324,2,0)</f>
        <v>40</v>
      </c>
      <c r="AE921" s="11">
        <f t="shared" si="44"/>
        <v>40</v>
      </c>
    </row>
    <row r="922" spans="9:31" x14ac:dyDescent="0.25">
      <c r="I922" t="s">
        <v>5486</v>
      </c>
      <c r="J922" t="s">
        <v>15786</v>
      </c>
      <c r="K922">
        <v>550</v>
      </c>
      <c r="L922" t="e">
        <f>VLOOKUP(J922,'[1]stockopname_master_item (11)'!B$2:C$3427,2,0)</f>
        <v>#N/A</v>
      </c>
      <c r="M922" s="14" t="s">
        <v>7295</v>
      </c>
      <c r="N922" s="15">
        <v>10</v>
      </c>
      <c r="O922" s="15">
        <f>VLOOKUP(M922,[2]Sheet1!B$2:C$1721,2,0)</f>
        <v>10</v>
      </c>
      <c r="P922" s="16" t="str">
        <f t="shared" si="42"/>
        <v>sama</v>
      </c>
      <c r="X922" t="s">
        <v>7381</v>
      </c>
      <c r="Y922">
        <v>15</v>
      </c>
      <c r="Z922">
        <v>15</v>
      </c>
      <c r="AA922" t="str">
        <f t="shared" si="43"/>
        <v>SAMA</v>
      </c>
      <c r="AC922" t="s">
        <v>15483</v>
      </c>
      <c r="AD922" t="e">
        <f>VLOOKUP(AC922,$J$3:$K$1324,2,0)</f>
        <v>#N/A</v>
      </c>
      <c r="AE922" s="11" t="str">
        <f t="shared" si="44"/>
        <v>0</v>
      </c>
    </row>
    <row r="923" spans="9:31" x14ac:dyDescent="0.25">
      <c r="I923" t="s">
        <v>13821</v>
      </c>
      <c r="J923" t="s">
        <v>15787</v>
      </c>
      <c r="K923">
        <v>200</v>
      </c>
      <c r="L923" t="e">
        <f>VLOOKUP(J923,'[1]stockopname_master_item (11)'!B$2:C$3427,2,0)</f>
        <v>#N/A</v>
      </c>
      <c r="M923" s="14" t="s">
        <v>904</v>
      </c>
      <c r="N923" s="15">
        <v>36</v>
      </c>
      <c r="O923" s="15">
        <f>VLOOKUP(M923,[2]Sheet1!B$2:C$1721,2,0)</f>
        <v>36</v>
      </c>
      <c r="P923" s="16" t="str">
        <f t="shared" si="42"/>
        <v>sama</v>
      </c>
      <c r="X923" t="s">
        <v>14022</v>
      </c>
      <c r="Y923">
        <v>853</v>
      </c>
      <c r="Z923">
        <v>853</v>
      </c>
      <c r="AA923" t="str">
        <f t="shared" si="43"/>
        <v>SAMA</v>
      </c>
      <c r="AC923" t="s">
        <v>15537</v>
      </c>
      <c r="AD923" t="e">
        <f>VLOOKUP(AC923,$J$3:$K$1324,2,0)</f>
        <v>#N/A</v>
      </c>
      <c r="AE923" s="11" t="str">
        <f t="shared" si="44"/>
        <v>0</v>
      </c>
    </row>
    <row r="924" spans="9:31" x14ac:dyDescent="0.25">
      <c r="I924" t="s">
        <v>13823</v>
      </c>
      <c r="J924" t="s">
        <v>15788</v>
      </c>
      <c r="K924">
        <v>60</v>
      </c>
      <c r="L924" t="e">
        <f>VLOOKUP(J924,'[1]stockopname_master_item (11)'!B$2:C$3427,2,0)</f>
        <v>#N/A</v>
      </c>
      <c r="M924" s="14" t="s">
        <v>7298</v>
      </c>
      <c r="N924" s="15">
        <v>15</v>
      </c>
      <c r="O924" s="15">
        <f>VLOOKUP(M924,[2]Sheet1!B$2:C$1721,2,0)</f>
        <v>15</v>
      </c>
      <c r="P924" s="16" t="str">
        <f t="shared" si="42"/>
        <v>sama</v>
      </c>
      <c r="X924" t="s">
        <v>14023</v>
      </c>
      <c r="Y924">
        <v>1275</v>
      </c>
      <c r="Z924">
        <v>1275</v>
      </c>
      <c r="AA924" t="str">
        <f t="shared" si="43"/>
        <v>SAMA</v>
      </c>
      <c r="AC924" t="s">
        <v>15538</v>
      </c>
      <c r="AD924" t="e">
        <f>VLOOKUP(AC924,$J$3:$K$1324,2,0)</f>
        <v>#N/A</v>
      </c>
      <c r="AE924" s="11" t="str">
        <f t="shared" si="44"/>
        <v>0</v>
      </c>
    </row>
    <row r="925" spans="9:31" x14ac:dyDescent="0.25">
      <c r="I925" t="s">
        <v>5523</v>
      </c>
      <c r="J925" t="s">
        <v>15791</v>
      </c>
      <c r="K925">
        <v>240</v>
      </c>
      <c r="L925" t="e">
        <f>VLOOKUP(J925,'[1]stockopname_master_item (11)'!B$2:C$3427,2,0)</f>
        <v>#N/A</v>
      </c>
      <c r="M925" s="14" t="s">
        <v>909</v>
      </c>
      <c r="N925" s="15">
        <v>4</v>
      </c>
      <c r="O925" s="15">
        <f>VLOOKUP(M925,[2]Sheet1!B$2:C$1721,2,0)</f>
        <v>4</v>
      </c>
      <c r="P925" s="16" t="str">
        <f t="shared" si="42"/>
        <v>sama</v>
      </c>
      <c r="X925" t="s">
        <v>7398</v>
      </c>
      <c r="Y925">
        <v>3767</v>
      </c>
      <c r="Z925">
        <v>3767</v>
      </c>
      <c r="AA925" t="str">
        <f t="shared" si="43"/>
        <v>SAMA</v>
      </c>
      <c r="AC925" t="s">
        <v>15536</v>
      </c>
      <c r="AD925">
        <f>VLOOKUP(AC925,$J$3:$K$1324,2,0)</f>
        <v>18</v>
      </c>
      <c r="AE925" s="11">
        <f t="shared" si="44"/>
        <v>18</v>
      </c>
    </row>
    <row r="926" spans="9:31" x14ac:dyDescent="0.25">
      <c r="I926" t="s">
        <v>13824</v>
      </c>
      <c r="J926" t="s">
        <v>15793</v>
      </c>
      <c r="K926">
        <v>10</v>
      </c>
      <c r="L926" t="e">
        <f>VLOOKUP(J926,'[1]stockopname_master_item (11)'!B$2:C$3427,2,0)</f>
        <v>#N/A</v>
      </c>
      <c r="M926" s="14" t="s">
        <v>906</v>
      </c>
      <c r="N926" s="15">
        <v>5</v>
      </c>
      <c r="O926" s="15">
        <f>VLOOKUP(M926,[2]Sheet1!B$2:C$1721,2,0)</f>
        <v>5</v>
      </c>
      <c r="P926" s="16" t="str">
        <f t="shared" si="42"/>
        <v>sama</v>
      </c>
      <c r="X926" t="s">
        <v>7400</v>
      </c>
      <c r="Y926">
        <v>2745</v>
      </c>
      <c r="Z926">
        <v>2745</v>
      </c>
      <c r="AA926" t="str">
        <f t="shared" si="43"/>
        <v>SAMA</v>
      </c>
      <c r="AC926" t="s">
        <v>15539</v>
      </c>
      <c r="AD926">
        <f>VLOOKUP(AC926,$J$3:$K$1324,2,0)</f>
        <v>2970</v>
      </c>
      <c r="AE926" s="11">
        <f t="shared" si="44"/>
        <v>2970</v>
      </c>
    </row>
    <row r="927" spans="9:31" x14ac:dyDescent="0.25">
      <c r="I927" t="s">
        <v>13825</v>
      </c>
      <c r="J927" t="s">
        <v>15797</v>
      </c>
      <c r="K927">
        <v>1760</v>
      </c>
      <c r="L927" t="e">
        <f>VLOOKUP(J927,'[1]stockopname_master_item (11)'!B$2:C$3427,2,0)</f>
        <v>#N/A</v>
      </c>
      <c r="M927" s="14" t="s">
        <v>14006</v>
      </c>
      <c r="N927" s="15">
        <v>34930</v>
      </c>
      <c r="O927" s="15">
        <f>VLOOKUP(M927,[2]Sheet1!B$2:C$1721,2,0)</f>
        <v>34930</v>
      </c>
      <c r="P927" s="16" t="str">
        <f t="shared" si="42"/>
        <v>sama</v>
      </c>
      <c r="X927" t="s">
        <v>7406</v>
      </c>
      <c r="Y927">
        <v>25</v>
      </c>
      <c r="Z927">
        <v>25</v>
      </c>
      <c r="AA927" t="str">
        <f t="shared" si="43"/>
        <v>SAMA</v>
      </c>
      <c r="AC927" t="s">
        <v>15541</v>
      </c>
      <c r="AD927" t="e">
        <f>VLOOKUP(AC927,$J$3:$K$1324,2,0)</f>
        <v>#N/A</v>
      </c>
      <c r="AE927" s="11" t="str">
        <f t="shared" si="44"/>
        <v>0</v>
      </c>
    </row>
    <row r="928" spans="9:31" x14ac:dyDescent="0.25">
      <c r="I928" t="s">
        <v>13825</v>
      </c>
      <c r="J928" t="s">
        <v>15798</v>
      </c>
      <c r="K928">
        <v>23</v>
      </c>
      <c r="L928" t="e">
        <f>VLOOKUP(J928,'[1]stockopname_master_item (11)'!B$2:C$3427,2,0)</f>
        <v>#N/A</v>
      </c>
      <c r="M928" s="14" t="s">
        <v>13529</v>
      </c>
      <c r="N928" s="15">
        <v>66651</v>
      </c>
      <c r="O928" s="15">
        <f>VLOOKUP(M928,[2]Sheet1!B$2:C$1721,2,0)</f>
        <v>66651</v>
      </c>
      <c r="P928" s="16" t="str">
        <f t="shared" si="42"/>
        <v>sama</v>
      </c>
      <c r="X928" t="s">
        <v>14025</v>
      </c>
      <c r="Y928">
        <v>163</v>
      </c>
      <c r="Z928">
        <v>163</v>
      </c>
      <c r="AA928" t="str">
        <f t="shared" si="43"/>
        <v>SAMA</v>
      </c>
      <c r="AC928" t="s">
        <v>15545</v>
      </c>
      <c r="AD928">
        <f>VLOOKUP(AC928,$J$3:$K$1324,2,0)</f>
        <v>5</v>
      </c>
      <c r="AE928" s="11">
        <f t="shared" si="44"/>
        <v>5</v>
      </c>
    </row>
    <row r="929" spans="9:31" x14ac:dyDescent="0.25">
      <c r="I929" t="s">
        <v>13825</v>
      </c>
      <c r="J929" t="s">
        <v>15799</v>
      </c>
      <c r="K929">
        <v>5920</v>
      </c>
      <c r="L929" t="e">
        <f>VLOOKUP(J929,'[1]stockopname_master_item (11)'!B$2:C$3427,2,0)</f>
        <v>#N/A</v>
      </c>
      <c r="M929" s="14" t="s">
        <v>919</v>
      </c>
      <c r="N929" s="15">
        <v>5</v>
      </c>
      <c r="O929" s="15">
        <f>VLOOKUP(M929,[2]Sheet1!B$2:C$1721,2,0)</f>
        <v>5</v>
      </c>
      <c r="P929" s="16" t="str">
        <f t="shared" si="42"/>
        <v>sama</v>
      </c>
      <c r="X929" t="s">
        <v>7418</v>
      </c>
      <c r="Y929">
        <v>1780</v>
      </c>
      <c r="Z929">
        <v>1780</v>
      </c>
      <c r="AA929" t="str">
        <f t="shared" si="43"/>
        <v>SAMA</v>
      </c>
      <c r="AC929" t="s">
        <v>15547</v>
      </c>
      <c r="AD929" t="e">
        <f>VLOOKUP(AC929,$J$3:$K$1324,2,0)</f>
        <v>#N/A</v>
      </c>
      <c r="AE929" s="11" t="str">
        <f t="shared" si="44"/>
        <v>0</v>
      </c>
    </row>
    <row r="930" spans="9:31" x14ac:dyDescent="0.25">
      <c r="I930" t="s">
        <v>13825</v>
      </c>
      <c r="J930" t="s">
        <v>15800</v>
      </c>
      <c r="K930">
        <v>2</v>
      </c>
      <c r="L930" t="e">
        <f>VLOOKUP(J930,'[1]stockopname_master_item (11)'!B$2:C$3427,2,0)</f>
        <v>#N/A</v>
      </c>
      <c r="M930" s="14" t="s">
        <v>9684</v>
      </c>
      <c r="N930" s="15">
        <v>133</v>
      </c>
      <c r="O930" s="15">
        <f>VLOOKUP(M930,[2]Sheet1!B$2:C$1721,2,0)</f>
        <v>133</v>
      </c>
      <c r="P930" s="16" t="str">
        <f t="shared" si="42"/>
        <v>sama</v>
      </c>
      <c r="X930" t="s">
        <v>7447</v>
      </c>
      <c r="Y930">
        <v>4600</v>
      </c>
      <c r="Z930">
        <v>4600</v>
      </c>
      <c r="AA930" t="str">
        <f t="shared" si="43"/>
        <v>SAMA</v>
      </c>
      <c r="AC930" t="s">
        <v>15548</v>
      </c>
      <c r="AD930" t="e">
        <f>VLOOKUP(AC930,$J$3:$K$1324,2,0)</f>
        <v>#N/A</v>
      </c>
      <c r="AE930" s="11" t="str">
        <f t="shared" si="44"/>
        <v>0</v>
      </c>
    </row>
    <row r="931" spans="9:31" x14ac:dyDescent="0.25">
      <c r="I931" t="s">
        <v>13826</v>
      </c>
      <c r="J931" t="s">
        <v>15801</v>
      </c>
      <c r="K931">
        <v>6500</v>
      </c>
      <c r="L931" t="e">
        <f>VLOOKUP(J931,'[1]stockopname_master_item (11)'!B$2:C$3427,2,0)</f>
        <v>#N/A</v>
      </c>
      <c r="M931" s="14" t="s">
        <v>12274</v>
      </c>
      <c r="N931" s="15">
        <v>660</v>
      </c>
      <c r="O931" s="15">
        <f>VLOOKUP(M931,[2]Sheet1!B$2:C$1721,2,0)</f>
        <v>660</v>
      </c>
      <c r="P931" s="16" t="str">
        <f t="shared" si="42"/>
        <v>sama</v>
      </c>
      <c r="X931" t="s">
        <v>7460</v>
      </c>
      <c r="Y931">
        <v>5438</v>
      </c>
      <c r="Z931">
        <v>5438</v>
      </c>
      <c r="AA931" t="str">
        <f t="shared" si="43"/>
        <v>SAMA</v>
      </c>
      <c r="AC931" t="s">
        <v>15542</v>
      </c>
      <c r="AD931" t="e">
        <f>VLOOKUP(AC931,$J$3:$K$1324,2,0)</f>
        <v>#N/A</v>
      </c>
      <c r="AE931" s="11" t="str">
        <f t="shared" si="44"/>
        <v>0</v>
      </c>
    </row>
    <row r="932" spans="9:31" x14ac:dyDescent="0.25">
      <c r="I932" t="s">
        <v>13826</v>
      </c>
      <c r="J932" t="s">
        <v>15803</v>
      </c>
      <c r="K932">
        <v>2500</v>
      </c>
      <c r="L932" t="e">
        <f>VLOOKUP(J932,'[1]stockopname_master_item (11)'!B$2:C$3427,2,0)</f>
        <v>#N/A</v>
      </c>
      <c r="M932" s="14" t="s">
        <v>14010</v>
      </c>
      <c r="N932" s="15">
        <v>45</v>
      </c>
      <c r="O932" s="15">
        <f>VLOOKUP(M932,[2]Sheet1!B$2:C$1721,2,0)</f>
        <v>45</v>
      </c>
      <c r="P932" s="16" t="str">
        <f t="shared" si="42"/>
        <v>sama</v>
      </c>
      <c r="X932" t="s">
        <v>7471</v>
      </c>
      <c r="Y932">
        <v>85</v>
      </c>
      <c r="Z932">
        <v>85</v>
      </c>
      <c r="AA932" t="str">
        <f t="shared" si="43"/>
        <v>SAMA</v>
      </c>
      <c r="AC932" t="s">
        <v>15543</v>
      </c>
      <c r="AD932" t="e">
        <f>VLOOKUP(AC932,$J$3:$K$1324,2,0)</f>
        <v>#N/A</v>
      </c>
      <c r="AE932" s="11" t="str">
        <f t="shared" si="44"/>
        <v>0</v>
      </c>
    </row>
    <row r="933" spans="9:31" x14ac:dyDescent="0.25">
      <c r="I933" t="s">
        <v>13826</v>
      </c>
      <c r="J933" t="s">
        <v>15804</v>
      </c>
      <c r="K933">
        <v>30</v>
      </c>
      <c r="L933" t="e">
        <f>VLOOKUP(J933,'[1]stockopname_master_item (11)'!B$2:C$3427,2,0)</f>
        <v>#N/A</v>
      </c>
      <c r="M933" s="14" t="s">
        <v>923</v>
      </c>
      <c r="N933" s="15">
        <v>500</v>
      </c>
      <c r="O933" s="15">
        <f>VLOOKUP(M933,[2]Sheet1!B$2:C$1721,2,0)</f>
        <v>500</v>
      </c>
      <c r="P933" s="16" t="str">
        <f t="shared" si="42"/>
        <v>sama</v>
      </c>
      <c r="X933" t="s">
        <v>14026</v>
      </c>
      <c r="Y933">
        <v>875</v>
      </c>
      <c r="Z933">
        <v>875</v>
      </c>
      <c r="AA933" t="str">
        <f t="shared" si="43"/>
        <v>SAMA</v>
      </c>
      <c r="AC933" t="s">
        <v>15544</v>
      </c>
      <c r="AD933" t="e">
        <f>VLOOKUP(AC933,$J$3:$K$1324,2,0)</f>
        <v>#N/A</v>
      </c>
      <c r="AE933" s="11" t="str">
        <f t="shared" si="44"/>
        <v>0</v>
      </c>
    </row>
    <row r="934" spans="9:31" x14ac:dyDescent="0.25">
      <c r="I934" t="s">
        <v>13827</v>
      </c>
      <c r="J934" t="s">
        <v>15806</v>
      </c>
      <c r="K934">
        <v>261</v>
      </c>
      <c r="L934" t="e">
        <f>VLOOKUP(J934,'[1]stockopname_master_item (11)'!B$2:C$3427,2,0)</f>
        <v>#N/A</v>
      </c>
      <c r="M934" s="14" t="s">
        <v>7338</v>
      </c>
      <c r="N934" s="15">
        <v>77244</v>
      </c>
      <c r="O934" s="15">
        <f>VLOOKUP(M934,[2]Sheet1!B$2:C$1721,2,0)</f>
        <v>77244</v>
      </c>
      <c r="P934" s="16" t="str">
        <f t="shared" si="42"/>
        <v>sama</v>
      </c>
      <c r="X934" t="s">
        <v>14028</v>
      </c>
      <c r="Y934">
        <v>805</v>
      </c>
      <c r="Z934">
        <v>805</v>
      </c>
      <c r="AA934" t="str">
        <f t="shared" si="43"/>
        <v>SAMA</v>
      </c>
      <c r="AC934" t="s">
        <v>15549</v>
      </c>
      <c r="AD934">
        <f>VLOOKUP(AC934,$J$3:$K$1324,2,0)</f>
        <v>3</v>
      </c>
      <c r="AE934" s="11">
        <f t="shared" si="44"/>
        <v>3</v>
      </c>
    </row>
    <row r="935" spans="9:31" x14ac:dyDescent="0.25">
      <c r="I935" t="s">
        <v>13827</v>
      </c>
      <c r="J935" t="s">
        <v>15807</v>
      </c>
      <c r="K935">
        <v>220</v>
      </c>
      <c r="L935" t="e">
        <f>VLOOKUP(J935,'[1]stockopname_master_item (11)'!B$2:C$3427,2,0)</f>
        <v>#N/A</v>
      </c>
      <c r="M935" s="14" t="s">
        <v>7358</v>
      </c>
      <c r="N935" s="15">
        <v>162</v>
      </c>
      <c r="O935" s="15">
        <f>VLOOKUP(M935,[2]Sheet1!B$2:C$1721,2,0)</f>
        <v>162</v>
      </c>
      <c r="P935" s="16" t="str">
        <f t="shared" si="42"/>
        <v>sama</v>
      </c>
      <c r="X935" t="s">
        <v>7485</v>
      </c>
      <c r="Y935">
        <v>24694</v>
      </c>
      <c r="Z935">
        <v>24694</v>
      </c>
      <c r="AA935" t="str">
        <f t="shared" si="43"/>
        <v>SAMA</v>
      </c>
      <c r="AC935" t="s">
        <v>15550</v>
      </c>
      <c r="AD935">
        <f>VLOOKUP(AC935,$J$3:$K$1324,2,0)</f>
        <v>220</v>
      </c>
      <c r="AE935" s="11">
        <f t="shared" si="44"/>
        <v>220</v>
      </c>
    </row>
    <row r="936" spans="9:31" x14ac:dyDescent="0.25">
      <c r="I936" t="s">
        <v>5596</v>
      </c>
      <c r="J936" t="s">
        <v>15809</v>
      </c>
      <c r="K936">
        <v>400</v>
      </c>
      <c r="L936" t="e">
        <f>VLOOKUP(J936,'[1]stockopname_master_item (11)'!B$2:C$3427,2,0)</f>
        <v>#N/A</v>
      </c>
      <c r="M936" s="14" t="s">
        <v>14018</v>
      </c>
      <c r="N936" s="15">
        <v>169</v>
      </c>
      <c r="O936" s="15">
        <f>VLOOKUP(M936,[2]Sheet1!B$2:C$1721,2,0)</f>
        <v>169</v>
      </c>
      <c r="P936" s="16" t="str">
        <f t="shared" si="42"/>
        <v>sama</v>
      </c>
      <c r="X936" t="s">
        <v>14030</v>
      </c>
      <c r="Y936">
        <v>22</v>
      </c>
      <c r="Z936">
        <v>22</v>
      </c>
      <c r="AA936" t="str">
        <f t="shared" si="43"/>
        <v>SAMA</v>
      </c>
      <c r="AC936" t="s">
        <v>15551</v>
      </c>
      <c r="AD936" t="e">
        <f>VLOOKUP(AC936,$J$3:$K$1324,2,0)</f>
        <v>#N/A</v>
      </c>
      <c r="AE936" s="11" t="str">
        <f t="shared" si="44"/>
        <v>0</v>
      </c>
    </row>
    <row r="937" spans="9:31" x14ac:dyDescent="0.25">
      <c r="I937" t="s">
        <v>1505</v>
      </c>
      <c r="J937" t="s">
        <v>15810</v>
      </c>
      <c r="K937">
        <v>95</v>
      </c>
      <c r="L937" t="e">
        <f>VLOOKUP(J937,'[1]stockopname_master_item (11)'!B$2:C$3427,2,0)</f>
        <v>#N/A</v>
      </c>
      <c r="M937" s="14" t="s">
        <v>13530</v>
      </c>
      <c r="N937" s="15">
        <v>621</v>
      </c>
      <c r="O937" s="15">
        <f>VLOOKUP(M937,[2]Sheet1!B$2:C$1721,2,0)</f>
        <v>621</v>
      </c>
      <c r="P937" s="16" t="str">
        <f t="shared" si="42"/>
        <v>sama</v>
      </c>
      <c r="X937" t="s">
        <v>14031</v>
      </c>
      <c r="Y937">
        <v>844</v>
      </c>
      <c r="Z937">
        <v>844</v>
      </c>
      <c r="AA937" t="str">
        <f t="shared" si="43"/>
        <v>SAMA</v>
      </c>
      <c r="AC937" t="s">
        <v>15487</v>
      </c>
      <c r="AD937" t="e">
        <f>VLOOKUP(AC937,$J$3:$K$1324,2,0)</f>
        <v>#N/A</v>
      </c>
      <c r="AE937" s="11" t="str">
        <f t="shared" si="44"/>
        <v>0</v>
      </c>
    </row>
    <row r="938" spans="9:31" x14ac:dyDescent="0.25">
      <c r="I938" t="s">
        <v>5605</v>
      </c>
      <c r="J938" t="s">
        <v>15811</v>
      </c>
      <c r="K938">
        <v>1</v>
      </c>
      <c r="L938" t="e">
        <f>VLOOKUP(J938,'[1]stockopname_master_item (11)'!B$2:C$3427,2,0)</f>
        <v>#N/A</v>
      </c>
      <c r="M938" s="14" t="s">
        <v>14014</v>
      </c>
      <c r="N938" s="15">
        <v>85</v>
      </c>
      <c r="O938" s="15">
        <f>VLOOKUP(M938,[2]Sheet1!B$2:C$1721,2,0)</f>
        <v>85</v>
      </c>
      <c r="P938" s="16" t="str">
        <f t="shared" si="42"/>
        <v>sama</v>
      </c>
      <c r="X938" t="s">
        <v>14032</v>
      </c>
      <c r="Y938">
        <v>1023</v>
      </c>
      <c r="Z938">
        <v>1023</v>
      </c>
      <c r="AA938" t="str">
        <f t="shared" si="43"/>
        <v>SAMA</v>
      </c>
      <c r="AC938" t="s">
        <v>15488</v>
      </c>
      <c r="AD938">
        <f>VLOOKUP(AC938,$J$3:$K$1324,2,0)</f>
        <v>210</v>
      </c>
      <c r="AE938" s="11">
        <f t="shared" si="44"/>
        <v>210</v>
      </c>
    </row>
    <row r="939" spans="9:31" x14ac:dyDescent="0.25">
      <c r="I939" t="s">
        <v>5607</v>
      </c>
      <c r="J939" t="s">
        <v>15812</v>
      </c>
      <c r="K939">
        <v>16</v>
      </c>
      <c r="L939" t="e">
        <f>VLOOKUP(J939,'[1]stockopname_master_item (11)'!B$2:C$3427,2,0)</f>
        <v>#N/A</v>
      </c>
      <c r="M939" s="14" t="s">
        <v>14019</v>
      </c>
      <c r="N939" s="15">
        <v>389</v>
      </c>
      <c r="O939" s="15">
        <f>VLOOKUP(M939,[2]Sheet1!B$2:C$1721,2,0)</f>
        <v>389</v>
      </c>
      <c r="P939" s="16" t="str">
        <f t="shared" si="42"/>
        <v>sama</v>
      </c>
      <c r="X939" t="s">
        <v>14033</v>
      </c>
      <c r="Y939">
        <v>2356</v>
      </c>
      <c r="Z939">
        <v>2356</v>
      </c>
      <c r="AA939" t="str">
        <f t="shared" si="43"/>
        <v>SAMA</v>
      </c>
      <c r="AC939" t="s">
        <v>15495</v>
      </c>
      <c r="AD939" t="e">
        <f>VLOOKUP(AC939,$J$3:$K$1324,2,0)</f>
        <v>#N/A</v>
      </c>
      <c r="AE939" s="11" t="str">
        <f t="shared" si="44"/>
        <v>0</v>
      </c>
    </row>
    <row r="940" spans="9:31" x14ac:dyDescent="0.25">
      <c r="I940" t="s">
        <v>5610</v>
      </c>
      <c r="J940" t="s">
        <v>15813</v>
      </c>
      <c r="K940">
        <v>637</v>
      </c>
      <c r="L940" t="e">
        <f>VLOOKUP(J940,'[1]stockopname_master_item (11)'!B$2:C$3427,2,0)</f>
        <v>#N/A</v>
      </c>
      <c r="M940" s="14" t="s">
        <v>938</v>
      </c>
      <c r="N940" s="15">
        <v>2</v>
      </c>
      <c r="O940" s="15">
        <f>VLOOKUP(M940,[2]Sheet1!B$2:C$1721,2,0)</f>
        <v>2</v>
      </c>
      <c r="P940" s="16" t="str">
        <f t="shared" si="42"/>
        <v>sama</v>
      </c>
      <c r="X940" t="s">
        <v>7497</v>
      </c>
      <c r="Y940">
        <v>1340</v>
      </c>
      <c r="Z940">
        <v>1340</v>
      </c>
      <c r="AA940" t="str">
        <f t="shared" si="43"/>
        <v>SAMA</v>
      </c>
      <c r="AC940" t="s">
        <v>15494</v>
      </c>
      <c r="AD940" t="e">
        <f>VLOOKUP(AC940,$J$3:$K$1324,2,0)</f>
        <v>#N/A</v>
      </c>
      <c r="AE940" s="11" t="str">
        <f t="shared" si="44"/>
        <v>0</v>
      </c>
    </row>
    <row r="941" spans="9:31" x14ac:dyDescent="0.25">
      <c r="I941" t="s">
        <v>5612</v>
      </c>
      <c r="J941" t="s">
        <v>15814</v>
      </c>
      <c r="K941">
        <v>168</v>
      </c>
      <c r="L941" t="e">
        <f>VLOOKUP(J941,'[1]stockopname_master_item (11)'!B$2:C$3427,2,0)</f>
        <v>#N/A</v>
      </c>
      <c r="M941" s="14" t="s">
        <v>940</v>
      </c>
      <c r="N941" s="15">
        <v>2</v>
      </c>
      <c r="O941" s="15">
        <f>VLOOKUP(M941,[2]Sheet1!B$2:C$1721,2,0)</f>
        <v>2</v>
      </c>
      <c r="P941" s="16" t="str">
        <f t="shared" si="42"/>
        <v>sama</v>
      </c>
      <c r="X941" t="s">
        <v>7500</v>
      </c>
      <c r="Y941">
        <v>580</v>
      </c>
      <c r="Z941">
        <v>580</v>
      </c>
      <c r="AA941" t="str">
        <f t="shared" si="43"/>
        <v>SAMA</v>
      </c>
      <c r="AC941" t="s">
        <v>15489</v>
      </c>
      <c r="AD941" t="e">
        <f>VLOOKUP(AC941,$J$3:$K$1324,2,0)</f>
        <v>#N/A</v>
      </c>
      <c r="AE941" s="11" t="str">
        <f t="shared" si="44"/>
        <v>0</v>
      </c>
    </row>
    <row r="942" spans="9:31" x14ac:dyDescent="0.25">
      <c r="I942" t="s">
        <v>5614</v>
      </c>
      <c r="J942" t="s">
        <v>15815</v>
      </c>
      <c r="K942">
        <v>140</v>
      </c>
      <c r="L942" t="e">
        <f>VLOOKUP(J942,'[1]stockopname_master_item (11)'!B$2:C$3427,2,0)</f>
        <v>#N/A</v>
      </c>
      <c r="M942" s="14" t="s">
        <v>942</v>
      </c>
      <c r="N942" s="15">
        <v>2</v>
      </c>
      <c r="O942" s="15">
        <f>VLOOKUP(M942,[2]Sheet1!B$2:C$1721,2,0)</f>
        <v>2</v>
      </c>
      <c r="P942" s="16" t="str">
        <f t="shared" si="42"/>
        <v>sama</v>
      </c>
      <c r="X942" t="s">
        <v>7502</v>
      </c>
      <c r="Y942">
        <v>6105</v>
      </c>
      <c r="Z942">
        <v>6105</v>
      </c>
      <c r="AA942" t="str">
        <f t="shared" si="43"/>
        <v>SAMA</v>
      </c>
      <c r="AC942" t="s">
        <v>15490</v>
      </c>
      <c r="AD942" t="e">
        <f>VLOOKUP(AC942,$J$3:$K$1324,2,0)</f>
        <v>#N/A</v>
      </c>
      <c r="AE942" s="11" t="str">
        <f t="shared" si="44"/>
        <v>0</v>
      </c>
    </row>
    <row r="943" spans="9:31" x14ac:dyDescent="0.25">
      <c r="I943" t="s">
        <v>5618</v>
      </c>
      <c r="J943" t="s">
        <v>15816</v>
      </c>
      <c r="K943">
        <v>2333</v>
      </c>
      <c r="L943" t="e">
        <f>VLOOKUP(J943,'[1]stockopname_master_item (11)'!B$2:C$3427,2,0)</f>
        <v>#N/A</v>
      </c>
      <c r="M943" s="14" t="s">
        <v>944</v>
      </c>
      <c r="N943" s="15">
        <v>1</v>
      </c>
      <c r="O943" s="15">
        <f>VLOOKUP(M943,[2]Sheet1!B$2:C$1721,2,0)</f>
        <v>1</v>
      </c>
      <c r="P943" s="16" t="str">
        <f t="shared" si="42"/>
        <v>sama</v>
      </c>
      <c r="X943" t="s">
        <v>12392</v>
      </c>
      <c r="Y943">
        <v>612</v>
      </c>
      <c r="Z943">
        <v>612</v>
      </c>
      <c r="AA943" t="str">
        <f t="shared" si="43"/>
        <v>SAMA</v>
      </c>
      <c r="AC943" t="s">
        <v>15493</v>
      </c>
      <c r="AD943" t="e">
        <f>VLOOKUP(AC943,$J$3:$K$1324,2,0)</f>
        <v>#N/A</v>
      </c>
      <c r="AE943" s="11" t="str">
        <f t="shared" si="44"/>
        <v>0</v>
      </c>
    </row>
    <row r="944" spans="9:31" x14ac:dyDescent="0.25">
      <c r="I944" t="s">
        <v>5620</v>
      </c>
      <c r="J944" t="s">
        <v>15817</v>
      </c>
      <c r="K944">
        <v>28</v>
      </c>
      <c r="L944" t="e">
        <f>VLOOKUP(J944,'[1]stockopname_master_item (11)'!B$2:C$3427,2,0)</f>
        <v>#N/A</v>
      </c>
      <c r="M944" s="14" t="s">
        <v>946</v>
      </c>
      <c r="N944" s="15">
        <v>1</v>
      </c>
      <c r="O944" s="15">
        <f>VLOOKUP(M944,[2]Sheet1!B$2:C$1721,2,0)</f>
        <v>1</v>
      </c>
      <c r="P944" s="16" t="str">
        <f t="shared" si="42"/>
        <v>sama</v>
      </c>
      <c r="X944" t="s">
        <v>12391</v>
      </c>
      <c r="Y944">
        <v>1050</v>
      </c>
      <c r="Z944">
        <v>1050</v>
      </c>
      <c r="AA944" t="str">
        <f t="shared" si="43"/>
        <v>SAMA</v>
      </c>
      <c r="AC944" t="s">
        <v>15492</v>
      </c>
      <c r="AD944" t="e">
        <f>VLOOKUP(AC944,$J$3:$K$1324,2,0)</f>
        <v>#N/A</v>
      </c>
      <c r="AE944" s="11" t="str">
        <f t="shared" si="44"/>
        <v>0</v>
      </c>
    </row>
    <row r="945" spans="9:31" x14ac:dyDescent="0.25">
      <c r="I945" t="s">
        <v>5622</v>
      </c>
      <c r="J945" t="s">
        <v>15818</v>
      </c>
      <c r="K945">
        <v>3210</v>
      </c>
      <c r="L945" t="e">
        <f>VLOOKUP(J945,'[1]stockopname_master_item (11)'!B$2:C$3427,2,0)</f>
        <v>#N/A</v>
      </c>
      <c r="M945" s="14" t="s">
        <v>948</v>
      </c>
      <c r="N945" s="15">
        <v>1</v>
      </c>
      <c r="O945" s="15">
        <f>VLOOKUP(M945,[2]Sheet1!B$2:C$1721,2,0)</f>
        <v>1</v>
      </c>
      <c r="P945" s="16" t="str">
        <f t="shared" si="42"/>
        <v>sama</v>
      </c>
      <c r="X945" t="s">
        <v>14034</v>
      </c>
      <c r="Y945">
        <v>236</v>
      </c>
      <c r="Z945">
        <v>236</v>
      </c>
      <c r="AA945" t="str">
        <f t="shared" si="43"/>
        <v>SAMA</v>
      </c>
      <c r="AC945" t="s">
        <v>15491</v>
      </c>
      <c r="AD945">
        <f>VLOOKUP(AC945,$J$3:$K$1324,2,0)</f>
        <v>569</v>
      </c>
      <c r="AE945" s="11">
        <f t="shared" si="44"/>
        <v>569</v>
      </c>
    </row>
    <row r="946" spans="9:31" x14ac:dyDescent="0.25">
      <c r="I946" t="s">
        <v>5624</v>
      </c>
      <c r="J946" t="s">
        <v>15819</v>
      </c>
      <c r="K946">
        <v>92</v>
      </c>
      <c r="L946" t="e">
        <f>VLOOKUP(J946,'[1]stockopname_master_item (11)'!B$2:C$3427,2,0)</f>
        <v>#N/A</v>
      </c>
      <c r="M946" s="14" t="s">
        <v>950</v>
      </c>
      <c r="N946" s="15">
        <v>1</v>
      </c>
      <c r="O946" s="15">
        <f>VLOOKUP(M946,[2]Sheet1!B$2:C$1721,2,0)</f>
        <v>1</v>
      </c>
      <c r="P946" s="16" t="str">
        <f t="shared" si="42"/>
        <v>sama</v>
      </c>
      <c r="X946" t="s">
        <v>14036</v>
      </c>
      <c r="Y946">
        <v>70</v>
      </c>
      <c r="Z946">
        <v>70</v>
      </c>
      <c r="AA946" t="str">
        <f t="shared" si="43"/>
        <v>SAMA</v>
      </c>
      <c r="AC946" t="s">
        <v>15486</v>
      </c>
      <c r="AD946" t="e">
        <f>VLOOKUP(AC946,$J$3:$K$1324,2,0)</f>
        <v>#N/A</v>
      </c>
      <c r="AE946" s="11" t="str">
        <f t="shared" si="44"/>
        <v>0</v>
      </c>
    </row>
    <row r="947" spans="9:31" x14ac:dyDescent="0.25">
      <c r="I947" t="s">
        <v>5626</v>
      </c>
      <c r="J947" t="s">
        <v>15820</v>
      </c>
      <c r="K947">
        <v>7750</v>
      </c>
      <c r="L947" t="e">
        <f>VLOOKUP(J947,'[1]stockopname_master_item (11)'!B$2:C$3427,2,0)</f>
        <v>#N/A</v>
      </c>
      <c r="M947" s="14" t="s">
        <v>952</v>
      </c>
      <c r="N947" s="15">
        <v>1</v>
      </c>
      <c r="O947" s="15">
        <f>VLOOKUP(M947,[2]Sheet1!B$2:C$1721,2,0)</f>
        <v>1</v>
      </c>
      <c r="P947" s="16" t="str">
        <f t="shared" si="42"/>
        <v>sama</v>
      </c>
      <c r="X947" t="s">
        <v>14037</v>
      </c>
      <c r="Y947">
        <v>21</v>
      </c>
      <c r="Z947">
        <v>21</v>
      </c>
      <c r="AA947" t="str">
        <f t="shared" si="43"/>
        <v>SAMA</v>
      </c>
      <c r="AC947" t="s">
        <v>15484</v>
      </c>
      <c r="AD947">
        <f>VLOOKUP(AC947,$J$3:$K$1324,2,0)</f>
        <v>26</v>
      </c>
      <c r="AE947" s="11">
        <f t="shared" si="44"/>
        <v>26</v>
      </c>
    </row>
    <row r="948" spans="9:31" x14ac:dyDescent="0.25">
      <c r="I948" t="s">
        <v>5628</v>
      </c>
      <c r="J948" t="s">
        <v>15821</v>
      </c>
      <c r="K948">
        <v>1365</v>
      </c>
      <c r="L948" t="e">
        <f>VLOOKUP(J948,'[1]stockopname_master_item (11)'!B$2:C$3427,2,0)</f>
        <v>#N/A</v>
      </c>
      <c r="M948" s="14" t="s">
        <v>954</v>
      </c>
      <c r="N948" s="15">
        <v>1</v>
      </c>
      <c r="O948" s="15">
        <f>VLOOKUP(M948,[2]Sheet1!B$2:C$1721,2,0)</f>
        <v>1</v>
      </c>
      <c r="P948" s="16" t="str">
        <f t="shared" si="42"/>
        <v>sama</v>
      </c>
      <c r="X948" t="s">
        <v>7546</v>
      </c>
      <c r="Y948">
        <v>180</v>
      </c>
      <c r="Z948">
        <v>180</v>
      </c>
      <c r="AA948" t="str">
        <f t="shared" si="43"/>
        <v>SAMA</v>
      </c>
      <c r="AC948" t="s">
        <v>15485</v>
      </c>
      <c r="AD948">
        <f>VLOOKUP(AC948,$J$3:$K$1324,2,0)</f>
        <v>1350</v>
      </c>
      <c r="AE948" s="11">
        <f t="shared" si="44"/>
        <v>1350</v>
      </c>
    </row>
    <row r="949" spans="9:31" x14ac:dyDescent="0.25">
      <c r="I949" t="s">
        <v>5630</v>
      </c>
      <c r="J949" t="s">
        <v>15822</v>
      </c>
      <c r="K949">
        <v>5</v>
      </c>
      <c r="L949" t="e">
        <f>VLOOKUP(J949,'[1]stockopname_master_item (11)'!B$2:C$3427,2,0)</f>
        <v>#N/A</v>
      </c>
      <c r="M949" s="14" t="s">
        <v>7381</v>
      </c>
      <c r="N949" s="15">
        <v>15</v>
      </c>
      <c r="O949" s="15">
        <f>VLOOKUP(M949,[2]Sheet1!B$2:C$1721,2,0)</f>
        <v>15</v>
      </c>
      <c r="P949" s="16" t="str">
        <f t="shared" si="42"/>
        <v>sama</v>
      </c>
      <c r="X949" t="s">
        <v>997</v>
      </c>
      <c r="Y949">
        <v>88</v>
      </c>
      <c r="Z949">
        <v>88</v>
      </c>
      <c r="AA949" t="str">
        <f t="shared" si="43"/>
        <v>SAMA</v>
      </c>
      <c r="AC949" t="s">
        <v>14264</v>
      </c>
      <c r="AD949" t="e">
        <f>VLOOKUP(AC949,$J$3:$K$1324,2,0)</f>
        <v>#N/A</v>
      </c>
      <c r="AE949" s="11" t="str">
        <f t="shared" si="44"/>
        <v>0</v>
      </c>
    </row>
    <row r="950" spans="9:31" x14ac:dyDescent="0.25">
      <c r="I950" t="s">
        <v>5632</v>
      </c>
      <c r="J950" t="s">
        <v>15823</v>
      </c>
      <c r="K950">
        <v>10</v>
      </c>
      <c r="L950" t="e">
        <f>VLOOKUP(J950,'[1]stockopname_master_item (11)'!B$2:C$3427,2,0)</f>
        <v>#N/A</v>
      </c>
      <c r="M950" s="14" t="s">
        <v>956</v>
      </c>
      <c r="N950" s="15">
        <v>4</v>
      </c>
      <c r="O950" s="15">
        <f>VLOOKUP(M950,[2]Sheet1!B$2:C$1721,2,0)</f>
        <v>4</v>
      </c>
      <c r="P950" s="16" t="str">
        <f t="shared" si="42"/>
        <v>sama</v>
      </c>
      <c r="X950" t="s">
        <v>995</v>
      </c>
      <c r="Y950">
        <v>139</v>
      </c>
      <c r="Z950">
        <v>139</v>
      </c>
      <c r="AA950" t="str">
        <f t="shared" si="43"/>
        <v>SAMA</v>
      </c>
      <c r="AC950" t="s">
        <v>14265</v>
      </c>
      <c r="AD950" t="e">
        <f>VLOOKUP(AC950,$J$3:$K$1324,2,0)</f>
        <v>#N/A</v>
      </c>
      <c r="AE950" s="11" t="str">
        <f t="shared" si="44"/>
        <v>0</v>
      </c>
    </row>
    <row r="951" spans="9:31" x14ac:dyDescent="0.25">
      <c r="I951" t="s">
        <v>13829</v>
      </c>
      <c r="J951" t="s">
        <v>15827</v>
      </c>
      <c r="K951">
        <v>3931</v>
      </c>
      <c r="L951" t="e">
        <f>VLOOKUP(J951,'[1]stockopname_master_item (11)'!B$2:C$3427,2,0)</f>
        <v>#N/A</v>
      </c>
      <c r="M951" s="14" t="s">
        <v>14023</v>
      </c>
      <c r="N951" s="15">
        <v>1275</v>
      </c>
      <c r="O951" s="15">
        <f>VLOOKUP(M951,[2]Sheet1!B$2:C$1721,2,0)</f>
        <v>1275</v>
      </c>
      <c r="P951" s="16" t="str">
        <f t="shared" si="42"/>
        <v>sama</v>
      </c>
      <c r="X951" t="s">
        <v>7555</v>
      </c>
      <c r="Y951">
        <v>155</v>
      </c>
      <c r="Z951">
        <v>155</v>
      </c>
      <c r="AA951" t="str">
        <f t="shared" si="43"/>
        <v>SAMA</v>
      </c>
      <c r="AC951" t="s">
        <v>14266</v>
      </c>
      <c r="AD951">
        <f>VLOOKUP(AC951,$J$3:$K$1324,2,0)</f>
        <v>738</v>
      </c>
      <c r="AE951" s="11">
        <f t="shared" si="44"/>
        <v>738</v>
      </c>
    </row>
    <row r="952" spans="9:31" x14ac:dyDescent="0.25">
      <c r="I952" t="s">
        <v>13830</v>
      </c>
      <c r="J952" t="s">
        <v>15830</v>
      </c>
      <c r="K952">
        <v>864</v>
      </c>
      <c r="L952" t="e">
        <f>VLOOKUP(J952,'[1]stockopname_master_item (11)'!B$2:C$3427,2,0)</f>
        <v>#N/A</v>
      </c>
      <c r="M952" s="14" t="s">
        <v>14022</v>
      </c>
      <c r="N952" s="15">
        <v>853</v>
      </c>
      <c r="O952" s="15">
        <f>VLOOKUP(M952,[2]Sheet1!B$2:C$1721,2,0)</f>
        <v>853</v>
      </c>
      <c r="P952" s="16" t="str">
        <f t="shared" si="42"/>
        <v>sama</v>
      </c>
      <c r="X952" t="s">
        <v>7557</v>
      </c>
      <c r="Y952">
        <v>60</v>
      </c>
      <c r="Z952">
        <v>60</v>
      </c>
      <c r="AA952" t="str">
        <f t="shared" si="43"/>
        <v>SAMA</v>
      </c>
      <c r="AC952" t="s">
        <v>15499</v>
      </c>
      <c r="AD952">
        <f>VLOOKUP(AC952,$J$3:$K$1324,2,0)</f>
        <v>350</v>
      </c>
      <c r="AE952" s="11">
        <f t="shared" si="44"/>
        <v>350</v>
      </c>
    </row>
    <row r="953" spans="9:31" x14ac:dyDescent="0.25">
      <c r="I953" t="s">
        <v>13832</v>
      </c>
      <c r="J953" t="s">
        <v>15831</v>
      </c>
      <c r="K953">
        <v>518</v>
      </c>
      <c r="L953" t="e">
        <f>VLOOKUP(J953,'[1]stockopname_master_item (11)'!B$2:C$3427,2,0)</f>
        <v>#N/A</v>
      </c>
      <c r="M953" s="14" t="s">
        <v>9689</v>
      </c>
      <c r="N953" s="15">
        <v>965</v>
      </c>
      <c r="O953" s="15">
        <f>VLOOKUP(M953,[2]Sheet1!B$2:C$1721,2,0)</f>
        <v>965</v>
      </c>
      <c r="P953" s="16" t="str">
        <f t="shared" si="42"/>
        <v>sama</v>
      </c>
      <c r="X953" t="s">
        <v>7572</v>
      </c>
      <c r="Y953">
        <v>1000</v>
      </c>
      <c r="Z953">
        <v>1000</v>
      </c>
      <c r="AA953" t="str">
        <f t="shared" si="43"/>
        <v>SAMA</v>
      </c>
      <c r="AC953" t="s">
        <v>15497</v>
      </c>
      <c r="AD953">
        <f>VLOOKUP(AC953,$J$3:$K$1324,2,0)</f>
        <v>324</v>
      </c>
      <c r="AE953" s="11">
        <f t="shared" si="44"/>
        <v>324</v>
      </c>
    </row>
    <row r="954" spans="9:31" x14ac:dyDescent="0.25">
      <c r="I954" t="s">
        <v>13833</v>
      </c>
      <c r="J954" t="s">
        <v>15833</v>
      </c>
      <c r="K954">
        <v>1624</v>
      </c>
      <c r="L954" t="e">
        <f>VLOOKUP(J954,'[1]stockopname_master_item (11)'!B$2:C$3427,2,0)</f>
        <v>#N/A</v>
      </c>
      <c r="M954" s="14" t="s">
        <v>966</v>
      </c>
      <c r="N954" s="15">
        <v>1</v>
      </c>
      <c r="O954" s="15">
        <f>VLOOKUP(M954,[2]Sheet1!B$2:C$1721,2,0)</f>
        <v>1</v>
      </c>
      <c r="P954" s="16" t="str">
        <f t="shared" si="42"/>
        <v>sama</v>
      </c>
      <c r="X954" t="s">
        <v>7574</v>
      </c>
      <c r="Y954">
        <v>134</v>
      </c>
      <c r="Z954">
        <v>134</v>
      </c>
      <c r="AA954" t="str">
        <f t="shared" si="43"/>
        <v>SAMA</v>
      </c>
      <c r="AC954" t="s">
        <v>15498</v>
      </c>
      <c r="AD954">
        <f>VLOOKUP(AC954,$J$3:$K$1324,2,0)</f>
        <v>3</v>
      </c>
      <c r="AE954" s="11">
        <f t="shared" si="44"/>
        <v>3</v>
      </c>
    </row>
    <row r="955" spans="9:31" x14ac:dyDescent="0.25">
      <c r="I955" t="s">
        <v>13834</v>
      </c>
      <c r="J955" t="s">
        <v>15834</v>
      </c>
      <c r="K955">
        <v>76</v>
      </c>
      <c r="L955" t="e">
        <f>VLOOKUP(J955,'[1]stockopname_master_item (11)'!B$2:C$3427,2,0)</f>
        <v>#N/A</v>
      </c>
      <c r="M955" s="14" t="s">
        <v>968</v>
      </c>
      <c r="N955" s="15">
        <v>1</v>
      </c>
      <c r="O955" s="15">
        <f>VLOOKUP(M955,[2]Sheet1!B$2:C$1721,2,0)</f>
        <v>1</v>
      </c>
      <c r="P955" s="16" t="str">
        <f t="shared" si="42"/>
        <v>sama</v>
      </c>
      <c r="X955" t="s">
        <v>7577</v>
      </c>
      <c r="Y955">
        <v>409</v>
      </c>
      <c r="Z955">
        <v>409</v>
      </c>
      <c r="AA955" t="str">
        <f t="shared" si="43"/>
        <v>SAMA</v>
      </c>
      <c r="AC955" t="s">
        <v>15500</v>
      </c>
      <c r="AD955" t="e">
        <f>VLOOKUP(AC955,$J$3:$K$1324,2,0)</f>
        <v>#N/A</v>
      </c>
      <c r="AE955" s="11" t="str">
        <f t="shared" si="44"/>
        <v>0</v>
      </c>
    </row>
    <row r="956" spans="9:31" x14ac:dyDescent="0.25">
      <c r="I956" t="s">
        <v>13834</v>
      </c>
      <c r="J956" t="s">
        <v>15835</v>
      </c>
      <c r="K956">
        <v>2000</v>
      </c>
      <c r="L956" t="e">
        <f>VLOOKUP(J956,'[1]stockopname_master_item (11)'!B$2:C$3427,2,0)</f>
        <v>#N/A</v>
      </c>
      <c r="M956" s="14" t="s">
        <v>970</v>
      </c>
      <c r="N956" s="15">
        <v>1</v>
      </c>
      <c r="O956" s="15">
        <f>VLOOKUP(M956,[2]Sheet1!B$2:C$1721,2,0)</f>
        <v>1</v>
      </c>
      <c r="P956" s="16" t="str">
        <f t="shared" si="42"/>
        <v>sama</v>
      </c>
      <c r="X956" t="s">
        <v>7581</v>
      </c>
      <c r="Y956">
        <v>480</v>
      </c>
      <c r="Z956">
        <v>480</v>
      </c>
      <c r="AA956" t="str">
        <f t="shared" si="43"/>
        <v>SAMA</v>
      </c>
      <c r="AC956" t="s">
        <v>15502</v>
      </c>
      <c r="AD956" t="e">
        <f>VLOOKUP(AC956,$J$3:$K$1324,2,0)</f>
        <v>#N/A</v>
      </c>
      <c r="AE956" s="11" t="str">
        <f t="shared" si="44"/>
        <v>0</v>
      </c>
    </row>
    <row r="957" spans="9:31" x14ac:dyDescent="0.25">
      <c r="I957" t="s">
        <v>5668</v>
      </c>
      <c r="J957" t="s">
        <v>15837</v>
      </c>
      <c r="K957">
        <v>17908</v>
      </c>
      <c r="L957" t="e">
        <f>VLOOKUP(J957,'[1]stockopname_master_item (11)'!B$2:C$3427,2,0)</f>
        <v>#N/A</v>
      </c>
      <c r="M957" s="14" t="s">
        <v>962</v>
      </c>
      <c r="N957" s="15">
        <v>1</v>
      </c>
      <c r="O957" s="15">
        <f>VLOOKUP(M957,[2]Sheet1!B$2:C$1721,2,0)</f>
        <v>1</v>
      </c>
      <c r="P957" s="16" t="str">
        <f t="shared" si="42"/>
        <v>sama</v>
      </c>
      <c r="X957" t="s">
        <v>14040</v>
      </c>
      <c r="Y957">
        <v>4408</v>
      </c>
      <c r="Z957">
        <v>4408</v>
      </c>
      <c r="AA957" t="str">
        <f t="shared" si="43"/>
        <v>SAMA</v>
      </c>
      <c r="AC957" t="s">
        <v>15507</v>
      </c>
      <c r="AD957" t="e">
        <f>VLOOKUP(AC957,$J$3:$K$1324,2,0)</f>
        <v>#N/A</v>
      </c>
      <c r="AE957" s="11" t="str">
        <f t="shared" si="44"/>
        <v>0</v>
      </c>
    </row>
    <row r="958" spans="9:31" x14ac:dyDescent="0.25">
      <c r="I958" t="s">
        <v>5670</v>
      </c>
      <c r="J958" t="s">
        <v>15838</v>
      </c>
      <c r="K958">
        <v>45</v>
      </c>
      <c r="L958" t="e">
        <f>VLOOKUP(J958,'[1]stockopname_master_item (11)'!B$2:C$3427,2,0)</f>
        <v>#N/A</v>
      </c>
      <c r="M958" s="14" t="s">
        <v>959</v>
      </c>
      <c r="N958" s="15">
        <v>1</v>
      </c>
      <c r="O958" s="15">
        <f>VLOOKUP(M958,[2]Sheet1!B$2:C$1721,2,0)</f>
        <v>1</v>
      </c>
      <c r="P958" s="16" t="str">
        <f t="shared" si="42"/>
        <v>sama</v>
      </c>
      <c r="X958" t="s">
        <v>14041</v>
      </c>
      <c r="Y958">
        <v>960</v>
      </c>
      <c r="Z958">
        <v>960</v>
      </c>
      <c r="AA958" t="str">
        <f t="shared" si="43"/>
        <v>SAMA</v>
      </c>
      <c r="AC958" t="s">
        <v>15508</v>
      </c>
      <c r="AD958" t="e">
        <f>VLOOKUP(AC958,$J$3:$K$1324,2,0)</f>
        <v>#N/A</v>
      </c>
      <c r="AE958" s="11" t="str">
        <f t="shared" si="44"/>
        <v>0</v>
      </c>
    </row>
    <row r="959" spans="9:31" x14ac:dyDescent="0.25">
      <c r="I959" t="s">
        <v>13837</v>
      </c>
      <c r="J959" t="s">
        <v>15839</v>
      </c>
      <c r="K959">
        <v>171</v>
      </c>
      <c r="L959" t="e">
        <f>VLOOKUP(J959,'[1]stockopname_master_item (11)'!B$2:C$3427,2,0)</f>
        <v>#N/A</v>
      </c>
      <c r="M959" s="14" t="s">
        <v>964</v>
      </c>
      <c r="N959" s="15">
        <v>1</v>
      </c>
      <c r="O959" s="15">
        <f>VLOOKUP(M959,[2]Sheet1!B$2:C$1721,2,0)</f>
        <v>1</v>
      </c>
      <c r="P959" s="16" t="str">
        <f t="shared" si="42"/>
        <v>sama</v>
      </c>
      <c r="X959" t="s">
        <v>13536</v>
      </c>
      <c r="Y959">
        <v>2390</v>
      </c>
      <c r="Z959">
        <v>2390</v>
      </c>
      <c r="AA959" t="str">
        <f t="shared" si="43"/>
        <v>SAMA</v>
      </c>
      <c r="AC959" t="s">
        <v>15503</v>
      </c>
      <c r="AD959" t="e">
        <f>VLOOKUP(AC959,$J$3:$K$1324,2,0)</f>
        <v>#N/A</v>
      </c>
      <c r="AE959" s="11" t="str">
        <f t="shared" si="44"/>
        <v>0</v>
      </c>
    </row>
    <row r="960" spans="9:31" x14ac:dyDescent="0.25">
      <c r="I960" t="s">
        <v>13838</v>
      </c>
      <c r="J960" t="s">
        <v>15842</v>
      </c>
      <c r="K960">
        <v>154</v>
      </c>
      <c r="L960" t="e">
        <f>VLOOKUP(J960,'[1]stockopname_master_item (11)'!B$2:C$3427,2,0)</f>
        <v>#N/A</v>
      </c>
      <c r="M960" s="14" t="s">
        <v>972</v>
      </c>
      <c r="N960" s="15">
        <v>1</v>
      </c>
      <c r="O960" s="15">
        <f>VLOOKUP(M960,[2]Sheet1!B$2:C$1721,2,0)</f>
        <v>1</v>
      </c>
      <c r="P960" s="16" t="str">
        <f t="shared" si="42"/>
        <v>sama</v>
      </c>
      <c r="X960" t="s">
        <v>14042</v>
      </c>
      <c r="Y960">
        <v>2847</v>
      </c>
      <c r="Z960">
        <v>2847</v>
      </c>
      <c r="AA960" t="str">
        <f t="shared" si="43"/>
        <v>SAMA</v>
      </c>
      <c r="AC960" t="s">
        <v>15504</v>
      </c>
      <c r="AD960" t="e">
        <f>VLOOKUP(AC960,$J$3:$K$1324,2,0)</f>
        <v>#N/A</v>
      </c>
      <c r="AE960" s="11" t="str">
        <f t="shared" si="44"/>
        <v>0</v>
      </c>
    </row>
    <row r="961" spans="9:31" x14ac:dyDescent="0.25">
      <c r="I961" t="s">
        <v>13839</v>
      </c>
      <c r="J961" t="s">
        <v>15843</v>
      </c>
      <c r="K961">
        <v>69</v>
      </c>
      <c r="L961" t="e">
        <f>VLOOKUP(J961,'[1]stockopname_master_item (11)'!B$2:C$3427,2,0)</f>
        <v>#N/A</v>
      </c>
      <c r="M961" s="14" t="s">
        <v>7398</v>
      </c>
      <c r="N961" s="15">
        <v>3767</v>
      </c>
      <c r="O961" s="15">
        <f>VLOOKUP(M961,[2]Sheet1!B$2:C$1721,2,0)</f>
        <v>3767</v>
      </c>
      <c r="P961" s="16" t="str">
        <f t="shared" si="42"/>
        <v>sama</v>
      </c>
      <c r="X961" t="s">
        <v>14043</v>
      </c>
      <c r="Y961">
        <v>1125</v>
      </c>
      <c r="Z961">
        <v>1125</v>
      </c>
      <c r="AA961" t="str">
        <f t="shared" si="43"/>
        <v>SAMA</v>
      </c>
      <c r="AC961" t="s">
        <v>15501</v>
      </c>
      <c r="AD961" t="e">
        <f>VLOOKUP(AC961,$J$3:$K$1324,2,0)</f>
        <v>#N/A</v>
      </c>
      <c r="AE961" s="11" t="str">
        <f t="shared" si="44"/>
        <v>0</v>
      </c>
    </row>
    <row r="962" spans="9:31" x14ac:dyDescent="0.25">
      <c r="I962" t="s">
        <v>5688</v>
      </c>
      <c r="J962" t="s">
        <v>15845</v>
      </c>
      <c r="K962">
        <v>91</v>
      </c>
      <c r="L962" t="e">
        <f>VLOOKUP(J962,'[1]stockopname_master_item (11)'!B$2:C$3427,2,0)</f>
        <v>#N/A</v>
      </c>
      <c r="M962" s="14" t="s">
        <v>7400</v>
      </c>
      <c r="N962" s="15">
        <v>2745</v>
      </c>
      <c r="O962" s="15">
        <f>VLOOKUP(M962,[2]Sheet1!B$2:C$1721,2,0)</f>
        <v>2745</v>
      </c>
      <c r="P962" s="16" t="str">
        <f t="shared" si="42"/>
        <v>sama</v>
      </c>
      <c r="X962" t="s">
        <v>14044</v>
      </c>
      <c r="Y962">
        <v>5209</v>
      </c>
      <c r="Z962">
        <v>5209</v>
      </c>
      <c r="AA962" t="str">
        <f t="shared" si="43"/>
        <v>SAMA</v>
      </c>
      <c r="AC962" t="s">
        <v>15506</v>
      </c>
      <c r="AD962" t="e">
        <f>VLOOKUP(AC962,$J$3:$K$1324,2,0)</f>
        <v>#N/A</v>
      </c>
      <c r="AE962" s="11" t="str">
        <f t="shared" si="44"/>
        <v>0</v>
      </c>
    </row>
    <row r="963" spans="9:31" x14ac:dyDescent="0.25">
      <c r="I963" t="s">
        <v>13840</v>
      </c>
      <c r="J963" t="s">
        <v>15847</v>
      </c>
      <c r="K963">
        <v>183</v>
      </c>
      <c r="L963" t="e">
        <f>VLOOKUP(J963,'[1]stockopname_master_item (11)'!B$2:C$3427,2,0)</f>
        <v>#N/A</v>
      </c>
      <c r="M963" s="14" t="s">
        <v>7406</v>
      </c>
      <c r="N963" s="15">
        <v>25</v>
      </c>
      <c r="O963" s="15">
        <f>VLOOKUP(M963,[2]Sheet1!B$2:C$1721,2,0)</f>
        <v>25</v>
      </c>
      <c r="P963" s="16" t="str">
        <f t="shared" si="42"/>
        <v>sama</v>
      </c>
      <c r="X963" t="s">
        <v>7606</v>
      </c>
      <c r="Y963">
        <v>976</v>
      </c>
      <c r="Z963">
        <v>976</v>
      </c>
      <c r="AA963" t="str">
        <f t="shared" si="43"/>
        <v>SAMA</v>
      </c>
      <c r="AC963" t="s">
        <v>15509</v>
      </c>
      <c r="AD963" t="e">
        <f>VLOOKUP(AC963,$J$3:$K$1324,2,0)</f>
        <v>#N/A</v>
      </c>
      <c r="AE963" s="11" t="str">
        <f t="shared" si="44"/>
        <v>0</v>
      </c>
    </row>
    <row r="964" spans="9:31" x14ac:dyDescent="0.25">
      <c r="I964" t="s">
        <v>13840</v>
      </c>
      <c r="J964" t="s">
        <v>15849</v>
      </c>
      <c r="K964">
        <v>24</v>
      </c>
      <c r="L964" t="e">
        <f>VLOOKUP(J964,'[1]stockopname_master_item (11)'!B$2:C$3427,2,0)</f>
        <v>#N/A</v>
      </c>
      <c r="M964" s="14" t="s">
        <v>14025</v>
      </c>
      <c r="N964" s="15">
        <v>163</v>
      </c>
      <c r="O964" s="15">
        <f>VLOOKUP(M964,[2]Sheet1!B$2:C$1721,2,0)</f>
        <v>163</v>
      </c>
      <c r="P964" s="16" t="str">
        <f t="shared" ref="P964:P1027" si="45">IF(O964-N964=0,"sama","tidak")</f>
        <v>sama</v>
      </c>
      <c r="X964" t="s">
        <v>13539</v>
      </c>
      <c r="Y964">
        <v>3520</v>
      </c>
      <c r="Z964">
        <v>3520</v>
      </c>
      <c r="AA964" t="str">
        <f t="shared" ref="AA964:AA1027" si="46">IF(Y964-Z964=0,"SAMA","TIDAK")</f>
        <v>SAMA</v>
      </c>
      <c r="AC964" t="s">
        <v>15511</v>
      </c>
      <c r="AD964" t="e">
        <f>VLOOKUP(AC964,$J$3:$K$1324,2,0)</f>
        <v>#N/A</v>
      </c>
      <c r="AE964" s="11" t="str">
        <f t="shared" ref="AE964:AE1027" si="47">IF(ISNA(AD964),"0",AD964)</f>
        <v>0</v>
      </c>
    </row>
    <row r="965" spans="9:31" x14ac:dyDescent="0.25">
      <c r="I965" t="s">
        <v>13840</v>
      </c>
      <c r="J965" t="s">
        <v>15850</v>
      </c>
      <c r="K965">
        <v>72</v>
      </c>
      <c r="L965" t="e">
        <f>VLOOKUP(J965,'[1]stockopname_master_item (11)'!B$2:C$3427,2,0)</f>
        <v>#N/A</v>
      </c>
      <c r="M965" s="14" t="s">
        <v>974</v>
      </c>
      <c r="N965" s="15">
        <v>15</v>
      </c>
      <c r="O965" s="15">
        <f>VLOOKUP(M965,[2]Sheet1!B$2:C$1721,2,0)</f>
        <v>15</v>
      </c>
      <c r="P965" s="16" t="str">
        <f t="shared" si="45"/>
        <v>sama</v>
      </c>
      <c r="X965" t="s">
        <v>14053</v>
      </c>
      <c r="Y965">
        <v>2400</v>
      </c>
      <c r="Z965">
        <v>2400</v>
      </c>
      <c r="AA965" t="str">
        <f t="shared" si="46"/>
        <v>SAMA</v>
      </c>
      <c r="AC965" t="s">
        <v>15516</v>
      </c>
      <c r="AD965" t="e">
        <f>VLOOKUP(AC965,$J$3:$K$1324,2,0)</f>
        <v>#N/A</v>
      </c>
      <c r="AE965" s="11" t="str">
        <f t="shared" si="47"/>
        <v>0</v>
      </c>
    </row>
    <row r="966" spans="9:31" x14ac:dyDescent="0.25">
      <c r="I966" t="s">
        <v>13840</v>
      </c>
      <c r="J966" t="s">
        <v>15851</v>
      </c>
      <c r="K966">
        <v>504</v>
      </c>
      <c r="L966" t="e">
        <f>VLOOKUP(J966,'[1]stockopname_master_item (11)'!B$2:C$3427,2,0)</f>
        <v>#N/A</v>
      </c>
      <c r="M966" s="14" t="s">
        <v>7418</v>
      </c>
      <c r="N966" s="15">
        <v>1780</v>
      </c>
      <c r="O966" s="15">
        <f>VLOOKUP(M966,[2]Sheet1!B$2:C$1721,2,0)</f>
        <v>1780</v>
      </c>
      <c r="P966" s="16" t="str">
        <f t="shared" si="45"/>
        <v>sama</v>
      </c>
      <c r="X966" t="s">
        <v>7634</v>
      </c>
      <c r="Y966">
        <v>1063</v>
      </c>
      <c r="Z966">
        <v>1063</v>
      </c>
      <c r="AA966" t="str">
        <f t="shared" si="46"/>
        <v>SAMA</v>
      </c>
      <c r="AC966" t="s">
        <v>15512</v>
      </c>
      <c r="AD966" t="e">
        <f>VLOOKUP(AC966,$J$3:$K$1324,2,0)</f>
        <v>#N/A</v>
      </c>
      <c r="AE966" s="11" t="str">
        <f t="shared" si="47"/>
        <v>0</v>
      </c>
    </row>
    <row r="967" spans="9:31" x14ac:dyDescent="0.25">
      <c r="I967" t="s">
        <v>13841</v>
      </c>
      <c r="J967" t="s">
        <v>15853</v>
      </c>
      <c r="K967">
        <v>2</v>
      </c>
      <c r="L967" t="e">
        <f>VLOOKUP(J967,'[1]stockopname_master_item (11)'!B$2:C$3427,2,0)</f>
        <v>#N/A</v>
      </c>
      <c r="M967" s="14" t="s">
        <v>7447</v>
      </c>
      <c r="N967" s="15">
        <v>4600</v>
      </c>
      <c r="O967" s="15">
        <f>VLOOKUP(M967,[2]Sheet1!B$2:C$1721,2,0)</f>
        <v>4600</v>
      </c>
      <c r="P967" s="16" t="str">
        <f t="shared" si="45"/>
        <v>sama</v>
      </c>
      <c r="X967" t="s">
        <v>14056</v>
      </c>
      <c r="Y967">
        <v>19</v>
      </c>
      <c r="Z967">
        <v>19</v>
      </c>
      <c r="AA967" t="str">
        <f t="shared" si="46"/>
        <v>SAMA</v>
      </c>
      <c r="AC967" t="s">
        <v>15513</v>
      </c>
      <c r="AD967" t="e">
        <f>VLOOKUP(AC967,$J$3:$K$1324,2,0)</f>
        <v>#N/A</v>
      </c>
      <c r="AE967" s="11" t="str">
        <f t="shared" si="47"/>
        <v>0</v>
      </c>
    </row>
    <row r="968" spans="9:31" x14ac:dyDescent="0.25">
      <c r="I968" t="s">
        <v>13841</v>
      </c>
      <c r="J968" t="s">
        <v>15855</v>
      </c>
      <c r="K968">
        <v>1580</v>
      </c>
      <c r="L968" t="e">
        <f>VLOOKUP(J968,'[1]stockopname_master_item (11)'!B$2:C$3427,2,0)</f>
        <v>#N/A</v>
      </c>
      <c r="M968" s="14" t="s">
        <v>7460</v>
      </c>
      <c r="N968" s="15">
        <v>5438</v>
      </c>
      <c r="O968" s="15">
        <f>VLOOKUP(M968,[2]Sheet1!B$2:C$1721,2,0)</f>
        <v>5438</v>
      </c>
      <c r="P968" s="16" t="str">
        <f t="shared" si="45"/>
        <v>sama</v>
      </c>
      <c r="X968" t="s">
        <v>14057</v>
      </c>
      <c r="Y968">
        <v>10</v>
      </c>
      <c r="Z968">
        <v>10</v>
      </c>
      <c r="AA968" t="str">
        <f t="shared" si="46"/>
        <v>SAMA</v>
      </c>
      <c r="AC968" t="s">
        <v>15514</v>
      </c>
      <c r="AD968" t="e">
        <f>VLOOKUP(AC968,$J$3:$K$1324,2,0)</f>
        <v>#N/A</v>
      </c>
      <c r="AE968" s="11" t="str">
        <f t="shared" si="47"/>
        <v>0</v>
      </c>
    </row>
    <row r="969" spans="9:31" x14ac:dyDescent="0.25">
      <c r="I969" t="s">
        <v>13842</v>
      </c>
      <c r="J969" t="s">
        <v>15856</v>
      </c>
      <c r="K969">
        <v>804</v>
      </c>
      <c r="L969" t="e">
        <f>VLOOKUP(J969,'[1]stockopname_master_item (11)'!B$2:C$3427,2,0)</f>
        <v>#N/A</v>
      </c>
      <c r="M969" s="14" t="s">
        <v>7497</v>
      </c>
      <c r="N969" s="15">
        <v>1340</v>
      </c>
      <c r="O969" s="15">
        <f>VLOOKUP(M969,[2]Sheet1!B$2:C$1721,2,0)</f>
        <v>1340</v>
      </c>
      <c r="P969" s="16" t="str">
        <f t="shared" si="45"/>
        <v>sama</v>
      </c>
      <c r="X969" t="s">
        <v>14058</v>
      </c>
      <c r="Y969">
        <v>3</v>
      </c>
      <c r="Z969">
        <v>3</v>
      </c>
      <c r="AA969" t="str">
        <f t="shared" si="46"/>
        <v>SAMA</v>
      </c>
      <c r="AC969" t="s">
        <v>15510</v>
      </c>
      <c r="AD969">
        <f>VLOOKUP(AC969,$J$3:$K$1324,2,0)</f>
        <v>2</v>
      </c>
      <c r="AE969" s="11">
        <f t="shared" si="47"/>
        <v>2</v>
      </c>
    </row>
    <row r="970" spans="9:31" x14ac:dyDescent="0.25">
      <c r="I970" t="s">
        <v>13842</v>
      </c>
      <c r="J970" t="s">
        <v>15857</v>
      </c>
      <c r="K970">
        <v>1000</v>
      </c>
      <c r="L970" t="e">
        <f>VLOOKUP(J970,'[1]stockopname_master_item (11)'!B$2:C$3427,2,0)</f>
        <v>#N/A</v>
      </c>
      <c r="M970" s="14" t="s">
        <v>7502</v>
      </c>
      <c r="N970" s="15">
        <v>6105</v>
      </c>
      <c r="O970" s="15">
        <f>VLOOKUP(M970,[2]Sheet1!B$2:C$1721,2,0)</f>
        <v>6105</v>
      </c>
      <c r="P970" s="16" t="str">
        <f t="shared" si="45"/>
        <v>sama</v>
      </c>
      <c r="X970" t="s">
        <v>7642</v>
      </c>
      <c r="Y970">
        <v>2305</v>
      </c>
      <c r="Z970">
        <v>2305</v>
      </c>
      <c r="AA970" t="str">
        <f t="shared" si="46"/>
        <v>SAMA</v>
      </c>
      <c r="AC970" t="s">
        <v>15515</v>
      </c>
      <c r="AD970">
        <f>VLOOKUP(AC970,$J$3:$K$1324,2,0)</f>
        <v>816</v>
      </c>
      <c r="AE970" s="11">
        <f t="shared" si="47"/>
        <v>816</v>
      </c>
    </row>
    <row r="971" spans="9:31" x14ac:dyDescent="0.25">
      <c r="I971" t="s">
        <v>13844</v>
      </c>
      <c r="J971" t="s">
        <v>15859</v>
      </c>
      <c r="K971">
        <v>230</v>
      </c>
      <c r="L971" t="e">
        <f>VLOOKUP(J971,'[1]stockopname_master_item (11)'!B$2:C$3427,2,0)</f>
        <v>#N/A</v>
      </c>
      <c r="M971" s="14" t="s">
        <v>14032</v>
      </c>
      <c r="N971" s="15">
        <v>1023</v>
      </c>
      <c r="O971" s="15">
        <f>VLOOKUP(M971,[2]Sheet1!B$2:C$1721,2,0)</f>
        <v>1023</v>
      </c>
      <c r="P971" s="16" t="str">
        <f t="shared" si="45"/>
        <v>sama</v>
      </c>
      <c r="X971" t="s">
        <v>7644</v>
      </c>
      <c r="Y971">
        <v>1790</v>
      </c>
      <c r="Z971">
        <v>1790</v>
      </c>
      <c r="AA971" t="str">
        <f t="shared" si="46"/>
        <v>SAMA</v>
      </c>
      <c r="AC971" t="s">
        <v>15517</v>
      </c>
      <c r="AD971" t="e">
        <f>VLOOKUP(AC971,$J$3:$K$1324,2,0)</f>
        <v>#N/A</v>
      </c>
      <c r="AE971" s="11" t="str">
        <f t="shared" si="47"/>
        <v>0</v>
      </c>
    </row>
    <row r="972" spans="9:31" x14ac:dyDescent="0.25">
      <c r="I972" t="s">
        <v>13845</v>
      </c>
      <c r="J972" t="s">
        <v>15860</v>
      </c>
      <c r="K972">
        <v>334</v>
      </c>
      <c r="L972" t="e">
        <f>VLOOKUP(J972,'[1]stockopname_master_item (11)'!B$2:C$3427,2,0)</f>
        <v>#N/A</v>
      </c>
      <c r="M972" s="14" t="s">
        <v>14026</v>
      </c>
      <c r="N972" s="15">
        <v>875</v>
      </c>
      <c r="O972" s="15">
        <f>VLOOKUP(M972,[2]Sheet1!B$2:C$1721,2,0)</f>
        <v>875</v>
      </c>
      <c r="P972" s="16" t="str">
        <f t="shared" si="45"/>
        <v>sama</v>
      </c>
      <c r="X972" t="s">
        <v>1050</v>
      </c>
      <c r="Y972">
        <v>1</v>
      </c>
      <c r="Z972">
        <v>1</v>
      </c>
      <c r="AA972" t="str">
        <f t="shared" si="46"/>
        <v>SAMA</v>
      </c>
      <c r="AC972" t="s">
        <v>15520</v>
      </c>
      <c r="AD972" t="e">
        <f>VLOOKUP(AC972,$J$3:$K$1324,2,0)</f>
        <v>#N/A</v>
      </c>
      <c r="AE972" s="11" t="str">
        <f t="shared" si="47"/>
        <v>0</v>
      </c>
    </row>
    <row r="973" spans="9:31" x14ac:dyDescent="0.25">
      <c r="I973" t="s">
        <v>13849</v>
      </c>
      <c r="J973" t="s">
        <v>15861</v>
      </c>
      <c r="K973">
        <v>11</v>
      </c>
      <c r="L973" t="e">
        <f>VLOOKUP(J973,'[1]stockopname_master_item (11)'!B$2:C$3427,2,0)</f>
        <v>#N/A</v>
      </c>
      <c r="M973" s="14" t="s">
        <v>14030</v>
      </c>
      <c r="N973" s="15">
        <v>22</v>
      </c>
      <c r="O973" s="15">
        <f>VLOOKUP(M973,[2]Sheet1!B$2:C$1721,2,0)</f>
        <v>22</v>
      </c>
      <c r="P973" s="16" t="str">
        <f t="shared" si="45"/>
        <v>sama</v>
      </c>
      <c r="X973" t="s">
        <v>7686</v>
      </c>
      <c r="Y973">
        <v>147</v>
      </c>
      <c r="Z973">
        <v>147</v>
      </c>
      <c r="AA973" t="str">
        <f t="shared" si="46"/>
        <v>SAMA</v>
      </c>
      <c r="AC973" t="s">
        <v>15519</v>
      </c>
      <c r="AD973" t="e">
        <f>VLOOKUP(AC973,$J$3:$K$1324,2,0)</f>
        <v>#N/A</v>
      </c>
      <c r="AE973" s="11" t="str">
        <f t="shared" si="47"/>
        <v>0</v>
      </c>
    </row>
    <row r="974" spans="9:31" x14ac:dyDescent="0.25">
      <c r="I974" t="s">
        <v>13852</v>
      </c>
      <c r="J974" t="s">
        <v>15865</v>
      </c>
      <c r="K974">
        <v>614</v>
      </c>
      <c r="L974" t="e">
        <f>VLOOKUP(J974,'[1]stockopname_master_item (11)'!B$2:C$3427,2,0)</f>
        <v>#N/A</v>
      </c>
      <c r="M974" s="14" t="s">
        <v>14031</v>
      </c>
      <c r="N974" s="15">
        <v>844</v>
      </c>
      <c r="O974" s="15">
        <f>VLOOKUP(M974,[2]Sheet1!B$2:C$1721,2,0)</f>
        <v>844</v>
      </c>
      <c r="P974" s="16" t="str">
        <f t="shared" si="45"/>
        <v>sama</v>
      </c>
      <c r="X974" t="s">
        <v>13543</v>
      </c>
      <c r="Y974">
        <v>260</v>
      </c>
      <c r="Z974">
        <v>260</v>
      </c>
      <c r="AA974" t="str">
        <f t="shared" si="46"/>
        <v>SAMA</v>
      </c>
      <c r="AC974" t="s">
        <v>15523</v>
      </c>
      <c r="AD974" t="e">
        <f>VLOOKUP(AC974,$J$3:$K$1324,2,0)</f>
        <v>#N/A</v>
      </c>
      <c r="AE974" s="11" t="str">
        <f t="shared" si="47"/>
        <v>0</v>
      </c>
    </row>
    <row r="975" spans="9:31" x14ac:dyDescent="0.25">
      <c r="I975" t="s">
        <v>13510</v>
      </c>
      <c r="J975" t="s">
        <v>15868</v>
      </c>
      <c r="K975">
        <v>432</v>
      </c>
      <c r="L975" t="e">
        <f>VLOOKUP(J975,'[1]stockopname_master_item (11)'!B$2:C$3427,2,0)</f>
        <v>#N/A</v>
      </c>
      <c r="M975" s="14" t="s">
        <v>7485</v>
      </c>
      <c r="N975" s="15">
        <v>24694</v>
      </c>
      <c r="O975" s="15">
        <f>VLOOKUP(M975,[2]Sheet1!B$2:C$1721,2,0)</f>
        <v>24694</v>
      </c>
      <c r="P975" s="16" t="str">
        <f t="shared" si="45"/>
        <v>sama</v>
      </c>
      <c r="X975" t="s">
        <v>7700</v>
      </c>
      <c r="Y975">
        <v>159233</v>
      </c>
      <c r="Z975">
        <v>159233</v>
      </c>
      <c r="AA975" t="str">
        <f t="shared" si="46"/>
        <v>SAMA</v>
      </c>
      <c r="AC975" t="s">
        <v>15521</v>
      </c>
      <c r="AD975" t="e">
        <f>VLOOKUP(AC975,$J$3:$K$1324,2,0)</f>
        <v>#N/A</v>
      </c>
      <c r="AE975" s="11" t="str">
        <f t="shared" si="47"/>
        <v>0</v>
      </c>
    </row>
    <row r="976" spans="9:31" x14ac:dyDescent="0.25">
      <c r="I976" t="s">
        <v>13853</v>
      </c>
      <c r="J976" t="s">
        <v>15869</v>
      </c>
      <c r="K976">
        <v>793</v>
      </c>
      <c r="L976" t="e">
        <f>VLOOKUP(J976,'[1]stockopname_master_item (11)'!B$2:C$3427,2,0)</f>
        <v>#N/A</v>
      </c>
      <c r="M976" s="14" t="s">
        <v>7471</v>
      </c>
      <c r="N976" s="15">
        <v>85</v>
      </c>
      <c r="O976" s="15">
        <f>VLOOKUP(M976,[2]Sheet1!B$2:C$1721,2,0)</f>
        <v>85</v>
      </c>
      <c r="P976" s="16" t="str">
        <f t="shared" si="45"/>
        <v>sama</v>
      </c>
      <c r="X976" t="s">
        <v>1061</v>
      </c>
      <c r="Y976">
        <v>175188</v>
      </c>
      <c r="Z976">
        <v>175188</v>
      </c>
      <c r="AA976" t="str">
        <f t="shared" si="46"/>
        <v>SAMA</v>
      </c>
      <c r="AC976" t="s">
        <v>15524</v>
      </c>
      <c r="AD976" t="e">
        <f>VLOOKUP(AC976,$J$3:$K$1324,2,0)</f>
        <v>#N/A</v>
      </c>
      <c r="AE976" s="11" t="str">
        <f t="shared" si="47"/>
        <v>0</v>
      </c>
    </row>
    <row r="977" spans="9:31" x14ac:dyDescent="0.25">
      <c r="I977" t="s">
        <v>5744</v>
      </c>
      <c r="J977" t="s">
        <v>15870</v>
      </c>
      <c r="K977">
        <v>140</v>
      </c>
      <c r="L977" t="e">
        <f>VLOOKUP(J977,'[1]stockopname_master_item (11)'!B$2:C$3427,2,0)</f>
        <v>#N/A</v>
      </c>
      <c r="M977" s="14" t="s">
        <v>7500</v>
      </c>
      <c r="N977" s="15">
        <v>580</v>
      </c>
      <c r="O977" s="15">
        <f>VLOOKUP(M977,[2]Sheet1!B$2:C$1721,2,0)</f>
        <v>580</v>
      </c>
      <c r="P977" s="16" t="str">
        <f t="shared" si="45"/>
        <v>sama</v>
      </c>
      <c r="X977" t="s">
        <v>7753</v>
      </c>
      <c r="Y977">
        <v>60712</v>
      </c>
      <c r="Z977">
        <v>60712</v>
      </c>
      <c r="AA977" t="str">
        <f t="shared" si="46"/>
        <v>SAMA</v>
      </c>
      <c r="AC977" t="s">
        <v>15518</v>
      </c>
      <c r="AD977" t="e">
        <f>VLOOKUP(AC977,$J$3:$K$1324,2,0)</f>
        <v>#N/A</v>
      </c>
      <c r="AE977" s="11" t="str">
        <f t="shared" si="47"/>
        <v>0</v>
      </c>
    </row>
    <row r="978" spans="9:31" x14ac:dyDescent="0.25">
      <c r="I978" t="s">
        <v>5747</v>
      </c>
      <c r="J978" t="s">
        <v>15872</v>
      </c>
      <c r="K978">
        <v>3000</v>
      </c>
      <c r="L978" t="e">
        <f>VLOOKUP(J978,'[1]stockopname_master_item (11)'!B$2:C$3427,2,0)</f>
        <v>#N/A</v>
      </c>
      <c r="M978" s="14" t="s">
        <v>13531</v>
      </c>
      <c r="N978" s="15">
        <v>1726</v>
      </c>
      <c r="O978" s="15">
        <f>VLOOKUP(M978,[2]Sheet1!B$2:C$1721,2,0)</f>
        <v>1726</v>
      </c>
      <c r="P978" s="16" t="str">
        <f t="shared" si="45"/>
        <v>sama</v>
      </c>
      <c r="X978" t="s">
        <v>14059</v>
      </c>
      <c r="Y978">
        <v>1250</v>
      </c>
      <c r="Z978">
        <v>1250</v>
      </c>
      <c r="AA978" t="str">
        <f t="shared" si="46"/>
        <v>SAMA</v>
      </c>
      <c r="AC978" t="s">
        <v>15522</v>
      </c>
      <c r="AD978">
        <f>VLOOKUP(AC978,$J$3:$K$1324,2,0)</f>
        <v>4032</v>
      </c>
      <c r="AE978" s="11">
        <f t="shared" si="47"/>
        <v>4032</v>
      </c>
    </row>
    <row r="979" spans="9:31" x14ac:dyDescent="0.25">
      <c r="I979" t="s">
        <v>5747</v>
      </c>
      <c r="J979" t="s">
        <v>15873</v>
      </c>
      <c r="K979">
        <v>4500</v>
      </c>
      <c r="L979" t="e">
        <f>VLOOKUP(J979,'[1]stockopname_master_item (11)'!B$2:C$3427,2,0)</f>
        <v>#N/A</v>
      </c>
      <c r="M979" s="14" t="s">
        <v>14028</v>
      </c>
      <c r="N979" s="15">
        <v>805</v>
      </c>
      <c r="O979" s="15">
        <f>VLOOKUP(M979,[2]Sheet1!B$2:C$1721,2,0)</f>
        <v>805</v>
      </c>
      <c r="P979" s="16" t="str">
        <f t="shared" si="45"/>
        <v>sama</v>
      </c>
      <c r="X979" t="s">
        <v>14060</v>
      </c>
      <c r="Y979">
        <v>500</v>
      </c>
      <c r="Z979">
        <v>500</v>
      </c>
      <c r="AA979" t="str">
        <f t="shared" si="46"/>
        <v>SAMA</v>
      </c>
      <c r="AC979" t="s">
        <v>15525</v>
      </c>
      <c r="AD979" t="e">
        <f>VLOOKUP(AC979,$J$3:$K$1324,2,0)</f>
        <v>#N/A</v>
      </c>
      <c r="AE979" s="11" t="str">
        <f t="shared" si="47"/>
        <v>0</v>
      </c>
    </row>
    <row r="980" spans="9:31" x14ac:dyDescent="0.25">
      <c r="I980" t="s">
        <v>5747</v>
      </c>
      <c r="J980" t="s">
        <v>15874</v>
      </c>
      <c r="K980">
        <v>1</v>
      </c>
      <c r="L980" t="e">
        <f>VLOOKUP(J980,'[1]stockopname_master_item (11)'!B$2:C$3427,2,0)</f>
        <v>#N/A</v>
      </c>
      <c r="M980" s="14" t="s">
        <v>14033</v>
      </c>
      <c r="N980" s="15">
        <v>2356</v>
      </c>
      <c r="O980" s="15">
        <f>VLOOKUP(M980,[2]Sheet1!B$2:C$1721,2,0)</f>
        <v>2356</v>
      </c>
      <c r="P980" s="16" t="str">
        <f t="shared" si="45"/>
        <v>sama</v>
      </c>
      <c r="X980" t="s">
        <v>7819</v>
      </c>
      <c r="Y980">
        <v>1800</v>
      </c>
      <c r="Z980">
        <v>1800</v>
      </c>
      <c r="AA980" t="str">
        <f t="shared" si="46"/>
        <v>SAMA</v>
      </c>
      <c r="AC980" t="s">
        <v>15529</v>
      </c>
      <c r="AD980" t="e">
        <f>VLOOKUP(AC980,$J$3:$K$1324,2,0)</f>
        <v>#N/A</v>
      </c>
      <c r="AE980" s="11" t="str">
        <f t="shared" si="47"/>
        <v>0</v>
      </c>
    </row>
    <row r="981" spans="9:31" x14ac:dyDescent="0.25">
      <c r="I981" t="s">
        <v>5747</v>
      </c>
      <c r="J981" t="s">
        <v>15876</v>
      </c>
      <c r="K981">
        <v>7455</v>
      </c>
      <c r="L981" t="e">
        <f>VLOOKUP(J981,'[1]stockopname_master_item (11)'!B$2:C$3427,2,0)</f>
        <v>#N/A</v>
      </c>
      <c r="M981" s="14" t="s">
        <v>12391</v>
      </c>
      <c r="N981" s="15">
        <v>1050</v>
      </c>
      <c r="O981" s="15">
        <f>VLOOKUP(M981,[2]Sheet1!B$2:C$1721,2,0)</f>
        <v>1050</v>
      </c>
      <c r="P981" s="16" t="str">
        <f t="shared" si="45"/>
        <v>sama</v>
      </c>
      <c r="X981" t="s">
        <v>7846</v>
      </c>
      <c r="Y981">
        <v>10</v>
      </c>
      <c r="Z981">
        <v>10</v>
      </c>
      <c r="AA981" t="str">
        <f t="shared" si="46"/>
        <v>SAMA</v>
      </c>
      <c r="AC981" t="s">
        <v>15530</v>
      </c>
      <c r="AD981" t="e">
        <f>VLOOKUP(AC981,$J$3:$K$1324,2,0)</f>
        <v>#N/A</v>
      </c>
      <c r="AE981" s="11" t="str">
        <f t="shared" si="47"/>
        <v>0</v>
      </c>
    </row>
    <row r="982" spans="9:31" x14ac:dyDescent="0.25">
      <c r="I982" t="s">
        <v>5747</v>
      </c>
      <c r="J982" t="s">
        <v>15878</v>
      </c>
      <c r="K982">
        <v>13</v>
      </c>
      <c r="L982" t="e">
        <f>VLOOKUP(J982,'[1]stockopname_master_item (11)'!B$2:C$3427,2,0)</f>
        <v>#N/A</v>
      </c>
      <c r="M982" s="14" t="s">
        <v>12392</v>
      </c>
      <c r="N982" s="15">
        <v>612</v>
      </c>
      <c r="O982" s="15">
        <f>VLOOKUP(M982,[2]Sheet1!B$2:C$1721,2,0)</f>
        <v>612</v>
      </c>
      <c r="P982" s="16" t="str">
        <f t="shared" si="45"/>
        <v>sama</v>
      </c>
      <c r="X982" t="s">
        <v>7858</v>
      </c>
      <c r="Y982">
        <v>40</v>
      </c>
      <c r="Z982">
        <v>40</v>
      </c>
      <c r="AA982" t="str">
        <f t="shared" si="46"/>
        <v>SAMA</v>
      </c>
      <c r="AC982" t="s">
        <v>15531</v>
      </c>
      <c r="AD982" t="e">
        <f>VLOOKUP(AC982,$J$3:$K$1324,2,0)</f>
        <v>#N/A</v>
      </c>
      <c r="AE982" s="11" t="str">
        <f t="shared" si="47"/>
        <v>0</v>
      </c>
    </row>
    <row r="983" spans="9:31" x14ac:dyDescent="0.25">
      <c r="I983" t="s">
        <v>654</v>
      </c>
      <c r="J983" t="s">
        <v>15879</v>
      </c>
      <c r="K983">
        <v>1928</v>
      </c>
      <c r="L983" t="e">
        <f>VLOOKUP(J983,'[1]stockopname_master_item (11)'!B$2:C$3427,2,0)</f>
        <v>#N/A</v>
      </c>
      <c r="M983" s="14" t="s">
        <v>989</v>
      </c>
      <c r="N983" s="15">
        <v>10</v>
      </c>
      <c r="O983" s="15">
        <f>VLOOKUP(M983,[2]Sheet1!B$2:C$1721,2,0)</f>
        <v>10</v>
      </c>
      <c r="P983" s="16" t="str">
        <f t="shared" si="45"/>
        <v>sama</v>
      </c>
      <c r="X983" t="s">
        <v>14061</v>
      </c>
      <c r="Y983">
        <v>475</v>
      </c>
      <c r="Z983">
        <v>475</v>
      </c>
      <c r="AA983" t="str">
        <f t="shared" si="46"/>
        <v>SAMA</v>
      </c>
      <c r="AC983" t="s">
        <v>15526</v>
      </c>
      <c r="AD983" t="e">
        <f>VLOOKUP(AC983,$J$3:$K$1324,2,0)</f>
        <v>#N/A</v>
      </c>
      <c r="AE983" s="11" t="str">
        <f t="shared" si="47"/>
        <v>0</v>
      </c>
    </row>
    <row r="984" spans="9:31" x14ac:dyDescent="0.25">
      <c r="I984" t="s">
        <v>654</v>
      </c>
      <c r="J984" t="s">
        <v>15880</v>
      </c>
      <c r="K984">
        <v>7500</v>
      </c>
      <c r="L984" t="e">
        <f>VLOOKUP(J984,'[1]stockopname_master_item (11)'!B$2:C$3427,2,0)</f>
        <v>#N/A</v>
      </c>
      <c r="M984" s="14" t="s">
        <v>991</v>
      </c>
      <c r="N984" s="15">
        <v>3</v>
      </c>
      <c r="O984" s="15">
        <f>VLOOKUP(M984,[2]Sheet1!B$2:C$1721,2,0)</f>
        <v>3</v>
      </c>
      <c r="P984" s="16" t="str">
        <f t="shared" si="45"/>
        <v>sama</v>
      </c>
      <c r="X984" t="s">
        <v>14062</v>
      </c>
      <c r="Y984">
        <v>467</v>
      </c>
      <c r="Z984">
        <v>467</v>
      </c>
      <c r="AA984" t="str">
        <f t="shared" si="46"/>
        <v>SAMA</v>
      </c>
      <c r="AC984" t="s">
        <v>15527</v>
      </c>
      <c r="AD984" t="e">
        <f>VLOOKUP(AC984,$J$3:$K$1324,2,0)</f>
        <v>#N/A</v>
      </c>
      <c r="AE984" s="11" t="str">
        <f t="shared" si="47"/>
        <v>0</v>
      </c>
    </row>
    <row r="985" spans="9:31" x14ac:dyDescent="0.25">
      <c r="I985" t="s">
        <v>654</v>
      </c>
      <c r="J985" t="s">
        <v>15882</v>
      </c>
      <c r="K985">
        <v>1245</v>
      </c>
      <c r="L985" t="e">
        <f>VLOOKUP(J985,'[1]stockopname_master_item (11)'!B$2:C$3427,2,0)</f>
        <v>#N/A</v>
      </c>
      <c r="M985" s="14" t="s">
        <v>993</v>
      </c>
      <c r="N985" s="15">
        <v>1</v>
      </c>
      <c r="O985" s="15">
        <f>VLOOKUP(M985,[2]Sheet1!B$2:C$1721,2,0)</f>
        <v>1</v>
      </c>
      <c r="P985" s="16" t="str">
        <f t="shared" si="45"/>
        <v>sama</v>
      </c>
      <c r="X985" t="s">
        <v>1081</v>
      </c>
      <c r="Y985">
        <v>122222</v>
      </c>
      <c r="Z985">
        <v>122222</v>
      </c>
      <c r="AA985" t="str">
        <f t="shared" si="46"/>
        <v>SAMA</v>
      </c>
      <c r="AC985" t="s">
        <v>15528</v>
      </c>
      <c r="AD985" t="e">
        <f>VLOOKUP(AC985,$J$3:$K$1324,2,0)</f>
        <v>#N/A</v>
      </c>
      <c r="AE985" s="11" t="str">
        <f t="shared" si="47"/>
        <v>0</v>
      </c>
    </row>
    <row r="986" spans="9:31" x14ac:dyDescent="0.25">
      <c r="I986" t="s">
        <v>654</v>
      </c>
      <c r="J986" t="s">
        <v>15885</v>
      </c>
      <c r="K986">
        <v>45</v>
      </c>
      <c r="L986" t="e">
        <f>VLOOKUP(J986,'[1]stockopname_master_item (11)'!B$2:C$3427,2,0)</f>
        <v>#N/A</v>
      </c>
      <c r="M986" s="14" t="s">
        <v>14034</v>
      </c>
      <c r="N986" s="15">
        <v>236</v>
      </c>
      <c r="O986" s="15">
        <f>VLOOKUP(M986,[2]Sheet1!B$2:C$1721,2,0)</f>
        <v>236</v>
      </c>
      <c r="P986" s="16" t="str">
        <f t="shared" si="45"/>
        <v>sama</v>
      </c>
      <c r="X986" t="s">
        <v>7917</v>
      </c>
      <c r="Y986">
        <v>3560</v>
      </c>
      <c r="Z986">
        <v>3560</v>
      </c>
      <c r="AA986" t="str">
        <f t="shared" si="46"/>
        <v>SAMA</v>
      </c>
      <c r="AC986" t="s">
        <v>15532</v>
      </c>
      <c r="AD986">
        <f>VLOOKUP(AC986,$J$3:$K$1324,2,0)</f>
        <v>384</v>
      </c>
      <c r="AE986" s="11">
        <f t="shared" si="47"/>
        <v>384</v>
      </c>
    </row>
    <row r="987" spans="9:31" x14ac:dyDescent="0.25">
      <c r="I987" t="s">
        <v>13854</v>
      </c>
      <c r="J987" t="s">
        <v>15886</v>
      </c>
      <c r="K987">
        <v>875</v>
      </c>
      <c r="L987" t="e">
        <f>VLOOKUP(J987,'[1]stockopname_master_item (11)'!B$2:C$3427,2,0)</f>
        <v>#N/A</v>
      </c>
      <c r="M987" s="14" t="s">
        <v>1003</v>
      </c>
      <c r="N987" s="15">
        <v>1</v>
      </c>
      <c r="O987" s="15">
        <f>VLOOKUP(M987,[2]Sheet1!B$2:C$1721,2,0)</f>
        <v>1</v>
      </c>
      <c r="P987" s="16" t="str">
        <f t="shared" si="45"/>
        <v>sama</v>
      </c>
      <c r="X987" t="s">
        <v>1083</v>
      </c>
      <c r="Y987">
        <v>42308</v>
      </c>
      <c r="Z987">
        <v>42308</v>
      </c>
      <c r="AA987" t="str">
        <f t="shared" si="46"/>
        <v>SAMA</v>
      </c>
      <c r="AC987" t="s">
        <v>15533</v>
      </c>
      <c r="AD987" t="e">
        <f>VLOOKUP(AC987,$J$3:$K$1324,2,0)</f>
        <v>#N/A</v>
      </c>
      <c r="AE987" s="11" t="str">
        <f t="shared" si="47"/>
        <v>0</v>
      </c>
    </row>
    <row r="988" spans="9:31" x14ac:dyDescent="0.25">
      <c r="I988" t="s">
        <v>13855</v>
      </c>
      <c r="J988" t="s">
        <v>15888</v>
      </c>
      <c r="K988">
        <v>137</v>
      </c>
      <c r="L988" t="e">
        <f>VLOOKUP(J988,'[1]stockopname_master_item (11)'!B$2:C$3427,2,0)</f>
        <v>#N/A</v>
      </c>
      <c r="M988" s="14" t="s">
        <v>7555</v>
      </c>
      <c r="N988" s="15">
        <v>155</v>
      </c>
      <c r="O988" s="15">
        <f>VLOOKUP(M988,[2]Sheet1!B$2:C$1721,2,0)</f>
        <v>155</v>
      </c>
      <c r="P988" s="16" t="str">
        <f t="shared" si="45"/>
        <v>sama</v>
      </c>
      <c r="X988" t="s">
        <v>7928</v>
      </c>
      <c r="Y988">
        <v>700</v>
      </c>
      <c r="Z988">
        <v>700</v>
      </c>
      <c r="AA988" t="str">
        <f t="shared" si="46"/>
        <v>SAMA</v>
      </c>
      <c r="AC988" t="s">
        <v>15534</v>
      </c>
      <c r="AD988" t="e">
        <f>VLOOKUP(AC988,$J$3:$K$1324,2,0)</f>
        <v>#N/A</v>
      </c>
      <c r="AE988" s="11" t="str">
        <f t="shared" si="47"/>
        <v>0</v>
      </c>
    </row>
    <row r="989" spans="9:31" x14ac:dyDescent="0.25">
      <c r="I989" t="s">
        <v>13857</v>
      </c>
      <c r="J989" t="s">
        <v>15889</v>
      </c>
      <c r="K989">
        <v>280</v>
      </c>
      <c r="L989" t="e">
        <f>VLOOKUP(J989,'[1]stockopname_master_item (11)'!B$2:C$3427,2,0)</f>
        <v>#N/A</v>
      </c>
      <c r="M989" s="14" t="s">
        <v>7557</v>
      </c>
      <c r="N989" s="15">
        <v>60</v>
      </c>
      <c r="O989" s="15">
        <f>VLOOKUP(M989,[2]Sheet1!B$2:C$1721,2,0)</f>
        <v>60</v>
      </c>
      <c r="P989" s="16" t="str">
        <f t="shared" si="45"/>
        <v>sama</v>
      </c>
      <c r="X989" t="s">
        <v>7941</v>
      </c>
      <c r="Y989">
        <v>403</v>
      </c>
      <c r="Z989">
        <v>403</v>
      </c>
      <c r="AA989" t="str">
        <f t="shared" si="46"/>
        <v>SAMA</v>
      </c>
      <c r="AC989" t="s">
        <v>15535</v>
      </c>
      <c r="AD989" t="e">
        <f>VLOOKUP(AC989,$J$3:$K$1324,2,0)</f>
        <v>#N/A</v>
      </c>
      <c r="AE989" s="11" t="str">
        <f t="shared" si="47"/>
        <v>0</v>
      </c>
    </row>
    <row r="990" spans="9:31" x14ac:dyDescent="0.25">
      <c r="I990" t="s">
        <v>13857</v>
      </c>
      <c r="J990" t="s">
        <v>15890</v>
      </c>
      <c r="K990">
        <v>26</v>
      </c>
      <c r="L990" t="e">
        <f>VLOOKUP(J990,'[1]stockopname_master_item (11)'!B$2:C$3427,2,0)</f>
        <v>#N/A</v>
      </c>
      <c r="M990" s="14" t="s">
        <v>995</v>
      </c>
      <c r="N990" s="15">
        <v>139</v>
      </c>
      <c r="O990" s="15">
        <f>VLOOKUP(M990,[2]Sheet1!B$2:C$1721,2,0)</f>
        <v>139</v>
      </c>
      <c r="P990" s="16" t="str">
        <f t="shared" si="45"/>
        <v>sama</v>
      </c>
      <c r="X990" t="s">
        <v>14067</v>
      </c>
      <c r="Y990">
        <v>315</v>
      </c>
      <c r="Z990">
        <v>315</v>
      </c>
      <c r="AA990" t="str">
        <f t="shared" si="46"/>
        <v>SAMA</v>
      </c>
      <c r="AC990" t="s">
        <v>14267</v>
      </c>
      <c r="AD990">
        <f>VLOOKUP(AC990,$J$3:$K$1324,2,0)</f>
        <v>40802</v>
      </c>
      <c r="AE990" s="11">
        <f t="shared" si="47"/>
        <v>40802</v>
      </c>
    </row>
    <row r="991" spans="9:31" x14ac:dyDescent="0.25">
      <c r="I991" t="s">
        <v>5762</v>
      </c>
      <c r="J991" t="s">
        <v>15893</v>
      </c>
      <c r="K991">
        <v>52</v>
      </c>
      <c r="L991" t="e">
        <f>VLOOKUP(J991,'[1]stockopname_master_item (11)'!B$2:C$3427,2,0)</f>
        <v>#N/A</v>
      </c>
      <c r="M991" s="14" t="s">
        <v>999</v>
      </c>
      <c r="N991" s="15">
        <v>138</v>
      </c>
      <c r="O991" s="15">
        <f>VLOOKUP(M991,[2]Sheet1!B$2:C$1721,2,0)</f>
        <v>138</v>
      </c>
      <c r="P991" s="16" t="str">
        <f t="shared" si="45"/>
        <v>sama</v>
      </c>
      <c r="X991" t="s">
        <v>7949</v>
      </c>
      <c r="Y991">
        <v>14000</v>
      </c>
      <c r="Z991">
        <v>14000</v>
      </c>
      <c r="AA991" t="str">
        <f t="shared" si="46"/>
        <v>SAMA</v>
      </c>
      <c r="AC991" t="s">
        <v>14536</v>
      </c>
      <c r="AD991" t="e">
        <f>VLOOKUP(AC991,$J$3:$K$1324,2,0)</f>
        <v>#N/A</v>
      </c>
      <c r="AE991" s="11" t="str">
        <f t="shared" si="47"/>
        <v>0</v>
      </c>
    </row>
    <row r="992" spans="9:31" x14ac:dyDescent="0.25">
      <c r="I992" t="s">
        <v>5762</v>
      </c>
      <c r="J992" t="s">
        <v>15894</v>
      </c>
      <c r="K992">
        <v>400</v>
      </c>
      <c r="L992" t="e">
        <f>VLOOKUP(J992,'[1]stockopname_master_item (11)'!B$2:C$3427,2,0)</f>
        <v>#N/A</v>
      </c>
      <c r="M992" s="14" t="s">
        <v>7546</v>
      </c>
      <c r="N992" s="15">
        <v>180</v>
      </c>
      <c r="O992" s="15">
        <f>VLOOKUP(M992,[2]Sheet1!B$2:C$1721,2,0)</f>
        <v>180</v>
      </c>
      <c r="P992" s="16" t="str">
        <f t="shared" si="45"/>
        <v>sama</v>
      </c>
      <c r="X992" t="s">
        <v>14069</v>
      </c>
      <c r="Y992">
        <v>2146</v>
      </c>
      <c r="Z992">
        <v>2146</v>
      </c>
      <c r="AA992" t="str">
        <f t="shared" si="46"/>
        <v>SAMA</v>
      </c>
      <c r="AC992" t="s">
        <v>14537</v>
      </c>
      <c r="AD992" t="e">
        <f>VLOOKUP(AC992,$J$3:$K$1324,2,0)</f>
        <v>#N/A</v>
      </c>
      <c r="AE992" s="11" t="str">
        <f t="shared" si="47"/>
        <v>0</v>
      </c>
    </row>
    <row r="993" spans="9:31" x14ac:dyDescent="0.25">
      <c r="I993" t="s">
        <v>13859</v>
      </c>
      <c r="J993" t="s">
        <v>15903</v>
      </c>
      <c r="K993">
        <v>140</v>
      </c>
      <c r="L993" t="e">
        <f>VLOOKUP(J993,'[1]stockopname_master_item (11)'!B$2:C$3427,2,0)</f>
        <v>#N/A</v>
      </c>
      <c r="M993" s="14" t="s">
        <v>997</v>
      </c>
      <c r="N993" s="15">
        <v>88</v>
      </c>
      <c r="O993" s="15">
        <f>VLOOKUP(M993,[2]Sheet1!B$2:C$1721,2,0)</f>
        <v>88</v>
      </c>
      <c r="P993" s="16" t="str">
        <f t="shared" si="45"/>
        <v>sama</v>
      </c>
      <c r="X993" t="s">
        <v>14070</v>
      </c>
      <c r="Y993">
        <v>265</v>
      </c>
      <c r="Z993">
        <v>265</v>
      </c>
      <c r="AA993" t="str">
        <f t="shared" si="46"/>
        <v>SAMA</v>
      </c>
      <c r="AC993" t="s">
        <v>14538</v>
      </c>
      <c r="AD993" t="e">
        <f>VLOOKUP(AC993,$J$3:$K$1324,2,0)</f>
        <v>#N/A</v>
      </c>
      <c r="AE993" s="11" t="str">
        <f t="shared" si="47"/>
        <v>0</v>
      </c>
    </row>
    <row r="994" spans="9:31" x14ac:dyDescent="0.25">
      <c r="I994" t="s">
        <v>13859</v>
      </c>
      <c r="J994" t="s">
        <v>15904</v>
      </c>
      <c r="K994">
        <v>300</v>
      </c>
      <c r="L994" t="e">
        <f>VLOOKUP(J994,'[1]stockopname_master_item (11)'!B$2:C$3427,2,0)</f>
        <v>#N/A</v>
      </c>
      <c r="M994" s="14" t="s">
        <v>14037</v>
      </c>
      <c r="N994" s="15">
        <v>21</v>
      </c>
      <c r="O994" s="15">
        <f>VLOOKUP(M994,[2]Sheet1!B$2:C$1721,2,0)</f>
        <v>21</v>
      </c>
      <c r="P994" s="16" t="str">
        <f t="shared" si="45"/>
        <v>sama</v>
      </c>
      <c r="X994" t="s">
        <v>8021</v>
      </c>
      <c r="Y994">
        <v>35</v>
      </c>
      <c r="Z994">
        <v>35</v>
      </c>
      <c r="AA994" t="str">
        <f t="shared" si="46"/>
        <v>SAMA</v>
      </c>
      <c r="AC994" t="s">
        <v>14539</v>
      </c>
      <c r="AD994" t="e">
        <f>VLOOKUP(AC994,$J$3:$K$1324,2,0)</f>
        <v>#N/A</v>
      </c>
      <c r="AE994" s="11" t="str">
        <f t="shared" si="47"/>
        <v>0</v>
      </c>
    </row>
    <row r="995" spans="9:31" x14ac:dyDescent="0.25">
      <c r="I995" t="s">
        <v>13860</v>
      </c>
      <c r="J995" t="s">
        <v>15905</v>
      </c>
      <c r="K995">
        <v>1765</v>
      </c>
      <c r="L995" t="e">
        <f>VLOOKUP(J995,'[1]stockopname_master_item (11)'!B$2:C$3427,2,0)</f>
        <v>#N/A</v>
      </c>
      <c r="M995" s="14" t="s">
        <v>14036</v>
      </c>
      <c r="N995" s="15">
        <v>70</v>
      </c>
      <c r="O995" s="15">
        <f>VLOOKUP(M995,[2]Sheet1!B$2:C$1721,2,0)</f>
        <v>70</v>
      </c>
      <c r="P995" s="16" t="str">
        <f t="shared" si="45"/>
        <v>sama</v>
      </c>
      <c r="X995" t="s">
        <v>8034</v>
      </c>
      <c r="Y995">
        <v>480</v>
      </c>
      <c r="Z995">
        <v>480</v>
      </c>
      <c r="AA995" t="str">
        <f t="shared" si="46"/>
        <v>SAMA</v>
      </c>
      <c r="AC995" t="s">
        <v>14535</v>
      </c>
      <c r="AD995" t="e">
        <f>VLOOKUP(AC995,$J$3:$K$1324,2,0)</f>
        <v>#N/A</v>
      </c>
      <c r="AE995" s="11" t="str">
        <f t="shared" si="47"/>
        <v>0</v>
      </c>
    </row>
    <row r="996" spans="9:31" x14ac:dyDescent="0.25">
      <c r="I996" t="s">
        <v>5783</v>
      </c>
      <c r="J996" t="s">
        <v>15906</v>
      </c>
      <c r="K996">
        <v>40</v>
      </c>
      <c r="L996" t="e">
        <f>VLOOKUP(J996,'[1]stockopname_master_item (11)'!B$2:C$3427,2,0)</f>
        <v>#N/A</v>
      </c>
      <c r="M996" s="14" t="s">
        <v>7572</v>
      </c>
      <c r="N996" s="15">
        <v>1000</v>
      </c>
      <c r="O996" s="15">
        <f>VLOOKUP(M996,[2]Sheet1!B$2:C$1721,2,0)</f>
        <v>1000</v>
      </c>
      <c r="P996" s="16" t="str">
        <f t="shared" si="45"/>
        <v>sama</v>
      </c>
      <c r="X996" t="s">
        <v>8040</v>
      </c>
      <c r="Y996">
        <v>15160</v>
      </c>
      <c r="Z996">
        <v>15160</v>
      </c>
      <c r="AA996" t="str">
        <f t="shared" si="46"/>
        <v>SAMA</v>
      </c>
      <c r="AC996" t="s">
        <v>17467</v>
      </c>
      <c r="AD996" t="e">
        <f>VLOOKUP(AC996,$J$3:$K$1324,2,0)</f>
        <v>#N/A</v>
      </c>
      <c r="AE996" s="11" t="str">
        <f t="shared" si="47"/>
        <v>0</v>
      </c>
    </row>
    <row r="997" spans="9:31" x14ac:dyDescent="0.25">
      <c r="I997" t="s">
        <v>5786</v>
      </c>
      <c r="J997" t="s">
        <v>15909</v>
      </c>
      <c r="K997">
        <v>9</v>
      </c>
      <c r="L997" t="e">
        <f>VLOOKUP(J997,'[1]stockopname_master_item (11)'!B$2:C$3427,2,0)</f>
        <v>#N/A</v>
      </c>
      <c r="M997" s="14" t="s">
        <v>7581</v>
      </c>
      <c r="N997" s="15">
        <v>480</v>
      </c>
      <c r="O997" s="15">
        <f>VLOOKUP(M997,[2]Sheet1!B$2:C$1721,2,0)</f>
        <v>480</v>
      </c>
      <c r="P997" s="16" t="str">
        <f t="shared" si="45"/>
        <v>sama</v>
      </c>
      <c r="X997" t="s">
        <v>8054</v>
      </c>
      <c r="Y997">
        <v>36</v>
      </c>
      <c r="Z997">
        <v>36</v>
      </c>
      <c r="AA997" t="str">
        <f t="shared" si="46"/>
        <v>SAMA</v>
      </c>
      <c r="AC997" t="s">
        <v>17468</v>
      </c>
      <c r="AD997" t="e">
        <f>VLOOKUP(AC997,$J$3:$K$1324,2,0)</f>
        <v>#N/A</v>
      </c>
      <c r="AE997" s="11" t="str">
        <f t="shared" si="47"/>
        <v>0</v>
      </c>
    </row>
    <row r="998" spans="9:31" x14ac:dyDescent="0.25">
      <c r="I998" t="s">
        <v>5786</v>
      </c>
      <c r="J998" t="s">
        <v>15910</v>
      </c>
      <c r="K998">
        <v>370</v>
      </c>
      <c r="L998" t="e">
        <f>VLOOKUP(J998,'[1]stockopname_master_item (11)'!B$2:C$3427,2,0)</f>
        <v>#N/A</v>
      </c>
      <c r="M998" s="14" t="s">
        <v>1011</v>
      </c>
      <c r="N998" s="15">
        <v>5</v>
      </c>
      <c r="O998" s="15">
        <f>VLOOKUP(M998,[2]Sheet1!B$2:C$1721,2,0)</f>
        <v>5</v>
      </c>
      <c r="P998" s="16" t="str">
        <f t="shared" si="45"/>
        <v>sama</v>
      </c>
      <c r="X998" t="s">
        <v>8056</v>
      </c>
      <c r="Y998">
        <v>3126</v>
      </c>
      <c r="Z998">
        <v>3126</v>
      </c>
      <c r="AA998" t="str">
        <f t="shared" si="46"/>
        <v>SAMA</v>
      </c>
      <c r="AC998" t="s">
        <v>15552</v>
      </c>
      <c r="AD998" t="e">
        <f>VLOOKUP(AC998,$J$3:$K$1324,2,0)</f>
        <v>#N/A</v>
      </c>
      <c r="AE998" s="11" t="str">
        <f t="shared" si="47"/>
        <v>0</v>
      </c>
    </row>
    <row r="999" spans="9:31" x14ac:dyDescent="0.25">
      <c r="I999" t="s">
        <v>5786</v>
      </c>
      <c r="J999" t="s">
        <v>15911</v>
      </c>
      <c r="K999">
        <v>40</v>
      </c>
      <c r="L999" t="e">
        <f>VLOOKUP(J999,'[1]stockopname_master_item (11)'!B$2:C$3427,2,0)</f>
        <v>#N/A</v>
      </c>
      <c r="M999" s="14" t="s">
        <v>1005</v>
      </c>
      <c r="N999" s="15">
        <v>5</v>
      </c>
      <c r="O999" s="15">
        <f>VLOOKUP(M999,[2]Sheet1!B$2:C$1721,2,0)</f>
        <v>5</v>
      </c>
      <c r="P999" s="16" t="str">
        <f t="shared" si="45"/>
        <v>sama</v>
      </c>
      <c r="X999" t="s">
        <v>8058</v>
      </c>
      <c r="Y999">
        <v>507</v>
      </c>
      <c r="Z999">
        <v>507</v>
      </c>
      <c r="AA999" t="str">
        <f t="shared" si="46"/>
        <v>SAMA</v>
      </c>
      <c r="AC999" t="s">
        <v>15553</v>
      </c>
      <c r="AD999" t="e">
        <f>VLOOKUP(AC999,$J$3:$K$1324,2,0)</f>
        <v>#N/A</v>
      </c>
      <c r="AE999" s="11" t="str">
        <f t="shared" si="47"/>
        <v>0</v>
      </c>
    </row>
    <row r="1000" spans="9:31" x14ac:dyDescent="0.25">
      <c r="I1000" t="s">
        <v>5789</v>
      </c>
      <c r="J1000" t="s">
        <v>15914</v>
      </c>
      <c r="K1000">
        <v>3</v>
      </c>
      <c r="L1000" t="e">
        <f>VLOOKUP(J1000,'[1]stockopname_master_item (11)'!B$2:C$3427,2,0)</f>
        <v>#N/A</v>
      </c>
      <c r="M1000" s="14" t="s">
        <v>1007</v>
      </c>
      <c r="N1000" s="15">
        <v>5</v>
      </c>
      <c r="O1000" s="15">
        <f>VLOOKUP(M1000,[2]Sheet1!B$2:C$1721,2,0)</f>
        <v>5</v>
      </c>
      <c r="P1000" s="16" t="str">
        <f t="shared" si="45"/>
        <v>sama</v>
      </c>
      <c r="X1000" t="s">
        <v>14073</v>
      </c>
      <c r="Y1000">
        <v>3569</v>
      </c>
      <c r="Z1000">
        <v>3569</v>
      </c>
      <c r="AA1000" t="str">
        <f t="shared" si="46"/>
        <v>SAMA</v>
      </c>
      <c r="AC1000" t="s">
        <v>15554</v>
      </c>
      <c r="AD1000" t="e">
        <f>VLOOKUP(AC1000,$J$3:$K$1324,2,0)</f>
        <v>#N/A</v>
      </c>
      <c r="AE1000" s="11" t="str">
        <f t="shared" si="47"/>
        <v>0</v>
      </c>
    </row>
    <row r="1001" spans="9:31" x14ac:dyDescent="0.25">
      <c r="I1001" t="s">
        <v>5789</v>
      </c>
      <c r="J1001" t="s">
        <v>15915</v>
      </c>
      <c r="K1001">
        <v>56</v>
      </c>
      <c r="L1001" t="e">
        <f>VLOOKUP(J1001,'[1]stockopname_master_item (11)'!B$2:C$3427,2,0)</f>
        <v>#N/A</v>
      </c>
      <c r="M1001" s="14" t="s">
        <v>7574</v>
      </c>
      <c r="N1001" s="15">
        <v>134</v>
      </c>
      <c r="O1001" s="15">
        <f>VLOOKUP(M1001,[2]Sheet1!B$2:C$1721,2,0)</f>
        <v>134</v>
      </c>
      <c r="P1001" s="16" t="str">
        <f t="shared" si="45"/>
        <v>sama</v>
      </c>
      <c r="X1001" t="s">
        <v>14074</v>
      </c>
      <c r="Y1001">
        <v>1365</v>
      </c>
      <c r="Z1001">
        <v>1365</v>
      </c>
      <c r="AA1001" t="str">
        <f t="shared" si="46"/>
        <v>SAMA</v>
      </c>
      <c r="AC1001" t="s">
        <v>15555</v>
      </c>
      <c r="AD1001" t="e">
        <f>VLOOKUP(AC1001,$J$3:$K$1324,2,0)</f>
        <v>#N/A</v>
      </c>
      <c r="AE1001" s="11" t="str">
        <f t="shared" si="47"/>
        <v>0</v>
      </c>
    </row>
    <row r="1002" spans="9:31" x14ac:dyDescent="0.25">
      <c r="I1002" t="s">
        <v>5789</v>
      </c>
      <c r="J1002" t="s">
        <v>15916</v>
      </c>
      <c r="K1002">
        <v>120</v>
      </c>
      <c r="L1002" t="e">
        <f>VLOOKUP(J1002,'[1]stockopname_master_item (11)'!B$2:C$3427,2,0)</f>
        <v>#N/A</v>
      </c>
      <c r="M1002" s="14" t="s">
        <v>7577</v>
      </c>
      <c r="N1002" s="15">
        <v>409</v>
      </c>
      <c r="O1002" s="15">
        <f>VLOOKUP(M1002,[2]Sheet1!B$2:C$1721,2,0)</f>
        <v>409</v>
      </c>
      <c r="P1002" s="16" t="str">
        <f t="shared" si="45"/>
        <v>sama</v>
      </c>
      <c r="X1002" t="s">
        <v>14075</v>
      </c>
      <c r="Y1002">
        <v>5507</v>
      </c>
      <c r="Z1002">
        <v>5507</v>
      </c>
      <c r="AA1002" t="str">
        <f t="shared" si="46"/>
        <v>SAMA</v>
      </c>
      <c r="AC1002" t="s">
        <v>15556</v>
      </c>
      <c r="AD1002" t="e">
        <f>VLOOKUP(AC1002,$J$3:$K$1324,2,0)</f>
        <v>#N/A</v>
      </c>
      <c r="AE1002" s="11" t="str">
        <f t="shared" si="47"/>
        <v>0</v>
      </c>
    </row>
    <row r="1003" spans="9:31" x14ac:dyDescent="0.25">
      <c r="I1003" t="s">
        <v>5794</v>
      </c>
      <c r="J1003" t="s">
        <v>15923</v>
      </c>
      <c r="K1003">
        <v>3317</v>
      </c>
      <c r="L1003" t="e">
        <f>VLOOKUP(J1003,'[1]stockopname_master_item (11)'!B$2:C$3427,2,0)</f>
        <v>#N/A</v>
      </c>
      <c r="M1003" s="14" t="s">
        <v>1009</v>
      </c>
      <c r="N1003" s="15">
        <v>5</v>
      </c>
      <c r="O1003" s="15">
        <f>VLOOKUP(M1003,[2]Sheet1!B$2:C$1721,2,0)</f>
        <v>5</v>
      </c>
      <c r="P1003" s="16" t="str">
        <f t="shared" si="45"/>
        <v>sama</v>
      </c>
      <c r="X1003" t="s">
        <v>14076</v>
      </c>
      <c r="Y1003">
        <v>2182</v>
      </c>
      <c r="Z1003">
        <v>2182</v>
      </c>
      <c r="AA1003" t="str">
        <f t="shared" si="46"/>
        <v>SAMA</v>
      </c>
      <c r="AC1003" t="s">
        <v>15558</v>
      </c>
      <c r="AD1003">
        <f>VLOOKUP(AC1003,$J$3:$K$1324,2,0)</f>
        <v>2300</v>
      </c>
      <c r="AE1003" s="11">
        <f t="shared" si="47"/>
        <v>2300</v>
      </c>
    </row>
    <row r="1004" spans="9:31" x14ac:dyDescent="0.25">
      <c r="I1004" t="s">
        <v>5799</v>
      </c>
      <c r="J1004" t="s">
        <v>15925</v>
      </c>
      <c r="K1004">
        <v>290</v>
      </c>
      <c r="L1004" t="e">
        <f>VLOOKUP(J1004,'[1]stockopname_master_item (11)'!B$2:C$3427,2,0)</f>
        <v>#N/A</v>
      </c>
      <c r="M1004" s="14" t="s">
        <v>1013</v>
      </c>
      <c r="N1004" s="15">
        <v>25</v>
      </c>
      <c r="O1004" s="15">
        <f>VLOOKUP(M1004,[2]Sheet1!B$2:C$1721,2,0)</f>
        <v>25</v>
      </c>
      <c r="P1004" s="16" t="str">
        <f t="shared" si="45"/>
        <v>sama</v>
      </c>
      <c r="X1004" t="s">
        <v>14077</v>
      </c>
      <c r="Y1004">
        <v>433</v>
      </c>
      <c r="Z1004">
        <v>433</v>
      </c>
      <c r="AA1004" t="str">
        <f t="shared" si="46"/>
        <v>SAMA</v>
      </c>
      <c r="AC1004" t="s">
        <v>15617</v>
      </c>
      <c r="AD1004">
        <f>VLOOKUP(AC1004,$J$3:$K$1324,2,0)</f>
        <v>183</v>
      </c>
      <c r="AE1004" s="11">
        <f t="shared" si="47"/>
        <v>183</v>
      </c>
    </row>
    <row r="1005" spans="9:31" x14ac:dyDescent="0.25">
      <c r="I1005" t="s">
        <v>5805</v>
      </c>
      <c r="J1005" t="s">
        <v>15926</v>
      </c>
      <c r="K1005">
        <v>4073</v>
      </c>
      <c r="L1005" t="e">
        <f>VLOOKUP(J1005,'[1]stockopname_master_item (11)'!B$2:C$3427,2,0)</f>
        <v>#N/A</v>
      </c>
      <c r="M1005" s="14" t="s">
        <v>14040</v>
      </c>
      <c r="N1005" s="15">
        <v>4408</v>
      </c>
      <c r="O1005" s="15">
        <f>VLOOKUP(M1005,[2]Sheet1!B$2:C$1721,2,0)</f>
        <v>4408</v>
      </c>
      <c r="P1005" s="16" t="str">
        <f t="shared" si="45"/>
        <v>sama</v>
      </c>
      <c r="X1005" t="s">
        <v>14078</v>
      </c>
      <c r="Y1005">
        <v>696</v>
      </c>
      <c r="Z1005">
        <v>696</v>
      </c>
      <c r="AA1005" t="str">
        <f t="shared" si="46"/>
        <v>SAMA</v>
      </c>
      <c r="AC1005" t="s">
        <v>14272</v>
      </c>
      <c r="AD1005" t="e">
        <f>VLOOKUP(AC1005,$J$3:$K$1324,2,0)</f>
        <v>#N/A</v>
      </c>
      <c r="AE1005" s="11" t="str">
        <f t="shared" si="47"/>
        <v>0</v>
      </c>
    </row>
    <row r="1006" spans="9:31" x14ac:dyDescent="0.25">
      <c r="I1006" t="s">
        <v>5827</v>
      </c>
      <c r="J1006" t="s">
        <v>15930</v>
      </c>
      <c r="K1006">
        <v>13131</v>
      </c>
      <c r="L1006" t="e">
        <f>VLOOKUP(J1006,'[1]stockopname_master_item (11)'!B$2:C$3427,2,0)</f>
        <v>#N/A</v>
      </c>
      <c r="M1006" s="14" t="s">
        <v>14041</v>
      </c>
      <c r="N1006" s="15">
        <v>960</v>
      </c>
      <c r="O1006" s="15">
        <f>VLOOKUP(M1006,[2]Sheet1!B$2:C$1721,2,0)</f>
        <v>960</v>
      </c>
      <c r="P1006" s="16" t="str">
        <f t="shared" si="45"/>
        <v>sama</v>
      </c>
      <c r="X1006" t="s">
        <v>14079</v>
      </c>
      <c r="Y1006">
        <v>1791</v>
      </c>
      <c r="Z1006">
        <v>1791</v>
      </c>
      <c r="AA1006" t="str">
        <f t="shared" si="46"/>
        <v>SAMA</v>
      </c>
      <c r="AC1006" t="s">
        <v>15606</v>
      </c>
      <c r="AD1006" t="e">
        <f>VLOOKUP(AC1006,$J$3:$K$1324,2,0)</f>
        <v>#N/A</v>
      </c>
      <c r="AE1006" s="11" t="str">
        <f t="shared" si="47"/>
        <v>0</v>
      </c>
    </row>
    <row r="1007" spans="9:31" x14ac:dyDescent="0.25">
      <c r="I1007" t="s">
        <v>675</v>
      </c>
      <c r="J1007" t="s">
        <v>15934</v>
      </c>
      <c r="K1007">
        <v>3</v>
      </c>
      <c r="L1007" t="e">
        <f>VLOOKUP(J1007,'[1]stockopname_master_item (11)'!B$2:C$3427,2,0)</f>
        <v>#N/A</v>
      </c>
      <c r="M1007" s="14" t="s">
        <v>14043</v>
      </c>
      <c r="N1007" s="15">
        <v>1125</v>
      </c>
      <c r="O1007" s="15">
        <f>VLOOKUP(M1007,[2]Sheet1!B$2:C$1721,2,0)</f>
        <v>1125</v>
      </c>
      <c r="P1007" s="16" t="str">
        <f t="shared" si="45"/>
        <v>sama</v>
      </c>
      <c r="X1007" t="s">
        <v>8100</v>
      </c>
      <c r="Y1007">
        <v>30911</v>
      </c>
      <c r="Z1007">
        <v>30911</v>
      </c>
      <c r="AA1007" t="str">
        <f t="shared" si="46"/>
        <v>SAMA</v>
      </c>
      <c r="AC1007" t="s">
        <v>15605</v>
      </c>
      <c r="AD1007" t="e">
        <f>VLOOKUP(AC1007,$J$3:$K$1324,2,0)</f>
        <v>#N/A</v>
      </c>
      <c r="AE1007" s="11" t="str">
        <f t="shared" si="47"/>
        <v>0</v>
      </c>
    </row>
    <row r="1008" spans="9:31" x14ac:dyDescent="0.25">
      <c r="I1008" t="s">
        <v>675</v>
      </c>
      <c r="J1008" t="s">
        <v>15935</v>
      </c>
      <c r="K1008">
        <v>6620</v>
      </c>
      <c r="L1008" t="e">
        <f>VLOOKUP(J1008,'[1]stockopname_master_item (11)'!B$2:C$3427,2,0)</f>
        <v>#N/A</v>
      </c>
      <c r="M1008" s="14" t="s">
        <v>14044</v>
      </c>
      <c r="N1008" s="15">
        <v>5209</v>
      </c>
      <c r="O1008" s="15">
        <f>VLOOKUP(M1008,[2]Sheet1!B$2:C$1721,2,0)</f>
        <v>5209</v>
      </c>
      <c r="P1008" s="16" t="str">
        <f t="shared" si="45"/>
        <v>sama</v>
      </c>
      <c r="X1008" t="s">
        <v>8137</v>
      </c>
      <c r="Y1008">
        <v>33559</v>
      </c>
      <c r="Z1008">
        <v>33559</v>
      </c>
      <c r="AA1008" t="str">
        <f t="shared" si="46"/>
        <v>SAMA</v>
      </c>
      <c r="AC1008" t="s">
        <v>14273</v>
      </c>
      <c r="AD1008">
        <f>VLOOKUP(AC1008,$J$3:$K$1324,2,0)</f>
        <v>10682</v>
      </c>
      <c r="AE1008" s="11">
        <f t="shared" si="47"/>
        <v>10682</v>
      </c>
    </row>
    <row r="1009" spans="9:31" x14ac:dyDescent="0.25">
      <c r="I1009" t="s">
        <v>5842</v>
      </c>
      <c r="J1009" t="s">
        <v>15936</v>
      </c>
      <c r="K1009">
        <v>2957</v>
      </c>
      <c r="L1009" t="e">
        <f>VLOOKUP(J1009,'[1]stockopname_master_item (11)'!B$2:C$3427,2,0)</f>
        <v>#N/A</v>
      </c>
      <c r="M1009" s="14" t="s">
        <v>13536</v>
      </c>
      <c r="N1009" s="15">
        <v>2390</v>
      </c>
      <c r="O1009" s="15">
        <f>VLOOKUP(M1009,[2]Sheet1!B$2:C$1721,2,0)</f>
        <v>2390</v>
      </c>
      <c r="P1009" s="16" t="str">
        <f t="shared" si="45"/>
        <v>sama</v>
      </c>
      <c r="X1009" t="s">
        <v>8160</v>
      </c>
      <c r="Y1009">
        <v>1336</v>
      </c>
      <c r="Z1009">
        <v>1336</v>
      </c>
      <c r="AA1009" t="str">
        <f t="shared" si="46"/>
        <v>SAMA</v>
      </c>
      <c r="AC1009" t="s">
        <v>15559</v>
      </c>
      <c r="AD1009" t="e">
        <f>VLOOKUP(AC1009,$J$3:$K$1324,2,0)</f>
        <v>#N/A</v>
      </c>
      <c r="AE1009" s="11" t="str">
        <f t="shared" si="47"/>
        <v>0</v>
      </c>
    </row>
    <row r="1010" spans="9:31" x14ac:dyDescent="0.25">
      <c r="I1010" t="s">
        <v>13861</v>
      </c>
      <c r="J1010" t="s">
        <v>15937</v>
      </c>
      <c r="K1010">
        <v>846</v>
      </c>
      <c r="L1010" t="e">
        <f>VLOOKUP(J1010,'[1]stockopname_master_item (11)'!B$2:C$3427,2,0)</f>
        <v>#N/A</v>
      </c>
      <c r="M1010" s="14" t="s">
        <v>14042</v>
      </c>
      <c r="N1010" s="15">
        <v>2847</v>
      </c>
      <c r="O1010" s="15">
        <f>VLOOKUP(M1010,[2]Sheet1!B$2:C$1721,2,0)</f>
        <v>2847</v>
      </c>
      <c r="P1010" s="16" t="str">
        <f t="shared" si="45"/>
        <v>sama</v>
      </c>
      <c r="X1010" t="s">
        <v>8171</v>
      </c>
      <c r="Y1010">
        <v>14</v>
      </c>
      <c r="Z1010">
        <v>14</v>
      </c>
      <c r="AA1010" t="str">
        <f t="shared" si="46"/>
        <v>SAMA</v>
      </c>
      <c r="AC1010" t="s">
        <v>15616</v>
      </c>
      <c r="AD1010" t="e">
        <f>VLOOKUP(AC1010,$J$3:$K$1324,2,0)</f>
        <v>#N/A</v>
      </c>
      <c r="AE1010" s="11" t="str">
        <f t="shared" si="47"/>
        <v>0</v>
      </c>
    </row>
    <row r="1011" spans="9:31" x14ac:dyDescent="0.25">
      <c r="I1011" t="s">
        <v>11684</v>
      </c>
      <c r="J1011" t="s">
        <v>15938</v>
      </c>
      <c r="K1011">
        <v>53</v>
      </c>
      <c r="L1011" t="e">
        <f>VLOOKUP(J1011,'[1]stockopname_master_item (11)'!B$2:C$3427,2,0)</f>
        <v>#N/A</v>
      </c>
      <c r="M1011" s="14" t="s">
        <v>7606</v>
      </c>
      <c r="N1011" s="15">
        <v>976</v>
      </c>
      <c r="O1011" s="15">
        <f>VLOOKUP(M1011,[2]Sheet1!B$2:C$1721,2,0)</f>
        <v>976</v>
      </c>
      <c r="P1011" s="16" t="str">
        <f t="shared" si="45"/>
        <v>sama</v>
      </c>
      <c r="X1011" t="s">
        <v>8175</v>
      </c>
      <c r="Y1011">
        <v>40</v>
      </c>
      <c r="Z1011">
        <v>40</v>
      </c>
      <c r="AA1011" t="str">
        <f t="shared" si="46"/>
        <v>SAMA</v>
      </c>
      <c r="AC1011" t="s">
        <v>15609</v>
      </c>
      <c r="AD1011" t="e">
        <f>VLOOKUP(AC1011,$J$3:$K$1324,2,0)</f>
        <v>#N/A</v>
      </c>
      <c r="AE1011" s="11" t="str">
        <f t="shared" si="47"/>
        <v>0</v>
      </c>
    </row>
    <row r="1012" spans="9:31" x14ac:dyDescent="0.25">
      <c r="I1012" t="s">
        <v>11683</v>
      </c>
      <c r="J1012" t="s">
        <v>15939</v>
      </c>
      <c r="K1012">
        <v>330</v>
      </c>
      <c r="L1012" t="e">
        <f>VLOOKUP(J1012,'[1]stockopname_master_item (11)'!B$2:C$3427,2,0)</f>
        <v>#N/A</v>
      </c>
      <c r="M1012" s="14" t="s">
        <v>7634</v>
      </c>
      <c r="N1012" s="15">
        <v>1063</v>
      </c>
      <c r="O1012" s="15">
        <f>VLOOKUP(M1012,[2]Sheet1!B$2:C$1721,2,0)</f>
        <v>1063</v>
      </c>
      <c r="P1012" s="16" t="str">
        <f t="shared" si="45"/>
        <v>sama</v>
      </c>
      <c r="X1012" t="s">
        <v>1113</v>
      </c>
      <c r="Y1012">
        <v>15</v>
      </c>
      <c r="Z1012">
        <v>15</v>
      </c>
      <c r="AA1012" t="str">
        <f t="shared" si="46"/>
        <v>SAMA</v>
      </c>
      <c r="AC1012" t="s">
        <v>15610</v>
      </c>
      <c r="AD1012" t="e">
        <f>VLOOKUP(AC1012,$J$3:$K$1324,2,0)</f>
        <v>#N/A</v>
      </c>
      <c r="AE1012" s="11" t="str">
        <f t="shared" si="47"/>
        <v>0</v>
      </c>
    </row>
    <row r="1013" spans="9:31" x14ac:dyDescent="0.25">
      <c r="I1013" t="s">
        <v>1529</v>
      </c>
      <c r="J1013" t="s">
        <v>15942</v>
      </c>
      <c r="K1013">
        <v>5400</v>
      </c>
      <c r="L1013" t="e">
        <f>VLOOKUP(J1013,'[1]stockopname_master_item (11)'!B$2:C$3427,2,0)</f>
        <v>#N/A</v>
      </c>
      <c r="M1013" s="14" t="s">
        <v>14056</v>
      </c>
      <c r="N1013" s="15">
        <v>19</v>
      </c>
      <c r="O1013" s="15">
        <f>VLOOKUP(M1013,[2]Sheet1!B$2:C$1721,2,0)</f>
        <v>19</v>
      </c>
      <c r="P1013" s="16" t="str">
        <f t="shared" si="45"/>
        <v>sama</v>
      </c>
      <c r="X1013" t="s">
        <v>8180</v>
      </c>
      <c r="Y1013">
        <v>22115</v>
      </c>
      <c r="Z1013">
        <v>22115</v>
      </c>
      <c r="AA1013" t="str">
        <f t="shared" si="46"/>
        <v>SAMA</v>
      </c>
      <c r="AC1013" t="s">
        <v>15614</v>
      </c>
      <c r="AD1013" t="e">
        <f>VLOOKUP(AC1013,$J$3:$K$1324,2,0)</f>
        <v>#N/A</v>
      </c>
      <c r="AE1013" s="11" t="str">
        <f t="shared" si="47"/>
        <v>0</v>
      </c>
    </row>
    <row r="1014" spans="9:31" x14ac:dyDescent="0.25">
      <c r="I1014" t="s">
        <v>1529</v>
      </c>
      <c r="J1014" t="s">
        <v>15943</v>
      </c>
      <c r="K1014">
        <v>2700</v>
      </c>
      <c r="L1014" t="e">
        <f>VLOOKUP(J1014,'[1]stockopname_master_item (11)'!B$2:C$3427,2,0)</f>
        <v>#N/A</v>
      </c>
      <c r="M1014" s="14" t="s">
        <v>13538</v>
      </c>
      <c r="N1014" s="15">
        <v>9446</v>
      </c>
      <c r="O1014" s="15">
        <f>VLOOKUP(M1014,[2]Sheet1!B$2:C$1721,2,0)</f>
        <v>9446</v>
      </c>
      <c r="P1014" s="16" t="str">
        <f t="shared" si="45"/>
        <v>sama</v>
      </c>
      <c r="X1014" t="s">
        <v>8193</v>
      </c>
      <c r="Y1014">
        <v>11750</v>
      </c>
      <c r="Z1014">
        <v>11750</v>
      </c>
      <c r="AA1014" t="str">
        <f t="shared" si="46"/>
        <v>SAMA</v>
      </c>
      <c r="AC1014" t="s">
        <v>15615</v>
      </c>
      <c r="AD1014">
        <f>VLOOKUP(AC1014,$J$3:$K$1324,2,0)</f>
        <v>153</v>
      </c>
      <c r="AE1014" s="11">
        <f t="shared" si="47"/>
        <v>153</v>
      </c>
    </row>
    <row r="1015" spans="9:31" x14ac:dyDescent="0.25">
      <c r="I1015" t="s">
        <v>1529</v>
      </c>
      <c r="J1015" t="s">
        <v>15944</v>
      </c>
      <c r="K1015">
        <v>400</v>
      </c>
      <c r="L1015" t="e">
        <f>VLOOKUP(J1015,'[1]stockopname_master_item (11)'!B$2:C$3427,2,0)</f>
        <v>#N/A</v>
      </c>
      <c r="M1015" s="14" t="s">
        <v>1034</v>
      </c>
      <c r="N1015" s="15">
        <v>731</v>
      </c>
      <c r="O1015" s="15">
        <f>VLOOKUP(M1015,[2]Sheet1!B$2:C$1721,2,0)</f>
        <v>731</v>
      </c>
      <c r="P1015" s="16" t="str">
        <f t="shared" si="45"/>
        <v>sama</v>
      </c>
      <c r="X1015" t="s">
        <v>8211</v>
      </c>
      <c r="Y1015">
        <v>4649</v>
      </c>
      <c r="Z1015">
        <v>4649</v>
      </c>
      <c r="AA1015" t="str">
        <f t="shared" si="46"/>
        <v>SAMA</v>
      </c>
      <c r="AC1015" t="s">
        <v>15567</v>
      </c>
      <c r="AD1015" t="e">
        <f>VLOOKUP(AC1015,$J$3:$K$1324,2,0)</f>
        <v>#N/A</v>
      </c>
      <c r="AE1015" s="11" t="str">
        <f t="shared" si="47"/>
        <v>0</v>
      </c>
    </row>
    <row r="1016" spans="9:31" x14ac:dyDescent="0.25">
      <c r="I1016" t="s">
        <v>1529</v>
      </c>
      <c r="J1016" t="s">
        <v>15945</v>
      </c>
      <c r="K1016">
        <v>2946</v>
      </c>
      <c r="L1016" t="e">
        <f>VLOOKUP(J1016,'[1]stockopname_master_item (11)'!B$2:C$3427,2,0)</f>
        <v>#N/A</v>
      </c>
      <c r="M1016" s="14" t="s">
        <v>7644</v>
      </c>
      <c r="N1016" s="15">
        <v>1790</v>
      </c>
      <c r="O1016" s="15">
        <f>VLOOKUP(M1016,[2]Sheet1!B$2:C$1721,2,0)</f>
        <v>1790</v>
      </c>
      <c r="P1016" s="16" t="str">
        <f t="shared" si="45"/>
        <v>sama</v>
      </c>
      <c r="X1016" t="s">
        <v>8227</v>
      </c>
      <c r="Y1016">
        <v>3760</v>
      </c>
      <c r="Z1016">
        <v>3760</v>
      </c>
      <c r="AA1016" t="str">
        <f t="shared" si="46"/>
        <v>SAMA</v>
      </c>
      <c r="AC1016" t="s">
        <v>15568</v>
      </c>
      <c r="AD1016" t="e">
        <f>VLOOKUP(AC1016,$J$3:$K$1324,2,0)</f>
        <v>#N/A</v>
      </c>
      <c r="AE1016" s="11" t="str">
        <f t="shared" si="47"/>
        <v>0</v>
      </c>
    </row>
    <row r="1017" spans="9:31" x14ac:dyDescent="0.25">
      <c r="I1017" t="s">
        <v>1543</v>
      </c>
      <c r="J1017" t="s">
        <v>15949</v>
      </c>
      <c r="K1017">
        <v>976</v>
      </c>
      <c r="L1017" t="e">
        <f>VLOOKUP(J1017,'[1]stockopname_master_item (11)'!B$2:C$3427,2,0)</f>
        <v>#N/A</v>
      </c>
      <c r="M1017" s="14" t="s">
        <v>14057</v>
      </c>
      <c r="N1017" s="15">
        <v>10</v>
      </c>
      <c r="O1017" s="15">
        <f>VLOOKUP(M1017,[2]Sheet1!B$2:C$1721,2,0)</f>
        <v>10</v>
      </c>
      <c r="P1017" s="16" t="str">
        <f t="shared" si="45"/>
        <v>sama</v>
      </c>
      <c r="X1017" t="s">
        <v>14080</v>
      </c>
      <c r="Y1017">
        <v>770</v>
      </c>
      <c r="Z1017">
        <v>770</v>
      </c>
      <c r="AA1017" t="str">
        <f t="shared" si="46"/>
        <v>SAMA</v>
      </c>
      <c r="AC1017" t="s">
        <v>15560</v>
      </c>
      <c r="AD1017" t="e">
        <f>VLOOKUP(AC1017,$J$3:$K$1324,2,0)</f>
        <v>#N/A</v>
      </c>
      <c r="AE1017" s="11" t="str">
        <f t="shared" si="47"/>
        <v>0</v>
      </c>
    </row>
    <row r="1018" spans="9:31" x14ac:dyDescent="0.25">
      <c r="I1018" t="s">
        <v>1543</v>
      </c>
      <c r="J1018" t="s">
        <v>15951</v>
      </c>
      <c r="K1018">
        <v>760</v>
      </c>
      <c r="L1018" t="e">
        <f>VLOOKUP(J1018,'[1]stockopname_master_item (11)'!B$2:C$3427,2,0)</f>
        <v>#N/A</v>
      </c>
      <c r="M1018" s="14" t="s">
        <v>13539</v>
      </c>
      <c r="N1018" s="15">
        <v>3520</v>
      </c>
      <c r="O1018" s="15">
        <f>VLOOKUP(M1018,[2]Sheet1!B$2:C$1721,2,0)</f>
        <v>3520</v>
      </c>
      <c r="P1018" s="16" t="str">
        <f t="shared" si="45"/>
        <v>sama</v>
      </c>
      <c r="X1018" t="s">
        <v>8251</v>
      </c>
      <c r="Y1018">
        <v>1200</v>
      </c>
      <c r="Z1018">
        <v>1200</v>
      </c>
      <c r="AA1018" t="str">
        <f t="shared" si="46"/>
        <v>SAMA</v>
      </c>
      <c r="AC1018" t="s">
        <v>15561</v>
      </c>
      <c r="AD1018">
        <f>VLOOKUP(AC1018,$J$3:$K$1324,2,0)</f>
        <v>10</v>
      </c>
      <c r="AE1018" s="11">
        <f t="shared" si="47"/>
        <v>10</v>
      </c>
    </row>
    <row r="1019" spans="9:31" x14ac:dyDescent="0.25">
      <c r="I1019" t="s">
        <v>1543</v>
      </c>
      <c r="J1019" t="s">
        <v>15952</v>
      </c>
      <c r="K1019">
        <v>40</v>
      </c>
      <c r="L1019" t="e">
        <f>VLOOKUP(J1019,'[1]stockopname_master_item (11)'!B$2:C$3427,2,0)</f>
        <v>#N/A</v>
      </c>
      <c r="M1019" s="14" t="s">
        <v>7642</v>
      </c>
      <c r="N1019" s="15">
        <v>2305</v>
      </c>
      <c r="O1019" s="15">
        <f>VLOOKUP(M1019,[2]Sheet1!B$2:C$1721,2,0)</f>
        <v>2305</v>
      </c>
      <c r="P1019" s="16" t="str">
        <f t="shared" si="45"/>
        <v>sama</v>
      </c>
      <c r="X1019" t="s">
        <v>14083</v>
      </c>
      <c r="Y1019">
        <v>22</v>
      </c>
      <c r="Z1019">
        <v>22</v>
      </c>
      <c r="AA1019" t="str">
        <f t="shared" si="46"/>
        <v>SAMA</v>
      </c>
      <c r="AC1019" t="s">
        <v>15562</v>
      </c>
      <c r="AD1019">
        <f>VLOOKUP(AC1019,$J$3:$K$1324,2,0)</f>
        <v>440</v>
      </c>
      <c r="AE1019" s="11">
        <f t="shared" si="47"/>
        <v>440</v>
      </c>
    </row>
    <row r="1020" spans="9:31" x14ac:dyDescent="0.25">
      <c r="I1020" t="s">
        <v>1543</v>
      </c>
      <c r="J1020" t="s">
        <v>15955</v>
      </c>
      <c r="K1020">
        <v>800</v>
      </c>
      <c r="L1020" t="e">
        <f>VLOOKUP(J1020,'[1]stockopname_master_item (11)'!B$2:C$3427,2,0)</f>
        <v>#N/A</v>
      </c>
      <c r="M1020" s="14" t="s">
        <v>14058</v>
      </c>
      <c r="N1020" s="15">
        <v>3</v>
      </c>
      <c r="O1020" s="15">
        <f>VLOOKUP(M1020,[2]Sheet1!B$2:C$1721,2,0)</f>
        <v>3</v>
      </c>
      <c r="P1020" s="16" t="str">
        <f t="shared" si="45"/>
        <v>sama</v>
      </c>
      <c r="X1020" t="s">
        <v>14084</v>
      </c>
      <c r="Y1020">
        <v>21</v>
      </c>
      <c r="Z1020">
        <v>21</v>
      </c>
      <c r="AA1020" t="str">
        <f t="shared" si="46"/>
        <v>SAMA</v>
      </c>
      <c r="AC1020" t="s">
        <v>15563</v>
      </c>
      <c r="AD1020">
        <f>VLOOKUP(AC1020,$J$3:$K$1324,2,0)</f>
        <v>500</v>
      </c>
      <c r="AE1020" s="11">
        <f t="shared" si="47"/>
        <v>500</v>
      </c>
    </row>
    <row r="1021" spans="9:31" x14ac:dyDescent="0.25">
      <c r="I1021" t="s">
        <v>690</v>
      </c>
      <c r="J1021" t="s">
        <v>15959</v>
      </c>
      <c r="K1021">
        <v>3100</v>
      </c>
      <c r="L1021" t="e">
        <f>VLOOKUP(J1021,'[1]stockopname_master_item (11)'!B$2:C$3427,2,0)</f>
        <v>#N/A</v>
      </c>
      <c r="M1021" s="14" t="s">
        <v>14053</v>
      </c>
      <c r="N1021" s="15">
        <v>2400</v>
      </c>
      <c r="O1021" s="15">
        <f>VLOOKUP(M1021,[2]Sheet1!B$2:C$1721,2,0)</f>
        <v>2400</v>
      </c>
      <c r="P1021" s="16" t="str">
        <f t="shared" si="45"/>
        <v>sama</v>
      </c>
      <c r="X1021" t="s">
        <v>14085</v>
      </c>
      <c r="Y1021">
        <v>4658</v>
      </c>
      <c r="Z1021">
        <v>4658</v>
      </c>
      <c r="AA1021" t="str">
        <f t="shared" si="46"/>
        <v>SAMA</v>
      </c>
      <c r="AC1021" t="s">
        <v>15564</v>
      </c>
      <c r="AD1021">
        <f>VLOOKUP(AC1021,$J$3:$K$1324,2,0)</f>
        <v>3000</v>
      </c>
      <c r="AE1021" s="11">
        <f t="shared" si="47"/>
        <v>3000</v>
      </c>
    </row>
    <row r="1022" spans="9:31" x14ac:dyDescent="0.25">
      <c r="I1022" t="s">
        <v>690</v>
      </c>
      <c r="J1022" t="s">
        <v>15961</v>
      </c>
      <c r="K1022">
        <v>1315</v>
      </c>
      <c r="L1022" t="e">
        <f>VLOOKUP(J1022,'[1]stockopname_master_item (11)'!B$2:C$3427,2,0)</f>
        <v>#N/A</v>
      </c>
      <c r="M1022" s="14" t="s">
        <v>1047</v>
      </c>
      <c r="N1022" s="15">
        <v>8</v>
      </c>
      <c r="O1022" s="15">
        <f>VLOOKUP(M1022,[2]Sheet1!B$2:C$1721,2,0)</f>
        <v>8</v>
      </c>
      <c r="P1022" s="16" t="str">
        <f t="shared" si="45"/>
        <v>sama</v>
      </c>
      <c r="X1022" t="s">
        <v>8279</v>
      </c>
      <c r="Y1022">
        <v>8600</v>
      </c>
      <c r="Z1022">
        <v>8600</v>
      </c>
      <c r="AA1022" t="str">
        <f t="shared" si="46"/>
        <v>SAMA</v>
      </c>
      <c r="AC1022" t="s">
        <v>15565</v>
      </c>
      <c r="AD1022" t="e">
        <f>VLOOKUP(AC1022,$J$3:$K$1324,2,0)</f>
        <v>#N/A</v>
      </c>
      <c r="AE1022" s="11" t="str">
        <f t="shared" si="47"/>
        <v>0</v>
      </c>
    </row>
    <row r="1023" spans="9:31" x14ac:dyDescent="0.25">
      <c r="I1023" t="s">
        <v>1538</v>
      </c>
      <c r="J1023" t="s">
        <v>15964</v>
      </c>
      <c r="K1023">
        <v>18550</v>
      </c>
      <c r="L1023" t="e">
        <f>VLOOKUP(J1023,'[1]stockopname_master_item (11)'!B$2:C$3427,2,0)</f>
        <v>#N/A</v>
      </c>
      <c r="M1023" s="14" t="s">
        <v>1050</v>
      </c>
      <c r="N1023" s="15">
        <v>1</v>
      </c>
      <c r="O1023" s="15">
        <f>VLOOKUP(M1023,[2]Sheet1!B$2:C$1721,2,0)</f>
        <v>1</v>
      </c>
      <c r="P1023" s="16" t="str">
        <f t="shared" si="45"/>
        <v>sama</v>
      </c>
      <c r="X1023" t="s">
        <v>8285</v>
      </c>
      <c r="Y1023">
        <v>2080</v>
      </c>
      <c r="Z1023">
        <v>2080</v>
      </c>
      <c r="AA1023" t="str">
        <f t="shared" si="46"/>
        <v>SAMA</v>
      </c>
      <c r="AC1023" t="s">
        <v>15566</v>
      </c>
      <c r="AD1023" t="e">
        <f>VLOOKUP(AC1023,$J$3:$K$1324,2,0)</f>
        <v>#N/A</v>
      </c>
      <c r="AE1023" s="11" t="str">
        <f t="shared" si="47"/>
        <v>0</v>
      </c>
    </row>
    <row r="1024" spans="9:31" x14ac:dyDescent="0.25">
      <c r="I1024" t="s">
        <v>1547</v>
      </c>
      <c r="J1024" t="s">
        <v>15969</v>
      </c>
      <c r="K1024">
        <v>120</v>
      </c>
      <c r="L1024" t="e">
        <f>VLOOKUP(J1024,'[1]stockopname_master_item (11)'!B$2:C$3427,2,0)</f>
        <v>#N/A</v>
      </c>
      <c r="M1024" s="14" t="s">
        <v>7686</v>
      </c>
      <c r="N1024" s="15">
        <v>147</v>
      </c>
      <c r="O1024" s="15">
        <f>VLOOKUP(M1024,[2]Sheet1!B$2:C$1721,2,0)</f>
        <v>147</v>
      </c>
      <c r="P1024" s="16" t="str">
        <f t="shared" si="45"/>
        <v>sama</v>
      </c>
      <c r="X1024" t="s">
        <v>8288</v>
      </c>
      <c r="Y1024">
        <v>945</v>
      </c>
      <c r="Z1024">
        <v>945</v>
      </c>
      <c r="AA1024" t="str">
        <f t="shared" si="46"/>
        <v>SAMA</v>
      </c>
      <c r="AC1024" t="s">
        <v>14268</v>
      </c>
      <c r="AD1024" t="e">
        <f>VLOOKUP(AC1024,$J$3:$K$1324,2,0)</f>
        <v>#N/A</v>
      </c>
      <c r="AE1024" s="11" t="str">
        <f t="shared" si="47"/>
        <v>0</v>
      </c>
    </row>
    <row r="1025" spans="9:31" x14ac:dyDescent="0.25">
      <c r="I1025" t="s">
        <v>1547</v>
      </c>
      <c r="J1025" t="s">
        <v>15972</v>
      </c>
      <c r="K1025">
        <v>200</v>
      </c>
      <c r="L1025" t="e">
        <f>VLOOKUP(J1025,'[1]stockopname_master_item (11)'!B$2:C$3427,2,0)</f>
        <v>#N/A</v>
      </c>
      <c r="M1025" s="14" t="s">
        <v>1059</v>
      </c>
      <c r="N1025" s="15">
        <v>30</v>
      </c>
      <c r="O1025" s="15">
        <f>VLOOKUP(M1025,[2]Sheet1!B$2:C$1721,2,0)</f>
        <v>30</v>
      </c>
      <c r="P1025" s="16" t="str">
        <f t="shared" si="45"/>
        <v>sama</v>
      </c>
      <c r="X1025" t="s">
        <v>8291</v>
      </c>
      <c r="Y1025">
        <v>1040</v>
      </c>
      <c r="Z1025">
        <v>1040</v>
      </c>
      <c r="AA1025" t="str">
        <f t="shared" si="46"/>
        <v>SAMA</v>
      </c>
      <c r="AC1025" t="s">
        <v>15569</v>
      </c>
      <c r="AD1025" t="e">
        <f>VLOOKUP(AC1025,$J$3:$K$1324,2,0)</f>
        <v>#N/A</v>
      </c>
      <c r="AE1025" s="11" t="str">
        <f t="shared" si="47"/>
        <v>0</v>
      </c>
    </row>
    <row r="1026" spans="9:31" x14ac:dyDescent="0.25">
      <c r="I1026" t="s">
        <v>5955</v>
      </c>
      <c r="J1026" t="s">
        <v>15975</v>
      </c>
      <c r="K1026">
        <v>180</v>
      </c>
      <c r="L1026" t="e">
        <f>VLOOKUP(J1026,'[1]stockopname_master_item (11)'!B$2:C$3427,2,0)</f>
        <v>#N/A</v>
      </c>
      <c r="M1026" s="14" t="s">
        <v>13543</v>
      </c>
      <c r="N1026" s="15">
        <v>260</v>
      </c>
      <c r="O1026" s="15">
        <f>VLOOKUP(M1026,[2]Sheet1!B$2:C$1721,2,0)</f>
        <v>260</v>
      </c>
      <c r="P1026" s="16" t="str">
        <f t="shared" si="45"/>
        <v>sama</v>
      </c>
      <c r="X1026" t="s">
        <v>8294</v>
      </c>
      <c r="Y1026">
        <v>55</v>
      </c>
      <c r="Z1026">
        <v>55</v>
      </c>
      <c r="AA1026" t="str">
        <f t="shared" si="46"/>
        <v>SAMA</v>
      </c>
      <c r="AC1026" t="s">
        <v>15570</v>
      </c>
      <c r="AD1026" t="e">
        <f>VLOOKUP(AC1026,$J$3:$K$1324,2,0)</f>
        <v>#N/A</v>
      </c>
      <c r="AE1026" s="11" t="str">
        <f t="shared" si="47"/>
        <v>0</v>
      </c>
    </row>
    <row r="1027" spans="9:31" x14ac:dyDescent="0.25">
      <c r="I1027" t="s">
        <v>5955</v>
      </c>
      <c r="J1027" t="s">
        <v>15976</v>
      </c>
      <c r="K1027">
        <v>200</v>
      </c>
      <c r="L1027" t="e">
        <f>VLOOKUP(J1027,'[1]stockopname_master_item (11)'!B$2:C$3427,2,0)</f>
        <v>#N/A</v>
      </c>
      <c r="M1027" s="14" t="s">
        <v>7753</v>
      </c>
      <c r="N1027" s="15">
        <v>60712</v>
      </c>
      <c r="O1027" s="15">
        <f>VLOOKUP(M1027,[2]Sheet1!B$2:C$1721,2,0)</f>
        <v>60712</v>
      </c>
      <c r="P1027" s="16" t="str">
        <f t="shared" si="45"/>
        <v>sama</v>
      </c>
      <c r="X1027" t="s">
        <v>14086</v>
      </c>
      <c r="Y1027">
        <v>25861</v>
      </c>
      <c r="Z1027">
        <v>25861</v>
      </c>
      <c r="AA1027" t="str">
        <f t="shared" si="46"/>
        <v>SAMA</v>
      </c>
      <c r="AC1027" t="s">
        <v>15571</v>
      </c>
      <c r="AD1027" t="e">
        <f>VLOOKUP(AC1027,$J$3:$K$1324,2,0)</f>
        <v>#N/A</v>
      </c>
      <c r="AE1027" s="11" t="str">
        <f t="shared" si="47"/>
        <v>0</v>
      </c>
    </row>
    <row r="1028" spans="9:31" x14ac:dyDescent="0.25">
      <c r="I1028" t="s">
        <v>13863</v>
      </c>
      <c r="J1028" t="s">
        <v>15981</v>
      </c>
      <c r="K1028">
        <v>2020</v>
      </c>
      <c r="L1028" t="e">
        <f>VLOOKUP(J1028,'[1]stockopname_master_item (11)'!B$2:C$3427,2,0)</f>
        <v>#N/A</v>
      </c>
      <c r="M1028" s="14" t="s">
        <v>7700</v>
      </c>
      <c r="N1028" s="15">
        <v>159233</v>
      </c>
      <c r="O1028" s="15">
        <f>VLOOKUP(M1028,[2]Sheet1!B$2:C$1721,2,0)</f>
        <v>159233</v>
      </c>
      <c r="P1028" s="16" t="str">
        <f t="shared" ref="P1028:P1091" si="48">IF(O1028-N1028=0,"sama","tidak")</f>
        <v>sama</v>
      </c>
      <c r="X1028" t="s">
        <v>14087</v>
      </c>
      <c r="Y1028">
        <v>840</v>
      </c>
      <c r="Z1028">
        <v>840</v>
      </c>
      <c r="AA1028" t="str">
        <f t="shared" ref="AA1028:AA1091" si="49">IF(Y1028-Z1028=0,"SAMA","TIDAK")</f>
        <v>SAMA</v>
      </c>
      <c r="AC1028" t="s">
        <v>15572</v>
      </c>
      <c r="AD1028">
        <f>VLOOKUP(AC1028,$J$3:$K$1324,2,0)</f>
        <v>305</v>
      </c>
      <c r="AE1028" s="11">
        <f t="shared" ref="AE1028:AE1091" si="50">IF(ISNA(AD1028),"0",AD1028)</f>
        <v>305</v>
      </c>
    </row>
    <row r="1029" spans="9:31" x14ac:dyDescent="0.25">
      <c r="I1029" t="s">
        <v>13864</v>
      </c>
      <c r="J1029" t="s">
        <v>15982</v>
      </c>
      <c r="K1029">
        <v>224</v>
      </c>
      <c r="L1029" t="e">
        <f>VLOOKUP(J1029,'[1]stockopname_master_item (11)'!B$2:C$3427,2,0)</f>
        <v>#N/A</v>
      </c>
      <c r="M1029" s="14" t="s">
        <v>1061</v>
      </c>
      <c r="N1029" s="15">
        <v>175188</v>
      </c>
      <c r="O1029" s="15">
        <f>VLOOKUP(M1029,[2]Sheet1!B$2:C$1721,2,0)</f>
        <v>175188</v>
      </c>
      <c r="P1029" s="16" t="str">
        <f t="shared" si="48"/>
        <v>sama</v>
      </c>
      <c r="X1029" t="s">
        <v>8302</v>
      </c>
      <c r="Y1029">
        <v>10380</v>
      </c>
      <c r="Z1029">
        <v>10380</v>
      </c>
      <c r="AA1029" t="str">
        <f t="shared" si="49"/>
        <v>SAMA</v>
      </c>
      <c r="AC1029" t="s">
        <v>15573</v>
      </c>
      <c r="AD1029">
        <f>VLOOKUP(AC1029,$J$3:$K$1324,2,0)</f>
        <v>451400</v>
      </c>
      <c r="AE1029" s="11">
        <f t="shared" si="50"/>
        <v>451400</v>
      </c>
    </row>
    <row r="1030" spans="9:31" x14ac:dyDescent="0.25">
      <c r="I1030" t="s">
        <v>13864</v>
      </c>
      <c r="J1030" t="s">
        <v>15983</v>
      </c>
      <c r="K1030">
        <v>500</v>
      </c>
      <c r="L1030" t="e">
        <f>VLOOKUP(J1030,'[1]stockopname_master_item (11)'!B$2:C$3427,2,0)</f>
        <v>#N/A</v>
      </c>
      <c r="M1030" s="14" t="s">
        <v>14060</v>
      </c>
      <c r="N1030" s="15">
        <v>500</v>
      </c>
      <c r="O1030" s="15">
        <f>VLOOKUP(M1030,[2]Sheet1!B$2:C$1721,2,0)</f>
        <v>500</v>
      </c>
      <c r="P1030" s="16" t="str">
        <f t="shared" si="48"/>
        <v>sama</v>
      </c>
      <c r="X1030" t="s">
        <v>12807</v>
      </c>
      <c r="Y1030">
        <v>1194</v>
      </c>
      <c r="Z1030">
        <v>1194</v>
      </c>
      <c r="AA1030" t="str">
        <f t="shared" si="49"/>
        <v>SAMA</v>
      </c>
      <c r="AC1030" t="s">
        <v>15574</v>
      </c>
      <c r="AD1030" t="e">
        <f>VLOOKUP(AC1030,$J$3:$K$1324,2,0)</f>
        <v>#N/A</v>
      </c>
      <c r="AE1030" s="11" t="str">
        <f t="shared" si="50"/>
        <v>0</v>
      </c>
    </row>
    <row r="1031" spans="9:31" x14ac:dyDescent="0.25">
      <c r="I1031" t="s">
        <v>13864</v>
      </c>
      <c r="J1031" t="s">
        <v>15984</v>
      </c>
      <c r="K1031">
        <v>500</v>
      </c>
      <c r="L1031" t="e">
        <f>VLOOKUP(J1031,'[1]stockopname_master_item (11)'!B$2:C$3427,2,0)</f>
        <v>#N/A</v>
      </c>
      <c r="M1031" s="14" t="s">
        <v>14059</v>
      </c>
      <c r="N1031" s="15">
        <v>1250</v>
      </c>
      <c r="O1031" s="15">
        <f>VLOOKUP(M1031,[2]Sheet1!B$2:C$1721,2,0)</f>
        <v>1250</v>
      </c>
      <c r="P1031" s="16" t="str">
        <f t="shared" si="48"/>
        <v>sama</v>
      </c>
      <c r="X1031" t="s">
        <v>8328</v>
      </c>
      <c r="Y1031">
        <v>15</v>
      </c>
      <c r="Z1031">
        <v>15</v>
      </c>
      <c r="AA1031" t="str">
        <f t="shared" si="49"/>
        <v>SAMA</v>
      </c>
      <c r="AC1031" t="s">
        <v>15575</v>
      </c>
      <c r="AD1031" t="e">
        <f>VLOOKUP(AC1031,$J$3:$K$1324,2,0)</f>
        <v>#N/A</v>
      </c>
      <c r="AE1031" s="11" t="str">
        <f t="shared" si="50"/>
        <v>0</v>
      </c>
    </row>
    <row r="1032" spans="9:31" x14ac:dyDescent="0.25">
      <c r="I1032" t="s">
        <v>13865</v>
      </c>
      <c r="J1032" t="s">
        <v>15985</v>
      </c>
      <c r="K1032">
        <v>10016</v>
      </c>
      <c r="L1032" t="e">
        <f>VLOOKUP(J1032,'[1]stockopname_master_item (11)'!B$2:C$3427,2,0)</f>
        <v>#N/A</v>
      </c>
      <c r="M1032" s="14" t="s">
        <v>7819</v>
      </c>
      <c r="N1032" s="15">
        <v>1800</v>
      </c>
      <c r="O1032" s="15">
        <f>VLOOKUP(M1032,[2]Sheet1!B$2:C$1721,2,0)</f>
        <v>1800</v>
      </c>
      <c r="P1032" s="16" t="str">
        <f t="shared" si="48"/>
        <v>sama</v>
      </c>
      <c r="X1032" t="s">
        <v>8331</v>
      </c>
      <c r="Y1032">
        <v>1122</v>
      </c>
      <c r="Z1032">
        <v>451</v>
      </c>
      <c r="AA1032" t="str">
        <f t="shared" si="49"/>
        <v>TIDAK</v>
      </c>
      <c r="AB1032" t="s">
        <v>18136</v>
      </c>
      <c r="AC1032" t="s">
        <v>15576</v>
      </c>
      <c r="AD1032" t="e">
        <f>VLOOKUP(AC1032,$J$3:$K$1324,2,0)</f>
        <v>#N/A</v>
      </c>
      <c r="AE1032" s="11" t="str">
        <f t="shared" si="50"/>
        <v>0</v>
      </c>
    </row>
    <row r="1033" spans="9:31" x14ac:dyDescent="0.25">
      <c r="I1033" t="s">
        <v>13866</v>
      </c>
      <c r="J1033" t="s">
        <v>15986</v>
      </c>
      <c r="K1033">
        <v>4974</v>
      </c>
      <c r="L1033" t="e">
        <f>VLOOKUP(J1033,'[1]stockopname_master_item (11)'!B$2:C$3427,2,0)</f>
        <v>#N/A</v>
      </c>
      <c r="M1033" s="14" t="s">
        <v>7846</v>
      </c>
      <c r="N1033" s="15">
        <v>10</v>
      </c>
      <c r="O1033" s="15">
        <f>VLOOKUP(M1033,[2]Sheet1!B$2:C$1721,2,0)</f>
        <v>10</v>
      </c>
      <c r="P1033" s="16" t="str">
        <f t="shared" si="48"/>
        <v>sama</v>
      </c>
      <c r="X1033" t="s">
        <v>8333</v>
      </c>
      <c r="Y1033">
        <v>19</v>
      </c>
      <c r="Z1033">
        <v>19</v>
      </c>
      <c r="AA1033" t="str">
        <f t="shared" si="49"/>
        <v>SAMA</v>
      </c>
      <c r="AC1033" t="s">
        <v>14269</v>
      </c>
      <c r="AD1033">
        <f>VLOOKUP(AC1033,$J$3:$K$1324,2,0)</f>
        <v>1580</v>
      </c>
      <c r="AE1033" s="11">
        <f t="shared" si="50"/>
        <v>1580</v>
      </c>
    </row>
    <row r="1034" spans="9:31" x14ac:dyDescent="0.25">
      <c r="I1034" t="s">
        <v>11713</v>
      </c>
      <c r="J1034" t="s">
        <v>15987</v>
      </c>
      <c r="K1034">
        <v>8472</v>
      </c>
      <c r="L1034" t="e">
        <f>VLOOKUP(J1034,'[1]stockopname_master_item (11)'!B$2:C$3427,2,0)</f>
        <v>#N/A</v>
      </c>
      <c r="M1034" s="14" t="s">
        <v>7858</v>
      </c>
      <c r="N1034" s="15">
        <v>40</v>
      </c>
      <c r="O1034" s="15">
        <f>VLOOKUP(M1034,[2]Sheet1!B$2:C$1721,2,0)</f>
        <v>40</v>
      </c>
      <c r="P1034" s="16" t="str">
        <f t="shared" si="48"/>
        <v>sama</v>
      </c>
      <c r="X1034" t="s">
        <v>8353</v>
      </c>
      <c r="Y1034">
        <v>70</v>
      </c>
      <c r="Z1034">
        <v>70</v>
      </c>
      <c r="AA1034" t="str">
        <f t="shared" si="49"/>
        <v>SAMA</v>
      </c>
      <c r="AC1034" t="s">
        <v>15641</v>
      </c>
      <c r="AD1034">
        <f>VLOOKUP(AC1034,$J$3:$K$1324,2,0)</f>
        <v>1000</v>
      </c>
      <c r="AE1034" s="11">
        <f t="shared" si="50"/>
        <v>1000</v>
      </c>
    </row>
    <row r="1035" spans="9:31" x14ac:dyDescent="0.25">
      <c r="I1035" t="s">
        <v>13867</v>
      </c>
      <c r="J1035" t="s">
        <v>15988</v>
      </c>
      <c r="K1035">
        <v>44</v>
      </c>
      <c r="L1035" t="e">
        <f>VLOOKUP(J1035,'[1]stockopname_master_item (11)'!B$2:C$3427,2,0)</f>
        <v>#N/A</v>
      </c>
      <c r="M1035" s="14" t="s">
        <v>1068</v>
      </c>
      <c r="N1035" s="15">
        <v>6422</v>
      </c>
      <c r="O1035" s="15">
        <f>VLOOKUP(M1035,[2]Sheet1!B$2:C$1721,2,0)</f>
        <v>6422</v>
      </c>
      <c r="P1035" s="16" t="str">
        <f t="shared" si="48"/>
        <v>sama</v>
      </c>
      <c r="X1035" t="s">
        <v>8356</v>
      </c>
      <c r="Y1035">
        <v>66</v>
      </c>
      <c r="Z1035">
        <v>66</v>
      </c>
      <c r="AA1035" t="str">
        <f t="shared" si="49"/>
        <v>SAMA</v>
      </c>
      <c r="AC1035" t="s">
        <v>15644</v>
      </c>
      <c r="AD1035">
        <f>VLOOKUP(AC1035,$J$3:$K$1324,2,0)</f>
        <v>148</v>
      </c>
      <c r="AE1035" s="11">
        <f t="shared" si="50"/>
        <v>148</v>
      </c>
    </row>
    <row r="1036" spans="9:31" x14ac:dyDescent="0.25">
      <c r="I1036" t="s">
        <v>13512</v>
      </c>
      <c r="J1036" t="s">
        <v>15993</v>
      </c>
      <c r="K1036">
        <v>20</v>
      </c>
      <c r="L1036" t="e">
        <f>VLOOKUP(J1036,'[1]stockopname_master_item (11)'!B$2:C$3427,2,0)</f>
        <v>#N/A</v>
      </c>
      <c r="M1036" s="14" t="s">
        <v>1071</v>
      </c>
      <c r="N1036" s="15">
        <v>90</v>
      </c>
      <c r="O1036" s="15">
        <f>VLOOKUP(M1036,[2]Sheet1!B$2:C$1721,2,0)</f>
        <v>90</v>
      </c>
      <c r="P1036" s="16" t="str">
        <f t="shared" si="48"/>
        <v>sama</v>
      </c>
      <c r="X1036" t="s">
        <v>14089</v>
      </c>
      <c r="Y1036">
        <v>622</v>
      </c>
      <c r="Z1036">
        <v>622</v>
      </c>
      <c r="AA1036" t="str">
        <f t="shared" si="49"/>
        <v>SAMA</v>
      </c>
      <c r="AC1036" t="s">
        <v>15645</v>
      </c>
      <c r="AD1036">
        <f>VLOOKUP(AC1036,$J$3:$K$1324,2,0)</f>
        <v>625</v>
      </c>
      <c r="AE1036" s="11">
        <f t="shared" si="50"/>
        <v>625</v>
      </c>
    </row>
    <row r="1037" spans="9:31" x14ac:dyDescent="0.25">
      <c r="I1037" t="s">
        <v>13512</v>
      </c>
      <c r="J1037" t="s">
        <v>15994</v>
      </c>
      <c r="K1037">
        <v>3264</v>
      </c>
      <c r="L1037" t="e">
        <f>VLOOKUP(J1037,'[1]stockopname_master_item (11)'!B$2:C$3427,2,0)</f>
        <v>#N/A</v>
      </c>
      <c r="M1037" s="14" t="s">
        <v>1073</v>
      </c>
      <c r="N1037" s="15">
        <v>95</v>
      </c>
      <c r="O1037" s="15">
        <f>VLOOKUP(M1037,[2]Sheet1!B$2:C$1721,2,0)</f>
        <v>95</v>
      </c>
      <c r="P1037" s="16" t="str">
        <f t="shared" si="48"/>
        <v>sama</v>
      </c>
      <c r="X1037" t="s">
        <v>1729</v>
      </c>
      <c r="Y1037">
        <v>1639</v>
      </c>
      <c r="Z1037">
        <v>1639</v>
      </c>
      <c r="AA1037" t="str">
        <f t="shared" si="49"/>
        <v>SAMA</v>
      </c>
      <c r="AC1037" t="s">
        <v>15642</v>
      </c>
      <c r="AD1037">
        <f>VLOOKUP(AC1037,$J$3:$K$1324,2,0)</f>
        <v>116</v>
      </c>
      <c r="AE1037" s="11">
        <f t="shared" si="50"/>
        <v>116</v>
      </c>
    </row>
    <row r="1038" spans="9:31" x14ac:dyDescent="0.25">
      <c r="I1038" t="s">
        <v>13869</v>
      </c>
      <c r="J1038" t="s">
        <v>15996</v>
      </c>
      <c r="K1038">
        <v>925</v>
      </c>
      <c r="L1038" t="e">
        <f>VLOOKUP(J1038,'[1]stockopname_master_item (11)'!B$2:C$3427,2,0)</f>
        <v>#N/A</v>
      </c>
      <c r="M1038" s="14" t="s">
        <v>14061</v>
      </c>
      <c r="N1038" s="15">
        <v>475</v>
      </c>
      <c r="O1038" s="15">
        <f>VLOOKUP(M1038,[2]Sheet1!B$2:C$1721,2,0)</f>
        <v>475</v>
      </c>
      <c r="P1038" s="16" t="str">
        <f t="shared" si="48"/>
        <v>sama</v>
      </c>
      <c r="X1038" t="s">
        <v>8372</v>
      </c>
      <c r="Y1038">
        <v>474</v>
      </c>
      <c r="Z1038">
        <v>474</v>
      </c>
      <c r="AA1038" t="str">
        <f t="shared" si="49"/>
        <v>SAMA</v>
      </c>
      <c r="AC1038" t="s">
        <v>15643</v>
      </c>
      <c r="AD1038">
        <f>VLOOKUP(AC1038,$J$3:$K$1324,2,0)</f>
        <v>1852</v>
      </c>
      <c r="AE1038" s="11">
        <f t="shared" si="50"/>
        <v>1852</v>
      </c>
    </row>
    <row r="1039" spans="9:31" x14ac:dyDescent="0.25">
      <c r="I1039" t="s">
        <v>13870</v>
      </c>
      <c r="J1039" t="s">
        <v>15998</v>
      </c>
      <c r="K1039">
        <v>17</v>
      </c>
      <c r="L1039" t="e">
        <f>VLOOKUP(J1039,'[1]stockopname_master_item (11)'!B$2:C$3427,2,0)</f>
        <v>#N/A</v>
      </c>
      <c r="M1039" s="14" t="s">
        <v>14062</v>
      </c>
      <c r="N1039" s="15">
        <v>467</v>
      </c>
      <c r="O1039" s="15">
        <f>VLOOKUP(M1039,[2]Sheet1!B$2:C$1721,2,0)</f>
        <v>467</v>
      </c>
      <c r="P1039" s="16" t="str">
        <f t="shared" si="48"/>
        <v>sama</v>
      </c>
      <c r="X1039" t="s">
        <v>14090</v>
      </c>
      <c r="Y1039">
        <v>371</v>
      </c>
      <c r="Z1039">
        <v>371</v>
      </c>
      <c r="AA1039" t="str">
        <f t="shared" si="49"/>
        <v>SAMA</v>
      </c>
      <c r="AC1039" t="s">
        <v>15578</v>
      </c>
      <c r="AD1039" t="e">
        <f>VLOOKUP(AC1039,$J$3:$K$1324,2,0)</f>
        <v>#N/A</v>
      </c>
      <c r="AE1039" s="11" t="str">
        <f t="shared" si="50"/>
        <v>0</v>
      </c>
    </row>
    <row r="1040" spans="9:31" x14ac:dyDescent="0.25">
      <c r="I1040" t="s">
        <v>13870</v>
      </c>
      <c r="J1040" t="s">
        <v>15999</v>
      </c>
      <c r="K1040">
        <v>680</v>
      </c>
      <c r="L1040" t="e">
        <f>VLOOKUP(J1040,'[1]stockopname_master_item (11)'!B$2:C$3427,2,0)</f>
        <v>#N/A</v>
      </c>
      <c r="M1040" s="14" t="s">
        <v>1081</v>
      </c>
      <c r="N1040" s="15">
        <v>122222</v>
      </c>
      <c r="O1040" s="15">
        <f>VLOOKUP(M1040,[2]Sheet1!B$2:C$1721,2,0)</f>
        <v>122222</v>
      </c>
      <c r="P1040" s="16" t="str">
        <f t="shared" si="48"/>
        <v>sama</v>
      </c>
      <c r="X1040" t="s">
        <v>14091</v>
      </c>
      <c r="Y1040">
        <v>130</v>
      </c>
      <c r="Z1040">
        <v>130</v>
      </c>
      <c r="AA1040" t="str">
        <f t="shared" si="49"/>
        <v>SAMA</v>
      </c>
      <c r="AC1040" t="s">
        <v>15588</v>
      </c>
      <c r="AD1040">
        <f>VLOOKUP(AC1040,$J$3:$K$1324,2,0)</f>
        <v>205</v>
      </c>
      <c r="AE1040" s="11">
        <f t="shared" si="50"/>
        <v>205</v>
      </c>
    </row>
    <row r="1041" spans="9:31" x14ac:dyDescent="0.25">
      <c r="I1041" t="s">
        <v>13871</v>
      </c>
      <c r="J1041" t="s">
        <v>16002</v>
      </c>
      <c r="K1041">
        <v>140</v>
      </c>
      <c r="L1041" t="e">
        <f>VLOOKUP(J1041,'[1]stockopname_master_item (11)'!B$2:C$3427,2,0)</f>
        <v>#N/A</v>
      </c>
      <c r="M1041" s="14" t="s">
        <v>7917</v>
      </c>
      <c r="N1041" s="15">
        <v>3560</v>
      </c>
      <c r="O1041" s="15">
        <f>VLOOKUP(M1041,[2]Sheet1!B$2:C$1721,2,0)</f>
        <v>3560</v>
      </c>
      <c r="P1041" s="16" t="str">
        <f t="shared" si="48"/>
        <v>sama</v>
      </c>
      <c r="X1041" t="s">
        <v>12878</v>
      </c>
      <c r="Y1041">
        <v>272</v>
      </c>
      <c r="Z1041">
        <v>272</v>
      </c>
      <c r="AA1041" t="str">
        <f t="shared" si="49"/>
        <v>SAMA</v>
      </c>
      <c r="AC1041" t="s">
        <v>15589</v>
      </c>
      <c r="AD1041">
        <f>VLOOKUP(AC1041,$J$3:$K$1324,2,0)</f>
        <v>351</v>
      </c>
      <c r="AE1041" s="11">
        <f t="shared" si="50"/>
        <v>351</v>
      </c>
    </row>
    <row r="1042" spans="9:31" x14ac:dyDescent="0.25">
      <c r="I1042" t="s">
        <v>6017</v>
      </c>
      <c r="J1042" t="s">
        <v>16005</v>
      </c>
      <c r="K1042">
        <v>1173</v>
      </c>
      <c r="L1042" t="e">
        <f>VLOOKUP(J1042,'[1]stockopname_master_item (11)'!B$2:C$3427,2,0)</f>
        <v>#N/A</v>
      </c>
      <c r="M1042" s="14" t="s">
        <v>1083</v>
      </c>
      <c r="N1042" s="15">
        <v>42308</v>
      </c>
      <c r="O1042" s="15">
        <f>VLOOKUP(M1042,[2]Sheet1!B$2:C$1721,2,0)</f>
        <v>42308</v>
      </c>
      <c r="P1042" s="16" t="str">
        <f t="shared" si="48"/>
        <v>sama</v>
      </c>
      <c r="X1042" t="s">
        <v>8400</v>
      </c>
      <c r="Y1042">
        <v>28</v>
      </c>
      <c r="Z1042">
        <v>28</v>
      </c>
      <c r="AA1042" t="str">
        <f t="shared" si="49"/>
        <v>SAMA</v>
      </c>
      <c r="AC1042" t="s">
        <v>15590</v>
      </c>
      <c r="AD1042">
        <f>VLOOKUP(AC1042,$J$3:$K$1324,2,0)</f>
        <v>904</v>
      </c>
      <c r="AE1042" s="11">
        <f t="shared" si="50"/>
        <v>904</v>
      </c>
    </row>
    <row r="1043" spans="9:31" x14ac:dyDescent="0.25">
      <c r="I1043" t="s">
        <v>6017</v>
      </c>
      <c r="J1043" t="s">
        <v>16006</v>
      </c>
      <c r="K1043">
        <v>2200</v>
      </c>
      <c r="L1043" t="e">
        <f>VLOOKUP(J1043,'[1]stockopname_master_item (11)'!B$2:C$3427,2,0)</f>
        <v>#N/A</v>
      </c>
      <c r="M1043" s="14" t="s">
        <v>7928</v>
      </c>
      <c r="N1043" s="15">
        <v>700</v>
      </c>
      <c r="O1043" s="15">
        <f>VLOOKUP(M1043,[2]Sheet1!B$2:C$1721,2,0)</f>
        <v>700</v>
      </c>
      <c r="P1043" s="16" t="str">
        <f t="shared" si="48"/>
        <v>sama</v>
      </c>
      <c r="X1043" t="s">
        <v>8404</v>
      </c>
      <c r="Y1043">
        <v>18</v>
      </c>
      <c r="Z1043">
        <v>18</v>
      </c>
      <c r="AA1043" t="str">
        <f t="shared" si="49"/>
        <v>SAMA</v>
      </c>
      <c r="AC1043" t="s">
        <v>15584</v>
      </c>
      <c r="AD1043" t="e">
        <f>VLOOKUP(AC1043,$J$3:$K$1324,2,0)</f>
        <v>#N/A</v>
      </c>
      <c r="AE1043" s="11" t="str">
        <f t="shared" si="50"/>
        <v>0</v>
      </c>
    </row>
    <row r="1044" spans="9:31" x14ac:dyDescent="0.25">
      <c r="I1044" t="s">
        <v>13873</v>
      </c>
      <c r="J1044" t="s">
        <v>16009</v>
      </c>
      <c r="K1044">
        <v>14</v>
      </c>
      <c r="L1044" t="e">
        <f>VLOOKUP(J1044,'[1]stockopname_master_item (11)'!B$2:C$3427,2,0)</f>
        <v>#N/A</v>
      </c>
      <c r="M1044" s="14" t="s">
        <v>14067</v>
      </c>
      <c r="N1044" s="15">
        <v>315</v>
      </c>
      <c r="O1044" s="15">
        <f>VLOOKUP(M1044,[2]Sheet1!B$2:C$1721,2,0)</f>
        <v>315</v>
      </c>
      <c r="P1044" s="16" t="str">
        <f t="shared" si="48"/>
        <v>sama</v>
      </c>
      <c r="X1044" t="s">
        <v>1170</v>
      </c>
      <c r="Y1044">
        <v>6719</v>
      </c>
      <c r="Z1044">
        <v>6719</v>
      </c>
      <c r="AA1044" t="str">
        <f t="shared" si="49"/>
        <v>SAMA</v>
      </c>
      <c r="AC1044" t="s">
        <v>15585</v>
      </c>
      <c r="AD1044" t="e">
        <f>VLOOKUP(AC1044,$J$3:$K$1324,2,0)</f>
        <v>#N/A</v>
      </c>
      <c r="AE1044" s="11" t="str">
        <f t="shared" si="50"/>
        <v>0</v>
      </c>
    </row>
    <row r="1045" spans="9:31" x14ac:dyDescent="0.25">
      <c r="I1045" t="s">
        <v>13873</v>
      </c>
      <c r="J1045" t="s">
        <v>16010</v>
      </c>
      <c r="K1045">
        <v>850</v>
      </c>
      <c r="L1045" t="e">
        <f>VLOOKUP(J1045,'[1]stockopname_master_item (11)'!B$2:C$3427,2,0)</f>
        <v>#N/A</v>
      </c>
      <c r="M1045" s="14" t="s">
        <v>7941</v>
      </c>
      <c r="N1045" s="15">
        <v>403</v>
      </c>
      <c r="O1045" s="15">
        <f>VLOOKUP(M1045,[2]Sheet1!B$2:C$1721,2,0)</f>
        <v>403</v>
      </c>
      <c r="P1045" s="16" t="str">
        <f t="shared" si="48"/>
        <v>sama</v>
      </c>
      <c r="X1045" t="s">
        <v>1165</v>
      </c>
      <c r="Y1045">
        <v>13204</v>
      </c>
      <c r="Z1045">
        <v>13204</v>
      </c>
      <c r="AA1045" t="str">
        <f t="shared" si="49"/>
        <v>SAMA</v>
      </c>
      <c r="AC1045" t="s">
        <v>15586</v>
      </c>
      <c r="AD1045" t="e">
        <f>VLOOKUP(AC1045,$J$3:$K$1324,2,0)</f>
        <v>#N/A</v>
      </c>
      <c r="AE1045" s="11" t="str">
        <f t="shared" si="50"/>
        <v>0</v>
      </c>
    </row>
    <row r="1046" spans="9:31" x14ac:dyDescent="0.25">
      <c r="I1046" t="s">
        <v>13874</v>
      </c>
      <c r="J1046" t="s">
        <v>16011</v>
      </c>
      <c r="K1046">
        <v>840</v>
      </c>
      <c r="L1046" t="e">
        <f>VLOOKUP(J1046,'[1]stockopname_master_item (11)'!B$2:C$3427,2,0)</f>
        <v>#N/A</v>
      </c>
      <c r="M1046" s="14" t="s">
        <v>7949</v>
      </c>
      <c r="N1046" s="15">
        <v>14000</v>
      </c>
      <c r="O1046" s="15">
        <f>VLOOKUP(M1046,[2]Sheet1!B$2:C$1721,2,0)</f>
        <v>14000</v>
      </c>
      <c r="P1046" s="16" t="str">
        <f t="shared" si="48"/>
        <v>sama</v>
      </c>
      <c r="X1046" t="s">
        <v>1168</v>
      </c>
      <c r="Y1046">
        <v>27673</v>
      </c>
      <c r="Z1046">
        <v>27673</v>
      </c>
      <c r="AA1046" t="str">
        <f t="shared" si="49"/>
        <v>SAMA</v>
      </c>
      <c r="AC1046" t="s">
        <v>15587</v>
      </c>
      <c r="AD1046" t="e">
        <f>VLOOKUP(AC1046,$J$3:$K$1324,2,0)</f>
        <v>#N/A</v>
      </c>
      <c r="AE1046" s="11" t="str">
        <f t="shared" si="50"/>
        <v>0</v>
      </c>
    </row>
    <row r="1047" spans="9:31" x14ac:dyDescent="0.25">
      <c r="I1047" t="s">
        <v>13874</v>
      </c>
      <c r="J1047" t="s">
        <v>16012</v>
      </c>
      <c r="K1047">
        <v>4</v>
      </c>
      <c r="L1047" t="e">
        <f>VLOOKUP(J1047,'[1]stockopname_master_item (11)'!B$2:C$3427,2,0)</f>
        <v>#N/A</v>
      </c>
      <c r="M1047" s="14" t="s">
        <v>14080</v>
      </c>
      <c r="N1047" s="15">
        <v>770</v>
      </c>
      <c r="O1047" s="15">
        <f>VLOOKUP(M1047,[2]Sheet1!B$2:C$1721,2,0)</f>
        <v>770</v>
      </c>
      <c r="P1047" s="16" t="str">
        <f t="shared" si="48"/>
        <v>sama</v>
      </c>
      <c r="X1047" t="s">
        <v>14092</v>
      </c>
      <c r="Y1047">
        <v>758</v>
      </c>
      <c r="Z1047">
        <v>758</v>
      </c>
      <c r="AA1047" t="str">
        <f t="shared" si="49"/>
        <v>SAMA</v>
      </c>
      <c r="AC1047" t="s">
        <v>15591</v>
      </c>
      <c r="AD1047" t="e">
        <f>VLOOKUP(AC1047,$J$3:$K$1324,2,0)</f>
        <v>#N/A</v>
      </c>
      <c r="AE1047" s="11" t="str">
        <f t="shared" si="50"/>
        <v>0</v>
      </c>
    </row>
    <row r="1048" spans="9:31" x14ac:dyDescent="0.25">
      <c r="I1048" t="s">
        <v>6046</v>
      </c>
      <c r="J1048" t="s">
        <v>16016</v>
      </c>
      <c r="K1048">
        <v>5000</v>
      </c>
      <c r="L1048" t="e">
        <f>VLOOKUP(J1048,'[1]stockopname_master_item (11)'!B$2:C$3427,2,0)</f>
        <v>#N/A</v>
      </c>
      <c r="M1048" s="14" t="s">
        <v>9699</v>
      </c>
      <c r="N1048" s="15">
        <v>455</v>
      </c>
      <c r="O1048" s="15">
        <f>VLOOKUP(M1048,[2]Sheet1!B$2:C$1721,2,0)</f>
        <v>455</v>
      </c>
      <c r="P1048" s="16" t="str">
        <f t="shared" si="48"/>
        <v>sama</v>
      </c>
      <c r="X1048" t="s">
        <v>14093</v>
      </c>
      <c r="Y1048">
        <v>660</v>
      </c>
      <c r="Z1048">
        <v>660</v>
      </c>
      <c r="AA1048" t="str">
        <f t="shared" si="49"/>
        <v>SAMA</v>
      </c>
      <c r="AC1048" t="s">
        <v>17469</v>
      </c>
      <c r="AD1048" t="e">
        <f>VLOOKUP(AC1048,$J$3:$K$1324,2,0)</f>
        <v>#N/A</v>
      </c>
      <c r="AE1048" s="11" t="str">
        <f t="shared" si="50"/>
        <v>0</v>
      </c>
    </row>
    <row r="1049" spans="9:31" x14ac:dyDescent="0.25">
      <c r="I1049" t="s">
        <v>6046</v>
      </c>
      <c r="J1049" t="s">
        <v>16018</v>
      </c>
      <c r="K1049">
        <v>2440</v>
      </c>
      <c r="L1049" t="e">
        <f>VLOOKUP(J1049,'[1]stockopname_master_item (11)'!B$2:C$3427,2,0)</f>
        <v>#N/A</v>
      </c>
      <c r="M1049" s="14" t="s">
        <v>14069</v>
      </c>
      <c r="N1049" s="15">
        <v>2146</v>
      </c>
      <c r="O1049" s="15">
        <f>VLOOKUP(M1049,[2]Sheet1!B$2:C$1721,2,0)</f>
        <v>2146</v>
      </c>
      <c r="P1049" s="16" t="str">
        <f t="shared" si="48"/>
        <v>sama</v>
      </c>
      <c r="X1049" t="s">
        <v>8504</v>
      </c>
      <c r="Y1049">
        <v>2</v>
      </c>
      <c r="Z1049">
        <v>2</v>
      </c>
      <c r="AA1049" t="str">
        <f t="shared" si="49"/>
        <v>SAMA</v>
      </c>
      <c r="AC1049" t="s">
        <v>15592</v>
      </c>
      <c r="AD1049" t="e">
        <f>VLOOKUP(AC1049,$J$3:$K$1324,2,0)</f>
        <v>#N/A</v>
      </c>
      <c r="AE1049" s="11" t="str">
        <f t="shared" si="50"/>
        <v>0</v>
      </c>
    </row>
    <row r="1050" spans="9:31" x14ac:dyDescent="0.25">
      <c r="I1050" t="s">
        <v>6065</v>
      </c>
      <c r="J1050" t="s">
        <v>16024</v>
      </c>
      <c r="K1050">
        <v>3920</v>
      </c>
      <c r="L1050" t="e">
        <f>VLOOKUP(J1050,'[1]stockopname_master_item (11)'!B$2:C$3427,2,0)</f>
        <v>#N/A</v>
      </c>
      <c r="M1050" s="14" t="s">
        <v>14070</v>
      </c>
      <c r="N1050" s="15">
        <v>265</v>
      </c>
      <c r="O1050" s="15">
        <f>VLOOKUP(M1050,[2]Sheet1!B$2:C$1721,2,0)</f>
        <v>265</v>
      </c>
      <c r="P1050" s="16" t="str">
        <f t="shared" si="48"/>
        <v>sama</v>
      </c>
      <c r="X1050" t="s">
        <v>8506</v>
      </c>
      <c r="Y1050">
        <v>731</v>
      </c>
      <c r="Z1050">
        <v>731</v>
      </c>
      <c r="AA1050" t="str">
        <f t="shared" si="49"/>
        <v>SAMA</v>
      </c>
      <c r="AC1050" t="s">
        <v>15593</v>
      </c>
      <c r="AD1050">
        <f>VLOOKUP(AC1050,$J$3:$K$1324,2,0)</f>
        <v>320</v>
      </c>
      <c r="AE1050" s="11">
        <f t="shared" si="50"/>
        <v>320</v>
      </c>
    </row>
    <row r="1051" spans="9:31" x14ac:dyDescent="0.25">
      <c r="I1051" t="s">
        <v>6065</v>
      </c>
      <c r="J1051" t="s">
        <v>16025</v>
      </c>
      <c r="K1051">
        <v>6000</v>
      </c>
      <c r="L1051" t="e">
        <f>VLOOKUP(J1051,'[1]stockopname_master_item (11)'!B$2:C$3427,2,0)</f>
        <v>#N/A</v>
      </c>
      <c r="M1051" s="14" t="s">
        <v>8021</v>
      </c>
      <c r="N1051" s="15">
        <v>35</v>
      </c>
      <c r="O1051" s="15">
        <f>VLOOKUP(M1051,[2]Sheet1!B$2:C$1721,2,0)</f>
        <v>35</v>
      </c>
      <c r="P1051" s="16" t="str">
        <f t="shared" si="48"/>
        <v>sama</v>
      </c>
      <c r="X1051" t="s">
        <v>8523</v>
      </c>
      <c r="Y1051">
        <v>1415</v>
      </c>
      <c r="Z1051">
        <v>1415</v>
      </c>
      <c r="AA1051" t="str">
        <f t="shared" si="49"/>
        <v>SAMA</v>
      </c>
      <c r="AC1051" t="s">
        <v>15594</v>
      </c>
      <c r="AD1051">
        <f>VLOOKUP(AC1051,$J$3:$K$1324,2,0)</f>
        <v>16560</v>
      </c>
      <c r="AE1051" s="11">
        <f t="shared" si="50"/>
        <v>16560</v>
      </c>
    </row>
    <row r="1052" spans="9:31" x14ac:dyDescent="0.25">
      <c r="I1052" t="s">
        <v>6067</v>
      </c>
      <c r="J1052" t="s">
        <v>16026</v>
      </c>
      <c r="K1052">
        <v>7</v>
      </c>
      <c r="L1052" t="e">
        <f>VLOOKUP(J1052,'[1]stockopname_master_item (11)'!B$2:C$3427,2,0)</f>
        <v>#N/A</v>
      </c>
      <c r="M1052" s="14" t="s">
        <v>8034</v>
      </c>
      <c r="N1052" s="15">
        <v>480</v>
      </c>
      <c r="O1052" s="15">
        <f>VLOOKUP(M1052,[2]Sheet1!B$2:C$1721,2,0)</f>
        <v>480</v>
      </c>
      <c r="P1052" s="16" t="str">
        <f t="shared" si="48"/>
        <v>sama</v>
      </c>
      <c r="X1052" t="s">
        <v>8529</v>
      </c>
      <c r="Y1052">
        <v>60</v>
      </c>
      <c r="Z1052">
        <v>60</v>
      </c>
      <c r="AA1052" t="str">
        <f t="shared" si="49"/>
        <v>SAMA</v>
      </c>
      <c r="AC1052" t="s">
        <v>15595</v>
      </c>
      <c r="AD1052">
        <f>VLOOKUP(AC1052,$J$3:$K$1324,2,0)</f>
        <v>3</v>
      </c>
      <c r="AE1052" s="11">
        <f t="shared" si="50"/>
        <v>3</v>
      </c>
    </row>
    <row r="1053" spans="9:31" x14ac:dyDescent="0.25">
      <c r="I1053" t="s">
        <v>6067</v>
      </c>
      <c r="J1053" t="s">
        <v>16028</v>
      </c>
      <c r="K1053">
        <v>4040</v>
      </c>
      <c r="L1053" t="e">
        <f>VLOOKUP(J1053,'[1]stockopname_master_item (11)'!B$2:C$3427,2,0)</f>
        <v>#N/A</v>
      </c>
      <c r="M1053" s="14" t="s">
        <v>1096</v>
      </c>
      <c r="N1053" s="15">
        <v>100</v>
      </c>
      <c r="O1053" s="15">
        <f>VLOOKUP(M1053,[2]Sheet1!B$2:C$1721,2,0)</f>
        <v>100</v>
      </c>
      <c r="P1053" s="16" t="str">
        <f t="shared" si="48"/>
        <v>sama</v>
      </c>
      <c r="X1053" t="s">
        <v>8535</v>
      </c>
      <c r="Y1053">
        <v>926</v>
      </c>
      <c r="Z1053">
        <v>926</v>
      </c>
      <c r="AA1053" t="str">
        <f t="shared" si="49"/>
        <v>SAMA</v>
      </c>
      <c r="AC1053" t="s">
        <v>15596</v>
      </c>
      <c r="AD1053" t="e">
        <f>VLOOKUP(AC1053,$J$3:$K$1324,2,0)</f>
        <v>#N/A</v>
      </c>
      <c r="AE1053" s="11" t="str">
        <f t="shared" si="50"/>
        <v>0</v>
      </c>
    </row>
    <row r="1054" spans="9:31" x14ac:dyDescent="0.25">
      <c r="I1054" t="s">
        <v>6076</v>
      </c>
      <c r="J1054" t="s">
        <v>16030</v>
      </c>
      <c r="K1054">
        <v>164</v>
      </c>
      <c r="L1054" t="e">
        <f>VLOOKUP(J1054,'[1]stockopname_master_item (11)'!B$2:C$3427,2,0)</f>
        <v>#N/A</v>
      </c>
      <c r="M1054" s="14" t="s">
        <v>1098</v>
      </c>
      <c r="N1054" s="15">
        <v>3</v>
      </c>
      <c r="O1054" s="15">
        <f>VLOOKUP(M1054,[2]Sheet1!B$2:C$1721,2,0)</f>
        <v>3</v>
      </c>
      <c r="P1054" s="16" t="str">
        <f t="shared" si="48"/>
        <v>sama</v>
      </c>
      <c r="X1054" t="s">
        <v>8538</v>
      </c>
      <c r="Y1054">
        <v>1</v>
      </c>
      <c r="Z1054">
        <v>1</v>
      </c>
      <c r="AA1054" t="str">
        <f t="shared" si="49"/>
        <v>SAMA</v>
      </c>
      <c r="AC1054" t="s">
        <v>15597</v>
      </c>
      <c r="AD1054" t="e">
        <f>VLOOKUP(AC1054,$J$3:$K$1324,2,0)</f>
        <v>#N/A</v>
      </c>
      <c r="AE1054" s="11" t="str">
        <f t="shared" si="50"/>
        <v>0</v>
      </c>
    </row>
    <row r="1055" spans="9:31" x14ac:dyDescent="0.25">
      <c r="I1055" t="s">
        <v>6076</v>
      </c>
      <c r="J1055" t="s">
        <v>16031</v>
      </c>
      <c r="K1055">
        <v>200</v>
      </c>
      <c r="L1055" t="e">
        <f>VLOOKUP(J1055,'[1]stockopname_master_item (11)'!B$2:C$3427,2,0)</f>
        <v>#N/A</v>
      </c>
      <c r="M1055" s="14" t="s">
        <v>8040</v>
      </c>
      <c r="N1055" s="15">
        <v>15160</v>
      </c>
      <c r="O1055" s="15">
        <f>VLOOKUP(M1055,[2]Sheet1!B$2:C$1721,2,0)</f>
        <v>15160</v>
      </c>
      <c r="P1055" s="16" t="str">
        <f t="shared" si="48"/>
        <v>sama</v>
      </c>
      <c r="X1055" t="s">
        <v>8540</v>
      </c>
      <c r="Y1055">
        <v>1</v>
      </c>
      <c r="Z1055">
        <v>1</v>
      </c>
      <c r="AA1055" t="str">
        <f t="shared" si="49"/>
        <v>SAMA</v>
      </c>
      <c r="AC1055" t="s">
        <v>15579</v>
      </c>
      <c r="AD1055" t="e">
        <f>VLOOKUP(AC1055,$J$3:$K$1324,2,0)</f>
        <v>#N/A</v>
      </c>
      <c r="AE1055" s="11" t="str">
        <f t="shared" si="50"/>
        <v>0</v>
      </c>
    </row>
    <row r="1056" spans="9:31" x14ac:dyDescent="0.25">
      <c r="I1056" t="s">
        <v>6110</v>
      </c>
      <c r="J1056" t="s">
        <v>16040</v>
      </c>
      <c r="K1056">
        <v>340</v>
      </c>
      <c r="L1056" t="e">
        <f>VLOOKUP(J1056,'[1]stockopname_master_item (11)'!B$2:C$3427,2,0)</f>
        <v>#N/A</v>
      </c>
      <c r="M1056" s="14" t="s">
        <v>9720</v>
      </c>
      <c r="N1056" s="15">
        <v>410</v>
      </c>
      <c r="O1056" s="15">
        <f>VLOOKUP(M1056,[2]Sheet1!B$2:C$1721,2,0)</f>
        <v>410</v>
      </c>
      <c r="P1056" s="16" t="str">
        <f t="shared" si="48"/>
        <v>sama</v>
      </c>
      <c r="X1056" t="s">
        <v>8549</v>
      </c>
      <c r="Y1056">
        <v>18</v>
      </c>
      <c r="Z1056">
        <v>18</v>
      </c>
      <c r="AA1056" t="str">
        <f t="shared" si="49"/>
        <v>SAMA</v>
      </c>
      <c r="AC1056" t="s">
        <v>15580</v>
      </c>
      <c r="AD1056" t="e">
        <f>VLOOKUP(AC1056,$J$3:$K$1324,2,0)</f>
        <v>#N/A</v>
      </c>
      <c r="AE1056" s="11" t="str">
        <f t="shared" si="50"/>
        <v>0</v>
      </c>
    </row>
    <row r="1057" spans="9:31" x14ac:dyDescent="0.25">
      <c r="I1057" t="s">
        <v>6110</v>
      </c>
      <c r="J1057" t="s">
        <v>16041</v>
      </c>
      <c r="K1057">
        <v>60</v>
      </c>
      <c r="L1057" t="e">
        <f>VLOOKUP(J1057,'[1]stockopname_master_item (11)'!B$2:C$3427,2,0)</f>
        <v>#N/A</v>
      </c>
      <c r="M1057" s="14" t="s">
        <v>9728</v>
      </c>
      <c r="N1057" s="15">
        <v>53</v>
      </c>
      <c r="O1057" s="15">
        <f>VLOOKUP(M1057,[2]Sheet1!B$2:C$1721,2,0)</f>
        <v>53</v>
      </c>
      <c r="P1057" s="16" t="str">
        <f t="shared" si="48"/>
        <v>sama</v>
      </c>
      <c r="X1057" t="s">
        <v>14098</v>
      </c>
      <c r="Y1057">
        <v>2484</v>
      </c>
      <c r="Z1057">
        <v>2484</v>
      </c>
      <c r="AA1057" t="str">
        <f t="shared" si="49"/>
        <v>SAMA</v>
      </c>
      <c r="AC1057" t="s">
        <v>15581</v>
      </c>
      <c r="AD1057" t="e">
        <f>VLOOKUP(AC1057,$J$3:$K$1324,2,0)</f>
        <v>#N/A</v>
      </c>
      <c r="AE1057" s="11" t="str">
        <f t="shared" si="50"/>
        <v>0</v>
      </c>
    </row>
    <row r="1058" spans="9:31" x14ac:dyDescent="0.25">
      <c r="I1058" t="s">
        <v>6110</v>
      </c>
      <c r="J1058" t="s">
        <v>16042</v>
      </c>
      <c r="K1058">
        <v>18</v>
      </c>
      <c r="L1058" t="e">
        <f>VLOOKUP(J1058,'[1]stockopname_master_item (11)'!B$2:C$3427,2,0)</f>
        <v>#N/A</v>
      </c>
      <c r="M1058" s="14" t="s">
        <v>9712</v>
      </c>
      <c r="N1058" s="15">
        <v>2</v>
      </c>
      <c r="O1058" s="15">
        <f>VLOOKUP(M1058,[2]Sheet1!B$2:C$1721,2,0)</f>
        <v>2</v>
      </c>
      <c r="P1058" s="16" t="str">
        <f t="shared" si="48"/>
        <v>sama</v>
      </c>
      <c r="X1058" t="s">
        <v>14099</v>
      </c>
      <c r="Y1058">
        <v>208</v>
      </c>
      <c r="Z1058">
        <v>208</v>
      </c>
      <c r="AA1058" t="str">
        <f t="shared" si="49"/>
        <v>SAMA</v>
      </c>
      <c r="AC1058" t="s">
        <v>15582</v>
      </c>
      <c r="AD1058" t="e">
        <f>VLOOKUP(AC1058,$J$3:$K$1324,2,0)</f>
        <v>#N/A</v>
      </c>
      <c r="AE1058" s="11" t="str">
        <f t="shared" si="50"/>
        <v>0</v>
      </c>
    </row>
    <row r="1059" spans="9:31" x14ac:dyDescent="0.25">
      <c r="I1059" t="s">
        <v>13875</v>
      </c>
      <c r="J1059" t="s">
        <v>16046</v>
      </c>
      <c r="K1059">
        <v>9</v>
      </c>
      <c r="L1059" t="e">
        <f>VLOOKUP(J1059,'[1]stockopname_master_item (11)'!B$2:C$3427,2,0)</f>
        <v>#N/A</v>
      </c>
      <c r="M1059" s="14" t="s">
        <v>8056</v>
      </c>
      <c r="N1059" s="15">
        <v>3126</v>
      </c>
      <c r="O1059" s="15">
        <f>VLOOKUP(M1059,[2]Sheet1!B$2:C$1721,2,0)</f>
        <v>3126</v>
      </c>
      <c r="P1059" s="16" t="str">
        <f t="shared" si="48"/>
        <v>sama</v>
      </c>
      <c r="X1059" t="s">
        <v>14100</v>
      </c>
      <c r="Y1059">
        <v>35</v>
      </c>
      <c r="Z1059">
        <v>35</v>
      </c>
      <c r="AA1059" t="str">
        <f t="shared" si="49"/>
        <v>SAMA</v>
      </c>
      <c r="AC1059" t="s">
        <v>15583</v>
      </c>
      <c r="AD1059" t="e">
        <f>VLOOKUP(AC1059,$J$3:$K$1324,2,0)</f>
        <v>#N/A</v>
      </c>
      <c r="AE1059" s="11" t="str">
        <f t="shared" si="50"/>
        <v>0</v>
      </c>
    </row>
    <row r="1060" spans="9:31" x14ac:dyDescent="0.25">
      <c r="I1060" t="s">
        <v>13875</v>
      </c>
      <c r="J1060" t="s">
        <v>16047</v>
      </c>
      <c r="K1060">
        <v>40</v>
      </c>
      <c r="L1060" t="e">
        <f>VLOOKUP(J1060,'[1]stockopname_master_item (11)'!B$2:C$3427,2,0)</f>
        <v>#N/A</v>
      </c>
      <c r="M1060" s="14" t="s">
        <v>9724</v>
      </c>
      <c r="N1060" s="15">
        <v>97</v>
      </c>
      <c r="O1060" s="15">
        <f>VLOOKUP(M1060,[2]Sheet1!B$2:C$1721,2,0)</f>
        <v>97</v>
      </c>
      <c r="P1060" s="16" t="str">
        <f t="shared" si="48"/>
        <v>sama</v>
      </c>
      <c r="X1060" t="s">
        <v>8569</v>
      </c>
      <c r="Y1060">
        <v>3990</v>
      </c>
      <c r="Z1060">
        <v>3990</v>
      </c>
      <c r="AA1060" t="str">
        <f t="shared" si="49"/>
        <v>SAMA</v>
      </c>
      <c r="AC1060" t="s">
        <v>14271</v>
      </c>
      <c r="AD1060">
        <f>VLOOKUP(AC1060,$J$3:$K$1324,2,0)</f>
        <v>1</v>
      </c>
      <c r="AE1060" s="11">
        <f t="shared" si="50"/>
        <v>1</v>
      </c>
    </row>
    <row r="1061" spans="9:31" x14ac:dyDescent="0.25">
      <c r="I1061" t="s">
        <v>13877</v>
      </c>
      <c r="J1061" t="s">
        <v>16050</v>
      </c>
      <c r="K1061">
        <v>1</v>
      </c>
      <c r="L1061" t="e">
        <f>VLOOKUP(J1061,'[1]stockopname_master_item (11)'!B$2:C$3427,2,0)</f>
        <v>#N/A</v>
      </c>
      <c r="M1061" s="14" t="s">
        <v>9710</v>
      </c>
      <c r="N1061" s="15">
        <v>1353</v>
      </c>
      <c r="O1061" s="15">
        <f>VLOOKUP(M1061,[2]Sheet1!B$2:C$1721,2,0)</f>
        <v>1353</v>
      </c>
      <c r="P1061" s="16" t="str">
        <f t="shared" si="48"/>
        <v>sama</v>
      </c>
      <c r="X1061" t="s">
        <v>8573</v>
      </c>
      <c r="Y1061">
        <v>15017</v>
      </c>
      <c r="Z1061">
        <v>15017</v>
      </c>
      <c r="AA1061" t="str">
        <f t="shared" si="49"/>
        <v>SAMA</v>
      </c>
      <c r="AC1061" t="s">
        <v>15600</v>
      </c>
      <c r="AD1061" t="e">
        <f>VLOOKUP(AC1061,$J$3:$K$1324,2,0)</f>
        <v>#N/A</v>
      </c>
      <c r="AE1061" s="11" t="str">
        <f t="shared" si="50"/>
        <v>0</v>
      </c>
    </row>
    <row r="1062" spans="9:31" x14ac:dyDescent="0.25">
      <c r="I1062" t="s">
        <v>13877</v>
      </c>
      <c r="J1062" t="s">
        <v>16053</v>
      </c>
      <c r="K1062">
        <v>17660</v>
      </c>
      <c r="L1062" t="e">
        <f>VLOOKUP(J1062,'[1]stockopname_master_item (11)'!B$2:C$3427,2,0)</f>
        <v>#N/A</v>
      </c>
      <c r="M1062" s="14" t="s">
        <v>8054</v>
      </c>
      <c r="N1062" s="15">
        <v>36</v>
      </c>
      <c r="O1062" s="15">
        <f>VLOOKUP(M1062,[2]Sheet1!B$2:C$1721,2,0)</f>
        <v>36</v>
      </c>
      <c r="P1062" s="16" t="str">
        <f t="shared" si="48"/>
        <v>sama</v>
      </c>
      <c r="X1062" t="s">
        <v>14101</v>
      </c>
      <c r="Y1062">
        <v>400</v>
      </c>
      <c r="Z1062">
        <v>400</v>
      </c>
      <c r="AA1062" t="str">
        <f t="shared" si="49"/>
        <v>SAMA</v>
      </c>
      <c r="AC1062" t="s">
        <v>15602</v>
      </c>
      <c r="AD1062" t="e">
        <f>VLOOKUP(AC1062,$J$3:$K$1324,2,0)</f>
        <v>#N/A</v>
      </c>
      <c r="AE1062" s="11" t="str">
        <f t="shared" si="50"/>
        <v>0</v>
      </c>
    </row>
    <row r="1063" spans="9:31" x14ac:dyDescent="0.25">
      <c r="I1063" t="s">
        <v>6136</v>
      </c>
      <c r="J1063" t="s">
        <v>16054</v>
      </c>
      <c r="K1063">
        <v>5</v>
      </c>
      <c r="L1063" t="e">
        <f>VLOOKUP(J1063,'[1]stockopname_master_item (11)'!B$2:C$3427,2,0)</f>
        <v>#N/A</v>
      </c>
      <c r="M1063" s="14" t="s">
        <v>9718</v>
      </c>
      <c r="N1063" s="15">
        <v>254</v>
      </c>
      <c r="O1063" s="15">
        <f>VLOOKUP(M1063,[2]Sheet1!B$2:C$1721,2,0)</f>
        <v>254</v>
      </c>
      <c r="P1063" s="16" t="str">
        <f t="shared" si="48"/>
        <v>sama</v>
      </c>
      <c r="X1063" t="s">
        <v>14102</v>
      </c>
      <c r="Y1063">
        <v>285</v>
      </c>
      <c r="Z1063">
        <v>285</v>
      </c>
      <c r="AA1063" t="str">
        <f t="shared" si="49"/>
        <v>SAMA</v>
      </c>
      <c r="AC1063" t="s">
        <v>15603</v>
      </c>
      <c r="AD1063" t="e">
        <f>VLOOKUP(AC1063,$J$3:$K$1324,2,0)</f>
        <v>#N/A</v>
      </c>
      <c r="AE1063" s="11" t="str">
        <f t="shared" si="50"/>
        <v>0</v>
      </c>
    </row>
    <row r="1064" spans="9:31" x14ac:dyDescent="0.25">
      <c r="I1064" t="s">
        <v>6136</v>
      </c>
      <c r="J1064" t="s">
        <v>16056</v>
      </c>
      <c r="K1064">
        <v>105</v>
      </c>
      <c r="L1064" t="e">
        <f>VLOOKUP(J1064,'[1]stockopname_master_item (11)'!B$2:C$3427,2,0)</f>
        <v>#N/A</v>
      </c>
      <c r="M1064" s="14" t="s">
        <v>9708</v>
      </c>
      <c r="N1064" s="15">
        <v>101</v>
      </c>
      <c r="O1064" s="15">
        <f>VLOOKUP(M1064,[2]Sheet1!B$2:C$1721,2,0)</f>
        <v>101</v>
      </c>
      <c r="P1064" s="16" t="str">
        <f t="shared" si="48"/>
        <v>sama</v>
      </c>
      <c r="X1064" t="s">
        <v>8608</v>
      </c>
      <c r="Y1064">
        <v>471</v>
      </c>
      <c r="Z1064">
        <v>471</v>
      </c>
      <c r="AA1064" t="str">
        <f t="shared" si="49"/>
        <v>SAMA</v>
      </c>
      <c r="AC1064" t="s">
        <v>15604</v>
      </c>
      <c r="AD1064">
        <f>VLOOKUP(AC1064,$J$3:$K$1324,2,0)</f>
        <v>1395</v>
      </c>
      <c r="AE1064" s="11">
        <f t="shared" si="50"/>
        <v>1395</v>
      </c>
    </row>
    <row r="1065" spans="9:31" x14ac:dyDescent="0.25">
      <c r="I1065" t="s">
        <v>6139</v>
      </c>
      <c r="J1065" t="s">
        <v>16057</v>
      </c>
      <c r="K1065">
        <v>190</v>
      </c>
      <c r="L1065" t="e">
        <f>VLOOKUP(J1065,'[1]stockopname_master_item (11)'!B$2:C$3427,2,0)</f>
        <v>#N/A</v>
      </c>
      <c r="M1065" s="14" t="s">
        <v>9722</v>
      </c>
      <c r="N1065" s="15">
        <v>166</v>
      </c>
      <c r="O1065" s="15">
        <f>VLOOKUP(M1065,[2]Sheet1!B$2:C$1721,2,0)</f>
        <v>166</v>
      </c>
      <c r="P1065" s="16" t="str">
        <f t="shared" si="48"/>
        <v>sama</v>
      </c>
      <c r="X1065" t="s">
        <v>8611</v>
      </c>
      <c r="Y1065">
        <v>162</v>
      </c>
      <c r="Z1065">
        <v>162</v>
      </c>
      <c r="AA1065" t="str">
        <f t="shared" si="49"/>
        <v>SAMA</v>
      </c>
      <c r="AC1065" t="s">
        <v>15613</v>
      </c>
      <c r="AD1065">
        <f>VLOOKUP(AC1065,$J$3:$K$1324,2,0)</f>
        <v>337</v>
      </c>
      <c r="AE1065" s="11">
        <f t="shared" si="50"/>
        <v>337</v>
      </c>
    </row>
    <row r="1066" spans="9:31" x14ac:dyDescent="0.25">
      <c r="I1066" t="s">
        <v>6142</v>
      </c>
      <c r="J1066" t="s">
        <v>16058</v>
      </c>
      <c r="K1066">
        <v>315</v>
      </c>
      <c r="L1066" t="e">
        <f>VLOOKUP(J1066,'[1]stockopname_master_item (11)'!B$2:C$3427,2,0)</f>
        <v>#N/A</v>
      </c>
      <c r="M1066" s="14" t="s">
        <v>8058</v>
      </c>
      <c r="N1066" s="15">
        <v>507</v>
      </c>
      <c r="O1066" s="15">
        <f>VLOOKUP(M1066,[2]Sheet1!B$2:C$1721,2,0)</f>
        <v>507</v>
      </c>
      <c r="P1066" s="16" t="str">
        <f t="shared" si="48"/>
        <v>sama</v>
      </c>
      <c r="X1066" t="s">
        <v>8619</v>
      </c>
      <c r="Y1066">
        <v>518</v>
      </c>
      <c r="Z1066">
        <v>518</v>
      </c>
      <c r="AA1066" t="str">
        <f t="shared" si="49"/>
        <v>SAMA</v>
      </c>
      <c r="AC1066" t="s">
        <v>15618</v>
      </c>
      <c r="AD1066">
        <f>VLOOKUP(AC1066,$J$3:$K$1324,2,0)</f>
        <v>81</v>
      </c>
      <c r="AE1066" s="11">
        <f t="shared" si="50"/>
        <v>81</v>
      </c>
    </row>
    <row r="1067" spans="9:31" x14ac:dyDescent="0.25">
      <c r="I1067" t="s">
        <v>6144</v>
      </c>
      <c r="J1067" t="s">
        <v>16059</v>
      </c>
      <c r="K1067">
        <v>15180</v>
      </c>
      <c r="L1067" t="e">
        <f>VLOOKUP(J1067,'[1]stockopname_master_item (11)'!B$2:C$3427,2,0)</f>
        <v>#N/A</v>
      </c>
      <c r="M1067" s="14" t="s">
        <v>9703</v>
      </c>
      <c r="N1067" s="15">
        <v>921</v>
      </c>
      <c r="O1067" s="15">
        <f>VLOOKUP(M1067,[2]Sheet1!B$2:C$1721,2,0)</f>
        <v>921</v>
      </c>
      <c r="P1067" s="16" t="str">
        <f t="shared" si="48"/>
        <v>sama</v>
      </c>
      <c r="X1067" t="s">
        <v>14103</v>
      </c>
      <c r="Y1067">
        <v>3467</v>
      </c>
      <c r="Z1067">
        <v>3467</v>
      </c>
      <c r="AA1067" t="str">
        <f t="shared" si="49"/>
        <v>SAMA</v>
      </c>
      <c r="AC1067" t="s">
        <v>17328</v>
      </c>
      <c r="AD1067" t="e">
        <f>VLOOKUP(AC1067,$J$3:$K$1324,2,0)</f>
        <v>#N/A</v>
      </c>
      <c r="AE1067" s="11" t="str">
        <f t="shared" si="50"/>
        <v>0</v>
      </c>
    </row>
    <row r="1068" spans="9:31" x14ac:dyDescent="0.25">
      <c r="I1068" t="s">
        <v>6180</v>
      </c>
      <c r="J1068" t="s">
        <v>16069</v>
      </c>
      <c r="K1068">
        <v>717</v>
      </c>
      <c r="L1068" t="e">
        <f>VLOOKUP(J1068,'[1]stockopname_master_item (11)'!B$2:C$3427,2,0)</f>
        <v>#N/A</v>
      </c>
      <c r="M1068" s="14" t="s">
        <v>14073</v>
      </c>
      <c r="N1068" s="15">
        <v>3569</v>
      </c>
      <c r="O1068" s="15">
        <f>VLOOKUP(M1068,[2]Sheet1!B$2:C$1721,2,0)</f>
        <v>3569</v>
      </c>
      <c r="P1068" s="16" t="str">
        <f t="shared" si="48"/>
        <v>sama</v>
      </c>
      <c r="X1068" t="s">
        <v>14104</v>
      </c>
      <c r="Y1068">
        <v>2</v>
      </c>
      <c r="Z1068">
        <v>2</v>
      </c>
      <c r="AA1068" t="str">
        <f t="shared" si="49"/>
        <v>SAMA</v>
      </c>
      <c r="AC1068" t="s">
        <v>14274</v>
      </c>
      <c r="AD1068">
        <f>VLOOKUP(AC1068,$J$3:$K$1324,2,0)</f>
        <v>33533</v>
      </c>
      <c r="AE1068" s="11">
        <f t="shared" si="50"/>
        <v>33533</v>
      </c>
    </row>
    <row r="1069" spans="9:31" x14ac:dyDescent="0.25">
      <c r="I1069" t="s">
        <v>6210</v>
      </c>
      <c r="J1069" t="s">
        <v>16077</v>
      </c>
      <c r="K1069">
        <v>870</v>
      </c>
      <c r="L1069" t="e">
        <f>VLOOKUP(J1069,'[1]stockopname_master_item (11)'!B$2:C$3427,2,0)</f>
        <v>#N/A</v>
      </c>
      <c r="M1069" s="14" t="s">
        <v>14074</v>
      </c>
      <c r="N1069" s="15">
        <v>1365</v>
      </c>
      <c r="O1069" s="15">
        <f>VLOOKUP(M1069,[2]Sheet1!B$2:C$1721,2,0)</f>
        <v>1365</v>
      </c>
      <c r="P1069" s="16" t="str">
        <f t="shared" si="48"/>
        <v>sama</v>
      </c>
      <c r="X1069" t="s">
        <v>14105</v>
      </c>
      <c r="Y1069">
        <v>731</v>
      </c>
      <c r="Z1069">
        <v>731</v>
      </c>
      <c r="AA1069" t="str">
        <f t="shared" si="49"/>
        <v>SAMA</v>
      </c>
      <c r="AC1069" t="s">
        <v>15619</v>
      </c>
      <c r="AD1069">
        <f>VLOOKUP(AC1069,$J$3:$K$1324,2,0)</f>
        <v>118681</v>
      </c>
      <c r="AE1069" s="11">
        <f t="shared" si="50"/>
        <v>118681</v>
      </c>
    </row>
    <row r="1070" spans="9:31" x14ac:dyDescent="0.25">
      <c r="I1070" t="s">
        <v>6225</v>
      </c>
      <c r="J1070" t="s">
        <v>16079</v>
      </c>
      <c r="K1070">
        <v>2</v>
      </c>
      <c r="L1070" t="e">
        <f>VLOOKUP(J1070,'[1]stockopname_master_item (11)'!B$2:C$3427,2,0)</f>
        <v>#N/A</v>
      </c>
      <c r="M1070" s="14" t="s">
        <v>14077</v>
      </c>
      <c r="N1070" s="15">
        <v>433</v>
      </c>
      <c r="O1070" s="15">
        <f>VLOOKUP(M1070,[2]Sheet1!B$2:C$1721,2,0)</f>
        <v>433</v>
      </c>
      <c r="P1070" s="16" t="str">
        <f t="shared" si="48"/>
        <v>sama</v>
      </c>
      <c r="X1070" t="s">
        <v>8639</v>
      </c>
      <c r="Y1070">
        <v>10</v>
      </c>
      <c r="Z1070">
        <v>10</v>
      </c>
      <c r="AA1070" t="str">
        <f t="shared" si="49"/>
        <v>SAMA</v>
      </c>
      <c r="AC1070" t="s">
        <v>15623</v>
      </c>
      <c r="AD1070">
        <f>VLOOKUP(AC1070,$J$3:$K$1324,2,0)</f>
        <v>7853</v>
      </c>
      <c r="AE1070" s="11">
        <f t="shared" si="50"/>
        <v>7853</v>
      </c>
    </row>
    <row r="1071" spans="9:31" x14ac:dyDescent="0.25">
      <c r="I1071" t="s">
        <v>6225</v>
      </c>
      <c r="J1071" t="s">
        <v>16080</v>
      </c>
      <c r="K1071">
        <v>80</v>
      </c>
      <c r="L1071" t="e">
        <f>VLOOKUP(J1071,'[1]stockopname_master_item (11)'!B$2:C$3427,2,0)</f>
        <v>#N/A</v>
      </c>
      <c r="M1071" s="14" t="s">
        <v>14076</v>
      </c>
      <c r="N1071" s="15">
        <v>2182</v>
      </c>
      <c r="O1071" s="15">
        <f>VLOOKUP(M1071,[2]Sheet1!B$2:C$1721,2,0)</f>
        <v>2182</v>
      </c>
      <c r="P1071" s="16" t="str">
        <f t="shared" si="48"/>
        <v>sama</v>
      </c>
      <c r="X1071" t="s">
        <v>14107</v>
      </c>
      <c r="Y1071">
        <v>28</v>
      </c>
      <c r="Z1071">
        <v>28</v>
      </c>
      <c r="AA1071" t="str">
        <f t="shared" si="49"/>
        <v>SAMA</v>
      </c>
      <c r="AC1071" t="s">
        <v>15624</v>
      </c>
      <c r="AD1071">
        <f>VLOOKUP(AC1071,$J$3:$K$1324,2,0)</f>
        <v>7900</v>
      </c>
      <c r="AE1071" s="11">
        <f t="shared" si="50"/>
        <v>7900</v>
      </c>
    </row>
    <row r="1072" spans="9:31" x14ac:dyDescent="0.25">
      <c r="I1072" t="s">
        <v>6225</v>
      </c>
      <c r="J1072" t="s">
        <v>16081</v>
      </c>
      <c r="K1072">
        <v>1160</v>
      </c>
      <c r="L1072" t="e">
        <f>VLOOKUP(J1072,'[1]stockopname_master_item (11)'!B$2:C$3427,2,0)</f>
        <v>#N/A</v>
      </c>
      <c r="M1072" s="14" t="s">
        <v>14075</v>
      </c>
      <c r="N1072" s="15">
        <v>5507</v>
      </c>
      <c r="O1072" s="15">
        <f>VLOOKUP(M1072,[2]Sheet1!B$2:C$1721,2,0)</f>
        <v>5507</v>
      </c>
      <c r="P1072" s="16" t="str">
        <f t="shared" si="48"/>
        <v>sama</v>
      </c>
      <c r="X1072" t="s">
        <v>8648</v>
      </c>
      <c r="Y1072">
        <v>9.999999997489799E-4</v>
      </c>
      <c r="Z1072">
        <v>1.0000000002036999E-3</v>
      </c>
      <c r="AA1072" t="str">
        <f t="shared" si="49"/>
        <v>TIDAK</v>
      </c>
      <c r="AB1072" t="s">
        <v>18136</v>
      </c>
      <c r="AC1072" t="s">
        <v>15625</v>
      </c>
      <c r="AD1072" t="e">
        <f>VLOOKUP(AC1072,$J$3:$K$1324,2,0)</f>
        <v>#N/A</v>
      </c>
      <c r="AE1072" s="11" t="str">
        <f t="shared" si="50"/>
        <v>0</v>
      </c>
    </row>
    <row r="1073" spans="9:31" x14ac:dyDescent="0.25">
      <c r="I1073" t="s">
        <v>6225</v>
      </c>
      <c r="J1073" t="s">
        <v>16082</v>
      </c>
      <c r="K1073">
        <v>840</v>
      </c>
      <c r="L1073" t="e">
        <f>VLOOKUP(J1073,'[1]stockopname_master_item (11)'!B$2:C$3427,2,0)</f>
        <v>#N/A</v>
      </c>
      <c r="M1073" s="14" t="s">
        <v>14078</v>
      </c>
      <c r="N1073" s="15">
        <v>696</v>
      </c>
      <c r="O1073" s="15">
        <f>VLOOKUP(M1073,[2]Sheet1!B$2:C$1721,2,0)</f>
        <v>696</v>
      </c>
      <c r="P1073" s="16" t="str">
        <f t="shared" si="48"/>
        <v>sama</v>
      </c>
      <c r="X1073" t="s">
        <v>14108</v>
      </c>
      <c r="Y1073">
        <v>38</v>
      </c>
      <c r="Z1073">
        <v>38</v>
      </c>
      <c r="AA1073" t="str">
        <f t="shared" si="49"/>
        <v>SAMA</v>
      </c>
      <c r="AC1073" t="s">
        <v>15626</v>
      </c>
      <c r="AD1073" t="e">
        <f>VLOOKUP(AC1073,$J$3:$K$1324,2,0)</f>
        <v>#N/A</v>
      </c>
      <c r="AE1073" s="11" t="str">
        <f t="shared" si="50"/>
        <v>0</v>
      </c>
    </row>
    <row r="1074" spans="9:31" x14ac:dyDescent="0.25">
      <c r="I1074" t="s">
        <v>13879</v>
      </c>
      <c r="J1074" t="s">
        <v>16087</v>
      </c>
      <c r="K1074">
        <v>10813</v>
      </c>
      <c r="L1074" t="e">
        <f>VLOOKUP(J1074,'[1]stockopname_master_item (11)'!B$2:C$3427,2,0)</f>
        <v>#N/A</v>
      </c>
      <c r="M1074" s="14" t="s">
        <v>14079</v>
      </c>
      <c r="N1074" s="15">
        <v>1791</v>
      </c>
      <c r="O1074" s="15">
        <f>VLOOKUP(M1074,[2]Sheet1!B$2:C$1721,2,0)</f>
        <v>1791</v>
      </c>
      <c r="P1074" s="16" t="str">
        <f t="shared" si="48"/>
        <v>sama</v>
      </c>
      <c r="X1074" t="s">
        <v>8655</v>
      </c>
      <c r="Y1074">
        <v>10</v>
      </c>
      <c r="Z1074">
        <v>10</v>
      </c>
      <c r="AA1074" t="str">
        <f t="shared" si="49"/>
        <v>SAMA</v>
      </c>
      <c r="AC1074" t="s">
        <v>15627</v>
      </c>
      <c r="AD1074">
        <f>VLOOKUP(AC1074,$J$3:$K$1324,2,0)</f>
        <v>4</v>
      </c>
      <c r="AE1074" s="11">
        <f t="shared" si="50"/>
        <v>4</v>
      </c>
    </row>
    <row r="1075" spans="9:31" x14ac:dyDescent="0.25">
      <c r="I1075" t="s">
        <v>13881</v>
      </c>
      <c r="J1075" t="s">
        <v>16089</v>
      </c>
      <c r="K1075">
        <v>133</v>
      </c>
      <c r="L1075" t="e">
        <f>VLOOKUP(J1075,'[1]stockopname_master_item (11)'!B$2:C$3427,2,0)</f>
        <v>#N/A</v>
      </c>
      <c r="M1075" s="14" t="s">
        <v>8100</v>
      </c>
      <c r="N1075" s="15">
        <v>30911</v>
      </c>
      <c r="O1075" s="15">
        <f>VLOOKUP(M1075,[2]Sheet1!B$2:C$1721,2,0)</f>
        <v>30911</v>
      </c>
      <c r="P1075" s="16" t="str">
        <f t="shared" si="48"/>
        <v>sama</v>
      </c>
      <c r="X1075" t="s">
        <v>8657</v>
      </c>
      <c r="Y1075">
        <v>10</v>
      </c>
      <c r="Z1075">
        <v>10</v>
      </c>
      <c r="AA1075" t="str">
        <f t="shared" si="49"/>
        <v>SAMA</v>
      </c>
      <c r="AC1075" t="s">
        <v>15628</v>
      </c>
      <c r="AD1075">
        <f>VLOOKUP(AC1075,$J$3:$K$1324,2,0)</f>
        <v>1104</v>
      </c>
      <c r="AE1075" s="11">
        <f t="shared" si="50"/>
        <v>1104</v>
      </c>
    </row>
    <row r="1076" spans="9:31" x14ac:dyDescent="0.25">
      <c r="I1076" t="s">
        <v>13882</v>
      </c>
      <c r="J1076" t="s">
        <v>16091</v>
      </c>
      <c r="K1076">
        <v>170</v>
      </c>
      <c r="L1076" t="e">
        <f>VLOOKUP(J1076,'[1]stockopname_master_item (11)'!B$2:C$3427,2,0)</f>
        <v>#N/A</v>
      </c>
      <c r="M1076" s="14" t="s">
        <v>8137</v>
      </c>
      <c r="N1076" s="15">
        <v>33559</v>
      </c>
      <c r="O1076" s="15">
        <f>VLOOKUP(M1076,[2]Sheet1!B$2:C$1721,2,0)</f>
        <v>33559</v>
      </c>
      <c r="P1076" s="16" t="str">
        <f t="shared" si="48"/>
        <v>sama</v>
      </c>
      <c r="X1076" t="s">
        <v>8674</v>
      </c>
      <c r="Y1076">
        <v>317</v>
      </c>
      <c r="Z1076">
        <v>317</v>
      </c>
      <c r="AA1076" t="str">
        <f t="shared" si="49"/>
        <v>SAMA</v>
      </c>
      <c r="AC1076" t="s">
        <v>15634</v>
      </c>
      <c r="AD1076" t="e">
        <f>VLOOKUP(AC1076,$J$3:$K$1324,2,0)</f>
        <v>#N/A</v>
      </c>
      <c r="AE1076" s="11" t="str">
        <f t="shared" si="50"/>
        <v>0</v>
      </c>
    </row>
    <row r="1077" spans="9:31" x14ac:dyDescent="0.25">
      <c r="I1077" t="s">
        <v>13883</v>
      </c>
      <c r="J1077" t="s">
        <v>16092</v>
      </c>
      <c r="K1077">
        <v>6</v>
      </c>
      <c r="L1077" t="e">
        <f>VLOOKUP(J1077,'[1]stockopname_master_item (11)'!B$2:C$3427,2,0)</f>
        <v>#N/A</v>
      </c>
      <c r="M1077" s="14" t="s">
        <v>1105</v>
      </c>
      <c r="N1077" s="15">
        <v>20</v>
      </c>
      <c r="O1077" s="15">
        <f>VLOOKUP(M1077,[2]Sheet1!B$2:C$1721,2,0)</f>
        <v>20</v>
      </c>
      <c r="P1077" s="16" t="str">
        <f t="shared" si="48"/>
        <v>sama</v>
      </c>
      <c r="X1077" t="s">
        <v>8676</v>
      </c>
      <c r="Y1077">
        <v>958</v>
      </c>
      <c r="Z1077">
        <v>958</v>
      </c>
      <c r="AA1077" t="str">
        <f t="shared" si="49"/>
        <v>SAMA</v>
      </c>
      <c r="AC1077" t="s">
        <v>15636</v>
      </c>
      <c r="AD1077" t="e">
        <f>VLOOKUP(AC1077,$J$3:$K$1324,2,0)</f>
        <v>#N/A</v>
      </c>
      <c r="AE1077" s="11" t="str">
        <f t="shared" si="50"/>
        <v>0</v>
      </c>
    </row>
    <row r="1078" spans="9:31" x14ac:dyDescent="0.25">
      <c r="I1078" t="s">
        <v>13883</v>
      </c>
      <c r="J1078" t="s">
        <v>16093</v>
      </c>
      <c r="K1078">
        <v>380</v>
      </c>
      <c r="L1078" t="e">
        <f>VLOOKUP(J1078,'[1]stockopname_master_item (11)'!B$2:C$3427,2,0)</f>
        <v>#N/A</v>
      </c>
      <c r="M1078" s="14" t="s">
        <v>8171</v>
      </c>
      <c r="N1078" s="15">
        <v>14</v>
      </c>
      <c r="O1078" s="15">
        <f>VLOOKUP(M1078,[2]Sheet1!B$2:C$1721,2,0)</f>
        <v>14</v>
      </c>
      <c r="P1078" s="16" t="str">
        <f t="shared" si="48"/>
        <v>sama</v>
      </c>
      <c r="X1078" t="s">
        <v>8682</v>
      </c>
      <c r="Y1078">
        <v>7</v>
      </c>
      <c r="Z1078">
        <v>7</v>
      </c>
      <c r="AA1078" t="str">
        <f t="shared" si="49"/>
        <v>SAMA</v>
      </c>
      <c r="AC1078" t="s">
        <v>15637</v>
      </c>
      <c r="AD1078" t="e">
        <f>VLOOKUP(AC1078,$J$3:$K$1324,2,0)</f>
        <v>#N/A</v>
      </c>
      <c r="AE1078" s="11" t="str">
        <f t="shared" si="50"/>
        <v>0</v>
      </c>
    </row>
    <row r="1079" spans="9:31" x14ac:dyDescent="0.25">
      <c r="I1079" t="s">
        <v>13884</v>
      </c>
      <c r="J1079" t="s">
        <v>16096</v>
      </c>
      <c r="K1079">
        <v>5080</v>
      </c>
      <c r="L1079" t="e">
        <f>VLOOKUP(J1079,'[1]stockopname_master_item (11)'!B$2:C$3427,2,0)</f>
        <v>#N/A</v>
      </c>
      <c r="M1079" s="14" t="s">
        <v>1107</v>
      </c>
      <c r="N1079" s="15">
        <v>2</v>
      </c>
      <c r="O1079" s="15">
        <f>VLOOKUP(M1079,[2]Sheet1!B$2:C$1721,2,0)</f>
        <v>2</v>
      </c>
      <c r="P1079" s="16" t="str">
        <f t="shared" si="48"/>
        <v>sama</v>
      </c>
      <c r="X1079" t="s">
        <v>14113</v>
      </c>
      <c r="Y1079">
        <v>282</v>
      </c>
      <c r="Z1079">
        <v>282</v>
      </c>
      <c r="AA1079" t="str">
        <f t="shared" si="49"/>
        <v>SAMA</v>
      </c>
      <c r="AC1079" t="s">
        <v>15638</v>
      </c>
      <c r="AD1079">
        <f>VLOOKUP(AC1079,$J$3:$K$1324,2,0)</f>
        <v>18</v>
      </c>
      <c r="AE1079" s="11">
        <f t="shared" si="50"/>
        <v>18</v>
      </c>
    </row>
    <row r="1080" spans="9:31" x14ac:dyDescent="0.25">
      <c r="I1080" t="s">
        <v>1557</v>
      </c>
      <c r="J1080" t="s">
        <v>16098</v>
      </c>
      <c r="K1080">
        <v>360</v>
      </c>
      <c r="L1080" t="e">
        <f>VLOOKUP(J1080,'[1]stockopname_master_item (11)'!B$2:C$3427,2,0)</f>
        <v>#N/A</v>
      </c>
      <c r="M1080" s="14" t="s">
        <v>1118</v>
      </c>
      <c r="N1080" s="15">
        <v>1</v>
      </c>
      <c r="O1080" s="15">
        <f>VLOOKUP(M1080,[2]Sheet1!B$2:C$1721,2,0)</f>
        <v>1</v>
      </c>
      <c r="P1080" s="16" t="str">
        <f t="shared" si="48"/>
        <v>sama</v>
      </c>
      <c r="X1080" t="s">
        <v>14114</v>
      </c>
      <c r="Y1080">
        <v>123</v>
      </c>
      <c r="Z1080">
        <v>123</v>
      </c>
      <c r="AA1080" t="str">
        <f t="shared" si="49"/>
        <v>SAMA</v>
      </c>
      <c r="AC1080" t="s">
        <v>15631</v>
      </c>
      <c r="AD1080">
        <f>VLOOKUP(AC1080,$J$3:$K$1324,2,0)</f>
        <v>45</v>
      </c>
      <c r="AE1080" s="11">
        <f t="shared" si="50"/>
        <v>45</v>
      </c>
    </row>
    <row r="1081" spans="9:31" x14ac:dyDescent="0.25">
      <c r="I1081" t="s">
        <v>1557</v>
      </c>
      <c r="J1081" t="s">
        <v>16099</v>
      </c>
      <c r="K1081">
        <v>829</v>
      </c>
      <c r="L1081" t="e">
        <f>VLOOKUP(J1081,'[1]stockopname_master_item (11)'!B$2:C$3427,2,0)</f>
        <v>#N/A</v>
      </c>
      <c r="M1081" s="14" t="s">
        <v>1120</v>
      </c>
      <c r="N1081" s="15">
        <v>1</v>
      </c>
      <c r="O1081" s="15">
        <f>VLOOKUP(M1081,[2]Sheet1!B$2:C$1721,2,0)</f>
        <v>1</v>
      </c>
      <c r="P1081" s="16" t="str">
        <f t="shared" si="48"/>
        <v>sama</v>
      </c>
      <c r="X1081" t="s">
        <v>13107</v>
      </c>
      <c r="Y1081">
        <v>163</v>
      </c>
      <c r="Z1081">
        <v>163</v>
      </c>
      <c r="AA1081" t="str">
        <f t="shared" si="49"/>
        <v>SAMA</v>
      </c>
      <c r="AC1081" t="s">
        <v>15629</v>
      </c>
      <c r="AD1081">
        <f>VLOOKUP(AC1081,$J$3:$K$1324,2,0)</f>
        <v>19</v>
      </c>
      <c r="AE1081" s="11">
        <f t="shared" si="50"/>
        <v>19</v>
      </c>
    </row>
    <row r="1082" spans="9:31" x14ac:dyDescent="0.25">
      <c r="I1082" t="s">
        <v>6266</v>
      </c>
      <c r="J1082" t="s">
        <v>16100</v>
      </c>
      <c r="K1082">
        <v>478</v>
      </c>
      <c r="L1082" t="e">
        <f>VLOOKUP(J1082,'[1]stockopname_master_item (11)'!B$2:C$3427,2,0)</f>
        <v>#N/A</v>
      </c>
      <c r="M1082" s="14" t="s">
        <v>1122</v>
      </c>
      <c r="N1082" s="15">
        <v>1</v>
      </c>
      <c r="O1082" s="15">
        <f>VLOOKUP(M1082,[2]Sheet1!B$2:C$1721,2,0)</f>
        <v>1</v>
      </c>
      <c r="P1082" s="16" t="str">
        <f t="shared" si="48"/>
        <v>sama</v>
      </c>
      <c r="X1082" t="s">
        <v>13108</v>
      </c>
      <c r="Y1082">
        <v>217</v>
      </c>
      <c r="Z1082">
        <v>217</v>
      </c>
      <c r="AA1082" t="str">
        <f t="shared" si="49"/>
        <v>SAMA</v>
      </c>
      <c r="AC1082" t="s">
        <v>15630</v>
      </c>
      <c r="AD1082" t="e">
        <f>VLOOKUP(AC1082,$J$3:$K$1324,2,0)</f>
        <v>#N/A</v>
      </c>
      <c r="AE1082" s="11" t="str">
        <f t="shared" si="50"/>
        <v>0</v>
      </c>
    </row>
    <row r="1083" spans="9:31" x14ac:dyDescent="0.25">
      <c r="I1083" t="s">
        <v>6266</v>
      </c>
      <c r="J1083" t="s">
        <v>16101</v>
      </c>
      <c r="K1083">
        <v>2</v>
      </c>
      <c r="L1083" t="e">
        <f>VLOOKUP(J1083,'[1]stockopname_master_item (11)'!B$2:C$3427,2,0)</f>
        <v>#N/A</v>
      </c>
      <c r="M1083" s="14" t="s">
        <v>1124</v>
      </c>
      <c r="N1083" s="15">
        <v>1</v>
      </c>
      <c r="O1083" s="15">
        <f>VLOOKUP(M1083,[2]Sheet1!B$2:C$1721,2,0)</f>
        <v>1</v>
      </c>
      <c r="P1083" s="16" t="str">
        <f t="shared" si="48"/>
        <v>sama</v>
      </c>
      <c r="X1083" t="s">
        <v>8699</v>
      </c>
      <c r="Y1083">
        <v>17</v>
      </c>
      <c r="Z1083">
        <v>17</v>
      </c>
      <c r="AA1083" t="str">
        <f t="shared" si="49"/>
        <v>SAMA</v>
      </c>
      <c r="AC1083" t="s">
        <v>15633</v>
      </c>
      <c r="AD1083" t="e">
        <f>VLOOKUP(AC1083,$J$3:$K$1324,2,0)</f>
        <v>#N/A</v>
      </c>
      <c r="AE1083" s="11" t="str">
        <f t="shared" si="50"/>
        <v>0</v>
      </c>
    </row>
    <row r="1084" spans="9:31" x14ac:dyDescent="0.25">
      <c r="I1084" t="s">
        <v>6266</v>
      </c>
      <c r="J1084" t="s">
        <v>16102</v>
      </c>
      <c r="K1084">
        <v>720</v>
      </c>
      <c r="L1084" t="e">
        <f>VLOOKUP(J1084,'[1]stockopname_master_item (11)'!B$2:C$3427,2,0)</f>
        <v>#N/A</v>
      </c>
      <c r="M1084" s="14" t="s">
        <v>1116</v>
      </c>
      <c r="N1084" s="15">
        <v>1</v>
      </c>
      <c r="O1084" s="15">
        <f>VLOOKUP(M1084,[2]Sheet1!B$2:C$1721,2,0)</f>
        <v>1</v>
      </c>
      <c r="P1084" s="16" t="str">
        <f t="shared" si="48"/>
        <v>sama</v>
      </c>
      <c r="X1084" t="s">
        <v>8701</v>
      </c>
      <c r="Y1084">
        <v>1</v>
      </c>
      <c r="Z1084">
        <v>1</v>
      </c>
      <c r="AA1084" t="str">
        <f t="shared" si="49"/>
        <v>SAMA</v>
      </c>
      <c r="AC1084" t="s">
        <v>15632</v>
      </c>
      <c r="AD1084">
        <f>VLOOKUP(AC1084,$J$3:$K$1324,2,0)</f>
        <v>5040</v>
      </c>
      <c r="AE1084" s="11">
        <f t="shared" si="50"/>
        <v>5040</v>
      </c>
    </row>
    <row r="1085" spans="9:31" x14ac:dyDescent="0.25">
      <c r="I1085" t="s">
        <v>6266</v>
      </c>
      <c r="J1085" t="s">
        <v>16103</v>
      </c>
      <c r="K1085">
        <v>1275</v>
      </c>
      <c r="L1085" t="e">
        <f>VLOOKUP(J1085,'[1]stockopname_master_item (11)'!B$2:C$3427,2,0)</f>
        <v>#N/A</v>
      </c>
      <c r="M1085" s="14" t="s">
        <v>1112</v>
      </c>
      <c r="N1085" s="15">
        <v>1</v>
      </c>
      <c r="O1085" s="15">
        <f>VLOOKUP(M1085,[2]Sheet1!B$2:C$1721,2,0)</f>
        <v>1</v>
      </c>
      <c r="P1085" s="16" t="str">
        <f t="shared" si="48"/>
        <v>sama</v>
      </c>
      <c r="X1085" t="s">
        <v>8703</v>
      </c>
      <c r="Y1085">
        <v>25</v>
      </c>
      <c r="Z1085">
        <v>25</v>
      </c>
      <c r="AA1085" t="str">
        <f t="shared" si="49"/>
        <v>SAMA</v>
      </c>
      <c r="AC1085" t="s">
        <v>15639</v>
      </c>
      <c r="AD1085" t="e">
        <f>VLOOKUP(AC1085,$J$3:$K$1324,2,0)</f>
        <v>#N/A</v>
      </c>
      <c r="AE1085" s="11" t="str">
        <f t="shared" si="50"/>
        <v>0</v>
      </c>
    </row>
    <row r="1086" spans="9:31" x14ac:dyDescent="0.25">
      <c r="I1086" t="s">
        <v>6266</v>
      </c>
      <c r="J1086" t="s">
        <v>16104</v>
      </c>
      <c r="K1086">
        <v>148</v>
      </c>
      <c r="L1086" t="e">
        <f>VLOOKUP(J1086,'[1]stockopname_master_item (11)'!B$2:C$3427,2,0)</f>
        <v>#N/A</v>
      </c>
      <c r="M1086" s="14" t="s">
        <v>1109</v>
      </c>
      <c r="N1086" s="15">
        <v>817</v>
      </c>
      <c r="O1086" s="15">
        <f>VLOOKUP(M1086,[2]Sheet1!B$2:C$1721,2,0)</f>
        <v>817</v>
      </c>
      <c r="P1086" s="16" t="str">
        <f t="shared" si="48"/>
        <v>sama</v>
      </c>
      <c r="X1086" t="s">
        <v>8705</v>
      </c>
      <c r="Y1086">
        <v>188</v>
      </c>
      <c r="Z1086">
        <v>188</v>
      </c>
      <c r="AA1086" t="str">
        <f t="shared" si="49"/>
        <v>SAMA</v>
      </c>
      <c r="AC1086" t="s">
        <v>15640</v>
      </c>
      <c r="AD1086">
        <f>VLOOKUP(AC1086,$J$3:$K$1324,2,0)</f>
        <v>120</v>
      </c>
      <c r="AE1086" s="11">
        <f t="shared" si="50"/>
        <v>120</v>
      </c>
    </row>
    <row r="1087" spans="9:31" x14ac:dyDescent="0.25">
      <c r="I1087" t="s">
        <v>6282</v>
      </c>
      <c r="J1087" t="s">
        <v>16105</v>
      </c>
      <c r="K1087">
        <v>349</v>
      </c>
      <c r="L1087" t="e">
        <f>VLOOKUP(J1087,'[1]stockopname_master_item (11)'!B$2:C$3427,2,0)</f>
        <v>#N/A</v>
      </c>
      <c r="M1087" s="14" t="s">
        <v>1113</v>
      </c>
      <c r="N1087" s="15">
        <v>15</v>
      </c>
      <c r="O1087" s="15">
        <f>VLOOKUP(M1087,[2]Sheet1!B$2:C$1721,2,0)</f>
        <v>15</v>
      </c>
      <c r="P1087" s="16" t="str">
        <f t="shared" si="48"/>
        <v>sama</v>
      </c>
      <c r="X1087" t="s">
        <v>8708</v>
      </c>
      <c r="Y1087">
        <v>15</v>
      </c>
      <c r="Z1087">
        <v>15</v>
      </c>
      <c r="AA1087" t="str">
        <f t="shared" si="49"/>
        <v>SAMA</v>
      </c>
      <c r="AC1087" t="s">
        <v>15646</v>
      </c>
      <c r="AD1087">
        <f>VLOOKUP(AC1087,$J$3:$K$1324,2,0)</f>
        <v>48</v>
      </c>
      <c r="AE1087" s="11">
        <f t="shared" si="50"/>
        <v>48</v>
      </c>
    </row>
    <row r="1088" spans="9:31" x14ac:dyDescent="0.25">
      <c r="I1088" t="s">
        <v>6287</v>
      </c>
      <c r="J1088" t="s">
        <v>16106</v>
      </c>
      <c r="K1088">
        <v>7979</v>
      </c>
      <c r="L1088" t="e">
        <f>VLOOKUP(J1088,'[1]stockopname_master_item (11)'!B$2:C$3427,2,0)</f>
        <v>#N/A</v>
      </c>
      <c r="M1088" s="14" t="s">
        <v>1126</v>
      </c>
      <c r="N1088" s="15">
        <v>10</v>
      </c>
      <c r="O1088" s="15">
        <f>VLOOKUP(M1088,[2]Sheet1!B$2:C$1721,2,0)</f>
        <v>10</v>
      </c>
      <c r="P1088" s="16" t="str">
        <f t="shared" si="48"/>
        <v>sama</v>
      </c>
      <c r="X1088" t="s">
        <v>14117</v>
      </c>
      <c r="Y1088">
        <v>35</v>
      </c>
      <c r="Z1088">
        <v>35</v>
      </c>
      <c r="AA1088" t="str">
        <f t="shared" si="49"/>
        <v>SAMA</v>
      </c>
      <c r="AC1088" t="s">
        <v>14276</v>
      </c>
      <c r="AD1088">
        <f>VLOOKUP(AC1088,$J$3:$K$1324,2,0)</f>
        <v>96</v>
      </c>
      <c r="AE1088" s="11">
        <f t="shared" si="50"/>
        <v>96</v>
      </c>
    </row>
    <row r="1089" spans="9:31" x14ac:dyDescent="0.25">
      <c r="I1089" t="s">
        <v>6297</v>
      </c>
      <c r="J1089" t="s">
        <v>16109</v>
      </c>
      <c r="K1089">
        <v>600</v>
      </c>
      <c r="L1089" t="e">
        <f>VLOOKUP(J1089,'[1]stockopname_master_item (11)'!B$2:C$3427,2,0)</f>
        <v>#N/A</v>
      </c>
      <c r="M1089" s="14" t="s">
        <v>8175</v>
      </c>
      <c r="N1089" s="15">
        <v>40</v>
      </c>
      <c r="O1089" s="15">
        <f>VLOOKUP(M1089,[2]Sheet1!B$2:C$1721,2,0)</f>
        <v>40</v>
      </c>
      <c r="P1089" s="16" t="str">
        <f t="shared" si="48"/>
        <v>sama</v>
      </c>
      <c r="X1089" t="s">
        <v>14119</v>
      </c>
      <c r="Y1089">
        <v>168</v>
      </c>
      <c r="Z1089">
        <v>168</v>
      </c>
      <c r="AA1089" t="str">
        <f t="shared" si="49"/>
        <v>SAMA</v>
      </c>
      <c r="AC1089" t="s">
        <v>14277</v>
      </c>
      <c r="AD1089">
        <f>VLOOKUP(AC1089,$J$3:$K$1324,2,0)</f>
        <v>21</v>
      </c>
      <c r="AE1089" s="11">
        <f t="shared" si="50"/>
        <v>21</v>
      </c>
    </row>
    <row r="1090" spans="9:31" x14ac:dyDescent="0.25">
      <c r="I1090" t="s">
        <v>6309</v>
      </c>
      <c r="J1090" t="s">
        <v>16112</v>
      </c>
      <c r="K1090">
        <v>705</v>
      </c>
      <c r="L1090" t="e">
        <f>VLOOKUP(J1090,'[1]stockopname_master_item (11)'!B$2:C$3427,2,0)</f>
        <v>#N/A</v>
      </c>
      <c r="M1090" s="14" t="s">
        <v>8180</v>
      </c>
      <c r="N1090" s="15">
        <v>22115</v>
      </c>
      <c r="O1090" s="15">
        <f>VLOOKUP(M1090,[2]Sheet1!B$2:C$1721,2,0)</f>
        <v>22115</v>
      </c>
      <c r="P1090" s="16" t="str">
        <f t="shared" si="48"/>
        <v>sama</v>
      </c>
      <c r="X1090" t="s">
        <v>1763</v>
      </c>
      <c r="Y1090">
        <v>693</v>
      </c>
      <c r="Z1090">
        <v>693</v>
      </c>
      <c r="AA1090" t="str">
        <f t="shared" si="49"/>
        <v>SAMA</v>
      </c>
      <c r="AC1090" t="s">
        <v>14278</v>
      </c>
      <c r="AD1090">
        <f>VLOOKUP(AC1090,$J$3:$K$1324,2,0)</f>
        <v>86</v>
      </c>
      <c r="AE1090" s="11">
        <f t="shared" si="50"/>
        <v>86</v>
      </c>
    </row>
    <row r="1091" spans="9:31" x14ac:dyDescent="0.25">
      <c r="I1091" t="s">
        <v>13888</v>
      </c>
      <c r="J1091" t="s">
        <v>16116</v>
      </c>
      <c r="K1091">
        <v>4295</v>
      </c>
      <c r="L1091" t="e">
        <f>VLOOKUP(J1091,'[1]stockopname_master_item (11)'!B$2:C$3427,2,0)</f>
        <v>#N/A</v>
      </c>
      <c r="M1091" s="14" t="s">
        <v>8193</v>
      </c>
      <c r="N1091" s="15">
        <v>11750</v>
      </c>
      <c r="O1091" s="15">
        <f>VLOOKUP(M1091,[2]Sheet1!B$2:C$1721,2,0)</f>
        <v>11750</v>
      </c>
      <c r="P1091" s="16" t="str">
        <f t="shared" si="48"/>
        <v>sama</v>
      </c>
      <c r="X1091" t="s">
        <v>1759</v>
      </c>
      <c r="Y1091">
        <v>169</v>
      </c>
      <c r="Z1091">
        <v>169</v>
      </c>
      <c r="AA1091" t="str">
        <f t="shared" si="49"/>
        <v>SAMA</v>
      </c>
      <c r="AC1091" t="s">
        <v>14279</v>
      </c>
      <c r="AD1091" t="e">
        <f>VLOOKUP(AC1091,$J$3:$K$1324,2,0)</f>
        <v>#N/A</v>
      </c>
      <c r="AE1091" s="11" t="str">
        <f t="shared" si="50"/>
        <v>0</v>
      </c>
    </row>
    <row r="1092" spans="9:31" x14ac:dyDescent="0.25">
      <c r="I1092" t="s">
        <v>13889</v>
      </c>
      <c r="J1092" t="s">
        <v>16118</v>
      </c>
      <c r="K1092">
        <v>9167</v>
      </c>
      <c r="L1092" t="e">
        <f>VLOOKUP(J1092,'[1]stockopname_master_item (11)'!B$2:C$3427,2,0)</f>
        <v>#N/A</v>
      </c>
      <c r="M1092" s="14" t="s">
        <v>9736</v>
      </c>
      <c r="N1092" s="15">
        <v>14</v>
      </c>
      <c r="O1092" s="15">
        <f>VLOOKUP(M1092,[2]Sheet1!B$2:C$1721,2,0)</f>
        <v>14</v>
      </c>
      <c r="P1092" s="16" t="str">
        <f t="shared" ref="P1092:P1155" si="51">IF(O1092-N1092=0,"sama","tidak")</f>
        <v>sama</v>
      </c>
      <c r="X1092" t="s">
        <v>13196</v>
      </c>
      <c r="Y1092">
        <v>3066</v>
      </c>
      <c r="Z1092">
        <v>3066</v>
      </c>
      <c r="AA1092" t="str">
        <f t="shared" ref="AA1092:AA1155" si="52">IF(Y1092-Z1092=0,"SAMA","TIDAK")</f>
        <v>SAMA</v>
      </c>
      <c r="AC1092" t="s">
        <v>15650</v>
      </c>
      <c r="AD1092">
        <f>VLOOKUP(AC1092,$J$3:$K$1324,2,0)</f>
        <v>4054</v>
      </c>
      <c r="AE1092" s="11">
        <f t="shared" ref="AE1092:AE1155" si="53">IF(ISNA(AD1092),"0",AD1092)</f>
        <v>4054</v>
      </c>
    </row>
    <row r="1093" spans="9:31" x14ac:dyDescent="0.25">
      <c r="I1093" t="s">
        <v>6321</v>
      </c>
      <c r="J1093" t="s">
        <v>16125</v>
      </c>
      <c r="K1093">
        <v>26899</v>
      </c>
      <c r="L1093" t="e">
        <f>VLOOKUP(J1093,'[1]stockopname_master_item (11)'!B$2:C$3427,2,0)</f>
        <v>#N/A</v>
      </c>
      <c r="M1093" s="14" t="s">
        <v>9738</v>
      </c>
      <c r="N1093" s="15">
        <v>15</v>
      </c>
      <c r="O1093" s="15">
        <f>VLOOKUP(M1093,[2]Sheet1!B$2:C$1721,2,0)</f>
        <v>15</v>
      </c>
      <c r="P1093" s="16" t="str">
        <f t="shared" si="51"/>
        <v>sama</v>
      </c>
      <c r="X1093" t="s">
        <v>8757</v>
      </c>
      <c r="Y1093">
        <v>960</v>
      </c>
      <c r="Z1093">
        <v>960</v>
      </c>
      <c r="AA1093" t="str">
        <f t="shared" si="52"/>
        <v>SAMA</v>
      </c>
      <c r="AC1093" t="s">
        <v>15652</v>
      </c>
      <c r="AD1093">
        <f>VLOOKUP(AC1093,$J$3:$K$1324,2,0)</f>
        <v>288</v>
      </c>
      <c r="AE1093" s="11">
        <f t="shared" si="53"/>
        <v>288</v>
      </c>
    </row>
    <row r="1094" spans="9:31" x14ac:dyDescent="0.25">
      <c r="I1094" t="s">
        <v>6325</v>
      </c>
      <c r="J1094" t="s">
        <v>16126</v>
      </c>
      <c r="K1094">
        <v>28</v>
      </c>
      <c r="L1094" t="e">
        <f>VLOOKUP(J1094,'[1]stockopname_master_item (11)'!B$2:C$3427,2,0)</f>
        <v>#N/A</v>
      </c>
      <c r="M1094" s="14" t="s">
        <v>9734</v>
      </c>
      <c r="N1094" s="15">
        <v>22</v>
      </c>
      <c r="O1094" s="15">
        <f>VLOOKUP(M1094,[2]Sheet1!B$2:C$1721,2,0)</f>
        <v>22</v>
      </c>
      <c r="P1094" s="16" t="str">
        <f t="shared" si="51"/>
        <v>sama</v>
      </c>
      <c r="X1094" t="s">
        <v>8767</v>
      </c>
      <c r="Y1094">
        <v>617</v>
      </c>
      <c r="Z1094">
        <v>617</v>
      </c>
      <c r="AA1094" t="str">
        <f t="shared" si="52"/>
        <v>SAMA</v>
      </c>
      <c r="AC1094" t="s">
        <v>15649</v>
      </c>
      <c r="AD1094" t="e">
        <f>VLOOKUP(AC1094,$J$3:$K$1324,2,0)</f>
        <v>#N/A</v>
      </c>
      <c r="AE1094" s="11" t="str">
        <f t="shared" si="53"/>
        <v>0</v>
      </c>
    </row>
    <row r="1095" spans="9:31" x14ac:dyDescent="0.25">
      <c r="I1095" t="s">
        <v>6325</v>
      </c>
      <c r="J1095" t="s">
        <v>16127</v>
      </c>
      <c r="K1095">
        <v>23</v>
      </c>
      <c r="L1095" t="e">
        <f>VLOOKUP(J1095,'[1]stockopname_master_item (11)'!B$2:C$3427,2,0)</f>
        <v>#N/A</v>
      </c>
      <c r="M1095" s="14" t="s">
        <v>9732</v>
      </c>
      <c r="N1095" s="15">
        <v>20</v>
      </c>
      <c r="O1095" s="15">
        <f>VLOOKUP(M1095,[2]Sheet1!B$2:C$1721,2,0)</f>
        <v>20</v>
      </c>
      <c r="P1095" s="16" t="str">
        <f t="shared" si="51"/>
        <v>sama</v>
      </c>
      <c r="X1095" t="s">
        <v>8785</v>
      </c>
      <c r="Y1095">
        <v>508</v>
      </c>
      <c r="Z1095">
        <v>508</v>
      </c>
      <c r="AA1095" t="str">
        <f t="shared" si="52"/>
        <v>SAMA</v>
      </c>
      <c r="AC1095" t="s">
        <v>15648</v>
      </c>
      <c r="AD1095" t="e">
        <f>VLOOKUP(AC1095,$J$3:$K$1324,2,0)</f>
        <v>#N/A</v>
      </c>
      <c r="AE1095" s="11" t="str">
        <f t="shared" si="53"/>
        <v>0</v>
      </c>
    </row>
    <row r="1096" spans="9:31" x14ac:dyDescent="0.25">
      <c r="I1096" t="s">
        <v>6325</v>
      </c>
      <c r="J1096" t="s">
        <v>16128</v>
      </c>
      <c r="K1096">
        <v>1800</v>
      </c>
      <c r="L1096" t="e">
        <f>VLOOKUP(J1096,'[1]stockopname_master_item (11)'!B$2:C$3427,2,0)</f>
        <v>#N/A</v>
      </c>
      <c r="M1096" s="14" t="s">
        <v>9730</v>
      </c>
      <c r="N1096" s="15">
        <v>25</v>
      </c>
      <c r="O1096" s="15">
        <f>VLOOKUP(M1096,[2]Sheet1!B$2:C$1721,2,0)</f>
        <v>25</v>
      </c>
      <c r="P1096" s="16" t="str">
        <f t="shared" si="51"/>
        <v>sama</v>
      </c>
      <c r="X1096" t="s">
        <v>14120</v>
      </c>
      <c r="Y1096">
        <v>2009</v>
      </c>
      <c r="Z1096">
        <v>2009</v>
      </c>
      <c r="AA1096" t="str">
        <f t="shared" si="52"/>
        <v>SAMA</v>
      </c>
      <c r="AC1096" t="s">
        <v>15651</v>
      </c>
      <c r="AD1096">
        <f>VLOOKUP(AC1096,$J$3:$K$1324,2,0)</f>
        <v>1554</v>
      </c>
      <c r="AE1096" s="11">
        <f t="shared" si="53"/>
        <v>1554</v>
      </c>
    </row>
    <row r="1097" spans="9:31" x14ac:dyDescent="0.25">
      <c r="I1097" t="s">
        <v>6325</v>
      </c>
      <c r="J1097" t="s">
        <v>16129</v>
      </c>
      <c r="K1097">
        <v>1560</v>
      </c>
      <c r="L1097" t="e">
        <f>VLOOKUP(J1097,'[1]stockopname_master_item (11)'!B$2:C$3427,2,0)</f>
        <v>#N/A</v>
      </c>
      <c r="M1097" s="14" t="s">
        <v>8211</v>
      </c>
      <c r="N1097" s="15">
        <v>4649</v>
      </c>
      <c r="O1097" s="15">
        <f>VLOOKUP(M1097,[2]Sheet1!B$2:C$1721,2,0)</f>
        <v>4649</v>
      </c>
      <c r="P1097" s="16" t="str">
        <f t="shared" si="51"/>
        <v>sama</v>
      </c>
      <c r="X1097" t="s">
        <v>14121</v>
      </c>
      <c r="Y1097">
        <v>5699</v>
      </c>
      <c r="Z1097">
        <v>5699</v>
      </c>
      <c r="AA1097" t="str">
        <f t="shared" si="52"/>
        <v>SAMA</v>
      </c>
      <c r="AC1097" t="s">
        <v>14280</v>
      </c>
      <c r="AD1097">
        <f>VLOOKUP(AC1097,$J$3:$K$1324,2,0)</f>
        <v>11</v>
      </c>
      <c r="AE1097" s="11">
        <f t="shared" si="53"/>
        <v>11</v>
      </c>
    </row>
    <row r="1098" spans="9:31" x14ac:dyDescent="0.25">
      <c r="I1098" t="s">
        <v>6325</v>
      </c>
      <c r="J1098" t="s">
        <v>16130</v>
      </c>
      <c r="K1098">
        <v>4680</v>
      </c>
      <c r="L1098" t="e">
        <f>VLOOKUP(J1098,'[1]stockopname_master_item (11)'!B$2:C$3427,2,0)</f>
        <v>#N/A</v>
      </c>
      <c r="M1098" s="14" t="s">
        <v>8227</v>
      </c>
      <c r="N1098" s="15">
        <v>3760</v>
      </c>
      <c r="O1098" s="15">
        <f>VLOOKUP(M1098,[2]Sheet1!B$2:C$1721,2,0)</f>
        <v>3760</v>
      </c>
      <c r="P1098" s="16" t="str">
        <f t="shared" si="51"/>
        <v>sama</v>
      </c>
      <c r="X1098" t="s">
        <v>8815</v>
      </c>
      <c r="Y1098">
        <v>112</v>
      </c>
      <c r="Z1098">
        <v>112</v>
      </c>
      <c r="AA1098" t="str">
        <f t="shared" si="52"/>
        <v>SAMA</v>
      </c>
      <c r="AC1098" t="s">
        <v>15653</v>
      </c>
      <c r="AD1098">
        <f>VLOOKUP(AC1098,$J$3:$K$1324,2,0)</f>
        <v>6</v>
      </c>
      <c r="AE1098" s="11">
        <f t="shared" si="53"/>
        <v>6</v>
      </c>
    </row>
    <row r="1099" spans="9:31" x14ac:dyDescent="0.25">
      <c r="I1099" t="s">
        <v>6325</v>
      </c>
      <c r="J1099" t="s">
        <v>16131</v>
      </c>
      <c r="K1099">
        <v>5120</v>
      </c>
      <c r="L1099" t="e">
        <f>VLOOKUP(J1099,'[1]stockopname_master_item (11)'!B$2:C$3427,2,0)</f>
        <v>#N/A</v>
      </c>
      <c r="M1099" s="14" t="s">
        <v>1129</v>
      </c>
      <c r="N1099" s="15">
        <v>40</v>
      </c>
      <c r="O1099" s="15">
        <f>VLOOKUP(M1099,[2]Sheet1!B$2:C$1721,2,0)</f>
        <v>40</v>
      </c>
      <c r="P1099" s="16" t="str">
        <f t="shared" si="51"/>
        <v>sama</v>
      </c>
      <c r="X1099" t="s">
        <v>14124</v>
      </c>
      <c r="Y1099">
        <v>349</v>
      </c>
      <c r="Z1099">
        <v>349</v>
      </c>
      <c r="AA1099" t="str">
        <f t="shared" si="52"/>
        <v>SAMA</v>
      </c>
      <c r="AC1099" t="s">
        <v>15654</v>
      </c>
      <c r="AD1099" t="e">
        <f>VLOOKUP(AC1099,$J$3:$K$1324,2,0)</f>
        <v>#N/A</v>
      </c>
      <c r="AE1099" s="11" t="str">
        <f t="shared" si="53"/>
        <v>0</v>
      </c>
    </row>
    <row r="1100" spans="9:31" x14ac:dyDescent="0.25">
      <c r="I1100" t="s">
        <v>6325</v>
      </c>
      <c r="J1100" t="s">
        <v>16132</v>
      </c>
      <c r="K1100">
        <v>3360</v>
      </c>
      <c r="L1100" t="e">
        <f>VLOOKUP(J1100,'[1]stockopname_master_item (11)'!B$2:C$3427,2,0)</f>
        <v>#N/A</v>
      </c>
      <c r="M1100" s="14" t="s">
        <v>8251</v>
      </c>
      <c r="N1100" s="15">
        <v>1200</v>
      </c>
      <c r="O1100" s="15">
        <f>VLOOKUP(M1100,[2]Sheet1!B$2:C$1721,2,0)</f>
        <v>1200</v>
      </c>
      <c r="P1100" s="16" t="str">
        <f t="shared" si="51"/>
        <v>sama</v>
      </c>
      <c r="X1100" t="s">
        <v>8842</v>
      </c>
      <c r="Y1100">
        <v>180</v>
      </c>
      <c r="Z1100">
        <v>180</v>
      </c>
      <c r="AA1100" t="str">
        <f t="shared" si="52"/>
        <v>SAMA</v>
      </c>
      <c r="AC1100" t="s">
        <v>15655</v>
      </c>
      <c r="AD1100" t="e">
        <f>VLOOKUP(AC1100,$J$3:$K$1324,2,0)</f>
        <v>#N/A</v>
      </c>
      <c r="AE1100" s="11" t="str">
        <f t="shared" si="53"/>
        <v>0</v>
      </c>
    </row>
    <row r="1101" spans="9:31" x14ac:dyDescent="0.25">
      <c r="I1101" t="s">
        <v>13890</v>
      </c>
      <c r="J1101" t="s">
        <v>16133</v>
      </c>
      <c r="K1101">
        <v>2900</v>
      </c>
      <c r="L1101" t="e">
        <f>VLOOKUP(J1101,'[1]stockopname_master_item (11)'!B$2:C$3427,2,0)</f>
        <v>#N/A</v>
      </c>
      <c r="M1101" s="14" t="s">
        <v>14085</v>
      </c>
      <c r="N1101" s="15">
        <v>4658</v>
      </c>
      <c r="O1101" s="15">
        <f>VLOOKUP(M1101,[2]Sheet1!B$2:C$1721,2,0)</f>
        <v>4658</v>
      </c>
      <c r="P1101" s="16" t="str">
        <f t="shared" si="51"/>
        <v>sama</v>
      </c>
      <c r="X1101" t="s">
        <v>8844</v>
      </c>
      <c r="Y1101">
        <v>28</v>
      </c>
      <c r="Z1101">
        <v>28</v>
      </c>
      <c r="AA1101" t="str">
        <f t="shared" si="52"/>
        <v>SAMA</v>
      </c>
      <c r="AC1101" t="s">
        <v>15656</v>
      </c>
      <c r="AD1101">
        <f>VLOOKUP(AC1101,$J$3:$K$1324,2,0)</f>
        <v>860</v>
      </c>
      <c r="AE1101" s="11">
        <f t="shared" si="53"/>
        <v>860</v>
      </c>
    </row>
    <row r="1102" spans="9:31" x14ac:dyDescent="0.25">
      <c r="I1102" t="s">
        <v>13890</v>
      </c>
      <c r="J1102" t="s">
        <v>16134</v>
      </c>
      <c r="K1102">
        <v>3600</v>
      </c>
      <c r="L1102" t="e">
        <f>VLOOKUP(J1102,'[1]stockopname_master_item (11)'!B$2:C$3427,2,0)</f>
        <v>#N/A</v>
      </c>
      <c r="M1102" s="14" t="s">
        <v>8291</v>
      </c>
      <c r="N1102" s="15">
        <v>1040</v>
      </c>
      <c r="O1102" s="15">
        <f>VLOOKUP(M1102,[2]Sheet1!B$2:C$1721,2,0)</f>
        <v>1040</v>
      </c>
      <c r="P1102" s="16" t="str">
        <f t="shared" si="51"/>
        <v>sama</v>
      </c>
      <c r="X1102" t="s">
        <v>8847</v>
      </c>
      <c r="Y1102">
        <v>1392</v>
      </c>
      <c r="Z1102">
        <v>1392</v>
      </c>
      <c r="AA1102" t="str">
        <f t="shared" si="52"/>
        <v>SAMA</v>
      </c>
      <c r="AC1102" t="s">
        <v>15657</v>
      </c>
      <c r="AD1102">
        <f>VLOOKUP(AC1102,$J$3:$K$1324,2,0)</f>
        <v>3000</v>
      </c>
      <c r="AE1102" s="11">
        <f t="shared" si="53"/>
        <v>3000</v>
      </c>
    </row>
    <row r="1103" spans="9:31" x14ac:dyDescent="0.25">
      <c r="I1103" t="s">
        <v>13890</v>
      </c>
      <c r="J1103" t="s">
        <v>16135</v>
      </c>
      <c r="K1103">
        <v>2504</v>
      </c>
      <c r="L1103" t="e">
        <f>VLOOKUP(J1103,'[1]stockopname_master_item (11)'!B$2:C$3427,2,0)</f>
        <v>#N/A</v>
      </c>
      <c r="M1103" s="14" t="s">
        <v>14084</v>
      </c>
      <c r="N1103" s="15">
        <v>21</v>
      </c>
      <c r="O1103" s="15">
        <f>VLOOKUP(M1103,[2]Sheet1!B$2:C$1721,2,0)</f>
        <v>21</v>
      </c>
      <c r="P1103" s="16" t="str">
        <f t="shared" si="51"/>
        <v>sama</v>
      </c>
      <c r="X1103" t="s">
        <v>1279</v>
      </c>
      <c r="Y1103">
        <v>119</v>
      </c>
      <c r="Z1103">
        <v>119</v>
      </c>
      <c r="AA1103" t="str">
        <f t="shared" si="52"/>
        <v>SAMA</v>
      </c>
      <c r="AC1103" t="s">
        <v>15658</v>
      </c>
      <c r="AD1103">
        <f>VLOOKUP(AC1103,$J$3:$K$1324,2,0)</f>
        <v>7</v>
      </c>
      <c r="AE1103" s="11">
        <f t="shared" si="53"/>
        <v>7</v>
      </c>
    </row>
    <row r="1104" spans="9:31" x14ac:dyDescent="0.25">
      <c r="I1104" t="s">
        <v>13890</v>
      </c>
      <c r="J1104" t="s">
        <v>16136</v>
      </c>
      <c r="K1104">
        <v>6812</v>
      </c>
      <c r="L1104" t="e">
        <f>VLOOKUP(J1104,'[1]stockopname_master_item (11)'!B$2:C$3427,2,0)</f>
        <v>#N/A</v>
      </c>
      <c r="M1104" s="14" t="s">
        <v>14083</v>
      </c>
      <c r="N1104" s="15">
        <v>22</v>
      </c>
      <c r="O1104" s="15">
        <f>VLOOKUP(M1104,[2]Sheet1!B$2:C$1721,2,0)</f>
        <v>22</v>
      </c>
      <c r="P1104" s="16" t="str">
        <f t="shared" si="51"/>
        <v>sama</v>
      </c>
      <c r="X1104" t="s">
        <v>8862</v>
      </c>
      <c r="Y1104">
        <v>45</v>
      </c>
      <c r="Z1104">
        <v>45</v>
      </c>
      <c r="AA1104" t="str">
        <f t="shared" si="52"/>
        <v>SAMA</v>
      </c>
      <c r="AC1104" t="s">
        <v>15659</v>
      </c>
      <c r="AD1104">
        <f>VLOOKUP(AC1104,$J$3:$K$1324,2,0)</f>
        <v>18</v>
      </c>
      <c r="AE1104" s="11">
        <f t="shared" si="53"/>
        <v>18</v>
      </c>
    </row>
    <row r="1105" spans="9:31" x14ac:dyDescent="0.25">
      <c r="I1105" t="s">
        <v>13891</v>
      </c>
      <c r="J1105" t="s">
        <v>16137</v>
      </c>
      <c r="K1105">
        <v>1200</v>
      </c>
      <c r="L1105" t="e">
        <f>VLOOKUP(J1105,'[1]stockopname_master_item (11)'!B$2:C$3427,2,0)</f>
        <v>#N/A</v>
      </c>
      <c r="M1105" s="14" t="s">
        <v>8288</v>
      </c>
      <c r="N1105" s="15">
        <v>945</v>
      </c>
      <c r="O1105" s="15">
        <f>VLOOKUP(M1105,[2]Sheet1!B$2:C$1721,2,0)</f>
        <v>945</v>
      </c>
      <c r="P1105" s="16" t="str">
        <f t="shared" si="51"/>
        <v>sama</v>
      </c>
      <c r="X1105" t="s">
        <v>8864</v>
      </c>
      <c r="Y1105">
        <v>1101</v>
      </c>
      <c r="Z1105">
        <v>1101</v>
      </c>
      <c r="AA1105" t="str">
        <f t="shared" si="52"/>
        <v>SAMA</v>
      </c>
      <c r="AC1105" t="s">
        <v>15664</v>
      </c>
      <c r="AD1105">
        <f>VLOOKUP(AC1105,$J$3:$K$1324,2,0)</f>
        <v>10</v>
      </c>
      <c r="AE1105" s="11">
        <f t="shared" si="53"/>
        <v>10</v>
      </c>
    </row>
    <row r="1106" spans="9:31" x14ac:dyDescent="0.25">
      <c r="I1106" t="s">
        <v>13891</v>
      </c>
      <c r="J1106" t="s">
        <v>16138</v>
      </c>
      <c r="K1106">
        <v>3200</v>
      </c>
      <c r="L1106" t="e">
        <f>VLOOKUP(J1106,'[1]stockopname_master_item (11)'!B$2:C$3427,2,0)</f>
        <v>#N/A</v>
      </c>
      <c r="M1106" s="14" t="s">
        <v>8279</v>
      </c>
      <c r="N1106" s="15">
        <v>8600</v>
      </c>
      <c r="O1106" s="15">
        <f>VLOOKUP(M1106,[2]Sheet1!B$2:C$1721,2,0)</f>
        <v>8600</v>
      </c>
      <c r="P1106" s="16" t="str">
        <f t="shared" si="51"/>
        <v>sama</v>
      </c>
      <c r="X1106" t="s">
        <v>8868</v>
      </c>
      <c r="Y1106">
        <v>10</v>
      </c>
      <c r="Z1106">
        <v>10</v>
      </c>
      <c r="AA1106" t="str">
        <f t="shared" si="52"/>
        <v>SAMA</v>
      </c>
      <c r="AC1106" t="s">
        <v>15665</v>
      </c>
      <c r="AD1106">
        <f>VLOOKUP(AC1106,$J$3:$K$1324,2,0)</f>
        <v>2100</v>
      </c>
      <c r="AE1106" s="11">
        <f t="shared" si="53"/>
        <v>2100</v>
      </c>
    </row>
    <row r="1107" spans="9:31" x14ac:dyDescent="0.25">
      <c r="I1107" t="s">
        <v>13891</v>
      </c>
      <c r="J1107" t="s">
        <v>16140</v>
      </c>
      <c r="K1107">
        <v>112</v>
      </c>
      <c r="L1107" t="e">
        <f>VLOOKUP(J1107,'[1]stockopname_master_item (11)'!B$2:C$3427,2,0)</f>
        <v>#N/A</v>
      </c>
      <c r="M1107" s="14" t="s">
        <v>8285</v>
      </c>
      <c r="N1107" s="15">
        <v>2080</v>
      </c>
      <c r="O1107" s="15">
        <f>VLOOKUP(M1107,[2]Sheet1!B$2:C$1721,2,0)</f>
        <v>2080</v>
      </c>
      <c r="P1107" s="16" t="str">
        <f t="shared" si="51"/>
        <v>sama</v>
      </c>
      <c r="X1107" t="s">
        <v>14125</v>
      </c>
      <c r="Y1107">
        <v>1364</v>
      </c>
      <c r="Z1107">
        <v>1364</v>
      </c>
      <c r="AA1107" t="str">
        <f t="shared" si="52"/>
        <v>SAMA</v>
      </c>
      <c r="AC1107" t="s">
        <v>17470</v>
      </c>
      <c r="AD1107" t="e">
        <f>VLOOKUP(AC1107,$J$3:$K$1324,2,0)</f>
        <v>#N/A</v>
      </c>
      <c r="AE1107" s="11" t="str">
        <f t="shared" si="53"/>
        <v>0</v>
      </c>
    </row>
    <row r="1108" spans="9:31" x14ac:dyDescent="0.25">
      <c r="I1108" t="s">
        <v>13891</v>
      </c>
      <c r="J1108" t="s">
        <v>16141</v>
      </c>
      <c r="K1108">
        <v>5400</v>
      </c>
      <c r="L1108" t="e">
        <f>VLOOKUP(J1108,'[1]stockopname_master_item (11)'!B$2:C$3427,2,0)</f>
        <v>#N/A</v>
      </c>
      <c r="M1108" s="14" t="s">
        <v>8294</v>
      </c>
      <c r="N1108" s="15">
        <v>55</v>
      </c>
      <c r="O1108" s="15">
        <f>VLOOKUP(M1108,[2]Sheet1!B$2:C$1721,2,0)</f>
        <v>55</v>
      </c>
      <c r="P1108" s="16" t="str">
        <f t="shared" si="51"/>
        <v>sama</v>
      </c>
      <c r="X1108" t="s">
        <v>14126</v>
      </c>
      <c r="Y1108">
        <v>571</v>
      </c>
      <c r="Z1108">
        <v>571</v>
      </c>
      <c r="AA1108" t="str">
        <f t="shared" si="52"/>
        <v>SAMA</v>
      </c>
      <c r="AC1108" t="s">
        <v>15662</v>
      </c>
      <c r="AD1108">
        <f>VLOOKUP(AC1108,$J$3:$K$1324,2,0)</f>
        <v>150</v>
      </c>
      <c r="AE1108" s="11">
        <f t="shared" si="53"/>
        <v>150</v>
      </c>
    </row>
    <row r="1109" spans="9:31" x14ac:dyDescent="0.25">
      <c r="I1109" t="s">
        <v>13891</v>
      </c>
      <c r="J1109" t="s">
        <v>16142</v>
      </c>
      <c r="K1109">
        <v>1600</v>
      </c>
      <c r="L1109" t="e">
        <f>VLOOKUP(J1109,'[1]stockopname_master_item (11)'!B$2:C$3427,2,0)</f>
        <v>#N/A</v>
      </c>
      <c r="M1109" s="14" t="s">
        <v>14086</v>
      </c>
      <c r="N1109" s="15">
        <v>25861</v>
      </c>
      <c r="O1109" s="15">
        <f>VLOOKUP(M1109,[2]Sheet1!B$2:C$1721,2,0)</f>
        <v>25861</v>
      </c>
      <c r="P1109" s="16" t="str">
        <f t="shared" si="51"/>
        <v>sama</v>
      </c>
      <c r="X1109" t="s">
        <v>14127</v>
      </c>
      <c r="Y1109">
        <v>1719</v>
      </c>
      <c r="Z1109">
        <v>1719</v>
      </c>
      <c r="AA1109" t="str">
        <f t="shared" si="52"/>
        <v>SAMA</v>
      </c>
      <c r="AC1109" t="s">
        <v>15663</v>
      </c>
      <c r="AD1109" t="e">
        <f>VLOOKUP(AC1109,$J$3:$K$1324,2,0)</f>
        <v>#N/A</v>
      </c>
      <c r="AE1109" s="11" t="str">
        <f t="shared" si="53"/>
        <v>0</v>
      </c>
    </row>
    <row r="1110" spans="9:31" x14ac:dyDescent="0.25">
      <c r="I1110" t="s">
        <v>13891</v>
      </c>
      <c r="J1110" t="s">
        <v>16144</v>
      </c>
      <c r="K1110">
        <v>8800</v>
      </c>
      <c r="L1110" t="e">
        <f>VLOOKUP(J1110,'[1]stockopname_master_item (11)'!B$2:C$3427,2,0)</f>
        <v>#N/A</v>
      </c>
      <c r="M1110" s="14" t="s">
        <v>1134</v>
      </c>
      <c r="N1110" s="15">
        <v>4</v>
      </c>
      <c r="O1110" s="15">
        <f>VLOOKUP(M1110,[2]Sheet1!B$2:C$1721,2,0)</f>
        <v>4</v>
      </c>
      <c r="P1110" s="16" t="str">
        <f t="shared" si="51"/>
        <v>sama</v>
      </c>
      <c r="X1110" t="s">
        <v>8879</v>
      </c>
      <c r="Y1110">
        <v>6</v>
      </c>
      <c r="Z1110">
        <v>6</v>
      </c>
      <c r="AA1110" t="str">
        <f t="shared" si="52"/>
        <v>SAMA</v>
      </c>
      <c r="AC1110" t="s">
        <v>15660</v>
      </c>
      <c r="AD1110" t="e">
        <f>VLOOKUP(AC1110,$J$3:$K$1324,2,0)</f>
        <v>#N/A</v>
      </c>
      <c r="AE1110" s="11" t="str">
        <f t="shared" si="53"/>
        <v>0</v>
      </c>
    </row>
    <row r="1111" spans="9:31" x14ac:dyDescent="0.25">
      <c r="I1111" t="s">
        <v>13892</v>
      </c>
      <c r="J1111" t="s">
        <v>16145</v>
      </c>
      <c r="K1111">
        <v>1480</v>
      </c>
      <c r="L1111" t="e">
        <f>VLOOKUP(J1111,'[1]stockopname_master_item (11)'!B$2:C$3427,2,0)</f>
        <v>#N/A</v>
      </c>
      <c r="M1111" s="14" t="s">
        <v>14087</v>
      </c>
      <c r="N1111" s="15">
        <v>840</v>
      </c>
      <c r="O1111" s="15">
        <f>VLOOKUP(M1111,[2]Sheet1!B$2:C$1721,2,0)</f>
        <v>840</v>
      </c>
      <c r="P1111" s="16" t="str">
        <f t="shared" si="51"/>
        <v>sama</v>
      </c>
      <c r="X1111" t="s">
        <v>14128</v>
      </c>
      <c r="Y1111">
        <v>3340</v>
      </c>
      <c r="Z1111">
        <v>3340</v>
      </c>
      <c r="AA1111" t="str">
        <f t="shared" si="52"/>
        <v>SAMA</v>
      </c>
      <c r="AC1111" t="s">
        <v>15661</v>
      </c>
      <c r="AD1111">
        <f>VLOOKUP(AC1111,$J$3:$K$1324,2,0)</f>
        <v>160</v>
      </c>
      <c r="AE1111" s="11">
        <f t="shared" si="53"/>
        <v>160</v>
      </c>
    </row>
    <row r="1112" spans="9:31" x14ac:dyDescent="0.25">
      <c r="I1112" t="s">
        <v>13892</v>
      </c>
      <c r="J1112" t="s">
        <v>16146</v>
      </c>
      <c r="K1112">
        <v>4520</v>
      </c>
      <c r="L1112" t="e">
        <f>VLOOKUP(J1112,'[1]stockopname_master_item (11)'!B$2:C$3427,2,0)</f>
        <v>#N/A</v>
      </c>
      <c r="M1112" s="14" t="s">
        <v>8302</v>
      </c>
      <c r="N1112" s="15">
        <v>10380</v>
      </c>
      <c r="O1112" s="15">
        <f>VLOOKUP(M1112,[2]Sheet1!B$2:C$1721,2,0)</f>
        <v>10380</v>
      </c>
      <c r="P1112" s="16" t="str">
        <f t="shared" si="51"/>
        <v>sama</v>
      </c>
      <c r="X1112" t="s">
        <v>14129</v>
      </c>
      <c r="Y1112">
        <v>425</v>
      </c>
      <c r="Z1112">
        <v>425</v>
      </c>
      <c r="AA1112" t="str">
        <f t="shared" si="52"/>
        <v>SAMA</v>
      </c>
      <c r="AC1112" t="s">
        <v>14282</v>
      </c>
      <c r="AD1112">
        <f>VLOOKUP(AC1112,$J$3:$K$1324,2,0)</f>
        <v>4</v>
      </c>
      <c r="AE1112" s="11">
        <f t="shared" si="53"/>
        <v>4</v>
      </c>
    </row>
    <row r="1113" spans="9:31" x14ac:dyDescent="0.25">
      <c r="I1113" t="s">
        <v>13892</v>
      </c>
      <c r="J1113" t="s">
        <v>16149</v>
      </c>
      <c r="K1113">
        <v>30</v>
      </c>
      <c r="L1113" t="e">
        <f>VLOOKUP(J1113,'[1]stockopname_master_item (11)'!B$2:C$3427,2,0)</f>
        <v>#N/A</v>
      </c>
      <c r="M1113" s="14" t="s">
        <v>12807</v>
      </c>
      <c r="N1113" s="15">
        <v>1194</v>
      </c>
      <c r="O1113" s="15">
        <f>VLOOKUP(M1113,[2]Sheet1!B$2:C$1721,2,0)</f>
        <v>1194</v>
      </c>
      <c r="P1113" s="16" t="str">
        <f t="shared" si="51"/>
        <v>sama</v>
      </c>
      <c r="X1113" t="s">
        <v>14130</v>
      </c>
      <c r="Y1113">
        <v>67</v>
      </c>
      <c r="Z1113">
        <v>67</v>
      </c>
      <c r="AA1113" t="str">
        <f t="shared" si="52"/>
        <v>SAMA</v>
      </c>
      <c r="AC1113" t="s">
        <v>14283</v>
      </c>
      <c r="AD1113">
        <f>VLOOKUP(AC1113,$J$3:$K$1324,2,0)</f>
        <v>8</v>
      </c>
      <c r="AE1113" s="11">
        <f t="shared" si="53"/>
        <v>8</v>
      </c>
    </row>
    <row r="1114" spans="9:31" x14ac:dyDescent="0.25">
      <c r="I1114" t="s">
        <v>13892</v>
      </c>
      <c r="J1114" t="s">
        <v>16150</v>
      </c>
      <c r="K1114">
        <v>16</v>
      </c>
      <c r="L1114" t="e">
        <f>VLOOKUP(J1114,'[1]stockopname_master_item (11)'!B$2:C$3427,2,0)</f>
        <v>#N/A</v>
      </c>
      <c r="M1114" s="14" t="s">
        <v>1136</v>
      </c>
      <c r="N1114" s="15">
        <v>4</v>
      </c>
      <c r="O1114" s="15">
        <f>VLOOKUP(M1114,[2]Sheet1!B$2:C$1721,2,0)</f>
        <v>4</v>
      </c>
      <c r="P1114" s="16" t="str">
        <f t="shared" si="51"/>
        <v>sama</v>
      </c>
      <c r="X1114" t="s">
        <v>14131</v>
      </c>
      <c r="Y1114">
        <v>785</v>
      </c>
      <c r="Z1114">
        <v>785</v>
      </c>
      <c r="AA1114" t="str">
        <f t="shared" si="52"/>
        <v>SAMA</v>
      </c>
      <c r="AC1114" t="s">
        <v>14284</v>
      </c>
      <c r="AD1114">
        <f>VLOOKUP(AC1114,$J$3:$K$1324,2,0)</f>
        <v>269</v>
      </c>
      <c r="AE1114" s="11">
        <f t="shared" si="53"/>
        <v>269</v>
      </c>
    </row>
    <row r="1115" spans="9:31" x14ac:dyDescent="0.25">
      <c r="I1115" t="s">
        <v>13892</v>
      </c>
      <c r="J1115" t="s">
        <v>16151</v>
      </c>
      <c r="K1115">
        <v>320</v>
      </c>
      <c r="L1115" t="e">
        <f>VLOOKUP(J1115,'[1]stockopname_master_item (11)'!B$2:C$3427,2,0)</f>
        <v>#N/A</v>
      </c>
      <c r="M1115" s="14" t="s">
        <v>8331</v>
      </c>
      <c r="N1115" s="15">
        <v>451</v>
      </c>
      <c r="O1115" s="15">
        <f>VLOOKUP(M1115,[2]Sheet1!B$2:C$1721,2,0)</f>
        <v>451</v>
      </c>
      <c r="P1115" s="16" t="str">
        <f t="shared" si="51"/>
        <v>sama</v>
      </c>
      <c r="X1115" t="s">
        <v>14132</v>
      </c>
      <c r="Y1115">
        <v>6893</v>
      </c>
      <c r="Z1115">
        <v>6893</v>
      </c>
      <c r="AA1115" t="str">
        <f t="shared" si="52"/>
        <v>SAMA</v>
      </c>
      <c r="AC1115" t="s">
        <v>15666</v>
      </c>
      <c r="AD1115">
        <f>VLOOKUP(AC1115,$J$3:$K$1324,2,0)</f>
        <v>92</v>
      </c>
      <c r="AE1115" s="11">
        <f t="shared" si="53"/>
        <v>92</v>
      </c>
    </row>
    <row r="1116" spans="9:31" x14ac:dyDescent="0.25">
      <c r="I1116" t="s">
        <v>13892</v>
      </c>
      <c r="J1116" t="s">
        <v>16152</v>
      </c>
      <c r="K1116">
        <v>4480</v>
      </c>
      <c r="L1116" t="e">
        <f>VLOOKUP(J1116,'[1]stockopname_master_item (11)'!B$2:C$3427,2,0)</f>
        <v>#N/A</v>
      </c>
      <c r="M1116" s="14" t="s">
        <v>8328</v>
      </c>
      <c r="N1116" s="15">
        <v>15</v>
      </c>
      <c r="O1116" s="15">
        <f>VLOOKUP(M1116,[2]Sheet1!B$2:C$1721,2,0)</f>
        <v>15</v>
      </c>
      <c r="P1116" s="16" t="str">
        <f t="shared" si="51"/>
        <v>sama</v>
      </c>
      <c r="X1116" t="s">
        <v>14133</v>
      </c>
      <c r="Y1116">
        <v>4617</v>
      </c>
      <c r="Z1116">
        <v>4617</v>
      </c>
      <c r="AA1116" t="str">
        <f t="shared" si="52"/>
        <v>SAMA</v>
      </c>
      <c r="AC1116" t="s">
        <v>15667</v>
      </c>
      <c r="AD1116">
        <f>VLOOKUP(AC1116,$J$3:$K$1324,2,0)</f>
        <v>624</v>
      </c>
      <c r="AE1116" s="11">
        <f t="shared" si="53"/>
        <v>624</v>
      </c>
    </row>
    <row r="1117" spans="9:31" x14ac:dyDescent="0.25">
      <c r="I1117" t="s">
        <v>6334</v>
      </c>
      <c r="J1117" t="s">
        <v>16153</v>
      </c>
      <c r="K1117">
        <v>1417</v>
      </c>
      <c r="L1117" t="e">
        <f>VLOOKUP(J1117,'[1]stockopname_master_item (11)'!B$2:C$3427,2,0)</f>
        <v>#N/A</v>
      </c>
      <c r="M1117" s="14" t="s">
        <v>8333</v>
      </c>
      <c r="N1117" s="15">
        <v>19</v>
      </c>
      <c r="O1117" s="15">
        <f>VLOOKUP(M1117,[2]Sheet1!B$2:C$1721,2,0)</f>
        <v>19</v>
      </c>
      <c r="P1117" s="16" t="str">
        <f t="shared" si="51"/>
        <v>sama</v>
      </c>
      <c r="X1117" t="s">
        <v>8907</v>
      </c>
      <c r="Y1117">
        <v>1144</v>
      </c>
      <c r="Z1117">
        <v>1144</v>
      </c>
      <c r="AA1117" t="str">
        <f t="shared" si="52"/>
        <v>SAMA</v>
      </c>
      <c r="AC1117" t="s">
        <v>14285</v>
      </c>
      <c r="AD1117">
        <f>VLOOKUP(AC1117,$J$3:$K$1324,2,0)</f>
        <v>3</v>
      </c>
      <c r="AE1117" s="11">
        <f t="shared" si="53"/>
        <v>3</v>
      </c>
    </row>
    <row r="1118" spans="9:31" x14ac:dyDescent="0.25">
      <c r="I1118" t="s">
        <v>6334</v>
      </c>
      <c r="J1118" t="s">
        <v>16154</v>
      </c>
      <c r="K1118">
        <v>200</v>
      </c>
      <c r="L1118" t="e">
        <f>VLOOKUP(J1118,'[1]stockopname_master_item (11)'!B$2:C$3427,2,0)</f>
        <v>#N/A</v>
      </c>
      <c r="M1118" s="14" t="s">
        <v>9780</v>
      </c>
      <c r="N1118" s="15">
        <v>20</v>
      </c>
      <c r="O1118" s="15">
        <f>VLOOKUP(M1118,[2]Sheet1!B$2:C$1721,2,0)</f>
        <v>20</v>
      </c>
      <c r="P1118" s="16" t="str">
        <f t="shared" si="51"/>
        <v>sama</v>
      </c>
      <c r="X1118" t="s">
        <v>8924</v>
      </c>
      <c r="Y1118">
        <v>23</v>
      </c>
      <c r="Z1118">
        <v>23</v>
      </c>
      <c r="AA1118" t="str">
        <f t="shared" si="52"/>
        <v>SAMA</v>
      </c>
      <c r="AC1118" t="s">
        <v>14286</v>
      </c>
      <c r="AD1118">
        <f>VLOOKUP(AC1118,$J$3:$K$1324,2,0)</f>
        <v>4</v>
      </c>
      <c r="AE1118" s="11">
        <f t="shared" si="53"/>
        <v>4</v>
      </c>
    </row>
    <row r="1119" spans="9:31" x14ac:dyDescent="0.25">
      <c r="I1119" t="s">
        <v>6334</v>
      </c>
      <c r="J1119" t="s">
        <v>16155</v>
      </c>
      <c r="K1119">
        <v>38</v>
      </c>
      <c r="L1119" t="e">
        <f>VLOOKUP(J1119,'[1]stockopname_master_item (11)'!B$2:C$3427,2,0)</f>
        <v>#N/A</v>
      </c>
      <c r="M1119" s="14" t="s">
        <v>9782</v>
      </c>
      <c r="N1119" s="15">
        <v>92</v>
      </c>
      <c r="O1119" s="15">
        <f>VLOOKUP(M1119,[2]Sheet1!B$2:C$1721,2,0)</f>
        <v>92</v>
      </c>
      <c r="P1119" s="16" t="str">
        <f t="shared" si="51"/>
        <v>sama</v>
      </c>
      <c r="X1119" t="s">
        <v>1289</v>
      </c>
      <c r="Y1119">
        <v>1342</v>
      </c>
      <c r="Z1119">
        <v>1342</v>
      </c>
      <c r="AA1119" t="str">
        <f t="shared" si="52"/>
        <v>SAMA</v>
      </c>
      <c r="AC1119" t="s">
        <v>14288</v>
      </c>
      <c r="AD1119">
        <f>VLOOKUP(AC1119,$J$3:$K$1324,2,0)</f>
        <v>3</v>
      </c>
      <c r="AE1119" s="11">
        <f t="shared" si="53"/>
        <v>3</v>
      </c>
    </row>
    <row r="1120" spans="9:31" x14ac:dyDescent="0.25">
      <c r="I1120" t="s">
        <v>6334</v>
      </c>
      <c r="J1120" t="s">
        <v>16157</v>
      </c>
      <c r="K1120">
        <v>4120</v>
      </c>
      <c r="L1120" t="e">
        <f>VLOOKUP(J1120,'[1]stockopname_master_item (11)'!B$2:C$3427,2,0)</f>
        <v>#N/A</v>
      </c>
      <c r="M1120" s="14" t="s">
        <v>8356</v>
      </c>
      <c r="N1120" s="15">
        <v>66</v>
      </c>
      <c r="O1120" s="15">
        <f>VLOOKUP(M1120,[2]Sheet1!B$2:C$1721,2,0)</f>
        <v>66</v>
      </c>
      <c r="P1120" s="16" t="str">
        <f t="shared" si="51"/>
        <v>sama</v>
      </c>
      <c r="X1120" t="s">
        <v>8949</v>
      </c>
      <c r="Y1120">
        <v>2019</v>
      </c>
      <c r="Z1120">
        <v>2019</v>
      </c>
      <c r="AA1120" t="str">
        <f t="shared" si="52"/>
        <v>SAMA</v>
      </c>
      <c r="AC1120" t="s">
        <v>15669</v>
      </c>
      <c r="AD1120" t="e">
        <f>VLOOKUP(AC1120,$J$3:$K$1324,2,0)</f>
        <v>#N/A</v>
      </c>
      <c r="AE1120" s="11" t="str">
        <f t="shared" si="53"/>
        <v>0</v>
      </c>
    </row>
    <row r="1121" spans="9:31" x14ac:dyDescent="0.25">
      <c r="I1121" t="s">
        <v>6334</v>
      </c>
      <c r="J1121" t="s">
        <v>16159</v>
      </c>
      <c r="K1121">
        <v>40</v>
      </c>
      <c r="L1121" t="e">
        <f>VLOOKUP(J1121,'[1]stockopname_master_item (11)'!B$2:C$3427,2,0)</f>
        <v>#N/A</v>
      </c>
      <c r="M1121" s="14" t="s">
        <v>1729</v>
      </c>
      <c r="N1121" s="15">
        <v>1639</v>
      </c>
      <c r="O1121" s="15">
        <f>VLOOKUP(M1121,[2]Sheet1!B$2:C$1721,2,0)</f>
        <v>1639</v>
      </c>
      <c r="P1121" s="16" t="str">
        <f t="shared" si="51"/>
        <v>sama</v>
      </c>
      <c r="X1121" t="s">
        <v>8952</v>
      </c>
      <c r="Y1121">
        <v>650</v>
      </c>
      <c r="Z1121">
        <v>650</v>
      </c>
      <c r="AA1121" t="str">
        <f t="shared" si="52"/>
        <v>SAMA</v>
      </c>
      <c r="AC1121" t="s">
        <v>15670</v>
      </c>
      <c r="AD1121" t="e">
        <f>VLOOKUP(AC1121,$J$3:$K$1324,2,0)</f>
        <v>#N/A</v>
      </c>
      <c r="AE1121" s="11" t="str">
        <f t="shared" si="53"/>
        <v>0</v>
      </c>
    </row>
    <row r="1122" spans="9:31" x14ac:dyDescent="0.25">
      <c r="I1122" t="s">
        <v>11855</v>
      </c>
      <c r="J1122" t="s">
        <v>16170</v>
      </c>
      <c r="K1122">
        <v>25653</v>
      </c>
      <c r="L1122" t="e">
        <f>VLOOKUP(J1122,'[1]stockopname_master_item (11)'!B$2:C$3427,2,0)</f>
        <v>#N/A</v>
      </c>
      <c r="M1122" s="14" t="s">
        <v>14089</v>
      </c>
      <c r="N1122" s="15">
        <v>622</v>
      </c>
      <c r="O1122" s="15">
        <f>VLOOKUP(M1122,[2]Sheet1!B$2:C$1721,2,0)</f>
        <v>622</v>
      </c>
      <c r="P1122" s="16" t="str">
        <f t="shared" si="51"/>
        <v>sama</v>
      </c>
      <c r="X1122" t="s">
        <v>8958</v>
      </c>
      <c r="Y1122">
        <v>279</v>
      </c>
      <c r="Z1122">
        <v>279</v>
      </c>
      <c r="AA1122" t="str">
        <f t="shared" si="52"/>
        <v>SAMA</v>
      </c>
      <c r="AC1122" t="s">
        <v>15674</v>
      </c>
      <c r="AD1122" t="e">
        <f>VLOOKUP(AC1122,$J$3:$K$1324,2,0)</f>
        <v>#N/A</v>
      </c>
      <c r="AE1122" s="11" t="str">
        <f t="shared" si="53"/>
        <v>0</v>
      </c>
    </row>
    <row r="1123" spans="9:31" x14ac:dyDescent="0.25">
      <c r="I1123" t="s">
        <v>11855</v>
      </c>
      <c r="J1123" t="s">
        <v>16171</v>
      </c>
      <c r="K1123">
        <v>248400</v>
      </c>
      <c r="L1123" t="e">
        <f>VLOOKUP(J1123,'[1]stockopname_master_item (11)'!B$2:C$3427,2,0)</f>
        <v>#N/A</v>
      </c>
      <c r="M1123" s="14" t="s">
        <v>1733</v>
      </c>
      <c r="N1123" s="15">
        <v>9510</v>
      </c>
      <c r="O1123" s="15">
        <f>VLOOKUP(M1123,[2]Sheet1!B$2:C$1721,2,0)</f>
        <v>9510</v>
      </c>
      <c r="P1123" s="16" t="str">
        <f t="shared" si="51"/>
        <v>sama</v>
      </c>
      <c r="X1123" t="s">
        <v>8960</v>
      </c>
      <c r="Y1123">
        <v>2660</v>
      </c>
      <c r="Z1123">
        <v>2660</v>
      </c>
      <c r="AA1123" t="str">
        <f t="shared" si="52"/>
        <v>SAMA</v>
      </c>
      <c r="AC1123" t="s">
        <v>15671</v>
      </c>
      <c r="AD1123" t="e">
        <f>VLOOKUP(AC1123,$J$3:$K$1324,2,0)</f>
        <v>#N/A</v>
      </c>
      <c r="AE1123" s="11" t="str">
        <f t="shared" si="53"/>
        <v>0</v>
      </c>
    </row>
    <row r="1124" spans="9:31" x14ac:dyDescent="0.25">
      <c r="I1124" t="s">
        <v>11855</v>
      </c>
      <c r="J1124" t="s">
        <v>16172</v>
      </c>
      <c r="K1124">
        <v>256800</v>
      </c>
      <c r="L1124" t="e">
        <f>VLOOKUP(J1124,'[1]stockopname_master_item (11)'!B$2:C$3427,2,0)</f>
        <v>#N/A</v>
      </c>
      <c r="M1124" s="14" t="s">
        <v>8353</v>
      </c>
      <c r="N1124" s="15">
        <v>70</v>
      </c>
      <c r="O1124" s="15">
        <f>VLOOKUP(M1124,[2]Sheet1!B$2:C$1721,2,0)</f>
        <v>70</v>
      </c>
      <c r="P1124" s="16" t="str">
        <f t="shared" si="51"/>
        <v>sama</v>
      </c>
      <c r="X1124" t="s">
        <v>8964</v>
      </c>
      <c r="Y1124">
        <v>1770</v>
      </c>
      <c r="Z1124">
        <v>1770</v>
      </c>
      <c r="AA1124" t="str">
        <f t="shared" si="52"/>
        <v>SAMA</v>
      </c>
      <c r="AC1124" t="s">
        <v>15673</v>
      </c>
      <c r="AD1124">
        <f>VLOOKUP(AC1124,$J$3:$K$1324,2,0)</f>
        <v>83</v>
      </c>
      <c r="AE1124" s="11">
        <f t="shared" si="53"/>
        <v>83</v>
      </c>
    </row>
    <row r="1125" spans="9:31" x14ac:dyDescent="0.25">
      <c r="I1125" t="s">
        <v>11855</v>
      </c>
      <c r="J1125" t="s">
        <v>16173</v>
      </c>
      <c r="K1125">
        <v>190400</v>
      </c>
      <c r="L1125" t="e">
        <f>VLOOKUP(J1125,'[1]stockopname_master_item (11)'!B$2:C$3427,2,0)</f>
        <v>#N/A</v>
      </c>
      <c r="M1125" s="14" t="s">
        <v>8372</v>
      </c>
      <c r="N1125" s="15">
        <v>474</v>
      </c>
      <c r="O1125" s="15">
        <f>VLOOKUP(M1125,[2]Sheet1!B$2:C$1721,2,0)</f>
        <v>474</v>
      </c>
      <c r="P1125" s="16" t="str">
        <f t="shared" si="51"/>
        <v>sama</v>
      </c>
      <c r="X1125" t="s">
        <v>14136</v>
      </c>
      <c r="Y1125">
        <v>545</v>
      </c>
      <c r="Z1125">
        <v>545</v>
      </c>
      <c r="AA1125" t="str">
        <f t="shared" si="52"/>
        <v>SAMA</v>
      </c>
      <c r="AC1125" t="s">
        <v>14287</v>
      </c>
      <c r="AD1125">
        <f>VLOOKUP(AC1125,$J$3:$K$1324,2,0)</f>
        <v>8</v>
      </c>
      <c r="AE1125" s="11">
        <f t="shared" si="53"/>
        <v>8</v>
      </c>
    </row>
    <row r="1126" spans="9:31" x14ac:dyDescent="0.25">
      <c r="I1126" t="s">
        <v>11855</v>
      </c>
      <c r="J1126" t="s">
        <v>16174</v>
      </c>
      <c r="K1126">
        <v>34600</v>
      </c>
      <c r="L1126" t="e">
        <f>VLOOKUP(J1126,'[1]stockopname_master_item (11)'!B$2:C$3427,2,0)</f>
        <v>#N/A</v>
      </c>
      <c r="M1126" s="14" t="s">
        <v>8160</v>
      </c>
      <c r="N1126" s="15">
        <v>1336</v>
      </c>
      <c r="O1126" s="15">
        <f>VLOOKUP(M1126,[2]Sheet1!B$2:C$1721,2,0)</f>
        <v>1336</v>
      </c>
      <c r="P1126" s="16" t="str">
        <f t="shared" si="51"/>
        <v>sama</v>
      </c>
      <c r="X1126" t="s">
        <v>14137</v>
      </c>
      <c r="Y1126">
        <v>7779</v>
      </c>
      <c r="Z1126">
        <v>7779</v>
      </c>
      <c r="AA1126" t="str">
        <f t="shared" si="52"/>
        <v>SAMA</v>
      </c>
      <c r="AC1126" t="s">
        <v>15677</v>
      </c>
      <c r="AD1126" t="e">
        <f>VLOOKUP(AC1126,$J$3:$K$1324,2,0)</f>
        <v>#N/A</v>
      </c>
      <c r="AE1126" s="11" t="str">
        <f t="shared" si="53"/>
        <v>0</v>
      </c>
    </row>
    <row r="1127" spans="9:31" x14ac:dyDescent="0.25">
      <c r="I1127" t="s">
        <v>13893</v>
      </c>
      <c r="J1127" t="s">
        <v>16175</v>
      </c>
      <c r="K1127">
        <v>353</v>
      </c>
      <c r="L1127" t="e">
        <f>VLOOKUP(J1127,'[1]stockopname_master_item (11)'!B$2:C$3427,2,0)</f>
        <v>#N/A</v>
      </c>
      <c r="M1127" s="14" t="s">
        <v>1154</v>
      </c>
      <c r="N1127" s="15">
        <v>7</v>
      </c>
      <c r="O1127" s="15">
        <f>VLOOKUP(M1127,[2]Sheet1!B$2:C$1721,2,0)</f>
        <v>7</v>
      </c>
      <c r="P1127" s="16" t="str">
        <f t="shared" si="51"/>
        <v>sama</v>
      </c>
      <c r="X1127" t="s">
        <v>13387</v>
      </c>
      <c r="Y1127">
        <v>1561</v>
      </c>
      <c r="Z1127">
        <v>1561</v>
      </c>
      <c r="AA1127" t="str">
        <f t="shared" si="52"/>
        <v>SAMA</v>
      </c>
      <c r="AC1127" t="s">
        <v>15678</v>
      </c>
      <c r="AD1127" t="e">
        <f>VLOOKUP(AC1127,$J$3:$K$1324,2,0)</f>
        <v>#N/A</v>
      </c>
      <c r="AE1127" s="11" t="str">
        <f t="shared" si="53"/>
        <v>0</v>
      </c>
    </row>
    <row r="1128" spans="9:31" x14ac:dyDescent="0.25">
      <c r="I1128" t="s">
        <v>13895</v>
      </c>
      <c r="J1128" t="s">
        <v>16177</v>
      </c>
      <c r="K1128">
        <v>200</v>
      </c>
      <c r="L1128" t="e">
        <f>VLOOKUP(J1128,'[1]stockopname_master_item (11)'!B$2:C$3427,2,0)</f>
        <v>#N/A</v>
      </c>
      <c r="M1128" s="14" t="s">
        <v>14091</v>
      </c>
      <c r="N1128" s="15">
        <v>130</v>
      </c>
      <c r="O1128" s="15">
        <f>VLOOKUP(M1128,[2]Sheet1!B$2:C$1721,2,0)</f>
        <v>130</v>
      </c>
      <c r="P1128" s="16" t="str">
        <f t="shared" si="51"/>
        <v>sama</v>
      </c>
      <c r="X1128" t="s">
        <v>9015</v>
      </c>
      <c r="Y1128">
        <v>4850</v>
      </c>
      <c r="Z1128">
        <v>4850</v>
      </c>
      <c r="AA1128" t="str">
        <f t="shared" si="52"/>
        <v>SAMA</v>
      </c>
      <c r="AC1128" t="s">
        <v>15675</v>
      </c>
      <c r="AD1128" t="e">
        <f>VLOOKUP(AC1128,$J$3:$K$1324,2,0)</f>
        <v>#N/A</v>
      </c>
      <c r="AE1128" s="11" t="str">
        <f t="shared" si="53"/>
        <v>0</v>
      </c>
    </row>
    <row r="1129" spans="9:31" x14ac:dyDescent="0.25">
      <c r="I1129" t="s">
        <v>13896</v>
      </c>
      <c r="J1129" t="s">
        <v>16178</v>
      </c>
      <c r="K1129">
        <v>140</v>
      </c>
      <c r="L1129" t="e">
        <f>VLOOKUP(J1129,'[1]stockopname_master_item (11)'!B$2:C$3427,2,0)</f>
        <v>#N/A</v>
      </c>
      <c r="M1129" s="14" t="s">
        <v>14090</v>
      </c>
      <c r="N1129" s="15">
        <v>371</v>
      </c>
      <c r="O1129" s="15">
        <f>VLOOKUP(M1129,[2]Sheet1!B$2:C$1721,2,0)</f>
        <v>371</v>
      </c>
      <c r="P1129" s="16" t="str">
        <f t="shared" si="51"/>
        <v>sama</v>
      </c>
      <c r="X1129" t="s">
        <v>9031</v>
      </c>
      <c r="Y1129">
        <v>989</v>
      </c>
      <c r="Z1129">
        <v>989</v>
      </c>
      <c r="AA1129" t="str">
        <f t="shared" si="52"/>
        <v>SAMA</v>
      </c>
      <c r="AC1129" t="s">
        <v>15676</v>
      </c>
      <c r="AD1129" t="e">
        <f>VLOOKUP(AC1129,$J$3:$K$1324,2,0)</f>
        <v>#N/A</v>
      </c>
      <c r="AE1129" s="11" t="str">
        <f t="shared" si="53"/>
        <v>0</v>
      </c>
    </row>
    <row r="1130" spans="9:31" x14ac:dyDescent="0.25">
      <c r="I1130" t="s">
        <v>6358</v>
      </c>
      <c r="J1130" t="s">
        <v>16182</v>
      </c>
      <c r="K1130">
        <v>503</v>
      </c>
      <c r="L1130" t="e">
        <f>VLOOKUP(J1130,'[1]stockopname_master_item (11)'!B$2:C$3427,2,0)</f>
        <v>#N/A</v>
      </c>
      <c r="M1130" s="14" t="s">
        <v>12878</v>
      </c>
      <c r="N1130" s="15">
        <v>272</v>
      </c>
      <c r="O1130" s="15">
        <f>VLOOKUP(M1130,[2]Sheet1!B$2:C$1721,2,0)</f>
        <v>272</v>
      </c>
      <c r="P1130" s="16" t="str">
        <f t="shared" si="51"/>
        <v>sama</v>
      </c>
      <c r="X1130" t="s">
        <v>9035</v>
      </c>
      <c r="Y1130">
        <v>125</v>
      </c>
      <c r="Z1130">
        <v>125</v>
      </c>
      <c r="AA1130" t="str">
        <f t="shared" si="52"/>
        <v>SAMA</v>
      </c>
      <c r="AC1130" t="s">
        <v>15681</v>
      </c>
      <c r="AD1130" t="e">
        <f>VLOOKUP(AC1130,$J$3:$K$1324,2,0)</f>
        <v>#N/A</v>
      </c>
      <c r="AE1130" s="11" t="str">
        <f t="shared" si="53"/>
        <v>0</v>
      </c>
    </row>
    <row r="1131" spans="9:31" x14ac:dyDescent="0.25">
      <c r="I1131" t="s">
        <v>6362</v>
      </c>
      <c r="J1131" t="s">
        <v>16183</v>
      </c>
      <c r="K1131">
        <v>3150</v>
      </c>
      <c r="L1131" t="e">
        <f>VLOOKUP(J1131,'[1]stockopname_master_item (11)'!B$2:C$3427,2,0)</f>
        <v>#N/A</v>
      </c>
      <c r="M1131" s="14" t="s">
        <v>8400</v>
      </c>
      <c r="N1131" s="15">
        <v>28</v>
      </c>
      <c r="O1131" s="15">
        <f>VLOOKUP(M1131,[2]Sheet1!B$2:C$1721,2,0)</f>
        <v>28</v>
      </c>
      <c r="P1131" s="16" t="str">
        <f t="shared" si="51"/>
        <v>sama</v>
      </c>
      <c r="X1131" t="s">
        <v>14150</v>
      </c>
      <c r="Y1131">
        <v>90</v>
      </c>
      <c r="Z1131">
        <v>90</v>
      </c>
      <c r="AA1131" t="str">
        <f t="shared" si="52"/>
        <v>SAMA</v>
      </c>
      <c r="AC1131" t="s">
        <v>15682</v>
      </c>
      <c r="AD1131" t="e">
        <f>VLOOKUP(AC1131,$J$3:$K$1324,2,0)</f>
        <v>#N/A</v>
      </c>
      <c r="AE1131" s="11" t="str">
        <f t="shared" si="53"/>
        <v>0</v>
      </c>
    </row>
    <row r="1132" spans="9:31" x14ac:dyDescent="0.25">
      <c r="I1132" t="s">
        <v>6371</v>
      </c>
      <c r="J1132" t="s">
        <v>16188</v>
      </c>
      <c r="K1132">
        <v>2039</v>
      </c>
      <c r="L1132" t="e">
        <f>VLOOKUP(J1132,'[1]stockopname_master_item (11)'!B$2:C$3427,2,0)</f>
        <v>#N/A</v>
      </c>
      <c r="M1132" s="14" t="s">
        <v>1157</v>
      </c>
      <c r="N1132" s="15">
        <v>1</v>
      </c>
      <c r="O1132" s="15">
        <f>VLOOKUP(M1132,[2]Sheet1!B$2:C$1721,2,0)</f>
        <v>1</v>
      </c>
      <c r="P1132" s="16" t="str">
        <f t="shared" si="51"/>
        <v>sama</v>
      </c>
      <c r="X1132" t="s">
        <v>9043</v>
      </c>
      <c r="Y1132">
        <v>49</v>
      </c>
      <c r="Z1132">
        <v>49</v>
      </c>
      <c r="AA1132" t="str">
        <f t="shared" si="52"/>
        <v>SAMA</v>
      </c>
      <c r="AC1132" t="s">
        <v>15683</v>
      </c>
      <c r="AD1132" t="e">
        <f>VLOOKUP(AC1132,$J$3:$K$1324,2,0)</f>
        <v>#N/A</v>
      </c>
      <c r="AE1132" s="11" t="str">
        <f t="shared" si="53"/>
        <v>0</v>
      </c>
    </row>
    <row r="1133" spans="9:31" x14ac:dyDescent="0.25">
      <c r="I1133" t="s">
        <v>6371</v>
      </c>
      <c r="J1133" t="s">
        <v>16189</v>
      </c>
      <c r="K1133">
        <v>940</v>
      </c>
      <c r="L1133" t="e">
        <f>VLOOKUP(J1133,'[1]stockopname_master_item (11)'!B$2:C$3427,2,0)</f>
        <v>#N/A</v>
      </c>
      <c r="M1133" s="14" t="s">
        <v>8404</v>
      </c>
      <c r="N1133" s="15">
        <v>18</v>
      </c>
      <c r="O1133" s="15">
        <f>VLOOKUP(M1133,[2]Sheet1!B$2:C$1721,2,0)</f>
        <v>18</v>
      </c>
      <c r="P1133" s="16" t="str">
        <f t="shared" si="51"/>
        <v>sama</v>
      </c>
      <c r="X1133" t="s">
        <v>9045</v>
      </c>
      <c r="Y1133">
        <v>2000</v>
      </c>
      <c r="Z1133">
        <v>2000</v>
      </c>
      <c r="AA1133" t="str">
        <f t="shared" si="52"/>
        <v>SAMA</v>
      </c>
      <c r="AC1133" t="s">
        <v>15684</v>
      </c>
      <c r="AD1133" t="e">
        <f>VLOOKUP(AC1133,$J$3:$K$1324,2,0)</f>
        <v>#N/A</v>
      </c>
      <c r="AE1133" s="11" t="str">
        <f t="shared" si="53"/>
        <v>0</v>
      </c>
    </row>
    <row r="1134" spans="9:31" x14ac:dyDescent="0.25">
      <c r="I1134" t="s">
        <v>6374</v>
      </c>
      <c r="J1134" t="s">
        <v>16190</v>
      </c>
      <c r="K1134">
        <v>600</v>
      </c>
      <c r="L1134" t="e">
        <f>VLOOKUP(J1134,'[1]stockopname_master_item (11)'!B$2:C$3427,2,0)</f>
        <v>#N/A</v>
      </c>
      <c r="M1134" s="14" t="s">
        <v>9788</v>
      </c>
      <c r="N1134" s="15">
        <v>3</v>
      </c>
      <c r="O1134" s="15">
        <f>VLOOKUP(M1134,[2]Sheet1!B$2:C$1721,2,0)</f>
        <v>3</v>
      </c>
      <c r="P1134" s="16" t="str">
        <f t="shared" si="51"/>
        <v>sama</v>
      </c>
      <c r="X1134" t="s">
        <v>9090</v>
      </c>
      <c r="Y1134">
        <v>175</v>
      </c>
      <c r="Z1134">
        <v>175</v>
      </c>
      <c r="AA1134" t="str">
        <f t="shared" si="52"/>
        <v>SAMA</v>
      </c>
      <c r="AC1134" t="s">
        <v>15685</v>
      </c>
      <c r="AD1134" t="e">
        <f>VLOOKUP(AC1134,$J$3:$K$1324,2,0)</f>
        <v>#N/A</v>
      </c>
      <c r="AE1134" s="11" t="str">
        <f t="shared" si="53"/>
        <v>0</v>
      </c>
    </row>
    <row r="1135" spans="9:31" x14ac:dyDescent="0.25">
      <c r="I1135" t="s">
        <v>6374</v>
      </c>
      <c r="J1135" t="s">
        <v>16191</v>
      </c>
      <c r="K1135">
        <v>370</v>
      </c>
      <c r="L1135" t="e">
        <f>VLOOKUP(J1135,'[1]stockopname_master_item (11)'!B$2:C$3427,2,0)</f>
        <v>#N/A</v>
      </c>
      <c r="M1135" s="14" t="s">
        <v>1161</v>
      </c>
      <c r="N1135" s="15">
        <v>24</v>
      </c>
      <c r="O1135" s="15">
        <f>VLOOKUP(M1135,[2]Sheet1!B$2:C$1721,2,0)</f>
        <v>24</v>
      </c>
      <c r="P1135" s="16" t="str">
        <f t="shared" si="51"/>
        <v>sama</v>
      </c>
      <c r="X1135" t="s">
        <v>9098</v>
      </c>
      <c r="Y1135">
        <v>131200</v>
      </c>
      <c r="Z1135">
        <v>131200</v>
      </c>
      <c r="AA1135" t="str">
        <f t="shared" si="52"/>
        <v>SAMA</v>
      </c>
      <c r="AC1135" t="s">
        <v>15686</v>
      </c>
      <c r="AD1135">
        <f>VLOOKUP(AC1135,$J$3:$K$1324,2,0)</f>
        <v>13</v>
      </c>
      <c r="AE1135" s="11">
        <f t="shared" si="53"/>
        <v>13</v>
      </c>
    </row>
    <row r="1136" spans="9:31" x14ac:dyDescent="0.25">
      <c r="I1136" t="s">
        <v>6374</v>
      </c>
      <c r="J1136" t="s">
        <v>16192</v>
      </c>
      <c r="K1136">
        <v>345</v>
      </c>
      <c r="L1136" t="e">
        <f>VLOOKUP(J1136,'[1]stockopname_master_item (11)'!B$2:C$3427,2,0)</f>
        <v>#N/A</v>
      </c>
      <c r="M1136" s="14" t="s">
        <v>1163</v>
      </c>
      <c r="N1136" s="15">
        <v>115</v>
      </c>
      <c r="O1136" s="15">
        <f>VLOOKUP(M1136,[2]Sheet1!B$2:C$1721,2,0)</f>
        <v>115</v>
      </c>
      <c r="P1136" s="16" t="str">
        <f t="shared" si="51"/>
        <v>sama</v>
      </c>
      <c r="X1136" t="s">
        <v>1333</v>
      </c>
      <c r="Y1136">
        <v>34600</v>
      </c>
      <c r="Z1136">
        <v>34600</v>
      </c>
      <c r="AA1136" t="str">
        <f t="shared" si="52"/>
        <v>SAMA</v>
      </c>
      <c r="AC1136" t="s">
        <v>15687</v>
      </c>
      <c r="AD1136">
        <f>VLOOKUP(AC1136,$J$3:$K$1324,2,0)</f>
        <v>18000</v>
      </c>
      <c r="AE1136" s="11">
        <f t="shared" si="53"/>
        <v>18000</v>
      </c>
    </row>
    <row r="1137" spans="9:31" x14ac:dyDescent="0.25">
      <c r="I1137" t="s">
        <v>6383</v>
      </c>
      <c r="J1137" t="s">
        <v>16195</v>
      </c>
      <c r="K1137">
        <v>50</v>
      </c>
      <c r="L1137" t="e">
        <f>VLOOKUP(J1137,'[1]stockopname_master_item (11)'!B$2:C$3427,2,0)</f>
        <v>#N/A</v>
      </c>
      <c r="M1137" s="14" t="s">
        <v>1168</v>
      </c>
      <c r="N1137" s="15">
        <v>27673</v>
      </c>
      <c r="O1137" s="15">
        <f>VLOOKUP(M1137,[2]Sheet1!B$2:C$1721,2,0)</f>
        <v>27673</v>
      </c>
      <c r="P1137" s="16" t="str">
        <f t="shared" si="51"/>
        <v>sama</v>
      </c>
      <c r="X1137" t="s">
        <v>9120</v>
      </c>
      <c r="Y1137">
        <v>9255</v>
      </c>
      <c r="Z1137">
        <v>9255</v>
      </c>
      <c r="AA1137" t="str">
        <f t="shared" si="52"/>
        <v>SAMA</v>
      </c>
      <c r="AC1137" t="s">
        <v>15688</v>
      </c>
      <c r="AD1137">
        <f>VLOOKUP(AC1137,$J$3:$K$1324,2,0)</f>
        <v>129200</v>
      </c>
      <c r="AE1137" s="11">
        <f t="shared" si="53"/>
        <v>129200</v>
      </c>
    </row>
    <row r="1138" spans="9:31" x14ac:dyDescent="0.25">
      <c r="I1138" t="s">
        <v>6387</v>
      </c>
      <c r="J1138" t="s">
        <v>16196</v>
      </c>
      <c r="K1138">
        <v>1400</v>
      </c>
      <c r="L1138" t="e">
        <f>VLOOKUP(J1138,'[1]stockopname_master_item (11)'!B$2:C$3427,2,0)</f>
        <v>#N/A</v>
      </c>
      <c r="M1138" s="14" t="s">
        <v>1170</v>
      </c>
      <c r="N1138" s="15">
        <v>6719</v>
      </c>
      <c r="O1138" s="15">
        <f>VLOOKUP(M1138,[2]Sheet1!B$2:C$1721,2,0)</f>
        <v>6719</v>
      </c>
      <c r="P1138" s="16" t="str">
        <f t="shared" si="51"/>
        <v>sama</v>
      </c>
      <c r="X1138" t="s">
        <v>14153</v>
      </c>
      <c r="Y1138">
        <v>680</v>
      </c>
      <c r="Z1138">
        <v>680</v>
      </c>
      <c r="AA1138" t="str">
        <f t="shared" si="52"/>
        <v>SAMA</v>
      </c>
      <c r="AC1138" t="s">
        <v>15690</v>
      </c>
      <c r="AD1138" t="e">
        <f>VLOOKUP(AC1138,$J$3:$K$1324,2,0)</f>
        <v>#N/A</v>
      </c>
      <c r="AE1138" s="11" t="str">
        <f t="shared" si="53"/>
        <v>0</v>
      </c>
    </row>
    <row r="1139" spans="9:31" x14ac:dyDescent="0.25">
      <c r="I1139" t="s">
        <v>6390</v>
      </c>
      <c r="J1139" t="s">
        <v>16198</v>
      </c>
      <c r="K1139">
        <v>3040</v>
      </c>
      <c r="L1139" t="e">
        <f>VLOOKUP(J1139,'[1]stockopname_master_item (11)'!B$2:C$3427,2,0)</f>
        <v>#N/A</v>
      </c>
      <c r="M1139" s="14" t="s">
        <v>1165</v>
      </c>
      <c r="N1139" s="15">
        <v>13204</v>
      </c>
      <c r="O1139" s="15">
        <f>VLOOKUP(M1139,[2]Sheet1!B$2:C$1721,2,0)</f>
        <v>13204</v>
      </c>
      <c r="P1139" s="16" t="str">
        <f t="shared" si="51"/>
        <v>sama</v>
      </c>
      <c r="X1139" t="s">
        <v>14154</v>
      </c>
      <c r="Y1139">
        <v>1989</v>
      </c>
      <c r="Z1139">
        <v>1989</v>
      </c>
      <c r="AA1139" t="str">
        <f t="shared" si="52"/>
        <v>SAMA</v>
      </c>
      <c r="AC1139" t="s">
        <v>15689</v>
      </c>
      <c r="AD1139" t="e">
        <f>VLOOKUP(AC1139,$J$3:$K$1324,2,0)</f>
        <v>#N/A</v>
      </c>
      <c r="AE1139" s="11" t="str">
        <f t="shared" si="53"/>
        <v>0</v>
      </c>
    </row>
    <row r="1140" spans="9:31" x14ac:dyDescent="0.25">
      <c r="I1140" t="s">
        <v>6390</v>
      </c>
      <c r="J1140" t="s">
        <v>16199</v>
      </c>
      <c r="K1140">
        <v>8</v>
      </c>
      <c r="L1140" t="e">
        <f>VLOOKUP(J1140,'[1]stockopname_master_item (11)'!B$2:C$3427,2,0)</f>
        <v>#N/A</v>
      </c>
      <c r="M1140" s="14" t="s">
        <v>1736</v>
      </c>
      <c r="N1140" s="15">
        <v>4</v>
      </c>
      <c r="O1140" s="15">
        <f>VLOOKUP(M1140,[2]Sheet1!B$2:C$1721,2,0)</f>
        <v>4</v>
      </c>
      <c r="P1140" s="16" t="str">
        <f t="shared" si="51"/>
        <v>sama</v>
      </c>
      <c r="X1140" t="s">
        <v>1345</v>
      </c>
      <c r="Y1140">
        <v>34154</v>
      </c>
      <c r="Z1140">
        <v>34154</v>
      </c>
      <c r="AA1140" t="str">
        <f t="shared" si="52"/>
        <v>SAMA</v>
      </c>
      <c r="AC1140" t="s">
        <v>15691</v>
      </c>
      <c r="AD1140">
        <f>VLOOKUP(AC1140,$J$3:$K$1324,2,0)</f>
        <v>41</v>
      </c>
      <c r="AE1140" s="11">
        <f t="shared" si="53"/>
        <v>41</v>
      </c>
    </row>
    <row r="1141" spans="9:31" x14ac:dyDescent="0.25">
      <c r="I1141" t="s">
        <v>6390</v>
      </c>
      <c r="J1141" t="s">
        <v>16203</v>
      </c>
      <c r="K1141">
        <v>15</v>
      </c>
      <c r="L1141" t="e">
        <f>VLOOKUP(J1141,'[1]stockopname_master_item (11)'!B$2:C$3427,2,0)</f>
        <v>#N/A</v>
      </c>
      <c r="M1141" s="14" t="s">
        <v>14093</v>
      </c>
      <c r="N1141" s="15">
        <v>660</v>
      </c>
      <c r="O1141" s="15">
        <f>VLOOKUP(M1141,[2]Sheet1!B$2:C$1721,2,0)</f>
        <v>660</v>
      </c>
      <c r="P1141" s="16" t="str">
        <f t="shared" si="51"/>
        <v>sama</v>
      </c>
      <c r="X1141" t="s">
        <v>9160</v>
      </c>
      <c r="Y1141">
        <v>220</v>
      </c>
      <c r="Z1141">
        <v>220</v>
      </c>
      <c r="AA1141" t="str">
        <f t="shared" si="52"/>
        <v>SAMA</v>
      </c>
      <c r="AC1141" t="s">
        <v>15786</v>
      </c>
      <c r="AD1141">
        <f>VLOOKUP(AC1141,$J$3:$K$1324,2,0)</f>
        <v>550</v>
      </c>
      <c r="AE1141" s="11">
        <f t="shared" si="53"/>
        <v>550</v>
      </c>
    </row>
    <row r="1142" spans="9:31" x14ac:dyDescent="0.25">
      <c r="I1142" t="s">
        <v>11911</v>
      </c>
      <c r="J1142" t="s">
        <v>16204</v>
      </c>
      <c r="K1142">
        <v>360</v>
      </c>
      <c r="L1142" t="e">
        <f>VLOOKUP(J1142,'[1]stockopname_master_item (11)'!B$2:C$3427,2,0)</f>
        <v>#N/A</v>
      </c>
      <c r="M1142" s="14" t="s">
        <v>14092</v>
      </c>
      <c r="N1142" s="15">
        <v>758</v>
      </c>
      <c r="O1142" s="15">
        <f>VLOOKUP(M1142,[2]Sheet1!B$2:C$1721,2,0)</f>
        <v>758</v>
      </c>
      <c r="P1142" s="16" t="str">
        <f t="shared" si="51"/>
        <v>sama</v>
      </c>
      <c r="X1142" t="s">
        <v>9164</v>
      </c>
      <c r="Y1142">
        <v>70</v>
      </c>
      <c r="Z1142">
        <v>70</v>
      </c>
      <c r="AA1142" t="str">
        <f t="shared" si="52"/>
        <v>SAMA</v>
      </c>
      <c r="AC1142" t="s">
        <v>15784</v>
      </c>
      <c r="AD1142">
        <f>VLOOKUP(AC1142,$J$3:$K$1324,2,0)</f>
        <v>15</v>
      </c>
      <c r="AE1142" s="11">
        <f t="shared" si="53"/>
        <v>15</v>
      </c>
    </row>
    <row r="1143" spans="9:31" x14ac:dyDescent="0.25">
      <c r="I1143" t="s">
        <v>11910</v>
      </c>
      <c r="J1143" t="s">
        <v>16206</v>
      </c>
      <c r="K1143">
        <v>17</v>
      </c>
      <c r="L1143" t="e">
        <f>VLOOKUP(J1143,'[1]stockopname_master_item (11)'!B$2:C$3427,2,0)</f>
        <v>#N/A</v>
      </c>
      <c r="M1143" s="14" t="s">
        <v>1179</v>
      </c>
      <c r="N1143" s="15">
        <v>992</v>
      </c>
      <c r="O1143" s="15">
        <f>VLOOKUP(M1143,[2]Sheet1!B$2:C$1721,2,0)</f>
        <v>992</v>
      </c>
      <c r="P1143" s="16" t="str">
        <f t="shared" si="51"/>
        <v>sama</v>
      </c>
      <c r="X1143" t="s">
        <v>14158</v>
      </c>
      <c r="Y1143">
        <v>1380</v>
      </c>
      <c r="Z1143">
        <v>1380</v>
      </c>
      <c r="AA1143" t="str">
        <f t="shared" si="52"/>
        <v>SAMA</v>
      </c>
      <c r="AC1143" t="s">
        <v>15785</v>
      </c>
      <c r="AD1143">
        <f>VLOOKUP(AC1143,$J$3:$K$1324,2,0)</f>
        <v>183</v>
      </c>
      <c r="AE1143" s="11">
        <f t="shared" si="53"/>
        <v>183</v>
      </c>
    </row>
    <row r="1144" spans="9:31" x14ac:dyDescent="0.25">
      <c r="I1144" t="s">
        <v>11912</v>
      </c>
      <c r="J1144" t="s">
        <v>16208</v>
      </c>
      <c r="K1144">
        <v>88</v>
      </c>
      <c r="L1144" t="e">
        <f>VLOOKUP(J1144,'[1]stockopname_master_item (11)'!B$2:C$3427,2,0)</f>
        <v>#N/A</v>
      </c>
      <c r="M1144" s="14" t="s">
        <v>8529</v>
      </c>
      <c r="N1144" s="15">
        <v>60</v>
      </c>
      <c r="O1144" s="15">
        <f>VLOOKUP(M1144,[2]Sheet1!B$2:C$1721,2,0)</f>
        <v>60</v>
      </c>
      <c r="P1144" s="16" t="str">
        <f t="shared" si="51"/>
        <v>sama</v>
      </c>
      <c r="X1144" t="s">
        <v>14159</v>
      </c>
      <c r="Y1144">
        <v>436</v>
      </c>
      <c r="Z1144">
        <v>436</v>
      </c>
      <c r="AA1144" t="str">
        <f t="shared" si="52"/>
        <v>SAMA</v>
      </c>
      <c r="AC1144" t="s">
        <v>15781</v>
      </c>
      <c r="AD1144" t="e">
        <f>VLOOKUP(AC1144,$J$3:$K$1324,2,0)</f>
        <v>#N/A</v>
      </c>
      <c r="AE1144" s="11" t="str">
        <f t="shared" si="53"/>
        <v>0</v>
      </c>
    </row>
    <row r="1145" spans="9:31" x14ac:dyDescent="0.25">
      <c r="I1145" t="s">
        <v>6402</v>
      </c>
      <c r="J1145" t="s">
        <v>16209</v>
      </c>
      <c r="K1145">
        <v>75</v>
      </c>
      <c r="L1145" t="e">
        <f>VLOOKUP(J1145,'[1]stockopname_master_item (11)'!B$2:C$3427,2,0)</f>
        <v>#N/A</v>
      </c>
      <c r="M1145" s="14" t="s">
        <v>1182</v>
      </c>
      <c r="N1145" s="15">
        <v>903</v>
      </c>
      <c r="O1145" s="15">
        <f>VLOOKUP(M1145,[2]Sheet1!B$2:C$1721,2,0)</f>
        <v>903</v>
      </c>
      <c r="P1145" s="16" t="str">
        <f t="shared" si="51"/>
        <v>sama</v>
      </c>
      <c r="X1145" t="s">
        <v>14160</v>
      </c>
      <c r="Y1145">
        <v>472</v>
      </c>
      <c r="Z1145">
        <v>472</v>
      </c>
      <c r="AA1145" t="str">
        <f t="shared" si="52"/>
        <v>SAMA</v>
      </c>
      <c r="AC1145" t="s">
        <v>15782</v>
      </c>
      <c r="AD1145" t="e">
        <f>VLOOKUP(AC1145,$J$3:$K$1324,2,0)</f>
        <v>#N/A</v>
      </c>
      <c r="AE1145" s="11" t="str">
        <f t="shared" si="53"/>
        <v>0</v>
      </c>
    </row>
    <row r="1146" spans="9:31" x14ac:dyDescent="0.25">
      <c r="I1146" t="s">
        <v>13898</v>
      </c>
      <c r="J1146" t="s">
        <v>16219</v>
      </c>
      <c r="K1146">
        <v>11</v>
      </c>
      <c r="L1146" t="e">
        <f>VLOOKUP(J1146,'[1]stockopname_master_item (11)'!B$2:C$3427,2,0)</f>
        <v>#N/A</v>
      </c>
      <c r="M1146" s="14" t="s">
        <v>8540</v>
      </c>
      <c r="N1146" s="15">
        <v>1</v>
      </c>
      <c r="O1146" s="15">
        <f>VLOOKUP(M1146,[2]Sheet1!B$2:C$1721,2,0)</f>
        <v>1</v>
      </c>
      <c r="P1146" s="16" t="str">
        <f t="shared" si="51"/>
        <v>sama</v>
      </c>
      <c r="X1146" t="s">
        <v>14161</v>
      </c>
      <c r="Y1146">
        <v>70</v>
      </c>
      <c r="Z1146">
        <v>70</v>
      </c>
      <c r="AA1146" t="str">
        <f t="shared" si="52"/>
        <v>SAMA</v>
      </c>
      <c r="AC1146" t="s">
        <v>15783</v>
      </c>
      <c r="AD1146" t="e">
        <f>VLOOKUP(AC1146,$J$3:$K$1324,2,0)</f>
        <v>#N/A</v>
      </c>
      <c r="AE1146" s="11" t="str">
        <f t="shared" si="53"/>
        <v>0</v>
      </c>
    </row>
    <row r="1147" spans="9:31" x14ac:dyDescent="0.25">
      <c r="I1147" t="s">
        <v>13898</v>
      </c>
      <c r="J1147" t="s">
        <v>16221</v>
      </c>
      <c r="K1147">
        <v>300</v>
      </c>
      <c r="L1147" t="e">
        <f>VLOOKUP(J1147,'[1]stockopname_master_item (11)'!B$2:C$3427,2,0)</f>
        <v>#N/A</v>
      </c>
      <c r="M1147" s="14" t="s">
        <v>8549</v>
      </c>
      <c r="N1147" s="15">
        <v>18</v>
      </c>
      <c r="O1147" s="15">
        <f>VLOOKUP(M1147,[2]Sheet1!B$2:C$1721,2,0)</f>
        <v>18</v>
      </c>
      <c r="P1147" s="16" t="str">
        <f t="shared" si="51"/>
        <v>sama</v>
      </c>
      <c r="X1147" t="s">
        <v>14162</v>
      </c>
      <c r="Y1147">
        <v>64</v>
      </c>
      <c r="Z1147">
        <v>64</v>
      </c>
      <c r="AA1147" t="str">
        <f t="shared" si="52"/>
        <v>SAMA</v>
      </c>
      <c r="AC1147" t="s">
        <v>14297</v>
      </c>
      <c r="AD1147">
        <f>VLOOKUP(AC1147,$J$3:$K$1324,2,0)</f>
        <v>8</v>
      </c>
      <c r="AE1147" s="11">
        <f t="shared" si="53"/>
        <v>8</v>
      </c>
    </row>
    <row r="1148" spans="9:31" x14ac:dyDescent="0.25">
      <c r="I1148" t="s">
        <v>13898</v>
      </c>
      <c r="J1148" t="s">
        <v>16222</v>
      </c>
      <c r="K1148">
        <v>2500</v>
      </c>
      <c r="L1148" t="e">
        <f>VLOOKUP(J1148,'[1]stockopname_master_item (11)'!B$2:C$3427,2,0)</f>
        <v>#N/A</v>
      </c>
      <c r="M1148" s="14" t="s">
        <v>8506</v>
      </c>
      <c r="N1148" s="15">
        <v>731</v>
      </c>
      <c r="O1148" s="15">
        <f>VLOOKUP(M1148,[2]Sheet1!B$2:C$1721,2,0)</f>
        <v>731</v>
      </c>
      <c r="P1148" s="16" t="str">
        <f t="shared" si="51"/>
        <v>sama</v>
      </c>
      <c r="X1148" t="s">
        <v>14163</v>
      </c>
      <c r="Y1148">
        <v>196</v>
      </c>
      <c r="Z1148">
        <v>196</v>
      </c>
      <c r="AA1148" t="str">
        <f t="shared" si="52"/>
        <v>SAMA</v>
      </c>
      <c r="AC1148" t="s">
        <v>15789</v>
      </c>
      <c r="AD1148" t="e">
        <f>VLOOKUP(AC1148,$J$3:$K$1324,2,0)</f>
        <v>#N/A</v>
      </c>
      <c r="AE1148" s="11" t="str">
        <f t="shared" si="53"/>
        <v>0</v>
      </c>
    </row>
    <row r="1149" spans="9:31" x14ac:dyDescent="0.25">
      <c r="I1149" t="s">
        <v>11927</v>
      </c>
      <c r="J1149" t="s">
        <v>16223</v>
      </c>
      <c r="K1149">
        <v>2250</v>
      </c>
      <c r="L1149" t="e">
        <f>VLOOKUP(J1149,'[1]stockopname_master_item (11)'!B$2:C$3427,2,0)</f>
        <v>#N/A</v>
      </c>
      <c r="M1149" s="14" t="s">
        <v>8523</v>
      </c>
      <c r="N1149" s="15">
        <v>1415</v>
      </c>
      <c r="O1149" s="15">
        <f>VLOOKUP(M1149,[2]Sheet1!B$2:C$1721,2,0)</f>
        <v>1415</v>
      </c>
      <c r="P1149" s="16" t="str">
        <f t="shared" si="51"/>
        <v>sama</v>
      </c>
      <c r="X1149" t="s">
        <v>9208</v>
      </c>
      <c r="Y1149">
        <v>250</v>
      </c>
      <c r="Z1149">
        <v>250</v>
      </c>
      <c r="AA1149" t="str">
        <f t="shared" si="52"/>
        <v>SAMA</v>
      </c>
      <c r="AC1149" t="s">
        <v>15790</v>
      </c>
      <c r="AD1149" t="e">
        <f>VLOOKUP(AC1149,$J$3:$K$1324,2,0)</f>
        <v>#N/A</v>
      </c>
      <c r="AE1149" s="11" t="str">
        <f t="shared" si="53"/>
        <v>0</v>
      </c>
    </row>
    <row r="1150" spans="9:31" x14ac:dyDescent="0.25">
      <c r="I1150" t="s">
        <v>11927</v>
      </c>
      <c r="J1150" t="s">
        <v>16224</v>
      </c>
      <c r="K1150">
        <v>468</v>
      </c>
      <c r="L1150" t="e">
        <f>VLOOKUP(J1150,'[1]stockopname_master_item (11)'!B$2:C$3427,2,0)</f>
        <v>#N/A</v>
      </c>
      <c r="M1150" s="14" t="s">
        <v>8538</v>
      </c>
      <c r="N1150" s="15">
        <v>1</v>
      </c>
      <c r="O1150" s="15">
        <f>VLOOKUP(M1150,[2]Sheet1!B$2:C$1721,2,0)</f>
        <v>1</v>
      </c>
      <c r="P1150" s="16" t="str">
        <f t="shared" si="51"/>
        <v>sama</v>
      </c>
      <c r="X1150" t="s">
        <v>14164</v>
      </c>
      <c r="Y1150">
        <v>660</v>
      </c>
      <c r="Z1150">
        <v>660</v>
      </c>
      <c r="AA1150" t="str">
        <f t="shared" si="52"/>
        <v>SAMA</v>
      </c>
      <c r="AC1150" t="s">
        <v>15808</v>
      </c>
      <c r="AD1150" t="e">
        <f>VLOOKUP(AC1150,$J$3:$K$1324,2,0)</f>
        <v>#N/A</v>
      </c>
      <c r="AE1150" s="11" t="str">
        <f t="shared" si="53"/>
        <v>0</v>
      </c>
    </row>
    <row r="1151" spans="9:31" x14ac:dyDescent="0.25">
      <c r="I1151" t="s">
        <v>13899</v>
      </c>
      <c r="J1151" t="s">
        <v>16225</v>
      </c>
      <c r="K1151">
        <v>194</v>
      </c>
      <c r="L1151" t="e">
        <f>VLOOKUP(J1151,'[1]stockopname_master_item (11)'!B$2:C$3427,2,0)</f>
        <v>#N/A</v>
      </c>
      <c r="M1151" s="14" t="s">
        <v>8535</v>
      </c>
      <c r="N1151" s="15">
        <v>926</v>
      </c>
      <c r="O1151" s="15">
        <f>VLOOKUP(M1151,[2]Sheet1!B$2:C$1721,2,0)</f>
        <v>926</v>
      </c>
      <c r="P1151" s="16" t="str">
        <f t="shared" si="51"/>
        <v>sama</v>
      </c>
      <c r="X1151" t="s">
        <v>14165</v>
      </c>
      <c r="Y1151">
        <v>103</v>
      </c>
      <c r="Z1151">
        <v>103</v>
      </c>
      <c r="AA1151" t="str">
        <f t="shared" si="52"/>
        <v>SAMA</v>
      </c>
      <c r="AC1151" t="s">
        <v>15806</v>
      </c>
      <c r="AD1151">
        <f>VLOOKUP(AC1151,$J$3:$K$1324,2,0)</f>
        <v>261</v>
      </c>
      <c r="AE1151" s="11">
        <f t="shared" si="53"/>
        <v>261</v>
      </c>
    </row>
    <row r="1152" spans="9:31" x14ac:dyDescent="0.25">
      <c r="I1152" t="s">
        <v>13899</v>
      </c>
      <c r="J1152" t="s">
        <v>16226</v>
      </c>
      <c r="K1152">
        <v>500</v>
      </c>
      <c r="L1152" t="e">
        <f>VLOOKUP(J1152,'[1]stockopname_master_item (11)'!B$2:C$3427,2,0)</f>
        <v>#N/A</v>
      </c>
      <c r="M1152" s="14" t="s">
        <v>8504</v>
      </c>
      <c r="N1152" s="15">
        <v>2</v>
      </c>
      <c r="O1152" s="15">
        <f>VLOOKUP(M1152,[2]Sheet1!B$2:C$1721,2,0)</f>
        <v>2</v>
      </c>
      <c r="P1152" s="16" t="str">
        <f t="shared" si="51"/>
        <v>sama</v>
      </c>
      <c r="X1152" t="s">
        <v>9219</v>
      </c>
      <c r="Y1152">
        <v>431</v>
      </c>
      <c r="Z1152">
        <v>431</v>
      </c>
      <c r="AA1152" t="str">
        <f t="shared" si="52"/>
        <v>SAMA</v>
      </c>
      <c r="AC1152" t="s">
        <v>15796</v>
      </c>
      <c r="AD1152" t="e">
        <f>VLOOKUP(AC1152,$J$3:$K$1324,2,0)</f>
        <v>#N/A</v>
      </c>
      <c r="AE1152" s="11" t="str">
        <f t="shared" si="53"/>
        <v>0</v>
      </c>
    </row>
    <row r="1153" spans="9:31" x14ac:dyDescent="0.25">
      <c r="I1153" t="s">
        <v>13899</v>
      </c>
      <c r="J1153" t="s">
        <v>16227</v>
      </c>
      <c r="K1153">
        <v>1250</v>
      </c>
      <c r="L1153" t="e">
        <f>VLOOKUP(J1153,'[1]stockopname_master_item (11)'!B$2:C$3427,2,0)</f>
        <v>#N/A</v>
      </c>
      <c r="M1153" s="14" t="s">
        <v>1184</v>
      </c>
      <c r="N1153" s="15">
        <v>560</v>
      </c>
      <c r="O1153" s="15">
        <f>VLOOKUP(M1153,[2]Sheet1!B$2:C$1721,2,0)</f>
        <v>560</v>
      </c>
      <c r="P1153" s="16" t="str">
        <f t="shared" si="51"/>
        <v>sama</v>
      </c>
      <c r="X1153" t="s">
        <v>14167</v>
      </c>
      <c r="Y1153">
        <v>200</v>
      </c>
      <c r="Z1153">
        <v>200</v>
      </c>
      <c r="AA1153" t="str">
        <f t="shared" si="52"/>
        <v>SAMA</v>
      </c>
      <c r="AC1153" t="s">
        <v>15792</v>
      </c>
      <c r="AD1153" t="e">
        <f>VLOOKUP(AC1153,$J$3:$K$1324,2,0)</f>
        <v>#N/A</v>
      </c>
      <c r="AE1153" s="11" t="str">
        <f t="shared" si="53"/>
        <v>0</v>
      </c>
    </row>
    <row r="1154" spans="9:31" x14ac:dyDescent="0.25">
      <c r="I1154" t="s">
        <v>13900</v>
      </c>
      <c r="J1154" t="s">
        <v>16229</v>
      </c>
      <c r="K1154">
        <v>21</v>
      </c>
      <c r="L1154" t="e">
        <f>VLOOKUP(J1154,'[1]stockopname_master_item (11)'!B$2:C$3427,2,0)</f>
        <v>#N/A</v>
      </c>
      <c r="M1154" s="14" t="s">
        <v>1186</v>
      </c>
      <c r="N1154" s="15">
        <v>567</v>
      </c>
      <c r="O1154" s="15">
        <f>VLOOKUP(M1154,[2]Sheet1!B$2:C$1721,2,0)</f>
        <v>567</v>
      </c>
      <c r="P1154" s="16" t="str">
        <f t="shared" si="51"/>
        <v>sama</v>
      </c>
      <c r="X1154" t="s">
        <v>14168</v>
      </c>
      <c r="Y1154">
        <v>110</v>
      </c>
      <c r="Z1154">
        <v>110</v>
      </c>
      <c r="AA1154" t="str">
        <f t="shared" si="52"/>
        <v>SAMA</v>
      </c>
      <c r="AC1154" t="s">
        <v>15795</v>
      </c>
      <c r="AD1154" t="e">
        <f>VLOOKUP(AC1154,$J$3:$K$1324,2,0)</f>
        <v>#N/A</v>
      </c>
      <c r="AE1154" s="11" t="str">
        <f t="shared" si="53"/>
        <v>0</v>
      </c>
    </row>
    <row r="1155" spans="9:31" x14ac:dyDescent="0.25">
      <c r="I1155" t="s">
        <v>13902</v>
      </c>
      <c r="J1155" t="s">
        <v>16231</v>
      </c>
      <c r="K1155">
        <v>53</v>
      </c>
      <c r="L1155" t="e">
        <f>VLOOKUP(J1155,'[1]stockopname_master_item (11)'!B$2:C$3427,2,0)</f>
        <v>#N/A</v>
      </c>
      <c r="M1155" s="14" t="s">
        <v>1193</v>
      </c>
      <c r="N1155" s="15">
        <v>1</v>
      </c>
      <c r="O1155" s="15">
        <f>VLOOKUP(M1155,[2]Sheet1!B$2:C$1721,2,0)</f>
        <v>1</v>
      </c>
      <c r="P1155" s="16" t="str">
        <f t="shared" si="51"/>
        <v>sama</v>
      </c>
      <c r="X1155" t="s">
        <v>13554</v>
      </c>
      <c r="Y1155">
        <v>320</v>
      </c>
      <c r="Z1155">
        <v>320</v>
      </c>
      <c r="AA1155" t="str">
        <f t="shared" si="52"/>
        <v>SAMA</v>
      </c>
      <c r="AC1155" t="s">
        <v>15793</v>
      </c>
      <c r="AD1155">
        <f>VLOOKUP(AC1155,$J$3:$K$1324,2,0)</f>
        <v>10</v>
      </c>
      <c r="AE1155" s="11">
        <f t="shared" si="53"/>
        <v>10</v>
      </c>
    </row>
    <row r="1156" spans="9:31" x14ac:dyDescent="0.25">
      <c r="I1156" t="s">
        <v>13903</v>
      </c>
      <c r="J1156" t="s">
        <v>16232</v>
      </c>
      <c r="K1156">
        <v>59</v>
      </c>
      <c r="L1156" t="e">
        <f>VLOOKUP(J1156,'[1]stockopname_master_item (11)'!B$2:C$3427,2,0)</f>
        <v>#N/A</v>
      </c>
      <c r="M1156" s="14" t="s">
        <v>1196</v>
      </c>
      <c r="N1156" s="15">
        <v>1</v>
      </c>
      <c r="O1156" s="15">
        <f>VLOOKUP(M1156,[2]Sheet1!B$2:C$1721,2,0)</f>
        <v>1</v>
      </c>
      <c r="P1156" s="16" t="str">
        <f t="shared" ref="P1156:P1219" si="54">IF(O1156-N1156=0,"sama","tidak")</f>
        <v>sama</v>
      </c>
      <c r="X1156" t="s">
        <v>14169</v>
      </c>
      <c r="Y1156">
        <v>120</v>
      </c>
      <c r="Z1156">
        <v>120</v>
      </c>
      <c r="AA1156" t="str">
        <f t="shared" ref="AA1156:AA1219" si="55">IF(Y1156-Z1156=0,"SAMA","TIDAK")</f>
        <v>SAMA</v>
      </c>
      <c r="AC1156" t="s">
        <v>15798</v>
      </c>
      <c r="AD1156">
        <f>VLOOKUP(AC1156,$J$3:$K$1324,2,0)</f>
        <v>23</v>
      </c>
      <c r="AE1156" s="11">
        <f t="shared" ref="AE1156:AE1219" si="56">IF(ISNA(AD1156),"0",AD1156)</f>
        <v>23</v>
      </c>
    </row>
    <row r="1157" spans="9:31" x14ac:dyDescent="0.25">
      <c r="I1157" t="s">
        <v>13904</v>
      </c>
      <c r="J1157" t="s">
        <v>16233</v>
      </c>
      <c r="K1157">
        <v>13</v>
      </c>
      <c r="L1157" t="e">
        <f>VLOOKUP(J1157,'[1]stockopname_master_item (11)'!B$2:C$3427,2,0)</f>
        <v>#N/A</v>
      </c>
      <c r="M1157" s="14" t="s">
        <v>1198</v>
      </c>
      <c r="N1157" s="15">
        <v>12</v>
      </c>
      <c r="O1157" s="15">
        <f>VLOOKUP(M1157,[2]Sheet1!B$2:C$1721,2,0)</f>
        <v>12</v>
      </c>
      <c r="P1157" s="16" t="str">
        <f t="shared" si="54"/>
        <v>sama</v>
      </c>
      <c r="X1157" t="s">
        <v>9236</v>
      </c>
      <c r="Y1157">
        <v>2390</v>
      </c>
      <c r="Z1157">
        <v>2390</v>
      </c>
      <c r="AA1157" t="str">
        <f t="shared" si="55"/>
        <v>SAMA</v>
      </c>
      <c r="AC1157" t="s">
        <v>15800</v>
      </c>
      <c r="AD1157">
        <f>VLOOKUP(AC1157,$J$3:$K$1324,2,0)</f>
        <v>2</v>
      </c>
      <c r="AE1157" s="11">
        <f t="shared" si="56"/>
        <v>2</v>
      </c>
    </row>
    <row r="1158" spans="9:31" x14ac:dyDescent="0.25">
      <c r="I1158" t="s">
        <v>13905</v>
      </c>
      <c r="J1158" t="s">
        <v>16234</v>
      </c>
      <c r="K1158">
        <v>10</v>
      </c>
      <c r="L1158" t="e">
        <f>VLOOKUP(J1158,'[1]stockopname_master_item (11)'!B$2:C$3427,2,0)</f>
        <v>#N/A</v>
      </c>
      <c r="M1158" s="14" t="s">
        <v>1200</v>
      </c>
      <c r="N1158" s="15">
        <v>54</v>
      </c>
      <c r="O1158" s="15">
        <f>VLOOKUP(M1158,[2]Sheet1!B$2:C$1721,2,0)</f>
        <v>54</v>
      </c>
      <c r="P1158" s="16" t="str">
        <f t="shared" si="54"/>
        <v>sama</v>
      </c>
      <c r="X1158" t="s">
        <v>9242</v>
      </c>
      <c r="Y1158">
        <v>19</v>
      </c>
      <c r="Z1158">
        <v>19</v>
      </c>
      <c r="AA1158" t="str">
        <f t="shared" si="55"/>
        <v>SAMA</v>
      </c>
      <c r="AC1158" t="s">
        <v>15797</v>
      </c>
      <c r="AD1158">
        <f>VLOOKUP(AC1158,$J$3:$K$1324,2,0)</f>
        <v>1760</v>
      </c>
      <c r="AE1158" s="11">
        <f t="shared" si="56"/>
        <v>1760</v>
      </c>
    </row>
    <row r="1159" spans="9:31" x14ac:dyDescent="0.25">
      <c r="I1159" t="s">
        <v>6459</v>
      </c>
      <c r="J1159" t="s">
        <v>16235</v>
      </c>
      <c r="K1159">
        <v>137</v>
      </c>
      <c r="L1159" t="e">
        <f>VLOOKUP(J1159,'[1]stockopname_master_item (11)'!B$2:C$3427,2,0)</f>
        <v>#N/A</v>
      </c>
      <c r="M1159" s="14" t="s">
        <v>14098</v>
      </c>
      <c r="N1159" s="15">
        <v>2484</v>
      </c>
      <c r="O1159" s="15">
        <f>VLOOKUP(M1159,[2]Sheet1!B$2:C$1721,2,0)</f>
        <v>2484</v>
      </c>
      <c r="P1159" s="16" t="str">
        <f t="shared" si="54"/>
        <v>sama</v>
      </c>
      <c r="X1159" t="s">
        <v>9251</v>
      </c>
      <c r="Y1159">
        <v>15</v>
      </c>
      <c r="Z1159">
        <v>15</v>
      </c>
      <c r="AA1159" t="str">
        <f t="shared" si="55"/>
        <v>SAMA</v>
      </c>
      <c r="AC1159" t="s">
        <v>15799</v>
      </c>
      <c r="AD1159">
        <f>VLOOKUP(AC1159,$J$3:$K$1324,2,0)</f>
        <v>5920</v>
      </c>
      <c r="AE1159" s="11">
        <f t="shared" si="56"/>
        <v>5920</v>
      </c>
    </row>
    <row r="1160" spans="9:31" x14ac:dyDescent="0.25">
      <c r="I1160" t="s">
        <v>6463</v>
      </c>
      <c r="J1160" t="s">
        <v>16237</v>
      </c>
      <c r="K1160">
        <v>102</v>
      </c>
      <c r="L1160" t="e">
        <f>VLOOKUP(J1160,'[1]stockopname_master_item (11)'!B$2:C$3427,2,0)</f>
        <v>#N/A</v>
      </c>
      <c r="M1160" s="14" t="s">
        <v>14100</v>
      </c>
      <c r="N1160" s="15">
        <v>35</v>
      </c>
      <c r="O1160" s="15">
        <f>VLOOKUP(M1160,[2]Sheet1!B$2:C$1721,2,0)</f>
        <v>35</v>
      </c>
      <c r="P1160" s="16" t="str">
        <f t="shared" si="54"/>
        <v>sama</v>
      </c>
      <c r="X1160" t="s">
        <v>9253</v>
      </c>
      <c r="Y1160">
        <v>68</v>
      </c>
      <c r="Z1160">
        <v>68</v>
      </c>
      <c r="AA1160" t="str">
        <f t="shared" si="55"/>
        <v>SAMA</v>
      </c>
      <c r="AC1160" t="s">
        <v>15802</v>
      </c>
      <c r="AD1160" t="e">
        <f>VLOOKUP(AC1160,$J$3:$K$1324,2,0)</f>
        <v>#N/A</v>
      </c>
      <c r="AE1160" s="11" t="str">
        <f t="shared" si="56"/>
        <v>0</v>
      </c>
    </row>
    <row r="1161" spans="9:31" x14ac:dyDescent="0.25">
      <c r="I1161" t="s">
        <v>13909</v>
      </c>
      <c r="J1161" t="s">
        <v>16238</v>
      </c>
      <c r="K1161">
        <v>77</v>
      </c>
      <c r="L1161" t="e">
        <f>VLOOKUP(J1161,'[1]stockopname_master_item (11)'!B$2:C$3427,2,0)</f>
        <v>#N/A</v>
      </c>
      <c r="M1161" s="14" t="s">
        <v>14099</v>
      </c>
      <c r="N1161" s="15">
        <v>208</v>
      </c>
      <c r="O1161" s="15">
        <f>VLOOKUP(M1161,[2]Sheet1!B$2:C$1721,2,0)</f>
        <v>208</v>
      </c>
      <c r="P1161" s="16" t="str">
        <f t="shared" si="54"/>
        <v>sama</v>
      </c>
      <c r="X1161" t="s">
        <v>9255</v>
      </c>
      <c r="Y1161">
        <v>2</v>
      </c>
      <c r="Z1161">
        <v>2</v>
      </c>
      <c r="AA1161" t="str">
        <f t="shared" si="55"/>
        <v>SAMA</v>
      </c>
      <c r="AC1161" t="s">
        <v>15804</v>
      </c>
      <c r="AD1161">
        <f>VLOOKUP(AC1161,$J$3:$K$1324,2,0)</f>
        <v>30</v>
      </c>
      <c r="AE1161" s="11">
        <f t="shared" si="56"/>
        <v>30</v>
      </c>
    </row>
    <row r="1162" spans="9:31" x14ac:dyDescent="0.25">
      <c r="I1162" t="s">
        <v>13910</v>
      </c>
      <c r="J1162" t="s">
        <v>16239</v>
      </c>
      <c r="K1162">
        <v>6</v>
      </c>
      <c r="L1162" t="e">
        <f>VLOOKUP(J1162,'[1]stockopname_master_item (11)'!B$2:C$3427,2,0)</f>
        <v>#N/A</v>
      </c>
      <c r="M1162" s="14" t="s">
        <v>1202</v>
      </c>
      <c r="N1162" s="15">
        <v>81</v>
      </c>
      <c r="O1162" s="15">
        <f>VLOOKUP(M1162,[2]Sheet1!B$2:C$1721,2,0)</f>
        <v>81</v>
      </c>
      <c r="P1162" s="16" t="str">
        <f t="shared" si="54"/>
        <v>sama</v>
      </c>
      <c r="X1162" t="s">
        <v>9259</v>
      </c>
      <c r="Y1162">
        <v>27</v>
      </c>
      <c r="Z1162">
        <v>27</v>
      </c>
      <c r="AA1162" t="str">
        <f t="shared" si="55"/>
        <v>SAMA</v>
      </c>
      <c r="AC1162" t="s">
        <v>15805</v>
      </c>
      <c r="AD1162" t="e">
        <f>VLOOKUP(AC1162,$J$3:$K$1324,2,0)</f>
        <v>#N/A</v>
      </c>
      <c r="AE1162" s="11" t="str">
        <f t="shared" si="56"/>
        <v>0</v>
      </c>
    </row>
    <row r="1163" spans="9:31" x14ac:dyDescent="0.25">
      <c r="I1163" t="s">
        <v>13912</v>
      </c>
      <c r="J1163" t="s">
        <v>16241</v>
      </c>
      <c r="K1163">
        <v>192</v>
      </c>
      <c r="L1163" t="e">
        <f>VLOOKUP(J1163,'[1]stockopname_master_item (11)'!B$2:C$3427,2,0)</f>
        <v>#N/A</v>
      </c>
      <c r="M1163" s="14" t="s">
        <v>9799</v>
      </c>
      <c r="N1163" s="15">
        <v>14</v>
      </c>
      <c r="O1163" s="15">
        <f>VLOOKUP(M1163,[2]Sheet1!B$2:C$1721,2,0)</f>
        <v>14</v>
      </c>
      <c r="P1163" s="16" t="str">
        <f t="shared" si="54"/>
        <v>sama</v>
      </c>
      <c r="X1163" t="s">
        <v>9267</v>
      </c>
      <c r="Y1163">
        <v>50</v>
      </c>
      <c r="Z1163">
        <v>50</v>
      </c>
      <c r="AA1163" t="str">
        <f t="shared" si="55"/>
        <v>SAMA</v>
      </c>
      <c r="AC1163" t="s">
        <v>15801</v>
      </c>
      <c r="AD1163">
        <f>VLOOKUP(AC1163,$J$3:$K$1324,2,0)</f>
        <v>6500</v>
      </c>
      <c r="AE1163" s="11">
        <f t="shared" si="56"/>
        <v>6500</v>
      </c>
    </row>
    <row r="1164" spans="9:31" x14ac:dyDescent="0.25">
      <c r="I1164" t="s">
        <v>6489</v>
      </c>
      <c r="J1164" t="s">
        <v>16242</v>
      </c>
      <c r="K1164">
        <v>192</v>
      </c>
      <c r="L1164" t="e">
        <f>VLOOKUP(J1164,'[1]stockopname_master_item (11)'!B$2:C$3427,2,0)</f>
        <v>#N/A</v>
      </c>
      <c r="M1164" s="14" t="s">
        <v>1204</v>
      </c>
      <c r="N1164" s="15">
        <v>9</v>
      </c>
      <c r="O1164" s="15">
        <f>VLOOKUP(M1164,[2]Sheet1!B$2:C$1721,2,0)</f>
        <v>9</v>
      </c>
      <c r="P1164" s="16" t="str">
        <f t="shared" si="54"/>
        <v>sama</v>
      </c>
      <c r="X1164" t="s">
        <v>9269</v>
      </c>
      <c r="Y1164">
        <v>26</v>
      </c>
      <c r="Z1164">
        <v>26</v>
      </c>
      <c r="AA1164" t="str">
        <f t="shared" si="55"/>
        <v>SAMA</v>
      </c>
      <c r="AC1164" t="s">
        <v>15803</v>
      </c>
      <c r="AD1164">
        <f>VLOOKUP(AC1164,$J$3:$K$1324,2,0)</f>
        <v>2500</v>
      </c>
      <c r="AE1164" s="11">
        <f t="shared" si="56"/>
        <v>2500</v>
      </c>
    </row>
    <row r="1165" spans="9:31" x14ac:dyDescent="0.25">
      <c r="I1165" t="s">
        <v>13915</v>
      </c>
      <c r="J1165" t="s">
        <v>16243</v>
      </c>
      <c r="K1165">
        <v>212</v>
      </c>
      <c r="L1165" t="e">
        <f>VLOOKUP(J1165,'[1]stockopname_master_item (11)'!B$2:C$3427,2,0)</f>
        <v>#N/A</v>
      </c>
      <c r="M1165" s="14" t="s">
        <v>8573</v>
      </c>
      <c r="N1165" s="15">
        <v>15017</v>
      </c>
      <c r="O1165" s="15">
        <f>VLOOKUP(M1165,[2]Sheet1!B$2:C$1721,2,0)</f>
        <v>15017</v>
      </c>
      <c r="P1165" s="16" t="str">
        <f t="shared" si="54"/>
        <v>sama</v>
      </c>
      <c r="X1165" t="s">
        <v>9271</v>
      </c>
      <c r="Y1165">
        <v>5</v>
      </c>
      <c r="Z1165">
        <v>5</v>
      </c>
      <c r="AA1165" t="str">
        <f t="shared" si="55"/>
        <v>SAMA</v>
      </c>
      <c r="AC1165" t="s">
        <v>14299</v>
      </c>
      <c r="AD1165" t="e">
        <f>VLOOKUP(AC1165,$J$3:$K$1324,2,0)</f>
        <v>#N/A</v>
      </c>
      <c r="AE1165" s="11" t="str">
        <f t="shared" si="56"/>
        <v>0</v>
      </c>
    </row>
    <row r="1166" spans="9:31" x14ac:dyDescent="0.25">
      <c r="I1166" t="s">
        <v>6494</v>
      </c>
      <c r="J1166" t="s">
        <v>16244</v>
      </c>
      <c r="K1166">
        <v>184</v>
      </c>
      <c r="L1166" t="e">
        <f>VLOOKUP(J1166,'[1]stockopname_master_item (11)'!B$2:C$3427,2,0)</f>
        <v>#N/A</v>
      </c>
      <c r="M1166" s="14" t="s">
        <v>8569</v>
      </c>
      <c r="N1166" s="15">
        <v>3990</v>
      </c>
      <c r="O1166" s="15">
        <f>VLOOKUP(M1166,[2]Sheet1!B$2:C$1721,2,0)</f>
        <v>3990</v>
      </c>
      <c r="P1166" s="16" t="str">
        <f t="shared" si="54"/>
        <v>sama</v>
      </c>
      <c r="X1166" t="s">
        <v>9276</v>
      </c>
      <c r="Y1166">
        <v>20</v>
      </c>
      <c r="Z1166">
        <v>20</v>
      </c>
      <c r="AA1166" t="str">
        <f t="shared" si="55"/>
        <v>SAMA</v>
      </c>
      <c r="AC1166" t="s">
        <v>14298</v>
      </c>
      <c r="AD1166" t="e">
        <f>VLOOKUP(AC1166,$J$3:$K$1324,2,0)</f>
        <v>#N/A</v>
      </c>
      <c r="AE1166" s="11" t="str">
        <f t="shared" si="56"/>
        <v>0</v>
      </c>
    </row>
    <row r="1167" spans="9:31" x14ac:dyDescent="0.25">
      <c r="I1167" t="s">
        <v>6501</v>
      </c>
      <c r="J1167" t="s">
        <v>16245</v>
      </c>
      <c r="K1167">
        <v>312</v>
      </c>
      <c r="L1167" t="e">
        <f>VLOOKUP(J1167,'[1]stockopname_master_item (11)'!B$2:C$3427,2,0)</f>
        <v>#N/A</v>
      </c>
      <c r="M1167" s="14" t="s">
        <v>1210</v>
      </c>
      <c r="N1167" s="15">
        <v>21</v>
      </c>
      <c r="O1167" s="15">
        <f>VLOOKUP(M1167,[2]Sheet1!B$2:C$1721,2,0)</f>
        <v>21</v>
      </c>
      <c r="P1167" s="16" t="str">
        <f t="shared" si="54"/>
        <v>sama</v>
      </c>
      <c r="X1167" t="s">
        <v>9278</v>
      </c>
      <c r="Y1167">
        <v>25</v>
      </c>
      <c r="Z1167">
        <v>25</v>
      </c>
      <c r="AA1167" t="str">
        <f t="shared" si="55"/>
        <v>SAMA</v>
      </c>
      <c r="AC1167" t="s">
        <v>14302</v>
      </c>
      <c r="AD1167" t="e">
        <f>VLOOKUP(AC1167,$J$3:$K$1324,2,0)</f>
        <v>#N/A</v>
      </c>
      <c r="AE1167" s="11" t="str">
        <f t="shared" si="56"/>
        <v>0</v>
      </c>
    </row>
    <row r="1168" spans="9:31" x14ac:dyDescent="0.25">
      <c r="I1168" t="s">
        <v>6503</v>
      </c>
      <c r="J1168" t="s">
        <v>16246</v>
      </c>
      <c r="K1168">
        <v>318</v>
      </c>
      <c r="L1168" t="e">
        <f>VLOOKUP(J1168,'[1]stockopname_master_item (11)'!B$2:C$3427,2,0)</f>
        <v>#N/A</v>
      </c>
      <c r="M1168" s="14" t="s">
        <v>14102</v>
      </c>
      <c r="N1168" s="15">
        <v>285</v>
      </c>
      <c r="O1168" s="15">
        <f>VLOOKUP(M1168,[2]Sheet1!B$2:C$1721,2,0)</f>
        <v>285</v>
      </c>
      <c r="P1168" s="16" t="str">
        <f t="shared" si="54"/>
        <v>sama</v>
      </c>
      <c r="X1168" t="s">
        <v>9292</v>
      </c>
      <c r="Y1168">
        <v>10594</v>
      </c>
      <c r="Z1168">
        <v>10594</v>
      </c>
      <c r="AA1168" t="str">
        <f t="shared" si="55"/>
        <v>SAMA</v>
      </c>
      <c r="AC1168" t="s">
        <v>14300</v>
      </c>
      <c r="AD1168" t="e">
        <f>VLOOKUP(AC1168,$J$3:$K$1324,2,0)</f>
        <v>#N/A</v>
      </c>
      <c r="AE1168" s="11" t="str">
        <f t="shared" si="56"/>
        <v>0</v>
      </c>
    </row>
    <row r="1169" spans="9:31" x14ac:dyDescent="0.25">
      <c r="I1169" t="s">
        <v>6505</v>
      </c>
      <c r="J1169" t="s">
        <v>16247</v>
      </c>
      <c r="K1169">
        <v>200</v>
      </c>
      <c r="L1169" t="e">
        <f>VLOOKUP(J1169,'[1]stockopname_master_item (11)'!B$2:C$3427,2,0)</f>
        <v>#N/A</v>
      </c>
      <c r="M1169" s="14" t="s">
        <v>14101</v>
      </c>
      <c r="N1169" s="15">
        <v>400</v>
      </c>
      <c r="O1169" s="15">
        <f>VLOOKUP(M1169,[2]Sheet1!B$2:C$1721,2,0)</f>
        <v>400</v>
      </c>
      <c r="P1169" s="16" t="str">
        <f t="shared" si="54"/>
        <v>sama</v>
      </c>
      <c r="X1169" t="s">
        <v>9294</v>
      </c>
      <c r="Y1169">
        <v>17938</v>
      </c>
      <c r="Z1169">
        <v>17938</v>
      </c>
      <c r="AA1169" t="str">
        <f t="shared" si="55"/>
        <v>SAMA</v>
      </c>
      <c r="AC1169" t="s">
        <v>14301</v>
      </c>
      <c r="AD1169" t="e">
        <f>VLOOKUP(AC1169,$J$3:$K$1324,2,0)</f>
        <v>#N/A</v>
      </c>
      <c r="AE1169" s="11" t="str">
        <f t="shared" si="56"/>
        <v>0</v>
      </c>
    </row>
    <row r="1170" spans="9:31" x14ac:dyDescent="0.25">
      <c r="I1170" t="s">
        <v>13916</v>
      </c>
      <c r="J1170" t="s">
        <v>16248</v>
      </c>
      <c r="K1170">
        <v>12</v>
      </c>
      <c r="L1170" t="e">
        <f>VLOOKUP(J1170,'[1]stockopname_master_item (11)'!B$2:C$3427,2,0)</f>
        <v>#N/A</v>
      </c>
      <c r="M1170" s="14" t="s">
        <v>8608</v>
      </c>
      <c r="N1170" s="15">
        <v>471</v>
      </c>
      <c r="O1170" s="15">
        <f>VLOOKUP(M1170,[2]Sheet1!B$2:C$1721,2,0)</f>
        <v>471</v>
      </c>
      <c r="P1170" s="16" t="str">
        <f t="shared" si="54"/>
        <v>sama</v>
      </c>
      <c r="X1170" t="s">
        <v>9296</v>
      </c>
      <c r="Y1170">
        <v>19866</v>
      </c>
      <c r="Z1170">
        <v>19866</v>
      </c>
      <c r="AA1170" t="str">
        <f t="shared" si="55"/>
        <v>SAMA</v>
      </c>
      <c r="AC1170" t="s">
        <v>14303</v>
      </c>
      <c r="AD1170" t="e">
        <f>VLOOKUP(AC1170,$J$3:$K$1324,2,0)</f>
        <v>#N/A</v>
      </c>
      <c r="AE1170" s="11" t="str">
        <f t="shared" si="56"/>
        <v>0</v>
      </c>
    </row>
    <row r="1171" spans="9:31" x14ac:dyDescent="0.25">
      <c r="I1171" t="s">
        <v>13917</v>
      </c>
      <c r="J1171" t="s">
        <v>16249</v>
      </c>
      <c r="K1171">
        <v>40</v>
      </c>
      <c r="L1171" t="e">
        <f>VLOOKUP(J1171,'[1]stockopname_master_item (11)'!B$2:C$3427,2,0)</f>
        <v>#N/A</v>
      </c>
      <c r="M1171" s="14" t="s">
        <v>8611</v>
      </c>
      <c r="N1171" s="15">
        <v>162</v>
      </c>
      <c r="O1171" s="15">
        <f>VLOOKUP(M1171,[2]Sheet1!B$2:C$1721,2,0)</f>
        <v>162</v>
      </c>
      <c r="P1171" s="16" t="str">
        <f t="shared" si="54"/>
        <v>sama</v>
      </c>
      <c r="X1171" t="s">
        <v>9298</v>
      </c>
      <c r="Y1171">
        <v>10379</v>
      </c>
      <c r="Z1171">
        <v>10379</v>
      </c>
      <c r="AA1171" t="str">
        <f t="shared" si="55"/>
        <v>SAMA</v>
      </c>
      <c r="AC1171" t="s">
        <v>15822</v>
      </c>
      <c r="AD1171">
        <f>VLOOKUP(AC1171,$J$3:$K$1324,2,0)</f>
        <v>5</v>
      </c>
      <c r="AE1171" s="11">
        <f t="shared" si="56"/>
        <v>5</v>
      </c>
    </row>
    <row r="1172" spans="9:31" x14ac:dyDescent="0.25">
      <c r="I1172" t="s">
        <v>6511</v>
      </c>
      <c r="J1172" t="s">
        <v>16250</v>
      </c>
      <c r="K1172">
        <v>5</v>
      </c>
      <c r="L1172" t="e">
        <f>VLOOKUP(J1172,'[1]stockopname_master_item (11)'!B$2:C$3427,2,0)</f>
        <v>#N/A</v>
      </c>
      <c r="M1172" s="14" t="s">
        <v>1217</v>
      </c>
      <c r="N1172" s="15">
        <v>904</v>
      </c>
      <c r="O1172" s="15">
        <f>VLOOKUP(M1172,[2]Sheet1!B$2:C$1721,2,0)</f>
        <v>904</v>
      </c>
      <c r="P1172" s="16" t="str">
        <f t="shared" si="54"/>
        <v>sama</v>
      </c>
      <c r="X1172" t="s">
        <v>9302</v>
      </c>
      <c r="Y1172">
        <v>5500</v>
      </c>
      <c r="Z1172">
        <v>5500</v>
      </c>
      <c r="AA1172" t="str">
        <f t="shared" si="55"/>
        <v>SAMA</v>
      </c>
      <c r="AC1172" t="s">
        <v>15823</v>
      </c>
      <c r="AD1172">
        <f>VLOOKUP(AC1172,$J$3:$K$1324,2,0)</f>
        <v>10</v>
      </c>
      <c r="AE1172" s="11">
        <f t="shared" si="56"/>
        <v>10</v>
      </c>
    </row>
    <row r="1173" spans="9:31" x14ac:dyDescent="0.25">
      <c r="I1173" t="s">
        <v>6517</v>
      </c>
      <c r="J1173" t="s">
        <v>16252</v>
      </c>
      <c r="K1173">
        <v>50</v>
      </c>
      <c r="L1173" t="e">
        <f>VLOOKUP(J1173,'[1]stockopname_master_item (11)'!B$2:C$3427,2,0)</f>
        <v>#N/A</v>
      </c>
      <c r="M1173" s="14" t="s">
        <v>8619</v>
      </c>
      <c r="N1173" s="15">
        <v>518</v>
      </c>
      <c r="O1173" s="15">
        <f>VLOOKUP(M1173,[2]Sheet1!B$2:C$1721,2,0)</f>
        <v>518</v>
      </c>
      <c r="P1173" s="16" t="str">
        <f t="shared" si="54"/>
        <v>sama</v>
      </c>
      <c r="X1173" t="s">
        <v>9304</v>
      </c>
      <c r="Y1173">
        <v>43450</v>
      </c>
      <c r="Z1173">
        <v>43450</v>
      </c>
      <c r="AA1173" t="str">
        <f t="shared" si="55"/>
        <v>SAMA</v>
      </c>
      <c r="AC1173" t="s">
        <v>15831</v>
      </c>
      <c r="AD1173">
        <f>VLOOKUP(AC1173,$J$3:$K$1324,2,0)</f>
        <v>518</v>
      </c>
      <c r="AE1173" s="11">
        <f t="shared" si="56"/>
        <v>518</v>
      </c>
    </row>
    <row r="1174" spans="9:31" x14ac:dyDescent="0.25">
      <c r="I1174" t="s">
        <v>6525</v>
      </c>
      <c r="J1174" t="s">
        <v>16254</v>
      </c>
      <c r="K1174">
        <v>192</v>
      </c>
      <c r="L1174" t="e">
        <f>VLOOKUP(J1174,'[1]stockopname_master_item (11)'!B$2:C$3427,2,0)</f>
        <v>#N/A</v>
      </c>
      <c r="M1174" s="14" t="s">
        <v>1221</v>
      </c>
      <c r="N1174" s="15">
        <v>10</v>
      </c>
      <c r="O1174" s="15">
        <f>VLOOKUP(M1174,[2]Sheet1!B$2:C$1721,2,0)</f>
        <v>10</v>
      </c>
      <c r="P1174" s="16" t="str">
        <f t="shared" si="54"/>
        <v>sama</v>
      </c>
      <c r="X1174" t="s">
        <v>9306</v>
      </c>
      <c r="Y1174">
        <v>2135</v>
      </c>
      <c r="Z1174">
        <v>2135</v>
      </c>
      <c r="AA1174" t="str">
        <f t="shared" si="55"/>
        <v>SAMA</v>
      </c>
      <c r="AC1174" t="s">
        <v>15836</v>
      </c>
      <c r="AD1174" t="e">
        <f>VLOOKUP(AC1174,$J$3:$K$1324,2,0)</f>
        <v>#N/A</v>
      </c>
      <c r="AE1174" s="11" t="str">
        <f t="shared" si="56"/>
        <v>0</v>
      </c>
    </row>
    <row r="1175" spans="9:31" x14ac:dyDescent="0.25">
      <c r="I1175" t="s">
        <v>6528</v>
      </c>
      <c r="J1175" t="s">
        <v>16255</v>
      </c>
      <c r="K1175">
        <v>1</v>
      </c>
      <c r="L1175" t="e">
        <f>VLOOKUP(J1175,'[1]stockopname_master_item (11)'!B$2:C$3427,2,0)</f>
        <v>#N/A</v>
      </c>
      <c r="M1175" s="14" t="s">
        <v>14103</v>
      </c>
      <c r="N1175" s="15">
        <v>3467</v>
      </c>
      <c r="O1175" s="15">
        <f>VLOOKUP(M1175,[2]Sheet1!B$2:C$1721,2,0)</f>
        <v>3467</v>
      </c>
      <c r="P1175" s="16" t="str">
        <f t="shared" si="54"/>
        <v>sama</v>
      </c>
      <c r="X1175" t="s">
        <v>9309</v>
      </c>
      <c r="Y1175">
        <v>19</v>
      </c>
      <c r="Z1175">
        <v>19</v>
      </c>
      <c r="AA1175" t="str">
        <f t="shared" si="55"/>
        <v>SAMA</v>
      </c>
      <c r="AC1175" t="s">
        <v>15830</v>
      </c>
      <c r="AD1175">
        <f>VLOOKUP(AC1175,$J$3:$K$1324,2,0)</f>
        <v>864</v>
      </c>
      <c r="AE1175" s="11">
        <f t="shared" si="56"/>
        <v>864</v>
      </c>
    </row>
    <row r="1176" spans="9:31" x14ac:dyDescent="0.25">
      <c r="I1176" t="s">
        <v>6530</v>
      </c>
      <c r="J1176" t="s">
        <v>16256</v>
      </c>
      <c r="K1176">
        <v>161</v>
      </c>
      <c r="L1176" t="e">
        <f>VLOOKUP(J1176,'[1]stockopname_master_item (11)'!B$2:C$3427,2,0)</f>
        <v>#N/A</v>
      </c>
      <c r="M1176" s="14" t="s">
        <v>13548</v>
      </c>
      <c r="N1176" s="15">
        <v>5104</v>
      </c>
      <c r="O1176" s="15">
        <f>VLOOKUP(M1176,[2]Sheet1!B$2:C$1721,2,0)</f>
        <v>5104</v>
      </c>
      <c r="P1176" s="16" t="str">
        <f t="shared" si="54"/>
        <v>sama</v>
      </c>
      <c r="X1176" t="s">
        <v>9311</v>
      </c>
      <c r="Y1176">
        <v>1267</v>
      </c>
      <c r="Z1176">
        <v>1267</v>
      </c>
      <c r="AA1176" t="str">
        <f t="shared" si="55"/>
        <v>SAMA</v>
      </c>
      <c r="AC1176" t="s">
        <v>15834</v>
      </c>
      <c r="AD1176">
        <f>VLOOKUP(AC1176,$J$3:$K$1324,2,0)</f>
        <v>76</v>
      </c>
      <c r="AE1176" s="11">
        <f t="shared" si="56"/>
        <v>76</v>
      </c>
    </row>
    <row r="1177" spans="9:31" x14ac:dyDescent="0.25">
      <c r="I1177" t="s">
        <v>6532</v>
      </c>
      <c r="J1177" t="s">
        <v>16257</v>
      </c>
      <c r="K1177">
        <v>209</v>
      </c>
      <c r="L1177" t="e">
        <f>VLOOKUP(J1177,'[1]stockopname_master_item (11)'!B$2:C$3427,2,0)</f>
        <v>#N/A</v>
      </c>
      <c r="M1177" s="14" t="s">
        <v>13549</v>
      </c>
      <c r="N1177" s="15">
        <v>3575</v>
      </c>
      <c r="O1177" s="15">
        <f>VLOOKUP(M1177,[2]Sheet1!B$2:C$1721,2,0)</f>
        <v>3575</v>
      </c>
      <c r="P1177" s="16" t="str">
        <f t="shared" si="54"/>
        <v>sama</v>
      </c>
      <c r="X1177" t="s">
        <v>9313</v>
      </c>
      <c r="Y1177">
        <v>20</v>
      </c>
      <c r="Z1177">
        <v>20</v>
      </c>
      <c r="AA1177" t="str">
        <f t="shared" si="55"/>
        <v>SAMA</v>
      </c>
      <c r="AC1177" t="s">
        <v>15835</v>
      </c>
      <c r="AD1177">
        <f>VLOOKUP(AC1177,$J$3:$K$1324,2,0)</f>
        <v>2000</v>
      </c>
      <c r="AE1177" s="11">
        <f t="shared" si="56"/>
        <v>2000</v>
      </c>
    </row>
    <row r="1178" spans="9:31" x14ac:dyDescent="0.25">
      <c r="I1178" t="s">
        <v>13922</v>
      </c>
      <c r="J1178" t="s">
        <v>16260</v>
      </c>
      <c r="K1178">
        <v>102</v>
      </c>
      <c r="L1178" t="e">
        <f>VLOOKUP(J1178,'[1]stockopname_master_item (11)'!B$2:C$3427,2,0)</f>
        <v>#N/A</v>
      </c>
      <c r="M1178" s="14" t="s">
        <v>14104</v>
      </c>
      <c r="N1178" s="15">
        <v>2</v>
      </c>
      <c r="O1178" s="15">
        <f>VLOOKUP(M1178,[2]Sheet1!B$2:C$1721,2,0)</f>
        <v>2</v>
      </c>
      <c r="P1178" s="16" t="str">
        <f t="shared" si="54"/>
        <v>sama</v>
      </c>
      <c r="X1178" t="s">
        <v>9316</v>
      </c>
      <c r="Y1178">
        <v>5</v>
      </c>
      <c r="Z1178">
        <v>5</v>
      </c>
      <c r="AA1178" t="str">
        <f t="shared" si="55"/>
        <v>SAMA</v>
      </c>
      <c r="AC1178" t="s">
        <v>15832</v>
      </c>
      <c r="AD1178" t="e">
        <f>VLOOKUP(AC1178,$J$3:$K$1324,2,0)</f>
        <v>#N/A</v>
      </c>
      <c r="AE1178" s="11" t="str">
        <f t="shared" si="56"/>
        <v>0</v>
      </c>
    </row>
    <row r="1179" spans="9:31" x14ac:dyDescent="0.25">
      <c r="I1179" t="s">
        <v>11958</v>
      </c>
      <c r="J1179" t="s">
        <v>16261</v>
      </c>
      <c r="K1179">
        <v>12</v>
      </c>
      <c r="L1179" t="e">
        <f>VLOOKUP(J1179,'[1]stockopname_master_item (11)'!B$2:C$3427,2,0)</f>
        <v>#N/A</v>
      </c>
      <c r="M1179" s="14" t="s">
        <v>14105</v>
      </c>
      <c r="N1179" s="15">
        <v>731</v>
      </c>
      <c r="O1179" s="15">
        <f>VLOOKUP(M1179,[2]Sheet1!B$2:C$1721,2,0)</f>
        <v>731</v>
      </c>
      <c r="P1179" s="16" t="str">
        <f t="shared" si="54"/>
        <v>sama</v>
      </c>
      <c r="X1179" t="s">
        <v>9318</v>
      </c>
      <c r="Y1179">
        <v>238</v>
      </c>
      <c r="Z1179">
        <v>238</v>
      </c>
      <c r="AA1179" t="str">
        <f t="shared" si="55"/>
        <v>SAMA</v>
      </c>
      <c r="AC1179" t="s">
        <v>15833</v>
      </c>
      <c r="AD1179">
        <f>VLOOKUP(AC1179,$J$3:$K$1324,2,0)</f>
        <v>1624</v>
      </c>
      <c r="AE1179" s="11">
        <f t="shared" si="56"/>
        <v>1624</v>
      </c>
    </row>
    <row r="1180" spans="9:31" x14ac:dyDescent="0.25">
      <c r="I1180" t="s">
        <v>13923</v>
      </c>
      <c r="J1180" t="s">
        <v>16262</v>
      </c>
      <c r="K1180">
        <v>28</v>
      </c>
      <c r="L1180" t="e">
        <f>VLOOKUP(J1180,'[1]stockopname_master_item (11)'!B$2:C$3427,2,0)</f>
        <v>#N/A</v>
      </c>
      <c r="M1180" s="14" t="s">
        <v>9815</v>
      </c>
      <c r="N1180" s="15">
        <v>170</v>
      </c>
      <c r="O1180" s="15">
        <f>VLOOKUP(M1180,[2]Sheet1!B$2:C$1721,2,0)</f>
        <v>170</v>
      </c>
      <c r="P1180" s="16" t="str">
        <f t="shared" si="54"/>
        <v>sama</v>
      </c>
      <c r="X1180" t="s">
        <v>9320</v>
      </c>
      <c r="Y1180">
        <v>470</v>
      </c>
      <c r="Z1180">
        <v>470</v>
      </c>
      <c r="AA1180" t="str">
        <f t="shared" si="55"/>
        <v>SAMA</v>
      </c>
      <c r="AC1180" t="s">
        <v>15825</v>
      </c>
      <c r="AD1180" t="e">
        <f>VLOOKUP(AC1180,$J$3:$K$1324,2,0)</f>
        <v>#N/A</v>
      </c>
      <c r="AE1180" s="11" t="str">
        <f t="shared" si="56"/>
        <v>0</v>
      </c>
    </row>
    <row r="1181" spans="9:31" x14ac:dyDescent="0.25">
      <c r="I1181" t="s">
        <v>13924</v>
      </c>
      <c r="J1181" t="s">
        <v>16264</v>
      </c>
      <c r="K1181">
        <v>14</v>
      </c>
      <c r="L1181" t="e">
        <f>VLOOKUP(J1181,'[1]stockopname_master_item (11)'!B$2:C$3427,2,0)</f>
        <v>#N/A</v>
      </c>
      <c r="M1181" s="14" t="s">
        <v>9811</v>
      </c>
      <c r="N1181" s="15">
        <v>20</v>
      </c>
      <c r="O1181" s="15">
        <f>VLOOKUP(M1181,[2]Sheet1!B$2:C$1721,2,0)</f>
        <v>20</v>
      </c>
      <c r="P1181" s="16" t="str">
        <f t="shared" si="54"/>
        <v>sama</v>
      </c>
      <c r="X1181" t="s">
        <v>9322</v>
      </c>
      <c r="Y1181">
        <v>3740</v>
      </c>
      <c r="Z1181">
        <v>3740</v>
      </c>
      <c r="AA1181" t="str">
        <f t="shared" si="55"/>
        <v>SAMA</v>
      </c>
      <c r="AC1181" t="s">
        <v>15826</v>
      </c>
      <c r="AD1181" t="e">
        <f>VLOOKUP(AC1181,$J$3:$K$1324,2,0)</f>
        <v>#N/A</v>
      </c>
      <c r="AE1181" s="11" t="str">
        <f t="shared" si="56"/>
        <v>0</v>
      </c>
    </row>
    <row r="1182" spans="9:31" x14ac:dyDescent="0.25">
      <c r="I1182" t="s">
        <v>13925</v>
      </c>
      <c r="J1182" t="s">
        <v>16266</v>
      </c>
      <c r="K1182">
        <v>7</v>
      </c>
      <c r="L1182" t="e">
        <f>VLOOKUP(J1182,'[1]stockopname_master_item (11)'!B$2:C$3427,2,0)</f>
        <v>#N/A</v>
      </c>
      <c r="M1182" s="14" t="s">
        <v>9807</v>
      </c>
      <c r="N1182" s="15">
        <v>40</v>
      </c>
      <c r="O1182" s="15">
        <f>VLOOKUP(M1182,[2]Sheet1!B$2:C$1721,2,0)</f>
        <v>40</v>
      </c>
      <c r="P1182" s="16" t="str">
        <f t="shared" si="54"/>
        <v>sama</v>
      </c>
      <c r="X1182" t="s">
        <v>9324</v>
      </c>
      <c r="Y1182">
        <v>4330</v>
      </c>
      <c r="Z1182">
        <v>4330</v>
      </c>
      <c r="AA1182" t="str">
        <f t="shared" si="55"/>
        <v>SAMA</v>
      </c>
      <c r="AC1182" t="s">
        <v>15824</v>
      </c>
      <c r="AD1182" t="e">
        <f>VLOOKUP(AC1182,$J$3:$K$1324,2,0)</f>
        <v>#N/A</v>
      </c>
      <c r="AE1182" s="11" t="str">
        <f t="shared" si="56"/>
        <v>0</v>
      </c>
    </row>
    <row r="1183" spans="9:31" x14ac:dyDescent="0.25">
      <c r="I1183" t="s">
        <v>13926</v>
      </c>
      <c r="J1183" t="s">
        <v>16267</v>
      </c>
      <c r="K1183">
        <v>46</v>
      </c>
      <c r="L1183" t="e">
        <f>VLOOKUP(J1183,'[1]stockopname_master_item (11)'!B$2:C$3427,2,0)</f>
        <v>#N/A</v>
      </c>
      <c r="M1183" s="14" t="s">
        <v>9809</v>
      </c>
      <c r="N1183" s="15">
        <v>20</v>
      </c>
      <c r="O1183" s="15">
        <f>VLOOKUP(M1183,[2]Sheet1!B$2:C$1721,2,0)</f>
        <v>20</v>
      </c>
      <c r="P1183" s="16" t="str">
        <f t="shared" si="54"/>
        <v>sama</v>
      </c>
      <c r="X1183" t="s">
        <v>9326</v>
      </c>
      <c r="Y1183">
        <v>4190</v>
      </c>
      <c r="Z1183">
        <v>4190</v>
      </c>
      <c r="AA1183" t="str">
        <f t="shared" si="55"/>
        <v>SAMA</v>
      </c>
      <c r="AC1183" t="s">
        <v>15828</v>
      </c>
      <c r="AD1183" t="e">
        <f>VLOOKUP(AC1183,$J$3:$K$1324,2,0)</f>
        <v>#N/A</v>
      </c>
      <c r="AE1183" s="11" t="str">
        <f t="shared" si="56"/>
        <v>0</v>
      </c>
    </row>
    <row r="1184" spans="9:31" x14ac:dyDescent="0.25">
      <c r="I1184" t="s">
        <v>13927</v>
      </c>
      <c r="J1184" t="s">
        <v>16268</v>
      </c>
      <c r="K1184">
        <v>102</v>
      </c>
      <c r="L1184" t="e">
        <f>VLOOKUP(J1184,'[1]stockopname_master_item (11)'!B$2:C$3427,2,0)</f>
        <v>#N/A</v>
      </c>
      <c r="M1184" s="14" t="s">
        <v>9813</v>
      </c>
      <c r="N1184" s="15">
        <v>20</v>
      </c>
      <c r="O1184" s="15">
        <f>VLOOKUP(M1184,[2]Sheet1!B$2:C$1721,2,0)</f>
        <v>20</v>
      </c>
      <c r="P1184" s="16" t="str">
        <f t="shared" si="54"/>
        <v>sama</v>
      </c>
      <c r="X1184" t="s">
        <v>9328</v>
      </c>
      <c r="Y1184">
        <v>340</v>
      </c>
      <c r="Z1184">
        <v>340</v>
      </c>
      <c r="AA1184" t="str">
        <f t="shared" si="55"/>
        <v>SAMA</v>
      </c>
      <c r="AC1184" t="s">
        <v>15829</v>
      </c>
      <c r="AD1184" t="e">
        <f>VLOOKUP(AC1184,$J$3:$K$1324,2,0)</f>
        <v>#N/A</v>
      </c>
      <c r="AE1184" s="11" t="str">
        <f t="shared" si="56"/>
        <v>0</v>
      </c>
    </row>
    <row r="1185" spans="9:31" x14ac:dyDescent="0.25">
      <c r="I1185" t="s">
        <v>13931</v>
      </c>
      <c r="J1185" t="s">
        <v>16270</v>
      </c>
      <c r="K1185">
        <v>163</v>
      </c>
      <c r="L1185" t="e">
        <f>VLOOKUP(J1185,'[1]stockopname_master_item (11)'!B$2:C$3427,2,0)</f>
        <v>#N/A</v>
      </c>
      <c r="M1185" s="14" t="s">
        <v>8639</v>
      </c>
      <c r="N1185" s="15">
        <v>10</v>
      </c>
      <c r="O1185" s="15">
        <f>VLOOKUP(M1185,[2]Sheet1!B$2:C$1721,2,0)</f>
        <v>10</v>
      </c>
      <c r="P1185" s="16" t="str">
        <f t="shared" si="54"/>
        <v>sama</v>
      </c>
      <c r="X1185" t="s">
        <v>9330</v>
      </c>
      <c r="Y1185">
        <v>375</v>
      </c>
      <c r="Z1185">
        <v>375</v>
      </c>
      <c r="AA1185" t="str">
        <f t="shared" si="55"/>
        <v>SAMA</v>
      </c>
      <c r="AC1185" t="s">
        <v>15827</v>
      </c>
      <c r="AD1185">
        <f>VLOOKUP(AC1185,$J$3:$K$1324,2,0)</f>
        <v>3931</v>
      </c>
      <c r="AE1185" s="11">
        <f t="shared" si="56"/>
        <v>3931</v>
      </c>
    </row>
    <row r="1186" spans="9:31" x14ac:dyDescent="0.25">
      <c r="I1186" t="s">
        <v>13932</v>
      </c>
      <c r="J1186" t="s">
        <v>16271</v>
      </c>
      <c r="K1186">
        <v>388</v>
      </c>
      <c r="L1186" t="e">
        <f>VLOOKUP(J1186,'[1]stockopname_master_item (11)'!B$2:C$3427,2,0)</f>
        <v>#N/A</v>
      </c>
      <c r="M1186" s="14" t="s">
        <v>1229</v>
      </c>
      <c r="N1186" s="15">
        <v>1</v>
      </c>
      <c r="O1186" s="15">
        <f>VLOOKUP(M1186,[2]Sheet1!B$2:C$1721,2,0)</f>
        <v>1</v>
      </c>
      <c r="P1186" s="16" t="str">
        <f t="shared" si="54"/>
        <v>sama</v>
      </c>
      <c r="X1186" t="s">
        <v>9332</v>
      </c>
      <c r="Y1186">
        <v>625</v>
      </c>
      <c r="Z1186">
        <v>625</v>
      </c>
      <c r="AA1186" t="str">
        <f t="shared" si="55"/>
        <v>SAMA</v>
      </c>
      <c r="AC1186" t="s">
        <v>15837</v>
      </c>
      <c r="AD1186">
        <f>VLOOKUP(AC1186,$J$3:$K$1324,2,0)</f>
        <v>17908</v>
      </c>
      <c r="AE1186" s="11">
        <f t="shared" si="56"/>
        <v>17908</v>
      </c>
    </row>
    <row r="1187" spans="9:31" x14ac:dyDescent="0.25">
      <c r="I1187" t="s">
        <v>13933</v>
      </c>
      <c r="J1187" t="s">
        <v>16272</v>
      </c>
      <c r="K1187">
        <v>229</v>
      </c>
      <c r="L1187" t="e">
        <f>VLOOKUP(J1187,'[1]stockopname_master_item (11)'!B$2:C$3427,2,0)</f>
        <v>#N/A</v>
      </c>
      <c r="M1187" s="14" t="s">
        <v>8655</v>
      </c>
      <c r="N1187" s="15">
        <v>10</v>
      </c>
      <c r="O1187" s="15">
        <f>VLOOKUP(M1187,[2]Sheet1!B$2:C$1721,2,0)</f>
        <v>10</v>
      </c>
      <c r="P1187" s="16" t="str">
        <f t="shared" si="54"/>
        <v>sama</v>
      </c>
      <c r="X1187" t="s">
        <v>9334</v>
      </c>
      <c r="Y1187">
        <v>4185</v>
      </c>
      <c r="Z1187">
        <v>4185</v>
      </c>
      <c r="AA1187" t="str">
        <f t="shared" si="55"/>
        <v>SAMA</v>
      </c>
      <c r="AC1187" t="s">
        <v>15838</v>
      </c>
      <c r="AD1187">
        <f>VLOOKUP(AC1187,$J$3:$K$1324,2,0)</f>
        <v>45</v>
      </c>
      <c r="AE1187" s="11">
        <f t="shared" si="56"/>
        <v>45</v>
      </c>
    </row>
    <row r="1188" spans="9:31" x14ac:dyDescent="0.25">
      <c r="I1188" t="s">
        <v>6588</v>
      </c>
      <c r="J1188" t="s">
        <v>16275</v>
      </c>
      <c r="K1188">
        <v>183</v>
      </c>
      <c r="L1188" t="e">
        <f>VLOOKUP(J1188,'[1]stockopname_master_item (11)'!B$2:C$3427,2,0)</f>
        <v>#N/A</v>
      </c>
      <c r="M1188" s="14" t="s">
        <v>1743</v>
      </c>
      <c r="N1188" s="15">
        <v>12040</v>
      </c>
      <c r="O1188" s="15">
        <f>VLOOKUP(M1188,[2]Sheet1!B$2:C$1721,2,0)</f>
        <v>12040</v>
      </c>
      <c r="P1188" s="16" t="str">
        <f t="shared" si="54"/>
        <v>sama</v>
      </c>
      <c r="X1188" t="s">
        <v>9336</v>
      </c>
      <c r="Y1188">
        <v>4275</v>
      </c>
      <c r="Z1188">
        <v>4275</v>
      </c>
      <c r="AA1188" t="str">
        <f t="shared" si="55"/>
        <v>SAMA</v>
      </c>
      <c r="AC1188" t="s">
        <v>15840</v>
      </c>
      <c r="AD1188" t="e">
        <f>VLOOKUP(AC1188,$J$3:$K$1324,2,0)</f>
        <v>#N/A</v>
      </c>
      <c r="AE1188" s="11" t="str">
        <f t="shared" si="56"/>
        <v>0</v>
      </c>
    </row>
    <row r="1189" spans="9:31" x14ac:dyDescent="0.25">
      <c r="I1189" t="s">
        <v>6590</v>
      </c>
      <c r="J1189" t="s">
        <v>16276</v>
      </c>
      <c r="K1189">
        <v>247</v>
      </c>
      <c r="L1189" t="e">
        <f>VLOOKUP(J1189,'[1]stockopname_master_item (11)'!B$2:C$3427,2,0)</f>
        <v>#N/A</v>
      </c>
      <c r="M1189" s="14" t="s">
        <v>8657</v>
      </c>
      <c r="N1189" s="15">
        <v>10</v>
      </c>
      <c r="O1189" s="15">
        <f>VLOOKUP(M1189,[2]Sheet1!B$2:C$1721,2,0)</f>
        <v>10</v>
      </c>
      <c r="P1189" s="16" t="str">
        <f t="shared" si="54"/>
        <v>sama</v>
      </c>
      <c r="X1189" t="s">
        <v>9338</v>
      </c>
      <c r="Y1189">
        <v>709</v>
      </c>
      <c r="Z1189">
        <v>709</v>
      </c>
      <c r="AA1189" t="str">
        <f t="shared" si="55"/>
        <v>SAMA</v>
      </c>
      <c r="AC1189" t="s">
        <v>15839</v>
      </c>
      <c r="AD1189">
        <f>VLOOKUP(AC1189,$J$3:$K$1324,2,0)</f>
        <v>171</v>
      </c>
      <c r="AE1189" s="11">
        <f t="shared" si="56"/>
        <v>171</v>
      </c>
    </row>
    <row r="1190" spans="9:31" x14ac:dyDescent="0.25">
      <c r="I1190" t="s">
        <v>6595</v>
      </c>
      <c r="J1190" t="s">
        <v>16278</v>
      </c>
      <c r="K1190">
        <v>4</v>
      </c>
      <c r="L1190" t="e">
        <f>VLOOKUP(J1190,'[1]stockopname_master_item (11)'!B$2:C$3427,2,0)</f>
        <v>#N/A</v>
      </c>
      <c r="M1190" s="14" t="s">
        <v>1234</v>
      </c>
      <c r="N1190" s="15">
        <v>1</v>
      </c>
      <c r="O1190" s="15">
        <f>VLOOKUP(M1190,[2]Sheet1!B$2:C$1721,2,0)</f>
        <v>1</v>
      </c>
      <c r="P1190" s="16" t="str">
        <f t="shared" si="54"/>
        <v>sama</v>
      </c>
      <c r="X1190" t="s">
        <v>9341</v>
      </c>
      <c r="Y1190">
        <v>14</v>
      </c>
      <c r="Z1190">
        <v>14</v>
      </c>
      <c r="AA1190" t="str">
        <f t="shared" si="55"/>
        <v>SAMA</v>
      </c>
      <c r="AC1190" t="s">
        <v>15844</v>
      </c>
      <c r="AD1190" t="e">
        <f>VLOOKUP(AC1190,$J$3:$K$1324,2,0)</f>
        <v>#N/A</v>
      </c>
      <c r="AE1190" s="11" t="str">
        <f t="shared" si="56"/>
        <v>0</v>
      </c>
    </row>
    <row r="1191" spans="9:31" x14ac:dyDescent="0.25">
      <c r="I1191" t="s">
        <v>6595</v>
      </c>
      <c r="J1191" t="s">
        <v>16283</v>
      </c>
      <c r="K1191">
        <v>2640</v>
      </c>
      <c r="L1191" t="e">
        <f>VLOOKUP(J1191,'[1]stockopname_master_item (11)'!B$2:C$3427,2,0)</f>
        <v>#N/A</v>
      </c>
      <c r="M1191" s="14" t="s">
        <v>1232</v>
      </c>
      <c r="N1191" s="15">
        <v>28</v>
      </c>
      <c r="O1191" s="15">
        <f>VLOOKUP(M1191,[2]Sheet1!B$2:C$1721,2,0)</f>
        <v>28</v>
      </c>
      <c r="P1191" s="16" t="str">
        <f t="shared" si="54"/>
        <v>sama</v>
      </c>
      <c r="X1191" t="s">
        <v>9343</v>
      </c>
      <c r="Y1191">
        <v>2371</v>
      </c>
      <c r="Z1191">
        <v>2371</v>
      </c>
      <c r="AA1191" t="str">
        <f t="shared" si="55"/>
        <v>SAMA</v>
      </c>
      <c r="AC1191" t="s">
        <v>15843</v>
      </c>
      <c r="AD1191">
        <f>VLOOKUP(AC1191,$J$3:$K$1324,2,0)</f>
        <v>69</v>
      </c>
      <c r="AE1191" s="11">
        <f t="shared" si="56"/>
        <v>69</v>
      </c>
    </row>
    <row r="1192" spans="9:31" x14ac:dyDescent="0.25">
      <c r="I1192" t="s">
        <v>6595</v>
      </c>
      <c r="J1192" t="s">
        <v>16284</v>
      </c>
      <c r="K1192">
        <v>40</v>
      </c>
      <c r="L1192" t="e">
        <f>VLOOKUP(J1192,'[1]stockopname_master_item (11)'!B$2:C$3427,2,0)</f>
        <v>#N/A</v>
      </c>
      <c r="M1192" s="14" t="s">
        <v>1236</v>
      </c>
      <c r="N1192" s="15">
        <v>9</v>
      </c>
      <c r="O1192" s="15">
        <f>VLOOKUP(M1192,[2]Sheet1!B$2:C$1721,2,0)</f>
        <v>9</v>
      </c>
      <c r="P1192" s="16" t="str">
        <f t="shared" si="54"/>
        <v>sama</v>
      </c>
      <c r="X1192" t="s">
        <v>9347</v>
      </c>
      <c r="Y1192">
        <v>2798</v>
      </c>
      <c r="Z1192">
        <v>2798</v>
      </c>
      <c r="AA1192" t="str">
        <f t="shared" si="55"/>
        <v>SAMA</v>
      </c>
      <c r="AC1192" t="s">
        <v>15841</v>
      </c>
      <c r="AD1192" t="e">
        <f>VLOOKUP(AC1192,$J$3:$K$1324,2,0)</f>
        <v>#N/A</v>
      </c>
      <c r="AE1192" s="11" t="str">
        <f t="shared" si="56"/>
        <v>0</v>
      </c>
    </row>
    <row r="1193" spans="9:31" x14ac:dyDescent="0.25">
      <c r="I1193" t="s">
        <v>6597</v>
      </c>
      <c r="J1193" t="s">
        <v>16287</v>
      </c>
      <c r="K1193">
        <v>136</v>
      </c>
      <c r="L1193" t="e">
        <f>VLOOKUP(J1193,'[1]stockopname_master_item (11)'!B$2:C$3427,2,0)</f>
        <v>#N/A</v>
      </c>
      <c r="M1193" s="14" t="s">
        <v>14107</v>
      </c>
      <c r="N1193" s="15">
        <v>28</v>
      </c>
      <c r="O1193" s="15">
        <f>VLOOKUP(M1193,[2]Sheet1!B$2:C$1721,2,0)</f>
        <v>28</v>
      </c>
      <c r="P1193" s="16" t="str">
        <f t="shared" si="54"/>
        <v>sama</v>
      </c>
      <c r="X1193" t="s">
        <v>9349</v>
      </c>
      <c r="Y1193">
        <v>789</v>
      </c>
      <c r="Z1193">
        <v>789</v>
      </c>
      <c r="AA1193" t="str">
        <f t="shared" si="55"/>
        <v>SAMA</v>
      </c>
      <c r="AC1193" t="s">
        <v>15842</v>
      </c>
      <c r="AD1193">
        <f>VLOOKUP(AC1193,$J$3:$K$1324,2,0)</f>
        <v>154</v>
      </c>
      <c r="AE1193" s="11">
        <f t="shared" si="56"/>
        <v>154</v>
      </c>
    </row>
    <row r="1194" spans="9:31" x14ac:dyDescent="0.25">
      <c r="I1194" t="s">
        <v>6597</v>
      </c>
      <c r="J1194" t="s">
        <v>16288</v>
      </c>
      <c r="K1194">
        <v>488</v>
      </c>
      <c r="L1194" t="e">
        <f>VLOOKUP(J1194,'[1]stockopname_master_item (11)'!B$2:C$3427,2,0)</f>
        <v>#N/A</v>
      </c>
      <c r="M1194" s="14" t="s">
        <v>14108</v>
      </c>
      <c r="N1194" s="15">
        <v>38</v>
      </c>
      <c r="O1194" s="15">
        <f>VLOOKUP(M1194,[2]Sheet1!B$2:C$1721,2,0)</f>
        <v>38</v>
      </c>
      <c r="P1194" s="16" t="str">
        <f t="shared" si="54"/>
        <v>sama</v>
      </c>
      <c r="X1194" t="s">
        <v>9351</v>
      </c>
      <c r="Y1194">
        <v>198</v>
      </c>
      <c r="Z1194">
        <v>198</v>
      </c>
      <c r="AA1194" t="str">
        <f t="shared" si="55"/>
        <v>SAMA</v>
      </c>
      <c r="AC1194" t="s">
        <v>15856</v>
      </c>
      <c r="AD1194">
        <f>VLOOKUP(AC1194,$J$3:$K$1324,2,0)</f>
        <v>804</v>
      </c>
      <c r="AE1194" s="11">
        <f t="shared" si="56"/>
        <v>804</v>
      </c>
    </row>
    <row r="1195" spans="9:31" x14ac:dyDescent="0.25">
      <c r="I1195" t="s">
        <v>6601</v>
      </c>
      <c r="J1195" t="s">
        <v>16290</v>
      </c>
      <c r="K1195">
        <v>40</v>
      </c>
      <c r="L1195" t="e">
        <f>VLOOKUP(J1195,'[1]stockopname_master_item (11)'!B$2:C$3427,2,0)</f>
        <v>#N/A</v>
      </c>
      <c r="M1195" s="14" t="s">
        <v>8648</v>
      </c>
      <c r="N1195" s="15">
        <v>1.0000000002036999E-3</v>
      </c>
      <c r="O1195" s="15">
        <v>0</v>
      </c>
      <c r="P1195" s="16" t="str">
        <f t="shared" si="54"/>
        <v>tidak</v>
      </c>
      <c r="X1195" t="s">
        <v>9353</v>
      </c>
      <c r="Y1195">
        <v>12</v>
      </c>
      <c r="Z1195">
        <v>12</v>
      </c>
      <c r="AA1195" t="str">
        <f t="shared" si="55"/>
        <v>SAMA</v>
      </c>
      <c r="AC1195" t="s">
        <v>15857</v>
      </c>
      <c r="AD1195">
        <f>VLOOKUP(AC1195,$J$3:$K$1324,2,0)</f>
        <v>1000</v>
      </c>
      <c r="AE1195" s="11">
        <f t="shared" si="56"/>
        <v>1000</v>
      </c>
    </row>
    <row r="1196" spans="9:31" x14ac:dyDescent="0.25">
      <c r="I1196" t="s">
        <v>13935</v>
      </c>
      <c r="J1196" t="s">
        <v>16291</v>
      </c>
      <c r="K1196">
        <v>3685</v>
      </c>
      <c r="L1196" t="e">
        <f>VLOOKUP(J1196,'[1]stockopname_master_item (11)'!B$2:C$3427,2,0)</f>
        <v>#N/A</v>
      </c>
      <c r="M1196" s="14" t="s">
        <v>8708</v>
      </c>
      <c r="N1196" s="15">
        <v>15</v>
      </c>
      <c r="O1196" s="15">
        <f>VLOOKUP(M1196,[2]Sheet1!B$2:C$1721,2,0)</f>
        <v>15</v>
      </c>
      <c r="P1196" s="16" t="str">
        <f t="shared" si="54"/>
        <v>sama</v>
      </c>
      <c r="X1196" t="s">
        <v>9360</v>
      </c>
      <c r="Y1196">
        <v>20</v>
      </c>
      <c r="Z1196">
        <v>20</v>
      </c>
      <c r="AA1196" t="str">
        <f t="shared" si="55"/>
        <v>SAMA</v>
      </c>
      <c r="AC1196" t="s">
        <v>15858</v>
      </c>
      <c r="AD1196" t="e">
        <f>VLOOKUP(AC1196,$J$3:$K$1324,2,0)</f>
        <v>#N/A</v>
      </c>
      <c r="AE1196" s="11" t="str">
        <f t="shared" si="56"/>
        <v>0</v>
      </c>
    </row>
    <row r="1197" spans="9:31" x14ac:dyDescent="0.25">
      <c r="I1197" t="s">
        <v>13935</v>
      </c>
      <c r="J1197" t="s">
        <v>16292</v>
      </c>
      <c r="K1197">
        <v>5000</v>
      </c>
      <c r="L1197" t="e">
        <f>VLOOKUP(J1197,'[1]stockopname_master_item (11)'!B$2:C$3427,2,0)</f>
        <v>#N/A</v>
      </c>
      <c r="M1197" s="14" t="s">
        <v>8682</v>
      </c>
      <c r="N1197" s="15">
        <v>7</v>
      </c>
      <c r="O1197" s="15">
        <f>VLOOKUP(M1197,[2]Sheet1!B$2:C$1721,2,0)</f>
        <v>7</v>
      </c>
      <c r="P1197" s="16" t="str">
        <f t="shared" si="54"/>
        <v>sama</v>
      </c>
      <c r="X1197" t="s">
        <v>9362</v>
      </c>
      <c r="Y1197">
        <v>3</v>
      </c>
      <c r="Z1197">
        <v>3</v>
      </c>
      <c r="AA1197" t="str">
        <f t="shared" si="55"/>
        <v>SAMA</v>
      </c>
      <c r="AC1197" t="s">
        <v>15860</v>
      </c>
      <c r="AD1197">
        <f>VLOOKUP(AC1197,$J$3:$K$1324,2,0)</f>
        <v>334</v>
      </c>
      <c r="AE1197" s="11">
        <f t="shared" si="56"/>
        <v>334</v>
      </c>
    </row>
    <row r="1198" spans="9:31" x14ac:dyDescent="0.25">
      <c r="I1198" t="s">
        <v>13936</v>
      </c>
      <c r="J1198" t="s">
        <v>16297</v>
      </c>
      <c r="K1198">
        <v>2435</v>
      </c>
      <c r="L1198" t="e">
        <f>VLOOKUP(J1198,'[1]stockopname_master_item (11)'!B$2:C$3427,2,0)</f>
        <v>#N/A</v>
      </c>
      <c r="M1198" s="14" t="s">
        <v>1259</v>
      </c>
      <c r="N1198" s="15">
        <v>23</v>
      </c>
      <c r="O1198" s="15">
        <f>VLOOKUP(M1198,[2]Sheet1!B$2:C$1721,2,0)</f>
        <v>23</v>
      </c>
      <c r="P1198" s="16" t="str">
        <f t="shared" si="54"/>
        <v>sama</v>
      </c>
      <c r="X1198" t="s">
        <v>9365</v>
      </c>
      <c r="Y1198">
        <v>81</v>
      </c>
      <c r="Z1198">
        <v>81</v>
      </c>
      <c r="AA1198" t="str">
        <f t="shared" si="55"/>
        <v>SAMA</v>
      </c>
      <c r="AC1198" t="s">
        <v>15859</v>
      </c>
      <c r="AD1198">
        <f>VLOOKUP(AC1198,$J$3:$K$1324,2,0)</f>
        <v>230</v>
      </c>
      <c r="AE1198" s="11">
        <f t="shared" si="56"/>
        <v>230</v>
      </c>
    </row>
    <row r="1199" spans="9:31" x14ac:dyDescent="0.25">
      <c r="I1199" t="s">
        <v>6615</v>
      </c>
      <c r="J1199" t="s">
        <v>16298</v>
      </c>
      <c r="K1199">
        <v>23532</v>
      </c>
      <c r="L1199" t="e">
        <f>VLOOKUP(J1199,'[1]stockopname_master_item (11)'!B$2:C$3427,2,0)</f>
        <v>#N/A</v>
      </c>
      <c r="M1199" s="14" t="s">
        <v>8705</v>
      </c>
      <c r="N1199" s="15">
        <v>188</v>
      </c>
      <c r="O1199" s="15">
        <f>VLOOKUP(M1199,[2]Sheet1!B$2:C$1721,2,0)</f>
        <v>188</v>
      </c>
      <c r="P1199" s="16" t="str">
        <f t="shared" si="54"/>
        <v>sama</v>
      </c>
      <c r="X1199" t="s">
        <v>9368</v>
      </c>
      <c r="Y1199">
        <v>199</v>
      </c>
      <c r="Z1199">
        <v>199</v>
      </c>
      <c r="AA1199" t="str">
        <f t="shared" si="55"/>
        <v>SAMA</v>
      </c>
      <c r="AC1199" t="s">
        <v>15853</v>
      </c>
      <c r="AD1199">
        <f>VLOOKUP(AC1199,$J$3:$K$1324,2,0)</f>
        <v>2</v>
      </c>
      <c r="AE1199" s="11">
        <f t="shared" si="56"/>
        <v>2</v>
      </c>
    </row>
    <row r="1200" spans="9:31" x14ac:dyDescent="0.25">
      <c r="I1200" t="s">
        <v>6620</v>
      </c>
      <c r="J1200" t="s">
        <v>16301</v>
      </c>
      <c r="K1200">
        <v>12</v>
      </c>
      <c r="L1200" t="e">
        <f>VLOOKUP(J1200,'[1]stockopname_master_item (11)'!B$2:C$3427,2,0)</f>
        <v>#N/A</v>
      </c>
      <c r="M1200" s="14" t="s">
        <v>13107</v>
      </c>
      <c r="N1200" s="15">
        <v>163</v>
      </c>
      <c r="O1200" s="15">
        <f>VLOOKUP(M1200,[2]Sheet1!B$2:C$1721,2,0)</f>
        <v>163</v>
      </c>
      <c r="P1200" s="16" t="str">
        <f t="shared" si="54"/>
        <v>sama</v>
      </c>
      <c r="X1200" t="s">
        <v>9370</v>
      </c>
      <c r="Y1200">
        <v>370</v>
      </c>
      <c r="Z1200">
        <v>370</v>
      </c>
      <c r="AA1200" t="str">
        <f t="shared" si="55"/>
        <v>SAMA</v>
      </c>
      <c r="AC1200" t="s">
        <v>15854</v>
      </c>
      <c r="AD1200" t="e">
        <f>VLOOKUP(AC1200,$J$3:$K$1324,2,0)</f>
        <v>#N/A</v>
      </c>
      <c r="AE1200" s="11" t="str">
        <f t="shared" si="56"/>
        <v>0</v>
      </c>
    </row>
    <row r="1201" spans="9:31" x14ac:dyDescent="0.25">
      <c r="I1201" t="s">
        <v>6646</v>
      </c>
      <c r="J1201" t="s">
        <v>16305</v>
      </c>
      <c r="K1201">
        <v>210</v>
      </c>
      <c r="L1201" t="e">
        <f>VLOOKUP(J1201,'[1]stockopname_master_item (11)'!B$2:C$3427,2,0)</f>
        <v>#N/A</v>
      </c>
      <c r="M1201" s="14" t="s">
        <v>13108</v>
      </c>
      <c r="N1201" s="15">
        <v>217</v>
      </c>
      <c r="O1201" s="15">
        <f>VLOOKUP(M1201,[2]Sheet1!B$2:C$1721,2,0)</f>
        <v>217</v>
      </c>
      <c r="P1201" s="16" t="str">
        <f t="shared" si="54"/>
        <v>sama</v>
      </c>
      <c r="X1201" t="s">
        <v>9372</v>
      </c>
      <c r="Y1201">
        <v>1</v>
      </c>
      <c r="Z1201">
        <v>1</v>
      </c>
      <c r="AA1201" t="str">
        <f t="shared" si="55"/>
        <v>SAMA</v>
      </c>
      <c r="AC1201" t="s">
        <v>15855</v>
      </c>
      <c r="AD1201">
        <f>VLOOKUP(AC1201,$J$3:$K$1324,2,0)</f>
        <v>1580</v>
      </c>
      <c r="AE1201" s="11">
        <f t="shared" si="56"/>
        <v>1580</v>
      </c>
    </row>
    <row r="1202" spans="9:31" x14ac:dyDescent="0.25">
      <c r="I1202" t="s">
        <v>6646</v>
      </c>
      <c r="J1202" t="s">
        <v>16306</v>
      </c>
      <c r="K1202">
        <v>12160</v>
      </c>
      <c r="L1202" t="e">
        <f>VLOOKUP(J1202,'[1]stockopname_master_item (11)'!B$2:C$3427,2,0)</f>
        <v>#N/A</v>
      </c>
      <c r="M1202" s="14" t="s">
        <v>1254</v>
      </c>
      <c r="N1202" s="15">
        <v>6</v>
      </c>
      <c r="O1202" s="15">
        <f>VLOOKUP(M1202,[2]Sheet1!B$2:C$1721,2,0)</f>
        <v>6</v>
      </c>
      <c r="P1202" s="16" t="str">
        <f t="shared" si="54"/>
        <v>sama</v>
      </c>
      <c r="X1202" t="s">
        <v>9392</v>
      </c>
      <c r="Y1202">
        <v>4</v>
      </c>
      <c r="Z1202">
        <v>4</v>
      </c>
      <c r="AA1202" t="str">
        <f t="shared" si="55"/>
        <v>SAMA</v>
      </c>
      <c r="AC1202" t="s">
        <v>15852</v>
      </c>
      <c r="AD1202" t="e">
        <f>VLOOKUP(AC1202,$J$3:$K$1324,2,0)</f>
        <v>#N/A</v>
      </c>
      <c r="AE1202" s="11" t="str">
        <f t="shared" si="56"/>
        <v>0</v>
      </c>
    </row>
    <row r="1203" spans="9:31" x14ac:dyDescent="0.25">
      <c r="I1203" t="s">
        <v>13938</v>
      </c>
      <c r="J1203" t="s">
        <v>16307</v>
      </c>
      <c r="K1203">
        <v>66</v>
      </c>
      <c r="L1203" t="e">
        <f>VLOOKUP(J1203,'[1]stockopname_master_item (11)'!B$2:C$3427,2,0)</f>
        <v>#N/A</v>
      </c>
      <c r="M1203" s="14" t="s">
        <v>1263</v>
      </c>
      <c r="N1203" s="15">
        <v>5</v>
      </c>
      <c r="O1203" s="15">
        <f>VLOOKUP(M1203,[2]Sheet1!B$2:C$1721,2,0)</f>
        <v>5</v>
      </c>
      <c r="P1203" s="16" t="str">
        <f t="shared" si="54"/>
        <v>sama</v>
      </c>
      <c r="X1203" t="s">
        <v>9394</v>
      </c>
      <c r="Y1203">
        <v>176</v>
      </c>
      <c r="Z1203">
        <v>176</v>
      </c>
      <c r="AA1203" t="str">
        <f t="shared" si="55"/>
        <v>SAMA</v>
      </c>
      <c r="AC1203" t="s">
        <v>15848</v>
      </c>
      <c r="AD1203" t="e">
        <f>VLOOKUP(AC1203,$J$3:$K$1324,2,0)</f>
        <v>#N/A</v>
      </c>
      <c r="AE1203" s="11" t="str">
        <f t="shared" si="56"/>
        <v>0</v>
      </c>
    </row>
    <row r="1204" spans="9:31" x14ac:dyDescent="0.25">
      <c r="I1204" t="s">
        <v>13938</v>
      </c>
      <c r="J1204" t="s">
        <v>16308</v>
      </c>
      <c r="K1204">
        <v>200</v>
      </c>
      <c r="L1204" t="e">
        <f>VLOOKUP(J1204,'[1]stockopname_master_item (11)'!B$2:C$3427,2,0)</f>
        <v>#N/A</v>
      </c>
      <c r="M1204" s="14" t="s">
        <v>8701</v>
      </c>
      <c r="N1204" s="15">
        <v>1</v>
      </c>
      <c r="O1204" s="15">
        <f>VLOOKUP(M1204,[2]Sheet1!B$2:C$1721,2,0)</f>
        <v>1</v>
      </c>
      <c r="P1204" s="16" t="str">
        <f t="shared" si="54"/>
        <v>sama</v>
      </c>
      <c r="X1204" t="s">
        <v>9396</v>
      </c>
      <c r="Y1204">
        <v>324</v>
      </c>
      <c r="Z1204">
        <v>324</v>
      </c>
      <c r="AA1204" t="str">
        <f t="shared" si="55"/>
        <v>SAMA</v>
      </c>
      <c r="AC1204" t="s">
        <v>15846</v>
      </c>
      <c r="AD1204" t="e">
        <f>VLOOKUP(AC1204,$J$3:$K$1324,2,0)</f>
        <v>#N/A</v>
      </c>
      <c r="AE1204" s="11" t="str">
        <f t="shared" si="56"/>
        <v>0</v>
      </c>
    </row>
    <row r="1205" spans="9:31" x14ac:dyDescent="0.25">
      <c r="I1205" t="s">
        <v>13939</v>
      </c>
      <c r="J1205" t="s">
        <v>16311</v>
      </c>
      <c r="K1205">
        <v>15135</v>
      </c>
      <c r="L1205" t="e">
        <f>VLOOKUP(J1205,'[1]stockopname_master_item (11)'!B$2:C$3427,2,0)</f>
        <v>#N/A</v>
      </c>
      <c r="M1205" s="14" t="s">
        <v>8699</v>
      </c>
      <c r="N1205" s="15">
        <v>17</v>
      </c>
      <c r="O1205" s="15">
        <f>VLOOKUP(M1205,[2]Sheet1!B$2:C$1721,2,0)</f>
        <v>17</v>
      </c>
      <c r="P1205" s="16" t="str">
        <f t="shared" si="54"/>
        <v>sama</v>
      </c>
      <c r="X1205" t="s">
        <v>9398</v>
      </c>
      <c r="Y1205">
        <v>1213</v>
      </c>
      <c r="Z1205">
        <v>1213</v>
      </c>
      <c r="AA1205" t="str">
        <f t="shared" si="55"/>
        <v>SAMA</v>
      </c>
      <c r="AC1205" t="s">
        <v>15847</v>
      </c>
      <c r="AD1205">
        <f>VLOOKUP(AC1205,$J$3:$K$1324,2,0)</f>
        <v>183</v>
      </c>
      <c r="AE1205" s="11">
        <f t="shared" si="56"/>
        <v>183</v>
      </c>
    </row>
    <row r="1206" spans="9:31" x14ac:dyDescent="0.25">
      <c r="I1206" t="s">
        <v>13939</v>
      </c>
      <c r="J1206" t="s">
        <v>16312</v>
      </c>
      <c r="K1206">
        <v>5380</v>
      </c>
      <c r="L1206" t="e">
        <f>VLOOKUP(J1206,'[1]stockopname_master_item (11)'!B$2:C$3427,2,0)</f>
        <v>#N/A</v>
      </c>
      <c r="M1206" s="14" t="s">
        <v>8703</v>
      </c>
      <c r="N1206" s="15">
        <v>25</v>
      </c>
      <c r="O1206" s="15">
        <f>VLOOKUP(M1206,[2]Sheet1!B$2:C$1721,2,0)</f>
        <v>25</v>
      </c>
      <c r="P1206" s="16" t="str">
        <f t="shared" si="54"/>
        <v>sama</v>
      </c>
      <c r="X1206" t="s">
        <v>9401</v>
      </c>
      <c r="Y1206">
        <v>7541</v>
      </c>
      <c r="Z1206">
        <v>7541</v>
      </c>
      <c r="AA1206" t="str">
        <f t="shared" si="55"/>
        <v>SAMA</v>
      </c>
      <c r="AC1206" t="s">
        <v>15849</v>
      </c>
      <c r="AD1206">
        <f>VLOOKUP(AC1206,$J$3:$K$1324,2,0)</f>
        <v>24</v>
      </c>
      <c r="AE1206" s="11">
        <f t="shared" si="56"/>
        <v>24</v>
      </c>
    </row>
    <row r="1207" spans="9:31" x14ac:dyDescent="0.25">
      <c r="I1207" t="s">
        <v>13940</v>
      </c>
      <c r="J1207" t="s">
        <v>16314</v>
      </c>
      <c r="K1207">
        <v>1160</v>
      </c>
      <c r="L1207" t="e">
        <f>VLOOKUP(J1207,'[1]stockopname_master_item (11)'!B$2:C$3427,2,0)</f>
        <v>#N/A</v>
      </c>
      <c r="M1207" s="14" t="s">
        <v>1257</v>
      </c>
      <c r="N1207" s="15">
        <v>1</v>
      </c>
      <c r="O1207" s="15">
        <f>VLOOKUP(M1207,[2]Sheet1!B$2:C$1721,2,0)</f>
        <v>1</v>
      </c>
      <c r="P1207" s="16" t="str">
        <f t="shared" si="54"/>
        <v>sama</v>
      </c>
      <c r="X1207" t="s">
        <v>9403</v>
      </c>
      <c r="Y1207">
        <v>2000</v>
      </c>
      <c r="Z1207">
        <v>2000</v>
      </c>
      <c r="AA1207" t="str">
        <f t="shared" si="55"/>
        <v>SAMA</v>
      </c>
      <c r="AC1207" t="s">
        <v>15850</v>
      </c>
      <c r="AD1207">
        <f>VLOOKUP(AC1207,$J$3:$K$1324,2,0)</f>
        <v>72</v>
      </c>
      <c r="AE1207" s="11">
        <f t="shared" si="56"/>
        <v>72</v>
      </c>
    </row>
    <row r="1208" spans="9:31" x14ac:dyDescent="0.25">
      <c r="I1208" t="s">
        <v>13940</v>
      </c>
      <c r="J1208" t="s">
        <v>16317</v>
      </c>
      <c r="K1208">
        <v>3210</v>
      </c>
      <c r="L1208" t="e">
        <f>VLOOKUP(J1208,'[1]stockopname_master_item (11)'!B$2:C$3427,2,0)</f>
        <v>#N/A</v>
      </c>
      <c r="M1208" s="14" t="s">
        <v>14114</v>
      </c>
      <c r="N1208" s="15">
        <v>123</v>
      </c>
      <c r="O1208" s="15">
        <f>VLOOKUP(M1208,[2]Sheet1!B$2:C$1721,2,0)</f>
        <v>123</v>
      </c>
      <c r="P1208" s="16" t="str">
        <f t="shared" si="54"/>
        <v>sama</v>
      </c>
      <c r="X1208" t="s">
        <v>9405</v>
      </c>
      <c r="Y1208">
        <v>447</v>
      </c>
      <c r="Z1208">
        <v>447</v>
      </c>
      <c r="AA1208" t="str">
        <f t="shared" si="55"/>
        <v>SAMA</v>
      </c>
      <c r="AC1208" t="s">
        <v>15851</v>
      </c>
      <c r="AD1208">
        <f>VLOOKUP(AC1208,$J$3:$K$1324,2,0)</f>
        <v>504</v>
      </c>
      <c r="AE1208" s="11">
        <f t="shared" si="56"/>
        <v>504</v>
      </c>
    </row>
    <row r="1209" spans="9:31" x14ac:dyDescent="0.25">
      <c r="I1209" t="s">
        <v>13940</v>
      </c>
      <c r="J1209" t="s">
        <v>16318</v>
      </c>
      <c r="K1209">
        <v>2000</v>
      </c>
      <c r="L1209" t="e">
        <f>VLOOKUP(J1209,'[1]stockopname_master_item (11)'!B$2:C$3427,2,0)</f>
        <v>#N/A</v>
      </c>
      <c r="M1209" s="14" t="s">
        <v>14113</v>
      </c>
      <c r="N1209" s="15">
        <v>282</v>
      </c>
      <c r="O1209" s="15">
        <f>VLOOKUP(M1209,[2]Sheet1!B$2:C$1721,2,0)</f>
        <v>282</v>
      </c>
      <c r="P1209" s="16" t="str">
        <f t="shared" si="54"/>
        <v>sama</v>
      </c>
      <c r="X1209" t="s">
        <v>9407</v>
      </c>
      <c r="Y1209">
        <v>148</v>
      </c>
      <c r="Z1209">
        <v>148</v>
      </c>
      <c r="AA1209" t="str">
        <f t="shared" si="55"/>
        <v>SAMA</v>
      </c>
      <c r="AC1209" t="s">
        <v>15861</v>
      </c>
      <c r="AD1209">
        <f>VLOOKUP(AC1209,$J$3:$K$1324,2,0)</f>
        <v>11</v>
      </c>
      <c r="AE1209" s="11">
        <f t="shared" si="56"/>
        <v>11</v>
      </c>
    </row>
    <row r="1210" spans="9:31" x14ac:dyDescent="0.25">
      <c r="I1210" t="s">
        <v>13940</v>
      </c>
      <c r="J1210" t="s">
        <v>16319</v>
      </c>
      <c r="K1210">
        <v>180</v>
      </c>
      <c r="L1210" t="e">
        <f>VLOOKUP(J1210,'[1]stockopname_master_item (11)'!B$2:C$3427,2,0)</f>
        <v>#N/A</v>
      </c>
      <c r="M1210" s="14" t="s">
        <v>1261</v>
      </c>
      <c r="N1210" s="15">
        <v>2</v>
      </c>
      <c r="O1210" s="15">
        <f>VLOOKUP(M1210,[2]Sheet1!B$2:C$1721,2,0)</f>
        <v>2</v>
      </c>
      <c r="P1210" s="16" t="str">
        <f t="shared" si="54"/>
        <v>sama</v>
      </c>
      <c r="X1210" t="s">
        <v>9420</v>
      </c>
      <c r="Y1210">
        <v>10</v>
      </c>
      <c r="Z1210">
        <v>10</v>
      </c>
      <c r="AA1210" t="str">
        <f t="shared" si="55"/>
        <v>SAMA</v>
      </c>
      <c r="AC1210" t="s">
        <v>14305</v>
      </c>
      <c r="AD1210">
        <f>VLOOKUP(AC1210,$J$3:$K$1324,2,0)</f>
        <v>78</v>
      </c>
      <c r="AE1210" s="11">
        <f t="shared" si="56"/>
        <v>78</v>
      </c>
    </row>
    <row r="1211" spans="9:31" x14ac:dyDescent="0.25">
      <c r="I1211" t="s">
        <v>13940</v>
      </c>
      <c r="J1211" t="s">
        <v>16320</v>
      </c>
      <c r="K1211">
        <v>2620</v>
      </c>
      <c r="L1211" t="e">
        <f>VLOOKUP(J1211,'[1]stockopname_master_item (11)'!B$2:C$3427,2,0)</f>
        <v>#N/A</v>
      </c>
      <c r="M1211" s="14" t="s">
        <v>8676</v>
      </c>
      <c r="N1211" s="15">
        <v>958</v>
      </c>
      <c r="O1211" s="15">
        <f>VLOOKUP(M1211,[2]Sheet1!B$2:C$1721,2,0)</f>
        <v>958</v>
      </c>
      <c r="P1211" s="16" t="str">
        <f t="shared" si="54"/>
        <v>sama</v>
      </c>
      <c r="X1211" t="s">
        <v>9422</v>
      </c>
      <c r="Y1211">
        <v>42</v>
      </c>
      <c r="Z1211">
        <v>42</v>
      </c>
      <c r="AA1211" t="str">
        <f t="shared" si="55"/>
        <v>SAMA</v>
      </c>
      <c r="AC1211" t="s">
        <v>14306</v>
      </c>
      <c r="AD1211">
        <f>VLOOKUP(AC1211,$J$3:$K$1324,2,0)</f>
        <v>100</v>
      </c>
      <c r="AE1211" s="11">
        <f t="shared" si="56"/>
        <v>100</v>
      </c>
    </row>
    <row r="1212" spans="9:31" x14ac:dyDescent="0.25">
      <c r="I1212" t="s">
        <v>13941</v>
      </c>
      <c r="J1212" t="s">
        <v>16322</v>
      </c>
      <c r="K1212">
        <v>75</v>
      </c>
      <c r="L1212" t="e">
        <f>VLOOKUP(J1212,'[1]stockopname_master_item (11)'!B$2:C$3427,2,0)</f>
        <v>#N/A</v>
      </c>
      <c r="M1212" s="14" t="s">
        <v>8674</v>
      </c>
      <c r="N1212" s="15">
        <v>317</v>
      </c>
      <c r="O1212" s="15">
        <f>VLOOKUP(M1212,[2]Sheet1!B$2:C$1721,2,0)</f>
        <v>317</v>
      </c>
      <c r="P1212" s="16" t="str">
        <f t="shared" si="54"/>
        <v>sama</v>
      </c>
      <c r="X1212" t="s">
        <v>9426</v>
      </c>
      <c r="Y1212">
        <v>10</v>
      </c>
      <c r="Z1212">
        <v>10</v>
      </c>
      <c r="AA1212" t="str">
        <f t="shared" si="55"/>
        <v>SAMA</v>
      </c>
      <c r="AC1212" t="s">
        <v>14307</v>
      </c>
      <c r="AD1212" t="e">
        <f>VLOOKUP(AC1212,$J$3:$K$1324,2,0)</f>
        <v>#N/A</v>
      </c>
      <c r="AE1212" s="11" t="str">
        <f t="shared" si="56"/>
        <v>0</v>
      </c>
    </row>
    <row r="1213" spans="9:31" x14ac:dyDescent="0.25">
      <c r="I1213" t="s">
        <v>13941</v>
      </c>
      <c r="J1213" t="s">
        <v>16326</v>
      </c>
      <c r="K1213">
        <v>15637</v>
      </c>
      <c r="L1213" t="e">
        <f>VLOOKUP(J1213,'[1]stockopname_master_item (11)'!B$2:C$3427,2,0)</f>
        <v>#N/A</v>
      </c>
      <c r="M1213" s="14" t="s">
        <v>9819</v>
      </c>
      <c r="N1213" s="15">
        <v>50</v>
      </c>
      <c r="O1213" s="15">
        <f>VLOOKUP(M1213,[2]Sheet1!B$2:C$1721,2,0)</f>
        <v>50</v>
      </c>
      <c r="P1213" s="16" t="str">
        <f t="shared" si="54"/>
        <v>sama</v>
      </c>
      <c r="X1213" t="s">
        <v>9428</v>
      </c>
      <c r="Y1213">
        <v>12048</v>
      </c>
      <c r="Z1213">
        <v>12048</v>
      </c>
      <c r="AA1213" t="str">
        <f t="shared" si="55"/>
        <v>SAMA</v>
      </c>
      <c r="AC1213" t="s">
        <v>15866</v>
      </c>
      <c r="AD1213" t="e">
        <f>VLOOKUP(AC1213,$J$3:$K$1324,2,0)</f>
        <v>#N/A</v>
      </c>
      <c r="AE1213" s="11" t="str">
        <f t="shared" si="56"/>
        <v>0</v>
      </c>
    </row>
    <row r="1214" spans="9:31" x14ac:dyDescent="0.25">
      <c r="I1214" t="s">
        <v>13941</v>
      </c>
      <c r="J1214" t="s">
        <v>16327</v>
      </c>
      <c r="K1214">
        <v>1545</v>
      </c>
      <c r="L1214" t="e">
        <f>VLOOKUP(J1214,'[1]stockopname_master_item (11)'!B$2:C$3427,2,0)</f>
        <v>#N/A</v>
      </c>
      <c r="M1214" s="14" t="s">
        <v>9821</v>
      </c>
      <c r="N1214" s="15">
        <v>1</v>
      </c>
      <c r="O1214" s="15">
        <f>VLOOKUP(M1214,[2]Sheet1!B$2:C$1721,2,0)</f>
        <v>1</v>
      </c>
      <c r="P1214" s="16" t="str">
        <f t="shared" si="54"/>
        <v>sama</v>
      </c>
      <c r="X1214" t="s">
        <v>9434</v>
      </c>
      <c r="Y1214">
        <v>11</v>
      </c>
      <c r="Z1214">
        <v>11</v>
      </c>
      <c r="AA1214" t="str">
        <f t="shared" si="55"/>
        <v>SAMA</v>
      </c>
      <c r="AC1214" t="s">
        <v>15867</v>
      </c>
      <c r="AD1214" t="e">
        <f>VLOOKUP(AC1214,$J$3:$K$1324,2,0)</f>
        <v>#N/A</v>
      </c>
      <c r="AE1214" s="11" t="str">
        <f t="shared" si="56"/>
        <v>0</v>
      </c>
    </row>
    <row r="1215" spans="9:31" x14ac:dyDescent="0.25">
      <c r="I1215" t="s">
        <v>13941</v>
      </c>
      <c r="J1215" t="s">
        <v>16328</v>
      </c>
      <c r="K1215">
        <v>2595</v>
      </c>
      <c r="L1215" t="e">
        <f>VLOOKUP(J1215,'[1]stockopname_master_item (11)'!B$2:C$3427,2,0)</f>
        <v>#N/A</v>
      </c>
      <c r="M1215" s="14" t="s">
        <v>1266</v>
      </c>
      <c r="N1215" s="15">
        <v>1</v>
      </c>
      <c r="O1215" s="15">
        <f>VLOOKUP(M1215,[2]Sheet1!B$2:C$1721,2,0)</f>
        <v>1</v>
      </c>
      <c r="P1215" s="16" t="str">
        <f t="shared" si="54"/>
        <v>sama</v>
      </c>
      <c r="X1215" t="s">
        <v>9436</v>
      </c>
      <c r="Y1215">
        <v>300</v>
      </c>
      <c r="Z1215">
        <v>300</v>
      </c>
      <c r="AA1215" t="str">
        <f t="shared" si="55"/>
        <v>SAMA</v>
      </c>
      <c r="AC1215" t="s">
        <v>15868</v>
      </c>
      <c r="AD1215">
        <f>VLOOKUP(AC1215,$J$3:$K$1324,2,0)</f>
        <v>432</v>
      </c>
      <c r="AE1215" s="11">
        <f t="shared" si="56"/>
        <v>432</v>
      </c>
    </row>
    <row r="1216" spans="9:31" x14ac:dyDescent="0.25">
      <c r="I1216" t="s">
        <v>6677</v>
      </c>
      <c r="J1216" t="s">
        <v>16331</v>
      </c>
      <c r="K1216">
        <v>182</v>
      </c>
      <c r="L1216" t="e">
        <f>VLOOKUP(J1216,'[1]stockopname_master_item (11)'!B$2:C$3427,2,0)</f>
        <v>#N/A</v>
      </c>
      <c r="M1216" s="14" t="s">
        <v>1750</v>
      </c>
      <c r="N1216" s="15">
        <v>1800</v>
      </c>
      <c r="O1216" s="15">
        <f>VLOOKUP(M1216,[2]Sheet1!B$2:C$1721,2,0)</f>
        <v>1800</v>
      </c>
      <c r="P1216" s="16" t="str">
        <f t="shared" si="54"/>
        <v>sama</v>
      </c>
      <c r="X1216" t="s">
        <v>9438</v>
      </c>
      <c r="Y1216">
        <v>2960</v>
      </c>
      <c r="Z1216">
        <v>2960</v>
      </c>
      <c r="AA1216" t="str">
        <f t="shared" si="55"/>
        <v>SAMA</v>
      </c>
      <c r="AC1216" t="s">
        <v>15862</v>
      </c>
      <c r="AD1216" t="e">
        <f>VLOOKUP(AC1216,$J$3:$K$1324,2,0)</f>
        <v>#N/A</v>
      </c>
      <c r="AE1216" s="11" t="str">
        <f t="shared" si="56"/>
        <v>0</v>
      </c>
    </row>
    <row r="1217" spans="9:31" x14ac:dyDescent="0.25">
      <c r="I1217" t="s">
        <v>6680</v>
      </c>
      <c r="J1217" t="s">
        <v>16332</v>
      </c>
      <c r="K1217">
        <v>273</v>
      </c>
      <c r="L1217" t="e">
        <f>VLOOKUP(J1217,'[1]stockopname_master_item (11)'!B$2:C$3427,2,0)</f>
        <v>#N/A</v>
      </c>
      <c r="M1217" s="14" t="s">
        <v>14117</v>
      </c>
      <c r="N1217" s="15">
        <v>35</v>
      </c>
      <c r="O1217" s="15">
        <f>VLOOKUP(M1217,[2]Sheet1!B$2:C$1721,2,0)</f>
        <v>35</v>
      </c>
      <c r="P1217" s="16" t="str">
        <f t="shared" si="54"/>
        <v>sama</v>
      </c>
      <c r="X1217" t="s">
        <v>9442</v>
      </c>
      <c r="Y1217">
        <v>5669</v>
      </c>
      <c r="Z1217">
        <v>5669</v>
      </c>
      <c r="AA1217" t="str">
        <f t="shared" si="55"/>
        <v>SAMA</v>
      </c>
      <c r="AC1217" t="s">
        <v>15864</v>
      </c>
      <c r="AD1217" t="e">
        <f>VLOOKUP(AC1217,$J$3:$K$1324,2,0)</f>
        <v>#N/A</v>
      </c>
      <c r="AE1217" s="11" t="str">
        <f t="shared" si="56"/>
        <v>0</v>
      </c>
    </row>
    <row r="1218" spans="9:31" x14ac:dyDescent="0.25">
      <c r="I1218" t="s">
        <v>6682</v>
      </c>
      <c r="J1218" t="s">
        <v>16333</v>
      </c>
      <c r="K1218">
        <v>243</v>
      </c>
      <c r="L1218" t="e">
        <f>VLOOKUP(J1218,'[1]stockopname_master_item (11)'!B$2:C$3427,2,0)</f>
        <v>#N/A</v>
      </c>
      <c r="M1218" s="14" t="s">
        <v>1759</v>
      </c>
      <c r="N1218" s="15">
        <v>169</v>
      </c>
      <c r="O1218" s="15">
        <f>VLOOKUP(M1218,[2]Sheet1!B$2:C$1721,2,0)</f>
        <v>169</v>
      </c>
      <c r="P1218" s="16" t="str">
        <f t="shared" si="54"/>
        <v>sama</v>
      </c>
      <c r="X1218" t="s">
        <v>9448</v>
      </c>
      <c r="Y1218">
        <v>10</v>
      </c>
      <c r="Z1218">
        <v>10</v>
      </c>
      <c r="AA1218" t="str">
        <f t="shared" si="55"/>
        <v>SAMA</v>
      </c>
      <c r="AC1218" t="s">
        <v>15863</v>
      </c>
      <c r="AD1218" t="e">
        <f>VLOOKUP(AC1218,$J$3:$K$1324,2,0)</f>
        <v>#N/A</v>
      </c>
      <c r="AE1218" s="11" t="str">
        <f t="shared" si="56"/>
        <v>0</v>
      </c>
    </row>
    <row r="1219" spans="9:31" x14ac:dyDescent="0.25">
      <c r="I1219" t="s">
        <v>13944</v>
      </c>
      <c r="J1219" t="s">
        <v>16334</v>
      </c>
      <c r="K1219">
        <v>6695</v>
      </c>
      <c r="L1219" t="e">
        <f>VLOOKUP(J1219,'[1]stockopname_master_item (11)'!B$2:C$3427,2,0)</f>
        <v>#N/A</v>
      </c>
      <c r="M1219" s="14" t="s">
        <v>14119</v>
      </c>
      <c r="N1219" s="15">
        <v>168</v>
      </c>
      <c r="O1219" s="15">
        <f>VLOOKUP(M1219,[2]Sheet1!B$2:C$1721,2,0)</f>
        <v>168</v>
      </c>
      <c r="P1219" s="16" t="str">
        <f t="shared" si="54"/>
        <v>sama</v>
      </c>
      <c r="X1219" t="s">
        <v>9450</v>
      </c>
      <c r="Y1219">
        <v>95</v>
      </c>
      <c r="Z1219">
        <v>95</v>
      </c>
      <c r="AA1219" t="str">
        <f t="shared" si="55"/>
        <v>SAMA</v>
      </c>
      <c r="AC1219" t="s">
        <v>15869</v>
      </c>
      <c r="AD1219">
        <f>VLOOKUP(AC1219,$J$3:$K$1324,2,0)</f>
        <v>793</v>
      </c>
      <c r="AE1219" s="11">
        <f t="shared" si="56"/>
        <v>793</v>
      </c>
    </row>
    <row r="1220" spans="9:31" x14ac:dyDescent="0.25">
      <c r="I1220" t="s">
        <v>13945</v>
      </c>
      <c r="J1220" t="s">
        <v>16335</v>
      </c>
      <c r="K1220">
        <v>6764</v>
      </c>
      <c r="L1220" t="e">
        <f>VLOOKUP(J1220,'[1]stockopname_master_item (11)'!B$2:C$3427,2,0)</f>
        <v>#N/A</v>
      </c>
      <c r="M1220" s="14" t="s">
        <v>1763</v>
      </c>
      <c r="N1220" s="15">
        <v>693</v>
      </c>
      <c r="O1220" s="15">
        <f>VLOOKUP(M1220,[2]Sheet1!B$2:C$1721,2,0)</f>
        <v>693</v>
      </c>
      <c r="P1220" s="16" t="str">
        <f t="shared" ref="P1220:P1283" si="57">IF(O1220-N1220=0,"sama","tidak")</f>
        <v>sama</v>
      </c>
      <c r="X1220" t="s">
        <v>9453</v>
      </c>
      <c r="Y1220">
        <v>116</v>
      </c>
      <c r="Z1220">
        <v>116</v>
      </c>
      <c r="AA1220" t="str">
        <f t="shared" ref="AA1220:AA1283" si="58">IF(Y1220-Z1220=0,"SAMA","TIDAK")</f>
        <v>SAMA</v>
      </c>
      <c r="AC1220" t="s">
        <v>15871</v>
      </c>
      <c r="AD1220" t="e">
        <f>VLOOKUP(AC1220,$J$3:$K$1324,2,0)</f>
        <v>#N/A</v>
      </c>
      <c r="AE1220" s="11" t="str">
        <f t="shared" ref="AE1220:AE1283" si="59">IF(ISNA(AD1220),"0",AD1220)</f>
        <v>0</v>
      </c>
    </row>
    <row r="1221" spans="9:31" x14ac:dyDescent="0.25">
      <c r="I1221" t="s">
        <v>13945</v>
      </c>
      <c r="J1221" t="s">
        <v>16336</v>
      </c>
      <c r="K1221">
        <v>2000</v>
      </c>
      <c r="L1221" t="e">
        <f>VLOOKUP(J1221,'[1]stockopname_master_item (11)'!B$2:C$3427,2,0)</f>
        <v>#N/A</v>
      </c>
      <c r="M1221" s="14" t="s">
        <v>13196</v>
      </c>
      <c r="N1221" s="15">
        <v>3066</v>
      </c>
      <c r="O1221" s="15">
        <f>VLOOKUP(M1221,[2]Sheet1!B$2:C$1721,2,0)</f>
        <v>3066</v>
      </c>
      <c r="P1221" s="16" t="str">
        <f t="shared" si="57"/>
        <v>sama</v>
      </c>
      <c r="X1221" t="s">
        <v>9455</v>
      </c>
      <c r="Y1221">
        <v>593</v>
      </c>
      <c r="Z1221">
        <v>593</v>
      </c>
      <c r="AA1221" t="str">
        <f t="shared" si="58"/>
        <v>SAMA</v>
      </c>
      <c r="AC1221" t="s">
        <v>15874</v>
      </c>
      <c r="AD1221">
        <f>VLOOKUP(AC1221,$J$3:$K$1324,2,0)</f>
        <v>1</v>
      </c>
      <c r="AE1221" s="11">
        <f t="shared" si="59"/>
        <v>1</v>
      </c>
    </row>
    <row r="1222" spans="9:31" x14ac:dyDescent="0.25">
      <c r="I1222" t="s">
        <v>13946</v>
      </c>
      <c r="J1222" t="s">
        <v>16337</v>
      </c>
      <c r="K1222">
        <v>5302</v>
      </c>
      <c r="L1222" t="e">
        <f>VLOOKUP(J1222,'[1]stockopname_master_item (11)'!B$2:C$3427,2,0)</f>
        <v>#N/A</v>
      </c>
      <c r="M1222" s="14" t="s">
        <v>8757</v>
      </c>
      <c r="N1222" s="15">
        <v>960</v>
      </c>
      <c r="O1222" s="15">
        <f>VLOOKUP(M1222,[2]Sheet1!B$2:C$1721,2,0)</f>
        <v>960</v>
      </c>
      <c r="P1222" s="16" t="str">
        <f t="shared" si="57"/>
        <v>sama</v>
      </c>
      <c r="X1222" t="s">
        <v>9459</v>
      </c>
      <c r="Y1222">
        <v>53</v>
      </c>
      <c r="Z1222">
        <v>53</v>
      </c>
      <c r="AA1222" t="str">
        <f t="shared" si="58"/>
        <v>SAMA</v>
      </c>
      <c r="AC1222" t="s">
        <v>15877</v>
      </c>
      <c r="AD1222" t="e">
        <f>VLOOKUP(AC1222,$J$3:$K$1324,2,0)</f>
        <v>#N/A</v>
      </c>
      <c r="AE1222" s="11" t="str">
        <f t="shared" si="59"/>
        <v>0</v>
      </c>
    </row>
    <row r="1223" spans="9:31" x14ac:dyDescent="0.25">
      <c r="I1223" t="s">
        <v>6691</v>
      </c>
      <c r="J1223" t="s">
        <v>16338</v>
      </c>
      <c r="K1223">
        <v>1195</v>
      </c>
      <c r="L1223" t="e">
        <f>VLOOKUP(J1223,'[1]stockopname_master_item (11)'!B$2:C$3427,2,0)</f>
        <v>#N/A</v>
      </c>
      <c r="M1223" s="14" t="s">
        <v>8767</v>
      </c>
      <c r="N1223" s="15">
        <v>617</v>
      </c>
      <c r="O1223" s="15">
        <f>VLOOKUP(M1223,[2]Sheet1!B$2:C$1721,2,0)</f>
        <v>617</v>
      </c>
      <c r="P1223" s="16" t="str">
        <f t="shared" si="57"/>
        <v>sama</v>
      </c>
      <c r="X1223" t="s">
        <v>9461</v>
      </c>
      <c r="Y1223">
        <v>423</v>
      </c>
      <c r="Z1223">
        <v>423</v>
      </c>
      <c r="AA1223" t="str">
        <f t="shared" si="58"/>
        <v>SAMA</v>
      </c>
      <c r="AC1223" t="s">
        <v>15875</v>
      </c>
      <c r="AD1223" t="e">
        <f>VLOOKUP(AC1223,$J$3:$K$1324,2,0)</f>
        <v>#N/A</v>
      </c>
      <c r="AE1223" s="11" t="str">
        <f t="shared" si="59"/>
        <v>0</v>
      </c>
    </row>
    <row r="1224" spans="9:31" x14ac:dyDescent="0.25">
      <c r="I1224" t="s">
        <v>6694</v>
      </c>
      <c r="J1224" t="s">
        <v>16339</v>
      </c>
      <c r="K1224">
        <v>1634</v>
      </c>
      <c r="L1224" t="e">
        <f>VLOOKUP(J1224,'[1]stockopname_master_item (11)'!B$2:C$3427,2,0)</f>
        <v>#N/A</v>
      </c>
      <c r="M1224" s="14" t="s">
        <v>8785</v>
      </c>
      <c r="N1224" s="15">
        <v>508</v>
      </c>
      <c r="O1224" s="15">
        <f>VLOOKUP(M1224,[2]Sheet1!B$2:C$1721,2,0)</f>
        <v>508</v>
      </c>
      <c r="P1224" s="16" t="str">
        <f t="shared" si="57"/>
        <v>sama</v>
      </c>
      <c r="X1224" t="s">
        <v>9463</v>
      </c>
      <c r="Y1224">
        <v>30</v>
      </c>
      <c r="Z1224">
        <v>30</v>
      </c>
      <c r="AA1224" t="str">
        <f t="shared" si="58"/>
        <v>SAMA</v>
      </c>
      <c r="AC1224" t="s">
        <v>15878</v>
      </c>
      <c r="AD1224">
        <f>VLOOKUP(AC1224,$J$3:$K$1324,2,0)</f>
        <v>13</v>
      </c>
      <c r="AE1224" s="11">
        <f t="shared" si="59"/>
        <v>13</v>
      </c>
    </row>
    <row r="1225" spans="9:31" x14ac:dyDescent="0.25">
      <c r="I1225" t="s">
        <v>6697</v>
      </c>
      <c r="J1225" t="s">
        <v>16340</v>
      </c>
      <c r="K1225">
        <v>10</v>
      </c>
      <c r="L1225" t="e">
        <f>VLOOKUP(J1225,'[1]stockopname_master_item (11)'!B$2:C$3427,2,0)</f>
        <v>#N/A</v>
      </c>
      <c r="M1225" s="14" t="s">
        <v>8815</v>
      </c>
      <c r="N1225" s="15">
        <v>112</v>
      </c>
      <c r="O1225" s="15">
        <f>VLOOKUP(M1225,[2]Sheet1!B$2:C$1721,2,0)</f>
        <v>112</v>
      </c>
      <c r="P1225" s="16" t="str">
        <f t="shared" si="57"/>
        <v>sama</v>
      </c>
      <c r="X1225" t="s">
        <v>9465</v>
      </c>
      <c r="Y1225">
        <v>195</v>
      </c>
      <c r="Z1225">
        <v>195</v>
      </c>
      <c r="AA1225" t="str">
        <f t="shared" si="58"/>
        <v>SAMA</v>
      </c>
      <c r="AC1225" t="s">
        <v>15876</v>
      </c>
      <c r="AD1225">
        <f>VLOOKUP(AC1225,$J$3:$K$1324,2,0)</f>
        <v>7455</v>
      </c>
      <c r="AE1225" s="11">
        <f t="shared" si="59"/>
        <v>7455</v>
      </c>
    </row>
    <row r="1226" spans="9:31" x14ac:dyDescent="0.25">
      <c r="I1226" t="s">
        <v>6699</v>
      </c>
      <c r="J1226" t="s">
        <v>16341</v>
      </c>
      <c r="K1226">
        <v>10</v>
      </c>
      <c r="L1226" t="e">
        <f>VLOOKUP(J1226,'[1]stockopname_master_item (11)'!B$2:C$3427,2,0)</f>
        <v>#N/A</v>
      </c>
      <c r="M1226" s="14" t="s">
        <v>14120</v>
      </c>
      <c r="N1226" s="15">
        <v>2009</v>
      </c>
      <c r="O1226" s="15">
        <f>VLOOKUP(M1226,[2]Sheet1!B$2:C$1721,2,0)</f>
        <v>2009</v>
      </c>
      <c r="P1226" s="16" t="str">
        <f t="shared" si="57"/>
        <v>sama</v>
      </c>
      <c r="X1226" t="s">
        <v>9469</v>
      </c>
      <c r="Y1226">
        <v>1771</v>
      </c>
      <c r="Z1226">
        <v>1771</v>
      </c>
      <c r="AA1226" t="str">
        <f t="shared" si="58"/>
        <v>SAMA</v>
      </c>
      <c r="AC1226" t="s">
        <v>15883</v>
      </c>
      <c r="AD1226" t="e">
        <f>VLOOKUP(AC1226,$J$3:$K$1324,2,0)</f>
        <v>#N/A</v>
      </c>
      <c r="AE1226" s="11" t="str">
        <f t="shared" si="59"/>
        <v>0</v>
      </c>
    </row>
    <row r="1227" spans="9:31" x14ac:dyDescent="0.25">
      <c r="I1227" t="s">
        <v>6701</v>
      </c>
      <c r="J1227" t="s">
        <v>16342</v>
      </c>
      <c r="K1227">
        <v>10</v>
      </c>
      <c r="L1227" t="e">
        <f>VLOOKUP(J1227,'[1]stockopname_master_item (11)'!B$2:C$3427,2,0)</f>
        <v>#N/A</v>
      </c>
      <c r="M1227" s="14" t="s">
        <v>14121</v>
      </c>
      <c r="N1227" s="15">
        <v>5699</v>
      </c>
      <c r="O1227" s="15">
        <f>VLOOKUP(M1227,[2]Sheet1!B$2:C$1721,2,0)</f>
        <v>5699</v>
      </c>
      <c r="P1227" s="16" t="str">
        <f t="shared" si="57"/>
        <v>sama</v>
      </c>
      <c r="X1227" t="s">
        <v>9471</v>
      </c>
      <c r="Y1227">
        <v>25</v>
      </c>
      <c r="Z1227">
        <v>25</v>
      </c>
      <c r="AA1227" t="str">
        <f t="shared" si="58"/>
        <v>SAMA</v>
      </c>
      <c r="AC1227" t="s">
        <v>15884</v>
      </c>
      <c r="AD1227" t="e">
        <f>VLOOKUP(AC1227,$J$3:$K$1324,2,0)</f>
        <v>#N/A</v>
      </c>
      <c r="AE1227" s="11" t="str">
        <f t="shared" si="59"/>
        <v>0</v>
      </c>
    </row>
    <row r="1228" spans="9:31" x14ac:dyDescent="0.25">
      <c r="I1228" t="s">
        <v>13949</v>
      </c>
      <c r="J1228" t="s">
        <v>16344</v>
      </c>
      <c r="K1228">
        <v>1280</v>
      </c>
      <c r="L1228" t="e">
        <f>VLOOKUP(J1228,'[1]stockopname_master_item (11)'!B$2:C$3427,2,0)</f>
        <v>#N/A</v>
      </c>
      <c r="M1228" s="14" t="s">
        <v>8842</v>
      </c>
      <c r="N1228" s="15">
        <v>180</v>
      </c>
      <c r="O1228" s="15">
        <f>VLOOKUP(M1228,[2]Sheet1!B$2:C$1721,2,0)</f>
        <v>180</v>
      </c>
      <c r="P1228" s="16" t="str">
        <f t="shared" si="57"/>
        <v>sama</v>
      </c>
      <c r="X1228" t="s">
        <v>9473</v>
      </c>
      <c r="Y1228">
        <v>84</v>
      </c>
      <c r="Z1228">
        <v>84</v>
      </c>
      <c r="AA1228" t="str">
        <f t="shared" si="58"/>
        <v>SAMA</v>
      </c>
      <c r="AC1228" t="s">
        <v>15879</v>
      </c>
      <c r="AD1228">
        <f>VLOOKUP(AC1228,$J$3:$K$1324,2,0)</f>
        <v>1928</v>
      </c>
      <c r="AE1228" s="11">
        <f t="shared" si="59"/>
        <v>1928</v>
      </c>
    </row>
    <row r="1229" spans="9:31" x14ac:dyDescent="0.25">
      <c r="I1229" t="s">
        <v>13949</v>
      </c>
      <c r="J1229" t="s">
        <v>16345</v>
      </c>
      <c r="K1229">
        <v>18</v>
      </c>
      <c r="L1229" t="e">
        <f>VLOOKUP(J1229,'[1]stockopname_master_item (11)'!B$2:C$3427,2,0)</f>
        <v>#N/A</v>
      </c>
      <c r="M1229" s="14" t="s">
        <v>14124</v>
      </c>
      <c r="N1229" s="15">
        <v>349</v>
      </c>
      <c r="O1229" s="15">
        <f>VLOOKUP(M1229,[2]Sheet1!B$2:C$1721,2,0)</f>
        <v>349</v>
      </c>
      <c r="P1229" s="16" t="str">
        <f t="shared" si="57"/>
        <v>sama</v>
      </c>
      <c r="X1229" t="s">
        <v>9475</v>
      </c>
      <c r="Y1229">
        <v>17</v>
      </c>
      <c r="Z1229">
        <v>17</v>
      </c>
      <c r="AA1229" t="str">
        <f t="shared" si="58"/>
        <v>SAMA</v>
      </c>
      <c r="AC1229" t="s">
        <v>15881</v>
      </c>
      <c r="AD1229" t="e">
        <f>VLOOKUP(AC1229,$J$3:$K$1324,2,0)</f>
        <v>#N/A</v>
      </c>
      <c r="AE1229" s="11" t="str">
        <f t="shared" si="59"/>
        <v>0</v>
      </c>
    </row>
    <row r="1230" spans="9:31" x14ac:dyDescent="0.25">
      <c r="I1230" t="s">
        <v>13950</v>
      </c>
      <c r="J1230" t="s">
        <v>16348</v>
      </c>
      <c r="K1230">
        <v>18</v>
      </c>
      <c r="L1230" t="e">
        <f>VLOOKUP(J1230,'[1]stockopname_master_item (11)'!B$2:C$3427,2,0)</f>
        <v>#N/A</v>
      </c>
      <c r="M1230" s="14" t="s">
        <v>8844</v>
      </c>
      <c r="N1230" s="15">
        <v>28</v>
      </c>
      <c r="O1230" s="15">
        <f>VLOOKUP(M1230,[2]Sheet1!B$2:C$1721,2,0)</f>
        <v>28</v>
      </c>
      <c r="P1230" s="16" t="str">
        <f t="shared" si="57"/>
        <v>sama</v>
      </c>
      <c r="X1230" t="s">
        <v>9477</v>
      </c>
      <c r="Y1230">
        <v>101</v>
      </c>
      <c r="Z1230">
        <v>101</v>
      </c>
      <c r="AA1230" t="str">
        <f t="shared" si="58"/>
        <v>SAMA</v>
      </c>
      <c r="AC1230" t="s">
        <v>15882</v>
      </c>
      <c r="AD1230">
        <f>VLOOKUP(AC1230,$J$3:$K$1324,2,0)</f>
        <v>1245</v>
      </c>
      <c r="AE1230" s="11">
        <f t="shared" si="59"/>
        <v>1245</v>
      </c>
    </row>
    <row r="1231" spans="9:31" x14ac:dyDescent="0.25">
      <c r="I1231" t="s">
        <v>13950</v>
      </c>
      <c r="J1231" t="s">
        <v>16349</v>
      </c>
      <c r="K1231">
        <v>100</v>
      </c>
      <c r="L1231" t="e">
        <f>VLOOKUP(J1231,'[1]stockopname_master_item (11)'!B$2:C$3427,2,0)</f>
        <v>#N/A</v>
      </c>
      <c r="M1231" s="14" t="s">
        <v>8864</v>
      </c>
      <c r="N1231" s="15">
        <v>1101</v>
      </c>
      <c r="O1231" s="15">
        <f>VLOOKUP(M1231,[2]Sheet1!B$2:C$1721,2,0)</f>
        <v>1101</v>
      </c>
      <c r="P1231" s="16" t="str">
        <f t="shared" si="57"/>
        <v>sama</v>
      </c>
      <c r="X1231" t="s">
        <v>9483</v>
      </c>
      <c r="Y1231">
        <v>1804</v>
      </c>
      <c r="Z1231">
        <v>1804</v>
      </c>
      <c r="AA1231" t="str">
        <f t="shared" si="58"/>
        <v>SAMA</v>
      </c>
      <c r="AC1231" t="s">
        <v>15885</v>
      </c>
      <c r="AD1231">
        <f>VLOOKUP(AC1231,$J$3:$K$1324,2,0)</f>
        <v>45</v>
      </c>
      <c r="AE1231" s="11">
        <f t="shared" si="59"/>
        <v>45</v>
      </c>
    </row>
    <row r="1232" spans="9:31" x14ac:dyDescent="0.25">
      <c r="I1232" t="s">
        <v>13950</v>
      </c>
      <c r="J1232" t="s">
        <v>16351</v>
      </c>
      <c r="K1232">
        <v>1180</v>
      </c>
      <c r="L1232" t="e">
        <f>VLOOKUP(J1232,'[1]stockopname_master_item (11)'!B$2:C$3427,2,0)</f>
        <v>#N/A</v>
      </c>
      <c r="M1232" s="14" t="s">
        <v>1279</v>
      </c>
      <c r="N1232" s="15">
        <v>119</v>
      </c>
      <c r="O1232" s="15">
        <f>VLOOKUP(M1232,[2]Sheet1!B$2:C$1721,2,0)</f>
        <v>119</v>
      </c>
      <c r="P1232" s="16" t="str">
        <f t="shared" si="57"/>
        <v>sama</v>
      </c>
      <c r="X1232" t="s">
        <v>9489</v>
      </c>
      <c r="Y1232">
        <v>281</v>
      </c>
      <c r="Z1232">
        <v>281</v>
      </c>
      <c r="AA1232" t="str">
        <f t="shared" si="58"/>
        <v>SAMA</v>
      </c>
      <c r="AC1232" t="s">
        <v>15887</v>
      </c>
      <c r="AD1232" t="e">
        <f>VLOOKUP(AC1232,$J$3:$K$1324,2,0)</f>
        <v>#N/A</v>
      </c>
      <c r="AE1232" s="11" t="str">
        <f t="shared" si="59"/>
        <v>0</v>
      </c>
    </row>
    <row r="1233" spans="9:31" x14ac:dyDescent="0.25">
      <c r="I1233" t="s">
        <v>6730</v>
      </c>
      <c r="J1233" t="s">
        <v>16352</v>
      </c>
      <c r="K1233">
        <v>18087</v>
      </c>
      <c r="L1233" t="e">
        <f>VLOOKUP(J1233,'[1]stockopname_master_item (11)'!B$2:C$3427,2,0)</f>
        <v>#N/A</v>
      </c>
      <c r="M1233" s="14" t="s">
        <v>8862</v>
      </c>
      <c r="N1233" s="15">
        <v>45</v>
      </c>
      <c r="O1233" s="15">
        <f>VLOOKUP(M1233,[2]Sheet1!B$2:C$1721,2,0)</f>
        <v>45</v>
      </c>
      <c r="P1233" s="16" t="str">
        <f t="shared" si="57"/>
        <v>sama</v>
      </c>
      <c r="X1233" t="s">
        <v>9493</v>
      </c>
      <c r="Y1233">
        <v>69</v>
      </c>
      <c r="Z1233">
        <v>69</v>
      </c>
      <c r="AA1233" t="str">
        <f t="shared" si="58"/>
        <v>SAMA</v>
      </c>
      <c r="AC1233" t="s">
        <v>15888</v>
      </c>
      <c r="AD1233">
        <f>VLOOKUP(AC1233,$J$3:$K$1324,2,0)</f>
        <v>137</v>
      </c>
      <c r="AE1233" s="11">
        <f t="shared" si="59"/>
        <v>137</v>
      </c>
    </row>
    <row r="1234" spans="9:31" x14ac:dyDescent="0.25">
      <c r="I1234" t="s">
        <v>6730</v>
      </c>
      <c r="J1234" t="s">
        <v>16353</v>
      </c>
      <c r="K1234">
        <v>800</v>
      </c>
      <c r="L1234" t="e">
        <f>VLOOKUP(J1234,'[1]stockopname_master_item (11)'!B$2:C$3427,2,0)</f>
        <v>#N/A</v>
      </c>
      <c r="M1234" s="14" t="s">
        <v>8847</v>
      </c>
      <c r="N1234" s="15">
        <v>1392</v>
      </c>
      <c r="O1234" s="15">
        <f>VLOOKUP(M1234,[2]Sheet1!B$2:C$1721,2,0)</f>
        <v>1392</v>
      </c>
      <c r="P1234" s="16" t="str">
        <f t="shared" si="57"/>
        <v>sama</v>
      </c>
      <c r="X1234" t="s">
        <v>9495</v>
      </c>
      <c r="Y1234">
        <v>923</v>
      </c>
      <c r="Z1234">
        <v>923</v>
      </c>
      <c r="AA1234" t="str">
        <f t="shared" si="58"/>
        <v>SAMA</v>
      </c>
      <c r="AC1234" t="s">
        <v>15890</v>
      </c>
      <c r="AD1234">
        <f>VLOOKUP(AC1234,$J$3:$K$1324,2,0)</f>
        <v>26</v>
      </c>
      <c r="AE1234" s="11">
        <f t="shared" si="59"/>
        <v>26</v>
      </c>
    </row>
    <row r="1235" spans="9:31" x14ac:dyDescent="0.25">
      <c r="I1235" t="s">
        <v>6730</v>
      </c>
      <c r="J1235" t="s">
        <v>16354</v>
      </c>
      <c r="K1235">
        <v>6560</v>
      </c>
      <c r="L1235" t="e">
        <f>VLOOKUP(J1235,'[1]stockopname_master_item (11)'!B$2:C$3427,2,0)</f>
        <v>#N/A</v>
      </c>
      <c r="M1235" s="14" t="s">
        <v>8868</v>
      </c>
      <c r="N1235" s="15">
        <v>10</v>
      </c>
      <c r="O1235" s="15">
        <f>VLOOKUP(M1235,[2]Sheet1!B$2:C$1721,2,0)</f>
        <v>10</v>
      </c>
      <c r="P1235" s="16" t="str">
        <f t="shared" si="57"/>
        <v>sama</v>
      </c>
      <c r="X1235" t="s">
        <v>9497</v>
      </c>
      <c r="Y1235">
        <v>4686</v>
      </c>
      <c r="Z1235">
        <v>4686</v>
      </c>
      <c r="AA1235" t="str">
        <f t="shared" si="58"/>
        <v>SAMA</v>
      </c>
      <c r="AC1235" t="s">
        <v>15889</v>
      </c>
      <c r="AD1235">
        <f>VLOOKUP(AC1235,$J$3:$K$1324,2,0)</f>
        <v>280</v>
      </c>
      <c r="AE1235" s="11">
        <f t="shared" si="59"/>
        <v>280</v>
      </c>
    </row>
    <row r="1236" spans="9:31" x14ac:dyDescent="0.25">
      <c r="I1236" t="s">
        <v>6730</v>
      </c>
      <c r="J1236" t="s">
        <v>16355</v>
      </c>
      <c r="K1236">
        <v>40</v>
      </c>
      <c r="L1236" t="e">
        <f>VLOOKUP(J1236,'[1]stockopname_master_item (11)'!B$2:C$3427,2,0)</f>
        <v>#N/A</v>
      </c>
      <c r="M1236" s="14" t="s">
        <v>14126</v>
      </c>
      <c r="N1236" s="15">
        <v>571</v>
      </c>
      <c r="O1236" s="15">
        <f>VLOOKUP(M1236,[2]Sheet1!B$2:C$1721,2,0)</f>
        <v>571</v>
      </c>
      <c r="P1236" s="16" t="str">
        <f t="shared" si="57"/>
        <v>sama</v>
      </c>
      <c r="X1236" t="s">
        <v>9499</v>
      </c>
      <c r="Y1236">
        <v>8081</v>
      </c>
      <c r="Z1236">
        <v>13843</v>
      </c>
      <c r="AA1236" t="str">
        <f t="shared" si="58"/>
        <v>TIDAK</v>
      </c>
      <c r="AB1236" t="s">
        <v>18135</v>
      </c>
      <c r="AC1236" t="s">
        <v>15886</v>
      </c>
      <c r="AD1236">
        <f>VLOOKUP(AC1236,$J$3:$K$1324,2,0)</f>
        <v>875</v>
      </c>
      <c r="AE1236" s="11">
        <f t="shared" si="59"/>
        <v>875</v>
      </c>
    </row>
    <row r="1237" spans="9:31" x14ac:dyDescent="0.25">
      <c r="I1237" t="s">
        <v>6763</v>
      </c>
      <c r="J1237" t="s">
        <v>16361</v>
      </c>
      <c r="K1237">
        <v>148</v>
      </c>
      <c r="L1237" t="e">
        <f>VLOOKUP(J1237,'[1]stockopname_master_item (11)'!B$2:C$3427,2,0)</f>
        <v>#N/A</v>
      </c>
      <c r="M1237" s="14" t="s">
        <v>14125</v>
      </c>
      <c r="N1237" s="15">
        <v>1364</v>
      </c>
      <c r="O1237" s="15">
        <f>VLOOKUP(M1237,[2]Sheet1!B$2:C$1721,2,0)</f>
        <v>1364</v>
      </c>
      <c r="P1237" s="16" t="str">
        <f t="shared" si="57"/>
        <v>sama</v>
      </c>
      <c r="X1237" t="s">
        <v>9501</v>
      </c>
      <c r="Y1237">
        <v>1140</v>
      </c>
      <c r="Z1237">
        <v>1140</v>
      </c>
      <c r="AA1237" t="str">
        <f t="shared" si="58"/>
        <v>SAMA</v>
      </c>
      <c r="AC1237" t="s">
        <v>15895</v>
      </c>
      <c r="AD1237" t="e">
        <f>VLOOKUP(AC1237,$J$3:$K$1324,2,0)</f>
        <v>#N/A</v>
      </c>
      <c r="AE1237" s="11" t="str">
        <f t="shared" si="59"/>
        <v>0</v>
      </c>
    </row>
    <row r="1238" spans="9:31" x14ac:dyDescent="0.25">
      <c r="I1238" t="s">
        <v>6770</v>
      </c>
      <c r="J1238" t="s">
        <v>16363</v>
      </c>
      <c r="K1238">
        <v>28</v>
      </c>
      <c r="L1238" t="e">
        <f>VLOOKUP(J1238,'[1]stockopname_master_item (11)'!B$2:C$3427,2,0)</f>
        <v>#N/A</v>
      </c>
      <c r="M1238" s="14" t="s">
        <v>9823</v>
      </c>
      <c r="N1238" s="15">
        <v>7583</v>
      </c>
      <c r="O1238" s="15">
        <f>VLOOKUP(M1238,[2]Sheet1!B$2:C$1721,2,0)</f>
        <v>7583</v>
      </c>
      <c r="P1238" s="16" t="str">
        <f t="shared" si="57"/>
        <v>sama</v>
      </c>
      <c r="X1238" t="s">
        <v>9503</v>
      </c>
      <c r="Y1238">
        <v>1984</v>
      </c>
      <c r="Z1238">
        <v>1984</v>
      </c>
      <c r="AA1238" t="str">
        <f t="shared" si="58"/>
        <v>SAMA</v>
      </c>
      <c r="AC1238" t="s">
        <v>15896</v>
      </c>
      <c r="AD1238" t="e">
        <f>VLOOKUP(AC1238,$J$3:$K$1324,2,0)</f>
        <v>#N/A</v>
      </c>
      <c r="AE1238" s="11" t="str">
        <f t="shared" si="59"/>
        <v>0</v>
      </c>
    </row>
    <row r="1239" spans="9:31" x14ac:dyDescent="0.25">
      <c r="I1239" t="s">
        <v>13953</v>
      </c>
      <c r="J1239" t="s">
        <v>16365</v>
      </c>
      <c r="K1239">
        <v>191</v>
      </c>
      <c r="L1239" t="e">
        <f>VLOOKUP(J1239,'[1]stockopname_master_item (11)'!B$2:C$3427,2,0)</f>
        <v>#N/A</v>
      </c>
      <c r="M1239" s="14" t="s">
        <v>9835</v>
      </c>
      <c r="N1239" s="15">
        <v>150</v>
      </c>
      <c r="O1239" s="15">
        <f>VLOOKUP(M1239,[2]Sheet1!B$2:C$1721,2,0)</f>
        <v>150</v>
      </c>
      <c r="P1239" s="16" t="str">
        <f t="shared" si="57"/>
        <v>sama</v>
      </c>
      <c r="X1239" t="s">
        <v>9507</v>
      </c>
      <c r="Y1239">
        <v>6372</v>
      </c>
      <c r="Z1239">
        <v>6372</v>
      </c>
      <c r="AA1239" t="str">
        <f t="shared" si="58"/>
        <v>SAMA</v>
      </c>
      <c r="AC1239" t="s">
        <v>15891</v>
      </c>
      <c r="AD1239" t="e">
        <f>VLOOKUP(AC1239,$J$3:$K$1324,2,0)</f>
        <v>#N/A</v>
      </c>
      <c r="AE1239" s="11" t="str">
        <f t="shared" si="59"/>
        <v>0</v>
      </c>
    </row>
    <row r="1240" spans="9:31" x14ac:dyDescent="0.25">
      <c r="I1240" t="s">
        <v>13953</v>
      </c>
      <c r="J1240" t="s">
        <v>16367</v>
      </c>
      <c r="K1240">
        <v>500</v>
      </c>
      <c r="L1240" t="e">
        <f>VLOOKUP(J1240,'[1]stockopname_master_item (11)'!B$2:C$3427,2,0)</f>
        <v>#N/A</v>
      </c>
      <c r="M1240" s="14" t="s">
        <v>9839</v>
      </c>
      <c r="N1240" s="15">
        <v>3</v>
      </c>
      <c r="O1240" s="15">
        <f>VLOOKUP(M1240,[2]Sheet1!B$2:C$1721,2,0)</f>
        <v>3</v>
      </c>
      <c r="P1240" s="16" t="str">
        <f t="shared" si="57"/>
        <v>sama</v>
      </c>
      <c r="X1240" t="s">
        <v>9509</v>
      </c>
      <c r="Y1240">
        <v>210</v>
      </c>
      <c r="Z1240">
        <v>210</v>
      </c>
      <c r="AA1240" t="str">
        <f t="shared" si="58"/>
        <v>SAMA</v>
      </c>
      <c r="AC1240" t="s">
        <v>15892</v>
      </c>
      <c r="AD1240" t="e">
        <f>VLOOKUP(AC1240,$J$3:$K$1324,2,0)</f>
        <v>#N/A</v>
      </c>
      <c r="AE1240" s="11" t="str">
        <f t="shared" si="59"/>
        <v>0</v>
      </c>
    </row>
    <row r="1241" spans="9:31" x14ac:dyDescent="0.25">
      <c r="I1241" t="s">
        <v>13953</v>
      </c>
      <c r="J1241" t="s">
        <v>16368</v>
      </c>
      <c r="K1241">
        <v>1344</v>
      </c>
      <c r="L1241" t="e">
        <f>VLOOKUP(J1241,'[1]stockopname_master_item (11)'!B$2:C$3427,2,0)</f>
        <v>#N/A</v>
      </c>
      <c r="M1241" s="14" t="s">
        <v>9829</v>
      </c>
      <c r="N1241" s="15">
        <v>5</v>
      </c>
      <c r="O1241" s="15">
        <f>VLOOKUP(M1241,[2]Sheet1!B$2:C$1721,2,0)</f>
        <v>5</v>
      </c>
      <c r="P1241" s="16" t="str">
        <f t="shared" si="57"/>
        <v>sama</v>
      </c>
      <c r="X1241" t="s">
        <v>9511</v>
      </c>
      <c r="Y1241">
        <v>148</v>
      </c>
      <c r="Z1241">
        <v>148</v>
      </c>
      <c r="AA1241" t="str">
        <f t="shared" si="58"/>
        <v>SAMA</v>
      </c>
      <c r="AC1241" t="s">
        <v>15893</v>
      </c>
      <c r="AD1241">
        <f>VLOOKUP(AC1241,$J$3:$K$1324,2,0)</f>
        <v>52</v>
      </c>
      <c r="AE1241" s="11">
        <f t="shared" si="59"/>
        <v>52</v>
      </c>
    </row>
    <row r="1242" spans="9:31" x14ac:dyDescent="0.25">
      <c r="I1242" t="s">
        <v>13954</v>
      </c>
      <c r="J1242" t="s">
        <v>16371</v>
      </c>
      <c r="K1242">
        <v>132</v>
      </c>
      <c r="L1242" t="e">
        <f>VLOOKUP(J1242,'[1]stockopname_master_item (11)'!B$2:C$3427,2,0)</f>
        <v>#N/A</v>
      </c>
      <c r="M1242" s="14" t="s">
        <v>9837</v>
      </c>
      <c r="N1242" s="15">
        <v>15</v>
      </c>
      <c r="O1242" s="15">
        <f>VLOOKUP(M1242,[2]Sheet1!B$2:C$1721,2,0)</f>
        <v>15</v>
      </c>
      <c r="P1242" s="16" t="str">
        <f t="shared" si="57"/>
        <v>sama</v>
      </c>
      <c r="X1242" t="s">
        <v>9513</v>
      </c>
      <c r="Y1242">
        <v>6700</v>
      </c>
      <c r="Z1242">
        <v>6700</v>
      </c>
      <c r="AA1242" t="str">
        <f t="shared" si="58"/>
        <v>SAMA</v>
      </c>
      <c r="AC1242" t="s">
        <v>15894</v>
      </c>
      <c r="AD1242">
        <f>VLOOKUP(AC1242,$J$3:$K$1324,2,0)</f>
        <v>400</v>
      </c>
      <c r="AE1242" s="11">
        <f t="shared" si="59"/>
        <v>400</v>
      </c>
    </row>
    <row r="1243" spans="9:31" x14ac:dyDescent="0.25">
      <c r="I1243" t="s">
        <v>13955</v>
      </c>
      <c r="J1243" t="s">
        <v>16378</v>
      </c>
      <c r="K1243">
        <v>8</v>
      </c>
      <c r="L1243" t="e">
        <f>VLOOKUP(J1243,'[1]stockopname_master_item (11)'!B$2:C$3427,2,0)</f>
        <v>#N/A</v>
      </c>
      <c r="M1243" s="14" t="s">
        <v>8879</v>
      </c>
      <c r="N1243" s="15">
        <v>6</v>
      </c>
      <c r="O1243" s="15">
        <f>VLOOKUP(M1243,[2]Sheet1!B$2:C$1721,2,0)</f>
        <v>6</v>
      </c>
      <c r="P1243" s="16" t="str">
        <f t="shared" si="57"/>
        <v>sama</v>
      </c>
      <c r="X1243" t="s">
        <v>9516</v>
      </c>
      <c r="Y1243">
        <v>334</v>
      </c>
      <c r="Z1243">
        <v>334</v>
      </c>
      <c r="AA1243" t="str">
        <f t="shared" si="58"/>
        <v>SAMA</v>
      </c>
      <c r="AC1243" t="s">
        <v>14308</v>
      </c>
      <c r="AD1243">
        <f>VLOOKUP(AC1243,$J$3:$K$1324,2,0)</f>
        <v>40</v>
      </c>
      <c r="AE1243" s="11">
        <f t="shared" si="59"/>
        <v>40</v>
      </c>
    </row>
    <row r="1244" spans="9:31" x14ac:dyDescent="0.25">
      <c r="I1244" t="s">
        <v>13955</v>
      </c>
      <c r="J1244" t="s">
        <v>16380</v>
      </c>
      <c r="K1244">
        <v>8</v>
      </c>
      <c r="L1244" t="e">
        <f>VLOOKUP(J1244,'[1]stockopname_master_item (11)'!B$2:C$3427,2,0)</f>
        <v>#N/A</v>
      </c>
      <c r="M1244" s="14" t="s">
        <v>9841</v>
      </c>
      <c r="N1244" s="15">
        <v>1100</v>
      </c>
      <c r="O1244" s="15">
        <f>VLOOKUP(M1244,[2]Sheet1!B$2:C$1721,2,0)</f>
        <v>1100</v>
      </c>
      <c r="P1244" s="16" t="str">
        <f t="shared" si="57"/>
        <v>sama</v>
      </c>
      <c r="X1244" t="s">
        <v>9518</v>
      </c>
      <c r="Y1244">
        <v>3481</v>
      </c>
      <c r="Z1244">
        <v>3481</v>
      </c>
      <c r="AA1244" t="str">
        <f t="shared" si="58"/>
        <v>SAMA</v>
      </c>
      <c r="AC1244" t="s">
        <v>15905</v>
      </c>
      <c r="AD1244">
        <f>VLOOKUP(AC1244,$J$3:$K$1324,2,0)</f>
        <v>1765</v>
      </c>
      <c r="AE1244" s="11">
        <f t="shared" si="59"/>
        <v>1765</v>
      </c>
    </row>
    <row r="1245" spans="9:31" x14ac:dyDescent="0.25">
      <c r="I1245" t="s">
        <v>13955</v>
      </c>
      <c r="J1245" t="s">
        <v>16381</v>
      </c>
      <c r="K1245">
        <v>735</v>
      </c>
      <c r="L1245" t="e">
        <f>VLOOKUP(J1245,'[1]stockopname_master_item (11)'!B$2:C$3427,2,0)</f>
        <v>#N/A</v>
      </c>
      <c r="M1245" s="14" t="s">
        <v>9831</v>
      </c>
      <c r="N1245" s="15">
        <v>230</v>
      </c>
      <c r="O1245" s="15">
        <f>VLOOKUP(M1245,[2]Sheet1!B$2:C$1721,2,0)</f>
        <v>230</v>
      </c>
      <c r="P1245" s="16" t="str">
        <f t="shared" si="57"/>
        <v>sama</v>
      </c>
      <c r="X1245" t="s">
        <v>9520</v>
      </c>
      <c r="Y1245">
        <v>46</v>
      </c>
      <c r="Z1245">
        <v>46</v>
      </c>
      <c r="AA1245" t="str">
        <f t="shared" si="58"/>
        <v>SAMA</v>
      </c>
      <c r="AC1245" t="s">
        <v>15902</v>
      </c>
      <c r="AD1245" t="e">
        <f>VLOOKUP(AC1245,$J$3:$K$1324,2,0)</f>
        <v>#N/A</v>
      </c>
      <c r="AE1245" s="11" t="str">
        <f t="shared" si="59"/>
        <v>0</v>
      </c>
    </row>
    <row r="1246" spans="9:31" x14ac:dyDescent="0.25">
      <c r="I1246" t="s">
        <v>13955</v>
      </c>
      <c r="J1246" t="s">
        <v>16382</v>
      </c>
      <c r="K1246">
        <v>3</v>
      </c>
      <c r="L1246" t="e">
        <f>VLOOKUP(J1246,'[1]stockopname_master_item (11)'!B$2:C$3427,2,0)</f>
        <v>#N/A</v>
      </c>
      <c r="M1246" s="14" t="s">
        <v>14127</v>
      </c>
      <c r="N1246" s="15">
        <v>1719</v>
      </c>
      <c r="O1246" s="15">
        <f>VLOOKUP(M1246,[2]Sheet1!B$2:C$1721,2,0)</f>
        <v>1719</v>
      </c>
      <c r="P1246" s="16" t="str">
        <f t="shared" si="57"/>
        <v>sama</v>
      </c>
      <c r="X1246" t="s">
        <v>9522</v>
      </c>
      <c r="Y1246">
        <v>192</v>
      </c>
      <c r="Z1246">
        <v>192</v>
      </c>
      <c r="AA1246" t="str">
        <f t="shared" si="58"/>
        <v>SAMA</v>
      </c>
      <c r="AC1246" t="s">
        <v>15903</v>
      </c>
      <c r="AD1246">
        <f>VLOOKUP(AC1246,$J$3:$K$1324,2,0)</f>
        <v>140</v>
      </c>
      <c r="AE1246" s="11">
        <f t="shared" si="59"/>
        <v>140</v>
      </c>
    </row>
    <row r="1247" spans="9:31" x14ac:dyDescent="0.25">
      <c r="I1247" t="s">
        <v>13955</v>
      </c>
      <c r="J1247" t="s">
        <v>16383</v>
      </c>
      <c r="K1247">
        <v>1235</v>
      </c>
      <c r="L1247" t="e">
        <f>VLOOKUP(J1247,'[1]stockopname_master_item (11)'!B$2:C$3427,2,0)</f>
        <v>#N/A</v>
      </c>
      <c r="M1247" s="14" t="s">
        <v>14128</v>
      </c>
      <c r="N1247" s="15">
        <v>3340</v>
      </c>
      <c r="O1247" s="15">
        <f>VLOOKUP(M1247,[2]Sheet1!B$2:C$1721,2,0)</f>
        <v>3340</v>
      </c>
      <c r="P1247" s="16" t="str">
        <f t="shared" si="57"/>
        <v>sama</v>
      </c>
      <c r="X1247" t="s">
        <v>9524</v>
      </c>
      <c r="Y1247">
        <v>4395</v>
      </c>
      <c r="Z1247">
        <v>4395</v>
      </c>
      <c r="AA1247" t="str">
        <f t="shared" si="58"/>
        <v>SAMA</v>
      </c>
      <c r="AC1247" t="s">
        <v>15904</v>
      </c>
      <c r="AD1247">
        <f>VLOOKUP(AC1247,$J$3:$K$1324,2,0)</f>
        <v>300</v>
      </c>
      <c r="AE1247" s="11">
        <f t="shared" si="59"/>
        <v>300</v>
      </c>
    </row>
    <row r="1248" spans="9:31" x14ac:dyDescent="0.25">
      <c r="I1248" t="s">
        <v>13956</v>
      </c>
      <c r="J1248" t="s">
        <v>16384</v>
      </c>
      <c r="K1248">
        <v>368</v>
      </c>
      <c r="L1248" t="e">
        <f>VLOOKUP(J1248,'[1]stockopname_master_item (11)'!B$2:C$3427,2,0)</f>
        <v>#N/A</v>
      </c>
      <c r="M1248" s="14" t="s">
        <v>14130</v>
      </c>
      <c r="N1248" s="15">
        <v>67</v>
      </c>
      <c r="O1248" s="15">
        <f>VLOOKUP(M1248,[2]Sheet1!B$2:C$1721,2,0)</f>
        <v>67</v>
      </c>
      <c r="P1248" s="16" t="str">
        <f t="shared" si="57"/>
        <v>sama</v>
      </c>
      <c r="X1248" t="s">
        <v>9526</v>
      </c>
      <c r="Y1248">
        <v>874</v>
      </c>
      <c r="Z1248">
        <v>874</v>
      </c>
      <c r="AA1248" t="str">
        <f t="shared" si="58"/>
        <v>SAMA</v>
      </c>
      <c r="AC1248" t="s">
        <v>15899</v>
      </c>
      <c r="AD1248" t="e">
        <f>VLOOKUP(AC1248,$J$3:$K$1324,2,0)</f>
        <v>#N/A</v>
      </c>
      <c r="AE1248" s="11" t="str">
        <f t="shared" si="59"/>
        <v>0</v>
      </c>
    </row>
    <row r="1249" spans="9:31" x14ac:dyDescent="0.25">
      <c r="I1249" t="s">
        <v>13957</v>
      </c>
      <c r="J1249" t="s">
        <v>16385</v>
      </c>
      <c r="K1249">
        <v>438</v>
      </c>
      <c r="L1249" t="e">
        <f>VLOOKUP(J1249,'[1]stockopname_master_item (11)'!B$2:C$3427,2,0)</f>
        <v>#N/A</v>
      </c>
      <c r="M1249" s="14" t="s">
        <v>14129</v>
      </c>
      <c r="N1249" s="15">
        <v>425</v>
      </c>
      <c r="O1249" s="15">
        <f>VLOOKUP(M1249,[2]Sheet1!B$2:C$1721,2,0)</f>
        <v>425</v>
      </c>
      <c r="P1249" s="16" t="str">
        <f t="shared" si="57"/>
        <v>sama</v>
      </c>
      <c r="X1249" t="s">
        <v>9528</v>
      </c>
      <c r="Y1249">
        <v>170</v>
      </c>
      <c r="Z1249">
        <v>170</v>
      </c>
      <c r="AA1249" t="str">
        <f t="shared" si="58"/>
        <v>SAMA</v>
      </c>
      <c r="AC1249" t="s">
        <v>15898</v>
      </c>
      <c r="AD1249" t="e">
        <f>VLOOKUP(AC1249,$J$3:$K$1324,2,0)</f>
        <v>#N/A</v>
      </c>
      <c r="AE1249" s="11" t="str">
        <f t="shared" si="59"/>
        <v>0</v>
      </c>
    </row>
    <row r="1250" spans="9:31" x14ac:dyDescent="0.25">
      <c r="I1250" t="s">
        <v>6818</v>
      </c>
      <c r="J1250" t="s">
        <v>16386</v>
      </c>
      <c r="K1250">
        <v>830</v>
      </c>
      <c r="L1250" t="e">
        <f>VLOOKUP(J1250,'[1]stockopname_master_item (11)'!B$2:C$3427,2,0)</f>
        <v>#N/A</v>
      </c>
      <c r="M1250" s="14" t="s">
        <v>14132</v>
      </c>
      <c r="N1250" s="15">
        <v>6893</v>
      </c>
      <c r="O1250" s="15">
        <f>VLOOKUP(M1250,[2]Sheet1!B$2:C$1721,2,0)</f>
        <v>6893</v>
      </c>
      <c r="P1250" s="16" t="str">
        <f t="shared" si="57"/>
        <v>sama</v>
      </c>
      <c r="X1250" t="s">
        <v>9530</v>
      </c>
      <c r="Y1250">
        <v>152</v>
      </c>
      <c r="Z1250">
        <v>152</v>
      </c>
      <c r="AA1250" t="str">
        <f t="shared" si="58"/>
        <v>SAMA</v>
      </c>
      <c r="AC1250" t="s">
        <v>15900</v>
      </c>
      <c r="AD1250" t="e">
        <f>VLOOKUP(AC1250,$J$3:$K$1324,2,0)</f>
        <v>#N/A</v>
      </c>
      <c r="AE1250" s="11" t="str">
        <f t="shared" si="59"/>
        <v>0</v>
      </c>
    </row>
    <row r="1251" spans="9:31" x14ac:dyDescent="0.25">
      <c r="I1251" t="s">
        <v>6821</v>
      </c>
      <c r="J1251" t="s">
        <v>16387</v>
      </c>
      <c r="K1251">
        <v>1000</v>
      </c>
      <c r="L1251" t="e">
        <f>VLOOKUP(J1251,'[1]stockopname_master_item (11)'!B$2:C$3427,2,0)</f>
        <v>#N/A</v>
      </c>
      <c r="M1251" s="14" t="s">
        <v>14133</v>
      </c>
      <c r="N1251" s="15">
        <v>4617</v>
      </c>
      <c r="O1251" s="15">
        <f>VLOOKUP(M1251,[2]Sheet1!B$2:C$1721,2,0)</f>
        <v>4617</v>
      </c>
      <c r="P1251" s="16" t="str">
        <f t="shared" si="57"/>
        <v>sama</v>
      </c>
      <c r="X1251" t="s">
        <v>9532</v>
      </c>
      <c r="Y1251">
        <v>5394</v>
      </c>
      <c r="Z1251">
        <v>5394</v>
      </c>
      <c r="AA1251" t="str">
        <f t="shared" si="58"/>
        <v>SAMA</v>
      </c>
      <c r="AC1251" t="s">
        <v>15901</v>
      </c>
      <c r="AD1251" t="e">
        <f>VLOOKUP(AC1251,$J$3:$K$1324,2,0)</f>
        <v>#N/A</v>
      </c>
      <c r="AE1251" s="11" t="str">
        <f t="shared" si="59"/>
        <v>0</v>
      </c>
    </row>
    <row r="1252" spans="9:31" x14ac:dyDescent="0.25">
      <c r="I1252" t="s">
        <v>6821</v>
      </c>
      <c r="J1252" t="s">
        <v>16388</v>
      </c>
      <c r="K1252">
        <v>135</v>
      </c>
      <c r="L1252" t="e">
        <f>VLOOKUP(J1252,'[1]stockopname_master_item (11)'!B$2:C$3427,2,0)</f>
        <v>#N/A</v>
      </c>
      <c r="M1252" s="14" t="s">
        <v>14131</v>
      </c>
      <c r="N1252" s="15">
        <v>785</v>
      </c>
      <c r="O1252" s="15">
        <f>VLOOKUP(M1252,[2]Sheet1!B$2:C$1721,2,0)</f>
        <v>785</v>
      </c>
      <c r="P1252" s="16" t="str">
        <f t="shared" si="57"/>
        <v>sama</v>
      </c>
      <c r="X1252" t="s">
        <v>9537</v>
      </c>
      <c r="Y1252">
        <v>10</v>
      </c>
      <c r="Z1252">
        <v>10</v>
      </c>
      <c r="AA1252" t="str">
        <f t="shared" si="58"/>
        <v>SAMA</v>
      </c>
      <c r="AC1252" t="s">
        <v>15897</v>
      </c>
      <c r="AD1252" t="e">
        <f>VLOOKUP(AC1252,$J$3:$K$1324,2,0)</f>
        <v>#N/A</v>
      </c>
      <c r="AE1252" s="11" t="str">
        <f t="shared" si="59"/>
        <v>0</v>
      </c>
    </row>
    <row r="1253" spans="9:31" x14ac:dyDescent="0.25">
      <c r="I1253" t="s">
        <v>6824</v>
      </c>
      <c r="J1253" t="s">
        <v>16391</v>
      </c>
      <c r="K1253">
        <v>860</v>
      </c>
      <c r="L1253" t="e">
        <f>VLOOKUP(J1253,'[1]stockopname_master_item (11)'!B$2:C$3427,2,0)</f>
        <v>#N/A</v>
      </c>
      <c r="M1253" s="14" t="s">
        <v>1284</v>
      </c>
      <c r="N1253" s="15">
        <v>23</v>
      </c>
      <c r="O1253" s="15">
        <f>VLOOKUP(M1253,[2]Sheet1!B$2:C$1721,2,0)</f>
        <v>23</v>
      </c>
      <c r="P1253" s="16" t="str">
        <f t="shared" si="57"/>
        <v>sama</v>
      </c>
      <c r="X1253" t="s">
        <v>9539</v>
      </c>
      <c r="Y1253">
        <v>982</v>
      </c>
      <c r="Z1253">
        <v>982</v>
      </c>
      <c r="AA1253" t="str">
        <f t="shared" si="58"/>
        <v>SAMA</v>
      </c>
      <c r="AC1253" t="s">
        <v>14309</v>
      </c>
      <c r="AD1253" t="e">
        <f>VLOOKUP(AC1253,$J$3:$K$1324,2,0)</f>
        <v>#N/A</v>
      </c>
      <c r="AE1253" s="11" t="str">
        <f t="shared" si="59"/>
        <v>0</v>
      </c>
    </row>
    <row r="1254" spans="9:31" x14ac:dyDescent="0.25">
      <c r="I1254" t="s">
        <v>6824</v>
      </c>
      <c r="J1254" t="s">
        <v>16392</v>
      </c>
      <c r="K1254">
        <v>2</v>
      </c>
      <c r="L1254" t="e">
        <f>VLOOKUP(J1254,'[1]stockopname_master_item (11)'!B$2:C$3427,2,0)</f>
        <v>#N/A</v>
      </c>
      <c r="M1254" s="14" t="s">
        <v>1287</v>
      </c>
      <c r="N1254" s="15">
        <v>8</v>
      </c>
      <c r="O1254" s="15">
        <f>VLOOKUP(M1254,[2]Sheet1!B$2:C$1721,2,0)</f>
        <v>8</v>
      </c>
      <c r="P1254" s="16" t="str">
        <f t="shared" si="57"/>
        <v>sama</v>
      </c>
      <c r="X1254" t="s">
        <v>9541</v>
      </c>
      <c r="Y1254">
        <v>2</v>
      </c>
      <c r="Z1254">
        <v>2</v>
      </c>
      <c r="AA1254" t="str">
        <f t="shared" si="58"/>
        <v>SAMA</v>
      </c>
      <c r="AC1254" t="s">
        <v>14310</v>
      </c>
      <c r="AD1254">
        <f>VLOOKUP(AC1254,$J$3:$K$1324,2,0)</f>
        <v>476</v>
      </c>
      <c r="AE1254" s="11">
        <f t="shared" si="59"/>
        <v>476</v>
      </c>
    </row>
    <row r="1255" spans="9:31" x14ac:dyDescent="0.25">
      <c r="I1255" t="s">
        <v>6826</v>
      </c>
      <c r="J1255" t="s">
        <v>16395</v>
      </c>
      <c r="K1255">
        <v>400</v>
      </c>
      <c r="L1255" t="e">
        <f>VLOOKUP(J1255,'[1]stockopname_master_item (11)'!B$2:C$3427,2,0)</f>
        <v>#N/A</v>
      </c>
      <c r="M1255" s="14" t="s">
        <v>8907</v>
      </c>
      <c r="N1255" s="15">
        <v>1144</v>
      </c>
      <c r="O1255" s="15">
        <f>VLOOKUP(M1255,[2]Sheet1!B$2:C$1721,2,0)</f>
        <v>1144</v>
      </c>
      <c r="P1255" s="16" t="str">
        <f t="shared" si="57"/>
        <v>sama</v>
      </c>
      <c r="X1255" t="s">
        <v>9545</v>
      </c>
      <c r="Y1255">
        <v>1351</v>
      </c>
      <c r="Z1255">
        <v>1351</v>
      </c>
      <c r="AA1255" t="str">
        <f t="shared" si="58"/>
        <v>SAMA</v>
      </c>
      <c r="AC1255" t="s">
        <v>15906</v>
      </c>
      <c r="AD1255">
        <f>VLOOKUP(AC1255,$J$3:$K$1324,2,0)</f>
        <v>40</v>
      </c>
      <c r="AE1255" s="11">
        <f t="shared" si="59"/>
        <v>40</v>
      </c>
    </row>
    <row r="1256" spans="9:31" x14ac:dyDescent="0.25">
      <c r="I1256" t="s">
        <v>6826</v>
      </c>
      <c r="J1256" t="s">
        <v>16396</v>
      </c>
      <c r="K1256">
        <v>4</v>
      </c>
      <c r="L1256" t="e">
        <f>VLOOKUP(J1256,'[1]stockopname_master_item (11)'!B$2:C$3427,2,0)</f>
        <v>#N/A</v>
      </c>
      <c r="M1256" s="14" t="s">
        <v>1289</v>
      </c>
      <c r="N1256" s="15">
        <v>1342</v>
      </c>
      <c r="O1256" s="15">
        <f>VLOOKUP(M1256,[2]Sheet1!B$2:C$1721,2,0)</f>
        <v>1342</v>
      </c>
      <c r="P1256" s="16" t="str">
        <f t="shared" si="57"/>
        <v>sama</v>
      </c>
      <c r="X1256" t="s">
        <v>9547</v>
      </c>
      <c r="Y1256">
        <v>1534</v>
      </c>
      <c r="Z1256">
        <v>1534</v>
      </c>
      <c r="AA1256" t="str">
        <f t="shared" si="58"/>
        <v>SAMA</v>
      </c>
      <c r="AC1256" t="s">
        <v>14312</v>
      </c>
      <c r="AD1256" t="e">
        <f>VLOOKUP(AC1256,$J$3:$K$1324,2,0)</f>
        <v>#N/A</v>
      </c>
      <c r="AE1256" s="11" t="str">
        <f t="shared" si="59"/>
        <v>0</v>
      </c>
    </row>
    <row r="1257" spans="9:31" x14ac:dyDescent="0.25">
      <c r="I1257" t="s">
        <v>6843</v>
      </c>
      <c r="J1257" t="s">
        <v>16403</v>
      </c>
      <c r="K1257">
        <v>2</v>
      </c>
      <c r="L1257" t="e">
        <f>VLOOKUP(J1257,'[1]stockopname_master_item (11)'!B$2:C$3427,2,0)</f>
        <v>#N/A</v>
      </c>
      <c r="M1257" s="14" t="s">
        <v>8924</v>
      </c>
      <c r="N1257" s="15">
        <v>23</v>
      </c>
      <c r="O1257" s="15">
        <f>VLOOKUP(M1257,[2]Sheet1!B$2:C$1721,2,0)</f>
        <v>23</v>
      </c>
      <c r="P1257" s="16" t="str">
        <f t="shared" si="57"/>
        <v>sama</v>
      </c>
      <c r="X1257" t="s">
        <v>9550</v>
      </c>
      <c r="Y1257">
        <v>81</v>
      </c>
      <c r="Z1257">
        <v>81</v>
      </c>
      <c r="AA1257" t="str">
        <f t="shared" si="58"/>
        <v>SAMA</v>
      </c>
      <c r="AC1257" t="s">
        <v>14311</v>
      </c>
      <c r="AD1257" t="e">
        <f>VLOOKUP(AC1257,$J$3:$K$1324,2,0)</f>
        <v>#N/A</v>
      </c>
      <c r="AE1257" s="11" t="str">
        <f t="shared" si="59"/>
        <v>0</v>
      </c>
    </row>
    <row r="1258" spans="9:31" x14ac:dyDescent="0.25">
      <c r="I1258" t="s">
        <v>6843</v>
      </c>
      <c r="J1258" t="s">
        <v>16404</v>
      </c>
      <c r="K1258">
        <v>124</v>
      </c>
      <c r="L1258" t="e">
        <f>VLOOKUP(J1258,'[1]stockopname_master_item (11)'!B$2:C$3427,2,0)</f>
        <v>#N/A</v>
      </c>
      <c r="M1258" s="14" t="s">
        <v>8949</v>
      </c>
      <c r="N1258" s="15">
        <v>2019</v>
      </c>
      <c r="O1258" s="15">
        <f>VLOOKUP(M1258,[2]Sheet1!B$2:C$1721,2,0)</f>
        <v>2019</v>
      </c>
      <c r="P1258" s="16" t="str">
        <f t="shared" si="57"/>
        <v>sama</v>
      </c>
      <c r="X1258" t="s">
        <v>9552</v>
      </c>
      <c r="Y1258">
        <v>6639</v>
      </c>
      <c r="Z1258">
        <v>6639</v>
      </c>
      <c r="AA1258" t="str">
        <f t="shared" si="58"/>
        <v>SAMA</v>
      </c>
      <c r="AC1258" t="s">
        <v>15907</v>
      </c>
      <c r="AD1258" t="e">
        <f>VLOOKUP(AC1258,$J$3:$K$1324,2,0)</f>
        <v>#N/A</v>
      </c>
      <c r="AE1258" s="11" t="str">
        <f t="shared" si="59"/>
        <v>0</v>
      </c>
    </row>
    <row r="1259" spans="9:31" x14ac:dyDescent="0.25">
      <c r="I1259" t="s">
        <v>6854</v>
      </c>
      <c r="J1259" t="s">
        <v>16408</v>
      </c>
      <c r="K1259">
        <v>5760</v>
      </c>
      <c r="L1259" t="e">
        <f>VLOOKUP(J1259,'[1]stockopname_master_item (11)'!B$2:C$3427,2,0)</f>
        <v>#N/A</v>
      </c>
      <c r="M1259" s="14" t="s">
        <v>8952</v>
      </c>
      <c r="N1259" s="15">
        <v>650</v>
      </c>
      <c r="O1259" s="15">
        <f>VLOOKUP(M1259,[2]Sheet1!B$2:C$1721,2,0)</f>
        <v>650</v>
      </c>
      <c r="P1259" s="16" t="str">
        <f t="shared" si="57"/>
        <v>sama</v>
      </c>
      <c r="X1259" t="s">
        <v>9554</v>
      </c>
      <c r="Y1259">
        <v>13479</v>
      </c>
      <c r="Z1259">
        <v>13479</v>
      </c>
      <c r="AA1259" t="str">
        <f t="shared" si="58"/>
        <v>SAMA</v>
      </c>
      <c r="AC1259" t="s">
        <v>15908</v>
      </c>
      <c r="AD1259" t="e">
        <f>VLOOKUP(AC1259,$J$3:$K$1324,2,0)</f>
        <v>#N/A</v>
      </c>
      <c r="AE1259" s="11" t="str">
        <f t="shared" si="59"/>
        <v>0</v>
      </c>
    </row>
    <row r="1260" spans="9:31" x14ac:dyDescent="0.25">
      <c r="I1260" t="s">
        <v>13960</v>
      </c>
      <c r="J1260" t="s">
        <v>16411</v>
      </c>
      <c r="K1260">
        <v>1089</v>
      </c>
      <c r="L1260" t="e">
        <f>VLOOKUP(J1260,'[1]stockopname_master_item (11)'!B$2:C$3427,2,0)</f>
        <v>#N/A</v>
      </c>
      <c r="M1260" s="14" t="s">
        <v>8958</v>
      </c>
      <c r="N1260" s="15">
        <v>279</v>
      </c>
      <c r="O1260" s="15">
        <f>VLOOKUP(M1260,[2]Sheet1!B$2:C$1721,2,0)</f>
        <v>279</v>
      </c>
      <c r="P1260" s="16" t="str">
        <f t="shared" si="57"/>
        <v>sama</v>
      </c>
      <c r="X1260" t="s">
        <v>9556</v>
      </c>
      <c r="Y1260">
        <v>1168</v>
      </c>
      <c r="Z1260">
        <v>1168</v>
      </c>
      <c r="AA1260" t="str">
        <f t="shared" si="58"/>
        <v>SAMA</v>
      </c>
      <c r="AC1260" t="s">
        <v>15909</v>
      </c>
      <c r="AD1260">
        <f>VLOOKUP(AC1260,$J$3:$K$1324,2,0)</f>
        <v>9</v>
      </c>
      <c r="AE1260" s="11">
        <f t="shared" si="59"/>
        <v>9</v>
      </c>
    </row>
    <row r="1261" spans="9:31" x14ac:dyDescent="0.25">
      <c r="I1261" t="s">
        <v>12144</v>
      </c>
      <c r="J1261" t="s">
        <v>16412</v>
      </c>
      <c r="K1261">
        <v>750</v>
      </c>
      <c r="L1261" t="e">
        <f>VLOOKUP(J1261,'[1]stockopname_master_item (11)'!B$2:C$3427,2,0)</f>
        <v>#N/A</v>
      </c>
      <c r="M1261" s="14" t="s">
        <v>1306</v>
      </c>
      <c r="N1261" s="15">
        <v>813</v>
      </c>
      <c r="O1261" s="15">
        <f>VLOOKUP(M1261,[2]Sheet1!B$2:C$1721,2,0)</f>
        <v>813</v>
      </c>
      <c r="P1261" s="16" t="str">
        <f t="shared" si="57"/>
        <v>sama</v>
      </c>
      <c r="X1261" t="s">
        <v>9563</v>
      </c>
      <c r="Y1261">
        <v>3275</v>
      </c>
      <c r="Z1261">
        <v>3275</v>
      </c>
      <c r="AA1261" t="str">
        <f t="shared" si="58"/>
        <v>SAMA</v>
      </c>
      <c r="AC1261" t="s">
        <v>15910</v>
      </c>
      <c r="AD1261">
        <f>VLOOKUP(AC1261,$J$3:$K$1324,2,0)</f>
        <v>370</v>
      </c>
      <c r="AE1261" s="11">
        <f t="shared" si="59"/>
        <v>370</v>
      </c>
    </row>
    <row r="1262" spans="9:31" x14ac:dyDescent="0.25">
      <c r="I1262" t="s">
        <v>6893</v>
      </c>
      <c r="J1262" t="s">
        <v>16413</v>
      </c>
      <c r="K1262">
        <v>214</v>
      </c>
      <c r="L1262" t="e">
        <f>VLOOKUP(J1262,'[1]stockopname_master_item (11)'!B$2:C$3427,2,0)</f>
        <v>#N/A</v>
      </c>
      <c r="M1262" s="14" t="s">
        <v>1312</v>
      </c>
      <c r="N1262" s="15">
        <v>108</v>
      </c>
      <c r="O1262" s="15">
        <f>VLOOKUP(M1262,[2]Sheet1!B$2:C$1721,2,0)</f>
        <v>108</v>
      </c>
      <c r="P1262" s="16" t="str">
        <f t="shared" si="57"/>
        <v>sama</v>
      </c>
      <c r="X1262" t="s">
        <v>9565</v>
      </c>
      <c r="Y1262">
        <v>1659</v>
      </c>
      <c r="Z1262">
        <v>1659</v>
      </c>
      <c r="AA1262" t="str">
        <f t="shared" si="58"/>
        <v>SAMA</v>
      </c>
      <c r="AC1262" t="s">
        <v>15911</v>
      </c>
      <c r="AD1262">
        <f>VLOOKUP(AC1262,$J$3:$K$1324,2,0)</f>
        <v>40</v>
      </c>
      <c r="AE1262" s="11">
        <f t="shared" si="59"/>
        <v>40</v>
      </c>
    </row>
    <row r="1263" spans="9:31" x14ac:dyDescent="0.25">
      <c r="I1263" t="s">
        <v>6895</v>
      </c>
      <c r="J1263" t="s">
        <v>16414</v>
      </c>
      <c r="K1263">
        <v>59</v>
      </c>
      <c r="L1263" t="e">
        <f>VLOOKUP(J1263,'[1]stockopname_master_item (11)'!B$2:C$3427,2,0)</f>
        <v>#N/A</v>
      </c>
      <c r="M1263" s="14" t="s">
        <v>1300</v>
      </c>
      <c r="N1263" s="15">
        <v>9</v>
      </c>
      <c r="O1263" s="15">
        <f>VLOOKUP(M1263,[2]Sheet1!B$2:C$1721,2,0)</f>
        <v>9</v>
      </c>
      <c r="P1263" s="16" t="str">
        <f t="shared" si="57"/>
        <v>sama</v>
      </c>
      <c r="X1263" t="s">
        <v>9569</v>
      </c>
      <c r="Y1263">
        <v>24</v>
      </c>
      <c r="Z1263">
        <v>24</v>
      </c>
      <c r="AA1263" t="str">
        <f t="shared" si="58"/>
        <v>SAMA</v>
      </c>
      <c r="AC1263" t="s">
        <v>14540</v>
      </c>
      <c r="AD1263" t="e">
        <f>VLOOKUP(AC1263,$J$3:$K$1324,2,0)</f>
        <v>#N/A</v>
      </c>
      <c r="AE1263" s="11" t="str">
        <f t="shared" si="59"/>
        <v>0</v>
      </c>
    </row>
    <row r="1264" spans="9:31" x14ac:dyDescent="0.25">
      <c r="I1264" t="s">
        <v>13963</v>
      </c>
      <c r="J1264" t="s">
        <v>16415</v>
      </c>
      <c r="K1264">
        <v>900</v>
      </c>
      <c r="L1264" t="e">
        <f>VLOOKUP(J1264,'[1]stockopname_master_item (11)'!B$2:C$3427,2,0)</f>
        <v>#N/A</v>
      </c>
      <c r="M1264" s="14" t="s">
        <v>1294</v>
      </c>
      <c r="N1264" s="15">
        <v>104</v>
      </c>
      <c r="O1264" s="15">
        <f>VLOOKUP(M1264,[2]Sheet1!B$2:C$1721,2,0)</f>
        <v>104</v>
      </c>
      <c r="P1264" s="16" t="str">
        <f t="shared" si="57"/>
        <v>sama</v>
      </c>
      <c r="X1264" t="s">
        <v>9571</v>
      </c>
      <c r="Y1264">
        <v>1200</v>
      </c>
      <c r="Z1264">
        <v>1200</v>
      </c>
      <c r="AA1264" t="str">
        <f t="shared" si="58"/>
        <v>SAMA</v>
      </c>
      <c r="AC1264" t="s">
        <v>14541</v>
      </c>
      <c r="AD1264" t="e">
        <f>VLOOKUP(AC1264,$J$3:$K$1324,2,0)</f>
        <v>#N/A</v>
      </c>
      <c r="AE1264" s="11" t="str">
        <f t="shared" si="59"/>
        <v>0</v>
      </c>
    </row>
    <row r="1265" spans="9:31" x14ac:dyDescent="0.25">
      <c r="I1265" t="s">
        <v>13963</v>
      </c>
      <c r="J1265" t="s">
        <v>16416</v>
      </c>
      <c r="K1265">
        <v>570</v>
      </c>
      <c r="L1265" t="e">
        <f>VLOOKUP(J1265,'[1]stockopname_master_item (11)'!B$2:C$3427,2,0)</f>
        <v>#N/A</v>
      </c>
      <c r="M1265" s="14" t="s">
        <v>1296</v>
      </c>
      <c r="N1265" s="15">
        <v>45</v>
      </c>
      <c r="O1265" s="15">
        <f>VLOOKUP(M1265,[2]Sheet1!B$2:C$1721,2,0)</f>
        <v>45</v>
      </c>
      <c r="P1265" s="16" t="str">
        <f t="shared" si="57"/>
        <v>sama</v>
      </c>
      <c r="X1265" t="s">
        <v>9581</v>
      </c>
      <c r="Y1265">
        <v>24</v>
      </c>
      <c r="Z1265">
        <v>24</v>
      </c>
      <c r="AA1265" t="str">
        <f t="shared" si="58"/>
        <v>SAMA</v>
      </c>
      <c r="AC1265" t="s">
        <v>14542</v>
      </c>
      <c r="AD1265" t="e">
        <f>VLOOKUP(AC1265,$J$3:$K$1324,2,0)</f>
        <v>#N/A</v>
      </c>
      <c r="AE1265" s="11" t="str">
        <f t="shared" si="59"/>
        <v>0</v>
      </c>
    </row>
    <row r="1266" spans="9:31" x14ac:dyDescent="0.25">
      <c r="I1266" t="s">
        <v>13964</v>
      </c>
      <c r="J1266" t="s">
        <v>16418</v>
      </c>
      <c r="K1266">
        <v>737</v>
      </c>
      <c r="L1266" t="e">
        <f>VLOOKUP(J1266,'[1]stockopname_master_item (11)'!B$2:C$3427,2,0)</f>
        <v>#N/A</v>
      </c>
      <c r="M1266" s="14" t="s">
        <v>1303</v>
      </c>
      <c r="N1266" s="15">
        <v>1</v>
      </c>
      <c r="O1266" s="15">
        <f>VLOOKUP(M1266,[2]Sheet1!B$2:C$1721,2,0)</f>
        <v>1</v>
      </c>
      <c r="P1266" s="16" t="str">
        <f t="shared" si="57"/>
        <v>sama</v>
      </c>
      <c r="X1266" t="s">
        <v>9583</v>
      </c>
      <c r="Y1266">
        <v>138</v>
      </c>
      <c r="Z1266">
        <v>138</v>
      </c>
      <c r="AA1266" t="str">
        <f t="shared" si="58"/>
        <v>SAMA</v>
      </c>
      <c r="AC1266" t="s">
        <v>15917</v>
      </c>
      <c r="AD1266" t="e">
        <f>VLOOKUP(AC1266,$J$3:$K$1324,2,0)</f>
        <v>#N/A</v>
      </c>
      <c r="AE1266" s="11" t="str">
        <f t="shared" si="59"/>
        <v>0</v>
      </c>
    </row>
    <row r="1267" spans="9:31" x14ac:dyDescent="0.25">
      <c r="I1267" t="s">
        <v>6997</v>
      </c>
      <c r="J1267" t="s">
        <v>16422</v>
      </c>
      <c r="K1267">
        <v>5447</v>
      </c>
      <c r="L1267" t="e">
        <f>VLOOKUP(J1267,'[1]stockopname_master_item (11)'!B$2:C$3427,2,0)</f>
        <v>#N/A</v>
      </c>
      <c r="M1267" s="14" t="s">
        <v>1298</v>
      </c>
      <c r="N1267" s="15">
        <v>9</v>
      </c>
      <c r="O1267" s="15">
        <f>VLOOKUP(M1267,[2]Sheet1!B$2:C$1721,2,0)</f>
        <v>9</v>
      </c>
      <c r="P1267" s="16" t="str">
        <f t="shared" si="57"/>
        <v>sama</v>
      </c>
      <c r="X1267" t="s">
        <v>9587</v>
      </c>
      <c r="Y1267">
        <v>10411</v>
      </c>
      <c r="Z1267">
        <v>10411</v>
      </c>
      <c r="AA1267" t="str">
        <f t="shared" si="58"/>
        <v>SAMA</v>
      </c>
      <c r="AC1267" t="s">
        <v>15918</v>
      </c>
      <c r="AD1267" t="e">
        <f>VLOOKUP(AC1267,$J$3:$K$1324,2,0)</f>
        <v>#N/A</v>
      </c>
      <c r="AE1267" s="11" t="str">
        <f t="shared" si="59"/>
        <v>0</v>
      </c>
    </row>
    <row r="1268" spans="9:31" x14ac:dyDescent="0.25">
      <c r="I1268" t="s">
        <v>6997</v>
      </c>
      <c r="J1268" t="s">
        <v>16423</v>
      </c>
      <c r="K1268">
        <v>2000</v>
      </c>
      <c r="L1268" t="e">
        <f>VLOOKUP(J1268,'[1]stockopname_master_item (11)'!B$2:C$3427,2,0)</f>
        <v>#N/A</v>
      </c>
      <c r="M1268" s="14" t="s">
        <v>1308</v>
      </c>
      <c r="N1268" s="15">
        <v>2510</v>
      </c>
      <c r="O1268" s="15">
        <f>VLOOKUP(M1268,[2]Sheet1!B$2:C$1721,2,0)</f>
        <v>2510</v>
      </c>
      <c r="P1268" s="16" t="str">
        <f t="shared" si="57"/>
        <v>sama</v>
      </c>
      <c r="X1268" t="s">
        <v>9595</v>
      </c>
      <c r="Y1268">
        <v>7415</v>
      </c>
      <c r="Z1268">
        <v>7415</v>
      </c>
      <c r="AA1268" t="str">
        <f t="shared" si="58"/>
        <v>SAMA</v>
      </c>
      <c r="AC1268" t="s">
        <v>15919</v>
      </c>
      <c r="AD1268" t="e">
        <f>VLOOKUP(AC1268,$J$3:$K$1324,2,0)</f>
        <v>#N/A</v>
      </c>
      <c r="AE1268" s="11" t="str">
        <f t="shared" si="59"/>
        <v>0</v>
      </c>
    </row>
    <row r="1269" spans="9:31" x14ac:dyDescent="0.25">
      <c r="I1269" t="s">
        <v>6997</v>
      </c>
      <c r="J1269" t="s">
        <v>16424</v>
      </c>
      <c r="K1269">
        <v>750</v>
      </c>
      <c r="L1269" t="e">
        <f>VLOOKUP(J1269,'[1]stockopname_master_item (11)'!B$2:C$3427,2,0)</f>
        <v>#N/A</v>
      </c>
      <c r="M1269" s="14" t="s">
        <v>1310</v>
      </c>
      <c r="N1269" s="15">
        <v>107</v>
      </c>
      <c r="O1269" s="15">
        <f>VLOOKUP(M1269,[2]Sheet1!B$2:C$1721,2,0)</f>
        <v>107</v>
      </c>
      <c r="P1269" s="16" t="str">
        <f t="shared" si="57"/>
        <v>sama</v>
      </c>
      <c r="X1269" t="s">
        <v>9599</v>
      </c>
      <c r="Y1269">
        <v>81</v>
      </c>
      <c r="Z1269">
        <v>81</v>
      </c>
      <c r="AA1269" t="str">
        <f t="shared" si="58"/>
        <v>SAMA</v>
      </c>
      <c r="AC1269" t="s">
        <v>15920</v>
      </c>
      <c r="AD1269" t="e">
        <f>VLOOKUP(AC1269,$J$3:$K$1324,2,0)</f>
        <v>#N/A</v>
      </c>
      <c r="AE1269" s="11" t="str">
        <f t="shared" si="59"/>
        <v>0</v>
      </c>
    </row>
    <row r="1270" spans="9:31" x14ac:dyDescent="0.25">
      <c r="I1270" t="s">
        <v>7028</v>
      </c>
      <c r="J1270" t="s">
        <v>16427</v>
      </c>
      <c r="K1270">
        <v>20</v>
      </c>
      <c r="L1270" t="e">
        <f>VLOOKUP(J1270,'[1]stockopname_master_item (11)'!B$2:C$3427,2,0)</f>
        <v>#N/A</v>
      </c>
      <c r="M1270" s="14" t="s">
        <v>1314</v>
      </c>
      <c r="N1270" s="15">
        <v>40</v>
      </c>
      <c r="O1270" s="15">
        <f>VLOOKUP(M1270,[2]Sheet1!B$2:C$1721,2,0)</f>
        <v>40</v>
      </c>
      <c r="P1270" s="16" t="str">
        <f t="shared" si="57"/>
        <v>sama</v>
      </c>
      <c r="X1270" t="s">
        <v>9601</v>
      </c>
      <c r="Y1270">
        <v>62</v>
      </c>
      <c r="Z1270">
        <v>62</v>
      </c>
      <c r="AA1270" t="str">
        <f t="shared" si="58"/>
        <v>SAMA</v>
      </c>
      <c r="AC1270" t="s">
        <v>15921</v>
      </c>
      <c r="AD1270" t="e">
        <f>VLOOKUP(AC1270,$J$3:$K$1324,2,0)</f>
        <v>#N/A</v>
      </c>
      <c r="AE1270" s="11" t="str">
        <f t="shared" si="59"/>
        <v>0</v>
      </c>
    </row>
    <row r="1271" spans="9:31" x14ac:dyDescent="0.25">
      <c r="I1271" t="s">
        <v>7028</v>
      </c>
      <c r="J1271" t="s">
        <v>16428</v>
      </c>
      <c r="K1271">
        <v>260</v>
      </c>
      <c r="L1271" t="e">
        <f>VLOOKUP(J1271,'[1]stockopname_master_item (11)'!B$2:C$3427,2,0)</f>
        <v>#N/A</v>
      </c>
      <c r="M1271" s="14" t="s">
        <v>8960</v>
      </c>
      <c r="N1271" s="15">
        <v>2660</v>
      </c>
      <c r="O1271" s="15">
        <f>VLOOKUP(M1271,[2]Sheet1!B$2:C$1721,2,0)</f>
        <v>2660</v>
      </c>
      <c r="P1271" s="16" t="str">
        <f t="shared" si="57"/>
        <v>sama</v>
      </c>
      <c r="X1271" t="s">
        <v>9605</v>
      </c>
      <c r="Y1271">
        <v>72</v>
      </c>
      <c r="Z1271">
        <v>72</v>
      </c>
      <c r="AA1271" t="str">
        <f t="shared" si="58"/>
        <v>SAMA</v>
      </c>
      <c r="AC1271" t="s">
        <v>15922</v>
      </c>
      <c r="AD1271" t="e">
        <f>VLOOKUP(AC1271,$J$3:$K$1324,2,0)</f>
        <v>#N/A</v>
      </c>
      <c r="AE1271" s="11" t="str">
        <f t="shared" si="59"/>
        <v>0</v>
      </c>
    </row>
    <row r="1272" spans="9:31" x14ac:dyDescent="0.25">
      <c r="I1272" t="s">
        <v>7028</v>
      </c>
      <c r="J1272" t="s">
        <v>16429</v>
      </c>
      <c r="K1272">
        <v>4040</v>
      </c>
      <c r="L1272" t="e">
        <f>VLOOKUP(J1272,'[1]stockopname_master_item (11)'!B$2:C$3427,2,0)</f>
        <v>#N/A</v>
      </c>
      <c r="M1272" s="14" t="s">
        <v>8964</v>
      </c>
      <c r="N1272" s="15">
        <v>1770</v>
      </c>
      <c r="O1272" s="15">
        <f>VLOOKUP(M1272,[2]Sheet1!B$2:C$1721,2,0)</f>
        <v>1770</v>
      </c>
      <c r="P1272" s="16" t="str">
        <f t="shared" si="57"/>
        <v>sama</v>
      </c>
      <c r="X1272" t="s">
        <v>9609</v>
      </c>
      <c r="Y1272">
        <v>37</v>
      </c>
      <c r="Z1272">
        <v>37</v>
      </c>
      <c r="AA1272" t="str">
        <f t="shared" si="58"/>
        <v>SAMA</v>
      </c>
      <c r="AC1272" t="s">
        <v>15923</v>
      </c>
      <c r="AD1272">
        <f>VLOOKUP(AC1272,$J$3:$K$1324,2,0)</f>
        <v>3317</v>
      </c>
      <c r="AE1272" s="11">
        <f t="shared" si="59"/>
        <v>3317</v>
      </c>
    </row>
    <row r="1273" spans="9:31" x14ac:dyDescent="0.25">
      <c r="I1273" t="s">
        <v>7028</v>
      </c>
      <c r="J1273" t="s">
        <v>16430</v>
      </c>
      <c r="K1273">
        <v>460</v>
      </c>
      <c r="L1273" t="e">
        <f>VLOOKUP(J1273,'[1]stockopname_master_item (11)'!B$2:C$3427,2,0)</f>
        <v>#N/A</v>
      </c>
      <c r="M1273" s="14" t="s">
        <v>9864</v>
      </c>
      <c r="N1273" s="15">
        <v>320</v>
      </c>
      <c r="O1273" s="15">
        <f>VLOOKUP(M1273,[2]Sheet1!B$2:C$1721,2,0)</f>
        <v>320</v>
      </c>
      <c r="P1273" s="16" t="str">
        <f t="shared" si="57"/>
        <v>sama</v>
      </c>
      <c r="X1273" t="s">
        <v>9623</v>
      </c>
      <c r="Y1273">
        <v>2</v>
      </c>
      <c r="Z1273">
        <v>2</v>
      </c>
      <c r="AA1273" t="str">
        <f t="shared" si="58"/>
        <v>SAMA</v>
      </c>
      <c r="AC1273" t="s">
        <v>15912</v>
      </c>
      <c r="AD1273" t="e">
        <f>VLOOKUP(AC1273,$J$3:$K$1324,2,0)</f>
        <v>#N/A</v>
      </c>
      <c r="AE1273" s="11" t="str">
        <f t="shared" si="59"/>
        <v>0</v>
      </c>
    </row>
    <row r="1274" spans="9:31" x14ac:dyDescent="0.25">
      <c r="I1274" t="s">
        <v>7053</v>
      </c>
      <c r="J1274" t="s">
        <v>16432</v>
      </c>
      <c r="K1274">
        <v>872</v>
      </c>
      <c r="L1274" t="e">
        <f>VLOOKUP(J1274,'[1]stockopname_master_item (11)'!B$2:C$3427,2,0)</f>
        <v>#N/A</v>
      </c>
      <c r="M1274" s="14" t="s">
        <v>9852</v>
      </c>
      <c r="N1274" s="15">
        <v>55</v>
      </c>
      <c r="O1274" s="15">
        <f>VLOOKUP(M1274,[2]Sheet1!B$2:C$1721,2,0)</f>
        <v>55</v>
      </c>
      <c r="P1274" s="16" t="str">
        <f t="shared" si="57"/>
        <v>sama</v>
      </c>
      <c r="X1274" t="s">
        <v>9627</v>
      </c>
      <c r="Y1274">
        <v>2</v>
      </c>
      <c r="Z1274">
        <v>2</v>
      </c>
      <c r="AA1274" t="str">
        <f t="shared" si="58"/>
        <v>SAMA</v>
      </c>
      <c r="AC1274" t="s">
        <v>15913</v>
      </c>
      <c r="AD1274" t="e">
        <f>VLOOKUP(AC1274,$J$3:$K$1324,2,0)</f>
        <v>#N/A</v>
      </c>
      <c r="AE1274" s="11" t="str">
        <f t="shared" si="59"/>
        <v>0</v>
      </c>
    </row>
    <row r="1275" spans="9:31" x14ac:dyDescent="0.25">
      <c r="I1275" t="s">
        <v>7053</v>
      </c>
      <c r="J1275" t="s">
        <v>16433</v>
      </c>
      <c r="K1275">
        <v>1920</v>
      </c>
      <c r="L1275" t="e">
        <f>VLOOKUP(J1275,'[1]stockopname_master_item (11)'!B$2:C$3427,2,0)</f>
        <v>#N/A</v>
      </c>
      <c r="M1275" s="14" t="s">
        <v>9856</v>
      </c>
      <c r="N1275" s="15">
        <v>49</v>
      </c>
      <c r="O1275" s="15">
        <f>VLOOKUP(M1275,[2]Sheet1!B$2:C$1721,2,0)</f>
        <v>49</v>
      </c>
      <c r="P1275" s="16" t="str">
        <f t="shared" si="57"/>
        <v>sama</v>
      </c>
      <c r="X1275" t="s">
        <v>9631</v>
      </c>
      <c r="Y1275">
        <v>1</v>
      </c>
      <c r="Z1275">
        <v>1</v>
      </c>
      <c r="AA1275" t="str">
        <f t="shared" si="58"/>
        <v>SAMA</v>
      </c>
      <c r="AC1275" t="s">
        <v>15914</v>
      </c>
      <c r="AD1275">
        <f>VLOOKUP(AC1275,$J$3:$K$1324,2,0)</f>
        <v>3</v>
      </c>
      <c r="AE1275" s="11">
        <f t="shared" si="59"/>
        <v>3</v>
      </c>
    </row>
    <row r="1276" spans="9:31" x14ac:dyDescent="0.25">
      <c r="I1276" t="s">
        <v>7055</v>
      </c>
      <c r="J1276" t="s">
        <v>16434</v>
      </c>
      <c r="K1276">
        <v>8100</v>
      </c>
      <c r="L1276" t="e">
        <f>VLOOKUP(J1276,'[1]stockopname_master_item (11)'!B$2:C$3427,2,0)</f>
        <v>#N/A</v>
      </c>
      <c r="M1276" s="14" t="s">
        <v>9862</v>
      </c>
      <c r="N1276" s="15">
        <v>129</v>
      </c>
      <c r="O1276" s="15">
        <f>VLOOKUP(M1276,[2]Sheet1!B$2:C$1721,2,0)</f>
        <v>129</v>
      </c>
      <c r="P1276" s="16" t="str">
        <f t="shared" si="57"/>
        <v>sama</v>
      </c>
      <c r="X1276" t="s">
        <v>9637</v>
      </c>
      <c r="Y1276">
        <v>6</v>
      </c>
      <c r="Z1276">
        <v>6</v>
      </c>
      <c r="AA1276" t="str">
        <f t="shared" si="58"/>
        <v>SAMA</v>
      </c>
      <c r="AC1276" t="s">
        <v>15915</v>
      </c>
      <c r="AD1276">
        <f>VLOOKUP(AC1276,$J$3:$K$1324,2,0)</f>
        <v>56</v>
      </c>
      <c r="AE1276" s="11">
        <f t="shared" si="59"/>
        <v>56</v>
      </c>
    </row>
    <row r="1277" spans="9:31" x14ac:dyDescent="0.25">
      <c r="I1277" t="s">
        <v>7057</v>
      </c>
      <c r="J1277" t="s">
        <v>16437</v>
      </c>
      <c r="K1277">
        <v>336</v>
      </c>
      <c r="L1277" t="e">
        <f>VLOOKUP(J1277,'[1]stockopname_master_item (11)'!B$2:C$3427,2,0)</f>
        <v>#N/A</v>
      </c>
      <c r="M1277" s="14" t="s">
        <v>9860</v>
      </c>
      <c r="N1277" s="15">
        <v>129</v>
      </c>
      <c r="O1277" s="15">
        <f>VLOOKUP(M1277,[2]Sheet1!B$2:C$1721,2,0)</f>
        <v>129</v>
      </c>
      <c r="P1277" s="16" t="str">
        <f t="shared" si="57"/>
        <v>sama</v>
      </c>
      <c r="X1277" t="s">
        <v>9639</v>
      </c>
      <c r="Y1277">
        <v>4</v>
      </c>
      <c r="Z1277">
        <v>4</v>
      </c>
      <c r="AA1277" t="str">
        <f t="shared" si="58"/>
        <v>SAMA</v>
      </c>
      <c r="AC1277" t="s">
        <v>15916</v>
      </c>
      <c r="AD1277">
        <f>VLOOKUP(AC1277,$J$3:$K$1324,2,0)</f>
        <v>120</v>
      </c>
      <c r="AE1277" s="11">
        <f t="shared" si="59"/>
        <v>120</v>
      </c>
    </row>
    <row r="1278" spans="9:31" x14ac:dyDescent="0.25">
      <c r="I1278" t="s">
        <v>13980</v>
      </c>
      <c r="J1278" t="s">
        <v>16438</v>
      </c>
      <c r="K1278">
        <v>371</v>
      </c>
      <c r="L1278" t="e">
        <f>VLOOKUP(J1278,'[1]stockopname_master_item (11)'!B$2:C$3427,2,0)</f>
        <v>#N/A</v>
      </c>
      <c r="M1278" s="14" t="s">
        <v>9854</v>
      </c>
      <c r="N1278" s="15">
        <v>52</v>
      </c>
      <c r="O1278" s="15">
        <f>VLOOKUP(M1278,[2]Sheet1!B$2:C$1721,2,0)</f>
        <v>52</v>
      </c>
      <c r="P1278" s="16" t="str">
        <f t="shared" si="57"/>
        <v>sama</v>
      </c>
      <c r="X1278" t="s">
        <v>9662</v>
      </c>
      <c r="Y1278">
        <v>7</v>
      </c>
      <c r="Z1278">
        <v>7</v>
      </c>
      <c r="AA1278" t="str">
        <f t="shared" si="58"/>
        <v>SAMA</v>
      </c>
      <c r="AC1278" t="s">
        <v>15924</v>
      </c>
      <c r="AD1278" t="e">
        <f>VLOOKUP(AC1278,$J$3:$K$1324,2,0)</f>
        <v>#N/A</v>
      </c>
      <c r="AE1278" s="11" t="str">
        <f t="shared" si="59"/>
        <v>0</v>
      </c>
    </row>
    <row r="1279" spans="9:31" x14ac:dyDescent="0.25">
      <c r="I1279" t="s">
        <v>7065</v>
      </c>
      <c r="J1279" t="s">
        <v>16441</v>
      </c>
      <c r="K1279">
        <v>792</v>
      </c>
      <c r="L1279" t="e">
        <f>VLOOKUP(J1279,'[1]stockopname_master_item (11)'!B$2:C$3427,2,0)</f>
        <v>#N/A</v>
      </c>
      <c r="M1279" s="14" t="s">
        <v>14136</v>
      </c>
      <c r="N1279" s="15">
        <v>545</v>
      </c>
      <c r="O1279" s="15">
        <f>VLOOKUP(M1279,[2]Sheet1!B$2:C$1721,2,0)</f>
        <v>545</v>
      </c>
      <c r="P1279" s="16" t="str">
        <f t="shared" si="57"/>
        <v>sama</v>
      </c>
      <c r="X1279" t="s">
        <v>9664</v>
      </c>
      <c r="Y1279">
        <v>14</v>
      </c>
      <c r="Z1279">
        <v>14</v>
      </c>
      <c r="AA1279" t="str">
        <f t="shared" si="58"/>
        <v>SAMA</v>
      </c>
      <c r="AC1279" t="s">
        <v>15927</v>
      </c>
      <c r="AD1279" t="e">
        <f>VLOOKUP(AC1279,$J$3:$K$1324,2,0)</f>
        <v>#N/A</v>
      </c>
      <c r="AE1279" s="11" t="str">
        <f t="shared" si="59"/>
        <v>0</v>
      </c>
    </row>
    <row r="1280" spans="9:31" x14ac:dyDescent="0.25">
      <c r="I1280" t="s">
        <v>7065</v>
      </c>
      <c r="J1280" t="s">
        <v>16442</v>
      </c>
      <c r="K1280">
        <v>11</v>
      </c>
      <c r="L1280" t="e">
        <f>VLOOKUP(J1280,'[1]stockopname_master_item (11)'!B$2:C$3427,2,0)</f>
        <v>#N/A</v>
      </c>
      <c r="M1280" s="14" t="s">
        <v>14137</v>
      </c>
      <c r="N1280" s="15">
        <v>7779</v>
      </c>
      <c r="O1280" s="15">
        <f>VLOOKUP(M1280,[2]Sheet1!B$2:C$1721,2,0)</f>
        <v>7779</v>
      </c>
      <c r="P1280" s="16" t="str">
        <f t="shared" si="57"/>
        <v>sama</v>
      </c>
      <c r="X1280" t="s">
        <v>9666</v>
      </c>
      <c r="Y1280">
        <v>15</v>
      </c>
      <c r="Z1280">
        <v>15</v>
      </c>
      <c r="AA1280" t="str">
        <f t="shared" si="58"/>
        <v>SAMA</v>
      </c>
      <c r="AC1280" t="s">
        <v>15928</v>
      </c>
      <c r="AD1280" t="e">
        <f>VLOOKUP(AC1280,$J$3:$K$1324,2,0)</f>
        <v>#N/A</v>
      </c>
      <c r="AE1280" s="11" t="str">
        <f t="shared" si="59"/>
        <v>0</v>
      </c>
    </row>
    <row r="1281" spans="9:31" x14ac:dyDescent="0.25">
      <c r="I1281" t="s">
        <v>13981</v>
      </c>
      <c r="J1281" t="s">
        <v>16443</v>
      </c>
      <c r="K1281">
        <v>680</v>
      </c>
      <c r="L1281" t="e">
        <f>VLOOKUP(J1281,'[1]stockopname_master_item (11)'!B$2:C$3427,2,0)</f>
        <v>#N/A</v>
      </c>
      <c r="M1281" s="14" t="s">
        <v>1318</v>
      </c>
      <c r="N1281" s="15">
        <v>80</v>
      </c>
      <c r="O1281" s="15">
        <f>VLOOKUP(M1281,[2]Sheet1!B$2:C$1721,2,0)</f>
        <v>80</v>
      </c>
      <c r="P1281" s="16" t="str">
        <f t="shared" si="57"/>
        <v>sama</v>
      </c>
      <c r="X1281" t="s">
        <v>9668</v>
      </c>
      <c r="Y1281">
        <v>7</v>
      </c>
      <c r="Z1281">
        <v>7</v>
      </c>
      <c r="AA1281" t="str">
        <f t="shared" si="58"/>
        <v>SAMA</v>
      </c>
      <c r="AC1281" t="s">
        <v>15929</v>
      </c>
      <c r="AD1281" t="e">
        <f>VLOOKUP(AC1281,$J$3:$K$1324,2,0)</f>
        <v>#N/A</v>
      </c>
      <c r="AE1281" s="11" t="str">
        <f t="shared" si="59"/>
        <v>0</v>
      </c>
    </row>
    <row r="1282" spans="9:31" x14ac:dyDescent="0.25">
      <c r="I1282" t="s">
        <v>7073</v>
      </c>
      <c r="J1282" t="s">
        <v>16444</v>
      </c>
      <c r="K1282">
        <v>880</v>
      </c>
      <c r="L1282" t="e">
        <f>VLOOKUP(J1282,'[1]stockopname_master_item (11)'!B$2:C$3427,2,0)</f>
        <v>#N/A</v>
      </c>
      <c r="M1282" s="14" t="s">
        <v>13551</v>
      </c>
      <c r="N1282" s="15">
        <v>1595</v>
      </c>
      <c r="O1282" s="15">
        <f>VLOOKUP(M1282,[2]Sheet1!B$2:C$1721,2,0)</f>
        <v>1595</v>
      </c>
      <c r="P1282" s="16" t="str">
        <f t="shared" si="57"/>
        <v>sama</v>
      </c>
      <c r="X1282" t="s">
        <v>9684</v>
      </c>
      <c r="Y1282">
        <v>133</v>
      </c>
      <c r="Z1282">
        <v>133</v>
      </c>
      <c r="AA1282" t="str">
        <f t="shared" si="58"/>
        <v>SAMA</v>
      </c>
      <c r="AC1282" t="s">
        <v>15930</v>
      </c>
      <c r="AD1282">
        <f>VLOOKUP(AC1282,$J$3:$K$1324,2,0)</f>
        <v>13131</v>
      </c>
      <c r="AE1282" s="11">
        <f t="shared" si="59"/>
        <v>13131</v>
      </c>
    </row>
    <row r="1283" spans="9:31" x14ac:dyDescent="0.25">
      <c r="I1283" t="s">
        <v>7073</v>
      </c>
      <c r="J1283" t="s">
        <v>16445</v>
      </c>
      <c r="K1283">
        <v>1000</v>
      </c>
      <c r="L1283" t="e">
        <f>VLOOKUP(J1283,'[1]stockopname_master_item (11)'!B$2:C$3427,2,0)</f>
        <v>#N/A</v>
      </c>
      <c r="M1283" s="14" t="s">
        <v>1322</v>
      </c>
      <c r="N1283" s="15">
        <v>9</v>
      </c>
      <c r="O1283" s="15">
        <f>VLOOKUP(M1283,[2]Sheet1!B$2:C$1721,2,0)</f>
        <v>9</v>
      </c>
      <c r="P1283" s="16" t="str">
        <f t="shared" si="57"/>
        <v>sama</v>
      </c>
      <c r="X1283" t="s">
        <v>9689</v>
      </c>
      <c r="Y1283">
        <v>965</v>
      </c>
      <c r="Z1283">
        <v>965</v>
      </c>
      <c r="AA1283" t="str">
        <f t="shared" si="58"/>
        <v>SAMA</v>
      </c>
      <c r="AC1283" t="s">
        <v>15931</v>
      </c>
      <c r="AD1283" t="e">
        <f>VLOOKUP(AC1283,$J$3:$K$1324,2,0)</f>
        <v>#N/A</v>
      </c>
      <c r="AE1283" s="11" t="str">
        <f t="shared" si="59"/>
        <v>0</v>
      </c>
    </row>
    <row r="1284" spans="9:31" x14ac:dyDescent="0.25">
      <c r="I1284" t="s">
        <v>7075</v>
      </c>
      <c r="J1284" t="s">
        <v>16446</v>
      </c>
      <c r="K1284">
        <v>916</v>
      </c>
      <c r="L1284" t="e">
        <f>VLOOKUP(J1284,'[1]stockopname_master_item (11)'!B$2:C$3427,2,0)</f>
        <v>#N/A</v>
      </c>
      <c r="M1284" s="14" t="s">
        <v>13387</v>
      </c>
      <c r="N1284" s="15">
        <v>1561</v>
      </c>
      <c r="O1284" s="15">
        <f>VLOOKUP(M1284,[2]Sheet1!B$2:C$1721,2,0)</f>
        <v>1561</v>
      </c>
      <c r="P1284" s="16" t="str">
        <f t="shared" ref="P1284:P1324" si="60">IF(O1284-N1284=0,"sama","tidak")</f>
        <v>sama</v>
      </c>
      <c r="X1284" t="s">
        <v>9699</v>
      </c>
      <c r="Y1284">
        <v>455</v>
      </c>
      <c r="Z1284">
        <v>455</v>
      </c>
      <c r="AA1284" t="str">
        <f t="shared" ref="AA1284:AA1324" si="61">IF(Y1284-Z1284=0,"SAMA","TIDAK")</f>
        <v>SAMA</v>
      </c>
      <c r="AC1284" t="s">
        <v>15932</v>
      </c>
      <c r="AD1284" t="e">
        <f>VLOOKUP(AC1284,$J$3:$K$1324,2,0)</f>
        <v>#N/A</v>
      </c>
      <c r="AE1284" s="11" t="str">
        <f t="shared" ref="AE1284:AE1324" si="62">IF(ISNA(AD1284),"0",AD1284)</f>
        <v>0</v>
      </c>
    </row>
    <row r="1285" spans="9:31" x14ac:dyDescent="0.25">
      <c r="I1285" t="s">
        <v>7079</v>
      </c>
      <c r="J1285" t="s">
        <v>16447</v>
      </c>
      <c r="K1285">
        <v>832</v>
      </c>
      <c r="L1285" t="e">
        <f>VLOOKUP(J1285,'[1]stockopname_master_item (11)'!B$2:C$3427,2,0)</f>
        <v>#N/A</v>
      </c>
      <c r="M1285" s="14" t="s">
        <v>9015</v>
      </c>
      <c r="N1285" s="15">
        <v>4850</v>
      </c>
      <c r="O1285" s="15">
        <f>VLOOKUP(M1285,[2]Sheet1!B$2:C$1721,2,0)</f>
        <v>4850</v>
      </c>
      <c r="P1285" s="16" t="str">
        <f t="shared" si="60"/>
        <v>sama</v>
      </c>
      <c r="X1285" t="s">
        <v>9703</v>
      </c>
      <c r="Y1285">
        <v>921</v>
      </c>
      <c r="Z1285">
        <v>921</v>
      </c>
      <c r="AA1285" t="str">
        <f t="shared" si="61"/>
        <v>SAMA</v>
      </c>
      <c r="AC1285" t="s">
        <v>15933</v>
      </c>
      <c r="AD1285" t="e">
        <f>VLOOKUP(AC1285,$J$3:$K$1324,2,0)</f>
        <v>#N/A</v>
      </c>
      <c r="AE1285" s="11" t="str">
        <f t="shared" si="62"/>
        <v>0</v>
      </c>
    </row>
    <row r="1286" spans="9:31" x14ac:dyDescent="0.25">
      <c r="I1286" t="s">
        <v>13982</v>
      </c>
      <c r="J1286" t="s">
        <v>16449</v>
      </c>
      <c r="K1286">
        <v>683</v>
      </c>
      <c r="L1286" t="e">
        <f>VLOOKUP(J1286,'[1]stockopname_master_item (11)'!B$2:C$3427,2,0)</f>
        <v>#N/A</v>
      </c>
      <c r="M1286" s="14" t="s">
        <v>1328</v>
      </c>
      <c r="N1286" s="15">
        <v>1</v>
      </c>
      <c r="O1286" s="15">
        <f>VLOOKUP(M1286,[2]Sheet1!B$2:C$1721,2,0)</f>
        <v>1</v>
      </c>
      <c r="P1286" s="16" t="str">
        <f t="shared" si="60"/>
        <v>sama</v>
      </c>
      <c r="X1286" t="s">
        <v>9708</v>
      </c>
      <c r="Y1286">
        <v>101</v>
      </c>
      <c r="Z1286">
        <v>101</v>
      </c>
      <c r="AA1286" t="str">
        <f t="shared" si="61"/>
        <v>SAMA</v>
      </c>
      <c r="AC1286" t="s">
        <v>15934</v>
      </c>
      <c r="AD1286">
        <f>VLOOKUP(AC1286,$J$3:$K$1324,2,0)</f>
        <v>3</v>
      </c>
      <c r="AE1286" s="11">
        <f t="shared" si="62"/>
        <v>3</v>
      </c>
    </row>
    <row r="1287" spans="9:31" x14ac:dyDescent="0.25">
      <c r="I1287" t="s">
        <v>7085</v>
      </c>
      <c r="J1287" t="s">
        <v>16450</v>
      </c>
      <c r="K1287">
        <v>4661</v>
      </c>
      <c r="L1287" t="e">
        <f>VLOOKUP(J1287,'[1]stockopname_master_item (11)'!B$2:C$3427,2,0)</f>
        <v>#N/A</v>
      </c>
      <c r="M1287" s="14" t="s">
        <v>9031</v>
      </c>
      <c r="N1287" s="15">
        <v>989</v>
      </c>
      <c r="O1287" s="15">
        <f>VLOOKUP(M1287,[2]Sheet1!B$2:C$1721,2,0)</f>
        <v>989</v>
      </c>
      <c r="P1287" s="16" t="str">
        <f t="shared" si="60"/>
        <v>sama</v>
      </c>
      <c r="X1287" t="s">
        <v>9710</v>
      </c>
      <c r="Y1287">
        <v>1353</v>
      </c>
      <c r="Z1287">
        <v>1353</v>
      </c>
      <c r="AA1287" t="str">
        <f t="shared" si="61"/>
        <v>SAMA</v>
      </c>
      <c r="AC1287" t="s">
        <v>15935</v>
      </c>
      <c r="AD1287">
        <f>VLOOKUP(AC1287,$J$3:$K$1324,2,0)</f>
        <v>6620</v>
      </c>
      <c r="AE1287" s="11">
        <f t="shared" si="62"/>
        <v>6620</v>
      </c>
    </row>
    <row r="1288" spans="9:31" x14ac:dyDescent="0.25">
      <c r="I1288" t="s">
        <v>7094</v>
      </c>
      <c r="J1288" t="s">
        <v>16451</v>
      </c>
      <c r="K1288">
        <v>162</v>
      </c>
      <c r="L1288" t="e">
        <f>VLOOKUP(J1288,'[1]stockopname_master_item (11)'!B$2:C$3427,2,0)</f>
        <v>#N/A</v>
      </c>
      <c r="M1288" s="14" t="s">
        <v>9035</v>
      </c>
      <c r="N1288" s="15">
        <v>125</v>
      </c>
      <c r="O1288" s="15">
        <f>VLOOKUP(M1288,[2]Sheet1!B$2:C$1721,2,0)</f>
        <v>125</v>
      </c>
      <c r="P1288" s="16" t="str">
        <f t="shared" si="60"/>
        <v>sama</v>
      </c>
      <c r="X1288" t="s">
        <v>9712</v>
      </c>
      <c r="Y1288">
        <v>2</v>
      </c>
      <c r="Z1288">
        <v>2</v>
      </c>
      <c r="AA1288" t="str">
        <f t="shared" si="61"/>
        <v>SAMA</v>
      </c>
      <c r="AC1288" t="s">
        <v>14314</v>
      </c>
      <c r="AD1288">
        <f>VLOOKUP(AC1288,$J$3:$K$1324,2,0)</f>
        <v>6</v>
      </c>
      <c r="AE1288" s="11">
        <f t="shared" si="62"/>
        <v>6</v>
      </c>
    </row>
    <row r="1289" spans="9:31" x14ac:dyDescent="0.25">
      <c r="I1289" t="s">
        <v>7103</v>
      </c>
      <c r="J1289" t="s">
        <v>16453</v>
      </c>
      <c r="K1289">
        <v>670</v>
      </c>
      <c r="L1289" t="e">
        <f>VLOOKUP(J1289,'[1]stockopname_master_item (11)'!B$2:C$3427,2,0)</f>
        <v>#N/A</v>
      </c>
      <c r="M1289" s="14" t="s">
        <v>9043</v>
      </c>
      <c r="N1289" s="15">
        <v>49</v>
      </c>
      <c r="O1289" s="15">
        <f>VLOOKUP(M1289,[2]Sheet1!B$2:C$1721,2,0)</f>
        <v>49</v>
      </c>
      <c r="P1289" s="16" t="str">
        <f t="shared" si="60"/>
        <v>sama</v>
      </c>
      <c r="X1289" t="s">
        <v>9718</v>
      </c>
      <c r="Y1289">
        <v>254</v>
      </c>
      <c r="Z1289">
        <v>254</v>
      </c>
      <c r="AA1289" t="str">
        <f t="shared" si="61"/>
        <v>SAMA</v>
      </c>
      <c r="AC1289" t="s">
        <v>14315</v>
      </c>
      <c r="AD1289">
        <f>VLOOKUP(AC1289,$J$3:$K$1324,2,0)</f>
        <v>5</v>
      </c>
      <c r="AE1289" s="11">
        <f t="shared" si="62"/>
        <v>5</v>
      </c>
    </row>
    <row r="1290" spans="9:31" x14ac:dyDescent="0.25">
      <c r="I1290" t="s">
        <v>7103</v>
      </c>
      <c r="J1290" t="s">
        <v>16454</v>
      </c>
      <c r="K1290">
        <v>25</v>
      </c>
      <c r="L1290" t="e">
        <f>VLOOKUP(J1290,'[1]stockopname_master_item (11)'!B$2:C$3427,2,0)</f>
        <v>#N/A</v>
      </c>
      <c r="M1290" s="14" t="s">
        <v>14150</v>
      </c>
      <c r="N1290" s="15">
        <v>90</v>
      </c>
      <c r="O1290" s="15">
        <f>VLOOKUP(M1290,[2]Sheet1!B$2:C$1721,2,0)</f>
        <v>90</v>
      </c>
      <c r="P1290" s="16" t="str">
        <f t="shared" si="60"/>
        <v>sama</v>
      </c>
      <c r="X1290" t="s">
        <v>9720</v>
      </c>
      <c r="Y1290">
        <v>410</v>
      </c>
      <c r="Z1290">
        <v>410</v>
      </c>
      <c r="AA1290" t="str">
        <f t="shared" si="61"/>
        <v>SAMA</v>
      </c>
      <c r="AC1290" t="s">
        <v>14317</v>
      </c>
      <c r="AD1290">
        <f>VLOOKUP(AC1290,$J$3:$K$1324,2,0)</f>
        <v>54</v>
      </c>
      <c r="AE1290" s="11">
        <f t="shared" si="62"/>
        <v>54</v>
      </c>
    </row>
    <row r="1291" spans="9:31" x14ac:dyDescent="0.25">
      <c r="I1291" t="s">
        <v>1623</v>
      </c>
      <c r="J1291" t="s">
        <v>16460</v>
      </c>
      <c r="K1291">
        <v>4280</v>
      </c>
      <c r="L1291" t="e">
        <f>VLOOKUP(J1291,'[1]stockopname_master_item (11)'!B$2:C$3427,2,0)</f>
        <v>#N/A</v>
      </c>
      <c r="M1291" s="14" t="s">
        <v>1330</v>
      </c>
      <c r="N1291" s="15">
        <v>396</v>
      </c>
      <c r="O1291" s="15">
        <f>VLOOKUP(M1291,[2]Sheet1!B$2:C$1721,2,0)</f>
        <v>396</v>
      </c>
      <c r="P1291" s="16" t="str">
        <f t="shared" si="60"/>
        <v>sama</v>
      </c>
      <c r="X1291" t="s">
        <v>9722</v>
      </c>
      <c r="Y1291">
        <v>166</v>
      </c>
      <c r="Z1291">
        <v>166</v>
      </c>
      <c r="AA1291" t="str">
        <f t="shared" si="61"/>
        <v>SAMA</v>
      </c>
      <c r="AC1291" t="s">
        <v>14319</v>
      </c>
      <c r="AD1291">
        <f>VLOOKUP(AC1291,$J$3:$K$1324,2,0)</f>
        <v>40</v>
      </c>
      <c r="AE1291" s="11">
        <f t="shared" si="62"/>
        <v>40</v>
      </c>
    </row>
    <row r="1292" spans="9:31" x14ac:dyDescent="0.25">
      <c r="I1292" t="s">
        <v>1623</v>
      </c>
      <c r="J1292" t="s">
        <v>16461</v>
      </c>
      <c r="K1292">
        <v>1</v>
      </c>
      <c r="L1292" t="e">
        <f>VLOOKUP(J1292,'[1]stockopname_master_item (11)'!B$2:C$3427,2,0)</f>
        <v>#N/A</v>
      </c>
      <c r="M1292" s="14" t="s">
        <v>9045</v>
      </c>
      <c r="N1292" s="15">
        <v>2000</v>
      </c>
      <c r="O1292" s="15">
        <f>VLOOKUP(M1292,[2]Sheet1!B$2:C$1721,2,0)</f>
        <v>2000</v>
      </c>
      <c r="P1292" s="16" t="str">
        <f t="shared" si="60"/>
        <v>sama</v>
      </c>
      <c r="X1292" t="s">
        <v>9724</v>
      </c>
      <c r="Y1292">
        <v>97</v>
      </c>
      <c r="Z1292">
        <v>97</v>
      </c>
      <c r="AA1292" t="str">
        <f t="shared" si="61"/>
        <v>SAMA</v>
      </c>
      <c r="AC1292" t="s">
        <v>14316</v>
      </c>
      <c r="AD1292">
        <f>VLOOKUP(AC1292,$J$3:$K$1324,2,0)</f>
        <v>951</v>
      </c>
      <c r="AE1292" s="11">
        <f t="shared" si="62"/>
        <v>951</v>
      </c>
    </row>
    <row r="1293" spans="9:31" x14ac:dyDescent="0.25">
      <c r="I1293" t="s">
        <v>13983</v>
      </c>
      <c r="J1293" t="s">
        <v>16469</v>
      </c>
      <c r="K1293">
        <v>2135</v>
      </c>
      <c r="L1293" t="e">
        <f>VLOOKUP(J1293,'[1]stockopname_master_item (11)'!B$2:C$3427,2,0)</f>
        <v>#N/A</v>
      </c>
      <c r="M1293" s="14" t="s">
        <v>1814</v>
      </c>
      <c r="N1293" s="15">
        <v>255</v>
      </c>
      <c r="O1293" s="15">
        <f>VLOOKUP(M1293,[2]Sheet1!B$2:C$1721,2,0)</f>
        <v>255</v>
      </c>
      <c r="P1293" s="16" t="str">
        <f t="shared" si="60"/>
        <v>sama</v>
      </c>
      <c r="X1293" t="s">
        <v>9728</v>
      </c>
      <c r="Y1293">
        <v>53</v>
      </c>
      <c r="Z1293">
        <v>53</v>
      </c>
      <c r="AA1293" t="str">
        <f t="shared" si="61"/>
        <v>SAMA</v>
      </c>
      <c r="AC1293" t="s">
        <v>14318</v>
      </c>
      <c r="AD1293">
        <f>VLOOKUP(AC1293,$J$3:$K$1324,2,0)</f>
        <v>80</v>
      </c>
      <c r="AE1293" s="11">
        <f t="shared" si="62"/>
        <v>80</v>
      </c>
    </row>
    <row r="1294" spans="9:31" x14ac:dyDescent="0.25">
      <c r="I1294" t="s">
        <v>13983</v>
      </c>
      <c r="J1294" t="s">
        <v>16470</v>
      </c>
      <c r="K1294">
        <v>1440</v>
      </c>
      <c r="L1294" t="e">
        <f>VLOOKUP(J1294,'[1]stockopname_master_item (11)'!B$2:C$3427,2,0)</f>
        <v>#N/A</v>
      </c>
      <c r="M1294" s="14" t="s">
        <v>9090</v>
      </c>
      <c r="N1294" s="15">
        <v>175</v>
      </c>
      <c r="O1294" s="15">
        <f>VLOOKUP(M1294,[2]Sheet1!B$2:C$1721,2,0)</f>
        <v>175</v>
      </c>
      <c r="P1294" s="16" t="str">
        <f t="shared" si="60"/>
        <v>sama</v>
      </c>
      <c r="X1294" t="s">
        <v>9730</v>
      </c>
      <c r="Y1294">
        <v>25</v>
      </c>
      <c r="Z1294">
        <v>25</v>
      </c>
      <c r="AA1294" t="str">
        <f t="shared" si="61"/>
        <v>SAMA</v>
      </c>
      <c r="AC1294" t="s">
        <v>15937</v>
      </c>
      <c r="AD1294">
        <f>VLOOKUP(AC1294,$J$3:$K$1324,2,0)</f>
        <v>846</v>
      </c>
      <c r="AE1294" s="11">
        <f t="shared" si="62"/>
        <v>846</v>
      </c>
    </row>
    <row r="1295" spans="9:31" x14ac:dyDescent="0.25">
      <c r="I1295" t="s">
        <v>12215</v>
      </c>
      <c r="J1295" t="s">
        <v>16479</v>
      </c>
      <c r="K1295">
        <v>5280</v>
      </c>
      <c r="L1295" t="e">
        <f>VLOOKUP(J1295,'[1]stockopname_master_item (11)'!B$2:C$3427,2,0)</f>
        <v>#N/A</v>
      </c>
      <c r="M1295" s="14" t="s">
        <v>9098</v>
      </c>
      <c r="N1295" s="15">
        <v>131200</v>
      </c>
      <c r="O1295" s="15">
        <f>VLOOKUP(M1295,[2]Sheet1!B$2:C$1721,2,0)</f>
        <v>131200</v>
      </c>
      <c r="P1295" s="16" t="str">
        <f t="shared" si="60"/>
        <v>sama</v>
      </c>
      <c r="X1295" t="s">
        <v>9732</v>
      </c>
      <c r="Y1295">
        <v>20</v>
      </c>
      <c r="Z1295">
        <v>20</v>
      </c>
      <c r="AA1295" t="str">
        <f t="shared" si="61"/>
        <v>SAMA</v>
      </c>
      <c r="AC1295" t="s">
        <v>15939</v>
      </c>
      <c r="AD1295">
        <f>VLOOKUP(AC1295,$J$3:$K$1324,2,0)</f>
        <v>330</v>
      </c>
      <c r="AE1295" s="11">
        <f t="shared" si="62"/>
        <v>330</v>
      </c>
    </row>
    <row r="1296" spans="9:31" x14ac:dyDescent="0.25">
      <c r="I1296" t="s">
        <v>13987</v>
      </c>
      <c r="J1296" t="s">
        <v>16483</v>
      </c>
      <c r="K1296">
        <v>400</v>
      </c>
      <c r="L1296" t="e">
        <f>VLOOKUP(J1296,'[1]stockopname_master_item (11)'!B$2:C$3427,2,0)</f>
        <v>#N/A</v>
      </c>
      <c r="M1296" s="14" t="s">
        <v>1333</v>
      </c>
      <c r="N1296" s="15">
        <v>34600</v>
      </c>
      <c r="O1296" s="15">
        <f>VLOOKUP(M1296,[2]Sheet1!B$2:C$1721,2,0)</f>
        <v>34600</v>
      </c>
      <c r="P1296" s="16" t="str">
        <f t="shared" si="60"/>
        <v>sama</v>
      </c>
      <c r="X1296" t="s">
        <v>9734</v>
      </c>
      <c r="Y1296">
        <v>22</v>
      </c>
      <c r="Z1296">
        <v>22</v>
      </c>
      <c r="AA1296" t="str">
        <f t="shared" si="61"/>
        <v>SAMA</v>
      </c>
      <c r="AC1296" t="s">
        <v>15938</v>
      </c>
      <c r="AD1296">
        <f>VLOOKUP(AC1296,$J$3:$K$1324,2,0)</f>
        <v>53</v>
      </c>
      <c r="AE1296" s="11">
        <f t="shared" si="62"/>
        <v>53</v>
      </c>
    </row>
    <row r="1297" spans="9:31" x14ac:dyDescent="0.25">
      <c r="I1297" t="s">
        <v>13988</v>
      </c>
      <c r="J1297" t="s">
        <v>16485</v>
      </c>
      <c r="K1297">
        <v>5</v>
      </c>
      <c r="L1297" t="e">
        <f>VLOOKUP(J1297,'[1]stockopname_master_item (11)'!B$2:C$3427,2,0)</f>
        <v>#N/A</v>
      </c>
      <c r="M1297" s="14" t="s">
        <v>9120</v>
      </c>
      <c r="N1297" s="15">
        <v>9255</v>
      </c>
      <c r="O1297" s="15">
        <f>VLOOKUP(M1297,[2]Sheet1!B$2:C$1721,2,0)</f>
        <v>9255</v>
      </c>
      <c r="P1297" s="16" t="str">
        <f t="shared" si="60"/>
        <v>sama</v>
      </c>
      <c r="X1297" t="s">
        <v>9736</v>
      </c>
      <c r="Y1297">
        <v>14</v>
      </c>
      <c r="Z1297">
        <v>14</v>
      </c>
      <c r="AA1297" t="str">
        <f t="shared" si="61"/>
        <v>SAMA</v>
      </c>
      <c r="AC1297" t="s">
        <v>15962</v>
      </c>
      <c r="AD1297" t="e">
        <f>VLOOKUP(AC1297,$J$3:$K$1324,2,0)</f>
        <v>#N/A</v>
      </c>
      <c r="AE1297" s="11" t="str">
        <f t="shared" si="62"/>
        <v>0</v>
      </c>
    </row>
    <row r="1298" spans="9:31" x14ac:dyDescent="0.25">
      <c r="I1298" t="s">
        <v>7177</v>
      </c>
      <c r="J1298" t="s">
        <v>16486</v>
      </c>
      <c r="K1298">
        <v>16</v>
      </c>
      <c r="L1298" t="e">
        <f>VLOOKUP(J1298,'[1]stockopname_master_item (11)'!B$2:C$3427,2,0)</f>
        <v>#N/A</v>
      </c>
      <c r="M1298" s="14" t="s">
        <v>13552</v>
      </c>
      <c r="N1298" s="15">
        <v>48</v>
      </c>
      <c r="O1298" s="15">
        <f>VLOOKUP(M1298,[2]Sheet1!B$2:C$1721,2,0)</f>
        <v>48</v>
      </c>
      <c r="P1298" s="16" t="str">
        <f t="shared" si="60"/>
        <v>sama</v>
      </c>
      <c r="X1298" t="s">
        <v>9738</v>
      </c>
      <c r="Y1298">
        <v>15</v>
      </c>
      <c r="Z1298">
        <v>15</v>
      </c>
      <c r="AA1298" t="str">
        <f t="shared" si="61"/>
        <v>SAMA</v>
      </c>
      <c r="AC1298" t="s">
        <v>15960</v>
      </c>
      <c r="AD1298" t="e">
        <f>VLOOKUP(AC1298,$J$3:$K$1324,2,0)</f>
        <v>#N/A</v>
      </c>
      <c r="AE1298" s="11" t="str">
        <f t="shared" si="62"/>
        <v>0</v>
      </c>
    </row>
    <row r="1299" spans="9:31" x14ac:dyDescent="0.25">
      <c r="I1299" t="s">
        <v>7191</v>
      </c>
      <c r="J1299" t="s">
        <v>16488</v>
      </c>
      <c r="K1299">
        <v>9</v>
      </c>
      <c r="L1299" t="e">
        <f>VLOOKUP(J1299,'[1]stockopname_master_item (11)'!B$2:C$3427,2,0)</f>
        <v>#N/A</v>
      </c>
      <c r="M1299" s="14" t="s">
        <v>1340</v>
      </c>
      <c r="N1299" s="15">
        <v>36</v>
      </c>
      <c r="O1299" s="15">
        <f>VLOOKUP(M1299,[2]Sheet1!B$2:C$1721,2,0)</f>
        <v>36</v>
      </c>
      <c r="P1299" s="16" t="str">
        <f t="shared" si="60"/>
        <v>sama</v>
      </c>
      <c r="X1299" t="s">
        <v>9780</v>
      </c>
      <c r="Y1299">
        <v>20</v>
      </c>
      <c r="Z1299">
        <v>20</v>
      </c>
      <c r="AA1299" t="str">
        <f t="shared" si="61"/>
        <v>SAMA</v>
      </c>
      <c r="AC1299" t="s">
        <v>15958</v>
      </c>
      <c r="AD1299" t="e">
        <f>VLOOKUP(AC1299,$J$3:$K$1324,2,0)</f>
        <v>#N/A</v>
      </c>
      <c r="AE1299" s="11" t="str">
        <f t="shared" si="62"/>
        <v>0</v>
      </c>
    </row>
    <row r="1300" spans="9:31" x14ac:dyDescent="0.25">
      <c r="I1300" t="s">
        <v>7193</v>
      </c>
      <c r="J1300" t="s">
        <v>16489</v>
      </c>
      <c r="K1300">
        <v>15</v>
      </c>
      <c r="L1300" t="e">
        <f>VLOOKUP(J1300,'[1]stockopname_master_item (11)'!B$2:C$3427,2,0)</f>
        <v>#N/A</v>
      </c>
      <c r="M1300" s="14" t="s">
        <v>14153</v>
      </c>
      <c r="N1300" s="15">
        <v>680</v>
      </c>
      <c r="O1300" s="15">
        <f>VLOOKUP(M1300,[2]Sheet1!B$2:C$1721,2,0)</f>
        <v>680</v>
      </c>
      <c r="P1300" s="16" t="str">
        <f t="shared" si="60"/>
        <v>sama</v>
      </c>
      <c r="X1300" t="s">
        <v>9782</v>
      </c>
      <c r="Y1300">
        <v>92</v>
      </c>
      <c r="Z1300">
        <v>92</v>
      </c>
      <c r="AA1300" t="str">
        <f t="shared" si="61"/>
        <v>SAMA</v>
      </c>
      <c r="AC1300" t="s">
        <v>14320</v>
      </c>
      <c r="AD1300" t="e">
        <f>VLOOKUP(AC1300,$J$3:$K$1324,2,0)</f>
        <v>#N/A</v>
      </c>
      <c r="AE1300" s="11" t="str">
        <f t="shared" si="62"/>
        <v>0</v>
      </c>
    </row>
    <row r="1301" spans="9:31" x14ac:dyDescent="0.25">
      <c r="I1301" t="s">
        <v>13989</v>
      </c>
      <c r="J1301" t="s">
        <v>16490</v>
      </c>
      <c r="K1301">
        <v>732</v>
      </c>
      <c r="L1301" t="e">
        <f>VLOOKUP(J1301,'[1]stockopname_master_item (11)'!B$2:C$3427,2,0)</f>
        <v>#N/A</v>
      </c>
      <c r="M1301" s="14" t="s">
        <v>14154</v>
      </c>
      <c r="N1301" s="15">
        <v>1989</v>
      </c>
      <c r="O1301" s="15">
        <f>VLOOKUP(M1301,[2]Sheet1!B$2:C$1721,2,0)</f>
        <v>1989</v>
      </c>
      <c r="P1301" s="16" t="str">
        <f t="shared" si="60"/>
        <v>sama</v>
      </c>
      <c r="X1301" t="s">
        <v>9788</v>
      </c>
      <c r="Y1301">
        <v>3</v>
      </c>
      <c r="Z1301">
        <v>3</v>
      </c>
      <c r="AA1301" t="str">
        <f t="shared" si="61"/>
        <v>SAMA</v>
      </c>
      <c r="AC1301" t="s">
        <v>15959</v>
      </c>
      <c r="AD1301">
        <f>VLOOKUP(AC1301,$J$3:$K$1324,2,0)</f>
        <v>3100</v>
      </c>
      <c r="AE1301" s="11">
        <f t="shared" si="62"/>
        <v>3100</v>
      </c>
    </row>
    <row r="1302" spans="9:31" x14ac:dyDescent="0.25">
      <c r="I1302" t="s">
        <v>13990</v>
      </c>
      <c r="J1302" t="s">
        <v>16491</v>
      </c>
      <c r="K1302">
        <v>72</v>
      </c>
      <c r="L1302" t="e">
        <f>VLOOKUP(J1302,'[1]stockopname_master_item (11)'!B$2:C$3427,2,0)</f>
        <v>#N/A</v>
      </c>
      <c r="M1302" s="14" t="s">
        <v>1343</v>
      </c>
      <c r="N1302" s="15">
        <v>5</v>
      </c>
      <c r="O1302" s="15">
        <f>VLOOKUP(M1302,[2]Sheet1!B$2:C$1721,2,0)</f>
        <v>5</v>
      </c>
      <c r="P1302" s="16" t="str">
        <f t="shared" si="60"/>
        <v>sama</v>
      </c>
      <c r="X1302" t="s">
        <v>9799</v>
      </c>
      <c r="Y1302">
        <v>14</v>
      </c>
      <c r="Z1302">
        <v>14</v>
      </c>
      <c r="AA1302" t="str">
        <f t="shared" si="61"/>
        <v>SAMA</v>
      </c>
      <c r="AC1302" t="s">
        <v>15963</v>
      </c>
      <c r="AD1302" t="e">
        <f>VLOOKUP(AC1302,$J$3:$K$1324,2,0)</f>
        <v>#N/A</v>
      </c>
      <c r="AE1302" s="11" t="str">
        <f t="shared" si="62"/>
        <v>0</v>
      </c>
    </row>
    <row r="1303" spans="9:31" x14ac:dyDescent="0.25">
      <c r="I1303" t="s">
        <v>13990</v>
      </c>
      <c r="J1303" t="s">
        <v>16492</v>
      </c>
      <c r="K1303">
        <v>600</v>
      </c>
      <c r="L1303" t="e">
        <f>VLOOKUP(J1303,'[1]stockopname_master_item (11)'!B$2:C$3427,2,0)</f>
        <v>#N/A</v>
      </c>
      <c r="M1303" s="14" t="s">
        <v>1345</v>
      </c>
      <c r="N1303" s="15">
        <v>34154</v>
      </c>
      <c r="O1303" s="15">
        <f>VLOOKUP(M1303,[2]Sheet1!B$2:C$1721,2,0)</f>
        <v>34154</v>
      </c>
      <c r="P1303" s="16" t="str">
        <f t="shared" si="60"/>
        <v>sama</v>
      </c>
      <c r="X1303" t="s">
        <v>9807</v>
      </c>
      <c r="Y1303">
        <v>40</v>
      </c>
      <c r="Z1303">
        <v>40</v>
      </c>
      <c r="AA1303" t="str">
        <f t="shared" si="61"/>
        <v>SAMA</v>
      </c>
      <c r="AC1303" t="s">
        <v>15957</v>
      </c>
      <c r="AD1303" t="e">
        <f>VLOOKUP(AC1303,$J$3:$K$1324,2,0)</f>
        <v>#N/A</v>
      </c>
      <c r="AE1303" s="11" t="str">
        <f t="shared" si="62"/>
        <v>0</v>
      </c>
    </row>
    <row r="1304" spans="9:31" x14ac:dyDescent="0.25">
      <c r="I1304" t="s">
        <v>13991</v>
      </c>
      <c r="J1304" t="s">
        <v>16493</v>
      </c>
      <c r="K1304">
        <v>10</v>
      </c>
      <c r="L1304" t="e">
        <f>VLOOKUP(J1304,'[1]stockopname_master_item (11)'!B$2:C$3427,2,0)</f>
        <v>#N/A</v>
      </c>
      <c r="M1304" s="14" t="s">
        <v>14160</v>
      </c>
      <c r="N1304" s="15">
        <v>472</v>
      </c>
      <c r="O1304" s="15">
        <f>VLOOKUP(M1304,[2]Sheet1!B$2:C$1721,2,0)</f>
        <v>472</v>
      </c>
      <c r="P1304" s="16" t="str">
        <f t="shared" si="60"/>
        <v>sama</v>
      </c>
      <c r="X1304" t="s">
        <v>9809</v>
      </c>
      <c r="Y1304">
        <v>20</v>
      </c>
      <c r="Z1304">
        <v>20</v>
      </c>
      <c r="AA1304" t="str">
        <f t="shared" si="61"/>
        <v>SAMA</v>
      </c>
      <c r="AC1304" t="s">
        <v>15961</v>
      </c>
      <c r="AD1304">
        <f>VLOOKUP(AC1304,$J$3:$K$1324,2,0)</f>
        <v>1315</v>
      </c>
      <c r="AE1304" s="11">
        <f t="shared" si="62"/>
        <v>1315</v>
      </c>
    </row>
    <row r="1305" spans="9:31" x14ac:dyDescent="0.25">
      <c r="I1305" t="s">
        <v>13991</v>
      </c>
      <c r="J1305" t="s">
        <v>16494</v>
      </c>
      <c r="K1305">
        <v>480</v>
      </c>
      <c r="L1305" t="e">
        <f>VLOOKUP(J1305,'[1]stockopname_master_item (11)'!B$2:C$3427,2,0)</f>
        <v>#N/A</v>
      </c>
      <c r="M1305" s="14" t="s">
        <v>14158</v>
      </c>
      <c r="N1305" s="15">
        <v>1380</v>
      </c>
      <c r="O1305" s="15">
        <f>VLOOKUP(M1305,[2]Sheet1!B$2:C$1721,2,0)</f>
        <v>1380</v>
      </c>
      <c r="P1305" s="16" t="str">
        <f t="shared" si="60"/>
        <v>sama</v>
      </c>
      <c r="X1305" t="s">
        <v>9811</v>
      </c>
      <c r="Y1305">
        <v>20</v>
      </c>
      <c r="Z1305">
        <v>20</v>
      </c>
      <c r="AA1305" t="str">
        <f t="shared" si="61"/>
        <v>SAMA</v>
      </c>
      <c r="AC1305" t="s">
        <v>15956</v>
      </c>
      <c r="AD1305" t="e">
        <f>VLOOKUP(AC1305,$J$3:$K$1324,2,0)</f>
        <v>#N/A</v>
      </c>
      <c r="AE1305" s="11" t="str">
        <f t="shared" si="62"/>
        <v>0</v>
      </c>
    </row>
    <row r="1306" spans="9:31" x14ac:dyDescent="0.25">
      <c r="I1306" t="s">
        <v>13991</v>
      </c>
      <c r="J1306" t="s">
        <v>16495</v>
      </c>
      <c r="K1306">
        <v>1</v>
      </c>
      <c r="L1306" t="e">
        <f>VLOOKUP(J1306,'[1]stockopname_master_item (11)'!B$2:C$3427,2,0)</f>
        <v>#N/A</v>
      </c>
      <c r="M1306" s="14" t="s">
        <v>14159</v>
      </c>
      <c r="N1306" s="15">
        <v>436</v>
      </c>
      <c r="O1306" s="15">
        <f>VLOOKUP(M1306,[2]Sheet1!B$2:C$1721,2,0)</f>
        <v>436</v>
      </c>
      <c r="P1306" s="16" t="str">
        <f t="shared" si="60"/>
        <v>sama</v>
      </c>
      <c r="X1306" t="s">
        <v>9813</v>
      </c>
      <c r="Y1306">
        <v>20</v>
      </c>
      <c r="Z1306">
        <v>20</v>
      </c>
      <c r="AA1306" t="str">
        <f t="shared" si="61"/>
        <v>SAMA</v>
      </c>
      <c r="AC1306" t="s">
        <v>15966</v>
      </c>
      <c r="AD1306" t="e">
        <f>VLOOKUP(AC1306,$J$3:$K$1324,2,0)</f>
        <v>#N/A</v>
      </c>
      <c r="AE1306" s="11" t="str">
        <f t="shared" si="62"/>
        <v>0</v>
      </c>
    </row>
    <row r="1307" spans="9:31" x14ac:dyDescent="0.25">
      <c r="I1307" t="s">
        <v>7204</v>
      </c>
      <c r="J1307" t="s">
        <v>16496</v>
      </c>
      <c r="K1307">
        <v>8</v>
      </c>
      <c r="L1307" t="e">
        <f>VLOOKUP(J1307,'[1]stockopname_master_item (11)'!B$2:C$3427,2,0)</f>
        <v>#N/A</v>
      </c>
      <c r="M1307" s="14" t="s">
        <v>9160</v>
      </c>
      <c r="N1307" s="15">
        <v>220</v>
      </c>
      <c r="O1307" s="15">
        <f>VLOOKUP(M1307,[2]Sheet1!B$2:C$1721,2,0)</f>
        <v>220</v>
      </c>
      <c r="P1307" s="16" t="str">
        <f t="shared" si="60"/>
        <v>sama</v>
      </c>
      <c r="X1307" t="s">
        <v>9815</v>
      </c>
      <c r="Y1307">
        <v>170</v>
      </c>
      <c r="Z1307">
        <v>170</v>
      </c>
      <c r="AA1307" t="str">
        <f t="shared" si="61"/>
        <v>SAMA</v>
      </c>
      <c r="AC1307" t="s">
        <v>15964</v>
      </c>
      <c r="AD1307">
        <f>VLOOKUP(AC1307,$J$3:$K$1324,2,0)</f>
        <v>18550</v>
      </c>
      <c r="AE1307" s="11">
        <f t="shared" si="62"/>
        <v>18550</v>
      </c>
    </row>
    <row r="1308" spans="9:31" x14ac:dyDescent="0.25">
      <c r="I1308" t="s">
        <v>7204</v>
      </c>
      <c r="J1308" t="s">
        <v>16497</v>
      </c>
      <c r="K1308">
        <v>958</v>
      </c>
      <c r="L1308" t="e">
        <f>VLOOKUP(J1308,'[1]stockopname_master_item (11)'!B$2:C$3427,2,0)</f>
        <v>#N/A</v>
      </c>
      <c r="M1308" s="14" t="s">
        <v>9164</v>
      </c>
      <c r="N1308" s="15">
        <v>70</v>
      </c>
      <c r="O1308" s="15">
        <f>VLOOKUP(M1308,[2]Sheet1!B$2:C$1721,2,0)</f>
        <v>70</v>
      </c>
      <c r="P1308" s="16" t="str">
        <f t="shared" si="60"/>
        <v>sama</v>
      </c>
      <c r="X1308" t="s">
        <v>9819</v>
      </c>
      <c r="Y1308">
        <v>50</v>
      </c>
      <c r="Z1308">
        <v>50</v>
      </c>
      <c r="AA1308" t="str">
        <f t="shared" si="61"/>
        <v>SAMA</v>
      </c>
      <c r="AC1308" t="s">
        <v>15965</v>
      </c>
      <c r="AD1308" t="e">
        <f>VLOOKUP(AC1308,$J$3:$K$1324,2,0)</f>
        <v>#N/A</v>
      </c>
      <c r="AE1308" s="11" t="str">
        <f t="shared" si="62"/>
        <v>0</v>
      </c>
    </row>
    <row r="1309" spans="9:31" x14ac:dyDescent="0.25">
      <c r="I1309" t="s">
        <v>7206</v>
      </c>
      <c r="J1309" t="s">
        <v>16498</v>
      </c>
      <c r="K1309">
        <v>440</v>
      </c>
      <c r="L1309" t="e">
        <f>VLOOKUP(J1309,'[1]stockopname_master_item (11)'!B$2:C$3427,2,0)</f>
        <v>#N/A</v>
      </c>
      <c r="M1309" s="14" t="s">
        <v>9868</v>
      </c>
      <c r="N1309" s="15">
        <v>10</v>
      </c>
      <c r="O1309" s="15">
        <f>VLOOKUP(M1309,[2]Sheet1!B$2:C$1721,2,0)</f>
        <v>10</v>
      </c>
      <c r="P1309" s="16" t="str">
        <f t="shared" si="60"/>
        <v>sama</v>
      </c>
      <c r="X1309" t="s">
        <v>9821</v>
      </c>
      <c r="Y1309">
        <v>1</v>
      </c>
      <c r="Z1309">
        <v>1</v>
      </c>
      <c r="AA1309" t="str">
        <f t="shared" si="61"/>
        <v>SAMA</v>
      </c>
      <c r="AC1309" t="s">
        <v>15971</v>
      </c>
      <c r="AD1309" t="e">
        <f>VLOOKUP(AC1309,$J$3:$K$1324,2,0)</f>
        <v>#N/A</v>
      </c>
      <c r="AE1309" s="11" t="str">
        <f t="shared" si="62"/>
        <v>0</v>
      </c>
    </row>
    <row r="1310" spans="9:31" x14ac:dyDescent="0.25">
      <c r="I1310" t="s">
        <v>7208</v>
      </c>
      <c r="J1310" t="s">
        <v>16499</v>
      </c>
      <c r="K1310">
        <v>30</v>
      </c>
      <c r="L1310" t="e">
        <f>VLOOKUP(J1310,'[1]stockopname_master_item (11)'!B$2:C$3427,2,0)</f>
        <v>#N/A</v>
      </c>
      <c r="M1310" s="14" t="s">
        <v>14161</v>
      </c>
      <c r="N1310" s="15">
        <v>70</v>
      </c>
      <c r="O1310" s="15">
        <f>VLOOKUP(M1310,[2]Sheet1!B$2:C$1721,2,0)</f>
        <v>70</v>
      </c>
      <c r="P1310" s="16" t="str">
        <f t="shared" si="60"/>
        <v>sama</v>
      </c>
      <c r="X1310" t="s">
        <v>9823</v>
      </c>
      <c r="Y1310">
        <v>7583</v>
      </c>
      <c r="Z1310">
        <v>7583</v>
      </c>
      <c r="AA1310" t="str">
        <f t="shared" si="61"/>
        <v>SAMA</v>
      </c>
      <c r="AC1310" t="s">
        <v>15967</v>
      </c>
      <c r="AD1310" t="e">
        <f>VLOOKUP(AC1310,$J$3:$K$1324,2,0)</f>
        <v>#N/A</v>
      </c>
      <c r="AE1310" s="11" t="str">
        <f t="shared" si="62"/>
        <v>0</v>
      </c>
    </row>
    <row r="1311" spans="9:31" x14ac:dyDescent="0.25">
      <c r="I1311" t="s">
        <v>13992</v>
      </c>
      <c r="J1311" t="s">
        <v>16500</v>
      </c>
      <c r="K1311">
        <v>890</v>
      </c>
      <c r="L1311" t="e">
        <f>VLOOKUP(J1311,'[1]stockopname_master_item (11)'!B$2:C$3427,2,0)</f>
        <v>#N/A</v>
      </c>
      <c r="M1311" s="14" t="s">
        <v>14162</v>
      </c>
      <c r="N1311" s="15">
        <v>64</v>
      </c>
      <c r="O1311" s="15">
        <f>VLOOKUP(M1311,[2]Sheet1!B$2:C$1721,2,0)</f>
        <v>64</v>
      </c>
      <c r="P1311" s="16" t="str">
        <f t="shared" si="60"/>
        <v>sama</v>
      </c>
      <c r="X1311" t="s">
        <v>9829</v>
      </c>
      <c r="Y1311">
        <v>5</v>
      </c>
      <c r="Z1311">
        <v>5</v>
      </c>
      <c r="AA1311" t="str">
        <f t="shared" si="61"/>
        <v>SAMA</v>
      </c>
      <c r="AC1311" t="s">
        <v>15972</v>
      </c>
      <c r="AD1311">
        <f>VLOOKUP(AC1311,$J$3:$K$1324,2,0)</f>
        <v>200</v>
      </c>
      <c r="AE1311" s="11">
        <f t="shared" si="62"/>
        <v>200</v>
      </c>
    </row>
    <row r="1312" spans="9:31" x14ac:dyDescent="0.25">
      <c r="I1312" t="s">
        <v>13992</v>
      </c>
      <c r="J1312" t="s">
        <v>16501</v>
      </c>
      <c r="K1312">
        <v>1980</v>
      </c>
      <c r="L1312" t="e">
        <f>VLOOKUP(J1312,'[1]stockopname_master_item (11)'!B$2:C$3427,2,0)</f>
        <v>#N/A</v>
      </c>
      <c r="M1312" s="14" t="s">
        <v>14163</v>
      </c>
      <c r="N1312" s="15">
        <v>196</v>
      </c>
      <c r="O1312" s="15">
        <f>VLOOKUP(M1312,[2]Sheet1!B$2:C$1721,2,0)</f>
        <v>196</v>
      </c>
      <c r="P1312" s="16" t="str">
        <f t="shared" si="60"/>
        <v>sama</v>
      </c>
      <c r="X1312" t="s">
        <v>9831</v>
      </c>
      <c r="Y1312">
        <v>230</v>
      </c>
      <c r="Z1312">
        <v>230</v>
      </c>
      <c r="AA1312" t="str">
        <f t="shared" si="61"/>
        <v>SAMA</v>
      </c>
      <c r="AC1312" t="s">
        <v>15968</v>
      </c>
      <c r="AD1312" t="e">
        <f>VLOOKUP(AC1312,$J$3:$K$1324,2,0)</f>
        <v>#N/A</v>
      </c>
      <c r="AE1312" s="11" t="str">
        <f t="shared" si="62"/>
        <v>0</v>
      </c>
    </row>
    <row r="1313" spans="9:31" x14ac:dyDescent="0.25">
      <c r="I1313" t="s">
        <v>13993</v>
      </c>
      <c r="J1313" t="s">
        <v>16503</v>
      </c>
      <c r="K1313">
        <v>1</v>
      </c>
      <c r="L1313" t="e">
        <f>VLOOKUP(J1313,'[1]stockopname_master_item (11)'!B$2:C$3427,2,0)</f>
        <v>#N/A</v>
      </c>
      <c r="M1313" s="14" t="s">
        <v>9208</v>
      </c>
      <c r="N1313" s="15">
        <v>250</v>
      </c>
      <c r="O1313" s="15">
        <f>VLOOKUP(M1313,[2]Sheet1!B$2:C$1721,2,0)</f>
        <v>250</v>
      </c>
      <c r="P1313" s="16" t="str">
        <f t="shared" si="60"/>
        <v>sama</v>
      </c>
      <c r="X1313" t="s">
        <v>9835</v>
      </c>
      <c r="Y1313">
        <v>150</v>
      </c>
      <c r="Z1313">
        <v>150</v>
      </c>
      <c r="AA1313" t="str">
        <f t="shared" si="61"/>
        <v>SAMA</v>
      </c>
      <c r="AC1313" t="s">
        <v>15970</v>
      </c>
      <c r="AD1313" t="e">
        <f>VLOOKUP(AC1313,$J$3:$K$1324,2,0)</f>
        <v>#N/A</v>
      </c>
      <c r="AE1313" s="11" t="str">
        <f t="shared" si="62"/>
        <v>0</v>
      </c>
    </row>
    <row r="1314" spans="9:31" x14ac:dyDescent="0.25">
      <c r="I1314" t="s">
        <v>13993</v>
      </c>
      <c r="J1314" t="s">
        <v>16504</v>
      </c>
      <c r="K1314">
        <v>825</v>
      </c>
      <c r="L1314" t="e">
        <f>VLOOKUP(J1314,'[1]stockopname_master_item (11)'!B$2:C$3427,2,0)</f>
        <v>#N/A</v>
      </c>
      <c r="M1314" s="14" t="s">
        <v>1348</v>
      </c>
      <c r="N1314" s="15">
        <v>91</v>
      </c>
      <c r="O1314" s="15">
        <f>VLOOKUP(M1314,[2]Sheet1!B$2:C$1721,2,0)</f>
        <v>91</v>
      </c>
      <c r="P1314" s="16" t="str">
        <f t="shared" si="60"/>
        <v>sama</v>
      </c>
      <c r="X1314" t="s">
        <v>9837</v>
      </c>
      <c r="Y1314">
        <v>15</v>
      </c>
      <c r="Z1314">
        <v>15</v>
      </c>
      <c r="AA1314" t="str">
        <f t="shared" si="61"/>
        <v>SAMA</v>
      </c>
      <c r="AC1314" t="s">
        <v>15941</v>
      </c>
      <c r="AD1314" t="e">
        <f>VLOOKUP(AC1314,$J$3:$K$1324,2,0)</f>
        <v>#N/A</v>
      </c>
      <c r="AE1314" s="11" t="str">
        <f t="shared" si="62"/>
        <v>0</v>
      </c>
    </row>
    <row r="1315" spans="9:31" x14ac:dyDescent="0.25">
      <c r="I1315" t="s">
        <v>13994</v>
      </c>
      <c r="J1315" t="s">
        <v>16505</v>
      </c>
      <c r="K1315">
        <v>643</v>
      </c>
      <c r="L1315" t="e">
        <f>VLOOKUP(J1315,'[1]stockopname_master_item (11)'!B$2:C$3427,2,0)</f>
        <v>#N/A</v>
      </c>
      <c r="M1315" s="14" t="s">
        <v>14164</v>
      </c>
      <c r="N1315" s="15">
        <v>660</v>
      </c>
      <c r="O1315" s="15">
        <f>VLOOKUP(M1315,[2]Sheet1!B$2:C$1721,2,0)</f>
        <v>660</v>
      </c>
      <c r="P1315" s="16" t="str">
        <f t="shared" si="60"/>
        <v>sama</v>
      </c>
      <c r="X1315" t="s">
        <v>9839</v>
      </c>
      <c r="Y1315">
        <v>3</v>
      </c>
      <c r="Z1315">
        <v>3</v>
      </c>
      <c r="AA1315" t="str">
        <f t="shared" si="61"/>
        <v>SAMA</v>
      </c>
      <c r="AC1315" t="s">
        <v>15947</v>
      </c>
      <c r="AD1315" t="e">
        <f>VLOOKUP(AC1315,$J$3:$K$1324,2,0)</f>
        <v>#N/A</v>
      </c>
      <c r="AE1315" s="11" t="str">
        <f t="shared" si="62"/>
        <v>0</v>
      </c>
    </row>
    <row r="1316" spans="9:31" x14ac:dyDescent="0.25">
      <c r="I1316" t="s">
        <v>13995</v>
      </c>
      <c r="J1316" t="s">
        <v>16506</v>
      </c>
      <c r="K1316">
        <v>180</v>
      </c>
      <c r="L1316" t="e">
        <f>VLOOKUP(J1316,'[1]stockopname_master_item (11)'!B$2:C$3427,2,0)</f>
        <v>#N/A</v>
      </c>
      <c r="M1316" s="14" t="s">
        <v>14165</v>
      </c>
      <c r="N1316" s="15">
        <v>103</v>
      </c>
      <c r="O1316" s="15">
        <f>VLOOKUP(M1316,[2]Sheet1!B$2:C$1721,2,0)</f>
        <v>103</v>
      </c>
      <c r="P1316" s="16" t="str">
        <f t="shared" si="60"/>
        <v>sama</v>
      </c>
      <c r="X1316" t="s">
        <v>9841</v>
      </c>
      <c r="Y1316">
        <v>1100</v>
      </c>
      <c r="Z1316">
        <v>1100</v>
      </c>
      <c r="AA1316" t="str">
        <f t="shared" si="61"/>
        <v>SAMA</v>
      </c>
      <c r="AC1316" t="s">
        <v>15940</v>
      </c>
      <c r="AD1316" t="e">
        <f>VLOOKUP(AC1316,$J$3:$K$1324,2,0)</f>
        <v>#N/A</v>
      </c>
      <c r="AE1316" s="11" t="str">
        <f t="shared" si="62"/>
        <v>0</v>
      </c>
    </row>
    <row r="1317" spans="9:31" x14ac:dyDescent="0.25">
      <c r="I1317" t="s">
        <v>13995</v>
      </c>
      <c r="J1317" t="s">
        <v>16507</v>
      </c>
      <c r="K1317">
        <v>410</v>
      </c>
      <c r="L1317" t="e">
        <f>VLOOKUP(J1317,'[1]stockopname_master_item (11)'!B$2:C$3427,2,0)</f>
        <v>#N/A</v>
      </c>
      <c r="M1317" s="14" t="s">
        <v>9219</v>
      </c>
      <c r="N1317" s="15">
        <v>431</v>
      </c>
      <c r="O1317" s="15">
        <f>VLOOKUP(M1317,[2]Sheet1!B$2:C$1721,2,0)</f>
        <v>431</v>
      </c>
      <c r="P1317" s="16" t="str">
        <f t="shared" si="60"/>
        <v>sama</v>
      </c>
      <c r="X1317" t="s">
        <v>9852</v>
      </c>
      <c r="Y1317">
        <v>55</v>
      </c>
      <c r="Z1317">
        <v>55</v>
      </c>
      <c r="AA1317" t="str">
        <f t="shared" si="61"/>
        <v>SAMA</v>
      </c>
      <c r="AC1317" t="s">
        <v>15946</v>
      </c>
      <c r="AD1317" t="e">
        <f>VLOOKUP(AC1317,$J$3:$K$1324,2,0)</f>
        <v>#N/A</v>
      </c>
      <c r="AE1317" s="11" t="str">
        <f t="shared" si="62"/>
        <v>0</v>
      </c>
    </row>
    <row r="1318" spans="9:31" x14ac:dyDescent="0.25">
      <c r="I1318" t="s">
        <v>13996</v>
      </c>
      <c r="J1318" t="s">
        <v>16508</v>
      </c>
      <c r="K1318">
        <v>434</v>
      </c>
      <c r="L1318" t="e">
        <f>VLOOKUP(J1318,'[1]stockopname_master_item (11)'!B$2:C$3427,2,0)</f>
        <v>#N/A</v>
      </c>
      <c r="M1318" s="14" t="s">
        <v>9242</v>
      </c>
      <c r="N1318" s="15">
        <v>19</v>
      </c>
      <c r="O1318" s="15">
        <f>VLOOKUP(M1318,[2]Sheet1!B$2:C$1721,2,0)</f>
        <v>19</v>
      </c>
      <c r="P1318" s="16" t="str">
        <f t="shared" si="60"/>
        <v>sama</v>
      </c>
      <c r="X1318" t="s">
        <v>9854</v>
      </c>
      <c r="Y1318">
        <v>52</v>
      </c>
      <c r="Z1318">
        <v>52</v>
      </c>
      <c r="AA1318" t="str">
        <f t="shared" si="61"/>
        <v>SAMA</v>
      </c>
      <c r="AC1318" t="s">
        <v>15973</v>
      </c>
      <c r="AD1318" t="e">
        <f>VLOOKUP(AC1318,$J$3:$K$1324,2,0)</f>
        <v>#N/A</v>
      </c>
      <c r="AE1318" s="11" t="str">
        <f t="shared" si="62"/>
        <v>0</v>
      </c>
    </row>
    <row r="1319" spans="9:31" x14ac:dyDescent="0.25">
      <c r="I1319" t="s">
        <v>13998</v>
      </c>
      <c r="J1319" t="s">
        <v>16511</v>
      </c>
      <c r="K1319">
        <v>2325</v>
      </c>
      <c r="L1319" t="e">
        <f>VLOOKUP(J1319,'[1]stockopname_master_item (11)'!B$2:C$3427,2,0)</f>
        <v>#N/A</v>
      </c>
      <c r="M1319" s="14" t="s">
        <v>14168</v>
      </c>
      <c r="N1319" s="15">
        <v>110</v>
      </c>
      <c r="O1319" s="15">
        <f>VLOOKUP(M1319,[2]Sheet1!B$2:C$1721,2,0)</f>
        <v>110</v>
      </c>
      <c r="P1319" s="16" t="str">
        <f t="shared" si="60"/>
        <v>sama</v>
      </c>
      <c r="X1319" t="s">
        <v>9856</v>
      </c>
      <c r="Y1319">
        <v>49</v>
      </c>
      <c r="Z1319">
        <v>49</v>
      </c>
      <c r="AA1319" t="str">
        <f t="shared" si="61"/>
        <v>SAMA</v>
      </c>
      <c r="AC1319" t="s">
        <v>15974</v>
      </c>
      <c r="AD1319" t="e">
        <f>VLOOKUP(AC1319,$J$3:$K$1324,2,0)</f>
        <v>#N/A</v>
      </c>
      <c r="AE1319" s="11" t="str">
        <f t="shared" si="62"/>
        <v>0</v>
      </c>
    </row>
    <row r="1320" spans="9:31" x14ac:dyDescent="0.25">
      <c r="I1320" t="s">
        <v>7247</v>
      </c>
      <c r="J1320" t="s">
        <v>16512</v>
      </c>
      <c r="K1320">
        <v>3000</v>
      </c>
      <c r="L1320" t="e">
        <f>VLOOKUP(J1320,'[1]stockopname_master_item (11)'!B$2:C$3427,2,0)</f>
        <v>#N/A</v>
      </c>
      <c r="M1320" s="14" t="s">
        <v>14167</v>
      </c>
      <c r="N1320" s="15">
        <v>200</v>
      </c>
      <c r="O1320" s="15">
        <f>VLOOKUP(M1320,[2]Sheet1!B$2:C$1721,2,0)</f>
        <v>200</v>
      </c>
      <c r="P1320" s="16" t="str">
        <f t="shared" si="60"/>
        <v>sama</v>
      </c>
      <c r="X1320" t="s">
        <v>9860</v>
      </c>
      <c r="Y1320">
        <v>129</v>
      </c>
      <c r="Z1320">
        <v>129</v>
      </c>
      <c r="AA1320" t="str">
        <f t="shared" si="61"/>
        <v>SAMA</v>
      </c>
      <c r="AC1320" t="s">
        <v>15975</v>
      </c>
      <c r="AD1320">
        <f>VLOOKUP(AC1320,$J$3:$K$1324,2,0)</f>
        <v>180</v>
      </c>
      <c r="AE1320" s="11">
        <f t="shared" si="62"/>
        <v>180</v>
      </c>
    </row>
    <row r="1321" spans="9:31" x14ac:dyDescent="0.25">
      <c r="I1321" t="s">
        <v>7250</v>
      </c>
      <c r="J1321" t="s">
        <v>16513</v>
      </c>
      <c r="K1321">
        <v>105</v>
      </c>
      <c r="L1321" t="e">
        <f>VLOOKUP(J1321,'[1]stockopname_master_item (11)'!B$2:C$3427,2,0)</f>
        <v>#N/A</v>
      </c>
      <c r="M1321" s="14" t="s">
        <v>14169</v>
      </c>
      <c r="N1321" s="15">
        <v>120</v>
      </c>
      <c r="O1321" s="15">
        <f>VLOOKUP(M1321,[2]Sheet1!B$2:C$1721,2,0)</f>
        <v>120</v>
      </c>
      <c r="P1321" s="16" t="str">
        <f t="shared" si="60"/>
        <v>sama</v>
      </c>
      <c r="X1321" t="s">
        <v>9862</v>
      </c>
      <c r="Y1321">
        <v>129</v>
      </c>
      <c r="Z1321">
        <v>129</v>
      </c>
      <c r="AA1321" t="str">
        <f t="shared" si="61"/>
        <v>SAMA</v>
      </c>
      <c r="AC1321" t="s">
        <v>15976</v>
      </c>
      <c r="AD1321">
        <f>VLOOKUP(AC1321,$J$3:$K$1324,2,0)</f>
        <v>200</v>
      </c>
      <c r="AE1321" s="11">
        <f t="shared" si="62"/>
        <v>200</v>
      </c>
    </row>
    <row r="1322" spans="9:31" x14ac:dyDescent="0.25">
      <c r="I1322" t="s">
        <v>13999</v>
      </c>
      <c r="J1322" t="s">
        <v>16517</v>
      </c>
      <c r="K1322">
        <v>4</v>
      </c>
      <c r="L1322" t="e">
        <f>VLOOKUP(J1322,'[1]stockopname_master_item (11)'!B$2:C$3427,2,0)</f>
        <v>#N/A</v>
      </c>
      <c r="M1322" s="14" t="s">
        <v>13554</v>
      </c>
      <c r="N1322" s="15">
        <v>320</v>
      </c>
      <c r="O1322" s="15">
        <f>VLOOKUP(M1322,[2]Sheet1!B$2:C$1721,2,0)</f>
        <v>320</v>
      </c>
      <c r="P1322" s="16" t="str">
        <f t="shared" si="60"/>
        <v>sama</v>
      </c>
      <c r="X1322" t="s">
        <v>9864</v>
      </c>
      <c r="Y1322">
        <v>320</v>
      </c>
      <c r="Z1322">
        <v>320</v>
      </c>
      <c r="AA1322" t="str">
        <f t="shared" si="61"/>
        <v>SAMA</v>
      </c>
      <c r="AC1322" t="s">
        <v>15954</v>
      </c>
      <c r="AD1322" t="e">
        <f>VLOOKUP(AC1322,$J$3:$K$1324,2,0)</f>
        <v>#N/A</v>
      </c>
      <c r="AE1322" s="11" t="str">
        <f t="shared" si="62"/>
        <v>0</v>
      </c>
    </row>
    <row r="1323" spans="9:31" x14ac:dyDescent="0.25">
      <c r="I1323" t="s">
        <v>14003</v>
      </c>
      <c r="J1323" t="s">
        <v>16519</v>
      </c>
      <c r="K1323">
        <v>11</v>
      </c>
      <c r="L1323" t="e">
        <f>VLOOKUP(J1323,'[1]stockopname_master_item (11)'!B$2:C$3427,2,0)</f>
        <v>#N/A</v>
      </c>
      <c r="M1323" s="14" t="s">
        <v>9870</v>
      </c>
      <c r="N1323" s="15">
        <v>40</v>
      </c>
      <c r="O1323" s="15">
        <f>VLOOKUP(M1323,[2]Sheet1!B$2:C$1721,2,0)</f>
        <v>40</v>
      </c>
      <c r="P1323" s="16" t="str">
        <f t="shared" si="60"/>
        <v>sama</v>
      </c>
      <c r="X1323" t="s">
        <v>9868</v>
      </c>
      <c r="Y1323">
        <v>10</v>
      </c>
      <c r="Z1323">
        <v>10</v>
      </c>
      <c r="AA1323" t="str">
        <f t="shared" si="61"/>
        <v>SAMA</v>
      </c>
      <c r="AC1323" t="s">
        <v>15950</v>
      </c>
      <c r="AD1323" t="e">
        <f>VLOOKUP(AC1323,$J$3:$K$1324,2,0)</f>
        <v>#N/A</v>
      </c>
      <c r="AE1323" s="11" t="str">
        <f t="shared" si="62"/>
        <v>0</v>
      </c>
    </row>
    <row r="1324" spans="9:31" x14ac:dyDescent="0.25">
      <c r="I1324" t="s">
        <v>14003</v>
      </c>
      <c r="J1324" t="s">
        <v>16520</v>
      </c>
      <c r="K1324">
        <v>800</v>
      </c>
      <c r="L1324" t="e">
        <f>VLOOKUP(J1324,'[1]stockopname_master_item (11)'!B$2:C$3427,2,0)</f>
        <v>#N/A</v>
      </c>
      <c r="M1324" s="14" t="s">
        <v>9236</v>
      </c>
      <c r="N1324" s="15">
        <v>2390</v>
      </c>
      <c r="O1324" s="15">
        <f>VLOOKUP(M1324,[2]Sheet1!B$2:C$1721,2,0)</f>
        <v>2390</v>
      </c>
      <c r="P1324" s="16" t="str">
        <f t="shared" si="60"/>
        <v>sama</v>
      </c>
      <c r="X1324" t="s">
        <v>9870</v>
      </c>
      <c r="Y1324">
        <v>40</v>
      </c>
      <c r="Z1324">
        <v>40</v>
      </c>
      <c r="AA1324" t="str">
        <f t="shared" si="61"/>
        <v>SAMA</v>
      </c>
      <c r="AC1324" t="s">
        <v>15953</v>
      </c>
      <c r="AD1324" t="e">
        <f>VLOOKUP(AC1324,$J$3:$K$1324,2,0)</f>
        <v>#N/A</v>
      </c>
      <c r="AE1324" s="11" t="str">
        <f t="shared" si="6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workbookViewId="0">
      <selection activeCell="M4" sqref="M4"/>
    </sheetView>
  </sheetViews>
  <sheetFormatPr defaultRowHeight="15" x14ac:dyDescent="0.25"/>
  <sheetData>
    <row r="2" spans="2:7" x14ac:dyDescent="0.25">
      <c r="B2" t="s">
        <v>2624</v>
      </c>
      <c r="C2">
        <v>46374</v>
      </c>
      <c r="D2">
        <v>64062</v>
      </c>
      <c r="E2" t="s">
        <v>18326</v>
      </c>
      <c r="F2" t="s">
        <v>18135</v>
      </c>
      <c r="G2">
        <v>17688</v>
      </c>
    </row>
    <row r="3" spans="2:7" x14ac:dyDescent="0.25">
      <c r="B3" t="s">
        <v>13644</v>
      </c>
      <c r="C3">
        <v>193047</v>
      </c>
      <c r="D3">
        <v>191350</v>
      </c>
      <c r="E3" t="s">
        <v>18326</v>
      </c>
      <c r="F3" t="s">
        <v>18136</v>
      </c>
      <c r="G3">
        <v>-1697</v>
      </c>
    </row>
    <row r="4" spans="2:7" x14ac:dyDescent="0.25">
      <c r="B4" t="s">
        <v>3683</v>
      </c>
      <c r="C4">
        <v>13293</v>
      </c>
      <c r="D4">
        <v>10793</v>
      </c>
      <c r="E4" t="s">
        <v>18326</v>
      </c>
      <c r="F4" t="s">
        <v>18136</v>
      </c>
      <c r="G4">
        <v>-2500</v>
      </c>
    </row>
    <row r="5" spans="2:7" x14ac:dyDescent="0.25">
      <c r="B5" t="s">
        <v>5610</v>
      </c>
      <c r="C5">
        <v>637</v>
      </c>
      <c r="D5">
        <v>639</v>
      </c>
      <c r="E5" t="s">
        <v>18326</v>
      </c>
      <c r="F5" t="s">
        <v>18136</v>
      </c>
      <c r="G5">
        <v>2</v>
      </c>
    </row>
    <row r="6" spans="2:7" x14ac:dyDescent="0.25">
      <c r="B6" t="s">
        <v>5668</v>
      </c>
      <c r="C6">
        <v>17908</v>
      </c>
      <c r="D6">
        <v>18322</v>
      </c>
      <c r="E6" t="s">
        <v>18326</v>
      </c>
      <c r="F6" t="s">
        <v>18135</v>
      </c>
      <c r="G6">
        <v>414</v>
      </c>
    </row>
    <row r="7" spans="2:7" x14ac:dyDescent="0.25">
      <c r="B7" t="s">
        <v>8331</v>
      </c>
      <c r="C7">
        <v>1122</v>
      </c>
      <c r="D7">
        <v>451</v>
      </c>
      <c r="E7" t="s">
        <v>18326</v>
      </c>
      <c r="F7" t="s">
        <v>18136</v>
      </c>
      <c r="G7">
        <v>-671</v>
      </c>
    </row>
    <row r="8" spans="2:7" x14ac:dyDescent="0.25">
      <c r="B8" t="s">
        <v>8648</v>
      </c>
      <c r="C8">
        <v>9.999999997489799E-4</v>
      </c>
      <c r="D8">
        <v>1.0000000002036999E-3</v>
      </c>
      <c r="E8" t="s">
        <v>18326</v>
      </c>
      <c r="F8" t="s">
        <v>18136</v>
      </c>
      <c r="G8">
        <v>4.5472002899171748E-13</v>
      </c>
    </row>
    <row r="9" spans="2:7" x14ac:dyDescent="0.25">
      <c r="B9" t="s">
        <v>9499</v>
      </c>
      <c r="C9">
        <v>8081</v>
      </c>
      <c r="D9">
        <v>13843</v>
      </c>
      <c r="E9" t="s">
        <v>18326</v>
      </c>
      <c r="F9" t="s">
        <v>18135</v>
      </c>
      <c r="G9">
        <v>5762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866"/>
  <sheetViews>
    <sheetView workbookViewId="0">
      <selection activeCell="F2" sqref="F2"/>
    </sheetView>
  </sheetViews>
  <sheetFormatPr defaultRowHeight="15" x14ac:dyDescent="0.25"/>
  <sheetData>
    <row r="2" spans="2:7" x14ac:dyDescent="0.25">
      <c r="B2" s="8"/>
      <c r="F2" t="s">
        <v>14171</v>
      </c>
      <c r="G2">
        <v>1</v>
      </c>
    </row>
    <row r="3" spans="2:7" x14ac:dyDescent="0.25">
      <c r="F3" t="s">
        <v>14172</v>
      </c>
      <c r="G3">
        <v>202</v>
      </c>
    </row>
    <row r="4" spans="2:7" x14ac:dyDescent="0.25">
      <c r="F4" t="s">
        <v>14173</v>
      </c>
      <c r="G4">
        <v>258</v>
      </c>
    </row>
    <row r="5" spans="2:7" x14ac:dyDescent="0.25">
      <c r="F5" t="s">
        <v>14174</v>
      </c>
      <c r="G5">
        <v>360</v>
      </c>
    </row>
    <row r="6" spans="2:7" x14ac:dyDescent="0.25">
      <c r="F6" t="s">
        <v>14175</v>
      </c>
      <c r="G6">
        <v>6</v>
      </c>
    </row>
    <row r="7" spans="2:7" x14ac:dyDescent="0.25">
      <c r="F7" t="s">
        <v>14176</v>
      </c>
      <c r="G7">
        <v>11</v>
      </c>
    </row>
    <row r="8" spans="2:7" x14ac:dyDescent="0.25">
      <c r="F8" t="s">
        <v>14177</v>
      </c>
      <c r="G8">
        <v>4</v>
      </c>
    </row>
    <row r="9" spans="2:7" x14ac:dyDescent="0.25">
      <c r="F9" t="s">
        <v>14178</v>
      </c>
      <c r="G9">
        <v>2590</v>
      </c>
    </row>
    <row r="10" spans="2:7" x14ac:dyDescent="0.25">
      <c r="F10" t="s">
        <v>14180</v>
      </c>
      <c r="G10">
        <v>35</v>
      </c>
    </row>
    <row r="11" spans="2:7" x14ac:dyDescent="0.25">
      <c r="F11" t="s">
        <v>14181</v>
      </c>
      <c r="G11">
        <v>2</v>
      </c>
    </row>
    <row r="12" spans="2:7" x14ac:dyDescent="0.25">
      <c r="F12" t="s">
        <v>14182</v>
      </c>
      <c r="G12">
        <v>13</v>
      </c>
    </row>
    <row r="13" spans="2:7" x14ac:dyDescent="0.25">
      <c r="F13" t="s">
        <v>14184</v>
      </c>
      <c r="G13">
        <v>3</v>
      </c>
    </row>
    <row r="14" spans="2:7" x14ac:dyDescent="0.25">
      <c r="F14" t="s">
        <v>14186</v>
      </c>
      <c r="G14">
        <v>7</v>
      </c>
    </row>
    <row r="15" spans="2:7" x14ac:dyDescent="0.25">
      <c r="F15" t="s">
        <v>14187</v>
      </c>
      <c r="G15">
        <v>1169</v>
      </c>
    </row>
    <row r="16" spans="2:7" x14ac:dyDescent="0.25">
      <c r="F16" t="s">
        <v>14188</v>
      </c>
      <c r="G16">
        <v>20800</v>
      </c>
    </row>
    <row r="17" spans="6:7" x14ac:dyDescent="0.25">
      <c r="F17" t="s">
        <v>14189</v>
      </c>
      <c r="G17">
        <v>7</v>
      </c>
    </row>
    <row r="18" spans="6:7" x14ac:dyDescent="0.25">
      <c r="F18" t="s">
        <v>14190</v>
      </c>
      <c r="G18">
        <v>646</v>
      </c>
    </row>
    <row r="19" spans="6:7" x14ac:dyDescent="0.25">
      <c r="F19" t="s">
        <v>14197</v>
      </c>
      <c r="G19">
        <v>100</v>
      </c>
    </row>
    <row r="20" spans="6:7" x14ac:dyDescent="0.25">
      <c r="F20" t="s">
        <v>14198</v>
      </c>
      <c r="G20">
        <v>265</v>
      </c>
    </row>
    <row r="21" spans="6:7" x14ac:dyDescent="0.25">
      <c r="F21" t="s">
        <v>14199</v>
      </c>
      <c r="G21">
        <v>1118</v>
      </c>
    </row>
    <row r="22" spans="6:7" x14ac:dyDescent="0.25">
      <c r="F22" t="s">
        <v>14200</v>
      </c>
      <c r="G22">
        <v>20</v>
      </c>
    </row>
    <row r="23" spans="6:7" x14ac:dyDescent="0.25">
      <c r="F23" t="s">
        <v>14202</v>
      </c>
      <c r="G23">
        <v>1</v>
      </c>
    </row>
    <row r="24" spans="6:7" x14ac:dyDescent="0.25">
      <c r="F24" t="s">
        <v>14203</v>
      </c>
      <c r="G24">
        <v>1</v>
      </c>
    </row>
    <row r="25" spans="6:7" x14ac:dyDescent="0.25">
      <c r="F25" t="s">
        <v>14204</v>
      </c>
      <c r="G25">
        <v>100</v>
      </c>
    </row>
    <row r="26" spans="6:7" x14ac:dyDescent="0.25">
      <c r="F26" t="s">
        <v>14205</v>
      </c>
      <c r="G26">
        <v>18</v>
      </c>
    </row>
    <row r="27" spans="6:7" x14ac:dyDescent="0.25">
      <c r="F27" t="s">
        <v>14206</v>
      </c>
      <c r="G27">
        <v>6</v>
      </c>
    </row>
    <row r="28" spans="6:7" x14ac:dyDescent="0.25">
      <c r="F28" t="s">
        <v>14207</v>
      </c>
      <c r="G28">
        <v>9</v>
      </c>
    </row>
    <row r="29" spans="6:7" x14ac:dyDescent="0.25">
      <c r="F29" t="s">
        <v>14208</v>
      </c>
      <c r="G29">
        <v>8</v>
      </c>
    </row>
    <row r="30" spans="6:7" x14ac:dyDescent="0.25">
      <c r="F30" t="s">
        <v>14210</v>
      </c>
      <c r="G30">
        <v>5</v>
      </c>
    </row>
    <row r="31" spans="6:7" x14ac:dyDescent="0.25">
      <c r="F31" t="s">
        <v>14212</v>
      </c>
      <c r="G31">
        <v>99</v>
      </c>
    </row>
    <row r="32" spans="6:7" x14ac:dyDescent="0.25">
      <c r="F32" t="s">
        <v>14213</v>
      </c>
      <c r="G32">
        <v>2</v>
      </c>
    </row>
    <row r="33" spans="6:7" x14ac:dyDescent="0.25">
      <c r="F33" t="s">
        <v>14214</v>
      </c>
      <c r="G33">
        <v>48</v>
      </c>
    </row>
    <row r="34" spans="6:7" x14ac:dyDescent="0.25">
      <c r="F34" t="s">
        <v>14216</v>
      </c>
      <c r="G34">
        <v>83</v>
      </c>
    </row>
    <row r="35" spans="6:7" x14ac:dyDescent="0.25">
      <c r="F35" t="s">
        <v>14219</v>
      </c>
      <c r="G35">
        <v>4</v>
      </c>
    </row>
    <row r="36" spans="6:7" x14ac:dyDescent="0.25">
      <c r="F36" t="s">
        <v>14220</v>
      </c>
      <c r="G36">
        <v>1100</v>
      </c>
    </row>
    <row r="37" spans="6:7" x14ac:dyDescent="0.25">
      <c r="F37" t="s">
        <v>14221</v>
      </c>
      <c r="G37">
        <v>2219</v>
      </c>
    </row>
    <row r="38" spans="6:7" x14ac:dyDescent="0.25">
      <c r="F38" t="s">
        <v>14222</v>
      </c>
      <c r="G38">
        <v>61</v>
      </c>
    </row>
    <row r="39" spans="6:7" x14ac:dyDescent="0.25">
      <c r="F39" t="s">
        <v>14223</v>
      </c>
      <c r="G39">
        <v>116</v>
      </c>
    </row>
    <row r="40" spans="6:7" x14ac:dyDescent="0.25">
      <c r="F40" t="s">
        <v>14224</v>
      </c>
      <c r="G40">
        <v>40</v>
      </c>
    </row>
    <row r="41" spans="6:7" x14ac:dyDescent="0.25">
      <c r="F41" t="s">
        <v>14225</v>
      </c>
      <c r="G41">
        <v>3</v>
      </c>
    </row>
    <row r="42" spans="6:7" x14ac:dyDescent="0.25">
      <c r="F42" t="s">
        <v>14226</v>
      </c>
      <c r="G42">
        <v>5</v>
      </c>
    </row>
    <row r="43" spans="6:7" x14ac:dyDescent="0.25">
      <c r="F43" t="s">
        <v>14227</v>
      </c>
      <c r="G43">
        <v>4</v>
      </c>
    </row>
    <row r="44" spans="6:7" x14ac:dyDescent="0.25">
      <c r="F44" t="s">
        <v>14228</v>
      </c>
      <c r="G44">
        <v>4</v>
      </c>
    </row>
    <row r="45" spans="6:7" x14ac:dyDescent="0.25">
      <c r="F45" t="s">
        <v>14229</v>
      </c>
      <c r="G45">
        <v>8</v>
      </c>
    </row>
    <row r="46" spans="6:7" x14ac:dyDescent="0.25">
      <c r="F46" t="s">
        <v>14230</v>
      </c>
      <c r="G46">
        <v>1</v>
      </c>
    </row>
    <row r="47" spans="6:7" x14ac:dyDescent="0.25">
      <c r="F47" t="s">
        <v>14231</v>
      </c>
      <c r="G47">
        <v>64</v>
      </c>
    </row>
    <row r="48" spans="6:7" x14ac:dyDescent="0.25">
      <c r="F48" t="s">
        <v>14234</v>
      </c>
      <c r="G48">
        <v>22438</v>
      </c>
    </row>
    <row r="49" spans="6:7" x14ac:dyDescent="0.25">
      <c r="F49" t="s">
        <v>14235</v>
      </c>
      <c r="G49">
        <v>6</v>
      </c>
    </row>
    <row r="50" spans="6:7" x14ac:dyDescent="0.25">
      <c r="F50" t="s">
        <v>14236</v>
      </c>
      <c r="G50">
        <v>1013</v>
      </c>
    </row>
    <row r="51" spans="6:7" x14ac:dyDescent="0.25">
      <c r="F51" t="s">
        <v>14237</v>
      </c>
      <c r="G51">
        <v>3</v>
      </c>
    </row>
    <row r="52" spans="6:7" x14ac:dyDescent="0.25">
      <c r="F52" t="s">
        <v>14238</v>
      </c>
      <c r="G52">
        <v>4</v>
      </c>
    </row>
    <row r="53" spans="6:7" x14ac:dyDescent="0.25">
      <c r="F53" t="s">
        <v>14239</v>
      </c>
      <c r="G53">
        <v>1</v>
      </c>
    </row>
    <row r="54" spans="6:7" x14ac:dyDescent="0.25">
      <c r="F54" t="s">
        <v>14240</v>
      </c>
      <c r="G54">
        <v>15</v>
      </c>
    </row>
    <row r="55" spans="6:7" x14ac:dyDescent="0.25">
      <c r="F55" t="s">
        <v>14241</v>
      </c>
      <c r="G55">
        <v>60</v>
      </c>
    </row>
    <row r="56" spans="6:7" x14ac:dyDescent="0.25">
      <c r="F56" t="s">
        <v>14242</v>
      </c>
      <c r="G56">
        <v>611</v>
      </c>
    </row>
    <row r="57" spans="6:7" x14ac:dyDescent="0.25">
      <c r="F57" t="s">
        <v>14243</v>
      </c>
      <c r="G57">
        <v>4228</v>
      </c>
    </row>
    <row r="58" spans="6:7" x14ac:dyDescent="0.25">
      <c r="F58" t="s">
        <v>14244</v>
      </c>
      <c r="G58">
        <v>39798</v>
      </c>
    </row>
    <row r="59" spans="6:7" x14ac:dyDescent="0.25">
      <c r="F59" t="s">
        <v>14245</v>
      </c>
      <c r="G59">
        <v>1</v>
      </c>
    </row>
    <row r="60" spans="6:7" x14ac:dyDescent="0.25">
      <c r="F60" t="s">
        <v>14246</v>
      </c>
      <c r="G60">
        <v>2</v>
      </c>
    </row>
    <row r="61" spans="6:7" x14ac:dyDescent="0.25">
      <c r="F61" t="s">
        <v>14247</v>
      </c>
      <c r="G61">
        <v>1</v>
      </c>
    </row>
    <row r="62" spans="6:7" x14ac:dyDescent="0.25">
      <c r="F62" t="s">
        <v>14251</v>
      </c>
      <c r="G62">
        <v>40</v>
      </c>
    </row>
    <row r="63" spans="6:7" x14ac:dyDescent="0.25">
      <c r="F63" t="s">
        <v>14252</v>
      </c>
      <c r="G63">
        <v>25</v>
      </c>
    </row>
    <row r="64" spans="6:7" x14ac:dyDescent="0.25">
      <c r="F64" t="s">
        <v>14253</v>
      </c>
      <c r="G64">
        <v>694</v>
      </c>
    </row>
    <row r="65" spans="6:7" x14ac:dyDescent="0.25">
      <c r="F65" t="s">
        <v>14254</v>
      </c>
      <c r="G65">
        <v>10</v>
      </c>
    </row>
    <row r="66" spans="6:7" x14ac:dyDescent="0.25">
      <c r="F66" t="s">
        <v>14255</v>
      </c>
      <c r="G66">
        <v>5</v>
      </c>
    </row>
    <row r="67" spans="6:7" x14ac:dyDescent="0.25">
      <c r="F67" t="s">
        <v>14256</v>
      </c>
      <c r="G67">
        <v>139</v>
      </c>
    </row>
    <row r="68" spans="6:7" x14ac:dyDescent="0.25">
      <c r="F68" t="s">
        <v>14257</v>
      </c>
      <c r="G68">
        <v>116</v>
      </c>
    </row>
    <row r="69" spans="6:7" x14ac:dyDescent="0.25">
      <c r="F69" t="s">
        <v>14258</v>
      </c>
      <c r="G69">
        <v>100</v>
      </c>
    </row>
    <row r="70" spans="6:7" x14ac:dyDescent="0.25">
      <c r="F70" t="s">
        <v>14259</v>
      </c>
      <c r="G70">
        <v>237</v>
      </c>
    </row>
    <row r="71" spans="6:7" x14ac:dyDescent="0.25">
      <c r="F71" t="s">
        <v>14260</v>
      </c>
      <c r="G71">
        <v>89</v>
      </c>
    </row>
    <row r="72" spans="6:7" x14ac:dyDescent="0.25">
      <c r="F72" t="s">
        <v>14261</v>
      </c>
      <c r="G72">
        <v>236</v>
      </c>
    </row>
    <row r="73" spans="6:7" x14ac:dyDescent="0.25">
      <c r="F73" t="s">
        <v>14262</v>
      </c>
      <c r="G73">
        <v>10</v>
      </c>
    </row>
    <row r="74" spans="6:7" x14ac:dyDescent="0.25">
      <c r="F74" t="s">
        <v>14263</v>
      </c>
      <c r="G74">
        <v>40</v>
      </c>
    </row>
    <row r="75" spans="6:7" x14ac:dyDescent="0.25">
      <c r="F75" t="s">
        <v>14266</v>
      </c>
      <c r="G75">
        <v>738</v>
      </c>
    </row>
    <row r="76" spans="6:7" x14ac:dyDescent="0.25">
      <c r="F76" t="s">
        <v>14267</v>
      </c>
      <c r="G76">
        <v>40802</v>
      </c>
    </row>
    <row r="77" spans="6:7" x14ac:dyDescent="0.25">
      <c r="F77" t="s">
        <v>14269</v>
      </c>
      <c r="G77">
        <v>1580</v>
      </c>
    </row>
    <row r="78" spans="6:7" x14ac:dyDescent="0.25">
      <c r="F78" t="s">
        <v>14270</v>
      </c>
      <c r="G78">
        <v>200</v>
      </c>
    </row>
    <row r="79" spans="6:7" x14ac:dyDescent="0.25">
      <c r="F79" t="s">
        <v>14271</v>
      </c>
      <c r="G79">
        <v>1</v>
      </c>
    </row>
    <row r="80" spans="6:7" x14ac:dyDescent="0.25">
      <c r="F80" t="s">
        <v>14273</v>
      </c>
      <c r="G80">
        <v>10682</v>
      </c>
    </row>
    <row r="81" spans="6:7" x14ac:dyDescent="0.25">
      <c r="F81" t="s">
        <v>14274</v>
      </c>
      <c r="G81">
        <v>33533</v>
      </c>
    </row>
    <row r="82" spans="6:7" x14ac:dyDescent="0.25">
      <c r="F82" t="s">
        <v>14275</v>
      </c>
      <c r="G82">
        <v>49</v>
      </c>
    </row>
    <row r="83" spans="6:7" x14ac:dyDescent="0.25">
      <c r="F83" t="s">
        <v>14276</v>
      </c>
      <c r="G83">
        <v>96</v>
      </c>
    </row>
    <row r="84" spans="6:7" x14ac:dyDescent="0.25">
      <c r="F84" t="s">
        <v>14277</v>
      </c>
      <c r="G84">
        <v>21</v>
      </c>
    </row>
    <row r="85" spans="6:7" x14ac:dyDescent="0.25">
      <c r="F85" t="s">
        <v>14278</v>
      </c>
      <c r="G85">
        <v>86</v>
      </c>
    </row>
    <row r="86" spans="6:7" x14ac:dyDescent="0.25">
      <c r="F86" t="s">
        <v>14280</v>
      </c>
      <c r="G86">
        <v>11</v>
      </c>
    </row>
    <row r="87" spans="6:7" x14ac:dyDescent="0.25">
      <c r="F87" t="s">
        <v>14281</v>
      </c>
      <c r="G87">
        <v>4</v>
      </c>
    </row>
    <row r="88" spans="6:7" x14ac:dyDescent="0.25">
      <c r="F88" t="s">
        <v>14282</v>
      </c>
      <c r="G88">
        <v>4</v>
      </c>
    </row>
    <row r="89" spans="6:7" x14ac:dyDescent="0.25">
      <c r="F89" t="s">
        <v>14283</v>
      </c>
      <c r="G89">
        <v>8</v>
      </c>
    </row>
    <row r="90" spans="6:7" x14ac:dyDescent="0.25">
      <c r="F90" t="s">
        <v>14284</v>
      </c>
      <c r="G90">
        <v>269</v>
      </c>
    </row>
    <row r="91" spans="6:7" x14ac:dyDescent="0.25">
      <c r="F91" t="s">
        <v>14285</v>
      </c>
      <c r="G91">
        <v>3</v>
      </c>
    </row>
    <row r="92" spans="6:7" x14ac:dyDescent="0.25">
      <c r="F92" t="s">
        <v>14286</v>
      </c>
      <c r="G92">
        <v>4</v>
      </c>
    </row>
    <row r="93" spans="6:7" x14ac:dyDescent="0.25">
      <c r="F93" t="s">
        <v>14287</v>
      </c>
      <c r="G93">
        <v>8</v>
      </c>
    </row>
    <row r="94" spans="6:7" x14ac:dyDescent="0.25">
      <c r="F94" t="s">
        <v>14288</v>
      </c>
      <c r="G94">
        <v>3</v>
      </c>
    </row>
    <row r="95" spans="6:7" x14ac:dyDescent="0.25">
      <c r="F95" t="s">
        <v>14292</v>
      </c>
      <c r="G95">
        <v>16</v>
      </c>
    </row>
    <row r="96" spans="6:7" x14ac:dyDescent="0.25">
      <c r="F96" t="s">
        <v>14293</v>
      </c>
      <c r="G96">
        <v>10</v>
      </c>
    </row>
    <row r="97" spans="6:7" x14ac:dyDescent="0.25">
      <c r="F97" t="s">
        <v>14294</v>
      </c>
      <c r="G97">
        <v>174</v>
      </c>
    </row>
    <row r="98" spans="6:7" x14ac:dyDescent="0.25">
      <c r="F98" t="s">
        <v>14295</v>
      </c>
      <c r="G98">
        <v>506</v>
      </c>
    </row>
    <row r="99" spans="6:7" x14ac:dyDescent="0.25">
      <c r="F99" t="s">
        <v>14296</v>
      </c>
      <c r="G99">
        <v>2</v>
      </c>
    </row>
    <row r="100" spans="6:7" x14ac:dyDescent="0.25">
      <c r="F100" t="s">
        <v>14297</v>
      </c>
      <c r="G100">
        <v>8</v>
      </c>
    </row>
    <row r="101" spans="6:7" x14ac:dyDescent="0.25">
      <c r="F101" t="s">
        <v>14304</v>
      </c>
      <c r="G101">
        <v>20</v>
      </c>
    </row>
    <row r="102" spans="6:7" x14ac:dyDescent="0.25">
      <c r="F102" t="s">
        <v>14305</v>
      </c>
      <c r="G102">
        <v>78</v>
      </c>
    </row>
    <row r="103" spans="6:7" x14ac:dyDescent="0.25">
      <c r="F103" t="s">
        <v>14306</v>
      </c>
      <c r="G103">
        <v>100</v>
      </c>
    </row>
    <row r="104" spans="6:7" x14ac:dyDescent="0.25">
      <c r="F104" t="s">
        <v>14308</v>
      </c>
      <c r="G104">
        <v>40</v>
      </c>
    </row>
    <row r="105" spans="6:7" x14ac:dyDescent="0.25">
      <c r="F105" t="s">
        <v>14310</v>
      </c>
      <c r="G105">
        <v>476</v>
      </c>
    </row>
    <row r="106" spans="6:7" x14ac:dyDescent="0.25">
      <c r="F106" t="s">
        <v>14314</v>
      </c>
      <c r="G106">
        <v>6</v>
      </c>
    </row>
    <row r="107" spans="6:7" x14ac:dyDescent="0.25">
      <c r="F107" t="s">
        <v>14315</v>
      </c>
      <c r="G107">
        <v>5</v>
      </c>
    </row>
    <row r="108" spans="6:7" x14ac:dyDescent="0.25">
      <c r="F108" t="s">
        <v>14316</v>
      </c>
      <c r="G108">
        <v>951</v>
      </c>
    </row>
    <row r="109" spans="6:7" x14ac:dyDescent="0.25">
      <c r="F109" t="s">
        <v>14317</v>
      </c>
      <c r="G109">
        <v>54</v>
      </c>
    </row>
    <row r="110" spans="6:7" x14ac:dyDescent="0.25">
      <c r="F110" t="s">
        <v>14318</v>
      </c>
      <c r="G110">
        <v>80</v>
      </c>
    </row>
    <row r="111" spans="6:7" x14ac:dyDescent="0.25">
      <c r="F111" t="s">
        <v>14319</v>
      </c>
      <c r="G111">
        <v>40</v>
      </c>
    </row>
    <row r="112" spans="6:7" x14ac:dyDescent="0.25">
      <c r="F112" t="s">
        <v>14321</v>
      </c>
      <c r="G112">
        <v>1344</v>
      </c>
    </row>
    <row r="113" spans="6:7" x14ac:dyDescent="0.25">
      <c r="F113" t="s">
        <v>14322</v>
      </c>
      <c r="G113">
        <v>4</v>
      </c>
    </row>
    <row r="114" spans="6:7" x14ac:dyDescent="0.25">
      <c r="F114" t="s">
        <v>14323</v>
      </c>
      <c r="G114">
        <v>4</v>
      </c>
    </row>
    <row r="115" spans="6:7" x14ac:dyDescent="0.25">
      <c r="F115" t="s">
        <v>14325</v>
      </c>
      <c r="G115">
        <v>1</v>
      </c>
    </row>
    <row r="116" spans="6:7" x14ac:dyDescent="0.25">
      <c r="F116" t="s">
        <v>14327</v>
      </c>
      <c r="G116">
        <v>41</v>
      </c>
    </row>
    <row r="117" spans="6:7" x14ac:dyDescent="0.25">
      <c r="F117" t="s">
        <v>14329</v>
      </c>
      <c r="G117">
        <v>4</v>
      </c>
    </row>
    <row r="118" spans="6:7" x14ac:dyDescent="0.25">
      <c r="F118" t="s">
        <v>14330</v>
      </c>
      <c r="G118">
        <v>4</v>
      </c>
    </row>
    <row r="119" spans="6:7" x14ac:dyDescent="0.25">
      <c r="F119" t="s">
        <v>14331</v>
      </c>
      <c r="G119">
        <v>9</v>
      </c>
    </row>
    <row r="120" spans="6:7" x14ac:dyDescent="0.25">
      <c r="F120" t="s">
        <v>14333</v>
      </c>
      <c r="G120">
        <v>18</v>
      </c>
    </row>
    <row r="121" spans="6:7" x14ac:dyDescent="0.25">
      <c r="F121" t="s">
        <v>14336</v>
      </c>
      <c r="G121">
        <v>1</v>
      </c>
    </row>
    <row r="122" spans="6:7" x14ac:dyDescent="0.25">
      <c r="F122" t="s">
        <v>14346</v>
      </c>
      <c r="G122">
        <v>1</v>
      </c>
    </row>
    <row r="123" spans="6:7" x14ac:dyDescent="0.25">
      <c r="F123" t="s">
        <v>14347</v>
      </c>
      <c r="G123">
        <v>1</v>
      </c>
    </row>
    <row r="124" spans="6:7" x14ac:dyDescent="0.25">
      <c r="F124" t="s">
        <v>14348</v>
      </c>
      <c r="G124">
        <v>1</v>
      </c>
    </row>
    <row r="125" spans="6:7" x14ac:dyDescent="0.25">
      <c r="F125" t="s">
        <v>14349</v>
      </c>
      <c r="G125">
        <v>2</v>
      </c>
    </row>
    <row r="126" spans="6:7" x14ac:dyDescent="0.25">
      <c r="F126" t="s">
        <v>14350</v>
      </c>
      <c r="G126">
        <v>2</v>
      </c>
    </row>
    <row r="127" spans="6:7" x14ac:dyDescent="0.25">
      <c r="F127" t="s">
        <v>14351</v>
      </c>
      <c r="G127">
        <v>93</v>
      </c>
    </row>
    <row r="128" spans="6:7" x14ac:dyDescent="0.25">
      <c r="F128" t="s">
        <v>14353</v>
      </c>
      <c r="G128">
        <v>332</v>
      </c>
    </row>
    <row r="129" spans="6:7" x14ac:dyDescent="0.25">
      <c r="F129" t="s">
        <v>14354</v>
      </c>
      <c r="G129">
        <v>257</v>
      </c>
    </row>
    <row r="130" spans="6:7" x14ac:dyDescent="0.25">
      <c r="F130" t="s">
        <v>14355</v>
      </c>
      <c r="G130">
        <v>231</v>
      </c>
    </row>
    <row r="131" spans="6:7" x14ac:dyDescent="0.25">
      <c r="F131" t="s">
        <v>14356</v>
      </c>
      <c r="G131">
        <v>1</v>
      </c>
    </row>
    <row r="132" spans="6:7" x14ac:dyDescent="0.25">
      <c r="F132" t="s">
        <v>14357</v>
      </c>
      <c r="G132">
        <v>1</v>
      </c>
    </row>
    <row r="133" spans="6:7" x14ac:dyDescent="0.25">
      <c r="F133" t="s">
        <v>14360</v>
      </c>
      <c r="G133">
        <v>2</v>
      </c>
    </row>
    <row r="134" spans="6:7" x14ac:dyDescent="0.25">
      <c r="F134" t="s">
        <v>14361</v>
      </c>
      <c r="G134">
        <v>1</v>
      </c>
    </row>
    <row r="135" spans="6:7" x14ac:dyDescent="0.25">
      <c r="F135" t="s">
        <v>14362</v>
      </c>
      <c r="G135">
        <v>1283</v>
      </c>
    </row>
    <row r="136" spans="6:7" x14ac:dyDescent="0.25">
      <c r="F136" t="s">
        <v>14363</v>
      </c>
      <c r="G136">
        <v>15</v>
      </c>
    </row>
    <row r="137" spans="6:7" x14ac:dyDescent="0.25">
      <c r="F137" t="s">
        <v>14364</v>
      </c>
      <c r="G137">
        <v>696</v>
      </c>
    </row>
    <row r="138" spans="6:7" x14ac:dyDescent="0.25">
      <c r="F138" t="s">
        <v>14365</v>
      </c>
      <c r="G138">
        <v>1</v>
      </c>
    </row>
    <row r="139" spans="6:7" x14ac:dyDescent="0.25">
      <c r="F139" t="s">
        <v>14366</v>
      </c>
      <c r="G139">
        <v>2</v>
      </c>
    </row>
    <row r="140" spans="6:7" x14ac:dyDescent="0.25">
      <c r="F140" t="s">
        <v>14368</v>
      </c>
      <c r="G140">
        <v>1</v>
      </c>
    </row>
    <row r="141" spans="6:7" x14ac:dyDescent="0.25">
      <c r="F141" t="s">
        <v>14369</v>
      </c>
      <c r="G141">
        <v>8</v>
      </c>
    </row>
    <row r="142" spans="6:7" x14ac:dyDescent="0.25">
      <c r="F142" t="s">
        <v>14370</v>
      </c>
      <c r="G142">
        <v>74</v>
      </c>
    </row>
    <row r="143" spans="6:7" x14ac:dyDescent="0.25">
      <c r="F143" t="s">
        <v>14371</v>
      </c>
      <c r="G143">
        <v>80</v>
      </c>
    </row>
    <row r="144" spans="6:7" x14ac:dyDescent="0.25">
      <c r="F144" t="s">
        <v>14372</v>
      </c>
      <c r="G144">
        <v>48</v>
      </c>
    </row>
    <row r="145" spans="6:7" x14ac:dyDescent="0.25">
      <c r="F145" t="s">
        <v>14373</v>
      </c>
      <c r="G145">
        <v>18</v>
      </c>
    </row>
    <row r="146" spans="6:7" x14ac:dyDescent="0.25">
      <c r="F146" t="s">
        <v>14374</v>
      </c>
      <c r="G146">
        <v>18</v>
      </c>
    </row>
    <row r="147" spans="6:7" x14ac:dyDescent="0.25">
      <c r="F147" t="s">
        <v>14375</v>
      </c>
      <c r="G147">
        <v>3</v>
      </c>
    </row>
    <row r="148" spans="6:7" x14ac:dyDescent="0.25">
      <c r="F148" t="s">
        <v>14376</v>
      </c>
      <c r="G148">
        <v>80</v>
      </c>
    </row>
    <row r="149" spans="6:7" x14ac:dyDescent="0.25">
      <c r="F149" t="s">
        <v>14377</v>
      </c>
      <c r="G149">
        <v>36</v>
      </c>
    </row>
    <row r="150" spans="6:7" x14ac:dyDescent="0.25">
      <c r="F150" t="s">
        <v>14378</v>
      </c>
      <c r="G150">
        <v>5</v>
      </c>
    </row>
    <row r="151" spans="6:7" x14ac:dyDescent="0.25">
      <c r="F151" t="s">
        <v>14379</v>
      </c>
      <c r="G151">
        <v>4</v>
      </c>
    </row>
    <row r="152" spans="6:7" x14ac:dyDescent="0.25">
      <c r="F152" t="s">
        <v>14382</v>
      </c>
      <c r="G152">
        <v>5</v>
      </c>
    </row>
    <row r="153" spans="6:7" x14ac:dyDescent="0.25">
      <c r="F153" t="s">
        <v>14383</v>
      </c>
      <c r="G153">
        <v>500</v>
      </c>
    </row>
    <row r="154" spans="6:7" x14ac:dyDescent="0.25">
      <c r="F154" t="s">
        <v>14385</v>
      </c>
      <c r="G154">
        <v>621</v>
      </c>
    </row>
    <row r="155" spans="6:7" x14ac:dyDescent="0.25">
      <c r="F155" t="s">
        <v>14386</v>
      </c>
      <c r="G155">
        <v>2</v>
      </c>
    </row>
    <row r="156" spans="6:7" x14ac:dyDescent="0.25">
      <c r="F156" t="s">
        <v>14387</v>
      </c>
      <c r="G156">
        <v>2</v>
      </c>
    </row>
    <row r="157" spans="6:7" x14ac:dyDescent="0.25">
      <c r="F157" t="s">
        <v>14388</v>
      </c>
      <c r="G157">
        <v>2</v>
      </c>
    </row>
    <row r="158" spans="6:7" x14ac:dyDescent="0.25">
      <c r="F158" t="s">
        <v>14389</v>
      </c>
      <c r="G158">
        <v>1</v>
      </c>
    </row>
    <row r="159" spans="6:7" x14ac:dyDescent="0.25">
      <c r="F159" t="s">
        <v>14390</v>
      </c>
      <c r="G159">
        <v>1</v>
      </c>
    </row>
    <row r="160" spans="6:7" x14ac:dyDescent="0.25">
      <c r="F160" t="s">
        <v>14391</v>
      </c>
      <c r="G160">
        <v>1</v>
      </c>
    </row>
    <row r="161" spans="6:7" x14ac:dyDescent="0.25">
      <c r="F161" t="s">
        <v>14392</v>
      </c>
      <c r="G161">
        <v>1</v>
      </c>
    </row>
    <row r="162" spans="6:7" x14ac:dyDescent="0.25">
      <c r="F162" t="s">
        <v>14393</v>
      </c>
      <c r="G162">
        <v>1</v>
      </c>
    </row>
    <row r="163" spans="6:7" x14ac:dyDescent="0.25">
      <c r="F163" t="s">
        <v>14394</v>
      </c>
      <c r="G163">
        <v>1</v>
      </c>
    </row>
    <row r="164" spans="6:7" x14ac:dyDescent="0.25">
      <c r="F164" t="s">
        <v>14395</v>
      </c>
      <c r="G164">
        <v>4</v>
      </c>
    </row>
    <row r="165" spans="6:7" x14ac:dyDescent="0.25">
      <c r="F165" t="s">
        <v>14396</v>
      </c>
      <c r="G165">
        <v>1</v>
      </c>
    </row>
    <row r="166" spans="6:7" x14ac:dyDescent="0.25">
      <c r="F166" t="s">
        <v>14397</v>
      </c>
      <c r="G166">
        <v>1</v>
      </c>
    </row>
    <row r="167" spans="6:7" x14ac:dyDescent="0.25">
      <c r="F167" t="s">
        <v>14398</v>
      </c>
      <c r="G167">
        <v>1</v>
      </c>
    </row>
    <row r="168" spans="6:7" x14ac:dyDescent="0.25">
      <c r="F168" t="s">
        <v>14399</v>
      </c>
      <c r="G168">
        <v>1</v>
      </c>
    </row>
    <row r="169" spans="6:7" x14ac:dyDescent="0.25">
      <c r="F169" t="s">
        <v>14400</v>
      </c>
      <c r="G169">
        <v>1</v>
      </c>
    </row>
    <row r="170" spans="6:7" x14ac:dyDescent="0.25">
      <c r="F170" t="s">
        <v>14401</v>
      </c>
      <c r="G170">
        <v>1</v>
      </c>
    </row>
    <row r="171" spans="6:7" x14ac:dyDescent="0.25">
      <c r="F171" t="s">
        <v>14402</v>
      </c>
      <c r="G171">
        <v>1</v>
      </c>
    </row>
    <row r="172" spans="6:7" x14ac:dyDescent="0.25">
      <c r="F172" t="s">
        <v>14403</v>
      </c>
      <c r="G172">
        <v>15</v>
      </c>
    </row>
    <row r="173" spans="6:7" x14ac:dyDescent="0.25">
      <c r="F173" t="s">
        <v>14404</v>
      </c>
      <c r="G173">
        <v>4</v>
      </c>
    </row>
    <row r="174" spans="6:7" x14ac:dyDescent="0.25">
      <c r="F174" t="s">
        <v>14406</v>
      </c>
      <c r="G174">
        <v>10</v>
      </c>
    </row>
    <row r="175" spans="6:7" x14ac:dyDescent="0.25">
      <c r="F175" t="s">
        <v>14407</v>
      </c>
      <c r="G175">
        <v>3</v>
      </c>
    </row>
    <row r="176" spans="6:7" x14ac:dyDescent="0.25">
      <c r="F176" t="s">
        <v>14408</v>
      </c>
      <c r="G176">
        <v>1</v>
      </c>
    </row>
    <row r="177" spans="6:7" x14ac:dyDescent="0.25">
      <c r="F177" t="s">
        <v>14411</v>
      </c>
      <c r="G177">
        <v>138</v>
      </c>
    </row>
    <row r="178" spans="6:7" x14ac:dyDescent="0.25">
      <c r="F178" t="s">
        <v>14412</v>
      </c>
      <c r="G178">
        <v>1</v>
      </c>
    </row>
    <row r="179" spans="6:7" x14ac:dyDescent="0.25">
      <c r="F179" t="s">
        <v>14413</v>
      </c>
      <c r="G179">
        <v>5</v>
      </c>
    </row>
    <row r="180" spans="6:7" x14ac:dyDescent="0.25">
      <c r="F180" t="s">
        <v>14414</v>
      </c>
      <c r="G180">
        <v>5</v>
      </c>
    </row>
    <row r="181" spans="6:7" x14ac:dyDescent="0.25">
      <c r="F181" t="s">
        <v>14415</v>
      </c>
      <c r="G181">
        <v>5</v>
      </c>
    </row>
    <row r="182" spans="6:7" x14ac:dyDescent="0.25">
      <c r="F182" t="s">
        <v>14416</v>
      </c>
      <c r="G182">
        <v>5</v>
      </c>
    </row>
    <row r="183" spans="6:7" x14ac:dyDescent="0.25">
      <c r="F183" t="s">
        <v>14417</v>
      </c>
      <c r="G183">
        <v>25</v>
      </c>
    </row>
    <row r="184" spans="6:7" x14ac:dyDescent="0.25">
      <c r="F184" t="s">
        <v>14420</v>
      </c>
      <c r="G184">
        <v>4</v>
      </c>
    </row>
    <row r="185" spans="6:7" x14ac:dyDescent="0.25">
      <c r="F185" t="s">
        <v>14421</v>
      </c>
      <c r="G185">
        <v>2</v>
      </c>
    </row>
    <row r="186" spans="6:7" x14ac:dyDescent="0.25">
      <c r="F186" t="s">
        <v>14423</v>
      </c>
      <c r="G186">
        <v>731</v>
      </c>
    </row>
    <row r="187" spans="6:7" x14ac:dyDescent="0.25">
      <c r="F187" t="s">
        <v>14425</v>
      </c>
      <c r="G187">
        <v>8</v>
      </c>
    </row>
    <row r="188" spans="6:7" x14ac:dyDescent="0.25">
      <c r="F188" t="s">
        <v>14427</v>
      </c>
      <c r="G188">
        <v>30</v>
      </c>
    </row>
    <row r="189" spans="6:7" x14ac:dyDescent="0.25">
      <c r="F189" t="s">
        <v>14429</v>
      </c>
      <c r="G189">
        <v>6422</v>
      </c>
    </row>
    <row r="190" spans="6:7" x14ac:dyDescent="0.25">
      <c r="F190" t="s">
        <v>14430</v>
      </c>
      <c r="G190">
        <v>90</v>
      </c>
    </row>
    <row r="191" spans="6:7" x14ac:dyDescent="0.25">
      <c r="F191" t="s">
        <v>14431</v>
      </c>
      <c r="G191">
        <v>95</v>
      </c>
    </row>
    <row r="192" spans="6:7" x14ac:dyDescent="0.25">
      <c r="F192" t="s">
        <v>14432</v>
      </c>
      <c r="G192">
        <v>100</v>
      </c>
    </row>
    <row r="193" spans="6:7" x14ac:dyDescent="0.25">
      <c r="F193" t="s">
        <v>14433</v>
      </c>
      <c r="G193">
        <v>3</v>
      </c>
    </row>
    <row r="194" spans="6:7" x14ac:dyDescent="0.25">
      <c r="F194" t="s">
        <v>14434</v>
      </c>
      <c r="G194">
        <v>20</v>
      </c>
    </row>
    <row r="195" spans="6:7" x14ac:dyDescent="0.25">
      <c r="F195" t="s">
        <v>14435</v>
      </c>
      <c r="G195">
        <v>2</v>
      </c>
    </row>
    <row r="196" spans="6:7" x14ac:dyDescent="0.25">
      <c r="F196" t="s">
        <v>14436</v>
      </c>
      <c r="G196">
        <v>817</v>
      </c>
    </row>
    <row r="197" spans="6:7" x14ac:dyDescent="0.25">
      <c r="F197" t="s">
        <v>14437</v>
      </c>
      <c r="G197">
        <v>1</v>
      </c>
    </row>
    <row r="198" spans="6:7" x14ac:dyDescent="0.25">
      <c r="F198" t="s">
        <v>14438</v>
      </c>
      <c r="G198">
        <v>1</v>
      </c>
    </row>
    <row r="199" spans="6:7" x14ac:dyDescent="0.25">
      <c r="F199" t="s">
        <v>14439</v>
      </c>
      <c r="G199">
        <v>1</v>
      </c>
    </row>
    <row r="200" spans="6:7" x14ac:dyDescent="0.25">
      <c r="F200" t="s">
        <v>14440</v>
      </c>
      <c r="G200">
        <v>1</v>
      </c>
    </row>
    <row r="201" spans="6:7" x14ac:dyDescent="0.25">
      <c r="F201" t="s">
        <v>14441</v>
      </c>
      <c r="G201">
        <v>1</v>
      </c>
    </row>
    <row r="202" spans="6:7" x14ac:dyDescent="0.25">
      <c r="F202" t="s">
        <v>14442</v>
      </c>
      <c r="G202">
        <v>1</v>
      </c>
    </row>
    <row r="203" spans="6:7" x14ac:dyDescent="0.25">
      <c r="F203" t="s">
        <v>14443</v>
      </c>
      <c r="G203">
        <v>10</v>
      </c>
    </row>
    <row r="204" spans="6:7" x14ac:dyDescent="0.25">
      <c r="F204" t="s">
        <v>14444</v>
      </c>
      <c r="G204">
        <v>40</v>
      </c>
    </row>
    <row r="205" spans="6:7" x14ac:dyDescent="0.25">
      <c r="F205" t="s">
        <v>14445</v>
      </c>
      <c r="G205">
        <v>4</v>
      </c>
    </row>
    <row r="206" spans="6:7" x14ac:dyDescent="0.25">
      <c r="F206" t="s">
        <v>14446</v>
      </c>
      <c r="G206">
        <v>4</v>
      </c>
    </row>
    <row r="207" spans="6:7" x14ac:dyDescent="0.25">
      <c r="F207" t="s">
        <v>14447</v>
      </c>
      <c r="G207">
        <v>7</v>
      </c>
    </row>
    <row r="208" spans="6:7" x14ac:dyDescent="0.25">
      <c r="F208" t="s">
        <v>14448</v>
      </c>
      <c r="G208">
        <v>1</v>
      </c>
    </row>
    <row r="209" spans="6:7" x14ac:dyDescent="0.25">
      <c r="F209" t="s">
        <v>14449</v>
      </c>
      <c r="G209">
        <v>24</v>
      </c>
    </row>
    <row r="210" spans="6:7" x14ac:dyDescent="0.25">
      <c r="F210" t="s">
        <v>14450</v>
      </c>
      <c r="G210">
        <v>115</v>
      </c>
    </row>
    <row r="211" spans="6:7" x14ac:dyDescent="0.25">
      <c r="F211" t="s">
        <v>14454</v>
      </c>
      <c r="G211">
        <v>992</v>
      </c>
    </row>
    <row r="212" spans="6:7" x14ac:dyDescent="0.25">
      <c r="F212" t="s">
        <v>14455</v>
      </c>
      <c r="G212">
        <v>903</v>
      </c>
    </row>
    <row r="213" spans="6:7" x14ac:dyDescent="0.25">
      <c r="F213" t="s">
        <v>14456</v>
      </c>
      <c r="G213">
        <v>560</v>
      </c>
    </row>
    <row r="214" spans="6:7" x14ac:dyDescent="0.25">
      <c r="F214" t="s">
        <v>14457</v>
      </c>
      <c r="G214">
        <v>567</v>
      </c>
    </row>
    <row r="215" spans="6:7" x14ac:dyDescent="0.25">
      <c r="F215" t="s">
        <v>14460</v>
      </c>
      <c r="G215">
        <v>1</v>
      </c>
    </row>
    <row r="216" spans="6:7" x14ac:dyDescent="0.25">
      <c r="F216" t="s">
        <v>14461</v>
      </c>
      <c r="G216">
        <v>1</v>
      </c>
    </row>
    <row r="217" spans="6:7" x14ac:dyDescent="0.25">
      <c r="F217" t="s">
        <v>14462</v>
      </c>
      <c r="G217">
        <v>12</v>
      </c>
    </row>
    <row r="218" spans="6:7" x14ac:dyDescent="0.25">
      <c r="F218" t="s">
        <v>14463</v>
      </c>
      <c r="G218">
        <v>54</v>
      </c>
    </row>
    <row r="219" spans="6:7" x14ac:dyDescent="0.25">
      <c r="F219" t="s">
        <v>14464</v>
      </c>
      <c r="G219">
        <v>81</v>
      </c>
    </row>
    <row r="220" spans="6:7" x14ac:dyDescent="0.25">
      <c r="F220" t="s">
        <v>14465</v>
      </c>
      <c r="G220">
        <v>9</v>
      </c>
    </row>
    <row r="221" spans="6:7" x14ac:dyDescent="0.25">
      <c r="F221" t="s">
        <v>14466</v>
      </c>
      <c r="G221">
        <v>21</v>
      </c>
    </row>
    <row r="222" spans="6:7" x14ac:dyDescent="0.25">
      <c r="F222" t="s">
        <v>14467</v>
      </c>
      <c r="G222">
        <v>11</v>
      </c>
    </row>
    <row r="223" spans="6:7" x14ac:dyDescent="0.25">
      <c r="F223" t="s">
        <v>14468</v>
      </c>
      <c r="G223">
        <v>10</v>
      </c>
    </row>
    <row r="224" spans="6:7" x14ac:dyDescent="0.25">
      <c r="F224" t="s">
        <v>14469</v>
      </c>
      <c r="G224">
        <v>804</v>
      </c>
    </row>
    <row r="225" spans="6:7" x14ac:dyDescent="0.25">
      <c r="F225" t="s">
        <v>14470</v>
      </c>
      <c r="G225">
        <v>475</v>
      </c>
    </row>
    <row r="226" spans="6:7" x14ac:dyDescent="0.25">
      <c r="F226" t="s">
        <v>14471</v>
      </c>
      <c r="G226">
        <v>1</v>
      </c>
    </row>
    <row r="227" spans="6:7" x14ac:dyDescent="0.25">
      <c r="F227" t="s">
        <v>14472</v>
      </c>
      <c r="G227">
        <v>28</v>
      </c>
    </row>
    <row r="228" spans="6:7" x14ac:dyDescent="0.25">
      <c r="F228" t="s">
        <v>14473</v>
      </c>
      <c r="G228">
        <v>1</v>
      </c>
    </row>
    <row r="229" spans="6:7" x14ac:dyDescent="0.25">
      <c r="F229" t="s">
        <v>14474</v>
      </c>
      <c r="G229">
        <v>9</v>
      </c>
    </row>
    <row r="230" spans="6:7" x14ac:dyDescent="0.25">
      <c r="F230" t="s">
        <v>14477</v>
      </c>
      <c r="G230">
        <v>6</v>
      </c>
    </row>
    <row r="231" spans="6:7" x14ac:dyDescent="0.25">
      <c r="F231" t="s">
        <v>14478</v>
      </c>
      <c r="G231">
        <v>1</v>
      </c>
    </row>
    <row r="232" spans="6:7" x14ac:dyDescent="0.25">
      <c r="F232" t="s">
        <v>14479</v>
      </c>
      <c r="G232">
        <v>23</v>
      </c>
    </row>
    <row r="233" spans="6:7" x14ac:dyDescent="0.25">
      <c r="F233" t="s">
        <v>14480</v>
      </c>
      <c r="G233">
        <v>2</v>
      </c>
    </row>
    <row r="234" spans="6:7" x14ac:dyDescent="0.25">
      <c r="F234" t="s">
        <v>14481</v>
      </c>
      <c r="G234">
        <v>5</v>
      </c>
    </row>
    <row r="235" spans="6:7" x14ac:dyDescent="0.25">
      <c r="F235" t="s">
        <v>14482</v>
      </c>
      <c r="G235">
        <v>1</v>
      </c>
    </row>
    <row r="236" spans="6:7" x14ac:dyDescent="0.25">
      <c r="F236" t="s">
        <v>14485</v>
      </c>
      <c r="G236">
        <v>23</v>
      </c>
    </row>
    <row r="237" spans="6:7" x14ac:dyDescent="0.25">
      <c r="F237" t="s">
        <v>14486</v>
      </c>
      <c r="G237">
        <v>8</v>
      </c>
    </row>
    <row r="238" spans="6:7" x14ac:dyDescent="0.25">
      <c r="F238" t="s">
        <v>14489</v>
      </c>
      <c r="G238">
        <v>104</v>
      </c>
    </row>
    <row r="239" spans="6:7" x14ac:dyDescent="0.25">
      <c r="F239" t="s">
        <v>14490</v>
      </c>
      <c r="G239">
        <v>45</v>
      </c>
    </row>
    <row r="240" spans="6:7" x14ac:dyDescent="0.25">
      <c r="F240" t="s">
        <v>14491</v>
      </c>
      <c r="G240">
        <v>9</v>
      </c>
    </row>
    <row r="241" spans="6:7" x14ac:dyDescent="0.25">
      <c r="F241" t="s">
        <v>14492</v>
      </c>
      <c r="G241">
        <v>9</v>
      </c>
    </row>
    <row r="242" spans="6:7" x14ac:dyDescent="0.25">
      <c r="F242" t="s">
        <v>14493</v>
      </c>
      <c r="G242">
        <v>1</v>
      </c>
    </row>
    <row r="243" spans="6:7" x14ac:dyDescent="0.25">
      <c r="F243" t="s">
        <v>14494</v>
      </c>
      <c r="G243">
        <v>813</v>
      </c>
    </row>
    <row r="244" spans="6:7" x14ac:dyDescent="0.25">
      <c r="F244" t="s">
        <v>14495</v>
      </c>
      <c r="G244">
        <v>2510</v>
      </c>
    </row>
    <row r="245" spans="6:7" x14ac:dyDescent="0.25">
      <c r="F245" t="s">
        <v>14496</v>
      </c>
      <c r="G245">
        <v>107</v>
      </c>
    </row>
    <row r="246" spans="6:7" x14ac:dyDescent="0.25">
      <c r="F246" t="s">
        <v>14497</v>
      </c>
      <c r="G246">
        <v>108</v>
      </c>
    </row>
    <row r="247" spans="6:7" x14ac:dyDescent="0.25">
      <c r="F247" t="s">
        <v>14498</v>
      </c>
      <c r="G247">
        <v>40</v>
      </c>
    </row>
    <row r="248" spans="6:7" x14ac:dyDescent="0.25">
      <c r="F248" t="s">
        <v>14499</v>
      </c>
      <c r="G248">
        <v>80</v>
      </c>
    </row>
    <row r="249" spans="6:7" x14ac:dyDescent="0.25">
      <c r="F249" t="s">
        <v>14500</v>
      </c>
      <c r="G249">
        <v>1595</v>
      </c>
    </row>
    <row r="250" spans="6:7" x14ac:dyDescent="0.25">
      <c r="F250" t="s">
        <v>14501</v>
      </c>
      <c r="G250">
        <v>9</v>
      </c>
    </row>
    <row r="251" spans="6:7" x14ac:dyDescent="0.25">
      <c r="F251" t="s">
        <v>14503</v>
      </c>
      <c r="G251">
        <v>1</v>
      </c>
    </row>
    <row r="252" spans="6:7" x14ac:dyDescent="0.25">
      <c r="F252" t="s">
        <v>14504</v>
      </c>
      <c r="G252">
        <v>6</v>
      </c>
    </row>
    <row r="253" spans="6:7" x14ac:dyDescent="0.25">
      <c r="F253" t="s">
        <v>14505</v>
      </c>
      <c r="G253">
        <v>46</v>
      </c>
    </row>
    <row r="254" spans="6:7" x14ac:dyDescent="0.25">
      <c r="F254" t="s">
        <v>14506</v>
      </c>
      <c r="G254">
        <v>2</v>
      </c>
    </row>
    <row r="255" spans="6:7" x14ac:dyDescent="0.25">
      <c r="F255" t="s">
        <v>14507</v>
      </c>
      <c r="G255">
        <v>36</v>
      </c>
    </row>
    <row r="256" spans="6:7" x14ac:dyDescent="0.25">
      <c r="F256" t="s">
        <v>14508</v>
      </c>
      <c r="G256">
        <v>5</v>
      </c>
    </row>
    <row r="257" spans="6:7" x14ac:dyDescent="0.25">
      <c r="F257" t="s">
        <v>14510</v>
      </c>
      <c r="G257">
        <v>91</v>
      </c>
    </row>
    <row r="258" spans="6:7" x14ac:dyDescent="0.25">
      <c r="F258" t="s">
        <v>14527</v>
      </c>
      <c r="G258">
        <v>3775</v>
      </c>
    </row>
    <row r="259" spans="6:7" x14ac:dyDescent="0.25">
      <c r="F259" t="s">
        <v>14531</v>
      </c>
      <c r="G259">
        <v>720</v>
      </c>
    </row>
    <row r="260" spans="6:7" x14ac:dyDescent="0.25">
      <c r="F260" t="s">
        <v>14561</v>
      </c>
      <c r="G260">
        <v>2280</v>
      </c>
    </row>
    <row r="261" spans="6:7" x14ac:dyDescent="0.25">
      <c r="F261" t="s">
        <v>14562</v>
      </c>
      <c r="G261">
        <v>1200</v>
      </c>
    </row>
    <row r="262" spans="6:7" x14ac:dyDescent="0.25">
      <c r="F262" t="s">
        <v>14563</v>
      </c>
      <c r="G262">
        <v>4</v>
      </c>
    </row>
    <row r="263" spans="6:7" x14ac:dyDescent="0.25">
      <c r="F263" t="s">
        <v>14565</v>
      </c>
      <c r="G263">
        <v>12040</v>
      </c>
    </row>
    <row r="264" spans="6:7" x14ac:dyDescent="0.25">
      <c r="F264" t="s">
        <v>14566</v>
      </c>
      <c r="G264">
        <v>1800</v>
      </c>
    </row>
    <row r="265" spans="6:7" x14ac:dyDescent="0.25">
      <c r="F265" t="s">
        <v>14573</v>
      </c>
      <c r="G265">
        <v>255</v>
      </c>
    </row>
    <row r="266" spans="6:7" x14ac:dyDescent="0.25">
      <c r="F266" t="s">
        <v>14575</v>
      </c>
      <c r="G266">
        <v>1</v>
      </c>
    </row>
    <row r="267" spans="6:7" x14ac:dyDescent="0.25">
      <c r="F267" t="s">
        <v>14580</v>
      </c>
      <c r="G267">
        <v>8730</v>
      </c>
    </row>
    <row r="268" spans="6:7" x14ac:dyDescent="0.25">
      <c r="F268" t="s">
        <v>14585</v>
      </c>
      <c r="G268">
        <v>8280</v>
      </c>
    </row>
    <row r="269" spans="6:7" x14ac:dyDescent="0.25">
      <c r="F269" t="s">
        <v>14586</v>
      </c>
      <c r="G269">
        <v>3720</v>
      </c>
    </row>
    <row r="270" spans="6:7" x14ac:dyDescent="0.25">
      <c r="F270" t="s">
        <v>14587</v>
      </c>
      <c r="G270">
        <v>653</v>
      </c>
    </row>
    <row r="271" spans="6:7" x14ac:dyDescent="0.25">
      <c r="F271" t="s">
        <v>14589</v>
      </c>
      <c r="G271">
        <v>2999</v>
      </c>
    </row>
    <row r="272" spans="6:7" x14ac:dyDescent="0.25">
      <c r="F272" t="s">
        <v>14591</v>
      </c>
      <c r="G272">
        <v>480</v>
      </c>
    </row>
    <row r="273" spans="6:7" x14ac:dyDescent="0.25">
      <c r="F273" t="s">
        <v>14596</v>
      </c>
      <c r="G273">
        <v>80</v>
      </c>
    </row>
    <row r="274" spans="6:7" x14ac:dyDescent="0.25">
      <c r="F274" t="s">
        <v>14598</v>
      </c>
      <c r="G274">
        <v>1224</v>
      </c>
    </row>
    <row r="275" spans="6:7" x14ac:dyDescent="0.25">
      <c r="F275" t="s">
        <v>14599</v>
      </c>
      <c r="G275">
        <v>2400</v>
      </c>
    </row>
    <row r="276" spans="6:7" x14ac:dyDescent="0.25">
      <c r="F276" t="s">
        <v>14603</v>
      </c>
      <c r="G276">
        <v>1000</v>
      </c>
    </row>
    <row r="277" spans="6:7" x14ac:dyDescent="0.25">
      <c r="F277" t="s">
        <v>14606</v>
      </c>
      <c r="G277">
        <v>32993</v>
      </c>
    </row>
    <row r="278" spans="6:7" x14ac:dyDescent="0.25">
      <c r="F278" t="s">
        <v>14607</v>
      </c>
      <c r="G278">
        <v>7300</v>
      </c>
    </row>
    <row r="279" spans="6:7" x14ac:dyDescent="0.25">
      <c r="F279" t="s">
        <v>14608</v>
      </c>
      <c r="G279">
        <v>250</v>
      </c>
    </row>
    <row r="280" spans="6:7" x14ac:dyDescent="0.25">
      <c r="F280" t="s">
        <v>14609</v>
      </c>
      <c r="G280">
        <v>4550</v>
      </c>
    </row>
    <row r="281" spans="6:7" x14ac:dyDescent="0.25">
      <c r="F281" t="s">
        <v>14610</v>
      </c>
      <c r="G281">
        <v>4</v>
      </c>
    </row>
    <row r="282" spans="6:7" x14ac:dyDescent="0.25">
      <c r="F282" t="s">
        <v>14611</v>
      </c>
      <c r="G282">
        <v>7100</v>
      </c>
    </row>
    <row r="283" spans="6:7" x14ac:dyDescent="0.25">
      <c r="F283" t="s">
        <v>14612</v>
      </c>
      <c r="G283">
        <v>3</v>
      </c>
    </row>
    <row r="284" spans="6:7" x14ac:dyDescent="0.25">
      <c r="F284" t="s">
        <v>14613</v>
      </c>
      <c r="G284">
        <v>6</v>
      </c>
    </row>
    <row r="285" spans="6:7" x14ac:dyDescent="0.25">
      <c r="F285" t="s">
        <v>14614</v>
      </c>
      <c r="G285">
        <v>1275</v>
      </c>
    </row>
    <row r="286" spans="6:7" x14ac:dyDescent="0.25">
      <c r="F286" t="s">
        <v>14616</v>
      </c>
      <c r="G286">
        <v>473</v>
      </c>
    </row>
    <row r="287" spans="6:7" x14ac:dyDescent="0.25">
      <c r="F287" t="s">
        <v>14617</v>
      </c>
      <c r="G287">
        <v>141</v>
      </c>
    </row>
    <row r="288" spans="6:7" x14ac:dyDescent="0.25">
      <c r="F288" t="s">
        <v>14621</v>
      </c>
      <c r="G288">
        <v>39850</v>
      </c>
    </row>
    <row r="289" spans="6:7" x14ac:dyDescent="0.25">
      <c r="F289" t="s">
        <v>14623</v>
      </c>
      <c r="G289">
        <v>18748</v>
      </c>
    </row>
    <row r="290" spans="6:7" x14ac:dyDescent="0.25">
      <c r="F290" t="s">
        <v>14624</v>
      </c>
      <c r="G290">
        <v>12000</v>
      </c>
    </row>
    <row r="291" spans="6:7" x14ac:dyDescent="0.25">
      <c r="F291" t="s">
        <v>14633</v>
      </c>
      <c r="G291">
        <v>2574</v>
      </c>
    </row>
    <row r="292" spans="6:7" x14ac:dyDescent="0.25">
      <c r="F292" t="s">
        <v>14634</v>
      </c>
      <c r="G292">
        <v>932</v>
      </c>
    </row>
    <row r="293" spans="6:7" x14ac:dyDescent="0.25">
      <c r="F293" t="s">
        <v>14635</v>
      </c>
      <c r="G293">
        <v>118</v>
      </c>
    </row>
    <row r="294" spans="6:7" x14ac:dyDescent="0.25">
      <c r="F294" t="s">
        <v>14638</v>
      </c>
      <c r="G294">
        <v>60</v>
      </c>
    </row>
    <row r="295" spans="6:7" x14ac:dyDescent="0.25">
      <c r="F295" t="s">
        <v>14639</v>
      </c>
      <c r="G295">
        <v>25</v>
      </c>
    </row>
    <row r="296" spans="6:7" x14ac:dyDescent="0.25">
      <c r="F296" t="s">
        <v>14640</v>
      </c>
      <c r="G296">
        <v>160</v>
      </c>
    </row>
    <row r="297" spans="6:7" x14ac:dyDescent="0.25">
      <c r="F297" t="s">
        <v>14641</v>
      </c>
      <c r="G297">
        <v>319</v>
      </c>
    </row>
    <row r="298" spans="6:7" x14ac:dyDescent="0.25">
      <c r="F298" t="s">
        <v>14643</v>
      </c>
      <c r="G298">
        <v>1089</v>
      </c>
    </row>
    <row r="299" spans="6:7" x14ac:dyDescent="0.25">
      <c r="F299" t="s">
        <v>14644</v>
      </c>
      <c r="G299">
        <v>500</v>
      </c>
    </row>
    <row r="300" spans="6:7" x14ac:dyDescent="0.25">
      <c r="F300" t="s">
        <v>14645</v>
      </c>
      <c r="G300">
        <v>1</v>
      </c>
    </row>
    <row r="301" spans="6:7" x14ac:dyDescent="0.25">
      <c r="F301" t="s">
        <v>14646</v>
      </c>
      <c r="G301">
        <v>240</v>
      </c>
    </row>
    <row r="302" spans="6:7" x14ac:dyDescent="0.25">
      <c r="F302" t="s">
        <v>14647</v>
      </c>
      <c r="G302">
        <v>1540</v>
      </c>
    </row>
    <row r="303" spans="6:7" x14ac:dyDescent="0.25">
      <c r="F303" t="s">
        <v>14655</v>
      </c>
      <c r="G303">
        <v>11</v>
      </c>
    </row>
    <row r="304" spans="6:7" x14ac:dyDescent="0.25">
      <c r="F304" t="s">
        <v>14658</v>
      </c>
      <c r="G304">
        <v>17</v>
      </c>
    </row>
    <row r="305" spans="6:7" x14ac:dyDescent="0.25">
      <c r="F305" t="s">
        <v>14659</v>
      </c>
      <c r="G305">
        <v>7600</v>
      </c>
    </row>
    <row r="306" spans="6:7" x14ac:dyDescent="0.25">
      <c r="F306" t="s">
        <v>14662</v>
      </c>
      <c r="G306">
        <v>10760</v>
      </c>
    </row>
    <row r="307" spans="6:7" x14ac:dyDescent="0.25">
      <c r="F307" t="s">
        <v>14663</v>
      </c>
      <c r="G307">
        <v>45000</v>
      </c>
    </row>
    <row r="308" spans="6:7" x14ac:dyDescent="0.25">
      <c r="F308" t="s">
        <v>14664</v>
      </c>
      <c r="G308">
        <v>45000</v>
      </c>
    </row>
    <row r="309" spans="6:7" x14ac:dyDescent="0.25">
      <c r="F309" t="s">
        <v>14666</v>
      </c>
      <c r="G309">
        <v>6</v>
      </c>
    </row>
    <row r="310" spans="6:7" x14ac:dyDescent="0.25">
      <c r="F310" t="s">
        <v>14667</v>
      </c>
      <c r="G310">
        <v>17900</v>
      </c>
    </row>
    <row r="311" spans="6:7" x14ac:dyDescent="0.25">
      <c r="F311" t="s">
        <v>14671</v>
      </c>
      <c r="G311">
        <v>18</v>
      </c>
    </row>
    <row r="312" spans="6:7" x14ac:dyDescent="0.25">
      <c r="F312" t="s">
        <v>14672</v>
      </c>
      <c r="G312">
        <v>8440</v>
      </c>
    </row>
    <row r="313" spans="6:7" x14ac:dyDescent="0.25">
      <c r="F313" t="s">
        <v>14673</v>
      </c>
      <c r="G313">
        <v>1000</v>
      </c>
    </row>
    <row r="314" spans="6:7" x14ac:dyDescent="0.25">
      <c r="F314" t="s">
        <v>14679</v>
      </c>
      <c r="G314">
        <v>13</v>
      </c>
    </row>
    <row r="315" spans="6:7" x14ac:dyDescent="0.25">
      <c r="F315" t="s">
        <v>14681</v>
      </c>
      <c r="G315">
        <v>141</v>
      </c>
    </row>
    <row r="316" spans="6:7" x14ac:dyDescent="0.25">
      <c r="F316" t="s">
        <v>14682</v>
      </c>
      <c r="G316">
        <v>1037</v>
      </c>
    </row>
    <row r="317" spans="6:7" x14ac:dyDescent="0.25">
      <c r="F317" t="s">
        <v>14683</v>
      </c>
      <c r="G317">
        <v>787</v>
      </c>
    </row>
    <row r="318" spans="6:7" x14ac:dyDescent="0.25">
      <c r="F318" t="s">
        <v>14684</v>
      </c>
      <c r="G318">
        <v>1020</v>
      </c>
    </row>
    <row r="319" spans="6:7" x14ac:dyDescent="0.25">
      <c r="F319" t="s">
        <v>14685</v>
      </c>
      <c r="G319">
        <v>441</v>
      </c>
    </row>
    <row r="320" spans="6:7" x14ac:dyDescent="0.25">
      <c r="F320" t="s">
        <v>14686</v>
      </c>
      <c r="G320">
        <v>1349</v>
      </c>
    </row>
    <row r="321" spans="6:7" x14ac:dyDescent="0.25">
      <c r="F321" t="s">
        <v>14687</v>
      </c>
      <c r="G321">
        <v>340</v>
      </c>
    </row>
    <row r="322" spans="6:7" x14ac:dyDescent="0.25">
      <c r="F322" t="s">
        <v>14688</v>
      </c>
      <c r="G322">
        <v>1278</v>
      </c>
    </row>
    <row r="323" spans="6:7" x14ac:dyDescent="0.25">
      <c r="F323" t="s">
        <v>14689</v>
      </c>
      <c r="G323">
        <v>200</v>
      </c>
    </row>
    <row r="324" spans="6:7" x14ac:dyDescent="0.25">
      <c r="F324" t="s">
        <v>14690</v>
      </c>
      <c r="G324">
        <v>5</v>
      </c>
    </row>
    <row r="325" spans="6:7" x14ac:dyDescent="0.25">
      <c r="F325" t="s">
        <v>14691</v>
      </c>
      <c r="G325">
        <v>9</v>
      </c>
    </row>
    <row r="326" spans="6:7" x14ac:dyDescent="0.25">
      <c r="F326" t="s">
        <v>14693</v>
      </c>
      <c r="G326">
        <v>316</v>
      </c>
    </row>
    <row r="327" spans="6:7" x14ac:dyDescent="0.25">
      <c r="F327" t="s">
        <v>14694</v>
      </c>
      <c r="G327">
        <v>23</v>
      </c>
    </row>
    <row r="328" spans="6:7" x14ac:dyDescent="0.25">
      <c r="F328" t="s">
        <v>14695</v>
      </c>
      <c r="G328">
        <v>6</v>
      </c>
    </row>
    <row r="329" spans="6:7" x14ac:dyDescent="0.25">
      <c r="F329" t="s">
        <v>14698</v>
      </c>
      <c r="G329">
        <v>1909</v>
      </c>
    </row>
    <row r="330" spans="6:7" x14ac:dyDescent="0.25">
      <c r="F330" t="s">
        <v>14699</v>
      </c>
      <c r="G330">
        <v>2001</v>
      </c>
    </row>
    <row r="331" spans="6:7" x14ac:dyDescent="0.25">
      <c r="F331" t="s">
        <v>14701</v>
      </c>
      <c r="G331">
        <v>1600</v>
      </c>
    </row>
    <row r="332" spans="6:7" x14ac:dyDescent="0.25">
      <c r="F332" t="s">
        <v>14702</v>
      </c>
      <c r="G332">
        <v>7920</v>
      </c>
    </row>
    <row r="333" spans="6:7" x14ac:dyDescent="0.25">
      <c r="F333" t="s">
        <v>14703</v>
      </c>
      <c r="G333">
        <v>21</v>
      </c>
    </row>
    <row r="334" spans="6:7" x14ac:dyDescent="0.25">
      <c r="F334" t="s">
        <v>14704</v>
      </c>
      <c r="G334">
        <v>4519</v>
      </c>
    </row>
    <row r="335" spans="6:7" x14ac:dyDescent="0.25">
      <c r="F335" t="s">
        <v>14707</v>
      </c>
      <c r="G335">
        <v>11</v>
      </c>
    </row>
    <row r="336" spans="6:7" x14ac:dyDescent="0.25">
      <c r="F336" t="s">
        <v>14708</v>
      </c>
      <c r="G336">
        <v>1847</v>
      </c>
    </row>
    <row r="337" spans="6:7" x14ac:dyDescent="0.25">
      <c r="F337" t="s">
        <v>14709</v>
      </c>
      <c r="G337">
        <v>2</v>
      </c>
    </row>
    <row r="338" spans="6:7" x14ac:dyDescent="0.25">
      <c r="F338" t="s">
        <v>14710</v>
      </c>
      <c r="G338">
        <v>1720</v>
      </c>
    </row>
    <row r="339" spans="6:7" x14ac:dyDescent="0.25">
      <c r="F339" t="s">
        <v>14714</v>
      </c>
      <c r="G339">
        <v>10000</v>
      </c>
    </row>
    <row r="340" spans="6:7" x14ac:dyDescent="0.25">
      <c r="F340" t="s">
        <v>14715</v>
      </c>
      <c r="G340">
        <v>10000</v>
      </c>
    </row>
    <row r="341" spans="6:7" x14ac:dyDescent="0.25">
      <c r="F341" t="s">
        <v>14717</v>
      </c>
      <c r="G341">
        <v>36</v>
      </c>
    </row>
    <row r="342" spans="6:7" x14ac:dyDescent="0.25">
      <c r="F342" t="s">
        <v>14719</v>
      </c>
      <c r="G342">
        <v>2880</v>
      </c>
    </row>
    <row r="343" spans="6:7" x14ac:dyDescent="0.25">
      <c r="F343" t="s">
        <v>14720</v>
      </c>
      <c r="G343">
        <v>4000</v>
      </c>
    </row>
    <row r="344" spans="6:7" x14ac:dyDescent="0.25">
      <c r="F344" t="s">
        <v>14721</v>
      </c>
      <c r="G344">
        <v>4000</v>
      </c>
    </row>
    <row r="345" spans="6:7" x14ac:dyDescent="0.25">
      <c r="F345" t="s">
        <v>14723</v>
      </c>
      <c r="G345">
        <v>7080</v>
      </c>
    </row>
    <row r="346" spans="6:7" x14ac:dyDescent="0.25">
      <c r="F346" t="s">
        <v>14724</v>
      </c>
      <c r="G346">
        <v>4350</v>
      </c>
    </row>
    <row r="347" spans="6:7" x14ac:dyDescent="0.25">
      <c r="F347" t="s">
        <v>14725</v>
      </c>
      <c r="G347">
        <v>440</v>
      </c>
    </row>
    <row r="348" spans="6:7" x14ac:dyDescent="0.25">
      <c r="F348" t="s">
        <v>14726</v>
      </c>
      <c r="G348">
        <v>955</v>
      </c>
    </row>
    <row r="349" spans="6:7" x14ac:dyDescent="0.25">
      <c r="F349" t="s">
        <v>14727</v>
      </c>
      <c r="G349">
        <v>100</v>
      </c>
    </row>
    <row r="350" spans="6:7" x14ac:dyDescent="0.25">
      <c r="F350" t="s">
        <v>14730</v>
      </c>
      <c r="G350">
        <v>11</v>
      </c>
    </row>
    <row r="351" spans="6:7" x14ac:dyDescent="0.25">
      <c r="F351" t="s">
        <v>14736</v>
      </c>
      <c r="G351">
        <v>12</v>
      </c>
    </row>
    <row r="352" spans="6:7" x14ac:dyDescent="0.25">
      <c r="F352" t="s">
        <v>14737</v>
      </c>
      <c r="G352">
        <v>1540</v>
      </c>
    </row>
    <row r="353" spans="6:7" x14ac:dyDescent="0.25">
      <c r="F353" t="s">
        <v>14740</v>
      </c>
      <c r="G353">
        <v>270</v>
      </c>
    </row>
    <row r="354" spans="6:7" x14ac:dyDescent="0.25">
      <c r="F354" t="s">
        <v>14741</v>
      </c>
      <c r="G354">
        <v>250</v>
      </c>
    </row>
    <row r="355" spans="6:7" x14ac:dyDescent="0.25">
      <c r="F355" t="s">
        <v>14742</v>
      </c>
      <c r="G355">
        <v>6527</v>
      </c>
    </row>
    <row r="356" spans="6:7" x14ac:dyDescent="0.25">
      <c r="F356" t="s">
        <v>14743</v>
      </c>
      <c r="G356">
        <v>5</v>
      </c>
    </row>
    <row r="357" spans="6:7" x14ac:dyDescent="0.25">
      <c r="F357" t="s">
        <v>14747</v>
      </c>
      <c r="G357">
        <v>16</v>
      </c>
    </row>
    <row r="358" spans="6:7" x14ac:dyDescent="0.25">
      <c r="F358" t="s">
        <v>14748</v>
      </c>
      <c r="G358">
        <v>2640</v>
      </c>
    </row>
    <row r="359" spans="6:7" x14ac:dyDescent="0.25">
      <c r="F359" t="s">
        <v>14755</v>
      </c>
      <c r="G359">
        <v>260</v>
      </c>
    </row>
    <row r="360" spans="6:7" x14ac:dyDescent="0.25">
      <c r="F360" t="s">
        <v>14758</v>
      </c>
      <c r="G360">
        <v>10514</v>
      </c>
    </row>
    <row r="361" spans="6:7" x14ac:dyDescent="0.25">
      <c r="F361" t="s">
        <v>14759</v>
      </c>
      <c r="G361">
        <v>10000</v>
      </c>
    </row>
    <row r="362" spans="6:7" x14ac:dyDescent="0.25">
      <c r="F362" t="s">
        <v>14764</v>
      </c>
      <c r="G362">
        <v>4355</v>
      </c>
    </row>
    <row r="363" spans="6:7" x14ac:dyDescent="0.25">
      <c r="F363" t="s">
        <v>14765</v>
      </c>
      <c r="G363">
        <v>18550</v>
      </c>
    </row>
    <row r="364" spans="6:7" x14ac:dyDescent="0.25">
      <c r="F364" t="s">
        <v>14768</v>
      </c>
      <c r="G364">
        <v>4</v>
      </c>
    </row>
    <row r="365" spans="6:7" x14ac:dyDescent="0.25">
      <c r="F365" t="s">
        <v>14770</v>
      </c>
      <c r="G365">
        <v>1638</v>
      </c>
    </row>
    <row r="366" spans="6:7" x14ac:dyDescent="0.25">
      <c r="F366" t="s">
        <v>14771</v>
      </c>
      <c r="G366">
        <v>16254</v>
      </c>
    </row>
    <row r="367" spans="6:7" x14ac:dyDescent="0.25">
      <c r="F367" t="s">
        <v>14772</v>
      </c>
      <c r="G367">
        <v>8000</v>
      </c>
    </row>
    <row r="368" spans="6:7" x14ac:dyDescent="0.25">
      <c r="F368" t="s">
        <v>14774</v>
      </c>
      <c r="G368">
        <v>400</v>
      </c>
    </row>
    <row r="369" spans="6:7" x14ac:dyDescent="0.25">
      <c r="F369" t="s">
        <v>14776</v>
      </c>
      <c r="G369">
        <v>1900</v>
      </c>
    </row>
    <row r="370" spans="6:7" x14ac:dyDescent="0.25">
      <c r="F370" t="s">
        <v>14777</v>
      </c>
      <c r="G370">
        <v>560</v>
      </c>
    </row>
    <row r="371" spans="6:7" x14ac:dyDescent="0.25">
      <c r="F371" t="s">
        <v>14778</v>
      </c>
      <c r="G371">
        <v>21</v>
      </c>
    </row>
    <row r="372" spans="6:7" x14ac:dyDescent="0.25">
      <c r="F372" t="s">
        <v>14781</v>
      </c>
      <c r="G372">
        <v>1</v>
      </c>
    </row>
    <row r="373" spans="6:7" x14ac:dyDescent="0.25">
      <c r="F373" t="s">
        <v>14782</v>
      </c>
      <c r="G373">
        <v>1440</v>
      </c>
    </row>
    <row r="374" spans="6:7" x14ac:dyDescent="0.25">
      <c r="F374" t="s">
        <v>14788</v>
      </c>
      <c r="G374">
        <v>13</v>
      </c>
    </row>
    <row r="375" spans="6:7" x14ac:dyDescent="0.25">
      <c r="F375" t="s">
        <v>14790</v>
      </c>
      <c r="G375">
        <v>235</v>
      </c>
    </row>
    <row r="376" spans="6:7" x14ac:dyDescent="0.25">
      <c r="F376" t="s">
        <v>14791</v>
      </c>
      <c r="G376">
        <v>400</v>
      </c>
    </row>
    <row r="377" spans="6:7" x14ac:dyDescent="0.25">
      <c r="F377" t="s">
        <v>14792</v>
      </c>
      <c r="G377">
        <v>1000</v>
      </c>
    </row>
    <row r="378" spans="6:7" x14ac:dyDescent="0.25">
      <c r="F378" t="s">
        <v>14793</v>
      </c>
      <c r="G378">
        <v>4</v>
      </c>
    </row>
    <row r="379" spans="6:7" x14ac:dyDescent="0.25">
      <c r="F379" t="s">
        <v>14794</v>
      </c>
      <c r="G379">
        <v>794</v>
      </c>
    </row>
    <row r="380" spans="6:7" x14ac:dyDescent="0.25">
      <c r="F380" t="s">
        <v>14795</v>
      </c>
      <c r="G380">
        <v>641</v>
      </c>
    </row>
    <row r="381" spans="6:7" x14ac:dyDescent="0.25">
      <c r="F381" t="s">
        <v>14799</v>
      </c>
      <c r="G381">
        <v>993</v>
      </c>
    </row>
    <row r="382" spans="6:7" x14ac:dyDescent="0.25">
      <c r="F382" t="s">
        <v>14802</v>
      </c>
      <c r="G382">
        <v>2</v>
      </c>
    </row>
    <row r="383" spans="6:7" x14ac:dyDescent="0.25">
      <c r="F383" t="s">
        <v>14803</v>
      </c>
      <c r="G383">
        <v>1040</v>
      </c>
    </row>
    <row r="384" spans="6:7" x14ac:dyDescent="0.25">
      <c r="F384" t="s">
        <v>14805</v>
      </c>
      <c r="G384">
        <v>48</v>
      </c>
    </row>
    <row r="385" spans="6:7" x14ac:dyDescent="0.25">
      <c r="F385" t="s">
        <v>14808</v>
      </c>
      <c r="G385">
        <v>40</v>
      </c>
    </row>
    <row r="386" spans="6:7" x14ac:dyDescent="0.25">
      <c r="F386" t="s">
        <v>14811</v>
      </c>
      <c r="G386">
        <v>3803</v>
      </c>
    </row>
    <row r="387" spans="6:7" x14ac:dyDescent="0.25">
      <c r="F387" t="s">
        <v>14812</v>
      </c>
      <c r="G387">
        <v>1888</v>
      </c>
    </row>
    <row r="388" spans="6:7" x14ac:dyDescent="0.25">
      <c r="F388" t="s">
        <v>14813</v>
      </c>
      <c r="G388">
        <v>200</v>
      </c>
    </row>
    <row r="389" spans="6:7" x14ac:dyDescent="0.25">
      <c r="F389" t="s">
        <v>14815</v>
      </c>
      <c r="G389">
        <v>295</v>
      </c>
    </row>
    <row r="390" spans="6:7" x14ac:dyDescent="0.25">
      <c r="F390" t="s">
        <v>14823</v>
      </c>
      <c r="G390">
        <v>3236</v>
      </c>
    </row>
    <row r="391" spans="6:7" x14ac:dyDescent="0.25">
      <c r="F391" t="s">
        <v>14824</v>
      </c>
      <c r="G391">
        <v>5000</v>
      </c>
    </row>
    <row r="392" spans="6:7" x14ac:dyDescent="0.25">
      <c r="F392" t="s">
        <v>14825</v>
      </c>
      <c r="G392">
        <v>10</v>
      </c>
    </row>
    <row r="393" spans="6:7" x14ac:dyDescent="0.25">
      <c r="F393" t="s">
        <v>14826</v>
      </c>
      <c r="G393">
        <v>48</v>
      </c>
    </row>
    <row r="394" spans="6:7" x14ac:dyDescent="0.25">
      <c r="F394" t="s">
        <v>14827</v>
      </c>
      <c r="G394">
        <v>40</v>
      </c>
    </row>
    <row r="395" spans="6:7" x14ac:dyDescent="0.25">
      <c r="F395" t="s">
        <v>14828</v>
      </c>
      <c r="G395">
        <v>247</v>
      </c>
    </row>
    <row r="396" spans="6:7" x14ac:dyDescent="0.25">
      <c r="F396" t="s">
        <v>14829</v>
      </c>
      <c r="G396">
        <v>84</v>
      </c>
    </row>
    <row r="397" spans="6:7" x14ac:dyDescent="0.25">
      <c r="F397" t="s">
        <v>14830</v>
      </c>
      <c r="G397">
        <v>34</v>
      </c>
    </row>
    <row r="398" spans="6:7" x14ac:dyDescent="0.25">
      <c r="F398" t="s">
        <v>14831</v>
      </c>
      <c r="G398">
        <v>24</v>
      </c>
    </row>
    <row r="399" spans="6:7" x14ac:dyDescent="0.25">
      <c r="F399" t="s">
        <v>14836</v>
      </c>
      <c r="G399">
        <v>570</v>
      </c>
    </row>
    <row r="400" spans="6:7" x14ac:dyDescent="0.25">
      <c r="F400" t="s">
        <v>14837</v>
      </c>
      <c r="G400">
        <v>11193</v>
      </c>
    </row>
    <row r="401" spans="6:7" x14ac:dyDescent="0.25">
      <c r="F401" t="s">
        <v>14844</v>
      </c>
      <c r="G401">
        <v>12930</v>
      </c>
    </row>
    <row r="402" spans="6:7" x14ac:dyDescent="0.25">
      <c r="F402" t="s">
        <v>14849</v>
      </c>
      <c r="G402">
        <v>2291</v>
      </c>
    </row>
    <row r="403" spans="6:7" x14ac:dyDescent="0.25">
      <c r="F403" t="s">
        <v>14850</v>
      </c>
      <c r="G403">
        <v>12500</v>
      </c>
    </row>
    <row r="404" spans="6:7" x14ac:dyDescent="0.25">
      <c r="F404" t="s">
        <v>14851</v>
      </c>
      <c r="G404">
        <v>12450</v>
      </c>
    </row>
    <row r="405" spans="6:7" x14ac:dyDescent="0.25">
      <c r="F405" t="s">
        <v>14856</v>
      </c>
      <c r="G405">
        <v>2420</v>
      </c>
    </row>
    <row r="406" spans="6:7" x14ac:dyDescent="0.25">
      <c r="F406" t="s">
        <v>14859</v>
      </c>
      <c r="G406">
        <v>500</v>
      </c>
    </row>
    <row r="407" spans="6:7" x14ac:dyDescent="0.25">
      <c r="F407" t="s">
        <v>14860</v>
      </c>
      <c r="G407">
        <v>158</v>
      </c>
    </row>
    <row r="408" spans="6:7" x14ac:dyDescent="0.25">
      <c r="F408" t="s">
        <v>14861</v>
      </c>
      <c r="G408">
        <v>5000</v>
      </c>
    </row>
    <row r="409" spans="6:7" x14ac:dyDescent="0.25">
      <c r="F409" t="s">
        <v>14862</v>
      </c>
      <c r="G409">
        <v>1453</v>
      </c>
    </row>
    <row r="410" spans="6:7" x14ac:dyDescent="0.25">
      <c r="F410" t="s">
        <v>14863</v>
      </c>
      <c r="G410">
        <v>316</v>
      </c>
    </row>
    <row r="411" spans="6:7" x14ac:dyDescent="0.25">
      <c r="F411" t="s">
        <v>14865</v>
      </c>
      <c r="G411">
        <v>46374</v>
      </c>
    </row>
    <row r="412" spans="6:7" x14ac:dyDescent="0.25">
      <c r="F412" t="s">
        <v>14866</v>
      </c>
      <c r="G412">
        <v>43777</v>
      </c>
    </row>
    <row r="413" spans="6:7" x14ac:dyDescent="0.25">
      <c r="F413" t="s">
        <v>14867</v>
      </c>
      <c r="G413">
        <v>891</v>
      </c>
    </row>
    <row r="414" spans="6:7" x14ac:dyDescent="0.25">
      <c r="F414" t="s">
        <v>14868</v>
      </c>
      <c r="G414">
        <v>558</v>
      </c>
    </row>
    <row r="415" spans="6:7" x14ac:dyDescent="0.25">
      <c r="F415" t="s">
        <v>14870</v>
      </c>
      <c r="G415">
        <v>560</v>
      </c>
    </row>
    <row r="416" spans="6:7" x14ac:dyDescent="0.25">
      <c r="F416" t="s">
        <v>14871</v>
      </c>
      <c r="G416">
        <v>2500</v>
      </c>
    </row>
    <row r="417" spans="6:7" x14ac:dyDescent="0.25">
      <c r="F417" t="s">
        <v>14873</v>
      </c>
      <c r="G417">
        <v>1658</v>
      </c>
    </row>
    <row r="418" spans="6:7" x14ac:dyDescent="0.25">
      <c r="F418" t="s">
        <v>14875</v>
      </c>
      <c r="G418">
        <v>285</v>
      </c>
    </row>
    <row r="419" spans="6:7" x14ac:dyDescent="0.25">
      <c r="F419" t="s">
        <v>14876</v>
      </c>
      <c r="G419">
        <v>5</v>
      </c>
    </row>
    <row r="420" spans="6:7" x14ac:dyDescent="0.25">
      <c r="F420" t="s">
        <v>14877</v>
      </c>
      <c r="G420">
        <v>2200</v>
      </c>
    </row>
    <row r="421" spans="6:7" x14ac:dyDescent="0.25">
      <c r="F421" t="s">
        <v>14878</v>
      </c>
      <c r="G421">
        <v>1250</v>
      </c>
    </row>
    <row r="422" spans="6:7" x14ac:dyDescent="0.25">
      <c r="F422" t="s">
        <v>14880</v>
      </c>
      <c r="G422">
        <v>360</v>
      </c>
    </row>
    <row r="423" spans="6:7" x14ac:dyDescent="0.25">
      <c r="F423" t="s">
        <v>14881</v>
      </c>
      <c r="G423">
        <v>1100</v>
      </c>
    </row>
    <row r="424" spans="6:7" x14ac:dyDescent="0.25">
      <c r="F424" t="s">
        <v>14883</v>
      </c>
      <c r="G424">
        <v>2964</v>
      </c>
    </row>
    <row r="425" spans="6:7" x14ac:dyDescent="0.25">
      <c r="F425" t="s">
        <v>14885</v>
      </c>
      <c r="G425">
        <v>1971</v>
      </c>
    </row>
    <row r="426" spans="6:7" x14ac:dyDescent="0.25">
      <c r="F426" t="s">
        <v>14887</v>
      </c>
      <c r="G426">
        <v>200</v>
      </c>
    </row>
    <row r="427" spans="6:7" x14ac:dyDescent="0.25">
      <c r="F427" t="s">
        <v>14888</v>
      </c>
      <c r="G427">
        <v>305</v>
      </c>
    </row>
    <row r="428" spans="6:7" x14ac:dyDescent="0.25">
      <c r="F428" t="s">
        <v>14889</v>
      </c>
      <c r="G428">
        <v>700</v>
      </c>
    </row>
    <row r="429" spans="6:7" x14ac:dyDescent="0.25">
      <c r="F429" t="s">
        <v>14891</v>
      </c>
      <c r="G429">
        <v>19</v>
      </c>
    </row>
    <row r="430" spans="6:7" x14ac:dyDescent="0.25">
      <c r="F430" t="s">
        <v>14892</v>
      </c>
      <c r="G430">
        <v>8</v>
      </c>
    </row>
    <row r="431" spans="6:7" x14ac:dyDescent="0.25">
      <c r="F431" t="s">
        <v>14893</v>
      </c>
      <c r="G431">
        <v>1720</v>
      </c>
    </row>
    <row r="432" spans="6:7" x14ac:dyDescent="0.25">
      <c r="F432" t="s">
        <v>14895</v>
      </c>
      <c r="G432">
        <v>3232</v>
      </c>
    </row>
    <row r="433" spans="6:7" x14ac:dyDescent="0.25">
      <c r="F433" t="s">
        <v>14896</v>
      </c>
      <c r="G433">
        <v>3048</v>
      </c>
    </row>
    <row r="434" spans="6:7" x14ac:dyDescent="0.25">
      <c r="F434" t="s">
        <v>14897</v>
      </c>
      <c r="G434">
        <v>1825</v>
      </c>
    </row>
    <row r="435" spans="6:7" x14ac:dyDescent="0.25">
      <c r="F435" t="s">
        <v>14901</v>
      </c>
      <c r="G435">
        <v>952</v>
      </c>
    </row>
    <row r="436" spans="6:7" x14ac:dyDescent="0.25">
      <c r="F436" t="s">
        <v>14903</v>
      </c>
      <c r="G436">
        <v>95</v>
      </c>
    </row>
    <row r="437" spans="6:7" x14ac:dyDescent="0.25">
      <c r="F437" t="s">
        <v>14907</v>
      </c>
      <c r="G437">
        <v>34</v>
      </c>
    </row>
    <row r="438" spans="6:7" x14ac:dyDescent="0.25">
      <c r="F438" t="s">
        <v>14908</v>
      </c>
      <c r="G438">
        <v>960</v>
      </c>
    </row>
    <row r="439" spans="6:7" x14ac:dyDescent="0.25">
      <c r="F439" t="s">
        <v>14909</v>
      </c>
      <c r="G439">
        <v>1344</v>
      </c>
    </row>
    <row r="440" spans="6:7" x14ac:dyDescent="0.25">
      <c r="F440" t="s">
        <v>14911</v>
      </c>
      <c r="G440">
        <v>65</v>
      </c>
    </row>
    <row r="441" spans="6:7" x14ac:dyDescent="0.25">
      <c r="F441" t="s">
        <v>14912</v>
      </c>
      <c r="G441">
        <v>1056</v>
      </c>
    </row>
    <row r="442" spans="6:7" x14ac:dyDescent="0.25">
      <c r="F442" t="s">
        <v>14913</v>
      </c>
      <c r="G442">
        <v>3</v>
      </c>
    </row>
    <row r="443" spans="6:7" x14ac:dyDescent="0.25">
      <c r="F443" t="s">
        <v>14914</v>
      </c>
      <c r="G443">
        <v>1</v>
      </c>
    </row>
    <row r="444" spans="6:7" x14ac:dyDescent="0.25">
      <c r="F444" t="s">
        <v>14915</v>
      </c>
      <c r="G444">
        <v>37750</v>
      </c>
    </row>
    <row r="445" spans="6:7" x14ac:dyDescent="0.25">
      <c r="F445" t="s">
        <v>14916</v>
      </c>
      <c r="G445">
        <v>149</v>
      </c>
    </row>
    <row r="446" spans="6:7" x14ac:dyDescent="0.25">
      <c r="F446" t="s">
        <v>14917</v>
      </c>
      <c r="G446">
        <v>490</v>
      </c>
    </row>
    <row r="447" spans="6:7" x14ac:dyDescent="0.25">
      <c r="F447" t="s">
        <v>14918</v>
      </c>
      <c r="G447">
        <v>450</v>
      </c>
    </row>
    <row r="448" spans="6:7" x14ac:dyDescent="0.25">
      <c r="F448" t="s">
        <v>14923</v>
      </c>
      <c r="G448">
        <v>11</v>
      </c>
    </row>
    <row r="449" spans="6:7" x14ac:dyDescent="0.25">
      <c r="F449" t="s">
        <v>14925</v>
      </c>
      <c r="G449">
        <v>5540</v>
      </c>
    </row>
    <row r="450" spans="6:7" x14ac:dyDescent="0.25">
      <c r="F450" t="s">
        <v>14928</v>
      </c>
      <c r="G450">
        <v>4760</v>
      </c>
    </row>
    <row r="451" spans="6:7" x14ac:dyDescent="0.25">
      <c r="F451" t="s">
        <v>14929</v>
      </c>
      <c r="G451">
        <v>15</v>
      </c>
    </row>
    <row r="452" spans="6:7" x14ac:dyDescent="0.25">
      <c r="F452" t="s">
        <v>14930</v>
      </c>
      <c r="G452">
        <v>320</v>
      </c>
    </row>
    <row r="453" spans="6:7" x14ac:dyDescent="0.25">
      <c r="F453" t="s">
        <v>14931</v>
      </c>
      <c r="G453">
        <v>1500</v>
      </c>
    </row>
    <row r="454" spans="6:7" x14ac:dyDescent="0.25">
      <c r="F454" t="s">
        <v>14932</v>
      </c>
      <c r="G454">
        <v>191547</v>
      </c>
    </row>
    <row r="455" spans="6:7" x14ac:dyDescent="0.25">
      <c r="F455" t="s">
        <v>14936</v>
      </c>
      <c r="G455">
        <v>152</v>
      </c>
    </row>
    <row r="456" spans="6:7" x14ac:dyDescent="0.25">
      <c r="F456" t="s">
        <v>14937</v>
      </c>
      <c r="G456">
        <v>617</v>
      </c>
    </row>
    <row r="457" spans="6:7" x14ac:dyDescent="0.25">
      <c r="F457" t="s">
        <v>14938</v>
      </c>
      <c r="G457">
        <v>143</v>
      </c>
    </row>
    <row r="458" spans="6:7" x14ac:dyDescent="0.25">
      <c r="F458" t="s">
        <v>14939</v>
      </c>
      <c r="G458">
        <v>855</v>
      </c>
    </row>
    <row r="459" spans="6:7" x14ac:dyDescent="0.25">
      <c r="F459" t="s">
        <v>14941</v>
      </c>
      <c r="G459">
        <v>2880</v>
      </c>
    </row>
    <row r="460" spans="6:7" x14ac:dyDescent="0.25">
      <c r="F460" t="s">
        <v>14948</v>
      </c>
      <c r="G460">
        <v>2441</v>
      </c>
    </row>
    <row r="461" spans="6:7" x14ac:dyDescent="0.25">
      <c r="F461" t="s">
        <v>14952</v>
      </c>
      <c r="G461">
        <v>4309</v>
      </c>
    </row>
    <row r="462" spans="6:7" x14ac:dyDescent="0.25">
      <c r="F462" t="s">
        <v>14954</v>
      </c>
      <c r="G462">
        <v>64</v>
      </c>
    </row>
    <row r="463" spans="6:7" x14ac:dyDescent="0.25">
      <c r="F463" t="s">
        <v>14956</v>
      </c>
      <c r="G463">
        <v>110</v>
      </c>
    </row>
    <row r="464" spans="6:7" x14ac:dyDescent="0.25">
      <c r="F464" t="s">
        <v>14957</v>
      </c>
      <c r="G464">
        <v>984</v>
      </c>
    </row>
    <row r="465" spans="6:7" x14ac:dyDescent="0.25">
      <c r="F465" t="s">
        <v>14958</v>
      </c>
      <c r="G465">
        <v>1362</v>
      </c>
    </row>
    <row r="466" spans="6:7" x14ac:dyDescent="0.25">
      <c r="F466" t="s">
        <v>14962</v>
      </c>
      <c r="G466">
        <v>10</v>
      </c>
    </row>
    <row r="467" spans="6:7" x14ac:dyDescent="0.25">
      <c r="F467" t="s">
        <v>14968</v>
      </c>
      <c r="G467">
        <v>816</v>
      </c>
    </row>
    <row r="468" spans="6:7" x14ac:dyDescent="0.25">
      <c r="F468" t="s">
        <v>14972</v>
      </c>
      <c r="G468">
        <v>960</v>
      </c>
    </row>
    <row r="469" spans="6:7" x14ac:dyDescent="0.25">
      <c r="F469" t="s">
        <v>14973</v>
      </c>
      <c r="G469">
        <v>1056</v>
      </c>
    </row>
    <row r="470" spans="6:7" x14ac:dyDescent="0.25">
      <c r="F470" t="s">
        <v>14974</v>
      </c>
      <c r="G470">
        <v>1077</v>
      </c>
    </row>
    <row r="471" spans="6:7" x14ac:dyDescent="0.25">
      <c r="F471" t="s">
        <v>14975</v>
      </c>
      <c r="G471">
        <v>496</v>
      </c>
    </row>
    <row r="472" spans="6:7" x14ac:dyDescent="0.25">
      <c r="F472" t="s">
        <v>14976</v>
      </c>
      <c r="G472">
        <v>218</v>
      </c>
    </row>
    <row r="473" spans="6:7" x14ac:dyDescent="0.25">
      <c r="F473" t="s">
        <v>14977</v>
      </c>
      <c r="G473">
        <v>943</v>
      </c>
    </row>
    <row r="474" spans="6:7" x14ac:dyDescent="0.25">
      <c r="F474" t="s">
        <v>14978</v>
      </c>
      <c r="G474">
        <v>327</v>
      </c>
    </row>
    <row r="475" spans="6:7" x14ac:dyDescent="0.25">
      <c r="F475" t="s">
        <v>14979</v>
      </c>
      <c r="G475">
        <v>70</v>
      </c>
    </row>
    <row r="476" spans="6:7" x14ac:dyDescent="0.25">
      <c r="F476" t="s">
        <v>14980</v>
      </c>
      <c r="G476">
        <v>1620</v>
      </c>
    </row>
    <row r="477" spans="6:7" x14ac:dyDescent="0.25">
      <c r="F477" t="s">
        <v>14981</v>
      </c>
      <c r="G477">
        <v>189</v>
      </c>
    </row>
    <row r="478" spans="6:7" x14ac:dyDescent="0.25">
      <c r="F478" t="s">
        <v>14982</v>
      </c>
      <c r="G478">
        <v>1835</v>
      </c>
    </row>
    <row r="479" spans="6:7" x14ac:dyDescent="0.25">
      <c r="F479" t="s">
        <v>14983</v>
      </c>
      <c r="G479">
        <v>1820</v>
      </c>
    </row>
    <row r="480" spans="6:7" x14ac:dyDescent="0.25">
      <c r="F480" t="s">
        <v>14984</v>
      </c>
      <c r="G480">
        <v>460</v>
      </c>
    </row>
    <row r="481" spans="6:7" x14ac:dyDescent="0.25">
      <c r="F481" t="s">
        <v>14985</v>
      </c>
      <c r="G481">
        <v>696</v>
      </c>
    </row>
    <row r="482" spans="6:7" x14ac:dyDescent="0.25">
      <c r="F482" t="s">
        <v>14986</v>
      </c>
      <c r="G482">
        <v>7719</v>
      </c>
    </row>
    <row r="483" spans="6:7" x14ac:dyDescent="0.25">
      <c r="F483" t="s">
        <v>14988</v>
      </c>
      <c r="G483">
        <v>50</v>
      </c>
    </row>
    <row r="484" spans="6:7" x14ac:dyDescent="0.25">
      <c r="F484" t="s">
        <v>14989</v>
      </c>
      <c r="G484">
        <v>1080</v>
      </c>
    </row>
    <row r="485" spans="6:7" x14ac:dyDescent="0.25">
      <c r="F485" t="s">
        <v>14990</v>
      </c>
      <c r="G485">
        <v>400</v>
      </c>
    </row>
    <row r="486" spans="6:7" x14ac:dyDescent="0.25">
      <c r="F486" t="s">
        <v>14992</v>
      </c>
      <c r="G486">
        <v>460</v>
      </c>
    </row>
    <row r="487" spans="6:7" x14ac:dyDescent="0.25">
      <c r="F487" t="s">
        <v>14997</v>
      </c>
      <c r="G487">
        <v>1560</v>
      </c>
    </row>
    <row r="488" spans="6:7" x14ac:dyDescent="0.25">
      <c r="F488" t="s">
        <v>14998</v>
      </c>
      <c r="G488">
        <v>6720</v>
      </c>
    </row>
    <row r="489" spans="6:7" x14ac:dyDescent="0.25">
      <c r="F489" t="s">
        <v>14999</v>
      </c>
      <c r="G489">
        <v>9</v>
      </c>
    </row>
    <row r="490" spans="6:7" x14ac:dyDescent="0.25">
      <c r="F490" t="s">
        <v>15002</v>
      </c>
      <c r="G490">
        <v>419</v>
      </c>
    </row>
    <row r="491" spans="6:7" x14ac:dyDescent="0.25">
      <c r="F491" t="s">
        <v>15003</v>
      </c>
      <c r="G491">
        <v>1360</v>
      </c>
    </row>
    <row r="492" spans="6:7" x14ac:dyDescent="0.25">
      <c r="F492" t="s">
        <v>15004</v>
      </c>
      <c r="G492">
        <v>400</v>
      </c>
    </row>
    <row r="493" spans="6:7" x14ac:dyDescent="0.25">
      <c r="F493" t="s">
        <v>15006</v>
      </c>
      <c r="G493">
        <v>560</v>
      </c>
    </row>
    <row r="494" spans="6:7" x14ac:dyDescent="0.25">
      <c r="F494" t="s">
        <v>15007</v>
      </c>
      <c r="G494">
        <v>180</v>
      </c>
    </row>
    <row r="495" spans="6:7" x14ac:dyDescent="0.25">
      <c r="F495" t="s">
        <v>15008</v>
      </c>
      <c r="G495">
        <v>133</v>
      </c>
    </row>
    <row r="496" spans="6:7" x14ac:dyDescent="0.25">
      <c r="F496" t="s">
        <v>15009</v>
      </c>
      <c r="G496">
        <v>1840</v>
      </c>
    </row>
    <row r="497" spans="6:7" x14ac:dyDescent="0.25">
      <c r="F497" t="s">
        <v>15011</v>
      </c>
      <c r="G497">
        <v>5</v>
      </c>
    </row>
    <row r="498" spans="6:7" x14ac:dyDescent="0.25">
      <c r="F498" t="s">
        <v>15013</v>
      </c>
      <c r="G498">
        <v>1244</v>
      </c>
    </row>
    <row r="499" spans="6:7" x14ac:dyDescent="0.25">
      <c r="F499" t="s">
        <v>15014</v>
      </c>
      <c r="G499">
        <v>1565</v>
      </c>
    </row>
    <row r="500" spans="6:7" x14ac:dyDescent="0.25">
      <c r="F500" t="s">
        <v>15015</v>
      </c>
      <c r="G500">
        <v>230</v>
      </c>
    </row>
    <row r="501" spans="6:7" x14ac:dyDescent="0.25">
      <c r="F501" t="s">
        <v>15018</v>
      </c>
      <c r="G501">
        <v>340</v>
      </c>
    </row>
    <row r="502" spans="6:7" x14ac:dyDescent="0.25">
      <c r="F502" t="s">
        <v>15019</v>
      </c>
      <c r="G502">
        <v>1440</v>
      </c>
    </row>
    <row r="503" spans="6:7" x14ac:dyDescent="0.25">
      <c r="F503" t="s">
        <v>15022</v>
      </c>
      <c r="G503">
        <v>200</v>
      </c>
    </row>
    <row r="504" spans="6:7" x14ac:dyDescent="0.25">
      <c r="F504" t="s">
        <v>15023</v>
      </c>
      <c r="G504">
        <v>42</v>
      </c>
    </row>
    <row r="505" spans="6:7" x14ac:dyDescent="0.25">
      <c r="F505" t="s">
        <v>15024</v>
      </c>
      <c r="G505">
        <v>8640</v>
      </c>
    </row>
    <row r="506" spans="6:7" x14ac:dyDescent="0.25">
      <c r="F506" t="s">
        <v>15025</v>
      </c>
      <c r="G506">
        <v>180</v>
      </c>
    </row>
    <row r="507" spans="6:7" x14ac:dyDescent="0.25">
      <c r="F507" t="s">
        <v>15027</v>
      </c>
      <c r="G507">
        <v>241</v>
      </c>
    </row>
    <row r="508" spans="6:7" x14ac:dyDescent="0.25">
      <c r="F508" t="s">
        <v>15030</v>
      </c>
      <c r="G508">
        <v>43</v>
      </c>
    </row>
    <row r="509" spans="6:7" x14ac:dyDescent="0.25">
      <c r="F509" t="s">
        <v>15032</v>
      </c>
      <c r="G509">
        <v>382</v>
      </c>
    </row>
    <row r="510" spans="6:7" x14ac:dyDescent="0.25">
      <c r="F510" t="s">
        <v>15035</v>
      </c>
      <c r="G510">
        <v>14941</v>
      </c>
    </row>
    <row r="511" spans="6:7" x14ac:dyDescent="0.25">
      <c r="F511" t="s">
        <v>15036</v>
      </c>
      <c r="G511">
        <v>4300</v>
      </c>
    </row>
    <row r="512" spans="6:7" x14ac:dyDescent="0.25">
      <c r="F512" t="s">
        <v>15038</v>
      </c>
      <c r="G512">
        <v>12</v>
      </c>
    </row>
    <row r="513" spans="6:7" x14ac:dyDescent="0.25">
      <c r="F513" t="s">
        <v>15041</v>
      </c>
      <c r="G513">
        <v>26324</v>
      </c>
    </row>
    <row r="514" spans="6:7" x14ac:dyDescent="0.25">
      <c r="F514" t="s">
        <v>15042</v>
      </c>
      <c r="G514">
        <v>1200</v>
      </c>
    </row>
    <row r="515" spans="6:7" x14ac:dyDescent="0.25">
      <c r="F515" t="s">
        <v>15043</v>
      </c>
      <c r="G515">
        <v>1098</v>
      </c>
    </row>
    <row r="516" spans="6:7" x14ac:dyDescent="0.25">
      <c r="F516" t="s">
        <v>15045</v>
      </c>
      <c r="G516">
        <v>2430</v>
      </c>
    </row>
    <row r="517" spans="6:7" x14ac:dyDescent="0.25">
      <c r="F517" t="s">
        <v>15046</v>
      </c>
      <c r="G517">
        <v>7000</v>
      </c>
    </row>
    <row r="518" spans="6:7" x14ac:dyDescent="0.25">
      <c r="F518" t="s">
        <v>15047</v>
      </c>
      <c r="G518">
        <v>2165</v>
      </c>
    </row>
    <row r="519" spans="6:7" x14ac:dyDescent="0.25">
      <c r="F519" t="s">
        <v>15048</v>
      </c>
      <c r="G519">
        <v>2300</v>
      </c>
    </row>
    <row r="520" spans="6:7" x14ac:dyDescent="0.25">
      <c r="F520" t="s">
        <v>15052</v>
      </c>
      <c r="G520">
        <v>135</v>
      </c>
    </row>
    <row r="521" spans="6:7" x14ac:dyDescent="0.25">
      <c r="F521" t="s">
        <v>15053</v>
      </c>
      <c r="G521">
        <v>5</v>
      </c>
    </row>
    <row r="522" spans="6:7" x14ac:dyDescent="0.25">
      <c r="F522" t="s">
        <v>15054</v>
      </c>
      <c r="G522">
        <v>194</v>
      </c>
    </row>
    <row r="523" spans="6:7" x14ac:dyDescent="0.25">
      <c r="F523" t="s">
        <v>15055</v>
      </c>
      <c r="G523">
        <v>3</v>
      </c>
    </row>
    <row r="524" spans="6:7" x14ac:dyDescent="0.25">
      <c r="F524" t="s">
        <v>15056</v>
      </c>
      <c r="G524">
        <v>336</v>
      </c>
    </row>
    <row r="525" spans="6:7" x14ac:dyDescent="0.25">
      <c r="F525" t="s">
        <v>15057</v>
      </c>
      <c r="G525">
        <v>100</v>
      </c>
    </row>
    <row r="526" spans="6:7" x14ac:dyDescent="0.25">
      <c r="F526" t="s">
        <v>15058</v>
      </c>
      <c r="G526">
        <v>196</v>
      </c>
    </row>
    <row r="527" spans="6:7" x14ac:dyDescent="0.25">
      <c r="F527" t="s">
        <v>15059</v>
      </c>
      <c r="G527">
        <v>13</v>
      </c>
    </row>
    <row r="528" spans="6:7" x14ac:dyDescent="0.25">
      <c r="F528" t="s">
        <v>15060</v>
      </c>
      <c r="G528">
        <v>83</v>
      </c>
    </row>
    <row r="529" spans="6:7" x14ac:dyDescent="0.25">
      <c r="F529" t="s">
        <v>15061</v>
      </c>
      <c r="G529">
        <v>37</v>
      </c>
    </row>
    <row r="530" spans="6:7" x14ac:dyDescent="0.25">
      <c r="F530" t="s">
        <v>15062</v>
      </c>
      <c r="G530">
        <v>501</v>
      </c>
    </row>
    <row r="531" spans="6:7" x14ac:dyDescent="0.25">
      <c r="F531" t="s">
        <v>15063</v>
      </c>
      <c r="G531">
        <v>354</v>
      </c>
    </row>
    <row r="532" spans="6:7" x14ac:dyDescent="0.25">
      <c r="F532" t="s">
        <v>15064</v>
      </c>
      <c r="G532">
        <v>480</v>
      </c>
    </row>
    <row r="533" spans="6:7" x14ac:dyDescent="0.25">
      <c r="F533" t="s">
        <v>15065</v>
      </c>
      <c r="G533">
        <v>3500</v>
      </c>
    </row>
    <row r="534" spans="6:7" x14ac:dyDescent="0.25">
      <c r="F534" t="s">
        <v>15066</v>
      </c>
      <c r="G534">
        <v>180</v>
      </c>
    </row>
    <row r="535" spans="6:7" x14ac:dyDescent="0.25">
      <c r="F535" t="s">
        <v>15067</v>
      </c>
      <c r="G535">
        <v>60</v>
      </c>
    </row>
    <row r="536" spans="6:7" x14ac:dyDescent="0.25">
      <c r="F536" t="s">
        <v>15068</v>
      </c>
      <c r="G536">
        <v>506</v>
      </c>
    </row>
    <row r="537" spans="6:7" x14ac:dyDescent="0.25">
      <c r="F537" t="s">
        <v>15069</v>
      </c>
      <c r="G537">
        <v>480</v>
      </c>
    </row>
    <row r="538" spans="6:7" x14ac:dyDescent="0.25">
      <c r="F538" t="s">
        <v>15070</v>
      </c>
      <c r="G538">
        <v>304</v>
      </c>
    </row>
    <row r="539" spans="6:7" x14ac:dyDescent="0.25">
      <c r="F539" t="s">
        <v>15071</v>
      </c>
      <c r="G539">
        <v>170</v>
      </c>
    </row>
    <row r="540" spans="6:7" x14ac:dyDescent="0.25">
      <c r="F540" t="s">
        <v>15072</v>
      </c>
      <c r="G540">
        <v>360</v>
      </c>
    </row>
    <row r="541" spans="6:7" x14ac:dyDescent="0.25">
      <c r="F541" t="s">
        <v>15073</v>
      </c>
      <c r="G541">
        <v>720</v>
      </c>
    </row>
    <row r="542" spans="6:7" x14ac:dyDescent="0.25">
      <c r="F542" t="s">
        <v>15074</v>
      </c>
      <c r="G542">
        <v>34</v>
      </c>
    </row>
    <row r="543" spans="6:7" x14ac:dyDescent="0.25">
      <c r="F543" t="s">
        <v>15075</v>
      </c>
      <c r="G543">
        <v>4</v>
      </c>
    </row>
    <row r="544" spans="6:7" x14ac:dyDescent="0.25">
      <c r="F544" t="s">
        <v>15076</v>
      </c>
      <c r="G544">
        <v>372</v>
      </c>
    </row>
    <row r="545" spans="6:7" x14ac:dyDescent="0.25">
      <c r="F545" t="s">
        <v>15077</v>
      </c>
      <c r="G545">
        <v>156</v>
      </c>
    </row>
    <row r="546" spans="6:7" x14ac:dyDescent="0.25">
      <c r="F546" t="s">
        <v>15078</v>
      </c>
      <c r="G546">
        <v>222</v>
      </c>
    </row>
    <row r="547" spans="6:7" x14ac:dyDescent="0.25">
      <c r="F547" t="s">
        <v>15079</v>
      </c>
      <c r="G547">
        <v>24</v>
      </c>
    </row>
    <row r="548" spans="6:7" x14ac:dyDescent="0.25">
      <c r="F548" t="s">
        <v>15082</v>
      </c>
      <c r="G548">
        <v>19814</v>
      </c>
    </row>
    <row r="549" spans="6:7" x14ac:dyDescent="0.25">
      <c r="F549" t="s">
        <v>15083</v>
      </c>
      <c r="G549">
        <v>9384</v>
      </c>
    </row>
    <row r="550" spans="6:7" x14ac:dyDescent="0.25">
      <c r="F550" t="s">
        <v>15086</v>
      </c>
      <c r="G550">
        <v>20</v>
      </c>
    </row>
    <row r="551" spans="6:7" x14ac:dyDescent="0.25">
      <c r="F551" t="s">
        <v>15087</v>
      </c>
      <c r="G551">
        <v>13920</v>
      </c>
    </row>
    <row r="552" spans="6:7" x14ac:dyDescent="0.25">
      <c r="F552" t="s">
        <v>15093</v>
      </c>
      <c r="G552">
        <v>6</v>
      </c>
    </row>
    <row r="553" spans="6:7" x14ac:dyDescent="0.25">
      <c r="F553" t="s">
        <v>15094</v>
      </c>
      <c r="G553">
        <v>4820</v>
      </c>
    </row>
    <row r="554" spans="6:7" x14ac:dyDescent="0.25">
      <c r="F554" t="s">
        <v>15096</v>
      </c>
      <c r="G554">
        <v>7</v>
      </c>
    </row>
    <row r="555" spans="6:7" x14ac:dyDescent="0.25">
      <c r="F555" t="s">
        <v>15097</v>
      </c>
      <c r="G555">
        <v>10</v>
      </c>
    </row>
    <row r="556" spans="6:7" x14ac:dyDescent="0.25">
      <c r="F556" t="s">
        <v>15098</v>
      </c>
      <c r="G556">
        <v>2180</v>
      </c>
    </row>
    <row r="557" spans="6:7" x14ac:dyDescent="0.25">
      <c r="F557" t="s">
        <v>15099</v>
      </c>
      <c r="G557">
        <v>4</v>
      </c>
    </row>
    <row r="558" spans="6:7" x14ac:dyDescent="0.25">
      <c r="F558" t="s">
        <v>15100</v>
      </c>
      <c r="G558">
        <v>560</v>
      </c>
    </row>
    <row r="559" spans="6:7" x14ac:dyDescent="0.25">
      <c r="F559" t="s">
        <v>15101</v>
      </c>
      <c r="G559">
        <v>14</v>
      </c>
    </row>
    <row r="560" spans="6:7" x14ac:dyDescent="0.25">
      <c r="F560" t="s">
        <v>15102</v>
      </c>
      <c r="G560">
        <v>16</v>
      </c>
    </row>
    <row r="561" spans="6:7" x14ac:dyDescent="0.25">
      <c r="F561" t="s">
        <v>15109</v>
      </c>
      <c r="G561">
        <v>1479</v>
      </c>
    </row>
    <row r="562" spans="6:7" x14ac:dyDescent="0.25">
      <c r="F562" t="s">
        <v>15110</v>
      </c>
      <c r="G562">
        <v>144</v>
      </c>
    </row>
    <row r="563" spans="6:7" x14ac:dyDescent="0.25">
      <c r="F563" t="s">
        <v>15117</v>
      </c>
      <c r="G563">
        <v>30200</v>
      </c>
    </row>
    <row r="564" spans="6:7" x14ac:dyDescent="0.25">
      <c r="F564" t="s">
        <v>15118</v>
      </c>
      <c r="G564">
        <v>1180</v>
      </c>
    </row>
    <row r="565" spans="6:7" x14ac:dyDescent="0.25">
      <c r="F565" t="s">
        <v>15119</v>
      </c>
      <c r="G565">
        <v>28565</v>
      </c>
    </row>
    <row r="566" spans="6:7" x14ac:dyDescent="0.25">
      <c r="F566" t="s">
        <v>15120</v>
      </c>
      <c r="G566">
        <v>10532</v>
      </c>
    </row>
    <row r="567" spans="6:7" x14ac:dyDescent="0.25">
      <c r="F567" t="s">
        <v>15121</v>
      </c>
      <c r="G567">
        <v>300</v>
      </c>
    </row>
    <row r="568" spans="6:7" x14ac:dyDescent="0.25">
      <c r="F568" t="s">
        <v>15122</v>
      </c>
      <c r="G568">
        <v>140</v>
      </c>
    </row>
    <row r="569" spans="6:7" x14ac:dyDescent="0.25">
      <c r="F569" t="s">
        <v>15123</v>
      </c>
      <c r="G569">
        <v>270</v>
      </c>
    </row>
    <row r="570" spans="6:7" x14ac:dyDescent="0.25">
      <c r="F570" t="s">
        <v>15124</v>
      </c>
      <c r="G570">
        <v>565</v>
      </c>
    </row>
    <row r="571" spans="6:7" x14ac:dyDescent="0.25">
      <c r="F571" t="s">
        <v>15127</v>
      </c>
      <c r="G571">
        <v>855</v>
      </c>
    </row>
    <row r="572" spans="6:7" x14ac:dyDescent="0.25">
      <c r="F572" t="s">
        <v>15129</v>
      </c>
      <c r="G572">
        <v>299</v>
      </c>
    </row>
    <row r="573" spans="6:7" x14ac:dyDescent="0.25">
      <c r="F573" t="s">
        <v>15130</v>
      </c>
      <c r="G573">
        <v>1320</v>
      </c>
    </row>
    <row r="574" spans="6:7" x14ac:dyDescent="0.25">
      <c r="F574" t="s">
        <v>15133</v>
      </c>
      <c r="G574">
        <v>2</v>
      </c>
    </row>
    <row r="575" spans="6:7" x14ac:dyDescent="0.25">
      <c r="F575" t="s">
        <v>15136</v>
      </c>
      <c r="G575">
        <v>1</v>
      </c>
    </row>
    <row r="576" spans="6:7" x14ac:dyDescent="0.25">
      <c r="F576" t="s">
        <v>15137</v>
      </c>
      <c r="G576">
        <v>2340</v>
      </c>
    </row>
    <row r="577" spans="6:7" x14ac:dyDescent="0.25">
      <c r="F577" t="s">
        <v>15138</v>
      </c>
      <c r="G577">
        <v>32</v>
      </c>
    </row>
    <row r="578" spans="6:7" x14ac:dyDescent="0.25">
      <c r="F578" t="s">
        <v>15139</v>
      </c>
      <c r="G578">
        <v>3</v>
      </c>
    </row>
    <row r="579" spans="6:7" x14ac:dyDescent="0.25">
      <c r="F579" t="s">
        <v>15140</v>
      </c>
      <c r="G579">
        <v>100</v>
      </c>
    </row>
    <row r="580" spans="6:7" x14ac:dyDescent="0.25">
      <c r="F580" t="s">
        <v>15142</v>
      </c>
      <c r="G580">
        <v>24</v>
      </c>
    </row>
    <row r="581" spans="6:7" x14ac:dyDescent="0.25">
      <c r="F581" t="s">
        <v>15144</v>
      </c>
      <c r="G581">
        <v>7840</v>
      </c>
    </row>
    <row r="582" spans="6:7" x14ac:dyDescent="0.25">
      <c r="F582" t="s">
        <v>15145</v>
      </c>
      <c r="G582">
        <v>630</v>
      </c>
    </row>
    <row r="583" spans="6:7" x14ac:dyDescent="0.25">
      <c r="F583" t="s">
        <v>15146</v>
      </c>
      <c r="G583">
        <v>1000</v>
      </c>
    </row>
    <row r="584" spans="6:7" x14ac:dyDescent="0.25">
      <c r="F584" t="s">
        <v>15147</v>
      </c>
      <c r="G584">
        <v>853</v>
      </c>
    </row>
    <row r="585" spans="6:7" x14ac:dyDescent="0.25">
      <c r="F585" t="s">
        <v>15148</v>
      </c>
      <c r="G585">
        <v>52</v>
      </c>
    </row>
    <row r="586" spans="6:7" x14ac:dyDescent="0.25">
      <c r="F586" t="s">
        <v>15149</v>
      </c>
      <c r="G586">
        <v>20</v>
      </c>
    </row>
    <row r="587" spans="6:7" x14ac:dyDescent="0.25">
      <c r="F587" t="s">
        <v>15150</v>
      </c>
      <c r="G587">
        <v>133</v>
      </c>
    </row>
    <row r="588" spans="6:7" x14ac:dyDescent="0.25">
      <c r="F588" t="s">
        <v>15151</v>
      </c>
      <c r="G588">
        <v>11</v>
      </c>
    </row>
    <row r="589" spans="6:7" x14ac:dyDescent="0.25">
      <c r="F589" t="s">
        <v>15153</v>
      </c>
      <c r="G589">
        <v>2</v>
      </c>
    </row>
    <row r="590" spans="6:7" x14ac:dyDescent="0.25">
      <c r="F590" t="s">
        <v>15154</v>
      </c>
      <c r="G590">
        <v>512</v>
      </c>
    </row>
    <row r="591" spans="6:7" x14ac:dyDescent="0.25">
      <c r="F591" t="s">
        <v>15155</v>
      </c>
      <c r="G591">
        <v>864</v>
      </c>
    </row>
    <row r="592" spans="6:7" x14ac:dyDescent="0.25">
      <c r="F592" t="s">
        <v>15158</v>
      </c>
      <c r="G592">
        <v>94</v>
      </c>
    </row>
    <row r="593" spans="6:7" x14ac:dyDescent="0.25">
      <c r="F593" t="s">
        <v>15164</v>
      </c>
      <c r="G593">
        <v>4139</v>
      </c>
    </row>
    <row r="594" spans="6:7" x14ac:dyDescent="0.25">
      <c r="F594" t="s">
        <v>15168</v>
      </c>
      <c r="G594">
        <v>1499</v>
      </c>
    </row>
    <row r="595" spans="6:7" x14ac:dyDescent="0.25">
      <c r="F595" t="s">
        <v>15169</v>
      </c>
      <c r="G595">
        <v>39850</v>
      </c>
    </row>
    <row r="596" spans="6:7" x14ac:dyDescent="0.25">
      <c r="F596" t="s">
        <v>15170</v>
      </c>
      <c r="G596">
        <v>115</v>
      </c>
    </row>
    <row r="597" spans="6:7" x14ac:dyDescent="0.25">
      <c r="F597" t="s">
        <v>15172</v>
      </c>
      <c r="G597">
        <v>4</v>
      </c>
    </row>
    <row r="598" spans="6:7" x14ac:dyDescent="0.25">
      <c r="F598" t="s">
        <v>15174</v>
      </c>
      <c r="G598">
        <v>6984</v>
      </c>
    </row>
    <row r="599" spans="6:7" x14ac:dyDescent="0.25">
      <c r="F599" t="s">
        <v>15179</v>
      </c>
      <c r="G599">
        <v>3192</v>
      </c>
    </row>
    <row r="600" spans="6:7" x14ac:dyDescent="0.25">
      <c r="F600" t="s">
        <v>15180</v>
      </c>
      <c r="G600">
        <v>4000</v>
      </c>
    </row>
    <row r="601" spans="6:7" x14ac:dyDescent="0.25">
      <c r="F601" t="s">
        <v>15185</v>
      </c>
      <c r="G601">
        <v>4</v>
      </c>
    </row>
    <row r="602" spans="6:7" x14ac:dyDescent="0.25">
      <c r="F602" t="s">
        <v>15187</v>
      </c>
      <c r="G602">
        <v>10240</v>
      </c>
    </row>
    <row r="603" spans="6:7" x14ac:dyDescent="0.25">
      <c r="F603" t="s">
        <v>15190</v>
      </c>
      <c r="G603">
        <v>20</v>
      </c>
    </row>
    <row r="604" spans="6:7" x14ac:dyDescent="0.25">
      <c r="F604" t="s">
        <v>15192</v>
      </c>
      <c r="G604">
        <v>7400</v>
      </c>
    </row>
    <row r="605" spans="6:7" x14ac:dyDescent="0.25">
      <c r="F605" t="s">
        <v>15193</v>
      </c>
      <c r="G605">
        <v>9900</v>
      </c>
    </row>
    <row r="606" spans="6:7" x14ac:dyDescent="0.25">
      <c r="F606" t="s">
        <v>15196</v>
      </c>
      <c r="G606">
        <v>2950</v>
      </c>
    </row>
    <row r="607" spans="6:7" x14ac:dyDescent="0.25">
      <c r="F607" t="s">
        <v>15198</v>
      </c>
      <c r="G607">
        <v>860</v>
      </c>
    </row>
    <row r="608" spans="6:7" x14ac:dyDescent="0.25">
      <c r="F608" t="s">
        <v>15199</v>
      </c>
      <c r="G608">
        <v>2</v>
      </c>
    </row>
    <row r="609" spans="6:7" x14ac:dyDescent="0.25">
      <c r="F609" t="s">
        <v>15201</v>
      </c>
      <c r="G609">
        <v>300</v>
      </c>
    </row>
    <row r="610" spans="6:7" x14ac:dyDescent="0.25">
      <c r="F610" t="s">
        <v>15204</v>
      </c>
      <c r="G610">
        <v>100</v>
      </c>
    </row>
    <row r="611" spans="6:7" x14ac:dyDescent="0.25">
      <c r="F611" t="s">
        <v>15206</v>
      </c>
      <c r="G611">
        <v>119</v>
      </c>
    </row>
    <row r="612" spans="6:7" x14ac:dyDescent="0.25">
      <c r="F612" t="s">
        <v>15207</v>
      </c>
      <c r="G612">
        <v>312</v>
      </c>
    </row>
    <row r="613" spans="6:7" x14ac:dyDescent="0.25">
      <c r="F613" t="s">
        <v>15215</v>
      </c>
      <c r="G613">
        <v>11629</v>
      </c>
    </row>
    <row r="614" spans="6:7" x14ac:dyDescent="0.25">
      <c r="F614" t="s">
        <v>15220</v>
      </c>
      <c r="G614">
        <v>13293</v>
      </c>
    </row>
    <row r="615" spans="6:7" x14ac:dyDescent="0.25">
      <c r="F615" t="s">
        <v>15224</v>
      </c>
      <c r="G615">
        <v>19</v>
      </c>
    </row>
    <row r="616" spans="6:7" x14ac:dyDescent="0.25">
      <c r="F616" t="s">
        <v>15229</v>
      </c>
      <c r="G616">
        <v>4648</v>
      </c>
    </row>
    <row r="617" spans="6:7" x14ac:dyDescent="0.25">
      <c r="F617" t="s">
        <v>15238</v>
      </c>
      <c r="G617">
        <v>18</v>
      </c>
    </row>
    <row r="618" spans="6:7" x14ac:dyDescent="0.25">
      <c r="F618" t="s">
        <v>15239</v>
      </c>
      <c r="G618">
        <v>100</v>
      </c>
    </row>
    <row r="619" spans="6:7" x14ac:dyDescent="0.25">
      <c r="F619" t="s">
        <v>15241</v>
      </c>
      <c r="G619">
        <v>20</v>
      </c>
    </row>
    <row r="620" spans="6:7" x14ac:dyDescent="0.25">
      <c r="F620" t="s">
        <v>15243</v>
      </c>
      <c r="G620">
        <v>300</v>
      </c>
    </row>
    <row r="621" spans="6:7" x14ac:dyDescent="0.25">
      <c r="F621" t="s">
        <v>15244</v>
      </c>
      <c r="G621">
        <v>12</v>
      </c>
    </row>
    <row r="622" spans="6:7" x14ac:dyDescent="0.25">
      <c r="F622" t="s">
        <v>15246</v>
      </c>
      <c r="G622">
        <v>100</v>
      </c>
    </row>
    <row r="623" spans="6:7" x14ac:dyDescent="0.25">
      <c r="F623" t="s">
        <v>15251</v>
      </c>
      <c r="G623">
        <v>280</v>
      </c>
    </row>
    <row r="624" spans="6:7" x14ac:dyDescent="0.25">
      <c r="F624" t="s">
        <v>15252</v>
      </c>
      <c r="G624">
        <v>205</v>
      </c>
    </row>
    <row r="625" spans="6:7" x14ac:dyDescent="0.25">
      <c r="F625" t="s">
        <v>15255</v>
      </c>
      <c r="G625">
        <v>212</v>
      </c>
    </row>
    <row r="626" spans="6:7" x14ac:dyDescent="0.25">
      <c r="F626" t="s">
        <v>15256</v>
      </c>
      <c r="G626">
        <v>236</v>
      </c>
    </row>
    <row r="627" spans="6:7" x14ac:dyDescent="0.25">
      <c r="F627" t="s">
        <v>15257</v>
      </c>
      <c r="G627">
        <v>33</v>
      </c>
    </row>
    <row r="628" spans="6:7" x14ac:dyDescent="0.25">
      <c r="F628" t="s">
        <v>15259</v>
      </c>
      <c r="G628">
        <v>4475</v>
      </c>
    </row>
    <row r="629" spans="6:7" x14ac:dyDescent="0.25">
      <c r="F629" t="s">
        <v>15264</v>
      </c>
      <c r="G629">
        <v>2285</v>
      </c>
    </row>
    <row r="630" spans="6:7" x14ac:dyDescent="0.25">
      <c r="F630" t="s">
        <v>15267</v>
      </c>
      <c r="G630">
        <v>507</v>
      </c>
    </row>
    <row r="631" spans="6:7" x14ac:dyDescent="0.25">
      <c r="F631" t="s">
        <v>15268</v>
      </c>
      <c r="G631">
        <v>600</v>
      </c>
    </row>
    <row r="632" spans="6:7" x14ac:dyDescent="0.25">
      <c r="F632" t="s">
        <v>15269</v>
      </c>
      <c r="G632">
        <v>12</v>
      </c>
    </row>
    <row r="633" spans="6:7" x14ac:dyDescent="0.25">
      <c r="F633" t="s">
        <v>15276</v>
      </c>
      <c r="G633">
        <v>1967</v>
      </c>
    </row>
    <row r="634" spans="6:7" x14ac:dyDescent="0.25">
      <c r="F634" t="s">
        <v>15279</v>
      </c>
      <c r="G634">
        <v>370</v>
      </c>
    </row>
    <row r="635" spans="6:7" x14ac:dyDescent="0.25">
      <c r="F635" t="s">
        <v>15281</v>
      </c>
      <c r="G635">
        <v>11</v>
      </c>
    </row>
    <row r="636" spans="6:7" x14ac:dyDescent="0.25">
      <c r="F636" t="s">
        <v>15282</v>
      </c>
      <c r="G636">
        <v>160</v>
      </c>
    </row>
    <row r="637" spans="6:7" x14ac:dyDescent="0.25">
      <c r="F637" t="s">
        <v>15283</v>
      </c>
      <c r="G637">
        <v>93</v>
      </c>
    </row>
    <row r="638" spans="6:7" x14ac:dyDescent="0.25">
      <c r="F638" t="s">
        <v>15284</v>
      </c>
      <c r="G638">
        <v>16</v>
      </c>
    </row>
    <row r="639" spans="6:7" x14ac:dyDescent="0.25">
      <c r="F639" t="s">
        <v>15289</v>
      </c>
      <c r="G639">
        <v>440</v>
      </c>
    </row>
    <row r="640" spans="6:7" x14ac:dyDescent="0.25">
      <c r="F640" t="s">
        <v>15290</v>
      </c>
      <c r="G640">
        <v>1047</v>
      </c>
    </row>
    <row r="641" spans="6:7" x14ac:dyDescent="0.25">
      <c r="F641" t="s">
        <v>15291</v>
      </c>
      <c r="G641">
        <v>10193</v>
      </c>
    </row>
    <row r="642" spans="6:7" x14ac:dyDescent="0.25">
      <c r="F642" t="s">
        <v>15292</v>
      </c>
      <c r="G642">
        <v>30301</v>
      </c>
    </row>
    <row r="643" spans="6:7" x14ac:dyDescent="0.25">
      <c r="F643" t="s">
        <v>15301</v>
      </c>
      <c r="G643">
        <v>10</v>
      </c>
    </row>
    <row r="644" spans="6:7" x14ac:dyDescent="0.25">
      <c r="F644" t="s">
        <v>15302</v>
      </c>
      <c r="G644">
        <v>1</v>
      </c>
    </row>
    <row r="645" spans="6:7" x14ac:dyDescent="0.25">
      <c r="F645" t="s">
        <v>15303</v>
      </c>
      <c r="G645">
        <v>345</v>
      </c>
    </row>
    <row r="646" spans="6:7" x14ac:dyDescent="0.25">
      <c r="F646" t="s">
        <v>15305</v>
      </c>
      <c r="G646">
        <v>4</v>
      </c>
    </row>
    <row r="647" spans="6:7" x14ac:dyDescent="0.25">
      <c r="F647" t="s">
        <v>15306</v>
      </c>
      <c r="G647">
        <v>1125</v>
      </c>
    </row>
    <row r="648" spans="6:7" x14ac:dyDescent="0.25">
      <c r="F648" t="s">
        <v>15312</v>
      </c>
      <c r="G648">
        <v>15</v>
      </c>
    </row>
    <row r="649" spans="6:7" x14ac:dyDescent="0.25">
      <c r="F649" t="s">
        <v>15313</v>
      </c>
      <c r="G649">
        <v>1</v>
      </c>
    </row>
    <row r="650" spans="6:7" x14ac:dyDescent="0.25">
      <c r="F650" t="s">
        <v>15314</v>
      </c>
      <c r="G650">
        <v>4400</v>
      </c>
    </row>
    <row r="651" spans="6:7" x14ac:dyDescent="0.25">
      <c r="F651" t="s">
        <v>15315</v>
      </c>
      <c r="G651">
        <v>1000</v>
      </c>
    </row>
    <row r="652" spans="6:7" x14ac:dyDescent="0.25">
      <c r="F652" t="s">
        <v>15316</v>
      </c>
      <c r="G652">
        <v>1071</v>
      </c>
    </row>
    <row r="653" spans="6:7" x14ac:dyDescent="0.25">
      <c r="F653" t="s">
        <v>15319</v>
      </c>
      <c r="G653">
        <v>25</v>
      </c>
    </row>
    <row r="654" spans="6:7" x14ac:dyDescent="0.25">
      <c r="F654" t="s">
        <v>15320</v>
      </c>
      <c r="G654">
        <v>5994</v>
      </c>
    </row>
    <row r="655" spans="6:7" x14ac:dyDescent="0.25">
      <c r="F655" t="s">
        <v>15321</v>
      </c>
      <c r="G655">
        <v>560</v>
      </c>
    </row>
    <row r="656" spans="6:7" x14ac:dyDescent="0.25">
      <c r="F656" t="s">
        <v>15323</v>
      </c>
      <c r="G656">
        <v>400</v>
      </c>
    </row>
    <row r="657" spans="6:7" x14ac:dyDescent="0.25">
      <c r="F657" t="s">
        <v>15327</v>
      </c>
      <c r="G657">
        <v>16</v>
      </c>
    </row>
    <row r="658" spans="6:7" x14ac:dyDescent="0.25">
      <c r="F658" t="s">
        <v>15328</v>
      </c>
      <c r="G658">
        <v>160</v>
      </c>
    </row>
    <row r="659" spans="6:7" x14ac:dyDescent="0.25">
      <c r="F659" t="s">
        <v>15331</v>
      </c>
      <c r="G659">
        <v>1555</v>
      </c>
    </row>
    <row r="660" spans="6:7" x14ac:dyDescent="0.25">
      <c r="F660" t="s">
        <v>15337</v>
      </c>
      <c r="G660">
        <v>128359</v>
      </c>
    </row>
    <row r="661" spans="6:7" x14ac:dyDescent="0.25">
      <c r="F661" t="s">
        <v>15342</v>
      </c>
      <c r="G661">
        <v>25</v>
      </c>
    </row>
    <row r="662" spans="6:7" x14ac:dyDescent="0.25">
      <c r="F662" t="s">
        <v>15347</v>
      </c>
      <c r="G662">
        <v>14</v>
      </c>
    </row>
    <row r="663" spans="6:7" x14ac:dyDescent="0.25">
      <c r="F663" t="s">
        <v>15354</v>
      </c>
      <c r="G663">
        <v>511</v>
      </c>
    </row>
    <row r="664" spans="6:7" x14ac:dyDescent="0.25">
      <c r="F664" t="s">
        <v>15355</v>
      </c>
      <c r="G664">
        <v>571</v>
      </c>
    </row>
    <row r="665" spans="6:7" x14ac:dyDescent="0.25">
      <c r="F665" t="s">
        <v>15357</v>
      </c>
      <c r="G665">
        <v>4</v>
      </c>
    </row>
    <row r="666" spans="6:7" x14ac:dyDescent="0.25">
      <c r="F666" t="s">
        <v>15359</v>
      </c>
      <c r="G666">
        <v>1000</v>
      </c>
    </row>
    <row r="667" spans="6:7" x14ac:dyDescent="0.25">
      <c r="F667" t="s">
        <v>15360</v>
      </c>
      <c r="G667">
        <v>909</v>
      </c>
    </row>
    <row r="668" spans="6:7" x14ac:dyDescent="0.25">
      <c r="F668" t="s">
        <v>15364</v>
      </c>
      <c r="G668">
        <v>140</v>
      </c>
    </row>
    <row r="669" spans="6:7" x14ac:dyDescent="0.25">
      <c r="F669" t="s">
        <v>15367</v>
      </c>
      <c r="G669">
        <v>100</v>
      </c>
    </row>
    <row r="670" spans="6:7" x14ac:dyDescent="0.25">
      <c r="F670" t="s">
        <v>15368</v>
      </c>
      <c r="G670">
        <v>576</v>
      </c>
    </row>
    <row r="671" spans="6:7" x14ac:dyDescent="0.25">
      <c r="F671" t="s">
        <v>15369</v>
      </c>
      <c r="G671">
        <v>524</v>
      </c>
    </row>
    <row r="672" spans="6:7" x14ac:dyDescent="0.25">
      <c r="F672" t="s">
        <v>15370</v>
      </c>
      <c r="G672">
        <v>380</v>
      </c>
    </row>
    <row r="673" spans="6:7" x14ac:dyDescent="0.25">
      <c r="F673" t="s">
        <v>15373</v>
      </c>
      <c r="G673">
        <v>764</v>
      </c>
    </row>
    <row r="674" spans="6:7" x14ac:dyDescent="0.25">
      <c r="F674" t="s">
        <v>15377</v>
      </c>
      <c r="G674">
        <v>10</v>
      </c>
    </row>
    <row r="675" spans="6:7" x14ac:dyDescent="0.25">
      <c r="F675" t="s">
        <v>15378</v>
      </c>
      <c r="G675">
        <v>5880</v>
      </c>
    </row>
    <row r="676" spans="6:7" x14ac:dyDescent="0.25">
      <c r="F676" t="s">
        <v>15379</v>
      </c>
      <c r="G676">
        <v>940</v>
      </c>
    </row>
    <row r="677" spans="6:7" x14ac:dyDescent="0.25">
      <c r="F677" t="s">
        <v>15380</v>
      </c>
      <c r="G677">
        <v>220</v>
      </c>
    </row>
    <row r="678" spans="6:7" x14ac:dyDescent="0.25">
      <c r="F678" t="s">
        <v>15381</v>
      </c>
      <c r="G678">
        <v>6760</v>
      </c>
    </row>
    <row r="679" spans="6:7" x14ac:dyDescent="0.25">
      <c r="F679" t="s">
        <v>15382</v>
      </c>
      <c r="G679">
        <v>3320</v>
      </c>
    </row>
    <row r="680" spans="6:7" x14ac:dyDescent="0.25">
      <c r="F680" t="s">
        <v>15383</v>
      </c>
      <c r="G680">
        <v>3849</v>
      </c>
    </row>
    <row r="681" spans="6:7" x14ac:dyDescent="0.25">
      <c r="F681" t="s">
        <v>15384</v>
      </c>
      <c r="G681">
        <v>1250</v>
      </c>
    </row>
    <row r="682" spans="6:7" x14ac:dyDescent="0.25">
      <c r="F682" t="s">
        <v>15386</v>
      </c>
      <c r="G682">
        <v>1260</v>
      </c>
    </row>
    <row r="683" spans="6:7" x14ac:dyDescent="0.25">
      <c r="F683" t="s">
        <v>15387</v>
      </c>
      <c r="G683">
        <v>740</v>
      </c>
    </row>
    <row r="684" spans="6:7" x14ac:dyDescent="0.25">
      <c r="F684" t="s">
        <v>15388</v>
      </c>
      <c r="G684">
        <v>1000</v>
      </c>
    </row>
    <row r="685" spans="6:7" x14ac:dyDescent="0.25">
      <c r="F685" t="s">
        <v>15390</v>
      </c>
      <c r="G685">
        <v>340</v>
      </c>
    </row>
    <row r="686" spans="6:7" x14ac:dyDescent="0.25">
      <c r="F686" t="s">
        <v>15397</v>
      </c>
      <c r="G686">
        <v>10667</v>
      </c>
    </row>
    <row r="687" spans="6:7" x14ac:dyDescent="0.25">
      <c r="F687" t="s">
        <v>15403</v>
      </c>
      <c r="G687">
        <v>15</v>
      </c>
    </row>
    <row r="688" spans="6:7" x14ac:dyDescent="0.25">
      <c r="F688" t="s">
        <v>15407</v>
      </c>
      <c r="G688">
        <v>3760</v>
      </c>
    </row>
    <row r="689" spans="6:7" x14ac:dyDescent="0.25">
      <c r="F689" t="s">
        <v>15408</v>
      </c>
      <c r="G689">
        <v>350</v>
      </c>
    </row>
    <row r="690" spans="6:7" x14ac:dyDescent="0.25">
      <c r="F690" t="s">
        <v>15409</v>
      </c>
      <c r="G690">
        <v>870</v>
      </c>
    </row>
    <row r="691" spans="6:7" x14ac:dyDescent="0.25">
      <c r="F691" t="s">
        <v>15410</v>
      </c>
      <c r="G691">
        <v>40</v>
      </c>
    </row>
    <row r="692" spans="6:7" x14ac:dyDescent="0.25">
      <c r="F692" t="s">
        <v>15411</v>
      </c>
      <c r="G692">
        <v>10</v>
      </c>
    </row>
    <row r="693" spans="6:7" x14ac:dyDescent="0.25">
      <c r="F693" t="s">
        <v>15412</v>
      </c>
      <c r="G693">
        <v>1095</v>
      </c>
    </row>
    <row r="694" spans="6:7" x14ac:dyDescent="0.25">
      <c r="F694" t="s">
        <v>15413</v>
      </c>
      <c r="G694">
        <v>5</v>
      </c>
    </row>
    <row r="695" spans="6:7" x14ac:dyDescent="0.25">
      <c r="F695" t="s">
        <v>15415</v>
      </c>
      <c r="G695">
        <v>360</v>
      </c>
    </row>
    <row r="696" spans="6:7" x14ac:dyDescent="0.25">
      <c r="F696" t="s">
        <v>15416</v>
      </c>
      <c r="G696">
        <v>29</v>
      </c>
    </row>
    <row r="697" spans="6:7" x14ac:dyDescent="0.25">
      <c r="F697" t="s">
        <v>15417</v>
      </c>
      <c r="G697">
        <v>400</v>
      </c>
    </row>
    <row r="698" spans="6:7" x14ac:dyDescent="0.25">
      <c r="F698" t="s">
        <v>15419</v>
      </c>
      <c r="G698">
        <v>1022</v>
      </c>
    </row>
    <row r="699" spans="6:7" x14ac:dyDescent="0.25">
      <c r="F699" t="s">
        <v>15420</v>
      </c>
      <c r="G699">
        <v>700</v>
      </c>
    </row>
    <row r="700" spans="6:7" x14ac:dyDescent="0.25">
      <c r="F700" t="s">
        <v>15421</v>
      </c>
      <c r="G700">
        <v>83</v>
      </c>
    </row>
    <row r="701" spans="6:7" x14ac:dyDescent="0.25">
      <c r="F701" t="s">
        <v>15422</v>
      </c>
      <c r="G701">
        <v>384</v>
      </c>
    </row>
    <row r="702" spans="6:7" x14ac:dyDescent="0.25">
      <c r="F702" t="s">
        <v>15423</v>
      </c>
      <c r="G702">
        <v>66</v>
      </c>
    </row>
    <row r="703" spans="6:7" x14ac:dyDescent="0.25">
      <c r="F703" t="s">
        <v>15426</v>
      </c>
      <c r="G703">
        <v>235</v>
      </c>
    </row>
    <row r="704" spans="6:7" x14ac:dyDescent="0.25">
      <c r="F704" t="s">
        <v>15427</v>
      </c>
      <c r="G704">
        <v>2860</v>
      </c>
    </row>
    <row r="705" spans="6:7" x14ac:dyDescent="0.25">
      <c r="F705" t="s">
        <v>15428</v>
      </c>
      <c r="G705">
        <v>137</v>
      </c>
    </row>
    <row r="706" spans="6:7" x14ac:dyDescent="0.25">
      <c r="F706" t="s">
        <v>15430</v>
      </c>
      <c r="G706">
        <v>247</v>
      </c>
    </row>
    <row r="707" spans="6:7" x14ac:dyDescent="0.25">
      <c r="F707" t="s">
        <v>15431</v>
      </c>
      <c r="G707">
        <v>4476</v>
      </c>
    </row>
    <row r="708" spans="6:7" x14ac:dyDescent="0.25">
      <c r="F708" t="s">
        <v>15432</v>
      </c>
      <c r="G708">
        <v>203</v>
      </c>
    </row>
    <row r="709" spans="6:7" x14ac:dyDescent="0.25">
      <c r="F709" t="s">
        <v>15433</v>
      </c>
      <c r="G709">
        <v>1350</v>
      </c>
    </row>
    <row r="710" spans="6:7" x14ac:dyDescent="0.25">
      <c r="F710" t="s">
        <v>15434</v>
      </c>
      <c r="G710">
        <v>1500</v>
      </c>
    </row>
    <row r="711" spans="6:7" x14ac:dyDescent="0.25">
      <c r="F711" t="s">
        <v>15435</v>
      </c>
      <c r="G711">
        <v>261</v>
      </c>
    </row>
    <row r="712" spans="6:7" x14ac:dyDescent="0.25">
      <c r="F712" t="s">
        <v>15436</v>
      </c>
      <c r="G712">
        <v>500</v>
      </c>
    </row>
    <row r="713" spans="6:7" x14ac:dyDescent="0.25">
      <c r="F713" t="s">
        <v>15437</v>
      </c>
      <c r="G713">
        <v>1349</v>
      </c>
    </row>
    <row r="714" spans="6:7" x14ac:dyDescent="0.25">
      <c r="F714" t="s">
        <v>15438</v>
      </c>
      <c r="G714">
        <v>1000</v>
      </c>
    </row>
    <row r="715" spans="6:7" x14ac:dyDescent="0.25">
      <c r="F715" t="s">
        <v>15439</v>
      </c>
      <c r="G715">
        <v>558</v>
      </c>
    </row>
    <row r="716" spans="6:7" x14ac:dyDescent="0.25">
      <c r="F716" t="s">
        <v>15440</v>
      </c>
      <c r="G716">
        <v>600</v>
      </c>
    </row>
    <row r="717" spans="6:7" x14ac:dyDescent="0.25">
      <c r="F717" t="s">
        <v>15441</v>
      </c>
      <c r="G717">
        <v>180</v>
      </c>
    </row>
    <row r="718" spans="6:7" x14ac:dyDescent="0.25">
      <c r="F718" t="s">
        <v>15442</v>
      </c>
      <c r="G718">
        <v>488</v>
      </c>
    </row>
    <row r="719" spans="6:7" x14ac:dyDescent="0.25">
      <c r="F719" t="s">
        <v>15443</v>
      </c>
      <c r="G719">
        <v>500</v>
      </c>
    </row>
    <row r="720" spans="6:7" x14ac:dyDescent="0.25">
      <c r="F720" t="s">
        <v>15444</v>
      </c>
      <c r="G720">
        <v>1000</v>
      </c>
    </row>
    <row r="721" spans="6:7" x14ac:dyDescent="0.25">
      <c r="F721" t="s">
        <v>15445</v>
      </c>
      <c r="G721">
        <v>360</v>
      </c>
    </row>
    <row r="722" spans="6:7" x14ac:dyDescent="0.25">
      <c r="F722" t="s">
        <v>15446</v>
      </c>
      <c r="G722">
        <v>300</v>
      </c>
    </row>
    <row r="723" spans="6:7" x14ac:dyDescent="0.25">
      <c r="F723" t="s">
        <v>15447</v>
      </c>
      <c r="G723">
        <v>600</v>
      </c>
    </row>
    <row r="724" spans="6:7" x14ac:dyDescent="0.25">
      <c r="F724" t="s">
        <v>15448</v>
      </c>
      <c r="G724">
        <v>20</v>
      </c>
    </row>
    <row r="725" spans="6:7" x14ac:dyDescent="0.25">
      <c r="F725" t="s">
        <v>15449</v>
      </c>
      <c r="G725">
        <v>27</v>
      </c>
    </row>
    <row r="726" spans="6:7" x14ac:dyDescent="0.25">
      <c r="F726" t="s">
        <v>15450</v>
      </c>
      <c r="G726">
        <v>500</v>
      </c>
    </row>
    <row r="727" spans="6:7" x14ac:dyDescent="0.25">
      <c r="F727" t="s">
        <v>15451</v>
      </c>
      <c r="G727">
        <v>1700</v>
      </c>
    </row>
    <row r="728" spans="6:7" x14ac:dyDescent="0.25">
      <c r="F728" t="s">
        <v>15452</v>
      </c>
      <c r="G728">
        <v>123</v>
      </c>
    </row>
    <row r="729" spans="6:7" x14ac:dyDescent="0.25">
      <c r="F729" t="s">
        <v>15453</v>
      </c>
      <c r="G729">
        <v>300</v>
      </c>
    </row>
    <row r="730" spans="6:7" x14ac:dyDescent="0.25">
      <c r="F730" t="s">
        <v>15454</v>
      </c>
      <c r="G730">
        <v>1500</v>
      </c>
    </row>
    <row r="731" spans="6:7" x14ac:dyDescent="0.25">
      <c r="F731" t="s">
        <v>15455</v>
      </c>
      <c r="G731">
        <v>300</v>
      </c>
    </row>
    <row r="732" spans="6:7" x14ac:dyDescent="0.25">
      <c r="F732" t="s">
        <v>15456</v>
      </c>
      <c r="G732">
        <v>140</v>
      </c>
    </row>
    <row r="733" spans="6:7" x14ac:dyDescent="0.25">
      <c r="F733" t="s">
        <v>15457</v>
      </c>
      <c r="G733">
        <v>500</v>
      </c>
    </row>
    <row r="734" spans="6:7" x14ac:dyDescent="0.25">
      <c r="F734" t="s">
        <v>15458</v>
      </c>
      <c r="G734">
        <v>472</v>
      </c>
    </row>
    <row r="735" spans="6:7" x14ac:dyDescent="0.25">
      <c r="F735" t="s">
        <v>15459</v>
      </c>
      <c r="G735">
        <v>500</v>
      </c>
    </row>
    <row r="736" spans="6:7" x14ac:dyDescent="0.25">
      <c r="F736" t="s">
        <v>15460</v>
      </c>
      <c r="G736">
        <v>300</v>
      </c>
    </row>
    <row r="737" spans="6:7" x14ac:dyDescent="0.25">
      <c r="F737" t="s">
        <v>15461</v>
      </c>
      <c r="G737">
        <v>204</v>
      </c>
    </row>
    <row r="738" spans="6:7" x14ac:dyDescent="0.25">
      <c r="F738" t="s">
        <v>15462</v>
      </c>
      <c r="G738">
        <v>300</v>
      </c>
    </row>
    <row r="739" spans="6:7" x14ac:dyDescent="0.25">
      <c r="F739" t="s">
        <v>15463</v>
      </c>
      <c r="G739">
        <v>100</v>
      </c>
    </row>
    <row r="740" spans="6:7" x14ac:dyDescent="0.25">
      <c r="F740" t="s">
        <v>15464</v>
      </c>
      <c r="G740">
        <v>5000</v>
      </c>
    </row>
    <row r="741" spans="6:7" x14ac:dyDescent="0.25">
      <c r="F741" t="s">
        <v>15465</v>
      </c>
      <c r="G741">
        <v>1331</v>
      </c>
    </row>
    <row r="742" spans="6:7" x14ac:dyDescent="0.25">
      <c r="F742" t="s">
        <v>15466</v>
      </c>
      <c r="G742">
        <v>983</v>
      </c>
    </row>
    <row r="743" spans="6:7" x14ac:dyDescent="0.25">
      <c r="F743" t="s">
        <v>15467</v>
      </c>
      <c r="G743">
        <v>3000</v>
      </c>
    </row>
    <row r="744" spans="6:7" x14ac:dyDescent="0.25">
      <c r="F744" t="s">
        <v>15468</v>
      </c>
      <c r="G744">
        <v>35</v>
      </c>
    </row>
    <row r="745" spans="6:7" x14ac:dyDescent="0.25">
      <c r="F745" t="s">
        <v>15469</v>
      </c>
      <c r="G745">
        <v>350</v>
      </c>
    </row>
    <row r="746" spans="6:7" x14ac:dyDescent="0.25">
      <c r="F746" t="s">
        <v>15470</v>
      </c>
      <c r="G746">
        <v>980</v>
      </c>
    </row>
    <row r="747" spans="6:7" x14ac:dyDescent="0.25">
      <c r="F747" t="s">
        <v>15471</v>
      </c>
      <c r="G747">
        <v>90</v>
      </c>
    </row>
    <row r="748" spans="6:7" x14ac:dyDescent="0.25">
      <c r="F748" t="s">
        <v>15472</v>
      </c>
      <c r="G748">
        <v>100</v>
      </c>
    </row>
    <row r="749" spans="6:7" x14ac:dyDescent="0.25">
      <c r="F749" t="s">
        <v>15473</v>
      </c>
      <c r="G749">
        <v>200</v>
      </c>
    </row>
    <row r="750" spans="6:7" x14ac:dyDescent="0.25">
      <c r="F750" t="s">
        <v>15474</v>
      </c>
      <c r="G750">
        <v>100</v>
      </c>
    </row>
    <row r="751" spans="6:7" x14ac:dyDescent="0.25">
      <c r="F751" t="s">
        <v>15475</v>
      </c>
      <c r="G751">
        <v>650</v>
      </c>
    </row>
    <row r="752" spans="6:7" x14ac:dyDescent="0.25">
      <c r="F752" t="s">
        <v>15477</v>
      </c>
      <c r="G752">
        <v>180</v>
      </c>
    </row>
    <row r="753" spans="6:7" x14ac:dyDescent="0.25">
      <c r="F753" t="s">
        <v>15479</v>
      </c>
      <c r="G753">
        <v>60</v>
      </c>
    </row>
    <row r="754" spans="6:7" x14ac:dyDescent="0.25">
      <c r="F754" t="s">
        <v>15484</v>
      </c>
      <c r="G754">
        <v>26</v>
      </c>
    </row>
    <row r="755" spans="6:7" x14ac:dyDescent="0.25">
      <c r="F755" t="s">
        <v>15485</v>
      </c>
      <c r="G755">
        <v>1350</v>
      </c>
    </row>
    <row r="756" spans="6:7" x14ac:dyDescent="0.25">
      <c r="F756" t="s">
        <v>15488</v>
      </c>
      <c r="G756">
        <v>210</v>
      </c>
    </row>
    <row r="757" spans="6:7" x14ac:dyDescent="0.25">
      <c r="F757" t="s">
        <v>15491</v>
      </c>
      <c r="G757">
        <v>569</v>
      </c>
    </row>
    <row r="758" spans="6:7" x14ac:dyDescent="0.25">
      <c r="F758" t="s">
        <v>15496</v>
      </c>
      <c r="G758">
        <v>191</v>
      </c>
    </row>
    <row r="759" spans="6:7" x14ac:dyDescent="0.25">
      <c r="F759" t="s">
        <v>15497</v>
      </c>
      <c r="G759">
        <v>324</v>
      </c>
    </row>
    <row r="760" spans="6:7" x14ac:dyDescent="0.25">
      <c r="F760" t="s">
        <v>15498</v>
      </c>
      <c r="G760">
        <v>3</v>
      </c>
    </row>
    <row r="761" spans="6:7" x14ac:dyDescent="0.25">
      <c r="F761" t="s">
        <v>15499</v>
      </c>
      <c r="G761">
        <v>350</v>
      </c>
    </row>
    <row r="762" spans="6:7" x14ac:dyDescent="0.25">
      <c r="F762" t="s">
        <v>15505</v>
      </c>
      <c r="G762">
        <v>1728</v>
      </c>
    </row>
    <row r="763" spans="6:7" x14ac:dyDescent="0.25">
      <c r="F763" t="s">
        <v>15510</v>
      </c>
      <c r="G763">
        <v>2</v>
      </c>
    </row>
    <row r="764" spans="6:7" x14ac:dyDescent="0.25">
      <c r="F764" t="s">
        <v>15515</v>
      </c>
      <c r="G764">
        <v>816</v>
      </c>
    </row>
    <row r="765" spans="6:7" x14ac:dyDescent="0.25">
      <c r="F765" t="s">
        <v>15522</v>
      </c>
      <c r="G765">
        <v>4032</v>
      </c>
    </row>
    <row r="766" spans="6:7" x14ac:dyDescent="0.25">
      <c r="F766" t="s">
        <v>15532</v>
      </c>
      <c r="G766">
        <v>384</v>
      </c>
    </row>
    <row r="767" spans="6:7" x14ac:dyDescent="0.25">
      <c r="F767" t="s">
        <v>15536</v>
      </c>
      <c r="G767">
        <v>18</v>
      </c>
    </row>
    <row r="768" spans="6:7" x14ac:dyDescent="0.25">
      <c r="F768" t="s">
        <v>15539</v>
      </c>
      <c r="G768">
        <v>2970</v>
      </c>
    </row>
    <row r="769" spans="6:7" x14ac:dyDescent="0.25">
      <c r="F769" t="s">
        <v>15540</v>
      </c>
      <c r="G769">
        <v>13500</v>
      </c>
    </row>
    <row r="770" spans="6:7" x14ac:dyDescent="0.25">
      <c r="F770" t="s">
        <v>15545</v>
      </c>
      <c r="G770">
        <v>5</v>
      </c>
    </row>
    <row r="771" spans="6:7" x14ac:dyDescent="0.25">
      <c r="F771" t="s">
        <v>15546</v>
      </c>
      <c r="G771">
        <v>260</v>
      </c>
    </row>
    <row r="772" spans="6:7" x14ac:dyDescent="0.25">
      <c r="F772" t="s">
        <v>15549</v>
      </c>
      <c r="G772">
        <v>3</v>
      </c>
    </row>
    <row r="773" spans="6:7" x14ac:dyDescent="0.25">
      <c r="F773" t="s">
        <v>15550</v>
      </c>
      <c r="G773">
        <v>220</v>
      </c>
    </row>
    <row r="774" spans="6:7" x14ac:dyDescent="0.25">
      <c r="F774" t="s">
        <v>15557</v>
      </c>
      <c r="G774">
        <v>4920</v>
      </c>
    </row>
    <row r="775" spans="6:7" x14ac:dyDescent="0.25">
      <c r="F775" t="s">
        <v>15558</v>
      </c>
      <c r="G775">
        <v>2300</v>
      </c>
    </row>
    <row r="776" spans="6:7" x14ac:dyDescent="0.25">
      <c r="F776" t="s">
        <v>15561</v>
      </c>
      <c r="G776">
        <v>10</v>
      </c>
    </row>
    <row r="777" spans="6:7" x14ac:dyDescent="0.25">
      <c r="F777" t="s">
        <v>15562</v>
      </c>
      <c r="G777">
        <v>440</v>
      </c>
    </row>
    <row r="778" spans="6:7" x14ac:dyDescent="0.25">
      <c r="F778" t="s">
        <v>15563</v>
      </c>
      <c r="G778">
        <v>500</v>
      </c>
    </row>
    <row r="779" spans="6:7" x14ac:dyDescent="0.25">
      <c r="F779" t="s">
        <v>15564</v>
      </c>
      <c r="G779">
        <v>3000</v>
      </c>
    </row>
    <row r="780" spans="6:7" x14ac:dyDescent="0.25">
      <c r="F780" t="s">
        <v>15572</v>
      </c>
      <c r="G780">
        <v>305</v>
      </c>
    </row>
    <row r="781" spans="6:7" x14ac:dyDescent="0.25">
      <c r="F781" t="s">
        <v>15573</v>
      </c>
      <c r="G781">
        <v>451400</v>
      </c>
    </row>
    <row r="782" spans="6:7" x14ac:dyDescent="0.25">
      <c r="F782" t="s">
        <v>15577</v>
      </c>
      <c r="G782">
        <v>54190</v>
      </c>
    </row>
    <row r="783" spans="6:7" x14ac:dyDescent="0.25">
      <c r="F783" t="s">
        <v>15588</v>
      </c>
      <c r="G783">
        <v>205</v>
      </c>
    </row>
    <row r="784" spans="6:7" x14ac:dyDescent="0.25">
      <c r="F784" t="s">
        <v>15589</v>
      </c>
      <c r="G784">
        <v>351</v>
      </c>
    </row>
    <row r="785" spans="6:7" x14ac:dyDescent="0.25">
      <c r="F785" t="s">
        <v>15590</v>
      </c>
      <c r="G785">
        <v>904</v>
      </c>
    </row>
    <row r="786" spans="6:7" x14ac:dyDescent="0.25">
      <c r="F786" t="s">
        <v>15593</v>
      </c>
      <c r="G786">
        <v>320</v>
      </c>
    </row>
    <row r="787" spans="6:7" x14ac:dyDescent="0.25">
      <c r="F787" t="s">
        <v>15594</v>
      </c>
      <c r="G787">
        <v>16560</v>
      </c>
    </row>
    <row r="788" spans="6:7" x14ac:dyDescent="0.25">
      <c r="F788" t="s">
        <v>15595</v>
      </c>
      <c r="G788">
        <v>3</v>
      </c>
    </row>
    <row r="789" spans="6:7" x14ac:dyDescent="0.25">
      <c r="F789" t="s">
        <v>15599</v>
      </c>
      <c r="G789">
        <v>7150</v>
      </c>
    </row>
    <row r="790" spans="6:7" x14ac:dyDescent="0.25">
      <c r="F790" t="s">
        <v>15601</v>
      </c>
      <c r="G790">
        <v>5350</v>
      </c>
    </row>
    <row r="791" spans="6:7" x14ac:dyDescent="0.25">
      <c r="F791" t="s">
        <v>15604</v>
      </c>
      <c r="G791">
        <v>1395</v>
      </c>
    </row>
    <row r="792" spans="6:7" x14ac:dyDescent="0.25">
      <c r="F792" t="s">
        <v>15608</v>
      </c>
      <c r="G792">
        <v>205</v>
      </c>
    </row>
    <row r="793" spans="6:7" x14ac:dyDescent="0.25">
      <c r="F793" t="s">
        <v>15611</v>
      </c>
      <c r="G793">
        <v>250</v>
      </c>
    </row>
    <row r="794" spans="6:7" x14ac:dyDescent="0.25">
      <c r="F794" t="s">
        <v>15612</v>
      </c>
      <c r="G794">
        <v>20</v>
      </c>
    </row>
    <row r="795" spans="6:7" x14ac:dyDescent="0.25">
      <c r="F795" t="s">
        <v>15613</v>
      </c>
      <c r="G795">
        <v>337</v>
      </c>
    </row>
    <row r="796" spans="6:7" x14ac:dyDescent="0.25">
      <c r="F796" t="s">
        <v>15615</v>
      </c>
      <c r="G796">
        <v>153</v>
      </c>
    </row>
    <row r="797" spans="6:7" x14ac:dyDescent="0.25">
      <c r="F797" t="s">
        <v>15617</v>
      </c>
      <c r="G797">
        <v>183</v>
      </c>
    </row>
    <row r="798" spans="6:7" x14ac:dyDescent="0.25">
      <c r="F798" t="s">
        <v>15618</v>
      </c>
      <c r="G798">
        <v>81</v>
      </c>
    </row>
    <row r="799" spans="6:7" x14ac:dyDescent="0.25">
      <c r="F799" t="s">
        <v>15619</v>
      </c>
      <c r="G799">
        <v>118681</v>
      </c>
    </row>
    <row r="800" spans="6:7" x14ac:dyDescent="0.25">
      <c r="F800" t="s">
        <v>15620</v>
      </c>
      <c r="G800">
        <v>950</v>
      </c>
    </row>
    <row r="801" spans="6:7" x14ac:dyDescent="0.25">
      <c r="F801" t="s">
        <v>15621</v>
      </c>
      <c r="G801">
        <v>520</v>
      </c>
    </row>
    <row r="802" spans="6:7" x14ac:dyDescent="0.25">
      <c r="F802" t="s">
        <v>15622</v>
      </c>
      <c r="G802">
        <v>680</v>
      </c>
    </row>
    <row r="803" spans="6:7" x14ac:dyDescent="0.25">
      <c r="F803" t="s">
        <v>15623</v>
      </c>
      <c r="G803">
        <v>7853</v>
      </c>
    </row>
    <row r="804" spans="6:7" x14ac:dyDescent="0.25">
      <c r="F804" t="s">
        <v>15624</v>
      </c>
      <c r="G804">
        <v>7900</v>
      </c>
    </row>
    <row r="805" spans="6:7" x14ac:dyDescent="0.25">
      <c r="F805" t="s">
        <v>15627</v>
      </c>
      <c r="G805">
        <v>4</v>
      </c>
    </row>
    <row r="806" spans="6:7" x14ac:dyDescent="0.25">
      <c r="F806" t="s">
        <v>15628</v>
      </c>
      <c r="G806">
        <v>1104</v>
      </c>
    </row>
    <row r="807" spans="6:7" x14ac:dyDescent="0.25">
      <c r="F807" t="s">
        <v>15629</v>
      </c>
      <c r="G807">
        <v>19</v>
      </c>
    </row>
    <row r="808" spans="6:7" x14ac:dyDescent="0.25">
      <c r="F808" t="s">
        <v>15631</v>
      </c>
      <c r="G808">
        <v>45</v>
      </c>
    </row>
    <row r="809" spans="6:7" x14ac:dyDescent="0.25">
      <c r="F809" t="s">
        <v>15632</v>
      </c>
      <c r="G809">
        <v>5040</v>
      </c>
    </row>
    <row r="810" spans="6:7" x14ac:dyDescent="0.25">
      <c r="F810" t="s">
        <v>15635</v>
      </c>
      <c r="G810">
        <v>2000</v>
      </c>
    </row>
    <row r="811" spans="6:7" x14ac:dyDescent="0.25">
      <c r="F811" t="s">
        <v>15638</v>
      </c>
      <c r="G811">
        <v>18</v>
      </c>
    </row>
    <row r="812" spans="6:7" x14ac:dyDescent="0.25">
      <c r="F812" t="s">
        <v>15640</v>
      </c>
      <c r="G812">
        <v>120</v>
      </c>
    </row>
    <row r="813" spans="6:7" x14ac:dyDescent="0.25">
      <c r="F813" t="s">
        <v>15641</v>
      </c>
      <c r="G813">
        <v>1000</v>
      </c>
    </row>
    <row r="814" spans="6:7" x14ac:dyDescent="0.25">
      <c r="F814" t="s">
        <v>15642</v>
      </c>
      <c r="G814">
        <v>116</v>
      </c>
    </row>
    <row r="815" spans="6:7" x14ac:dyDescent="0.25">
      <c r="F815" t="s">
        <v>15643</v>
      </c>
      <c r="G815">
        <v>1852</v>
      </c>
    </row>
    <row r="816" spans="6:7" x14ac:dyDescent="0.25">
      <c r="F816" t="s">
        <v>15644</v>
      </c>
      <c r="G816">
        <v>148</v>
      </c>
    </row>
    <row r="817" spans="6:7" x14ac:dyDescent="0.25">
      <c r="F817" t="s">
        <v>15645</v>
      </c>
      <c r="G817">
        <v>625</v>
      </c>
    </row>
    <row r="818" spans="6:7" x14ac:dyDescent="0.25">
      <c r="F818" t="s">
        <v>15646</v>
      </c>
      <c r="G818">
        <v>48</v>
      </c>
    </row>
    <row r="819" spans="6:7" x14ac:dyDescent="0.25">
      <c r="F819" t="s">
        <v>15647</v>
      </c>
      <c r="G819">
        <v>8</v>
      </c>
    </row>
    <row r="820" spans="6:7" x14ac:dyDescent="0.25">
      <c r="F820" t="s">
        <v>15650</v>
      </c>
      <c r="G820">
        <v>4054</v>
      </c>
    </row>
    <row r="821" spans="6:7" x14ac:dyDescent="0.25">
      <c r="F821" t="s">
        <v>15651</v>
      </c>
      <c r="G821">
        <v>1554</v>
      </c>
    </row>
    <row r="822" spans="6:7" x14ac:dyDescent="0.25">
      <c r="F822" t="s">
        <v>15652</v>
      </c>
      <c r="G822">
        <v>288</v>
      </c>
    </row>
    <row r="823" spans="6:7" x14ac:dyDescent="0.25">
      <c r="F823" t="s">
        <v>15653</v>
      </c>
      <c r="G823">
        <v>6</v>
      </c>
    </row>
    <row r="824" spans="6:7" x14ac:dyDescent="0.25">
      <c r="F824" t="s">
        <v>15656</v>
      </c>
      <c r="G824">
        <v>860</v>
      </c>
    </row>
    <row r="825" spans="6:7" x14ac:dyDescent="0.25">
      <c r="F825" t="s">
        <v>15657</v>
      </c>
      <c r="G825">
        <v>3000</v>
      </c>
    </row>
    <row r="826" spans="6:7" x14ac:dyDescent="0.25">
      <c r="F826" t="s">
        <v>15658</v>
      </c>
      <c r="G826">
        <v>7</v>
      </c>
    </row>
    <row r="827" spans="6:7" x14ac:dyDescent="0.25">
      <c r="F827" t="s">
        <v>15659</v>
      </c>
      <c r="G827">
        <v>18</v>
      </c>
    </row>
    <row r="828" spans="6:7" x14ac:dyDescent="0.25">
      <c r="F828" t="s">
        <v>15661</v>
      </c>
      <c r="G828">
        <v>160</v>
      </c>
    </row>
    <row r="829" spans="6:7" x14ac:dyDescent="0.25">
      <c r="F829" t="s">
        <v>15662</v>
      </c>
      <c r="G829">
        <v>150</v>
      </c>
    </row>
    <row r="830" spans="6:7" x14ac:dyDescent="0.25">
      <c r="F830" t="s">
        <v>15664</v>
      </c>
      <c r="G830">
        <v>10</v>
      </c>
    </row>
    <row r="831" spans="6:7" x14ac:dyDescent="0.25">
      <c r="F831" t="s">
        <v>15665</v>
      </c>
      <c r="G831">
        <v>2100</v>
      </c>
    </row>
    <row r="832" spans="6:7" x14ac:dyDescent="0.25">
      <c r="F832" t="s">
        <v>15666</v>
      </c>
      <c r="G832">
        <v>92</v>
      </c>
    </row>
    <row r="833" spans="6:7" x14ac:dyDescent="0.25">
      <c r="F833" t="s">
        <v>15667</v>
      </c>
      <c r="G833">
        <v>624</v>
      </c>
    </row>
    <row r="834" spans="6:7" x14ac:dyDescent="0.25">
      <c r="F834" t="s">
        <v>15668</v>
      </c>
      <c r="G834">
        <v>520</v>
      </c>
    </row>
    <row r="835" spans="6:7" x14ac:dyDescent="0.25">
      <c r="F835" t="s">
        <v>15672</v>
      </c>
      <c r="G835">
        <v>236</v>
      </c>
    </row>
    <row r="836" spans="6:7" x14ac:dyDescent="0.25">
      <c r="F836" t="s">
        <v>15673</v>
      </c>
      <c r="G836">
        <v>83</v>
      </c>
    </row>
    <row r="837" spans="6:7" x14ac:dyDescent="0.25">
      <c r="F837" t="s">
        <v>15679</v>
      </c>
      <c r="G837">
        <v>4287</v>
      </c>
    </row>
    <row r="838" spans="6:7" x14ac:dyDescent="0.25">
      <c r="F838" t="s">
        <v>15680</v>
      </c>
      <c r="G838">
        <v>1168</v>
      </c>
    </row>
    <row r="839" spans="6:7" x14ac:dyDescent="0.25">
      <c r="F839" t="s">
        <v>15686</v>
      </c>
      <c r="G839">
        <v>13</v>
      </c>
    </row>
    <row r="840" spans="6:7" x14ac:dyDescent="0.25">
      <c r="F840" t="s">
        <v>15687</v>
      </c>
      <c r="G840">
        <v>18000</v>
      </c>
    </row>
    <row r="841" spans="6:7" x14ac:dyDescent="0.25">
      <c r="F841" t="s">
        <v>15688</v>
      </c>
      <c r="G841">
        <v>129200</v>
      </c>
    </row>
    <row r="842" spans="6:7" x14ac:dyDescent="0.25">
      <c r="F842" t="s">
        <v>15691</v>
      </c>
      <c r="G842">
        <v>41</v>
      </c>
    </row>
    <row r="843" spans="6:7" x14ac:dyDescent="0.25">
      <c r="F843" t="s">
        <v>15693</v>
      </c>
      <c r="G843">
        <v>2220</v>
      </c>
    </row>
    <row r="844" spans="6:7" x14ac:dyDescent="0.25">
      <c r="F844" t="s">
        <v>15694</v>
      </c>
      <c r="G844">
        <v>75</v>
      </c>
    </row>
    <row r="845" spans="6:7" x14ac:dyDescent="0.25">
      <c r="F845" t="s">
        <v>15695</v>
      </c>
      <c r="G845">
        <v>43</v>
      </c>
    </row>
    <row r="846" spans="6:7" x14ac:dyDescent="0.25">
      <c r="F846" t="s">
        <v>15696</v>
      </c>
      <c r="G846">
        <v>800</v>
      </c>
    </row>
    <row r="847" spans="6:7" x14ac:dyDescent="0.25">
      <c r="F847" t="s">
        <v>15697</v>
      </c>
      <c r="G847">
        <v>107</v>
      </c>
    </row>
    <row r="848" spans="6:7" x14ac:dyDescent="0.25">
      <c r="F848" t="s">
        <v>15698</v>
      </c>
      <c r="G848">
        <v>233</v>
      </c>
    </row>
    <row r="849" spans="6:7" x14ac:dyDescent="0.25">
      <c r="F849" t="s">
        <v>15699</v>
      </c>
      <c r="G849">
        <v>140</v>
      </c>
    </row>
    <row r="850" spans="6:7" x14ac:dyDescent="0.25">
      <c r="F850" t="s">
        <v>15700</v>
      </c>
      <c r="G850">
        <v>2000</v>
      </c>
    </row>
    <row r="851" spans="6:7" x14ac:dyDescent="0.25">
      <c r="F851" t="s">
        <v>15701</v>
      </c>
      <c r="G851">
        <v>1958</v>
      </c>
    </row>
    <row r="852" spans="6:7" x14ac:dyDescent="0.25">
      <c r="F852" t="s">
        <v>15703</v>
      </c>
      <c r="G852">
        <v>67</v>
      </c>
    </row>
    <row r="853" spans="6:7" x14ac:dyDescent="0.25">
      <c r="F853" t="s">
        <v>15704</v>
      </c>
      <c r="G853">
        <v>411</v>
      </c>
    </row>
    <row r="854" spans="6:7" x14ac:dyDescent="0.25">
      <c r="F854" t="s">
        <v>15705</v>
      </c>
      <c r="G854">
        <v>690</v>
      </c>
    </row>
    <row r="855" spans="6:7" x14ac:dyDescent="0.25">
      <c r="F855" t="s">
        <v>15707</v>
      </c>
      <c r="G855">
        <v>55</v>
      </c>
    </row>
    <row r="856" spans="6:7" x14ac:dyDescent="0.25">
      <c r="F856" t="s">
        <v>15708</v>
      </c>
      <c r="G856">
        <v>180</v>
      </c>
    </row>
    <row r="857" spans="6:7" x14ac:dyDescent="0.25">
      <c r="F857" t="s">
        <v>15709</v>
      </c>
      <c r="G857">
        <v>1600</v>
      </c>
    </row>
    <row r="858" spans="6:7" x14ac:dyDescent="0.25">
      <c r="F858" t="s">
        <v>15712</v>
      </c>
      <c r="G858">
        <v>8</v>
      </c>
    </row>
    <row r="859" spans="6:7" x14ac:dyDescent="0.25">
      <c r="F859" t="s">
        <v>15713</v>
      </c>
      <c r="G859">
        <v>82</v>
      </c>
    </row>
    <row r="860" spans="6:7" x14ac:dyDescent="0.25">
      <c r="F860" t="s">
        <v>15714</v>
      </c>
      <c r="G860">
        <v>5</v>
      </c>
    </row>
    <row r="861" spans="6:7" x14ac:dyDescent="0.25">
      <c r="F861" t="s">
        <v>15715</v>
      </c>
      <c r="G861">
        <v>14</v>
      </c>
    </row>
    <row r="862" spans="6:7" x14ac:dyDescent="0.25">
      <c r="F862" t="s">
        <v>15716</v>
      </c>
      <c r="G862">
        <v>141</v>
      </c>
    </row>
    <row r="863" spans="6:7" x14ac:dyDescent="0.25">
      <c r="F863" t="s">
        <v>15717</v>
      </c>
      <c r="G863">
        <v>40920</v>
      </c>
    </row>
    <row r="864" spans="6:7" x14ac:dyDescent="0.25">
      <c r="F864" t="s">
        <v>15718</v>
      </c>
      <c r="G864">
        <v>39600</v>
      </c>
    </row>
    <row r="865" spans="6:7" x14ac:dyDescent="0.25">
      <c r="F865" t="s">
        <v>15719</v>
      </c>
      <c r="G865">
        <v>4550</v>
      </c>
    </row>
    <row r="866" spans="6:7" x14ac:dyDescent="0.25">
      <c r="F866" t="s">
        <v>15720</v>
      </c>
      <c r="G866">
        <v>20000</v>
      </c>
    </row>
    <row r="867" spans="6:7" x14ac:dyDescent="0.25">
      <c r="F867" t="s">
        <v>15721</v>
      </c>
      <c r="G867">
        <v>7500</v>
      </c>
    </row>
    <row r="868" spans="6:7" x14ac:dyDescent="0.25">
      <c r="F868" t="s">
        <v>15722</v>
      </c>
      <c r="G868">
        <v>1360</v>
      </c>
    </row>
    <row r="869" spans="6:7" x14ac:dyDescent="0.25">
      <c r="F869" t="s">
        <v>15725</v>
      </c>
      <c r="G869">
        <v>5340</v>
      </c>
    </row>
    <row r="870" spans="6:7" x14ac:dyDescent="0.25">
      <c r="F870" t="s">
        <v>15726</v>
      </c>
      <c r="G870">
        <v>3360</v>
      </c>
    </row>
    <row r="871" spans="6:7" x14ac:dyDescent="0.25">
      <c r="F871" t="s">
        <v>15727</v>
      </c>
      <c r="G871">
        <v>111520</v>
      </c>
    </row>
    <row r="872" spans="6:7" x14ac:dyDescent="0.25">
      <c r="F872" t="s">
        <v>15728</v>
      </c>
      <c r="G872">
        <v>81140</v>
      </c>
    </row>
    <row r="873" spans="6:7" x14ac:dyDescent="0.25">
      <c r="F873" t="s">
        <v>15729</v>
      </c>
      <c r="G873">
        <v>13540</v>
      </c>
    </row>
    <row r="874" spans="6:7" x14ac:dyDescent="0.25">
      <c r="F874" t="s">
        <v>15730</v>
      </c>
      <c r="G874">
        <v>26160</v>
      </c>
    </row>
    <row r="875" spans="6:7" x14ac:dyDescent="0.25">
      <c r="F875" t="s">
        <v>15731</v>
      </c>
      <c r="G875">
        <v>11040</v>
      </c>
    </row>
    <row r="876" spans="6:7" x14ac:dyDescent="0.25">
      <c r="F876" t="s">
        <v>15732</v>
      </c>
      <c r="G876">
        <v>21020</v>
      </c>
    </row>
    <row r="877" spans="6:7" x14ac:dyDescent="0.25">
      <c r="F877" t="s">
        <v>15733</v>
      </c>
      <c r="G877">
        <v>14120</v>
      </c>
    </row>
    <row r="878" spans="6:7" x14ac:dyDescent="0.25">
      <c r="F878" t="s">
        <v>15734</v>
      </c>
      <c r="G878">
        <v>22980</v>
      </c>
    </row>
    <row r="879" spans="6:7" x14ac:dyDescent="0.25">
      <c r="F879" t="s">
        <v>15735</v>
      </c>
      <c r="G879">
        <v>32000</v>
      </c>
    </row>
    <row r="880" spans="6:7" x14ac:dyDescent="0.25">
      <c r="F880" t="s">
        <v>15736</v>
      </c>
      <c r="G880">
        <v>64380</v>
      </c>
    </row>
    <row r="881" spans="6:7" x14ac:dyDescent="0.25">
      <c r="F881" t="s">
        <v>15737</v>
      </c>
      <c r="G881">
        <v>42460</v>
      </c>
    </row>
    <row r="882" spans="6:7" x14ac:dyDescent="0.25">
      <c r="F882" t="s">
        <v>15738</v>
      </c>
      <c r="G882">
        <v>4100</v>
      </c>
    </row>
    <row r="883" spans="6:7" x14ac:dyDescent="0.25">
      <c r="F883" t="s">
        <v>15739</v>
      </c>
      <c r="G883">
        <v>11760</v>
      </c>
    </row>
    <row r="884" spans="6:7" x14ac:dyDescent="0.25">
      <c r="F884" t="s">
        <v>15741</v>
      </c>
      <c r="G884">
        <v>5500</v>
      </c>
    </row>
    <row r="885" spans="6:7" x14ac:dyDescent="0.25">
      <c r="F885" t="s">
        <v>15742</v>
      </c>
      <c r="G885">
        <v>3560</v>
      </c>
    </row>
    <row r="886" spans="6:7" x14ac:dyDescent="0.25">
      <c r="F886" t="s">
        <v>15743</v>
      </c>
      <c r="G886">
        <v>1223</v>
      </c>
    </row>
    <row r="887" spans="6:7" x14ac:dyDescent="0.25">
      <c r="F887" t="s">
        <v>15744</v>
      </c>
      <c r="G887">
        <v>1618</v>
      </c>
    </row>
    <row r="888" spans="6:7" x14ac:dyDescent="0.25">
      <c r="F888" t="s">
        <v>15745</v>
      </c>
      <c r="G888">
        <v>4200</v>
      </c>
    </row>
    <row r="889" spans="6:7" x14ac:dyDescent="0.25">
      <c r="F889" t="s">
        <v>15746</v>
      </c>
      <c r="G889">
        <v>4</v>
      </c>
    </row>
    <row r="890" spans="6:7" x14ac:dyDescent="0.25">
      <c r="F890" t="s">
        <v>15747</v>
      </c>
      <c r="G890">
        <v>3040</v>
      </c>
    </row>
    <row r="891" spans="6:7" x14ac:dyDescent="0.25">
      <c r="F891" t="s">
        <v>15749</v>
      </c>
      <c r="G891">
        <v>520</v>
      </c>
    </row>
    <row r="892" spans="6:7" x14ac:dyDescent="0.25">
      <c r="F892" t="s">
        <v>15750</v>
      </c>
      <c r="G892">
        <v>18800</v>
      </c>
    </row>
    <row r="893" spans="6:7" x14ac:dyDescent="0.25">
      <c r="F893" t="s">
        <v>15751</v>
      </c>
      <c r="G893">
        <v>1000</v>
      </c>
    </row>
    <row r="894" spans="6:7" x14ac:dyDescent="0.25">
      <c r="F894" t="s">
        <v>15752</v>
      </c>
      <c r="G894">
        <v>10440</v>
      </c>
    </row>
    <row r="895" spans="6:7" x14ac:dyDescent="0.25">
      <c r="F895" t="s">
        <v>15753</v>
      </c>
      <c r="G895">
        <v>45000</v>
      </c>
    </row>
    <row r="896" spans="6:7" x14ac:dyDescent="0.25">
      <c r="F896" t="s">
        <v>15754</v>
      </c>
      <c r="G896">
        <v>16000</v>
      </c>
    </row>
    <row r="897" spans="6:7" x14ac:dyDescent="0.25">
      <c r="F897" t="s">
        <v>15755</v>
      </c>
      <c r="G897">
        <v>41420</v>
      </c>
    </row>
    <row r="898" spans="6:7" x14ac:dyDescent="0.25">
      <c r="F898" t="s">
        <v>15756</v>
      </c>
      <c r="G898">
        <v>16740</v>
      </c>
    </row>
    <row r="899" spans="6:7" x14ac:dyDescent="0.25">
      <c r="F899" t="s">
        <v>15757</v>
      </c>
      <c r="G899">
        <v>27000</v>
      </c>
    </row>
    <row r="900" spans="6:7" x14ac:dyDescent="0.25">
      <c r="F900" t="s">
        <v>15758</v>
      </c>
      <c r="G900">
        <v>16400</v>
      </c>
    </row>
    <row r="901" spans="6:7" x14ac:dyDescent="0.25">
      <c r="F901" t="s">
        <v>15759</v>
      </c>
      <c r="G901">
        <v>338</v>
      </c>
    </row>
    <row r="902" spans="6:7" x14ac:dyDescent="0.25">
      <c r="F902" t="s">
        <v>15760</v>
      </c>
      <c r="G902">
        <v>1</v>
      </c>
    </row>
    <row r="903" spans="6:7" x14ac:dyDescent="0.25">
      <c r="F903" t="s">
        <v>15761</v>
      </c>
      <c r="G903">
        <v>19</v>
      </c>
    </row>
    <row r="904" spans="6:7" x14ac:dyDescent="0.25">
      <c r="F904" t="s">
        <v>15762</v>
      </c>
      <c r="G904">
        <v>4080</v>
      </c>
    </row>
    <row r="905" spans="6:7" x14ac:dyDescent="0.25">
      <c r="F905" t="s">
        <v>15763</v>
      </c>
      <c r="G905">
        <v>21633</v>
      </c>
    </row>
    <row r="906" spans="6:7" x14ac:dyDescent="0.25">
      <c r="F906" t="s">
        <v>15764</v>
      </c>
      <c r="G906">
        <v>15120</v>
      </c>
    </row>
    <row r="907" spans="6:7" x14ac:dyDescent="0.25">
      <c r="F907" t="s">
        <v>15765</v>
      </c>
      <c r="G907">
        <v>4600</v>
      </c>
    </row>
    <row r="908" spans="6:7" x14ac:dyDescent="0.25">
      <c r="F908" t="s">
        <v>15766</v>
      </c>
      <c r="G908">
        <v>244</v>
      </c>
    </row>
    <row r="909" spans="6:7" x14ac:dyDescent="0.25">
      <c r="F909" t="s">
        <v>15769</v>
      </c>
      <c r="G909">
        <v>20</v>
      </c>
    </row>
    <row r="910" spans="6:7" x14ac:dyDescent="0.25">
      <c r="F910" t="s">
        <v>15770</v>
      </c>
      <c r="G910">
        <v>2440</v>
      </c>
    </row>
    <row r="911" spans="6:7" x14ac:dyDescent="0.25">
      <c r="F911" t="s">
        <v>15773</v>
      </c>
      <c r="G911">
        <v>9</v>
      </c>
    </row>
    <row r="912" spans="6:7" x14ac:dyDescent="0.25">
      <c r="F912" t="s">
        <v>15774</v>
      </c>
      <c r="G912">
        <v>274</v>
      </c>
    </row>
    <row r="913" spans="6:7" x14ac:dyDescent="0.25">
      <c r="F913" t="s">
        <v>15775</v>
      </c>
      <c r="G913">
        <v>820</v>
      </c>
    </row>
    <row r="914" spans="6:7" x14ac:dyDescent="0.25">
      <c r="F914" t="s">
        <v>15776</v>
      </c>
      <c r="G914">
        <v>2000</v>
      </c>
    </row>
    <row r="915" spans="6:7" x14ac:dyDescent="0.25">
      <c r="F915" t="s">
        <v>15777</v>
      </c>
      <c r="G915">
        <v>27</v>
      </c>
    </row>
    <row r="916" spans="6:7" x14ac:dyDescent="0.25">
      <c r="F916" t="s">
        <v>15778</v>
      </c>
      <c r="G916">
        <v>201</v>
      </c>
    </row>
    <row r="917" spans="6:7" x14ac:dyDescent="0.25">
      <c r="F917" t="s">
        <v>15779</v>
      </c>
      <c r="G917">
        <v>36</v>
      </c>
    </row>
    <row r="918" spans="6:7" x14ac:dyDescent="0.25">
      <c r="F918" t="s">
        <v>15780</v>
      </c>
      <c r="G918">
        <v>70</v>
      </c>
    </row>
    <row r="919" spans="6:7" x14ac:dyDescent="0.25">
      <c r="F919" t="s">
        <v>15784</v>
      </c>
      <c r="G919">
        <v>15</v>
      </c>
    </row>
    <row r="920" spans="6:7" x14ac:dyDescent="0.25">
      <c r="F920" t="s">
        <v>15785</v>
      </c>
      <c r="G920">
        <v>183</v>
      </c>
    </row>
    <row r="921" spans="6:7" x14ac:dyDescent="0.25">
      <c r="F921" t="s">
        <v>15786</v>
      </c>
      <c r="G921">
        <v>550</v>
      </c>
    </row>
    <row r="922" spans="6:7" x14ac:dyDescent="0.25">
      <c r="F922" t="s">
        <v>15787</v>
      </c>
      <c r="G922">
        <v>200</v>
      </c>
    </row>
    <row r="923" spans="6:7" x14ac:dyDescent="0.25">
      <c r="F923" t="s">
        <v>15788</v>
      </c>
      <c r="G923">
        <v>60</v>
      </c>
    </row>
    <row r="924" spans="6:7" x14ac:dyDescent="0.25">
      <c r="F924" t="s">
        <v>15791</v>
      </c>
      <c r="G924">
        <v>240</v>
      </c>
    </row>
    <row r="925" spans="6:7" x14ac:dyDescent="0.25">
      <c r="F925" t="s">
        <v>15793</v>
      </c>
      <c r="G925">
        <v>10</v>
      </c>
    </row>
    <row r="926" spans="6:7" x14ac:dyDescent="0.25">
      <c r="F926" t="s">
        <v>15797</v>
      </c>
      <c r="G926">
        <v>1760</v>
      </c>
    </row>
    <row r="927" spans="6:7" x14ac:dyDescent="0.25">
      <c r="F927" t="s">
        <v>15798</v>
      </c>
      <c r="G927">
        <v>23</v>
      </c>
    </row>
    <row r="928" spans="6:7" x14ac:dyDescent="0.25">
      <c r="F928" t="s">
        <v>15799</v>
      </c>
      <c r="G928">
        <v>5920</v>
      </c>
    </row>
    <row r="929" spans="6:7" x14ac:dyDescent="0.25">
      <c r="F929" t="s">
        <v>15800</v>
      </c>
      <c r="G929">
        <v>2</v>
      </c>
    </row>
    <row r="930" spans="6:7" x14ac:dyDescent="0.25">
      <c r="F930" t="s">
        <v>15801</v>
      </c>
      <c r="G930">
        <v>6500</v>
      </c>
    </row>
    <row r="931" spans="6:7" x14ac:dyDescent="0.25">
      <c r="F931" t="s">
        <v>15803</v>
      </c>
      <c r="G931">
        <v>2500</v>
      </c>
    </row>
    <row r="932" spans="6:7" x14ac:dyDescent="0.25">
      <c r="F932" t="s">
        <v>15804</v>
      </c>
      <c r="G932">
        <v>30</v>
      </c>
    </row>
    <row r="933" spans="6:7" x14ac:dyDescent="0.25">
      <c r="F933" t="s">
        <v>15806</v>
      </c>
      <c r="G933">
        <v>261</v>
      </c>
    </row>
    <row r="934" spans="6:7" x14ac:dyDescent="0.25">
      <c r="F934" t="s">
        <v>15807</v>
      </c>
      <c r="G934">
        <v>220</v>
      </c>
    </row>
    <row r="935" spans="6:7" x14ac:dyDescent="0.25">
      <c r="F935" t="s">
        <v>15809</v>
      </c>
      <c r="G935">
        <v>400</v>
      </c>
    </row>
    <row r="936" spans="6:7" x14ac:dyDescent="0.25">
      <c r="F936" t="s">
        <v>15810</v>
      </c>
      <c r="G936">
        <v>95</v>
      </c>
    </row>
    <row r="937" spans="6:7" x14ac:dyDescent="0.25">
      <c r="F937" t="s">
        <v>15811</v>
      </c>
      <c r="G937">
        <v>1</v>
      </c>
    </row>
    <row r="938" spans="6:7" x14ac:dyDescent="0.25">
      <c r="F938" t="s">
        <v>15812</v>
      </c>
      <c r="G938">
        <v>16</v>
      </c>
    </row>
    <row r="939" spans="6:7" x14ac:dyDescent="0.25">
      <c r="F939" t="s">
        <v>15813</v>
      </c>
      <c r="G939">
        <v>637</v>
      </c>
    </row>
    <row r="940" spans="6:7" x14ac:dyDescent="0.25">
      <c r="F940" t="s">
        <v>15814</v>
      </c>
      <c r="G940">
        <v>168</v>
      </c>
    </row>
    <row r="941" spans="6:7" x14ac:dyDescent="0.25">
      <c r="F941" t="s">
        <v>15815</v>
      </c>
      <c r="G941">
        <v>140</v>
      </c>
    </row>
    <row r="942" spans="6:7" x14ac:dyDescent="0.25">
      <c r="F942" t="s">
        <v>15816</v>
      </c>
      <c r="G942">
        <v>2333</v>
      </c>
    </row>
    <row r="943" spans="6:7" x14ac:dyDescent="0.25">
      <c r="F943" t="s">
        <v>15817</v>
      </c>
      <c r="G943">
        <v>28</v>
      </c>
    </row>
    <row r="944" spans="6:7" x14ac:dyDescent="0.25">
      <c r="F944" t="s">
        <v>15818</v>
      </c>
      <c r="G944">
        <v>3210</v>
      </c>
    </row>
    <row r="945" spans="6:7" x14ac:dyDescent="0.25">
      <c r="F945" t="s">
        <v>15819</v>
      </c>
      <c r="G945">
        <v>92</v>
      </c>
    </row>
    <row r="946" spans="6:7" x14ac:dyDescent="0.25">
      <c r="F946" t="s">
        <v>15820</v>
      </c>
      <c r="G946">
        <v>7750</v>
      </c>
    </row>
    <row r="947" spans="6:7" x14ac:dyDescent="0.25">
      <c r="F947" t="s">
        <v>15821</v>
      </c>
      <c r="G947">
        <v>1365</v>
      </c>
    </row>
    <row r="948" spans="6:7" x14ac:dyDescent="0.25">
      <c r="F948" t="s">
        <v>15822</v>
      </c>
      <c r="G948">
        <v>5</v>
      </c>
    </row>
    <row r="949" spans="6:7" x14ac:dyDescent="0.25">
      <c r="F949" t="s">
        <v>15823</v>
      </c>
      <c r="G949">
        <v>10</v>
      </c>
    </row>
    <row r="950" spans="6:7" x14ac:dyDescent="0.25">
      <c r="F950" t="s">
        <v>15827</v>
      </c>
      <c r="G950">
        <v>3931</v>
      </c>
    </row>
    <row r="951" spans="6:7" x14ac:dyDescent="0.25">
      <c r="F951" t="s">
        <v>15830</v>
      </c>
      <c r="G951">
        <v>864</v>
      </c>
    </row>
    <row r="952" spans="6:7" x14ac:dyDescent="0.25">
      <c r="F952" t="s">
        <v>15831</v>
      </c>
      <c r="G952">
        <v>518</v>
      </c>
    </row>
    <row r="953" spans="6:7" x14ac:dyDescent="0.25">
      <c r="F953" t="s">
        <v>15833</v>
      </c>
      <c r="G953">
        <v>1624</v>
      </c>
    </row>
    <row r="954" spans="6:7" x14ac:dyDescent="0.25">
      <c r="F954" t="s">
        <v>15834</v>
      </c>
      <c r="G954">
        <v>76</v>
      </c>
    </row>
    <row r="955" spans="6:7" x14ac:dyDescent="0.25">
      <c r="F955" t="s">
        <v>15835</v>
      </c>
      <c r="G955">
        <v>2000</v>
      </c>
    </row>
    <row r="956" spans="6:7" x14ac:dyDescent="0.25">
      <c r="F956" t="s">
        <v>15837</v>
      </c>
      <c r="G956">
        <v>17908</v>
      </c>
    </row>
    <row r="957" spans="6:7" x14ac:dyDescent="0.25">
      <c r="F957" t="s">
        <v>15838</v>
      </c>
      <c r="G957">
        <v>45</v>
      </c>
    </row>
    <row r="958" spans="6:7" x14ac:dyDescent="0.25">
      <c r="F958" t="s">
        <v>15839</v>
      </c>
      <c r="G958">
        <v>171</v>
      </c>
    </row>
    <row r="959" spans="6:7" x14ac:dyDescent="0.25">
      <c r="F959" t="s">
        <v>15842</v>
      </c>
      <c r="G959">
        <v>154</v>
      </c>
    </row>
    <row r="960" spans="6:7" x14ac:dyDescent="0.25">
      <c r="F960" t="s">
        <v>15843</v>
      </c>
      <c r="G960">
        <v>69</v>
      </c>
    </row>
    <row r="961" spans="6:7" x14ac:dyDescent="0.25">
      <c r="F961" t="s">
        <v>15845</v>
      </c>
      <c r="G961">
        <v>91</v>
      </c>
    </row>
    <row r="962" spans="6:7" x14ac:dyDescent="0.25">
      <c r="F962" t="s">
        <v>15847</v>
      </c>
      <c r="G962">
        <v>183</v>
      </c>
    </row>
    <row r="963" spans="6:7" x14ac:dyDescent="0.25">
      <c r="F963" t="s">
        <v>15849</v>
      </c>
      <c r="G963">
        <v>24</v>
      </c>
    </row>
    <row r="964" spans="6:7" x14ac:dyDescent="0.25">
      <c r="F964" t="s">
        <v>15850</v>
      </c>
      <c r="G964">
        <v>72</v>
      </c>
    </row>
    <row r="965" spans="6:7" x14ac:dyDescent="0.25">
      <c r="F965" t="s">
        <v>15851</v>
      </c>
      <c r="G965">
        <v>504</v>
      </c>
    </row>
    <row r="966" spans="6:7" x14ac:dyDescent="0.25">
      <c r="F966" t="s">
        <v>15853</v>
      </c>
      <c r="G966">
        <v>2</v>
      </c>
    </row>
    <row r="967" spans="6:7" x14ac:dyDescent="0.25">
      <c r="F967" t="s">
        <v>15855</v>
      </c>
      <c r="G967">
        <v>1580</v>
      </c>
    </row>
    <row r="968" spans="6:7" x14ac:dyDescent="0.25">
      <c r="F968" t="s">
        <v>15856</v>
      </c>
      <c r="G968">
        <v>804</v>
      </c>
    </row>
    <row r="969" spans="6:7" x14ac:dyDescent="0.25">
      <c r="F969" t="s">
        <v>15857</v>
      </c>
      <c r="G969">
        <v>1000</v>
      </c>
    </row>
    <row r="970" spans="6:7" x14ac:dyDescent="0.25">
      <c r="F970" t="s">
        <v>15859</v>
      </c>
      <c r="G970">
        <v>230</v>
      </c>
    </row>
    <row r="971" spans="6:7" x14ac:dyDescent="0.25">
      <c r="F971" t="s">
        <v>15860</v>
      </c>
      <c r="G971">
        <v>334</v>
      </c>
    </row>
    <row r="972" spans="6:7" x14ac:dyDescent="0.25">
      <c r="F972" t="s">
        <v>15861</v>
      </c>
      <c r="G972">
        <v>11</v>
      </c>
    </row>
    <row r="973" spans="6:7" x14ac:dyDescent="0.25">
      <c r="F973" t="s">
        <v>15865</v>
      </c>
      <c r="G973">
        <v>614</v>
      </c>
    </row>
    <row r="974" spans="6:7" x14ac:dyDescent="0.25">
      <c r="F974" t="s">
        <v>15868</v>
      </c>
      <c r="G974">
        <v>432</v>
      </c>
    </row>
    <row r="975" spans="6:7" x14ac:dyDescent="0.25">
      <c r="F975" t="s">
        <v>15869</v>
      </c>
      <c r="G975">
        <v>793</v>
      </c>
    </row>
    <row r="976" spans="6:7" x14ac:dyDescent="0.25">
      <c r="F976" t="s">
        <v>15870</v>
      </c>
      <c r="G976">
        <v>140</v>
      </c>
    </row>
    <row r="977" spans="6:7" x14ac:dyDescent="0.25">
      <c r="F977" t="s">
        <v>15872</v>
      </c>
      <c r="G977">
        <v>3000</v>
      </c>
    </row>
    <row r="978" spans="6:7" x14ac:dyDescent="0.25">
      <c r="F978" t="s">
        <v>15873</v>
      </c>
      <c r="G978">
        <v>4500</v>
      </c>
    </row>
    <row r="979" spans="6:7" x14ac:dyDescent="0.25">
      <c r="F979" t="s">
        <v>15874</v>
      </c>
      <c r="G979">
        <v>1</v>
      </c>
    </row>
    <row r="980" spans="6:7" x14ac:dyDescent="0.25">
      <c r="F980" t="s">
        <v>15876</v>
      </c>
      <c r="G980">
        <v>7455</v>
      </c>
    </row>
    <row r="981" spans="6:7" x14ac:dyDescent="0.25">
      <c r="F981" t="s">
        <v>15878</v>
      </c>
      <c r="G981">
        <v>13</v>
      </c>
    </row>
    <row r="982" spans="6:7" x14ac:dyDescent="0.25">
      <c r="F982" t="s">
        <v>15879</v>
      </c>
      <c r="G982">
        <v>1928</v>
      </c>
    </row>
    <row r="983" spans="6:7" x14ac:dyDescent="0.25">
      <c r="F983" t="s">
        <v>15880</v>
      </c>
      <c r="G983">
        <v>7500</v>
      </c>
    </row>
    <row r="984" spans="6:7" x14ac:dyDescent="0.25">
      <c r="F984" t="s">
        <v>15882</v>
      </c>
      <c r="G984">
        <v>1245</v>
      </c>
    </row>
    <row r="985" spans="6:7" x14ac:dyDescent="0.25">
      <c r="F985" t="s">
        <v>15885</v>
      </c>
      <c r="G985">
        <v>45</v>
      </c>
    </row>
    <row r="986" spans="6:7" x14ac:dyDescent="0.25">
      <c r="F986" t="s">
        <v>15886</v>
      </c>
      <c r="G986">
        <v>875</v>
      </c>
    </row>
    <row r="987" spans="6:7" x14ac:dyDescent="0.25">
      <c r="F987" t="s">
        <v>15888</v>
      </c>
      <c r="G987">
        <v>137</v>
      </c>
    </row>
    <row r="988" spans="6:7" x14ac:dyDescent="0.25">
      <c r="F988" t="s">
        <v>15889</v>
      </c>
      <c r="G988">
        <v>280</v>
      </c>
    </row>
    <row r="989" spans="6:7" x14ac:dyDescent="0.25">
      <c r="F989" t="s">
        <v>15890</v>
      </c>
      <c r="G989">
        <v>26</v>
      </c>
    </row>
    <row r="990" spans="6:7" x14ac:dyDescent="0.25">
      <c r="F990" t="s">
        <v>15893</v>
      </c>
      <c r="G990">
        <v>52</v>
      </c>
    </row>
    <row r="991" spans="6:7" x14ac:dyDescent="0.25">
      <c r="F991" t="s">
        <v>15894</v>
      </c>
      <c r="G991">
        <v>400</v>
      </c>
    </row>
    <row r="992" spans="6:7" x14ac:dyDescent="0.25">
      <c r="F992" t="s">
        <v>15903</v>
      </c>
      <c r="G992">
        <v>140</v>
      </c>
    </row>
    <row r="993" spans="6:7" x14ac:dyDescent="0.25">
      <c r="F993" t="s">
        <v>15904</v>
      </c>
      <c r="G993">
        <v>300</v>
      </c>
    </row>
    <row r="994" spans="6:7" x14ac:dyDescent="0.25">
      <c r="F994" t="s">
        <v>15905</v>
      </c>
      <c r="G994">
        <v>1765</v>
      </c>
    </row>
    <row r="995" spans="6:7" x14ac:dyDescent="0.25">
      <c r="F995" t="s">
        <v>15906</v>
      </c>
      <c r="G995">
        <v>40</v>
      </c>
    </row>
    <row r="996" spans="6:7" x14ac:dyDescent="0.25">
      <c r="F996" t="s">
        <v>15909</v>
      </c>
      <c r="G996">
        <v>9</v>
      </c>
    </row>
    <row r="997" spans="6:7" x14ac:dyDescent="0.25">
      <c r="F997" t="s">
        <v>15910</v>
      </c>
      <c r="G997">
        <v>370</v>
      </c>
    </row>
    <row r="998" spans="6:7" x14ac:dyDescent="0.25">
      <c r="F998" t="s">
        <v>15911</v>
      </c>
      <c r="G998">
        <v>40</v>
      </c>
    </row>
    <row r="999" spans="6:7" x14ac:dyDescent="0.25">
      <c r="F999" t="s">
        <v>15914</v>
      </c>
      <c r="G999">
        <v>3</v>
      </c>
    </row>
    <row r="1000" spans="6:7" x14ac:dyDescent="0.25">
      <c r="F1000" t="s">
        <v>15915</v>
      </c>
      <c r="G1000">
        <v>56</v>
      </c>
    </row>
    <row r="1001" spans="6:7" x14ac:dyDescent="0.25">
      <c r="F1001" t="s">
        <v>15916</v>
      </c>
      <c r="G1001">
        <v>120</v>
      </c>
    </row>
    <row r="1002" spans="6:7" x14ac:dyDescent="0.25">
      <c r="F1002" t="s">
        <v>15923</v>
      </c>
      <c r="G1002">
        <v>3317</v>
      </c>
    </row>
    <row r="1003" spans="6:7" x14ac:dyDescent="0.25">
      <c r="F1003" t="s">
        <v>15925</v>
      </c>
      <c r="G1003">
        <v>290</v>
      </c>
    </row>
    <row r="1004" spans="6:7" x14ac:dyDescent="0.25">
      <c r="F1004" t="s">
        <v>15926</v>
      </c>
      <c r="G1004">
        <v>4073</v>
      </c>
    </row>
    <row r="1005" spans="6:7" x14ac:dyDescent="0.25">
      <c r="F1005" t="s">
        <v>15930</v>
      </c>
      <c r="G1005">
        <v>13131</v>
      </c>
    </row>
    <row r="1006" spans="6:7" x14ac:dyDescent="0.25">
      <c r="F1006" t="s">
        <v>15934</v>
      </c>
      <c r="G1006">
        <v>3</v>
      </c>
    </row>
    <row r="1007" spans="6:7" x14ac:dyDescent="0.25">
      <c r="F1007" t="s">
        <v>15935</v>
      </c>
      <c r="G1007">
        <v>6620</v>
      </c>
    </row>
    <row r="1008" spans="6:7" x14ac:dyDescent="0.25">
      <c r="F1008" t="s">
        <v>15936</v>
      </c>
      <c r="G1008">
        <v>2957</v>
      </c>
    </row>
    <row r="1009" spans="6:7" x14ac:dyDescent="0.25">
      <c r="F1009" t="s">
        <v>15937</v>
      </c>
      <c r="G1009">
        <v>846</v>
      </c>
    </row>
    <row r="1010" spans="6:7" x14ac:dyDescent="0.25">
      <c r="F1010" t="s">
        <v>15938</v>
      </c>
      <c r="G1010">
        <v>53</v>
      </c>
    </row>
    <row r="1011" spans="6:7" x14ac:dyDescent="0.25">
      <c r="F1011" t="s">
        <v>15939</v>
      </c>
      <c r="G1011">
        <v>330</v>
      </c>
    </row>
    <row r="1012" spans="6:7" x14ac:dyDescent="0.25">
      <c r="F1012" t="s">
        <v>15942</v>
      </c>
      <c r="G1012">
        <v>5400</v>
      </c>
    </row>
    <row r="1013" spans="6:7" x14ac:dyDescent="0.25">
      <c r="F1013" t="s">
        <v>15943</v>
      </c>
      <c r="G1013">
        <v>2700</v>
      </c>
    </row>
    <row r="1014" spans="6:7" x14ac:dyDescent="0.25">
      <c r="F1014" t="s">
        <v>15944</v>
      </c>
      <c r="G1014">
        <v>400</v>
      </c>
    </row>
    <row r="1015" spans="6:7" x14ac:dyDescent="0.25">
      <c r="F1015" t="s">
        <v>15945</v>
      </c>
      <c r="G1015">
        <v>2946</v>
      </c>
    </row>
    <row r="1016" spans="6:7" x14ac:dyDescent="0.25">
      <c r="F1016" t="s">
        <v>15949</v>
      </c>
      <c r="G1016">
        <v>976</v>
      </c>
    </row>
    <row r="1017" spans="6:7" x14ac:dyDescent="0.25">
      <c r="F1017" t="s">
        <v>15951</v>
      </c>
      <c r="G1017">
        <v>760</v>
      </c>
    </row>
    <row r="1018" spans="6:7" x14ac:dyDescent="0.25">
      <c r="F1018" t="s">
        <v>15952</v>
      </c>
      <c r="G1018">
        <v>40</v>
      </c>
    </row>
    <row r="1019" spans="6:7" x14ac:dyDescent="0.25">
      <c r="F1019" t="s">
        <v>15955</v>
      </c>
      <c r="G1019">
        <v>800</v>
      </c>
    </row>
    <row r="1020" spans="6:7" x14ac:dyDescent="0.25">
      <c r="F1020" t="s">
        <v>15959</v>
      </c>
      <c r="G1020">
        <v>3100</v>
      </c>
    </row>
    <row r="1021" spans="6:7" x14ac:dyDescent="0.25">
      <c r="F1021" t="s">
        <v>15961</v>
      </c>
      <c r="G1021">
        <v>1315</v>
      </c>
    </row>
    <row r="1022" spans="6:7" x14ac:dyDescent="0.25">
      <c r="F1022" t="s">
        <v>15964</v>
      </c>
      <c r="G1022">
        <v>18550</v>
      </c>
    </row>
    <row r="1023" spans="6:7" x14ac:dyDescent="0.25">
      <c r="F1023" t="s">
        <v>15969</v>
      </c>
      <c r="G1023">
        <v>120</v>
      </c>
    </row>
    <row r="1024" spans="6:7" x14ac:dyDescent="0.25">
      <c r="F1024" t="s">
        <v>15972</v>
      </c>
      <c r="G1024">
        <v>200</v>
      </c>
    </row>
    <row r="1025" spans="6:7" x14ac:dyDescent="0.25">
      <c r="F1025" t="s">
        <v>15975</v>
      </c>
      <c r="G1025">
        <v>180</v>
      </c>
    </row>
    <row r="1026" spans="6:7" x14ac:dyDescent="0.25">
      <c r="F1026" t="s">
        <v>15976</v>
      </c>
      <c r="G1026">
        <v>200</v>
      </c>
    </row>
    <row r="1027" spans="6:7" x14ac:dyDescent="0.25">
      <c r="F1027" t="s">
        <v>15981</v>
      </c>
      <c r="G1027">
        <v>2020</v>
      </c>
    </row>
    <row r="1028" spans="6:7" x14ac:dyDescent="0.25">
      <c r="F1028" t="s">
        <v>15982</v>
      </c>
      <c r="G1028">
        <v>224</v>
      </c>
    </row>
    <row r="1029" spans="6:7" x14ac:dyDescent="0.25">
      <c r="F1029" t="s">
        <v>15983</v>
      </c>
      <c r="G1029">
        <v>500</v>
      </c>
    </row>
    <row r="1030" spans="6:7" x14ac:dyDescent="0.25">
      <c r="F1030" t="s">
        <v>15984</v>
      </c>
      <c r="G1030">
        <v>500</v>
      </c>
    </row>
    <row r="1031" spans="6:7" x14ac:dyDescent="0.25">
      <c r="F1031" t="s">
        <v>15985</v>
      </c>
      <c r="G1031">
        <v>10016</v>
      </c>
    </row>
    <row r="1032" spans="6:7" x14ac:dyDescent="0.25">
      <c r="F1032" t="s">
        <v>15986</v>
      </c>
      <c r="G1032">
        <v>4974</v>
      </c>
    </row>
    <row r="1033" spans="6:7" x14ac:dyDescent="0.25">
      <c r="F1033" t="s">
        <v>15987</v>
      </c>
      <c r="G1033">
        <v>8472</v>
      </c>
    </row>
    <row r="1034" spans="6:7" x14ac:dyDescent="0.25">
      <c r="F1034" t="s">
        <v>15988</v>
      </c>
      <c r="G1034">
        <v>44</v>
      </c>
    </row>
    <row r="1035" spans="6:7" x14ac:dyDescent="0.25">
      <c r="F1035" t="s">
        <v>15993</v>
      </c>
      <c r="G1035">
        <v>20</v>
      </c>
    </row>
    <row r="1036" spans="6:7" x14ac:dyDescent="0.25">
      <c r="F1036" t="s">
        <v>15994</v>
      </c>
      <c r="G1036">
        <v>3264</v>
      </c>
    </row>
    <row r="1037" spans="6:7" x14ac:dyDescent="0.25">
      <c r="F1037" t="s">
        <v>15996</v>
      </c>
      <c r="G1037">
        <v>925</v>
      </c>
    </row>
    <row r="1038" spans="6:7" x14ac:dyDescent="0.25">
      <c r="F1038" t="s">
        <v>15998</v>
      </c>
      <c r="G1038">
        <v>17</v>
      </c>
    </row>
    <row r="1039" spans="6:7" x14ac:dyDescent="0.25">
      <c r="F1039" t="s">
        <v>15999</v>
      </c>
      <c r="G1039">
        <v>680</v>
      </c>
    </row>
    <row r="1040" spans="6:7" x14ac:dyDescent="0.25">
      <c r="F1040" t="s">
        <v>16002</v>
      </c>
      <c r="G1040">
        <v>140</v>
      </c>
    </row>
    <row r="1041" spans="6:7" x14ac:dyDescent="0.25">
      <c r="F1041" t="s">
        <v>16005</v>
      </c>
      <c r="G1041">
        <v>1173</v>
      </c>
    </row>
    <row r="1042" spans="6:7" x14ac:dyDescent="0.25">
      <c r="F1042" t="s">
        <v>16006</v>
      </c>
      <c r="G1042">
        <v>2200</v>
      </c>
    </row>
    <row r="1043" spans="6:7" x14ac:dyDescent="0.25">
      <c r="F1043" t="s">
        <v>16009</v>
      </c>
      <c r="G1043">
        <v>14</v>
      </c>
    </row>
    <row r="1044" spans="6:7" x14ac:dyDescent="0.25">
      <c r="F1044" t="s">
        <v>16010</v>
      </c>
      <c r="G1044">
        <v>850</v>
      </c>
    </row>
    <row r="1045" spans="6:7" x14ac:dyDescent="0.25">
      <c r="F1045" t="s">
        <v>16011</v>
      </c>
      <c r="G1045">
        <v>840</v>
      </c>
    </row>
    <row r="1046" spans="6:7" x14ac:dyDescent="0.25">
      <c r="F1046" t="s">
        <v>16012</v>
      </c>
      <c r="G1046">
        <v>4</v>
      </c>
    </row>
    <row r="1047" spans="6:7" x14ac:dyDescent="0.25">
      <c r="F1047" t="s">
        <v>16016</v>
      </c>
      <c r="G1047">
        <v>5000</v>
      </c>
    </row>
    <row r="1048" spans="6:7" x14ac:dyDescent="0.25">
      <c r="F1048" t="s">
        <v>16018</v>
      </c>
      <c r="G1048">
        <v>2440</v>
      </c>
    </row>
    <row r="1049" spans="6:7" x14ac:dyDescent="0.25">
      <c r="F1049" t="s">
        <v>16024</v>
      </c>
      <c r="G1049">
        <v>3920</v>
      </c>
    </row>
    <row r="1050" spans="6:7" x14ac:dyDescent="0.25">
      <c r="F1050" t="s">
        <v>16025</v>
      </c>
      <c r="G1050">
        <v>6000</v>
      </c>
    </row>
    <row r="1051" spans="6:7" x14ac:dyDescent="0.25">
      <c r="F1051" t="s">
        <v>16026</v>
      </c>
      <c r="G1051">
        <v>7</v>
      </c>
    </row>
    <row r="1052" spans="6:7" x14ac:dyDescent="0.25">
      <c r="F1052" t="s">
        <v>16028</v>
      </c>
      <c r="G1052">
        <v>4040</v>
      </c>
    </row>
    <row r="1053" spans="6:7" x14ac:dyDescent="0.25">
      <c r="F1053" t="s">
        <v>16030</v>
      </c>
      <c r="G1053">
        <v>164</v>
      </c>
    </row>
    <row r="1054" spans="6:7" x14ac:dyDescent="0.25">
      <c r="F1054" t="s">
        <v>16031</v>
      </c>
      <c r="G1054">
        <v>200</v>
      </c>
    </row>
    <row r="1055" spans="6:7" x14ac:dyDescent="0.25">
      <c r="F1055" t="s">
        <v>16040</v>
      </c>
      <c r="G1055">
        <v>340</v>
      </c>
    </row>
    <row r="1056" spans="6:7" x14ac:dyDescent="0.25">
      <c r="F1056" t="s">
        <v>16041</v>
      </c>
      <c r="G1056">
        <v>60</v>
      </c>
    </row>
    <row r="1057" spans="6:7" x14ac:dyDescent="0.25">
      <c r="F1057" t="s">
        <v>16042</v>
      </c>
      <c r="G1057">
        <v>18</v>
      </c>
    </row>
    <row r="1058" spans="6:7" x14ac:dyDescent="0.25">
      <c r="F1058" t="s">
        <v>16046</v>
      </c>
      <c r="G1058">
        <v>9</v>
      </c>
    </row>
    <row r="1059" spans="6:7" x14ac:dyDescent="0.25">
      <c r="F1059" t="s">
        <v>16047</v>
      </c>
      <c r="G1059">
        <v>40</v>
      </c>
    </row>
    <row r="1060" spans="6:7" x14ac:dyDescent="0.25">
      <c r="F1060" t="s">
        <v>16050</v>
      </c>
      <c r="G1060">
        <v>1</v>
      </c>
    </row>
    <row r="1061" spans="6:7" x14ac:dyDescent="0.25">
      <c r="F1061" t="s">
        <v>16053</v>
      </c>
      <c r="G1061">
        <v>17660</v>
      </c>
    </row>
    <row r="1062" spans="6:7" x14ac:dyDescent="0.25">
      <c r="F1062" t="s">
        <v>16054</v>
      </c>
      <c r="G1062">
        <v>5</v>
      </c>
    </row>
    <row r="1063" spans="6:7" x14ac:dyDescent="0.25">
      <c r="F1063" t="s">
        <v>16056</v>
      </c>
      <c r="G1063">
        <v>105</v>
      </c>
    </row>
    <row r="1064" spans="6:7" x14ac:dyDescent="0.25">
      <c r="F1064" t="s">
        <v>16057</v>
      </c>
      <c r="G1064">
        <v>190</v>
      </c>
    </row>
    <row r="1065" spans="6:7" x14ac:dyDescent="0.25">
      <c r="F1065" t="s">
        <v>16058</v>
      </c>
      <c r="G1065">
        <v>315</v>
      </c>
    </row>
    <row r="1066" spans="6:7" x14ac:dyDescent="0.25">
      <c r="F1066" t="s">
        <v>16059</v>
      </c>
      <c r="G1066">
        <v>15180</v>
      </c>
    </row>
    <row r="1067" spans="6:7" x14ac:dyDescent="0.25">
      <c r="F1067" t="s">
        <v>16069</v>
      </c>
      <c r="G1067">
        <v>717</v>
      </c>
    </row>
    <row r="1068" spans="6:7" x14ac:dyDescent="0.25">
      <c r="F1068" t="s">
        <v>16077</v>
      </c>
      <c r="G1068">
        <v>870</v>
      </c>
    </row>
    <row r="1069" spans="6:7" x14ac:dyDescent="0.25">
      <c r="F1069" t="s">
        <v>16079</v>
      </c>
      <c r="G1069">
        <v>2</v>
      </c>
    </row>
    <row r="1070" spans="6:7" x14ac:dyDescent="0.25">
      <c r="F1070" t="s">
        <v>16080</v>
      </c>
      <c r="G1070">
        <v>80</v>
      </c>
    </row>
    <row r="1071" spans="6:7" x14ac:dyDescent="0.25">
      <c r="F1071" t="s">
        <v>16081</v>
      </c>
      <c r="G1071">
        <v>1160</v>
      </c>
    </row>
    <row r="1072" spans="6:7" x14ac:dyDescent="0.25">
      <c r="F1072" t="s">
        <v>16082</v>
      </c>
      <c r="G1072">
        <v>840</v>
      </c>
    </row>
    <row r="1073" spans="6:7" x14ac:dyDescent="0.25">
      <c r="F1073" t="s">
        <v>16087</v>
      </c>
      <c r="G1073">
        <v>10813</v>
      </c>
    </row>
    <row r="1074" spans="6:7" x14ac:dyDescent="0.25">
      <c r="F1074" t="s">
        <v>16089</v>
      </c>
      <c r="G1074">
        <v>133</v>
      </c>
    </row>
    <row r="1075" spans="6:7" x14ac:dyDescent="0.25">
      <c r="F1075" t="s">
        <v>16091</v>
      </c>
      <c r="G1075">
        <v>170</v>
      </c>
    </row>
    <row r="1076" spans="6:7" x14ac:dyDescent="0.25">
      <c r="F1076" t="s">
        <v>16092</v>
      </c>
      <c r="G1076">
        <v>6</v>
      </c>
    </row>
    <row r="1077" spans="6:7" x14ac:dyDescent="0.25">
      <c r="F1077" t="s">
        <v>16093</v>
      </c>
      <c r="G1077">
        <v>380</v>
      </c>
    </row>
    <row r="1078" spans="6:7" x14ac:dyDescent="0.25">
      <c r="F1078" t="s">
        <v>16096</v>
      </c>
      <c r="G1078">
        <v>5080</v>
      </c>
    </row>
    <row r="1079" spans="6:7" x14ac:dyDescent="0.25">
      <c r="F1079" t="s">
        <v>16098</v>
      </c>
      <c r="G1079">
        <v>360</v>
      </c>
    </row>
    <row r="1080" spans="6:7" x14ac:dyDescent="0.25">
      <c r="F1080" t="s">
        <v>16099</v>
      </c>
      <c r="G1080">
        <v>829</v>
      </c>
    </row>
    <row r="1081" spans="6:7" x14ac:dyDescent="0.25">
      <c r="F1081" t="s">
        <v>16100</v>
      </c>
      <c r="G1081">
        <v>478</v>
      </c>
    </row>
    <row r="1082" spans="6:7" x14ac:dyDescent="0.25">
      <c r="F1082" t="s">
        <v>16101</v>
      </c>
      <c r="G1082">
        <v>2</v>
      </c>
    </row>
    <row r="1083" spans="6:7" x14ac:dyDescent="0.25">
      <c r="F1083" t="s">
        <v>16102</v>
      </c>
      <c r="G1083">
        <v>720</v>
      </c>
    </row>
    <row r="1084" spans="6:7" x14ac:dyDescent="0.25">
      <c r="F1084" t="s">
        <v>16103</v>
      </c>
      <c r="G1084">
        <v>1275</v>
      </c>
    </row>
    <row r="1085" spans="6:7" x14ac:dyDescent="0.25">
      <c r="F1085" t="s">
        <v>16104</v>
      </c>
      <c r="G1085">
        <v>148</v>
      </c>
    </row>
    <row r="1086" spans="6:7" x14ac:dyDescent="0.25">
      <c r="F1086" t="s">
        <v>16105</v>
      </c>
      <c r="G1086">
        <v>349</v>
      </c>
    </row>
    <row r="1087" spans="6:7" x14ac:dyDescent="0.25">
      <c r="F1087" t="s">
        <v>16106</v>
      </c>
      <c r="G1087">
        <v>7979</v>
      </c>
    </row>
    <row r="1088" spans="6:7" x14ac:dyDescent="0.25">
      <c r="F1088" t="s">
        <v>16109</v>
      </c>
      <c r="G1088">
        <v>600</v>
      </c>
    </row>
    <row r="1089" spans="6:7" x14ac:dyDescent="0.25">
      <c r="F1089" t="s">
        <v>16112</v>
      </c>
      <c r="G1089">
        <v>705</v>
      </c>
    </row>
    <row r="1090" spans="6:7" x14ac:dyDescent="0.25">
      <c r="F1090" t="s">
        <v>16116</v>
      </c>
      <c r="G1090">
        <v>4295</v>
      </c>
    </row>
    <row r="1091" spans="6:7" x14ac:dyDescent="0.25">
      <c r="F1091" t="s">
        <v>16118</v>
      </c>
      <c r="G1091">
        <v>9167</v>
      </c>
    </row>
    <row r="1092" spans="6:7" x14ac:dyDescent="0.25">
      <c r="F1092" t="s">
        <v>16125</v>
      </c>
      <c r="G1092">
        <v>26899</v>
      </c>
    </row>
    <row r="1093" spans="6:7" x14ac:dyDescent="0.25">
      <c r="F1093" t="s">
        <v>16126</v>
      </c>
      <c r="G1093">
        <v>28</v>
      </c>
    </row>
    <row r="1094" spans="6:7" x14ac:dyDescent="0.25">
      <c r="F1094" t="s">
        <v>16127</v>
      </c>
      <c r="G1094">
        <v>23</v>
      </c>
    </row>
    <row r="1095" spans="6:7" x14ac:dyDescent="0.25">
      <c r="F1095" t="s">
        <v>16128</v>
      </c>
      <c r="G1095">
        <v>1800</v>
      </c>
    </row>
    <row r="1096" spans="6:7" x14ac:dyDescent="0.25">
      <c r="F1096" t="s">
        <v>16129</v>
      </c>
      <c r="G1096">
        <v>1560</v>
      </c>
    </row>
    <row r="1097" spans="6:7" x14ac:dyDescent="0.25">
      <c r="F1097" t="s">
        <v>16130</v>
      </c>
      <c r="G1097">
        <v>4680</v>
      </c>
    </row>
    <row r="1098" spans="6:7" x14ac:dyDescent="0.25">
      <c r="F1098" t="s">
        <v>16131</v>
      </c>
      <c r="G1098">
        <v>5120</v>
      </c>
    </row>
    <row r="1099" spans="6:7" x14ac:dyDescent="0.25">
      <c r="F1099" t="s">
        <v>16132</v>
      </c>
      <c r="G1099">
        <v>3360</v>
      </c>
    </row>
    <row r="1100" spans="6:7" x14ac:dyDescent="0.25">
      <c r="F1100" t="s">
        <v>16133</v>
      </c>
      <c r="G1100">
        <v>2900</v>
      </c>
    </row>
    <row r="1101" spans="6:7" x14ac:dyDescent="0.25">
      <c r="F1101" t="s">
        <v>16134</v>
      </c>
      <c r="G1101">
        <v>3600</v>
      </c>
    </row>
    <row r="1102" spans="6:7" x14ac:dyDescent="0.25">
      <c r="F1102" t="s">
        <v>16135</v>
      </c>
      <c r="G1102">
        <v>2504</v>
      </c>
    </row>
    <row r="1103" spans="6:7" x14ac:dyDescent="0.25">
      <c r="F1103" t="s">
        <v>16136</v>
      </c>
      <c r="G1103">
        <v>6812</v>
      </c>
    </row>
    <row r="1104" spans="6:7" x14ac:dyDescent="0.25">
      <c r="F1104" t="s">
        <v>16137</v>
      </c>
      <c r="G1104">
        <v>1200</v>
      </c>
    </row>
    <row r="1105" spans="6:7" x14ac:dyDescent="0.25">
      <c r="F1105" t="s">
        <v>16138</v>
      </c>
      <c r="G1105">
        <v>3200</v>
      </c>
    </row>
    <row r="1106" spans="6:7" x14ac:dyDescent="0.25">
      <c r="F1106" t="s">
        <v>16140</v>
      </c>
      <c r="G1106">
        <v>112</v>
      </c>
    </row>
    <row r="1107" spans="6:7" x14ac:dyDescent="0.25">
      <c r="F1107" t="s">
        <v>16141</v>
      </c>
      <c r="G1107">
        <v>5400</v>
      </c>
    </row>
    <row r="1108" spans="6:7" x14ac:dyDescent="0.25">
      <c r="F1108" t="s">
        <v>16142</v>
      </c>
      <c r="G1108">
        <v>1600</v>
      </c>
    </row>
    <row r="1109" spans="6:7" x14ac:dyDescent="0.25">
      <c r="F1109" t="s">
        <v>16144</v>
      </c>
      <c r="G1109">
        <v>8800</v>
      </c>
    </row>
    <row r="1110" spans="6:7" x14ac:dyDescent="0.25">
      <c r="F1110" t="s">
        <v>16145</v>
      </c>
      <c r="G1110">
        <v>1480</v>
      </c>
    </row>
    <row r="1111" spans="6:7" x14ac:dyDescent="0.25">
      <c r="F1111" t="s">
        <v>16146</v>
      </c>
      <c r="G1111">
        <v>4520</v>
      </c>
    </row>
    <row r="1112" spans="6:7" x14ac:dyDescent="0.25">
      <c r="F1112" t="s">
        <v>16149</v>
      </c>
      <c r="G1112">
        <v>30</v>
      </c>
    </row>
    <row r="1113" spans="6:7" x14ac:dyDescent="0.25">
      <c r="F1113" t="s">
        <v>16150</v>
      </c>
      <c r="G1113">
        <v>16</v>
      </c>
    </row>
    <row r="1114" spans="6:7" x14ac:dyDescent="0.25">
      <c r="F1114" t="s">
        <v>16151</v>
      </c>
      <c r="G1114">
        <v>320</v>
      </c>
    </row>
    <row r="1115" spans="6:7" x14ac:dyDescent="0.25">
      <c r="F1115" t="s">
        <v>16152</v>
      </c>
      <c r="G1115">
        <v>4480</v>
      </c>
    </row>
    <row r="1116" spans="6:7" x14ac:dyDescent="0.25">
      <c r="F1116" t="s">
        <v>16153</v>
      </c>
      <c r="G1116">
        <v>1417</v>
      </c>
    </row>
    <row r="1117" spans="6:7" x14ac:dyDescent="0.25">
      <c r="F1117" t="s">
        <v>16154</v>
      </c>
      <c r="G1117">
        <v>200</v>
      </c>
    </row>
    <row r="1118" spans="6:7" x14ac:dyDescent="0.25">
      <c r="F1118" t="s">
        <v>16155</v>
      </c>
      <c r="G1118">
        <v>38</v>
      </c>
    </row>
    <row r="1119" spans="6:7" x14ac:dyDescent="0.25">
      <c r="F1119" t="s">
        <v>16157</v>
      </c>
      <c r="G1119">
        <v>4120</v>
      </c>
    </row>
    <row r="1120" spans="6:7" x14ac:dyDescent="0.25">
      <c r="F1120" t="s">
        <v>16159</v>
      </c>
      <c r="G1120">
        <v>40</v>
      </c>
    </row>
    <row r="1121" spans="6:7" x14ac:dyDescent="0.25">
      <c r="F1121" t="s">
        <v>16170</v>
      </c>
      <c r="G1121">
        <v>25653</v>
      </c>
    </row>
    <row r="1122" spans="6:7" x14ac:dyDescent="0.25">
      <c r="F1122" t="s">
        <v>16171</v>
      </c>
      <c r="G1122">
        <v>248400</v>
      </c>
    </row>
    <row r="1123" spans="6:7" x14ac:dyDescent="0.25">
      <c r="F1123" t="s">
        <v>16172</v>
      </c>
      <c r="G1123">
        <v>256800</v>
      </c>
    </row>
    <row r="1124" spans="6:7" x14ac:dyDescent="0.25">
      <c r="F1124" t="s">
        <v>16173</v>
      </c>
      <c r="G1124">
        <v>190400</v>
      </c>
    </row>
    <row r="1125" spans="6:7" x14ac:dyDescent="0.25">
      <c r="F1125" t="s">
        <v>16174</v>
      </c>
      <c r="G1125">
        <v>34600</v>
      </c>
    </row>
    <row r="1126" spans="6:7" x14ac:dyDescent="0.25">
      <c r="F1126" t="s">
        <v>16175</v>
      </c>
      <c r="G1126">
        <v>353</v>
      </c>
    </row>
    <row r="1127" spans="6:7" x14ac:dyDescent="0.25">
      <c r="F1127" t="s">
        <v>16177</v>
      </c>
      <c r="G1127">
        <v>200</v>
      </c>
    </row>
    <row r="1128" spans="6:7" x14ac:dyDescent="0.25">
      <c r="F1128" t="s">
        <v>16178</v>
      </c>
      <c r="G1128">
        <v>140</v>
      </c>
    </row>
    <row r="1129" spans="6:7" x14ac:dyDescent="0.25">
      <c r="F1129" t="s">
        <v>16182</v>
      </c>
      <c r="G1129">
        <v>503</v>
      </c>
    </row>
    <row r="1130" spans="6:7" x14ac:dyDescent="0.25">
      <c r="F1130" t="s">
        <v>16183</v>
      </c>
      <c r="G1130">
        <v>3150</v>
      </c>
    </row>
    <row r="1131" spans="6:7" x14ac:dyDescent="0.25">
      <c r="F1131" t="s">
        <v>16188</v>
      </c>
      <c r="G1131">
        <v>2039</v>
      </c>
    </row>
    <row r="1132" spans="6:7" x14ac:dyDescent="0.25">
      <c r="F1132" t="s">
        <v>16189</v>
      </c>
      <c r="G1132">
        <v>940</v>
      </c>
    </row>
    <row r="1133" spans="6:7" x14ac:dyDescent="0.25">
      <c r="F1133" t="s">
        <v>16190</v>
      </c>
      <c r="G1133">
        <v>600</v>
      </c>
    </row>
    <row r="1134" spans="6:7" x14ac:dyDescent="0.25">
      <c r="F1134" t="s">
        <v>16191</v>
      </c>
      <c r="G1134">
        <v>370</v>
      </c>
    </row>
    <row r="1135" spans="6:7" x14ac:dyDescent="0.25">
      <c r="F1135" t="s">
        <v>16192</v>
      </c>
      <c r="G1135">
        <v>345</v>
      </c>
    </row>
    <row r="1136" spans="6:7" x14ac:dyDescent="0.25">
      <c r="F1136" t="s">
        <v>16195</v>
      </c>
      <c r="G1136">
        <v>50</v>
      </c>
    </row>
    <row r="1137" spans="6:7" x14ac:dyDescent="0.25">
      <c r="F1137" t="s">
        <v>16196</v>
      </c>
      <c r="G1137">
        <v>1400</v>
      </c>
    </row>
    <row r="1138" spans="6:7" x14ac:dyDescent="0.25">
      <c r="F1138" t="s">
        <v>16198</v>
      </c>
      <c r="G1138">
        <v>3040</v>
      </c>
    </row>
    <row r="1139" spans="6:7" x14ac:dyDescent="0.25">
      <c r="F1139" t="s">
        <v>16199</v>
      </c>
      <c r="G1139">
        <v>8</v>
      </c>
    </row>
    <row r="1140" spans="6:7" x14ac:dyDescent="0.25">
      <c r="F1140" t="s">
        <v>16203</v>
      </c>
      <c r="G1140">
        <v>15</v>
      </c>
    </row>
    <row r="1141" spans="6:7" x14ac:dyDescent="0.25">
      <c r="F1141" t="s">
        <v>16204</v>
      </c>
      <c r="G1141">
        <v>360</v>
      </c>
    </row>
    <row r="1142" spans="6:7" x14ac:dyDescent="0.25">
      <c r="F1142" t="s">
        <v>16206</v>
      </c>
      <c r="G1142">
        <v>17</v>
      </c>
    </row>
    <row r="1143" spans="6:7" x14ac:dyDescent="0.25">
      <c r="F1143" t="s">
        <v>16208</v>
      </c>
      <c r="G1143">
        <v>88</v>
      </c>
    </row>
    <row r="1144" spans="6:7" x14ac:dyDescent="0.25">
      <c r="F1144" t="s">
        <v>16209</v>
      </c>
      <c r="G1144">
        <v>75</v>
      </c>
    </row>
    <row r="1145" spans="6:7" x14ac:dyDescent="0.25">
      <c r="F1145" t="s">
        <v>16219</v>
      </c>
      <c r="G1145">
        <v>11</v>
      </c>
    </row>
    <row r="1146" spans="6:7" x14ac:dyDescent="0.25">
      <c r="F1146" t="s">
        <v>16221</v>
      </c>
      <c r="G1146">
        <v>300</v>
      </c>
    </row>
    <row r="1147" spans="6:7" x14ac:dyDescent="0.25">
      <c r="F1147" t="s">
        <v>16222</v>
      </c>
      <c r="G1147">
        <v>2500</v>
      </c>
    </row>
    <row r="1148" spans="6:7" x14ac:dyDescent="0.25">
      <c r="F1148" t="s">
        <v>16223</v>
      </c>
      <c r="G1148">
        <v>2250</v>
      </c>
    </row>
    <row r="1149" spans="6:7" x14ac:dyDescent="0.25">
      <c r="F1149" t="s">
        <v>16224</v>
      </c>
      <c r="G1149">
        <v>468</v>
      </c>
    </row>
    <row r="1150" spans="6:7" x14ac:dyDescent="0.25">
      <c r="F1150" t="s">
        <v>16225</v>
      </c>
      <c r="G1150">
        <v>194</v>
      </c>
    </row>
    <row r="1151" spans="6:7" x14ac:dyDescent="0.25">
      <c r="F1151" t="s">
        <v>16226</v>
      </c>
      <c r="G1151">
        <v>500</v>
      </c>
    </row>
    <row r="1152" spans="6:7" x14ac:dyDescent="0.25">
      <c r="F1152" t="s">
        <v>16227</v>
      </c>
      <c r="G1152">
        <v>1250</v>
      </c>
    </row>
    <row r="1153" spans="6:7" x14ac:dyDescent="0.25">
      <c r="F1153" t="s">
        <v>16229</v>
      </c>
      <c r="G1153">
        <v>21</v>
      </c>
    </row>
    <row r="1154" spans="6:7" x14ac:dyDescent="0.25">
      <c r="F1154" t="s">
        <v>16231</v>
      </c>
      <c r="G1154">
        <v>53</v>
      </c>
    </row>
    <row r="1155" spans="6:7" x14ac:dyDescent="0.25">
      <c r="F1155" t="s">
        <v>16232</v>
      </c>
      <c r="G1155">
        <v>59</v>
      </c>
    </row>
    <row r="1156" spans="6:7" x14ac:dyDescent="0.25">
      <c r="F1156" t="s">
        <v>16233</v>
      </c>
      <c r="G1156">
        <v>13</v>
      </c>
    </row>
    <row r="1157" spans="6:7" x14ac:dyDescent="0.25">
      <c r="F1157" t="s">
        <v>16234</v>
      </c>
      <c r="G1157">
        <v>10</v>
      </c>
    </row>
    <row r="1158" spans="6:7" x14ac:dyDescent="0.25">
      <c r="F1158" t="s">
        <v>16235</v>
      </c>
      <c r="G1158">
        <v>137</v>
      </c>
    </row>
    <row r="1159" spans="6:7" x14ac:dyDescent="0.25">
      <c r="F1159" t="s">
        <v>16237</v>
      </c>
      <c r="G1159">
        <v>102</v>
      </c>
    </row>
    <row r="1160" spans="6:7" x14ac:dyDescent="0.25">
      <c r="F1160" t="s">
        <v>16238</v>
      </c>
      <c r="G1160">
        <v>77</v>
      </c>
    </row>
    <row r="1161" spans="6:7" x14ac:dyDescent="0.25">
      <c r="F1161" t="s">
        <v>16239</v>
      </c>
      <c r="G1161">
        <v>6</v>
      </c>
    </row>
    <row r="1162" spans="6:7" x14ac:dyDescent="0.25">
      <c r="F1162" t="s">
        <v>16241</v>
      </c>
      <c r="G1162">
        <v>192</v>
      </c>
    </row>
    <row r="1163" spans="6:7" x14ac:dyDescent="0.25">
      <c r="F1163" t="s">
        <v>16242</v>
      </c>
      <c r="G1163">
        <v>192</v>
      </c>
    </row>
    <row r="1164" spans="6:7" x14ac:dyDescent="0.25">
      <c r="F1164" t="s">
        <v>16243</v>
      </c>
      <c r="G1164">
        <v>212</v>
      </c>
    </row>
    <row r="1165" spans="6:7" x14ac:dyDescent="0.25">
      <c r="F1165" t="s">
        <v>16244</v>
      </c>
      <c r="G1165">
        <v>184</v>
      </c>
    </row>
    <row r="1166" spans="6:7" x14ac:dyDescent="0.25">
      <c r="F1166" t="s">
        <v>16245</v>
      </c>
      <c r="G1166">
        <v>312</v>
      </c>
    </row>
    <row r="1167" spans="6:7" x14ac:dyDescent="0.25">
      <c r="F1167" t="s">
        <v>16246</v>
      </c>
      <c r="G1167">
        <v>318</v>
      </c>
    </row>
    <row r="1168" spans="6:7" x14ac:dyDescent="0.25">
      <c r="F1168" t="s">
        <v>16247</v>
      </c>
      <c r="G1168">
        <v>200</v>
      </c>
    </row>
    <row r="1169" spans="6:7" x14ac:dyDescent="0.25">
      <c r="F1169" t="s">
        <v>16248</v>
      </c>
      <c r="G1169">
        <v>12</v>
      </c>
    </row>
    <row r="1170" spans="6:7" x14ac:dyDescent="0.25">
      <c r="F1170" t="s">
        <v>16249</v>
      </c>
      <c r="G1170">
        <v>40</v>
      </c>
    </row>
    <row r="1171" spans="6:7" x14ac:dyDescent="0.25">
      <c r="F1171" t="s">
        <v>16250</v>
      </c>
      <c r="G1171">
        <v>5</v>
      </c>
    </row>
    <row r="1172" spans="6:7" x14ac:dyDescent="0.25">
      <c r="F1172" t="s">
        <v>16252</v>
      </c>
      <c r="G1172">
        <v>50</v>
      </c>
    </row>
    <row r="1173" spans="6:7" x14ac:dyDescent="0.25">
      <c r="F1173" t="s">
        <v>16254</v>
      </c>
      <c r="G1173">
        <v>192</v>
      </c>
    </row>
    <row r="1174" spans="6:7" x14ac:dyDescent="0.25">
      <c r="F1174" t="s">
        <v>16255</v>
      </c>
      <c r="G1174">
        <v>1</v>
      </c>
    </row>
    <row r="1175" spans="6:7" x14ac:dyDescent="0.25">
      <c r="F1175" t="s">
        <v>16256</v>
      </c>
      <c r="G1175">
        <v>161</v>
      </c>
    </row>
    <row r="1176" spans="6:7" x14ac:dyDescent="0.25">
      <c r="F1176" t="s">
        <v>16257</v>
      </c>
      <c r="G1176">
        <v>209</v>
      </c>
    </row>
    <row r="1177" spans="6:7" x14ac:dyDescent="0.25">
      <c r="F1177" t="s">
        <v>16260</v>
      </c>
      <c r="G1177">
        <v>102</v>
      </c>
    </row>
    <row r="1178" spans="6:7" x14ac:dyDescent="0.25">
      <c r="F1178" t="s">
        <v>16261</v>
      </c>
      <c r="G1178">
        <v>12</v>
      </c>
    </row>
    <row r="1179" spans="6:7" x14ac:dyDescent="0.25">
      <c r="F1179" t="s">
        <v>16262</v>
      </c>
      <c r="G1179">
        <v>28</v>
      </c>
    </row>
    <row r="1180" spans="6:7" x14ac:dyDescent="0.25">
      <c r="F1180" t="s">
        <v>16264</v>
      </c>
      <c r="G1180">
        <v>14</v>
      </c>
    </row>
    <row r="1181" spans="6:7" x14ac:dyDescent="0.25">
      <c r="F1181" t="s">
        <v>16266</v>
      </c>
      <c r="G1181">
        <v>7</v>
      </c>
    </row>
    <row r="1182" spans="6:7" x14ac:dyDescent="0.25">
      <c r="F1182" t="s">
        <v>16267</v>
      </c>
      <c r="G1182">
        <v>46</v>
      </c>
    </row>
    <row r="1183" spans="6:7" x14ac:dyDescent="0.25">
      <c r="F1183" t="s">
        <v>16268</v>
      </c>
      <c r="G1183">
        <v>102</v>
      </c>
    </row>
    <row r="1184" spans="6:7" x14ac:dyDescent="0.25">
      <c r="F1184" t="s">
        <v>16270</v>
      </c>
      <c r="G1184">
        <v>163</v>
      </c>
    </row>
    <row r="1185" spans="6:7" x14ac:dyDescent="0.25">
      <c r="F1185" t="s">
        <v>16271</v>
      </c>
      <c r="G1185">
        <v>388</v>
      </c>
    </row>
    <row r="1186" spans="6:7" x14ac:dyDescent="0.25">
      <c r="F1186" t="s">
        <v>16272</v>
      </c>
      <c r="G1186">
        <v>229</v>
      </c>
    </row>
    <row r="1187" spans="6:7" x14ac:dyDescent="0.25">
      <c r="F1187" t="s">
        <v>16275</v>
      </c>
      <c r="G1187">
        <v>183</v>
      </c>
    </row>
    <row r="1188" spans="6:7" x14ac:dyDescent="0.25">
      <c r="F1188" t="s">
        <v>16276</v>
      </c>
      <c r="G1188">
        <v>247</v>
      </c>
    </row>
    <row r="1189" spans="6:7" x14ac:dyDescent="0.25">
      <c r="F1189" t="s">
        <v>16278</v>
      </c>
      <c r="G1189">
        <v>4</v>
      </c>
    </row>
    <row r="1190" spans="6:7" x14ac:dyDescent="0.25">
      <c r="F1190" t="s">
        <v>16283</v>
      </c>
      <c r="G1190">
        <v>2640</v>
      </c>
    </row>
    <row r="1191" spans="6:7" x14ac:dyDescent="0.25">
      <c r="F1191" t="s">
        <v>16284</v>
      </c>
      <c r="G1191">
        <v>40</v>
      </c>
    </row>
    <row r="1192" spans="6:7" x14ac:dyDescent="0.25">
      <c r="F1192" t="s">
        <v>16287</v>
      </c>
      <c r="G1192">
        <v>136</v>
      </c>
    </row>
    <row r="1193" spans="6:7" x14ac:dyDescent="0.25">
      <c r="F1193" t="s">
        <v>16288</v>
      </c>
      <c r="G1193">
        <v>488</v>
      </c>
    </row>
    <row r="1194" spans="6:7" x14ac:dyDescent="0.25">
      <c r="F1194" t="s">
        <v>16290</v>
      </c>
      <c r="G1194">
        <v>40</v>
      </c>
    </row>
    <row r="1195" spans="6:7" x14ac:dyDescent="0.25">
      <c r="F1195" t="s">
        <v>16291</v>
      </c>
      <c r="G1195">
        <v>3685</v>
      </c>
    </row>
    <row r="1196" spans="6:7" x14ac:dyDescent="0.25">
      <c r="F1196" t="s">
        <v>16292</v>
      </c>
      <c r="G1196">
        <v>5000</v>
      </c>
    </row>
    <row r="1197" spans="6:7" x14ac:dyDescent="0.25">
      <c r="F1197" t="s">
        <v>16297</v>
      </c>
      <c r="G1197">
        <v>2435</v>
      </c>
    </row>
    <row r="1198" spans="6:7" x14ac:dyDescent="0.25">
      <c r="F1198" t="s">
        <v>16298</v>
      </c>
      <c r="G1198">
        <v>23532</v>
      </c>
    </row>
    <row r="1199" spans="6:7" x14ac:dyDescent="0.25">
      <c r="F1199" t="s">
        <v>16301</v>
      </c>
      <c r="G1199">
        <v>12</v>
      </c>
    </row>
    <row r="1200" spans="6:7" x14ac:dyDescent="0.25">
      <c r="F1200" t="s">
        <v>16305</v>
      </c>
      <c r="G1200">
        <v>210</v>
      </c>
    </row>
    <row r="1201" spans="6:7" x14ac:dyDescent="0.25">
      <c r="F1201" t="s">
        <v>16306</v>
      </c>
      <c r="G1201">
        <v>12160</v>
      </c>
    </row>
    <row r="1202" spans="6:7" x14ac:dyDescent="0.25">
      <c r="F1202" t="s">
        <v>16307</v>
      </c>
      <c r="G1202">
        <v>66</v>
      </c>
    </row>
    <row r="1203" spans="6:7" x14ac:dyDescent="0.25">
      <c r="F1203" t="s">
        <v>16308</v>
      </c>
      <c r="G1203">
        <v>200</v>
      </c>
    </row>
    <row r="1204" spans="6:7" x14ac:dyDescent="0.25">
      <c r="F1204" t="s">
        <v>16311</v>
      </c>
      <c r="G1204">
        <v>15135</v>
      </c>
    </row>
    <row r="1205" spans="6:7" x14ac:dyDescent="0.25">
      <c r="F1205" t="s">
        <v>16312</v>
      </c>
      <c r="G1205">
        <v>5380</v>
      </c>
    </row>
    <row r="1206" spans="6:7" x14ac:dyDescent="0.25">
      <c r="F1206" t="s">
        <v>16314</v>
      </c>
      <c r="G1206">
        <v>1160</v>
      </c>
    </row>
    <row r="1207" spans="6:7" x14ac:dyDescent="0.25">
      <c r="F1207" t="s">
        <v>16317</v>
      </c>
      <c r="G1207">
        <v>3210</v>
      </c>
    </row>
    <row r="1208" spans="6:7" x14ac:dyDescent="0.25">
      <c r="F1208" t="s">
        <v>16318</v>
      </c>
      <c r="G1208">
        <v>2000</v>
      </c>
    </row>
    <row r="1209" spans="6:7" x14ac:dyDescent="0.25">
      <c r="F1209" t="s">
        <v>16319</v>
      </c>
      <c r="G1209">
        <v>180</v>
      </c>
    </row>
    <row r="1210" spans="6:7" x14ac:dyDescent="0.25">
      <c r="F1210" t="s">
        <v>16320</v>
      </c>
      <c r="G1210">
        <v>2620</v>
      </c>
    </row>
    <row r="1211" spans="6:7" x14ac:dyDescent="0.25">
      <c r="F1211" t="s">
        <v>16322</v>
      </c>
      <c r="G1211">
        <v>75</v>
      </c>
    </row>
    <row r="1212" spans="6:7" x14ac:dyDescent="0.25">
      <c r="F1212" t="s">
        <v>16326</v>
      </c>
      <c r="G1212">
        <v>15637</v>
      </c>
    </row>
    <row r="1213" spans="6:7" x14ac:dyDescent="0.25">
      <c r="F1213" t="s">
        <v>16327</v>
      </c>
      <c r="G1213">
        <v>1545</v>
      </c>
    </row>
    <row r="1214" spans="6:7" x14ac:dyDescent="0.25">
      <c r="F1214" t="s">
        <v>16328</v>
      </c>
      <c r="G1214">
        <v>2595</v>
      </c>
    </row>
    <row r="1215" spans="6:7" x14ac:dyDescent="0.25">
      <c r="F1215" t="s">
        <v>16331</v>
      </c>
      <c r="G1215">
        <v>182</v>
      </c>
    </row>
    <row r="1216" spans="6:7" x14ac:dyDescent="0.25">
      <c r="F1216" t="s">
        <v>16332</v>
      </c>
      <c r="G1216">
        <v>273</v>
      </c>
    </row>
    <row r="1217" spans="6:7" x14ac:dyDescent="0.25">
      <c r="F1217" t="s">
        <v>16333</v>
      </c>
      <c r="G1217">
        <v>243</v>
      </c>
    </row>
    <row r="1218" spans="6:7" x14ac:dyDescent="0.25">
      <c r="F1218" t="s">
        <v>16334</v>
      </c>
      <c r="G1218">
        <v>6695</v>
      </c>
    </row>
    <row r="1219" spans="6:7" x14ac:dyDescent="0.25">
      <c r="F1219" t="s">
        <v>16335</v>
      </c>
      <c r="G1219">
        <v>6764</v>
      </c>
    </row>
    <row r="1220" spans="6:7" x14ac:dyDescent="0.25">
      <c r="F1220" t="s">
        <v>16336</v>
      </c>
      <c r="G1220">
        <v>2000</v>
      </c>
    </row>
    <row r="1221" spans="6:7" x14ac:dyDescent="0.25">
      <c r="F1221" t="s">
        <v>16337</v>
      </c>
      <c r="G1221">
        <v>5302</v>
      </c>
    </row>
    <row r="1222" spans="6:7" x14ac:dyDescent="0.25">
      <c r="F1222" t="s">
        <v>16338</v>
      </c>
      <c r="G1222">
        <v>1195</v>
      </c>
    </row>
    <row r="1223" spans="6:7" x14ac:dyDescent="0.25">
      <c r="F1223" t="s">
        <v>16339</v>
      </c>
      <c r="G1223">
        <v>1634</v>
      </c>
    </row>
    <row r="1224" spans="6:7" x14ac:dyDescent="0.25">
      <c r="F1224" t="s">
        <v>16340</v>
      </c>
      <c r="G1224">
        <v>10</v>
      </c>
    </row>
    <row r="1225" spans="6:7" x14ac:dyDescent="0.25">
      <c r="F1225" t="s">
        <v>16341</v>
      </c>
      <c r="G1225">
        <v>10</v>
      </c>
    </row>
    <row r="1226" spans="6:7" x14ac:dyDescent="0.25">
      <c r="F1226" t="s">
        <v>16342</v>
      </c>
      <c r="G1226">
        <v>10</v>
      </c>
    </row>
    <row r="1227" spans="6:7" x14ac:dyDescent="0.25">
      <c r="F1227" t="s">
        <v>16344</v>
      </c>
      <c r="G1227">
        <v>1280</v>
      </c>
    </row>
    <row r="1228" spans="6:7" x14ac:dyDescent="0.25">
      <c r="F1228" t="s">
        <v>16345</v>
      </c>
      <c r="G1228">
        <v>18</v>
      </c>
    </row>
    <row r="1229" spans="6:7" x14ac:dyDescent="0.25">
      <c r="F1229" t="s">
        <v>16348</v>
      </c>
      <c r="G1229">
        <v>18</v>
      </c>
    </row>
    <row r="1230" spans="6:7" x14ac:dyDescent="0.25">
      <c r="F1230" t="s">
        <v>16349</v>
      </c>
      <c r="G1230">
        <v>100</v>
      </c>
    </row>
    <row r="1231" spans="6:7" x14ac:dyDescent="0.25">
      <c r="F1231" t="s">
        <v>16351</v>
      </c>
      <c r="G1231">
        <v>1180</v>
      </c>
    </row>
    <row r="1232" spans="6:7" x14ac:dyDescent="0.25">
      <c r="F1232" t="s">
        <v>16352</v>
      </c>
      <c r="G1232">
        <v>18087</v>
      </c>
    </row>
    <row r="1233" spans="6:7" x14ac:dyDescent="0.25">
      <c r="F1233" t="s">
        <v>16353</v>
      </c>
      <c r="G1233">
        <v>800</v>
      </c>
    </row>
    <row r="1234" spans="6:7" x14ac:dyDescent="0.25">
      <c r="F1234" t="s">
        <v>16354</v>
      </c>
      <c r="G1234">
        <v>6560</v>
      </c>
    </row>
    <row r="1235" spans="6:7" x14ac:dyDescent="0.25">
      <c r="F1235" t="s">
        <v>16355</v>
      </c>
      <c r="G1235">
        <v>40</v>
      </c>
    </row>
    <row r="1236" spans="6:7" x14ac:dyDescent="0.25">
      <c r="F1236" t="s">
        <v>16361</v>
      </c>
      <c r="G1236">
        <v>148</v>
      </c>
    </row>
    <row r="1237" spans="6:7" x14ac:dyDescent="0.25">
      <c r="F1237" t="s">
        <v>16363</v>
      </c>
      <c r="G1237">
        <v>28</v>
      </c>
    </row>
    <row r="1238" spans="6:7" x14ac:dyDescent="0.25">
      <c r="F1238" t="s">
        <v>16365</v>
      </c>
      <c r="G1238">
        <v>191</v>
      </c>
    </row>
    <row r="1239" spans="6:7" x14ac:dyDescent="0.25">
      <c r="F1239" t="s">
        <v>16367</v>
      </c>
      <c r="G1239">
        <v>500</v>
      </c>
    </row>
    <row r="1240" spans="6:7" x14ac:dyDescent="0.25">
      <c r="F1240" t="s">
        <v>16368</v>
      </c>
      <c r="G1240">
        <v>1344</v>
      </c>
    </row>
    <row r="1241" spans="6:7" x14ac:dyDescent="0.25">
      <c r="F1241" t="s">
        <v>16371</v>
      </c>
      <c r="G1241">
        <v>132</v>
      </c>
    </row>
    <row r="1242" spans="6:7" x14ac:dyDescent="0.25">
      <c r="F1242" t="s">
        <v>16378</v>
      </c>
      <c r="G1242">
        <v>8</v>
      </c>
    </row>
    <row r="1243" spans="6:7" x14ac:dyDescent="0.25">
      <c r="F1243" t="s">
        <v>16380</v>
      </c>
      <c r="G1243">
        <v>8</v>
      </c>
    </row>
    <row r="1244" spans="6:7" x14ac:dyDescent="0.25">
      <c r="F1244" t="s">
        <v>16381</v>
      </c>
      <c r="G1244">
        <v>735</v>
      </c>
    </row>
    <row r="1245" spans="6:7" x14ac:dyDescent="0.25">
      <c r="F1245" t="s">
        <v>16382</v>
      </c>
      <c r="G1245">
        <v>3</v>
      </c>
    </row>
    <row r="1246" spans="6:7" x14ac:dyDescent="0.25">
      <c r="F1246" t="s">
        <v>16383</v>
      </c>
      <c r="G1246">
        <v>1235</v>
      </c>
    </row>
    <row r="1247" spans="6:7" x14ac:dyDescent="0.25">
      <c r="F1247" t="s">
        <v>16384</v>
      </c>
      <c r="G1247">
        <v>368</v>
      </c>
    </row>
    <row r="1248" spans="6:7" x14ac:dyDescent="0.25">
      <c r="F1248" t="s">
        <v>16385</v>
      </c>
      <c r="G1248">
        <v>438</v>
      </c>
    </row>
    <row r="1249" spans="6:7" x14ac:dyDescent="0.25">
      <c r="F1249" t="s">
        <v>16386</v>
      </c>
      <c r="G1249">
        <v>830</v>
      </c>
    </row>
    <row r="1250" spans="6:7" x14ac:dyDescent="0.25">
      <c r="F1250" t="s">
        <v>16387</v>
      </c>
      <c r="G1250">
        <v>1000</v>
      </c>
    </row>
    <row r="1251" spans="6:7" x14ac:dyDescent="0.25">
      <c r="F1251" t="s">
        <v>16388</v>
      </c>
      <c r="G1251">
        <v>135</v>
      </c>
    </row>
    <row r="1252" spans="6:7" x14ac:dyDescent="0.25">
      <c r="F1252" t="s">
        <v>16391</v>
      </c>
      <c r="G1252">
        <v>860</v>
      </c>
    </row>
    <row r="1253" spans="6:7" x14ac:dyDescent="0.25">
      <c r="F1253" t="s">
        <v>16392</v>
      </c>
      <c r="G1253">
        <v>2</v>
      </c>
    </row>
    <row r="1254" spans="6:7" x14ac:dyDescent="0.25">
      <c r="F1254" t="s">
        <v>16395</v>
      </c>
      <c r="G1254">
        <v>400</v>
      </c>
    </row>
    <row r="1255" spans="6:7" x14ac:dyDescent="0.25">
      <c r="F1255" t="s">
        <v>16396</v>
      </c>
      <c r="G1255">
        <v>4</v>
      </c>
    </row>
    <row r="1256" spans="6:7" x14ac:dyDescent="0.25">
      <c r="F1256" t="s">
        <v>16403</v>
      </c>
      <c r="G1256">
        <v>2</v>
      </c>
    </row>
    <row r="1257" spans="6:7" x14ac:dyDescent="0.25">
      <c r="F1257" t="s">
        <v>16404</v>
      </c>
      <c r="G1257">
        <v>124</v>
      </c>
    </row>
    <row r="1258" spans="6:7" x14ac:dyDescent="0.25">
      <c r="F1258" t="s">
        <v>16408</v>
      </c>
      <c r="G1258">
        <v>5760</v>
      </c>
    </row>
    <row r="1259" spans="6:7" x14ac:dyDescent="0.25">
      <c r="F1259" t="s">
        <v>16411</v>
      </c>
      <c r="G1259">
        <v>1089</v>
      </c>
    </row>
    <row r="1260" spans="6:7" x14ac:dyDescent="0.25">
      <c r="F1260" t="s">
        <v>16412</v>
      </c>
      <c r="G1260">
        <v>750</v>
      </c>
    </row>
    <row r="1261" spans="6:7" x14ac:dyDescent="0.25">
      <c r="F1261" t="s">
        <v>16413</v>
      </c>
      <c r="G1261">
        <v>214</v>
      </c>
    </row>
    <row r="1262" spans="6:7" x14ac:dyDescent="0.25">
      <c r="F1262" t="s">
        <v>16414</v>
      </c>
      <c r="G1262">
        <v>59</v>
      </c>
    </row>
    <row r="1263" spans="6:7" x14ac:dyDescent="0.25">
      <c r="F1263" t="s">
        <v>16415</v>
      </c>
      <c r="G1263">
        <v>900</v>
      </c>
    </row>
    <row r="1264" spans="6:7" x14ac:dyDescent="0.25">
      <c r="F1264" t="s">
        <v>16416</v>
      </c>
      <c r="G1264">
        <v>570</v>
      </c>
    </row>
    <row r="1265" spans="6:7" x14ac:dyDescent="0.25">
      <c r="F1265" t="s">
        <v>16418</v>
      </c>
      <c r="G1265">
        <v>737</v>
      </c>
    </row>
    <row r="1266" spans="6:7" x14ac:dyDescent="0.25">
      <c r="F1266" t="s">
        <v>16422</v>
      </c>
      <c r="G1266">
        <v>5447</v>
      </c>
    </row>
    <row r="1267" spans="6:7" x14ac:dyDescent="0.25">
      <c r="F1267" t="s">
        <v>16423</v>
      </c>
      <c r="G1267">
        <v>2000</v>
      </c>
    </row>
    <row r="1268" spans="6:7" x14ac:dyDescent="0.25">
      <c r="F1268" t="s">
        <v>16424</v>
      </c>
      <c r="G1268">
        <v>750</v>
      </c>
    </row>
    <row r="1269" spans="6:7" x14ac:dyDescent="0.25">
      <c r="F1269" t="s">
        <v>16427</v>
      </c>
      <c r="G1269">
        <v>20</v>
      </c>
    </row>
    <row r="1270" spans="6:7" x14ac:dyDescent="0.25">
      <c r="F1270" t="s">
        <v>16428</v>
      </c>
      <c r="G1270">
        <v>260</v>
      </c>
    </row>
    <row r="1271" spans="6:7" x14ac:dyDescent="0.25">
      <c r="F1271" t="s">
        <v>16429</v>
      </c>
      <c r="G1271">
        <v>4040</v>
      </c>
    </row>
    <row r="1272" spans="6:7" x14ac:dyDescent="0.25">
      <c r="F1272" t="s">
        <v>16430</v>
      </c>
      <c r="G1272">
        <v>460</v>
      </c>
    </row>
    <row r="1273" spans="6:7" x14ac:dyDescent="0.25">
      <c r="F1273" t="s">
        <v>16432</v>
      </c>
      <c r="G1273">
        <v>872</v>
      </c>
    </row>
    <row r="1274" spans="6:7" x14ac:dyDescent="0.25">
      <c r="F1274" t="s">
        <v>16433</v>
      </c>
      <c r="G1274">
        <v>1920</v>
      </c>
    </row>
    <row r="1275" spans="6:7" x14ac:dyDescent="0.25">
      <c r="F1275" t="s">
        <v>16434</v>
      </c>
      <c r="G1275">
        <v>8100</v>
      </c>
    </row>
    <row r="1276" spans="6:7" x14ac:dyDescent="0.25">
      <c r="F1276" t="s">
        <v>16437</v>
      </c>
      <c r="G1276">
        <v>336</v>
      </c>
    </row>
    <row r="1277" spans="6:7" x14ac:dyDescent="0.25">
      <c r="F1277" t="s">
        <v>16438</v>
      </c>
      <c r="G1277">
        <v>371</v>
      </c>
    </row>
    <row r="1278" spans="6:7" x14ac:dyDescent="0.25">
      <c r="F1278" t="s">
        <v>16441</v>
      </c>
      <c r="G1278">
        <v>792</v>
      </c>
    </row>
    <row r="1279" spans="6:7" x14ac:dyDescent="0.25">
      <c r="F1279" t="s">
        <v>16442</v>
      </c>
      <c r="G1279">
        <v>11</v>
      </c>
    </row>
    <row r="1280" spans="6:7" x14ac:dyDescent="0.25">
      <c r="F1280" t="s">
        <v>16443</v>
      </c>
      <c r="G1280">
        <v>680</v>
      </c>
    </row>
    <row r="1281" spans="6:7" x14ac:dyDescent="0.25">
      <c r="F1281" t="s">
        <v>16444</v>
      </c>
      <c r="G1281">
        <v>880</v>
      </c>
    </row>
    <row r="1282" spans="6:7" x14ac:dyDescent="0.25">
      <c r="F1282" t="s">
        <v>16445</v>
      </c>
      <c r="G1282">
        <v>1000</v>
      </c>
    </row>
    <row r="1283" spans="6:7" x14ac:dyDescent="0.25">
      <c r="F1283" t="s">
        <v>16446</v>
      </c>
      <c r="G1283">
        <v>916</v>
      </c>
    </row>
    <row r="1284" spans="6:7" x14ac:dyDescent="0.25">
      <c r="F1284" t="s">
        <v>16447</v>
      </c>
      <c r="G1284">
        <v>832</v>
      </c>
    </row>
    <row r="1285" spans="6:7" x14ac:dyDescent="0.25">
      <c r="F1285" t="s">
        <v>16449</v>
      </c>
      <c r="G1285">
        <v>683</v>
      </c>
    </row>
    <row r="1286" spans="6:7" x14ac:dyDescent="0.25">
      <c r="F1286" t="s">
        <v>16450</v>
      </c>
      <c r="G1286">
        <v>4661</v>
      </c>
    </row>
    <row r="1287" spans="6:7" x14ac:dyDescent="0.25">
      <c r="F1287" t="s">
        <v>16451</v>
      </c>
      <c r="G1287">
        <v>162</v>
      </c>
    </row>
    <row r="1288" spans="6:7" x14ac:dyDescent="0.25">
      <c r="F1288" t="s">
        <v>16453</v>
      </c>
      <c r="G1288">
        <v>670</v>
      </c>
    </row>
    <row r="1289" spans="6:7" x14ac:dyDescent="0.25">
      <c r="F1289" t="s">
        <v>16454</v>
      </c>
      <c r="G1289">
        <v>25</v>
      </c>
    </row>
    <row r="1290" spans="6:7" x14ac:dyDescent="0.25">
      <c r="F1290" t="s">
        <v>16460</v>
      </c>
      <c r="G1290">
        <v>4280</v>
      </c>
    </row>
    <row r="1291" spans="6:7" x14ac:dyDescent="0.25">
      <c r="F1291" t="s">
        <v>16461</v>
      </c>
      <c r="G1291">
        <v>1</v>
      </c>
    </row>
    <row r="1292" spans="6:7" x14ac:dyDescent="0.25">
      <c r="F1292" t="s">
        <v>16469</v>
      </c>
      <c r="G1292">
        <v>2135</v>
      </c>
    </row>
    <row r="1293" spans="6:7" x14ac:dyDescent="0.25">
      <c r="F1293" t="s">
        <v>16470</v>
      </c>
      <c r="G1293">
        <v>1440</v>
      </c>
    </row>
    <row r="1294" spans="6:7" x14ac:dyDescent="0.25">
      <c r="F1294" t="s">
        <v>16479</v>
      </c>
      <c r="G1294">
        <v>5280</v>
      </c>
    </row>
    <row r="1295" spans="6:7" x14ac:dyDescent="0.25">
      <c r="F1295" t="s">
        <v>16483</v>
      </c>
      <c r="G1295">
        <v>400</v>
      </c>
    </row>
    <row r="1296" spans="6:7" x14ac:dyDescent="0.25">
      <c r="F1296" t="s">
        <v>16485</v>
      </c>
      <c r="G1296">
        <v>5</v>
      </c>
    </row>
    <row r="1297" spans="6:7" x14ac:dyDescent="0.25">
      <c r="F1297" t="s">
        <v>16486</v>
      </c>
      <c r="G1297">
        <v>16</v>
      </c>
    </row>
    <row r="1298" spans="6:7" x14ac:dyDescent="0.25">
      <c r="F1298" t="s">
        <v>16488</v>
      </c>
      <c r="G1298">
        <v>9</v>
      </c>
    </row>
    <row r="1299" spans="6:7" x14ac:dyDescent="0.25">
      <c r="F1299" t="s">
        <v>16489</v>
      </c>
      <c r="G1299">
        <v>15</v>
      </c>
    </row>
    <row r="1300" spans="6:7" x14ac:dyDescent="0.25">
      <c r="F1300" t="s">
        <v>16490</v>
      </c>
      <c r="G1300">
        <v>732</v>
      </c>
    </row>
    <row r="1301" spans="6:7" x14ac:dyDescent="0.25">
      <c r="F1301" t="s">
        <v>16491</v>
      </c>
      <c r="G1301">
        <v>72</v>
      </c>
    </row>
    <row r="1302" spans="6:7" x14ac:dyDescent="0.25">
      <c r="F1302" t="s">
        <v>16492</v>
      </c>
      <c r="G1302">
        <v>600</v>
      </c>
    </row>
    <row r="1303" spans="6:7" x14ac:dyDescent="0.25">
      <c r="F1303" t="s">
        <v>16493</v>
      </c>
      <c r="G1303">
        <v>10</v>
      </c>
    </row>
    <row r="1304" spans="6:7" x14ac:dyDescent="0.25">
      <c r="F1304" t="s">
        <v>16494</v>
      </c>
      <c r="G1304">
        <v>480</v>
      </c>
    </row>
    <row r="1305" spans="6:7" x14ac:dyDescent="0.25">
      <c r="F1305" t="s">
        <v>16495</v>
      </c>
      <c r="G1305">
        <v>1</v>
      </c>
    </row>
    <row r="1306" spans="6:7" x14ac:dyDescent="0.25">
      <c r="F1306" t="s">
        <v>16496</v>
      </c>
      <c r="G1306">
        <v>8</v>
      </c>
    </row>
    <row r="1307" spans="6:7" x14ac:dyDescent="0.25">
      <c r="F1307" t="s">
        <v>16497</v>
      </c>
      <c r="G1307">
        <v>958</v>
      </c>
    </row>
    <row r="1308" spans="6:7" x14ac:dyDescent="0.25">
      <c r="F1308" t="s">
        <v>16498</v>
      </c>
      <c r="G1308">
        <v>440</v>
      </c>
    </row>
    <row r="1309" spans="6:7" x14ac:dyDescent="0.25">
      <c r="F1309" t="s">
        <v>16499</v>
      </c>
      <c r="G1309">
        <v>30</v>
      </c>
    </row>
    <row r="1310" spans="6:7" x14ac:dyDescent="0.25">
      <c r="F1310" t="s">
        <v>16500</v>
      </c>
      <c r="G1310">
        <v>890</v>
      </c>
    </row>
    <row r="1311" spans="6:7" x14ac:dyDescent="0.25">
      <c r="F1311" t="s">
        <v>16501</v>
      </c>
      <c r="G1311">
        <v>1980</v>
      </c>
    </row>
    <row r="1312" spans="6:7" x14ac:dyDescent="0.25">
      <c r="F1312" t="s">
        <v>16503</v>
      </c>
      <c r="G1312">
        <v>1</v>
      </c>
    </row>
    <row r="1313" spans="6:7" x14ac:dyDescent="0.25">
      <c r="F1313" t="s">
        <v>16504</v>
      </c>
      <c r="G1313">
        <v>825</v>
      </c>
    </row>
    <row r="1314" spans="6:7" x14ac:dyDescent="0.25">
      <c r="F1314" t="s">
        <v>16505</v>
      </c>
      <c r="G1314">
        <v>643</v>
      </c>
    </row>
    <row r="1315" spans="6:7" x14ac:dyDescent="0.25">
      <c r="F1315" t="s">
        <v>16506</v>
      </c>
      <c r="G1315">
        <v>180</v>
      </c>
    </row>
    <row r="1316" spans="6:7" x14ac:dyDescent="0.25">
      <c r="F1316" t="s">
        <v>16507</v>
      </c>
      <c r="G1316">
        <v>410</v>
      </c>
    </row>
    <row r="1317" spans="6:7" x14ac:dyDescent="0.25">
      <c r="F1317" t="s">
        <v>16508</v>
      </c>
      <c r="G1317">
        <v>434</v>
      </c>
    </row>
    <row r="1318" spans="6:7" x14ac:dyDescent="0.25">
      <c r="F1318" t="s">
        <v>16511</v>
      </c>
      <c r="G1318">
        <v>2325</v>
      </c>
    </row>
    <row r="1319" spans="6:7" x14ac:dyDescent="0.25">
      <c r="F1319" t="s">
        <v>16512</v>
      </c>
      <c r="G1319">
        <v>3000</v>
      </c>
    </row>
    <row r="1320" spans="6:7" x14ac:dyDescent="0.25">
      <c r="F1320" t="s">
        <v>16513</v>
      </c>
      <c r="G1320">
        <v>105</v>
      </c>
    </row>
    <row r="1321" spans="6:7" x14ac:dyDescent="0.25">
      <c r="F1321" t="s">
        <v>16517</v>
      </c>
      <c r="G1321">
        <v>4</v>
      </c>
    </row>
    <row r="1322" spans="6:7" x14ac:dyDescent="0.25">
      <c r="F1322" t="s">
        <v>16519</v>
      </c>
      <c r="G1322">
        <v>11</v>
      </c>
    </row>
    <row r="1323" spans="6:7" x14ac:dyDescent="0.25">
      <c r="F1323" t="s">
        <v>16520</v>
      </c>
      <c r="G1323">
        <v>800</v>
      </c>
    </row>
    <row r="1324" spans="6:7" x14ac:dyDescent="0.25">
      <c r="F1324" t="s">
        <v>16521</v>
      </c>
      <c r="G1324">
        <v>539</v>
      </c>
    </row>
    <row r="1325" spans="6:7" x14ac:dyDescent="0.25">
      <c r="F1325" t="s">
        <v>16522</v>
      </c>
      <c r="G1325">
        <v>1000</v>
      </c>
    </row>
    <row r="1326" spans="6:7" x14ac:dyDescent="0.25">
      <c r="F1326" t="s">
        <v>16523</v>
      </c>
      <c r="G1326">
        <v>4</v>
      </c>
    </row>
    <row r="1327" spans="6:7" x14ac:dyDescent="0.25">
      <c r="F1327" t="s">
        <v>16524</v>
      </c>
      <c r="G1327">
        <v>180</v>
      </c>
    </row>
    <row r="1328" spans="6:7" x14ac:dyDescent="0.25">
      <c r="F1328" t="s">
        <v>16525</v>
      </c>
      <c r="G1328">
        <v>500</v>
      </c>
    </row>
    <row r="1329" spans="6:7" x14ac:dyDescent="0.25">
      <c r="F1329" t="s">
        <v>16528</v>
      </c>
      <c r="G1329">
        <v>820</v>
      </c>
    </row>
    <row r="1330" spans="6:7" x14ac:dyDescent="0.25">
      <c r="F1330" t="s">
        <v>16529</v>
      </c>
      <c r="G1330">
        <v>270</v>
      </c>
    </row>
    <row r="1331" spans="6:7" x14ac:dyDescent="0.25">
      <c r="F1331" t="s">
        <v>16530</v>
      </c>
      <c r="G1331">
        <v>5</v>
      </c>
    </row>
    <row r="1332" spans="6:7" x14ac:dyDescent="0.25">
      <c r="F1332" t="s">
        <v>16531</v>
      </c>
      <c r="G1332">
        <v>10</v>
      </c>
    </row>
    <row r="1333" spans="6:7" x14ac:dyDescent="0.25">
      <c r="F1333" t="s">
        <v>16532</v>
      </c>
      <c r="G1333">
        <v>15</v>
      </c>
    </row>
    <row r="1334" spans="6:7" x14ac:dyDescent="0.25">
      <c r="F1334" t="s">
        <v>16536</v>
      </c>
      <c r="G1334">
        <v>34930</v>
      </c>
    </row>
    <row r="1335" spans="6:7" x14ac:dyDescent="0.25">
      <c r="F1335" t="s">
        <v>16537</v>
      </c>
      <c r="G1335">
        <v>2656</v>
      </c>
    </row>
    <row r="1336" spans="6:7" x14ac:dyDescent="0.25">
      <c r="F1336" t="s">
        <v>16538</v>
      </c>
      <c r="G1336">
        <v>63995</v>
      </c>
    </row>
    <row r="1337" spans="6:7" x14ac:dyDescent="0.25">
      <c r="F1337" t="s">
        <v>16539</v>
      </c>
      <c r="G1337">
        <v>660</v>
      </c>
    </row>
    <row r="1338" spans="6:7" x14ac:dyDescent="0.25">
      <c r="F1338" t="s">
        <v>16542</v>
      </c>
      <c r="G1338">
        <v>45</v>
      </c>
    </row>
    <row r="1339" spans="6:7" x14ac:dyDescent="0.25">
      <c r="F1339" t="s">
        <v>16548</v>
      </c>
      <c r="G1339">
        <v>77244</v>
      </c>
    </row>
    <row r="1340" spans="6:7" x14ac:dyDescent="0.25">
      <c r="F1340" t="s">
        <v>16552</v>
      </c>
      <c r="G1340">
        <v>162</v>
      </c>
    </row>
    <row r="1341" spans="6:7" x14ac:dyDescent="0.25">
      <c r="F1341" t="s">
        <v>16555</v>
      </c>
      <c r="G1341">
        <v>85</v>
      </c>
    </row>
    <row r="1342" spans="6:7" x14ac:dyDescent="0.25">
      <c r="F1342" t="s">
        <v>16559</v>
      </c>
      <c r="G1342">
        <v>169</v>
      </c>
    </row>
    <row r="1343" spans="6:7" x14ac:dyDescent="0.25">
      <c r="F1343" t="s">
        <v>16560</v>
      </c>
      <c r="G1343">
        <v>389</v>
      </c>
    </row>
    <row r="1344" spans="6:7" x14ac:dyDescent="0.25">
      <c r="F1344" t="s">
        <v>16562</v>
      </c>
      <c r="G1344">
        <v>15</v>
      </c>
    </row>
    <row r="1345" spans="6:7" x14ac:dyDescent="0.25">
      <c r="F1345" t="s">
        <v>16563</v>
      </c>
      <c r="G1345">
        <v>853</v>
      </c>
    </row>
    <row r="1346" spans="6:7" x14ac:dyDescent="0.25">
      <c r="F1346" t="s">
        <v>16564</v>
      </c>
      <c r="G1346">
        <v>75</v>
      </c>
    </row>
    <row r="1347" spans="6:7" x14ac:dyDescent="0.25">
      <c r="F1347" t="s">
        <v>16565</v>
      </c>
      <c r="G1347">
        <v>1200</v>
      </c>
    </row>
    <row r="1348" spans="6:7" x14ac:dyDescent="0.25">
      <c r="F1348" t="s">
        <v>16566</v>
      </c>
      <c r="G1348">
        <v>3767</v>
      </c>
    </row>
    <row r="1349" spans="6:7" x14ac:dyDescent="0.25">
      <c r="F1349" t="s">
        <v>16567</v>
      </c>
      <c r="G1349">
        <v>2745</v>
      </c>
    </row>
    <row r="1350" spans="6:7" x14ac:dyDescent="0.25">
      <c r="F1350" t="s">
        <v>16570</v>
      </c>
      <c r="G1350">
        <v>25</v>
      </c>
    </row>
    <row r="1351" spans="6:7" x14ac:dyDescent="0.25">
      <c r="F1351" t="s">
        <v>16572</v>
      </c>
      <c r="G1351">
        <v>163</v>
      </c>
    </row>
    <row r="1352" spans="6:7" x14ac:dyDescent="0.25">
      <c r="F1352" t="s">
        <v>16573</v>
      </c>
      <c r="G1352">
        <v>1780</v>
      </c>
    </row>
    <row r="1353" spans="6:7" x14ac:dyDescent="0.25">
      <c r="F1353" t="s">
        <v>16582</v>
      </c>
      <c r="G1353">
        <v>2000</v>
      </c>
    </row>
    <row r="1354" spans="6:7" x14ac:dyDescent="0.25">
      <c r="F1354" t="s">
        <v>16583</v>
      </c>
      <c r="G1354">
        <v>2600</v>
      </c>
    </row>
    <row r="1355" spans="6:7" x14ac:dyDescent="0.25">
      <c r="F1355" t="s">
        <v>16585</v>
      </c>
      <c r="G1355">
        <v>2658</v>
      </c>
    </row>
    <row r="1356" spans="6:7" x14ac:dyDescent="0.25">
      <c r="F1356" t="s">
        <v>16586</v>
      </c>
      <c r="G1356">
        <v>2780</v>
      </c>
    </row>
    <row r="1357" spans="6:7" x14ac:dyDescent="0.25">
      <c r="F1357" t="s">
        <v>16587</v>
      </c>
      <c r="G1357">
        <v>85</v>
      </c>
    </row>
    <row r="1358" spans="6:7" x14ac:dyDescent="0.25">
      <c r="F1358" t="s">
        <v>16588</v>
      </c>
      <c r="G1358">
        <v>25</v>
      </c>
    </row>
    <row r="1359" spans="6:7" x14ac:dyDescent="0.25">
      <c r="F1359" t="s">
        <v>16589</v>
      </c>
      <c r="G1359">
        <v>850</v>
      </c>
    </row>
    <row r="1360" spans="6:7" x14ac:dyDescent="0.25">
      <c r="F1360" t="s">
        <v>16590</v>
      </c>
      <c r="G1360">
        <v>25</v>
      </c>
    </row>
    <row r="1361" spans="6:7" x14ac:dyDescent="0.25">
      <c r="F1361" t="s">
        <v>16591</v>
      </c>
      <c r="G1361">
        <v>780</v>
      </c>
    </row>
    <row r="1362" spans="6:7" x14ac:dyDescent="0.25">
      <c r="F1362" t="s">
        <v>16595</v>
      </c>
      <c r="G1362">
        <v>17920</v>
      </c>
    </row>
    <row r="1363" spans="6:7" x14ac:dyDescent="0.25">
      <c r="F1363" t="s">
        <v>16598</v>
      </c>
      <c r="G1363">
        <v>6774</v>
      </c>
    </row>
    <row r="1364" spans="6:7" x14ac:dyDescent="0.25">
      <c r="F1364" t="s">
        <v>16599</v>
      </c>
      <c r="G1364">
        <v>18</v>
      </c>
    </row>
    <row r="1365" spans="6:7" x14ac:dyDescent="0.25">
      <c r="F1365" t="s">
        <v>16600</v>
      </c>
      <c r="G1365">
        <v>4</v>
      </c>
    </row>
    <row r="1366" spans="6:7" x14ac:dyDescent="0.25">
      <c r="F1366" t="s">
        <v>16603</v>
      </c>
      <c r="G1366">
        <v>844</v>
      </c>
    </row>
    <row r="1367" spans="6:7" x14ac:dyDescent="0.25">
      <c r="F1367" t="s">
        <v>16605</v>
      </c>
      <c r="G1367">
        <v>2</v>
      </c>
    </row>
    <row r="1368" spans="6:7" x14ac:dyDescent="0.25">
      <c r="F1368" t="s">
        <v>16608</v>
      </c>
      <c r="G1368">
        <v>1720</v>
      </c>
    </row>
    <row r="1369" spans="6:7" x14ac:dyDescent="0.25">
      <c r="F1369" t="s">
        <v>16609</v>
      </c>
      <c r="G1369">
        <v>23</v>
      </c>
    </row>
    <row r="1370" spans="6:7" x14ac:dyDescent="0.25">
      <c r="F1370" t="s">
        <v>16611</v>
      </c>
      <c r="G1370">
        <v>200</v>
      </c>
    </row>
    <row r="1371" spans="6:7" x14ac:dyDescent="0.25">
      <c r="F1371" t="s">
        <v>16612</v>
      </c>
      <c r="G1371">
        <v>800</v>
      </c>
    </row>
    <row r="1372" spans="6:7" x14ac:dyDescent="0.25">
      <c r="F1372" t="s">
        <v>16613</v>
      </c>
      <c r="G1372">
        <v>560</v>
      </c>
    </row>
    <row r="1373" spans="6:7" x14ac:dyDescent="0.25">
      <c r="F1373" t="s">
        <v>16614</v>
      </c>
      <c r="G1373">
        <v>1760</v>
      </c>
    </row>
    <row r="1374" spans="6:7" x14ac:dyDescent="0.25">
      <c r="F1374" t="s">
        <v>16616</v>
      </c>
      <c r="G1374">
        <v>36</v>
      </c>
    </row>
    <row r="1375" spans="6:7" x14ac:dyDescent="0.25">
      <c r="F1375" t="s">
        <v>16621</v>
      </c>
      <c r="G1375">
        <v>1340</v>
      </c>
    </row>
    <row r="1376" spans="6:7" x14ac:dyDescent="0.25">
      <c r="F1376" t="s">
        <v>16622</v>
      </c>
      <c r="G1376">
        <v>180</v>
      </c>
    </row>
    <row r="1377" spans="6:7" x14ac:dyDescent="0.25">
      <c r="F1377" t="s">
        <v>16623</v>
      </c>
      <c r="G1377">
        <v>400</v>
      </c>
    </row>
    <row r="1378" spans="6:7" x14ac:dyDescent="0.25">
      <c r="F1378" t="s">
        <v>16624</v>
      </c>
      <c r="G1378">
        <v>6105</v>
      </c>
    </row>
    <row r="1379" spans="6:7" x14ac:dyDescent="0.25">
      <c r="F1379" t="s">
        <v>16626</v>
      </c>
      <c r="G1379">
        <v>12</v>
      </c>
    </row>
    <row r="1380" spans="6:7" x14ac:dyDescent="0.25">
      <c r="F1380" t="s">
        <v>16627</v>
      </c>
      <c r="G1380">
        <v>600</v>
      </c>
    </row>
    <row r="1381" spans="6:7" x14ac:dyDescent="0.25">
      <c r="F1381" t="s">
        <v>16628</v>
      </c>
      <c r="G1381">
        <v>1050</v>
      </c>
    </row>
    <row r="1382" spans="6:7" x14ac:dyDescent="0.25">
      <c r="F1382" t="s">
        <v>16631</v>
      </c>
      <c r="G1382">
        <v>236</v>
      </c>
    </row>
    <row r="1383" spans="6:7" x14ac:dyDescent="0.25">
      <c r="F1383" t="s">
        <v>16633</v>
      </c>
      <c r="G1383">
        <v>70</v>
      </c>
    </row>
    <row r="1384" spans="6:7" x14ac:dyDescent="0.25">
      <c r="F1384" t="s">
        <v>16634</v>
      </c>
      <c r="G1384">
        <v>21</v>
      </c>
    </row>
    <row r="1385" spans="6:7" x14ac:dyDescent="0.25">
      <c r="F1385" t="s">
        <v>16639</v>
      </c>
      <c r="G1385">
        <v>180</v>
      </c>
    </row>
    <row r="1386" spans="6:7" x14ac:dyDescent="0.25">
      <c r="F1386" t="s">
        <v>16643</v>
      </c>
      <c r="G1386">
        <v>88</v>
      </c>
    </row>
    <row r="1387" spans="6:7" x14ac:dyDescent="0.25">
      <c r="F1387" t="s">
        <v>16645</v>
      </c>
      <c r="G1387">
        <v>39</v>
      </c>
    </row>
    <row r="1388" spans="6:7" x14ac:dyDescent="0.25">
      <c r="F1388" t="s">
        <v>16646</v>
      </c>
      <c r="G1388">
        <v>100</v>
      </c>
    </row>
    <row r="1389" spans="6:7" x14ac:dyDescent="0.25">
      <c r="F1389" t="s">
        <v>16647</v>
      </c>
      <c r="G1389">
        <v>155</v>
      </c>
    </row>
    <row r="1390" spans="6:7" x14ac:dyDescent="0.25">
      <c r="F1390" t="s">
        <v>16648</v>
      </c>
      <c r="G1390">
        <v>60</v>
      </c>
    </row>
    <row r="1391" spans="6:7" x14ac:dyDescent="0.25">
      <c r="F1391" t="s">
        <v>16650</v>
      </c>
      <c r="G1391">
        <v>1000</v>
      </c>
    </row>
    <row r="1392" spans="6:7" x14ac:dyDescent="0.25">
      <c r="F1392" t="s">
        <v>16651</v>
      </c>
      <c r="G1392">
        <v>134</v>
      </c>
    </row>
    <row r="1393" spans="6:7" x14ac:dyDescent="0.25">
      <c r="F1393" t="s">
        <v>16652</v>
      </c>
      <c r="G1393">
        <v>9</v>
      </c>
    </row>
    <row r="1394" spans="6:7" x14ac:dyDescent="0.25">
      <c r="F1394" t="s">
        <v>16653</v>
      </c>
      <c r="G1394">
        <v>400</v>
      </c>
    </row>
    <row r="1395" spans="6:7" x14ac:dyDescent="0.25">
      <c r="F1395" t="s">
        <v>16655</v>
      </c>
      <c r="G1395">
        <v>480</v>
      </c>
    </row>
    <row r="1396" spans="6:7" x14ac:dyDescent="0.25">
      <c r="F1396" t="s">
        <v>16656</v>
      </c>
      <c r="G1396">
        <v>8</v>
      </c>
    </row>
    <row r="1397" spans="6:7" x14ac:dyDescent="0.25">
      <c r="F1397" t="s">
        <v>16657</v>
      </c>
      <c r="G1397">
        <v>1000</v>
      </c>
    </row>
    <row r="1398" spans="6:7" x14ac:dyDescent="0.25">
      <c r="F1398" t="s">
        <v>16658</v>
      </c>
      <c r="G1398">
        <v>3400</v>
      </c>
    </row>
    <row r="1399" spans="6:7" x14ac:dyDescent="0.25">
      <c r="F1399" t="s">
        <v>16660</v>
      </c>
      <c r="G1399">
        <v>960</v>
      </c>
    </row>
    <row r="1400" spans="6:7" x14ac:dyDescent="0.25">
      <c r="F1400" t="s">
        <v>16662</v>
      </c>
      <c r="G1400">
        <v>510</v>
      </c>
    </row>
    <row r="1401" spans="6:7" x14ac:dyDescent="0.25">
      <c r="F1401" t="s">
        <v>16665</v>
      </c>
      <c r="G1401">
        <v>1880</v>
      </c>
    </row>
    <row r="1402" spans="6:7" x14ac:dyDescent="0.25">
      <c r="F1402" t="s">
        <v>16669</v>
      </c>
      <c r="G1402">
        <v>1168</v>
      </c>
    </row>
    <row r="1403" spans="6:7" x14ac:dyDescent="0.25">
      <c r="F1403" t="s">
        <v>16670</v>
      </c>
      <c r="G1403">
        <v>1679</v>
      </c>
    </row>
    <row r="1404" spans="6:7" x14ac:dyDescent="0.25">
      <c r="F1404" t="s">
        <v>16671</v>
      </c>
      <c r="G1404">
        <v>125</v>
      </c>
    </row>
    <row r="1405" spans="6:7" x14ac:dyDescent="0.25">
      <c r="F1405" t="s">
        <v>16672</v>
      </c>
      <c r="G1405">
        <v>1000</v>
      </c>
    </row>
    <row r="1406" spans="6:7" x14ac:dyDescent="0.25">
      <c r="F1406" t="s">
        <v>16673</v>
      </c>
      <c r="G1406">
        <v>5209</v>
      </c>
    </row>
    <row r="1407" spans="6:7" x14ac:dyDescent="0.25">
      <c r="F1407" t="s">
        <v>16682</v>
      </c>
      <c r="G1407">
        <v>976</v>
      </c>
    </row>
    <row r="1408" spans="6:7" x14ac:dyDescent="0.25">
      <c r="F1408" t="s">
        <v>16690</v>
      </c>
      <c r="G1408">
        <v>2640</v>
      </c>
    </row>
    <row r="1409" spans="6:7" x14ac:dyDescent="0.25">
      <c r="F1409" t="s">
        <v>16691</v>
      </c>
      <c r="G1409">
        <v>6800</v>
      </c>
    </row>
    <row r="1410" spans="6:7" x14ac:dyDescent="0.25">
      <c r="F1410" t="s">
        <v>16692</v>
      </c>
      <c r="G1410">
        <v>3520</v>
      </c>
    </row>
    <row r="1411" spans="6:7" x14ac:dyDescent="0.25">
      <c r="F1411" t="s">
        <v>16694</v>
      </c>
      <c r="G1411">
        <v>2400</v>
      </c>
    </row>
    <row r="1412" spans="6:7" x14ac:dyDescent="0.25">
      <c r="F1412" t="s">
        <v>16699</v>
      </c>
      <c r="G1412">
        <v>1041</v>
      </c>
    </row>
    <row r="1413" spans="6:7" x14ac:dyDescent="0.25">
      <c r="F1413" t="s">
        <v>16700</v>
      </c>
      <c r="G1413">
        <v>22</v>
      </c>
    </row>
    <row r="1414" spans="6:7" x14ac:dyDescent="0.25">
      <c r="F1414" t="s">
        <v>16704</v>
      </c>
      <c r="G1414">
        <v>19</v>
      </c>
    </row>
    <row r="1415" spans="6:7" x14ac:dyDescent="0.25">
      <c r="F1415" t="s">
        <v>16707</v>
      </c>
      <c r="G1415">
        <v>10</v>
      </c>
    </row>
    <row r="1416" spans="6:7" x14ac:dyDescent="0.25">
      <c r="F1416" t="s">
        <v>16709</v>
      </c>
      <c r="G1416">
        <v>3</v>
      </c>
    </row>
    <row r="1417" spans="6:7" x14ac:dyDescent="0.25">
      <c r="F1417" t="s">
        <v>16710</v>
      </c>
      <c r="G1417">
        <v>2305</v>
      </c>
    </row>
    <row r="1418" spans="6:7" x14ac:dyDescent="0.25">
      <c r="F1418" t="s">
        <v>16712</v>
      </c>
      <c r="G1418">
        <v>541</v>
      </c>
    </row>
    <row r="1419" spans="6:7" x14ac:dyDescent="0.25">
      <c r="F1419" t="s">
        <v>16713</v>
      </c>
      <c r="G1419">
        <v>1249</v>
      </c>
    </row>
    <row r="1420" spans="6:7" x14ac:dyDescent="0.25">
      <c r="F1420" t="s">
        <v>16717</v>
      </c>
      <c r="G1420">
        <v>1</v>
      </c>
    </row>
    <row r="1421" spans="6:7" x14ac:dyDescent="0.25">
      <c r="F1421" t="s">
        <v>16722</v>
      </c>
      <c r="G1421">
        <v>47</v>
      </c>
    </row>
    <row r="1422" spans="6:7" x14ac:dyDescent="0.25">
      <c r="F1422" t="s">
        <v>16723</v>
      </c>
      <c r="G1422">
        <v>100</v>
      </c>
    </row>
    <row r="1423" spans="6:7" x14ac:dyDescent="0.25">
      <c r="F1423" t="s">
        <v>16730</v>
      </c>
      <c r="G1423">
        <v>260</v>
      </c>
    </row>
    <row r="1424" spans="6:7" x14ac:dyDescent="0.25">
      <c r="F1424" t="s">
        <v>16734</v>
      </c>
      <c r="G1424">
        <v>139217</v>
      </c>
    </row>
    <row r="1425" spans="6:7" x14ac:dyDescent="0.25">
      <c r="F1425" t="s">
        <v>16735</v>
      </c>
      <c r="G1425">
        <v>20016</v>
      </c>
    </row>
    <row r="1426" spans="6:7" x14ac:dyDescent="0.25">
      <c r="F1426" t="s">
        <v>16740</v>
      </c>
      <c r="G1426">
        <v>104548</v>
      </c>
    </row>
    <row r="1427" spans="6:7" x14ac:dyDescent="0.25">
      <c r="F1427" t="s">
        <v>16741</v>
      </c>
      <c r="G1427">
        <v>70640</v>
      </c>
    </row>
    <row r="1428" spans="6:7" x14ac:dyDescent="0.25">
      <c r="F1428" t="s">
        <v>16746</v>
      </c>
      <c r="G1428">
        <v>4888</v>
      </c>
    </row>
    <row r="1429" spans="6:7" x14ac:dyDescent="0.25">
      <c r="F1429" t="s">
        <v>16747</v>
      </c>
      <c r="G1429">
        <v>46224</v>
      </c>
    </row>
    <row r="1430" spans="6:7" x14ac:dyDescent="0.25">
      <c r="F1430" t="s">
        <v>16748</v>
      </c>
      <c r="G1430">
        <v>9600</v>
      </c>
    </row>
    <row r="1431" spans="6:7" x14ac:dyDescent="0.25">
      <c r="F1431" t="s">
        <v>16751</v>
      </c>
      <c r="G1431">
        <v>1250</v>
      </c>
    </row>
    <row r="1432" spans="6:7" x14ac:dyDescent="0.25">
      <c r="F1432" t="s">
        <v>16752</v>
      </c>
      <c r="G1432">
        <v>500</v>
      </c>
    </row>
    <row r="1433" spans="6:7" x14ac:dyDescent="0.25">
      <c r="F1433" t="s">
        <v>16757</v>
      </c>
      <c r="G1433">
        <v>1800</v>
      </c>
    </row>
    <row r="1434" spans="6:7" x14ac:dyDescent="0.25">
      <c r="F1434" t="s">
        <v>16763</v>
      </c>
      <c r="G1434">
        <v>10</v>
      </c>
    </row>
    <row r="1435" spans="6:7" x14ac:dyDescent="0.25">
      <c r="F1435" t="s">
        <v>16767</v>
      </c>
      <c r="G1435">
        <v>40</v>
      </c>
    </row>
    <row r="1436" spans="6:7" x14ac:dyDescent="0.25">
      <c r="F1436" t="s">
        <v>16777</v>
      </c>
      <c r="G1436">
        <v>475</v>
      </c>
    </row>
    <row r="1437" spans="6:7" x14ac:dyDescent="0.25">
      <c r="F1437" t="s">
        <v>16782</v>
      </c>
      <c r="G1437">
        <v>467</v>
      </c>
    </row>
    <row r="1438" spans="6:7" x14ac:dyDescent="0.25">
      <c r="F1438" t="s">
        <v>16790</v>
      </c>
      <c r="G1438">
        <v>50222</v>
      </c>
    </row>
    <row r="1439" spans="6:7" x14ac:dyDescent="0.25">
      <c r="F1439" t="s">
        <v>16791</v>
      </c>
      <c r="G1439">
        <v>72000</v>
      </c>
    </row>
    <row r="1440" spans="6:7" x14ac:dyDescent="0.25">
      <c r="F1440" t="s">
        <v>16795</v>
      </c>
      <c r="G1440">
        <v>2160</v>
      </c>
    </row>
    <row r="1441" spans="6:7" x14ac:dyDescent="0.25">
      <c r="F1441" t="s">
        <v>16796</v>
      </c>
      <c r="G1441">
        <v>800</v>
      </c>
    </row>
    <row r="1442" spans="6:7" x14ac:dyDescent="0.25">
      <c r="F1442" t="s">
        <v>16797</v>
      </c>
      <c r="G1442">
        <v>600</v>
      </c>
    </row>
    <row r="1443" spans="6:7" x14ac:dyDescent="0.25">
      <c r="F1443" t="s">
        <v>16801</v>
      </c>
      <c r="G1443">
        <v>8</v>
      </c>
    </row>
    <row r="1444" spans="6:7" x14ac:dyDescent="0.25">
      <c r="F1444" t="s">
        <v>16802</v>
      </c>
      <c r="G1444">
        <v>42300</v>
      </c>
    </row>
    <row r="1445" spans="6:7" x14ac:dyDescent="0.25">
      <c r="F1445" t="s">
        <v>16803</v>
      </c>
      <c r="G1445">
        <v>700</v>
      </c>
    </row>
    <row r="1446" spans="6:7" x14ac:dyDescent="0.25">
      <c r="F1446" t="s">
        <v>16814</v>
      </c>
      <c r="G1446">
        <v>403</v>
      </c>
    </row>
    <row r="1447" spans="6:7" x14ac:dyDescent="0.25">
      <c r="F1447" t="s">
        <v>16817</v>
      </c>
      <c r="G1447">
        <v>315</v>
      </c>
    </row>
    <row r="1448" spans="6:7" x14ac:dyDescent="0.25">
      <c r="F1448" t="s">
        <v>16821</v>
      </c>
      <c r="G1448">
        <v>14000</v>
      </c>
    </row>
    <row r="1449" spans="6:7" x14ac:dyDescent="0.25">
      <c r="F1449" t="s">
        <v>16826</v>
      </c>
      <c r="G1449">
        <v>2146</v>
      </c>
    </row>
    <row r="1450" spans="6:7" x14ac:dyDescent="0.25">
      <c r="F1450" t="s">
        <v>16828</v>
      </c>
      <c r="G1450">
        <v>265</v>
      </c>
    </row>
    <row r="1451" spans="6:7" x14ac:dyDescent="0.25">
      <c r="F1451" t="s">
        <v>16834</v>
      </c>
      <c r="G1451">
        <v>35</v>
      </c>
    </row>
    <row r="1452" spans="6:7" x14ac:dyDescent="0.25">
      <c r="F1452" t="s">
        <v>16837</v>
      </c>
      <c r="G1452">
        <v>80</v>
      </c>
    </row>
    <row r="1453" spans="6:7" x14ac:dyDescent="0.25">
      <c r="F1453" t="s">
        <v>16838</v>
      </c>
      <c r="G1453">
        <v>400</v>
      </c>
    </row>
    <row r="1454" spans="6:7" x14ac:dyDescent="0.25">
      <c r="F1454" t="s">
        <v>16841</v>
      </c>
      <c r="G1454">
        <v>15160</v>
      </c>
    </row>
    <row r="1455" spans="6:7" x14ac:dyDescent="0.25">
      <c r="F1455" t="s">
        <v>16842</v>
      </c>
      <c r="G1455">
        <v>36</v>
      </c>
    </row>
    <row r="1456" spans="6:7" x14ac:dyDescent="0.25">
      <c r="F1456" t="s">
        <v>16843</v>
      </c>
      <c r="G1456">
        <v>3126</v>
      </c>
    </row>
    <row r="1457" spans="6:7" x14ac:dyDescent="0.25">
      <c r="F1457" t="s">
        <v>16844</v>
      </c>
      <c r="G1457">
        <v>507</v>
      </c>
    </row>
    <row r="1458" spans="6:7" x14ac:dyDescent="0.25">
      <c r="F1458" t="s">
        <v>16845</v>
      </c>
      <c r="G1458">
        <v>129</v>
      </c>
    </row>
    <row r="1459" spans="6:7" x14ac:dyDescent="0.25">
      <c r="F1459" t="s">
        <v>16846</v>
      </c>
      <c r="G1459">
        <v>3440</v>
      </c>
    </row>
    <row r="1460" spans="6:7" x14ac:dyDescent="0.25">
      <c r="F1460" t="s">
        <v>16847</v>
      </c>
      <c r="G1460">
        <v>5</v>
      </c>
    </row>
    <row r="1461" spans="6:7" x14ac:dyDescent="0.25">
      <c r="F1461" t="s">
        <v>16848</v>
      </c>
      <c r="G1461">
        <v>1360</v>
      </c>
    </row>
    <row r="1462" spans="6:7" x14ac:dyDescent="0.25">
      <c r="F1462" t="s">
        <v>16849</v>
      </c>
      <c r="G1462">
        <v>7</v>
      </c>
    </row>
    <row r="1463" spans="6:7" x14ac:dyDescent="0.25">
      <c r="F1463" t="s">
        <v>16850</v>
      </c>
      <c r="G1463">
        <v>2500</v>
      </c>
    </row>
    <row r="1464" spans="6:7" x14ac:dyDescent="0.25">
      <c r="F1464" t="s">
        <v>16851</v>
      </c>
      <c r="G1464">
        <v>3000</v>
      </c>
    </row>
    <row r="1465" spans="6:7" x14ac:dyDescent="0.25">
      <c r="F1465" t="s">
        <v>16852</v>
      </c>
      <c r="G1465">
        <v>2</v>
      </c>
    </row>
    <row r="1466" spans="6:7" x14ac:dyDescent="0.25">
      <c r="F1466" t="s">
        <v>16853</v>
      </c>
      <c r="G1466">
        <v>2180</v>
      </c>
    </row>
    <row r="1467" spans="6:7" x14ac:dyDescent="0.25">
      <c r="F1467" t="s">
        <v>16854</v>
      </c>
      <c r="G1467">
        <v>433</v>
      </c>
    </row>
    <row r="1468" spans="6:7" x14ac:dyDescent="0.25">
      <c r="F1468" t="s">
        <v>16856</v>
      </c>
      <c r="G1468">
        <v>696</v>
      </c>
    </row>
    <row r="1469" spans="6:7" x14ac:dyDescent="0.25">
      <c r="F1469" t="s">
        <v>16857</v>
      </c>
      <c r="G1469">
        <v>1791</v>
      </c>
    </row>
    <row r="1470" spans="6:7" x14ac:dyDescent="0.25">
      <c r="F1470" t="s">
        <v>16861</v>
      </c>
      <c r="G1470">
        <v>31</v>
      </c>
    </row>
    <row r="1471" spans="6:7" x14ac:dyDescent="0.25">
      <c r="F1471" t="s">
        <v>16863</v>
      </c>
      <c r="G1471">
        <v>22880</v>
      </c>
    </row>
    <row r="1472" spans="6:7" x14ac:dyDescent="0.25">
      <c r="F1472" t="s">
        <v>16864</v>
      </c>
      <c r="G1472">
        <v>8000</v>
      </c>
    </row>
    <row r="1473" spans="6:7" x14ac:dyDescent="0.25">
      <c r="F1473" t="s">
        <v>16870</v>
      </c>
      <c r="G1473">
        <v>9</v>
      </c>
    </row>
    <row r="1474" spans="6:7" x14ac:dyDescent="0.25">
      <c r="F1474" t="s">
        <v>16872</v>
      </c>
      <c r="G1474">
        <v>33550</v>
      </c>
    </row>
    <row r="1475" spans="6:7" x14ac:dyDescent="0.25">
      <c r="F1475" t="s">
        <v>16873</v>
      </c>
      <c r="G1475">
        <v>1336</v>
      </c>
    </row>
    <row r="1476" spans="6:7" x14ac:dyDescent="0.25">
      <c r="F1476" t="s">
        <v>16874</v>
      </c>
      <c r="G1476">
        <v>14</v>
      </c>
    </row>
    <row r="1477" spans="6:7" x14ac:dyDescent="0.25">
      <c r="F1477" t="s">
        <v>16875</v>
      </c>
      <c r="G1477">
        <v>40</v>
      </c>
    </row>
    <row r="1478" spans="6:7" x14ac:dyDescent="0.25">
      <c r="F1478" t="s">
        <v>16876</v>
      </c>
      <c r="G1478">
        <v>15</v>
      </c>
    </row>
    <row r="1479" spans="6:7" x14ac:dyDescent="0.25">
      <c r="F1479" t="s">
        <v>16877</v>
      </c>
      <c r="G1479">
        <v>15</v>
      </c>
    </row>
    <row r="1480" spans="6:7" x14ac:dyDescent="0.25">
      <c r="F1480" t="s">
        <v>16879</v>
      </c>
      <c r="G1480">
        <v>900</v>
      </c>
    </row>
    <row r="1481" spans="6:7" x14ac:dyDescent="0.25">
      <c r="F1481" t="s">
        <v>16880</v>
      </c>
      <c r="G1481">
        <v>7200</v>
      </c>
    </row>
    <row r="1482" spans="6:7" x14ac:dyDescent="0.25">
      <c r="F1482" t="s">
        <v>16881</v>
      </c>
      <c r="G1482">
        <v>14000</v>
      </c>
    </row>
    <row r="1483" spans="6:7" x14ac:dyDescent="0.25">
      <c r="F1483" t="s">
        <v>16882</v>
      </c>
      <c r="G1483">
        <v>14</v>
      </c>
    </row>
    <row r="1484" spans="6:7" x14ac:dyDescent="0.25">
      <c r="F1484" t="s">
        <v>16886</v>
      </c>
      <c r="G1484">
        <v>3912</v>
      </c>
    </row>
    <row r="1485" spans="6:7" x14ac:dyDescent="0.25">
      <c r="F1485" t="s">
        <v>16887</v>
      </c>
      <c r="G1485">
        <v>7824</v>
      </c>
    </row>
    <row r="1486" spans="6:7" x14ac:dyDescent="0.25">
      <c r="F1486" t="s">
        <v>16891</v>
      </c>
      <c r="G1486">
        <v>4649</v>
      </c>
    </row>
    <row r="1487" spans="6:7" x14ac:dyDescent="0.25">
      <c r="F1487" t="s">
        <v>16895</v>
      </c>
      <c r="G1487">
        <v>2040</v>
      </c>
    </row>
    <row r="1488" spans="6:7" x14ac:dyDescent="0.25">
      <c r="F1488" t="s">
        <v>16896</v>
      </c>
      <c r="G1488">
        <v>1720</v>
      </c>
    </row>
    <row r="1489" spans="6:7" x14ac:dyDescent="0.25">
      <c r="F1489" t="s">
        <v>16897</v>
      </c>
      <c r="G1489">
        <v>770</v>
      </c>
    </row>
    <row r="1490" spans="6:7" x14ac:dyDescent="0.25">
      <c r="F1490" t="s">
        <v>16898</v>
      </c>
      <c r="G1490">
        <v>1200</v>
      </c>
    </row>
    <row r="1491" spans="6:7" x14ac:dyDescent="0.25">
      <c r="F1491" t="s">
        <v>16900</v>
      </c>
      <c r="G1491">
        <v>22</v>
      </c>
    </row>
    <row r="1492" spans="6:7" x14ac:dyDescent="0.25">
      <c r="F1492" t="s">
        <v>16901</v>
      </c>
      <c r="G1492">
        <v>21</v>
      </c>
    </row>
    <row r="1493" spans="6:7" x14ac:dyDescent="0.25">
      <c r="F1493" t="s">
        <v>16902</v>
      </c>
      <c r="G1493">
        <v>2055</v>
      </c>
    </row>
    <row r="1494" spans="6:7" x14ac:dyDescent="0.25">
      <c r="F1494" t="s">
        <v>16904</v>
      </c>
      <c r="G1494">
        <v>2603</v>
      </c>
    </row>
    <row r="1495" spans="6:7" x14ac:dyDescent="0.25">
      <c r="F1495" t="s">
        <v>16905</v>
      </c>
      <c r="G1495">
        <v>8600</v>
      </c>
    </row>
    <row r="1496" spans="6:7" x14ac:dyDescent="0.25">
      <c r="F1496" t="s">
        <v>16906</v>
      </c>
      <c r="G1496">
        <v>2080</v>
      </c>
    </row>
    <row r="1497" spans="6:7" x14ac:dyDescent="0.25">
      <c r="F1497" t="s">
        <v>16907</v>
      </c>
      <c r="G1497">
        <v>945</v>
      </c>
    </row>
    <row r="1498" spans="6:7" x14ac:dyDescent="0.25">
      <c r="F1498" t="s">
        <v>16908</v>
      </c>
      <c r="G1498">
        <v>1040</v>
      </c>
    </row>
    <row r="1499" spans="6:7" x14ac:dyDescent="0.25">
      <c r="F1499" t="s">
        <v>16909</v>
      </c>
      <c r="G1499">
        <v>55</v>
      </c>
    </row>
    <row r="1500" spans="6:7" x14ac:dyDescent="0.25">
      <c r="F1500" t="s">
        <v>16914</v>
      </c>
      <c r="G1500">
        <v>25861</v>
      </c>
    </row>
    <row r="1501" spans="6:7" x14ac:dyDescent="0.25">
      <c r="F1501" t="s">
        <v>16915</v>
      </c>
      <c r="G1501">
        <v>840</v>
      </c>
    </row>
    <row r="1502" spans="6:7" x14ac:dyDescent="0.25">
      <c r="F1502" t="s">
        <v>16917</v>
      </c>
      <c r="G1502">
        <v>30</v>
      </c>
    </row>
    <row r="1503" spans="6:7" x14ac:dyDescent="0.25">
      <c r="F1503" t="s">
        <v>16920</v>
      </c>
      <c r="G1503">
        <v>6650</v>
      </c>
    </row>
    <row r="1504" spans="6:7" x14ac:dyDescent="0.25">
      <c r="F1504" t="s">
        <v>16921</v>
      </c>
      <c r="G1504">
        <v>3700</v>
      </c>
    </row>
    <row r="1505" spans="6:7" x14ac:dyDescent="0.25">
      <c r="F1505" t="s">
        <v>16923</v>
      </c>
      <c r="G1505">
        <v>1194</v>
      </c>
    </row>
    <row r="1506" spans="6:7" x14ac:dyDescent="0.25">
      <c r="F1506" t="s">
        <v>16926</v>
      </c>
      <c r="G1506">
        <v>15</v>
      </c>
    </row>
    <row r="1507" spans="6:7" x14ac:dyDescent="0.25">
      <c r="F1507" t="s">
        <v>16931</v>
      </c>
      <c r="G1507">
        <v>20</v>
      </c>
    </row>
    <row r="1508" spans="6:7" x14ac:dyDescent="0.25">
      <c r="F1508" t="s">
        <v>16932</v>
      </c>
      <c r="G1508">
        <v>22</v>
      </c>
    </row>
    <row r="1509" spans="6:7" x14ac:dyDescent="0.25">
      <c r="F1509" t="s">
        <v>16933</v>
      </c>
      <c r="G1509">
        <v>1080</v>
      </c>
    </row>
    <row r="1510" spans="6:7" x14ac:dyDescent="0.25">
      <c r="F1510" t="s">
        <v>16934</v>
      </c>
      <c r="G1510">
        <v>19</v>
      </c>
    </row>
    <row r="1511" spans="6:7" x14ac:dyDescent="0.25">
      <c r="F1511" t="s">
        <v>16943</v>
      </c>
      <c r="G1511">
        <v>70</v>
      </c>
    </row>
    <row r="1512" spans="6:7" x14ac:dyDescent="0.25">
      <c r="F1512" t="s">
        <v>16944</v>
      </c>
      <c r="G1512">
        <v>66</v>
      </c>
    </row>
    <row r="1513" spans="6:7" x14ac:dyDescent="0.25">
      <c r="F1513" t="s">
        <v>16945</v>
      </c>
      <c r="G1513">
        <v>1999</v>
      </c>
    </row>
    <row r="1514" spans="6:7" x14ac:dyDescent="0.25">
      <c r="F1514" t="s">
        <v>16946</v>
      </c>
      <c r="G1514">
        <v>1080</v>
      </c>
    </row>
    <row r="1515" spans="6:7" x14ac:dyDescent="0.25">
      <c r="F1515" t="s">
        <v>16947</v>
      </c>
      <c r="G1515">
        <v>2951</v>
      </c>
    </row>
    <row r="1516" spans="6:7" x14ac:dyDescent="0.25">
      <c r="F1516" t="s">
        <v>16948</v>
      </c>
      <c r="G1516">
        <v>622</v>
      </c>
    </row>
    <row r="1517" spans="6:7" x14ac:dyDescent="0.25">
      <c r="F1517" t="s">
        <v>16949</v>
      </c>
      <c r="G1517">
        <v>1200</v>
      </c>
    </row>
    <row r="1518" spans="6:7" x14ac:dyDescent="0.25">
      <c r="F1518" t="s">
        <v>16950</v>
      </c>
      <c r="G1518">
        <v>428</v>
      </c>
    </row>
    <row r="1519" spans="6:7" x14ac:dyDescent="0.25">
      <c r="F1519" t="s">
        <v>16951</v>
      </c>
      <c r="G1519">
        <v>11</v>
      </c>
    </row>
    <row r="1520" spans="6:7" x14ac:dyDescent="0.25">
      <c r="F1520" t="s">
        <v>16952</v>
      </c>
      <c r="G1520">
        <v>474</v>
      </c>
    </row>
    <row r="1521" spans="6:7" x14ac:dyDescent="0.25">
      <c r="F1521" t="s">
        <v>16953</v>
      </c>
      <c r="G1521">
        <v>2</v>
      </c>
    </row>
    <row r="1522" spans="6:7" x14ac:dyDescent="0.25">
      <c r="F1522" t="s">
        <v>16954</v>
      </c>
      <c r="G1522">
        <v>17</v>
      </c>
    </row>
    <row r="1523" spans="6:7" x14ac:dyDescent="0.25">
      <c r="F1523" t="s">
        <v>16955</v>
      </c>
      <c r="G1523">
        <v>352</v>
      </c>
    </row>
    <row r="1524" spans="6:7" x14ac:dyDescent="0.25">
      <c r="F1524" t="s">
        <v>16956</v>
      </c>
      <c r="G1524">
        <v>2</v>
      </c>
    </row>
    <row r="1525" spans="6:7" x14ac:dyDescent="0.25">
      <c r="F1525" t="s">
        <v>16958</v>
      </c>
      <c r="G1525">
        <v>128</v>
      </c>
    </row>
    <row r="1526" spans="6:7" x14ac:dyDescent="0.25">
      <c r="F1526" t="s">
        <v>16960</v>
      </c>
      <c r="G1526">
        <v>272</v>
      </c>
    </row>
    <row r="1527" spans="6:7" x14ac:dyDescent="0.25">
      <c r="F1527" t="s">
        <v>16961</v>
      </c>
      <c r="G1527">
        <v>28</v>
      </c>
    </row>
    <row r="1528" spans="6:7" x14ac:dyDescent="0.25">
      <c r="F1528" t="s">
        <v>16962</v>
      </c>
      <c r="G1528">
        <v>18</v>
      </c>
    </row>
    <row r="1529" spans="6:7" x14ac:dyDescent="0.25">
      <c r="F1529" t="s">
        <v>16964</v>
      </c>
      <c r="G1529">
        <v>6719</v>
      </c>
    </row>
    <row r="1530" spans="6:7" x14ac:dyDescent="0.25">
      <c r="F1530" t="s">
        <v>16966</v>
      </c>
      <c r="G1530">
        <v>12144</v>
      </c>
    </row>
    <row r="1531" spans="6:7" x14ac:dyDescent="0.25">
      <c r="F1531" t="s">
        <v>16967</v>
      </c>
      <c r="G1531">
        <v>20</v>
      </c>
    </row>
    <row r="1532" spans="6:7" x14ac:dyDescent="0.25">
      <c r="F1532" t="s">
        <v>16968</v>
      </c>
      <c r="G1532">
        <v>1040</v>
      </c>
    </row>
    <row r="1533" spans="6:7" x14ac:dyDescent="0.25">
      <c r="F1533" t="s">
        <v>16970</v>
      </c>
      <c r="G1533">
        <v>9697</v>
      </c>
    </row>
    <row r="1534" spans="6:7" x14ac:dyDescent="0.25">
      <c r="F1534" t="s">
        <v>16971</v>
      </c>
      <c r="G1534">
        <v>17352</v>
      </c>
    </row>
    <row r="1535" spans="6:7" x14ac:dyDescent="0.25">
      <c r="F1535" t="s">
        <v>16972</v>
      </c>
      <c r="G1535">
        <v>624</v>
      </c>
    </row>
    <row r="1536" spans="6:7" x14ac:dyDescent="0.25">
      <c r="F1536" t="s">
        <v>16973</v>
      </c>
      <c r="G1536">
        <v>758</v>
      </c>
    </row>
    <row r="1537" spans="6:7" x14ac:dyDescent="0.25">
      <c r="F1537" t="s">
        <v>16974</v>
      </c>
      <c r="G1537">
        <v>660</v>
      </c>
    </row>
    <row r="1538" spans="6:7" x14ac:dyDescent="0.25">
      <c r="F1538" t="s">
        <v>16977</v>
      </c>
      <c r="G1538">
        <v>2</v>
      </c>
    </row>
    <row r="1539" spans="6:7" x14ac:dyDescent="0.25">
      <c r="F1539" t="s">
        <v>16978</v>
      </c>
      <c r="G1539">
        <v>731</v>
      </c>
    </row>
    <row r="1540" spans="6:7" x14ac:dyDescent="0.25">
      <c r="F1540" t="s">
        <v>16982</v>
      </c>
      <c r="G1540">
        <v>1415</v>
      </c>
    </row>
    <row r="1541" spans="6:7" x14ac:dyDescent="0.25">
      <c r="F1541" t="s">
        <v>16983</v>
      </c>
      <c r="G1541">
        <v>60</v>
      </c>
    </row>
    <row r="1542" spans="6:7" x14ac:dyDescent="0.25">
      <c r="F1542" t="s">
        <v>16984</v>
      </c>
      <c r="G1542">
        <v>926</v>
      </c>
    </row>
    <row r="1543" spans="6:7" x14ac:dyDescent="0.25">
      <c r="F1543" t="s">
        <v>16985</v>
      </c>
      <c r="G1543">
        <v>1</v>
      </c>
    </row>
    <row r="1544" spans="6:7" x14ac:dyDescent="0.25">
      <c r="F1544" t="s">
        <v>16986</v>
      </c>
      <c r="G1544">
        <v>1</v>
      </c>
    </row>
    <row r="1545" spans="6:7" x14ac:dyDescent="0.25">
      <c r="F1545" t="s">
        <v>16988</v>
      </c>
      <c r="G1545">
        <v>18</v>
      </c>
    </row>
    <row r="1546" spans="6:7" x14ac:dyDescent="0.25">
      <c r="F1546" t="s">
        <v>16989</v>
      </c>
      <c r="G1546">
        <v>2480</v>
      </c>
    </row>
    <row r="1547" spans="6:7" x14ac:dyDescent="0.25">
      <c r="F1547" t="s">
        <v>16990</v>
      </c>
      <c r="G1547">
        <v>4</v>
      </c>
    </row>
    <row r="1548" spans="6:7" x14ac:dyDescent="0.25">
      <c r="F1548" t="s">
        <v>16992</v>
      </c>
      <c r="G1548">
        <v>208</v>
      </c>
    </row>
    <row r="1549" spans="6:7" x14ac:dyDescent="0.25">
      <c r="F1549" t="s">
        <v>16994</v>
      </c>
      <c r="G1549">
        <v>35</v>
      </c>
    </row>
    <row r="1550" spans="6:7" x14ac:dyDescent="0.25">
      <c r="F1550" t="s">
        <v>16996</v>
      </c>
      <c r="G1550">
        <v>10</v>
      </c>
    </row>
    <row r="1551" spans="6:7" x14ac:dyDescent="0.25">
      <c r="F1551" t="s">
        <v>16997</v>
      </c>
      <c r="G1551">
        <v>3980</v>
      </c>
    </row>
    <row r="1552" spans="6:7" x14ac:dyDescent="0.25">
      <c r="F1552" t="s">
        <v>17002</v>
      </c>
      <c r="G1552">
        <v>14457</v>
      </c>
    </row>
    <row r="1553" spans="6:7" x14ac:dyDescent="0.25">
      <c r="F1553" t="s">
        <v>17003</v>
      </c>
      <c r="G1553">
        <v>560</v>
      </c>
    </row>
    <row r="1554" spans="6:7" x14ac:dyDescent="0.25">
      <c r="F1554" t="s">
        <v>17005</v>
      </c>
      <c r="G1554">
        <v>400</v>
      </c>
    </row>
    <row r="1555" spans="6:7" x14ac:dyDescent="0.25">
      <c r="F1555" t="s">
        <v>17009</v>
      </c>
      <c r="G1555">
        <v>285</v>
      </c>
    </row>
    <row r="1556" spans="6:7" x14ac:dyDescent="0.25">
      <c r="F1556" t="s">
        <v>17012</v>
      </c>
      <c r="G1556">
        <v>471</v>
      </c>
    </row>
    <row r="1557" spans="6:7" x14ac:dyDescent="0.25">
      <c r="F1557" t="s">
        <v>17013</v>
      </c>
      <c r="G1557">
        <v>162</v>
      </c>
    </row>
    <row r="1558" spans="6:7" x14ac:dyDescent="0.25">
      <c r="F1558" t="s">
        <v>17015</v>
      </c>
      <c r="G1558">
        <v>400</v>
      </c>
    </row>
    <row r="1559" spans="6:7" x14ac:dyDescent="0.25">
      <c r="F1559" t="s">
        <v>17016</v>
      </c>
      <c r="G1559">
        <v>493</v>
      </c>
    </row>
    <row r="1560" spans="6:7" x14ac:dyDescent="0.25">
      <c r="F1560" t="s">
        <v>17017</v>
      </c>
      <c r="G1560">
        <v>518</v>
      </c>
    </row>
    <row r="1561" spans="6:7" x14ac:dyDescent="0.25">
      <c r="F1561" t="s">
        <v>17018</v>
      </c>
      <c r="G1561">
        <v>3467</v>
      </c>
    </row>
    <row r="1562" spans="6:7" x14ac:dyDescent="0.25">
      <c r="F1562" t="s">
        <v>17019</v>
      </c>
      <c r="G1562">
        <v>4300</v>
      </c>
    </row>
    <row r="1563" spans="6:7" x14ac:dyDescent="0.25">
      <c r="F1563" t="s">
        <v>17020</v>
      </c>
      <c r="G1563">
        <v>2</v>
      </c>
    </row>
    <row r="1564" spans="6:7" x14ac:dyDescent="0.25">
      <c r="F1564" t="s">
        <v>17021</v>
      </c>
      <c r="G1564">
        <v>1300</v>
      </c>
    </row>
    <row r="1565" spans="6:7" x14ac:dyDescent="0.25">
      <c r="F1565" t="s">
        <v>17022</v>
      </c>
      <c r="G1565">
        <v>1800</v>
      </c>
    </row>
    <row r="1566" spans="6:7" x14ac:dyDescent="0.25">
      <c r="F1566" t="s">
        <v>17023</v>
      </c>
      <c r="G1566">
        <v>131</v>
      </c>
    </row>
    <row r="1567" spans="6:7" x14ac:dyDescent="0.25">
      <c r="F1567" t="s">
        <v>17025</v>
      </c>
      <c r="G1567">
        <v>600</v>
      </c>
    </row>
    <row r="1568" spans="6:7" x14ac:dyDescent="0.25">
      <c r="F1568" t="s">
        <v>17027</v>
      </c>
      <c r="G1568">
        <v>10</v>
      </c>
    </row>
    <row r="1569" spans="6:7" x14ac:dyDescent="0.25">
      <c r="F1569" t="s">
        <v>17029</v>
      </c>
      <c r="G1569">
        <v>28</v>
      </c>
    </row>
    <row r="1570" spans="6:7" x14ac:dyDescent="0.25">
      <c r="F1570" t="s">
        <v>17030</v>
      </c>
      <c r="G1570">
        <v>9.999999997489799E-4</v>
      </c>
    </row>
    <row r="1571" spans="6:7" x14ac:dyDescent="0.25">
      <c r="F1571" t="s">
        <v>17031</v>
      </c>
      <c r="G1571">
        <v>38</v>
      </c>
    </row>
    <row r="1572" spans="6:7" x14ac:dyDescent="0.25">
      <c r="F1572" t="s">
        <v>17032</v>
      </c>
      <c r="G1572">
        <v>10</v>
      </c>
    </row>
    <row r="1573" spans="6:7" x14ac:dyDescent="0.25">
      <c r="F1573" t="s">
        <v>17033</v>
      </c>
      <c r="G1573">
        <v>10</v>
      </c>
    </row>
    <row r="1574" spans="6:7" x14ac:dyDescent="0.25">
      <c r="F1574" t="s">
        <v>17037</v>
      </c>
      <c r="G1574">
        <v>317</v>
      </c>
    </row>
    <row r="1575" spans="6:7" x14ac:dyDescent="0.25">
      <c r="F1575" t="s">
        <v>17038</v>
      </c>
      <c r="G1575">
        <v>958</v>
      </c>
    </row>
    <row r="1576" spans="6:7" x14ac:dyDescent="0.25">
      <c r="F1576" t="s">
        <v>17040</v>
      </c>
      <c r="G1576">
        <v>7</v>
      </c>
    </row>
    <row r="1577" spans="6:7" x14ac:dyDescent="0.25">
      <c r="F1577" t="s">
        <v>17041</v>
      </c>
      <c r="G1577">
        <v>282</v>
      </c>
    </row>
    <row r="1578" spans="6:7" x14ac:dyDescent="0.25">
      <c r="F1578" t="s">
        <v>17042</v>
      </c>
      <c r="G1578">
        <v>123</v>
      </c>
    </row>
    <row r="1579" spans="6:7" x14ac:dyDescent="0.25">
      <c r="F1579" t="s">
        <v>17043</v>
      </c>
      <c r="G1579">
        <v>163</v>
      </c>
    </row>
    <row r="1580" spans="6:7" x14ac:dyDescent="0.25">
      <c r="F1580" t="s">
        <v>17044</v>
      </c>
      <c r="G1580">
        <v>217</v>
      </c>
    </row>
    <row r="1581" spans="6:7" x14ac:dyDescent="0.25">
      <c r="F1581" t="s">
        <v>17045</v>
      </c>
      <c r="G1581">
        <v>17</v>
      </c>
    </row>
    <row r="1582" spans="6:7" x14ac:dyDescent="0.25">
      <c r="F1582" t="s">
        <v>17046</v>
      </c>
      <c r="G1582">
        <v>1</v>
      </c>
    </row>
    <row r="1583" spans="6:7" x14ac:dyDescent="0.25">
      <c r="F1583" t="s">
        <v>17047</v>
      </c>
      <c r="G1583">
        <v>25</v>
      </c>
    </row>
    <row r="1584" spans="6:7" x14ac:dyDescent="0.25">
      <c r="F1584" t="s">
        <v>17048</v>
      </c>
      <c r="G1584">
        <v>188</v>
      </c>
    </row>
    <row r="1585" spans="6:7" x14ac:dyDescent="0.25">
      <c r="F1585" t="s">
        <v>17049</v>
      </c>
      <c r="G1585">
        <v>15</v>
      </c>
    </row>
    <row r="1586" spans="6:7" x14ac:dyDescent="0.25">
      <c r="F1586" t="s">
        <v>17054</v>
      </c>
      <c r="G1586">
        <v>35</v>
      </c>
    </row>
    <row r="1587" spans="6:7" x14ac:dyDescent="0.25">
      <c r="F1587" t="s">
        <v>17057</v>
      </c>
      <c r="G1587">
        <v>168</v>
      </c>
    </row>
    <row r="1588" spans="6:7" x14ac:dyDescent="0.25">
      <c r="F1588" t="s">
        <v>17058</v>
      </c>
      <c r="G1588">
        <v>88</v>
      </c>
    </row>
    <row r="1589" spans="6:7" x14ac:dyDescent="0.25">
      <c r="F1589" t="s">
        <v>17059</v>
      </c>
      <c r="G1589">
        <v>468</v>
      </c>
    </row>
    <row r="1590" spans="6:7" x14ac:dyDescent="0.25">
      <c r="F1590" t="s">
        <v>17060</v>
      </c>
      <c r="G1590">
        <v>137</v>
      </c>
    </row>
    <row r="1591" spans="6:7" x14ac:dyDescent="0.25">
      <c r="F1591" t="s">
        <v>17061</v>
      </c>
      <c r="G1591">
        <v>133</v>
      </c>
    </row>
    <row r="1592" spans="6:7" x14ac:dyDescent="0.25">
      <c r="F1592" t="s">
        <v>17062</v>
      </c>
      <c r="G1592">
        <v>36</v>
      </c>
    </row>
    <row r="1593" spans="6:7" x14ac:dyDescent="0.25">
      <c r="F1593" t="s">
        <v>17063</v>
      </c>
      <c r="G1593">
        <v>83</v>
      </c>
    </row>
    <row r="1594" spans="6:7" x14ac:dyDescent="0.25">
      <c r="F1594" t="s">
        <v>17064</v>
      </c>
      <c r="G1594">
        <v>931</v>
      </c>
    </row>
    <row r="1595" spans="6:7" x14ac:dyDescent="0.25">
      <c r="F1595" t="s">
        <v>17065</v>
      </c>
      <c r="G1595">
        <v>676</v>
      </c>
    </row>
    <row r="1596" spans="6:7" x14ac:dyDescent="0.25">
      <c r="F1596" t="s">
        <v>17066</v>
      </c>
      <c r="G1596">
        <v>1376</v>
      </c>
    </row>
    <row r="1597" spans="6:7" x14ac:dyDescent="0.25">
      <c r="F1597" t="s">
        <v>17068</v>
      </c>
      <c r="G1597">
        <v>960</v>
      </c>
    </row>
    <row r="1598" spans="6:7" x14ac:dyDescent="0.25">
      <c r="F1598" t="s">
        <v>17070</v>
      </c>
      <c r="G1598">
        <v>617</v>
      </c>
    </row>
    <row r="1599" spans="6:7" x14ac:dyDescent="0.25">
      <c r="F1599" t="s">
        <v>17075</v>
      </c>
      <c r="G1599">
        <v>7</v>
      </c>
    </row>
    <row r="1600" spans="6:7" x14ac:dyDescent="0.25">
      <c r="F1600" t="s">
        <v>17076</v>
      </c>
      <c r="G1600">
        <v>501</v>
      </c>
    </row>
    <row r="1601" spans="6:7" x14ac:dyDescent="0.25">
      <c r="F1601" t="s">
        <v>17088</v>
      </c>
      <c r="G1601">
        <v>209</v>
      </c>
    </row>
    <row r="1602" spans="6:7" x14ac:dyDescent="0.25">
      <c r="F1602" t="s">
        <v>17089</v>
      </c>
      <c r="G1602">
        <v>1800</v>
      </c>
    </row>
    <row r="1603" spans="6:7" x14ac:dyDescent="0.25">
      <c r="F1603" t="s">
        <v>17090</v>
      </c>
      <c r="G1603">
        <v>43</v>
      </c>
    </row>
    <row r="1604" spans="6:7" x14ac:dyDescent="0.25">
      <c r="F1604" t="s">
        <v>17091</v>
      </c>
      <c r="G1604">
        <v>4456</v>
      </c>
    </row>
    <row r="1605" spans="6:7" x14ac:dyDescent="0.25">
      <c r="F1605" t="s">
        <v>17092</v>
      </c>
      <c r="G1605">
        <v>1200</v>
      </c>
    </row>
    <row r="1606" spans="6:7" x14ac:dyDescent="0.25">
      <c r="F1606" t="s">
        <v>17093</v>
      </c>
      <c r="G1606">
        <v>112</v>
      </c>
    </row>
    <row r="1607" spans="6:7" x14ac:dyDescent="0.25">
      <c r="F1607" t="s">
        <v>17099</v>
      </c>
      <c r="G1607">
        <v>349</v>
      </c>
    </row>
    <row r="1608" spans="6:7" x14ac:dyDescent="0.25">
      <c r="F1608" t="s">
        <v>17100</v>
      </c>
      <c r="G1608">
        <v>180</v>
      </c>
    </row>
    <row r="1609" spans="6:7" x14ac:dyDescent="0.25">
      <c r="F1609" t="s">
        <v>17101</v>
      </c>
      <c r="G1609">
        <v>28</v>
      </c>
    </row>
    <row r="1610" spans="6:7" x14ac:dyDescent="0.25">
      <c r="F1610" t="s">
        <v>17102</v>
      </c>
      <c r="G1610">
        <v>960</v>
      </c>
    </row>
    <row r="1611" spans="6:7" x14ac:dyDescent="0.25">
      <c r="F1611" t="s">
        <v>17103</v>
      </c>
      <c r="G1611">
        <v>156</v>
      </c>
    </row>
    <row r="1612" spans="6:7" x14ac:dyDescent="0.25">
      <c r="F1612" t="s">
        <v>17104</v>
      </c>
      <c r="G1612">
        <v>276</v>
      </c>
    </row>
    <row r="1613" spans="6:7" x14ac:dyDescent="0.25">
      <c r="F1613" t="s">
        <v>17105</v>
      </c>
      <c r="G1613">
        <v>119</v>
      </c>
    </row>
    <row r="1614" spans="6:7" x14ac:dyDescent="0.25">
      <c r="F1614" t="s">
        <v>17106</v>
      </c>
      <c r="G1614">
        <v>45</v>
      </c>
    </row>
    <row r="1615" spans="6:7" x14ac:dyDescent="0.25">
      <c r="F1615" t="s">
        <v>17107</v>
      </c>
      <c r="G1615">
        <v>521</v>
      </c>
    </row>
    <row r="1616" spans="6:7" x14ac:dyDescent="0.25">
      <c r="F1616" t="s">
        <v>17108</v>
      </c>
      <c r="G1616">
        <v>460</v>
      </c>
    </row>
    <row r="1617" spans="6:7" x14ac:dyDescent="0.25">
      <c r="F1617" t="s">
        <v>17109</v>
      </c>
      <c r="G1617">
        <v>120</v>
      </c>
    </row>
    <row r="1618" spans="6:7" x14ac:dyDescent="0.25">
      <c r="F1618" t="s">
        <v>17110</v>
      </c>
      <c r="G1618">
        <v>10</v>
      </c>
    </row>
    <row r="1619" spans="6:7" x14ac:dyDescent="0.25">
      <c r="F1619" t="s">
        <v>17112</v>
      </c>
      <c r="G1619">
        <v>114</v>
      </c>
    </row>
    <row r="1620" spans="6:7" x14ac:dyDescent="0.25">
      <c r="F1620" t="s">
        <v>17113</v>
      </c>
      <c r="G1620">
        <v>500</v>
      </c>
    </row>
    <row r="1621" spans="6:7" x14ac:dyDescent="0.25">
      <c r="F1621" t="s">
        <v>17114</v>
      </c>
      <c r="G1621">
        <v>750</v>
      </c>
    </row>
    <row r="1622" spans="6:7" x14ac:dyDescent="0.25">
      <c r="F1622" t="s">
        <v>17117</v>
      </c>
      <c r="G1622">
        <v>571</v>
      </c>
    </row>
    <row r="1623" spans="6:7" x14ac:dyDescent="0.25">
      <c r="F1623" t="s">
        <v>17118</v>
      </c>
      <c r="G1623">
        <v>719</v>
      </c>
    </row>
    <row r="1624" spans="6:7" x14ac:dyDescent="0.25">
      <c r="F1624" t="s">
        <v>17119</v>
      </c>
      <c r="G1624">
        <v>1000</v>
      </c>
    </row>
    <row r="1625" spans="6:7" x14ac:dyDescent="0.25">
      <c r="F1625" t="s">
        <v>17120</v>
      </c>
      <c r="G1625">
        <v>6</v>
      </c>
    </row>
    <row r="1626" spans="6:7" x14ac:dyDescent="0.25">
      <c r="F1626" t="s">
        <v>17123</v>
      </c>
      <c r="G1626">
        <v>3340</v>
      </c>
    </row>
    <row r="1627" spans="6:7" x14ac:dyDescent="0.25">
      <c r="F1627" t="s">
        <v>17124</v>
      </c>
      <c r="G1627">
        <v>25</v>
      </c>
    </row>
    <row r="1628" spans="6:7" x14ac:dyDescent="0.25">
      <c r="F1628" t="s">
        <v>17125</v>
      </c>
      <c r="G1628">
        <v>400</v>
      </c>
    </row>
    <row r="1629" spans="6:7" x14ac:dyDescent="0.25">
      <c r="F1629" t="s">
        <v>17127</v>
      </c>
      <c r="G1629">
        <v>2</v>
      </c>
    </row>
    <row r="1630" spans="6:7" x14ac:dyDescent="0.25">
      <c r="F1630" t="s">
        <v>17128</v>
      </c>
      <c r="G1630">
        <v>65</v>
      </c>
    </row>
    <row r="1631" spans="6:7" x14ac:dyDescent="0.25">
      <c r="F1631" t="s">
        <v>17130</v>
      </c>
      <c r="G1631">
        <v>785</v>
      </c>
    </row>
    <row r="1632" spans="6:7" x14ac:dyDescent="0.25">
      <c r="F1632" t="s">
        <v>17132</v>
      </c>
      <c r="G1632">
        <v>6893</v>
      </c>
    </row>
    <row r="1633" spans="6:7" x14ac:dyDescent="0.25">
      <c r="F1633" t="s">
        <v>17133</v>
      </c>
      <c r="G1633">
        <v>4500</v>
      </c>
    </row>
    <row r="1634" spans="6:7" x14ac:dyDescent="0.25">
      <c r="F1634" t="s">
        <v>17134</v>
      </c>
      <c r="G1634">
        <v>117</v>
      </c>
    </row>
    <row r="1635" spans="6:7" x14ac:dyDescent="0.25">
      <c r="F1635" t="s">
        <v>17135</v>
      </c>
      <c r="G1635">
        <v>1144</v>
      </c>
    </row>
    <row r="1636" spans="6:7" x14ac:dyDescent="0.25">
      <c r="F1636" t="s">
        <v>17141</v>
      </c>
      <c r="G1636">
        <v>23</v>
      </c>
    </row>
    <row r="1637" spans="6:7" x14ac:dyDescent="0.25">
      <c r="F1637" t="s">
        <v>17142</v>
      </c>
      <c r="G1637">
        <v>1342</v>
      </c>
    </row>
    <row r="1638" spans="6:7" x14ac:dyDescent="0.25">
      <c r="F1638" t="s">
        <v>17148</v>
      </c>
      <c r="G1638">
        <v>2019</v>
      </c>
    </row>
    <row r="1639" spans="6:7" x14ac:dyDescent="0.25">
      <c r="F1639" t="s">
        <v>17149</v>
      </c>
      <c r="G1639">
        <v>150</v>
      </c>
    </row>
    <row r="1640" spans="6:7" x14ac:dyDescent="0.25">
      <c r="F1640" t="s">
        <v>17150</v>
      </c>
      <c r="G1640">
        <v>500</v>
      </c>
    </row>
    <row r="1641" spans="6:7" x14ac:dyDescent="0.25">
      <c r="F1641" t="s">
        <v>17158</v>
      </c>
      <c r="G1641">
        <v>279</v>
      </c>
    </row>
    <row r="1642" spans="6:7" x14ac:dyDescent="0.25">
      <c r="F1642" t="s">
        <v>17159</v>
      </c>
      <c r="G1642">
        <v>2660</v>
      </c>
    </row>
    <row r="1643" spans="6:7" x14ac:dyDescent="0.25">
      <c r="F1643" t="s">
        <v>17160</v>
      </c>
      <c r="G1643">
        <v>340</v>
      </c>
    </row>
    <row r="1644" spans="6:7" x14ac:dyDescent="0.25">
      <c r="F1644" t="s">
        <v>17161</v>
      </c>
      <c r="G1644">
        <v>670</v>
      </c>
    </row>
    <row r="1645" spans="6:7" x14ac:dyDescent="0.25">
      <c r="F1645" t="s">
        <v>17162</v>
      </c>
      <c r="G1645">
        <v>130</v>
      </c>
    </row>
    <row r="1646" spans="6:7" x14ac:dyDescent="0.25">
      <c r="F1646" t="s">
        <v>17163</v>
      </c>
      <c r="G1646">
        <v>130</v>
      </c>
    </row>
    <row r="1647" spans="6:7" x14ac:dyDescent="0.25">
      <c r="F1647" t="s">
        <v>17164</v>
      </c>
      <c r="G1647">
        <v>110</v>
      </c>
    </row>
    <row r="1648" spans="6:7" x14ac:dyDescent="0.25">
      <c r="F1648" t="s">
        <v>17165</v>
      </c>
      <c r="G1648">
        <v>390</v>
      </c>
    </row>
    <row r="1649" spans="6:7" x14ac:dyDescent="0.25">
      <c r="F1649" t="s">
        <v>17166</v>
      </c>
      <c r="G1649">
        <v>5</v>
      </c>
    </row>
    <row r="1650" spans="6:7" x14ac:dyDescent="0.25">
      <c r="F1650" t="s">
        <v>17167</v>
      </c>
      <c r="G1650">
        <v>540</v>
      </c>
    </row>
    <row r="1651" spans="6:7" x14ac:dyDescent="0.25">
      <c r="F1651" t="s">
        <v>17168</v>
      </c>
      <c r="G1651">
        <v>4859</v>
      </c>
    </row>
    <row r="1652" spans="6:7" x14ac:dyDescent="0.25">
      <c r="F1652" t="s">
        <v>17169</v>
      </c>
      <c r="G1652">
        <v>2880</v>
      </c>
    </row>
    <row r="1653" spans="6:7" x14ac:dyDescent="0.25">
      <c r="F1653" t="s">
        <v>17170</v>
      </c>
      <c r="G1653">
        <v>40</v>
      </c>
    </row>
    <row r="1654" spans="6:7" x14ac:dyDescent="0.25">
      <c r="F1654" t="s">
        <v>17182</v>
      </c>
      <c r="G1654">
        <v>1</v>
      </c>
    </row>
    <row r="1655" spans="6:7" x14ac:dyDescent="0.25">
      <c r="F1655" t="s">
        <v>17183</v>
      </c>
      <c r="G1655">
        <v>1560</v>
      </c>
    </row>
    <row r="1656" spans="6:7" x14ac:dyDescent="0.25">
      <c r="F1656" t="s">
        <v>17192</v>
      </c>
      <c r="G1656">
        <v>4850</v>
      </c>
    </row>
    <row r="1657" spans="6:7" x14ac:dyDescent="0.25">
      <c r="F1657" t="s">
        <v>17193</v>
      </c>
      <c r="G1657">
        <v>989</v>
      </c>
    </row>
    <row r="1658" spans="6:7" x14ac:dyDescent="0.25">
      <c r="F1658" t="s">
        <v>17194</v>
      </c>
      <c r="G1658">
        <v>125</v>
      </c>
    </row>
    <row r="1659" spans="6:7" x14ac:dyDescent="0.25">
      <c r="F1659" t="s">
        <v>17195</v>
      </c>
      <c r="G1659">
        <v>90</v>
      </c>
    </row>
    <row r="1660" spans="6:7" x14ac:dyDescent="0.25">
      <c r="F1660" t="s">
        <v>17196</v>
      </c>
      <c r="G1660">
        <v>390</v>
      </c>
    </row>
    <row r="1661" spans="6:7" x14ac:dyDescent="0.25">
      <c r="F1661" t="s">
        <v>17197</v>
      </c>
      <c r="G1661">
        <v>49</v>
      </c>
    </row>
    <row r="1662" spans="6:7" x14ac:dyDescent="0.25">
      <c r="F1662" t="s">
        <v>17198</v>
      </c>
      <c r="G1662">
        <v>300</v>
      </c>
    </row>
    <row r="1663" spans="6:7" x14ac:dyDescent="0.25">
      <c r="F1663" t="s">
        <v>17199</v>
      </c>
      <c r="G1663">
        <v>1700</v>
      </c>
    </row>
    <row r="1664" spans="6:7" x14ac:dyDescent="0.25">
      <c r="F1664" t="s">
        <v>17208</v>
      </c>
      <c r="G1664">
        <v>175</v>
      </c>
    </row>
    <row r="1665" spans="6:7" x14ac:dyDescent="0.25">
      <c r="F1665" t="s">
        <v>17212</v>
      </c>
      <c r="G1665">
        <v>131200</v>
      </c>
    </row>
    <row r="1666" spans="6:7" x14ac:dyDescent="0.25">
      <c r="F1666" t="s">
        <v>17214</v>
      </c>
      <c r="G1666">
        <v>34600</v>
      </c>
    </row>
    <row r="1667" spans="6:7" x14ac:dyDescent="0.25">
      <c r="F1667" t="s">
        <v>17216</v>
      </c>
      <c r="G1667">
        <v>2200</v>
      </c>
    </row>
    <row r="1668" spans="6:7" x14ac:dyDescent="0.25">
      <c r="F1668" t="s">
        <v>17218</v>
      </c>
      <c r="G1668">
        <v>7055</v>
      </c>
    </row>
    <row r="1669" spans="6:7" x14ac:dyDescent="0.25">
      <c r="F1669" t="s">
        <v>17222</v>
      </c>
      <c r="G1669">
        <v>680</v>
      </c>
    </row>
    <row r="1670" spans="6:7" x14ac:dyDescent="0.25">
      <c r="F1670" t="s">
        <v>17223</v>
      </c>
      <c r="G1670">
        <v>9</v>
      </c>
    </row>
    <row r="1671" spans="6:7" x14ac:dyDescent="0.25">
      <c r="F1671" t="s">
        <v>17224</v>
      </c>
      <c r="G1671">
        <v>880</v>
      </c>
    </row>
    <row r="1672" spans="6:7" x14ac:dyDescent="0.25">
      <c r="F1672" t="s">
        <v>17225</v>
      </c>
      <c r="G1672">
        <v>1100</v>
      </c>
    </row>
    <row r="1673" spans="6:7" x14ac:dyDescent="0.25">
      <c r="F1673" t="s">
        <v>17230</v>
      </c>
      <c r="G1673">
        <v>794</v>
      </c>
    </row>
    <row r="1674" spans="6:7" x14ac:dyDescent="0.25">
      <c r="F1674" t="s">
        <v>17231</v>
      </c>
      <c r="G1674">
        <v>20520</v>
      </c>
    </row>
    <row r="1675" spans="6:7" x14ac:dyDescent="0.25">
      <c r="F1675" t="s">
        <v>17233</v>
      </c>
      <c r="G1675">
        <v>12840</v>
      </c>
    </row>
    <row r="1676" spans="6:7" x14ac:dyDescent="0.25">
      <c r="F1676" t="s">
        <v>17239</v>
      </c>
      <c r="G1676">
        <v>220</v>
      </c>
    </row>
    <row r="1677" spans="6:7" x14ac:dyDescent="0.25">
      <c r="F1677" t="s">
        <v>17240</v>
      </c>
      <c r="G1677">
        <v>20</v>
      </c>
    </row>
    <row r="1678" spans="6:7" x14ac:dyDescent="0.25">
      <c r="F1678" t="s">
        <v>17241</v>
      </c>
      <c r="G1678">
        <v>50</v>
      </c>
    </row>
    <row r="1679" spans="6:7" x14ac:dyDescent="0.25">
      <c r="F1679" t="s">
        <v>17244</v>
      </c>
      <c r="G1679">
        <v>880</v>
      </c>
    </row>
    <row r="1680" spans="6:7" x14ac:dyDescent="0.25">
      <c r="F1680" t="s">
        <v>17247</v>
      </c>
      <c r="G1680">
        <v>500</v>
      </c>
    </row>
    <row r="1681" spans="6:7" x14ac:dyDescent="0.25">
      <c r="F1681" t="s">
        <v>17249</v>
      </c>
      <c r="G1681">
        <v>436</v>
      </c>
    </row>
    <row r="1682" spans="6:7" x14ac:dyDescent="0.25">
      <c r="F1682" t="s">
        <v>17250</v>
      </c>
      <c r="G1682">
        <v>2</v>
      </c>
    </row>
    <row r="1683" spans="6:7" x14ac:dyDescent="0.25">
      <c r="F1683" t="s">
        <v>17252</v>
      </c>
      <c r="G1683">
        <v>70</v>
      </c>
    </row>
    <row r="1684" spans="6:7" x14ac:dyDescent="0.25">
      <c r="F1684" t="s">
        <v>17253</v>
      </c>
      <c r="G1684">
        <v>400</v>
      </c>
    </row>
    <row r="1685" spans="6:7" x14ac:dyDescent="0.25">
      <c r="F1685" t="s">
        <v>17256</v>
      </c>
      <c r="G1685">
        <v>70</v>
      </c>
    </row>
    <row r="1686" spans="6:7" x14ac:dyDescent="0.25">
      <c r="F1686" t="s">
        <v>17258</v>
      </c>
      <c r="G1686">
        <v>64</v>
      </c>
    </row>
    <row r="1687" spans="6:7" x14ac:dyDescent="0.25">
      <c r="F1687" t="s">
        <v>17260</v>
      </c>
      <c r="G1687">
        <v>196</v>
      </c>
    </row>
    <row r="1688" spans="6:7" x14ac:dyDescent="0.25">
      <c r="F1688" t="s">
        <v>17261</v>
      </c>
      <c r="G1688">
        <v>50</v>
      </c>
    </row>
    <row r="1689" spans="6:7" x14ac:dyDescent="0.25">
      <c r="F1689" t="s">
        <v>17262</v>
      </c>
      <c r="G1689">
        <v>200</v>
      </c>
    </row>
    <row r="1690" spans="6:7" x14ac:dyDescent="0.25">
      <c r="F1690" t="s">
        <v>17266</v>
      </c>
      <c r="G1690">
        <v>660</v>
      </c>
    </row>
    <row r="1691" spans="6:7" x14ac:dyDescent="0.25">
      <c r="F1691" t="s">
        <v>17267</v>
      </c>
      <c r="G1691">
        <v>3</v>
      </c>
    </row>
    <row r="1692" spans="6:7" x14ac:dyDescent="0.25">
      <c r="F1692" t="s">
        <v>17269</v>
      </c>
      <c r="G1692">
        <v>100</v>
      </c>
    </row>
    <row r="1693" spans="6:7" x14ac:dyDescent="0.25">
      <c r="F1693" t="s">
        <v>17270</v>
      </c>
      <c r="G1693">
        <v>431</v>
      </c>
    </row>
    <row r="1694" spans="6:7" x14ac:dyDescent="0.25">
      <c r="F1694" t="s">
        <v>17276</v>
      </c>
      <c r="G1694">
        <v>200</v>
      </c>
    </row>
    <row r="1695" spans="6:7" x14ac:dyDescent="0.25">
      <c r="F1695" t="s">
        <v>17277</v>
      </c>
      <c r="G1695">
        <v>14</v>
      </c>
    </row>
    <row r="1696" spans="6:7" x14ac:dyDescent="0.25">
      <c r="F1696" t="s">
        <v>17278</v>
      </c>
      <c r="G1696">
        <v>96</v>
      </c>
    </row>
    <row r="1697" spans="6:7" x14ac:dyDescent="0.25">
      <c r="F1697" t="s">
        <v>17279</v>
      </c>
      <c r="G1697">
        <v>320</v>
      </c>
    </row>
    <row r="1698" spans="6:7" x14ac:dyDescent="0.25">
      <c r="F1698" t="s">
        <v>17280</v>
      </c>
      <c r="G1698">
        <v>120</v>
      </c>
    </row>
    <row r="1699" spans="6:7" x14ac:dyDescent="0.25">
      <c r="F1699" t="s">
        <v>17282</v>
      </c>
      <c r="G1699">
        <v>2390</v>
      </c>
    </row>
    <row r="1700" spans="6:7" x14ac:dyDescent="0.25">
      <c r="F1700" t="s">
        <v>17285</v>
      </c>
      <c r="G1700">
        <v>19</v>
      </c>
    </row>
    <row r="1701" spans="6:7" x14ac:dyDescent="0.25">
      <c r="F1701" t="s">
        <v>17287</v>
      </c>
      <c r="G1701">
        <v>15</v>
      </c>
    </row>
    <row r="1702" spans="6:7" x14ac:dyDescent="0.25">
      <c r="F1702" t="s">
        <v>17288</v>
      </c>
      <c r="G1702">
        <v>68</v>
      </c>
    </row>
    <row r="1703" spans="6:7" x14ac:dyDescent="0.25">
      <c r="F1703" t="s">
        <v>17289</v>
      </c>
      <c r="G1703">
        <v>2</v>
      </c>
    </row>
    <row r="1704" spans="6:7" x14ac:dyDescent="0.25">
      <c r="F1704" t="s">
        <v>17290</v>
      </c>
      <c r="G1704">
        <v>27</v>
      </c>
    </row>
    <row r="1705" spans="6:7" x14ac:dyDescent="0.25">
      <c r="F1705" t="s">
        <v>17291</v>
      </c>
      <c r="G1705">
        <v>50</v>
      </c>
    </row>
    <row r="1706" spans="6:7" x14ac:dyDescent="0.25">
      <c r="F1706" t="s">
        <v>17292</v>
      </c>
      <c r="G1706">
        <v>26</v>
      </c>
    </row>
    <row r="1707" spans="6:7" x14ac:dyDescent="0.25">
      <c r="F1707" t="s">
        <v>17293</v>
      </c>
      <c r="G1707">
        <v>5</v>
      </c>
    </row>
    <row r="1708" spans="6:7" x14ac:dyDescent="0.25">
      <c r="F1708" t="s">
        <v>17294</v>
      </c>
      <c r="G1708">
        <v>20</v>
      </c>
    </row>
    <row r="1709" spans="6:7" x14ac:dyDescent="0.25">
      <c r="F1709" t="s">
        <v>17295</v>
      </c>
      <c r="G1709">
        <v>25</v>
      </c>
    </row>
    <row r="1710" spans="6:7" x14ac:dyDescent="0.25">
      <c r="F1710" t="s">
        <v>17300</v>
      </c>
      <c r="G1710">
        <v>10594</v>
      </c>
    </row>
    <row r="1711" spans="6:7" x14ac:dyDescent="0.25">
      <c r="F1711" t="s">
        <v>17301</v>
      </c>
      <c r="G1711">
        <v>17938</v>
      </c>
    </row>
    <row r="1712" spans="6:7" x14ac:dyDescent="0.25">
      <c r="F1712" t="s">
        <v>17302</v>
      </c>
      <c r="G1712">
        <v>19866</v>
      </c>
    </row>
    <row r="1713" spans="6:7" x14ac:dyDescent="0.25">
      <c r="F1713" t="s">
        <v>17303</v>
      </c>
      <c r="G1713">
        <v>10379</v>
      </c>
    </row>
    <row r="1714" spans="6:7" x14ac:dyDescent="0.25">
      <c r="F1714" t="s">
        <v>17304</v>
      </c>
      <c r="G1714">
        <v>5500</v>
      </c>
    </row>
    <row r="1715" spans="6:7" x14ac:dyDescent="0.25">
      <c r="F1715" t="s">
        <v>17305</v>
      </c>
      <c r="G1715">
        <v>43450</v>
      </c>
    </row>
    <row r="1716" spans="6:7" x14ac:dyDescent="0.25">
      <c r="F1716" t="s">
        <v>17306</v>
      </c>
      <c r="G1716">
        <v>2135</v>
      </c>
    </row>
    <row r="1717" spans="6:7" x14ac:dyDescent="0.25">
      <c r="F1717" t="s">
        <v>17307</v>
      </c>
      <c r="G1717">
        <v>19</v>
      </c>
    </row>
    <row r="1718" spans="6:7" x14ac:dyDescent="0.25">
      <c r="F1718" t="s">
        <v>17308</v>
      </c>
      <c r="G1718">
        <v>1267</v>
      </c>
    </row>
    <row r="1719" spans="6:7" x14ac:dyDescent="0.25">
      <c r="F1719" t="s">
        <v>17309</v>
      </c>
      <c r="G1719">
        <v>20</v>
      </c>
    </row>
    <row r="1720" spans="6:7" x14ac:dyDescent="0.25">
      <c r="F1720" t="s">
        <v>17310</v>
      </c>
      <c r="G1720">
        <v>5</v>
      </c>
    </row>
    <row r="1721" spans="6:7" x14ac:dyDescent="0.25">
      <c r="F1721" t="s">
        <v>17311</v>
      </c>
      <c r="G1721">
        <v>238</v>
      </c>
    </row>
    <row r="1722" spans="6:7" x14ac:dyDescent="0.25">
      <c r="F1722" t="s">
        <v>17312</v>
      </c>
      <c r="G1722">
        <v>470</v>
      </c>
    </row>
    <row r="1723" spans="6:7" x14ac:dyDescent="0.25">
      <c r="F1723" t="s">
        <v>17313</v>
      </c>
      <c r="G1723">
        <v>3740</v>
      </c>
    </row>
    <row r="1724" spans="6:7" x14ac:dyDescent="0.25">
      <c r="F1724" t="s">
        <v>17314</v>
      </c>
      <c r="G1724">
        <v>4330</v>
      </c>
    </row>
    <row r="1725" spans="6:7" x14ac:dyDescent="0.25">
      <c r="F1725" t="s">
        <v>17315</v>
      </c>
      <c r="G1725">
        <v>4190</v>
      </c>
    </row>
    <row r="1726" spans="6:7" x14ac:dyDescent="0.25">
      <c r="F1726" t="s">
        <v>17316</v>
      </c>
      <c r="G1726">
        <v>340</v>
      </c>
    </row>
    <row r="1727" spans="6:7" x14ac:dyDescent="0.25">
      <c r="F1727" t="s">
        <v>17317</v>
      </c>
      <c r="G1727">
        <v>375</v>
      </c>
    </row>
    <row r="1728" spans="6:7" x14ac:dyDescent="0.25">
      <c r="F1728" t="s">
        <v>17318</v>
      </c>
      <c r="G1728">
        <v>625</v>
      </c>
    </row>
    <row r="1729" spans="6:7" x14ac:dyDescent="0.25">
      <c r="F1729" t="s">
        <v>17319</v>
      </c>
      <c r="G1729">
        <v>4185</v>
      </c>
    </row>
    <row r="1730" spans="6:7" x14ac:dyDescent="0.25">
      <c r="F1730" t="s">
        <v>17320</v>
      </c>
      <c r="G1730">
        <v>4275</v>
      </c>
    </row>
    <row r="1731" spans="6:7" x14ac:dyDescent="0.25">
      <c r="F1731" t="s">
        <v>17321</v>
      </c>
      <c r="G1731">
        <v>709</v>
      </c>
    </row>
    <row r="1732" spans="6:7" x14ac:dyDescent="0.25">
      <c r="F1732" t="s">
        <v>17322</v>
      </c>
      <c r="G1732">
        <v>14</v>
      </c>
    </row>
    <row r="1733" spans="6:7" x14ac:dyDescent="0.25">
      <c r="F1733" t="s">
        <v>17323</v>
      </c>
      <c r="G1733">
        <v>2371</v>
      </c>
    </row>
    <row r="1734" spans="6:7" x14ac:dyDescent="0.25">
      <c r="F1734" t="s">
        <v>17324</v>
      </c>
      <c r="G1734">
        <v>2798</v>
      </c>
    </row>
    <row r="1735" spans="6:7" x14ac:dyDescent="0.25">
      <c r="F1735" t="s">
        <v>17325</v>
      </c>
      <c r="G1735">
        <v>789</v>
      </c>
    </row>
    <row r="1736" spans="6:7" x14ac:dyDescent="0.25">
      <c r="F1736" t="s">
        <v>17326</v>
      </c>
      <c r="G1736">
        <v>198</v>
      </c>
    </row>
    <row r="1737" spans="6:7" x14ac:dyDescent="0.25">
      <c r="F1737" t="s">
        <v>17327</v>
      </c>
      <c r="G1737">
        <v>12</v>
      </c>
    </row>
    <row r="1738" spans="6:7" x14ac:dyDescent="0.25">
      <c r="F1738" t="s">
        <v>17329</v>
      </c>
      <c r="G1738">
        <v>20</v>
      </c>
    </row>
    <row r="1739" spans="6:7" x14ac:dyDescent="0.25">
      <c r="F1739" t="s">
        <v>17330</v>
      </c>
      <c r="G1739">
        <v>3</v>
      </c>
    </row>
    <row r="1740" spans="6:7" x14ac:dyDescent="0.25">
      <c r="F1740" t="s">
        <v>17331</v>
      </c>
      <c r="G1740">
        <v>81</v>
      </c>
    </row>
    <row r="1741" spans="6:7" x14ac:dyDescent="0.25">
      <c r="F1741" t="s">
        <v>17332</v>
      </c>
      <c r="G1741">
        <v>199</v>
      </c>
    </row>
    <row r="1742" spans="6:7" x14ac:dyDescent="0.25">
      <c r="F1742" t="s">
        <v>17333</v>
      </c>
      <c r="G1742">
        <v>370</v>
      </c>
    </row>
    <row r="1743" spans="6:7" x14ac:dyDescent="0.25">
      <c r="F1743" t="s">
        <v>17334</v>
      </c>
      <c r="G1743">
        <v>1</v>
      </c>
    </row>
    <row r="1744" spans="6:7" x14ac:dyDescent="0.25">
      <c r="F1744" t="s">
        <v>17335</v>
      </c>
      <c r="G1744">
        <v>4</v>
      </c>
    </row>
    <row r="1745" spans="6:7" x14ac:dyDescent="0.25">
      <c r="F1745" t="s">
        <v>17336</v>
      </c>
      <c r="G1745">
        <v>176</v>
      </c>
    </row>
    <row r="1746" spans="6:7" x14ac:dyDescent="0.25">
      <c r="F1746" t="s">
        <v>17337</v>
      </c>
      <c r="G1746">
        <v>324</v>
      </c>
    </row>
    <row r="1747" spans="6:7" x14ac:dyDescent="0.25">
      <c r="F1747" t="s">
        <v>17338</v>
      </c>
      <c r="G1747">
        <v>1213</v>
      </c>
    </row>
    <row r="1748" spans="6:7" x14ac:dyDescent="0.25">
      <c r="F1748" t="s">
        <v>17339</v>
      </c>
      <c r="G1748">
        <v>7541</v>
      </c>
    </row>
    <row r="1749" spans="6:7" x14ac:dyDescent="0.25">
      <c r="F1749" t="s">
        <v>17340</v>
      </c>
      <c r="G1749">
        <v>2000</v>
      </c>
    </row>
    <row r="1750" spans="6:7" x14ac:dyDescent="0.25">
      <c r="F1750" t="s">
        <v>17341</v>
      </c>
      <c r="G1750">
        <v>447</v>
      </c>
    </row>
    <row r="1751" spans="6:7" x14ac:dyDescent="0.25">
      <c r="F1751" t="s">
        <v>17342</v>
      </c>
      <c r="G1751">
        <v>148</v>
      </c>
    </row>
    <row r="1752" spans="6:7" x14ac:dyDescent="0.25">
      <c r="F1752" t="s">
        <v>17343</v>
      </c>
      <c r="G1752">
        <v>10</v>
      </c>
    </row>
    <row r="1753" spans="6:7" x14ac:dyDescent="0.25">
      <c r="F1753" t="s">
        <v>17344</v>
      </c>
      <c r="G1753">
        <v>42</v>
      </c>
    </row>
    <row r="1754" spans="6:7" x14ac:dyDescent="0.25">
      <c r="F1754" t="s">
        <v>17345</v>
      </c>
      <c r="G1754">
        <v>10</v>
      </c>
    </row>
    <row r="1755" spans="6:7" x14ac:dyDescent="0.25">
      <c r="F1755" t="s">
        <v>17346</v>
      </c>
      <c r="G1755">
        <v>12048</v>
      </c>
    </row>
    <row r="1756" spans="6:7" x14ac:dyDescent="0.25">
      <c r="F1756" t="s">
        <v>17347</v>
      </c>
      <c r="G1756">
        <v>11</v>
      </c>
    </row>
    <row r="1757" spans="6:7" x14ac:dyDescent="0.25">
      <c r="F1757" t="s">
        <v>17348</v>
      </c>
      <c r="G1757">
        <v>300</v>
      </c>
    </row>
    <row r="1758" spans="6:7" x14ac:dyDescent="0.25">
      <c r="F1758" t="s">
        <v>9438</v>
      </c>
      <c r="G1758">
        <v>2960</v>
      </c>
    </row>
    <row r="1759" spans="6:7" x14ac:dyDescent="0.25">
      <c r="F1759" t="s">
        <v>17349</v>
      </c>
      <c r="G1759">
        <v>5669</v>
      </c>
    </row>
    <row r="1760" spans="6:7" x14ac:dyDescent="0.25">
      <c r="F1760" t="s">
        <v>17350</v>
      </c>
      <c r="G1760">
        <v>10</v>
      </c>
    </row>
    <row r="1761" spans="6:7" x14ac:dyDescent="0.25">
      <c r="F1761" t="s">
        <v>17351</v>
      </c>
      <c r="G1761">
        <v>95</v>
      </c>
    </row>
    <row r="1762" spans="6:7" x14ac:dyDescent="0.25">
      <c r="F1762" t="s">
        <v>17352</v>
      </c>
      <c r="G1762">
        <v>116</v>
      </c>
    </row>
    <row r="1763" spans="6:7" x14ac:dyDescent="0.25">
      <c r="F1763" t="s">
        <v>17353</v>
      </c>
      <c r="G1763">
        <v>593</v>
      </c>
    </row>
    <row r="1764" spans="6:7" x14ac:dyDescent="0.25">
      <c r="F1764" t="s">
        <v>17354</v>
      </c>
      <c r="G1764">
        <v>53</v>
      </c>
    </row>
    <row r="1765" spans="6:7" x14ac:dyDescent="0.25">
      <c r="F1765" t="s">
        <v>17355</v>
      </c>
      <c r="G1765">
        <v>423</v>
      </c>
    </row>
    <row r="1766" spans="6:7" x14ac:dyDescent="0.25">
      <c r="F1766" t="s">
        <v>17356</v>
      </c>
      <c r="G1766">
        <v>30</v>
      </c>
    </row>
    <row r="1767" spans="6:7" x14ac:dyDescent="0.25">
      <c r="F1767" t="s">
        <v>17357</v>
      </c>
      <c r="G1767">
        <v>195</v>
      </c>
    </row>
    <row r="1768" spans="6:7" x14ac:dyDescent="0.25">
      <c r="F1768" t="s">
        <v>17358</v>
      </c>
      <c r="G1768">
        <v>1771</v>
      </c>
    </row>
    <row r="1769" spans="6:7" x14ac:dyDescent="0.25">
      <c r="F1769" t="s">
        <v>17359</v>
      </c>
      <c r="G1769">
        <v>25</v>
      </c>
    </row>
    <row r="1770" spans="6:7" x14ac:dyDescent="0.25">
      <c r="F1770" t="s">
        <v>17360</v>
      </c>
      <c r="G1770">
        <v>84</v>
      </c>
    </row>
    <row r="1771" spans="6:7" x14ac:dyDescent="0.25">
      <c r="F1771" t="s">
        <v>17361</v>
      </c>
      <c r="G1771">
        <v>17</v>
      </c>
    </row>
    <row r="1772" spans="6:7" x14ac:dyDescent="0.25">
      <c r="F1772" t="s">
        <v>17362</v>
      </c>
      <c r="G1772">
        <v>101</v>
      </c>
    </row>
    <row r="1773" spans="6:7" x14ac:dyDescent="0.25">
      <c r="F1773" t="s">
        <v>17363</v>
      </c>
      <c r="G1773">
        <v>1804</v>
      </c>
    </row>
    <row r="1774" spans="6:7" x14ac:dyDescent="0.25">
      <c r="F1774" t="s">
        <v>17364</v>
      </c>
      <c r="G1774">
        <v>281</v>
      </c>
    </row>
    <row r="1775" spans="6:7" x14ac:dyDescent="0.25">
      <c r="F1775" t="s">
        <v>17365</v>
      </c>
      <c r="G1775">
        <v>69</v>
      </c>
    </row>
    <row r="1776" spans="6:7" x14ac:dyDescent="0.25">
      <c r="F1776" t="s">
        <v>17366</v>
      </c>
      <c r="G1776">
        <v>923</v>
      </c>
    </row>
    <row r="1777" spans="6:7" x14ac:dyDescent="0.25">
      <c r="F1777" t="s">
        <v>17367</v>
      </c>
      <c r="G1777">
        <v>4686</v>
      </c>
    </row>
    <row r="1778" spans="6:7" x14ac:dyDescent="0.25">
      <c r="F1778" t="s">
        <v>17368</v>
      </c>
      <c r="G1778">
        <v>8081</v>
      </c>
    </row>
    <row r="1779" spans="6:7" x14ac:dyDescent="0.25">
      <c r="F1779" t="s">
        <v>17369</v>
      </c>
      <c r="G1779">
        <v>1140</v>
      </c>
    </row>
    <row r="1780" spans="6:7" x14ac:dyDescent="0.25">
      <c r="F1780" t="s">
        <v>17370</v>
      </c>
      <c r="G1780">
        <v>1984</v>
      </c>
    </row>
    <row r="1781" spans="6:7" x14ac:dyDescent="0.25">
      <c r="F1781" t="s">
        <v>17371</v>
      </c>
      <c r="G1781">
        <v>6372</v>
      </c>
    </row>
    <row r="1782" spans="6:7" x14ac:dyDescent="0.25">
      <c r="F1782" t="s">
        <v>17372</v>
      </c>
      <c r="G1782">
        <v>210</v>
      </c>
    </row>
    <row r="1783" spans="6:7" x14ac:dyDescent="0.25">
      <c r="F1783" t="s">
        <v>17373</v>
      </c>
      <c r="G1783">
        <v>148</v>
      </c>
    </row>
    <row r="1784" spans="6:7" x14ac:dyDescent="0.25">
      <c r="F1784" t="s">
        <v>17374</v>
      </c>
      <c r="G1784">
        <v>6700</v>
      </c>
    </row>
    <row r="1785" spans="6:7" x14ac:dyDescent="0.25">
      <c r="F1785" t="s">
        <v>17375</v>
      </c>
      <c r="G1785">
        <v>334</v>
      </c>
    </row>
    <row r="1786" spans="6:7" x14ac:dyDescent="0.25">
      <c r="F1786" t="s">
        <v>17376</v>
      </c>
      <c r="G1786">
        <v>3481</v>
      </c>
    </row>
    <row r="1787" spans="6:7" x14ac:dyDescent="0.25">
      <c r="F1787" t="s">
        <v>17377</v>
      </c>
      <c r="G1787">
        <v>46</v>
      </c>
    </row>
    <row r="1788" spans="6:7" x14ac:dyDescent="0.25">
      <c r="F1788" t="s">
        <v>17378</v>
      </c>
      <c r="G1788">
        <v>192</v>
      </c>
    </row>
    <row r="1789" spans="6:7" x14ac:dyDescent="0.25">
      <c r="F1789" t="s">
        <v>17379</v>
      </c>
      <c r="G1789">
        <v>4395</v>
      </c>
    </row>
    <row r="1790" spans="6:7" x14ac:dyDescent="0.25">
      <c r="F1790" t="s">
        <v>17380</v>
      </c>
      <c r="G1790">
        <v>874</v>
      </c>
    </row>
    <row r="1791" spans="6:7" x14ac:dyDescent="0.25">
      <c r="F1791" t="s">
        <v>17381</v>
      </c>
      <c r="G1791">
        <v>170</v>
      </c>
    </row>
    <row r="1792" spans="6:7" x14ac:dyDescent="0.25">
      <c r="F1792" t="s">
        <v>17382</v>
      </c>
      <c r="G1792">
        <v>152</v>
      </c>
    </row>
    <row r="1793" spans="6:7" x14ac:dyDescent="0.25">
      <c r="F1793" t="s">
        <v>17383</v>
      </c>
      <c r="G1793">
        <v>5394</v>
      </c>
    </row>
    <row r="1794" spans="6:7" x14ac:dyDescent="0.25">
      <c r="F1794" t="s">
        <v>17384</v>
      </c>
      <c r="G1794">
        <v>10</v>
      </c>
    </row>
    <row r="1795" spans="6:7" x14ac:dyDescent="0.25">
      <c r="F1795" t="s">
        <v>17385</v>
      </c>
      <c r="G1795">
        <v>982</v>
      </c>
    </row>
    <row r="1796" spans="6:7" x14ac:dyDescent="0.25">
      <c r="F1796" t="s">
        <v>17386</v>
      </c>
      <c r="G1796">
        <v>2</v>
      </c>
    </row>
    <row r="1797" spans="6:7" x14ac:dyDescent="0.25">
      <c r="F1797" t="s">
        <v>17387</v>
      </c>
      <c r="G1797">
        <v>1351</v>
      </c>
    </row>
    <row r="1798" spans="6:7" x14ac:dyDescent="0.25">
      <c r="F1798" t="s">
        <v>17388</v>
      </c>
      <c r="G1798">
        <v>1534</v>
      </c>
    </row>
    <row r="1799" spans="6:7" x14ac:dyDescent="0.25">
      <c r="F1799" t="s">
        <v>17389</v>
      </c>
      <c r="G1799">
        <v>81</v>
      </c>
    </row>
    <row r="1800" spans="6:7" x14ac:dyDescent="0.25">
      <c r="F1800" t="s">
        <v>17390</v>
      </c>
      <c r="G1800">
        <v>6639</v>
      </c>
    </row>
    <row r="1801" spans="6:7" x14ac:dyDescent="0.25">
      <c r="F1801" t="s">
        <v>17391</v>
      </c>
      <c r="G1801">
        <v>13479</v>
      </c>
    </row>
    <row r="1802" spans="6:7" x14ac:dyDescent="0.25">
      <c r="F1802" t="s">
        <v>17392</v>
      </c>
      <c r="G1802">
        <v>1168</v>
      </c>
    </row>
    <row r="1803" spans="6:7" x14ac:dyDescent="0.25">
      <c r="F1803" t="s">
        <v>17393</v>
      </c>
      <c r="G1803">
        <v>3275</v>
      </c>
    </row>
    <row r="1804" spans="6:7" x14ac:dyDescent="0.25">
      <c r="F1804" t="s">
        <v>17394</v>
      </c>
      <c r="G1804">
        <v>1659</v>
      </c>
    </row>
    <row r="1805" spans="6:7" x14ac:dyDescent="0.25">
      <c r="F1805" t="s">
        <v>17395</v>
      </c>
      <c r="G1805">
        <v>24</v>
      </c>
    </row>
    <row r="1806" spans="6:7" x14ac:dyDescent="0.25">
      <c r="F1806" t="s">
        <v>17396</v>
      </c>
      <c r="G1806">
        <v>1200</v>
      </c>
    </row>
    <row r="1807" spans="6:7" x14ac:dyDescent="0.25">
      <c r="F1807" t="s">
        <v>17397</v>
      </c>
      <c r="G1807">
        <v>24</v>
      </c>
    </row>
    <row r="1808" spans="6:7" x14ac:dyDescent="0.25">
      <c r="F1808" t="s">
        <v>17398</v>
      </c>
      <c r="G1808">
        <v>138</v>
      </c>
    </row>
    <row r="1809" spans="6:7" x14ac:dyDescent="0.25">
      <c r="F1809" t="s">
        <v>17399</v>
      </c>
      <c r="G1809">
        <v>10411</v>
      </c>
    </row>
    <row r="1810" spans="6:7" x14ac:dyDescent="0.25">
      <c r="F1810" t="s">
        <v>17400</v>
      </c>
      <c r="G1810">
        <v>7415</v>
      </c>
    </row>
    <row r="1811" spans="6:7" x14ac:dyDescent="0.25">
      <c r="F1811" t="s">
        <v>17401</v>
      </c>
      <c r="G1811">
        <v>81</v>
      </c>
    </row>
    <row r="1812" spans="6:7" x14ac:dyDescent="0.25">
      <c r="F1812" t="s">
        <v>17402</v>
      </c>
      <c r="G1812">
        <v>62</v>
      </c>
    </row>
    <row r="1813" spans="6:7" x14ac:dyDescent="0.25">
      <c r="F1813" t="s">
        <v>17403</v>
      </c>
      <c r="G1813">
        <v>72</v>
      </c>
    </row>
    <row r="1814" spans="6:7" x14ac:dyDescent="0.25">
      <c r="F1814" t="s">
        <v>17404</v>
      </c>
      <c r="G1814">
        <v>37</v>
      </c>
    </row>
    <row r="1815" spans="6:7" x14ac:dyDescent="0.25">
      <c r="F1815" t="s">
        <v>17407</v>
      </c>
      <c r="G1815">
        <v>2</v>
      </c>
    </row>
    <row r="1816" spans="6:7" x14ac:dyDescent="0.25">
      <c r="F1816" t="s">
        <v>17408</v>
      </c>
      <c r="G1816">
        <v>2</v>
      </c>
    </row>
    <row r="1817" spans="6:7" x14ac:dyDescent="0.25">
      <c r="F1817" t="s">
        <v>17409</v>
      </c>
      <c r="G1817">
        <v>1</v>
      </c>
    </row>
    <row r="1818" spans="6:7" x14ac:dyDescent="0.25">
      <c r="F1818" t="s">
        <v>17410</v>
      </c>
      <c r="G1818">
        <v>6</v>
      </c>
    </row>
    <row r="1819" spans="6:7" x14ac:dyDescent="0.25">
      <c r="F1819" t="s">
        <v>17411</v>
      </c>
      <c r="G1819">
        <v>4</v>
      </c>
    </row>
    <row r="1820" spans="6:7" x14ac:dyDescent="0.25">
      <c r="F1820" t="s">
        <v>17412</v>
      </c>
      <c r="G1820">
        <v>7</v>
      </c>
    </row>
    <row r="1821" spans="6:7" x14ac:dyDescent="0.25">
      <c r="F1821" t="s">
        <v>17413</v>
      </c>
      <c r="G1821">
        <v>14</v>
      </c>
    </row>
    <row r="1822" spans="6:7" x14ac:dyDescent="0.25">
      <c r="F1822" t="s">
        <v>17414</v>
      </c>
      <c r="G1822">
        <v>15</v>
      </c>
    </row>
    <row r="1823" spans="6:7" x14ac:dyDescent="0.25">
      <c r="F1823" t="s">
        <v>17415</v>
      </c>
      <c r="G1823">
        <v>7</v>
      </c>
    </row>
    <row r="1824" spans="6:7" x14ac:dyDescent="0.25">
      <c r="F1824" t="s">
        <v>17416</v>
      </c>
      <c r="G1824">
        <v>133</v>
      </c>
    </row>
    <row r="1825" spans="6:7" x14ac:dyDescent="0.25">
      <c r="F1825" t="s">
        <v>17417</v>
      </c>
      <c r="G1825">
        <v>965</v>
      </c>
    </row>
    <row r="1826" spans="6:7" x14ac:dyDescent="0.25">
      <c r="F1826" t="s">
        <v>17418</v>
      </c>
      <c r="G1826">
        <v>455</v>
      </c>
    </row>
    <row r="1827" spans="6:7" x14ac:dyDescent="0.25">
      <c r="F1827" t="s">
        <v>17419</v>
      </c>
      <c r="G1827">
        <v>921</v>
      </c>
    </row>
    <row r="1828" spans="6:7" x14ac:dyDescent="0.25">
      <c r="F1828" t="s">
        <v>17420</v>
      </c>
      <c r="G1828">
        <v>101</v>
      </c>
    </row>
    <row r="1829" spans="6:7" x14ac:dyDescent="0.25">
      <c r="F1829" t="s">
        <v>17421</v>
      </c>
      <c r="G1829">
        <v>1353</v>
      </c>
    </row>
    <row r="1830" spans="6:7" x14ac:dyDescent="0.25">
      <c r="F1830" t="s">
        <v>17422</v>
      </c>
      <c r="G1830">
        <v>2</v>
      </c>
    </row>
    <row r="1831" spans="6:7" x14ac:dyDescent="0.25">
      <c r="F1831" t="s">
        <v>17423</v>
      </c>
      <c r="G1831">
        <v>254</v>
      </c>
    </row>
    <row r="1832" spans="6:7" x14ac:dyDescent="0.25">
      <c r="F1832" t="s">
        <v>17424</v>
      </c>
      <c r="G1832">
        <v>410</v>
      </c>
    </row>
    <row r="1833" spans="6:7" x14ac:dyDescent="0.25">
      <c r="F1833" t="s">
        <v>17425</v>
      </c>
      <c r="G1833">
        <v>166</v>
      </c>
    </row>
    <row r="1834" spans="6:7" x14ac:dyDescent="0.25">
      <c r="F1834" t="s">
        <v>17426</v>
      </c>
      <c r="G1834">
        <v>97</v>
      </c>
    </row>
    <row r="1835" spans="6:7" x14ac:dyDescent="0.25">
      <c r="F1835" t="s">
        <v>17427</v>
      </c>
      <c r="G1835">
        <v>53</v>
      </c>
    </row>
    <row r="1836" spans="6:7" x14ac:dyDescent="0.25">
      <c r="F1836" t="s">
        <v>17428</v>
      </c>
      <c r="G1836">
        <v>25</v>
      </c>
    </row>
    <row r="1837" spans="6:7" x14ac:dyDescent="0.25">
      <c r="F1837" t="s">
        <v>17429</v>
      </c>
      <c r="G1837">
        <v>20</v>
      </c>
    </row>
    <row r="1838" spans="6:7" x14ac:dyDescent="0.25">
      <c r="F1838" t="s">
        <v>17430</v>
      </c>
      <c r="G1838">
        <v>22</v>
      </c>
    </row>
    <row r="1839" spans="6:7" x14ac:dyDescent="0.25">
      <c r="F1839" t="s">
        <v>17431</v>
      </c>
      <c r="G1839">
        <v>14</v>
      </c>
    </row>
    <row r="1840" spans="6:7" x14ac:dyDescent="0.25">
      <c r="F1840" t="s">
        <v>17432</v>
      </c>
      <c r="G1840">
        <v>15</v>
      </c>
    </row>
    <row r="1841" spans="6:7" x14ac:dyDescent="0.25">
      <c r="F1841" t="s">
        <v>17435</v>
      </c>
      <c r="G1841">
        <v>20</v>
      </c>
    </row>
    <row r="1842" spans="6:7" x14ac:dyDescent="0.25">
      <c r="F1842" t="s">
        <v>17436</v>
      </c>
      <c r="G1842">
        <v>92</v>
      </c>
    </row>
    <row r="1843" spans="6:7" x14ac:dyDescent="0.25">
      <c r="F1843" t="s">
        <v>17438</v>
      </c>
      <c r="G1843">
        <v>3</v>
      </c>
    </row>
    <row r="1844" spans="6:7" x14ac:dyDescent="0.25">
      <c r="F1844" t="s">
        <v>17439</v>
      </c>
      <c r="G1844">
        <v>14</v>
      </c>
    </row>
    <row r="1845" spans="6:7" x14ac:dyDescent="0.25">
      <c r="F1845" t="s">
        <v>17440</v>
      </c>
      <c r="G1845">
        <v>40</v>
      </c>
    </row>
    <row r="1846" spans="6:7" x14ac:dyDescent="0.25">
      <c r="F1846" t="s">
        <v>17441</v>
      </c>
      <c r="G1846">
        <v>20</v>
      </c>
    </row>
    <row r="1847" spans="6:7" x14ac:dyDescent="0.25">
      <c r="F1847" t="s">
        <v>17442</v>
      </c>
      <c r="G1847">
        <v>20</v>
      </c>
    </row>
    <row r="1848" spans="6:7" x14ac:dyDescent="0.25">
      <c r="F1848" t="s">
        <v>17443</v>
      </c>
      <c r="G1848">
        <v>20</v>
      </c>
    </row>
    <row r="1849" spans="6:7" x14ac:dyDescent="0.25">
      <c r="F1849" t="s">
        <v>17444</v>
      </c>
      <c r="G1849">
        <v>170</v>
      </c>
    </row>
    <row r="1850" spans="6:7" x14ac:dyDescent="0.25">
      <c r="F1850" t="s">
        <v>17445</v>
      </c>
      <c r="G1850">
        <v>50</v>
      </c>
    </row>
    <row r="1851" spans="6:7" x14ac:dyDescent="0.25">
      <c r="F1851" t="s">
        <v>17446</v>
      </c>
      <c r="G1851">
        <v>1</v>
      </c>
    </row>
    <row r="1852" spans="6:7" x14ac:dyDescent="0.25">
      <c r="F1852" t="s">
        <v>17447</v>
      </c>
      <c r="G1852">
        <v>7583</v>
      </c>
    </row>
    <row r="1853" spans="6:7" x14ac:dyDescent="0.25">
      <c r="F1853" t="s">
        <v>17448</v>
      </c>
      <c r="G1853">
        <v>5</v>
      </c>
    </row>
    <row r="1854" spans="6:7" x14ac:dyDescent="0.25">
      <c r="F1854" t="s">
        <v>17449</v>
      </c>
      <c r="G1854">
        <v>230</v>
      </c>
    </row>
    <row r="1855" spans="6:7" x14ac:dyDescent="0.25">
      <c r="F1855" t="s">
        <v>17450</v>
      </c>
      <c r="G1855">
        <v>150</v>
      </c>
    </row>
    <row r="1856" spans="6:7" x14ac:dyDescent="0.25">
      <c r="F1856" t="s">
        <v>17451</v>
      </c>
      <c r="G1856">
        <v>15</v>
      </c>
    </row>
    <row r="1857" spans="6:7" x14ac:dyDescent="0.25">
      <c r="F1857" t="s">
        <v>17452</v>
      </c>
      <c r="G1857">
        <v>3</v>
      </c>
    </row>
    <row r="1858" spans="6:7" x14ac:dyDescent="0.25">
      <c r="F1858" t="s">
        <v>17453</v>
      </c>
      <c r="G1858">
        <v>1100</v>
      </c>
    </row>
    <row r="1859" spans="6:7" x14ac:dyDescent="0.25">
      <c r="F1859" t="s">
        <v>17454</v>
      </c>
      <c r="G1859">
        <v>55</v>
      </c>
    </row>
    <row r="1860" spans="6:7" x14ac:dyDescent="0.25">
      <c r="F1860" t="s">
        <v>17455</v>
      </c>
      <c r="G1860">
        <v>52</v>
      </c>
    </row>
    <row r="1861" spans="6:7" x14ac:dyDescent="0.25">
      <c r="F1861" t="s">
        <v>17456</v>
      </c>
      <c r="G1861">
        <v>49</v>
      </c>
    </row>
    <row r="1862" spans="6:7" x14ac:dyDescent="0.25">
      <c r="F1862" t="s">
        <v>17457</v>
      </c>
      <c r="G1862">
        <v>129</v>
      </c>
    </row>
    <row r="1863" spans="6:7" x14ac:dyDescent="0.25">
      <c r="F1863" t="s">
        <v>17458</v>
      </c>
      <c r="G1863">
        <v>129</v>
      </c>
    </row>
    <row r="1864" spans="6:7" x14ac:dyDescent="0.25">
      <c r="F1864" t="s">
        <v>17459</v>
      </c>
      <c r="G1864">
        <v>320</v>
      </c>
    </row>
    <row r="1865" spans="6:7" x14ac:dyDescent="0.25">
      <c r="F1865" t="s">
        <v>17460</v>
      </c>
      <c r="G1865">
        <v>10</v>
      </c>
    </row>
    <row r="1866" spans="6:7" x14ac:dyDescent="0.25">
      <c r="F1866" t="s">
        <v>17461</v>
      </c>
      <c r="G1866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2:N13462"/>
  <sheetViews>
    <sheetView workbookViewId="0">
      <selection activeCell="I18" sqref="I18"/>
    </sheetView>
  </sheetViews>
  <sheetFormatPr defaultRowHeight="15" x14ac:dyDescent="0.25"/>
  <sheetData>
    <row r="2" spans="2:14" x14ac:dyDescent="0.25"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2:14" x14ac:dyDescent="0.25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2:14" x14ac:dyDescent="0.2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</row>
    <row r="5" spans="2:14" x14ac:dyDescent="0.25"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>
        <v>0</v>
      </c>
      <c r="J5" s="2">
        <v>0</v>
      </c>
      <c r="K5" s="2">
        <v>2409011</v>
      </c>
      <c r="L5" s="3">
        <v>45756</v>
      </c>
      <c r="M5" s="3">
        <v>47362</v>
      </c>
      <c r="N5" s="2" t="s">
        <v>21</v>
      </c>
    </row>
    <row r="6" spans="2:14" x14ac:dyDescent="0.25">
      <c r="B6" s="2" t="s">
        <v>22</v>
      </c>
      <c r="C6" s="2" t="s">
        <v>23</v>
      </c>
      <c r="D6" s="2" t="s">
        <v>16</v>
      </c>
      <c r="E6" s="2" t="s">
        <v>17</v>
      </c>
      <c r="F6" s="2" t="s">
        <v>24</v>
      </c>
      <c r="G6" s="2" t="s">
        <v>24</v>
      </c>
      <c r="H6" s="2" t="s">
        <v>24</v>
      </c>
      <c r="I6" s="2">
        <v>0</v>
      </c>
      <c r="J6" s="2">
        <v>0</v>
      </c>
      <c r="K6" s="2">
        <v>2020</v>
      </c>
      <c r="L6" s="3">
        <v>44958</v>
      </c>
      <c r="M6" s="3">
        <v>45658</v>
      </c>
      <c r="N6" s="2" t="s">
        <v>25</v>
      </c>
    </row>
    <row r="7" spans="2:14" x14ac:dyDescent="0.25">
      <c r="B7" s="2" t="s">
        <v>26</v>
      </c>
      <c r="C7" s="2" t="s">
        <v>27</v>
      </c>
      <c r="D7" s="2" t="s">
        <v>28</v>
      </c>
      <c r="E7" s="2" t="s">
        <v>17</v>
      </c>
      <c r="F7" s="2" t="s">
        <v>29</v>
      </c>
      <c r="G7" s="2" t="s">
        <v>29</v>
      </c>
      <c r="H7" s="2" t="s">
        <v>24</v>
      </c>
      <c r="I7" s="2">
        <v>1</v>
      </c>
      <c r="J7" s="2">
        <v>1</v>
      </c>
      <c r="K7" s="2">
        <v>0</v>
      </c>
      <c r="L7" s="3">
        <v>44958</v>
      </c>
      <c r="M7" s="2" t="s">
        <v>30</v>
      </c>
      <c r="N7" s="2" t="s">
        <v>31</v>
      </c>
    </row>
    <row r="8" spans="2:14" x14ac:dyDescent="0.25">
      <c r="B8" s="2" t="s">
        <v>32</v>
      </c>
      <c r="C8" s="2" t="s">
        <v>33</v>
      </c>
      <c r="D8" s="2" t="s">
        <v>16</v>
      </c>
      <c r="E8" s="2" t="s">
        <v>17</v>
      </c>
      <c r="F8" s="2" t="s">
        <v>24</v>
      </c>
      <c r="G8" s="2" t="s">
        <v>24</v>
      </c>
      <c r="H8" s="2" t="s">
        <v>24</v>
      </c>
      <c r="I8" s="2">
        <v>0</v>
      </c>
      <c r="J8" s="2">
        <v>0</v>
      </c>
      <c r="K8" s="2">
        <v>6833</v>
      </c>
      <c r="L8" s="3">
        <v>45700</v>
      </c>
      <c r="M8" s="3">
        <v>45597</v>
      </c>
      <c r="N8" s="2" t="s">
        <v>34</v>
      </c>
    </row>
    <row r="9" spans="2:14" x14ac:dyDescent="0.25">
      <c r="B9" s="2" t="s">
        <v>32</v>
      </c>
      <c r="C9" s="2" t="s">
        <v>33</v>
      </c>
      <c r="D9" s="2" t="s">
        <v>16</v>
      </c>
      <c r="E9" s="2" t="s">
        <v>17</v>
      </c>
      <c r="F9" s="2" t="s">
        <v>24</v>
      </c>
      <c r="G9" s="2" t="s">
        <v>24</v>
      </c>
      <c r="H9" s="2" t="s">
        <v>24</v>
      </c>
      <c r="I9" s="2">
        <v>0</v>
      </c>
      <c r="J9" s="2">
        <v>0</v>
      </c>
      <c r="K9" s="2">
        <v>8833</v>
      </c>
      <c r="L9" s="3">
        <v>45698</v>
      </c>
      <c r="M9" s="3">
        <v>46813</v>
      </c>
      <c r="N9" s="2" t="s">
        <v>34</v>
      </c>
    </row>
    <row r="10" spans="2:14" x14ac:dyDescent="0.25">
      <c r="B10" s="2" t="s">
        <v>35</v>
      </c>
      <c r="C10" s="2" t="s">
        <v>36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37</v>
      </c>
      <c r="I10" s="2">
        <v>0</v>
      </c>
      <c r="J10" s="2">
        <v>0</v>
      </c>
      <c r="K10" s="2">
        <v>2103001</v>
      </c>
      <c r="L10" s="3">
        <v>44958</v>
      </c>
      <c r="M10" s="3">
        <v>46631</v>
      </c>
      <c r="N10" s="2" t="s">
        <v>38</v>
      </c>
    </row>
    <row r="11" spans="2:14" x14ac:dyDescent="0.25">
      <c r="B11" s="2" t="s">
        <v>35</v>
      </c>
      <c r="C11" s="2" t="s">
        <v>36</v>
      </c>
      <c r="D11" s="2" t="s">
        <v>16</v>
      </c>
      <c r="E11" s="2" t="s">
        <v>17</v>
      </c>
      <c r="F11" s="2" t="s">
        <v>18</v>
      </c>
      <c r="G11" s="2" t="s">
        <v>19</v>
      </c>
      <c r="H11" s="2" t="s">
        <v>37</v>
      </c>
      <c r="I11" s="2">
        <v>0</v>
      </c>
      <c r="J11" s="2">
        <v>0</v>
      </c>
      <c r="K11" s="2">
        <v>2111055</v>
      </c>
      <c r="L11" s="3">
        <v>44958</v>
      </c>
      <c r="M11" s="3">
        <v>46631</v>
      </c>
      <c r="N11" s="2" t="s">
        <v>38</v>
      </c>
    </row>
    <row r="12" spans="2:14" x14ac:dyDescent="0.25">
      <c r="B12" s="2" t="s">
        <v>39</v>
      </c>
      <c r="C12" s="2" t="s">
        <v>40</v>
      </c>
      <c r="D12" s="2" t="s">
        <v>41</v>
      </c>
      <c r="E12" s="2" t="s">
        <v>17</v>
      </c>
      <c r="F12" s="2" t="s">
        <v>24</v>
      </c>
      <c r="G12" s="2" t="s">
        <v>24</v>
      </c>
      <c r="H12" s="2" t="s">
        <v>24</v>
      </c>
      <c r="I12" s="2">
        <v>0</v>
      </c>
      <c r="J12" s="2">
        <v>0</v>
      </c>
      <c r="K12" s="2">
        <v>0</v>
      </c>
      <c r="L12" s="3">
        <v>45831</v>
      </c>
      <c r="M12" s="2" t="s">
        <v>30</v>
      </c>
      <c r="N12" s="2" t="s">
        <v>42</v>
      </c>
    </row>
    <row r="13" spans="2:14" x14ac:dyDescent="0.25">
      <c r="B13" s="2" t="s">
        <v>43</v>
      </c>
      <c r="C13" s="2" t="s">
        <v>44</v>
      </c>
      <c r="D13" s="2" t="s">
        <v>41</v>
      </c>
      <c r="E13" s="2" t="s">
        <v>17</v>
      </c>
      <c r="F13" s="2" t="s">
        <v>24</v>
      </c>
      <c r="G13" s="2" t="s">
        <v>24</v>
      </c>
      <c r="H13" s="2" t="s">
        <v>24</v>
      </c>
      <c r="I13" s="2">
        <v>0</v>
      </c>
      <c r="J13" s="2">
        <v>0</v>
      </c>
      <c r="K13" s="2">
        <v>0</v>
      </c>
      <c r="L13" s="3">
        <v>45831</v>
      </c>
      <c r="M13" s="2" t="s">
        <v>30</v>
      </c>
      <c r="N13" s="2" t="s">
        <v>42</v>
      </c>
    </row>
    <row r="14" spans="2:14" x14ac:dyDescent="0.25">
      <c r="B14" s="2" t="s">
        <v>45</v>
      </c>
      <c r="C14" s="2" t="s">
        <v>46</v>
      </c>
      <c r="D14" s="2" t="s">
        <v>41</v>
      </c>
      <c r="E14" s="2" t="s">
        <v>17</v>
      </c>
      <c r="F14" s="2" t="s">
        <v>24</v>
      </c>
      <c r="G14" s="2" t="s">
        <v>24</v>
      </c>
      <c r="H14" s="2" t="s">
        <v>24</v>
      </c>
      <c r="I14" s="2">
        <v>0</v>
      </c>
      <c r="J14" s="2">
        <v>0</v>
      </c>
      <c r="K14" s="2">
        <v>0</v>
      </c>
      <c r="L14" s="3">
        <v>45831</v>
      </c>
      <c r="M14" s="2" t="s">
        <v>30</v>
      </c>
      <c r="N14" s="2" t="s">
        <v>42</v>
      </c>
    </row>
    <row r="15" spans="2:14" x14ac:dyDescent="0.25">
      <c r="B15" s="2" t="s">
        <v>47</v>
      </c>
      <c r="C15" s="2" t="s">
        <v>48</v>
      </c>
      <c r="D15" s="2" t="s">
        <v>41</v>
      </c>
      <c r="E15" s="2" t="s">
        <v>17</v>
      </c>
      <c r="F15" s="2" t="s">
        <v>24</v>
      </c>
      <c r="G15" s="2" t="s">
        <v>24</v>
      </c>
      <c r="H15" s="2" t="s">
        <v>24</v>
      </c>
      <c r="I15" s="2">
        <v>0</v>
      </c>
      <c r="J15" s="2">
        <v>0</v>
      </c>
      <c r="K15" s="2">
        <v>0</v>
      </c>
      <c r="L15" s="3">
        <v>45831</v>
      </c>
      <c r="M15" s="2" t="s">
        <v>30</v>
      </c>
      <c r="N15" s="2" t="s">
        <v>42</v>
      </c>
    </row>
    <row r="16" spans="2:14" x14ac:dyDescent="0.25">
      <c r="B16" s="2" t="s">
        <v>49</v>
      </c>
      <c r="C16" s="2" t="s">
        <v>50</v>
      </c>
      <c r="D16" s="2" t="s">
        <v>16</v>
      </c>
      <c r="E16" s="2" t="s">
        <v>17</v>
      </c>
      <c r="F16" s="2" t="s">
        <v>24</v>
      </c>
      <c r="G16" s="2" t="s">
        <v>24</v>
      </c>
      <c r="H16" s="2" t="s">
        <v>24</v>
      </c>
      <c r="I16" s="2">
        <v>0</v>
      </c>
      <c r="J16" s="2">
        <v>0</v>
      </c>
      <c r="K16" s="2">
        <v>0</v>
      </c>
      <c r="L16" s="3">
        <v>45797</v>
      </c>
      <c r="M16" s="2" t="s">
        <v>30</v>
      </c>
      <c r="N16" s="2" t="s">
        <v>42</v>
      </c>
    </row>
    <row r="17" spans="2:14" x14ac:dyDescent="0.25">
      <c r="B17" s="2" t="s">
        <v>51</v>
      </c>
      <c r="C17" s="2" t="s">
        <v>52</v>
      </c>
      <c r="D17" s="2" t="s">
        <v>16</v>
      </c>
      <c r="E17" s="2" t="s">
        <v>17</v>
      </c>
      <c r="F17" s="2" t="s">
        <v>24</v>
      </c>
      <c r="G17" s="2" t="s">
        <v>24</v>
      </c>
      <c r="H17" s="2" t="s">
        <v>24</v>
      </c>
      <c r="I17" s="2">
        <v>0</v>
      </c>
      <c r="J17" s="2">
        <v>0</v>
      </c>
      <c r="K17" s="2" t="s">
        <v>53</v>
      </c>
      <c r="L17" s="3">
        <v>45715</v>
      </c>
      <c r="M17" s="3">
        <v>46661</v>
      </c>
      <c r="N17" s="2" t="s">
        <v>42</v>
      </c>
    </row>
    <row r="18" spans="2:14" x14ac:dyDescent="0.25">
      <c r="B18" s="2" t="s">
        <v>54</v>
      </c>
      <c r="C18" s="2" t="s">
        <v>55</v>
      </c>
      <c r="D18" s="2" t="s">
        <v>16</v>
      </c>
      <c r="E18" s="2" t="s">
        <v>17</v>
      </c>
      <c r="F18" s="2" t="s">
        <v>24</v>
      </c>
      <c r="G18" s="2" t="s">
        <v>24</v>
      </c>
      <c r="H18" s="2" t="s">
        <v>24</v>
      </c>
      <c r="I18" s="2">
        <v>0</v>
      </c>
      <c r="J18" s="2">
        <v>0</v>
      </c>
      <c r="K18" s="2" t="s">
        <v>56</v>
      </c>
      <c r="L18" s="3">
        <v>45715</v>
      </c>
      <c r="M18" s="3">
        <v>46753</v>
      </c>
      <c r="N18" s="2" t="s">
        <v>42</v>
      </c>
    </row>
    <row r="19" spans="2:14" x14ac:dyDescent="0.25">
      <c r="B19" s="2" t="s">
        <v>57</v>
      </c>
      <c r="C19" s="2" t="s">
        <v>58</v>
      </c>
      <c r="D19" s="2" t="s">
        <v>16</v>
      </c>
      <c r="E19" s="2" t="s">
        <v>17</v>
      </c>
      <c r="F19" s="2" t="s">
        <v>24</v>
      </c>
      <c r="G19" s="2" t="s">
        <v>24</v>
      </c>
      <c r="H19" s="2" t="s">
        <v>24</v>
      </c>
      <c r="I19" s="2">
        <v>0</v>
      </c>
      <c r="J19" s="2">
        <v>0</v>
      </c>
      <c r="K19" s="2">
        <v>0</v>
      </c>
      <c r="L19" s="3">
        <v>45831</v>
      </c>
      <c r="M19" s="2" t="s">
        <v>30</v>
      </c>
      <c r="N19" s="2" t="s">
        <v>42</v>
      </c>
    </row>
    <row r="20" spans="2:14" x14ac:dyDescent="0.25">
      <c r="B20" s="2" t="s">
        <v>59</v>
      </c>
      <c r="C20" s="2" t="s">
        <v>60</v>
      </c>
      <c r="D20" s="2" t="s">
        <v>28</v>
      </c>
      <c r="E20" s="2" t="s">
        <v>17</v>
      </c>
      <c r="F20" s="2" t="s">
        <v>24</v>
      </c>
      <c r="G20" s="2" t="s">
        <v>24</v>
      </c>
      <c r="H20" s="2" t="s">
        <v>24</v>
      </c>
      <c r="I20" s="2">
        <v>0</v>
      </c>
      <c r="J20" s="2">
        <v>0</v>
      </c>
      <c r="K20" s="2">
        <v>0</v>
      </c>
      <c r="L20" s="3">
        <v>45843</v>
      </c>
      <c r="M20" s="2" t="s">
        <v>30</v>
      </c>
      <c r="N20" s="2" t="s">
        <v>61</v>
      </c>
    </row>
    <row r="21" spans="2:14" x14ac:dyDescent="0.25">
      <c r="B21" s="2" t="s">
        <v>62</v>
      </c>
      <c r="C21" s="2" t="s">
        <v>63</v>
      </c>
      <c r="D21" s="2" t="s">
        <v>28</v>
      </c>
      <c r="E21" s="2" t="s">
        <v>17</v>
      </c>
      <c r="F21" s="2" t="s">
        <v>24</v>
      </c>
      <c r="G21" s="2" t="s">
        <v>24</v>
      </c>
      <c r="H21" s="2" t="s">
        <v>24</v>
      </c>
      <c r="I21" s="2">
        <v>0</v>
      </c>
      <c r="J21" s="2">
        <v>0</v>
      </c>
      <c r="K21" s="2">
        <v>0</v>
      </c>
      <c r="L21" s="3">
        <v>45843</v>
      </c>
      <c r="M21" s="2" t="s">
        <v>30</v>
      </c>
      <c r="N21" s="2" t="s">
        <v>61</v>
      </c>
    </row>
    <row r="22" spans="2:14" x14ac:dyDescent="0.25">
      <c r="B22" s="2" t="s">
        <v>64</v>
      </c>
      <c r="C22" s="2" t="s">
        <v>65</v>
      </c>
      <c r="D22" s="2" t="s">
        <v>16</v>
      </c>
      <c r="E22" s="2" t="s">
        <v>17</v>
      </c>
      <c r="F22" s="2" t="s">
        <v>24</v>
      </c>
      <c r="G22" s="2" t="s">
        <v>24</v>
      </c>
      <c r="H22" s="2" t="s">
        <v>24</v>
      </c>
      <c r="I22" s="2">
        <v>0</v>
      </c>
      <c r="J22" s="2">
        <v>0</v>
      </c>
      <c r="K22" s="2">
        <v>0</v>
      </c>
      <c r="L22" s="3">
        <v>45824</v>
      </c>
      <c r="M22" s="2" t="s">
        <v>30</v>
      </c>
      <c r="N22" s="2" t="s">
        <v>42</v>
      </c>
    </row>
    <row r="23" spans="2:14" x14ac:dyDescent="0.25">
      <c r="B23" s="2" t="s">
        <v>66</v>
      </c>
      <c r="C23" s="2" t="s">
        <v>67</v>
      </c>
      <c r="D23" s="2" t="s">
        <v>41</v>
      </c>
      <c r="E23" s="2" t="s">
        <v>17</v>
      </c>
      <c r="F23" s="2" t="s">
        <v>24</v>
      </c>
      <c r="G23" s="2" t="s">
        <v>24</v>
      </c>
      <c r="H23" s="2" t="s">
        <v>24</v>
      </c>
      <c r="I23" s="2">
        <v>0</v>
      </c>
      <c r="J23" s="2">
        <v>0</v>
      </c>
      <c r="K23" s="2">
        <v>0</v>
      </c>
      <c r="L23" s="3">
        <v>45804</v>
      </c>
      <c r="M23" s="2" t="s">
        <v>30</v>
      </c>
      <c r="N23" s="2" t="s">
        <v>42</v>
      </c>
    </row>
    <row r="24" spans="2:14" x14ac:dyDescent="0.25">
      <c r="B24" s="2" t="s">
        <v>68</v>
      </c>
      <c r="C24" s="2" t="s">
        <v>69</v>
      </c>
      <c r="D24" s="2" t="s">
        <v>16</v>
      </c>
      <c r="E24" s="2" t="s">
        <v>17</v>
      </c>
      <c r="F24" s="2" t="s">
        <v>24</v>
      </c>
      <c r="G24" s="2" t="s">
        <v>24</v>
      </c>
      <c r="H24" s="2" t="s">
        <v>24</v>
      </c>
      <c r="I24" s="2">
        <v>0</v>
      </c>
      <c r="J24" s="2">
        <v>0</v>
      </c>
      <c r="K24" s="2">
        <v>222200074</v>
      </c>
      <c r="L24" s="3">
        <v>45831</v>
      </c>
      <c r="M24" s="3">
        <v>47119</v>
      </c>
      <c r="N24" s="2" t="s">
        <v>42</v>
      </c>
    </row>
    <row r="25" spans="2:14" x14ac:dyDescent="0.25">
      <c r="B25" s="2" t="s">
        <v>70</v>
      </c>
      <c r="C25" s="2" t="s">
        <v>71</v>
      </c>
      <c r="D25" s="2" t="s">
        <v>16</v>
      </c>
      <c r="E25" s="2" t="s">
        <v>17</v>
      </c>
      <c r="F25" s="2" t="s">
        <v>24</v>
      </c>
      <c r="G25" s="2" t="s">
        <v>24</v>
      </c>
      <c r="H25" s="2" t="s">
        <v>24</v>
      </c>
      <c r="I25" s="2">
        <v>0</v>
      </c>
      <c r="J25" s="2">
        <v>0</v>
      </c>
      <c r="K25" s="2">
        <v>0</v>
      </c>
      <c r="L25" s="3">
        <v>44958</v>
      </c>
      <c r="M25" s="3">
        <v>45870</v>
      </c>
      <c r="N25" s="2" t="s">
        <v>72</v>
      </c>
    </row>
    <row r="26" spans="2:14" x14ac:dyDescent="0.25">
      <c r="B26" s="2" t="s">
        <v>73</v>
      </c>
      <c r="C26" s="2" t="s">
        <v>74</v>
      </c>
      <c r="D26" s="2" t="s">
        <v>16</v>
      </c>
      <c r="E26" s="2" t="s">
        <v>75</v>
      </c>
      <c r="F26" s="2" t="s">
        <v>24</v>
      </c>
      <c r="G26" s="2" t="s">
        <v>24</v>
      </c>
      <c r="H26" s="2" t="s">
        <v>24</v>
      </c>
      <c r="I26" s="2">
        <v>0</v>
      </c>
      <c r="J26" s="2">
        <v>0</v>
      </c>
      <c r="K26" s="2">
        <v>0</v>
      </c>
      <c r="L26" s="3">
        <v>44958</v>
      </c>
      <c r="M26" s="3">
        <v>45870</v>
      </c>
      <c r="N26" s="2" t="s">
        <v>72</v>
      </c>
    </row>
    <row r="27" spans="2:14" x14ac:dyDescent="0.25">
      <c r="B27" s="2" t="s">
        <v>73</v>
      </c>
      <c r="C27" s="2" t="s">
        <v>74</v>
      </c>
      <c r="D27" s="2" t="s">
        <v>16</v>
      </c>
      <c r="E27" s="2" t="s">
        <v>17</v>
      </c>
      <c r="F27" s="2" t="s">
        <v>24</v>
      </c>
      <c r="G27" s="2" t="s">
        <v>24</v>
      </c>
      <c r="H27" s="2" t="s">
        <v>24</v>
      </c>
      <c r="I27" s="2">
        <v>0</v>
      </c>
      <c r="J27" s="2">
        <v>0</v>
      </c>
      <c r="K27" s="2">
        <v>0</v>
      </c>
      <c r="L27" s="3">
        <v>44958</v>
      </c>
      <c r="M27" s="3">
        <v>45870</v>
      </c>
      <c r="N27" s="2" t="s">
        <v>72</v>
      </c>
    </row>
    <row r="28" spans="2:14" x14ac:dyDescent="0.25">
      <c r="B28" s="2" t="s">
        <v>73</v>
      </c>
      <c r="C28" s="2" t="s">
        <v>74</v>
      </c>
      <c r="D28" s="2" t="s">
        <v>16</v>
      </c>
      <c r="E28" s="2" t="s">
        <v>76</v>
      </c>
      <c r="F28" s="2" t="s">
        <v>24</v>
      </c>
      <c r="G28" s="2" t="s">
        <v>24</v>
      </c>
      <c r="H28" s="2" t="s">
        <v>24</v>
      </c>
      <c r="I28" s="2">
        <v>0</v>
      </c>
      <c r="J28" s="2">
        <v>0</v>
      </c>
      <c r="K28" s="2">
        <v>0</v>
      </c>
      <c r="L28" s="3">
        <v>44958</v>
      </c>
      <c r="M28" s="3">
        <v>45870</v>
      </c>
      <c r="N28" s="2" t="s">
        <v>72</v>
      </c>
    </row>
    <row r="29" spans="2:14" x14ac:dyDescent="0.25">
      <c r="B29" s="2" t="s">
        <v>77</v>
      </c>
      <c r="C29" s="2" t="s">
        <v>78</v>
      </c>
      <c r="D29" s="2" t="s">
        <v>16</v>
      </c>
      <c r="E29" s="2" t="s">
        <v>75</v>
      </c>
      <c r="F29" s="2" t="s">
        <v>24</v>
      </c>
      <c r="G29" s="2" t="s">
        <v>24</v>
      </c>
      <c r="H29" s="2" t="s">
        <v>24</v>
      </c>
      <c r="I29" s="2">
        <v>0</v>
      </c>
      <c r="J29" s="2">
        <v>0</v>
      </c>
      <c r="K29" s="2">
        <v>0</v>
      </c>
      <c r="L29" s="3">
        <v>44958</v>
      </c>
      <c r="M29" s="3">
        <v>45870</v>
      </c>
      <c r="N29" s="2" t="s">
        <v>72</v>
      </c>
    </row>
    <row r="30" spans="2:14" x14ac:dyDescent="0.25">
      <c r="B30" s="2" t="s">
        <v>77</v>
      </c>
      <c r="C30" s="2" t="s">
        <v>78</v>
      </c>
      <c r="D30" s="2" t="s">
        <v>16</v>
      </c>
      <c r="E30" s="2" t="s">
        <v>17</v>
      </c>
      <c r="F30" s="2" t="s">
        <v>24</v>
      </c>
      <c r="G30" s="2" t="s">
        <v>24</v>
      </c>
      <c r="H30" s="2" t="s">
        <v>24</v>
      </c>
      <c r="I30" s="2">
        <v>0</v>
      </c>
      <c r="J30" s="2">
        <v>0</v>
      </c>
      <c r="K30" s="2">
        <v>0</v>
      </c>
      <c r="L30" s="3">
        <v>44958</v>
      </c>
      <c r="M30" s="3">
        <v>45870</v>
      </c>
      <c r="N30" s="2" t="s">
        <v>72</v>
      </c>
    </row>
    <row r="31" spans="2:14" x14ac:dyDescent="0.25">
      <c r="B31" s="2" t="s">
        <v>77</v>
      </c>
      <c r="C31" s="2" t="s">
        <v>78</v>
      </c>
      <c r="D31" s="2" t="s">
        <v>16</v>
      </c>
      <c r="E31" s="2" t="s">
        <v>76</v>
      </c>
      <c r="F31" s="2" t="s">
        <v>24</v>
      </c>
      <c r="G31" s="2" t="s">
        <v>24</v>
      </c>
      <c r="H31" s="2" t="s">
        <v>24</v>
      </c>
      <c r="I31" s="2">
        <v>0</v>
      </c>
      <c r="J31" s="2">
        <v>0</v>
      </c>
      <c r="K31" s="2">
        <v>0</v>
      </c>
      <c r="L31" s="3">
        <v>44958</v>
      </c>
      <c r="M31" s="3">
        <v>45870</v>
      </c>
      <c r="N31" s="2" t="s">
        <v>72</v>
      </c>
    </row>
    <row r="32" spans="2:14" x14ac:dyDescent="0.25">
      <c r="B32" s="2" t="s">
        <v>79</v>
      </c>
      <c r="C32" s="2" t="s">
        <v>80</v>
      </c>
      <c r="D32" s="2" t="s">
        <v>16</v>
      </c>
      <c r="E32" s="2" t="s">
        <v>17</v>
      </c>
      <c r="F32" s="2" t="s">
        <v>24</v>
      </c>
      <c r="G32" s="2" t="s">
        <v>24</v>
      </c>
      <c r="H32" s="2" t="s">
        <v>24</v>
      </c>
      <c r="I32" s="2">
        <v>0</v>
      </c>
      <c r="J32" s="2">
        <v>0</v>
      </c>
      <c r="K32" s="2">
        <v>0</v>
      </c>
      <c r="L32" s="3">
        <v>44958</v>
      </c>
      <c r="M32" s="3">
        <v>45992</v>
      </c>
      <c r="N32" s="2" t="s">
        <v>72</v>
      </c>
    </row>
    <row r="33" spans="2:14" x14ac:dyDescent="0.25">
      <c r="B33" s="2" t="s">
        <v>79</v>
      </c>
      <c r="C33" s="2" t="s">
        <v>80</v>
      </c>
      <c r="D33" s="2" t="s">
        <v>16</v>
      </c>
      <c r="E33" s="2" t="s">
        <v>17</v>
      </c>
      <c r="F33" s="2" t="s">
        <v>24</v>
      </c>
      <c r="G33" s="2" t="s">
        <v>24</v>
      </c>
      <c r="H33" s="2" t="s">
        <v>24</v>
      </c>
      <c r="I33" s="2">
        <v>0</v>
      </c>
      <c r="J33" s="2">
        <v>0</v>
      </c>
      <c r="K33" s="2">
        <v>0</v>
      </c>
      <c r="L33" s="3">
        <v>45695</v>
      </c>
      <c r="M33" s="3">
        <v>46054</v>
      </c>
      <c r="N33" s="2" t="s">
        <v>72</v>
      </c>
    </row>
    <row r="34" spans="2:14" x14ac:dyDescent="0.25">
      <c r="B34" s="2" t="s">
        <v>81</v>
      </c>
      <c r="C34" s="2" t="s">
        <v>82</v>
      </c>
      <c r="D34" s="2" t="s">
        <v>16</v>
      </c>
      <c r="E34" s="2" t="s">
        <v>17</v>
      </c>
      <c r="F34" s="2" t="s">
        <v>24</v>
      </c>
      <c r="G34" s="2" t="s">
        <v>24</v>
      </c>
      <c r="H34" s="2" t="s">
        <v>24</v>
      </c>
      <c r="I34" s="2">
        <v>11</v>
      </c>
      <c r="J34" s="2">
        <v>11</v>
      </c>
      <c r="K34" s="2">
        <v>0</v>
      </c>
      <c r="L34" s="3">
        <v>44958</v>
      </c>
      <c r="M34" s="2" t="s">
        <v>30</v>
      </c>
      <c r="N34" s="2" t="s">
        <v>83</v>
      </c>
    </row>
    <row r="35" spans="2:14" x14ac:dyDescent="0.25">
      <c r="B35" s="2" t="s">
        <v>84</v>
      </c>
      <c r="C35" s="2" t="s">
        <v>85</v>
      </c>
      <c r="D35" s="2" t="s">
        <v>16</v>
      </c>
      <c r="E35" s="2" t="s">
        <v>17</v>
      </c>
      <c r="F35" s="2" t="s">
        <v>24</v>
      </c>
      <c r="G35" s="2" t="s">
        <v>24</v>
      </c>
      <c r="H35" s="2" t="s">
        <v>24</v>
      </c>
      <c r="I35" s="2">
        <v>4</v>
      </c>
      <c r="J35" s="2">
        <v>4</v>
      </c>
      <c r="K35" s="2" t="s">
        <v>86</v>
      </c>
      <c r="L35" s="3">
        <v>44958</v>
      </c>
      <c r="M35" s="3">
        <v>47150</v>
      </c>
      <c r="N35" s="2" t="s">
        <v>87</v>
      </c>
    </row>
    <row r="36" spans="2:14" x14ac:dyDescent="0.25">
      <c r="B36" s="2" t="s">
        <v>88</v>
      </c>
      <c r="C36" s="2" t="s">
        <v>89</v>
      </c>
      <c r="D36" s="2" t="s">
        <v>16</v>
      </c>
      <c r="E36" s="2" t="s">
        <v>17</v>
      </c>
      <c r="F36" s="2" t="s">
        <v>18</v>
      </c>
      <c r="G36" s="2" t="s">
        <v>90</v>
      </c>
      <c r="H36" s="2" t="s">
        <v>24</v>
      </c>
      <c r="I36" s="2">
        <v>0</v>
      </c>
      <c r="J36" s="2">
        <v>0</v>
      </c>
      <c r="K36" s="2" t="s">
        <v>91</v>
      </c>
      <c r="L36" s="3">
        <v>44958</v>
      </c>
      <c r="M36" s="3">
        <v>46508</v>
      </c>
      <c r="N36" s="2" t="s">
        <v>92</v>
      </c>
    </row>
    <row r="37" spans="2:14" x14ac:dyDescent="0.25">
      <c r="B37" s="2" t="s">
        <v>93</v>
      </c>
      <c r="C37" s="2" t="s">
        <v>94</v>
      </c>
      <c r="D37" s="2" t="s">
        <v>16</v>
      </c>
      <c r="E37" s="2" t="s">
        <v>75</v>
      </c>
      <c r="F37" s="2" t="s">
        <v>24</v>
      </c>
      <c r="G37" s="2" t="s">
        <v>24</v>
      </c>
      <c r="H37" s="2" t="s">
        <v>24</v>
      </c>
      <c r="I37" s="2">
        <v>0</v>
      </c>
      <c r="J37" s="2">
        <v>0</v>
      </c>
      <c r="K37" s="2" t="s">
        <v>95</v>
      </c>
      <c r="L37" s="3">
        <v>45817</v>
      </c>
      <c r="M37" s="3">
        <v>45778</v>
      </c>
      <c r="N37" s="2" t="s">
        <v>42</v>
      </c>
    </row>
    <row r="38" spans="2:14" x14ac:dyDescent="0.25">
      <c r="B38" s="2" t="s">
        <v>93</v>
      </c>
      <c r="C38" s="2" t="s">
        <v>94</v>
      </c>
      <c r="D38" s="2" t="s">
        <v>16</v>
      </c>
      <c r="E38" s="2" t="s">
        <v>17</v>
      </c>
      <c r="F38" s="2" t="s">
        <v>24</v>
      </c>
      <c r="G38" s="2" t="s">
        <v>24</v>
      </c>
      <c r="H38" s="2" t="s">
        <v>24</v>
      </c>
      <c r="I38" s="2">
        <v>0</v>
      </c>
      <c r="J38" s="2">
        <v>0</v>
      </c>
      <c r="K38" s="2" t="s">
        <v>95</v>
      </c>
      <c r="L38" s="3">
        <v>45817</v>
      </c>
      <c r="M38" s="3">
        <v>45778</v>
      </c>
      <c r="N38" s="2" t="s">
        <v>42</v>
      </c>
    </row>
    <row r="39" spans="2:14" x14ac:dyDescent="0.25">
      <c r="B39" s="2" t="s">
        <v>96</v>
      </c>
      <c r="C39" s="2" t="s">
        <v>97</v>
      </c>
      <c r="D39" s="2" t="s">
        <v>16</v>
      </c>
      <c r="E39" s="2" t="s">
        <v>17</v>
      </c>
      <c r="F39" s="2" t="s">
        <v>18</v>
      </c>
      <c r="G39" s="2" t="s">
        <v>90</v>
      </c>
      <c r="H39" s="2" t="s">
        <v>24</v>
      </c>
      <c r="I39" s="2">
        <v>60</v>
      </c>
      <c r="J39" s="2">
        <v>60</v>
      </c>
      <c r="K39" s="2" t="s">
        <v>98</v>
      </c>
      <c r="L39" s="3">
        <v>45717</v>
      </c>
      <c r="M39" s="3">
        <v>46753</v>
      </c>
      <c r="N39" s="2" t="s">
        <v>38</v>
      </c>
    </row>
    <row r="40" spans="2:14" x14ac:dyDescent="0.25">
      <c r="B40" s="2" t="s">
        <v>96</v>
      </c>
      <c r="C40" s="2" t="s">
        <v>97</v>
      </c>
      <c r="D40" s="2" t="s">
        <v>16</v>
      </c>
      <c r="E40" s="2" t="s">
        <v>17</v>
      </c>
      <c r="F40" s="2" t="s">
        <v>18</v>
      </c>
      <c r="G40" s="2" t="s">
        <v>90</v>
      </c>
      <c r="H40" s="2" t="s">
        <v>24</v>
      </c>
      <c r="I40" s="2">
        <v>60</v>
      </c>
      <c r="J40" s="2">
        <v>0</v>
      </c>
      <c r="K40" s="2" t="s">
        <v>99</v>
      </c>
      <c r="L40" s="3">
        <v>44958</v>
      </c>
      <c r="M40" s="3">
        <v>46296</v>
      </c>
      <c r="N40" s="2" t="s">
        <v>38</v>
      </c>
    </row>
    <row r="41" spans="2:14" x14ac:dyDescent="0.25">
      <c r="B41" s="2" t="s">
        <v>100</v>
      </c>
      <c r="C41" s="2" t="s">
        <v>101</v>
      </c>
      <c r="D41" s="2" t="s">
        <v>16</v>
      </c>
      <c r="E41" s="2" t="s">
        <v>17</v>
      </c>
      <c r="F41" s="2" t="s">
        <v>18</v>
      </c>
      <c r="G41" s="2" t="s">
        <v>90</v>
      </c>
      <c r="H41" s="2" t="s">
        <v>24</v>
      </c>
      <c r="I41" s="2">
        <v>0</v>
      </c>
      <c r="J41" s="2">
        <v>0</v>
      </c>
      <c r="K41" s="2" t="s">
        <v>102</v>
      </c>
      <c r="L41" s="3">
        <v>46132</v>
      </c>
      <c r="M41" s="3">
        <v>47849</v>
      </c>
      <c r="N41" s="2" t="s">
        <v>38</v>
      </c>
    </row>
    <row r="42" spans="2:14" x14ac:dyDescent="0.25">
      <c r="B42" s="2" t="s">
        <v>103</v>
      </c>
      <c r="C42" s="2" t="s">
        <v>104</v>
      </c>
      <c r="D42" s="2" t="s">
        <v>41</v>
      </c>
      <c r="E42" s="2" t="s">
        <v>17</v>
      </c>
      <c r="F42" s="2" t="s">
        <v>24</v>
      </c>
      <c r="G42" s="2" t="s">
        <v>24</v>
      </c>
      <c r="H42" s="2" t="s">
        <v>24</v>
      </c>
      <c r="I42" s="2">
        <v>2</v>
      </c>
      <c r="J42" s="2">
        <v>2</v>
      </c>
      <c r="K42" s="2" t="s">
        <v>105</v>
      </c>
      <c r="L42" s="3">
        <v>45843</v>
      </c>
      <c r="M42" s="3">
        <v>46813</v>
      </c>
      <c r="N42" s="2" t="s">
        <v>38</v>
      </c>
    </row>
    <row r="43" spans="2:14" x14ac:dyDescent="0.25">
      <c r="B43" s="2" t="s">
        <v>106</v>
      </c>
      <c r="C43" s="2" t="s">
        <v>107</v>
      </c>
      <c r="D43" s="2" t="s">
        <v>16</v>
      </c>
      <c r="E43" s="2" t="s">
        <v>17</v>
      </c>
      <c r="F43" s="2" t="s">
        <v>18</v>
      </c>
      <c r="G43" s="2" t="s">
        <v>19</v>
      </c>
      <c r="H43" s="2" t="s">
        <v>108</v>
      </c>
      <c r="I43" s="2">
        <v>13</v>
      </c>
      <c r="J43" s="2">
        <v>13</v>
      </c>
      <c r="K43" s="2">
        <v>0</v>
      </c>
      <c r="L43" s="3">
        <v>44958</v>
      </c>
      <c r="M43" s="2" t="s">
        <v>30</v>
      </c>
      <c r="N43" s="2" t="s">
        <v>109</v>
      </c>
    </row>
    <row r="44" spans="2:14" x14ac:dyDescent="0.25">
      <c r="B44" s="2" t="s">
        <v>110</v>
      </c>
      <c r="C44" s="2" t="s">
        <v>111</v>
      </c>
      <c r="D44" s="2" t="s">
        <v>16</v>
      </c>
      <c r="E44" s="2" t="s">
        <v>17</v>
      </c>
      <c r="F44" s="2" t="s">
        <v>18</v>
      </c>
      <c r="G44" s="2" t="s">
        <v>19</v>
      </c>
      <c r="H44" s="2" t="s">
        <v>108</v>
      </c>
      <c r="I44" s="2">
        <v>0</v>
      </c>
      <c r="J44" s="2">
        <v>0</v>
      </c>
      <c r="K44" s="2" t="s">
        <v>112</v>
      </c>
      <c r="L44" s="3">
        <v>44958</v>
      </c>
      <c r="M44" s="3">
        <v>45931</v>
      </c>
      <c r="N44" s="2" t="s">
        <v>113</v>
      </c>
    </row>
    <row r="45" spans="2:14" x14ac:dyDescent="0.25">
      <c r="B45" s="2" t="s">
        <v>114</v>
      </c>
      <c r="C45" s="2" t="s">
        <v>115</v>
      </c>
      <c r="D45" s="2" t="s">
        <v>16</v>
      </c>
      <c r="E45" s="2" t="s">
        <v>17</v>
      </c>
      <c r="F45" s="2" t="s">
        <v>24</v>
      </c>
      <c r="G45" s="2" t="s">
        <v>24</v>
      </c>
      <c r="H45" s="2" t="s">
        <v>24</v>
      </c>
      <c r="I45" s="2">
        <v>3</v>
      </c>
      <c r="J45" s="2">
        <v>3</v>
      </c>
      <c r="K45" s="2">
        <v>806232</v>
      </c>
      <c r="L45" s="3">
        <v>45824</v>
      </c>
      <c r="M45" s="3">
        <v>47270</v>
      </c>
      <c r="N45" s="2" t="s">
        <v>42</v>
      </c>
    </row>
    <row r="46" spans="2:14" x14ac:dyDescent="0.25">
      <c r="B46" s="2" t="s">
        <v>116</v>
      </c>
      <c r="C46" s="2" t="s">
        <v>117</v>
      </c>
      <c r="D46" s="2" t="s">
        <v>16</v>
      </c>
      <c r="E46" s="2" t="s">
        <v>17</v>
      </c>
      <c r="F46" s="2" t="s">
        <v>24</v>
      </c>
      <c r="G46" s="2" t="s">
        <v>24</v>
      </c>
      <c r="H46" s="2" t="s">
        <v>24</v>
      </c>
      <c r="I46" s="2">
        <v>0</v>
      </c>
      <c r="J46" s="2">
        <v>0</v>
      </c>
      <c r="K46" s="2">
        <v>406031</v>
      </c>
      <c r="L46" s="3">
        <v>45824</v>
      </c>
      <c r="M46" s="3">
        <v>47270</v>
      </c>
      <c r="N46" s="2" t="s">
        <v>42</v>
      </c>
    </row>
    <row r="47" spans="2:14" x14ac:dyDescent="0.25">
      <c r="B47" s="2" t="s">
        <v>118</v>
      </c>
      <c r="C47" s="2" t="s">
        <v>119</v>
      </c>
      <c r="D47" s="2" t="s">
        <v>41</v>
      </c>
      <c r="E47" s="2" t="s">
        <v>17</v>
      </c>
      <c r="F47" s="2" t="s">
        <v>24</v>
      </c>
      <c r="G47" s="2" t="s">
        <v>24</v>
      </c>
      <c r="H47" s="2" t="s">
        <v>24</v>
      </c>
      <c r="I47" s="2">
        <v>7</v>
      </c>
      <c r="J47" s="2">
        <v>7</v>
      </c>
      <c r="K47" s="2" t="s">
        <v>120</v>
      </c>
      <c r="L47" s="3">
        <v>44958</v>
      </c>
      <c r="M47" s="3">
        <v>45839</v>
      </c>
      <c r="N47" s="2" t="s">
        <v>121</v>
      </c>
    </row>
    <row r="48" spans="2:14" x14ac:dyDescent="0.25">
      <c r="B48" s="2" t="s">
        <v>122</v>
      </c>
      <c r="C48" s="2" t="s">
        <v>123</v>
      </c>
      <c r="D48" s="2" t="s">
        <v>41</v>
      </c>
      <c r="E48" s="2" t="s">
        <v>17</v>
      </c>
      <c r="F48" s="2" t="s">
        <v>18</v>
      </c>
      <c r="G48" s="2" t="s">
        <v>19</v>
      </c>
      <c r="H48" s="2" t="s">
        <v>124</v>
      </c>
      <c r="I48" s="2">
        <v>0</v>
      </c>
      <c r="J48" s="2">
        <v>0</v>
      </c>
      <c r="K48" s="2">
        <v>0</v>
      </c>
      <c r="L48" s="3">
        <v>45757</v>
      </c>
      <c r="M48" s="2" t="s">
        <v>30</v>
      </c>
      <c r="N48" s="2" t="s">
        <v>125</v>
      </c>
    </row>
    <row r="49" spans="2:14" x14ac:dyDescent="0.25">
      <c r="B49" s="2" t="s">
        <v>122</v>
      </c>
      <c r="C49" s="2" t="s">
        <v>123</v>
      </c>
      <c r="D49" s="2" t="s">
        <v>41</v>
      </c>
      <c r="E49" s="2" t="s">
        <v>17</v>
      </c>
      <c r="F49" s="2" t="s">
        <v>18</v>
      </c>
      <c r="G49" s="2" t="s">
        <v>19</v>
      </c>
      <c r="H49" s="2" t="s">
        <v>124</v>
      </c>
      <c r="I49" s="2">
        <v>0</v>
      </c>
      <c r="J49" s="2">
        <v>0</v>
      </c>
      <c r="K49" s="2">
        <v>1900131</v>
      </c>
      <c r="L49" s="3">
        <v>44958</v>
      </c>
      <c r="M49" s="3">
        <v>45809</v>
      </c>
      <c r="N49" s="2" t="s">
        <v>125</v>
      </c>
    </row>
    <row r="50" spans="2:14" x14ac:dyDescent="0.25">
      <c r="B50" s="2" t="s">
        <v>122</v>
      </c>
      <c r="C50" s="2" t="s">
        <v>123</v>
      </c>
      <c r="D50" s="2" t="s">
        <v>41</v>
      </c>
      <c r="E50" s="2" t="s">
        <v>17</v>
      </c>
      <c r="F50" s="2" t="s">
        <v>18</v>
      </c>
      <c r="G50" s="2" t="s">
        <v>19</v>
      </c>
      <c r="H50" s="2" t="s">
        <v>124</v>
      </c>
      <c r="I50" s="2">
        <v>0</v>
      </c>
      <c r="J50" s="2">
        <v>0</v>
      </c>
      <c r="K50" s="2">
        <v>1900131</v>
      </c>
      <c r="L50" s="3">
        <v>45829</v>
      </c>
      <c r="M50" s="3">
        <v>45931</v>
      </c>
      <c r="N50" s="2" t="s">
        <v>125</v>
      </c>
    </row>
    <row r="51" spans="2:14" x14ac:dyDescent="0.25">
      <c r="B51" s="2" t="s">
        <v>126</v>
      </c>
      <c r="C51" s="2" t="s">
        <v>127</v>
      </c>
      <c r="D51" s="2" t="s">
        <v>16</v>
      </c>
      <c r="E51" s="2" t="s">
        <v>17</v>
      </c>
      <c r="F51" s="2" t="s">
        <v>24</v>
      </c>
      <c r="G51" s="2" t="s">
        <v>24</v>
      </c>
      <c r="H51" s="2" t="s">
        <v>24</v>
      </c>
      <c r="I51" s="2">
        <v>0</v>
      </c>
      <c r="J51" s="2">
        <v>0</v>
      </c>
      <c r="K51" s="2">
        <v>0</v>
      </c>
      <c r="L51" s="3">
        <v>45672</v>
      </c>
      <c r="M51" s="2" t="s">
        <v>30</v>
      </c>
      <c r="N51" s="2" t="s">
        <v>128</v>
      </c>
    </row>
    <row r="52" spans="2:14" x14ac:dyDescent="0.25">
      <c r="B52" s="2" t="s">
        <v>129</v>
      </c>
      <c r="C52" s="2" t="s">
        <v>130</v>
      </c>
      <c r="D52" s="2" t="s">
        <v>16</v>
      </c>
      <c r="E52" s="2" t="s">
        <v>17</v>
      </c>
      <c r="F52" s="2" t="s">
        <v>24</v>
      </c>
      <c r="G52" s="2" t="s">
        <v>24</v>
      </c>
      <c r="H52" s="2" t="s">
        <v>24</v>
      </c>
      <c r="I52" s="2">
        <v>7</v>
      </c>
      <c r="J52" s="2">
        <v>7</v>
      </c>
      <c r="K52" s="2">
        <v>0</v>
      </c>
      <c r="L52" s="3">
        <v>44958</v>
      </c>
      <c r="M52" s="2" t="s">
        <v>30</v>
      </c>
      <c r="N52" s="2" t="s">
        <v>131</v>
      </c>
    </row>
    <row r="53" spans="2:14" x14ac:dyDescent="0.25">
      <c r="B53" s="2" t="s">
        <v>132</v>
      </c>
      <c r="C53" s="2" t="s">
        <v>133</v>
      </c>
      <c r="D53" s="2" t="s">
        <v>16</v>
      </c>
      <c r="E53" s="2" t="s">
        <v>17</v>
      </c>
      <c r="F53" s="2" t="s">
        <v>18</v>
      </c>
      <c r="G53" s="2" t="s">
        <v>19</v>
      </c>
      <c r="H53" s="2" t="s">
        <v>134</v>
      </c>
      <c r="I53" s="2">
        <v>646</v>
      </c>
      <c r="J53" s="2">
        <v>646</v>
      </c>
      <c r="K53" s="2">
        <v>2508001</v>
      </c>
      <c r="L53" s="3">
        <v>46060</v>
      </c>
      <c r="M53" s="3">
        <v>46600</v>
      </c>
      <c r="N53" s="2" t="s">
        <v>135</v>
      </c>
    </row>
    <row r="54" spans="2:14" x14ac:dyDescent="0.25">
      <c r="B54" s="2" t="s">
        <v>136</v>
      </c>
      <c r="C54" s="2" t="s">
        <v>137</v>
      </c>
      <c r="D54" s="2" t="s">
        <v>16</v>
      </c>
      <c r="E54" s="2" t="s">
        <v>17</v>
      </c>
      <c r="F54" s="2" t="s">
        <v>138</v>
      </c>
      <c r="G54" s="2" t="s">
        <v>139</v>
      </c>
      <c r="H54" s="2" t="s">
        <v>140</v>
      </c>
      <c r="I54" s="2">
        <v>0</v>
      </c>
      <c r="J54" s="2">
        <v>0</v>
      </c>
      <c r="K54" s="2">
        <v>111023025</v>
      </c>
      <c r="L54" s="3">
        <v>45985</v>
      </c>
      <c r="M54" s="3">
        <v>47484</v>
      </c>
      <c r="N54" s="2" t="s">
        <v>141</v>
      </c>
    </row>
    <row r="55" spans="2:14" x14ac:dyDescent="0.25">
      <c r="B55" s="2" t="s">
        <v>136</v>
      </c>
      <c r="C55" s="2" t="s">
        <v>137</v>
      </c>
      <c r="D55" s="2" t="s">
        <v>16</v>
      </c>
      <c r="E55" s="2" t="s">
        <v>17</v>
      </c>
      <c r="F55" s="2" t="s">
        <v>138</v>
      </c>
      <c r="G55" s="2" t="s">
        <v>139</v>
      </c>
      <c r="H55" s="2" t="s">
        <v>140</v>
      </c>
      <c r="I55" s="2">
        <v>0</v>
      </c>
      <c r="J55" s="2">
        <v>0</v>
      </c>
      <c r="K55" s="2">
        <v>411022525</v>
      </c>
      <c r="L55" s="3">
        <v>45786</v>
      </c>
      <c r="M55" s="3">
        <v>47574</v>
      </c>
      <c r="N55" s="2" t="s">
        <v>141</v>
      </c>
    </row>
    <row r="56" spans="2:14" x14ac:dyDescent="0.25">
      <c r="B56" s="2" t="s">
        <v>136</v>
      </c>
      <c r="C56" s="2" t="s">
        <v>137</v>
      </c>
      <c r="D56" s="2" t="s">
        <v>16</v>
      </c>
      <c r="E56" s="2" t="s">
        <v>17</v>
      </c>
      <c r="F56" s="2" t="s">
        <v>138</v>
      </c>
      <c r="G56" s="2" t="s">
        <v>139</v>
      </c>
      <c r="H56" s="2" t="s">
        <v>140</v>
      </c>
      <c r="I56" s="2">
        <v>0</v>
      </c>
      <c r="J56" s="2">
        <v>0</v>
      </c>
      <c r="K56" s="2">
        <v>511020625</v>
      </c>
      <c r="L56" s="3">
        <v>45918</v>
      </c>
      <c r="M56" s="3">
        <v>47604</v>
      </c>
      <c r="N56" s="2" t="s">
        <v>141</v>
      </c>
    </row>
    <row r="57" spans="2:14" x14ac:dyDescent="0.25">
      <c r="B57" s="2" t="s">
        <v>136</v>
      </c>
      <c r="C57" s="2" t="s">
        <v>137</v>
      </c>
      <c r="D57" s="2" t="s">
        <v>16</v>
      </c>
      <c r="E57" s="2" t="s">
        <v>17</v>
      </c>
      <c r="F57" s="2" t="s">
        <v>138</v>
      </c>
      <c r="G57" s="2" t="s">
        <v>139</v>
      </c>
      <c r="H57" s="2" t="s">
        <v>140</v>
      </c>
      <c r="I57" s="2">
        <v>0</v>
      </c>
      <c r="J57" s="2">
        <v>0</v>
      </c>
      <c r="K57" s="2">
        <v>611021024</v>
      </c>
      <c r="L57" s="3">
        <v>45743</v>
      </c>
      <c r="M57" s="3">
        <v>47270</v>
      </c>
      <c r="N57" s="2" t="s">
        <v>141</v>
      </c>
    </row>
    <row r="58" spans="2:14" x14ac:dyDescent="0.25">
      <c r="B58" s="2" t="s">
        <v>136</v>
      </c>
      <c r="C58" s="2" t="s">
        <v>137</v>
      </c>
      <c r="D58" s="2" t="s">
        <v>16</v>
      </c>
      <c r="E58" s="2" t="s">
        <v>17</v>
      </c>
      <c r="F58" s="2" t="s">
        <v>138</v>
      </c>
      <c r="G58" s="2" t="s">
        <v>139</v>
      </c>
      <c r="H58" s="2" t="s">
        <v>140</v>
      </c>
      <c r="I58" s="2">
        <v>0</v>
      </c>
      <c r="J58" s="2">
        <v>0</v>
      </c>
      <c r="K58" s="2">
        <v>611022425</v>
      </c>
      <c r="L58" s="3">
        <v>45871</v>
      </c>
      <c r="M58" s="3">
        <v>47635</v>
      </c>
      <c r="N58" s="2" t="s">
        <v>141</v>
      </c>
    </row>
    <row r="59" spans="2:14" x14ac:dyDescent="0.25">
      <c r="B59" s="2" t="s">
        <v>136</v>
      </c>
      <c r="C59" s="2" t="s">
        <v>137</v>
      </c>
      <c r="D59" s="2" t="s">
        <v>16</v>
      </c>
      <c r="E59" s="2" t="s">
        <v>17</v>
      </c>
      <c r="F59" s="2" t="s">
        <v>138</v>
      </c>
      <c r="G59" s="2" t="s">
        <v>139</v>
      </c>
      <c r="H59" s="2" t="s">
        <v>140</v>
      </c>
      <c r="I59" s="2">
        <v>0</v>
      </c>
      <c r="J59" s="2">
        <v>0</v>
      </c>
      <c r="K59" s="2">
        <v>711021024</v>
      </c>
      <c r="L59" s="3">
        <v>45743</v>
      </c>
      <c r="M59" s="3">
        <v>47300</v>
      </c>
      <c r="N59" s="2" t="s">
        <v>141</v>
      </c>
    </row>
    <row r="60" spans="2:14" x14ac:dyDescent="0.25">
      <c r="B60" s="2" t="s">
        <v>136</v>
      </c>
      <c r="C60" s="2" t="s">
        <v>137</v>
      </c>
      <c r="D60" s="2" t="s">
        <v>16</v>
      </c>
      <c r="E60" s="2" t="s">
        <v>17</v>
      </c>
      <c r="F60" s="2" t="s">
        <v>138</v>
      </c>
      <c r="G60" s="2" t="s">
        <v>139</v>
      </c>
      <c r="H60" s="2" t="s">
        <v>140</v>
      </c>
      <c r="I60" s="2">
        <v>0</v>
      </c>
      <c r="J60" s="2">
        <v>0</v>
      </c>
      <c r="K60" s="2">
        <v>1011023124</v>
      </c>
      <c r="L60" s="3">
        <v>45696</v>
      </c>
      <c r="M60" s="3">
        <v>47392</v>
      </c>
      <c r="N60" s="2" t="s">
        <v>141</v>
      </c>
    </row>
    <row r="61" spans="2:14" x14ac:dyDescent="0.25">
      <c r="B61" s="2" t="s">
        <v>136</v>
      </c>
      <c r="C61" s="2" t="s">
        <v>137</v>
      </c>
      <c r="D61" s="2" t="s">
        <v>16</v>
      </c>
      <c r="E61" s="2" t="s">
        <v>17</v>
      </c>
      <c r="F61" s="2" t="s">
        <v>138</v>
      </c>
      <c r="G61" s="2" t="s">
        <v>139</v>
      </c>
      <c r="H61" s="2" t="s">
        <v>140</v>
      </c>
      <c r="I61" s="2">
        <v>0</v>
      </c>
      <c r="J61" s="2">
        <v>0</v>
      </c>
      <c r="K61" s="2">
        <v>1092024</v>
      </c>
      <c r="L61" s="3">
        <v>45743</v>
      </c>
      <c r="M61" s="3">
        <v>47484</v>
      </c>
      <c r="N61" s="2" t="s">
        <v>141</v>
      </c>
    </row>
    <row r="62" spans="2:14" x14ac:dyDescent="0.25">
      <c r="B62" s="2" t="s">
        <v>136</v>
      </c>
      <c r="C62" s="2" t="s">
        <v>137</v>
      </c>
      <c r="D62" s="2" t="s">
        <v>16</v>
      </c>
      <c r="E62" s="2" t="s">
        <v>17</v>
      </c>
      <c r="F62" s="2" t="s">
        <v>138</v>
      </c>
      <c r="G62" s="2" t="s">
        <v>139</v>
      </c>
      <c r="H62" s="2" t="s">
        <v>140</v>
      </c>
      <c r="I62" s="2">
        <v>0</v>
      </c>
      <c r="J62" s="2">
        <v>0</v>
      </c>
      <c r="K62" s="2">
        <v>1111021424</v>
      </c>
      <c r="L62" s="3">
        <v>45777</v>
      </c>
      <c r="M62" s="3">
        <v>47423</v>
      </c>
      <c r="N62" s="2" t="s">
        <v>141</v>
      </c>
    </row>
    <row r="63" spans="2:14" x14ac:dyDescent="0.25">
      <c r="B63" s="2" t="s">
        <v>136</v>
      </c>
      <c r="C63" s="2" t="s">
        <v>137</v>
      </c>
      <c r="D63" s="2" t="s">
        <v>16</v>
      </c>
      <c r="E63" s="2" t="s">
        <v>17</v>
      </c>
      <c r="F63" s="2" t="s">
        <v>138</v>
      </c>
      <c r="G63" s="2" t="s">
        <v>139</v>
      </c>
      <c r="H63" s="2" t="s">
        <v>140</v>
      </c>
      <c r="I63" s="2">
        <v>0</v>
      </c>
      <c r="J63" s="2">
        <v>0</v>
      </c>
      <c r="K63" s="2">
        <v>1172025</v>
      </c>
      <c r="L63" s="3">
        <v>46055</v>
      </c>
      <c r="M63" s="3">
        <v>47849</v>
      </c>
      <c r="N63" s="2" t="s">
        <v>141</v>
      </c>
    </row>
    <row r="64" spans="2:14" x14ac:dyDescent="0.25">
      <c r="B64" s="2" t="s">
        <v>136</v>
      </c>
      <c r="C64" s="2" t="s">
        <v>137</v>
      </c>
      <c r="D64" s="2" t="s">
        <v>16</v>
      </c>
      <c r="E64" s="2" t="s">
        <v>17</v>
      </c>
      <c r="F64" s="2" t="s">
        <v>138</v>
      </c>
      <c r="G64" s="2" t="s">
        <v>139</v>
      </c>
      <c r="H64" s="2" t="s">
        <v>140</v>
      </c>
      <c r="I64" s="2">
        <v>0</v>
      </c>
      <c r="J64" s="2">
        <v>0</v>
      </c>
      <c r="K64" s="2">
        <v>252024</v>
      </c>
      <c r="L64" s="3">
        <v>45784</v>
      </c>
      <c r="M64" s="3">
        <v>47574</v>
      </c>
      <c r="N64" s="2" t="s">
        <v>141</v>
      </c>
    </row>
    <row r="65" spans="2:14" x14ac:dyDescent="0.25">
      <c r="B65" s="2" t="s">
        <v>136</v>
      </c>
      <c r="C65" s="2" t="s">
        <v>137</v>
      </c>
      <c r="D65" s="2" t="s">
        <v>16</v>
      </c>
      <c r="E65" s="2" t="s">
        <v>17</v>
      </c>
      <c r="F65" s="2" t="s">
        <v>138</v>
      </c>
      <c r="G65" s="2" t="s">
        <v>139</v>
      </c>
      <c r="H65" s="2" t="s">
        <v>140</v>
      </c>
      <c r="I65" s="2">
        <v>0</v>
      </c>
      <c r="J65" s="2">
        <v>0</v>
      </c>
      <c r="K65" s="2">
        <v>511020625</v>
      </c>
      <c r="L65" s="3">
        <v>45805</v>
      </c>
      <c r="M65" s="3">
        <v>47604</v>
      </c>
      <c r="N65" s="2" t="s">
        <v>141</v>
      </c>
    </row>
    <row r="66" spans="2:14" x14ac:dyDescent="0.25">
      <c r="B66" s="2" t="s">
        <v>136</v>
      </c>
      <c r="C66" s="2" t="s">
        <v>137</v>
      </c>
      <c r="D66" s="2" t="s">
        <v>16</v>
      </c>
      <c r="E66" s="2" t="s">
        <v>17</v>
      </c>
      <c r="F66" s="2" t="s">
        <v>138</v>
      </c>
      <c r="G66" s="2" t="s">
        <v>139</v>
      </c>
      <c r="H66" s="2" t="s">
        <v>140</v>
      </c>
      <c r="I66" s="2">
        <v>0</v>
      </c>
      <c r="J66" s="2">
        <v>0</v>
      </c>
      <c r="K66" s="2">
        <v>611031224</v>
      </c>
      <c r="L66" s="3">
        <v>44958</v>
      </c>
      <c r="M66" s="3">
        <v>47270</v>
      </c>
      <c r="N66" s="2" t="s">
        <v>141</v>
      </c>
    </row>
    <row r="67" spans="2:14" x14ac:dyDescent="0.25">
      <c r="B67" s="2" t="s">
        <v>136</v>
      </c>
      <c r="C67" s="2" t="s">
        <v>137</v>
      </c>
      <c r="D67" s="2" t="s">
        <v>16</v>
      </c>
      <c r="E67" s="2" t="s">
        <v>17</v>
      </c>
      <c r="F67" s="2" t="s">
        <v>138</v>
      </c>
      <c r="G67" s="2" t="s">
        <v>139</v>
      </c>
      <c r="H67" s="2" t="s">
        <v>140</v>
      </c>
      <c r="I67" s="2">
        <v>0</v>
      </c>
      <c r="J67" s="2">
        <v>0</v>
      </c>
      <c r="K67" s="2">
        <v>711021524</v>
      </c>
      <c r="L67" s="3">
        <v>44958</v>
      </c>
      <c r="M67" s="3">
        <v>47300</v>
      </c>
      <c r="N67" s="2" t="s">
        <v>141</v>
      </c>
    </row>
    <row r="68" spans="2:14" x14ac:dyDescent="0.25">
      <c r="B68" s="2" t="s">
        <v>136</v>
      </c>
      <c r="C68" s="2" t="s">
        <v>137</v>
      </c>
      <c r="D68" s="2" t="s">
        <v>16</v>
      </c>
      <c r="E68" s="2" t="s">
        <v>17</v>
      </c>
      <c r="F68" s="2" t="s">
        <v>138</v>
      </c>
      <c r="G68" s="2" t="s">
        <v>139</v>
      </c>
      <c r="H68" s="2" t="s">
        <v>140</v>
      </c>
      <c r="I68" s="2">
        <v>0</v>
      </c>
      <c r="J68" s="2">
        <v>0</v>
      </c>
      <c r="K68" s="2">
        <v>71102224</v>
      </c>
      <c r="L68" s="3">
        <v>45700</v>
      </c>
      <c r="M68" s="3">
        <v>47300</v>
      </c>
      <c r="N68" s="2" t="s">
        <v>141</v>
      </c>
    </row>
    <row r="69" spans="2:14" x14ac:dyDescent="0.25">
      <c r="B69" s="2" t="s">
        <v>136</v>
      </c>
      <c r="C69" s="2" t="s">
        <v>137</v>
      </c>
      <c r="D69" s="2" t="s">
        <v>16</v>
      </c>
      <c r="E69" s="2" t="s">
        <v>17</v>
      </c>
      <c r="F69" s="2" t="s">
        <v>138</v>
      </c>
      <c r="G69" s="2" t="s">
        <v>139</v>
      </c>
      <c r="H69" s="2" t="s">
        <v>140</v>
      </c>
      <c r="I69" s="2">
        <v>0</v>
      </c>
      <c r="J69" s="2">
        <v>0</v>
      </c>
      <c r="K69" s="2">
        <v>811021324</v>
      </c>
      <c r="L69" s="3">
        <v>45730</v>
      </c>
      <c r="M69" s="3">
        <v>47331</v>
      </c>
      <c r="N69" s="2" t="s">
        <v>141</v>
      </c>
    </row>
    <row r="70" spans="2:14" x14ac:dyDescent="0.25">
      <c r="B70" s="2" t="s">
        <v>136</v>
      </c>
      <c r="C70" s="2" t="s">
        <v>137</v>
      </c>
      <c r="D70" s="2" t="s">
        <v>16</v>
      </c>
      <c r="E70" s="2" t="s">
        <v>142</v>
      </c>
      <c r="F70" s="2" t="s">
        <v>138</v>
      </c>
      <c r="G70" s="2" t="s">
        <v>139</v>
      </c>
      <c r="H70" s="2" t="s">
        <v>140</v>
      </c>
      <c r="I70" s="2">
        <v>0</v>
      </c>
      <c r="J70" s="2">
        <v>0</v>
      </c>
      <c r="K70" s="2">
        <v>1172025</v>
      </c>
      <c r="L70" s="3">
        <v>46055</v>
      </c>
      <c r="M70" s="3">
        <v>47849</v>
      </c>
      <c r="N70" s="2" t="s">
        <v>141</v>
      </c>
    </row>
    <row r="71" spans="2:14" x14ac:dyDescent="0.25">
      <c r="B71" s="2" t="s">
        <v>143</v>
      </c>
      <c r="C71" s="2" t="s">
        <v>144</v>
      </c>
      <c r="D71" s="2" t="s">
        <v>16</v>
      </c>
      <c r="E71" s="2" t="s">
        <v>17</v>
      </c>
      <c r="F71" s="2" t="s">
        <v>24</v>
      </c>
      <c r="G71" s="2" t="s">
        <v>24</v>
      </c>
      <c r="H71" s="2" t="s">
        <v>24</v>
      </c>
      <c r="I71" s="2">
        <v>0</v>
      </c>
      <c r="J71" s="2">
        <v>0</v>
      </c>
      <c r="K71" s="2">
        <v>311020325</v>
      </c>
      <c r="L71" s="3">
        <v>45786</v>
      </c>
      <c r="M71" s="3">
        <v>47604</v>
      </c>
      <c r="N71" s="2" t="s">
        <v>42</v>
      </c>
    </row>
    <row r="72" spans="2:14" x14ac:dyDescent="0.25">
      <c r="B72" s="2" t="s">
        <v>143</v>
      </c>
      <c r="C72" s="2" t="s">
        <v>144</v>
      </c>
      <c r="D72" s="2" t="s">
        <v>16</v>
      </c>
      <c r="E72" s="2" t="s">
        <v>17</v>
      </c>
      <c r="F72" s="2" t="s">
        <v>24</v>
      </c>
      <c r="G72" s="2" t="s">
        <v>24</v>
      </c>
      <c r="H72" s="2" t="s">
        <v>24</v>
      </c>
      <c r="I72" s="2">
        <v>0</v>
      </c>
      <c r="J72" s="2">
        <v>0</v>
      </c>
      <c r="K72" s="2">
        <v>611022025</v>
      </c>
      <c r="L72" s="3">
        <v>45918</v>
      </c>
      <c r="M72" s="3">
        <v>47635</v>
      </c>
      <c r="N72" s="2" t="s">
        <v>42</v>
      </c>
    </row>
    <row r="73" spans="2:14" x14ac:dyDescent="0.25">
      <c r="B73" s="2" t="s">
        <v>143</v>
      </c>
      <c r="C73" s="2" t="s">
        <v>144</v>
      </c>
      <c r="D73" s="2" t="s">
        <v>16</v>
      </c>
      <c r="E73" s="2" t="s">
        <v>17</v>
      </c>
      <c r="F73" s="2" t="s">
        <v>24</v>
      </c>
      <c r="G73" s="2" t="s">
        <v>24</v>
      </c>
      <c r="H73" s="2" t="s">
        <v>24</v>
      </c>
      <c r="I73" s="2">
        <v>0</v>
      </c>
      <c r="J73" s="2">
        <v>0</v>
      </c>
      <c r="K73" s="2">
        <v>10110022023</v>
      </c>
      <c r="L73" s="3">
        <v>45743</v>
      </c>
      <c r="M73" s="3">
        <v>47392</v>
      </c>
      <c r="N73" s="2" t="s">
        <v>42</v>
      </c>
    </row>
    <row r="74" spans="2:14" x14ac:dyDescent="0.25">
      <c r="B74" s="2" t="s">
        <v>143</v>
      </c>
      <c r="C74" s="2" t="s">
        <v>144</v>
      </c>
      <c r="D74" s="2" t="s">
        <v>16</v>
      </c>
      <c r="E74" s="2" t="s">
        <v>17</v>
      </c>
      <c r="F74" s="2" t="s">
        <v>24</v>
      </c>
      <c r="G74" s="2" t="s">
        <v>24</v>
      </c>
      <c r="H74" s="2" t="s">
        <v>24</v>
      </c>
      <c r="I74" s="2">
        <v>0</v>
      </c>
      <c r="J74" s="2">
        <v>0</v>
      </c>
      <c r="K74" s="2">
        <v>1011021325</v>
      </c>
      <c r="L74" s="3">
        <v>45985</v>
      </c>
      <c r="M74" s="3">
        <v>47757</v>
      </c>
      <c r="N74" s="2" t="s">
        <v>42</v>
      </c>
    </row>
    <row r="75" spans="2:14" x14ac:dyDescent="0.25">
      <c r="B75" s="2" t="s">
        <v>143</v>
      </c>
      <c r="C75" s="2" t="s">
        <v>144</v>
      </c>
      <c r="D75" s="2" t="s">
        <v>16</v>
      </c>
      <c r="E75" s="2" t="s">
        <v>142</v>
      </c>
      <c r="F75" s="2" t="s">
        <v>24</v>
      </c>
      <c r="G75" s="2" t="s">
        <v>24</v>
      </c>
      <c r="H75" s="2" t="s">
        <v>24</v>
      </c>
      <c r="I75" s="2">
        <v>0</v>
      </c>
      <c r="J75" s="2">
        <v>0</v>
      </c>
      <c r="K75" s="2">
        <v>611022025</v>
      </c>
      <c r="L75" s="3">
        <v>45918</v>
      </c>
      <c r="M75" s="3">
        <v>47635</v>
      </c>
      <c r="N75" s="2" t="s">
        <v>42</v>
      </c>
    </row>
    <row r="76" spans="2:14" x14ac:dyDescent="0.25">
      <c r="B76" s="2" t="s">
        <v>145</v>
      </c>
      <c r="C76" s="2" t="s">
        <v>146</v>
      </c>
      <c r="D76" s="2" t="s">
        <v>16</v>
      </c>
      <c r="E76" s="2" t="s">
        <v>17</v>
      </c>
      <c r="F76" s="2" t="s">
        <v>24</v>
      </c>
      <c r="G76" s="2" t="s">
        <v>24</v>
      </c>
      <c r="H76" s="2" t="s">
        <v>24</v>
      </c>
      <c r="I76" s="2">
        <v>0</v>
      </c>
      <c r="J76" s="2">
        <v>0</v>
      </c>
      <c r="K76" s="2">
        <v>111021625</v>
      </c>
      <c r="L76" s="3">
        <v>45786</v>
      </c>
      <c r="M76" s="3">
        <v>47484</v>
      </c>
      <c r="N76" s="2" t="s">
        <v>42</v>
      </c>
    </row>
    <row r="77" spans="2:14" x14ac:dyDescent="0.25">
      <c r="B77" s="2" t="s">
        <v>145</v>
      </c>
      <c r="C77" s="2" t="s">
        <v>146</v>
      </c>
      <c r="D77" s="2" t="s">
        <v>16</v>
      </c>
      <c r="E77" s="2" t="s">
        <v>17</v>
      </c>
      <c r="F77" s="2" t="s">
        <v>24</v>
      </c>
      <c r="G77" s="2" t="s">
        <v>24</v>
      </c>
      <c r="H77" s="2" t="s">
        <v>24</v>
      </c>
      <c r="I77" s="2">
        <v>0</v>
      </c>
      <c r="J77" s="2">
        <v>0</v>
      </c>
      <c r="K77" s="2">
        <v>611021625</v>
      </c>
      <c r="L77" s="3">
        <v>45918</v>
      </c>
      <c r="M77" s="3">
        <v>47635</v>
      </c>
      <c r="N77" s="2" t="s">
        <v>42</v>
      </c>
    </row>
    <row r="78" spans="2:14" x14ac:dyDescent="0.25">
      <c r="B78" s="2" t="s">
        <v>145</v>
      </c>
      <c r="C78" s="2" t="s">
        <v>146</v>
      </c>
      <c r="D78" s="2" t="s">
        <v>16</v>
      </c>
      <c r="E78" s="2" t="s">
        <v>17</v>
      </c>
      <c r="F78" s="2" t="s">
        <v>24</v>
      </c>
      <c r="G78" s="2" t="s">
        <v>24</v>
      </c>
      <c r="H78" s="2" t="s">
        <v>24</v>
      </c>
      <c r="I78" s="2">
        <v>0</v>
      </c>
      <c r="J78" s="2">
        <v>0</v>
      </c>
      <c r="K78" s="2">
        <v>1172025</v>
      </c>
      <c r="L78" s="3">
        <v>46055</v>
      </c>
      <c r="M78" s="3">
        <v>47849</v>
      </c>
      <c r="N78" s="2" t="s">
        <v>42</v>
      </c>
    </row>
    <row r="79" spans="2:14" x14ac:dyDescent="0.25">
      <c r="B79" s="2" t="s">
        <v>145</v>
      </c>
      <c r="C79" s="2" t="s">
        <v>146</v>
      </c>
      <c r="D79" s="2" t="s">
        <v>16</v>
      </c>
      <c r="E79" s="2" t="s">
        <v>17</v>
      </c>
      <c r="F79" s="2" t="s">
        <v>24</v>
      </c>
      <c r="G79" s="2" t="s">
        <v>24</v>
      </c>
      <c r="H79" s="2" t="s">
        <v>24</v>
      </c>
      <c r="I79" s="2">
        <v>0</v>
      </c>
      <c r="J79" s="2">
        <v>0</v>
      </c>
      <c r="K79" s="2">
        <v>1211021924</v>
      </c>
      <c r="L79" s="3">
        <v>45843</v>
      </c>
      <c r="M79" s="3">
        <v>47453</v>
      </c>
      <c r="N79" s="2" t="s">
        <v>42</v>
      </c>
    </row>
    <row r="80" spans="2:14" x14ac:dyDescent="0.25">
      <c r="B80" s="2" t="s">
        <v>147</v>
      </c>
      <c r="C80" s="2" t="s">
        <v>148</v>
      </c>
      <c r="D80" s="2" t="s">
        <v>16</v>
      </c>
      <c r="E80" s="2" t="s">
        <v>17</v>
      </c>
      <c r="F80" s="2" t="s">
        <v>24</v>
      </c>
      <c r="G80" s="2" t="s">
        <v>24</v>
      </c>
      <c r="H80" s="2" t="s">
        <v>24</v>
      </c>
      <c r="I80" s="2">
        <v>0</v>
      </c>
      <c r="J80" s="2">
        <v>0</v>
      </c>
      <c r="K80" s="2">
        <v>0</v>
      </c>
      <c r="L80" s="3">
        <v>44958</v>
      </c>
      <c r="M80" s="2" t="s">
        <v>30</v>
      </c>
      <c r="N80" s="2" t="s">
        <v>42</v>
      </c>
    </row>
    <row r="81" spans="2:14" x14ac:dyDescent="0.25">
      <c r="B81" s="2" t="s">
        <v>149</v>
      </c>
      <c r="C81" s="2" t="s">
        <v>150</v>
      </c>
      <c r="D81" s="2" t="s">
        <v>16</v>
      </c>
      <c r="E81" s="2" t="s">
        <v>151</v>
      </c>
      <c r="F81" s="2" t="s">
        <v>18</v>
      </c>
      <c r="G81" s="2" t="s">
        <v>19</v>
      </c>
      <c r="H81" s="2" t="s">
        <v>152</v>
      </c>
      <c r="I81" s="2">
        <v>100</v>
      </c>
      <c r="J81" s="2">
        <v>0</v>
      </c>
      <c r="K81" s="2">
        <v>12163202</v>
      </c>
      <c r="L81" s="3">
        <v>44958</v>
      </c>
      <c r="M81" s="3">
        <v>46204</v>
      </c>
      <c r="N81" s="2" t="s">
        <v>153</v>
      </c>
    </row>
    <row r="82" spans="2:14" x14ac:dyDescent="0.25">
      <c r="B82" s="2" t="s">
        <v>149</v>
      </c>
      <c r="C82" s="2" t="s">
        <v>150</v>
      </c>
      <c r="D82" s="2" t="s">
        <v>16</v>
      </c>
      <c r="E82" s="2" t="s">
        <v>151</v>
      </c>
      <c r="F82" s="2" t="s">
        <v>18</v>
      </c>
      <c r="G82" s="2" t="s">
        <v>19</v>
      </c>
      <c r="H82" s="2" t="s">
        <v>152</v>
      </c>
      <c r="I82" s="2">
        <v>100</v>
      </c>
      <c r="J82" s="2">
        <v>0</v>
      </c>
      <c r="K82" s="2">
        <v>13193201</v>
      </c>
      <c r="L82" s="3">
        <v>45695</v>
      </c>
      <c r="M82" s="3">
        <v>46296</v>
      </c>
      <c r="N82" s="2" t="s">
        <v>153</v>
      </c>
    </row>
    <row r="83" spans="2:14" x14ac:dyDescent="0.25">
      <c r="B83" s="2" t="s">
        <v>149</v>
      </c>
      <c r="C83" s="2" t="s">
        <v>150</v>
      </c>
      <c r="D83" s="2" t="s">
        <v>16</v>
      </c>
      <c r="E83" s="2" t="s">
        <v>151</v>
      </c>
      <c r="F83" s="2" t="s">
        <v>18</v>
      </c>
      <c r="G83" s="2" t="s">
        <v>19</v>
      </c>
      <c r="H83" s="2" t="s">
        <v>152</v>
      </c>
      <c r="I83" s="2">
        <v>100</v>
      </c>
      <c r="J83" s="2">
        <v>100</v>
      </c>
      <c r="K83" s="2">
        <v>23123401</v>
      </c>
      <c r="L83" s="3">
        <v>45826</v>
      </c>
      <c r="M83" s="3">
        <v>46813</v>
      </c>
      <c r="N83" s="2" t="s">
        <v>153</v>
      </c>
    </row>
    <row r="84" spans="2:14" x14ac:dyDescent="0.25">
      <c r="B84" s="2" t="s">
        <v>149</v>
      </c>
      <c r="C84" s="2" t="s">
        <v>150</v>
      </c>
      <c r="D84" s="2" t="s">
        <v>16</v>
      </c>
      <c r="E84" s="2" t="s">
        <v>151</v>
      </c>
      <c r="F84" s="2" t="s">
        <v>18</v>
      </c>
      <c r="G84" s="2" t="s">
        <v>19</v>
      </c>
      <c r="H84" s="2" t="s">
        <v>152</v>
      </c>
      <c r="I84" s="2">
        <v>100</v>
      </c>
      <c r="J84" s="2">
        <v>0</v>
      </c>
      <c r="K84" s="2">
        <v>23163201</v>
      </c>
      <c r="L84" s="3">
        <v>44958</v>
      </c>
      <c r="M84" s="3">
        <v>46235</v>
      </c>
      <c r="N84" s="2" t="s">
        <v>153</v>
      </c>
    </row>
    <row r="85" spans="2:14" x14ac:dyDescent="0.25">
      <c r="B85" s="2" t="s">
        <v>149</v>
      </c>
      <c r="C85" s="2" t="s">
        <v>150</v>
      </c>
      <c r="D85" s="2" t="s">
        <v>16</v>
      </c>
      <c r="E85" s="2" t="s">
        <v>151</v>
      </c>
      <c r="F85" s="2" t="s">
        <v>18</v>
      </c>
      <c r="G85" s="2" t="s">
        <v>19</v>
      </c>
      <c r="H85" s="2" t="s">
        <v>152</v>
      </c>
      <c r="I85" s="2">
        <v>100</v>
      </c>
      <c r="J85" s="2">
        <v>0</v>
      </c>
      <c r="K85" s="2">
        <v>26113401</v>
      </c>
      <c r="L85" s="3">
        <v>45777</v>
      </c>
      <c r="M85" s="3">
        <v>46784</v>
      </c>
      <c r="N85" s="2" t="s">
        <v>153</v>
      </c>
    </row>
    <row r="86" spans="2:14" x14ac:dyDescent="0.25">
      <c r="B86" s="2" t="s">
        <v>149</v>
      </c>
      <c r="C86" s="2" t="s">
        <v>150</v>
      </c>
      <c r="D86" s="2" t="s">
        <v>16</v>
      </c>
      <c r="E86" s="2" t="s">
        <v>151</v>
      </c>
      <c r="F86" s="2" t="s">
        <v>18</v>
      </c>
      <c r="G86" s="2" t="s">
        <v>19</v>
      </c>
      <c r="H86" s="2" t="s">
        <v>152</v>
      </c>
      <c r="I86" s="2">
        <v>100</v>
      </c>
      <c r="J86" s="2">
        <v>0</v>
      </c>
      <c r="K86" s="2">
        <v>26133201</v>
      </c>
      <c r="L86" s="3">
        <v>44958</v>
      </c>
      <c r="M86" s="3">
        <v>46143</v>
      </c>
      <c r="N86" s="2" t="s">
        <v>153</v>
      </c>
    </row>
    <row r="87" spans="2:14" x14ac:dyDescent="0.25">
      <c r="B87" s="2" t="s">
        <v>154</v>
      </c>
      <c r="C87" s="2" t="s">
        <v>155</v>
      </c>
      <c r="D87" s="2" t="s">
        <v>16</v>
      </c>
      <c r="E87" s="2" t="s">
        <v>17</v>
      </c>
      <c r="F87" s="2" t="s">
        <v>138</v>
      </c>
      <c r="G87" s="2" t="s">
        <v>156</v>
      </c>
      <c r="H87" s="2" t="s">
        <v>157</v>
      </c>
      <c r="I87" s="2">
        <v>10</v>
      </c>
      <c r="J87" s="2">
        <v>10</v>
      </c>
      <c r="K87" s="2" t="s">
        <v>158</v>
      </c>
      <c r="L87" s="3">
        <v>44958</v>
      </c>
      <c r="M87" s="3">
        <v>46753</v>
      </c>
      <c r="N87" s="2" t="s">
        <v>159</v>
      </c>
    </row>
    <row r="88" spans="2:14" x14ac:dyDescent="0.25">
      <c r="B88" s="2" t="s">
        <v>160</v>
      </c>
      <c r="C88" s="2" t="s">
        <v>161</v>
      </c>
      <c r="D88" s="2" t="s">
        <v>16</v>
      </c>
      <c r="E88" s="2" t="s">
        <v>17</v>
      </c>
      <c r="F88" s="2" t="s">
        <v>18</v>
      </c>
      <c r="G88" s="2" t="s">
        <v>19</v>
      </c>
      <c r="H88" s="2" t="s">
        <v>162</v>
      </c>
      <c r="I88" s="2">
        <v>25</v>
      </c>
      <c r="J88" s="2">
        <v>25</v>
      </c>
      <c r="K88" s="2" t="s">
        <v>163</v>
      </c>
      <c r="L88" s="3">
        <v>46048</v>
      </c>
      <c r="M88" s="3">
        <v>47696</v>
      </c>
      <c r="N88" s="2" t="s">
        <v>164</v>
      </c>
    </row>
    <row r="89" spans="2:14" x14ac:dyDescent="0.25">
      <c r="B89" s="2" t="s">
        <v>165</v>
      </c>
      <c r="C89" s="2" t="s">
        <v>166</v>
      </c>
      <c r="D89" s="2" t="s">
        <v>16</v>
      </c>
      <c r="E89" s="2" t="s">
        <v>17</v>
      </c>
      <c r="F89" s="2" t="s">
        <v>24</v>
      </c>
      <c r="G89" s="2" t="s">
        <v>24</v>
      </c>
      <c r="H89" s="2" t="s">
        <v>24</v>
      </c>
      <c r="I89" s="2">
        <v>0</v>
      </c>
      <c r="J89" s="2">
        <v>0</v>
      </c>
      <c r="K89" s="2" t="s">
        <v>167</v>
      </c>
      <c r="L89" s="3">
        <v>45829</v>
      </c>
      <c r="M89" s="3">
        <v>47058</v>
      </c>
      <c r="N89" s="2" t="s">
        <v>168</v>
      </c>
    </row>
    <row r="90" spans="2:14" x14ac:dyDescent="0.25">
      <c r="B90" s="2" t="s">
        <v>165</v>
      </c>
      <c r="C90" s="2" t="s">
        <v>166</v>
      </c>
      <c r="D90" s="2" t="s">
        <v>16</v>
      </c>
      <c r="E90" s="2" t="s">
        <v>17</v>
      </c>
      <c r="F90" s="2" t="s">
        <v>24</v>
      </c>
      <c r="G90" s="2" t="s">
        <v>24</v>
      </c>
      <c r="H90" s="2" t="s">
        <v>24</v>
      </c>
      <c r="I90" s="2">
        <v>0</v>
      </c>
      <c r="J90" s="2">
        <v>0</v>
      </c>
      <c r="K90" s="2" t="s">
        <v>169</v>
      </c>
      <c r="L90" s="3">
        <v>44958</v>
      </c>
      <c r="M90" s="3">
        <v>47331</v>
      </c>
      <c r="N90" s="2" t="s">
        <v>168</v>
      </c>
    </row>
    <row r="91" spans="2:14" x14ac:dyDescent="0.25">
      <c r="B91" s="2" t="s">
        <v>170</v>
      </c>
      <c r="C91" s="2" t="s">
        <v>171</v>
      </c>
      <c r="D91" s="2" t="s">
        <v>16</v>
      </c>
      <c r="E91" s="2" t="s">
        <v>17</v>
      </c>
      <c r="F91" s="2" t="s">
        <v>24</v>
      </c>
      <c r="G91" s="2" t="s">
        <v>24</v>
      </c>
      <c r="H91" s="2" t="s">
        <v>24</v>
      </c>
      <c r="I91" s="2">
        <v>0</v>
      </c>
      <c r="J91" s="2">
        <v>0</v>
      </c>
      <c r="K91" s="2">
        <v>2505171000</v>
      </c>
      <c r="L91" s="3">
        <v>45825</v>
      </c>
      <c r="M91" s="3">
        <v>47604</v>
      </c>
      <c r="N91" s="2" t="s">
        <v>42</v>
      </c>
    </row>
    <row r="92" spans="2:14" x14ac:dyDescent="0.25">
      <c r="B92" s="2" t="s">
        <v>172</v>
      </c>
      <c r="C92" s="2" t="s">
        <v>173</v>
      </c>
      <c r="D92" s="2" t="s">
        <v>174</v>
      </c>
      <c r="E92" s="2" t="s">
        <v>17</v>
      </c>
      <c r="F92" s="2" t="s">
        <v>18</v>
      </c>
      <c r="G92" s="2" t="s">
        <v>175</v>
      </c>
      <c r="H92" s="2" t="s">
        <v>176</v>
      </c>
      <c r="I92" s="2">
        <v>1</v>
      </c>
      <c r="J92" s="2">
        <v>1</v>
      </c>
      <c r="K92" s="2" t="s">
        <v>177</v>
      </c>
      <c r="L92" s="3">
        <v>46171</v>
      </c>
      <c r="M92" s="3">
        <v>48000</v>
      </c>
      <c r="N92" s="2" t="s">
        <v>164</v>
      </c>
    </row>
    <row r="93" spans="2:14" x14ac:dyDescent="0.25">
      <c r="B93" s="2" t="s">
        <v>178</v>
      </c>
      <c r="C93" s="2" t="s">
        <v>179</v>
      </c>
      <c r="D93" s="2" t="s">
        <v>28</v>
      </c>
      <c r="E93" s="2" t="s">
        <v>17</v>
      </c>
      <c r="F93" s="2" t="s">
        <v>29</v>
      </c>
      <c r="G93" s="2" t="s">
        <v>180</v>
      </c>
      <c r="H93" s="2" t="s">
        <v>179</v>
      </c>
      <c r="I93" s="2">
        <v>0</v>
      </c>
      <c r="J93" s="2">
        <v>0</v>
      </c>
      <c r="K93" s="2">
        <v>0</v>
      </c>
      <c r="L93" s="3">
        <v>46170</v>
      </c>
      <c r="M93" s="2" t="s">
        <v>30</v>
      </c>
      <c r="N93" s="2" t="s">
        <v>61</v>
      </c>
    </row>
    <row r="94" spans="2:14" x14ac:dyDescent="0.25">
      <c r="B94" s="2" t="s">
        <v>178</v>
      </c>
      <c r="C94" s="2" t="s">
        <v>179</v>
      </c>
      <c r="D94" s="2" t="s">
        <v>28</v>
      </c>
      <c r="E94" s="2" t="s">
        <v>181</v>
      </c>
      <c r="F94" s="2" t="s">
        <v>29</v>
      </c>
      <c r="G94" s="2" t="s">
        <v>180</v>
      </c>
      <c r="H94" s="2" t="s">
        <v>179</v>
      </c>
      <c r="I94" s="2">
        <v>0</v>
      </c>
      <c r="J94" s="2">
        <v>0</v>
      </c>
      <c r="K94" s="2">
        <v>0</v>
      </c>
      <c r="L94" s="3">
        <v>46170</v>
      </c>
      <c r="M94" s="2" t="s">
        <v>30</v>
      </c>
      <c r="N94" s="2" t="s">
        <v>61</v>
      </c>
    </row>
    <row r="95" spans="2:14" x14ac:dyDescent="0.25">
      <c r="B95" s="2" t="s">
        <v>182</v>
      </c>
      <c r="C95" s="2" t="s">
        <v>183</v>
      </c>
      <c r="D95" s="2" t="s">
        <v>28</v>
      </c>
      <c r="E95" s="2" t="s">
        <v>17</v>
      </c>
      <c r="F95" s="2" t="s">
        <v>29</v>
      </c>
      <c r="G95" s="2" t="s">
        <v>184</v>
      </c>
      <c r="H95" s="2" t="s">
        <v>24</v>
      </c>
      <c r="I95" s="2">
        <v>100</v>
      </c>
      <c r="J95" s="2">
        <v>100</v>
      </c>
      <c r="K95" s="2">
        <v>0</v>
      </c>
      <c r="L95" s="3">
        <v>44958</v>
      </c>
      <c r="M95" s="2" t="s">
        <v>30</v>
      </c>
      <c r="N95" s="2" t="s">
        <v>31</v>
      </c>
    </row>
    <row r="96" spans="2:14" x14ac:dyDescent="0.25">
      <c r="B96" s="2" t="s">
        <v>185</v>
      </c>
      <c r="C96" s="2" t="s">
        <v>186</v>
      </c>
      <c r="D96" s="2" t="s">
        <v>28</v>
      </c>
      <c r="E96" s="2" t="s">
        <v>17</v>
      </c>
      <c r="F96" s="2" t="s">
        <v>29</v>
      </c>
      <c r="G96" s="2" t="s">
        <v>184</v>
      </c>
      <c r="H96" s="2" t="s">
        <v>24</v>
      </c>
      <c r="I96" s="2">
        <v>18</v>
      </c>
      <c r="J96" s="2">
        <v>18</v>
      </c>
      <c r="K96" s="2">
        <v>0</v>
      </c>
      <c r="L96" s="3">
        <v>44958</v>
      </c>
      <c r="M96" s="2" t="s">
        <v>30</v>
      </c>
      <c r="N96" s="2" t="s">
        <v>187</v>
      </c>
    </row>
    <row r="97" spans="2:14" x14ac:dyDescent="0.25">
      <c r="B97" s="2" t="s">
        <v>188</v>
      </c>
      <c r="C97" s="2" t="s">
        <v>189</v>
      </c>
      <c r="D97" s="2" t="s">
        <v>28</v>
      </c>
      <c r="E97" s="2" t="s">
        <v>17</v>
      </c>
      <c r="F97" s="2" t="s">
        <v>29</v>
      </c>
      <c r="G97" s="2" t="s">
        <v>184</v>
      </c>
      <c r="H97" s="2" t="s">
        <v>24</v>
      </c>
      <c r="I97" s="2">
        <v>6</v>
      </c>
      <c r="J97" s="2">
        <v>6</v>
      </c>
      <c r="K97" s="2">
        <v>0</v>
      </c>
      <c r="L97" s="3">
        <v>44958</v>
      </c>
      <c r="M97" s="2" t="s">
        <v>30</v>
      </c>
      <c r="N97" s="2" t="s">
        <v>187</v>
      </c>
    </row>
    <row r="98" spans="2:14" x14ac:dyDescent="0.25">
      <c r="B98" s="2" t="s">
        <v>190</v>
      </c>
      <c r="C98" s="2" t="s">
        <v>191</v>
      </c>
      <c r="D98" s="2" t="s">
        <v>16</v>
      </c>
      <c r="E98" s="2" t="s">
        <v>17</v>
      </c>
      <c r="F98" s="2" t="s">
        <v>18</v>
      </c>
      <c r="G98" s="2" t="s">
        <v>19</v>
      </c>
      <c r="H98" s="2" t="s">
        <v>192</v>
      </c>
      <c r="I98" s="2">
        <v>0</v>
      </c>
      <c r="J98" s="2">
        <v>0</v>
      </c>
      <c r="K98" s="2">
        <v>20221015</v>
      </c>
      <c r="L98" s="3">
        <v>45824</v>
      </c>
      <c r="M98" s="3">
        <v>45931</v>
      </c>
      <c r="N98" s="2" t="s">
        <v>193</v>
      </c>
    </row>
    <row r="99" spans="2:14" x14ac:dyDescent="0.25">
      <c r="B99" s="2" t="s">
        <v>194</v>
      </c>
      <c r="C99" s="2" t="s">
        <v>195</v>
      </c>
      <c r="D99" s="2" t="s">
        <v>28</v>
      </c>
      <c r="E99" s="2" t="s">
        <v>17</v>
      </c>
      <c r="F99" s="2" t="s">
        <v>29</v>
      </c>
      <c r="G99" s="2" t="s">
        <v>29</v>
      </c>
      <c r="H99" s="2" t="s">
        <v>24</v>
      </c>
      <c r="I99" s="2">
        <v>9</v>
      </c>
      <c r="J99" s="2">
        <v>9</v>
      </c>
      <c r="K99" s="2">
        <v>0</v>
      </c>
      <c r="L99" s="3">
        <v>44958</v>
      </c>
      <c r="M99" s="2" t="s">
        <v>30</v>
      </c>
      <c r="N99" s="2" t="s">
        <v>31</v>
      </c>
    </row>
    <row r="100" spans="2:14" x14ac:dyDescent="0.25">
      <c r="B100" s="2" t="s">
        <v>196</v>
      </c>
      <c r="C100" s="2" t="s">
        <v>197</v>
      </c>
      <c r="D100" s="2" t="s">
        <v>28</v>
      </c>
      <c r="E100" s="2" t="s">
        <v>17</v>
      </c>
      <c r="F100" s="2" t="s">
        <v>29</v>
      </c>
      <c r="G100" s="2" t="s">
        <v>180</v>
      </c>
      <c r="H100" s="2" t="s">
        <v>198</v>
      </c>
      <c r="I100" s="2">
        <v>8</v>
      </c>
      <c r="J100" s="2">
        <v>8</v>
      </c>
      <c r="K100" s="2">
        <v>0</v>
      </c>
      <c r="L100" s="3">
        <v>44958</v>
      </c>
      <c r="M100" s="2" t="s">
        <v>30</v>
      </c>
      <c r="N100" s="2" t="s">
        <v>31</v>
      </c>
    </row>
    <row r="101" spans="2:14" x14ac:dyDescent="0.25">
      <c r="B101" s="2" t="s">
        <v>199</v>
      </c>
      <c r="C101" s="2" t="s">
        <v>200</v>
      </c>
      <c r="D101" s="2" t="s">
        <v>16</v>
      </c>
      <c r="E101" s="2" t="s">
        <v>17</v>
      </c>
      <c r="F101" s="2" t="s">
        <v>18</v>
      </c>
      <c r="G101" s="2" t="s">
        <v>175</v>
      </c>
      <c r="H101" s="2" t="s">
        <v>201</v>
      </c>
      <c r="I101" s="2">
        <v>0</v>
      </c>
      <c r="J101" s="2">
        <v>0</v>
      </c>
      <c r="K101" s="2" t="s">
        <v>202</v>
      </c>
      <c r="L101" s="3">
        <v>46048</v>
      </c>
      <c r="M101" s="3">
        <v>47849</v>
      </c>
      <c r="N101" s="2" t="s">
        <v>164</v>
      </c>
    </row>
    <row r="102" spans="2:14" x14ac:dyDescent="0.25">
      <c r="B102" s="2" t="s">
        <v>203</v>
      </c>
      <c r="C102" s="2" t="s">
        <v>204</v>
      </c>
      <c r="D102" s="2" t="s">
        <v>41</v>
      </c>
      <c r="E102" s="2" t="s">
        <v>17</v>
      </c>
      <c r="F102" s="2" t="s">
        <v>24</v>
      </c>
      <c r="G102" s="2" t="s">
        <v>24</v>
      </c>
      <c r="H102" s="2" t="s">
        <v>24</v>
      </c>
      <c r="I102" s="2">
        <v>5</v>
      </c>
      <c r="J102" s="2">
        <v>0</v>
      </c>
      <c r="K102" s="2" t="s">
        <v>205</v>
      </c>
      <c r="L102" s="3">
        <v>45817</v>
      </c>
      <c r="M102" s="3">
        <v>47058</v>
      </c>
      <c r="N102" s="2" t="s">
        <v>42</v>
      </c>
    </row>
    <row r="103" spans="2:14" x14ac:dyDescent="0.25">
      <c r="B103" s="2" t="s">
        <v>203</v>
      </c>
      <c r="C103" s="2" t="s">
        <v>204</v>
      </c>
      <c r="D103" s="2" t="s">
        <v>41</v>
      </c>
      <c r="E103" s="2" t="s">
        <v>17</v>
      </c>
      <c r="F103" s="2" t="s">
        <v>24</v>
      </c>
      <c r="G103" s="2" t="s">
        <v>24</v>
      </c>
      <c r="H103" s="2" t="s">
        <v>24</v>
      </c>
      <c r="I103" s="2">
        <v>5</v>
      </c>
      <c r="J103" s="2">
        <v>5</v>
      </c>
      <c r="K103" s="2" t="s">
        <v>205</v>
      </c>
      <c r="L103" s="3">
        <v>45820</v>
      </c>
      <c r="M103" s="3">
        <v>46539</v>
      </c>
      <c r="N103" s="2" t="s">
        <v>42</v>
      </c>
    </row>
    <row r="104" spans="2:14" x14ac:dyDescent="0.25">
      <c r="B104" s="2" t="s">
        <v>206</v>
      </c>
      <c r="C104" s="2" t="s">
        <v>207</v>
      </c>
      <c r="D104" s="2" t="s">
        <v>16</v>
      </c>
      <c r="E104" s="2" t="s">
        <v>17</v>
      </c>
      <c r="F104" s="2" t="s">
        <v>18</v>
      </c>
      <c r="G104" s="2" t="s">
        <v>208</v>
      </c>
      <c r="H104" s="2" t="s">
        <v>209</v>
      </c>
      <c r="I104" s="2">
        <v>0</v>
      </c>
      <c r="J104" s="2">
        <v>0</v>
      </c>
      <c r="K104" s="2">
        <v>29201</v>
      </c>
      <c r="L104" s="3">
        <v>44958</v>
      </c>
      <c r="M104" s="3">
        <v>47088</v>
      </c>
      <c r="N104" s="2" t="s">
        <v>113</v>
      </c>
    </row>
    <row r="105" spans="2:14" x14ac:dyDescent="0.25">
      <c r="B105" s="2" t="s">
        <v>206</v>
      </c>
      <c r="C105" s="2" t="s">
        <v>207</v>
      </c>
      <c r="D105" s="2" t="s">
        <v>16</v>
      </c>
      <c r="E105" s="2" t="s">
        <v>181</v>
      </c>
      <c r="F105" s="2" t="s">
        <v>18</v>
      </c>
      <c r="G105" s="2" t="s">
        <v>208</v>
      </c>
      <c r="H105" s="2" t="s">
        <v>209</v>
      </c>
      <c r="I105" s="2">
        <v>0</v>
      </c>
      <c r="J105" s="2">
        <v>0</v>
      </c>
      <c r="K105" s="2">
        <v>29201</v>
      </c>
      <c r="L105" s="3">
        <v>44958</v>
      </c>
      <c r="M105" s="3">
        <v>47088</v>
      </c>
      <c r="N105" s="2" t="s">
        <v>113</v>
      </c>
    </row>
    <row r="106" spans="2:14" x14ac:dyDescent="0.25">
      <c r="B106" s="2" t="s">
        <v>210</v>
      </c>
      <c r="C106" s="2" t="s">
        <v>211</v>
      </c>
      <c r="D106" s="2" t="s">
        <v>16</v>
      </c>
      <c r="E106" s="2" t="s">
        <v>17</v>
      </c>
      <c r="F106" s="2" t="s">
        <v>24</v>
      </c>
      <c r="G106" s="2" t="s">
        <v>24</v>
      </c>
      <c r="H106" s="2" t="s">
        <v>24</v>
      </c>
      <c r="I106" s="2">
        <v>0</v>
      </c>
      <c r="J106" s="2">
        <v>0</v>
      </c>
      <c r="K106" s="2">
        <v>0</v>
      </c>
      <c r="L106" s="3">
        <v>45965</v>
      </c>
      <c r="M106" s="3">
        <v>47788</v>
      </c>
      <c r="N106" s="2" t="s">
        <v>42</v>
      </c>
    </row>
    <row r="107" spans="2:14" x14ac:dyDescent="0.25">
      <c r="B107" s="2" t="s">
        <v>212</v>
      </c>
      <c r="C107" s="2" t="s">
        <v>213</v>
      </c>
      <c r="D107" s="2" t="s">
        <v>16</v>
      </c>
      <c r="E107" s="2" t="s">
        <v>17</v>
      </c>
      <c r="F107" s="2" t="s">
        <v>18</v>
      </c>
      <c r="G107" s="2" t="s">
        <v>19</v>
      </c>
      <c r="H107" s="2" t="s">
        <v>214</v>
      </c>
      <c r="I107" s="2">
        <v>99</v>
      </c>
      <c r="J107" s="2">
        <v>99</v>
      </c>
      <c r="K107" s="2">
        <v>0</v>
      </c>
      <c r="L107" s="3">
        <v>44958</v>
      </c>
      <c r="M107" s="2" t="s">
        <v>30</v>
      </c>
      <c r="N107" s="2" t="s">
        <v>61</v>
      </c>
    </row>
    <row r="108" spans="2:14" x14ac:dyDescent="0.25">
      <c r="B108" s="2" t="s">
        <v>215</v>
      </c>
      <c r="C108" s="2" t="s">
        <v>216</v>
      </c>
      <c r="D108" s="2" t="s">
        <v>16</v>
      </c>
      <c r="E108" s="2" t="s">
        <v>17</v>
      </c>
      <c r="F108" s="2" t="s">
        <v>24</v>
      </c>
      <c r="G108" s="2" t="s">
        <v>24</v>
      </c>
      <c r="H108" s="2" t="s">
        <v>24</v>
      </c>
      <c r="I108" s="2">
        <v>2</v>
      </c>
      <c r="J108" s="2">
        <v>0</v>
      </c>
      <c r="K108" s="2">
        <v>34183201</v>
      </c>
      <c r="L108" s="3">
        <v>44958</v>
      </c>
      <c r="M108" s="3">
        <v>45597</v>
      </c>
      <c r="N108" s="2" t="s">
        <v>153</v>
      </c>
    </row>
    <row r="109" spans="2:14" x14ac:dyDescent="0.25">
      <c r="B109" s="2" t="s">
        <v>215</v>
      </c>
      <c r="C109" s="2" t="s">
        <v>216</v>
      </c>
      <c r="D109" s="2" t="s">
        <v>16</v>
      </c>
      <c r="E109" s="2" t="s">
        <v>17</v>
      </c>
      <c r="F109" s="2" t="s">
        <v>24</v>
      </c>
      <c r="G109" s="2" t="s">
        <v>24</v>
      </c>
      <c r="H109" s="2" t="s">
        <v>24</v>
      </c>
      <c r="I109" s="2">
        <v>2</v>
      </c>
      <c r="J109" s="2">
        <v>2</v>
      </c>
      <c r="K109" s="2">
        <v>34183201</v>
      </c>
      <c r="L109" s="3">
        <v>45785</v>
      </c>
      <c r="M109" s="2" t="s">
        <v>30</v>
      </c>
      <c r="N109" s="2" t="s">
        <v>153</v>
      </c>
    </row>
    <row r="110" spans="2:14" x14ac:dyDescent="0.25">
      <c r="B110" s="2" t="s">
        <v>217</v>
      </c>
      <c r="C110" s="2" t="s">
        <v>218</v>
      </c>
      <c r="D110" s="2" t="s">
        <v>16</v>
      </c>
      <c r="E110" s="2" t="s">
        <v>17</v>
      </c>
      <c r="F110" s="2" t="s">
        <v>18</v>
      </c>
      <c r="G110" s="2" t="s">
        <v>208</v>
      </c>
      <c r="H110" s="2" t="s">
        <v>219</v>
      </c>
      <c r="I110" s="2">
        <v>0</v>
      </c>
      <c r="J110" s="2">
        <v>0</v>
      </c>
      <c r="K110" s="2">
        <v>8051</v>
      </c>
      <c r="L110" s="3">
        <v>44958</v>
      </c>
      <c r="M110" s="3">
        <v>46357</v>
      </c>
      <c r="N110" s="2" t="s">
        <v>83</v>
      </c>
    </row>
    <row r="111" spans="2:14" x14ac:dyDescent="0.25">
      <c r="B111" s="2" t="s">
        <v>220</v>
      </c>
      <c r="C111" s="2" t="s">
        <v>221</v>
      </c>
      <c r="D111" s="2" t="s">
        <v>16</v>
      </c>
      <c r="E111" s="2" t="s">
        <v>17</v>
      </c>
      <c r="F111" s="2" t="s">
        <v>24</v>
      </c>
      <c r="G111" s="2" t="s">
        <v>24</v>
      </c>
      <c r="H111" s="2" t="s">
        <v>24</v>
      </c>
      <c r="I111" s="2">
        <v>0</v>
      </c>
      <c r="J111" s="2">
        <v>0</v>
      </c>
      <c r="K111" s="2">
        <v>47802032</v>
      </c>
      <c r="L111" s="3">
        <v>45824</v>
      </c>
      <c r="M111" s="3">
        <v>46966</v>
      </c>
      <c r="N111" s="2" t="s">
        <v>42</v>
      </c>
    </row>
    <row r="112" spans="2:14" x14ac:dyDescent="0.25">
      <c r="B112" s="2" t="s">
        <v>222</v>
      </c>
      <c r="C112" s="2" t="s">
        <v>223</v>
      </c>
      <c r="D112" s="2" t="s">
        <v>28</v>
      </c>
      <c r="E112" s="2" t="s">
        <v>17</v>
      </c>
      <c r="F112" s="2" t="s">
        <v>29</v>
      </c>
      <c r="G112" s="2" t="s">
        <v>224</v>
      </c>
      <c r="H112" s="2" t="s">
        <v>223</v>
      </c>
      <c r="I112" s="2">
        <v>83</v>
      </c>
      <c r="J112" s="2">
        <v>83</v>
      </c>
      <c r="K112" s="2">
        <v>0</v>
      </c>
      <c r="L112" s="3">
        <v>44958</v>
      </c>
      <c r="M112" s="2" t="s">
        <v>30</v>
      </c>
      <c r="N112" s="2" t="s">
        <v>31</v>
      </c>
    </row>
    <row r="113" spans="2:14" x14ac:dyDescent="0.25">
      <c r="B113" s="2" t="s">
        <v>225</v>
      </c>
      <c r="C113" s="2" t="s">
        <v>226</v>
      </c>
      <c r="D113" s="2" t="s">
        <v>28</v>
      </c>
      <c r="E113" s="2" t="s">
        <v>17</v>
      </c>
      <c r="F113" s="2" t="s">
        <v>18</v>
      </c>
      <c r="G113" s="2" t="s">
        <v>90</v>
      </c>
      <c r="H113" s="2" t="s">
        <v>227</v>
      </c>
      <c r="I113" s="2">
        <v>0</v>
      </c>
      <c r="J113" s="2">
        <v>0</v>
      </c>
      <c r="K113" s="2" t="s">
        <v>228</v>
      </c>
      <c r="L113" s="3">
        <v>45852</v>
      </c>
      <c r="M113" s="3">
        <v>46143</v>
      </c>
      <c r="N113" s="2" t="s">
        <v>21</v>
      </c>
    </row>
    <row r="114" spans="2:14" x14ac:dyDescent="0.25">
      <c r="B114" s="2" t="s">
        <v>225</v>
      </c>
      <c r="C114" s="2" t="s">
        <v>226</v>
      </c>
      <c r="D114" s="2" t="s">
        <v>28</v>
      </c>
      <c r="E114" s="2" t="s">
        <v>17</v>
      </c>
      <c r="F114" s="2" t="s">
        <v>18</v>
      </c>
      <c r="G114" s="2" t="s">
        <v>90</v>
      </c>
      <c r="H114" s="2" t="s">
        <v>227</v>
      </c>
      <c r="I114" s="2">
        <v>0</v>
      </c>
      <c r="J114" s="2">
        <v>0</v>
      </c>
      <c r="K114" s="2" t="s">
        <v>229</v>
      </c>
      <c r="L114" s="3">
        <v>45843</v>
      </c>
      <c r="M114" s="3">
        <v>46266</v>
      </c>
      <c r="N114" s="2" t="s">
        <v>21</v>
      </c>
    </row>
    <row r="115" spans="2:14" x14ac:dyDescent="0.25">
      <c r="B115" s="2" t="s">
        <v>230</v>
      </c>
      <c r="C115" s="2" t="s">
        <v>231</v>
      </c>
      <c r="D115" s="2" t="s">
        <v>16</v>
      </c>
      <c r="E115" s="2" t="s">
        <v>17</v>
      </c>
      <c r="F115" s="2" t="s">
        <v>18</v>
      </c>
      <c r="G115" s="2" t="s">
        <v>90</v>
      </c>
      <c r="H115" s="2" t="s">
        <v>232</v>
      </c>
      <c r="I115" s="2">
        <v>0</v>
      </c>
      <c r="J115" s="2">
        <v>0</v>
      </c>
      <c r="K115" s="2">
        <v>0</v>
      </c>
      <c r="L115" s="3">
        <v>44958</v>
      </c>
      <c r="M115" s="2" t="s">
        <v>30</v>
      </c>
      <c r="N115" s="2" t="s">
        <v>87</v>
      </c>
    </row>
    <row r="116" spans="2:14" hidden="1" x14ac:dyDescent="0.25">
      <c r="B116" s="2" t="s">
        <v>230</v>
      </c>
      <c r="C116" s="2" t="s">
        <v>231</v>
      </c>
      <c r="D116" s="2" t="s">
        <v>16</v>
      </c>
      <c r="E116" s="2" t="s">
        <v>233</v>
      </c>
      <c r="F116" s="2" t="s">
        <v>18</v>
      </c>
      <c r="G116" s="2" t="s">
        <v>90</v>
      </c>
      <c r="H116" s="2" t="s">
        <v>232</v>
      </c>
      <c r="I116" s="2">
        <v>0</v>
      </c>
      <c r="J116" s="2">
        <v>0</v>
      </c>
      <c r="K116" s="2">
        <v>0</v>
      </c>
      <c r="L116" s="3">
        <v>44958</v>
      </c>
      <c r="M116" s="2" t="s">
        <v>30</v>
      </c>
      <c r="N116" s="2" t="s">
        <v>87</v>
      </c>
    </row>
    <row r="117" spans="2:14" x14ac:dyDescent="0.25">
      <c r="B117" s="2" t="s">
        <v>234</v>
      </c>
      <c r="C117" s="2" t="s">
        <v>235</v>
      </c>
      <c r="D117" s="2" t="s">
        <v>41</v>
      </c>
      <c r="E117" s="2" t="s">
        <v>17</v>
      </c>
      <c r="F117" s="2" t="s">
        <v>138</v>
      </c>
      <c r="G117" s="2" t="s">
        <v>138</v>
      </c>
      <c r="H117" s="2" t="s">
        <v>236</v>
      </c>
      <c r="I117" s="2">
        <v>0</v>
      </c>
      <c r="J117" s="2">
        <v>0</v>
      </c>
      <c r="K117" s="2">
        <v>0</v>
      </c>
      <c r="L117" s="3">
        <v>44958</v>
      </c>
      <c r="M117" s="2" t="s">
        <v>30</v>
      </c>
      <c r="N117" s="2" t="s">
        <v>237</v>
      </c>
    </row>
    <row r="118" spans="2:14" x14ac:dyDescent="0.25">
      <c r="B118" s="2" t="s">
        <v>234</v>
      </c>
      <c r="C118" s="2" t="s">
        <v>235</v>
      </c>
      <c r="D118" s="2" t="s">
        <v>41</v>
      </c>
      <c r="E118" s="2" t="s">
        <v>17</v>
      </c>
      <c r="F118" s="2" t="s">
        <v>138</v>
      </c>
      <c r="G118" s="2" t="s">
        <v>138</v>
      </c>
      <c r="H118" s="2" t="s">
        <v>236</v>
      </c>
      <c r="I118" s="2">
        <v>0</v>
      </c>
      <c r="J118" s="2">
        <v>0</v>
      </c>
      <c r="K118" s="2">
        <v>0</v>
      </c>
      <c r="L118" s="3">
        <v>45743</v>
      </c>
      <c r="M118" s="3">
        <v>47453</v>
      </c>
      <c r="N118" s="2" t="s">
        <v>237</v>
      </c>
    </row>
    <row r="119" spans="2:14" x14ac:dyDescent="0.25">
      <c r="B119" s="2" t="s">
        <v>234</v>
      </c>
      <c r="C119" s="2" t="s">
        <v>235</v>
      </c>
      <c r="D119" s="2" t="s">
        <v>41</v>
      </c>
      <c r="E119" s="2" t="s">
        <v>142</v>
      </c>
      <c r="F119" s="2" t="s">
        <v>138</v>
      </c>
      <c r="G119" s="2" t="s">
        <v>138</v>
      </c>
      <c r="H119" s="2" t="s">
        <v>236</v>
      </c>
      <c r="I119" s="2">
        <v>0</v>
      </c>
      <c r="J119" s="2">
        <v>0</v>
      </c>
      <c r="K119" s="2">
        <v>0</v>
      </c>
      <c r="L119" s="3">
        <v>45743</v>
      </c>
      <c r="M119" s="3">
        <v>47453</v>
      </c>
      <c r="N119" s="2" t="s">
        <v>237</v>
      </c>
    </row>
    <row r="120" spans="2:14" x14ac:dyDescent="0.25">
      <c r="B120" s="2" t="s">
        <v>238</v>
      </c>
      <c r="C120" s="2" t="s">
        <v>239</v>
      </c>
      <c r="D120" s="2" t="s">
        <v>16</v>
      </c>
      <c r="E120" s="2" t="s">
        <v>17</v>
      </c>
      <c r="F120" s="2" t="s">
        <v>24</v>
      </c>
      <c r="G120" s="2" t="s">
        <v>24</v>
      </c>
      <c r="H120" s="2" t="s">
        <v>24</v>
      </c>
      <c r="I120" s="2">
        <v>4</v>
      </c>
      <c r="J120" s="2">
        <v>4</v>
      </c>
      <c r="K120" s="2">
        <v>0</v>
      </c>
      <c r="L120" s="3">
        <v>44958</v>
      </c>
      <c r="M120" s="2" t="s">
        <v>30</v>
      </c>
      <c r="N120" s="2" t="s">
        <v>240</v>
      </c>
    </row>
    <row r="121" spans="2:14" x14ac:dyDescent="0.25">
      <c r="B121" s="2" t="s">
        <v>241</v>
      </c>
      <c r="C121" s="2" t="s">
        <v>242</v>
      </c>
      <c r="D121" s="2" t="s">
        <v>16</v>
      </c>
      <c r="E121" s="2" t="s">
        <v>17</v>
      </c>
      <c r="F121" s="2" t="s">
        <v>24</v>
      </c>
      <c r="G121" s="2" t="s">
        <v>24</v>
      </c>
      <c r="H121" s="2" t="s">
        <v>24</v>
      </c>
      <c r="I121" s="2">
        <v>1100</v>
      </c>
      <c r="J121" s="2">
        <v>1100</v>
      </c>
      <c r="K121" s="2">
        <v>0</v>
      </c>
      <c r="L121" s="3">
        <v>44958</v>
      </c>
      <c r="M121" s="2" t="s">
        <v>30</v>
      </c>
      <c r="N121" s="2" t="s">
        <v>125</v>
      </c>
    </row>
    <row r="122" spans="2:14" x14ac:dyDescent="0.25">
      <c r="B122" s="2" t="s">
        <v>243</v>
      </c>
      <c r="C122" s="2" t="s">
        <v>244</v>
      </c>
      <c r="D122" s="2" t="s">
        <v>28</v>
      </c>
      <c r="E122" s="2" t="s">
        <v>17</v>
      </c>
      <c r="F122" s="2" t="s">
        <v>24</v>
      </c>
      <c r="G122" s="2" t="s">
        <v>24</v>
      </c>
      <c r="H122" s="2" t="s">
        <v>24</v>
      </c>
      <c r="I122" s="2">
        <v>2219</v>
      </c>
      <c r="J122" s="2">
        <v>2219</v>
      </c>
      <c r="K122" s="2">
        <v>0</v>
      </c>
      <c r="L122" s="3">
        <v>44958</v>
      </c>
      <c r="M122" s="2" t="s">
        <v>30</v>
      </c>
      <c r="N122" s="2" t="s">
        <v>125</v>
      </c>
    </row>
    <row r="123" spans="2:14" x14ac:dyDescent="0.25">
      <c r="B123" s="2" t="s">
        <v>245</v>
      </c>
      <c r="C123" s="2" t="s">
        <v>246</v>
      </c>
      <c r="D123" s="2" t="s">
        <v>28</v>
      </c>
      <c r="E123" s="2" t="s">
        <v>17</v>
      </c>
      <c r="F123" s="2" t="s">
        <v>24</v>
      </c>
      <c r="G123" s="2" t="s">
        <v>24</v>
      </c>
      <c r="H123" s="2" t="s">
        <v>24</v>
      </c>
      <c r="I123" s="2">
        <v>61</v>
      </c>
      <c r="J123" s="2">
        <v>61</v>
      </c>
      <c r="K123" s="2">
        <v>0</v>
      </c>
      <c r="L123" s="3">
        <v>44958</v>
      </c>
      <c r="M123" s="2" t="s">
        <v>30</v>
      </c>
      <c r="N123" s="2" t="s">
        <v>125</v>
      </c>
    </row>
    <row r="124" spans="2:14" x14ac:dyDescent="0.25">
      <c r="B124" s="2" t="s">
        <v>247</v>
      </c>
      <c r="C124" s="2" t="s">
        <v>248</v>
      </c>
      <c r="D124" s="2" t="s">
        <v>28</v>
      </c>
      <c r="E124" s="2" t="s">
        <v>17</v>
      </c>
      <c r="F124" s="2" t="s">
        <v>24</v>
      </c>
      <c r="G124" s="2" t="s">
        <v>24</v>
      </c>
      <c r="H124" s="2" t="s">
        <v>24</v>
      </c>
      <c r="I124" s="2">
        <v>116</v>
      </c>
      <c r="J124" s="2">
        <v>116</v>
      </c>
      <c r="K124" s="2">
        <v>0</v>
      </c>
      <c r="L124" s="3">
        <v>44958</v>
      </c>
      <c r="M124" s="2" t="s">
        <v>30</v>
      </c>
      <c r="N124" s="2" t="s">
        <v>125</v>
      </c>
    </row>
    <row r="125" spans="2:14" x14ac:dyDescent="0.25">
      <c r="B125" s="2" t="s">
        <v>249</v>
      </c>
      <c r="C125" s="2" t="s">
        <v>250</v>
      </c>
      <c r="D125" s="2" t="s">
        <v>28</v>
      </c>
      <c r="E125" s="2" t="s">
        <v>17</v>
      </c>
      <c r="F125" s="2" t="s">
        <v>24</v>
      </c>
      <c r="G125" s="2" t="s">
        <v>24</v>
      </c>
      <c r="H125" s="2" t="s">
        <v>24</v>
      </c>
      <c r="I125" s="2">
        <v>40</v>
      </c>
      <c r="J125" s="2">
        <v>40</v>
      </c>
      <c r="K125" s="2">
        <v>0</v>
      </c>
      <c r="L125" s="3">
        <v>45857</v>
      </c>
      <c r="M125" s="2" t="s">
        <v>30</v>
      </c>
      <c r="N125" s="2" t="s">
        <v>42</v>
      </c>
    </row>
    <row r="126" spans="2:14" x14ac:dyDescent="0.25">
      <c r="B126" s="2" t="s">
        <v>251</v>
      </c>
      <c r="C126" s="2" t="s">
        <v>252</v>
      </c>
      <c r="D126" s="2" t="s">
        <v>28</v>
      </c>
      <c r="E126" s="2" t="s">
        <v>17</v>
      </c>
      <c r="F126" s="2" t="s">
        <v>253</v>
      </c>
      <c r="G126" s="2" t="s">
        <v>253</v>
      </c>
      <c r="H126" s="2" t="s">
        <v>254</v>
      </c>
      <c r="I126" s="2">
        <v>0</v>
      </c>
      <c r="J126" s="2">
        <v>0</v>
      </c>
      <c r="K126" s="2">
        <v>0</v>
      </c>
      <c r="L126" s="3">
        <v>46112</v>
      </c>
      <c r="M126" s="2" t="s">
        <v>30</v>
      </c>
      <c r="N126" s="2" t="s">
        <v>255</v>
      </c>
    </row>
    <row r="127" spans="2:14" x14ac:dyDescent="0.25">
      <c r="B127" s="2" t="s">
        <v>256</v>
      </c>
      <c r="C127" s="2" t="s">
        <v>257</v>
      </c>
      <c r="D127" s="2" t="s">
        <v>28</v>
      </c>
      <c r="E127" s="2" t="s">
        <v>17</v>
      </c>
      <c r="F127" s="2" t="s">
        <v>253</v>
      </c>
      <c r="G127" s="2" t="s">
        <v>253</v>
      </c>
      <c r="H127" s="2" t="s">
        <v>254</v>
      </c>
      <c r="I127" s="2">
        <v>0</v>
      </c>
      <c r="J127" s="2">
        <v>0</v>
      </c>
      <c r="K127" s="2">
        <v>0</v>
      </c>
      <c r="L127" s="3">
        <v>46112</v>
      </c>
      <c r="M127" s="2" t="s">
        <v>30</v>
      </c>
      <c r="N127" s="2" t="s">
        <v>255</v>
      </c>
    </row>
    <row r="128" spans="2:14" x14ac:dyDescent="0.25">
      <c r="B128" s="2" t="s">
        <v>258</v>
      </c>
      <c r="C128" s="2" t="s">
        <v>259</v>
      </c>
      <c r="D128" s="2" t="s">
        <v>28</v>
      </c>
      <c r="E128" s="2" t="s">
        <v>17</v>
      </c>
      <c r="F128" s="2" t="s">
        <v>253</v>
      </c>
      <c r="G128" s="2" t="s">
        <v>253</v>
      </c>
      <c r="H128" s="2" t="s">
        <v>254</v>
      </c>
      <c r="I128" s="2">
        <v>0</v>
      </c>
      <c r="J128" s="2">
        <v>0</v>
      </c>
      <c r="K128" s="2">
        <v>0</v>
      </c>
      <c r="L128" s="3">
        <v>46112</v>
      </c>
      <c r="M128" s="2" t="s">
        <v>30</v>
      </c>
      <c r="N128" s="2" t="s">
        <v>255</v>
      </c>
    </row>
    <row r="129" spans="2:14" x14ac:dyDescent="0.25">
      <c r="B129" s="2" t="s">
        <v>260</v>
      </c>
      <c r="C129" s="2" t="s">
        <v>261</v>
      </c>
      <c r="D129" s="2" t="s">
        <v>28</v>
      </c>
      <c r="E129" s="2" t="s">
        <v>17</v>
      </c>
      <c r="F129" s="2" t="s">
        <v>253</v>
      </c>
      <c r="G129" s="2" t="s">
        <v>253</v>
      </c>
      <c r="H129" s="2" t="s">
        <v>262</v>
      </c>
      <c r="I129" s="2">
        <v>0</v>
      </c>
      <c r="J129" s="2">
        <v>0</v>
      </c>
      <c r="K129" s="2">
        <v>0</v>
      </c>
      <c r="L129" s="3">
        <v>46112</v>
      </c>
      <c r="M129" s="2" t="s">
        <v>30</v>
      </c>
      <c r="N129" s="2" t="s">
        <v>255</v>
      </c>
    </row>
    <row r="130" spans="2:14" x14ac:dyDescent="0.25">
      <c r="B130" s="2" t="s">
        <v>263</v>
      </c>
      <c r="C130" s="2" t="s">
        <v>264</v>
      </c>
      <c r="D130" s="2" t="s">
        <v>28</v>
      </c>
      <c r="E130" s="2" t="s">
        <v>17</v>
      </c>
      <c r="F130" s="2" t="s">
        <v>253</v>
      </c>
      <c r="G130" s="2" t="s">
        <v>253</v>
      </c>
      <c r="H130" s="2" t="s">
        <v>262</v>
      </c>
      <c r="I130" s="2">
        <v>0</v>
      </c>
      <c r="J130" s="2">
        <v>0</v>
      </c>
      <c r="K130" s="2">
        <v>0</v>
      </c>
      <c r="L130" s="3">
        <v>46112</v>
      </c>
      <c r="M130" s="2" t="s">
        <v>30</v>
      </c>
      <c r="N130" s="2" t="s">
        <v>255</v>
      </c>
    </row>
    <row r="131" spans="2:14" x14ac:dyDescent="0.25">
      <c r="B131" s="2" t="s">
        <v>265</v>
      </c>
      <c r="C131" s="2" t="s">
        <v>266</v>
      </c>
      <c r="D131" s="2" t="s">
        <v>28</v>
      </c>
      <c r="E131" s="2" t="s">
        <v>17</v>
      </c>
      <c r="F131" s="2" t="s">
        <v>253</v>
      </c>
      <c r="G131" s="2" t="s">
        <v>253</v>
      </c>
      <c r="H131" s="2" t="s">
        <v>262</v>
      </c>
      <c r="I131" s="2">
        <v>0</v>
      </c>
      <c r="J131" s="2">
        <v>0</v>
      </c>
      <c r="K131" s="2">
        <v>0</v>
      </c>
      <c r="L131" s="3">
        <v>46112</v>
      </c>
      <c r="M131" s="2" t="s">
        <v>30</v>
      </c>
      <c r="N131" s="2" t="s">
        <v>255</v>
      </c>
    </row>
    <row r="132" spans="2:14" x14ac:dyDescent="0.25">
      <c r="B132" s="2" t="s">
        <v>267</v>
      </c>
      <c r="C132" s="2" t="s">
        <v>268</v>
      </c>
      <c r="D132" s="2" t="s">
        <v>28</v>
      </c>
      <c r="E132" s="2" t="s">
        <v>17</v>
      </c>
      <c r="F132" s="2" t="s">
        <v>253</v>
      </c>
      <c r="G132" s="2" t="s">
        <v>253</v>
      </c>
      <c r="H132" s="2" t="s">
        <v>269</v>
      </c>
      <c r="I132" s="2">
        <v>0</v>
      </c>
      <c r="J132" s="2">
        <v>0</v>
      </c>
      <c r="K132" s="2">
        <v>0</v>
      </c>
      <c r="L132" s="3">
        <v>46112</v>
      </c>
      <c r="M132" s="2" t="s">
        <v>30</v>
      </c>
      <c r="N132" s="2" t="s">
        <v>255</v>
      </c>
    </row>
    <row r="133" spans="2:14" x14ac:dyDescent="0.25">
      <c r="B133" s="2" t="s">
        <v>270</v>
      </c>
      <c r="C133" s="2" t="s">
        <v>271</v>
      </c>
      <c r="D133" s="2" t="s">
        <v>28</v>
      </c>
      <c r="E133" s="2" t="s">
        <v>17</v>
      </c>
      <c r="F133" s="2" t="s">
        <v>253</v>
      </c>
      <c r="G133" s="2" t="s">
        <v>253</v>
      </c>
      <c r="H133" s="2" t="s">
        <v>269</v>
      </c>
      <c r="I133" s="2">
        <v>0</v>
      </c>
      <c r="J133" s="2">
        <v>0</v>
      </c>
      <c r="K133" s="2">
        <v>0</v>
      </c>
      <c r="L133" s="3">
        <v>46112</v>
      </c>
      <c r="M133" s="2" t="s">
        <v>30</v>
      </c>
      <c r="N133" s="2" t="s">
        <v>255</v>
      </c>
    </row>
    <row r="134" spans="2:14" x14ac:dyDescent="0.25">
      <c r="B134" s="2" t="s">
        <v>272</v>
      </c>
      <c r="C134" s="2" t="s">
        <v>273</v>
      </c>
      <c r="D134" s="2" t="s">
        <v>16</v>
      </c>
      <c r="E134" s="2" t="s">
        <v>151</v>
      </c>
      <c r="F134" s="2" t="s">
        <v>18</v>
      </c>
      <c r="G134" s="2" t="s">
        <v>139</v>
      </c>
      <c r="H134" s="2" t="s">
        <v>274</v>
      </c>
      <c r="I134" s="2">
        <v>3</v>
      </c>
      <c r="J134" s="2">
        <v>3</v>
      </c>
      <c r="K134" s="2" t="s">
        <v>275</v>
      </c>
      <c r="L134" s="3">
        <v>45810</v>
      </c>
      <c r="M134" s="3">
        <v>47543</v>
      </c>
      <c r="N134" s="2" t="s">
        <v>276</v>
      </c>
    </row>
    <row r="135" spans="2:14" x14ac:dyDescent="0.25">
      <c r="B135" s="2" t="s">
        <v>272</v>
      </c>
      <c r="C135" s="2" t="s">
        <v>273</v>
      </c>
      <c r="D135" s="2" t="s">
        <v>16</v>
      </c>
      <c r="E135" s="2" t="s">
        <v>151</v>
      </c>
      <c r="F135" s="2" t="s">
        <v>18</v>
      </c>
      <c r="G135" s="2" t="s">
        <v>139</v>
      </c>
      <c r="H135" s="2" t="s">
        <v>274</v>
      </c>
      <c r="I135" s="2">
        <v>3</v>
      </c>
      <c r="J135" s="2">
        <v>0</v>
      </c>
      <c r="K135" s="2" t="s">
        <v>277</v>
      </c>
      <c r="L135" s="3">
        <v>44958</v>
      </c>
      <c r="M135" s="3">
        <v>47331</v>
      </c>
      <c r="N135" s="2" t="s">
        <v>276</v>
      </c>
    </row>
    <row r="136" spans="2:14" x14ac:dyDescent="0.25">
      <c r="B136" s="2" t="s">
        <v>278</v>
      </c>
      <c r="C136" s="2" t="s">
        <v>279</v>
      </c>
      <c r="D136" s="2" t="s">
        <v>16</v>
      </c>
      <c r="E136" s="2" t="s">
        <v>17</v>
      </c>
      <c r="F136" s="2" t="s">
        <v>18</v>
      </c>
      <c r="G136" s="2" t="s">
        <v>19</v>
      </c>
      <c r="H136" s="2" t="s">
        <v>280</v>
      </c>
      <c r="I136" s="2">
        <v>0</v>
      </c>
      <c r="J136" s="2">
        <v>0</v>
      </c>
      <c r="K136" s="2">
        <v>6038</v>
      </c>
      <c r="L136" s="3">
        <v>44958</v>
      </c>
      <c r="M136" s="3">
        <v>46113</v>
      </c>
      <c r="N136" s="2" t="s">
        <v>281</v>
      </c>
    </row>
    <row r="137" spans="2:14" x14ac:dyDescent="0.25">
      <c r="B137" s="2" t="s">
        <v>282</v>
      </c>
      <c r="C137" s="2" t="s">
        <v>283</v>
      </c>
      <c r="D137" s="2" t="s">
        <v>16</v>
      </c>
      <c r="E137" s="2" t="s">
        <v>17</v>
      </c>
      <c r="F137" s="2" t="s">
        <v>18</v>
      </c>
      <c r="G137" s="2" t="s">
        <v>19</v>
      </c>
      <c r="H137" s="2" t="s">
        <v>280</v>
      </c>
      <c r="I137" s="2">
        <v>0</v>
      </c>
      <c r="J137" s="2">
        <v>0</v>
      </c>
      <c r="K137" s="2">
        <v>6042</v>
      </c>
      <c r="L137" s="3">
        <v>44958</v>
      </c>
      <c r="M137" s="3">
        <v>46600</v>
      </c>
      <c r="N137" s="2" t="s">
        <v>281</v>
      </c>
    </row>
    <row r="138" spans="2:14" x14ac:dyDescent="0.25">
      <c r="B138" s="2" t="s">
        <v>282</v>
      </c>
      <c r="C138" s="2" t="s">
        <v>283</v>
      </c>
      <c r="D138" s="2" t="s">
        <v>16</v>
      </c>
      <c r="E138" s="2" t="s">
        <v>17</v>
      </c>
      <c r="F138" s="2" t="s">
        <v>18</v>
      </c>
      <c r="G138" s="2" t="s">
        <v>19</v>
      </c>
      <c r="H138" s="2" t="s">
        <v>280</v>
      </c>
      <c r="I138" s="2">
        <v>0</v>
      </c>
      <c r="J138" s="2">
        <v>0</v>
      </c>
      <c r="K138" s="2">
        <v>6049</v>
      </c>
      <c r="L138" s="3">
        <v>45836</v>
      </c>
      <c r="M138" s="3">
        <v>46784</v>
      </c>
      <c r="N138" s="2" t="s">
        <v>281</v>
      </c>
    </row>
    <row r="139" spans="2:14" x14ac:dyDescent="0.25">
      <c r="B139" s="2" t="s">
        <v>284</v>
      </c>
      <c r="C139" s="2" t="s">
        <v>285</v>
      </c>
      <c r="D139" s="2" t="s">
        <v>16</v>
      </c>
      <c r="E139" s="2" t="s">
        <v>17</v>
      </c>
      <c r="F139" s="2" t="s">
        <v>24</v>
      </c>
      <c r="G139" s="2" t="s">
        <v>24</v>
      </c>
      <c r="H139" s="2" t="s">
        <v>24</v>
      </c>
      <c r="I139" s="2">
        <v>5</v>
      </c>
      <c r="J139" s="2">
        <v>5</v>
      </c>
      <c r="K139" s="2">
        <v>0</v>
      </c>
      <c r="L139" s="3">
        <v>45824</v>
      </c>
      <c r="M139" s="2" t="s">
        <v>30</v>
      </c>
      <c r="N139" s="2" t="s">
        <v>42</v>
      </c>
    </row>
    <row r="140" spans="2:14" x14ac:dyDescent="0.25">
      <c r="B140" s="2" t="s">
        <v>286</v>
      </c>
      <c r="C140" s="2" t="s">
        <v>287</v>
      </c>
      <c r="D140" s="2" t="s">
        <v>41</v>
      </c>
      <c r="E140" s="2" t="s">
        <v>17</v>
      </c>
      <c r="F140" s="2" t="s">
        <v>24</v>
      </c>
      <c r="G140" s="2" t="s">
        <v>24</v>
      </c>
      <c r="H140" s="2" t="s">
        <v>24</v>
      </c>
      <c r="I140" s="2">
        <v>0</v>
      </c>
      <c r="J140" s="2">
        <v>0</v>
      </c>
      <c r="K140" s="2">
        <v>0</v>
      </c>
      <c r="L140" s="3">
        <v>45862</v>
      </c>
      <c r="M140" s="2" t="s">
        <v>30</v>
      </c>
      <c r="N140" s="2" t="s">
        <v>42</v>
      </c>
    </row>
    <row r="141" spans="2:14" x14ac:dyDescent="0.25">
      <c r="B141" s="2" t="s">
        <v>288</v>
      </c>
      <c r="C141" s="2" t="s">
        <v>289</v>
      </c>
      <c r="D141" s="2" t="s">
        <v>41</v>
      </c>
      <c r="E141" s="2" t="s">
        <v>17</v>
      </c>
      <c r="F141" s="2" t="s">
        <v>24</v>
      </c>
      <c r="G141" s="2" t="s">
        <v>24</v>
      </c>
      <c r="H141" s="2" t="s">
        <v>24</v>
      </c>
      <c r="I141" s="2">
        <v>0</v>
      </c>
      <c r="J141" s="2">
        <v>0</v>
      </c>
      <c r="K141" s="2">
        <v>0</v>
      </c>
      <c r="L141" s="3">
        <v>45862</v>
      </c>
      <c r="M141" s="2" t="s">
        <v>30</v>
      </c>
      <c r="N141" s="2" t="s">
        <v>42</v>
      </c>
    </row>
    <row r="142" spans="2:14" x14ac:dyDescent="0.25">
      <c r="B142" s="2" t="s">
        <v>290</v>
      </c>
      <c r="C142" s="2" t="s">
        <v>291</v>
      </c>
      <c r="D142" s="2" t="s">
        <v>41</v>
      </c>
      <c r="E142" s="2" t="s">
        <v>17</v>
      </c>
      <c r="F142" s="2" t="s">
        <v>24</v>
      </c>
      <c r="G142" s="2" t="s">
        <v>24</v>
      </c>
      <c r="H142" s="2" t="s">
        <v>24</v>
      </c>
      <c r="I142" s="2">
        <v>0</v>
      </c>
      <c r="J142" s="2">
        <v>0</v>
      </c>
      <c r="K142" s="2">
        <v>0</v>
      </c>
      <c r="L142" s="3">
        <v>45862</v>
      </c>
      <c r="M142" s="2" t="s">
        <v>30</v>
      </c>
      <c r="N142" s="2" t="s">
        <v>42</v>
      </c>
    </row>
    <row r="143" spans="2:14" x14ac:dyDescent="0.25">
      <c r="B143" s="2" t="s">
        <v>292</v>
      </c>
      <c r="C143" s="2" t="s">
        <v>293</v>
      </c>
      <c r="D143" s="2" t="s">
        <v>41</v>
      </c>
      <c r="E143" s="2" t="s">
        <v>17</v>
      </c>
      <c r="F143" s="2" t="s">
        <v>24</v>
      </c>
      <c r="G143" s="2" t="s">
        <v>24</v>
      </c>
      <c r="H143" s="2" t="s">
        <v>24</v>
      </c>
      <c r="I143" s="2">
        <v>0</v>
      </c>
      <c r="J143" s="2">
        <v>0</v>
      </c>
      <c r="K143" s="2">
        <v>0</v>
      </c>
      <c r="L143" s="3">
        <v>45862</v>
      </c>
      <c r="M143" s="2" t="s">
        <v>30</v>
      </c>
      <c r="N143" s="2" t="s">
        <v>42</v>
      </c>
    </row>
    <row r="144" spans="2:14" x14ac:dyDescent="0.25">
      <c r="B144" s="2" t="s">
        <v>294</v>
      </c>
      <c r="C144" s="2" t="s">
        <v>295</v>
      </c>
      <c r="D144" s="2" t="s">
        <v>41</v>
      </c>
      <c r="E144" s="2" t="s">
        <v>17</v>
      </c>
      <c r="F144" s="2" t="s">
        <v>24</v>
      </c>
      <c r="G144" s="2" t="s">
        <v>24</v>
      </c>
      <c r="H144" s="2" t="s">
        <v>24</v>
      </c>
      <c r="I144" s="2">
        <v>0</v>
      </c>
      <c r="J144" s="2">
        <v>0</v>
      </c>
      <c r="K144" s="2">
        <v>0</v>
      </c>
      <c r="L144" s="3">
        <v>45862</v>
      </c>
      <c r="M144" s="2" t="s">
        <v>30</v>
      </c>
      <c r="N144" s="2" t="s">
        <v>42</v>
      </c>
    </row>
    <row r="145" spans="2:14" x14ac:dyDescent="0.25">
      <c r="B145" s="2" t="s">
        <v>296</v>
      </c>
      <c r="C145" s="2" t="s">
        <v>297</v>
      </c>
      <c r="D145" s="2" t="s">
        <v>41</v>
      </c>
      <c r="E145" s="2" t="s">
        <v>17</v>
      </c>
      <c r="F145" s="2" t="s">
        <v>24</v>
      </c>
      <c r="G145" s="2" t="s">
        <v>24</v>
      </c>
      <c r="H145" s="2" t="s">
        <v>24</v>
      </c>
      <c r="I145" s="2">
        <v>0</v>
      </c>
      <c r="J145" s="2">
        <v>0</v>
      </c>
      <c r="K145" s="2">
        <v>0</v>
      </c>
      <c r="L145" s="3">
        <v>45862</v>
      </c>
      <c r="M145" s="2" t="s">
        <v>30</v>
      </c>
      <c r="N145" s="2" t="s">
        <v>42</v>
      </c>
    </row>
    <row r="146" spans="2:14" hidden="1" x14ac:dyDescent="0.25">
      <c r="B146" s="2" t="s">
        <v>298</v>
      </c>
      <c r="C146" s="2" t="s">
        <v>299</v>
      </c>
      <c r="D146" s="2" t="s">
        <v>41</v>
      </c>
      <c r="E146" s="2" t="s">
        <v>233</v>
      </c>
      <c r="F146" s="2" t="s">
        <v>300</v>
      </c>
      <c r="G146" s="2" t="s">
        <v>301</v>
      </c>
      <c r="H146" s="2" t="s">
        <v>302</v>
      </c>
      <c r="I146" s="2">
        <v>0</v>
      </c>
      <c r="J146" s="2">
        <v>0</v>
      </c>
      <c r="K146" s="2" t="s">
        <v>303</v>
      </c>
      <c r="L146" s="3">
        <v>44958</v>
      </c>
      <c r="M146" s="3">
        <v>43830</v>
      </c>
      <c r="N146" s="2" t="s">
        <v>304</v>
      </c>
    </row>
    <row r="147" spans="2:14" x14ac:dyDescent="0.25">
      <c r="B147" s="2" t="s">
        <v>305</v>
      </c>
      <c r="C147" s="2" t="s">
        <v>306</v>
      </c>
      <c r="D147" s="2" t="s">
        <v>28</v>
      </c>
      <c r="E147" s="2" t="s">
        <v>17</v>
      </c>
      <c r="F147" s="2" t="s">
        <v>24</v>
      </c>
      <c r="G147" s="2" t="s">
        <v>24</v>
      </c>
      <c r="H147" s="2" t="s">
        <v>24</v>
      </c>
      <c r="I147" s="2">
        <v>4</v>
      </c>
      <c r="J147" s="2">
        <v>4</v>
      </c>
      <c r="K147" s="2">
        <v>0</v>
      </c>
      <c r="L147" s="3">
        <v>44958</v>
      </c>
      <c r="M147" s="2" t="s">
        <v>30</v>
      </c>
      <c r="N147" s="2" t="s">
        <v>307</v>
      </c>
    </row>
    <row r="148" spans="2:14" x14ac:dyDescent="0.25">
      <c r="B148" s="2" t="s">
        <v>308</v>
      </c>
      <c r="C148" s="2" t="s">
        <v>309</v>
      </c>
      <c r="D148" s="2" t="s">
        <v>16</v>
      </c>
      <c r="E148" s="2" t="s">
        <v>17</v>
      </c>
      <c r="F148" s="2" t="s">
        <v>24</v>
      </c>
      <c r="G148" s="2" t="s">
        <v>24</v>
      </c>
      <c r="H148" s="2" t="s">
        <v>24</v>
      </c>
      <c r="I148" s="2">
        <v>4</v>
      </c>
      <c r="J148" s="2">
        <v>4</v>
      </c>
      <c r="K148" s="2">
        <v>0</v>
      </c>
      <c r="L148" s="3">
        <v>44958</v>
      </c>
      <c r="M148" s="2" t="s">
        <v>30</v>
      </c>
      <c r="N148" s="2" t="s">
        <v>240</v>
      </c>
    </row>
    <row r="149" spans="2:14" x14ac:dyDescent="0.25">
      <c r="B149" s="2" t="s">
        <v>310</v>
      </c>
      <c r="C149" s="2" t="s">
        <v>311</v>
      </c>
      <c r="D149" s="2" t="s">
        <v>16</v>
      </c>
      <c r="E149" s="2" t="s">
        <v>17</v>
      </c>
      <c r="F149" s="2" t="s">
        <v>24</v>
      </c>
      <c r="G149" s="2" t="s">
        <v>24</v>
      </c>
      <c r="H149" s="2" t="s">
        <v>24</v>
      </c>
      <c r="I149" s="2">
        <v>0</v>
      </c>
      <c r="J149" s="2">
        <v>0</v>
      </c>
      <c r="K149" s="2">
        <v>0</v>
      </c>
      <c r="L149" s="3">
        <v>45831</v>
      </c>
      <c r="M149" s="2" t="s">
        <v>30</v>
      </c>
      <c r="N149" s="2" t="s">
        <v>42</v>
      </c>
    </row>
    <row r="150" spans="2:14" x14ac:dyDescent="0.25">
      <c r="B150" s="2" t="s">
        <v>312</v>
      </c>
      <c r="C150" s="2" t="s">
        <v>313</v>
      </c>
      <c r="D150" s="2" t="s">
        <v>28</v>
      </c>
      <c r="E150" s="2" t="s">
        <v>17</v>
      </c>
      <c r="F150" s="2" t="s">
        <v>24</v>
      </c>
      <c r="G150" s="2" t="s">
        <v>24</v>
      </c>
      <c r="H150" s="2" t="s">
        <v>24</v>
      </c>
      <c r="I150" s="2">
        <v>0</v>
      </c>
      <c r="J150" s="2">
        <v>0</v>
      </c>
      <c r="K150" s="2">
        <v>0</v>
      </c>
      <c r="L150" s="3">
        <v>45981</v>
      </c>
      <c r="M150" s="2" t="s">
        <v>30</v>
      </c>
      <c r="N150" s="2" t="s">
        <v>42</v>
      </c>
    </row>
    <row r="151" spans="2:14" x14ac:dyDescent="0.25">
      <c r="B151" s="2" t="s">
        <v>314</v>
      </c>
      <c r="C151" s="2" t="s">
        <v>315</v>
      </c>
      <c r="D151" s="2" t="s">
        <v>41</v>
      </c>
      <c r="E151" s="2" t="s">
        <v>17</v>
      </c>
      <c r="F151" s="2" t="s">
        <v>18</v>
      </c>
      <c r="G151" s="2" t="s">
        <v>19</v>
      </c>
      <c r="H151" s="2" t="s">
        <v>316</v>
      </c>
      <c r="I151" s="2">
        <v>8</v>
      </c>
      <c r="J151" s="2">
        <v>8</v>
      </c>
      <c r="K151" s="2">
        <v>2209150100</v>
      </c>
      <c r="L151" s="3">
        <v>46122</v>
      </c>
      <c r="M151" s="3">
        <v>46266</v>
      </c>
      <c r="N151" s="2" t="s">
        <v>317</v>
      </c>
    </row>
    <row r="152" spans="2:14" x14ac:dyDescent="0.25">
      <c r="B152" s="2" t="s">
        <v>318</v>
      </c>
      <c r="C152" s="2" t="s">
        <v>319</v>
      </c>
      <c r="D152" s="2" t="s">
        <v>28</v>
      </c>
      <c r="E152" s="2" t="s">
        <v>17</v>
      </c>
      <c r="F152" s="2" t="s">
        <v>29</v>
      </c>
      <c r="G152" s="2" t="s">
        <v>29</v>
      </c>
      <c r="H152" s="2" t="s">
        <v>320</v>
      </c>
      <c r="I152" s="2">
        <v>1</v>
      </c>
      <c r="J152" s="2">
        <v>1</v>
      </c>
      <c r="K152" s="2">
        <v>0</v>
      </c>
      <c r="L152" s="3">
        <v>44958</v>
      </c>
      <c r="M152" s="2" t="s">
        <v>30</v>
      </c>
      <c r="N152" s="2" t="s">
        <v>21</v>
      </c>
    </row>
    <row r="153" spans="2:14" x14ac:dyDescent="0.25">
      <c r="B153" s="2" t="s">
        <v>321</v>
      </c>
      <c r="C153" s="2" t="s">
        <v>322</v>
      </c>
      <c r="D153" s="2" t="s">
        <v>28</v>
      </c>
      <c r="E153" s="2" t="s">
        <v>17</v>
      </c>
      <c r="F153" s="2" t="s">
        <v>29</v>
      </c>
      <c r="G153" s="2" t="s">
        <v>180</v>
      </c>
      <c r="H153" s="2" t="s">
        <v>322</v>
      </c>
      <c r="I153" s="2">
        <v>4</v>
      </c>
      <c r="J153" s="2">
        <v>4</v>
      </c>
      <c r="K153" s="2">
        <v>0</v>
      </c>
      <c r="L153" s="3">
        <v>46170</v>
      </c>
      <c r="M153" s="2" t="s">
        <v>30</v>
      </c>
      <c r="N153" s="2" t="s">
        <v>61</v>
      </c>
    </row>
    <row r="154" spans="2:14" x14ac:dyDescent="0.25">
      <c r="B154" s="2" t="s">
        <v>323</v>
      </c>
      <c r="C154" s="2" t="s">
        <v>324</v>
      </c>
      <c r="D154" s="2" t="s">
        <v>16</v>
      </c>
      <c r="E154" s="2" t="s">
        <v>17</v>
      </c>
      <c r="F154" s="2" t="s">
        <v>24</v>
      </c>
      <c r="G154" s="2" t="s">
        <v>24</v>
      </c>
      <c r="H154" s="2" t="s">
        <v>24</v>
      </c>
      <c r="I154" s="2">
        <v>0</v>
      </c>
      <c r="J154" s="2">
        <v>0</v>
      </c>
      <c r="K154" s="2">
        <v>5230727010</v>
      </c>
      <c r="L154" s="3">
        <v>45824</v>
      </c>
      <c r="M154" s="3">
        <v>46023</v>
      </c>
      <c r="N154" s="2" t="s">
        <v>42</v>
      </c>
    </row>
    <row r="155" spans="2:14" x14ac:dyDescent="0.25">
      <c r="B155" s="2" t="s">
        <v>325</v>
      </c>
      <c r="C155" s="2" t="s">
        <v>326</v>
      </c>
      <c r="D155" s="2" t="s">
        <v>16</v>
      </c>
      <c r="E155" s="2" t="s">
        <v>17</v>
      </c>
      <c r="F155" s="2" t="s">
        <v>24</v>
      </c>
      <c r="G155" s="2" t="s">
        <v>24</v>
      </c>
      <c r="H155" s="2" t="s">
        <v>24</v>
      </c>
      <c r="I155" s="2">
        <v>0</v>
      </c>
      <c r="J155" s="2">
        <v>0</v>
      </c>
      <c r="K155" s="2">
        <v>20250327</v>
      </c>
      <c r="L155" s="3">
        <v>45840</v>
      </c>
      <c r="M155" s="3">
        <v>47635</v>
      </c>
      <c r="N155" s="2" t="s">
        <v>42</v>
      </c>
    </row>
    <row r="156" spans="2:14" x14ac:dyDescent="0.25">
      <c r="B156" s="2" t="s">
        <v>327</v>
      </c>
      <c r="C156" s="2" t="s">
        <v>328</v>
      </c>
      <c r="D156" s="2" t="s">
        <v>16</v>
      </c>
      <c r="E156" s="2" t="s">
        <v>17</v>
      </c>
      <c r="F156" s="2" t="s">
        <v>18</v>
      </c>
      <c r="G156" s="2" t="s">
        <v>19</v>
      </c>
      <c r="H156" s="2" t="s">
        <v>24</v>
      </c>
      <c r="I156" s="2">
        <v>0</v>
      </c>
      <c r="J156" s="2">
        <v>0</v>
      </c>
      <c r="K156" s="2">
        <v>0</v>
      </c>
      <c r="L156" s="3">
        <v>44958</v>
      </c>
      <c r="M156" s="2" t="s">
        <v>30</v>
      </c>
      <c r="N156" s="2" t="s">
        <v>329</v>
      </c>
    </row>
    <row r="157" spans="2:14" x14ac:dyDescent="0.25">
      <c r="B157" s="2" t="s">
        <v>330</v>
      </c>
      <c r="C157" s="2" t="s">
        <v>331</v>
      </c>
      <c r="D157" s="2" t="s">
        <v>16</v>
      </c>
      <c r="E157" s="2" t="s">
        <v>17</v>
      </c>
      <c r="F157" s="2" t="s">
        <v>24</v>
      </c>
      <c r="G157" s="2" t="s">
        <v>24</v>
      </c>
      <c r="H157" s="2" t="s">
        <v>24</v>
      </c>
      <c r="I157" s="2">
        <v>0</v>
      </c>
      <c r="J157" s="2">
        <v>0</v>
      </c>
      <c r="K157" s="2">
        <v>0</v>
      </c>
      <c r="L157" s="3">
        <v>44958</v>
      </c>
      <c r="M157" s="2" t="s">
        <v>30</v>
      </c>
      <c r="N157" s="2" t="s">
        <v>240</v>
      </c>
    </row>
    <row r="158" spans="2:14" x14ac:dyDescent="0.25">
      <c r="B158" s="2" t="s">
        <v>332</v>
      </c>
      <c r="C158" s="2" t="s">
        <v>333</v>
      </c>
      <c r="D158" s="2" t="s">
        <v>41</v>
      </c>
      <c r="E158" s="2" t="s">
        <v>17</v>
      </c>
      <c r="F158" s="2" t="s">
        <v>24</v>
      </c>
      <c r="G158" s="2" t="s">
        <v>24</v>
      </c>
      <c r="H158" s="2" t="s">
        <v>24</v>
      </c>
      <c r="I158" s="2">
        <v>0</v>
      </c>
      <c r="J158" s="2">
        <v>0</v>
      </c>
      <c r="K158" s="2">
        <v>251471</v>
      </c>
      <c r="L158" s="3">
        <v>45966</v>
      </c>
      <c r="M158" s="3">
        <v>47027</v>
      </c>
      <c r="N158" s="2" t="s">
        <v>42</v>
      </c>
    </row>
    <row r="159" spans="2:14" x14ac:dyDescent="0.25">
      <c r="B159" s="2" t="s">
        <v>334</v>
      </c>
      <c r="C159" s="2" t="s">
        <v>335</v>
      </c>
      <c r="D159" s="2" t="s">
        <v>16</v>
      </c>
      <c r="E159" s="2" t="s">
        <v>17</v>
      </c>
      <c r="F159" s="2" t="s">
        <v>18</v>
      </c>
      <c r="G159" s="2" t="s">
        <v>19</v>
      </c>
      <c r="H159" s="2" t="s">
        <v>24</v>
      </c>
      <c r="I159" s="2">
        <v>0</v>
      </c>
      <c r="J159" s="2">
        <v>0</v>
      </c>
      <c r="K159" s="2" t="s">
        <v>336</v>
      </c>
      <c r="L159" s="3">
        <v>45698</v>
      </c>
      <c r="M159" s="3">
        <v>47027</v>
      </c>
      <c r="N159" s="2" t="s">
        <v>337</v>
      </c>
    </row>
    <row r="160" spans="2:14" x14ac:dyDescent="0.25">
      <c r="B160" s="2" t="s">
        <v>334</v>
      </c>
      <c r="C160" s="2" t="s">
        <v>335</v>
      </c>
      <c r="D160" s="2" t="s">
        <v>16</v>
      </c>
      <c r="E160" s="2" t="s">
        <v>17</v>
      </c>
      <c r="F160" s="2" t="s">
        <v>18</v>
      </c>
      <c r="G160" s="2" t="s">
        <v>19</v>
      </c>
      <c r="H160" s="2" t="s">
        <v>24</v>
      </c>
      <c r="I160" s="2">
        <v>0</v>
      </c>
      <c r="J160" s="2">
        <v>0</v>
      </c>
      <c r="K160" s="2" t="s">
        <v>338</v>
      </c>
      <c r="L160" s="3">
        <v>45829</v>
      </c>
      <c r="M160" s="3">
        <v>47178</v>
      </c>
      <c r="N160" s="2" t="s">
        <v>337</v>
      </c>
    </row>
    <row r="161" spans="2:14" x14ac:dyDescent="0.25">
      <c r="B161" s="2" t="s">
        <v>334</v>
      </c>
      <c r="C161" s="2" t="s">
        <v>335</v>
      </c>
      <c r="D161" s="2" t="s">
        <v>16</v>
      </c>
      <c r="E161" s="2" t="s">
        <v>17</v>
      </c>
      <c r="F161" s="2" t="s">
        <v>18</v>
      </c>
      <c r="G161" s="2" t="s">
        <v>19</v>
      </c>
      <c r="H161" s="2" t="s">
        <v>24</v>
      </c>
      <c r="I161" s="2">
        <v>0</v>
      </c>
      <c r="J161" s="2">
        <v>0</v>
      </c>
      <c r="K161" s="2" t="s">
        <v>339</v>
      </c>
      <c r="L161" s="3">
        <v>45737</v>
      </c>
      <c r="M161" s="3">
        <v>47119</v>
      </c>
      <c r="N161" s="2" t="s">
        <v>337</v>
      </c>
    </row>
    <row r="162" spans="2:14" x14ac:dyDescent="0.25">
      <c r="B162" s="2" t="s">
        <v>334</v>
      </c>
      <c r="C162" s="2" t="s">
        <v>335</v>
      </c>
      <c r="D162" s="2" t="s">
        <v>16</v>
      </c>
      <c r="E162" s="2" t="s">
        <v>17</v>
      </c>
      <c r="F162" s="2" t="s">
        <v>18</v>
      </c>
      <c r="G162" s="2" t="s">
        <v>19</v>
      </c>
      <c r="H162" s="2" t="s">
        <v>24</v>
      </c>
      <c r="I162" s="2">
        <v>0</v>
      </c>
      <c r="J162" s="2">
        <v>0</v>
      </c>
      <c r="K162" s="2" t="s">
        <v>340</v>
      </c>
      <c r="L162" s="3">
        <v>44958</v>
      </c>
      <c r="M162" s="3">
        <v>46753</v>
      </c>
      <c r="N162" s="2" t="s">
        <v>337</v>
      </c>
    </row>
    <row r="163" spans="2:14" x14ac:dyDescent="0.25">
      <c r="B163" s="2" t="s">
        <v>341</v>
      </c>
      <c r="C163" s="2" t="s">
        <v>342</v>
      </c>
      <c r="D163" s="2" t="s">
        <v>16</v>
      </c>
      <c r="E163" s="2" t="s">
        <v>17</v>
      </c>
      <c r="F163" s="2" t="s">
        <v>18</v>
      </c>
      <c r="G163" s="2" t="s">
        <v>19</v>
      </c>
      <c r="H163" s="2" t="s">
        <v>343</v>
      </c>
      <c r="I163" s="2">
        <v>7</v>
      </c>
      <c r="J163" s="2">
        <v>0</v>
      </c>
      <c r="K163" s="2" t="s">
        <v>344</v>
      </c>
      <c r="L163" s="3">
        <v>44958</v>
      </c>
      <c r="M163" s="3">
        <v>47270</v>
      </c>
      <c r="N163" s="2" t="s">
        <v>125</v>
      </c>
    </row>
    <row r="164" spans="2:14" x14ac:dyDescent="0.25">
      <c r="B164" s="2" t="s">
        <v>341</v>
      </c>
      <c r="C164" s="2" t="s">
        <v>342</v>
      </c>
      <c r="D164" s="2" t="s">
        <v>16</v>
      </c>
      <c r="E164" s="2" t="s">
        <v>17</v>
      </c>
      <c r="F164" s="2" t="s">
        <v>18</v>
      </c>
      <c r="G164" s="2" t="s">
        <v>19</v>
      </c>
      <c r="H164" s="2" t="s">
        <v>343</v>
      </c>
      <c r="I164" s="2">
        <v>7</v>
      </c>
      <c r="J164" s="2">
        <v>7</v>
      </c>
      <c r="K164" s="2" t="s">
        <v>345</v>
      </c>
      <c r="L164" s="3">
        <v>45898</v>
      </c>
      <c r="M164" s="3">
        <v>47635</v>
      </c>
      <c r="N164" s="2" t="s">
        <v>125</v>
      </c>
    </row>
    <row r="165" spans="2:14" x14ac:dyDescent="0.25">
      <c r="B165" s="2" t="s">
        <v>346</v>
      </c>
      <c r="C165" s="2" t="s">
        <v>347</v>
      </c>
      <c r="D165" s="2" t="s">
        <v>16</v>
      </c>
      <c r="E165" s="2" t="s">
        <v>17</v>
      </c>
      <c r="F165" s="2" t="s">
        <v>18</v>
      </c>
      <c r="G165" s="2" t="s">
        <v>19</v>
      </c>
      <c r="H165" s="2" t="s">
        <v>343</v>
      </c>
      <c r="I165" s="2">
        <v>0</v>
      </c>
      <c r="J165" s="2">
        <v>0</v>
      </c>
      <c r="K165" s="2" t="s">
        <v>348</v>
      </c>
      <c r="L165" s="3">
        <v>44958</v>
      </c>
      <c r="M165" s="3">
        <v>46935</v>
      </c>
      <c r="N165" s="2" t="s">
        <v>125</v>
      </c>
    </row>
    <row r="166" spans="2:14" x14ac:dyDescent="0.25">
      <c r="B166" s="2" t="s">
        <v>346</v>
      </c>
      <c r="C166" s="2" t="s">
        <v>347</v>
      </c>
      <c r="D166" s="2" t="s">
        <v>16</v>
      </c>
      <c r="E166" s="2" t="s">
        <v>17</v>
      </c>
      <c r="F166" s="2" t="s">
        <v>18</v>
      </c>
      <c r="G166" s="2" t="s">
        <v>19</v>
      </c>
      <c r="H166" s="2" t="s">
        <v>343</v>
      </c>
      <c r="I166" s="2">
        <v>0</v>
      </c>
      <c r="J166" s="2">
        <v>0</v>
      </c>
      <c r="K166" s="2" t="s">
        <v>344</v>
      </c>
      <c r="L166" s="3">
        <v>44958</v>
      </c>
      <c r="M166" s="3">
        <v>47270</v>
      </c>
      <c r="N166" s="2" t="s">
        <v>125</v>
      </c>
    </row>
    <row r="167" spans="2:14" x14ac:dyDescent="0.25">
      <c r="B167" s="2" t="s">
        <v>349</v>
      </c>
      <c r="C167" s="2" t="s">
        <v>350</v>
      </c>
      <c r="D167" s="2" t="s">
        <v>16</v>
      </c>
      <c r="E167" s="2" t="s">
        <v>17</v>
      </c>
      <c r="F167" s="2" t="s">
        <v>24</v>
      </c>
      <c r="G167" s="2" t="s">
        <v>24</v>
      </c>
      <c r="H167" s="2" t="s">
        <v>24</v>
      </c>
      <c r="I167" s="2">
        <v>1013</v>
      </c>
      <c r="J167" s="2">
        <v>1013</v>
      </c>
      <c r="K167" s="2" t="s">
        <v>345</v>
      </c>
      <c r="L167" s="3">
        <v>45863</v>
      </c>
      <c r="M167" s="3">
        <v>47635</v>
      </c>
      <c r="N167" s="2" t="s">
        <v>125</v>
      </c>
    </row>
    <row r="168" spans="2:14" x14ac:dyDescent="0.25">
      <c r="B168" s="2" t="s">
        <v>351</v>
      </c>
      <c r="C168" s="2" t="s">
        <v>352</v>
      </c>
      <c r="D168" s="2" t="s">
        <v>16</v>
      </c>
      <c r="E168" s="2" t="s">
        <v>17</v>
      </c>
      <c r="F168" s="2" t="s">
        <v>138</v>
      </c>
      <c r="G168" s="2" t="s">
        <v>138</v>
      </c>
      <c r="H168" s="2" t="s">
        <v>353</v>
      </c>
      <c r="I168" s="2">
        <v>3</v>
      </c>
      <c r="J168" s="2">
        <v>3</v>
      </c>
      <c r="K168" s="2" t="s">
        <v>354</v>
      </c>
      <c r="L168" s="3">
        <v>44958</v>
      </c>
      <c r="M168" s="3">
        <v>45200</v>
      </c>
      <c r="N168" s="2" t="s">
        <v>355</v>
      </c>
    </row>
    <row r="169" spans="2:14" x14ac:dyDescent="0.25">
      <c r="B169" s="2" t="s">
        <v>356</v>
      </c>
      <c r="C169" s="2" t="s">
        <v>357</v>
      </c>
      <c r="D169" s="2" t="s">
        <v>28</v>
      </c>
      <c r="E169" s="2" t="s">
        <v>17</v>
      </c>
      <c r="F169" s="2" t="s">
        <v>29</v>
      </c>
      <c r="G169" s="2" t="s">
        <v>29</v>
      </c>
      <c r="H169" s="2" t="s">
        <v>24</v>
      </c>
      <c r="I169" s="2">
        <v>4</v>
      </c>
      <c r="J169" s="2">
        <v>4</v>
      </c>
      <c r="K169" s="2">
        <v>0</v>
      </c>
      <c r="L169" s="3">
        <v>44958</v>
      </c>
      <c r="M169" s="2" t="s">
        <v>30</v>
      </c>
      <c r="N169" s="2" t="s">
        <v>31</v>
      </c>
    </row>
    <row r="170" spans="2:14" x14ac:dyDescent="0.25">
      <c r="B170" s="2" t="s">
        <v>358</v>
      </c>
      <c r="C170" s="2" t="s">
        <v>359</v>
      </c>
      <c r="D170" s="2" t="s">
        <v>28</v>
      </c>
      <c r="E170" s="2" t="s">
        <v>17</v>
      </c>
      <c r="F170" s="2" t="s">
        <v>29</v>
      </c>
      <c r="G170" s="2" t="s">
        <v>29</v>
      </c>
      <c r="H170" s="2" t="s">
        <v>24</v>
      </c>
      <c r="I170" s="2">
        <v>1</v>
      </c>
      <c r="J170" s="2">
        <v>1</v>
      </c>
      <c r="K170" s="2">
        <v>0</v>
      </c>
      <c r="L170" s="3">
        <v>44958</v>
      </c>
      <c r="M170" s="2" t="s">
        <v>30</v>
      </c>
      <c r="N170" s="2" t="s">
        <v>360</v>
      </c>
    </row>
    <row r="171" spans="2:14" x14ac:dyDescent="0.25">
      <c r="B171" s="2" t="s">
        <v>361</v>
      </c>
      <c r="C171" s="2" t="s">
        <v>362</v>
      </c>
      <c r="D171" s="2" t="s">
        <v>16</v>
      </c>
      <c r="E171" s="2" t="s">
        <v>17</v>
      </c>
      <c r="F171" s="2" t="s">
        <v>18</v>
      </c>
      <c r="G171" s="2" t="s">
        <v>19</v>
      </c>
      <c r="H171" s="2" t="s">
        <v>363</v>
      </c>
      <c r="I171" s="2">
        <v>15</v>
      </c>
      <c r="J171" s="2">
        <v>15</v>
      </c>
      <c r="K171" s="2">
        <v>0</v>
      </c>
      <c r="L171" s="3">
        <v>44958</v>
      </c>
      <c r="M171" s="2" t="s">
        <v>30</v>
      </c>
      <c r="N171" s="2" t="s">
        <v>364</v>
      </c>
    </row>
    <row r="172" spans="2:14" x14ac:dyDescent="0.25">
      <c r="B172" s="2" t="s">
        <v>365</v>
      </c>
      <c r="C172" s="2" t="s">
        <v>366</v>
      </c>
      <c r="D172" s="2" t="s">
        <v>28</v>
      </c>
      <c r="E172" s="2" t="s">
        <v>17</v>
      </c>
      <c r="F172" s="2" t="s">
        <v>29</v>
      </c>
      <c r="G172" s="2" t="s">
        <v>29</v>
      </c>
      <c r="H172" s="2" t="s">
        <v>24</v>
      </c>
      <c r="I172" s="2">
        <v>60</v>
      </c>
      <c r="J172" s="2">
        <v>60</v>
      </c>
      <c r="K172" s="2">
        <v>0</v>
      </c>
      <c r="L172" s="3">
        <v>44958</v>
      </c>
      <c r="M172" s="2" t="s">
        <v>30</v>
      </c>
      <c r="N172" s="2" t="s">
        <v>31</v>
      </c>
    </row>
    <row r="173" spans="2:14" x14ac:dyDescent="0.25">
      <c r="B173" s="2" t="s">
        <v>367</v>
      </c>
      <c r="C173" s="2" t="s">
        <v>368</v>
      </c>
      <c r="D173" s="2" t="s">
        <v>41</v>
      </c>
      <c r="E173" s="2" t="s">
        <v>17</v>
      </c>
      <c r="F173" s="2" t="s">
        <v>18</v>
      </c>
      <c r="G173" s="2" t="s">
        <v>19</v>
      </c>
      <c r="H173" s="2" t="s">
        <v>369</v>
      </c>
      <c r="I173" s="2">
        <v>24</v>
      </c>
      <c r="J173" s="2">
        <v>0</v>
      </c>
      <c r="K173" s="2">
        <v>20230102</v>
      </c>
      <c r="L173" s="3">
        <v>44958</v>
      </c>
      <c r="M173" s="3">
        <v>46023</v>
      </c>
      <c r="N173" s="2" t="s">
        <v>193</v>
      </c>
    </row>
    <row r="174" spans="2:14" x14ac:dyDescent="0.25">
      <c r="B174" s="2" t="s">
        <v>367</v>
      </c>
      <c r="C174" s="2" t="s">
        <v>368</v>
      </c>
      <c r="D174" s="2" t="s">
        <v>41</v>
      </c>
      <c r="E174" s="2" t="s">
        <v>17</v>
      </c>
      <c r="F174" s="2" t="s">
        <v>18</v>
      </c>
      <c r="G174" s="2" t="s">
        <v>19</v>
      </c>
      <c r="H174" s="2" t="s">
        <v>369</v>
      </c>
      <c r="I174" s="2">
        <v>24</v>
      </c>
      <c r="J174" s="2">
        <v>24</v>
      </c>
      <c r="K174" s="2">
        <v>20240320</v>
      </c>
      <c r="L174" s="3">
        <v>45867</v>
      </c>
      <c r="M174" s="3">
        <v>47178</v>
      </c>
      <c r="N174" s="2" t="s">
        <v>193</v>
      </c>
    </row>
    <row r="175" spans="2:14" x14ac:dyDescent="0.25">
      <c r="B175" s="2" t="s">
        <v>370</v>
      </c>
      <c r="C175" s="2" t="s">
        <v>371</v>
      </c>
      <c r="D175" s="2" t="s">
        <v>41</v>
      </c>
      <c r="E175" s="2" t="s">
        <v>17</v>
      </c>
      <c r="F175" s="2" t="s">
        <v>24</v>
      </c>
      <c r="G175" s="2" t="s">
        <v>24</v>
      </c>
      <c r="H175" s="2" t="s">
        <v>24</v>
      </c>
      <c r="I175" s="2">
        <v>512</v>
      </c>
      <c r="J175" s="2">
        <v>0</v>
      </c>
      <c r="K175" s="2">
        <v>0</v>
      </c>
      <c r="L175" s="3">
        <v>45757</v>
      </c>
      <c r="M175" s="2" t="s">
        <v>30</v>
      </c>
      <c r="N175" s="2" t="s">
        <v>125</v>
      </c>
    </row>
    <row r="176" spans="2:14" x14ac:dyDescent="0.25">
      <c r="B176" s="2" t="s">
        <v>370</v>
      </c>
      <c r="C176" s="2" t="s">
        <v>371</v>
      </c>
      <c r="D176" s="2" t="s">
        <v>41</v>
      </c>
      <c r="E176" s="2" t="s">
        <v>17</v>
      </c>
      <c r="F176" s="2" t="s">
        <v>24</v>
      </c>
      <c r="G176" s="2" t="s">
        <v>24</v>
      </c>
      <c r="H176" s="2" t="s">
        <v>24</v>
      </c>
      <c r="I176" s="2">
        <v>512</v>
      </c>
      <c r="J176" s="2">
        <v>0</v>
      </c>
      <c r="K176" s="2">
        <v>210110</v>
      </c>
      <c r="L176" s="3">
        <v>44958</v>
      </c>
      <c r="M176" s="3">
        <v>46113</v>
      </c>
      <c r="N176" s="2" t="s">
        <v>125</v>
      </c>
    </row>
    <row r="177" spans="2:14" x14ac:dyDescent="0.25">
      <c r="B177" s="2" t="s">
        <v>370</v>
      </c>
      <c r="C177" s="2" t="s">
        <v>371</v>
      </c>
      <c r="D177" s="2" t="s">
        <v>41</v>
      </c>
      <c r="E177" s="2" t="s">
        <v>17</v>
      </c>
      <c r="F177" s="2" t="s">
        <v>24</v>
      </c>
      <c r="G177" s="2" t="s">
        <v>24</v>
      </c>
      <c r="H177" s="2" t="s">
        <v>24</v>
      </c>
      <c r="I177" s="2">
        <v>512</v>
      </c>
      <c r="J177" s="2">
        <v>0</v>
      </c>
      <c r="K177" s="2">
        <v>220805</v>
      </c>
      <c r="L177" s="3">
        <v>44958</v>
      </c>
      <c r="M177" s="3">
        <v>46692</v>
      </c>
      <c r="N177" s="2" t="s">
        <v>125</v>
      </c>
    </row>
    <row r="178" spans="2:14" x14ac:dyDescent="0.25">
      <c r="B178" s="2" t="s">
        <v>370</v>
      </c>
      <c r="C178" s="2" t="s">
        <v>371</v>
      </c>
      <c r="D178" s="2" t="s">
        <v>41</v>
      </c>
      <c r="E178" s="2" t="s">
        <v>17</v>
      </c>
      <c r="F178" s="2" t="s">
        <v>24</v>
      </c>
      <c r="G178" s="2" t="s">
        <v>24</v>
      </c>
      <c r="H178" s="2" t="s">
        <v>24</v>
      </c>
      <c r="I178" s="2">
        <v>512</v>
      </c>
      <c r="J178" s="2">
        <v>512</v>
      </c>
      <c r="K178" s="2" t="s">
        <v>372</v>
      </c>
      <c r="L178" s="3">
        <v>45717</v>
      </c>
      <c r="M178" s="3">
        <v>46935</v>
      </c>
      <c r="N178" s="2" t="s">
        <v>125</v>
      </c>
    </row>
    <row r="179" spans="2:14" x14ac:dyDescent="0.25">
      <c r="B179" s="2" t="s">
        <v>373</v>
      </c>
      <c r="C179" s="2" t="s">
        <v>374</v>
      </c>
      <c r="D179" s="2" t="s">
        <v>16</v>
      </c>
      <c r="E179" s="2" t="s">
        <v>17</v>
      </c>
      <c r="F179" s="2" t="s">
        <v>138</v>
      </c>
      <c r="G179" s="2" t="s">
        <v>138</v>
      </c>
      <c r="H179" s="2" t="s">
        <v>375</v>
      </c>
      <c r="I179" s="2">
        <v>0</v>
      </c>
      <c r="J179" s="2">
        <v>0</v>
      </c>
      <c r="K179" s="2">
        <v>110624</v>
      </c>
      <c r="L179" s="3">
        <v>44958</v>
      </c>
      <c r="M179" s="3">
        <v>46174</v>
      </c>
      <c r="N179" s="2" t="s">
        <v>376</v>
      </c>
    </row>
    <row r="180" spans="2:14" x14ac:dyDescent="0.25">
      <c r="B180" s="2" t="s">
        <v>373</v>
      </c>
      <c r="C180" s="2" t="s">
        <v>374</v>
      </c>
      <c r="D180" s="2" t="s">
        <v>16</v>
      </c>
      <c r="E180" s="2" t="s">
        <v>17</v>
      </c>
      <c r="F180" s="2" t="s">
        <v>138</v>
      </c>
      <c r="G180" s="2" t="s">
        <v>138</v>
      </c>
      <c r="H180" s="2" t="s">
        <v>375</v>
      </c>
      <c r="I180" s="2">
        <v>0</v>
      </c>
      <c r="J180" s="2">
        <v>0</v>
      </c>
      <c r="K180" s="2">
        <v>290525</v>
      </c>
      <c r="L180" s="3">
        <v>45853</v>
      </c>
      <c r="M180" s="3">
        <v>46508</v>
      </c>
      <c r="N180" s="2" t="s">
        <v>376</v>
      </c>
    </row>
    <row r="181" spans="2:14" x14ac:dyDescent="0.25">
      <c r="B181" s="2" t="s">
        <v>377</v>
      </c>
      <c r="C181" s="2" t="s">
        <v>378</v>
      </c>
      <c r="D181" s="2" t="s">
        <v>379</v>
      </c>
      <c r="E181" s="2" t="s">
        <v>17</v>
      </c>
      <c r="F181" s="2" t="s">
        <v>24</v>
      </c>
      <c r="G181" s="2" t="s">
        <v>24</v>
      </c>
      <c r="H181" s="2" t="s">
        <v>24</v>
      </c>
      <c r="I181" s="2">
        <v>0</v>
      </c>
      <c r="J181" s="2">
        <v>0</v>
      </c>
      <c r="K181" s="2">
        <v>0</v>
      </c>
      <c r="L181" s="3">
        <v>45822</v>
      </c>
      <c r="M181" s="2" t="s">
        <v>30</v>
      </c>
      <c r="N181" s="2" t="s">
        <v>376</v>
      </c>
    </row>
    <row r="182" spans="2:14" x14ac:dyDescent="0.25">
      <c r="B182" s="2" t="s">
        <v>377</v>
      </c>
      <c r="C182" s="2" t="s">
        <v>378</v>
      </c>
      <c r="D182" s="2" t="s">
        <v>379</v>
      </c>
      <c r="E182" s="2" t="s">
        <v>17</v>
      </c>
      <c r="F182" s="2" t="s">
        <v>24</v>
      </c>
      <c r="G182" s="2" t="s">
        <v>24</v>
      </c>
      <c r="H182" s="2" t="s">
        <v>24</v>
      </c>
      <c r="I182" s="2">
        <v>0</v>
      </c>
      <c r="J182" s="2">
        <v>0</v>
      </c>
      <c r="K182" s="2">
        <v>260225</v>
      </c>
      <c r="L182" s="3">
        <v>45766</v>
      </c>
      <c r="M182" s="3">
        <v>46419</v>
      </c>
      <c r="N182" s="2" t="s">
        <v>376</v>
      </c>
    </row>
    <row r="183" spans="2:14" x14ac:dyDescent="0.25">
      <c r="B183" s="2" t="s">
        <v>380</v>
      </c>
      <c r="C183" s="2" t="s">
        <v>381</v>
      </c>
      <c r="D183" s="2" t="s">
        <v>16</v>
      </c>
      <c r="E183" s="2" t="s">
        <v>17</v>
      </c>
      <c r="F183" s="2" t="s">
        <v>18</v>
      </c>
      <c r="G183" s="2" t="s">
        <v>19</v>
      </c>
      <c r="H183" s="2" t="s">
        <v>382</v>
      </c>
      <c r="I183" s="2">
        <v>2</v>
      </c>
      <c r="J183" s="2">
        <v>0</v>
      </c>
      <c r="K183" s="2">
        <v>1512204</v>
      </c>
      <c r="L183" s="3">
        <v>45796</v>
      </c>
      <c r="M183" s="3">
        <v>46722</v>
      </c>
      <c r="N183" s="2" t="s">
        <v>21</v>
      </c>
    </row>
    <row r="184" spans="2:14" x14ac:dyDescent="0.25">
      <c r="B184" s="2" t="s">
        <v>380</v>
      </c>
      <c r="C184" s="2" t="s">
        <v>381</v>
      </c>
      <c r="D184" s="2" t="s">
        <v>16</v>
      </c>
      <c r="E184" s="2" t="s">
        <v>17</v>
      </c>
      <c r="F184" s="2" t="s">
        <v>18</v>
      </c>
      <c r="G184" s="2" t="s">
        <v>19</v>
      </c>
      <c r="H184" s="2" t="s">
        <v>382</v>
      </c>
      <c r="I184" s="2">
        <v>2</v>
      </c>
      <c r="J184" s="2">
        <v>2</v>
      </c>
      <c r="K184" s="2">
        <v>20022025</v>
      </c>
      <c r="L184" s="3">
        <v>45829</v>
      </c>
      <c r="M184" s="3">
        <v>46784</v>
      </c>
      <c r="N184" s="2" t="s">
        <v>21</v>
      </c>
    </row>
    <row r="185" spans="2:14" x14ac:dyDescent="0.25">
      <c r="B185" s="2" t="s">
        <v>380</v>
      </c>
      <c r="C185" s="2" t="s">
        <v>381</v>
      </c>
      <c r="D185" s="2" t="s">
        <v>16</v>
      </c>
      <c r="E185" s="2" t="s">
        <v>17</v>
      </c>
      <c r="F185" s="2" t="s">
        <v>18</v>
      </c>
      <c r="G185" s="2" t="s">
        <v>19</v>
      </c>
      <c r="H185" s="2" t="s">
        <v>382</v>
      </c>
      <c r="I185" s="2">
        <v>2</v>
      </c>
      <c r="J185" s="2">
        <v>0</v>
      </c>
      <c r="K185" s="2">
        <v>25062024</v>
      </c>
      <c r="L185" s="3">
        <v>44958</v>
      </c>
      <c r="M185" s="3">
        <v>46539</v>
      </c>
      <c r="N185" s="2" t="s">
        <v>21</v>
      </c>
    </row>
    <row r="186" spans="2:14" x14ac:dyDescent="0.25">
      <c r="B186" s="2" t="s">
        <v>383</v>
      </c>
      <c r="C186" s="2" t="s">
        <v>384</v>
      </c>
      <c r="D186" s="2" t="s">
        <v>16</v>
      </c>
      <c r="E186" s="2" t="s">
        <v>17</v>
      </c>
      <c r="F186" s="2" t="s">
        <v>24</v>
      </c>
      <c r="G186" s="2" t="s">
        <v>24</v>
      </c>
      <c r="H186" s="2" t="s">
        <v>24</v>
      </c>
      <c r="I186" s="2">
        <v>1</v>
      </c>
      <c r="J186" s="2">
        <v>0</v>
      </c>
      <c r="K186" s="2">
        <v>1512204</v>
      </c>
      <c r="L186" s="3">
        <v>45826</v>
      </c>
      <c r="M186" s="3">
        <v>46722</v>
      </c>
      <c r="N186" s="2" t="s">
        <v>42</v>
      </c>
    </row>
    <row r="187" spans="2:14" x14ac:dyDescent="0.25">
      <c r="B187" s="2" t="s">
        <v>383</v>
      </c>
      <c r="C187" s="2" t="s">
        <v>384</v>
      </c>
      <c r="D187" s="2" t="s">
        <v>16</v>
      </c>
      <c r="E187" s="2" t="s">
        <v>17</v>
      </c>
      <c r="F187" s="2" t="s">
        <v>24</v>
      </c>
      <c r="G187" s="2" t="s">
        <v>24</v>
      </c>
      <c r="H187" s="2" t="s">
        <v>24</v>
      </c>
      <c r="I187" s="2">
        <v>1</v>
      </c>
      <c r="J187" s="2">
        <v>1</v>
      </c>
      <c r="K187" s="2">
        <v>20022025</v>
      </c>
      <c r="L187" s="3">
        <v>45829</v>
      </c>
      <c r="M187" s="3">
        <v>46784</v>
      </c>
      <c r="N187" s="2" t="s">
        <v>42</v>
      </c>
    </row>
    <row r="188" spans="2:14" x14ac:dyDescent="0.25">
      <c r="B188" s="2" t="s">
        <v>383</v>
      </c>
      <c r="C188" s="2" t="s">
        <v>384</v>
      </c>
      <c r="D188" s="2" t="s">
        <v>16</v>
      </c>
      <c r="E188" s="2" t="s">
        <v>17</v>
      </c>
      <c r="F188" s="2" t="s">
        <v>24</v>
      </c>
      <c r="G188" s="2" t="s">
        <v>24</v>
      </c>
      <c r="H188" s="2" t="s">
        <v>24</v>
      </c>
      <c r="I188" s="2">
        <v>1</v>
      </c>
      <c r="J188" s="2">
        <v>0</v>
      </c>
      <c r="K188" s="2">
        <v>5082024</v>
      </c>
      <c r="L188" s="3">
        <v>45817</v>
      </c>
      <c r="M188" s="3">
        <v>46600</v>
      </c>
      <c r="N188" s="2" t="s">
        <v>42</v>
      </c>
    </row>
    <row r="189" spans="2:14" x14ac:dyDescent="0.25">
      <c r="B189" s="2" t="s">
        <v>385</v>
      </c>
      <c r="C189" s="2" t="s">
        <v>386</v>
      </c>
      <c r="D189" s="2" t="s">
        <v>16</v>
      </c>
      <c r="E189" s="2" t="s">
        <v>17</v>
      </c>
      <c r="F189" s="2" t="s">
        <v>18</v>
      </c>
      <c r="G189" s="2" t="s">
        <v>19</v>
      </c>
      <c r="H189" s="2" t="s">
        <v>387</v>
      </c>
      <c r="I189" s="2">
        <v>0</v>
      </c>
      <c r="J189" s="2">
        <v>0</v>
      </c>
      <c r="K189" s="2">
        <v>0</v>
      </c>
      <c r="L189" s="3">
        <v>44958</v>
      </c>
      <c r="M189" s="2" t="s">
        <v>30</v>
      </c>
      <c r="N189" s="2" t="s">
        <v>329</v>
      </c>
    </row>
    <row r="190" spans="2:14" x14ac:dyDescent="0.25">
      <c r="B190" s="2" t="s">
        <v>388</v>
      </c>
      <c r="C190" s="2" t="s">
        <v>389</v>
      </c>
      <c r="D190" s="2" t="s">
        <v>16</v>
      </c>
      <c r="E190" s="2" t="s">
        <v>75</v>
      </c>
      <c r="F190" s="2" t="s">
        <v>24</v>
      </c>
      <c r="G190" s="2" t="s">
        <v>24</v>
      </c>
      <c r="H190" s="2" t="s">
        <v>24</v>
      </c>
      <c r="I190" s="2">
        <v>0</v>
      </c>
      <c r="J190" s="2">
        <v>0</v>
      </c>
      <c r="K190" s="2">
        <v>20200523</v>
      </c>
      <c r="L190" s="3">
        <v>44958</v>
      </c>
      <c r="M190" s="3">
        <v>45870</v>
      </c>
      <c r="N190" s="2" t="s">
        <v>329</v>
      </c>
    </row>
    <row r="191" spans="2:14" x14ac:dyDescent="0.25">
      <c r="B191" s="2" t="s">
        <v>388</v>
      </c>
      <c r="C191" s="2" t="s">
        <v>389</v>
      </c>
      <c r="D191" s="2" t="s">
        <v>16</v>
      </c>
      <c r="E191" s="2" t="s">
        <v>17</v>
      </c>
      <c r="F191" s="2" t="s">
        <v>24</v>
      </c>
      <c r="G191" s="2" t="s">
        <v>24</v>
      </c>
      <c r="H191" s="2" t="s">
        <v>24</v>
      </c>
      <c r="I191" s="2">
        <v>0</v>
      </c>
      <c r="J191" s="2">
        <v>0</v>
      </c>
      <c r="K191" s="2">
        <v>20200523</v>
      </c>
      <c r="L191" s="3">
        <v>44958</v>
      </c>
      <c r="M191" s="3">
        <v>45870</v>
      </c>
      <c r="N191" s="2" t="s">
        <v>329</v>
      </c>
    </row>
    <row r="192" spans="2:14" x14ac:dyDescent="0.25">
      <c r="B192" s="2" t="s">
        <v>388</v>
      </c>
      <c r="C192" s="2" t="s">
        <v>389</v>
      </c>
      <c r="D192" s="2" t="s">
        <v>16</v>
      </c>
      <c r="E192" s="2" t="s">
        <v>17</v>
      </c>
      <c r="F192" s="2" t="s">
        <v>24</v>
      </c>
      <c r="G192" s="2" t="s">
        <v>24</v>
      </c>
      <c r="H192" s="2" t="s">
        <v>24</v>
      </c>
      <c r="I192" s="2">
        <v>0</v>
      </c>
      <c r="J192" s="2">
        <v>0</v>
      </c>
      <c r="K192" s="2">
        <v>20250405</v>
      </c>
      <c r="L192" s="3">
        <v>45891</v>
      </c>
      <c r="M192" s="3">
        <v>46966</v>
      </c>
      <c r="N192" s="2" t="s">
        <v>329</v>
      </c>
    </row>
    <row r="193" spans="2:14" x14ac:dyDescent="0.25">
      <c r="B193" s="2" t="s">
        <v>390</v>
      </c>
      <c r="C193" s="2" t="s">
        <v>391</v>
      </c>
      <c r="D193" s="2" t="s">
        <v>16</v>
      </c>
      <c r="E193" s="2" t="s">
        <v>17</v>
      </c>
      <c r="F193" s="2" t="s">
        <v>138</v>
      </c>
      <c r="G193" s="2" t="s">
        <v>138</v>
      </c>
      <c r="H193" s="2" t="s">
        <v>392</v>
      </c>
      <c r="I193" s="2">
        <v>0</v>
      </c>
      <c r="J193" s="2">
        <v>0</v>
      </c>
      <c r="K193" s="2">
        <v>20170824</v>
      </c>
      <c r="L193" s="3">
        <v>44958</v>
      </c>
      <c r="M193" s="3">
        <v>43678</v>
      </c>
      <c r="N193" s="2" t="s">
        <v>329</v>
      </c>
    </row>
    <row r="194" spans="2:14" x14ac:dyDescent="0.25">
      <c r="B194" s="2" t="s">
        <v>393</v>
      </c>
      <c r="C194" s="2" t="s">
        <v>394</v>
      </c>
      <c r="D194" s="2" t="s">
        <v>16</v>
      </c>
      <c r="E194" s="2" t="s">
        <v>75</v>
      </c>
      <c r="F194" s="2" t="s">
        <v>24</v>
      </c>
      <c r="G194" s="2" t="s">
        <v>24</v>
      </c>
      <c r="H194" s="2" t="s">
        <v>24</v>
      </c>
      <c r="I194" s="2">
        <v>0</v>
      </c>
      <c r="J194" s="2">
        <v>0</v>
      </c>
      <c r="K194" s="2">
        <v>310211205</v>
      </c>
      <c r="L194" s="3">
        <v>45717</v>
      </c>
      <c r="M194" s="3">
        <v>46357</v>
      </c>
      <c r="N194" s="2" t="s">
        <v>395</v>
      </c>
    </row>
    <row r="195" spans="2:14" x14ac:dyDescent="0.25">
      <c r="B195" s="2" t="s">
        <v>393</v>
      </c>
      <c r="C195" s="2" t="s">
        <v>394</v>
      </c>
      <c r="D195" s="2" t="s">
        <v>16</v>
      </c>
      <c r="E195" s="2" t="s">
        <v>75</v>
      </c>
      <c r="F195" s="2" t="s">
        <v>24</v>
      </c>
      <c r="G195" s="2" t="s">
        <v>24</v>
      </c>
      <c r="H195" s="2" t="s">
        <v>24</v>
      </c>
      <c r="I195" s="2">
        <v>0</v>
      </c>
      <c r="J195" s="2">
        <v>0</v>
      </c>
      <c r="K195" s="2">
        <v>60422</v>
      </c>
      <c r="L195" s="3">
        <v>45862</v>
      </c>
      <c r="M195" s="3">
        <v>46113</v>
      </c>
      <c r="N195" s="2" t="s">
        <v>395</v>
      </c>
    </row>
    <row r="196" spans="2:14" x14ac:dyDescent="0.25">
      <c r="B196" s="2" t="s">
        <v>393</v>
      </c>
      <c r="C196" s="2" t="s">
        <v>394</v>
      </c>
      <c r="D196" s="2" t="s">
        <v>16</v>
      </c>
      <c r="E196" s="2" t="s">
        <v>17</v>
      </c>
      <c r="F196" s="2" t="s">
        <v>24</v>
      </c>
      <c r="G196" s="2" t="s">
        <v>24</v>
      </c>
      <c r="H196" s="2" t="s">
        <v>24</v>
      </c>
      <c r="I196" s="2">
        <v>0</v>
      </c>
      <c r="J196" s="2">
        <v>0</v>
      </c>
      <c r="K196" s="2">
        <v>0</v>
      </c>
      <c r="L196" s="3">
        <v>45757</v>
      </c>
      <c r="M196" s="2" t="s">
        <v>30</v>
      </c>
      <c r="N196" s="2" t="s">
        <v>395</v>
      </c>
    </row>
    <row r="197" spans="2:14" x14ac:dyDescent="0.25">
      <c r="B197" s="2" t="s">
        <v>393</v>
      </c>
      <c r="C197" s="2" t="s">
        <v>394</v>
      </c>
      <c r="D197" s="2" t="s">
        <v>16</v>
      </c>
      <c r="E197" s="2" t="s">
        <v>17</v>
      </c>
      <c r="F197" s="2" t="s">
        <v>24</v>
      </c>
      <c r="G197" s="2" t="s">
        <v>24</v>
      </c>
      <c r="H197" s="2" t="s">
        <v>24</v>
      </c>
      <c r="I197" s="2">
        <v>0</v>
      </c>
      <c r="J197" s="2">
        <v>0</v>
      </c>
      <c r="K197" s="2">
        <v>310211205</v>
      </c>
      <c r="L197" s="3">
        <v>45717</v>
      </c>
      <c r="M197" s="3">
        <v>46357</v>
      </c>
      <c r="N197" s="2" t="s">
        <v>395</v>
      </c>
    </row>
    <row r="198" spans="2:14" x14ac:dyDescent="0.25">
      <c r="B198" s="2" t="s">
        <v>393</v>
      </c>
      <c r="C198" s="2" t="s">
        <v>394</v>
      </c>
      <c r="D198" s="2" t="s">
        <v>16</v>
      </c>
      <c r="E198" s="2" t="s">
        <v>17</v>
      </c>
      <c r="F198" s="2" t="s">
        <v>24</v>
      </c>
      <c r="G198" s="2" t="s">
        <v>24</v>
      </c>
      <c r="H198" s="2" t="s">
        <v>24</v>
      </c>
      <c r="I198" s="2">
        <v>0</v>
      </c>
      <c r="J198" s="2">
        <v>0</v>
      </c>
      <c r="K198" s="2">
        <v>60422</v>
      </c>
      <c r="L198" s="3">
        <v>45862</v>
      </c>
      <c r="M198" s="3">
        <v>46113</v>
      </c>
      <c r="N198" s="2" t="s">
        <v>395</v>
      </c>
    </row>
    <row r="199" spans="2:14" x14ac:dyDescent="0.25">
      <c r="B199" s="2" t="s">
        <v>393</v>
      </c>
      <c r="C199" s="2" t="s">
        <v>394</v>
      </c>
      <c r="D199" s="2" t="s">
        <v>16</v>
      </c>
      <c r="E199" s="2" t="s">
        <v>17</v>
      </c>
      <c r="F199" s="2" t="s">
        <v>24</v>
      </c>
      <c r="G199" s="2" t="s">
        <v>24</v>
      </c>
      <c r="H199" s="2" t="s">
        <v>24</v>
      </c>
      <c r="I199" s="2">
        <v>0</v>
      </c>
      <c r="J199" s="2">
        <v>0</v>
      </c>
      <c r="K199" s="2">
        <v>90822</v>
      </c>
      <c r="L199" s="3">
        <v>44958</v>
      </c>
      <c r="M199" s="3">
        <v>46235</v>
      </c>
      <c r="N199" s="2" t="s">
        <v>395</v>
      </c>
    </row>
    <row r="200" spans="2:14" x14ac:dyDescent="0.25">
      <c r="B200" s="2" t="s">
        <v>396</v>
      </c>
      <c r="C200" s="2" t="s">
        <v>397</v>
      </c>
      <c r="D200" s="2" t="s">
        <v>16</v>
      </c>
      <c r="E200" s="2" t="s">
        <v>17</v>
      </c>
      <c r="F200" s="2" t="s">
        <v>24</v>
      </c>
      <c r="G200" s="2" t="s">
        <v>24</v>
      </c>
      <c r="H200" s="2" t="s">
        <v>24</v>
      </c>
      <c r="I200" s="2">
        <v>0</v>
      </c>
      <c r="J200" s="2">
        <v>0</v>
      </c>
      <c r="K200" s="2">
        <v>0</v>
      </c>
      <c r="L200" s="3">
        <v>45847</v>
      </c>
      <c r="M200" s="3">
        <v>46874</v>
      </c>
      <c r="N200" s="2" t="s">
        <v>42</v>
      </c>
    </row>
    <row r="201" spans="2:14" x14ac:dyDescent="0.25">
      <c r="B201" s="2" t="s">
        <v>398</v>
      </c>
      <c r="C201" s="2" t="s">
        <v>399</v>
      </c>
      <c r="D201" s="2" t="s">
        <v>16</v>
      </c>
      <c r="E201" s="2" t="s">
        <v>17</v>
      </c>
      <c r="F201" s="2" t="s">
        <v>24</v>
      </c>
      <c r="G201" s="2" t="s">
        <v>24</v>
      </c>
      <c r="H201" s="2" t="s">
        <v>24</v>
      </c>
      <c r="I201" s="2">
        <v>0</v>
      </c>
      <c r="J201" s="2">
        <v>0</v>
      </c>
      <c r="K201" s="2">
        <v>0</v>
      </c>
      <c r="L201" s="3">
        <v>45847</v>
      </c>
      <c r="M201" s="3">
        <v>46874</v>
      </c>
      <c r="N201" s="2" t="s">
        <v>42</v>
      </c>
    </row>
    <row r="202" spans="2:14" x14ac:dyDescent="0.25">
      <c r="B202" s="2" t="s">
        <v>400</v>
      </c>
      <c r="C202" s="2" t="s">
        <v>401</v>
      </c>
      <c r="D202" s="2" t="s">
        <v>16</v>
      </c>
      <c r="E202" s="2" t="s">
        <v>17</v>
      </c>
      <c r="F202" s="2" t="s">
        <v>24</v>
      </c>
      <c r="G202" s="2" t="s">
        <v>24</v>
      </c>
      <c r="H202" s="2" t="s">
        <v>24</v>
      </c>
      <c r="I202" s="2">
        <v>0</v>
      </c>
      <c r="J202" s="2">
        <v>0</v>
      </c>
      <c r="K202" s="2">
        <v>0</v>
      </c>
      <c r="L202" s="3">
        <v>45847</v>
      </c>
      <c r="M202" s="3">
        <v>46874</v>
      </c>
      <c r="N202" s="2" t="s">
        <v>42</v>
      </c>
    </row>
    <row r="203" spans="2:14" x14ac:dyDescent="0.25">
      <c r="B203" s="2" t="s">
        <v>400</v>
      </c>
      <c r="C203" s="2" t="s">
        <v>401</v>
      </c>
      <c r="D203" s="2" t="s">
        <v>16</v>
      </c>
      <c r="E203" s="2" t="s">
        <v>17</v>
      </c>
      <c r="F203" s="2" t="s">
        <v>24</v>
      </c>
      <c r="G203" s="2" t="s">
        <v>24</v>
      </c>
      <c r="H203" s="2" t="s">
        <v>24</v>
      </c>
      <c r="I203" s="2">
        <v>0</v>
      </c>
      <c r="J203" s="2">
        <v>0</v>
      </c>
      <c r="K203" s="2">
        <v>0</v>
      </c>
      <c r="L203" s="3">
        <v>45943</v>
      </c>
      <c r="M203" s="3">
        <v>47757</v>
      </c>
      <c r="N203" s="2" t="s">
        <v>42</v>
      </c>
    </row>
    <row r="204" spans="2:14" x14ac:dyDescent="0.25">
      <c r="B204" s="2" t="s">
        <v>402</v>
      </c>
      <c r="C204" s="2" t="s">
        <v>403</v>
      </c>
      <c r="D204" s="2" t="s">
        <v>16</v>
      </c>
      <c r="E204" s="2" t="s">
        <v>17</v>
      </c>
      <c r="F204" s="2" t="s">
        <v>24</v>
      </c>
      <c r="G204" s="2" t="s">
        <v>24</v>
      </c>
      <c r="H204" s="2" t="s">
        <v>24</v>
      </c>
      <c r="I204" s="2">
        <v>0</v>
      </c>
      <c r="J204" s="2">
        <v>0</v>
      </c>
      <c r="K204" s="2">
        <v>0</v>
      </c>
      <c r="L204" s="3">
        <v>45847</v>
      </c>
      <c r="M204" s="3">
        <v>46874</v>
      </c>
      <c r="N204" s="2" t="s">
        <v>42</v>
      </c>
    </row>
    <row r="205" spans="2:14" x14ac:dyDescent="0.25">
      <c r="B205" s="2" t="s">
        <v>402</v>
      </c>
      <c r="C205" s="2" t="s">
        <v>403</v>
      </c>
      <c r="D205" s="2" t="s">
        <v>16</v>
      </c>
      <c r="E205" s="2" t="s">
        <v>17</v>
      </c>
      <c r="F205" s="2" t="s">
        <v>24</v>
      </c>
      <c r="G205" s="2" t="s">
        <v>24</v>
      </c>
      <c r="H205" s="2" t="s">
        <v>24</v>
      </c>
      <c r="I205" s="2">
        <v>0</v>
      </c>
      <c r="J205" s="2">
        <v>0</v>
      </c>
      <c r="K205" s="2">
        <v>0</v>
      </c>
      <c r="L205" s="3">
        <v>45943</v>
      </c>
      <c r="M205" s="3">
        <v>47757</v>
      </c>
      <c r="N205" s="2" t="s">
        <v>42</v>
      </c>
    </row>
    <row r="206" spans="2:14" x14ac:dyDescent="0.25">
      <c r="B206" s="2" t="s">
        <v>404</v>
      </c>
      <c r="C206" s="2" t="s">
        <v>405</v>
      </c>
      <c r="D206" s="2" t="s">
        <v>16</v>
      </c>
      <c r="E206" s="2" t="s">
        <v>17</v>
      </c>
      <c r="F206" s="2" t="s">
        <v>138</v>
      </c>
      <c r="G206" s="2" t="s">
        <v>406</v>
      </c>
      <c r="H206" s="2" t="s">
        <v>407</v>
      </c>
      <c r="I206" s="2">
        <v>40</v>
      </c>
      <c r="J206" s="2">
        <v>40</v>
      </c>
      <c r="K206" s="2">
        <v>0</v>
      </c>
      <c r="L206" s="3">
        <v>46204</v>
      </c>
      <c r="M206" s="3">
        <v>48000</v>
      </c>
      <c r="N206" s="2" t="s">
        <v>255</v>
      </c>
    </row>
    <row r="207" spans="2:14" x14ac:dyDescent="0.25">
      <c r="B207" s="2" t="s">
        <v>408</v>
      </c>
      <c r="C207" s="2" t="s">
        <v>409</v>
      </c>
      <c r="D207" s="2" t="s">
        <v>28</v>
      </c>
      <c r="E207" s="2" t="s">
        <v>17</v>
      </c>
      <c r="F207" s="2" t="s">
        <v>29</v>
      </c>
      <c r="G207" s="2" t="s">
        <v>29</v>
      </c>
      <c r="H207" s="2" t="s">
        <v>409</v>
      </c>
      <c r="I207" s="2">
        <v>25</v>
      </c>
      <c r="J207" s="2">
        <v>25</v>
      </c>
      <c r="K207" s="2">
        <v>0</v>
      </c>
      <c r="L207" s="3">
        <v>44958</v>
      </c>
      <c r="M207" s="2" t="s">
        <v>30</v>
      </c>
      <c r="N207" s="2" t="s">
        <v>31</v>
      </c>
    </row>
    <row r="208" spans="2:14" x14ac:dyDescent="0.25">
      <c r="B208" s="2" t="s">
        <v>410</v>
      </c>
      <c r="C208" s="2" t="s">
        <v>411</v>
      </c>
      <c r="D208" s="2" t="s">
        <v>16</v>
      </c>
      <c r="E208" s="2" t="s">
        <v>17</v>
      </c>
      <c r="F208" s="2" t="s">
        <v>18</v>
      </c>
      <c r="G208" s="2" t="s">
        <v>90</v>
      </c>
      <c r="H208" s="2" t="s">
        <v>24</v>
      </c>
      <c r="I208" s="2">
        <v>0</v>
      </c>
      <c r="J208" s="2">
        <v>0</v>
      </c>
      <c r="K208" s="2" t="s">
        <v>412</v>
      </c>
      <c r="L208" s="3">
        <v>44958</v>
      </c>
      <c r="M208" s="3">
        <v>46023</v>
      </c>
      <c r="N208" s="2" t="s">
        <v>92</v>
      </c>
    </row>
    <row r="209" spans="2:14" x14ac:dyDescent="0.25">
      <c r="B209" s="2" t="s">
        <v>413</v>
      </c>
      <c r="C209" s="2" t="s">
        <v>414</v>
      </c>
      <c r="D209" s="2" t="s">
        <v>16</v>
      </c>
      <c r="E209" s="2" t="s">
        <v>17</v>
      </c>
      <c r="F209" s="2" t="s">
        <v>24</v>
      </c>
      <c r="G209" s="2" t="s">
        <v>24</v>
      </c>
      <c r="H209" s="2" t="s">
        <v>24</v>
      </c>
      <c r="I209" s="2">
        <v>44</v>
      </c>
      <c r="J209" s="2">
        <v>44</v>
      </c>
      <c r="K209" s="2" t="s">
        <v>415</v>
      </c>
      <c r="L209" s="3">
        <v>45775</v>
      </c>
      <c r="M209" s="3">
        <v>46874</v>
      </c>
      <c r="N209" s="2" t="s">
        <v>42</v>
      </c>
    </row>
    <row r="210" spans="2:14" x14ac:dyDescent="0.25">
      <c r="B210" s="2" t="s">
        <v>416</v>
      </c>
      <c r="C210" s="2" t="s">
        <v>417</v>
      </c>
      <c r="D210" s="2" t="s">
        <v>16</v>
      </c>
      <c r="E210" s="2" t="s">
        <v>17</v>
      </c>
      <c r="F210" s="2" t="s">
        <v>24</v>
      </c>
      <c r="G210" s="2" t="s">
        <v>24</v>
      </c>
      <c r="H210" s="2" t="s">
        <v>24</v>
      </c>
      <c r="I210" s="2">
        <v>10</v>
      </c>
      <c r="J210" s="2">
        <v>10</v>
      </c>
      <c r="K210" s="2">
        <v>20250330</v>
      </c>
      <c r="L210" s="3">
        <v>45840</v>
      </c>
      <c r="M210" s="3">
        <v>47635</v>
      </c>
      <c r="N210" s="2" t="s">
        <v>42</v>
      </c>
    </row>
    <row r="211" spans="2:14" x14ac:dyDescent="0.25">
      <c r="B211" s="2" t="s">
        <v>418</v>
      </c>
      <c r="C211" s="2" t="s">
        <v>419</v>
      </c>
      <c r="D211" s="2" t="s">
        <v>16</v>
      </c>
      <c r="E211" s="2" t="s">
        <v>17</v>
      </c>
      <c r="F211" s="2" t="s">
        <v>138</v>
      </c>
      <c r="G211" s="2" t="s">
        <v>138</v>
      </c>
      <c r="H211" s="2" t="s">
        <v>24</v>
      </c>
      <c r="I211" s="2">
        <v>5</v>
      </c>
      <c r="J211" s="2">
        <v>5</v>
      </c>
      <c r="K211" s="2" t="s">
        <v>420</v>
      </c>
      <c r="L211" s="3">
        <v>44958</v>
      </c>
      <c r="M211" s="3">
        <v>45170</v>
      </c>
      <c r="N211" s="2" t="s">
        <v>355</v>
      </c>
    </row>
    <row r="212" spans="2:14" x14ac:dyDescent="0.25">
      <c r="B212" s="2" t="s">
        <v>421</v>
      </c>
      <c r="C212" s="2" t="s">
        <v>422</v>
      </c>
      <c r="D212" s="2" t="s">
        <v>16</v>
      </c>
      <c r="E212" s="2" t="s">
        <v>17</v>
      </c>
      <c r="F212" s="2" t="s">
        <v>24</v>
      </c>
      <c r="G212" s="2" t="s">
        <v>24</v>
      </c>
      <c r="H212" s="2" t="s">
        <v>24</v>
      </c>
      <c r="I212" s="2">
        <v>0</v>
      </c>
      <c r="J212" s="2">
        <v>0</v>
      </c>
      <c r="K212" s="2">
        <v>0</v>
      </c>
      <c r="L212" s="3">
        <v>45672</v>
      </c>
      <c r="M212" s="2" t="s">
        <v>30</v>
      </c>
      <c r="N212" s="2" t="s">
        <v>128</v>
      </c>
    </row>
    <row r="213" spans="2:14" x14ac:dyDescent="0.25">
      <c r="B213" s="2" t="s">
        <v>423</v>
      </c>
      <c r="C213" s="2" t="s">
        <v>424</v>
      </c>
      <c r="D213" s="2" t="s">
        <v>16</v>
      </c>
      <c r="E213" s="2" t="s">
        <v>17</v>
      </c>
      <c r="F213" s="2" t="s">
        <v>24</v>
      </c>
      <c r="G213" s="2" t="s">
        <v>24</v>
      </c>
      <c r="H213" s="2" t="s">
        <v>24</v>
      </c>
      <c r="I213" s="2">
        <v>139</v>
      </c>
      <c r="J213" s="2">
        <v>139</v>
      </c>
      <c r="K213" s="2">
        <v>0</v>
      </c>
      <c r="L213" s="3">
        <v>45721</v>
      </c>
      <c r="M213" s="2" t="s">
        <v>30</v>
      </c>
      <c r="N213" s="2" t="s">
        <v>42</v>
      </c>
    </row>
    <row r="214" spans="2:14" x14ac:dyDescent="0.25">
      <c r="B214" s="2" t="s">
        <v>425</v>
      </c>
      <c r="C214" s="2" t="s">
        <v>426</v>
      </c>
      <c r="D214" s="2" t="s">
        <v>16</v>
      </c>
      <c r="E214" s="2" t="s">
        <v>17</v>
      </c>
      <c r="F214" s="2" t="s">
        <v>24</v>
      </c>
      <c r="G214" s="2" t="s">
        <v>24</v>
      </c>
      <c r="H214" s="2" t="s">
        <v>24</v>
      </c>
      <c r="I214" s="2">
        <v>116</v>
      </c>
      <c r="J214" s="2">
        <v>116</v>
      </c>
      <c r="K214" s="2">
        <v>0</v>
      </c>
      <c r="L214" s="3">
        <v>45721</v>
      </c>
      <c r="M214" s="2" t="s">
        <v>30</v>
      </c>
      <c r="N214" s="2" t="s">
        <v>42</v>
      </c>
    </row>
    <row r="215" spans="2:14" x14ac:dyDescent="0.25">
      <c r="B215" s="2" t="s">
        <v>427</v>
      </c>
      <c r="C215" s="2" t="s">
        <v>428</v>
      </c>
      <c r="D215" s="2" t="s">
        <v>16</v>
      </c>
      <c r="E215" s="2" t="s">
        <v>17</v>
      </c>
      <c r="F215" s="2" t="s">
        <v>24</v>
      </c>
      <c r="G215" s="2" t="s">
        <v>24</v>
      </c>
      <c r="H215" s="2" t="s">
        <v>24</v>
      </c>
      <c r="I215" s="2">
        <v>100</v>
      </c>
      <c r="J215" s="2">
        <v>100</v>
      </c>
      <c r="K215" s="2">
        <v>0</v>
      </c>
      <c r="L215" s="3">
        <v>45721</v>
      </c>
      <c r="M215" s="2" t="s">
        <v>30</v>
      </c>
      <c r="N215" s="2" t="s">
        <v>42</v>
      </c>
    </row>
    <row r="216" spans="2:14" x14ac:dyDescent="0.25">
      <c r="B216" s="2" t="s">
        <v>429</v>
      </c>
      <c r="C216" s="2" t="s">
        <v>430</v>
      </c>
      <c r="D216" s="2" t="s">
        <v>16</v>
      </c>
      <c r="E216" s="2" t="s">
        <v>17</v>
      </c>
      <c r="F216" s="2" t="s">
        <v>24</v>
      </c>
      <c r="G216" s="2" t="s">
        <v>24</v>
      </c>
      <c r="H216" s="2" t="s">
        <v>24</v>
      </c>
      <c r="I216" s="2">
        <v>237</v>
      </c>
      <c r="J216" s="2">
        <v>237</v>
      </c>
      <c r="K216" s="2">
        <v>0</v>
      </c>
      <c r="L216" s="3">
        <v>45721</v>
      </c>
      <c r="M216" s="2" t="s">
        <v>30</v>
      </c>
      <c r="N216" s="2" t="s">
        <v>42</v>
      </c>
    </row>
    <row r="217" spans="2:14" x14ac:dyDescent="0.25">
      <c r="B217" s="2" t="s">
        <v>431</v>
      </c>
      <c r="C217" s="2" t="s">
        <v>432</v>
      </c>
      <c r="D217" s="2" t="s">
        <v>16</v>
      </c>
      <c r="E217" s="2" t="s">
        <v>17</v>
      </c>
      <c r="F217" s="2" t="s">
        <v>24</v>
      </c>
      <c r="G217" s="2" t="s">
        <v>24</v>
      </c>
      <c r="H217" s="2" t="s">
        <v>24</v>
      </c>
      <c r="I217" s="2">
        <v>89</v>
      </c>
      <c r="J217" s="2">
        <v>89</v>
      </c>
      <c r="K217" s="2">
        <v>0</v>
      </c>
      <c r="L217" s="3">
        <v>45721</v>
      </c>
      <c r="M217" s="2" t="s">
        <v>30</v>
      </c>
      <c r="N217" s="2" t="s">
        <v>42</v>
      </c>
    </row>
    <row r="218" spans="2:14" x14ac:dyDescent="0.25">
      <c r="B218" s="2" t="s">
        <v>433</v>
      </c>
      <c r="C218" s="2" t="s">
        <v>434</v>
      </c>
      <c r="D218" s="2" t="s">
        <v>16</v>
      </c>
      <c r="E218" s="2" t="s">
        <v>17</v>
      </c>
      <c r="F218" s="2" t="s">
        <v>138</v>
      </c>
      <c r="G218" s="2" t="s">
        <v>435</v>
      </c>
      <c r="H218" s="2" t="s">
        <v>436</v>
      </c>
      <c r="I218" s="2">
        <v>246</v>
      </c>
      <c r="J218" s="2">
        <v>236</v>
      </c>
      <c r="K218" s="2">
        <v>0</v>
      </c>
      <c r="L218" s="3">
        <v>45721</v>
      </c>
      <c r="M218" s="2" t="s">
        <v>30</v>
      </c>
      <c r="N218" s="2" t="s">
        <v>153</v>
      </c>
    </row>
    <row r="219" spans="2:14" x14ac:dyDescent="0.25">
      <c r="B219" s="2" t="s">
        <v>433</v>
      </c>
      <c r="C219" s="2" t="s">
        <v>434</v>
      </c>
      <c r="D219" s="2" t="s">
        <v>16</v>
      </c>
      <c r="E219" s="2" t="s">
        <v>17</v>
      </c>
      <c r="F219" s="2" t="s">
        <v>138</v>
      </c>
      <c r="G219" s="2" t="s">
        <v>435</v>
      </c>
      <c r="H219" s="2" t="s">
        <v>436</v>
      </c>
      <c r="I219" s="2">
        <v>246</v>
      </c>
      <c r="J219" s="2">
        <v>10</v>
      </c>
      <c r="K219" s="2">
        <v>30113501</v>
      </c>
      <c r="L219" s="3">
        <v>46130</v>
      </c>
      <c r="M219" s="3">
        <v>47150</v>
      </c>
      <c r="N219" s="2" t="s">
        <v>153</v>
      </c>
    </row>
    <row r="220" spans="2:14" x14ac:dyDescent="0.25">
      <c r="B220" s="2" t="s">
        <v>437</v>
      </c>
      <c r="C220" s="2" t="s">
        <v>438</v>
      </c>
      <c r="D220" s="2" t="s">
        <v>16</v>
      </c>
      <c r="E220" s="2" t="s">
        <v>17</v>
      </c>
      <c r="F220" s="2" t="s">
        <v>24</v>
      </c>
      <c r="G220" s="2" t="s">
        <v>24</v>
      </c>
      <c r="H220" s="2" t="s">
        <v>24</v>
      </c>
      <c r="I220" s="2">
        <v>40</v>
      </c>
      <c r="J220" s="2">
        <v>40</v>
      </c>
      <c r="K220" s="2">
        <v>143405</v>
      </c>
      <c r="L220" s="3">
        <v>44958</v>
      </c>
      <c r="M220" s="3">
        <v>46204</v>
      </c>
      <c r="N220" s="2" t="s">
        <v>439</v>
      </c>
    </row>
    <row r="221" spans="2:14" x14ac:dyDescent="0.25">
      <c r="B221" s="2" t="s">
        <v>440</v>
      </c>
      <c r="C221" s="2" t="s">
        <v>441</v>
      </c>
      <c r="D221" s="2" t="s">
        <v>16</v>
      </c>
      <c r="E221" s="2" t="s">
        <v>17</v>
      </c>
      <c r="F221" s="2" t="s">
        <v>18</v>
      </c>
      <c r="G221" s="2" t="s">
        <v>19</v>
      </c>
      <c r="H221" s="2" t="s">
        <v>442</v>
      </c>
      <c r="I221" s="2">
        <v>0</v>
      </c>
      <c r="J221" s="2">
        <v>0</v>
      </c>
      <c r="K221" s="2">
        <v>0</v>
      </c>
      <c r="L221" s="3">
        <v>44958</v>
      </c>
      <c r="M221" s="2" t="s">
        <v>30</v>
      </c>
      <c r="N221" s="2" t="s">
        <v>61</v>
      </c>
    </row>
    <row r="222" spans="2:14" x14ac:dyDescent="0.25">
      <c r="B222" s="2" t="s">
        <v>440</v>
      </c>
      <c r="C222" s="2" t="s">
        <v>441</v>
      </c>
      <c r="D222" s="2" t="s">
        <v>16</v>
      </c>
      <c r="E222" s="2" t="s">
        <v>17</v>
      </c>
      <c r="F222" s="2" t="s">
        <v>18</v>
      </c>
      <c r="G222" s="2" t="s">
        <v>19</v>
      </c>
      <c r="H222" s="2" t="s">
        <v>442</v>
      </c>
      <c r="I222" s="2">
        <v>0</v>
      </c>
      <c r="J222" s="2">
        <v>0</v>
      </c>
      <c r="K222" s="2" t="s">
        <v>443</v>
      </c>
      <c r="L222" s="3">
        <v>45682</v>
      </c>
      <c r="M222" s="3">
        <v>46296</v>
      </c>
      <c r="N222" s="2" t="s">
        <v>61</v>
      </c>
    </row>
    <row r="223" spans="2:14" x14ac:dyDescent="0.25">
      <c r="B223" s="2" t="s">
        <v>440</v>
      </c>
      <c r="C223" s="2" t="s">
        <v>441</v>
      </c>
      <c r="D223" s="2" t="s">
        <v>16</v>
      </c>
      <c r="E223" s="2" t="s">
        <v>17</v>
      </c>
      <c r="F223" s="2" t="s">
        <v>18</v>
      </c>
      <c r="G223" s="2" t="s">
        <v>19</v>
      </c>
      <c r="H223" s="2" t="s">
        <v>442</v>
      </c>
      <c r="I223" s="2">
        <v>0</v>
      </c>
      <c r="J223" s="2">
        <v>0</v>
      </c>
      <c r="K223" s="2" t="s">
        <v>444</v>
      </c>
      <c r="L223" s="3">
        <v>45938</v>
      </c>
      <c r="M223" s="3">
        <v>47300</v>
      </c>
      <c r="N223" s="2" t="s">
        <v>61</v>
      </c>
    </row>
    <row r="224" spans="2:14" x14ac:dyDescent="0.25">
      <c r="B224" s="2" t="s">
        <v>440</v>
      </c>
      <c r="C224" s="2" t="s">
        <v>441</v>
      </c>
      <c r="D224" s="2" t="s">
        <v>16</v>
      </c>
      <c r="E224" s="2" t="s">
        <v>17</v>
      </c>
      <c r="F224" s="2" t="s">
        <v>18</v>
      </c>
      <c r="G224" s="2" t="s">
        <v>19</v>
      </c>
      <c r="H224" s="2" t="s">
        <v>442</v>
      </c>
      <c r="I224" s="2">
        <v>0</v>
      </c>
      <c r="J224" s="2">
        <v>0</v>
      </c>
      <c r="K224" s="2" t="s">
        <v>445</v>
      </c>
      <c r="L224" s="3">
        <v>45874</v>
      </c>
      <c r="M224" s="3">
        <v>47574</v>
      </c>
      <c r="N224" s="2" t="s">
        <v>61</v>
      </c>
    </row>
    <row r="225" spans="2:14" x14ac:dyDescent="0.25">
      <c r="B225" s="2" t="s">
        <v>440</v>
      </c>
      <c r="C225" s="2" t="s">
        <v>441</v>
      </c>
      <c r="D225" s="2" t="s">
        <v>16</v>
      </c>
      <c r="E225" s="2" t="s">
        <v>181</v>
      </c>
      <c r="F225" s="2" t="s">
        <v>18</v>
      </c>
      <c r="G225" s="2" t="s">
        <v>19</v>
      </c>
      <c r="H225" s="2" t="s">
        <v>442</v>
      </c>
      <c r="I225" s="2">
        <v>0</v>
      </c>
      <c r="J225" s="2">
        <v>0</v>
      </c>
      <c r="K225" s="2" t="s">
        <v>443</v>
      </c>
      <c r="L225" s="3">
        <v>45682</v>
      </c>
      <c r="M225" s="3">
        <v>46296</v>
      </c>
      <c r="N225" s="2" t="s">
        <v>61</v>
      </c>
    </row>
    <row r="226" spans="2:14" x14ac:dyDescent="0.25">
      <c r="B226" s="2" t="s">
        <v>440</v>
      </c>
      <c r="C226" s="2" t="s">
        <v>441</v>
      </c>
      <c r="D226" s="2" t="s">
        <v>16</v>
      </c>
      <c r="E226" s="2" t="s">
        <v>76</v>
      </c>
      <c r="F226" s="2" t="s">
        <v>18</v>
      </c>
      <c r="G226" s="2" t="s">
        <v>19</v>
      </c>
      <c r="H226" s="2" t="s">
        <v>442</v>
      </c>
      <c r="I226" s="2">
        <v>0</v>
      </c>
      <c r="J226" s="2">
        <v>0</v>
      </c>
      <c r="K226" s="2" t="s">
        <v>443</v>
      </c>
      <c r="L226" s="3">
        <v>45682</v>
      </c>
      <c r="M226" s="3">
        <v>46296</v>
      </c>
      <c r="N226" s="2" t="s">
        <v>61</v>
      </c>
    </row>
    <row r="227" spans="2:14" x14ac:dyDescent="0.25">
      <c r="B227" s="2" t="s">
        <v>446</v>
      </c>
      <c r="C227" s="2" t="s">
        <v>447</v>
      </c>
      <c r="D227" s="2" t="s">
        <v>28</v>
      </c>
      <c r="E227" s="2" t="s">
        <v>17</v>
      </c>
      <c r="F227" s="2" t="s">
        <v>24</v>
      </c>
      <c r="G227" s="2" t="s">
        <v>24</v>
      </c>
      <c r="H227" s="2" t="s">
        <v>24</v>
      </c>
      <c r="I227" s="2">
        <v>0</v>
      </c>
      <c r="J227" s="2">
        <v>0</v>
      </c>
      <c r="K227" s="2" t="s">
        <v>448</v>
      </c>
      <c r="L227" s="3">
        <v>45843</v>
      </c>
      <c r="M227" s="3">
        <v>47270</v>
      </c>
      <c r="N227" s="2" t="s">
        <v>42</v>
      </c>
    </row>
    <row r="228" spans="2:14" x14ac:dyDescent="0.25">
      <c r="B228" s="2" t="s">
        <v>449</v>
      </c>
      <c r="C228" s="2" t="s">
        <v>450</v>
      </c>
      <c r="D228" s="2" t="s">
        <v>41</v>
      </c>
      <c r="E228" s="2" t="s">
        <v>17</v>
      </c>
      <c r="F228" s="2" t="s">
        <v>18</v>
      </c>
      <c r="G228" s="2" t="s">
        <v>19</v>
      </c>
      <c r="H228" s="2" t="s">
        <v>451</v>
      </c>
      <c r="I228" s="2">
        <v>391</v>
      </c>
      <c r="J228" s="2">
        <v>0</v>
      </c>
      <c r="K228" s="2">
        <v>210120</v>
      </c>
      <c r="L228" s="3">
        <v>44958</v>
      </c>
      <c r="M228" s="3">
        <v>46113</v>
      </c>
      <c r="N228" s="2" t="s">
        <v>125</v>
      </c>
    </row>
    <row r="229" spans="2:14" x14ac:dyDescent="0.25">
      <c r="B229" s="2" t="s">
        <v>449</v>
      </c>
      <c r="C229" s="2" t="s">
        <v>450</v>
      </c>
      <c r="D229" s="2" t="s">
        <v>41</v>
      </c>
      <c r="E229" s="2" t="s">
        <v>17</v>
      </c>
      <c r="F229" s="2" t="s">
        <v>18</v>
      </c>
      <c r="G229" s="2" t="s">
        <v>19</v>
      </c>
      <c r="H229" s="2" t="s">
        <v>451</v>
      </c>
      <c r="I229" s="2">
        <v>391</v>
      </c>
      <c r="J229" s="2">
        <v>391</v>
      </c>
      <c r="K229" s="2" t="s">
        <v>452</v>
      </c>
      <c r="L229" s="3">
        <v>45713</v>
      </c>
      <c r="M229" s="3">
        <v>47423</v>
      </c>
      <c r="N229" s="2" t="s">
        <v>125</v>
      </c>
    </row>
    <row r="230" spans="2:14" x14ac:dyDescent="0.25">
      <c r="B230" s="2" t="s">
        <v>453</v>
      </c>
      <c r="C230" s="2" t="s">
        <v>454</v>
      </c>
      <c r="D230" s="2" t="s">
        <v>28</v>
      </c>
      <c r="E230" s="2" t="s">
        <v>17</v>
      </c>
      <c r="F230" s="2" t="s">
        <v>24</v>
      </c>
      <c r="G230" s="2" t="s">
        <v>24</v>
      </c>
      <c r="H230" s="2" t="s">
        <v>24</v>
      </c>
      <c r="I230" s="2">
        <v>0</v>
      </c>
      <c r="J230" s="2">
        <v>0</v>
      </c>
      <c r="K230" s="2">
        <v>2411015</v>
      </c>
      <c r="L230" s="3">
        <v>45843</v>
      </c>
      <c r="M230" s="3">
        <v>47423</v>
      </c>
      <c r="N230" s="2" t="s">
        <v>42</v>
      </c>
    </row>
    <row r="231" spans="2:14" x14ac:dyDescent="0.25">
      <c r="B231" s="2" t="s">
        <v>455</v>
      </c>
      <c r="C231" s="2" t="s">
        <v>456</v>
      </c>
      <c r="D231" s="2" t="s">
        <v>16</v>
      </c>
      <c r="E231" s="2" t="s">
        <v>17</v>
      </c>
      <c r="F231" s="2" t="s">
        <v>24</v>
      </c>
      <c r="G231" s="2" t="s">
        <v>24</v>
      </c>
      <c r="H231" s="2" t="s">
        <v>24</v>
      </c>
      <c r="I231" s="2">
        <v>6</v>
      </c>
      <c r="J231" s="2">
        <v>0</v>
      </c>
      <c r="K231" s="2">
        <v>0</v>
      </c>
      <c r="L231" s="3">
        <v>44958</v>
      </c>
      <c r="M231" s="2" t="s">
        <v>30</v>
      </c>
      <c r="N231" s="2" t="s">
        <v>42</v>
      </c>
    </row>
    <row r="232" spans="2:14" x14ac:dyDescent="0.25">
      <c r="B232" s="2" t="s">
        <v>455</v>
      </c>
      <c r="C232" s="2" t="s">
        <v>456</v>
      </c>
      <c r="D232" s="2" t="s">
        <v>16</v>
      </c>
      <c r="E232" s="2" t="s">
        <v>17</v>
      </c>
      <c r="F232" s="2" t="s">
        <v>24</v>
      </c>
      <c r="G232" s="2" t="s">
        <v>24</v>
      </c>
      <c r="H232" s="2" t="s">
        <v>24</v>
      </c>
      <c r="I232" s="2">
        <v>6</v>
      </c>
      <c r="J232" s="2">
        <v>6</v>
      </c>
      <c r="K232" s="2" t="s">
        <v>457</v>
      </c>
      <c r="L232" s="3">
        <v>46133</v>
      </c>
      <c r="M232" s="3">
        <v>46997</v>
      </c>
      <c r="N232" s="2" t="s">
        <v>42</v>
      </c>
    </row>
    <row r="233" spans="2:14" x14ac:dyDescent="0.25">
      <c r="B233" s="2" t="s">
        <v>458</v>
      </c>
      <c r="C233" s="2" t="s">
        <v>459</v>
      </c>
      <c r="D233" s="2" t="s">
        <v>41</v>
      </c>
      <c r="E233" s="2" t="s">
        <v>17</v>
      </c>
      <c r="F233" s="2" t="s">
        <v>18</v>
      </c>
      <c r="G233" s="2" t="s">
        <v>460</v>
      </c>
      <c r="H233" s="2" t="s">
        <v>461</v>
      </c>
      <c r="I233" s="2">
        <v>200</v>
      </c>
      <c r="J233" s="2">
        <v>200</v>
      </c>
      <c r="K233" s="2" t="s">
        <v>462</v>
      </c>
      <c r="L233" s="3">
        <v>46165</v>
      </c>
      <c r="M233" s="3">
        <v>46874</v>
      </c>
      <c r="N233" s="2" t="s">
        <v>463</v>
      </c>
    </row>
    <row r="234" spans="2:14" x14ac:dyDescent="0.25">
      <c r="B234" s="2" t="s">
        <v>464</v>
      </c>
      <c r="C234" s="2" t="s">
        <v>465</v>
      </c>
      <c r="D234" s="2" t="s">
        <v>16</v>
      </c>
      <c r="E234" s="2" t="s">
        <v>17</v>
      </c>
      <c r="F234" s="2" t="s">
        <v>24</v>
      </c>
      <c r="G234" s="2" t="s">
        <v>24</v>
      </c>
      <c r="H234" s="2" t="s">
        <v>24</v>
      </c>
      <c r="I234" s="2">
        <v>1</v>
      </c>
      <c r="J234" s="2">
        <v>0</v>
      </c>
      <c r="K234" s="2">
        <v>62023221</v>
      </c>
      <c r="L234" s="3">
        <v>45817</v>
      </c>
      <c r="M234" s="3">
        <v>46935</v>
      </c>
      <c r="N234" s="2" t="s">
        <v>42</v>
      </c>
    </row>
    <row r="235" spans="2:14" x14ac:dyDescent="0.25">
      <c r="B235" s="2" t="s">
        <v>464</v>
      </c>
      <c r="C235" s="2" t="s">
        <v>465</v>
      </c>
      <c r="D235" s="2" t="s">
        <v>16</v>
      </c>
      <c r="E235" s="2" t="s">
        <v>17</v>
      </c>
      <c r="F235" s="2" t="s">
        <v>24</v>
      </c>
      <c r="G235" s="2" t="s">
        <v>24</v>
      </c>
      <c r="H235" s="2" t="s">
        <v>24</v>
      </c>
      <c r="I235" s="2">
        <v>1</v>
      </c>
      <c r="J235" s="2">
        <v>1</v>
      </c>
      <c r="K235" s="2">
        <v>62023221</v>
      </c>
      <c r="L235" s="3">
        <v>45820</v>
      </c>
      <c r="M235" s="3">
        <v>46905</v>
      </c>
      <c r="N235" s="2" t="s">
        <v>42</v>
      </c>
    </row>
    <row r="236" spans="2:14" x14ac:dyDescent="0.25">
      <c r="B236" s="2" t="s">
        <v>466</v>
      </c>
      <c r="C236" s="2" t="s">
        <v>467</v>
      </c>
      <c r="D236" s="2" t="s">
        <v>16</v>
      </c>
      <c r="E236" s="2" t="s">
        <v>17</v>
      </c>
      <c r="F236" s="2" t="s">
        <v>24</v>
      </c>
      <c r="G236" s="2" t="s">
        <v>24</v>
      </c>
      <c r="H236" s="2" t="s">
        <v>24</v>
      </c>
      <c r="I236" s="2">
        <v>0</v>
      </c>
      <c r="J236" s="2">
        <v>0</v>
      </c>
      <c r="K236" s="2">
        <v>10213102</v>
      </c>
      <c r="L236" s="3">
        <v>45877</v>
      </c>
      <c r="M236" s="3">
        <v>46935</v>
      </c>
      <c r="N236" s="2" t="s">
        <v>153</v>
      </c>
    </row>
    <row r="237" spans="2:14" x14ac:dyDescent="0.25">
      <c r="B237" s="2" t="s">
        <v>468</v>
      </c>
      <c r="C237" s="2" t="s">
        <v>469</v>
      </c>
      <c r="D237" s="2" t="s">
        <v>16</v>
      </c>
      <c r="E237" s="2" t="s">
        <v>17</v>
      </c>
      <c r="F237" s="2" t="s">
        <v>24</v>
      </c>
      <c r="G237" s="2" t="s">
        <v>24</v>
      </c>
      <c r="H237" s="2" t="s">
        <v>24</v>
      </c>
      <c r="I237" s="2">
        <v>2</v>
      </c>
      <c r="J237" s="2">
        <v>0</v>
      </c>
      <c r="K237" s="2">
        <v>0</v>
      </c>
      <c r="L237" s="3">
        <v>45961</v>
      </c>
      <c r="M237" s="2" t="s">
        <v>30</v>
      </c>
      <c r="N237" s="2" t="s">
        <v>42</v>
      </c>
    </row>
    <row r="238" spans="2:14" x14ac:dyDescent="0.25">
      <c r="B238" s="2" t="s">
        <v>468</v>
      </c>
      <c r="C238" s="2" t="s">
        <v>469</v>
      </c>
      <c r="D238" s="2" t="s">
        <v>16</v>
      </c>
      <c r="E238" s="2" t="s">
        <v>17</v>
      </c>
      <c r="F238" s="2" t="s">
        <v>24</v>
      </c>
      <c r="G238" s="2" t="s">
        <v>24</v>
      </c>
      <c r="H238" s="2" t="s">
        <v>24</v>
      </c>
      <c r="I238" s="2">
        <v>2</v>
      </c>
      <c r="J238" s="2">
        <v>2</v>
      </c>
      <c r="K238" s="2">
        <v>11193402</v>
      </c>
      <c r="L238" s="3">
        <v>45967</v>
      </c>
      <c r="M238" s="3">
        <v>47027</v>
      </c>
      <c r="N238" s="2" t="s">
        <v>42</v>
      </c>
    </row>
    <row r="239" spans="2:14" x14ac:dyDescent="0.25">
      <c r="B239" s="2" t="s">
        <v>468</v>
      </c>
      <c r="C239" s="2" t="s">
        <v>469</v>
      </c>
      <c r="D239" s="2" t="s">
        <v>16</v>
      </c>
      <c r="E239" s="2" t="s">
        <v>17</v>
      </c>
      <c r="F239" s="2" t="s">
        <v>24</v>
      </c>
      <c r="G239" s="2" t="s">
        <v>24</v>
      </c>
      <c r="H239" s="2" t="s">
        <v>24</v>
      </c>
      <c r="I239" s="2">
        <v>2</v>
      </c>
      <c r="J239" s="2">
        <v>0</v>
      </c>
      <c r="K239" s="2" t="s">
        <v>470</v>
      </c>
      <c r="L239" s="2" t="s">
        <v>30</v>
      </c>
      <c r="M239" s="2" t="s">
        <v>30</v>
      </c>
      <c r="N239" s="2" t="s">
        <v>42</v>
      </c>
    </row>
    <row r="240" spans="2:14" x14ac:dyDescent="0.25">
      <c r="B240" s="2" t="s">
        <v>471</v>
      </c>
      <c r="C240" s="2" t="s">
        <v>472</v>
      </c>
      <c r="D240" s="2" t="s">
        <v>16</v>
      </c>
      <c r="E240" s="2" t="s">
        <v>17</v>
      </c>
      <c r="F240" s="2" t="s">
        <v>24</v>
      </c>
      <c r="G240" s="2" t="s">
        <v>24</v>
      </c>
      <c r="H240" s="2" t="s">
        <v>24</v>
      </c>
      <c r="I240" s="2">
        <v>0</v>
      </c>
      <c r="J240" s="2">
        <v>0</v>
      </c>
      <c r="K240" s="2">
        <v>500302</v>
      </c>
      <c r="L240" s="3">
        <v>45824</v>
      </c>
      <c r="M240" s="3">
        <v>47300</v>
      </c>
      <c r="N240" s="2" t="s">
        <v>42</v>
      </c>
    </row>
    <row r="241" spans="2:14" x14ac:dyDescent="0.25">
      <c r="B241" s="2" t="s">
        <v>473</v>
      </c>
      <c r="C241" s="2" t="s">
        <v>474</v>
      </c>
      <c r="D241" s="2" t="s">
        <v>41</v>
      </c>
      <c r="E241" s="2" t="s">
        <v>17</v>
      </c>
      <c r="F241" s="2" t="s">
        <v>18</v>
      </c>
      <c r="G241" s="2" t="s">
        <v>175</v>
      </c>
      <c r="H241" s="2" t="s">
        <v>475</v>
      </c>
      <c r="I241" s="2">
        <v>729</v>
      </c>
      <c r="J241" s="2">
        <v>729</v>
      </c>
      <c r="K241" s="2">
        <v>0</v>
      </c>
      <c r="L241" s="3">
        <v>44958</v>
      </c>
      <c r="M241" s="2" t="s">
        <v>30</v>
      </c>
      <c r="N241" s="2" t="s">
        <v>476</v>
      </c>
    </row>
    <row r="242" spans="2:14" x14ac:dyDescent="0.25">
      <c r="B242" s="2" t="s">
        <v>477</v>
      </c>
      <c r="C242" s="2" t="s">
        <v>478</v>
      </c>
      <c r="D242" s="2" t="s">
        <v>28</v>
      </c>
      <c r="E242" s="2" t="s">
        <v>17</v>
      </c>
      <c r="F242" s="2" t="s">
        <v>29</v>
      </c>
      <c r="G242" s="2" t="s">
        <v>479</v>
      </c>
      <c r="H242" s="2" t="s">
        <v>480</v>
      </c>
      <c r="I242" s="2">
        <v>0</v>
      </c>
      <c r="J242" s="2">
        <v>0</v>
      </c>
      <c r="K242" s="2">
        <v>0</v>
      </c>
      <c r="L242" s="3">
        <v>44958</v>
      </c>
      <c r="M242" s="2" t="s">
        <v>30</v>
      </c>
      <c r="N242" s="2" t="s">
        <v>481</v>
      </c>
    </row>
    <row r="243" spans="2:14" x14ac:dyDescent="0.25">
      <c r="B243" s="2" t="s">
        <v>482</v>
      </c>
      <c r="C243" s="2" t="s">
        <v>483</v>
      </c>
      <c r="D243" s="2" t="s">
        <v>28</v>
      </c>
      <c r="E243" s="2" t="s">
        <v>17</v>
      </c>
      <c r="F243" s="2" t="s">
        <v>29</v>
      </c>
      <c r="G243" s="2" t="s">
        <v>479</v>
      </c>
      <c r="H243" s="2" t="s">
        <v>484</v>
      </c>
      <c r="I243" s="2">
        <v>49</v>
      </c>
      <c r="J243" s="2">
        <v>49</v>
      </c>
      <c r="K243" s="2">
        <v>0</v>
      </c>
      <c r="L243" s="3">
        <v>44958</v>
      </c>
      <c r="M243" s="2" t="s">
        <v>30</v>
      </c>
      <c r="N243" s="2" t="s">
        <v>481</v>
      </c>
    </row>
    <row r="244" spans="2:14" x14ac:dyDescent="0.25">
      <c r="B244" s="2" t="s">
        <v>485</v>
      </c>
      <c r="C244" s="2" t="s">
        <v>486</v>
      </c>
      <c r="D244" s="2" t="s">
        <v>16</v>
      </c>
      <c r="E244" s="2" t="s">
        <v>151</v>
      </c>
      <c r="F244" s="2" t="s">
        <v>138</v>
      </c>
      <c r="G244" s="2" t="s">
        <v>138</v>
      </c>
      <c r="H244" s="2" t="s">
        <v>487</v>
      </c>
      <c r="I244" s="2">
        <v>96</v>
      </c>
      <c r="J244" s="2">
        <v>96</v>
      </c>
      <c r="K244" s="2">
        <v>0</v>
      </c>
      <c r="L244" s="3">
        <v>44958</v>
      </c>
      <c r="M244" s="2" t="s">
        <v>30</v>
      </c>
      <c r="N244" s="2" t="s">
        <v>481</v>
      </c>
    </row>
    <row r="245" spans="2:14" x14ac:dyDescent="0.25">
      <c r="B245" s="2" t="s">
        <v>488</v>
      </c>
      <c r="C245" s="2" t="s">
        <v>489</v>
      </c>
      <c r="D245" s="2" t="s">
        <v>16</v>
      </c>
      <c r="E245" s="2" t="s">
        <v>151</v>
      </c>
      <c r="F245" s="2" t="s">
        <v>138</v>
      </c>
      <c r="G245" s="2" t="s">
        <v>138</v>
      </c>
      <c r="H245" s="2" t="s">
        <v>490</v>
      </c>
      <c r="I245" s="2">
        <v>21</v>
      </c>
      <c r="J245" s="2">
        <v>21</v>
      </c>
      <c r="K245" s="2">
        <v>0</v>
      </c>
      <c r="L245" s="3">
        <v>44958</v>
      </c>
      <c r="M245" s="2" t="s">
        <v>30</v>
      </c>
      <c r="N245" s="2" t="s">
        <v>481</v>
      </c>
    </row>
    <row r="246" spans="2:14" x14ac:dyDescent="0.25">
      <c r="B246" s="2" t="s">
        <v>491</v>
      </c>
      <c r="C246" s="2" t="s">
        <v>492</v>
      </c>
      <c r="D246" s="2" t="s">
        <v>16</v>
      </c>
      <c r="E246" s="2" t="s">
        <v>17</v>
      </c>
      <c r="F246" s="2" t="s">
        <v>138</v>
      </c>
      <c r="G246" s="2" t="s">
        <v>138</v>
      </c>
      <c r="H246" s="2" t="s">
        <v>493</v>
      </c>
      <c r="I246" s="2">
        <v>86</v>
      </c>
      <c r="J246" s="2">
        <v>0</v>
      </c>
      <c r="K246" s="2">
        <v>0</v>
      </c>
      <c r="L246" s="3">
        <v>44958</v>
      </c>
      <c r="M246" s="2" t="s">
        <v>30</v>
      </c>
      <c r="N246" s="2" t="s">
        <v>481</v>
      </c>
    </row>
    <row r="247" spans="2:14" x14ac:dyDescent="0.25">
      <c r="B247" s="2" t="s">
        <v>491</v>
      </c>
      <c r="C247" s="2" t="s">
        <v>492</v>
      </c>
      <c r="D247" s="2" t="s">
        <v>16</v>
      </c>
      <c r="E247" s="2" t="s">
        <v>17</v>
      </c>
      <c r="F247" s="2" t="s">
        <v>138</v>
      </c>
      <c r="G247" s="2" t="s">
        <v>138</v>
      </c>
      <c r="H247" s="2" t="s">
        <v>493</v>
      </c>
      <c r="I247" s="2">
        <v>86</v>
      </c>
      <c r="J247" s="2">
        <v>0</v>
      </c>
      <c r="K247" s="2" t="s">
        <v>494</v>
      </c>
      <c r="L247" s="3">
        <v>45826</v>
      </c>
      <c r="M247" s="3">
        <v>47453</v>
      </c>
      <c r="N247" s="2" t="s">
        <v>481</v>
      </c>
    </row>
    <row r="248" spans="2:14" x14ac:dyDescent="0.25">
      <c r="B248" s="2" t="s">
        <v>491</v>
      </c>
      <c r="C248" s="2" t="s">
        <v>492</v>
      </c>
      <c r="D248" s="2" t="s">
        <v>16</v>
      </c>
      <c r="E248" s="2" t="s">
        <v>151</v>
      </c>
      <c r="F248" s="2" t="s">
        <v>138</v>
      </c>
      <c r="G248" s="2" t="s">
        <v>138</v>
      </c>
      <c r="H248" s="2" t="s">
        <v>493</v>
      </c>
      <c r="I248" s="2">
        <v>86</v>
      </c>
      <c r="J248" s="2">
        <v>86</v>
      </c>
      <c r="K248" s="2">
        <v>0</v>
      </c>
      <c r="L248" s="3">
        <v>44958</v>
      </c>
      <c r="M248" s="2" t="s">
        <v>30</v>
      </c>
      <c r="N248" s="2" t="s">
        <v>481</v>
      </c>
    </row>
    <row r="249" spans="2:14" x14ac:dyDescent="0.25">
      <c r="B249" s="2" t="s">
        <v>491</v>
      </c>
      <c r="C249" s="2" t="s">
        <v>492</v>
      </c>
      <c r="D249" s="2" t="s">
        <v>16</v>
      </c>
      <c r="E249" s="2" t="s">
        <v>151</v>
      </c>
      <c r="F249" s="2" t="s">
        <v>138</v>
      </c>
      <c r="G249" s="2" t="s">
        <v>138</v>
      </c>
      <c r="H249" s="2" t="s">
        <v>493</v>
      </c>
      <c r="I249" s="2">
        <v>86</v>
      </c>
      <c r="J249" s="2">
        <v>0</v>
      </c>
      <c r="K249" s="2" t="s">
        <v>494</v>
      </c>
      <c r="L249" s="3">
        <v>45826</v>
      </c>
      <c r="M249" s="3">
        <v>47453</v>
      </c>
      <c r="N249" s="2" t="s">
        <v>481</v>
      </c>
    </row>
    <row r="250" spans="2:14" x14ac:dyDescent="0.25">
      <c r="B250" s="2" t="s">
        <v>495</v>
      </c>
      <c r="C250" s="2" t="s">
        <v>496</v>
      </c>
      <c r="D250" s="2" t="s">
        <v>28</v>
      </c>
      <c r="E250" s="2" t="s">
        <v>17</v>
      </c>
      <c r="F250" s="2" t="s">
        <v>29</v>
      </c>
      <c r="G250" s="2" t="s">
        <v>180</v>
      </c>
      <c r="H250" s="2" t="s">
        <v>496</v>
      </c>
      <c r="I250" s="2">
        <v>2</v>
      </c>
      <c r="J250" s="2">
        <v>2</v>
      </c>
      <c r="K250" s="2">
        <v>0</v>
      </c>
      <c r="L250" s="3">
        <v>44958</v>
      </c>
      <c r="M250" s="2" t="s">
        <v>30</v>
      </c>
      <c r="N250" s="2" t="s">
        <v>497</v>
      </c>
    </row>
    <row r="251" spans="2:14" x14ac:dyDescent="0.25">
      <c r="B251" s="2" t="s">
        <v>498</v>
      </c>
      <c r="C251" s="2" t="s">
        <v>499</v>
      </c>
      <c r="D251" s="2" t="s">
        <v>16</v>
      </c>
      <c r="E251" s="2" t="s">
        <v>17</v>
      </c>
      <c r="F251" s="2" t="s">
        <v>18</v>
      </c>
      <c r="G251" s="2" t="s">
        <v>175</v>
      </c>
      <c r="H251" s="2" t="s">
        <v>500</v>
      </c>
      <c r="I251" s="2">
        <v>4</v>
      </c>
      <c r="J251" s="2">
        <v>4</v>
      </c>
      <c r="K251" s="2">
        <v>0</v>
      </c>
      <c r="L251" s="3">
        <v>46165</v>
      </c>
      <c r="M251" s="2" t="s">
        <v>30</v>
      </c>
      <c r="N251" s="2" t="s">
        <v>463</v>
      </c>
    </row>
    <row r="252" spans="2:14" x14ac:dyDescent="0.25">
      <c r="B252" s="2" t="s">
        <v>501</v>
      </c>
      <c r="C252" s="2" t="s">
        <v>502</v>
      </c>
      <c r="D252" s="2" t="s">
        <v>16</v>
      </c>
      <c r="E252" s="2" t="s">
        <v>17</v>
      </c>
      <c r="F252" s="2" t="s">
        <v>18</v>
      </c>
      <c r="G252" s="2" t="s">
        <v>90</v>
      </c>
      <c r="H252" s="2" t="s">
        <v>503</v>
      </c>
      <c r="I252" s="2">
        <v>0</v>
      </c>
      <c r="J252" s="2">
        <v>0</v>
      </c>
      <c r="K252" s="2">
        <v>20121017</v>
      </c>
      <c r="L252" s="3">
        <v>45824</v>
      </c>
      <c r="M252" s="3">
        <v>45962</v>
      </c>
      <c r="N252" s="2" t="s">
        <v>504</v>
      </c>
    </row>
    <row r="253" spans="2:14" x14ac:dyDescent="0.25">
      <c r="B253" s="2" t="s">
        <v>501</v>
      </c>
      <c r="C253" s="2" t="s">
        <v>502</v>
      </c>
      <c r="D253" s="2" t="s">
        <v>16</v>
      </c>
      <c r="E253" s="2" t="s">
        <v>17</v>
      </c>
      <c r="F253" s="2" t="s">
        <v>18</v>
      </c>
      <c r="G253" s="2" t="s">
        <v>90</v>
      </c>
      <c r="H253" s="2" t="s">
        <v>503</v>
      </c>
      <c r="I253" s="2">
        <v>0</v>
      </c>
      <c r="J253" s="2">
        <v>0</v>
      </c>
      <c r="K253" s="2">
        <v>21021829</v>
      </c>
      <c r="L253" s="3">
        <v>45707</v>
      </c>
      <c r="M253" s="3">
        <v>46357</v>
      </c>
      <c r="N253" s="2" t="s">
        <v>504</v>
      </c>
    </row>
    <row r="254" spans="2:14" x14ac:dyDescent="0.25">
      <c r="B254" s="2" t="s">
        <v>501</v>
      </c>
      <c r="C254" s="2" t="s">
        <v>502</v>
      </c>
      <c r="D254" s="2" t="s">
        <v>16</v>
      </c>
      <c r="E254" s="2" t="s">
        <v>17</v>
      </c>
      <c r="F254" s="2" t="s">
        <v>18</v>
      </c>
      <c r="G254" s="2" t="s">
        <v>90</v>
      </c>
      <c r="H254" s="2" t="s">
        <v>503</v>
      </c>
      <c r="I254" s="2">
        <v>0</v>
      </c>
      <c r="J254" s="2">
        <v>0</v>
      </c>
      <c r="K254" s="2">
        <v>25010702</v>
      </c>
      <c r="L254" s="3">
        <v>45734</v>
      </c>
      <c r="M254" s="3">
        <v>46023</v>
      </c>
      <c r="N254" s="2" t="s">
        <v>504</v>
      </c>
    </row>
    <row r="255" spans="2:14" x14ac:dyDescent="0.25">
      <c r="B255" s="2" t="s">
        <v>501</v>
      </c>
      <c r="C255" s="2" t="s">
        <v>502</v>
      </c>
      <c r="D255" s="2" t="s">
        <v>16</v>
      </c>
      <c r="E255" s="2" t="s">
        <v>17</v>
      </c>
      <c r="F255" s="2" t="s">
        <v>18</v>
      </c>
      <c r="G255" s="2" t="s">
        <v>90</v>
      </c>
      <c r="H255" s="2" t="s">
        <v>503</v>
      </c>
      <c r="I255" s="2">
        <v>0</v>
      </c>
      <c r="J255" s="2">
        <v>0</v>
      </c>
      <c r="K255" s="2">
        <v>25010702</v>
      </c>
      <c r="L255" s="3">
        <v>45734</v>
      </c>
      <c r="M255" s="3">
        <v>47178</v>
      </c>
      <c r="N255" s="2" t="s">
        <v>504</v>
      </c>
    </row>
    <row r="256" spans="2:14" x14ac:dyDescent="0.25">
      <c r="B256" s="2" t="s">
        <v>501</v>
      </c>
      <c r="C256" s="2" t="s">
        <v>502</v>
      </c>
      <c r="D256" s="2" t="s">
        <v>16</v>
      </c>
      <c r="E256" s="2" t="s">
        <v>17</v>
      </c>
      <c r="F256" s="2" t="s">
        <v>18</v>
      </c>
      <c r="G256" s="2" t="s">
        <v>90</v>
      </c>
      <c r="H256" s="2" t="s">
        <v>503</v>
      </c>
      <c r="I256" s="2">
        <v>0</v>
      </c>
      <c r="J256" s="2">
        <v>0</v>
      </c>
      <c r="K256" s="2">
        <v>25010702</v>
      </c>
      <c r="L256" s="3">
        <v>45734</v>
      </c>
      <c r="M256" s="3">
        <v>47453</v>
      </c>
      <c r="N256" s="2" t="s">
        <v>504</v>
      </c>
    </row>
    <row r="257" spans="2:14" x14ac:dyDescent="0.25">
      <c r="B257" s="2" t="s">
        <v>501</v>
      </c>
      <c r="C257" s="2" t="s">
        <v>502</v>
      </c>
      <c r="D257" s="2" t="s">
        <v>16</v>
      </c>
      <c r="E257" s="2" t="s">
        <v>17</v>
      </c>
      <c r="F257" s="2" t="s">
        <v>18</v>
      </c>
      <c r="G257" s="2" t="s">
        <v>90</v>
      </c>
      <c r="H257" s="2" t="s">
        <v>503</v>
      </c>
      <c r="I257" s="2">
        <v>0</v>
      </c>
      <c r="J257" s="2">
        <v>0</v>
      </c>
      <c r="K257" s="2">
        <v>25020610</v>
      </c>
      <c r="L257" s="3">
        <v>45768</v>
      </c>
      <c r="M257" s="3">
        <v>47484</v>
      </c>
      <c r="N257" s="2" t="s">
        <v>504</v>
      </c>
    </row>
    <row r="258" spans="2:14" x14ac:dyDescent="0.25">
      <c r="B258" s="2" t="s">
        <v>501</v>
      </c>
      <c r="C258" s="2" t="s">
        <v>502</v>
      </c>
      <c r="D258" s="2" t="s">
        <v>16</v>
      </c>
      <c r="E258" s="2" t="s">
        <v>17</v>
      </c>
      <c r="F258" s="2" t="s">
        <v>18</v>
      </c>
      <c r="G258" s="2" t="s">
        <v>90</v>
      </c>
      <c r="H258" s="2" t="s">
        <v>503</v>
      </c>
      <c r="I258" s="2">
        <v>0</v>
      </c>
      <c r="J258" s="2">
        <v>0</v>
      </c>
      <c r="K258" s="2">
        <v>25031304</v>
      </c>
      <c r="L258" s="3">
        <v>45829</v>
      </c>
      <c r="M258" s="3">
        <v>47515</v>
      </c>
      <c r="N258" s="2" t="s">
        <v>504</v>
      </c>
    </row>
    <row r="259" spans="2:14" x14ac:dyDescent="0.25">
      <c r="B259" s="2" t="s">
        <v>505</v>
      </c>
      <c r="C259" s="2" t="s">
        <v>506</v>
      </c>
      <c r="D259" s="2" t="s">
        <v>16</v>
      </c>
      <c r="E259" s="2" t="s">
        <v>17</v>
      </c>
      <c r="F259" s="2" t="s">
        <v>18</v>
      </c>
      <c r="G259" s="2" t="s">
        <v>507</v>
      </c>
      <c r="H259" s="2" t="s">
        <v>508</v>
      </c>
      <c r="I259" s="2">
        <v>4</v>
      </c>
      <c r="J259" s="2">
        <v>4</v>
      </c>
      <c r="K259" s="2" t="s">
        <v>354</v>
      </c>
      <c r="L259" s="3">
        <v>44958</v>
      </c>
      <c r="M259" s="3">
        <v>45200</v>
      </c>
      <c r="N259" s="2" t="s">
        <v>355</v>
      </c>
    </row>
    <row r="260" spans="2:14" x14ac:dyDescent="0.25">
      <c r="B260" s="2" t="s">
        <v>509</v>
      </c>
      <c r="C260" s="2" t="s">
        <v>510</v>
      </c>
      <c r="D260" s="2" t="s">
        <v>28</v>
      </c>
      <c r="E260" s="2" t="s">
        <v>17</v>
      </c>
      <c r="F260" s="2" t="s">
        <v>24</v>
      </c>
      <c r="G260" s="2" t="s">
        <v>24</v>
      </c>
      <c r="H260" s="2" t="s">
        <v>24</v>
      </c>
      <c r="I260" s="2">
        <v>8</v>
      </c>
      <c r="J260" s="2">
        <v>8</v>
      </c>
      <c r="K260" s="2">
        <v>0</v>
      </c>
      <c r="L260" s="3">
        <v>44958</v>
      </c>
      <c r="M260" s="2" t="s">
        <v>30</v>
      </c>
      <c r="N260" s="2" t="s">
        <v>511</v>
      </c>
    </row>
    <row r="261" spans="2:14" x14ac:dyDescent="0.25">
      <c r="B261" s="2" t="s">
        <v>512</v>
      </c>
      <c r="C261" s="2" t="s">
        <v>513</v>
      </c>
      <c r="D261" s="2" t="s">
        <v>16</v>
      </c>
      <c r="E261" s="2" t="s">
        <v>17</v>
      </c>
      <c r="F261" s="2" t="s">
        <v>24</v>
      </c>
      <c r="G261" s="2" t="s">
        <v>24</v>
      </c>
      <c r="H261" s="2" t="s">
        <v>24</v>
      </c>
      <c r="I261" s="2">
        <v>269</v>
      </c>
      <c r="J261" s="2">
        <v>0</v>
      </c>
      <c r="K261" s="2">
        <v>0</v>
      </c>
      <c r="L261" s="3">
        <v>45757</v>
      </c>
      <c r="M261" s="2" t="s">
        <v>30</v>
      </c>
      <c r="N261" s="2" t="s">
        <v>42</v>
      </c>
    </row>
    <row r="262" spans="2:14" x14ac:dyDescent="0.25">
      <c r="B262" s="2" t="s">
        <v>512</v>
      </c>
      <c r="C262" s="2" t="s">
        <v>513</v>
      </c>
      <c r="D262" s="2" t="s">
        <v>16</v>
      </c>
      <c r="E262" s="2" t="s">
        <v>17</v>
      </c>
      <c r="F262" s="2" t="s">
        <v>24</v>
      </c>
      <c r="G262" s="2" t="s">
        <v>24</v>
      </c>
      <c r="H262" s="2" t="s">
        <v>24</v>
      </c>
      <c r="I262" s="2">
        <v>269</v>
      </c>
      <c r="J262" s="2">
        <v>269</v>
      </c>
      <c r="K262" s="2">
        <v>40621018</v>
      </c>
      <c r="L262" s="3">
        <v>45861</v>
      </c>
      <c r="M262" s="3">
        <v>47270</v>
      </c>
      <c r="N262" s="2" t="s">
        <v>42</v>
      </c>
    </row>
    <row r="263" spans="2:14" x14ac:dyDescent="0.25">
      <c r="B263" s="2" t="s">
        <v>514</v>
      </c>
      <c r="C263" s="2" t="s">
        <v>515</v>
      </c>
      <c r="D263" s="2" t="s">
        <v>16</v>
      </c>
      <c r="E263" s="2" t="s">
        <v>17</v>
      </c>
      <c r="F263" s="2" t="s">
        <v>24</v>
      </c>
      <c r="G263" s="2" t="s">
        <v>24</v>
      </c>
      <c r="H263" s="2" t="s">
        <v>24</v>
      </c>
      <c r="I263" s="2">
        <v>3</v>
      </c>
      <c r="J263" s="2">
        <v>3</v>
      </c>
      <c r="K263" s="2">
        <v>0</v>
      </c>
      <c r="L263" s="3">
        <v>44958</v>
      </c>
      <c r="M263" s="2" t="s">
        <v>30</v>
      </c>
      <c r="N263" s="2" t="s">
        <v>516</v>
      </c>
    </row>
    <row r="264" spans="2:14" x14ac:dyDescent="0.25">
      <c r="B264" s="2" t="s">
        <v>517</v>
      </c>
      <c r="C264" s="2" t="s">
        <v>518</v>
      </c>
      <c r="D264" s="2" t="s">
        <v>16</v>
      </c>
      <c r="E264" s="2" t="s">
        <v>17</v>
      </c>
      <c r="F264" s="2" t="s">
        <v>24</v>
      </c>
      <c r="G264" s="2" t="s">
        <v>24</v>
      </c>
      <c r="H264" s="2" t="s">
        <v>24</v>
      </c>
      <c r="I264" s="2">
        <v>4</v>
      </c>
      <c r="J264" s="2">
        <v>4</v>
      </c>
      <c r="K264" s="2">
        <v>0</v>
      </c>
      <c r="L264" s="3">
        <v>44958</v>
      </c>
      <c r="M264" s="2" t="s">
        <v>30</v>
      </c>
      <c r="N264" s="2" t="s">
        <v>516</v>
      </c>
    </row>
    <row r="265" spans="2:14" x14ac:dyDescent="0.25">
      <c r="B265" s="2" t="s">
        <v>519</v>
      </c>
      <c r="C265" s="2" t="s">
        <v>520</v>
      </c>
      <c r="D265" s="2" t="s">
        <v>16</v>
      </c>
      <c r="E265" s="2" t="s">
        <v>17</v>
      </c>
      <c r="F265" s="2" t="s">
        <v>18</v>
      </c>
      <c r="G265" s="2" t="s">
        <v>139</v>
      </c>
      <c r="H265" s="2" t="s">
        <v>521</v>
      </c>
      <c r="I265" s="2">
        <v>8</v>
      </c>
      <c r="J265" s="2">
        <v>8</v>
      </c>
      <c r="K265" s="2">
        <v>0</v>
      </c>
      <c r="L265" s="3">
        <v>44958</v>
      </c>
      <c r="M265" s="2" t="s">
        <v>30</v>
      </c>
      <c r="N265" s="2" t="s">
        <v>42</v>
      </c>
    </row>
    <row r="266" spans="2:14" x14ac:dyDescent="0.25">
      <c r="B266" s="2" t="s">
        <v>522</v>
      </c>
      <c r="C266" s="2" t="s">
        <v>523</v>
      </c>
      <c r="D266" s="2" t="s">
        <v>28</v>
      </c>
      <c r="E266" s="2" t="s">
        <v>17</v>
      </c>
      <c r="F266" s="2" t="s">
        <v>24</v>
      </c>
      <c r="G266" s="2" t="s">
        <v>24</v>
      </c>
      <c r="H266" s="2" t="s">
        <v>24</v>
      </c>
      <c r="I266" s="2">
        <v>0</v>
      </c>
      <c r="J266" s="2">
        <v>0</v>
      </c>
      <c r="K266" s="2">
        <v>0</v>
      </c>
      <c r="L266" s="3">
        <v>44958</v>
      </c>
      <c r="M266" s="3">
        <v>47088</v>
      </c>
      <c r="N266" s="2" t="s">
        <v>42</v>
      </c>
    </row>
    <row r="267" spans="2:14" x14ac:dyDescent="0.25">
      <c r="B267" s="2" t="s">
        <v>524</v>
      </c>
      <c r="C267" s="2" t="s">
        <v>525</v>
      </c>
      <c r="D267" s="2" t="s">
        <v>28</v>
      </c>
      <c r="E267" s="2" t="s">
        <v>17</v>
      </c>
      <c r="F267" s="2" t="s">
        <v>24</v>
      </c>
      <c r="G267" s="2" t="s">
        <v>24</v>
      </c>
      <c r="H267" s="2" t="s">
        <v>24</v>
      </c>
      <c r="I267" s="2">
        <v>0</v>
      </c>
      <c r="J267" s="2">
        <v>0</v>
      </c>
      <c r="K267" s="2">
        <v>0</v>
      </c>
      <c r="L267" s="3">
        <v>46009</v>
      </c>
      <c r="M267" s="2" t="s">
        <v>30</v>
      </c>
      <c r="N267" s="2" t="s">
        <v>42</v>
      </c>
    </row>
    <row r="268" spans="2:14" x14ac:dyDescent="0.25">
      <c r="B268" s="2" t="s">
        <v>526</v>
      </c>
      <c r="C268" s="2" t="s">
        <v>527</v>
      </c>
      <c r="D268" s="2" t="s">
        <v>16</v>
      </c>
      <c r="E268" s="2" t="s">
        <v>17</v>
      </c>
      <c r="F268" s="2" t="s">
        <v>24</v>
      </c>
      <c r="G268" s="2" t="s">
        <v>24</v>
      </c>
      <c r="H268" s="2" t="s">
        <v>24</v>
      </c>
      <c r="I268" s="2">
        <v>0</v>
      </c>
      <c r="J268" s="2">
        <v>0</v>
      </c>
      <c r="K268" s="4">
        <v>221000000000</v>
      </c>
      <c r="L268" s="3">
        <v>44958</v>
      </c>
      <c r="M268" s="3">
        <v>46661</v>
      </c>
      <c r="N268" s="2" t="s">
        <v>528</v>
      </c>
    </row>
    <row r="269" spans="2:14" x14ac:dyDescent="0.25">
      <c r="B269" s="2" t="s">
        <v>529</v>
      </c>
      <c r="C269" s="2" t="s">
        <v>530</v>
      </c>
      <c r="D269" s="2" t="s">
        <v>16</v>
      </c>
      <c r="E269" s="2" t="s">
        <v>17</v>
      </c>
      <c r="F269" s="2" t="s">
        <v>24</v>
      </c>
      <c r="G269" s="2" t="s">
        <v>24</v>
      </c>
      <c r="H269" s="2" t="s">
        <v>24</v>
      </c>
      <c r="I269" s="2">
        <v>3</v>
      </c>
      <c r="J269" s="2">
        <v>3</v>
      </c>
      <c r="K269" s="2">
        <v>0</v>
      </c>
      <c r="L269" s="3">
        <v>44958</v>
      </c>
      <c r="M269" s="2" t="s">
        <v>30</v>
      </c>
      <c r="N269" s="2" t="s">
        <v>516</v>
      </c>
    </row>
    <row r="270" spans="2:14" x14ac:dyDescent="0.25">
      <c r="B270" s="2" t="s">
        <v>531</v>
      </c>
      <c r="C270" s="2" t="s">
        <v>532</v>
      </c>
      <c r="D270" s="2" t="s">
        <v>41</v>
      </c>
      <c r="E270" s="2" t="s">
        <v>17</v>
      </c>
      <c r="F270" s="2" t="s">
        <v>24</v>
      </c>
      <c r="G270" s="2" t="s">
        <v>24</v>
      </c>
      <c r="H270" s="2" t="s">
        <v>24</v>
      </c>
      <c r="I270" s="2">
        <v>0</v>
      </c>
      <c r="J270" s="2">
        <v>0</v>
      </c>
      <c r="K270" s="2">
        <v>0</v>
      </c>
      <c r="L270" s="3">
        <v>45864</v>
      </c>
      <c r="M270" s="2" t="s">
        <v>30</v>
      </c>
      <c r="N270" s="2" t="s">
        <v>42</v>
      </c>
    </row>
    <row r="271" spans="2:14" x14ac:dyDescent="0.25">
      <c r="B271" s="2" t="s">
        <v>533</v>
      </c>
      <c r="C271" s="2" t="s">
        <v>534</v>
      </c>
      <c r="D271" s="2" t="s">
        <v>41</v>
      </c>
      <c r="E271" s="2" t="s">
        <v>17</v>
      </c>
      <c r="F271" s="2" t="s">
        <v>24</v>
      </c>
      <c r="G271" s="2" t="s">
        <v>24</v>
      </c>
      <c r="H271" s="2" t="s">
        <v>24</v>
      </c>
      <c r="I271" s="2">
        <v>0</v>
      </c>
      <c r="J271" s="2">
        <v>0</v>
      </c>
      <c r="K271" s="2" t="s">
        <v>535</v>
      </c>
      <c r="L271" s="3">
        <v>45869</v>
      </c>
      <c r="M271" s="3">
        <v>46233</v>
      </c>
      <c r="N271" s="2" t="s">
        <v>536</v>
      </c>
    </row>
    <row r="272" spans="2:14" x14ac:dyDescent="0.25">
      <c r="B272" s="2" t="s">
        <v>537</v>
      </c>
      <c r="C272" s="2" t="s">
        <v>538</v>
      </c>
      <c r="D272" s="2" t="s">
        <v>41</v>
      </c>
      <c r="E272" s="2" t="s">
        <v>75</v>
      </c>
      <c r="F272" s="2" t="s">
        <v>24</v>
      </c>
      <c r="G272" s="2" t="s">
        <v>24</v>
      </c>
      <c r="H272" s="2" t="s">
        <v>24</v>
      </c>
      <c r="I272" s="2">
        <v>0</v>
      </c>
      <c r="J272" s="2">
        <v>0</v>
      </c>
      <c r="K272" s="2" t="s">
        <v>539</v>
      </c>
      <c r="L272" s="3">
        <v>45897</v>
      </c>
      <c r="M272" s="3">
        <v>46170</v>
      </c>
      <c r="N272" s="2" t="s">
        <v>42</v>
      </c>
    </row>
    <row r="273" spans="2:14" x14ac:dyDescent="0.25">
      <c r="B273" s="2" t="s">
        <v>537</v>
      </c>
      <c r="C273" s="2" t="s">
        <v>538</v>
      </c>
      <c r="D273" s="2" t="s">
        <v>41</v>
      </c>
      <c r="E273" s="2" t="s">
        <v>17</v>
      </c>
      <c r="F273" s="2" t="s">
        <v>24</v>
      </c>
      <c r="G273" s="2" t="s">
        <v>24</v>
      </c>
      <c r="H273" s="2" t="s">
        <v>24</v>
      </c>
      <c r="I273" s="2">
        <v>0</v>
      </c>
      <c r="J273" s="2">
        <v>0</v>
      </c>
      <c r="K273" s="2" t="s">
        <v>539</v>
      </c>
      <c r="L273" s="3">
        <v>45897</v>
      </c>
      <c r="M273" s="3">
        <v>46170</v>
      </c>
      <c r="N273" s="2" t="s">
        <v>42</v>
      </c>
    </row>
    <row r="274" spans="2:14" x14ac:dyDescent="0.25">
      <c r="B274" s="2" t="s">
        <v>540</v>
      </c>
      <c r="C274" s="2" t="s">
        <v>541</v>
      </c>
      <c r="D274" s="2" t="s">
        <v>41</v>
      </c>
      <c r="E274" s="2" t="s">
        <v>75</v>
      </c>
      <c r="F274" s="2" t="s">
        <v>24</v>
      </c>
      <c r="G274" s="2" t="s">
        <v>24</v>
      </c>
      <c r="H274" s="2" t="s">
        <v>24</v>
      </c>
      <c r="I274" s="2">
        <v>0</v>
      </c>
      <c r="J274" s="2">
        <v>0</v>
      </c>
      <c r="K274" s="2" t="s">
        <v>542</v>
      </c>
      <c r="L274" s="3">
        <v>45897</v>
      </c>
      <c r="M274" s="3">
        <v>46170</v>
      </c>
      <c r="N274" s="2" t="s">
        <v>42</v>
      </c>
    </row>
    <row r="275" spans="2:14" x14ac:dyDescent="0.25">
      <c r="B275" s="2" t="s">
        <v>540</v>
      </c>
      <c r="C275" s="2" t="s">
        <v>541</v>
      </c>
      <c r="D275" s="2" t="s">
        <v>41</v>
      </c>
      <c r="E275" s="2" t="s">
        <v>17</v>
      </c>
      <c r="F275" s="2" t="s">
        <v>24</v>
      </c>
      <c r="G275" s="2" t="s">
        <v>24</v>
      </c>
      <c r="H275" s="2" t="s">
        <v>24</v>
      </c>
      <c r="I275" s="2">
        <v>0</v>
      </c>
      <c r="J275" s="2">
        <v>0</v>
      </c>
      <c r="K275" s="2" t="s">
        <v>542</v>
      </c>
      <c r="L275" s="3">
        <v>45897</v>
      </c>
      <c r="M275" s="3">
        <v>46170</v>
      </c>
      <c r="N275" s="2" t="s">
        <v>42</v>
      </c>
    </row>
    <row r="276" spans="2:14" x14ac:dyDescent="0.25">
      <c r="B276" s="2" t="s">
        <v>543</v>
      </c>
      <c r="C276" s="2" t="s">
        <v>544</v>
      </c>
      <c r="D276" s="2" t="s">
        <v>41</v>
      </c>
      <c r="E276" s="2" t="s">
        <v>75</v>
      </c>
      <c r="F276" s="2" t="s">
        <v>24</v>
      </c>
      <c r="G276" s="2" t="s">
        <v>24</v>
      </c>
      <c r="H276" s="2" t="s">
        <v>24</v>
      </c>
      <c r="I276" s="2">
        <v>0</v>
      </c>
      <c r="J276" s="2">
        <v>0</v>
      </c>
      <c r="K276" s="2" t="s">
        <v>545</v>
      </c>
      <c r="L276" s="3">
        <v>45899</v>
      </c>
      <c r="M276" s="3">
        <v>46079</v>
      </c>
      <c r="N276" s="2" t="s">
        <v>42</v>
      </c>
    </row>
    <row r="277" spans="2:14" x14ac:dyDescent="0.25">
      <c r="B277" s="2" t="s">
        <v>543</v>
      </c>
      <c r="C277" s="2" t="s">
        <v>544</v>
      </c>
      <c r="D277" s="2" t="s">
        <v>41</v>
      </c>
      <c r="E277" s="2" t="s">
        <v>17</v>
      </c>
      <c r="F277" s="2" t="s">
        <v>24</v>
      </c>
      <c r="G277" s="2" t="s">
        <v>24</v>
      </c>
      <c r="H277" s="2" t="s">
        <v>24</v>
      </c>
      <c r="I277" s="2">
        <v>0</v>
      </c>
      <c r="J277" s="2">
        <v>0</v>
      </c>
      <c r="K277" s="2" t="s">
        <v>545</v>
      </c>
      <c r="L277" s="3">
        <v>45899</v>
      </c>
      <c r="M277" s="3">
        <v>46079</v>
      </c>
      <c r="N277" s="2" t="s">
        <v>42</v>
      </c>
    </row>
    <row r="278" spans="2:14" x14ac:dyDescent="0.25">
      <c r="B278" s="2" t="s">
        <v>546</v>
      </c>
      <c r="C278" s="2" t="s">
        <v>547</v>
      </c>
      <c r="D278" s="2" t="s">
        <v>41</v>
      </c>
      <c r="E278" s="2" t="s">
        <v>17</v>
      </c>
      <c r="F278" s="2" t="s">
        <v>24</v>
      </c>
      <c r="G278" s="2" t="s">
        <v>24</v>
      </c>
      <c r="H278" s="2" t="s">
        <v>24</v>
      </c>
      <c r="I278" s="2">
        <v>16</v>
      </c>
      <c r="J278" s="2">
        <v>16</v>
      </c>
      <c r="K278" s="2">
        <v>4472508002</v>
      </c>
      <c r="L278" s="3">
        <v>45938</v>
      </c>
      <c r="M278" s="3">
        <v>46213</v>
      </c>
      <c r="N278" s="2" t="s">
        <v>42</v>
      </c>
    </row>
    <row r="279" spans="2:14" x14ac:dyDescent="0.25">
      <c r="B279" s="2" t="s">
        <v>548</v>
      </c>
      <c r="C279" s="2" t="s">
        <v>549</v>
      </c>
      <c r="D279" s="2" t="s">
        <v>41</v>
      </c>
      <c r="E279" s="2" t="s">
        <v>17</v>
      </c>
      <c r="F279" s="2" t="s">
        <v>24</v>
      </c>
      <c r="G279" s="2" t="s">
        <v>24</v>
      </c>
      <c r="H279" s="2" t="s">
        <v>24</v>
      </c>
      <c r="I279" s="2">
        <v>10</v>
      </c>
      <c r="J279" s="2">
        <v>10</v>
      </c>
      <c r="K279" s="2">
        <v>4442506001</v>
      </c>
      <c r="L279" s="3">
        <v>45938</v>
      </c>
      <c r="M279" s="3">
        <v>46205</v>
      </c>
      <c r="N279" s="2" t="s">
        <v>42</v>
      </c>
    </row>
    <row r="280" spans="2:14" hidden="1" x14ac:dyDescent="0.25">
      <c r="B280" s="2" t="s">
        <v>550</v>
      </c>
      <c r="C280" s="2" t="s">
        <v>551</v>
      </c>
      <c r="D280" s="2" t="s">
        <v>41</v>
      </c>
      <c r="E280" s="2" t="s">
        <v>233</v>
      </c>
      <c r="F280" s="2" t="s">
        <v>552</v>
      </c>
      <c r="G280" s="2" t="s">
        <v>553</v>
      </c>
      <c r="H280" s="2" t="s">
        <v>554</v>
      </c>
      <c r="I280" s="2">
        <v>0</v>
      </c>
      <c r="J280" s="2">
        <v>0</v>
      </c>
      <c r="K280" s="2" t="s">
        <v>303</v>
      </c>
      <c r="L280" s="3">
        <v>44958</v>
      </c>
      <c r="M280" s="3">
        <v>43830</v>
      </c>
      <c r="N280" s="2" t="s">
        <v>555</v>
      </c>
    </row>
    <row r="281" spans="2:14" x14ac:dyDescent="0.25">
      <c r="B281" s="2" t="s">
        <v>556</v>
      </c>
      <c r="C281" s="2" t="s">
        <v>557</v>
      </c>
      <c r="D281" s="2" t="s">
        <v>28</v>
      </c>
      <c r="E281" s="2" t="s">
        <v>17</v>
      </c>
      <c r="F281" s="2" t="s">
        <v>552</v>
      </c>
      <c r="G281" s="2" t="s">
        <v>553</v>
      </c>
      <c r="H281" s="2" t="s">
        <v>558</v>
      </c>
      <c r="I281" s="2">
        <v>680</v>
      </c>
      <c r="J281" s="2">
        <v>0</v>
      </c>
      <c r="K281" s="2" t="s">
        <v>559</v>
      </c>
      <c r="L281" s="3">
        <v>45821</v>
      </c>
      <c r="M281" s="3">
        <v>46121</v>
      </c>
      <c r="N281" s="2" t="s">
        <v>560</v>
      </c>
    </row>
    <row r="282" spans="2:14" x14ac:dyDescent="0.25">
      <c r="B282" s="2" t="s">
        <v>556</v>
      </c>
      <c r="C282" s="2" t="s">
        <v>557</v>
      </c>
      <c r="D282" s="2" t="s">
        <v>28</v>
      </c>
      <c r="E282" s="2" t="s">
        <v>17</v>
      </c>
      <c r="F282" s="2" t="s">
        <v>552</v>
      </c>
      <c r="G282" s="2" t="s">
        <v>553</v>
      </c>
      <c r="H282" s="2" t="s">
        <v>558</v>
      </c>
      <c r="I282" s="2">
        <v>680</v>
      </c>
      <c r="J282" s="2">
        <v>0</v>
      </c>
      <c r="K282" s="2" t="s">
        <v>561</v>
      </c>
      <c r="L282" s="3">
        <v>45908</v>
      </c>
      <c r="M282" s="3">
        <v>46169</v>
      </c>
      <c r="N282" s="2" t="s">
        <v>560</v>
      </c>
    </row>
    <row r="283" spans="2:14" x14ac:dyDescent="0.25">
      <c r="B283" s="2" t="s">
        <v>556</v>
      </c>
      <c r="C283" s="2" t="s">
        <v>557</v>
      </c>
      <c r="D283" s="2" t="s">
        <v>28</v>
      </c>
      <c r="E283" s="2" t="s">
        <v>17</v>
      </c>
      <c r="F283" s="2" t="s">
        <v>552</v>
      </c>
      <c r="G283" s="2" t="s">
        <v>553</v>
      </c>
      <c r="H283" s="2" t="s">
        <v>558</v>
      </c>
      <c r="I283" s="2">
        <v>680</v>
      </c>
      <c r="J283" s="2">
        <v>0</v>
      </c>
      <c r="K283" s="2" t="s">
        <v>562</v>
      </c>
      <c r="L283" s="3">
        <v>46094</v>
      </c>
      <c r="M283" s="3">
        <v>46404</v>
      </c>
      <c r="N283" s="2" t="s">
        <v>560</v>
      </c>
    </row>
    <row r="284" spans="2:14" x14ac:dyDescent="0.25">
      <c r="B284" s="2" t="s">
        <v>556</v>
      </c>
      <c r="C284" s="2" t="s">
        <v>557</v>
      </c>
      <c r="D284" s="2" t="s">
        <v>28</v>
      </c>
      <c r="E284" s="2" t="s">
        <v>17</v>
      </c>
      <c r="F284" s="2" t="s">
        <v>552</v>
      </c>
      <c r="G284" s="2" t="s">
        <v>553</v>
      </c>
      <c r="H284" s="2" t="s">
        <v>558</v>
      </c>
      <c r="I284" s="2">
        <v>680</v>
      </c>
      <c r="J284" s="2">
        <v>0</v>
      </c>
      <c r="K284" s="2" t="s">
        <v>563</v>
      </c>
      <c r="L284" s="3">
        <v>46192</v>
      </c>
      <c r="M284" s="3">
        <v>46458</v>
      </c>
      <c r="N284" s="2" t="s">
        <v>560</v>
      </c>
    </row>
    <row r="285" spans="2:14" x14ac:dyDescent="0.25">
      <c r="B285" s="2" t="s">
        <v>556</v>
      </c>
      <c r="C285" s="2" t="s">
        <v>557</v>
      </c>
      <c r="D285" s="2" t="s">
        <v>28</v>
      </c>
      <c r="E285" s="2" t="s">
        <v>17</v>
      </c>
      <c r="F285" s="2" t="s">
        <v>552</v>
      </c>
      <c r="G285" s="2" t="s">
        <v>553</v>
      </c>
      <c r="H285" s="2" t="s">
        <v>558</v>
      </c>
      <c r="I285" s="2">
        <v>680</v>
      </c>
      <c r="J285" s="2">
        <v>174</v>
      </c>
      <c r="K285" s="2" t="s">
        <v>564</v>
      </c>
      <c r="L285" s="3">
        <v>46204</v>
      </c>
      <c r="M285" s="3">
        <v>46486</v>
      </c>
      <c r="N285" s="2" t="s">
        <v>560</v>
      </c>
    </row>
    <row r="286" spans="2:14" x14ac:dyDescent="0.25">
      <c r="B286" s="2" t="s">
        <v>556</v>
      </c>
      <c r="C286" s="2" t="s">
        <v>557</v>
      </c>
      <c r="D286" s="2" t="s">
        <v>28</v>
      </c>
      <c r="E286" s="2" t="s">
        <v>17</v>
      </c>
      <c r="F286" s="2" t="s">
        <v>552</v>
      </c>
      <c r="G286" s="2" t="s">
        <v>553</v>
      </c>
      <c r="H286" s="2" t="s">
        <v>558</v>
      </c>
      <c r="I286" s="2">
        <v>680</v>
      </c>
      <c r="J286" s="2">
        <v>506</v>
      </c>
      <c r="K286" s="2" t="s">
        <v>565</v>
      </c>
      <c r="L286" s="3">
        <v>46204</v>
      </c>
      <c r="M286" s="3">
        <v>46549</v>
      </c>
      <c r="N286" s="2" t="s">
        <v>560</v>
      </c>
    </row>
    <row r="287" spans="2:14" x14ac:dyDescent="0.25">
      <c r="B287" s="2" t="s">
        <v>556</v>
      </c>
      <c r="C287" s="2" t="s">
        <v>557</v>
      </c>
      <c r="D287" s="2" t="s">
        <v>28</v>
      </c>
      <c r="E287" s="2" t="s">
        <v>17</v>
      </c>
      <c r="F287" s="2" t="s">
        <v>552</v>
      </c>
      <c r="G287" s="2" t="s">
        <v>553</v>
      </c>
      <c r="H287" s="2" t="s">
        <v>558</v>
      </c>
      <c r="I287" s="2">
        <v>680</v>
      </c>
      <c r="J287" s="2">
        <v>0</v>
      </c>
      <c r="K287" s="2" t="s">
        <v>566</v>
      </c>
      <c r="L287" s="3">
        <v>44958</v>
      </c>
      <c r="M287" s="3">
        <v>45948</v>
      </c>
      <c r="N287" s="2" t="s">
        <v>560</v>
      </c>
    </row>
    <row r="288" spans="2:14" x14ac:dyDescent="0.25">
      <c r="B288" s="2" t="s">
        <v>556</v>
      </c>
      <c r="C288" s="2" t="s">
        <v>557</v>
      </c>
      <c r="D288" s="2" t="s">
        <v>28</v>
      </c>
      <c r="E288" s="2" t="s">
        <v>17</v>
      </c>
      <c r="F288" s="2" t="s">
        <v>552</v>
      </c>
      <c r="G288" s="2" t="s">
        <v>553</v>
      </c>
      <c r="H288" s="2" t="s">
        <v>558</v>
      </c>
      <c r="I288" s="2">
        <v>680</v>
      </c>
      <c r="J288" s="2">
        <v>0</v>
      </c>
      <c r="K288" s="2" t="s">
        <v>567</v>
      </c>
      <c r="L288" s="3">
        <v>44958</v>
      </c>
      <c r="M288" s="3">
        <v>45842</v>
      </c>
      <c r="N288" s="2" t="s">
        <v>560</v>
      </c>
    </row>
    <row r="289" spans="2:14" x14ac:dyDescent="0.25">
      <c r="B289" s="2" t="s">
        <v>568</v>
      </c>
      <c r="C289" s="2" t="s">
        <v>569</v>
      </c>
      <c r="D289" s="2" t="s">
        <v>28</v>
      </c>
      <c r="E289" s="2" t="s">
        <v>75</v>
      </c>
      <c r="F289" s="2" t="s">
        <v>24</v>
      </c>
      <c r="G289" s="2" t="s">
        <v>24</v>
      </c>
      <c r="H289" s="2" t="s">
        <v>24</v>
      </c>
      <c r="I289" s="2">
        <v>0</v>
      </c>
      <c r="J289" s="2">
        <v>0</v>
      </c>
      <c r="K289" s="2">
        <v>0</v>
      </c>
      <c r="L289" s="3">
        <v>45721</v>
      </c>
      <c r="M289" s="3">
        <v>45595</v>
      </c>
      <c r="N289" s="2" t="s">
        <v>42</v>
      </c>
    </row>
    <row r="290" spans="2:14" x14ac:dyDescent="0.25">
      <c r="B290" s="2" t="s">
        <v>568</v>
      </c>
      <c r="C290" s="2" t="s">
        <v>569</v>
      </c>
      <c r="D290" s="2" t="s">
        <v>28</v>
      </c>
      <c r="E290" s="2" t="s">
        <v>75</v>
      </c>
      <c r="F290" s="2" t="s">
        <v>24</v>
      </c>
      <c r="G290" s="2" t="s">
        <v>24</v>
      </c>
      <c r="H290" s="2" t="s">
        <v>24</v>
      </c>
      <c r="I290" s="2">
        <v>0</v>
      </c>
      <c r="J290" s="2">
        <v>0</v>
      </c>
      <c r="K290" s="2" t="s">
        <v>570</v>
      </c>
      <c r="L290" s="3">
        <v>44958</v>
      </c>
      <c r="M290" s="3">
        <v>45615</v>
      </c>
      <c r="N290" s="2" t="s">
        <v>42</v>
      </c>
    </row>
    <row r="291" spans="2:14" x14ac:dyDescent="0.25">
      <c r="B291" s="2" t="s">
        <v>568</v>
      </c>
      <c r="C291" s="2" t="s">
        <v>569</v>
      </c>
      <c r="D291" s="2" t="s">
        <v>28</v>
      </c>
      <c r="E291" s="2" t="s">
        <v>75</v>
      </c>
      <c r="F291" s="2" t="s">
        <v>24</v>
      </c>
      <c r="G291" s="2" t="s">
        <v>24</v>
      </c>
      <c r="H291" s="2" t="s">
        <v>24</v>
      </c>
      <c r="I291" s="2">
        <v>0</v>
      </c>
      <c r="J291" s="2">
        <v>0</v>
      </c>
      <c r="K291" s="2" t="s">
        <v>571</v>
      </c>
      <c r="L291" s="3">
        <v>45817</v>
      </c>
      <c r="M291" s="3">
        <v>45710</v>
      </c>
      <c r="N291" s="2" t="s">
        <v>42</v>
      </c>
    </row>
    <row r="292" spans="2:14" x14ac:dyDescent="0.25">
      <c r="B292" s="2" t="s">
        <v>568</v>
      </c>
      <c r="C292" s="2" t="s">
        <v>569</v>
      </c>
      <c r="D292" s="2" t="s">
        <v>28</v>
      </c>
      <c r="E292" s="2" t="s">
        <v>75</v>
      </c>
      <c r="F292" s="2" t="s">
        <v>24</v>
      </c>
      <c r="G292" s="2" t="s">
        <v>24</v>
      </c>
      <c r="H292" s="2" t="s">
        <v>24</v>
      </c>
      <c r="I292" s="2">
        <v>0</v>
      </c>
      <c r="J292" s="2">
        <v>0</v>
      </c>
      <c r="K292" s="2" t="s">
        <v>572</v>
      </c>
      <c r="L292" s="3">
        <v>44958</v>
      </c>
      <c r="M292" s="3">
        <v>45615</v>
      </c>
      <c r="N292" s="2" t="s">
        <v>42</v>
      </c>
    </row>
    <row r="293" spans="2:14" x14ac:dyDescent="0.25">
      <c r="B293" s="2" t="s">
        <v>568</v>
      </c>
      <c r="C293" s="2" t="s">
        <v>569</v>
      </c>
      <c r="D293" s="2" t="s">
        <v>28</v>
      </c>
      <c r="E293" s="2" t="s">
        <v>75</v>
      </c>
      <c r="F293" s="2" t="s">
        <v>24</v>
      </c>
      <c r="G293" s="2" t="s">
        <v>24</v>
      </c>
      <c r="H293" s="2" t="s">
        <v>24</v>
      </c>
      <c r="I293" s="2">
        <v>0</v>
      </c>
      <c r="J293" s="2">
        <v>0</v>
      </c>
      <c r="K293" s="2" t="s">
        <v>573</v>
      </c>
      <c r="L293" s="3">
        <v>44958</v>
      </c>
      <c r="M293" s="3">
        <v>45615</v>
      </c>
      <c r="N293" s="2" t="s">
        <v>42</v>
      </c>
    </row>
    <row r="294" spans="2:14" x14ac:dyDescent="0.25">
      <c r="B294" s="2" t="s">
        <v>568</v>
      </c>
      <c r="C294" s="2" t="s">
        <v>569</v>
      </c>
      <c r="D294" s="2" t="s">
        <v>28</v>
      </c>
      <c r="E294" s="2" t="s">
        <v>75</v>
      </c>
      <c r="F294" s="2" t="s">
        <v>24</v>
      </c>
      <c r="G294" s="2" t="s">
        <v>24</v>
      </c>
      <c r="H294" s="2" t="s">
        <v>24</v>
      </c>
      <c r="I294" s="2">
        <v>0</v>
      </c>
      <c r="J294" s="2">
        <v>0</v>
      </c>
      <c r="K294" s="2" t="s">
        <v>574</v>
      </c>
      <c r="L294" s="3">
        <v>45817</v>
      </c>
      <c r="M294" s="3">
        <v>45633</v>
      </c>
      <c r="N294" s="2" t="s">
        <v>42</v>
      </c>
    </row>
    <row r="295" spans="2:14" x14ac:dyDescent="0.25">
      <c r="B295" s="2" t="s">
        <v>568</v>
      </c>
      <c r="C295" s="2" t="s">
        <v>569</v>
      </c>
      <c r="D295" s="2" t="s">
        <v>28</v>
      </c>
      <c r="E295" s="2" t="s">
        <v>17</v>
      </c>
      <c r="F295" s="2" t="s">
        <v>24</v>
      </c>
      <c r="G295" s="2" t="s">
        <v>24</v>
      </c>
      <c r="H295" s="2" t="s">
        <v>24</v>
      </c>
      <c r="I295" s="2">
        <v>0</v>
      </c>
      <c r="J295" s="2">
        <v>0</v>
      </c>
      <c r="K295" s="2">
        <v>0</v>
      </c>
      <c r="L295" s="3">
        <v>45721</v>
      </c>
      <c r="M295" s="3">
        <v>45595</v>
      </c>
      <c r="N295" s="2" t="s">
        <v>42</v>
      </c>
    </row>
    <row r="296" spans="2:14" x14ac:dyDescent="0.25">
      <c r="B296" s="2" t="s">
        <v>568</v>
      </c>
      <c r="C296" s="2" t="s">
        <v>569</v>
      </c>
      <c r="D296" s="2" t="s">
        <v>28</v>
      </c>
      <c r="E296" s="2" t="s">
        <v>17</v>
      </c>
      <c r="F296" s="2" t="s">
        <v>24</v>
      </c>
      <c r="G296" s="2" t="s">
        <v>24</v>
      </c>
      <c r="H296" s="2" t="s">
        <v>24</v>
      </c>
      <c r="I296" s="2">
        <v>0</v>
      </c>
      <c r="J296" s="2">
        <v>0</v>
      </c>
      <c r="K296" s="2">
        <v>0</v>
      </c>
      <c r="L296" s="3">
        <v>45797</v>
      </c>
      <c r="M296" s="2" t="s">
        <v>30</v>
      </c>
      <c r="N296" s="2" t="s">
        <v>42</v>
      </c>
    </row>
    <row r="297" spans="2:14" x14ac:dyDescent="0.25">
      <c r="B297" s="2" t="s">
        <v>568</v>
      </c>
      <c r="C297" s="2" t="s">
        <v>569</v>
      </c>
      <c r="D297" s="2" t="s">
        <v>28</v>
      </c>
      <c r="E297" s="2" t="s">
        <v>17</v>
      </c>
      <c r="F297" s="2" t="s">
        <v>24</v>
      </c>
      <c r="G297" s="2" t="s">
        <v>24</v>
      </c>
      <c r="H297" s="2" t="s">
        <v>24</v>
      </c>
      <c r="I297" s="2">
        <v>0</v>
      </c>
      <c r="J297" s="2">
        <v>0</v>
      </c>
      <c r="K297" s="2" t="s">
        <v>570</v>
      </c>
      <c r="L297" s="3">
        <v>44958</v>
      </c>
      <c r="M297" s="3">
        <v>45615</v>
      </c>
      <c r="N297" s="2" t="s">
        <v>42</v>
      </c>
    </row>
    <row r="298" spans="2:14" x14ac:dyDescent="0.25">
      <c r="B298" s="2" t="s">
        <v>568</v>
      </c>
      <c r="C298" s="2" t="s">
        <v>569</v>
      </c>
      <c r="D298" s="2" t="s">
        <v>28</v>
      </c>
      <c r="E298" s="2" t="s">
        <v>17</v>
      </c>
      <c r="F298" s="2" t="s">
        <v>24</v>
      </c>
      <c r="G298" s="2" t="s">
        <v>24</v>
      </c>
      <c r="H298" s="2" t="s">
        <v>24</v>
      </c>
      <c r="I298" s="2">
        <v>0</v>
      </c>
      <c r="J298" s="2">
        <v>0</v>
      </c>
      <c r="K298" s="2" t="s">
        <v>572</v>
      </c>
      <c r="L298" s="3">
        <v>44958</v>
      </c>
      <c r="M298" s="3">
        <v>45615</v>
      </c>
      <c r="N298" s="2" t="s">
        <v>42</v>
      </c>
    </row>
    <row r="299" spans="2:14" x14ac:dyDescent="0.25">
      <c r="B299" s="2" t="s">
        <v>568</v>
      </c>
      <c r="C299" s="2" t="s">
        <v>569</v>
      </c>
      <c r="D299" s="2" t="s">
        <v>28</v>
      </c>
      <c r="E299" s="2" t="s">
        <v>17</v>
      </c>
      <c r="F299" s="2" t="s">
        <v>24</v>
      </c>
      <c r="G299" s="2" t="s">
        <v>24</v>
      </c>
      <c r="H299" s="2" t="s">
        <v>24</v>
      </c>
      <c r="I299" s="2">
        <v>0</v>
      </c>
      <c r="J299" s="2">
        <v>0</v>
      </c>
      <c r="K299" s="2" t="s">
        <v>573</v>
      </c>
      <c r="L299" s="3">
        <v>44958</v>
      </c>
      <c r="M299" s="3">
        <v>45615</v>
      </c>
      <c r="N299" s="2" t="s">
        <v>42</v>
      </c>
    </row>
    <row r="300" spans="2:14" hidden="1" x14ac:dyDescent="0.25">
      <c r="B300" s="2" t="s">
        <v>575</v>
      </c>
      <c r="C300" s="2" t="s">
        <v>576</v>
      </c>
      <c r="D300" s="2" t="s">
        <v>28</v>
      </c>
      <c r="E300" s="2" t="s">
        <v>233</v>
      </c>
      <c r="F300" s="2" t="s">
        <v>24</v>
      </c>
      <c r="G300" s="2" t="s">
        <v>24</v>
      </c>
      <c r="H300" s="2" t="s">
        <v>24</v>
      </c>
      <c r="I300" s="2">
        <v>0</v>
      </c>
      <c r="J300" s="2">
        <v>0</v>
      </c>
      <c r="K300" s="2" t="s">
        <v>577</v>
      </c>
      <c r="L300" s="3">
        <v>45657</v>
      </c>
      <c r="M300" s="3">
        <v>45338</v>
      </c>
      <c r="N300" s="2" t="s">
        <v>536</v>
      </c>
    </row>
    <row r="301" spans="2:14" hidden="1" x14ac:dyDescent="0.25">
      <c r="B301" s="2" t="s">
        <v>575</v>
      </c>
      <c r="C301" s="2" t="s">
        <v>576</v>
      </c>
      <c r="D301" s="2" t="s">
        <v>28</v>
      </c>
      <c r="E301" s="2" t="s">
        <v>233</v>
      </c>
      <c r="F301" s="2" t="s">
        <v>24</v>
      </c>
      <c r="G301" s="2" t="s">
        <v>24</v>
      </c>
      <c r="H301" s="2" t="s">
        <v>24</v>
      </c>
      <c r="I301" s="2">
        <v>0</v>
      </c>
      <c r="J301" s="2">
        <v>0</v>
      </c>
      <c r="K301" s="2" t="s">
        <v>578</v>
      </c>
      <c r="L301" s="3">
        <v>45657</v>
      </c>
      <c r="M301" s="3">
        <v>45361</v>
      </c>
      <c r="N301" s="2" t="s">
        <v>536</v>
      </c>
    </row>
    <row r="302" spans="2:14" hidden="1" x14ac:dyDescent="0.25">
      <c r="B302" s="2" t="s">
        <v>575</v>
      </c>
      <c r="C302" s="2" t="s">
        <v>576</v>
      </c>
      <c r="D302" s="2" t="s">
        <v>28</v>
      </c>
      <c r="E302" s="2" t="s">
        <v>233</v>
      </c>
      <c r="F302" s="2" t="s">
        <v>24</v>
      </c>
      <c r="G302" s="2" t="s">
        <v>24</v>
      </c>
      <c r="H302" s="2" t="s">
        <v>24</v>
      </c>
      <c r="I302" s="2">
        <v>0</v>
      </c>
      <c r="J302" s="2">
        <v>0</v>
      </c>
      <c r="K302" s="2" t="s">
        <v>579</v>
      </c>
      <c r="L302" s="3">
        <v>45657</v>
      </c>
      <c r="M302" s="3">
        <v>45612</v>
      </c>
      <c r="N302" s="2" t="s">
        <v>536</v>
      </c>
    </row>
    <row r="303" spans="2:14" hidden="1" x14ac:dyDescent="0.25">
      <c r="B303" s="2" t="s">
        <v>575</v>
      </c>
      <c r="C303" s="2" t="s">
        <v>576</v>
      </c>
      <c r="D303" s="2" t="s">
        <v>28</v>
      </c>
      <c r="E303" s="2" t="s">
        <v>233</v>
      </c>
      <c r="F303" s="2" t="s">
        <v>24</v>
      </c>
      <c r="G303" s="2" t="s">
        <v>24</v>
      </c>
      <c r="H303" s="2" t="s">
        <v>24</v>
      </c>
      <c r="I303" s="2">
        <v>0</v>
      </c>
      <c r="J303" s="2">
        <v>0</v>
      </c>
      <c r="K303" s="2" t="s">
        <v>580</v>
      </c>
      <c r="L303" s="3">
        <v>45657</v>
      </c>
      <c r="M303" s="3">
        <v>45612</v>
      </c>
      <c r="N303" s="2" t="s">
        <v>536</v>
      </c>
    </row>
    <row r="304" spans="2:14" x14ac:dyDescent="0.25">
      <c r="B304" s="2" t="s">
        <v>581</v>
      </c>
      <c r="C304" s="2" t="s">
        <v>582</v>
      </c>
      <c r="D304" s="2" t="s">
        <v>41</v>
      </c>
      <c r="E304" s="2" t="s">
        <v>75</v>
      </c>
      <c r="F304" s="2" t="s">
        <v>24</v>
      </c>
      <c r="G304" s="2" t="s">
        <v>24</v>
      </c>
      <c r="H304" s="2" t="s">
        <v>24</v>
      </c>
      <c r="I304" s="2">
        <v>0</v>
      </c>
      <c r="J304" s="2">
        <v>0</v>
      </c>
      <c r="K304" s="2" t="s">
        <v>583</v>
      </c>
      <c r="L304" s="3">
        <v>45815</v>
      </c>
      <c r="M304" s="3">
        <v>45787</v>
      </c>
      <c r="N304" s="2" t="s">
        <v>560</v>
      </c>
    </row>
    <row r="305" spans="2:14" x14ac:dyDescent="0.25">
      <c r="B305" s="2" t="s">
        <v>581</v>
      </c>
      <c r="C305" s="2" t="s">
        <v>582</v>
      </c>
      <c r="D305" s="2" t="s">
        <v>41</v>
      </c>
      <c r="E305" s="2" t="s">
        <v>17</v>
      </c>
      <c r="F305" s="2" t="s">
        <v>24</v>
      </c>
      <c r="G305" s="2" t="s">
        <v>24</v>
      </c>
      <c r="H305" s="2" t="s">
        <v>24</v>
      </c>
      <c r="I305" s="2">
        <v>0</v>
      </c>
      <c r="J305" s="2">
        <v>0</v>
      </c>
      <c r="K305" s="2">
        <v>0</v>
      </c>
      <c r="L305" s="3">
        <v>45797</v>
      </c>
      <c r="M305" s="2" t="s">
        <v>30</v>
      </c>
      <c r="N305" s="2" t="s">
        <v>560</v>
      </c>
    </row>
    <row r="306" spans="2:14" x14ac:dyDescent="0.25">
      <c r="B306" s="2" t="s">
        <v>584</v>
      </c>
      <c r="C306" s="2" t="s">
        <v>585</v>
      </c>
      <c r="D306" s="2" t="s">
        <v>41</v>
      </c>
      <c r="E306" s="2" t="s">
        <v>75</v>
      </c>
      <c r="F306" s="2" t="s">
        <v>24</v>
      </c>
      <c r="G306" s="2" t="s">
        <v>24</v>
      </c>
      <c r="H306" s="2" t="s">
        <v>24</v>
      </c>
      <c r="I306" s="2">
        <v>0</v>
      </c>
      <c r="J306" s="2">
        <v>0</v>
      </c>
      <c r="K306" s="2" t="s">
        <v>586</v>
      </c>
      <c r="L306" s="3">
        <v>45805</v>
      </c>
      <c r="M306" s="3">
        <v>45554</v>
      </c>
      <c r="N306" s="2" t="s">
        <v>42</v>
      </c>
    </row>
    <row r="307" spans="2:14" x14ac:dyDescent="0.25">
      <c r="B307" s="2" t="s">
        <v>584</v>
      </c>
      <c r="C307" s="2" t="s">
        <v>585</v>
      </c>
      <c r="D307" s="2" t="s">
        <v>41</v>
      </c>
      <c r="E307" s="2" t="s">
        <v>17</v>
      </c>
      <c r="F307" s="2" t="s">
        <v>24</v>
      </c>
      <c r="G307" s="2" t="s">
        <v>24</v>
      </c>
      <c r="H307" s="2" t="s">
        <v>24</v>
      </c>
      <c r="I307" s="2">
        <v>0</v>
      </c>
      <c r="J307" s="2">
        <v>0</v>
      </c>
      <c r="K307" s="2" t="s">
        <v>586</v>
      </c>
      <c r="L307" s="3">
        <v>45805</v>
      </c>
      <c r="M307" s="3">
        <v>45554</v>
      </c>
      <c r="N307" s="2" t="s">
        <v>42</v>
      </c>
    </row>
    <row r="308" spans="2:14" x14ac:dyDescent="0.25">
      <c r="B308" s="2" t="s">
        <v>587</v>
      </c>
      <c r="C308" s="2" t="s">
        <v>588</v>
      </c>
      <c r="D308" s="2" t="s">
        <v>41</v>
      </c>
      <c r="E308" s="2" t="s">
        <v>17</v>
      </c>
      <c r="F308" s="2" t="s">
        <v>24</v>
      </c>
      <c r="G308" s="2" t="s">
        <v>24</v>
      </c>
      <c r="H308" s="2" t="s">
        <v>24</v>
      </c>
      <c r="I308" s="2">
        <v>0</v>
      </c>
      <c r="J308" s="2">
        <v>0</v>
      </c>
      <c r="K308" s="2">
        <v>0</v>
      </c>
      <c r="L308" s="3">
        <v>45864</v>
      </c>
      <c r="M308" s="2" t="s">
        <v>30</v>
      </c>
      <c r="N308" s="2" t="s">
        <v>42</v>
      </c>
    </row>
    <row r="309" spans="2:14" x14ac:dyDescent="0.25">
      <c r="B309" s="2" t="s">
        <v>589</v>
      </c>
      <c r="C309" s="2" t="s">
        <v>590</v>
      </c>
      <c r="D309" s="2" t="s">
        <v>41</v>
      </c>
      <c r="E309" s="2" t="s">
        <v>17</v>
      </c>
      <c r="F309" s="2" t="s">
        <v>24</v>
      </c>
      <c r="G309" s="2" t="s">
        <v>24</v>
      </c>
      <c r="H309" s="2" t="s">
        <v>24</v>
      </c>
      <c r="I309" s="2">
        <v>0</v>
      </c>
      <c r="J309" s="2">
        <v>0</v>
      </c>
      <c r="K309" s="2">
        <v>0</v>
      </c>
      <c r="L309" s="3">
        <v>45864</v>
      </c>
      <c r="M309" s="2" t="s">
        <v>30</v>
      </c>
      <c r="N309" s="2" t="s">
        <v>42</v>
      </c>
    </row>
    <row r="310" spans="2:14" x14ac:dyDescent="0.25">
      <c r="B310" s="2" t="s">
        <v>591</v>
      </c>
      <c r="C310" s="2" t="s">
        <v>592</v>
      </c>
      <c r="D310" s="2" t="s">
        <v>41</v>
      </c>
      <c r="E310" s="2" t="s">
        <v>17</v>
      </c>
      <c r="F310" s="2" t="s">
        <v>24</v>
      </c>
      <c r="G310" s="2" t="s">
        <v>24</v>
      </c>
      <c r="H310" s="2" t="s">
        <v>24</v>
      </c>
      <c r="I310" s="2">
        <v>0</v>
      </c>
      <c r="J310" s="2">
        <v>0</v>
      </c>
      <c r="K310" s="2">
        <v>0</v>
      </c>
      <c r="L310" s="3">
        <v>45862</v>
      </c>
      <c r="M310" s="2" t="s">
        <v>30</v>
      </c>
      <c r="N310" s="2" t="s">
        <v>42</v>
      </c>
    </row>
    <row r="311" spans="2:14" x14ac:dyDescent="0.25">
      <c r="B311" s="2" t="s">
        <v>593</v>
      </c>
      <c r="C311" s="2" t="s">
        <v>594</v>
      </c>
      <c r="D311" s="2" t="s">
        <v>41</v>
      </c>
      <c r="E311" s="2" t="s">
        <v>17</v>
      </c>
      <c r="F311" s="2" t="s">
        <v>24</v>
      </c>
      <c r="G311" s="2" t="s">
        <v>24</v>
      </c>
      <c r="H311" s="2" t="s">
        <v>24</v>
      </c>
      <c r="I311" s="2">
        <v>0</v>
      </c>
      <c r="J311" s="2">
        <v>0</v>
      </c>
      <c r="K311" s="2">
        <v>0</v>
      </c>
      <c r="L311" s="3">
        <v>45862</v>
      </c>
      <c r="M311" s="2" t="s">
        <v>30</v>
      </c>
      <c r="N311" s="2" t="s">
        <v>42</v>
      </c>
    </row>
    <row r="312" spans="2:14" x14ac:dyDescent="0.25">
      <c r="B312" s="2" t="s">
        <v>595</v>
      </c>
      <c r="C312" s="2" t="s">
        <v>596</v>
      </c>
      <c r="D312" s="2" t="s">
        <v>41</v>
      </c>
      <c r="E312" s="2" t="s">
        <v>17</v>
      </c>
      <c r="F312" s="2" t="s">
        <v>24</v>
      </c>
      <c r="G312" s="2" t="s">
        <v>24</v>
      </c>
      <c r="H312" s="2" t="s">
        <v>24</v>
      </c>
      <c r="I312" s="2">
        <v>0</v>
      </c>
      <c r="J312" s="2">
        <v>0</v>
      </c>
      <c r="K312" s="2">
        <v>0</v>
      </c>
      <c r="L312" s="3">
        <v>45862</v>
      </c>
      <c r="M312" s="2" t="s">
        <v>30</v>
      </c>
      <c r="N312" s="2" t="s">
        <v>42</v>
      </c>
    </row>
    <row r="313" spans="2:14" x14ac:dyDescent="0.25">
      <c r="B313" s="2" t="s">
        <v>597</v>
      </c>
      <c r="C313" s="2" t="s">
        <v>598</v>
      </c>
      <c r="D313" s="2" t="s">
        <v>41</v>
      </c>
      <c r="E313" s="2" t="s">
        <v>17</v>
      </c>
      <c r="F313" s="2" t="s">
        <v>24</v>
      </c>
      <c r="G313" s="2" t="s">
        <v>24</v>
      </c>
      <c r="H313" s="2" t="s">
        <v>24</v>
      </c>
      <c r="I313" s="2">
        <v>2</v>
      </c>
      <c r="J313" s="2">
        <v>0</v>
      </c>
      <c r="K313" s="2" t="s">
        <v>599</v>
      </c>
      <c r="L313" s="3">
        <v>45836</v>
      </c>
      <c r="M313" s="3">
        <v>46174</v>
      </c>
      <c r="N313" s="2" t="s">
        <v>42</v>
      </c>
    </row>
    <row r="314" spans="2:14" x14ac:dyDescent="0.25">
      <c r="B314" s="2" t="s">
        <v>597</v>
      </c>
      <c r="C314" s="2" t="s">
        <v>598</v>
      </c>
      <c r="D314" s="2" t="s">
        <v>41</v>
      </c>
      <c r="E314" s="2" t="s">
        <v>17</v>
      </c>
      <c r="F314" s="2" t="s">
        <v>24</v>
      </c>
      <c r="G314" s="2" t="s">
        <v>24</v>
      </c>
      <c r="H314" s="2" t="s">
        <v>24</v>
      </c>
      <c r="I314" s="2">
        <v>2</v>
      </c>
      <c r="J314" s="2">
        <v>0</v>
      </c>
      <c r="K314" s="2" t="s">
        <v>600</v>
      </c>
      <c r="L314" s="3">
        <v>45871</v>
      </c>
      <c r="M314" s="3">
        <v>46204</v>
      </c>
      <c r="N314" s="2" t="s">
        <v>42</v>
      </c>
    </row>
    <row r="315" spans="2:14" x14ac:dyDescent="0.25">
      <c r="B315" s="2" t="s">
        <v>597</v>
      </c>
      <c r="C315" s="2" t="s">
        <v>598</v>
      </c>
      <c r="D315" s="2" t="s">
        <v>41</v>
      </c>
      <c r="E315" s="2" t="s">
        <v>17</v>
      </c>
      <c r="F315" s="2" t="s">
        <v>24</v>
      </c>
      <c r="G315" s="2" t="s">
        <v>24</v>
      </c>
      <c r="H315" s="2" t="s">
        <v>24</v>
      </c>
      <c r="I315" s="2">
        <v>2</v>
      </c>
      <c r="J315" s="2">
        <v>2</v>
      </c>
      <c r="K315" s="2" t="s">
        <v>601</v>
      </c>
      <c r="L315" s="3">
        <v>46154</v>
      </c>
      <c r="M315" s="3">
        <v>46296</v>
      </c>
      <c r="N315" s="2" t="s">
        <v>42</v>
      </c>
    </row>
    <row r="316" spans="2:14" x14ac:dyDescent="0.25">
      <c r="B316" s="2" t="s">
        <v>602</v>
      </c>
      <c r="C316" s="2" t="s">
        <v>603</v>
      </c>
      <c r="D316" s="2" t="s">
        <v>41</v>
      </c>
      <c r="E316" s="2" t="s">
        <v>17</v>
      </c>
      <c r="F316" s="2" t="s">
        <v>24</v>
      </c>
      <c r="G316" s="2" t="s">
        <v>24</v>
      </c>
      <c r="H316" s="2" t="s">
        <v>24</v>
      </c>
      <c r="I316" s="2">
        <v>0</v>
      </c>
      <c r="J316" s="2">
        <v>0</v>
      </c>
      <c r="K316" s="2">
        <v>0</v>
      </c>
      <c r="L316" s="3">
        <v>45864</v>
      </c>
      <c r="M316" s="2" t="s">
        <v>30</v>
      </c>
      <c r="N316" s="2" t="s">
        <v>42</v>
      </c>
    </row>
    <row r="317" spans="2:14" x14ac:dyDescent="0.25">
      <c r="B317" s="2" t="s">
        <v>604</v>
      </c>
      <c r="C317" s="2" t="s">
        <v>605</v>
      </c>
      <c r="D317" s="2" t="s">
        <v>41</v>
      </c>
      <c r="E317" s="2" t="s">
        <v>17</v>
      </c>
      <c r="F317" s="2" t="s">
        <v>24</v>
      </c>
      <c r="G317" s="2" t="s">
        <v>24</v>
      </c>
      <c r="H317" s="2" t="s">
        <v>24</v>
      </c>
      <c r="I317" s="2">
        <v>0</v>
      </c>
      <c r="J317" s="2">
        <v>0</v>
      </c>
      <c r="K317" s="2">
        <v>0</v>
      </c>
      <c r="L317" s="3">
        <v>45864</v>
      </c>
      <c r="M317" s="2" t="s">
        <v>30</v>
      </c>
      <c r="N317" s="2" t="s">
        <v>42</v>
      </c>
    </row>
    <row r="318" spans="2:14" x14ac:dyDescent="0.25">
      <c r="B318" s="2" t="s">
        <v>606</v>
      </c>
      <c r="C318" s="2" t="s">
        <v>607</v>
      </c>
      <c r="D318" s="2" t="s">
        <v>28</v>
      </c>
      <c r="E318" s="2" t="s">
        <v>75</v>
      </c>
      <c r="F318" s="2" t="s">
        <v>24</v>
      </c>
      <c r="G318" s="2" t="s">
        <v>24</v>
      </c>
      <c r="H318" s="2" t="s">
        <v>24</v>
      </c>
      <c r="I318" s="2">
        <v>0</v>
      </c>
      <c r="J318" s="2">
        <v>0</v>
      </c>
      <c r="K318" s="2">
        <v>315534</v>
      </c>
      <c r="L318" s="3">
        <v>45754</v>
      </c>
      <c r="M318" s="3">
        <v>45839</v>
      </c>
      <c r="N318" s="2" t="s">
        <v>42</v>
      </c>
    </row>
    <row r="319" spans="2:14" x14ac:dyDescent="0.25">
      <c r="B319" s="2" t="s">
        <v>606</v>
      </c>
      <c r="C319" s="2" t="s">
        <v>607</v>
      </c>
      <c r="D319" s="2" t="s">
        <v>28</v>
      </c>
      <c r="E319" s="2" t="s">
        <v>17</v>
      </c>
      <c r="F319" s="2" t="s">
        <v>24</v>
      </c>
      <c r="G319" s="2" t="s">
        <v>24</v>
      </c>
      <c r="H319" s="2" t="s">
        <v>24</v>
      </c>
      <c r="I319" s="2">
        <v>0</v>
      </c>
      <c r="J319" s="2">
        <v>0</v>
      </c>
      <c r="K319" s="2">
        <v>315534</v>
      </c>
      <c r="L319" s="3">
        <v>45754</v>
      </c>
      <c r="M319" s="3">
        <v>45839</v>
      </c>
      <c r="N319" s="2" t="s">
        <v>42</v>
      </c>
    </row>
    <row r="320" spans="2:14" x14ac:dyDescent="0.25">
      <c r="B320" s="2" t="s">
        <v>608</v>
      </c>
      <c r="C320" s="2" t="s">
        <v>609</v>
      </c>
      <c r="D320" s="2" t="s">
        <v>41</v>
      </c>
      <c r="E320" s="2" t="s">
        <v>17</v>
      </c>
      <c r="F320" s="2" t="s">
        <v>24</v>
      </c>
      <c r="G320" s="2" t="s">
        <v>24</v>
      </c>
      <c r="H320" s="2" t="s">
        <v>24</v>
      </c>
      <c r="I320" s="2">
        <v>0</v>
      </c>
      <c r="J320" s="2">
        <v>0</v>
      </c>
      <c r="K320" s="2" t="s">
        <v>610</v>
      </c>
      <c r="L320" s="3">
        <v>45758</v>
      </c>
      <c r="M320" s="3">
        <v>45864</v>
      </c>
      <c r="N320" s="2" t="s">
        <v>42</v>
      </c>
    </row>
    <row r="321" spans="2:14" x14ac:dyDescent="0.25">
      <c r="B321" s="2" t="s">
        <v>611</v>
      </c>
      <c r="C321" s="2" t="s">
        <v>612</v>
      </c>
      <c r="D321" s="2" t="s">
        <v>41</v>
      </c>
      <c r="E321" s="2" t="s">
        <v>17</v>
      </c>
      <c r="F321" s="2" t="s">
        <v>24</v>
      </c>
      <c r="G321" s="2" t="s">
        <v>24</v>
      </c>
      <c r="H321" s="2" t="s">
        <v>24</v>
      </c>
      <c r="I321" s="2">
        <v>0</v>
      </c>
      <c r="J321" s="2">
        <v>0</v>
      </c>
      <c r="K321" s="2">
        <v>0</v>
      </c>
      <c r="L321" s="3">
        <v>45864</v>
      </c>
      <c r="M321" s="2" t="s">
        <v>30</v>
      </c>
      <c r="N321" s="2" t="s">
        <v>42</v>
      </c>
    </row>
    <row r="322" spans="2:14" x14ac:dyDescent="0.25">
      <c r="B322" s="2" t="s">
        <v>613</v>
      </c>
      <c r="C322" s="2" t="s">
        <v>614</v>
      </c>
      <c r="D322" s="2" t="s">
        <v>41</v>
      </c>
      <c r="E322" s="2" t="s">
        <v>17</v>
      </c>
      <c r="F322" s="2" t="s">
        <v>24</v>
      </c>
      <c r="G322" s="2" t="s">
        <v>24</v>
      </c>
      <c r="H322" s="2" t="s">
        <v>24</v>
      </c>
      <c r="I322" s="2">
        <v>0</v>
      </c>
      <c r="J322" s="2">
        <v>0</v>
      </c>
      <c r="K322" s="2">
        <v>0</v>
      </c>
      <c r="L322" s="3">
        <v>45864</v>
      </c>
      <c r="M322" s="2" t="s">
        <v>30</v>
      </c>
      <c r="N322" s="2" t="s">
        <v>42</v>
      </c>
    </row>
    <row r="323" spans="2:14" x14ac:dyDescent="0.25">
      <c r="B323" s="2" t="s">
        <v>615</v>
      </c>
      <c r="C323" s="2" t="s">
        <v>616</v>
      </c>
      <c r="D323" s="2" t="s">
        <v>41</v>
      </c>
      <c r="E323" s="2" t="s">
        <v>17</v>
      </c>
      <c r="F323" s="2" t="s">
        <v>24</v>
      </c>
      <c r="G323" s="2" t="s">
        <v>24</v>
      </c>
      <c r="H323" s="2" t="s">
        <v>24</v>
      </c>
      <c r="I323" s="2">
        <v>0</v>
      </c>
      <c r="J323" s="2">
        <v>0</v>
      </c>
      <c r="K323" s="2">
        <v>0</v>
      </c>
      <c r="L323" s="3">
        <v>45864</v>
      </c>
      <c r="M323" s="2" t="s">
        <v>30</v>
      </c>
      <c r="N323" s="2" t="s">
        <v>42</v>
      </c>
    </row>
    <row r="324" spans="2:14" x14ac:dyDescent="0.25">
      <c r="B324" s="2" t="s">
        <v>617</v>
      </c>
      <c r="C324" s="2" t="s">
        <v>618</v>
      </c>
      <c r="D324" s="2" t="s">
        <v>28</v>
      </c>
      <c r="E324" s="2" t="s">
        <v>17</v>
      </c>
      <c r="F324" s="2" t="s">
        <v>24</v>
      </c>
      <c r="G324" s="2" t="s">
        <v>24</v>
      </c>
      <c r="H324" s="2" t="s">
        <v>24</v>
      </c>
      <c r="I324" s="2">
        <v>0</v>
      </c>
      <c r="J324" s="2">
        <v>0</v>
      </c>
      <c r="K324" s="2" t="s">
        <v>619</v>
      </c>
      <c r="L324" s="3">
        <v>45673</v>
      </c>
      <c r="M324" s="3">
        <v>46000</v>
      </c>
      <c r="N324" s="2" t="s">
        <v>42</v>
      </c>
    </row>
    <row r="325" spans="2:14" x14ac:dyDescent="0.25">
      <c r="B325" s="2" t="s">
        <v>620</v>
      </c>
      <c r="C325" s="2" t="s">
        <v>621</v>
      </c>
      <c r="D325" s="2" t="s">
        <v>28</v>
      </c>
      <c r="E325" s="2" t="s">
        <v>17</v>
      </c>
      <c r="F325" s="2" t="s">
        <v>29</v>
      </c>
      <c r="G325" s="2" t="s">
        <v>29</v>
      </c>
      <c r="H325" s="2" t="s">
        <v>24</v>
      </c>
      <c r="I325" s="2">
        <v>8</v>
      </c>
      <c r="J325" s="2">
        <v>8</v>
      </c>
      <c r="K325" s="2">
        <v>0</v>
      </c>
      <c r="L325" s="3">
        <v>44958</v>
      </c>
      <c r="M325" s="2" t="s">
        <v>30</v>
      </c>
      <c r="N325" s="2" t="s">
        <v>31</v>
      </c>
    </row>
    <row r="326" spans="2:14" x14ac:dyDescent="0.25">
      <c r="B326" s="2" t="s">
        <v>622</v>
      </c>
      <c r="C326" s="2" t="s">
        <v>623</v>
      </c>
      <c r="D326" s="2" t="s">
        <v>41</v>
      </c>
      <c r="E326" s="2" t="s">
        <v>17</v>
      </c>
      <c r="F326" s="2" t="s">
        <v>24</v>
      </c>
      <c r="G326" s="2" t="s">
        <v>24</v>
      </c>
      <c r="H326" s="2" t="s">
        <v>24</v>
      </c>
      <c r="I326" s="2">
        <v>0</v>
      </c>
      <c r="J326" s="2">
        <v>0</v>
      </c>
      <c r="K326" s="2">
        <v>0</v>
      </c>
      <c r="L326" s="3">
        <v>45862</v>
      </c>
      <c r="M326" s="2" t="s">
        <v>30</v>
      </c>
      <c r="N326" s="2" t="s">
        <v>42</v>
      </c>
    </row>
    <row r="327" spans="2:14" x14ac:dyDescent="0.25">
      <c r="B327" s="2" t="s">
        <v>624</v>
      </c>
      <c r="C327" s="2" t="s">
        <v>625</v>
      </c>
      <c r="D327" s="2" t="s">
        <v>41</v>
      </c>
      <c r="E327" s="2" t="s">
        <v>17</v>
      </c>
      <c r="F327" s="2" t="s">
        <v>24</v>
      </c>
      <c r="G327" s="2" t="s">
        <v>24</v>
      </c>
      <c r="H327" s="2" t="s">
        <v>24</v>
      </c>
      <c r="I327" s="2">
        <v>0</v>
      </c>
      <c r="J327" s="2">
        <v>0</v>
      </c>
      <c r="K327" s="2">
        <v>0</v>
      </c>
      <c r="L327" s="3">
        <v>45862</v>
      </c>
      <c r="M327" s="2" t="s">
        <v>30</v>
      </c>
      <c r="N327" s="2" t="s">
        <v>42</v>
      </c>
    </row>
    <row r="328" spans="2:14" x14ac:dyDescent="0.25">
      <c r="B328" s="2" t="s">
        <v>626</v>
      </c>
      <c r="C328" s="2" t="s">
        <v>627</v>
      </c>
      <c r="D328" s="2" t="s">
        <v>28</v>
      </c>
      <c r="E328" s="2" t="s">
        <v>17</v>
      </c>
      <c r="F328" s="2" t="s">
        <v>24</v>
      </c>
      <c r="G328" s="2" t="s">
        <v>24</v>
      </c>
      <c r="H328" s="2" t="s">
        <v>24</v>
      </c>
      <c r="I328" s="2">
        <v>0</v>
      </c>
      <c r="J328" s="2">
        <v>0</v>
      </c>
      <c r="K328" s="2">
        <v>0</v>
      </c>
      <c r="L328" s="3">
        <v>44958</v>
      </c>
      <c r="M328" s="2" t="s">
        <v>30</v>
      </c>
      <c r="N328" s="2" t="s">
        <v>628</v>
      </c>
    </row>
    <row r="329" spans="2:14" x14ac:dyDescent="0.25">
      <c r="B329" s="2" t="s">
        <v>629</v>
      </c>
      <c r="C329" s="2" t="s">
        <v>630</v>
      </c>
      <c r="D329" s="2" t="s">
        <v>28</v>
      </c>
      <c r="E329" s="2" t="s">
        <v>17</v>
      </c>
      <c r="F329" s="2" t="s">
        <v>24</v>
      </c>
      <c r="G329" s="2" t="s">
        <v>24</v>
      </c>
      <c r="H329" s="2" t="s">
        <v>24</v>
      </c>
      <c r="I329" s="2">
        <v>0</v>
      </c>
      <c r="J329" s="2">
        <v>0</v>
      </c>
      <c r="K329" s="2">
        <v>0</v>
      </c>
      <c r="L329" s="3">
        <v>44958</v>
      </c>
      <c r="M329" s="2" t="s">
        <v>30</v>
      </c>
      <c r="N329" s="2" t="s">
        <v>628</v>
      </c>
    </row>
    <row r="330" spans="2:14" x14ac:dyDescent="0.25">
      <c r="B330" s="2" t="s">
        <v>631</v>
      </c>
      <c r="C330" s="2" t="s">
        <v>632</v>
      </c>
      <c r="D330" s="2" t="s">
        <v>28</v>
      </c>
      <c r="E330" s="2" t="s">
        <v>17</v>
      </c>
      <c r="F330" s="2" t="s">
        <v>24</v>
      </c>
      <c r="G330" s="2" t="s">
        <v>24</v>
      </c>
      <c r="H330" s="2" t="s">
        <v>24</v>
      </c>
      <c r="I330" s="2">
        <v>0</v>
      </c>
      <c r="J330" s="2">
        <v>0</v>
      </c>
      <c r="K330" s="2">
        <v>0</v>
      </c>
      <c r="L330" s="3">
        <v>44958</v>
      </c>
      <c r="M330" s="2" t="s">
        <v>30</v>
      </c>
      <c r="N330" s="2" t="s">
        <v>628</v>
      </c>
    </row>
    <row r="331" spans="2:14" x14ac:dyDescent="0.25">
      <c r="B331" s="2" t="s">
        <v>633</v>
      </c>
      <c r="C331" s="2" t="s">
        <v>634</v>
      </c>
      <c r="D331" s="2" t="s">
        <v>28</v>
      </c>
      <c r="E331" s="2" t="s">
        <v>17</v>
      </c>
      <c r="F331" s="2" t="s">
        <v>24</v>
      </c>
      <c r="G331" s="2" t="s">
        <v>24</v>
      </c>
      <c r="H331" s="2" t="s">
        <v>24</v>
      </c>
      <c r="I331" s="2">
        <v>0</v>
      </c>
      <c r="J331" s="2">
        <v>0</v>
      </c>
      <c r="K331" s="2">
        <v>0</v>
      </c>
      <c r="L331" s="3">
        <v>44958</v>
      </c>
      <c r="M331" s="2" t="s">
        <v>30</v>
      </c>
      <c r="N331" s="2" t="s">
        <v>628</v>
      </c>
    </row>
    <row r="332" spans="2:14" x14ac:dyDescent="0.25">
      <c r="B332" s="2" t="s">
        <v>635</v>
      </c>
      <c r="C332" s="2" t="s">
        <v>636</v>
      </c>
      <c r="D332" s="2" t="s">
        <v>28</v>
      </c>
      <c r="E332" s="2" t="s">
        <v>17</v>
      </c>
      <c r="F332" s="2" t="s">
        <v>24</v>
      </c>
      <c r="G332" s="2" t="s">
        <v>24</v>
      </c>
      <c r="H332" s="2" t="s">
        <v>24</v>
      </c>
      <c r="I332" s="2">
        <v>0</v>
      </c>
      <c r="J332" s="2">
        <v>0</v>
      </c>
      <c r="K332" s="2">
        <v>0</v>
      </c>
      <c r="L332" s="3">
        <v>44958</v>
      </c>
      <c r="M332" s="2" t="s">
        <v>30</v>
      </c>
      <c r="N332" s="2" t="s">
        <v>628</v>
      </c>
    </row>
    <row r="333" spans="2:14" x14ac:dyDescent="0.25">
      <c r="B333" s="2" t="s">
        <v>637</v>
      </c>
      <c r="C333" s="2" t="s">
        <v>638</v>
      </c>
      <c r="D333" s="2" t="s">
        <v>28</v>
      </c>
      <c r="E333" s="2" t="s">
        <v>17</v>
      </c>
      <c r="F333" s="2" t="s">
        <v>24</v>
      </c>
      <c r="G333" s="2" t="s">
        <v>24</v>
      </c>
      <c r="H333" s="2" t="s">
        <v>24</v>
      </c>
      <c r="I333" s="2">
        <v>0</v>
      </c>
      <c r="J333" s="2">
        <v>0</v>
      </c>
      <c r="K333" s="2">
        <v>0</v>
      </c>
      <c r="L333" s="3">
        <v>44958</v>
      </c>
      <c r="M333" s="2" t="s">
        <v>30</v>
      </c>
      <c r="N333" s="2" t="s">
        <v>628</v>
      </c>
    </row>
    <row r="334" spans="2:14" x14ac:dyDescent="0.25">
      <c r="B334" s="2" t="s">
        <v>639</v>
      </c>
      <c r="C334" s="2" t="s">
        <v>640</v>
      </c>
      <c r="D334" s="2" t="s">
        <v>28</v>
      </c>
      <c r="E334" s="2" t="s">
        <v>17</v>
      </c>
      <c r="F334" s="2" t="s">
        <v>24</v>
      </c>
      <c r="G334" s="2" t="s">
        <v>24</v>
      </c>
      <c r="H334" s="2" t="s">
        <v>24</v>
      </c>
      <c r="I334" s="2">
        <v>20</v>
      </c>
      <c r="J334" s="2">
        <v>20</v>
      </c>
      <c r="K334" s="2">
        <v>0</v>
      </c>
      <c r="L334" s="3">
        <v>46170</v>
      </c>
      <c r="M334" s="2" t="s">
        <v>30</v>
      </c>
      <c r="N334" s="2" t="s">
        <v>61</v>
      </c>
    </row>
    <row r="335" spans="2:14" x14ac:dyDescent="0.25">
      <c r="B335" s="2" t="s">
        <v>641</v>
      </c>
      <c r="C335" s="2" t="s">
        <v>642</v>
      </c>
      <c r="D335" s="2" t="s">
        <v>28</v>
      </c>
      <c r="E335" s="2" t="s">
        <v>17</v>
      </c>
      <c r="F335" s="2" t="s">
        <v>24</v>
      </c>
      <c r="G335" s="2" t="s">
        <v>24</v>
      </c>
      <c r="H335" s="2" t="s">
        <v>24</v>
      </c>
      <c r="I335" s="2">
        <v>0</v>
      </c>
      <c r="J335" s="2">
        <v>0</v>
      </c>
      <c r="K335" s="2">
        <v>0</v>
      </c>
      <c r="L335" s="3">
        <v>45839</v>
      </c>
      <c r="M335" s="2" t="s">
        <v>30</v>
      </c>
      <c r="N335" s="2" t="s">
        <v>42</v>
      </c>
    </row>
    <row r="336" spans="2:14" x14ac:dyDescent="0.25">
      <c r="B336" s="2" t="s">
        <v>643</v>
      </c>
      <c r="C336" s="2" t="s">
        <v>644</v>
      </c>
      <c r="D336" s="2" t="s">
        <v>28</v>
      </c>
      <c r="E336" s="2" t="s">
        <v>17</v>
      </c>
      <c r="F336" s="2" t="s">
        <v>24</v>
      </c>
      <c r="G336" s="2" t="s">
        <v>24</v>
      </c>
      <c r="H336" s="2" t="s">
        <v>24</v>
      </c>
      <c r="I336" s="2">
        <v>0</v>
      </c>
      <c r="J336" s="2">
        <v>0</v>
      </c>
      <c r="K336" s="2">
        <v>0</v>
      </c>
      <c r="L336" s="3">
        <v>45839</v>
      </c>
      <c r="M336" s="2" t="s">
        <v>30</v>
      </c>
      <c r="N336" s="2" t="s">
        <v>42</v>
      </c>
    </row>
    <row r="337" spans="2:14" x14ac:dyDescent="0.25">
      <c r="B337" s="2" t="s">
        <v>645</v>
      </c>
      <c r="C337" s="2" t="s">
        <v>646</v>
      </c>
      <c r="D337" s="2" t="s">
        <v>28</v>
      </c>
      <c r="E337" s="2" t="s">
        <v>17</v>
      </c>
      <c r="F337" s="2" t="s">
        <v>29</v>
      </c>
      <c r="G337" s="2" t="s">
        <v>647</v>
      </c>
      <c r="H337" s="2" t="s">
        <v>24</v>
      </c>
      <c r="I337" s="2">
        <v>78</v>
      </c>
      <c r="J337" s="2">
        <v>78</v>
      </c>
      <c r="K337" s="2">
        <v>0</v>
      </c>
      <c r="L337" s="3">
        <v>44958</v>
      </c>
      <c r="M337" s="2" t="s">
        <v>30</v>
      </c>
      <c r="N337" s="2" t="s">
        <v>497</v>
      </c>
    </row>
    <row r="338" spans="2:14" x14ac:dyDescent="0.25">
      <c r="B338" s="2" t="s">
        <v>648</v>
      </c>
      <c r="C338" s="2" t="s">
        <v>649</v>
      </c>
      <c r="D338" s="2" t="s">
        <v>28</v>
      </c>
      <c r="E338" s="2" t="s">
        <v>17</v>
      </c>
      <c r="F338" s="2" t="s">
        <v>29</v>
      </c>
      <c r="G338" s="2" t="s">
        <v>647</v>
      </c>
      <c r="H338" s="2" t="s">
        <v>24</v>
      </c>
      <c r="I338" s="2">
        <v>100</v>
      </c>
      <c r="J338" s="2">
        <v>100</v>
      </c>
      <c r="K338" s="2">
        <v>0</v>
      </c>
      <c r="L338" s="3">
        <v>44958</v>
      </c>
      <c r="M338" s="2" t="s">
        <v>30</v>
      </c>
      <c r="N338" s="2" t="s">
        <v>497</v>
      </c>
    </row>
    <row r="339" spans="2:14" x14ac:dyDescent="0.25">
      <c r="B339" s="2" t="s">
        <v>650</v>
      </c>
      <c r="C339" s="2" t="s">
        <v>651</v>
      </c>
      <c r="D339" s="2" t="s">
        <v>16</v>
      </c>
      <c r="E339" s="2" t="s">
        <v>17</v>
      </c>
      <c r="F339" s="2" t="s">
        <v>24</v>
      </c>
      <c r="G339" s="2" t="s">
        <v>24</v>
      </c>
      <c r="H339" s="2" t="s">
        <v>24</v>
      </c>
      <c r="I339" s="2">
        <v>0</v>
      </c>
      <c r="J339" s="2">
        <v>0</v>
      </c>
      <c r="K339" s="2" t="s">
        <v>652</v>
      </c>
      <c r="L339" s="3">
        <v>45817</v>
      </c>
      <c r="M339" s="3">
        <v>46966</v>
      </c>
      <c r="N339" s="2" t="s">
        <v>42</v>
      </c>
    </row>
    <row r="340" spans="2:14" x14ac:dyDescent="0.25">
      <c r="B340" s="2" t="s">
        <v>650</v>
      </c>
      <c r="C340" s="2" t="s">
        <v>651</v>
      </c>
      <c r="D340" s="2" t="s">
        <v>16</v>
      </c>
      <c r="E340" s="2" t="s">
        <v>17</v>
      </c>
      <c r="F340" s="2" t="s">
        <v>24</v>
      </c>
      <c r="G340" s="2" t="s">
        <v>24</v>
      </c>
      <c r="H340" s="2" t="s">
        <v>24</v>
      </c>
      <c r="I340" s="2">
        <v>0</v>
      </c>
      <c r="J340" s="2">
        <v>0</v>
      </c>
      <c r="K340" s="2" t="s">
        <v>652</v>
      </c>
      <c r="L340" s="3">
        <v>45820</v>
      </c>
      <c r="M340" s="3">
        <v>46997</v>
      </c>
      <c r="N340" s="2" t="s">
        <v>42</v>
      </c>
    </row>
    <row r="341" spans="2:14" x14ac:dyDescent="0.25">
      <c r="B341" s="2" t="s">
        <v>653</v>
      </c>
      <c r="C341" s="2" t="s">
        <v>654</v>
      </c>
      <c r="D341" s="2" t="s">
        <v>41</v>
      </c>
      <c r="E341" s="2" t="s">
        <v>17</v>
      </c>
      <c r="F341" s="2" t="s">
        <v>138</v>
      </c>
      <c r="G341" s="2" t="s">
        <v>138</v>
      </c>
      <c r="H341" s="2" t="s">
        <v>655</v>
      </c>
      <c r="I341" s="2">
        <v>0</v>
      </c>
      <c r="J341" s="2">
        <v>0</v>
      </c>
      <c r="K341" s="2">
        <v>12025</v>
      </c>
      <c r="L341" s="3">
        <v>45843</v>
      </c>
      <c r="M341" s="3">
        <v>46874</v>
      </c>
      <c r="N341" s="2" t="s">
        <v>656</v>
      </c>
    </row>
    <row r="342" spans="2:14" x14ac:dyDescent="0.25">
      <c r="B342" s="2" t="s">
        <v>657</v>
      </c>
      <c r="C342" s="2" t="s">
        <v>658</v>
      </c>
      <c r="D342" s="2" t="s">
        <v>28</v>
      </c>
      <c r="E342" s="2" t="s">
        <v>17</v>
      </c>
      <c r="F342" s="2" t="s">
        <v>29</v>
      </c>
      <c r="G342" s="2" t="s">
        <v>180</v>
      </c>
      <c r="H342" s="2" t="s">
        <v>658</v>
      </c>
      <c r="I342" s="2">
        <v>40</v>
      </c>
      <c r="J342" s="2">
        <v>40</v>
      </c>
      <c r="K342" s="2">
        <v>0</v>
      </c>
      <c r="L342" s="3">
        <v>44958</v>
      </c>
      <c r="M342" s="2" t="s">
        <v>30</v>
      </c>
      <c r="N342" s="2" t="s">
        <v>659</v>
      </c>
    </row>
    <row r="343" spans="2:14" x14ac:dyDescent="0.25">
      <c r="B343" s="2" t="s">
        <v>660</v>
      </c>
      <c r="C343" s="2" t="s">
        <v>661</v>
      </c>
      <c r="D343" s="2" t="s">
        <v>16</v>
      </c>
      <c r="E343" s="2" t="s">
        <v>17</v>
      </c>
      <c r="F343" s="2" t="s">
        <v>18</v>
      </c>
      <c r="G343" s="2" t="s">
        <v>19</v>
      </c>
      <c r="H343" s="2" t="s">
        <v>662</v>
      </c>
      <c r="I343" s="2">
        <v>0</v>
      </c>
      <c r="J343" s="2">
        <v>0</v>
      </c>
      <c r="K343" s="2">
        <v>0</v>
      </c>
      <c r="L343" s="3">
        <v>45699</v>
      </c>
      <c r="M343" s="2" t="s">
        <v>30</v>
      </c>
      <c r="N343" s="2" t="s">
        <v>504</v>
      </c>
    </row>
    <row r="344" spans="2:14" x14ac:dyDescent="0.25">
      <c r="B344" s="2" t="s">
        <v>660</v>
      </c>
      <c r="C344" s="2" t="s">
        <v>661</v>
      </c>
      <c r="D344" s="2" t="s">
        <v>16</v>
      </c>
      <c r="E344" s="2" t="s">
        <v>181</v>
      </c>
      <c r="F344" s="2" t="s">
        <v>18</v>
      </c>
      <c r="G344" s="2" t="s">
        <v>19</v>
      </c>
      <c r="H344" s="2" t="s">
        <v>662</v>
      </c>
      <c r="I344" s="2">
        <v>0</v>
      </c>
      <c r="J344" s="2">
        <v>0</v>
      </c>
      <c r="K344" s="2">
        <v>0</v>
      </c>
      <c r="L344" s="3">
        <v>45699</v>
      </c>
      <c r="M344" s="2" t="s">
        <v>30</v>
      </c>
      <c r="N344" s="2" t="s">
        <v>504</v>
      </c>
    </row>
    <row r="345" spans="2:14" x14ac:dyDescent="0.25">
      <c r="B345" s="2" t="s">
        <v>663</v>
      </c>
      <c r="C345" s="2" t="s">
        <v>664</v>
      </c>
      <c r="D345" s="2" t="s">
        <v>16</v>
      </c>
      <c r="E345" s="2" t="s">
        <v>17</v>
      </c>
      <c r="F345" s="2" t="s">
        <v>24</v>
      </c>
      <c r="G345" s="2" t="s">
        <v>24</v>
      </c>
      <c r="H345" s="2" t="s">
        <v>24</v>
      </c>
      <c r="I345" s="2">
        <v>0</v>
      </c>
      <c r="J345" s="2">
        <v>0</v>
      </c>
      <c r="K345" s="2">
        <v>30908003</v>
      </c>
      <c r="L345" s="3">
        <v>45824</v>
      </c>
      <c r="M345" s="3">
        <v>46997</v>
      </c>
      <c r="N345" s="2" t="s">
        <v>42</v>
      </c>
    </row>
    <row r="346" spans="2:14" x14ac:dyDescent="0.25">
      <c r="B346" s="2" t="s">
        <v>665</v>
      </c>
      <c r="C346" s="2" t="s">
        <v>666</v>
      </c>
      <c r="D346" s="2" t="s">
        <v>28</v>
      </c>
      <c r="E346" s="2" t="s">
        <v>17</v>
      </c>
      <c r="F346" s="2" t="s">
        <v>29</v>
      </c>
      <c r="G346" s="2" t="s">
        <v>667</v>
      </c>
      <c r="H346" s="2" t="s">
        <v>666</v>
      </c>
      <c r="I346" s="2">
        <v>110</v>
      </c>
      <c r="J346" s="2">
        <v>110</v>
      </c>
      <c r="K346" s="2">
        <v>0</v>
      </c>
      <c r="L346" s="3">
        <v>44958</v>
      </c>
      <c r="M346" s="2" t="s">
        <v>30</v>
      </c>
      <c r="N346" s="2" t="s">
        <v>497</v>
      </c>
    </row>
    <row r="347" spans="2:14" x14ac:dyDescent="0.25">
      <c r="B347" s="2" t="s">
        <v>668</v>
      </c>
      <c r="C347" s="2" t="s">
        <v>669</v>
      </c>
      <c r="D347" s="2" t="s">
        <v>28</v>
      </c>
      <c r="E347" s="2" t="s">
        <v>17</v>
      </c>
      <c r="F347" s="2" t="s">
        <v>24</v>
      </c>
      <c r="G347" s="2" t="s">
        <v>24</v>
      </c>
      <c r="H347" s="2" t="s">
        <v>24</v>
      </c>
      <c r="I347" s="2">
        <v>0</v>
      </c>
      <c r="J347" s="2">
        <v>0</v>
      </c>
      <c r="K347" s="2">
        <v>0</v>
      </c>
      <c r="L347" s="3">
        <v>44958</v>
      </c>
      <c r="M347" s="2" t="s">
        <v>30</v>
      </c>
      <c r="N347" s="2" t="s">
        <v>628</v>
      </c>
    </row>
    <row r="348" spans="2:14" x14ac:dyDescent="0.25">
      <c r="B348" s="2" t="s">
        <v>670</v>
      </c>
      <c r="C348" s="2" t="s">
        <v>671</v>
      </c>
      <c r="D348" s="2" t="s">
        <v>28</v>
      </c>
      <c r="E348" s="2" t="s">
        <v>17</v>
      </c>
      <c r="F348" s="2" t="s">
        <v>24</v>
      </c>
      <c r="G348" s="2" t="s">
        <v>24</v>
      </c>
      <c r="H348" s="2" t="s">
        <v>24</v>
      </c>
      <c r="I348" s="2">
        <v>0</v>
      </c>
      <c r="J348" s="2">
        <v>0</v>
      </c>
      <c r="K348" s="2">
        <v>0</v>
      </c>
      <c r="L348" s="3">
        <v>44958</v>
      </c>
      <c r="M348" s="2" t="s">
        <v>30</v>
      </c>
      <c r="N348" s="2" t="s">
        <v>628</v>
      </c>
    </row>
    <row r="349" spans="2:14" x14ac:dyDescent="0.25">
      <c r="B349" s="2" t="s">
        <v>672</v>
      </c>
      <c r="C349" s="2" t="s">
        <v>673</v>
      </c>
      <c r="D349" s="2" t="s">
        <v>41</v>
      </c>
      <c r="E349" s="2" t="s">
        <v>75</v>
      </c>
      <c r="F349" s="2" t="s">
        <v>24</v>
      </c>
      <c r="G349" s="2" t="s">
        <v>24</v>
      </c>
      <c r="H349" s="2" t="s">
        <v>24</v>
      </c>
      <c r="I349" s="2">
        <v>0</v>
      </c>
      <c r="J349" s="2">
        <v>0</v>
      </c>
      <c r="K349" s="2">
        <v>104665868</v>
      </c>
      <c r="L349" s="3">
        <v>45730</v>
      </c>
      <c r="M349" s="3">
        <v>46002</v>
      </c>
      <c r="N349" s="2" t="s">
        <v>42</v>
      </c>
    </row>
    <row r="350" spans="2:14" x14ac:dyDescent="0.25">
      <c r="B350" s="2" t="s">
        <v>672</v>
      </c>
      <c r="C350" s="2" t="s">
        <v>673</v>
      </c>
      <c r="D350" s="2" t="s">
        <v>41</v>
      </c>
      <c r="E350" s="2" t="s">
        <v>75</v>
      </c>
      <c r="F350" s="2" t="s">
        <v>24</v>
      </c>
      <c r="G350" s="2" t="s">
        <v>24</v>
      </c>
      <c r="H350" s="2" t="s">
        <v>24</v>
      </c>
      <c r="I350" s="2">
        <v>0</v>
      </c>
      <c r="J350" s="2">
        <v>0</v>
      </c>
      <c r="K350" s="2">
        <v>104665868</v>
      </c>
      <c r="L350" s="3">
        <v>46015</v>
      </c>
      <c r="M350" s="3">
        <v>46189</v>
      </c>
      <c r="N350" s="2" t="s">
        <v>42</v>
      </c>
    </row>
    <row r="351" spans="2:14" x14ac:dyDescent="0.25">
      <c r="B351" s="2" t="s">
        <v>672</v>
      </c>
      <c r="C351" s="2" t="s">
        <v>673</v>
      </c>
      <c r="D351" s="2" t="s">
        <v>41</v>
      </c>
      <c r="E351" s="2" t="s">
        <v>17</v>
      </c>
      <c r="F351" s="2" t="s">
        <v>24</v>
      </c>
      <c r="G351" s="2" t="s">
        <v>24</v>
      </c>
      <c r="H351" s="2" t="s">
        <v>24</v>
      </c>
      <c r="I351" s="2">
        <v>0</v>
      </c>
      <c r="J351" s="2">
        <v>0</v>
      </c>
      <c r="K351" s="2">
        <v>104665868</v>
      </c>
      <c r="L351" s="3">
        <v>45730</v>
      </c>
      <c r="M351" s="3">
        <v>46002</v>
      </c>
      <c r="N351" s="2" t="s">
        <v>42</v>
      </c>
    </row>
    <row r="352" spans="2:14" x14ac:dyDescent="0.25">
      <c r="B352" s="2" t="s">
        <v>672</v>
      </c>
      <c r="C352" s="2" t="s">
        <v>673</v>
      </c>
      <c r="D352" s="2" t="s">
        <v>41</v>
      </c>
      <c r="E352" s="2" t="s">
        <v>17</v>
      </c>
      <c r="F352" s="2" t="s">
        <v>24</v>
      </c>
      <c r="G352" s="2" t="s">
        <v>24</v>
      </c>
      <c r="H352" s="2" t="s">
        <v>24</v>
      </c>
      <c r="I352" s="2">
        <v>0</v>
      </c>
      <c r="J352" s="2">
        <v>0</v>
      </c>
      <c r="K352" s="2">
        <v>104665868</v>
      </c>
      <c r="L352" s="3">
        <v>46015</v>
      </c>
      <c r="M352" s="3">
        <v>46189</v>
      </c>
      <c r="N352" s="2" t="s">
        <v>42</v>
      </c>
    </row>
    <row r="353" spans="2:14" x14ac:dyDescent="0.25">
      <c r="B353" s="2" t="s">
        <v>672</v>
      </c>
      <c r="C353" s="2" t="s">
        <v>673</v>
      </c>
      <c r="D353" s="2" t="s">
        <v>41</v>
      </c>
      <c r="E353" s="2" t="s">
        <v>17</v>
      </c>
      <c r="F353" s="2" t="s">
        <v>24</v>
      </c>
      <c r="G353" s="2" t="s">
        <v>24</v>
      </c>
      <c r="H353" s="2" t="s">
        <v>24</v>
      </c>
      <c r="I353" s="2">
        <v>0</v>
      </c>
      <c r="J353" s="2">
        <v>0</v>
      </c>
      <c r="K353" s="2">
        <v>104665868</v>
      </c>
      <c r="L353" s="3">
        <v>46151</v>
      </c>
      <c r="M353" s="3">
        <v>46296</v>
      </c>
      <c r="N353" s="2" t="s">
        <v>42</v>
      </c>
    </row>
    <row r="354" spans="2:14" hidden="1" x14ac:dyDescent="0.25">
      <c r="B354" s="2" t="s">
        <v>674</v>
      </c>
      <c r="C354" s="2" t="s">
        <v>675</v>
      </c>
      <c r="D354" s="2" t="s">
        <v>16</v>
      </c>
      <c r="E354" s="2" t="s">
        <v>233</v>
      </c>
      <c r="F354" s="2" t="s">
        <v>18</v>
      </c>
      <c r="G354" s="2" t="s">
        <v>90</v>
      </c>
      <c r="H354" s="2" t="s">
        <v>24</v>
      </c>
      <c r="I354" s="2">
        <v>0</v>
      </c>
      <c r="J354" s="2">
        <v>0</v>
      </c>
      <c r="K354" s="2">
        <v>1802002</v>
      </c>
      <c r="L354" s="3">
        <v>44958</v>
      </c>
      <c r="M354" s="3">
        <v>44958</v>
      </c>
      <c r="N354" s="2" t="s">
        <v>135</v>
      </c>
    </row>
    <row r="355" spans="2:14" x14ac:dyDescent="0.25">
      <c r="B355" s="2" t="s">
        <v>676</v>
      </c>
      <c r="C355" s="2" t="s">
        <v>677</v>
      </c>
      <c r="D355" s="2" t="s">
        <v>41</v>
      </c>
      <c r="E355" s="2" t="s">
        <v>17</v>
      </c>
      <c r="F355" s="2" t="s">
        <v>138</v>
      </c>
      <c r="G355" s="2" t="s">
        <v>138</v>
      </c>
      <c r="H355" s="2" t="s">
        <v>678</v>
      </c>
      <c r="I355" s="2">
        <v>6</v>
      </c>
      <c r="J355" s="2">
        <v>6</v>
      </c>
      <c r="K355" s="2">
        <v>0</v>
      </c>
      <c r="L355" s="3">
        <v>44958</v>
      </c>
      <c r="M355" s="2" t="s">
        <v>30</v>
      </c>
      <c r="N355" s="2" t="s">
        <v>355</v>
      </c>
    </row>
    <row r="356" spans="2:14" x14ac:dyDescent="0.25">
      <c r="B356" s="2" t="s">
        <v>679</v>
      </c>
      <c r="C356" s="2" t="s">
        <v>680</v>
      </c>
      <c r="D356" s="2" t="s">
        <v>41</v>
      </c>
      <c r="E356" s="2" t="s">
        <v>17</v>
      </c>
      <c r="F356" s="2" t="s">
        <v>138</v>
      </c>
      <c r="G356" s="2" t="s">
        <v>138</v>
      </c>
      <c r="H356" s="2" t="s">
        <v>678</v>
      </c>
      <c r="I356" s="2">
        <v>5</v>
      </c>
      <c r="J356" s="2">
        <v>5</v>
      </c>
      <c r="K356" s="2">
        <v>0</v>
      </c>
      <c r="L356" s="3">
        <v>44958</v>
      </c>
      <c r="M356" s="2" t="s">
        <v>30</v>
      </c>
      <c r="N356" s="2" t="s">
        <v>355</v>
      </c>
    </row>
    <row r="357" spans="2:14" x14ac:dyDescent="0.25">
      <c r="B357" s="2" t="s">
        <v>681</v>
      </c>
      <c r="C357" s="2" t="s">
        <v>682</v>
      </c>
      <c r="D357" s="2" t="s">
        <v>28</v>
      </c>
      <c r="E357" s="2" t="s">
        <v>17</v>
      </c>
      <c r="F357" s="2" t="s">
        <v>24</v>
      </c>
      <c r="G357" s="2" t="s">
        <v>24</v>
      </c>
      <c r="H357" s="2" t="s">
        <v>24</v>
      </c>
      <c r="I357" s="2">
        <v>951</v>
      </c>
      <c r="J357" s="2">
        <v>951</v>
      </c>
      <c r="K357" s="2">
        <v>0</v>
      </c>
      <c r="L357" s="3">
        <v>44958</v>
      </c>
      <c r="M357" s="2" t="s">
        <v>30</v>
      </c>
      <c r="N357" s="2" t="s">
        <v>125</v>
      </c>
    </row>
    <row r="358" spans="2:14" x14ac:dyDescent="0.25">
      <c r="B358" s="2" t="s">
        <v>683</v>
      </c>
      <c r="C358" s="2" t="s">
        <v>684</v>
      </c>
      <c r="D358" s="2" t="s">
        <v>28</v>
      </c>
      <c r="E358" s="2" t="s">
        <v>17</v>
      </c>
      <c r="F358" s="2" t="s">
        <v>24</v>
      </c>
      <c r="G358" s="2" t="s">
        <v>24</v>
      </c>
      <c r="H358" s="2" t="s">
        <v>24</v>
      </c>
      <c r="I358" s="2">
        <v>54</v>
      </c>
      <c r="J358" s="2">
        <v>54</v>
      </c>
      <c r="K358" s="2">
        <v>0</v>
      </c>
      <c r="L358" s="3">
        <v>44958</v>
      </c>
      <c r="M358" s="2" t="s">
        <v>30</v>
      </c>
      <c r="N358" s="2" t="s">
        <v>125</v>
      </c>
    </row>
    <row r="359" spans="2:14" x14ac:dyDescent="0.25">
      <c r="B359" s="2" t="s">
        <v>685</v>
      </c>
      <c r="C359" s="2" t="s">
        <v>686</v>
      </c>
      <c r="D359" s="2" t="s">
        <v>28</v>
      </c>
      <c r="E359" s="2" t="s">
        <v>17</v>
      </c>
      <c r="F359" s="2" t="s">
        <v>24</v>
      </c>
      <c r="G359" s="2" t="s">
        <v>24</v>
      </c>
      <c r="H359" s="2" t="s">
        <v>24</v>
      </c>
      <c r="I359" s="2">
        <v>80</v>
      </c>
      <c r="J359" s="2">
        <v>80</v>
      </c>
      <c r="K359" s="2">
        <v>0</v>
      </c>
      <c r="L359" s="3">
        <v>44958</v>
      </c>
      <c r="M359" s="2" t="s">
        <v>30</v>
      </c>
      <c r="N359" s="2" t="s">
        <v>125</v>
      </c>
    </row>
    <row r="360" spans="2:14" x14ac:dyDescent="0.25">
      <c r="B360" s="2" t="s">
        <v>687</v>
      </c>
      <c r="C360" s="2" t="s">
        <v>688</v>
      </c>
      <c r="D360" s="2" t="s">
        <v>28</v>
      </c>
      <c r="E360" s="2" t="s">
        <v>17</v>
      </c>
      <c r="F360" s="2" t="s">
        <v>24</v>
      </c>
      <c r="G360" s="2" t="s">
        <v>24</v>
      </c>
      <c r="H360" s="2" t="s">
        <v>24</v>
      </c>
      <c r="I360" s="2">
        <v>40</v>
      </c>
      <c r="J360" s="2">
        <v>40</v>
      </c>
      <c r="K360" s="2">
        <v>0</v>
      </c>
      <c r="L360" s="3">
        <v>45857</v>
      </c>
      <c r="M360" s="2" t="s">
        <v>30</v>
      </c>
      <c r="N360" s="2" t="s">
        <v>42</v>
      </c>
    </row>
    <row r="361" spans="2:14" x14ac:dyDescent="0.25">
      <c r="B361" s="2" t="s">
        <v>689</v>
      </c>
      <c r="C361" s="2" t="s">
        <v>690</v>
      </c>
      <c r="D361" s="2" t="s">
        <v>41</v>
      </c>
      <c r="E361" s="2" t="s">
        <v>17</v>
      </c>
      <c r="F361" s="2" t="s">
        <v>24</v>
      </c>
      <c r="G361" s="2" t="s">
        <v>24</v>
      </c>
      <c r="H361" s="2" t="s">
        <v>24</v>
      </c>
      <c r="I361" s="2">
        <v>0</v>
      </c>
      <c r="J361" s="2">
        <v>0</v>
      </c>
      <c r="K361" s="2" t="s">
        <v>691</v>
      </c>
      <c r="L361" s="3">
        <v>46120</v>
      </c>
      <c r="M361" s="3">
        <v>47515</v>
      </c>
      <c r="N361" s="2" t="s">
        <v>42</v>
      </c>
    </row>
    <row r="362" spans="2:14" x14ac:dyDescent="0.25">
      <c r="B362" s="2" t="s">
        <v>692</v>
      </c>
      <c r="C362" s="2" t="s">
        <v>693</v>
      </c>
      <c r="D362" s="2" t="s">
        <v>16</v>
      </c>
      <c r="E362" s="2" t="s">
        <v>75</v>
      </c>
      <c r="F362" s="2" t="s">
        <v>24</v>
      </c>
      <c r="G362" s="2" t="s">
        <v>24</v>
      </c>
      <c r="H362" s="2" t="s">
        <v>24</v>
      </c>
      <c r="I362" s="2">
        <v>0</v>
      </c>
      <c r="J362" s="2">
        <v>0</v>
      </c>
      <c r="K362" s="2">
        <v>1202</v>
      </c>
      <c r="L362" s="3">
        <v>45824</v>
      </c>
      <c r="M362" s="3">
        <v>45627</v>
      </c>
      <c r="N362" s="2" t="s">
        <v>42</v>
      </c>
    </row>
    <row r="363" spans="2:14" x14ac:dyDescent="0.25">
      <c r="B363" s="2" t="s">
        <v>692</v>
      </c>
      <c r="C363" s="2" t="s">
        <v>693</v>
      </c>
      <c r="D363" s="2" t="s">
        <v>16</v>
      </c>
      <c r="E363" s="2" t="s">
        <v>17</v>
      </c>
      <c r="F363" s="2" t="s">
        <v>24</v>
      </c>
      <c r="G363" s="2" t="s">
        <v>24</v>
      </c>
      <c r="H363" s="2" t="s">
        <v>24</v>
      </c>
      <c r="I363" s="2">
        <v>0</v>
      </c>
      <c r="J363" s="2">
        <v>0</v>
      </c>
      <c r="K363" s="2">
        <v>1202</v>
      </c>
      <c r="L363" s="3">
        <v>45824</v>
      </c>
      <c r="M363" s="3">
        <v>45627</v>
      </c>
      <c r="N363" s="2" t="s">
        <v>42</v>
      </c>
    </row>
    <row r="364" spans="2:14" x14ac:dyDescent="0.25">
      <c r="B364" s="2" t="s">
        <v>694</v>
      </c>
      <c r="C364" s="2" t="s">
        <v>695</v>
      </c>
      <c r="D364" s="2" t="s">
        <v>28</v>
      </c>
      <c r="E364" s="2" t="s">
        <v>17</v>
      </c>
      <c r="F364" s="2" t="s">
        <v>18</v>
      </c>
      <c r="G364" s="2" t="s">
        <v>175</v>
      </c>
      <c r="H364" s="2" t="s">
        <v>696</v>
      </c>
      <c r="I364" s="2">
        <v>1344</v>
      </c>
      <c r="J364" s="2">
        <v>1344</v>
      </c>
      <c r="K364" s="2" t="s">
        <v>697</v>
      </c>
      <c r="L364" s="3">
        <v>46009</v>
      </c>
      <c r="M364" s="3">
        <v>47818</v>
      </c>
      <c r="N364" s="2" t="s">
        <v>125</v>
      </c>
    </row>
    <row r="365" spans="2:14" x14ac:dyDescent="0.25">
      <c r="B365" s="2" t="s">
        <v>698</v>
      </c>
      <c r="C365" s="2" t="s">
        <v>699</v>
      </c>
      <c r="D365" s="2" t="s">
        <v>16</v>
      </c>
      <c r="E365" s="2" t="s">
        <v>17</v>
      </c>
      <c r="F365" s="2" t="s">
        <v>18</v>
      </c>
      <c r="G365" s="2" t="s">
        <v>19</v>
      </c>
      <c r="H365" s="2" t="s">
        <v>700</v>
      </c>
      <c r="I365" s="2">
        <v>0</v>
      </c>
      <c r="J365" s="2">
        <v>0</v>
      </c>
      <c r="K365" s="2">
        <v>0</v>
      </c>
      <c r="L365" s="3">
        <v>44958</v>
      </c>
      <c r="M365" s="3">
        <v>46722</v>
      </c>
      <c r="N365" s="2" t="s">
        <v>701</v>
      </c>
    </row>
    <row r="366" spans="2:14" x14ac:dyDescent="0.25">
      <c r="B366" s="2" t="s">
        <v>702</v>
      </c>
      <c r="C366" s="2" t="s">
        <v>703</v>
      </c>
      <c r="D366" s="2" t="s">
        <v>16</v>
      </c>
      <c r="E366" s="2" t="s">
        <v>17</v>
      </c>
      <c r="F366" s="2" t="s">
        <v>24</v>
      </c>
      <c r="G366" s="2" t="s">
        <v>24</v>
      </c>
      <c r="H366" s="2" t="s">
        <v>24</v>
      </c>
      <c r="I366" s="2">
        <v>0</v>
      </c>
      <c r="J366" s="2">
        <v>0</v>
      </c>
      <c r="K366" s="2" t="s">
        <v>704</v>
      </c>
      <c r="L366" s="3">
        <v>45817</v>
      </c>
      <c r="M366" s="3">
        <v>47027</v>
      </c>
      <c r="N366" s="2" t="s">
        <v>42</v>
      </c>
    </row>
    <row r="367" spans="2:14" x14ac:dyDescent="0.25">
      <c r="B367" s="2" t="s">
        <v>705</v>
      </c>
      <c r="C367" s="2" t="s">
        <v>706</v>
      </c>
      <c r="D367" s="2" t="s">
        <v>16</v>
      </c>
      <c r="E367" s="2" t="s">
        <v>17</v>
      </c>
      <c r="F367" s="2" t="s">
        <v>24</v>
      </c>
      <c r="G367" s="2" t="s">
        <v>24</v>
      </c>
      <c r="H367" s="2" t="s">
        <v>24</v>
      </c>
      <c r="I367" s="2">
        <v>0</v>
      </c>
      <c r="J367" s="2">
        <v>0</v>
      </c>
      <c r="K367" s="2" t="s">
        <v>707</v>
      </c>
      <c r="L367" s="3">
        <v>45817</v>
      </c>
      <c r="M367" s="3">
        <v>45901</v>
      </c>
      <c r="N367" s="2" t="s">
        <v>42</v>
      </c>
    </row>
    <row r="368" spans="2:14" x14ac:dyDescent="0.25">
      <c r="B368" s="2" t="s">
        <v>705</v>
      </c>
      <c r="C368" s="2" t="s">
        <v>706</v>
      </c>
      <c r="D368" s="2" t="s">
        <v>16</v>
      </c>
      <c r="E368" s="2" t="s">
        <v>17</v>
      </c>
      <c r="F368" s="2" t="s">
        <v>24</v>
      </c>
      <c r="G368" s="2" t="s">
        <v>24</v>
      </c>
      <c r="H368" s="2" t="s">
        <v>24</v>
      </c>
      <c r="I368" s="2">
        <v>0</v>
      </c>
      <c r="J368" s="2">
        <v>0</v>
      </c>
      <c r="K368" s="2" t="s">
        <v>707</v>
      </c>
      <c r="L368" s="3">
        <v>45820</v>
      </c>
      <c r="M368" s="3">
        <v>46997</v>
      </c>
      <c r="N368" s="2" t="s">
        <v>42</v>
      </c>
    </row>
    <row r="369" spans="2:14" x14ac:dyDescent="0.25">
      <c r="B369" s="2" t="s">
        <v>708</v>
      </c>
      <c r="C369" s="2" t="s">
        <v>709</v>
      </c>
      <c r="D369" s="2" t="s">
        <v>28</v>
      </c>
      <c r="E369" s="2" t="s">
        <v>17</v>
      </c>
      <c r="F369" s="2" t="s">
        <v>24</v>
      </c>
      <c r="G369" s="2" t="s">
        <v>24</v>
      </c>
      <c r="H369" s="2" t="s">
        <v>24</v>
      </c>
      <c r="I369" s="2">
        <v>0</v>
      </c>
      <c r="J369" s="2">
        <v>0</v>
      </c>
      <c r="K369" s="2">
        <v>0</v>
      </c>
      <c r="L369" s="3">
        <v>45981</v>
      </c>
      <c r="M369" s="2" t="s">
        <v>30</v>
      </c>
      <c r="N369" s="2" t="s">
        <v>42</v>
      </c>
    </row>
    <row r="370" spans="2:14" x14ac:dyDescent="0.25">
      <c r="B370" s="2" t="s">
        <v>710</v>
      </c>
      <c r="C370" s="2" t="s">
        <v>711</v>
      </c>
      <c r="D370" s="2" t="s">
        <v>16</v>
      </c>
      <c r="E370" s="2" t="s">
        <v>17</v>
      </c>
      <c r="F370" s="2" t="s">
        <v>24</v>
      </c>
      <c r="G370" s="2" t="s">
        <v>24</v>
      </c>
      <c r="H370" s="2" t="s">
        <v>24</v>
      </c>
      <c r="I370" s="2">
        <v>4</v>
      </c>
      <c r="J370" s="2">
        <v>4</v>
      </c>
      <c r="K370" s="2">
        <v>0</v>
      </c>
      <c r="L370" s="3">
        <v>44958</v>
      </c>
      <c r="M370" s="2" t="s">
        <v>30</v>
      </c>
      <c r="N370" s="2" t="s">
        <v>240</v>
      </c>
    </row>
    <row r="371" spans="2:14" x14ac:dyDescent="0.25">
      <c r="B371" s="2" t="s">
        <v>712</v>
      </c>
      <c r="C371" s="2" t="s">
        <v>713</v>
      </c>
      <c r="D371" s="2" t="s">
        <v>41</v>
      </c>
      <c r="E371" s="2" t="s">
        <v>17</v>
      </c>
      <c r="F371" s="2" t="s">
        <v>138</v>
      </c>
      <c r="G371" s="2" t="s">
        <v>138</v>
      </c>
      <c r="H371" s="2" t="s">
        <v>714</v>
      </c>
      <c r="I371" s="2">
        <v>4</v>
      </c>
      <c r="J371" s="2">
        <v>4</v>
      </c>
      <c r="K371" s="2" t="s">
        <v>354</v>
      </c>
      <c r="L371" s="3">
        <v>44958</v>
      </c>
      <c r="M371" s="2" t="s">
        <v>30</v>
      </c>
      <c r="N371" s="2" t="s">
        <v>355</v>
      </c>
    </row>
    <row r="372" spans="2:14" x14ac:dyDescent="0.25">
      <c r="B372" s="2" t="s">
        <v>715</v>
      </c>
      <c r="C372" s="2" t="s">
        <v>716</v>
      </c>
      <c r="D372" s="2" t="s">
        <v>16</v>
      </c>
      <c r="E372" s="2" t="s">
        <v>75</v>
      </c>
      <c r="F372" s="2" t="s">
        <v>24</v>
      </c>
      <c r="G372" s="2" t="s">
        <v>24</v>
      </c>
      <c r="H372" s="2" t="s">
        <v>24</v>
      </c>
      <c r="I372" s="2">
        <v>0</v>
      </c>
      <c r="J372" s="2">
        <v>0</v>
      </c>
      <c r="K372" s="2" t="s">
        <v>717</v>
      </c>
      <c r="L372" s="3">
        <v>45824</v>
      </c>
      <c r="M372" s="3">
        <v>45901</v>
      </c>
      <c r="N372" s="2" t="s">
        <v>42</v>
      </c>
    </row>
    <row r="373" spans="2:14" x14ac:dyDescent="0.25">
      <c r="B373" s="2" t="s">
        <v>715</v>
      </c>
      <c r="C373" s="2" t="s">
        <v>716</v>
      </c>
      <c r="D373" s="2" t="s">
        <v>16</v>
      </c>
      <c r="E373" s="2" t="s">
        <v>17</v>
      </c>
      <c r="F373" s="2" t="s">
        <v>24</v>
      </c>
      <c r="G373" s="2" t="s">
        <v>24</v>
      </c>
      <c r="H373" s="2" t="s">
        <v>24</v>
      </c>
      <c r="I373" s="2">
        <v>0</v>
      </c>
      <c r="J373" s="2">
        <v>0</v>
      </c>
      <c r="K373" s="2" t="s">
        <v>717</v>
      </c>
      <c r="L373" s="3">
        <v>45824</v>
      </c>
      <c r="M373" s="3">
        <v>45901</v>
      </c>
      <c r="N373" s="2" t="s">
        <v>42</v>
      </c>
    </row>
    <row r="374" spans="2:14" x14ac:dyDescent="0.25">
      <c r="B374" s="2" t="s">
        <v>718</v>
      </c>
      <c r="C374" s="2" t="s">
        <v>719</v>
      </c>
      <c r="D374" s="2" t="s">
        <v>28</v>
      </c>
      <c r="E374" s="2" t="s">
        <v>17</v>
      </c>
      <c r="F374" s="2" t="s">
        <v>24</v>
      </c>
      <c r="G374" s="2" t="s">
        <v>24</v>
      </c>
      <c r="H374" s="2" t="s">
        <v>24</v>
      </c>
      <c r="I374" s="2">
        <v>0</v>
      </c>
      <c r="J374" s="2">
        <v>0</v>
      </c>
      <c r="K374" s="2">
        <v>0</v>
      </c>
      <c r="L374" s="3">
        <v>45964</v>
      </c>
      <c r="M374" s="2" t="s">
        <v>30</v>
      </c>
      <c r="N374" s="2" t="s">
        <v>42</v>
      </c>
    </row>
    <row r="375" spans="2:14" x14ac:dyDescent="0.25">
      <c r="B375" s="2" t="s">
        <v>720</v>
      </c>
      <c r="C375" s="2" t="s">
        <v>721</v>
      </c>
      <c r="D375" s="2" t="s">
        <v>16</v>
      </c>
      <c r="E375" s="2" t="s">
        <v>17</v>
      </c>
      <c r="F375" s="2" t="s">
        <v>24</v>
      </c>
      <c r="G375" s="2" t="s">
        <v>24</v>
      </c>
      <c r="H375" s="2" t="s">
        <v>24</v>
      </c>
      <c r="I375" s="2">
        <v>0</v>
      </c>
      <c r="J375" s="2">
        <v>0</v>
      </c>
      <c r="K375" s="2">
        <v>0</v>
      </c>
      <c r="L375" s="3">
        <v>45912</v>
      </c>
      <c r="M375" s="2" t="s">
        <v>30</v>
      </c>
      <c r="N375" s="2" t="s">
        <v>42</v>
      </c>
    </row>
    <row r="376" spans="2:14" x14ac:dyDescent="0.25">
      <c r="B376" s="2" t="s">
        <v>722</v>
      </c>
      <c r="C376" s="2" t="s">
        <v>723</v>
      </c>
      <c r="D376" s="2" t="s">
        <v>16</v>
      </c>
      <c r="E376" s="2" t="s">
        <v>17</v>
      </c>
      <c r="F376" s="2" t="s">
        <v>24</v>
      </c>
      <c r="G376" s="2" t="s">
        <v>24</v>
      </c>
      <c r="H376" s="2" t="s">
        <v>24</v>
      </c>
      <c r="I376" s="2">
        <v>1</v>
      </c>
      <c r="J376" s="2">
        <v>1</v>
      </c>
      <c r="K376" s="2" t="s">
        <v>724</v>
      </c>
      <c r="L376" s="3">
        <v>45927</v>
      </c>
      <c r="M376" s="3">
        <v>46997</v>
      </c>
      <c r="N376" s="2" t="s">
        <v>42</v>
      </c>
    </row>
    <row r="377" spans="2:14" x14ac:dyDescent="0.25">
      <c r="B377" s="2" t="s">
        <v>725</v>
      </c>
      <c r="C377" s="2" t="s">
        <v>726</v>
      </c>
      <c r="D377" s="2" t="s">
        <v>16</v>
      </c>
      <c r="E377" s="2" t="s">
        <v>17</v>
      </c>
      <c r="F377" s="2" t="s">
        <v>24</v>
      </c>
      <c r="G377" s="2" t="s">
        <v>24</v>
      </c>
      <c r="H377" s="2" t="s">
        <v>24</v>
      </c>
      <c r="I377" s="2">
        <v>0</v>
      </c>
      <c r="J377" s="2">
        <v>0</v>
      </c>
      <c r="K377" s="2">
        <v>20250618</v>
      </c>
      <c r="L377" s="3">
        <v>45944</v>
      </c>
      <c r="M377" s="3">
        <v>47027</v>
      </c>
      <c r="N377" s="2" t="s">
        <v>42</v>
      </c>
    </row>
    <row r="378" spans="2:14" x14ac:dyDescent="0.25">
      <c r="B378" s="2" t="s">
        <v>727</v>
      </c>
      <c r="C378" s="2" t="s">
        <v>728</v>
      </c>
      <c r="D378" s="2" t="s">
        <v>41</v>
      </c>
      <c r="E378" s="2" t="s">
        <v>17</v>
      </c>
      <c r="F378" s="2" t="s">
        <v>24</v>
      </c>
      <c r="G378" s="2" t="s">
        <v>24</v>
      </c>
      <c r="H378" s="2" t="s">
        <v>24</v>
      </c>
      <c r="I378" s="2">
        <v>0</v>
      </c>
      <c r="J378" s="2">
        <v>0</v>
      </c>
      <c r="K378" s="2">
        <v>0</v>
      </c>
      <c r="L378" s="3">
        <v>45862</v>
      </c>
      <c r="M378" s="2" t="s">
        <v>30</v>
      </c>
      <c r="N378" s="2" t="s">
        <v>42</v>
      </c>
    </row>
    <row r="379" spans="2:14" x14ac:dyDescent="0.25">
      <c r="B379" s="2" t="s">
        <v>729</v>
      </c>
      <c r="C379" s="2" t="s">
        <v>730</v>
      </c>
      <c r="D379" s="2" t="s">
        <v>16</v>
      </c>
      <c r="E379" s="2" t="s">
        <v>17</v>
      </c>
      <c r="F379" s="2" t="s">
        <v>18</v>
      </c>
      <c r="G379" s="2" t="s">
        <v>19</v>
      </c>
      <c r="H379" s="2" t="s">
        <v>731</v>
      </c>
      <c r="I379" s="2">
        <v>41</v>
      </c>
      <c r="J379" s="2">
        <v>41</v>
      </c>
      <c r="K379" s="2">
        <v>0</v>
      </c>
      <c r="L379" s="3">
        <v>44958</v>
      </c>
      <c r="M379" s="2" t="s">
        <v>30</v>
      </c>
      <c r="N379" s="2" t="s">
        <v>504</v>
      </c>
    </row>
    <row r="380" spans="2:14" x14ac:dyDescent="0.25">
      <c r="B380" s="2" t="s">
        <v>732</v>
      </c>
      <c r="C380" s="2" t="s">
        <v>733</v>
      </c>
      <c r="D380" s="2" t="s">
        <v>41</v>
      </c>
      <c r="E380" s="2" t="s">
        <v>17</v>
      </c>
      <c r="F380" s="2" t="s">
        <v>18</v>
      </c>
      <c r="G380" s="2" t="s">
        <v>175</v>
      </c>
      <c r="H380" s="2" t="s">
        <v>734</v>
      </c>
      <c r="I380" s="2">
        <v>0</v>
      </c>
      <c r="J380" s="2">
        <v>0</v>
      </c>
      <c r="K380" s="2">
        <v>60030</v>
      </c>
      <c r="L380" s="3">
        <v>44958</v>
      </c>
      <c r="M380" s="3">
        <v>45931</v>
      </c>
      <c r="N380" s="2" t="s">
        <v>281</v>
      </c>
    </row>
    <row r="381" spans="2:14" x14ac:dyDescent="0.25">
      <c r="B381" s="2" t="s">
        <v>732</v>
      </c>
      <c r="C381" s="2" t="s">
        <v>733</v>
      </c>
      <c r="D381" s="2" t="s">
        <v>41</v>
      </c>
      <c r="E381" s="2" t="s">
        <v>17</v>
      </c>
      <c r="F381" s="2" t="s">
        <v>18</v>
      </c>
      <c r="G381" s="2" t="s">
        <v>175</v>
      </c>
      <c r="H381" s="2" t="s">
        <v>734</v>
      </c>
      <c r="I381" s="2">
        <v>0</v>
      </c>
      <c r="J381" s="2">
        <v>0</v>
      </c>
      <c r="K381" s="2">
        <v>60192</v>
      </c>
      <c r="L381" s="3">
        <v>45736</v>
      </c>
      <c r="M381" s="3">
        <v>46235</v>
      </c>
      <c r="N381" s="2" t="s">
        <v>281</v>
      </c>
    </row>
    <row r="382" spans="2:14" x14ac:dyDescent="0.25">
      <c r="B382" s="2" t="s">
        <v>732</v>
      </c>
      <c r="C382" s="2" t="s">
        <v>733</v>
      </c>
      <c r="D382" s="2" t="s">
        <v>41</v>
      </c>
      <c r="E382" s="2" t="s">
        <v>17</v>
      </c>
      <c r="F382" s="2" t="s">
        <v>18</v>
      </c>
      <c r="G382" s="2" t="s">
        <v>175</v>
      </c>
      <c r="H382" s="2" t="s">
        <v>734</v>
      </c>
      <c r="I382" s="2">
        <v>0</v>
      </c>
      <c r="J382" s="2">
        <v>0</v>
      </c>
      <c r="K382" s="2">
        <v>60227</v>
      </c>
      <c r="L382" s="3">
        <v>45811</v>
      </c>
      <c r="M382" s="3">
        <v>46266</v>
      </c>
      <c r="N382" s="2" t="s">
        <v>281</v>
      </c>
    </row>
    <row r="383" spans="2:14" x14ac:dyDescent="0.25">
      <c r="B383" s="2" t="s">
        <v>732</v>
      </c>
      <c r="C383" s="2" t="s">
        <v>733</v>
      </c>
      <c r="D383" s="2" t="s">
        <v>41</v>
      </c>
      <c r="E383" s="2" t="s">
        <v>17</v>
      </c>
      <c r="F383" s="2" t="s">
        <v>18</v>
      </c>
      <c r="G383" s="2" t="s">
        <v>175</v>
      </c>
      <c r="H383" s="2" t="s">
        <v>734</v>
      </c>
      <c r="I383" s="2">
        <v>0</v>
      </c>
      <c r="J383" s="2">
        <v>0</v>
      </c>
      <c r="K383" s="2">
        <v>60256</v>
      </c>
      <c r="L383" s="3">
        <v>45829</v>
      </c>
      <c r="M383" s="3">
        <v>46388</v>
      </c>
      <c r="N383" s="2" t="s">
        <v>281</v>
      </c>
    </row>
    <row r="384" spans="2:14" x14ac:dyDescent="0.25">
      <c r="B384" s="2" t="s">
        <v>735</v>
      </c>
      <c r="C384" s="2" t="s">
        <v>736</v>
      </c>
      <c r="D384" s="2" t="s">
        <v>16</v>
      </c>
      <c r="E384" s="2" t="s">
        <v>17</v>
      </c>
      <c r="F384" s="2" t="s">
        <v>24</v>
      </c>
      <c r="G384" s="2" t="s">
        <v>24</v>
      </c>
      <c r="H384" s="2" t="s">
        <v>24</v>
      </c>
      <c r="I384" s="2">
        <v>4</v>
      </c>
      <c r="J384" s="2">
        <v>4</v>
      </c>
      <c r="K384" s="2">
        <v>0</v>
      </c>
      <c r="L384" s="3">
        <v>44958</v>
      </c>
      <c r="M384" s="2" t="s">
        <v>30</v>
      </c>
      <c r="N384" s="2" t="s">
        <v>240</v>
      </c>
    </row>
    <row r="385" spans="2:14" x14ac:dyDescent="0.25">
      <c r="B385" s="2" t="s">
        <v>737</v>
      </c>
      <c r="C385" s="2" t="s">
        <v>738</v>
      </c>
      <c r="D385" s="2" t="s">
        <v>28</v>
      </c>
      <c r="E385" s="2" t="s">
        <v>17</v>
      </c>
      <c r="F385" s="2" t="s">
        <v>24</v>
      </c>
      <c r="G385" s="2" t="s">
        <v>24</v>
      </c>
      <c r="H385" s="2" t="s">
        <v>24</v>
      </c>
      <c r="I385" s="2">
        <v>4</v>
      </c>
      <c r="J385" s="2">
        <v>4</v>
      </c>
      <c r="K385" s="2">
        <v>0</v>
      </c>
      <c r="L385" s="3">
        <v>44958</v>
      </c>
      <c r="M385" s="2" t="s">
        <v>30</v>
      </c>
      <c r="N385" s="2" t="s">
        <v>307</v>
      </c>
    </row>
    <row r="386" spans="2:14" x14ac:dyDescent="0.25">
      <c r="B386" s="2" t="s">
        <v>739</v>
      </c>
      <c r="C386" s="2" t="s">
        <v>740</v>
      </c>
      <c r="D386" s="2" t="s">
        <v>16</v>
      </c>
      <c r="E386" s="2" t="s">
        <v>17</v>
      </c>
      <c r="F386" s="2" t="s">
        <v>18</v>
      </c>
      <c r="G386" s="2" t="s">
        <v>19</v>
      </c>
      <c r="H386" s="2" t="s">
        <v>741</v>
      </c>
      <c r="I386" s="2">
        <v>9</v>
      </c>
      <c r="J386" s="2">
        <v>9</v>
      </c>
      <c r="K386" s="2">
        <v>0</v>
      </c>
      <c r="L386" s="3">
        <v>44958</v>
      </c>
      <c r="M386" s="2" t="s">
        <v>30</v>
      </c>
      <c r="N386" s="2" t="s">
        <v>113</v>
      </c>
    </row>
    <row r="387" spans="2:14" x14ac:dyDescent="0.25">
      <c r="B387" s="2" t="s">
        <v>742</v>
      </c>
      <c r="C387" s="2" t="s">
        <v>743</v>
      </c>
      <c r="D387" s="2" t="s">
        <v>16</v>
      </c>
      <c r="E387" s="2" t="s">
        <v>17</v>
      </c>
      <c r="F387" s="2" t="s">
        <v>18</v>
      </c>
      <c r="G387" s="2" t="s">
        <v>19</v>
      </c>
      <c r="H387" s="2" t="s">
        <v>744</v>
      </c>
      <c r="I387" s="2">
        <v>0</v>
      </c>
      <c r="J387" s="2">
        <v>0</v>
      </c>
      <c r="K387" s="2">
        <v>0</v>
      </c>
      <c r="L387" s="3">
        <v>45831</v>
      </c>
      <c r="M387" s="2" t="s">
        <v>30</v>
      </c>
      <c r="N387" s="2" t="s">
        <v>745</v>
      </c>
    </row>
    <row r="388" spans="2:14" x14ac:dyDescent="0.25">
      <c r="B388" s="2" t="s">
        <v>746</v>
      </c>
      <c r="C388" s="2" t="s">
        <v>747</v>
      </c>
      <c r="D388" s="2" t="s">
        <v>748</v>
      </c>
      <c r="E388" s="2" t="s">
        <v>17</v>
      </c>
      <c r="F388" s="2" t="s">
        <v>24</v>
      </c>
      <c r="G388" s="2" t="s">
        <v>24</v>
      </c>
      <c r="H388" s="2" t="s">
        <v>24</v>
      </c>
      <c r="I388" s="2">
        <v>0</v>
      </c>
      <c r="J388" s="2">
        <v>0</v>
      </c>
      <c r="K388" s="2">
        <v>0</v>
      </c>
      <c r="L388" s="3">
        <v>44958</v>
      </c>
      <c r="M388" s="2" t="s">
        <v>30</v>
      </c>
      <c r="N388" s="2" t="s">
        <v>749</v>
      </c>
    </row>
    <row r="389" spans="2:14" x14ac:dyDescent="0.25">
      <c r="B389" s="2" t="s">
        <v>750</v>
      </c>
      <c r="C389" s="2" t="s">
        <v>751</v>
      </c>
      <c r="D389" s="2" t="s">
        <v>748</v>
      </c>
      <c r="E389" s="2" t="s">
        <v>17</v>
      </c>
      <c r="F389" s="2" t="s">
        <v>24</v>
      </c>
      <c r="G389" s="2" t="s">
        <v>24</v>
      </c>
      <c r="H389" s="2" t="s">
        <v>24</v>
      </c>
      <c r="I389" s="2">
        <v>1</v>
      </c>
      <c r="J389" s="2">
        <v>1</v>
      </c>
      <c r="K389" s="2">
        <v>0</v>
      </c>
      <c r="L389" s="3">
        <v>45663</v>
      </c>
      <c r="M389" s="2" t="s">
        <v>30</v>
      </c>
      <c r="N389" s="2" t="s">
        <v>42</v>
      </c>
    </row>
    <row r="390" spans="2:14" x14ac:dyDescent="0.25">
      <c r="B390" s="2" t="s">
        <v>752</v>
      </c>
      <c r="C390" s="2" t="s">
        <v>753</v>
      </c>
      <c r="D390" s="2" t="s">
        <v>748</v>
      </c>
      <c r="E390" s="2" t="s">
        <v>17</v>
      </c>
      <c r="F390" s="2" t="s">
        <v>24</v>
      </c>
      <c r="G390" s="2" t="s">
        <v>24</v>
      </c>
      <c r="H390" s="2" t="s">
        <v>24</v>
      </c>
      <c r="I390" s="2">
        <v>0</v>
      </c>
      <c r="J390" s="2">
        <v>0</v>
      </c>
      <c r="K390" s="2">
        <v>0</v>
      </c>
      <c r="L390" s="3">
        <v>45685</v>
      </c>
      <c r="M390" s="2" t="s">
        <v>30</v>
      </c>
      <c r="N390" s="2" t="s">
        <v>749</v>
      </c>
    </row>
    <row r="391" spans="2:14" x14ac:dyDescent="0.25">
      <c r="B391" s="2" t="s">
        <v>754</v>
      </c>
      <c r="C391" s="2" t="s">
        <v>755</v>
      </c>
      <c r="D391" s="2" t="s">
        <v>748</v>
      </c>
      <c r="E391" s="2" t="s">
        <v>17</v>
      </c>
      <c r="F391" s="2" t="s">
        <v>24</v>
      </c>
      <c r="G391" s="2" t="s">
        <v>24</v>
      </c>
      <c r="H391" s="2" t="s">
        <v>24</v>
      </c>
      <c r="I391" s="2">
        <v>0</v>
      </c>
      <c r="J391" s="2">
        <v>0</v>
      </c>
      <c r="K391" s="2">
        <v>0</v>
      </c>
      <c r="L391" s="3">
        <v>45685</v>
      </c>
      <c r="M391" s="2" t="s">
        <v>30</v>
      </c>
      <c r="N391" s="2" t="s">
        <v>749</v>
      </c>
    </row>
    <row r="392" spans="2:14" x14ac:dyDescent="0.25">
      <c r="B392" s="2" t="s">
        <v>756</v>
      </c>
      <c r="C392" s="2" t="s">
        <v>757</v>
      </c>
      <c r="D392" s="2" t="s">
        <v>748</v>
      </c>
      <c r="E392" s="2" t="s">
        <v>17</v>
      </c>
      <c r="F392" s="2" t="s">
        <v>29</v>
      </c>
      <c r="G392" s="2" t="s">
        <v>758</v>
      </c>
      <c r="H392" s="2" t="s">
        <v>759</v>
      </c>
      <c r="I392" s="2">
        <v>1</v>
      </c>
      <c r="J392" s="2">
        <v>1</v>
      </c>
      <c r="K392" s="2">
        <v>0</v>
      </c>
      <c r="L392" s="3">
        <v>44958</v>
      </c>
      <c r="M392" s="2" t="s">
        <v>30</v>
      </c>
      <c r="N392" s="2" t="s">
        <v>749</v>
      </c>
    </row>
    <row r="393" spans="2:14" x14ac:dyDescent="0.25">
      <c r="B393" s="2" t="s">
        <v>760</v>
      </c>
      <c r="C393" s="2" t="s">
        <v>761</v>
      </c>
      <c r="D393" s="2" t="s">
        <v>748</v>
      </c>
      <c r="E393" s="2" t="s">
        <v>17</v>
      </c>
      <c r="F393" s="2" t="s">
        <v>29</v>
      </c>
      <c r="G393" s="2" t="s">
        <v>758</v>
      </c>
      <c r="H393" s="2" t="s">
        <v>762</v>
      </c>
      <c r="I393" s="2">
        <v>0</v>
      </c>
      <c r="J393" s="2">
        <v>0</v>
      </c>
      <c r="K393" s="2">
        <v>0</v>
      </c>
      <c r="L393" s="3">
        <v>44958</v>
      </c>
      <c r="M393" s="2" t="s">
        <v>30</v>
      </c>
      <c r="N393" s="2" t="s">
        <v>763</v>
      </c>
    </row>
    <row r="394" spans="2:14" x14ac:dyDescent="0.25">
      <c r="B394" s="2" t="s">
        <v>764</v>
      </c>
      <c r="C394" s="2" t="s">
        <v>765</v>
      </c>
      <c r="D394" s="2" t="s">
        <v>748</v>
      </c>
      <c r="E394" s="2" t="s">
        <v>17</v>
      </c>
      <c r="F394" s="2" t="s">
        <v>29</v>
      </c>
      <c r="G394" s="2" t="s">
        <v>758</v>
      </c>
      <c r="H394" s="2" t="s">
        <v>762</v>
      </c>
      <c r="I394" s="2">
        <v>0</v>
      </c>
      <c r="J394" s="2">
        <v>0</v>
      </c>
      <c r="K394" s="2">
        <v>0</v>
      </c>
      <c r="L394" s="3">
        <v>44958</v>
      </c>
      <c r="M394" s="2" t="s">
        <v>30</v>
      </c>
      <c r="N394" s="2" t="s">
        <v>763</v>
      </c>
    </row>
    <row r="395" spans="2:14" x14ac:dyDescent="0.25">
      <c r="B395" s="2" t="s">
        <v>766</v>
      </c>
      <c r="C395" s="2" t="s">
        <v>767</v>
      </c>
      <c r="D395" s="2" t="s">
        <v>748</v>
      </c>
      <c r="E395" s="2" t="s">
        <v>17</v>
      </c>
      <c r="F395" s="2" t="s">
        <v>29</v>
      </c>
      <c r="G395" s="2" t="s">
        <v>758</v>
      </c>
      <c r="H395" s="2" t="s">
        <v>762</v>
      </c>
      <c r="I395" s="2">
        <v>0</v>
      </c>
      <c r="J395" s="2">
        <v>0</v>
      </c>
      <c r="K395" s="2">
        <v>0</v>
      </c>
      <c r="L395" s="3">
        <v>44958</v>
      </c>
      <c r="M395" s="2" t="s">
        <v>30</v>
      </c>
      <c r="N395" s="2" t="s">
        <v>763</v>
      </c>
    </row>
    <row r="396" spans="2:14" x14ac:dyDescent="0.25">
      <c r="B396" s="2" t="s">
        <v>768</v>
      </c>
      <c r="C396" s="2" t="s">
        <v>769</v>
      </c>
      <c r="D396" s="2" t="s">
        <v>748</v>
      </c>
      <c r="E396" s="2" t="s">
        <v>17</v>
      </c>
      <c r="F396" s="2" t="s">
        <v>29</v>
      </c>
      <c r="G396" s="2" t="s">
        <v>758</v>
      </c>
      <c r="H396" s="2" t="s">
        <v>762</v>
      </c>
      <c r="I396" s="2">
        <v>0</v>
      </c>
      <c r="J396" s="2">
        <v>0</v>
      </c>
      <c r="K396" s="2">
        <v>0</v>
      </c>
      <c r="L396" s="3">
        <v>44958</v>
      </c>
      <c r="M396" s="2" t="s">
        <v>30</v>
      </c>
      <c r="N396" s="2" t="s">
        <v>763</v>
      </c>
    </row>
    <row r="397" spans="2:14" x14ac:dyDescent="0.25">
      <c r="B397" s="2" t="s">
        <v>770</v>
      </c>
      <c r="C397" s="2" t="s">
        <v>771</v>
      </c>
      <c r="D397" s="2" t="s">
        <v>748</v>
      </c>
      <c r="E397" s="2" t="s">
        <v>17</v>
      </c>
      <c r="F397" s="2" t="s">
        <v>29</v>
      </c>
      <c r="G397" s="2" t="s">
        <v>758</v>
      </c>
      <c r="H397" s="2" t="s">
        <v>762</v>
      </c>
      <c r="I397" s="2">
        <v>0</v>
      </c>
      <c r="J397" s="2">
        <v>0</v>
      </c>
      <c r="K397" s="2">
        <v>0</v>
      </c>
      <c r="L397" s="3">
        <v>44958</v>
      </c>
      <c r="M397" s="2" t="s">
        <v>30</v>
      </c>
      <c r="N397" s="2" t="s">
        <v>763</v>
      </c>
    </row>
    <row r="398" spans="2:14" x14ac:dyDescent="0.25">
      <c r="B398" s="2" t="s">
        <v>772</v>
      </c>
      <c r="C398" s="2" t="s">
        <v>773</v>
      </c>
      <c r="D398" s="2" t="s">
        <v>748</v>
      </c>
      <c r="E398" s="2" t="s">
        <v>17</v>
      </c>
      <c r="F398" s="2" t="s">
        <v>29</v>
      </c>
      <c r="G398" s="2" t="s">
        <v>758</v>
      </c>
      <c r="H398" s="2" t="s">
        <v>762</v>
      </c>
      <c r="I398" s="2">
        <v>0</v>
      </c>
      <c r="J398" s="2">
        <v>0</v>
      </c>
      <c r="K398" s="2">
        <v>0</v>
      </c>
      <c r="L398" s="3">
        <v>44958</v>
      </c>
      <c r="M398" s="2" t="s">
        <v>30</v>
      </c>
      <c r="N398" s="2" t="s">
        <v>763</v>
      </c>
    </row>
    <row r="399" spans="2:14" x14ac:dyDescent="0.25">
      <c r="B399" s="2" t="s">
        <v>774</v>
      </c>
      <c r="C399" s="2" t="s">
        <v>775</v>
      </c>
      <c r="D399" s="2" t="s">
        <v>748</v>
      </c>
      <c r="E399" s="2" t="s">
        <v>17</v>
      </c>
      <c r="F399" s="2" t="s">
        <v>29</v>
      </c>
      <c r="G399" s="2" t="s">
        <v>758</v>
      </c>
      <c r="H399" s="2" t="s">
        <v>762</v>
      </c>
      <c r="I399" s="2">
        <v>0</v>
      </c>
      <c r="J399" s="2">
        <v>0</v>
      </c>
      <c r="K399" s="2">
        <v>0</v>
      </c>
      <c r="L399" s="3">
        <v>44958</v>
      </c>
      <c r="M399" s="2" t="s">
        <v>30</v>
      </c>
      <c r="N399" s="2" t="s">
        <v>763</v>
      </c>
    </row>
    <row r="400" spans="2:14" x14ac:dyDescent="0.25">
      <c r="B400" s="2" t="s">
        <v>776</v>
      </c>
      <c r="C400" s="2" t="s">
        <v>777</v>
      </c>
      <c r="D400" s="2" t="s">
        <v>748</v>
      </c>
      <c r="E400" s="2" t="s">
        <v>17</v>
      </c>
      <c r="F400" s="2" t="s">
        <v>29</v>
      </c>
      <c r="G400" s="2" t="s">
        <v>758</v>
      </c>
      <c r="H400" s="2" t="s">
        <v>762</v>
      </c>
      <c r="I400" s="2">
        <v>0</v>
      </c>
      <c r="J400" s="2">
        <v>0</v>
      </c>
      <c r="K400" s="2">
        <v>0</v>
      </c>
      <c r="L400" s="3">
        <v>44958</v>
      </c>
      <c r="M400" s="2" t="s">
        <v>30</v>
      </c>
      <c r="N400" s="2" t="s">
        <v>763</v>
      </c>
    </row>
    <row r="401" spans="2:14" x14ac:dyDescent="0.25">
      <c r="B401" s="2" t="s">
        <v>778</v>
      </c>
      <c r="C401" s="2" t="s">
        <v>779</v>
      </c>
      <c r="D401" s="2" t="s">
        <v>748</v>
      </c>
      <c r="E401" s="2" t="s">
        <v>17</v>
      </c>
      <c r="F401" s="2" t="s">
        <v>29</v>
      </c>
      <c r="G401" s="2" t="s">
        <v>758</v>
      </c>
      <c r="H401" s="2" t="s">
        <v>762</v>
      </c>
      <c r="I401" s="2">
        <v>0</v>
      </c>
      <c r="J401" s="2">
        <v>0</v>
      </c>
      <c r="K401" s="2">
        <v>0</v>
      </c>
      <c r="L401" s="3">
        <v>44958</v>
      </c>
      <c r="M401" s="2" t="s">
        <v>30</v>
      </c>
      <c r="N401" s="2" t="s">
        <v>763</v>
      </c>
    </row>
    <row r="402" spans="2:14" x14ac:dyDescent="0.25">
      <c r="B402" s="2" t="s">
        <v>780</v>
      </c>
      <c r="C402" s="2" t="s">
        <v>781</v>
      </c>
      <c r="D402" s="2" t="s">
        <v>748</v>
      </c>
      <c r="E402" s="2" t="s">
        <v>17</v>
      </c>
      <c r="F402" s="2" t="s">
        <v>24</v>
      </c>
      <c r="G402" s="2" t="s">
        <v>24</v>
      </c>
      <c r="H402" s="2" t="s">
        <v>24</v>
      </c>
      <c r="I402" s="2">
        <v>1</v>
      </c>
      <c r="J402" s="2">
        <v>1</v>
      </c>
      <c r="K402" s="2">
        <v>0</v>
      </c>
      <c r="L402" s="3">
        <v>44958</v>
      </c>
      <c r="M402" s="2" t="s">
        <v>30</v>
      </c>
      <c r="N402" s="2" t="s">
        <v>782</v>
      </c>
    </row>
    <row r="403" spans="2:14" x14ac:dyDescent="0.25">
      <c r="B403" s="2" t="s">
        <v>783</v>
      </c>
      <c r="C403" s="2" t="s">
        <v>784</v>
      </c>
      <c r="D403" s="2" t="s">
        <v>748</v>
      </c>
      <c r="E403" s="2" t="s">
        <v>17</v>
      </c>
      <c r="F403" s="2" t="s">
        <v>24</v>
      </c>
      <c r="G403" s="2" t="s">
        <v>24</v>
      </c>
      <c r="H403" s="2" t="s">
        <v>24</v>
      </c>
      <c r="I403" s="2">
        <v>1</v>
      </c>
      <c r="J403" s="2">
        <v>1</v>
      </c>
      <c r="K403" s="2">
        <v>0</v>
      </c>
      <c r="L403" s="3">
        <v>44958</v>
      </c>
      <c r="M403" s="2" t="s">
        <v>30</v>
      </c>
      <c r="N403" s="2" t="s">
        <v>782</v>
      </c>
    </row>
    <row r="404" spans="2:14" x14ac:dyDescent="0.25">
      <c r="B404" s="2" t="s">
        <v>785</v>
      </c>
      <c r="C404" s="2" t="s">
        <v>786</v>
      </c>
      <c r="D404" s="2" t="s">
        <v>748</v>
      </c>
      <c r="E404" s="2" t="s">
        <v>17</v>
      </c>
      <c r="F404" s="2" t="s">
        <v>24</v>
      </c>
      <c r="G404" s="2" t="s">
        <v>24</v>
      </c>
      <c r="H404" s="2" t="s">
        <v>24</v>
      </c>
      <c r="I404" s="2">
        <v>1</v>
      </c>
      <c r="J404" s="2">
        <v>1</v>
      </c>
      <c r="K404" s="2">
        <v>0</v>
      </c>
      <c r="L404" s="3">
        <v>44958</v>
      </c>
      <c r="M404" s="2" t="s">
        <v>30</v>
      </c>
      <c r="N404" s="2" t="s">
        <v>782</v>
      </c>
    </row>
    <row r="405" spans="2:14" x14ac:dyDescent="0.25">
      <c r="B405" s="2" t="s">
        <v>787</v>
      </c>
      <c r="C405" s="2" t="s">
        <v>788</v>
      </c>
      <c r="D405" s="2" t="s">
        <v>28</v>
      </c>
      <c r="E405" s="2" t="s">
        <v>17</v>
      </c>
      <c r="F405" s="2" t="s">
        <v>24</v>
      </c>
      <c r="G405" s="2" t="s">
        <v>24</v>
      </c>
      <c r="H405" s="2" t="s">
        <v>24</v>
      </c>
      <c r="I405" s="2">
        <v>2</v>
      </c>
      <c r="J405" s="2">
        <v>2</v>
      </c>
      <c r="K405" s="2">
        <v>0</v>
      </c>
      <c r="L405" s="3">
        <v>44958</v>
      </c>
      <c r="M405" s="2" t="s">
        <v>30</v>
      </c>
      <c r="N405" s="2" t="s">
        <v>782</v>
      </c>
    </row>
    <row r="406" spans="2:14" x14ac:dyDescent="0.25">
      <c r="B406" s="2" t="s">
        <v>789</v>
      </c>
      <c r="C406" s="2" t="s">
        <v>790</v>
      </c>
      <c r="D406" s="2" t="s">
        <v>28</v>
      </c>
      <c r="E406" s="2" t="s">
        <v>17</v>
      </c>
      <c r="F406" s="2" t="s">
        <v>24</v>
      </c>
      <c r="G406" s="2" t="s">
        <v>24</v>
      </c>
      <c r="H406" s="2" t="s">
        <v>24</v>
      </c>
      <c r="I406" s="2">
        <v>2</v>
      </c>
      <c r="J406" s="2">
        <v>2</v>
      </c>
      <c r="K406" s="2">
        <v>0</v>
      </c>
      <c r="L406" s="3">
        <v>44958</v>
      </c>
      <c r="M406" s="2" t="s">
        <v>30</v>
      </c>
      <c r="N406" s="2" t="s">
        <v>782</v>
      </c>
    </row>
    <row r="407" spans="2:14" x14ac:dyDescent="0.25">
      <c r="B407" s="2" t="s">
        <v>791</v>
      </c>
      <c r="C407" s="2" t="s">
        <v>792</v>
      </c>
      <c r="D407" s="2" t="s">
        <v>748</v>
      </c>
      <c r="E407" s="2" t="s">
        <v>17</v>
      </c>
      <c r="F407" s="2" t="s">
        <v>24</v>
      </c>
      <c r="G407" s="2" t="s">
        <v>24</v>
      </c>
      <c r="H407" s="2" t="s">
        <v>24</v>
      </c>
      <c r="I407" s="2">
        <v>0</v>
      </c>
      <c r="J407" s="2">
        <v>0</v>
      </c>
      <c r="K407" s="2">
        <v>0</v>
      </c>
      <c r="L407" s="3">
        <v>44958</v>
      </c>
      <c r="M407" s="2" t="s">
        <v>30</v>
      </c>
      <c r="N407" s="2" t="s">
        <v>749</v>
      </c>
    </row>
    <row r="408" spans="2:14" x14ac:dyDescent="0.25">
      <c r="B408" s="2" t="s">
        <v>793</v>
      </c>
      <c r="C408" s="2" t="s">
        <v>794</v>
      </c>
      <c r="D408" s="2" t="s">
        <v>748</v>
      </c>
      <c r="E408" s="2" t="s">
        <v>17</v>
      </c>
      <c r="F408" s="2" t="s">
        <v>24</v>
      </c>
      <c r="G408" s="2" t="s">
        <v>24</v>
      </c>
      <c r="H408" s="2" t="s">
        <v>24</v>
      </c>
      <c r="I408" s="2">
        <v>0</v>
      </c>
      <c r="J408" s="2">
        <v>0</v>
      </c>
      <c r="K408" s="2">
        <v>0</v>
      </c>
      <c r="L408" s="3">
        <v>44958</v>
      </c>
      <c r="M408" s="2" t="s">
        <v>30</v>
      </c>
      <c r="N408" s="2" t="s">
        <v>749</v>
      </c>
    </row>
    <row r="409" spans="2:14" x14ac:dyDescent="0.25">
      <c r="B409" s="2" t="s">
        <v>795</v>
      </c>
      <c r="C409" s="2" t="s">
        <v>796</v>
      </c>
      <c r="D409" s="2" t="s">
        <v>28</v>
      </c>
      <c r="E409" s="2" t="s">
        <v>17</v>
      </c>
      <c r="F409" s="2" t="s">
        <v>29</v>
      </c>
      <c r="G409" s="2" t="s">
        <v>758</v>
      </c>
      <c r="H409" s="2" t="s">
        <v>797</v>
      </c>
      <c r="I409" s="2">
        <v>0</v>
      </c>
      <c r="J409" s="2">
        <v>0</v>
      </c>
      <c r="K409" s="2">
        <v>0</v>
      </c>
      <c r="L409" s="3">
        <v>44958</v>
      </c>
      <c r="M409" s="2" t="s">
        <v>30</v>
      </c>
      <c r="N409" s="2" t="s">
        <v>749</v>
      </c>
    </row>
    <row r="410" spans="2:14" x14ac:dyDescent="0.25">
      <c r="B410" s="2" t="s">
        <v>798</v>
      </c>
      <c r="C410" s="2" t="s">
        <v>799</v>
      </c>
      <c r="D410" s="2" t="s">
        <v>748</v>
      </c>
      <c r="E410" s="2" t="s">
        <v>17</v>
      </c>
      <c r="F410" s="2" t="s">
        <v>24</v>
      </c>
      <c r="G410" s="2" t="s">
        <v>24</v>
      </c>
      <c r="H410" s="2" t="s">
        <v>24</v>
      </c>
      <c r="I410" s="2">
        <v>0</v>
      </c>
      <c r="J410" s="2">
        <v>0</v>
      </c>
      <c r="K410" s="2">
        <v>0</v>
      </c>
      <c r="L410" s="3">
        <v>45800</v>
      </c>
      <c r="M410" s="2" t="s">
        <v>30</v>
      </c>
      <c r="N410" s="2" t="s">
        <v>749</v>
      </c>
    </row>
    <row r="411" spans="2:14" x14ac:dyDescent="0.25">
      <c r="B411" s="2" t="s">
        <v>800</v>
      </c>
      <c r="C411" s="2" t="s">
        <v>801</v>
      </c>
      <c r="D411" s="2" t="s">
        <v>748</v>
      </c>
      <c r="E411" s="2" t="s">
        <v>17</v>
      </c>
      <c r="F411" s="2" t="s">
        <v>24</v>
      </c>
      <c r="G411" s="2" t="s">
        <v>24</v>
      </c>
      <c r="H411" s="2" t="s">
        <v>24</v>
      </c>
      <c r="I411" s="2">
        <v>0</v>
      </c>
      <c r="J411" s="2">
        <v>0</v>
      </c>
      <c r="K411" s="2">
        <v>0</v>
      </c>
      <c r="L411" s="3">
        <v>44958</v>
      </c>
      <c r="M411" s="2" t="s">
        <v>30</v>
      </c>
      <c r="N411" s="2" t="s">
        <v>749</v>
      </c>
    </row>
    <row r="412" spans="2:14" x14ac:dyDescent="0.25">
      <c r="B412" s="2" t="s">
        <v>802</v>
      </c>
      <c r="C412" s="2" t="s">
        <v>803</v>
      </c>
      <c r="D412" s="2" t="s">
        <v>748</v>
      </c>
      <c r="E412" s="2" t="s">
        <v>17</v>
      </c>
      <c r="F412" s="2" t="s">
        <v>24</v>
      </c>
      <c r="G412" s="2" t="s">
        <v>24</v>
      </c>
      <c r="H412" s="2" t="s">
        <v>24</v>
      </c>
      <c r="I412" s="2">
        <v>1</v>
      </c>
      <c r="J412" s="2">
        <v>1</v>
      </c>
      <c r="K412" s="2">
        <v>0</v>
      </c>
      <c r="L412" s="3">
        <v>44958</v>
      </c>
      <c r="M412" s="2" t="s">
        <v>30</v>
      </c>
      <c r="N412" s="2" t="s">
        <v>749</v>
      </c>
    </row>
    <row r="413" spans="2:14" x14ac:dyDescent="0.25">
      <c r="B413" s="2" t="s">
        <v>804</v>
      </c>
      <c r="C413" s="2" t="s">
        <v>805</v>
      </c>
      <c r="D413" s="2" t="s">
        <v>748</v>
      </c>
      <c r="E413" s="2" t="s">
        <v>17</v>
      </c>
      <c r="F413" s="2" t="s">
        <v>24</v>
      </c>
      <c r="G413" s="2" t="s">
        <v>24</v>
      </c>
      <c r="H413" s="2" t="s">
        <v>24</v>
      </c>
      <c r="I413" s="2">
        <v>1</v>
      </c>
      <c r="J413" s="2">
        <v>1</v>
      </c>
      <c r="K413" s="2">
        <v>0</v>
      </c>
      <c r="L413" s="3">
        <v>44958</v>
      </c>
      <c r="M413" s="2" t="s">
        <v>30</v>
      </c>
      <c r="N413" s="2" t="s">
        <v>42</v>
      </c>
    </row>
    <row r="414" spans="2:14" x14ac:dyDescent="0.25">
      <c r="B414" s="2" t="s">
        <v>806</v>
      </c>
      <c r="C414" s="2" t="s">
        <v>807</v>
      </c>
      <c r="D414" s="2" t="s">
        <v>748</v>
      </c>
      <c r="E414" s="2" t="s">
        <v>17</v>
      </c>
      <c r="F414" s="2" t="s">
        <v>24</v>
      </c>
      <c r="G414" s="2" t="s">
        <v>24</v>
      </c>
      <c r="H414" s="2" t="s">
        <v>24</v>
      </c>
      <c r="I414" s="2">
        <v>0</v>
      </c>
      <c r="J414" s="2">
        <v>0</v>
      </c>
      <c r="K414" s="2">
        <v>0</v>
      </c>
      <c r="L414" s="3">
        <v>44958</v>
      </c>
      <c r="M414" s="2" t="s">
        <v>30</v>
      </c>
      <c r="N414" s="2" t="s">
        <v>42</v>
      </c>
    </row>
    <row r="415" spans="2:14" x14ac:dyDescent="0.25">
      <c r="B415" s="2" t="s">
        <v>808</v>
      </c>
      <c r="C415" s="2" t="s">
        <v>809</v>
      </c>
      <c r="D415" s="2" t="s">
        <v>748</v>
      </c>
      <c r="E415" s="2" t="s">
        <v>17</v>
      </c>
      <c r="F415" s="2" t="s">
        <v>24</v>
      </c>
      <c r="G415" s="2" t="s">
        <v>24</v>
      </c>
      <c r="H415" s="2" t="s">
        <v>24</v>
      </c>
      <c r="I415" s="2">
        <v>0</v>
      </c>
      <c r="J415" s="2">
        <v>0</v>
      </c>
      <c r="K415" s="2">
        <v>0</v>
      </c>
      <c r="L415" s="3">
        <v>44958</v>
      </c>
      <c r="M415" s="2" t="s">
        <v>30</v>
      </c>
      <c r="N415" s="2" t="s">
        <v>42</v>
      </c>
    </row>
    <row r="416" spans="2:14" x14ac:dyDescent="0.25">
      <c r="B416" s="2" t="s">
        <v>810</v>
      </c>
      <c r="C416" s="2" t="s">
        <v>811</v>
      </c>
      <c r="D416" s="2" t="s">
        <v>16</v>
      </c>
      <c r="E416" s="2" t="s">
        <v>17</v>
      </c>
      <c r="F416" s="2" t="s">
        <v>24</v>
      </c>
      <c r="G416" s="2" t="s">
        <v>24</v>
      </c>
      <c r="H416" s="2" t="s">
        <v>24</v>
      </c>
      <c r="I416" s="2">
        <v>0</v>
      </c>
      <c r="J416" s="2">
        <v>0</v>
      </c>
      <c r="K416" s="2">
        <v>760800024</v>
      </c>
      <c r="L416" s="3">
        <v>45842</v>
      </c>
      <c r="M416" s="3">
        <v>46508</v>
      </c>
      <c r="N416" s="2" t="s">
        <v>42</v>
      </c>
    </row>
    <row r="417" spans="2:14" x14ac:dyDescent="0.25">
      <c r="B417" s="2" t="s">
        <v>812</v>
      </c>
      <c r="C417" s="2" t="s">
        <v>813</v>
      </c>
      <c r="D417" s="2" t="s">
        <v>41</v>
      </c>
      <c r="E417" s="2" t="s">
        <v>17</v>
      </c>
      <c r="F417" s="2" t="s">
        <v>24</v>
      </c>
      <c r="G417" s="2" t="s">
        <v>24</v>
      </c>
      <c r="H417" s="2" t="s">
        <v>24</v>
      </c>
      <c r="I417" s="2">
        <v>0</v>
      </c>
      <c r="J417" s="2">
        <v>0</v>
      </c>
      <c r="K417" s="2">
        <v>0</v>
      </c>
      <c r="L417" s="3">
        <v>45877</v>
      </c>
      <c r="M417" s="2" t="s">
        <v>30</v>
      </c>
      <c r="N417" s="2" t="s">
        <v>42</v>
      </c>
    </row>
    <row r="418" spans="2:14" x14ac:dyDescent="0.25">
      <c r="B418" s="2" t="s">
        <v>814</v>
      </c>
      <c r="C418" s="2" t="s">
        <v>815</v>
      </c>
      <c r="D418" s="2" t="s">
        <v>16</v>
      </c>
      <c r="E418" s="2" t="s">
        <v>75</v>
      </c>
      <c r="F418" s="2" t="s">
        <v>18</v>
      </c>
      <c r="G418" s="2" t="s">
        <v>19</v>
      </c>
      <c r="H418" s="2" t="s">
        <v>816</v>
      </c>
      <c r="I418" s="2">
        <v>0</v>
      </c>
      <c r="J418" s="2">
        <v>0</v>
      </c>
      <c r="K418" s="2">
        <v>72001</v>
      </c>
      <c r="L418" s="3">
        <v>45951</v>
      </c>
      <c r="M418" s="3">
        <v>45839</v>
      </c>
      <c r="N418" s="2" t="s">
        <v>817</v>
      </c>
    </row>
    <row r="419" spans="2:14" x14ac:dyDescent="0.25">
      <c r="B419" s="2" t="s">
        <v>814</v>
      </c>
      <c r="C419" s="2" t="s">
        <v>815</v>
      </c>
      <c r="D419" s="2" t="s">
        <v>16</v>
      </c>
      <c r="E419" s="2" t="s">
        <v>17</v>
      </c>
      <c r="F419" s="2" t="s">
        <v>18</v>
      </c>
      <c r="G419" s="2" t="s">
        <v>19</v>
      </c>
      <c r="H419" s="2" t="s">
        <v>816</v>
      </c>
      <c r="I419" s="2">
        <v>0</v>
      </c>
      <c r="J419" s="2">
        <v>0</v>
      </c>
      <c r="K419" s="2">
        <v>72001</v>
      </c>
      <c r="L419" s="3">
        <v>45951</v>
      </c>
      <c r="M419" s="3">
        <v>45839</v>
      </c>
      <c r="N419" s="2" t="s">
        <v>817</v>
      </c>
    </row>
    <row r="420" spans="2:14" x14ac:dyDescent="0.25">
      <c r="B420" s="2" t="s">
        <v>818</v>
      </c>
      <c r="C420" s="2" t="s">
        <v>819</v>
      </c>
      <c r="D420" s="2" t="s">
        <v>41</v>
      </c>
      <c r="E420" s="2" t="s">
        <v>17</v>
      </c>
      <c r="F420" s="2" t="s">
        <v>24</v>
      </c>
      <c r="G420" s="2" t="s">
        <v>24</v>
      </c>
      <c r="H420" s="2" t="s">
        <v>24</v>
      </c>
      <c r="I420" s="2">
        <v>2</v>
      </c>
      <c r="J420" s="2">
        <v>2</v>
      </c>
      <c r="K420" s="2" t="s">
        <v>820</v>
      </c>
      <c r="L420" s="3">
        <v>44958</v>
      </c>
      <c r="M420" s="3">
        <v>45870</v>
      </c>
      <c r="N420" s="2" t="s">
        <v>821</v>
      </c>
    </row>
    <row r="421" spans="2:14" x14ac:dyDescent="0.25">
      <c r="B421" s="2" t="s">
        <v>822</v>
      </c>
      <c r="C421" s="2" t="s">
        <v>823</v>
      </c>
      <c r="D421" s="2" t="s">
        <v>824</v>
      </c>
      <c r="E421" s="2" t="s">
        <v>825</v>
      </c>
      <c r="F421" s="2" t="s">
        <v>138</v>
      </c>
      <c r="G421" s="2" t="s">
        <v>138</v>
      </c>
      <c r="H421" s="2" t="s">
        <v>826</v>
      </c>
      <c r="I421" s="2">
        <v>0</v>
      </c>
      <c r="J421" s="2">
        <v>0</v>
      </c>
      <c r="K421" s="2">
        <v>0</v>
      </c>
      <c r="L421" s="3">
        <v>44958</v>
      </c>
      <c r="M421" s="2" t="s">
        <v>30</v>
      </c>
      <c r="N421" s="2" t="s">
        <v>237</v>
      </c>
    </row>
    <row r="422" spans="2:14" x14ac:dyDescent="0.25">
      <c r="B422" s="2" t="s">
        <v>822</v>
      </c>
      <c r="C422" s="2" t="s">
        <v>823</v>
      </c>
      <c r="D422" s="2" t="s">
        <v>824</v>
      </c>
      <c r="E422" s="2" t="s">
        <v>17</v>
      </c>
      <c r="F422" s="2" t="s">
        <v>138</v>
      </c>
      <c r="G422" s="2" t="s">
        <v>138</v>
      </c>
      <c r="H422" s="2" t="s">
        <v>826</v>
      </c>
      <c r="I422" s="2">
        <v>0</v>
      </c>
      <c r="J422" s="2">
        <v>0</v>
      </c>
      <c r="K422" s="2">
        <v>0</v>
      </c>
      <c r="L422" s="3">
        <v>44958</v>
      </c>
      <c r="M422" s="2" t="s">
        <v>30</v>
      </c>
      <c r="N422" s="2" t="s">
        <v>237</v>
      </c>
    </row>
    <row r="423" spans="2:14" x14ac:dyDescent="0.25">
      <c r="B423" s="2" t="s">
        <v>827</v>
      </c>
      <c r="C423" s="2" t="s">
        <v>828</v>
      </c>
      <c r="D423" s="2" t="s">
        <v>16</v>
      </c>
      <c r="E423" s="2" t="s">
        <v>17</v>
      </c>
      <c r="F423" s="2" t="s">
        <v>18</v>
      </c>
      <c r="G423" s="2" t="s">
        <v>139</v>
      </c>
      <c r="H423" s="2" t="s">
        <v>829</v>
      </c>
      <c r="I423" s="2">
        <v>1</v>
      </c>
      <c r="J423" s="2">
        <v>1</v>
      </c>
      <c r="K423" s="2">
        <v>0</v>
      </c>
      <c r="L423" s="3">
        <v>44958</v>
      </c>
      <c r="M423" s="2" t="s">
        <v>30</v>
      </c>
      <c r="N423" s="2" t="s">
        <v>113</v>
      </c>
    </row>
    <row r="424" spans="2:14" x14ac:dyDescent="0.25">
      <c r="B424" s="2" t="s">
        <v>830</v>
      </c>
      <c r="C424" s="2" t="s">
        <v>831</v>
      </c>
      <c r="D424" s="2" t="s">
        <v>16</v>
      </c>
      <c r="E424" s="2" t="s">
        <v>17</v>
      </c>
      <c r="F424" s="2" t="s">
        <v>24</v>
      </c>
      <c r="G424" s="2" t="s">
        <v>24</v>
      </c>
      <c r="H424" s="2" t="s">
        <v>24</v>
      </c>
      <c r="I424" s="2">
        <v>1283</v>
      </c>
      <c r="J424" s="2">
        <v>1283</v>
      </c>
      <c r="K424" s="2" t="s">
        <v>832</v>
      </c>
      <c r="L424" s="3">
        <v>46002</v>
      </c>
      <c r="M424" s="3">
        <v>47788</v>
      </c>
      <c r="N424" s="2" t="s">
        <v>125</v>
      </c>
    </row>
    <row r="425" spans="2:14" x14ac:dyDescent="0.25">
      <c r="B425" s="2" t="s">
        <v>833</v>
      </c>
      <c r="C425" s="2" t="s">
        <v>834</v>
      </c>
      <c r="D425" s="2" t="s">
        <v>16</v>
      </c>
      <c r="E425" s="2" t="s">
        <v>17</v>
      </c>
      <c r="F425" s="2" t="s">
        <v>138</v>
      </c>
      <c r="G425" s="2" t="s">
        <v>156</v>
      </c>
      <c r="H425" s="2" t="s">
        <v>835</v>
      </c>
      <c r="I425" s="2">
        <v>15</v>
      </c>
      <c r="J425" s="2">
        <v>15</v>
      </c>
      <c r="K425" s="2" t="s">
        <v>836</v>
      </c>
      <c r="L425" s="3">
        <v>46199</v>
      </c>
      <c r="M425" s="3">
        <v>48000</v>
      </c>
      <c r="N425" s="2" t="s">
        <v>355</v>
      </c>
    </row>
    <row r="426" spans="2:14" x14ac:dyDescent="0.25">
      <c r="B426" s="2" t="s">
        <v>837</v>
      </c>
      <c r="C426" s="2" t="s">
        <v>838</v>
      </c>
      <c r="D426" s="2" t="s">
        <v>41</v>
      </c>
      <c r="E426" s="2" t="s">
        <v>17</v>
      </c>
      <c r="F426" s="2" t="s">
        <v>24</v>
      </c>
      <c r="G426" s="2" t="s">
        <v>24</v>
      </c>
      <c r="H426" s="2" t="s">
        <v>24</v>
      </c>
      <c r="I426" s="2">
        <v>0</v>
      </c>
      <c r="J426" s="2">
        <v>0</v>
      </c>
      <c r="K426" s="2">
        <v>0</v>
      </c>
      <c r="L426" s="3">
        <v>45831</v>
      </c>
      <c r="M426" s="2" t="s">
        <v>30</v>
      </c>
      <c r="N426" s="2" t="s">
        <v>42</v>
      </c>
    </row>
    <row r="427" spans="2:14" x14ac:dyDescent="0.25">
      <c r="B427" s="2" t="s">
        <v>839</v>
      </c>
      <c r="C427" s="2" t="s">
        <v>840</v>
      </c>
      <c r="D427" s="2" t="s">
        <v>28</v>
      </c>
      <c r="E427" s="2" t="s">
        <v>17</v>
      </c>
      <c r="F427" s="2" t="s">
        <v>29</v>
      </c>
      <c r="G427" s="2" t="s">
        <v>180</v>
      </c>
      <c r="H427" s="2" t="s">
        <v>840</v>
      </c>
      <c r="I427" s="2">
        <v>0</v>
      </c>
      <c r="J427" s="2">
        <v>0</v>
      </c>
      <c r="K427" s="2">
        <v>0</v>
      </c>
      <c r="L427" s="3">
        <v>44958</v>
      </c>
      <c r="M427" s="2" t="s">
        <v>30</v>
      </c>
      <c r="N427" s="2" t="s">
        <v>497</v>
      </c>
    </row>
    <row r="428" spans="2:14" x14ac:dyDescent="0.25">
      <c r="B428" s="2" t="s">
        <v>841</v>
      </c>
      <c r="C428" s="2" t="s">
        <v>842</v>
      </c>
      <c r="D428" s="2" t="s">
        <v>843</v>
      </c>
      <c r="E428" s="2" t="s">
        <v>75</v>
      </c>
      <c r="F428" s="2" t="s">
        <v>138</v>
      </c>
      <c r="G428" s="2" t="s">
        <v>844</v>
      </c>
      <c r="H428" s="2" t="s">
        <v>24</v>
      </c>
      <c r="I428" s="2">
        <v>1</v>
      </c>
      <c r="J428" s="2">
        <v>1</v>
      </c>
      <c r="K428" s="2">
        <v>0</v>
      </c>
      <c r="L428" s="3">
        <v>44958</v>
      </c>
      <c r="M428" s="2" t="s">
        <v>30</v>
      </c>
      <c r="N428" s="2" t="s">
        <v>845</v>
      </c>
    </row>
    <row r="429" spans="2:14" x14ac:dyDescent="0.25">
      <c r="B429" s="2" t="s">
        <v>846</v>
      </c>
      <c r="C429" s="2" t="s">
        <v>847</v>
      </c>
      <c r="D429" s="2" t="s">
        <v>843</v>
      </c>
      <c r="E429" s="2" t="s">
        <v>825</v>
      </c>
      <c r="F429" s="2" t="s">
        <v>138</v>
      </c>
      <c r="G429" s="2" t="s">
        <v>844</v>
      </c>
      <c r="H429" s="2" t="s">
        <v>24</v>
      </c>
      <c r="I429" s="2">
        <v>0</v>
      </c>
      <c r="J429" s="2">
        <v>0</v>
      </c>
      <c r="K429" s="2">
        <v>0</v>
      </c>
      <c r="L429" s="3">
        <v>44958</v>
      </c>
      <c r="M429" s="2" t="s">
        <v>30</v>
      </c>
      <c r="N429" s="2" t="s">
        <v>848</v>
      </c>
    </row>
    <row r="430" spans="2:14" x14ac:dyDescent="0.25">
      <c r="B430" s="2" t="s">
        <v>849</v>
      </c>
      <c r="C430" s="2" t="s">
        <v>850</v>
      </c>
      <c r="D430" s="2" t="s">
        <v>41</v>
      </c>
      <c r="E430" s="2" t="s">
        <v>825</v>
      </c>
      <c r="F430" s="2" t="s">
        <v>138</v>
      </c>
      <c r="G430" s="2" t="s">
        <v>844</v>
      </c>
      <c r="H430" s="2" t="s">
        <v>851</v>
      </c>
      <c r="I430" s="2">
        <v>0</v>
      </c>
      <c r="J430" s="2">
        <v>0</v>
      </c>
      <c r="K430" s="2">
        <v>0</v>
      </c>
      <c r="L430" s="3">
        <v>44958</v>
      </c>
      <c r="M430" s="2" t="s">
        <v>30</v>
      </c>
      <c r="N430" s="2" t="s">
        <v>848</v>
      </c>
    </row>
    <row r="431" spans="2:14" x14ac:dyDescent="0.25">
      <c r="B431" s="2" t="s">
        <v>852</v>
      </c>
      <c r="C431" s="2" t="s">
        <v>853</v>
      </c>
      <c r="D431" s="2" t="s">
        <v>41</v>
      </c>
      <c r="E431" s="2" t="s">
        <v>17</v>
      </c>
      <c r="F431" s="2" t="s">
        <v>24</v>
      </c>
      <c r="G431" s="2" t="s">
        <v>24</v>
      </c>
      <c r="H431" s="2" t="s">
        <v>24</v>
      </c>
      <c r="I431" s="2">
        <v>0</v>
      </c>
      <c r="J431" s="2">
        <v>0</v>
      </c>
      <c r="K431" s="2">
        <v>0</v>
      </c>
      <c r="L431" s="3">
        <v>44958</v>
      </c>
      <c r="M431" s="2" t="s">
        <v>30</v>
      </c>
      <c r="N431" s="2" t="s">
        <v>854</v>
      </c>
    </row>
    <row r="432" spans="2:14" x14ac:dyDescent="0.25">
      <c r="B432" s="2" t="s">
        <v>855</v>
      </c>
      <c r="C432" s="2" t="s">
        <v>856</v>
      </c>
      <c r="D432" s="2" t="s">
        <v>41</v>
      </c>
      <c r="E432" s="2" t="s">
        <v>17</v>
      </c>
      <c r="F432" s="2" t="s">
        <v>24</v>
      </c>
      <c r="G432" s="2" t="s">
        <v>24</v>
      </c>
      <c r="H432" s="2" t="s">
        <v>24</v>
      </c>
      <c r="I432" s="2">
        <v>0</v>
      </c>
      <c r="J432" s="2">
        <v>0</v>
      </c>
      <c r="K432" s="2">
        <v>0</v>
      </c>
      <c r="L432" s="3">
        <v>44958</v>
      </c>
      <c r="M432" s="2" t="s">
        <v>30</v>
      </c>
      <c r="N432" s="2" t="s">
        <v>854</v>
      </c>
    </row>
    <row r="433" spans="2:14" x14ac:dyDescent="0.25">
      <c r="B433" s="2" t="s">
        <v>857</v>
      </c>
      <c r="C433" s="2" t="s">
        <v>858</v>
      </c>
      <c r="D433" s="2" t="s">
        <v>843</v>
      </c>
      <c r="E433" s="2" t="s">
        <v>17</v>
      </c>
      <c r="F433" s="2" t="s">
        <v>24</v>
      </c>
      <c r="G433" s="2" t="s">
        <v>24</v>
      </c>
      <c r="H433" s="2" t="s">
        <v>24</v>
      </c>
      <c r="I433" s="2">
        <v>0</v>
      </c>
      <c r="J433" s="2">
        <v>0</v>
      </c>
      <c r="K433" s="2">
        <v>0</v>
      </c>
      <c r="L433" s="3">
        <v>44958</v>
      </c>
      <c r="M433" s="2" t="s">
        <v>30</v>
      </c>
      <c r="N433" s="2" t="s">
        <v>854</v>
      </c>
    </row>
    <row r="434" spans="2:14" x14ac:dyDescent="0.25">
      <c r="B434" s="2" t="s">
        <v>859</v>
      </c>
      <c r="C434" s="2" t="s">
        <v>860</v>
      </c>
      <c r="D434" s="2" t="s">
        <v>843</v>
      </c>
      <c r="E434" s="2" t="s">
        <v>17</v>
      </c>
      <c r="F434" s="2" t="s">
        <v>24</v>
      </c>
      <c r="G434" s="2" t="s">
        <v>24</v>
      </c>
      <c r="H434" s="2" t="s">
        <v>24</v>
      </c>
      <c r="I434" s="2">
        <v>0</v>
      </c>
      <c r="J434" s="2">
        <v>0</v>
      </c>
      <c r="K434" s="2">
        <v>0</v>
      </c>
      <c r="L434" s="3">
        <v>44958</v>
      </c>
      <c r="M434" s="2" t="s">
        <v>30</v>
      </c>
      <c r="N434" s="2" t="s">
        <v>854</v>
      </c>
    </row>
    <row r="435" spans="2:14" x14ac:dyDescent="0.25">
      <c r="B435" s="2" t="s">
        <v>861</v>
      </c>
      <c r="C435" s="2" t="s">
        <v>862</v>
      </c>
      <c r="D435" s="2" t="s">
        <v>41</v>
      </c>
      <c r="E435" s="2" t="s">
        <v>17</v>
      </c>
      <c r="F435" s="2" t="s">
        <v>24</v>
      </c>
      <c r="G435" s="2" t="s">
        <v>24</v>
      </c>
      <c r="H435" s="2" t="s">
        <v>24</v>
      </c>
      <c r="I435" s="2">
        <v>2</v>
      </c>
      <c r="J435" s="2">
        <v>0</v>
      </c>
      <c r="K435" s="2">
        <v>0</v>
      </c>
      <c r="L435" s="3">
        <v>45961</v>
      </c>
      <c r="M435" s="2" t="s">
        <v>30</v>
      </c>
      <c r="N435" s="2" t="s">
        <v>42</v>
      </c>
    </row>
    <row r="436" spans="2:14" x14ac:dyDescent="0.25">
      <c r="B436" s="2" t="s">
        <v>861</v>
      </c>
      <c r="C436" s="2" t="s">
        <v>862</v>
      </c>
      <c r="D436" s="2" t="s">
        <v>41</v>
      </c>
      <c r="E436" s="2" t="s">
        <v>17</v>
      </c>
      <c r="F436" s="2" t="s">
        <v>24</v>
      </c>
      <c r="G436" s="2" t="s">
        <v>24</v>
      </c>
      <c r="H436" s="2" t="s">
        <v>24</v>
      </c>
      <c r="I436" s="2">
        <v>2</v>
      </c>
      <c r="J436" s="2">
        <v>2</v>
      </c>
      <c r="K436" s="4">
        <v>5900000000000</v>
      </c>
      <c r="L436" s="3">
        <v>45975</v>
      </c>
      <c r="M436" s="3">
        <v>47453</v>
      </c>
      <c r="N436" s="2" t="s">
        <v>42</v>
      </c>
    </row>
    <row r="437" spans="2:14" x14ac:dyDescent="0.25">
      <c r="B437" s="2" t="s">
        <v>863</v>
      </c>
      <c r="C437" s="2" t="s">
        <v>864</v>
      </c>
      <c r="D437" s="2" t="s">
        <v>41</v>
      </c>
      <c r="E437" s="2" t="s">
        <v>17</v>
      </c>
      <c r="F437" s="2" t="s">
        <v>24</v>
      </c>
      <c r="G437" s="2" t="s">
        <v>24</v>
      </c>
      <c r="H437" s="2" t="s">
        <v>24</v>
      </c>
      <c r="I437" s="2">
        <v>0</v>
      </c>
      <c r="J437" s="2">
        <v>0</v>
      </c>
      <c r="K437" s="2">
        <v>2507096</v>
      </c>
      <c r="L437" s="3">
        <v>46141</v>
      </c>
      <c r="M437" s="3">
        <v>46208</v>
      </c>
      <c r="N437" s="2" t="s">
        <v>865</v>
      </c>
    </row>
    <row r="438" spans="2:14" x14ac:dyDescent="0.25">
      <c r="B438" s="2" t="s">
        <v>863</v>
      </c>
      <c r="C438" s="2" t="s">
        <v>864</v>
      </c>
      <c r="D438" s="2" t="s">
        <v>41</v>
      </c>
      <c r="E438" s="2" t="s">
        <v>17</v>
      </c>
      <c r="F438" s="2" t="s">
        <v>24</v>
      </c>
      <c r="G438" s="2" t="s">
        <v>24</v>
      </c>
      <c r="H438" s="2" t="s">
        <v>24</v>
      </c>
      <c r="I438" s="2">
        <v>0</v>
      </c>
      <c r="J438" s="2">
        <v>0</v>
      </c>
      <c r="K438" s="2">
        <v>2507097</v>
      </c>
      <c r="L438" s="3">
        <v>46144</v>
      </c>
      <c r="M438" s="3">
        <v>46310</v>
      </c>
      <c r="N438" s="2" t="s">
        <v>865</v>
      </c>
    </row>
    <row r="439" spans="2:14" x14ac:dyDescent="0.25">
      <c r="B439" s="2" t="s">
        <v>866</v>
      </c>
      <c r="C439" s="2" t="s">
        <v>867</v>
      </c>
      <c r="D439" s="2" t="s">
        <v>28</v>
      </c>
      <c r="E439" s="2" t="s">
        <v>17</v>
      </c>
      <c r="F439" s="2" t="s">
        <v>24</v>
      </c>
      <c r="G439" s="2" t="s">
        <v>24</v>
      </c>
      <c r="H439" s="2" t="s">
        <v>24</v>
      </c>
      <c r="I439" s="2">
        <v>0</v>
      </c>
      <c r="J439" s="2">
        <v>0</v>
      </c>
      <c r="K439" s="2">
        <v>0</v>
      </c>
      <c r="L439" s="3">
        <v>44958</v>
      </c>
      <c r="M439" s="2" t="s">
        <v>30</v>
      </c>
      <c r="N439" s="2" t="s">
        <v>42</v>
      </c>
    </row>
    <row r="440" spans="2:14" x14ac:dyDescent="0.25">
      <c r="B440" s="2" t="s">
        <v>868</v>
      </c>
      <c r="C440" s="2" t="s">
        <v>869</v>
      </c>
      <c r="D440" s="2" t="s">
        <v>748</v>
      </c>
      <c r="E440" s="2" t="s">
        <v>17</v>
      </c>
      <c r="F440" s="2" t="s">
        <v>29</v>
      </c>
      <c r="G440" s="2" t="s">
        <v>29</v>
      </c>
      <c r="H440" s="2" t="s">
        <v>870</v>
      </c>
      <c r="I440" s="2">
        <v>1</v>
      </c>
      <c r="J440" s="2">
        <v>1</v>
      </c>
      <c r="K440" s="2">
        <v>0</v>
      </c>
      <c r="L440" s="3">
        <v>46044</v>
      </c>
      <c r="M440" s="2" t="s">
        <v>30</v>
      </c>
      <c r="N440" s="2" t="s">
        <v>782</v>
      </c>
    </row>
    <row r="441" spans="2:14" x14ac:dyDescent="0.25">
      <c r="B441" s="2" t="s">
        <v>871</v>
      </c>
      <c r="C441" s="2" t="s">
        <v>872</v>
      </c>
      <c r="D441" s="2" t="s">
        <v>28</v>
      </c>
      <c r="E441" s="2" t="s">
        <v>17</v>
      </c>
      <c r="F441" s="2" t="s">
        <v>253</v>
      </c>
      <c r="G441" s="2" t="s">
        <v>253</v>
      </c>
      <c r="H441" s="2" t="s">
        <v>872</v>
      </c>
      <c r="I441" s="2">
        <v>0</v>
      </c>
      <c r="J441" s="2">
        <v>0</v>
      </c>
      <c r="K441" s="2">
        <v>0</v>
      </c>
      <c r="L441" s="3">
        <v>46076</v>
      </c>
      <c r="M441" s="2" t="s">
        <v>30</v>
      </c>
      <c r="N441" s="2" t="s">
        <v>873</v>
      </c>
    </row>
    <row r="442" spans="2:14" x14ac:dyDescent="0.25">
      <c r="B442" s="2" t="s">
        <v>874</v>
      </c>
      <c r="C442" s="2" t="s">
        <v>875</v>
      </c>
      <c r="D442" s="2" t="s">
        <v>28</v>
      </c>
      <c r="E442" s="2" t="s">
        <v>17</v>
      </c>
      <c r="F442" s="2" t="s">
        <v>29</v>
      </c>
      <c r="G442" s="2" t="s">
        <v>180</v>
      </c>
      <c r="H442" s="2" t="s">
        <v>876</v>
      </c>
      <c r="I442" s="2">
        <v>8</v>
      </c>
      <c r="J442" s="2">
        <v>8</v>
      </c>
      <c r="K442" s="2">
        <v>0</v>
      </c>
      <c r="L442" s="3">
        <v>46170</v>
      </c>
      <c r="M442" s="2" t="s">
        <v>30</v>
      </c>
      <c r="N442" s="2" t="s">
        <v>61</v>
      </c>
    </row>
    <row r="443" spans="2:14" x14ac:dyDescent="0.25">
      <c r="B443" s="2" t="s">
        <v>877</v>
      </c>
      <c r="C443" s="2" t="s">
        <v>878</v>
      </c>
      <c r="D443" s="2" t="s">
        <v>16</v>
      </c>
      <c r="E443" s="2" t="s">
        <v>17</v>
      </c>
      <c r="F443" s="2" t="s">
        <v>24</v>
      </c>
      <c r="G443" s="2" t="s">
        <v>24</v>
      </c>
      <c r="H443" s="2" t="s">
        <v>24</v>
      </c>
      <c r="I443" s="2">
        <v>74</v>
      </c>
      <c r="J443" s="2">
        <v>74</v>
      </c>
      <c r="K443" s="2">
        <v>0</v>
      </c>
      <c r="L443" s="3">
        <v>44958</v>
      </c>
      <c r="M443" s="2" t="s">
        <v>30</v>
      </c>
      <c r="N443" s="2" t="s">
        <v>879</v>
      </c>
    </row>
    <row r="444" spans="2:14" x14ac:dyDescent="0.25">
      <c r="B444" s="2" t="s">
        <v>880</v>
      </c>
      <c r="C444" s="2" t="s">
        <v>881</v>
      </c>
      <c r="D444" s="2" t="s">
        <v>41</v>
      </c>
      <c r="E444" s="2" t="s">
        <v>17</v>
      </c>
      <c r="F444" s="2" t="s">
        <v>18</v>
      </c>
      <c r="G444" s="2" t="s">
        <v>19</v>
      </c>
      <c r="H444" s="2" t="s">
        <v>24</v>
      </c>
      <c r="I444" s="2">
        <v>80</v>
      </c>
      <c r="J444" s="2">
        <v>80</v>
      </c>
      <c r="K444" s="2">
        <v>0</v>
      </c>
      <c r="L444" s="3">
        <v>44958</v>
      </c>
      <c r="M444" s="2" t="s">
        <v>30</v>
      </c>
      <c r="N444" s="2" t="s">
        <v>882</v>
      </c>
    </row>
    <row r="445" spans="2:14" x14ac:dyDescent="0.25">
      <c r="B445" s="2" t="s">
        <v>883</v>
      </c>
      <c r="C445" s="2" t="s">
        <v>884</v>
      </c>
      <c r="D445" s="2" t="s">
        <v>16</v>
      </c>
      <c r="E445" s="2" t="s">
        <v>17</v>
      </c>
      <c r="F445" s="2" t="s">
        <v>24</v>
      </c>
      <c r="G445" s="2" t="s">
        <v>24</v>
      </c>
      <c r="H445" s="2" t="s">
        <v>24</v>
      </c>
      <c r="I445" s="2">
        <v>48</v>
      </c>
      <c r="J445" s="2">
        <v>48</v>
      </c>
      <c r="K445" s="2">
        <v>0</v>
      </c>
      <c r="L445" s="3">
        <v>44958</v>
      </c>
      <c r="M445" s="2" t="s">
        <v>30</v>
      </c>
      <c r="N445" s="2" t="s">
        <v>879</v>
      </c>
    </row>
    <row r="446" spans="2:14" x14ac:dyDescent="0.25">
      <c r="B446" s="2" t="s">
        <v>885</v>
      </c>
      <c r="C446" s="2" t="s">
        <v>886</v>
      </c>
      <c r="D446" s="2" t="s">
        <v>16</v>
      </c>
      <c r="E446" s="2" t="s">
        <v>17</v>
      </c>
      <c r="F446" s="2" t="s">
        <v>18</v>
      </c>
      <c r="G446" s="2" t="s">
        <v>90</v>
      </c>
      <c r="H446" s="2" t="s">
        <v>887</v>
      </c>
      <c r="I446" s="2">
        <v>18</v>
      </c>
      <c r="J446" s="2">
        <v>18</v>
      </c>
      <c r="K446" s="2" t="s">
        <v>888</v>
      </c>
      <c r="L446" s="3">
        <v>46165</v>
      </c>
      <c r="M446" s="3">
        <v>46874</v>
      </c>
      <c r="N446" s="2" t="s">
        <v>463</v>
      </c>
    </row>
    <row r="447" spans="2:14" x14ac:dyDescent="0.25">
      <c r="B447" s="2" t="s">
        <v>889</v>
      </c>
      <c r="C447" s="2" t="s">
        <v>890</v>
      </c>
      <c r="D447" s="2" t="s">
        <v>16</v>
      </c>
      <c r="E447" s="2" t="s">
        <v>17</v>
      </c>
      <c r="F447" s="2" t="s">
        <v>18</v>
      </c>
      <c r="G447" s="2" t="s">
        <v>19</v>
      </c>
      <c r="H447" s="2" t="s">
        <v>891</v>
      </c>
      <c r="I447" s="2">
        <v>18</v>
      </c>
      <c r="J447" s="2">
        <v>18</v>
      </c>
      <c r="K447" s="2" t="s">
        <v>892</v>
      </c>
      <c r="L447" s="3">
        <v>46165</v>
      </c>
      <c r="M447" s="3">
        <v>46874</v>
      </c>
      <c r="N447" s="2" t="s">
        <v>463</v>
      </c>
    </row>
    <row r="448" spans="2:14" x14ac:dyDescent="0.25">
      <c r="B448" s="2" t="s">
        <v>893</v>
      </c>
      <c r="C448" s="2" t="s">
        <v>894</v>
      </c>
      <c r="D448" s="2" t="s">
        <v>16</v>
      </c>
      <c r="E448" s="2" t="s">
        <v>17</v>
      </c>
      <c r="F448" s="2" t="s">
        <v>24</v>
      </c>
      <c r="G448" s="2" t="s">
        <v>24</v>
      </c>
      <c r="H448" s="2" t="s">
        <v>24</v>
      </c>
      <c r="I448" s="2">
        <v>0</v>
      </c>
      <c r="J448" s="2">
        <v>0</v>
      </c>
      <c r="K448" s="2" t="s">
        <v>895</v>
      </c>
      <c r="L448" s="3">
        <v>45817</v>
      </c>
      <c r="M448" s="3">
        <v>46539</v>
      </c>
      <c r="N448" s="2" t="s">
        <v>42</v>
      </c>
    </row>
    <row r="449" spans="2:14" x14ac:dyDescent="0.25">
      <c r="B449" s="2" t="s">
        <v>896</v>
      </c>
      <c r="C449" s="2" t="s">
        <v>897</v>
      </c>
      <c r="D449" s="2" t="s">
        <v>16</v>
      </c>
      <c r="E449" s="2" t="s">
        <v>17</v>
      </c>
      <c r="F449" s="2" t="s">
        <v>18</v>
      </c>
      <c r="G449" s="2" t="s">
        <v>139</v>
      </c>
      <c r="H449" s="2" t="s">
        <v>898</v>
      </c>
      <c r="I449" s="2">
        <v>3</v>
      </c>
      <c r="J449" s="2">
        <v>3</v>
      </c>
      <c r="K449" s="2">
        <v>0</v>
      </c>
      <c r="L449" s="3">
        <v>44958</v>
      </c>
      <c r="M449" s="2" t="s">
        <v>30</v>
      </c>
      <c r="N449" s="2" t="s">
        <v>113</v>
      </c>
    </row>
    <row r="450" spans="2:14" x14ac:dyDescent="0.25">
      <c r="B450" s="2" t="s">
        <v>899</v>
      </c>
      <c r="C450" s="2" t="s">
        <v>900</v>
      </c>
      <c r="D450" s="2" t="s">
        <v>28</v>
      </c>
      <c r="E450" s="2" t="s">
        <v>17</v>
      </c>
      <c r="F450" s="2" t="s">
        <v>29</v>
      </c>
      <c r="G450" s="2" t="s">
        <v>901</v>
      </c>
      <c r="H450" s="2" t="s">
        <v>902</v>
      </c>
      <c r="I450" s="2">
        <v>80</v>
      </c>
      <c r="J450" s="2">
        <v>80</v>
      </c>
      <c r="K450" s="2">
        <v>0</v>
      </c>
      <c r="L450" s="3">
        <v>44958</v>
      </c>
      <c r="M450" s="2" t="s">
        <v>30</v>
      </c>
      <c r="N450" s="2" t="s">
        <v>497</v>
      </c>
    </row>
    <row r="451" spans="2:14" x14ac:dyDescent="0.25">
      <c r="B451" s="2" t="s">
        <v>903</v>
      </c>
      <c r="C451" s="2" t="s">
        <v>904</v>
      </c>
      <c r="D451" s="2" t="s">
        <v>28</v>
      </c>
      <c r="E451" s="2" t="s">
        <v>17</v>
      </c>
      <c r="F451" s="2" t="s">
        <v>29</v>
      </c>
      <c r="G451" s="2" t="s">
        <v>901</v>
      </c>
      <c r="H451" s="2" t="s">
        <v>902</v>
      </c>
      <c r="I451" s="2">
        <v>3</v>
      </c>
      <c r="J451" s="2">
        <v>3</v>
      </c>
      <c r="K451" s="2">
        <v>0</v>
      </c>
      <c r="L451" s="3">
        <v>44958</v>
      </c>
      <c r="M451" s="2" t="s">
        <v>30</v>
      </c>
      <c r="N451" s="2" t="s">
        <v>497</v>
      </c>
    </row>
    <row r="452" spans="2:14" x14ac:dyDescent="0.25">
      <c r="B452" s="2" t="s">
        <v>905</v>
      </c>
      <c r="C452" s="2" t="s">
        <v>906</v>
      </c>
      <c r="D452" s="2" t="s">
        <v>28</v>
      </c>
      <c r="E452" s="2" t="s">
        <v>17</v>
      </c>
      <c r="F452" s="2" t="s">
        <v>29</v>
      </c>
      <c r="G452" s="2" t="s">
        <v>180</v>
      </c>
      <c r="H452" s="2" t="s">
        <v>907</v>
      </c>
      <c r="I452" s="2">
        <v>5</v>
      </c>
      <c r="J452" s="2">
        <v>5</v>
      </c>
      <c r="K452" s="2">
        <v>0</v>
      </c>
      <c r="L452" s="3">
        <v>46170</v>
      </c>
      <c r="M452" s="2" t="s">
        <v>30</v>
      </c>
      <c r="N452" s="2" t="s">
        <v>61</v>
      </c>
    </row>
    <row r="453" spans="2:14" x14ac:dyDescent="0.25">
      <c r="B453" s="2" t="s">
        <v>905</v>
      </c>
      <c r="C453" s="2" t="s">
        <v>906</v>
      </c>
      <c r="D453" s="2" t="s">
        <v>28</v>
      </c>
      <c r="E453" s="2" t="s">
        <v>181</v>
      </c>
      <c r="F453" s="2" t="s">
        <v>29</v>
      </c>
      <c r="G453" s="2" t="s">
        <v>180</v>
      </c>
      <c r="H453" s="2" t="s">
        <v>907</v>
      </c>
      <c r="I453" s="2">
        <v>5</v>
      </c>
      <c r="J453" s="2">
        <v>0</v>
      </c>
      <c r="K453" s="2">
        <v>0</v>
      </c>
      <c r="L453" s="3">
        <v>46170</v>
      </c>
      <c r="M453" s="2" t="s">
        <v>30</v>
      </c>
      <c r="N453" s="2" t="s">
        <v>61</v>
      </c>
    </row>
    <row r="454" spans="2:14" x14ac:dyDescent="0.25">
      <c r="B454" s="2" t="s">
        <v>908</v>
      </c>
      <c r="C454" s="2" t="s">
        <v>909</v>
      </c>
      <c r="D454" s="2" t="s">
        <v>28</v>
      </c>
      <c r="E454" s="2" t="s">
        <v>17</v>
      </c>
      <c r="F454" s="2" t="s">
        <v>29</v>
      </c>
      <c r="G454" s="2" t="s">
        <v>180</v>
      </c>
      <c r="H454" s="2" t="s">
        <v>910</v>
      </c>
      <c r="I454" s="2">
        <v>4</v>
      </c>
      <c r="J454" s="2">
        <v>4</v>
      </c>
      <c r="K454" s="2">
        <v>0</v>
      </c>
      <c r="L454" s="3">
        <v>46170</v>
      </c>
      <c r="M454" s="2" t="s">
        <v>30</v>
      </c>
      <c r="N454" s="2" t="s">
        <v>61</v>
      </c>
    </row>
    <row r="455" spans="2:14" x14ac:dyDescent="0.25">
      <c r="B455" s="2" t="s">
        <v>908</v>
      </c>
      <c r="C455" s="2" t="s">
        <v>909</v>
      </c>
      <c r="D455" s="2" t="s">
        <v>28</v>
      </c>
      <c r="E455" s="2" t="s">
        <v>181</v>
      </c>
      <c r="F455" s="2" t="s">
        <v>29</v>
      </c>
      <c r="G455" s="2" t="s">
        <v>180</v>
      </c>
      <c r="H455" s="2" t="s">
        <v>910</v>
      </c>
      <c r="I455" s="2">
        <v>4</v>
      </c>
      <c r="J455" s="2">
        <v>0</v>
      </c>
      <c r="K455" s="2">
        <v>0</v>
      </c>
      <c r="L455" s="3">
        <v>46170</v>
      </c>
      <c r="M455" s="2" t="s">
        <v>30</v>
      </c>
      <c r="N455" s="2" t="s">
        <v>61</v>
      </c>
    </row>
    <row r="456" spans="2:14" x14ac:dyDescent="0.25">
      <c r="B456" s="2" t="s">
        <v>911</v>
      </c>
      <c r="C456" s="2" t="s">
        <v>912</v>
      </c>
      <c r="D456" s="2" t="s">
        <v>16</v>
      </c>
      <c r="E456" s="2" t="s">
        <v>17</v>
      </c>
      <c r="F456" s="2" t="s">
        <v>18</v>
      </c>
      <c r="G456" s="2" t="s">
        <v>90</v>
      </c>
      <c r="H456" s="2" t="s">
        <v>913</v>
      </c>
      <c r="I456" s="2">
        <v>0</v>
      </c>
      <c r="J456" s="2">
        <v>0</v>
      </c>
      <c r="K456" s="2">
        <v>180529</v>
      </c>
      <c r="L456" s="3">
        <v>44958</v>
      </c>
      <c r="M456" s="3">
        <v>45778</v>
      </c>
      <c r="N456" s="2" t="s">
        <v>125</v>
      </c>
    </row>
    <row r="457" spans="2:14" x14ac:dyDescent="0.25">
      <c r="B457" s="2" t="s">
        <v>911</v>
      </c>
      <c r="C457" s="2" t="s">
        <v>912</v>
      </c>
      <c r="D457" s="2" t="s">
        <v>16</v>
      </c>
      <c r="E457" s="2" t="s">
        <v>17</v>
      </c>
      <c r="F457" s="2" t="s">
        <v>18</v>
      </c>
      <c r="G457" s="2" t="s">
        <v>90</v>
      </c>
      <c r="H457" s="2" t="s">
        <v>913</v>
      </c>
      <c r="I457" s="2">
        <v>0</v>
      </c>
      <c r="J457" s="2">
        <v>0</v>
      </c>
      <c r="K457" s="2">
        <v>230425</v>
      </c>
      <c r="L457" s="3">
        <v>45756</v>
      </c>
      <c r="M457" s="3">
        <v>46935</v>
      </c>
      <c r="N457" s="2" t="s">
        <v>125</v>
      </c>
    </row>
    <row r="458" spans="2:14" x14ac:dyDescent="0.25">
      <c r="B458" s="2" t="s">
        <v>914</v>
      </c>
      <c r="C458" s="2" t="s">
        <v>915</v>
      </c>
      <c r="D458" s="2" t="s">
        <v>16</v>
      </c>
      <c r="E458" s="2" t="s">
        <v>17</v>
      </c>
      <c r="F458" s="2" t="s">
        <v>24</v>
      </c>
      <c r="G458" s="2" t="s">
        <v>24</v>
      </c>
      <c r="H458" s="2" t="s">
        <v>24</v>
      </c>
      <c r="I458" s="2">
        <v>0</v>
      </c>
      <c r="J458" s="2">
        <v>0</v>
      </c>
      <c r="K458" s="2" t="s">
        <v>916</v>
      </c>
      <c r="L458" s="3">
        <v>44958</v>
      </c>
      <c r="M458" s="3">
        <v>47331</v>
      </c>
      <c r="N458" s="2" t="s">
        <v>125</v>
      </c>
    </row>
    <row r="459" spans="2:14" x14ac:dyDescent="0.25">
      <c r="B459" s="2" t="s">
        <v>914</v>
      </c>
      <c r="C459" s="2" t="s">
        <v>915</v>
      </c>
      <c r="D459" s="2" t="s">
        <v>16</v>
      </c>
      <c r="E459" s="2" t="s">
        <v>17</v>
      </c>
      <c r="F459" s="2" t="s">
        <v>24</v>
      </c>
      <c r="G459" s="2" t="s">
        <v>24</v>
      </c>
      <c r="H459" s="2" t="s">
        <v>24</v>
      </c>
      <c r="I459" s="2">
        <v>0</v>
      </c>
      <c r="J459" s="2">
        <v>0</v>
      </c>
      <c r="K459" s="2" t="s">
        <v>917</v>
      </c>
      <c r="L459" s="3">
        <v>45863</v>
      </c>
      <c r="M459" s="3">
        <v>47635</v>
      </c>
      <c r="N459" s="2" t="s">
        <v>125</v>
      </c>
    </row>
    <row r="460" spans="2:14" x14ac:dyDescent="0.25">
      <c r="B460" s="2" t="s">
        <v>914</v>
      </c>
      <c r="C460" s="2" t="s">
        <v>915</v>
      </c>
      <c r="D460" s="2" t="s">
        <v>16</v>
      </c>
      <c r="E460" s="2" t="s">
        <v>181</v>
      </c>
      <c r="F460" s="2" t="s">
        <v>24</v>
      </c>
      <c r="G460" s="2" t="s">
        <v>24</v>
      </c>
      <c r="H460" s="2" t="s">
        <v>24</v>
      </c>
      <c r="I460" s="2">
        <v>0</v>
      </c>
      <c r="J460" s="2">
        <v>0</v>
      </c>
      <c r="K460" s="2" t="s">
        <v>917</v>
      </c>
      <c r="L460" s="3">
        <v>45863</v>
      </c>
      <c r="M460" s="3">
        <v>47635</v>
      </c>
      <c r="N460" s="2" t="s">
        <v>125</v>
      </c>
    </row>
    <row r="461" spans="2:14" x14ac:dyDescent="0.25">
      <c r="B461" s="2" t="s">
        <v>918</v>
      </c>
      <c r="C461" s="2" t="s">
        <v>919</v>
      </c>
      <c r="D461" s="2" t="s">
        <v>16</v>
      </c>
      <c r="E461" s="2" t="s">
        <v>17</v>
      </c>
      <c r="F461" s="2" t="s">
        <v>18</v>
      </c>
      <c r="G461" s="2" t="s">
        <v>175</v>
      </c>
      <c r="H461" s="2" t="s">
        <v>920</v>
      </c>
      <c r="I461" s="2">
        <v>5</v>
      </c>
      <c r="J461" s="2">
        <v>5</v>
      </c>
      <c r="K461" s="2">
        <v>0</v>
      </c>
      <c r="L461" s="3">
        <v>44958</v>
      </c>
      <c r="M461" s="2" t="s">
        <v>30</v>
      </c>
      <c r="N461" s="2" t="s">
        <v>921</v>
      </c>
    </row>
    <row r="462" spans="2:14" x14ac:dyDescent="0.25">
      <c r="B462" s="2" t="s">
        <v>922</v>
      </c>
      <c r="C462" s="2" t="s">
        <v>923</v>
      </c>
      <c r="D462" s="2" t="s">
        <v>16</v>
      </c>
      <c r="E462" s="2" t="s">
        <v>17</v>
      </c>
      <c r="F462" s="2" t="s">
        <v>138</v>
      </c>
      <c r="G462" s="2" t="s">
        <v>139</v>
      </c>
      <c r="H462" s="2" t="s">
        <v>924</v>
      </c>
      <c r="I462" s="2">
        <v>0</v>
      </c>
      <c r="J462" s="2">
        <v>0</v>
      </c>
      <c r="K462" s="2" t="s">
        <v>925</v>
      </c>
      <c r="L462" s="3">
        <v>46107</v>
      </c>
      <c r="M462" s="3">
        <v>47027</v>
      </c>
      <c r="N462" s="2" t="s">
        <v>926</v>
      </c>
    </row>
    <row r="463" spans="2:14" x14ac:dyDescent="0.25">
      <c r="B463" s="2" t="s">
        <v>927</v>
      </c>
      <c r="C463" s="2" t="s">
        <v>928</v>
      </c>
      <c r="D463" s="2" t="s">
        <v>41</v>
      </c>
      <c r="E463" s="2" t="s">
        <v>17</v>
      </c>
      <c r="F463" s="2" t="s">
        <v>18</v>
      </c>
      <c r="G463" s="2" t="s">
        <v>19</v>
      </c>
      <c r="H463" s="2" t="s">
        <v>929</v>
      </c>
      <c r="I463" s="2">
        <v>0</v>
      </c>
      <c r="J463" s="2">
        <v>0</v>
      </c>
      <c r="K463" s="2" t="s">
        <v>930</v>
      </c>
      <c r="L463" s="3">
        <v>45853</v>
      </c>
      <c r="M463" s="3">
        <v>46266</v>
      </c>
      <c r="N463" s="2" t="s">
        <v>92</v>
      </c>
    </row>
    <row r="464" spans="2:14" x14ac:dyDescent="0.25">
      <c r="B464" s="2" t="s">
        <v>927</v>
      </c>
      <c r="C464" s="2" t="s">
        <v>928</v>
      </c>
      <c r="D464" s="2" t="s">
        <v>41</v>
      </c>
      <c r="E464" s="2" t="s">
        <v>17</v>
      </c>
      <c r="F464" s="2" t="s">
        <v>18</v>
      </c>
      <c r="G464" s="2" t="s">
        <v>19</v>
      </c>
      <c r="H464" s="2" t="s">
        <v>929</v>
      </c>
      <c r="I464" s="2">
        <v>0</v>
      </c>
      <c r="J464" s="2">
        <v>0</v>
      </c>
      <c r="K464" s="2" t="s">
        <v>931</v>
      </c>
      <c r="L464" s="3">
        <v>44958</v>
      </c>
      <c r="M464" s="3">
        <v>46143</v>
      </c>
      <c r="N464" s="2" t="s">
        <v>92</v>
      </c>
    </row>
    <row r="465" spans="2:14" x14ac:dyDescent="0.25">
      <c r="B465" s="2" t="s">
        <v>927</v>
      </c>
      <c r="C465" s="2" t="s">
        <v>928</v>
      </c>
      <c r="D465" s="2" t="s">
        <v>41</v>
      </c>
      <c r="E465" s="2" t="s">
        <v>17</v>
      </c>
      <c r="F465" s="2" t="s">
        <v>18</v>
      </c>
      <c r="G465" s="2" t="s">
        <v>19</v>
      </c>
      <c r="H465" s="2" t="s">
        <v>929</v>
      </c>
      <c r="I465" s="2">
        <v>0</v>
      </c>
      <c r="J465" s="2">
        <v>0</v>
      </c>
      <c r="K465" s="2" t="s">
        <v>932</v>
      </c>
      <c r="L465" s="3">
        <v>45741</v>
      </c>
      <c r="M465" s="3">
        <v>46235</v>
      </c>
      <c r="N465" s="2" t="s">
        <v>92</v>
      </c>
    </row>
    <row r="466" spans="2:14" x14ac:dyDescent="0.25">
      <c r="B466" s="2" t="s">
        <v>933</v>
      </c>
      <c r="C466" s="2" t="s">
        <v>934</v>
      </c>
      <c r="D466" s="2" t="s">
        <v>41</v>
      </c>
      <c r="E466" s="2" t="s">
        <v>17</v>
      </c>
      <c r="F466" s="2" t="s">
        <v>29</v>
      </c>
      <c r="G466" s="2" t="s">
        <v>935</v>
      </c>
      <c r="H466" s="2" t="s">
        <v>936</v>
      </c>
      <c r="I466" s="2">
        <v>0</v>
      </c>
      <c r="J466" s="2">
        <v>0</v>
      </c>
      <c r="K466" s="2">
        <v>0</v>
      </c>
      <c r="L466" s="3">
        <v>44958</v>
      </c>
      <c r="M466" s="2" t="s">
        <v>30</v>
      </c>
      <c r="N466" s="2" t="s">
        <v>749</v>
      </c>
    </row>
    <row r="467" spans="2:14" x14ac:dyDescent="0.25">
      <c r="B467" s="2" t="s">
        <v>937</v>
      </c>
      <c r="C467" s="2" t="s">
        <v>938</v>
      </c>
      <c r="D467" s="2" t="s">
        <v>28</v>
      </c>
      <c r="E467" s="2" t="s">
        <v>17</v>
      </c>
      <c r="F467" s="2" t="s">
        <v>24</v>
      </c>
      <c r="G467" s="2" t="s">
        <v>24</v>
      </c>
      <c r="H467" s="2" t="s">
        <v>24</v>
      </c>
      <c r="I467" s="2">
        <v>2</v>
      </c>
      <c r="J467" s="2">
        <v>2</v>
      </c>
      <c r="K467" s="2">
        <v>0</v>
      </c>
      <c r="L467" s="3">
        <v>44958</v>
      </c>
      <c r="M467" s="2" t="s">
        <v>30</v>
      </c>
      <c r="N467" s="2" t="s">
        <v>628</v>
      </c>
    </row>
    <row r="468" spans="2:14" x14ac:dyDescent="0.25">
      <c r="B468" s="2" t="s">
        <v>939</v>
      </c>
      <c r="C468" s="2" t="s">
        <v>940</v>
      </c>
      <c r="D468" s="2" t="s">
        <v>28</v>
      </c>
      <c r="E468" s="2" t="s">
        <v>17</v>
      </c>
      <c r="F468" s="2" t="s">
        <v>24</v>
      </c>
      <c r="G468" s="2" t="s">
        <v>24</v>
      </c>
      <c r="H468" s="2" t="s">
        <v>24</v>
      </c>
      <c r="I468" s="2">
        <v>2</v>
      </c>
      <c r="J468" s="2">
        <v>2</v>
      </c>
      <c r="K468" s="2">
        <v>0</v>
      </c>
      <c r="L468" s="3">
        <v>44958</v>
      </c>
      <c r="M468" s="2" t="s">
        <v>30</v>
      </c>
      <c r="N468" s="2" t="s">
        <v>628</v>
      </c>
    </row>
    <row r="469" spans="2:14" x14ac:dyDescent="0.25">
      <c r="B469" s="2" t="s">
        <v>941</v>
      </c>
      <c r="C469" s="2" t="s">
        <v>942</v>
      </c>
      <c r="D469" s="2" t="s">
        <v>28</v>
      </c>
      <c r="E469" s="2" t="s">
        <v>17</v>
      </c>
      <c r="F469" s="2" t="s">
        <v>24</v>
      </c>
      <c r="G469" s="2" t="s">
        <v>24</v>
      </c>
      <c r="H469" s="2" t="s">
        <v>24</v>
      </c>
      <c r="I469" s="2">
        <v>2</v>
      </c>
      <c r="J469" s="2">
        <v>2</v>
      </c>
      <c r="K469" s="2">
        <v>0</v>
      </c>
      <c r="L469" s="3">
        <v>44958</v>
      </c>
      <c r="M469" s="2" t="s">
        <v>30</v>
      </c>
      <c r="N469" s="2" t="s">
        <v>628</v>
      </c>
    </row>
    <row r="470" spans="2:14" x14ac:dyDescent="0.25">
      <c r="B470" s="2" t="s">
        <v>943</v>
      </c>
      <c r="C470" s="2" t="s">
        <v>944</v>
      </c>
      <c r="D470" s="2" t="s">
        <v>28</v>
      </c>
      <c r="E470" s="2" t="s">
        <v>17</v>
      </c>
      <c r="F470" s="2" t="s">
        <v>24</v>
      </c>
      <c r="G470" s="2" t="s">
        <v>24</v>
      </c>
      <c r="H470" s="2" t="s">
        <v>24</v>
      </c>
      <c r="I470" s="2">
        <v>1</v>
      </c>
      <c r="J470" s="2">
        <v>1</v>
      </c>
      <c r="K470" s="2">
        <v>0</v>
      </c>
      <c r="L470" s="3">
        <v>44958</v>
      </c>
      <c r="M470" s="2" t="s">
        <v>30</v>
      </c>
      <c r="N470" s="2" t="s">
        <v>628</v>
      </c>
    </row>
    <row r="471" spans="2:14" x14ac:dyDescent="0.25">
      <c r="B471" s="2" t="s">
        <v>945</v>
      </c>
      <c r="C471" s="2" t="s">
        <v>946</v>
      </c>
      <c r="D471" s="2" t="s">
        <v>28</v>
      </c>
      <c r="E471" s="2" t="s">
        <v>17</v>
      </c>
      <c r="F471" s="2" t="s">
        <v>24</v>
      </c>
      <c r="G471" s="2" t="s">
        <v>24</v>
      </c>
      <c r="H471" s="2" t="s">
        <v>24</v>
      </c>
      <c r="I471" s="2">
        <v>1</v>
      </c>
      <c r="J471" s="2">
        <v>1</v>
      </c>
      <c r="K471" s="2">
        <v>0</v>
      </c>
      <c r="L471" s="3">
        <v>44958</v>
      </c>
      <c r="M471" s="2" t="s">
        <v>30</v>
      </c>
      <c r="N471" s="2" t="s">
        <v>628</v>
      </c>
    </row>
    <row r="472" spans="2:14" x14ac:dyDescent="0.25">
      <c r="B472" s="2" t="s">
        <v>947</v>
      </c>
      <c r="C472" s="2" t="s">
        <v>948</v>
      </c>
      <c r="D472" s="2" t="s">
        <v>28</v>
      </c>
      <c r="E472" s="2" t="s">
        <v>17</v>
      </c>
      <c r="F472" s="2" t="s">
        <v>24</v>
      </c>
      <c r="G472" s="2" t="s">
        <v>24</v>
      </c>
      <c r="H472" s="2" t="s">
        <v>24</v>
      </c>
      <c r="I472" s="2">
        <v>1</v>
      </c>
      <c r="J472" s="2">
        <v>1</v>
      </c>
      <c r="K472" s="2">
        <v>0</v>
      </c>
      <c r="L472" s="3">
        <v>44958</v>
      </c>
      <c r="M472" s="2" t="s">
        <v>30</v>
      </c>
      <c r="N472" s="2" t="s">
        <v>628</v>
      </c>
    </row>
    <row r="473" spans="2:14" x14ac:dyDescent="0.25">
      <c r="B473" s="2" t="s">
        <v>949</v>
      </c>
      <c r="C473" s="2" t="s">
        <v>950</v>
      </c>
      <c r="D473" s="2" t="s">
        <v>28</v>
      </c>
      <c r="E473" s="2" t="s">
        <v>17</v>
      </c>
      <c r="F473" s="2" t="s">
        <v>24</v>
      </c>
      <c r="G473" s="2" t="s">
        <v>24</v>
      </c>
      <c r="H473" s="2" t="s">
        <v>24</v>
      </c>
      <c r="I473" s="2">
        <v>1</v>
      </c>
      <c r="J473" s="2">
        <v>1</v>
      </c>
      <c r="K473" s="2">
        <v>0</v>
      </c>
      <c r="L473" s="3">
        <v>44958</v>
      </c>
      <c r="M473" s="2" t="s">
        <v>30</v>
      </c>
      <c r="N473" s="2" t="s">
        <v>628</v>
      </c>
    </row>
    <row r="474" spans="2:14" x14ac:dyDescent="0.25">
      <c r="B474" s="2" t="s">
        <v>951</v>
      </c>
      <c r="C474" s="2" t="s">
        <v>952</v>
      </c>
      <c r="D474" s="2" t="s">
        <v>28</v>
      </c>
      <c r="E474" s="2" t="s">
        <v>17</v>
      </c>
      <c r="F474" s="2" t="s">
        <v>24</v>
      </c>
      <c r="G474" s="2" t="s">
        <v>24</v>
      </c>
      <c r="H474" s="2" t="s">
        <v>24</v>
      </c>
      <c r="I474" s="2">
        <v>1</v>
      </c>
      <c r="J474" s="2">
        <v>1</v>
      </c>
      <c r="K474" s="2">
        <v>0</v>
      </c>
      <c r="L474" s="3">
        <v>44958</v>
      </c>
      <c r="M474" s="2" t="s">
        <v>30</v>
      </c>
      <c r="N474" s="2" t="s">
        <v>628</v>
      </c>
    </row>
    <row r="475" spans="2:14" x14ac:dyDescent="0.25">
      <c r="B475" s="2" t="s">
        <v>953</v>
      </c>
      <c r="C475" s="2" t="s">
        <v>954</v>
      </c>
      <c r="D475" s="2" t="s">
        <v>28</v>
      </c>
      <c r="E475" s="2" t="s">
        <v>17</v>
      </c>
      <c r="F475" s="2" t="s">
        <v>24</v>
      </c>
      <c r="G475" s="2" t="s">
        <v>24</v>
      </c>
      <c r="H475" s="2" t="s">
        <v>24</v>
      </c>
      <c r="I475" s="2">
        <v>1</v>
      </c>
      <c r="J475" s="2">
        <v>1</v>
      </c>
      <c r="K475" s="2">
        <v>0</v>
      </c>
      <c r="L475" s="3">
        <v>44958</v>
      </c>
      <c r="M475" s="2" t="s">
        <v>30</v>
      </c>
      <c r="N475" s="2" t="s">
        <v>628</v>
      </c>
    </row>
    <row r="476" spans="2:14" x14ac:dyDescent="0.25">
      <c r="B476" s="2" t="s">
        <v>955</v>
      </c>
      <c r="C476" s="2" t="s">
        <v>956</v>
      </c>
      <c r="D476" s="2" t="s">
        <v>28</v>
      </c>
      <c r="E476" s="2" t="s">
        <v>17</v>
      </c>
      <c r="F476" s="2" t="s">
        <v>29</v>
      </c>
      <c r="G476" s="2" t="s">
        <v>957</v>
      </c>
      <c r="H476" s="2" t="s">
        <v>24</v>
      </c>
      <c r="I476" s="2">
        <v>4</v>
      </c>
      <c r="J476" s="2">
        <v>4</v>
      </c>
      <c r="K476" s="2">
        <v>0</v>
      </c>
      <c r="L476" s="3">
        <v>44958</v>
      </c>
      <c r="M476" s="2" t="s">
        <v>30</v>
      </c>
      <c r="N476" s="2" t="s">
        <v>879</v>
      </c>
    </row>
    <row r="477" spans="2:14" x14ac:dyDescent="0.25">
      <c r="B477" s="2" t="s">
        <v>958</v>
      </c>
      <c r="C477" s="2" t="s">
        <v>959</v>
      </c>
      <c r="D477" s="2" t="s">
        <v>28</v>
      </c>
      <c r="E477" s="2" t="s">
        <v>17</v>
      </c>
      <c r="F477" s="2" t="s">
        <v>29</v>
      </c>
      <c r="G477" s="2" t="s">
        <v>29</v>
      </c>
      <c r="H477" s="2" t="s">
        <v>960</v>
      </c>
      <c r="I477" s="2">
        <v>1</v>
      </c>
      <c r="J477" s="2">
        <v>1</v>
      </c>
      <c r="K477" s="2">
        <v>0</v>
      </c>
      <c r="L477" s="3">
        <v>44958</v>
      </c>
      <c r="M477" s="2" t="s">
        <v>30</v>
      </c>
      <c r="N477" s="2" t="s">
        <v>497</v>
      </c>
    </row>
    <row r="478" spans="2:14" x14ac:dyDescent="0.25">
      <c r="B478" s="2" t="s">
        <v>961</v>
      </c>
      <c r="C478" s="2" t="s">
        <v>962</v>
      </c>
      <c r="D478" s="2" t="s">
        <v>28</v>
      </c>
      <c r="E478" s="2" t="s">
        <v>17</v>
      </c>
      <c r="F478" s="2" t="s">
        <v>29</v>
      </c>
      <c r="G478" s="2" t="s">
        <v>29</v>
      </c>
      <c r="H478" s="2" t="s">
        <v>960</v>
      </c>
      <c r="I478" s="2">
        <v>1</v>
      </c>
      <c r="J478" s="2">
        <v>1</v>
      </c>
      <c r="K478" s="2">
        <v>0</v>
      </c>
      <c r="L478" s="3">
        <v>44958</v>
      </c>
      <c r="M478" s="2" t="s">
        <v>30</v>
      </c>
      <c r="N478" s="2" t="s">
        <v>497</v>
      </c>
    </row>
    <row r="479" spans="2:14" x14ac:dyDescent="0.25">
      <c r="B479" s="2" t="s">
        <v>963</v>
      </c>
      <c r="C479" s="2" t="s">
        <v>964</v>
      </c>
      <c r="D479" s="2" t="s">
        <v>28</v>
      </c>
      <c r="E479" s="2" t="s">
        <v>17</v>
      </c>
      <c r="F479" s="2" t="s">
        <v>29</v>
      </c>
      <c r="G479" s="2" t="s">
        <v>29</v>
      </c>
      <c r="H479" s="2" t="s">
        <v>960</v>
      </c>
      <c r="I479" s="2">
        <v>1</v>
      </c>
      <c r="J479" s="2">
        <v>1</v>
      </c>
      <c r="K479" s="2">
        <v>0</v>
      </c>
      <c r="L479" s="3">
        <v>44958</v>
      </c>
      <c r="M479" s="2" t="s">
        <v>30</v>
      </c>
      <c r="N479" s="2" t="s">
        <v>497</v>
      </c>
    </row>
    <row r="480" spans="2:14" x14ac:dyDescent="0.25">
      <c r="B480" s="2" t="s">
        <v>965</v>
      </c>
      <c r="C480" s="2" t="s">
        <v>966</v>
      </c>
      <c r="D480" s="2" t="s">
        <v>28</v>
      </c>
      <c r="E480" s="2" t="s">
        <v>17</v>
      </c>
      <c r="F480" s="2" t="s">
        <v>29</v>
      </c>
      <c r="G480" s="2" t="s">
        <v>29</v>
      </c>
      <c r="H480" s="2" t="s">
        <v>960</v>
      </c>
      <c r="I480" s="2">
        <v>1</v>
      </c>
      <c r="J480" s="2">
        <v>1</v>
      </c>
      <c r="K480" s="2">
        <v>0</v>
      </c>
      <c r="L480" s="3">
        <v>44958</v>
      </c>
      <c r="M480" s="2" t="s">
        <v>30</v>
      </c>
      <c r="N480" s="2" t="s">
        <v>497</v>
      </c>
    </row>
    <row r="481" spans="2:14" x14ac:dyDescent="0.25">
      <c r="B481" s="2" t="s">
        <v>967</v>
      </c>
      <c r="C481" s="2" t="s">
        <v>968</v>
      </c>
      <c r="D481" s="2" t="s">
        <v>28</v>
      </c>
      <c r="E481" s="2" t="s">
        <v>17</v>
      </c>
      <c r="F481" s="2" t="s">
        <v>29</v>
      </c>
      <c r="G481" s="2" t="s">
        <v>29</v>
      </c>
      <c r="H481" s="2" t="s">
        <v>960</v>
      </c>
      <c r="I481" s="2">
        <v>1</v>
      </c>
      <c r="J481" s="2">
        <v>1</v>
      </c>
      <c r="K481" s="2">
        <v>0</v>
      </c>
      <c r="L481" s="3">
        <v>44958</v>
      </c>
      <c r="M481" s="2" t="s">
        <v>30</v>
      </c>
      <c r="N481" s="2" t="s">
        <v>497</v>
      </c>
    </row>
    <row r="482" spans="2:14" x14ac:dyDescent="0.25">
      <c r="B482" s="2" t="s">
        <v>969</v>
      </c>
      <c r="C482" s="2" t="s">
        <v>970</v>
      </c>
      <c r="D482" s="2" t="s">
        <v>28</v>
      </c>
      <c r="E482" s="2" t="s">
        <v>17</v>
      </c>
      <c r="F482" s="2" t="s">
        <v>29</v>
      </c>
      <c r="G482" s="2" t="s">
        <v>29</v>
      </c>
      <c r="H482" s="2" t="s">
        <v>960</v>
      </c>
      <c r="I482" s="2">
        <v>1</v>
      </c>
      <c r="J482" s="2">
        <v>1</v>
      </c>
      <c r="K482" s="2">
        <v>0</v>
      </c>
      <c r="L482" s="3">
        <v>44958</v>
      </c>
      <c r="M482" s="2" t="s">
        <v>30</v>
      </c>
      <c r="N482" s="2" t="s">
        <v>497</v>
      </c>
    </row>
    <row r="483" spans="2:14" x14ac:dyDescent="0.25">
      <c r="B483" s="2" t="s">
        <v>971</v>
      </c>
      <c r="C483" s="2" t="s">
        <v>972</v>
      </c>
      <c r="D483" s="2" t="s">
        <v>28</v>
      </c>
      <c r="E483" s="2" t="s">
        <v>17</v>
      </c>
      <c r="F483" s="2" t="s">
        <v>29</v>
      </c>
      <c r="G483" s="2" t="s">
        <v>29</v>
      </c>
      <c r="H483" s="2" t="s">
        <v>960</v>
      </c>
      <c r="I483" s="2">
        <v>1</v>
      </c>
      <c r="J483" s="2">
        <v>1</v>
      </c>
      <c r="K483" s="2">
        <v>0</v>
      </c>
      <c r="L483" s="3">
        <v>44958</v>
      </c>
      <c r="M483" s="2" t="s">
        <v>30</v>
      </c>
      <c r="N483" s="2" t="s">
        <v>497</v>
      </c>
    </row>
    <row r="484" spans="2:14" x14ac:dyDescent="0.25">
      <c r="B484" s="2" t="s">
        <v>973</v>
      </c>
      <c r="C484" s="2" t="s">
        <v>974</v>
      </c>
      <c r="D484" s="2" t="s">
        <v>28</v>
      </c>
      <c r="E484" s="2" t="s">
        <v>17</v>
      </c>
      <c r="F484" s="2" t="s">
        <v>29</v>
      </c>
      <c r="G484" s="2" t="s">
        <v>180</v>
      </c>
      <c r="H484" s="2" t="s">
        <v>974</v>
      </c>
      <c r="I484" s="2">
        <v>15</v>
      </c>
      <c r="J484" s="2">
        <v>15</v>
      </c>
      <c r="K484" s="2">
        <v>0</v>
      </c>
      <c r="L484" s="3">
        <v>44958</v>
      </c>
      <c r="M484" s="2" t="s">
        <v>30</v>
      </c>
      <c r="N484" s="2" t="s">
        <v>31</v>
      </c>
    </row>
    <row r="485" spans="2:14" x14ac:dyDescent="0.25">
      <c r="B485" s="2" t="s">
        <v>975</v>
      </c>
      <c r="C485" s="2" t="s">
        <v>976</v>
      </c>
      <c r="D485" s="2" t="s">
        <v>16</v>
      </c>
      <c r="E485" s="2" t="s">
        <v>17</v>
      </c>
      <c r="F485" s="2" t="s">
        <v>24</v>
      </c>
      <c r="G485" s="2" t="s">
        <v>24</v>
      </c>
      <c r="H485" s="2" t="s">
        <v>24</v>
      </c>
      <c r="I485" s="2">
        <v>0</v>
      </c>
      <c r="J485" s="2">
        <v>0</v>
      </c>
      <c r="K485" s="2">
        <v>181151</v>
      </c>
      <c r="L485" s="3">
        <v>45824</v>
      </c>
      <c r="M485" s="3">
        <v>46054</v>
      </c>
      <c r="N485" s="2" t="s">
        <v>42</v>
      </c>
    </row>
    <row r="486" spans="2:14" x14ac:dyDescent="0.25">
      <c r="B486" s="2" t="s">
        <v>977</v>
      </c>
      <c r="C486" s="2" t="s">
        <v>978</v>
      </c>
      <c r="D486" s="2" t="s">
        <v>16</v>
      </c>
      <c r="E486" s="2" t="s">
        <v>17</v>
      </c>
      <c r="F486" s="2" t="s">
        <v>24</v>
      </c>
      <c r="G486" s="2" t="s">
        <v>24</v>
      </c>
      <c r="H486" s="2" t="s">
        <v>24</v>
      </c>
      <c r="I486" s="2">
        <v>4</v>
      </c>
      <c r="J486" s="2">
        <v>4</v>
      </c>
      <c r="K486" s="2">
        <v>501425020810</v>
      </c>
      <c r="L486" s="3">
        <v>45705</v>
      </c>
      <c r="M486" s="3">
        <v>47515</v>
      </c>
      <c r="N486" s="2" t="s">
        <v>42</v>
      </c>
    </row>
    <row r="487" spans="2:14" x14ac:dyDescent="0.25">
      <c r="B487" s="2" t="s">
        <v>979</v>
      </c>
      <c r="C487" s="2" t="s">
        <v>980</v>
      </c>
      <c r="D487" s="2" t="s">
        <v>16</v>
      </c>
      <c r="E487" s="2" t="s">
        <v>17</v>
      </c>
      <c r="F487" s="2" t="s">
        <v>24</v>
      </c>
      <c r="G487" s="2" t="s">
        <v>24</v>
      </c>
      <c r="H487" s="2" t="s">
        <v>24</v>
      </c>
      <c r="I487" s="2">
        <v>0</v>
      </c>
      <c r="J487" s="2">
        <v>0</v>
      </c>
      <c r="K487" s="2">
        <v>21090307</v>
      </c>
      <c r="L487" s="3">
        <v>45817</v>
      </c>
      <c r="M487" s="3">
        <v>46235</v>
      </c>
      <c r="N487" s="2" t="s">
        <v>504</v>
      </c>
    </row>
    <row r="488" spans="2:14" x14ac:dyDescent="0.25">
      <c r="B488" s="2" t="s">
        <v>979</v>
      </c>
      <c r="C488" s="2" t="s">
        <v>980</v>
      </c>
      <c r="D488" s="2" t="s">
        <v>16</v>
      </c>
      <c r="E488" s="2" t="s">
        <v>17</v>
      </c>
      <c r="F488" s="2" t="s">
        <v>24</v>
      </c>
      <c r="G488" s="2" t="s">
        <v>24</v>
      </c>
      <c r="H488" s="2" t="s">
        <v>24</v>
      </c>
      <c r="I488" s="2">
        <v>0</v>
      </c>
      <c r="J488" s="2">
        <v>0</v>
      </c>
      <c r="K488" s="2">
        <v>21090308</v>
      </c>
      <c r="L488" s="3">
        <v>45707</v>
      </c>
      <c r="M488" s="3">
        <v>46235</v>
      </c>
      <c r="N488" s="2" t="s">
        <v>504</v>
      </c>
    </row>
    <row r="489" spans="2:14" x14ac:dyDescent="0.25">
      <c r="B489" s="2" t="s">
        <v>979</v>
      </c>
      <c r="C489" s="2" t="s">
        <v>980</v>
      </c>
      <c r="D489" s="2" t="s">
        <v>16</v>
      </c>
      <c r="E489" s="2" t="s">
        <v>17</v>
      </c>
      <c r="F489" s="2" t="s">
        <v>24</v>
      </c>
      <c r="G489" s="2" t="s">
        <v>24</v>
      </c>
      <c r="H489" s="2" t="s">
        <v>24</v>
      </c>
      <c r="I489" s="2">
        <v>0</v>
      </c>
      <c r="J489" s="2">
        <v>0</v>
      </c>
      <c r="K489" s="2">
        <v>24031912</v>
      </c>
      <c r="L489" s="3">
        <v>45717</v>
      </c>
      <c r="M489" s="3">
        <v>47150</v>
      </c>
      <c r="N489" s="2" t="s">
        <v>504</v>
      </c>
    </row>
    <row r="490" spans="2:14" x14ac:dyDescent="0.25">
      <c r="B490" s="2" t="s">
        <v>981</v>
      </c>
      <c r="C490" s="2" t="s">
        <v>982</v>
      </c>
      <c r="D490" s="2" t="s">
        <v>16</v>
      </c>
      <c r="E490" s="2" t="s">
        <v>17</v>
      </c>
      <c r="F490" s="2" t="s">
        <v>24</v>
      </c>
      <c r="G490" s="2" t="s">
        <v>24</v>
      </c>
      <c r="H490" s="2" t="s">
        <v>24</v>
      </c>
      <c r="I490" s="2">
        <v>0</v>
      </c>
      <c r="J490" s="2">
        <v>0</v>
      </c>
      <c r="K490" s="2">
        <v>25102313</v>
      </c>
      <c r="L490" s="3">
        <v>45958</v>
      </c>
      <c r="M490" s="3">
        <v>47727</v>
      </c>
      <c r="N490" s="2" t="s">
        <v>42</v>
      </c>
    </row>
    <row r="491" spans="2:14" x14ac:dyDescent="0.25">
      <c r="B491" s="2" t="s">
        <v>983</v>
      </c>
      <c r="C491" s="2" t="s">
        <v>984</v>
      </c>
      <c r="D491" s="2" t="s">
        <v>16</v>
      </c>
      <c r="E491" s="2" t="s">
        <v>75</v>
      </c>
      <c r="F491" s="2" t="s">
        <v>18</v>
      </c>
      <c r="G491" s="2" t="s">
        <v>19</v>
      </c>
      <c r="H491" s="2" t="s">
        <v>985</v>
      </c>
      <c r="I491" s="2">
        <v>0</v>
      </c>
      <c r="J491" s="2">
        <v>0</v>
      </c>
      <c r="K491" s="4">
        <v>201000000000</v>
      </c>
      <c r="L491" s="3">
        <v>44958</v>
      </c>
      <c r="M491" s="3">
        <v>45809</v>
      </c>
      <c r="N491" s="2" t="s">
        <v>476</v>
      </c>
    </row>
    <row r="492" spans="2:14" x14ac:dyDescent="0.25">
      <c r="B492" s="2" t="s">
        <v>983</v>
      </c>
      <c r="C492" s="2" t="s">
        <v>984</v>
      </c>
      <c r="D492" s="2" t="s">
        <v>16</v>
      </c>
      <c r="E492" s="2" t="s">
        <v>17</v>
      </c>
      <c r="F492" s="2" t="s">
        <v>18</v>
      </c>
      <c r="G492" s="2" t="s">
        <v>19</v>
      </c>
      <c r="H492" s="2" t="s">
        <v>985</v>
      </c>
      <c r="I492" s="2">
        <v>0</v>
      </c>
      <c r="J492" s="2">
        <v>0</v>
      </c>
      <c r="K492" s="4">
        <v>201000000000</v>
      </c>
      <c r="L492" s="3">
        <v>44958</v>
      </c>
      <c r="M492" s="3">
        <v>45809</v>
      </c>
      <c r="N492" s="2" t="s">
        <v>476</v>
      </c>
    </row>
    <row r="493" spans="2:14" x14ac:dyDescent="0.25">
      <c r="B493" s="2" t="s">
        <v>986</v>
      </c>
      <c r="C493" s="2" t="s">
        <v>987</v>
      </c>
      <c r="D493" s="2" t="s">
        <v>16</v>
      </c>
      <c r="E493" s="2" t="s">
        <v>75</v>
      </c>
      <c r="F493" s="2" t="s">
        <v>18</v>
      </c>
      <c r="G493" s="2" t="s">
        <v>19</v>
      </c>
      <c r="H493" s="2" t="s">
        <v>985</v>
      </c>
      <c r="I493" s="2">
        <v>0</v>
      </c>
      <c r="J493" s="2">
        <v>0</v>
      </c>
      <c r="K493" s="4">
        <v>201000000000</v>
      </c>
      <c r="L493" s="3">
        <v>44958</v>
      </c>
      <c r="M493" s="3">
        <v>45809</v>
      </c>
      <c r="N493" s="2" t="s">
        <v>476</v>
      </c>
    </row>
    <row r="494" spans="2:14" x14ac:dyDescent="0.25">
      <c r="B494" s="2" t="s">
        <v>986</v>
      </c>
      <c r="C494" s="2" t="s">
        <v>987</v>
      </c>
      <c r="D494" s="2" t="s">
        <v>16</v>
      </c>
      <c r="E494" s="2" t="s">
        <v>17</v>
      </c>
      <c r="F494" s="2" t="s">
        <v>18</v>
      </c>
      <c r="G494" s="2" t="s">
        <v>19</v>
      </c>
      <c r="H494" s="2" t="s">
        <v>985</v>
      </c>
      <c r="I494" s="2">
        <v>0</v>
      </c>
      <c r="J494" s="2">
        <v>0</v>
      </c>
      <c r="K494" s="4">
        <v>201000000000</v>
      </c>
      <c r="L494" s="3">
        <v>44958</v>
      </c>
      <c r="M494" s="3">
        <v>45809</v>
      </c>
      <c r="N494" s="2" t="s">
        <v>476</v>
      </c>
    </row>
    <row r="495" spans="2:14" x14ac:dyDescent="0.25">
      <c r="B495" s="2" t="s">
        <v>988</v>
      </c>
      <c r="C495" s="2" t="s">
        <v>989</v>
      </c>
      <c r="D495" s="2" t="s">
        <v>28</v>
      </c>
      <c r="E495" s="2" t="s">
        <v>17</v>
      </c>
      <c r="F495" s="2" t="s">
        <v>29</v>
      </c>
      <c r="G495" s="2" t="s">
        <v>29</v>
      </c>
      <c r="H495" s="2" t="s">
        <v>24</v>
      </c>
      <c r="I495" s="2">
        <v>10</v>
      </c>
      <c r="J495" s="2">
        <v>10</v>
      </c>
      <c r="K495" s="2">
        <v>0</v>
      </c>
      <c r="L495" s="3">
        <v>44958</v>
      </c>
      <c r="M495" s="2" t="s">
        <v>30</v>
      </c>
      <c r="N495" s="2" t="s">
        <v>31</v>
      </c>
    </row>
    <row r="496" spans="2:14" x14ac:dyDescent="0.25">
      <c r="B496" s="2" t="s">
        <v>990</v>
      </c>
      <c r="C496" s="2" t="s">
        <v>991</v>
      </c>
      <c r="D496" s="2" t="s">
        <v>41</v>
      </c>
      <c r="E496" s="2" t="s">
        <v>17</v>
      </c>
      <c r="F496" s="2" t="s">
        <v>24</v>
      </c>
      <c r="G496" s="2" t="s">
        <v>24</v>
      </c>
      <c r="H496" s="2" t="s">
        <v>24</v>
      </c>
      <c r="I496" s="2">
        <v>3</v>
      </c>
      <c r="J496" s="2">
        <v>3</v>
      </c>
      <c r="K496" s="2">
        <v>0</v>
      </c>
      <c r="L496" s="3">
        <v>44958</v>
      </c>
      <c r="M496" s="2" t="s">
        <v>30</v>
      </c>
      <c r="N496" s="2" t="s">
        <v>131</v>
      </c>
    </row>
    <row r="497" spans="2:14" x14ac:dyDescent="0.25">
      <c r="B497" s="2" t="s">
        <v>992</v>
      </c>
      <c r="C497" s="2" t="s">
        <v>993</v>
      </c>
      <c r="D497" s="2" t="s">
        <v>41</v>
      </c>
      <c r="E497" s="2" t="s">
        <v>17</v>
      </c>
      <c r="F497" s="2" t="s">
        <v>24</v>
      </c>
      <c r="G497" s="2" t="s">
        <v>24</v>
      </c>
      <c r="H497" s="2" t="s">
        <v>24</v>
      </c>
      <c r="I497" s="2">
        <v>1</v>
      </c>
      <c r="J497" s="2">
        <v>1</v>
      </c>
      <c r="K497" s="2">
        <v>0</v>
      </c>
      <c r="L497" s="3">
        <v>44958</v>
      </c>
      <c r="M497" s="2" t="s">
        <v>30</v>
      </c>
      <c r="N497" s="2" t="s">
        <v>131</v>
      </c>
    </row>
    <row r="498" spans="2:14" x14ac:dyDescent="0.25">
      <c r="B498" s="2" t="s">
        <v>994</v>
      </c>
      <c r="C498" s="2" t="s">
        <v>995</v>
      </c>
      <c r="D498" s="2" t="s">
        <v>843</v>
      </c>
      <c r="E498" s="2" t="s">
        <v>17</v>
      </c>
      <c r="F498" s="2" t="s">
        <v>24</v>
      </c>
      <c r="G498" s="2" t="s">
        <v>24</v>
      </c>
      <c r="H498" s="2" t="s">
        <v>24</v>
      </c>
      <c r="I498" s="2">
        <v>0</v>
      </c>
      <c r="J498" s="2">
        <v>0</v>
      </c>
      <c r="K498" s="2">
        <v>22025</v>
      </c>
      <c r="L498" s="3">
        <v>45738</v>
      </c>
      <c r="M498" s="3">
        <v>46054</v>
      </c>
      <c r="N498" s="2" t="s">
        <v>42</v>
      </c>
    </row>
    <row r="499" spans="2:14" x14ac:dyDescent="0.25">
      <c r="B499" s="2" t="s">
        <v>996</v>
      </c>
      <c r="C499" s="2" t="s">
        <v>997</v>
      </c>
      <c r="D499" s="2" t="s">
        <v>843</v>
      </c>
      <c r="E499" s="2" t="s">
        <v>17</v>
      </c>
      <c r="F499" s="2" t="s">
        <v>24</v>
      </c>
      <c r="G499" s="2" t="s">
        <v>24</v>
      </c>
      <c r="H499" s="2" t="s">
        <v>24</v>
      </c>
      <c r="I499" s="2">
        <v>0</v>
      </c>
      <c r="J499" s="2">
        <v>0</v>
      </c>
      <c r="K499" s="2">
        <v>112024</v>
      </c>
      <c r="L499" s="3">
        <v>45738</v>
      </c>
      <c r="M499" s="3">
        <v>45962</v>
      </c>
      <c r="N499" s="2" t="s">
        <v>42</v>
      </c>
    </row>
    <row r="500" spans="2:14" x14ac:dyDescent="0.25">
      <c r="B500" s="2" t="s">
        <v>998</v>
      </c>
      <c r="C500" s="2" t="s">
        <v>999</v>
      </c>
      <c r="D500" s="2" t="s">
        <v>843</v>
      </c>
      <c r="E500" s="2" t="s">
        <v>17</v>
      </c>
      <c r="F500" s="2" t="s">
        <v>138</v>
      </c>
      <c r="G500" s="2" t="s">
        <v>138</v>
      </c>
      <c r="H500" s="2" t="s">
        <v>1000</v>
      </c>
      <c r="I500" s="2">
        <v>0</v>
      </c>
      <c r="J500" s="2">
        <v>0</v>
      </c>
      <c r="K500" s="2">
        <v>22026</v>
      </c>
      <c r="L500" s="3">
        <v>46144</v>
      </c>
      <c r="M500" s="3">
        <v>46419</v>
      </c>
      <c r="N500" s="2" t="s">
        <v>1001</v>
      </c>
    </row>
    <row r="501" spans="2:14" x14ac:dyDescent="0.25">
      <c r="B501" s="2" t="s">
        <v>1002</v>
      </c>
      <c r="C501" s="2" t="s">
        <v>1003</v>
      </c>
      <c r="D501" s="2" t="s">
        <v>41</v>
      </c>
      <c r="E501" s="2" t="s">
        <v>17</v>
      </c>
      <c r="F501" s="2" t="s">
        <v>24</v>
      </c>
      <c r="G501" s="2" t="s">
        <v>24</v>
      </c>
      <c r="H501" s="2" t="s">
        <v>24</v>
      </c>
      <c r="I501" s="2">
        <v>1</v>
      </c>
      <c r="J501" s="2">
        <v>1</v>
      </c>
      <c r="K501" s="2">
        <v>0</v>
      </c>
      <c r="L501" s="3">
        <v>45822</v>
      </c>
      <c r="M501" s="2" t="s">
        <v>30</v>
      </c>
      <c r="N501" s="2" t="s">
        <v>42</v>
      </c>
    </row>
    <row r="502" spans="2:14" x14ac:dyDescent="0.25">
      <c r="B502" s="2" t="s">
        <v>1004</v>
      </c>
      <c r="C502" s="2" t="s">
        <v>1005</v>
      </c>
      <c r="D502" s="2" t="s">
        <v>16</v>
      </c>
      <c r="E502" s="2" t="s">
        <v>17</v>
      </c>
      <c r="F502" s="2" t="s">
        <v>24</v>
      </c>
      <c r="G502" s="2" t="s">
        <v>24</v>
      </c>
      <c r="H502" s="2" t="s">
        <v>24</v>
      </c>
      <c r="I502" s="2">
        <v>5</v>
      </c>
      <c r="J502" s="2">
        <v>5</v>
      </c>
      <c r="K502" s="2">
        <v>30203201</v>
      </c>
      <c r="L502" s="3">
        <v>44958</v>
      </c>
      <c r="M502" s="3">
        <v>46327</v>
      </c>
      <c r="N502" s="2" t="s">
        <v>153</v>
      </c>
    </row>
    <row r="503" spans="2:14" x14ac:dyDescent="0.25">
      <c r="B503" s="2" t="s">
        <v>1006</v>
      </c>
      <c r="C503" s="2" t="s">
        <v>1007</v>
      </c>
      <c r="D503" s="2" t="s">
        <v>16</v>
      </c>
      <c r="E503" s="2" t="s">
        <v>17</v>
      </c>
      <c r="F503" s="2" t="s">
        <v>24</v>
      </c>
      <c r="G503" s="2" t="s">
        <v>24</v>
      </c>
      <c r="H503" s="2" t="s">
        <v>24</v>
      </c>
      <c r="I503" s="2">
        <v>5</v>
      </c>
      <c r="J503" s="2">
        <v>5</v>
      </c>
      <c r="K503" s="2">
        <v>30203201</v>
      </c>
      <c r="L503" s="3">
        <v>44958</v>
      </c>
      <c r="M503" s="3">
        <v>46327</v>
      </c>
      <c r="N503" s="2" t="s">
        <v>153</v>
      </c>
    </row>
    <row r="504" spans="2:14" x14ac:dyDescent="0.25">
      <c r="B504" s="2" t="s">
        <v>1008</v>
      </c>
      <c r="C504" s="2" t="s">
        <v>1009</v>
      </c>
      <c r="D504" s="2" t="s">
        <v>16</v>
      </c>
      <c r="E504" s="2" t="s">
        <v>17</v>
      </c>
      <c r="F504" s="2" t="s">
        <v>24</v>
      </c>
      <c r="G504" s="2" t="s">
        <v>24</v>
      </c>
      <c r="H504" s="2" t="s">
        <v>24</v>
      </c>
      <c r="I504" s="2">
        <v>5</v>
      </c>
      <c r="J504" s="2">
        <v>5</v>
      </c>
      <c r="K504" s="2">
        <v>30203201</v>
      </c>
      <c r="L504" s="3">
        <v>44958</v>
      </c>
      <c r="M504" s="3">
        <v>46327</v>
      </c>
      <c r="N504" s="2" t="s">
        <v>153</v>
      </c>
    </row>
    <row r="505" spans="2:14" x14ac:dyDescent="0.25">
      <c r="B505" s="2" t="s">
        <v>1010</v>
      </c>
      <c r="C505" s="2" t="s">
        <v>1011</v>
      </c>
      <c r="D505" s="2" t="s">
        <v>16</v>
      </c>
      <c r="E505" s="2" t="s">
        <v>17</v>
      </c>
      <c r="F505" s="2" t="s">
        <v>24</v>
      </c>
      <c r="G505" s="2" t="s">
        <v>24</v>
      </c>
      <c r="H505" s="2" t="s">
        <v>24</v>
      </c>
      <c r="I505" s="2">
        <v>5</v>
      </c>
      <c r="J505" s="2">
        <v>5</v>
      </c>
      <c r="K505" s="2">
        <v>30203201</v>
      </c>
      <c r="L505" s="3">
        <v>44958</v>
      </c>
      <c r="M505" s="3">
        <v>46327</v>
      </c>
      <c r="N505" s="2" t="s">
        <v>153</v>
      </c>
    </row>
    <row r="506" spans="2:14" x14ac:dyDescent="0.25">
      <c r="B506" s="2" t="s">
        <v>1012</v>
      </c>
      <c r="C506" s="2" t="s">
        <v>1013</v>
      </c>
      <c r="D506" s="2" t="s">
        <v>41</v>
      </c>
      <c r="E506" s="2" t="s">
        <v>17</v>
      </c>
      <c r="F506" s="2" t="s">
        <v>24</v>
      </c>
      <c r="G506" s="2" t="s">
        <v>24</v>
      </c>
      <c r="H506" s="2" t="s">
        <v>24</v>
      </c>
      <c r="I506" s="2">
        <v>25</v>
      </c>
      <c r="J506" s="2">
        <v>25</v>
      </c>
      <c r="K506" s="2">
        <v>0</v>
      </c>
      <c r="L506" s="3">
        <v>45982</v>
      </c>
      <c r="M506" s="2" t="s">
        <v>30</v>
      </c>
      <c r="N506" s="2" t="s">
        <v>1014</v>
      </c>
    </row>
    <row r="507" spans="2:14" x14ac:dyDescent="0.25">
      <c r="B507" s="2" t="s">
        <v>1015</v>
      </c>
      <c r="C507" s="2" t="s">
        <v>1016</v>
      </c>
      <c r="D507" s="2" t="s">
        <v>16</v>
      </c>
      <c r="E507" s="2" t="s">
        <v>17</v>
      </c>
      <c r="F507" s="2" t="s">
        <v>18</v>
      </c>
      <c r="G507" s="2" t="s">
        <v>19</v>
      </c>
      <c r="H507" s="2" t="s">
        <v>1017</v>
      </c>
      <c r="I507" s="2">
        <v>0</v>
      </c>
      <c r="J507" s="2">
        <v>0</v>
      </c>
      <c r="K507" s="2">
        <v>20190920</v>
      </c>
      <c r="L507" s="3">
        <v>44958</v>
      </c>
      <c r="M507" s="3">
        <v>45748</v>
      </c>
      <c r="N507" s="2" t="s">
        <v>128</v>
      </c>
    </row>
    <row r="508" spans="2:14" hidden="1" x14ac:dyDescent="0.25">
      <c r="B508" s="2" t="s">
        <v>1015</v>
      </c>
      <c r="C508" s="2" t="s">
        <v>1016</v>
      </c>
      <c r="D508" s="2" t="s">
        <v>16</v>
      </c>
      <c r="E508" s="2" t="s">
        <v>233</v>
      </c>
      <c r="F508" s="2" t="s">
        <v>18</v>
      </c>
      <c r="G508" s="2" t="s">
        <v>19</v>
      </c>
      <c r="H508" s="2" t="s">
        <v>1017</v>
      </c>
      <c r="I508" s="2">
        <v>0</v>
      </c>
      <c r="J508" s="2">
        <v>0</v>
      </c>
      <c r="K508" s="2">
        <v>20190920</v>
      </c>
      <c r="L508" s="3">
        <v>44958</v>
      </c>
      <c r="M508" s="3">
        <v>45748</v>
      </c>
      <c r="N508" s="2" t="s">
        <v>128</v>
      </c>
    </row>
    <row r="509" spans="2:14" x14ac:dyDescent="0.25">
      <c r="B509" s="2" t="s">
        <v>1018</v>
      </c>
      <c r="C509" s="2" t="s">
        <v>1019</v>
      </c>
      <c r="D509" s="2" t="s">
        <v>16</v>
      </c>
      <c r="E509" s="2" t="s">
        <v>17</v>
      </c>
      <c r="F509" s="2" t="s">
        <v>24</v>
      </c>
      <c r="G509" s="2" t="s">
        <v>24</v>
      </c>
      <c r="H509" s="2" t="s">
        <v>24</v>
      </c>
      <c r="I509" s="2">
        <v>0</v>
      </c>
      <c r="J509" s="2">
        <v>0</v>
      </c>
      <c r="K509" s="2">
        <v>0</v>
      </c>
      <c r="L509" s="3">
        <v>45672</v>
      </c>
      <c r="M509" s="2" t="s">
        <v>30</v>
      </c>
      <c r="N509" s="2" t="s">
        <v>128</v>
      </c>
    </row>
    <row r="510" spans="2:14" x14ac:dyDescent="0.25">
      <c r="B510" s="2" t="s">
        <v>1020</v>
      </c>
      <c r="C510" s="2" t="s">
        <v>1021</v>
      </c>
      <c r="D510" s="2" t="s">
        <v>16</v>
      </c>
      <c r="E510" s="2" t="s">
        <v>17</v>
      </c>
      <c r="F510" s="2" t="s">
        <v>24</v>
      </c>
      <c r="G510" s="2" t="s">
        <v>24</v>
      </c>
      <c r="H510" s="2" t="s">
        <v>24</v>
      </c>
      <c r="I510" s="2">
        <v>0</v>
      </c>
      <c r="J510" s="2">
        <v>0</v>
      </c>
      <c r="K510" s="2">
        <v>60</v>
      </c>
      <c r="L510" s="3">
        <v>44958</v>
      </c>
      <c r="M510" s="3">
        <v>45992</v>
      </c>
      <c r="N510" s="2" t="s">
        <v>255</v>
      </c>
    </row>
    <row r="511" spans="2:14" x14ac:dyDescent="0.25">
      <c r="B511" s="2" t="s">
        <v>1022</v>
      </c>
      <c r="C511" s="2" t="s">
        <v>1023</v>
      </c>
      <c r="D511" s="2" t="s">
        <v>16</v>
      </c>
      <c r="E511" s="2" t="s">
        <v>17</v>
      </c>
      <c r="F511" s="2" t="s">
        <v>18</v>
      </c>
      <c r="G511" s="2" t="s">
        <v>90</v>
      </c>
      <c r="H511" s="2" t="s">
        <v>1024</v>
      </c>
      <c r="I511" s="2">
        <v>0</v>
      </c>
      <c r="J511" s="2">
        <v>0</v>
      </c>
      <c r="K511" s="2">
        <v>0</v>
      </c>
      <c r="L511" s="3">
        <v>44958</v>
      </c>
      <c r="M511" s="3">
        <v>46874</v>
      </c>
      <c r="N511" s="2" t="s">
        <v>113</v>
      </c>
    </row>
    <row r="512" spans="2:14" x14ac:dyDescent="0.25">
      <c r="B512" s="2" t="s">
        <v>1025</v>
      </c>
      <c r="C512" s="2" t="s">
        <v>1026</v>
      </c>
      <c r="D512" s="2" t="s">
        <v>41</v>
      </c>
      <c r="E512" s="2" t="s">
        <v>17</v>
      </c>
      <c r="F512" s="2" t="s">
        <v>138</v>
      </c>
      <c r="G512" s="2" t="s">
        <v>1027</v>
      </c>
      <c r="H512" s="2" t="s">
        <v>1028</v>
      </c>
      <c r="I512" s="2">
        <v>5</v>
      </c>
      <c r="J512" s="2">
        <v>3</v>
      </c>
      <c r="K512" s="2">
        <v>51009202429</v>
      </c>
      <c r="L512" s="3">
        <v>45741</v>
      </c>
      <c r="M512" s="3">
        <v>46631</v>
      </c>
      <c r="N512" s="2" t="s">
        <v>1029</v>
      </c>
    </row>
    <row r="513" spans="2:14" x14ac:dyDescent="0.25">
      <c r="B513" s="2" t="s">
        <v>1025</v>
      </c>
      <c r="C513" s="2" t="s">
        <v>1026</v>
      </c>
      <c r="D513" s="2" t="s">
        <v>41</v>
      </c>
      <c r="E513" s="2" t="s">
        <v>17</v>
      </c>
      <c r="F513" s="2" t="s">
        <v>138</v>
      </c>
      <c r="G513" s="2" t="s">
        <v>1027</v>
      </c>
      <c r="H513" s="2" t="s">
        <v>1028</v>
      </c>
      <c r="I513" s="2">
        <v>5</v>
      </c>
      <c r="J513" s="2">
        <v>2</v>
      </c>
      <c r="K513" s="2">
        <v>51101202418</v>
      </c>
      <c r="L513" s="3">
        <v>44958</v>
      </c>
      <c r="M513" s="3">
        <v>46388</v>
      </c>
      <c r="N513" s="2" t="s">
        <v>1029</v>
      </c>
    </row>
    <row r="514" spans="2:14" x14ac:dyDescent="0.25">
      <c r="B514" s="2" t="s">
        <v>1030</v>
      </c>
      <c r="C514" s="2" t="s">
        <v>1031</v>
      </c>
      <c r="D514" s="2" t="s">
        <v>41</v>
      </c>
      <c r="E514" s="2" t="s">
        <v>17</v>
      </c>
      <c r="F514" s="2" t="s">
        <v>138</v>
      </c>
      <c r="G514" s="2" t="s">
        <v>1027</v>
      </c>
      <c r="H514" s="2" t="s">
        <v>1032</v>
      </c>
      <c r="I514" s="2">
        <v>0</v>
      </c>
      <c r="J514" s="2">
        <v>0</v>
      </c>
      <c r="K514" s="2">
        <v>0</v>
      </c>
      <c r="L514" s="3">
        <v>45757</v>
      </c>
      <c r="M514" s="2" t="s">
        <v>30</v>
      </c>
      <c r="N514" s="2" t="s">
        <v>1029</v>
      </c>
    </row>
    <row r="515" spans="2:14" x14ac:dyDescent="0.25">
      <c r="B515" s="2" t="s">
        <v>1030</v>
      </c>
      <c r="C515" s="2" t="s">
        <v>1031</v>
      </c>
      <c r="D515" s="2" t="s">
        <v>41</v>
      </c>
      <c r="E515" s="2" t="s">
        <v>17</v>
      </c>
      <c r="F515" s="2" t="s">
        <v>138</v>
      </c>
      <c r="G515" s="2" t="s">
        <v>1027</v>
      </c>
      <c r="H515" s="2" t="s">
        <v>1032</v>
      </c>
      <c r="I515" s="2">
        <v>0</v>
      </c>
      <c r="J515" s="2">
        <v>0</v>
      </c>
      <c r="K515" s="2">
        <v>2803</v>
      </c>
      <c r="L515" s="3">
        <v>45744</v>
      </c>
      <c r="M515" s="3">
        <v>46023</v>
      </c>
      <c r="N515" s="2" t="s">
        <v>1029</v>
      </c>
    </row>
    <row r="516" spans="2:14" x14ac:dyDescent="0.25">
      <c r="B516" s="2" t="s">
        <v>1030</v>
      </c>
      <c r="C516" s="2" t="s">
        <v>1031</v>
      </c>
      <c r="D516" s="2" t="s">
        <v>41</v>
      </c>
      <c r="E516" s="2" t="s">
        <v>17</v>
      </c>
      <c r="F516" s="2" t="s">
        <v>138</v>
      </c>
      <c r="G516" s="2" t="s">
        <v>1027</v>
      </c>
      <c r="H516" s="2" t="s">
        <v>1032</v>
      </c>
      <c r="I516" s="2">
        <v>0</v>
      </c>
      <c r="J516" s="2">
        <v>0</v>
      </c>
      <c r="K516" s="2">
        <v>51000202406</v>
      </c>
      <c r="L516" s="3">
        <v>44958</v>
      </c>
      <c r="M516" s="3">
        <v>46539</v>
      </c>
      <c r="N516" s="2" t="s">
        <v>1029</v>
      </c>
    </row>
    <row r="517" spans="2:14" x14ac:dyDescent="0.25">
      <c r="B517" s="2" t="s">
        <v>1030</v>
      </c>
      <c r="C517" s="2" t="s">
        <v>1031</v>
      </c>
      <c r="D517" s="2" t="s">
        <v>41</v>
      </c>
      <c r="E517" s="2" t="s">
        <v>17</v>
      </c>
      <c r="F517" s="2" t="s">
        <v>138</v>
      </c>
      <c r="G517" s="2" t="s">
        <v>1027</v>
      </c>
      <c r="H517" s="2" t="s">
        <v>1032</v>
      </c>
      <c r="I517" s="2">
        <v>0</v>
      </c>
      <c r="J517" s="2">
        <v>0</v>
      </c>
      <c r="K517" s="2">
        <v>510072</v>
      </c>
      <c r="L517" s="3">
        <v>45861</v>
      </c>
      <c r="M517" s="3">
        <v>46905</v>
      </c>
      <c r="N517" s="2" t="s">
        <v>1029</v>
      </c>
    </row>
    <row r="518" spans="2:14" x14ac:dyDescent="0.25">
      <c r="B518" s="2" t="s">
        <v>1030</v>
      </c>
      <c r="C518" s="2" t="s">
        <v>1031</v>
      </c>
      <c r="D518" s="2" t="s">
        <v>41</v>
      </c>
      <c r="E518" s="2" t="s">
        <v>17</v>
      </c>
      <c r="F518" s="2" t="s">
        <v>138</v>
      </c>
      <c r="G518" s="2" t="s">
        <v>1027</v>
      </c>
      <c r="H518" s="2" t="s">
        <v>1032</v>
      </c>
      <c r="I518" s="2">
        <v>0</v>
      </c>
      <c r="J518" s="2">
        <v>0</v>
      </c>
      <c r="K518" s="2">
        <v>510092023</v>
      </c>
      <c r="L518" s="3">
        <v>44958</v>
      </c>
      <c r="M518" s="3">
        <v>46266</v>
      </c>
      <c r="N518" s="2" t="s">
        <v>1029</v>
      </c>
    </row>
    <row r="519" spans="2:14" x14ac:dyDescent="0.25">
      <c r="B519" s="2" t="s">
        <v>1033</v>
      </c>
      <c r="C519" s="2" t="s">
        <v>1034</v>
      </c>
      <c r="D519" s="2" t="s">
        <v>16</v>
      </c>
      <c r="E519" s="2" t="s">
        <v>17</v>
      </c>
      <c r="F519" s="2" t="s">
        <v>138</v>
      </c>
      <c r="G519" s="2" t="s">
        <v>1027</v>
      </c>
      <c r="H519" s="2" t="s">
        <v>1035</v>
      </c>
      <c r="I519" s="2">
        <v>516</v>
      </c>
      <c r="J519" s="2">
        <v>516</v>
      </c>
      <c r="K519" s="2">
        <v>100822</v>
      </c>
      <c r="L519" s="3">
        <v>44958</v>
      </c>
      <c r="M519" s="3">
        <v>46357</v>
      </c>
      <c r="N519" s="2" t="s">
        <v>255</v>
      </c>
    </row>
    <row r="520" spans="2:14" x14ac:dyDescent="0.25">
      <c r="B520" s="2" t="s">
        <v>1036</v>
      </c>
      <c r="C520" s="2" t="s">
        <v>1037</v>
      </c>
      <c r="D520" s="2" t="s">
        <v>41</v>
      </c>
      <c r="E520" s="2" t="s">
        <v>17</v>
      </c>
      <c r="F520" s="2" t="s">
        <v>24</v>
      </c>
      <c r="G520" s="2" t="s">
        <v>24</v>
      </c>
      <c r="H520" s="2" t="s">
        <v>24</v>
      </c>
      <c r="I520" s="2">
        <v>0</v>
      </c>
      <c r="J520" s="2">
        <v>0</v>
      </c>
      <c r="K520" s="2">
        <v>0</v>
      </c>
      <c r="L520" s="3">
        <v>45757</v>
      </c>
      <c r="M520" s="2" t="s">
        <v>30</v>
      </c>
      <c r="N520" s="2" t="s">
        <v>42</v>
      </c>
    </row>
    <row r="521" spans="2:14" x14ac:dyDescent="0.25">
      <c r="B521" s="2" t="s">
        <v>1038</v>
      </c>
      <c r="C521" s="2" t="s">
        <v>1039</v>
      </c>
      <c r="D521" s="2" t="s">
        <v>748</v>
      </c>
      <c r="E521" s="2" t="s">
        <v>17</v>
      </c>
      <c r="F521" s="2" t="s">
        <v>29</v>
      </c>
      <c r="G521" s="2" t="s">
        <v>758</v>
      </c>
      <c r="H521" s="2" t="s">
        <v>1040</v>
      </c>
      <c r="I521" s="2">
        <v>0</v>
      </c>
      <c r="J521" s="2">
        <v>0</v>
      </c>
      <c r="K521" s="2">
        <v>0</v>
      </c>
      <c r="L521" s="3">
        <v>44958</v>
      </c>
      <c r="M521" s="2" t="s">
        <v>30</v>
      </c>
      <c r="N521" s="2" t="s">
        <v>1041</v>
      </c>
    </row>
    <row r="522" spans="2:14" x14ac:dyDescent="0.25">
      <c r="B522" s="2" t="s">
        <v>1042</v>
      </c>
      <c r="C522" s="2" t="s">
        <v>1043</v>
      </c>
      <c r="D522" s="2" t="s">
        <v>748</v>
      </c>
      <c r="E522" s="2" t="s">
        <v>17</v>
      </c>
      <c r="F522" s="2" t="s">
        <v>29</v>
      </c>
      <c r="G522" s="2" t="s">
        <v>758</v>
      </c>
      <c r="H522" s="2" t="s">
        <v>1040</v>
      </c>
      <c r="I522" s="2">
        <v>0</v>
      </c>
      <c r="J522" s="2">
        <v>0</v>
      </c>
      <c r="K522" s="2">
        <v>0</v>
      </c>
      <c r="L522" s="3">
        <v>44958</v>
      </c>
      <c r="M522" s="2" t="s">
        <v>30</v>
      </c>
      <c r="N522" s="2" t="s">
        <v>1041</v>
      </c>
    </row>
    <row r="523" spans="2:14" x14ac:dyDescent="0.25">
      <c r="B523" s="2" t="s">
        <v>1044</v>
      </c>
      <c r="C523" s="2" t="s">
        <v>1045</v>
      </c>
      <c r="D523" s="2" t="s">
        <v>16</v>
      </c>
      <c r="E523" s="2" t="s">
        <v>17</v>
      </c>
      <c r="F523" s="2" t="s">
        <v>24</v>
      </c>
      <c r="G523" s="2" t="s">
        <v>24</v>
      </c>
      <c r="H523" s="2" t="s">
        <v>24</v>
      </c>
      <c r="I523" s="2">
        <v>0</v>
      </c>
      <c r="J523" s="2">
        <v>0</v>
      </c>
      <c r="K523" s="2">
        <v>3218</v>
      </c>
      <c r="L523" s="3">
        <v>45824</v>
      </c>
      <c r="M523" s="3">
        <v>47027</v>
      </c>
      <c r="N523" s="2" t="s">
        <v>42</v>
      </c>
    </row>
    <row r="524" spans="2:14" x14ac:dyDescent="0.25">
      <c r="B524" s="2" t="s">
        <v>1046</v>
      </c>
      <c r="C524" s="2" t="s">
        <v>1047</v>
      </c>
      <c r="D524" s="2" t="s">
        <v>16</v>
      </c>
      <c r="E524" s="2" t="s">
        <v>17</v>
      </c>
      <c r="F524" s="2" t="s">
        <v>18</v>
      </c>
      <c r="G524" s="2" t="s">
        <v>19</v>
      </c>
      <c r="H524" s="2" t="s">
        <v>1048</v>
      </c>
      <c r="I524" s="2">
        <v>8</v>
      </c>
      <c r="J524" s="2">
        <v>8</v>
      </c>
      <c r="K524" s="2">
        <v>0</v>
      </c>
      <c r="L524" s="3">
        <v>44958</v>
      </c>
      <c r="M524" s="2" t="s">
        <v>30</v>
      </c>
      <c r="N524" s="2" t="s">
        <v>113</v>
      </c>
    </row>
    <row r="525" spans="2:14" x14ac:dyDescent="0.25">
      <c r="B525" s="2" t="s">
        <v>1049</v>
      </c>
      <c r="C525" s="2" t="s">
        <v>1050</v>
      </c>
      <c r="D525" s="2" t="s">
        <v>41</v>
      </c>
      <c r="E525" s="2" t="s">
        <v>17</v>
      </c>
      <c r="F525" s="2" t="s">
        <v>18</v>
      </c>
      <c r="G525" s="2" t="s">
        <v>460</v>
      </c>
      <c r="H525" s="2" t="s">
        <v>1051</v>
      </c>
      <c r="I525" s="2">
        <v>0</v>
      </c>
      <c r="J525" s="2">
        <v>0</v>
      </c>
      <c r="K525" s="2">
        <v>0</v>
      </c>
      <c r="L525" s="3">
        <v>45831</v>
      </c>
      <c r="M525" s="2" t="s">
        <v>30</v>
      </c>
      <c r="N525" s="2" t="s">
        <v>1052</v>
      </c>
    </row>
    <row r="526" spans="2:14" x14ac:dyDescent="0.25">
      <c r="B526" s="2" t="s">
        <v>1053</v>
      </c>
      <c r="C526" s="2" t="s">
        <v>1054</v>
      </c>
      <c r="D526" s="2" t="s">
        <v>28</v>
      </c>
      <c r="E526" s="2" t="s">
        <v>17</v>
      </c>
      <c r="F526" s="2" t="s">
        <v>24</v>
      </c>
      <c r="G526" s="2" t="s">
        <v>24</v>
      </c>
      <c r="H526" s="2" t="s">
        <v>24</v>
      </c>
      <c r="I526" s="2">
        <v>0</v>
      </c>
      <c r="J526" s="2">
        <v>0</v>
      </c>
      <c r="K526" s="2">
        <v>25041111</v>
      </c>
      <c r="L526" s="3">
        <v>45843</v>
      </c>
      <c r="M526" s="3">
        <v>47543</v>
      </c>
      <c r="N526" s="2" t="s">
        <v>42</v>
      </c>
    </row>
    <row r="527" spans="2:14" x14ac:dyDescent="0.25">
      <c r="B527" s="2" t="s">
        <v>1055</v>
      </c>
      <c r="C527" s="2" t="s">
        <v>1056</v>
      </c>
      <c r="D527" s="2" t="s">
        <v>41</v>
      </c>
      <c r="E527" s="2" t="s">
        <v>17</v>
      </c>
      <c r="F527" s="2" t="s">
        <v>138</v>
      </c>
      <c r="G527" s="2" t="s">
        <v>138</v>
      </c>
      <c r="H527" s="2" t="s">
        <v>1057</v>
      </c>
      <c r="I527" s="2">
        <v>0</v>
      </c>
      <c r="J527" s="2">
        <v>0</v>
      </c>
      <c r="K527" s="2">
        <v>160326</v>
      </c>
      <c r="L527" s="3">
        <v>46098</v>
      </c>
      <c r="M527" s="3">
        <v>47543</v>
      </c>
      <c r="N527" s="2" t="s">
        <v>255</v>
      </c>
    </row>
    <row r="528" spans="2:14" x14ac:dyDescent="0.25">
      <c r="B528" s="2" t="s">
        <v>1058</v>
      </c>
      <c r="C528" s="2" t="s">
        <v>1059</v>
      </c>
      <c r="D528" s="2" t="s">
        <v>41</v>
      </c>
      <c r="E528" s="2" t="s">
        <v>17</v>
      </c>
      <c r="F528" s="2" t="s">
        <v>138</v>
      </c>
      <c r="G528" s="2" t="s">
        <v>138</v>
      </c>
      <c r="H528" s="2" t="s">
        <v>1057</v>
      </c>
      <c r="I528" s="2">
        <v>30</v>
      </c>
      <c r="J528" s="2">
        <v>30</v>
      </c>
      <c r="K528" s="2">
        <v>0</v>
      </c>
      <c r="L528" s="3">
        <v>46137</v>
      </c>
      <c r="M528" s="2" t="s">
        <v>30</v>
      </c>
      <c r="N528" s="2" t="s">
        <v>255</v>
      </c>
    </row>
    <row r="529" spans="2:14" x14ac:dyDescent="0.25">
      <c r="B529" s="2" t="s">
        <v>1060</v>
      </c>
      <c r="C529" s="2" t="s">
        <v>1061</v>
      </c>
      <c r="D529" s="2" t="s">
        <v>16</v>
      </c>
      <c r="E529" s="2" t="s">
        <v>17</v>
      </c>
      <c r="F529" s="2" t="s">
        <v>24</v>
      </c>
      <c r="G529" s="2" t="s">
        <v>24</v>
      </c>
      <c r="H529" s="2" t="s">
        <v>24</v>
      </c>
      <c r="I529" s="2">
        <v>0</v>
      </c>
      <c r="J529" s="2">
        <v>0</v>
      </c>
      <c r="K529" s="2" t="s">
        <v>1062</v>
      </c>
      <c r="L529" s="3">
        <v>46017</v>
      </c>
      <c r="M529" s="3">
        <v>46388</v>
      </c>
      <c r="N529" s="2" t="s">
        <v>42</v>
      </c>
    </row>
    <row r="530" spans="2:14" x14ac:dyDescent="0.25">
      <c r="B530" s="2" t="s">
        <v>1063</v>
      </c>
      <c r="C530" s="2" t="s">
        <v>1064</v>
      </c>
      <c r="D530" s="2" t="s">
        <v>28</v>
      </c>
      <c r="E530" s="2" t="s">
        <v>17</v>
      </c>
      <c r="F530" s="2" t="s">
        <v>24</v>
      </c>
      <c r="G530" s="2" t="s">
        <v>24</v>
      </c>
      <c r="H530" s="2" t="s">
        <v>24</v>
      </c>
      <c r="I530" s="2">
        <v>0</v>
      </c>
      <c r="J530" s="2">
        <v>0</v>
      </c>
      <c r="K530" s="2">
        <v>0</v>
      </c>
      <c r="L530" s="3">
        <v>45775</v>
      </c>
      <c r="M530" s="2" t="s">
        <v>30</v>
      </c>
      <c r="N530" s="2" t="s">
        <v>42</v>
      </c>
    </row>
    <row r="531" spans="2:14" x14ac:dyDescent="0.25">
      <c r="B531" s="2" t="s">
        <v>1065</v>
      </c>
      <c r="C531" s="2" t="s">
        <v>1066</v>
      </c>
      <c r="D531" s="2" t="s">
        <v>28</v>
      </c>
      <c r="E531" s="2" t="s">
        <v>17</v>
      </c>
      <c r="F531" s="2" t="s">
        <v>24</v>
      </c>
      <c r="G531" s="2" t="s">
        <v>24</v>
      </c>
      <c r="H531" s="2" t="s">
        <v>24</v>
      </c>
      <c r="I531" s="2">
        <v>0</v>
      </c>
      <c r="J531" s="2">
        <v>0</v>
      </c>
      <c r="K531" s="2">
        <v>0</v>
      </c>
      <c r="L531" s="3">
        <v>45775</v>
      </c>
      <c r="M531" s="2" t="s">
        <v>30</v>
      </c>
      <c r="N531" s="2" t="s">
        <v>42</v>
      </c>
    </row>
    <row r="532" spans="2:14" x14ac:dyDescent="0.25">
      <c r="B532" s="2" t="s">
        <v>1067</v>
      </c>
      <c r="C532" s="2" t="s">
        <v>1068</v>
      </c>
      <c r="D532" s="2" t="s">
        <v>28</v>
      </c>
      <c r="E532" s="2" t="s">
        <v>17</v>
      </c>
      <c r="F532" s="2" t="s">
        <v>29</v>
      </c>
      <c r="G532" s="2" t="s">
        <v>1069</v>
      </c>
      <c r="H532" s="2" t="s">
        <v>24</v>
      </c>
      <c r="I532" s="2">
        <v>6422</v>
      </c>
      <c r="J532" s="2">
        <v>6422</v>
      </c>
      <c r="K532" s="2">
        <v>0</v>
      </c>
      <c r="L532" s="3">
        <v>44958</v>
      </c>
      <c r="M532" s="2" t="s">
        <v>30</v>
      </c>
      <c r="N532" s="2" t="s">
        <v>879</v>
      </c>
    </row>
    <row r="533" spans="2:14" x14ac:dyDescent="0.25">
      <c r="B533" s="2" t="s">
        <v>1070</v>
      </c>
      <c r="C533" s="2" t="s">
        <v>1071</v>
      </c>
      <c r="D533" s="2" t="s">
        <v>28</v>
      </c>
      <c r="E533" s="2" t="s">
        <v>17</v>
      </c>
      <c r="F533" s="2" t="s">
        <v>29</v>
      </c>
      <c r="G533" s="2" t="s">
        <v>1069</v>
      </c>
      <c r="H533" s="2" t="s">
        <v>24</v>
      </c>
      <c r="I533" s="2">
        <v>90</v>
      </c>
      <c r="J533" s="2">
        <v>90</v>
      </c>
      <c r="K533" s="2">
        <v>1</v>
      </c>
      <c r="L533" s="3">
        <v>44958</v>
      </c>
      <c r="M533" s="2" t="s">
        <v>30</v>
      </c>
      <c r="N533" s="2" t="s">
        <v>497</v>
      </c>
    </row>
    <row r="534" spans="2:14" x14ac:dyDescent="0.25">
      <c r="B534" s="2" t="s">
        <v>1072</v>
      </c>
      <c r="C534" s="2" t="s">
        <v>1073</v>
      </c>
      <c r="D534" s="2" t="s">
        <v>28</v>
      </c>
      <c r="E534" s="2" t="s">
        <v>17</v>
      </c>
      <c r="F534" s="2" t="s">
        <v>29</v>
      </c>
      <c r="G534" s="2" t="s">
        <v>1069</v>
      </c>
      <c r="H534" s="2" t="s">
        <v>24</v>
      </c>
      <c r="I534" s="2">
        <v>95</v>
      </c>
      <c r="J534" s="2">
        <v>95</v>
      </c>
      <c r="K534" s="2">
        <v>0</v>
      </c>
      <c r="L534" s="3">
        <v>44958</v>
      </c>
      <c r="M534" s="2" t="s">
        <v>30</v>
      </c>
      <c r="N534" s="2" t="s">
        <v>497</v>
      </c>
    </row>
    <row r="535" spans="2:14" x14ac:dyDescent="0.25">
      <c r="B535" s="2" t="s">
        <v>1074</v>
      </c>
      <c r="C535" s="2" t="s">
        <v>1075</v>
      </c>
      <c r="D535" s="2" t="s">
        <v>16</v>
      </c>
      <c r="E535" s="2" t="s">
        <v>17</v>
      </c>
      <c r="F535" s="2" t="s">
        <v>24</v>
      </c>
      <c r="G535" s="2" t="s">
        <v>24</v>
      </c>
      <c r="H535" s="2" t="s">
        <v>24</v>
      </c>
      <c r="I535" s="2">
        <v>0</v>
      </c>
      <c r="J535" s="2">
        <v>0</v>
      </c>
      <c r="K535" s="2" t="s">
        <v>1076</v>
      </c>
      <c r="L535" s="3">
        <v>45785</v>
      </c>
      <c r="M535" s="3">
        <v>47453</v>
      </c>
      <c r="N535" s="2" t="s">
        <v>42</v>
      </c>
    </row>
    <row r="536" spans="2:14" x14ac:dyDescent="0.25">
      <c r="B536" s="2" t="s">
        <v>1077</v>
      </c>
      <c r="C536" s="2" t="s">
        <v>1078</v>
      </c>
      <c r="D536" s="2" t="s">
        <v>16</v>
      </c>
      <c r="E536" s="2" t="s">
        <v>17</v>
      </c>
      <c r="F536" s="2" t="s">
        <v>24</v>
      </c>
      <c r="G536" s="2" t="s">
        <v>24</v>
      </c>
      <c r="H536" s="2" t="s">
        <v>24</v>
      </c>
      <c r="I536" s="2">
        <v>0</v>
      </c>
      <c r="J536" s="2">
        <v>0</v>
      </c>
      <c r="K536" s="2" t="s">
        <v>1079</v>
      </c>
      <c r="L536" s="3">
        <v>45785</v>
      </c>
      <c r="M536" s="3">
        <v>47484</v>
      </c>
      <c r="N536" s="2" t="s">
        <v>42</v>
      </c>
    </row>
    <row r="537" spans="2:14" x14ac:dyDescent="0.25">
      <c r="B537" s="2" t="s">
        <v>1080</v>
      </c>
      <c r="C537" s="2" t="s">
        <v>1081</v>
      </c>
      <c r="D537" s="2" t="s">
        <v>16</v>
      </c>
      <c r="E537" s="2" t="s">
        <v>17</v>
      </c>
      <c r="F537" s="2" t="s">
        <v>24</v>
      </c>
      <c r="G537" s="2" t="s">
        <v>24</v>
      </c>
      <c r="H537" s="2" t="s">
        <v>24</v>
      </c>
      <c r="I537" s="2">
        <v>0</v>
      </c>
      <c r="J537" s="2">
        <v>0</v>
      </c>
      <c r="K537" s="2">
        <v>405007</v>
      </c>
      <c r="L537" s="3">
        <v>45817</v>
      </c>
      <c r="M537" s="3">
        <v>47239</v>
      </c>
      <c r="N537" s="2" t="s">
        <v>42</v>
      </c>
    </row>
    <row r="538" spans="2:14" x14ac:dyDescent="0.25">
      <c r="B538" s="2" t="s">
        <v>1082</v>
      </c>
      <c r="C538" s="2" t="s">
        <v>1083</v>
      </c>
      <c r="D538" s="2" t="s">
        <v>16</v>
      </c>
      <c r="E538" s="2" t="s">
        <v>17</v>
      </c>
      <c r="F538" s="2" t="s">
        <v>24</v>
      </c>
      <c r="G538" s="2" t="s">
        <v>24</v>
      </c>
      <c r="H538" s="2" t="s">
        <v>24</v>
      </c>
      <c r="I538" s="2">
        <v>0</v>
      </c>
      <c r="J538" s="2">
        <v>0</v>
      </c>
      <c r="K538" s="2">
        <v>504013</v>
      </c>
      <c r="L538" s="3">
        <v>45822</v>
      </c>
      <c r="M538" s="3">
        <v>47574</v>
      </c>
      <c r="N538" s="2" t="s">
        <v>42</v>
      </c>
    </row>
    <row r="539" spans="2:14" x14ac:dyDescent="0.25">
      <c r="B539" s="2" t="s">
        <v>1082</v>
      </c>
      <c r="C539" s="2" t="s">
        <v>1083</v>
      </c>
      <c r="D539" s="2" t="s">
        <v>16</v>
      </c>
      <c r="E539" s="2" t="s">
        <v>17</v>
      </c>
      <c r="F539" s="2" t="s">
        <v>24</v>
      </c>
      <c r="G539" s="2" t="s">
        <v>24</v>
      </c>
      <c r="H539" s="2" t="s">
        <v>24</v>
      </c>
      <c r="I539" s="2">
        <v>0</v>
      </c>
      <c r="J539" s="2">
        <v>0</v>
      </c>
      <c r="K539" s="2">
        <v>505016</v>
      </c>
      <c r="L539" s="3">
        <v>45836</v>
      </c>
      <c r="M539" s="3">
        <v>47604</v>
      </c>
      <c r="N539" s="2" t="s">
        <v>42</v>
      </c>
    </row>
    <row r="540" spans="2:14" x14ac:dyDescent="0.25">
      <c r="B540" s="2" t="s">
        <v>1082</v>
      </c>
      <c r="C540" s="2" t="s">
        <v>1083</v>
      </c>
      <c r="D540" s="2" t="s">
        <v>16</v>
      </c>
      <c r="E540" s="2" t="s">
        <v>17</v>
      </c>
      <c r="F540" s="2" t="s">
        <v>24</v>
      </c>
      <c r="G540" s="2" t="s">
        <v>24</v>
      </c>
      <c r="H540" s="2" t="s">
        <v>24</v>
      </c>
      <c r="I540" s="2">
        <v>0</v>
      </c>
      <c r="J540" s="2">
        <v>0</v>
      </c>
      <c r="K540" s="2">
        <v>506002</v>
      </c>
      <c r="L540" s="3">
        <v>45860</v>
      </c>
      <c r="M540" s="3">
        <v>47635</v>
      </c>
      <c r="N540" s="2" t="s">
        <v>42</v>
      </c>
    </row>
    <row r="541" spans="2:14" x14ac:dyDescent="0.25">
      <c r="B541" s="2" t="s">
        <v>1082</v>
      </c>
      <c r="C541" s="2" t="s">
        <v>1083</v>
      </c>
      <c r="D541" s="2" t="s">
        <v>16</v>
      </c>
      <c r="E541" s="2" t="s">
        <v>17</v>
      </c>
      <c r="F541" s="2" t="s">
        <v>24</v>
      </c>
      <c r="G541" s="2" t="s">
        <v>24</v>
      </c>
      <c r="H541" s="2" t="s">
        <v>24</v>
      </c>
      <c r="I541" s="2">
        <v>0</v>
      </c>
      <c r="J541" s="2">
        <v>0</v>
      </c>
      <c r="K541" s="2" t="s">
        <v>1084</v>
      </c>
      <c r="L541" s="3">
        <v>45817</v>
      </c>
      <c r="M541" s="3">
        <v>46692</v>
      </c>
      <c r="N541" s="2" t="s">
        <v>42</v>
      </c>
    </row>
    <row r="542" spans="2:14" x14ac:dyDescent="0.25">
      <c r="B542" s="2" t="s">
        <v>1085</v>
      </c>
      <c r="C542" s="2" t="s">
        <v>1086</v>
      </c>
      <c r="D542" s="2" t="s">
        <v>16</v>
      </c>
      <c r="E542" s="2" t="s">
        <v>17</v>
      </c>
      <c r="F542" s="2" t="s">
        <v>24</v>
      </c>
      <c r="G542" s="2" t="s">
        <v>24</v>
      </c>
      <c r="H542" s="2" t="s">
        <v>24</v>
      </c>
      <c r="I542" s="2">
        <v>0</v>
      </c>
      <c r="J542" s="2">
        <v>0</v>
      </c>
      <c r="K542" s="2" t="s">
        <v>1087</v>
      </c>
      <c r="L542" s="3">
        <v>44958</v>
      </c>
      <c r="M542" s="3">
        <v>46296</v>
      </c>
      <c r="N542" s="2" t="s">
        <v>1088</v>
      </c>
    </row>
    <row r="543" spans="2:14" x14ac:dyDescent="0.25">
      <c r="B543" s="2" t="s">
        <v>1089</v>
      </c>
      <c r="C543" s="2" t="s">
        <v>1090</v>
      </c>
      <c r="D543" s="2" t="s">
        <v>16</v>
      </c>
      <c r="E543" s="2" t="s">
        <v>17</v>
      </c>
      <c r="F543" s="2" t="s">
        <v>24</v>
      </c>
      <c r="G543" s="2" t="s">
        <v>24</v>
      </c>
      <c r="H543" s="2" t="s">
        <v>24</v>
      </c>
      <c r="I543" s="2">
        <v>0</v>
      </c>
      <c r="J543" s="2">
        <v>0</v>
      </c>
      <c r="K543" s="2">
        <v>221109</v>
      </c>
      <c r="L543" s="3">
        <v>44958</v>
      </c>
      <c r="M543" s="3">
        <v>46327</v>
      </c>
      <c r="N543" s="2" t="s">
        <v>1088</v>
      </c>
    </row>
    <row r="544" spans="2:14" x14ac:dyDescent="0.25">
      <c r="B544" s="2" t="s">
        <v>1089</v>
      </c>
      <c r="C544" s="2" t="s">
        <v>1090</v>
      </c>
      <c r="D544" s="2" t="s">
        <v>16</v>
      </c>
      <c r="E544" s="2" t="s">
        <v>17</v>
      </c>
      <c r="F544" s="2" t="s">
        <v>24</v>
      </c>
      <c r="G544" s="2" t="s">
        <v>24</v>
      </c>
      <c r="H544" s="2" t="s">
        <v>24</v>
      </c>
      <c r="I544" s="2">
        <v>0</v>
      </c>
      <c r="J544" s="2">
        <v>0</v>
      </c>
      <c r="K544" s="2">
        <v>231004</v>
      </c>
      <c r="L544" s="3">
        <v>45803</v>
      </c>
      <c r="M544" s="3">
        <v>46661</v>
      </c>
      <c r="N544" s="2" t="s">
        <v>1088</v>
      </c>
    </row>
    <row r="545" spans="2:14" x14ac:dyDescent="0.25">
      <c r="B545" s="2" t="s">
        <v>1091</v>
      </c>
      <c r="C545" s="2" t="s">
        <v>1092</v>
      </c>
      <c r="D545" s="2" t="s">
        <v>28</v>
      </c>
      <c r="E545" s="2" t="s">
        <v>17</v>
      </c>
      <c r="F545" s="2" t="s">
        <v>24</v>
      </c>
      <c r="G545" s="2" t="s">
        <v>24</v>
      </c>
      <c r="H545" s="2" t="s">
        <v>24</v>
      </c>
      <c r="I545" s="2">
        <v>0</v>
      </c>
      <c r="J545" s="2">
        <v>0</v>
      </c>
      <c r="K545" s="2">
        <v>0</v>
      </c>
      <c r="L545" s="3">
        <v>45691</v>
      </c>
      <c r="M545" s="2" t="s">
        <v>30</v>
      </c>
      <c r="N545" s="2" t="s">
        <v>504</v>
      </c>
    </row>
    <row r="546" spans="2:14" x14ac:dyDescent="0.25">
      <c r="B546" s="2" t="s">
        <v>1093</v>
      </c>
      <c r="C546" s="2" t="s">
        <v>1094</v>
      </c>
      <c r="D546" s="2" t="s">
        <v>28</v>
      </c>
      <c r="E546" s="2" t="s">
        <v>17</v>
      </c>
      <c r="F546" s="2" t="s">
        <v>24</v>
      </c>
      <c r="G546" s="2" t="s">
        <v>24</v>
      </c>
      <c r="H546" s="2" t="s">
        <v>24</v>
      </c>
      <c r="I546" s="2">
        <v>0</v>
      </c>
      <c r="J546" s="2">
        <v>0</v>
      </c>
      <c r="K546" s="2">
        <v>0</v>
      </c>
      <c r="L546" s="3">
        <v>45820</v>
      </c>
      <c r="M546" s="2" t="s">
        <v>30</v>
      </c>
      <c r="N546" s="2" t="s">
        <v>42</v>
      </c>
    </row>
    <row r="547" spans="2:14" x14ac:dyDescent="0.25">
      <c r="B547" s="2" t="s">
        <v>1095</v>
      </c>
      <c r="C547" s="2" t="s">
        <v>1096</v>
      </c>
      <c r="D547" s="2" t="s">
        <v>28</v>
      </c>
      <c r="E547" s="2" t="s">
        <v>17</v>
      </c>
      <c r="F547" s="2" t="s">
        <v>29</v>
      </c>
      <c r="G547" s="2" t="s">
        <v>29</v>
      </c>
      <c r="H547" s="2" t="s">
        <v>24</v>
      </c>
      <c r="I547" s="2">
        <v>100</v>
      </c>
      <c r="J547" s="2">
        <v>100</v>
      </c>
      <c r="K547" s="2">
        <v>0</v>
      </c>
      <c r="L547" s="3">
        <v>44958</v>
      </c>
      <c r="M547" s="2" t="s">
        <v>30</v>
      </c>
      <c r="N547" s="2" t="s">
        <v>497</v>
      </c>
    </row>
    <row r="548" spans="2:14" x14ac:dyDescent="0.25">
      <c r="B548" s="2" t="s">
        <v>1097</v>
      </c>
      <c r="C548" s="2" t="s">
        <v>1098</v>
      </c>
      <c r="D548" s="2" t="s">
        <v>28</v>
      </c>
      <c r="E548" s="2" t="s">
        <v>17</v>
      </c>
      <c r="F548" s="2" t="s">
        <v>29</v>
      </c>
      <c r="G548" s="2" t="s">
        <v>29</v>
      </c>
      <c r="H548" s="2" t="s">
        <v>1098</v>
      </c>
      <c r="I548" s="2">
        <v>3</v>
      </c>
      <c r="J548" s="2">
        <v>3</v>
      </c>
      <c r="K548" s="2">
        <v>0</v>
      </c>
      <c r="L548" s="3">
        <v>44958</v>
      </c>
      <c r="M548" s="2" t="s">
        <v>30</v>
      </c>
      <c r="N548" s="2" t="s">
        <v>497</v>
      </c>
    </row>
    <row r="549" spans="2:14" hidden="1" x14ac:dyDescent="0.25">
      <c r="B549" s="2" t="s">
        <v>1099</v>
      </c>
      <c r="C549" s="2" t="s">
        <v>1100</v>
      </c>
      <c r="D549" s="2" t="s">
        <v>41</v>
      </c>
      <c r="E549" s="2" t="s">
        <v>233</v>
      </c>
      <c r="F549" s="2" t="s">
        <v>300</v>
      </c>
      <c r="G549" s="2" t="s">
        <v>1101</v>
      </c>
      <c r="H549" s="2" t="s">
        <v>1102</v>
      </c>
      <c r="I549" s="2">
        <v>0</v>
      </c>
      <c r="J549" s="2">
        <v>0</v>
      </c>
      <c r="K549" s="2" t="s">
        <v>303</v>
      </c>
      <c r="L549" s="3">
        <v>44958</v>
      </c>
      <c r="M549" s="3">
        <v>43830</v>
      </c>
      <c r="N549" s="2" t="s">
        <v>1103</v>
      </c>
    </row>
    <row r="550" spans="2:14" x14ac:dyDescent="0.25">
      <c r="B550" s="2" t="s">
        <v>1104</v>
      </c>
      <c r="C550" s="2" t="s">
        <v>1105</v>
      </c>
      <c r="D550" s="2" t="s">
        <v>28</v>
      </c>
      <c r="E550" s="2" t="s">
        <v>17</v>
      </c>
      <c r="F550" s="2" t="s">
        <v>29</v>
      </c>
      <c r="G550" s="2" t="s">
        <v>29</v>
      </c>
      <c r="H550" s="2" t="s">
        <v>24</v>
      </c>
      <c r="I550" s="2">
        <v>20</v>
      </c>
      <c r="J550" s="2">
        <v>20</v>
      </c>
      <c r="K550" s="2">
        <v>0</v>
      </c>
      <c r="L550" s="3">
        <v>44958</v>
      </c>
      <c r="M550" s="2" t="s">
        <v>30</v>
      </c>
      <c r="N550" s="2" t="s">
        <v>31</v>
      </c>
    </row>
    <row r="551" spans="2:14" x14ac:dyDescent="0.25">
      <c r="B551" s="2" t="s">
        <v>1106</v>
      </c>
      <c r="C551" s="2" t="s">
        <v>1107</v>
      </c>
      <c r="D551" s="2" t="s">
        <v>28</v>
      </c>
      <c r="E551" s="2" t="s">
        <v>17</v>
      </c>
      <c r="F551" s="2" t="s">
        <v>29</v>
      </c>
      <c r="G551" s="2" t="s">
        <v>224</v>
      </c>
      <c r="H551" s="2" t="s">
        <v>24</v>
      </c>
      <c r="I551" s="2">
        <v>2</v>
      </c>
      <c r="J551" s="2">
        <v>2</v>
      </c>
      <c r="K551" s="2">
        <v>0</v>
      </c>
      <c r="L551" s="3">
        <v>44958</v>
      </c>
      <c r="M551" s="2" t="s">
        <v>30</v>
      </c>
      <c r="N551" s="2" t="s">
        <v>187</v>
      </c>
    </row>
    <row r="552" spans="2:14" x14ac:dyDescent="0.25">
      <c r="B552" s="2" t="s">
        <v>1108</v>
      </c>
      <c r="C552" s="2" t="s">
        <v>1109</v>
      </c>
      <c r="D552" s="2" t="s">
        <v>28</v>
      </c>
      <c r="E552" s="2" t="s">
        <v>17</v>
      </c>
      <c r="F552" s="2" t="s">
        <v>29</v>
      </c>
      <c r="G552" s="2" t="s">
        <v>180</v>
      </c>
      <c r="H552" s="2" t="s">
        <v>1110</v>
      </c>
      <c r="I552" s="2">
        <v>35</v>
      </c>
      <c r="J552" s="2">
        <v>35</v>
      </c>
      <c r="K552" s="2">
        <v>0</v>
      </c>
      <c r="L552" s="3">
        <v>44958</v>
      </c>
      <c r="M552" s="2" t="s">
        <v>30</v>
      </c>
      <c r="N552" s="2" t="s">
        <v>497</v>
      </c>
    </row>
    <row r="553" spans="2:14" x14ac:dyDescent="0.25">
      <c r="B553" s="2" t="s">
        <v>1111</v>
      </c>
      <c r="C553" s="2" t="s">
        <v>1112</v>
      </c>
      <c r="D553" s="2" t="s">
        <v>748</v>
      </c>
      <c r="E553" s="2" t="s">
        <v>17</v>
      </c>
      <c r="F553" s="2" t="s">
        <v>29</v>
      </c>
      <c r="G553" s="2" t="s">
        <v>1113</v>
      </c>
      <c r="H553" s="2" t="s">
        <v>1114</v>
      </c>
      <c r="I553" s="2">
        <v>1</v>
      </c>
      <c r="J553" s="2">
        <v>1</v>
      </c>
      <c r="K553" s="2">
        <v>0</v>
      </c>
      <c r="L553" s="3">
        <v>44958</v>
      </c>
      <c r="M553" s="2" t="s">
        <v>30</v>
      </c>
      <c r="N553" s="2" t="s">
        <v>763</v>
      </c>
    </row>
    <row r="554" spans="2:14" x14ac:dyDescent="0.25">
      <c r="B554" s="2" t="s">
        <v>1115</v>
      </c>
      <c r="C554" s="2" t="s">
        <v>1116</v>
      </c>
      <c r="D554" s="2" t="s">
        <v>748</v>
      </c>
      <c r="E554" s="2" t="s">
        <v>17</v>
      </c>
      <c r="F554" s="2" t="s">
        <v>29</v>
      </c>
      <c r="G554" s="2" t="s">
        <v>1113</v>
      </c>
      <c r="H554" s="2" t="s">
        <v>1114</v>
      </c>
      <c r="I554" s="2">
        <v>1</v>
      </c>
      <c r="J554" s="2">
        <v>1</v>
      </c>
      <c r="K554" s="2">
        <v>0</v>
      </c>
      <c r="L554" s="3">
        <v>44958</v>
      </c>
      <c r="M554" s="2" t="s">
        <v>30</v>
      </c>
      <c r="N554" s="2" t="s">
        <v>763</v>
      </c>
    </row>
    <row r="555" spans="2:14" x14ac:dyDescent="0.25">
      <c r="B555" s="2" t="s">
        <v>1117</v>
      </c>
      <c r="C555" s="2" t="s">
        <v>1118</v>
      </c>
      <c r="D555" s="2" t="s">
        <v>748</v>
      </c>
      <c r="E555" s="2" t="s">
        <v>17</v>
      </c>
      <c r="F555" s="2" t="s">
        <v>29</v>
      </c>
      <c r="G555" s="2" t="s">
        <v>1113</v>
      </c>
      <c r="H555" s="2" t="s">
        <v>1114</v>
      </c>
      <c r="I555" s="2">
        <v>1</v>
      </c>
      <c r="J555" s="2">
        <v>1</v>
      </c>
      <c r="K555" s="2">
        <v>0</v>
      </c>
      <c r="L555" s="3">
        <v>44958</v>
      </c>
      <c r="M555" s="2" t="s">
        <v>30</v>
      </c>
      <c r="N555" s="2" t="s">
        <v>763</v>
      </c>
    </row>
    <row r="556" spans="2:14" x14ac:dyDescent="0.25">
      <c r="B556" s="2" t="s">
        <v>1119</v>
      </c>
      <c r="C556" s="2" t="s">
        <v>1120</v>
      </c>
      <c r="D556" s="2" t="s">
        <v>748</v>
      </c>
      <c r="E556" s="2" t="s">
        <v>17</v>
      </c>
      <c r="F556" s="2" t="s">
        <v>29</v>
      </c>
      <c r="G556" s="2" t="s">
        <v>1113</v>
      </c>
      <c r="H556" s="2" t="s">
        <v>1114</v>
      </c>
      <c r="I556" s="2">
        <v>1</v>
      </c>
      <c r="J556" s="2">
        <v>1</v>
      </c>
      <c r="K556" s="2">
        <v>0</v>
      </c>
      <c r="L556" s="3">
        <v>44958</v>
      </c>
      <c r="M556" s="2" t="s">
        <v>30</v>
      </c>
      <c r="N556" s="2" t="s">
        <v>763</v>
      </c>
    </row>
    <row r="557" spans="2:14" x14ac:dyDescent="0.25">
      <c r="B557" s="2" t="s">
        <v>1121</v>
      </c>
      <c r="C557" s="2" t="s">
        <v>1122</v>
      </c>
      <c r="D557" s="2" t="s">
        <v>748</v>
      </c>
      <c r="E557" s="2" t="s">
        <v>17</v>
      </c>
      <c r="F557" s="2" t="s">
        <v>29</v>
      </c>
      <c r="G557" s="2" t="s">
        <v>1113</v>
      </c>
      <c r="H557" s="2" t="s">
        <v>1114</v>
      </c>
      <c r="I557" s="2">
        <v>1</v>
      </c>
      <c r="J557" s="2">
        <v>1</v>
      </c>
      <c r="K557" s="2">
        <v>0</v>
      </c>
      <c r="L557" s="3">
        <v>44958</v>
      </c>
      <c r="M557" s="2" t="s">
        <v>30</v>
      </c>
      <c r="N557" s="2" t="s">
        <v>763</v>
      </c>
    </row>
    <row r="558" spans="2:14" x14ac:dyDescent="0.25">
      <c r="B558" s="2" t="s">
        <v>1123</v>
      </c>
      <c r="C558" s="2" t="s">
        <v>1124</v>
      </c>
      <c r="D558" s="2" t="s">
        <v>748</v>
      </c>
      <c r="E558" s="2" t="s">
        <v>17</v>
      </c>
      <c r="F558" s="2" t="s">
        <v>29</v>
      </c>
      <c r="G558" s="2" t="s">
        <v>1113</v>
      </c>
      <c r="H558" s="2" t="s">
        <v>1114</v>
      </c>
      <c r="I558" s="2">
        <v>1</v>
      </c>
      <c r="J558" s="2">
        <v>1</v>
      </c>
      <c r="K558" s="2">
        <v>0</v>
      </c>
      <c r="L558" s="3">
        <v>44958</v>
      </c>
      <c r="M558" s="2" t="s">
        <v>30</v>
      </c>
      <c r="N558" s="2" t="s">
        <v>763</v>
      </c>
    </row>
    <row r="559" spans="2:14" x14ac:dyDescent="0.25">
      <c r="B559" s="2" t="s">
        <v>1125</v>
      </c>
      <c r="C559" s="2" t="s">
        <v>1126</v>
      </c>
      <c r="D559" s="2" t="s">
        <v>28</v>
      </c>
      <c r="E559" s="2" t="s">
        <v>17</v>
      </c>
      <c r="F559" s="2" t="s">
        <v>29</v>
      </c>
      <c r="G559" s="2" t="s">
        <v>180</v>
      </c>
      <c r="H559" s="2" t="s">
        <v>1127</v>
      </c>
      <c r="I559" s="2">
        <v>10</v>
      </c>
      <c r="J559" s="2">
        <v>10</v>
      </c>
      <c r="K559" s="2">
        <v>0</v>
      </c>
      <c r="L559" s="3">
        <v>46170</v>
      </c>
      <c r="M559" s="2" t="s">
        <v>30</v>
      </c>
      <c r="N559" s="2" t="s">
        <v>61</v>
      </c>
    </row>
    <row r="560" spans="2:14" x14ac:dyDescent="0.25">
      <c r="B560" s="2" t="s">
        <v>1128</v>
      </c>
      <c r="C560" s="2" t="s">
        <v>1129</v>
      </c>
      <c r="D560" s="2" t="s">
        <v>16</v>
      </c>
      <c r="E560" s="2" t="s">
        <v>17</v>
      </c>
      <c r="F560" s="2" t="s">
        <v>18</v>
      </c>
      <c r="G560" s="2" t="s">
        <v>507</v>
      </c>
      <c r="H560" s="2" t="s">
        <v>1130</v>
      </c>
      <c r="I560" s="2">
        <v>40</v>
      </c>
      <c r="J560" s="2">
        <v>40</v>
      </c>
      <c r="K560" s="2">
        <v>92002</v>
      </c>
      <c r="L560" s="3">
        <v>44958</v>
      </c>
      <c r="M560" s="2" t="s">
        <v>30</v>
      </c>
      <c r="N560" s="2" t="s">
        <v>113</v>
      </c>
    </row>
    <row r="561" spans="2:14" x14ac:dyDescent="0.25">
      <c r="B561" s="2" t="s">
        <v>1131</v>
      </c>
      <c r="C561" s="2" t="s">
        <v>1132</v>
      </c>
      <c r="D561" s="2" t="s">
        <v>16</v>
      </c>
      <c r="E561" s="2" t="s">
        <v>17</v>
      </c>
      <c r="F561" s="2" t="s">
        <v>24</v>
      </c>
      <c r="G561" s="2" t="s">
        <v>24</v>
      </c>
      <c r="H561" s="2" t="s">
        <v>24</v>
      </c>
      <c r="I561" s="2">
        <v>0</v>
      </c>
      <c r="J561" s="2">
        <v>0</v>
      </c>
      <c r="K561" s="2">
        <v>324</v>
      </c>
      <c r="L561" s="3">
        <v>45824</v>
      </c>
      <c r="M561" s="3">
        <v>47178</v>
      </c>
      <c r="N561" s="2" t="s">
        <v>42</v>
      </c>
    </row>
    <row r="562" spans="2:14" x14ac:dyDescent="0.25">
      <c r="B562" s="2" t="s">
        <v>1133</v>
      </c>
      <c r="C562" s="2" t="s">
        <v>1134</v>
      </c>
      <c r="D562" s="2" t="s">
        <v>16</v>
      </c>
      <c r="E562" s="2" t="s">
        <v>17</v>
      </c>
      <c r="F562" s="2" t="s">
        <v>24</v>
      </c>
      <c r="G562" s="2" t="s">
        <v>24</v>
      </c>
      <c r="H562" s="2" t="s">
        <v>24</v>
      </c>
      <c r="I562" s="2">
        <v>4</v>
      </c>
      <c r="J562" s="2">
        <v>4</v>
      </c>
      <c r="K562" s="2">
        <v>0</v>
      </c>
      <c r="L562" s="3">
        <v>44958</v>
      </c>
      <c r="M562" s="2" t="s">
        <v>30</v>
      </c>
      <c r="N562" s="2" t="s">
        <v>240</v>
      </c>
    </row>
    <row r="563" spans="2:14" x14ac:dyDescent="0.25">
      <c r="B563" s="2" t="s">
        <v>1135</v>
      </c>
      <c r="C563" s="2" t="s">
        <v>1136</v>
      </c>
      <c r="D563" s="2" t="s">
        <v>16</v>
      </c>
      <c r="E563" s="2" t="s">
        <v>17</v>
      </c>
      <c r="F563" s="2" t="s">
        <v>24</v>
      </c>
      <c r="G563" s="2" t="s">
        <v>24</v>
      </c>
      <c r="H563" s="2" t="s">
        <v>24</v>
      </c>
      <c r="I563" s="2">
        <v>4</v>
      </c>
      <c r="J563" s="2">
        <v>4</v>
      </c>
      <c r="K563" s="2">
        <v>20230619</v>
      </c>
      <c r="L563" s="3">
        <v>44958</v>
      </c>
      <c r="M563" s="3">
        <v>46905</v>
      </c>
      <c r="N563" s="2" t="s">
        <v>1137</v>
      </c>
    </row>
    <row r="564" spans="2:14" x14ac:dyDescent="0.25">
      <c r="B564" s="2" t="s">
        <v>1138</v>
      </c>
      <c r="C564" s="2" t="s">
        <v>1139</v>
      </c>
      <c r="D564" s="2" t="s">
        <v>16</v>
      </c>
      <c r="E564" s="2" t="s">
        <v>17</v>
      </c>
      <c r="F564" s="2" t="s">
        <v>24</v>
      </c>
      <c r="G564" s="2" t="s">
        <v>24</v>
      </c>
      <c r="H564" s="2" t="s">
        <v>24</v>
      </c>
      <c r="I564" s="2">
        <v>0</v>
      </c>
      <c r="J564" s="2">
        <v>0</v>
      </c>
      <c r="K564" s="2" t="s">
        <v>1140</v>
      </c>
      <c r="L564" s="3">
        <v>45726</v>
      </c>
      <c r="M564" s="3">
        <v>46784</v>
      </c>
      <c r="N564" s="2" t="s">
        <v>42</v>
      </c>
    </row>
    <row r="565" spans="2:14" hidden="1" x14ac:dyDescent="0.25">
      <c r="B565" s="2" t="s">
        <v>1141</v>
      </c>
      <c r="C565" s="2" t="s">
        <v>1142</v>
      </c>
      <c r="D565" s="2" t="s">
        <v>41</v>
      </c>
      <c r="E565" s="2" t="s">
        <v>233</v>
      </c>
      <c r="F565" s="2" t="s">
        <v>300</v>
      </c>
      <c r="G565" s="2" t="s">
        <v>1143</v>
      </c>
      <c r="H565" s="2" t="s">
        <v>1144</v>
      </c>
      <c r="I565" s="2">
        <v>0</v>
      </c>
      <c r="J565" s="2">
        <v>0</v>
      </c>
      <c r="K565" s="2" t="s">
        <v>303</v>
      </c>
      <c r="L565" s="3">
        <v>44958</v>
      </c>
      <c r="M565" s="3">
        <v>43830</v>
      </c>
      <c r="N565" s="2" t="s">
        <v>560</v>
      </c>
    </row>
    <row r="566" spans="2:14" x14ac:dyDescent="0.25">
      <c r="B566" s="2" t="s">
        <v>1145</v>
      </c>
      <c r="C566" s="2" t="s">
        <v>1146</v>
      </c>
      <c r="D566" s="2" t="s">
        <v>41</v>
      </c>
      <c r="E566" s="2" t="s">
        <v>17</v>
      </c>
      <c r="F566" s="2" t="s">
        <v>24</v>
      </c>
      <c r="G566" s="2" t="s">
        <v>24</v>
      </c>
      <c r="H566" s="2" t="s">
        <v>24</v>
      </c>
      <c r="I566" s="2">
        <v>0</v>
      </c>
      <c r="J566" s="2">
        <v>0</v>
      </c>
      <c r="K566" s="2">
        <v>0</v>
      </c>
      <c r="L566" s="3">
        <v>45862</v>
      </c>
      <c r="M566" s="2" t="s">
        <v>30</v>
      </c>
      <c r="N566" s="2" t="s">
        <v>42</v>
      </c>
    </row>
    <row r="567" spans="2:14" x14ac:dyDescent="0.25">
      <c r="B567" s="2" t="s">
        <v>1147</v>
      </c>
      <c r="C567" s="2" t="s">
        <v>1148</v>
      </c>
      <c r="D567" s="2" t="s">
        <v>41</v>
      </c>
      <c r="E567" s="2" t="s">
        <v>17</v>
      </c>
      <c r="F567" s="2" t="s">
        <v>24</v>
      </c>
      <c r="G567" s="2" t="s">
        <v>24</v>
      </c>
      <c r="H567" s="2" t="s">
        <v>24</v>
      </c>
      <c r="I567" s="2">
        <v>0</v>
      </c>
      <c r="J567" s="2">
        <v>0</v>
      </c>
      <c r="K567" s="2">
        <v>0</v>
      </c>
      <c r="L567" s="3">
        <v>45862</v>
      </c>
      <c r="M567" s="2" t="s">
        <v>30</v>
      </c>
      <c r="N567" s="2" t="s">
        <v>42</v>
      </c>
    </row>
    <row r="568" spans="2:14" x14ac:dyDescent="0.25">
      <c r="B568" s="2" t="s">
        <v>1149</v>
      </c>
      <c r="C568" s="2" t="s">
        <v>1150</v>
      </c>
      <c r="D568" s="2" t="s">
        <v>41</v>
      </c>
      <c r="E568" s="2" t="s">
        <v>17</v>
      </c>
      <c r="F568" s="2" t="s">
        <v>24</v>
      </c>
      <c r="G568" s="2" t="s">
        <v>24</v>
      </c>
      <c r="H568" s="2" t="s">
        <v>24</v>
      </c>
      <c r="I568" s="2">
        <v>0</v>
      </c>
      <c r="J568" s="2">
        <v>0</v>
      </c>
      <c r="K568" s="2">
        <v>0</v>
      </c>
      <c r="L568" s="3">
        <v>45862</v>
      </c>
      <c r="M568" s="2" t="s">
        <v>30</v>
      </c>
      <c r="N568" s="2" t="s">
        <v>42</v>
      </c>
    </row>
    <row r="569" spans="2:14" x14ac:dyDescent="0.25">
      <c r="B569" s="2" t="s">
        <v>1151</v>
      </c>
      <c r="C569" s="2" t="s">
        <v>1152</v>
      </c>
      <c r="D569" s="2" t="s">
        <v>41</v>
      </c>
      <c r="E569" s="2" t="s">
        <v>17</v>
      </c>
      <c r="F569" s="2" t="s">
        <v>24</v>
      </c>
      <c r="G569" s="2" t="s">
        <v>24</v>
      </c>
      <c r="H569" s="2" t="s">
        <v>24</v>
      </c>
      <c r="I569" s="2">
        <v>0</v>
      </c>
      <c r="J569" s="2">
        <v>0</v>
      </c>
      <c r="K569" s="2">
        <v>0</v>
      </c>
      <c r="L569" s="3">
        <v>45862</v>
      </c>
      <c r="M569" s="2" t="s">
        <v>30</v>
      </c>
      <c r="N569" s="2" t="s">
        <v>42</v>
      </c>
    </row>
    <row r="570" spans="2:14" x14ac:dyDescent="0.25">
      <c r="B570" s="2" t="s">
        <v>1153</v>
      </c>
      <c r="C570" s="2" t="s">
        <v>1154</v>
      </c>
      <c r="D570" s="2" t="s">
        <v>16</v>
      </c>
      <c r="E570" s="2" t="s">
        <v>17</v>
      </c>
      <c r="F570" s="2" t="s">
        <v>18</v>
      </c>
      <c r="G570" s="2" t="s">
        <v>19</v>
      </c>
      <c r="H570" s="2" t="s">
        <v>1155</v>
      </c>
      <c r="I570" s="2">
        <v>7</v>
      </c>
      <c r="J570" s="2">
        <v>7</v>
      </c>
      <c r="K570" s="2">
        <v>0</v>
      </c>
      <c r="L570" s="3">
        <v>44958</v>
      </c>
      <c r="M570" s="2" t="s">
        <v>30</v>
      </c>
      <c r="N570" s="2" t="s">
        <v>113</v>
      </c>
    </row>
    <row r="571" spans="2:14" x14ac:dyDescent="0.25">
      <c r="B571" s="2" t="s">
        <v>1156</v>
      </c>
      <c r="C571" s="2" t="s">
        <v>1157</v>
      </c>
      <c r="D571" s="2" t="s">
        <v>16</v>
      </c>
      <c r="E571" s="2" t="s">
        <v>17</v>
      </c>
      <c r="F571" s="2" t="s">
        <v>18</v>
      </c>
      <c r="G571" s="2" t="s">
        <v>175</v>
      </c>
      <c r="H571" s="2" t="s">
        <v>1158</v>
      </c>
      <c r="I571" s="2">
        <v>1</v>
      </c>
      <c r="J571" s="2">
        <v>1</v>
      </c>
      <c r="K571" s="2">
        <v>312122</v>
      </c>
      <c r="L571" s="3">
        <v>44958</v>
      </c>
      <c r="M571" s="2" t="s">
        <v>30</v>
      </c>
      <c r="N571" s="2" t="s">
        <v>1159</v>
      </c>
    </row>
    <row r="572" spans="2:14" x14ac:dyDescent="0.25">
      <c r="B572" s="2" t="s">
        <v>1160</v>
      </c>
      <c r="C572" s="2" t="s">
        <v>1161</v>
      </c>
      <c r="D572" s="2" t="s">
        <v>28</v>
      </c>
      <c r="E572" s="2" t="s">
        <v>17</v>
      </c>
      <c r="F572" s="2" t="s">
        <v>29</v>
      </c>
      <c r="G572" s="2" t="s">
        <v>180</v>
      </c>
      <c r="H572" s="2" t="s">
        <v>24</v>
      </c>
      <c r="I572" s="2">
        <v>24</v>
      </c>
      <c r="J572" s="2">
        <v>24</v>
      </c>
      <c r="K572" s="2">
        <v>0</v>
      </c>
      <c r="L572" s="3">
        <v>44958</v>
      </c>
      <c r="M572" s="2" t="s">
        <v>30</v>
      </c>
      <c r="N572" s="2" t="s">
        <v>879</v>
      </c>
    </row>
    <row r="573" spans="2:14" x14ac:dyDescent="0.25">
      <c r="B573" s="2" t="s">
        <v>1162</v>
      </c>
      <c r="C573" s="2" t="s">
        <v>1163</v>
      </c>
      <c r="D573" s="2" t="s">
        <v>28</v>
      </c>
      <c r="E573" s="2" t="s">
        <v>17</v>
      </c>
      <c r="F573" s="2" t="s">
        <v>29</v>
      </c>
      <c r="G573" s="2" t="s">
        <v>180</v>
      </c>
      <c r="H573" s="2" t="s">
        <v>24</v>
      </c>
      <c r="I573" s="2">
        <v>115</v>
      </c>
      <c r="J573" s="2">
        <v>115</v>
      </c>
      <c r="K573" s="2">
        <v>0</v>
      </c>
      <c r="L573" s="3">
        <v>44958</v>
      </c>
      <c r="M573" s="2" t="s">
        <v>30</v>
      </c>
      <c r="N573" s="2" t="s">
        <v>879</v>
      </c>
    </row>
    <row r="574" spans="2:14" x14ac:dyDescent="0.25">
      <c r="B574" s="2" t="s">
        <v>1164</v>
      </c>
      <c r="C574" s="2" t="s">
        <v>1165</v>
      </c>
      <c r="D574" s="2" t="s">
        <v>16</v>
      </c>
      <c r="E574" s="2" t="s">
        <v>17</v>
      </c>
      <c r="F574" s="2" t="s">
        <v>18</v>
      </c>
      <c r="G574" s="2" t="s">
        <v>19</v>
      </c>
      <c r="H574" s="2" t="s">
        <v>1166</v>
      </c>
      <c r="I574" s="2">
        <v>0</v>
      </c>
      <c r="J574" s="2">
        <v>0</v>
      </c>
      <c r="K574" s="2">
        <v>0</v>
      </c>
      <c r="L574" s="3">
        <v>45831</v>
      </c>
      <c r="M574" s="2" t="s">
        <v>30</v>
      </c>
      <c r="N574" s="2" t="s">
        <v>745</v>
      </c>
    </row>
    <row r="575" spans="2:14" x14ac:dyDescent="0.25">
      <c r="B575" s="2" t="s">
        <v>1167</v>
      </c>
      <c r="C575" s="2" t="s">
        <v>1168</v>
      </c>
      <c r="D575" s="2" t="s">
        <v>16</v>
      </c>
      <c r="E575" s="2" t="s">
        <v>17</v>
      </c>
      <c r="F575" s="2" t="s">
        <v>18</v>
      </c>
      <c r="G575" s="2" t="s">
        <v>19</v>
      </c>
      <c r="H575" s="2" t="s">
        <v>1166</v>
      </c>
      <c r="I575" s="2">
        <v>0</v>
      </c>
      <c r="J575" s="2">
        <v>0</v>
      </c>
      <c r="K575" s="2">
        <v>0</v>
      </c>
      <c r="L575" s="3">
        <v>45831</v>
      </c>
      <c r="M575" s="2" t="s">
        <v>30</v>
      </c>
      <c r="N575" s="2" t="s">
        <v>1052</v>
      </c>
    </row>
    <row r="576" spans="2:14" x14ac:dyDescent="0.25">
      <c r="B576" s="2" t="s">
        <v>1169</v>
      </c>
      <c r="C576" s="2" t="s">
        <v>1170</v>
      </c>
      <c r="D576" s="2" t="s">
        <v>16</v>
      </c>
      <c r="E576" s="2" t="s">
        <v>17</v>
      </c>
      <c r="F576" s="2" t="s">
        <v>18</v>
      </c>
      <c r="G576" s="2" t="s">
        <v>19</v>
      </c>
      <c r="H576" s="2" t="s">
        <v>1166</v>
      </c>
      <c r="I576" s="2">
        <v>0</v>
      </c>
      <c r="J576" s="2">
        <v>0</v>
      </c>
      <c r="K576" s="2">
        <v>0</v>
      </c>
      <c r="L576" s="3">
        <v>45831</v>
      </c>
      <c r="M576" s="2" t="s">
        <v>30</v>
      </c>
      <c r="N576" s="2" t="s">
        <v>745</v>
      </c>
    </row>
    <row r="577" spans="2:14" x14ac:dyDescent="0.25">
      <c r="B577" s="2" t="s">
        <v>1169</v>
      </c>
      <c r="C577" s="2" t="s">
        <v>1170</v>
      </c>
      <c r="D577" s="2" t="s">
        <v>16</v>
      </c>
      <c r="E577" s="2" t="s">
        <v>17</v>
      </c>
      <c r="F577" s="2" t="s">
        <v>18</v>
      </c>
      <c r="G577" s="2" t="s">
        <v>19</v>
      </c>
      <c r="H577" s="2" t="s">
        <v>1166</v>
      </c>
      <c r="I577" s="2">
        <v>0</v>
      </c>
      <c r="J577" s="2">
        <v>0</v>
      </c>
      <c r="K577" s="2" t="s">
        <v>1171</v>
      </c>
      <c r="L577" s="3">
        <v>45887</v>
      </c>
      <c r="M577" s="3">
        <v>47300</v>
      </c>
      <c r="N577" s="2" t="s">
        <v>745</v>
      </c>
    </row>
    <row r="578" spans="2:14" x14ac:dyDescent="0.25">
      <c r="B578" s="2" t="s">
        <v>1169</v>
      </c>
      <c r="C578" s="2" t="s">
        <v>1170</v>
      </c>
      <c r="D578" s="2" t="s">
        <v>16</v>
      </c>
      <c r="E578" s="2" t="s">
        <v>181</v>
      </c>
      <c r="F578" s="2" t="s">
        <v>18</v>
      </c>
      <c r="G578" s="2" t="s">
        <v>19</v>
      </c>
      <c r="H578" s="2" t="s">
        <v>1166</v>
      </c>
      <c r="I578" s="2">
        <v>0</v>
      </c>
      <c r="J578" s="2">
        <v>0</v>
      </c>
      <c r="K578" s="2" t="s">
        <v>1171</v>
      </c>
      <c r="L578" s="3">
        <v>45887</v>
      </c>
      <c r="M578" s="3">
        <v>47300</v>
      </c>
      <c r="N578" s="2" t="s">
        <v>745</v>
      </c>
    </row>
    <row r="579" spans="2:14" x14ac:dyDescent="0.25">
      <c r="B579" s="2" t="s">
        <v>1172</v>
      </c>
      <c r="C579" s="2" t="s">
        <v>1173</v>
      </c>
      <c r="D579" s="2" t="s">
        <v>16</v>
      </c>
      <c r="E579" s="2" t="s">
        <v>17</v>
      </c>
      <c r="F579" s="2" t="s">
        <v>24</v>
      </c>
      <c r="G579" s="2" t="s">
        <v>24</v>
      </c>
      <c r="H579" s="2" t="s">
        <v>24</v>
      </c>
      <c r="I579" s="2">
        <v>0</v>
      </c>
      <c r="J579" s="2">
        <v>0</v>
      </c>
      <c r="K579" s="2" t="s">
        <v>1174</v>
      </c>
      <c r="L579" s="3">
        <v>45784</v>
      </c>
      <c r="M579" s="3">
        <v>47178</v>
      </c>
      <c r="N579" s="2" t="s">
        <v>42</v>
      </c>
    </row>
    <row r="580" spans="2:14" x14ac:dyDescent="0.25">
      <c r="B580" s="2" t="s">
        <v>1175</v>
      </c>
      <c r="C580" s="2" t="s">
        <v>1176</v>
      </c>
      <c r="D580" s="2" t="s">
        <v>28</v>
      </c>
      <c r="E580" s="2" t="s">
        <v>17</v>
      </c>
      <c r="F580" s="2" t="s">
        <v>29</v>
      </c>
      <c r="G580" s="2" t="s">
        <v>29</v>
      </c>
      <c r="H580" s="2" t="s">
        <v>1177</v>
      </c>
      <c r="I580" s="2">
        <v>0</v>
      </c>
      <c r="J580" s="2">
        <v>0</v>
      </c>
      <c r="K580" s="2">
        <v>0</v>
      </c>
      <c r="L580" s="3">
        <v>44958</v>
      </c>
      <c r="M580" s="2" t="s">
        <v>30</v>
      </c>
      <c r="N580" s="2" t="s">
        <v>659</v>
      </c>
    </row>
    <row r="581" spans="2:14" x14ac:dyDescent="0.25">
      <c r="B581" s="2" t="s">
        <v>1178</v>
      </c>
      <c r="C581" s="2" t="s">
        <v>1179</v>
      </c>
      <c r="D581" s="2" t="s">
        <v>28</v>
      </c>
      <c r="E581" s="2" t="s">
        <v>17</v>
      </c>
      <c r="F581" s="2" t="s">
        <v>29</v>
      </c>
      <c r="G581" s="2" t="s">
        <v>29</v>
      </c>
      <c r="H581" s="2" t="s">
        <v>1180</v>
      </c>
      <c r="I581" s="2">
        <v>0</v>
      </c>
      <c r="J581" s="2">
        <v>0</v>
      </c>
      <c r="K581" s="2">
        <v>0</v>
      </c>
      <c r="L581" s="3">
        <v>45929</v>
      </c>
      <c r="M581" s="2" t="s">
        <v>30</v>
      </c>
      <c r="N581" s="2" t="s">
        <v>317</v>
      </c>
    </row>
    <row r="582" spans="2:14" x14ac:dyDescent="0.25">
      <c r="B582" s="2" t="s">
        <v>1181</v>
      </c>
      <c r="C582" s="2" t="s">
        <v>1182</v>
      </c>
      <c r="D582" s="2" t="s">
        <v>28</v>
      </c>
      <c r="E582" s="2" t="s">
        <v>17</v>
      </c>
      <c r="F582" s="2" t="s">
        <v>24</v>
      </c>
      <c r="G582" s="2" t="s">
        <v>24</v>
      </c>
      <c r="H582" s="2" t="s">
        <v>24</v>
      </c>
      <c r="I582" s="2">
        <v>0</v>
      </c>
      <c r="J582" s="2">
        <v>0</v>
      </c>
      <c r="K582" s="2">
        <v>0</v>
      </c>
      <c r="L582" s="3">
        <v>44958</v>
      </c>
      <c r="M582" s="2" t="s">
        <v>30</v>
      </c>
      <c r="N582" s="2" t="s">
        <v>61</v>
      </c>
    </row>
    <row r="583" spans="2:14" x14ac:dyDescent="0.25">
      <c r="B583" s="2" t="s">
        <v>1183</v>
      </c>
      <c r="C583" s="2" t="s">
        <v>1184</v>
      </c>
      <c r="D583" s="2" t="s">
        <v>28</v>
      </c>
      <c r="E583" s="2" t="s">
        <v>17</v>
      </c>
      <c r="F583" s="2" t="s">
        <v>24</v>
      </c>
      <c r="G583" s="2" t="s">
        <v>24</v>
      </c>
      <c r="H583" s="2" t="s">
        <v>24</v>
      </c>
      <c r="I583" s="2">
        <v>3</v>
      </c>
      <c r="J583" s="2">
        <v>3</v>
      </c>
      <c r="K583" s="2">
        <v>0</v>
      </c>
      <c r="L583" s="3">
        <v>44958</v>
      </c>
      <c r="M583" s="2" t="s">
        <v>30</v>
      </c>
      <c r="N583" s="2" t="s">
        <v>42</v>
      </c>
    </row>
    <row r="584" spans="2:14" x14ac:dyDescent="0.25">
      <c r="B584" s="2" t="s">
        <v>1185</v>
      </c>
      <c r="C584" s="2" t="s">
        <v>1186</v>
      </c>
      <c r="D584" s="2" t="s">
        <v>28</v>
      </c>
      <c r="E584" s="2" t="s">
        <v>17</v>
      </c>
      <c r="F584" s="2" t="s">
        <v>24</v>
      </c>
      <c r="G584" s="2" t="s">
        <v>24</v>
      </c>
      <c r="H584" s="2" t="s">
        <v>24</v>
      </c>
      <c r="I584" s="2">
        <v>3</v>
      </c>
      <c r="J584" s="2">
        <v>3</v>
      </c>
      <c r="K584" s="2">
        <v>0</v>
      </c>
      <c r="L584" s="3">
        <v>45897</v>
      </c>
      <c r="M584" s="2" t="s">
        <v>30</v>
      </c>
      <c r="N584" s="2" t="s">
        <v>42</v>
      </c>
    </row>
    <row r="585" spans="2:14" x14ac:dyDescent="0.25">
      <c r="B585" s="2" t="s">
        <v>1185</v>
      </c>
      <c r="C585" s="2" t="s">
        <v>1186</v>
      </c>
      <c r="D585" s="2" t="s">
        <v>28</v>
      </c>
      <c r="E585" s="2" t="s">
        <v>181</v>
      </c>
      <c r="F585" s="2" t="s">
        <v>24</v>
      </c>
      <c r="G585" s="2" t="s">
        <v>24</v>
      </c>
      <c r="H585" s="2" t="s">
        <v>24</v>
      </c>
      <c r="I585" s="2">
        <v>3</v>
      </c>
      <c r="J585" s="2">
        <v>0</v>
      </c>
      <c r="K585" s="2">
        <v>0</v>
      </c>
      <c r="L585" s="3">
        <v>45897</v>
      </c>
      <c r="M585" s="2" t="s">
        <v>30</v>
      </c>
      <c r="N585" s="2" t="s">
        <v>42</v>
      </c>
    </row>
    <row r="586" spans="2:14" x14ac:dyDescent="0.25">
      <c r="B586" s="2" t="s">
        <v>1187</v>
      </c>
      <c r="C586" s="2" t="s">
        <v>1188</v>
      </c>
      <c r="D586" s="2" t="s">
        <v>28</v>
      </c>
      <c r="E586" s="2" t="s">
        <v>17</v>
      </c>
      <c r="F586" s="2" t="s">
        <v>24</v>
      </c>
      <c r="G586" s="2" t="s">
        <v>24</v>
      </c>
      <c r="H586" s="2" t="s">
        <v>24</v>
      </c>
      <c r="I586" s="2">
        <v>0</v>
      </c>
      <c r="J586" s="2">
        <v>0</v>
      </c>
      <c r="K586" s="2">
        <v>0</v>
      </c>
      <c r="L586" s="3">
        <v>45743</v>
      </c>
      <c r="M586" s="2" t="s">
        <v>30</v>
      </c>
      <c r="N586" s="2" t="s">
        <v>61</v>
      </c>
    </row>
    <row r="587" spans="2:14" x14ac:dyDescent="0.25">
      <c r="B587" s="2" t="s">
        <v>1189</v>
      </c>
      <c r="C587" s="2" t="s">
        <v>1190</v>
      </c>
      <c r="D587" s="2" t="s">
        <v>28</v>
      </c>
      <c r="E587" s="2" t="s">
        <v>17</v>
      </c>
      <c r="F587" s="2" t="s">
        <v>24</v>
      </c>
      <c r="G587" s="2" t="s">
        <v>24</v>
      </c>
      <c r="H587" s="2" t="s">
        <v>24</v>
      </c>
      <c r="I587" s="2">
        <v>0</v>
      </c>
      <c r="J587" s="2">
        <v>0</v>
      </c>
      <c r="K587" s="2">
        <v>0</v>
      </c>
      <c r="L587" s="3">
        <v>45861</v>
      </c>
      <c r="M587" s="2" t="s">
        <v>30</v>
      </c>
      <c r="N587" s="2" t="s">
        <v>42</v>
      </c>
    </row>
    <row r="588" spans="2:14" x14ac:dyDescent="0.25">
      <c r="B588" s="2" t="s">
        <v>1189</v>
      </c>
      <c r="C588" s="2" t="s">
        <v>1190</v>
      </c>
      <c r="D588" s="2" t="s">
        <v>28</v>
      </c>
      <c r="E588" s="2" t="s">
        <v>1191</v>
      </c>
      <c r="F588" s="2" t="s">
        <v>24</v>
      </c>
      <c r="G588" s="2" t="s">
        <v>24</v>
      </c>
      <c r="H588" s="2" t="s">
        <v>24</v>
      </c>
      <c r="I588" s="2">
        <v>0</v>
      </c>
      <c r="J588" s="2">
        <v>0</v>
      </c>
      <c r="K588" s="2">
        <v>0</v>
      </c>
      <c r="L588" s="3">
        <v>45861</v>
      </c>
      <c r="M588" s="2" t="s">
        <v>30</v>
      </c>
      <c r="N588" s="2" t="s">
        <v>42</v>
      </c>
    </row>
    <row r="589" spans="2:14" x14ac:dyDescent="0.25">
      <c r="B589" s="2" t="s">
        <v>1192</v>
      </c>
      <c r="C589" s="2" t="s">
        <v>1193</v>
      </c>
      <c r="D589" s="2" t="s">
        <v>28</v>
      </c>
      <c r="E589" s="2" t="s">
        <v>17</v>
      </c>
      <c r="F589" s="2" t="s">
        <v>29</v>
      </c>
      <c r="G589" s="2" t="s">
        <v>1194</v>
      </c>
      <c r="H589" s="2" t="s">
        <v>24</v>
      </c>
      <c r="I589" s="2">
        <v>1</v>
      </c>
      <c r="J589" s="2">
        <v>1</v>
      </c>
      <c r="K589" s="2">
        <v>0</v>
      </c>
      <c r="L589" s="3">
        <v>44958</v>
      </c>
      <c r="M589" s="2" t="s">
        <v>30</v>
      </c>
      <c r="N589" s="2" t="s">
        <v>31</v>
      </c>
    </row>
    <row r="590" spans="2:14" x14ac:dyDescent="0.25">
      <c r="B590" s="2" t="s">
        <v>1195</v>
      </c>
      <c r="C590" s="2" t="s">
        <v>1196</v>
      </c>
      <c r="D590" s="2" t="s">
        <v>28</v>
      </c>
      <c r="E590" s="2" t="s">
        <v>17</v>
      </c>
      <c r="F590" s="2" t="s">
        <v>29</v>
      </c>
      <c r="G590" s="2" t="s">
        <v>1194</v>
      </c>
      <c r="H590" s="2" t="s">
        <v>24</v>
      </c>
      <c r="I590" s="2">
        <v>1</v>
      </c>
      <c r="J590" s="2">
        <v>1</v>
      </c>
      <c r="K590" s="2">
        <v>0</v>
      </c>
      <c r="L590" s="3">
        <v>44958</v>
      </c>
      <c r="M590" s="2" t="s">
        <v>30</v>
      </c>
      <c r="N590" s="2" t="s">
        <v>31</v>
      </c>
    </row>
    <row r="591" spans="2:14" x14ac:dyDescent="0.25">
      <c r="B591" s="2" t="s">
        <v>1197</v>
      </c>
      <c r="C591" s="2" t="s">
        <v>1198</v>
      </c>
      <c r="D591" s="2" t="s">
        <v>28</v>
      </c>
      <c r="E591" s="2" t="s">
        <v>17</v>
      </c>
      <c r="F591" s="2" t="s">
        <v>29</v>
      </c>
      <c r="G591" s="2" t="s">
        <v>1194</v>
      </c>
      <c r="H591" s="2" t="s">
        <v>24</v>
      </c>
      <c r="I591" s="2">
        <v>12</v>
      </c>
      <c r="J591" s="2">
        <v>12</v>
      </c>
      <c r="K591" s="2">
        <v>0</v>
      </c>
      <c r="L591" s="3">
        <v>44958</v>
      </c>
      <c r="M591" s="2" t="s">
        <v>30</v>
      </c>
      <c r="N591" s="2" t="s">
        <v>31</v>
      </c>
    </row>
    <row r="592" spans="2:14" x14ac:dyDescent="0.25">
      <c r="B592" s="2" t="s">
        <v>1199</v>
      </c>
      <c r="C592" s="2" t="s">
        <v>1200</v>
      </c>
      <c r="D592" s="2" t="s">
        <v>28</v>
      </c>
      <c r="E592" s="2" t="s">
        <v>17</v>
      </c>
      <c r="F592" s="2" t="s">
        <v>29</v>
      </c>
      <c r="G592" s="2" t="s">
        <v>1194</v>
      </c>
      <c r="H592" s="2" t="s">
        <v>24</v>
      </c>
      <c r="I592" s="2">
        <v>54</v>
      </c>
      <c r="J592" s="2">
        <v>54</v>
      </c>
      <c r="K592" s="2">
        <v>0</v>
      </c>
      <c r="L592" s="3">
        <v>44958</v>
      </c>
      <c r="M592" s="2" t="s">
        <v>30</v>
      </c>
      <c r="N592" s="2" t="s">
        <v>497</v>
      </c>
    </row>
    <row r="593" spans="2:14" x14ac:dyDescent="0.25">
      <c r="B593" s="2" t="s">
        <v>1201</v>
      </c>
      <c r="C593" s="2" t="s">
        <v>1202</v>
      </c>
      <c r="D593" s="2" t="s">
        <v>28</v>
      </c>
      <c r="E593" s="2" t="s">
        <v>17</v>
      </c>
      <c r="F593" s="2" t="s">
        <v>29</v>
      </c>
      <c r="G593" s="2" t="s">
        <v>29</v>
      </c>
      <c r="H593" s="2" t="s">
        <v>24</v>
      </c>
      <c r="I593" s="2">
        <v>81</v>
      </c>
      <c r="J593" s="2">
        <v>81</v>
      </c>
      <c r="K593" s="2">
        <v>0</v>
      </c>
      <c r="L593" s="3">
        <v>44958</v>
      </c>
      <c r="M593" s="2" t="s">
        <v>30</v>
      </c>
      <c r="N593" s="2" t="s">
        <v>31</v>
      </c>
    </row>
    <row r="594" spans="2:14" x14ac:dyDescent="0.25">
      <c r="B594" s="2" t="s">
        <v>1203</v>
      </c>
      <c r="C594" s="2" t="s">
        <v>1204</v>
      </c>
      <c r="D594" s="2" t="s">
        <v>41</v>
      </c>
      <c r="E594" s="2" t="s">
        <v>17</v>
      </c>
      <c r="F594" s="2" t="s">
        <v>18</v>
      </c>
      <c r="G594" s="2" t="s">
        <v>19</v>
      </c>
      <c r="H594" s="2" t="s">
        <v>1205</v>
      </c>
      <c r="I594" s="2">
        <v>9</v>
      </c>
      <c r="J594" s="2">
        <v>9</v>
      </c>
      <c r="K594" s="2">
        <v>0</v>
      </c>
      <c r="L594" s="3">
        <v>44958</v>
      </c>
      <c r="M594" s="2" t="s">
        <v>30</v>
      </c>
      <c r="N594" s="2" t="s">
        <v>1206</v>
      </c>
    </row>
    <row r="595" spans="2:14" x14ac:dyDescent="0.25">
      <c r="B595" s="2" t="s">
        <v>1207</v>
      </c>
      <c r="C595" s="2" t="s">
        <v>1208</v>
      </c>
      <c r="D595" s="2" t="s">
        <v>41</v>
      </c>
      <c r="E595" s="2" t="s">
        <v>17</v>
      </c>
      <c r="F595" s="2" t="s">
        <v>24</v>
      </c>
      <c r="G595" s="2" t="s">
        <v>24</v>
      </c>
      <c r="H595" s="2" t="s">
        <v>24</v>
      </c>
      <c r="I595" s="2">
        <v>0</v>
      </c>
      <c r="J595" s="2">
        <v>0</v>
      </c>
      <c r="K595" s="2">
        <v>0</v>
      </c>
      <c r="L595" s="3">
        <v>45810</v>
      </c>
      <c r="M595" s="2" t="s">
        <v>30</v>
      </c>
      <c r="N595" s="2" t="s">
        <v>42</v>
      </c>
    </row>
    <row r="596" spans="2:14" x14ac:dyDescent="0.25">
      <c r="B596" s="2" t="s">
        <v>1209</v>
      </c>
      <c r="C596" s="2" t="s">
        <v>1210</v>
      </c>
      <c r="D596" s="2" t="s">
        <v>28</v>
      </c>
      <c r="E596" s="2" t="s">
        <v>17</v>
      </c>
      <c r="F596" s="2" t="s">
        <v>29</v>
      </c>
      <c r="G596" s="2" t="s">
        <v>1211</v>
      </c>
      <c r="H596" s="2" t="s">
        <v>24</v>
      </c>
      <c r="I596" s="2">
        <v>21</v>
      </c>
      <c r="J596" s="2">
        <v>21</v>
      </c>
      <c r="K596" s="2">
        <v>0</v>
      </c>
      <c r="L596" s="3">
        <v>44958</v>
      </c>
      <c r="M596" s="2" t="s">
        <v>30</v>
      </c>
      <c r="N596" s="2" t="s">
        <v>187</v>
      </c>
    </row>
    <row r="597" spans="2:14" x14ac:dyDescent="0.25">
      <c r="B597" s="2" t="s">
        <v>1212</v>
      </c>
      <c r="C597" s="2" t="s">
        <v>1213</v>
      </c>
      <c r="D597" s="2" t="s">
        <v>28</v>
      </c>
      <c r="E597" s="2" t="s">
        <v>17</v>
      </c>
      <c r="F597" s="2" t="s">
        <v>24</v>
      </c>
      <c r="G597" s="2" t="s">
        <v>24</v>
      </c>
      <c r="H597" s="2" t="s">
        <v>24</v>
      </c>
      <c r="I597" s="2">
        <v>0</v>
      </c>
      <c r="J597" s="2">
        <v>0</v>
      </c>
      <c r="K597" s="2">
        <v>0</v>
      </c>
      <c r="L597" s="3">
        <v>45775</v>
      </c>
      <c r="M597" s="2" t="s">
        <v>30</v>
      </c>
      <c r="N597" s="2" t="s">
        <v>42</v>
      </c>
    </row>
    <row r="598" spans="2:14" x14ac:dyDescent="0.25">
      <c r="B598" s="2" t="s">
        <v>1214</v>
      </c>
      <c r="C598" s="2" t="s">
        <v>1215</v>
      </c>
      <c r="D598" s="2" t="s">
        <v>28</v>
      </c>
      <c r="E598" s="2" t="s">
        <v>17</v>
      </c>
      <c r="F598" s="2" t="s">
        <v>24</v>
      </c>
      <c r="G598" s="2" t="s">
        <v>24</v>
      </c>
      <c r="H598" s="2" t="s">
        <v>24</v>
      </c>
      <c r="I598" s="2">
        <v>0</v>
      </c>
      <c r="J598" s="2">
        <v>0</v>
      </c>
      <c r="K598" s="2">
        <v>0</v>
      </c>
      <c r="L598" s="3">
        <v>45917</v>
      </c>
      <c r="M598" s="2" t="s">
        <v>30</v>
      </c>
      <c r="N598" s="2" t="s">
        <v>42</v>
      </c>
    </row>
    <row r="599" spans="2:14" x14ac:dyDescent="0.25">
      <c r="B599" s="2" t="s">
        <v>1216</v>
      </c>
      <c r="C599" s="2" t="s">
        <v>1217</v>
      </c>
      <c r="D599" s="2" t="s">
        <v>41</v>
      </c>
      <c r="E599" s="2" t="s">
        <v>17</v>
      </c>
      <c r="F599" s="2" t="s">
        <v>138</v>
      </c>
      <c r="G599" s="2" t="s">
        <v>138</v>
      </c>
      <c r="H599" s="2" t="s">
        <v>1218</v>
      </c>
      <c r="I599" s="2">
        <v>11</v>
      </c>
      <c r="J599" s="2">
        <v>11</v>
      </c>
      <c r="K599" s="2" t="s">
        <v>1219</v>
      </c>
      <c r="L599" s="3">
        <v>46057</v>
      </c>
      <c r="M599" s="3">
        <v>47849</v>
      </c>
      <c r="N599" s="2" t="s">
        <v>355</v>
      </c>
    </row>
    <row r="600" spans="2:14" x14ac:dyDescent="0.25">
      <c r="B600" s="2" t="s">
        <v>1220</v>
      </c>
      <c r="C600" s="2" t="s">
        <v>1221</v>
      </c>
      <c r="D600" s="2" t="s">
        <v>41</v>
      </c>
      <c r="E600" s="2" t="s">
        <v>17</v>
      </c>
      <c r="F600" s="2" t="s">
        <v>24</v>
      </c>
      <c r="G600" s="2" t="s">
        <v>24</v>
      </c>
      <c r="H600" s="2" t="s">
        <v>24</v>
      </c>
      <c r="I600" s="2">
        <v>10</v>
      </c>
      <c r="J600" s="2">
        <v>10</v>
      </c>
      <c r="K600" s="2">
        <v>2711231</v>
      </c>
      <c r="L600" s="3">
        <v>45824</v>
      </c>
      <c r="M600" s="3">
        <v>47058</v>
      </c>
      <c r="N600" s="2" t="s">
        <v>42</v>
      </c>
    </row>
    <row r="601" spans="2:14" x14ac:dyDescent="0.25">
      <c r="B601" s="2" t="s">
        <v>1222</v>
      </c>
      <c r="C601" s="2" t="s">
        <v>1223</v>
      </c>
      <c r="D601" s="2" t="s">
        <v>28</v>
      </c>
      <c r="E601" s="2" t="s">
        <v>17</v>
      </c>
      <c r="F601" s="2" t="s">
        <v>24</v>
      </c>
      <c r="G601" s="2" t="s">
        <v>24</v>
      </c>
      <c r="H601" s="2" t="s">
        <v>24</v>
      </c>
      <c r="I601" s="2">
        <v>32</v>
      </c>
      <c r="J601" s="2">
        <v>0</v>
      </c>
      <c r="K601" s="2" t="s">
        <v>1224</v>
      </c>
      <c r="L601" s="3">
        <v>45775</v>
      </c>
      <c r="M601" s="3">
        <v>46508</v>
      </c>
      <c r="N601" s="2" t="s">
        <v>121</v>
      </c>
    </row>
    <row r="602" spans="2:14" x14ac:dyDescent="0.25">
      <c r="B602" s="2" t="s">
        <v>1222</v>
      </c>
      <c r="C602" s="2" t="s">
        <v>1223</v>
      </c>
      <c r="D602" s="2" t="s">
        <v>28</v>
      </c>
      <c r="E602" s="2" t="s">
        <v>17</v>
      </c>
      <c r="F602" s="2" t="s">
        <v>24</v>
      </c>
      <c r="G602" s="2" t="s">
        <v>24</v>
      </c>
      <c r="H602" s="2" t="s">
        <v>24</v>
      </c>
      <c r="I602" s="2">
        <v>32</v>
      </c>
      <c r="J602" s="2">
        <v>32</v>
      </c>
      <c r="K602" s="2" t="s">
        <v>1225</v>
      </c>
      <c r="L602" s="3">
        <v>45805</v>
      </c>
      <c r="M602" s="3">
        <v>46569</v>
      </c>
      <c r="N602" s="2" t="s">
        <v>121</v>
      </c>
    </row>
    <row r="603" spans="2:14" x14ac:dyDescent="0.25">
      <c r="B603" s="2" t="s">
        <v>1226</v>
      </c>
      <c r="C603" s="2" t="s">
        <v>1227</v>
      </c>
      <c r="D603" s="2" t="s">
        <v>28</v>
      </c>
      <c r="E603" s="2" t="s">
        <v>17</v>
      </c>
      <c r="F603" s="2" t="s">
        <v>24</v>
      </c>
      <c r="G603" s="2" t="s">
        <v>24</v>
      </c>
      <c r="H603" s="2" t="s">
        <v>24</v>
      </c>
      <c r="I603" s="2">
        <v>32</v>
      </c>
      <c r="J603" s="2">
        <v>32</v>
      </c>
      <c r="K603" s="2">
        <v>41231221</v>
      </c>
      <c r="L603" s="3">
        <v>45965</v>
      </c>
      <c r="M603" s="3">
        <v>47088</v>
      </c>
      <c r="N603" s="2" t="s">
        <v>42</v>
      </c>
    </row>
    <row r="604" spans="2:14" x14ac:dyDescent="0.25">
      <c r="B604" s="2" t="s">
        <v>1228</v>
      </c>
      <c r="C604" s="2" t="s">
        <v>1229</v>
      </c>
      <c r="D604" s="2" t="s">
        <v>28</v>
      </c>
      <c r="E604" s="2" t="s">
        <v>17</v>
      </c>
      <c r="F604" s="2" t="s">
        <v>29</v>
      </c>
      <c r="G604" s="2" t="s">
        <v>29</v>
      </c>
      <c r="H604" s="2" t="s">
        <v>1230</v>
      </c>
      <c r="I604" s="2">
        <v>1</v>
      </c>
      <c r="J604" s="2">
        <v>1</v>
      </c>
      <c r="K604" s="2">
        <v>0</v>
      </c>
      <c r="L604" s="3">
        <v>44958</v>
      </c>
      <c r="M604" s="2" t="s">
        <v>30</v>
      </c>
      <c r="N604" s="2" t="s">
        <v>879</v>
      </c>
    </row>
    <row r="605" spans="2:14" x14ac:dyDescent="0.25">
      <c r="B605" s="2" t="s">
        <v>1231</v>
      </c>
      <c r="C605" s="2" t="s">
        <v>1232</v>
      </c>
      <c r="D605" s="2" t="s">
        <v>28</v>
      </c>
      <c r="E605" s="2" t="s">
        <v>17</v>
      </c>
      <c r="F605" s="2" t="s">
        <v>29</v>
      </c>
      <c r="G605" s="2" t="s">
        <v>180</v>
      </c>
      <c r="H605" s="2" t="s">
        <v>24</v>
      </c>
      <c r="I605" s="2">
        <v>28</v>
      </c>
      <c r="J605" s="2">
        <v>28</v>
      </c>
      <c r="K605" s="2">
        <v>0</v>
      </c>
      <c r="L605" s="3">
        <v>44958</v>
      </c>
      <c r="M605" s="2" t="s">
        <v>30</v>
      </c>
      <c r="N605" s="2" t="s">
        <v>497</v>
      </c>
    </row>
    <row r="606" spans="2:14" x14ac:dyDescent="0.25">
      <c r="B606" s="2" t="s">
        <v>1233</v>
      </c>
      <c r="C606" s="2" t="s">
        <v>1234</v>
      </c>
      <c r="D606" s="2" t="s">
        <v>28</v>
      </c>
      <c r="E606" s="2" t="s">
        <v>17</v>
      </c>
      <c r="F606" s="2" t="s">
        <v>29</v>
      </c>
      <c r="G606" s="2" t="s">
        <v>180</v>
      </c>
      <c r="H606" s="2" t="s">
        <v>24</v>
      </c>
      <c r="I606" s="2">
        <v>1</v>
      </c>
      <c r="J606" s="2">
        <v>1</v>
      </c>
      <c r="K606" s="2">
        <v>0</v>
      </c>
      <c r="L606" s="3">
        <v>44958</v>
      </c>
      <c r="M606" s="2" t="s">
        <v>30</v>
      </c>
      <c r="N606" s="2" t="s">
        <v>187</v>
      </c>
    </row>
    <row r="607" spans="2:14" x14ac:dyDescent="0.25">
      <c r="B607" s="2" t="s">
        <v>1235</v>
      </c>
      <c r="C607" s="2" t="s">
        <v>1236</v>
      </c>
      <c r="D607" s="2" t="s">
        <v>28</v>
      </c>
      <c r="E607" s="2" t="s">
        <v>17</v>
      </c>
      <c r="F607" s="2" t="s">
        <v>29</v>
      </c>
      <c r="G607" s="2" t="s">
        <v>180</v>
      </c>
      <c r="H607" s="2" t="s">
        <v>1237</v>
      </c>
      <c r="I607" s="2">
        <v>9</v>
      </c>
      <c r="J607" s="2">
        <v>9</v>
      </c>
      <c r="K607" s="2">
        <v>0</v>
      </c>
      <c r="L607" s="3">
        <v>46170</v>
      </c>
      <c r="M607" s="2" t="s">
        <v>30</v>
      </c>
      <c r="N607" s="2" t="s">
        <v>61</v>
      </c>
    </row>
    <row r="608" spans="2:14" x14ac:dyDescent="0.25">
      <c r="B608" s="2" t="s">
        <v>1238</v>
      </c>
      <c r="C608" s="2" t="s">
        <v>1239</v>
      </c>
      <c r="D608" s="2" t="s">
        <v>16</v>
      </c>
      <c r="E608" s="2" t="s">
        <v>17</v>
      </c>
      <c r="F608" s="2" t="s">
        <v>24</v>
      </c>
      <c r="G608" s="2" t="s">
        <v>24</v>
      </c>
      <c r="H608" s="2" t="s">
        <v>24</v>
      </c>
      <c r="I608" s="2">
        <v>0</v>
      </c>
      <c r="J608" s="2">
        <v>0</v>
      </c>
      <c r="K608" s="2">
        <v>0</v>
      </c>
      <c r="L608" s="3">
        <v>45672</v>
      </c>
      <c r="M608" s="2" t="s">
        <v>30</v>
      </c>
      <c r="N608" s="2" t="s">
        <v>128</v>
      </c>
    </row>
    <row r="609" spans="2:14" hidden="1" x14ac:dyDescent="0.25">
      <c r="B609" s="2" t="s">
        <v>1240</v>
      </c>
      <c r="C609" s="2" t="s">
        <v>1241</v>
      </c>
      <c r="D609" s="2" t="s">
        <v>28</v>
      </c>
      <c r="E609" s="2" t="s">
        <v>233</v>
      </c>
      <c r="F609" s="2" t="s">
        <v>29</v>
      </c>
      <c r="G609" s="2" t="s">
        <v>1242</v>
      </c>
      <c r="H609" s="2" t="s">
        <v>24</v>
      </c>
      <c r="I609" s="2">
        <v>0</v>
      </c>
      <c r="J609" s="2">
        <v>0</v>
      </c>
      <c r="K609" s="2">
        <v>0</v>
      </c>
      <c r="L609" s="3">
        <v>44958</v>
      </c>
      <c r="M609" s="2" t="s">
        <v>30</v>
      </c>
      <c r="N609" s="2" t="s">
        <v>31</v>
      </c>
    </row>
    <row r="610" spans="2:14" x14ac:dyDescent="0.25">
      <c r="B610" s="2" t="s">
        <v>1243</v>
      </c>
      <c r="C610" s="2" t="s">
        <v>1244</v>
      </c>
      <c r="D610" s="2" t="s">
        <v>28</v>
      </c>
      <c r="E610" s="2" t="s">
        <v>17</v>
      </c>
      <c r="F610" s="2" t="s">
        <v>29</v>
      </c>
      <c r="G610" s="2" t="s">
        <v>1242</v>
      </c>
      <c r="H610" s="2" t="s">
        <v>1245</v>
      </c>
      <c r="I610" s="2">
        <v>0</v>
      </c>
      <c r="J610" s="2">
        <v>0</v>
      </c>
      <c r="K610" s="2">
        <v>0</v>
      </c>
      <c r="L610" s="3">
        <v>44958</v>
      </c>
      <c r="M610" s="2" t="s">
        <v>30</v>
      </c>
      <c r="N610" s="2" t="s">
        <v>497</v>
      </c>
    </row>
    <row r="611" spans="2:14" x14ac:dyDescent="0.25">
      <c r="B611" s="2" t="s">
        <v>1243</v>
      </c>
      <c r="C611" s="2" t="s">
        <v>1244</v>
      </c>
      <c r="D611" s="2" t="s">
        <v>28</v>
      </c>
      <c r="E611" s="2" t="s">
        <v>181</v>
      </c>
      <c r="F611" s="2" t="s">
        <v>29</v>
      </c>
      <c r="G611" s="2" t="s">
        <v>1242</v>
      </c>
      <c r="H611" s="2" t="s">
        <v>1245</v>
      </c>
      <c r="I611" s="2">
        <v>0</v>
      </c>
      <c r="J611" s="2">
        <v>0</v>
      </c>
      <c r="K611" s="2">
        <v>0</v>
      </c>
      <c r="L611" s="3">
        <v>44958</v>
      </c>
      <c r="M611" s="2" t="s">
        <v>30</v>
      </c>
      <c r="N611" s="2" t="s">
        <v>497</v>
      </c>
    </row>
    <row r="612" spans="2:14" hidden="1" x14ac:dyDescent="0.25">
      <c r="B612" s="2" t="s">
        <v>1246</v>
      </c>
      <c r="C612" s="2" t="s">
        <v>1247</v>
      </c>
      <c r="D612" s="2" t="s">
        <v>28</v>
      </c>
      <c r="E612" s="2" t="s">
        <v>233</v>
      </c>
      <c r="F612" s="2" t="s">
        <v>29</v>
      </c>
      <c r="G612" s="2" t="s">
        <v>1242</v>
      </c>
      <c r="H612" s="2" t="s">
        <v>1248</v>
      </c>
      <c r="I612" s="2">
        <v>0</v>
      </c>
      <c r="J612" s="2">
        <v>0</v>
      </c>
      <c r="K612" s="2">
        <v>0</v>
      </c>
      <c r="L612" s="3">
        <v>44958</v>
      </c>
      <c r="M612" s="2" t="s">
        <v>30</v>
      </c>
      <c r="N612" s="2" t="s">
        <v>497</v>
      </c>
    </row>
    <row r="613" spans="2:14" x14ac:dyDescent="0.25">
      <c r="B613" s="2" t="s">
        <v>1249</v>
      </c>
      <c r="C613" s="2" t="s">
        <v>1250</v>
      </c>
      <c r="D613" s="2" t="s">
        <v>28</v>
      </c>
      <c r="E613" s="2" t="s">
        <v>17</v>
      </c>
      <c r="F613" s="2" t="s">
        <v>29</v>
      </c>
      <c r="G613" s="2" t="s">
        <v>1242</v>
      </c>
      <c r="H613" s="2" t="s">
        <v>1250</v>
      </c>
      <c r="I613" s="2">
        <v>0</v>
      </c>
      <c r="J613" s="2">
        <v>0</v>
      </c>
      <c r="K613" s="2">
        <v>0</v>
      </c>
      <c r="L613" s="3">
        <v>44958</v>
      </c>
      <c r="M613" s="2" t="s">
        <v>30</v>
      </c>
      <c r="N613" s="2" t="s">
        <v>187</v>
      </c>
    </row>
    <row r="614" spans="2:14" hidden="1" x14ac:dyDescent="0.25">
      <c r="B614" s="2" t="s">
        <v>1249</v>
      </c>
      <c r="C614" s="2" t="s">
        <v>1250</v>
      </c>
      <c r="D614" s="2" t="s">
        <v>28</v>
      </c>
      <c r="E614" s="2" t="s">
        <v>233</v>
      </c>
      <c r="F614" s="2" t="s">
        <v>29</v>
      </c>
      <c r="G614" s="2" t="s">
        <v>1242</v>
      </c>
      <c r="H614" s="2" t="s">
        <v>1250</v>
      </c>
      <c r="I614" s="2">
        <v>0</v>
      </c>
      <c r="J614" s="2">
        <v>0</v>
      </c>
      <c r="K614" s="2">
        <v>0</v>
      </c>
      <c r="L614" s="3">
        <v>44958</v>
      </c>
      <c r="M614" s="2" t="s">
        <v>30</v>
      </c>
      <c r="N614" s="2" t="s">
        <v>187</v>
      </c>
    </row>
    <row r="615" spans="2:14" x14ac:dyDescent="0.25">
      <c r="B615" s="2" t="s">
        <v>1251</v>
      </c>
      <c r="C615" s="2" t="s">
        <v>1252</v>
      </c>
      <c r="D615" s="2" t="s">
        <v>28</v>
      </c>
      <c r="E615" s="2" t="s">
        <v>17</v>
      </c>
      <c r="F615" s="2" t="s">
        <v>29</v>
      </c>
      <c r="G615" s="2" t="s">
        <v>1242</v>
      </c>
      <c r="H615" s="2" t="s">
        <v>1250</v>
      </c>
      <c r="I615" s="2">
        <v>0</v>
      </c>
      <c r="J615" s="2">
        <v>0</v>
      </c>
      <c r="K615" s="2">
        <v>0</v>
      </c>
      <c r="L615" s="3">
        <v>45843</v>
      </c>
      <c r="M615" s="2" t="s">
        <v>30</v>
      </c>
      <c r="N615" s="2" t="s">
        <v>187</v>
      </c>
    </row>
    <row r="616" spans="2:14" x14ac:dyDescent="0.25">
      <c r="B616" s="2" t="s">
        <v>1253</v>
      </c>
      <c r="C616" s="2" t="s">
        <v>1254</v>
      </c>
      <c r="D616" s="2" t="s">
        <v>28</v>
      </c>
      <c r="E616" s="2" t="s">
        <v>17</v>
      </c>
      <c r="F616" s="2" t="s">
        <v>29</v>
      </c>
      <c r="G616" s="2" t="s">
        <v>1242</v>
      </c>
      <c r="H616" s="2" t="s">
        <v>1255</v>
      </c>
      <c r="I616" s="2">
        <v>6</v>
      </c>
      <c r="J616" s="2">
        <v>6</v>
      </c>
      <c r="K616" s="2">
        <v>0</v>
      </c>
      <c r="L616" s="3">
        <v>44958</v>
      </c>
      <c r="M616" s="2" t="s">
        <v>30</v>
      </c>
      <c r="N616" s="2" t="s">
        <v>83</v>
      </c>
    </row>
    <row r="617" spans="2:14" x14ac:dyDescent="0.25">
      <c r="B617" s="2" t="s">
        <v>1256</v>
      </c>
      <c r="C617" s="2" t="s">
        <v>1257</v>
      </c>
      <c r="D617" s="2" t="s">
        <v>28</v>
      </c>
      <c r="E617" s="2" t="s">
        <v>17</v>
      </c>
      <c r="F617" s="2" t="s">
        <v>24</v>
      </c>
      <c r="G617" s="2" t="s">
        <v>24</v>
      </c>
      <c r="H617" s="2" t="s">
        <v>24</v>
      </c>
      <c r="I617" s="2">
        <v>0</v>
      </c>
      <c r="J617" s="2">
        <v>0</v>
      </c>
      <c r="K617" s="2">
        <v>0</v>
      </c>
      <c r="L617" s="3">
        <v>44958</v>
      </c>
      <c r="M617" s="2" t="s">
        <v>30</v>
      </c>
      <c r="N617" s="2" t="s">
        <v>187</v>
      </c>
    </row>
    <row r="618" spans="2:14" x14ac:dyDescent="0.25">
      <c r="B618" s="2" t="s">
        <v>1258</v>
      </c>
      <c r="C618" s="2" t="s">
        <v>1259</v>
      </c>
      <c r="D618" s="2" t="s">
        <v>28</v>
      </c>
      <c r="E618" s="2" t="s">
        <v>17</v>
      </c>
      <c r="F618" s="2" t="s">
        <v>24</v>
      </c>
      <c r="G618" s="2" t="s">
        <v>24</v>
      </c>
      <c r="H618" s="2" t="s">
        <v>24</v>
      </c>
      <c r="I618" s="2">
        <v>0</v>
      </c>
      <c r="J618" s="2">
        <v>0</v>
      </c>
      <c r="K618" s="2">
        <v>0</v>
      </c>
      <c r="L618" s="3">
        <v>45714</v>
      </c>
      <c r="M618" s="2" t="s">
        <v>30</v>
      </c>
      <c r="N618" s="2" t="s">
        <v>42</v>
      </c>
    </row>
    <row r="619" spans="2:14" x14ac:dyDescent="0.25">
      <c r="B619" s="2" t="s">
        <v>1258</v>
      </c>
      <c r="C619" s="2" t="s">
        <v>1259</v>
      </c>
      <c r="D619" s="2" t="s">
        <v>28</v>
      </c>
      <c r="E619" s="2" t="s">
        <v>181</v>
      </c>
      <c r="F619" s="2" t="s">
        <v>24</v>
      </c>
      <c r="G619" s="2" t="s">
        <v>24</v>
      </c>
      <c r="H619" s="2" t="s">
        <v>24</v>
      </c>
      <c r="I619" s="2">
        <v>0</v>
      </c>
      <c r="J619" s="2">
        <v>0</v>
      </c>
      <c r="K619" s="2">
        <v>0</v>
      </c>
      <c r="L619" s="3">
        <v>45714</v>
      </c>
      <c r="M619" s="2" t="s">
        <v>30</v>
      </c>
      <c r="N619" s="2" t="s">
        <v>42</v>
      </c>
    </row>
    <row r="620" spans="2:14" x14ac:dyDescent="0.25">
      <c r="B620" s="2" t="s">
        <v>1260</v>
      </c>
      <c r="C620" s="2" t="s">
        <v>1261</v>
      </c>
      <c r="D620" s="2" t="s">
        <v>28</v>
      </c>
      <c r="E620" s="2" t="s">
        <v>17</v>
      </c>
      <c r="F620" s="2" t="s">
        <v>29</v>
      </c>
      <c r="G620" s="2" t="s">
        <v>29</v>
      </c>
      <c r="H620" s="2" t="s">
        <v>1261</v>
      </c>
      <c r="I620" s="2">
        <v>2</v>
      </c>
      <c r="J620" s="2">
        <v>2</v>
      </c>
      <c r="K620" s="2">
        <v>0</v>
      </c>
      <c r="L620" s="3">
        <v>46091</v>
      </c>
      <c r="M620" s="2" t="s">
        <v>30</v>
      </c>
      <c r="N620" s="2" t="s">
        <v>656</v>
      </c>
    </row>
    <row r="621" spans="2:14" x14ac:dyDescent="0.25">
      <c r="B621" s="2" t="s">
        <v>1262</v>
      </c>
      <c r="C621" s="2" t="s">
        <v>1263</v>
      </c>
      <c r="D621" s="2" t="s">
        <v>28</v>
      </c>
      <c r="E621" s="2" t="s">
        <v>17</v>
      </c>
      <c r="F621" s="2" t="s">
        <v>29</v>
      </c>
      <c r="G621" s="2" t="s">
        <v>180</v>
      </c>
      <c r="H621" s="2" t="s">
        <v>1264</v>
      </c>
      <c r="I621" s="2">
        <v>5</v>
      </c>
      <c r="J621" s="2">
        <v>5</v>
      </c>
      <c r="K621" s="2">
        <v>0</v>
      </c>
      <c r="L621" s="3">
        <v>46170</v>
      </c>
      <c r="M621" s="2" t="s">
        <v>30</v>
      </c>
      <c r="N621" s="2" t="s">
        <v>61</v>
      </c>
    </row>
    <row r="622" spans="2:14" x14ac:dyDescent="0.25">
      <c r="B622" s="2" t="s">
        <v>1265</v>
      </c>
      <c r="C622" s="2" t="s">
        <v>1266</v>
      </c>
      <c r="D622" s="2" t="s">
        <v>174</v>
      </c>
      <c r="E622" s="2" t="s">
        <v>17</v>
      </c>
      <c r="F622" s="2" t="s">
        <v>18</v>
      </c>
      <c r="G622" s="2" t="s">
        <v>175</v>
      </c>
      <c r="H622" s="2" t="s">
        <v>1267</v>
      </c>
      <c r="I622" s="2">
        <v>1</v>
      </c>
      <c r="J622" s="2">
        <v>1</v>
      </c>
      <c r="K622" s="2" t="s">
        <v>1268</v>
      </c>
      <c r="L622" s="3">
        <v>46171</v>
      </c>
      <c r="M622" s="3">
        <v>47969</v>
      </c>
      <c r="N622" s="2" t="s">
        <v>164</v>
      </c>
    </row>
    <row r="623" spans="2:14" x14ac:dyDescent="0.25">
      <c r="B623" s="2" t="s">
        <v>1269</v>
      </c>
      <c r="C623" s="2" t="s">
        <v>1270</v>
      </c>
      <c r="D623" s="2" t="s">
        <v>41</v>
      </c>
      <c r="E623" s="2" t="s">
        <v>17</v>
      </c>
      <c r="F623" s="2" t="s">
        <v>24</v>
      </c>
      <c r="G623" s="2" t="s">
        <v>24</v>
      </c>
      <c r="H623" s="2" t="s">
        <v>24</v>
      </c>
      <c r="I623" s="2">
        <v>0</v>
      </c>
      <c r="J623" s="2">
        <v>0</v>
      </c>
      <c r="K623" s="2">
        <v>0</v>
      </c>
      <c r="L623" s="3">
        <v>46098</v>
      </c>
      <c r="M623" s="2" t="s">
        <v>30</v>
      </c>
      <c r="N623" s="2" t="s">
        <v>1271</v>
      </c>
    </row>
    <row r="624" spans="2:14" x14ac:dyDescent="0.25">
      <c r="B624" s="2" t="s">
        <v>1272</v>
      </c>
      <c r="C624" s="2" t="s">
        <v>1273</v>
      </c>
      <c r="D624" s="2" t="s">
        <v>41</v>
      </c>
      <c r="E624" s="2" t="s">
        <v>17</v>
      </c>
      <c r="F624" s="2" t="s">
        <v>24</v>
      </c>
      <c r="G624" s="2" t="s">
        <v>24</v>
      </c>
      <c r="H624" s="2" t="s">
        <v>24</v>
      </c>
      <c r="I624" s="2">
        <v>0</v>
      </c>
      <c r="J624" s="2">
        <v>0</v>
      </c>
      <c r="K624" s="2">
        <v>0</v>
      </c>
      <c r="L624" s="3">
        <v>45862</v>
      </c>
      <c r="M624" s="2" t="s">
        <v>30</v>
      </c>
      <c r="N624" s="2" t="s">
        <v>42</v>
      </c>
    </row>
    <row r="625" spans="2:14" x14ac:dyDescent="0.25">
      <c r="B625" s="2" t="s">
        <v>1274</v>
      </c>
      <c r="C625" s="2" t="s">
        <v>1275</v>
      </c>
      <c r="D625" s="2" t="s">
        <v>41</v>
      </c>
      <c r="E625" s="2" t="s">
        <v>17</v>
      </c>
      <c r="F625" s="2" t="s">
        <v>24</v>
      </c>
      <c r="G625" s="2" t="s">
        <v>24</v>
      </c>
      <c r="H625" s="2" t="s">
        <v>24</v>
      </c>
      <c r="I625" s="2">
        <v>0</v>
      </c>
      <c r="J625" s="2">
        <v>0</v>
      </c>
      <c r="K625" s="2">
        <v>2292010151</v>
      </c>
      <c r="L625" s="3">
        <v>45884</v>
      </c>
      <c r="M625" s="3">
        <v>46309</v>
      </c>
      <c r="N625" s="2" t="s">
        <v>42</v>
      </c>
    </row>
    <row r="626" spans="2:14" x14ac:dyDescent="0.25">
      <c r="B626" s="2" t="s">
        <v>1274</v>
      </c>
      <c r="C626" s="2" t="s">
        <v>1275</v>
      </c>
      <c r="D626" s="2" t="s">
        <v>41</v>
      </c>
      <c r="E626" s="2" t="s">
        <v>17</v>
      </c>
      <c r="F626" s="2" t="s">
        <v>24</v>
      </c>
      <c r="G626" s="2" t="s">
        <v>24</v>
      </c>
      <c r="H626" s="2" t="s">
        <v>24</v>
      </c>
      <c r="I626" s="2">
        <v>0</v>
      </c>
      <c r="J626" s="2">
        <v>0</v>
      </c>
      <c r="K626" s="2">
        <v>229210607</v>
      </c>
      <c r="L626" s="3">
        <v>45884</v>
      </c>
      <c r="M626" s="3">
        <v>46374</v>
      </c>
      <c r="N626" s="2" t="s">
        <v>42</v>
      </c>
    </row>
    <row r="627" spans="2:14" x14ac:dyDescent="0.25">
      <c r="B627" s="2" t="s">
        <v>1274</v>
      </c>
      <c r="C627" s="2" t="s">
        <v>1275</v>
      </c>
      <c r="D627" s="2" t="s">
        <v>41</v>
      </c>
      <c r="E627" s="2" t="s">
        <v>17</v>
      </c>
      <c r="F627" s="2" t="s">
        <v>24</v>
      </c>
      <c r="G627" s="2" t="s">
        <v>24</v>
      </c>
      <c r="H627" s="2" t="s">
        <v>24</v>
      </c>
      <c r="I627" s="2">
        <v>0</v>
      </c>
      <c r="J627" s="2">
        <v>0</v>
      </c>
      <c r="K627" s="2">
        <v>229210726</v>
      </c>
      <c r="L627" s="3">
        <v>45884</v>
      </c>
      <c r="M627" s="3">
        <v>46408</v>
      </c>
      <c r="N627" s="2" t="s">
        <v>42</v>
      </c>
    </row>
    <row r="628" spans="2:14" x14ac:dyDescent="0.25">
      <c r="B628" s="2" t="s">
        <v>1276</v>
      </c>
      <c r="C628" s="2" t="s">
        <v>1277</v>
      </c>
      <c r="D628" s="2" t="s">
        <v>41</v>
      </c>
      <c r="E628" s="2" t="s">
        <v>17</v>
      </c>
      <c r="F628" s="2" t="s">
        <v>24</v>
      </c>
      <c r="G628" s="2" t="s">
        <v>24</v>
      </c>
      <c r="H628" s="2" t="s">
        <v>24</v>
      </c>
      <c r="I628" s="2">
        <v>0</v>
      </c>
      <c r="J628" s="2">
        <v>0</v>
      </c>
      <c r="K628" s="2">
        <v>0</v>
      </c>
      <c r="L628" s="3">
        <v>45862</v>
      </c>
      <c r="M628" s="2" t="s">
        <v>30</v>
      </c>
      <c r="N628" s="2" t="s">
        <v>42</v>
      </c>
    </row>
    <row r="629" spans="2:14" x14ac:dyDescent="0.25">
      <c r="B629" s="2" t="s">
        <v>1278</v>
      </c>
      <c r="C629" s="2" t="s">
        <v>1279</v>
      </c>
      <c r="D629" s="2" t="s">
        <v>41</v>
      </c>
      <c r="E629" s="2" t="s">
        <v>75</v>
      </c>
      <c r="F629" s="2" t="s">
        <v>300</v>
      </c>
      <c r="G629" s="2" t="s">
        <v>24</v>
      </c>
      <c r="H629" s="2" t="s">
        <v>24</v>
      </c>
      <c r="I629" s="2">
        <v>0</v>
      </c>
      <c r="J629" s="2">
        <v>0</v>
      </c>
      <c r="K629" s="2" t="s">
        <v>1280</v>
      </c>
      <c r="L629" s="3">
        <v>46133</v>
      </c>
      <c r="M629" s="3">
        <v>46187</v>
      </c>
      <c r="N629" s="2" t="s">
        <v>560</v>
      </c>
    </row>
    <row r="630" spans="2:14" x14ac:dyDescent="0.25">
      <c r="B630" s="2" t="s">
        <v>1278</v>
      </c>
      <c r="C630" s="2" t="s">
        <v>1279</v>
      </c>
      <c r="D630" s="2" t="s">
        <v>41</v>
      </c>
      <c r="E630" s="2" t="s">
        <v>17</v>
      </c>
      <c r="F630" s="2" t="s">
        <v>300</v>
      </c>
      <c r="G630" s="2" t="s">
        <v>24</v>
      </c>
      <c r="H630" s="2" t="s">
        <v>24</v>
      </c>
      <c r="I630" s="2">
        <v>0</v>
      </c>
      <c r="J630" s="2">
        <v>0</v>
      </c>
      <c r="K630" s="2" t="s">
        <v>1280</v>
      </c>
      <c r="L630" s="3">
        <v>46133</v>
      </c>
      <c r="M630" s="3">
        <v>46187</v>
      </c>
      <c r="N630" s="2" t="s">
        <v>560</v>
      </c>
    </row>
    <row r="631" spans="2:14" x14ac:dyDescent="0.25">
      <c r="B631" s="2" t="s">
        <v>1281</v>
      </c>
      <c r="C631" s="2" t="s">
        <v>1282</v>
      </c>
      <c r="D631" s="2" t="s">
        <v>41</v>
      </c>
      <c r="E631" s="2" t="s">
        <v>17</v>
      </c>
      <c r="F631" s="2" t="s">
        <v>18</v>
      </c>
      <c r="G631" s="2" t="s">
        <v>19</v>
      </c>
      <c r="H631" s="2" t="s">
        <v>24</v>
      </c>
      <c r="I631" s="2">
        <v>0</v>
      </c>
      <c r="J631" s="2">
        <v>0</v>
      </c>
      <c r="K631" s="2">
        <v>23082413</v>
      </c>
      <c r="L631" s="3">
        <v>44958</v>
      </c>
      <c r="M631" s="3">
        <v>46935</v>
      </c>
      <c r="N631" s="2" t="s">
        <v>504</v>
      </c>
    </row>
    <row r="632" spans="2:14" x14ac:dyDescent="0.25">
      <c r="B632" s="2" t="s">
        <v>1281</v>
      </c>
      <c r="C632" s="2" t="s">
        <v>1282</v>
      </c>
      <c r="D632" s="2" t="s">
        <v>41</v>
      </c>
      <c r="E632" s="2" t="s">
        <v>17</v>
      </c>
      <c r="F632" s="2" t="s">
        <v>18</v>
      </c>
      <c r="G632" s="2" t="s">
        <v>19</v>
      </c>
      <c r="H632" s="2" t="s">
        <v>24</v>
      </c>
      <c r="I632" s="2">
        <v>0</v>
      </c>
      <c r="J632" s="2">
        <v>0</v>
      </c>
      <c r="K632" s="2">
        <v>23082413</v>
      </c>
      <c r="L632" s="3">
        <v>45805</v>
      </c>
      <c r="M632" s="3">
        <v>47119</v>
      </c>
      <c r="N632" s="2" t="s">
        <v>504</v>
      </c>
    </row>
    <row r="633" spans="2:14" x14ac:dyDescent="0.25">
      <c r="B633" s="2" t="s">
        <v>1283</v>
      </c>
      <c r="C633" s="2" t="s">
        <v>1284</v>
      </c>
      <c r="D633" s="2" t="s">
        <v>41</v>
      </c>
      <c r="E633" s="2" t="s">
        <v>17</v>
      </c>
      <c r="F633" s="2" t="s">
        <v>18</v>
      </c>
      <c r="G633" s="2" t="s">
        <v>19</v>
      </c>
      <c r="H633" s="2" t="s">
        <v>1285</v>
      </c>
      <c r="I633" s="2">
        <v>23</v>
      </c>
      <c r="J633" s="2">
        <v>23</v>
      </c>
      <c r="K633" s="2">
        <v>0</v>
      </c>
      <c r="L633" s="3">
        <v>44958</v>
      </c>
      <c r="M633" s="2" t="s">
        <v>30</v>
      </c>
      <c r="N633" s="2" t="s">
        <v>817</v>
      </c>
    </row>
    <row r="634" spans="2:14" x14ac:dyDescent="0.25">
      <c r="B634" s="2" t="s">
        <v>1286</v>
      </c>
      <c r="C634" s="2" t="s">
        <v>1287</v>
      </c>
      <c r="D634" s="2" t="s">
        <v>28</v>
      </c>
      <c r="E634" s="2" t="s">
        <v>17</v>
      </c>
      <c r="F634" s="2" t="s">
        <v>24</v>
      </c>
      <c r="G634" s="2" t="s">
        <v>24</v>
      </c>
      <c r="H634" s="2" t="s">
        <v>24</v>
      </c>
      <c r="I634" s="2">
        <v>8</v>
      </c>
      <c r="J634" s="2">
        <v>8</v>
      </c>
      <c r="K634" s="2">
        <v>0</v>
      </c>
      <c r="L634" s="3">
        <v>44958</v>
      </c>
      <c r="M634" s="2" t="s">
        <v>30</v>
      </c>
      <c r="N634" s="2" t="s">
        <v>307</v>
      </c>
    </row>
    <row r="635" spans="2:14" x14ac:dyDescent="0.25">
      <c r="B635" s="2" t="s">
        <v>1288</v>
      </c>
      <c r="C635" s="2" t="s">
        <v>1289</v>
      </c>
      <c r="D635" s="2" t="s">
        <v>16</v>
      </c>
      <c r="E635" s="2" t="s">
        <v>17</v>
      </c>
      <c r="F635" s="2" t="s">
        <v>18</v>
      </c>
      <c r="G635" s="2" t="s">
        <v>19</v>
      </c>
      <c r="H635" s="2" t="s">
        <v>1290</v>
      </c>
      <c r="I635" s="2">
        <v>0</v>
      </c>
      <c r="J635" s="2">
        <v>0</v>
      </c>
      <c r="K635" s="2">
        <v>20250811</v>
      </c>
      <c r="L635" s="3">
        <v>46157</v>
      </c>
      <c r="M635" s="3">
        <v>47696</v>
      </c>
      <c r="N635" s="2" t="s">
        <v>121</v>
      </c>
    </row>
    <row r="636" spans="2:14" x14ac:dyDescent="0.25">
      <c r="B636" s="2" t="s">
        <v>1291</v>
      </c>
      <c r="C636" s="2" t="s">
        <v>1292</v>
      </c>
      <c r="D636" s="2" t="s">
        <v>16</v>
      </c>
      <c r="E636" s="2" t="s">
        <v>17</v>
      </c>
      <c r="F636" s="2" t="s">
        <v>24</v>
      </c>
      <c r="G636" s="2" t="s">
        <v>24</v>
      </c>
      <c r="H636" s="2" t="s">
        <v>24</v>
      </c>
      <c r="I636" s="2">
        <v>0</v>
      </c>
      <c r="J636" s="2">
        <v>0</v>
      </c>
      <c r="K636" s="2">
        <v>2412231353</v>
      </c>
      <c r="L636" s="3">
        <v>45817</v>
      </c>
      <c r="M636" s="3">
        <v>47453</v>
      </c>
      <c r="N636" s="2" t="s">
        <v>42</v>
      </c>
    </row>
    <row r="637" spans="2:14" x14ac:dyDescent="0.25">
      <c r="B637" s="2" t="s">
        <v>1293</v>
      </c>
      <c r="C637" s="2" t="s">
        <v>1294</v>
      </c>
      <c r="D637" s="2" t="s">
        <v>28</v>
      </c>
      <c r="E637" s="2" t="s">
        <v>17</v>
      </c>
      <c r="F637" s="2" t="s">
        <v>29</v>
      </c>
      <c r="G637" s="2" t="s">
        <v>29</v>
      </c>
      <c r="H637" s="2" t="s">
        <v>24</v>
      </c>
      <c r="I637" s="2">
        <v>104</v>
      </c>
      <c r="J637" s="2">
        <v>104</v>
      </c>
      <c r="K637" s="2">
        <v>0</v>
      </c>
      <c r="L637" s="3">
        <v>44958</v>
      </c>
      <c r="M637" s="2" t="s">
        <v>30</v>
      </c>
      <c r="N637" s="2" t="s">
        <v>497</v>
      </c>
    </row>
    <row r="638" spans="2:14" x14ac:dyDescent="0.25">
      <c r="B638" s="2" t="s">
        <v>1295</v>
      </c>
      <c r="C638" s="2" t="s">
        <v>1296</v>
      </c>
      <c r="D638" s="2" t="s">
        <v>28</v>
      </c>
      <c r="E638" s="2" t="s">
        <v>17</v>
      </c>
      <c r="F638" s="2" t="s">
        <v>29</v>
      </c>
      <c r="G638" s="2" t="s">
        <v>29</v>
      </c>
      <c r="H638" s="2" t="s">
        <v>24</v>
      </c>
      <c r="I638" s="2">
        <v>45</v>
      </c>
      <c r="J638" s="2">
        <v>45</v>
      </c>
      <c r="K638" s="2">
        <v>0</v>
      </c>
      <c r="L638" s="3">
        <v>44958</v>
      </c>
      <c r="M638" s="2" t="s">
        <v>30</v>
      </c>
      <c r="N638" s="2" t="s">
        <v>497</v>
      </c>
    </row>
    <row r="639" spans="2:14" x14ac:dyDescent="0.25">
      <c r="B639" s="2" t="s">
        <v>1297</v>
      </c>
      <c r="C639" s="2" t="s">
        <v>1298</v>
      </c>
      <c r="D639" s="2" t="s">
        <v>28</v>
      </c>
      <c r="E639" s="2" t="s">
        <v>17</v>
      </c>
      <c r="F639" s="2" t="s">
        <v>29</v>
      </c>
      <c r="G639" s="2" t="s">
        <v>29</v>
      </c>
      <c r="H639" s="2" t="s">
        <v>24</v>
      </c>
      <c r="I639" s="2">
        <v>9</v>
      </c>
      <c r="J639" s="2">
        <v>9</v>
      </c>
      <c r="K639" s="2">
        <v>0</v>
      </c>
      <c r="L639" s="3">
        <v>44958</v>
      </c>
      <c r="M639" s="2" t="s">
        <v>30</v>
      </c>
      <c r="N639" s="2" t="s">
        <v>497</v>
      </c>
    </row>
    <row r="640" spans="2:14" x14ac:dyDescent="0.25">
      <c r="B640" s="2" t="s">
        <v>1299</v>
      </c>
      <c r="C640" s="2" t="s">
        <v>1300</v>
      </c>
      <c r="D640" s="2" t="s">
        <v>28</v>
      </c>
      <c r="E640" s="2" t="s">
        <v>17</v>
      </c>
      <c r="F640" s="2" t="s">
        <v>29</v>
      </c>
      <c r="G640" s="2" t="s">
        <v>29</v>
      </c>
      <c r="H640" s="2" t="s">
        <v>1301</v>
      </c>
      <c r="I640" s="2">
        <v>9</v>
      </c>
      <c r="J640" s="2">
        <v>9</v>
      </c>
      <c r="K640" s="2">
        <v>0</v>
      </c>
      <c r="L640" s="3">
        <v>44958</v>
      </c>
      <c r="M640" s="2" t="s">
        <v>30</v>
      </c>
      <c r="N640" s="2" t="s">
        <v>187</v>
      </c>
    </row>
    <row r="641" spans="2:14" x14ac:dyDescent="0.25">
      <c r="B641" s="2" t="s">
        <v>1302</v>
      </c>
      <c r="C641" s="2" t="s">
        <v>1303</v>
      </c>
      <c r="D641" s="2" t="s">
        <v>28</v>
      </c>
      <c r="E641" s="2" t="s">
        <v>17</v>
      </c>
      <c r="F641" s="2" t="s">
        <v>29</v>
      </c>
      <c r="G641" s="2" t="s">
        <v>29</v>
      </c>
      <c r="H641" s="2" t="s">
        <v>1304</v>
      </c>
      <c r="I641" s="2">
        <v>1</v>
      </c>
      <c r="J641" s="2">
        <v>1</v>
      </c>
      <c r="K641" s="2">
        <v>0</v>
      </c>
      <c r="L641" s="3">
        <v>44958</v>
      </c>
      <c r="M641" s="2" t="s">
        <v>30</v>
      </c>
      <c r="N641" s="2" t="s">
        <v>879</v>
      </c>
    </row>
    <row r="642" spans="2:14" x14ac:dyDescent="0.25">
      <c r="B642" s="2" t="s">
        <v>1305</v>
      </c>
      <c r="C642" s="2" t="s">
        <v>1306</v>
      </c>
      <c r="D642" s="2" t="s">
        <v>28</v>
      </c>
      <c r="E642" s="2" t="s">
        <v>17</v>
      </c>
      <c r="F642" s="2" t="s">
        <v>24</v>
      </c>
      <c r="G642" s="2" t="s">
        <v>24</v>
      </c>
      <c r="H642" s="2" t="s">
        <v>24</v>
      </c>
      <c r="I642" s="2">
        <v>813</v>
      </c>
      <c r="J642" s="2">
        <v>813</v>
      </c>
      <c r="K642" s="2">
        <v>0</v>
      </c>
      <c r="L642" s="3">
        <v>44958</v>
      </c>
      <c r="M642" s="2" t="s">
        <v>30</v>
      </c>
      <c r="N642" s="2" t="s">
        <v>125</v>
      </c>
    </row>
    <row r="643" spans="2:14" x14ac:dyDescent="0.25">
      <c r="B643" s="2" t="s">
        <v>1307</v>
      </c>
      <c r="C643" s="2" t="s">
        <v>1308</v>
      </c>
      <c r="D643" s="2" t="s">
        <v>28</v>
      </c>
      <c r="E643" s="2" t="s">
        <v>17</v>
      </c>
      <c r="F643" s="2" t="s">
        <v>24</v>
      </c>
      <c r="G643" s="2" t="s">
        <v>24</v>
      </c>
      <c r="H643" s="2" t="s">
        <v>24</v>
      </c>
      <c r="I643" s="2">
        <v>2510</v>
      </c>
      <c r="J643" s="2">
        <v>2510</v>
      </c>
      <c r="K643" s="2">
        <v>0</v>
      </c>
      <c r="L643" s="3">
        <v>44958</v>
      </c>
      <c r="M643" s="2" t="s">
        <v>30</v>
      </c>
      <c r="N643" s="2" t="s">
        <v>125</v>
      </c>
    </row>
    <row r="644" spans="2:14" x14ac:dyDescent="0.25">
      <c r="B644" s="2" t="s">
        <v>1309</v>
      </c>
      <c r="C644" s="2" t="s">
        <v>1310</v>
      </c>
      <c r="D644" s="2" t="s">
        <v>28</v>
      </c>
      <c r="E644" s="2" t="s">
        <v>17</v>
      </c>
      <c r="F644" s="2" t="s">
        <v>24</v>
      </c>
      <c r="G644" s="2" t="s">
        <v>24</v>
      </c>
      <c r="H644" s="2" t="s">
        <v>24</v>
      </c>
      <c r="I644" s="2">
        <v>107</v>
      </c>
      <c r="J644" s="2">
        <v>107</v>
      </c>
      <c r="K644" s="2">
        <v>0</v>
      </c>
      <c r="L644" s="3">
        <v>44958</v>
      </c>
      <c r="M644" s="2" t="s">
        <v>30</v>
      </c>
      <c r="N644" s="2" t="s">
        <v>125</v>
      </c>
    </row>
    <row r="645" spans="2:14" x14ac:dyDescent="0.25">
      <c r="B645" s="2" t="s">
        <v>1311</v>
      </c>
      <c r="C645" s="2" t="s">
        <v>1312</v>
      </c>
      <c r="D645" s="2" t="s">
        <v>28</v>
      </c>
      <c r="E645" s="2" t="s">
        <v>17</v>
      </c>
      <c r="F645" s="2" t="s">
        <v>24</v>
      </c>
      <c r="G645" s="2" t="s">
        <v>24</v>
      </c>
      <c r="H645" s="2" t="s">
        <v>24</v>
      </c>
      <c r="I645" s="2">
        <v>108</v>
      </c>
      <c r="J645" s="2">
        <v>108</v>
      </c>
      <c r="K645" s="2">
        <v>0</v>
      </c>
      <c r="L645" s="3">
        <v>44958</v>
      </c>
      <c r="M645" s="2" t="s">
        <v>30</v>
      </c>
      <c r="N645" s="2" t="s">
        <v>125</v>
      </c>
    </row>
    <row r="646" spans="2:14" x14ac:dyDescent="0.25">
      <c r="B646" s="2" t="s">
        <v>1313</v>
      </c>
      <c r="C646" s="2" t="s">
        <v>1314</v>
      </c>
      <c r="D646" s="2" t="s">
        <v>28</v>
      </c>
      <c r="E646" s="2" t="s">
        <v>17</v>
      </c>
      <c r="F646" s="2" t="s">
        <v>24</v>
      </c>
      <c r="G646" s="2" t="s">
        <v>24</v>
      </c>
      <c r="H646" s="2" t="s">
        <v>24</v>
      </c>
      <c r="I646" s="2">
        <v>40</v>
      </c>
      <c r="J646" s="2">
        <v>40</v>
      </c>
      <c r="K646" s="2">
        <v>0</v>
      </c>
      <c r="L646" s="3">
        <v>45857</v>
      </c>
      <c r="M646" s="2" t="s">
        <v>30</v>
      </c>
      <c r="N646" s="2" t="s">
        <v>42</v>
      </c>
    </row>
    <row r="647" spans="2:14" x14ac:dyDescent="0.25">
      <c r="B647" s="2" t="s">
        <v>1315</v>
      </c>
      <c r="C647" s="2" t="s">
        <v>1316</v>
      </c>
      <c r="D647" s="2" t="s">
        <v>16</v>
      </c>
      <c r="E647" s="2" t="s">
        <v>17</v>
      </c>
      <c r="F647" s="2" t="s">
        <v>24</v>
      </c>
      <c r="G647" s="2" t="s">
        <v>24</v>
      </c>
      <c r="H647" s="2" t="s">
        <v>24</v>
      </c>
      <c r="I647" s="2">
        <v>0</v>
      </c>
      <c r="J647" s="2">
        <v>0</v>
      </c>
      <c r="K647" s="2">
        <v>0</v>
      </c>
      <c r="L647" s="3">
        <v>45925</v>
      </c>
      <c r="M647" s="2" t="s">
        <v>30</v>
      </c>
      <c r="N647" s="2" t="s">
        <v>42</v>
      </c>
    </row>
    <row r="648" spans="2:14" x14ac:dyDescent="0.25">
      <c r="B648" s="2" t="s">
        <v>1317</v>
      </c>
      <c r="C648" s="2" t="s">
        <v>1318</v>
      </c>
      <c r="D648" s="2" t="s">
        <v>16</v>
      </c>
      <c r="E648" s="2" t="s">
        <v>17</v>
      </c>
      <c r="F648" s="2" t="s">
        <v>24</v>
      </c>
      <c r="G648" s="2" t="s">
        <v>24</v>
      </c>
      <c r="H648" s="2" t="s">
        <v>24</v>
      </c>
      <c r="I648" s="2">
        <v>80</v>
      </c>
      <c r="J648" s="2">
        <v>80</v>
      </c>
      <c r="K648" s="2">
        <v>20230620011</v>
      </c>
      <c r="L648" s="3">
        <v>44958</v>
      </c>
      <c r="M648" s="3">
        <v>46174</v>
      </c>
      <c r="N648" s="2" t="s">
        <v>42</v>
      </c>
    </row>
    <row r="649" spans="2:14" x14ac:dyDescent="0.25">
      <c r="B649" s="2" t="s">
        <v>1319</v>
      </c>
      <c r="C649" s="2" t="s">
        <v>1320</v>
      </c>
      <c r="D649" s="2" t="s">
        <v>16</v>
      </c>
      <c r="E649" s="2" t="s">
        <v>17</v>
      </c>
      <c r="F649" s="2" t="s">
        <v>24</v>
      </c>
      <c r="G649" s="2" t="s">
        <v>24</v>
      </c>
      <c r="H649" s="2" t="s">
        <v>24</v>
      </c>
      <c r="I649" s="2">
        <v>0</v>
      </c>
      <c r="J649" s="2">
        <v>0</v>
      </c>
      <c r="K649" s="2">
        <v>0</v>
      </c>
      <c r="L649" s="3">
        <v>45757</v>
      </c>
      <c r="M649" s="2" t="s">
        <v>30</v>
      </c>
      <c r="N649" s="2" t="s">
        <v>42</v>
      </c>
    </row>
    <row r="650" spans="2:14" x14ac:dyDescent="0.25">
      <c r="B650" s="2" t="s">
        <v>1319</v>
      </c>
      <c r="C650" s="2" t="s">
        <v>1320</v>
      </c>
      <c r="D650" s="2" t="s">
        <v>16</v>
      </c>
      <c r="E650" s="2" t="s">
        <v>17</v>
      </c>
      <c r="F650" s="2" t="s">
        <v>24</v>
      </c>
      <c r="G650" s="2" t="s">
        <v>24</v>
      </c>
      <c r="H650" s="2" t="s">
        <v>24</v>
      </c>
      <c r="I650" s="2">
        <v>0</v>
      </c>
      <c r="J650" s="2">
        <v>0</v>
      </c>
      <c r="K650" s="2">
        <v>20241015011</v>
      </c>
      <c r="L650" s="3">
        <v>45854</v>
      </c>
      <c r="M650" s="3">
        <v>46661</v>
      </c>
      <c r="N650" s="2" t="s">
        <v>42</v>
      </c>
    </row>
    <row r="651" spans="2:14" x14ac:dyDescent="0.25">
      <c r="B651" s="2" t="s">
        <v>1319</v>
      </c>
      <c r="C651" s="2" t="s">
        <v>1320</v>
      </c>
      <c r="D651" s="2" t="s">
        <v>16</v>
      </c>
      <c r="E651" s="2" t="s">
        <v>17</v>
      </c>
      <c r="F651" s="2" t="s">
        <v>24</v>
      </c>
      <c r="G651" s="2" t="s">
        <v>24</v>
      </c>
      <c r="H651" s="2" t="s">
        <v>24</v>
      </c>
      <c r="I651" s="2">
        <v>0</v>
      </c>
      <c r="J651" s="2">
        <v>0</v>
      </c>
      <c r="K651" s="2">
        <v>7913</v>
      </c>
      <c r="L651" s="3">
        <v>45843</v>
      </c>
      <c r="M651" s="3">
        <v>46419</v>
      </c>
      <c r="N651" s="2" t="s">
        <v>42</v>
      </c>
    </row>
    <row r="652" spans="2:14" x14ac:dyDescent="0.25">
      <c r="B652" s="2" t="s">
        <v>1321</v>
      </c>
      <c r="C652" s="2" t="s">
        <v>1322</v>
      </c>
      <c r="D652" s="2" t="s">
        <v>16</v>
      </c>
      <c r="E652" s="2" t="s">
        <v>17</v>
      </c>
      <c r="F652" s="2" t="s">
        <v>24</v>
      </c>
      <c r="G652" s="2" t="s">
        <v>24</v>
      </c>
      <c r="H652" s="2" t="s">
        <v>24</v>
      </c>
      <c r="I652" s="2">
        <v>9</v>
      </c>
      <c r="J652" s="2">
        <v>9</v>
      </c>
      <c r="K652" s="2">
        <v>2023062011</v>
      </c>
      <c r="L652" s="3">
        <v>44958</v>
      </c>
      <c r="M652" s="3">
        <v>46174</v>
      </c>
      <c r="N652" s="2" t="s">
        <v>1323</v>
      </c>
    </row>
    <row r="653" spans="2:14" x14ac:dyDescent="0.25">
      <c r="B653" s="2" t="s">
        <v>1324</v>
      </c>
      <c r="C653" s="2" t="s">
        <v>1325</v>
      </c>
      <c r="D653" s="2" t="s">
        <v>41</v>
      </c>
      <c r="E653" s="2" t="s">
        <v>17</v>
      </c>
      <c r="F653" s="2" t="s">
        <v>24</v>
      </c>
      <c r="G653" s="2" t="s">
        <v>24</v>
      </c>
      <c r="H653" s="2" t="s">
        <v>24</v>
      </c>
      <c r="I653" s="2">
        <v>0</v>
      </c>
      <c r="J653" s="2">
        <v>0</v>
      </c>
      <c r="K653" s="2">
        <v>0</v>
      </c>
      <c r="L653" s="3">
        <v>44958</v>
      </c>
      <c r="M653" s="3">
        <v>47150</v>
      </c>
      <c r="N653" s="2" t="s">
        <v>1326</v>
      </c>
    </row>
    <row r="654" spans="2:14" x14ac:dyDescent="0.25">
      <c r="B654" s="2" t="s">
        <v>1327</v>
      </c>
      <c r="C654" s="2" t="s">
        <v>1328</v>
      </c>
      <c r="D654" s="2" t="s">
        <v>41</v>
      </c>
      <c r="E654" s="2" t="s">
        <v>17</v>
      </c>
      <c r="F654" s="2" t="s">
        <v>18</v>
      </c>
      <c r="G654" s="2" t="s">
        <v>175</v>
      </c>
      <c r="H654" s="2" t="s">
        <v>24</v>
      </c>
      <c r="I654" s="2">
        <v>1</v>
      </c>
      <c r="J654" s="2">
        <v>1</v>
      </c>
      <c r="K654" s="2">
        <v>0</v>
      </c>
      <c r="L654" s="3">
        <v>44958</v>
      </c>
      <c r="M654" s="3">
        <v>40452</v>
      </c>
      <c r="N654" s="2" t="s">
        <v>879</v>
      </c>
    </row>
    <row r="655" spans="2:14" x14ac:dyDescent="0.25">
      <c r="B655" s="2" t="s">
        <v>1329</v>
      </c>
      <c r="C655" s="2" t="s">
        <v>1330</v>
      </c>
      <c r="D655" s="2" t="s">
        <v>16</v>
      </c>
      <c r="E655" s="2" t="s">
        <v>17</v>
      </c>
      <c r="F655" s="2" t="s">
        <v>18</v>
      </c>
      <c r="G655" s="2" t="s">
        <v>90</v>
      </c>
      <c r="H655" s="2" t="s">
        <v>1331</v>
      </c>
      <c r="I655" s="2">
        <v>6</v>
      </c>
      <c r="J655" s="2">
        <v>6</v>
      </c>
      <c r="K655" s="2">
        <v>0</v>
      </c>
      <c r="L655" s="3">
        <v>46206</v>
      </c>
      <c r="M655" s="2" t="s">
        <v>30</v>
      </c>
      <c r="N655" s="2" t="s">
        <v>153</v>
      </c>
    </row>
    <row r="656" spans="2:14" x14ac:dyDescent="0.25">
      <c r="B656" s="2" t="s">
        <v>1332</v>
      </c>
      <c r="C656" s="2" t="s">
        <v>1333</v>
      </c>
      <c r="D656" s="2" t="s">
        <v>16</v>
      </c>
      <c r="E656" s="2" t="s">
        <v>17</v>
      </c>
      <c r="F656" s="2" t="s">
        <v>18</v>
      </c>
      <c r="G656" s="2" t="s">
        <v>19</v>
      </c>
      <c r="H656" s="2" t="s">
        <v>24</v>
      </c>
      <c r="I656" s="2">
        <v>0</v>
      </c>
      <c r="J656" s="2">
        <v>0</v>
      </c>
      <c r="K656" s="2" t="s">
        <v>1334</v>
      </c>
      <c r="L656" s="3">
        <v>44958</v>
      </c>
      <c r="M656" s="3">
        <v>46143</v>
      </c>
      <c r="N656" s="2" t="s">
        <v>92</v>
      </c>
    </row>
    <row r="657" spans="2:14" x14ac:dyDescent="0.25">
      <c r="B657" s="2" t="s">
        <v>1332</v>
      </c>
      <c r="C657" s="2" t="s">
        <v>1333</v>
      </c>
      <c r="D657" s="2" t="s">
        <v>16</v>
      </c>
      <c r="E657" s="2" t="s">
        <v>17</v>
      </c>
      <c r="F657" s="2" t="s">
        <v>18</v>
      </c>
      <c r="G657" s="2" t="s">
        <v>19</v>
      </c>
      <c r="H657" s="2" t="s">
        <v>24</v>
      </c>
      <c r="I657" s="2">
        <v>0</v>
      </c>
      <c r="J657" s="2">
        <v>0</v>
      </c>
      <c r="K657" s="2" t="s">
        <v>1335</v>
      </c>
      <c r="L657" s="3">
        <v>45818</v>
      </c>
      <c r="M657" s="3">
        <v>46661</v>
      </c>
      <c r="N657" s="2" t="s">
        <v>92</v>
      </c>
    </row>
    <row r="658" spans="2:14" x14ac:dyDescent="0.25">
      <c r="B658" s="2" t="s">
        <v>1336</v>
      </c>
      <c r="C658" s="2" t="s">
        <v>1337</v>
      </c>
      <c r="D658" s="2" t="s">
        <v>16</v>
      </c>
      <c r="E658" s="2" t="s">
        <v>17</v>
      </c>
      <c r="F658" s="2" t="s">
        <v>18</v>
      </c>
      <c r="G658" s="2" t="s">
        <v>19</v>
      </c>
      <c r="H658" s="2" t="s">
        <v>1338</v>
      </c>
      <c r="I658" s="2">
        <v>0</v>
      </c>
      <c r="J658" s="2">
        <v>0</v>
      </c>
      <c r="K658" s="2">
        <v>191224</v>
      </c>
      <c r="L658" s="3">
        <v>44958</v>
      </c>
      <c r="M658" s="3">
        <v>45778</v>
      </c>
      <c r="N658" s="2" t="s">
        <v>125</v>
      </c>
    </row>
    <row r="659" spans="2:14" x14ac:dyDescent="0.25">
      <c r="B659" s="2" t="s">
        <v>1336</v>
      </c>
      <c r="C659" s="2" t="s">
        <v>1337</v>
      </c>
      <c r="D659" s="2" t="s">
        <v>16</v>
      </c>
      <c r="E659" s="2" t="s">
        <v>17</v>
      </c>
      <c r="F659" s="2" t="s">
        <v>18</v>
      </c>
      <c r="G659" s="2" t="s">
        <v>19</v>
      </c>
      <c r="H659" s="2" t="s">
        <v>1338</v>
      </c>
      <c r="I659" s="2">
        <v>0</v>
      </c>
      <c r="J659" s="2">
        <v>0</v>
      </c>
      <c r="K659" s="2">
        <v>191224</v>
      </c>
      <c r="L659" s="3">
        <v>45825</v>
      </c>
      <c r="M659" s="3">
        <v>47088</v>
      </c>
      <c r="N659" s="2" t="s">
        <v>125</v>
      </c>
    </row>
    <row r="660" spans="2:14" x14ac:dyDescent="0.25">
      <c r="B660" s="2" t="s">
        <v>1339</v>
      </c>
      <c r="C660" s="2" t="s">
        <v>1340</v>
      </c>
      <c r="D660" s="2" t="s">
        <v>16</v>
      </c>
      <c r="E660" s="2" t="s">
        <v>17</v>
      </c>
      <c r="F660" s="2" t="s">
        <v>18</v>
      </c>
      <c r="G660" s="2" t="s">
        <v>19</v>
      </c>
      <c r="H660" s="2" t="s">
        <v>1341</v>
      </c>
      <c r="I660" s="2">
        <v>36</v>
      </c>
      <c r="J660" s="2">
        <v>36</v>
      </c>
      <c r="K660" s="2">
        <v>0</v>
      </c>
      <c r="L660" s="3">
        <v>44958</v>
      </c>
      <c r="M660" s="2" t="s">
        <v>30</v>
      </c>
      <c r="N660" s="2" t="s">
        <v>128</v>
      </c>
    </row>
    <row r="661" spans="2:14" x14ac:dyDescent="0.25">
      <c r="B661" s="2" t="s">
        <v>1342</v>
      </c>
      <c r="C661" s="2" t="s">
        <v>1343</v>
      </c>
      <c r="D661" s="2" t="s">
        <v>28</v>
      </c>
      <c r="E661" s="2" t="s">
        <v>17</v>
      </c>
      <c r="F661" s="2" t="s">
        <v>29</v>
      </c>
      <c r="G661" s="2" t="s">
        <v>29</v>
      </c>
      <c r="H661" s="2" t="s">
        <v>24</v>
      </c>
      <c r="I661" s="2">
        <v>5</v>
      </c>
      <c r="J661" s="2">
        <v>5</v>
      </c>
      <c r="K661" s="2">
        <v>0</v>
      </c>
      <c r="L661" s="3">
        <v>44958</v>
      </c>
      <c r="M661" s="2" t="s">
        <v>30</v>
      </c>
      <c r="N661" s="2" t="s">
        <v>31</v>
      </c>
    </row>
    <row r="662" spans="2:14" x14ac:dyDescent="0.25">
      <c r="B662" s="2" t="s">
        <v>1344</v>
      </c>
      <c r="C662" s="2" t="s">
        <v>1345</v>
      </c>
      <c r="D662" s="2" t="s">
        <v>41</v>
      </c>
      <c r="E662" s="2" t="s">
        <v>17</v>
      </c>
      <c r="F662" s="2" t="s">
        <v>18</v>
      </c>
      <c r="G662" s="2" t="s">
        <v>90</v>
      </c>
      <c r="H662" s="2" t="s">
        <v>1346</v>
      </c>
      <c r="I662" s="2">
        <v>0</v>
      </c>
      <c r="J662" s="2">
        <v>0</v>
      </c>
      <c r="K662" s="2">
        <v>16183201</v>
      </c>
      <c r="L662" s="3">
        <v>44958</v>
      </c>
      <c r="M662" s="3">
        <v>46419</v>
      </c>
      <c r="N662" s="2" t="s">
        <v>153</v>
      </c>
    </row>
    <row r="663" spans="2:14" x14ac:dyDescent="0.25">
      <c r="B663" s="2" t="s">
        <v>1344</v>
      </c>
      <c r="C663" s="2" t="s">
        <v>1345</v>
      </c>
      <c r="D663" s="2" t="s">
        <v>41</v>
      </c>
      <c r="E663" s="2" t="s">
        <v>17</v>
      </c>
      <c r="F663" s="2" t="s">
        <v>18</v>
      </c>
      <c r="G663" s="2" t="s">
        <v>90</v>
      </c>
      <c r="H663" s="2" t="s">
        <v>1346</v>
      </c>
      <c r="I663" s="2">
        <v>0</v>
      </c>
      <c r="J663" s="2">
        <v>0</v>
      </c>
      <c r="K663" s="2">
        <v>35133301</v>
      </c>
      <c r="L663" s="3">
        <v>45717</v>
      </c>
      <c r="M663" s="3">
        <v>46600</v>
      </c>
      <c r="N663" s="2" t="s">
        <v>153</v>
      </c>
    </row>
    <row r="664" spans="2:14" x14ac:dyDescent="0.25">
      <c r="B664" s="2" t="s">
        <v>1344</v>
      </c>
      <c r="C664" s="2" t="s">
        <v>1345</v>
      </c>
      <c r="D664" s="2" t="s">
        <v>41</v>
      </c>
      <c r="E664" s="2" t="s">
        <v>17</v>
      </c>
      <c r="F664" s="2" t="s">
        <v>18</v>
      </c>
      <c r="G664" s="2" t="s">
        <v>90</v>
      </c>
      <c r="H664" s="2" t="s">
        <v>1346</v>
      </c>
      <c r="I664" s="2">
        <v>0</v>
      </c>
      <c r="J664" s="2">
        <v>0</v>
      </c>
      <c r="K664" s="2">
        <v>35163301</v>
      </c>
      <c r="L664" s="3">
        <v>45818</v>
      </c>
      <c r="M664" s="3">
        <v>46784</v>
      </c>
      <c r="N664" s="2" t="s">
        <v>153</v>
      </c>
    </row>
    <row r="665" spans="2:14" x14ac:dyDescent="0.25">
      <c r="B665" s="2" t="s">
        <v>1347</v>
      </c>
      <c r="C665" s="2" t="s">
        <v>1348</v>
      </c>
      <c r="D665" s="2" t="s">
        <v>16</v>
      </c>
      <c r="E665" s="2" t="s">
        <v>75</v>
      </c>
      <c r="F665" s="2" t="s">
        <v>18</v>
      </c>
      <c r="G665" s="2" t="s">
        <v>1349</v>
      </c>
      <c r="H665" s="2" t="s">
        <v>1350</v>
      </c>
      <c r="I665" s="2">
        <v>91</v>
      </c>
      <c r="J665" s="2">
        <v>91</v>
      </c>
      <c r="K665" s="2" t="s">
        <v>1351</v>
      </c>
      <c r="L665" s="3">
        <v>44958</v>
      </c>
      <c r="M665" s="3">
        <v>45231</v>
      </c>
      <c r="N665" s="2" t="s">
        <v>497</v>
      </c>
    </row>
    <row r="666" spans="2:14" x14ac:dyDescent="0.25">
      <c r="B666" s="2" t="s">
        <v>1347</v>
      </c>
      <c r="C666" s="2" t="s">
        <v>1348</v>
      </c>
      <c r="D666" s="2" t="s">
        <v>16</v>
      </c>
      <c r="E666" s="2" t="s">
        <v>17</v>
      </c>
      <c r="F666" s="2" t="s">
        <v>18</v>
      </c>
      <c r="G666" s="2" t="s">
        <v>1349</v>
      </c>
      <c r="H666" s="2" t="s">
        <v>1350</v>
      </c>
      <c r="I666" s="2">
        <v>91</v>
      </c>
      <c r="J666" s="2">
        <v>0</v>
      </c>
      <c r="K666" s="2" t="s">
        <v>1351</v>
      </c>
      <c r="L666" s="3">
        <v>44958</v>
      </c>
      <c r="M666" s="3">
        <v>45231</v>
      </c>
      <c r="N666" s="2" t="s">
        <v>497</v>
      </c>
    </row>
    <row r="667" spans="2:14" x14ac:dyDescent="0.25">
      <c r="B667" s="2" t="s">
        <v>1352</v>
      </c>
      <c r="C667" s="2" t="s">
        <v>1353</v>
      </c>
      <c r="D667" s="2" t="s">
        <v>16</v>
      </c>
      <c r="E667" s="2" t="s">
        <v>17</v>
      </c>
      <c r="F667" s="2" t="s">
        <v>24</v>
      </c>
      <c r="G667" s="2" t="s">
        <v>24</v>
      </c>
      <c r="H667" s="2" t="s">
        <v>24</v>
      </c>
      <c r="I667" s="2">
        <v>0</v>
      </c>
      <c r="J667" s="2">
        <v>0</v>
      </c>
      <c r="K667" s="2">
        <v>1910103</v>
      </c>
      <c r="L667" s="3">
        <v>44958</v>
      </c>
      <c r="M667" s="3">
        <v>47270</v>
      </c>
      <c r="N667" s="2" t="s">
        <v>1354</v>
      </c>
    </row>
    <row r="668" spans="2:14" x14ac:dyDescent="0.25">
      <c r="B668" s="2" t="s">
        <v>1355</v>
      </c>
      <c r="C668" s="2" t="s">
        <v>1356</v>
      </c>
      <c r="D668" s="2" t="s">
        <v>16</v>
      </c>
      <c r="E668" s="2" t="s">
        <v>17</v>
      </c>
      <c r="F668" s="2" t="s">
        <v>24</v>
      </c>
      <c r="G668" s="2" t="s">
        <v>24</v>
      </c>
      <c r="H668" s="2" t="s">
        <v>24</v>
      </c>
      <c r="I668" s="2">
        <v>0</v>
      </c>
      <c r="J668" s="2">
        <v>0</v>
      </c>
      <c r="K668" s="2">
        <v>1910103</v>
      </c>
      <c r="L668" s="3">
        <v>44958</v>
      </c>
      <c r="M668" s="3">
        <v>47270</v>
      </c>
      <c r="N668" s="2" t="s">
        <v>1354</v>
      </c>
    </row>
    <row r="669" spans="2:14" x14ac:dyDescent="0.25">
      <c r="B669" s="2" t="s">
        <v>1357</v>
      </c>
      <c r="C669" s="2" t="s">
        <v>1358</v>
      </c>
      <c r="D669" s="2" t="s">
        <v>41</v>
      </c>
      <c r="E669" s="2" t="s">
        <v>17</v>
      </c>
      <c r="F669" s="2" t="s">
        <v>138</v>
      </c>
      <c r="G669" s="2" t="s">
        <v>138</v>
      </c>
      <c r="H669" s="2" t="s">
        <v>1359</v>
      </c>
      <c r="I669" s="2">
        <v>0</v>
      </c>
      <c r="J669" s="2">
        <v>0</v>
      </c>
      <c r="K669" s="2">
        <v>0</v>
      </c>
      <c r="L669" s="3">
        <v>44958</v>
      </c>
      <c r="M669" s="3">
        <v>47453</v>
      </c>
      <c r="N669" s="2" t="s">
        <v>237</v>
      </c>
    </row>
    <row r="670" spans="2:14" x14ac:dyDescent="0.25">
      <c r="B670" s="2" t="s">
        <v>1360</v>
      </c>
      <c r="C670" s="2" t="s">
        <v>1361</v>
      </c>
      <c r="D670" s="2" t="s">
        <v>16</v>
      </c>
      <c r="E670" s="2" t="s">
        <v>17</v>
      </c>
      <c r="F670" s="2" t="s">
        <v>18</v>
      </c>
      <c r="G670" s="2" t="s">
        <v>139</v>
      </c>
      <c r="H670" s="2" t="s">
        <v>1362</v>
      </c>
      <c r="I670" s="2">
        <v>0</v>
      </c>
      <c r="J670" s="2">
        <v>0</v>
      </c>
      <c r="K670" s="2" t="s">
        <v>1363</v>
      </c>
      <c r="L670" s="3">
        <v>46081</v>
      </c>
      <c r="M670" s="3">
        <v>47604</v>
      </c>
      <c r="N670" s="2" t="s">
        <v>1364</v>
      </c>
    </row>
    <row r="671" spans="2:14" x14ac:dyDescent="0.25">
      <c r="B671" s="2" t="s">
        <v>1365</v>
      </c>
      <c r="C671" s="2" t="s">
        <v>1366</v>
      </c>
      <c r="D671" s="2" t="s">
        <v>1367</v>
      </c>
      <c r="E671" s="2" t="s">
        <v>17</v>
      </c>
      <c r="F671" s="2" t="s">
        <v>18</v>
      </c>
      <c r="G671" s="2" t="s">
        <v>175</v>
      </c>
      <c r="H671" s="2" t="s">
        <v>1368</v>
      </c>
      <c r="I671" s="2">
        <v>0</v>
      </c>
      <c r="J671" s="2">
        <v>0</v>
      </c>
      <c r="K671" s="2">
        <v>121700344</v>
      </c>
      <c r="L671" s="3">
        <v>46062</v>
      </c>
      <c r="M671" s="3">
        <v>47085</v>
      </c>
      <c r="N671" s="2" t="s">
        <v>1369</v>
      </c>
    </row>
    <row r="672" spans="2:14" x14ac:dyDescent="0.25">
      <c r="B672" s="2" t="s">
        <v>1370</v>
      </c>
      <c r="C672" s="2" t="s">
        <v>1371</v>
      </c>
      <c r="D672" s="2" t="s">
        <v>379</v>
      </c>
      <c r="E672" s="2" t="s">
        <v>17</v>
      </c>
      <c r="F672" s="2" t="s">
        <v>18</v>
      </c>
      <c r="G672" s="2" t="s">
        <v>175</v>
      </c>
      <c r="H672" s="2" t="s">
        <v>1368</v>
      </c>
      <c r="I672" s="2">
        <v>0</v>
      </c>
      <c r="J672" s="2">
        <v>0</v>
      </c>
      <c r="K672" s="2">
        <v>121700359</v>
      </c>
      <c r="L672" s="3">
        <v>46062</v>
      </c>
      <c r="M672" s="3">
        <v>47140</v>
      </c>
      <c r="N672" s="2" t="s">
        <v>1369</v>
      </c>
    </row>
    <row r="673" spans="2:14" x14ac:dyDescent="0.25">
      <c r="B673" s="2" t="s">
        <v>1372</v>
      </c>
      <c r="C673" s="2" t="s">
        <v>1373</v>
      </c>
      <c r="D673" s="2" t="s">
        <v>16</v>
      </c>
      <c r="E673" s="2" t="s">
        <v>17</v>
      </c>
      <c r="F673" s="2" t="s">
        <v>18</v>
      </c>
      <c r="G673" s="2" t="s">
        <v>175</v>
      </c>
      <c r="H673" s="2" t="s">
        <v>1374</v>
      </c>
      <c r="I673" s="2">
        <v>0</v>
      </c>
      <c r="J673" s="2">
        <v>0</v>
      </c>
      <c r="K673" s="2">
        <v>221900054</v>
      </c>
      <c r="L673" s="3">
        <v>45853</v>
      </c>
      <c r="M673" s="3">
        <v>46748</v>
      </c>
      <c r="N673" s="2" t="s">
        <v>1369</v>
      </c>
    </row>
    <row r="674" spans="2:14" x14ac:dyDescent="0.25">
      <c r="B674" s="2" t="s">
        <v>1372</v>
      </c>
      <c r="C674" s="2" t="s">
        <v>1373</v>
      </c>
      <c r="D674" s="2" t="s">
        <v>16</v>
      </c>
      <c r="E674" s="2" t="s">
        <v>17</v>
      </c>
      <c r="F674" s="2" t="s">
        <v>18</v>
      </c>
      <c r="G674" s="2" t="s">
        <v>175</v>
      </c>
      <c r="H674" s="2" t="s">
        <v>1374</v>
      </c>
      <c r="I674" s="2">
        <v>0</v>
      </c>
      <c r="J674" s="2">
        <v>0</v>
      </c>
      <c r="K674" s="2">
        <v>221900056</v>
      </c>
      <c r="L674" s="3">
        <v>45853</v>
      </c>
      <c r="M674" s="3">
        <v>46878</v>
      </c>
      <c r="N674" s="2" t="s">
        <v>1369</v>
      </c>
    </row>
    <row r="675" spans="2:14" x14ac:dyDescent="0.25">
      <c r="B675" s="2" t="s">
        <v>1375</v>
      </c>
      <c r="C675" s="2" t="s">
        <v>1376</v>
      </c>
      <c r="D675" s="2" t="s">
        <v>16</v>
      </c>
      <c r="E675" s="2" t="s">
        <v>17</v>
      </c>
      <c r="F675" s="2" t="s">
        <v>18</v>
      </c>
      <c r="G675" s="2" t="s">
        <v>175</v>
      </c>
      <c r="H675" s="2" t="s">
        <v>1368</v>
      </c>
      <c r="I675" s="2">
        <v>0</v>
      </c>
      <c r="J675" s="2">
        <v>0</v>
      </c>
      <c r="K675" s="2">
        <v>121700341</v>
      </c>
      <c r="L675" s="3">
        <v>46062</v>
      </c>
      <c r="M675" s="3">
        <v>46461</v>
      </c>
      <c r="N675" s="2" t="s">
        <v>1369</v>
      </c>
    </row>
    <row r="676" spans="2:14" x14ac:dyDescent="0.25">
      <c r="B676" s="2" t="s">
        <v>1377</v>
      </c>
      <c r="C676" s="2" t="s">
        <v>1378</v>
      </c>
      <c r="D676" s="2" t="s">
        <v>379</v>
      </c>
      <c r="E676" s="2" t="s">
        <v>17</v>
      </c>
      <c r="F676" s="2" t="s">
        <v>18</v>
      </c>
      <c r="G676" s="2" t="s">
        <v>175</v>
      </c>
      <c r="H676" s="2" t="s">
        <v>1379</v>
      </c>
      <c r="I676" s="2">
        <v>0</v>
      </c>
      <c r="J676" s="2">
        <v>0</v>
      </c>
      <c r="K676" s="2">
        <v>40823552</v>
      </c>
      <c r="L676" s="3">
        <v>45665</v>
      </c>
      <c r="M676" s="3">
        <v>47331</v>
      </c>
      <c r="N676" s="2" t="s">
        <v>128</v>
      </c>
    </row>
    <row r="677" spans="2:14" x14ac:dyDescent="0.25">
      <c r="B677" s="2" t="s">
        <v>1377</v>
      </c>
      <c r="C677" s="2" t="s">
        <v>1378</v>
      </c>
      <c r="D677" s="2" t="s">
        <v>379</v>
      </c>
      <c r="E677" s="2" t="s">
        <v>17</v>
      </c>
      <c r="F677" s="2" t="s">
        <v>18</v>
      </c>
      <c r="G677" s="2" t="s">
        <v>175</v>
      </c>
      <c r="H677" s="2" t="s">
        <v>1379</v>
      </c>
      <c r="I677" s="2">
        <v>0</v>
      </c>
      <c r="J677" s="2">
        <v>0</v>
      </c>
      <c r="K677" s="2">
        <v>50213094</v>
      </c>
      <c r="L677" s="3">
        <v>45714</v>
      </c>
      <c r="M677" s="3">
        <v>47515</v>
      </c>
      <c r="N677" s="2" t="s">
        <v>128</v>
      </c>
    </row>
    <row r="678" spans="2:14" x14ac:dyDescent="0.25">
      <c r="B678" s="2" t="s">
        <v>1377</v>
      </c>
      <c r="C678" s="2" t="s">
        <v>1378</v>
      </c>
      <c r="D678" s="2" t="s">
        <v>379</v>
      </c>
      <c r="E678" s="2" t="s">
        <v>17</v>
      </c>
      <c r="F678" s="2" t="s">
        <v>18</v>
      </c>
      <c r="G678" s="2" t="s">
        <v>175</v>
      </c>
      <c r="H678" s="2" t="s">
        <v>1379</v>
      </c>
      <c r="I678" s="2">
        <v>0</v>
      </c>
      <c r="J678" s="2">
        <v>0</v>
      </c>
      <c r="K678" s="2">
        <v>50324224</v>
      </c>
      <c r="L678" s="3">
        <v>45766</v>
      </c>
      <c r="M678" s="3">
        <v>47543</v>
      </c>
      <c r="N678" s="2" t="s">
        <v>128</v>
      </c>
    </row>
    <row r="679" spans="2:14" x14ac:dyDescent="0.25">
      <c r="B679" s="2" t="s">
        <v>1377</v>
      </c>
      <c r="C679" s="2" t="s">
        <v>1378</v>
      </c>
      <c r="D679" s="2" t="s">
        <v>379</v>
      </c>
      <c r="E679" s="2" t="s">
        <v>17</v>
      </c>
      <c r="F679" s="2" t="s">
        <v>18</v>
      </c>
      <c r="G679" s="2" t="s">
        <v>175</v>
      </c>
      <c r="H679" s="2" t="s">
        <v>1379</v>
      </c>
      <c r="I679" s="2">
        <v>0</v>
      </c>
      <c r="J679" s="2">
        <v>0</v>
      </c>
      <c r="K679" s="2">
        <v>50514377</v>
      </c>
      <c r="L679" s="3">
        <v>45804</v>
      </c>
      <c r="M679" s="3">
        <v>47604</v>
      </c>
      <c r="N679" s="2" t="s">
        <v>128</v>
      </c>
    </row>
    <row r="680" spans="2:14" x14ac:dyDescent="0.25">
      <c r="B680" s="2" t="s">
        <v>1377</v>
      </c>
      <c r="C680" s="2" t="s">
        <v>1378</v>
      </c>
      <c r="D680" s="2" t="s">
        <v>379</v>
      </c>
      <c r="E680" s="2" t="s">
        <v>17</v>
      </c>
      <c r="F680" s="2" t="s">
        <v>18</v>
      </c>
      <c r="G680" s="2" t="s">
        <v>175</v>
      </c>
      <c r="H680" s="2" t="s">
        <v>1379</v>
      </c>
      <c r="I680" s="2">
        <v>0</v>
      </c>
      <c r="J680" s="2">
        <v>0</v>
      </c>
      <c r="K680" s="2">
        <v>50609480</v>
      </c>
      <c r="L680" s="3">
        <v>45831</v>
      </c>
      <c r="M680" s="3">
        <v>47635</v>
      </c>
      <c r="N680" s="2" t="s">
        <v>128</v>
      </c>
    </row>
    <row r="681" spans="2:14" x14ac:dyDescent="0.25">
      <c r="B681" s="2" t="s">
        <v>1377</v>
      </c>
      <c r="C681" s="2" t="s">
        <v>1378</v>
      </c>
      <c r="D681" s="2" t="s">
        <v>379</v>
      </c>
      <c r="E681" s="2" t="s">
        <v>17</v>
      </c>
      <c r="F681" s="2" t="s">
        <v>18</v>
      </c>
      <c r="G681" s="2" t="s">
        <v>175</v>
      </c>
      <c r="H681" s="2" t="s">
        <v>1379</v>
      </c>
      <c r="I681" s="2">
        <v>0</v>
      </c>
      <c r="J681" s="2">
        <v>0</v>
      </c>
      <c r="K681" s="2">
        <v>50701548</v>
      </c>
      <c r="L681" s="3">
        <v>45856</v>
      </c>
      <c r="M681" s="3">
        <v>47665</v>
      </c>
      <c r="N681" s="2" t="s">
        <v>128</v>
      </c>
    </row>
    <row r="682" spans="2:14" x14ac:dyDescent="0.25">
      <c r="B682" s="2" t="s">
        <v>1377</v>
      </c>
      <c r="C682" s="2" t="s">
        <v>1378</v>
      </c>
      <c r="D682" s="2" t="s">
        <v>379</v>
      </c>
      <c r="E682" s="2" t="s">
        <v>17</v>
      </c>
      <c r="F682" s="2" t="s">
        <v>18</v>
      </c>
      <c r="G682" s="2" t="s">
        <v>175</v>
      </c>
      <c r="H682" s="2" t="s">
        <v>1379</v>
      </c>
      <c r="I682" s="2">
        <v>0</v>
      </c>
      <c r="J682" s="2">
        <v>0</v>
      </c>
      <c r="K682" s="2">
        <v>50703560</v>
      </c>
      <c r="L682" s="3">
        <v>45860</v>
      </c>
      <c r="M682" s="3">
        <v>47665</v>
      </c>
      <c r="N682" s="2" t="s">
        <v>128</v>
      </c>
    </row>
    <row r="683" spans="2:14" x14ac:dyDescent="0.25">
      <c r="B683" s="2" t="s">
        <v>1377</v>
      </c>
      <c r="C683" s="2" t="s">
        <v>1378</v>
      </c>
      <c r="D683" s="2" t="s">
        <v>379</v>
      </c>
      <c r="E683" s="2" t="s">
        <v>17</v>
      </c>
      <c r="F683" s="2" t="s">
        <v>18</v>
      </c>
      <c r="G683" s="2" t="s">
        <v>175</v>
      </c>
      <c r="H683" s="2" t="s">
        <v>1379</v>
      </c>
      <c r="I683" s="2">
        <v>0</v>
      </c>
      <c r="J683" s="2">
        <v>0</v>
      </c>
      <c r="K683" s="2">
        <v>50704570</v>
      </c>
      <c r="L683" s="3">
        <v>45860</v>
      </c>
      <c r="M683" s="3">
        <v>47665</v>
      </c>
      <c r="N683" s="2" t="s">
        <v>128</v>
      </c>
    </row>
    <row r="684" spans="2:14" x14ac:dyDescent="0.25">
      <c r="B684" s="2" t="s">
        <v>1377</v>
      </c>
      <c r="C684" s="2" t="s">
        <v>1378</v>
      </c>
      <c r="D684" s="2" t="s">
        <v>379</v>
      </c>
      <c r="E684" s="2" t="s">
        <v>17</v>
      </c>
      <c r="F684" s="2" t="s">
        <v>18</v>
      </c>
      <c r="G684" s="2" t="s">
        <v>175</v>
      </c>
      <c r="H684" s="2" t="s">
        <v>1379</v>
      </c>
      <c r="I684" s="2">
        <v>0</v>
      </c>
      <c r="J684" s="2">
        <v>0</v>
      </c>
      <c r="K684" s="2">
        <v>50804695</v>
      </c>
      <c r="L684" s="3">
        <v>45891</v>
      </c>
      <c r="M684" s="3">
        <v>47696</v>
      </c>
      <c r="N684" s="2" t="s">
        <v>128</v>
      </c>
    </row>
    <row r="685" spans="2:14" x14ac:dyDescent="0.25">
      <c r="B685" s="2" t="s">
        <v>1377</v>
      </c>
      <c r="C685" s="2" t="s">
        <v>1378</v>
      </c>
      <c r="D685" s="2" t="s">
        <v>379</v>
      </c>
      <c r="E685" s="2" t="s">
        <v>17</v>
      </c>
      <c r="F685" s="2" t="s">
        <v>18</v>
      </c>
      <c r="G685" s="2" t="s">
        <v>175</v>
      </c>
      <c r="H685" s="2" t="s">
        <v>1379</v>
      </c>
      <c r="I685" s="2">
        <v>0</v>
      </c>
      <c r="J685" s="2">
        <v>0</v>
      </c>
      <c r="K685" s="2">
        <v>50811724</v>
      </c>
      <c r="L685" s="3">
        <v>45896</v>
      </c>
      <c r="M685" s="3">
        <v>47696</v>
      </c>
      <c r="N685" s="2" t="s">
        <v>128</v>
      </c>
    </row>
    <row r="686" spans="2:14" x14ac:dyDescent="0.25">
      <c r="B686" s="2" t="s">
        <v>1377</v>
      </c>
      <c r="C686" s="2" t="s">
        <v>1378</v>
      </c>
      <c r="D686" s="2" t="s">
        <v>379</v>
      </c>
      <c r="E686" s="2" t="s">
        <v>17</v>
      </c>
      <c r="F686" s="2" t="s">
        <v>18</v>
      </c>
      <c r="G686" s="2" t="s">
        <v>175</v>
      </c>
      <c r="H686" s="2" t="s">
        <v>1379</v>
      </c>
      <c r="I686" s="2">
        <v>0</v>
      </c>
      <c r="J686" s="2">
        <v>0</v>
      </c>
      <c r="K686" s="2">
        <v>50812725</v>
      </c>
      <c r="L686" s="3">
        <v>45896</v>
      </c>
      <c r="M686" s="3">
        <v>47696</v>
      </c>
      <c r="N686" s="2" t="s">
        <v>128</v>
      </c>
    </row>
    <row r="687" spans="2:14" x14ac:dyDescent="0.25">
      <c r="B687" s="2" t="s">
        <v>1377</v>
      </c>
      <c r="C687" s="2" t="s">
        <v>1378</v>
      </c>
      <c r="D687" s="2" t="s">
        <v>379</v>
      </c>
      <c r="E687" s="2" t="s">
        <v>17</v>
      </c>
      <c r="F687" s="2" t="s">
        <v>18</v>
      </c>
      <c r="G687" s="2" t="s">
        <v>175</v>
      </c>
      <c r="H687" s="2" t="s">
        <v>1379</v>
      </c>
      <c r="I687" s="2">
        <v>0</v>
      </c>
      <c r="J687" s="2">
        <v>0</v>
      </c>
      <c r="K687" s="2">
        <v>50910836</v>
      </c>
      <c r="L687" s="3">
        <v>45939</v>
      </c>
      <c r="M687" s="3">
        <v>47727</v>
      </c>
      <c r="N687" s="2" t="s">
        <v>128</v>
      </c>
    </row>
    <row r="688" spans="2:14" x14ac:dyDescent="0.25">
      <c r="B688" s="2" t="s">
        <v>1377</v>
      </c>
      <c r="C688" s="2" t="s">
        <v>1378</v>
      </c>
      <c r="D688" s="2" t="s">
        <v>379</v>
      </c>
      <c r="E688" s="2" t="s">
        <v>17</v>
      </c>
      <c r="F688" s="2" t="s">
        <v>18</v>
      </c>
      <c r="G688" s="2" t="s">
        <v>175</v>
      </c>
      <c r="H688" s="2" t="s">
        <v>1379</v>
      </c>
      <c r="I688" s="2">
        <v>0</v>
      </c>
      <c r="J688" s="2">
        <v>0</v>
      </c>
      <c r="K688" s="2">
        <v>50927927</v>
      </c>
      <c r="L688" s="3">
        <v>45945</v>
      </c>
      <c r="M688" s="3">
        <v>47727</v>
      </c>
      <c r="N688" s="2" t="s">
        <v>128</v>
      </c>
    </row>
    <row r="689" spans="2:14" x14ac:dyDescent="0.25">
      <c r="B689" s="2" t="s">
        <v>1377</v>
      </c>
      <c r="C689" s="2" t="s">
        <v>1378</v>
      </c>
      <c r="D689" s="2" t="s">
        <v>379</v>
      </c>
      <c r="E689" s="2" t="s">
        <v>17</v>
      </c>
      <c r="F689" s="2" t="s">
        <v>18</v>
      </c>
      <c r="G689" s="2" t="s">
        <v>175</v>
      </c>
      <c r="H689" s="2" t="s">
        <v>1379</v>
      </c>
      <c r="I689" s="2">
        <v>0</v>
      </c>
      <c r="J689" s="2">
        <v>0</v>
      </c>
      <c r="K689" s="2">
        <v>60123036</v>
      </c>
      <c r="L689" s="3">
        <v>46064</v>
      </c>
      <c r="M689" s="3">
        <v>47849</v>
      </c>
      <c r="N689" s="2" t="s">
        <v>128</v>
      </c>
    </row>
    <row r="690" spans="2:14" x14ac:dyDescent="0.25">
      <c r="B690" s="2" t="s">
        <v>1377</v>
      </c>
      <c r="C690" s="2" t="s">
        <v>1378</v>
      </c>
      <c r="D690" s="2" t="s">
        <v>379</v>
      </c>
      <c r="E690" s="2" t="s">
        <v>17</v>
      </c>
      <c r="F690" s="2" t="s">
        <v>18</v>
      </c>
      <c r="G690" s="2" t="s">
        <v>175</v>
      </c>
      <c r="H690" s="2" t="s">
        <v>1379</v>
      </c>
      <c r="I690" s="2">
        <v>0</v>
      </c>
      <c r="J690" s="2">
        <v>0</v>
      </c>
      <c r="K690" s="2">
        <v>60123037</v>
      </c>
      <c r="L690" s="3">
        <v>46064</v>
      </c>
      <c r="M690" s="3">
        <v>47849</v>
      </c>
      <c r="N690" s="2" t="s">
        <v>128</v>
      </c>
    </row>
    <row r="691" spans="2:14" x14ac:dyDescent="0.25">
      <c r="B691" s="2" t="s">
        <v>1377</v>
      </c>
      <c r="C691" s="2" t="s">
        <v>1378</v>
      </c>
      <c r="D691" s="2" t="s">
        <v>379</v>
      </c>
      <c r="E691" s="2" t="s">
        <v>17</v>
      </c>
      <c r="F691" s="2" t="s">
        <v>18</v>
      </c>
      <c r="G691" s="2" t="s">
        <v>175</v>
      </c>
      <c r="H691" s="2" t="s">
        <v>1379</v>
      </c>
      <c r="I691" s="2">
        <v>0</v>
      </c>
      <c r="J691" s="2">
        <v>0</v>
      </c>
      <c r="K691" s="2">
        <v>60127048</v>
      </c>
      <c r="L691" s="3">
        <v>46074</v>
      </c>
      <c r="M691" s="3">
        <v>47849</v>
      </c>
      <c r="N691" s="2" t="s">
        <v>128</v>
      </c>
    </row>
    <row r="692" spans="2:14" x14ac:dyDescent="0.25">
      <c r="B692" s="2" t="s">
        <v>1377</v>
      </c>
      <c r="C692" s="2" t="s">
        <v>1378</v>
      </c>
      <c r="D692" s="2" t="s">
        <v>379</v>
      </c>
      <c r="E692" s="2" t="s">
        <v>17</v>
      </c>
      <c r="F692" s="2" t="s">
        <v>18</v>
      </c>
      <c r="G692" s="2" t="s">
        <v>175</v>
      </c>
      <c r="H692" s="2" t="s">
        <v>1379</v>
      </c>
      <c r="I692" s="2">
        <v>0</v>
      </c>
      <c r="J692" s="2">
        <v>0</v>
      </c>
      <c r="K692" s="2">
        <v>60418287</v>
      </c>
      <c r="L692" s="3">
        <v>46147</v>
      </c>
      <c r="M692" s="3">
        <v>47939</v>
      </c>
      <c r="N692" s="2" t="s">
        <v>128</v>
      </c>
    </row>
    <row r="693" spans="2:14" x14ac:dyDescent="0.25">
      <c r="B693" s="2" t="s">
        <v>1377</v>
      </c>
      <c r="C693" s="2" t="s">
        <v>1378</v>
      </c>
      <c r="D693" s="2" t="s">
        <v>379</v>
      </c>
      <c r="E693" s="2" t="s">
        <v>17</v>
      </c>
      <c r="F693" s="2" t="s">
        <v>18</v>
      </c>
      <c r="G693" s="2" t="s">
        <v>175</v>
      </c>
      <c r="H693" s="2" t="s">
        <v>1379</v>
      </c>
      <c r="I693" s="2">
        <v>0</v>
      </c>
      <c r="J693" s="2">
        <v>0</v>
      </c>
      <c r="K693" s="2">
        <v>60418288</v>
      </c>
      <c r="L693" s="3">
        <v>46147</v>
      </c>
      <c r="M693" s="3">
        <v>47939</v>
      </c>
      <c r="N693" s="2" t="s">
        <v>128</v>
      </c>
    </row>
    <row r="694" spans="2:14" x14ac:dyDescent="0.25">
      <c r="B694" s="2" t="s">
        <v>1377</v>
      </c>
      <c r="C694" s="2" t="s">
        <v>1378</v>
      </c>
      <c r="D694" s="2" t="s">
        <v>379</v>
      </c>
      <c r="E694" s="2" t="s">
        <v>17</v>
      </c>
      <c r="F694" s="2" t="s">
        <v>18</v>
      </c>
      <c r="G694" s="2" t="s">
        <v>175</v>
      </c>
      <c r="H694" s="2" t="s">
        <v>1379</v>
      </c>
      <c r="I694" s="2">
        <v>0</v>
      </c>
      <c r="J694" s="2">
        <v>0</v>
      </c>
      <c r="K694" s="2">
        <v>60422295</v>
      </c>
      <c r="L694" s="3">
        <v>46162</v>
      </c>
      <c r="M694" s="3">
        <v>47961</v>
      </c>
      <c r="N694" s="2" t="s">
        <v>128</v>
      </c>
    </row>
    <row r="695" spans="2:14" x14ac:dyDescent="0.25">
      <c r="B695" s="2" t="s">
        <v>1377</v>
      </c>
      <c r="C695" s="2" t="s">
        <v>1378</v>
      </c>
      <c r="D695" s="2" t="s">
        <v>379</v>
      </c>
      <c r="E695" s="2" t="s">
        <v>17</v>
      </c>
      <c r="F695" s="2" t="s">
        <v>18</v>
      </c>
      <c r="G695" s="2" t="s">
        <v>175</v>
      </c>
      <c r="H695" s="2" t="s">
        <v>1379</v>
      </c>
      <c r="I695" s="2">
        <v>0</v>
      </c>
      <c r="J695" s="2">
        <v>0</v>
      </c>
      <c r="K695" s="2">
        <v>60428313</v>
      </c>
      <c r="L695" s="3">
        <v>46181</v>
      </c>
      <c r="M695" s="3">
        <v>47940</v>
      </c>
      <c r="N695" s="2" t="s">
        <v>128</v>
      </c>
    </row>
    <row r="696" spans="2:14" x14ac:dyDescent="0.25">
      <c r="B696" s="2" t="s">
        <v>1377</v>
      </c>
      <c r="C696" s="2" t="s">
        <v>1378</v>
      </c>
      <c r="D696" s="2" t="s">
        <v>379</v>
      </c>
      <c r="E696" s="2" t="s">
        <v>17</v>
      </c>
      <c r="F696" s="2" t="s">
        <v>18</v>
      </c>
      <c r="G696" s="2" t="s">
        <v>175</v>
      </c>
      <c r="H696" s="2" t="s">
        <v>1379</v>
      </c>
      <c r="I696" s="2">
        <v>0</v>
      </c>
      <c r="J696" s="2">
        <v>0</v>
      </c>
      <c r="K696" s="2">
        <v>60502328</v>
      </c>
      <c r="L696" s="3">
        <v>46181</v>
      </c>
      <c r="M696" s="3">
        <v>47970</v>
      </c>
      <c r="N696" s="2" t="s">
        <v>128</v>
      </c>
    </row>
    <row r="697" spans="2:14" x14ac:dyDescent="0.25">
      <c r="B697" s="2" t="s">
        <v>1380</v>
      </c>
      <c r="C697" s="2" t="s">
        <v>1381</v>
      </c>
      <c r="D697" s="2" t="s">
        <v>1367</v>
      </c>
      <c r="E697" s="2" t="s">
        <v>17</v>
      </c>
      <c r="F697" s="2" t="s">
        <v>18</v>
      </c>
      <c r="G697" s="2" t="s">
        <v>175</v>
      </c>
      <c r="H697" s="2" t="s">
        <v>1379</v>
      </c>
      <c r="I697" s="2">
        <v>0</v>
      </c>
      <c r="J697" s="2">
        <v>0</v>
      </c>
      <c r="K697" s="2">
        <v>41231919</v>
      </c>
      <c r="L697" s="3">
        <v>45674</v>
      </c>
      <c r="M697" s="3">
        <v>47453</v>
      </c>
      <c r="N697" s="2" t="s">
        <v>128</v>
      </c>
    </row>
    <row r="698" spans="2:14" x14ac:dyDescent="0.25">
      <c r="B698" s="2" t="s">
        <v>1380</v>
      </c>
      <c r="C698" s="2" t="s">
        <v>1381</v>
      </c>
      <c r="D698" s="2" t="s">
        <v>1367</v>
      </c>
      <c r="E698" s="2" t="s">
        <v>17</v>
      </c>
      <c r="F698" s="2" t="s">
        <v>18</v>
      </c>
      <c r="G698" s="2" t="s">
        <v>175</v>
      </c>
      <c r="H698" s="2" t="s">
        <v>1379</v>
      </c>
      <c r="I698" s="2">
        <v>0</v>
      </c>
      <c r="J698" s="2">
        <v>0</v>
      </c>
      <c r="K698" s="2">
        <v>50213095</v>
      </c>
      <c r="L698" s="3">
        <v>45714</v>
      </c>
      <c r="M698" s="3">
        <v>47515</v>
      </c>
      <c r="N698" s="2" t="s">
        <v>128</v>
      </c>
    </row>
    <row r="699" spans="2:14" x14ac:dyDescent="0.25">
      <c r="B699" s="2" t="s">
        <v>1380</v>
      </c>
      <c r="C699" s="2" t="s">
        <v>1381</v>
      </c>
      <c r="D699" s="2" t="s">
        <v>1367</v>
      </c>
      <c r="E699" s="2" t="s">
        <v>17</v>
      </c>
      <c r="F699" s="2" t="s">
        <v>18</v>
      </c>
      <c r="G699" s="2" t="s">
        <v>175</v>
      </c>
      <c r="H699" s="2" t="s">
        <v>1379</v>
      </c>
      <c r="I699" s="2">
        <v>0</v>
      </c>
      <c r="J699" s="2">
        <v>0</v>
      </c>
      <c r="K699" s="2">
        <v>50225126</v>
      </c>
      <c r="L699" s="3">
        <v>45734</v>
      </c>
      <c r="M699" s="3">
        <v>47515</v>
      </c>
      <c r="N699" s="2" t="s">
        <v>128</v>
      </c>
    </row>
    <row r="700" spans="2:14" x14ac:dyDescent="0.25">
      <c r="B700" s="2" t="s">
        <v>1380</v>
      </c>
      <c r="C700" s="2" t="s">
        <v>1381</v>
      </c>
      <c r="D700" s="2" t="s">
        <v>1367</v>
      </c>
      <c r="E700" s="2" t="s">
        <v>17</v>
      </c>
      <c r="F700" s="2" t="s">
        <v>18</v>
      </c>
      <c r="G700" s="2" t="s">
        <v>175</v>
      </c>
      <c r="H700" s="2" t="s">
        <v>1379</v>
      </c>
      <c r="I700" s="2">
        <v>0</v>
      </c>
      <c r="J700" s="2">
        <v>0</v>
      </c>
      <c r="K700" s="2">
        <v>50522414</v>
      </c>
      <c r="L700" s="3">
        <v>45817</v>
      </c>
      <c r="M700" s="3">
        <v>47604</v>
      </c>
      <c r="N700" s="2" t="s">
        <v>128</v>
      </c>
    </row>
    <row r="701" spans="2:14" x14ac:dyDescent="0.25">
      <c r="B701" s="2" t="s">
        <v>1380</v>
      </c>
      <c r="C701" s="2" t="s">
        <v>1381</v>
      </c>
      <c r="D701" s="2" t="s">
        <v>1367</v>
      </c>
      <c r="E701" s="2" t="s">
        <v>17</v>
      </c>
      <c r="F701" s="2" t="s">
        <v>18</v>
      </c>
      <c r="G701" s="2" t="s">
        <v>175</v>
      </c>
      <c r="H701" s="2" t="s">
        <v>1379</v>
      </c>
      <c r="I701" s="2">
        <v>0</v>
      </c>
      <c r="J701" s="2">
        <v>0</v>
      </c>
      <c r="K701" s="2">
        <v>50604476</v>
      </c>
      <c r="L701" s="3">
        <v>45831</v>
      </c>
      <c r="M701" s="3">
        <v>47635</v>
      </c>
      <c r="N701" s="2" t="s">
        <v>128</v>
      </c>
    </row>
    <row r="702" spans="2:14" x14ac:dyDescent="0.25">
      <c r="B702" s="2" t="s">
        <v>1380</v>
      </c>
      <c r="C702" s="2" t="s">
        <v>1381</v>
      </c>
      <c r="D702" s="2" t="s">
        <v>1367</v>
      </c>
      <c r="E702" s="2" t="s">
        <v>17</v>
      </c>
      <c r="F702" s="2" t="s">
        <v>18</v>
      </c>
      <c r="G702" s="2" t="s">
        <v>175</v>
      </c>
      <c r="H702" s="2" t="s">
        <v>1379</v>
      </c>
      <c r="I702" s="2">
        <v>0</v>
      </c>
      <c r="J702" s="2">
        <v>0</v>
      </c>
      <c r="K702" s="2">
        <v>50701547</v>
      </c>
      <c r="L702" s="3">
        <v>45856</v>
      </c>
      <c r="M702" s="3">
        <v>47665</v>
      </c>
      <c r="N702" s="2" t="s">
        <v>128</v>
      </c>
    </row>
    <row r="703" spans="2:14" x14ac:dyDescent="0.25">
      <c r="B703" s="2" t="s">
        <v>1380</v>
      </c>
      <c r="C703" s="2" t="s">
        <v>1381</v>
      </c>
      <c r="D703" s="2" t="s">
        <v>1367</v>
      </c>
      <c r="E703" s="2" t="s">
        <v>17</v>
      </c>
      <c r="F703" s="2" t="s">
        <v>18</v>
      </c>
      <c r="G703" s="2" t="s">
        <v>175</v>
      </c>
      <c r="H703" s="2" t="s">
        <v>1379</v>
      </c>
      <c r="I703" s="2">
        <v>0</v>
      </c>
      <c r="J703" s="2">
        <v>0</v>
      </c>
      <c r="K703" s="2">
        <v>50701549</v>
      </c>
      <c r="L703" s="3">
        <v>45856</v>
      </c>
      <c r="M703" s="3">
        <v>47665</v>
      </c>
      <c r="N703" s="2" t="s">
        <v>128</v>
      </c>
    </row>
    <row r="704" spans="2:14" x14ac:dyDescent="0.25">
      <c r="B704" s="2" t="s">
        <v>1380</v>
      </c>
      <c r="C704" s="2" t="s">
        <v>1381</v>
      </c>
      <c r="D704" s="2" t="s">
        <v>1367</v>
      </c>
      <c r="E704" s="2" t="s">
        <v>17</v>
      </c>
      <c r="F704" s="2" t="s">
        <v>18</v>
      </c>
      <c r="G704" s="2" t="s">
        <v>175</v>
      </c>
      <c r="H704" s="2" t="s">
        <v>1379</v>
      </c>
      <c r="I704" s="2">
        <v>0</v>
      </c>
      <c r="J704" s="2">
        <v>0</v>
      </c>
      <c r="K704" s="2">
        <v>50701550</v>
      </c>
      <c r="L704" s="3">
        <v>45856</v>
      </c>
      <c r="M704" s="3">
        <v>47665</v>
      </c>
      <c r="N704" s="2" t="s">
        <v>128</v>
      </c>
    </row>
    <row r="705" spans="2:14" x14ac:dyDescent="0.25">
      <c r="B705" s="2" t="s">
        <v>1380</v>
      </c>
      <c r="C705" s="2" t="s">
        <v>1381</v>
      </c>
      <c r="D705" s="2" t="s">
        <v>1367</v>
      </c>
      <c r="E705" s="2" t="s">
        <v>17</v>
      </c>
      <c r="F705" s="2" t="s">
        <v>18</v>
      </c>
      <c r="G705" s="2" t="s">
        <v>175</v>
      </c>
      <c r="H705" s="2" t="s">
        <v>1379</v>
      </c>
      <c r="I705" s="2">
        <v>0</v>
      </c>
      <c r="J705" s="2">
        <v>0</v>
      </c>
      <c r="K705" s="2">
        <v>50704570</v>
      </c>
      <c r="L705" s="3">
        <v>45860</v>
      </c>
      <c r="M705" s="3">
        <v>47665</v>
      </c>
      <c r="N705" s="2" t="s">
        <v>128</v>
      </c>
    </row>
    <row r="706" spans="2:14" x14ac:dyDescent="0.25">
      <c r="B706" s="2" t="s">
        <v>1380</v>
      </c>
      <c r="C706" s="2" t="s">
        <v>1381</v>
      </c>
      <c r="D706" s="2" t="s">
        <v>1367</v>
      </c>
      <c r="E706" s="2" t="s">
        <v>17</v>
      </c>
      <c r="F706" s="2" t="s">
        <v>18</v>
      </c>
      <c r="G706" s="2" t="s">
        <v>175</v>
      </c>
      <c r="H706" s="2" t="s">
        <v>1379</v>
      </c>
      <c r="I706" s="2">
        <v>0</v>
      </c>
      <c r="J706" s="2">
        <v>0</v>
      </c>
      <c r="K706" s="2">
        <v>50705571</v>
      </c>
      <c r="L706" s="3">
        <v>45860</v>
      </c>
      <c r="M706" s="3">
        <v>47665</v>
      </c>
      <c r="N706" s="2" t="s">
        <v>128</v>
      </c>
    </row>
    <row r="707" spans="2:14" x14ac:dyDescent="0.25">
      <c r="B707" s="2" t="s">
        <v>1380</v>
      </c>
      <c r="C707" s="2" t="s">
        <v>1381</v>
      </c>
      <c r="D707" s="2" t="s">
        <v>1367</v>
      </c>
      <c r="E707" s="2" t="s">
        <v>17</v>
      </c>
      <c r="F707" s="2" t="s">
        <v>18</v>
      </c>
      <c r="G707" s="2" t="s">
        <v>175</v>
      </c>
      <c r="H707" s="2" t="s">
        <v>1379</v>
      </c>
      <c r="I707" s="2">
        <v>0</v>
      </c>
      <c r="J707" s="2">
        <v>0</v>
      </c>
      <c r="K707" s="2">
        <v>50811720</v>
      </c>
      <c r="L707" s="3">
        <v>45896</v>
      </c>
      <c r="M707" s="3">
        <v>47696</v>
      </c>
      <c r="N707" s="2" t="s">
        <v>128</v>
      </c>
    </row>
    <row r="708" spans="2:14" x14ac:dyDescent="0.25">
      <c r="B708" s="2" t="s">
        <v>1380</v>
      </c>
      <c r="C708" s="2" t="s">
        <v>1381</v>
      </c>
      <c r="D708" s="2" t="s">
        <v>1367</v>
      </c>
      <c r="E708" s="2" t="s">
        <v>17</v>
      </c>
      <c r="F708" s="2" t="s">
        <v>18</v>
      </c>
      <c r="G708" s="2" t="s">
        <v>175</v>
      </c>
      <c r="H708" s="2" t="s">
        <v>1379</v>
      </c>
      <c r="I708" s="2">
        <v>0</v>
      </c>
      <c r="J708" s="2">
        <v>0</v>
      </c>
      <c r="K708" s="2">
        <v>50811721</v>
      </c>
      <c r="L708" s="3">
        <v>45896</v>
      </c>
      <c r="M708" s="3">
        <v>47696</v>
      </c>
      <c r="N708" s="2" t="s">
        <v>128</v>
      </c>
    </row>
    <row r="709" spans="2:14" x14ac:dyDescent="0.25">
      <c r="B709" s="2" t="s">
        <v>1380</v>
      </c>
      <c r="C709" s="2" t="s">
        <v>1381</v>
      </c>
      <c r="D709" s="2" t="s">
        <v>1367</v>
      </c>
      <c r="E709" s="2" t="s">
        <v>17</v>
      </c>
      <c r="F709" s="2" t="s">
        <v>18</v>
      </c>
      <c r="G709" s="2" t="s">
        <v>175</v>
      </c>
      <c r="H709" s="2" t="s">
        <v>1379</v>
      </c>
      <c r="I709" s="2">
        <v>0</v>
      </c>
      <c r="J709" s="2">
        <v>0</v>
      </c>
      <c r="K709" s="2">
        <v>50923903</v>
      </c>
      <c r="L709" s="3">
        <v>45939</v>
      </c>
      <c r="M709" s="3">
        <v>47727</v>
      </c>
      <c r="N709" s="2" t="s">
        <v>128</v>
      </c>
    </row>
    <row r="710" spans="2:14" x14ac:dyDescent="0.25">
      <c r="B710" s="2" t="s">
        <v>1380</v>
      </c>
      <c r="C710" s="2" t="s">
        <v>1381</v>
      </c>
      <c r="D710" s="2" t="s">
        <v>1367</v>
      </c>
      <c r="E710" s="2" t="s">
        <v>17</v>
      </c>
      <c r="F710" s="2" t="s">
        <v>18</v>
      </c>
      <c r="G710" s="2" t="s">
        <v>175</v>
      </c>
      <c r="H710" s="2" t="s">
        <v>1379</v>
      </c>
      <c r="I710" s="2">
        <v>0</v>
      </c>
      <c r="J710" s="2">
        <v>0</v>
      </c>
      <c r="K710" s="2">
        <v>51201224</v>
      </c>
      <c r="L710" s="3">
        <v>46064</v>
      </c>
      <c r="M710" s="3">
        <v>47818</v>
      </c>
      <c r="N710" s="2" t="s">
        <v>128</v>
      </c>
    </row>
    <row r="711" spans="2:14" x14ac:dyDescent="0.25">
      <c r="B711" s="2" t="s">
        <v>1380</v>
      </c>
      <c r="C711" s="2" t="s">
        <v>1381</v>
      </c>
      <c r="D711" s="2" t="s">
        <v>1367</v>
      </c>
      <c r="E711" s="2" t="s">
        <v>17</v>
      </c>
      <c r="F711" s="2" t="s">
        <v>18</v>
      </c>
      <c r="G711" s="2" t="s">
        <v>175</v>
      </c>
      <c r="H711" s="2" t="s">
        <v>1379</v>
      </c>
      <c r="I711" s="2">
        <v>0</v>
      </c>
      <c r="J711" s="2">
        <v>0</v>
      </c>
      <c r="K711" s="2">
        <v>60429316</v>
      </c>
      <c r="L711" s="3">
        <v>46160</v>
      </c>
      <c r="M711" s="3">
        <v>47939</v>
      </c>
      <c r="N711" s="2" t="s">
        <v>128</v>
      </c>
    </row>
    <row r="712" spans="2:14" x14ac:dyDescent="0.25">
      <c r="B712" s="2" t="s">
        <v>1380</v>
      </c>
      <c r="C712" s="2" t="s">
        <v>1381</v>
      </c>
      <c r="D712" s="2" t="s">
        <v>1367</v>
      </c>
      <c r="E712" s="2" t="s">
        <v>17</v>
      </c>
      <c r="F712" s="2" t="s">
        <v>18</v>
      </c>
      <c r="G712" s="2" t="s">
        <v>175</v>
      </c>
      <c r="H712" s="2" t="s">
        <v>1379</v>
      </c>
      <c r="I712" s="2">
        <v>0</v>
      </c>
      <c r="J712" s="2">
        <v>0</v>
      </c>
      <c r="K712" s="2">
        <v>60429317</v>
      </c>
      <c r="L712" s="3">
        <v>46160</v>
      </c>
      <c r="M712" s="3">
        <v>47939</v>
      </c>
      <c r="N712" s="2" t="s">
        <v>128</v>
      </c>
    </row>
    <row r="713" spans="2:14" x14ac:dyDescent="0.25">
      <c r="B713" s="2" t="s">
        <v>1380</v>
      </c>
      <c r="C713" s="2" t="s">
        <v>1381</v>
      </c>
      <c r="D713" s="2" t="s">
        <v>1367</v>
      </c>
      <c r="E713" s="2" t="s">
        <v>17</v>
      </c>
      <c r="F713" s="2" t="s">
        <v>18</v>
      </c>
      <c r="G713" s="2" t="s">
        <v>175</v>
      </c>
      <c r="H713" s="2" t="s">
        <v>1379</v>
      </c>
      <c r="I713" s="2">
        <v>0</v>
      </c>
      <c r="J713" s="2">
        <v>0</v>
      </c>
      <c r="K713" s="2">
        <v>60429320</v>
      </c>
      <c r="L713" s="3">
        <v>46160</v>
      </c>
      <c r="M713" s="3">
        <v>47939</v>
      </c>
      <c r="N713" s="2" t="s">
        <v>128</v>
      </c>
    </row>
    <row r="714" spans="2:14" x14ac:dyDescent="0.25">
      <c r="B714" s="2" t="s">
        <v>1380</v>
      </c>
      <c r="C714" s="2" t="s">
        <v>1381</v>
      </c>
      <c r="D714" s="2" t="s">
        <v>1367</v>
      </c>
      <c r="E714" s="2" t="s">
        <v>17</v>
      </c>
      <c r="F714" s="2" t="s">
        <v>18</v>
      </c>
      <c r="G714" s="2" t="s">
        <v>175</v>
      </c>
      <c r="H714" s="2" t="s">
        <v>1379</v>
      </c>
      <c r="I714" s="2">
        <v>0</v>
      </c>
      <c r="J714" s="2">
        <v>0</v>
      </c>
      <c r="K714" s="2">
        <v>60505340</v>
      </c>
      <c r="L714" s="3">
        <v>46181</v>
      </c>
      <c r="M714" s="3">
        <v>47973</v>
      </c>
      <c r="N714" s="2" t="s">
        <v>128</v>
      </c>
    </row>
    <row r="715" spans="2:14" x14ac:dyDescent="0.25">
      <c r="B715" s="2" t="s">
        <v>1382</v>
      </c>
      <c r="C715" s="2" t="s">
        <v>1383</v>
      </c>
      <c r="D715" s="2" t="s">
        <v>16</v>
      </c>
      <c r="E715" s="2" t="s">
        <v>17</v>
      </c>
      <c r="F715" s="2" t="s">
        <v>18</v>
      </c>
      <c r="G715" s="2" t="s">
        <v>175</v>
      </c>
      <c r="H715" s="2" t="s">
        <v>1379</v>
      </c>
      <c r="I715" s="2">
        <v>0</v>
      </c>
      <c r="J715" s="2">
        <v>0</v>
      </c>
      <c r="K715" s="2">
        <v>41212853</v>
      </c>
      <c r="L715" s="3">
        <v>45657</v>
      </c>
      <c r="M715" s="3">
        <v>47453</v>
      </c>
      <c r="N715" s="2" t="s">
        <v>128</v>
      </c>
    </row>
    <row r="716" spans="2:14" x14ac:dyDescent="0.25">
      <c r="B716" s="2" t="s">
        <v>1382</v>
      </c>
      <c r="C716" s="2" t="s">
        <v>1383</v>
      </c>
      <c r="D716" s="2" t="s">
        <v>16</v>
      </c>
      <c r="E716" s="2" t="s">
        <v>17</v>
      </c>
      <c r="F716" s="2" t="s">
        <v>18</v>
      </c>
      <c r="G716" s="2" t="s">
        <v>175</v>
      </c>
      <c r="H716" s="2" t="s">
        <v>1379</v>
      </c>
      <c r="I716" s="2">
        <v>0</v>
      </c>
      <c r="J716" s="2">
        <v>0</v>
      </c>
      <c r="K716" s="2">
        <v>41218876</v>
      </c>
      <c r="L716" s="3">
        <v>45660</v>
      </c>
      <c r="M716" s="3">
        <v>47453</v>
      </c>
      <c r="N716" s="2" t="s">
        <v>128</v>
      </c>
    </row>
    <row r="717" spans="2:14" x14ac:dyDescent="0.25">
      <c r="B717" s="2" t="s">
        <v>1382</v>
      </c>
      <c r="C717" s="2" t="s">
        <v>1383</v>
      </c>
      <c r="D717" s="2" t="s">
        <v>16</v>
      </c>
      <c r="E717" s="2" t="s">
        <v>17</v>
      </c>
      <c r="F717" s="2" t="s">
        <v>18</v>
      </c>
      <c r="G717" s="2" t="s">
        <v>175</v>
      </c>
      <c r="H717" s="2" t="s">
        <v>1379</v>
      </c>
      <c r="I717" s="2">
        <v>0</v>
      </c>
      <c r="J717" s="2">
        <v>0</v>
      </c>
      <c r="K717" s="2">
        <v>50218106</v>
      </c>
      <c r="L717" s="3">
        <v>45721</v>
      </c>
      <c r="M717" s="3">
        <v>47515</v>
      </c>
      <c r="N717" s="2" t="s">
        <v>128</v>
      </c>
    </row>
    <row r="718" spans="2:14" x14ac:dyDescent="0.25">
      <c r="B718" s="2" t="s">
        <v>1382</v>
      </c>
      <c r="C718" s="2" t="s">
        <v>1383</v>
      </c>
      <c r="D718" s="2" t="s">
        <v>16</v>
      </c>
      <c r="E718" s="2" t="s">
        <v>17</v>
      </c>
      <c r="F718" s="2" t="s">
        <v>18</v>
      </c>
      <c r="G718" s="2" t="s">
        <v>175</v>
      </c>
      <c r="H718" s="2" t="s">
        <v>1379</v>
      </c>
      <c r="I718" s="2">
        <v>0</v>
      </c>
      <c r="J718" s="2">
        <v>0</v>
      </c>
      <c r="K718" s="2">
        <v>50325225</v>
      </c>
      <c r="L718" s="3">
        <v>45766</v>
      </c>
      <c r="M718" s="3">
        <v>47543</v>
      </c>
      <c r="N718" s="2" t="s">
        <v>128</v>
      </c>
    </row>
    <row r="719" spans="2:14" x14ac:dyDescent="0.25">
      <c r="B719" s="2" t="s">
        <v>1382</v>
      </c>
      <c r="C719" s="2" t="s">
        <v>1383</v>
      </c>
      <c r="D719" s="2" t="s">
        <v>16</v>
      </c>
      <c r="E719" s="2" t="s">
        <v>17</v>
      </c>
      <c r="F719" s="2" t="s">
        <v>18</v>
      </c>
      <c r="G719" s="2" t="s">
        <v>175</v>
      </c>
      <c r="H719" s="2" t="s">
        <v>1379</v>
      </c>
      <c r="I719" s="2">
        <v>0</v>
      </c>
      <c r="J719" s="2">
        <v>0</v>
      </c>
      <c r="K719" s="2">
        <v>50514377</v>
      </c>
      <c r="L719" s="3">
        <v>45804</v>
      </c>
      <c r="M719" s="3">
        <v>47604</v>
      </c>
      <c r="N719" s="2" t="s">
        <v>128</v>
      </c>
    </row>
    <row r="720" spans="2:14" x14ac:dyDescent="0.25">
      <c r="B720" s="2" t="s">
        <v>1382</v>
      </c>
      <c r="C720" s="2" t="s">
        <v>1383</v>
      </c>
      <c r="D720" s="2" t="s">
        <v>16</v>
      </c>
      <c r="E720" s="2" t="s">
        <v>17</v>
      </c>
      <c r="F720" s="2" t="s">
        <v>18</v>
      </c>
      <c r="G720" s="2" t="s">
        <v>175</v>
      </c>
      <c r="H720" s="2" t="s">
        <v>1379</v>
      </c>
      <c r="I720" s="2">
        <v>0</v>
      </c>
      <c r="J720" s="2">
        <v>0</v>
      </c>
      <c r="K720" s="2">
        <v>50604471</v>
      </c>
      <c r="L720" s="3">
        <v>45831</v>
      </c>
      <c r="M720" s="3">
        <v>47635</v>
      </c>
      <c r="N720" s="2" t="s">
        <v>128</v>
      </c>
    </row>
    <row r="721" spans="2:14" x14ac:dyDescent="0.25">
      <c r="B721" s="2" t="s">
        <v>1382</v>
      </c>
      <c r="C721" s="2" t="s">
        <v>1383</v>
      </c>
      <c r="D721" s="2" t="s">
        <v>16</v>
      </c>
      <c r="E721" s="2" t="s">
        <v>17</v>
      </c>
      <c r="F721" s="2" t="s">
        <v>18</v>
      </c>
      <c r="G721" s="2" t="s">
        <v>175</v>
      </c>
      <c r="H721" s="2" t="s">
        <v>1379</v>
      </c>
      <c r="I721" s="2">
        <v>0</v>
      </c>
      <c r="J721" s="2">
        <v>0</v>
      </c>
      <c r="K721" s="2">
        <v>50604472</v>
      </c>
      <c r="L721" s="3">
        <v>45831</v>
      </c>
      <c r="M721" s="3">
        <v>47635</v>
      </c>
      <c r="N721" s="2" t="s">
        <v>128</v>
      </c>
    </row>
    <row r="722" spans="2:14" x14ac:dyDescent="0.25">
      <c r="B722" s="2" t="s">
        <v>1382</v>
      </c>
      <c r="C722" s="2" t="s">
        <v>1383</v>
      </c>
      <c r="D722" s="2" t="s">
        <v>16</v>
      </c>
      <c r="E722" s="2" t="s">
        <v>17</v>
      </c>
      <c r="F722" s="2" t="s">
        <v>18</v>
      </c>
      <c r="G722" s="2" t="s">
        <v>175</v>
      </c>
      <c r="H722" s="2" t="s">
        <v>1379</v>
      </c>
      <c r="I722" s="2">
        <v>0</v>
      </c>
      <c r="J722" s="2">
        <v>0</v>
      </c>
      <c r="K722" s="2">
        <v>50604473</v>
      </c>
      <c r="L722" s="3">
        <v>45831</v>
      </c>
      <c r="M722" s="3">
        <v>47635</v>
      </c>
      <c r="N722" s="2" t="s">
        <v>128</v>
      </c>
    </row>
    <row r="723" spans="2:14" x14ac:dyDescent="0.25">
      <c r="B723" s="2" t="s">
        <v>1382</v>
      </c>
      <c r="C723" s="2" t="s">
        <v>1383</v>
      </c>
      <c r="D723" s="2" t="s">
        <v>16</v>
      </c>
      <c r="E723" s="2" t="s">
        <v>17</v>
      </c>
      <c r="F723" s="2" t="s">
        <v>18</v>
      </c>
      <c r="G723" s="2" t="s">
        <v>175</v>
      </c>
      <c r="H723" s="2" t="s">
        <v>1379</v>
      </c>
      <c r="I723" s="2">
        <v>0</v>
      </c>
      <c r="J723" s="2">
        <v>0</v>
      </c>
      <c r="K723" s="2">
        <v>50604474</v>
      </c>
      <c r="L723" s="3">
        <v>45831</v>
      </c>
      <c r="M723" s="3">
        <v>47635</v>
      </c>
      <c r="N723" s="2" t="s">
        <v>128</v>
      </c>
    </row>
    <row r="724" spans="2:14" x14ac:dyDescent="0.25">
      <c r="B724" s="2" t="s">
        <v>1382</v>
      </c>
      <c r="C724" s="2" t="s">
        <v>1383</v>
      </c>
      <c r="D724" s="2" t="s">
        <v>16</v>
      </c>
      <c r="E724" s="2" t="s">
        <v>17</v>
      </c>
      <c r="F724" s="2" t="s">
        <v>18</v>
      </c>
      <c r="G724" s="2" t="s">
        <v>175</v>
      </c>
      <c r="H724" s="2" t="s">
        <v>1379</v>
      </c>
      <c r="I724" s="2">
        <v>0</v>
      </c>
      <c r="J724" s="2">
        <v>0</v>
      </c>
      <c r="K724" s="2">
        <v>50612490</v>
      </c>
      <c r="L724" s="3">
        <v>45937</v>
      </c>
      <c r="M724" s="3">
        <v>47635</v>
      </c>
      <c r="N724" s="2" t="s">
        <v>128</v>
      </c>
    </row>
    <row r="725" spans="2:14" x14ac:dyDescent="0.25">
      <c r="B725" s="2" t="s">
        <v>1382</v>
      </c>
      <c r="C725" s="2" t="s">
        <v>1383</v>
      </c>
      <c r="D725" s="2" t="s">
        <v>16</v>
      </c>
      <c r="E725" s="2" t="s">
        <v>17</v>
      </c>
      <c r="F725" s="2" t="s">
        <v>18</v>
      </c>
      <c r="G725" s="2" t="s">
        <v>175</v>
      </c>
      <c r="H725" s="2" t="s">
        <v>1379</v>
      </c>
      <c r="I725" s="2">
        <v>0</v>
      </c>
      <c r="J725" s="2">
        <v>0</v>
      </c>
      <c r="K725" s="2">
        <v>50612491</v>
      </c>
      <c r="L725" s="3">
        <v>45937</v>
      </c>
      <c r="M725" s="3">
        <v>47635</v>
      </c>
      <c r="N725" s="2" t="s">
        <v>128</v>
      </c>
    </row>
    <row r="726" spans="2:14" x14ac:dyDescent="0.25">
      <c r="B726" s="2" t="s">
        <v>1382</v>
      </c>
      <c r="C726" s="2" t="s">
        <v>1383</v>
      </c>
      <c r="D726" s="2" t="s">
        <v>16</v>
      </c>
      <c r="E726" s="2" t="s">
        <v>17</v>
      </c>
      <c r="F726" s="2" t="s">
        <v>18</v>
      </c>
      <c r="G726" s="2" t="s">
        <v>175</v>
      </c>
      <c r="H726" s="2" t="s">
        <v>1379</v>
      </c>
      <c r="I726" s="2">
        <v>0</v>
      </c>
      <c r="J726" s="2">
        <v>0</v>
      </c>
      <c r="K726" s="2">
        <v>50612492</v>
      </c>
      <c r="L726" s="3">
        <v>45842</v>
      </c>
      <c r="M726" s="3">
        <v>47635</v>
      </c>
      <c r="N726" s="2" t="s">
        <v>128</v>
      </c>
    </row>
    <row r="727" spans="2:14" x14ac:dyDescent="0.25">
      <c r="B727" s="2" t="s">
        <v>1382</v>
      </c>
      <c r="C727" s="2" t="s">
        <v>1383</v>
      </c>
      <c r="D727" s="2" t="s">
        <v>16</v>
      </c>
      <c r="E727" s="2" t="s">
        <v>17</v>
      </c>
      <c r="F727" s="2" t="s">
        <v>18</v>
      </c>
      <c r="G727" s="2" t="s">
        <v>175</v>
      </c>
      <c r="H727" s="2" t="s">
        <v>1379</v>
      </c>
      <c r="I727" s="2">
        <v>0</v>
      </c>
      <c r="J727" s="2">
        <v>0</v>
      </c>
      <c r="K727" s="2">
        <v>50804699</v>
      </c>
      <c r="L727" s="3">
        <v>45891</v>
      </c>
      <c r="M727" s="3">
        <v>47696</v>
      </c>
      <c r="N727" s="2" t="s">
        <v>128</v>
      </c>
    </row>
    <row r="728" spans="2:14" x14ac:dyDescent="0.25">
      <c r="B728" s="2" t="s">
        <v>1382</v>
      </c>
      <c r="C728" s="2" t="s">
        <v>1383</v>
      </c>
      <c r="D728" s="2" t="s">
        <v>16</v>
      </c>
      <c r="E728" s="2" t="s">
        <v>17</v>
      </c>
      <c r="F728" s="2" t="s">
        <v>18</v>
      </c>
      <c r="G728" s="2" t="s">
        <v>175</v>
      </c>
      <c r="H728" s="2" t="s">
        <v>1379</v>
      </c>
      <c r="I728" s="2">
        <v>0</v>
      </c>
      <c r="J728" s="2">
        <v>0</v>
      </c>
      <c r="K728" s="2">
        <v>50805702</v>
      </c>
      <c r="L728" s="3">
        <v>45891</v>
      </c>
      <c r="M728" s="3">
        <v>47696</v>
      </c>
      <c r="N728" s="2" t="s">
        <v>128</v>
      </c>
    </row>
    <row r="729" spans="2:14" x14ac:dyDescent="0.25">
      <c r="B729" s="2" t="s">
        <v>1382</v>
      </c>
      <c r="C729" s="2" t="s">
        <v>1383</v>
      </c>
      <c r="D729" s="2" t="s">
        <v>16</v>
      </c>
      <c r="E729" s="2" t="s">
        <v>17</v>
      </c>
      <c r="F729" s="2" t="s">
        <v>18</v>
      </c>
      <c r="G729" s="2" t="s">
        <v>175</v>
      </c>
      <c r="H729" s="2" t="s">
        <v>1379</v>
      </c>
      <c r="I729" s="2">
        <v>0</v>
      </c>
      <c r="J729" s="2">
        <v>0</v>
      </c>
      <c r="K729" s="2">
        <v>50805703</v>
      </c>
      <c r="L729" s="3">
        <v>45891</v>
      </c>
      <c r="M729" s="3">
        <v>47696</v>
      </c>
      <c r="N729" s="2" t="s">
        <v>128</v>
      </c>
    </row>
    <row r="730" spans="2:14" x14ac:dyDescent="0.25">
      <c r="B730" s="2" t="s">
        <v>1382</v>
      </c>
      <c r="C730" s="2" t="s">
        <v>1383</v>
      </c>
      <c r="D730" s="2" t="s">
        <v>16</v>
      </c>
      <c r="E730" s="2" t="s">
        <v>17</v>
      </c>
      <c r="F730" s="2" t="s">
        <v>18</v>
      </c>
      <c r="G730" s="2" t="s">
        <v>175</v>
      </c>
      <c r="H730" s="2" t="s">
        <v>1379</v>
      </c>
      <c r="I730" s="2">
        <v>0</v>
      </c>
      <c r="J730" s="2">
        <v>0</v>
      </c>
      <c r="K730" s="2">
        <v>50805704</v>
      </c>
      <c r="L730" s="3">
        <v>45891</v>
      </c>
      <c r="M730" s="3">
        <v>47696</v>
      </c>
      <c r="N730" s="2" t="s">
        <v>128</v>
      </c>
    </row>
    <row r="731" spans="2:14" x14ac:dyDescent="0.25">
      <c r="B731" s="2" t="s">
        <v>1382</v>
      </c>
      <c r="C731" s="2" t="s">
        <v>1383</v>
      </c>
      <c r="D731" s="2" t="s">
        <v>16</v>
      </c>
      <c r="E731" s="2" t="s">
        <v>17</v>
      </c>
      <c r="F731" s="2" t="s">
        <v>18</v>
      </c>
      <c r="G731" s="2" t="s">
        <v>175</v>
      </c>
      <c r="H731" s="2" t="s">
        <v>1379</v>
      </c>
      <c r="I731" s="2">
        <v>0</v>
      </c>
      <c r="J731" s="2">
        <v>0</v>
      </c>
      <c r="K731" s="2">
        <v>51017023</v>
      </c>
      <c r="L731" s="3">
        <v>45962</v>
      </c>
      <c r="M731" s="3">
        <v>47757</v>
      </c>
      <c r="N731" s="2" t="s">
        <v>128</v>
      </c>
    </row>
    <row r="732" spans="2:14" x14ac:dyDescent="0.25">
      <c r="B732" s="2" t="s">
        <v>1382</v>
      </c>
      <c r="C732" s="2" t="s">
        <v>1383</v>
      </c>
      <c r="D732" s="2" t="s">
        <v>16</v>
      </c>
      <c r="E732" s="2" t="s">
        <v>17</v>
      </c>
      <c r="F732" s="2" t="s">
        <v>18</v>
      </c>
      <c r="G732" s="2" t="s">
        <v>175</v>
      </c>
      <c r="H732" s="2" t="s">
        <v>1379</v>
      </c>
      <c r="I732" s="2">
        <v>0</v>
      </c>
      <c r="J732" s="2">
        <v>0</v>
      </c>
      <c r="K732" s="2">
        <v>51017024</v>
      </c>
      <c r="L732" s="3">
        <v>45962</v>
      </c>
      <c r="M732" s="3">
        <v>47757</v>
      </c>
      <c r="N732" s="2" t="s">
        <v>128</v>
      </c>
    </row>
    <row r="733" spans="2:14" x14ac:dyDescent="0.25">
      <c r="B733" s="2" t="s">
        <v>1382</v>
      </c>
      <c r="C733" s="2" t="s">
        <v>1383</v>
      </c>
      <c r="D733" s="2" t="s">
        <v>16</v>
      </c>
      <c r="E733" s="2" t="s">
        <v>17</v>
      </c>
      <c r="F733" s="2" t="s">
        <v>18</v>
      </c>
      <c r="G733" s="2" t="s">
        <v>175</v>
      </c>
      <c r="H733" s="2" t="s">
        <v>1379</v>
      </c>
      <c r="I733" s="2">
        <v>0</v>
      </c>
      <c r="J733" s="2">
        <v>0</v>
      </c>
      <c r="K733" s="2">
        <v>51017025</v>
      </c>
      <c r="L733" s="3">
        <v>45962</v>
      </c>
      <c r="M733" s="3">
        <v>47757</v>
      </c>
      <c r="N733" s="2" t="s">
        <v>128</v>
      </c>
    </row>
    <row r="734" spans="2:14" x14ac:dyDescent="0.25">
      <c r="B734" s="2" t="s">
        <v>1382</v>
      </c>
      <c r="C734" s="2" t="s">
        <v>1383</v>
      </c>
      <c r="D734" s="2" t="s">
        <v>16</v>
      </c>
      <c r="E734" s="2" t="s">
        <v>17</v>
      </c>
      <c r="F734" s="2" t="s">
        <v>18</v>
      </c>
      <c r="G734" s="2" t="s">
        <v>175</v>
      </c>
      <c r="H734" s="2" t="s">
        <v>1379</v>
      </c>
      <c r="I734" s="2">
        <v>0</v>
      </c>
      <c r="J734" s="2">
        <v>0</v>
      </c>
      <c r="K734" s="2">
        <v>51017026</v>
      </c>
      <c r="L734" s="3">
        <v>45962</v>
      </c>
      <c r="M734" s="3">
        <v>47757</v>
      </c>
      <c r="N734" s="2" t="s">
        <v>128</v>
      </c>
    </row>
    <row r="735" spans="2:14" x14ac:dyDescent="0.25">
      <c r="B735" s="2" t="s">
        <v>1382</v>
      </c>
      <c r="C735" s="2" t="s">
        <v>1383</v>
      </c>
      <c r="D735" s="2" t="s">
        <v>16</v>
      </c>
      <c r="E735" s="2" t="s">
        <v>17</v>
      </c>
      <c r="F735" s="2" t="s">
        <v>18</v>
      </c>
      <c r="G735" s="2" t="s">
        <v>175</v>
      </c>
      <c r="H735" s="2" t="s">
        <v>1379</v>
      </c>
      <c r="I735" s="2">
        <v>0</v>
      </c>
      <c r="J735" s="2">
        <v>0</v>
      </c>
      <c r="K735" s="2">
        <v>51021041</v>
      </c>
      <c r="L735" s="3">
        <v>46136</v>
      </c>
      <c r="M735" s="3">
        <v>47757</v>
      </c>
      <c r="N735" s="2" t="s">
        <v>128</v>
      </c>
    </row>
    <row r="736" spans="2:14" x14ac:dyDescent="0.25">
      <c r="B736" s="2" t="s">
        <v>1382</v>
      </c>
      <c r="C736" s="2" t="s">
        <v>1383</v>
      </c>
      <c r="D736" s="2" t="s">
        <v>16</v>
      </c>
      <c r="E736" s="2" t="s">
        <v>17</v>
      </c>
      <c r="F736" s="2" t="s">
        <v>18</v>
      </c>
      <c r="G736" s="2" t="s">
        <v>175</v>
      </c>
      <c r="H736" s="2" t="s">
        <v>1379</v>
      </c>
      <c r="I736" s="2">
        <v>0</v>
      </c>
      <c r="J736" s="2">
        <v>0</v>
      </c>
      <c r="K736" s="2">
        <v>60123034</v>
      </c>
      <c r="L736" s="3">
        <v>46064</v>
      </c>
      <c r="M736" s="3">
        <v>47849</v>
      </c>
      <c r="N736" s="2" t="s">
        <v>128</v>
      </c>
    </row>
    <row r="737" spans="2:14" x14ac:dyDescent="0.25">
      <c r="B737" s="2" t="s">
        <v>1382</v>
      </c>
      <c r="C737" s="2" t="s">
        <v>1383</v>
      </c>
      <c r="D737" s="2" t="s">
        <v>16</v>
      </c>
      <c r="E737" s="2" t="s">
        <v>17</v>
      </c>
      <c r="F737" s="2" t="s">
        <v>18</v>
      </c>
      <c r="G737" s="2" t="s">
        <v>175</v>
      </c>
      <c r="H737" s="2" t="s">
        <v>1379</v>
      </c>
      <c r="I737" s="2">
        <v>0</v>
      </c>
      <c r="J737" s="2">
        <v>0</v>
      </c>
      <c r="K737" s="2">
        <v>60123035</v>
      </c>
      <c r="L737" s="3">
        <v>46064</v>
      </c>
      <c r="M737" s="3">
        <v>47849</v>
      </c>
      <c r="N737" s="2" t="s">
        <v>128</v>
      </c>
    </row>
    <row r="738" spans="2:14" x14ac:dyDescent="0.25">
      <c r="B738" s="2" t="s">
        <v>1382</v>
      </c>
      <c r="C738" s="2" t="s">
        <v>1383</v>
      </c>
      <c r="D738" s="2" t="s">
        <v>16</v>
      </c>
      <c r="E738" s="2" t="s">
        <v>17</v>
      </c>
      <c r="F738" s="2" t="s">
        <v>18</v>
      </c>
      <c r="G738" s="2" t="s">
        <v>175</v>
      </c>
      <c r="H738" s="2" t="s">
        <v>1379</v>
      </c>
      <c r="I738" s="2">
        <v>0</v>
      </c>
      <c r="J738" s="2">
        <v>0</v>
      </c>
      <c r="K738" s="2">
        <v>60128050</v>
      </c>
      <c r="L738" s="3">
        <v>46072</v>
      </c>
      <c r="M738" s="3">
        <v>47849</v>
      </c>
      <c r="N738" s="2" t="s">
        <v>128</v>
      </c>
    </row>
    <row r="739" spans="2:14" x14ac:dyDescent="0.25">
      <c r="B739" s="2" t="s">
        <v>1382</v>
      </c>
      <c r="C739" s="2" t="s">
        <v>1383</v>
      </c>
      <c r="D739" s="2" t="s">
        <v>16</v>
      </c>
      <c r="E739" s="2" t="s">
        <v>17</v>
      </c>
      <c r="F739" s="2" t="s">
        <v>18</v>
      </c>
      <c r="G739" s="2" t="s">
        <v>175</v>
      </c>
      <c r="H739" s="2" t="s">
        <v>1379</v>
      </c>
      <c r="I739" s="2">
        <v>0</v>
      </c>
      <c r="J739" s="2">
        <v>0</v>
      </c>
      <c r="K739" s="2">
        <v>60129054</v>
      </c>
      <c r="L739" s="3">
        <v>46072</v>
      </c>
      <c r="M739" s="3">
        <v>47849</v>
      </c>
      <c r="N739" s="2" t="s">
        <v>128</v>
      </c>
    </row>
    <row r="740" spans="2:14" x14ac:dyDescent="0.25">
      <c r="B740" s="2" t="s">
        <v>1382</v>
      </c>
      <c r="C740" s="2" t="s">
        <v>1383</v>
      </c>
      <c r="D740" s="2" t="s">
        <v>16</v>
      </c>
      <c r="E740" s="2" t="s">
        <v>17</v>
      </c>
      <c r="F740" s="2" t="s">
        <v>18</v>
      </c>
      <c r="G740" s="2" t="s">
        <v>175</v>
      </c>
      <c r="H740" s="2" t="s">
        <v>1379</v>
      </c>
      <c r="I740" s="2">
        <v>0</v>
      </c>
      <c r="J740" s="2">
        <v>0</v>
      </c>
      <c r="K740" s="2">
        <v>60505338</v>
      </c>
      <c r="L740" s="3">
        <v>46181</v>
      </c>
      <c r="M740" s="3">
        <v>47973</v>
      </c>
      <c r="N740" s="2" t="s">
        <v>128</v>
      </c>
    </row>
    <row r="741" spans="2:14" x14ac:dyDescent="0.25">
      <c r="B741" s="2" t="s">
        <v>1382</v>
      </c>
      <c r="C741" s="2" t="s">
        <v>1383</v>
      </c>
      <c r="D741" s="2" t="s">
        <v>16</v>
      </c>
      <c r="E741" s="2" t="s">
        <v>17</v>
      </c>
      <c r="F741" s="2" t="s">
        <v>18</v>
      </c>
      <c r="G741" s="2" t="s">
        <v>175</v>
      </c>
      <c r="H741" s="2" t="s">
        <v>1379</v>
      </c>
      <c r="I741" s="2">
        <v>0</v>
      </c>
      <c r="J741" s="2">
        <v>0</v>
      </c>
      <c r="K741" s="2">
        <v>60505339</v>
      </c>
      <c r="L741" s="3">
        <v>46181</v>
      </c>
      <c r="M741" s="3">
        <v>47973</v>
      </c>
      <c r="N741" s="2" t="s">
        <v>128</v>
      </c>
    </row>
    <row r="742" spans="2:14" x14ac:dyDescent="0.25">
      <c r="B742" s="2" t="s">
        <v>1382</v>
      </c>
      <c r="C742" s="2" t="s">
        <v>1383</v>
      </c>
      <c r="D742" s="2" t="s">
        <v>16</v>
      </c>
      <c r="E742" s="2" t="s">
        <v>17</v>
      </c>
      <c r="F742" s="2" t="s">
        <v>18</v>
      </c>
      <c r="G742" s="2" t="s">
        <v>175</v>
      </c>
      <c r="H742" s="2" t="s">
        <v>1379</v>
      </c>
      <c r="I742" s="2">
        <v>0</v>
      </c>
      <c r="J742" s="2">
        <v>0</v>
      </c>
      <c r="K742" s="2">
        <v>60506341</v>
      </c>
      <c r="L742" s="3">
        <v>46181</v>
      </c>
      <c r="M742" s="3">
        <v>47974</v>
      </c>
      <c r="N742" s="2" t="s">
        <v>128</v>
      </c>
    </row>
    <row r="743" spans="2:14" x14ac:dyDescent="0.25">
      <c r="B743" s="2" t="s">
        <v>1384</v>
      </c>
      <c r="C743" s="2" t="s">
        <v>1385</v>
      </c>
      <c r="D743" s="2" t="s">
        <v>16</v>
      </c>
      <c r="E743" s="2" t="s">
        <v>17</v>
      </c>
      <c r="F743" s="2" t="s">
        <v>18</v>
      </c>
      <c r="G743" s="2" t="s">
        <v>175</v>
      </c>
      <c r="H743" s="2" t="s">
        <v>1379</v>
      </c>
      <c r="I743" s="2">
        <v>0</v>
      </c>
      <c r="J743" s="2">
        <v>0</v>
      </c>
      <c r="K743" s="2">
        <v>50108013</v>
      </c>
      <c r="L743" s="3">
        <v>45688</v>
      </c>
      <c r="M743" s="3">
        <v>47484</v>
      </c>
      <c r="N743" s="2" t="s">
        <v>128</v>
      </c>
    </row>
    <row r="744" spans="2:14" x14ac:dyDescent="0.25">
      <c r="B744" s="2" t="s">
        <v>1384</v>
      </c>
      <c r="C744" s="2" t="s">
        <v>1385</v>
      </c>
      <c r="D744" s="2" t="s">
        <v>16</v>
      </c>
      <c r="E744" s="2" t="s">
        <v>17</v>
      </c>
      <c r="F744" s="2" t="s">
        <v>18</v>
      </c>
      <c r="G744" s="2" t="s">
        <v>175</v>
      </c>
      <c r="H744" s="2" t="s">
        <v>1379</v>
      </c>
      <c r="I744" s="2">
        <v>0</v>
      </c>
      <c r="J744" s="2">
        <v>0</v>
      </c>
      <c r="K744" s="2">
        <v>50506347</v>
      </c>
      <c r="L744" s="3">
        <v>45804</v>
      </c>
      <c r="M744" s="3">
        <v>47604</v>
      </c>
      <c r="N744" s="2" t="s">
        <v>128</v>
      </c>
    </row>
    <row r="745" spans="2:14" x14ac:dyDescent="0.25">
      <c r="B745" s="2" t="s">
        <v>1384</v>
      </c>
      <c r="C745" s="2" t="s">
        <v>1385</v>
      </c>
      <c r="D745" s="2" t="s">
        <v>16</v>
      </c>
      <c r="E745" s="2" t="s">
        <v>17</v>
      </c>
      <c r="F745" s="2" t="s">
        <v>18</v>
      </c>
      <c r="G745" s="2" t="s">
        <v>175</v>
      </c>
      <c r="H745" s="2" t="s">
        <v>1379</v>
      </c>
      <c r="I745" s="2">
        <v>0</v>
      </c>
      <c r="J745" s="2">
        <v>0</v>
      </c>
      <c r="K745" s="2">
        <v>60109009</v>
      </c>
      <c r="L745" s="3">
        <v>46064</v>
      </c>
      <c r="M745" s="3">
        <v>47849</v>
      </c>
      <c r="N745" s="2" t="s">
        <v>128</v>
      </c>
    </row>
    <row r="746" spans="2:14" x14ac:dyDescent="0.25">
      <c r="B746" s="2" t="s">
        <v>1386</v>
      </c>
      <c r="C746" s="2" t="s">
        <v>1387</v>
      </c>
      <c r="D746" s="2" t="s">
        <v>16</v>
      </c>
      <c r="E746" s="2" t="s">
        <v>17</v>
      </c>
      <c r="F746" s="2" t="s">
        <v>18</v>
      </c>
      <c r="G746" s="2" t="s">
        <v>175</v>
      </c>
      <c r="H746" s="2" t="s">
        <v>1388</v>
      </c>
      <c r="I746" s="2">
        <v>0</v>
      </c>
      <c r="J746" s="2">
        <v>0</v>
      </c>
      <c r="K746" s="2">
        <v>2508211000</v>
      </c>
      <c r="L746" s="3">
        <v>45913</v>
      </c>
      <c r="M746" s="3">
        <v>47696</v>
      </c>
      <c r="N746" s="2" t="s">
        <v>164</v>
      </c>
    </row>
    <row r="747" spans="2:14" x14ac:dyDescent="0.25">
      <c r="B747" s="2" t="s">
        <v>1386</v>
      </c>
      <c r="C747" s="2" t="s">
        <v>1387</v>
      </c>
      <c r="D747" s="2" t="s">
        <v>16</v>
      </c>
      <c r="E747" s="2" t="s">
        <v>17</v>
      </c>
      <c r="F747" s="2" t="s">
        <v>18</v>
      </c>
      <c r="G747" s="2" t="s">
        <v>175</v>
      </c>
      <c r="H747" s="2" t="s">
        <v>1388</v>
      </c>
      <c r="I747" s="2">
        <v>0</v>
      </c>
      <c r="J747" s="2">
        <v>0</v>
      </c>
      <c r="K747" s="2">
        <v>2512061000</v>
      </c>
      <c r="L747" s="3">
        <v>46072</v>
      </c>
      <c r="M747" s="3">
        <v>47818</v>
      </c>
      <c r="N747" s="2" t="s">
        <v>164</v>
      </c>
    </row>
    <row r="748" spans="2:14" x14ac:dyDescent="0.25">
      <c r="B748" s="2" t="s">
        <v>1389</v>
      </c>
      <c r="C748" s="2" t="s">
        <v>1390</v>
      </c>
      <c r="D748" s="2" t="s">
        <v>41</v>
      </c>
      <c r="E748" s="2" t="s">
        <v>17</v>
      </c>
      <c r="F748" s="2" t="s">
        <v>300</v>
      </c>
      <c r="G748" s="2" t="s">
        <v>1391</v>
      </c>
      <c r="H748" s="2" t="s">
        <v>1392</v>
      </c>
      <c r="I748" s="2">
        <v>0</v>
      </c>
      <c r="J748" s="2">
        <v>0</v>
      </c>
      <c r="K748" s="2">
        <v>204082505</v>
      </c>
      <c r="L748" s="3">
        <v>46013</v>
      </c>
      <c r="M748" s="3">
        <v>46492</v>
      </c>
      <c r="N748" s="2" t="s">
        <v>1393</v>
      </c>
    </row>
    <row r="749" spans="2:14" x14ac:dyDescent="0.25">
      <c r="B749" s="2" t="s">
        <v>1389</v>
      </c>
      <c r="C749" s="2" t="s">
        <v>1390</v>
      </c>
      <c r="D749" s="2" t="s">
        <v>41</v>
      </c>
      <c r="E749" s="2" t="s">
        <v>17</v>
      </c>
      <c r="F749" s="2" t="s">
        <v>300</v>
      </c>
      <c r="G749" s="2" t="s">
        <v>1391</v>
      </c>
      <c r="H749" s="2" t="s">
        <v>1392</v>
      </c>
      <c r="I749" s="2">
        <v>0</v>
      </c>
      <c r="J749" s="2">
        <v>0</v>
      </c>
      <c r="K749" s="2">
        <v>204102507</v>
      </c>
      <c r="L749" s="3">
        <v>46013</v>
      </c>
      <c r="M749" s="3">
        <v>46499</v>
      </c>
      <c r="N749" s="2" t="s">
        <v>1393</v>
      </c>
    </row>
    <row r="750" spans="2:14" x14ac:dyDescent="0.25">
      <c r="B750" s="2" t="s">
        <v>1389</v>
      </c>
      <c r="C750" s="2" t="s">
        <v>1390</v>
      </c>
      <c r="D750" s="2" t="s">
        <v>41</v>
      </c>
      <c r="E750" s="2" t="s">
        <v>17</v>
      </c>
      <c r="F750" s="2" t="s">
        <v>300</v>
      </c>
      <c r="G750" s="2" t="s">
        <v>1391</v>
      </c>
      <c r="H750" s="2" t="s">
        <v>1392</v>
      </c>
      <c r="I750" s="2">
        <v>0</v>
      </c>
      <c r="J750" s="2">
        <v>0</v>
      </c>
      <c r="K750" s="2">
        <v>204112516</v>
      </c>
      <c r="L750" s="3">
        <v>46013</v>
      </c>
      <c r="M750" s="3">
        <v>46542</v>
      </c>
      <c r="N750" s="2" t="s">
        <v>1393</v>
      </c>
    </row>
    <row r="751" spans="2:14" x14ac:dyDescent="0.25">
      <c r="B751" s="2" t="s">
        <v>1394</v>
      </c>
      <c r="C751" s="2" t="s">
        <v>1395</v>
      </c>
      <c r="D751" s="2" t="s">
        <v>1396</v>
      </c>
      <c r="E751" s="2" t="s">
        <v>17</v>
      </c>
      <c r="F751" s="2" t="s">
        <v>29</v>
      </c>
      <c r="G751" s="2" t="s">
        <v>29</v>
      </c>
      <c r="H751" s="2" t="s">
        <v>1395</v>
      </c>
      <c r="I751" s="2">
        <v>0</v>
      </c>
      <c r="J751" s="2">
        <v>0</v>
      </c>
      <c r="K751" s="2">
        <v>0</v>
      </c>
      <c r="L751" s="3">
        <v>45773</v>
      </c>
      <c r="M751" s="2" t="s">
        <v>30</v>
      </c>
      <c r="N751" s="2" t="s">
        <v>782</v>
      </c>
    </row>
    <row r="752" spans="2:14" x14ac:dyDescent="0.25">
      <c r="B752" s="2" t="s">
        <v>1397</v>
      </c>
      <c r="C752" s="2" t="s">
        <v>1398</v>
      </c>
      <c r="D752" s="2" t="s">
        <v>16</v>
      </c>
      <c r="E752" s="2" t="s">
        <v>17</v>
      </c>
      <c r="F752" s="2" t="s">
        <v>18</v>
      </c>
      <c r="G752" s="2" t="s">
        <v>175</v>
      </c>
      <c r="H752" s="2" t="s">
        <v>1399</v>
      </c>
      <c r="I752" s="2">
        <v>0</v>
      </c>
      <c r="J752" s="2">
        <v>0</v>
      </c>
      <c r="K752" s="2">
        <v>101250435026</v>
      </c>
      <c r="L752" s="3">
        <v>45810</v>
      </c>
      <c r="M752" s="3">
        <v>47574</v>
      </c>
      <c r="N752" s="2" t="s">
        <v>395</v>
      </c>
    </row>
    <row r="753" spans="2:14" x14ac:dyDescent="0.25">
      <c r="B753" s="2" t="s">
        <v>1397</v>
      </c>
      <c r="C753" s="2" t="s">
        <v>1398</v>
      </c>
      <c r="D753" s="2" t="s">
        <v>16</v>
      </c>
      <c r="E753" s="2" t="s">
        <v>17</v>
      </c>
      <c r="F753" s="2" t="s">
        <v>18</v>
      </c>
      <c r="G753" s="2" t="s">
        <v>175</v>
      </c>
      <c r="H753" s="2" t="s">
        <v>1399</v>
      </c>
      <c r="I753" s="2">
        <v>0</v>
      </c>
      <c r="J753" s="2">
        <v>0</v>
      </c>
      <c r="K753" s="2">
        <v>101250837092</v>
      </c>
      <c r="L753" s="3">
        <v>45910</v>
      </c>
      <c r="M753" s="3">
        <v>47696</v>
      </c>
      <c r="N753" s="2" t="s">
        <v>395</v>
      </c>
    </row>
    <row r="754" spans="2:14" x14ac:dyDescent="0.25">
      <c r="B754" s="2" t="s">
        <v>1397</v>
      </c>
      <c r="C754" s="2" t="s">
        <v>1398</v>
      </c>
      <c r="D754" s="2" t="s">
        <v>16</v>
      </c>
      <c r="E754" s="2" t="s">
        <v>17</v>
      </c>
      <c r="F754" s="2" t="s">
        <v>18</v>
      </c>
      <c r="G754" s="2" t="s">
        <v>175</v>
      </c>
      <c r="H754" s="2" t="s">
        <v>1399</v>
      </c>
      <c r="I754" s="2">
        <v>0</v>
      </c>
      <c r="J754" s="2">
        <v>0</v>
      </c>
      <c r="K754" s="2">
        <v>101250935104</v>
      </c>
      <c r="L754" s="3">
        <v>45965</v>
      </c>
      <c r="M754" s="3">
        <v>47727</v>
      </c>
      <c r="N754" s="2" t="s">
        <v>395</v>
      </c>
    </row>
    <row r="755" spans="2:14" x14ac:dyDescent="0.25">
      <c r="B755" s="2" t="s">
        <v>1397</v>
      </c>
      <c r="C755" s="2" t="s">
        <v>1398</v>
      </c>
      <c r="D755" s="2" t="s">
        <v>16</v>
      </c>
      <c r="E755" s="2" t="s">
        <v>17</v>
      </c>
      <c r="F755" s="2" t="s">
        <v>18</v>
      </c>
      <c r="G755" s="2" t="s">
        <v>175</v>
      </c>
      <c r="H755" s="2" t="s">
        <v>1399</v>
      </c>
      <c r="I755" s="2">
        <v>0</v>
      </c>
      <c r="J755" s="2">
        <v>0</v>
      </c>
      <c r="K755" s="2">
        <v>101260135007</v>
      </c>
      <c r="L755" s="3">
        <v>46072</v>
      </c>
      <c r="M755" s="3">
        <v>47849</v>
      </c>
      <c r="N755" s="2" t="s">
        <v>395</v>
      </c>
    </row>
    <row r="756" spans="2:14" x14ac:dyDescent="0.25">
      <c r="B756" s="2" t="s">
        <v>1400</v>
      </c>
      <c r="C756" s="2" t="s">
        <v>1401</v>
      </c>
      <c r="D756" s="2" t="s">
        <v>16</v>
      </c>
      <c r="E756" s="2" t="s">
        <v>17</v>
      </c>
      <c r="F756" s="2" t="s">
        <v>18</v>
      </c>
      <c r="G756" s="2" t="s">
        <v>175</v>
      </c>
      <c r="H756" s="2" t="s">
        <v>1399</v>
      </c>
      <c r="I756" s="2">
        <v>0</v>
      </c>
      <c r="J756" s="2">
        <v>0</v>
      </c>
      <c r="K756" s="2">
        <v>101240635083</v>
      </c>
      <c r="L756" s="3">
        <v>45910</v>
      </c>
      <c r="M756" s="3">
        <v>47270</v>
      </c>
      <c r="N756" s="2" t="s">
        <v>395</v>
      </c>
    </row>
    <row r="757" spans="2:14" x14ac:dyDescent="0.25">
      <c r="B757" s="2" t="s">
        <v>1400</v>
      </c>
      <c r="C757" s="2" t="s">
        <v>1401</v>
      </c>
      <c r="D757" s="2" t="s">
        <v>16</v>
      </c>
      <c r="E757" s="2" t="s">
        <v>17</v>
      </c>
      <c r="F757" s="2" t="s">
        <v>18</v>
      </c>
      <c r="G757" s="2" t="s">
        <v>175</v>
      </c>
      <c r="H757" s="2" t="s">
        <v>1399</v>
      </c>
      <c r="I757" s="2">
        <v>0</v>
      </c>
      <c r="J757" s="2">
        <v>0</v>
      </c>
      <c r="K757" s="2">
        <v>101250537041</v>
      </c>
      <c r="L757" s="3">
        <v>45810</v>
      </c>
      <c r="M757" s="3">
        <v>47604</v>
      </c>
      <c r="N757" s="2" t="s">
        <v>395</v>
      </c>
    </row>
    <row r="758" spans="2:14" x14ac:dyDescent="0.25">
      <c r="B758" s="2" t="s">
        <v>1400</v>
      </c>
      <c r="C758" s="2" t="s">
        <v>1401</v>
      </c>
      <c r="D758" s="2" t="s">
        <v>16</v>
      </c>
      <c r="E758" s="2" t="s">
        <v>17</v>
      </c>
      <c r="F758" s="2" t="s">
        <v>18</v>
      </c>
      <c r="G758" s="2" t="s">
        <v>175</v>
      </c>
      <c r="H758" s="2" t="s">
        <v>1399</v>
      </c>
      <c r="I758" s="2">
        <v>0</v>
      </c>
      <c r="J758" s="2">
        <v>0</v>
      </c>
      <c r="K758" s="2">
        <v>101250937108</v>
      </c>
      <c r="L758" s="3">
        <v>45965</v>
      </c>
      <c r="M758" s="3">
        <v>47727</v>
      </c>
      <c r="N758" s="2" t="s">
        <v>395</v>
      </c>
    </row>
    <row r="759" spans="2:14" x14ac:dyDescent="0.25">
      <c r="B759" s="2" t="s">
        <v>1400</v>
      </c>
      <c r="C759" s="2" t="s">
        <v>1401</v>
      </c>
      <c r="D759" s="2" t="s">
        <v>16</v>
      </c>
      <c r="E759" s="2" t="s">
        <v>17</v>
      </c>
      <c r="F759" s="2" t="s">
        <v>18</v>
      </c>
      <c r="G759" s="2" t="s">
        <v>175</v>
      </c>
      <c r="H759" s="2" t="s">
        <v>1399</v>
      </c>
      <c r="I759" s="2">
        <v>0</v>
      </c>
      <c r="J759" s="2">
        <v>0</v>
      </c>
      <c r="K759" s="2">
        <v>101260135008</v>
      </c>
      <c r="L759" s="3">
        <v>46076</v>
      </c>
      <c r="M759" s="3">
        <v>47849</v>
      </c>
      <c r="N759" s="2" t="s">
        <v>395</v>
      </c>
    </row>
    <row r="760" spans="2:14" x14ac:dyDescent="0.25">
      <c r="B760" s="2" t="s">
        <v>1402</v>
      </c>
      <c r="C760" s="2" t="s">
        <v>1403</v>
      </c>
      <c r="D760" s="2" t="s">
        <v>1367</v>
      </c>
      <c r="E760" s="2" t="s">
        <v>17</v>
      </c>
      <c r="F760" s="2" t="s">
        <v>18</v>
      </c>
      <c r="G760" s="2" t="s">
        <v>175</v>
      </c>
      <c r="H760" s="2" t="s">
        <v>1399</v>
      </c>
      <c r="I760" s="2">
        <v>0</v>
      </c>
      <c r="J760" s="2">
        <v>0</v>
      </c>
      <c r="K760" s="2">
        <v>101240635083</v>
      </c>
      <c r="L760" s="3">
        <v>45910</v>
      </c>
      <c r="M760" s="3">
        <v>47270</v>
      </c>
      <c r="N760" s="2" t="s">
        <v>395</v>
      </c>
    </row>
    <row r="761" spans="2:14" x14ac:dyDescent="0.25">
      <c r="B761" s="2" t="s">
        <v>1402</v>
      </c>
      <c r="C761" s="2" t="s">
        <v>1403</v>
      </c>
      <c r="D761" s="2" t="s">
        <v>1367</v>
      </c>
      <c r="E761" s="2" t="s">
        <v>17</v>
      </c>
      <c r="F761" s="2" t="s">
        <v>18</v>
      </c>
      <c r="G761" s="2" t="s">
        <v>175</v>
      </c>
      <c r="H761" s="2" t="s">
        <v>1399</v>
      </c>
      <c r="I761" s="2">
        <v>0</v>
      </c>
      <c r="J761" s="2">
        <v>0</v>
      </c>
      <c r="K761" s="2">
        <v>101250535033</v>
      </c>
      <c r="L761" s="3">
        <v>45810</v>
      </c>
      <c r="M761" s="3">
        <v>47604</v>
      </c>
      <c r="N761" s="2" t="s">
        <v>395</v>
      </c>
    </row>
    <row r="762" spans="2:14" x14ac:dyDescent="0.25">
      <c r="B762" s="2" t="s">
        <v>1402</v>
      </c>
      <c r="C762" s="2" t="s">
        <v>1403</v>
      </c>
      <c r="D762" s="2" t="s">
        <v>1367</v>
      </c>
      <c r="E762" s="2" t="s">
        <v>17</v>
      </c>
      <c r="F762" s="2" t="s">
        <v>18</v>
      </c>
      <c r="G762" s="2" t="s">
        <v>175</v>
      </c>
      <c r="H762" s="2" t="s">
        <v>1399</v>
      </c>
      <c r="I762" s="2">
        <v>0</v>
      </c>
      <c r="J762" s="2">
        <v>0</v>
      </c>
      <c r="K762" s="2">
        <v>101250837092</v>
      </c>
      <c r="L762" s="3">
        <v>45910</v>
      </c>
      <c r="M762" s="3">
        <v>47696</v>
      </c>
      <c r="N762" s="2" t="s">
        <v>395</v>
      </c>
    </row>
    <row r="763" spans="2:14" x14ac:dyDescent="0.25">
      <c r="B763" s="2" t="s">
        <v>1402</v>
      </c>
      <c r="C763" s="2" t="s">
        <v>1403</v>
      </c>
      <c r="D763" s="2" t="s">
        <v>1367</v>
      </c>
      <c r="E763" s="2" t="s">
        <v>17</v>
      </c>
      <c r="F763" s="2" t="s">
        <v>18</v>
      </c>
      <c r="G763" s="2" t="s">
        <v>175</v>
      </c>
      <c r="H763" s="2" t="s">
        <v>1399</v>
      </c>
      <c r="I763" s="2">
        <v>0</v>
      </c>
      <c r="J763" s="2">
        <v>0</v>
      </c>
      <c r="K763" s="2">
        <v>101251035112</v>
      </c>
      <c r="L763" s="3">
        <v>45965</v>
      </c>
      <c r="M763" s="3">
        <v>47757</v>
      </c>
      <c r="N763" s="2" t="s">
        <v>395</v>
      </c>
    </row>
    <row r="764" spans="2:14" x14ac:dyDescent="0.25">
      <c r="B764" s="2" t="s">
        <v>1402</v>
      </c>
      <c r="C764" s="2" t="s">
        <v>1403</v>
      </c>
      <c r="D764" s="2" t="s">
        <v>1367</v>
      </c>
      <c r="E764" s="2" t="s">
        <v>17</v>
      </c>
      <c r="F764" s="2" t="s">
        <v>18</v>
      </c>
      <c r="G764" s="2" t="s">
        <v>175</v>
      </c>
      <c r="H764" s="2" t="s">
        <v>1399</v>
      </c>
      <c r="I764" s="2">
        <v>0</v>
      </c>
      <c r="J764" s="2">
        <v>0</v>
      </c>
      <c r="K764" s="2">
        <v>101260135008</v>
      </c>
      <c r="L764" s="3">
        <v>46076</v>
      </c>
      <c r="M764" s="3">
        <v>47849</v>
      </c>
      <c r="N764" s="2" t="s">
        <v>395</v>
      </c>
    </row>
    <row r="765" spans="2:14" x14ac:dyDescent="0.25">
      <c r="B765" s="2" t="s">
        <v>1404</v>
      </c>
      <c r="C765" s="2" t="s">
        <v>1405</v>
      </c>
      <c r="D765" s="2" t="s">
        <v>16</v>
      </c>
      <c r="E765" s="2" t="s">
        <v>17</v>
      </c>
      <c r="F765" s="2" t="s">
        <v>18</v>
      </c>
      <c r="G765" s="2" t="s">
        <v>175</v>
      </c>
      <c r="H765" s="2" t="s">
        <v>1406</v>
      </c>
      <c r="I765" s="2">
        <v>0</v>
      </c>
      <c r="J765" s="2">
        <v>0</v>
      </c>
      <c r="K765" s="2">
        <v>202250535068</v>
      </c>
      <c r="L765" s="3">
        <v>45810</v>
      </c>
      <c r="M765" s="3">
        <v>47604</v>
      </c>
      <c r="N765" s="2" t="s">
        <v>395</v>
      </c>
    </row>
    <row r="766" spans="2:14" x14ac:dyDescent="0.25">
      <c r="B766" s="2" t="s">
        <v>1407</v>
      </c>
      <c r="C766" s="2" t="s">
        <v>1408</v>
      </c>
      <c r="D766" s="2" t="s">
        <v>379</v>
      </c>
      <c r="E766" s="2" t="s">
        <v>17</v>
      </c>
      <c r="F766" s="2" t="s">
        <v>18</v>
      </c>
      <c r="G766" s="2" t="s">
        <v>175</v>
      </c>
      <c r="H766" s="2" t="s">
        <v>1406</v>
      </c>
      <c r="I766" s="2">
        <v>0</v>
      </c>
      <c r="J766" s="2">
        <v>0</v>
      </c>
      <c r="K766" s="2">
        <v>202250838160</v>
      </c>
      <c r="L766" s="3">
        <v>45910</v>
      </c>
      <c r="M766" s="3">
        <v>47696</v>
      </c>
      <c r="N766" s="2" t="s">
        <v>395</v>
      </c>
    </row>
    <row r="767" spans="2:14" x14ac:dyDescent="0.25">
      <c r="B767" s="2" t="s">
        <v>1407</v>
      </c>
      <c r="C767" s="2" t="s">
        <v>1408</v>
      </c>
      <c r="D767" s="2" t="s">
        <v>379</v>
      </c>
      <c r="E767" s="2" t="s">
        <v>17</v>
      </c>
      <c r="F767" s="2" t="s">
        <v>18</v>
      </c>
      <c r="G767" s="2" t="s">
        <v>175</v>
      </c>
      <c r="H767" s="2" t="s">
        <v>1406</v>
      </c>
      <c r="I767" s="2">
        <v>0</v>
      </c>
      <c r="J767" s="2">
        <v>0</v>
      </c>
      <c r="K767" s="2">
        <v>202251037203</v>
      </c>
      <c r="L767" s="3">
        <v>45965</v>
      </c>
      <c r="M767" s="3">
        <v>47757</v>
      </c>
      <c r="N767" s="2" t="s">
        <v>395</v>
      </c>
    </row>
    <row r="768" spans="2:14" x14ac:dyDescent="0.25">
      <c r="B768" s="2" t="s">
        <v>1409</v>
      </c>
      <c r="C768" s="2" t="s">
        <v>1410</v>
      </c>
      <c r="D768" s="2" t="s">
        <v>1367</v>
      </c>
      <c r="E768" s="2" t="s">
        <v>17</v>
      </c>
      <c r="F768" s="2" t="s">
        <v>18</v>
      </c>
      <c r="G768" s="2" t="s">
        <v>175</v>
      </c>
      <c r="H768" s="2" t="s">
        <v>1406</v>
      </c>
      <c r="I768" s="2">
        <v>0</v>
      </c>
      <c r="J768" s="2">
        <v>0</v>
      </c>
      <c r="K768" s="2">
        <v>202250839160</v>
      </c>
      <c r="L768" s="3">
        <v>45910</v>
      </c>
      <c r="M768" s="3">
        <v>47696</v>
      </c>
      <c r="N768" s="2" t="s">
        <v>395</v>
      </c>
    </row>
    <row r="769" spans="2:14" x14ac:dyDescent="0.25">
      <c r="B769" s="2" t="s">
        <v>1409</v>
      </c>
      <c r="C769" s="2" t="s">
        <v>1410</v>
      </c>
      <c r="D769" s="2" t="s">
        <v>1367</v>
      </c>
      <c r="E769" s="2" t="s">
        <v>17</v>
      </c>
      <c r="F769" s="2" t="s">
        <v>18</v>
      </c>
      <c r="G769" s="2" t="s">
        <v>175</v>
      </c>
      <c r="H769" s="2" t="s">
        <v>1406</v>
      </c>
      <c r="I769" s="2">
        <v>0</v>
      </c>
      <c r="J769" s="2">
        <v>0</v>
      </c>
      <c r="K769" s="2">
        <v>202251037196</v>
      </c>
      <c r="L769" s="3">
        <v>45965</v>
      </c>
      <c r="M769" s="3">
        <v>47757</v>
      </c>
      <c r="N769" s="2" t="s">
        <v>395</v>
      </c>
    </row>
    <row r="770" spans="2:14" x14ac:dyDescent="0.25">
      <c r="B770" s="2" t="s">
        <v>1411</v>
      </c>
      <c r="C770" s="2" t="s">
        <v>1412</v>
      </c>
      <c r="D770" s="2" t="s">
        <v>16</v>
      </c>
      <c r="E770" s="2" t="s">
        <v>17</v>
      </c>
      <c r="F770" s="2" t="s">
        <v>18</v>
      </c>
      <c r="G770" s="2" t="s">
        <v>175</v>
      </c>
      <c r="H770" s="2" t="s">
        <v>1413</v>
      </c>
      <c r="I770" s="2">
        <v>0</v>
      </c>
      <c r="J770" s="2">
        <v>0</v>
      </c>
      <c r="K770" s="2" t="s">
        <v>1414</v>
      </c>
      <c r="L770" s="3">
        <v>45959</v>
      </c>
      <c r="M770" s="3">
        <v>47769</v>
      </c>
      <c r="N770" s="2" t="s">
        <v>1415</v>
      </c>
    </row>
    <row r="771" spans="2:14" x14ac:dyDescent="0.25">
      <c r="B771" s="2" t="s">
        <v>1411</v>
      </c>
      <c r="C771" s="2" t="s">
        <v>1412</v>
      </c>
      <c r="D771" s="2" t="s">
        <v>16</v>
      </c>
      <c r="E771" s="2" t="s">
        <v>17</v>
      </c>
      <c r="F771" s="2" t="s">
        <v>18</v>
      </c>
      <c r="G771" s="2" t="s">
        <v>175</v>
      </c>
      <c r="H771" s="2" t="s">
        <v>1413</v>
      </c>
      <c r="I771" s="2">
        <v>0</v>
      </c>
      <c r="J771" s="2">
        <v>0</v>
      </c>
      <c r="K771" s="2" t="s">
        <v>1416</v>
      </c>
      <c r="L771" s="3">
        <v>45910</v>
      </c>
      <c r="M771" s="3">
        <v>47714</v>
      </c>
      <c r="N771" s="2" t="s">
        <v>1415</v>
      </c>
    </row>
    <row r="772" spans="2:14" x14ac:dyDescent="0.25">
      <c r="B772" s="2" t="s">
        <v>1417</v>
      </c>
      <c r="C772" s="2" t="s">
        <v>1418</v>
      </c>
      <c r="D772" s="2" t="s">
        <v>379</v>
      </c>
      <c r="E772" s="2" t="s">
        <v>17</v>
      </c>
      <c r="F772" s="2" t="s">
        <v>18</v>
      </c>
      <c r="G772" s="2" t="s">
        <v>175</v>
      </c>
      <c r="H772" s="2" t="s">
        <v>1413</v>
      </c>
      <c r="I772" s="2">
        <v>0</v>
      </c>
      <c r="J772" s="2">
        <v>0</v>
      </c>
      <c r="K772" s="2" t="s">
        <v>1414</v>
      </c>
      <c r="L772" s="3">
        <v>45959</v>
      </c>
      <c r="M772" s="3">
        <v>47769</v>
      </c>
      <c r="N772" s="2" t="s">
        <v>1415</v>
      </c>
    </row>
    <row r="773" spans="2:14" x14ac:dyDescent="0.25">
      <c r="B773" s="2" t="s">
        <v>1417</v>
      </c>
      <c r="C773" s="2" t="s">
        <v>1418</v>
      </c>
      <c r="D773" s="2" t="s">
        <v>379</v>
      </c>
      <c r="E773" s="2" t="s">
        <v>17</v>
      </c>
      <c r="F773" s="2" t="s">
        <v>18</v>
      </c>
      <c r="G773" s="2" t="s">
        <v>175</v>
      </c>
      <c r="H773" s="2" t="s">
        <v>1413</v>
      </c>
      <c r="I773" s="2">
        <v>0</v>
      </c>
      <c r="J773" s="2">
        <v>0</v>
      </c>
      <c r="K773" s="2" t="s">
        <v>1416</v>
      </c>
      <c r="L773" s="3">
        <v>45910</v>
      </c>
      <c r="M773" s="3">
        <v>47714</v>
      </c>
      <c r="N773" s="2" t="s">
        <v>1415</v>
      </c>
    </row>
    <row r="774" spans="2:14" x14ac:dyDescent="0.25">
      <c r="B774" s="2" t="s">
        <v>1419</v>
      </c>
      <c r="C774" s="2" t="s">
        <v>1420</v>
      </c>
      <c r="D774" s="2" t="s">
        <v>41</v>
      </c>
      <c r="E774" s="2" t="s">
        <v>17</v>
      </c>
      <c r="F774" s="2" t="s">
        <v>300</v>
      </c>
      <c r="G774" s="2" t="s">
        <v>1421</v>
      </c>
      <c r="H774" s="2" t="s">
        <v>1422</v>
      </c>
      <c r="I774" s="2">
        <v>0</v>
      </c>
      <c r="J774" s="2">
        <v>0</v>
      </c>
      <c r="K774" s="2">
        <v>36701262000</v>
      </c>
      <c r="L774" s="3">
        <v>46099</v>
      </c>
      <c r="M774" s="3">
        <v>46605</v>
      </c>
      <c r="N774" s="2" t="s">
        <v>1393</v>
      </c>
    </row>
    <row r="775" spans="2:14" x14ac:dyDescent="0.25">
      <c r="B775" s="2" t="s">
        <v>1419</v>
      </c>
      <c r="C775" s="2" t="s">
        <v>1420</v>
      </c>
      <c r="D775" s="2" t="s">
        <v>41</v>
      </c>
      <c r="E775" s="2" t="s">
        <v>17</v>
      </c>
      <c r="F775" s="2" t="s">
        <v>300</v>
      </c>
      <c r="G775" s="2" t="s">
        <v>1421</v>
      </c>
      <c r="H775" s="2" t="s">
        <v>1422</v>
      </c>
      <c r="I775" s="2">
        <v>0</v>
      </c>
      <c r="J775" s="2">
        <v>0</v>
      </c>
      <c r="K775" s="2">
        <v>36704262001</v>
      </c>
      <c r="L775" s="3">
        <v>46171</v>
      </c>
      <c r="M775" s="3">
        <v>46710</v>
      </c>
      <c r="N775" s="2" t="s">
        <v>1393</v>
      </c>
    </row>
    <row r="776" spans="2:14" x14ac:dyDescent="0.25">
      <c r="B776" s="2" t="s">
        <v>1419</v>
      </c>
      <c r="C776" s="2" t="s">
        <v>1420</v>
      </c>
      <c r="D776" s="2" t="s">
        <v>41</v>
      </c>
      <c r="E776" s="2" t="s">
        <v>17</v>
      </c>
      <c r="F776" s="2" t="s">
        <v>300</v>
      </c>
      <c r="G776" s="2" t="s">
        <v>1421</v>
      </c>
      <c r="H776" s="2" t="s">
        <v>1422</v>
      </c>
      <c r="I776" s="2">
        <v>0</v>
      </c>
      <c r="J776" s="2">
        <v>0</v>
      </c>
      <c r="K776" s="2">
        <v>367250408</v>
      </c>
      <c r="L776" s="3">
        <v>45873</v>
      </c>
      <c r="M776" s="3">
        <v>46402</v>
      </c>
      <c r="N776" s="2" t="s">
        <v>1393</v>
      </c>
    </row>
    <row r="777" spans="2:14" x14ac:dyDescent="0.25">
      <c r="B777" s="2" t="s">
        <v>1419</v>
      </c>
      <c r="C777" s="2" t="s">
        <v>1420</v>
      </c>
      <c r="D777" s="2" t="s">
        <v>41</v>
      </c>
      <c r="E777" s="2" t="s">
        <v>17</v>
      </c>
      <c r="F777" s="2" t="s">
        <v>300</v>
      </c>
      <c r="G777" s="2" t="s">
        <v>1421</v>
      </c>
      <c r="H777" s="2" t="s">
        <v>1422</v>
      </c>
      <c r="I777" s="2">
        <v>0</v>
      </c>
      <c r="J777" s="2">
        <v>0</v>
      </c>
      <c r="K777" s="2">
        <v>367260201</v>
      </c>
      <c r="L777" s="3">
        <v>46171</v>
      </c>
      <c r="M777" s="3">
        <v>46710</v>
      </c>
      <c r="N777" s="2" t="s">
        <v>1393</v>
      </c>
    </row>
    <row r="778" spans="2:14" x14ac:dyDescent="0.25">
      <c r="B778" s="2" t="s">
        <v>1423</v>
      </c>
      <c r="C778" s="2" t="s">
        <v>1424</v>
      </c>
      <c r="D778" s="2" t="s">
        <v>41</v>
      </c>
      <c r="E778" s="2" t="s">
        <v>17</v>
      </c>
      <c r="F778" s="2" t="s">
        <v>300</v>
      </c>
      <c r="G778" s="2" t="s">
        <v>1421</v>
      </c>
      <c r="H778" s="2" t="s">
        <v>1425</v>
      </c>
      <c r="I778" s="2">
        <v>0</v>
      </c>
      <c r="J778" s="2">
        <v>0</v>
      </c>
      <c r="K778" s="2">
        <v>286022609</v>
      </c>
      <c r="L778" s="3">
        <v>46109</v>
      </c>
      <c r="M778" s="3">
        <v>46643</v>
      </c>
      <c r="N778" s="2" t="s">
        <v>1393</v>
      </c>
    </row>
    <row r="779" spans="2:14" x14ac:dyDescent="0.25">
      <c r="B779" s="2" t="s">
        <v>1423</v>
      </c>
      <c r="C779" s="2" t="s">
        <v>1424</v>
      </c>
      <c r="D779" s="2" t="s">
        <v>41</v>
      </c>
      <c r="E779" s="2" t="s">
        <v>17</v>
      </c>
      <c r="F779" s="2" t="s">
        <v>300</v>
      </c>
      <c r="G779" s="2" t="s">
        <v>1421</v>
      </c>
      <c r="H779" s="2" t="s">
        <v>1425</v>
      </c>
      <c r="I779" s="2">
        <v>0</v>
      </c>
      <c r="J779" s="2">
        <v>0</v>
      </c>
      <c r="K779" s="2">
        <v>2862512142</v>
      </c>
      <c r="L779" s="3">
        <v>46099</v>
      </c>
      <c r="M779" s="3">
        <v>46639</v>
      </c>
      <c r="N779" s="2" t="s">
        <v>1393</v>
      </c>
    </row>
    <row r="780" spans="2:14" x14ac:dyDescent="0.25">
      <c r="B780" s="2" t="s">
        <v>1423</v>
      </c>
      <c r="C780" s="2" t="s">
        <v>1424</v>
      </c>
      <c r="D780" s="2" t="s">
        <v>41</v>
      </c>
      <c r="E780" s="2" t="s">
        <v>17</v>
      </c>
      <c r="F780" s="2" t="s">
        <v>300</v>
      </c>
      <c r="G780" s="2" t="s">
        <v>1421</v>
      </c>
      <c r="H780" s="2" t="s">
        <v>1425</v>
      </c>
      <c r="I780" s="2">
        <v>0</v>
      </c>
      <c r="J780" s="2">
        <v>0</v>
      </c>
      <c r="K780" s="2">
        <v>28626020061</v>
      </c>
      <c r="L780" s="3">
        <v>46162</v>
      </c>
      <c r="M780" s="3">
        <v>46687</v>
      </c>
      <c r="N780" s="2" t="s">
        <v>1393</v>
      </c>
    </row>
    <row r="781" spans="2:14" x14ac:dyDescent="0.25">
      <c r="B781" s="2" t="s">
        <v>1423</v>
      </c>
      <c r="C781" s="2" t="s">
        <v>1424</v>
      </c>
      <c r="D781" s="2" t="s">
        <v>41</v>
      </c>
      <c r="E781" s="2" t="s">
        <v>17</v>
      </c>
      <c r="F781" s="2" t="s">
        <v>300</v>
      </c>
      <c r="G781" s="2" t="s">
        <v>1421</v>
      </c>
      <c r="H781" s="2" t="s">
        <v>1425</v>
      </c>
      <c r="I781" s="2">
        <v>0</v>
      </c>
      <c r="J781" s="2">
        <v>0</v>
      </c>
      <c r="K781" s="2">
        <v>28626040085</v>
      </c>
      <c r="L781" s="3">
        <v>46162</v>
      </c>
      <c r="M781" s="3">
        <v>46699</v>
      </c>
      <c r="N781" s="2" t="s">
        <v>1393</v>
      </c>
    </row>
    <row r="782" spans="2:14" x14ac:dyDescent="0.25">
      <c r="B782" s="2" t="s">
        <v>1423</v>
      </c>
      <c r="C782" s="2" t="s">
        <v>1424</v>
      </c>
      <c r="D782" s="2" t="s">
        <v>41</v>
      </c>
      <c r="E782" s="2" t="s">
        <v>17</v>
      </c>
      <c r="F782" s="2" t="s">
        <v>300</v>
      </c>
      <c r="G782" s="2" t="s">
        <v>1421</v>
      </c>
      <c r="H782" s="2" t="s">
        <v>1425</v>
      </c>
      <c r="I782" s="2">
        <v>0</v>
      </c>
      <c r="J782" s="2">
        <v>0</v>
      </c>
      <c r="K782" s="2">
        <v>28626040087</v>
      </c>
      <c r="L782" s="3">
        <v>46162</v>
      </c>
      <c r="M782" s="3">
        <v>46699</v>
      </c>
      <c r="N782" s="2" t="s">
        <v>1393</v>
      </c>
    </row>
    <row r="783" spans="2:14" x14ac:dyDescent="0.25">
      <c r="B783" s="2" t="s">
        <v>1426</v>
      </c>
      <c r="C783" s="2" t="s">
        <v>1427</v>
      </c>
      <c r="D783" s="2" t="s">
        <v>41</v>
      </c>
      <c r="E783" s="2" t="s">
        <v>17</v>
      </c>
      <c r="F783" s="2" t="s">
        <v>300</v>
      </c>
      <c r="G783" s="2" t="s">
        <v>301</v>
      </c>
      <c r="H783" s="2" t="s">
        <v>24</v>
      </c>
      <c r="I783" s="2">
        <v>0</v>
      </c>
      <c r="J783" s="2">
        <v>0</v>
      </c>
      <c r="K783" s="2">
        <v>334241063</v>
      </c>
      <c r="L783" s="3">
        <v>45873</v>
      </c>
      <c r="M783" s="3">
        <v>46405</v>
      </c>
      <c r="N783" s="2" t="s">
        <v>1393</v>
      </c>
    </row>
    <row r="784" spans="2:14" x14ac:dyDescent="0.25">
      <c r="B784" s="2" t="s">
        <v>1428</v>
      </c>
      <c r="C784" s="2" t="s">
        <v>1429</v>
      </c>
      <c r="D784" s="2" t="s">
        <v>41</v>
      </c>
      <c r="E784" s="2" t="s">
        <v>17</v>
      </c>
      <c r="F784" s="2" t="s">
        <v>300</v>
      </c>
      <c r="G784" s="2" t="s">
        <v>1430</v>
      </c>
      <c r="H784" s="2" t="s">
        <v>1431</v>
      </c>
      <c r="I784" s="2">
        <v>0</v>
      </c>
      <c r="J784" s="2">
        <v>0</v>
      </c>
      <c r="K784" s="2">
        <v>28250649</v>
      </c>
      <c r="L784" s="3">
        <v>45873</v>
      </c>
      <c r="M784" s="3">
        <v>46401</v>
      </c>
      <c r="N784" s="2" t="s">
        <v>1393</v>
      </c>
    </row>
    <row r="785" spans="2:14" x14ac:dyDescent="0.25">
      <c r="B785" s="2" t="s">
        <v>1432</v>
      </c>
      <c r="C785" s="2" t="s">
        <v>1433</v>
      </c>
      <c r="D785" s="2" t="s">
        <v>41</v>
      </c>
      <c r="E785" s="2" t="s">
        <v>17</v>
      </c>
      <c r="F785" s="2" t="s">
        <v>300</v>
      </c>
      <c r="G785" s="2" t="s">
        <v>1430</v>
      </c>
      <c r="H785" s="2" t="s">
        <v>1434</v>
      </c>
      <c r="I785" s="2">
        <v>0</v>
      </c>
      <c r="J785" s="2">
        <v>0</v>
      </c>
      <c r="K785" s="2">
        <v>27012513</v>
      </c>
      <c r="L785" s="3">
        <v>46013</v>
      </c>
      <c r="M785" s="3">
        <v>46356</v>
      </c>
      <c r="N785" s="2" t="s">
        <v>1393</v>
      </c>
    </row>
    <row r="786" spans="2:14" x14ac:dyDescent="0.25">
      <c r="B786" s="2" t="s">
        <v>1435</v>
      </c>
      <c r="C786" s="2" t="s">
        <v>1436</v>
      </c>
      <c r="D786" s="2" t="s">
        <v>41</v>
      </c>
      <c r="E786" s="2" t="s">
        <v>17</v>
      </c>
      <c r="F786" s="2" t="s">
        <v>138</v>
      </c>
      <c r="G786" s="2" t="s">
        <v>138</v>
      </c>
      <c r="H786" s="2" t="s">
        <v>1437</v>
      </c>
      <c r="I786" s="2">
        <v>0</v>
      </c>
      <c r="J786" s="2">
        <v>0</v>
      </c>
      <c r="K786" s="2">
        <v>202402</v>
      </c>
      <c r="L786" s="3">
        <v>45762</v>
      </c>
      <c r="M786" s="3">
        <v>46418</v>
      </c>
      <c r="N786" s="2" t="s">
        <v>1438</v>
      </c>
    </row>
    <row r="787" spans="2:14" x14ac:dyDescent="0.25">
      <c r="B787" s="2" t="s">
        <v>1439</v>
      </c>
      <c r="C787" s="2" t="s">
        <v>1440</v>
      </c>
      <c r="D787" s="2" t="s">
        <v>16</v>
      </c>
      <c r="E787" s="2" t="s">
        <v>17</v>
      </c>
      <c r="F787" s="2" t="s">
        <v>18</v>
      </c>
      <c r="G787" s="2" t="s">
        <v>175</v>
      </c>
      <c r="H787" s="2" t="s">
        <v>1441</v>
      </c>
      <c r="I787" s="2">
        <v>0</v>
      </c>
      <c r="J787" s="2">
        <v>0</v>
      </c>
      <c r="K787" s="2" t="s">
        <v>1442</v>
      </c>
      <c r="L787" s="3">
        <v>45699</v>
      </c>
      <c r="M787" s="3">
        <v>47515</v>
      </c>
      <c r="N787" s="2" t="s">
        <v>1415</v>
      </c>
    </row>
    <row r="788" spans="2:14" x14ac:dyDescent="0.25">
      <c r="B788" s="2" t="s">
        <v>1439</v>
      </c>
      <c r="C788" s="2" t="s">
        <v>1440</v>
      </c>
      <c r="D788" s="2" t="s">
        <v>16</v>
      </c>
      <c r="E788" s="2" t="s">
        <v>17</v>
      </c>
      <c r="F788" s="2" t="s">
        <v>18</v>
      </c>
      <c r="G788" s="2" t="s">
        <v>175</v>
      </c>
      <c r="H788" s="2" t="s">
        <v>1441</v>
      </c>
      <c r="I788" s="2">
        <v>0</v>
      </c>
      <c r="J788" s="2">
        <v>0</v>
      </c>
      <c r="K788" s="2" t="s">
        <v>1443</v>
      </c>
      <c r="L788" s="3">
        <v>45959</v>
      </c>
      <c r="M788" s="3">
        <v>47771</v>
      </c>
      <c r="N788" s="2" t="s">
        <v>1415</v>
      </c>
    </row>
    <row r="789" spans="2:14" x14ac:dyDescent="0.25">
      <c r="B789" s="2" t="s">
        <v>1439</v>
      </c>
      <c r="C789" s="2" t="s">
        <v>1440</v>
      </c>
      <c r="D789" s="2" t="s">
        <v>16</v>
      </c>
      <c r="E789" s="2" t="s">
        <v>17</v>
      </c>
      <c r="F789" s="2" t="s">
        <v>18</v>
      </c>
      <c r="G789" s="2" t="s">
        <v>175</v>
      </c>
      <c r="H789" s="2" t="s">
        <v>1441</v>
      </c>
      <c r="I789" s="2">
        <v>0</v>
      </c>
      <c r="J789" s="2">
        <v>0</v>
      </c>
      <c r="K789" s="2" t="s">
        <v>1444</v>
      </c>
      <c r="L789" s="3">
        <v>45910</v>
      </c>
      <c r="M789" s="3">
        <v>47715</v>
      </c>
      <c r="N789" s="2" t="s">
        <v>1415</v>
      </c>
    </row>
    <row r="790" spans="2:14" x14ac:dyDescent="0.25">
      <c r="B790" s="2" t="s">
        <v>1439</v>
      </c>
      <c r="C790" s="2" t="s">
        <v>1440</v>
      </c>
      <c r="D790" s="2" t="s">
        <v>16</v>
      </c>
      <c r="E790" s="2" t="s">
        <v>17</v>
      </c>
      <c r="F790" s="2" t="s">
        <v>18</v>
      </c>
      <c r="G790" s="2" t="s">
        <v>175</v>
      </c>
      <c r="H790" s="2" t="s">
        <v>1441</v>
      </c>
      <c r="I790" s="2">
        <v>0</v>
      </c>
      <c r="J790" s="2">
        <v>0</v>
      </c>
      <c r="K790" s="2" t="s">
        <v>1445</v>
      </c>
      <c r="L790" s="3">
        <v>46150</v>
      </c>
      <c r="M790" s="3">
        <v>47839</v>
      </c>
      <c r="N790" s="2" t="s">
        <v>1415</v>
      </c>
    </row>
    <row r="791" spans="2:14" x14ac:dyDescent="0.25">
      <c r="B791" s="2" t="s">
        <v>1439</v>
      </c>
      <c r="C791" s="2" t="s">
        <v>1440</v>
      </c>
      <c r="D791" s="2" t="s">
        <v>16</v>
      </c>
      <c r="E791" s="2" t="s">
        <v>17</v>
      </c>
      <c r="F791" s="2" t="s">
        <v>18</v>
      </c>
      <c r="G791" s="2" t="s">
        <v>175</v>
      </c>
      <c r="H791" s="2" t="s">
        <v>1441</v>
      </c>
      <c r="I791" s="2">
        <v>0</v>
      </c>
      <c r="J791" s="2">
        <v>0</v>
      </c>
      <c r="K791" s="2" t="s">
        <v>1446</v>
      </c>
      <c r="L791" s="3">
        <v>46046</v>
      </c>
      <c r="M791" s="3">
        <v>47845</v>
      </c>
      <c r="N791" s="2" t="s">
        <v>1415</v>
      </c>
    </row>
    <row r="792" spans="2:14" x14ac:dyDescent="0.25">
      <c r="B792" s="2" t="s">
        <v>1447</v>
      </c>
      <c r="C792" s="2" t="s">
        <v>1448</v>
      </c>
      <c r="D792" s="2" t="s">
        <v>379</v>
      </c>
      <c r="E792" s="2" t="s">
        <v>17</v>
      </c>
      <c r="F792" s="2" t="s">
        <v>18</v>
      </c>
      <c r="G792" s="2" t="s">
        <v>175</v>
      </c>
      <c r="H792" s="2" t="s">
        <v>1441</v>
      </c>
      <c r="I792" s="2">
        <v>0</v>
      </c>
      <c r="J792" s="2">
        <v>0</v>
      </c>
      <c r="K792" s="2" t="s">
        <v>1442</v>
      </c>
      <c r="L792" s="3">
        <v>45699</v>
      </c>
      <c r="M792" s="3">
        <v>47515</v>
      </c>
      <c r="N792" s="2" t="s">
        <v>1415</v>
      </c>
    </row>
    <row r="793" spans="2:14" x14ac:dyDescent="0.25">
      <c r="B793" s="2" t="s">
        <v>1447</v>
      </c>
      <c r="C793" s="2" t="s">
        <v>1448</v>
      </c>
      <c r="D793" s="2" t="s">
        <v>379</v>
      </c>
      <c r="E793" s="2" t="s">
        <v>17</v>
      </c>
      <c r="F793" s="2" t="s">
        <v>18</v>
      </c>
      <c r="G793" s="2" t="s">
        <v>175</v>
      </c>
      <c r="H793" s="2" t="s">
        <v>1441</v>
      </c>
      <c r="I793" s="2">
        <v>0</v>
      </c>
      <c r="J793" s="2">
        <v>0</v>
      </c>
      <c r="K793" s="2" t="s">
        <v>1443</v>
      </c>
      <c r="L793" s="3">
        <v>45959</v>
      </c>
      <c r="M793" s="3">
        <v>47771</v>
      </c>
      <c r="N793" s="2" t="s">
        <v>1415</v>
      </c>
    </row>
    <row r="794" spans="2:14" x14ac:dyDescent="0.25">
      <c r="B794" s="2" t="s">
        <v>1447</v>
      </c>
      <c r="C794" s="2" t="s">
        <v>1448</v>
      </c>
      <c r="D794" s="2" t="s">
        <v>379</v>
      </c>
      <c r="E794" s="2" t="s">
        <v>17</v>
      </c>
      <c r="F794" s="2" t="s">
        <v>18</v>
      </c>
      <c r="G794" s="2" t="s">
        <v>175</v>
      </c>
      <c r="H794" s="2" t="s">
        <v>1441</v>
      </c>
      <c r="I794" s="2">
        <v>0</v>
      </c>
      <c r="J794" s="2">
        <v>0</v>
      </c>
      <c r="K794" s="2" t="s">
        <v>1444</v>
      </c>
      <c r="L794" s="3">
        <v>45910</v>
      </c>
      <c r="M794" s="3">
        <v>47715</v>
      </c>
      <c r="N794" s="2" t="s">
        <v>1415</v>
      </c>
    </row>
    <row r="795" spans="2:14" x14ac:dyDescent="0.25">
      <c r="B795" s="2" t="s">
        <v>1447</v>
      </c>
      <c r="C795" s="2" t="s">
        <v>1448</v>
      </c>
      <c r="D795" s="2" t="s">
        <v>379</v>
      </c>
      <c r="E795" s="2" t="s">
        <v>17</v>
      </c>
      <c r="F795" s="2" t="s">
        <v>18</v>
      </c>
      <c r="G795" s="2" t="s">
        <v>175</v>
      </c>
      <c r="H795" s="2" t="s">
        <v>1441</v>
      </c>
      <c r="I795" s="2">
        <v>0</v>
      </c>
      <c r="J795" s="2">
        <v>0</v>
      </c>
      <c r="K795" s="2" t="s">
        <v>1449</v>
      </c>
      <c r="L795" s="3">
        <v>46150</v>
      </c>
      <c r="M795" s="3">
        <v>47597</v>
      </c>
      <c r="N795" s="2" t="s">
        <v>1415</v>
      </c>
    </row>
    <row r="796" spans="2:14" x14ac:dyDescent="0.25">
      <c r="B796" s="2" t="s">
        <v>1450</v>
      </c>
      <c r="C796" s="2" t="s">
        <v>1451</v>
      </c>
      <c r="D796" s="2" t="s">
        <v>1367</v>
      </c>
      <c r="E796" s="2" t="s">
        <v>17</v>
      </c>
      <c r="F796" s="2" t="s">
        <v>18</v>
      </c>
      <c r="G796" s="2" t="s">
        <v>175</v>
      </c>
      <c r="H796" s="2" t="s">
        <v>1441</v>
      </c>
      <c r="I796" s="2">
        <v>0</v>
      </c>
      <c r="J796" s="2">
        <v>0</v>
      </c>
      <c r="K796" s="2" t="s">
        <v>1443</v>
      </c>
      <c r="L796" s="3">
        <v>45959</v>
      </c>
      <c r="M796" s="3">
        <v>47771</v>
      </c>
      <c r="N796" s="2" t="s">
        <v>1415</v>
      </c>
    </row>
    <row r="797" spans="2:14" x14ac:dyDescent="0.25">
      <c r="B797" s="2" t="s">
        <v>1452</v>
      </c>
      <c r="C797" s="2" t="s">
        <v>1453</v>
      </c>
      <c r="D797" s="2" t="s">
        <v>16</v>
      </c>
      <c r="E797" s="2" t="s">
        <v>17</v>
      </c>
      <c r="F797" s="2" t="s">
        <v>18</v>
      </c>
      <c r="G797" s="2" t="s">
        <v>175</v>
      </c>
      <c r="H797" s="2" t="s">
        <v>1454</v>
      </c>
      <c r="I797" s="2">
        <v>0</v>
      </c>
      <c r="J797" s="2">
        <v>0</v>
      </c>
      <c r="K797" s="2" t="s">
        <v>1455</v>
      </c>
      <c r="L797" s="3">
        <v>45882</v>
      </c>
      <c r="M797" s="3">
        <v>47693</v>
      </c>
      <c r="N797" s="2" t="s">
        <v>1415</v>
      </c>
    </row>
    <row r="798" spans="2:14" x14ac:dyDescent="0.25">
      <c r="B798" s="2" t="s">
        <v>1456</v>
      </c>
      <c r="C798" s="2" t="s">
        <v>1457</v>
      </c>
      <c r="D798" s="2" t="s">
        <v>379</v>
      </c>
      <c r="E798" s="2" t="s">
        <v>17</v>
      </c>
      <c r="F798" s="2" t="s">
        <v>18</v>
      </c>
      <c r="G798" s="2" t="s">
        <v>175</v>
      </c>
      <c r="H798" s="2" t="s">
        <v>1454</v>
      </c>
      <c r="I798" s="2">
        <v>0</v>
      </c>
      <c r="J798" s="2">
        <v>0</v>
      </c>
      <c r="K798" s="2" t="s">
        <v>1458</v>
      </c>
      <c r="L798" s="3">
        <v>45882</v>
      </c>
      <c r="M798" s="3">
        <v>47691</v>
      </c>
      <c r="N798" s="2" t="s">
        <v>1415</v>
      </c>
    </row>
    <row r="799" spans="2:14" x14ac:dyDescent="0.25">
      <c r="B799" s="2" t="s">
        <v>1459</v>
      </c>
      <c r="C799" s="2" t="s">
        <v>1460</v>
      </c>
      <c r="D799" s="2" t="s">
        <v>1367</v>
      </c>
      <c r="E799" s="2" t="s">
        <v>17</v>
      </c>
      <c r="F799" s="2" t="s">
        <v>18</v>
      </c>
      <c r="G799" s="2" t="s">
        <v>175</v>
      </c>
      <c r="H799" s="2" t="s">
        <v>1454</v>
      </c>
      <c r="I799" s="2">
        <v>0</v>
      </c>
      <c r="J799" s="2">
        <v>0</v>
      </c>
      <c r="K799" s="2" t="s">
        <v>1458</v>
      </c>
      <c r="L799" s="3">
        <v>45891</v>
      </c>
      <c r="M799" s="3">
        <v>47691</v>
      </c>
      <c r="N799" s="2" t="s">
        <v>1415</v>
      </c>
    </row>
    <row r="800" spans="2:14" x14ac:dyDescent="0.25">
      <c r="B800" s="2" t="s">
        <v>1461</v>
      </c>
      <c r="C800" s="2" t="s">
        <v>1462</v>
      </c>
      <c r="D800" s="2" t="s">
        <v>379</v>
      </c>
      <c r="E800" s="2" t="s">
        <v>17</v>
      </c>
      <c r="F800" s="2" t="s">
        <v>18</v>
      </c>
      <c r="G800" s="2" t="s">
        <v>175</v>
      </c>
      <c r="H800" s="2" t="s">
        <v>1463</v>
      </c>
      <c r="I800" s="2">
        <v>0</v>
      </c>
      <c r="J800" s="2">
        <v>0</v>
      </c>
      <c r="K800" s="2">
        <v>222300144</v>
      </c>
      <c r="L800" s="3">
        <v>45967</v>
      </c>
      <c r="M800" s="3">
        <v>47327</v>
      </c>
      <c r="N800" s="2" t="s">
        <v>1369</v>
      </c>
    </row>
    <row r="801" spans="2:14" x14ac:dyDescent="0.25">
      <c r="B801" s="2" t="s">
        <v>1461</v>
      </c>
      <c r="C801" s="2" t="s">
        <v>1462</v>
      </c>
      <c r="D801" s="2" t="s">
        <v>379</v>
      </c>
      <c r="E801" s="2" t="s">
        <v>17</v>
      </c>
      <c r="F801" s="2" t="s">
        <v>18</v>
      </c>
      <c r="G801" s="2" t="s">
        <v>175</v>
      </c>
      <c r="H801" s="2" t="s">
        <v>1463</v>
      </c>
      <c r="I801" s="2">
        <v>0</v>
      </c>
      <c r="J801" s="2">
        <v>0</v>
      </c>
      <c r="K801" s="2" t="s">
        <v>470</v>
      </c>
      <c r="L801" s="2" t="s">
        <v>30</v>
      </c>
      <c r="M801" s="2" t="s">
        <v>30</v>
      </c>
      <c r="N801" s="2" t="s">
        <v>1369</v>
      </c>
    </row>
    <row r="802" spans="2:14" x14ac:dyDescent="0.25">
      <c r="B802" s="2" t="s">
        <v>1464</v>
      </c>
      <c r="C802" s="2" t="s">
        <v>1465</v>
      </c>
      <c r="D802" s="2" t="s">
        <v>1367</v>
      </c>
      <c r="E802" s="2" t="s">
        <v>17</v>
      </c>
      <c r="F802" s="2" t="s">
        <v>18</v>
      </c>
      <c r="G802" s="2" t="s">
        <v>175</v>
      </c>
      <c r="H802" s="2" t="s">
        <v>1463</v>
      </c>
      <c r="I802" s="2">
        <v>0</v>
      </c>
      <c r="J802" s="2">
        <v>0</v>
      </c>
      <c r="K802" s="2">
        <v>222300164</v>
      </c>
      <c r="L802" s="3">
        <v>45967</v>
      </c>
      <c r="M802" s="3">
        <v>47359</v>
      </c>
      <c r="N802" s="2" t="s">
        <v>1369</v>
      </c>
    </row>
    <row r="803" spans="2:14" x14ac:dyDescent="0.25">
      <c r="B803" s="2" t="s">
        <v>1464</v>
      </c>
      <c r="C803" s="2" t="s">
        <v>1465</v>
      </c>
      <c r="D803" s="2" t="s">
        <v>1367</v>
      </c>
      <c r="E803" s="2" t="s">
        <v>17</v>
      </c>
      <c r="F803" s="2" t="s">
        <v>18</v>
      </c>
      <c r="G803" s="2" t="s">
        <v>175</v>
      </c>
      <c r="H803" s="2" t="s">
        <v>1463</v>
      </c>
      <c r="I803" s="2">
        <v>0</v>
      </c>
      <c r="J803" s="2">
        <v>0</v>
      </c>
      <c r="K803" s="2" t="s">
        <v>470</v>
      </c>
      <c r="L803" s="2" t="s">
        <v>30</v>
      </c>
      <c r="M803" s="2" t="s">
        <v>30</v>
      </c>
      <c r="N803" s="2" t="s">
        <v>1369</v>
      </c>
    </row>
    <row r="804" spans="2:14" x14ac:dyDescent="0.25">
      <c r="B804" s="2" t="s">
        <v>1466</v>
      </c>
      <c r="C804" s="2" t="s">
        <v>1467</v>
      </c>
      <c r="D804" s="2" t="s">
        <v>16</v>
      </c>
      <c r="E804" s="2" t="s">
        <v>17</v>
      </c>
      <c r="F804" s="2" t="s">
        <v>18</v>
      </c>
      <c r="G804" s="2" t="s">
        <v>175</v>
      </c>
      <c r="H804" s="2" t="s">
        <v>1468</v>
      </c>
      <c r="I804" s="2">
        <v>0</v>
      </c>
      <c r="J804" s="2">
        <v>0</v>
      </c>
      <c r="K804" s="2">
        <v>50922435</v>
      </c>
      <c r="L804" s="3">
        <v>46064</v>
      </c>
      <c r="M804" s="3">
        <v>47727</v>
      </c>
      <c r="N804" s="2" t="s">
        <v>128</v>
      </c>
    </row>
    <row r="805" spans="2:14" x14ac:dyDescent="0.25">
      <c r="B805" s="2" t="s">
        <v>1469</v>
      </c>
      <c r="C805" s="2" t="s">
        <v>1470</v>
      </c>
      <c r="D805" s="2" t="s">
        <v>1367</v>
      </c>
      <c r="E805" s="2" t="s">
        <v>17</v>
      </c>
      <c r="F805" s="2" t="s">
        <v>18</v>
      </c>
      <c r="G805" s="2" t="s">
        <v>175</v>
      </c>
      <c r="H805" s="2" t="s">
        <v>1468</v>
      </c>
      <c r="I805" s="2">
        <v>0</v>
      </c>
      <c r="J805" s="2">
        <v>0</v>
      </c>
      <c r="K805" s="2">
        <v>50226081</v>
      </c>
      <c r="L805" s="3">
        <v>45734</v>
      </c>
      <c r="M805" s="3">
        <v>47515</v>
      </c>
      <c r="N805" s="2" t="s">
        <v>128</v>
      </c>
    </row>
    <row r="806" spans="2:14" x14ac:dyDescent="0.25">
      <c r="B806" s="2" t="s">
        <v>1469</v>
      </c>
      <c r="C806" s="2" t="s">
        <v>1470</v>
      </c>
      <c r="D806" s="2" t="s">
        <v>1367</v>
      </c>
      <c r="E806" s="2" t="s">
        <v>17</v>
      </c>
      <c r="F806" s="2" t="s">
        <v>18</v>
      </c>
      <c r="G806" s="2" t="s">
        <v>175</v>
      </c>
      <c r="H806" s="2" t="s">
        <v>1468</v>
      </c>
      <c r="I806" s="2">
        <v>0</v>
      </c>
      <c r="J806" s="2">
        <v>0</v>
      </c>
      <c r="K806" s="2">
        <v>50306095</v>
      </c>
      <c r="L806" s="3">
        <v>45742</v>
      </c>
      <c r="M806" s="3">
        <v>47543</v>
      </c>
      <c r="N806" s="2" t="s">
        <v>128</v>
      </c>
    </row>
    <row r="807" spans="2:14" x14ac:dyDescent="0.25">
      <c r="B807" s="2" t="s">
        <v>1469</v>
      </c>
      <c r="C807" s="2" t="s">
        <v>1470</v>
      </c>
      <c r="D807" s="2" t="s">
        <v>1367</v>
      </c>
      <c r="E807" s="2" t="s">
        <v>17</v>
      </c>
      <c r="F807" s="2" t="s">
        <v>18</v>
      </c>
      <c r="G807" s="2" t="s">
        <v>175</v>
      </c>
      <c r="H807" s="2" t="s">
        <v>1468</v>
      </c>
      <c r="I807" s="2">
        <v>0</v>
      </c>
      <c r="J807" s="2">
        <v>0</v>
      </c>
      <c r="K807" s="2">
        <v>50529227</v>
      </c>
      <c r="L807" s="3">
        <v>45834</v>
      </c>
      <c r="M807" s="3">
        <v>47604</v>
      </c>
      <c r="N807" s="2" t="s">
        <v>128</v>
      </c>
    </row>
    <row r="808" spans="2:14" x14ac:dyDescent="0.25">
      <c r="B808" s="2" t="s">
        <v>1469</v>
      </c>
      <c r="C808" s="2" t="s">
        <v>1470</v>
      </c>
      <c r="D808" s="2" t="s">
        <v>1367</v>
      </c>
      <c r="E808" s="2" t="s">
        <v>17</v>
      </c>
      <c r="F808" s="2" t="s">
        <v>18</v>
      </c>
      <c r="G808" s="2" t="s">
        <v>175</v>
      </c>
      <c r="H808" s="2" t="s">
        <v>1468</v>
      </c>
      <c r="I808" s="2">
        <v>0</v>
      </c>
      <c r="J808" s="2">
        <v>0</v>
      </c>
      <c r="K808" s="2">
        <v>50529228</v>
      </c>
      <c r="L808" s="3">
        <v>45834</v>
      </c>
      <c r="M808" s="3">
        <v>47604</v>
      </c>
      <c r="N808" s="2" t="s">
        <v>128</v>
      </c>
    </row>
    <row r="809" spans="2:14" x14ac:dyDescent="0.25">
      <c r="B809" s="2" t="s">
        <v>1469</v>
      </c>
      <c r="C809" s="2" t="s">
        <v>1470</v>
      </c>
      <c r="D809" s="2" t="s">
        <v>1367</v>
      </c>
      <c r="E809" s="2" t="s">
        <v>17</v>
      </c>
      <c r="F809" s="2" t="s">
        <v>18</v>
      </c>
      <c r="G809" s="2" t="s">
        <v>175</v>
      </c>
      <c r="H809" s="2" t="s">
        <v>1468</v>
      </c>
      <c r="I809" s="2">
        <v>0</v>
      </c>
      <c r="J809" s="2">
        <v>0</v>
      </c>
      <c r="K809" s="2">
        <v>50612237</v>
      </c>
      <c r="L809" s="3">
        <v>45834</v>
      </c>
      <c r="M809" s="3">
        <v>47635</v>
      </c>
      <c r="N809" s="2" t="s">
        <v>128</v>
      </c>
    </row>
    <row r="810" spans="2:14" x14ac:dyDescent="0.25">
      <c r="B810" s="2" t="s">
        <v>1469</v>
      </c>
      <c r="C810" s="2" t="s">
        <v>1470</v>
      </c>
      <c r="D810" s="2" t="s">
        <v>1367</v>
      </c>
      <c r="E810" s="2" t="s">
        <v>17</v>
      </c>
      <c r="F810" s="2" t="s">
        <v>18</v>
      </c>
      <c r="G810" s="2" t="s">
        <v>175</v>
      </c>
      <c r="H810" s="2" t="s">
        <v>1468</v>
      </c>
      <c r="I810" s="2">
        <v>0</v>
      </c>
      <c r="J810" s="2">
        <v>0</v>
      </c>
      <c r="K810" s="2">
        <v>50630275</v>
      </c>
      <c r="L810" s="3">
        <v>45860</v>
      </c>
      <c r="M810" s="3">
        <v>47635</v>
      </c>
      <c r="N810" s="2" t="s">
        <v>128</v>
      </c>
    </row>
    <row r="811" spans="2:14" x14ac:dyDescent="0.25">
      <c r="B811" s="2" t="s">
        <v>1469</v>
      </c>
      <c r="C811" s="2" t="s">
        <v>1470</v>
      </c>
      <c r="D811" s="2" t="s">
        <v>1367</v>
      </c>
      <c r="E811" s="2" t="s">
        <v>17</v>
      </c>
      <c r="F811" s="2" t="s">
        <v>18</v>
      </c>
      <c r="G811" s="2" t="s">
        <v>175</v>
      </c>
      <c r="H811" s="2" t="s">
        <v>1468</v>
      </c>
      <c r="I811" s="2">
        <v>0</v>
      </c>
      <c r="J811" s="2">
        <v>0</v>
      </c>
      <c r="K811" s="2">
        <v>50702278</v>
      </c>
      <c r="L811" s="3">
        <v>45860</v>
      </c>
      <c r="M811" s="3">
        <v>47665</v>
      </c>
      <c r="N811" s="2" t="s">
        <v>128</v>
      </c>
    </row>
    <row r="812" spans="2:14" x14ac:dyDescent="0.25">
      <c r="B812" s="2" t="s">
        <v>1469</v>
      </c>
      <c r="C812" s="2" t="s">
        <v>1470</v>
      </c>
      <c r="D812" s="2" t="s">
        <v>1367</v>
      </c>
      <c r="E812" s="2" t="s">
        <v>17</v>
      </c>
      <c r="F812" s="2" t="s">
        <v>18</v>
      </c>
      <c r="G812" s="2" t="s">
        <v>175</v>
      </c>
      <c r="H812" s="2" t="s">
        <v>1468</v>
      </c>
      <c r="I812" s="2">
        <v>0</v>
      </c>
      <c r="J812" s="2">
        <v>0</v>
      </c>
      <c r="K812" s="2">
        <v>50913422</v>
      </c>
      <c r="L812" s="3">
        <v>45955</v>
      </c>
      <c r="M812" s="3">
        <v>47727</v>
      </c>
      <c r="N812" s="2" t="s">
        <v>128</v>
      </c>
    </row>
    <row r="813" spans="2:14" x14ac:dyDescent="0.25">
      <c r="B813" s="2" t="s">
        <v>1469</v>
      </c>
      <c r="C813" s="2" t="s">
        <v>1470</v>
      </c>
      <c r="D813" s="2" t="s">
        <v>1367</v>
      </c>
      <c r="E813" s="2" t="s">
        <v>17</v>
      </c>
      <c r="F813" s="2" t="s">
        <v>18</v>
      </c>
      <c r="G813" s="2" t="s">
        <v>175</v>
      </c>
      <c r="H813" s="2" t="s">
        <v>1468</v>
      </c>
      <c r="I813" s="2">
        <v>0</v>
      </c>
      <c r="J813" s="2">
        <v>0</v>
      </c>
      <c r="K813" s="2">
        <v>51103518</v>
      </c>
      <c r="L813" s="3">
        <v>46064</v>
      </c>
      <c r="M813" s="3">
        <v>47788</v>
      </c>
      <c r="N813" s="2" t="s">
        <v>128</v>
      </c>
    </row>
    <row r="814" spans="2:14" x14ac:dyDescent="0.25">
      <c r="B814" s="2" t="s">
        <v>1469</v>
      </c>
      <c r="C814" s="2" t="s">
        <v>1470</v>
      </c>
      <c r="D814" s="2" t="s">
        <v>1367</v>
      </c>
      <c r="E814" s="2" t="s">
        <v>17</v>
      </c>
      <c r="F814" s="2" t="s">
        <v>18</v>
      </c>
      <c r="G814" s="2" t="s">
        <v>175</v>
      </c>
      <c r="H814" s="2" t="s">
        <v>1468</v>
      </c>
      <c r="I814" s="2">
        <v>0</v>
      </c>
      <c r="J814" s="2">
        <v>0</v>
      </c>
      <c r="K814" s="2">
        <v>51103519</v>
      </c>
      <c r="L814" s="3">
        <v>46064</v>
      </c>
      <c r="M814" s="3">
        <v>47788</v>
      </c>
      <c r="N814" s="2" t="s">
        <v>128</v>
      </c>
    </row>
    <row r="815" spans="2:14" x14ac:dyDescent="0.25">
      <c r="B815" s="2" t="s">
        <v>1469</v>
      </c>
      <c r="C815" s="2" t="s">
        <v>1470</v>
      </c>
      <c r="D815" s="2" t="s">
        <v>1367</v>
      </c>
      <c r="E815" s="2" t="s">
        <v>17</v>
      </c>
      <c r="F815" s="2" t="s">
        <v>18</v>
      </c>
      <c r="G815" s="2" t="s">
        <v>175</v>
      </c>
      <c r="H815" s="2" t="s">
        <v>1468</v>
      </c>
      <c r="I815" s="2">
        <v>0</v>
      </c>
      <c r="J815" s="2">
        <v>0</v>
      </c>
      <c r="K815" s="2">
        <v>51201561</v>
      </c>
      <c r="L815" s="3">
        <v>46064</v>
      </c>
      <c r="M815" s="3">
        <v>47818</v>
      </c>
      <c r="N815" s="2" t="s">
        <v>128</v>
      </c>
    </row>
    <row r="816" spans="2:14" x14ac:dyDescent="0.25">
      <c r="B816" s="2" t="s">
        <v>1471</v>
      </c>
      <c r="C816" s="2" t="s">
        <v>1472</v>
      </c>
      <c r="D816" s="2" t="s">
        <v>16</v>
      </c>
      <c r="E816" s="2" t="s">
        <v>17</v>
      </c>
      <c r="F816" s="2" t="s">
        <v>18</v>
      </c>
      <c r="G816" s="2" t="s">
        <v>175</v>
      </c>
      <c r="H816" s="2" t="s">
        <v>1468</v>
      </c>
      <c r="I816" s="2">
        <v>0</v>
      </c>
      <c r="J816" s="2">
        <v>0</v>
      </c>
      <c r="K816" s="2">
        <v>50110026</v>
      </c>
      <c r="L816" s="3">
        <v>45734</v>
      </c>
      <c r="M816" s="3">
        <v>47484</v>
      </c>
      <c r="N816" s="2" t="s">
        <v>128</v>
      </c>
    </row>
    <row r="817" spans="2:14" x14ac:dyDescent="0.25">
      <c r="B817" s="2" t="s">
        <v>1471</v>
      </c>
      <c r="C817" s="2" t="s">
        <v>1472</v>
      </c>
      <c r="D817" s="2" t="s">
        <v>16</v>
      </c>
      <c r="E817" s="2" t="s">
        <v>17</v>
      </c>
      <c r="F817" s="2" t="s">
        <v>18</v>
      </c>
      <c r="G817" s="2" t="s">
        <v>175</v>
      </c>
      <c r="H817" s="2" t="s">
        <v>1468</v>
      </c>
      <c r="I817" s="2">
        <v>0</v>
      </c>
      <c r="J817" s="2">
        <v>0</v>
      </c>
      <c r="K817" s="2">
        <v>50410144</v>
      </c>
      <c r="L817" s="3">
        <v>45955</v>
      </c>
      <c r="M817" s="3">
        <v>47574</v>
      </c>
      <c r="N817" s="2" t="s">
        <v>128</v>
      </c>
    </row>
    <row r="818" spans="2:14" x14ac:dyDescent="0.25">
      <c r="B818" s="2" t="s">
        <v>1471</v>
      </c>
      <c r="C818" s="2" t="s">
        <v>1472</v>
      </c>
      <c r="D818" s="2" t="s">
        <v>16</v>
      </c>
      <c r="E818" s="2" t="s">
        <v>17</v>
      </c>
      <c r="F818" s="2" t="s">
        <v>18</v>
      </c>
      <c r="G818" s="2" t="s">
        <v>175</v>
      </c>
      <c r="H818" s="2" t="s">
        <v>1468</v>
      </c>
      <c r="I818" s="2">
        <v>0</v>
      </c>
      <c r="J818" s="2">
        <v>0</v>
      </c>
      <c r="K818" s="2">
        <v>50423166</v>
      </c>
      <c r="L818" s="3">
        <v>45955</v>
      </c>
      <c r="M818" s="3">
        <v>47574</v>
      </c>
      <c r="N818" s="2" t="s">
        <v>128</v>
      </c>
    </row>
    <row r="819" spans="2:14" x14ac:dyDescent="0.25">
      <c r="B819" s="2" t="s">
        <v>1471</v>
      </c>
      <c r="C819" s="2" t="s">
        <v>1472</v>
      </c>
      <c r="D819" s="2" t="s">
        <v>16</v>
      </c>
      <c r="E819" s="2" t="s">
        <v>17</v>
      </c>
      <c r="F819" s="2" t="s">
        <v>18</v>
      </c>
      <c r="G819" s="2" t="s">
        <v>175</v>
      </c>
      <c r="H819" s="2" t="s">
        <v>1468</v>
      </c>
      <c r="I819" s="2">
        <v>0</v>
      </c>
      <c r="J819" s="2">
        <v>0</v>
      </c>
      <c r="K819" s="2">
        <v>50624263</v>
      </c>
      <c r="L819" s="3">
        <v>45860</v>
      </c>
      <c r="M819" s="3">
        <v>47635</v>
      </c>
      <c r="N819" s="2" t="s">
        <v>128</v>
      </c>
    </row>
    <row r="820" spans="2:14" x14ac:dyDescent="0.25">
      <c r="B820" s="2" t="s">
        <v>1471</v>
      </c>
      <c r="C820" s="2" t="s">
        <v>1472</v>
      </c>
      <c r="D820" s="2" t="s">
        <v>16</v>
      </c>
      <c r="E820" s="2" t="s">
        <v>17</v>
      </c>
      <c r="F820" s="2" t="s">
        <v>18</v>
      </c>
      <c r="G820" s="2" t="s">
        <v>175</v>
      </c>
      <c r="H820" s="2" t="s">
        <v>1468</v>
      </c>
      <c r="I820" s="2">
        <v>0</v>
      </c>
      <c r="J820" s="2">
        <v>0</v>
      </c>
      <c r="K820" s="2">
        <v>50625264</v>
      </c>
      <c r="L820" s="3">
        <v>45860</v>
      </c>
      <c r="M820" s="3">
        <v>47635</v>
      </c>
      <c r="N820" s="2" t="s">
        <v>128</v>
      </c>
    </row>
    <row r="821" spans="2:14" x14ac:dyDescent="0.25">
      <c r="B821" s="2" t="s">
        <v>1471</v>
      </c>
      <c r="C821" s="2" t="s">
        <v>1472</v>
      </c>
      <c r="D821" s="2" t="s">
        <v>16</v>
      </c>
      <c r="E821" s="2" t="s">
        <v>17</v>
      </c>
      <c r="F821" s="2" t="s">
        <v>18</v>
      </c>
      <c r="G821" s="2" t="s">
        <v>175</v>
      </c>
      <c r="H821" s="2" t="s">
        <v>1468</v>
      </c>
      <c r="I821" s="2">
        <v>0</v>
      </c>
      <c r="J821" s="2">
        <v>0</v>
      </c>
      <c r="K821" s="2">
        <v>50625266</v>
      </c>
      <c r="L821" s="3">
        <v>45856</v>
      </c>
      <c r="M821" s="3">
        <v>47635</v>
      </c>
      <c r="N821" s="2" t="s">
        <v>128</v>
      </c>
    </row>
    <row r="822" spans="2:14" x14ac:dyDescent="0.25">
      <c r="B822" s="2" t="s">
        <v>1471</v>
      </c>
      <c r="C822" s="2" t="s">
        <v>1472</v>
      </c>
      <c r="D822" s="2" t="s">
        <v>16</v>
      </c>
      <c r="E822" s="2" t="s">
        <v>17</v>
      </c>
      <c r="F822" s="2" t="s">
        <v>18</v>
      </c>
      <c r="G822" s="2" t="s">
        <v>175</v>
      </c>
      <c r="H822" s="2" t="s">
        <v>1468</v>
      </c>
      <c r="I822" s="2">
        <v>0</v>
      </c>
      <c r="J822" s="2">
        <v>0</v>
      </c>
      <c r="K822" s="2">
        <v>51105528</v>
      </c>
      <c r="L822" s="3">
        <v>46064</v>
      </c>
      <c r="M822" s="3">
        <v>47788</v>
      </c>
      <c r="N822" s="2" t="s">
        <v>128</v>
      </c>
    </row>
    <row r="823" spans="2:14" x14ac:dyDescent="0.25">
      <c r="B823" s="2" t="s">
        <v>1471</v>
      </c>
      <c r="C823" s="2" t="s">
        <v>1472</v>
      </c>
      <c r="D823" s="2" t="s">
        <v>16</v>
      </c>
      <c r="E823" s="2" t="s">
        <v>17</v>
      </c>
      <c r="F823" s="2" t="s">
        <v>18</v>
      </c>
      <c r="G823" s="2" t="s">
        <v>175</v>
      </c>
      <c r="H823" s="2" t="s">
        <v>1468</v>
      </c>
      <c r="I823" s="2">
        <v>0</v>
      </c>
      <c r="J823" s="2">
        <v>0</v>
      </c>
      <c r="K823" s="2">
        <v>51222584</v>
      </c>
      <c r="L823" s="3">
        <v>46064</v>
      </c>
      <c r="M823" s="3">
        <v>47818</v>
      </c>
      <c r="N823" s="2" t="s">
        <v>128</v>
      </c>
    </row>
    <row r="824" spans="2:14" x14ac:dyDescent="0.25">
      <c r="B824" s="2" t="s">
        <v>1473</v>
      </c>
      <c r="C824" s="2" t="s">
        <v>1474</v>
      </c>
      <c r="D824" s="2" t="s">
        <v>379</v>
      </c>
      <c r="E824" s="2" t="s">
        <v>17</v>
      </c>
      <c r="F824" s="2" t="s">
        <v>18</v>
      </c>
      <c r="G824" s="2" t="s">
        <v>175</v>
      </c>
      <c r="H824" s="2" t="s">
        <v>1468</v>
      </c>
      <c r="I824" s="2">
        <v>0</v>
      </c>
      <c r="J824" s="2">
        <v>0</v>
      </c>
      <c r="K824" s="2">
        <v>41220411</v>
      </c>
      <c r="L824" s="3">
        <v>45688</v>
      </c>
      <c r="M824" s="3">
        <v>47453</v>
      </c>
      <c r="N824" s="2" t="s">
        <v>128</v>
      </c>
    </row>
    <row r="825" spans="2:14" x14ac:dyDescent="0.25">
      <c r="B825" s="2" t="s">
        <v>1473</v>
      </c>
      <c r="C825" s="2" t="s">
        <v>1474</v>
      </c>
      <c r="D825" s="2" t="s">
        <v>379</v>
      </c>
      <c r="E825" s="2" t="s">
        <v>17</v>
      </c>
      <c r="F825" s="2" t="s">
        <v>18</v>
      </c>
      <c r="G825" s="2" t="s">
        <v>175</v>
      </c>
      <c r="H825" s="2" t="s">
        <v>1468</v>
      </c>
      <c r="I825" s="2">
        <v>0</v>
      </c>
      <c r="J825" s="2">
        <v>0</v>
      </c>
      <c r="K825" s="2">
        <v>50226082</v>
      </c>
      <c r="L825" s="3">
        <v>45734</v>
      </c>
      <c r="M825" s="3">
        <v>47515</v>
      </c>
      <c r="N825" s="2" t="s">
        <v>128</v>
      </c>
    </row>
    <row r="826" spans="2:14" x14ac:dyDescent="0.25">
      <c r="B826" s="2" t="s">
        <v>1473</v>
      </c>
      <c r="C826" s="2" t="s">
        <v>1474</v>
      </c>
      <c r="D826" s="2" t="s">
        <v>379</v>
      </c>
      <c r="E826" s="2" t="s">
        <v>17</v>
      </c>
      <c r="F826" s="2" t="s">
        <v>18</v>
      </c>
      <c r="G826" s="2" t="s">
        <v>175</v>
      </c>
      <c r="H826" s="2" t="s">
        <v>1468</v>
      </c>
      <c r="I826" s="2">
        <v>0</v>
      </c>
      <c r="J826" s="2">
        <v>0</v>
      </c>
      <c r="K826" s="2">
        <v>50325130</v>
      </c>
      <c r="L826" s="3">
        <v>45766</v>
      </c>
      <c r="M826" s="3">
        <v>47543</v>
      </c>
      <c r="N826" s="2" t="s">
        <v>128</v>
      </c>
    </row>
    <row r="827" spans="2:14" x14ac:dyDescent="0.25">
      <c r="B827" s="2" t="s">
        <v>1473</v>
      </c>
      <c r="C827" s="2" t="s">
        <v>1474</v>
      </c>
      <c r="D827" s="2" t="s">
        <v>379</v>
      </c>
      <c r="E827" s="2" t="s">
        <v>17</v>
      </c>
      <c r="F827" s="2" t="s">
        <v>18</v>
      </c>
      <c r="G827" s="2" t="s">
        <v>175</v>
      </c>
      <c r="H827" s="2" t="s">
        <v>1468</v>
      </c>
      <c r="I827" s="2">
        <v>0</v>
      </c>
      <c r="J827" s="2">
        <v>0</v>
      </c>
      <c r="K827" s="2">
        <v>50422165</v>
      </c>
      <c r="L827" s="3">
        <v>45831</v>
      </c>
      <c r="M827" s="3">
        <v>47574</v>
      </c>
      <c r="N827" s="2" t="s">
        <v>128</v>
      </c>
    </row>
    <row r="828" spans="2:14" x14ac:dyDescent="0.25">
      <c r="B828" s="2" t="s">
        <v>1473</v>
      </c>
      <c r="C828" s="2" t="s">
        <v>1474</v>
      </c>
      <c r="D828" s="2" t="s">
        <v>379</v>
      </c>
      <c r="E828" s="2" t="s">
        <v>17</v>
      </c>
      <c r="F828" s="2" t="s">
        <v>18</v>
      </c>
      <c r="G828" s="2" t="s">
        <v>175</v>
      </c>
      <c r="H828" s="2" t="s">
        <v>1468</v>
      </c>
      <c r="I828" s="2">
        <v>0</v>
      </c>
      <c r="J828" s="2">
        <v>0</v>
      </c>
      <c r="K828" s="2">
        <v>50520215</v>
      </c>
      <c r="L828" s="3">
        <v>45831</v>
      </c>
      <c r="M828" s="3">
        <v>47604</v>
      </c>
      <c r="N828" s="2" t="s">
        <v>128</v>
      </c>
    </row>
    <row r="829" spans="2:14" x14ac:dyDescent="0.25">
      <c r="B829" s="2" t="s">
        <v>1473</v>
      </c>
      <c r="C829" s="2" t="s">
        <v>1474</v>
      </c>
      <c r="D829" s="2" t="s">
        <v>379</v>
      </c>
      <c r="E829" s="2" t="s">
        <v>17</v>
      </c>
      <c r="F829" s="2" t="s">
        <v>18</v>
      </c>
      <c r="G829" s="2" t="s">
        <v>175</v>
      </c>
      <c r="H829" s="2" t="s">
        <v>1468</v>
      </c>
      <c r="I829" s="2">
        <v>0</v>
      </c>
      <c r="J829" s="2">
        <v>0</v>
      </c>
      <c r="K829" s="2">
        <v>50626270</v>
      </c>
      <c r="L829" s="3">
        <v>45860</v>
      </c>
      <c r="M829" s="3">
        <v>47635</v>
      </c>
      <c r="N829" s="2" t="s">
        <v>128</v>
      </c>
    </row>
    <row r="830" spans="2:14" x14ac:dyDescent="0.25">
      <c r="B830" s="2" t="s">
        <v>1473</v>
      </c>
      <c r="C830" s="2" t="s">
        <v>1474</v>
      </c>
      <c r="D830" s="2" t="s">
        <v>379</v>
      </c>
      <c r="E830" s="2" t="s">
        <v>17</v>
      </c>
      <c r="F830" s="2" t="s">
        <v>18</v>
      </c>
      <c r="G830" s="2" t="s">
        <v>175</v>
      </c>
      <c r="H830" s="2" t="s">
        <v>1468</v>
      </c>
      <c r="I830" s="2">
        <v>0</v>
      </c>
      <c r="J830" s="2">
        <v>0</v>
      </c>
      <c r="K830" s="2">
        <v>50710298</v>
      </c>
      <c r="L830" s="3">
        <v>45862</v>
      </c>
      <c r="M830" s="3">
        <v>47665</v>
      </c>
      <c r="N830" s="2" t="s">
        <v>128</v>
      </c>
    </row>
    <row r="831" spans="2:14" x14ac:dyDescent="0.25">
      <c r="B831" s="2" t="s">
        <v>1473</v>
      </c>
      <c r="C831" s="2" t="s">
        <v>1474</v>
      </c>
      <c r="D831" s="2" t="s">
        <v>379</v>
      </c>
      <c r="E831" s="2" t="s">
        <v>17</v>
      </c>
      <c r="F831" s="2" t="s">
        <v>18</v>
      </c>
      <c r="G831" s="2" t="s">
        <v>175</v>
      </c>
      <c r="H831" s="2" t="s">
        <v>1468</v>
      </c>
      <c r="I831" s="2">
        <v>0</v>
      </c>
      <c r="J831" s="2">
        <v>0</v>
      </c>
      <c r="K831" s="2">
        <v>51027503</v>
      </c>
      <c r="L831" s="3">
        <v>45974</v>
      </c>
      <c r="M831" s="3">
        <v>47757</v>
      </c>
      <c r="N831" s="2" t="s">
        <v>128</v>
      </c>
    </row>
    <row r="832" spans="2:14" x14ac:dyDescent="0.25">
      <c r="B832" s="2" t="s">
        <v>1473</v>
      </c>
      <c r="C832" s="2" t="s">
        <v>1474</v>
      </c>
      <c r="D832" s="2" t="s">
        <v>379</v>
      </c>
      <c r="E832" s="2" t="s">
        <v>17</v>
      </c>
      <c r="F832" s="2" t="s">
        <v>18</v>
      </c>
      <c r="G832" s="2" t="s">
        <v>175</v>
      </c>
      <c r="H832" s="2" t="s">
        <v>1468</v>
      </c>
      <c r="I832" s="2">
        <v>0</v>
      </c>
      <c r="J832" s="2">
        <v>0</v>
      </c>
      <c r="K832" s="2">
        <v>51106530</v>
      </c>
      <c r="L832" s="3">
        <v>46072</v>
      </c>
      <c r="M832" s="3">
        <v>47788</v>
      </c>
      <c r="N832" s="2" t="s">
        <v>128</v>
      </c>
    </row>
    <row r="833" spans="2:14" x14ac:dyDescent="0.25">
      <c r="B833" s="2" t="s">
        <v>1473</v>
      </c>
      <c r="C833" s="2" t="s">
        <v>1474</v>
      </c>
      <c r="D833" s="2" t="s">
        <v>379</v>
      </c>
      <c r="E833" s="2" t="s">
        <v>17</v>
      </c>
      <c r="F833" s="2" t="s">
        <v>18</v>
      </c>
      <c r="G833" s="2" t="s">
        <v>175</v>
      </c>
      <c r="H833" s="2" t="s">
        <v>1468</v>
      </c>
      <c r="I833" s="2">
        <v>0</v>
      </c>
      <c r="J833" s="2">
        <v>0</v>
      </c>
      <c r="K833" s="2">
        <v>51111535</v>
      </c>
      <c r="L833" s="3">
        <v>46072</v>
      </c>
      <c r="M833" s="3">
        <v>47788</v>
      </c>
      <c r="N833" s="2" t="s">
        <v>128</v>
      </c>
    </row>
    <row r="834" spans="2:14" x14ac:dyDescent="0.25">
      <c r="B834" s="2" t="s">
        <v>1473</v>
      </c>
      <c r="C834" s="2" t="s">
        <v>1474</v>
      </c>
      <c r="D834" s="2" t="s">
        <v>379</v>
      </c>
      <c r="E834" s="2" t="s">
        <v>17</v>
      </c>
      <c r="F834" s="2" t="s">
        <v>18</v>
      </c>
      <c r="G834" s="2" t="s">
        <v>175</v>
      </c>
      <c r="H834" s="2" t="s">
        <v>1468</v>
      </c>
      <c r="I834" s="2">
        <v>0</v>
      </c>
      <c r="J834" s="2">
        <v>0</v>
      </c>
      <c r="K834" s="2">
        <v>60113002</v>
      </c>
      <c r="L834" s="3">
        <v>46074</v>
      </c>
      <c r="M834" s="3">
        <v>47849</v>
      </c>
      <c r="N834" s="2" t="s">
        <v>128</v>
      </c>
    </row>
    <row r="835" spans="2:14" x14ac:dyDescent="0.25">
      <c r="B835" s="2" t="s">
        <v>1473</v>
      </c>
      <c r="C835" s="2" t="s">
        <v>1474</v>
      </c>
      <c r="D835" s="2" t="s">
        <v>379</v>
      </c>
      <c r="E835" s="2" t="s">
        <v>17</v>
      </c>
      <c r="F835" s="2" t="s">
        <v>18</v>
      </c>
      <c r="G835" s="2" t="s">
        <v>175</v>
      </c>
      <c r="H835" s="2" t="s">
        <v>1468</v>
      </c>
      <c r="I835" s="2">
        <v>0</v>
      </c>
      <c r="J835" s="2">
        <v>0</v>
      </c>
      <c r="K835" s="2">
        <v>60129021</v>
      </c>
      <c r="L835" s="3">
        <v>46074</v>
      </c>
      <c r="M835" s="3">
        <v>47849</v>
      </c>
      <c r="N835" s="2" t="s">
        <v>128</v>
      </c>
    </row>
    <row r="836" spans="2:14" x14ac:dyDescent="0.25">
      <c r="B836" s="2" t="s">
        <v>1473</v>
      </c>
      <c r="C836" s="2" t="s">
        <v>1474</v>
      </c>
      <c r="D836" s="2" t="s">
        <v>379</v>
      </c>
      <c r="E836" s="2" t="s">
        <v>17</v>
      </c>
      <c r="F836" s="2" t="s">
        <v>18</v>
      </c>
      <c r="G836" s="2" t="s">
        <v>175</v>
      </c>
      <c r="H836" s="2" t="s">
        <v>1468</v>
      </c>
      <c r="I836" s="2">
        <v>0</v>
      </c>
      <c r="J836" s="2">
        <v>0</v>
      </c>
      <c r="K836" s="2">
        <v>60303055</v>
      </c>
      <c r="L836" s="3">
        <v>46147</v>
      </c>
      <c r="M836" s="3">
        <v>47908</v>
      </c>
      <c r="N836" s="2" t="s">
        <v>128</v>
      </c>
    </row>
    <row r="837" spans="2:14" x14ac:dyDescent="0.25">
      <c r="B837" s="2" t="s">
        <v>1473</v>
      </c>
      <c r="C837" s="2" t="s">
        <v>1474</v>
      </c>
      <c r="D837" s="2" t="s">
        <v>379</v>
      </c>
      <c r="E837" s="2" t="s">
        <v>17</v>
      </c>
      <c r="F837" s="2" t="s">
        <v>18</v>
      </c>
      <c r="G837" s="2" t="s">
        <v>175</v>
      </c>
      <c r="H837" s="2" t="s">
        <v>1468</v>
      </c>
      <c r="I837" s="2">
        <v>0</v>
      </c>
      <c r="J837" s="2">
        <v>0</v>
      </c>
      <c r="K837" s="2">
        <v>60325075</v>
      </c>
      <c r="L837" s="3">
        <v>46147</v>
      </c>
      <c r="M837" s="3">
        <v>47908</v>
      </c>
      <c r="N837" s="2" t="s">
        <v>128</v>
      </c>
    </row>
    <row r="838" spans="2:14" x14ac:dyDescent="0.25">
      <c r="B838" s="2" t="s">
        <v>1475</v>
      </c>
      <c r="C838" s="2" t="s">
        <v>1476</v>
      </c>
      <c r="D838" s="2" t="s">
        <v>1367</v>
      </c>
      <c r="E838" s="2" t="s">
        <v>17</v>
      </c>
      <c r="F838" s="2" t="s">
        <v>18</v>
      </c>
      <c r="G838" s="2" t="s">
        <v>175</v>
      </c>
      <c r="H838" s="2" t="s">
        <v>1477</v>
      </c>
      <c r="I838" s="2">
        <v>0</v>
      </c>
      <c r="J838" s="2">
        <v>0</v>
      </c>
      <c r="K838" s="2" t="s">
        <v>1478</v>
      </c>
      <c r="L838" s="3">
        <v>45729</v>
      </c>
      <c r="M838" s="3">
        <v>47538</v>
      </c>
      <c r="N838" s="2" t="s">
        <v>1479</v>
      </c>
    </row>
    <row r="839" spans="2:14" x14ac:dyDescent="0.25">
      <c r="B839" s="2" t="s">
        <v>1480</v>
      </c>
      <c r="C839" s="2" t="s">
        <v>1481</v>
      </c>
      <c r="D839" s="2" t="s">
        <v>16</v>
      </c>
      <c r="E839" s="2" t="s">
        <v>17</v>
      </c>
      <c r="F839" s="2" t="s">
        <v>18</v>
      </c>
      <c r="G839" s="2" t="s">
        <v>175</v>
      </c>
      <c r="H839" s="2" t="s">
        <v>1482</v>
      </c>
      <c r="I839" s="2">
        <v>0</v>
      </c>
      <c r="J839" s="2">
        <v>0</v>
      </c>
      <c r="K839" s="2">
        <v>222020010</v>
      </c>
      <c r="L839" s="3">
        <v>45756</v>
      </c>
      <c r="M839" s="3">
        <v>47174</v>
      </c>
      <c r="N839" s="2" t="s">
        <v>1369</v>
      </c>
    </row>
    <row r="840" spans="2:14" x14ac:dyDescent="0.25">
      <c r="B840" s="2" t="s">
        <v>1480</v>
      </c>
      <c r="C840" s="2" t="s">
        <v>1481</v>
      </c>
      <c r="D840" s="2" t="s">
        <v>16</v>
      </c>
      <c r="E840" s="2" t="s">
        <v>17</v>
      </c>
      <c r="F840" s="2" t="s">
        <v>18</v>
      </c>
      <c r="G840" s="2" t="s">
        <v>175</v>
      </c>
      <c r="H840" s="2" t="s">
        <v>1482</v>
      </c>
      <c r="I840" s="2">
        <v>0</v>
      </c>
      <c r="J840" s="2">
        <v>0</v>
      </c>
      <c r="K840" s="2">
        <v>222020023</v>
      </c>
      <c r="L840" s="3">
        <v>45813</v>
      </c>
      <c r="M840" s="3">
        <v>47260</v>
      </c>
      <c r="N840" s="2" t="s">
        <v>1369</v>
      </c>
    </row>
    <row r="841" spans="2:14" x14ac:dyDescent="0.25">
      <c r="B841" s="2" t="s">
        <v>1480</v>
      </c>
      <c r="C841" s="2" t="s">
        <v>1481</v>
      </c>
      <c r="D841" s="2" t="s">
        <v>16</v>
      </c>
      <c r="E841" s="2" t="s">
        <v>17</v>
      </c>
      <c r="F841" s="2" t="s">
        <v>18</v>
      </c>
      <c r="G841" s="2" t="s">
        <v>175</v>
      </c>
      <c r="H841" s="2" t="s">
        <v>1482</v>
      </c>
      <c r="I841" s="2">
        <v>0</v>
      </c>
      <c r="J841" s="2">
        <v>0</v>
      </c>
      <c r="K841" s="2">
        <v>222020036</v>
      </c>
      <c r="L841" s="3">
        <v>45853</v>
      </c>
      <c r="M841" s="3">
        <v>47296</v>
      </c>
      <c r="N841" s="2" t="s">
        <v>1369</v>
      </c>
    </row>
    <row r="842" spans="2:14" x14ac:dyDescent="0.25">
      <c r="B842" s="2" t="s">
        <v>1480</v>
      </c>
      <c r="C842" s="2" t="s">
        <v>1481</v>
      </c>
      <c r="D842" s="2" t="s">
        <v>16</v>
      </c>
      <c r="E842" s="2" t="s">
        <v>17</v>
      </c>
      <c r="F842" s="2" t="s">
        <v>18</v>
      </c>
      <c r="G842" s="2" t="s">
        <v>175</v>
      </c>
      <c r="H842" s="2" t="s">
        <v>1482</v>
      </c>
      <c r="I842" s="2">
        <v>0</v>
      </c>
      <c r="J842" s="2">
        <v>0</v>
      </c>
      <c r="K842" s="2">
        <v>222020046</v>
      </c>
      <c r="L842" s="3">
        <v>45885</v>
      </c>
      <c r="M842" s="3">
        <v>47321</v>
      </c>
      <c r="N842" s="2" t="s">
        <v>1369</v>
      </c>
    </row>
    <row r="843" spans="2:14" x14ac:dyDescent="0.25">
      <c r="B843" s="2" t="s">
        <v>1480</v>
      </c>
      <c r="C843" s="2" t="s">
        <v>1481</v>
      </c>
      <c r="D843" s="2" t="s">
        <v>16</v>
      </c>
      <c r="E843" s="2" t="s">
        <v>17</v>
      </c>
      <c r="F843" s="2" t="s">
        <v>18</v>
      </c>
      <c r="G843" s="2" t="s">
        <v>175</v>
      </c>
      <c r="H843" s="2" t="s">
        <v>1482</v>
      </c>
      <c r="I843" s="2">
        <v>0</v>
      </c>
      <c r="J843" s="2">
        <v>0</v>
      </c>
      <c r="K843" s="2">
        <v>222020057</v>
      </c>
      <c r="L843" s="3">
        <v>45941</v>
      </c>
      <c r="M843" s="3">
        <v>47383</v>
      </c>
      <c r="N843" s="2" t="s">
        <v>1369</v>
      </c>
    </row>
    <row r="844" spans="2:14" x14ac:dyDescent="0.25">
      <c r="B844" s="2" t="s">
        <v>1480</v>
      </c>
      <c r="C844" s="2" t="s">
        <v>1481</v>
      </c>
      <c r="D844" s="2" t="s">
        <v>16</v>
      </c>
      <c r="E844" s="2" t="s">
        <v>17</v>
      </c>
      <c r="F844" s="2" t="s">
        <v>18</v>
      </c>
      <c r="G844" s="2" t="s">
        <v>175</v>
      </c>
      <c r="H844" s="2" t="s">
        <v>1482</v>
      </c>
      <c r="I844" s="2">
        <v>0</v>
      </c>
      <c r="J844" s="2">
        <v>0</v>
      </c>
      <c r="K844" s="2">
        <v>222020104</v>
      </c>
      <c r="L844" s="3">
        <v>46062</v>
      </c>
      <c r="M844" s="3">
        <v>47490</v>
      </c>
      <c r="N844" s="2" t="s">
        <v>1369</v>
      </c>
    </row>
    <row r="845" spans="2:14" x14ac:dyDescent="0.25">
      <c r="B845" s="2" t="s">
        <v>1480</v>
      </c>
      <c r="C845" s="2" t="s">
        <v>1481</v>
      </c>
      <c r="D845" s="2" t="s">
        <v>16</v>
      </c>
      <c r="E845" s="2" t="s">
        <v>17</v>
      </c>
      <c r="F845" s="2" t="s">
        <v>18</v>
      </c>
      <c r="G845" s="2" t="s">
        <v>175</v>
      </c>
      <c r="H845" s="2" t="s">
        <v>1482</v>
      </c>
      <c r="I845" s="2">
        <v>0</v>
      </c>
      <c r="J845" s="2">
        <v>0</v>
      </c>
      <c r="K845" s="2">
        <v>222020124</v>
      </c>
      <c r="L845" s="3">
        <v>46141</v>
      </c>
      <c r="M845" s="3">
        <v>47545</v>
      </c>
      <c r="N845" s="2" t="s">
        <v>1369</v>
      </c>
    </row>
    <row r="846" spans="2:14" x14ac:dyDescent="0.25">
      <c r="B846" s="2" t="s">
        <v>1480</v>
      </c>
      <c r="C846" s="2" t="s">
        <v>1481</v>
      </c>
      <c r="D846" s="2" t="s">
        <v>16</v>
      </c>
      <c r="E846" s="2" t="s">
        <v>17</v>
      </c>
      <c r="F846" s="2" t="s">
        <v>18</v>
      </c>
      <c r="G846" s="2" t="s">
        <v>175</v>
      </c>
      <c r="H846" s="2" t="s">
        <v>1482</v>
      </c>
      <c r="I846" s="2">
        <v>0</v>
      </c>
      <c r="J846" s="2">
        <v>0</v>
      </c>
      <c r="K846" s="2">
        <v>222020133</v>
      </c>
      <c r="L846" s="3">
        <v>46160</v>
      </c>
      <c r="M846" s="3">
        <v>47576</v>
      </c>
      <c r="N846" s="2" t="s">
        <v>1369</v>
      </c>
    </row>
    <row r="847" spans="2:14" x14ac:dyDescent="0.25">
      <c r="B847" s="2" t="s">
        <v>1483</v>
      </c>
      <c r="C847" s="2" t="s">
        <v>1484</v>
      </c>
      <c r="D847" s="2" t="s">
        <v>379</v>
      </c>
      <c r="E847" s="2" t="s">
        <v>17</v>
      </c>
      <c r="F847" s="2" t="s">
        <v>18</v>
      </c>
      <c r="G847" s="2" t="s">
        <v>175</v>
      </c>
      <c r="H847" s="2" t="s">
        <v>1482</v>
      </c>
      <c r="I847" s="2">
        <v>0</v>
      </c>
      <c r="J847" s="2">
        <v>0</v>
      </c>
      <c r="K847" s="2">
        <v>222020047</v>
      </c>
      <c r="L847" s="3">
        <v>45941</v>
      </c>
      <c r="M847" s="3">
        <v>47323</v>
      </c>
      <c r="N847" s="2" t="s">
        <v>1369</v>
      </c>
    </row>
    <row r="848" spans="2:14" x14ac:dyDescent="0.25">
      <c r="B848" s="2" t="s">
        <v>1483</v>
      </c>
      <c r="C848" s="2" t="s">
        <v>1484</v>
      </c>
      <c r="D848" s="2" t="s">
        <v>379</v>
      </c>
      <c r="E848" s="2" t="s">
        <v>17</v>
      </c>
      <c r="F848" s="2" t="s">
        <v>18</v>
      </c>
      <c r="G848" s="2" t="s">
        <v>175</v>
      </c>
      <c r="H848" s="2" t="s">
        <v>1482</v>
      </c>
      <c r="I848" s="2">
        <v>0</v>
      </c>
      <c r="J848" s="2">
        <v>0</v>
      </c>
      <c r="K848" s="2">
        <v>222020048</v>
      </c>
      <c r="L848" s="3">
        <v>45941</v>
      </c>
      <c r="M848" s="3">
        <v>47324</v>
      </c>
      <c r="N848" s="2" t="s">
        <v>1369</v>
      </c>
    </row>
    <row r="849" spans="2:14" x14ac:dyDescent="0.25">
      <c r="B849" s="2" t="s">
        <v>1485</v>
      </c>
      <c r="C849" s="2" t="s">
        <v>1486</v>
      </c>
      <c r="D849" s="2" t="s">
        <v>16</v>
      </c>
      <c r="E849" s="2" t="s">
        <v>17</v>
      </c>
      <c r="F849" s="2" t="s">
        <v>18</v>
      </c>
      <c r="G849" s="2" t="s">
        <v>175</v>
      </c>
      <c r="H849" s="2" t="s">
        <v>1487</v>
      </c>
      <c r="I849" s="2">
        <v>0</v>
      </c>
      <c r="J849" s="2">
        <v>0</v>
      </c>
      <c r="K849" s="2">
        <v>2026012002</v>
      </c>
      <c r="L849" s="3">
        <v>46175</v>
      </c>
      <c r="M849" s="3">
        <v>47502</v>
      </c>
      <c r="N849" s="2" t="s">
        <v>1488</v>
      </c>
    </row>
    <row r="850" spans="2:14" x14ac:dyDescent="0.25">
      <c r="B850" s="2" t="s">
        <v>1489</v>
      </c>
      <c r="C850" s="2" t="s">
        <v>1490</v>
      </c>
      <c r="D850" s="2" t="s">
        <v>41</v>
      </c>
      <c r="E850" s="2" t="s">
        <v>17</v>
      </c>
      <c r="F850" s="2" t="s">
        <v>552</v>
      </c>
      <c r="G850" s="2" t="s">
        <v>1491</v>
      </c>
      <c r="H850" s="2" t="s">
        <v>1492</v>
      </c>
      <c r="I850" s="2">
        <v>0</v>
      </c>
      <c r="J850" s="2">
        <v>0</v>
      </c>
      <c r="K850" s="2">
        <v>387022603</v>
      </c>
      <c r="L850" s="3">
        <v>46157</v>
      </c>
      <c r="M850" s="3">
        <v>46415</v>
      </c>
      <c r="N850" s="2" t="s">
        <v>1393</v>
      </c>
    </row>
    <row r="851" spans="2:14" x14ac:dyDescent="0.25">
      <c r="B851" s="2" t="s">
        <v>1489</v>
      </c>
      <c r="C851" s="2" t="s">
        <v>1490</v>
      </c>
      <c r="D851" s="2" t="s">
        <v>41</v>
      </c>
      <c r="E851" s="2" t="s">
        <v>17</v>
      </c>
      <c r="F851" s="2" t="s">
        <v>552</v>
      </c>
      <c r="G851" s="2" t="s">
        <v>1491</v>
      </c>
      <c r="H851" s="2" t="s">
        <v>1492</v>
      </c>
      <c r="I851" s="2">
        <v>0</v>
      </c>
      <c r="J851" s="2">
        <v>0</v>
      </c>
      <c r="K851" s="2">
        <v>387072504</v>
      </c>
      <c r="L851" s="3">
        <v>45877</v>
      </c>
      <c r="M851" s="3">
        <v>46141</v>
      </c>
      <c r="N851" s="2" t="s">
        <v>1393</v>
      </c>
    </row>
    <row r="852" spans="2:14" x14ac:dyDescent="0.25">
      <c r="B852" s="2" t="s">
        <v>1489</v>
      </c>
      <c r="C852" s="2" t="s">
        <v>1490</v>
      </c>
      <c r="D852" s="2" t="s">
        <v>41</v>
      </c>
      <c r="E852" s="2" t="s">
        <v>17</v>
      </c>
      <c r="F852" s="2" t="s">
        <v>552</v>
      </c>
      <c r="G852" s="2" t="s">
        <v>1491</v>
      </c>
      <c r="H852" s="2" t="s">
        <v>1492</v>
      </c>
      <c r="I852" s="2">
        <v>0</v>
      </c>
      <c r="J852" s="2">
        <v>0</v>
      </c>
      <c r="K852" s="2">
        <v>387102507</v>
      </c>
      <c r="L852" s="3">
        <v>45967</v>
      </c>
      <c r="M852" s="3">
        <v>46230</v>
      </c>
      <c r="N852" s="2" t="s">
        <v>1393</v>
      </c>
    </row>
    <row r="853" spans="2:14" x14ac:dyDescent="0.25">
      <c r="B853" s="2" t="s">
        <v>1489</v>
      </c>
      <c r="C853" s="2" t="s">
        <v>1490</v>
      </c>
      <c r="D853" s="2" t="s">
        <v>41</v>
      </c>
      <c r="E853" s="2" t="s">
        <v>17</v>
      </c>
      <c r="F853" s="2" t="s">
        <v>552</v>
      </c>
      <c r="G853" s="2" t="s">
        <v>1491</v>
      </c>
      <c r="H853" s="2" t="s">
        <v>1492</v>
      </c>
      <c r="I853" s="2">
        <v>0</v>
      </c>
      <c r="J853" s="2">
        <v>0</v>
      </c>
      <c r="K853" s="2">
        <v>387112512</v>
      </c>
      <c r="L853" s="3">
        <v>46022</v>
      </c>
      <c r="M853" s="3">
        <v>46288</v>
      </c>
      <c r="N853" s="2" t="s">
        <v>1393</v>
      </c>
    </row>
    <row r="854" spans="2:14" x14ac:dyDescent="0.25">
      <c r="B854" s="2" t="s">
        <v>1489</v>
      </c>
      <c r="C854" s="2" t="s">
        <v>1490</v>
      </c>
      <c r="D854" s="2" t="s">
        <v>41</v>
      </c>
      <c r="E854" s="2" t="s">
        <v>17</v>
      </c>
      <c r="F854" s="2" t="s">
        <v>552</v>
      </c>
      <c r="G854" s="2" t="s">
        <v>1491</v>
      </c>
      <c r="H854" s="2" t="s">
        <v>1492</v>
      </c>
      <c r="I854" s="2">
        <v>0</v>
      </c>
      <c r="J854" s="2">
        <v>0</v>
      </c>
      <c r="K854" s="2">
        <v>3872510041</v>
      </c>
      <c r="L854" s="3">
        <v>45995</v>
      </c>
      <c r="M854" s="3">
        <v>46254</v>
      </c>
      <c r="N854" s="2" t="s">
        <v>1393</v>
      </c>
    </row>
    <row r="855" spans="2:14" x14ac:dyDescent="0.25">
      <c r="B855" s="2" t="s">
        <v>1489</v>
      </c>
      <c r="C855" s="2" t="s">
        <v>1490</v>
      </c>
      <c r="D855" s="2" t="s">
        <v>41</v>
      </c>
      <c r="E855" s="2" t="s">
        <v>17</v>
      </c>
      <c r="F855" s="2" t="s">
        <v>552</v>
      </c>
      <c r="G855" s="2" t="s">
        <v>1491</v>
      </c>
      <c r="H855" s="2" t="s">
        <v>1492</v>
      </c>
      <c r="I855" s="2">
        <v>0</v>
      </c>
      <c r="J855" s="2">
        <v>0</v>
      </c>
      <c r="K855" s="2">
        <v>3872512053</v>
      </c>
      <c r="L855" s="3">
        <v>46035</v>
      </c>
      <c r="M855" s="3">
        <v>46296</v>
      </c>
      <c r="N855" s="2" t="s">
        <v>1393</v>
      </c>
    </row>
    <row r="856" spans="2:14" x14ac:dyDescent="0.25">
      <c r="B856" s="2" t="s">
        <v>1489</v>
      </c>
      <c r="C856" s="2" t="s">
        <v>1490</v>
      </c>
      <c r="D856" s="2" t="s">
        <v>41</v>
      </c>
      <c r="E856" s="2" t="s">
        <v>17</v>
      </c>
      <c r="F856" s="2" t="s">
        <v>552</v>
      </c>
      <c r="G856" s="2" t="s">
        <v>1491</v>
      </c>
      <c r="H856" s="2" t="s">
        <v>1492</v>
      </c>
      <c r="I856" s="2">
        <v>0</v>
      </c>
      <c r="J856" s="2">
        <v>0</v>
      </c>
      <c r="K856" s="2">
        <v>3872512071</v>
      </c>
      <c r="L856" s="3">
        <v>46178</v>
      </c>
      <c r="M856" s="3">
        <v>46415</v>
      </c>
      <c r="N856" s="2" t="s">
        <v>1393</v>
      </c>
    </row>
    <row r="857" spans="2:14" x14ac:dyDescent="0.25">
      <c r="B857" s="2" t="s">
        <v>1489</v>
      </c>
      <c r="C857" s="2" t="s">
        <v>1490</v>
      </c>
      <c r="D857" s="2" t="s">
        <v>41</v>
      </c>
      <c r="E857" s="2" t="s">
        <v>17</v>
      </c>
      <c r="F857" s="2" t="s">
        <v>552</v>
      </c>
      <c r="G857" s="2" t="s">
        <v>1491</v>
      </c>
      <c r="H857" s="2" t="s">
        <v>1492</v>
      </c>
      <c r="I857" s="2">
        <v>0</v>
      </c>
      <c r="J857" s="2">
        <v>0</v>
      </c>
      <c r="K857" s="2" t="s">
        <v>470</v>
      </c>
      <c r="L857" s="2" t="s">
        <v>30</v>
      </c>
      <c r="M857" s="2" t="s">
        <v>30</v>
      </c>
      <c r="N857" s="2" t="s">
        <v>1393</v>
      </c>
    </row>
    <row r="858" spans="2:14" x14ac:dyDescent="0.25">
      <c r="B858" s="2" t="s">
        <v>1493</v>
      </c>
      <c r="C858" s="2" t="s">
        <v>1494</v>
      </c>
      <c r="D858" s="2" t="s">
        <v>41</v>
      </c>
      <c r="E858" s="2" t="s">
        <v>17</v>
      </c>
      <c r="F858" s="2" t="s">
        <v>300</v>
      </c>
      <c r="G858" s="2" t="s">
        <v>1491</v>
      </c>
      <c r="H858" s="2" t="s">
        <v>1495</v>
      </c>
      <c r="I858" s="2">
        <v>0</v>
      </c>
      <c r="J858" s="2">
        <v>0</v>
      </c>
      <c r="K858" s="2">
        <v>438032601</v>
      </c>
      <c r="L858" s="3">
        <v>46147</v>
      </c>
      <c r="M858" s="3">
        <v>46405</v>
      </c>
      <c r="N858" s="2" t="s">
        <v>1393</v>
      </c>
    </row>
    <row r="859" spans="2:14" x14ac:dyDescent="0.25">
      <c r="B859" s="2" t="s">
        <v>1493</v>
      </c>
      <c r="C859" s="2" t="s">
        <v>1494</v>
      </c>
      <c r="D859" s="2" t="s">
        <v>41</v>
      </c>
      <c r="E859" s="2" t="s">
        <v>17</v>
      </c>
      <c r="F859" s="2" t="s">
        <v>300</v>
      </c>
      <c r="G859" s="2" t="s">
        <v>1491</v>
      </c>
      <c r="H859" s="2" t="s">
        <v>1495</v>
      </c>
      <c r="I859" s="2">
        <v>0</v>
      </c>
      <c r="J859" s="2">
        <v>0</v>
      </c>
      <c r="K859" s="2">
        <v>4382512015</v>
      </c>
      <c r="L859" s="3">
        <v>46097</v>
      </c>
      <c r="M859" s="3">
        <v>46360</v>
      </c>
      <c r="N859" s="2" t="s">
        <v>1393</v>
      </c>
    </row>
    <row r="860" spans="2:14" x14ac:dyDescent="0.25">
      <c r="B860" s="2" t="s">
        <v>1496</v>
      </c>
      <c r="C860" s="2" t="s">
        <v>1497</v>
      </c>
      <c r="D860" s="2" t="s">
        <v>41</v>
      </c>
      <c r="E860" s="2" t="s">
        <v>17</v>
      </c>
      <c r="F860" s="2" t="s">
        <v>300</v>
      </c>
      <c r="G860" s="2" t="s">
        <v>1498</v>
      </c>
      <c r="H860" s="2" t="s">
        <v>1499</v>
      </c>
      <c r="I860" s="2">
        <v>0</v>
      </c>
      <c r="J860" s="2">
        <v>0</v>
      </c>
      <c r="K860" s="2">
        <v>292032601</v>
      </c>
      <c r="L860" s="3">
        <v>46183</v>
      </c>
      <c r="M860" s="3">
        <v>46583</v>
      </c>
      <c r="N860" s="2" t="s">
        <v>1393</v>
      </c>
    </row>
    <row r="861" spans="2:14" x14ac:dyDescent="0.25">
      <c r="B861" s="2" t="s">
        <v>1496</v>
      </c>
      <c r="C861" s="2" t="s">
        <v>1497</v>
      </c>
      <c r="D861" s="2" t="s">
        <v>41</v>
      </c>
      <c r="E861" s="2" t="s">
        <v>17</v>
      </c>
      <c r="F861" s="2" t="s">
        <v>300</v>
      </c>
      <c r="G861" s="2" t="s">
        <v>1498</v>
      </c>
      <c r="H861" s="2" t="s">
        <v>1499</v>
      </c>
      <c r="I861" s="2">
        <v>0</v>
      </c>
      <c r="J861" s="2">
        <v>0</v>
      </c>
      <c r="K861" s="2">
        <v>29204260002</v>
      </c>
      <c r="L861" s="3">
        <v>46183</v>
      </c>
      <c r="M861" s="3">
        <v>46568</v>
      </c>
      <c r="N861" s="2" t="s">
        <v>1393</v>
      </c>
    </row>
    <row r="862" spans="2:14" x14ac:dyDescent="0.25">
      <c r="B862" s="2" t="s">
        <v>1496</v>
      </c>
      <c r="C862" s="2" t="s">
        <v>1497</v>
      </c>
      <c r="D862" s="2" t="s">
        <v>41</v>
      </c>
      <c r="E862" s="2" t="s">
        <v>17</v>
      </c>
      <c r="F862" s="2" t="s">
        <v>300</v>
      </c>
      <c r="G862" s="2" t="s">
        <v>1498</v>
      </c>
      <c r="H862" s="2" t="s">
        <v>1499</v>
      </c>
      <c r="I862" s="2">
        <v>0</v>
      </c>
      <c r="J862" s="2">
        <v>0</v>
      </c>
      <c r="K862" s="2">
        <v>292072504</v>
      </c>
      <c r="L862" s="3">
        <v>45883</v>
      </c>
      <c r="M862" s="3">
        <v>46299</v>
      </c>
      <c r="N862" s="2" t="s">
        <v>1393</v>
      </c>
    </row>
    <row r="863" spans="2:14" x14ac:dyDescent="0.25">
      <c r="B863" s="2" t="s">
        <v>1496</v>
      </c>
      <c r="C863" s="2" t="s">
        <v>1497</v>
      </c>
      <c r="D863" s="2" t="s">
        <v>41</v>
      </c>
      <c r="E863" s="2" t="s">
        <v>17</v>
      </c>
      <c r="F863" s="2" t="s">
        <v>300</v>
      </c>
      <c r="G863" s="2" t="s">
        <v>1498</v>
      </c>
      <c r="H863" s="2" t="s">
        <v>1499</v>
      </c>
      <c r="I863" s="2">
        <v>0</v>
      </c>
      <c r="J863" s="2">
        <v>0</v>
      </c>
      <c r="K863" s="2">
        <v>29226040002</v>
      </c>
      <c r="L863" s="3">
        <v>46183</v>
      </c>
      <c r="M863" s="3">
        <v>46575</v>
      </c>
      <c r="N863" s="2" t="s">
        <v>1393</v>
      </c>
    </row>
    <row r="864" spans="2:14" x14ac:dyDescent="0.25">
      <c r="B864" s="2" t="s">
        <v>1500</v>
      </c>
      <c r="C864" s="2" t="s">
        <v>1501</v>
      </c>
      <c r="D864" s="2" t="s">
        <v>41</v>
      </c>
      <c r="E864" s="2" t="s">
        <v>17</v>
      </c>
      <c r="F864" s="2" t="s">
        <v>300</v>
      </c>
      <c r="G864" s="2" t="s">
        <v>1502</v>
      </c>
      <c r="H864" s="2" t="s">
        <v>1503</v>
      </c>
      <c r="I864" s="2">
        <v>0</v>
      </c>
      <c r="J864" s="2">
        <v>0</v>
      </c>
      <c r="K864" s="2">
        <v>351102403</v>
      </c>
      <c r="L864" s="3">
        <v>46000</v>
      </c>
      <c r="M864" s="3">
        <v>46221</v>
      </c>
      <c r="N864" s="2" t="s">
        <v>1393</v>
      </c>
    </row>
    <row r="865" spans="2:14" x14ac:dyDescent="0.25">
      <c r="B865" s="2" t="s">
        <v>1504</v>
      </c>
      <c r="C865" s="2" t="s">
        <v>1505</v>
      </c>
      <c r="D865" s="2" t="s">
        <v>41</v>
      </c>
      <c r="E865" s="2" t="s">
        <v>17</v>
      </c>
      <c r="F865" s="2" t="s">
        <v>300</v>
      </c>
      <c r="G865" s="2" t="s">
        <v>1502</v>
      </c>
      <c r="H865" s="2" t="s">
        <v>1506</v>
      </c>
      <c r="I865" s="2">
        <v>0</v>
      </c>
      <c r="J865" s="2">
        <v>0</v>
      </c>
      <c r="K865" s="2">
        <v>112112214</v>
      </c>
      <c r="L865" s="3">
        <v>46013</v>
      </c>
      <c r="M865" s="3">
        <v>46531</v>
      </c>
      <c r="N865" s="2" t="s">
        <v>1393</v>
      </c>
    </row>
    <row r="866" spans="2:14" x14ac:dyDescent="0.25">
      <c r="B866" s="2" t="s">
        <v>1507</v>
      </c>
      <c r="C866" s="2" t="s">
        <v>1508</v>
      </c>
      <c r="D866" s="2" t="s">
        <v>41</v>
      </c>
      <c r="E866" s="2" t="s">
        <v>17</v>
      </c>
      <c r="F866" s="2" t="s">
        <v>300</v>
      </c>
      <c r="G866" s="2" t="s">
        <v>1502</v>
      </c>
      <c r="H866" s="2" t="s">
        <v>1503</v>
      </c>
      <c r="I866" s="2">
        <v>0</v>
      </c>
      <c r="J866" s="2">
        <v>0</v>
      </c>
      <c r="K866" s="2">
        <v>351102515</v>
      </c>
      <c r="L866" s="3">
        <v>46084</v>
      </c>
      <c r="M866" s="3">
        <v>46526</v>
      </c>
      <c r="N866" s="2" t="s">
        <v>1393</v>
      </c>
    </row>
    <row r="867" spans="2:14" x14ac:dyDescent="0.25">
      <c r="B867" s="2" t="s">
        <v>1507</v>
      </c>
      <c r="C867" s="2" t="s">
        <v>1508</v>
      </c>
      <c r="D867" s="2" t="s">
        <v>41</v>
      </c>
      <c r="E867" s="2" t="s">
        <v>17</v>
      </c>
      <c r="F867" s="2" t="s">
        <v>300</v>
      </c>
      <c r="G867" s="2" t="s">
        <v>1502</v>
      </c>
      <c r="H867" s="2" t="s">
        <v>1503</v>
      </c>
      <c r="I867" s="2">
        <v>0</v>
      </c>
      <c r="J867" s="2">
        <v>0</v>
      </c>
      <c r="K867" s="2">
        <v>351112522</v>
      </c>
      <c r="L867" s="3">
        <v>46084</v>
      </c>
      <c r="M867" s="3">
        <v>46582</v>
      </c>
      <c r="N867" s="2" t="s">
        <v>1393</v>
      </c>
    </row>
    <row r="868" spans="2:14" x14ac:dyDescent="0.25">
      <c r="B868" s="2" t="s">
        <v>1507</v>
      </c>
      <c r="C868" s="2" t="s">
        <v>1508</v>
      </c>
      <c r="D868" s="2" t="s">
        <v>41</v>
      </c>
      <c r="E868" s="2" t="s">
        <v>17</v>
      </c>
      <c r="F868" s="2" t="s">
        <v>300</v>
      </c>
      <c r="G868" s="2" t="s">
        <v>1502</v>
      </c>
      <c r="H868" s="2" t="s">
        <v>1503</v>
      </c>
      <c r="I868" s="2">
        <v>0</v>
      </c>
      <c r="J868" s="2">
        <v>0</v>
      </c>
      <c r="K868" s="2">
        <v>351112523</v>
      </c>
      <c r="L868" s="3">
        <v>46084</v>
      </c>
      <c r="M868" s="3">
        <v>46535</v>
      </c>
      <c r="N868" s="2" t="s">
        <v>1393</v>
      </c>
    </row>
    <row r="869" spans="2:14" x14ac:dyDescent="0.25">
      <c r="B869" s="2" t="s">
        <v>1509</v>
      </c>
      <c r="C869" s="2" t="s">
        <v>1510</v>
      </c>
      <c r="D869" s="2" t="s">
        <v>41</v>
      </c>
      <c r="E869" s="2" t="s">
        <v>17</v>
      </c>
      <c r="F869" s="2" t="s">
        <v>138</v>
      </c>
      <c r="G869" s="2" t="s">
        <v>138</v>
      </c>
      <c r="H869" s="2" t="s">
        <v>655</v>
      </c>
      <c r="I869" s="2">
        <v>0</v>
      </c>
      <c r="J869" s="2">
        <v>0</v>
      </c>
      <c r="K869" s="2">
        <v>202508</v>
      </c>
      <c r="L869" s="3">
        <v>46010</v>
      </c>
      <c r="M869" s="3">
        <v>46965</v>
      </c>
      <c r="N869" s="2" t="s">
        <v>1438</v>
      </c>
    </row>
    <row r="870" spans="2:14" x14ac:dyDescent="0.25">
      <c r="B870" s="2" t="s">
        <v>1511</v>
      </c>
      <c r="C870" s="2" t="s">
        <v>1512</v>
      </c>
      <c r="D870" s="2" t="s">
        <v>41</v>
      </c>
      <c r="E870" s="2" t="s">
        <v>17</v>
      </c>
      <c r="F870" s="2" t="s">
        <v>18</v>
      </c>
      <c r="G870" s="2" t="s">
        <v>460</v>
      </c>
      <c r="H870" s="2" t="s">
        <v>1513</v>
      </c>
      <c r="I870" s="2">
        <v>0</v>
      </c>
      <c r="J870" s="2">
        <v>0</v>
      </c>
      <c r="K870" s="2">
        <v>41227208</v>
      </c>
      <c r="L870" s="3">
        <v>45674</v>
      </c>
      <c r="M870" s="3">
        <v>47453</v>
      </c>
      <c r="N870" s="2" t="s">
        <v>128</v>
      </c>
    </row>
    <row r="871" spans="2:14" x14ac:dyDescent="0.25">
      <c r="B871" s="2" t="s">
        <v>1511</v>
      </c>
      <c r="C871" s="2" t="s">
        <v>1512</v>
      </c>
      <c r="D871" s="2" t="s">
        <v>41</v>
      </c>
      <c r="E871" s="2" t="s">
        <v>17</v>
      </c>
      <c r="F871" s="2" t="s">
        <v>18</v>
      </c>
      <c r="G871" s="2" t="s">
        <v>460</v>
      </c>
      <c r="H871" s="2" t="s">
        <v>1513</v>
      </c>
      <c r="I871" s="2">
        <v>0</v>
      </c>
      <c r="J871" s="2">
        <v>0</v>
      </c>
      <c r="K871" s="2">
        <v>50103002</v>
      </c>
      <c r="L871" s="3">
        <v>45714</v>
      </c>
      <c r="M871" s="3">
        <v>47484</v>
      </c>
      <c r="N871" s="2" t="s">
        <v>128</v>
      </c>
    </row>
    <row r="872" spans="2:14" x14ac:dyDescent="0.25">
      <c r="B872" s="2" t="s">
        <v>1511</v>
      </c>
      <c r="C872" s="2" t="s">
        <v>1512</v>
      </c>
      <c r="D872" s="2" t="s">
        <v>41</v>
      </c>
      <c r="E872" s="2" t="s">
        <v>17</v>
      </c>
      <c r="F872" s="2" t="s">
        <v>18</v>
      </c>
      <c r="G872" s="2" t="s">
        <v>460</v>
      </c>
      <c r="H872" s="2" t="s">
        <v>1513</v>
      </c>
      <c r="I872" s="2">
        <v>0</v>
      </c>
      <c r="J872" s="2">
        <v>0</v>
      </c>
      <c r="K872" s="2">
        <v>50106003</v>
      </c>
      <c r="L872" s="3">
        <v>45721</v>
      </c>
      <c r="M872" s="3">
        <v>47484</v>
      </c>
      <c r="N872" s="2" t="s">
        <v>128</v>
      </c>
    </row>
    <row r="873" spans="2:14" x14ac:dyDescent="0.25">
      <c r="B873" s="2" t="s">
        <v>1511</v>
      </c>
      <c r="C873" s="2" t="s">
        <v>1512</v>
      </c>
      <c r="D873" s="2" t="s">
        <v>41</v>
      </c>
      <c r="E873" s="2" t="s">
        <v>17</v>
      </c>
      <c r="F873" s="2" t="s">
        <v>18</v>
      </c>
      <c r="G873" s="2" t="s">
        <v>460</v>
      </c>
      <c r="H873" s="2" t="s">
        <v>1513</v>
      </c>
      <c r="I873" s="2">
        <v>0</v>
      </c>
      <c r="J873" s="2">
        <v>0</v>
      </c>
      <c r="K873" s="2">
        <v>50314054</v>
      </c>
      <c r="L873" s="3">
        <v>45766</v>
      </c>
      <c r="M873" s="3">
        <v>47543</v>
      </c>
      <c r="N873" s="2" t="s">
        <v>128</v>
      </c>
    </row>
    <row r="874" spans="2:14" x14ac:dyDescent="0.25">
      <c r="B874" s="2" t="s">
        <v>1511</v>
      </c>
      <c r="C874" s="2" t="s">
        <v>1512</v>
      </c>
      <c r="D874" s="2" t="s">
        <v>41</v>
      </c>
      <c r="E874" s="2" t="s">
        <v>17</v>
      </c>
      <c r="F874" s="2" t="s">
        <v>18</v>
      </c>
      <c r="G874" s="2" t="s">
        <v>460</v>
      </c>
      <c r="H874" s="2" t="s">
        <v>1513</v>
      </c>
      <c r="I874" s="2">
        <v>0</v>
      </c>
      <c r="J874" s="2">
        <v>0</v>
      </c>
      <c r="K874" s="2">
        <v>50509088</v>
      </c>
      <c r="L874" s="3">
        <v>45804</v>
      </c>
      <c r="M874" s="3">
        <v>47604</v>
      </c>
      <c r="N874" s="2" t="s">
        <v>128</v>
      </c>
    </row>
    <row r="875" spans="2:14" x14ac:dyDescent="0.25">
      <c r="B875" s="2" t="s">
        <v>1511</v>
      </c>
      <c r="C875" s="2" t="s">
        <v>1512</v>
      </c>
      <c r="D875" s="2" t="s">
        <v>41</v>
      </c>
      <c r="E875" s="2" t="s">
        <v>17</v>
      </c>
      <c r="F875" s="2" t="s">
        <v>18</v>
      </c>
      <c r="G875" s="2" t="s">
        <v>460</v>
      </c>
      <c r="H875" s="2" t="s">
        <v>1513</v>
      </c>
      <c r="I875" s="2">
        <v>0</v>
      </c>
      <c r="J875" s="2">
        <v>0</v>
      </c>
      <c r="K875" s="2">
        <v>50725145</v>
      </c>
      <c r="L875" s="3">
        <v>45882</v>
      </c>
      <c r="M875" s="3">
        <v>47665</v>
      </c>
      <c r="N875" s="2" t="s">
        <v>128</v>
      </c>
    </row>
    <row r="876" spans="2:14" x14ac:dyDescent="0.25">
      <c r="B876" s="2" t="s">
        <v>1511</v>
      </c>
      <c r="C876" s="2" t="s">
        <v>1512</v>
      </c>
      <c r="D876" s="2" t="s">
        <v>41</v>
      </c>
      <c r="E876" s="2" t="s">
        <v>17</v>
      </c>
      <c r="F876" s="2" t="s">
        <v>18</v>
      </c>
      <c r="G876" s="2" t="s">
        <v>460</v>
      </c>
      <c r="H876" s="2" t="s">
        <v>1513</v>
      </c>
      <c r="I876" s="2">
        <v>0</v>
      </c>
      <c r="J876" s="2">
        <v>0</v>
      </c>
      <c r="K876" s="2">
        <v>50726146</v>
      </c>
      <c r="L876" s="3">
        <v>45882</v>
      </c>
      <c r="M876" s="3">
        <v>47665</v>
      </c>
      <c r="N876" s="2" t="s">
        <v>128</v>
      </c>
    </row>
    <row r="877" spans="2:14" x14ac:dyDescent="0.25">
      <c r="B877" s="2" t="s">
        <v>1511</v>
      </c>
      <c r="C877" s="2" t="s">
        <v>1512</v>
      </c>
      <c r="D877" s="2" t="s">
        <v>41</v>
      </c>
      <c r="E877" s="2" t="s">
        <v>17</v>
      </c>
      <c r="F877" s="2" t="s">
        <v>18</v>
      </c>
      <c r="G877" s="2" t="s">
        <v>460</v>
      </c>
      <c r="H877" s="2" t="s">
        <v>1513</v>
      </c>
      <c r="I877" s="2">
        <v>0</v>
      </c>
      <c r="J877" s="2">
        <v>0</v>
      </c>
      <c r="K877" s="2">
        <v>50926176</v>
      </c>
      <c r="L877" s="3">
        <v>45945</v>
      </c>
      <c r="M877" s="3">
        <v>47727</v>
      </c>
      <c r="N877" s="2" t="s">
        <v>128</v>
      </c>
    </row>
    <row r="878" spans="2:14" x14ac:dyDescent="0.25">
      <c r="B878" s="2" t="s">
        <v>1511</v>
      </c>
      <c r="C878" s="2" t="s">
        <v>1512</v>
      </c>
      <c r="D878" s="2" t="s">
        <v>41</v>
      </c>
      <c r="E878" s="2" t="s">
        <v>17</v>
      </c>
      <c r="F878" s="2" t="s">
        <v>18</v>
      </c>
      <c r="G878" s="2" t="s">
        <v>460</v>
      </c>
      <c r="H878" s="2" t="s">
        <v>1513</v>
      </c>
      <c r="I878" s="2">
        <v>0</v>
      </c>
      <c r="J878" s="2">
        <v>0</v>
      </c>
      <c r="K878" s="2">
        <v>60214001</v>
      </c>
      <c r="L878" s="3">
        <v>46087</v>
      </c>
      <c r="M878" s="3">
        <v>47880</v>
      </c>
      <c r="N878" s="2" t="s">
        <v>128</v>
      </c>
    </row>
    <row r="879" spans="2:14" x14ac:dyDescent="0.25">
      <c r="B879" s="2" t="s">
        <v>1514</v>
      </c>
      <c r="C879" s="2" t="s">
        <v>1515</v>
      </c>
      <c r="D879" s="2" t="s">
        <v>41</v>
      </c>
      <c r="E879" s="2" t="s">
        <v>17</v>
      </c>
      <c r="F879" s="2" t="s">
        <v>18</v>
      </c>
      <c r="G879" s="2" t="s">
        <v>460</v>
      </c>
      <c r="H879" s="2" t="s">
        <v>1513</v>
      </c>
      <c r="I879" s="2">
        <v>0</v>
      </c>
      <c r="J879" s="2">
        <v>0</v>
      </c>
      <c r="K879" s="2">
        <v>0</v>
      </c>
      <c r="L879" s="3">
        <v>45999</v>
      </c>
      <c r="M879" s="2" t="s">
        <v>30</v>
      </c>
      <c r="N879" s="2" t="s">
        <v>128</v>
      </c>
    </row>
    <row r="880" spans="2:14" x14ac:dyDescent="0.25">
      <c r="B880" s="2" t="s">
        <v>1514</v>
      </c>
      <c r="C880" s="2" t="s">
        <v>1515</v>
      </c>
      <c r="D880" s="2" t="s">
        <v>41</v>
      </c>
      <c r="E880" s="2" t="s">
        <v>17</v>
      </c>
      <c r="F880" s="2" t="s">
        <v>18</v>
      </c>
      <c r="G880" s="2" t="s">
        <v>460</v>
      </c>
      <c r="H880" s="2" t="s">
        <v>1513</v>
      </c>
      <c r="I880" s="2">
        <v>0</v>
      </c>
      <c r="J880" s="2">
        <v>0</v>
      </c>
      <c r="K880" s="2">
        <v>50114009</v>
      </c>
      <c r="L880" s="3">
        <v>45688</v>
      </c>
      <c r="M880" s="3">
        <v>47484</v>
      </c>
      <c r="N880" s="2" t="s">
        <v>128</v>
      </c>
    </row>
    <row r="881" spans="2:14" x14ac:dyDescent="0.25">
      <c r="B881" s="2" t="s">
        <v>1514</v>
      </c>
      <c r="C881" s="2" t="s">
        <v>1515</v>
      </c>
      <c r="D881" s="2" t="s">
        <v>41</v>
      </c>
      <c r="E881" s="2" t="s">
        <v>17</v>
      </c>
      <c r="F881" s="2" t="s">
        <v>18</v>
      </c>
      <c r="G881" s="2" t="s">
        <v>460</v>
      </c>
      <c r="H881" s="2" t="s">
        <v>1513</v>
      </c>
      <c r="I881" s="2">
        <v>0</v>
      </c>
      <c r="J881" s="2">
        <v>0</v>
      </c>
      <c r="K881" s="2">
        <v>50115010</v>
      </c>
      <c r="L881" s="3">
        <v>45693</v>
      </c>
      <c r="M881" s="3">
        <v>47484</v>
      </c>
      <c r="N881" s="2" t="s">
        <v>128</v>
      </c>
    </row>
    <row r="882" spans="2:14" x14ac:dyDescent="0.25">
      <c r="B882" s="2" t="s">
        <v>1514</v>
      </c>
      <c r="C882" s="2" t="s">
        <v>1515</v>
      </c>
      <c r="D882" s="2" t="s">
        <v>41</v>
      </c>
      <c r="E882" s="2" t="s">
        <v>17</v>
      </c>
      <c r="F882" s="2" t="s">
        <v>18</v>
      </c>
      <c r="G882" s="2" t="s">
        <v>460</v>
      </c>
      <c r="H882" s="2" t="s">
        <v>1513</v>
      </c>
      <c r="I882" s="2">
        <v>0</v>
      </c>
      <c r="J882" s="2">
        <v>0</v>
      </c>
      <c r="K882" s="2">
        <v>50321060</v>
      </c>
      <c r="L882" s="3">
        <v>45766</v>
      </c>
      <c r="M882" s="3">
        <v>47543</v>
      </c>
      <c r="N882" s="2" t="s">
        <v>128</v>
      </c>
    </row>
    <row r="883" spans="2:14" x14ac:dyDescent="0.25">
      <c r="B883" s="2" t="s">
        <v>1514</v>
      </c>
      <c r="C883" s="2" t="s">
        <v>1515</v>
      </c>
      <c r="D883" s="2" t="s">
        <v>41</v>
      </c>
      <c r="E883" s="2" t="s">
        <v>17</v>
      </c>
      <c r="F883" s="2" t="s">
        <v>18</v>
      </c>
      <c r="G883" s="2" t="s">
        <v>460</v>
      </c>
      <c r="H883" s="2" t="s">
        <v>1513</v>
      </c>
      <c r="I883" s="2">
        <v>0</v>
      </c>
      <c r="J883" s="2">
        <v>0</v>
      </c>
      <c r="K883" s="2">
        <v>50502082</v>
      </c>
      <c r="L883" s="3">
        <v>45804</v>
      </c>
      <c r="M883" s="3">
        <v>47604</v>
      </c>
      <c r="N883" s="2" t="s">
        <v>128</v>
      </c>
    </row>
    <row r="884" spans="2:14" x14ac:dyDescent="0.25">
      <c r="B884" s="2" t="s">
        <v>1514</v>
      </c>
      <c r="C884" s="2" t="s">
        <v>1515</v>
      </c>
      <c r="D884" s="2" t="s">
        <v>41</v>
      </c>
      <c r="E884" s="2" t="s">
        <v>17</v>
      </c>
      <c r="F884" s="2" t="s">
        <v>18</v>
      </c>
      <c r="G884" s="2" t="s">
        <v>460</v>
      </c>
      <c r="H884" s="2" t="s">
        <v>1513</v>
      </c>
      <c r="I884" s="2">
        <v>0</v>
      </c>
      <c r="J884" s="2">
        <v>0</v>
      </c>
      <c r="K884" s="2">
        <v>51122207</v>
      </c>
      <c r="L884" s="3">
        <v>46004</v>
      </c>
      <c r="M884" s="3">
        <v>47788</v>
      </c>
      <c r="N884" s="2" t="s">
        <v>128</v>
      </c>
    </row>
    <row r="885" spans="2:14" x14ac:dyDescent="0.25">
      <c r="B885" s="2" t="s">
        <v>1514</v>
      </c>
      <c r="C885" s="2" t="s">
        <v>1515</v>
      </c>
      <c r="D885" s="2" t="s">
        <v>41</v>
      </c>
      <c r="E885" s="2" t="s">
        <v>17</v>
      </c>
      <c r="F885" s="2" t="s">
        <v>18</v>
      </c>
      <c r="G885" s="2" t="s">
        <v>460</v>
      </c>
      <c r="H885" s="2" t="s">
        <v>1513</v>
      </c>
      <c r="I885" s="2">
        <v>0</v>
      </c>
      <c r="J885" s="2">
        <v>0</v>
      </c>
      <c r="K885" s="2">
        <v>51124208</v>
      </c>
      <c r="L885" s="3">
        <v>46004</v>
      </c>
      <c r="M885" s="3">
        <v>47788</v>
      </c>
      <c r="N885" s="2" t="s">
        <v>128</v>
      </c>
    </row>
    <row r="886" spans="2:14" x14ac:dyDescent="0.25">
      <c r="B886" s="2" t="s">
        <v>1514</v>
      </c>
      <c r="C886" s="2" t="s">
        <v>1515</v>
      </c>
      <c r="D886" s="2" t="s">
        <v>41</v>
      </c>
      <c r="E886" s="2" t="s">
        <v>17</v>
      </c>
      <c r="F886" s="2" t="s">
        <v>18</v>
      </c>
      <c r="G886" s="2" t="s">
        <v>460</v>
      </c>
      <c r="H886" s="2" t="s">
        <v>1513</v>
      </c>
      <c r="I886" s="2">
        <v>0</v>
      </c>
      <c r="J886" s="2">
        <v>0</v>
      </c>
      <c r="K886" s="2">
        <v>60514050</v>
      </c>
      <c r="L886" s="3">
        <v>46178</v>
      </c>
      <c r="M886" s="3">
        <v>47981</v>
      </c>
      <c r="N886" s="2" t="s">
        <v>128</v>
      </c>
    </row>
    <row r="887" spans="2:14" x14ac:dyDescent="0.25">
      <c r="B887" s="2" t="s">
        <v>1514</v>
      </c>
      <c r="C887" s="2" t="s">
        <v>1515</v>
      </c>
      <c r="D887" s="2" t="s">
        <v>41</v>
      </c>
      <c r="E887" s="2" t="s">
        <v>17</v>
      </c>
      <c r="F887" s="2" t="s">
        <v>18</v>
      </c>
      <c r="G887" s="2" t="s">
        <v>460</v>
      </c>
      <c r="H887" s="2" t="s">
        <v>1513</v>
      </c>
      <c r="I887" s="2">
        <v>0</v>
      </c>
      <c r="J887" s="2">
        <v>0</v>
      </c>
      <c r="K887" s="2">
        <v>60515051</v>
      </c>
      <c r="L887" s="3">
        <v>46178</v>
      </c>
      <c r="M887" s="3">
        <v>47982</v>
      </c>
      <c r="N887" s="2" t="s">
        <v>128</v>
      </c>
    </row>
    <row r="888" spans="2:14" x14ac:dyDescent="0.25">
      <c r="B888" s="2" t="s">
        <v>1516</v>
      </c>
      <c r="C888" s="2" t="s">
        <v>1517</v>
      </c>
      <c r="D888" s="2" t="s">
        <v>843</v>
      </c>
      <c r="E888" s="2" t="s">
        <v>17</v>
      </c>
      <c r="F888" s="2" t="s">
        <v>138</v>
      </c>
      <c r="G888" s="2" t="s">
        <v>138</v>
      </c>
      <c r="H888" s="2" t="s">
        <v>1518</v>
      </c>
      <c r="I888" s="2">
        <v>0</v>
      </c>
      <c r="J888" s="2">
        <v>0</v>
      </c>
      <c r="K888" s="2">
        <v>202408</v>
      </c>
      <c r="L888" s="3">
        <v>45762</v>
      </c>
      <c r="M888" s="3">
        <v>46599</v>
      </c>
      <c r="N888" s="2" t="s">
        <v>1438</v>
      </c>
    </row>
    <row r="889" spans="2:14" x14ac:dyDescent="0.25">
      <c r="B889" s="2" t="s">
        <v>1516</v>
      </c>
      <c r="C889" s="2" t="s">
        <v>1517</v>
      </c>
      <c r="D889" s="2" t="s">
        <v>843</v>
      </c>
      <c r="E889" s="2" t="s">
        <v>17</v>
      </c>
      <c r="F889" s="2" t="s">
        <v>138</v>
      </c>
      <c r="G889" s="2" t="s">
        <v>138</v>
      </c>
      <c r="H889" s="2" t="s">
        <v>1518</v>
      </c>
      <c r="I889" s="2">
        <v>0</v>
      </c>
      <c r="J889" s="2">
        <v>0</v>
      </c>
      <c r="K889" s="2">
        <v>202510</v>
      </c>
      <c r="L889" s="3">
        <v>46010</v>
      </c>
      <c r="M889" s="3">
        <v>47026</v>
      </c>
      <c r="N889" s="2" t="s">
        <v>1438</v>
      </c>
    </row>
    <row r="890" spans="2:14" x14ac:dyDescent="0.25">
      <c r="B890" s="2" t="s">
        <v>1519</v>
      </c>
      <c r="C890" s="2" t="s">
        <v>1520</v>
      </c>
      <c r="D890" s="2" t="s">
        <v>41</v>
      </c>
      <c r="E890" s="2" t="s">
        <v>17</v>
      </c>
      <c r="F890" s="2" t="s">
        <v>300</v>
      </c>
      <c r="G890" s="2" t="s">
        <v>1521</v>
      </c>
      <c r="H890" s="2" t="s">
        <v>1522</v>
      </c>
      <c r="I890" s="2">
        <v>0</v>
      </c>
      <c r="J890" s="2">
        <v>0</v>
      </c>
      <c r="K890" s="2">
        <v>151201021</v>
      </c>
      <c r="L890" s="3">
        <v>45873</v>
      </c>
      <c r="M890" s="3">
        <v>46208</v>
      </c>
      <c r="N890" s="2" t="s">
        <v>1393</v>
      </c>
    </row>
    <row r="891" spans="2:14" x14ac:dyDescent="0.25">
      <c r="B891" s="2" t="s">
        <v>1523</v>
      </c>
      <c r="C891" s="2" t="s">
        <v>1524</v>
      </c>
      <c r="D891" s="2" t="s">
        <v>41</v>
      </c>
      <c r="E891" s="2" t="s">
        <v>17</v>
      </c>
      <c r="F891" s="2" t="s">
        <v>300</v>
      </c>
      <c r="G891" s="2" t="s">
        <v>1521</v>
      </c>
      <c r="H891" s="2" t="s">
        <v>1522</v>
      </c>
      <c r="I891" s="2">
        <v>0</v>
      </c>
      <c r="J891" s="2">
        <v>0</v>
      </c>
      <c r="K891" s="2">
        <v>151022305</v>
      </c>
      <c r="L891" s="3">
        <v>46099</v>
      </c>
      <c r="M891" s="3">
        <v>46427</v>
      </c>
      <c r="N891" s="2" t="s">
        <v>1393</v>
      </c>
    </row>
    <row r="892" spans="2:14" x14ac:dyDescent="0.25">
      <c r="B892" s="2" t="s">
        <v>1523</v>
      </c>
      <c r="C892" s="2" t="s">
        <v>1524</v>
      </c>
      <c r="D892" s="2" t="s">
        <v>41</v>
      </c>
      <c r="E892" s="2" t="s">
        <v>17</v>
      </c>
      <c r="F892" s="2" t="s">
        <v>300</v>
      </c>
      <c r="G892" s="2" t="s">
        <v>1521</v>
      </c>
      <c r="H892" s="2" t="s">
        <v>1522</v>
      </c>
      <c r="I892" s="2">
        <v>0</v>
      </c>
      <c r="J892" s="2">
        <v>0</v>
      </c>
      <c r="K892" s="2">
        <v>151082310</v>
      </c>
      <c r="L892" s="3">
        <v>45873</v>
      </c>
      <c r="M892" s="3">
        <v>46208</v>
      </c>
      <c r="N892" s="2" t="s">
        <v>1393</v>
      </c>
    </row>
    <row r="893" spans="2:14" x14ac:dyDescent="0.25">
      <c r="B893" s="2" t="s">
        <v>1523</v>
      </c>
      <c r="C893" s="2" t="s">
        <v>1524</v>
      </c>
      <c r="D893" s="2" t="s">
        <v>41</v>
      </c>
      <c r="E893" s="2" t="s">
        <v>17</v>
      </c>
      <c r="F893" s="2" t="s">
        <v>300</v>
      </c>
      <c r="G893" s="2" t="s">
        <v>1521</v>
      </c>
      <c r="H893" s="2" t="s">
        <v>1522</v>
      </c>
      <c r="I893" s="2">
        <v>0</v>
      </c>
      <c r="J893" s="2">
        <v>0</v>
      </c>
      <c r="K893" s="2">
        <v>151092214</v>
      </c>
      <c r="L893" s="3">
        <v>46000</v>
      </c>
      <c r="M893" s="3">
        <v>46355</v>
      </c>
      <c r="N893" s="2" t="s">
        <v>1393</v>
      </c>
    </row>
    <row r="894" spans="2:14" x14ac:dyDescent="0.25">
      <c r="B894" s="2" t="s">
        <v>1523</v>
      </c>
      <c r="C894" s="2" t="s">
        <v>1524</v>
      </c>
      <c r="D894" s="2" t="s">
        <v>41</v>
      </c>
      <c r="E894" s="2" t="s">
        <v>17</v>
      </c>
      <c r="F894" s="2" t="s">
        <v>300</v>
      </c>
      <c r="G894" s="2" t="s">
        <v>1521</v>
      </c>
      <c r="H894" s="2" t="s">
        <v>1522</v>
      </c>
      <c r="I894" s="2">
        <v>0</v>
      </c>
      <c r="J894" s="2">
        <v>0</v>
      </c>
      <c r="K894" s="2">
        <v>151200313</v>
      </c>
      <c r="L894" s="3">
        <v>46000</v>
      </c>
      <c r="M894" s="3">
        <v>46354</v>
      </c>
      <c r="N894" s="2" t="s">
        <v>1393</v>
      </c>
    </row>
    <row r="895" spans="2:14" x14ac:dyDescent="0.25">
      <c r="B895" s="2" t="s">
        <v>1523</v>
      </c>
      <c r="C895" s="2" t="s">
        <v>1524</v>
      </c>
      <c r="D895" s="2" t="s">
        <v>41</v>
      </c>
      <c r="E895" s="2" t="s">
        <v>17</v>
      </c>
      <c r="F895" s="2" t="s">
        <v>300</v>
      </c>
      <c r="G895" s="2" t="s">
        <v>1521</v>
      </c>
      <c r="H895" s="2" t="s">
        <v>1522</v>
      </c>
      <c r="I895" s="2">
        <v>0</v>
      </c>
      <c r="J895" s="2">
        <v>0</v>
      </c>
      <c r="K895" s="2">
        <v>151200913</v>
      </c>
      <c r="L895" s="3">
        <v>46000</v>
      </c>
      <c r="M895" s="3">
        <v>46354</v>
      </c>
      <c r="N895" s="2" t="s">
        <v>1393</v>
      </c>
    </row>
    <row r="896" spans="2:14" x14ac:dyDescent="0.25">
      <c r="B896" s="2" t="s">
        <v>1523</v>
      </c>
      <c r="C896" s="2" t="s">
        <v>1524</v>
      </c>
      <c r="D896" s="2" t="s">
        <v>41</v>
      </c>
      <c r="E896" s="2" t="s">
        <v>17</v>
      </c>
      <c r="F896" s="2" t="s">
        <v>300</v>
      </c>
      <c r="G896" s="2" t="s">
        <v>1521</v>
      </c>
      <c r="H896" s="2" t="s">
        <v>1522</v>
      </c>
      <c r="I896" s="2">
        <v>0</v>
      </c>
      <c r="J896" s="2">
        <v>0</v>
      </c>
      <c r="K896" s="2">
        <v>151210948</v>
      </c>
      <c r="L896" s="3">
        <v>46084</v>
      </c>
      <c r="M896" s="3">
        <v>46427</v>
      </c>
      <c r="N896" s="2" t="s">
        <v>1393</v>
      </c>
    </row>
    <row r="897" spans="2:14" x14ac:dyDescent="0.25">
      <c r="B897" s="2" t="s">
        <v>1525</v>
      </c>
      <c r="C897" s="2" t="s">
        <v>1526</v>
      </c>
      <c r="D897" s="2" t="s">
        <v>41</v>
      </c>
      <c r="E897" s="2" t="s">
        <v>17</v>
      </c>
      <c r="F897" s="2" t="s">
        <v>300</v>
      </c>
      <c r="G897" s="2" t="s">
        <v>1521</v>
      </c>
      <c r="H897" s="2" t="s">
        <v>1527</v>
      </c>
      <c r="I897" s="2">
        <v>0</v>
      </c>
      <c r="J897" s="2">
        <v>0</v>
      </c>
      <c r="K897" s="2">
        <v>276241026</v>
      </c>
      <c r="L897" s="3">
        <v>46013</v>
      </c>
      <c r="M897" s="3">
        <v>46345</v>
      </c>
      <c r="N897" s="2" t="s">
        <v>1393</v>
      </c>
    </row>
    <row r="898" spans="2:14" x14ac:dyDescent="0.25">
      <c r="B898" s="2" t="s">
        <v>1528</v>
      </c>
      <c r="C898" s="2" t="s">
        <v>1529</v>
      </c>
      <c r="D898" s="2" t="s">
        <v>41</v>
      </c>
      <c r="E898" s="2" t="s">
        <v>17</v>
      </c>
      <c r="F898" s="2" t="s">
        <v>18</v>
      </c>
      <c r="G898" s="2" t="s">
        <v>19</v>
      </c>
      <c r="H898" s="2" t="s">
        <v>1530</v>
      </c>
      <c r="I898" s="2">
        <v>0</v>
      </c>
      <c r="J898" s="2">
        <v>0</v>
      </c>
      <c r="K898" s="2" t="s">
        <v>1531</v>
      </c>
      <c r="L898" s="3">
        <v>45735</v>
      </c>
      <c r="M898" s="3">
        <v>46722</v>
      </c>
      <c r="N898" s="2" t="s">
        <v>281</v>
      </c>
    </row>
    <row r="899" spans="2:14" x14ac:dyDescent="0.25">
      <c r="B899" s="2" t="s">
        <v>1528</v>
      </c>
      <c r="C899" s="2" t="s">
        <v>1529</v>
      </c>
      <c r="D899" s="2" t="s">
        <v>41</v>
      </c>
      <c r="E899" s="2" t="s">
        <v>17</v>
      </c>
      <c r="F899" s="2" t="s">
        <v>18</v>
      </c>
      <c r="G899" s="2" t="s">
        <v>19</v>
      </c>
      <c r="H899" s="2" t="s">
        <v>1530</v>
      </c>
      <c r="I899" s="2">
        <v>0</v>
      </c>
      <c r="J899" s="2">
        <v>0</v>
      </c>
      <c r="K899" s="2" t="s">
        <v>1532</v>
      </c>
      <c r="L899" s="3">
        <v>45735</v>
      </c>
      <c r="M899" s="3">
        <v>46753</v>
      </c>
      <c r="N899" s="2" t="s">
        <v>281</v>
      </c>
    </row>
    <row r="900" spans="2:14" x14ac:dyDescent="0.25">
      <c r="B900" s="2" t="s">
        <v>1533</v>
      </c>
      <c r="C900" s="2" t="s">
        <v>690</v>
      </c>
      <c r="D900" s="2" t="s">
        <v>41</v>
      </c>
      <c r="E900" s="2" t="s">
        <v>17</v>
      </c>
      <c r="F900" s="2" t="s">
        <v>18</v>
      </c>
      <c r="G900" s="2" t="s">
        <v>19</v>
      </c>
      <c r="H900" s="2" t="s">
        <v>1534</v>
      </c>
      <c r="I900" s="2">
        <v>0</v>
      </c>
      <c r="J900" s="2">
        <v>0</v>
      </c>
      <c r="K900" s="2" t="s">
        <v>1535</v>
      </c>
      <c r="L900" s="3">
        <v>45735</v>
      </c>
      <c r="M900" s="3">
        <v>47515</v>
      </c>
      <c r="N900" s="2" t="s">
        <v>281</v>
      </c>
    </row>
    <row r="901" spans="2:14" x14ac:dyDescent="0.25">
      <c r="B901" s="2" t="s">
        <v>1533</v>
      </c>
      <c r="C901" s="2" t="s">
        <v>690</v>
      </c>
      <c r="D901" s="2" t="s">
        <v>41</v>
      </c>
      <c r="E901" s="2" t="s">
        <v>17</v>
      </c>
      <c r="F901" s="2" t="s">
        <v>18</v>
      </c>
      <c r="G901" s="2" t="s">
        <v>19</v>
      </c>
      <c r="H901" s="2" t="s">
        <v>1534</v>
      </c>
      <c r="I901" s="2">
        <v>0</v>
      </c>
      <c r="J901" s="2">
        <v>0</v>
      </c>
      <c r="K901" s="2" t="s">
        <v>1536</v>
      </c>
      <c r="L901" s="3">
        <v>45735</v>
      </c>
      <c r="M901" s="3">
        <v>47515</v>
      </c>
      <c r="N901" s="2" t="s">
        <v>281</v>
      </c>
    </row>
    <row r="902" spans="2:14" x14ac:dyDescent="0.25">
      <c r="B902" s="2" t="s">
        <v>1537</v>
      </c>
      <c r="C902" s="2" t="s">
        <v>1538</v>
      </c>
      <c r="D902" s="2" t="s">
        <v>41</v>
      </c>
      <c r="E902" s="2" t="s">
        <v>17</v>
      </c>
      <c r="F902" s="2" t="s">
        <v>18</v>
      </c>
      <c r="G902" s="2" t="s">
        <v>19</v>
      </c>
      <c r="H902" s="2" t="s">
        <v>1534</v>
      </c>
      <c r="I902" s="2">
        <v>0</v>
      </c>
      <c r="J902" s="2">
        <v>0</v>
      </c>
      <c r="K902" s="2" t="s">
        <v>1539</v>
      </c>
      <c r="L902" s="3">
        <v>45735</v>
      </c>
      <c r="M902" s="3">
        <v>47515</v>
      </c>
      <c r="N902" s="2" t="s">
        <v>281</v>
      </c>
    </row>
    <row r="903" spans="2:14" x14ac:dyDescent="0.25">
      <c r="B903" s="2" t="s">
        <v>1537</v>
      </c>
      <c r="C903" s="2" t="s">
        <v>1538</v>
      </c>
      <c r="D903" s="2" t="s">
        <v>41</v>
      </c>
      <c r="E903" s="2" t="s">
        <v>17</v>
      </c>
      <c r="F903" s="2" t="s">
        <v>18</v>
      </c>
      <c r="G903" s="2" t="s">
        <v>19</v>
      </c>
      <c r="H903" s="2" t="s">
        <v>1534</v>
      </c>
      <c r="I903" s="2">
        <v>0</v>
      </c>
      <c r="J903" s="2">
        <v>0</v>
      </c>
      <c r="K903" s="2" t="s">
        <v>1540</v>
      </c>
      <c r="L903" s="3">
        <v>45735</v>
      </c>
      <c r="M903" s="3">
        <v>47484</v>
      </c>
      <c r="N903" s="2" t="s">
        <v>281</v>
      </c>
    </row>
    <row r="904" spans="2:14" x14ac:dyDescent="0.25">
      <c r="B904" s="2" t="s">
        <v>1537</v>
      </c>
      <c r="C904" s="2" t="s">
        <v>1538</v>
      </c>
      <c r="D904" s="2" t="s">
        <v>41</v>
      </c>
      <c r="E904" s="2" t="s">
        <v>17</v>
      </c>
      <c r="F904" s="2" t="s">
        <v>18</v>
      </c>
      <c r="G904" s="2" t="s">
        <v>19</v>
      </c>
      <c r="H904" s="2" t="s">
        <v>1534</v>
      </c>
      <c r="I904" s="2">
        <v>0</v>
      </c>
      <c r="J904" s="2">
        <v>0</v>
      </c>
      <c r="K904" s="2" t="s">
        <v>1541</v>
      </c>
      <c r="L904" s="3">
        <v>45735</v>
      </c>
      <c r="M904" s="3">
        <v>47484</v>
      </c>
      <c r="N904" s="2" t="s">
        <v>281</v>
      </c>
    </row>
    <row r="905" spans="2:14" x14ac:dyDescent="0.25">
      <c r="B905" s="2" t="s">
        <v>1542</v>
      </c>
      <c r="C905" s="2" t="s">
        <v>1543</v>
      </c>
      <c r="D905" s="2" t="s">
        <v>41</v>
      </c>
      <c r="E905" s="2" t="s">
        <v>17</v>
      </c>
      <c r="F905" s="2" t="s">
        <v>18</v>
      </c>
      <c r="G905" s="2" t="s">
        <v>19</v>
      </c>
      <c r="H905" s="2" t="s">
        <v>1530</v>
      </c>
      <c r="I905" s="2">
        <v>0</v>
      </c>
      <c r="J905" s="2">
        <v>0</v>
      </c>
      <c r="K905" s="2" t="s">
        <v>1544</v>
      </c>
      <c r="L905" s="3">
        <v>45775</v>
      </c>
      <c r="M905" s="3">
        <v>46786</v>
      </c>
      <c r="N905" s="2" t="s">
        <v>281</v>
      </c>
    </row>
    <row r="906" spans="2:14" x14ac:dyDescent="0.25">
      <c r="B906" s="2" t="s">
        <v>1542</v>
      </c>
      <c r="C906" s="2" t="s">
        <v>1543</v>
      </c>
      <c r="D906" s="2" t="s">
        <v>41</v>
      </c>
      <c r="E906" s="2" t="s">
        <v>17</v>
      </c>
      <c r="F906" s="2" t="s">
        <v>18</v>
      </c>
      <c r="G906" s="2" t="s">
        <v>19</v>
      </c>
      <c r="H906" s="2" t="s">
        <v>1530</v>
      </c>
      <c r="I906" s="2">
        <v>0</v>
      </c>
      <c r="J906" s="2">
        <v>0</v>
      </c>
      <c r="K906" s="2" t="s">
        <v>1545</v>
      </c>
      <c r="L906" s="3">
        <v>45735</v>
      </c>
      <c r="M906" s="3">
        <v>46799</v>
      </c>
      <c r="N906" s="2" t="s">
        <v>281</v>
      </c>
    </row>
    <row r="907" spans="2:14" x14ac:dyDescent="0.25">
      <c r="B907" s="2" t="s">
        <v>1546</v>
      </c>
      <c r="C907" s="2" t="s">
        <v>1547</v>
      </c>
      <c r="D907" s="2" t="s">
        <v>41</v>
      </c>
      <c r="E907" s="2" t="s">
        <v>17</v>
      </c>
      <c r="F907" s="2" t="s">
        <v>18</v>
      </c>
      <c r="G907" s="2" t="s">
        <v>19</v>
      </c>
      <c r="H907" s="2" t="s">
        <v>1534</v>
      </c>
      <c r="I907" s="2">
        <v>0</v>
      </c>
      <c r="J907" s="2">
        <v>0</v>
      </c>
      <c r="K907" s="2" t="s">
        <v>1548</v>
      </c>
      <c r="L907" s="3">
        <v>45775</v>
      </c>
      <c r="M907" s="3">
        <v>47313</v>
      </c>
      <c r="N907" s="2" t="s">
        <v>281</v>
      </c>
    </row>
    <row r="908" spans="2:14" x14ac:dyDescent="0.25">
      <c r="B908" s="2" t="s">
        <v>1549</v>
      </c>
      <c r="C908" s="2" t="s">
        <v>1550</v>
      </c>
      <c r="D908" s="2" t="s">
        <v>16</v>
      </c>
      <c r="E908" s="2" t="s">
        <v>17</v>
      </c>
      <c r="F908" s="2" t="s">
        <v>18</v>
      </c>
      <c r="G908" s="2" t="s">
        <v>175</v>
      </c>
      <c r="H908" s="2" t="s">
        <v>1551</v>
      </c>
      <c r="I908" s="2">
        <v>0</v>
      </c>
      <c r="J908" s="2">
        <v>0</v>
      </c>
      <c r="K908" s="2">
        <v>205250835158</v>
      </c>
      <c r="L908" s="3">
        <v>45910</v>
      </c>
      <c r="M908" s="3">
        <v>47696</v>
      </c>
      <c r="N908" s="2" t="s">
        <v>395</v>
      </c>
    </row>
    <row r="909" spans="2:14" x14ac:dyDescent="0.25">
      <c r="B909" s="2" t="s">
        <v>1552</v>
      </c>
      <c r="C909" s="2" t="s">
        <v>1553</v>
      </c>
      <c r="D909" s="2" t="s">
        <v>379</v>
      </c>
      <c r="E909" s="2" t="s">
        <v>17</v>
      </c>
      <c r="F909" s="2" t="s">
        <v>18</v>
      </c>
      <c r="G909" s="2" t="s">
        <v>175</v>
      </c>
      <c r="H909" s="2" t="s">
        <v>1551</v>
      </c>
      <c r="I909" s="2">
        <v>0</v>
      </c>
      <c r="J909" s="2">
        <v>0</v>
      </c>
      <c r="K909" s="2">
        <v>205240735198</v>
      </c>
      <c r="L909" s="3">
        <v>45965</v>
      </c>
      <c r="M909" s="3">
        <v>47300</v>
      </c>
      <c r="N909" s="2" t="s">
        <v>395</v>
      </c>
    </row>
    <row r="910" spans="2:14" x14ac:dyDescent="0.25">
      <c r="B910" s="2" t="s">
        <v>1552</v>
      </c>
      <c r="C910" s="2" t="s">
        <v>1553</v>
      </c>
      <c r="D910" s="2" t="s">
        <v>379</v>
      </c>
      <c r="E910" s="2" t="s">
        <v>17</v>
      </c>
      <c r="F910" s="2" t="s">
        <v>18</v>
      </c>
      <c r="G910" s="2" t="s">
        <v>175</v>
      </c>
      <c r="H910" s="2" t="s">
        <v>1551</v>
      </c>
      <c r="I910" s="2">
        <v>0</v>
      </c>
      <c r="J910" s="2">
        <v>0</v>
      </c>
      <c r="K910" s="2">
        <v>205250838151</v>
      </c>
      <c r="L910" s="3">
        <v>45910</v>
      </c>
      <c r="M910" s="3">
        <v>47696</v>
      </c>
      <c r="N910" s="2" t="s">
        <v>395</v>
      </c>
    </row>
    <row r="911" spans="2:14" x14ac:dyDescent="0.25">
      <c r="B911" s="2" t="s">
        <v>1554</v>
      </c>
      <c r="C911" s="2" t="s">
        <v>1555</v>
      </c>
      <c r="D911" s="2" t="s">
        <v>1367</v>
      </c>
      <c r="E911" s="2" t="s">
        <v>17</v>
      </c>
      <c r="F911" s="2" t="s">
        <v>18</v>
      </c>
      <c r="G911" s="2" t="s">
        <v>175</v>
      </c>
      <c r="H911" s="2" t="s">
        <v>1551</v>
      </c>
      <c r="I911" s="2">
        <v>0</v>
      </c>
      <c r="J911" s="2">
        <v>0</v>
      </c>
      <c r="K911" s="2">
        <v>205251035198</v>
      </c>
      <c r="L911" s="3">
        <v>45965</v>
      </c>
      <c r="M911" s="3">
        <v>47757</v>
      </c>
      <c r="N911" s="2" t="s">
        <v>395</v>
      </c>
    </row>
    <row r="912" spans="2:14" x14ac:dyDescent="0.25">
      <c r="B912" s="2" t="s">
        <v>1556</v>
      </c>
      <c r="C912" s="2" t="s">
        <v>1557</v>
      </c>
      <c r="D912" s="2" t="s">
        <v>41</v>
      </c>
      <c r="E912" s="2" t="s">
        <v>17</v>
      </c>
      <c r="F912" s="2" t="s">
        <v>300</v>
      </c>
      <c r="G912" s="2" t="s">
        <v>1558</v>
      </c>
      <c r="H912" s="2" t="s">
        <v>1559</v>
      </c>
      <c r="I912" s="2">
        <v>0</v>
      </c>
      <c r="J912" s="2">
        <v>0</v>
      </c>
      <c r="K912" s="2">
        <v>240250883</v>
      </c>
      <c r="L912" s="3">
        <v>45947</v>
      </c>
      <c r="M912" s="3">
        <v>46488</v>
      </c>
      <c r="N912" s="2" t="s">
        <v>1393</v>
      </c>
    </row>
    <row r="913" spans="2:14" x14ac:dyDescent="0.25">
      <c r="B913" s="2" t="s">
        <v>1556</v>
      </c>
      <c r="C913" s="2" t="s">
        <v>1557</v>
      </c>
      <c r="D913" s="2" t="s">
        <v>41</v>
      </c>
      <c r="E913" s="2" t="s">
        <v>17</v>
      </c>
      <c r="F913" s="2" t="s">
        <v>300</v>
      </c>
      <c r="G913" s="2" t="s">
        <v>1558</v>
      </c>
      <c r="H913" s="2" t="s">
        <v>1559</v>
      </c>
      <c r="I913" s="2">
        <v>0</v>
      </c>
      <c r="J913" s="2">
        <v>0</v>
      </c>
      <c r="K913" s="2">
        <v>240250884</v>
      </c>
      <c r="L913" s="3">
        <v>45947</v>
      </c>
      <c r="M913" s="3">
        <v>46488</v>
      </c>
      <c r="N913" s="2" t="s">
        <v>1393</v>
      </c>
    </row>
    <row r="914" spans="2:14" x14ac:dyDescent="0.25">
      <c r="B914" s="2" t="s">
        <v>1556</v>
      </c>
      <c r="C914" s="2" t="s">
        <v>1557</v>
      </c>
      <c r="D914" s="2" t="s">
        <v>41</v>
      </c>
      <c r="E914" s="2" t="s">
        <v>17</v>
      </c>
      <c r="F914" s="2" t="s">
        <v>300</v>
      </c>
      <c r="G914" s="2" t="s">
        <v>1558</v>
      </c>
      <c r="H914" s="2" t="s">
        <v>1559</v>
      </c>
      <c r="I914" s="2">
        <v>0</v>
      </c>
      <c r="J914" s="2">
        <v>0</v>
      </c>
      <c r="K914" s="2">
        <v>240250885</v>
      </c>
      <c r="L914" s="3">
        <v>45947</v>
      </c>
      <c r="M914" s="3">
        <v>46488</v>
      </c>
      <c r="N914" s="2" t="s">
        <v>1393</v>
      </c>
    </row>
    <row r="915" spans="2:14" x14ac:dyDescent="0.25">
      <c r="B915" s="2" t="s">
        <v>1556</v>
      </c>
      <c r="C915" s="2" t="s">
        <v>1557</v>
      </c>
      <c r="D915" s="2" t="s">
        <v>41</v>
      </c>
      <c r="E915" s="2" t="s">
        <v>17</v>
      </c>
      <c r="F915" s="2" t="s">
        <v>300</v>
      </c>
      <c r="G915" s="2" t="s">
        <v>1558</v>
      </c>
      <c r="H915" s="2" t="s">
        <v>1559</v>
      </c>
      <c r="I915" s="2">
        <v>0</v>
      </c>
      <c r="J915" s="2">
        <v>0</v>
      </c>
      <c r="K915" s="2">
        <v>240250887</v>
      </c>
      <c r="L915" s="3">
        <v>45947</v>
      </c>
      <c r="M915" s="3">
        <v>46488</v>
      </c>
      <c r="N915" s="2" t="s">
        <v>1393</v>
      </c>
    </row>
    <row r="916" spans="2:14" x14ac:dyDescent="0.25">
      <c r="B916" s="2" t="s">
        <v>1560</v>
      </c>
      <c r="C916" s="2" t="s">
        <v>1561</v>
      </c>
      <c r="D916" s="2" t="s">
        <v>41</v>
      </c>
      <c r="E916" s="2" t="s">
        <v>17</v>
      </c>
      <c r="F916" s="2" t="s">
        <v>18</v>
      </c>
      <c r="G916" s="2" t="s">
        <v>175</v>
      </c>
      <c r="H916" s="2" t="s">
        <v>1562</v>
      </c>
      <c r="I916" s="2">
        <v>0</v>
      </c>
      <c r="J916" s="2">
        <v>0</v>
      </c>
      <c r="K916" s="2">
        <v>51122119</v>
      </c>
      <c r="L916" s="3">
        <v>46004</v>
      </c>
      <c r="M916" s="3">
        <v>47788</v>
      </c>
      <c r="N916" s="2" t="s">
        <v>128</v>
      </c>
    </row>
    <row r="917" spans="2:14" x14ac:dyDescent="0.25">
      <c r="B917" s="2" t="s">
        <v>1560</v>
      </c>
      <c r="C917" s="2" t="s">
        <v>1561</v>
      </c>
      <c r="D917" s="2" t="s">
        <v>41</v>
      </c>
      <c r="E917" s="2" t="s">
        <v>17</v>
      </c>
      <c r="F917" s="2" t="s">
        <v>18</v>
      </c>
      <c r="G917" s="2" t="s">
        <v>175</v>
      </c>
      <c r="H917" s="2" t="s">
        <v>1562</v>
      </c>
      <c r="I917" s="2">
        <v>0</v>
      </c>
      <c r="J917" s="2">
        <v>0</v>
      </c>
      <c r="K917" s="2">
        <v>60520047</v>
      </c>
      <c r="L917" s="3">
        <v>46191</v>
      </c>
      <c r="M917" s="3">
        <v>47988</v>
      </c>
      <c r="N917" s="2" t="s">
        <v>128</v>
      </c>
    </row>
    <row r="918" spans="2:14" x14ac:dyDescent="0.25">
      <c r="B918" s="2" t="s">
        <v>1563</v>
      </c>
      <c r="C918" s="2" t="s">
        <v>1564</v>
      </c>
      <c r="D918" s="2" t="s">
        <v>41</v>
      </c>
      <c r="E918" s="2" t="s">
        <v>17</v>
      </c>
      <c r="F918" s="2" t="s">
        <v>18</v>
      </c>
      <c r="G918" s="2" t="s">
        <v>175</v>
      </c>
      <c r="H918" s="2" t="s">
        <v>1565</v>
      </c>
      <c r="I918" s="2">
        <v>0</v>
      </c>
      <c r="J918" s="2">
        <v>0</v>
      </c>
      <c r="K918" s="2">
        <v>59409</v>
      </c>
      <c r="L918" s="3">
        <v>46032</v>
      </c>
      <c r="M918" s="3">
        <v>46692</v>
      </c>
      <c r="N918" s="2" t="s">
        <v>281</v>
      </c>
    </row>
    <row r="919" spans="2:14" x14ac:dyDescent="0.25">
      <c r="B919" s="2" t="s">
        <v>1563</v>
      </c>
      <c r="C919" s="2" t="s">
        <v>1564</v>
      </c>
      <c r="D919" s="2" t="s">
        <v>41</v>
      </c>
      <c r="E919" s="2" t="s">
        <v>17</v>
      </c>
      <c r="F919" s="2" t="s">
        <v>18</v>
      </c>
      <c r="G919" s="2" t="s">
        <v>175</v>
      </c>
      <c r="H919" s="2" t="s">
        <v>1565</v>
      </c>
      <c r="I919" s="2">
        <v>0</v>
      </c>
      <c r="J919" s="2">
        <v>0</v>
      </c>
      <c r="K919" s="2">
        <v>59445</v>
      </c>
      <c r="L919" s="3">
        <v>46072</v>
      </c>
      <c r="M919" s="3">
        <v>46722</v>
      </c>
      <c r="N919" s="2" t="s">
        <v>281</v>
      </c>
    </row>
    <row r="920" spans="2:14" x14ac:dyDescent="0.25">
      <c r="B920" s="2" t="s">
        <v>1563</v>
      </c>
      <c r="C920" s="2" t="s">
        <v>1564</v>
      </c>
      <c r="D920" s="2" t="s">
        <v>41</v>
      </c>
      <c r="E920" s="2" t="s">
        <v>17</v>
      </c>
      <c r="F920" s="2" t="s">
        <v>18</v>
      </c>
      <c r="G920" s="2" t="s">
        <v>175</v>
      </c>
      <c r="H920" s="2" t="s">
        <v>1565</v>
      </c>
      <c r="I920" s="2">
        <v>0</v>
      </c>
      <c r="J920" s="2">
        <v>0</v>
      </c>
      <c r="K920" s="2">
        <v>59447</v>
      </c>
      <c r="L920" s="3">
        <v>46072</v>
      </c>
      <c r="M920" s="3">
        <v>46753</v>
      </c>
      <c r="N920" s="2" t="s">
        <v>281</v>
      </c>
    </row>
    <row r="921" spans="2:14" x14ac:dyDescent="0.25">
      <c r="B921" s="2" t="s">
        <v>1563</v>
      </c>
      <c r="C921" s="2" t="s">
        <v>1564</v>
      </c>
      <c r="D921" s="2" t="s">
        <v>41</v>
      </c>
      <c r="E921" s="2" t="s">
        <v>17</v>
      </c>
      <c r="F921" s="2" t="s">
        <v>18</v>
      </c>
      <c r="G921" s="2" t="s">
        <v>175</v>
      </c>
      <c r="H921" s="2" t="s">
        <v>1565</v>
      </c>
      <c r="I921" s="2">
        <v>0</v>
      </c>
      <c r="J921" s="2">
        <v>0</v>
      </c>
      <c r="K921" s="2">
        <v>59462</v>
      </c>
      <c r="L921" s="3">
        <v>46072</v>
      </c>
      <c r="M921" s="3">
        <v>46753</v>
      </c>
      <c r="N921" s="2" t="s">
        <v>281</v>
      </c>
    </row>
    <row r="922" spans="2:14" x14ac:dyDescent="0.25">
      <c r="B922" s="2" t="s">
        <v>1563</v>
      </c>
      <c r="C922" s="2" t="s">
        <v>1564</v>
      </c>
      <c r="D922" s="2" t="s">
        <v>41</v>
      </c>
      <c r="E922" s="2" t="s">
        <v>17</v>
      </c>
      <c r="F922" s="2" t="s">
        <v>18</v>
      </c>
      <c r="G922" s="2" t="s">
        <v>175</v>
      </c>
      <c r="H922" s="2" t="s">
        <v>1565</v>
      </c>
      <c r="I922" s="2">
        <v>0</v>
      </c>
      <c r="J922" s="2">
        <v>0</v>
      </c>
      <c r="K922" s="2">
        <v>59944</v>
      </c>
      <c r="L922" s="3">
        <v>46072</v>
      </c>
      <c r="M922" s="3">
        <v>46722</v>
      </c>
      <c r="N922" s="2" t="s">
        <v>281</v>
      </c>
    </row>
    <row r="923" spans="2:14" x14ac:dyDescent="0.25">
      <c r="B923" s="2" t="s">
        <v>1566</v>
      </c>
      <c r="C923" s="2" t="s">
        <v>1567</v>
      </c>
      <c r="D923" s="2" t="s">
        <v>41</v>
      </c>
      <c r="E923" s="2" t="s">
        <v>17</v>
      </c>
      <c r="F923" s="2" t="s">
        <v>18</v>
      </c>
      <c r="G923" s="2" t="s">
        <v>175</v>
      </c>
      <c r="H923" s="2" t="s">
        <v>1562</v>
      </c>
      <c r="I923" s="2">
        <v>0</v>
      </c>
      <c r="J923" s="2">
        <v>0</v>
      </c>
      <c r="K923" s="2">
        <v>50808087</v>
      </c>
      <c r="L923" s="3">
        <v>45955</v>
      </c>
      <c r="M923" s="3">
        <v>47696</v>
      </c>
      <c r="N923" s="2" t="s">
        <v>128</v>
      </c>
    </row>
    <row r="924" spans="2:14" x14ac:dyDescent="0.25">
      <c r="B924" s="2" t="s">
        <v>1566</v>
      </c>
      <c r="C924" s="2" t="s">
        <v>1567</v>
      </c>
      <c r="D924" s="2" t="s">
        <v>41</v>
      </c>
      <c r="E924" s="2" t="s">
        <v>17</v>
      </c>
      <c r="F924" s="2" t="s">
        <v>18</v>
      </c>
      <c r="G924" s="2" t="s">
        <v>175</v>
      </c>
      <c r="H924" s="2" t="s">
        <v>1562</v>
      </c>
      <c r="I924" s="2">
        <v>0</v>
      </c>
      <c r="J924" s="2">
        <v>0</v>
      </c>
      <c r="K924" s="2">
        <v>60106002</v>
      </c>
      <c r="L924" s="3">
        <v>46142</v>
      </c>
      <c r="M924" s="3">
        <v>47849</v>
      </c>
      <c r="N924" s="2" t="s">
        <v>128</v>
      </c>
    </row>
    <row r="925" spans="2:14" x14ac:dyDescent="0.25">
      <c r="B925" s="2" t="s">
        <v>1568</v>
      </c>
      <c r="C925" s="2" t="s">
        <v>1569</v>
      </c>
      <c r="D925" s="2" t="s">
        <v>748</v>
      </c>
      <c r="E925" s="2" t="s">
        <v>17</v>
      </c>
      <c r="F925" s="2" t="s">
        <v>29</v>
      </c>
      <c r="G925" s="2" t="s">
        <v>758</v>
      </c>
      <c r="H925" s="2" t="s">
        <v>1570</v>
      </c>
      <c r="I925" s="2">
        <v>0</v>
      </c>
      <c r="J925" s="2">
        <v>0</v>
      </c>
      <c r="K925" s="2">
        <v>0</v>
      </c>
      <c r="L925" s="3">
        <v>45784</v>
      </c>
      <c r="M925" s="2" t="s">
        <v>30</v>
      </c>
      <c r="N925" s="2" t="s">
        <v>1571</v>
      </c>
    </row>
    <row r="926" spans="2:14" x14ac:dyDescent="0.25">
      <c r="B926" s="2" t="s">
        <v>1572</v>
      </c>
      <c r="C926" s="2" t="s">
        <v>1573</v>
      </c>
      <c r="D926" s="2" t="s">
        <v>748</v>
      </c>
      <c r="E926" s="2" t="s">
        <v>17</v>
      </c>
      <c r="F926" s="2" t="s">
        <v>29</v>
      </c>
      <c r="G926" s="2" t="s">
        <v>758</v>
      </c>
      <c r="H926" s="2" t="s">
        <v>1570</v>
      </c>
      <c r="I926" s="2">
        <v>0</v>
      </c>
      <c r="J926" s="2">
        <v>0</v>
      </c>
      <c r="K926" s="2">
        <v>0</v>
      </c>
      <c r="L926" s="3">
        <v>45784</v>
      </c>
      <c r="M926" s="2" t="s">
        <v>30</v>
      </c>
      <c r="N926" s="2" t="s">
        <v>1571</v>
      </c>
    </row>
    <row r="927" spans="2:14" x14ac:dyDescent="0.25">
      <c r="B927" s="2" t="s">
        <v>1574</v>
      </c>
      <c r="C927" s="2" t="s">
        <v>1575</v>
      </c>
      <c r="D927" s="2" t="s">
        <v>1396</v>
      </c>
      <c r="E927" s="2" t="s">
        <v>17</v>
      </c>
      <c r="F927" s="2" t="s">
        <v>29</v>
      </c>
      <c r="G927" s="2" t="s">
        <v>758</v>
      </c>
      <c r="H927" s="2" t="s">
        <v>1576</v>
      </c>
      <c r="I927" s="2">
        <v>0</v>
      </c>
      <c r="J927" s="2">
        <v>0</v>
      </c>
      <c r="K927" s="2">
        <v>0</v>
      </c>
      <c r="L927" s="3">
        <v>45705</v>
      </c>
      <c r="M927" s="2" t="s">
        <v>30</v>
      </c>
      <c r="N927" s="2" t="s">
        <v>1577</v>
      </c>
    </row>
    <row r="928" spans="2:14" x14ac:dyDescent="0.25">
      <c r="B928" s="2" t="s">
        <v>1578</v>
      </c>
      <c r="C928" s="2" t="s">
        <v>1579</v>
      </c>
      <c r="D928" s="2" t="s">
        <v>1396</v>
      </c>
      <c r="E928" s="2" t="s">
        <v>17</v>
      </c>
      <c r="F928" s="2" t="s">
        <v>29</v>
      </c>
      <c r="G928" s="2" t="s">
        <v>758</v>
      </c>
      <c r="H928" s="2" t="s">
        <v>1576</v>
      </c>
      <c r="I928" s="2">
        <v>0</v>
      </c>
      <c r="J928" s="2">
        <v>0</v>
      </c>
      <c r="K928" s="2">
        <v>0</v>
      </c>
      <c r="L928" s="3">
        <v>46067</v>
      </c>
      <c r="M928" s="2" t="s">
        <v>30</v>
      </c>
      <c r="N928" s="2" t="s">
        <v>1577</v>
      </c>
    </row>
    <row r="929" spans="2:14" x14ac:dyDescent="0.25">
      <c r="B929" s="2" t="s">
        <v>1580</v>
      </c>
      <c r="C929" s="2" t="s">
        <v>1581</v>
      </c>
      <c r="D929" s="2" t="s">
        <v>1396</v>
      </c>
      <c r="E929" s="2" t="s">
        <v>17</v>
      </c>
      <c r="F929" s="2" t="s">
        <v>29</v>
      </c>
      <c r="G929" s="2" t="s">
        <v>758</v>
      </c>
      <c r="H929" s="2" t="s">
        <v>1576</v>
      </c>
      <c r="I929" s="2">
        <v>0</v>
      </c>
      <c r="J929" s="2">
        <v>0</v>
      </c>
      <c r="K929" s="2">
        <v>0</v>
      </c>
      <c r="L929" s="3">
        <v>46067</v>
      </c>
      <c r="M929" s="2" t="s">
        <v>30</v>
      </c>
      <c r="N929" s="2" t="s">
        <v>1577</v>
      </c>
    </row>
    <row r="930" spans="2:14" x14ac:dyDescent="0.25">
      <c r="B930" s="2" t="s">
        <v>1582</v>
      </c>
      <c r="C930" s="2" t="s">
        <v>1583</v>
      </c>
      <c r="D930" s="2" t="s">
        <v>16</v>
      </c>
      <c r="E930" s="2" t="s">
        <v>17</v>
      </c>
      <c r="F930" s="2" t="s">
        <v>18</v>
      </c>
      <c r="G930" s="2" t="s">
        <v>175</v>
      </c>
      <c r="H930" s="2" t="s">
        <v>1584</v>
      </c>
      <c r="I930" s="2">
        <v>0</v>
      </c>
      <c r="J930" s="2">
        <v>0</v>
      </c>
      <c r="K930" s="2" t="s">
        <v>1585</v>
      </c>
      <c r="L930" s="3">
        <v>46165</v>
      </c>
      <c r="M930" s="3">
        <v>47965</v>
      </c>
      <c r="N930" s="2" t="s">
        <v>1586</v>
      </c>
    </row>
    <row r="931" spans="2:14" x14ac:dyDescent="0.25">
      <c r="B931" s="2" t="s">
        <v>1587</v>
      </c>
      <c r="C931" s="2" t="s">
        <v>1588</v>
      </c>
      <c r="D931" s="2" t="s">
        <v>379</v>
      </c>
      <c r="E931" s="2" t="s">
        <v>17</v>
      </c>
      <c r="F931" s="2" t="s">
        <v>18</v>
      </c>
      <c r="G931" s="2" t="s">
        <v>175</v>
      </c>
      <c r="H931" s="2" t="s">
        <v>1584</v>
      </c>
      <c r="I931" s="2">
        <v>0</v>
      </c>
      <c r="J931" s="2">
        <v>0</v>
      </c>
      <c r="K931" s="2" t="s">
        <v>470</v>
      </c>
      <c r="L931" s="2" t="s">
        <v>30</v>
      </c>
      <c r="M931" s="2" t="s">
        <v>30</v>
      </c>
      <c r="N931" s="2" t="s">
        <v>1586</v>
      </c>
    </row>
    <row r="932" spans="2:14" x14ac:dyDescent="0.25">
      <c r="B932" s="2" t="s">
        <v>1587</v>
      </c>
      <c r="C932" s="2" t="s">
        <v>1588</v>
      </c>
      <c r="D932" s="2" t="s">
        <v>379</v>
      </c>
      <c r="E932" s="2" t="s">
        <v>17</v>
      </c>
      <c r="F932" s="2" t="s">
        <v>18</v>
      </c>
      <c r="G932" s="2" t="s">
        <v>175</v>
      </c>
      <c r="H932" s="2" t="s">
        <v>1584</v>
      </c>
      <c r="I932" s="2">
        <v>0</v>
      </c>
      <c r="J932" s="2">
        <v>0</v>
      </c>
      <c r="K932" s="2" t="s">
        <v>1589</v>
      </c>
      <c r="L932" s="3">
        <v>45839</v>
      </c>
      <c r="M932" s="3">
        <v>47604</v>
      </c>
      <c r="N932" s="2" t="s">
        <v>1586</v>
      </c>
    </row>
    <row r="933" spans="2:14" x14ac:dyDescent="0.25">
      <c r="B933" s="2" t="s">
        <v>1590</v>
      </c>
      <c r="C933" s="2" t="s">
        <v>1591</v>
      </c>
      <c r="D933" s="2" t="s">
        <v>379</v>
      </c>
      <c r="E933" s="2" t="s">
        <v>17</v>
      </c>
      <c r="F933" s="2" t="s">
        <v>18</v>
      </c>
      <c r="G933" s="2" t="s">
        <v>175</v>
      </c>
      <c r="H933" s="2" t="s">
        <v>1592</v>
      </c>
      <c r="I933" s="2">
        <v>0</v>
      </c>
      <c r="J933" s="2">
        <v>0</v>
      </c>
      <c r="K933" s="2" t="s">
        <v>1593</v>
      </c>
      <c r="L933" s="3">
        <v>45699</v>
      </c>
      <c r="M933" s="3">
        <v>47484</v>
      </c>
      <c r="N933" s="2" t="s">
        <v>1586</v>
      </c>
    </row>
    <row r="934" spans="2:14" x14ac:dyDescent="0.25">
      <c r="B934" s="2" t="s">
        <v>1590</v>
      </c>
      <c r="C934" s="2" t="s">
        <v>1591</v>
      </c>
      <c r="D934" s="2" t="s">
        <v>379</v>
      </c>
      <c r="E934" s="2" t="s">
        <v>17</v>
      </c>
      <c r="F934" s="2" t="s">
        <v>18</v>
      </c>
      <c r="G934" s="2" t="s">
        <v>175</v>
      </c>
      <c r="H934" s="2" t="s">
        <v>1592</v>
      </c>
      <c r="I934" s="2">
        <v>0</v>
      </c>
      <c r="J934" s="2">
        <v>0</v>
      </c>
      <c r="K934" s="2" t="s">
        <v>1594</v>
      </c>
      <c r="L934" s="3">
        <v>45979</v>
      </c>
      <c r="M934" s="3">
        <v>47757</v>
      </c>
      <c r="N934" s="2" t="s">
        <v>1586</v>
      </c>
    </row>
    <row r="935" spans="2:14" x14ac:dyDescent="0.25">
      <c r="B935" s="2" t="s">
        <v>1590</v>
      </c>
      <c r="C935" s="2" t="s">
        <v>1591</v>
      </c>
      <c r="D935" s="2" t="s">
        <v>379</v>
      </c>
      <c r="E935" s="2" t="s">
        <v>17</v>
      </c>
      <c r="F935" s="2" t="s">
        <v>18</v>
      </c>
      <c r="G935" s="2" t="s">
        <v>175</v>
      </c>
      <c r="H935" s="2" t="s">
        <v>1592</v>
      </c>
      <c r="I935" s="2">
        <v>0</v>
      </c>
      <c r="J935" s="2">
        <v>0</v>
      </c>
      <c r="K935" s="2" t="s">
        <v>1595</v>
      </c>
      <c r="L935" s="3">
        <v>46091</v>
      </c>
      <c r="M935" s="3">
        <v>47757</v>
      </c>
      <c r="N935" s="2" t="s">
        <v>1586</v>
      </c>
    </row>
    <row r="936" spans="2:14" x14ac:dyDescent="0.25">
      <c r="B936" s="2" t="s">
        <v>1590</v>
      </c>
      <c r="C936" s="2" t="s">
        <v>1591</v>
      </c>
      <c r="D936" s="2" t="s">
        <v>379</v>
      </c>
      <c r="E936" s="2" t="s">
        <v>17</v>
      </c>
      <c r="F936" s="2" t="s">
        <v>18</v>
      </c>
      <c r="G936" s="2" t="s">
        <v>175</v>
      </c>
      <c r="H936" s="2" t="s">
        <v>1592</v>
      </c>
      <c r="I936" s="2">
        <v>0</v>
      </c>
      <c r="J936" s="2">
        <v>0</v>
      </c>
      <c r="K936" s="2" t="s">
        <v>1596</v>
      </c>
      <c r="L936" s="3">
        <v>46168</v>
      </c>
      <c r="M936" s="3">
        <v>47784</v>
      </c>
      <c r="N936" s="2" t="s">
        <v>1586</v>
      </c>
    </row>
    <row r="937" spans="2:14" x14ac:dyDescent="0.25">
      <c r="B937" s="2" t="s">
        <v>1597</v>
      </c>
      <c r="C937" s="2" t="s">
        <v>1598</v>
      </c>
      <c r="D937" s="2" t="s">
        <v>16</v>
      </c>
      <c r="E937" s="2" t="s">
        <v>17</v>
      </c>
      <c r="F937" s="2" t="s">
        <v>18</v>
      </c>
      <c r="G937" s="2" t="s">
        <v>175</v>
      </c>
      <c r="H937" s="2" t="s">
        <v>1592</v>
      </c>
      <c r="I937" s="2">
        <v>0</v>
      </c>
      <c r="J937" s="2">
        <v>0</v>
      </c>
      <c r="K937" s="2" t="s">
        <v>1599</v>
      </c>
      <c r="L937" s="3">
        <v>45699</v>
      </c>
      <c r="M937" s="3">
        <v>47453</v>
      </c>
      <c r="N937" s="2" t="s">
        <v>1586</v>
      </c>
    </row>
    <row r="938" spans="2:14" x14ac:dyDescent="0.25">
      <c r="B938" s="2" t="s">
        <v>1597</v>
      </c>
      <c r="C938" s="2" t="s">
        <v>1598</v>
      </c>
      <c r="D938" s="2" t="s">
        <v>16</v>
      </c>
      <c r="E938" s="2" t="s">
        <v>17</v>
      </c>
      <c r="F938" s="2" t="s">
        <v>18</v>
      </c>
      <c r="G938" s="2" t="s">
        <v>175</v>
      </c>
      <c r="H938" s="2" t="s">
        <v>1592</v>
      </c>
      <c r="I938" s="2">
        <v>0</v>
      </c>
      <c r="J938" s="2">
        <v>0</v>
      </c>
      <c r="K938" s="2" t="s">
        <v>1600</v>
      </c>
      <c r="L938" s="3">
        <v>46091</v>
      </c>
      <c r="M938" s="3">
        <v>47757</v>
      </c>
      <c r="N938" s="2" t="s">
        <v>1586</v>
      </c>
    </row>
    <row r="939" spans="2:14" x14ac:dyDescent="0.25">
      <c r="B939" s="2" t="s">
        <v>1597</v>
      </c>
      <c r="C939" s="2" t="s">
        <v>1598</v>
      </c>
      <c r="D939" s="2" t="s">
        <v>16</v>
      </c>
      <c r="E939" s="2" t="s">
        <v>17</v>
      </c>
      <c r="F939" s="2" t="s">
        <v>18</v>
      </c>
      <c r="G939" s="2" t="s">
        <v>175</v>
      </c>
      <c r="H939" s="2" t="s">
        <v>1592</v>
      </c>
      <c r="I939" s="2">
        <v>0</v>
      </c>
      <c r="J939" s="2">
        <v>0</v>
      </c>
      <c r="K939" s="2" t="s">
        <v>1601</v>
      </c>
      <c r="L939" s="3">
        <v>45979</v>
      </c>
      <c r="M939" s="3">
        <v>47757</v>
      </c>
      <c r="N939" s="2" t="s">
        <v>1586</v>
      </c>
    </row>
    <row r="940" spans="2:14" x14ac:dyDescent="0.25">
      <c r="B940" s="2" t="s">
        <v>1597</v>
      </c>
      <c r="C940" s="2" t="s">
        <v>1598</v>
      </c>
      <c r="D940" s="2" t="s">
        <v>16</v>
      </c>
      <c r="E940" s="2" t="s">
        <v>17</v>
      </c>
      <c r="F940" s="2" t="s">
        <v>18</v>
      </c>
      <c r="G940" s="2" t="s">
        <v>175</v>
      </c>
      <c r="H940" s="2" t="s">
        <v>1592</v>
      </c>
      <c r="I940" s="2">
        <v>0</v>
      </c>
      <c r="J940" s="2">
        <v>0</v>
      </c>
      <c r="K940" s="2" t="s">
        <v>1602</v>
      </c>
      <c r="L940" s="3">
        <v>46165</v>
      </c>
      <c r="M940" s="3">
        <v>47861</v>
      </c>
      <c r="N940" s="2" t="s">
        <v>1586</v>
      </c>
    </row>
    <row r="941" spans="2:14" x14ac:dyDescent="0.25">
      <c r="B941" s="2" t="s">
        <v>1603</v>
      </c>
      <c r="C941" s="2" t="s">
        <v>1604</v>
      </c>
      <c r="D941" s="2" t="s">
        <v>1367</v>
      </c>
      <c r="E941" s="2" t="s">
        <v>17</v>
      </c>
      <c r="F941" s="2" t="s">
        <v>18</v>
      </c>
      <c r="G941" s="2" t="s">
        <v>175</v>
      </c>
      <c r="H941" s="2" t="s">
        <v>1592</v>
      </c>
      <c r="I941" s="2">
        <v>0</v>
      </c>
      <c r="J941" s="2">
        <v>0</v>
      </c>
      <c r="K941" s="2" t="s">
        <v>1605</v>
      </c>
      <c r="L941" s="3">
        <v>45699</v>
      </c>
      <c r="M941" s="3">
        <v>47423</v>
      </c>
      <c r="N941" s="2" t="s">
        <v>1586</v>
      </c>
    </row>
    <row r="942" spans="2:14" x14ac:dyDescent="0.25">
      <c r="B942" s="2" t="s">
        <v>1603</v>
      </c>
      <c r="C942" s="2" t="s">
        <v>1604</v>
      </c>
      <c r="D942" s="2" t="s">
        <v>1367</v>
      </c>
      <c r="E942" s="2" t="s">
        <v>17</v>
      </c>
      <c r="F942" s="2" t="s">
        <v>18</v>
      </c>
      <c r="G942" s="2" t="s">
        <v>175</v>
      </c>
      <c r="H942" s="2" t="s">
        <v>1592</v>
      </c>
      <c r="I942" s="2">
        <v>0</v>
      </c>
      <c r="J942" s="2">
        <v>0</v>
      </c>
      <c r="K942" s="2" t="s">
        <v>1606</v>
      </c>
      <c r="L942" s="3">
        <v>46165</v>
      </c>
      <c r="M942" s="3">
        <v>47954</v>
      </c>
      <c r="N942" s="2" t="s">
        <v>1586</v>
      </c>
    </row>
    <row r="943" spans="2:14" x14ac:dyDescent="0.25">
      <c r="B943" s="2" t="s">
        <v>1607</v>
      </c>
      <c r="C943" s="2" t="s">
        <v>1608</v>
      </c>
      <c r="D943" s="2" t="s">
        <v>843</v>
      </c>
      <c r="E943" s="2" t="s">
        <v>17</v>
      </c>
      <c r="F943" s="2" t="s">
        <v>138</v>
      </c>
      <c r="G943" s="2" t="s">
        <v>138</v>
      </c>
      <c r="H943" s="2" t="s">
        <v>1609</v>
      </c>
      <c r="I943" s="2">
        <v>0</v>
      </c>
      <c r="J943" s="2">
        <v>0</v>
      </c>
      <c r="K943" s="2">
        <v>202411</v>
      </c>
      <c r="L943" s="3">
        <v>45762</v>
      </c>
      <c r="M943" s="3">
        <v>46691</v>
      </c>
      <c r="N943" s="2" t="s">
        <v>1438</v>
      </c>
    </row>
    <row r="944" spans="2:14" x14ac:dyDescent="0.25">
      <c r="B944" s="2" t="s">
        <v>1610</v>
      </c>
      <c r="C944" s="2" t="s">
        <v>1611</v>
      </c>
      <c r="D944" s="2" t="s">
        <v>41</v>
      </c>
      <c r="E944" s="2" t="s">
        <v>17</v>
      </c>
      <c r="F944" s="2" t="s">
        <v>138</v>
      </c>
      <c r="G944" s="2" t="s">
        <v>138</v>
      </c>
      <c r="H944" s="2" t="s">
        <v>1609</v>
      </c>
      <c r="I944" s="2">
        <v>0</v>
      </c>
      <c r="J944" s="2">
        <v>0</v>
      </c>
      <c r="K944" s="2">
        <v>202209</v>
      </c>
      <c r="L944" s="3">
        <v>45762</v>
      </c>
      <c r="M944" s="3">
        <v>45900</v>
      </c>
      <c r="N944" s="2" t="s">
        <v>1438</v>
      </c>
    </row>
    <row r="945" spans="2:14" x14ac:dyDescent="0.25">
      <c r="B945" s="2" t="s">
        <v>1610</v>
      </c>
      <c r="C945" s="2" t="s">
        <v>1611</v>
      </c>
      <c r="D945" s="2" t="s">
        <v>41</v>
      </c>
      <c r="E945" s="2" t="s">
        <v>17</v>
      </c>
      <c r="F945" s="2" t="s">
        <v>138</v>
      </c>
      <c r="G945" s="2" t="s">
        <v>138</v>
      </c>
      <c r="H945" s="2" t="s">
        <v>1609</v>
      </c>
      <c r="I945" s="2">
        <v>0</v>
      </c>
      <c r="J945" s="2">
        <v>0</v>
      </c>
      <c r="K945" s="2">
        <v>202508</v>
      </c>
      <c r="L945" s="3">
        <v>46010</v>
      </c>
      <c r="M945" s="3">
        <v>46965</v>
      </c>
      <c r="N945" s="2" t="s">
        <v>1438</v>
      </c>
    </row>
    <row r="946" spans="2:14" x14ac:dyDescent="0.25">
      <c r="B946" s="2" t="s">
        <v>1612</v>
      </c>
      <c r="C946" s="2" t="s">
        <v>1613</v>
      </c>
      <c r="D946" s="2" t="s">
        <v>41</v>
      </c>
      <c r="E946" s="2" t="s">
        <v>17</v>
      </c>
      <c r="F946" s="2" t="s">
        <v>138</v>
      </c>
      <c r="G946" s="2" t="s">
        <v>138</v>
      </c>
      <c r="H946" s="2" t="s">
        <v>1609</v>
      </c>
      <c r="I946" s="2">
        <v>0</v>
      </c>
      <c r="J946" s="2">
        <v>0</v>
      </c>
      <c r="K946" s="2">
        <v>202411</v>
      </c>
      <c r="L946" s="3">
        <v>45762</v>
      </c>
      <c r="M946" s="3">
        <v>46691</v>
      </c>
      <c r="N946" s="2" t="s">
        <v>1438</v>
      </c>
    </row>
    <row r="947" spans="2:14" x14ac:dyDescent="0.25">
      <c r="B947" s="2" t="s">
        <v>1614</v>
      </c>
      <c r="C947" s="2" t="s">
        <v>1615</v>
      </c>
      <c r="D947" s="2" t="s">
        <v>41</v>
      </c>
      <c r="E947" s="2" t="s">
        <v>17</v>
      </c>
      <c r="F947" s="2" t="s">
        <v>138</v>
      </c>
      <c r="G947" s="2" t="s">
        <v>138</v>
      </c>
      <c r="H947" s="2" t="s">
        <v>1616</v>
      </c>
      <c r="I947" s="2">
        <v>0</v>
      </c>
      <c r="J947" s="2">
        <v>0</v>
      </c>
      <c r="K947" s="2">
        <v>202412</v>
      </c>
      <c r="L947" s="3">
        <v>45762</v>
      </c>
      <c r="M947" s="3">
        <v>46721</v>
      </c>
      <c r="N947" s="2" t="s">
        <v>1438</v>
      </c>
    </row>
    <row r="948" spans="2:14" x14ac:dyDescent="0.25">
      <c r="B948" s="2" t="s">
        <v>1614</v>
      </c>
      <c r="C948" s="2" t="s">
        <v>1615</v>
      </c>
      <c r="D948" s="2" t="s">
        <v>41</v>
      </c>
      <c r="E948" s="2" t="s">
        <v>17</v>
      </c>
      <c r="F948" s="2" t="s">
        <v>138</v>
      </c>
      <c r="G948" s="2" t="s">
        <v>138</v>
      </c>
      <c r="H948" s="2" t="s">
        <v>1616</v>
      </c>
      <c r="I948" s="2">
        <v>0</v>
      </c>
      <c r="J948" s="2">
        <v>0</v>
      </c>
      <c r="K948" s="2">
        <v>202508</v>
      </c>
      <c r="L948" s="3">
        <v>46010</v>
      </c>
      <c r="M948" s="3">
        <v>46965</v>
      </c>
      <c r="N948" s="2" t="s">
        <v>1438</v>
      </c>
    </row>
    <row r="949" spans="2:14" x14ac:dyDescent="0.25">
      <c r="B949" s="2" t="s">
        <v>1617</v>
      </c>
      <c r="C949" s="2" t="s">
        <v>1618</v>
      </c>
      <c r="D949" s="2" t="s">
        <v>41</v>
      </c>
      <c r="E949" s="2" t="s">
        <v>17</v>
      </c>
      <c r="F949" s="2" t="s">
        <v>138</v>
      </c>
      <c r="G949" s="2" t="s">
        <v>138</v>
      </c>
      <c r="H949" s="2" t="s">
        <v>1616</v>
      </c>
      <c r="I949" s="2">
        <v>0</v>
      </c>
      <c r="J949" s="2">
        <v>0</v>
      </c>
      <c r="K949" s="2">
        <v>202505</v>
      </c>
      <c r="L949" s="3">
        <v>46010</v>
      </c>
      <c r="M949" s="3">
        <v>46873</v>
      </c>
      <c r="N949" s="2" t="s">
        <v>1438</v>
      </c>
    </row>
    <row r="950" spans="2:14" x14ac:dyDescent="0.25">
      <c r="B950" s="2" t="s">
        <v>1619</v>
      </c>
      <c r="C950" s="2" t="s">
        <v>1620</v>
      </c>
      <c r="D950" s="2" t="s">
        <v>843</v>
      </c>
      <c r="E950" s="2" t="s">
        <v>17</v>
      </c>
      <c r="F950" s="2" t="s">
        <v>138</v>
      </c>
      <c r="G950" s="2" t="s">
        <v>138</v>
      </c>
      <c r="H950" s="2" t="s">
        <v>1621</v>
      </c>
      <c r="I950" s="2">
        <v>0</v>
      </c>
      <c r="J950" s="2">
        <v>0</v>
      </c>
      <c r="K950" s="2">
        <v>202508</v>
      </c>
      <c r="L950" s="3">
        <v>46010</v>
      </c>
      <c r="M950" s="3">
        <v>46965</v>
      </c>
      <c r="N950" s="2" t="s">
        <v>1438</v>
      </c>
    </row>
    <row r="951" spans="2:14" x14ac:dyDescent="0.25">
      <c r="B951" s="2" t="s">
        <v>1622</v>
      </c>
      <c r="C951" s="2" t="s">
        <v>1623</v>
      </c>
      <c r="D951" s="2" t="s">
        <v>16</v>
      </c>
      <c r="E951" s="2" t="s">
        <v>17</v>
      </c>
      <c r="F951" s="2" t="s">
        <v>18</v>
      </c>
      <c r="G951" s="2" t="s">
        <v>175</v>
      </c>
      <c r="H951" s="2" t="s">
        <v>1624</v>
      </c>
      <c r="I951" s="2">
        <v>0</v>
      </c>
      <c r="J951" s="2">
        <v>0</v>
      </c>
      <c r="K951" s="2">
        <v>123100257</v>
      </c>
      <c r="L951" s="3">
        <v>46122</v>
      </c>
      <c r="M951" s="3">
        <v>47128</v>
      </c>
      <c r="N951" s="2" t="s">
        <v>1369</v>
      </c>
    </row>
    <row r="952" spans="2:14" x14ac:dyDescent="0.25">
      <c r="B952" s="2" t="s">
        <v>1622</v>
      </c>
      <c r="C952" s="2" t="s">
        <v>1623</v>
      </c>
      <c r="D952" s="2" t="s">
        <v>16</v>
      </c>
      <c r="E952" s="2" t="s">
        <v>17</v>
      </c>
      <c r="F952" s="2" t="s">
        <v>18</v>
      </c>
      <c r="G952" s="2" t="s">
        <v>175</v>
      </c>
      <c r="H952" s="2" t="s">
        <v>1624</v>
      </c>
      <c r="I952" s="2">
        <v>0</v>
      </c>
      <c r="J952" s="2">
        <v>0</v>
      </c>
      <c r="K952" s="2">
        <v>123100274</v>
      </c>
      <c r="L952" s="3">
        <v>46160</v>
      </c>
      <c r="M952" s="3">
        <v>47159</v>
      </c>
      <c r="N952" s="2" t="s">
        <v>1369</v>
      </c>
    </row>
    <row r="953" spans="2:14" x14ac:dyDescent="0.25">
      <c r="B953" s="2" t="s">
        <v>1622</v>
      </c>
      <c r="C953" s="2" t="s">
        <v>1623</v>
      </c>
      <c r="D953" s="2" t="s">
        <v>16</v>
      </c>
      <c r="E953" s="2" t="s">
        <v>17</v>
      </c>
      <c r="F953" s="2" t="s">
        <v>18</v>
      </c>
      <c r="G953" s="2" t="s">
        <v>175</v>
      </c>
      <c r="H953" s="2" t="s">
        <v>1624</v>
      </c>
      <c r="I953" s="2">
        <v>0</v>
      </c>
      <c r="J953" s="2">
        <v>0</v>
      </c>
      <c r="K953" s="2">
        <v>123100275</v>
      </c>
      <c r="L953" s="3">
        <v>46160</v>
      </c>
      <c r="M953" s="3">
        <v>47159</v>
      </c>
      <c r="N953" s="2" t="s">
        <v>1369</v>
      </c>
    </row>
    <row r="954" spans="2:14" x14ac:dyDescent="0.25">
      <c r="B954" s="2" t="s">
        <v>1622</v>
      </c>
      <c r="C954" s="2" t="s">
        <v>1623</v>
      </c>
      <c r="D954" s="2" t="s">
        <v>16</v>
      </c>
      <c r="E954" s="2" t="s">
        <v>17</v>
      </c>
      <c r="F954" s="2" t="s">
        <v>18</v>
      </c>
      <c r="G954" s="2" t="s">
        <v>175</v>
      </c>
      <c r="H954" s="2" t="s">
        <v>1624</v>
      </c>
      <c r="I954" s="2">
        <v>0</v>
      </c>
      <c r="J954" s="2">
        <v>0</v>
      </c>
      <c r="K954" s="2">
        <v>123100276</v>
      </c>
      <c r="L954" s="3">
        <v>46160</v>
      </c>
      <c r="M954" s="3">
        <v>47159</v>
      </c>
      <c r="N954" s="2" t="s">
        <v>1369</v>
      </c>
    </row>
    <row r="955" spans="2:14" x14ac:dyDescent="0.25">
      <c r="B955" s="2" t="s">
        <v>1625</v>
      </c>
      <c r="C955" s="2" t="s">
        <v>1626</v>
      </c>
      <c r="D955" s="2" t="s">
        <v>379</v>
      </c>
      <c r="E955" s="2" t="s">
        <v>17</v>
      </c>
      <c r="F955" s="2" t="s">
        <v>18</v>
      </c>
      <c r="G955" s="2" t="s">
        <v>175</v>
      </c>
      <c r="H955" s="2" t="s">
        <v>1624</v>
      </c>
      <c r="I955" s="2">
        <v>0</v>
      </c>
      <c r="J955" s="2">
        <v>0</v>
      </c>
      <c r="K955" s="2">
        <v>123100257</v>
      </c>
      <c r="L955" s="3">
        <v>46122</v>
      </c>
      <c r="M955" s="3">
        <v>47173</v>
      </c>
      <c r="N955" s="2" t="s">
        <v>1369</v>
      </c>
    </row>
    <row r="956" spans="2:14" x14ac:dyDescent="0.25">
      <c r="B956" s="2" t="s">
        <v>1625</v>
      </c>
      <c r="C956" s="2" t="s">
        <v>1626</v>
      </c>
      <c r="D956" s="2" t="s">
        <v>379</v>
      </c>
      <c r="E956" s="2" t="s">
        <v>17</v>
      </c>
      <c r="F956" s="2" t="s">
        <v>18</v>
      </c>
      <c r="G956" s="2" t="s">
        <v>175</v>
      </c>
      <c r="H956" s="2" t="s">
        <v>1624</v>
      </c>
      <c r="I956" s="2">
        <v>0</v>
      </c>
      <c r="J956" s="2">
        <v>0</v>
      </c>
      <c r="K956" s="2">
        <v>123100291</v>
      </c>
      <c r="L956" s="3">
        <v>46160</v>
      </c>
      <c r="M956" s="3">
        <v>47206</v>
      </c>
      <c r="N956" s="2" t="s">
        <v>1369</v>
      </c>
    </row>
    <row r="957" spans="2:14" x14ac:dyDescent="0.25">
      <c r="B957" s="2" t="s">
        <v>1625</v>
      </c>
      <c r="C957" s="2" t="s">
        <v>1626</v>
      </c>
      <c r="D957" s="2" t="s">
        <v>379</v>
      </c>
      <c r="E957" s="2" t="s">
        <v>17</v>
      </c>
      <c r="F957" s="2" t="s">
        <v>18</v>
      </c>
      <c r="G957" s="2" t="s">
        <v>175</v>
      </c>
      <c r="H957" s="2" t="s">
        <v>1624</v>
      </c>
      <c r="I957" s="2">
        <v>0</v>
      </c>
      <c r="J957" s="2">
        <v>0</v>
      </c>
      <c r="K957" s="2">
        <v>123100321</v>
      </c>
      <c r="L957" s="3">
        <v>46160</v>
      </c>
      <c r="M957" s="3">
        <v>47234</v>
      </c>
      <c r="N957" s="2" t="s">
        <v>1369</v>
      </c>
    </row>
    <row r="958" spans="2:14" x14ac:dyDescent="0.25">
      <c r="B958" s="2" t="s">
        <v>1627</v>
      </c>
      <c r="C958" s="2" t="s">
        <v>1628</v>
      </c>
      <c r="D958" s="2" t="s">
        <v>1367</v>
      </c>
      <c r="E958" s="2" t="s">
        <v>17</v>
      </c>
      <c r="F958" s="2" t="s">
        <v>18</v>
      </c>
      <c r="G958" s="2" t="s">
        <v>175</v>
      </c>
      <c r="H958" s="2" t="s">
        <v>1624</v>
      </c>
      <c r="I958" s="2">
        <v>0</v>
      </c>
      <c r="J958" s="2">
        <v>0</v>
      </c>
      <c r="K958" s="2">
        <v>123100301</v>
      </c>
      <c r="L958" s="3">
        <v>46160</v>
      </c>
      <c r="M958" s="3">
        <v>47221</v>
      </c>
      <c r="N958" s="2" t="s">
        <v>1369</v>
      </c>
    </row>
    <row r="959" spans="2:14" x14ac:dyDescent="0.25">
      <c r="B959" s="2" t="s">
        <v>1629</v>
      </c>
      <c r="C959" s="2" t="s">
        <v>1630</v>
      </c>
      <c r="D959" s="2" t="s">
        <v>41</v>
      </c>
      <c r="E959" s="2" t="s">
        <v>17</v>
      </c>
      <c r="F959" s="2" t="s">
        <v>300</v>
      </c>
      <c r="G959" s="2" t="s">
        <v>1631</v>
      </c>
      <c r="H959" s="2" t="s">
        <v>1632</v>
      </c>
      <c r="I959" s="2">
        <v>0</v>
      </c>
      <c r="J959" s="2">
        <v>0</v>
      </c>
      <c r="K959" s="2">
        <v>164012602</v>
      </c>
      <c r="L959" s="3">
        <v>46084</v>
      </c>
      <c r="M959" s="3">
        <v>46420</v>
      </c>
      <c r="N959" s="2" t="s">
        <v>1393</v>
      </c>
    </row>
    <row r="960" spans="2:14" x14ac:dyDescent="0.25">
      <c r="B960" s="2" t="s">
        <v>1629</v>
      </c>
      <c r="C960" s="2" t="s">
        <v>1630</v>
      </c>
      <c r="D960" s="2" t="s">
        <v>41</v>
      </c>
      <c r="E960" s="2" t="s">
        <v>17</v>
      </c>
      <c r="F960" s="2" t="s">
        <v>300</v>
      </c>
      <c r="G960" s="2" t="s">
        <v>1631</v>
      </c>
      <c r="H960" s="2" t="s">
        <v>1632</v>
      </c>
      <c r="I960" s="2">
        <v>0</v>
      </c>
      <c r="J960" s="2">
        <v>0</v>
      </c>
      <c r="K960" s="2">
        <v>164250216</v>
      </c>
      <c r="L960" s="3">
        <v>45873</v>
      </c>
      <c r="M960" s="3">
        <v>46119</v>
      </c>
      <c r="N960" s="2" t="s">
        <v>1393</v>
      </c>
    </row>
    <row r="961" spans="2:14" x14ac:dyDescent="0.25">
      <c r="B961" s="2" t="s">
        <v>1633</v>
      </c>
      <c r="C961" s="2" t="s">
        <v>1634</v>
      </c>
      <c r="D961" s="2" t="s">
        <v>41</v>
      </c>
      <c r="E961" s="2" t="s">
        <v>17</v>
      </c>
      <c r="F961" s="2" t="s">
        <v>300</v>
      </c>
      <c r="G961" s="2" t="s">
        <v>1631</v>
      </c>
      <c r="H961" s="2" t="s">
        <v>1635</v>
      </c>
      <c r="I961" s="2">
        <v>0</v>
      </c>
      <c r="J961" s="2">
        <v>0</v>
      </c>
      <c r="K961" s="2">
        <v>228042501</v>
      </c>
      <c r="L961" s="3">
        <v>45909</v>
      </c>
      <c r="M961" s="3">
        <v>46204</v>
      </c>
      <c r="N961" s="2" t="s">
        <v>1393</v>
      </c>
    </row>
    <row r="962" spans="2:14" x14ac:dyDescent="0.25">
      <c r="B962" s="2" t="s">
        <v>1633</v>
      </c>
      <c r="C962" s="2" t="s">
        <v>1634</v>
      </c>
      <c r="D962" s="2" t="s">
        <v>41</v>
      </c>
      <c r="E962" s="2" t="s">
        <v>17</v>
      </c>
      <c r="F962" s="2" t="s">
        <v>300</v>
      </c>
      <c r="G962" s="2" t="s">
        <v>1631</v>
      </c>
      <c r="H962" s="2" t="s">
        <v>1635</v>
      </c>
      <c r="I962" s="2">
        <v>0</v>
      </c>
      <c r="J962" s="2">
        <v>0</v>
      </c>
      <c r="K962" s="2">
        <v>22805260003</v>
      </c>
      <c r="L962" s="3">
        <v>46168</v>
      </c>
      <c r="M962" s="3">
        <v>46522</v>
      </c>
      <c r="N962" s="2" t="s">
        <v>1393</v>
      </c>
    </row>
    <row r="963" spans="2:14" x14ac:dyDescent="0.25">
      <c r="B963" s="2" t="s">
        <v>1633</v>
      </c>
      <c r="C963" s="2" t="s">
        <v>1634</v>
      </c>
      <c r="D963" s="2" t="s">
        <v>41</v>
      </c>
      <c r="E963" s="2" t="s">
        <v>17</v>
      </c>
      <c r="F963" s="2" t="s">
        <v>300</v>
      </c>
      <c r="G963" s="2" t="s">
        <v>1631</v>
      </c>
      <c r="H963" s="2" t="s">
        <v>1635</v>
      </c>
      <c r="I963" s="2">
        <v>0</v>
      </c>
      <c r="J963" s="2">
        <v>0</v>
      </c>
      <c r="K963" s="2">
        <v>228251149</v>
      </c>
      <c r="L963" s="3">
        <v>46035</v>
      </c>
      <c r="M963" s="3">
        <v>46389</v>
      </c>
      <c r="N963" s="2" t="s">
        <v>1393</v>
      </c>
    </row>
    <row r="964" spans="2:14" x14ac:dyDescent="0.25">
      <c r="B964" s="2" t="s">
        <v>1636</v>
      </c>
      <c r="C964" s="2" t="s">
        <v>1637</v>
      </c>
      <c r="D964" s="2" t="s">
        <v>41</v>
      </c>
      <c r="E964" s="2" t="s">
        <v>17</v>
      </c>
      <c r="F964" s="2" t="s">
        <v>300</v>
      </c>
      <c r="G964" s="2" t="s">
        <v>1631</v>
      </c>
      <c r="H964" s="2" t="s">
        <v>1635</v>
      </c>
      <c r="I964" s="2">
        <v>0</v>
      </c>
      <c r="J964" s="2">
        <v>0</v>
      </c>
      <c r="K964" s="2">
        <v>22802262003</v>
      </c>
      <c r="L964" s="3">
        <v>46144</v>
      </c>
      <c r="M964" s="3">
        <v>46499</v>
      </c>
      <c r="N964" s="2" t="s">
        <v>1393</v>
      </c>
    </row>
    <row r="965" spans="2:14" x14ac:dyDescent="0.25">
      <c r="B965" s="2" t="s">
        <v>1636</v>
      </c>
      <c r="C965" s="2" t="s">
        <v>1637</v>
      </c>
      <c r="D965" s="2" t="s">
        <v>41</v>
      </c>
      <c r="E965" s="2" t="s">
        <v>17</v>
      </c>
      <c r="F965" s="2" t="s">
        <v>300</v>
      </c>
      <c r="G965" s="2" t="s">
        <v>1631</v>
      </c>
      <c r="H965" s="2" t="s">
        <v>1635</v>
      </c>
      <c r="I965" s="2">
        <v>0</v>
      </c>
      <c r="J965" s="2">
        <v>0</v>
      </c>
      <c r="K965" s="2">
        <v>22804260002</v>
      </c>
      <c r="L965" s="3">
        <v>46137</v>
      </c>
      <c r="M965" s="3">
        <v>46493</v>
      </c>
      <c r="N965" s="2" t="s">
        <v>1393</v>
      </c>
    </row>
    <row r="966" spans="2:14" x14ac:dyDescent="0.25">
      <c r="B966" s="2" t="s">
        <v>1636</v>
      </c>
      <c r="C966" s="2" t="s">
        <v>1637</v>
      </c>
      <c r="D966" s="2" t="s">
        <v>41</v>
      </c>
      <c r="E966" s="2" t="s">
        <v>17</v>
      </c>
      <c r="F966" s="2" t="s">
        <v>300</v>
      </c>
      <c r="G966" s="2" t="s">
        <v>1631</v>
      </c>
      <c r="H966" s="2" t="s">
        <v>1635</v>
      </c>
      <c r="I966" s="2">
        <v>0</v>
      </c>
      <c r="J966" s="2">
        <v>0</v>
      </c>
      <c r="K966" s="2">
        <v>228251147</v>
      </c>
      <c r="L966" s="3">
        <v>46042</v>
      </c>
      <c r="M966" s="3">
        <v>46389</v>
      </c>
      <c r="N966" s="2" t="s">
        <v>1393</v>
      </c>
    </row>
    <row r="967" spans="2:14" x14ac:dyDescent="0.25">
      <c r="B967" s="2" t="s">
        <v>1638</v>
      </c>
      <c r="C967" s="2" t="s">
        <v>1639</v>
      </c>
      <c r="D967" s="2" t="s">
        <v>41</v>
      </c>
      <c r="E967" s="2" t="s">
        <v>17</v>
      </c>
      <c r="F967" s="2" t="s">
        <v>300</v>
      </c>
      <c r="G967" s="2" t="s">
        <v>1631</v>
      </c>
      <c r="H967" s="2" t="s">
        <v>1632</v>
      </c>
      <c r="I967" s="2">
        <v>0</v>
      </c>
      <c r="J967" s="2">
        <v>0</v>
      </c>
      <c r="K967" s="2">
        <v>164251097</v>
      </c>
      <c r="L967" s="3">
        <v>46013</v>
      </c>
      <c r="M967" s="3">
        <v>46364</v>
      </c>
      <c r="N967" s="2" t="s">
        <v>1393</v>
      </c>
    </row>
    <row r="968" spans="2:14" x14ac:dyDescent="0.25">
      <c r="B968" s="2" t="s">
        <v>1640</v>
      </c>
      <c r="C968" s="2" t="s">
        <v>1641</v>
      </c>
      <c r="D968" s="2" t="s">
        <v>1396</v>
      </c>
      <c r="E968" s="2" t="s">
        <v>17</v>
      </c>
      <c r="F968" s="2" t="s">
        <v>29</v>
      </c>
      <c r="G968" s="2" t="s">
        <v>29</v>
      </c>
      <c r="H968" s="2" t="s">
        <v>1642</v>
      </c>
      <c r="I968" s="2">
        <v>0</v>
      </c>
      <c r="J968" s="2">
        <v>0</v>
      </c>
      <c r="K968" s="2">
        <v>0</v>
      </c>
      <c r="L968" s="3">
        <v>45734</v>
      </c>
      <c r="M968" s="2" t="s">
        <v>30</v>
      </c>
      <c r="N968" s="2" t="s">
        <v>1571</v>
      </c>
    </row>
    <row r="969" spans="2:14" x14ac:dyDescent="0.25">
      <c r="B969" s="2" t="s">
        <v>1643</v>
      </c>
      <c r="C969" s="2" t="s">
        <v>1644</v>
      </c>
      <c r="D969" s="2" t="s">
        <v>1396</v>
      </c>
      <c r="E969" s="2" t="s">
        <v>17</v>
      </c>
      <c r="F969" s="2" t="s">
        <v>29</v>
      </c>
      <c r="G969" s="2" t="s">
        <v>29</v>
      </c>
      <c r="H969" s="2" t="s">
        <v>1642</v>
      </c>
      <c r="I969" s="2">
        <v>0</v>
      </c>
      <c r="J969" s="2">
        <v>0</v>
      </c>
      <c r="K969" s="2">
        <v>0</v>
      </c>
      <c r="L969" s="3">
        <v>45860</v>
      </c>
      <c r="M969" s="2" t="s">
        <v>30</v>
      </c>
      <c r="N969" s="2" t="s">
        <v>1571</v>
      </c>
    </row>
    <row r="970" spans="2:14" x14ac:dyDescent="0.25">
      <c r="B970" s="2" t="s">
        <v>1645</v>
      </c>
      <c r="C970" s="2" t="s">
        <v>1646</v>
      </c>
      <c r="D970" s="2" t="s">
        <v>1396</v>
      </c>
      <c r="E970" s="2" t="s">
        <v>17</v>
      </c>
      <c r="F970" s="2" t="s">
        <v>29</v>
      </c>
      <c r="G970" s="2" t="s">
        <v>29</v>
      </c>
      <c r="H970" s="2" t="s">
        <v>1642</v>
      </c>
      <c r="I970" s="2">
        <v>0</v>
      </c>
      <c r="J970" s="2">
        <v>0</v>
      </c>
      <c r="K970" s="2">
        <v>0</v>
      </c>
      <c r="L970" s="3">
        <v>45734</v>
      </c>
      <c r="M970" s="2" t="s">
        <v>30</v>
      </c>
      <c r="N970" s="2" t="s">
        <v>1571</v>
      </c>
    </row>
    <row r="971" spans="2:14" x14ac:dyDescent="0.25">
      <c r="B971" s="2" t="s">
        <v>1647</v>
      </c>
      <c r="C971" s="2" t="s">
        <v>1648</v>
      </c>
      <c r="D971" s="2" t="s">
        <v>1396</v>
      </c>
      <c r="E971" s="2" t="s">
        <v>17</v>
      </c>
      <c r="F971" s="2" t="s">
        <v>29</v>
      </c>
      <c r="G971" s="2" t="s">
        <v>29</v>
      </c>
      <c r="H971" s="2" t="s">
        <v>1642</v>
      </c>
      <c r="I971" s="2">
        <v>0</v>
      </c>
      <c r="J971" s="2">
        <v>0</v>
      </c>
      <c r="K971" s="2">
        <v>0</v>
      </c>
      <c r="L971" s="3">
        <v>45688</v>
      </c>
      <c r="M971" s="2" t="s">
        <v>30</v>
      </c>
      <c r="N971" s="2" t="s">
        <v>1571</v>
      </c>
    </row>
    <row r="972" spans="2:14" x14ac:dyDescent="0.25">
      <c r="B972" s="2" t="s">
        <v>1649</v>
      </c>
      <c r="C972" s="2" t="s">
        <v>1650</v>
      </c>
      <c r="D972" s="2" t="s">
        <v>1396</v>
      </c>
      <c r="E972" s="2" t="s">
        <v>17</v>
      </c>
      <c r="F972" s="2" t="s">
        <v>29</v>
      </c>
      <c r="G972" s="2" t="s">
        <v>29</v>
      </c>
      <c r="H972" s="2" t="s">
        <v>1642</v>
      </c>
      <c r="I972" s="2">
        <v>0</v>
      </c>
      <c r="J972" s="2">
        <v>0</v>
      </c>
      <c r="K972" s="2">
        <v>0</v>
      </c>
      <c r="L972" s="3">
        <v>45665</v>
      </c>
      <c r="M972" s="2" t="s">
        <v>30</v>
      </c>
      <c r="N972" s="2" t="s">
        <v>1571</v>
      </c>
    </row>
    <row r="973" spans="2:14" x14ac:dyDescent="0.25">
      <c r="B973" s="2" t="s">
        <v>1651</v>
      </c>
      <c r="C973" s="2" t="s">
        <v>1652</v>
      </c>
      <c r="D973" s="2" t="s">
        <v>1396</v>
      </c>
      <c r="E973" s="2" t="s">
        <v>17</v>
      </c>
      <c r="F973" s="2" t="s">
        <v>29</v>
      </c>
      <c r="G973" s="2" t="s">
        <v>29</v>
      </c>
      <c r="H973" s="2" t="s">
        <v>1642</v>
      </c>
      <c r="I973" s="2">
        <v>0</v>
      </c>
      <c r="J973" s="2">
        <v>0</v>
      </c>
      <c r="K973" s="2">
        <v>0</v>
      </c>
      <c r="L973" s="3">
        <v>45665</v>
      </c>
      <c r="M973" s="2" t="s">
        <v>30</v>
      </c>
      <c r="N973" s="2" t="s">
        <v>1571</v>
      </c>
    </row>
    <row r="974" spans="2:14" x14ac:dyDescent="0.25">
      <c r="B974" s="2" t="s">
        <v>1653</v>
      </c>
      <c r="C974" s="2" t="s">
        <v>1654</v>
      </c>
      <c r="D974" s="2" t="s">
        <v>1396</v>
      </c>
      <c r="E974" s="2" t="s">
        <v>17</v>
      </c>
      <c r="F974" s="2" t="s">
        <v>29</v>
      </c>
      <c r="G974" s="2" t="s">
        <v>29</v>
      </c>
      <c r="H974" s="2" t="s">
        <v>1642</v>
      </c>
      <c r="I974" s="2">
        <v>0</v>
      </c>
      <c r="J974" s="2">
        <v>0</v>
      </c>
      <c r="K974" s="2">
        <v>0</v>
      </c>
      <c r="L974" s="3">
        <v>45688</v>
      </c>
      <c r="M974" s="2" t="s">
        <v>30</v>
      </c>
      <c r="N974" s="2" t="s">
        <v>1571</v>
      </c>
    </row>
    <row r="975" spans="2:14" x14ac:dyDescent="0.25">
      <c r="B975" s="2" t="s">
        <v>1655</v>
      </c>
      <c r="C975" s="2" t="s">
        <v>1656</v>
      </c>
      <c r="D975" s="2" t="s">
        <v>1396</v>
      </c>
      <c r="E975" s="2" t="s">
        <v>17</v>
      </c>
      <c r="F975" s="2" t="s">
        <v>29</v>
      </c>
      <c r="G975" s="2" t="s">
        <v>29</v>
      </c>
      <c r="H975" s="2" t="s">
        <v>1642</v>
      </c>
      <c r="I975" s="2">
        <v>0</v>
      </c>
      <c r="J975" s="2">
        <v>0</v>
      </c>
      <c r="K975" s="2">
        <v>0</v>
      </c>
      <c r="L975" s="3">
        <v>45734</v>
      </c>
      <c r="M975" s="2" t="s">
        <v>30</v>
      </c>
      <c r="N975" s="2" t="s">
        <v>1571</v>
      </c>
    </row>
    <row r="976" spans="2:14" x14ac:dyDescent="0.25">
      <c r="B976" s="2" t="s">
        <v>1657</v>
      </c>
      <c r="C976" s="2" t="s">
        <v>1658</v>
      </c>
      <c r="D976" s="2" t="s">
        <v>1396</v>
      </c>
      <c r="E976" s="2" t="s">
        <v>17</v>
      </c>
      <c r="F976" s="2" t="s">
        <v>29</v>
      </c>
      <c r="G976" s="2" t="s">
        <v>29</v>
      </c>
      <c r="H976" s="2" t="s">
        <v>1642</v>
      </c>
      <c r="I976" s="2">
        <v>0</v>
      </c>
      <c r="J976" s="2">
        <v>0</v>
      </c>
      <c r="K976" s="2">
        <v>0</v>
      </c>
      <c r="L976" s="3">
        <v>45688</v>
      </c>
      <c r="M976" s="2" t="s">
        <v>30</v>
      </c>
      <c r="N976" s="2" t="s">
        <v>1571</v>
      </c>
    </row>
    <row r="977" spans="2:14" x14ac:dyDescent="0.25">
      <c r="B977" s="2" t="s">
        <v>1659</v>
      </c>
      <c r="C977" s="2" t="s">
        <v>1660</v>
      </c>
      <c r="D977" s="2" t="s">
        <v>1396</v>
      </c>
      <c r="E977" s="2" t="s">
        <v>17</v>
      </c>
      <c r="F977" s="2" t="s">
        <v>29</v>
      </c>
      <c r="G977" s="2" t="s">
        <v>29</v>
      </c>
      <c r="H977" s="2" t="s">
        <v>1642</v>
      </c>
      <c r="I977" s="2">
        <v>0</v>
      </c>
      <c r="J977" s="2">
        <v>0</v>
      </c>
      <c r="K977" s="2">
        <v>0</v>
      </c>
      <c r="L977" s="3">
        <v>45891</v>
      </c>
      <c r="M977" s="2" t="s">
        <v>30</v>
      </c>
      <c r="N977" s="2" t="s">
        <v>1571</v>
      </c>
    </row>
    <row r="978" spans="2:14" x14ac:dyDescent="0.25">
      <c r="B978" s="2" t="s">
        <v>1661</v>
      </c>
      <c r="C978" s="2" t="s">
        <v>1662</v>
      </c>
      <c r="D978" s="2" t="s">
        <v>1396</v>
      </c>
      <c r="E978" s="2" t="s">
        <v>17</v>
      </c>
      <c r="F978" s="2" t="s">
        <v>29</v>
      </c>
      <c r="G978" s="2" t="s">
        <v>29</v>
      </c>
      <c r="H978" s="2" t="s">
        <v>1642</v>
      </c>
      <c r="I978" s="2">
        <v>0</v>
      </c>
      <c r="J978" s="2">
        <v>0</v>
      </c>
      <c r="K978" s="2">
        <v>0</v>
      </c>
      <c r="L978" s="3">
        <v>45836</v>
      </c>
      <c r="M978" s="2" t="s">
        <v>30</v>
      </c>
      <c r="N978" s="2" t="s">
        <v>1571</v>
      </c>
    </row>
    <row r="979" spans="2:14" x14ac:dyDescent="0.25">
      <c r="B979" s="2" t="s">
        <v>1663</v>
      </c>
      <c r="C979" s="2" t="s">
        <v>1664</v>
      </c>
      <c r="D979" s="2" t="s">
        <v>1396</v>
      </c>
      <c r="E979" s="2" t="s">
        <v>17</v>
      </c>
      <c r="F979" s="2" t="s">
        <v>29</v>
      </c>
      <c r="G979" s="2" t="s">
        <v>29</v>
      </c>
      <c r="H979" s="2" t="s">
        <v>1642</v>
      </c>
      <c r="I979" s="2">
        <v>0</v>
      </c>
      <c r="J979" s="2">
        <v>0</v>
      </c>
      <c r="K979" s="2">
        <v>0</v>
      </c>
      <c r="L979" s="3">
        <v>46064</v>
      </c>
      <c r="M979" s="2" t="s">
        <v>30</v>
      </c>
      <c r="N979" s="2" t="s">
        <v>1571</v>
      </c>
    </row>
    <row r="980" spans="2:14" x14ac:dyDescent="0.25">
      <c r="B980" s="2" t="s">
        <v>1665</v>
      </c>
      <c r="C980" s="2" t="s">
        <v>1666</v>
      </c>
      <c r="D980" s="2" t="s">
        <v>1396</v>
      </c>
      <c r="E980" s="2" t="s">
        <v>17</v>
      </c>
      <c r="F980" s="2" t="s">
        <v>29</v>
      </c>
      <c r="G980" s="2" t="s">
        <v>29</v>
      </c>
      <c r="H980" s="2" t="s">
        <v>1642</v>
      </c>
      <c r="I980" s="2">
        <v>0</v>
      </c>
      <c r="J980" s="2">
        <v>0</v>
      </c>
      <c r="K980" s="2">
        <v>0</v>
      </c>
      <c r="L980" s="3">
        <v>45734</v>
      </c>
      <c r="M980" s="2" t="s">
        <v>30</v>
      </c>
      <c r="N980" s="2" t="s">
        <v>1571</v>
      </c>
    </row>
    <row r="981" spans="2:14" x14ac:dyDescent="0.25">
      <c r="B981" s="2" t="s">
        <v>1667</v>
      </c>
      <c r="C981" s="2" t="s">
        <v>1668</v>
      </c>
      <c r="D981" s="2" t="s">
        <v>1396</v>
      </c>
      <c r="E981" s="2" t="s">
        <v>17</v>
      </c>
      <c r="F981" s="2" t="s">
        <v>29</v>
      </c>
      <c r="G981" s="2" t="s">
        <v>29</v>
      </c>
      <c r="H981" s="2" t="s">
        <v>1642</v>
      </c>
      <c r="I981" s="2">
        <v>0</v>
      </c>
      <c r="J981" s="2">
        <v>0</v>
      </c>
      <c r="K981" s="2">
        <v>0</v>
      </c>
      <c r="L981" s="3">
        <v>45688</v>
      </c>
      <c r="M981" s="2" t="s">
        <v>30</v>
      </c>
      <c r="N981" s="2" t="s">
        <v>1571</v>
      </c>
    </row>
    <row r="982" spans="2:14" x14ac:dyDescent="0.25">
      <c r="B982" s="2" t="s">
        <v>1669</v>
      </c>
      <c r="C982" s="2" t="s">
        <v>1670</v>
      </c>
      <c r="D982" s="2" t="s">
        <v>16</v>
      </c>
      <c r="E982" s="2" t="s">
        <v>17</v>
      </c>
      <c r="F982" s="2" t="s">
        <v>18</v>
      </c>
      <c r="G982" s="2" t="s">
        <v>139</v>
      </c>
      <c r="H982" s="2" t="s">
        <v>1671</v>
      </c>
      <c r="I982" s="2">
        <v>0</v>
      </c>
      <c r="J982" s="2">
        <v>0</v>
      </c>
      <c r="K982" s="2" t="s">
        <v>1672</v>
      </c>
      <c r="L982" s="3">
        <v>45699</v>
      </c>
      <c r="M982" s="3">
        <v>47453</v>
      </c>
      <c r="N982" s="2" t="s">
        <v>1586</v>
      </c>
    </row>
    <row r="983" spans="2:14" x14ac:dyDescent="0.25">
      <c r="B983" s="2" t="s">
        <v>1673</v>
      </c>
      <c r="C983" s="2" t="s">
        <v>1674</v>
      </c>
      <c r="D983" s="2" t="s">
        <v>16</v>
      </c>
      <c r="E983" s="2" t="s">
        <v>17</v>
      </c>
      <c r="F983" s="2" t="s">
        <v>18</v>
      </c>
      <c r="G983" s="2" t="s">
        <v>139</v>
      </c>
      <c r="H983" s="2" t="s">
        <v>1671</v>
      </c>
      <c r="I983" s="2">
        <v>0</v>
      </c>
      <c r="J983" s="2">
        <v>0</v>
      </c>
      <c r="K983" s="2" t="s">
        <v>1675</v>
      </c>
      <c r="L983" s="3">
        <v>45699</v>
      </c>
      <c r="M983" s="3">
        <v>47392</v>
      </c>
      <c r="N983" s="2" t="s">
        <v>1586</v>
      </c>
    </row>
    <row r="984" spans="2:14" x14ac:dyDescent="0.25">
      <c r="B984" s="2" t="s">
        <v>1676</v>
      </c>
      <c r="C984" s="2" t="s">
        <v>1677</v>
      </c>
      <c r="D984" s="2" t="s">
        <v>379</v>
      </c>
      <c r="E984" s="2" t="s">
        <v>17</v>
      </c>
      <c r="F984" s="2" t="s">
        <v>18</v>
      </c>
      <c r="G984" s="2" t="s">
        <v>175</v>
      </c>
      <c r="H984" s="2" t="s">
        <v>1678</v>
      </c>
      <c r="I984" s="2">
        <v>0</v>
      </c>
      <c r="J984" s="2">
        <v>0</v>
      </c>
      <c r="K984" s="2" t="s">
        <v>1679</v>
      </c>
      <c r="L984" s="3">
        <v>45817</v>
      </c>
      <c r="M984" s="3">
        <v>47604</v>
      </c>
      <c r="N984" s="2" t="s">
        <v>164</v>
      </c>
    </row>
    <row r="985" spans="2:14" x14ac:dyDescent="0.25">
      <c r="B985" s="2" t="s">
        <v>1680</v>
      </c>
      <c r="C985" s="2" t="s">
        <v>1681</v>
      </c>
      <c r="D985" s="2" t="s">
        <v>1367</v>
      </c>
      <c r="E985" s="2" t="s">
        <v>17</v>
      </c>
      <c r="F985" s="2" t="s">
        <v>18</v>
      </c>
      <c r="G985" s="2" t="s">
        <v>175</v>
      </c>
      <c r="H985" s="2" t="s">
        <v>1678</v>
      </c>
      <c r="I985" s="2">
        <v>0</v>
      </c>
      <c r="J985" s="2">
        <v>0</v>
      </c>
      <c r="K985" s="2" t="s">
        <v>1682</v>
      </c>
      <c r="L985" s="3">
        <v>45817</v>
      </c>
      <c r="M985" s="3">
        <v>47604</v>
      </c>
      <c r="N985" s="2" t="s">
        <v>164</v>
      </c>
    </row>
    <row r="986" spans="2:14" x14ac:dyDescent="0.25">
      <c r="B986" s="2" t="s">
        <v>1683</v>
      </c>
      <c r="C986" s="2" t="s">
        <v>1684</v>
      </c>
      <c r="D986" s="2" t="s">
        <v>16</v>
      </c>
      <c r="E986" s="2" t="s">
        <v>17</v>
      </c>
      <c r="F986" s="2" t="s">
        <v>18</v>
      </c>
      <c r="G986" s="2" t="s">
        <v>175</v>
      </c>
      <c r="H986" s="2" t="s">
        <v>1685</v>
      </c>
      <c r="I986" s="2">
        <v>0</v>
      </c>
      <c r="J986" s="2">
        <v>0</v>
      </c>
      <c r="K986" s="2" t="s">
        <v>470</v>
      </c>
      <c r="L986" s="2" t="s">
        <v>30</v>
      </c>
      <c r="M986" s="2" t="s">
        <v>30</v>
      </c>
      <c r="N986" s="2" t="s">
        <v>1586</v>
      </c>
    </row>
    <row r="987" spans="2:14" x14ac:dyDescent="0.25">
      <c r="B987" s="2" t="s">
        <v>1683</v>
      </c>
      <c r="C987" s="2" t="s">
        <v>1684</v>
      </c>
      <c r="D987" s="2" t="s">
        <v>16</v>
      </c>
      <c r="E987" s="2" t="s">
        <v>17</v>
      </c>
      <c r="F987" s="2" t="s">
        <v>18</v>
      </c>
      <c r="G987" s="2" t="s">
        <v>175</v>
      </c>
      <c r="H987" s="2" t="s">
        <v>1685</v>
      </c>
      <c r="I987" s="2">
        <v>0</v>
      </c>
      <c r="J987" s="2">
        <v>0</v>
      </c>
      <c r="K987" s="2" t="s">
        <v>1686</v>
      </c>
      <c r="L987" s="3">
        <v>45839</v>
      </c>
      <c r="M987" s="3">
        <v>47515</v>
      </c>
      <c r="N987" s="2" t="s">
        <v>1586</v>
      </c>
    </row>
    <row r="988" spans="2:14" x14ac:dyDescent="0.25">
      <c r="B988" s="2" t="s">
        <v>1683</v>
      </c>
      <c r="C988" s="2" t="s">
        <v>1684</v>
      </c>
      <c r="D988" s="2" t="s">
        <v>16</v>
      </c>
      <c r="E988" s="2" t="s">
        <v>17</v>
      </c>
      <c r="F988" s="2" t="s">
        <v>18</v>
      </c>
      <c r="G988" s="2" t="s">
        <v>175</v>
      </c>
      <c r="H988" s="2" t="s">
        <v>1685</v>
      </c>
      <c r="I988" s="2">
        <v>0</v>
      </c>
      <c r="J988" s="2">
        <v>0</v>
      </c>
      <c r="K988" s="2" t="s">
        <v>1687</v>
      </c>
      <c r="L988" s="3">
        <v>46091</v>
      </c>
      <c r="M988" s="3">
        <v>47727</v>
      </c>
      <c r="N988" s="2" t="s">
        <v>1586</v>
      </c>
    </row>
    <row r="989" spans="2:14" x14ac:dyDescent="0.25">
      <c r="B989" s="2" t="s">
        <v>1683</v>
      </c>
      <c r="C989" s="2" t="s">
        <v>1684</v>
      </c>
      <c r="D989" s="2" t="s">
        <v>16</v>
      </c>
      <c r="E989" s="2" t="s">
        <v>17</v>
      </c>
      <c r="F989" s="2" t="s">
        <v>18</v>
      </c>
      <c r="G989" s="2" t="s">
        <v>175</v>
      </c>
      <c r="H989" s="2" t="s">
        <v>1685</v>
      </c>
      <c r="I989" s="2">
        <v>0</v>
      </c>
      <c r="J989" s="2">
        <v>0</v>
      </c>
      <c r="K989" s="2" t="s">
        <v>1688</v>
      </c>
      <c r="L989" s="3">
        <v>46165</v>
      </c>
      <c r="M989" s="3">
        <v>47730</v>
      </c>
      <c r="N989" s="2" t="s">
        <v>1586</v>
      </c>
    </row>
    <row r="990" spans="2:14" x14ac:dyDescent="0.25">
      <c r="B990" s="2" t="s">
        <v>1683</v>
      </c>
      <c r="C990" s="2" t="s">
        <v>1684</v>
      </c>
      <c r="D990" s="2" t="s">
        <v>16</v>
      </c>
      <c r="E990" s="2" t="s">
        <v>17</v>
      </c>
      <c r="F990" s="2" t="s">
        <v>18</v>
      </c>
      <c r="G990" s="2" t="s">
        <v>175</v>
      </c>
      <c r="H990" s="2" t="s">
        <v>1685</v>
      </c>
      <c r="I990" s="2">
        <v>0</v>
      </c>
      <c r="J990" s="2">
        <v>0</v>
      </c>
      <c r="K990" s="2" t="s">
        <v>1689</v>
      </c>
      <c r="L990" s="3">
        <v>45979</v>
      </c>
      <c r="M990" s="3">
        <v>47727</v>
      </c>
      <c r="N990" s="2" t="s">
        <v>1586</v>
      </c>
    </row>
    <row r="991" spans="2:14" x14ac:dyDescent="0.25">
      <c r="B991" s="2" t="s">
        <v>1683</v>
      </c>
      <c r="C991" s="2" t="s">
        <v>1684</v>
      </c>
      <c r="D991" s="2" t="s">
        <v>16</v>
      </c>
      <c r="E991" s="2" t="s">
        <v>17</v>
      </c>
      <c r="F991" s="2" t="s">
        <v>18</v>
      </c>
      <c r="G991" s="2" t="s">
        <v>175</v>
      </c>
      <c r="H991" s="2" t="s">
        <v>1685</v>
      </c>
      <c r="I991" s="2">
        <v>0</v>
      </c>
      <c r="J991" s="2">
        <v>0</v>
      </c>
      <c r="K991" s="2" t="s">
        <v>1690</v>
      </c>
      <c r="L991" s="3">
        <v>46165</v>
      </c>
      <c r="M991" s="3">
        <v>47785</v>
      </c>
      <c r="N991" s="2" t="s">
        <v>1586</v>
      </c>
    </row>
    <row r="992" spans="2:14" x14ac:dyDescent="0.25">
      <c r="B992" s="2" t="s">
        <v>1683</v>
      </c>
      <c r="C992" s="2" t="s">
        <v>1684</v>
      </c>
      <c r="D992" s="2" t="s">
        <v>16</v>
      </c>
      <c r="E992" s="2" t="s">
        <v>17</v>
      </c>
      <c r="F992" s="2" t="s">
        <v>18</v>
      </c>
      <c r="G992" s="2" t="s">
        <v>175</v>
      </c>
      <c r="H992" s="2" t="s">
        <v>1685</v>
      </c>
      <c r="I992" s="2">
        <v>0</v>
      </c>
      <c r="J992" s="2">
        <v>0</v>
      </c>
      <c r="K992" s="2" t="s">
        <v>1691</v>
      </c>
      <c r="L992" s="3">
        <v>46165</v>
      </c>
      <c r="M992" s="3">
        <v>47966</v>
      </c>
      <c r="N992" s="2" t="s">
        <v>1586</v>
      </c>
    </row>
    <row r="993" spans="2:14" x14ac:dyDescent="0.25">
      <c r="B993" s="2" t="s">
        <v>1692</v>
      </c>
      <c r="C993" s="2" t="s">
        <v>1693</v>
      </c>
      <c r="D993" s="2" t="s">
        <v>379</v>
      </c>
      <c r="E993" s="2" t="s">
        <v>17</v>
      </c>
      <c r="F993" s="2" t="s">
        <v>18</v>
      </c>
      <c r="G993" s="2" t="s">
        <v>175</v>
      </c>
      <c r="H993" s="2" t="s">
        <v>1685</v>
      </c>
      <c r="I993" s="2">
        <v>0</v>
      </c>
      <c r="J993" s="2">
        <v>0</v>
      </c>
      <c r="K993" s="2" t="s">
        <v>470</v>
      </c>
      <c r="L993" s="2" t="s">
        <v>30</v>
      </c>
      <c r="M993" s="2" t="s">
        <v>30</v>
      </c>
      <c r="N993" s="2" t="s">
        <v>1586</v>
      </c>
    </row>
    <row r="994" spans="2:14" x14ac:dyDescent="0.25">
      <c r="B994" s="2" t="s">
        <v>1692</v>
      </c>
      <c r="C994" s="2" t="s">
        <v>1693</v>
      </c>
      <c r="D994" s="2" t="s">
        <v>379</v>
      </c>
      <c r="E994" s="2" t="s">
        <v>17</v>
      </c>
      <c r="F994" s="2" t="s">
        <v>18</v>
      </c>
      <c r="G994" s="2" t="s">
        <v>175</v>
      </c>
      <c r="H994" s="2" t="s">
        <v>1685</v>
      </c>
      <c r="I994" s="2">
        <v>0</v>
      </c>
      <c r="J994" s="2">
        <v>0</v>
      </c>
      <c r="K994" s="2" t="s">
        <v>1694</v>
      </c>
      <c r="L994" s="3">
        <v>45839</v>
      </c>
      <c r="M994" s="3">
        <v>47604</v>
      </c>
      <c r="N994" s="2" t="s">
        <v>1586</v>
      </c>
    </row>
    <row r="995" spans="2:14" x14ac:dyDescent="0.25">
      <c r="B995" s="2" t="s">
        <v>1692</v>
      </c>
      <c r="C995" s="2" t="s">
        <v>1693</v>
      </c>
      <c r="D995" s="2" t="s">
        <v>379</v>
      </c>
      <c r="E995" s="2" t="s">
        <v>17</v>
      </c>
      <c r="F995" s="2" t="s">
        <v>18</v>
      </c>
      <c r="G995" s="2" t="s">
        <v>175</v>
      </c>
      <c r="H995" s="2" t="s">
        <v>1685</v>
      </c>
      <c r="I995" s="2">
        <v>0</v>
      </c>
      <c r="J995" s="2">
        <v>0</v>
      </c>
      <c r="K995" s="2" t="s">
        <v>1695</v>
      </c>
      <c r="L995" s="3">
        <v>46091</v>
      </c>
      <c r="M995" s="3">
        <v>47727</v>
      </c>
      <c r="N995" s="2" t="s">
        <v>1586</v>
      </c>
    </row>
    <row r="996" spans="2:14" x14ac:dyDescent="0.25">
      <c r="B996" s="2" t="s">
        <v>1696</v>
      </c>
      <c r="C996" s="2" t="s">
        <v>1697</v>
      </c>
      <c r="D996" s="2" t="s">
        <v>1367</v>
      </c>
      <c r="E996" s="2" t="s">
        <v>17</v>
      </c>
      <c r="F996" s="2" t="s">
        <v>18</v>
      </c>
      <c r="G996" s="2" t="s">
        <v>175</v>
      </c>
      <c r="H996" s="2" t="s">
        <v>1685</v>
      </c>
      <c r="I996" s="2">
        <v>0</v>
      </c>
      <c r="J996" s="2">
        <v>0</v>
      </c>
      <c r="K996" s="2" t="s">
        <v>470</v>
      </c>
      <c r="L996" s="2" t="s">
        <v>30</v>
      </c>
      <c r="M996" s="2" t="s">
        <v>30</v>
      </c>
      <c r="N996" s="2" t="s">
        <v>1586</v>
      </c>
    </row>
    <row r="997" spans="2:14" x14ac:dyDescent="0.25">
      <c r="B997" s="2" t="s">
        <v>1696</v>
      </c>
      <c r="C997" s="2" t="s">
        <v>1697</v>
      </c>
      <c r="D997" s="2" t="s">
        <v>1367</v>
      </c>
      <c r="E997" s="2" t="s">
        <v>17</v>
      </c>
      <c r="F997" s="2" t="s">
        <v>18</v>
      </c>
      <c r="G997" s="2" t="s">
        <v>175</v>
      </c>
      <c r="H997" s="2" t="s">
        <v>1685</v>
      </c>
      <c r="I997" s="2">
        <v>0</v>
      </c>
      <c r="J997" s="2">
        <v>0</v>
      </c>
      <c r="K997" s="2" t="s">
        <v>1698</v>
      </c>
      <c r="L997" s="3">
        <v>45839</v>
      </c>
      <c r="M997" s="3">
        <v>47574</v>
      </c>
      <c r="N997" s="2" t="s">
        <v>1586</v>
      </c>
    </row>
    <row r="998" spans="2:14" x14ac:dyDescent="0.25">
      <c r="B998" s="2" t="s">
        <v>1696</v>
      </c>
      <c r="C998" s="2" t="s">
        <v>1697</v>
      </c>
      <c r="D998" s="2" t="s">
        <v>1367</v>
      </c>
      <c r="E998" s="2" t="s">
        <v>17</v>
      </c>
      <c r="F998" s="2" t="s">
        <v>18</v>
      </c>
      <c r="G998" s="2" t="s">
        <v>175</v>
      </c>
      <c r="H998" s="2" t="s">
        <v>1685</v>
      </c>
      <c r="I998" s="2">
        <v>0</v>
      </c>
      <c r="J998" s="2">
        <v>0</v>
      </c>
      <c r="K998" s="2" t="s">
        <v>1699</v>
      </c>
      <c r="L998" s="3">
        <v>45839</v>
      </c>
      <c r="M998" s="3">
        <v>47635</v>
      </c>
      <c r="N998" s="2" t="s">
        <v>1586</v>
      </c>
    </row>
    <row r="999" spans="2:14" x14ac:dyDescent="0.25">
      <c r="B999" s="2" t="s">
        <v>1696</v>
      </c>
      <c r="C999" s="2" t="s">
        <v>1697</v>
      </c>
      <c r="D999" s="2" t="s">
        <v>1367</v>
      </c>
      <c r="E999" s="2" t="s">
        <v>17</v>
      </c>
      <c r="F999" s="2" t="s">
        <v>18</v>
      </c>
      <c r="G999" s="2" t="s">
        <v>175</v>
      </c>
      <c r="H999" s="2" t="s">
        <v>1685</v>
      </c>
      <c r="I999" s="2">
        <v>0</v>
      </c>
      <c r="J999" s="2">
        <v>0</v>
      </c>
      <c r="K999" s="2" t="s">
        <v>1700</v>
      </c>
      <c r="L999" s="3">
        <v>45979</v>
      </c>
      <c r="M999" s="3">
        <v>47757</v>
      </c>
      <c r="N999" s="2" t="s">
        <v>1586</v>
      </c>
    </row>
    <row r="1000" spans="2:14" x14ac:dyDescent="0.25">
      <c r="B1000" s="2" t="s">
        <v>1701</v>
      </c>
      <c r="C1000" s="2" t="s">
        <v>1702</v>
      </c>
      <c r="D1000" s="2" t="s">
        <v>41</v>
      </c>
      <c r="E1000" s="2" t="s">
        <v>17</v>
      </c>
      <c r="F1000" s="2" t="s">
        <v>18</v>
      </c>
      <c r="G1000" s="2" t="s">
        <v>460</v>
      </c>
      <c r="H1000" s="2" t="s">
        <v>1703</v>
      </c>
      <c r="I1000" s="2">
        <v>0</v>
      </c>
      <c r="J1000" s="2">
        <v>0</v>
      </c>
      <c r="K1000" s="2" t="s">
        <v>1704</v>
      </c>
      <c r="L1000" s="3">
        <v>45903</v>
      </c>
      <c r="M1000" s="3">
        <v>46539</v>
      </c>
      <c r="N1000" s="2" t="s">
        <v>1705</v>
      </c>
    </row>
    <row r="1001" spans="2:14" x14ac:dyDescent="0.25">
      <c r="B1001" s="2" t="s">
        <v>1701</v>
      </c>
      <c r="C1001" s="2" t="s">
        <v>1702</v>
      </c>
      <c r="D1001" s="2" t="s">
        <v>41</v>
      </c>
      <c r="E1001" s="2" t="s">
        <v>17</v>
      </c>
      <c r="F1001" s="2" t="s">
        <v>18</v>
      </c>
      <c r="G1001" s="2" t="s">
        <v>460</v>
      </c>
      <c r="H1001" s="2" t="s">
        <v>1703</v>
      </c>
      <c r="I1001" s="2">
        <v>0</v>
      </c>
      <c r="J1001" s="2">
        <v>0</v>
      </c>
      <c r="K1001" s="2" t="s">
        <v>1706</v>
      </c>
      <c r="L1001" s="3">
        <v>45847</v>
      </c>
      <c r="M1001" s="3">
        <v>46540</v>
      </c>
      <c r="N1001" s="2" t="s">
        <v>1705</v>
      </c>
    </row>
    <row r="1002" spans="2:14" x14ac:dyDescent="0.25">
      <c r="B1002" s="2" t="s">
        <v>1707</v>
      </c>
      <c r="C1002" s="2" t="s">
        <v>1708</v>
      </c>
      <c r="D1002" s="2" t="s">
        <v>41</v>
      </c>
      <c r="E1002" s="2" t="s">
        <v>17</v>
      </c>
      <c r="F1002" s="2" t="s">
        <v>300</v>
      </c>
      <c r="G1002" s="2" t="s">
        <v>1101</v>
      </c>
      <c r="H1002" s="2" t="s">
        <v>1709</v>
      </c>
      <c r="I1002" s="2">
        <v>0</v>
      </c>
      <c r="J1002" s="2">
        <v>0</v>
      </c>
      <c r="K1002" s="2">
        <v>316092502</v>
      </c>
      <c r="L1002" s="3">
        <v>45937</v>
      </c>
      <c r="M1002" s="3">
        <v>46289</v>
      </c>
      <c r="N1002" s="2" t="s">
        <v>1393</v>
      </c>
    </row>
    <row r="1003" spans="2:14" x14ac:dyDescent="0.25">
      <c r="B1003" s="2" t="s">
        <v>1710</v>
      </c>
      <c r="C1003" s="2" t="s">
        <v>1711</v>
      </c>
      <c r="D1003" s="2" t="s">
        <v>41</v>
      </c>
      <c r="E1003" s="2" t="s">
        <v>17</v>
      </c>
      <c r="F1003" s="2" t="s">
        <v>300</v>
      </c>
      <c r="G1003" s="2" t="s">
        <v>1712</v>
      </c>
      <c r="H1003" s="2" t="s">
        <v>1713</v>
      </c>
      <c r="I1003" s="2">
        <v>0</v>
      </c>
      <c r="J1003" s="2">
        <v>0</v>
      </c>
      <c r="K1003" s="2">
        <v>73102503</v>
      </c>
      <c r="L1003" s="3">
        <v>46000</v>
      </c>
      <c r="M1003" s="3">
        <v>46324</v>
      </c>
      <c r="N1003" s="2" t="s">
        <v>1393</v>
      </c>
    </row>
    <row r="1004" spans="2:14" x14ac:dyDescent="0.25">
      <c r="B1004" s="2" t="s">
        <v>1710</v>
      </c>
      <c r="C1004" s="2" t="s">
        <v>1711</v>
      </c>
      <c r="D1004" s="2" t="s">
        <v>41</v>
      </c>
      <c r="E1004" s="2" t="s">
        <v>17</v>
      </c>
      <c r="F1004" s="2" t="s">
        <v>300</v>
      </c>
      <c r="G1004" s="2" t="s">
        <v>1712</v>
      </c>
      <c r="H1004" s="2" t="s">
        <v>1713</v>
      </c>
      <c r="I1004" s="2">
        <v>0</v>
      </c>
      <c r="J1004" s="2">
        <v>0</v>
      </c>
      <c r="K1004" s="2">
        <v>73251024</v>
      </c>
      <c r="L1004" s="3">
        <v>46000</v>
      </c>
      <c r="M1004" s="3">
        <v>46333</v>
      </c>
      <c r="N1004" s="2" t="s">
        <v>1393</v>
      </c>
    </row>
    <row r="1005" spans="2:14" x14ac:dyDescent="0.25">
      <c r="B1005" s="2" t="s">
        <v>1710</v>
      </c>
      <c r="C1005" s="2" t="s">
        <v>1711</v>
      </c>
      <c r="D1005" s="2" t="s">
        <v>41</v>
      </c>
      <c r="E1005" s="2" t="s">
        <v>17</v>
      </c>
      <c r="F1005" s="2" t="s">
        <v>300</v>
      </c>
      <c r="G1005" s="2" t="s">
        <v>1712</v>
      </c>
      <c r="H1005" s="2" t="s">
        <v>1713</v>
      </c>
      <c r="I1005" s="2">
        <v>0</v>
      </c>
      <c r="J1005" s="2">
        <v>0</v>
      </c>
      <c r="K1005" s="2">
        <v>73251025</v>
      </c>
      <c r="L1005" s="3">
        <v>46000</v>
      </c>
      <c r="M1005" s="3">
        <v>46333</v>
      </c>
      <c r="N1005" s="2" t="s">
        <v>1393</v>
      </c>
    </row>
    <row r="1006" spans="2:14" x14ac:dyDescent="0.25">
      <c r="B1006" s="2" t="s">
        <v>1710</v>
      </c>
      <c r="C1006" s="2" t="s">
        <v>1711</v>
      </c>
      <c r="D1006" s="2" t="s">
        <v>41</v>
      </c>
      <c r="E1006" s="2" t="s">
        <v>17</v>
      </c>
      <c r="F1006" s="2" t="s">
        <v>300</v>
      </c>
      <c r="G1006" s="2" t="s">
        <v>1712</v>
      </c>
      <c r="H1006" s="2" t="s">
        <v>1713</v>
      </c>
      <c r="I1006" s="2">
        <v>0</v>
      </c>
      <c r="J1006" s="2">
        <v>0</v>
      </c>
      <c r="K1006" s="2">
        <v>73251027</v>
      </c>
      <c r="L1006" s="3">
        <v>46000</v>
      </c>
      <c r="M1006" s="3">
        <v>46333</v>
      </c>
      <c r="N1006" s="2" t="s">
        <v>1393</v>
      </c>
    </row>
    <row r="1007" spans="2:14" x14ac:dyDescent="0.25">
      <c r="B1007" s="2" t="s">
        <v>1710</v>
      </c>
      <c r="C1007" s="2" t="s">
        <v>1711</v>
      </c>
      <c r="D1007" s="2" t="s">
        <v>41</v>
      </c>
      <c r="E1007" s="2" t="s">
        <v>17</v>
      </c>
      <c r="F1007" s="2" t="s">
        <v>300</v>
      </c>
      <c r="G1007" s="2" t="s">
        <v>1712</v>
      </c>
      <c r="H1007" s="2" t="s">
        <v>1713</v>
      </c>
      <c r="I1007" s="2">
        <v>0</v>
      </c>
      <c r="J1007" s="2">
        <v>0</v>
      </c>
      <c r="K1007" s="2">
        <v>73251028</v>
      </c>
      <c r="L1007" s="3">
        <v>46000</v>
      </c>
      <c r="M1007" s="3">
        <v>46241</v>
      </c>
      <c r="N1007" s="2" t="s">
        <v>1393</v>
      </c>
    </row>
    <row r="1008" spans="2:14" hidden="1" x14ac:dyDescent="0.25">
      <c r="B1008" s="2" t="s">
        <v>1714</v>
      </c>
      <c r="C1008" s="2" t="s">
        <v>1715</v>
      </c>
      <c r="D1008" s="2" t="s">
        <v>16</v>
      </c>
      <c r="E1008" s="2" t="s">
        <v>233</v>
      </c>
      <c r="F1008" s="2" t="s">
        <v>138</v>
      </c>
      <c r="G1008" s="2" t="s">
        <v>1027</v>
      </c>
      <c r="H1008" s="2" t="s">
        <v>1716</v>
      </c>
      <c r="I1008" s="2">
        <v>0</v>
      </c>
      <c r="J1008" s="2">
        <v>0</v>
      </c>
      <c r="K1008" s="2" t="s">
        <v>1717</v>
      </c>
      <c r="L1008" s="3">
        <v>45828</v>
      </c>
      <c r="M1008" s="3">
        <v>45660</v>
      </c>
      <c r="N1008" s="2" t="s">
        <v>21</v>
      </c>
    </row>
    <row r="1009" spans="2:14" hidden="1" x14ac:dyDescent="0.25">
      <c r="B1009" s="2" t="s">
        <v>1714</v>
      </c>
      <c r="C1009" s="2" t="s">
        <v>1715</v>
      </c>
      <c r="D1009" s="2" t="s">
        <v>16</v>
      </c>
      <c r="E1009" s="2" t="s">
        <v>233</v>
      </c>
      <c r="F1009" s="2" t="s">
        <v>138</v>
      </c>
      <c r="G1009" s="2" t="s">
        <v>1027</v>
      </c>
      <c r="H1009" s="2" t="s">
        <v>1716</v>
      </c>
      <c r="I1009" s="2">
        <v>0</v>
      </c>
      <c r="J1009" s="2">
        <v>0</v>
      </c>
      <c r="K1009" s="2" t="s">
        <v>1718</v>
      </c>
      <c r="L1009" s="3">
        <v>45828</v>
      </c>
      <c r="M1009" s="3">
        <v>45660</v>
      </c>
      <c r="N1009" s="2" t="s">
        <v>21</v>
      </c>
    </row>
    <row r="1010" spans="2:14" hidden="1" x14ac:dyDescent="0.25">
      <c r="B1010" s="2" t="s">
        <v>1714</v>
      </c>
      <c r="C1010" s="2" t="s">
        <v>1715</v>
      </c>
      <c r="D1010" s="2" t="s">
        <v>16</v>
      </c>
      <c r="E1010" s="2" t="s">
        <v>233</v>
      </c>
      <c r="F1010" s="2" t="s">
        <v>138</v>
      </c>
      <c r="G1010" s="2" t="s">
        <v>1027</v>
      </c>
      <c r="H1010" s="2" t="s">
        <v>1716</v>
      </c>
      <c r="I1010" s="2">
        <v>0</v>
      </c>
      <c r="J1010" s="2">
        <v>0</v>
      </c>
      <c r="K1010" s="2" t="s">
        <v>1719</v>
      </c>
      <c r="L1010" s="3">
        <v>45828</v>
      </c>
      <c r="M1010" s="3">
        <v>45727</v>
      </c>
      <c r="N1010" s="2" t="s">
        <v>21</v>
      </c>
    </row>
    <row r="1011" spans="2:14" hidden="1" x14ac:dyDescent="0.25">
      <c r="B1011" s="2" t="s">
        <v>1720</v>
      </c>
      <c r="C1011" s="2" t="s">
        <v>1721</v>
      </c>
      <c r="D1011" s="2" t="s">
        <v>16</v>
      </c>
      <c r="E1011" s="2" t="s">
        <v>233</v>
      </c>
      <c r="F1011" s="2" t="s">
        <v>138</v>
      </c>
      <c r="G1011" s="2" t="s">
        <v>1027</v>
      </c>
      <c r="H1011" s="2" t="s">
        <v>1716</v>
      </c>
      <c r="I1011" s="2">
        <v>0</v>
      </c>
      <c r="J1011" s="2">
        <v>0</v>
      </c>
      <c r="K1011" s="2" t="s">
        <v>1722</v>
      </c>
      <c r="L1011" s="3">
        <v>45828</v>
      </c>
      <c r="M1011" s="3">
        <v>45719</v>
      </c>
      <c r="N1011" s="2" t="s">
        <v>21</v>
      </c>
    </row>
    <row r="1012" spans="2:14" x14ac:dyDescent="0.25">
      <c r="B1012" s="2" t="s">
        <v>1723</v>
      </c>
      <c r="C1012" s="2" t="s">
        <v>1724</v>
      </c>
      <c r="D1012" s="2" t="s">
        <v>16</v>
      </c>
      <c r="E1012" s="2" t="s">
        <v>17</v>
      </c>
      <c r="F1012" s="2" t="s">
        <v>18</v>
      </c>
      <c r="G1012" s="2" t="s">
        <v>175</v>
      </c>
      <c r="H1012" s="2" t="s">
        <v>1725</v>
      </c>
      <c r="I1012" s="2">
        <v>0</v>
      </c>
      <c r="J1012" s="2">
        <v>0</v>
      </c>
      <c r="K1012" s="2">
        <v>221600123</v>
      </c>
      <c r="L1012" s="3">
        <v>45853</v>
      </c>
      <c r="M1012" s="3">
        <v>47294</v>
      </c>
      <c r="N1012" s="2" t="s">
        <v>1369</v>
      </c>
    </row>
    <row r="1013" spans="2:14" x14ac:dyDescent="0.25">
      <c r="B1013" s="2" t="s">
        <v>1723</v>
      </c>
      <c r="C1013" s="2" t="s">
        <v>1724</v>
      </c>
      <c r="D1013" s="2" t="s">
        <v>16</v>
      </c>
      <c r="E1013" s="2" t="s">
        <v>17</v>
      </c>
      <c r="F1013" s="2" t="s">
        <v>18</v>
      </c>
      <c r="G1013" s="2" t="s">
        <v>175</v>
      </c>
      <c r="H1013" s="2" t="s">
        <v>1725</v>
      </c>
      <c r="I1013" s="2">
        <v>0</v>
      </c>
      <c r="J1013" s="2">
        <v>0</v>
      </c>
      <c r="K1013" s="2">
        <v>221600124</v>
      </c>
      <c r="L1013" s="3">
        <v>46015</v>
      </c>
      <c r="M1013" s="3">
        <v>47299</v>
      </c>
      <c r="N1013" s="2" t="s">
        <v>1369</v>
      </c>
    </row>
    <row r="1014" spans="2:14" x14ac:dyDescent="0.25">
      <c r="B1014" s="2" t="s">
        <v>1726</v>
      </c>
      <c r="C1014" s="2" t="s">
        <v>1727</v>
      </c>
      <c r="D1014" s="2" t="s">
        <v>1367</v>
      </c>
      <c r="E1014" s="2" t="s">
        <v>17</v>
      </c>
      <c r="F1014" s="2" t="s">
        <v>18</v>
      </c>
      <c r="G1014" s="2" t="s">
        <v>175</v>
      </c>
      <c r="H1014" s="2" t="s">
        <v>1725</v>
      </c>
      <c r="I1014" s="2">
        <v>0</v>
      </c>
      <c r="J1014" s="2">
        <v>0</v>
      </c>
      <c r="K1014" s="2">
        <v>221600122</v>
      </c>
      <c r="L1014" s="3">
        <v>46015</v>
      </c>
      <c r="M1014" s="3">
        <v>47127</v>
      </c>
      <c r="N1014" s="2" t="s">
        <v>1369</v>
      </c>
    </row>
    <row r="1015" spans="2:14" x14ac:dyDescent="0.25">
      <c r="B1015" s="2" t="s">
        <v>1726</v>
      </c>
      <c r="C1015" s="2" t="s">
        <v>1727</v>
      </c>
      <c r="D1015" s="2" t="s">
        <v>1367</v>
      </c>
      <c r="E1015" s="2" t="s">
        <v>17</v>
      </c>
      <c r="F1015" s="2" t="s">
        <v>18</v>
      </c>
      <c r="G1015" s="2" t="s">
        <v>175</v>
      </c>
      <c r="H1015" s="2" t="s">
        <v>1725</v>
      </c>
      <c r="I1015" s="2">
        <v>0</v>
      </c>
      <c r="J1015" s="2">
        <v>0</v>
      </c>
      <c r="K1015" s="2" t="s">
        <v>470</v>
      </c>
      <c r="L1015" s="2" t="s">
        <v>30</v>
      </c>
      <c r="M1015" s="2" t="s">
        <v>30</v>
      </c>
      <c r="N1015" s="2" t="s">
        <v>1369</v>
      </c>
    </row>
    <row r="1016" spans="2:14" x14ac:dyDescent="0.25">
      <c r="B1016" s="2" t="s">
        <v>1728</v>
      </c>
      <c r="C1016" s="2" t="s">
        <v>1729</v>
      </c>
      <c r="D1016" s="2" t="s">
        <v>41</v>
      </c>
      <c r="E1016" s="2" t="s">
        <v>17</v>
      </c>
      <c r="F1016" s="2" t="s">
        <v>300</v>
      </c>
      <c r="G1016" s="2" t="s">
        <v>1730</v>
      </c>
      <c r="H1016" s="2" t="s">
        <v>1731</v>
      </c>
      <c r="I1016" s="2">
        <v>0</v>
      </c>
      <c r="J1016" s="2">
        <v>0</v>
      </c>
      <c r="K1016" s="2">
        <v>3392411130</v>
      </c>
      <c r="L1016" s="3">
        <v>45867</v>
      </c>
      <c r="M1016" s="3">
        <v>46409</v>
      </c>
      <c r="N1016" s="2" t="s">
        <v>1393</v>
      </c>
    </row>
    <row r="1017" spans="2:14" x14ac:dyDescent="0.25">
      <c r="B1017" s="2" t="s">
        <v>1732</v>
      </c>
      <c r="C1017" s="2" t="s">
        <v>1733</v>
      </c>
      <c r="D1017" s="2" t="s">
        <v>41</v>
      </c>
      <c r="E1017" s="2" t="s">
        <v>17</v>
      </c>
      <c r="F1017" s="2" t="s">
        <v>300</v>
      </c>
      <c r="G1017" s="2" t="s">
        <v>1730</v>
      </c>
      <c r="H1017" s="2" t="s">
        <v>1734</v>
      </c>
      <c r="I1017" s="2">
        <v>0</v>
      </c>
      <c r="J1017" s="2">
        <v>0</v>
      </c>
      <c r="K1017" s="2">
        <v>230012604</v>
      </c>
      <c r="L1017" s="3">
        <v>46069</v>
      </c>
      <c r="M1017" s="3">
        <v>46513</v>
      </c>
      <c r="N1017" s="2" t="s">
        <v>1393</v>
      </c>
    </row>
    <row r="1018" spans="2:14" x14ac:dyDescent="0.25">
      <c r="B1018" s="2" t="s">
        <v>1732</v>
      </c>
      <c r="C1018" s="2" t="s">
        <v>1733</v>
      </c>
      <c r="D1018" s="2" t="s">
        <v>41</v>
      </c>
      <c r="E1018" s="2" t="s">
        <v>17</v>
      </c>
      <c r="F1018" s="2" t="s">
        <v>300</v>
      </c>
      <c r="G1018" s="2" t="s">
        <v>1730</v>
      </c>
      <c r="H1018" s="2" t="s">
        <v>1734</v>
      </c>
      <c r="I1018" s="2">
        <v>0</v>
      </c>
      <c r="J1018" s="2">
        <v>0</v>
      </c>
      <c r="K1018" s="2">
        <v>230012605</v>
      </c>
      <c r="L1018" s="3">
        <v>46065</v>
      </c>
      <c r="M1018" s="3">
        <v>46511</v>
      </c>
      <c r="N1018" s="2" t="s">
        <v>1393</v>
      </c>
    </row>
    <row r="1019" spans="2:14" x14ac:dyDescent="0.25">
      <c r="B1019" s="2" t="s">
        <v>1732</v>
      </c>
      <c r="C1019" s="2" t="s">
        <v>1733</v>
      </c>
      <c r="D1019" s="2" t="s">
        <v>41</v>
      </c>
      <c r="E1019" s="2" t="s">
        <v>17</v>
      </c>
      <c r="F1019" s="2" t="s">
        <v>300</v>
      </c>
      <c r="G1019" s="2" t="s">
        <v>1730</v>
      </c>
      <c r="H1019" s="2" t="s">
        <v>1734</v>
      </c>
      <c r="I1019" s="2">
        <v>0</v>
      </c>
      <c r="J1019" s="2">
        <v>0</v>
      </c>
      <c r="K1019" s="2">
        <v>23003262000</v>
      </c>
      <c r="L1019" s="3">
        <v>46119</v>
      </c>
      <c r="M1019" s="3">
        <v>46564</v>
      </c>
      <c r="N1019" s="2" t="s">
        <v>1393</v>
      </c>
    </row>
    <row r="1020" spans="2:14" x14ac:dyDescent="0.25">
      <c r="B1020" s="2" t="s">
        <v>1732</v>
      </c>
      <c r="C1020" s="2" t="s">
        <v>1733</v>
      </c>
      <c r="D1020" s="2" t="s">
        <v>41</v>
      </c>
      <c r="E1020" s="2" t="s">
        <v>17</v>
      </c>
      <c r="F1020" s="2" t="s">
        <v>300</v>
      </c>
      <c r="G1020" s="2" t="s">
        <v>1730</v>
      </c>
      <c r="H1020" s="2" t="s">
        <v>1734</v>
      </c>
      <c r="I1020" s="2">
        <v>0</v>
      </c>
      <c r="J1020" s="2">
        <v>0</v>
      </c>
      <c r="K1020" s="2">
        <v>23004260017</v>
      </c>
      <c r="L1020" s="3">
        <v>46150</v>
      </c>
      <c r="M1020" s="3">
        <v>46598</v>
      </c>
      <c r="N1020" s="2" t="s">
        <v>1393</v>
      </c>
    </row>
    <row r="1021" spans="2:14" x14ac:dyDescent="0.25">
      <c r="B1021" s="2" t="s">
        <v>1732</v>
      </c>
      <c r="C1021" s="2" t="s">
        <v>1733</v>
      </c>
      <c r="D1021" s="2" t="s">
        <v>41</v>
      </c>
      <c r="E1021" s="2" t="s">
        <v>17</v>
      </c>
      <c r="F1021" s="2" t="s">
        <v>300</v>
      </c>
      <c r="G1021" s="2" t="s">
        <v>1730</v>
      </c>
      <c r="H1021" s="2" t="s">
        <v>1734</v>
      </c>
      <c r="I1021" s="2">
        <v>0</v>
      </c>
      <c r="J1021" s="2">
        <v>0</v>
      </c>
      <c r="K1021" s="2">
        <v>23004260018</v>
      </c>
      <c r="L1021" s="3">
        <v>46157</v>
      </c>
      <c r="M1021" s="3">
        <v>46598</v>
      </c>
      <c r="N1021" s="2" t="s">
        <v>1393</v>
      </c>
    </row>
    <row r="1022" spans="2:14" x14ac:dyDescent="0.25">
      <c r="B1022" s="2" t="s">
        <v>1732</v>
      </c>
      <c r="C1022" s="2" t="s">
        <v>1733</v>
      </c>
      <c r="D1022" s="2" t="s">
        <v>41</v>
      </c>
      <c r="E1022" s="2" t="s">
        <v>17</v>
      </c>
      <c r="F1022" s="2" t="s">
        <v>300</v>
      </c>
      <c r="G1022" s="2" t="s">
        <v>1730</v>
      </c>
      <c r="H1022" s="2" t="s">
        <v>1734</v>
      </c>
      <c r="I1022" s="2">
        <v>0</v>
      </c>
      <c r="J1022" s="2">
        <v>0</v>
      </c>
      <c r="K1022" s="2">
        <v>23004260020</v>
      </c>
      <c r="L1022" s="3">
        <v>46157</v>
      </c>
      <c r="M1022" s="3">
        <v>46598</v>
      </c>
      <c r="N1022" s="2" t="s">
        <v>1393</v>
      </c>
    </row>
    <row r="1023" spans="2:14" x14ac:dyDescent="0.25">
      <c r="B1023" s="2" t="s">
        <v>1732</v>
      </c>
      <c r="C1023" s="2" t="s">
        <v>1733</v>
      </c>
      <c r="D1023" s="2" t="s">
        <v>41</v>
      </c>
      <c r="E1023" s="2" t="s">
        <v>17</v>
      </c>
      <c r="F1023" s="2" t="s">
        <v>300</v>
      </c>
      <c r="G1023" s="2" t="s">
        <v>1730</v>
      </c>
      <c r="H1023" s="2" t="s">
        <v>1734</v>
      </c>
      <c r="I1023" s="2">
        <v>0</v>
      </c>
      <c r="J1023" s="2">
        <v>0</v>
      </c>
      <c r="K1023" s="2">
        <v>23004260021</v>
      </c>
      <c r="L1023" s="3">
        <v>46157</v>
      </c>
      <c r="M1023" s="3">
        <v>46598</v>
      </c>
      <c r="N1023" s="2" t="s">
        <v>1393</v>
      </c>
    </row>
    <row r="1024" spans="2:14" x14ac:dyDescent="0.25">
      <c r="B1024" s="2" t="s">
        <v>1732</v>
      </c>
      <c r="C1024" s="2" t="s">
        <v>1733</v>
      </c>
      <c r="D1024" s="2" t="s">
        <v>41</v>
      </c>
      <c r="E1024" s="2" t="s">
        <v>17</v>
      </c>
      <c r="F1024" s="2" t="s">
        <v>300</v>
      </c>
      <c r="G1024" s="2" t="s">
        <v>1730</v>
      </c>
      <c r="H1024" s="2" t="s">
        <v>1734</v>
      </c>
      <c r="I1024" s="2">
        <v>0</v>
      </c>
      <c r="J1024" s="2">
        <v>0</v>
      </c>
      <c r="K1024" s="2">
        <v>23005200069</v>
      </c>
      <c r="L1024" s="3">
        <v>46191</v>
      </c>
      <c r="M1024" s="3">
        <v>46638</v>
      </c>
      <c r="N1024" s="2" t="s">
        <v>1393</v>
      </c>
    </row>
    <row r="1025" spans="2:14" x14ac:dyDescent="0.25">
      <c r="B1025" s="2" t="s">
        <v>1732</v>
      </c>
      <c r="C1025" s="2" t="s">
        <v>1733</v>
      </c>
      <c r="D1025" s="2" t="s">
        <v>41</v>
      </c>
      <c r="E1025" s="2" t="s">
        <v>17</v>
      </c>
      <c r="F1025" s="2" t="s">
        <v>300</v>
      </c>
      <c r="G1025" s="2" t="s">
        <v>1730</v>
      </c>
      <c r="H1025" s="2" t="s">
        <v>1734</v>
      </c>
      <c r="I1025" s="2">
        <v>0</v>
      </c>
      <c r="J1025" s="2">
        <v>0</v>
      </c>
      <c r="K1025" s="2">
        <v>23005260027</v>
      </c>
      <c r="L1025" s="3">
        <v>46177</v>
      </c>
      <c r="M1025" s="3">
        <v>46622</v>
      </c>
      <c r="N1025" s="2" t="s">
        <v>1393</v>
      </c>
    </row>
    <row r="1026" spans="2:14" x14ac:dyDescent="0.25">
      <c r="B1026" s="2" t="s">
        <v>1732</v>
      </c>
      <c r="C1026" s="2" t="s">
        <v>1733</v>
      </c>
      <c r="D1026" s="2" t="s">
        <v>41</v>
      </c>
      <c r="E1026" s="2" t="s">
        <v>17</v>
      </c>
      <c r="F1026" s="2" t="s">
        <v>300</v>
      </c>
      <c r="G1026" s="2" t="s">
        <v>1730</v>
      </c>
      <c r="H1026" s="2" t="s">
        <v>1734</v>
      </c>
      <c r="I1026" s="2">
        <v>0</v>
      </c>
      <c r="J1026" s="2">
        <v>0</v>
      </c>
      <c r="K1026" s="2">
        <v>23005260036</v>
      </c>
      <c r="L1026" s="3">
        <v>46182</v>
      </c>
      <c r="M1026" s="3">
        <v>46624</v>
      </c>
      <c r="N1026" s="2" t="s">
        <v>1393</v>
      </c>
    </row>
    <row r="1027" spans="2:14" x14ac:dyDescent="0.25">
      <c r="B1027" s="2" t="s">
        <v>1732</v>
      </c>
      <c r="C1027" s="2" t="s">
        <v>1733</v>
      </c>
      <c r="D1027" s="2" t="s">
        <v>41</v>
      </c>
      <c r="E1027" s="2" t="s">
        <v>17</v>
      </c>
      <c r="F1027" s="2" t="s">
        <v>300</v>
      </c>
      <c r="G1027" s="2" t="s">
        <v>1730</v>
      </c>
      <c r="H1027" s="2" t="s">
        <v>1734</v>
      </c>
      <c r="I1027" s="2">
        <v>0</v>
      </c>
      <c r="J1027" s="2">
        <v>0</v>
      </c>
      <c r="K1027" s="2">
        <v>23005260038</v>
      </c>
      <c r="L1027" s="3">
        <v>46179</v>
      </c>
      <c r="M1027" s="3">
        <v>46628</v>
      </c>
      <c r="N1027" s="2" t="s">
        <v>1393</v>
      </c>
    </row>
    <row r="1028" spans="2:14" x14ac:dyDescent="0.25">
      <c r="B1028" s="2" t="s">
        <v>1732</v>
      </c>
      <c r="C1028" s="2" t="s">
        <v>1733</v>
      </c>
      <c r="D1028" s="2" t="s">
        <v>41</v>
      </c>
      <c r="E1028" s="2" t="s">
        <v>17</v>
      </c>
      <c r="F1028" s="2" t="s">
        <v>300</v>
      </c>
      <c r="G1028" s="2" t="s">
        <v>1730</v>
      </c>
      <c r="H1028" s="2" t="s">
        <v>1734</v>
      </c>
      <c r="I1028" s="2">
        <v>0</v>
      </c>
      <c r="J1028" s="2">
        <v>0</v>
      </c>
      <c r="K1028" s="2">
        <v>23005260046</v>
      </c>
      <c r="L1028" s="3">
        <v>46182</v>
      </c>
      <c r="M1028" s="3">
        <v>46629</v>
      </c>
      <c r="N1028" s="2" t="s">
        <v>1393</v>
      </c>
    </row>
    <row r="1029" spans="2:14" x14ac:dyDescent="0.25">
      <c r="B1029" s="2" t="s">
        <v>1732</v>
      </c>
      <c r="C1029" s="2" t="s">
        <v>1733</v>
      </c>
      <c r="D1029" s="2" t="s">
        <v>41</v>
      </c>
      <c r="E1029" s="2" t="s">
        <v>17</v>
      </c>
      <c r="F1029" s="2" t="s">
        <v>300</v>
      </c>
      <c r="G1029" s="2" t="s">
        <v>1730</v>
      </c>
      <c r="H1029" s="2" t="s">
        <v>1734</v>
      </c>
      <c r="I1029" s="2">
        <v>0</v>
      </c>
      <c r="J1029" s="2">
        <v>0</v>
      </c>
      <c r="K1029" s="2">
        <v>23005260057</v>
      </c>
      <c r="L1029" s="3">
        <v>46185</v>
      </c>
      <c r="M1029" s="3">
        <v>46634</v>
      </c>
      <c r="N1029" s="2" t="s">
        <v>1393</v>
      </c>
    </row>
    <row r="1030" spans="2:14" x14ac:dyDescent="0.25">
      <c r="B1030" s="2" t="s">
        <v>1732</v>
      </c>
      <c r="C1030" s="2" t="s">
        <v>1733</v>
      </c>
      <c r="D1030" s="2" t="s">
        <v>41</v>
      </c>
      <c r="E1030" s="2" t="s">
        <v>17</v>
      </c>
      <c r="F1030" s="2" t="s">
        <v>300</v>
      </c>
      <c r="G1030" s="2" t="s">
        <v>1730</v>
      </c>
      <c r="H1030" s="2" t="s">
        <v>1734</v>
      </c>
      <c r="I1030" s="2">
        <v>0</v>
      </c>
      <c r="J1030" s="2">
        <v>0</v>
      </c>
      <c r="K1030" s="2">
        <v>23005260065</v>
      </c>
      <c r="L1030" s="3">
        <v>46191</v>
      </c>
      <c r="M1030" s="3">
        <v>46638</v>
      </c>
      <c r="N1030" s="2" t="s">
        <v>1393</v>
      </c>
    </row>
    <row r="1031" spans="2:14" x14ac:dyDescent="0.25">
      <c r="B1031" s="2" t="s">
        <v>1732</v>
      </c>
      <c r="C1031" s="2" t="s">
        <v>1733</v>
      </c>
      <c r="D1031" s="2" t="s">
        <v>41</v>
      </c>
      <c r="E1031" s="2" t="s">
        <v>17</v>
      </c>
      <c r="F1031" s="2" t="s">
        <v>300</v>
      </c>
      <c r="G1031" s="2" t="s">
        <v>1730</v>
      </c>
      <c r="H1031" s="2" t="s">
        <v>1734</v>
      </c>
      <c r="I1031" s="2">
        <v>0</v>
      </c>
      <c r="J1031" s="2">
        <v>0</v>
      </c>
      <c r="K1031" s="2">
        <v>23005260066</v>
      </c>
      <c r="L1031" s="3">
        <v>46191</v>
      </c>
      <c r="M1031" s="3">
        <v>46638</v>
      </c>
      <c r="N1031" s="2" t="s">
        <v>1393</v>
      </c>
    </row>
    <row r="1032" spans="2:14" x14ac:dyDescent="0.25">
      <c r="B1032" s="2" t="s">
        <v>1732</v>
      </c>
      <c r="C1032" s="2" t="s">
        <v>1733</v>
      </c>
      <c r="D1032" s="2" t="s">
        <v>41</v>
      </c>
      <c r="E1032" s="2" t="s">
        <v>17</v>
      </c>
      <c r="F1032" s="2" t="s">
        <v>300</v>
      </c>
      <c r="G1032" s="2" t="s">
        <v>1730</v>
      </c>
      <c r="H1032" s="2" t="s">
        <v>1734</v>
      </c>
      <c r="I1032" s="2">
        <v>0</v>
      </c>
      <c r="J1032" s="2">
        <v>0</v>
      </c>
      <c r="K1032" s="2">
        <v>23005260068</v>
      </c>
      <c r="L1032" s="3">
        <v>46191</v>
      </c>
      <c r="M1032" s="3">
        <v>46638</v>
      </c>
      <c r="N1032" s="2" t="s">
        <v>1393</v>
      </c>
    </row>
    <row r="1033" spans="2:14" x14ac:dyDescent="0.25">
      <c r="B1033" s="2" t="s">
        <v>1732</v>
      </c>
      <c r="C1033" s="2" t="s">
        <v>1733</v>
      </c>
      <c r="D1033" s="2" t="s">
        <v>41</v>
      </c>
      <c r="E1033" s="2" t="s">
        <v>17</v>
      </c>
      <c r="F1033" s="2" t="s">
        <v>300</v>
      </c>
      <c r="G1033" s="2" t="s">
        <v>1730</v>
      </c>
      <c r="H1033" s="2" t="s">
        <v>1734</v>
      </c>
      <c r="I1033" s="2">
        <v>0</v>
      </c>
      <c r="J1033" s="2">
        <v>0</v>
      </c>
      <c r="K1033" s="2">
        <v>23005260071</v>
      </c>
      <c r="L1033" s="3">
        <v>46191</v>
      </c>
      <c r="M1033" s="3">
        <v>46638</v>
      </c>
      <c r="N1033" s="2" t="s">
        <v>1393</v>
      </c>
    </row>
    <row r="1034" spans="2:14" x14ac:dyDescent="0.25">
      <c r="B1034" s="2" t="s">
        <v>1732</v>
      </c>
      <c r="C1034" s="2" t="s">
        <v>1733</v>
      </c>
      <c r="D1034" s="2" t="s">
        <v>41</v>
      </c>
      <c r="E1034" s="2" t="s">
        <v>17</v>
      </c>
      <c r="F1034" s="2" t="s">
        <v>300</v>
      </c>
      <c r="G1034" s="2" t="s">
        <v>1730</v>
      </c>
      <c r="H1034" s="2" t="s">
        <v>1734</v>
      </c>
      <c r="I1034" s="2">
        <v>0</v>
      </c>
      <c r="J1034" s="2">
        <v>0</v>
      </c>
      <c r="K1034" s="2">
        <v>2300625142</v>
      </c>
      <c r="L1034" s="3">
        <v>45873</v>
      </c>
      <c r="M1034" s="3">
        <v>46298</v>
      </c>
      <c r="N1034" s="2" t="s">
        <v>1393</v>
      </c>
    </row>
    <row r="1035" spans="2:14" x14ac:dyDescent="0.25">
      <c r="B1035" s="2" t="s">
        <v>1732</v>
      </c>
      <c r="C1035" s="2" t="s">
        <v>1733</v>
      </c>
      <c r="D1035" s="2" t="s">
        <v>41</v>
      </c>
      <c r="E1035" s="2" t="s">
        <v>17</v>
      </c>
      <c r="F1035" s="2" t="s">
        <v>300</v>
      </c>
      <c r="G1035" s="2" t="s">
        <v>1730</v>
      </c>
      <c r="H1035" s="2" t="s">
        <v>1734</v>
      </c>
      <c r="I1035" s="2">
        <v>0</v>
      </c>
      <c r="J1035" s="2">
        <v>0</v>
      </c>
      <c r="K1035" s="2">
        <v>23006260133</v>
      </c>
      <c r="L1035" s="3">
        <v>46203</v>
      </c>
      <c r="M1035" s="3">
        <v>46653</v>
      </c>
      <c r="N1035" s="2" t="s">
        <v>1393</v>
      </c>
    </row>
    <row r="1036" spans="2:14" x14ac:dyDescent="0.25">
      <c r="B1036" s="2" t="s">
        <v>1732</v>
      </c>
      <c r="C1036" s="2" t="s">
        <v>1733</v>
      </c>
      <c r="D1036" s="2" t="s">
        <v>41</v>
      </c>
      <c r="E1036" s="2" t="s">
        <v>17</v>
      </c>
      <c r="F1036" s="2" t="s">
        <v>300</v>
      </c>
      <c r="G1036" s="2" t="s">
        <v>1730</v>
      </c>
      <c r="H1036" s="2" t="s">
        <v>1734</v>
      </c>
      <c r="I1036" s="2">
        <v>0</v>
      </c>
      <c r="J1036" s="2">
        <v>0</v>
      </c>
      <c r="K1036" s="2">
        <v>23006260144</v>
      </c>
      <c r="L1036" s="3">
        <v>46206</v>
      </c>
      <c r="M1036" s="3">
        <v>46656</v>
      </c>
      <c r="N1036" s="2" t="s">
        <v>1393</v>
      </c>
    </row>
    <row r="1037" spans="2:14" x14ac:dyDescent="0.25">
      <c r="B1037" s="2" t="s">
        <v>1732</v>
      </c>
      <c r="C1037" s="2" t="s">
        <v>1733</v>
      </c>
      <c r="D1037" s="2" t="s">
        <v>41</v>
      </c>
      <c r="E1037" s="2" t="s">
        <v>17</v>
      </c>
      <c r="F1037" s="2" t="s">
        <v>300</v>
      </c>
      <c r="G1037" s="2" t="s">
        <v>1730</v>
      </c>
      <c r="H1037" s="2" t="s">
        <v>1734</v>
      </c>
      <c r="I1037" s="2">
        <v>0</v>
      </c>
      <c r="J1037" s="2">
        <v>0</v>
      </c>
      <c r="K1037" s="2">
        <v>230082478</v>
      </c>
      <c r="L1037" s="3">
        <v>46035</v>
      </c>
      <c r="M1037" s="3">
        <v>46449</v>
      </c>
      <c r="N1037" s="2" t="s">
        <v>1393</v>
      </c>
    </row>
    <row r="1038" spans="2:14" x14ac:dyDescent="0.25">
      <c r="B1038" s="2" t="s">
        <v>1732</v>
      </c>
      <c r="C1038" s="2" t="s">
        <v>1733</v>
      </c>
      <c r="D1038" s="2" t="s">
        <v>41</v>
      </c>
      <c r="E1038" s="2" t="s">
        <v>17</v>
      </c>
      <c r="F1038" s="2" t="s">
        <v>300</v>
      </c>
      <c r="G1038" s="2" t="s">
        <v>1730</v>
      </c>
      <c r="H1038" s="2" t="s">
        <v>1734</v>
      </c>
      <c r="I1038" s="2">
        <v>0</v>
      </c>
      <c r="J1038" s="2">
        <v>0</v>
      </c>
      <c r="K1038" s="2">
        <v>32903260003</v>
      </c>
      <c r="L1038" s="3">
        <v>46125</v>
      </c>
      <c r="M1038" s="3">
        <v>46574</v>
      </c>
      <c r="N1038" s="2" t="s">
        <v>1393</v>
      </c>
    </row>
    <row r="1039" spans="2:14" x14ac:dyDescent="0.25">
      <c r="B1039" s="2" t="s">
        <v>1732</v>
      </c>
      <c r="C1039" s="2" t="s">
        <v>1733</v>
      </c>
      <c r="D1039" s="2" t="s">
        <v>41</v>
      </c>
      <c r="E1039" s="2" t="s">
        <v>17</v>
      </c>
      <c r="F1039" s="2" t="s">
        <v>300</v>
      </c>
      <c r="G1039" s="2" t="s">
        <v>1730</v>
      </c>
      <c r="H1039" s="2" t="s">
        <v>1734</v>
      </c>
      <c r="I1039" s="2">
        <v>0</v>
      </c>
      <c r="J1039" s="2">
        <v>0</v>
      </c>
      <c r="K1039" s="2">
        <v>32904260005</v>
      </c>
      <c r="L1039" s="3">
        <v>46147</v>
      </c>
      <c r="M1039" s="3">
        <v>46595</v>
      </c>
      <c r="N1039" s="2" t="s">
        <v>1393</v>
      </c>
    </row>
    <row r="1040" spans="2:14" x14ac:dyDescent="0.25">
      <c r="B1040" s="2" t="s">
        <v>1732</v>
      </c>
      <c r="C1040" s="2" t="s">
        <v>1733</v>
      </c>
      <c r="D1040" s="2" t="s">
        <v>41</v>
      </c>
      <c r="E1040" s="2" t="s">
        <v>17</v>
      </c>
      <c r="F1040" s="2" t="s">
        <v>300</v>
      </c>
      <c r="G1040" s="2" t="s">
        <v>1730</v>
      </c>
      <c r="H1040" s="2" t="s">
        <v>1734</v>
      </c>
      <c r="I1040" s="2">
        <v>0</v>
      </c>
      <c r="J1040" s="2">
        <v>0</v>
      </c>
      <c r="K1040" s="2">
        <v>329122533</v>
      </c>
      <c r="L1040" s="3">
        <v>46028</v>
      </c>
      <c r="M1040" s="3">
        <v>46470</v>
      </c>
      <c r="N1040" s="2" t="s">
        <v>1393</v>
      </c>
    </row>
    <row r="1041" spans="2:14" x14ac:dyDescent="0.25">
      <c r="B1041" s="2" t="s">
        <v>1735</v>
      </c>
      <c r="C1041" s="2" t="s">
        <v>1736</v>
      </c>
      <c r="D1041" s="2" t="s">
        <v>16</v>
      </c>
      <c r="E1041" s="2" t="s">
        <v>17</v>
      </c>
      <c r="F1041" s="2" t="s">
        <v>18</v>
      </c>
      <c r="G1041" s="2" t="s">
        <v>19</v>
      </c>
      <c r="H1041" s="2" t="s">
        <v>1737</v>
      </c>
      <c r="I1041" s="2">
        <v>0</v>
      </c>
      <c r="J1041" s="2">
        <v>0</v>
      </c>
      <c r="K1041" s="2">
        <v>301250705010</v>
      </c>
      <c r="L1041" s="3">
        <v>45910</v>
      </c>
      <c r="M1041" s="3">
        <v>47665</v>
      </c>
      <c r="N1041" s="2" t="s">
        <v>395</v>
      </c>
    </row>
    <row r="1042" spans="2:14" x14ac:dyDescent="0.25">
      <c r="B1042" s="2" t="s">
        <v>1735</v>
      </c>
      <c r="C1042" s="2" t="s">
        <v>1736</v>
      </c>
      <c r="D1042" s="2" t="s">
        <v>16</v>
      </c>
      <c r="E1042" s="2" t="s">
        <v>17</v>
      </c>
      <c r="F1042" s="2" t="s">
        <v>18</v>
      </c>
      <c r="G1042" s="2" t="s">
        <v>19</v>
      </c>
      <c r="H1042" s="2" t="s">
        <v>1737</v>
      </c>
      <c r="I1042" s="2">
        <v>0</v>
      </c>
      <c r="J1042" s="2">
        <v>0</v>
      </c>
      <c r="K1042" s="2">
        <v>301250705011</v>
      </c>
      <c r="L1042" s="3">
        <v>45910</v>
      </c>
      <c r="M1042" s="3">
        <v>47665</v>
      </c>
      <c r="N1042" s="2" t="s">
        <v>395</v>
      </c>
    </row>
    <row r="1043" spans="2:14" x14ac:dyDescent="0.25">
      <c r="B1043" s="2" t="s">
        <v>1735</v>
      </c>
      <c r="C1043" s="2" t="s">
        <v>1736</v>
      </c>
      <c r="D1043" s="2" t="s">
        <v>16</v>
      </c>
      <c r="E1043" s="2" t="s">
        <v>17</v>
      </c>
      <c r="F1043" s="2" t="s">
        <v>18</v>
      </c>
      <c r="G1043" s="2" t="s">
        <v>19</v>
      </c>
      <c r="H1043" s="2" t="s">
        <v>1737</v>
      </c>
      <c r="I1043" s="2">
        <v>0</v>
      </c>
      <c r="J1043" s="2">
        <v>0</v>
      </c>
      <c r="K1043" s="2">
        <v>301250805013</v>
      </c>
      <c r="L1043" s="3">
        <v>45910</v>
      </c>
      <c r="M1043" s="3">
        <v>47696</v>
      </c>
      <c r="N1043" s="2" t="s">
        <v>395</v>
      </c>
    </row>
    <row r="1044" spans="2:14" x14ac:dyDescent="0.25">
      <c r="B1044" s="2" t="s">
        <v>1738</v>
      </c>
      <c r="C1044" s="2" t="s">
        <v>1739</v>
      </c>
      <c r="D1044" s="2" t="s">
        <v>28</v>
      </c>
      <c r="E1044" s="2" t="s">
        <v>17</v>
      </c>
      <c r="F1044" s="2" t="s">
        <v>29</v>
      </c>
      <c r="G1044" s="2" t="s">
        <v>29</v>
      </c>
      <c r="H1044" s="2" t="s">
        <v>1740</v>
      </c>
      <c r="I1044" s="2">
        <v>0</v>
      </c>
      <c r="J1044" s="2">
        <v>0</v>
      </c>
      <c r="K1044" s="2">
        <v>0</v>
      </c>
      <c r="L1044" s="3">
        <v>45672</v>
      </c>
      <c r="M1044" s="2" t="s">
        <v>30</v>
      </c>
      <c r="N1044" s="2" t="s">
        <v>1741</v>
      </c>
    </row>
    <row r="1045" spans="2:14" x14ac:dyDescent="0.25">
      <c r="B1045" s="2" t="s">
        <v>1742</v>
      </c>
      <c r="C1045" s="2" t="s">
        <v>1743</v>
      </c>
      <c r="D1045" s="2" t="s">
        <v>1744</v>
      </c>
      <c r="E1045" s="2" t="s">
        <v>17</v>
      </c>
      <c r="F1045" s="2" t="s">
        <v>29</v>
      </c>
      <c r="G1045" s="2" t="s">
        <v>29</v>
      </c>
      <c r="H1045" s="2" t="s">
        <v>1745</v>
      </c>
      <c r="I1045" s="2">
        <v>0</v>
      </c>
      <c r="J1045" s="2">
        <v>0</v>
      </c>
      <c r="K1045" s="2">
        <v>0</v>
      </c>
      <c r="L1045" s="3">
        <v>45773</v>
      </c>
      <c r="M1045" s="2" t="s">
        <v>30</v>
      </c>
      <c r="N1045" s="2" t="s">
        <v>782</v>
      </c>
    </row>
    <row r="1046" spans="2:14" x14ac:dyDescent="0.25">
      <c r="B1046" s="2" t="s">
        <v>1746</v>
      </c>
      <c r="C1046" s="2" t="s">
        <v>1747</v>
      </c>
      <c r="D1046" s="2" t="s">
        <v>28</v>
      </c>
      <c r="E1046" s="2" t="s">
        <v>17</v>
      </c>
      <c r="F1046" s="2" t="s">
        <v>29</v>
      </c>
      <c r="G1046" s="2" t="s">
        <v>1242</v>
      </c>
      <c r="H1046" s="2" t="s">
        <v>1748</v>
      </c>
      <c r="I1046" s="2">
        <v>0</v>
      </c>
      <c r="J1046" s="2">
        <v>0</v>
      </c>
      <c r="K1046" s="2">
        <v>0</v>
      </c>
      <c r="L1046" s="3">
        <v>45674</v>
      </c>
      <c r="M1046" s="2" t="s">
        <v>30</v>
      </c>
      <c r="N1046" s="2" t="s">
        <v>497</v>
      </c>
    </row>
    <row r="1047" spans="2:14" x14ac:dyDescent="0.25">
      <c r="B1047" s="2" t="s">
        <v>1749</v>
      </c>
      <c r="C1047" s="2" t="s">
        <v>1750</v>
      </c>
      <c r="D1047" s="2" t="s">
        <v>16</v>
      </c>
      <c r="E1047" s="2" t="s">
        <v>17</v>
      </c>
      <c r="F1047" s="2" t="s">
        <v>18</v>
      </c>
      <c r="G1047" s="2" t="s">
        <v>175</v>
      </c>
      <c r="H1047" s="2" t="s">
        <v>1267</v>
      </c>
      <c r="I1047" s="2">
        <v>0</v>
      </c>
      <c r="J1047" s="2">
        <v>0</v>
      </c>
      <c r="K1047" s="2" t="s">
        <v>1751</v>
      </c>
      <c r="L1047" s="3">
        <v>46072</v>
      </c>
      <c r="M1047" s="3">
        <v>47880</v>
      </c>
      <c r="N1047" s="2" t="s">
        <v>168</v>
      </c>
    </row>
    <row r="1048" spans="2:14" x14ac:dyDescent="0.25">
      <c r="B1048" s="2" t="s">
        <v>1752</v>
      </c>
      <c r="C1048" s="2" t="s">
        <v>1753</v>
      </c>
      <c r="D1048" s="2" t="s">
        <v>379</v>
      </c>
      <c r="E1048" s="2" t="s">
        <v>17</v>
      </c>
      <c r="F1048" s="2" t="s">
        <v>18</v>
      </c>
      <c r="G1048" s="2" t="s">
        <v>175</v>
      </c>
      <c r="H1048" s="2" t="s">
        <v>1267</v>
      </c>
      <c r="I1048" s="2">
        <v>0</v>
      </c>
      <c r="J1048" s="2">
        <v>0</v>
      </c>
      <c r="K1048" s="2" t="s">
        <v>1754</v>
      </c>
      <c r="L1048" s="3">
        <v>46072</v>
      </c>
      <c r="M1048" s="3">
        <v>47880</v>
      </c>
      <c r="N1048" s="2" t="s">
        <v>168</v>
      </c>
    </row>
    <row r="1049" spans="2:14" x14ac:dyDescent="0.25">
      <c r="B1049" s="2" t="s">
        <v>1755</v>
      </c>
      <c r="C1049" s="2" t="s">
        <v>1756</v>
      </c>
      <c r="D1049" s="2" t="s">
        <v>1367</v>
      </c>
      <c r="E1049" s="2" t="s">
        <v>17</v>
      </c>
      <c r="F1049" s="2" t="s">
        <v>18</v>
      </c>
      <c r="G1049" s="2" t="s">
        <v>175</v>
      </c>
      <c r="H1049" s="2" t="s">
        <v>1267</v>
      </c>
      <c r="I1049" s="2">
        <v>0</v>
      </c>
      <c r="J1049" s="2">
        <v>0</v>
      </c>
      <c r="K1049" s="2" t="s">
        <v>1757</v>
      </c>
      <c r="L1049" s="3">
        <v>46072</v>
      </c>
      <c r="M1049" s="3">
        <v>47880</v>
      </c>
      <c r="N1049" s="2" t="s">
        <v>168</v>
      </c>
    </row>
    <row r="1050" spans="2:14" x14ac:dyDescent="0.25">
      <c r="B1050" s="2" t="s">
        <v>1758</v>
      </c>
      <c r="C1050" s="2" t="s">
        <v>1759</v>
      </c>
      <c r="D1050" s="2" t="s">
        <v>41</v>
      </c>
      <c r="E1050" s="2" t="s">
        <v>17</v>
      </c>
      <c r="F1050" s="2" t="s">
        <v>300</v>
      </c>
      <c r="G1050" s="2" t="s">
        <v>1760</v>
      </c>
      <c r="H1050" s="2" t="s">
        <v>1761</v>
      </c>
      <c r="I1050" s="2">
        <v>0</v>
      </c>
      <c r="J1050" s="2">
        <v>0</v>
      </c>
      <c r="K1050" s="2">
        <v>211230914</v>
      </c>
      <c r="L1050" s="3">
        <v>45873</v>
      </c>
      <c r="M1050" s="3">
        <v>46334</v>
      </c>
      <c r="N1050" s="2" t="s">
        <v>1393</v>
      </c>
    </row>
    <row r="1051" spans="2:14" x14ac:dyDescent="0.25">
      <c r="B1051" s="2" t="s">
        <v>1758</v>
      </c>
      <c r="C1051" s="2" t="s">
        <v>1759</v>
      </c>
      <c r="D1051" s="2" t="s">
        <v>41</v>
      </c>
      <c r="E1051" s="2" t="s">
        <v>17</v>
      </c>
      <c r="F1051" s="2" t="s">
        <v>300</v>
      </c>
      <c r="G1051" s="2" t="s">
        <v>1760</v>
      </c>
      <c r="H1051" s="2" t="s">
        <v>1761</v>
      </c>
      <c r="I1051" s="2">
        <v>0</v>
      </c>
      <c r="J1051" s="2">
        <v>0</v>
      </c>
      <c r="K1051" s="2">
        <v>211241248</v>
      </c>
      <c r="L1051" s="3">
        <v>46000</v>
      </c>
      <c r="M1051" s="3">
        <v>46519</v>
      </c>
      <c r="N1051" s="2" t="s">
        <v>1393</v>
      </c>
    </row>
    <row r="1052" spans="2:14" x14ac:dyDescent="0.25">
      <c r="B1052" s="2" t="s">
        <v>1762</v>
      </c>
      <c r="C1052" s="2" t="s">
        <v>1763</v>
      </c>
      <c r="D1052" s="2" t="s">
        <v>41</v>
      </c>
      <c r="E1052" s="2" t="s">
        <v>17</v>
      </c>
      <c r="F1052" s="2" t="s">
        <v>300</v>
      </c>
      <c r="G1052" s="2" t="s">
        <v>1760</v>
      </c>
      <c r="H1052" s="2" t="s">
        <v>1764</v>
      </c>
      <c r="I1052" s="2">
        <v>0</v>
      </c>
      <c r="J1052" s="2">
        <v>0</v>
      </c>
      <c r="K1052" s="2">
        <v>20220854</v>
      </c>
      <c r="L1052" s="3">
        <v>46157</v>
      </c>
      <c r="M1052" s="3">
        <v>46676</v>
      </c>
      <c r="N1052" s="2" t="s">
        <v>1393</v>
      </c>
    </row>
    <row r="1053" spans="2:14" x14ac:dyDescent="0.25">
      <c r="B1053" s="2" t="s">
        <v>1762</v>
      </c>
      <c r="C1053" s="2" t="s">
        <v>1763</v>
      </c>
      <c r="D1053" s="2" t="s">
        <v>41</v>
      </c>
      <c r="E1053" s="2" t="s">
        <v>17</v>
      </c>
      <c r="F1053" s="2" t="s">
        <v>300</v>
      </c>
      <c r="G1053" s="2" t="s">
        <v>1760</v>
      </c>
      <c r="H1053" s="2" t="s">
        <v>1764</v>
      </c>
      <c r="I1053" s="2">
        <v>0</v>
      </c>
      <c r="J1053" s="2">
        <v>0</v>
      </c>
      <c r="K1053" s="2">
        <v>20220988</v>
      </c>
      <c r="L1053" s="3">
        <v>45873</v>
      </c>
      <c r="M1053" s="3">
        <v>46366</v>
      </c>
      <c r="N1053" s="2" t="s">
        <v>1393</v>
      </c>
    </row>
    <row r="1054" spans="2:14" x14ac:dyDescent="0.25">
      <c r="B1054" s="2" t="s">
        <v>1762</v>
      </c>
      <c r="C1054" s="2" t="s">
        <v>1763</v>
      </c>
      <c r="D1054" s="2" t="s">
        <v>41</v>
      </c>
      <c r="E1054" s="2" t="s">
        <v>17</v>
      </c>
      <c r="F1054" s="2" t="s">
        <v>300</v>
      </c>
      <c r="G1054" s="2" t="s">
        <v>1760</v>
      </c>
      <c r="H1054" s="2" t="s">
        <v>1764</v>
      </c>
      <c r="I1054" s="2">
        <v>0</v>
      </c>
      <c r="J1054" s="2">
        <v>0</v>
      </c>
      <c r="K1054" s="2">
        <v>202210158</v>
      </c>
      <c r="L1054" s="3">
        <v>46084</v>
      </c>
      <c r="M1054" s="3">
        <v>46562</v>
      </c>
      <c r="N1054" s="2" t="s">
        <v>1393</v>
      </c>
    </row>
    <row r="1055" spans="2:14" x14ac:dyDescent="0.25">
      <c r="B1055" s="2" t="s">
        <v>1762</v>
      </c>
      <c r="C1055" s="2" t="s">
        <v>1763</v>
      </c>
      <c r="D1055" s="2" t="s">
        <v>41</v>
      </c>
      <c r="E1055" s="2" t="s">
        <v>17</v>
      </c>
      <c r="F1055" s="2" t="s">
        <v>300</v>
      </c>
      <c r="G1055" s="2" t="s">
        <v>1760</v>
      </c>
      <c r="H1055" s="2" t="s">
        <v>1764</v>
      </c>
      <c r="I1055" s="2">
        <v>0</v>
      </c>
      <c r="J1055" s="2">
        <v>0</v>
      </c>
      <c r="K1055" s="2">
        <v>20241049</v>
      </c>
      <c r="L1055" s="3">
        <v>46013</v>
      </c>
      <c r="M1055" s="3">
        <v>46541</v>
      </c>
      <c r="N1055" s="2" t="s">
        <v>1393</v>
      </c>
    </row>
    <row r="1056" spans="2:14" x14ac:dyDescent="0.25">
      <c r="B1056" s="2" t="s">
        <v>1765</v>
      </c>
      <c r="C1056" s="2" t="s">
        <v>1766</v>
      </c>
      <c r="D1056" s="2" t="s">
        <v>41</v>
      </c>
      <c r="E1056" s="2" t="s">
        <v>17</v>
      </c>
      <c r="F1056" s="2" t="s">
        <v>300</v>
      </c>
      <c r="G1056" s="2" t="s">
        <v>1760</v>
      </c>
      <c r="H1056" s="2" t="s">
        <v>1767</v>
      </c>
      <c r="I1056" s="2">
        <v>0</v>
      </c>
      <c r="J1056" s="2">
        <v>0</v>
      </c>
      <c r="K1056" s="2">
        <v>22240915</v>
      </c>
      <c r="L1056" s="3">
        <v>45899</v>
      </c>
      <c r="M1056" s="3">
        <v>46425</v>
      </c>
      <c r="N1056" s="2" t="s">
        <v>1393</v>
      </c>
    </row>
    <row r="1057" spans="2:14" x14ac:dyDescent="0.25">
      <c r="B1057" s="2" t="s">
        <v>1765</v>
      </c>
      <c r="C1057" s="2" t="s">
        <v>1766</v>
      </c>
      <c r="D1057" s="2" t="s">
        <v>41</v>
      </c>
      <c r="E1057" s="2" t="s">
        <v>17</v>
      </c>
      <c r="F1057" s="2" t="s">
        <v>300</v>
      </c>
      <c r="G1057" s="2" t="s">
        <v>1760</v>
      </c>
      <c r="H1057" s="2" t="s">
        <v>1767</v>
      </c>
      <c r="I1057" s="2">
        <v>0</v>
      </c>
      <c r="J1057" s="2">
        <v>0</v>
      </c>
      <c r="K1057" s="2">
        <v>22240922</v>
      </c>
      <c r="L1057" s="3">
        <v>46011</v>
      </c>
      <c r="M1057" s="3">
        <v>46520</v>
      </c>
      <c r="N1057" s="2" t="s">
        <v>1393</v>
      </c>
    </row>
    <row r="1058" spans="2:14" x14ac:dyDescent="0.25">
      <c r="B1058" s="2" t="s">
        <v>1765</v>
      </c>
      <c r="C1058" s="2" t="s">
        <v>1766</v>
      </c>
      <c r="D1058" s="2" t="s">
        <v>41</v>
      </c>
      <c r="E1058" s="2" t="s">
        <v>17</v>
      </c>
      <c r="F1058" s="2" t="s">
        <v>300</v>
      </c>
      <c r="G1058" s="2" t="s">
        <v>1760</v>
      </c>
      <c r="H1058" s="2" t="s">
        <v>1767</v>
      </c>
      <c r="I1058" s="2">
        <v>0</v>
      </c>
      <c r="J1058" s="2">
        <v>0</v>
      </c>
      <c r="K1058" s="2">
        <v>2240913</v>
      </c>
      <c r="L1058" s="3">
        <v>45873</v>
      </c>
      <c r="M1058" s="3">
        <v>46356</v>
      </c>
      <c r="N1058" s="2" t="s">
        <v>1393</v>
      </c>
    </row>
    <row r="1059" spans="2:14" x14ac:dyDescent="0.25">
      <c r="B1059" s="2" t="s">
        <v>1768</v>
      </c>
      <c r="C1059" s="2" t="s">
        <v>1769</v>
      </c>
      <c r="D1059" s="2" t="s">
        <v>41</v>
      </c>
      <c r="E1059" s="2" t="s">
        <v>17</v>
      </c>
      <c r="F1059" s="2" t="s">
        <v>300</v>
      </c>
      <c r="G1059" s="2" t="s">
        <v>1760</v>
      </c>
      <c r="H1059" s="2" t="s">
        <v>1770</v>
      </c>
      <c r="I1059" s="2">
        <v>0</v>
      </c>
      <c r="J1059" s="2">
        <v>0</v>
      </c>
      <c r="K1059" s="2">
        <v>96140416</v>
      </c>
      <c r="L1059" s="3">
        <v>45902</v>
      </c>
      <c r="M1059" s="3">
        <v>46415</v>
      </c>
      <c r="N1059" s="2" t="s">
        <v>1393</v>
      </c>
    </row>
    <row r="1060" spans="2:14" x14ac:dyDescent="0.25">
      <c r="B1060" s="2" t="s">
        <v>1768</v>
      </c>
      <c r="C1060" s="2" t="s">
        <v>1769</v>
      </c>
      <c r="D1060" s="2" t="s">
        <v>41</v>
      </c>
      <c r="E1060" s="2" t="s">
        <v>17</v>
      </c>
      <c r="F1060" s="2" t="s">
        <v>300</v>
      </c>
      <c r="G1060" s="2" t="s">
        <v>1760</v>
      </c>
      <c r="H1060" s="2" t="s">
        <v>1770</v>
      </c>
      <c r="I1060" s="2">
        <v>0</v>
      </c>
      <c r="J1060" s="2">
        <v>0</v>
      </c>
      <c r="K1060" s="2">
        <v>96140416</v>
      </c>
      <c r="L1060" s="3">
        <v>46000</v>
      </c>
      <c r="M1060" s="3">
        <v>46518</v>
      </c>
      <c r="N1060" s="2" t="s">
        <v>1393</v>
      </c>
    </row>
    <row r="1061" spans="2:14" x14ac:dyDescent="0.25">
      <c r="B1061" s="2" t="s">
        <v>1771</v>
      </c>
      <c r="C1061" s="2" t="s">
        <v>1772</v>
      </c>
      <c r="D1061" s="2" t="s">
        <v>41</v>
      </c>
      <c r="E1061" s="2" t="s">
        <v>17</v>
      </c>
      <c r="F1061" s="2" t="s">
        <v>300</v>
      </c>
      <c r="G1061" s="2" t="s">
        <v>1773</v>
      </c>
      <c r="H1061" s="2" t="s">
        <v>1774</v>
      </c>
      <c r="I1061" s="2">
        <v>0</v>
      </c>
      <c r="J1061" s="2">
        <v>0</v>
      </c>
      <c r="K1061" s="2">
        <v>217032608</v>
      </c>
      <c r="L1061" s="3">
        <v>46109</v>
      </c>
      <c r="M1061" s="3">
        <v>46647</v>
      </c>
      <c r="N1061" s="2" t="s">
        <v>1393</v>
      </c>
    </row>
    <row r="1062" spans="2:14" x14ac:dyDescent="0.25">
      <c r="B1062" s="2" t="s">
        <v>1771</v>
      </c>
      <c r="C1062" s="2" t="s">
        <v>1772</v>
      </c>
      <c r="D1062" s="2" t="s">
        <v>41</v>
      </c>
      <c r="E1062" s="2" t="s">
        <v>17</v>
      </c>
      <c r="F1062" s="2" t="s">
        <v>300</v>
      </c>
      <c r="G1062" s="2" t="s">
        <v>1773</v>
      </c>
      <c r="H1062" s="2" t="s">
        <v>1774</v>
      </c>
      <c r="I1062" s="2">
        <v>0</v>
      </c>
      <c r="J1062" s="2">
        <v>0</v>
      </c>
      <c r="K1062" s="2">
        <v>217042114</v>
      </c>
      <c r="L1062" s="3">
        <v>46099</v>
      </c>
      <c r="M1062" s="3">
        <v>46624</v>
      </c>
      <c r="N1062" s="2" t="s">
        <v>1393</v>
      </c>
    </row>
    <row r="1063" spans="2:14" x14ac:dyDescent="0.25">
      <c r="B1063" s="2" t="s">
        <v>1771</v>
      </c>
      <c r="C1063" s="2" t="s">
        <v>1772</v>
      </c>
      <c r="D1063" s="2" t="s">
        <v>41</v>
      </c>
      <c r="E1063" s="2" t="s">
        <v>17</v>
      </c>
      <c r="F1063" s="2" t="s">
        <v>300</v>
      </c>
      <c r="G1063" s="2" t="s">
        <v>1773</v>
      </c>
      <c r="H1063" s="2" t="s">
        <v>1774</v>
      </c>
      <c r="I1063" s="2">
        <v>0</v>
      </c>
      <c r="J1063" s="2">
        <v>0</v>
      </c>
      <c r="K1063" s="2">
        <v>217112533</v>
      </c>
      <c r="L1063" s="3">
        <v>46007</v>
      </c>
      <c r="M1063" s="3">
        <v>46527</v>
      </c>
      <c r="N1063" s="2" t="s">
        <v>1393</v>
      </c>
    </row>
    <row r="1064" spans="2:14" x14ac:dyDescent="0.25">
      <c r="B1064" s="2" t="s">
        <v>1771</v>
      </c>
      <c r="C1064" s="2" t="s">
        <v>1772</v>
      </c>
      <c r="D1064" s="2" t="s">
        <v>41</v>
      </c>
      <c r="E1064" s="2" t="s">
        <v>17</v>
      </c>
      <c r="F1064" s="2" t="s">
        <v>300</v>
      </c>
      <c r="G1064" s="2" t="s">
        <v>1773</v>
      </c>
      <c r="H1064" s="2" t="s">
        <v>1774</v>
      </c>
      <c r="I1064" s="2">
        <v>0</v>
      </c>
      <c r="J1064" s="2">
        <v>0</v>
      </c>
      <c r="K1064" s="2">
        <v>217250675</v>
      </c>
      <c r="L1064" s="3">
        <v>45873</v>
      </c>
      <c r="M1064" s="3">
        <v>46404</v>
      </c>
      <c r="N1064" s="2" t="s">
        <v>1393</v>
      </c>
    </row>
    <row r="1065" spans="2:14" x14ac:dyDescent="0.25">
      <c r="B1065" s="2" t="s">
        <v>1771</v>
      </c>
      <c r="C1065" s="2" t="s">
        <v>1772</v>
      </c>
      <c r="D1065" s="2" t="s">
        <v>41</v>
      </c>
      <c r="E1065" s="2" t="s">
        <v>17</v>
      </c>
      <c r="F1065" s="2" t="s">
        <v>300</v>
      </c>
      <c r="G1065" s="2" t="s">
        <v>1773</v>
      </c>
      <c r="H1065" s="2" t="s">
        <v>1774</v>
      </c>
      <c r="I1065" s="2">
        <v>0</v>
      </c>
      <c r="J1065" s="2">
        <v>0</v>
      </c>
      <c r="K1065" s="2">
        <v>217250680</v>
      </c>
      <c r="L1065" s="3">
        <v>45870</v>
      </c>
      <c r="M1065" s="3">
        <v>46404</v>
      </c>
      <c r="N1065" s="2" t="s">
        <v>1393</v>
      </c>
    </row>
    <row r="1066" spans="2:14" x14ac:dyDescent="0.25">
      <c r="B1066" s="2" t="s">
        <v>1775</v>
      </c>
      <c r="C1066" s="2" t="s">
        <v>1776</v>
      </c>
      <c r="D1066" s="2" t="s">
        <v>41</v>
      </c>
      <c r="E1066" s="2" t="s">
        <v>17</v>
      </c>
      <c r="F1066" s="2" t="s">
        <v>300</v>
      </c>
      <c r="G1066" s="2" t="s">
        <v>1773</v>
      </c>
      <c r="H1066" s="2" t="s">
        <v>1774</v>
      </c>
      <c r="I1066" s="2">
        <v>0</v>
      </c>
      <c r="J1066" s="2">
        <v>0</v>
      </c>
      <c r="K1066" s="2">
        <v>217092525</v>
      </c>
      <c r="L1066" s="3">
        <v>45937</v>
      </c>
      <c r="M1066" s="3">
        <v>46470</v>
      </c>
      <c r="N1066" s="2" t="s">
        <v>1393</v>
      </c>
    </row>
    <row r="1067" spans="2:14" x14ac:dyDescent="0.25">
      <c r="B1067" s="2" t="s">
        <v>1777</v>
      </c>
      <c r="C1067" s="2" t="s">
        <v>1778</v>
      </c>
      <c r="D1067" s="2" t="s">
        <v>41</v>
      </c>
      <c r="E1067" s="2" t="s">
        <v>17</v>
      </c>
      <c r="F1067" s="2" t="s">
        <v>300</v>
      </c>
      <c r="G1067" s="2" t="s">
        <v>1773</v>
      </c>
      <c r="H1067" s="2" t="s">
        <v>1779</v>
      </c>
      <c r="I1067" s="2">
        <v>0</v>
      </c>
      <c r="J1067" s="2">
        <v>0</v>
      </c>
      <c r="K1067" s="2">
        <v>49191039</v>
      </c>
      <c r="L1067" s="3">
        <v>46013</v>
      </c>
      <c r="M1067" s="3">
        <v>46506</v>
      </c>
      <c r="N1067" s="2" t="s">
        <v>1393</v>
      </c>
    </row>
    <row r="1068" spans="2:14" x14ac:dyDescent="0.25">
      <c r="B1068" s="2" t="s">
        <v>1780</v>
      </c>
      <c r="C1068" s="2" t="s">
        <v>1781</v>
      </c>
      <c r="D1068" s="2" t="s">
        <v>41</v>
      </c>
      <c r="E1068" s="2" t="s">
        <v>17</v>
      </c>
      <c r="F1068" s="2" t="s">
        <v>300</v>
      </c>
      <c r="G1068" s="2" t="s">
        <v>1782</v>
      </c>
      <c r="H1068" s="2" t="s">
        <v>1783</v>
      </c>
      <c r="I1068" s="2">
        <v>0</v>
      </c>
      <c r="J1068" s="2">
        <v>0</v>
      </c>
      <c r="K1068" s="2">
        <v>108250730</v>
      </c>
      <c r="L1068" s="3">
        <v>46013</v>
      </c>
      <c r="M1068" s="3">
        <v>46497</v>
      </c>
      <c r="N1068" s="2" t="s">
        <v>1393</v>
      </c>
    </row>
    <row r="1069" spans="2:14" x14ac:dyDescent="0.25">
      <c r="B1069" s="2" t="s">
        <v>1780</v>
      </c>
      <c r="C1069" s="2" t="s">
        <v>1781</v>
      </c>
      <c r="D1069" s="2" t="s">
        <v>41</v>
      </c>
      <c r="E1069" s="2" t="s">
        <v>17</v>
      </c>
      <c r="F1069" s="2" t="s">
        <v>300</v>
      </c>
      <c r="G1069" s="2" t="s">
        <v>1782</v>
      </c>
      <c r="H1069" s="2" t="s">
        <v>1783</v>
      </c>
      <c r="I1069" s="2">
        <v>0</v>
      </c>
      <c r="J1069" s="2">
        <v>0</v>
      </c>
      <c r="K1069" s="2">
        <v>108250740</v>
      </c>
      <c r="L1069" s="3">
        <v>46013</v>
      </c>
      <c r="M1069" s="3">
        <v>46497</v>
      </c>
      <c r="N1069" s="2" t="s">
        <v>1393</v>
      </c>
    </row>
    <row r="1070" spans="2:14" x14ac:dyDescent="0.25">
      <c r="B1070" s="2" t="s">
        <v>1784</v>
      </c>
      <c r="C1070" s="2" t="s">
        <v>1785</v>
      </c>
      <c r="D1070" s="2" t="s">
        <v>16</v>
      </c>
      <c r="E1070" s="2" t="s">
        <v>17</v>
      </c>
      <c r="F1070" s="2" t="s">
        <v>18</v>
      </c>
      <c r="G1070" s="2" t="s">
        <v>175</v>
      </c>
      <c r="H1070" s="2" t="s">
        <v>1786</v>
      </c>
      <c r="I1070" s="2">
        <v>0</v>
      </c>
      <c r="J1070" s="2">
        <v>0</v>
      </c>
      <c r="K1070" s="2">
        <v>41112056</v>
      </c>
      <c r="L1070" s="3">
        <v>45660</v>
      </c>
      <c r="M1070" s="3">
        <v>47423</v>
      </c>
      <c r="N1070" s="2" t="s">
        <v>128</v>
      </c>
    </row>
    <row r="1071" spans="2:14" x14ac:dyDescent="0.25">
      <c r="B1071" s="2" t="s">
        <v>1784</v>
      </c>
      <c r="C1071" s="2" t="s">
        <v>1785</v>
      </c>
      <c r="D1071" s="2" t="s">
        <v>16</v>
      </c>
      <c r="E1071" s="2" t="s">
        <v>17</v>
      </c>
      <c r="F1071" s="2" t="s">
        <v>18</v>
      </c>
      <c r="G1071" s="2" t="s">
        <v>175</v>
      </c>
      <c r="H1071" s="2" t="s">
        <v>1786</v>
      </c>
      <c r="I1071" s="2">
        <v>0</v>
      </c>
      <c r="J1071" s="2">
        <v>0</v>
      </c>
      <c r="K1071" s="2">
        <v>50214008</v>
      </c>
      <c r="L1071" s="3">
        <v>45721</v>
      </c>
      <c r="M1071" s="3">
        <v>47515</v>
      </c>
      <c r="N1071" s="2" t="s">
        <v>128</v>
      </c>
    </row>
    <row r="1072" spans="2:14" x14ac:dyDescent="0.25">
      <c r="B1072" s="2" t="s">
        <v>1784</v>
      </c>
      <c r="C1072" s="2" t="s">
        <v>1785</v>
      </c>
      <c r="D1072" s="2" t="s">
        <v>16</v>
      </c>
      <c r="E1072" s="2" t="s">
        <v>17</v>
      </c>
      <c r="F1072" s="2" t="s">
        <v>18</v>
      </c>
      <c r="G1072" s="2" t="s">
        <v>175</v>
      </c>
      <c r="H1072" s="2" t="s">
        <v>1786</v>
      </c>
      <c r="I1072" s="2">
        <v>0</v>
      </c>
      <c r="J1072" s="2">
        <v>0</v>
      </c>
      <c r="K1072" s="2">
        <v>50322013</v>
      </c>
      <c r="L1072" s="3">
        <v>45766</v>
      </c>
      <c r="M1072" s="3">
        <v>47543</v>
      </c>
      <c r="N1072" s="2" t="s">
        <v>128</v>
      </c>
    </row>
    <row r="1073" spans="2:14" x14ac:dyDescent="0.25">
      <c r="B1073" s="2" t="s">
        <v>1784</v>
      </c>
      <c r="C1073" s="2" t="s">
        <v>1785</v>
      </c>
      <c r="D1073" s="2" t="s">
        <v>16</v>
      </c>
      <c r="E1073" s="2" t="s">
        <v>17</v>
      </c>
      <c r="F1073" s="2" t="s">
        <v>18</v>
      </c>
      <c r="G1073" s="2" t="s">
        <v>175</v>
      </c>
      <c r="H1073" s="2" t="s">
        <v>1786</v>
      </c>
      <c r="I1073" s="2">
        <v>0</v>
      </c>
      <c r="J1073" s="2">
        <v>0</v>
      </c>
      <c r="K1073" s="2">
        <v>50621028</v>
      </c>
      <c r="L1073" s="3">
        <v>45860</v>
      </c>
      <c r="M1073" s="3">
        <v>47635</v>
      </c>
      <c r="N1073" s="2" t="s">
        <v>128</v>
      </c>
    </row>
    <row r="1074" spans="2:14" x14ac:dyDescent="0.25">
      <c r="B1074" s="2" t="s">
        <v>1784</v>
      </c>
      <c r="C1074" s="2" t="s">
        <v>1785</v>
      </c>
      <c r="D1074" s="2" t="s">
        <v>16</v>
      </c>
      <c r="E1074" s="2" t="s">
        <v>17</v>
      </c>
      <c r="F1074" s="2" t="s">
        <v>18</v>
      </c>
      <c r="G1074" s="2" t="s">
        <v>175</v>
      </c>
      <c r="H1074" s="2" t="s">
        <v>1786</v>
      </c>
      <c r="I1074" s="2">
        <v>0</v>
      </c>
      <c r="J1074" s="2">
        <v>0</v>
      </c>
      <c r="K1074" s="2">
        <v>50621029</v>
      </c>
      <c r="L1074" s="3">
        <v>45856</v>
      </c>
      <c r="M1074" s="3">
        <v>47635</v>
      </c>
      <c r="N1074" s="2" t="s">
        <v>128</v>
      </c>
    </row>
    <row r="1075" spans="2:14" x14ac:dyDescent="0.25">
      <c r="B1075" s="2" t="s">
        <v>1784</v>
      </c>
      <c r="C1075" s="2" t="s">
        <v>1785</v>
      </c>
      <c r="D1075" s="2" t="s">
        <v>16</v>
      </c>
      <c r="E1075" s="2" t="s">
        <v>17</v>
      </c>
      <c r="F1075" s="2" t="s">
        <v>18</v>
      </c>
      <c r="G1075" s="2" t="s">
        <v>175</v>
      </c>
      <c r="H1075" s="2" t="s">
        <v>1786</v>
      </c>
      <c r="I1075" s="2">
        <v>0</v>
      </c>
      <c r="J1075" s="2">
        <v>0</v>
      </c>
      <c r="K1075" s="2">
        <v>51024055</v>
      </c>
      <c r="L1075" s="3">
        <v>45973</v>
      </c>
      <c r="M1075" s="3">
        <v>47757</v>
      </c>
      <c r="N1075" s="2" t="s">
        <v>128</v>
      </c>
    </row>
    <row r="1076" spans="2:14" x14ac:dyDescent="0.25">
      <c r="B1076" s="2" t="s">
        <v>1784</v>
      </c>
      <c r="C1076" s="2" t="s">
        <v>1785</v>
      </c>
      <c r="D1076" s="2" t="s">
        <v>16</v>
      </c>
      <c r="E1076" s="2" t="s">
        <v>17</v>
      </c>
      <c r="F1076" s="2" t="s">
        <v>18</v>
      </c>
      <c r="G1076" s="2" t="s">
        <v>175</v>
      </c>
      <c r="H1076" s="2" t="s">
        <v>1786</v>
      </c>
      <c r="I1076" s="2">
        <v>0</v>
      </c>
      <c r="J1076" s="2">
        <v>0</v>
      </c>
      <c r="K1076" s="2">
        <v>60403014</v>
      </c>
      <c r="L1076" s="3">
        <v>46142</v>
      </c>
      <c r="M1076" s="3">
        <v>47939</v>
      </c>
      <c r="N1076" s="2" t="s">
        <v>128</v>
      </c>
    </row>
    <row r="1077" spans="2:14" x14ac:dyDescent="0.25">
      <c r="B1077" s="2" t="s">
        <v>1787</v>
      </c>
      <c r="C1077" s="2" t="s">
        <v>1788</v>
      </c>
      <c r="D1077" s="2" t="s">
        <v>379</v>
      </c>
      <c r="E1077" s="2" t="s">
        <v>17</v>
      </c>
      <c r="F1077" s="2" t="s">
        <v>18</v>
      </c>
      <c r="G1077" s="2" t="s">
        <v>175</v>
      </c>
      <c r="H1077" s="2" t="s">
        <v>1786</v>
      </c>
      <c r="I1077" s="2">
        <v>0</v>
      </c>
      <c r="J1077" s="2">
        <v>0</v>
      </c>
      <c r="K1077" s="2">
        <v>0</v>
      </c>
      <c r="L1077" s="3">
        <v>45999</v>
      </c>
      <c r="M1077" s="2" t="s">
        <v>30</v>
      </c>
      <c r="N1077" s="2" t="s">
        <v>128</v>
      </c>
    </row>
    <row r="1078" spans="2:14" x14ac:dyDescent="0.25">
      <c r="B1078" s="2" t="s">
        <v>1787</v>
      </c>
      <c r="C1078" s="2" t="s">
        <v>1788</v>
      </c>
      <c r="D1078" s="2" t="s">
        <v>379</v>
      </c>
      <c r="E1078" s="2" t="s">
        <v>17</v>
      </c>
      <c r="F1078" s="2" t="s">
        <v>18</v>
      </c>
      <c r="G1078" s="2" t="s">
        <v>175</v>
      </c>
      <c r="H1078" s="2" t="s">
        <v>1786</v>
      </c>
      <c r="I1078" s="2">
        <v>0</v>
      </c>
      <c r="J1078" s="2">
        <v>0</v>
      </c>
      <c r="K1078" s="2">
        <v>50226011</v>
      </c>
      <c r="L1078" s="3">
        <v>45742</v>
      </c>
      <c r="M1078" s="3">
        <v>47543</v>
      </c>
      <c r="N1078" s="2" t="s">
        <v>128</v>
      </c>
    </row>
    <row r="1079" spans="2:14" x14ac:dyDescent="0.25">
      <c r="B1079" s="2" t="s">
        <v>1787</v>
      </c>
      <c r="C1079" s="2" t="s">
        <v>1788</v>
      </c>
      <c r="D1079" s="2" t="s">
        <v>379</v>
      </c>
      <c r="E1079" s="2" t="s">
        <v>17</v>
      </c>
      <c r="F1079" s="2" t="s">
        <v>18</v>
      </c>
      <c r="G1079" s="2" t="s">
        <v>175</v>
      </c>
      <c r="H1079" s="2" t="s">
        <v>1786</v>
      </c>
      <c r="I1079" s="2">
        <v>0</v>
      </c>
      <c r="J1079" s="2">
        <v>0</v>
      </c>
      <c r="K1079" s="2">
        <v>50519022</v>
      </c>
      <c r="L1079" s="3">
        <v>45817</v>
      </c>
      <c r="M1079" s="3">
        <v>47604</v>
      </c>
      <c r="N1079" s="2" t="s">
        <v>128</v>
      </c>
    </row>
    <row r="1080" spans="2:14" x14ac:dyDescent="0.25">
      <c r="B1080" s="2" t="s">
        <v>1787</v>
      </c>
      <c r="C1080" s="2" t="s">
        <v>1788</v>
      </c>
      <c r="D1080" s="2" t="s">
        <v>379</v>
      </c>
      <c r="E1080" s="2" t="s">
        <v>17</v>
      </c>
      <c r="F1080" s="2" t="s">
        <v>18</v>
      </c>
      <c r="G1080" s="2" t="s">
        <v>175</v>
      </c>
      <c r="H1080" s="2" t="s">
        <v>1786</v>
      </c>
      <c r="I1080" s="2">
        <v>0</v>
      </c>
      <c r="J1080" s="2">
        <v>0</v>
      </c>
      <c r="K1080" s="2">
        <v>50620027</v>
      </c>
      <c r="L1080" s="3">
        <v>45860</v>
      </c>
      <c r="M1080" s="3">
        <v>47635</v>
      </c>
      <c r="N1080" s="2" t="s">
        <v>128</v>
      </c>
    </row>
    <row r="1081" spans="2:14" x14ac:dyDescent="0.25">
      <c r="B1081" s="2" t="s">
        <v>1787</v>
      </c>
      <c r="C1081" s="2" t="s">
        <v>1788</v>
      </c>
      <c r="D1081" s="2" t="s">
        <v>379</v>
      </c>
      <c r="E1081" s="2" t="s">
        <v>17</v>
      </c>
      <c r="F1081" s="2" t="s">
        <v>18</v>
      </c>
      <c r="G1081" s="2" t="s">
        <v>175</v>
      </c>
      <c r="H1081" s="2" t="s">
        <v>1786</v>
      </c>
      <c r="I1081" s="2">
        <v>0</v>
      </c>
      <c r="J1081" s="2">
        <v>0</v>
      </c>
      <c r="K1081" s="2">
        <v>50628030</v>
      </c>
      <c r="L1081" s="3">
        <v>45860</v>
      </c>
      <c r="M1081" s="3">
        <v>47635</v>
      </c>
      <c r="N1081" s="2" t="s">
        <v>128</v>
      </c>
    </row>
    <row r="1082" spans="2:14" x14ac:dyDescent="0.25">
      <c r="B1082" s="2" t="s">
        <v>1787</v>
      </c>
      <c r="C1082" s="2" t="s">
        <v>1788</v>
      </c>
      <c r="D1082" s="2" t="s">
        <v>379</v>
      </c>
      <c r="E1082" s="2" t="s">
        <v>17</v>
      </c>
      <c r="F1082" s="2" t="s">
        <v>18</v>
      </c>
      <c r="G1082" s="2" t="s">
        <v>175</v>
      </c>
      <c r="H1082" s="2" t="s">
        <v>1786</v>
      </c>
      <c r="I1082" s="2">
        <v>0</v>
      </c>
      <c r="J1082" s="2">
        <v>0</v>
      </c>
      <c r="K1082" s="2">
        <v>50728041</v>
      </c>
      <c r="L1082" s="3">
        <v>45955</v>
      </c>
      <c r="M1082" s="3">
        <v>47665</v>
      </c>
      <c r="N1082" s="2" t="s">
        <v>128</v>
      </c>
    </row>
    <row r="1083" spans="2:14" x14ac:dyDescent="0.25">
      <c r="B1083" s="2" t="s">
        <v>1787</v>
      </c>
      <c r="C1083" s="2" t="s">
        <v>1788</v>
      </c>
      <c r="D1083" s="2" t="s">
        <v>379</v>
      </c>
      <c r="E1083" s="2" t="s">
        <v>17</v>
      </c>
      <c r="F1083" s="2" t="s">
        <v>18</v>
      </c>
      <c r="G1083" s="2" t="s">
        <v>175</v>
      </c>
      <c r="H1083" s="2" t="s">
        <v>1786</v>
      </c>
      <c r="I1083" s="2">
        <v>0</v>
      </c>
      <c r="J1083" s="2">
        <v>0</v>
      </c>
      <c r="K1083" s="2">
        <v>50815047</v>
      </c>
      <c r="L1083" s="3">
        <v>45955</v>
      </c>
      <c r="M1083" s="3">
        <v>47696</v>
      </c>
      <c r="N1083" s="2" t="s">
        <v>128</v>
      </c>
    </row>
    <row r="1084" spans="2:14" x14ac:dyDescent="0.25">
      <c r="B1084" s="2" t="s">
        <v>1787</v>
      </c>
      <c r="C1084" s="2" t="s">
        <v>1788</v>
      </c>
      <c r="D1084" s="2" t="s">
        <v>379</v>
      </c>
      <c r="E1084" s="2" t="s">
        <v>17</v>
      </c>
      <c r="F1084" s="2" t="s">
        <v>18</v>
      </c>
      <c r="G1084" s="2" t="s">
        <v>175</v>
      </c>
      <c r="H1084" s="2" t="s">
        <v>1786</v>
      </c>
      <c r="I1084" s="2">
        <v>0</v>
      </c>
      <c r="J1084" s="2">
        <v>0</v>
      </c>
      <c r="K1084" s="2">
        <v>60414015</v>
      </c>
      <c r="L1084" s="3">
        <v>46147</v>
      </c>
      <c r="M1084" s="3">
        <v>47939</v>
      </c>
      <c r="N1084" s="2" t="s">
        <v>128</v>
      </c>
    </row>
    <row r="1085" spans="2:14" x14ac:dyDescent="0.25">
      <c r="B1085" s="2" t="s">
        <v>1787</v>
      </c>
      <c r="C1085" s="2" t="s">
        <v>1788</v>
      </c>
      <c r="D1085" s="2" t="s">
        <v>379</v>
      </c>
      <c r="E1085" s="2" t="s">
        <v>17</v>
      </c>
      <c r="F1085" s="2" t="s">
        <v>18</v>
      </c>
      <c r="G1085" s="2" t="s">
        <v>175</v>
      </c>
      <c r="H1085" s="2" t="s">
        <v>1786</v>
      </c>
      <c r="I1085" s="2">
        <v>0</v>
      </c>
      <c r="J1085" s="2">
        <v>0</v>
      </c>
      <c r="K1085" s="2">
        <v>60528026</v>
      </c>
      <c r="L1085" s="3">
        <v>46191</v>
      </c>
      <c r="M1085" s="3">
        <v>47996</v>
      </c>
      <c r="N1085" s="2" t="s">
        <v>128</v>
      </c>
    </row>
    <row r="1086" spans="2:14" x14ac:dyDescent="0.25">
      <c r="B1086" s="2" t="s">
        <v>1789</v>
      </c>
      <c r="C1086" s="2" t="s">
        <v>1790</v>
      </c>
      <c r="D1086" s="2" t="s">
        <v>1367</v>
      </c>
      <c r="E1086" s="2" t="s">
        <v>17</v>
      </c>
      <c r="F1086" s="2" t="s">
        <v>18</v>
      </c>
      <c r="G1086" s="2" t="s">
        <v>175</v>
      </c>
      <c r="H1086" s="2" t="s">
        <v>1786</v>
      </c>
      <c r="I1086" s="2">
        <v>0</v>
      </c>
      <c r="J1086" s="2">
        <v>0</v>
      </c>
      <c r="K1086" s="2">
        <v>50206007</v>
      </c>
      <c r="L1086" s="3">
        <v>45714</v>
      </c>
      <c r="M1086" s="3">
        <v>47515</v>
      </c>
      <c r="N1086" s="2" t="s">
        <v>128</v>
      </c>
    </row>
    <row r="1087" spans="2:14" x14ac:dyDescent="0.25">
      <c r="B1087" s="2" t="s">
        <v>1789</v>
      </c>
      <c r="C1087" s="2" t="s">
        <v>1790</v>
      </c>
      <c r="D1087" s="2" t="s">
        <v>1367</v>
      </c>
      <c r="E1087" s="2" t="s">
        <v>17</v>
      </c>
      <c r="F1087" s="2" t="s">
        <v>18</v>
      </c>
      <c r="G1087" s="2" t="s">
        <v>175</v>
      </c>
      <c r="H1087" s="2" t="s">
        <v>1786</v>
      </c>
      <c r="I1087" s="2">
        <v>0</v>
      </c>
      <c r="J1087" s="2">
        <v>0</v>
      </c>
      <c r="K1087" s="2">
        <v>50325014</v>
      </c>
      <c r="L1087" s="3">
        <v>45766</v>
      </c>
      <c r="M1087" s="3">
        <v>47543</v>
      </c>
      <c r="N1087" s="2" t="s">
        <v>128</v>
      </c>
    </row>
    <row r="1088" spans="2:14" x14ac:dyDescent="0.25">
      <c r="B1088" s="2" t="s">
        <v>1789</v>
      </c>
      <c r="C1088" s="2" t="s">
        <v>1790</v>
      </c>
      <c r="D1088" s="2" t="s">
        <v>1367</v>
      </c>
      <c r="E1088" s="2" t="s">
        <v>17</v>
      </c>
      <c r="F1088" s="2" t="s">
        <v>18</v>
      </c>
      <c r="G1088" s="2" t="s">
        <v>175</v>
      </c>
      <c r="H1088" s="2" t="s">
        <v>1786</v>
      </c>
      <c r="I1088" s="2">
        <v>0</v>
      </c>
      <c r="J1088" s="2">
        <v>0</v>
      </c>
      <c r="K1088" s="2">
        <v>50924050</v>
      </c>
      <c r="L1088" s="3">
        <v>45955</v>
      </c>
      <c r="M1088" s="3">
        <v>47727</v>
      </c>
      <c r="N1088" s="2" t="s">
        <v>128</v>
      </c>
    </row>
    <row r="1089" spans="2:14" x14ac:dyDescent="0.25">
      <c r="B1089" s="2" t="s">
        <v>1791</v>
      </c>
      <c r="C1089" s="2" t="s">
        <v>1792</v>
      </c>
      <c r="D1089" s="2" t="s">
        <v>16</v>
      </c>
      <c r="E1089" s="2" t="s">
        <v>17</v>
      </c>
      <c r="F1089" s="2" t="s">
        <v>18</v>
      </c>
      <c r="G1089" s="2" t="s">
        <v>175</v>
      </c>
      <c r="H1089" s="2" t="s">
        <v>1786</v>
      </c>
      <c r="I1089" s="2">
        <v>0</v>
      </c>
      <c r="J1089" s="2">
        <v>0</v>
      </c>
      <c r="K1089" s="2">
        <v>41216013</v>
      </c>
      <c r="L1089" s="3">
        <v>45660</v>
      </c>
      <c r="M1089" s="3">
        <v>47453</v>
      </c>
      <c r="N1089" s="2" t="s">
        <v>128</v>
      </c>
    </row>
    <row r="1090" spans="2:14" x14ac:dyDescent="0.25">
      <c r="B1090" s="2" t="s">
        <v>1791</v>
      </c>
      <c r="C1090" s="2" t="s">
        <v>1792</v>
      </c>
      <c r="D1090" s="2" t="s">
        <v>16</v>
      </c>
      <c r="E1090" s="2" t="s">
        <v>17</v>
      </c>
      <c r="F1090" s="2" t="s">
        <v>18</v>
      </c>
      <c r="G1090" s="2" t="s">
        <v>175</v>
      </c>
      <c r="H1090" s="2" t="s">
        <v>1786</v>
      </c>
      <c r="I1090" s="2">
        <v>0</v>
      </c>
      <c r="J1090" s="2">
        <v>0</v>
      </c>
      <c r="K1090" s="2">
        <v>50702012</v>
      </c>
      <c r="L1090" s="3">
        <v>45860</v>
      </c>
      <c r="M1090" s="3">
        <v>47665</v>
      </c>
      <c r="N1090" s="2" t="s">
        <v>128</v>
      </c>
    </row>
    <row r="1091" spans="2:14" x14ac:dyDescent="0.25">
      <c r="B1091" s="2" t="s">
        <v>1793</v>
      </c>
      <c r="C1091" s="2" t="s">
        <v>1794</v>
      </c>
      <c r="D1091" s="2" t="s">
        <v>379</v>
      </c>
      <c r="E1091" s="2" t="s">
        <v>17</v>
      </c>
      <c r="F1091" s="2" t="s">
        <v>18</v>
      </c>
      <c r="G1091" s="2" t="s">
        <v>175</v>
      </c>
      <c r="H1091" s="2" t="s">
        <v>1786</v>
      </c>
      <c r="I1091" s="2">
        <v>0</v>
      </c>
      <c r="J1091" s="2">
        <v>0</v>
      </c>
      <c r="K1091" s="2">
        <v>40927008</v>
      </c>
      <c r="L1091" s="3">
        <v>45714</v>
      </c>
      <c r="M1091" s="3">
        <v>47362</v>
      </c>
      <c r="N1091" s="2" t="s">
        <v>128</v>
      </c>
    </row>
    <row r="1092" spans="2:14" x14ac:dyDescent="0.25">
      <c r="B1092" s="2" t="s">
        <v>1793</v>
      </c>
      <c r="C1092" s="2" t="s">
        <v>1794</v>
      </c>
      <c r="D1092" s="2" t="s">
        <v>379</v>
      </c>
      <c r="E1092" s="2" t="s">
        <v>17</v>
      </c>
      <c r="F1092" s="2" t="s">
        <v>18</v>
      </c>
      <c r="G1092" s="2" t="s">
        <v>175</v>
      </c>
      <c r="H1092" s="2" t="s">
        <v>1786</v>
      </c>
      <c r="I1092" s="2">
        <v>0</v>
      </c>
      <c r="J1092" s="2">
        <v>0</v>
      </c>
      <c r="K1092" s="2">
        <v>41209012</v>
      </c>
      <c r="L1092" s="3">
        <v>45660</v>
      </c>
      <c r="M1092" s="3">
        <v>47453</v>
      </c>
      <c r="N1092" s="2" t="s">
        <v>128</v>
      </c>
    </row>
    <row r="1093" spans="2:14" x14ac:dyDescent="0.25">
      <c r="B1093" s="2" t="s">
        <v>1793</v>
      </c>
      <c r="C1093" s="2" t="s">
        <v>1794</v>
      </c>
      <c r="D1093" s="2" t="s">
        <v>379</v>
      </c>
      <c r="E1093" s="2" t="s">
        <v>17</v>
      </c>
      <c r="F1093" s="2" t="s">
        <v>18</v>
      </c>
      <c r="G1093" s="2" t="s">
        <v>175</v>
      </c>
      <c r="H1093" s="2" t="s">
        <v>1786</v>
      </c>
      <c r="I1093" s="2">
        <v>0</v>
      </c>
      <c r="J1093" s="2">
        <v>0</v>
      </c>
      <c r="K1093" s="2">
        <v>50620010</v>
      </c>
      <c r="L1093" s="3">
        <v>45955</v>
      </c>
      <c r="M1093" s="3">
        <v>47635</v>
      </c>
      <c r="N1093" s="2" t="s">
        <v>128</v>
      </c>
    </row>
    <row r="1094" spans="2:14" x14ac:dyDescent="0.25">
      <c r="B1094" s="2" t="s">
        <v>1793</v>
      </c>
      <c r="C1094" s="2" t="s">
        <v>1794</v>
      </c>
      <c r="D1094" s="2" t="s">
        <v>379</v>
      </c>
      <c r="E1094" s="2" t="s">
        <v>17</v>
      </c>
      <c r="F1094" s="2" t="s">
        <v>18</v>
      </c>
      <c r="G1094" s="2" t="s">
        <v>175</v>
      </c>
      <c r="H1094" s="2" t="s">
        <v>1786</v>
      </c>
      <c r="I1094" s="2">
        <v>0</v>
      </c>
      <c r="J1094" s="2">
        <v>0</v>
      </c>
      <c r="K1094" s="2">
        <v>51015024</v>
      </c>
      <c r="L1094" s="3">
        <v>45962</v>
      </c>
      <c r="M1094" s="3">
        <v>47757</v>
      </c>
      <c r="N1094" s="2" t="s">
        <v>128</v>
      </c>
    </row>
    <row r="1095" spans="2:14" x14ac:dyDescent="0.25">
      <c r="B1095" s="2" t="s">
        <v>1793</v>
      </c>
      <c r="C1095" s="2" t="s">
        <v>1794</v>
      </c>
      <c r="D1095" s="2" t="s">
        <v>379</v>
      </c>
      <c r="E1095" s="2" t="s">
        <v>17</v>
      </c>
      <c r="F1095" s="2" t="s">
        <v>18</v>
      </c>
      <c r="G1095" s="2" t="s">
        <v>175</v>
      </c>
      <c r="H1095" s="2" t="s">
        <v>1786</v>
      </c>
      <c r="I1095" s="2">
        <v>0</v>
      </c>
      <c r="J1095" s="2">
        <v>0</v>
      </c>
      <c r="K1095" s="2">
        <v>51023027</v>
      </c>
      <c r="L1095" s="3">
        <v>46083</v>
      </c>
      <c r="M1095" s="3">
        <v>47849</v>
      </c>
      <c r="N1095" s="2" t="s">
        <v>128</v>
      </c>
    </row>
    <row r="1096" spans="2:14" x14ac:dyDescent="0.25">
      <c r="B1096" s="2" t="s">
        <v>1795</v>
      </c>
      <c r="C1096" s="2" t="s">
        <v>1796</v>
      </c>
      <c r="D1096" s="2" t="s">
        <v>1367</v>
      </c>
      <c r="E1096" s="2" t="s">
        <v>17</v>
      </c>
      <c r="F1096" s="2" t="s">
        <v>18</v>
      </c>
      <c r="G1096" s="2" t="s">
        <v>175</v>
      </c>
      <c r="H1096" s="2" t="s">
        <v>1786</v>
      </c>
      <c r="I1096" s="2">
        <v>0</v>
      </c>
      <c r="J1096" s="2">
        <v>0</v>
      </c>
      <c r="K1096" s="2">
        <v>50213002</v>
      </c>
      <c r="L1096" s="3">
        <v>45714</v>
      </c>
      <c r="M1096" s="3">
        <v>47515</v>
      </c>
      <c r="N1096" s="2" t="s">
        <v>128</v>
      </c>
    </row>
    <row r="1097" spans="2:14" x14ac:dyDescent="0.25">
      <c r="B1097" s="2" t="s">
        <v>1795</v>
      </c>
      <c r="C1097" s="2" t="s">
        <v>1796</v>
      </c>
      <c r="D1097" s="2" t="s">
        <v>1367</v>
      </c>
      <c r="E1097" s="2" t="s">
        <v>17</v>
      </c>
      <c r="F1097" s="2" t="s">
        <v>18</v>
      </c>
      <c r="G1097" s="2" t="s">
        <v>175</v>
      </c>
      <c r="H1097" s="2" t="s">
        <v>1786</v>
      </c>
      <c r="I1097" s="2">
        <v>0</v>
      </c>
      <c r="J1097" s="2">
        <v>0</v>
      </c>
      <c r="K1097" s="2">
        <v>50620010</v>
      </c>
      <c r="L1097" s="3">
        <v>45856</v>
      </c>
      <c r="M1097" s="3">
        <v>47635</v>
      </c>
      <c r="N1097" s="2" t="s">
        <v>128</v>
      </c>
    </row>
    <row r="1098" spans="2:14" x14ac:dyDescent="0.25">
      <c r="B1098" s="2" t="s">
        <v>1795</v>
      </c>
      <c r="C1098" s="2" t="s">
        <v>1796</v>
      </c>
      <c r="D1098" s="2" t="s">
        <v>1367</v>
      </c>
      <c r="E1098" s="2" t="s">
        <v>17</v>
      </c>
      <c r="F1098" s="2" t="s">
        <v>18</v>
      </c>
      <c r="G1098" s="2" t="s">
        <v>175</v>
      </c>
      <c r="H1098" s="2" t="s">
        <v>1786</v>
      </c>
      <c r="I1098" s="2">
        <v>0</v>
      </c>
      <c r="J1098" s="2">
        <v>0</v>
      </c>
      <c r="K1098" s="2">
        <v>50912023</v>
      </c>
      <c r="L1098" s="3">
        <v>45939</v>
      </c>
      <c r="M1098" s="3">
        <v>47727</v>
      </c>
      <c r="N1098" s="2" t="s">
        <v>128</v>
      </c>
    </row>
    <row r="1099" spans="2:14" x14ac:dyDescent="0.25">
      <c r="B1099" s="2" t="s">
        <v>1795</v>
      </c>
      <c r="C1099" s="2" t="s">
        <v>1796</v>
      </c>
      <c r="D1099" s="2" t="s">
        <v>1367</v>
      </c>
      <c r="E1099" s="2" t="s">
        <v>17</v>
      </c>
      <c r="F1099" s="2" t="s">
        <v>18</v>
      </c>
      <c r="G1099" s="2" t="s">
        <v>175</v>
      </c>
      <c r="H1099" s="2" t="s">
        <v>1786</v>
      </c>
      <c r="I1099" s="2">
        <v>0</v>
      </c>
      <c r="J1099" s="2">
        <v>0</v>
      </c>
      <c r="K1099" s="2">
        <v>51015025</v>
      </c>
      <c r="L1099" s="3">
        <v>45973</v>
      </c>
      <c r="M1099" s="3">
        <v>47757</v>
      </c>
      <c r="N1099" s="2" t="s">
        <v>128</v>
      </c>
    </row>
    <row r="1100" spans="2:14" x14ac:dyDescent="0.25">
      <c r="B1100" s="2" t="s">
        <v>1795</v>
      </c>
      <c r="C1100" s="2" t="s">
        <v>1796</v>
      </c>
      <c r="D1100" s="2" t="s">
        <v>1367</v>
      </c>
      <c r="E1100" s="2" t="s">
        <v>17</v>
      </c>
      <c r="F1100" s="2" t="s">
        <v>18</v>
      </c>
      <c r="G1100" s="2" t="s">
        <v>175</v>
      </c>
      <c r="H1100" s="2" t="s">
        <v>1786</v>
      </c>
      <c r="I1100" s="2">
        <v>0</v>
      </c>
      <c r="J1100" s="2">
        <v>0</v>
      </c>
      <c r="K1100" s="2">
        <v>51023027</v>
      </c>
      <c r="L1100" s="3">
        <v>46074</v>
      </c>
      <c r="M1100" s="3">
        <v>47849</v>
      </c>
      <c r="N1100" s="2" t="s">
        <v>128</v>
      </c>
    </row>
    <row r="1101" spans="2:14" x14ac:dyDescent="0.25">
      <c r="B1101" s="2" t="s">
        <v>1797</v>
      </c>
      <c r="C1101" s="2" t="s">
        <v>1798</v>
      </c>
      <c r="D1101" s="2" t="s">
        <v>16</v>
      </c>
      <c r="E1101" s="2" t="s">
        <v>17</v>
      </c>
      <c r="F1101" s="2" t="s">
        <v>18</v>
      </c>
      <c r="G1101" s="2" t="s">
        <v>175</v>
      </c>
      <c r="H1101" s="2" t="s">
        <v>1799</v>
      </c>
      <c r="I1101" s="2">
        <v>0</v>
      </c>
      <c r="J1101" s="2">
        <v>0</v>
      </c>
      <c r="K1101" s="2" t="s">
        <v>1800</v>
      </c>
      <c r="L1101" s="3">
        <v>45913</v>
      </c>
      <c r="M1101" s="3">
        <v>47696</v>
      </c>
      <c r="N1101" s="2" t="s">
        <v>164</v>
      </c>
    </row>
    <row r="1102" spans="2:14" x14ac:dyDescent="0.25">
      <c r="B1102" s="2" t="s">
        <v>1801</v>
      </c>
      <c r="C1102" s="2" t="s">
        <v>1802</v>
      </c>
      <c r="D1102" s="2" t="s">
        <v>379</v>
      </c>
      <c r="E1102" s="2" t="s">
        <v>17</v>
      </c>
      <c r="F1102" s="2" t="s">
        <v>18</v>
      </c>
      <c r="G1102" s="2" t="s">
        <v>175</v>
      </c>
      <c r="H1102" s="2" t="s">
        <v>1799</v>
      </c>
      <c r="I1102" s="2">
        <v>0</v>
      </c>
      <c r="J1102" s="2">
        <v>0</v>
      </c>
      <c r="K1102" s="2" t="s">
        <v>1803</v>
      </c>
      <c r="L1102" s="3">
        <v>45913</v>
      </c>
      <c r="M1102" s="3">
        <v>47696</v>
      </c>
      <c r="N1102" s="2" t="s">
        <v>164</v>
      </c>
    </row>
    <row r="1103" spans="2:14" x14ac:dyDescent="0.25">
      <c r="B1103" s="2" t="s">
        <v>1801</v>
      </c>
      <c r="C1103" s="2" t="s">
        <v>1802</v>
      </c>
      <c r="D1103" s="2" t="s">
        <v>379</v>
      </c>
      <c r="E1103" s="2" t="s">
        <v>17</v>
      </c>
      <c r="F1103" s="2" t="s">
        <v>18</v>
      </c>
      <c r="G1103" s="2" t="s">
        <v>175</v>
      </c>
      <c r="H1103" s="2" t="s">
        <v>1799</v>
      </c>
      <c r="I1103" s="2">
        <v>0</v>
      </c>
      <c r="J1103" s="2">
        <v>0</v>
      </c>
      <c r="K1103" s="2" t="s">
        <v>1804</v>
      </c>
      <c r="L1103" s="3">
        <v>45847</v>
      </c>
      <c r="M1103" s="3">
        <v>47635</v>
      </c>
      <c r="N1103" s="2" t="s">
        <v>164</v>
      </c>
    </row>
    <row r="1104" spans="2:14" x14ac:dyDescent="0.25">
      <c r="B1104" s="2" t="s">
        <v>1805</v>
      </c>
      <c r="C1104" s="2" t="s">
        <v>1806</v>
      </c>
      <c r="D1104" s="2" t="s">
        <v>1367</v>
      </c>
      <c r="E1104" s="2" t="s">
        <v>17</v>
      </c>
      <c r="F1104" s="2" t="s">
        <v>18</v>
      </c>
      <c r="G1104" s="2" t="s">
        <v>175</v>
      </c>
      <c r="H1104" s="2" t="s">
        <v>1799</v>
      </c>
      <c r="I1104" s="2">
        <v>0</v>
      </c>
      <c r="J1104" s="2">
        <v>0</v>
      </c>
      <c r="K1104" s="2" t="s">
        <v>1807</v>
      </c>
      <c r="L1104" s="3">
        <v>45913</v>
      </c>
      <c r="M1104" s="3">
        <v>47696</v>
      </c>
      <c r="N1104" s="2" t="s">
        <v>164</v>
      </c>
    </row>
    <row r="1105" spans="2:14" x14ac:dyDescent="0.25">
      <c r="B1105" s="2" t="s">
        <v>1805</v>
      </c>
      <c r="C1105" s="2" t="s">
        <v>1806</v>
      </c>
      <c r="D1105" s="2" t="s">
        <v>1367</v>
      </c>
      <c r="E1105" s="2" t="s">
        <v>17</v>
      </c>
      <c r="F1105" s="2" t="s">
        <v>18</v>
      </c>
      <c r="G1105" s="2" t="s">
        <v>175</v>
      </c>
      <c r="H1105" s="2" t="s">
        <v>1799</v>
      </c>
      <c r="I1105" s="2">
        <v>0</v>
      </c>
      <c r="J1105" s="2">
        <v>0</v>
      </c>
      <c r="K1105" s="2" t="s">
        <v>1808</v>
      </c>
      <c r="L1105" s="3">
        <v>45817</v>
      </c>
      <c r="M1105" s="3">
        <v>47604</v>
      </c>
      <c r="N1105" s="2" t="s">
        <v>164</v>
      </c>
    </row>
    <row r="1106" spans="2:14" x14ac:dyDescent="0.25">
      <c r="B1106" s="2" t="s">
        <v>1805</v>
      </c>
      <c r="C1106" s="2" t="s">
        <v>1806</v>
      </c>
      <c r="D1106" s="2" t="s">
        <v>1367</v>
      </c>
      <c r="E1106" s="2" t="s">
        <v>17</v>
      </c>
      <c r="F1106" s="2" t="s">
        <v>18</v>
      </c>
      <c r="G1106" s="2" t="s">
        <v>175</v>
      </c>
      <c r="H1106" s="2" t="s">
        <v>1799</v>
      </c>
      <c r="I1106" s="2">
        <v>0</v>
      </c>
      <c r="J1106" s="2">
        <v>0</v>
      </c>
      <c r="K1106" s="2" t="s">
        <v>1809</v>
      </c>
      <c r="L1106" s="3">
        <v>45847</v>
      </c>
      <c r="M1106" s="3">
        <v>47635</v>
      </c>
      <c r="N1106" s="2" t="s">
        <v>164</v>
      </c>
    </row>
    <row r="1107" spans="2:14" x14ac:dyDescent="0.25">
      <c r="B1107" s="2" t="s">
        <v>1810</v>
      </c>
      <c r="C1107" s="2" t="s">
        <v>1811</v>
      </c>
      <c r="D1107" s="2" t="s">
        <v>41</v>
      </c>
      <c r="E1107" s="2" t="s">
        <v>17</v>
      </c>
      <c r="F1107" s="2" t="s">
        <v>18</v>
      </c>
      <c r="G1107" s="2" t="s">
        <v>175</v>
      </c>
      <c r="H1107" s="2" t="s">
        <v>1812</v>
      </c>
      <c r="I1107" s="2">
        <v>0</v>
      </c>
      <c r="J1107" s="2">
        <v>0</v>
      </c>
      <c r="K1107" s="2">
        <v>41219094</v>
      </c>
      <c r="L1107" s="3">
        <v>45674</v>
      </c>
      <c r="M1107" s="3">
        <v>47453</v>
      </c>
      <c r="N1107" s="2" t="s">
        <v>128</v>
      </c>
    </row>
    <row r="1108" spans="2:14" x14ac:dyDescent="0.25">
      <c r="B1108" s="2" t="s">
        <v>1810</v>
      </c>
      <c r="C1108" s="2" t="s">
        <v>1811</v>
      </c>
      <c r="D1108" s="2" t="s">
        <v>41</v>
      </c>
      <c r="E1108" s="2" t="s">
        <v>17</v>
      </c>
      <c r="F1108" s="2" t="s">
        <v>18</v>
      </c>
      <c r="G1108" s="2" t="s">
        <v>175</v>
      </c>
      <c r="H1108" s="2" t="s">
        <v>1812</v>
      </c>
      <c r="I1108" s="2">
        <v>0</v>
      </c>
      <c r="J1108" s="2">
        <v>0</v>
      </c>
      <c r="K1108" s="2">
        <v>50619028</v>
      </c>
      <c r="L1108" s="3">
        <v>45856</v>
      </c>
      <c r="M1108" s="3">
        <v>47635</v>
      </c>
      <c r="N1108" s="2" t="s">
        <v>128</v>
      </c>
    </row>
    <row r="1109" spans="2:14" x14ac:dyDescent="0.25">
      <c r="B1109" s="2" t="s">
        <v>1810</v>
      </c>
      <c r="C1109" s="2" t="s">
        <v>1811</v>
      </c>
      <c r="D1109" s="2" t="s">
        <v>41</v>
      </c>
      <c r="E1109" s="2" t="s">
        <v>17</v>
      </c>
      <c r="F1109" s="2" t="s">
        <v>18</v>
      </c>
      <c r="G1109" s="2" t="s">
        <v>175</v>
      </c>
      <c r="H1109" s="2" t="s">
        <v>1812</v>
      </c>
      <c r="I1109" s="2">
        <v>0</v>
      </c>
      <c r="J1109" s="2">
        <v>0</v>
      </c>
      <c r="K1109" s="2">
        <v>50621029</v>
      </c>
      <c r="L1109" s="3">
        <v>45856</v>
      </c>
      <c r="M1109" s="3">
        <v>47635</v>
      </c>
      <c r="N1109" s="2" t="s">
        <v>128</v>
      </c>
    </row>
    <row r="1110" spans="2:14" x14ac:dyDescent="0.25">
      <c r="B1110" s="2" t="s">
        <v>1810</v>
      </c>
      <c r="C1110" s="2" t="s">
        <v>1811</v>
      </c>
      <c r="D1110" s="2" t="s">
        <v>41</v>
      </c>
      <c r="E1110" s="2" t="s">
        <v>17</v>
      </c>
      <c r="F1110" s="2" t="s">
        <v>18</v>
      </c>
      <c r="G1110" s="2" t="s">
        <v>175</v>
      </c>
      <c r="H1110" s="2" t="s">
        <v>1812</v>
      </c>
      <c r="I1110" s="2">
        <v>0</v>
      </c>
      <c r="J1110" s="2">
        <v>0</v>
      </c>
      <c r="K1110" s="2">
        <v>50905047</v>
      </c>
      <c r="L1110" s="3">
        <v>46064</v>
      </c>
      <c r="M1110" s="3">
        <v>47849</v>
      </c>
      <c r="N1110" s="2" t="s">
        <v>128</v>
      </c>
    </row>
    <row r="1111" spans="2:14" x14ac:dyDescent="0.25">
      <c r="B1111" s="2" t="s">
        <v>1813</v>
      </c>
      <c r="C1111" s="2" t="s">
        <v>1814</v>
      </c>
      <c r="D1111" s="2" t="s">
        <v>41</v>
      </c>
      <c r="E1111" s="2" t="s">
        <v>17</v>
      </c>
      <c r="F1111" s="2" t="s">
        <v>18</v>
      </c>
      <c r="G1111" s="2" t="s">
        <v>175</v>
      </c>
      <c r="H1111" s="2" t="s">
        <v>1812</v>
      </c>
      <c r="I1111" s="2">
        <v>0</v>
      </c>
      <c r="J1111" s="2">
        <v>0</v>
      </c>
      <c r="K1111" s="2">
        <v>41218093</v>
      </c>
      <c r="L1111" s="3">
        <v>45674</v>
      </c>
      <c r="M1111" s="3">
        <v>47453</v>
      </c>
      <c r="N1111" s="2" t="s">
        <v>128</v>
      </c>
    </row>
    <row r="1112" spans="2:14" x14ac:dyDescent="0.25">
      <c r="B1112" s="2" t="s">
        <v>1813</v>
      </c>
      <c r="C1112" s="2" t="s">
        <v>1814</v>
      </c>
      <c r="D1112" s="2" t="s">
        <v>41</v>
      </c>
      <c r="E1112" s="2" t="s">
        <v>17</v>
      </c>
      <c r="F1112" s="2" t="s">
        <v>18</v>
      </c>
      <c r="G1112" s="2" t="s">
        <v>175</v>
      </c>
      <c r="H1112" s="2" t="s">
        <v>1812</v>
      </c>
      <c r="I1112" s="2">
        <v>0</v>
      </c>
      <c r="J1112" s="2">
        <v>0</v>
      </c>
      <c r="K1112" s="2">
        <v>50617027</v>
      </c>
      <c r="L1112" s="3">
        <v>45856</v>
      </c>
      <c r="M1112" s="3">
        <v>47635</v>
      </c>
      <c r="N1112" s="2" t="s">
        <v>128</v>
      </c>
    </row>
    <row r="1113" spans="2:14" x14ac:dyDescent="0.25">
      <c r="B1113" s="2" t="s">
        <v>1813</v>
      </c>
      <c r="C1113" s="2" t="s">
        <v>1814</v>
      </c>
      <c r="D1113" s="2" t="s">
        <v>41</v>
      </c>
      <c r="E1113" s="2" t="s">
        <v>17</v>
      </c>
      <c r="F1113" s="2" t="s">
        <v>18</v>
      </c>
      <c r="G1113" s="2" t="s">
        <v>175</v>
      </c>
      <c r="H1113" s="2" t="s">
        <v>1812</v>
      </c>
      <c r="I1113" s="2">
        <v>0</v>
      </c>
      <c r="J1113" s="2">
        <v>0</v>
      </c>
      <c r="K1113" s="2">
        <v>60105001</v>
      </c>
      <c r="L1113" s="3">
        <v>46072</v>
      </c>
      <c r="M1113" s="3">
        <v>47849</v>
      </c>
      <c r="N1113" s="2" t="s">
        <v>128</v>
      </c>
    </row>
    <row r="1114" spans="2:14" x14ac:dyDescent="0.25">
      <c r="B1114" s="2" t="s">
        <v>1815</v>
      </c>
      <c r="C1114" s="2" t="s">
        <v>1816</v>
      </c>
      <c r="D1114" s="2" t="s">
        <v>16</v>
      </c>
      <c r="E1114" s="2" t="s">
        <v>17</v>
      </c>
      <c r="F1114" s="2" t="s">
        <v>18</v>
      </c>
      <c r="G1114" s="2" t="s">
        <v>175</v>
      </c>
      <c r="H1114" s="2" t="s">
        <v>1817</v>
      </c>
      <c r="I1114" s="2">
        <v>0</v>
      </c>
      <c r="J1114" s="2">
        <v>0</v>
      </c>
      <c r="K1114" s="2" t="s">
        <v>1818</v>
      </c>
      <c r="L1114" s="3">
        <v>46118</v>
      </c>
      <c r="M1114" s="3">
        <v>47818</v>
      </c>
      <c r="N1114" s="2" t="s">
        <v>1364</v>
      </c>
    </row>
    <row r="1115" spans="2:14" x14ac:dyDescent="0.25">
      <c r="B1115" s="2" t="s">
        <v>1815</v>
      </c>
      <c r="C1115" s="2" t="s">
        <v>1816</v>
      </c>
      <c r="D1115" s="2" t="s">
        <v>16</v>
      </c>
      <c r="E1115" s="2" t="s">
        <v>17</v>
      </c>
      <c r="F1115" s="2" t="s">
        <v>18</v>
      </c>
      <c r="G1115" s="2" t="s">
        <v>175</v>
      </c>
      <c r="H1115" s="2" t="s">
        <v>1817</v>
      </c>
      <c r="I1115" s="2">
        <v>0</v>
      </c>
      <c r="J1115" s="2">
        <v>0</v>
      </c>
      <c r="K1115" s="2" t="s">
        <v>1819</v>
      </c>
      <c r="L1115" s="3">
        <v>46118</v>
      </c>
      <c r="M1115" s="3">
        <v>47880</v>
      </c>
      <c r="N1115" s="2" t="s">
        <v>1364</v>
      </c>
    </row>
    <row r="1116" spans="2:14" x14ac:dyDescent="0.25">
      <c r="B1116" s="2" t="s">
        <v>1820</v>
      </c>
      <c r="C1116" s="2" t="s">
        <v>1821</v>
      </c>
      <c r="D1116" s="2" t="s">
        <v>16</v>
      </c>
      <c r="E1116" s="2" t="s">
        <v>17</v>
      </c>
      <c r="F1116" s="2" t="s">
        <v>18</v>
      </c>
      <c r="G1116" s="2" t="s">
        <v>19</v>
      </c>
      <c r="H1116" s="2" t="s">
        <v>24</v>
      </c>
      <c r="I1116" s="2">
        <v>1</v>
      </c>
      <c r="J1116" s="2">
        <v>0</v>
      </c>
      <c r="K1116" s="2">
        <v>5092024</v>
      </c>
      <c r="L1116" s="3">
        <v>45664</v>
      </c>
      <c r="M1116" s="3">
        <v>46631</v>
      </c>
      <c r="N1116" s="2" t="s">
        <v>21</v>
      </c>
    </row>
    <row r="1117" spans="2:14" x14ac:dyDescent="0.25">
      <c r="B1117" s="2" t="s">
        <v>1820</v>
      </c>
      <c r="C1117" s="2" t="s">
        <v>1821</v>
      </c>
      <c r="D1117" s="2" t="s">
        <v>16</v>
      </c>
      <c r="E1117" s="2" t="s">
        <v>17</v>
      </c>
      <c r="F1117" s="2" t="s">
        <v>18</v>
      </c>
      <c r="G1117" s="2" t="s">
        <v>19</v>
      </c>
      <c r="H1117" s="2" t="s">
        <v>24</v>
      </c>
      <c r="I1117" s="2">
        <v>1</v>
      </c>
      <c r="J1117" s="2">
        <v>0</v>
      </c>
      <c r="K1117" s="2">
        <v>5092024</v>
      </c>
      <c r="L1117" s="3">
        <v>45692</v>
      </c>
      <c r="M1117" s="3">
        <v>46631</v>
      </c>
      <c r="N1117" s="2" t="s">
        <v>21</v>
      </c>
    </row>
    <row r="1118" spans="2:14" x14ac:dyDescent="0.25">
      <c r="B1118" s="2" t="s">
        <v>1820</v>
      </c>
      <c r="C1118" s="2" t="s">
        <v>1821</v>
      </c>
      <c r="D1118" s="2" t="s">
        <v>16</v>
      </c>
      <c r="E1118" s="2" t="s">
        <v>17</v>
      </c>
      <c r="F1118" s="2" t="s">
        <v>18</v>
      </c>
      <c r="G1118" s="2" t="s">
        <v>19</v>
      </c>
      <c r="H1118" s="2" t="s">
        <v>24</v>
      </c>
      <c r="I1118" s="2">
        <v>1</v>
      </c>
      <c r="J1118" s="2">
        <v>0</v>
      </c>
      <c r="K1118" s="2">
        <v>10022025</v>
      </c>
      <c r="L1118" s="3">
        <v>45757</v>
      </c>
      <c r="M1118" s="3">
        <v>46784</v>
      </c>
      <c r="N1118" s="2" t="s">
        <v>21</v>
      </c>
    </row>
    <row r="1119" spans="2:14" x14ac:dyDescent="0.25">
      <c r="B1119" s="2" t="s">
        <v>1820</v>
      </c>
      <c r="C1119" s="2" t="s">
        <v>1821</v>
      </c>
      <c r="D1119" s="2" t="s">
        <v>16</v>
      </c>
      <c r="E1119" s="2" t="s">
        <v>17</v>
      </c>
      <c r="F1119" s="2" t="s">
        <v>18</v>
      </c>
      <c r="G1119" s="2" t="s">
        <v>19</v>
      </c>
      <c r="H1119" s="2" t="s">
        <v>24</v>
      </c>
      <c r="I1119" s="2">
        <v>1</v>
      </c>
      <c r="J1119" s="2">
        <v>0</v>
      </c>
      <c r="K1119" s="2">
        <v>10102024</v>
      </c>
      <c r="L1119" s="3">
        <v>45664</v>
      </c>
      <c r="M1119" s="3">
        <v>46661</v>
      </c>
      <c r="N1119" s="2" t="s">
        <v>21</v>
      </c>
    </row>
    <row r="1120" spans="2:14" x14ac:dyDescent="0.25">
      <c r="B1120" s="2" t="s">
        <v>1820</v>
      </c>
      <c r="C1120" s="2" t="s">
        <v>1821</v>
      </c>
      <c r="D1120" s="2" t="s">
        <v>16</v>
      </c>
      <c r="E1120" s="2" t="s">
        <v>17</v>
      </c>
      <c r="F1120" s="2" t="s">
        <v>18</v>
      </c>
      <c r="G1120" s="2" t="s">
        <v>19</v>
      </c>
      <c r="H1120" s="2" t="s">
        <v>24</v>
      </c>
      <c r="I1120" s="2">
        <v>1</v>
      </c>
      <c r="J1120" s="2">
        <v>1</v>
      </c>
      <c r="K1120" s="2">
        <v>15062025</v>
      </c>
      <c r="L1120" s="3">
        <v>45875</v>
      </c>
      <c r="M1120" s="3">
        <v>46905</v>
      </c>
      <c r="N1120" s="2" t="s">
        <v>21</v>
      </c>
    </row>
    <row r="1121" spans="2:14" x14ac:dyDescent="0.25">
      <c r="B1121" s="2" t="s">
        <v>1820</v>
      </c>
      <c r="C1121" s="2" t="s">
        <v>1821</v>
      </c>
      <c r="D1121" s="2" t="s">
        <v>16</v>
      </c>
      <c r="E1121" s="2" t="s">
        <v>17</v>
      </c>
      <c r="F1121" s="2" t="s">
        <v>18</v>
      </c>
      <c r="G1121" s="2" t="s">
        <v>19</v>
      </c>
      <c r="H1121" s="2" t="s">
        <v>24</v>
      </c>
      <c r="I1121" s="2">
        <v>1</v>
      </c>
      <c r="J1121" s="2">
        <v>0</v>
      </c>
      <c r="K1121" s="2">
        <v>15122024</v>
      </c>
      <c r="L1121" s="3">
        <v>45692</v>
      </c>
      <c r="M1121" s="3">
        <v>46722</v>
      </c>
      <c r="N1121" s="2" t="s">
        <v>21</v>
      </c>
    </row>
    <row r="1122" spans="2:14" x14ac:dyDescent="0.25">
      <c r="B1122" s="2" t="s">
        <v>1820</v>
      </c>
      <c r="C1122" s="2" t="s">
        <v>1821</v>
      </c>
      <c r="D1122" s="2" t="s">
        <v>16</v>
      </c>
      <c r="E1122" s="2" t="s">
        <v>17</v>
      </c>
      <c r="F1122" s="2" t="s">
        <v>18</v>
      </c>
      <c r="G1122" s="2" t="s">
        <v>19</v>
      </c>
      <c r="H1122" s="2" t="s">
        <v>24</v>
      </c>
      <c r="I1122" s="2">
        <v>1</v>
      </c>
      <c r="J1122" s="2">
        <v>0</v>
      </c>
      <c r="K1122" s="2">
        <v>20022025</v>
      </c>
      <c r="L1122" s="3">
        <v>45775</v>
      </c>
      <c r="M1122" s="3">
        <v>46784</v>
      </c>
      <c r="N1122" s="2" t="s">
        <v>21</v>
      </c>
    </row>
    <row r="1123" spans="2:14" x14ac:dyDescent="0.25">
      <c r="B1123" s="2" t="s">
        <v>1820</v>
      </c>
      <c r="C1123" s="2" t="s">
        <v>1821</v>
      </c>
      <c r="D1123" s="2" t="s">
        <v>16</v>
      </c>
      <c r="E1123" s="2" t="s">
        <v>17</v>
      </c>
      <c r="F1123" s="2" t="s">
        <v>18</v>
      </c>
      <c r="G1123" s="2" t="s">
        <v>19</v>
      </c>
      <c r="H1123" s="2" t="s">
        <v>24</v>
      </c>
      <c r="I1123" s="2">
        <v>1</v>
      </c>
      <c r="J1123" s="2">
        <v>0</v>
      </c>
      <c r="K1123" s="2">
        <v>30032025</v>
      </c>
      <c r="L1123" s="3">
        <v>45807</v>
      </c>
      <c r="M1123" s="3">
        <v>46813</v>
      </c>
      <c r="N1123" s="2" t="s">
        <v>21</v>
      </c>
    </row>
    <row r="1124" spans="2:14" x14ac:dyDescent="0.25">
      <c r="B1124" s="2" t="s">
        <v>1820</v>
      </c>
      <c r="C1124" s="2" t="s">
        <v>1821</v>
      </c>
      <c r="D1124" s="2" t="s">
        <v>16</v>
      </c>
      <c r="E1124" s="2" t="s">
        <v>17</v>
      </c>
      <c r="F1124" s="2" t="s">
        <v>18</v>
      </c>
      <c r="G1124" s="2" t="s">
        <v>19</v>
      </c>
      <c r="H1124" s="2" t="s">
        <v>24</v>
      </c>
      <c r="I1124" s="2">
        <v>1</v>
      </c>
      <c r="J1124" s="2">
        <v>0</v>
      </c>
      <c r="K1124" s="2">
        <v>30052025</v>
      </c>
      <c r="L1124" s="3">
        <v>45859</v>
      </c>
      <c r="M1124" s="3">
        <v>46874</v>
      </c>
      <c r="N1124" s="2" t="s">
        <v>21</v>
      </c>
    </row>
    <row r="1125" spans="2:14" x14ac:dyDescent="0.25">
      <c r="B1125" s="2" t="s">
        <v>1820</v>
      </c>
      <c r="C1125" s="2" t="s">
        <v>1821</v>
      </c>
      <c r="D1125" s="2" t="s">
        <v>16</v>
      </c>
      <c r="E1125" s="2" t="s">
        <v>17</v>
      </c>
      <c r="F1125" s="2" t="s">
        <v>18</v>
      </c>
      <c r="G1125" s="2" t="s">
        <v>19</v>
      </c>
      <c r="H1125" s="2" t="s">
        <v>24</v>
      </c>
      <c r="I1125" s="2">
        <v>1</v>
      </c>
      <c r="J1125" s="2">
        <v>0</v>
      </c>
      <c r="K1125" s="2">
        <v>5052085</v>
      </c>
      <c r="L1125" s="3">
        <v>46022</v>
      </c>
      <c r="M1125" s="3">
        <v>46935</v>
      </c>
      <c r="N1125" s="2" t="s">
        <v>21</v>
      </c>
    </row>
    <row r="1126" spans="2:14" x14ac:dyDescent="0.25">
      <c r="B1126" s="2" t="s">
        <v>1820</v>
      </c>
      <c r="C1126" s="2" t="s">
        <v>1821</v>
      </c>
      <c r="D1126" s="2" t="s">
        <v>16</v>
      </c>
      <c r="E1126" s="2" t="s">
        <v>17</v>
      </c>
      <c r="F1126" s="2" t="s">
        <v>18</v>
      </c>
      <c r="G1126" s="2" t="s">
        <v>19</v>
      </c>
      <c r="H1126" s="2" t="s">
        <v>24</v>
      </c>
      <c r="I1126" s="2">
        <v>1</v>
      </c>
      <c r="J1126" s="2">
        <v>0</v>
      </c>
      <c r="K1126" s="2">
        <v>5052085</v>
      </c>
      <c r="L1126" s="3">
        <v>46178</v>
      </c>
      <c r="M1126" s="3">
        <v>47150</v>
      </c>
      <c r="N1126" s="2" t="s">
        <v>21</v>
      </c>
    </row>
    <row r="1127" spans="2:14" x14ac:dyDescent="0.25">
      <c r="B1127" s="2" t="s">
        <v>1820</v>
      </c>
      <c r="C1127" s="2" t="s">
        <v>1821</v>
      </c>
      <c r="D1127" s="2" t="s">
        <v>16</v>
      </c>
      <c r="E1127" s="2" t="s">
        <v>17</v>
      </c>
      <c r="F1127" s="2" t="s">
        <v>18</v>
      </c>
      <c r="G1127" s="2" t="s">
        <v>19</v>
      </c>
      <c r="H1127" s="2" t="s">
        <v>24</v>
      </c>
      <c r="I1127" s="2">
        <v>1</v>
      </c>
      <c r="J1127" s="2">
        <v>0</v>
      </c>
      <c r="K1127" s="2">
        <v>5092024</v>
      </c>
      <c r="L1127" s="3">
        <v>44958</v>
      </c>
      <c r="M1127" s="3">
        <v>46631</v>
      </c>
      <c r="N1127" s="2" t="s">
        <v>21</v>
      </c>
    </row>
    <row r="1128" spans="2:14" x14ac:dyDescent="0.25">
      <c r="B1128" s="2" t="s">
        <v>1820</v>
      </c>
      <c r="C1128" s="2" t="s">
        <v>1821</v>
      </c>
      <c r="D1128" s="2" t="s">
        <v>16</v>
      </c>
      <c r="E1128" s="2" t="s">
        <v>142</v>
      </c>
      <c r="F1128" s="2" t="s">
        <v>18</v>
      </c>
      <c r="G1128" s="2" t="s">
        <v>19</v>
      </c>
      <c r="H1128" s="2" t="s">
        <v>24</v>
      </c>
      <c r="I1128" s="2">
        <v>1</v>
      </c>
      <c r="J1128" s="2">
        <v>0</v>
      </c>
      <c r="K1128" s="2">
        <v>5052085</v>
      </c>
      <c r="L1128" s="3">
        <v>46022</v>
      </c>
      <c r="M1128" s="3">
        <v>46935</v>
      </c>
      <c r="N1128" s="2" t="s">
        <v>21</v>
      </c>
    </row>
    <row r="1129" spans="2:14" x14ac:dyDescent="0.25">
      <c r="B1129" s="2" t="s">
        <v>1822</v>
      </c>
      <c r="C1129" s="2" t="s">
        <v>15</v>
      </c>
      <c r="D1129" s="2" t="s">
        <v>16</v>
      </c>
      <c r="E1129" s="2" t="s">
        <v>17</v>
      </c>
      <c r="F1129" s="2" t="s">
        <v>18</v>
      </c>
      <c r="G1129" s="2" t="s">
        <v>19</v>
      </c>
      <c r="H1129" s="2" t="s">
        <v>24</v>
      </c>
      <c r="I1129" s="2">
        <v>8730</v>
      </c>
      <c r="J1129" s="2">
        <v>0</v>
      </c>
      <c r="K1129" s="2">
        <v>5032026</v>
      </c>
      <c r="L1129" s="3">
        <v>46133</v>
      </c>
      <c r="M1129" s="3">
        <v>47178</v>
      </c>
      <c r="N1129" s="2" t="s">
        <v>21</v>
      </c>
    </row>
    <row r="1130" spans="2:14" x14ac:dyDescent="0.25">
      <c r="B1130" s="2" t="s">
        <v>1822</v>
      </c>
      <c r="C1130" s="2" t="s">
        <v>15</v>
      </c>
      <c r="D1130" s="2" t="s">
        <v>16</v>
      </c>
      <c r="E1130" s="2" t="s">
        <v>17</v>
      </c>
      <c r="F1130" s="2" t="s">
        <v>18</v>
      </c>
      <c r="G1130" s="2" t="s">
        <v>19</v>
      </c>
      <c r="H1130" s="2" t="s">
        <v>24</v>
      </c>
      <c r="I1130" s="2">
        <v>8730</v>
      </c>
      <c r="J1130" s="2">
        <v>0</v>
      </c>
      <c r="K1130" s="2">
        <v>5062025</v>
      </c>
      <c r="L1130" s="3">
        <v>45846</v>
      </c>
      <c r="M1130" s="3">
        <v>46905</v>
      </c>
      <c r="N1130" s="2" t="s">
        <v>21</v>
      </c>
    </row>
    <row r="1131" spans="2:14" x14ac:dyDescent="0.25">
      <c r="B1131" s="2" t="s">
        <v>1822</v>
      </c>
      <c r="C1131" s="2" t="s">
        <v>15</v>
      </c>
      <c r="D1131" s="2" t="s">
        <v>16</v>
      </c>
      <c r="E1131" s="2" t="s">
        <v>17</v>
      </c>
      <c r="F1131" s="2" t="s">
        <v>18</v>
      </c>
      <c r="G1131" s="2" t="s">
        <v>19</v>
      </c>
      <c r="H1131" s="2" t="s">
        <v>24</v>
      </c>
      <c r="I1131" s="2">
        <v>8730</v>
      </c>
      <c r="J1131" s="2">
        <v>0</v>
      </c>
      <c r="K1131" s="2">
        <v>10072025</v>
      </c>
      <c r="L1131" s="3">
        <v>45908</v>
      </c>
      <c r="M1131" s="3">
        <v>46935</v>
      </c>
      <c r="N1131" s="2" t="s">
        <v>21</v>
      </c>
    </row>
    <row r="1132" spans="2:14" x14ac:dyDescent="0.25">
      <c r="B1132" s="2" t="s">
        <v>1822</v>
      </c>
      <c r="C1132" s="2" t="s">
        <v>15</v>
      </c>
      <c r="D1132" s="2" t="s">
        <v>16</v>
      </c>
      <c r="E1132" s="2" t="s">
        <v>17</v>
      </c>
      <c r="F1132" s="2" t="s">
        <v>18</v>
      </c>
      <c r="G1132" s="2" t="s">
        <v>19</v>
      </c>
      <c r="H1132" s="2" t="s">
        <v>24</v>
      </c>
      <c r="I1132" s="2">
        <v>8730</v>
      </c>
      <c r="J1132" s="2">
        <v>0</v>
      </c>
      <c r="K1132" s="2">
        <v>15042025</v>
      </c>
      <c r="L1132" s="3">
        <v>45807</v>
      </c>
      <c r="M1132" s="3">
        <v>46844</v>
      </c>
      <c r="N1132" s="2" t="s">
        <v>21</v>
      </c>
    </row>
    <row r="1133" spans="2:14" x14ac:dyDescent="0.25">
      <c r="B1133" s="2" t="s">
        <v>1822</v>
      </c>
      <c r="C1133" s="2" t="s">
        <v>15</v>
      </c>
      <c r="D1133" s="2" t="s">
        <v>16</v>
      </c>
      <c r="E1133" s="2" t="s">
        <v>17</v>
      </c>
      <c r="F1133" s="2" t="s">
        <v>18</v>
      </c>
      <c r="G1133" s="2" t="s">
        <v>19</v>
      </c>
      <c r="H1133" s="2" t="s">
        <v>24</v>
      </c>
      <c r="I1133" s="2">
        <v>8730</v>
      </c>
      <c r="J1133" s="2">
        <v>0</v>
      </c>
      <c r="K1133" s="2">
        <v>15102025</v>
      </c>
      <c r="L1133" s="3">
        <v>46013</v>
      </c>
      <c r="M1133" s="3">
        <v>47027</v>
      </c>
      <c r="N1133" s="2" t="s">
        <v>21</v>
      </c>
    </row>
    <row r="1134" spans="2:14" x14ac:dyDescent="0.25">
      <c r="B1134" s="2" t="s">
        <v>1822</v>
      </c>
      <c r="C1134" s="2" t="s">
        <v>15</v>
      </c>
      <c r="D1134" s="2" t="s">
        <v>16</v>
      </c>
      <c r="E1134" s="2" t="s">
        <v>17</v>
      </c>
      <c r="F1134" s="2" t="s">
        <v>18</v>
      </c>
      <c r="G1134" s="2" t="s">
        <v>19</v>
      </c>
      <c r="H1134" s="2" t="s">
        <v>24</v>
      </c>
      <c r="I1134" s="2">
        <v>8730</v>
      </c>
      <c r="J1134" s="2">
        <v>0</v>
      </c>
      <c r="K1134" s="2">
        <v>151025</v>
      </c>
      <c r="L1134" s="3">
        <v>46024</v>
      </c>
      <c r="M1134" s="3">
        <v>47027</v>
      </c>
      <c r="N1134" s="2" t="s">
        <v>21</v>
      </c>
    </row>
    <row r="1135" spans="2:14" x14ac:dyDescent="0.25">
      <c r="B1135" s="2" t="s">
        <v>1822</v>
      </c>
      <c r="C1135" s="2" t="s">
        <v>15</v>
      </c>
      <c r="D1135" s="2" t="s">
        <v>16</v>
      </c>
      <c r="E1135" s="2" t="s">
        <v>17</v>
      </c>
      <c r="F1135" s="2" t="s">
        <v>18</v>
      </c>
      <c r="G1135" s="2" t="s">
        <v>19</v>
      </c>
      <c r="H1135" s="2" t="s">
        <v>24</v>
      </c>
      <c r="I1135" s="2">
        <v>8730</v>
      </c>
      <c r="J1135" s="2">
        <v>0</v>
      </c>
      <c r="K1135" s="2">
        <v>15122024</v>
      </c>
      <c r="L1135" s="3">
        <v>45766</v>
      </c>
      <c r="M1135" s="3">
        <v>46722</v>
      </c>
      <c r="N1135" s="2" t="s">
        <v>21</v>
      </c>
    </row>
    <row r="1136" spans="2:14" x14ac:dyDescent="0.25">
      <c r="B1136" s="2" t="s">
        <v>1822</v>
      </c>
      <c r="C1136" s="2" t="s">
        <v>15</v>
      </c>
      <c r="D1136" s="2" t="s">
        <v>16</v>
      </c>
      <c r="E1136" s="2" t="s">
        <v>17</v>
      </c>
      <c r="F1136" s="2" t="s">
        <v>18</v>
      </c>
      <c r="G1136" s="2" t="s">
        <v>19</v>
      </c>
      <c r="H1136" s="2" t="s">
        <v>24</v>
      </c>
      <c r="I1136" s="2">
        <v>8730</v>
      </c>
      <c r="J1136" s="2">
        <v>0</v>
      </c>
      <c r="K1136" s="2">
        <v>20082023</v>
      </c>
      <c r="L1136" s="3">
        <v>45787</v>
      </c>
      <c r="M1136" s="3">
        <v>46235</v>
      </c>
      <c r="N1136" s="2" t="s">
        <v>21</v>
      </c>
    </row>
    <row r="1137" spans="2:14" x14ac:dyDescent="0.25">
      <c r="B1137" s="2" t="s">
        <v>1822</v>
      </c>
      <c r="C1137" s="2" t="s">
        <v>15</v>
      </c>
      <c r="D1137" s="2" t="s">
        <v>16</v>
      </c>
      <c r="E1137" s="2" t="s">
        <v>17</v>
      </c>
      <c r="F1137" s="2" t="s">
        <v>18</v>
      </c>
      <c r="G1137" s="2" t="s">
        <v>19</v>
      </c>
      <c r="H1137" s="2" t="s">
        <v>24</v>
      </c>
      <c r="I1137" s="2">
        <v>8730</v>
      </c>
      <c r="J1137" s="2">
        <v>0</v>
      </c>
      <c r="K1137" s="2">
        <v>20092024</v>
      </c>
      <c r="L1137" s="3">
        <v>44958</v>
      </c>
      <c r="M1137" s="3">
        <v>46631</v>
      </c>
      <c r="N1137" s="2" t="s">
        <v>21</v>
      </c>
    </row>
    <row r="1138" spans="2:14" x14ac:dyDescent="0.25">
      <c r="B1138" s="2" t="s">
        <v>1822</v>
      </c>
      <c r="C1138" s="2" t="s">
        <v>15</v>
      </c>
      <c r="D1138" s="2" t="s">
        <v>16</v>
      </c>
      <c r="E1138" s="2" t="s">
        <v>17</v>
      </c>
      <c r="F1138" s="2" t="s">
        <v>18</v>
      </c>
      <c r="G1138" s="2" t="s">
        <v>19</v>
      </c>
      <c r="H1138" s="2" t="s">
        <v>24</v>
      </c>
      <c r="I1138" s="2">
        <v>8730</v>
      </c>
      <c r="J1138" s="2">
        <v>0</v>
      </c>
      <c r="K1138" s="2">
        <v>20102024</v>
      </c>
      <c r="L1138" s="3">
        <v>45665</v>
      </c>
      <c r="M1138" s="3">
        <v>46661</v>
      </c>
      <c r="N1138" s="2" t="s">
        <v>21</v>
      </c>
    </row>
    <row r="1139" spans="2:14" x14ac:dyDescent="0.25">
      <c r="B1139" s="2" t="s">
        <v>1822</v>
      </c>
      <c r="C1139" s="2" t="s">
        <v>15</v>
      </c>
      <c r="D1139" s="2" t="s">
        <v>16</v>
      </c>
      <c r="E1139" s="2" t="s">
        <v>17</v>
      </c>
      <c r="F1139" s="2" t="s">
        <v>18</v>
      </c>
      <c r="G1139" s="2" t="s">
        <v>19</v>
      </c>
      <c r="H1139" s="2" t="s">
        <v>24</v>
      </c>
      <c r="I1139" s="2">
        <v>8730</v>
      </c>
      <c r="J1139" s="2">
        <v>8730</v>
      </c>
      <c r="K1139" s="2">
        <v>25032026</v>
      </c>
      <c r="L1139" s="3">
        <v>46202</v>
      </c>
      <c r="M1139" s="3">
        <v>47178</v>
      </c>
      <c r="N1139" s="2" t="s">
        <v>21</v>
      </c>
    </row>
    <row r="1140" spans="2:14" x14ac:dyDescent="0.25">
      <c r="B1140" s="2" t="s">
        <v>1822</v>
      </c>
      <c r="C1140" s="2" t="s">
        <v>15</v>
      </c>
      <c r="D1140" s="2" t="s">
        <v>16</v>
      </c>
      <c r="E1140" s="2" t="s">
        <v>17</v>
      </c>
      <c r="F1140" s="2" t="s">
        <v>18</v>
      </c>
      <c r="G1140" s="2" t="s">
        <v>19</v>
      </c>
      <c r="H1140" s="2" t="s">
        <v>24</v>
      </c>
      <c r="I1140" s="2">
        <v>8730</v>
      </c>
      <c r="J1140" s="2">
        <v>0</v>
      </c>
      <c r="K1140" s="2">
        <v>5052084</v>
      </c>
      <c r="L1140" s="3">
        <v>44958</v>
      </c>
      <c r="M1140" s="3">
        <v>46661</v>
      </c>
      <c r="N1140" s="2" t="s">
        <v>21</v>
      </c>
    </row>
    <row r="1141" spans="2:14" x14ac:dyDescent="0.25">
      <c r="B1141" s="2" t="s">
        <v>1822</v>
      </c>
      <c r="C1141" s="2" t="s">
        <v>15</v>
      </c>
      <c r="D1141" s="2" t="s">
        <v>16</v>
      </c>
      <c r="E1141" s="2" t="s">
        <v>17</v>
      </c>
      <c r="F1141" s="2" t="s">
        <v>18</v>
      </c>
      <c r="G1141" s="2" t="s">
        <v>19</v>
      </c>
      <c r="H1141" s="2" t="s">
        <v>24</v>
      </c>
      <c r="I1141" s="2">
        <v>8730</v>
      </c>
      <c r="J1141" s="2">
        <v>0</v>
      </c>
      <c r="K1141" s="2">
        <v>5052084</v>
      </c>
      <c r="L1141" s="3">
        <v>45994</v>
      </c>
      <c r="M1141" s="3">
        <v>47027</v>
      </c>
      <c r="N1141" s="2" t="s">
        <v>21</v>
      </c>
    </row>
    <row r="1142" spans="2:14" x14ac:dyDescent="0.25">
      <c r="B1142" s="2" t="s">
        <v>1822</v>
      </c>
      <c r="C1142" s="2" t="s">
        <v>15</v>
      </c>
      <c r="D1142" s="2" t="s">
        <v>16</v>
      </c>
      <c r="E1142" s="2" t="s">
        <v>17</v>
      </c>
      <c r="F1142" s="2" t="s">
        <v>18</v>
      </c>
      <c r="G1142" s="2" t="s">
        <v>19</v>
      </c>
      <c r="H1142" s="2" t="s">
        <v>24</v>
      </c>
      <c r="I1142" s="2">
        <v>8730</v>
      </c>
      <c r="J1142" s="2">
        <v>0</v>
      </c>
      <c r="K1142" s="2">
        <v>5052084</v>
      </c>
      <c r="L1142" s="3">
        <v>46022</v>
      </c>
      <c r="M1142" s="3">
        <v>46935</v>
      </c>
      <c r="N1142" s="2" t="s">
        <v>21</v>
      </c>
    </row>
    <row r="1143" spans="2:14" x14ac:dyDescent="0.25">
      <c r="B1143" s="2" t="s">
        <v>1822</v>
      </c>
      <c r="C1143" s="2" t="s">
        <v>15</v>
      </c>
      <c r="D1143" s="2" t="s">
        <v>16</v>
      </c>
      <c r="E1143" s="2" t="s">
        <v>17</v>
      </c>
      <c r="F1143" s="2" t="s">
        <v>18</v>
      </c>
      <c r="G1143" s="2" t="s">
        <v>19</v>
      </c>
      <c r="H1143" s="2" t="s">
        <v>24</v>
      </c>
      <c r="I1143" s="2">
        <v>8730</v>
      </c>
      <c r="J1143" s="2">
        <v>0</v>
      </c>
      <c r="K1143" s="2" t="s">
        <v>470</v>
      </c>
      <c r="L1143" s="2" t="s">
        <v>30</v>
      </c>
      <c r="M1143" s="2" t="s">
        <v>30</v>
      </c>
      <c r="N1143" s="2" t="s">
        <v>21</v>
      </c>
    </row>
    <row r="1144" spans="2:14" x14ac:dyDescent="0.25">
      <c r="B1144" s="2" t="s">
        <v>1822</v>
      </c>
      <c r="C1144" s="2" t="s">
        <v>15</v>
      </c>
      <c r="D1144" s="2" t="s">
        <v>16</v>
      </c>
      <c r="E1144" s="2" t="s">
        <v>17</v>
      </c>
      <c r="F1144" s="2" t="s">
        <v>18</v>
      </c>
      <c r="G1144" s="2" t="s">
        <v>19</v>
      </c>
      <c r="H1144" s="2" t="s">
        <v>24</v>
      </c>
      <c r="I1144" s="2">
        <v>8730</v>
      </c>
      <c r="J1144" s="2">
        <v>0</v>
      </c>
      <c r="K1144" s="2" t="s">
        <v>1823</v>
      </c>
      <c r="L1144" s="3">
        <v>46121</v>
      </c>
      <c r="M1144" s="3">
        <v>47119</v>
      </c>
      <c r="N1144" s="2" t="s">
        <v>21</v>
      </c>
    </row>
    <row r="1145" spans="2:14" x14ac:dyDescent="0.25">
      <c r="B1145" s="2" t="s">
        <v>1822</v>
      </c>
      <c r="C1145" s="2" t="s">
        <v>15</v>
      </c>
      <c r="D1145" s="2" t="s">
        <v>16</v>
      </c>
      <c r="E1145" s="2" t="s">
        <v>17</v>
      </c>
      <c r="F1145" s="2" t="s">
        <v>18</v>
      </c>
      <c r="G1145" s="2" t="s">
        <v>19</v>
      </c>
      <c r="H1145" s="2" t="s">
        <v>24</v>
      </c>
      <c r="I1145" s="2">
        <v>8730</v>
      </c>
      <c r="J1145" s="2">
        <v>0</v>
      </c>
      <c r="K1145" s="2" t="s">
        <v>1824</v>
      </c>
      <c r="L1145" s="3">
        <v>46113</v>
      </c>
      <c r="M1145" s="3">
        <v>47119</v>
      </c>
      <c r="N1145" s="2" t="s">
        <v>21</v>
      </c>
    </row>
    <row r="1146" spans="2:14" hidden="1" x14ac:dyDescent="0.25">
      <c r="B1146" s="2" t="s">
        <v>1822</v>
      </c>
      <c r="C1146" s="2" t="s">
        <v>15</v>
      </c>
      <c r="D1146" s="2" t="s">
        <v>16</v>
      </c>
      <c r="E1146" s="2" t="s">
        <v>233</v>
      </c>
      <c r="F1146" s="2" t="s">
        <v>18</v>
      </c>
      <c r="G1146" s="2" t="s">
        <v>19</v>
      </c>
      <c r="H1146" s="2" t="s">
        <v>24</v>
      </c>
      <c r="I1146" s="2">
        <v>8730</v>
      </c>
      <c r="J1146" s="2">
        <v>0</v>
      </c>
      <c r="K1146" s="2">
        <v>0</v>
      </c>
      <c r="L1146" s="3">
        <v>45775</v>
      </c>
      <c r="M1146" s="2" t="s">
        <v>30</v>
      </c>
      <c r="N1146" s="2" t="s">
        <v>21</v>
      </c>
    </row>
    <row r="1147" spans="2:14" x14ac:dyDescent="0.25">
      <c r="B1147" s="2" t="s">
        <v>1822</v>
      </c>
      <c r="C1147" s="2" t="s">
        <v>15</v>
      </c>
      <c r="D1147" s="2" t="s">
        <v>16</v>
      </c>
      <c r="E1147" s="2" t="s">
        <v>142</v>
      </c>
      <c r="F1147" s="2" t="s">
        <v>18</v>
      </c>
      <c r="G1147" s="2" t="s">
        <v>19</v>
      </c>
      <c r="H1147" s="2" t="s">
        <v>24</v>
      </c>
      <c r="I1147" s="2">
        <v>8730</v>
      </c>
      <c r="J1147" s="2">
        <v>0</v>
      </c>
      <c r="K1147" s="2">
        <v>151025</v>
      </c>
      <c r="L1147" s="3">
        <v>46024</v>
      </c>
      <c r="M1147" s="3">
        <v>47027</v>
      </c>
      <c r="N1147" s="2" t="s">
        <v>21</v>
      </c>
    </row>
    <row r="1148" spans="2:14" x14ac:dyDescent="0.25">
      <c r="B1148" s="2" t="s">
        <v>1822</v>
      </c>
      <c r="C1148" s="2" t="s">
        <v>15</v>
      </c>
      <c r="D1148" s="2" t="s">
        <v>16</v>
      </c>
      <c r="E1148" s="2" t="s">
        <v>142</v>
      </c>
      <c r="F1148" s="2" t="s">
        <v>18</v>
      </c>
      <c r="G1148" s="2" t="s">
        <v>19</v>
      </c>
      <c r="H1148" s="2" t="s">
        <v>24</v>
      </c>
      <c r="I1148" s="2">
        <v>8730</v>
      </c>
      <c r="J1148" s="2">
        <v>0</v>
      </c>
      <c r="K1148" s="2">
        <v>5052084</v>
      </c>
      <c r="L1148" s="3">
        <v>45994</v>
      </c>
      <c r="M1148" s="3">
        <v>47027</v>
      </c>
      <c r="N1148" s="2" t="s">
        <v>21</v>
      </c>
    </row>
    <row r="1149" spans="2:14" x14ac:dyDescent="0.25">
      <c r="B1149" s="2" t="s">
        <v>1825</v>
      </c>
      <c r="C1149" s="2" t="s">
        <v>1826</v>
      </c>
      <c r="D1149" s="2" t="s">
        <v>16</v>
      </c>
      <c r="E1149" s="2" t="s">
        <v>17</v>
      </c>
      <c r="F1149" s="2" t="s">
        <v>18</v>
      </c>
      <c r="G1149" s="2" t="s">
        <v>19</v>
      </c>
      <c r="H1149" s="2" t="s">
        <v>24</v>
      </c>
      <c r="I1149" s="2">
        <v>12653</v>
      </c>
      <c r="J1149" s="2">
        <v>0</v>
      </c>
      <c r="K1149" s="2">
        <v>0</v>
      </c>
      <c r="L1149" s="3">
        <v>46197</v>
      </c>
      <c r="M1149" s="2" t="s">
        <v>30</v>
      </c>
      <c r="N1149" s="2" t="s">
        <v>21</v>
      </c>
    </row>
    <row r="1150" spans="2:14" x14ac:dyDescent="0.25">
      <c r="B1150" s="2" t="s">
        <v>1825</v>
      </c>
      <c r="C1150" s="2" t="s">
        <v>1826</v>
      </c>
      <c r="D1150" s="2" t="s">
        <v>16</v>
      </c>
      <c r="E1150" s="2" t="s">
        <v>17</v>
      </c>
      <c r="F1150" s="2" t="s">
        <v>18</v>
      </c>
      <c r="G1150" s="2" t="s">
        <v>19</v>
      </c>
      <c r="H1150" s="2" t="s">
        <v>24</v>
      </c>
      <c r="I1150" s="2">
        <v>12653</v>
      </c>
      <c r="J1150" s="2">
        <v>0</v>
      </c>
      <c r="K1150" s="2">
        <v>5122023</v>
      </c>
      <c r="L1150" s="3">
        <v>45896</v>
      </c>
      <c r="M1150" s="3">
        <v>46357</v>
      </c>
      <c r="N1150" s="2" t="s">
        <v>21</v>
      </c>
    </row>
    <row r="1151" spans="2:14" x14ac:dyDescent="0.25">
      <c r="B1151" s="2" t="s">
        <v>1825</v>
      </c>
      <c r="C1151" s="2" t="s">
        <v>1826</v>
      </c>
      <c r="D1151" s="2" t="s">
        <v>16</v>
      </c>
      <c r="E1151" s="2" t="s">
        <v>17</v>
      </c>
      <c r="F1151" s="2" t="s">
        <v>18</v>
      </c>
      <c r="G1151" s="2" t="s">
        <v>19</v>
      </c>
      <c r="H1151" s="2" t="s">
        <v>24</v>
      </c>
      <c r="I1151" s="2">
        <v>12653</v>
      </c>
      <c r="J1151" s="2">
        <v>0</v>
      </c>
      <c r="K1151" s="2">
        <v>10072025</v>
      </c>
      <c r="L1151" s="3">
        <v>46013</v>
      </c>
      <c r="M1151" s="3">
        <v>46935</v>
      </c>
      <c r="N1151" s="2" t="s">
        <v>21</v>
      </c>
    </row>
    <row r="1152" spans="2:14" x14ac:dyDescent="0.25">
      <c r="B1152" s="2" t="s">
        <v>1825</v>
      </c>
      <c r="C1152" s="2" t="s">
        <v>1826</v>
      </c>
      <c r="D1152" s="2" t="s">
        <v>16</v>
      </c>
      <c r="E1152" s="2" t="s">
        <v>17</v>
      </c>
      <c r="F1152" s="2" t="s">
        <v>18</v>
      </c>
      <c r="G1152" s="2" t="s">
        <v>19</v>
      </c>
      <c r="H1152" s="2" t="s">
        <v>24</v>
      </c>
      <c r="I1152" s="2">
        <v>12653</v>
      </c>
      <c r="J1152" s="2">
        <v>0</v>
      </c>
      <c r="K1152" s="2">
        <v>10092024</v>
      </c>
      <c r="L1152" s="3">
        <v>45699</v>
      </c>
      <c r="M1152" s="3">
        <v>46631</v>
      </c>
      <c r="N1152" s="2" t="s">
        <v>21</v>
      </c>
    </row>
    <row r="1153" spans="2:14" x14ac:dyDescent="0.25">
      <c r="B1153" s="2" t="s">
        <v>1825</v>
      </c>
      <c r="C1153" s="2" t="s">
        <v>1826</v>
      </c>
      <c r="D1153" s="2" t="s">
        <v>16</v>
      </c>
      <c r="E1153" s="2" t="s">
        <v>17</v>
      </c>
      <c r="F1153" s="2" t="s">
        <v>18</v>
      </c>
      <c r="G1153" s="2" t="s">
        <v>19</v>
      </c>
      <c r="H1153" s="2" t="s">
        <v>24</v>
      </c>
      <c r="I1153" s="2">
        <v>12653</v>
      </c>
      <c r="J1153" s="2">
        <v>0</v>
      </c>
      <c r="K1153" s="2">
        <v>15062025</v>
      </c>
      <c r="L1153" s="3">
        <v>45859</v>
      </c>
      <c r="M1153" s="3">
        <v>46905</v>
      </c>
      <c r="N1153" s="2" t="s">
        <v>21</v>
      </c>
    </row>
    <row r="1154" spans="2:14" x14ac:dyDescent="0.25">
      <c r="B1154" s="2" t="s">
        <v>1825</v>
      </c>
      <c r="C1154" s="2" t="s">
        <v>1826</v>
      </c>
      <c r="D1154" s="2" t="s">
        <v>16</v>
      </c>
      <c r="E1154" s="2" t="s">
        <v>17</v>
      </c>
      <c r="F1154" s="2" t="s">
        <v>18</v>
      </c>
      <c r="G1154" s="2" t="s">
        <v>19</v>
      </c>
      <c r="H1154" s="2" t="s">
        <v>24</v>
      </c>
      <c r="I1154" s="2">
        <v>12653</v>
      </c>
      <c r="J1154" s="2">
        <v>0</v>
      </c>
      <c r="K1154" s="2">
        <v>15102024</v>
      </c>
      <c r="L1154" s="3">
        <v>44958</v>
      </c>
      <c r="M1154" s="3">
        <v>46661</v>
      </c>
      <c r="N1154" s="2" t="s">
        <v>21</v>
      </c>
    </row>
    <row r="1155" spans="2:14" x14ac:dyDescent="0.25">
      <c r="B1155" s="2" t="s">
        <v>1825</v>
      </c>
      <c r="C1155" s="2" t="s">
        <v>1826</v>
      </c>
      <c r="D1155" s="2" t="s">
        <v>16</v>
      </c>
      <c r="E1155" s="2" t="s">
        <v>17</v>
      </c>
      <c r="F1155" s="2" t="s">
        <v>18</v>
      </c>
      <c r="G1155" s="2" t="s">
        <v>19</v>
      </c>
      <c r="H1155" s="2" t="s">
        <v>24</v>
      </c>
      <c r="I1155" s="2">
        <v>12653</v>
      </c>
      <c r="J1155" s="2">
        <v>0</v>
      </c>
      <c r="K1155" s="2">
        <v>15122024</v>
      </c>
      <c r="L1155" s="3">
        <v>45717</v>
      </c>
      <c r="M1155" s="3">
        <v>46722</v>
      </c>
      <c r="N1155" s="2" t="s">
        <v>21</v>
      </c>
    </row>
    <row r="1156" spans="2:14" x14ac:dyDescent="0.25">
      <c r="B1156" s="2" t="s">
        <v>1825</v>
      </c>
      <c r="C1156" s="2" t="s">
        <v>1826</v>
      </c>
      <c r="D1156" s="2" t="s">
        <v>16</v>
      </c>
      <c r="E1156" s="2" t="s">
        <v>17</v>
      </c>
      <c r="F1156" s="2" t="s">
        <v>18</v>
      </c>
      <c r="G1156" s="2" t="s">
        <v>19</v>
      </c>
      <c r="H1156" s="2" t="s">
        <v>24</v>
      </c>
      <c r="I1156" s="2">
        <v>12653</v>
      </c>
      <c r="J1156" s="2">
        <v>0</v>
      </c>
      <c r="K1156" s="2">
        <v>20112025</v>
      </c>
      <c r="L1156" s="3">
        <v>46024</v>
      </c>
      <c r="M1156" s="3">
        <v>47058</v>
      </c>
      <c r="N1156" s="2" t="s">
        <v>21</v>
      </c>
    </row>
    <row r="1157" spans="2:14" x14ac:dyDescent="0.25">
      <c r="B1157" s="2" t="s">
        <v>1825</v>
      </c>
      <c r="C1157" s="2" t="s">
        <v>1826</v>
      </c>
      <c r="D1157" s="2" t="s">
        <v>16</v>
      </c>
      <c r="E1157" s="2" t="s">
        <v>17</v>
      </c>
      <c r="F1157" s="2" t="s">
        <v>18</v>
      </c>
      <c r="G1157" s="2" t="s">
        <v>19</v>
      </c>
      <c r="H1157" s="2" t="s">
        <v>24</v>
      </c>
      <c r="I1157" s="2">
        <v>12653</v>
      </c>
      <c r="J1157" s="2">
        <v>0</v>
      </c>
      <c r="K1157" s="2">
        <v>25042025</v>
      </c>
      <c r="L1157" s="3">
        <v>45827</v>
      </c>
      <c r="M1157" s="3">
        <v>46844</v>
      </c>
      <c r="N1157" s="2" t="s">
        <v>21</v>
      </c>
    </row>
    <row r="1158" spans="2:14" x14ac:dyDescent="0.25">
      <c r="B1158" s="2" t="s">
        <v>1825</v>
      </c>
      <c r="C1158" s="2" t="s">
        <v>1826</v>
      </c>
      <c r="D1158" s="2" t="s">
        <v>16</v>
      </c>
      <c r="E1158" s="2" t="s">
        <v>17</v>
      </c>
      <c r="F1158" s="2" t="s">
        <v>18</v>
      </c>
      <c r="G1158" s="2" t="s">
        <v>19</v>
      </c>
      <c r="H1158" s="2" t="s">
        <v>24</v>
      </c>
      <c r="I1158" s="2">
        <v>12653</v>
      </c>
      <c r="J1158" s="2">
        <v>0</v>
      </c>
      <c r="K1158" s="2">
        <v>5052083</v>
      </c>
      <c r="L1158" s="3">
        <v>46022</v>
      </c>
      <c r="M1158" s="3">
        <v>46935</v>
      </c>
      <c r="N1158" s="2" t="s">
        <v>21</v>
      </c>
    </row>
    <row r="1159" spans="2:14" x14ac:dyDescent="0.25">
      <c r="B1159" s="2" t="s">
        <v>1825</v>
      </c>
      <c r="C1159" s="2" t="s">
        <v>1826</v>
      </c>
      <c r="D1159" s="2" t="s">
        <v>16</v>
      </c>
      <c r="E1159" s="2" t="s">
        <v>17</v>
      </c>
      <c r="F1159" s="2" t="s">
        <v>18</v>
      </c>
      <c r="G1159" s="2" t="s">
        <v>19</v>
      </c>
      <c r="H1159" s="2" t="s">
        <v>24</v>
      </c>
      <c r="I1159" s="2">
        <v>12653</v>
      </c>
      <c r="J1159" s="2">
        <v>0</v>
      </c>
      <c r="K1159" s="2">
        <v>5052083</v>
      </c>
      <c r="L1159" s="3">
        <v>46053</v>
      </c>
      <c r="M1159" s="3">
        <v>47088</v>
      </c>
      <c r="N1159" s="2" t="s">
        <v>21</v>
      </c>
    </row>
    <row r="1160" spans="2:14" x14ac:dyDescent="0.25">
      <c r="B1160" s="2" t="s">
        <v>1825</v>
      </c>
      <c r="C1160" s="2" t="s">
        <v>1826</v>
      </c>
      <c r="D1160" s="2" t="s">
        <v>16</v>
      </c>
      <c r="E1160" s="2" t="s">
        <v>17</v>
      </c>
      <c r="F1160" s="2" t="s">
        <v>18</v>
      </c>
      <c r="G1160" s="2" t="s">
        <v>19</v>
      </c>
      <c r="H1160" s="2" t="s">
        <v>24</v>
      </c>
      <c r="I1160" s="2">
        <v>12653</v>
      </c>
      <c r="J1160" s="2">
        <v>0</v>
      </c>
      <c r="K1160" s="2">
        <v>6609548</v>
      </c>
      <c r="L1160" s="3">
        <v>46176</v>
      </c>
      <c r="M1160" s="3">
        <v>47058</v>
      </c>
      <c r="N1160" s="2" t="s">
        <v>21</v>
      </c>
    </row>
    <row r="1161" spans="2:14" x14ac:dyDescent="0.25">
      <c r="B1161" s="2" t="s">
        <v>1825</v>
      </c>
      <c r="C1161" s="2" t="s">
        <v>1826</v>
      </c>
      <c r="D1161" s="2" t="s">
        <v>16</v>
      </c>
      <c r="E1161" s="2" t="s">
        <v>17</v>
      </c>
      <c r="F1161" s="2" t="s">
        <v>18</v>
      </c>
      <c r="G1161" s="2" t="s">
        <v>19</v>
      </c>
      <c r="H1161" s="2" t="s">
        <v>24</v>
      </c>
      <c r="I1161" s="2">
        <v>12653</v>
      </c>
      <c r="J1161" s="2">
        <v>0</v>
      </c>
      <c r="K1161" s="2">
        <v>6609548</v>
      </c>
      <c r="L1161" s="3">
        <v>46176</v>
      </c>
      <c r="M1161" s="3">
        <v>47088</v>
      </c>
      <c r="N1161" s="2" t="s">
        <v>21</v>
      </c>
    </row>
    <row r="1162" spans="2:14" x14ac:dyDescent="0.25">
      <c r="B1162" s="2" t="s">
        <v>1825</v>
      </c>
      <c r="C1162" s="2" t="s">
        <v>1826</v>
      </c>
      <c r="D1162" s="2" t="s">
        <v>16</v>
      </c>
      <c r="E1162" s="2" t="s">
        <v>17</v>
      </c>
      <c r="F1162" s="2" t="s">
        <v>18</v>
      </c>
      <c r="G1162" s="2" t="s">
        <v>19</v>
      </c>
      <c r="H1162" s="2" t="s">
        <v>24</v>
      </c>
      <c r="I1162" s="2">
        <v>12653</v>
      </c>
      <c r="J1162" s="2">
        <v>0</v>
      </c>
      <c r="K1162" s="2" t="s">
        <v>470</v>
      </c>
      <c r="L1162" s="2" t="s">
        <v>30</v>
      </c>
      <c r="M1162" s="2" t="s">
        <v>30</v>
      </c>
      <c r="N1162" s="2" t="s">
        <v>21</v>
      </c>
    </row>
    <row r="1163" spans="2:14" x14ac:dyDescent="0.25">
      <c r="B1163" s="2" t="s">
        <v>1825</v>
      </c>
      <c r="C1163" s="2" t="s">
        <v>1826</v>
      </c>
      <c r="D1163" s="2" t="s">
        <v>16</v>
      </c>
      <c r="E1163" s="2" t="s">
        <v>17</v>
      </c>
      <c r="F1163" s="2" t="s">
        <v>18</v>
      </c>
      <c r="G1163" s="2" t="s">
        <v>19</v>
      </c>
      <c r="H1163" s="2" t="s">
        <v>24</v>
      </c>
      <c r="I1163" s="2">
        <v>12653</v>
      </c>
      <c r="J1163" s="2">
        <v>653</v>
      </c>
      <c r="K1163" s="2" t="s">
        <v>1827</v>
      </c>
      <c r="L1163" s="3">
        <v>46113</v>
      </c>
      <c r="M1163" s="3">
        <v>47119</v>
      </c>
      <c r="N1163" s="2" t="s">
        <v>21</v>
      </c>
    </row>
    <row r="1164" spans="2:14" x14ac:dyDescent="0.25">
      <c r="B1164" s="2" t="s">
        <v>1825</v>
      </c>
      <c r="C1164" s="2" t="s">
        <v>1826</v>
      </c>
      <c r="D1164" s="2" t="s">
        <v>16</v>
      </c>
      <c r="E1164" s="2" t="s">
        <v>181</v>
      </c>
      <c r="F1164" s="2" t="s">
        <v>18</v>
      </c>
      <c r="G1164" s="2" t="s">
        <v>19</v>
      </c>
      <c r="H1164" s="2" t="s">
        <v>24</v>
      </c>
      <c r="I1164" s="2">
        <v>12653</v>
      </c>
      <c r="J1164" s="2">
        <v>0</v>
      </c>
      <c r="K1164" s="2">
        <v>10072025</v>
      </c>
      <c r="L1164" s="3">
        <v>46013</v>
      </c>
      <c r="M1164" s="3">
        <v>46935</v>
      </c>
      <c r="N1164" s="2" t="s">
        <v>21</v>
      </c>
    </row>
    <row r="1165" spans="2:14" x14ac:dyDescent="0.25">
      <c r="B1165" s="2" t="s">
        <v>1825</v>
      </c>
      <c r="C1165" s="2" t="s">
        <v>1826</v>
      </c>
      <c r="D1165" s="2" t="s">
        <v>16</v>
      </c>
      <c r="E1165" s="2" t="s">
        <v>1828</v>
      </c>
      <c r="F1165" s="2" t="s">
        <v>18</v>
      </c>
      <c r="G1165" s="2" t="s">
        <v>19</v>
      </c>
      <c r="H1165" s="2" t="s">
        <v>24</v>
      </c>
      <c r="I1165" s="2">
        <v>12653</v>
      </c>
      <c r="J1165" s="2">
        <v>8280</v>
      </c>
      <c r="K1165" s="2">
        <v>6609548</v>
      </c>
      <c r="L1165" s="3">
        <v>46176</v>
      </c>
      <c r="M1165" s="3">
        <v>47058</v>
      </c>
      <c r="N1165" s="2" t="s">
        <v>21</v>
      </c>
    </row>
    <row r="1166" spans="2:14" x14ac:dyDescent="0.25">
      <c r="B1166" s="2" t="s">
        <v>1825</v>
      </c>
      <c r="C1166" s="2" t="s">
        <v>1826</v>
      </c>
      <c r="D1166" s="2" t="s">
        <v>16</v>
      </c>
      <c r="E1166" s="2" t="s">
        <v>1828</v>
      </c>
      <c r="F1166" s="2" t="s">
        <v>18</v>
      </c>
      <c r="G1166" s="2" t="s">
        <v>19</v>
      </c>
      <c r="H1166" s="2" t="s">
        <v>24</v>
      </c>
      <c r="I1166" s="2">
        <v>12653</v>
      </c>
      <c r="J1166" s="2">
        <v>3720</v>
      </c>
      <c r="K1166" s="2">
        <v>6609548</v>
      </c>
      <c r="L1166" s="3">
        <v>46176</v>
      </c>
      <c r="M1166" s="3">
        <v>47088</v>
      </c>
      <c r="N1166" s="2" t="s">
        <v>21</v>
      </c>
    </row>
    <row r="1167" spans="2:14" x14ac:dyDescent="0.25">
      <c r="B1167" s="2" t="s">
        <v>1825</v>
      </c>
      <c r="C1167" s="2" t="s">
        <v>1826</v>
      </c>
      <c r="D1167" s="2" t="s">
        <v>16</v>
      </c>
      <c r="E1167" s="2" t="s">
        <v>142</v>
      </c>
      <c r="F1167" s="2" t="s">
        <v>18</v>
      </c>
      <c r="G1167" s="2" t="s">
        <v>19</v>
      </c>
      <c r="H1167" s="2" t="s">
        <v>24</v>
      </c>
      <c r="I1167" s="2">
        <v>12653</v>
      </c>
      <c r="J1167" s="2">
        <v>0</v>
      </c>
      <c r="K1167" s="2">
        <v>15062025</v>
      </c>
      <c r="L1167" s="3">
        <v>45859</v>
      </c>
      <c r="M1167" s="3">
        <v>46905</v>
      </c>
      <c r="N1167" s="2" t="s">
        <v>21</v>
      </c>
    </row>
    <row r="1168" spans="2:14" x14ac:dyDescent="0.25">
      <c r="B1168" s="2" t="s">
        <v>1825</v>
      </c>
      <c r="C1168" s="2" t="s">
        <v>1826</v>
      </c>
      <c r="D1168" s="2" t="s">
        <v>16</v>
      </c>
      <c r="E1168" s="2" t="s">
        <v>142</v>
      </c>
      <c r="F1168" s="2" t="s">
        <v>18</v>
      </c>
      <c r="G1168" s="2" t="s">
        <v>19</v>
      </c>
      <c r="H1168" s="2" t="s">
        <v>24</v>
      </c>
      <c r="I1168" s="2">
        <v>12653</v>
      </c>
      <c r="J1168" s="2">
        <v>0</v>
      </c>
      <c r="K1168" s="2">
        <v>20112025</v>
      </c>
      <c r="L1168" s="3">
        <v>46024</v>
      </c>
      <c r="M1168" s="3">
        <v>47058</v>
      </c>
      <c r="N1168" s="2" t="s">
        <v>21</v>
      </c>
    </row>
    <row r="1169" spans="2:14" x14ac:dyDescent="0.25">
      <c r="B1169" s="2" t="s">
        <v>1825</v>
      </c>
      <c r="C1169" s="2" t="s">
        <v>1826</v>
      </c>
      <c r="D1169" s="2" t="s">
        <v>16</v>
      </c>
      <c r="E1169" s="2" t="s">
        <v>142</v>
      </c>
      <c r="F1169" s="2" t="s">
        <v>18</v>
      </c>
      <c r="G1169" s="2" t="s">
        <v>19</v>
      </c>
      <c r="H1169" s="2" t="s">
        <v>24</v>
      </c>
      <c r="I1169" s="2">
        <v>12653</v>
      </c>
      <c r="J1169" s="2">
        <v>0</v>
      </c>
      <c r="K1169" s="2">
        <v>5052083</v>
      </c>
      <c r="L1169" s="3">
        <v>46022</v>
      </c>
      <c r="M1169" s="3">
        <v>46935</v>
      </c>
      <c r="N1169" s="2" t="s">
        <v>21</v>
      </c>
    </row>
    <row r="1170" spans="2:14" x14ac:dyDescent="0.25">
      <c r="B1170" s="2" t="s">
        <v>1825</v>
      </c>
      <c r="C1170" s="2" t="s">
        <v>1826</v>
      </c>
      <c r="D1170" s="2" t="s">
        <v>16</v>
      </c>
      <c r="E1170" s="2" t="s">
        <v>142</v>
      </c>
      <c r="F1170" s="2" t="s">
        <v>18</v>
      </c>
      <c r="G1170" s="2" t="s">
        <v>19</v>
      </c>
      <c r="H1170" s="2" t="s">
        <v>24</v>
      </c>
      <c r="I1170" s="2">
        <v>12653</v>
      </c>
      <c r="J1170" s="2">
        <v>0</v>
      </c>
      <c r="K1170" s="2" t="s">
        <v>1827</v>
      </c>
      <c r="L1170" s="3">
        <v>46113</v>
      </c>
      <c r="M1170" s="3">
        <v>47119</v>
      </c>
      <c r="N1170" s="2" t="s">
        <v>21</v>
      </c>
    </row>
    <row r="1171" spans="2:14" x14ac:dyDescent="0.25">
      <c r="B1171" s="2" t="s">
        <v>1829</v>
      </c>
      <c r="C1171" s="2" t="s">
        <v>1830</v>
      </c>
      <c r="D1171" s="2" t="s">
        <v>16</v>
      </c>
      <c r="E1171" s="2" t="s">
        <v>17</v>
      </c>
      <c r="F1171" s="2" t="s">
        <v>18</v>
      </c>
      <c r="G1171" s="2" t="s">
        <v>19</v>
      </c>
      <c r="H1171" s="2" t="s">
        <v>24</v>
      </c>
      <c r="I1171" s="2">
        <v>2999</v>
      </c>
      <c r="J1171" s="2">
        <v>0</v>
      </c>
      <c r="K1171" s="2">
        <v>15052025</v>
      </c>
      <c r="L1171" s="3">
        <v>45836</v>
      </c>
      <c r="M1171" s="3">
        <v>46874</v>
      </c>
      <c r="N1171" s="2" t="s">
        <v>21</v>
      </c>
    </row>
    <row r="1172" spans="2:14" x14ac:dyDescent="0.25">
      <c r="B1172" s="2" t="s">
        <v>1829</v>
      </c>
      <c r="C1172" s="2" t="s">
        <v>1830</v>
      </c>
      <c r="D1172" s="2" t="s">
        <v>16</v>
      </c>
      <c r="E1172" s="2" t="s">
        <v>17</v>
      </c>
      <c r="F1172" s="2" t="s">
        <v>18</v>
      </c>
      <c r="G1172" s="2" t="s">
        <v>19</v>
      </c>
      <c r="H1172" s="2" t="s">
        <v>24</v>
      </c>
      <c r="I1172" s="2">
        <v>2999</v>
      </c>
      <c r="J1172" s="2">
        <v>0</v>
      </c>
      <c r="K1172" s="2">
        <v>15092023</v>
      </c>
      <c r="L1172" s="3">
        <v>45699</v>
      </c>
      <c r="M1172" s="3">
        <v>46266</v>
      </c>
      <c r="N1172" s="2" t="s">
        <v>21</v>
      </c>
    </row>
    <row r="1173" spans="2:14" x14ac:dyDescent="0.25">
      <c r="B1173" s="2" t="s">
        <v>1829</v>
      </c>
      <c r="C1173" s="2" t="s">
        <v>1830</v>
      </c>
      <c r="D1173" s="2" t="s">
        <v>16</v>
      </c>
      <c r="E1173" s="2" t="s">
        <v>17</v>
      </c>
      <c r="F1173" s="2" t="s">
        <v>18</v>
      </c>
      <c r="G1173" s="2" t="s">
        <v>19</v>
      </c>
      <c r="H1173" s="2" t="s">
        <v>24</v>
      </c>
      <c r="I1173" s="2">
        <v>2999</v>
      </c>
      <c r="J1173" s="2">
        <v>0</v>
      </c>
      <c r="K1173" s="2">
        <v>1512025</v>
      </c>
      <c r="L1173" s="3">
        <v>46113</v>
      </c>
      <c r="M1173" s="3">
        <v>47088</v>
      </c>
      <c r="N1173" s="2" t="s">
        <v>21</v>
      </c>
    </row>
    <row r="1174" spans="2:14" x14ac:dyDescent="0.25">
      <c r="B1174" s="2" t="s">
        <v>1829</v>
      </c>
      <c r="C1174" s="2" t="s">
        <v>1830</v>
      </c>
      <c r="D1174" s="2" t="s">
        <v>16</v>
      </c>
      <c r="E1174" s="2" t="s">
        <v>17</v>
      </c>
      <c r="F1174" s="2" t="s">
        <v>18</v>
      </c>
      <c r="G1174" s="2" t="s">
        <v>19</v>
      </c>
      <c r="H1174" s="2" t="s">
        <v>24</v>
      </c>
      <c r="I1174" s="2">
        <v>2999</v>
      </c>
      <c r="J1174" s="2">
        <v>0</v>
      </c>
      <c r="K1174" s="2">
        <v>15122024</v>
      </c>
      <c r="L1174" s="3">
        <v>45807</v>
      </c>
      <c r="M1174" s="3">
        <v>46722</v>
      </c>
      <c r="N1174" s="2" t="s">
        <v>21</v>
      </c>
    </row>
    <row r="1175" spans="2:14" x14ac:dyDescent="0.25">
      <c r="B1175" s="2" t="s">
        <v>1829</v>
      </c>
      <c r="C1175" s="2" t="s">
        <v>1830</v>
      </c>
      <c r="D1175" s="2" t="s">
        <v>16</v>
      </c>
      <c r="E1175" s="2" t="s">
        <v>17</v>
      </c>
      <c r="F1175" s="2" t="s">
        <v>18</v>
      </c>
      <c r="G1175" s="2" t="s">
        <v>19</v>
      </c>
      <c r="H1175" s="2" t="s">
        <v>24</v>
      </c>
      <c r="I1175" s="2">
        <v>2999</v>
      </c>
      <c r="J1175" s="2">
        <v>0</v>
      </c>
      <c r="K1175" s="2">
        <v>25062025</v>
      </c>
      <c r="L1175" s="3">
        <v>46013</v>
      </c>
      <c r="M1175" s="3">
        <v>46905</v>
      </c>
      <c r="N1175" s="2" t="s">
        <v>21</v>
      </c>
    </row>
    <row r="1176" spans="2:14" x14ac:dyDescent="0.25">
      <c r="B1176" s="2" t="s">
        <v>1829</v>
      </c>
      <c r="C1176" s="2" t="s">
        <v>1830</v>
      </c>
      <c r="D1176" s="2" t="s">
        <v>16</v>
      </c>
      <c r="E1176" s="2" t="s">
        <v>17</v>
      </c>
      <c r="F1176" s="2" t="s">
        <v>18</v>
      </c>
      <c r="G1176" s="2" t="s">
        <v>19</v>
      </c>
      <c r="H1176" s="2" t="s">
        <v>24</v>
      </c>
      <c r="I1176" s="2">
        <v>2999</v>
      </c>
      <c r="J1176" s="2">
        <v>0</v>
      </c>
      <c r="K1176" s="2">
        <v>30032023</v>
      </c>
      <c r="L1176" s="3">
        <v>44958</v>
      </c>
      <c r="M1176" s="3">
        <v>46082</v>
      </c>
      <c r="N1176" s="2" t="s">
        <v>21</v>
      </c>
    </row>
    <row r="1177" spans="2:14" x14ac:dyDescent="0.25">
      <c r="B1177" s="2" t="s">
        <v>1829</v>
      </c>
      <c r="C1177" s="2" t="s">
        <v>1830</v>
      </c>
      <c r="D1177" s="2" t="s">
        <v>16</v>
      </c>
      <c r="E1177" s="2" t="s">
        <v>17</v>
      </c>
      <c r="F1177" s="2" t="s">
        <v>18</v>
      </c>
      <c r="G1177" s="2" t="s">
        <v>19</v>
      </c>
      <c r="H1177" s="2" t="s">
        <v>24</v>
      </c>
      <c r="I1177" s="2">
        <v>2999</v>
      </c>
      <c r="J1177" s="2">
        <v>0</v>
      </c>
      <c r="K1177" s="2">
        <v>30092024</v>
      </c>
      <c r="L1177" s="3">
        <v>45665</v>
      </c>
      <c r="M1177" s="3">
        <v>46631</v>
      </c>
      <c r="N1177" s="2" t="s">
        <v>21</v>
      </c>
    </row>
    <row r="1178" spans="2:14" x14ac:dyDescent="0.25">
      <c r="B1178" s="2" t="s">
        <v>1829</v>
      </c>
      <c r="C1178" s="2" t="s">
        <v>1830</v>
      </c>
      <c r="D1178" s="2" t="s">
        <v>16</v>
      </c>
      <c r="E1178" s="2" t="s">
        <v>17</v>
      </c>
      <c r="F1178" s="2" t="s">
        <v>18</v>
      </c>
      <c r="G1178" s="2" t="s">
        <v>19</v>
      </c>
      <c r="H1178" s="2" t="s">
        <v>24</v>
      </c>
      <c r="I1178" s="2">
        <v>2999</v>
      </c>
      <c r="J1178" s="2">
        <v>0</v>
      </c>
      <c r="K1178" s="2">
        <v>5052082</v>
      </c>
      <c r="L1178" s="3">
        <v>45994</v>
      </c>
      <c r="M1178" s="3">
        <v>46905</v>
      </c>
      <c r="N1178" s="2" t="s">
        <v>21</v>
      </c>
    </row>
    <row r="1179" spans="2:14" x14ac:dyDescent="0.25">
      <c r="B1179" s="2" t="s">
        <v>1829</v>
      </c>
      <c r="C1179" s="2" t="s">
        <v>1830</v>
      </c>
      <c r="D1179" s="2" t="s">
        <v>16</v>
      </c>
      <c r="E1179" s="2" t="s">
        <v>17</v>
      </c>
      <c r="F1179" s="2" t="s">
        <v>18</v>
      </c>
      <c r="G1179" s="2" t="s">
        <v>19</v>
      </c>
      <c r="H1179" s="2" t="s">
        <v>24</v>
      </c>
      <c r="I1179" s="2">
        <v>2999</v>
      </c>
      <c r="J1179" s="2">
        <v>0</v>
      </c>
      <c r="K1179" s="2">
        <v>5052082</v>
      </c>
      <c r="L1179" s="3">
        <v>46053</v>
      </c>
      <c r="M1179" s="3">
        <v>46874</v>
      </c>
      <c r="N1179" s="2" t="s">
        <v>21</v>
      </c>
    </row>
    <row r="1180" spans="2:14" x14ac:dyDescent="0.25">
      <c r="B1180" s="2" t="s">
        <v>1829</v>
      </c>
      <c r="C1180" s="2" t="s">
        <v>1830</v>
      </c>
      <c r="D1180" s="2" t="s">
        <v>16</v>
      </c>
      <c r="E1180" s="2" t="s">
        <v>17</v>
      </c>
      <c r="F1180" s="2" t="s">
        <v>18</v>
      </c>
      <c r="G1180" s="2" t="s">
        <v>19</v>
      </c>
      <c r="H1180" s="2" t="s">
        <v>24</v>
      </c>
      <c r="I1180" s="2">
        <v>2999</v>
      </c>
      <c r="J1180" s="2">
        <v>2999</v>
      </c>
      <c r="K1180" s="2">
        <v>5052082</v>
      </c>
      <c r="L1180" s="3">
        <v>46176</v>
      </c>
      <c r="M1180" s="3">
        <v>47088</v>
      </c>
      <c r="N1180" s="2" t="s">
        <v>21</v>
      </c>
    </row>
    <row r="1181" spans="2:14" x14ac:dyDescent="0.25">
      <c r="B1181" s="2" t="s">
        <v>1829</v>
      </c>
      <c r="C1181" s="2" t="s">
        <v>1830</v>
      </c>
      <c r="D1181" s="2" t="s">
        <v>16</v>
      </c>
      <c r="E1181" s="2" t="s">
        <v>17</v>
      </c>
      <c r="F1181" s="2" t="s">
        <v>18</v>
      </c>
      <c r="G1181" s="2" t="s">
        <v>19</v>
      </c>
      <c r="H1181" s="2" t="s">
        <v>24</v>
      </c>
      <c r="I1181" s="2">
        <v>2999</v>
      </c>
      <c r="J1181" s="2">
        <v>0</v>
      </c>
      <c r="K1181" s="2" t="s">
        <v>470</v>
      </c>
      <c r="L1181" s="2" t="s">
        <v>30</v>
      </c>
      <c r="M1181" s="2" t="s">
        <v>30</v>
      </c>
      <c r="N1181" s="2" t="s">
        <v>21</v>
      </c>
    </row>
    <row r="1182" spans="2:14" x14ac:dyDescent="0.25">
      <c r="B1182" s="2" t="s">
        <v>1829</v>
      </c>
      <c r="C1182" s="2" t="s">
        <v>1830</v>
      </c>
      <c r="D1182" s="2" t="s">
        <v>16</v>
      </c>
      <c r="E1182" s="2" t="s">
        <v>181</v>
      </c>
      <c r="F1182" s="2" t="s">
        <v>18</v>
      </c>
      <c r="G1182" s="2" t="s">
        <v>19</v>
      </c>
      <c r="H1182" s="2" t="s">
        <v>24</v>
      </c>
      <c r="I1182" s="2">
        <v>2999</v>
      </c>
      <c r="J1182" s="2">
        <v>0</v>
      </c>
      <c r="K1182" s="2">
        <v>15122024</v>
      </c>
      <c r="L1182" s="3">
        <v>45807</v>
      </c>
      <c r="M1182" s="3">
        <v>46722</v>
      </c>
      <c r="N1182" s="2" t="s">
        <v>21</v>
      </c>
    </row>
    <row r="1183" spans="2:14" x14ac:dyDescent="0.25">
      <c r="B1183" s="2" t="s">
        <v>1829</v>
      </c>
      <c r="C1183" s="2" t="s">
        <v>1830</v>
      </c>
      <c r="D1183" s="2" t="s">
        <v>16</v>
      </c>
      <c r="E1183" s="2" t="s">
        <v>1828</v>
      </c>
      <c r="F1183" s="2" t="s">
        <v>18</v>
      </c>
      <c r="G1183" s="2" t="s">
        <v>19</v>
      </c>
      <c r="H1183" s="2" t="s">
        <v>24</v>
      </c>
      <c r="I1183" s="2">
        <v>2999</v>
      </c>
      <c r="J1183" s="2">
        <v>0</v>
      </c>
      <c r="K1183" s="2">
        <v>5052082</v>
      </c>
      <c r="L1183" s="3">
        <v>46053</v>
      </c>
      <c r="M1183" s="3">
        <v>46874</v>
      </c>
      <c r="N1183" s="2" t="s">
        <v>21</v>
      </c>
    </row>
    <row r="1184" spans="2:14" x14ac:dyDescent="0.25">
      <c r="B1184" s="2" t="s">
        <v>1829</v>
      </c>
      <c r="C1184" s="2" t="s">
        <v>1830</v>
      </c>
      <c r="D1184" s="2" t="s">
        <v>16</v>
      </c>
      <c r="E1184" s="2" t="s">
        <v>1828</v>
      </c>
      <c r="F1184" s="2" t="s">
        <v>18</v>
      </c>
      <c r="G1184" s="2" t="s">
        <v>19</v>
      </c>
      <c r="H1184" s="2" t="s">
        <v>24</v>
      </c>
      <c r="I1184" s="2">
        <v>2999</v>
      </c>
      <c r="J1184" s="2">
        <v>0</v>
      </c>
      <c r="K1184" s="2">
        <v>5052082</v>
      </c>
      <c r="L1184" s="3">
        <v>46176</v>
      </c>
      <c r="M1184" s="3">
        <v>47088</v>
      </c>
      <c r="N1184" s="2" t="s">
        <v>21</v>
      </c>
    </row>
    <row r="1185" spans="2:14" x14ac:dyDescent="0.25">
      <c r="B1185" s="2" t="s">
        <v>1829</v>
      </c>
      <c r="C1185" s="2" t="s">
        <v>1830</v>
      </c>
      <c r="D1185" s="2" t="s">
        <v>16</v>
      </c>
      <c r="E1185" s="2" t="s">
        <v>142</v>
      </c>
      <c r="F1185" s="2" t="s">
        <v>18</v>
      </c>
      <c r="G1185" s="2" t="s">
        <v>19</v>
      </c>
      <c r="H1185" s="2" t="s">
        <v>24</v>
      </c>
      <c r="I1185" s="2">
        <v>2999</v>
      </c>
      <c r="J1185" s="2">
        <v>0</v>
      </c>
      <c r="K1185" s="2">
        <v>15052025</v>
      </c>
      <c r="L1185" s="3">
        <v>45836</v>
      </c>
      <c r="M1185" s="3">
        <v>46874</v>
      </c>
      <c r="N1185" s="2" t="s">
        <v>21</v>
      </c>
    </row>
    <row r="1186" spans="2:14" x14ac:dyDescent="0.25">
      <c r="B1186" s="2" t="s">
        <v>1829</v>
      </c>
      <c r="C1186" s="2" t="s">
        <v>1830</v>
      </c>
      <c r="D1186" s="2" t="s">
        <v>16</v>
      </c>
      <c r="E1186" s="2" t="s">
        <v>142</v>
      </c>
      <c r="F1186" s="2" t="s">
        <v>18</v>
      </c>
      <c r="G1186" s="2" t="s">
        <v>19</v>
      </c>
      <c r="H1186" s="2" t="s">
        <v>24</v>
      </c>
      <c r="I1186" s="2">
        <v>2999</v>
      </c>
      <c r="J1186" s="2">
        <v>0</v>
      </c>
      <c r="K1186" s="2">
        <v>25062025</v>
      </c>
      <c r="L1186" s="3">
        <v>46013</v>
      </c>
      <c r="M1186" s="3">
        <v>46905</v>
      </c>
      <c r="N1186" s="2" t="s">
        <v>21</v>
      </c>
    </row>
    <row r="1187" spans="2:14" x14ac:dyDescent="0.25">
      <c r="B1187" s="2" t="s">
        <v>1829</v>
      </c>
      <c r="C1187" s="2" t="s">
        <v>1830</v>
      </c>
      <c r="D1187" s="2" t="s">
        <v>16</v>
      </c>
      <c r="E1187" s="2" t="s">
        <v>142</v>
      </c>
      <c r="F1187" s="2" t="s">
        <v>18</v>
      </c>
      <c r="G1187" s="2" t="s">
        <v>19</v>
      </c>
      <c r="H1187" s="2" t="s">
        <v>24</v>
      </c>
      <c r="I1187" s="2">
        <v>2999</v>
      </c>
      <c r="J1187" s="2">
        <v>0</v>
      </c>
      <c r="K1187" s="2">
        <v>30092024</v>
      </c>
      <c r="L1187" s="3">
        <v>45665</v>
      </c>
      <c r="M1187" s="3">
        <v>46631</v>
      </c>
      <c r="N1187" s="2" t="s">
        <v>21</v>
      </c>
    </row>
    <row r="1188" spans="2:14" x14ac:dyDescent="0.25">
      <c r="B1188" s="2" t="s">
        <v>1831</v>
      </c>
      <c r="C1188" s="2" t="s">
        <v>1832</v>
      </c>
      <c r="D1188" s="2" t="s">
        <v>41</v>
      </c>
      <c r="E1188" s="2" t="s">
        <v>17</v>
      </c>
      <c r="F1188" s="2" t="s">
        <v>18</v>
      </c>
      <c r="G1188" s="2" t="s">
        <v>90</v>
      </c>
      <c r="H1188" s="2" t="s">
        <v>1833</v>
      </c>
      <c r="I1188" s="2">
        <v>480</v>
      </c>
      <c r="J1188" s="2">
        <v>480</v>
      </c>
      <c r="K1188" s="2" t="s">
        <v>1834</v>
      </c>
      <c r="L1188" s="3">
        <v>45996</v>
      </c>
      <c r="M1188" s="3">
        <v>47543</v>
      </c>
      <c r="N1188" s="2" t="s">
        <v>38</v>
      </c>
    </row>
    <row r="1189" spans="2:14" x14ac:dyDescent="0.25">
      <c r="B1189" s="2" t="s">
        <v>1831</v>
      </c>
      <c r="C1189" s="2" t="s">
        <v>1832</v>
      </c>
      <c r="D1189" s="2" t="s">
        <v>41</v>
      </c>
      <c r="E1189" s="2" t="s">
        <v>17</v>
      </c>
      <c r="F1189" s="2" t="s">
        <v>18</v>
      </c>
      <c r="G1189" s="2" t="s">
        <v>90</v>
      </c>
      <c r="H1189" s="2" t="s">
        <v>1833</v>
      </c>
      <c r="I1189" s="2">
        <v>480</v>
      </c>
      <c r="J1189" s="2">
        <v>0</v>
      </c>
      <c r="K1189" s="2" t="s">
        <v>1835</v>
      </c>
      <c r="L1189" s="3">
        <v>44958</v>
      </c>
      <c r="M1189" s="3">
        <v>46844</v>
      </c>
      <c r="N1189" s="2" t="s">
        <v>38</v>
      </c>
    </row>
    <row r="1190" spans="2:14" x14ac:dyDescent="0.25">
      <c r="B1190" s="2" t="s">
        <v>1836</v>
      </c>
      <c r="C1190" s="2" t="s">
        <v>1837</v>
      </c>
      <c r="D1190" s="2" t="s">
        <v>41</v>
      </c>
      <c r="E1190" s="2" t="s">
        <v>17</v>
      </c>
      <c r="F1190" s="2" t="s">
        <v>18</v>
      </c>
      <c r="G1190" s="2" t="s">
        <v>90</v>
      </c>
      <c r="H1190" s="2" t="s">
        <v>1833</v>
      </c>
      <c r="I1190" s="2">
        <v>0</v>
      </c>
      <c r="J1190" s="2">
        <v>0</v>
      </c>
      <c r="K1190" s="2" t="s">
        <v>1838</v>
      </c>
      <c r="L1190" s="3">
        <v>46167</v>
      </c>
      <c r="M1190" s="3">
        <v>47543</v>
      </c>
      <c r="N1190" s="2" t="s">
        <v>38</v>
      </c>
    </row>
    <row r="1191" spans="2:14" x14ac:dyDescent="0.25">
      <c r="B1191" s="2" t="s">
        <v>1836</v>
      </c>
      <c r="C1191" s="2" t="s">
        <v>1837</v>
      </c>
      <c r="D1191" s="2" t="s">
        <v>41</v>
      </c>
      <c r="E1191" s="2" t="s">
        <v>17</v>
      </c>
      <c r="F1191" s="2" t="s">
        <v>18</v>
      </c>
      <c r="G1191" s="2" t="s">
        <v>90</v>
      </c>
      <c r="H1191" s="2" t="s">
        <v>1833</v>
      </c>
      <c r="I1191" s="2">
        <v>0</v>
      </c>
      <c r="J1191" s="2">
        <v>0</v>
      </c>
      <c r="K1191" s="2" t="s">
        <v>1839</v>
      </c>
      <c r="L1191" s="3">
        <v>45786</v>
      </c>
      <c r="M1191" s="3">
        <v>46844</v>
      </c>
      <c r="N1191" s="2" t="s">
        <v>38</v>
      </c>
    </row>
    <row r="1192" spans="2:14" x14ac:dyDescent="0.25">
      <c r="B1192" s="2" t="s">
        <v>1836</v>
      </c>
      <c r="C1192" s="2" t="s">
        <v>1837</v>
      </c>
      <c r="D1192" s="2" t="s">
        <v>41</v>
      </c>
      <c r="E1192" s="2" t="s">
        <v>17</v>
      </c>
      <c r="F1192" s="2" t="s">
        <v>18</v>
      </c>
      <c r="G1192" s="2" t="s">
        <v>90</v>
      </c>
      <c r="H1192" s="2" t="s">
        <v>1833</v>
      </c>
      <c r="I1192" s="2">
        <v>0</v>
      </c>
      <c r="J1192" s="2">
        <v>0</v>
      </c>
      <c r="K1192" s="2" t="s">
        <v>1840</v>
      </c>
      <c r="L1192" s="3">
        <v>44958</v>
      </c>
      <c r="M1192" s="3">
        <v>46722</v>
      </c>
      <c r="N1192" s="2" t="s">
        <v>38</v>
      </c>
    </row>
    <row r="1193" spans="2:14" x14ac:dyDescent="0.25">
      <c r="B1193" s="2" t="s">
        <v>1841</v>
      </c>
      <c r="C1193" s="2" t="s">
        <v>1842</v>
      </c>
      <c r="D1193" s="2" t="s">
        <v>16</v>
      </c>
      <c r="E1193" s="2" t="s">
        <v>17</v>
      </c>
      <c r="F1193" s="2" t="s">
        <v>18</v>
      </c>
      <c r="G1193" s="2" t="s">
        <v>19</v>
      </c>
      <c r="H1193" s="2" t="s">
        <v>1843</v>
      </c>
      <c r="I1193" s="2">
        <v>80</v>
      </c>
      <c r="J1193" s="2">
        <v>0</v>
      </c>
      <c r="K1193" s="2" t="s">
        <v>1844</v>
      </c>
      <c r="L1193" s="3">
        <v>44958</v>
      </c>
      <c r="M1193" s="3">
        <v>46935</v>
      </c>
      <c r="N1193" s="2" t="s">
        <v>38</v>
      </c>
    </row>
    <row r="1194" spans="2:14" x14ac:dyDescent="0.25">
      <c r="B1194" s="2" t="s">
        <v>1841</v>
      </c>
      <c r="C1194" s="2" t="s">
        <v>1842</v>
      </c>
      <c r="D1194" s="2" t="s">
        <v>16</v>
      </c>
      <c r="E1194" s="2" t="s">
        <v>17</v>
      </c>
      <c r="F1194" s="2" t="s">
        <v>18</v>
      </c>
      <c r="G1194" s="2" t="s">
        <v>19</v>
      </c>
      <c r="H1194" s="2" t="s">
        <v>1843</v>
      </c>
      <c r="I1194" s="2">
        <v>80</v>
      </c>
      <c r="J1194" s="2">
        <v>0</v>
      </c>
      <c r="K1194" s="2" t="s">
        <v>1845</v>
      </c>
      <c r="L1194" s="3">
        <v>46167</v>
      </c>
      <c r="M1194" s="3">
        <v>47939</v>
      </c>
      <c r="N1194" s="2" t="s">
        <v>38</v>
      </c>
    </row>
    <row r="1195" spans="2:14" x14ac:dyDescent="0.25">
      <c r="B1195" s="2" t="s">
        <v>1841</v>
      </c>
      <c r="C1195" s="2" t="s">
        <v>1842</v>
      </c>
      <c r="D1195" s="2" t="s">
        <v>16</v>
      </c>
      <c r="E1195" s="2" t="s">
        <v>17</v>
      </c>
      <c r="F1195" s="2" t="s">
        <v>18</v>
      </c>
      <c r="G1195" s="2" t="s">
        <v>19</v>
      </c>
      <c r="H1195" s="2" t="s">
        <v>1843</v>
      </c>
      <c r="I1195" s="2">
        <v>80</v>
      </c>
      <c r="J1195" s="2">
        <v>80</v>
      </c>
      <c r="K1195" s="2" t="s">
        <v>1846</v>
      </c>
      <c r="L1195" s="3">
        <v>46182</v>
      </c>
      <c r="M1195" s="3">
        <v>47969</v>
      </c>
      <c r="N1195" s="2" t="s">
        <v>38</v>
      </c>
    </row>
    <row r="1196" spans="2:14" x14ac:dyDescent="0.25">
      <c r="B1196" s="2" t="s">
        <v>1841</v>
      </c>
      <c r="C1196" s="2" t="s">
        <v>1842</v>
      </c>
      <c r="D1196" s="2" t="s">
        <v>16</v>
      </c>
      <c r="E1196" s="2" t="s">
        <v>17</v>
      </c>
      <c r="F1196" s="2" t="s">
        <v>18</v>
      </c>
      <c r="G1196" s="2" t="s">
        <v>19</v>
      </c>
      <c r="H1196" s="2" t="s">
        <v>1843</v>
      </c>
      <c r="I1196" s="2">
        <v>80</v>
      </c>
      <c r="J1196" s="2">
        <v>0</v>
      </c>
      <c r="K1196" s="2" t="s">
        <v>1847</v>
      </c>
      <c r="L1196" s="3">
        <v>45898</v>
      </c>
      <c r="M1196" s="3">
        <v>47453</v>
      </c>
      <c r="N1196" s="2" t="s">
        <v>38</v>
      </c>
    </row>
    <row r="1197" spans="2:14" x14ac:dyDescent="0.25">
      <c r="B1197" s="2" t="s">
        <v>1841</v>
      </c>
      <c r="C1197" s="2" t="s">
        <v>1842</v>
      </c>
      <c r="D1197" s="2" t="s">
        <v>16</v>
      </c>
      <c r="E1197" s="2" t="s">
        <v>17</v>
      </c>
      <c r="F1197" s="2" t="s">
        <v>18</v>
      </c>
      <c r="G1197" s="2" t="s">
        <v>19</v>
      </c>
      <c r="H1197" s="2" t="s">
        <v>1843</v>
      </c>
      <c r="I1197" s="2">
        <v>80</v>
      </c>
      <c r="J1197" s="2">
        <v>0</v>
      </c>
      <c r="K1197" s="2" t="s">
        <v>1848</v>
      </c>
      <c r="L1197" s="3">
        <v>44958</v>
      </c>
      <c r="M1197" s="3">
        <v>47270</v>
      </c>
      <c r="N1197" s="2" t="s">
        <v>38</v>
      </c>
    </row>
    <row r="1198" spans="2:14" x14ac:dyDescent="0.25">
      <c r="B1198" s="2" t="s">
        <v>1841</v>
      </c>
      <c r="C1198" s="2" t="s">
        <v>1842</v>
      </c>
      <c r="D1198" s="2" t="s">
        <v>16</v>
      </c>
      <c r="E1198" s="2" t="s">
        <v>17</v>
      </c>
      <c r="F1198" s="2" t="s">
        <v>18</v>
      </c>
      <c r="G1198" s="2" t="s">
        <v>19</v>
      </c>
      <c r="H1198" s="2" t="s">
        <v>1843</v>
      </c>
      <c r="I1198" s="2">
        <v>80</v>
      </c>
      <c r="J1198" s="2">
        <v>0</v>
      </c>
      <c r="K1198" s="2" t="s">
        <v>1849</v>
      </c>
      <c r="L1198" s="3">
        <v>45687</v>
      </c>
      <c r="M1198" s="3">
        <v>47423</v>
      </c>
      <c r="N1198" s="2" t="s">
        <v>38</v>
      </c>
    </row>
    <row r="1199" spans="2:14" x14ac:dyDescent="0.25">
      <c r="B1199" s="2" t="s">
        <v>1841</v>
      </c>
      <c r="C1199" s="2" t="s">
        <v>1842</v>
      </c>
      <c r="D1199" s="2" t="s">
        <v>16</v>
      </c>
      <c r="E1199" s="2" t="s">
        <v>181</v>
      </c>
      <c r="F1199" s="2" t="s">
        <v>18</v>
      </c>
      <c r="G1199" s="2" t="s">
        <v>19</v>
      </c>
      <c r="H1199" s="2" t="s">
        <v>1843</v>
      </c>
      <c r="I1199" s="2">
        <v>80</v>
      </c>
      <c r="J1199" s="2">
        <v>0</v>
      </c>
      <c r="K1199" s="2" t="s">
        <v>1849</v>
      </c>
      <c r="L1199" s="3">
        <v>45687</v>
      </c>
      <c r="M1199" s="3">
        <v>47423</v>
      </c>
      <c r="N1199" s="2" t="s">
        <v>38</v>
      </c>
    </row>
    <row r="1200" spans="2:14" x14ac:dyDescent="0.25">
      <c r="B1200" s="2" t="s">
        <v>1841</v>
      </c>
      <c r="C1200" s="2" t="s">
        <v>1842</v>
      </c>
      <c r="D1200" s="2" t="s">
        <v>16</v>
      </c>
      <c r="E1200" s="2" t="s">
        <v>142</v>
      </c>
      <c r="F1200" s="2" t="s">
        <v>18</v>
      </c>
      <c r="G1200" s="2" t="s">
        <v>19</v>
      </c>
      <c r="H1200" s="2" t="s">
        <v>1843</v>
      </c>
      <c r="I1200" s="2">
        <v>80</v>
      </c>
      <c r="J1200" s="2">
        <v>0</v>
      </c>
      <c r="K1200" s="2" t="s">
        <v>1846</v>
      </c>
      <c r="L1200" s="3">
        <v>46182</v>
      </c>
      <c r="M1200" s="3">
        <v>47969</v>
      </c>
      <c r="N1200" s="2" t="s">
        <v>38</v>
      </c>
    </row>
    <row r="1201" spans="2:14" x14ac:dyDescent="0.25">
      <c r="B1201" s="2" t="s">
        <v>1850</v>
      </c>
      <c r="C1201" s="2" t="s">
        <v>1851</v>
      </c>
      <c r="D1201" s="2" t="s">
        <v>16</v>
      </c>
      <c r="E1201" s="2" t="s">
        <v>17</v>
      </c>
      <c r="F1201" s="2" t="s">
        <v>18</v>
      </c>
      <c r="G1201" s="2" t="s">
        <v>19</v>
      </c>
      <c r="H1201" s="2" t="s">
        <v>1843</v>
      </c>
      <c r="I1201" s="2">
        <v>3624</v>
      </c>
      <c r="J1201" s="2">
        <v>1224</v>
      </c>
      <c r="K1201" s="2" t="s">
        <v>1852</v>
      </c>
      <c r="L1201" s="3">
        <v>45763</v>
      </c>
      <c r="M1201" s="3">
        <v>47543</v>
      </c>
      <c r="N1201" s="2" t="s">
        <v>38</v>
      </c>
    </row>
    <row r="1202" spans="2:14" x14ac:dyDescent="0.25">
      <c r="B1202" s="2" t="s">
        <v>1850</v>
      </c>
      <c r="C1202" s="2" t="s">
        <v>1851</v>
      </c>
      <c r="D1202" s="2" t="s">
        <v>16</v>
      </c>
      <c r="E1202" s="2" t="s">
        <v>17</v>
      </c>
      <c r="F1202" s="2" t="s">
        <v>18</v>
      </c>
      <c r="G1202" s="2" t="s">
        <v>19</v>
      </c>
      <c r="H1202" s="2" t="s">
        <v>1843</v>
      </c>
      <c r="I1202" s="2">
        <v>3624</v>
      </c>
      <c r="J1202" s="2">
        <v>0</v>
      </c>
      <c r="K1202" s="2" t="s">
        <v>1853</v>
      </c>
      <c r="L1202" s="3">
        <v>44958</v>
      </c>
      <c r="M1202" s="3">
        <v>47209</v>
      </c>
      <c r="N1202" s="2" t="s">
        <v>38</v>
      </c>
    </row>
    <row r="1203" spans="2:14" x14ac:dyDescent="0.25">
      <c r="B1203" s="2" t="s">
        <v>1850</v>
      </c>
      <c r="C1203" s="2" t="s">
        <v>1851</v>
      </c>
      <c r="D1203" s="2" t="s">
        <v>16</v>
      </c>
      <c r="E1203" s="2" t="s">
        <v>17</v>
      </c>
      <c r="F1203" s="2" t="s">
        <v>18</v>
      </c>
      <c r="G1203" s="2" t="s">
        <v>19</v>
      </c>
      <c r="H1203" s="2" t="s">
        <v>1843</v>
      </c>
      <c r="I1203" s="2">
        <v>3624</v>
      </c>
      <c r="J1203" s="2">
        <v>2400</v>
      </c>
      <c r="K1203" s="2" t="s">
        <v>1854</v>
      </c>
      <c r="L1203" s="3">
        <v>46167</v>
      </c>
      <c r="M1203" s="3">
        <v>47939</v>
      </c>
      <c r="N1203" s="2" t="s">
        <v>38</v>
      </c>
    </row>
    <row r="1204" spans="2:14" x14ac:dyDescent="0.25">
      <c r="B1204" s="2" t="s">
        <v>1850</v>
      </c>
      <c r="C1204" s="2" t="s">
        <v>1851</v>
      </c>
      <c r="D1204" s="2" t="s">
        <v>16</v>
      </c>
      <c r="E1204" s="2" t="s">
        <v>17</v>
      </c>
      <c r="F1204" s="2" t="s">
        <v>18</v>
      </c>
      <c r="G1204" s="2" t="s">
        <v>19</v>
      </c>
      <c r="H1204" s="2" t="s">
        <v>1843</v>
      </c>
      <c r="I1204" s="2">
        <v>3624</v>
      </c>
      <c r="J1204" s="2">
        <v>0</v>
      </c>
      <c r="K1204" s="2" t="s">
        <v>1855</v>
      </c>
      <c r="L1204" s="3">
        <v>45898</v>
      </c>
      <c r="M1204" s="3">
        <v>47604</v>
      </c>
      <c r="N1204" s="2" t="s">
        <v>38</v>
      </c>
    </row>
    <row r="1205" spans="2:14" x14ac:dyDescent="0.25">
      <c r="B1205" s="2" t="s">
        <v>1850</v>
      </c>
      <c r="C1205" s="2" t="s">
        <v>1851</v>
      </c>
      <c r="D1205" s="2" t="s">
        <v>16</v>
      </c>
      <c r="E1205" s="2" t="s">
        <v>17</v>
      </c>
      <c r="F1205" s="2" t="s">
        <v>18</v>
      </c>
      <c r="G1205" s="2" t="s">
        <v>19</v>
      </c>
      <c r="H1205" s="2" t="s">
        <v>1843</v>
      </c>
      <c r="I1205" s="2">
        <v>3624</v>
      </c>
      <c r="J1205" s="2">
        <v>0</v>
      </c>
      <c r="K1205" s="2" t="s">
        <v>1856</v>
      </c>
      <c r="L1205" s="3">
        <v>45657</v>
      </c>
      <c r="M1205" s="3">
        <v>47453</v>
      </c>
      <c r="N1205" s="2" t="s">
        <v>38</v>
      </c>
    </row>
    <row r="1206" spans="2:14" x14ac:dyDescent="0.25">
      <c r="B1206" s="2" t="s">
        <v>1857</v>
      </c>
      <c r="C1206" s="2" t="s">
        <v>1858</v>
      </c>
      <c r="D1206" s="2" t="s">
        <v>41</v>
      </c>
      <c r="E1206" s="2" t="s">
        <v>17</v>
      </c>
      <c r="F1206" s="2" t="s">
        <v>18</v>
      </c>
      <c r="G1206" s="2" t="s">
        <v>1859</v>
      </c>
      <c r="H1206" s="2" t="s">
        <v>1860</v>
      </c>
      <c r="I1206" s="2">
        <v>1000</v>
      </c>
      <c r="J1206" s="2">
        <v>0</v>
      </c>
      <c r="K1206" s="2" t="s">
        <v>1861</v>
      </c>
      <c r="L1206" s="3">
        <v>45656</v>
      </c>
      <c r="M1206" s="3">
        <v>47119</v>
      </c>
      <c r="N1206" s="2" t="s">
        <v>38</v>
      </c>
    </row>
    <row r="1207" spans="2:14" x14ac:dyDescent="0.25">
      <c r="B1207" s="2" t="s">
        <v>1857</v>
      </c>
      <c r="C1207" s="2" t="s">
        <v>1858</v>
      </c>
      <c r="D1207" s="2" t="s">
        <v>41</v>
      </c>
      <c r="E1207" s="2" t="s">
        <v>17</v>
      </c>
      <c r="F1207" s="2" t="s">
        <v>18</v>
      </c>
      <c r="G1207" s="2" t="s">
        <v>1859</v>
      </c>
      <c r="H1207" s="2" t="s">
        <v>1860</v>
      </c>
      <c r="I1207" s="2">
        <v>1000</v>
      </c>
      <c r="J1207" s="2">
        <v>0</v>
      </c>
      <c r="K1207" s="2" t="s">
        <v>1862</v>
      </c>
      <c r="L1207" s="3">
        <v>44958</v>
      </c>
      <c r="M1207" s="3">
        <v>47119</v>
      </c>
      <c r="N1207" s="2" t="s">
        <v>38</v>
      </c>
    </row>
    <row r="1208" spans="2:14" x14ac:dyDescent="0.25">
      <c r="B1208" s="2" t="s">
        <v>1857</v>
      </c>
      <c r="C1208" s="2" t="s">
        <v>1858</v>
      </c>
      <c r="D1208" s="2" t="s">
        <v>41</v>
      </c>
      <c r="E1208" s="2" t="s">
        <v>17</v>
      </c>
      <c r="F1208" s="2" t="s">
        <v>18</v>
      </c>
      <c r="G1208" s="2" t="s">
        <v>1859</v>
      </c>
      <c r="H1208" s="2" t="s">
        <v>1860</v>
      </c>
      <c r="I1208" s="2">
        <v>1000</v>
      </c>
      <c r="J1208" s="2">
        <v>0</v>
      </c>
      <c r="K1208" s="2" t="s">
        <v>1863</v>
      </c>
      <c r="L1208" s="3">
        <v>45710</v>
      </c>
      <c r="M1208" s="3">
        <v>47484</v>
      </c>
      <c r="N1208" s="2" t="s">
        <v>38</v>
      </c>
    </row>
    <row r="1209" spans="2:14" x14ac:dyDescent="0.25">
      <c r="B1209" s="2" t="s">
        <v>1857</v>
      </c>
      <c r="C1209" s="2" t="s">
        <v>1858</v>
      </c>
      <c r="D1209" s="2" t="s">
        <v>41</v>
      </c>
      <c r="E1209" s="2" t="s">
        <v>17</v>
      </c>
      <c r="F1209" s="2" t="s">
        <v>18</v>
      </c>
      <c r="G1209" s="2" t="s">
        <v>1859</v>
      </c>
      <c r="H1209" s="2" t="s">
        <v>1860</v>
      </c>
      <c r="I1209" s="2">
        <v>1000</v>
      </c>
      <c r="J1209" s="2">
        <v>0</v>
      </c>
      <c r="K1209" s="2" t="s">
        <v>1864</v>
      </c>
      <c r="L1209" s="3">
        <v>45818</v>
      </c>
      <c r="M1209" s="3">
        <v>47574</v>
      </c>
      <c r="N1209" s="2" t="s">
        <v>38</v>
      </c>
    </row>
    <row r="1210" spans="2:14" x14ac:dyDescent="0.25">
      <c r="B1210" s="2" t="s">
        <v>1857</v>
      </c>
      <c r="C1210" s="2" t="s">
        <v>1858</v>
      </c>
      <c r="D1210" s="2" t="s">
        <v>41</v>
      </c>
      <c r="E1210" s="2" t="s">
        <v>17</v>
      </c>
      <c r="F1210" s="2" t="s">
        <v>18</v>
      </c>
      <c r="G1210" s="2" t="s">
        <v>1859</v>
      </c>
      <c r="H1210" s="2" t="s">
        <v>1860</v>
      </c>
      <c r="I1210" s="2">
        <v>1000</v>
      </c>
      <c r="J1210" s="2">
        <v>0</v>
      </c>
      <c r="K1210" s="2" t="s">
        <v>1865</v>
      </c>
      <c r="L1210" s="3">
        <v>45786</v>
      </c>
      <c r="M1210" s="3">
        <v>47574</v>
      </c>
      <c r="N1210" s="2" t="s">
        <v>38</v>
      </c>
    </row>
    <row r="1211" spans="2:14" x14ac:dyDescent="0.25">
      <c r="B1211" s="2" t="s">
        <v>1857</v>
      </c>
      <c r="C1211" s="2" t="s">
        <v>1858</v>
      </c>
      <c r="D1211" s="2" t="s">
        <v>41</v>
      </c>
      <c r="E1211" s="2" t="s">
        <v>17</v>
      </c>
      <c r="F1211" s="2" t="s">
        <v>18</v>
      </c>
      <c r="G1211" s="2" t="s">
        <v>1859</v>
      </c>
      <c r="H1211" s="2" t="s">
        <v>1860</v>
      </c>
      <c r="I1211" s="2">
        <v>1000</v>
      </c>
      <c r="J1211" s="2">
        <v>0</v>
      </c>
      <c r="K1211" s="2" t="s">
        <v>1866</v>
      </c>
      <c r="L1211" s="3">
        <v>45898</v>
      </c>
      <c r="M1211" s="3">
        <v>47665</v>
      </c>
      <c r="N1211" s="2" t="s">
        <v>38</v>
      </c>
    </row>
    <row r="1212" spans="2:14" x14ac:dyDescent="0.25">
      <c r="B1212" s="2" t="s">
        <v>1857</v>
      </c>
      <c r="C1212" s="2" t="s">
        <v>1858</v>
      </c>
      <c r="D1212" s="2" t="s">
        <v>41</v>
      </c>
      <c r="E1212" s="2" t="s">
        <v>17</v>
      </c>
      <c r="F1212" s="2" t="s">
        <v>18</v>
      </c>
      <c r="G1212" s="2" t="s">
        <v>1859</v>
      </c>
      <c r="H1212" s="2" t="s">
        <v>1860</v>
      </c>
      <c r="I1212" s="2">
        <v>1000</v>
      </c>
      <c r="J1212" s="2">
        <v>0</v>
      </c>
      <c r="K1212" s="2" t="s">
        <v>1867</v>
      </c>
      <c r="L1212" s="3">
        <v>46018</v>
      </c>
      <c r="M1212" s="3">
        <v>47788</v>
      </c>
      <c r="N1212" s="2" t="s">
        <v>38</v>
      </c>
    </row>
    <row r="1213" spans="2:14" x14ac:dyDescent="0.25">
      <c r="B1213" s="2" t="s">
        <v>1857</v>
      </c>
      <c r="C1213" s="2" t="s">
        <v>1858</v>
      </c>
      <c r="D1213" s="2" t="s">
        <v>41</v>
      </c>
      <c r="E1213" s="2" t="s">
        <v>17</v>
      </c>
      <c r="F1213" s="2" t="s">
        <v>18</v>
      </c>
      <c r="G1213" s="2" t="s">
        <v>1859</v>
      </c>
      <c r="H1213" s="2" t="s">
        <v>1860</v>
      </c>
      <c r="I1213" s="2">
        <v>1000</v>
      </c>
      <c r="J1213" s="2">
        <v>0</v>
      </c>
      <c r="K1213" s="2" t="s">
        <v>1868</v>
      </c>
      <c r="L1213" s="3">
        <v>46018</v>
      </c>
      <c r="M1213" s="3">
        <v>47665</v>
      </c>
      <c r="N1213" s="2" t="s">
        <v>38</v>
      </c>
    </row>
    <row r="1214" spans="2:14" x14ac:dyDescent="0.25">
      <c r="B1214" s="2" t="s">
        <v>1857</v>
      </c>
      <c r="C1214" s="2" t="s">
        <v>1858</v>
      </c>
      <c r="D1214" s="2" t="s">
        <v>41</v>
      </c>
      <c r="E1214" s="2" t="s">
        <v>17</v>
      </c>
      <c r="F1214" s="2" t="s">
        <v>18</v>
      </c>
      <c r="G1214" s="2" t="s">
        <v>1859</v>
      </c>
      <c r="H1214" s="2" t="s">
        <v>1860</v>
      </c>
      <c r="I1214" s="2">
        <v>1000</v>
      </c>
      <c r="J1214" s="2">
        <v>1000</v>
      </c>
      <c r="K1214" s="2" t="s">
        <v>1869</v>
      </c>
      <c r="L1214" s="3">
        <v>46182</v>
      </c>
      <c r="M1214" s="3">
        <v>47969</v>
      </c>
      <c r="N1214" s="2" t="s">
        <v>38</v>
      </c>
    </row>
    <row r="1215" spans="2:14" x14ac:dyDescent="0.25">
      <c r="B1215" s="2" t="s">
        <v>1857</v>
      </c>
      <c r="C1215" s="2" t="s">
        <v>1858</v>
      </c>
      <c r="D1215" s="2" t="s">
        <v>41</v>
      </c>
      <c r="E1215" s="2" t="s">
        <v>17</v>
      </c>
      <c r="F1215" s="2" t="s">
        <v>18</v>
      </c>
      <c r="G1215" s="2" t="s">
        <v>1859</v>
      </c>
      <c r="H1215" s="2" t="s">
        <v>1860</v>
      </c>
      <c r="I1215" s="2">
        <v>1000</v>
      </c>
      <c r="J1215" s="2">
        <v>0</v>
      </c>
      <c r="K1215" s="2" t="s">
        <v>470</v>
      </c>
      <c r="L1215" s="2" t="s">
        <v>30</v>
      </c>
      <c r="M1215" s="2" t="s">
        <v>30</v>
      </c>
      <c r="N1215" s="2" t="s">
        <v>38</v>
      </c>
    </row>
    <row r="1216" spans="2:14" x14ac:dyDescent="0.25">
      <c r="B1216" s="2" t="s">
        <v>1857</v>
      </c>
      <c r="C1216" s="2" t="s">
        <v>1858</v>
      </c>
      <c r="D1216" s="2" t="s">
        <v>41</v>
      </c>
      <c r="E1216" s="2" t="s">
        <v>181</v>
      </c>
      <c r="F1216" s="2" t="s">
        <v>18</v>
      </c>
      <c r="G1216" s="2" t="s">
        <v>1859</v>
      </c>
      <c r="H1216" s="2" t="s">
        <v>1860</v>
      </c>
      <c r="I1216" s="2">
        <v>1000</v>
      </c>
      <c r="J1216" s="2">
        <v>0</v>
      </c>
      <c r="K1216" s="2" t="s">
        <v>1862</v>
      </c>
      <c r="L1216" s="3">
        <v>44958</v>
      </c>
      <c r="M1216" s="3">
        <v>47119</v>
      </c>
      <c r="N1216" s="2" t="s">
        <v>38</v>
      </c>
    </row>
    <row r="1217" spans="2:14" x14ac:dyDescent="0.25">
      <c r="B1217" s="2" t="s">
        <v>1857</v>
      </c>
      <c r="C1217" s="2" t="s">
        <v>1858</v>
      </c>
      <c r="D1217" s="2" t="s">
        <v>41</v>
      </c>
      <c r="E1217" s="2" t="s">
        <v>181</v>
      </c>
      <c r="F1217" s="2" t="s">
        <v>18</v>
      </c>
      <c r="G1217" s="2" t="s">
        <v>1859</v>
      </c>
      <c r="H1217" s="2" t="s">
        <v>1860</v>
      </c>
      <c r="I1217" s="2">
        <v>1000</v>
      </c>
      <c r="J1217" s="2">
        <v>0</v>
      </c>
      <c r="K1217" s="2" t="s">
        <v>1866</v>
      </c>
      <c r="L1217" s="3">
        <v>45898</v>
      </c>
      <c r="M1217" s="3">
        <v>47665</v>
      </c>
      <c r="N1217" s="2" t="s">
        <v>38</v>
      </c>
    </row>
    <row r="1218" spans="2:14" x14ac:dyDescent="0.25">
      <c r="B1218" s="2" t="s">
        <v>1857</v>
      </c>
      <c r="C1218" s="2" t="s">
        <v>1858</v>
      </c>
      <c r="D1218" s="2" t="s">
        <v>41</v>
      </c>
      <c r="E1218" s="2" t="s">
        <v>181</v>
      </c>
      <c r="F1218" s="2" t="s">
        <v>18</v>
      </c>
      <c r="G1218" s="2" t="s">
        <v>1859</v>
      </c>
      <c r="H1218" s="2" t="s">
        <v>1860</v>
      </c>
      <c r="I1218" s="2">
        <v>1000</v>
      </c>
      <c r="J1218" s="2">
        <v>0</v>
      </c>
      <c r="K1218" s="2" t="s">
        <v>1867</v>
      </c>
      <c r="L1218" s="3">
        <v>46018</v>
      </c>
      <c r="M1218" s="3">
        <v>47788</v>
      </c>
      <c r="N1218" s="2" t="s">
        <v>38</v>
      </c>
    </row>
    <row r="1219" spans="2:14" x14ac:dyDescent="0.25">
      <c r="B1219" s="2" t="s">
        <v>1857</v>
      </c>
      <c r="C1219" s="2" t="s">
        <v>1858</v>
      </c>
      <c r="D1219" s="2" t="s">
        <v>41</v>
      </c>
      <c r="E1219" s="2" t="s">
        <v>142</v>
      </c>
      <c r="F1219" s="2" t="s">
        <v>18</v>
      </c>
      <c r="G1219" s="2" t="s">
        <v>1859</v>
      </c>
      <c r="H1219" s="2" t="s">
        <v>1860</v>
      </c>
      <c r="I1219" s="2">
        <v>1000</v>
      </c>
      <c r="J1219" s="2">
        <v>0</v>
      </c>
      <c r="K1219" s="2" t="s">
        <v>1861</v>
      </c>
      <c r="L1219" s="3">
        <v>45656</v>
      </c>
      <c r="M1219" s="3">
        <v>47119</v>
      </c>
      <c r="N1219" s="2" t="s">
        <v>38</v>
      </c>
    </row>
    <row r="1220" spans="2:14" x14ac:dyDescent="0.25">
      <c r="B1220" s="2" t="s">
        <v>1870</v>
      </c>
      <c r="C1220" s="2" t="s">
        <v>1871</v>
      </c>
      <c r="D1220" s="2" t="s">
        <v>41</v>
      </c>
      <c r="E1220" s="2" t="s">
        <v>17</v>
      </c>
      <c r="F1220" s="2" t="s">
        <v>18</v>
      </c>
      <c r="G1220" s="2" t="s">
        <v>1859</v>
      </c>
      <c r="H1220" s="2" t="s">
        <v>1860</v>
      </c>
      <c r="I1220" s="2">
        <v>32993</v>
      </c>
      <c r="J1220" s="2">
        <v>0</v>
      </c>
      <c r="K1220" s="2" t="s">
        <v>1872</v>
      </c>
      <c r="L1220" s="3">
        <v>44958</v>
      </c>
      <c r="M1220" s="3">
        <v>47331</v>
      </c>
      <c r="N1220" s="2" t="s">
        <v>38</v>
      </c>
    </row>
    <row r="1221" spans="2:14" x14ac:dyDescent="0.25">
      <c r="B1221" s="2" t="s">
        <v>1870</v>
      </c>
      <c r="C1221" s="2" t="s">
        <v>1871</v>
      </c>
      <c r="D1221" s="2" t="s">
        <v>41</v>
      </c>
      <c r="E1221" s="2" t="s">
        <v>17</v>
      </c>
      <c r="F1221" s="2" t="s">
        <v>18</v>
      </c>
      <c r="G1221" s="2" t="s">
        <v>1859</v>
      </c>
      <c r="H1221" s="2" t="s">
        <v>1860</v>
      </c>
      <c r="I1221" s="2">
        <v>32993</v>
      </c>
      <c r="J1221" s="2">
        <v>0</v>
      </c>
      <c r="K1221" s="2" t="s">
        <v>1873</v>
      </c>
      <c r="L1221" s="3">
        <v>45727</v>
      </c>
      <c r="M1221" s="3">
        <v>47484</v>
      </c>
      <c r="N1221" s="2" t="s">
        <v>38</v>
      </c>
    </row>
    <row r="1222" spans="2:14" x14ac:dyDescent="0.25">
      <c r="B1222" s="2" t="s">
        <v>1870</v>
      </c>
      <c r="C1222" s="2" t="s">
        <v>1871</v>
      </c>
      <c r="D1222" s="2" t="s">
        <v>41</v>
      </c>
      <c r="E1222" s="2" t="s">
        <v>17</v>
      </c>
      <c r="F1222" s="2" t="s">
        <v>18</v>
      </c>
      <c r="G1222" s="2" t="s">
        <v>1859</v>
      </c>
      <c r="H1222" s="2" t="s">
        <v>1860</v>
      </c>
      <c r="I1222" s="2">
        <v>32993</v>
      </c>
      <c r="J1222" s="2">
        <v>0</v>
      </c>
      <c r="K1222" s="2" t="s">
        <v>1874</v>
      </c>
      <c r="L1222" s="3">
        <v>45763</v>
      </c>
      <c r="M1222" s="3">
        <v>47543</v>
      </c>
      <c r="N1222" s="2" t="s">
        <v>38</v>
      </c>
    </row>
    <row r="1223" spans="2:14" x14ac:dyDescent="0.25">
      <c r="B1223" s="2" t="s">
        <v>1870</v>
      </c>
      <c r="C1223" s="2" t="s">
        <v>1871</v>
      </c>
      <c r="D1223" s="2" t="s">
        <v>41</v>
      </c>
      <c r="E1223" s="2" t="s">
        <v>17</v>
      </c>
      <c r="F1223" s="2" t="s">
        <v>18</v>
      </c>
      <c r="G1223" s="2" t="s">
        <v>1859</v>
      </c>
      <c r="H1223" s="2" t="s">
        <v>1860</v>
      </c>
      <c r="I1223" s="2">
        <v>32993</v>
      </c>
      <c r="J1223" s="2">
        <v>0</v>
      </c>
      <c r="K1223" s="2" t="s">
        <v>1875</v>
      </c>
      <c r="L1223" s="3">
        <v>46018</v>
      </c>
      <c r="M1223" s="3">
        <v>47665</v>
      </c>
      <c r="N1223" s="2" t="s">
        <v>38</v>
      </c>
    </row>
    <row r="1224" spans="2:14" x14ac:dyDescent="0.25">
      <c r="B1224" s="2" t="s">
        <v>1870</v>
      </c>
      <c r="C1224" s="2" t="s">
        <v>1871</v>
      </c>
      <c r="D1224" s="2" t="s">
        <v>41</v>
      </c>
      <c r="E1224" s="2" t="s">
        <v>17</v>
      </c>
      <c r="F1224" s="2" t="s">
        <v>18</v>
      </c>
      <c r="G1224" s="2" t="s">
        <v>1859</v>
      </c>
      <c r="H1224" s="2" t="s">
        <v>1860</v>
      </c>
      <c r="I1224" s="2">
        <v>32993</v>
      </c>
      <c r="J1224" s="2">
        <v>32993</v>
      </c>
      <c r="K1224" s="2" t="s">
        <v>1876</v>
      </c>
      <c r="L1224" s="3">
        <v>46144</v>
      </c>
      <c r="M1224" s="3">
        <v>47788</v>
      </c>
      <c r="N1224" s="2" t="s">
        <v>38</v>
      </c>
    </row>
    <row r="1225" spans="2:14" x14ac:dyDescent="0.25">
      <c r="B1225" s="2" t="s">
        <v>1870</v>
      </c>
      <c r="C1225" s="2" t="s">
        <v>1871</v>
      </c>
      <c r="D1225" s="2" t="s">
        <v>41</v>
      </c>
      <c r="E1225" s="2" t="s">
        <v>17</v>
      </c>
      <c r="F1225" s="2" t="s">
        <v>18</v>
      </c>
      <c r="G1225" s="2" t="s">
        <v>1859</v>
      </c>
      <c r="H1225" s="2" t="s">
        <v>1860</v>
      </c>
      <c r="I1225" s="2">
        <v>32993</v>
      </c>
      <c r="J1225" s="2">
        <v>0</v>
      </c>
      <c r="K1225" s="2" t="s">
        <v>470</v>
      </c>
      <c r="L1225" s="2" t="s">
        <v>30</v>
      </c>
      <c r="M1225" s="2" t="s">
        <v>30</v>
      </c>
      <c r="N1225" s="2" t="s">
        <v>38</v>
      </c>
    </row>
    <row r="1226" spans="2:14" x14ac:dyDescent="0.25">
      <c r="B1226" s="2" t="s">
        <v>1870</v>
      </c>
      <c r="C1226" s="2" t="s">
        <v>1871</v>
      </c>
      <c r="D1226" s="2" t="s">
        <v>41</v>
      </c>
      <c r="E1226" s="2" t="s">
        <v>181</v>
      </c>
      <c r="F1226" s="2" t="s">
        <v>18</v>
      </c>
      <c r="G1226" s="2" t="s">
        <v>1859</v>
      </c>
      <c r="H1226" s="2" t="s">
        <v>1860</v>
      </c>
      <c r="I1226" s="2">
        <v>32993</v>
      </c>
      <c r="J1226" s="2">
        <v>0</v>
      </c>
      <c r="K1226" s="2" t="s">
        <v>1876</v>
      </c>
      <c r="L1226" s="3">
        <v>46144</v>
      </c>
      <c r="M1226" s="3">
        <v>47788</v>
      </c>
      <c r="N1226" s="2" t="s">
        <v>38</v>
      </c>
    </row>
    <row r="1227" spans="2:14" x14ac:dyDescent="0.25">
      <c r="B1227" s="2" t="s">
        <v>1877</v>
      </c>
      <c r="C1227" s="2" t="s">
        <v>1878</v>
      </c>
      <c r="D1227" s="2" t="s">
        <v>16</v>
      </c>
      <c r="E1227" s="2" t="s">
        <v>17</v>
      </c>
      <c r="F1227" s="2" t="s">
        <v>18</v>
      </c>
      <c r="G1227" s="2" t="s">
        <v>90</v>
      </c>
      <c r="H1227" s="2" t="s">
        <v>1879</v>
      </c>
      <c r="I1227" s="2">
        <v>19204</v>
      </c>
      <c r="J1227" s="2">
        <v>7300</v>
      </c>
      <c r="K1227" s="2" t="s">
        <v>1880</v>
      </c>
      <c r="L1227" s="3">
        <v>45983</v>
      </c>
      <c r="M1227" s="3">
        <v>46600</v>
      </c>
      <c r="N1227" s="2" t="s">
        <v>1881</v>
      </c>
    </row>
    <row r="1228" spans="2:14" x14ac:dyDescent="0.25">
      <c r="B1228" s="2" t="s">
        <v>1877</v>
      </c>
      <c r="C1228" s="2" t="s">
        <v>1878</v>
      </c>
      <c r="D1228" s="2" t="s">
        <v>16</v>
      </c>
      <c r="E1228" s="2" t="s">
        <v>17</v>
      </c>
      <c r="F1228" s="2" t="s">
        <v>18</v>
      </c>
      <c r="G1228" s="2" t="s">
        <v>90</v>
      </c>
      <c r="H1228" s="2" t="s">
        <v>1879</v>
      </c>
      <c r="I1228" s="2">
        <v>19204</v>
      </c>
      <c r="J1228" s="2">
        <v>250</v>
      </c>
      <c r="K1228" s="2" t="s">
        <v>1882</v>
      </c>
      <c r="L1228" s="3">
        <v>46094</v>
      </c>
      <c r="M1228" s="3">
        <v>46661</v>
      </c>
      <c r="N1228" s="2" t="s">
        <v>1881</v>
      </c>
    </row>
    <row r="1229" spans="2:14" x14ac:dyDescent="0.25">
      <c r="B1229" s="2" t="s">
        <v>1877</v>
      </c>
      <c r="C1229" s="2" t="s">
        <v>1878</v>
      </c>
      <c r="D1229" s="2" t="s">
        <v>16</v>
      </c>
      <c r="E1229" s="2" t="s">
        <v>17</v>
      </c>
      <c r="F1229" s="2" t="s">
        <v>18</v>
      </c>
      <c r="G1229" s="2" t="s">
        <v>90</v>
      </c>
      <c r="H1229" s="2" t="s">
        <v>1879</v>
      </c>
      <c r="I1229" s="2">
        <v>19204</v>
      </c>
      <c r="J1229" s="2">
        <v>2000</v>
      </c>
      <c r="K1229" s="2" t="s">
        <v>1883</v>
      </c>
      <c r="L1229" s="3">
        <v>46094</v>
      </c>
      <c r="M1229" s="3">
        <v>47088</v>
      </c>
      <c r="N1229" s="2" t="s">
        <v>1881</v>
      </c>
    </row>
    <row r="1230" spans="2:14" x14ac:dyDescent="0.25">
      <c r="B1230" s="2" t="s">
        <v>1877</v>
      </c>
      <c r="C1230" s="2" t="s">
        <v>1878</v>
      </c>
      <c r="D1230" s="2" t="s">
        <v>16</v>
      </c>
      <c r="E1230" s="2" t="s">
        <v>17</v>
      </c>
      <c r="F1230" s="2" t="s">
        <v>18</v>
      </c>
      <c r="G1230" s="2" t="s">
        <v>90</v>
      </c>
      <c r="H1230" s="2" t="s">
        <v>1879</v>
      </c>
      <c r="I1230" s="2">
        <v>19204</v>
      </c>
      <c r="J1230" s="2">
        <v>0</v>
      </c>
      <c r="K1230" s="2" t="s">
        <v>470</v>
      </c>
      <c r="L1230" s="2" t="s">
        <v>30</v>
      </c>
      <c r="M1230" s="2" t="s">
        <v>30</v>
      </c>
      <c r="N1230" s="2" t="s">
        <v>1881</v>
      </c>
    </row>
    <row r="1231" spans="2:14" x14ac:dyDescent="0.25">
      <c r="B1231" s="2" t="s">
        <v>1877</v>
      </c>
      <c r="C1231" s="2" t="s">
        <v>1878</v>
      </c>
      <c r="D1231" s="2" t="s">
        <v>16</v>
      </c>
      <c r="E1231" s="2" t="s">
        <v>17</v>
      </c>
      <c r="F1231" s="2" t="s">
        <v>18</v>
      </c>
      <c r="G1231" s="2" t="s">
        <v>90</v>
      </c>
      <c r="H1231" s="2" t="s">
        <v>1879</v>
      </c>
      <c r="I1231" s="2">
        <v>19204</v>
      </c>
      <c r="J1231" s="2">
        <v>0</v>
      </c>
      <c r="K1231" s="2" t="s">
        <v>1884</v>
      </c>
      <c r="L1231" s="3">
        <v>45734</v>
      </c>
      <c r="M1231" s="3">
        <v>46266</v>
      </c>
      <c r="N1231" s="2" t="s">
        <v>1881</v>
      </c>
    </row>
    <row r="1232" spans="2:14" x14ac:dyDescent="0.25">
      <c r="B1232" s="2" t="s">
        <v>1877</v>
      </c>
      <c r="C1232" s="2" t="s">
        <v>1878</v>
      </c>
      <c r="D1232" s="2" t="s">
        <v>16</v>
      </c>
      <c r="E1232" s="2" t="s">
        <v>17</v>
      </c>
      <c r="F1232" s="2" t="s">
        <v>18</v>
      </c>
      <c r="G1232" s="2" t="s">
        <v>90</v>
      </c>
      <c r="H1232" s="2" t="s">
        <v>1879</v>
      </c>
      <c r="I1232" s="2">
        <v>19204</v>
      </c>
      <c r="J1232" s="2">
        <v>0</v>
      </c>
      <c r="K1232" s="2" t="s">
        <v>1885</v>
      </c>
      <c r="L1232" s="3">
        <v>44958</v>
      </c>
      <c r="M1232" s="3">
        <v>46174</v>
      </c>
      <c r="N1232" s="2" t="s">
        <v>1881</v>
      </c>
    </row>
    <row r="1233" spans="2:14" x14ac:dyDescent="0.25">
      <c r="B1233" s="2" t="s">
        <v>1877</v>
      </c>
      <c r="C1233" s="2" t="s">
        <v>1878</v>
      </c>
      <c r="D1233" s="2" t="s">
        <v>16</v>
      </c>
      <c r="E1233" s="2" t="s">
        <v>17</v>
      </c>
      <c r="F1233" s="2" t="s">
        <v>18</v>
      </c>
      <c r="G1233" s="2" t="s">
        <v>90</v>
      </c>
      <c r="H1233" s="2" t="s">
        <v>1879</v>
      </c>
      <c r="I1233" s="2">
        <v>19204</v>
      </c>
      <c r="J1233" s="2">
        <v>0</v>
      </c>
      <c r="K1233" s="2" t="s">
        <v>1886</v>
      </c>
      <c r="L1233" s="3">
        <v>44958</v>
      </c>
      <c r="M1233" s="3">
        <v>46266</v>
      </c>
      <c r="N1233" s="2" t="s">
        <v>1881</v>
      </c>
    </row>
    <row r="1234" spans="2:14" x14ac:dyDescent="0.25">
      <c r="B1234" s="2" t="s">
        <v>1877</v>
      </c>
      <c r="C1234" s="2" t="s">
        <v>1878</v>
      </c>
      <c r="D1234" s="2" t="s">
        <v>16</v>
      </c>
      <c r="E1234" s="2" t="s">
        <v>17</v>
      </c>
      <c r="F1234" s="2" t="s">
        <v>18</v>
      </c>
      <c r="G1234" s="2" t="s">
        <v>90</v>
      </c>
      <c r="H1234" s="2" t="s">
        <v>1879</v>
      </c>
      <c r="I1234" s="2">
        <v>19204</v>
      </c>
      <c r="J1234" s="2">
        <v>0</v>
      </c>
      <c r="K1234" s="2" t="s">
        <v>1887</v>
      </c>
      <c r="L1234" s="3">
        <v>45832</v>
      </c>
      <c r="M1234" s="3">
        <v>46388</v>
      </c>
      <c r="N1234" s="2" t="s">
        <v>1881</v>
      </c>
    </row>
    <row r="1235" spans="2:14" x14ac:dyDescent="0.25">
      <c r="B1235" s="2" t="s">
        <v>1877</v>
      </c>
      <c r="C1235" s="2" t="s">
        <v>1878</v>
      </c>
      <c r="D1235" s="2" t="s">
        <v>16</v>
      </c>
      <c r="E1235" s="2" t="s">
        <v>17</v>
      </c>
      <c r="F1235" s="2" t="s">
        <v>18</v>
      </c>
      <c r="G1235" s="2" t="s">
        <v>90</v>
      </c>
      <c r="H1235" s="2" t="s">
        <v>1879</v>
      </c>
      <c r="I1235" s="2">
        <v>19204</v>
      </c>
      <c r="J1235" s="2">
        <v>4</v>
      </c>
      <c r="K1235" s="2" t="s">
        <v>1888</v>
      </c>
      <c r="L1235" s="3">
        <v>45927</v>
      </c>
      <c r="M1235" s="3">
        <v>46539</v>
      </c>
      <c r="N1235" s="2" t="s">
        <v>1881</v>
      </c>
    </row>
    <row r="1236" spans="2:14" x14ac:dyDescent="0.25">
      <c r="B1236" s="2" t="s">
        <v>1877</v>
      </c>
      <c r="C1236" s="2" t="s">
        <v>1878</v>
      </c>
      <c r="D1236" s="2" t="s">
        <v>16</v>
      </c>
      <c r="E1236" s="2" t="s">
        <v>17</v>
      </c>
      <c r="F1236" s="2" t="s">
        <v>18</v>
      </c>
      <c r="G1236" s="2" t="s">
        <v>90</v>
      </c>
      <c r="H1236" s="2" t="s">
        <v>1879</v>
      </c>
      <c r="I1236" s="2">
        <v>19204</v>
      </c>
      <c r="J1236" s="2">
        <v>0</v>
      </c>
      <c r="K1236" s="2" t="s">
        <v>1888</v>
      </c>
      <c r="L1236" s="3">
        <v>45983</v>
      </c>
      <c r="M1236" s="3">
        <v>46569</v>
      </c>
      <c r="N1236" s="2" t="s">
        <v>1881</v>
      </c>
    </row>
    <row r="1237" spans="2:14" x14ac:dyDescent="0.25">
      <c r="B1237" s="2" t="s">
        <v>1877</v>
      </c>
      <c r="C1237" s="2" t="s">
        <v>1878</v>
      </c>
      <c r="D1237" s="2" t="s">
        <v>16</v>
      </c>
      <c r="E1237" s="2" t="s">
        <v>1828</v>
      </c>
      <c r="F1237" s="2" t="s">
        <v>18</v>
      </c>
      <c r="G1237" s="2" t="s">
        <v>90</v>
      </c>
      <c r="H1237" s="2" t="s">
        <v>1879</v>
      </c>
      <c r="I1237" s="2">
        <v>19204</v>
      </c>
      <c r="J1237" s="2">
        <v>2550</v>
      </c>
      <c r="K1237" s="2" t="s">
        <v>1883</v>
      </c>
      <c r="L1237" s="3">
        <v>46181</v>
      </c>
      <c r="M1237" s="3">
        <v>47088</v>
      </c>
      <c r="N1237" s="2" t="s">
        <v>1881</v>
      </c>
    </row>
    <row r="1238" spans="2:14" x14ac:dyDescent="0.25">
      <c r="B1238" s="2" t="s">
        <v>1877</v>
      </c>
      <c r="C1238" s="2" t="s">
        <v>1878</v>
      </c>
      <c r="D1238" s="2" t="s">
        <v>16</v>
      </c>
      <c r="E1238" s="2" t="s">
        <v>1828</v>
      </c>
      <c r="F1238" s="2" t="s">
        <v>18</v>
      </c>
      <c r="G1238" s="2" t="s">
        <v>90</v>
      </c>
      <c r="H1238" s="2" t="s">
        <v>1879</v>
      </c>
      <c r="I1238" s="2">
        <v>19204</v>
      </c>
      <c r="J1238" s="2">
        <v>7100</v>
      </c>
      <c r="K1238" s="2" t="s">
        <v>1889</v>
      </c>
      <c r="L1238" s="3">
        <v>46181</v>
      </c>
      <c r="M1238" s="3">
        <v>47209</v>
      </c>
      <c r="N1238" s="2" t="s">
        <v>1881</v>
      </c>
    </row>
    <row r="1239" spans="2:14" x14ac:dyDescent="0.25">
      <c r="B1239" s="2" t="s">
        <v>1877</v>
      </c>
      <c r="C1239" s="2" t="s">
        <v>1878</v>
      </c>
      <c r="D1239" s="2" t="s">
        <v>16</v>
      </c>
      <c r="E1239" s="2" t="s">
        <v>142</v>
      </c>
      <c r="F1239" s="2" t="s">
        <v>18</v>
      </c>
      <c r="G1239" s="2" t="s">
        <v>90</v>
      </c>
      <c r="H1239" s="2" t="s">
        <v>1879</v>
      </c>
      <c r="I1239" s="2">
        <v>19204</v>
      </c>
      <c r="J1239" s="2">
        <v>0</v>
      </c>
      <c r="K1239" s="2" t="s">
        <v>1883</v>
      </c>
      <c r="L1239" s="3">
        <v>46094</v>
      </c>
      <c r="M1239" s="3">
        <v>47088</v>
      </c>
      <c r="N1239" s="2" t="s">
        <v>1881</v>
      </c>
    </row>
    <row r="1240" spans="2:14" x14ac:dyDescent="0.25">
      <c r="B1240" s="2" t="s">
        <v>1877</v>
      </c>
      <c r="C1240" s="2" t="s">
        <v>1878</v>
      </c>
      <c r="D1240" s="2" t="s">
        <v>16</v>
      </c>
      <c r="E1240" s="2" t="s">
        <v>142</v>
      </c>
      <c r="F1240" s="2" t="s">
        <v>18</v>
      </c>
      <c r="G1240" s="2" t="s">
        <v>90</v>
      </c>
      <c r="H1240" s="2" t="s">
        <v>1879</v>
      </c>
      <c r="I1240" s="2">
        <v>19204</v>
      </c>
      <c r="J1240" s="2">
        <v>0</v>
      </c>
      <c r="K1240" s="2" t="s">
        <v>1888</v>
      </c>
      <c r="L1240" s="3">
        <v>45927</v>
      </c>
      <c r="M1240" s="3">
        <v>46539</v>
      </c>
      <c r="N1240" s="2" t="s">
        <v>1881</v>
      </c>
    </row>
    <row r="1241" spans="2:14" x14ac:dyDescent="0.25">
      <c r="B1241" s="2" t="s">
        <v>1890</v>
      </c>
      <c r="C1241" s="2" t="s">
        <v>1891</v>
      </c>
      <c r="D1241" s="2" t="s">
        <v>16</v>
      </c>
      <c r="E1241" s="2" t="s">
        <v>17</v>
      </c>
      <c r="F1241" s="2" t="s">
        <v>18</v>
      </c>
      <c r="G1241" s="2" t="s">
        <v>19</v>
      </c>
      <c r="H1241" s="2" t="s">
        <v>1892</v>
      </c>
      <c r="I1241" s="2">
        <v>0</v>
      </c>
      <c r="J1241" s="2">
        <v>0</v>
      </c>
      <c r="K1241" s="2">
        <v>2029</v>
      </c>
      <c r="L1241" s="3">
        <v>44958</v>
      </c>
      <c r="M1241" s="3">
        <v>46054</v>
      </c>
      <c r="N1241" s="2" t="s">
        <v>25</v>
      </c>
    </row>
    <row r="1242" spans="2:14" x14ac:dyDescent="0.25">
      <c r="B1242" s="2" t="s">
        <v>1893</v>
      </c>
      <c r="C1242" s="2" t="s">
        <v>1894</v>
      </c>
      <c r="D1242" s="2" t="s">
        <v>28</v>
      </c>
      <c r="E1242" s="2" t="s">
        <v>17</v>
      </c>
      <c r="F1242" s="2" t="s">
        <v>29</v>
      </c>
      <c r="G1242" s="2" t="s">
        <v>29</v>
      </c>
      <c r="H1242" s="2" t="s">
        <v>1895</v>
      </c>
      <c r="I1242" s="2">
        <v>0</v>
      </c>
      <c r="J1242" s="2">
        <v>0</v>
      </c>
      <c r="K1242" s="2">
        <v>0</v>
      </c>
      <c r="L1242" s="3">
        <v>44958</v>
      </c>
      <c r="M1242" s="2" t="s">
        <v>30</v>
      </c>
      <c r="N1242" s="2" t="s">
        <v>61</v>
      </c>
    </row>
    <row r="1243" spans="2:14" x14ac:dyDescent="0.25">
      <c r="B1243" s="2" t="s">
        <v>1896</v>
      </c>
      <c r="C1243" s="2" t="s">
        <v>1897</v>
      </c>
      <c r="D1243" s="2" t="s">
        <v>28</v>
      </c>
      <c r="E1243" s="2" t="s">
        <v>17</v>
      </c>
      <c r="F1243" s="2" t="s">
        <v>29</v>
      </c>
      <c r="G1243" s="2" t="s">
        <v>29</v>
      </c>
      <c r="H1243" s="2" t="s">
        <v>1898</v>
      </c>
      <c r="I1243" s="2">
        <v>3</v>
      </c>
      <c r="J1243" s="2">
        <v>3</v>
      </c>
      <c r="K1243" s="2">
        <v>0</v>
      </c>
      <c r="L1243" s="3">
        <v>44958</v>
      </c>
      <c r="M1243" s="2" t="s">
        <v>30</v>
      </c>
      <c r="N1243" s="2" t="s">
        <v>61</v>
      </c>
    </row>
    <row r="1244" spans="2:14" x14ac:dyDescent="0.25">
      <c r="B1244" s="2" t="s">
        <v>1899</v>
      </c>
      <c r="C1244" s="2" t="s">
        <v>1900</v>
      </c>
      <c r="D1244" s="2" t="s">
        <v>41</v>
      </c>
      <c r="E1244" s="2" t="s">
        <v>17</v>
      </c>
      <c r="F1244" s="2" t="s">
        <v>18</v>
      </c>
      <c r="G1244" s="2" t="s">
        <v>19</v>
      </c>
      <c r="H1244" s="2" t="s">
        <v>1901</v>
      </c>
      <c r="I1244" s="2">
        <v>1281</v>
      </c>
      <c r="J1244" s="2">
        <v>0</v>
      </c>
      <c r="K1244" s="2">
        <v>23121801</v>
      </c>
      <c r="L1244" s="3">
        <v>44958</v>
      </c>
      <c r="M1244" s="3">
        <v>47058</v>
      </c>
      <c r="N1244" s="2" t="s">
        <v>504</v>
      </c>
    </row>
    <row r="1245" spans="2:14" x14ac:dyDescent="0.25">
      <c r="B1245" s="2" t="s">
        <v>1899</v>
      </c>
      <c r="C1245" s="2" t="s">
        <v>1900</v>
      </c>
      <c r="D1245" s="2" t="s">
        <v>41</v>
      </c>
      <c r="E1245" s="2" t="s">
        <v>17</v>
      </c>
      <c r="F1245" s="2" t="s">
        <v>18</v>
      </c>
      <c r="G1245" s="2" t="s">
        <v>19</v>
      </c>
      <c r="H1245" s="2" t="s">
        <v>1901</v>
      </c>
      <c r="I1245" s="2">
        <v>1281</v>
      </c>
      <c r="J1245" s="2">
        <v>0</v>
      </c>
      <c r="K1245" s="2">
        <v>24031301</v>
      </c>
      <c r="L1245" s="3">
        <v>44958</v>
      </c>
      <c r="M1245" s="3">
        <v>47150</v>
      </c>
      <c r="N1245" s="2" t="s">
        <v>504</v>
      </c>
    </row>
    <row r="1246" spans="2:14" x14ac:dyDescent="0.25">
      <c r="B1246" s="2" t="s">
        <v>1899</v>
      </c>
      <c r="C1246" s="2" t="s">
        <v>1900</v>
      </c>
      <c r="D1246" s="2" t="s">
        <v>41</v>
      </c>
      <c r="E1246" s="2" t="s">
        <v>17</v>
      </c>
      <c r="F1246" s="2" t="s">
        <v>18</v>
      </c>
      <c r="G1246" s="2" t="s">
        <v>19</v>
      </c>
      <c r="H1246" s="2" t="s">
        <v>1901</v>
      </c>
      <c r="I1246" s="2">
        <v>1281</v>
      </c>
      <c r="J1246" s="2">
        <v>0</v>
      </c>
      <c r="K1246" s="2">
        <v>25011603</v>
      </c>
      <c r="L1246" s="3">
        <v>45727</v>
      </c>
      <c r="M1246" s="3">
        <v>47453</v>
      </c>
      <c r="N1246" s="2" t="s">
        <v>504</v>
      </c>
    </row>
    <row r="1247" spans="2:14" x14ac:dyDescent="0.25">
      <c r="B1247" s="2" t="s">
        <v>1899</v>
      </c>
      <c r="C1247" s="2" t="s">
        <v>1900</v>
      </c>
      <c r="D1247" s="2" t="s">
        <v>41</v>
      </c>
      <c r="E1247" s="2" t="s">
        <v>17</v>
      </c>
      <c r="F1247" s="2" t="s">
        <v>18</v>
      </c>
      <c r="G1247" s="2" t="s">
        <v>19</v>
      </c>
      <c r="H1247" s="2" t="s">
        <v>1901</v>
      </c>
      <c r="I1247" s="2">
        <v>1281</v>
      </c>
      <c r="J1247" s="2">
        <v>6</v>
      </c>
      <c r="K1247" s="2">
        <v>25050802</v>
      </c>
      <c r="L1247" s="3">
        <v>45882</v>
      </c>
      <c r="M1247" s="3">
        <v>47574</v>
      </c>
      <c r="N1247" s="2" t="s">
        <v>504</v>
      </c>
    </row>
    <row r="1248" spans="2:14" x14ac:dyDescent="0.25">
      <c r="B1248" s="2" t="s">
        <v>1899</v>
      </c>
      <c r="C1248" s="2" t="s">
        <v>1900</v>
      </c>
      <c r="D1248" s="2" t="s">
        <v>41</v>
      </c>
      <c r="E1248" s="2" t="s">
        <v>17</v>
      </c>
      <c r="F1248" s="2" t="s">
        <v>18</v>
      </c>
      <c r="G1248" s="2" t="s">
        <v>19</v>
      </c>
      <c r="H1248" s="2" t="s">
        <v>1901</v>
      </c>
      <c r="I1248" s="2">
        <v>1281</v>
      </c>
      <c r="J1248" s="2">
        <v>1275</v>
      </c>
      <c r="K1248" s="2">
        <v>26020409</v>
      </c>
      <c r="L1248" s="3">
        <v>46063</v>
      </c>
      <c r="M1248" s="3">
        <v>47849</v>
      </c>
      <c r="N1248" s="2" t="s">
        <v>504</v>
      </c>
    </row>
    <row r="1249" spans="2:14" x14ac:dyDescent="0.25">
      <c r="B1249" s="2" t="s">
        <v>1902</v>
      </c>
      <c r="C1249" s="2" t="s">
        <v>1903</v>
      </c>
      <c r="D1249" s="2" t="s">
        <v>41</v>
      </c>
      <c r="E1249" s="2" t="s">
        <v>17</v>
      </c>
      <c r="F1249" s="2" t="s">
        <v>18</v>
      </c>
      <c r="G1249" s="2" t="s">
        <v>19</v>
      </c>
      <c r="H1249" s="2" t="s">
        <v>1901</v>
      </c>
      <c r="I1249" s="2">
        <v>473</v>
      </c>
      <c r="J1249" s="2">
        <v>0</v>
      </c>
      <c r="K1249" s="2">
        <v>24031212</v>
      </c>
      <c r="L1249" s="3">
        <v>44958</v>
      </c>
      <c r="M1249" s="3">
        <v>47150</v>
      </c>
      <c r="N1249" s="2" t="s">
        <v>504</v>
      </c>
    </row>
    <row r="1250" spans="2:14" x14ac:dyDescent="0.25">
      <c r="B1250" s="2" t="s">
        <v>1902</v>
      </c>
      <c r="C1250" s="2" t="s">
        <v>1903</v>
      </c>
      <c r="D1250" s="2" t="s">
        <v>41</v>
      </c>
      <c r="E1250" s="2" t="s">
        <v>17</v>
      </c>
      <c r="F1250" s="2" t="s">
        <v>18</v>
      </c>
      <c r="G1250" s="2" t="s">
        <v>19</v>
      </c>
      <c r="H1250" s="2" t="s">
        <v>1901</v>
      </c>
      <c r="I1250" s="2">
        <v>473</v>
      </c>
      <c r="J1250" s="2">
        <v>0</v>
      </c>
      <c r="K1250" s="2">
        <v>24101701</v>
      </c>
      <c r="L1250" s="3">
        <v>45724</v>
      </c>
      <c r="M1250" s="3">
        <v>47362</v>
      </c>
      <c r="N1250" s="2" t="s">
        <v>504</v>
      </c>
    </row>
    <row r="1251" spans="2:14" x14ac:dyDescent="0.25">
      <c r="B1251" s="2" t="s">
        <v>1902</v>
      </c>
      <c r="C1251" s="2" t="s">
        <v>1903</v>
      </c>
      <c r="D1251" s="2" t="s">
        <v>41</v>
      </c>
      <c r="E1251" s="2" t="s">
        <v>17</v>
      </c>
      <c r="F1251" s="2" t="s">
        <v>18</v>
      </c>
      <c r="G1251" s="2" t="s">
        <v>19</v>
      </c>
      <c r="H1251" s="2" t="s">
        <v>1901</v>
      </c>
      <c r="I1251" s="2">
        <v>473</v>
      </c>
      <c r="J1251" s="2">
        <v>0</v>
      </c>
      <c r="K1251" s="2">
        <v>25031001</v>
      </c>
      <c r="L1251" s="3">
        <v>45833</v>
      </c>
      <c r="M1251" s="3">
        <v>47515</v>
      </c>
      <c r="N1251" s="2" t="s">
        <v>504</v>
      </c>
    </row>
    <row r="1252" spans="2:14" x14ac:dyDescent="0.25">
      <c r="B1252" s="2" t="s">
        <v>1902</v>
      </c>
      <c r="C1252" s="2" t="s">
        <v>1903</v>
      </c>
      <c r="D1252" s="2" t="s">
        <v>41</v>
      </c>
      <c r="E1252" s="2" t="s">
        <v>17</v>
      </c>
      <c r="F1252" s="2" t="s">
        <v>18</v>
      </c>
      <c r="G1252" s="2" t="s">
        <v>19</v>
      </c>
      <c r="H1252" s="2" t="s">
        <v>1901</v>
      </c>
      <c r="I1252" s="2">
        <v>473</v>
      </c>
      <c r="J1252" s="2">
        <v>0</v>
      </c>
      <c r="K1252" s="2">
        <v>25050501</v>
      </c>
      <c r="L1252" s="3">
        <v>45882</v>
      </c>
      <c r="M1252" s="3">
        <v>47574</v>
      </c>
      <c r="N1252" s="2" t="s">
        <v>504</v>
      </c>
    </row>
    <row r="1253" spans="2:14" x14ac:dyDescent="0.25">
      <c r="B1253" s="2" t="s">
        <v>1902</v>
      </c>
      <c r="C1253" s="2" t="s">
        <v>1903</v>
      </c>
      <c r="D1253" s="2" t="s">
        <v>41</v>
      </c>
      <c r="E1253" s="2" t="s">
        <v>17</v>
      </c>
      <c r="F1253" s="2" t="s">
        <v>18</v>
      </c>
      <c r="G1253" s="2" t="s">
        <v>19</v>
      </c>
      <c r="H1253" s="2" t="s">
        <v>1901</v>
      </c>
      <c r="I1253" s="2">
        <v>473</v>
      </c>
      <c r="J1253" s="2">
        <v>0</v>
      </c>
      <c r="K1253" s="2">
        <v>25050601</v>
      </c>
      <c r="L1253" s="3">
        <v>45882</v>
      </c>
      <c r="M1253" s="3">
        <v>47574</v>
      </c>
      <c r="N1253" s="2" t="s">
        <v>504</v>
      </c>
    </row>
    <row r="1254" spans="2:14" x14ac:dyDescent="0.25">
      <c r="B1254" s="2" t="s">
        <v>1902</v>
      </c>
      <c r="C1254" s="2" t="s">
        <v>1903</v>
      </c>
      <c r="D1254" s="2" t="s">
        <v>41</v>
      </c>
      <c r="E1254" s="2" t="s">
        <v>17</v>
      </c>
      <c r="F1254" s="2" t="s">
        <v>18</v>
      </c>
      <c r="G1254" s="2" t="s">
        <v>19</v>
      </c>
      <c r="H1254" s="2" t="s">
        <v>1901</v>
      </c>
      <c r="I1254" s="2">
        <v>473</v>
      </c>
      <c r="J1254" s="2">
        <v>473</v>
      </c>
      <c r="K1254" s="2">
        <v>25121510</v>
      </c>
      <c r="L1254" s="3">
        <v>46063</v>
      </c>
      <c r="M1254" s="3">
        <v>47788</v>
      </c>
      <c r="N1254" s="2" t="s">
        <v>504</v>
      </c>
    </row>
    <row r="1255" spans="2:14" x14ac:dyDescent="0.25">
      <c r="B1255" s="2" t="s">
        <v>1904</v>
      </c>
      <c r="C1255" s="2" t="s">
        <v>1905</v>
      </c>
      <c r="D1255" s="2" t="s">
        <v>41</v>
      </c>
      <c r="E1255" s="2" t="s">
        <v>17</v>
      </c>
      <c r="F1255" s="2" t="s">
        <v>18</v>
      </c>
      <c r="G1255" s="2" t="s">
        <v>175</v>
      </c>
      <c r="H1255" s="2" t="s">
        <v>24</v>
      </c>
      <c r="I1255" s="2">
        <v>0</v>
      </c>
      <c r="J1255" s="2">
        <v>0</v>
      </c>
      <c r="K1255" s="2" t="s">
        <v>1906</v>
      </c>
      <c r="L1255" s="3">
        <v>44958</v>
      </c>
      <c r="M1255" s="3">
        <v>46478</v>
      </c>
      <c r="N1255" s="2" t="s">
        <v>38</v>
      </c>
    </row>
    <row r="1256" spans="2:14" x14ac:dyDescent="0.25">
      <c r="B1256" s="2" t="s">
        <v>1907</v>
      </c>
      <c r="C1256" s="2" t="s">
        <v>1908</v>
      </c>
      <c r="D1256" s="2" t="s">
        <v>16</v>
      </c>
      <c r="E1256" s="2" t="s">
        <v>17</v>
      </c>
      <c r="F1256" s="2" t="s">
        <v>18</v>
      </c>
      <c r="G1256" s="2" t="s">
        <v>175</v>
      </c>
      <c r="H1256" s="2" t="s">
        <v>1909</v>
      </c>
      <c r="I1256" s="2">
        <v>141</v>
      </c>
      <c r="J1256" s="2">
        <v>141</v>
      </c>
      <c r="K1256" s="4">
        <v>601000000000</v>
      </c>
      <c r="L1256" s="3">
        <v>44958</v>
      </c>
      <c r="M1256" s="3">
        <v>46600</v>
      </c>
      <c r="N1256" s="2" t="s">
        <v>395</v>
      </c>
    </row>
    <row r="1257" spans="2:14" x14ac:dyDescent="0.25">
      <c r="B1257" s="2" t="s">
        <v>1907</v>
      </c>
      <c r="C1257" s="2" t="s">
        <v>1908</v>
      </c>
      <c r="D1257" s="2" t="s">
        <v>16</v>
      </c>
      <c r="E1257" s="2" t="s">
        <v>181</v>
      </c>
      <c r="F1257" s="2" t="s">
        <v>18</v>
      </c>
      <c r="G1257" s="2" t="s">
        <v>175</v>
      </c>
      <c r="H1257" s="2" t="s">
        <v>1909</v>
      </c>
      <c r="I1257" s="2">
        <v>141</v>
      </c>
      <c r="J1257" s="2">
        <v>0</v>
      </c>
      <c r="K1257" s="4">
        <v>601000000000</v>
      </c>
      <c r="L1257" s="3">
        <v>44958</v>
      </c>
      <c r="M1257" s="3">
        <v>46600</v>
      </c>
      <c r="N1257" s="2" t="s">
        <v>395</v>
      </c>
    </row>
    <row r="1258" spans="2:14" x14ac:dyDescent="0.25">
      <c r="B1258" s="2" t="s">
        <v>1910</v>
      </c>
      <c r="C1258" s="2" t="s">
        <v>1911</v>
      </c>
      <c r="D1258" s="2" t="s">
        <v>16</v>
      </c>
      <c r="E1258" s="2" t="s">
        <v>17</v>
      </c>
      <c r="F1258" s="2" t="s">
        <v>18</v>
      </c>
      <c r="G1258" s="2" t="s">
        <v>175</v>
      </c>
      <c r="H1258" s="2" t="s">
        <v>1909</v>
      </c>
      <c r="I1258" s="2">
        <v>0</v>
      </c>
      <c r="J1258" s="2">
        <v>0</v>
      </c>
      <c r="K1258" s="2" t="s">
        <v>1912</v>
      </c>
      <c r="L1258" s="3">
        <v>45698</v>
      </c>
      <c r="M1258" s="3">
        <v>46631</v>
      </c>
      <c r="N1258" s="2" t="s">
        <v>395</v>
      </c>
    </row>
    <row r="1259" spans="2:14" x14ac:dyDescent="0.25">
      <c r="B1259" s="2" t="s">
        <v>1910</v>
      </c>
      <c r="C1259" s="2" t="s">
        <v>1911</v>
      </c>
      <c r="D1259" s="2" t="s">
        <v>16</v>
      </c>
      <c r="E1259" s="2" t="s">
        <v>17</v>
      </c>
      <c r="F1259" s="2" t="s">
        <v>18</v>
      </c>
      <c r="G1259" s="2" t="s">
        <v>175</v>
      </c>
      <c r="H1259" s="2" t="s">
        <v>1909</v>
      </c>
      <c r="I1259" s="2">
        <v>0</v>
      </c>
      <c r="J1259" s="2">
        <v>0</v>
      </c>
      <c r="K1259" s="4">
        <v>601000000000</v>
      </c>
      <c r="L1259" s="3">
        <v>44958</v>
      </c>
      <c r="M1259" s="3">
        <v>47423</v>
      </c>
      <c r="N1259" s="2" t="s">
        <v>395</v>
      </c>
    </row>
    <row r="1260" spans="2:14" x14ac:dyDescent="0.25">
      <c r="B1260" s="2" t="s">
        <v>1913</v>
      </c>
      <c r="C1260" s="2" t="s">
        <v>1914</v>
      </c>
      <c r="D1260" s="2" t="s">
        <v>41</v>
      </c>
      <c r="E1260" s="2" t="s">
        <v>17</v>
      </c>
      <c r="F1260" s="2" t="s">
        <v>18</v>
      </c>
      <c r="G1260" s="2" t="s">
        <v>90</v>
      </c>
      <c r="H1260" s="2" t="s">
        <v>1915</v>
      </c>
      <c r="I1260" s="2">
        <v>39850</v>
      </c>
      <c r="J1260" s="2">
        <v>0</v>
      </c>
      <c r="K1260" s="2" t="s">
        <v>1916</v>
      </c>
      <c r="L1260" s="3">
        <v>45721</v>
      </c>
      <c r="M1260" s="3">
        <v>46508</v>
      </c>
      <c r="N1260" s="2" t="s">
        <v>1917</v>
      </c>
    </row>
    <row r="1261" spans="2:14" x14ac:dyDescent="0.25">
      <c r="B1261" s="2" t="s">
        <v>1913</v>
      </c>
      <c r="C1261" s="2" t="s">
        <v>1914</v>
      </c>
      <c r="D1261" s="2" t="s">
        <v>41</v>
      </c>
      <c r="E1261" s="2" t="s">
        <v>17</v>
      </c>
      <c r="F1261" s="2" t="s">
        <v>18</v>
      </c>
      <c r="G1261" s="2" t="s">
        <v>90</v>
      </c>
      <c r="H1261" s="2" t="s">
        <v>1915</v>
      </c>
      <c r="I1261" s="2">
        <v>39850</v>
      </c>
      <c r="J1261" s="2">
        <v>0</v>
      </c>
      <c r="K1261" s="2" t="s">
        <v>1918</v>
      </c>
      <c r="L1261" s="3">
        <v>45735</v>
      </c>
      <c r="M1261" s="3">
        <v>46692</v>
      </c>
      <c r="N1261" s="2" t="s">
        <v>1917</v>
      </c>
    </row>
    <row r="1262" spans="2:14" x14ac:dyDescent="0.25">
      <c r="B1262" s="2" t="s">
        <v>1913</v>
      </c>
      <c r="C1262" s="2" t="s">
        <v>1914</v>
      </c>
      <c r="D1262" s="2" t="s">
        <v>41</v>
      </c>
      <c r="E1262" s="2" t="s">
        <v>17</v>
      </c>
      <c r="F1262" s="2" t="s">
        <v>18</v>
      </c>
      <c r="G1262" s="2" t="s">
        <v>90</v>
      </c>
      <c r="H1262" s="2" t="s">
        <v>1915</v>
      </c>
      <c r="I1262" s="2">
        <v>39850</v>
      </c>
      <c r="J1262" s="2">
        <v>0</v>
      </c>
      <c r="K1262" s="2" t="s">
        <v>1919</v>
      </c>
      <c r="L1262" s="3">
        <v>45735</v>
      </c>
      <c r="M1262" s="3">
        <v>46692</v>
      </c>
      <c r="N1262" s="2" t="s">
        <v>1917</v>
      </c>
    </row>
    <row r="1263" spans="2:14" x14ac:dyDescent="0.25">
      <c r="B1263" s="2" t="s">
        <v>1913</v>
      </c>
      <c r="C1263" s="2" t="s">
        <v>1914</v>
      </c>
      <c r="D1263" s="2" t="s">
        <v>41</v>
      </c>
      <c r="E1263" s="2" t="s">
        <v>17</v>
      </c>
      <c r="F1263" s="2" t="s">
        <v>18</v>
      </c>
      <c r="G1263" s="2" t="s">
        <v>90</v>
      </c>
      <c r="H1263" s="2" t="s">
        <v>1915</v>
      </c>
      <c r="I1263" s="2">
        <v>39850</v>
      </c>
      <c r="J1263" s="2">
        <v>0</v>
      </c>
      <c r="K1263" s="2" t="s">
        <v>1920</v>
      </c>
      <c r="L1263" s="3">
        <v>45983</v>
      </c>
      <c r="M1263" s="3">
        <v>46753</v>
      </c>
      <c r="N1263" s="2" t="s">
        <v>1917</v>
      </c>
    </row>
    <row r="1264" spans="2:14" x14ac:dyDescent="0.25">
      <c r="B1264" s="2" t="s">
        <v>1913</v>
      </c>
      <c r="C1264" s="2" t="s">
        <v>1914</v>
      </c>
      <c r="D1264" s="2" t="s">
        <v>41</v>
      </c>
      <c r="E1264" s="2" t="s">
        <v>17</v>
      </c>
      <c r="F1264" s="2" t="s">
        <v>18</v>
      </c>
      <c r="G1264" s="2" t="s">
        <v>90</v>
      </c>
      <c r="H1264" s="2" t="s">
        <v>1915</v>
      </c>
      <c r="I1264" s="2">
        <v>39850</v>
      </c>
      <c r="J1264" s="2">
        <v>0</v>
      </c>
      <c r="K1264" s="2" t="s">
        <v>1921</v>
      </c>
      <c r="L1264" s="3">
        <v>45988</v>
      </c>
      <c r="M1264" s="3">
        <v>46935</v>
      </c>
      <c r="N1264" s="2" t="s">
        <v>1917</v>
      </c>
    </row>
    <row r="1265" spans="2:14" x14ac:dyDescent="0.25">
      <c r="B1265" s="2" t="s">
        <v>1913</v>
      </c>
      <c r="C1265" s="2" t="s">
        <v>1914</v>
      </c>
      <c r="D1265" s="2" t="s">
        <v>41</v>
      </c>
      <c r="E1265" s="2" t="s">
        <v>17</v>
      </c>
      <c r="F1265" s="2" t="s">
        <v>18</v>
      </c>
      <c r="G1265" s="2" t="s">
        <v>90</v>
      </c>
      <c r="H1265" s="2" t="s">
        <v>1915</v>
      </c>
      <c r="I1265" s="2">
        <v>39850</v>
      </c>
      <c r="J1265" s="2">
        <v>0</v>
      </c>
      <c r="K1265" s="2" t="s">
        <v>1922</v>
      </c>
      <c r="L1265" s="3">
        <v>46076</v>
      </c>
      <c r="M1265" s="3">
        <v>46935</v>
      </c>
      <c r="N1265" s="2" t="s">
        <v>1917</v>
      </c>
    </row>
    <row r="1266" spans="2:14" x14ac:dyDescent="0.25">
      <c r="B1266" s="2" t="s">
        <v>1913</v>
      </c>
      <c r="C1266" s="2" t="s">
        <v>1914</v>
      </c>
      <c r="D1266" s="2" t="s">
        <v>41</v>
      </c>
      <c r="E1266" s="2" t="s">
        <v>17</v>
      </c>
      <c r="F1266" s="2" t="s">
        <v>18</v>
      </c>
      <c r="G1266" s="2" t="s">
        <v>90</v>
      </c>
      <c r="H1266" s="2" t="s">
        <v>1915</v>
      </c>
      <c r="I1266" s="2">
        <v>39850</v>
      </c>
      <c r="J1266" s="2">
        <v>0</v>
      </c>
      <c r="K1266" s="2" t="s">
        <v>1923</v>
      </c>
      <c r="L1266" s="3">
        <v>46083</v>
      </c>
      <c r="M1266" s="3">
        <v>46935</v>
      </c>
      <c r="N1266" s="2" t="s">
        <v>1917</v>
      </c>
    </row>
    <row r="1267" spans="2:14" x14ac:dyDescent="0.25">
      <c r="B1267" s="2" t="s">
        <v>1913</v>
      </c>
      <c r="C1267" s="2" t="s">
        <v>1914</v>
      </c>
      <c r="D1267" s="2" t="s">
        <v>41</v>
      </c>
      <c r="E1267" s="2" t="s">
        <v>17</v>
      </c>
      <c r="F1267" s="2" t="s">
        <v>18</v>
      </c>
      <c r="G1267" s="2" t="s">
        <v>90</v>
      </c>
      <c r="H1267" s="2" t="s">
        <v>1915</v>
      </c>
      <c r="I1267" s="2">
        <v>39850</v>
      </c>
      <c r="J1267" s="2">
        <v>19690</v>
      </c>
      <c r="K1267" s="2" t="s">
        <v>1924</v>
      </c>
      <c r="L1267" s="3">
        <v>46199</v>
      </c>
      <c r="M1267" s="3">
        <v>47150</v>
      </c>
      <c r="N1267" s="2" t="s">
        <v>1917</v>
      </c>
    </row>
    <row r="1268" spans="2:14" x14ac:dyDescent="0.25">
      <c r="B1268" s="2" t="s">
        <v>1913</v>
      </c>
      <c r="C1268" s="2" t="s">
        <v>1914</v>
      </c>
      <c r="D1268" s="2" t="s">
        <v>41</v>
      </c>
      <c r="E1268" s="2" t="s">
        <v>17</v>
      </c>
      <c r="F1268" s="2" t="s">
        <v>18</v>
      </c>
      <c r="G1268" s="2" t="s">
        <v>90</v>
      </c>
      <c r="H1268" s="2" t="s">
        <v>1915</v>
      </c>
      <c r="I1268" s="2">
        <v>39850</v>
      </c>
      <c r="J1268" s="2">
        <v>20160</v>
      </c>
      <c r="K1268" s="2" t="s">
        <v>1925</v>
      </c>
      <c r="L1268" s="3">
        <v>46207</v>
      </c>
      <c r="M1268" s="3">
        <v>47150</v>
      </c>
      <c r="N1268" s="2" t="s">
        <v>1917</v>
      </c>
    </row>
    <row r="1269" spans="2:14" x14ac:dyDescent="0.25">
      <c r="B1269" s="2" t="s">
        <v>1913</v>
      </c>
      <c r="C1269" s="2" t="s">
        <v>1914</v>
      </c>
      <c r="D1269" s="2" t="s">
        <v>41</v>
      </c>
      <c r="E1269" s="2" t="s">
        <v>142</v>
      </c>
      <c r="F1269" s="2" t="s">
        <v>18</v>
      </c>
      <c r="G1269" s="2" t="s">
        <v>90</v>
      </c>
      <c r="H1269" s="2" t="s">
        <v>1915</v>
      </c>
      <c r="I1269" s="2">
        <v>39850</v>
      </c>
      <c r="J1269" s="2">
        <v>0</v>
      </c>
      <c r="K1269" s="2" t="s">
        <v>1919</v>
      </c>
      <c r="L1269" s="3">
        <v>45735</v>
      </c>
      <c r="M1269" s="3">
        <v>46692</v>
      </c>
      <c r="N1269" s="2" t="s">
        <v>1917</v>
      </c>
    </row>
    <row r="1270" spans="2:14" x14ac:dyDescent="0.25">
      <c r="B1270" s="2" t="s">
        <v>1913</v>
      </c>
      <c r="C1270" s="2" t="s">
        <v>1914</v>
      </c>
      <c r="D1270" s="2" t="s">
        <v>41</v>
      </c>
      <c r="E1270" s="2" t="s">
        <v>142</v>
      </c>
      <c r="F1270" s="2" t="s">
        <v>18</v>
      </c>
      <c r="G1270" s="2" t="s">
        <v>90</v>
      </c>
      <c r="H1270" s="2" t="s">
        <v>1915</v>
      </c>
      <c r="I1270" s="2">
        <v>39850</v>
      </c>
      <c r="J1270" s="2">
        <v>0</v>
      </c>
      <c r="K1270" s="2" t="s">
        <v>1921</v>
      </c>
      <c r="L1270" s="3">
        <v>45988</v>
      </c>
      <c r="M1270" s="3">
        <v>46935</v>
      </c>
      <c r="N1270" s="2" t="s">
        <v>1917</v>
      </c>
    </row>
    <row r="1271" spans="2:14" x14ac:dyDescent="0.25">
      <c r="B1271" s="2" t="s">
        <v>1913</v>
      </c>
      <c r="C1271" s="2" t="s">
        <v>1914</v>
      </c>
      <c r="D1271" s="2" t="s">
        <v>41</v>
      </c>
      <c r="E1271" s="2" t="s">
        <v>142</v>
      </c>
      <c r="F1271" s="2" t="s">
        <v>18</v>
      </c>
      <c r="G1271" s="2" t="s">
        <v>90</v>
      </c>
      <c r="H1271" s="2" t="s">
        <v>1915</v>
      </c>
      <c r="I1271" s="2">
        <v>39850</v>
      </c>
      <c r="J1271" s="2">
        <v>0</v>
      </c>
      <c r="K1271" s="2" t="s">
        <v>1922</v>
      </c>
      <c r="L1271" s="3">
        <v>46076</v>
      </c>
      <c r="M1271" s="3">
        <v>46935</v>
      </c>
      <c r="N1271" s="2" t="s">
        <v>1917</v>
      </c>
    </row>
    <row r="1272" spans="2:14" x14ac:dyDescent="0.25">
      <c r="B1272" s="2" t="s">
        <v>1913</v>
      </c>
      <c r="C1272" s="2" t="s">
        <v>1914</v>
      </c>
      <c r="D1272" s="2" t="s">
        <v>41</v>
      </c>
      <c r="E1272" s="2" t="s">
        <v>142</v>
      </c>
      <c r="F1272" s="2" t="s">
        <v>18</v>
      </c>
      <c r="G1272" s="2" t="s">
        <v>90</v>
      </c>
      <c r="H1272" s="2" t="s">
        <v>1915</v>
      </c>
      <c r="I1272" s="2">
        <v>39850</v>
      </c>
      <c r="J1272" s="2">
        <v>0</v>
      </c>
      <c r="K1272" s="2" t="s">
        <v>1923</v>
      </c>
      <c r="L1272" s="3">
        <v>46083</v>
      </c>
      <c r="M1272" s="3">
        <v>46935</v>
      </c>
      <c r="N1272" s="2" t="s">
        <v>1917</v>
      </c>
    </row>
    <row r="1273" spans="2:14" x14ac:dyDescent="0.25">
      <c r="B1273" s="2" t="s">
        <v>1926</v>
      </c>
      <c r="C1273" s="2" t="s">
        <v>1927</v>
      </c>
      <c r="D1273" s="2" t="s">
        <v>1367</v>
      </c>
      <c r="E1273" s="2" t="s">
        <v>17</v>
      </c>
      <c r="F1273" s="2" t="s">
        <v>18</v>
      </c>
      <c r="G1273" s="2" t="s">
        <v>90</v>
      </c>
      <c r="H1273" s="2" t="s">
        <v>1928</v>
      </c>
      <c r="I1273" s="2">
        <v>0</v>
      </c>
      <c r="J1273" s="2">
        <v>0</v>
      </c>
      <c r="K1273" s="2" t="s">
        <v>1929</v>
      </c>
      <c r="L1273" s="3">
        <v>45706</v>
      </c>
      <c r="M1273" s="3">
        <v>46905</v>
      </c>
      <c r="N1273" s="2" t="s">
        <v>1917</v>
      </c>
    </row>
    <row r="1274" spans="2:14" x14ac:dyDescent="0.25">
      <c r="B1274" s="2" t="s">
        <v>1926</v>
      </c>
      <c r="C1274" s="2" t="s">
        <v>1927</v>
      </c>
      <c r="D1274" s="2" t="s">
        <v>1367</v>
      </c>
      <c r="E1274" s="2" t="s">
        <v>17</v>
      </c>
      <c r="F1274" s="2" t="s">
        <v>18</v>
      </c>
      <c r="G1274" s="2" t="s">
        <v>90</v>
      </c>
      <c r="H1274" s="2" t="s">
        <v>1928</v>
      </c>
      <c r="I1274" s="2">
        <v>0</v>
      </c>
      <c r="J1274" s="2">
        <v>0</v>
      </c>
      <c r="K1274" s="2" t="s">
        <v>1930</v>
      </c>
      <c r="L1274" s="3">
        <v>45773</v>
      </c>
      <c r="M1274" s="3">
        <v>47088</v>
      </c>
      <c r="N1274" s="2" t="s">
        <v>1917</v>
      </c>
    </row>
    <row r="1275" spans="2:14" x14ac:dyDescent="0.25">
      <c r="B1275" s="2" t="s">
        <v>1931</v>
      </c>
      <c r="C1275" s="2" t="s">
        <v>1932</v>
      </c>
      <c r="D1275" s="2" t="s">
        <v>41</v>
      </c>
      <c r="E1275" s="2" t="s">
        <v>17</v>
      </c>
      <c r="F1275" s="2" t="s">
        <v>18</v>
      </c>
      <c r="G1275" s="2" t="s">
        <v>90</v>
      </c>
      <c r="H1275" s="2" t="s">
        <v>1915</v>
      </c>
      <c r="I1275" s="2">
        <v>30748</v>
      </c>
      <c r="J1275" s="2">
        <v>0</v>
      </c>
      <c r="K1275" s="2" t="s">
        <v>1933</v>
      </c>
      <c r="L1275" s="3">
        <v>44958</v>
      </c>
      <c r="M1275" s="3">
        <v>46388</v>
      </c>
      <c r="N1275" s="2" t="s">
        <v>1917</v>
      </c>
    </row>
    <row r="1276" spans="2:14" x14ac:dyDescent="0.25">
      <c r="B1276" s="2" t="s">
        <v>1931</v>
      </c>
      <c r="C1276" s="2" t="s">
        <v>1932</v>
      </c>
      <c r="D1276" s="2" t="s">
        <v>41</v>
      </c>
      <c r="E1276" s="2" t="s">
        <v>17</v>
      </c>
      <c r="F1276" s="2" t="s">
        <v>18</v>
      </c>
      <c r="G1276" s="2" t="s">
        <v>90</v>
      </c>
      <c r="H1276" s="2" t="s">
        <v>1915</v>
      </c>
      <c r="I1276" s="2">
        <v>30748</v>
      </c>
      <c r="J1276" s="2">
        <v>0</v>
      </c>
      <c r="K1276" s="2" t="s">
        <v>1934</v>
      </c>
      <c r="L1276" s="3">
        <v>44958</v>
      </c>
      <c r="M1276" s="3">
        <v>46388</v>
      </c>
      <c r="N1276" s="2" t="s">
        <v>1917</v>
      </c>
    </row>
    <row r="1277" spans="2:14" x14ac:dyDescent="0.25">
      <c r="B1277" s="2" t="s">
        <v>1931</v>
      </c>
      <c r="C1277" s="2" t="s">
        <v>1932</v>
      </c>
      <c r="D1277" s="2" t="s">
        <v>41</v>
      </c>
      <c r="E1277" s="2" t="s">
        <v>17</v>
      </c>
      <c r="F1277" s="2" t="s">
        <v>18</v>
      </c>
      <c r="G1277" s="2" t="s">
        <v>90</v>
      </c>
      <c r="H1277" s="2" t="s">
        <v>1915</v>
      </c>
      <c r="I1277" s="2">
        <v>30748</v>
      </c>
      <c r="J1277" s="2">
        <v>0</v>
      </c>
      <c r="K1277" s="2" t="s">
        <v>1935</v>
      </c>
      <c r="L1277" s="3">
        <v>44958</v>
      </c>
      <c r="M1277" s="3">
        <v>46388</v>
      </c>
      <c r="N1277" s="2" t="s">
        <v>1917</v>
      </c>
    </row>
    <row r="1278" spans="2:14" x14ac:dyDescent="0.25">
      <c r="B1278" s="2" t="s">
        <v>1931</v>
      </c>
      <c r="C1278" s="2" t="s">
        <v>1932</v>
      </c>
      <c r="D1278" s="2" t="s">
        <v>41</v>
      </c>
      <c r="E1278" s="2" t="s">
        <v>17</v>
      </c>
      <c r="F1278" s="2" t="s">
        <v>18</v>
      </c>
      <c r="G1278" s="2" t="s">
        <v>90</v>
      </c>
      <c r="H1278" s="2" t="s">
        <v>1915</v>
      </c>
      <c r="I1278" s="2">
        <v>30748</v>
      </c>
      <c r="J1278" s="2">
        <v>0</v>
      </c>
      <c r="K1278" s="2" t="s">
        <v>1936</v>
      </c>
      <c r="L1278" s="3">
        <v>44958</v>
      </c>
      <c r="M1278" s="3">
        <v>46508</v>
      </c>
      <c r="N1278" s="2" t="s">
        <v>1917</v>
      </c>
    </row>
    <row r="1279" spans="2:14" x14ac:dyDescent="0.25">
      <c r="B1279" s="2" t="s">
        <v>1931</v>
      </c>
      <c r="C1279" s="2" t="s">
        <v>1932</v>
      </c>
      <c r="D1279" s="2" t="s">
        <v>41</v>
      </c>
      <c r="E1279" s="2" t="s">
        <v>17</v>
      </c>
      <c r="F1279" s="2" t="s">
        <v>18</v>
      </c>
      <c r="G1279" s="2" t="s">
        <v>90</v>
      </c>
      <c r="H1279" s="2" t="s">
        <v>1915</v>
      </c>
      <c r="I1279" s="2">
        <v>30748</v>
      </c>
      <c r="J1279" s="2">
        <v>0</v>
      </c>
      <c r="K1279" s="2" t="s">
        <v>1937</v>
      </c>
      <c r="L1279" s="3">
        <v>45660</v>
      </c>
      <c r="M1279" s="3">
        <v>46508</v>
      </c>
      <c r="N1279" s="2" t="s">
        <v>1917</v>
      </c>
    </row>
    <row r="1280" spans="2:14" x14ac:dyDescent="0.25">
      <c r="B1280" s="2" t="s">
        <v>1931</v>
      </c>
      <c r="C1280" s="2" t="s">
        <v>1932</v>
      </c>
      <c r="D1280" s="2" t="s">
        <v>41</v>
      </c>
      <c r="E1280" s="2" t="s">
        <v>17</v>
      </c>
      <c r="F1280" s="2" t="s">
        <v>18</v>
      </c>
      <c r="G1280" s="2" t="s">
        <v>90</v>
      </c>
      <c r="H1280" s="2" t="s">
        <v>1915</v>
      </c>
      <c r="I1280" s="2">
        <v>30748</v>
      </c>
      <c r="J1280" s="2">
        <v>0</v>
      </c>
      <c r="K1280" s="2" t="s">
        <v>1938</v>
      </c>
      <c r="L1280" s="3">
        <v>45721</v>
      </c>
      <c r="M1280" s="3">
        <v>46692</v>
      </c>
      <c r="N1280" s="2" t="s">
        <v>1917</v>
      </c>
    </row>
    <row r="1281" spans="2:14" x14ac:dyDescent="0.25">
      <c r="B1281" s="2" t="s">
        <v>1931</v>
      </c>
      <c r="C1281" s="2" t="s">
        <v>1932</v>
      </c>
      <c r="D1281" s="2" t="s">
        <v>41</v>
      </c>
      <c r="E1281" s="2" t="s">
        <v>17</v>
      </c>
      <c r="F1281" s="2" t="s">
        <v>18</v>
      </c>
      <c r="G1281" s="2" t="s">
        <v>90</v>
      </c>
      <c r="H1281" s="2" t="s">
        <v>1915</v>
      </c>
      <c r="I1281" s="2">
        <v>30748</v>
      </c>
      <c r="J1281" s="2">
        <v>0</v>
      </c>
      <c r="K1281" s="2" t="s">
        <v>1939</v>
      </c>
      <c r="L1281" s="3">
        <v>45983</v>
      </c>
      <c r="M1281" s="3">
        <v>46753</v>
      </c>
      <c r="N1281" s="2" t="s">
        <v>1917</v>
      </c>
    </row>
    <row r="1282" spans="2:14" x14ac:dyDescent="0.25">
      <c r="B1282" s="2" t="s">
        <v>1931</v>
      </c>
      <c r="C1282" s="2" t="s">
        <v>1932</v>
      </c>
      <c r="D1282" s="2" t="s">
        <v>41</v>
      </c>
      <c r="E1282" s="2" t="s">
        <v>17</v>
      </c>
      <c r="F1282" s="2" t="s">
        <v>18</v>
      </c>
      <c r="G1282" s="2" t="s">
        <v>90</v>
      </c>
      <c r="H1282" s="2" t="s">
        <v>1915</v>
      </c>
      <c r="I1282" s="2">
        <v>30748</v>
      </c>
      <c r="J1282" s="2">
        <v>0</v>
      </c>
      <c r="K1282" s="2" t="s">
        <v>1940</v>
      </c>
      <c r="L1282" s="3">
        <v>45994</v>
      </c>
      <c r="M1282" s="3">
        <v>46753</v>
      </c>
      <c r="N1282" s="2" t="s">
        <v>1917</v>
      </c>
    </row>
    <row r="1283" spans="2:14" x14ac:dyDescent="0.25">
      <c r="B1283" s="2" t="s">
        <v>1931</v>
      </c>
      <c r="C1283" s="2" t="s">
        <v>1932</v>
      </c>
      <c r="D1283" s="2" t="s">
        <v>41</v>
      </c>
      <c r="E1283" s="2" t="s">
        <v>17</v>
      </c>
      <c r="F1283" s="2" t="s">
        <v>18</v>
      </c>
      <c r="G1283" s="2" t="s">
        <v>90</v>
      </c>
      <c r="H1283" s="2" t="s">
        <v>1915</v>
      </c>
      <c r="I1283" s="2">
        <v>30748</v>
      </c>
      <c r="J1283" s="2">
        <v>0</v>
      </c>
      <c r="K1283" s="2" t="s">
        <v>1941</v>
      </c>
      <c r="L1283" s="3">
        <v>46076</v>
      </c>
      <c r="M1283" s="3">
        <v>46935</v>
      </c>
      <c r="N1283" s="2" t="s">
        <v>1917</v>
      </c>
    </row>
    <row r="1284" spans="2:14" x14ac:dyDescent="0.25">
      <c r="B1284" s="2" t="s">
        <v>1931</v>
      </c>
      <c r="C1284" s="2" t="s">
        <v>1932</v>
      </c>
      <c r="D1284" s="2" t="s">
        <v>41</v>
      </c>
      <c r="E1284" s="2" t="s">
        <v>17</v>
      </c>
      <c r="F1284" s="2" t="s">
        <v>18</v>
      </c>
      <c r="G1284" s="2" t="s">
        <v>90</v>
      </c>
      <c r="H1284" s="2" t="s">
        <v>1915</v>
      </c>
      <c r="I1284" s="2">
        <v>30748</v>
      </c>
      <c r="J1284" s="2">
        <v>18748</v>
      </c>
      <c r="K1284" s="2" t="s">
        <v>1942</v>
      </c>
      <c r="L1284" s="3">
        <v>46076</v>
      </c>
      <c r="M1284" s="3">
        <v>46935</v>
      </c>
      <c r="N1284" s="2" t="s">
        <v>1917</v>
      </c>
    </row>
    <row r="1285" spans="2:14" x14ac:dyDescent="0.25">
      <c r="B1285" s="2" t="s">
        <v>1931</v>
      </c>
      <c r="C1285" s="2" t="s">
        <v>1932</v>
      </c>
      <c r="D1285" s="2" t="s">
        <v>41</v>
      </c>
      <c r="E1285" s="2" t="s">
        <v>17</v>
      </c>
      <c r="F1285" s="2" t="s">
        <v>18</v>
      </c>
      <c r="G1285" s="2" t="s">
        <v>90</v>
      </c>
      <c r="H1285" s="2" t="s">
        <v>1915</v>
      </c>
      <c r="I1285" s="2">
        <v>30748</v>
      </c>
      <c r="J1285" s="2">
        <v>2880</v>
      </c>
      <c r="K1285" s="2" t="s">
        <v>1943</v>
      </c>
      <c r="L1285" s="3">
        <v>46207</v>
      </c>
      <c r="M1285" s="3">
        <v>47150</v>
      </c>
      <c r="N1285" s="2" t="s">
        <v>1917</v>
      </c>
    </row>
    <row r="1286" spans="2:14" x14ac:dyDescent="0.25">
      <c r="B1286" s="2" t="s">
        <v>1931</v>
      </c>
      <c r="C1286" s="2" t="s">
        <v>1932</v>
      </c>
      <c r="D1286" s="2" t="s">
        <v>41</v>
      </c>
      <c r="E1286" s="2" t="s">
        <v>17</v>
      </c>
      <c r="F1286" s="2" t="s">
        <v>18</v>
      </c>
      <c r="G1286" s="2" t="s">
        <v>90</v>
      </c>
      <c r="H1286" s="2" t="s">
        <v>1915</v>
      </c>
      <c r="I1286" s="2">
        <v>30748</v>
      </c>
      <c r="J1286" s="2">
        <v>9120</v>
      </c>
      <c r="K1286" s="2" t="s">
        <v>1944</v>
      </c>
      <c r="L1286" s="3">
        <v>46207</v>
      </c>
      <c r="M1286" s="3">
        <v>47150</v>
      </c>
      <c r="N1286" s="2" t="s">
        <v>1917</v>
      </c>
    </row>
    <row r="1287" spans="2:14" x14ac:dyDescent="0.25">
      <c r="B1287" s="2" t="s">
        <v>1931</v>
      </c>
      <c r="C1287" s="2" t="s">
        <v>1932</v>
      </c>
      <c r="D1287" s="2" t="s">
        <v>41</v>
      </c>
      <c r="E1287" s="2" t="s">
        <v>17</v>
      </c>
      <c r="F1287" s="2" t="s">
        <v>18</v>
      </c>
      <c r="G1287" s="2" t="s">
        <v>90</v>
      </c>
      <c r="H1287" s="2" t="s">
        <v>1915</v>
      </c>
      <c r="I1287" s="2">
        <v>30748</v>
      </c>
      <c r="J1287" s="2">
        <v>0</v>
      </c>
      <c r="K1287" s="2" t="s">
        <v>470</v>
      </c>
      <c r="L1287" s="2" t="s">
        <v>30</v>
      </c>
      <c r="M1287" s="2" t="s">
        <v>30</v>
      </c>
      <c r="N1287" s="2" t="s">
        <v>1917</v>
      </c>
    </row>
    <row r="1288" spans="2:14" x14ac:dyDescent="0.25">
      <c r="B1288" s="2" t="s">
        <v>1931</v>
      </c>
      <c r="C1288" s="2" t="s">
        <v>1932</v>
      </c>
      <c r="D1288" s="2" t="s">
        <v>41</v>
      </c>
      <c r="E1288" s="2" t="s">
        <v>142</v>
      </c>
      <c r="F1288" s="2" t="s">
        <v>18</v>
      </c>
      <c r="G1288" s="2" t="s">
        <v>90</v>
      </c>
      <c r="H1288" s="2" t="s">
        <v>1915</v>
      </c>
      <c r="I1288" s="2">
        <v>30748</v>
      </c>
      <c r="J1288" s="2">
        <v>0</v>
      </c>
      <c r="K1288" s="2" t="s">
        <v>1942</v>
      </c>
      <c r="L1288" s="3">
        <v>46076</v>
      </c>
      <c r="M1288" s="3">
        <v>46935</v>
      </c>
      <c r="N1288" s="2" t="s">
        <v>1917</v>
      </c>
    </row>
    <row r="1289" spans="2:14" x14ac:dyDescent="0.25">
      <c r="B1289" s="2" t="s">
        <v>1945</v>
      </c>
      <c r="C1289" s="2" t="s">
        <v>1946</v>
      </c>
      <c r="D1289" s="2" t="s">
        <v>16</v>
      </c>
      <c r="E1289" s="2" t="s">
        <v>17</v>
      </c>
      <c r="F1289" s="2" t="s">
        <v>18</v>
      </c>
      <c r="G1289" s="2" t="s">
        <v>1947</v>
      </c>
      <c r="H1289" s="2" t="s">
        <v>1948</v>
      </c>
      <c r="I1289" s="2">
        <v>0</v>
      </c>
      <c r="J1289" s="2">
        <v>0</v>
      </c>
      <c r="K1289" s="2">
        <v>0</v>
      </c>
      <c r="L1289" s="3">
        <v>45951</v>
      </c>
      <c r="M1289" s="2" t="s">
        <v>30</v>
      </c>
      <c r="N1289" s="2" t="s">
        <v>121</v>
      </c>
    </row>
    <row r="1290" spans="2:14" x14ac:dyDescent="0.25">
      <c r="B1290" s="2" t="s">
        <v>1945</v>
      </c>
      <c r="C1290" s="2" t="s">
        <v>1946</v>
      </c>
      <c r="D1290" s="2" t="s">
        <v>16</v>
      </c>
      <c r="E1290" s="2" t="s">
        <v>17</v>
      </c>
      <c r="F1290" s="2" t="s">
        <v>18</v>
      </c>
      <c r="G1290" s="2" t="s">
        <v>1947</v>
      </c>
      <c r="H1290" s="2" t="s">
        <v>1948</v>
      </c>
      <c r="I1290" s="2">
        <v>0</v>
      </c>
      <c r="J1290" s="2">
        <v>0</v>
      </c>
      <c r="K1290" s="2">
        <v>20240926</v>
      </c>
      <c r="L1290" s="3">
        <v>44958</v>
      </c>
      <c r="M1290" s="3">
        <v>47362</v>
      </c>
      <c r="N1290" s="2" t="s">
        <v>121</v>
      </c>
    </row>
    <row r="1291" spans="2:14" x14ac:dyDescent="0.25">
      <c r="B1291" s="2" t="s">
        <v>1945</v>
      </c>
      <c r="C1291" s="2" t="s">
        <v>1946</v>
      </c>
      <c r="D1291" s="2" t="s">
        <v>16</v>
      </c>
      <c r="E1291" s="2" t="s">
        <v>17</v>
      </c>
      <c r="F1291" s="2" t="s">
        <v>18</v>
      </c>
      <c r="G1291" s="2" t="s">
        <v>1947</v>
      </c>
      <c r="H1291" s="2" t="s">
        <v>1948</v>
      </c>
      <c r="I1291" s="2">
        <v>0</v>
      </c>
      <c r="J1291" s="2">
        <v>0</v>
      </c>
      <c r="K1291" s="2">
        <v>20241104</v>
      </c>
      <c r="L1291" s="3">
        <v>44958</v>
      </c>
      <c r="M1291" s="3">
        <v>47423</v>
      </c>
      <c r="N1291" s="2" t="s">
        <v>121</v>
      </c>
    </row>
    <row r="1292" spans="2:14" x14ac:dyDescent="0.25">
      <c r="B1292" s="2" t="s">
        <v>1945</v>
      </c>
      <c r="C1292" s="2" t="s">
        <v>1946</v>
      </c>
      <c r="D1292" s="2" t="s">
        <v>16</v>
      </c>
      <c r="E1292" s="2" t="s">
        <v>17</v>
      </c>
      <c r="F1292" s="2" t="s">
        <v>18</v>
      </c>
      <c r="G1292" s="2" t="s">
        <v>1947</v>
      </c>
      <c r="H1292" s="2" t="s">
        <v>1948</v>
      </c>
      <c r="I1292" s="2">
        <v>0</v>
      </c>
      <c r="J1292" s="2">
        <v>0</v>
      </c>
      <c r="K1292" s="2">
        <v>20241206</v>
      </c>
      <c r="L1292" s="3">
        <v>44958</v>
      </c>
      <c r="M1292" s="3">
        <v>47453</v>
      </c>
      <c r="N1292" s="2" t="s">
        <v>121</v>
      </c>
    </row>
    <row r="1293" spans="2:14" x14ac:dyDescent="0.25">
      <c r="B1293" s="2" t="s">
        <v>1949</v>
      </c>
      <c r="C1293" s="2" t="s">
        <v>1950</v>
      </c>
      <c r="D1293" s="2" t="s">
        <v>16</v>
      </c>
      <c r="E1293" s="2" t="s">
        <v>17</v>
      </c>
      <c r="F1293" s="2" t="s">
        <v>18</v>
      </c>
      <c r="G1293" s="2" t="s">
        <v>1947</v>
      </c>
      <c r="H1293" s="2" t="s">
        <v>1948</v>
      </c>
      <c r="I1293" s="2">
        <v>0</v>
      </c>
      <c r="J1293" s="2">
        <v>0</v>
      </c>
      <c r="K1293" s="2">
        <v>0</v>
      </c>
      <c r="L1293" s="3">
        <v>46084</v>
      </c>
      <c r="M1293" s="2" t="s">
        <v>30</v>
      </c>
      <c r="N1293" s="2" t="s">
        <v>121</v>
      </c>
    </row>
    <row r="1294" spans="2:14" x14ac:dyDescent="0.25">
      <c r="B1294" s="2" t="s">
        <v>1949</v>
      </c>
      <c r="C1294" s="2" t="s">
        <v>1950</v>
      </c>
      <c r="D1294" s="2" t="s">
        <v>16</v>
      </c>
      <c r="E1294" s="2" t="s">
        <v>17</v>
      </c>
      <c r="F1294" s="2" t="s">
        <v>18</v>
      </c>
      <c r="G1294" s="2" t="s">
        <v>1947</v>
      </c>
      <c r="H1294" s="2" t="s">
        <v>1948</v>
      </c>
      <c r="I1294" s="2">
        <v>0</v>
      </c>
      <c r="J1294" s="2">
        <v>0</v>
      </c>
      <c r="K1294" s="2">
        <v>20201104</v>
      </c>
      <c r="L1294" s="3">
        <v>44958</v>
      </c>
      <c r="M1294" s="3">
        <v>47423</v>
      </c>
      <c r="N1294" s="2" t="s">
        <v>121</v>
      </c>
    </row>
    <row r="1295" spans="2:14" x14ac:dyDescent="0.25">
      <c r="B1295" s="2" t="s">
        <v>1949</v>
      </c>
      <c r="C1295" s="2" t="s">
        <v>1950</v>
      </c>
      <c r="D1295" s="2" t="s">
        <v>16</v>
      </c>
      <c r="E1295" s="2" t="s">
        <v>17</v>
      </c>
      <c r="F1295" s="2" t="s">
        <v>18</v>
      </c>
      <c r="G1295" s="2" t="s">
        <v>1947</v>
      </c>
      <c r="H1295" s="2" t="s">
        <v>1948</v>
      </c>
      <c r="I1295" s="2">
        <v>0</v>
      </c>
      <c r="J1295" s="2">
        <v>0</v>
      </c>
      <c r="K1295" s="2">
        <v>20240926</v>
      </c>
      <c r="L1295" s="3">
        <v>44958</v>
      </c>
      <c r="M1295" s="3">
        <v>47362</v>
      </c>
      <c r="N1295" s="2" t="s">
        <v>121</v>
      </c>
    </row>
    <row r="1296" spans="2:14" x14ac:dyDescent="0.25">
      <c r="B1296" s="2" t="s">
        <v>1949</v>
      </c>
      <c r="C1296" s="2" t="s">
        <v>1950</v>
      </c>
      <c r="D1296" s="2" t="s">
        <v>16</v>
      </c>
      <c r="E1296" s="2" t="s">
        <v>17</v>
      </c>
      <c r="F1296" s="2" t="s">
        <v>18</v>
      </c>
      <c r="G1296" s="2" t="s">
        <v>1947</v>
      </c>
      <c r="H1296" s="2" t="s">
        <v>1948</v>
      </c>
      <c r="I1296" s="2">
        <v>0</v>
      </c>
      <c r="J1296" s="2">
        <v>0</v>
      </c>
      <c r="K1296" s="2" t="s">
        <v>1951</v>
      </c>
      <c r="L1296" s="3">
        <v>44958</v>
      </c>
      <c r="M1296" s="3">
        <v>47423</v>
      </c>
      <c r="N1296" s="2" t="s">
        <v>121</v>
      </c>
    </row>
    <row r="1297" spans="2:14" x14ac:dyDescent="0.25">
      <c r="B1297" s="2" t="s">
        <v>1952</v>
      </c>
      <c r="C1297" s="2" t="s">
        <v>1953</v>
      </c>
      <c r="D1297" s="2" t="s">
        <v>16</v>
      </c>
      <c r="E1297" s="2" t="s">
        <v>17</v>
      </c>
      <c r="F1297" s="2" t="s">
        <v>138</v>
      </c>
      <c r="G1297" s="2" t="s">
        <v>139</v>
      </c>
      <c r="H1297" s="2" t="s">
        <v>1954</v>
      </c>
      <c r="I1297" s="2">
        <v>2574</v>
      </c>
      <c r="J1297" s="2">
        <v>0</v>
      </c>
      <c r="K1297" s="2" t="s">
        <v>1955</v>
      </c>
      <c r="L1297" s="3">
        <v>46078</v>
      </c>
      <c r="M1297" s="3">
        <v>47150</v>
      </c>
      <c r="N1297" s="2" t="s">
        <v>364</v>
      </c>
    </row>
    <row r="1298" spans="2:14" x14ac:dyDescent="0.25">
      <c r="B1298" s="2" t="s">
        <v>1952</v>
      </c>
      <c r="C1298" s="2" t="s">
        <v>1953</v>
      </c>
      <c r="D1298" s="2" t="s">
        <v>16</v>
      </c>
      <c r="E1298" s="2" t="s">
        <v>17</v>
      </c>
      <c r="F1298" s="2" t="s">
        <v>138</v>
      </c>
      <c r="G1298" s="2" t="s">
        <v>139</v>
      </c>
      <c r="H1298" s="2" t="s">
        <v>1954</v>
      </c>
      <c r="I1298" s="2">
        <v>2574</v>
      </c>
      <c r="J1298" s="2">
        <v>0</v>
      </c>
      <c r="K1298" s="2" t="s">
        <v>1956</v>
      </c>
      <c r="L1298" s="3">
        <v>46093</v>
      </c>
      <c r="M1298" s="3">
        <v>47908</v>
      </c>
      <c r="N1298" s="2" t="s">
        <v>364</v>
      </c>
    </row>
    <row r="1299" spans="2:14" x14ac:dyDescent="0.25">
      <c r="B1299" s="2" t="s">
        <v>1952</v>
      </c>
      <c r="C1299" s="2" t="s">
        <v>1953</v>
      </c>
      <c r="D1299" s="2" t="s">
        <v>16</v>
      </c>
      <c r="E1299" s="2" t="s">
        <v>17</v>
      </c>
      <c r="F1299" s="2" t="s">
        <v>138</v>
      </c>
      <c r="G1299" s="2" t="s">
        <v>139</v>
      </c>
      <c r="H1299" s="2" t="s">
        <v>1954</v>
      </c>
      <c r="I1299" s="2">
        <v>2574</v>
      </c>
      <c r="J1299" s="2">
        <v>2574</v>
      </c>
      <c r="K1299" s="2" t="s">
        <v>1957</v>
      </c>
      <c r="L1299" s="3">
        <v>46170</v>
      </c>
      <c r="M1299" s="3">
        <v>47239</v>
      </c>
      <c r="N1299" s="2" t="s">
        <v>364</v>
      </c>
    </row>
    <row r="1300" spans="2:14" x14ac:dyDescent="0.25">
      <c r="B1300" s="2" t="s">
        <v>1952</v>
      </c>
      <c r="C1300" s="2" t="s">
        <v>1953</v>
      </c>
      <c r="D1300" s="2" t="s">
        <v>16</v>
      </c>
      <c r="E1300" s="2" t="s">
        <v>17</v>
      </c>
      <c r="F1300" s="2" t="s">
        <v>138</v>
      </c>
      <c r="G1300" s="2" t="s">
        <v>139</v>
      </c>
      <c r="H1300" s="2" t="s">
        <v>1954</v>
      </c>
      <c r="I1300" s="2">
        <v>2574</v>
      </c>
      <c r="J1300" s="2">
        <v>0</v>
      </c>
      <c r="K1300" s="2" t="s">
        <v>1958</v>
      </c>
      <c r="L1300" s="3">
        <v>46121</v>
      </c>
      <c r="M1300" s="3">
        <v>47908</v>
      </c>
      <c r="N1300" s="2" t="s">
        <v>364</v>
      </c>
    </row>
    <row r="1301" spans="2:14" x14ac:dyDescent="0.25">
      <c r="B1301" s="2" t="s">
        <v>1952</v>
      </c>
      <c r="C1301" s="2" t="s">
        <v>1953</v>
      </c>
      <c r="D1301" s="2" t="s">
        <v>16</v>
      </c>
      <c r="E1301" s="2" t="s">
        <v>142</v>
      </c>
      <c r="F1301" s="2" t="s">
        <v>138</v>
      </c>
      <c r="G1301" s="2" t="s">
        <v>139</v>
      </c>
      <c r="H1301" s="2" t="s">
        <v>1954</v>
      </c>
      <c r="I1301" s="2">
        <v>2574</v>
      </c>
      <c r="J1301" s="2">
        <v>0</v>
      </c>
      <c r="K1301" s="2" t="s">
        <v>1956</v>
      </c>
      <c r="L1301" s="3">
        <v>46093</v>
      </c>
      <c r="M1301" s="3">
        <v>47908</v>
      </c>
      <c r="N1301" s="2" t="s">
        <v>364</v>
      </c>
    </row>
    <row r="1302" spans="2:14" x14ac:dyDescent="0.25">
      <c r="B1302" s="2" t="s">
        <v>1952</v>
      </c>
      <c r="C1302" s="2" t="s">
        <v>1953</v>
      </c>
      <c r="D1302" s="2" t="s">
        <v>16</v>
      </c>
      <c r="E1302" s="2" t="s">
        <v>142</v>
      </c>
      <c r="F1302" s="2" t="s">
        <v>138</v>
      </c>
      <c r="G1302" s="2" t="s">
        <v>139</v>
      </c>
      <c r="H1302" s="2" t="s">
        <v>1954</v>
      </c>
      <c r="I1302" s="2">
        <v>2574</v>
      </c>
      <c r="J1302" s="2">
        <v>0</v>
      </c>
      <c r="K1302" s="2" t="s">
        <v>1957</v>
      </c>
      <c r="L1302" s="3">
        <v>46170</v>
      </c>
      <c r="M1302" s="3">
        <v>47239</v>
      </c>
      <c r="N1302" s="2" t="s">
        <v>364</v>
      </c>
    </row>
    <row r="1303" spans="2:14" x14ac:dyDescent="0.25">
      <c r="B1303" s="2" t="s">
        <v>1959</v>
      </c>
      <c r="C1303" s="2" t="s">
        <v>1960</v>
      </c>
      <c r="D1303" s="2" t="s">
        <v>16</v>
      </c>
      <c r="E1303" s="2" t="s">
        <v>17</v>
      </c>
      <c r="F1303" s="2" t="s">
        <v>138</v>
      </c>
      <c r="G1303" s="2" t="s">
        <v>139</v>
      </c>
      <c r="H1303" s="2" t="s">
        <v>1954</v>
      </c>
      <c r="I1303" s="2">
        <v>932</v>
      </c>
      <c r="J1303" s="2">
        <v>0</v>
      </c>
      <c r="K1303" s="2" t="s">
        <v>1955</v>
      </c>
      <c r="L1303" s="3">
        <v>46078</v>
      </c>
      <c r="M1303" s="3">
        <v>47150</v>
      </c>
      <c r="N1303" s="2" t="s">
        <v>364</v>
      </c>
    </row>
    <row r="1304" spans="2:14" x14ac:dyDescent="0.25">
      <c r="B1304" s="2" t="s">
        <v>1959</v>
      </c>
      <c r="C1304" s="2" t="s">
        <v>1960</v>
      </c>
      <c r="D1304" s="2" t="s">
        <v>16</v>
      </c>
      <c r="E1304" s="2" t="s">
        <v>17</v>
      </c>
      <c r="F1304" s="2" t="s">
        <v>138</v>
      </c>
      <c r="G1304" s="2" t="s">
        <v>139</v>
      </c>
      <c r="H1304" s="2" t="s">
        <v>1954</v>
      </c>
      <c r="I1304" s="2">
        <v>932</v>
      </c>
      <c r="J1304" s="2">
        <v>0</v>
      </c>
      <c r="K1304" s="2" t="s">
        <v>1956</v>
      </c>
      <c r="L1304" s="3">
        <v>46093</v>
      </c>
      <c r="M1304" s="3">
        <v>47908</v>
      </c>
      <c r="N1304" s="2" t="s">
        <v>364</v>
      </c>
    </row>
    <row r="1305" spans="2:14" x14ac:dyDescent="0.25">
      <c r="B1305" s="2" t="s">
        <v>1959</v>
      </c>
      <c r="C1305" s="2" t="s">
        <v>1960</v>
      </c>
      <c r="D1305" s="2" t="s">
        <v>16</v>
      </c>
      <c r="E1305" s="2" t="s">
        <v>17</v>
      </c>
      <c r="F1305" s="2" t="s">
        <v>138</v>
      </c>
      <c r="G1305" s="2" t="s">
        <v>139</v>
      </c>
      <c r="H1305" s="2" t="s">
        <v>1954</v>
      </c>
      <c r="I1305" s="2">
        <v>932</v>
      </c>
      <c r="J1305" s="2">
        <v>0</v>
      </c>
      <c r="K1305" s="2" t="s">
        <v>1961</v>
      </c>
      <c r="L1305" s="3">
        <v>46093</v>
      </c>
      <c r="M1305" s="3">
        <v>47908</v>
      </c>
      <c r="N1305" s="2" t="s">
        <v>364</v>
      </c>
    </row>
    <row r="1306" spans="2:14" x14ac:dyDescent="0.25">
      <c r="B1306" s="2" t="s">
        <v>1959</v>
      </c>
      <c r="C1306" s="2" t="s">
        <v>1960</v>
      </c>
      <c r="D1306" s="2" t="s">
        <v>16</v>
      </c>
      <c r="E1306" s="2" t="s">
        <v>17</v>
      </c>
      <c r="F1306" s="2" t="s">
        <v>138</v>
      </c>
      <c r="G1306" s="2" t="s">
        <v>139</v>
      </c>
      <c r="H1306" s="2" t="s">
        <v>1954</v>
      </c>
      <c r="I1306" s="2">
        <v>932</v>
      </c>
      <c r="J1306" s="2">
        <v>852</v>
      </c>
      <c r="K1306" s="2" t="s">
        <v>1962</v>
      </c>
      <c r="L1306" s="3">
        <v>46185</v>
      </c>
      <c r="M1306" s="3">
        <v>47270</v>
      </c>
      <c r="N1306" s="2" t="s">
        <v>364</v>
      </c>
    </row>
    <row r="1307" spans="2:14" x14ac:dyDescent="0.25">
      <c r="B1307" s="2" t="s">
        <v>1959</v>
      </c>
      <c r="C1307" s="2" t="s">
        <v>1960</v>
      </c>
      <c r="D1307" s="2" t="s">
        <v>16</v>
      </c>
      <c r="E1307" s="2" t="s">
        <v>142</v>
      </c>
      <c r="F1307" s="2" t="s">
        <v>138</v>
      </c>
      <c r="G1307" s="2" t="s">
        <v>139</v>
      </c>
      <c r="H1307" s="2" t="s">
        <v>1954</v>
      </c>
      <c r="I1307" s="2">
        <v>932</v>
      </c>
      <c r="J1307" s="2">
        <v>0</v>
      </c>
      <c r="K1307" s="2" t="s">
        <v>1961</v>
      </c>
      <c r="L1307" s="3">
        <v>46093</v>
      </c>
      <c r="M1307" s="3">
        <v>47908</v>
      </c>
      <c r="N1307" s="2" t="s">
        <v>364</v>
      </c>
    </row>
    <row r="1308" spans="2:14" x14ac:dyDescent="0.25">
      <c r="B1308" s="2" t="s">
        <v>1959</v>
      </c>
      <c r="C1308" s="2" t="s">
        <v>1960</v>
      </c>
      <c r="D1308" s="2" t="s">
        <v>16</v>
      </c>
      <c r="E1308" s="2" t="s">
        <v>142</v>
      </c>
      <c r="F1308" s="2" t="s">
        <v>138</v>
      </c>
      <c r="G1308" s="2" t="s">
        <v>139</v>
      </c>
      <c r="H1308" s="2" t="s">
        <v>1954</v>
      </c>
      <c r="I1308" s="2">
        <v>932</v>
      </c>
      <c r="J1308" s="2">
        <v>80</v>
      </c>
      <c r="K1308" s="2" t="s">
        <v>1962</v>
      </c>
      <c r="L1308" s="3">
        <v>46185</v>
      </c>
      <c r="M1308" s="3">
        <v>47270</v>
      </c>
      <c r="N1308" s="2" t="s">
        <v>364</v>
      </c>
    </row>
    <row r="1309" spans="2:14" x14ac:dyDescent="0.25">
      <c r="B1309" s="2" t="s">
        <v>1963</v>
      </c>
      <c r="C1309" s="2" t="s">
        <v>33</v>
      </c>
      <c r="D1309" s="2" t="s">
        <v>16</v>
      </c>
      <c r="E1309" s="2" t="s">
        <v>75</v>
      </c>
      <c r="F1309" s="2" t="s">
        <v>18</v>
      </c>
      <c r="G1309" s="2" t="s">
        <v>90</v>
      </c>
      <c r="H1309" s="2" t="s">
        <v>1964</v>
      </c>
      <c r="I1309" s="2">
        <v>202</v>
      </c>
      <c r="J1309" s="2">
        <v>0</v>
      </c>
      <c r="K1309" s="2">
        <v>6833</v>
      </c>
      <c r="L1309" s="3">
        <v>45656</v>
      </c>
      <c r="M1309" s="3">
        <v>45597</v>
      </c>
      <c r="N1309" s="2" t="s">
        <v>83</v>
      </c>
    </row>
    <row r="1310" spans="2:14" x14ac:dyDescent="0.25">
      <c r="B1310" s="2" t="s">
        <v>1963</v>
      </c>
      <c r="C1310" s="2" t="s">
        <v>33</v>
      </c>
      <c r="D1310" s="2" t="s">
        <v>16</v>
      </c>
      <c r="E1310" s="2" t="s">
        <v>75</v>
      </c>
      <c r="F1310" s="2" t="s">
        <v>18</v>
      </c>
      <c r="G1310" s="2" t="s">
        <v>90</v>
      </c>
      <c r="H1310" s="2" t="s">
        <v>1964</v>
      </c>
      <c r="I1310" s="2">
        <v>202</v>
      </c>
      <c r="J1310" s="2">
        <v>0</v>
      </c>
      <c r="K1310" s="2">
        <v>8833</v>
      </c>
      <c r="L1310" s="3">
        <v>45698</v>
      </c>
      <c r="M1310" s="3">
        <v>46813</v>
      </c>
      <c r="N1310" s="2" t="s">
        <v>83</v>
      </c>
    </row>
    <row r="1311" spans="2:14" x14ac:dyDescent="0.25">
      <c r="B1311" s="2" t="s">
        <v>1963</v>
      </c>
      <c r="C1311" s="2" t="s">
        <v>33</v>
      </c>
      <c r="D1311" s="2" t="s">
        <v>16</v>
      </c>
      <c r="E1311" s="2" t="s">
        <v>17</v>
      </c>
      <c r="F1311" s="2" t="s">
        <v>18</v>
      </c>
      <c r="G1311" s="2" t="s">
        <v>90</v>
      </c>
      <c r="H1311" s="2" t="s">
        <v>1964</v>
      </c>
      <c r="I1311" s="2">
        <v>202</v>
      </c>
      <c r="J1311" s="2">
        <v>0</v>
      </c>
      <c r="K1311" s="2">
        <v>6833</v>
      </c>
      <c r="L1311" s="3">
        <v>44958</v>
      </c>
      <c r="M1311" s="3">
        <v>46327</v>
      </c>
      <c r="N1311" s="2" t="s">
        <v>83</v>
      </c>
    </row>
    <row r="1312" spans="2:14" x14ac:dyDescent="0.25">
      <c r="B1312" s="2" t="s">
        <v>1963</v>
      </c>
      <c r="C1312" s="2" t="s">
        <v>33</v>
      </c>
      <c r="D1312" s="2" t="s">
        <v>16</v>
      </c>
      <c r="E1312" s="2" t="s">
        <v>17</v>
      </c>
      <c r="F1312" s="2" t="s">
        <v>18</v>
      </c>
      <c r="G1312" s="2" t="s">
        <v>90</v>
      </c>
      <c r="H1312" s="2" t="s">
        <v>1964</v>
      </c>
      <c r="I1312" s="2">
        <v>202</v>
      </c>
      <c r="J1312" s="2">
        <v>0</v>
      </c>
      <c r="K1312" s="2">
        <v>6833</v>
      </c>
      <c r="L1312" s="3">
        <v>45656</v>
      </c>
      <c r="M1312" s="3">
        <v>45597</v>
      </c>
      <c r="N1312" s="2" t="s">
        <v>83</v>
      </c>
    </row>
    <row r="1313" spans="2:14" x14ac:dyDescent="0.25">
      <c r="B1313" s="2" t="s">
        <v>1963</v>
      </c>
      <c r="C1313" s="2" t="s">
        <v>33</v>
      </c>
      <c r="D1313" s="2" t="s">
        <v>16</v>
      </c>
      <c r="E1313" s="2" t="s">
        <v>17</v>
      </c>
      <c r="F1313" s="2" t="s">
        <v>18</v>
      </c>
      <c r="G1313" s="2" t="s">
        <v>90</v>
      </c>
      <c r="H1313" s="2" t="s">
        <v>1964</v>
      </c>
      <c r="I1313" s="2">
        <v>202</v>
      </c>
      <c r="J1313" s="2">
        <v>202</v>
      </c>
      <c r="K1313" s="2">
        <v>8833</v>
      </c>
      <c r="L1313" s="3">
        <v>45698</v>
      </c>
      <c r="M1313" s="3">
        <v>46813</v>
      </c>
      <c r="N1313" s="2" t="s">
        <v>83</v>
      </c>
    </row>
    <row r="1314" spans="2:14" x14ac:dyDescent="0.25">
      <c r="B1314" s="2" t="s">
        <v>1965</v>
      </c>
      <c r="C1314" s="2" t="s">
        <v>1966</v>
      </c>
      <c r="D1314" s="2" t="s">
        <v>16</v>
      </c>
      <c r="E1314" s="2" t="s">
        <v>17</v>
      </c>
      <c r="F1314" s="2" t="s">
        <v>18</v>
      </c>
      <c r="G1314" s="2" t="s">
        <v>90</v>
      </c>
      <c r="H1314" s="2" t="s">
        <v>1964</v>
      </c>
      <c r="I1314" s="2">
        <v>118</v>
      </c>
      <c r="J1314" s="2">
        <v>118</v>
      </c>
      <c r="K1314" s="2">
        <v>0</v>
      </c>
      <c r="L1314" s="3">
        <v>45986</v>
      </c>
      <c r="M1314" s="3">
        <v>46813</v>
      </c>
      <c r="N1314" s="2" t="s">
        <v>83</v>
      </c>
    </row>
    <row r="1315" spans="2:14" x14ac:dyDescent="0.25">
      <c r="B1315" s="2" t="s">
        <v>1965</v>
      </c>
      <c r="C1315" s="2" t="s">
        <v>1966</v>
      </c>
      <c r="D1315" s="2" t="s">
        <v>16</v>
      </c>
      <c r="E1315" s="2" t="s">
        <v>17</v>
      </c>
      <c r="F1315" s="2" t="s">
        <v>18</v>
      </c>
      <c r="G1315" s="2" t="s">
        <v>90</v>
      </c>
      <c r="H1315" s="2" t="s">
        <v>1964</v>
      </c>
      <c r="I1315" s="2">
        <v>118</v>
      </c>
      <c r="J1315" s="2">
        <v>0</v>
      </c>
      <c r="K1315" s="2">
        <v>6833</v>
      </c>
      <c r="L1315" s="3">
        <v>44958</v>
      </c>
      <c r="M1315" s="3">
        <v>46327</v>
      </c>
      <c r="N1315" s="2" t="s">
        <v>83</v>
      </c>
    </row>
    <row r="1316" spans="2:14" x14ac:dyDescent="0.25">
      <c r="B1316" s="2" t="s">
        <v>1967</v>
      </c>
      <c r="C1316" s="2" t="s">
        <v>1968</v>
      </c>
      <c r="D1316" s="2" t="s">
        <v>16</v>
      </c>
      <c r="E1316" s="2" t="s">
        <v>17</v>
      </c>
      <c r="F1316" s="2" t="s">
        <v>18</v>
      </c>
      <c r="G1316" s="2" t="s">
        <v>19</v>
      </c>
      <c r="H1316" s="2" t="s">
        <v>37</v>
      </c>
      <c r="I1316" s="2">
        <v>245</v>
      </c>
      <c r="J1316" s="2">
        <v>0</v>
      </c>
      <c r="K1316" s="2">
        <v>2111004</v>
      </c>
      <c r="L1316" s="3">
        <v>44958</v>
      </c>
      <c r="M1316" s="3">
        <v>46631</v>
      </c>
      <c r="N1316" s="2" t="s">
        <v>38</v>
      </c>
    </row>
    <row r="1317" spans="2:14" x14ac:dyDescent="0.25">
      <c r="B1317" s="2" t="s">
        <v>1967</v>
      </c>
      <c r="C1317" s="2" t="s">
        <v>1968</v>
      </c>
      <c r="D1317" s="2" t="s">
        <v>16</v>
      </c>
      <c r="E1317" s="2" t="s">
        <v>17</v>
      </c>
      <c r="F1317" s="2" t="s">
        <v>18</v>
      </c>
      <c r="G1317" s="2" t="s">
        <v>19</v>
      </c>
      <c r="H1317" s="2" t="s">
        <v>37</v>
      </c>
      <c r="I1317" s="2">
        <v>245</v>
      </c>
      <c r="J1317" s="2">
        <v>0</v>
      </c>
      <c r="K1317" s="2" t="s">
        <v>1969</v>
      </c>
      <c r="L1317" s="3">
        <v>45786</v>
      </c>
      <c r="M1317" s="3">
        <v>46784</v>
      </c>
      <c r="N1317" s="2" t="s">
        <v>38</v>
      </c>
    </row>
    <row r="1318" spans="2:14" x14ac:dyDescent="0.25">
      <c r="B1318" s="2" t="s">
        <v>1967</v>
      </c>
      <c r="C1318" s="2" t="s">
        <v>1968</v>
      </c>
      <c r="D1318" s="2" t="s">
        <v>16</v>
      </c>
      <c r="E1318" s="2" t="s">
        <v>17</v>
      </c>
      <c r="F1318" s="2" t="s">
        <v>18</v>
      </c>
      <c r="G1318" s="2" t="s">
        <v>19</v>
      </c>
      <c r="H1318" s="2" t="s">
        <v>37</v>
      </c>
      <c r="I1318" s="2">
        <v>245</v>
      </c>
      <c r="J1318" s="2">
        <v>60</v>
      </c>
      <c r="K1318" s="2" t="s">
        <v>1970</v>
      </c>
      <c r="L1318" s="3">
        <v>46179</v>
      </c>
      <c r="M1318" s="3">
        <v>47239</v>
      </c>
      <c r="N1318" s="2" t="s">
        <v>38</v>
      </c>
    </row>
    <row r="1319" spans="2:14" x14ac:dyDescent="0.25">
      <c r="B1319" s="2" t="s">
        <v>1967</v>
      </c>
      <c r="C1319" s="2" t="s">
        <v>1968</v>
      </c>
      <c r="D1319" s="2" t="s">
        <v>16</v>
      </c>
      <c r="E1319" s="2" t="s">
        <v>17</v>
      </c>
      <c r="F1319" s="2" t="s">
        <v>18</v>
      </c>
      <c r="G1319" s="2" t="s">
        <v>19</v>
      </c>
      <c r="H1319" s="2" t="s">
        <v>37</v>
      </c>
      <c r="I1319" s="2">
        <v>245</v>
      </c>
      <c r="J1319" s="2">
        <v>25</v>
      </c>
      <c r="K1319" s="2" t="s">
        <v>1971</v>
      </c>
      <c r="L1319" s="3">
        <v>45996</v>
      </c>
      <c r="M1319" s="3">
        <v>46905</v>
      </c>
      <c r="N1319" s="2" t="s">
        <v>38</v>
      </c>
    </row>
    <row r="1320" spans="2:14" x14ac:dyDescent="0.25">
      <c r="B1320" s="2" t="s">
        <v>1967</v>
      </c>
      <c r="C1320" s="2" t="s">
        <v>1968</v>
      </c>
      <c r="D1320" s="2" t="s">
        <v>16</v>
      </c>
      <c r="E1320" s="2" t="s">
        <v>17</v>
      </c>
      <c r="F1320" s="2" t="s">
        <v>18</v>
      </c>
      <c r="G1320" s="2" t="s">
        <v>19</v>
      </c>
      <c r="H1320" s="2" t="s">
        <v>37</v>
      </c>
      <c r="I1320" s="2">
        <v>245</v>
      </c>
      <c r="J1320" s="2">
        <v>0</v>
      </c>
      <c r="K1320" s="2" t="s">
        <v>1972</v>
      </c>
      <c r="L1320" s="3">
        <v>45657</v>
      </c>
      <c r="M1320" s="3">
        <v>46692</v>
      </c>
      <c r="N1320" s="2" t="s">
        <v>38</v>
      </c>
    </row>
    <row r="1321" spans="2:14" x14ac:dyDescent="0.25">
      <c r="B1321" s="2" t="s">
        <v>1967</v>
      </c>
      <c r="C1321" s="2" t="s">
        <v>1968</v>
      </c>
      <c r="D1321" s="2" t="s">
        <v>16</v>
      </c>
      <c r="E1321" s="2" t="s">
        <v>17</v>
      </c>
      <c r="F1321" s="2" t="s">
        <v>18</v>
      </c>
      <c r="G1321" s="2" t="s">
        <v>19</v>
      </c>
      <c r="H1321" s="2" t="s">
        <v>37</v>
      </c>
      <c r="I1321" s="2">
        <v>245</v>
      </c>
      <c r="J1321" s="2">
        <v>160</v>
      </c>
      <c r="K1321" s="2" t="s">
        <v>1973</v>
      </c>
      <c r="L1321" s="3">
        <v>46167</v>
      </c>
      <c r="M1321" s="3">
        <v>46966</v>
      </c>
      <c r="N1321" s="2" t="s">
        <v>38</v>
      </c>
    </row>
    <row r="1322" spans="2:14" x14ac:dyDescent="0.25">
      <c r="B1322" s="2" t="s">
        <v>1967</v>
      </c>
      <c r="C1322" s="2" t="s">
        <v>1968</v>
      </c>
      <c r="D1322" s="2" t="s">
        <v>16</v>
      </c>
      <c r="E1322" s="2" t="s">
        <v>142</v>
      </c>
      <c r="F1322" s="2" t="s">
        <v>18</v>
      </c>
      <c r="G1322" s="2" t="s">
        <v>19</v>
      </c>
      <c r="H1322" s="2" t="s">
        <v>37</v>
      </c>
      <c r="I1322" s="2">
        <v>245</v>
      </c>
      <c r="J1322" s="2">
        <v>0</v>
      </c>
      <c r="K1322" s="2" t="s">
        <v>1969</v>
      </c>
      <c r="L1322" s="3">
        <v>45786</v>
      </c>
      <c r="M1322" s="3">
        <v>46784</v>
      </c>
      <c r="N1322" s="2" t="s">
        <v>38</v>
      </c>
    </row>
    <row r="1323" spans="2:14" x14ac:dyDescent="0.25">
      <c r="B1323" s="2" t="s">
        <v>1967</v>
      </c>
      <c r="C1323" s="2" t="s">
        <v>1968</v>
      </c>
      <c r="D1323" s="2" t="s">
        <v>16</v>
      </c>
      <c r="E1323" s="2" t="s">
        <v>142</v>
      </c>
      <c r="F1323" s="2" t="s">
        <v>18</v>
      </c>
      <c r="G1323" s="2" t="s">
        <v>19</v>
      </c>
      <c r="H1323" s="2" t="s">
        <v>37</v>
      </c>
      <c r="I1323" s="2">
        <v>245</v>
      </c>
      <c r="J1323" s="2">
        <v>0</v>
      </c>
      <c r="K1323" s="2" t="s">
        <v>1972</v>
      </c>
      <c r="L1323" s="3">
        <v>45657</v>
      </c>
      <c r="M1323" s="3">
        <v>46692</v>
      </c>
      <c r="N1323" s="2" t="s">
        <v>38</v>
      </c>
    </row>
    <row r="1324" spans="2:14" x14ac:dyDescent="0.25">
      <c r="B1324" s="2" t="s">
        <v>1974</v>
      </c>
      <c r="C1324" s="2" t="s">
        <v>36</v>
      </c>
      <c r="D1324" s="2" t="s">
        <v>16</v>
      </c>
      <c r="E1324" s="2" t="s">
        <v>17</v>
      </c>
      <c r="F1324" s="2" t="s">
        <v>18</v>
      </c>
      <c r="G1324" s="2" t="s">
        <v>19</v>
      </c>
      <c r="H1324" s="2" t="s">
        <v>37</v>
      </c>
      <c r="I1324" s="2">
        <v>319</v>
      </c>
      <c r="J1324" s="2">
        <v>0</v>
      </c>
      <c r="K1324" s="2">
        <v>2009002</v>
      </c>
      <c r="L1324" s="3">
        <v>44958</v>
      </c>
      <c r="M1324" s="3">
        <v>46631</v>
      </c>
      <c r="N1324" s="2" t="s">
        <v>38</v>
      </c>
    </row>
    <row r="1325" spans="2:14" x14ac:dyDescent="0.25">
      <c r="B1325" s="2" t="s">
        <v>1974</v>
      </c>
      <c r="C1325" s="2" t="s">
        <v>36</v>
      </c>
      <c r="D1325" s="2" t="s">
        <v>16</v>
      </c>
      <c r="E1325" s="2" t="s">
        <v>17</v>
      </c>
      <c r="F1325" s="2" t="s">
        <v>18</v>
      </c>
      <c r="G1325" s="2" t="s">
        <v>19</v>
      </c>
      <c r="H1325" s="2" t="s">
        <v>37</v>
      </c>
      <c r="I1325" s="2">
        <v>319</v>
      </c>
      <c r="J1325" s="2">
        <v>0</v>
      </c>
      <c r="K1325" s="2">
        <v>2103001</v>
      </c>
      <c r="L1325" s="3">
        <v>44958</v>
      </c>
      <c r="M1325" s="3">
        <v>46631</v>
      </c>
      <c r="N1325" s="2" t="s">
        <v>38</v>
      </c>
    </row>
    <row r="1326" spans="2:14" x14ac:dyDescent="0.25">
      <c r="B1326" s="2" t="s">
        <v>1974</v>
      </c>
      <c r="C1326" s="2" t="s">
        <v>36</v>
      </c>
      <c r="D1326" s="2" t="s">
        <v>16</v>
      </c>
      <c r="E1326" s="2" t="s">
        <v>17</v>
      </c>
      <c r="F1326" s="2" t="s">
        <v>18</v>
      </c>
      <c r="G1326" s="2" t="s">
        <v>19</v>
      </c>
      <c r="H1326" s="2" t="s">
        <v>37</v>
      </c>
      <c r="I1326" s="2">
        <v>319</v>
      </c>
      <c r="J1326" s="2">
        <v>319</v>
      </c>
      <c r="K1326" s="2" t="s">
        <v>1975</v>
      </c>
      <c r="L1326" s="3">
        <v>45996</v>
      </c>
      <c r="M1326" s="3">
        <v>46784</v>
      </c>
      <c r="N1326" s="2" t="s">
        <v>38</v>
      </c>
    </row>
    <row r="1327" spans="2:14" x14ac:dyDescent="0.25">
      <c r="B1327" s="2" t="s">
        <v>1974</v>
      </c>
      <c r="C1327" s="2" t="s">
        <v>36</v>
      </c>
      <c r="D1327" s="2" t="s">
        <v>16</v>
      </c>
      <c r="E1327" s="2" t="s">
        <v>142</v>
      </c>
      <c r="F1327" s="2" t="s">
        <v>18</v>
      </c>
      <c r="G1327" s="2" t="s">
        <v>19</v>
      </c>
      <c r="H1327" s="2" t="s">
        <v>37</v>
      </c>
      <c r="I1327" s="2">
        <v>319</v>
      </c>
      <c r="J1327" s="2">
        <v>0</v>
      </c>
      <c r="K1327" s="2">
        <v>2103001</v>
      </c>
      <c r="L1327" s="3">
        <v>44958</v>
      </c>
      <c r="M1327" s="3">
        <v>46631</v>
      </c>
      <c r="N1327" s="2" t="s">
        <v>38</v>
      </c>
    </row>
    <row r="1328" spans="2:14" x14ac:dyDescent="0.25">
      <c r="B1328" s="2" t="s">
        <v>1976</v>
      </c>
      <c r="C1328" s="2" t="s">
        <v>1977</v>
      </c>
      <c r="D1328" s="2" t="s">
        <v>16</v>
      </c>
      <c r="E1328" s="2" t="s">
        <v>17</v>
      </c>
      <c r="F1328" s="2" t="s">
        <v>18</v>
      </c>
      <c r="G1328" s="2" t="s">
        <v>19</v>
      </c>
      <c r="H1328" s="2" t="s">
        <v>37</v>
      </c>
      <c r="I1328" s="2">
        <v>0</v>
      </c>
      <c r="J1328" s="2">
        <v>0</v>
      </c>
      <c r="K1328" s="2">
        <v>0</v>
      </c>
      <c r="L1328" s="3">
        <v>46183</v>
      </c>
      <c r="M1328" s="2" t="s">
        <v>30</v>
      </c>
      <c r="N1328" s="2" t="s">
        <v>38</v>
      </c>
    </row>
    <row r="1329" spans="2:14" x14ac:dyDescent="0.25">
      <c r="B1329" s="2" t="s">
        <v>1976</v>
      </c>
      <c r="C1329" s="2" t="s">
        <v>1977</v>
      </c>
      <c r="D1329" s="2" t="s">
        <v>16</v>
      </c>
      <c r="E1329" s="2" t="s">
        <v>17</v>
      </c>
      <c r="F1329" s="2" t="s">
        <v>18</v>
      </c>
      <c r="G1329" s="2" t="s">
        <v>19</v>
      </c>
      <c r="H1329" s="2" t="s">
        <v>37</v>
      </c>
      <c r="I1329" s="2">
        <v>0</v>
      </c>
      <c r="J1329" s="2">
        <v>0</v>
      </c>
      <c r="K1329" s="2" t="s">
        <v>1978</v>
      </c>
      <c r="L1329" s="3">
        <v>44958</v>
      </c>
      <c r="M1329" s="3">
        <v>45717</v>
      </c>
      <c r="N1329" s="2" t="s">
        <v>38</v>
      </c>
    </row>
    <row r="1330" spans="2:14" x14ac:dyDescent="0.25">
      <c r="B1330" s="2" t="s">
        <v>1976</v>
      </c>
      <c r="C1330" s="2" t="s">
        <v>1977</v>
      </c>
      <c r="D1330" s="2" t="s">
        <v>16</v>
      </c>
      <c r="E1330" s="2" t="s">
        <v>17</v>
      </c>
      <c r="F1330" s="2" t="s">
        <v>18</v>
      </c>
      <c r="G1330" s="2" t="s">
        <v>19</v>
      </c>
      <c r="H1330" s="2" t="s">
        <v>37</v>
      </c>
      <c r="I1330" s="2">
        <v>0</v>
      </c>
      <c r="J1330" s="2">
        <v>0</v>
      </c>
      <c r="K1330" s="2" t="s">
        <v>1978</v>
      </c>
      <c r="L1330" s="3">
        <v>45710</v>
      </c>
      <c r="M1330" s="3">
        <v>46631</v>
      </c>
      <c r="N1330" s="2" t="s">
        <v>38</v>
      </c>
    </row>
    <row r="1331" spans="2:14" x14ac:dyDescent="0.25">
      <c r="B1331" s="2" t="s">
        <v>1979</v>
      </c>
      <c r="C1331" s="2" t="s">
        <v>1980</v>
      </c>
      <c r="D1331" s="2" t="s">
        <v>16</v>
      </c>
      <c r="E1331" s="2" t="s">
        <v>75</v>
      </c>
      <c r="F1331" s="2" t="s">
        <v>18</v>
      </c>
      <c r="G1331" s="2" t="s">
        <v>19</v>
      </c>
      <c r="H1331" s="2" t="s">
        <v>37</v>
      </c>
      <c r="I1331" s="2">
        <v>1089</v>
      </c>
      <c r="J1331" s="2">
        <v>0</v>
      </c>
      <c r="K1331" s="2">
        <v>2202003</v>
      </c>
      <c r="L1331" s="3">
        <v>44958</v>
      </c>
      <c r="M1331" s="3">
        <v>45689</v>
      </c>
      <c r="N1331" s="2" t="s">
        <v>38</v>
      </c>
    </row>
    <row r="1332" spans="2:14" x14ac:dyDescent="0.25">
      <c r="B1332" s="2" t="s">
        <v>1979</v>
      </c>
      <c r="C1332" s="2" t="s">
        <v>1980</v>
      </c>
      <c r="D1332" s="2" t="s">
        <v>16</v>
      </c>
      <c r="E1332" s="2" t="s">
        <v>75</v>
      </c>
      <c r="F1332" s="2" t="s">
        <v>18</v>
      </c>
      <c r="G1332" s="2" t="s">
        <v>19</v>
      </c>
      <c r="H1332" s="2" t="s">
        <v>37</v>
      </c>
      <c r="I1332" s="2">
        <v>1089</v>
      </c>
      <c r="J1332" s="2">
        <v>0</v>
      </c>
      <c r="K1332" s="2">
        <v>2202003</v>
      </c>
      <c r="L1332" s="3">
        <v>45710</v>
      </c>
      <c r="M1332" s="3">
        <v>46631</v>
      </c>
      <c r="N1332" s="2" t="s">
        <v>38</v>
      </c>
    </row>
    <row r="1333" spans="2:14" x14ac:dyDescent="0.25">
      <c r="B1333" s="2" t="s">
        <v>1979</v>
      </c>
      <c r="C1333" s="2" t="s">
        <v>1980</v>
      </c>
      <c r="D1333" s="2" t="s">
        <v>16</v>
      </c>
      <c r="E1333" s="2" t="s">
        <v>17</v>
      </c>
      <c r="F1333" s="2" t="s">
        <v>18</v>
      </c>
      <c r="G1333" s="2" t="s">
        <v>19</v>
      </c>
      <c r="H1333" s="2" t="s">
        <v>37</v>
      </c>
      <c r="I1333" s="2">
        <v>1089</v>
      </c>
      <c r="J1333" s="2">
        <v>0</v>
      </c>
      <c r="K1333" s="2">
        <v>2202003</v>
      </c>
      <c r="L1333" s="3">
        <v>44958</v>
      </c>
      <c r="M1333" s="3">
        <v>45689</v>
      </c>
      <c r="N1333" s="2" t="s">
        <v>38</v>
      </c>
    </row>
    <row r="1334" spans="2:14" x14ac:dyDescent="0.25">
      <c r="B1334" s="2" t="s">
        <v>1979</v>
      </c>
      <c r="C1334" s="2" t="s">
        <v>1980</v>
      </c>
      <c r="D1334" s="2" t="s">
        <v>16</v>
      </c>
      <c r="E1334" s="2" t="s">
        <v>17</v>
      </c>
      <c r="F1334" s="2" t="s">
        <v>18</v>
      </c>
      <c r="G1334" s="2" t="s">
        <v>19</v>
      </c>
      <c r="H1334" s="2" t="s">
        <v>37</v>
      </c>
      <c r="I1334" s="2">
        <v>1089</v>
      </c>
      <c r="J1334" s="2">
        <v>1089</v>
      </c>
      <c r="K1334" s="2">
        <v>2202003</v>
      </c>
      <c r="L1334" s="3">
        <v>45710</v>
      </c>
      <c r="M1334" s="3">
        <v>46631</v>
      </c>
      <c r="N1334" s="2" t="s">
        <v>38</v>
      </c>
    </row>
    <row r="1335" spans="2:14" x14ac:dyDescent="0.25">
      <c r="B1335" s="2" t="s">
        <v>1981</v>
      </c>
      <c r="C1335" s="2" t="s">
        <v>1982</v>
      </c>
      <c r="D1335" s="2" t="s">
        <v>16</v>
      </c>
      <c r="E1335" s="2" t="s">
        <v>17</v>
      </c>
      <c r="F1335" s="2" t="s">
        <v>18</v>
      </c>
      <c r="G1335" s="2" t="s">
        <v>19</v>
      </c>
      <c r="H1335" s="2" t="s">
        <v>1983</v>
      </c>
      <c r="I1335" s="2">
        <v>500</v>
      </c>
      <c r="J1335" s="2">
        <v>500</v>
      </c>
      <c r="K1335" s="4" t="s">
        <v>1984</v>
      </c>
      <c r="L1335" s="3">
        <v>46083</v>
      </c>
      <c r="M1335" s="3">
        <v>47880</v>
      </c>
      <c r="N1335" s="2" t="s">
        <v>87</v>
      </c>
    </row>
    <row r="1336" spans="2:14" x14ac:dyDescent="0.25">
      <c r="B1336" s="2" t="s">
        <v>1981</v>
      </c>
      <c r="C1336" s="2" t="s">
        <v>1982</v>
      </c>
      <c r="D1336" s="2" t="s">
        <v>16</v>
      </c>
      <c r="E1336" s="2" t="s">
        <v>17</v>
      </c>
      <c r="F1336" s="2" t="s">
        <v>18</v>
      </c>
      <c r="G1336" s="2" t="s">
        <v>19</v>
      </c>
      <c r="H1336" s="2" t="s">
        <v>1983</v>
      </c>
      <c r="I1336" s="2">
        <v>500</v>
      </c>
      <c r="J1336" s="2">
        <v>0</v>
      </c>
      <c r="K1336" s="2" t="s">
        <v>1985</v>
      </c>
      <c r="L1336" s="3">
        <v>44958</v>
      </c>
      <c r="M1336" s="3">
        <v>47027</v>
      </c>
      <c r="N1336" s="2" t="s">
        <v>87</v>
      </c>
    </row>
    <row r="1337" spans="2:14" x14ac:dyDescent="0.25">
      <c r="B1337" s="2" t="s">
        <v>1986</v>
      </c>
      <c r="C1337" s="2" t="s">
        <v>1987</v>
      </c>
      <c r="D1337" s="2" t="s">
        <v>16</v>
      </c>
      <c r="E1337" s="2" t="s">
        <v>17</v>
      </c>
      <c r="F1337" s="2" t="s">
        <v>18</v>
      </c>
      <c r="G1337" s="2" t="s">
        <v>19</v>
      </c>
      <c r="H1337" s="2" t="s">
        <v>1983</v>
      </c>
      <c r="I1337" s="2">
        <v>241</v>
      </c>
      <c r="J1337" s="2">
        <v>1</v>
      </c>
      <c r="K1337" s="2" t="s">
        <v>1988</v>
      </c>
      <c r="L1337" s="3">
        <v>44958</v>
      </c>
      <c r="M1337" s="3">
        <v>47027</v>
      </c>
      <c r="N1337" s="2" t="s">
        <v>87</v>
      </c>
    </row>
    <row r="1338" spans="2:14" x14ac:dyDescent="0.25">
      <c r="B1338" s="2" t="s">
        <v>1986</v>
      </c>
      <c r="C1338" s="2" t="s">
        <v>1987</v>
      </c>
      <c r="D1338" s="2" t="s">
        <v>16</v>
      </c>
      <c r="E1338" s="2" t="s">
        <v>17</v>
      </c>
      <c r="F1338" s="2" t="s">
        <v>18</v>
      </c>
      <c r="G1338" s="2" t="s">
        <v>19</v>
      </c>
      <c r="H1338" s="2" t="s">
        <v>1983</v>
      </c>
      <c r="I1338" s="2">
        <v>241</v>
      </c>
      <c r="J1338" s="2">
        <v>200</v>
      </c>
      <c r="K1338" s="2" t="s">
        <v>1989</v>
      </c>
      <c r="L1338" s="3">
        <v>46198</v>
      </c>
      <c r="M1338" s="3">
        <v>47665</v>
      </c>
      <c r="N1338" s="2" t="s">
        <v>87</v>
      </c>
    </row>
    <row r="1339" spans="2:14" x14ac:dyDescent="0.25">
      <c r="B1339" s="2" t="s">
        <v>1986</v>
      </c>
      <c r="C1339" s="2" t="s">
        <v>1987</v>
      </c>
      <c r="D1339" s="2" t="s">
        <v>16</v>
      </c>
      <c r="E1339" s="2" t="s">
        <v>17</v>
      </c>
      <c r="F1339" s="2" t="s">
        <v>18</v>
      </c>
      <c r="G1339" s="2" t="s">
        <v>19</v>
      </c>
      <c r="H1339" s="2" t="s">
        <v>1983</v>
      </c>
      <c r="I1339" s="2">
        <v>241</v>
      </c>
      <c r="J1339" s="2">
        <v>40</v>
      </c>
      <c r="K1339" s="2" t="s">
        <v>1990</v>
      </c>
      <c r="L1339" s="3">
        <v>46083</v>
      </c>
      <c r="M1339" s="3">
        <v>47665</v>
      </c>
      <c r="N1339" s="2" t="s">
        <v>87</v>
      </c>
    </row>
    <row r="1340" spans="2:14" x14ac:dyDescent="0.25">
      <c r="B1340" s="2" t="s">
        <v>1991</v>
      </c>
      <c r="C1340" s="2" t="s">
        <v>1992</v>
      </c>
      <c r="D1340" s="2" t="s">
        <v>16</v>
      </c>
      <c r="E1340" s="2" t="s">
        <v>17</v>
      </c>
      <c r="F1340" s="2" t="s">
        <v>18</v>
      </c>
      <c r="G1340" s="2" t="s">
        <v>175</v>
      </c>
      <c r="H1340" s="2" t="s">
        <v>1993</v>
      </c>
      <c r="I1340" s="2">
        <v>0</v>
      </c>
      <c r="J1340" s="2">
        <v>0</v>
      </c>
      <c r="K1340" s="2">
        <v>23105762</v>
      </c>
      <c r="L1340" s="3">
        <v>44958</v>
      </c>
      <c r="M1340" s="3">
        <v>47270</v>
      </c>
      <c r="N1340" s="2" t="s">
        <v>92</v>
      </c>
    </row>
    <row r="1341" spans="2:14" x14ac:dyDescent="0.25">
      <c r="B1341" s="2" t="s">
        <v>1994</v>
      </c>
      <c r="C1341" s="2" t="s">
        <v>1995</v>
      </c>
      <c r="D1341" s="2" t="s">
        <v>16</v>
      </c>
      <c r="E1341" s="2" t="s">
        <v>17</v>
      </c>
      <c r="F1341" s="2" t="s">
        <v>18</v>
      </c>
      <c r="G1341" s="2" t="s">
        <v>175</v>
      </c>
      <c r="H1341" s="2" t="s">
        <v>1993</v>
      </c>
      <c r="I1341" s="2">
        <v>1540</v>
      </c>
      <c r="J1341" s="2">
        <v>0</v>
      </c>
      <c r="K1341" s="2">
        <v>2406101</v>
      </c>
      <c r="L1341" s="3">
        <v>45929</v>
      </c>
      <c r="M1341" s="3">
        <v>46539</v>
      </c>
      <c r="N1341" s="2" t="s">
        <v>92</v>
      </c>
    </row>
    <row r="1342" spans="2:14" x14ac:dyDescent="0.25">
      <c r="B1342" s="2" t="s">
        <v>1994</v>
      </c>
      <c r="C1342" s="2" t="s">
        <v>1995</v>
      </c>
      <c r="D1342" s="2" t="s">
        <v>16</v>
      </c>
      <c r="E1342" s="2" t="s">
        <v>17</v>
      </c>
      <c r="F1342" s="2" t="s">
        <v>18</v>
      </c>
      <c r="G1342" s="2" t="s">
        <v>175</v>
      </c>
      <c r="H1342" s="2" t="s">
        <v>1993</v>
      </c>
      <c r="I1342" s="2">
        <v>1540</v>
      </c>
      <c r="J1342" s="2">
        <v>1540</v>
      </c>
      <c r="K1342" s="2">
        <v>2406102</v>
      </c>
      <c r="L1342" s="3">
        <v>46171</v>
      </c>
      <c r="M1342" s="3">
        <v>46539</v>
      </c>
      <c r="N1342" s="2" t="s">
        <v>92</v>
      </c>
    </row>
    <row r="1343" spans="2:14" x14ac:dyDescent="0.25">
      <c r="B1343" s="2" t="s">
        <v>1994</v>
      </c>
      <c r="C1343" s="2" t="s">
        <v>1995</v>
      </c>
      <c r="D1343" s="2" t="s">
        <v>16</v>
      </c>
      <c r="E1343" s="2" t="s">
        <v>142</v>
      </c>
      <c r="F1343" s="2" t="s">
        <v>18</v>
      </c>
      <c r="G1343" s="2" t="s">
        <v>175</v>
      </c>
      <c r="H1343" s="2" t="s">
        <v>1993</v>
      </c>
      <c r="I1343" s="2">
        <v>1540</v>
      </c>
      <c r="J1343" s="2">
        <v>0</v>
      </c>
      <c r="K1343" s="2">
        <v>2406101</v>
      </c>
      <c r="L1343" s="3">
        <v>45929</v>
      </c>
      <c r="M1343" s="3">
        <v>46539</v>
      </c>
      <c r="N1343" s="2" t="s">
        <v>92</v>
      </c>
    </row>
    <row r="1344" spans="2:14" x14ac:dyDescent="0.25">
      <c r="B1344" s="2" t="s">
        <v>1994</v>
      </c>
      <c r="C1344" s="2" t="s">
        <v>1995</v>
      </c>
      <c r="D1344" s="2" t="s">
        <v>16</v>
      </c>
      <c r="E1344" s="2" t="s">
        <v>142</v>
      </c>
      <c r="F1344" s="2" t="s">
        <v>18</v>
      </c>
      <c r="G1344" s="2" t="s">
        <v>175</v>
      </c>
      <c r="H1344" s="2" t="s">
        <v>1993</v>
      </c>
      <c r="I1344" s="2">
        <v>1540</v>
      </c>
      <c r="J1344" s="2">
        <v>0</v>
      </c>
      <c r="K1344" s="2">
        <v>2406102</v>
      </c>
      <c r="L1344" s="3">
        <v>46171</v>
      </c>
      <c r="M1344" s="3">
        <v>46539</v>
      </c>
      <c r="N1344" s="2" t="s">
        <v>92</v>
      </c>
    </row>
    <row r="1345" spans="2:14" x14ac:dyDescent="0.25">
      <c r="B1345" s="2" t="s">
        <v>1996</v>
      </c>
      <c r="C1345" s="2" t="s">
        <v>1997</v>
      </c>
      <c r="D1345" s="2" t="s">
        <v>16</v>
      </c>
      <c r="E1345" s="2" t="s">
        <v>17</v>
      </c>
      <c r="F1345" s="2" t="s">
        <v>18</v>
      </c>
      <c r="G1345" s="2" t="s">
        <v>175</v>
      </c>
      <c r="H1345" s="2" t="s">
        <v>1993</v>
      </c>
      <c r="I1345" s="2">
        <v>0</v>
      </c>
      <c r="J1345" s="2">
        <v>0</v>
      </c>
      <c r="K1345" s="2">
        <v>23065761</v>
      </c>
      <c r="L1345" s="3">
        <v>45782</v>
      </c>
      <c r="M1345" s="3">
        <v>47119</v>
      </c>
      <c r="N1345" s="2" t="s">
        <v>92</v>
      </c>
    </row>
    <row r="1346" spans="2:14" x14ac:dyDescent="0.25">
      <c r="B1346" s="2" t="s">
        <v>1998</v>
      </c>
      <c r="C1346" s="2" t="s">
        <v>1999</v>
      </c>
      <c r="D1346" s="2" t="s">
        <v>16</v>
      </c>
      <c r="E1346" s="2" t="s">
        <v>17</v>
      </c>
      <c r="F1346" s="2" t="s">
        <v>18</v>
      </c>
      <c r="G1346" s="2" t="s">
        <v>208</v>
      </c>
      <c r="H1346" s="2" t="s">
        <v>2000</v>
      </c>
      <c r="I1346" s="2">
        <v>0</v>
      </c>
      <c r="J1346" s="2">
        <v>0</v>
      </c>
      <c r="K1346" s="2" t="s">
        <v>2001</v>
      </c>
      <c r="L1346" s="3">
        <v>46107</v>
      </c>
      <c r="M1346" s="3">
        <v>46813</v>
      </c>
      <c r="N1346" s="2" t="s">
        <v>337</v>
      </c>
    </row>
    <row r="1347" spans="2:14" x14ac:dyDescent="0.25">
      <c r="B1347" s="2" t="s">
        <v>1998</v>
      </c>
      <c r="C1347" s="2" t="s">
        <v>1999</v>
      </c>
      <c r="D1347" s="2" t="s">
        <v>16</v>
      </c>
      <c r="E1347" s="2" t="s">
        <v>17</v>
      </c>
      <c r="F1347" s="2" t="s">
        <v>18</v>
      </c>
      <c r="G1347" s="2" t="s">
        <v>208</v>
      </c>
      <c r="H1347" s="2" t="s">
        <v>2000</v>
      </c>
      <c r="I1347" s="2">
        <v>0</v>
      </c>
      <c r="J1347" s="2">
        <v>0</v>
      </c>
      <c r="K1347" s="2" t="s">
        <v>2002</v>
      </c>
      <c r="L1347" s="3">
        <v>44958</v>
      </c>
      <c r="M1347" s="3">
        <v>46296</v>
      </c>
      <c r="N1347" s="2" t="s">
        <v>337</v>
      </c>
    </row>
    <row r="1348" spans="2:14" x14ac:dyDescent="0.25">
      <c r="B1348" s="2" t="s">
        <v>1998</v>
      </c>
      <c r="C1348" s="2" t="s">
        <v>1999</v>
      </c>
      <c r="D1348" s="2" t="s">
        <v>16</v>
      </c>
      <c r="E1348" s="2" t="s">
        <v>17</v>
      </c>
      <c r="F1348" s="2" t="s">
        <v>18</v>
      </c>
      <c r="G1348" s="2" t="s">
        <v>208</v>
      </c>
      <c r="H1348" s="2" t="s">
        <v>2000</v>
      </c>
      <c r="I1348" s="2">
        <v>0</v>
      </c>
      <c r="J1348" s="2">
        <v>0</v>
      </c>
      <c r="K1348" s="2" t="s">
        <v>2003</v>
      </c>
      <c r="L1348" s="3">
        <v>45681</v>
      </c>
      <c r="M1348" s="3">
        <v>46388</v>
      </c>
      <c r="N1348" s="2" t="s">
        <v>337</v>
      </c>
    </row>
    <row r="1349" spans="2:14" x14ac:dyDescent="0.25">
      <c r="B1349" s="2" t="s">
        <v>1998</v>
      </c>
      <c r="C1349" s="2" t="s">
        <v>1999</v>
      </c>
      <c r="D1349" s="2" t="s">
        <v>16</v>
      </c>
      <c r="E1349" s="2" t="s">
        <v>17</v>
      </c>
      <c r="F1349" s="2" t="s">
        <v>18</v>
      </c>
      <c r="G1349" s="2" t="s">
        <v>208</v>
      </c>
      <c r="H1349" s="2" t="s">
        <v>2000</v>
      </c>
      <c r="I1349" s="2">
        <v>0</v>
      </c>
      <c r="J1349" s="2">
        <v>0</v>
      </c>
      <c r="K1349" s="2" t="s">
        <v>2004</v>
      </c>
      <c r="L1349" s="3">
        <v>45736</v>
      </c>
      <c r="M1349" s="3">
        <v>46447</v>
      </c>
      <c r="N1349" s="2" t="s">
        <v>337</v>
      </c>
    </row>
    <row r="1350" spans="2:14" x14ac:dyDescent="0.25">
      <c r="B1350" s="2" t="s">
        <v>1998</v>
      </c>
      <c r="C1350" s="2" t="s">
        <v>1999</v>
      </c>
      <c r="D1350" s="2" t="s">
        <v>16</v>
      </c>
      <c r="E1350" s="2" t="s">
        <v>17</v>
      </c>
      <c r="F1350" s="2" t="s">
        <v>18</v>
      </c>
      <c r="G1350" s="2" t="s">
        <v>208</v>
      </c>
      <c r="H1350" s="2" t="s">
        <v>2000</v>
      </c>
      <c r="I1350" s="2">
        <v>0</v>
      </c>
      <c r="J1350" s="2">
        <v>0</v>
      </c>
      <c r="K1350" s="2" t="s">
        <v>2005</v>
      </c>
      <c r="L1350" s="3">
        <v>45815</v>
      </c>
      <c r="M1350" s="3">
        <v>46478</v>
      </c>
      <c r="N1350" s="2" t="s">
        <v>337</v>
      </c>
    </row>
    <row r="1351" spans="2:14" x14ac:dyDescent="0.25">
      <c r="B1351" s="2" t="s">
        <v>1998</v>
      </c>
      <c r="C1351" s="2" t="s">
        <v>1999</v>
      </c>
      <c r="D1351" s="2" t="s">
        <v>16</v>
      </c>
      <c r="E1351" s="2" t="s">
        <v>17</v>
      </c>
      <c r="F1351" s="2" t="s">
        <v>18</v>
      </c>
      <c r="G1351" s="2" t="s">
        <v>208</v>
      </c>
      <c r="H1351" s="2" t="s">
        <v>2000</v>
      </c>
      <c r="I1351" s="2">
        <v>0</v>
      </c>
      <c r="J1351" s="2">
        <v>0</v>
      </c>
      <c r="K1351" s="2" t="s">
        <v>2006</v>
      </c>
      <c r="L1351" s="3">
        <v>45826</v>
      </c>
      <c r="M1351" s="3">
        <v>46508</v>
      </c>
      <c r="N1351" s="2" t="s">
        <v>337</v>
      </c>
    </row>
    <row r="1352" spans="2:14" x14ac:dyDescent="0.25">
      <c r="B1352" s="2" t="s">
        <v>1998</v>
      </c>
      <c r="C1352" s="2" t="s">
        <v>1999</v>
      </c>
      <c r="D1352" s="2" t="s">
        <v>16</v>
      </c>
      <c r="E1352" s="2" t="s">
        <v>17</v>
      </c>
      <c r="F1352" s="2" t="s">
        <v>18</v>
      </c>
      <c r="G1352" s="2" t="s">
        <v>208</v>
      </c>
      <c r="H1352" s="2" t="s">
        <v>2000</v>
      </c>
      <c r="I1352" s="2">
        <v>0</v>
      </c>
      <c r="J1352" s="2">
        <v>0</v>
      </c>
      <c r="K1352" s="2" t="s">
        <v>2007</v>
      </c>
      <c r="L1352" s="3">
        <v>45842</v>
      </c>
      <c r="M1352" s="3">
        <v>46569</v>
      </c>
      <c r="N1352" s="2" t="s">
        <v>337</v>
      </c>
    </row>
    <row r="1353" spans="2:14" x14ac:dyDescent="0.25">
      <c r="B1353" s="2" t="s">
        <v>1998</v>
      </c>
      <c r="C1353" s="2" t="s">
        <v>1999</v>
      </c>
      <c r="D1353" s="2" t="s">
        <v>16</v>
      </c>
      <c r="E1353" s="2" t="s">
        <v>17</v>
      </c>
      <c r="F1353" s="2" t="s">
        <v>18</v>
      </c>
      <c r="G1353" s="2" t="s">
        <v>208</v>
      </c>
      <c r="H1353" s="2" t="s">
        <v>2000</v>
      </c>
      <c r="I1353" s="2">
        <v>0</v>
      </c>
      <c r="J1353" s="2">
        <v>0</v>
      </c>
      <c r="K1353" s="2" t="s">
        <v>2008</v>
      </c>
      <c r="L1353" s="3">
        <v>45898</v>
      </c>
      <c r="M1353" s="3">
        <v>46600</v>
      </c>
      <c r="N1353" s="2" t="s">
        <v>337</v>
      </c>
    </row>
    <row r="1354" spans="2:14" x14ac:dyDescent="0.25">
      <c r="B1354" s="2" t="s">
        <v>1998</v>
      </c>
      <c r="C1354" s="2" t="s">
        <v>1999</v>
      </c>
      <c r="D1354" s="2" t="s">
        <v>16</v>
      </c>
      <c r="E1354" s="2" t="s">
        <v>17</v>
      </c>
      <c r="F1354" s="2" t="s">
        <v>18</v>
      </c>
      <c r="G1354" s="2" t="s">
        <v>208</v>
      </c>
      <c r="H1354" s="2" t="s">
        <v>2000</v>
      </c>
      <c r="I1354" s="2">
        <v>0</v>
      </c>
      <c r="J1354" s="2">
        <v>0</v>
      </c>
      <c r="K1354" s="2" t="s">
        <v>2009</v>
      </c>
      <c r="L1354" s="3">
        <v>45898</v>
      </c>
      <c r="M1354" s="3">
        <v>46600</v>
      </c>
      <c r="N1354" s="2" t="s">
        <v>337</v>
      </c>
    </row>
    <row r="1355" spans="2:14" x14ac:dyDescent="0.25">
      <c r="B1355" s="2" t="s">
        <v>1998</v>
      </c>
      <c r="C1355" s="2" t="s">
        <v>1999</v>
      </c>
      <c r="D1355" s="2" t="s">
        <v>16</v>
      </c>
      <c r="E1355" s="2" t="s">
        <v>17</v>
      </c>
      <c r="F1355" s="2" t="s">
        <v>18</v>
      </c>
      <c r="G1355" s="2" t="s">
        <v>208</v>
      </c>
      <c r="H1355" s="2" t="s">
        <v>2000</v>
      </c>
      <c r="I1355" s="2">
        <v>0</v>
      </c>
      <c r="J1355" s="2">
        <v>0</v>
      </c>
      <c r="K1355" s="2" t="s">
        <v>2010</v>
      </c>
      <c r="L1355" s="3">
        <v>45939</v>
      </c>
      <c r="M1355" s="3">
        <v>46631</v>
      </c>
      <c r="N1355" s="2" t="s">
        <v>337</v>
      </c>
    </row>
    <row r="1356" spans="2:14" x14ac:dyDescent="0.25">
      <c r="B1356" s="2" t="s">
        <v>1998</v>
      </c>
      <c r="C1356" s="2" t="s">
        <v>1999</v>
      </c>
      <c r="D1356" s="2" t="s">
        <v>16</v>
      </c>
      <c r="E1356" s="2" t="s">
        <v>17</v>
      </c>
      <c r="F1356" s="2" t="s">
        <v>18</v>
      </c>
      <c r="G1356" s="2" t="s">
        <v>208</v>
      </c>
      <c r="H1356" s="2" t="s">
        <v>2000</v>
      </c>
      <c r="I1356" s="2">
        <v>0</v>
      </c>
      <c r="J1356" s="2">
        <v>0</v>
      </c>
      <c r="K1356" s="2" t="s">
        <v>2011</v>
      </c>
      <c r="L1356" s="3">
        <v>45946</v>
      </c>
      <c r="M1356" s="3">
        <v>46661</v>
      </c>
      <c r="N1356" s="2" t="s">
        <v>337</v>
      </c>
    </row>
    <row r="1357" spans="2:14" x14ac:dyDescent="0.25">
      <c r="B1357" s="2" t="s">
        <v>1998</v>
      </c>
      <c r="C1357" s="2" t="s">
        <v>1999</v>
      </c>
      <c r="D1357" s="2" t="s">
        <v>16</v>
      </c>
      <c r="E1357" s="2" t="s">
        <v>17</v>
      </c>
      <c r="F1357" s="2" t="s">
        <v>18</v>
      </c>
      <c r="G1357" s="2" t="s">
        <v>208</v>
      </c>
      <c r="H1357" s="2" t="s">
        <v>2000</v>
      </c>
      <c r="I1357" s="2">
        <v>0</v>
      </c>
      <c r="J1357" s="2">
        <v>0</v>
      </c>
      <c r="K1357" s="2" t="s">
        <v>2012</v>
      </c>
      <c r="L1357" s="3">
        <v>45976</v>
      </c>
      <c r="M1357" s="3">
        <v>46692</v>
      </c>
      <c r="N1357" s="2" t="s">
        <v>337</v>
      </c>
    </row>
    <row r="1358" spans="2:14" x14ac:dyDescent="0.25">
      <c r="B1358" s="2" t="s">
        <v>1998</v>
      </c>
      <c r="C1358" s="2" t="s">
        <v>1999</v>
      </c>
      <c r="D1358" s="2" t="s">
        <v>16</v>
      </c>
      <c r="E1358" s="2" t="s">
        <v>17</v>
      </c>
      <c r="F1358" s="2" t="s">
        <v>18</v>
      </c>
      <c r="G1358" s="2" t="s">
        <v>208</v>
      </c>
      <c r="H1358" s="2" t="s">
        <v>2000</v>
      </c>
      <c r="I1358" s="2">
        <v>0</v>
      </c>
      <c r="J1358" s="2">
        <v>0</v>
      </c>
      <c r="K1358" s="2" t="s">
        <v>2013</v>
      </c>
      <c r="L1358" s="3">
        <v>45997</v>
      </c>
      <c r="M1358" s="3">
        <v>46692</v>
      </c>
      <c r="N1358" s="2" t="s">
        <v>337</v>
      </c>
    </row>
    <row r="1359" spans="2:14" x14ac:dyDescent="0.25">
      <c r="B1359" s="2" t="s">
        <v>1998</v>
      </c>
      <c r="C1359" s="2" t="s">
        <v>1999</v>
      </c>
      <c r="D1359" s="2" t="s">
        <v>16</v>
      </c>
      <c r="E1359" s="2" t="s">
        <v>17</v>
      </c>
      <c r="F1359" s="2" t="s">
        <v>18</v>
      </c>
      <c r="G1359" s="2" t="s">
        <v>208</v>
      </c>
      <c r="H1359" s="2" t="s">
        <v>2000</v>
      </c>
      <c r="I1359" s="2">
        <v>0</v>
      </c>
      <c r="J1359" s="2">
        <v>0</v>
      </c>
      <c r="K1359" s="2" t="s">
        <v>2014</v>
      </c>
      <c r="L1359" s="3">
        <v>46008</v>
      </c>
      <c r="M1359" s="3">
        <v>46722</v>
      </c>
      <c r="N1359" s="2" t="s">
        <v>337</v>
      </c>
    </row>
    <row r="1360" spans="2:14" x14ac:dyDescent="0.25">
      <c r="B1360" s="2" t="s">
        <v>1998</v>
      </c>
      <c r="C1360" s="2" t="s">
        <v>1999</v>
      </c>
      <c r="D1360" s="2" t="s">
        <v>16</v>
      </c>
      <c r="E1360" s="2" t="s">
        <v>17</v>
      </c>
      <c r="F1360" s="2" t="s">
        <v>18</v>
      </c>
      <c r="G1360" s="2" t="s">
        <v>208</v>
      </c>
      <c r="H1360" s="2" t="s">
        <v>2000</v>
      </c>
      <c r="I1360" s="2">
        <v>0</v>
      </c>
      <c r="J1360" s="2">
        <v>0</v>
      </c>
      <c r="K1360" s="2" t="s">
        <v>2015</v>
      </c>
      <c r="L1360" s="3">
        <v>46046</v>
      </c>
      <c r="M1360" s="3">
        <v>46753</v>
      </c>
      <c r="N1360" s="2" t="s">
        <v>337</v>
      </c>
    </row>
    <row r="1361" spans="2:14" x14ac:dyDescent="0.25">
      <c r="B1361" s="2" t="s">
        <v>1998</v>
      </c>
      <c r="C1361" s="2" t="s">
        <v>1999</v>
      </c>
      <c r="D1361" s="2" t="s">
        <v>16</v>
      </c>
      <c r="E1361" s="2" t="s">
        <v>17</v>
      </c>
      <c r="F1361" s="2" t="s">
        <v>18</v>
      </c>
      <c r="G1361" s="2" t="s">
        <v>208</v>
      </c>
      <c r="H1361" s="2" t="s">
        <v>2000</v>
      </c>
      <c r="I1361" s="2">
        <v>0</v>
      </c>
      <c r="J1361" s="2">
        <v>0</v>
      </c>
      <c r="K1361" s="2" t="s">
        <v>2016</v>
      </c>
      <c r="L1361" s="3">
        <v>46144</v>
      </c>
      <c r="M1361" s="3">
        <v>46844</v>
      </c>
      <c r="N1361" s="2" t="s">
        <v>337</v>
      </c>
    </row>
    <row r="1362" spans="2:14" x14ac:dyDescent="0.25">
      <c r="B1362" s="2" t="s">
        <v>1998</v>
      </c>
      <c r="C1362" s="2" t="s">
        <v>1999</v>
      </c>
      <c r="D1362" s="2" t="s">
        <v>16</v>
      </c>
      <c r="E1362" s="2" t="s">
        <v>17</v>
      </c>
      <c r="F1362" s="2" t="s">
        <v>18</v>
      </c>
      <c r="G1362" s="2" t="s">
        <v>208</v>
      </c>
      <c r="H1362" s="2" t="s">
        <v>2000</v>
      </c>
      <c r="I1362" s="2">
        <v>0</v>
      </c>
      <c r="J1362" s="2">
        <v>0</v>
      </c>
      <c r="K1362" s="2" t="s">
        <v>2017</v>
      </c>
      <c r="L1362" s="3">
        <v>46177</v>
      </c>
      <c r="M1362" s="3">
        <v>46874</v>
      </c>
      <c r="N1362" s="2" t="s">
        <v>337</v>
      </c>
    </row>
    <row r="1363" spans="2:14" x14ac:dyDescent="0.25">
      <c r="B1363" s="2" t="s">
        <v>1998</v>
      </c>
      <c r="C1363" s="2" t="s">
        <v>1999</v>
      </c>
      <c r="D1363" s="2" t="s">
        <v>16</v>
      </c>
      <c r="E1363" s="2" t="s">
        <v>142</v>
      </c>
      <c r="F1363" s="2" t="s">
        <v>18</v>
      </c>
      <c r="G1363" s="2" t="s">
        <v>208</v>
      </c>
      <c r="H1363" s="2" t="s">
        <v>2000</v>
      </c>
      <c r="I1363" s="2">
        <v>0</v>
      </c>
      <c r="J1363" s="2">
        <v>0</v>
      </c>
      <c r="K1363" s="2" t="s">
        <v>2001</v>
      </c>
      <c r="L1363" s="3">
        <v>46107</v>
      </c>
      <c r="M1363" s="3">
        <v>46813</v>
      </c>
      <c r="N1363" s="2" t="s">
        <v>337</v>
      </c>
    </row>
    <row r="1364" spans="2:14" x14ac:dyDescent="0.25">
      <c r="B1364" s="2" t="s">
        <v>1998</v>
      </c>
      <c r="C1364" s="2" t="s">
        <v>1999</v>
      </c>
      <c r="D1364" s="2" t="s">
        <v>16</v>
      </c>
      <c r="E1364" s="2" t="s">
        <v>142</v>
      </c>
      <c r="F1364" s="2" t="s">
        <v>18</v>
      </c>
      <c r="G1364" s="2" t="s">
        <v>208</v>
      </c>
      <c r="H1364" s="2" t="s">
        <v>2000</v>
      </c>
      <c r="I1364" s="2">
        <v>0</v>
      </c>
      <c r="J1364" s="2">
        <v>0</v>
      </c>
      <c r="K1364" s="2" t="s">
        <v>2003</v>
      </c>
      <c r="L1364" s="3">
        <v>45681</v>
      </c>
      <c r="M1364" s="3">
        <v>46388</v>
      </c>
      <c r="N1364" s="2" t="s">
        <v>337</v>
      </c>
    </row>
    <row r="1365" spans="2:14" x14ac:dyDescent="0.25">
      <c r="B1365" s="2" t="s">
        <v>1998</v>
      </c>
      <c r="C1365" s="2" t="s">
        <v>1999</v>
      </c>
      <c r="D1365" s="2" t="s">
        <v>16</v>
      </c>
      <c r="E1365" s="2" t="s">
        <v>142</v>
      </c>
      <c r="F1365" s="2" t="s">
        <v>18</v>
      </c>
      <c r="G1365" s="2" t="s">
        <v>208</v>
      </c>
      <c r="H1365" s="2" t="s">
        <v>2000</v>
      </c>
      <c r="I1365" s="2">
        <v>0</v>
      </c>
      <c r="J1365" s="2">
        <v>0</v>
      </c>
      <c r="K1365" s="2" t="s">
        <v>2006</v>
      </c>
      <c r="L1365" s="3">
        <v>45826</v>
      </c>
      <c r="M1365" s="3">
        <v>46508</v>
      </c>
      <c r="N1365" s="2" t="s">
        <v>337</v>
      </c>
    </row>
    <row r="1366" spans="2:14" x14ac:dyDescent="0.25">
      <c r="B1366" s="2" t="s">
        <v>1998</v>
      </c>
      <c r="C1366" s="2" t="s">
        <v>1999</v>
      </c>
      <c r="D1366" s="2" t="s">
        <v>16</v>
      </c>
      <c r="E1366" s="2" t="s">
        <v>142</v>
      </c>
      <c r="F1366" s="2" t="s">
        <v>18</v>
      </c>
      <c r="G1366" s="2" t="s">
        <v>208</v>
      </c>
      <c r="H1366" s="2" t="s">
        <v>2000</v>
      </c>
      <c r="I1366" s="2">
        <v>0</v>
      </c>
      <c r="J1366" s="2">
        <v>0</v>
      </c>
      <c r="K1366" s="2" t="s">
        <v>2007</v>
      </c>
      <c r="L1366" s="3">
        <v>45842</v>
      </c>
      <c r="M1366" s="3">
        <v>46569</v>
      </c>
      <c r="N1366" s="2" t="s">
        <v>337</v>
      </c>
    </row>
    <row r="1367" spans="2:14" x14ac:dyDescent="0.25">
      <c r="B1367" s="2" t="s">
        <v>1998</v>
      </c>
      <c r="C1367" s="2" t="s">
        <v>1999</v>
      </c>
      <c r="D1367" s="2" t="s">
        <v>16</v>
      </c>
      <c r="E1367" s="2" t="s">
        <v>142</v>
      </c>
      <c r="F1367" s="2" t="s">
        <v>18</v>
      </c>
      <c r="G1367" s="2" t="s">
        <v>208</v>
      </c>
      <c r="H1367" s="2" t="s">
        <v>2000</v>
      </c>
      <c r="I1367" s="2">
        <v>0</v>
      </c>
      <c r="J1367" s="2">
        <v>0</v>
      </c>
      <c r="K1367" s="2" t="s">
        <v>2009</v>
      </c>
      <c r="L1367" s="3">
        <v>45898</v>
      </c>
      <c r="M1367" s="3">
        <v>46600</v>
      </c>
      <c r="N1367" s="2" t="s">
        <v>337</v>
      </c>
    </row>
    <row r="1368" spans="2:14" x14ac:dyDescent="0.25">
      <c r="B1368" s="2" t="s">
        <v>1998</v>
      </c>
      <c r="C1368" s="2" t="s">
        <v>1999</v>
      </c>
      <c r="D1368" s="2" t="s">
        <v>16</v>
      </c>
      <c r="E1368" s="2" t="s">
        <v>142</v>
      </c>
      <c r="F1368" s="2" t="s">
        <v>18</v>
      </c>
      <c r="G1368" s="2" t="s">
        <v>208</v>
      </c>
      <c r="H1368" s="2" t="s">
        <v>2000</v>
      </c>
      <c r="I1368" s="2">
        <v>0</v>
      </c>
      <c r="J1368" s="2">
        <v>0</v>
      </c>
      <c r="K1368" s="2" t="s">
        <v>2011</v>
      </c>
      <c r="L1368" s="3">
        <v>45946</v>
      </c>
      <c r="M1368" s="3">
        <v>46661</v>
      </c>
      <c r="N1368" s="2" t="s">
        <v>337</v>
      </c>
    </row>
    <row r="1369" spans="2:14" x14ac:dyDescent="0.25">
      <c r="B1369" s="2" t="s">
        <v>1998</v>
      </c>
      <c r="C1369" s="2" t="s">
        <v>1999</v>
      </c>
      <c r="D1369" s="2" t="s">
        <v>16</v>
      </c>
      <c r="E1369" s="2" t="s">
        <v>142</v>
      </c>
      <c r="F1369" s="2" t="s">
        <v>18</v>
      </c>
      <c r="G1369" s="2" t="s">
        <v>208</v>
      </c>
      <c r="H1369" s="2" t="s">
        <v>2000</v>
      </c>
      <c r="I1369" s="2">
        <v>0</v>
      </c>
      <c r="J1369" s="2">
        <v>0</v>
      </c>
      <c r="K1369" s="2" t="s">
        <v>2012</v>
      </c>
      <c r="L1369" s="3">
        <v>45976</v>
      </c>
      <c r="M1369" s="3">
        <v>46692</v>
      </c>
      <c r="N1369" s="2" t="s">
        <v>337</v>
      </c>
    </row>
    <row r="1370" spans="2:14" x14ac:dyDescent="0.25">
      <c r="B1370" s="2" t="s">
        <v>1998</v>
      </c>
      <c r="C1370" s="2" t="s">
        <v>1999</v>
      </c>
      <c r="D1370" s="2" t="s">
        <v>16</v>
      </c>
      <c r="E1370" s="2" t="s">
        <v>142</v>
      </c>
      <c r="F1370" s="2" t="s">
        <v>18</v>
      </c>
      <c r="G1370" s="2" t="s">
        <v>208</v>
      </c>
      <c r="H1370" s="2" t="s">
        <v>2000</v>
      </c>
      <c r="I1370" s="2">
        <v>0</v>
      </c>
      <c r="J1370" s="2">
        <v>0</v>
      </c>
      <c r="K1370" s="2" t="s">
        <v>2013</v>
      </c>
      <c r="L1370" s="3">
        <v>45997</v>
      </c>
      <c r="M1370" s="3">
        <v>46692</v>
      </c>
      <c r="N1370" s="2" t="s">
        <v>337</v>
      </c>
    </row>
    <row r="1371" spans="2:14" x14ac:dyDescent="0.25">
      <c r="B1371" s="2" t="s">
        <v>1998</v>
      </c>
      <c r="C1371" s="2" t="s">
        <v>1999</v>
      </c>
      <c r="D1371" s="2" t="s">
        <v>16</v>
      </c>
      <c r="E1371" s="2" t="s">
        <v>142</v>
      </c>
      <c r="F1371" s="2" t="s">
        <v>18</v>
      </c>
      <c r="G1371" s="2" t="s">
        <v>208</v>
      </c>
      <c r="H1371" s="2" t="s">
        <v>2000</v>
      </c>
      <c r="I1371" s="2">
        <v>0</v>
      </c>
      <c r="J1371" s="2">
        <v>0</v>
      </c>
      <c r="K1371" s="2" t="s">
        <v>2015</v>
      </c>
      <c r="L1371" s="3">
        <v>46046</v>
      </c>
      <c r="M1371" s="3">
        <v>46753</v>
      </c>
      <c r="N1371" s="2" t="s">
        <v>337</v>
      </c>
    </row>
    <row r="1372" spans="2:14" x14ac:dyDescent="0.25">
      <c r="B1372" s="2" t="s">
        <v>1998</v>
      </c>
      <c r="C1372" s="2" t="s">
        <v>1999</v>
      </c>
      <c r="D1372" s="2" t="s">
        <v>16</v>
      </c>
      <c r="E1372" s="2" t="s">
        <v>142</v>
      </c>
      <c r="F1372" s="2" t="s">
        <v>18</v>
      </c>
      <c r="G1372" s="2" t="s">
        <v>208</v>
      </c>
      <c r="H1372" s="2" t="s">
        <v>2000</v>
      </c>
      <c r="I1372" s="2">
        <v>0</v>
      </c>
      <c r="J1372" s="2">
        <v>0</v>
      </c>
      <c r="K1372" s="2" t="s">
        <v>2016</v>
      </c>
      <c r="L1372" s="3">
        <v>46144</v>
      </c>
      <c r="M1372" s="3">
        <v>46844</v>
      </c>
      <c r="N1372" s="2" t="s">
        <v>337</v>
      </c>
    </row>
    <row r="1373" spans="2:14" x14ac:dyDescent="0.25">
      <c r="B1373" s="2" t="s">
        <v>1998</v>
      </c>
      <c r="C1373" s="2" t="s">
        <v>1999</v>
      </c>
      <c r="D1373" s="2" t="s">
        <v>16</v>
      </c>
      <c r="E1373" s="2" t="s">
        <v>142</v>
      </c>
      <c r="F1373" s="2" t="s">
        <v>18</v>
      </c>
      <c r="G1373" s="2" t="s">
        <v>208</v>
      </c>
      <c r="H1373" s="2" t="s">
        <v>2000</v>
      </c>
      <c r="I1373" s="2">
        <v>0</v>
      </c>
      <c r="J1373" s="2">
        <v>0</v>
      </c>
      <c r="K1373" s="2" t="s">
        <v>2017</v>
      </c>
      <c r="L1373" s="3">
        <v>46177</v>
      </c>
      <c r="M1373" s="3">
        <v>46874</v>
      </c>
      <c r="N1373" s="2" t="s">
        <v>337</v>
      </c>
    </row>
    <row r="1374" spans="2:14" x14ac:dyDescent="0.25">
      <c r="B1374" s="2" t="s">
        <v>2018</v>
      </c>
      <c r="C1374" s="2" t="s">
        <v>2019</v>
      </c>
      <c r="D1374" s="2" t="s">
        <v>16</v>
      </c>
      <c r="E1374" s="2" t="s">
        <v>17</v>
      </c>
      <c r="F1374" s="2" t="s">
        <v>18</v>
      </c>
      <c r="G1374" s="2" t="s">
        <v>208</v>
      </c>
      <c r="H1374" s="2" t="s">
        <v>2020</v>
      </c>
      <c r="I1374" s="2">
        <v>11</v>
      </c>
      <c r="J1374" s="2">
        <v>0</v>
      </c>
      <c r="K1374" s="2" t="s">
        <v>2021</v>
      </c>
      <c r="L1374" s="3">
        <v>44958</v>
      </c>
      <c r="M1374" s="3">
        <v>46692</v>
      </c>
      <c r="N1374" s="2" t="s">
        <v>337</v>
      </c>
    </row>
    <row r="1375" spans="2:14" x14ac:dyDescent="0.25">
      <c r="B1375" s="2" t="s">
        <v>2018</v>
      </c>
      <c r="C1375" s="2" t="s">
        <v>2019</v>
      </c>
      <c r="D1375" s="2" t="s">
        <v>16</v>
      </c>
      <c r="E1375" s="2" t="s">
        <v>17</v>
      </c>
      <c r="F1375" s="2" t="s">
        <v>18</v>
      </c>
      <c r="G1375" s="2" t="s">
        <v>208</v>
      </c>
      <c r="H1375" s="2" t="s">
        <v>2020</v>
      </c>
      <c r="I1375" s="2">
        <v>11</v>
      </c>
      <c r="J1375" s="2">
        <v>0</v>
      </c>
      <c r="K1375" s="2" t="s">
        <v>2022</v>
      </c>
      <c r="L1375" s="3">
        <v>44958</v>
      </c>
      <c r="M1375" s="3">
        <v>46844</v>
      </c>
      <c r="N1375" s="2" t="s">
        <v>337</v>
      </c>
    </row>
    <row r="1376" spans="2:14" x14ac:dyDescent="0.25">
      <c r="B1376" s="2" t="s">
        <v>2018</v>
      </c>
      <c r="C1376" s="2" t="s">
        <v>2019</v>
      </c>
      <c r="D1376" s="2" t="s">
        <v>16</v>
      </c>
      <c r="E1376" s="2" t="s">
        <v>17</v>
      </c>
      <c r="F1376" s="2" t="s">
        <v>18</v>
      </c>
      <c r="G1376" s="2" t="s">
        <v>208</v>
      </c>
      <c r="H1376" s="2" t="s">
        <v>2020</v>
      </c>
      <c r="I1376" s="2">
        <v>11</v>
      </c>
      <c r="J1376" s="2">
        <v>0</v>
      </c>
      <c r="K1376" s="2" t="s">
        <v>2023</v>
      </c>
      <c r="L1376" s="3">
        <v>45738</v>
      </c>
      <c r="M1376" s="3">
        <v>47178</v>
      </c>
      <c r="N1376" s="2" t="s">
        <v>337</v>
      </c>
    </row>
    <row r="1377" spans="2:14" x14ac:dyDescent="0.25">
      <c r="B1377" s="2" t="s">
        <v>2018</v>
      </c>
      <c r="C1377" s="2" t="s">
        <v>2019</v>
      </c>
      <c r="D1377" s="2" t="s">
        <v>16</v>
      </c>
      <c r="E1377" s="2" t="s">
        <v>17</v>
      </c>
      <c r="F1377" s="2" t="s">
        <v>18</v>
      </c>
      <c r="G1377" s="2" t="s">
        <v>208</v>
      </c>
      <c r="H1377" s="2" t="s">
        <v>2020</v>
      </c>
      <c r="I1377" s="2">
        <v>11</v>
      </c>
      <c r="J1377" s="2">
        <v>0</v>
      </c>
      <c r="K1377" s="2" t="s">
        <v>2024</v>
      </c>
      <c r="L1377" s="3">
        <v>45997</v>
      </c>
      <c r="M1377" s="3">
        <v>47423</v>
      </c>
      <c r="N1377" s="2" t="s">
        <v>337</v>
      </c>
    </row>
    <row r="1378" spans="2:14" x14ac:dyDescent="0.25">
      <c r="B1378" s="2" t="s">
        <v>2018</v>
      </c>
      <c r="C1378" s="2" t="s">
        <v>2019</v>
      </c>
      <c r="D1378" s="2" t="s">
        <v>16</v>
      </c>
      <c r="E1378" s="2" t="s">
        <v>17</v>
      </c>
      <c r="F1378" s="2" t="s">
        <v>18</v>
      </c>
      <c r="G1378" s="2" t="s">
        <v>208</v>
      </c>
      <c r="H1378" s="2" t="s">
        <v>2020</v>
      </c>
      <c r="I1378" s="2">
        <v>11</v>
      </c>
      <c r="J1378" s="2">
        <v>0</v>
      </c>
      <c r="K1378" s="2" t="s">
        <v>2025</v>
      </c>
      <c r="L1378" s="3">
        <v>46049</v>
      </c>
      <c r="M1378" s="3">
        <v>47484</v>
      </c>
      <c r="N1378" s="2" t="s">
        <v>337</v>
      </c>
    </row>
    <row r="1379" spans="2:14" x14ac:dyDescent="0.25">
      <c r="B1379" s="2" t="s">
        <v>2018</v>
      </c>
      <c r="C1379" s="2" t="s">
        <v>2019</v>
      </c>
      <c r="D1379" s="2" t="s">
        <v>16</v>
      </c>
      <c r="E1379" s="2" t="s">
        <v>17</v>
      </c>
      <c r="F1379" s="2" t="s">
        <v>18</v>
      </c>
      <c r="G1379" s="2" t="s">
        <v>208</v>
      </c>
      <c r="H1379" s="2" t="s">
        <v>2020</v>
      </c>
      <c r="I1379" s="2">
        <v>11</v>
      </c>
      <c r="J1379" s="2">
        <v>11</v>
      </c>
      <c r="K1379" s="2" t="s">
        <v>2026</v>
      </c>
      <c r="L1379" s="3">
        <v>46053</v>
      </c>
      <c r="M1379" s="3">
        <v>47484</v>
      </c>
      <c r="N1379" s="2" t="s">
        <v>337</v>
      </c>
    </row>
    <row r="1380" spans="2:14" x14ac:dyDescent="0.25">
      <c r="B1380" s="2" t="s">
        <v>2018</v>
      </c>
      <c r="C1380" s="2" t="s">
        <v>2019</v>
      </c>
      <c r="D1380" s="2" t="s">
        <v>16</v>
      </c>
      <c r="E1380" s="2" t="s">
        <v>142</v>
      </c>
      <c r="F1380" s="2" t="s">
        <v>18</v>
      </c>
      <c r="G1380" s="2" t="s">
        <v>208</v>
      </c>
      <c r="H1380" s="2" t="s">
        <v>2020</v>
      </c>
      <c r="I1380" s="2">
        <v>11</v>
      </c>
      <c r="J1380" s="2">
        <v>0</v>
      </c>
      <c r="K1380" s="2" t="s">
        <v>2026</v>
      </c>
      <c r="L1380" s="3">
        <v>46053</v>
      </c>
      <c r="M1380" s="3">
        <v>47484</v>
      </c>
      <c r="N1380" s="2" t="s">
        <v>337</v>
      </c>
    </row>
    <row r="1381" spans="2:14" x14ac:dyDescent="0.25">
      <c r="B1381" s="2" t="s">
        <v>2027</v>
      </c>
      <c r="C1381" s="2" t="s">
        <v>2028</v>
      </c>
      <c r="D1381" s="2" t="s">
        <v>16</v>
      </c>
      <c r="E1381" s="2" t="s">
        <v>17</v>
      </c>
      <c r="F1381" s="2" t="s">
        <v>18</v>
      </c>
      <c r="G1381" s="2" t="s">
        <v>19</v>
      </c>
      <c r="H1381" s="2" t="s">
        <v>2029</v>
      </c>
      <c r="I1381" s="2">
        <v>7617</v>
      </c>
      <c r="J1381" s="2">
        <v>0</v>
      </c>
      <c r="K1381" s="2" t="s">
        <v>2030</v>
      </c>
      <c r="L1381" s="3">
        <v>44958</v>
      </c>
      <c r="M1381" s="3">
        <v>46508</v>
      </c>
      <c r="N1381" s="2" t="s">
        <v>92</v>
      </c>
    </row>
    <row r="1382" spans="2:14" x14ac:dyDescent="0.25">
      <c r="B1382" s="2" t="s">
        <v>2027</v>
      </c>
      <c r="C1382" s="2" t="s">
        <v>2028</v>
      </c>
      <c r="D1382" s="2" t="s">
        <v>16</v>
      </c>
      <c r="E1382" s="2" t="s">
        <v>17</v>
      </c>
      <c r="F1382" s="2" t="s">
        <v>18</v>
      </c>
      <c r="G1382" s="2" t="s">
        <v>19</v>
      </c>
      <c r="H1382" s="2" t="s">
        <v>2029</v>
      </c>
      <c r="I1382" s="2">
        <v>7617</v>
      </c>
      <c r="J1382" s="2">
        <v>0</v>
      </c>
      <c r="K1382" s="2" t="s">
        <v>2031</v>
      </c>
      <c r="L1382" s="3">
        <v>44958</v>
      </c>
      <c r="M1382" s="3">
        <v>46569</v>
      </c>
      <c r="N1382" s="2" t="s">
        <v>92</v>
      </c>
    </row>
    <row r="1383" spans="2:14" x14ac:dyDescent="0.25">
      <c r="B1383" s="2" t="s">
        <v>2027</v>
      </c>
      <c r="C1383" s="2" t="s">
        <v>2028</v>
      </c>
      <c r="D1383" s="2" t="s">
        <v>16</v>
      </c>
      <c r="E1383" s="2" t="s">
        <v>17</v>
      </c>
      <c r="F1383" s="2" t="s">
        <v>18</v>
      </c>
      <c r="G1383" s="2" t="s">
        <v>19</v>
      </c>
      <c r="H1383" s="2" t="s">
        <v>2029</v>
      </c>
      <c r="I1383" s="2">
        <v>7617</v>
      </c>
      <c r="J1383" s="2">
        <v>0</v>
      </c>
      <c r="K1383" s="2" t="s">
        <v>2032</v>
      </c>
      <c r="L1383" s="3">
        <v>44958</v>
      </c>
      <c r="M1383" s="3">
        <v>46600</v>
      </c>
      <c r="N1383" s="2" t="s">
        <v>92</v>
      </c>
    </row>
    <row r="1384" spans="2:14" x14ac:dyDescent="0.25">
      <c r="B1384" s="2" t="s">
        <v>2027</v>
      </c>
      <c r="C1384" s="2" t="s">
        <v>2028</v>
      </c>
      <c r="D1384" s="2" t="s">
        <v>16</v>
      </c>
      <c r="E1384" s="2" t="s">
        <v>17</v>
      </c>
      <c r="F1384" s="2" t="s">
        <v>18</v>
      </c>
      <c r="G1384" s="2" t="s">
        <v>19</v>
      </c>
      <c r="H1384" s="2" t="s">
        <v>2029</v>
      </c>
      <c r="I1384" s="2">
        <v>7617</v>
      </c>
      <c r="J1384" s="2">
        <v>0</v>
      </c>
      <c r="K1384" s="2" t="s">
        <v>2033</v>
      </c>
      <c r="L1384" s="3">
        <v>44958</v>
      </c>
      <c r="M1384" s="3">
        <v>46600</v>
      </c>
      <c r="N1384" s="2" t="s">
        <v>92</v>
      </c>
    </row>
    <row r="1385" spans="2:14" x14ac:dyDescent="0.25">
      <c r="B1385" s="2" t="s">
        <v>2027</v>
      </c>
      <c r="C1385" s="2" t="s">
        <v>2028</v>
      </c>
      <c r="D1385" s="2" t="s">
        <v>16</v>
      </c>
      <c r="E1385" s="2" t="s">
        <v>17</v>
      </c>
      <c r="F1385" s="2" t="s">
        <v>18</v>
      </c>
      <c r="G1385" s="2" t="s">
        <v>19</v>
      </c>
      <c r="H1385" s="2" t="s">
        <v>2029</v>
      </c>
      <c r="I1385" s="2">
        <v>7617</v>
      </c>
      <c r="J1385" s="2">
        <v>0</v>
      </c>
      <c r="K1385" s="2" t="s">
        <v>2034</v>
      </c>
      <c r="L1385" s="3">
        <v>45727</v>
      </c>
      <c r="M1385" s="3">
        <v>46661</v>
      </c>
      <c r="N1385" s="2" t="s">
        <v>92</v>
      </c>
    </row>
    <row r="1386" spans="2:14" x14ac:dyDescent="0.25">
      <c r="B1386" s="2" t="s">
        <v>2027</v>
      </c>
      <c r="C1386" s="2" t="s">
        <v>2028</v>
      </c>
      <c r="D1386" s="2" t="s">
        <v>16</v>
      </c>
      <c r="E1386" s="2" t="s">
        <v>17</v>
      </c>
      <c r="F1386" s="2" t="s">
        <v>18</v>
      </c>
      <c r="G1386" s="2" t="s">
        <v>19</v>
      </c>
      <c r="H1386" s="2" t="s">
        <v>2029</v>
      </c>
      <c r="I1386" s="2">
        <v>7617</v>
      </c>
      <c r="J1386" s="2">
        <v>0</v>
      </c>
      <c r="K1386" s="2" t="s">
        <v>2035</v>
      </c>
      <c r="L1386" s="3">
        <v>45793</v>
      </c>
      <c r="M1386" s="3">
        <v>46661</v>
      </c>
      <c r="N1386" s="2" t="s">
        <v>92</v>
      </c>
    </row>
    <row r="1387" spans="2:14" x14ac:dyDescent="0.25">
      <c r="B1387" s="2" t="s">
        <v>2027</v>
      </c>
      <c r="C1387" s="2" t="s">
        <v>2028</v>
      </c>
      <c r="D1387" s="2" t="s">
        <v>16</v>
      </c>
      <c r="E1387" s="2" t="s">
        <v>17</v>
      </c>
      <c r="F1387" s="2" t="s">
        <v>18</v>
      </c>
      <c r="G1387" s="2" t="s">
        <v>19</v>
      </c>
      <c r="H1387" s="2" t="s">
        <v>2029</v>
      </c>
      <c r="I1387" s="2">
        <v>7617</v>
      </c>
      <c r="J1387" s="2">
        <v>0</v>
      </c>
      <c r="K1387" s="2" t="s">
        <v>2036</v>
      </c>
      <c r="L1387" s="3">
        <v>45782</v>
      </c>
      <c r="M1387" s="3">
        <v>46661</v>
      </c>
      <c r="N1387" s="2" t="s">
        <v>92</v>
      </c>
    </row>
    <row r="1388" spans="2:14" x14ac:dyDescent="0.25">
      <c r="B1388" s="2" t="s">
        <v>2027</v>
      </c>
      <c r="C1388" s="2" t="s">
        <v>2028</v>
      </c>
      <c r="D1388" s="2" t="s">
        <v>16</v>
      </c>
      <c r="E1388" s="2" t="s">
        <v>17</v>
      </c>
      <c r="F1388" s="2" t="s">
        <v>18</v>
      </c>
      <c r="G1388" s="2" t="s">
        <v>19</v>
      </c>
      <c r="H1388" s="2" t="s">
        <v>2029</v>
      </c>
      <c r="I1388" s="2">
        <v>7617</v>
      </c>
      <c r="J1388" s="2">
        <v>0</v>
      </c>
      <c r="K1388" s="2" t="s">
        <v>2037</v>
      </c>
      <c r="L1388" s="3">
        <v>46049</v>
      </c>
      <c r="M1388" s="3">
        <v>46631</v>
      </c>
      <c r="N1388" s="2" t="s">
        <v>92</v>
      </c>
    </row>
    <row r="1389" spans="2:14" x14ac:dyDescent="0.25">
      <c r="B1389" s="2" t="s">
        <v>2027</v>
      </c>
      <c r="C1389" s="2" t="s">
        <v>2028</v>
      </c>
      <c r="D1389" s="2" t="s">
        <v>16</v>
      </c>
      <c r="E1389" s="2" t="s">
        <v>17</v>
      </c>
      <c r="F1389" s="2" t="s">
        <v>18</v>
      </c>
      <c r="G1389" s="2" t="s">
        <v>19</v>
      </c>
      <c r="H1389" s="2" t="s">
        <v>2029</v>
      </c>
      <c r="I1389" s="2">
        <v>7617</v>
      </c>
      <c r="J1389" s="2">
        <v>0</v>
      </c>
      <c r="K1389" s="2" t="s">
        <v>2038</v>
      </c>
      <c r="L1389" s="3">
        <v>46062</v>
      </c>
      <c r="M1389" s="3">
        <v>46631</v>
      </c>
      <c r="N1389" s="2" t="s">
        <v>92</v>
      </c>
    </row>
    <row r="1390" spans="2:14" x14ac:dyDescent="0.25">
      <c r="B1390" s="2" t="s">
        <v>2027</v>
      </c>
      <c r="C1390" s="2" t="s">
        <v>2028</v>
      </c>
      <c r="D1390" s="2" t="s">
        <v>16</v>
      </c>
      <c r="E1390" s="2" t="s">
        <v>17</v>
      </c>
      <c r="F1390" s="2" t="s">
        <v>18</v>
      </c>
      <c r="G1390" s="2" t="s">
        <v>19</v>
      </c>
      <c r="H1390" s="2" t="s">
        <v>2029</v>
      </c>
      <c r="I1390" s="2">
        <v>7617</v>
      </c>
      <c r="J1390" s="2">
        <v>17</v>
      </c>
      <c r="K1390" s="2" t="s">
        <v>2039</v>
      </c>
      <c r="L1390" s="3">
        <v>46071</v>
      </c>
      <c r="M1390" s="3">
        <v>46722</v>
      </c>
      <c r="N1390" s="2" t="s">
        <v>92</v>
      </c>
    </row>
    <row r="1391" spans="2:14" x14ac:dyDescent="0.25">
      <c r="B1391" s="2" t="s">
        <v>2027</v>
      </c>
      <c r="C1391" s="2" t="s">
        <v>2028</v>
      </c>
      <c r="D1391" s="2" t="s">
        <v>16</v>
      </c>
      <c r="E1391" s="2" t="s">
        <v>17</v>
      </c>
      <c r="F1391" s="2" t="s">
        <v>18</v>
      </c>
      <c r="G1391" s="2" t="s">
        <v>19</v>
      </c>
      <c r="H1391" s="2" t="s">
        <v>2029</v>
      </c>
      <c r="I1391" s="2">
        <v>7617</v>
      </c>
      <c r="J1391" s="2">
        <v>0</v>
      </c>
      <c r="K1391" s="2" t="s">
        <v>2040</v>
      </c>
      <c r="L1391" s="3">
        <v>46071</v>
      </c>
      <c r="M1391" s="3">
        <v>46722</v>
      </c>
      <c r="N1391" s="2" t="s">
        <v>92</v>
      </c>
    </row>
    <row r="1392" spans="2:14" x14ac:dyDescent="0.25">
      <c r="B1392" s="2" t="s">
        <v>2027</v>
      </c>
      <c r="C1392" s="2" t="s">
        <v>2028</v>
      </c>
      <c r="D1392" s="2" t="s">
        <v>16</v>
      </c>
      <c r="E1392" s="2" t="s">
        <v>17</v>
      </c>
      <c r="F1392" s="2" t="s">
        <v>18</v>
      </c>
      <c r="G1392" s="2" t="s">
        <v>19</v>
      </c>
      <c r="H1392" s="2" t="s">
        <v>2029</v>
      </c>
      <c r="I1392" s="2">
        <v>7617</v>
      </c>
      <c r="J1392" s="2">
        <v>0</v>
      </c>
      <c r="K1392" s="2" t="s">
        <v>2041</v>
      </c>
      <c r="L1392" s="3">
        <v>46077</v>
      </c>
      <c r="M1392" s="3">
        <v>46722</v>
      </c>
      <c r="N1392" s="2" t="s">
        <v>92</v>
      </c>
    </row>
    <row r="1393" spans="2:14" x14ac:dyDescent="0.25">
      <c r="B1393" s="2" t="s">
        <v>2027</v>
      </c>
      <c r="C1393" s="2" t="s">
        <v>2028</v>
      </c>
      <c r="D1393" s="2" t="s">
        <v>16</v>
      </c>
      <c r="E1393" s="2" t="s">
        <v>17</v>
      </c>
      <c r="F1393" s="2" t="s">
        <v>18</v>
      </c>
      <c r="G1393" s="2" t="s">
        <v>19</v>
      </c>
      <c r="H1393" s="2" t="s">
        <v>2029</v>
      </c>
      <c r="I1393" s="2">
        <v>7617</v>
      </c>
      <c r="J1393" s="2">
        <v>0</v>
      </c>
      <c r="K1393" s="2" t="s">
        <v>2042</v>
      </c>
      <c r="L1393" s="3">
        <v>46077</v>
      </c>
      <c r="M1393" s="3">
        <v>46722</v>
      </c>
      <c r="N1393" s="2" t="s">
        <v>92</v>
      </c>
    </row>
    <row r="1394" spans="2:14" x14ac:dyDescent="0.25">
      <c r="B1394" s="2" t="s">
        <v>2027</v>
      </c>
      <c r="C1394" s="2" t="s">
        <v>2028</v>
      </c>
      <c r="D1394" s="2" t="s">
        <v>16</v>
      </c>
      <c r="E1394" s="2" t="s">
        <v>17</v>
      </c>
      <c r="F1394" s="2" t="s">
        <v>18</v>
      </c>
      <c r="G1394" s="2" t="s">
        <v>19</v>
      </c>
      <c r="H1394" s="2" t="s">
        <v>2029</v>
      </c>
      <c r="I1394" s="2">
        <v>7617</v>
      </c>
      <c r="J1394" s="2">
        <v>7600</v>
      </c>
      <c r="K1394" s="2" t="s">
        <v>2043</v>
      </c>
      <c r="L1394" s="3">
        <v>46202</v>
      </c>
      <c r="M1394" s="3">
        <v>46844</v>
      </c>
      <c r="N1394" s="2" t="s">
        <v>92</v>
      </c>
    </row>
    <row r="1395" spans="2:14" x14ac:dyDescent="0.25">
      <c r="B1395" s="2" t="s">
        <v>2027</v>
      </c>
      <c r="C1395" s="2" t="s">
        <v>2028</v>
      </c>
      <c r="D1395" s="2" t="s">
        <v>16</v>
      </c>
      <c r="E1395" s="2" t="s">
        <v>142</v>
      </c>
      <c r="F1395" s="2" t="s">
        <v>18</v>
      </c>
      <c r="G1395" s="2" t="s">
        <v>19</v>
      </c>
      <c r="H1395" s="2" t="s">
        <v>2029</v>
      </c>
      <c r="I1395" s="2">
        <v>7617</v>
      </c>
      <c r="J1395" s="2">
        <v>0</v>
      </c>
      <c r="K1395" s="2" t="s">
        <v>2034</v>
      </c>
      <c r="L1395" s="3">
        <v>45727</v>
      </c>
      <c r="M1395" s="3">
        <v>46661</v>
      </c>
      <c r="N1395" s="2" t="s">
        <v>92</v>
      </c>
    </row>
    <row r="1396" spans="2:14" x14ac:dyDescent="0.25">
      <c r="B1396" s="2" t="s">
        <v>2027</v>
      </c>
      <c r="C1396" s="2" t="s">
        <v>2028</v>
      </c>
      <c r="D1396" s="2" t="s">
        <v>16</v>
      </c>
      <c r="E1396" s="2" t="s">
        <v>142</v>
      </c>
      <c r="F1396" s="2" t="s">
        <v>18</v>
      </c>
      <c r="G1396" s="2" t="s">
        <v>19</v>
      </c>
      <c r="H1396" s="2" t="s">
        <v>2029</v>
      </c>
      <c r="I1396" s="2">
        <v>7617</v>
      </c>
      <c r="J1396" s="2">
        <v>0</v>
      </c>
      <c r="K1396" s="2" t="s">
        <v>2039</v>
      </c>
      <c r="L1396" s="3">
        <v>46071</v>
      </c>
      <c r="M1396" s="3">
        <v>46722</v>
      </c>
      <c r="N1396" s="2" t="s">
        <v>92</v>
      </c>
    </row>
    <row r="1397" spans="2:14" x14ac:dyDescent="0.25">
      <c r="B1397" s="2" t="s">
        <v>2027</v>
      </c>
      <c r="C1397" s="2" t="s">
        <v>2028</v>
      </c>
      <c r="D1397" s="2" t="s">
        <v>16</v>
      </c>
      <c r="E1397" s="2" t="s">
        <v>142</v>
      </c>
      <c r="F1397" s="2" t="s">
        <v>18</v>
      </c>
      <c r="G1397" s="2" t="s">
        <v>19</v>
      </c>
      <c r="H1397" s="2" t="s">
        <v>2029</v>
      </c>
      <c r="I1397" s="2">
        <v>7617</v>
      </c>
      <c r="J1397" s="2">
        <v>0</v>
      </c>
      <c r="K1397" s="2" t="s">
        <v>2042</v>
      </c>
      <c r="L1397" s="3">
        <v>46077</v>
      </c>
      <c r="M1397" s="3">
        <v>46722</v>
      </c>
      <c r="N1397" s="2" t="s">
        <v>92</v>
      </c>
    </row>
    <row r="1398" spans="2:14" x14ac:dyDescent="0.25">
      <c r="B1398" s="2" t="s">
        <v>2044</v>
      </c>
      <c r="C1398" s="2" t="s">
        <v>1361</v>
      </c>
      <c r="D1398" s="2" t="s">
        <v>16</v>
      </c>
      <c r="E1398" s="2" t="s">
        <v>17</v>
      </c>
      <c r="F1398" s="2" t="s">
        <v>18</v>
      </c>
      <c r="G1398" s="2" t="s">
        <v>139</v>
      </c>
      <c r="H1398" s="2" t="s">
        <v>1362</v>
      </c>
      <c r="I1398" s="2">
        <v>100760</v>
      </c>
      <c r="J1398" s="2">
        <v>0</v>
      </c>
      <c r="K1398" s="2">
        <v>0</v>
      </c>
      <c r="L1398" s="3">
        <v>46113</v>
      </c>
      <c r="M1398" s="3">
        <v>47908</v>
      </c>
      <c r="N1398" s="2" t="s">
        <v>1364</v>
      </c>
    </row>
    <row r="1399" spans="2:14" x14ac:dyDescent="0.25">
      <c r="B1399" s="2" t="s">
        <v>2044</v>
      </c>
      <c r="C1399" s="2" t="s">
        <v>1361</v>
      </c>
      <c r="D1399" s="2" t="s">
        <v>16</v>
      </c>
      <c r="E1399" s="2" t="s">
        <v>17</v>
      </c>
      <c r="F1399" s="2" t="s">
        <v>18</v>
      </c>
      <c r="G1399" s="2" t="s">
        <v>139</v>
      </c>
      <c r="H1399" s="2" t="s">
        <v>1362</v>
      </c>
      <c r="I1399" s="2">
        <v>100760</v>
      </c>
      <c r="J1399" s="2">
        <v>0</v>
      </c>
      <c r="K1399" s="2" t="s">
        <v>2045</v>
      </c>
      <c r="L1399" s="3">
        <v>44958</v>
      </c>
      <c r="M1399" s="3">
        <v>47362</v>
      </c>
      <c r="N1399" s="2" t="s">
        <v>1364</v>
      </c>
    </row>
    <row r="1400" spans="2:14" x14ac:dyDescent="0.25">
      <c r="B1400" s="2" t="s">
        <v>2044</v>
      </c>
      <c r="C1400" s="2" t="s">
        <v>1361</v>
      </c>
      <c r="D1400" s="2" t="s">
        <v>16</v>
      </c>
      <c r="E1400" s="2" t="s">
        <v>17</v>
      </c>
      <c r="F1400" s="2" t="s">
        <v>18</v>
      </c>
      <c r="G1400" s="2" t="s">
        <v>139</v>
      </c>
      <c r="H1400" s="2" t="s">
        <v>1362</v>
      </c>
      <c r="I1400" s="2">
        <v>100760</v>
      </c>
      <c r="J1400" s="2">
        <v>0</v>
      </c>
      <c r="K1400" s="2" t="s">
        <v>2046</v>
      </c>
      <c r="L1400" s="3">
        <v>45717</v>
      </c>
      <c r="M1400" s="3">
        <v>47515</v>
      </c>
      <c r="N1400" s="2" t="s">
        <v>1364</v>
      </c>
    </row>
    <row r="1401" spans="2:14" x14ac:dyDescent="0.25">
      <c r="B1401" s="2" t="s">
        <v>2044</v>
      </c>
      <c r="C1401" s="2" t="s">
        <v>1361</v>
      </c>
      <c r="D1401" s="2" t="s">
        <v>16</v>
      </c>
      <c r="E1401" s="2" t="s">
        <v>17</v>
      </c>
      <c r="F1401" s="2" t="s">
        <v>18</v>
      </c>
      <c r="G1401" s="2" t="s">
        <v>139</v>
      </c>
      <c r="H1401" s="2" t="s">
        <v>1362</v>
      </c>
      <c r="I1401" s="2">
        <v>100760</v>
      </c>
      <c r="J1401" s="2">
        <v>0</v>
      </c>
      <c r="K1401" s="2" t="s">
        <v>1363</v>
      </c>
      <c r="L1401" s="3">
        <v>45787</v>
      </c>
      <c r="M1401" s="3">
        <v>47604</v>
      </c>
      <c r="N1401" s="2" t="s">
        <v>1364</v>
      </c>
    </row>
    <row r="1402" spans="2:14" x14ac:dyDescent="0.25">
      <c r="B1402" s="2" t="s">
        <v>2044</v>
      </c>
      <c r="C1402" s="2" t="s">
        <v>1361</v>
      </c>
      <c r="D1402" s="2" t="s">
        <v>16</v>
      </c>
      <c r="E1402" s="2" t="s">
        <v>17</v>
      </c>
      <c r="F1402" s="2" t="s">
        <v>18</v>
      </c>
      <c r="G1402" s="2" t="s">
        <v>139</v>
      </c>
      <c r="H1402" s="2" t="s">
        <v>1362</v>
      </c>
      <c r="I1402" s="2">
        <v>100760</v>
      </c>
      <c r="J1402" s="2">
        <v>0</v>
      </c>
      <c r="K1402" s="2" t="s">
        <v>2047</v>
      </c>
      <c r="L1402" s="3">
        <v>45904</v>
      </c>
      <c r="M1402" s="3">
        <v>47696</v>
      </c>
      <c r="N1402" s="2" t="s">
        <v>1364</v>
      </c>
    </row>
    <row r="1403" spans="2:14" x14ac:dyDescent="0.25">
      <c r="B1403" s="2" t="s">
        <v>2044</v>
      </c>
      <c r="C1403" s="2" t="s">
        <v>1361</v>
      </c>
      <c r="D1403" s="2" t="s">
        <v>16</v>
      </c>
      <c r="E1403" s="2" t="s">
        <v>17</v>
      </c>
      <c r="F1403" s="2" t="s">
        <v>18</v>
      </c>
      <c r="G1403" s="2" t="s">
        <v>139</v>
      </c>
      <c r="H1403" s="2" t="s">
        <v>1362</v>
      </c>
      <c r="I1403" s="2">
        <v>100760</v>
      </c>
      <c r="J1403" s="2">
        <v>0</v>
      </c>
      <c r="K1403" s="2" t="s">
        <v>2048</v>
      </c>
      <c r="L1403" s="3">
        <v>46004</v>
      </c>
      <c r="M1403" s="3">
        <v>47757</v>
      </c>
      <c r="N1403" s="2" t="s">
        <v>1364</v>
      </c>
    </row>
    <row r="1404" spans="2:14" x14ac:dyDescent="0.25">
      <c r="B1404" s="2" t="s">
        <v>2044</v>
      </c>
      <c r="C1404" s="2" t="s">
        <v>1361</v>
      </c>
      <c r="D1404" s="2" t="s">
        <v>16</v>
      </c>
      <c r="E1404" s="2" t="s">
        <v>17</v>
      </c>
      <c r="F1404" s="2" t="s">
        <v>18</v>
      </c>
      <c r="G1404" s="2" t="s">
        <v>139</v>
      </c>
      <c r="H1404" s="2" t="s">
        <v>1362</v>
      </c>
      <c r="I1404" s="2">
        <v>100760</v>
      </c>
      <c r="J1404" s="2">
        <v>10760</v>
      </c>
      <c r="K1404" s="2" t="s">
        <v>2049</v>
      </c>
      <c r="L1404" s="3">
        <v>46120</v>
      </c>
      <c r="M1404" s="3">
        <v>47939</v>
      </c>
      <c r="N1404" s="2" t="s">
        <v>1364</v>
      </c>
    </row>
    <row r="1405" spans="2:14" x14ac:dyDescent="0.25">
      <c r="B1405" s="2" t="s">
        <v>2044</v>
      </c>
      <c r="C1405" s="2" t="s">
        <v>1361</v>
      </c>
      <c r="D1405" s="2" t="s">
        <v>16</v>
      </c>
      <c r="E1405" s="2" t="s">
        <v>17</v>
      </c>
      <c r="F1405" s="2" t="s">
        <v>18</v>
      </c>
      <c r="G1405" s="2" t="s">
        <v>139</v>
      </c>
      <c r="H1405" s="2" t="s">
        <v>1362</v>
      </c>
      <c r="I1405" s="2">
        <v>100760</v>
      </c>
      <c r="J1405" s="2">
        <v>45000</v>
      </c>
      <c r="K1405" s="2" t="s">
        <v>2050</v>
      </c>
      <c r="L1405" s="3">
        <v>46190</v>
      </c>
      <c r="M1405" s="3">
        <v>47969</v>
      </c>
      <c r="N1405" s="2" t="s">
        <v>1364</v>
      </c>
    </row>
    <row r="1406" spans="2:14" x14ac:dyDescent="0.25">
      <c r="B1406" s="2" t="s">
        <v>2044</v>
      </c>
      <c r="C1406" s="2" t="s">
        <v>1361</v>
      </c>
      <c r="D1406" s="2" t="s">
        <v>16</v>
      </c>
      <c r="E1406" s="2" t="s">
        <v>17</v>
      </c>
      <c r="F1406" s="2" t="s">
        <v>18</v>
      </c>
      <c r="G1406" s="2" t="s">
        <v>139</v>
      </c>
      <c r="H1406" s="2" t="s">
        <v>1362</v>
      </c>
      <c r="I1406" s="2">
        <v>100760</v>
      </c>
      <c r="J1406" s="2">
        <v>45000</v>
      </c>
      <c r="K1406" s="2" t="s">
        <v>2051</v>
      </c>
      <c r="L1406" s="3">
        <v>46203</v>
      </c>
      <c r="M1406" s="3">
        <v>48000</v>
      </c>
      <c r="N1406" s="2" t="s">
        <v>1364</v>
      </c>
    </row>
    <row r="1407" spans="2:14" x14ac:dyDescent="0.25">
      <c r="B1407" s="2" t="s">
        <v>2044</v>
      </c>
      <c r="C1407" s="2" t="s">
        <v>1361</v>
      </c>
      <c r="D1407" s="2" t="s">
        <v>16</v>
      </c>
      <c r="E1407" s="2" t="s">
        <v>142</v>
      </c>
      <c r="F1407" s="2" t="s">
        <v>18</v>
      </c>
      <c r="G1407" s="2" t="s">
        <v>139</v>
      </c>
      <c r="H1407" s="2" t="s">
        <v>1362</v>
      </c>
      <c r="I1407" s="2">
        <v>100760</v>
      </c>
      <c r="J1407" s="2">
        <v>0</v>
      </c>
      <c r="K1407" s="2" t="s">
        <v>2047</v>
      </c>
      <c r="L1407" s="3">
        <v>45904</v>
      </c>
      <c r="M1407" s="3">
        <v>47696</v>
      </c>
      <c r="N1407" s="2" t="s">
        <v>1364</v>
      </c>
    </row>
    <row r="1408" spans="2:14" x14ac:dyDescent="0.25">
      <c r="B1408" s="2" t="s">
        <v>2052</v>
      </c>
      <c r="C1408" s="2" t="s">
        <v>52</v>
      </c>
      <c r="D1408" s="2" t="s">
        <v>16</v>
      </c>
      <c r="E1408" s="2" t="s">
        <v>17</v>
      </c>
      <c r="F1408" s="2" t="s">
        <v>18</v>
      </c>
      <c r="G1408" s="2" t="s">
        <v>19</v>
      </c>
      <c r="H1408" s="2" t="s">
        <v>2053</v>
      </c>
      <c r="I1408" s="2">
        <v>17906</v>
      </c>
      <c r="J1408" s="2">
        <v>0</v>
      </c>
      <c r="K1408" s="2" t="s">
        <v>2054</v>
      </c>
      <c r="L1408" s="3">
        <v>45727</v>
      </c>
      <c r="M1408" s="3">
        <v>46753</v>
      </c>
      <c r="N1408" s="2" t="s">
        <v>38</v>
      </c>
    </row>
    <row r="1409" spans="2:14" x14ac:dyDescent="0.25">
      <c r="B1409" s="2" t="s">
        <v>2052</v>
      </c>
      <c r="C1409" s="2" t="s">
        <v>52</v>
      </c>
      <c r="D1409" s="2" t="s">
        <v>16</v>
      </c>
      <c r="E1409" s="2" t="s">
        <v>17</v>
      </c>
      <c r="F1409" s="2" t="s">
        <v>18</v>
      </c>
      <c r="G1409" s="2" t="s">
        <v>19</v>
      </c>
      <c r="H1409" s="2" t="s">
        <v>2053</v>
      </c>
      <c r="I1409" s="2">
        <v>17906</v>
      </c>
      <c r="J1409" s="2">
        <v>0</v>
      </c>
      <c r="K1409" s="2" t="s">
        <v>2055</v>
      </c>
      <c r="L1409" s="3">
        <v>46060</v>
      </c>
      <c r="M1409" s="3">
        <v>47119</v>
      </c>
      <c r="N1409" s="2" t="s">
        <v>38</v>
      </c>
    </row>
    <row r="1410" spans="2:14" x14ac:dyDescent="0.25">
      <c r="B1410" s="2" t="s">
        <v>2052</v>
      </c>
      <c r="C1410" s="2" t="s">
        <v>52</v>
      </c>
      <c r="D1410" s="2" t="s">
        <v>16</v>
      </c>
      <c r="E1410" s="2" t="s">
        <v>17</v>
      </c>
      <c r="F1410" s="2" t="s">
        <v>18</v>
      </c>
      <c r="G1410" s="2" t="s">
        <v>19</v>
      </c>
      <c r="H1410" s="2" t="s">
        <v>2053</v>
      </c>
      <c r="I1410" s="2">
        <v>17906</v>
      </c>
      <c r="J1410" s="2">
        <v>6</v>
      </c>
      <c r="K1410" s="2" t="s">
        <v>2056</v>
      </c>
      <c r="L1410" s="3">
        <v>46114</v>
      </c>
      <c r="M1410" s="3">
        <v>47178</v>
      </c>
      <c r="N1410" s="2" t="s">
        <v>38</v>
      </c>
    </row>
    <row r="1411" spans="2:14" x14ac:dyDescent="0.25">
      <c r="B1411" s="2" t="s">
        <v>2052</v>
      </c>
      <c r="C1411" s="2" t="s">
        <v>52</v>
      </c>
      <c r="D1411" s="2" t="s">
        <v>16</v>
      </c>
      <c r="E1411" s="2" t="s">
        <v>17</v>
      </c>
      <c r="F1411" s="2" t="s">
        <v>18</v>
      </c>
      <c r="G1411" s="2" t="s">
        <v>19</v>
      </c>
      <c r="H1411" s="2" t="s">
        <v>2053</v>
      </c>
      <c r="I1411" s="2">
        <v>17906</v>
      </c>
      <c r="J1411" s="2">
        <v>0</v>
      </c>
      <c r="K1411" s="2" t="s">
        <v>2057</v>
      </c>
      <c r="L1411" s="3">
        <v>45763</v>
      </c>
      <c r="M1411" s="3">
        <v>46813</v>
      </c>
      <c r="N1411" s="2" t="s">
        <v>38</v>
      </c>
    </row>
    <row r="1412" spans="2:14" x14ac:dyDescent="0.25">
      <c r="B1412" s="2" t="s">
        <v>2052</v>
      </c>
      <c r="C1412" s="2" t="s">
        <v>52</v>
      </c>
      <c r="D1412" s="2" t="s">
        <v>16</v>
      </c>
      <c r="E1412" s="2" t="s">
        <v>17</v>
      </c>
      <c r="F1412" s="2" t="s">
        <v>18</v>
      </c>
      <c r="G1412" s="2" t="s">
        <v>19</v>
      </c>
      <c r="H1412" s="2" t="s">
        <v>2053</v>
      </c>
      <c r="I1412" s="2">
        <v>17906</v>
      </c>
      <c r="J1412" s="2">
        <v>0</v>
      </c>
      <c r="K1412" s="2" t="s">
        <v>2058</v>
      </c>
      <c r="L1412" s="3">
        <v>45720</v>
      </c>
      <c r="M1412" s="3">
        <v>46447</v>
      </c>
      <c r="N1412" s="2" t="s">
        <v>38</v>
      </c>
    </row>
    <row r="1413" spans="2:14" x14ac:dyDescent="0.25">
      <c r="B1413" s="2" t="s">
        <v>2052</v>
      </c>
      <c r="C1413" s="2" t="s">
        <v>52</v>
      </c>
      <c r="D1413" s="2" t="s">
        <v>16</v>
      </c>
      <c r="E1413" s="2" t="s">
        <v>17</v>
      </c>
      <c r="F1413" s="2" t="s">
        <v>18</v>
      </c>
      <c r="G1413" s="2" t="s">
        <v>19</v>
      </c>
      <c r="H1413" s="2" t="s">
        <v>2053</v>
      </c>
      <c r="I1413" s="2">
        <v>17906</v>
      </c>
      <c r="J1413" s="2">
        <v>17900</v>
      </c>
      <c r="K1413" s="2" t="s">
        <v>2059</v>
      </c>
      <c r="L1413" s="3">
        <v>46136</v>
      </c>
      <c r="M1413" s="3">
        <v>47209</v>
      </c>
      <c r="N1413" s="2" t="s">
        <v>38</v>
      </c>
    </row>
    <row r="1414" spans="2:14" x14ac:dyDescent="0.25">
      <c r="B1414" s="2" t="s">
        <v>2052</v>
      </c>
      <c r="C1414" s="2" t="s">
        <v>52</v>
      </c>
      <c r="D1414" s="2" t="s">
        <v>16</v>
      </c>
      <c r="E1414" s="2" t="s">
        <v>17</v>
      </c>
      <c r="F1414" s="2" t="s">
        <v>18</v>
      </c>
      <c r="G1414" s="2" t="s">
        <v>19</v>
      </c>
      <c r="H1414" s="2" t="s">
        <v>2053</v>
      </c>
      <c r="I1414" s="2">
        <v>17906</v>
      </c>
      <c r="J1414" s="2">
        <v>0</v>
      </c>
      <c r="K1414" s="2" t="s">
        <v>2060</v>
      </c>
      <c r="L1414" s="3">
        <v>45846</v>
      </c>
      <c r="M1414" s="3">
        <v>46874</v>
      </c>
      <c r="N1414" s="2" t="s">
        <v>38</v>
      </c>
    </row>
    <row r="1415" spans="2:14" x14ac:dyDescent="0.25">
      <c r="B1415" s="2" t="s">
        <v>2052</v>
      </c>
      <c r="C1415" s="2" t="s">
        <v>52</v>
      </c>
      <c r="D1415" s="2" t="s">
        <v>16</v>
      </c>
      <c r="E1415" s="2" t="s">
        <v>17</v>
      </c>
      <c r="F1415" s="2" t="s">
        <v>18</v>
      </c>
      <c r="G1415" s="2" t="s">
        <v>19</v>
      </c>
      <c r="H1415" s="2" t="s">
        <v>2053</v>
      </c>
      <c r="I1415" s="2">
        <v>17906</v>
      </c>
      <c r="J1415" s="2">
        <v>0</v>
      </c>
      <c r="K1415" s="2" t="s">
        <v>2061</v>
      </c>
      <c r="L1415" s="3">
        <v>45937</v>
      </c>
      <c r="M1415" s="3">
        <v>46935</v>
      </c>
      <c r="N1415" s="2" t="s">
        <v>38</v>
      </c>
    </row>
    <row r="1416" spans="2:14" x14ac:dyDescent="0.25">
      <c r="B1416" s="2" t="s">
        <v>2052</v>
      </c>
      <c r="C1416" s="2" t="s">
        <v>52</v>
      </c>
      <c r="D1416" s="2" t="s">
        <v>16</v>
      </c>
      <c r="E1416" s="2" t="s">
        <v>17</v>
      </c>
      <c r="F1416" s="2" t="s">
        <v>18</v>
      </c>
      <c r="G1416" s="2" t="s">
        <v>19</v>
      </c>
      <c r="H1416" s="2" t="s">
        <v>2053</v>
      </c>
      <c r="I1416" s="2">
        <v>17906</v>
      </c>
      <c r="J1416" s="2">
        <v>0</v>
      </c>
      <c r="K1416" s="2" t="s">
        <v>2062</v>
      </c>
      <c r="L1416" s="3">
        <v>44958</v>
      </c>
      <c r="M1416" s="3">
        <v>46569</v>
      </c>
      <c r="N1416" s="2" t="s">
        <v>38</v>
      </c>
    </row>
    <row r="1417" spans="2:14" x14ac:dyDescent="0.25">
      <c r="B1417" s="2" t="s">
        <v>2052</v>
      </c>
      <c r="C1417" s="2" t="s">
        <v>52</v>
      </c>
      <c r="D1417" s="2" t="s">
        <v>16</v>
      </c>
      <c r="E1417" s="2" t="s">
        <v>17</v>
      </c>
      <c r="F1417" s="2" t="s">
        <v>18</v>
      </c>
      <c r="G1417" s="2" t="s">
        <v>19</v>
      </c>
      <c r="H1417" s="2" t="s">
        <v>2053</v>
      </c>
      <c r="I1417" s="2">
        <v>17906</v>
      </c>
      <c r="J1417" s="2">
        <v>0</v>
      </c>
      <c r="K1417" s="2" t="s">
        <v>53</v>
      </c>
      <c r="L1417" s="3">
        <v>45657</v>
      </c>
      <c r="M1417" s="3">
        <v>46661</v>
      </c>
      <c r="N1417" s="2" t="s">
        <v>38</v>
      </c>
    </row>
    <row r="1418" spans="2:14" x14ac:dyDescent="0.25">
      <c r="B1418" s="2" t="s">
        <v>2052</v>
      </c>
      <c r="C1418" s="2" t="s">
        <v>52</v>
      </c>
      <c r="D1418" s="2" t="s">
        <v>16</v>
      </c>
      <c r="E1418" s="2" t="s">
        <v>17</v>
      </c>
      <c r="F1418" s="2" t="s">
        <v>18</v>
      </c>
      <c r="G1418" s="2" t="s">
        <v>19</v>
      </c>
      <c r="H1418" s="2" t="s">
        <v>2053</v>
      </c>
      <c r="I1418" s="2">
        <v>17906</v>
      </c>
      <c r="J1418" s="2">
        <v>0</v>
      </c>
      <c r="K1418" s="2" t="s">
        <v>2063</v>
      </c>
      <c r="L1418" s="3">
        <v>46042</v>
      </c>
      <c r="M1418" s="3">
        <v>47088</v>
      </c>
      <c r="N1418" s="2" t="s">
        <v>38</v>
      </c>
    </row>
    <row r="1419" spans="2:14" x14ac:dyDescent="0.25">
      <c r="B1419" s="2" t="s">
        <v>2052</v>
      </c>
      <c r="C1419" s="2" t="s">
        <v>52</v>
      </c>
      <c r="D1419" s="2" t="s">
        <v>16</v>
      </c>
      <c r="E1419" s="2" t="s">
        <v>17</v>
      </c>
      <c r="F1419" s="2" t="s">
        <v>18</v>
      </c>
      <c r="G1419" s="2" t="s">
        <v>19</v>
      </c>
      <c r="H1419" s="2" t="s">
        <v>2053</v>
      </c>
      <c r="I1419" s="2">
        <v>17906</v>
      </c>
      <c r="J1419" s="2">
        <v>0</v>
      </c>
      <c r="K1419" s="2" t="s">
        <v>2064</v>
      </c>
      <c r="L1419" s="3">
        <v>46018</v>
      </c>
      <c r="M1419" s="3">
        <v>47088</v>
      </c>
      <c r="N1419" s="2" t="s">
        <v>38</v>
      </c>
    </row>
    <row r="1420" spans="2:14" x14ac:dyDescent="0.25">
      <c r="B1420" s="2" t="s">
        <v>2052</v>
      </c>
      <c r="C1420" s="2" t="s">
        <v>52</v>
      </c>
      <c r="D1420" s="2" t="s">
        <v>16</v>
      </c>
      <c r="E1420" s="2" t="s">
        <v>181</v>
      </c>
      <c r="F1420" s="2" t="s">
        <v>18</v>
      </c>
      <c r="G1420" s="2" t="s">
        <v>19</v>
      </c>
      <c r="H1420" s="2" t="s">
        <v>2053</v>
      </c>
      <c r="I1420" s="2">
        <v>17906</v>
      </c>
      <c r="J1420" s="2">
        <v>0</v>
      </c>
      <c r="K1420" s="2" t="s">
        <v>2056</v>
      </c>
      <c r="L1420" s="3">
        <v>46114</v>
      </c>
      <c r="M1420" s="3">
        <v>47178</v>
      </c>
      <c r="N1420" s="2" t="s">
        <v>38</v>
      </c>
    </row>
    <row r="1421" spans="2:14" x14ac:dyDescent="0.25">
      <c r="B1421" s="2" t="s">
        <v>2052</v>
      </c>
      <c r="C1421" s="2" t="s">
        <v>52</v>
      </c>
      <c r="D1421" s="2" t="s">
        <v>16</v>
      </c>
      <c r="E1421" s="2" t="s">
        <v>142</v>
      </c>
      <c r="F1421" s="2" t="s">
        <v>18</v>
      </c>
      <c r="G1421" s="2" t="s">
        <v>19</v>
      </c>
      <c r="H1421" s="2" t="s">
        <v>2053</v>
      </c>
      <c r="I1421" s="2">
        <v>17906</v>
      </c>
      <c r="J1421" s="2">
        <v>0</v>
      </c>
      <c r="K1421" s="2" t="s">
        <v>2059</v>
      </c>
      <c r="L1421" s="3">
        <v>46136</v>
      </c>
      <c r="M1421" s="3">
        <v>47209</v>
      </c>
      <c r="N1421" s="2" t="s">
        <v>38</v>
      </c>
    </row>
    <row r="1422" spans="2:14" x14ac:dyDescent="0.25">
      <c r="B1422" s="2" t="s">
        <v>2052</v>
      </c>
      <c r="C1422" s="2" t="s">
        <v>52</v>
      </c>
      <c r="D1422" s="2" t="s">
        <v>16</v>
      </c>
      <c r="E1422" s="2" t="s">
        <v>142</v>
      </c>
      <c r="F1422" s="2" t="s">
        <v>18</v>
      </c>
      <c r="G1422" s="2" t="s">
        <v>19</v>
      </c>
      <c r="H1422" s="2" t="s">
        <v>2053</v>
      </c>
      <c r="I1422" s="2">
        <v>17906</v>
      </c>
      <c r="J1422" s="2">
        <v>0</v>
      </c>
      <c r="K1422" s="2" t="s">
        <v>2060</v>
      </c>
      <c r="L1422" s="3">
        <v>45846</v>
      </c>
      <c r="M1422" s="3">
        <v>46874</v>
      </c>
      <c r="N1422" s="2" t="s">
        <v>38</v>
      </c>
    </row>
    <row r="1423" spans="2:14" x14ac:dyDescent="0.25">
      <c r="B1423" s="2" t="s">
        <v>2065</v>
      </c>
      <c r="C1423" s="2" t="s">
        <v>55</v>
      </c>
      <c r="D1423" s="2" t="s">
        <v>16</v>
      </c>
      <c r="E1423" s="2" t="s">
        <v>17</v>
      </c>
      <c r="F1423" s="2" t="s">
        <v>18</v>
      </c>
      <c r="G1423" s="2" t="s">
        <v>19</v>
      </c>
      <c r="H1423" s="2" t="s">
        <v>2053</v>
      </c>
      <c r="I1423" s="2">
        <v>9458</v>
      </c>
      <c r="J1423" s="2">
        <v>0</v>
      </c>
      <c r="K1423" s="2" t="s">
        <v>2066</v>
      </c>
      <c r="L1423" s="3">
        <v>46069</v>
      </c>
      <c r="M1423" s="3">
        <v>47119</v>
      </c>
      <c r="N1423" s="2" t="s">
        <v>38</v>
      </c>
    </row>
    <row r="1424" spans="2:14" x14ac:dyDescent="0.25">
      <c r="B1424" s="2" t="s">
        <v>2065</v>
      </c>
      <c r="C1424" s="2" t="s">
        <v>55</v>
      </c>
      <c r="D1424" s="2" t="s">
        <v>16</v>
      </c>
      <c r="E1424" s="2" t="s">
        <v>17</v>
      </c>
      <c r="F1424" s="2" t="s">
        <v>18</v>
      </c>
      <c r="G1424" s="2" t="s">
        <v>19</v>
      </c>
      <c r="H1424" s="2" t="s">
        <v>2053</v>
      </c>
      <c r="I1424" s="2">
        <v>9458</v>
      </c>
      <c r="J1424" s="2">
        <v>0</v>
      </c>
      <c r="K1424" s="2" t="s">
        <v>2067</v>
      </c>
      <c r="L1424" s="3">
        <v>46132</v>
      </c>
      <c r="M1424" s="3">
        <v>47178</v>
      </c>
      <c r="N1424" s="2" t="s">
        <v>38</v>
      </c>
    </row>
    <row r="1425" spans="2:14" x14ac:dyDescent="0.25">
      <c r="B1425" s="2" t="s">
        <v>2065</v>
      </c>
      <c r="C1425" s="2" t="s">
        <v>55</v>
      </c>
      <c r="D1425" s="2" t="s">
        <v>16</v>
      </c>
      <c r="E1425" s="2" t="s">
        <v>17</v>
      </c>
      <c r="F1425" s="2" t="s">
        <v>18</v>
      </c>
      <c r="G1425" s="2" t="s">
        <v>19</v>
      </c>
      <c r="H1425" s="2" t="s">
        <v>2053</v>
      </c>
      <c r="I1425" s="2">
        <v>9458</v>
      </c>
      <c r="J1425" s="2">
        <v>0</v>
      </c>
      <c r="K1425" s="2" t="s">
        <v>2068</v>
      </c>
      <c r="L1425" s="3">
        <v>46114</v>
      </c>
      <c r="M1425" s="3">
        <v>47178</v>
      </c>
      <c r="N1425" s="2" t="s">
        <v>38</v>
      </c>
    </row>
    <row r="1426" spans="2:14" x14ac:dyDescent="0.25">
      <c r="B1426" s="2" t="s">
        <v>2065</v>
      </c>
      <c r="C1426" s="2" t="s">
        <v>55</v>
      </c>
      <c r="D1426" s="2" t="s">
        <v>16</v>
      </c>
      <c r="E1426" s="2" t="s">
        <v>17</v>
      </c>
      <c r="F1426" s="2" t="s">
        <v>18</v>
      </c>
      <c r="G1426" s="2" t="s">
        <v>19</v>
      </c>
      <c r="H1426" s="2" t="s">
        <v>2053</v>
      </c>
      <c r="I1426" s="2">
        <v>9458</v>
      </c>
      <c r="J1426" s="2">
        <v>0</v>
      </c>
      <c r="K1426" s="2" t="s">
        <v>2069</v>
      </c>
      <c r="L1426" s="3">
        <v>45763</v>
      </c>
      <c r="M1426" s="3">
        <v>46813</v>
      </c>
      <c r="N1426" s="2" t="s">
        <v>38</v>
      </c>
    </row>
    <row r="1427" spans="2:14" x14ac:dyDescent="0.25">
      <c r="B1427" s="2" t="s">
        <v>2065</v>
      </c>
      <c r="C1427" s="2" t="s">
        <v>55</v>
      </c>
      <c r="D1427" s="2" t="s">
        <v>16</v>
      </c>
      <c r="E1427" s="2" t="s">
        <v>17</v>
      </c>
      <c r="F1427" s="2" t="s">
        <v>18</v>
      </c>
      <c r="G1427" s="2" t="s">
        <v>19</v>
      </c>
      <c r="H1427" s="2" t="s">
        <v>2053</v>
      </c>
      <c r="I1427" s="2">
        <v>9458</v>
      </c>
      <c r="J1427" s="2">
        <v>18</v>
      </c>
      <c r="K1427" s="2" t="s">
        <v>2070</v>
      </c>
      <c r="L1427" s="3">
        <v>46136</v>
      </c>
      <c r="M1427" s="3">
        <v>47209</v>
      </c>
      <c r="N1427" s="2" t="s">
        <v>38</v>
      </c>
    </row>
    <row r="1428" spans="2:14" x14ac:dyDescent="0.25">
      <c r="B1428" s="2" t="s">
        <v>2065</v>
      </c>
      <c r="C1428" s="2" t="s">
        <v>55</v>
      </c>
      <c r="D1428" s="2" t="s">
        <v>16</v>
      </c>
      <c r="E1428" s="2" t="s">
        <v>17</v>
      </c>
      <c r="F1428" s="2" t="s">
        <v>18</v>
      </c>
      <c r="G1428" s="2" t="s">
        <v>19</v>
      </c>
      <c r="H1428" s="2" t="s">
        <v>2053</v>
      </c>
      <c r="I1428" s="2">
        <v>9458</v>
      </c>
      <c r="J1428" s="2">
        <v>0</v>
      </c>
      <c r="K1428" s="2" t="s">
        <v>2071</v>
      </c>
      <c r="L1428" s="3">
        <v>45786</v>
      </c>
      <c r="M1428" s="3">
        <v>46844</v>
      </c>
      <c r="N1428" s="2" t="s">
        <v>38</v>
      </c>
    </row>
    <row r="1429" spans="2:14" x14ac:dyDescent="0.25">
      <c r="B1429" s="2" t="s">
        <v>2065</v>
      </c>
      <c r="C1429" s="2" t="s">
        <v>55</v>
      </c>
      <c r="D1429" s="2" t="s">
        <v>16</v>
      </c>
      <c r="E1429" s="2" t="s">
        <v>17</v>
      </c>
      <c r="F1429" s="2" t="s">
        <v>18</v>
      </c>
      <c r="G1429" s="2" t="s">
        <v>19</v>
      </c>
      <c r="H1429" s="2" t="s">
        <v>2053</v>
      </c>
      <c r="I1429" s="2">
        <v>9458</v>
      </c>
      <c r="J1429" s="2">
        <v>8440</v>
      </c>
      <c r="K1429" s="2" t="s">
        <v>2072</v>
      </c>
      <c r="L1429" s="3">
        <v>46179</v>
      </c>
      <c r="M1429" s="3">
        <v>47239</v>
      </c>
      <c r="N1429" s="2" t="s">
        <v>38</v>
      </c>
    </row>
    <row r="1430" spans="2:14" x14ac:dyDescent="0.25">
      <c r="B1430" s="2" t="s">
        <v>2065</v>
      </c>
      <c r="C1430" s="2" t="s">
        <v>55</v>
      </c>
      <c r="D1430" s="2" t="s">
        <v>16</v>
      </c>
      <c r="E1430" s="2" t="s">
        <v>17</v>
      </c>
      <c r="F1430" s="2" t="s">
        <v>18</v>
      </c>
      <c r="G1430" s="2" t="s">
        <v>19</v>
      </c>
      <c r="H1430" s="2" t="s">
        <v>2053</v>
      </c>
      <c r="I1430" s="2">
        <v>9458</v>
      </c>
      <c r="J1430" s="2">
        <v>0</v>
      </c>
      <c r="K1430" s="2" t="s">
        <v>2073</v>
      </c>
      <c r="L1430" s="3">
        <v>45846</v>
      </c>
      <c r="M1430" s="3">
        <v>46905</v>
      </c>
      <c r="N1430" s="2" t="s">
        <v>38</v>
      </c>
    </row>
    <row r="1431" spans="2:14" x14ac:dyDescent="0.25">
      <c r="B1431" s="2" t="s">
        <v>2065</v>
      </c>
      <c r="C1431" s="2" t="s">
        <v>55</v>
      </c>
      <c r="D1431" s="2" t="s">
        <v>16</v>
      </c>
      <c r="E1431" s="2" t="s">
        <v>17</v>
      </c>
      <c r="F1431" s="2" t="s">
        <v>18</v>
      </c>
      <c r="G1431" s="2" t="s">
        <v>19</v>
      </c>
      <c r="H1431" s="2" t="s">
        <v>2053</v>
      </c>
      <c r="I1431" s="2">
        <v>9458</v>
      </c>
      <c r="J1431" s="2">
        <v>0</v>
      </c>
      <c r="K1431" s="2" t="s">
        <v>2074</v>
      </c>
      <c r="L1431" s="3">
        <v>45720</v>
      </c>
      <c r="M1431" s="3">
        <v>46539</v>
      </c>
      <c r="N1431" s="2" t="s">
        <v>38</v>
      </c>
    </row>
    <row r="1432" spans="2:14" x14ac:dyDescent="0.25">
      <c r="B1432" s="2" t="s">
        <v>2065</v>
      </c>
      <c r="C1432" s="2" t="s">
        <v>55</v>
      </c>
      <c r="D1432" s="2" t="s">
        <v>16</v>
      </c>
      <c r="E1432" s="2" t="s">
        <v>17</v>
      </c>
      <c r="F1432" s="2" t="s">
        <v>18</v>
      </c>
      <c r="G1432" s="2" t="s">
        <v>19</v>
      </c>
      <c r="H1432" s="2" t="s">
        <v>2053</v>
      </c>
      <c r="I1432" s="2">
        <v>9458</v>
      </c>
      <c r="J1432" s="2">
        <v>600</v>
      </c>
      <c r="K1432" s="2" t="s">
        <v>2075</v>
      </c>
      <c r="L1432" s="3">
        <v>46195</v>
      </c>
      <c r="M1432" s="3">
        <v>47270</v>
      </c>
      <c r="N1432" s="2" t="s">
        <v>38</v>
      </c>
    </row>
    <row r="1433" spans="2:14" x14ac:dyDescent="0.25">
      <c r="B1433" s="2" t="s">
        <v>2065</v>
      </c>
      <c r="C1433" s="2" t="s">
        <v>55</v>
      </c>
      <c r="D1433" s="2" t="s">
        <v>16</v>
      </c>
      <c r="E1433" s="2" t="s">
        <v>17</v>
      </c>
      <c r="F1433" s="2" t="s">
        <v>18</v>
      </c>
      <c r="G1433" s="2" t="s">
        <v>19</v>
      </c>
      <c r="H1433" s="2" t="s">
        <v>2053</v>
      </c>
      <c r="I1433" s="2">
        <v>9458</v>
      </c>
      <c r="J1433" s="2">
        <v>320</v>
      </c>
      <c r="K1433" s="2" t="s">
        <v>2076</v>
      </c>
      <c r="L1433" s="3">
        <v>46195</v>
      </c>
      <c r="M1433" s="3">
        <v>47270</v>
      </c>
      <c r="N1433" s="2" t="s">
        <v>38</v>
      </c>
    </row>
    <row r="1434" spans="2:14" x14ac:dyDescent="0.25">
      <c r="B1434" s="2" t="s">
        <v>2065</v>
      </c>
      <c r="C1434" s="2" t="s">
        <v>55</v>
      </c>
      <c r="D1434" s="2" t="s">
        <v>16</v>
      </c>
      <c r="E1434" s="2" t="s">
        <v>17</v>
      </c>
      <c r="F1434" s="2" t="s">
        <v>18</v>
      </c>
      <c r="G1434" s="2" t="s">
        <v>19</v>
      </c>
      <c r="H1434" s="2" t="s">
        <v>2053</v>
      </c>
      <c r="I1434" s="2">
        <v>9458</v>
      </c>
      <c r="J1434" s="2">
        <v>0</v>
      </c>
      <c r="K1434" s="2" t="s">
        <v>2077</v>
      </c>
      <c r="L1434" s="3">
        <v>45877</v>
      </c>
      <c r="M1434" s="3">
        <v>46935</v>
      </c>
      <c r="N1434" s="2" t="s">
        <v>38</v>
      </c>
    </row>
    <row r="1435" spans="2:14" x14ac:dyDescent="0.25">
      <c r="B1435" s="2" t="s">
        <v>2065</v>
      </c>
      <c r="C1435" s="2" t="s">
        <v>55</v>
      </c>
      <c r="D1435" s="2" t="s">
        <v>16</v>
      </c>
      <c r="E1435" s="2" t="s">
        <v>17</v>
      </c>
      <c r="F1435" s="2" t="s">
        <v>18</v>
      </c>
      <c r="G1435" s="2" t="s">
        <v>19</v>
      </c>
      <c r="H1435" s="2" t="s">
        <v>2053</v>
      </c>
      <c r="I1435" s="2">
        <v>9458</v>
      </c>
      <c r="J1435" s="2">
        <v>0</v>
      </c>
      <c r="K1435" s="2" t="s">
        <v>2078</v>
      </c>
      <c r="L1435" s="3">
        <v>45906</v>
      </c>
      <c r="M1435" s="3">
        <v>46935</v>
      </c>
      <c r="N1435" s="2" t="s">
        <v>38</v>
      </c>
    </row>
    <row r="1436" spans="2:14" x14ac:dyDescent="0.25">
      <c r="B1436" s="2" t="s">
        <v>2065</v>
      </c>
      <c r="C1436" s="2" t="s">
        <v>55</v>
      </c>
      <c r="D1436" s="2" t="s">
        <v>16</v>
      </c>
      <c r="E1436" s="2" t="s">
        <v>17</v>
      </c>
      <c r="F1436" s="2" t="s">
        <v>18</v>
      </c>
      <c r="G1436" s="2" t="s">
        <v>19</v>
      </c>
      <c r="H1436" s="2" t="s">
        <v>2053</v>
      </c>
      <c r="I1436" s="2">
        <v>9458</v>
      </c>
      <c r="J1436" s="2">
        <v>0</v>
      </c>
      <c r="K1436" s="2" t="s">
        <v>2079</v>
      </c>
      <c r="L1436" s="3">
        <v>45898</v>
      </c>
      <c r="M1436" s="3">
        <v>46935</v>
      </c>
      <c r="N1436" s="2" t="s">
        <v>38</v>
      </c>
    </row>
    <row r="1437" spans="2:14" x14ac:dyDescent="0.25">
      <c r="B1437" s="2" t="s">
        <v>2065</v>
      </c>
      <c r="C1437" s="2" t="s">
        <v>55</v>
      </c>
      <c r="D1437" s="2" t="s">
        <v>16</v>
      </c>
      <c r="E1437" s="2" t="s">
        <v>17</v>
      </c>
      <c r="F1437" s="2" t="s">
        <v>18</v>
      </c>
      <c r="G1437" s="2" t="s">
        <v>19</v>
      </c>
      <c r="H1437" s="2" t="s">
        <v>2053</v>
      </c>
      <c r="I1437" s="2">
        <v>9458</v>
      </c>
      <c r="J1437" s="2">
        <v>0</v>
      </c>
      <c r="K1437" s="2" t="s">
        <v>2080</v>
      </c>
      <c r="L1437" s="3">
        <v>44958</v>
      </c>
      <c r="M1437" s="3">
        <v>46600</v>
      </c>
      <c r="N1437" s="2" t="s">
        <v>38</v>
      </c>
    </row>
    <row r="1438" spans="2:14" x14ac:dyDescent="0.25">
      <c r="B1438" s="2" t="s">
        <v>2065</v>
      </c>
      <c r="C1438" s="2" t="s">
        <v>55</v>
      </c>
      <c r="D1438" s="2" t="s">
        <v>16</v>
      </c>
      <c r="E1438" s="2" t="s">
        <v>17</v>
      </c>
      <c r="F1438" s="2" t="s">
        <v>18</v>
      </c>
      <c r="G1438" s="2" t="s">
        <v>19</v>
      </c>
      <c r="H1438" s="2" t="s">
        <v>2053</v>
      </c>
      <c r="I1438" s="2">
        <v>9458</v>
      </c>
      <c r="J1438" s="2">
        <v>0</v>
      </c>
      <c r="K1438" s="2" t="s">
        <v>2080</v>
      </c>
      <c r="L1438" s="3">
        <v>45657</v>
      </c>
      <c r="M1438" s="3">
        <v>46600</v>
      </c>
      <c r="N1438" s="2" t="s">
        <v>38</v>
      </c>
    </row>
    <row r="1439" spans="2:14" x14ac:dyDescent="0.25">
      <c r="B1439" s="2" t="s">
        <v>2065</v>
      </c>
      <c r="C1439" s="2" t="s">
        <v>55</v>
      </c>
      <c r="D1439" s="2" t="s">
        <v>16</v>
      </c>
      <c r="E1439" s="2" t="s">
        <v>17</v>
      </c>
      <c r="F1439" s="2" t="s">
        <v>18</v>
      </c>
      <c r="G1439" s="2" t="s">
        <v>19</v>
      </c>
      <c r="H1439" s="2" t="s">
        <v>2053</v>
      </c>
      <c r="I1439" s="2">
        <v>9458</v>
      </c>
      <c r="J1439" s="2">
        <v>0</v>
      </c>
      <c r="K1439" s="2" t="s">
        <v>2081</v>
      </c>
      <c r="L1439" s="3">
        <v>45657</v>
      </c>
      <c r="M1439" s="3">
        <v>46661</v>
      </c>
      <c r="N1439" s="2" t="s">
        <v>38</v>
      </c>
    </row>
    <row r="1440" spans="2:14" x14ac:dyDescent="0.25">
      <c r="B1440" s="2" t="s">
        <v>2065</v>
      </c>
      <c r="C1440" s="2" t="s">
        <v>55</v>
      </c>
      <c r="D1440" s="2" t="s">
        <v>16</v>
      </c>
      <c r="E1440" s="2" t="s">
        <v>17</v>
      </c>
      <c r="F1440" s="2" t="s">
        <v>18</v>
      </c>
      <c r="G1440" s="2" t="s">
        <v>19</v>
      </c>
      <c r="H1440" s="2" t="s">
        <v>2053</v>
      </c>
      <c r="I1440" s="2">
        <v>9458</v>
      </c>
      <c r="J1440" s="2">
        <v>0</v>
      </c>
      <c r="K1440" s="2" t="s">
        <v>2082</v>
      </c>
      <c r="L1440" s="3">
        <v>45996</v>
      </c>
      <c r="M1440" s="3">
        <v>47027</v>
      </c>
      <c r="N1440" s="2" t="s">
        <v>38</v>
      </c>
    </row>
    <row r="1441" spans="2:14" x14ac:dyDescent="0.25">
      <c r="B1441" s="2" t="s">
        <v>2065</v>
      </c>
      <c r="C1441" s="2" t="s">
        <v>55</v>
      </c>
      <c r="D1441" s="2" t="s">
        <v>16</v>
      </c>
      <c r="E1441" s="2" t="s">
        <v>17</v>
      </c>
      <c r="F1441" s="2" t="s">
        <v>18</v>
      </c>
      <c r="G1441" s="2" t="s">
        <v>19</v>
      </c>
      <c r="H1441" s="2" t="s">
        <v>2053</v>
      </c>
      <c r="I1441" s="2">
        <v>9458</v>
      </c>
      <c r="J1441" s="2">
        <v>0</v>
      </c>
      <c r="K1441" s="2" t="s">
        <v>2083</v>
      </c>
      <c r="L1441" s="3">
        <v>46018</v>
      </c>
      <c r="M1441" s="3">
        <v>47088</v>
      </c>
      <c r="N1441" s="2" t="s">
        <v>38</v>
      </c>
    </row>
    <row r="1442" spans="2:14" x14ac:dyDescent="0.25">
      <c r="B1442" s="2" t="s">
        <v>2065</v>
      </c>
      <c r="C1442" s="2" t="s">
        <v>55</v>
      </c>
      <c r="D1442" s="2" t="s">
        <v>16</v>
      </c>
      <c r="E1442" s="2" t="s">
        <v>142</v>
      </c>
      <c r="F1442" s="2" t="s">
        <v>18</v>
      </c>
      <c r="G1442" s="2" t="s">
        <v>19</v>
      </c>
      <c r="H1442" s="2" t="s">
        <v>2053</v>
      </c>
      <c r="I1442" s="2">
        <v>9458</v>
      </c>
      <c r="J1442" s="2">
        <v>0</v>
      </c>
      <c r="K1442" s="2" t="s">
        <v>2068</v>
      </c>
      <c r="L1442" s="3">
        <v>46114</v>
      </c>
      <c r="M1442" s="3">
        <v>47178</v>
      </c>
      <c r="N1442" s="2" t="s">
        <v>38</v>
      </c>
    </row>
    <row r="1443" spans="2:14" x14ac:dyDescent="0.25">
      <c r="B1443" s="2" t="s">
        <v>2065</v>
      </c>
      <c r="C1443" s="2" t="s">
        <v>55</v>
      </c>
      <c r="D1443" s="2" t="s">
        <v>16</v>
      </c>
      <c r="E1443" s="2" t="s">
        <v>142</v>
      </c>
      <c r="F1443" s="2" t="s">
        <v>18</v>
      </c>
      <c r="G1443" s="2" t="s">
        <v>19</v>
      </c>
      <c r="H1443" s="2" t="s">
        <v>2053</v>
      </c>
      <c r="I1443" s="2">
        <v>9458</v>
      </c>
      <c r="J1443" s="2">
        <v>80</v>
      </c>
      <c r="K1443" s="2" t="s">
        <v>2076</v>
      </c>
      <c r="L1443" s="3">
        <v>46195</v>
      </c>
      <c r="M1443" s="3">
        <v>47270</v>
      </c>
      <c r="N1443" s="2" t="s">
        <v>38</v>
      </c>
    </row>
    <row r="1444" spans="2:14" x14ac:dyDescent="0.25">
      <c r="B1444" s="2" t="s">
        <v>2065</v>
      </c>
      <c r="C1444" s="2" t="s">
        <v>55</v>
      </c>
      <c r="D1444" s="2" t="s">
        <v>16</v>
      </c>
      <c r="E1444" s="2" t="s">
        <v>142</v>
      </c>
      <c r="F1444" s="2" t="s">
        <v>18</v>
      </c>
      <c r="G1444" s="2" t="s">
        <v>19</v>
      </c>
      <c r="H1444" s="2" t="s">
        <v>2053</v>
      </c>
      <c r="I1444" s="2">
        <v>9458</v>
      </c>
      <c r="J1444" s="2">
        <v>0</v>
      </c>
      <c r="K1444" s="2" t="s">
        <v>2077</v>
      </c>
      <c r="L1444" s="3">
        <v>45877</v>
      </c>
      <c r="M1444" s="3">
        <v>46935</v>
      </c>
      <c r="N1444" s="2" t="s">
        <v>38</v>
      </c>
    </row>
    <row r="1445" spans="2:14" x14ac:dyDescent="0.25">
      <c r="B1445" s="2" t="s">
        <v>2084</v>
      </c>
      <c r="C1445" s="2" t="s">
        <v>2085</v>
      </c>
      <c r="D1445" s="2" t="s">
        <v>16</v>
      </c>
      <c r="E1445" s="2" t="s">
        <v>17</v>
      </c>
      <c r="F1445" s="2" t="s">
        <v>18</v>
      </c>
      <c r="G1445" s="2" t="s">
        <v>90</v>
      </c>
      <c r="H1445" s="2" t="s">
        <v>2086</v>
      </c>
      <c r="I1445" s="2">
        <v>0</v>
      </c>
      <c r="J1445" s="2">
        <v>0</v>
      </c>
      <c r="K1445" s="2">
        <v>0</v>
      </c>
      <c r="L1445" s="3">
        <v>46160</v>
      </c>
      <c r="M1445" s="2" t="s">
        <v>30</v>
      </c>
      <c r="N1445" s="2" t="s">
        <v>1323</v>
      </c>
    </row>
    <row r="1446" spans="2:14" x14ac:dyDescent="0.25">
      <c r="B1446" s="2" t="s">
        <v>2084</v>
      </c>
      <c r="C1446" s="2" t="s">
        <v>2085</v>
      </c>
      <c r="D1446" s="2" t="s">
        <v>16</v>
      </c>
      <c r="E1446" s="2" t="s">
        <v>17</v>
      </c>
      <c r="F1446" s="2" t="s">
        <v>18</v>
      </c>
      <c r="G1446" s="2" t="s">
        <v>90</v>
      </c>
      <c r="H1446" s="2" t="s">
        <v>2086</v>
      </c>
      <c r="I1446" s="2">
        <v>0</v>
      </c>
      <c r="J1446" s="2">
        <v>0</v>
      </c>
      <c r="K1446" s="2">
        <v>20240825</v>
      </c>
      <c r="L1446" s="3">
        <v>44958</v>
      </c>
      <c r="M1446" s="3">
        <v>46997</v>
      </c>
      <c r="N1446" s="2" t="s">
        <v>1323</v>
      </c>
    </row>
    <row r="1447" spans="2:14" x14ac:dyDescent="0.25">
      <c r="B1447" s="2" t="s">
        <v>2084</v>
      </c>
      <c r="C1447" s="2" t="s">
        <v>2085</v>
      </c>
      <c r="D1447" s="2" t="s">
        <v>16</v>
      </c>
      <c r="E1447" s="2" t="s">
        <v>17</v>
      </c>
      <c r="F1447" s="2" t="s">
        <v>18</v>
      </c>
      <c r="G1447" s="2" t="s">
        <v>90</v>
      </c>
      <c r="H1447" s="2" t="s">
        <v>2086</v>
      </c>
      <c r="I1447" s="2">
        <v>0</v>
      </c>
      <c r="J1447" s="2">
        <v>0</v>
      </c>
      <c r="K1447" s="2">
        <v>20240910</v>
      </c>
      <c r="L1447" s="3">
        <v>45793</v>
      </c>
      <c r="M1447" s="3">
        <v>47209</v>
      </c>
      <c r="N1447" s="2" t="s">
        <v>1323</v>
      </c>
    </row>
    <row r="1448" spans="2:14" x14ac:dyDescent="0.25">
      <c r="B1448" s="2" t="s">
        <v>2087</v>
      </c>
      <c r="C1448" s="2" t="s">
        <v>2088</v>
      </c>
      <c r="D1448" s="2" t="s">
        <v>16</v>
      </c>
      <c r="E1448" s="2" t="s">
        <v>17</v>
      </c>
      <c r="F1448" s="2" t="s">
        <v>18</v>
      </c>
      <c r="G1448" s="2" t="s">
        <v>90</v>
      </c>
      <c r="H1448" s="2" t="s">
        <v>2086</v>
      </c>
      <c r="I1448" s="2">
        <v>0</v>
      </c>
      <c r="J1448" s="2">
        <v>0</v>
      </c>
      <c r="K1448" s="2">
        <v>20240825</v>
      </c>
      <c r="L1448" s="3">
        <v>44958</v>
      </c>
      <c r="M1448" s="3">
        <v>46997</v>
      </c>
      <c r="N1448" s="2" t="s">
        <v>1323</v>
      </c>
    </row>
    <row r="1449" spans="2:14" x14ac:dyDescent="0.25">
      <c r="B1449" s="2" t="s">
        <v>2087</v>
      </c>
      <c r="C1449" s="2" t="s">
        <v>2088</v>
      </c>
      <c r="D1449" s="2" t="s">
        <v>16</v>
      </c>
      <c r="E1449" s="2" t="s">
        <v>17</v>
      </c>
      <c r="F1449" s="2" t="s">
        <v>18</v>
      </c>
      <c r="G1449" s="2" t="s">
        <v>90</v>
      </c>
      <c r="H1449" s="2" t="s">
        <v>2086</v>
      </c>
      <c r="I1449" s="2">
        <v>0</v>
      </c>
      <c r="J1449" s="2">
        <v>0</v>
      </c>
      <c r="K1449" s="2">
        <v>20240910</v>
      </c>
      <c r="L1449" s="3">
        <v>45793</v>
      </c>
      <c r="M1449" s="3">
        <v>47058</v>
      </c>
      <c r="N1449" s="2" t="s">
        <v>1323</v>
      </c>
    </row>
    <row r="1450" spans="2:14" x14ac:dyDescent="0.25">
      <c r="B1450" s="2" t="s">
        <v>2087</v>
      </c>
      <c r="C1450" s="2" t="s">
        <v>2088</v>
      </c>
      <c r="D1450" s="2" t="s">
        <v>16</v>
      </c>
      <c r="E1450" s="2" t="s">
        <v>17</v>
      </c>
      <c r="F1450" s="2" t="s">
        <v>18</v>
      </c>
      <c r="G1450" s="2" t="s">
        <v>90</v>
      </c>
      <c r="H1450" s="2" t="s">
        <v>2086</v>
      </c>
      <c r="I1450" s="2">
        <v>0</v>
      </c>
      <c r="J1450" s="2">
        <v>0</v>
      </c>
      <c r="K1450" s="2">
        <v>20240910</v>
      </c>
      <c r="L1450" s="3">
        <v>45793</v>
      </c>
      <c r="M1450" s="3">
        <v>47209</v>
      </c>
      <c r="N1450" s="2" t="s">
        <v>1323</v>
      </c>
    </row>
    <row r="1451" spans="2:14" x14ac:dyDescent="0.25">
      <c r="B1451" s="2" t="s">
        <v>2089</v>
      </c>
      <c r="C1451" s="2" t="s">
        <v>2090</v>
      </c>
      <c r="D1451" s="2" t="s">
        <v>16</v>
      </c>
      <c r="E1451" s="2" t="s">
        <v>75</v>
      </c>
      <c r="F1451" s="2" t="s">
        <v>18</v>
      </c>
      <c r="G1451" s="2" t="s">
        <v>175</v>
      </c>
      <c r="H1451" s="2" t="s">
        <v>2091</v>
      </c>
      <c r="I1451" s="2">
        <v>13</v>
      </c>
      <c r="J1451" s="2">
        <v>0</v>
      </c>
      <c r="K1451" s="2" t="s">
        <v>2092</v>
      </c>
      <c r="L1451" s="3">
        <v>44958</v>
      </c>
      <c r="M1451" s="3">
        <v>45717</v>
      </c>
      <c r="N1451" s="2" t="s">
        <v>38</v>
      </c>
    </row>
    <row r="1452" spans="2:14" x14ac:dyDescent="0.25">
      <c r="B1452" s="2" t="s">
        <v>2089</v>
      </c>
      <c r="C1452" s="2" t="s">
        <v>2090</v>
      </c>
      <c r="D1452" s="2" t="s">
        <v>16</v>
      </c>
      <c r="E1452" s="2" t="s">
        <v>75</v>
      </c>
      <c r="F1452" s="2" t="s">
        <v>18</v>
      </c>
      <c r="G1452" s="2" t="s">
        <v>175</v>
      </c>
      <c r="H1452" s="2" t="s">
        <v>2091</v>
      </c>
      <c r="I1452" s="2">
        <v>13</v>
      </c>
      <c r="J1452" s="2">
        <v>0</v>
      </c>
      <c r="K1452" s="2" t="s">
        <v>2093</v>
      </c>
      <c r="L1452" s="3">
        <v>44958</v>
      </c>
      <c r="M1452" s="3">
        <v>45717</v>
      </c>
      <c r="N1452" s="2" t="s">
        <v>38</v>
      </c>
    </row>
    <row r="1453" spans="2:14" x14ac:dyDescent="0.25">
      <c r="B1453" s="2" t="s">
        <v>2089</v>
      </c>
      <c r="C1453" s="2" t="s">
        <v>2090</v>
      </c>
      <c r="D1453" s="2" t="s">
        <v>16</v>
      </c>
      <c r="E1453" s="2" t="s">
        <v>17</v>
      </c>
      <c r="F1453" s="2" t="s">
        <v>18</v>
      </c>
      <c r="G1453" s="2" t="s">
        <v>175</v>
      </c>
      <c r="H1453" s="2" t="s">
        <v>2091</v>
      </c>
      <c r="I1453" s="2">
        <v>13</v>
      </c>
      <c r="J1453" s="2">
        <v>0</v>
      </c>
      <c r="K1453" s="2" t="s">
        <v>2092</v>
      </c>
      <c r="L1453" s="3">
        <v>44958</v>
      </c>
      <c r="M1453" s="3">
        <v>45717</v>
      </c>
      <c r="N1453" s="2" t="s">
        <v>38</v>
      </c>
    </row>
    <row r="1454" spans="2:14" x14ac:dyDescent="0.25">
      <c r="B1454" s="2" t="s">
        <v>2089</v>
      </c>
      <c r="C1454" s="2" t="s">
        <v>2090</v>
      </c>
      <c r="D1454" s="2" t="s">
        <v>16</v>
      </c>
      <c r="E1454" s="2" t="s">
        <v>17</v>
      </c>
      <c r="F1454" s="2" t="s">
        <v>18</v>
      </c>
      <c r="G1454" s="2" t="s">
        <v>175</v>
      </c>
      <c r="H1454" s="2" t="s">
        <v>2091</v>
      </c>
      <c r="I1454" s="2">
        <v>13</v>
      </c>
      <c r="J1454" s="2">
        <v>0</v>
      </c>
      <c r="K1454" s="2" t="s">
        <v>2093</v>
      </c>
      <c r="L1454" s="3">
        <v>44958</v>
      </c>
      <c r="M1454" s="3">
        <v>45717</v>
      </c>
      <c r="N1454" s="2" t="s">
        <v>38</v>
      </c>
    </row>
    <row r="1455" spans="2:14" x14ac:dyDescent="0.25">
      <c r="B1455" s="2" t="s">
        <v>2089</v>
      </c>
      <c r="C1455" s="2" t="s">
        <v>2090</v>
      </c>
      <c r="D1455" s="2" t="s">
        <v>16</v>
      </c>
      <c r="E1455" s="2" t="s">
        <v>17</v>
      </c>
      <c r="F1455" s="2" t="s">
        <v>18</v>
      </c>
      <c r="G1455" s="2" t="s">
        <v>175</v>
      </c>
      <c r="H1455" s="2" t="s">
        <v>2091</v>
      </c>
      <c r="I1455" s="2">
        <v>13</v>
      </c>
      <c r="J1455" s="2">
        <v>13</v>
      </c>
      <c r="K1455" s="2" t="s">
        <v>2093</v>
      </c>
      <c r="L1455" s="3">
        <v>45873</v>
      </c>
      <c r="M1455" s="3">
        <v>46631</v>
      </c>
      <c r="N1455" s="2" t="s">
        <v>38</v>
      </c>
    </row>
    <row r="1456" spans="2:14" x14ac:dyDescent="0.25">
      <c r="B1456" s="2" t="s">
        <v>2089</v>
      </c>
      <c r="C1456" s="2" t="s">
        <v>2090</v>
      </c>
      <c r="D1456" s="2" t="s">
        <v>16</v>
      </c>
      <c r="E1456" s="2" t="s">
        <v>17</v>
      </c>
      <c r="F1456" s="2" t="s">
        <v>18</v>
      </c>
      <c r="G1456" s="2" t="s">
        <v>175</v>
      </c>
      <c r="H1456" s="2" t="s">
        <v>2091</v>
      </c>
      <c r="I1456" s="2">
        <v>13</v>
      </c>
      <c r="J1456" s="2">
        <v>0</v>
      </c>
      <c r="K1456" s="2" t="s">
        <v>2094</v>
      </c>
      <c r="L1456" s="3">
        <v>44958</v>
      </c>
      <c r="M1456" s="3">
        <v>46266</v>
      </c>
      <c r="N1456" s="2" t="s">
        <v>38</v>
      </c>
    </row>
    <row r="1457" spans="2:14" x14ac:dyDescent="0.25">
      <c r="B1457" s="2" t="s">
        <v>2095</v>
      </c>
      <c r="C1457" s="2" t="s">
        <v>2096</v>
      </c>
      <c r="D1457" s="2" t="s">
        <v>16</v>
      </c>
      <c r="E1457" s="2" t="s">
        <v>17</v>
      </c>
      <c r="F1457" s="2" t="s">
        <v>18</v>
      </c>
      <c r="G1457" s="2" t="s">
        <v>175</v>
      </c>
      <c r="H1457" s="2" t="s">
        <v>2091</v>
      </c>
      <c r="I1457" s="2">
        <v>141</v>
      </c>
      <c r="J1457" s="2">
        <v>0</v>
      </c>
      <c r="K1457" s="2" t="s">
        <v>2097</v>
      </c>
      <c r="L1457" s="3">
        <v>44958</v>
      </c>
      <c r="M1457" s="3">
        <v>46357</v>
      </c>
      <c r="N1457" s="2" t="s">
        <v>38</v>
      </c>
    </row>
    <row r="1458" spans="2:14" x14ac:dyDescent="0.25">
      <c r="B1458" s="2" t="s">
        <v>2095</v>
      </c>
      <c r="C1458" s="2" t="s">
        <v>2096</v>
      </c>
      <c r="D1458" s="2" t="s">
        <v>16</v>
      </c>
      <c r="E1458" s="2" t="s">
        <v>17</v>
      </c>
      <c r="F1458" s="2" t="s">
        <v>18</v>
      </c>
      <c r="G1458" s="2" t="s">
        <v>175</v>
      </c>
      <c r="H1458" s="2" t="s">
        <v>2091</v>
      </c>
      <c r="I1458" s="2">
        <v>141</v>
      </c>
      <c r="J1458" s="2">
        <v>141</v>
      </c>
      <c r="K1458" s="2" t="s">
        <v>2098</v>
      </c>
      <c r="L1458" s="3">
        <v>45657</v>
      </c>
      <c r="M1458" s="3">
        <v>46722</v>
      </c>
      <c r="N1458" s="2" t="s">
        <v>38</v>
      </c>
    </row>
    <row r="1459" spans="2:14" x14ac:dyDescent="0.25">
      <c r="B1459" s="2" t="s">
        <v>2095</v>
      </c>
      <c r="C1459" s="2" t="s">
        <v>2096</v>
      </c>
      <c r="D1459" s="2" t="s">
        <v>16</v>
      </c>
      <c r="E1459" s="2" t="s">
        <v>17</v>
      </c>
      <c r="F1459" s="2" t="s">
        <v>18</v>
      </c>
      <c r="G1459" s="2" t="s">
        <v>175</v>
      </c>
      <c r="H1459" s="2" t="s">
        <v>2091</v>
      </c>
      <c r="I1459" s="2">
        <v>141</v>
      </c>
      <c r="J1459" s="2">
        <v>0</v>
      </c>
      <c r="K1459" s="2" t="s">
        <v>2099</v>
      </c>
      <c r="L1459" s="3">
        <v>45657</v>
      </c>
      <c r="M1459" s="3">
        <v>46722</v>
      </c>
      <c r="N1459" s="2" t="s">
        <v>38</v>
      </c>
    </row>
    <row r="1460" spans="2:14" x14ac:dyDescent="0.25">
      <c r="B1460" s="2" t="s">
        <v>2100</v>
      </c>
      <c r="C1460" s="2" t="s">
        <v>2101</v>
      </c>
      <c r="D1460" s="2" t="s">
        <v>16</v>
      </c>
      <c r="E1460" s="2" t="s">
        <v>75</v>
      </c>
      <c r="F1460" s="2" t="s">
        <v>18</v>
      </c>
      <c r="G1460" s="2" t="s">
        <v>175</v>
      </c>
      <c r="H1460" s="2" t="s">
        <v>2091</v>
      </c>
      <c r="I1460" s="2">
        <v>1037</v>
      </c>
      <c r="J1460" s="2">
        <v>0</v>
      </c>
      <c r="K1460" s="2" t="s">
        <v>2102</v>
      </c>
      <c r="L1460" s="3">
        <v>44958</v>
      </c>
      <c r="M1460" s="3">
        <v>45717</v>
      </c>
      <c r="N1460" s="2" t="s">
        <v>38</v>
      </c>
    </row>
    <row r="1461" spans="2:14" x14ac:dyDescent="0.25">
      <c r="B1461" s="2" t="s">
        <v>2100</v>
      </c>
      <c r="C1461" s="2" t="s">
        <v>2101</v>
      </c>
      <c r="D1461" s="2" t="s">
        <v>16</v>
      </c>
      <c r="E1461" s="2" t="s">
        <v>75</v>
      </c>
      <c r="F1461" s="2" t="s">
        <v>18</v>
      </c>
      <c r="G1461" s="2" t="s">
        <v>175</v>
      </c>
      <c r="H1461" s="2" t="s">
        <v>2091</v>
      </c>
      <c r="I1461" s="2">
        <v>1037</v>
      </c>
      <c r="J1461" s="2">
        <v>0</v>
      </c>
      <c r="K1461" s="2" t="s">
        <v>2102</v>
      </c>
      <c r="L1461" s="3">
        <v>45715</v>
      </c>
      <c r="M1461" s="3">
        <v>46631</v>
      </c>
      <c r="N1461" s="2" t="s">
        <v>38</v>
      </c>
    </row>
    <row r="1462" spans="2:14" x14ac:dyDescent="0.25">
      <c r="B1462" s="2" t="s">
        <v>2100</v>
      </c>
      <c r="C1462" s="2" t="s">
        <v>2101</v>
      </c>
      <c r="D1462" s="2" t="s">
        <v>16</v>
      </c>
      <c r="E1462" s="2" t="s">
        <v>17</v>
      </c>
      <c r="F1462" s="2" t="s">
        <v>18</v>
      </c>
      <c r="G1462" s="2" t="s">
        <v>175</v>
      </c>
      <c r="H1462" s="2" t="s">
        <v>2091</v>
      </c>
      <c r="I1462" s="2">
        <v>1037</v>
      </c>
      <c r="J1462" s="2">
        <v>0</v>
      </c>
      <c r="K1462" s="2" t="s">
        <v>2102</v>
      </c>
      <c r="L1462" s="3">
        <v>44958</v>
      </c>
      <c r="M1462" s="3">
        <v>45717</v>
      </c>
      <c r="N1462" s="2" t="s">
        <v>38</v>
      </c>
    </row>
    <row r="1463" spans="2:14" x14ac:dyDescent="0.25">
      <c r="B1463" s="2" t="s">
        <v>2100</v>
      </c>
      <c r="C1463" s="2" t="s">
        <v>2101</v>
      </c>
      <c r="D1463" s="2" t="s">
        <v>16</v>
      </c>
      <c r="E1463" s="2" t="s">
        <v>17</v>
      </c>
      <c r="F1463" s="2" t="s">
        <v>18</v>
      </c>
      <c r="G1463" s="2" t="s">
        <v>175</v>
      </c>
      <c r="H1463" s="2" t="s">
        <v>2091</v>
      </c>
      <c r="I1463" s="2">
        <v>1037</v>
      </c>
      <c r="J1463" s="2">
        <v>1037</v>
      </c>
      <c r="K1463" s="2" t="s">
        <v>2102</v>
      </c>
      <c r="L1463" s="3">
        <v>45715</v>
      </c>
      <c r="M1463" s="3">
        <v>46631</v>
      </c>
      <c r="N1463" s="2" t="s">
        <v>38</v>
      </c>
    </row>
    <row r="1464" spans="2:14" x14ac:dyDescent="0.25">
      <c r="B1464" s="2" t="s">
        <v>2103</v>
      </c>
      <c r="C1464" s="2" t="s">
        <v>2104</v>
      </c>
      <c r="D1464" s="2" t="s">
        <v>41</v>
      </c>
      <c r="E1464" s="2" t="s">
        <v>17</v>
      </c>
      <c r="F1464" s="2" t="s">
        <v>18</v>
      </c>
      <c r="G1464" s="2" t="s">
        <v>90</v>
      </c>
      <c r="H1464" s="2" t="s">
        <v>2105</v>
      </c>
      <c r="I1464" s="2">
        <v>1807</v>
      </c>
      <c r="J1464" s="2">
        <v>0</v>
      </c>
      <c r="K1464" s="2">
        <v>11213101</v>
      </c>
      <c r="L1464" s="3">
        <v>44958</v>
      </c>
      <c r="M1464" s="3">
        <v>46357</v>
      </c>
      <c r="N1464" s="2" t="s">
        <v>153</v>
      </c>
    </row>
    <row r="1465" spans="2:14" x14ac:dyDescent="0.25">
      <c r="B1465" s="2" t="s">
        <v>2103</v>
      </c>
      <c r="C1465" s="2" t="s">
        <v>2104</v>
      </c>
      <c r="D1465" s="2" t="s">
        <v>41</v>
      </c>
      <c r="E1465" s="2" t="s">
        <v>17</v>
      </c>
      <c r="F1465" s="2" t="s">
        <v>18</v>
      </c>
      <c r="G1465" s="2" t="s">
        <v>90</v>
      </c>
      <c r="H1465" s="2" t="s">
        <v>2105</v>
      </c>
      <c r="I1465" s="2">
        <v>1807</v>
      </c>
      <c r="J1465" s="2">
        <v>0</v>
      </c>
      <c r="K1465" s="2">
        <v>11213101</v>
      </c>
      <c r="L1465" s="3">
        <v>45710</v>
      </c>
      <c r="M1465" s="3">
        <v>46784</v>
      </c>
      <c r="N1465" s="2" t="s">
        <v>153</v>
      </c>
    </row>
    <row r="1466" spans="2:14" x14ac:dyDescent="0.25">
      <c r="B1466" s="2" t="s">
        <v>2103</v>
      </c>
      <c r="C1466" s="2" t="s">
        <v>2104</v>
      </c>
      <c r="D1466" s="2" t="s">
        <v>41</v>
      </c>
      <c r="E1466" s="2" t="s">
        <v>17</v>
      </c>
      <c r="F1466" s="2" t="s">
        <v>18</v>
      </c>
      <c r="G1466" s="2" t="s">
        <v>90</v>
      </c>
      <c r="H1466" s="2" t="s">
        <v>2105</v>
      </c>
      <c r="I1466" s="2">
        <v>1807</v>
      </c>
      <c r="J1466" s="2">
        <v>787</v>
      </c>
      <c r="K1466" s="2">
        <v>11213101</v>
      </c>
      <c r="L1466" s="3">
        <v>46017</v>
      </c>
      <c r="M1466" s="3">
        <v>47088</v>
      </c>
      <c r="N1466" s="2" t="s">
        <v>153</v>
      </c>
    </row>
    <row r="1467" spans="2:14" x14ac:dyDescent="0.25">
      <c r="B1467" s="2" t="s">
        <v>2103</v>
      </c>
      <c r="C1467" s="2" t="s">
        <v>2104</v>
      </c>
      <c r="D1467" s="2" t="s">
        <v>41</v>
      </c>
      <c r="E1467" s="2" t="s">
        <v>17</v>
      </c>
      <c r="F1467" s="2" t="s">
        <v>18</v>
      </c>
      <c r="G1467" s="2" t="s">
        <v>90</v>
      </c>
      <c r="H1467" s="2" t="s">
        <v>2105</v>
      </c>
      <c r="I1467" s="2">
        <v>1807</v>
      </c>
      <c r="J1467" s="2">
        <v>1020</v>
      </c>
      <c r="K1467" s="2">
        <v>11213101</v>
      </c>
      <c r="L1467" s="3">
        <v>46042</v>
      </c>
      <c r="M1467" s="3">
        <v>47119</v>
      </c>
      <c r="N1467" s="2" t="s">
        <v>153</v>
      </c>
    </row>
    <row r="1468" spans="2:14" x14ac:dyDescent="0.25">
      <c r="B1468" s="2" t="s">
        <v>2103</v>
      </c>
      <c r="C1468" s="2" t="s">
        <v>2104</v>
      </c>
      <c r="D1468" s="2" t="s">
        <v>41</v>
      </c>
      <c r="E1468" s="2" t="s">
        <v>17</v>
      </c>
      <c r="F1468" s="2" t="s">
        <v>18</v>
      </c>
      <c r="G1468" s="2" t="s">
        <v>90</v>
      </c>
      <c r="H1468" s="2" t="s">
        <v>2105</v>
      </c>
      <c r="I1468" s="2">
        <v>1807</v>
      </c>
      <c r="J1468" s="2">
        <v>0</v>
      </c>
      <c r="K1468" s="2" t="s">
        <v>2106</v>
      </c>
      <c r="L1468" s="3">
        <v>45710</v>
      </c>
      <c r="M1468" s="3">
        <v>46722</v>
      </c>
      <c r="N1468" s="2" t="s">
        <v>153</v>
      </c>
    </row>
    <row r="1469" spans="2:14" x14ac:dyDescent="0.25">
      <c r="B1469" s="2" t="s">
        <v>2107</v>
      </c>
      <c r="C1469" s="2" t="s">
        <v>2108</v>
      </c>
      <c r="D1469" s="2" t="s">
        <v>41</v>
      </c>
      <c r="E1469" s="2" t="s">
        <v>75</v>
      </c>
      <c r="F1469" s="2" t="s">
        <v>18</v>
      </c>
      <c r="G1469" s="2" t="s">
        <v>90</v>
      </c>
      <c r="H1469" s="2" t="s">
        <v>2105</v>
      </c>
      <c r="I1469" s="2">
        <v>1790</v>
      </c>
      <c r="J1469" s="2">
        <v>0</v>
      </c>
      <c r="K1469" s="2">
        <v>12152901</v>
      </c>
      <c r="L1469" s="3">
        <v>44958</v>
      </c>
      <c r="M1469" s="3">
        <v>45901</v>
      </c>
      <c r="N1469" s="2" t="s">
        <v>153</v>
      </c>
    </row>
    <row r="1470" spans="2:14" x14ac:dyDescent="0.25">
      <c r="B1470" s="2" t="s">
        <v>2107</v>
      </c>
      <c r="C1470" s="2" t="s">
        <v>2108</v>
      </c>
      <c r="D1470" s="2" t="s">
        <v>41</v>
      </c>
      <c r="E1470" s="2" t="s">
        <v>17</v>
      </c>
      <c r="F1470" s="2" t="s">
        <v>18</v>
      </c>
      <c r="G1470" s="2" t="s">
        <v>90</v>
      </c>
      <c r="H1470" s="2" t="s">
        <v>2105</v>
      </c>
      <c r="I1470" s="2">
        <v>1790</v>
      </c>
      <c r="J1470" s="2">
        <v>0</v>
      </c>
      <c r="K1470" s="2">
        <v>12152901</v>
      </c>
      <c r="L1470" s="3">
        <v>44958</v>
      </c>
      <c r="M1470" s="3">
        <v>45901</v>
      </c>
      <c r="N1470" s="2" t="s">
        <v>153</v>
      </c>
    </row>
    <row r="1471" spans="2:14" x14ac:dyDescent="0.25">
      <c r="B1471" s="2" t="s">
        <v>2107</v>
      </c>
      <c r="C1471" s="2" t="s">
        <v>2108</v>
      </c>
      <c r="D1471" s="2" t="s">
        <v>41</v>
      </c>
      <c r="E1471" s="2" t="s">
        <v>17</v>
      </c>
      <c r="F1471" s="2" t="s">
        <v>18</v>
      </c>
      <c r="G1471" s="2" t="s">
        <v>90</v>
      </c>
      <c r="H1471" s="2" t="s">
        <v>2105</v>
      </c>
      <c r="I1471" s="2">
        <v>1790</v>
      </c>
      <c r="J1471" s="2">
        <v>441</v>
      </c>
      <c r="K1471" s="2" t="s">
        <v>2109</v>
      </c>
      <c r="L1471" s="3">
        <v>45941</v>
      </c>
      <c r="M1471" s="3">
        <v>46661</v>
      </c>
      <c r="N1471" s="2" t="s">
        <v>153</v>
      </c>
    </row>
    <row r="1472" spans="2:14" x14ac:dyDescent="0.25">
      <c r="B1472" s="2" t="s">
        <v>2107</v>
      </c>
      <c r="C1472" s="2" t="s">
        <v>2108</v>
      </c>
      <c r="D1472" s="2" t="s">
        <v>41</v>
      </c>
      <c r="E1472" s="2" t="s">
        <v>17</v>
      </c>
      <c r="F1472" s="2" t="s">
        <v>18</v>
      </c>
      <c r="G1472" s="2" t="s">
        <v>90</v>
      </c>
      <c r="H1472" s="2" t="s">
        <v>2105</v>
      </c>
      <c r="I1472" s="2">
        <v>1790</v>
      </c>
      <c r="J1472" s="2">
        <v>1349</v>
      </c>
      <c r="K1472" s="2" t="s">
        <v>2110</v>
      </c>
      <c r="L1472" s="3">
        <v>45901</v>
      </c>
      <c r="M1472" s="3">
        <v>46600</v>
      </c>
      <c r="N1472" s="2" t="s">
        <v>153</v>
      </c>
    </row>
    <row r="1473" spans="2:14" x14ac:dyDescent="0.25">
      <c r="B1473" s="2" t="s">
        <v>2107</v>
      </c>
      <c r="C1473" s="2" t="s">
        <v>2108</v>
      </c>
      <c r="D1473" s="2" t="s">
        <v>41</v>
      </c>
      <c r="E1473" s="2" t="s">
        <v>17</v>
      </c>
      <c r="F1473" s="2" t="s">
        <v>18</v>
      </c>
      <c r="G1473" s="2" t="s">
        <v>90</v>
      </c>
      <c r="H1473" s="2" t="s">
        <v>2105</v>
      </c>
      <c r="I1473" s="2">
        <v>1790</v>
      </c>
      <c r="J1473" s="2">
        <v>0</v>
      </c>
      <c r="K1473" s="2" t="s">
        <v>2111</v>
      </c>
      <c r="L1473" s="2" t="s">
        <v>30</v>
      </c>
      <c r="M1473" s="2" t="s">
        <v>30</v>
      </c>
      <c r="N1473" s="2" t="s">
        <v>153</v>
      </c>
    </row>
    <row r="1474" spans="2:14" hidden="1" x14ac:dyDescent="0.25">
      <c r="B1474" s="2" t="s">
        <v>2107</v>
      </c>
      <c r="C1474" s="2" t="s">
        <v>2108</v>
      </c>
      <c r="D1474" s="2" t="s">
        <v>41</v>
      </c>
      <c r="E1474" s="2" t="s">
        <v>233</v>
      </c>
      <c r="F1474" s="2" t="s">
        <v>18</v>
      </c>
      <c r="G1474" s="2" t="s">
        <v>90</v>
      </c>
      <c r="H1474" s="2" t="s">
        <v>2105</v>
      </c>
      <c r="I1474" s="2">
        <v>1790</v>
      </c>
      <c r="J1474" s="2">
        <v>0</v>
      </c>
      <c r="K1474" s="2" t="s">
        <v>2110</v>
      </c>
      <c r="L1474" s="3">
        <v>45901</v>
      </c>
      <c r="M1474" s="3">
        <v>46600</v>
      </c>
      <c r="N1474" s="2" t="s">
        <v>153</v>
      </c>
    </row>
    <row r="1475" spans="2:14" x14ac:dyDescent="0.25">
      <c r="B1475" s="2" t="s">
        <v>2112</v>
      </c>
      <c r="C1475" s="2" t="s">
        <v>2113</v>
      </c>
      <c r="D1475" s="2" t="s">
        <v>41</v>
      </c>
      <c r="E1475" s="2" t="s">
        <v>17</v>
      </c>
      <c r="F1475" s="2" t="s">
        <v>18</v>
      </c>
      <c r="G1475" s="2" t="s">
        <v>90</v>
      </c>
      <c r="H1475" s="2" t="s">
        <v>2105</v>
      </c>
      <c r="I1475" s="2">
        <v>340</v>
      </c>
      <c r="J1475" s="2">
        <v>340</v>
      </c>
      <c r="K1475" s="2">
        <v>11213101</v>
      </c>
      <c r="L1475" s="3">
        <v>44958</v>
      </c>
      <c r="M1475" s="3">
        <v>46569</v>
      </c>
      <c r="N1475" s="2" t="s">
        <v>153</v>
      </c>
    </row>
    <row r="1476" spans="2:14" x14ac:dyDescent="0.25">
      <c r="B1476" s="2" t="s">
        <v>2114</v>
      </c>
      <c r="C1476" s="2" t="s">
        <v>63</v>
      </c>
      <c r="D1476" s="2" t="s">
        <v>28</v>
      </c>
      <c r="E1476" s="2" t="s">
        <v>17</v>
      </c>
      <c r="F1476" s="2" t="s">
        <v>29</v>
      </c>
      <c r="G1476" s="2" t="s">
        <v>29</v>
      </c>
      <c r="H1476" s="2" t="s">
        <v>2115</v>
      </c>
      <c r="I1476" s="2">
        <v>360</v>
      </c>
      <c r="J1476" s="2">
        <v>360</v>
      </c>
      <c r="K1476" s="2">
        <v>0</v>
      </c>
      <c r="L1476" s="3">
        <v>45987</v>
      </c>
      <c r="M1476" s="2" t="s">
        <v>30</v>
      </c>
      <c r="N1476" s="2" t="s">
        <v>61</v>
      </c>
    </row>
    <row r="1477" spans="2:14" x14ac:dyDescent="0.25">
      <c r="B1477" s="2" t="s">
        <v>2116</v>
      </c>
      <c r="C1477" s="2" t="s">
        <v>60</v>
      </c>
      <c r="D1477" s="2" t="s">
        <v>28</v>
      </c>
      <c r="E1477" s="2" t="s">
        <v>17</v>
      </c>
      <c r="F1477" s="2" t="s">
        <v>29</v>
      </c>
      <c r="G1477" s="2" t="s">
        <v>29</v>
      </c>
      <c r="H1477" s="2" t="s">
        <v>2115</v>
      </c>
      <c r="I1477" s="2">
        <v>258</v>
      </c>
      <c r="J1477" s="2">
        <v>258</v>
      </c>
      <c r="K1477" s="2">
        <v>0</v>
      </c>
      <c r="L1477" s="3">
        <v>45987</v>
      </c>
      <c r="M1477" s="2" t="s">
        <v>30</v>
      </c>
      <c r="N1477" s="2" t="s">
        <v>61</v>
      </c>
    </row>
    <row r="1478" spans="2:14" x14ac:dyDescent="0.25">
      <c r="B1478" s="2" t="s">
        <v>2117</v>
      </c>
      <c r="C1478" s="2" t="s">
        <v>2118</v>
      </c>
      <c r="D1478" s="2" t="s">
        <v>28</v>
      </c>
      <c r="E1478" s="2" t="s">
        <v>17</v>
      </c>
      <c r="F1478" s="2" t="s">
        <v>29</v>
      </c>
      <c r="G1478" s="2" t="s">
        <v>2115</v>
      </c>
      <c r="H1478" s="2" t="s">
        <v>2115</v>
      </c>
      <c r="I1478" s="2">
        <v>0</v>
      </c>
      <c r="J1478" s="2">
        <v>0</v>
      </c>
      <c r="K1478" s="2">
        <v>0</v>
      </c>
      <c r="L1478" s="3">
        <v>44958</v>
      </c>
      <c r="M1478" s="2" t="s">
        <v>30</v>
      </c>
      <c r="N1478" s="2" t="s">
        <v>2119</v>
      </c>
    </row>
    <row r="1479" spans="2:14" x14ac:dyDescent="0.25">
      <c r="B1479" s="2" t="s">
        <v>2117</v>
      </c>
      <c r="C1479" s="2" t="s">
        <v>2118</v>
      </c>
      <c r="D1479" s="2" t="s">
        <v>28</v>
      </c>
      <c r="E1479" s="2" t="s">
        <v>181</v>
      </c>
      <c r="F1479" s="2" t="s">
        <v>29</v>
      </c>
      <c r="G1479" s="2" t="s">
        <v>2115</v>
      </c>
      <c r="H1479" s="2" t="s">
        <v>2115</v>
      </c>
      <c r="I1479" s="2">
        <v>0</v>
      </c>
      <c r="J1479" s="2">
        <v>0</v>
      </c>
      <c r="K1479" s="2">
        <v>0</v>
      </c>
      <c r="L1479" s="3">
        <v>44958</v>
      </c>
      <c r="M1479" s="2" t="s">
        <v>30</v>
      </c>
      <c r="N1479" s="2" t="s">
        <v>2119</v>
      </c>
    </row>
    <row r="1480" spans="2:14" x14ac:dyDescent="0.25">
      <c r="B1480" s="2" t="s">
        <v>2120</v>
      </c>
      <c r="C1480" s="2" t="s">
        <v>2121</v>
      </c>
      <c r="D1480" s="2" t="s">
        <v>28</v>
      </c>
      <c r="E1480" s="2" t="s">
        <v>17</v>
      </c>
      <c r="F1480" s="2" t="s">
        <v>29</v>
      </c>
      <c r="G1480" s="2" t="s">
        <v>29</v>
      </c>
      <c r="H1480" s="2" t="s">
        <v>2122</v>
      </c>
      <c r="I1480" s="2">
        <v>1278</v>
      </c>
      <c r="J1480" s="2">
        <v>1278</v>
      </c>
      <c r="K1480" s="2">
        <v>0</v>
      </c>
      <c r="L1480" s="3">
        <v>44958</v>
      </c>
      <c r="M1480" s="2" t="s">
        <v>30</v>
      </c>
      <c r="N1480" s="2" t="s">
        <v>61</v>
      </c>
    </row>
    <row r="1481" spans="2:14" x14ac:dyDescent="0.25">
      <c r="B1481" s="2" t="s">
        <v>2120</v>
      </c>
      <c r="C1481" s="2" t="s">
        <v>2121</v>
      </c>
      <c r="D1481" s="2" t="s">
        <v>28</v>
      </c>
      <c r="E1481" s="2" t="s">
        <v>142</v>
      </c>
      <c r="F1481" s="2" t="s">
        <v>29</v>
      </c>
      <c r="G1481" s="2" t="s">
        <v>29</v>
      </c>
      <c r="H1481" s="2" t="s">
        <v>2122</v>
      </c>
      <c r="I1481" s="2">
        <v>1278</v>
      </c>
      <c r="J1481" s="2">
        <v>0</v>
      </c>
      <c r="K1481" s="2">
        <v>0</v>
      </c>
      <c r="L1481" s="3">
        <v>44958</v>
      </c>
      <c r="M1481" s="2" t="s">
        <v>30</v>
      </c>
      <c r="N1481" s="2" t="s">
        <v>61</v>
      </c>
    </row>
    <row r="1482" spans="2:14" x14ac:dyDescent="0.25">
      <c r="B1482" s="2" t="s">
        <v>2123</v>
      </c>
      <c r="C1482" s="2" t="s">
        <v>2124</v>
      </c>
      <c r="D1482" s="2" t="s">
        <v>28</v>
      </c>
      <c r="E1482" s="2" t="s">
        <v>17</v>
      </c>
      <c r="F1482" s="2" t="s">
        <v>29</v>
      </c>
      <c r="G1482" s="2" t="s">
        <v>29</v>
      </c>
      <c r="H1482" s="2" t="s">
        <v>24</v>
      </c>
      <c r="I1482" s="2">
        <v>200</v>
      </c>
      <c r="J1482" s="2">
        <v>200</v>
      </c>
      <c r="K1482" s="2">
        <v>0</v>
      </c>
      <c r="L1482" s="3">
        <v>44958</v>
      </c>
      <c r="M1482" s="2" t="s">
        <v>30</v>
      </c>
      <c r="N1482" s="2" t="s">
        <v>497</v>
      </c>
    </row>
    <row r="1483" spans="2:14" x14ac:dyDescent="0.25">
      <c r="B1483" s="2" t="s">
        <v>2125</v>
      </c>
      <c r="C1483" s="2" t="s">
        <v>2126</v>
      </c>
      <c r="D1483" s="2" t="s">
        <v>28</v>
      </c>
      <c r="E1483" s="2" t="s">
        <v>17</v>
      </c>
      <c r="F1483" s="2" t="s">
        <v>29</v>
      </c>
      <c r="G1483" s="2" t="s">
        <v>29</v>
      </c>
      <c r="H1483" s="2" t="s">
        <v>2127</v>
      </c>
      <c r="I1483" s="2">
        <v>5</v>
      </c>
      <c r="J1483" s="2">
        <v>5</v>
      </c>
      <c r="K1483" s="2">
        <v>0</v>
      </c>
      <c r="L1483" s="3">
        <v>44958</v>
      </c>
      <c r="M1483" s="2" t="s">
        <v>30</v>
      </c>
      <c r="N1483" s="2" t="s">
        <v>61</v>
      </c>
    </row>
    <row r="1484" spans="2:14" x14ac:dyDescent="0.25">
      <c r="B1484" s="2" t="s">
        <v>2125</v>
      </c>
      <c r="C1484" s="2" t="s">
        <v>2126</v>
      </c>
      <c r="D1484" s="2" t="s">
        <v>28</v>
      </c>
      <c r="E1484" s="2" t="s">
        <v>1191</v>
      </c>
      <c r="F1484" s="2" t="s">
        <v>29</v>
      </c>
      <c r="G1484" s="2" t="s">
        <v>29</v>
      </c>
      <c r="H1484" s="2" t="s">
        <v>2127</v>
      </c>
      <c r="I1484" s="2">
        <v>5</v>
      </c>
      <c r="J1484" s="2">
        <v>0</v>
      </c>
      <c r="K1484" s="2">
        <v>0</v>
      </c>
      <c r="L1484" s="3">
        <v>44958</v>
      </c>
      <c r="M1484" s="2" t="s">
        <v>30</v>
      </c>
      <c r="N1484" s="2" t="s">
        <v>61</v>
      </c>
    </row>
    <row r="1485" spans="2:14" x14ac:dyDescent="0.25">
      <c r="B1485" s="2" t="s">
        <v>2128</v>
      </c>
      <c r="C1485" s="2" t="s">
        <v>2129</v>
      </c>
      <c r="D1485" s="2" t="s">
        <v>28</v>
      </c>
      <c r="E1485" s="2" t="s">
        <v>17</v>
      </c>
      <c r="F1485" s="2" t="s">
        <v>29</v>
      </c>
      <c r="G1485" s="2" t="s">
        <v>29</v>
      </c>
      <c r="H1485" s="2" t="s">
        <v>2127</v>
      </c>
      <c r="I1485" s="2">
        <v>9</v>
      </c>
      <c r="J1485" s="2">
        <v>9</v>
      </c>
      <c r="K1485" s="2">
        <v>0</v>
      </c>
      <c r="L1485" s="3">
        <v>44958</v>
      </c>
      <c r="M1485" s="2" t="s">
        <v>30</v>
      </c>
      <c r="N1485" s="2" t="s">
        <v>61</v>
      </c>
    </row>
    <row r="1486" spans="2:14" x14ac:dyDescent="0.25">
      <c r="B1486" s="2" t="s">
        <v>2130</v>
      </c>
      <c r="C1486" s="2" t="s">
        <v>2131</v>
      </c>
      <c r="D1486" s="2" t="s">
        <v>28</v>
      </c>
      <c r="E1486" s="2" t="s">
        <v>17</v>
      </c>
      <c r="F1486" s="2" t="s">
        <v>29</v>
      </c>
      <c r="G1486" s="2" t="s">
        <v>29</v>
      </c>
      <c r="H1486" s="2" t="s">
        <v>2115</v>
      </c>
      <c r="I1486" s="2">
        <v>0</v>
      </c>
      <c r="J1486" s="2">
        <v>0</v>
      </c>
      <c r="K1486" s="2">
        <v>0</v>
      </c>
      <c r="L1486" s="3">
        <v>45735</v>
      </c>
      <c r="M1486" s="2" t="s">
        <v>30</v>
      </c>
      <c r="N1486" s="2" t="s">
        <v>61</v>
      </c>
    </row>
    <row r="1487" spans="2:14" x14ac:dyDescent="0.25">
      <c r="B1487" s="2" t="s">
        <v>2130</v>
      </c>
      <c r="C1487" s="2" t="s">
        <v>2131</v>
      </c>
      <c r="D1487" s="2" t="s">
        <v>28</v>
      </c>
      <c r="E1487" s="2" t="s">
        <v>181</v>
      </c>
      <c r="F1487" s="2" t="s">
        <v>29</v>
      </c>
      <c r="G1487" s="2" t="s">
        <v>29</v>
      </c>
      <c r="H1487" s="2" t="s">
        <v>2115</v>
      </c>
      <c r="I1487" s="2">
        <v>0</v>
      </c>
      <c r="J1487" s="2">
        <v>0</v>
      </c>
      <c r="K1487" s="2">
        <v>0</v>
      </c>
      <c r="L1487" s="3">
        <v>45735</v>
      </c>
      <c r="M1487" s="2" t="s">
        <v>30</v>
      </c>
      <c r="N1487" s="2" t="s">
        <v>61</v>
      </c>
    </row>
    <row r="1488" spans="2:14" x14ac:dyDescent="0.25">
      <c r="B1488" s="2" t="s">
        <v>2132</v>
      </c>
      <c r="C1488" s="2" t="s">
        <v>2133</v>
      </c>
      <c r="D1488" s="2" t="s">
        <v>28</v>
      </c>
      <c r="E1488" s="2" t="s">
        <v>17</v>
      </c>
      <c r="F1488" s="2" t="s">
        <v>29</v>
      </c>
      <c r="G1488" s="2" t="s">
        <v>29</v>
      </c>
      <c r="H1488" s="2" t="s">
        <v>2133</v>
      </c>
      <c r="I1488" s="2">
        <v>316</v>
      </c>
      <c r="J1488" s="2">
        <v>316</v>
      </c>
      <c r="K1488" s="2">
        <v>0</v>
      </c>
      <c r="L1488" s="3">
        <v>45706</v>
      </c>
      <c r="M1488" s="2" t="s">
        <v>30</v>
      </c>
      <c r="N1488" s="2" t="s">
        <v>497</v>
      </c>
    </row>
    <row r="1489" spans="2:14" x14ac:dyDescent="0.25">
      <c r="B1489" s="2" t="s">
        <v>2134</v>
      </c>
      <c r="C1489" s="2" t="s">
        <v>2135</v>
      </c>
      <c r="D1489" s="2" t="s">
        <v>28</v>
      </c>
      <c r="E1489" s="2" t="s">
        <v>17</v>
      </c>
      <c r="F1489" s="2" t="s">
        <v>29</v>
      </c>
      <c r="G1489" s="2" t="s">
        <v>29</v>
      </c>
      <c r="H1489" s="2" t="s">
        <v>2115</v>
      </c>
      <c r="I1489" s="2">
        <v>23</v>
      </c>
      <c r="J1489" s="2">
        <v>23</v>
      </c>
      <c r="K1489" s="2">
        <v>0</v>
      </c>
      <c r="L1489" s="3">
        <v>44958</v>
      </c>
      <c r="M1489" s="2" t="s">
        <v>30</v>
      </c>
      <c r="N1489" s="2" t="s">
        <v>61</v>
      </c>
    </row>
    <row r="1490" spans="2:14" x14ac:dyDescent="0.25">
      <c r="B1490" s="2" t="s">
        <v>2134</v>
      </c>
      <c r="C1490" s="2" t="s">
        <v>2135</v>
      </c>
      <c r="D1490" s="2" t="s">
        <v>28</v>
      </c>
      <c r="E1490" s="2" t="s">
        <v>1191</v>
      </c>
      <c r="F1490" s="2" t="s">
        <v>29</v>
      </c>
      <c r="G1490" s="2" t="s">
        <v>29</v>
      </c>
      <c r="H1490" s="2" t="s">
        <v>2115</v>
      </c>
      <c r="I1490" s="2">
        <v>23</v>
      </c>
      <c r="J1490" s="2">
        <v>0</v>
      </c>
      <c r="K1490" s="2">
        <v>0</v>
      </c>
      <c r="L1490" s="3">
        <v>44958</v>
      </c>
      <c r="M1490" s="2" t="s">
        <v>30</v>
      </c>
      <c r="N1490" s="2" t="s">
        <v>61</v>
      </c>
    </row>
    <row r="1491" spans="2:14" x14ac:dyDescent="0.25">
      <c r="B1491" s="2" t="s">
        <v>2136</v>
      </c>
      <c r="C1491" s="2" t="s">
        <v>2137</v>
      </c>
      <c r="D1491" s="2" t="s">
        <v>28</v>
      </c>
      <c r="E1491" s="2" t="s">
        <v>17</v>
      </c>
      <c r="F1491" s="2" t="s">
        <v>29</v>
      </c>
      <c r="G1491" s="2" t="s">
        <v>29</v>
      </c>
      <c r="H1491" s="2" t="s">
        <v>2138</v>
      </c>
      <c r="I1491" s="2">
        <v>6</v>
      </c>
      <c r="J1491" s="2">
        <v>6</v>
      </c>
      <c r="K1491" s="2">
        <v>0</v>
      </c>
      <c r="L1491" s="3">
        <v>45930</v>
      </c>
      <c r="M1491" s="2" t="s">
        <v>30</v>
      </c>
      <c r="N1491" s="2" t="s">
        <v>42</v>
      </c>
    </row>
    <row r="1492" spans="2:14" x14ac:dyDescent="0.25">
      <c r="B1492" s="2" t="s">
        <v>2139</v>
      </c>
      <c r="C1492" s="2" t="s">
        <v>2140</v>
      </c>
      <c r="D1492" s="2" t="s">
        <v>41</v>
      </c>
      <c r="E1492" s="2" t="s">
        <v>75</v>
      </c>
      <c r="F1492" s="2" t="s">
        <v>18</v>
      </c>
      <c r="G1492" s="2" t="s">
        <v>90</v>
      </c>
      <c r="H1492" s="2" t="s">
        <v>2141</v>
      </c>
      <c r="I1492" s="2">
        <v>0</v>
      </c>
      <c r="J1492" s="2">
        <v>0</v>
      </c>
      <c r="K1492" s="2">
        <v>36123001</v>
      </c>
      <c r="L1492" s="3">
        <v>45723</v>
      </c>
      <c r="M1492" s="3">
        <v>45597</v>
      </c>
      <c r="N1492" s="2" t="s">
        <v>153</v>
      </c>
    </row>
    <row r="1493" spans="2:14" x14ac:dyDescent="0.25">
      <c r="B1493" s="2" t="s">
        <v>2139</v>
      </c>
      <c r="C1493" s="2" t="s">
        <v>2140</v>
      </c>
      <c r="D1493" s="2" t="s">
        <v>41</v>
      </c>
      <c r="E1493" s="2" t="s">
        <v>181</v>
      </c>
      <c r="F1493" s="2" t="s">
        <v>18</v>
      </c>
      <c r="G1493" s="2" t="s">
        <v>90</v>
      </c>
      <c r="H1493" s="2" t="s">
        <v>2141</v>
      </c>
      <c r="I1493" s="2">
        <v>0</v>
      </c>
      <c r="J1493" s="2">
        <v>0</v>
      </c>
      <c r="K1493" s="2">
        <v>36123001</v>
      </c>
      <c r="L1493" s="3">
        <v>45723</v>
      </c>
      <c r="M1493" s="3">
        <v>45597</v>
      </c>
      <c r="N1493" s="2" t="s">
        <v>153</v>
      </c>
    </row>
    <row r="1494" spans="2:14" x14ac:dyDescent="0.25">
      <c r="B1494" s="2" t="s">
        <v>2142</v>
      </c>
      <c r="C1494" s="2" t="s">
        <v>2143</v>
      </c>
      <c r="D1494" s="2" t="s">
        <v>41</v>
      </c>
      <c r="E1494" s="2" t="s">
        <v>75</v>
      </c>
      <c r="F1494" s="2" t="s">
        <v>18</v>
      </c>
      <c r="G1494" s="2" t="s">
        <v>90</v>
      </c>
      <c r="H1494" s="2" t="s">
        <v>2141</v>
      </c>
      <c r="I1494" s="2">
        <v>0</v>
      </c>
      <c r="J1494" s="2">
        <v>0</v>
      </c>
      <c r="K1494" s="2" t="s">
        <v>2144</v>
      </c>
      <c r="L1494" s="3">
        <v>45723</v>
      </c>
      <c r="M1494" s="3">
        <v>45597</v>
      </c>
      <c r="N1494" s="2" t="s">
        <v>153</v>
      </c>
    </row>
    <row r="1495" spans="2:14" x14ac:dyDescent="0.25">
      <c r="B1495" s="2" t="s">
        <v>2142</v>
      </c>
      <c r="C1495" s="2" t="s">
        <v>2143</v>
      </c>
      <c r="D1495" s="2" t="s">
        <v>41</v>
      </c>
      <c r="E1495" s="2" t="s">
        <v>181</v>
      </c>
      <c r="F1495" s="2" t="s">
        <v>18</v>
      </c>
      <c r="G1495" s="2" t="s">
        <v>90</v>
      </c>
      <c r="H1495" s="2" t="s">
        <v>2141</v>
      </c>
      <c r="I1495" s="2">
        <v>0</v>
      </c>
      <c r="J1495" s="2">
        <v>0</v>
      </c>
      <c r="K1495" s="2" t="s">
        <v>2144</v>
      </c>
      <c r="L1495" s="3">
        <v>45723</v>
      </c>
      <c r="M1495" s="3">
        <v>45597</v>
      </c>
      <c r="N1495" s="2" t="s">
        <v>153</v>
      </c>
    </row>
    <row r="1496" spans="2:14" x14ac:dyDescent="0.25">
      <c r="B1496" s="2" t="s">
        <v>2145</v>
      </c>
      <c r="C1496" s="2" t="s">
        <v>2146</v>
      </c>
      <c r="D1496" s="2" t="s">
        <v>16</v>
      </c>
      <c r="E1496" s="2" t="s">
        <v>17</v>
      </c>
      <c r="F1496" s="2" t="s">
        <v>18</v>
      </c>
      <c r="G1496" s="2" t="s">
        <v>19</v>
      </c>
      <c r="H1496" s="2" t="s">
        <v>2147</v>
      </c>
      <c r="I1496" s="2">
        <v>3910</v>
      </c>
      <c r="J1496" s="2">
        <v>0</v>
      </c>
      <c r="K1496" s="2" t="s">
        <v>2148</v>
      </c>
      <c r="L1496" s="3">
        <v>45862</v>
      </c>
      <c r="M1496" s="3">
        <v>47665</v>
      </c>
      <c r="N1496" s="2" t="s">
        <v>87</v>
      </c>
    </row>
    <row r="1497" spans="2:14" x14ac:dyDescent="0.25">
      <c r="B1497" s="2" t="s">
        <v>2145</v>
      </c>
      <c r="C1497" s="2" t="s">
        <v>2146</v>
      </c>
      <c r="D1497" s="2" t="s">
        <v>16</v>
      </c>
      <c r="E1497" s="2" t="s">
        <v>17</v>
      </c>
      <c r="F1497" s="2" t="s">
        <v>18</v>
      </c>
      <c r="G1497" s="2" t="s">
        <v>19</v>
      </c>
      <c r="H1497" s="2" t="s">
        <v>2147</v>
      </c>
      <c r="I1497" s="2">
        <v>3910</v>
      </c>
      <c r="J1497" s="2">
        <v>0</v>
      </c>
      <c r="K1497" s="2" t="s">
        <v>2149</v>
      </c>
      <c r="L1497" s="3">
        <v>45888</v>
      </c>
      <c r="M1497" s="3">
        <v>47696</v>
      </c>
      <c r="N1497" s="2" t="s">
        <v>87</v>
      </c>
    </row>
    <row r="1498" spans="2:14" x14ac:dyDescent="0.25">
      <c r="B1498" s="2" t="s">
        <v>2145</v>
      </c>
      <c r="C1498" s="2" t="s">
        <v>2146</v>
      </c>
      <c r="D1498" s="2" t="s">
        <v>16</v>
      </c>
      <c r="E1498" s="2" t="s">
        <v>17</v>
      </c>
      <c r="F1498" s="2" t="s">
        <v>18</v>
      </c>
      <c r="G1498" s="2" t="s">
        <v>19</v>
      </c>
      <c r="H1498" s="2" t="s">
        <v>2147</v>
      </c>
      <c r="I1498" s="2">
        <v>3910</v>
      </c>
      <c r="J1498" s="2">
        <v>0</v>
      </c>
      <c r="K1498" s="2" t="s">
        <v>2150</v>
      </c>
      <c r="L1498" s="3">
        <v>45891</v>
      </c>
      <c r="M1498" s="3">
        <v>47696</v>
      </c>
      <c r="N1498" s="2" t="s">
        <v>87</v>
      </c>
    </row>
    <row r="1499" spans="2:14" x14ac:dyDescent="0.25">
      <c r="B1499" s="2" t="s">
        <v>2145</v>
      </c>
      <c r="C1499" s="2" t="s">
        <v>2146</v>
      </c>
      <c r="D1499" s="2" t="s">
        <v>16</v>
      </c>
      <c r="E1499" s="2" t="s">
        <v>17</v>
      </c>
      <c r="F1499" s="2" t="s">
        <v>18</v>
      </c>
      <c r="G1499" s="2" t="s">
        <v>19</v>
      </c>
      <c r="H1499" s="2" t="s">
        <v>2147</v>
      </c>
      <c r="I1499" s="2">
        <v>3910</v>
      </c>
      <c r="J1499" s="2">
        <v>0</v>
      </c>
      <c r="K1499" s="2" t="s">
        <v>2151</v>
      </c>
      <c r="L1499" s="3">
        <v>44958</v>
      </c>
      <c r="M1499" s="3">
        <v>47178</v>
      </c>
      <c r="N1499" s="2" t="s">
        <v>87</v>
      </c>
    </row>
    <row r="1500" spans="2:14" x14ac:dyDescent="0.25">
      <c r="B1500" s="2" t="s">
        <v>2145</v>
      </c>
      <c r="C1500" s="2" t="s">
        <v>2146</v>
      </c>
      <c r="D1500" s="2" t="s">
        <v>16</v>
      </c>
      <c r="E1500" s="2" t="s">
        <v>17</v>
      </c>
      <c r="F1500" s="2" t="s">
        <v>18</v>
      </c>
      <c r="G1500" s="2" t="s">
        <v>19</v>
      </c>
      <c r="H1500" s="2" t="s">
        <v>2147</v>
      </c>
      <c r="I1500" s="2">
        <v>3910</v>
      </c>
      <c r="J1500" s="2">
        <v>1909</v>
      </c>
      <c r="K1500" s="2" t="s">
        <v>2152</v>
      </c>
      <c r="L1500" s="3">
        <v>46136</v>
      </c>
      <c r="M1500" s="3">
        <v>47818</v>
      </c>
      <c r="N1500" s="2" t="s">
        <v>87</v>
      </c>
    </row>
    <row r="1501" spans="2:14" x14ac:dyDescent="0.25">
      <c r="B1501" s="2" t="s">
        <v>2145</v>
      </c>
      <c r="C1501" s="2" t="s">
        <v>2146</v>
      </c>
      <c r="D1501" s="2" t="s">
        <v>16</v>
      </c>
      <c r="E1501" s="2" t="s">
        <v>17</v>
      </c>
      <c r="F1501" s="2" t="s">
        <v>18</v>
      </c>
      <c r="G1501" s="2" t="s">
        <v>19</v>
      </c>
      <c r="H1501" s="2" t="s">
        <v>2147</v>
      </c>
      <c r="I1501" s="2">
        <v>3910</v>
      </c>
      <c r="J1501" s="2">
        <v>0</v>
      </c>
      <c r="K1501" s="2" t="s">
        <v>2153</v>
      </c>
      <c r="L1501" s="3">
        <v>44958</v>
      </c>
      <c r="M1501" s="3">
        <v>47392</v>
      </c>
      <c r="N1501" s="2" t="s">
        <v>87</v>
      </c>
    </row>
    <row r="1502" spans="2:14" x14ac:dyDescent="0.25">
      <c r="B1502" s="2" t="s">
        <v>2145</v>
      </c>
      <c r="C1502" s="2" t="s">
        <v>2146</v>
      </c>
      <c r="D1502" s="2" t="s">
        <v>16</v>
      </c>
      <c r="E1502" s="2" t="s">
        <v>17</v>
      </c>
      <c r="F1502" s="2" t="s">
        <v>18</v>
      </c>
      <c r="G1502" s="2" t="s">
        <v>19</v>
      </c>
      <c r="H1502" s="2" t="s">
        <v>2147</v>
      </c>
      <c r="I1502" s="2">
        <v>3910</v>
      </c>
      <c r="J1502" s="2">
        <v>0</v>
      </c>
      <c r="K1502" s="2" t="s">
        <v>2153</v>
      </c>
      <c r="L1502" s="3">
        <v>45805</v>
      </c>
      <c r="M1502" s="3">
        <v>47150</v>
      </c>
      <c r="N1502" s="2" t="s">
        <v>87</v>
      </c>
    </row>
    <row r="1503" spans="2:14" x14ac:dyDescent="0.25">
      <c r="B1503" s="2" t="s">
        <v>2145</v>
      </c>
      <c r="C1503" s="2" t="s">
        <v>2146</v>
      </c>
      <c r="D1503" s="2" t="s">
        <v>16</v>
      </c>
      <c r="E1503" s="2" t="s">
        <v>17</v>
      </c>
      <c r="F1503" s="2" t="s">
        <v>18</v>
      </c>
      <c r="G1503" s="2" t="s">
        <v>19</v>
      </c>
      <c r="H1503" s="2" t="s">
        <v>2147</v>
      </c>
      <c r="I1503" s="2">
        <v>3910</v>
      </c>
      <c r="J1503" s="2">
        <v>0</v>
      </c>
      <c r="K1503" s="2" t="s">
        <v>2154</v>
      </c>
      <c r="L1503" s="3">
        <v>46136</v>
      </c>
      <c r="M1503" s="3">
        <v>47696</v>
      </c>
      <c r="N1503" s="2" t="s">
        <v>87</v>
      </c>
    </row>
    <row r="1504" spans="2:14" x14ac:dyDescent="0.25">
      <c r="B1504" s="2" t="s">
        <v>2145</v>
      </c>
      <c r="C1504" s="2" t="s">
        <v>2146</v>
      </c>
      <c r="D1504" s="2" t="s">
        <v>16</v>
      </c>
      <c r="E1504" s="2" t="s">
        <v>17</v>
      </c>
      <c r="F1504" s="2" t="s">
        <v>18</v>
      </c>
      <c r="G1504" s="2" t="s">
        <v>19</v>
      </c>
      <c r="H1504" s="2" t="s">
        <v>2147</v>
      </c>
      <c r="I1504" s="2">
        <v>3910</v>
      </c>
      <c r="J1504" s="2">
        <v>160</v>
      </c>
      <c r="K1504" s="4" t="s">
        <v>2155</v>
      </c>
      <c r="L1504" s="3">
        <v>46198</v>
      </c>
      <c r="M1504" s="3">
        <v>47908</v>
      </c>
      <c r="N1504" s="2" t="s">
        <v>87</v>
      </c>
    </row>
    <row r="1505" spans="2:14" x14ac:dyDescent="0.25">
      <c r="B1505" s="2" t="s">
        <v>2145</v>
      </c>
      <c r="C1505" s="2" t="s">
        <v>2146</v>
      </c>
      <c r="D1505" s="2" t="s">
        <v>16</v>
      </c>
      <c r="E1505" s="2" t="s">
        <v>17</v>
      </c>
      <c r="F1505" s="2" t="s">
        <v>18</v>
      </c>
      <c r="G1505" s="2" t="s">
        <v>19</v>
      </c>
      <c r="H1505" s="2" t="s">
        <v>2147</v>
      </c>
      <c r="I1505" s="2">
        <v>3910</v>
      </c>
      <c r="J1505" s="2">
        <v>1841</v>
      </c>
      <c r="K1505" s="4" t="s">
        <v>2156</v>
      </c>
      <c r="L1505" s="3">
        <v>46157</v>
      </c>
      <c r="M1505" s="3">
        <v>47908</v>
      </c>
      <c r="N1505" s="2" t="s">
        <v>87</v>
      </c>
    </row>
    <row r="1506" spans="2:14" x14ac:dyDescent="0.25">
      <c r="B1506" s="2" t="s">
        <v>2145</v>
      </c>
      <c r="C1506" s="2" t="s">
        <v>2146</v>
      </c>
      <c r="D1506" s="2" t="s">
        <v>16</v>
      </c>
      <c r="E1506" s="2" t="s">
        <v>17</v>
      </c>
      <c r="F1506" s="2" t="s">
        <v>18</v>
      </c>
      <c r="G1506" s="2" t="s">
        <v>19</v>
      </c>
      <c r="H1506" s="2" t="s">
        <v>2147</v>
      </c>
      <c r="I1506" s="2">
        <v>3910</v>
      </c>
      <c r="J1506" s="2">
        <v>0</v>
      </c>
      <c r="K1506" s="2" t="s">
        <v>2157</v>
      </c>
      <c r="L1506" s="3">
        <v>45876</v>
      </c>
      <c r="M1506" s="3">
        <v>47665</v>
      </c>
      <c r="N1506" s="2" t="s">
        <v>87</v>
      </c>
    </row>
    <row r="1507" spans="2:14" x14ac:dyDescent="0.25">
      <c r="B1507" s="2" t="s">
        <v>2145</v>
      </c>
      <c r="C1507" s="2" t="s">
        <v>2146</v>
      </c>
      <c r="D1507" s="2" t="s">
        <v>16</v>
      </c>
      <c r="E1507" s="2" t="s">
        <v>17</v>
      </c>
      <c r="F1507" s="2" t="s">
        <v>18</v>
      </c>
      <c r="G1507" s="2" t="s">
        <v>19</v>
      </c>
      <c r="H1507" s="2" t="s">
        <v>2147</v>
      </c>
      <c r="I1507" s="2">
        <v>3910</v>
      </c>
      <c r="J1507" s="2">
        <v>0</v>
      </c>
      <c r="K1507" s="2" t="s">
        <v>470</v>
      </c>
      <c r="L1507" s="2" t="s">
        <v>30</v>
      </c>
      <c r="M1507" s="2" t="s">
        <v>30</v>
      </c>
      <c r="N1507" s="2" t="s">
        <v>87</v>
      </c>
    </row>
    <row r="1508" spans="2:14" x14ac:dyDescent="0.25">
      <c r="B1508" s="2" t="s">
        <v>2145</v>
      </c>
      <c r="C1508" s="2" t="s">
        <v>2146</v>
      </c>
      <c r="D1508" s="2" t="s">
        <v>16</v>
      </c>
      <c r="E1508" s="2" t="s">
        <v>181</v>
      </c>
      <c r="F1508" s="2" t="s">
        <v>18</v>
      </c>
      <c r="G1508" s="2" t="s">
        <v>19</v>
      </c>
      <c r="H1508" s="2" t="s">
        <v>2147</v>
      </c>
      <c r="I1508" s="2">
        <v>3910</v>
      </c>
      <c r="J1508" s="2">
        <v>0</v>
      </c>
      <c r="K1508" s="2" t="s">
        <v>2154</v>
      </c>
      <c r="L1508" s="3">
        <v>46136</v>
      </c>
      <c r="M1508" s="3">
        <v>47696</v>
      </c>
      <c r="N1508" s="2" t="s">
        <v>87</v>
      </c>
    </row>
    <row r="1509" spans="2:14" x14ac:dyDescent="0.25">
      <c r="B1509" s="2" t="s">
        <v>2145</v>
      </c>
      <c r="C1509" s="2" t="s">
        <v>2146</v>
      </c>
      <c r="D1509" s="2" t="s">
        <v>16</v>
      </c>
      <c r="E1509" s="2" t="s">
        <v>142</v>
      </c>
      <c r="F1509" s="2" t="s">
        <v>18</v>
      </c>
      <c r="G1509" s="2" t="s">
        <v>19</v>
      </c>
      <c r="H1509" s="2" t="s">
        <v>2147</v>
      </c>
      <c r="I1509" s="2">
        <v>3910</v>
      </c>
      <c r="J1509" s="2">
        <v>0</v>
      </c>
      <c r="K1509" s="2" t="s">
        <v>2150</v>
      </c>
      <c r="L1509" s="3">
        <v>45891</v>
      </c>
      <c r="M1509" s="3">
        <v>47696</v>
      </c>
      <c r="N1509" s="2" t="s">
        <v>87</v>
      </c>
    </row>
    <row r="1510" spans="2:14" x14ac:dyDescent="0.25">
      <c r="B1510" s="2" t="s">
        <v>2145</v>
      </c>
      <c r="C1510" s="2" t="s">
        <v>2146</v>
      </c>
      <c r="D1510" s="2" t="s">
        <v>16</v>
      </c>
      <c r="E1510" s="2" t="s">
        <v>142</v>
      </c>
      <c r="F1510" s="2" t="s">
        <v>18</v>
      </c>
      <c r="G1510" s="2" t="s">
        <v>19</v>
      </c>
      <c r="H1510" s="2" t="s">
        <v>2147</v>
      </c>
      <c r="I1510" s="2">
        <v>3910</v>
      </c>
      <c r="J1510" s="2">
        <v>0</v>
      </c>
      <c r="K1510" s="2" t="s">
        <v>2151</v>
      </c>
      <c r="L1510" s="3">
        <v>44958</v>
      </c>
      <c r="M1510" s="3">
        <v>47178</v>
      </c>
      <c r="N1510" s="2" t="s">
        <v>87</v>
      </c>
    </row>
    <row r="1511" spans="2:14" x14ac:dyDescent="0.25">
      <c r="B1511" s="2" t="s">
        <v>2158</v>
      </c>
      <c r="C1511" s="2" t="s">
        <v>2159</v>
      </c>
      <c r="D1511" s="2" t="s">
        <v>16</v>
      </c>
      <c r="E1511" s="2" t="s">
        <v>17</v>
      </c>
      <c r="F1511" s="2" t="s">
        <v>18</v>
      </c>
      <c r="G1511" s="2" t="s">
        <v>19</v>
      </c>
      <c r="H1511" s="2" t="s">
        <v>2147</v>
      </c>
      <c r="I1511" s="2">
        <v>9541</v>
      </c>
      <c r="J1511" s="2">
        <v>0</v>
      </c>
      <c r="K1511" s="2" t="s">
        <v>2160</v>
      </c>
      <c r="L1511" s="3">
        <v>44958</v>
      </c>
      <c r="M1511" s="3">
        <v>47392</v>
      </c>
      <c r="N1511" s="2" t="s">
        <v>87</v>
      </c>
    </row>
    <row r="1512" spans="2:14" x14ac:dyDescent="0.25">
      <c r="B1512" s="2" t="s">
        <v>2158</v>
      </c>
      <c r="C1512" s="2" t="s">
        <v>2159</v>
      </c>
      <c r="D1512" s="2" t="s">
        <v>16</v>
      </c>
      <c r="E1512" s="2" t="s">
        <v>17</v>
      </c>
      <c r="F1512" s="2" t="s">
        <v>18</v>
      </c>
      <c r="G1512" s="2" t="s">
        <v>19</v>
      </c>
      <c r="H1512" s="2" t="s">
        <v>2147</v>
      </c>
      <c r="I1512" s="2">
        <v>9541</v>
      </c>
      <c r="J1512" s="2">
        <v>0</v>
      </c>
      <c r="K1512" s="2" t="s">
        <v>2161</v>
      </c>
      <c r="L1512" s="3">
        <v>45706</v>
      </c>
      <c r="M1512" s="3">
        <v>47515</v>
      </c>
      <c r="N1512" s="2" t="s">
        <v>87</v>
      </c>
    </row>
    <row r="1513" spans="2:14" x14ac:dyDescent="0.25">
      <c r="B1513" s="2" t="s">
        <v>2158</v>
      </c>
      <c r="C1513" s="2" t="s">
        <v>2159</v>
      </c>
      <c r="D1513" s="2" t="s">
        <v>16</v>
      </c>
      <c r="E1513" s="2" t="s">
        <v>17</v>
      </c>
      <c r="F1513" s="2" t="s">
        <v>18</v>
      </c>
      <c r="G1513" s="2" t="s">
        <v>19</v>
      </c>
      <c r="H1513" s="2" t="s">
        <v>2147</v>
      </c>
      <c r="I1513" s="2">
        <v>9541</v>
      </c>
      <c r="J1513" s="2">
        <v>1600</v>
      </c>
      <c r="K1513" s="2" t="s">
        <v>2162</v>
      </c>
      <c r="L1513" s="3">
        <v>46048</v>
      </c>
      <c r="M1513" s="3">
        <v>47818</v>
      </c>
      <c r="N1513" s="2" t="s">
        <v>87</v>
      </c>
    </row>
    <row r="1514" spans="2:14" x14ac:dyDescent="0.25">
      <c r="B1514" s="2" t="s">
        <v>2158</v>
      </c>
      <c r="C1514" s="2" t="s">
        <v>2159</v>
      </c>
      <c r="D1514" s="2" t="s">
        <v>16</v>
      </c>
      <c r="E1514" s="2" t="s">
        <v>17</v>
      </c>
      <c r="F1514" s="2" t="s">
        <v>18</v>
      </c>
      <c r="G1514" s="2" t="s">
        <v>19</v>
      </c>
      <c r="H1514" s="2" t="s">
        <v>2147</v>
      </c>
      <c r="I1514" s="2">
        <v>9541</v>
      </c>
      <c r="J1514" s="2">
        <v>0</v>
      </c>
      <c r="K1514" s="2" t="s">
        <v>2163</v>
      </c>
      <c r="L1514" s="3">
        <v>44958</v>
      </c>
      <c r="M1514" s="3">
        <v>47392</v>
      </c>
      <c r="N1514" s="2" t="s">
        <v>87</v>
      </c>
    </row>
    <row r="1515" spans="2:14" x14ac:dyDescent="0.25">
      <c r="B1515" s="2" t="s">
        <v>2158</v>
      </c>
      <c r="C1515" s="2" t="s">
        <v>2159</v>
      </c>
      <c r="D1515" s="2" t="s">
        <v>16</v>
      </c>
      <c r="E1515" s="2" t="s">
        <v>17</v>
      </c>
      <c r="F1515" s="2" t="s">
        <v>18</v>
      </c>
      <c r="G1515" s="2" t="s">
        <v>19</v>
      </c>
      <c r="H1515" s="2" t="s">
        <v>2147</v>
      </c>
      <c r="I1515" s="2">
        <v>9541</v>
      </c>
      <c r="J1515" s="2">
        <v>0</v>
      </c>
      <c r="K1515" s="2" t="s">
        <v>2163</v>
      </c>
      <c r="L1515" s="3">
        <v>45734</v>
      </c>
      <c r="M1515" s="3">
        <v>47515</v>
      </c>
      <c r="N1515" s="2" t="s">
        <v>87</v>
      </c>
    </row>
    <row r="1516" spans="2:14" x14ac:dyDescent="0.25">
      <c r="B1516" s="2" t="s">
        <v>2158</v>
      </c>
      <c r="C1516" s="2" t="s">
        <v>2159</v>
      </c>
      <c r="D1516" s="2" t="s">
        <v>16</v>
      </c>
      <c r="E1516" s="2" t="s">
        <v>17</v>
      </c>
      <c r="F1516" s="2" t="s">
        <v>18</v>
      </c>
      <c r="G1516" s="2" t="s">
        <v>19</v>
      </c>
      <c r="H1516" s="2" t="s">
        <v>2147</v>
      </c>
      <c r="I1516" s="2">
        <v>9541</v>
      </c>
      <c r="J1516" s="2">
        <v>7920</v>
      </c>
      <c r="K1516" s="4" t="s">
        <v>2164</v>
      </c>
      <c r="L1516" s="3">
        <v>46136</v>
      </c>
      <c r="M1516" s="3">
        <v>47880</v>
      </c>
      <c r="N1516" s="2" t="s">
        <v>87</v>
      </c>
    </row>
    <row r="1517" spans="2:14" x14ac:dyDescent="0.25">
      <c r="B1517" s="2" t="s">
        <v>2158</v>
      </c>
      <c r="C1517" s="2" t="s">
        <v>2159</v>
      </c>
      <c r="D1517" s="2" t="s">
        <v>16</v>
      </c>
      <c r="E1517" s="2" t="s">
        <v>17</v>
      </c>
      <c r="F1517" s="2" t="s">
        <v>18</v>
      </c>
      <c r="G1517" s="2" t="s">
        <v>19</v>
      </c>
      <c r="H1517" s="2" t="s">
        <v>2147</v>
      </c>
      <c r="I1517" s="2">
        <v>9541</v>
      </c>
      <c r="J1517" s="2">
        <v>0</v>
      </c>
      <c r="K1517" s="2" t="s">
        <v>2165</v>
      </c>
      <c r="L1517" s="3">
        <v>44958</v>
      </c>
      <c r="M1517" s="3">
        <v>47178</v>
      </c>
      <c r="N1517" s="2" t="s">
        <v>87</v>
      </c>
    </row>
    <row r="1518" spans="2:14" x14ac:dyDescent="0.25">
      <c r="B1518" s="2" t="s">
        <v>2158</v>
      </c>
      <c r="C1518" s="2" t="s">
        <v>2159</v>
      </c>
      <c r="D1518" s="2" t="s">
        <v>16</v>
      </c>
      <c r="E1518" s="2" t="s">
        <v>17</v>
      </c>
      <c r="F1518" s="2" t="s">
        <v>18</v>
      </c>
      <c r="G1518" s="2" t="s">
        <v>19</v>
      </c>
      <c r="H1518" s="2" t="s">
        <v>2147</v>
      </c>
      <c r="I1518" s="2">
        <v>9541</v>
      </c>
      <c r="J1518" s="2">
        <v>21</v>
      </c>
      <c r="K1518" s="2" t="s">
        <v>2166</v>
      </c>
      <c r="L1518" s="3">
        <v>46048</v>
      </c>
      <c r="M1518" s="3">
        <v>47696</v>
      </c>
      <c r="N1518" s="2" t="s">
        <v>87</v>
      </c>
    </row>
    <row r="1519" spans="2:14" x14ac:dyDescent="0.25">
      <c r="B1519" s="2" t="s">
        <v>2158</v>
      </c>
      <c r="C1519" s="2" t="s">
        <v>2159</v>
      </c>
      <c r="D1519" s="2" t="s">
        <v>16</v>
      </c>
      <c r="E1519" s="2" t="s">
        <v>17</v>
      </c>
      <c r="F1519" s="2" t="s">
        <v>18</v>
      </c>
      <c r="G1519" s="2" t="s">
        <v>19</v>
      </c>
      <c r="H1519" s="2" t="s">
        <v>2147</v>
      </c>
      <c r="I1519" s="2">
        <v>9541</v>
      </c>
      <c r="J1519" s="2">
        <v>0</v>
      </c>
      <c r="K1519" s="2" t="s">
        <v>2167</v>
      </c>
      <c r="L1519" s="3">
        <v>44958</v>
      </c>
      <c r="M1519" s="3">
        <v>47088</v>
      </c>
      <c r="N1519" s="2" t="s">
        <v>87</v>
      </c>
    </row>
    <row r="1520" spans="2:14" x14ac:dyDescent="0.25">
      <c r="B1520" s="2" t="s">
        <v>2158</v>
      </c>
      <c r="C1520" s="2" t="s">
        <v>2159</v>
      </c>
      <c r="D1520" s="2" t="s">
        <v>16</v>
      </c>
      <c r="E1520" s="2" t="s">
        <v>142</v>
      </c>
      <c r="F1520" s="2" t="s">
        <v>18</v>
      </c>
      <c r="G1520" s="2" t="s">
        <v>19</v>
      </c>
      <c r="H1520" s="2" t="s">
        <v>2147</v>
      </c>
      <c r="I1520" s="2">
        <v>9541</v>
      </c>
      <c r="J1520" s="2">
        <v>0</v>
      </c>
      <c r="K1520" s="2" t="s">
        <v>2161</v>
      </c>
      <c r="L1520" s="3">
        <v>45706</v>
      </c>
      <c r="M1520" s="3">
        <v>47515</v>
      </c>
      <c r="N1520" s="2" t="s">
        <v>87</v>
      </c>
    </row>
    <row r="1521" spans="2:14" x14ac:dyDescent="0.25">
      <c r="B1521" s="2" t="s">
        <v>2158</v>
      </c>
      <c r="C1521" s="2" t="s">
        <v>2159</v>
      </c>
      <c r="D1521" s="2" t="s">
        <v>16</v>
      </c>
      <c r="E1521" s="2" t="s">
        <v>142</v>
      </c>
      <c r="F1521" s="2" t="s">
        <v>18</v>
      </c>
      <c r="G1521" s="2" t="s">
        <v>19</v>
      </c>
      <c r="H1521" s="2" t="s">
        <v>2147</v>
      </c>
      <c r="I1521" s="2">
        <v>9541</v>
      </c>
      <c r="J1521" s="2">
        <v>0</v>
      </c>
      <c r="K1521" s="2" t="s">
        <v>2163</v>
      </c>
      <c r="L1521" s="3">
        <v>45734</v>
      </c>
      <c r="M1521" s="3">
        <v>47515</v>
      </c>
      <c r="N1521" s="2" t="s">
        <v>87</v>
      </c>
    </row>
    <row r="1522" spans="2:14" x14ac:dyDescent="0.25">
      <c r="B1522" s="2" t="s">
        <v>2158</v>
      </c>
      <c r="C1522" s="2" t="s">
        <v>2159</v>
      </c>
      <c r="D1522" s="2" t="s">
        <v>16</v>
      </c>
      <c r="E1522" s="2" t="s">
        <v>142</v>
      </c>
      <c r="F1522" s="2" t="s">
        <v>18</v>
      </c>
      <c r="G1522" s="2" t="s">
        <v>19</v>
      </c>
      <c r="H1522" s="2" t="s">
        <v>2147</v>
      </c>
      <c r="I1522" s="2">
        <v>9541</v>
      </c>
      <c r="J1522" s="2">
        <v>0</v>
      </c>
      <c r="K1522" s="4" t="s">
        <v>2164</v>
      </c>
      <c r="L1522" s="3">
        <v>46136</v>
      </c>
      <c r="M1522" s="3">
        <v>47880</v>
      </c>
      <c r="N1522" s="2" t="s">
        <v>87</v>
      </c>
    </row>
    <row r="1523" spans="2:14" x14ac:dyDescent="0.25">
      <c r="B1523" s="2" t="s">
        <v>2158</v>
      </c>
      <c r="C1523" s="2" t="s">
        <v>2159</v>
      </c>
      <c r="D1523" s="2" t="s">
        <v>16</v>
      </c>
      <c r="E1523" s="2" t="s">
        <v>142</v>
      </c>
      <c r="F1523" s="2" t="s">
        <v>18</v>
      </c>
      <c r="G1523" s="2" t="s">
        <v>19</v>
      </c>
      <c r="H1523" s="2" t="s">
        <v>2147</v>
      </c>
      <c r="I1523" s="2">
        <v>9541</v>
      </c>
      <c r="J1523" s="2">
        <v>0</v>
      </c>
      <c r="K1523" s="2" t="s">
        <v>2167</v>
      </c>
      <c r="L1523" s="3">
        <v>44958</v>
      </c>
      <c r="M1523" s="3">
        <v>47088</v>
      </c>
      <c r="N1523" s="2" t="s">
        <v>87</v>
      </c>
    </row>
    <row r="1524" spans="2:14" x14ac:dyDescent="0.25">
      <c r="B1524" s="2" t="s">
        <v>2168</v>
      </c>
      <c r="C1524" s="2" t="s">
        <v>2169</v>
      </c>
      <c r="D1524" s="2" t="s">
        <v>16</v>
      </c>
      <c r="E1524" s="2" t="s">
        <v>17</v>
      </c>
      <c r="F1524" s="2" t="s">
        <v>18</v>
      </c>
      <c r="G1524" s="2" t="s">
        <v>19</v>
      </c>
      <c r="H1524" s="2" t="s">
        <v>2147</v>
      </c>
      <c r="I1524" s="2">
        <v>4519</v>
      </c>
      <c r="J1524" s="2">
        <v>3269</v>
      </c>
      <c r="K1524" s="4" t="s">
        <v>2170</v>
      </c>
      <c r="L1524" s="3">
        <v>46078</v>
      </c>
      <c r="M1524" s="3">
        <v>47880</v>
      </c>
      <c r="N1524" s="2" t="s">
        <v>87</v>
      </c>
    </row>
    <row r="1525" spans="2:14" x14ac:dyDescent="0.25">
      <c r="B1525" s="2" t="s">
        <v>2168</v>
      </c>
      <c r="C1525" s="2" t="s">
        <v>2169</v>
      </c>
      <c r="D1525" s="2" t="s">
        <v>16</v>
      </c>
      <c r="E1525" s="2" t="s">
        <v>17</v>
      </c>
      <c r="F1525" s="2" t="s">
        <v>18</v>
      </c>
      <c r="G1525" s="2" t="s">
        <v>19</v>
      </c>
      <c r="H1525" s="2" t="s">
        <v>2147</v>
      </c>
      <c r="I1525" s="2">
        <v>4519</v>
      </c>
      <c r="J1525" s="2">
        <v>0</v>
      </c>
      <c r="K1525" s="2" t="s">
        <v>2171</v>
      </c>
      <c r="L1525" s="3">
        <v>46034</v>
      </c>
      <c r="M1525" s="3">
        <v>47818</v>
      </c>
      <c r="N1525" s="2" t="s">
        <v>87</v>
      </c>
    </row>
    <row r="1526" spans="2:14" x14ac:dyDescent="0.25">
      <c r="B1526" s="2" t="s">
        <v>2168</v>
      </c>
      <c r="C1526" s="2" t="s">
        <v>2169</v>
      </c>
      <c r="D1526" s="2" t="s">
        <v>16</v>
      </c>
      <c r="E1526" s="2" t="s">
        <v>17</v>
      </c>
      <c r="F1526" s="2" t="s">
        <v>18</v>
      </c>
      <c r="G1526" s="2" t="s">
        <v>19</v>
      </c>
      <c r="H1526" s="2" t="s">
        <v>2147</v>
      </c>
      <c r="I1526" s="2">
        <v>4519</v>
      </c>
      <c r="J1526" s="2">
        <v>0</v>
      </c>
      <c r="K1526" s="2" t="s">
        <v>2172</v>
      </c>
      <c r="L1526" s="3">
        <v>44958</v>
      </c>
      <c r="M1526" s="3">
        <v>47392</v>
      </c>
      <c r="N1526" s="2" t="s">
        <v>87</v>
      </c>
    </row>
    <row r="1527" spans="2:14" x14ac:dyDescent="0.25">
      <c r="B1527" s="2" t="s">
        <v>2168</v>
      </c>
      <c r="C1527" s="2" t="s">
        <v>2169</v>
      </c>
      <c r="D1527" s="2" t="s">
        <v>16</v>
      </c>
      <c r="E1527" s="2" t="s">
        <v>17</v>
      </c>
      <c r="F1527" s="2" t="s">
        <v>18</v>
      </c>
      <c r="G1527" s="2" t="s">
        <v>19</v>
      </c>
      <c r="H1527" s="2" t="s">
        <v>2147</v>
      </c>
      <c r="I1527" s="2">
        <v>4519</v>
      </c>
      <c r="J1527" s="2">
        <v>0</v>
      </c>
      <c r="K1527" s="2" t="s">
        <v>2173</v>
      </c>
      <c r="L1527" s="3">
        <v>45888</v>
      </c>
      <c r="M1527" s="3">
        <v>47392</v>
      </c>
      <c r="N1527" s="2" t="s">
        <v>87</v>
      </c>
    </row>
    <row r="1528" spans="2:14" x14ac:dyDescent="0.25">
      <c r="B1528" s="2" t="s">
        <v>2168</v>
      </c>
      <c r="C1528" s="2" t="s">
        <v>2169</v>
      </c>
      <c r="D1528" s="2" t="s">
        <v>16</v>
      </c>
      <c r="E1528" s="2" t="s">
        <v>17</v>
      </c>
      <c r="F1528" s="2" t="s">
        <v>18</v>
      </c>
      <c r="G1528" s="2" t="s">
        <v>19</v>
      </c>
      <c r="H1528" s="2" t="s">
        <v>2147</v>
      </c>
      <c r="I1528" s="2">
        <v>4519</v>
      </c>
      <c r="J1528" s="2">
        <v>0</v>
      </c>
      <c r="K1528" s="2" t="s">
        <v>2174</v>
      </c>
      <c r="L1528" s="3">
        <v>45862</v>
      </c>
      <c r="M1528" s="3">
        <v>47392</v>
      </c>
      <c r="N1528" s="2" t="s">
        <v>87</v>
      </c>
    </row>
    <row r="1529" spans="2:14" x14ac:dyDescent="0.25">
      <c r="B1529" s="2" t="s">
        <v>2168</v>
      </c>
      <c r="C1529" s="2" t="s">
        <v>2169</v>
      </c>
      <c r="D1529" s="2" t="s">
        <v>16</v>
      </c>
      <c r="E1529" s="2" t="s">
        <v>17</v>
      </c>
      <c r="F1529" s="2" t="s">
        <v>18</v>
      </c>
      <c r="G1529" s="2" t="s">
        <v>19</v>
      </c>
      <c r="H1529" s="2" t="s">
        <v>2147</v>
      </c>
      <c r="I1529" s="2">
        <v>4519</v>
      </c>
      <c r="J1529" s="2">
        <v>0</v>
      </c>
      <c r="K1529" s="2" t="s">
        <v>2175</v>
      </c>
      <c r="L1529" s="3">
        <v>44958</v>
      </c>
      <c r="M1529" s="3">
        <v>47178</v>
      </c>
      <c r="N1529" s="2" t="s">
        <v>87</v>
      </c>
    </row>
    <row r="1530" spans="2:14" x14ac:dyDescent="0.25">
      <c r="B1530" s="2" t="s">
        <v>2168</v>
      </c>
      <c r="C1530" s="2" t="s">
        <v>2169</v>
      </c>
      <c r="D1530" s="2" t="s">
        <v>16</v>
      </c>
      <c r="E1530" s="2" t="s">
        <v>17</v>
      </c>
      <c r="F1530" s="2" t="s">
        <v>18</v>
      </c>
      <c r="G1530" s="2" t="s">
        <v>19</v>
      </c>
      <c r="H1530" s="2" t="s">
        <v>2147</v>
      </c>
      <c r="I1530" s="2">
        <v>4519</v>
      </c>
      <c r="J1530" s="2">
        <v>0</v>
      </c>
      <c r="K1530" s="2" t="s">
        <v>2176</v>
      </c>
      <c r="L1530" s="3">
        <v>46029</v>
      </c>
      <c r="M1530" s="3">
        <v>47818</v>
      </c>
      <c r="N1530" s="2" t="s">
        <v>87</v>
      </c>
    </row>
    <row r="1531" spans="2:14" x14ac:dyDescent="0.25">
      <c r="B1531" s="2" t="s">
        <v>2168</v>
      </c>
      <c r="C1531" s="2" t="s">
        <v>2169</v>
      </c>
      <c r="D1531" s="2" t="s">
        <v>16</v>
      </c>
      <c r="E1531" s="2" t="s">
        <v>17</v>
      </c>
      <c r="F1531" s="2" t="s">
        <v>18</v>
      </c>
      <c r="G1531" s="2" t="s">
        <v>19</v>
      </c>
      <c r="H1531" s="2" t="s">
        <v>2147</v>
      </c>
      <c r="I1531" s="2">
        <v>4519</v>
      </c>
      <c r="J1531" s="2">
        <v>0</v>
      </c>
      <c r="K1531" s="2" t="s">
        <v>2177</v>
      </c>
      <c r="L1531" s="3">
        <v>45888</v>
      </c>
      <c r="M1531" s="3">
        <v>47665</v>
      </c>
      <c r="N1531" s="2" t="s">
        <v>87</v>
      </c>
    </row>
    <row r="1532" spans="2:14" x14ac:dyDescent="0.25">
      <c r="B1532" s="2" t="s">
        <v>2168</v>
      </c>
      <c r="C1532" s="2" t="s">
        <v>2169</v>
      </c>
      <c r="D1532" s="2" t="s">
        <v>16</v>
      </c>
      <c r="E1532" s="2" t="s">
        <v>17</v>
      </c>
      <c r="F1532" s="2" t="s">
        <v>18</v>
      </c>
      <c r="G1532" s="2" t="s">
        <v>19</v>
      </c>
      <c r="H1532" s="2" t="s">
        <v>2147</v>
      </c>
      <c r="I1532" s="2">
        <v>4519</v>
      </c>
      <c r="J1532" s="2">
        <v>0</v>
      </c>
      <c r="K1532" s="2" t="s">
        <v>2178</v>
      </c>
      <c r="L1532" s="3">
        <v>45967</v>
      </c>
      <c r="M1532" s="3">
        <v>47665</v>
      </c>
      <c r="N1532" s="2" t="s">
        <v>87</v>
      </c>
    </row>
    <row r="1533" spans="2:14" x14ac:dyDescent="0.25">
      <c r="B1533" s="2" t="s">
        <v>2168</v>
      </c>
      <c r="C1533" s="2" t="s">
        <v>2169</v>
      </c>
      <c r="D1533" s="2" t="s">
        <v>16</v>
      </c>
      <c r="E1533" s="2" t="s">
        <v>17</v>
      </c>
      <c r="F1533" s="2" t="s">
        <v>18</v>
      </c>
      <c r="G1533" s="2" t="s">
        <v>19</v>
      </c>
      <c r="H1533" s="2" t="s">
        <v>2147</v>
      </c>
      <c r="I1533" s="2">
        <v>4519</v>
      </c>
      <c r="J1533" s="2">
        <v>0</v>
      </c>
      <c r="K1533" s="2" t="s">
        <v>2179</v>
      </c>
      <c r="L1533" s="3">
        <v>46029</v>
      </c>
      <c r="M1533" s="3">
        <v>47818</v>
      </c>
      <c r="N1533" s="2" t="s">
        <v>87</v>
      </c>
    </row>
    <row r="1534" spans="2:14" x14ac:dyDescent="0.25">
      <c r="B1534" s="2" t="s">
        <v>2168</v>
      </c>
      <c r="C1534" s="2" t="s">
        <v>2169</v>
      </c>
      <c r="D1534" s="2" t="s">
        <v>16</v>
      </c>
      <c r="E1534" s="2" t="s">
        <v>17</v>
      </c>
      <c r="F1534" s="2" t="s">
        <v>18</v>
      </c>
      <c r="G1534" s="2" t="s">
        <v>19</v>
      </c>
      <c r="H1534" s="2" t="s">
        <v>2147</v>
      </c>
      <c r="I1534" s="2">
        <v>4519</v>
      </c>
      <c r="J1534" s="2">
        <v>0</v>
      </c>
      <c r="K1534" s="2" t="s">
        <v>470</v>
      </c>
      <c r="L1534" s="2" t="s">
        <v>30</v>
      </c>
      <c r="M1534" s="2" t="s">
        <v>30</v>
      </c>
      <c r="N1534" s="2" t="s">
        <v>87</v>
      </c>
    </row>
    <row r="1535" spans="2:14" x14ac:dyDescent="0.25">
      <c r="B1535" s="2" t="s">
        <v>2168</v>
      </c>
      <c r="C1535" s="2" t="s">
        <v>2169</v>
      </c>
      <c r="D1535" s="2" t="s">
        <v>16</v>
      </c>
      <c r="E1535" s="2" t="s">
        <v>142</v>
      </c>
      <c r="F1535" s="2" t="s">
        <v>18</v>
      </c>
      <c r="G1535" s="2" t="s">
        <v>19</v>
      </c>
      <c r="H1535" s="2" t="s">
        <v>2147</v>
      </c>
      <c r="I1535" s="2">
        <v>4519</v>
      </c>
      <c r="J1535" s="2">
        <v>1250</v>
      </c>
      <c r="K1535" s="4" t="s">
        <v>2170</v>
      </c>
      <c r="L1535" s="3">
        <v>46078</v>
      </c>
      <c r="M1535" s="3">
        <v>47880</v>
      </c>
      <c r="N1535" s="2" t="s">
        <v>87</v>
      </c>
    </row>
    <row r="1536" spans="2:14" x14ac:dyDescent="0.25">
      <c r="B1536" s="2" t="s">
        <v>2168</v>
      </c>
      <c r="C1536" s="2" t="s">
        <v>2169</v>
      </c>
      <c r="D1536" s="2" t="s">
        <v>16</v>
      </c>
      <c r="E1536" s="2" t="s">
        <v>142</v>
      </c>
      <c r="F1536" s="2" t="s">
        <v>18</v>
      </c>
      <c r="G1536" s="2" t="s">
        <v>19</v>
      </c>
      <c r="H1536" s="2" t="s">
        <v>2147</v>
      </c>
      <c r="I1536" s="2">
        <v>4519</v>
      </c>
      <c r="J1536" s="2">
        <v>0</v>
      </c>
      <c r="K1536" s="2" t="s">
        <v>2171</v>
      </c>
      <c r="L1536" s="3">
        <v>46034</v>
      </c>
      <c r="M1536" s="3">
        <v>47818</v>
      </c>
      <c r="N1536" s="2" t="s">
        <v>87</v>
      </c>
    </row>
    <row r="1537" spans="2:14" x14ac:dyDescent="0.25">
      <c r="B1537" s="2" t="s">
        <v>2168</v>
      </c>
      <c r="C1537" s="2" t="s">
        <v>2169</v>
      </c>
      <c r="D1537" s="2" t="s">
        <v>16</v>
      </c>
      <c r="E1537" s="2" t="s">
        <v>142</v>
      </c>
      <c r="F1537" s="2" t="s">
        <v>18</v>
      </c>
      <c r="G1537" s="2" t="s">
        <v>19</v>
      </c>
      <c r="H1537" s="2" t="s">
        <v>2147</v>
      </c>
      <c r="I1537" s="2">
        <v>4519</v>
      </c>
      <c r="J1537" s="2">
        <v>0</v>
      </c>
      <c r="K1537" s="2" t="s">
        <v>2172</v>
      </c>
      <c r="L1537" s="3">
        <v>44958</v>
      </c>
      <c r="M1537" s="3">
        <v>47392</v>
      </c>
      <c r="N1537" s="2" t="s">
        <v>87</v>
      </c>
    </row>
    <row r="1538" spans="2:14" x14ac:dyDescent="0.25">
      <c r="B1538" s="2" t="s">
        <v>2168</v>
      </c>
      <c r="C1538" s="2" t="s">
        <v>2169</v>
      </c>
      <c r="D1538" s="2" t="s">
        <v>16</v>
      </c>
      <c r="E1538" s="2" t="s">
        <v>142</v>
      </c>
      <c r="F1538" s="2" t="s">
        <v>18</v>
      </c>
      <c r="G1538" s="2" t="s">
        <v>19</v>
      </c>
      <c r="H1538" s="2" t="s">
        <v>2147</v>
      </c>
      <c r="I1538" s="2">
        <v>4519</v>
      </c>
      <c r="J1538" s="2">
        <v>0</v>
      </c>
      <c r="K1538" s="2" t="s">
        <v>2174</v>
      </c>
      <c r="L1538" s="3">
        <v>45862</v>
      </c>
      <c r="M1538" s="3">
        <v>47392</v>
      </c>
      <c r="N1538" s="2" t="s">
        <v>87</v>
      </c>
    </row>
    <row r="1539" spans="2:14" x14ac:dyDescent="0.25">
      <c r="B1539" s="2" t="s">
        <v>2168</v>
      </c>
      <c r="C1539" s="2" t="s">
        <v>2169</v>
      </c>
      <c r="D1539" s="2" t="s">
        <v>16</v>
      </c>
      <c r="E1539" s="2" t="s">
        <v>142</v>
      </c>
      <c r="F1539" s="2" t="s">
        <v>18</v>
      </c>
      <c r="G1539" s="2" t="s">
        <v>19</v>
      </c>
      <c r="H1539" s="2" t="s">
        <v>2147</v>
      </c>
      <c r="I1539" s="2">
        <v>4519</v>
      </c>
      <c r="J1539" s="2">
        <v>0</v>
      </c>
      <c r="K1539" s="2" t="s">
        <v>2179</v>
      </c>
      <c r="L1539" s="3">
        <v>46029</v>
      </c>
      <c r="M1539" s="3">
        <v>47818</v>
      </c>
      <c r="N1539" s="2" t="s">
        <v>87</v>
      </c>
    </row>
    <row r="1540" spans="2:14" x14ac:dyDescent="0.25">
      <c r="B1540" s="2" t="s">
        <v>2180</v>
      </c>
      <c r="C1540" s="2" t="s">
        <v>2181</v>
      </c>
      <c r="D1540" s="2" t="s">
        <v>16</v>
      </c>
      <c r="E1540" s="2" t="s">
        <v>17</v>
      </c>
      <c r="F1540" s="2" t="s">
        <v>18</v>
      </c>
      <c r="G1540" s="2" t="s">
        <v>175</v>
      </c>
      <c r="H1540" s="2" t="s">
        <v>2182</v>
      </c>
      <c r="I1540" s="2">
        <v>1860</v>
      </c>
      <c r="J1540" s="2">
        <v>11</v>
      </c>
      <c r="K1540" s="2" t="s">
        <v>2183</v>
      </c>
      <c r="L1540" s="3">
        <v>46079</v>
      </c>
      <c r="M1540" s="3">
        <v>47484</v>
      </c>
      <c r="N1540" s="2" t="s">
        <v>1052</v>
      </c>
    </row>
    <row r="1541" spans="2:14" x14ac:dyDescent="0.25">
      <c r="B1541" s="2" t="s">
        <v>2180</v>
      </c>
      <c r="C1541" s="2" t="s">
        <v>2181</v>
      </c>
      <c r="D1541" s="2" t="s">
        <v>16</v>
      </c>
      <c r="E1541" s="2" t="s">
        <v>17</v>
      </c>
      <c r="F1541" s="2" t="s">
        <v>18</v>
      </c>
      <c r="G1541" s="2" t="s">
        <v>175</v>
      </c>
      <c r="H1541" s="2" t="s">
        <v>2182</v>
      </c>
      <c r="I1541" s="2">
        <v>1860</v>
      </c>
      <c r="J1541" s="2">
        <v>1847</v>
      </c>
      <c r="K1541" s="2" t="s">
        <v>2184</v>
      </c>
      <c r="L1541" s="3">
        <v>46114</v>
      </c>
      <c r="M1541" s="3">
        <v>47543</v>
      </c>
      <c r="N1541" s="2" t="s">
        <v>1052</v>
      </c>
    </row>
    <row r="1542" spans="2:14" x14ac:dyDescent="0.25">
      <c r="B1542" s="2" t="s">
        <v>2180</v>
      </c>
      <c r="C1542" s="2" t="s">
        <v>2181</v>
      </c>
      <c r="D1542" s="2" t="s">
        <v>16</v>
      </c>
      <c r="E1542" s="2" t="s">
        <v>17</v>
      </c>
      <c r="F1542" s="2" t="s">
        <v>18</v>
      </c>
      <c r="G1542" s="2" t="s">
        <v>175</v>
      </c>
      <c r="H1542" s="2" t="s">
        <v>2182</v>
      </c>
      <c r="I1542" s="2">
        <v>1860</v>
      </c>
      <c r="J1542" s="2">
        <v>2</v>
      </c>
      <c r="K1542" s="2" t="s">
        <v>2185</v>
      </c>
      <c r="L1542" s="3">
        <v>46092</v>
      </c>
      <c r="M1542" s="3">
        <v>47453</v>
      </c>
      <c r="N1542" s="2" t="s">
        <v>1052</v>
      </c>
    </row>
    <row r="1543" spans="2:14" x14ac:dyDescent="0.25">
      <c r="B1543" s="2" t="s">
        <v>2180</v>
      </c>
      <c r="C1543" s="2" t="s">
        <v>2181</v>
      </c>
      <c r="D1543" s="2" t="s">
        <v>16</v>
      </c>
      <c r="E1543" s="2" t="s">
        <v>181</v>
      </c>
      <c r="F1543" s="2" t="s">
        <v>18</v>
      </c>
      <c r="G1543" s="2" t="s">
        <v>175</v>
      </c>
      <c r="H1543" s="2" t="s">
        <v>2182</v>
      </c>
      <c r="I1543" s="2">
        <v>1860</v>
      </c>
      <c r="J1543" s="2">
        <v>0</v>
      </c>
      <c r="K1543" s="2" t="s">
        <v>2183</v>
      </c>
      <c r="L1543" s="3">
        <v>46079</v>
      </c>
      <c r="M1543" s="3">
        <v>47484</v>
      </c>
      <c r="N1543" s="2" t="s">
        <v>1052</v>
      </c>
    </row>
    <row r="1544" spans="2:14" x14ac:dyDescent="0.25">
      <c r="B1544" s="2" t="s">
        <v>2186</v>
      </c>
      <c r="C1544" s="2" t="s">
        <v>2187</v>
      </c>
      <c r="D1544" s="2" t="s">
        <v>16</v>
      </c>
      <c r="E1544" s="2" t="s">
        <v>17</v>
      </c>
      <c r="F1544" s="2" t="s">
        <v>18</v>
      </c>
      <c r="G1544" s="2" t="s">
        <v>175</v>
      </c>
      <c r="H1544" s="2" t="s">
        <v>2182</v>
      </c>
      <c r="I1544" s="2">
        <v>1720</v>
      </c>
      <c r="J1544" s="2">
        <v>0</v>
      </c>
      <c r="K1544" s="2" t="s">
        <v>2188</v>
      </c>
      <c r="L1544" s="3">
        <v>46084</v>
      </c>
      <c r="M1544" s="3">
        <v>47484</v>
      </c>
      <c r="N1544" s="2" t="s">
        <v>1052</v>
      </c>
    </row>
    <row r="1545" spans="2:14" x14ac:dyDescent="0.25">
      <c r="B1545" s="2" t="s">
        <v>2186</v>
      </c>
      <c r="C1545" s="2" t="s">
        <v>2187</v>
      </c>
      <c r="D1545" s="2" t="s">
        <v>16</v>
      </c>
      <c r="E1545" s="2" t="s">
        <v>17</v>
      </c>
      <c r="F1545" s="2" t="s">
        <v>18</v>
      </c>
      <c r="G1545" s="2" t="s">
        <v>175</v>
      </c>
      <c r="H1545" s="2" t="s">
        <v>2182</v>
      </c>
      <c r="I1545" s="2">
        <v>1720</v>
      </c>
      <c r="J1545" s="2">
        <v>1720</v>
      </c>
      <c r="K1545" s="2" t="s">
        <v>2189</v>
      </c>
      <c r="L1545" s="3">
        <v>46092</v>
      </c>
      <c r="M1545" s="3">
        <v>47543</v>
      </c>
      <c r="N1545" s="2" t="s">
        <v>1052</v>
      </c>
    </row>
    <row r="1546" spans="2:14" x14ac:dyDescent="0.25">
      <c r="B1546" s="2" t="s">
        <v>2190</v>
      </c>
      <c r="C1546" s="2" t="s">
        <v>2191</v>
      </c>
      <c r="D1546" s="2" t="s">
        <v>16</v>
      </c>
      <c r="E1546" s="2" t="s">
        <v>17</v>
      </c>
      <c r="F1546" s="2" t="s">
        <v>18</v>
      </c>
      <c r="G1546" s="2" t="s">
        <v>19</v>
      </c>
      <c r="H1546" s="2" t="s">
        <v>2192</v>
      </c>
      <c r="I1546" s="2">
        <v>20000</v>
      </c>
      <c r="J1546" s="2">
        <v>0</v>
      </c>
      <c r="K1546" s="2" t="s">
        <v>2193</v>
      </c>
      <c r="L1546" s="3">
        <v>44958</v>
      </c>
      <c r="M1546" s="3">
        <v>46204</v>
      </c>
      <c r="N1546" s="2" t="s">
        <v>92</v>
      </c>
    </row>
    <row r="1547" spans="2:14" x14ac:dyDescent="0.25">
      <c r="B1547" s="2" t="s">
        <v>2190</v>
      </c>
      <c r="C1547" s="2" t="s">
        <v>2191</v>
      </c>
      <c r="D1547" s="2" t="s">
        <v>16</v>
      </c>
      <c r="E1547" s="2" t="s">
        <v>17</v>
      </c>
      <c r="F1547" s="2" t="s">
        <v>18</v>
      </c>
      <c r="G1547" s="2" t="s">
        <v>19</v>
      </c>
      <c r="H1547" s="2" t="s">
        <v>2192</v>
      </c>
      <c r="I1547" s="2">
        <v>20000</v>
      </c>
      <c r="J1547" s="2">
        <v>0</v>
      </c>
      <c r="K1547" s="2" t="s">
        <v>2194</v>
      </c>
      <c r="L1547" s="3">
        <v>44958</v>
      </c>
      <c r="M1547" s="3">
        <v>46204</v>
      </c>
      <c r="N1547" s="2" t="s">
        <v>92</v>
      </c>
    </row>
    <row r="1548" spans="2:14" x14ac:dyDescent="0.25">
      <c r="B1548" s="2" t="s">
        <v>2190</v>
      </c>
      <c r="C1548" s="2" t="s">
        <v>2191</v>
      </c>
      <c r="D1548" s="2" t="s">
        <v>16</v>
      </c>
      <c r="E1548" s="2" t="s">
        <v>17</v>
      </c>
      <c r="F1548" s="2" t="s">
        <v>18</v>
      </c>
      <c r="G1548" s="2" t="s">
        <v>19</v>
      </c>
      <c r="H1548" s="2" t="s">
        <v>2192</v>
      </c>
      <c r="I1548" s="2">
        <v>20000</v>
      </c>
      <c r="J1548" s="2">
        <v>0</v>
      </c>
      <c r="K1548" s="2" t="s">
        <v>2195</v>
      </c>
      <c r="L1548" s="3">
        <v>45831</v>
      </c>
      <c r="M1548" s="3">
        <v>46266</v>
      </c>
      <c r="N1548" s="2" t="s">
        <v>92</v>
      </c>
    </row>
    <row r="1549" spans="2:14" x14ac:dyDescent="0.25">
      <c r="B1549" s="2" t="s">
        <v>2190</v>
      </c>
      <c r="C1549" s="2" t="s">
        <v>2191</v>
      </c>
      <c r="D1549" s="2" t="s">
        <v>16</v>
      </c>
      <c r="E1549" s="2" t="s">
        <v>17</v>
      </c>
      <c r="F1549" s="2" t="s">
        <v>18</v>
      </c>
      <c r="G1549" s="2" t="s">
        <v>19</v>
      </c>
      <c r="H1549" s="2" t="s">
        <v>2192</v>
      </c>
      <c r="I1549" s="2">
        <v>20000</v>
      </c>
      <c r="J1549" s="2">
        <v>0</v>
      </c>
      <c r="K1549" s="2" t="s">
        <v>2196</v>
      </c>
      <c r="L1549" s="3">
        <v>45916</v>
      </c>
      <c r="M1549" s="3">
        <v>46478</v>
      </c>
      <c r="N1549" s="2" t="s">
        <v>92</v>
      </c>
    </row>
    <row r="1550" spans="2:14" x14ac:dyDescent="0.25">
      <c r="B1550" s="2" t="s">
        <v>2190</v>
      </c>
      <c r="C1550" s="2" t="s">
        <v>2191</v>
      </c>
      <c r="D1550" s="2" t="s">
        <v>16</v>
      </c>
      <c r="E1550" s="2" t="s">
        <v>17</v>
      </c>
      <c r="F1550" s="2" t="s">
        <v>18</v>
      </c>
      <c r="G1550" s="2" t="s">
        <v>19</v>
      </c>
      <c r="H1550" s="2" t="s">
        <v>2192</v>
      </c>
      <c r="I1550" s="2">
        <v>20000</v>
      </c>
      <c r="J1550" s="2">
        <v>10000</v>
      </c>
      <c r="K1550" s="2" t="s">
        <v>2197</v>
      </c>
      <c r="L1550" s="3">
        <v>46062</v>
      </c>
      <c r="M1550" s="3">
        <v>46661</v>
      </c>
      <c r="N1550" s="2" t="s">
        <v>92</v>
      </c>
    </row>
    <row r="1551" spans="2:14" x14ac:dyDescent="0.25">
      <c r="B1551" s="2" t="s">
        <v>2190</v>
      </c>
      <c r="C1551" s="2" t="s">
        <v>2191</v>
      </c>
      <c r="D1551" s="2" t="s">
        <v>16</v>
      </c>
      <c r="E1551" s="2" t="s">
        <v>17</v>
      </c>
      <c r="F1551" s="2" t="s">
        <v>18</v>
      </c>
      <c r="G1551" s="2" t="s">
        <v>19</v>
      </c>
      <c r="H1551" s="2" t="s">
        <v>2192</v>
      </c>
      <c r="I1551" s="2">
        <v>20000</v>
      </c>
      <c r="J1551" s="2">
        <v>10000</v>
      </c>
      <c r="K1551" s="2" t="s">
        <v>2198</v>
      </c>
      <c r="L1551" s="3">
        <v>46161</v>
      </c>
      <c r="M1551" s="3">
        <v>46753</v>
      </c>
      <c r="N1551" s="2" t="s">
        <v>92</v>
      </c>
    </row>
    <row r="1552" spans="2:14" x14ac:dyDescent="0.25">
      <c r="B1552" s="2" t="s">
        <v>2190</v>
      </c>
      <c r="C1552" s="2" t="s">
        <v>2191</v>
      </c>
      <c r="D1552" s="2" t="s">
        <v>16</v>
      </c>
      <c r="E1552" s="2" t="s">
        <v>142</v>
      </c>
      <c r="F1552" s="2" t="s">
        <v>18</v>
      </c>
      <c r="G1552" s="2" t="s">
        <v>19</v>
      </c>
      <c r="H1552" s="2" t="s">
        <v>2192</v>
      </c>
      <c r="I1552" s="2">
        <v>20000</v>
      </c>
      <c r="J1552" s="2">
        <v>0</v>
      </c>
      <c r="K1552" s="2" t="s">
        <v>2194</v>
      </c>
      <c r="L1552" s="3">
        <v>44958</v>
      </c>
      <c r="M1552" s="3">
        <v>46204</v>
      </c>
      <c r="N1552" s="2" t="s">
        <v>92</v>
      </c>
    </row>
    <row r="1553" spans="2:14" x14ac:dyDescent="0.25">
      <c r="B1553" s="2" t="s">
        <v>2190</v>
      </c>
      <c r="C1553" s="2" t="s">
        <v>2191</v>
      </c>
      <c r="D1553" s="2" t="s">
        <v>16</v>
      </c>
      <c r="E1553" s="2" t="s">
        <v>142</v>
      </c>
      <c r="F1553" s="2" t="s">
        <v>18</v>
      </c>
      <c r="G1553" s="2" t="s">
        <v>19</v>
      </c>
      <c r="H1553" s="2" t="s">
        <v>2192</v>
      </c>
      <c r="I1553" s="2">
        <v>20000</v>
      </c>
      <c r="J1553" s="2">
        <v>0</v>
      </c>
      <c r="K1553" s="2" t="s">
        <v>2195</v>
      </c>
      <c r="L1553" s="3">
        <v>45831</v>
      </c>
      <c r="M1553" s="3">
        <v>46266</v>
      </c>
      <c r="N1553" s="2" t="s">
        <v>92</v>
      </c>
    </row>
    <row r="1554" spans="2:14" x14ac:dyDescent="0.25">
      <c r="B1554" s="2" t="s">
        <v>2190</v>
      </c>
      <c r="C1554" s="2" t="s">
        <v>2191</v>
      </c>
      <c r="D1554" s="2" t="s">
        <v>16</v>
      </c>
      <c r="E1554" s="2" t="s">
        <v>142</v>
      </c>
      <c r="F1554" s="2" t="s">
        <v>18</v>
      </c>
      <c r="G1554" s="2" t="s">
        <v>19</v>
      </c>
      <c r="H1554" s="2" t="s">
        <v>2192</v>
      </c>
      <c r="I1554" s="2">
        <v>20000</v>
      </c>
      <c r="J1554" s="2">
        <v>0</v>
      </c>
      <c r="K1554" s="2" t="s">
        <v>2196</v>
      </c>
      <c r="L1554" s="3">
        <v>45916</v>
      </c>
      <c r="M1554" s="3">
        <v>46478</v>
      </c>
      <c r="N1554" s="2" t="s">
        <v>92</v>
      </c>
    </row>
    <row r="1555" spans="2:14" x14ac:dyDescent="0.25">
      <c r="B1555" s="2" t="s">
        <v>2190</v>
      </c>
      <c r="C1555" s="2" t="s">
        <v>2191</v>
      </c>
      <c r="D1555" s="2" t="s">
        <v>16</v>
      </c>
      <c r="E1555" s="2" t="s">
        <v>142</v>
      </c>
      <c r="F1555" s="2" t="s">
        <v>18</v>
      </c>
      <c r="G1555" s="2" t="s">
        <v>19</v>
      </c>
      <c r="H1555" s="2" t="s">
        <v>2192</v>
      </c>
      <c r="I1555" s="2">
        <v>20000</v>
      </c>
      <c r="J1555" s="2">
        <v>0</v>
      </c>
      <c r="K1555" s="2" t="s">
        <v>2198</v>
      </c>
      <c r="L1555" s="3">
        <v>46161</v>
      </c>
      <c r="M1555" s="3">
        <v>46753</v>
      </c>
      <c r="N1555" s="2" t="s">
        <v>92</v>
      </c>
    </row>
    <row r="1556" spans="2:14" x14ac:dyDescent="0.25">
      <c r="B1556" s="2" t="s">
        <v>2199</v>
      </c>
      <c r="C1556" s="2" t="s">
        <v>2200</v>
      </c>
      <c r="D1556" s="2" t="s">
        <v>16</v>
      </c>
      <c r="E1556" s="2" t="s">
        <v>17</v>
      </c>
      <c r="F1556" s="2" t="s">
        <v>18</v>
      </c>
      <c r="G1556" s="2" t="s">
        <v>19</v>
      </c>
      <c r="H1556" s="2" t="s">
        <v>2192</v>
      </c>
      <c r="I1556" s="2">
        <v>10916</v>
      </c>
      <c r="J1556" s="2">
        <v>0</v>
      </c>
      <c r="K1556" s="2" t="s">
        <v>2201</v>
      </c>
      <c r="L1556" s="3">
        <v>44958</v>
      </c>
      <c r="M1556" s="3">
        <v>46296</v>
      </c>
      <c r="N1556" s="2" t="s">
        <v>92</v>
      </c>
    </row>
    <row r="1557" spans="2:14" x14ac:dyDescent="0.25">
      <c r="B1557" s="2" t="s">
        <v>2199</v>
      </c>
      <c r="C1557" s="2" t="s">
        <v>2200</v>
      </c>
      <c r="D1557" s="2" t="s">
        <v>16</v>
      </c>
      <c r="E1557" s="2" t="s">
        <v>17</v>
      </c>
      <c r="F1557" s="2" t="s">
        <v>18</v>
      </c>
      <c r="G1557" s="2" t="s">
        <v>19</v>
      </c>
      <c r="H1557" s="2" t="s">
        <v>2192</v>
      </c>
      <c r="I1557" s="2">
        <v>10916</v>
      </c>
      <c r="J1557" s="2">
        <v>0</v>
      </c>
      <c r="K1557" s="2" t="s">
        <v>2202</v>
      </c>
      <c r="L1557" s="3">
        <v>45738</v>
      </c>
      <c r="M1557" s="3">
        <v>46357</v>
      </c>
      <c r="N1557" s="2" t="s">
        <v>92</v>
      </c>
    </row>
    <row r="1558" spans="2:14" x14ac:dyDescent="0.25">
      <c r="B1558" s="2" t="s">
        <v>2199</v>
      </c>
      <c r="C1558" s="2" t="s">
        <v>2200</v>
      </c>
      <c r="D1558" s="2" t="s">
        <v>16</v>
      </c>
      <c r="E1558" s="2" t="s">
        <v>17</v>
      </c>
      <c r="F1558" s="2" t="s">
        <v>18</v>
      </c>
      <c r="G1558" s="2" t="s">
        <v>19</v>
      </c>
      <c r="H1558" s="2" t="s">
        <v>2192</v>
      </c>
      <c r="I1558" s="2">
        <v>10916</v>
      </c>
      <c r="J1558" s="2">
        <v>0</v>
      </c>
      <c r="K1558" s="2" t="s">
        <v>2203</v>
      </c>
      <c r="L1558" s="3">
        <v>45800</v>
      </c>
      <c r="M1558" s="3">
        <v>46447</v>
      </c>
      <c r="N1558" s="2" t="s">
        <v>92</v>
      </c>
    </row>
    <row r="1559" spans="2:14" x14ac:dyDescent="0.25">
      <c r="B1559" s="2" t="s">
        <v>2199</v>
      </c>
      <c r="C1559" s="2" t="s">
        <v>2200</v>
      </c>
      <c r="D1559" s="2" t="s">
        <v>16</v>
      </c>
      <c r="E1559" s="2" t="s">
        <v>17</v>
      </c>
      <c r="F1559" s="2" t="s">
        <v>18</v>
      </c>
      <c r="G1559" s="2" t="s">
        <v>19</v>
      </c>
      <c r="H1559" s="2" t="s">
        <v>2192</v>
      </c>
      <c r="I1559" s="2">
        <v>10916</v>
      </c>
      <c r="J1559" s="2">
        <v>0</v>
      </c>
      <c r="K1559" s="2" t="s">
        <v>2204</v>
      </c>
      <c r="L1559" s="3">
        <v>45831</v>
      </c>
      <c r="M1559" s="3">
        <v>46478</v>
      </c>
      <c r="N1559" s="2" t="s">
        <v>92</v>
      </c>
    </row>
    <row r="1560" spans="2:14" x14ac:dyDescent="0.25">
      <c r="B1560" s="2" t="s">
        <v>2199</v>
      </c>
      <c r="C1560" s="2" t="s">
        <v>2200</v>
      </c>
      <c r="D1560" s="2" t="s">
        <v>16</v>
      </c>
      <c r="E1560" s="2" t="s">
        <v>17</v>
      </c>
      <c r="F1560" s="2" t="s">
        <v>18</v>
      </c>
      <c r="G1560" s="2" t="s">
        <v>19</v>
      </c>
      <c r="H1560" s="2" t="s">
        <v>2192</v>
      </c>
      <c r="I1560" s="2">
        <v>10916</v>
      </c>
      <c r="J1560" s="2">
        <v>0</v>
      </c>
      <c r="K1560" s="2" t="s">
        <v>2205</v>
      </c>
      <c r="L1560" s="3">
        <v>45831</v>
      </c>
      <c r="M1560" s="3">
        <v>46478</v>
      </c>
      <c r="N1560" s="2" t="s">
        <v>92</v>
      </c>
    </row>
    <row r="1561" spans="2:14" x14ac:dyDescent="0.25">
      <c r="B1561" s="2" t="s">
        <v>2199</v>
      </c>
      <c r="C1561" s="2" t="s">
        <v>2200</v>
      </c>
      <c r="D1561" s="2" t="s">
        <v>16</v>
      </c>
      <c r="E1561" s="2" t="s">
        <v>17</v>
      </c>
      <c r="F1561" s="2" t="s">
        <v>18</v>
      </c>
      <c r="G1561" s="2" t="s">
        <v>19</v>
      </c>
      <c r="H1561" s="2" t="s">
        <v>2192</v>
      </c>
      <c r="I1561" s="2">
        <v>10916</v>
      </c>
      <c r="J1561" s="2">
        <v>0</v>
      </c>
      <c r="K1561" s="2" t="s">
        <v>2206</v>
      </c>
      <c r="L1561" s="3">
        <v>45916</v>
      </c>
      <c r="M1561" s="3">
        <v>46478</v>
      </c>
      <c r="N1561" s="2" t="s">
        <v>92</v>
      </c>
    </row>
    <row r="1562" spans="2:14" x14ac:dyDescent="0.25">
      <c r="B1562" s="2" t="s">
        <v>2199</v>
      </c>
      <c r="C1562" s="2" t="s">
        <v>2200</v>
      </c>
      <c r="D1562" s="2" t="s">
        <v>16</v>
      </c>
      <c r="E1562" s="2" t="s">
        <v>17</v>
      </c>
      <c r="F1562" s="2" t="s">
        <v>18</v>
      </c>
      <c r="G1562" s="2" t="s">
        <v>19</v>
      </c>
      <c r="H1562" s="2" t="s">
        <v>2192</v>
      </c>
      <c r="I1562" s="2">
        <v>10916</v>
      </c>
      <c r="J1562" s="2">
        <v>36</v>
      </c>
      <c r="K1562" s="2" t="s">
        <v>2207</v>
      </c>
      <c r="L1562" s="3">
        <v>45918</v>
      </c>
      <c r="M1562" s="3">
        <v>46569</v>
      </c>
      <c r="N1562" s="2" t="s">
        <v>92</v>
      </c>
    </row>
    <row r="1563" spans="2:14" x14ac:dyDescent="0.25">
      <c r="B1563" s="2" t="s">
        <v>2199</v>
      </c>
      <c r="C1563" s="2" t="s">
        <v>2200</v>
      </c>
      <c r="D1563" s="2" t="s">
        <v>16</v>
      </c>
      <c r="E1563" s="2" t="s">
        <v>17</v>
      </c>
      <c r="F1563" s="2" t="s">
        <v>18</v>
      </c>
      <c r="G1563" s="2" t="s">
        <v>19</v>
      </c>
      <c r="H1563" s="2" t="s">
        <v>2192</v>
      </c>
      <c r="I1563" s="2">
        <v>10916</v>
      </c>
      <c r="J1563" s="2">
        <v>0</v>
      </c>
      <c r="K1563" s="2" t="s">
        <v>2208</v>
      </c>
      <c r="L1563" s="3">
        <v>45916</v>
      </c>
      <c r="M1563" s="3">
        <v>46569</v>
      </c>
      <c r="N1563" s="2" t="s">
        <v>92</v>
      </c>
    </row>
    <row r="1564" spans="2:14" x14ac:dyDescent="0.25">
      <c r="B1564" s="2" t="s">
        <v>2199</v>
      </c>
      <c r="C1564" s="2" t="s">
        <v>2200</v>
      </c>
      <c r="D1564" s="2" t="s">
        <v>16</v>
      </c>
      <c r="E1564" s="2" t="s">
        <v>17</v>
      </c>
      <c r="F1564" s="2" t="s">
        <v>18</v>
      </c>
      <c r="G1564" s="2" t="s">
        <v>19</v>
      </c>
      <c r="H1564" s="2" t="s">
        <v>2192</v>
      </c>
      <c r="I1564" s="2">
        <v>10916</v>
      </c>
      <c r="J1564" s="2">
        <v>0</v>
      </c>
      <c r="K1564" s="2" t="s">
        <v>2209</v>
      </c>
      <c r="L1564" s="3">
        <v>46093</v>
      </c>
      <c r="M1564" s="3">
        <v>46692</v>
      </c>
      <c r="N1564" s="2" t="s">
        <v>92</v>
      </c>
    </row>
    <row r="1565" spans="2:14" x14ac:dyDescent="0.25">
      <c r="B1565" s="2" t="s">
        <v>2199</v>
      </c>
      <c r="C1565" s="2" t="s">
        <v>2200</v>
      </c>
      <c r="D1565" s="2" t="s">
        <v>16</v>
      </c>
      <c r="E1565" s="2" t="s">
        <v>17</v>
      </c>
      <c r="F1565" s="2" t="s">
        <v>18</v>
      </c>
      <c r="G1565" s="2" t="s">
        <v>19</v>
      </c>
      <c r="H1565" s="2" t="s">
        <v>2192</v>
      </c>
      <c r="I1565" s="2">
        <v>10916</v>
      </c>
      <c r="J1565" s="2">
        <v>2880</v>
      </c>
      <c r="K1565" s="2" t="s">
        <v>2210</v>
      </c>
      <c r="L1565" s="3">
        <v>46140</v>
      </c>
      <c r="M1565" s="3">
        <v>46753</v>
      </c>
      <c r="N1565" s="2" t="s">
        <v>92</v>
      </c>
    </row>
    <row r="1566" spans="2:14" x14ac:dyDescent="0.25">
      <c r="B1566" s="2" t="s">
        <v>2199</v>
      </c>
      <c r="C1566" s="2" t="s">
        <v>2200</v>
      </c>
      <c r="D1566" s="2" t="s">
        <v>16</v>
      </c>
      <c r="E1566" s="2" t="s">
        <v>17</v>
      </c>
      <c r="F1566" s="2" t="s">
        <v>18</v>
      </c>
      <c r="G1566" s="2" t="s">
        <v>19</v>
      </c>
      <c r="H1566" s="2" t="s">
        <v>2192</v>
      </c>
      <c r="I1566" s="2">
        <v>10916</v>
      </c>
      <c r="J1566" s="2">
        <v>4000</v>
      </c>
      <c r="K1566" s="2" t="s">
        <v>2211</v>
      </c>
      <c r="L1566" s="3">
        <v>46171</v>
      </c>
      <c r="M1566" s="3">
        <v>46784</v>
      </c>
      <c r="N1566" s="2" t="s">
        <v>92</v>
      </c>
    </row>
    <row r="1567" spans="2:14" x14ac:dyDescent="0.25">
      <c r="B1567" s="2" t="s">
        <v>2199</v>
      </c>
      <c r="C1567" s="2" t="s">
        <v>2200</v>
      </c>
      <c r="D1567" s="2" t="s">
        <v>16</v>
      </c>
      <c r="E1567" s="2" t="s">
        <v>17</v>
      </c>
      <c r="F1567" s="2" t="s">
        <v>18</v>
      </c>
      <c r="G1567" s="2" t="s">
        <v>19</v>
      </c>
      <c r="H1567" s="2" t="s">
        <v>2192</v>
      </c>
      <c r="I1567" s="2">
        <v>10916</v>
      </c>
      <c r="J1567" s="2">
        <v>4000</v>
      </c>
      <c r="K1567" s="2" t="s">
        <v>2212</v>
      </c>
      <c r="L1567" s="3">
        <v>46202</v>
      </c>
      <c r="M1567" s="3">
        <v>46813</v>
      </c>
      <c r="N1567" s="2" t="s">
        <v>92</v>
      </c>
    </row>
    <row r="1568" spans="2:14" x14ac:dyDescent="0.25">
      <c r="B1568" s="2" t="s">
        <v>2199</v>
      </c>
      <c r="C1568" s="2" t="s">
        <v>2200</v>
      </c>
      <c r="D1568" s="2" t="s">
        <v>16</v>
      </c>
      <c r="E1568" s="2" t="s">
        <v>181</v>
      </c>
      <c r="F1568" s="2" t="s">
        <v>18</v>
      </c>
      <c r="G1568" s="2" t="s">
        <v>19</v>
      </c>
      <c r="H1568" s="2" t="s">
        <v>2192</v>
      </c>
      <c r="I1568" s="2">
        <v>10916</v>
      </c>
      <c r="J1568" s="2">
        <v>0</v>
      </c>
      <c r="K1568" s="2" t="s">
        <v>2210</v>
      </c>
      <c r="L1568" s="3">
        <v>46140</v>
      </c>
      <c r="M1568" s="3">
        <v>46753</v>
      </c>
      <c r="N1568" s="2" t="s">
        <v>92</v>
      </c>
    </row>
    <row r="1569" spans="2:14" x14ac:dyDescent="0.25">
      <c r="B1569" s="2" t="s">
        <v>2199</v>
      </c>
      <c r="C1569" s="2" t="s">
        <v>2200</v>
      </c>
      <c r="D1569" s="2" t="s">
        <v>16</v>
      </c>
      <c r="E1569" s="2" t="s">
        <v>142</v>
      </c>
      <c r="F1569" s="2" t="s">
        <v>18</v>
      </c>
      <c r="G1569" s="2" t="s">
        <v>19</v>
      </c>
      <c r="H1569" s="2" t="s">
        <v>2192</v>
      </c>
      <c r="I1569" s="2">
        <v>10916</v>
      </c>
      <c r="J1569" s="2">
        <v>0</v>
      </c>
      <c r="K1569" s="2" t="s">
        <v>2201</v>
      </c>
      <c r="L1569" s="3">
        <v>44958</v>
      </c>
      <c r="M1569" s="3">
        <v>46296</v>
      </c>
      <c r="N1569" s="2" t="s">
        <v>92</v>
      </c>
    </row>
    <row r="1570" spans="2:14" x14ac:dyDescent="0.25">
      <c r="B1570" s="2" t="s">
        <v>2199</v>
      </c>
      <c r="C1570" s="2" t="s">
        <v>2200</v>
      </c>
      <c r="D1570" s="2" t="s">
        <v>16</v>
      </c>
      <c r="E1570" s="2" t="s">
        <v>142</v>
      </c>
      <c r="F1570" s="2" t="s">
        <v>18</v>
      </c>
      <c r="G1570" s="2" t="s">
        <v>19</v>
      </c>
      <c r="H1570" s="2" t="s">
        <v>2192</v>
      </c>
      <c r="I1570" s="2">
        <v>10916</v>
      </c>
      <c r="J1570" s="2">
        <v>0</v>
      </c>
      <c r="K1570" s="2" t="s">
        <v>2202</v>
      </c>
      <c r="L1570" s="3">
        <v>45738</v>
      </c>
      <c r="M1570" s="3">
        <v>46357</v>
      </c>
      <c r="N1570" s="2" t="s">
        <v>92</v>
      </c>
    </row>
    <row r="1571" spans="2:14" x14ac:dyDescent="0.25">
      <c r="B1571" s="2" t="s">
        <v>2199</v>
      </c>
      <c r="C1571" s="2" t="s">
        <v>2200</v>
      </c>
      <c r="D1571" s="2" t="s">
        <v>16</v>
      </c>
      <c r="E1571" s="2" t="s">
        <v>142</v>
      </c>
      <c r="F1571" s="2" t="s">
        <v>18</v>
      </c>
      <c r="G1571" s="2" t="s">
        <v>19</v>
      </c>
      <c r="H1571" s="2" t="s">
        <v>2192</v>
      </c>
      <c r="I1571" s="2">
        <v>10916</v>
      </c>
      <c r="J1571" s="2">
        <v>0</v>
      </c>
      <c r="K1571" s="2" t="s">
        <v>2207</v>
      </c>
      <c r="L1571" s="3">
        <v>45918</v>
      </c>
      <c r="M1571" s="3">
        <v>46569</v>
      </c>
      <c r="N1571" s="2" t="s">
        <v>92</v>
      </c>
    </row>
    <row r="1572" spans="2:14" x14ac:dyDescent="0.25">
      <c r="B1572" s="2" t="s">
        <v>2199</v>
      </c>
      <c r="C1572" s="2" t="s">
        <v>2200</v>
      </c>
      <c r="D1572" s="2" t="s">
        <v>16</v>
      </c>
      <c r="E1572" s="2" t="s">
        <v>142</v>
      </c>
      <c r="F1572" s="2" t="s">
        <v>18</v>
      </c>
      <c r="G1572" s="2" t="s">
        <v>19</v>
      </c>
      <c r="H1572" s="2" t="s">
        <v>2192</v>
      </c>
      <c r="I1572" s="2">
        <v>10916</v>
      </c>
      <c r="J1572" s="2">
        <v>0</v>
      </c>
      <c r="K1572" s="2" t="s">
        <v>2209</v>
      </c>
      <c r="L1572" s="3">
        <v>46093</v>
      </c>
      <c r="M1572" s="3">
        <v>46692</v>
      </c>
      <c r="N1572" s="2" t="s">
        <v>92</v>
      </c>
    </row>
    <row r="1573" spans="2:14" x14ac:dyDescent="0.25">
      <c r="B1573" s="2" t="s">
        <v>2213</v>
      </c>
      <c r="C1573" s="2" t="s">
        <v>2214</v>
      </c>
      <c r="D1573" s="2" t="s">
        <v>16</v>
      </c>
      <c r="E1573" s="2" t="s">
        <v>17</v>
      </c>
      <c r="F1573" s="2" t="s">
        <v>18</v>
      </c>
      <c r="G1573" s="2" t="s">
        <v>19</v>
      </c>
      <c r="H1573" s="2" t="s">
        <v>2192</v>
      </c>
      <c r="I1573" s="2">
        <v>11430</v>
      </c>
      <c r="J1573" s="2">
        <v>0</v>
      </c>
      <c r="K1573" s="2" t="s">
        <v>2215</v>
      </c>
      <c r="L1573" s="3">
        <v>44958</v>
      </c>
      <c r="M1573" s="3">
        <v>46266</v>
      </c>
      <c r="N1573" s="2" t="s">
        <v>92</v>
      </c>
    </row>
    <row r="1574" spans="2:14" x14ac:dyDescent="0.25">
      <c r="B1574" s="2" t="s">
        <v>2213</v>
      </c>
      <c r="C1574" s="2" t="s">
        <v>2214</v>
      </c>
      <c r="D1574" s="2" t="s">
        <v>16</v>
      </c>
      <c r="E1574" s="2" t="s">
        <v>17</v>
      </c>
      <c r="F1574" s="2" t="s">
        <v>18</v>
      </c>
      <c r="G1574" s="2" t="s">
        <v>19</v>
      </c>
      <c r="H1574" s="2" t="s">
        <v>2192</v>
      </c>
      <c r="I1574" s="2">
        <v>11430</v>
      </c>
      <c r="J1574" s="2">
        <v>0</v>
      </c>
      <c r="K1574" s="2" t="s">
        <v>2216</v>
      </c>
      <c r="L1574" s="3">
        <v>45793</v>
      </c>
      <c r="M1574" s="3">
        <v>46447</v>
      </c>
      <c r="N1574" s="2" t="s">
        <v>92</v>
      </c>
    </row>
    <row r="1575" spans="2:14" x14ac:dyDescent="0.25">
      <c r="B1575" s="2" t="s">
        <v>2213</v>
      </c>
      <c r="C1575" s="2" t="s">
        <v>2214</v>
      </c>
      <c r="D1575" s="2" t="s">
        <v>16</v>
      </c>
      <c r="E1575" s="2" t="s">
        <v>17</v>
      </c>
      <c r="F1575" s="2" t="s">
        <v>18</v>
      </c>
      <c r="G1575" s="2" t="s">
        <v>19</v>
      </c>
      <c r="H1575" s="2" t="s">
        <v>2192</v>
      </c>
      <c r="I1575" s="2">
        <v>11430</v>
      </c>
      <c r="J1575" s="2">
        <v>0</v>
      </c>
      <c r="K1575" s="2" t="s">
        <v>2217</v>
      </c>
      <c r="L1575" s="3">
        <v>45831</v>
      </c>
      <c r="M1575" s="3">
        <v>46478</v>
      </c>
      <c r="N1575" s="2" t="s">
        <v>92</v>
      </c>
    </row>
    <row r="1576" spans="2:14" x14ac:dyDescent="0.25">
      <c r="B1576" s="2" t="s">
        <v>2213</v>
      </c>
      <c r="C1576" s="2" t="s">
        <v>2214</v>
      </c>
      <c r="D1576" s="2" t="s">
        <v>16</v>
      </c>
      <c r="E1576" s="2" t="s">
        <v>17</v>
      </c>
      <c r="F1576" s="2" t="s">
        <v>18</v>
      </c>
      <c r="G1576" s="2" t="s">
        <v>19</v>
      </c>
      <c r="H1576" s="2" t="s">
        <v>2192</v>
      </c>
      <c r="I1576" s="2">
        <v>11430</v>
      </c>
      <c r="J1576" s="2">
        <v>0</v>
      </c>
      <c r="K1576" s="2" t="s">
        <v>2218</v>
      </c>
      <c r="L1576" s="3">
        <v>45916</v>
      </c>
      <c r="M1576" s="3">
        <v>46569</v>
      </c>
      <c r="N1576" s="2" t="s">
        <v>92</v>
      </c>
    </row>
    <row r="1577" spans="2:14" x14ac:dyDescent="0.25">
      <c r="B1577" s="2" t="s">
        <v>2213</v>
      </c>
      <c r="C1577" s="2" t="s">
        <v>2214</v>
      </c>
      <c r="D1577" s="2" t="s">
        <v>16</v>
      </c>
      <c r="E1577" s="2" t="s">
        <v>17</v>
      </c>
      <c r="F1577" s="2" t="s">
        <v>18</v>
      </c>
      <c r="G1577" s="2" t="s">
        <v>19</v>
      </c>
      <c r="H1577" s="2" t="s">
        <v>2192</v>
      </c>
      <c r="I1577" s="2">
        <v>11430</v>
      </c>
      <c r="J1577" s="2">
        <v>0</v>
      </c>
      <c r="K1577" s="2" t="s">
        <v>2209</v>
      </c>
      <c r="L1577" s="3">
        <v>46081</v>
      </c>
      <c r="M1577" s="3">
        <v>46692</v>
      </c>
      <c r="N1577" s="2" t="s">
        <v>92</v>
      </c>
    </row>
    <row r="1578" spans="2:14" x14ac:dyDescent="0.25">
      <c r="B1578" s="2" t="s">
        <v>2213</v>
      </c>
      <c r="C1578" s="2" t="s">
        <v>2214</v>
      </c>
      <c r="D1578" s="2" t="s">
        <v>16</v>
      </c>
      <c r="E1578" s="2" t="s">
        <v>17</v>
      </c>
      <c r="F1578" s="2" t="s">
        <v>18</v>
      </c>
      <c r="G1578" s="2" t="s">
        <v>19</v>
      </c>
      <c r="H1578" s="2" t="s">
        <v>2192</v>
      </c>
      <c r="I1578" s="2">
        <v>11430</v>
      </c>
      <c r="J1578" s="2">
        <v>0</v>
      </c>
      <c r="K1578" s="2" t="s">
        <v>2219</v>
      </c>
      <c r="L1578" s="3">
        <v>46084</v>
      </c>
      <c r="M1578" s="3">
        <v>46692</v>
      </c>
      <c r="N1578" s="2" t="s">
        <v>92</v>
      </c>
    </row>
    <row r="1579" spans="2:14" x14ac:dyDescent="0.25">
      <c r="B1579" s="2" t="s">
        <v>2213</v>
      </c>
      <c r="C1579" s="2" t="s">
        <v>2214</v>
      </c>
      <c r="D1579" s="2" t="s">
        <v>16</v>
      </c>
      <c r="E1579" s="2" t="s">
        <v>17</v>
      </c>
      <c r="F1579" s="2" t="s">
        <v>18</v>
      </c>
      <c r="G1579" s="2" t="s">
        <v>19</v>
      </c>
      <c r="H1579" s="2" t="s">
        <v>2192</v>
      </c>
      <c r="I1579" s="2">
        <v>11430</v>
      </c>
      <c r="J1579" s="2">
        <v>6430</v>
      </c>
      <c r="K1579" s="2" t="s">
        <v>2220</v>
      </c>
      <c r="L1579" s="3">
        <v>46129</v>
      </c>
      <c r="M1579" s="3">
        <v>46692</v>
      </c>
      <c r="N1579" s="2" t="s">
        <v>92</v>
      </c>
    </row>
    <row r="1580" spans="2:14" x14ac:dyDescent="0.25">
      <c r="B1580" s="2" t="s">
        <v>2213</v>
      </c>
      <c r="C1580" s="2" t="s">
        <v>2214</v>
      </c>
      <c r="D1580" s="2" t="s">
        <v>16</v>
      </c>
      <c r="E1580" s="2" t="s">
        <v>17</v>
      </c>
      <c r="F1580" s="2" t="s">
        <v>18</v>
      </c>
      <c r="G1580" s="2" t="s">
        <v>19</v>
      </c>
      <c r="H1580" s="2" t="s">
        <v>2192</v>
      </c>
      <c r="I1580" s="2">
        <v>11430</v>
      </c>
      <c r="J1580" s="2">
        <v>650</v>
      </c>
      <c r="K1580" s="2" t="s">
        <v>2220</v>
      </c>
      <c r="L1580" s="3">
        <v>46140</v>
      </c>
      <c r="M1580" s="3">
        <v>46692</v>
      </c>
      <c r="N1580" s="2" t="s">
        <v>92</v>
      </c>
    </row>
    <row r="1581" spans="2:14" x14ac:dyDescent="0.25">
      <c r="B1581" s="2" t="s">
        <v>2213</v>
      </c>
      <c r="C1581" s="2" t="s">
        <v>2214</v>
      </c>
      <c r="D1581" s="2" t="s">
        <v>16</v>
      </c>
      <c r="E1581" s="2" t="s">
        <v>17</v>
      </c>
      <c r="F1581" s="2" t="s">
        <v>18</v>
      </c>
      <c r="G1581" s="2" t="s">
        <v>19</v>
      </c>
      <c r="H1581" s="2" t="s">
        <v>2192</v>
      </c>
      <c r="I1581" s="2">
        <v>11430</v>
      </c>
      <c r="J1581" s="2">
        <v>4350</v>
      </c>
      <c r="K1581" s="2" t="s">
        <v>2221</v>
      </c>
      <c r="L1581" s="3">
        <v>46140</v>
      </c>
      <c r="M1581" s="3">
        <v>46722</v>
      </c>
      <c r="N1581" s="2" t="s">
        <v>92</v>
      </c>
    </row>
    <row r="1582" spans="2:14" x14ac:dyDescent="0.25">
      <c r="B1582" s="2" t="s">
        <v>2213</v>
      </c>
      <c r="C1582" s="2" t="s">
        <v>2214</v>
      </c>
      <c r="D1582" s="2" t="s">
        <v>16</v>
      </c>
      <c r="E1582" s="2" t="s">
        <v>181</v>
      </c>
      <c r="F1582" s="2" t="s">
        <v>18</v>
      </c>
      <c r="G1582" s="2" t="s">
        <v>19</v>
      </c>
      <c r="H1582" s="2" t="s">
        <v>2192</v>
      </c>
      <c r="I1582" s="2">
        <v>11430</v>
      </c>
      <c r="J1582" s="2">
        <v>0</v>
      </c>
      <c r="K1582" s="2" t="s">
        <v>2209</v>
      </c>
      <c r="L1582" s="3">
        <v>46081</v>
      </c>
      <c r="M1582" s="3">
        <v>46692</v>
      </c>
      <c r="N1582" s="2" t="s">
        <v>92</v>
      </c>
    </row>
    <row r="1583" spans="2:14" x14ac:dyDescent="0.25">
      <c r="B1583" s="2" t="s">
        <v>2213</v>
      </c>
      <c r="C1583" s="2" t="s">
        <v>2214</v>
      </c>
      <c r="D1583" s="2" t="s">
        <v>16</v>
      </c>
      <c r="E1583" s="2" t="s">
        <v>142</v>
      </c>
      <c r="F1583" s="2" t="s">
        <v>18</v>
      </c>
      <c r="G1583" s="2" t="s">
        <v>19</v>
      </c>
      <c r="H1583" s="2" t="s">
        <v>2192</v>
      </c>
      <c r="I1583" s="2">
        <v>11430</v>
      </c>
      <c r="J1583" s="2">
        <v>0</v>
      </c>
      <c r="K1583" s="2" t="s">
        <v>2215</v>
      </c>
      <c r="L1583" s="3">
        <v>44958</v>
      </c>
      <c r="M1583" s="3">
        <v>46266</v>
      </c>
      <c r="N1583" s="2" t="s">
        <v>92</v>
      </c>
    </row>
    <row r="1584" spans="2:14" x14ac:dyDescent="0.25">
      <c r="B1584" s="2" t="s">
        <v>2213</v>
      </c>
      <c r="C1584" s="2" t="s">
        <v>2214</v>
      </c>
      <c r="D1584" s="2" t="s">
        <v>16</v>
      </c>
      <c r="E1584" s="2" t="s">
        <v>142</v>
      </c>
      <c r="F1584" s="2" t="s">
        <v>18</v>
      </c>
      <c r="G1584" s="2" t="s">
        <v>19</v>
      </c>
      <c r="H1584" s="2" t="s">
        <v>2192</v>
      </c>
      <c r="I1584" s="2">
        <v>11430</v>
      </c>
      <c r="J1584" s="2">
        <v>0</v>
      </c>
      <c r="K1584" s="2" t="s">
        <v>2217</v>
      </c>
      <c r="L1584" s="3">
        <v>45831</v>
      </c>
      <c r="M1584" s="3">
        <v>46478</v>
      </c>
      <c r="N1584" s="2" t="s">
        <v>92</v>
      </c>
    </row>
    <row r="1585" spans="2:14" x14ac:dyDescent="0.25">
      <c r="B1585" s="2" t="s">
        <v>2213</v>
      </c>
      <c r="C1585" s="2" t="s">
        <v>2214</v>
      </c>
      <c r="D1585" s="2" t="s">
        <v>16</v>
      </c>
      <c r="E1585" s="2" t="s">
        <v>142</v>
      </c>
      <c r="F1585" s="2" t="s">
        <v>18</v>
      </c>
      <c r="G1585" s="2" t="s">
        <v>19</v>
      </c>
      <c r="H1585" s="2" t="s">
        <v>2192</v>
      </c>
      <c r="I1585" s="2">
        <v>11430</v>
      </c>
      <c r="J1585" s="2">
        <v>0</v>
      </c>
      <c r="K1585" s="2" t="s">
        <v>2218</v>
      </c>
      <c r="L1585" s="3">
        <v>45916</v>
      </c>
      <c r="M1585" s="3">
        <v>46569</v>
      </c>
      <c r="N1585" s="2" t="s">
        <v>92</v>
      </c>
    </row>
    <row r="1586" spans="2:14" x14ac:dyDescent="0.25">
      <c r="B1586" s="2" t="s">
        <v>2213</v>
      </c>
      <c r="C1586" s="2" t="s">
        <v>2214</v>
      </c>
      <c r="D1586" s="2" t="s">
        <v>16</v>
      </c>
      <c r="E1586" s="2" t="s">
        <v>142</v>
      </c>
      <c r="F1586" s="2" t="s">
        <v>18</v>
      </c>
      <c r="G1586" s="2" t="s">
        <v>19</v>
      </c>
      <c r="H1586" s="2" t="s">
        <v>2192</v>
      </c>
      <c r="I1586" s="2">
        <v>11430</v>
      </c>
      <c r="J1586" s="2">
        <v>0</v>
      </c>
      <c r="K1586" s="2" t="s">
        <v>2220</v>
      </c>
      <c r="L1586" s="3">
        <v>46129</v>
      </c>
      <c r="M1586" s="3">
        <v>46692</v>
      </c>
      <c r="N1586" s="2" t="s">
        <v>92</v>
      </c>
    </row>
    <row r="1587" spans="2:14" x14ac:dyDescent="0.25">
      <c r="B1587" s="2" t="s">
        <v>2213</v>
      </c>
      <c r="C1587" s="2" t="s">
        <v>2214</v>
      </c>
      <c r="D1587" s="2" t="s">
        <v>16</v>
      </c>
      <c r="E1587" s="2" t="s">
        <v>142</v>
      </c>
      <c r="F1587" s="2" t="s">
        <v>18</v>
      </c>
      <c r="G1587" s="2" t="s">
        <v>19</v>
      </c>
      <c r="H1587" s="2" t="s">
        <v>2192</v>
      </c>
      <c r="I1587" s="2">
        <v>11430</v>
      </c>
      <c r="J1587" s="2">
        <v>0</v>
      </c>
      <c r="K1587" s="2" t="s">
        <v>2221</v>
      </c>
      <c r="L1587" s="3">
        <v>46140</v>
      </c>
      <c r="M1587" s="3">
        <v>46722</v>
      </c>
      <c r="N1587" s="2" t="s">
        <v>92</v>
      </c>
    </row>
    <row r="1588" spans="2:14" x14ac:dyDescent="0.25">
      <c r="B1588" s="2" t="s">
        <v>2222</v>
      </c>
      <c r="C1588" s="2" t="s">
        <v>2223</v>
      </c>
      <c r="D1588" s="2" t="s">
        <v>16</v>
      </c>
      <c r="E1588" s="2" t="s">
        <v>17</v>
      </c>
      <c r="F1588" s="2" t="s">
        <v>18</v>
      </c>
      <c r="G1588" s="2" t="s">
        <v>19</v>
      </c>
      <c r="H1588" s="2" t="s">
        <v>2224</v>
      </c>
      <c r="I1588" s="2">
        <v>440</v>
      </c>
      <c r="J1588" s="2">
        <v>440</v>
      </c>
      <c r="K1588" s="2">
        <v>25031002</v>
      </c>
      <c r="L1588" s="3">
        <v>45943</v>
      </c>
      <c r="M1588" s="3">
        <v>47515</v>
      </c>
      <c r="N1588" s="2" t="s">
        <v>504</v>
      </c>
    </row>
    <row r="1589" spans="2:14" x14ac:dyDescent="0.25">
      <c r="B1589" s="2" t="s">
        <v>2225</v>
      </c>
      <c r="C1589" s="2" t="s">
        <v>2226</v>
      </c>
      <c r="D1589" s="2" t="s">
        <v>16</v>
      </c>
      <c r="E1589" s="2" t="s">
        <v>17</v>
      </c>
      <c r="F1589" s="2" t="s">
        <v>18</v>
      </c>
      <c r="G1589" s="2" t="s">
        <v>19</v>
      </c>
      <c r="H1589" s="2" t="s">
        <v>2224</v>
      </c>
      <c r="I1589" s="2">
        <v>955</v>
      </c>
      <c r="J1589" s="2">
        <v>0</v>
      </c>
      <c r="K1589" s="2">
        <v>25092321</v>
      </c>
      <c r="L1589" s="3">
        <v>45943</v>
      </c>
      <c r="M1589" s="3">
        <v>47696</v>
      </c>
      <c r="N1589" s="2" t="s">
        <v>504</v>
      </c>
    </row>
    <row r="1590" spans="2:14" x14ac:dyDescent="0.25">
      <c r="B1590" s="2" t="s">
        <v>2225</v>
      </c>
      <c r="C1590" s="2" t="s">
        <v>2226</v>
      </c>
      <c r="D1590" s="2" t="s">
        <v>16</v>
      </c>
      <c r="E1590" s="2" t="s">
        <v>17</v>
      </c>
      <c r="F1590" s="2" t="s">
        <v>18</v>
      </c>
      <c r="G1590" s="2" t="s">
        <v>19</v>
      </c>
      <c r="H1590" s="2" t="s">
        <v>2224</v>
      </c>
      <c r="I1590" s="2">
        <v>955</v>
      </c>
      <c r="J1590" s="2">
        <v>315</v>
      </c>
      <c r="K1590" s="2">
        <v>25092322</v>
      </c>
      <c r="L1590" s="3">
        <v>45943</v>
      </c>
      <c r="M1590" s="3">
        <v>47696</v>
      </c>
      <c r="N1590" s="2" t="s">
        <v>504</v>
      </c>
    </row>
    <row r="1591" spans="2:14" x14ac:dyDescent="0.25">
      <c r="B1591" s="2" t="s">
        <v>2225</v>
      </c>
      <c r="C1591" s="2" t="s">
        <v>2226</v>
      </c>
      <c r="D1591" s="2" t="s">
        <v>16</v>
      </c>
      <c r="E1591" s="2" t="s">
        <v>17</v>
      </c>
      <c r="F1591" s="2" t="s">
        <v>18</v>
      </c>
      <c r="G1591" s="2" t="s">
        <v>19</v>
      </c>
      <c r="H1591" s="2" t="s">
        <v>2224</v>
      </c>
      <c r="I1591" s="2">
        <v>955</v>
      </c>
      <c r="J1591" s="2">
        <v>640</v>
      </c>
      <c r="K1591" s="2">
        <v>25092408</v>
      </c>
      <c r="L1591" s="3">
        <v>45943</v>
      </c>
      <c r="M1591" s="3">
        <v>47696</v>
      </c>
      <c r="N1591" s="2" t="s">
        <v>504</v>
      </c>
    </row>
    <row r="1592" spans="2:14" x14ac:dyDescent="0.25">
      <c r="B1592" s="2" t="s">
        <v>2227</v>
      </c>
      <c r="C1592" s="2" t="s">
        <v>2228</v>
      </c>
      <c r="D1592" s="2" t="s">
        <v>16</v>
      </c>
      <c r="E1592" s="2" t="s">
        <v>17</v>
      </c>
      <c r="F1592" s="2" t="s">
        <v>18</v>
      </c>
      <c r="G1592" s="2" t="s">
        <v>19</v>
      </c>
      <c r="H1592" s="2" t="s">
        <v>2224</v>
      </c>
      <c r="I1592" s="2">
        <v>100</v>
      </c>
      <c r="J1592" s="2">
        <v>100</v>
      </c>
      <c r="K1592" s="2">
        <v>25092604</v>
      </c>
      <c r="L1592" s="3">
        <v>45943</v>
      </c>
      <c r="M1592" s="3">
        <v>47696</v>
      </c>
      <c r="N1592" s="2" t="s">
        <v>504</v>
      </c>
    </row>
    <row r="1593" spans="2:14" x14ac:dyDescent="0.25">
      <c r="B1593" s="2" t="s">
        <v>2229</v>
      </c>
      <c r="C1593" s="2" t="s">
        <v>2230</v>
      </c>
      <c r="D1593" s="2" t="s">
        <v>16</v>
      </c>
      <c r="E1593" s="2" t="s">
        <v>17</v>
      </c>
      <c r="F1593" s="2" t="s">
        <v>18</v>
      </c>
      <c r="G1593" s="2" t="s">
        <v>19</v>
      </c>
      <c r="H1593" s="2" t="s">
        <v>2231</v>
      </c>
      <c r="I1593" s="2">
        <v>11</v>
      </c>
      <c r="J1593" s="2">
        <v>0</v>
      </c>
      <c r="K1593" s="2">
        <v>40320005</v>
      </c>
      <c r="L1593" s="3">
        <v>44958</v>
      </c>
      <c r="M1593" s="3">
        <v>47178</v>
      </c>
      <c r="N1593" s="2" t="s">
        <v>128</v>
      </c>
    </row>
    <row r="1594" spans="2:14" x14ac:dyDescent="0.25">
      <c r="B1594" s="2" t="s">
        <v>2229</v>
      </c>
      <c r="C1594" s="2" t="s">
        <v>2230</v>
      </c>
      <c r="D1594" s="2" t="s">
        <v>16</v>
      </c>
      <c r="E1594" s="2" t="s">
        <v>17</v>
      </c>
      <c r="F1594" s="2" t="s">
        <v>18</v>
      </c>
      <c r="G1594" s="2" t="s">
        <v>19</v>
      </c>
      <c r="H1594" s="2" t="s">
        <v>2231</v>
      </c>
      <c r="I1594" s="2">
        <v>11</v>
      </c>
      <c r="J1594" s="2">
        <v>0</v>
      </c>
      <c r="K1594" s="2">
        <v>40828015</v>
      </c>
      <c r="L1594" s="3">
        <v>45666</v>
      </c>
      <c r="M1594" s="3">
        <v>47331</v>
      </c>
      <c r="N1594" s="2" t="s">
        <v>128</v>
      </c>
    </row>
    <row r="1595" spans="2:14" x14ac:dyDescent="0.25">
      <c r="B1595" s="2" t="s">
        <v>2229</v>
      </c>
      <c r="C1595" s="2" t="s">
        <v>2230</v>
      </c>
      <c r="D1595" s="2" t="s">
        <v>16</v>
      </c>
      <c r="E1595" s="2" t="s">
        <v>17</v>
      </c>
      <c r="F1595" s="2" t="s">
        <v>18</v>
      </c>
      <c r="G1595" s="2" t="s">
        <v>19</v>
      </c>
      <c r="H1595" s="2" t="s">
        <v>2231</v>
      </c>
      <c r="I1595" s="2">
        <v>11</v>
      </c>
      <c r="J1595" s="2">
        <v>0</v>
      </c>
      <c r="K1595" s="2">
        <v>41028003</v>
      </c>
      <c r="L1595" s="3">
        <v>45758</v>
      </c>
      <c r="M1595" s="3">
        <v>47543</v>
      </c>
      <c r="N1595" s="2" t="s">
        <v>128</v>
      </c>
    </row>
    <row r="1596" spans="2:14" x14ac:dyDescent="0.25">
      <c r="B1596" s="2" t="s">
        <v>2229</v>
      </c>
      <c r="C1596" s="2" t="s">
        <v>2230</v>
      </c>
      <c r="D1596" s="2" t="s">
        <v>16</v>
      </c>
      <c r="E1596" s="2" t="s">
        <v>17</v>
      </c>
      <c r="F1596" s="2" t="s">
        <v>18</v>
      </c>
      <c r="G1596" s="2" t="s">
        <v>19</v>
      </c>
      <c r="H1596" s="2" t="s">
        <v>2231</v>
      </c>
      <c r="I1596" s="2">
        <v>11</v>
      </c>
      <c r="J1596" s="2">
        <v>0</v>
      </c>
      <c r="K1596" s="2">
        <v>41109016</v>
      </c>
      <c r="L1596" s="3">
        <v>44958</v>
      </c>
      <c r="M1596" s="3">
        <v>47423</v>
      </c>
      <c r="N1596" s="2" t="s">
        <v>128</v>
      </c>
    </row>
    <row r="1597" spans="2:14" x14ac:dyDescent="0.25">
      <c r="B1597" s="2" t="s">
        <v>2229</v>
      </c>
      <c r="C1597" s="2" t="s">
        <v>2230</v>
      </c>
      <c r="D1597" s="2" t="s">
        <v>16</v>
      </c>
      <c r="E1597" s="2" t="s">
        <v>17</v>
      </c>
      <c r="F1597" s="2" t="s">
        <v>18</v>
      </c>
      <c r="G1597" s="2" t="s">
        <v>19</v>
      </c>
      <c r="H1597" s="2" t="s">
        <v>2231</v>
      </c>
      <c r="I1597" s="2">
        <v>11</v>
      </c>
      <c r="J1597" s="2">
        <v>0</v>
      </c>
      <c r="K1597" s="2">
        <v>41219021</v>
      </c>
      <c r="L1597" s="3">
        <v>45726</v>
      </c>
      <c r="M1597" s="3">
        <v>47453</v>
      </c>
      <c r="N1597" s="2" t="s">
        <v>128</v>
      </c>
    </row>
    <row r="1598" spans="2:14" x14ac:dyDescent="0.25">
      <c r="B1598" s="2" t="s">
        <v>2229</v>
      </c>
      <c r="C1598" s="2" t="s">
        <v>2230</v>
      </c>
      <c r="D1598" s="2" t="s">
        <v>16</v>
      </c>
      <c r="E1598" s="2" t="s">
        <v>17</v>
      </c>
      <c r="F1598" s="2" t="s">
        <v>18</v>
      </c>
      <c r="G1598" s="2" t="s">
        <v>19</v>
      </c>
      <c r="H1598" s="2" t="s">
        <v>2231</v>
      </c>
      <c r="I1598" s="2">
        <v>11</v>
      </c>
      <c r="J1598" s="2">
        <v>0</v>
      </c>
      <c r="K1598" s="2">
        <v>50225004</v>
      </c>
      <c r="L1598" s="3">
        <v>45758</v>
      </c>
      <c r="M1598" s="3">
        <v>47515</v>
      </c>
      <c r="N1598" s="2" t="s">
        <v>128</v>
      </c>
    </row>
    <row r="1599" spans="2:14" x14ac:dyDescent="0.25">
      <c r="B1599" s="2" t="s">
        <v>2229</v>
      </c>
      <c r="C1599" s="2" t="s">
        <v>2230</v>
      </c>
      <c r="D1599" s="2" t="s">
        <v>16</v>
      </c>
      <c r="E1599" s="2" t="s">
        <v>17</v>
      </c>
      <c r="F1599" s="2" t="s">
        <v>18</v>
      </c>
      <c r="G1599" s="2" t="s">
        <v>19</v>
      </c>
      <c r="H1599" s="2" t="s">
        <v>2231</v>
      </c>
      <c r="I1599" s="2">
        <v>11</v>
      </c>
      <c r="J1599" s="2">
        <v>0</v>
      </c>
      <c r="K1599" s="2">
        <v>50319007</v>
      </c>
      <c r="L1599" s="3">
        <v>45758</v>
      </c>
      <c r="M1599" s="3">
        <v>47543</v>
      </c>
      <c r="N1599" s="2" t="s">
        <v>128</v>
      </c>
    </row>
    <row r="1600" spans="2:14" x14ac:dyDescent="0.25">
      <c r="B1600" s="2" t="s">
        <v>2229</v>
      </c>
      <c r="C1600" s="2" t="s">
        <v>2230</v>
      </c>
      <c r="D1600" s="2" t="s">
        <v>16</v>
      </c>
      <c r="E1600" s="2" t="s">
        <v>17</v>
      </c>
      <c r="F1600" s="2" t="s">
        <v>18</v>
      </c>
      <c r="G1600" s="2" t="s">
        <v>19</v>
      </c>
      <c r="H1600" s="2" t="s">
        <v>2231</v>
      </c>
      <c r="I1600" s="2">
        <v>11</v>
      </c>
      <c r="J1600" s="2">
        <v>0</v>
      </c>
      <c r="K1600" s="2">
        <v>50409008</v>
      </c>
      <c r="L1600" s="3">
        <v>45763</v>
      </c>
      <c r="M1600" s="3">
        <v>47574</v>
      </c>
      <c r="N1600" s="2" t="s">
        <v>128</v>
      </c>
    </row>
    <row r="1601" spans="2:14" x14ac:dyDescent="0.25">
      <c r="B1601" s="2" t="s">
        <v>2229</v>
      </c>
      <c r="C1601" s="2" t="s">
        <v>2230</v>
      </c>
      <c r="D1601" s="2" t="s">
        <v>16</v>
      </c>
      <c r="E1601" s="2" t="s">
        <v>17</v>
      </c>
      <c r="F1601" s="2" t="s">
        <v>18</v>
      </c>
      <c r="G1601" s="2" t="s">
        <v>19</v>
      </c>
      <c r="H1601" s="2" t="s">
        <v>2231</v>
      </c>
      <c r="I1601" s="2">
        <v>11</v>
      </c>
      <c r="J1601" s="2">
        <v>0</v>
      </c>
      <c r="K1601" s="2">
        <v>50830026</v>
      </c>
      <c r="L1601" s="3">
        <v>45910</v>
      </c>
      <c r="M1601" s="3">
        <v>47727</v>
      </c>
      <c r="N1601" s="2" t="s">
        <v>128</v>
      </c>
    </row>
    <row r="1602" spans="2:14" x14ac:dyDescent="0.25">
      <c r="B1602" s="2" t="s">
        <v>2229</v>
      </c>
      <c r="C1602" s="2" t="s">
        <v>2230</v>
      </c>
      <c r="D1602" s="2" t="s">
        <v>16</v>
      </c>
      <c r="E1602" s="2" t="s">
        <v>17</v>
      </c>
      <c r="F1602" s="2" t="s">
        <v>18</v>
      </c>
      <c r="G1602" s="2" t="s">
        <v>19</v>
      </c>
      <c r="H1602" s="2" t="s">
        <v>2231</v>
      </c>
      <c r="I1602" s="2">
        <v>11</v>
      </c>
      <c r="J1602" s="2">
        <v>0</v>
      </c>
      <c r="K1602" s="2">
        <v>51107032</v>
      </c>
      <c r="L1602" s="3">
        <v>46002</v>
      </c>
      <c r="M1602" s="3">
        <v>47788</v>
      </c>
      <c r="N1602" s="2" t="s">
        <v>128</v>
      </c>
    </row>
    <row r="1603" spans="2:14" x14ac:dyDescent="0.25">
      <c r="B1603" s="2" t="s">
        <v>2229</v>
      </c>
      <c r="C1603" s="2" t="s">
        <v>2230</v>
      </c>
      <c r="D1603" s="2" t="s">
        <v>16</v>
      </c>
      <c r="E1603" s="2" t="s">
        <v>17</v>
      </c>
      <c r="F1603" s="2" t="s">
        <v>18</v>
      </c>
      <c r="G1603" s="2" t="s">
        <v>19</v>
      </c>
      <c r="H1603" s="2" t="s">
        <v>2231</v>
      </c>
      <c r="I1603" s="2">
        <v>11</v>
      </c>
      <c r="J1603" s="2">
        <v>0</v>
      </c>
      <c r="K1603" s="2">
        <v>60122002</v>
      </c>
      <c r="L1603" s="3">
        <v>46053</v>
      </c>
      <c r="M1603" s="3">
        <v>47849</v>
      </c>
      <c r="N1603" s="2" t="s">
        <v>128</v>
      </c>
    </row>
    <row r="1604" spans="2:14" x14ac:dyDescent="0.25">
      <c r="B1604" s="2" t="s">
        <v>2229</v>
      </c>
      <c r="C1604" s="2" t="s">
        <v>2230</v>
      </c>
      <c r="D1604" s="2" t="s">
        <v>16</v>
      </c>
      <c r="E1604" s="2" t="s">
        <v>17</v>
      </c>
      <c r="F1604" s="2" t="s">
        <v>18</v>
      </c>
      <c r="G1604" s="2" t="s">
        <v>19</v>
      </c>
      <c r="H1604" s="2" t="s">
        <v>2231</v>
      </c>
      <c r="I1604" s="2">
        <v>11</v>
      </c>
      <c r="J1604" s="2">
        <v>11</v>
      </c>
      <c r="K1604" s="2">
        <v>60202003</v>
      </c>
      <c r="L1604" s="3">
        <v>46064</v>
      </c>
      <c r="M1604" s="3">
        <v>47880</v>
      </c>
      <c r="N1604" s="2" t="s">
        <v>128</v>
      </c>
    </row>
    <row r="1605" spans="2:14" x14ac:dyDescent="0.25">
      <c r="B1605" s="2" t="s">
        <v>2229</v>
      </c>
      <c r="C1605" s="2" t="s">
        <v>2230</v>
      </c>
      <c r="D1605" s="2" t="s">
        <v>16</v>
      </c>
      <c r="E1605" s="2" t="s">
        <v>17</v>
      </c>
      <c r="F1605" s="2" t="s">
        <v>18</v>
      </c>
      <c r="G1605" s="2" t="s">
        <v>19</v>
      </c>
      <c r="H1605" s="2" t="s">
        <v>2231</v>
      </c>
      <c r="I1605" s="2">
        <v>11</v>
      </c>
      <c r="J1605" s="2">
        <v>0</v>
      </c>
      <c r="K1605" s="2">
        <v>60421009</v>
      </c>
      <c r="L1605" s="3">
        <v>46139</v>
      </c>
      <c r="M1605" s="3">
        <v>47939</v>
      </c>
      <c r="N1605" s="2" t="s">
        <v>128</v>
      </c>
    </row>
    <row r="1606" spans="2:14" x14ac:dyDescent="0.25">
      <c r="B1606" s="2" t="s">
        <v>2229</v>
      </c>
      <c r="C1606" s="2" t="s">
        <v>2230</v>
      </c>
      <c r="D1606" s="2" t="s">
        <v>16</v>
      </c>
      <c r="E1606" s="2" t="s">
        <v>17</v>
      </c>
      <c r="F1606" s="2" t="s">
        <v>18</v>
      </c>
      <c r="G1606" s="2" t="s">
        <v>19</v>
      </c>
      <c r="H1606" s="2" t="s">
        <v>2231</v>
      </c>
      <c r="I1606" s="2">
        <v>11</v>
      </c>
      <c r="J1606" s="2">
        <v>0</v>
      </c>
      <c r="K1606" s="2" t="s">
        <v>470</v>
      </c>
      <c r="L1606" s="2" t="s">
        <v>30</v>
      </c>
      <c r="M1606" s="2" t="s">
        <v>30</v>
      </c>
      <c r="N1606" s="2" t="s">
        <v>128</v>
      </c>
    </row>
    <row r="1607" spans="2:14" x14ac:dyDescent="0.25">
      <c r="B1607" s="2" t="s">
        <v>2229</v>
      </c>
      <c r="C1607" s="2" t="s">
        <v>2230</v>
      </c>
      <c r="D1607" s="2" t="s">
        <v>16</v>
      </c>
      <c r="E1607" s="2" t="s">
        <v>142</v>
      </c>
      <c r="F1607" s="2" t="s">
        <v>18</v>
      </c>
      <c r="G1607" s="2" t="s">
        <v>19</v>
      </c>
      <c r="H1607" s="2" t="s">
        <v>2231</v>
      </c>
      <c r="I1607" s="2">
        <v>11</v>
      </c>
      <c r="J1607" s="2">
        <v>0</v>
      </c>
      <c r="K1607" s="2">
        <v>50830026</v>
      </c>
      <c r="L1607" s="3">
        <v>45910</v>
      </c>
      <c r="M1607" s="3">
        <v>47727</v>
      </c>
      <c r="N1607" s="2" t="s">
        <v>128</v>
      </c>
    </row>
    <row r="1608" spans="2:14" x14ac:dyDescent="0.25">
      <c r="B1608" s="2" t="s">
        <v>2232</v>
      </c>
      <c r="C1608" s="2" t="s">
        <v>2233</v>
      </c>
      <c r="D1608" s="2" t="s">
        <v>16</v>
      </c>
      <c r="E1608" s="2" t="s">
        <v>17</v>
      </c>
      <c r="F1608" s="2" t="s">
        <v>18</v>
      </c>
      <c r="G1608" s="2" t="s">
        <v>19</v>
      </c>
      <c r="H1608" s="2" t="s">
        <v>2231</v>
      </c>
      <c r="I1608" s="2">
        <v>1552</v>
      </c>
      <c r="J1608" s="2">
        <v>0</v>
      </c>
      <c r="K1608" s="2">
        <v>40417006</v>
      </c>
      <c r="L1608" s="3">
        <v>44958</v>
      </c>
      <c r="M1608" s="3">
        <v>47209</v>
      </c>
      <c r="N1608" s="2" t="s">
        <v>128</v>
      </c>
    </row>
    <row r="1609" spans="2:14" x14ac:dyDescent="0.25">
      <c r="B1609" s="2" t="s">
        <v>2232</v>
      </c>
      <c r="C1609" s="2" t="s">
        <v>2233</v>
      </c>
      <c r="D1609" s="2" t="s">
        <v>16</v>
      </c>
      <c r="E1609" s="2" t="s">
        <v>17</v>
      </c>
      <c r="F1609" s="2" t="s">
        <v>18</v>
      </c>
      <c r="G1609" s="2" t="s">
        <v>19</v>
      </c>
      <c r="H1609" s="2" t="s">
        <v>2231</v>
      </c>
      <c r="I1609" s="2">
        <v>1552</v>
      </c>
      <c r="J1609" s="2">
        <v>0</v>
      </c>
      <c r="K1609" s="2">
        <v>40826014</v>
      </c>
      <c r="L1609" s="3">
        <v>44958</v>
      </c>
      <c r="M1609" s="3">
        <v>47331</v>
      </c>
      <c r="N1609" s="2" t="s">
        <v>128</v>
      </c>
    </row>
    <row r="1610" spans="2:14" x14ac:dyDescent="0.25">
      <c r="B1610" s="2" t="s">
        <v>2232</v>
      </c>
      <c r="C1610" s="2" t="s">
        <v>2233</v>
      </c>
      <c r="D1610" s="2" t="s">
        <v>16</v>
      </c>
      <c r="E1610" s="2" t="s">
        <v>17</v>
      </c>
      <c r="F1610" s="2" t="s">
        <v>18</v>
      </c>
      <c r="G1610" s="2" t="s">
        <v>19</v>
      </c>
      <c r="H1610" s="2" t="s">
        <v>2231</v>
      </c>
      <c r="I1610" s="2">
        <v>1552</v>
      </c>
      <c r="J1610" s="2">
        <v>0</v>
      </c>
      <c r="K1610" s="2">
        <v>41219021</v>
      </c>
      <c r="L1610" s="3">
        <v>45758</v>
      </c>
      <c r="M1610" s="3">
        <v>47453</v>
      </c>
      <c r="N1610" s="2" t="s">
        <v>128</v>
      </c>
    </row>
    <row r="1611" spans="2:14" x14ac:dyDescent="0.25">
      <c r="B1611" s="2" t="s">
        <v>2232</v>
      </c>
      <c r="C1611" s="2" t="s">
        <v>2233</v>
      </c>
      <c r="D1611" s="2" t="s">
        <v>16</v>
      </c>
      <c r="E1611" s="2" t="s">
        <v>17</v>
      </c>
      <c r="F1611" s="2" t="s">
        <v>18</v>
      </c>
      <c r="G1611" s="2" t="s">
        <v>19</v>
      </c>
      <c r="H1611" s="2" t="s">
        <v>2231</v>
      </c>
      <c r="I1611" s="2">
        <v>1552</v>
      </c>
      <c r="J1611" s="2">
        <v>0</v>
      </c>
      <c r="K1611" s="2">
        <v>41219022</v>
      </c>
      <c r="L1611" s="3">
        <v>45758</v>
      </c>
      <c r="M1611" s="3">
        <v>47453</v>
      </c>
      <c r="N1611" s="2" t="s">
        <v>128</v>
      </c>
    </row>
    <row r="1612" spans="2:14" x14ac:dyDescent="0.25">
      <c r="B1612" s="2" t="s">
        <v>2232</v>
      </c>
      <c r="C1612" s="2" t="s">
        <v>2233</v>
      </c>
      <c r="D1612" s="2" t="s">
        <v>16</v>
      </c>
      <c r="E1612" s="2" t="s">
        <v>17</v>
      </c>
      <c r="F1612" s="2" t="s">
        <v>18</v>
      </c>
      <c r="G1612" s="2" t="s">
        <v>19</v>
      </c>
      <c r="H1612" s="2" t="s">
        <v>2231</v>
      </c>
      <c r="I1612" s="2">
        <v>1552</v>
      </c>
      <c r="J1612" s="2">
        <v>0</v>
      </c>
      <c r="K1612" s="2">
        <v>50307005</v>
      </c>
      <c r="L1612" s="3">
        <v>45736</v>
      </c>
      <c r="M1612" s="3">
        <v>47543</v>
      </c>
      <c r="N1612" s="2" t="s">
        <v>128</v>
      </c>
    </row>
    <row r="1613" spans="2:14" x14ac:dyDescent="0.25">
      <c r="B1613" s="2" t="s">
        <v>2232</v>
      </c>
      <c r="C1613" s="2" t="s">
        <v>2233</v>
      </c>
      <c r="D1613" s="2" t="s">
        <v>16</v>
      </c>
      <c r="E1613" s="2" t="s">
        <v>17</v>
      </c>
      <c r="F1613" s="2" t="s">
        <v>18</v>
      </c>
      <c r="G1613" s="2" t="s">
        <v>19</v>
      </c>
      <c r="H1613" s="2" t="s">
        <v>2231</v>
      </c>
      <c r="I1613" s="2">
        <v>1552</v>
      </c>
      <c r="J1613" s="2">
        <v>0</v>
      </c>
      <c r="K1613" s="2">
        <v>50313006</v>
      </c>
      <c r="L1613" s="3">
        <v>45736</v>
      </c>
      <c r="M1613" s="3">
        <v>47543</v>
      </c>
      <c r="N1613" s="2" t="s">
        <v>128</v>
      </c>
    </row>
    <row r="1614" spans="2:14" x14ac:dyDescent="0.25">
      <c r="B1614" s="2" t="s">
        <v>2232</v>
      </c>
      <c r="C1614" s="2" t="s">
        <v>2233</v>
      </c>
      <c r="D1614" s="2" t="s">
        <v>16</v>
      </c>
      <c r="E1614" s="2" t="s">
        <v>17</v>
      </c>
      <c r="F1614" s="2" t="s">
        <v>18</v>
      </c>
      <c r="G1614" s="2" t="s">
        <v>19</v>
      </c>
      <c r="H1614" s="2" t="s">
        <v>2231</v>
      </c>
      <c r="I1614" s="2">
        <v>1552</v>
      </c>
      <c r="J1614" s="2">
        <v>0</v>
      </c>
      <c r="K1614" s="2">
        <v>50409008</v>
      </c>
      <c r="L1614" s="3">
        <v>45763</v>
      </c>
      <c r="M1614" s="3">
        <v>47574</v>
      </c>
      <c r="N1614" s="2" t="s">
        <v>128</v>
      </c>
    </row>
    <row r="1615" spans="2:14" x14ac:dyDescent="0.25">
      <c r="B1615" s="2" t="s">
        <v>2232</v>
      </c>
      <c r="C1615" s="2" t="s">
        <v>2233</v>
      </c>
      <c r="D1615" s="2" t="s">
        <v>16</v>
      </c>
      <c r="E1615" s="2" t="s">
        <v>17</v>
      </c>
      <c r="F1615" s="2" t="s">
        <v>18</v>
      </c>
      <c r="G1615" s="2" t="s">
        <v>19</v>
      </c>
      <c r="H1615" s="2" t="s">
        <v>2231</v>
      </c>
      <c r="I1615" s="2">
        <v>1552</v>
      </c>
      <c r="J1615" s="2">
        <v>0</v>
      </c>
      <c r="K1615" s="2">
        <v>50617018</v>
      </c>
      <c r="L1615" s="3">
        <v>45910</v>
      </c>
      <c r="M1615" s="3">
        <v>47635</v>
      </c>
      <c r="N1615" s="2" t="s">
        <v>128</v>
      </c>
    </row>
    <row r="1616" spans="2:14" x14ac:dyDescent="0.25">
      <c r="B1616" s="2" t="s">
        <v>2232</v>
      </c>
      <c r="C1616" s="2" t="s">
        <v>2233</v>
      </c>
      <c r="D1616" s="2" t="s">
        <v>16</v>
      </c>
      <c r="E1616" s="2" t="s">
        <v>17</v>
      </c>
      <c r="F1616" s="2" t="s">
        <v>18</v>
      </c>
      <c r="G1616" s="2" t="s">
        <v>19</v>
      </c>
      <c r="H1616" s="2" t="s">
        <v>2231</v>
      </c>
      <c r="I1616" s="2">
        <v>1552</v>
      </c>
      <c r="J1616" s="2">
        <v>0</v>
      </c>
      <c r="K1616" s="2">
        <v>50719021</v>
      </c>
      <c r="L1616" s="3">
        <v>45910</v>
      </c>
      <c r="M1616" s="3">
        <v>47665</v>
      </c>
      <c r="N1616" s="2" t="s">
        <v>128</v>
      </c>
    </row>
    <row r="1617" spans="2:14" x14ac:dyDescent="0.25">
      <c r="B1617" s="2" t="s">
        <v>2232</v>
      </c>
      <c r="C1617" s="2" t="s">
        <v>2233</v>
      </c>
      <c r="D1617" s="2" t="s">
        <v>16</v>
      </c>
      <c r="E1617" s="2" t="s">
        <v>17</v>
      </c>
      <c r="F1617" s="2" t="s">
        <v>18</v>
      </c>
      <c r="G1617" s="2" t="s">
        <v>19</v>
      </c>
      <c r="H1617" s="2" t="s">
        <v>2231</v>
      </c>
      <c r="I1617" s="2">
        <v>1552</v>
      </c>
      <c r="J1617" s="2">
        <v>0</v>
      </c>
      <c r="K1617" s="2">
        <v>50908027</v>
      </c>
      <c r="L1617" s="3">
        <v>45917</v>
      </c>
      <c r="M1617" s="3">
        <v>47727</v>
      </c>
      <c r="N1617" s="2" t="s">
        <v>128</v>
      </c>
    </row>
    <row r="1618" spans="2:14" x14ac:dyDescent="0.25">
      <c r="B1618" s="2" t="s">
        <v>2232</v>
      </c>
      <c r="C1618" s="2" t="s">
        <v>2233</v>
      </c>
      <c r="D1618" s="2" t="s">
        <v>16</v>
      </c>
      <c r="E1618" s="2" t="s">
        <v>17</v>
      </c>
      <c r="F1618" s="2" t="s">
        <v>18</v>
      </c>
      <c r="G1618" s="2" t="s">
        <v>19</v>
      </c>
      <c r="H1618" s="2" t="s">
        <v>2231</v>
      </c>
      <c r="I1618" s="2">
        <v>1552</v>
      </c>
      <c r="J1618" s="2">
        <v>0</v>
      </c>
      <c r="K1618" s="2">
        <v>60225006</v>
      </c>
      <c r="L1618" s="3">
        <v>46130</v>
      </c>
      <c r="M1618" s="3">
        <v>47908</v>
      </c>
      <c r="N1618" s="2" t="s">
        <v>128</v>
      </c>
    </row>
    <row r="1619" spans="2:14" x14ac:dyDescent="0.25">
      <c r="B1619" s="2" t="s">
        <v>2232</v>
      </c>
      <c r="C1619" s="2" t="s">
        <v>2233</v>
      </c>
      <c r="D1619" s="2" t="s">
        <v>16</v>
      </c>
      <c r="E1619" s="2" t="s">
        <v>17</v>
      </c>
      <c r="F1619" s="2" t="s">
        <v>18</v>
      </c>
      <c r="G1619" s="2" t="s">
        <v>19</v>
      </c>
      <c r="H1619" s="2" t="s">
        <v>2231</v>
      </c>
      <c r="I1619" s="2">
        <v>1552</v>
      </c>
      <c r="J1619" s="2">
        <v>12</v>
      </c>
      <c r="K1619" s="2">
        <v>60312008</v>
      </c>
      <c r="L1619" s="3">
        <v>46130</v>
      </c>
      <c r="M1619" s="3">
        <v>47908</v>
      </c>
      <c r="N1619" s="2" t="s">
        <v>128</v>
      </c>
    </row>
    <row r="1620" spans="2:14" x14ac:dyDescent="0.25">
      <c r="B1620" s="2" t="s">
        <v>2232</v>
      </c>
      <c r="C1620" s="2" t="s">
        <v>2233</v>
      </c>
      <c r="D1620" s="2" t="s">
        <v>16</v>
      </c>
      <c r="E1620" s="2" t="s">
        <v>17</v>
      </c>
      <c r="F1620" s="2" t="s">
        <v>18</v>
      </c>
      <c r="G1620" s="2" t="s">
        <v>19</v>
      </c>
      <c r="H1620" s="2" t="s">
        <v>2231</v>
      </c>
      <c r="I1620" s="2">
        <v>1552</v>
      </c>
      <c r="J1620" s="2">
        <v>1540</v>
      </c>
      <c r="K1620" s="2">
        <v>60505010</v>
      </c>
      <c r="L1620" s="3">
        <v>46163</v>
      </c>
      <c r="M1620" s="3">
        <v>47969</v>
      </c>
      <c r="N1620" s="2" t="s">
        <v>128</v>
      </c>
    </row>
    <row r="1621" spans="2:14" x14ac:dyDescent="0.25">
      <c r="B1621" s="2" t="s">
        <v>2232</v>
      </c>
      <c r="C1621" s="2" t="s">
        <v>2233</v>
      </c>
      <c r="D1621" s="2" t="s">
        <v>16</v>
      </c>
      <c r="E1621" s="2" t="s">
        <v>17</v>
      </c>
      <c r="F1621" s="2" t="s">
        <v>18</v>
      </c>
      <c r="G1621" s="2" t="s">
        <v>19</v>
      </c>
      <c r="H1621" s="2" t="s">
        <v>2231</v>
      </c>
      <c r="I1621" s="2">
        <v>1552</v>
      </c>
      <c r="J1621" s="2">
        <v>0</v>
      </c>
      <c r="K1621" s="2" t="s">
        <v>470</v>
      </c>
      <c r="L1621" s="2" t="s">
        <v>30</v>
      </c>
      <c r="M1621" s="2" t="s">
        <v>30</v>
      </c>
      <c r="N1621" s="2" t="s">
        <v>128</v>
      </c>
    </row>
    <row r="1622" spans="2:14" x14ac:dyDescent="0.25">
      <c r="B1622" s="2" t="s">
        <v>2234</v>
      </c>
      <c r="C1622" s="2" t="s">
        <v>2235</v>
      </c>
      <c r="D1622" s="2" t="s">
        <v>16</v>
      </c>
      <c r="E1622" s="2" t="s">
        <v>17</v>
      </c>
      <c r="F1622" s="2" t="s">
        <v>18</v>
      </c>
      <c r="G1622" s="2" t="s">
        <v>19</v>
      </c>
      <c r="H1622" s="2" t="s">
        <v>2236</v>
      </c>
      <c r="I1622" s="2">
        <v>0</v>
      </c>
      <c r="J1622" s="2">
        <v>0</v>
      </c>
      <c r="K1622" s="2">
        <v>26092802</v>
      </c>
      <c r="L1622" s="3">
        <v>44958</v>
      </c>
      <c r="M1622" s="3">
        <v>46997</v>
      </c>
      <c r="N1622" s="2" t="s">
        <v>113</v>
      </c>
    </row>
    <row r="1623" spans="2:14" x14ac:dyDescent="0.25">
      <c r="B1623" s="2" t="s">
        <v>2237</v>
      </c>
      <c r="C1623" s="2" t="s">
        <v>2238</v>
      </c>
      <c r="D1623" s="2" t="s">
        <v>16</v>
      </c>
      <c r="E1623" s="2" t="s">
        <v>17</v>
      </c>
      <c r="F1623" s="2" t="s">
        <v>18</v>
      </c>
      <c r="G1623" s="2" t="s">
        <v>19</v>
      </c>
      <c r="H1623" s="2" t="s">
        <v>2239</v>
      </c>
      <c r="I1623" s="2">
        <v>270</v>
      </c>
      <c r="J1623" s="2">
        <v>0</v>
      </c>
      <c r="K1623" s="2">
        <v>8326</v>
      </c>
      <c r="L1623" s="3">
        <v>44958</v>
      </c>
      <c r="M1623" s="3">
        <v>46753</v>
      </c>
      <c r="N1623" s="2" t="s">
        <v>83</v>
      </c>
    </row>
    <row r="1624" spans="2:14" x14ac:dyDescent="0.25">
      <c r="B1624" s="2" t="s">
        <v>2237</v>
      </c>
      <c r="C1624" s="2" t="s">
        <v>2238</v>
      </c>
      <c r="D1624" s="2" t="s">
        <v>16</v>
      </c>
      <c r="E1624" s="2" t="s">
        <v>17</v>
      </c>
      <c r="F1624" s="2" t="s">
        <v>18</v>
      </c>
      <c r="G1624" s="2" t="s">
        <v>19</v>
      </c>
      <c r="H1624" s="2" t="s">
        <v>2239</v>
      </c>
      <c r="I1624" s="2">
        <v>270</v>
      </c>
      <c r="J1624" s="2">
        <v>270</v>
      </c>
      <c r="K1624" s="2">
        <v>8366</v>
      </c>
      <c r="L1624" s="3">
        <v>45901</v>
      </c>
      <c r="M1624" s="3">
        <v>47270</v>
      </c>
      <c r="N1624" s="2" t="s">
        <v>83</v>
      </c>
    </row>
    <row r="1625" spans="2:14" x14ac:dyDescent="0.25">
      <c r="B1625" s="2" t="s">
        <v>2240</v>
      </c>
      <c r="C1625" s="2" t="s">
        <v>2241</v>
      </c>
      <c r="D1625" s="2" t="s">
        <v>16</v>
      </c>
      <c r="E1625" s="2" t="s">
        <v>17</v>
      </c>
      <c r="F1625" s="2" t="s">
        <v>18</v>
      </c>
      <c r="G1625" s="2" t="s">
        <v>19</v>
      </c>
      <c r="H1625" s="2" t="s">
        <v>2239</v>
      </c>
      <c r="I1625" s="2">
        <v>250</v>
      </c>
      <c r="J1625" s="2">
        <v>77</v>
      </c>
      <c r="K1625" s="2">
        <v>8366</v>
      </c>
      <c r="L1625" s="3">
        <v>44958</v>
      </c>
      <c r="M1625" s="3">
        <v>47270</v>
      </c>
      <c r="N1625" s="2" t="s">
        <v>83</v>
      </c>
    </row>
    <row r="1626" spans="2:14" x14ac:dyDescent="0.25">
      <c r="B1626" s="2" t="s">
        <v>2240</v>
      </c>
      <c r="C1626" s="2" t="s">
        <v>2241</v>
      </c>
      <c r="D1626" s="2" t="s">
        <v>16</v>
      </c>
      <c r="E1626" s="2" t="s">
        <v>17</v>
      </c>
      <c r="F1626" s="2" t="s">
        <v>18</v>
      </c>
      <c r="G1626" s="2" t="s">
        <v>19</v>
      </c>
      <c r="H1626" s="2" t="s">
        <v>2239</v>
      </c>
      <c r="I1626" s="2">
        <v>250</v>
      </c>
      <c r="J1626" s="2">
        <v>173</v>
      </c>
      <c r="K1626" s="2" t="s">
        <v>2242</v>
      </c>
      <c r="L1626" s="3">
        <v>45853</v>
      </c>
      <c r="M1626" s="3">
        <v>47270</v>
      </c>
      <c r="N1626" s="2" t="s">
        <v>83</v>
      </c>
    </row>
    <row r="1627" spans="2:14" x14ac:dyDescent="0.25">
      <c r="B1627" s="2" t="s">
        <v>2243</v>
      </c>
      <c r="C1627" s="2" t="s">
        <v>2244</v>
      </c>
      <c r="D1627" s="2" t="s">
        <v>41</v>
      </c>
      <c r="E1627" s="2" t="s">
        <v>17</v>
      </c>
      <c r="F1627" s="2" t="s">
        <v>18</v>
      </c>
      <c r="G1627" s="2" t="s">
        <v>175</v>
      </c>
      <c r="H1627" s="2" t="s">
        <v>2245</v>
      </c>
      <c r="I1627" s="2">
        <v>0</v>
      </c>
      <c r="J1627" s="2">
        <v>0</v>
      </c>
      <c r="K1627" s="2">
        <v>221800033</v>
      </c>
      <c r="L1627" s="3">
        <v>44958</v>
      </c>
      <c r="M1627" s="3">
        <v>46296</v>
      </c>
      <c r="N1627" s="2" t="s">
        <v>1369</v>
      </c>
    </row>
    <row r="1628" spans="2:14" x14ac:dyDescent="0.25">
      <c r="B1628" s="2" t="s">
        <v>2243</v>
      </c>
      <c r="C1628" s="2" t="s">
        <v>2244</v>
      </c>
      <c r="D1628" s="2" t="s">
        <v>41</v>
      </c>
      <c r="E1628" s="2" t="s">
        <v>142</v>
      </c>
      <c r="F1628" s="2" t="s">
        <v>18</v>
      </c>
      <c r="G1628" s="2" t="s">
        <v>175</v>
      </c>
      <c r="H1628" s="2" t="s">
        <v>2245</v>
      </c>
      <c r="I1628" s="2">
        <v>0</v>
      </c>
      <c r="J1628" s="2">
        <v>0</v>
      </c>
      <c r="K1628" s="2">
        <v>221800033</v>
      </c>
      <c r="L1628" s="3">
        <v>44958</v>
      </c>
      <c r="M1628" s="3">
        <v>46296</v>
      </c>
      <c r="N1628" s="2" t="s">
        <v>1369</v>
      </c>
    </row>
    <row r="1629" spans="2:14" x14ac:dyDescent="0.25">
      <c r="B1629" s="2" t="s">
        <v>2246</v>
      </c>
      <c r="C1629" s="2" t="s">
        <v>69</v>
      </c>
      <c r="D1629" s="2" t="s">
        <v>16</v>
      </c>
      <c r="E1629" s="2" t="s">
        <v>17</v>
      </c>
      <c r="F1629" s="2" t="s">
        <v>18</v>
      </c>
      <c r="G1629" s="2" t="s">
        <v>175</v>
      </c>
      <c r="H1629" s="2" t="s">
        <v>2247</v>
      </c>
      <c r="I1629" s="2">
        <v>6538</v>
      </c>
      <c r="J1629" s="2">
        <v>0</v>
      </c>
      <c r="K1629" s="2">
        <v>222200001</v>
      </c>
      <c r="L1629" s="3">
        <v>44958</v>
      </c>
      <c r="M1629" s="3">
        <v>47027</v>
      </c>
      <c r="N1629" s="2" t="s">
        <v>1369</v>
      </c>
    </row>
    <row r="1630" spans="2:14" x14ac:dyDescent="0.25">
      <c r="B1630" s="2" t="s">
        <v>2246</v>
      </c>
      <c r="C1630" s="2" t="s">
        <v>69</v>
      </c>
      <c r="D1630" s="2" t="s">
        <v>16</v>
      </c>
      <c r="E1630" s="2" t="s">
        <v>17</v>
      </c>
      <c r="F1630" s="2" t="s">
        <v>18</v>
      </c>
      <c r="G1630" s="2" t="s">
        <v>175</v>
      </c>
      <c r="H1630" s="2" t="s">
        <v>2247</v>
      </c>
      <c r="I1630" s="2">
        <v>6538</v>
      </c>
      <c r="J1630" s="2">
        <v>6527</v>
      </c>
      <c r="K1630" s="2">
        <v>222200009</v>
      </c>
      <c r="L1630" s="3">
        <v>44958</v>
      </c>
      <c r="M1630" s="3">
        <v>47058</v>
      </c>
      <c r="N1630" s="2" t="s">
        <v>1369</v>
      </c>
    </row>
    <row r="1631" spans="2:14" x14ac:dyDescent="0.25">
      <c r="B1631" s="2" t="s">
        <v>2246</v>
      </c>
      <c r="C1631" s="2" t="s">
        <v>69</v>
      </c>
      <c r="D1631" s="2" t="s">
        <v>16</v>
      </c>
      <c r="E1631" s="2" t="s">
        <v>17</v>
      </c>
      <c r="F1631" s="2" t="s">
        <v>18</v>
      </c>
      <c r="G1631" s="2" t="s">
        <v>175</v>
      </c>
      <c r="H1631" s="2" t="s">
        <v>2247</v>
      </c>
      <c r="I1631" s="2">
        <v>6538</v>
      </c>
      <c r="J1631" s="2">
        <v>6</v>
      </c>
      <c r="K1631" s="2">
        <v>222200009</v>
      </c>
      <c r="L1631" s="3">
        <v>45843</v>
      </c>
      <c r="M1631" s="3">
        <v>47119</v>
      </c>
      <c r="N1631" s="2" t="s">
        <v>1369</v>
      </c>
    </row>
    <row r="1632" spans="2:14" x14ac:dyDescent="0.25">
      <c r="B1632" s="2" t="s">
        <v>2246</v>
      </c>
      <c r="C1632" s="2" t="s">
        <v>69</v>
      </c>
      <c r="D1632" s="2" t="s">
        <v>16</v>
      </c>
      <c r="E1632" s="2" t="s">
        <v>17</v>
      </c>
      <c r="F1632" s="2" t="s">
        <v>18</v>
      </c>
      <c r="G1632" s="2" t="s">
        <v>175</v>
      </c>
      <c r="H1632" s="2" t="s">
        <v>2247</v>
      </c>
      <c r="I1632" s="2">
        <v>6538</v>
      </c>
      <c r="J1632" s="2">
        <v>0</v>
      </c>
      <c r="K1632" s="2">
        <v>222200010</v>
      </c>
      <c r="L1632" s="3">
        <v>44958</v>
      </c>
      <c r="M1632" s="3">
        <v>47058</v>
      </c>
      <c r="N1632" s="2" t="s">
        <v>1369</v>
      </c>
    </row>
    <row r="1633" spans="2:14" x14ac:dyDescent="0.25">
      <c r="B1633" s="2" t="s">
        <v>2246</v>
      </c>
      <c r="C1633" s="2" t="s">
        <v>69</v>
      </c>
      <c r="D1633" s="2" t="s">
        <v>16</v>
      </c>
      <c r="E1633" s="2" t="s">
        <v>17</v>
      </c>
      <c r="F1633" s="2" t="s">
        <v>18</v>
      </c>
      <c r="G1633" s="2" t="s">
        <v>175</v>
      </c>
      <c r="H1633" s="2" t="s">
        <v>2247</v>
      </c>
      <c r="I1633" s="2">
        <v>6538</v>
      </c>
      <c r="J1633" s="2">
        <v>5</v>
      </c>
      <c r="K1633" s="2">
        <v>222200074</v>
      </c>
      <c r="L1633" s="3">
        <v>46132</v>
      </c>
      <c r="M1633" s="3">
        <v>47150</v>
      </c>
      <c r="N1633" s="2" t="s">
        <v>1369</v>
      </c>
    </row>
    <row r="1634" spans="2:14" x14ac:dyDescent="0.25">
      <c r="B1634" s="2" t="s">
        <v>2246</v>
      </c>
      <c r="C1634" s="2" t="s">
        <v>69</v>
      </c>
      <c r="D1634" s="2" t="s">
        <v>16</v>
      </c>
      <c r="E1634" s="2" t="s">
        <v>181</v>
      </c>
      <c r="F1634" s="2" t="s">
        <v>18</v>
      </c>
      <c r="G1634" s="2" t="s">
        <v>175</v>
      </c>
      <c r="H1634" s="2" t="s">
        <v>2247</v>
      </c>
      <c r="I1634" s="2">
        <v>6538</v>
      </c>
      <c r="J1634" s="2">
        <v>0</v>
      </c>
      <c r="K1634" s="2">
        <v>222200009</v>
      </c>
      <c r="L1634" s="3">
        <v>44958</v>
      </c>
      <c r="M1634" s="3">
        <v>47058</v>
      </c>
      <c r="N1634" s="2" t="s">
        <v>1369</v>
      </c>
    </row>
    <row r="1635" spans="2:14" x14ac:dyDescent="0.25">
      <c r="B1635" s="2" t="s">
        <v>2246</v>
      </c>
      <c r="C1635" s="2" t="s">
        <v>69</v>
      </c>
      <c r="D1635" s="2" t="s">
        <v>16</v>
      </c>
      <c r="E1635" s="2" t="s">
        <v>181</v>
      </c>
      <c r="F1635" s="2" t="s">
        <v>18</v>
      </c>
      <c r="G1635" s="2" t="s">
        <v>175</v>
      </c>
      <c r="H1635" s="2" t="s">
        <v>2247</v>
      </c>
      <c r="I1635" s="2">
        <v>6538</v>
      </c>
      <c r="J1635" s="2">
        <v>0</v>
      </c>
      <c r="K1635" s="2">
        <v>222200009</v>
      </c>
      <c r="L1635" s="3">
        <v>45843</v>
      </c>
      <c r="M1635" s="3">
        <v>47119</v>
      </c>
      <c r="N1635" s="2" t="s">
        <v>1369</v>
      </c>
    </row>
    <row r="1636" spans="2:14" x14ac:dyDescent="0.25">
      <c r="B1636" s="2" t="s">
        <v>2248</v>
      </c>
      <c r="C1636" s="2" t="s">
        <v>2249</v>
      </c>
      <c r="D1636" s="2" t="s">
        <v>379</v>
      </c>
      <c r="E1636" s="2" t="s">
        <v>17</v>
      </c>
      <c r="F1636" s="2" t="s">
        <v>18</v>
      </c>
      <c r="G1636" s="2" t="s">
        <v>175</v>
      </c>
      <c r="H1636" s="2" t="s">
        <v>2247</v>
      </c>
      <c r="I1636" s="2">
        <v>0</v>
      </c>
      <c r="J1636" s="2">
        <v>0</v>
      </c>
      <c r="K1636" s="2">
        <v>222200008</v>
      </c>
      <c r="L1636" s="3">
        <v>44958</v>
      </c>
      <c r="M1636" s="3">
        <v>47058</v>
      </c>
      <c r="N1636" s="2" t="s">
        <v>1369</v>
      </c>
    </row>
    <row r="1637" spans="2:14" x14ac:dyDescent="0.25">
      <c r="B1637" s="2" t="s">
        <v>2250</v>
      </c>
      <c r="C1637" s="2" t="s">
        <v>2251</v>
      </c>
      <c r="D1637" s="2" t="s">
        <v>1367</v>
      </c>
      <c r="E1637" s="2" t="s">
        <v>17</v>
      </c>
      <c r="F1637" s="2" t="s">
        <v>18</v>
      </c>
      <c r="G1637" s="2" t="s">
        <v>175</v>
      </c>
      <c r="H1637" s="2" t="s">
        <v>2247</v>
      </c>
      <c r="I1637" s="2">
        <v>0</v>
      </c>
      <c r="J1637" s="2">
        <v>0</v>
      </c>
      <c r="K1637" s="2">
        <v>222200007</v>
      </c>
      <c r="L1637" s="3">
        <v>44958</v>
      </c>
      <c r="M1637" s="3">
        <v>47058</v>
      </c>
      <c r="N1637" s="2" t="s">
        <v>1369</v>
      </c>
    </row>
    <row r="1638" spans="2:14" x14ac:dyDescent="0.25">
      <c r="B1638" s="2" t="s">
        <v>2250</v>
      </c>
      <c r="C1638" s="2" t="s">
        <v>2251</v>
      </c>
      <c r="D1638" s="2" t="s">
        <v>1367</v>
      </c>
      <c r="E1638" s="2" t="s">
        <v>17</v>
      </c>
      <c r="F1638" s="2" t="s">
        <v>18</v>
      </c>
      <c r="G1638" s="2" t="s">
        <v>175</v>
      </c>
      <c r="H1638" s="2" t="s">
        <v>2247</v>
      </c>
      <c r="I1638" s="2">
        <v>0</v>
      </c>
      <c r="J1638" s="2">
        <v>0</v>
      </c>
      <c r="K1638" s="2">
        <v>222200008</v>
      </c>
      <c r="L1638" s="3">
        <v>44958</v>
      </c>
      <c r="M1638" s="3">
        <v>47058</v>
      </c>
      <c r="N1638" s="2" t="s">
        <v>1369</v>
      </c>
    </row>
    <row r="1639" spans="2:14" x14ac:dyDescent="0.25">
      <c r="B1639" s="2" t="s">
        <v>2252</v>
      </c>
      <c r="C1639" s="2" t="s">
        <v>2253</v>
      </c>
      <c r="D1639" s="2" t="s">
        <v>16</v>
      </c>
      <c r="E1639" s="2" t="s">
        <v>17</v>
      </c>
      <c r="F1639" s="2" t="s">
        <v>18</v>
      </c>
      <c r="G1639" s="2" t="s">
        <v>175</v>
      </c>
      <c r="H1639" s="2" t="s">
        <v>2254</v>
      </c>
      <c r="I1639" s="2">
        <v>2656</v>
      </c>
      <c r="J1639" s="2">
        <v>0</v>
      </c>
      <c r="K1639" s="4">
        <v>231000000000</v>
      </c>
      <c r="L1639" s="3">
        <v>44958</v>
      </c>
      <c r="M1639" s="3">
        <v>47027</v>
      </c>
      <c r="N1639" s="2" t="s">
        <v>528</v>
      </c>
    </row>
    <row r="1640" spans="2:14" x14ac:dyDescent="0.25">
      <c r="B1640" s="2" t="s">
        <v>2252</v>
      </c>
      <c r="C1640" s="2" t="s">
        <v>2253</v>
      </c>
      <c r="D1640" s="2" t="s">
        <v>16</v>
      </c>
      <c r="E1640" s="2" t="s">
        <v>17</v>
      </c>
      <c r="F1640" s="2" t="s">
        <v>18</v>
      </c>
      <c r="G1640" s="2" t="s">
        <v>175</v>
      </c>
      <c r="H1640" s="2" t="s">
        <v>2254</v>
      </c>
      <c r="I1640" s="2">
        <v>2656</v>
      </c>
      <c r="J1640" s="2">
        <v>0</v>
      </c>
      <c r="K1640" s="4">
        <v>241000000000</v>
      </c>
      <c r="L1640" s="3">
        <v>44958</v>
      </c>
      <c r="M1640" s="3">
        <v>47362</v>
      </c>
      <c r="N1640" s="2" t="s">
        <v>528</v>
      </c>
    </row>
    <row r="1641" spans="2:14" x14ac:dyDescent="0.25">
      <c r="B1641" s="2" t="s">
        <v>2252</v>
      </c>
      <c r="C1641" s="2" t="s">
        <v>2253</v>
      </c>
      <c r="D1641" s="2" t="s">
        <v>16</v>
      </c>
      <c r="E1641" s="2" t="s">
        <v>17</v>
      </c>
      <c r="F1641" s="2" t="s">
        <v>18</v>
      </c>
      <c r="G1641" s="2" t="s">
        <v>175</v>
      </c>
      <c r="H1641" s="2" t="s">
        <v>2254</v>
      </c>
      <c r="I1641" s="2">
        <v>2656</v>
      </c>
      <c r="J1641" s="2">
        <v>0</v>
      </c>
      <c r="K1641" s="2">
        <v>221125001000</v>
      </c>
      <c r="L1641" s="3">
        <v>45832</v>
      </c>
      <c r="M1641" s="3">
        <v>46692</v>
      </c>
      <c r="N1641" s="2" t="s">
        <v>528</v>
      </c>
    </row>
    <row r="1642" spans="2:14" x14ac:dyDescent="0.25">
      <c r="B1642" s="2" t="s">
        <v>2252</v>
      </c>
      <c r="C1642" s="2" t="s">
        <v>2253</v>
      </c>
      <c r="D1642" s="2" t="s">
        <v>16</v>
      </c>
      <c r="E1642" s="2" t="s">
        <v>17</v>
      </c>
      <c r="F1642" s="2" t="s">
        <v>18</v>
      </c>
      <c r="G1642" s="2" t="s">
        <v>175</v>
      </c>
      <c r="H1642" s="2" t="s">
        <v>2254</v>
      </c>
      <c r="I1642" s="2">
        <v>2656</v>
      </c>
      <c r="J1642" s="2">
        <v>0</v>
      </c>
      <c r="K1642" s="2">
        <v>240903001000</v>
      </c>
      <c r="L1642" s="3">
        <v>45741</v>
      </c>
      <c r="M1642" s="3">
        <v>47362</v>
      </c>
      <c r="N1642" s="2" t="s">
        <v>528</v>
      </c>
    </row>
    <row r="1643" spans="2:14" x14ac:dyDescent="0.25">
      <c r="B1643" s="2" t="s">
        <v>2252</v>
      </c>
      <c r="C1643" s="2" t="s">
        <v>2253</v>
      </c>
      <c r="D1643" s="2" t="s">
        <v>16</v>
      </c>
      <c r="E1643" s="2" t="s">
        <v>17</v>
      </c>
      <c r="F1643" s="2" t="s">
        <v>18</v>
      </c>
      <c r="G1643" s="2" t="s">
        <v>175</v>
      </c>
      <c r="H1643" s="2" t="s">
        <v>2254</v>
      </c>
      <c r="I1643" s="2">
        <v>2656</v>
      </c>
      <c r="J1643" s="2">
        <v>0</v>
      </c>
      <c r="K1643" s="2">
        <v>250629001000</v>
      </c>
      <c r="L1643" s="3">
        <v>45849</v>
      </c>
      <c r="M1643" s="3">
        <v>47635</v>
      </c>
      <c r="N1643" s="2" t="s">
        <v>528</v>
      </c>
    </row>
    <row r="1644" spans="2:14" x14ac:dyDescent="0.25">
      <c r="B1644" s="2" t="s">
        <v>2252</v>
      </c>
      <c r="C1644" s="2" t="s">
        <v>2253</v>
      </c>
      <c r="D1644" s="2" t="s">
        <v>16</v>
      </c>
      <c r="E1644" s="2" t="s">
        <v>17</v>
      </c>
      <c r="F1644" s="2" t="s">
        <v>18</v>
      </c>
      <c r="G1644" s="2" t="s">
        <v>175</v>
      </c>
      <c r="H1644" s="2" t="s">
        <v>2254</v>
      </c>
      <c r="I1644" s="2">
        <v>2656</v>
      </c>
      <c r="J1644" s="2">
        <v>16</v>
      </c>
      <c r="K1644" s="2">
        <v>251011001000</v>
      </c>
      <c r="L1644" s="3">
        <v>45958</v>
      </c>
      <c r="M1644" s="3">
        <v>47757</v>
      </c>
      <c r="N1644" s="2" t="s">
        <v>528</v>
      </c>
    </row>
    <row r="1645" spans="2:14" x14ac:dyDescent="0.25">
      <c r="B1645" s="2" t="s">
        <v>2252</v>
      </c>
      <c r="C1645" s="2" t="s">
        <v>2253</v>
      </c>
      <c r="D1645" s="2" t="s">
        <v>16</v>
      </c>
      <c r="E1645" s="2" t="s">
        <v>17</v>
      </c>
      <c r="F1645" s="2" t="s">
        <v>18</v>
      </c>
      <c r="G1645" s="2" t="s">
        <v>175</v>
      </c>
      <c r="H1645" s="2" t="s">
        <v>2254</v>
      </c>
      <c r="I1645" s="2">
        <v>2656</v>
      </c>
      <c r="J1645" s="2">
        <v>2640</v>
      </c>
      <c r="K1645" s="2">
        <v>260422001000</v>
      </c>
      <c r="L1645" s="3">
        <v>46142</v>
      </c>
      <c r="M1645" s="3">
        <v>47939</v>
      </c>
      <c r="N1645" s="2" t="s">
        <v>528</v>
      </c>
    </row>
    <row r="1646" spans="2:14" x14ac:dyDescent="0.25">
      <c r="B1646" s="2" t="s">
        <v>2252</v>
      </c>
      <c r="C1646" s="2" t="s">
        <v>2253</v>
      </c>
      <c r="D1646" s="2" t="s">
        <v>16</v>
      </c>
      <c r="E1646" s="2" t="s">
        <v>17</v>
      </c>
      <c r="F1646" s="2" t="s">
        <v>18</v>
      </c>
      <c r="G1646" s="2" t="s">
        <v>175</v>
      </c>
      <c r="H1646" s="2" t="s">
        <v>2254</v>
      </c>
      <c r="I1646" s="2">
        <v>2656</v>
      </c>
      <c r="J1646" s="2">
        <v>0</v>
      </c>
      <c r="K1646" s="2" t="s">
        <v>470</v>
      </c>
      <c r="L1646" s="2" t="s">
        <v>30</v>
      </c>
      <c r="M1646" s="2" t="s">
        <v>30</v>
      </c>
      <c r="N1646" s="2" t="s">
        <v>528</v>
      </c>
    </row>
    <row r="1647" spans="2:14" x14ac:dyDescent="0.25">
      <c r="B1647" s="2" t="s">
        <v>2252</v>
      </c>
      <c r="C1647" s="2" t="s">
        <v>2253</v>
      </c>
      <c r="D1647" s="2" t="s">
        <v>16</v>
      </c>
      <c r="E1647" s="2" t="s">
        <v>142</v>
      </c>
      <c r="F1647" s="2" t="s">
        <v>18</v>
      </c>
      <c r="G1647" s="2" t="s">
        <v>175</v>
      </c>
      <c r="H1647" s="2" t="s">
        <v>2254</v>
      </c>
      <c r="I1647" s="2">
        <v>2656</v>
      </c>
      <c r="J1647" s="2">
        <v>0</v>
      </c>
      <c r="K1647" s="2">
        <v>240903001000</v>
      </c>
      <c r="L1647" s="3">
        <v>45741</v>
      </c>
      <c r="M1647" s="3">
        <v>47362</v>
      </c>
      <c r="N1647" s="2" t="s">
        <v>528</v>
      </c>
    </row>
    <row r="1648" spans="2:14" x14ac:dyDescent="0.25">
      <c r="B1648" s="2" t="s">
        <v>2252</v>
      </c>
      <c r="C1648" s="2" t="s">
        <v>2253</v>
      </c>
      <c r="D1648" s="2" t="s">
        <v>16</v>
      </c>
      <c r="E1648" s="2" t="s">
        <v>142</v>
      </c>
      <c r="F1648" s="2" t="s">
        <v>18</v>
      </c>
      <c r="G1648" s="2" t="s">
        <v>175</v>
      </c>
      <c r="H1648" s="2" t="s">
        <v>2254</v>
      </c>
      <c r="I1648" s="2">
        <v>2656</v>
      </c>
      <c r="J1648" s="2">
        <v>0</v>
      </c>
      <c r="K1648" s="2">
        <v>251011001000</v>
      </c>
      <c r="L1648" s="3">
        <v>45958</v>
      </c>
      <c r="M1648" s="3">
        <v>47757</v>
      </c>
      <c r="N1648" s="2" t="s">
        <v>528</v>
      </c>
    </row>
    <row r="1649" spans="2:14" x14ac:dyDescent="0.25">
      <c r="B1649" s="2" t="s">
        <v>2255</v>
      </c>
      <c r="C1649" s="2" t="s">
        <v>2256</v>
      </c>
      <c r="D1649" s="2" t="s">
        <v>16</v>
      </c>
      <c r="E1649" s="2" t="s">
        <v>17</v>
      </c>
      <c r="F1649" s="2" t="s">
        <v>18</v>
      </c>
      <c r="G1649" s="2" t="s">
        <v>175</v>
      </c>
      <c r="H1649" s="2" t="s">
        <v>2254</v>
      </c>
      <c r="I1649" s="2">
        <v>0</v>
      </c>
      <c r="J1649" s="2">
        <v>0</v>
      </c>
      <c r="K1649" s="2">
        <v>20220403</v>
      </c>
      <c r="L1649" s="3">
        <v>45805</v>
      </c>
      <c r="M1649" s="3">
        <v>46569</v>
      </c>
      <c r="N1649" s="2" t="s">
        <v>528</v>
      </c>
    </row>
    <row r="1650" spans="2:14" x14ac:dyDescent="0.25">
      <c r="B1650" s="2" t="s">
        <v>2257</v>
      </c>
      <c r="C1650" s="2" t="s">
        <v>2258</v>
      </c>
      <c r="D1650" s="2" t="s">
        <v>16</v>
      </c>
      <c r="E1650" s="2" t="s">
        <v>75</v>
      </c>
      <c r="F1650" s="2" t="s">
        <v>138</v>
      </c>
      <c r="G1650" s="2" t="s">
        <v>156</v>
      </c>
      <c r="H1650" s="2" t="s">
        <v>2259</v>
      </c>
      <c r="I1650" s="2">
        <v>0</v>
      </c>
      <c r="J1650" s="2">
        <v>0</v>
      </c>
      <c r="K1650" s="2">
        <v>0</v>
      </c>
      <c r="L1650" s="3">
        <v>44958</v>
      </c>
      <c r="M1650" s="3">
        <v>45870</v>
      </c>
      <c r="N1650" s="2" t="s">
        <v>72</v>
      </c>
    </row>
    <row r="1651" spans="2:14" x14ac:dyDescent="0.25">
      <c r="B1651" s="2" t="s">
        <v>2257</v>
      </c>
      <c r="C1651" s="2" t="s">
        <v>2258</v>
      </c>
      <c r="D1651" s="2" t="s">
        <v>16</v>
      </c>
      <c r="E1651" s="2" t="s">
        <v>17</v>
      </c>
      <c r="F1651" s="2" t="s">
        <v>138</v>
      </c>
      <c r="G1651" s="2" t="s">
        <v>156</v>
      </c>
      <c r="H1651" s="2" t="s">
        <v>2259</v>
      </c>
      <c r="I1651" s="2">
        <v>0</v>
      </c>
      <c r="J1651" s="2">
        <v>0</v>
      </c>
      <c r="K1651" s="2">
        <v>0</v>
      </c>
      <c r="L1651" s="3">
        <v>44958</v>
      </c>
      <c r="M1651" s="3">
        <v>45870</v>
      </c>
      <c r="N1651" s="2" t="s">
        <v>72</v>
      </c>
    </row>
    <row r="1652" spans="2:14" x14ac:dyDescent="0.25">
      <c r="B1652" s="2" t="s">
        <v>2257</v>
      </c>
      <c r="C1652" s="2" t="s">
        <v>2258</v>
      </c>
      <c r="D1652" s="2" t="s">
        <v>16</v>
      </c>
      <c r="E1652" s="2" t="s">
        <v>76</v>
      </c>
      <c r="F1652" s="2" t="s">
        <v>138</v>
      </c>
      <c r="G1652" s="2" t="s">
        <v>156</v>
      </c>
      <c r="H1652" s="2" t="s">
        <v>2259</v>
      </c>
      <c r="I1652" s="2">
        <v>0</v>
      </c>
      <c r="J1652" s="2">
        <v>0</v>
      </c>
      <c r="K1652" s="2">
        <v>0</v>
      </c>
      <c r="L1652" s="3">
        <v>44958</v>
      </c>
      <c r="M1652" s="3">
        <v>45870</v>
      </c>
      <c r="N1652" s="2" t="s">
        <v>72</v>
      </c>
    </row>
    <row r="1653" spans="2:14" x14ac:dyDescent="0.25">
      <c r="B1653" s="2" t="s">
        <v>2260</v>
      </c>
      <c r="C1653" s="2" t="s">
        <v>80</v>
      </c>
      <c r="D1653" s="2" t="s">
        <v>16</v>
      </c>
      <c r="E1653" s="2" t="s">
        <v>75</v>
      </c>
      <c r="F1653" s="2" t="s">
        <v>138</v>
      </c>
      <c r="G1653" s="2" t="s">
        <v>156</v>
      </c>
      <c r="H1653" s="2" t="s">
        <v>2259</v>
      </c>
      <c r="I1653" s="2">
        <v>0</v>
      </c>
      <c r="J1653" s="2">
        <v>0</v>
      </c>
      <c r="K1653" s="2">
        <v>0</v>
      </c>
      <c r="L1653" s="3">
        <v>44958</v>
      </c>
      <c r="M1653" s="3">
        <v>45870</v>
      </c>
      <c r="N1653" s="2" t="s">
        <v>72</v>
      </c>
    </row>
    <row r="1654" spans="2:14" x14ac:dyDescent="0.25">
      <c r="B1654" s="2" t="s">
        <v>2260</v>
      </c>
      <c r="C1654" s="2" t="s">
        <v>80</v>
      </c>
      <c r="D1654" s="2" t="s">
        <v>16</v>
      </c>
      <c r="E1654" s="2" t="s">
        <v>17</v>
      </c>
      <c r="F1654" s="2" t="s">
        <v>138</v>
      </c>
      <c r="G1654" s="2" t="s">
        <v>156</v>
      </c>
      <c r="H1654" s="2" t="s">
        <v>2259</v>
      </c>
      <c r="I1654" s="2">
        <v>0</v>
      </c>
      <c r="J1654" s="2">
        <v>0</v>
      </c>
      <c r="K1654" s="2">
        <v>0</v>
      </c>
      <c r="L1654" s="3">
        <v>44958</v>
      </c>
      <c r="M1654" s="3">
        <v>45870</v>
      </c>
      <c r="N1654" s="2" t="s">
        <v>72</v>
      </c>
    </row>
    <row r="1655" spans="2:14" x14ac:dyDescent="0.25">
      <c r="B1655" s="2" t="s">
        <v>2260</v>
      </c>
      <c r="C1655" s="2" t="s">
        <v>80</v>
      </c>
      <c r="D1655" s="2" t="s">
        <v>16</v>
      </c>
      <c r="E1655" s="2" t="s">
        <v>17</v>
      </c>
      <c r="F1655" s="2" t="s">
        <v>138</v>
      </c>
      <c r="G1655" s="2" t="s">
        <v>156</v>
      </c>
      <c r="H1655" s="2" t="s">
        <v>2259</v>
      </c>
      <c r="I1655" s="2">
        <v>0</v>
      </c>
      <c r="J1655" s="2">
        <v>0</v>
      </c>
      <c r="K1655" s="2">
        <v>0</v>
      </c>
      <c r="L1655" s="3">
        <v>45698</v>
      </c>
      <c r="M1655" s="3">
        <v>46054</v>
      </c>
      <c r="N1655" s="2" t="s">
        <v>72</v>
      </c>
    </row>
    <row r="1656" spans="2:14" x14ac:dyDescent="0.25">
      <c r="B1656" s="2" t="s">
        <v>2260</v>
      </c>
      <c r="C1656" s="2" t="s">
        <v>80</v>
      </c>
      <c r="D1656" s="2" t="s">
        <v>16</v>
      </c>
      <c r="E1656" s="2" t="s">
        <v>181</v>
      </c>
      <c r="F1656" s="2" t="s">
        <v>138</v>
      </c>
      <c r="G1656" s="2" t="s">
        <v>156</v>
      </c>
      <c r="H1656" s="2" t="s">
        <v>2259</v>
      </c>
      <c r="I1656" s="2">
        <v>0</v>
      </c>
      <c r="J1656" s="2">
        <v>0</v>
      </c>
      <c r="K1656" s="2">
        <v>0</v>
      </c>
      <c r="L1656" s="3">
        <v>44958</v>
      </c>
      <c r="M1656" s="3">
        <v>45870</v>
      </c>
      <c r="N1656" s="2" t="s">
        <v>72</v>
      </c>
    </row>
    <row r="1657" spans="2:14" x14ac:dyDescent="0.25">
      <c r="B1657" s="2" t="s">
        <v>2260</v>
      </c>
      <c r="C1657" s="2" t="s">
        <v>80</v>
      </c>
      <c r="D1657" s="2" t="s">
        <v>16</v>
      </c>
      <c r="E1657" s="2" t="s">
        <v>76</v>
      </c>
      <c r="F1657" s="2" t="s">
        <v>138</v>
      </c>
      <c r="G1657" s="2" t="s">
        <v>156</v>
      </c>
      <c r="H1657" s="2" t="s">
        <v>2259</v>
      </c>
      <c r="I1657" s="2">
        <v>0</v>
      </c>
      <c r="J1657" s="2">
        <v>0</v>
      </c>
      <c r="K1657" s="2">
        <v>0</v>
      </c>
      <c r="L1657" s="3">
        <v>44958</v>
      </c>
      <c r="M1657" s="3">
        <v>45870</v>
      </c>
      <c r="N1657" s="2" t="s">
        <v>72</v>
      </c>
    </row>
    <row r="1658" spans="2:14" x14ac:dyDescent="0.25">
      <c r="B1658" s="2" t="s">
        <v>2261</v>
      </c>
      <c r="C1658" s="2" t="s">
        <v>2262</v>
      </c>
      <c r="D1658" s="2" t="s">
        <v>16</v>
      </c>
      <c r="E1658" s="2" t="s">
        <v>75</v>
      </c>
      <c r="F1658" s="2" t="s">
        <v>138</v>
      </c>
      <c r="G1658" s="2" t="s">
        <v>156</v>
      </c>
      <c r="H1658" s="2" t="s">
        <v>2259</v>
      </c>
      <c r="I1658" s="2">
        <v>0</v>
      </c>
      <c r="J1658" s="2">
        <v>0</v>
      </c>
      <c r="K1658" s="2">
        <v>0</v>
      </c>
      <c r="L1658" s="3">
        <v>44958</v>
      </c>
      <c r="M1658" s="3">
        <v>45870</v>
      </c>
      <c r="N1658" s="2" t="s">
        <v>72</v>
      </c>
    </row>
    <row r="1659" spans="2:14" x14ac:dyDescent="0.25">
      <c r="B1659" s="2" t="s">
        <v>2261</v>
      </c>
      <c r="C1659" s="2" t="s">
        <v>2262</v>
      </c>
      <c r="D1659" s="2" t="s">
        <v>16</v>
      </c>
      <c r="E1659" s="2" t="s">
        <v>17</v>
      </c>
      <c r="F1659" s="2" t="s">
        <v>138</v>
      </c>
      <c r="G1659" s="2" t="s">
        <v>156</v>
      </c>
      <c r="H1659" s="2" t="s">
        <v>2259</v>
      </c>
      <c r="I1659" s="2">
        <v>0</v>
      </c>
      <c r="J1659" s="2">
        <v>0</v>
      </c>
      <c r="K1659" s="2">
        <v>0</v>
      </c>
      <c r="L1659" s="3">
        <v>44958</v>
      </c>
      <c r="M1659" s="3">
        <v>45870</v>
      </c>
      <c r="N1659" s="2" t="s">
        <v>72</v>
      </c>
    </row>
    <row r="1660" spans="2:14" x14ac:dyDescent="0.25">
      <c r="B1660" s="2" t="s">
        <v>2261</v>
      </c>
      <c r="C1660" s="2" t="s">
        <v>2262</v>
      </c>
      <c r="D1660" s="2" t="s">
        <v>16</v>
      </c>
      <c r="E1660" s="2" t="s">
        <v>17</v>
      </c>
      <c r="F1660" s="2" t="s">
        <v>138</v>
      </c>
      <c r="G1660" s="2" t="s">
        <v>156</v>
      </c>
      <c r="H1660" s="2" t="s">
        <v>2259</v>
      </c>
      <c r="I1660" s="2">
        <v>0</v>
      </c>
      <c r="J1660" s="2">
        <v>0</v>
      </c>
      <c r="K1660" s="2">
        <v>0</v>
      </c>
      <c r="L1660" s="3">
        <v>45695</v>
      </c>
      <c r="M1660" s="3">
        <v>46054</v>
      </c>
      <c r="N1660" s="2" t="s">
        <v>72</v>
      </c>
    </row>
    <row r="1661" spans="2:14" x14ac:dyDescent="0.25">
      <c r="B1661" s="2" t="s">
        <v>2261</v>
      </c>
      <c r="C1661" s="2" t="s">
        <v>2262</v>
      </c>
      <c r="D1661" s="2" t="s">
        <v>16</v>
      </c>
      <c r="E1661" s="2" t="s">
        <v>76</v>
      </c>
      <c r="F1661" s="2" t="s">
        <v>138</v>
      </c>
      <c r="G1661" s="2" t="s">
        <v>156</v>
      </c>
      <c r="H1661" s="2" t="s">
        <v>2259</v>
      </c>
      <c r="I1661" s="2">
        <v>0</v>
      </c>
      <c r="J1661" s="2">
        <v>0</v>
      </c>
      <c r="K1661" s="2">
        <v>0</v>
      </c>
      <c r="L1661" s="3">
        <v>44958</v>
      </c>
      <c r="M1661" s="3">
        <v>45870</v>
      </c>
      <c r="N1661" s="2" t="s">
        <v>72</v>
      </c>
    </row>
    <row r="1662" spans="2:14" x14ac:dyDescent="0.25">
      <c r="B1662" s="2" t="s">
        <v>2263</v>
      </c>
      <c r="C1662" s="2" t="s">
        <v>2264</v>
      </c>
      <c r="D1662" s="2" t="s">
        <v>16</v>
      </c>
      <c r="E1662" s="2" t="s">
        <v>75</v>
      </c>
      <c r="F1662" s="2" t="s">
        <v>138</v>
      </c>
      <c r="G1662" s="2" t="s">
        <v>156</v>
      </c>
      <c r="H1662" s="2" t="s">
        <v>2259</v>
      </c>
      <c r="I1662" s="2">
        <v>0</v>
      </c>
      <c r="J1662" s="2">
        <v>0</v>
      </c>
      <c r="K1662" s="2">
        <v>0</v>
      </c>
      <c r="L1662" s="3">
        <v>44958</v>
      </c>
      <c r="M1662" s="3">
        <v>45870</v>
      </c>
      <c r="N1662" s="2" t="s">
        <v>72</v>
      </c>
    </row>
    <row r="1663" spans="2:14" x14ac:dyDescent="0.25">
      <c r="B1663" s="2" t="s">
        <v>2263</v>
      </c>
      <c r="C1663" s="2" t="s">
        <v>2264</v>
      </c>
      <c r="D1663" s="2" t="s">
        <v>16</v>
      </c>
      <c r="E1663" s="2" t="s">
        <v>17</v>
      </c>
      <c r="F1663" s="2" t="s">
        <v>138</v>
      </c>
      <c r="G1663" s="2" t="s">
        <v>156</v>
      </c>
      <c r="H1663" s="2" t="s">
        <v>2259</v>
      </c>
      <c r="I1663" s="2">
        <v>0</v>
      </c>
      <c r="J1663" s="2">
        <v>0</v>
      </c>
      <c r="K1663" s="2">
        <v>0</v>
      </c>
      <c r="L1663" s="3">
        <v>44958</v>
      </c>
      <c r="M1663" s="3">
        <v>45870</v>
      </c>
      <c r="N1663" s="2" t="s">
        <v>72</v>
      </c>
    </row>
    <row r="1664" spans="2:14" x14ac:dyDescent="0.25">
      <c r="B1664" s="2" t="s">
        <v>2263</v>
      </c>
      <c r="C1664" s="2" t="s">
        <v>2264</v>
      </c>
      <c r="D1664" s="2" t="s">
        <v>16</v>
      </c>
      <c r="E1664" s="2" t="s">
        <v>181</v>
      </c>
      <c r="F1664" s="2" t="s">
        <v>138</v>
      </c>
      <c r="G1664" s="2" t="s">
        <v>156</v>
      </c>
      <c r="H1664" s="2" t="s">
        <v>2259</v>
      </c>
      <c r="I1664" s="2">
        <v>0</v>
      </c>
      <c r="J1664" s="2">
        <v>0</v>
      </c>
      <c r="K1664" s="2">
        <v>0</v>
      </c>
      <c r="L1664" s="3">
        <v>44958</v>
      </c>
      <c r="M1664" s="3">
        <v>45870</v>
      </c>
      <c r="N1664" s="2" t="s">
        <v>72</v>
      </c>
    </row>
    <row r="1665" spans="2:14" x14ac:dyDescent="0.25">
      <c r="B1665" s="2" t="s">
        <v>2263</v>
      </c>
      <c r="C1665" s="2" t="s">
        <v>2264</v>
      </c>
      <c r="D1665" s="2" t="s">
        <v>16</v>
      </c>
      <c r="E1665" s="2" t="s">
        <v>76</v>
      </c>
      <c r="F1665" s="2" t="s">
        <v>138</v>
      </c>
      <c r="G1665" s="2" t="s">
        <v>156</v>
      </c>
      <c r="H1665" s="2" t="s">
        <v>2259</v>
      </c>
      <c r="I1665" s="2">
        <v>0</v>
      </c>
      <c r="J1665" s="2">
        <v>0</v>
      </c>
      <c r="K1665" s="2">
        <v>0</v>
      </c>
      <c r="L1665" s="3">
        <v>44958</v>
      </c>
      <c r="M1665" s="3">
        <v>45870</v>
      </c>
      <c r="N1665" s="2" t="s">
        <v>72</v>
      </c>
    </row>
    <row r="1666" spans="2:14" x14ac:dyDescent="0.25">
      <c r="B1666" s="2" t="s">
        <v>2265</v>
      </c>
      <c r="C1666" s="2" t="s">
        <v>2266</v>
      </c>
      <c r="D1666" s="2" t="s">
        <v>16</v>
      </c>
      <c r="E1666" s="2" t="s">
        <v>75</v>
      </c>
      <c r="F1666" s="2" t="s">
        <v>138</v>
      </c>
      <c r="G1666" s="2" t="s">
        <v>156</v>
      </c>
      <c r="H1666" s="2" t="s">
        <v>2259</v>
      </c>
      <c r="I1666" s="2">
        <v>0</v>
      </c>
      <c r="J1666" s="2">
        <v>0</v>
      </c>
      <c r="K1666" s="2">
        <v>0</v>
      </c>
      <c r="L1666" s="3">
        <v>44958</v>
      </c>
      <c r="M1666" s="3">
        <v>45870</v>
      </c>
      <c r="N1666" s="2" t="s">
        <v>72</v>
      </c>
    </row>
    <row r="1667" spans="2:14" x14ac:dyDescent="0.25">
      <c r="B1667" s="2" t="s">
        <v>2265</v>
      </c>
      <c r="C1667" s="2" t="s">
        <v>2266</v>
      </c>
      <c r="D1667" s="2" t="s">
        <v>16</v>
      </c>
      <c r="E1667" s="2" t="s">
        <v>17</v>
      </c>
      <c r="F1667" s="2" t="s">
        <v>138</v>
      </c>
      <c r="G1667" s="2" t="s">
        <v>156</v>
      </c>
      <c r="H1667" s="2" t="s">
        <v>2259</v>
      </c>
      <c r="I1667" s="2">
        <v>0</v>
      </c>
      <c r="J1667" s="2">
        <v>0</v>
      </c>
      <c r="K1667" s="2">
        <v>0</v>
      </c>
      <c r="L1667" s="3">
        <v>44958</v>
      </c>
      <c r="M1667" s="3">
        <v>45870</v>
      </c>
      <c r="N1667" s="2" t="s">
        <v>72</v>
      </c>
    </row>
    <row r="1668" spans="2:14" x14ac:dyDescent="0.25">
      <c r="B1668" s="2" t="s">
        <v>2265</v>
      </c>
      <c r="C1668" s="2" t="s">
        <v>2266</v>
      </c>
      <c r="D1668" s="2" t="s">
        <v>16</v>
      </c>
      <c r="E1668" s="2" t="s">
        <v>76</v>
      </c>
      <c r="F1668" s="2" t="s">
        <v>138</v>
      </c>
      <c r="G1668" s="2" t="s">
        <v>156</v>
      </c>
      <c r="H1668" s="2" t="s">
        <v>2259</v>
      </c>
      <c r="I1668" s="2">
        <v>0</v>
      </c>
      <c r="J1668" s="2">
        <v>0</v>
      </c>
      <c r="K1668" s="2">
        <v>0</v>
      </c>
      <c r="L1668" s="3">
        <v>44958</v>
      </c>
      <c r="M1668" s="3">
        <v>45870</v>
      </c>
      <c r="N1668" s="2" t="s">
        <v>72</v>
      </c>
    </row>
    <row r="1669" spans="2:14" x14ac:dyDescent="0.25">
      <c r="B1669" s="2" t="s">
        <v>2267</v>
      </c>
      <c r="C1669" s="2" t="s">
        <v>2268</v>
      </c>
      <c r="D1669" s="2" t="s">
        <v>16</v>
      </c>
      <c r="E1669" s="2" t="s">
        <v>75</v>
      </c>
      <c r="F1669" s="2" t="s">
        <v>138</v>
      </c>
      <c r="G1669" s="2" t="s">
        <v>156</v>
      </c>
      <c r="H1669" s="2" t="s">
        <v>2259</v>
      </c>
      <c r="I1669" s="2">
        <v>0</v>
      </c>
      <c r="J1669" s="2">
        <v>0</v>
      </c>
      <c r="K1669" s="2">
        <v>0</v>
      </c>
      <c r="L1669" s="3">
        <v>44958</v>
      </c>
      <c r="M1669" s="3">
        <v>45870</v>
      </c>
      <c r="N1669" s="2" t="s">
        <v>72</v>
      </c>
    </row>
    <row r="1670" spans="2:14" x14ac:dyDescent="0.25">
      <c r="B1670" s="2" t="s">
        <v>2267</v>
      </c>
      <c r="C1670" s="2" t="s">
        <v>2268</v>
      </c>
      <c r="D1670" s="2" t="s">
        <v>16</v>
      </c>
      <c r="E1670" s="2" t="s">
        <v>17</v>
      </c>
      <c r="F1670" s="2" t="s">
        <v>138</v>
      </c>
      <c r="G1670" s="2" t="s">
        <v>156</v>
      </c>
      <c r="H1670" s="2" t="s">
        <v>2259</v>
      </c>
      <c r="I1670" s="2">
        <v>0</v>
      </c>
      <c r="J1670" s="2">
        <v>0</v>
      </c>
      <c r="K1670" s="2">
        <v>0</v>
      </c>
      <c r="L1670" s="3">
        <v>44958</v>
      </c>
      <c r="M1670" s="3">
        <v>45870</v>
      </c>
      <c r="N1670" s="2" t="s">
        <v>72</v>
      </c>
    </row>
    <row r="1671" spans="2:14" x14ac:dyDescent="0.25">
      <c r="B1671" s="2" t="s">
        <v>2267</v>
      </c>
      <c r="C1671" s="2" t="s">
        <v>2268</v>
      </c>
      <c r="D1671" s="2" t="s">
        <v>16</v>
      </c>
      <c r="E1671" s="2" t="s">
        <v>76</v>
      </c>
      <c r="F1671" s="2" t="s">
        <v>138</v>
      </c>
      <c r="G1671" s="2" t="s">
        <v>156</v>
      </c>
      <c r="H1671" s="2" t="s">
        <v>2259</v>
      </c>
      <c r="I1671" s="2">
        <v>0</v>
      </c>
      <c r="J1671" s="2">
        <v>0</v>
      </c>
      <c r="K1671" s="2">
        <v>0</v>
      </c>
      <c r="L1671" s="3">
        <v>44958</v>
      </c>
      <c r="M1671" s="3">
        <v>45870</v>
      </c>
      <c r="N1671" s="2" t="s">
        <v>72</v>
      </c>
    </row>
    <row r="1672" spans="2:14" x14ac:dyDescent="0.25">
      <c r="B1672" s="2" t="s">
        <v>2269</v>
      </c>
      <c r="C1672" s="2" t="s">
        <v>74</v>
      </c>
      <c r="D1672" s="2" t="s">
        <v>16</v>
      </c>
      <c r="E1672" s="2" t="s">
        <v>17</v>
      </c>
      <c r="F1672" s="2" t="s">
        <v>24</v>
      </c>
      <c r="G1672" s="2" t="s">
        <v>24</v>
      </c>
      <c r="H1672" s="2" t="s">
        <v>24</v>
      </c>
      <c r="I1672" s="2">
        <v>0</v>
      </c>
      <c r="J1672" s="2">
        <v>0</v>
      </c>
      <c r="K1672" s="2">
        <v>0</v>
      </c>
      <c r="L1672" s="3">
        <v>45958</v>
      </c>
      <c r="M1672" s="3">
        <v>45870</v>
      </c>
      <c r="N1672" s="2" t="s">
        <v>42</v>
      </c>
    </row>
    <row r="1673" spans="2:14" x14ac:dyDescent="0.25">
      <c r="B1673" s="2" t="s">
        <v>2270</v>
      </c>
      <c r="C1673" s="2" t="s">
        <v>78</v>
      </c>
      <c r="D1673" s="2" t="s">
        <v>16</v>
      </c>
      <c r="E1673" s="2" t="s">
        <v>17</v>
      </c>
      <c r="F1673" s="2" t="s">
        <v>24</v>
      </c>
      <c r="G1673" s="2" t="s">
        <v>24</v>
      </c>
      <c r="H1673" s="2" t="s">
        <v>24</v>
      </c>
      <c r="I1673" s="2">
        <v>0</v>
      </c>
      <c r="J1673" s="2">
        <v>0</v>
      </c>
      <c r="K1673" s="2">
        <v>0</v>
      </c>
      <c r="L1673" s="3">
        <v>45958</v>
      </c>
      <c r="M1673" s="3">
        <v>45870</v>
      </c>
      <c r="N1673" s="2" t="s">
        <v>42</v>
      </c>
    </row>
    <row r="1674" spans="2:14" x14ac:dyDescent="0.25">
      <c r="B1674" s="2" t="s">
        <v>2271</v>
      </c>
      <c r="C1674" s="2" t="s">
        <v>2272</v>
      </c>
      <c r="D1674" s="2" t="s">
        <v>16</v>
      </c>
      <c r="E1674" s="2" t="s">
        <v>17</v>
      </c>
      <c r="F1674" s="2" t="s">
        <v>24</v>
      </c>
      <c r="G1674" s="2" t="s">
        <v>24</v>
      </c>
      <c r="H1674" s="2" t="s">
        <v>24</v>
      </c>
      <c r="I1674" s="2">
        <v>0</v>
      </c>
      <c r="J1674" s="2">
        <v>0</v>
      </c>
      <c r="K1674" s="2">
        <v>0</v>
      </c>
      <c r="L1674" s="3">
        <v>45958</v>
      </c>
      <c r="M1674" s="3">
        <v>45870</v>
      </c>
      <c r="N1674" s="2" t="s">
        <v>42</v>
      </c>
    </row>
    <row r="1675" spans="2:14" x14ac:dyDescent="0.25">
      <c r="B1675" s="2" t="s">
        <v>2273</v>
      </c>
      <c r="C1675" s="2" t="s">
        <v>2274</v>
      </c>
      <c r="D1675" s="2" t="s">
        <v>16</v>
      </c>
      <c r="E1675" s="2" t="s">
        <v>17</v>
      </c>
      <c r="F1675" s="2" t="s">
        <v>138</v>
      </c>
      <c r="G1675" s="2" t="s">
        <v>138</v>
      </c>
      <c r="H1675" s="2" t="s">
        <v>2275</v>
      </c>
      <c r="I1675" s="2">
        <v>0</v>
      </c>
      <c r="J1675" s="2">
        <v>0</v>
      </c>
      <c r="K1675" s="2" t="s">
        <v>2276</v>
      </c>
      <c r="L1675" s="3">
        <v>45859</v>
      </c>
      <c r="M1675" s="3">
        <v>47604</v>
      </c>
      <c r="N1675" s="2" t="s">
        <v>87</v>
      </c>
    </row>
    <row r="1676" spans="2:14" x14ac:dyDescent="0.25">
      <c r="B1676" s="2" t="s">
        <v>2273</v>
      </c>
      <c r="C1676" s="2" t="s">
        <v>2274</v>
      </c>
      <c r="D1676" s="2" t="s">
        <v>16</v>
      </c>
      <c r="E1676" s="2" t="s">
        <v>17</v>
      </c>
      <c r="F1676" s="2" t="s">
        <v>138</v>
      </c>
      <c r="G1676" s="2" t="s">
        <v>138</v>
      </c>
      <c r="H1676" s="2" t="s">
        <v>2275</v>
      </c>
      <c r="I1676" s="2">
        <v>0</v>
      </c>
      <c r="J1676" s="2">
        <v>0</v>
      </c>
      <c r="K1676" s="2" t="s">
        <v>2277</v>
      </c>
      <c r="L1676" s="3">
        <v>45859</v>
      </c>
      <c r="M1676" s="3">
        <v>47543</v>
      </c>
      <c r="N1676" s="2" t="s">
        <v>87</v>
      </c>
    </row>
    <row r="1677" spans="2:14" x14ac:dyDescent="0.25">
      <c r="B1677" s="2" t="s">
        <v>2273</v>
      </c>
      <c r="C1677" s="2" t="s">
        <v>2274</v>
      </c>
      <c r="D1677" s="2" t="s">
        <v>16</v>
      </c>
      <c r="E1677" s="2" t="s">
        <v>17</v>
      </c>
      <c r="F1677" s="2" t="s">
        <v>138</v>
      </c>
      <c r="G1677" s="2" t="s">
        <v>138</v>
      </c>
      <c r="H1677" s="2" t="s">
        <v>2275</v>
      </c>
      <c r="I1677" s="2">
        <v>0</v>
      </c>
      <c r="J1677" s="2">
        <v>0</v>
      </c>
      <c r="K1677" s="4" t="s">
        <v>2278</v>
      </c>
      <c r="L1677" s="3">
        <v>46083</v>
      </c>
      <c r="M1677" s="3">
        <v>47849</v>
      </c>
      <c r="N1677" s="2" t="s">
        <v>87</v>
      </c>
    </row>
    <row r="1678" spans="2:14" x14ac:dyDescent="0.25">
      <c r="B1678" s="2" t="s">
        <v>2279</v>
      </c>
      <c r="C1678" s="2" t="s">
        <v>2280</v>
      </c>
      <c r="D1678" s="2" t="s">
        <v>16</v>
      </c>
      <c r="E1678" s="2" t="s">
        <v>17</v>
      </c>
      <c r="F1678" s="2" t="s">
        <v>138</v>
      </c>
      <c r="G1678" s="2" t="s">
        <v>138</v>
      </c>
      <c r="H1678" s="2" t="s">
        <v>2275</v>
      </c>
      <c r="I1678" s="2">
        <v>0</v>
      </c>
      <c r="J1678" s="2">
        <v>0</v>
      </c>
      <c r="K1678" s="2">
        <v>0</v>
      </c>
      <c r="L1678" s="3">
        <v>46079</v>
      </c>
      <c r="M1678" s="2" t="s">
        <v>30</v>
      </c>
      <c r="N1678" s="2" t="s">
        <v>87</v>
      </c>
    </row>
    <row r="1679" spans="2:14" x14ac:dyDescent="0.25">
      <c r="B1679" s="2" t="s">
        <v>2279</v>
      </c>
      <c r="C1679" s="2" t="s">
        <v>2280</v>
      </c>
      <c r="D1679" s="2" t="s">
        <v>16</v>
      </c>
      <c r="E1679" s="2" t="s">
        <v>17</v>
      </c>
      <c r="F1679" s="2" t="s">
        <v>138</v>
      </c>
      <c r="G1679" s="2" t="s">
        <v>138</v>
      </c>
      <c r="H1679" s="2" t="s">
        <v>2275</v>
      </c>
      <c r="I1679" s="2">
        <v>0</v>
      </c>
      <c r="J1679" s="2">
        <v>0</v>
      </c>
      <c r="K1679" s="2" t="s">
        <v>86</v>
      </c>
      <c r="L1679" s="3">
        <v>44958</v>
      </c>
      <c r="M1679" s="3">
        <v>47150</v>
      </c>
      <c r="N1679" s="2" t="s">
        <v>87</v>
      </c>
    </row>
    <row r="1680" spans="2:14" x14ac:dyDescent="0.25">
      <c r="B1680" s="2" t="s">
        <v>2281</v>
      </c>
      <c r="C1680" s="2" t="s">
        <v>2282</v>
      </c>
      <c r="D1680" s="2" t="s">
        <v>16</v>
      </c>
      <c r="E1680" s="2" t="s">
        <v>17</v>
      </c>
      <c r="F1680" s="2" t="s">
        <v>138</v>
      </c>
      <c r="G1680" s="2" t="s">
        <v>138</v>
      </c>
      <c r="H1680" s="2" t="s">
        <v>2275</v>
      </c>
      <c r="I1680" s="2">
        <v>0</v>
      </c>
      <c r="J1680" s="2">
        <v>0</v>
      </c>
      <c r="K1680" s="2">
        <v>0</v>
      </c>
      <c r="L1680" s="3">
        <v>46079</v>
      </c>
      <c r="M1680" s="2" t="s">
        <v>30</v>
      </c>
      <c r="N1680" s="2" t="s">
        <v>87</v>
      </c>
    </row>
    <row r="1681" spans="2:14" x14ac:dyDescent="0.25">
      <c r="B1681" s="2" t="s">
        <v>2281</v>
      </c>
      <c r="C1681" s="2" t="s">
        <v>2282</v>
      </c>
      <c r="D1681" s="2" t="s">
        <v>16</v>
      </c>
      <c r="E1681" s="2" t="s">
        <v>17</v>
      </c>
      <c r="F1681" s="2" t="s">
        <v>138</v>
      </c>
      <c r="G1681" s="2" t="s">
        <v>138</v>
      </c>
      <c r="H1681" s="2" t="s">
        <v>2275</v>
      </c>
      <c r="I1681" s="2">
        <v>0</v>
      </c>
      <c r="J1681" s="2">
        <v>0</v>
      </c>
      <c r="K1681" s="2" t="s">
        <v>2283</v>
      </c>
      <c r="L1681" s="3">
        <v>44958</v>
      </c>
      <c r="M1681" s="3">
        <v>47150</v>
      </c>
      <c r="N1681" s="2" t="s">
        <v>87</v>
      </c>
    </row>
    <row r="1682" spans="2:14" x14ac:dyDescent="0.25">
      <c r="B1682" s="2" t="s">
        <v>2284</v>
      </c>
      <c r="C1682" s="2" t="s">
        <v>2285</v>
      </c>
      <c r="D1682" s="2" t="s">
        <v>16</v>
      </c>
      <c r="E1682" s="2" t="s">
        <v>17</v>
      </c>
      <c r="F1682" s="2" t="s">
        <v>138</v>
      </c>
      <c r="G1682" s="2" t="s">
        <v>1027</v>
      </c>
      <c r="H1682" s="2" t="s">
        <v>2286</v>
      </c>
      <c r="I1682" s="2">
        <v>260</v>
      </c>
      <c r="J1682" s="2">
        <v>0</v>
      </c>
      <c r="K1682" s="2" t="s">
        <v>2287</v>
      </c>
      <c r="L1682" s="3">
        <v>45763</v>
      </c>
      <c r="M1682" s="3">
        <v>46784</v>
      </c>
      <c r="N1682" s="2" t="s">
        <v>38</v>
      </c>
    </row>
    <row r="1683" spans="2:14" x14ac:dyDescent="0.25">
      <c r="B1683" s="2" t="s">
        <v>2284</v>
      </c>
      <c r="C1683" s="2" t="s">
        <v>2285</v>
      </c>
      <c r="D1683" s="2" t="s">
        <v>16</v>
      </c>
      <c r="E1683" s="2" t="s">
        <v>17</v>
      </c>
      <c r="F1683" s="2" t="s">
        <v>138</v>
      </c>
      <c r="G1683" s="2" t="s">
        <v>1027</v>
      </c>
      <c r="H1683" s="2" t="s">
        <v>2286</v>
      </c>
      <c r="I1683" s="2">
        <v>260</v>
      </c>
      <c r="J1683" s="2">
        <v>0</v>
      </c>
      <c r="K1683" s="2" t="s">
        <v>2288</v>
      </c>
      <c r="L1683" s="3">
        <v>45981</v>
      </c>
      <c r="M1683" s="3">
        <v>46813</v>
      </c>
      <c r="N1683" s="2" t="s">
        <v>38</v>
      </c>
    </row>
    <row r="1684" spans="2:14" x14ac:dyDescent="0.25">
      <c r="B1684" s="2" t="s">
        <v>2284</v>
      </c>
      <c r="C1684" s="2" t="s">
        <v>2285</v>
      </c>
      <c r="D1684" s="2" t="s">
        <v>16</v>
      </c>
      <c r="E1684" s="2" t="s">
        <v>17</v>
      </c>
      <c r="F1684" s="2" t="s">
        <v>138</v>
      </c>
      <c r="G1684" s="2" t="s">
        <v>1027</v>
      </c>
      <c r="H1684" s="2" t="s">
        <v>2286</v>
      </c>
      <c r="I1684" s="2">
        <v>260</v>
      </c>
      <c r="J1684" s="2">
        <v>260</v>
      </c>
      <c r="K1684" s="2" t="s">
        <v>2289</v>
      </c>
      <c r="L1684" s="3">
        <v>46167</v>
      </c>
      <c r="M1684" s="3">
        <v>47209</v>
      </c>
      <c r="N1684" s="2" t="s">
        <v>38</v>
      </c>
    </row>
    <row r="1685" spans="2:14" x14ac:dyDescent="0.25">
      <c r="B1685" s="2" t="s">
        <v>2290</v>
      </c>
      <c r="C1685" s="2" t="s">
        <v>89</v>
      </c>
      <c r="D1685" s="2" t="s">
        <v>16</v>
      </c>
      <c r="E1685" s="2" t="s">
        <v>17</v>
      </c>
      <c r="F1685" s="2" t="s">
        <v>18</v>
      </c>
      <c r="G1685" s="2" t="s">
        <v>90</v>
      </c>
      <c r="H1685" s="2" t="s">
        <v>2291</v>
      </c>
      <c r="I1685" s="2">
        <v>20514</v>
      </c>
      <c r="J1685" s="2">
        <v>0</v>
      </c>
      <c r="K1685" s="2" t="s">
        <v>470</v>
      </c>
      <c r="L1685" s="2" t="s">
        <v>30</v>
      </c>
      <c r="M1685" s="2" t="s">
        <v>30</v>
      </c>
      <c r="N1685" s="2" t="s">
        <v>92</v>
      </c>
    </row>
    <row r="1686" spans="2:14" x14ac:dyDescent="0.25">
      <c r="B1686" s="2" t="s">
        <v>2290</v>
      </c>
      <c r="C1686" s="2" t="s">
        <v>89</v>
      </c>
      <c r="D1686" s="2" t="s">
        <v>16</v>
      </c>
      <c r="E1686" s="2" t="s">
        <v>17</v>
      </c>
      <c r="F1686" s="2" t="s">
        <v>18</v>
      </c>
      <c r="G1686" s="2" t="s">
        <v>90</v>
      </c>
      <c r="H1686" s="2" t="s">
        <v>2291</v>
      </c>
      <c r="I1686" s="2">
        <v>20514</v>
      </c>
      <c r="J1686" s="2">
        <v>0</v>
      </c>
      <c r="K1686" s="2" t="s">
        <v>91</v>
      </c>
      <c r="L1686" s="3">
        <v>44958</v>
      </c>
      <c r="M1686" s="3">
        <v>46508</v>
      </c>
      <c r="N1686" s="2" t="s">
        <v>92</v>
      </c>
    </row>
    <row r="1687" spans="2:14" x14ac:dyDescent="0.25">
      <c r="B1687" s="2" t="s">
        <v>2290</v>
      </c>
      <c r="C1687" s="2" t="s">
        <v>89</v>
      </c>
      <c r="D1687" s="2" t="s">
        <v>16</v>
      </c>
      <c r="E1687" s="2" t="s">
        <v>17</v>
      </c>
      <c r="F1687" s="2" t="s">
        <v>18</v>
      </c>
      <c r="G1687" s="2" t="s">
        <v>90</v>
      </c>
      <c r="H1687" s="2" t="s">
        <v>2291</v>
      </c>
      <c r="I1687" s="2">
        <v>20514</v>
      </c>
      <c r="J1687" s="2">
        <v>0</v>
      </c>
      <c r="K1687" s="2" t="s">
        <v>2292</v>
      </c>
      <c r="L1687" s="3">
        <v>45726</v>
      </c>
      <c r="M1687" s="3">
        <v>46569</v>
      </c>
      <c r="N1687" s="2" t="s">
        <v>92</v>
      </c>
    </row>
    <row r="1688" spans="2:14" x14ac:dyDescent="0.25">
      <c r="B1688" s="2" t="s">
        <v>2290</v>
      </c>
      <c r="C1688" s="2" t="s">
        <v>89</v>
      </c>
      <c r="D1688" s="2" t="s">
        <v>16</v>
      </c>
      <c r="E1688" s="2" t="s">
        <v>17</v>
      </c>
      <c r="F1688" s="2" t="s">
        <v>18</v>
      </c>
      <c r="G1688" s="2" t="s">
        <v>90</v>
      </c>
      <c r="H1688" s="2" t="s">
        <v>2291</v>
      </c>
      <c r="I1688" s="2">
        <v>20514</v>
      </c>
      <c r="J1688" s="2">
        <v>0</v>
      </c>
      <c r="K1688" s="2" t="s">
        <v>2293</v>
      </c>
      <c r="L1688" s="3">
        <v>45726</v>
      </c>
      <c r="M1688" s="3">
        <v>46569</v>
      </c>
      <c r="N1688" s="2" t="s">
        <v>92</v>
      </c>
    </row>
    <row r="1689" spans="2:14" x14ac:dyDescent="0.25">
      <c r="B1689" s="2" t="s">
        <v>2290</v>
      </c>
      <c r="C1689" s="2" t="s">
        <v>89</v>
      </c>
      <c r="D1689" s="2" t="s">
        <v>16</v>
      </c>
      <c r="E1689" s="2" t="s">
        <v>17</v>
      </c>
      <c r="F1689" s="2" t="s">
        <v>18</v>
      </c>
      <c r="G1689" s="2" t="s">
        <v>90</v>
      </c>
      <c r="H1689" s="2" t="s">
        <v>2291</v>
      </c>
      <c r="I1689" s="2">
        <v>20514</v>
      </c>
      <c r="J1689" s="2">
        <v>0</v>
      </c>
      <c r="K1689" s="2" t="s">
        <v>2294</v>
      </c>
      <c r="L1689" s="3">
        <v>45726</v>
      </c>
      <c r="M1689" s="3">
        <v>46569</v>
      </c>
      <c r="N1689" s="2" t="s">
        <v>92</v>
      </c>
    </row>
    <row r="1690" spans="2:14" x14ac:dyDescent="0.25">
      <c r="B1690" s="2" t="s">
        <v>2290</v>
      </c>
      <c r="C1690" s="2" t="s">
        <v>89</v>
      </c>
      <c r="D1690" s="2" t="s">
        <v>16</v>
      </c>
      <c r="E1690" s="2" t="s">
        <v>17</v>
      </c>
      <c r="F1690" s="2" t="s">
        <v>18</v>
      </c>
      <c r="G1690" s="2" t="s">
        <v>90</v>
      </c>
      <c r="H1690" s="2" t="s">
        <v>2291</v>
      </c>
      <c r="I1690" s="2">
        <v>20514</v>
      </c>
      <c r="J1690" s="2">
        <v>0</v>
      </c>
      <c r="K1690" s="2" t="s">
        <v>2295</v>
      </c>
      <c r="L1690" s="3">
        <v>45727</v>
      </c>
      <c r="M1690" s="3">
        <v>46722</v>
      </c>
      <c r="N1690" s="2" t="s">
        <v>92</v>
      </c>
    </row>
    <row r="1691" spans="2:14" x14ac:dyDescent="0.25">
      <c r="B1691" s="2" t="s">
        <v>2290</v>
      </c>
      <c r="C1691" s="2" t="s">
        <v>89</v>
      </c>
      <c r="D1691" s="2" t="s">
        <v>16</v>
      </c>
      <c r="E1691" s="2" t="s">
        <v>17</v>
      </c>
      <c r="F1691" s="2" t="s">
        <v>18</v>
      </c>
      <c r="G1691" s="2" t="s">
        <v>90</v>
      </c>
      <c r="H1691" s="2" t="s">
        <v>2291</v>
      </c>
      <c r="I1691" s="2">
        <v>20514</v>
      </c>
      <c r="J1691" s="2">
        <v>0</v>
      </c>
      <c r="K1691" s="2" t="s">
        <v>2296</v>
      </c>
      <c r="L1691" s="3">
        <v>45738</v>
      </c>
      <c r="M1691" s="3">
        <v>46722</v>
      </c>
      <c r="N1691" s="2" t="s">
        <v>92</v>
      </c>
    </row>
    <row r="1692" spans="2:14" x14ac:dyDescent="0.25">
      <c r="B1692" s="2" t="s">
        <v>2290</v>
      </c>
      <c r="C1692" s="2" t="s">
        <v>89</v>
      </c>
      <c r="D1692" s="2" t="s">
        <v>16</v>
      </c>
      <c r="E1692" s="2" t="s">
        <v>17</v>
      </c>
      <c r="F1692" s="2" t="s">
        <v>18</v>
      </c>
      <c r="G1692" s="2" t="s">
        <v>90</v>
      </c>
      <c r="H1692" s="2" t="s">
        <v>2291</v>
      </c>
      <c r="I1692" s="2">
        <v>20514</v>
      </c>
      <c r="J1692" s="2">
        <v>0</v>
      </c>
      <c r="K1692" s="2" t="s">
        <v>2297</v>
      </c>
      <c r="L1692" s="3">
        <v>45916</v>
      </c>
      <c r="M1692" s="3">
        <v>46905</v>
      </c>
      <c r="N1692" s="2" t="s">
        <v>92</v>
      </c>
    </row>
    <row r="1693" spans="2:14" x14ac:dyDescent="0.25">
      <c r="B1693" s="2" t="s">
        <v>2290</v>
      </c>
      <c r="C1693" s="2" t="s">
        <v>89</v>
      </c>
      <c r="D1693" s="2" t="s">
        <v>16</v>
      </c>
      <c r="E1693" s="2" t="s">
        <v>17</v>
      </c>
      <c r="F1693" s="2" t="s">
        <v>18</v>
      </c>
      <c r="G1693" s="2" t="s">
        <v>90</v>
      </c>
      <c r="H1693" s="2" t="s">
        <v>2291</v>
      </c>
      <c r="I1693" s="2">
        <v>20514</v>
      </c>
      <c r="J1693" s="2">
        <v>0</v>
      </c>
      <c r="K1693" s="2" t="s">
        <v>2298</v>
      </c>
      <c r="L1693" s="3">
        <v>45916</v>
      </c>
      <c r="M1693" s="3">
        <v>46905</v>
      </c>
      <c r="N1693" s="2" t="s">
        <v>92</v>
      </c>
    </row>
    <row r="1694" spans="2:14" x14ac:dyDescent="0.25">
      <c r="B1694" s="2" t="s">
        <v>2290</v>
      </c>
      <c r="C1694" s="2" t="s">
        <v>89</v>
      </c>
      <c r="D1694" s="2" t="s">
        <v>16</v>
      </c>
      <c r="E1694" s="2" t="s">
        <v>17</v>
      </c>
      <c r="F1694" s="2" t="s">
        <v>18</v>
      </c>
      <c r="G1694" s="2" t="s">
        <v>90</v>
      </c>
      <c r="H1694" s="2" t="s">
        <v>2291</v>
      </c>
      <c r="I1694" s="2">
        <v>20514</v>
      </c>
      <c r="J1694" s="2">
        <v>0</v>
      </c>
      <c r="K1694" s="2" t="s">
        <v>2299</v>
      </c>
      <c r="L1694" s="3">
        <v>46017</v>
      </c>
      <c r="M1694" s="3">
        <v>46966</v>
      </c>
      <c r="N1694" s="2" t="s">
        <v>92</v>
      </c>
    </row>
    <row r="1695" spans="2:14" x14ac:dyDescent="0.25">
      <c r="B1695" s="2" t="s">
        <v>2290</v>
      </c>
      <c r="C1695" s="2" t="s">
        <v>89</v>
      </c>
      <c r="D1695" s="2" t="s">
        <v>16</v>
      </c>
      <c r="E1695" s="2" t="s">
        <v>17</v>
      </c>
      <c r="F1695" s="2" t="s">
        <v>18</v>
      </c>
      <c r="G1695" s="2" t="s">
        <v>90</v>
      </c>
      <c r="H1695" s="2" t="s">
        <v>2291</v>
      </c>
      <c r="I1695" s="2">
        <v>20514</v>
      </c>
      <c r="J1695" s="2">
        <v>10514</v>
      </c>
      <c r="K1695" s="2" t="s">
        <v>2300</v>
      </c>
      <c r="L1695" s="3">
        <v>46071</v>
      </c>
      <c r="M1695" s="3">
        <v>46997</v>
      </c>
      <c r="N1695" s="2" t="s">
        <v>92</v>
      </c>
    </row>
    <row r="1696" spans="2:14" x14ac:dyDescent="0.25">
      <c r="B1696" s="2" t="s">
        <v>2290</v>
      </c>
      <c r="C1696" s="2" t="s">
        <v>89</v>
      </c>
      <c r="D1696" s="2" t="s">
        <v>16</v>
      </c>
      <c r="E1696" s="2" t="s">
        <v>17</v>
      </c>
      <c r="F1696" s="2" t="s">
        <v>18</v>
      </c>
      <c r="G1696" s="2" t="s">
        <v>90</v>
      </c>
      <c r="H1696" s="2" t="s">
        <v>2291</v>
      </c>
      <c r="I1696" s="2">
        <v>20514</v>
      </c>
      <c r="J1696" s="2">
        <v>10000</v>
      </c>
      <c r="K1696" s="2" t="s">
        <v>2301</v>
      </c>
      <c r="L1696" s="3">
        <v>46185</v>
      </c>
      <c r="M1696" s="3">
        <v>47178</v>
      </c>
      <c r="N1696" s="2" t="s">
        <v>92</v>
      </c>
    </row>
    <row r="1697" spans="2:14" x14ac:dyDescent="0.25">
      <c r="B1697" s="2" t="s">
        <v>2290</v>
      </c>
      <c r="C1697" s="2" t="s">
        <v>89</v>
      </c>
      <c r="D1697" s="2" t="s">
        <v>16</v>
      </c>
      <c r="E1697" s="2" t="s">
        <v>142</v>
      </c>
      <c r="F1697" s="2" t="s">
        <v>18</v>
      </c>
      <c r="G1697" s="2" t="s">
        <v>90</v>
      </c>
      <c r="H1697" s="2" t="s">
        <v>2291</v>
      </c>
      <c r="I1697" s="2">
        <v>20514</v>
      </c>
      <c r="J1697" s="2">
        <v>0</v>
      </c>
      <c r="K1697" s="2" t="s">
        <v>2293</v>
      </c>
      <c r="L1697" s="3">
        <v>45726</v>
      </c>
      <c r="M1697" s="3">
        <v>46569</v>
      </c>
      <c r="N1697" s="2" t="s">
        <v>92</v>
      </c>
    </row>
    <row r="1698" spans="2:14" x14ac:dyDescent="0.25">
      <c r="B1698" s="2" t="s">
        <v>2290</v>
      </c>
      <c r="C1698" s="2" t="s">
        <v>89</v>
      </c>
      <c r="D1698" s="2" t="s">
        <v>16</v>
      </c>
      <c r="E1698" s="2" t="s">
        <v>142</v>
      </c>
      <c r="F1698" s="2" t="s">
        <v>18</v>
      </c>
      <c r="G1698" s="2" t="s">
        <v>90</v>
      </c>
      <c r="H1698" s="2" t="s">
        <v>2291</v>
      </c>
      <c r="I1698" s="2">
        <v>20514</v>
      </c>
      <c r="J1698" s="2">
        <v>0</v>
      </c>
      <c r="K1698" s="2" t="s">
        <v>2295</v>
      </c>
      <c r="L1698" s="3">
        <v>45727</v>
      </c>
      <c r="M1698" s="3">
        <v>46722</v>
      </c>
      <c r="N1698" s="2" t="s">
        <v>92</v>
      </c>
    </row>
    <row r="1699" spans="2:14" x14ac:dyDescent="0.25">
      <c r="B1699" s="2" t="s">
        <v>2290</v>
      </c>
      <c r="C1699" s="2" t="s">
        <v>89</v>
      </c>
      <c r="D1699" s="2" t="s">
        <v>16</v>
      </c>
      <c r="E1699" s="2" t="s">
        <v>142</v>
      </c>
      <c r="F1699" s="2" t="s">
        <v>18</v>
      </c>
      <c r="G1699" s="2" t="s">
        <v>90</v>
      </c>
      <c r="H1699" s="2" t="s">
        <v>2291</v>
      </c>
      <c r="I1699" s="2">
        <v>20514</v>
      </c>
      <c r="J1699" s="2">
        <v>0</v>
      </c>
      <c r="K1699" s="2" t="s">
        <v>2296</v>
      </c>
      <c r="L1699" s="3">
        <v>45738</v>
      </c>
      <c r="M1699" s="3">
        <v>46722</v>
      </c>
      <c r="N1699" s="2" t="s">
        <v>92</v>
      </c>
    </row>
    <row r="1700" spans="2:14" x14ac:dyDescent="0.25">
      <c r="B1700" s="2" t="s">
        <v>2290</v>
      </c>
      <c r="C1700" s="2" t="s">
        <v>89</v>
      </c>
      <c r="D1700" s="2" t="s">
        <v>16</v>
      </c>
      <c r="E1700" s="2" t="s">
        <v>142</v>
      </c>
      <c r="F1700" s="2" t="s">
        <v>18</v>
      </c>
      <c r="G1700" s="2" t="s">
        <v>90</v>
      </c>
      <c r="H1700" s="2" t="s">
        <v>2291</v>
      </c>
      <c r="I1700" s="2">
        <v>20514</v>
      </c>
      <c r="J1700" s="2">
        <v>0</v>
      </c>
      <c r="K1700" s="2" t="s">
        <v>2298</v>
      </c>
      <c r="L1700" s="3">
        <v>45916</v>
      </c>
      <c r="M1700" s="3">
        <v>46905</v>
      </c>
      <c r="N1700" s="2" t="s">
        <v>92</v>
      </c>
    </row>
    <row r="1701" spans="2:14" x14ac:dyDescent="0.25">
      <c r="B1701" s="2" t="s">
        <v>2290</v>
      </c>
      <c r="C1701" s="2" t="s">
        <v>89</v>
      </c>
      <c r="D1701" s="2" t="s">
        <v>16</v>
      </c>
      <c r="E1701" s="2" t="s">
        <v>142</v>
      </c>
      <c r="F1701" s="2" t="s">
        <v>18</v>
      </c>
      <c r="G1701" s="2" t="s">
        <v>90</v>
      </c>
      <c r="H1701" s="2" t="s">
        <v>2291</v>
      </c>
      <c r="I1701" s="2">
        <v>20514</v>
      </c>
      <c r="J1701" s="2">
        <v>0</v>
      </c>
      <c r="K1701" s="2" t="s">
        <v>2299</v>
      </c>
      <c r="L1701" s="3">
        <v>46017</v>
      </c>
      <c r="M1701" s="3">
        <v>46966</v>
      </c>
      <c r="N1701" s="2" t="s">
        <v>92</v>
      </c>
    </row>
    <row r="1702" spans="2:14" x14ac:dyDescent="0.25">
      <c r="B1702" s="2" t="s">
        <v>2290</v>
      </c>
      <c r="C1702" s="2" t="s">
        <v>89</v>
      </c>
      <c r="D1702" s="2" t="s">
        <v>16</v>
      </c>
      <c r="E1702" s="2" t="s">
        <v>142</v>
      </c>
      <c r="F1702" s="2" t="s">
        <v>18</v>
      </c>
      <c r="G1702" s="2" t="s">
        <v>90</v>
      </c>
      <c r="H1702" s="2" t="s">
        <v>2291</v>
      </c>
      <c r="I1702" s="2">
        <v>20514</v>
      </c>
      <c r="J1702" s="2">
        <v>0</v>
      </c>
      <c r="K1702" s="2" t="s">
        <v>2300</v>
      </c>
      <c r="L1702" s="3">
        <v>46071</v>
      </c>
      <c r="M1702" s="3">
        <v>46997</v>
      </c>
      <c r="N1702" s="2" t="s">
        <v>92</v>
      </c>
    </row>
    <row r="1703" spans="2:14" x14ac:dyDescent="0.25">
      <c r="B1703" s="2" t="s">
        <v>2302</v>
      </c>
      <c r="C1703" s="2" t="s">
        <v>94</v>
      </c>
      <c r="D1703" s="2" t="s">
        <v>16</v>
      </c>
      <c r="E1703" s="2" t="s">
        <v>17</v>
      </c>
      <c r="F1703" s="2" t="s">
        <v>18</v>
      </c>
      <c r="G1703" s="2" t="s">
        <v>90</v>
      </c>
      <c r="H1703" s="2" t="s">
        <v>2291</v>
      </c>
      <c r="I1703" s="2">
        <v>22905</v>
      </c>
      <c r="J1703" s="2">
        <v>0</v>
      </c>
      <c r="K1703" s="2" t="s">
        <v>2303</v>
      </c>
      <c r="L1703" s="3">
        <v>44958</v>
      </c>
      <c r="M1703" s="3">
        <v>46478</v>
      </c>
      <c r="N1703" s="2" t="s">
        <v>92</v>
      </c>
    </row>
    <row r="1704" spans="2:14" x14ac:dyDescent="0.25">
      <c r="B1704" s="2" t="s">
        <v>2302</v>
      </c>
      <c r="C1704" s="2" t="s">
        <v>94</v>
      </c>
      <c r="D1704" s="2" t="s">
        <v>16</v>
      </c>
      <c r="E1704" s="2" t="s">
        <v>17</v>
      </c>
      <c r="F1704" s="2" t="s">
        <v>18</v>
      </c>
      <c r="G1704" s="2" t="s">
        <v>90</v>
      </c>
      <c r="H1704" s="2" t="s">
        <v>2291</v>
      </c>
      <c r="I1704" s="2">
        <v>22905</v>
      </c>
      <c r="J1704" s="2">
        <v>0</v>
      </c>
      <c r="K1704" s="2" t="s">
        <v>91</v>
      </c>
      <c r="L1704" s="3">
        <v>44958</v>
      </c>
      <c r="M1704" s="3">
        <v>46508</v>
      </c>
      <c r="N1704" s="2" t="s">
        <v>92</v>
      </c>
    </row>
    <row r="1705" spans="2:14" x14ac:dyDescent="0.25">
      <c r="B1705" s="2" t="s">
        <v>2302</v>
      </c>
      <c r="C1705" s="2" t="s">
        <v>94</v>
      </c>
      <c r="D1705" s="2" t="s">
        <v>16</v>
      </c>
      <c r="E1705" s="2" t="s">
        <v>17</v>
      </c>
      <c r="F1705" s="2" t="s">
        <v>18</v>
      </c>
      <c r="G1705" s="2" t="s">
        <v>90</v>
      </c>
      <c r="H1705" s="2" t="s">
        <v>2291</v>
      </c>
      <c r="I1705" s="2">
        <v>22905</v>
      </c>
      <c r="J1705" s="2">
        <v>0</v>
      </c>
      <c r="K1705" s="2" t="s">
        <v>2304</v>
      </c>
      <c r="L1705" s="3">
        <v>45726</v>
      </c>
      <c r="M1705" s="3">
        <v>46569</v>
      </c>
      <c r="N1705" s="2" t="s">
        <v>92</v>
      </c>
    </row>
    <row r="1706" spans="2:14" x14ac:dyDescent="0.25">
      <c r="B1706" s="2" t="s">
        <v>2302</v>
      </c>
      <c r="C1706" s="2" t="s">
        <v>94</v>
      </c>
      <c r="D1706" s="2" t="s">
        <v>16</v>
      </c>
      <c r="E1706" s="2" t="s">
        <v>17</v>
      </c>
      <c r="F1706" s="2" t="s">
        <v>18</v>
      </c>
      <c r="G1706" s="2" t="s">
        <v>90</v>
      </c>
      <c r="H1706" s="2" t="s">
        <v>2291</v>
      </c>
      <c r="I1706" s="2">
        <v>22905</v>
      </c>
      <c r="J1706" s="2">
        <v>0</v>
      </c>
      <c r="K1706" s="2" t="s">
        <v>2305</v>
      </c>
      <c r="L1706" s="3">
        <v>45726</v>
      </c>
      <c r="M1706" s="3">
        <v>46569</v>
      </c>
      <c r="N1706" s="2" t="s">
        <v>92</v>
      </c>
    </row>
    <row r="1707" spans="2:14" x14ac:dyDescent="0.25">
      <c r="B1707" s="2" t="s">
        <v>2302</v>
      </c>
      <c r="C1707" s="2" t="s">
        <v>94</v>
      </c>
      <c r="D1707" s="2" t="s">
        <v>16</v>
      </c>
      <c r="E1707" s="2" t="s">
        <v>17</v>
      </c>
      <c r="F1707" s="2" t="s">
        <v>18</v>
      </c>
      <c r="G1707" s="2" t="s">
        <v>90</v>
      </c>
      <c r="H1707" s="2" t="s">
        <v>2291</v>
      </c>
      <c r="I1707" s="2">
        <v>22905</v>
      </c>
      <c r="J1707" s="2">
        <v>0</v>
      </c>
      <c r="K1707" s="2" t="s">
        <v>2306</v>
      </c>
      <c r="L1707" s="3">
        <v>45726</v>
      </c>
      <c r="M1707" s="3">
        <v>46569</v>
      </c>
      <c r="N1707" s="2" t="s">
        <v>92</v>
      </c>
    </row>
    <row r="1708" spans="2:14" x14ac:dyDescent="0.25">
      <c r="B1708" s="2" t="s">
        <v>2302</v>
      </c>
      <c r="C1708" s="2" t="s">
        <v>94</v>
      </c>
      <c r="D1708" s="2" t="s">
        <v>16</v>
      </c>
      <c r="E1708" s="2" t="s">
        <v>17</v>
      </c>
      <c r="F1708" s="2" t="s">
        <v>18</v>
      </c>
      <c r="G1708" s="2" t="s">
        <v>90</v>
      </c>
      <c r="H1708" s="2" t="s">
        <v>2291</v>
      </c>
      <c r="I1708" s="2">
        <v>22905</v>
      </c>
      <c r="J1708" s="2">
        <v>0</v>
      </c>
      <c r="K1708" s="2" t="s">
        <v>2307</v>
      </c>
      <c r="L1708" s="3">
        <v>45726</v>
      </c>
      <c r="M1708" s="3">
        <v>46722</v>
      </c>
      <c r="N1708" s="2" t="s">
        <v>92</v>
      </c>
    </row>
    <row r="1709" spans="2:14" x14ac:dyDescent="0.25">
      <c r="B1709" s="2" t="s">
        <v>2302</v>
      </c>
      <c r="C1709" s="2" t="s">
        <v>94</v>
      </c>
      <c r="D1709" s="2" t="s">
        <v>16</v>
      </c>
      <c r="E1709" s="2" t="s">
        <v>17</v>
      </c>
      <c r="F1709" s="2" t="s">
        <v>18</v>
      </c>
      <c r="G1709" s="2" t="s">
        <v>90</v>
      </c>
      <c r="H1709" s="2" t="s">
        <v>2291</v>
      </c>
      <c r="I1709" s="2">
        <v>22905</v>
      </c>
      <c r="J1709" s="2">
        <v>0</v>
      </c>
      <c r="K1709" s="2" t="s">
        <v>2308</v>
      </c>
      <c r="L1709" s="3">
        <v>45726</v>
      </c>
      <c r="M1709" s="3">
        <v>46722</v>
      </c>
      <c r="N1709" s="2" t="s">
        <v>92</v>
      </c>
    </row>
    <row r="1710" spans="2:14" x14ac:dyDescent="0.25">
      <c r="B1710" s="2" t="s">
        <v>2302</v>
      </c>
      <c r="C1710" s="2" t="s">
        <v>94</v>
      </c>
      <c r="D1710" s="2" t="s">
        <v>16</v>
      </c>
      <c r="E1710" s="2" t="s">
        <v>17</v>
      </c>
      <c r="F1710" s="2" t="s">
        <v>18</v>
      </c>
      <c r="G1710" s="2" t="s">
        <v>90</v>
      </c>
      <c r="H1710" s="2" t="s">
        <v>2291</v>
      </c>
      <c r="I1710" s="2">
        <v>22905</v>
      </c>
      <c r="J1710" s="2">
        <v>0</v>
      </c>
      <c r="K1710" s="2" t="s">
        <v>2309</v>
      </c>
      <c r="L1710" s="3">
        <v>45916</v>
      </c>
      <c r="M1710" s="3">
        <v>46874</v>
      </c>
      <c r="N1710" s="2" t="s">
        <v>92</v>
      </c>
    </row>
    <row r="1711" spans="2:14" x14ac:dyDescent="0.25">
      <c r="B1711" s="2" t="s">
        <v>2302</v>
      </c>
      <c r="C1711" s="2" t="s">
        <v>94</v>
      </c>
      <c r="D1711" s="2" t="s">
        <v>16</v>
      </c>
      <c r="E1711" s="2" t="s">
        <v>17</v>
      </c>
      <c r="F1711" s="2" t="s">
        <v>18</v>
      </c>
      <c r="G1711" s="2" t="s">
        <v>90</v>
      </c>
      <c r="H1711" s="2" t="s">
        <v>2291</v>
      </c>
      <c r="I1711" s="2">
        <v>22905</v>
      </c>
      <c r="J1711" s="2">
        <v>0</v>
      </c>
      <c r="K1711" s="2" t="s">
        <v>2310</v>
      </c>
      <c r="L1711" s="3">
        <v>45929</v>
      </c>
      <c r="M1711" s="3">
        <v>46905</v>
      </c>
      <c r="N1711" s="2" t="s">
        <v>92</v>
      </c>
    </row>
    <row r="1712" spans="2:14" x14ac:dyDescent="0.25">
      <c r="B1712" s="2" t="s">
        <v>2302</v>
      </c>
      <c r="C1712" s="2" t="s">
        <v>94</v>
      </c>
      <c r="D1712" s="2" t="s">
        <v>16</v>
      </c>
      <c r="E1712" s="2" t="s">
        <v>17</v>
      </c>
      <c r="F1712" s="2" t="s">
        <v>18</v>
      </c>
      <c r="G1712" s="2" t="s">
        <v>90</v>
      </c>
      <c r="H1712" s="2" t="s">
        <v>2291</v>
      </c>
      <c r="I1712" s="2">
        <v>22905</v>
      </c>
      <c r="J1712" s="2">
        <v>0</v>
      </c>
      <c r="K1712" s="2" t="s">
        <v>2311</v>
      </c>
      <c r="L1712" s="3">
        <v>45929</v>
      </c>
      <c r="M1712" s="3">
        <v>46905</v>
      </c>
      <c r="N1712" s="2" t="s">
        <v>92</v>
      </c>
    </row>
    <row r="1713" spans="2:14" x14ac:dyDescent="0.25">
      <c r="B1713" s="2" t="s">
        <v>2302</v>
      </c>
      <c r="C1713" s="2" t="s">
        <v>94</v>
      </c>
      <c r="D1713" s="2" t="s">
        <v>16</v>
      </c>
      <c r="E1713" s="2" t="s">
        <v>17</v>
      </c>
      <c r="F1713" s="2" t="s">
        <v>18</v>
      </c>
      <c r="G1713" s="2" t="s">
        <v>90</v>
      </c>
      <c r="H1713" s="2" t="s">
        <v>2291</v>
      </c>
      <c r="I1713" s="2">
        <v>22905</v>
      </c>
      <c r="J1713" s="2">
        <v>0</v>
      </c>
      <c r="K1713" s="2" t="s">
        <v>2299</v>
      </c>
      <c r="L1713" s="3">
        <v>46017</v>
      </c>
      <c r="M1713" s="3">
        <v>46966</v>
      </c>
      <c r="N1713" s="2" t="s">
        <v>92</v>
      </c>
    </row>
    <row r="1714" spans="2:14" x14ac:dyDescent="0.25">
      <c r="B1714" s="2" t="s">
        <v>2302</v>
      </c>
      <c r="C1714" s="2" t="s">
        <v>94</v>
      </c>
      <c r="D1714" s="2" t="s">
        <v>16</v>
      </c>
      <c r="E1714" s="2" t="s">
        <v>17</v>
      </c>
      <c r="F1714" s="2" t="s">
        <v>18</v>
      </c>
      <c r="G1714" s="2" t="s">
        <v>90</v>
      </c>
      <c r="H1714" s="2" t="s">
        <v>2291</v>
      </c>
      <c r="I1714" s="2">
        <v>22905</v>
      </c>
      <c r="J1714" s="2">
        <v>0</v>
      </c>
      <c r="K1714" s="2" t="s">
        <v>2312</v>
      </c>
      <c r="L1714" s="3">
        <v>46081</v>
      </c>
      <c r="M1714" s="3">
        <v>46997</v>
      </c>
      <c r="N1714" s="2" t="s">
        <v>92</v>
      </c>
    </row>
    <row r="1715" spans="2:14" x14ac:dyDescent="0.25">
      <c r="B1715" s="2" t="s">
        <v>2302</v>
      </c>
      <c r="C1715" s="2" t="s">
        <v>94</v>
      </c>
      <c r="D1715" s="2" t="s">
        <v>16</v>
      </c>
      <c r="E1715" s="2" t="s">
        <v>17</v>
      </c>
      <c r="F1715" s="2" t="s">
        <v>18</v>
      </c>
      <c r="G1715" s="2" t="s">
        <v>90</v>
      </c>
      <c r="H1715" s="2" t="s">
        <v>2291</v>
      </c>
      <c r="I1715" s="2">
        <v>22905</v>
      </c>
      <c r="J1715" s="2">
        <v>5</v>
      </c>
      <c r="K1715" s="2" t="s">
        <v>2313</v>
      </c>
      <c r="L1715" s="3">
        <v>46081</v>
      </c>
      <c r="M1715" s="3">
        <v>46997</v>
      </c>
      <c r="N1715" s="2" t="s">
        <v>92</v>
      </c>
    </row>
    <row r="1716" spans="2:14" x14ac:dyDescent="0.25">
      <c r="B1716" s="2" t="s">
        <v>2302</v>
      </c>
      <c r="C1716" s="2" t="s">
        <v>94</v>
      </c>
      <c r="D1716" s="2" t="s">
        <v>16</v>
      </c>
      <c r="E1716" s="2" t="s">
        <v>17</v>
      </c>
      <c r="F1716" s="2" t="s">
        <v>18</v>
      </c>
      <c r="G1716" s="2" t="s">
        <v>90</v>
      </c>
      <c r="H1716" s="2" t="s">
        <v>2291</v>
      </c>
      <c r="I1716" s="2">
        <v>22905</v>
      </c>
      <c r="J1716" s="2">
        <v>4350</v>
      </c>
      <c r="K1716" s="2" t="s">
        <v>2314</v>
      </c>
      <c r="L1716" s="3">
        <v>46081</v>
      </c>
      <c r="M1716" s="3">
        <v>46997</v>
      </c>
      <c r="N1716" s="2" t="s">
        <v>92</v>
      </c>
    </row>
    <row r="1717" spans="2:14" x14ac:dyDescent="0.25">
      <c r="B1717" s="2" t="s">
        <v>2302</v>
      </c>
      <c r="C1717" s="2" t="s">
        <v>94</v>
      </c>
      <c r="D1717" s="2" t="s">
        <v>16</v>
      </c>
      <c r="E1717" s="2" t="s">
        <v>17</v>
      </c>
      <c r="F1717" s="2" t="s">
        <v>18</v>
      </c>
      <c r="G1717" s="2" t="s">
        <v>90</v>
      </c>
      <c r="H1717" s="2" t="s">
        <v>2291</v>
      </c>
      <c r="I1717" s="2">
        <v>22905</v>
      </c>
      <c r="J1717" s="2">
        <v>5000</v>
      </c>
      <c r="K1717" s="2" t="s">
        <v>2315</v>
      </c>
      <c r="L1717" s="3">
        <v>46171</v>
      </c>
      <c r="M1717" s="3">
        <v>47178</v>
      </c>
      <c r="N1717" s="2" t="s">
        <v>92</v>
      </c>
    </row>
    <row r="1718" spans="2:14" x14ac:dyDescent="0.25">
      <c r="B1718" s="2" t="s">
        <v>2302</v>
      </c>
      <c r="C1718" s="2" t="s">
        <v>94</v>
      </c>
      <c r="D1718" s="2" t="s">
        <v>16</v>
      </c>
      <c r="E1718" s="2" t="s">
        <v>17</v>
      </c>
      <c r="F1718" s="2" t="s">
        <v>18</v>
      </c>
      <c r="G1718" s="2" t="s">
        <v>90</v>
      </c>
      <c r="H1718" s="2" t="s">
        <v>2291</v>
      </c>
      <c r="I1718" s="2">
        <v>22905</v>
      </c>
      <c r="J1718" s="2">
        <v>13550</v>
      </c>
      <c r="K1718" s="2" t="s">
        <v>2316</v>
      </c>
      <c r="L1718" s="3">
        <v>46190</v>
      </c>
      <c r="M1718" s="3">
        <v>47178</v>
      </c>
      <c r="N1718" s="2" t="s">
        <v>92</v>
      </c>
    </row>
    <row r="1719" spans="2:14" x14ac:dyDescent="0.25">
      <c r="B1719" s="2" t="s">
        <v>2302</v>
      </c>
      <c r="C1719" s="2" t="s">
        <v>94</v>
      </c>
      <c r="D1719" s="2" t="s">
        <v>16</v>
      </c>
      <c r="E1719" s="2" t="s">
        <v>181</v>
      </c>
      <c r="F1719" s="2" t="s">
        <v>18</v>
      </c>
      <c r="G1719" s="2" t="s">
        <v>90</v>
      </c>
      <c r="H1719" s="2" t="s">
        <v>2291</v>
      </c>
      <c r="I1719" s="2">
        <v>22905</v>
      </c>
      <c r="J1719" s="2">
        <v>0</v>
      </c>
      <c r="K1719" s="2" t="s">
        <v>2303</v>
      </c>
      <c r="L1719" s="3">
        <v>44958</v>
      </c>
      <c r="M1719" s="3">
        <v>46478</v>
      </c>
      <c r="N1719" s="2" t="s">
        <v>92</v>
      </c>
    </row>
    <row r="1720" spans="2:14" x14ac:dyDescent="0.25">
      <c r="B1720" s="2" t="s">
        <v>2302</v>
      </c>
      <c r="C1720" s="2" t="s">
        <v>94</v>
      </c>
      <c r="D1720" s="2" t="s">
        <v>16</v>
      </c>
      <c r="E1720" s="2" t="s">
        <v>181</v>
      </c>
      <c r="F1720" s="2" t="s">
        <v>18</v>
      </c>
      <c r="G1720" s="2" t="s">
        <v>90</v>
      </c>
      <c r="H1720" s="2" t="s">
        <v>2291</v>
      </c>
      <c r="I1720" s="2">
        <v>22905</v>
      </c>
      <c r="J1720" s="2">
        <v>0</v>
      </c>
      <c r="K1720" s="2" t="s">
        <v>2312</v>
      </c>
      <c r="L1720" s="3">
        <v>46081</v>
      </c>
      <c r="M1720" s="3">
        <v>46997</v>
      </c>
      <c r="N1720" s="2" t="s">
        <v>92</v>
      </c>
    </row>
    <row r="1721" spans="2:14" x14ac:dyDescent="0.25">
      <c r="B1721" s="2" t="s">
        <v>2302</v>
      </c>
      <c r="C1721" s="2" t="s">
        <v>94</v>
      </c>
      <c r="D1721" s="2" t="s">
        <v>16</v>
      </c>
      <c r="E1721" s="2" t="s">
        <v>1828</v>
      </c>
      <c r="F1721" s="2" t="s">
        <v>18</v>
      </c>
      <c r="G1721" s="2" t="s">
        <v>90</v>
      </c>
      <c r="H1721" s="2" t="s">
        <v>2291</v>
      </c>
      <c r="I1721" s="2">
        <v>22905</v>
      </c>
      <c r="J1721" s="2">
        <v>0</v>
      </c>
      <c r="K1721" s="2" t="s">
        <v>91</v>
      </c>
      <c r="L1721" s="3">
        <v>44958</v>
      </c>
      <c r="M1721" s="3">
        <v>46508</v>
      </c>
      <c r="N1721" s="2" t="s">
        <v>92</v>
      </c>
    </row>
    <row r="1722" spans="2:14" x14ac:dyDescent="0.25">
      <c r="B1722" s="2" t="s">
        <v>2302</v>
      </c>
      <c r="C1722" s="2" t="s">
        <v>94</v>
      </c>
      <c r="D1722" s="2" t="s">
        <v>16</v>
      </c>
      <c r="E1722" s="2" t="s">
        <v>142</v>
      </c>
      <c r="F1722" s="2" t="s">
        <v>18</v>
      </c>
      <c r="G1722" s="2" t="s">
        <v>90</v>
      </c>
      <c r="H1722" s="2" t="s">
        <v>2291</v>
      </c>
      <c r="I1722" s="2">
        <v>22905</v>
      </c>
      <c r="J1722" s="2">
        <v>0</v>
      </c>
      <c r="K1722" s="2" t="s">
        <v>91</v>
      </c>
      <c r="L1722" s="3">
        <v>44958</v>
      </c>
      <c r="M1722" s="3">
        <v>46508</v>
      </c>
      <c r="N1722" s="2" t="s">
        <v>92</v>
      </c>
    </row>
    <row r="1723" spans="2:14" x14ac:dyDescent="0.25">
      <c r="B1723" s="2" t="s">
        <v>2302</v>
      </c>
      <c r="C1723" s="2" t="s">
        <v>94</v>
      </c>
      <c r="D1723" s="2" t="s">
        <v>16</v>
      </c>
      <c r="E1723" s="2" t="s">
        <v>142</v>
      </c>
      <c r="F1723" s="2" t="s">
        <v>18</v>
      </c>
      <c r="G1723" s="2" t="s">
        <v>90</v>
      </c>
      <c r="H1723" s="2" t="s">
        <v>2291</v>
      </c>
      <c r="I1723" s="2">
        <v>22905</v>
      </c>
      <c r="J1723" s="2">
        <v>0</v>
      </c>
      <c r="K1723" s="2" t="s">
        <v>2307</v>
      </c>
      <c r="L1723" s="3">
        <v>45726</v>
      </c>
      <c r="M1723" s="3">
        <v>46722</v>
      </c>
      <c r="N1723" s="2" t="s">
        <v>92</v>
      </c>
    </row>
    <row r="1724" spans="2:14" x14ac:dyDescent="0.25">
      <c r="B1724" s="2" t="s">
        <v>2302</v>
      </c>
      <c r="C1724" s="2" t="s">
        <v>94</v>
      </c>
      <c r="D1724" s="2" t="s">
        <v>16</v>
      </c>
      <c r="E1724" s="2" t="s">
        <v>142</v>
      </c>
      <c r="F1724" s="2" t="s">
        <v>18</v>
      </c>
      <c r="G1724" s="2" t="s">
        <v>90</v>
      </c>
      <c r="H1724" s="2" t="s">
        <v>2291</v>
      </c>
      <c r="I1724" s="2">
        <v>22905</v>
      </c>
      <c r="J1724" s="2">
        <v>0</v>
      </c>
      <c r="K1724" s="2" t="s">
        <v>2308</v>
      </c>
      <c r="L1724" s="3">
        <v>45726</v>
      </c>
      <c r="M1724" s="3">
        <v>46722</v>
      </c>
      <c r="N1724" s="2" t="s">
        <v>92</v>
      </c>
    </row>
    <row r="1725" spans="2:14" x14ac:dyDescent="0.25">
      <c r="B1725" s="2" t="s">
        <v>2302</v>
      </c>
      <c r="C1725" s="2" t="s">
        <v>94</v>
      </c>
      <c r="D1725" s="2" t="s">
        <v>16</v>
      </c>
      <c r="E1725" s="2" t="s">
        <v>142</v>
      </c>
      <c r="F1725" s="2" t="s">
        <v>18</v>
      </c>
      <c r="G1725" s="2" t="s">
        <v>90</v>
      </c>
      <c r="H1725" s="2" t="s">
        <v>2291</v>
      </c>
      <c r="I1725" s="2">
        <v>22905</v>
      </c>
      <c r="J1725" s="2">
        <v>0</v>
      </c>
      <c r="K1725" s="2" t="s">
        <v>2309</v>
      </c>
      <c r="L1725" s="3">
        <v>45916</v>
      </c>
      <c r="M1725" s="3">
        <v>46874</v>
      </c>
      <c r="N1725" s="2" t="s">
        <v>92</v>
      </c>
    </row>
    <row r="1726" spans="2:14" x14ac:dyDescent="0.25">
      <c r="B1726" s="2" t="s">
        <v>2302</v>
      </c>
      <c r="C1726" s="2" t="s">
        <v>94</v>
      </c>
      <c r="D1726" s="2" t="s">
        <v>16</v>
      </c>
      <c r="E1726" s="2" t="s">
        <v>142</v>
      </c>
      <c r="F1726" s="2" t="s">
        <v>18</v>
      </c>
      <c r="G1726" s="2" t="s">
        <v>90</v>
      </c>
      <c r="H1726" s="2" t="s">
        <v>2291</v>
      </c>
      <c r="I1726" s="2">
        <v>22905</v>
      </c>
      <c r="J1726" s="2">
        <v>0</v>
      </c>
      <c r="K1726" s="2" t="s">
        <v>2299</v>
      </c>
      <c r="L1726" s="3">
        <v>46017</v>
      </c>
      <c r="M1726" s="3">
        <v>46966</v>
      </c>
      <c r="N1726" s="2" t="s">
        <v>92</v>
      </c>
    </row>
    <row r="1727" spans="2:14" x14ac:dyDescent="0.25">
      <c r="B1727" s="2" t="s">
        <v>2302</v>
      </c>
      <c r="C1727" s="2" t="s">
        <v>94</v>
      </c>
      <c r="D1727" s="2" t="s">
        <v>16</v>
      </c>
      <c r="E1727" s="2" t="s">
        <v>142</v>
      </c>
      <c r="F1727" s="2" t="s">
        <v>18</v>
      </c>
      <c r="G1727" s="2" t="s">
        <v>90</v>
      </c>
      <c r="H1727" s="2" t="s">
        <v>2291</v>
      </c>
      <c r="I1727" s="2">
        <v>22905</v>
      </c>
      <c r="J1727" s="2">
        <v>0</v>
      </c>
      <c r="K1727" s="2" t="s">
        <v>2314</v>
      </c>
      <c r="L1727" s="3">
        <v>46081</v>
      </c>
      <c r="M1727" s="3">
        <v>46997</v>
      </c>
      <c r="N1727" s="2" t="s">
        <v>92</v>
      </c>
    </row>
    <row r="1728" spans="2:14" x14ac:dyDescent="0.25">
      <c r="B1728" s="2" t="s">
        <v>2302</v>
      </c>
      <c r="C1728" s="2" t="s">
        <v>94</v>
      </c>
      <c r="D1728" s="2" t="s">
        <v>16</v>
      </c>
      <c r="E1728" s="2" t="s">
        <v>142</v>
      </c>
      <c r="F1728" s="2" t="s">
        <v>18</v>
      </c>
      <c r="G1728" s="2" t="s">
        <v>90</v>
      </c>
      <c r="H1728" s="2" t="s">
        <v>2291</v>
      </c>
      <c r="I1728" s="2">
        <v>22905</v>
      </c>
      <c r="J1728" s="2">
        <v>0</v>
      </c>
      <c r="K1728" s="2" t="s">
        <v>2315</v>
      </c>
      <c r="L1728" s="3">
        <v>46171</v>
      </c>
      <c r="M1728" s="3">
        <v>47178</v>
      </c>
      <c r="N1728" s="2" t="s">
        <v>92</v>
      </c>
    </row>
    <row r="1729" spans="2:14" x14ac:dyDescent="0.25">
      <c r="B1729" s="2" t="s">
        <v>2302</v>
      </c>
      <c r="C1729" s="2" t="s">
        <v>94</v>
      </c>
      <c r="D1729" s="2" t="s">
        <v>16</v>
      </c>
      <c r="E1729" s="2" t="s">
        <v>142</v>
      </c>
      <c r="F1729" s="2" t="s">
        <v>18</v>
      </c>
      <c r="G1729" s="2" t="s">
        <v>90</v>
      </c>
      <c r="H1729" s="2" t="s">
        <v>2291</v>
      </c>
      <c r="I1729" s="2">
        <v>22905</v>
      </c>
      <c r="J1729" s="2">
        <v>0</v>
      </c>
      <c r="K1729" s="2" t="s">
        <v>2316</v>
      </c>
      <c r="L1729" s="3">
        <v>46190</v>
      </c>
      <c r="M1729" s="3">
        <v>47178</v>
      </c>
      <c r="N1729" s="2" t="s">
        <v>92</v>
      </c>
    </row>
    <row r="1730" spans="2:14" x14ac:dyDescent="0.25">
      <c r="B1730" s="2" t="s">
        <v>2317</v>
      </c>
      <c r="C1730" s="2" t="s">
        <v>2318</v>
      </c>
      <c r="D1730" s="2" t="s">
        <v>16</v>
      </c>
      <c r="E1730" s="2" t="s">
        <v>17</v>
      </c>
      <c r="F1730" s="2" t="s">
        <v>18</v>
      </c>
      <c r="G1730" s="2" t="s">
        <v>90</v>
      </c>
      <c r="H1730" s="2" t="s">
        <v>2291</v>
      </c>
      <c r="I1730" s="2">
        <v>25896</v>
      </c>
      <c r="J1730" s="2">
        <v>0</v>
      </c>
      <c r="K1730" s="2" t="s">
        <v>470</v>
      </c>
      <c r="L1730" s="2" t="s">
        <v>30</v>
      </c>
      <c r="M1730" s="2" t="s">
        <v>30</v>
      </c>
      <c r="N1730" s="2" t="s">
        <v>92</v>
      </c>
    </row>
    <row r="1731" spans="2:14" x14ac:dyDescent="0.25">
      <c r="B1731" s="2" t="s">
        <v>2317</v>
      </c>
      <c r="C1731" s="2" t="s">
        <v>2318</v>
      </c>
      <c r="D1731" s="2" t="s">
        <v>16</v>
      </c>
      <c r="E1731" s="2" t="s">
        <v>17</v>
      </c>
      <c r="F1731" s="2" t="s">
        <v>18</v>
      </c>
      <c r="G1731" s="2" t="s">
        <v>90</v>
      </c>
      <c r="H1731" s="2" t="s">
        <v>2291</v>
      </c>
      <c r="I1731" s="2">
        <v>25896</v>
      </c>
      <c r="J1731" s="2">
        <v>0</v>
      </c>
      <c r="K1731" s="2" t="s">
        <v>2319</v>
      </c>
      <c r="L1731" s="3">
        <v>44958</v>
      </c>
      <c r="M1731" s="3">
        <v>46266</v>
      </c>
      <c r="N1731" s="2" t="s">
        <v>92</v>
      </c>
    </row>
    <row r="1732" spans="2:14" x14ac:dyDescent="0.25">
      <c r="B1732" s="2" t="s">
        <v>2317</v>
      </c>
      <c r="C1732" s="2" t="s">
        <v>2318</v>
      </c>
      <c r="D1732" s="2" t="s">
        <v>16</v>
      </c>
      <c r="E1732" s="2" t="s">
        <v>17</v>
      </c>
      <c r="F1732" s="2" t="s">
        <v>18</v>
      </c>
      <c r="G1732" s="2" t="s">
        <v>90</v>
      </c>
      <c r="H1732" s="2" t="s">
        <v>2291</v>
      </c>
      <c r="I1732" s="2">
        <v>25896</v>
      </c>
      <c r="J1732" s="2">
        <v>0</v>
      </c>
      <c r="K1732" s="2" t="s">
        <v>2320</v>
      </c>
      <c r="L1732" s="3">
        <v>44958</v>
      </c>
      <c r="M1732" s="3">
        <v>46266</v>
      </c>
      <c r="N1732" s="2" t="s">
        <v>92</v>
      </c>
    </row>
    <row r="1733" spans="2:14" x14ac:dyDescent="0.25">
      <c r="B1733" s="2" t="s">
        <v>2317</v>
      </c>
      <c r="C1733" s="2" t="s">
        <v>2318</v>
      </c>
      <c r="D1733" s="2" t="s">
        <v>16</v>
      </c>
      <c r="E1733" s="2" t="s">
        <v>17</v>
      </c>
      <c r="F1733" s="2" t="s">
        <v>18</v>
      </c>
      <c r="G1733" s="2" t="s">
        <v>90</v>
      </c>
      <c r="H1733" s="2" t="s">
        <v>2291</v>
      </c>
      <c r="I1733" s="2">
        <v>25896</v>
      </c>
      <c r="J1733" s="2">
        <v>0</v>
      </c>
      <c r="K1733" s="2" t="s">
        <v>2321</v>
      </c>
      <c r="L1733" s="3">
        <v>44958</v>
      </c>
      <c r="M1733" s="3">
        <v>46478</v>
      </c>
      <c r="N1733" s="2" t="s">
        <v>92</v>
      </c>
    </row>
    <row r="1734" spans="2:14" x14ac:dyDescent="0.25">
      <c r="B1734" s="2" t="s">
        <v>2317</v>
      </c>
      <c r="C1734" s="2" t="s">
        <v>2318</v>
      </c>
      <c r="D1734" s="2" t="s">
        <v>16</v>
      </c>
      <c r="E1734" s="2" t="s">
        <v>17</v>
      </c>
      <c r="F1734" s="2" t="s">
        <v>18</v>
      </c>
      <c r="G1734" s="2" t="s">
        <v>90</v>
      </c>
      <c r="H1734" s="2" t="s">
        <v>2291</v>
      </c>
      <c r="I1734" s="2">
        <v>25896</v>
      </c>
      <c r="J1734" s="2">
        <v>0</v>
      </c>
      <c r="K1734" s="2" t="s">
        <v>2322</v>
      </c>
      <c r="L1734" s="3">
        <v>44958</v>
      </c>
      <c r="M1734" s="3">
        <v>46478</v>
      </c>
      <c r="N1734" s="2" t="s">
        <v>92</v>
      </c>
    </row>
    <row r="1735" spans="2:14" x14ac:dyDescent="0.25">
      <c r="B1735" s="2" t="s">
        <v>2317</v>
      </c>
      <c r="C1735" s="2" t="s">
        <v>2318</v>
      </c>
      <c r="D1735" s="2" t="s">
        <v>16</v>
      </c>
      <c r="E1735" s="2" t="s">
        <v>17</v>
      </c>
      <c r="F1735" s="2" t="s">
        <v>18</v>
      </c>
      <c r="G1735" s="2" t="s">
        <v>90</v>
      </c>
      <c r="H1735" s="2" t="s">
        <v>2291</v>
      </c>
      <c r="I1735" s="2">
        <v>25896</v>
      </c>
      <c r="J1735" s="2">
        <v>0</v>
      </c>
      <c r="K1735" s="2" t="s">
        <v>2323</v>
      </c>
      <c r="L1735" s="3">
        <v>44958</v>
      </c>
      <c r="M1735" s="3">
        <v>46478</v>
      </c>
      <c r="N1735" s="2" t="s">
        <v>92</v>
      </c>
    </row>
    <row r="1736" spans="2:14" x14ac:dyDescent="0.25">
      <c r="B1736" s="2" t="s">
        <v>2317</v>
      </c>
      <c r="C1736" s="2" t="s">
        <v>2318</v>
      </c>
      <c r="D1736" s="2" t="s">
        <v>16</v>
      </c>
      <c r="E1736" s="2" t="s">
        <v>17</v>
      </c>
      <c r="F1736" s="2" t="s">
        <v>18</v>
      </c>
      <c r="G1736" s="2" t="s">
        <v>90</v>
      </c>
      <c r="H1736" s="2" t="s">
        <v>2291</v>
      </c>
      <c r="I1736" s="2">
        <v>25896</v>
      </c>
      <c r="J1736" s="2">
        <v>0</v>
      </c>
      <c r="K1736" s="2" t="s">
        <v>2324</v>
      </c>
      <c r="L1736" s="3">
        <v>44958</v>
      </c>
      <c r="M1736" s="3">
        <v>46508</v>
      </c>
      <c r="N1736" s="2" t="s">
        <v>92</v>
      </c>
    </row>
    <row r="1737" spans="2:14" x14ac:dyDescent="0.25">
      <c r="B1737" s="2" t="s">
        <v>2317</v>
      </c>
      <c r="C1737" s="2" t="s">
        <v>2318</v>
      </c>
      <c r="D1737" s="2" t="s">
        <v>16</v>
      </c>
      <c r="E1737" s="2" t="s">
        <v>17</v>
      </c>
      <c r="F1737" s="2" t="s">
        <v>18</v>
      </c>
      <c r="G1737" s="2" t="s">
        <v>90</v>
      </c>
      <c r="H1737" s="2" t="s">
        <v>2291</v>
      </c>
      <c r="I1737" s="2">
        <v>25896</v>
      </c>
      <c r="J1737" s="2">
        <v>0</v>
      </c>
      <c r="K1737" s="2" t="s">
        <v>91</v>
      </c>
      <c r="L1737" s="3">
        <v>45695</v>
      </c>
      <c r="M1737" s="3">
        <v>46508</v>
      </c>
      <c r="N1737" s="2" t="s">
        <v>92</v>
      </c>
    </row>
    <row r="1738" spans="2:14" x14ac:dyDescent="0.25">
      <c r="B1738" s="2" t="s">
        <v>2317</v>
      </c>
      <c r="C1738" s="2" t="s">
        <v>2318</v>
      </c>
      <c r="D1738" s="2" t="s">
        <v>16</v>
      </c>
      <c r="E1738" s="2" t="s">
        <v>17</v>
      </c>
      <c r="F1738" s="2" t="s">
        <v>18</v>
      </c>
      <c r="G1738" s="2" t="s">
        <v>90</v>
      </c>
      <c r="H1738" s="2" t="s">
        <v>2291</v>
      </c>
      <c r="I1738" s="2">
        <v>25896</v>
      </c>
      <c r="J1738" s="2">
        <v>0</v>
      </c>
      <c r="K1738" s="2" t="s">
        <v>2325</v>
      </c>
      <c r="L1738" s="3">
        <v>45726</v>
      </c>
      <c r="M1738" s="3">
        <v>46722</v>
      </c>
      <c r="N1738" s="2" t="s">
        <v>92</v>
      </c>
    </row>
    <row r="1739" spans="2:14" x14ac:dyDescent="0.25">
      <c r="B1739" s="2" t="s">
        <v>2317</v>
      </c>
      <c r="C1739" s="2" t="s">
        <v>2318</v>
      </c>
      <c r="D1739" s="2" t="s">
        <v>16</v>
      </c>
      <c r="E1739" s="2" t="s">
        <v>17</v>
      </c>
      <c r="F1739" s="2" t="s">
        <v>18</v>
      </c>
      <c r="G1739" s="2" t="s">
        <v>90</v>
      </c>
      <c r="H1739" s="2" t="s">
        <v>2291</v>
      </c>
      <c r="I1739" s="2">
        <v>25896</v>
      </c>
      <c r="J1739" s="2">
        <v>0</v>
      </c>
      <c r="K1739" s="2" t="s">
        <v>2326</v>
      </c>
      <c r="L1739" s="3">
        <v>45726</v>
      </c>
      <c r="M1739" s="3">
        <v>46722</v>
      </c>
      <c r="N1739" s="2" t="s">
        <v>92</v>
      </c>
    </row>
    <row r="1740" spans="2:14" x14ac:dyDescent="0.25">
      <c r="B1740" s="2" t="s">
        <v>2317</v>
      </c>
      <c r="C1740" s="2" t="s">
        <v>2318</v>
      </c>
      <c r="D1740" s="2" t="s">
        <v>16</v>
      </c>
      <c r="E1740" s="2" t="s">
        <v>17</v>
      </c>
      <c r="F1740" s="2" t="s">
        <v>18</v>
      </c>
      <c r="G1740" s="2" t="s">
        <v>90</v>
      </c>
      <c r="H1740" s="2" t="s">
        <v>2291</v>
      </c>
      <c r="I1740" s="2">
        <v>25896</v>
      </c>
      <c r="J1740" s="2">
        <v>0</v>
      </c>
      <c r="K1740" s="2" t="s">
        <v>2327</v>
      </c>
      <c r="L1740" s="3">
        <v>45726</v>
      </c>
      <c r="M1740" s="3">
        <v>46722</v>
      </c>
      <c r="N1740" s="2" t="s">
        <v>92</v>
      </c>
    </row>
    <row r="1741" spans="2:14" x14ac:dyDescent="0.25">
      <c r="B1741" s="2" t="s">
        <v>2317</v>
      </c>
      <c r="C1741" s="2" t="s">
        <v>2318</v>
      </c>
      <c r="D1741" s="2" t="s">
        <v>16</v>
      </c>
      <c r="E1741" s="2" t="s">
        <v>17</v>
      </c>
      <c r="F1741" s="2" t="s">
        <v>18</v>
      </c>
      <c r="G1741" s="2" t="s">
        <v>90</v>
      </c>
      <c r="H1741" s="2" t="s">
        <v>2291</v>
      </c>
      <c r="I1741" s="2">
        <v>25896</v>
      </c>
      <c r="J1741" s="2">
        <v>0</v>
      </c>
      <c r="K1741" s="2" t="s">
        <v>2328</v>
      </c>
      <c r="L1741" s="3">
        <v>45727</v>
      </c>
      <c r="M1741" s="3">
        <v>46722</v>
      </c>
      <c r="N1741" s="2" t="s">
        <v>92</v>
      </c>
    </row>
    <row r="1742" spans="2:14" x14ac:dyDescent="0.25">
      <c r="B1742" s="2" t="s">
        <v>2317</v>
      </c>
      <c r="C1742" s="2" t="s">
        <v>2318</v>
      </c>
      <c r="D1742" s="2" t="s">
        <v>16</v>
      </c>
      <c r="E1742" s="2" t="s">
        <v>17</v>
      </c>
      <c r="F1742" s="2" t="s">
        <v>18</v>
      </c>
      <c r="G1742" s="2" t="s">
        <v>90</v>
      </c>
      <c r="H1742" s="2" t="s">
        <v>2291</v>
      </c>
      <c r="I1742" s="2">
        <v>25896</v>
      </c>
      <c r="J1742" s="2">
        <v>0</v>
      </c>
      <c r="K1742" s="2" t="s">
        <v>2329</v>
      </c>
      <c r="L1742" s="3">
        <v>45727</v>
      </c>
      <c r="M1742" s="3">
        <v>46722</v>
      </c>
      <c r="N1742" s="2" t="s">
        <v>92</v>
      </c>
    </row>
    <row r="1743" spans="2:14" x14ac:dyDescent="0.25">
      <c r="B1743" s="2" t="s">
        <v>2317</v>
      </c>
      <c r="C1743" s="2" t="s">
        <v>2318</v>
      </c>
      <c r="D1743" s="2" t="s">
        <v>16</v>
      </c>
      <c r="E1743" s="2" t="s">
        <v>17</v>
      </c>
      <c r="F1743" s="2" t="s">
        <v>18</v>
      </c>
      <c r="G1743" s="2" t="s">
        <v>90</v>
      </c>
      <c r="H1743" s="2" t="s">
        <v>2291</v>
      </c>
      <c r="I1743" s="2">
        <v>25896</v>
      </c>
      <c r="J1743" s="2">
        <v>0</v>
      </c>
      <c r="K1743" s="2" t="s">
        <v>2330</v>
      </c>
      <c r="L1743" s="3">
        <v>45976</v>
      </c>
      <c r="M1743" s="3">
        <v>46905</v>
      </c>
      <c r="N1743" s="2" t="s">
        <v>92</v>
      </c>
    </row>
    <row r="1744" spans="2:14" x14ac:dyDescent="0.25">
      <c r="B1744" s="2" t="s">
        <v>2317</v>
      </c>
      <c r="C1744" s="2" t="s">
        <v>2318</v>
      </c>
      <c r="D1744" s="2" t="s">
        <v>16</v>
      </c>
      <c r="E1744" s="2" t="s">
        <v>17</v>
      </c>
      <c r="F1744" s="2" t="s">
        <v>18</v>
      </c>
      <c r="G1744" s="2" t="s">
        <v>90</v>
      </c>
      <c r="H1744" s="2" t="s">
        <v>2291</v>
      </c>
      <c r="I1744" s="2">
        <v>25896</v>
      </c>
      <c r="J1744" s="2">
        <v>0</v>
      </c>
      <c r="K1744" s="2" t="s">
        <v>2331</v>
      </c>
      <c r="L1744" s="3">
        <v>45976</v>
      </c>
      <c r="M1744" s="3">
        <v>46966</v>
      </c>
      <c r="N1744" s="2" t="s">
        <v>92</v>
      </c>
    </row>
    <row r="1745" spans="2:14" x14ac:dyDescent="0.25">
      <c r="B1745" s="2" t="s">
        <v>2317</v>
      </c>
      <c r="C1745" s="2" t="s">
        <v>2318</v>
      </c>
      <c r="D1745" s="2" t="s">
        <v>16</v>
      </c>
      <c r="E1745" s="2" t="s">
        <v>17</v>
      </c>
      <c r="F1745" s="2" t="s">
        <v>18</v>
      </c>
      <c r="G1745" s="2" t="s">
        <v>90</v>
      </c>
      <c r="H1745" s="2" t="s">
        <v>2291</v>
      </c>
      <c r="I1745" s="2">
        <v>25896</v>
      </c>
      <c r="J1745" s="2">
        <v>0</v>
      </c>
      <c r="K1745" s="2" t="s">
        <v>2332</v>
      </c>
      <c r="L1745" s="3">
        <v>45976</v>
      </c>
      <c r="M1745" s="3">
        <v>46966</v>
      </c>
      <c r="N1745" s="2" t="s">
        <v>92</v>
      </c>
    </row>
    <row r="1746" spans="2:14" x14ac:dyDescent="0.25">
      <c r="B1746" s="2" t="s">
        <v>2317</v>
      </c>
      <c r="C1746" s="2" t="s">
        <v>2318</v>
      </c>
      <c r="D1746" s="2" t="s">
        <v>16</v>
      </c>
      <c r="E1746" s="2" t="s">
        <v>17</v>
      </c>
      <c r="F1746" s="2" t="s">
        <v>18</v>
      </c>
      <c r="G1746" s="2" t="s">
        <v>90</v>
      </c>
      <c r="H1746" s="2" t="s">
        <v>2291</v>
      </c>
      <c r="I1746" s="2">
        <v>25896</v>
      </c>
      <c r="J1746" s="2">
        <v>0</v>
      </c>
      <c r="K1746" s="2" t="s">
        <v>2333</v>
      </c>
      <c r="L1746" s="3">
        <v>45983</v>
      </c>
      <c r="M1746" s="3">
        <v>46966</v>
      </c>
      <c r="N1746" s="2" t="s">
        <v>92</v>
      </c>
    </row>
    <row r="1747" spans="2:14" x14ac:dyDescent="0.25">
      <c r="B1747" s="2" t="s">
        <v>2317</v>
      </c>
      <c r="C1747" s="2" t="s">
        <v>2318</v>
      </c>
      <c r="D1747" s="2" t="s">
        <v>16</v>
      </c>
      <c r="E1747" s="2" t="s">
        <v>17</v>
      </c>
      <c r="F1747" s="2" t="s">
        <v>18</v>
      </c>
      <c r="G1747" s="2" t="s">
        <v>90</v>
      </c>
      <c r="H1747" s="2" t="s">
        <v>2291</v>
      </c>
      <c r="I1747" s="2">
        <v>25896</v>
      </c>
      <c r="J1747" s="2">
        <v>0</v>
      </c>
      <c r="K1747" s="2" t="s">
        <v>2334</v>
      </c>
      <c r="L1747" s="3">
        <v>46017</v>
      </c>
      <c r="M1747" s="3">
        <v>46966</v>
      </c>
      <c r="N1747" s="2" t="s">
        <v>92</v>
      </c>
    </row>
    <row r="1748" spans="2:14" x14ac:dyDescent="0.25">
      <c r="B1748" s="2" t="s">
        <v>2317</v>
      </c>
      <c r="C1748" s="2" t="s">
        <v>2318</v>
      </c>
      <c r="D1748" s="2" t="s">
        <v>16</v>
      </c>
      <c r="E1748" s="2" t="s">
        <v>17</v>
      </c>
      <c r="F1748" s="2" t="s">
        <v>18</v>
      </c>
      <c r="G1748" s="2" t="s">
        <v>90</v>
      </c>
      <c r="H1748" s="2" t="s">
        <v>2291</v>
      </c>
      <c r="I1748" s="2">
        <v>25896</v>
      </c>
      <c r="J1748" s="2">
        <v>0</v>
      </c>
      <c r="K1748" s="2" t="s">
        <v>2335</v>
      </c>
      <c r="L1748" s="3">
        <v>46017</v>
      </c>
      <c r="M1748" s="3">
        <v>46966</v>
      </c>
      <c r="N1748" s="2" t="s">
        <v>92</v>
      </c>
    </row>
    <row r="1749" spans="2:14" x14ac:dyDescent="0.25">
      <c r="B1749" s="2" t="s">
        <v>2317</v>
      </c>
      <c r="C1749" s="2" t="s">
        <v>2318</v>
      </c>
      <c r="D1749" s="2" t="s">
        <v>16</v>
      </c>
      <c r="E1749" s="2" t="s">
        <v>17</v>
      </c>
      <c r="F1749" s="2" t="s">
        <v>18</v>
      </c>
      <c r="G1749" s="2" t="s">
        <v>90</v>
      </c>
      <c r="H1749" s="2" t="s">
        <v>2291</v>
      </c>
      <c r="I1749" s="2">
        <v>25896</v>
      </c>
      <c r="J1749" s="2">
        <v>0</v>
      </c>
      <c r="K1749" s="2" t="s">
        <v>2336</v>
      </c>
      <c r="L1749" s="3">
        <v>46017</v>
      </c>
      <c r="M1749" s="3">
        <v>46966</v>
      </c>
      <c r="N1749" s="2" t="s">
        <v>92</v>
      </c>
    </row>
    <row r="1750" spans="2:14" x14ac:dyDescent="0.25">
      <c r="B1750" s="2" t="s">
        <v>2317</v>
      </c>
      <c r="C1750" s="2" t="s">
        <v>2318</v>
      </c>
      <c r="D1750" s="2" t="s">
        <v>16</v>
      </c>
      <c r="E1750" s="2" t="s">
        <v>17</v>
      </c>
      <c r="F1750" s="2" t="s">
        <v>18</v>
      </c>
      <c r="G1750" s="2" t="s">
        <v>90</v>
      </c>
      <c r="H1750" s="2" t="s">
        <v>2291</v>
      </c>
      <c r="I1750" s="2">
        <v>25896</v>
      </c>
      <c r="J1750" s="2">
        <v>0</v>
      </c>
      <c r="K1750" s="2" t="s">
        <v>2337</v>
      </c>
      <c r="L1750" s="3">
        <v>46017</v>
      </c>
      <c r="M1750" s="3">
        <v>46966</v>
      </c>
      <c r="N1750" s="2" t="s">
        <v>92</v>
      </c>
    </row>
    <row r="1751" spans="2:14" x14ac:dyDescent="0.25">
      <c r="B1751" s="2" t="s">
        <v>2317</v>
      </c>
      <c r="C1751" s="2" t="s">
        <v>2318</v>
      </c>
      <c r="D1751" s="2" t="s">
        <v>16</v>
      </c>
      <c r="E1751" s="2" t="s">
        <v>17</v>
      </c>
      <c r="F1751" s="2" t="s">
        <v>18</v>
      </c>
      <c r="G1751" s="2" t="s">
        <v>90</v>
      </c>
      <c r="H1751" s="2" t="s">
        <v>2291</v>
      </c>
      <c r="I1751" s="2">
        <v>25896</v>
      </c>
      <c r="J1751" s="2">
        <v>0</v>
      </c>
      <c r="K1751" s="2" t="s">
        <v>2338</v>
      </c>
      <c r="L1751" s="3">
        <v>46017</v>
      </c>
      <c r="M1751" s="3">
        <v>46966</v>
      </c>
      <c r="N1751" s="2" t="s">
        <v>92</v>
      </c>
    </row>
    <row r="1752" spans="2:14" x14ac:dyDescent="0.25">
      <c r="B1752" s="2" t="s">
        <v>2317</v>
      </c>
      <c r="C1752" s="2" t="s">
        <v>2318</v>
      </c>
      <c r="D1752" s="2" t="s">
        <v>16</v>
      </c>
      <c r="E1752" s="2" t="s">
        <v>17</v>
      </c>
      <c r="F1752" s="2" t="s">
        <v>18</v>
      </c>
      <c r="G1752" s="2" t="s">
        <v>90</v>
      </c>
      <c r="H1752" s="2" t="s">
        <v>2291</v>
      </c>
      <c r="I1752" s="2">
        <v>25896</v>
      </c>
      <c r="J1752" s="2">
        <v>4</v>
      </c>
      <c r="K1752" s="2" t="s">
        <v>2339</v>
      </c>
      <c r="L1752" s="3">
        <v>46053</v>
      </c>
      <c r="M1752" s="3">
        <v>46966</v>
      </c>
      <c r="N1752" s="2" t="s">
        <v>92</v>
      </c>
    </row>
    <row r="1753" spans="2:14" x14ac:dyDescent="0.25">
      <c r="B1753" s="2" t="s">
        <v>2317</v>
      </c>
      <c r="C1753" s="2" t="s">
        <v>2318</v>
      </c>
      <c r="D1753" s="2" t="s">
        <v>16</v>
      </c>
      <c r="E1753" s="2" t="s">
        <v>17</v>
      </c>
      <c r="F1753" s="2" t="s">
        <v>18</v>
      </c>
      <c r="G1753" s="2" t="s">
        <v>90</v>
      </c>
      <c r="H1753" s="2" t="s">
        <v>2291</v>
      </c>
      <c r="I1753" s="2">
        <v>25896</v>
      </c>
      <c r="J1753" s="2">
        <v>0</v>
      </c>
      <c r="K1753" s="2" t="s">
        <v>2340</v>
      </c>
      <c r="L1753" s="3">
        <v>46049</v>
      </c>
      <c r="M1753" s="3">
        <v>46966</v>
      </c>
      <c r="N1753" s="2" t="s">
        <v>92</v>
      </c>
    </row>
    <row r="1754" spans="2:14" x14ac:dyDescent="0.25">
      <c r="B1754" s="2" t="s">
        <v>2317</v>
      </c>
      <c r="C1754" s="2" t="s">
        <v>2318</v>
      </c>
      <c r="D1754" s="2" t="s">
        <v>16</v>
      </c>
      <c r="E1754" s="2" t="s">
        <v>17</v>
      </c>
      <c r="F1754" s="2" t="s">
        <v>18</v>
      </c>
      <c r="G1754" s="2" t="s">
        <v>90</v>
      </c>
      <c r="H1754" s="2" t="s">
        <v>2291</v>
      </c>
      <c r="I1754" s="2">
        <v>25896</v>
      </c>
      <c r="J1754" s="2">
        <v>0</v>
      </c>
      <c r="K1754" s="2" t="s">
        <v>2341</v>
      </c>
      <c r="L1754" s="3">
        <v>46049</v>
      </c>
      <c r="M1754" s="3">
        <v>46997</v>
      </c>
      <c r="N1754" s="2" t="s">
        <v>92</v>
      </c>
    </row>
    <row r="1755" spans="2:14" x14ac:dyDescent="0.25">
      <c r="B1755" s="2" t="s">
        <v>2317</v>
      </c>
      <c r="C1755" s="2" t="s">
        <v>2318</v>
      </c>
      <c r="D1755" s="2" t="s">
        <v>16</v>
      </c>
      <c r="E1755" s="2" t="s">
        <v>17</v>
      </c>
      <c r="F1755" s="2" t="s">
        <v>18</v>
      </c>
      <c r="G1755" s="2" t="s">
        <v>90</v>
      </c>
      <c r="H1755" s="2" t="s">
        <v>2291</v>
      </c>
      <c r="I1755" s="2">
        <v>25896</v>
      </c>
      <c r="J1755" s="2">
        <v>0</v>
      </c>
      <c r="K1755" s="2" t="s">
        <v>2342</v>
      </c>
      <c r="L1755" s="3">
        <v>46049</v>
      </c>
      <c r="M1755" s="3">
        <v>46997</v>
      </c>
      <c r="N1755" s="2" t="s">
        <v>92</v>
      </c>
    </row>
    <row r="1756" spans="2:14" x14ac:dyDescent="0.25">
      <c r="B1756" s="2" t="s">
        <v>2317</v>
      </c>
      <c r="C1756" s="2" t="s">
        <v>2318</v>
      </c>
      <c r="D1756" s="2" t="s">
        <v>16</v>
      </c>
      <c r="E1756" s="2" t="s">
        <v>17</v>
      </c>
      <c r="F1756" s="2" t="s">
        <v>18</v>
      </c>
      <c r="G1756" s="2" t="s">
        <v>90</v>
      </c>
      <c r="H1756" s="2" t="s">
        <v>2291</v>
      </c>
      <c r="I1756" s="2">
        <v>25896</v>
      </c>
      <c r="J1756" s="2">
        <v>1638</v>
      </c>
      <c r="K1756" s="2" t="s">
        <v>2343</v>
      </c>
      <c r="L1756" s="3">
        <v>46084</v>
      </c>
      <c r="M1756" s="3">
        <v>47058</v>
      </c>
      <c r="N1756" s="2" t="s">
        <v>92</v>
      </c>
    </row>
    <row r="1757" spans="2:14" x14ac:dyDescent="0.25">
      <c r="B1757" s="2" t="s">
        <v>2317</v>
      </c>
      <c r="C1757" s="2" t="s">
        <v>2318</v>
      </c>
      <c r="D1757" s="2" t="s">
        <v>16</v>
      </c>
      <c r="E1757" s="2" t="s">
        <v>17</v>
      </c>
      <c r="F1757" s="2" t="s">
        <v>18</v>
      </c>
      <c r="G1757" s="2" t="s">
        <v>90</v>
      </c>
      <c r="H1757" s="2" t="s">
        <v>2291</v>
      </c>
      <c r="I1757" s="2">
        <v>25896</v>
      </c>
      <c r="J1757" s="2">
        <v>0</v>
      </c>
      <c r="K1757" s="2" t="s">
        <v>2344</v>
      </c>
      <c r="L1757" s="3">
        <v>46084</v>
      </c>
      <c r="M1757" s="3">
        <v>47058</v>
      </c>
      <c r="N1757" s="2" t="s">
        <v>92</v>
      </c>
    </row>
    <row r="1758" spans="2:14" x14ac:dyDescent="0.25">
      <c r="B1758" s="2" t="s">
        <v>2317</v>
      </c>
      <c r="C1758" s="2" t="s">
        <v>2318</v>
      </c>
      <c r="D1758" s="2" t="s">
        <v>16</v>
      </c>
      <c r="E1758" s="2" t="s">
        <v>17</v>
      </c>
      <c r="F1758" s="2" t="s">
        <v>18</v>
      </c>
      <c r="G1758" s="2" t="s">
        <v>90</v>
      </c>
      <c r="H1758" s="2" t="s">
        <v>2291</v>
      </c>
      <c r="I1758" s="2">
        <v>25896</v>
      </c>
      <c r="J1758" s="2">
        <v>0</v>
      </c>
      <c r="K1758" s="2" t="s">
        <v>2345</v>
      </c>
      <c r="L1758" s="3">
        <v>46084</v>
      </c>
      <c r="M1758" s="3">
        <v>47088</v>
      </c>
      <c r="N1758" s="2" t="s">
        <v>92</v>
      </c>
    </row>
    <row r="1759" spans="2:14" x14ac:dyDescent="0.25">
      <c r="B1759" s="2" t="s">
        <v>2317</v>
      </c>
      <c r="C1759" s="2" t="s">
        <v>2318</v>
      </c>
      <c r="D1759" s="2" t="s">
        <v>16</v>
      </c>
      <c r="E1759" s="2" t="s">
        <v>17</v>
      </c>
      <c r="F1759" s="2" t="s">
        <v>18</v>
      </c>
      <c r="G1759" s="2" t="s">
        <v>90</v>
      </c>
      <c r="H1759" s="2" t="s">
        <v>2291</v>
      </c>
      <c r="I1759" s="2">
        <v>25896</v>
      </c>
      <c r="J1759" s="2">
        <v>6700</v>
      </c>
      <c r="K1759" s="2" t="s">
        <v>2346</v>
      </c>
      <c r="L1759" s="3">
        <v>46098</v>
      </c>
      <c r="M1759" s="3">
        <v>47088</v>
      </c>
      <c r="N1759" s="2" t="s">
        <v>92</v>
      </c>
    </row>
    <row r="1760" spans="2:14" x14ac:dyDescent="0.25">
      <c r="B1760" s="2" t="s">
        <v>2317</v>
      </c>
      <c r="C1760" s="2" t="s">
        <v>2318</v>
      </c>
      <c r="D1760" s="2" t="s">
        <v>16</v>
      </c>
      <c r="E1760" s="2" t="s">
        <v>17</v>
      </c>
      <c r="F1760" s="2" t="s">
        <v>18</v>
      </c>
      <c r="G1760" s="2" t="s">
        <v>90</v>
      </c>
      <c r="H1760" s="2" t="s">
        <v>2291</v>
      </c>
      <c r="I1760" s="2">
        <v>25896</v>
      </c>
      <c r="J1760" s="2">
        <v>254</v>
      </c>
      <c r="K1760" s="2" t="s">
        <v>2347</v>
      </c>
      <c r="L1760" s="3">
        <v>46098</v>
      </c>
      <c r="M1760" s="3">
        <v>47088</v>
      </c>
      <c r="N1760" s="2" t="s">
        <v>92</v>
      </c>
    </row>
    <row r="1761" spans="2:14" x14ac:dyDescent="0.25">
      <c r="B1761" s="2" t="s">
        <v>2317</v>
      </c>
      <c r="C1761" s="2" t="s">
        <v>2318</v>
      </c>
      <c r="D1761" s="2" t="s">
        <v>16</v>
      </c>
      <c r="E1761" s="2" t="s">
        <v>17</v>
      </c>
      <c r="F1761" s="2" t="s">
        <v>18</v>
      </c>
      <c r="G1761" s="2" t="s">
        <v>90</v>
      </c>
      <c r="H1761" s="2" t="s">
        <v>2291</v>
      </c>
      <c r="I1761" s="2">
        <v>25896</v>
      </c>
      <c r="J1761" s="2">
        <v>3280</v>
      </c>
      <c r="K1761" s="2" t="s">
        <v>2348</v>
      </c>
      <c r="L1761" s="3">
        <v>46098</v>
      </c>
      <c r="M1761" s="3">
        <v>47088</v>
      </c>
      <c r="N1761" s="2" t="s">
        <v>92</v>
      </c>
    </row>
    <row r="1762" spans="2:14" x14ac:dyDescent="0.25">
      <c r="B1762" s="2" t="s">
        <v>2317</v>
      </c>
      <c r="C1762" s="2" t="s">
        <v>2318</v>
      </c>
      <c r="D1762" s="2" t="s">
        <v>16</v>
      </c>
      <c r="E1762" s="2" t="s">
        <v>17</v>
      </c>
      <c r="F1762" s="2" t="s">
        <v>18</v>
      </c>
      <c r="G1762" s="2" t="s">
        <v>90</v>
      </c>
      <c r="H1762" s="2" t="s">
        <v>2291</v>
      </c>
      <c r="I1762" s="2">
        <v>25896</v>
      </c>
      <c r="J1762" s="2">
        <v>20</v>
      </c>
      <c r="K1762" s="2" t="s">
        <v>2349</v>
      </c>
      <c r="L1762" s="3">
        <v>46098</v>
      </c>
      <c r="M1762" s="3">
        <v>47088</v>
      </c>
      <c r="N1762" s="2" t="s">
        <v>92</v>
      </c>
    </row>
    <row r="1763" spans="2:14" x14ac:dyDescent="0.25">
      <c r="B1763" s="2" t="s">
        <v>2317</v>
      </c>
      <c r="C1763" s="2" t="s">
        <v>2318</v>
      </c>
      <c r="D1763" s="2" t="s">
        <v>16</v>
      </c>
      <c r="E1763" s="2" t="s">
        <v>17</v>
      </c>
      <c r="F1763" s="2" t="s">
        <v>18</v>
      </c>
      <c r="G1763" s="2" t="s">
        <v>90</v>
      </c>
      <c r="H1763" s="2" t="s">
        <v>2291</v>
      </c>
      <c r="I1763" s="2">
        <v>25896</v>
      </c>
      <c r="J1763" s="2">
        <v>5200</v>
      </c>
      <c r="K1763" s="2" t="s">
        <v>2350</v>
      </c>
      <c r="L1763" s="3">
        <v>46116</v>
      </c>
      <c r="M1763" s="3">
        <v>47088</v>
      </c>
      <c r="N1763" s="2" t="s">
        <v>92</v>
      </c>
    </row>
    <row r="1764" spans="2:14" x14ac:dyDescent="0.25">
      <c r="B1764" s="2" t="s">
        <v>2317</v>
      </c>
      <c r="C1764" s="2" t="s">
        <v>2318</v>
      </c>
      <c r="D1764" s="2" t="s">
        <v>16</v>
      </c>
      <c r="E1764" s="2" t="s">
        <v>17</v>
      </c>
      <c r="F1764" s="2" t="s">
        <v>18</v>
      </c>
      <c r="G1764" s="2" t="s">
        <v>90</v>
      </c>
      <c r="H1764" s="2" t="s">
        <v>2291</v>
      </c>
      <c r="I1764" s="2">
        <v>25896</v>
      </c>
      <c r="J1764" s="2">
        <v>800</v>
      </c>
      <c r="K1764" s="2" t="s">
        <v>2351</v>
      </c>
      <c r="L1764" s="3">
        <v>46116</v>
      </c>
      <c r="M1764" s="3">
        <v>47088</v>
      </c>
      <c r="N1764" s="2" t="s">
        <v>92</v>
      </c>
    </row>
    <row r="1765" spans="2:14" x14ac:dyDescent="0.25">
      <c r="B1765" s="2" t="s">
        <v>2317</v>
      </c>
      <c r="C1765" s="2" t="s">
        <v>2318</v>
      </c>
      <c r="D1765" s="2" t="s">
        <v>16</v>
      </c>
      <c r="E1765" s="2" t="s">
        <v>17</v>
      </c>
      <c r="F1765" s="2" t="s">
        <v>18</v>
      </c>
      <c r="G1765" s="2" t="s">
        <v>90</v>
      </c>
      <c r="H1765" s="2" t="s">
        <v>2291</v>
      </c>
      <c r="I1765" s="2">
        <v>25896</v>
      </c>
      <c r="J1765" s="2">
        <v>7180</v>
      </c>
      <c r="K1765" s="2" t="s">
        <v>2352</v>
      </c>
      <c r="L1765" s="3">
        <v>46140</v>
      </c>
      <c r="M1765" s="3">
        <v>47119</v>
      </c>
      <c r="N1765" s="2" t="s">
        <v>92</v>
      </c>
    </row>
    <row r="1766" spans="2:14" x14ac:dyDescent="0.25">
      <c r="B1766" s="2" t="s">
        <v>2317</v>
      </c>
      <c r="C1766" s="2" t="s">
        <v>2318</v>
      </c>
      <c r="D1766" s="2" t="s">
        <v>16</v>
      </c>
      <c r="E1766" s="2" t="s">
        <v>17</v>
      </c>
      <c r="F1766" s="2" t="s">
        <v>18</v>
      </c>
      <c r="G1766" s="2" t="s">
        <v>90</v>
      </c>
      <c r="H1766" s="2" t="s">
        <v>2291</v>
      </c>
      <c r="I1766" s="2">
        <v>25896</v>
      </c>
      <c r="J1766" s="2">
        <v>820</v>
      </c>
      <c r="K1766" s="2" t="s">
        <v>2353</v>
      </c>
      <c r="L1766" s="3">
        <v>46140</v>
      </c>
      <c r="M1766" s="3">
        <v>47119</v>
      </c>
      <c r="N1766" s="2" t="s">
        <v>92</v>
      </c>
    </row>
    <row r="1767" spans="2:14" x14ac:dyDescent="0.25">
      <c r="B1767" s="2" t="s">
        <v>2317</v>
      </c>
      <c r="C1767" s="2" t="s">
        <v>2318</v>
      </c>
      <c r="D1767" s="2" t="s">
        <v>16</v>
      </c>
      <c r="E1767" s="2" t="s">
        <v>181</v>
      </c>
      <c r="F1767" s="2" t="s">
        <v>18</v>
      </c>
      <c r="G1767" s="2" t="s">
        <v>90</v>
      </c>
      <c r="H1767" s="2" t="s">
        <v>2291</v>
      </c>
      <c r="I1767" s="2">
        <v>25896</v>
      </c>
      <c r="J1767" s="2">
        <v>0</v>
      </c>
      <c r="K1767" s="2" t="s">
        <v>2320</v>
      </c>
      <c r="L1767" s="3">
        <v>44958</v>
      </c>
      <c r="M1767" s="3">
        <v>46266</v>
      </c>
      <c r="N1767" s="2" t="s">
        <v>92</v>
      </c>
    </row>
    <row r="1768" spans="2:14" x14ac:dyDescent="0.25">
      <c r="B1768" s="2" t="s">
        <v>2317</v>
      </c>
      <c r="C1768" s="2" t="s">
        <v>2318</v>
      </c>
      <c r="D1768" s="2" t="s">
        <v>16</v>
      </c>
      <c r="E1768" s="2" t="s">
        <v>181</v>
      </c>
      <c r="F1768" s="2" t="s">
        <v>18</v>
      </c>
      <c r="G1768" s="2" t="s">
        <v>90</v>
      </c>
      <c r="H1768" s="2" t="s">
        <v>2291</v>
      </c>
      <c r="I1768" s="2">
        <v>25896</v>
      </c>
      <c r="J1768" s="2">
        <v>0</v>
      </c>
      <c r="K1768" s="2" t="s">
        <v>2321</v>
      </c>
      <c r="L1768" s="3">
        <v>44958</v>
      </c>
      <c r="M1768" s="3">
        <v>46478</v>
      </c>
      <c r="N1768" s="2" t="s">
        <v>92</v>
      </c>
    </row>
    <row r="1769" spans="2:14" x14ac:dyDescent="0.25">
      <c r="B1769" s="2" t="s">
        <v>2317</v>
      </c>
      <c r="C1769" s="2" t="s">
        <v>2318</v>
      </c>
      <c r="D1769" s="2" t="s">
        <v>16</v>
      </c>
      <c r="E1769" s="2" t="s">
        <v>181</v>
      </c>
      <c r="F1769" s="2" t="s">
        <v>18</v>
      </c>
      <c r="G1769" s="2" t="s">
        <v>90</v>
      </c>
      <c r="H1769" s="2" t="s">
        <v>2291</v>
      </c>
      <c r="I1769" s="2">
        <v>25896</v>
      </c>
      <c r="J1769" s="2">
        <v>0</v>
      </c>
      <c r="K1769" s="2" t="s">
        <v>91</v>
      </c>
      <c r="L1769" s="3">
        <v>45695</v>
      </c>
      <c r="M1769" s="3">
        <v>46508</v>
      </c>
      <c r="N1769" s="2" t="s">
        <v>92</v>
      </c>
    </row>
    <row r="1770" spans="2:14" x14ac:dyDescent="0.25">
      <c r="B1770" s="2" t="s">
        <v>2317</v>
      </c>
      <c r="C1770" s="2" t="s">
        <v>2318</v>
      </c>
      <c r="D1770" s="2" t="s">
        <v>16</v>
      </c>
      <c r="E1770" s="2" t="s">
        <v>181</v>
      </c>
      <c r="F1770" s="2" t="s">
        <v>18</v>
      </c>
      <c r="G1770" s="2" t="s">
        <v>90</v>
      </c>
      <c r="H1770" s="2" t="s">
        <v>2291</v>
      </c>
      <c r="I1770" s="2">
        <v>25896</v>
      </c>
      <c r="J1770" s="2">
        <v>0</v>
      </c>
      <c r="K1770" s="2" t="s">
        <v>2332</v>
      </c>
      <c r="L1770" s="3">
        <v>45976</v>
      </c>
      <c r="M1770" s="3">
        <v>46966</v>
      </c>
      <c r="N1770" s="2" t="s">
        <v>92</v>
      </c>
    </row>
    <row r="1771" spans="2:14" x14ac:dyDescent="0.25">
      <c r="B1771" s="2" t="s">
        <v>2317</v>
      </c>
      <c r="C1771" s="2" t="s">
        <v>2318</v>
      </c>
      <c r="D1771" s="2" t="s">
        <v>16</v>
      </c>
      <c r="E1771" s="2" t="s">
        <v>1828</v>
      </c>
      <c r="F1771" s="2" t="s">
        <v>18</v>
      </c>
      <c r="G1771" s="2" t="s">
        <v>90</v>
      </c>
      <c r="H1771" s="2" t="s">
        <v>2291</v>
      </c>
      <c r="I1771" s="2">
        <v>25896</v>
      </c>
      <c r="J1771" s="2">
        <v>0</v>
      </c>
      <c r="K1771" s="2" t="s">
        <v>2322</v>
      </c>
      <c r="L1771" s="3">
        <v>44958</v>
      </c>
      <c r="M1771" s="3">
        <v>46478</v>
      </c>
      <c r="N1771" s="2" t="s">
        <v>92</v>
      </c>
    </row>
    <row r="1772" spans="2:14" x14ac:dyDescent="0.25">
      <c r="B1772" s="2" t="s">
        <v>2317</v>
      </c>
      <c r="C1772" s="2" t="s">
        <v>2318</v>
      </c>
      <c r="D1772" s="2" t="s">
        <v>16</v>
      </c>
      <c r="E1772" s="2" t="s">
        <v>1828</v>
      </c>
      <c r="F1772" s="2" t="s">
        <v>18</v>
      </c>
      <c r="G1772" s="2" t="s">
        <v>90</v>
      </c>
      <c r="H1772" s="2" t="s">
        <v>2291</v>
      </c>
      <c r="I1772" s="2">
        <v>25896</v>
      </c>
      <c r="J1772" s="2">
        <v>0</v>
      </c>
      <c r="K1772" s="2" t="s">
        <v>2323</v>
      </c>
      <c r="L1772" s="3">
        <v>44958</v>
      </c>
      <c r="M1772" s="3">
        <v>46478</v>
      </c>
      <c r="N1772" s="2" t="s">
        <v>92</v>
      </c>
    </row>
    <row r="1773" spans="2:14" x14ac:dyDescent="0.25">
      <c r="B1773" s="2" t="s">
        <v>2317</v>
      </c>
      <c r="C1773" s="2" t="s">
        <v>2318</v>
      </c>
      <c r="D1773" s="2" t="s">
        <v>16</v>
      </c>
      <c r="E1773" s="2" t="s">
        <v>1828</v>
      </c>
      <c r="F1773" s="2" t="s">
        <v>18</v>
      </c>
      <c r="G1773" s="2" t="s">
        <v>90</v>
      </c>
      <c r="H1773" s="2" t="s">
        <v>2291</v>
      </c>
      <c r="I1773" s="2">
        <v>25896</v>
      </c>
      <c r="J1773" s="2">
        <v>0</v>
      </c>
      <c r="K1773" s="2" t="s">
        <v>2324</v>
      </c>
      <c r="L1773" s="3">
        <v>44958</v>
      </c>
      <c r="M1773" s="3">
        <v>46508</v>
      </c>
      <c r="N1773" s="2" t="s">
        <v>92</v>
      </c>
    </row>
    <row r="1774" spans="2:14" x14ac:dyDescent="0.25">
      <c r="B1774" s="2" t="s">
        <v>2317</v>
      </c>
      <c r="C1774" s="2" t="s">
        <v>2318</v>
      </c>
      <c r="D1774" s="2" t="s">
        <v>16</v>
      </c>
      <c r="E1774" s="2" t="s">
        <v>142</v>
      </c>
      <c r="F1774" s="2" t="s">
        <v>18</v>
      </c>
      <c r="G1774" s="2" t="s">
        <v>90</v>
      </c>
      <c r="H1774" s="2" t="s">
        <v>2291</v>
      </c>
      <c r="I1774" s="2">
        <v>25896</v>
      </c>
      <c r="J1774" s="2">
        <v>0</v>
      </c>
      <c r="K1774" s="2" t="s">
        <v>2322</v>
      </c>
      <c r="L1774" s="3">
        <v>44958</v>
      </c>
      <c r="M1774" s="3">
        <v>46478</v>
      </c>
      <c r="N1774" s="2" t="s">
        <v>92</v>
      </c>
    </row>
    <row r="1775" spans="2:14" x14ac:dyDescent="0.25">
      <c r="B1775" s="2" t="s">
        <v>2317</v>
      </c>
      <c r="C1775" s="2" t="s">
        <v>2318</v>
      </c>
      <c r="D1775" s="2" t="s">
        <v>16</v>
      </c>
      <c r="E1775" s="2" t="s">
        <v>142</v>
      </c>
      <c r="F1775" s="2" t="s">
        <v>18</v>
      </c>
      <c r="G1775" s="2" t="s">
        <v>90</v>
      </c>
      <c r="H1775" s="2" t="s">
        <v>2291</v>
      </c>
      <c r="I1775" s="2">
        <v>25896</v>
      </c>
      <c r="J1775" s="2">
        <v>0</v>
      </c>
      <c r="K1775" s="2" t="s">
        <v>2324</v>
      </c>
      <c r="L1775" s="3">
        <v>44958</v>
      </c>
      <c r="M1775" s="3">
        <v>46508</v>
      </c>
      <c r="N1775" s="2" t="s">
        <v>92</v>
      </c>
    </row>
    <row r="1776" spans="2:14" x14ac:dyDescent="0.25">
      <c r="B1776" s="2" t="s">
        <v>2317</v>
      </c>
      <c r="C1776" s="2" t="s">
        <v>2318</v>
      </c>
      <c r="D1776" s="2" t="s">
        <v>16</v>
      </c>
      <c r="E1776" s="2" t="s">
        <v>142</v>
      </c>
      <c r="F1776" s="2" t="s">
        <v>18</v>
      </c>
      <c r="G1776" s="2" t="s">
        <v>90</v>
      </c>
      <c r="H1776" s="2" t="s">
        <v>2291</v>
      </c>
      <c r="I1776" s="2">
        <v>25896</v>
      </c>
      <c r="J1776" s="2">
        <v>0</v>
      </c>
      <c r="K1776" s="2" t="s">
        <v>2325</v>
      </c>
      <c r="L1776" s="3">
        <v>45726</v>
      </c>
      <c r="M1776" s="3">
        <v>46722</v>
      </c>
      <c r="N1776" s="2" t="s">
        <v>92</v>
      </c>
    </row>
    <row r="1777" spans="2:14" x14ac:dyDescent="0.25">
      <c r="B1777" s="2" t="s">
        <v>2317</v>
      </c>
      <c r="C1777" s="2" t="s">
        <v>2318</v>
      </c>
      <c r="D1777" s="2" t="s">
        <v>16</v>
      </c>
      <c r="E1777" s="2" t="s">
        <v>142</v>
      </c>
      <c r="F1777" s="2" t="s">
        <v>18</v>
      </c>
      <c r="G1777" s="2" t="s">
        <v>90</v>
      </c>
      <c r="H1777" s="2" t="s">
        <v>2291</v>
      </c>
      <c r="I1777" s="2">
        <v>25896</v>
      </c>
      <c r="J1777" s="2">
        <v>0</v>
      </c>
      <c r="K1777" s="2" t="s">
        <v>2326</v>
      </c>
      <c r="L1777" s="3">
        <v>45726</v>
      </c>
      <c r="M1777" s="3">
        <v>46722</v>
      </c>
      <c r="N1777" s="2" t="s">
        <v>92</v>
      </c>
    </row>
    <row r="1778" spans="2:14" x14ac:dyDescent="0.25">
      <c r="B1778" s="2" t="s">
        <v>2317</v>
      </c>
      <c r="C1778" s="2" t="s">
        <v>2318</v>
      </c>
      <c r="D1778" s="2" t="s">
        <v>16</v>
      </c>
      <c r="E1778" s="2" t="s">
        <v>142</v>
      </c>
      <c r="F1778" s="2" t="s">
        <v>18</v>
      </c>
      <c r="G1778" s="2" t="s">
        <v>90</v>
      </c>
      <c r="H1778" s="2" t="s">
        <v>2291</v>
      </c>
      <c r="I1778" s="2">
        <v>25896</v>
      </c>
      <c r="J1778" s="2">
        <v>0</v>
      </c>
      <c r="K1778" s="2" t="s">
        <v>2328</v>
      </c>
      <c r="L1778" s="3">
        <v>45727</v>
      </c>
      <c r="M1778" s="3">
        <v>46722</v>
      </c>
      <c r="N1778" s="2" t="s">
        <v>92</v>
      </c>
    </row>
    <row r="1779" spans="2:14" x14ac:dyDescent="0.25">
      <c r="B1779" s="2" t="s">
        <v>2317</v>
      </c>
      <c r="C1779" s="2" t="s">
        <v>2318</v>
      </c>
      <c r="D1779" s="2" t="s">
        <v>16</v>
      </c>
      <c r="E1779" s="2" t="s">
        <v>142</v>
      </c>
      <c r="F1779" s="2" t="s">
        <v>18</v>
      </c>
      <c r="G1779" s="2" t="s">
        <v>90</v>
      </c>
      <c r="H1779" s="2" t="s">
        <v>2291</v>
      </c>
      <c r="I1779" s="2">
        <v>25896</v>
      </c>
      <c r="J1779" s="2">
        <v>0</v>
      </c>
      <c r="K1779" s="2" t="s">
        <v>2329</v>
      </c>
      <c r="L1779" s="3">
        <v>45727</v>
      </c>
      <c r="M1779" s="3">
        <v>46722</v>
      </c>
      <c r="N1779" s="2" t="s">
        <v>92</v>
      </c>
    </row>
    <row r="1780" spans="2:14" x14ac:dyDescent="0.25">
      <c r="B1780" s="2" t="s">
        <v>2317</v>
      </c>
      <c r="C1780" s="2" t="s">
        <v>2318</v>
      </c>
      <c r="D1780" s="2" t="s">
        <v>16</v>
      </c>
      <c r="E1780" s="2" t="s">
        <v>142</v>
      </c>
      <c r="F1780" s="2" t="s">
        <v>18</v>
      </c>
      <c r="G1780" s="2" t="s">
        <v>90</v>
      </c>
      <c r="H1780" s="2" t="s">
        <v>2291</v>
      </c>
      <c r="I1780" s="2">
        <v>25896</v>
      </c>
      <c r="J1780" s="2">
        <v>0</v>
      </c>
      <c r="K1780" s="2" t="s">
        <v>2332</v>
      </c>
      <c r="L1780" s="3">
        <v>45976</v>
      </c>
      <c r="M1780" s="3">
        <v>46966</v>
      </c>
      <c r="N1780" s="2" t="s">
        <v>92</v>
      </c>
    </row>
    <row r="1781" spans="2:14" x14ac:dyDescent="0.25">
      <c r="B1781" s="2" t="s">
        <v>2317</v>
      </c>
      <c r="C1781" s="2" t="s">
        <v>2318</v>
      </c>
      <c r="D1781" s="2" t="s">
        <v>16</v>
      </c>
      <c r="E1781" s="2" t="s">
        <v>142</v>
      </c>
      <c r="F1781" s="2" t="s">
        <v>18</v>
      </c>
      <c r="G1781" s="2" t="s">
        <v>90</v>
      </c>
      <c r="H1781" s="2" t="s">
        <v>2291</v>
      </c>
      <c r="I1781" s="2">
        <v>25896</v>
      </c>
      <c r="J1781" s="2">
        <v>0</v>
      </c>
      <c r="K1781" s="2" t="s">
        <v>2337</v>
      </c>
      <c r="L1781" s="3">
        <v>46017</v>
      </c>
      <c r="M1781" s="3">
        <v>46966</v>
      </c>
      <c r="N1781" s="2" t="s">
        <v>92</v>
      </c>
    </row>
    <row r="1782" spans="2:14" x14ac:dyDescent="0.25">
      <c r="B1782" s="2" t="s">
        <v>2317</v>
      </c>
      <c r="C1782" s="2" t="s">
        <v>2318</v>
      </c>
      <c r="D1782" s="2" t="s">
        <v>16</v>
      </c>
      <c r="E1782" s="2" t="s">
        <v>142</v>
      </c>
      <c r="F1782" s="2" t="s">
        <v>18</v>
      </c>
      <c r="G1782" s="2" t="s">
        <v>90</v>
      </c>
      <c r="H1782" s="2" t="s">
        <v>2291</v>
      </c>
      <c r="I1782" s="2">
        <v>25896</v>
      </c>
      <c r="J1782" s="2">
        <v>0</v>
      </c>
      <c r="K1782" s="2" t="s">
        <v>2339</v>
      </c>
      <c r="L1782" s="3">
        <v>46053</v>
      </c>
      <c r="M1782" s="3">
        <v>46966</v>
      </c>
      <c r="N1782" s="2" t="s">
        <v>92</v>
      </c>
    </row>
    <row r="1783" spans="2:14" x14ac:dyDescent="0.25">
      <c r="B1783" s="2" t="s">
        <v>2317</v>
      </c>
      <c r="C1783" s="2" t="s">
        <v>2318</v>
      </c>
      <c r="D1783" s="2" t="s">
        <v>16</v>
      </c>
      <c r="E1783" s="2" t="s">
        <v>142</v>
      </c>
      <c r="F1783" s="2" t="s">
        <v>18</v>
      </c>
      <c r="G1783" s="2" t="s">
        <v>90</v>
      </c>
      <c r="H1783" s="2" t="s">
        <v>2291</v>
      </c>
      <c r="I1783" s="2">
        <v>25896</v>
      </c>
      <c r="J1783" s="2">
        <v>0</v>
      </c>
      <c r="K1783" s="2" t="s">
        <v>2342</v>
      </c>
      <c r="L1783" s="3">
        <v>46049</v>
      </c>
      <c r="M1783" s="3">
        <v>46997</v>
      </c>
      <c r="N1783" s="2" t="s">
        <v>92</v>
      </c>
    </row>
    <row r="1784" spans="2:14" x14ac:dyDescent="0.25">
      <c r="B1784" s="2" t="s">
        <v>2317</v>
      </c>
      <c r="C1784" s="2" t="s">
        <v>2318</v>
      </c>
      <c r="D1784" s="2" t="s">
        <v>16</v>
      </c>
      <c r="E1784" s="2" t="s">
        <v>142</v>
      </c>
      <c r="F1784" s="2" t="s">
        <v>18</v>
      </c>
      <c r="G1784" s="2" t="s">
        <v>90</v>
      </c>
      <c r="H1784" s="2" t="s">
        <v>2291</v>
      </c>
      <c r="I1784" s="2">
        <v>25896</v>
      </c>
      <c r="J1784" s="2">
        <v>0</v>
      </c>
      <c r="K1784" s="2" t="s">
        <v>2346</v>
      </c>
      <c r="L1784" s="3">
        <v>46098</v>
      </c>
      <c r="M1784" s="3">
        <v>47088</v>
      </c>
      <c r="N1784" s="2" t="s">
        <v>92</v>
      </c>
    </row>
    <row r="1785" spans="2:14" x14ac:dyDescent="0.25">
      <c r="B1785" s="2" t="s">
        <v>2317</v>
      </c>
      <c r="C1785" s="2" t="s">
        <v>2318</v>
      </c>
      <c r="D1785" s="2" t="s">
        <v>16</v>
      </c>
      <c r="E1785" s="2" t="s">
        <v>142</v>
      </c>
      <c r="F1785" s="2" t="s">
        <v>18</v>
      </c>
      <c r="G1785" s="2" t="s">
        <v>90</v>
      </c>
      <c r="H1785" s="2" t="s">
        <v>2291</v>
      </c>
      <c r="I1785" s="2">
        <v>25896</v>
      </c>
      <c r="J1785" s="2">
        <v>0</v>
      </c>
      <c r="K1785" s="2" t="s">
        <v>2347</v>
      </c>
      <c r="L1785" s="3">
        <v>46098</v>
      </c>
      <c r="M1785" s="3">
        <v>47088</v>
      </c>
      <c r="N1785" s="2" t="s">
        <v>92</v>
      </c>
    </row>
    <row r="1786" spans="2:14" x14ac:dyDescent="0.25">
      <c r="B1786" s="2" t="s">
        <v>2317</v>
      </c>
      <c r="C1786" s="2" t="s">
        <v>2318</v>
      </c>
      <c r="D1786" s="2" t="s">
        <v>16</v>
      </c>
      <c r="E1786" s="2" t="s">
        <v>142</v>
      </c>
      <c r="F1786" s="2" t="s">
        <v>18</v>
      </c>
      <c r="G1786" s="2" t="s">
        <v>90</v>
      </c>
      <c r="H1786" s="2" t="s">
        <v>2291</v>
      </c>
      <c r="I1786" s="2">
        <v>25896</v>
      </c>
      <c r="J1786" s="2">
        <v>0</v>
      </c>
      <c r="K1786" s="2" t="s">
        <v>2350</v>
      </c>
      <c r="L1786" s="3">
        <v>46116</v>
      </c>
      <c r="M1786" s="3">
        <v>47088</v>
      </c>
      <c r="N1786" s="2" t="s">
        <v>92</v>
      </c>
    </row>
    <row r="1787" spans="2:14" x14ac:dyDescent="0.25">
      <c r="B1787" s="2" t="s">
        <v>2317</v>
      </c>
      <c r="C1787" s="2" t="s">
        <v>2318</v>
      </c>
      <c r="D1787" s="2" t="s">
        <v>16</v>
      </c>
      <c r="E1787" s="2" t="s">
        <v>142</v>
      </c>
      <c r="F1787" s="2" t="s">
        <v>18</v>
      </c>
      <c r="G1787" s="2" t="s">
        <v>90</v>
      </c>
      <c r="H1787" s="2" t="s">
        <v>2291</v>
      </c>
      <c r="I1787" s="2">
        <v>25896</v>
      </c>
      <c r="J1787" s="2">
        <v>0</v>
      </c>
      <c r="K1787" s="2" t="s">
        <v>2352</v>
      </c>
      <c r="L1787" s="3">
        <v>46140</v>
      </c>
      <c r="M1787" s="3">
        <v>47119</v>
      </c>
      <c r="N1787" s="2" t="s">
        <v>92</v>
      </c>
    </row>
    <row r="1788" spans="2:14" x14ac:dyDescent="0.25">
      <c r="B1788" s="2" t="s">
        <v>2354</v>
      </c>
      <c r="C1788" s="2" t="s">
        <v>2355</v>
      </c>
      <c r="D1788" s="2" t="s">
        <v>16</v>
      </c>
      <c r="E1788" s="2" t="s">
        <v>75</v>
      </c>
      <c r="F1788" s="2" t="s">
        <v>18</v>
      </c>
      <c r="G1788" s="2" t="s">
        <v>19</v>
      </c>
      <c r="H1788" s="2" t="s">
        <v>2356</v>
      </c>
      <c r="I1788" s="2">
        <v>0</v>
      </c>
      <c r="J1788" s="2">
        <v>0</v>
      </c>
      <c r="K1788" s="2" t="s">
        <v>2357</v>
      </c>
      <c r="L1788" s="3">
        <v>46021</v>
      </c>
      <c r="M1788" s="2" t="s">
        <v>30</v>
      </c>
      <c r="N1788" s="2" t="s">
        <v>34</v>
      </c>
    </row>
    <row r="1789" spans="2:14" x14ac:dyDescent="0.25">
      <c r="B1789" s="2" t="s">
        <v>2354</v>
      </c>
      <c r="C1789" s="2" t="s">
        <v>2355</v>
      </c>
      <c r="D1789" s="2" t="s">
        <v>16</v>
      </c>
      <c r="E1789" s="2" t="s">
        <v>17</v>
      </c>
      <c r="F1789" s="2" t="s">
        <v>18</v>
      </c>
      <c r="G1789" s="2" t="s">
        <v>19</v>
      </c>
      <c r="H1789" s="2" t="s">
        <v>2356</v>
      </c>
      <c r="I1789" s="2">
        <v>0</v>
      </c>
      <c r="J1789" s="2">
        <v>0</v>
      </c>
      <c r="K1789" s="2" t="s">
        <v>2357</v>
      </c>
      <c r="L1789" s="3">
        <v>46021</v>
      </c>
      <c r="M1789" s="2" t="s">
        <v>30</v>
      </c>
      <c r="N1789" s="2" t="s">
        <v>34</v>
      </c>
    </row>
    <row r="1790" spans="2:14" x14ac:dyDescent="0.25">
      <c r="B1790" s="2" t="s">
        <v>2358</v>
      </c>
      <c r="C1790" s="2" t="s">
        <v>97</v>
      </c>
      <c r="D1790" s="2" t="s">
        <v>16</v>
      </c>
      <c r="E1790" s="2" t="s">
        <v>17</v>
      </c>
      <c r="F1790" s="2" t="s">
        <v>18</v>
      </c>
      <c r="G1790" s="2" t="s">
        <v>90</v>
      </c>
      <c r="H1790" s="2" t="s">
        <v>2359</v>
      </c>
      <c r="I1790" s="2">
        <v>4830</v>
      </c>
      <c r="J1790" s="2">
        <v>2530</v>
      </c>
      <c r="K1790" s="2" t="s">
        <v>98</v>
      </c>
      <c r="L1790" s="3">
        <v>44958</v>
      </c>
      <c r="M1790" s="3">
        <v>46753</v>
      </c>
      <c r="N1790" s="2" t="s">
        <v>38</v>
      </c>
    </row>
    <row r="1791" spans="2:14" x14ac:dyDescent="0.25">
      <c r="B1791" s="2" t="s">
        <v>2358</v>
      </c>
      <c r="C1791" s="2" t="s">
        <v>97</v>
      </c>
      <c r="D1791" s="2" t="s">
        <v>16</v>
      </c>
      <c r="E1791" s="2" t="s">
        <v>17</v>
      </c>
      <c r="F1791" s="2" t="s">
        <v>18</v>
      </c>
      <c r="G1791" s="2" t="s">
        <v>90</v>
      </c>
      <c r="H1791" s="2" t="s">
        <v>2359</v>
      </c>
      <c r="I1791" s="2">
        <v>4830</v>
      </c>
      <c r="J1791" s="2">
        <v>0</v>
      </c>
      <c r="K1791" s="2" t="s">
        <v>2360</v>
      </c>
      <c r="L1791" s="3">
        <v>44958</v>
      </c>
      <c r="M1791" s="3">
        <v>46113</v>
      </c>
      <c r="N1791" s="2" t="s">
        <v>38</v>
      </c>
    </row>
    <row r="1792" spans="2:14" x14ac:dyDescent="0.25">
      <c r="B1792" s="2" t="s">
        <v>2358</v>
      </c>
      <c r="C1792" s="2" t="s">
        <v>97</v>
      </c>
      <c r="D1792" s="2" t="s">
        <v>16</v>
      </c>
      <c r="E1792" s="2" t="s">
        <v>17</v>
      </c>
      <c r="F1792" s="2" t="s">
        <v>18</v>
      </c>
      <c r="G1792" s="2" t="s">
        <v>90</v>
      </c>
      <c r="H1792" s="2" t="s">
        <v>2359</v>
      </c>
      <c r="I1792" s="2">
        <v>4830</v>
      </c>
      <c r="J1792" s="2">
        <v>400</v>
      </c>
      <c r="K1792" s="2" t="s">
        <v>2361</v>
      </c>
      <c r="L1792" s="3">
        <v>45877</v>
      </c>
      <c r="M1792" s="3">
        <v>47665</v>
      </c>
      <c r="N1792" s="2" t="s">
        <v>38</v>
      </c>
    </row>
    <row r="1793" spans="2:14" x14ac:dyDescent="0.25">
      <c r="B1793" s="2" t="s">
        <v>2358</v>
      </c>
      <c r="C1793" s="2" t="s">
        <v>97</v>
      </c>
      <c r="D1793" s="2" t="s">
        <v>16</v>
      </c>
      <c r="E1793" s="2" t="s">
        <v>17</v>
      </c>
      <c r="F1793" s="2" t="s">
        <v>18</v>
      </c>
      <c r="G1793" s="2" t="s">
        <v>90</v>
      </c>
      <c r="H1793" s="2" t="s">
        <v>2359</v>
      </c>
      <c r="I1793" s="2">
        <v>4830</v>
      </c>
      <c r="J1793" s="2">
        <v>0</v>
      </c>
      <c r="K1793" s="2" t="s">
        <v>2362</v>
      </c>
      <c r="L1793" s="3">
        <v>44958</v>
      </c>
      <c r="M1793" s="3">
        <v>46235</v>
      </c>
      <c r="N1793" s="2" t="s">
        <v>38</v>
      </c>
    </row>
    <row r="1794" spans="2:14" x14ac:dyDescent="0.25">
      <c r="B1794" s="2" t="s">
        <v>2358</v>
      </c>
      <c r="C1794" s="2" t="s">
        <v>97</v>
      </c>
      <c r="D1794" s="2" t="s">
        <v>16</v>
      </c>
      <c r="E1794" s="2" t="s">
        <v>17</v>
      </c>
      <c r="F1794" s="2" t="s">
        <v>18</v>
      </c>
      <c r="G1794" s="2" t="s">
        <v>90</v>
      </c>
      <c r="H1794" s="2" t="s">
        <v>2359</v>
      </c>
      <c r="I1794" s="2">
        <v>4830</v>
      </c>
      <c r="J1794" s="2">
        <v>1900</v>
      </c>
      <c r="K1794" s="2" t="s">
        <v>2363</v>
      </c>
      <c r="L1794" s="3">
        <v>44958</v>
      </c>
      <c r="M1794" s="3">
        <v>47027</v>
      </c>
      <c r="N1794" s="2" t="s">
        <v>38</v>
      </c>
    </row>
    <row r="1795" spans="2:14" x14ac:dyDescent="0.25">
      <c r="B1795" s="2" t="s">
        <v>2358</v>
      </c>
      <c r="C1795" s="2" t="s">
        <v>97</v>
      </c>
      <c r="D1795" s="2" t="s">
        <v>16</v>
      </c>
      <c r="E1795" s="2" t="s">
        <v>17</v>
      </c>
      <c r="F1795" s="2" t="s">
        <v>18</v>
      </c>
      <c r="G1795" s="2" t="s">
        <v>90</v>
      </c>
      <c r="H1795" s="2" t="s">
        <v>2359</v>
      </c>
      <c r="I1795" s="2">
        <v>4830</v>
      </c>
      <c r="J1795" s="2">
        <v>0</v>
      </c>
      <c r="K1795" s="2" t="s">
        <v>99</v>
      </c>
      <c r="L1795" s="3">
        <v>44958</v>
      </c>
      <c r="M1795" s="3">
        <v>46296</v>
      </c>
      <c r="N1795" s="2" t="s">
        <v>38</v>
      </c>
    </row>
    <row r="1796" spans="2:14" x14ac:dyDescent="0.25">
      <c r="B1796" s="2" t="s">
        <v>2358</v>
      </c>
      <c r="C1796" s="2" t="s">
        <v>97</v>
      </c>
      <c r="D1796" s="2" t="s">
        <v>16</v>
      </c>
      <c r="E1796" s="2" t="s">
        <v>17</v>
      </c>
      <c r="F1796" s="2" t="s">
        <v>18</v>
      </c>
      <c r="G1796" s="2" t="s">
        <v>90</v>
      </c>
      <c r="H1796" s="2" t="s">
        <v>2359</v>
      </c>
      <c r="I1796" s="2">
        <v>4830</v>
      </c>
      <c r="J1796" s="2">
        <v>0</v>
      </c>
      <c r="K1796" s="2" t="s">
        <v>470</v>
      </c>
      <c r="L1796" s="2" t="s">
        <v>30</v>
      </c>
      <c r="M1796" s="2" t="s">
        <v>30</v>
      </c>
      <c r="N1796" s="2" t="s">
        <v>38</v>
      </c>
    </row>
    <row r="1797" spans="2:14" x14ac:dyDescent="0.25">
      <c r="B1797" s="2" t="s">
        <v>2358</v>
      </c>
      <c r="C1797" s="2" t="s">
        <v>97</v>
      </c>
      <c r="D1797" s="2" t="s">
        <v>16</v>
      </c>
      <c r="E1797" s="2" t="s">
        <v>142</v>
      </c>
      <c r="F1797" s="2" t="s">
        <v>18</v>
      </c>
      <c r="G1797" s="2" t="s">
        <v>90</v>
      </c>
      <c r="H1797" s="2" t="s">
        <v>2359</v>
      </c>
      <c r="I1797" s="2">
        <v>4830</v>
      </c>
      <c r="J1797" s="2">
        <v>0</v>
      </c>
      <c r="K1797" s="2" t="s">
        <v>2363</v>
      </c>
      <c r="L1797" s="3">
        <v>44958</v>
      </c>
      <c r="M1797" s="3">
        <v>47027</v>
      </c>
      <c r="N1797" s="2" t="s">
        <v>38</v>
      </c>
    </row>
    <row r="1798" spans="2:14" x14ac:dyDescent="0.25">
      <c r="B1798" s="2" t="s">
        <v>2364</v>
      </c>
      <c r="C1798" s="2" t="s">
        <v>101</v>
      </c>
      <c r="D1798" s="2" t="s">
        <v>16</v>
      </c>
      <c r="E1798" s="2" t="s">
        <v>17</v>
      </c>
      <c r="F1798" s="2" t="s">
        <v>18</v>
      </c>
      <c r="G1798" s="2" t="s">
        <v>90</v>
      </c>
      <c r="H1798" s="2" t="s">
        <v>2359</v>
      </c>
      <c r="I1798" s="2">
        <v>616</v>
      </c>
      <c r="J1798" s="2">
        <v>35</v>
      </c>
      <c r="K1798" s="2" t="s">
        <v>102</v>
      </c>
      <c r="L1798" s="3">
        <v>46081</v>
      </c>
      <c r="M1798" s="3">
        <v>47849</v>
      </c>
      <c r="N1798" s="2" t="s">
        <v>38</v>
      </c>
    </row>
    <row r="1799" spans="2:14" x14ac:dyDescent="0.25">
      <c r="B1799" s="2" t="s">
        <v>2364</v>
      </c>
      <c r="C1799" s="2" t="s">
        <v>101</v>
      </c>
      <c r="D1799" s="2" t="s">
        <v>16</v>
      </c>
      <c r="E1799" s="2" t="s">
        <v>17</v>
      </c>
      <c r="F1799" s="2" t="s">
        <v>18</v>
      </c>
      <c r="G1799" s="2" t="s">
        <v>90</v>
      </c>
      <c r="H1799" s="2" t="s">
        <v>2359</v>
      </c>
      <c r="I1799" s="2">
        <v>616</v>
      </c>
      <c r="J1799" s="2">
        <v>560</v>
      </c>
      <c r="K1799" s="2" t="s">
        <v>2365</v>
      </c>
      <c r="L1799" s="3">
        <v>46179</v>
      </c>
      <c r="M1799" s="3">
        <v>47939</v>
      </c>
      <c r="N1799" s="2" t="s">
        <v>38</v>
      </c>
    </row>
    <row r="1800" spans="2:14" x14ac:dyDescent="0.25">
      <c r="B1800" s="2" t="s">
        <v>2364</v>
      </c>
      <c r="C1800" s="2" t="s">
        <v>101</v>
      </c>
      <c r="D1800" s="2" t="s">
        <v>16</v>
      </c>
      <c r="E1800" s="2" t="s">
        <v>17</v>
      </c>
      <c r="F1800" s="2" t="s">
        <v>18</v>
      </c>
      <c r="G1800" s="2" t="s">
        <v>90</v>
      </c>
      <c r="H1800" s="2" t="s">
        <v>2359</v>
      </c>
      <c r="I1800" s="2">
        <v>616</v>
      </c>
      <c r="J1800" s="2">
        <v>21</v>
      </c>
      <c r="K1800" s="2" t="s">
        <v>2366</v>
      </c>
      <c r="L1800" s="3">
        <v>45786</v>
      </c>
      <c r="M1800" s="3">
        <v>47574</v>
      </c>
      <c r="N1800" s="2" t="s">
        <v>38</v>
      </c>
    </row>
    <row r="1801" spans="2:14" x14ac:dyDescent="0.25">
      <c r="B1801" s="2" t="s">
        <v>2364</v>
      </c>
      <c r="C1801" s="2" t="s">
        <v>101</v>
      </c>
      <c r="D1801" s="2" t="s">
        <v>16</v>
      </c>
      <c r="E1801" s="2" t="s">
        <v>17</v>
      </c>
      <c r="F1801" s="2" t="s">
        <v>18</v>
      </c>
      <c r="G1801" s="2" t="s">
        <v>90</v>
      </c>
      <c r="H1801" s="2" t="s">
        <v>2359</v>
      </c>
      <c r="I1801" s="2">
        <v>616</v>
      </c>
      <c r="J1801" s="2">
        <v>0</v>
      </c>
      <c r="K1801" s="2" t="s">
        <v>2367</v>
      </c>
      <c r="L1801" s="3">
        <v>44958</v>
      </c>
      <c r="M1801" s="3">
        <v>47027</v>
      </c>
      <c r="N1801" s="2" t="s">
        <v>38</v>
      </c>
    </row>
    <row r="1802" spans="2:14" x14ac:dyDescent="0.25">
      <c r="B1802" s="2" t="s">
        <v>2364</v>
      </c>
      <c r="C1802" s="2" t="s">
        <v>101</v>
      </c>
      <c r="D1802" s="2" t="s">
        <v>16</v>
      </c>
      <c r="E1802" s="2" t="s">
        <v>17</v>
      </c>
      <c r="F1802" s="2" t="s">
        <v>18</v>
      </c>
      <c r="G1802" s="2" t="s">
        <v>90</v>
      </c>
      <c r="H1802" s="2" t="s">
        <v>2359</v>
      </c>
      <c r="I1802" s="2">
        <v>616</v>
      </c>
      <c r="J1802" s="2">
        <v>0</v>
      </c>
      <c r="K1802" s="2" t="s">
        <v>2368</v>
      </c>
      <c r="L1802" s="3">
        <v>44958</v>
      </c>
      <c r="M1802" s="3">
        <v>47058</v>
      </c>
      <c r="N1802" s="2" t="s">
        <v>38</v>
      </c>
    </row>
    <row r="1803" spans="2:14" x14ac:dyDescent="0.25">
      <c r="B1803" s="2" t="s">
        <v>2364</v>
      </c>
      <c r="C1803" s="2" t="s">
        <v>101</v>
      </c>
      <c r="D1803" s="2" t="s">
        <v>16</v>
      </c>
      <c r="E1803" s="2" t="s">
        <v>17</v>
      </c>
      <c r="F1803" s="2" t="s">
        <v>18</v>
      </c>
      <c r="G1803" s="2" t="s">
        <v>90</v>
      </c>
      <c r="H1803" s="2" t="s">
        <v>2359</v>
      </c>
      <c r="I1803" s="2">
        <v>616</v>
      </c>
      <c r="J1803" s="2">
        <v>0</v>
      </c>
      <c r="K1803" s="2" t="s">
        <v>2369</v>
      </c>
      <c r="L1803" s="3">
        <v>45657</v>
      </c>
      <c r="M1803" s="3">
        <v>47088</v>
      </c>
      <c r="N1803" s="2" t="s">
        <v>38</v>
      </c>
    </row>
    <row r="1804" spans="2:14" x14ac:dyDescent="0.25">
      <c r="B1804" s="2" t="s">
        <v>2364</v>
      </c>
      <c r="C1804" s="2" t="s">
        <v>101</v>
      </c>
      <c r="D1804" s="2" t="s">
        <v>16</v>
      </c>
      <c r="E1804" s="2" t="s">
        <v>181</v>
      </c>
      <c r="F1804" s="2" t="s">
        <v>18</v>
      </c>
      <c r="G1804" s="2" t="s">
        <v>90</v>
      </c>
      <c r="H1804" s="2" t="s">
        <v>2359</v>
      </c>
      <c r="I1804" s="2">
        <v>616</v>
      </c>
      <c r="J1804" s="2">
        <v>0</v>
      </c>
      <c r="K1804" s="2" t="s">
        <v>2367</v>
      </c>
      <c r="L1804" s="3">
        <v>44958</v>
      </c>
      <c r="M1804" s="3">
        <v>47027</v>
      </c>
      <c r="N1804" s="2" t="s">
        <v>38</v>
      </c>
    </row>
    <row r="1805" spans="2:14" x14ac:dyDescent="0.25">
      <c r="B1805" s="2" t="s">
        <v>2364</v>
      </c>
      <c r="C1805" s="2" t="s">
        <v>101</v>
      </c>
      <c r="D1805" s="2" t="s">
        <v>16</v>
      </c>
      <c r="E1805" s="2" t="s">
        <v>142</v>
      </c>
      <c r="F1805" s="2" t="s">
        <v>18</v>
      </c>
      <c r="G1805" s="2" t="s">
        <v>90</v>
      </c>
      <c r="H1805" s="2" t="s">
        <v>2359</v>
      </c>
      <c r="I1805" s="2">
        <v>616</v>
      </c>
      <c r="J1805" s="2">
        <v>0</v>
      </c>
      <c r="K1805" s="2" t="s">
        <v>2369</v>
      </c>
      <c r="L1805" s="3">
        <v>45657</v>
      </c>
      <c r="M1805" s="3">
        <v>47088</v>
      </c>
      <c r="N1805" s="2" t="s">
        <v>38</v>
      </c>
    </row>
    <row r="1806" spans="2:14" x14ac:dyDescent="0.25">
      <c r="B1806" s="2" t="s">
        <v>2370</v>
      </c>
      <c r="C1806" s="2" t="s">
        <v>2371</v>
      </c>
      <c r="D1806" s="2" t="s">
        <v>16</v>
      </c>
      <c r="E1806" s="2" t="s">
        <v>17</v>
      </c>
      <c r="F1806" s="2" t="s">
        <v>18</v>
      </c>
      <c r="G1806" s="2" t="s">
        <v>175</v>
      </c>
      <c r="H1806" s="2" t="s">
        <v>2372</v>
      </c>
      <c r="I1806" s="2">
        <v>1441</v>
      </c>
      <c r="J1806" s="2">
        <v>0</v>
      </c>
      <c r="K1806" s="2">
        <v>2407221004</v>
      </c>
      <c r="L1806" s="3">
        <v>44958</v>
      </c>
      <c r="M1806" s="3">
        <v>47300</v>
      </c>
      <c r="N1806" s="2" t="s">
        <v>476</v>
      </c>
    </row>
    <row r="1807" spans="2:14" x14ac:dyDescent="0.25">
      <c r="B1807" s="2" t="s">
        <v>2370</v>
      </c>
      <c r="C1807" s="2" t="s">
        <v>2371</v>
      </c>
      <c r="D1807" s="2" t="s">
        <v>16</v>
      </c>
      <c r="E1807" s="2" t="s">
        <v>17</v>
      </c>
      <c r="F1807" s="2" t="s">
        <v>18</v>
      </c>
      <c r="G1807" s="2" t="s">
        <v>175</v>
      </c>
      <c r="H1807" s="2" t="s">
        <v>2372</v>
      </c>
      <c r="I1807" s="2">
        <v>1441</v>
      </c>
      <c r="J1807" s="2">
        <v>0</v>
      </c>
      <c r="K1807" s="2">
        <v>2407241005</v>
      </c>
      <c r="L1807" s="3">
        <v>44958</v>
      </c>
      <c r="M1807" s="3">
        <v>47300</v>
      </c>
      <c r="N1807" s="2" t="s">
        <v>476</v>
      </c>
    </row>
    <row r="1808" spans="2:14" x14ac:dyDescent="0.25">
      <c r="B1808" s="2" t="s">
        <v>2370</v>
      </c>
      <c r="C1808" s="2" t="s">
        <v>2371</v>
      </c>
      <c r="D1808" s="2" t="s">
        <v>16</v>
      </c>
      <c r="E1808" s="2" t="s">
        <v>17</v>
      </c>
      <c r="F1808" s="2" t="s">
        <v>18</v>
      </c>
      <c r="G1808" s="2" t="s">
        <v>175</v>
      </c>
      <c r="H1808" s="2" t="s">
        <v>2372</v>
      </c>
      <c r="I1808" s="2">
        <v>1441</v>
      </c>
      <c r="J1808" s="2">
        <v>0</v>
      </c>
      <c r="K1808" s="2">
        <v>2408051006</v>
      </c>
      <c r="L1808" s="3">
        <v>44958</v>
      </c>
      <c r="M1808" s="3">
        <v>47331</v>
      </c>
      <c r="N1808" s="2" t="s">
        <v>476</v>
      </c>
    </row>
    <row r="1809" spans="2:14" x14ac:dyDescent="0.25">
      <c r="B1809" s="2" t="s">
        <v>2370</v>
      </c>
      <c r="C1809" s="2" t="s">
        <v>2371</v>
      </c>
      <c r="D1809" s="2" t="s">
        <v>16</v>
      </c>
      <c r="E1809" s="2" t="s">
        <v>17</v>
      </c>
      <c r="F1809" s="2" t="s">
        <v>18</v>
      </c>
      <c r="G1809" s="2" t="s">
        <v>175</v>
      </c>
      <c r="H1809" s="2" t="s">
        <v>2372</v>
      </c>
      <c r="I1809" s="2">
        <v>1441</v>
      </c>
      <c r="J1809" s="2">
        <v>0</v>
      </c>
      <c r="K1809" s="2">
        <v>2502281003</v>
      </c>
      <c r="L1809" s="3">
        <v>45734</v>
      </c>
      <c r="M1809" s="3">
        <v>47543</v>
      </c>
      <c r="N1809" s="2" t="s">
        <v>476</v>
      </c>
    </row>
    <row r="1810" spans="2:14" x14ac:dyDescent="0.25">
      <c r="B1810" s="2" t="s">
        <v>2370</v>
      </c>
      <c r="C1810" s="2" t="s">
        <v>2371</v>
      </c>
      <c r="D1810" s="2" t="s">
        <v>16</v>
      </c>
      <c r="E1810" s="2" t="s">
        <v>17</v>
      </c>
      <c r="F1810" s="2" t="s">
        <v>18</v>
      </c>
      <c r="G1810" s="2" t="s">
        <v>175</v>
      </c>
      <c r="H1810" s="2" t="s">
        <v>2372</v>
      </c>
      <c r="I1810" s="2">
        <v>1441</v>
      </c>
      <c r="J1810" s="2">
        <v>0</v>
      </c>
      <c r="K1810" s="2">
        <v>2503081004</v>
      </c>
      <c r="L1810" s="3">
        <v>45734</v>
      </c>
      <c r="M1810" s="3">
        <v>47543</v>
      </c>
      <c r="N1810" s="2" t="s">
        <v>476</v>
      </c>
    </row>
    <row r="1811" spans="2:14" x14ac:dyDescent="0.25">
      <c r="B1811" s="2" t="s">
        <v>2370</v>
      </c>
      <c r="C1811" s="2" t="s">
        <v>2371</v>
      </c>
      <c r="D1811" s="2" t="s">
        <v>16</v>
      </c>
      <c r="E1811" s="2" t="s">
        <v>17</v>
      </c>
      <c r="F1811" s="2" t="s">
        <v>18</v>
      </c>
      <c r="G1811" s="2" t="s">
        <v>175</v>
      </c>
      <c r="H1811" s="2" t="s">
        <v>2372</v>
      </c>
      <c r="I1811" s="2">
        <v>1441</v>
      </c>
      <c r="J1811" s="2">
        <v>0</v>
      </c>
      <c r="K1811" s="2" t="s">
        <v>2373</v>
      </c>
      <c r="L1811" s="3">
        <v>45738</v>
      </c>
      <c r="M1811" s="3">
        <v>47543</v>
      </c>
      <c r="N1811" s="2" t="s">
        <v>476</v>
      </c>
    </row>
    <row r="1812" spans="2:14" x14ac:dyDescent="0.25">
      <c r="B1812" s="2" t="s">
        <v>2370</v>
      </c>
      <c r="C1812" s="2" t="s">
        <v>2371</v>
      </c>
      <c r="D1812" s="2" t="s">
        <v>16</v>
      </c>
      <c r="E1812" s="2" t="s">
        <v>17</v>
      </c>
      <c r="F1812" s="2" t="s">
        <v>18</v>
      </c>
      <c r="G1812" s="2" t="s">
        <v>175</v>
      </c>
      <c r="H1812" s="2" t="s">
        <v>2372</v>
      </c>
      <c r="I1812" s="2">
        <v>1441</v>
      </c>
      <c r="J1812" s="2">
        <v>0</v>
      </c>
      <c r="K1812" s="2" t="s">
        <v>2374</v>
      </c>
      <c r="L1812" s="3">
        <v>45738</v>
      </c>
      <c r="M1812" s="3">
        <v>47543</v>
      </c>
      <c r="N1812" s="2" t="s">
        <v>476</v>
      </c>
    </row>
    <row r="1813" spans="2:14" x14ac:dyDescent="0.25">
      <c r="B1813" s="2" t="s">
        <v>2370</v>
      </c>
      <c r="C1813" s="2" t="s">
        <v>2371</v>
      </c>
      <c r="D1813" s="2" t="s">
        <v>16</v>
      </c>
      <c r="E1813" s="2" t="s">
        <v>17</v>
      </c>
      <c r="F1813" s="2" t="s">
        <v>18</v>
      </c>
      <c r="G1813" s="2" t="s">
        <v>175</v>
      </c>
      <c r="H1813" s="2" t="s">
        <v>2372</v>
      </c>
      <c r="I1813" s="2">
        <v>1441</v>
      </c>
      <c r="J1813" s="2">
        <v>1</v>
      </c>
      <c r="K1813" s="2" t="s">
        <v>2375</v>
      </c>
      <c r="L1813" s="3">
        <v>46034</v>
      </c>
      <c r="M1813" s="3">
        <v>47757</v>
      </c>
      <c r="N1813" s="2" t="s">
        <v>476</v>
      </c>
    </row>
    <row r="1814" spans="2:14" x14ac:dyDescent="0.25">
      <c r="B1814" s="2" t="s">
        <v>2370</v>
      </c>
      <c r="C1814" s="2" t="s">
        <v>2371</v>
      </c>
      <c r="D1814" s="2" t="s">
        <v>16</v>
      </c>
      <c r="E1814" s="2" t="s">
        <v>17</v>
      </c>
      <c r="F1814" s="2" t="s">
        <v>18</v>
      </c>
      <c r="G1814" s="2" t="s">
        <v>175</v>
      </c>
      <c r="H1814" s="2" t="s">
        <v>2372</v>
      </c>
      <c r="I1814" s="2">
        <v>1441</v>
      </c>
      <c r="J1814" s="2">
        <v>0</v>
      </c>
      <c r="K1814" s="2" t="s">
        <v>2376</v>
      </c>
      <c r="L1814" s="3">
        <v>46034</v>
      </c>
      <c r="M1814" s="3">
        <v>47757</v>
      </c>
      <c r="N1814" s="2" t="s">
        <v>476</v>
      </c>
    </row>
    <row r="1815" spans="2:14" x14ac:dyDescent="0.25">
      <c r="B1815" s="2" t="s">
        <v>2370</v>
      </c>
      <c r="C1815" s="2" t="s">
        <v>2371</v>
      </c>
      <c r="D1815" s="2" t="s">
        <v>16</v>
      </c>
      <c r="E1815" s="2" t="s">
        <v>17</v>
      </c>
      <c r="F1815" s="2" t="s">
        <v>18</v>
      </c>
      <c r="G1815" s="2" t="s">
        <v>175</v>
      </c>
      <c r="H1815" s="2" t="s">
        <v>2372</v>
      </c>
      <c r="I1815" s="2">
        <v>1441</v>
      </c>
      <c r="J1815" s="2">
        <v>1440</v>
      </c>
      <c r="K1815" s="2" t="s">
        <v>2377</v>
      </c>
      <c r="L1815" s="3">
        <v>46079</v>
      </c>
      <c r="M1815" s="3">
        <v>47880</v>
      </c>
      <c r="N1815" s="2" t="s">
        <v>476</v>
      </c>
    </row>
    <row r="1816" spans="2:14" x14ac:dyDescent="0.25">
      <c r="B1816" s="2" t="s">
        <v>2370</v>
      </c>
      <c r="C1816" s="2" t="s">
        <v>2371</v>
      </c>
      <c r="D1816" s="2" t="s">
        <v>16</v>
      </c>
      <c r="E1816" s="2" t="s">
        <v>181</v>
      </c>
      <c r="F1816" s="2" t="s">
        <v>18</v>
      </c>
      <c r="G1816" s="2" t="s">
        <v>175</v>
      </c>
      <c r="H1816" s="2" t="s">
        <v>2372</v>
      </c>
      <c r="I1816" s="2">
        <v>1441</v>
      </c>
      <c r="J1816" s="2">
        <v>0</v>
      </c>
      <c r="K1816" s="2">
        <v>2407241005</v>
      </c>
      <c r="L1816" s="3">
        <v>44958</v>
      </c>
      <c r="M1816" s="3">
        <v>47300</v>
      </c>
      <c r="N1816" s="2" t="s">
        <v>476</v>
      </c>
    </row>
    <row r="1817" spans="2:14" x14ac:dyDescent="0.25">
      <c r="B1817" s="2" t="s">
        <v>2370</v>
      </c>
      <c r="C1817" s="2" t="s">
        <v>2371</v>
      </c>
      <c r="D1817" s="2" t="s">
        <v>16</v>
      </c>
      <c r="E1817" s="2" t="s">
        <v>181</v>
      </c>
      <c r="F1817" s="2" t="s">
        <v>18</v>
      </c>
      <c r="G1817" s="2" t="s">
        <v>175</v>
      </c>
      <c r="H1817" s="2" t="s">
        <v>2372</v>
      </c>
      <c r="I1817" s="2">
        <v>1441</v>
      </c>
      <c r="J1817" s="2">
        <v>0</v>
      </c>
      <c r="K1817" s="2">
        <v>2503081004</v>
      </c>
      <c r="L1817" s="3">
        <v>45734</v>
      </c>
      <c r="M1817" s="3">
        <v>47543</v>
      </c>
      <c r="N1817" s="2" t="s">
        <v>476</v>
      </c>
    </row>
    <row r="1818" spans="2:14" x14ac:dyDescent="0.25">
      <c r="B1818" s="2" t="s">
        <v>2370</v>
      </c>
      <c r="C1818" s="2" t="s">
        <v>2371</v>
      </c>
      <c r="D1818" s="2" t="s">
        <v>16</v>
      </c>
      <c r="E1818" s="2" t="s">
        <v>181</v>
      </c>
      <c r="F1818" s="2" t="s">
        <v>18</v>
      </c>
      <c r="G1818" s="2" t="s">
        <v>175</v>
      </c>
      <c r="H1818" s="2" t="s">
        <v>2372</v>
      </c>
      <c r="I1818" s="2">
        <v>1441</v>
      </c>
      <c r="J1818" s="2">
        <v>0</v>
      </c>
      <c r="K1818" s="2" t="s">
        <v>2374</v>
      </c>
      <c r="L1818" s="3">
        <v>45738</v>
      </c>
      <c r="M1818" s="3">
        <v>47543</v>
      </c>
      <c r="N1818" s="2" t="s">
        <v>476</v>
      </c>
    </row>
    <row r="1819" spans="2:14" x14ac:dyDescent="0.25">
      <c r="B1819" s="2" t="s">
        <v>2370</v>
      </c>
      <c r="C1819" s="2" t="s">
        <v>2371</v>
      </c>
      <c r="D1819" s="2" t="s">
        <v>16</v>
      </c>
      <c r="E1819" s="2" t="s">
        <v>181</v>
      </c>
      <c r="F1819" s="2" t="s">
        <v>18</v>
      </c>
      <c r="G1819" s="2" t="s">
        <v>175</v>
      </c>
      <c r="H1819" s="2" t="s">
        <v>2372</v>
      </c>
      <c r="I1819" s="2">
        <v>1441</v>
      </c>
      <c r="J1819" s="2">
        <v>0</v>
      </c>
      <c r="K1819" s="2" t="s">
        <v>2375</v>
      </c>
      <c r="L1819" s="3">
        <v>46034</v>
      </c>
      <c r="M1819" s="3">
        <v>47757</v>
      </c>
      <c r="N1819" s="2" t="s">
        <v>476</v>
      </c>
    </row>
    <row r="1820" spans="2:14" x14ac:dyDescent="0.25">
      <c r="B1820" s="2" t="s">
        <v>2370</v>
      </c>
      <c r="C1820" s="2" t="s">
        <v>2371</v>
      </c>
      <c r="D1820" s="2" t="s">
        <v>16</v>
      </c>
      <c r="E1820" s="2" t="s">
        <v>181</v>
      </c>
      <c r="F1820" s="2" t="s">
        <v>18</v>
      </c>
      <c r="G1820" s="2" t="s">
        <v>175</v>
      </c>
      <c r="H1820" s="2" t="s">
        <v>2372</v>
      </c>
      <c r="I1820" s="2">
        <v>1441</v>
      </c>
      <c r="J1820" s="2">
        <v>0</v>
      </c>
      <c r="K1820" s="2" t="s">
        <v>2377</v>
      </c>
      <c r="L1820" s="3">
        <v>46079</v>
      </c>
      <c r="M1820" s="3">
        <v>47880</v>
      </c>
      <c r="N1820" s="2" t="s">
        <v>476</v>
      </c>
    </row>
    <row r="1821" spans="2:14" x14ac:dyDescent="0.25">
      <c r="B1821" s="2" t="s">
        <v>2378</v>
      </c>
      <c r="C1821" s="2" t="s">
        <v>2379</v>
      </c>
      <c r="D1821" s="2" t="s">
        <v>1367</v>
      </c>
      <c r="E1821" s="2" t="s">
        <v>17</v>
      </c>
      <c r="F1821" s="2" t="s">
        <v>18</v>
      </c>
      <c r="G1821" s="2" t="s">
        <v>175</v>
      </c>
      <c r="H1821" s="2" t="s">
        <v>2372</v>
      </c>
      <c r="I1821" s="2">
        <v>0</v>
      </c>
      <c r="J1821" s="2">
        <v>0</v>
      </c>
      <c r="K1821" s="2">
        <v>25032120006</v>
      </c>
      <c r="L1821" s="3">
        <v>45741</v>
      </c>
      <c r="M1821" s="3">
        <v>47543</v>
      </c>
      <c r="N1821" s="2" t="s">
        <v>476</v>
      </c>
    </row>
    <row r="1822" spans="2:14" x14ac:dyDescent="0.25">
      <c r="B1822" s="2" t="s">
        <v>2378</v>
      </c>
      <c r="C1822" s="2" t="s">
        <v>2379</v>
      </c>
      <c r="D1822" s="2" t="s">
        <v>1367</v>
      </c>
      <c r="E1822" s="2" t="s">
        <v>17</v>
      </c>
      <c r="F1822" s="2" t="s">
        <v>18</v>
      </c>
      <c r="G1822" s="2" t="s">
        <v>175</v>
      </c>
      <c r="H1822" s="2" t="s">
        <v>2372</v>
      </c>
      <c r="I1822" s="2">
        <v>0</v>
      </c>
      <c r="J1822" s="2">
        <v>0</v>
      </c>
      <c r="K1822" s="2" t="s">
        <v>2380</v>
      </c>
      <c r="L1822" s="3">
        <v>45663</v>
      </c>
      <c r="M1822" s="3">
        <v>47484</v>
      </c>
      <c r="N1822" s="2" t="s">
        <v>476</v>
      </c>
    </row>
    <row r="1823" spans="2:14" x14ac:dyDescent="0.25">
      <c r="B1823" s="2" t="s">
        <v>2378</v>
      </c>
      <c r="C1823" s="2" t="s">
        <v>2379</v>
      </c>
      <c r="D1823" s="2" t="s">
        <v>1367</v>
      </c>
      <c r="E1823" s="2" t="s">
        <v>17</v>
      </c>
      <c r="F1823" s="2" t="s">
        <v>18</v>
      </c>
      <c r="G1823" s="2" t="s">
        <v>175</v>
      </c>
      <c r="H1823" s="2" t="s">
        <v>2372</v>
      </c>
      <c r="I1823" s="2">
        <v>0</v>
      </c>
      <c r="J1823" s="2">
        <v>0</v>
      </c>
      <c r="K1823" s="2" t="s">
        <v>2381</v>
      </c>
      <c r="L1823" s="3">
        <v>45800</v>
      </c>
      <c r="M1823" s="3">
        <v>47604</v>
      </c>
      <c r="N1823" s="2" t="s">
        <v>476</v>
      </c>
    </row>
    <row r="1824" spans="2:14" x14ac:dyDescent="0.25">
      <c r="B1824" s="2" t="s">
        <v>2378</v>
      </c>
      <c r="C1824" s="2" t="s">
        <v>2379</v>
      </c>
      <c r="D1824" s="2" t="s">
        <v>1367</v>
      </c>
      <c r="E1824" s="2" t="s">
        <v>17</v>
      </c>
      <c r="F1824" s="2" t="s">
        <v>18</v>
      </c>
      <c r="G1824" s="2" t="s">
        <v>175</v>
      </c>
      <c r="H1824" s="2" t="s">
        <v>2372</v>
      </c>
      <c r="I1824" s="2">
        <v>0</v>
      </c>
      <c r="J1824" s="2">
        <v>0</v>
      </c>
      <c r="K1824" s="2" t="s">
        <v>2382</v>
      </c>
      <c r="L1824" s="3">
        <v>45827</v>
      </c>
      <c r="M1824" s="3">
        <v>47635</v>
      </c>
      <c r="N1824" s="2" t="s">
        <v>476</v>
      </c>
    </row>
    <row r="1825" spans="2:14" x14ac:dyDescent="0.25">
      <c r="B1825" s="2" t="s">
        <v>2378</v>
      </c>
      <c r="C1825" s="2" t="s">
        <v>2379</v>
      </c>
      <c r="D1825" s="2" t="s">
        <v>1367</v>
      </c>
      <c r="E1825" s="2" t="s">
        <v>17</v>
      </c>
      <c r="F1825" s="2" t="s">
        <v>18</v>
      </c>
      <c r="G1825" s="2" t="s">
        <v>175</v>
      </c>
      <c r="H1825" s="2" t="s">
        <v>2372</v>
      </c>
      <c r="I1825" s="2">
        <v>0</v>
      </c>
      <c r="J1825" s="2">
        <v>0</v>
      </c>
      <c r="K1825" s="2" t="s">
        <v>2383</v>
      </c>
      <c r="L1825" s="3">
        <v>45922</v>
      </c>
      <c r="M1825" s="3">
        <v>47727</v>
      </c>
      <c r="N1825" s="2" t="s">
        <v>476</v>
      </c>
    </row>
    <row r="1826" spans="2:14" x14ac:dyDescent="0.25">
      <c r="B1826" s="2" t="s">
        <v>2378</v>
      </c>
      <c r="C1826" s="2" t="s">
        <v>2379</v>
      </c>
      <c r="D1826" s="2" t="s">
        <v>1367</v>
      </c>
      <c r="E1826" s="2" t="s">
        <v>17</v>
      </c>
      <c r="F1826" s="2" t="s">
        <v>18</v>
      </c>
      <c r="G1826" s="2" t="s">
        <v>175</v>
      </c>
      <c r="H1826" s="2" t="s">
        <v>2372</v>
      </c>
      <c r="I1826" s="2">
        <v>0</v>
      </c>
      <c r="J1826" s="2">
        <v>0</v>
      </c>
      <c r="K1826" s="2" t="s">
        <v>2384</v>
      </c>
      <c r="L1826" s="3">
        <v>45960</v>
      </c>
      <c r="M1826" s="3">
        <v>47757</v>
      </c>
      <c r="N1826" s="2" t="s">
        <v>476</v>
      </c>
    </row>
    <row r="1827" spans="2:14" x14ac:dyDescent="0.25">
      <c r="B1827" s="2" t="s">
        <v>2378</v>
      </c>
      <c r="C1827" s="2" t="s">
        <v>2379</v>
      </c>
      <c r="D1827" s="2" t="s">
        <v>1367</v>
      </c>
      <c r="E1827" s="2" t="s">
        <v>17</v>
      </c>
      <c r="F1827" s="2" t="s">
        <v>18</v>
      </c>
      <c r="G1827" s="2" t="s">
        <v>175</v>
      </c>
      <c r="H1827" s="2" t="s">
        <v>2372</v>
      </c>
      <c r="I1827" s="2">
        <v>0</v>
      </c>
      <c r="J1827" s="2">
        <v>0</v>
      </c>
      <c r="K1827" s="2" t="s">
        <v>2385</v>
      </c>
      <c r="L1827" s="3">
        <v>45964</v>
      </c>
      <c r="M1827" s="3">
        <v>47757</v>
      </c>
      <c r="N1827" s="2" t="s">
        <v>476</v>
      </c>
    </row>
    <row r="1828" spans="2:14" x14ac:dyDescent="0.25">
      <c r="B1828" s="2" t="s">
        <v>2378</v>
      </c>
      <c r="C1828" s="2" t="s">
        <v>2379</v>
      </c>
      <c r="D1828" s="2" t="s">
        <v>1367</v>
      </c>
      <c r="E1828" s="2" t="s">
        <v>17</v>
      </c>
      <c r="F1828" s="2" t="s">
        <v>18</v>
      </c>
      <c r="G1828" s="2" t="s">
        <v>175</v>
      </c>
      <c r="H1828" s="2" t="s">
        <v>2372</v>
      </c>
      <c r="I1828" s="2">
        <v>0</v>
      </c>
      <c r="J1828" s="2">
        <v>0</v>
      </c>
      <c r="K1828" s="2" t="s">
        <v>2386</v>
      </c>
      <c r="L1828" s="3">
        <v>45985</v>
      </c>
      <c r="M1828" s="3">
        <v>47788</v>
      </c>
      <c r="N1828" s="2" t="s">
        <v>476</v>
      </c>
    </row>
    <row r="1829" spans="2:14" x14ac:dyDescent="0.25">
      <c r="B1829" s="2" t="s">
        <v>2378</v>
      </c>
      <c r="C1829" s="2" t="s">
        <v>2379</v>
      </c>
      <c r="D1829" s="2" t="s">
        <v>1367</v>
      </c>
      <c r="E1829" s="2" t="s">
        <v>17</v>
      </c>
      <c r="F1829" s="2" t="s">
        <v>18</v>
      </c>
      <c r="G1829" s="2" t="s">
        <v>175</v>
      </c>
      <c r="H1829" s="2" t="s">
        <v>2372</v>
      </c>
      <c r="I1829" s="2">
        <v>0</v>
      </c>
      <c r="J1829" s="2">
        <v>0</v>
      </c>
      <c r="K1829" s="2" t="s">
        <v>2387</v>
      </c>
      <c r="L1829" s="3">
        <v>46003</v>
      </c>
      <c r="M1829" s="3">
        <v>47818</v>
      </c>
      <c r="N1829" s="2" t="s">
        <v>476</v>
      </c>
    </row>
    <row r="1830" spans="2:14" x14ac:dyDescent="0.25">
      <c r="B1830" s="2" t="s">
        <v>2388</v>
      </c>
      <c r="C1830" s="2" t="s">
        <v>2389</v>
      </c>
      <c r="D1830" s="2" t="s">
        <v>379</v>
      </c>
      <c r="E1830" s="2" t="s">
        <v>17</v>
      </c>
      <c r="F1830" s="2" t="s">
        <v>18</v>
      </c>
      <c r="G1830" s="2" t="s">
        <v>175</v>
      </c>
      <c r="H1830" s="2" t="s">
        <v>2372</v>
      </c>
      <c r="I1830" s="2">
        <v>0</v>
      </c>
      <c r="J1830" s="2">
        <v>0</v>
      </c>
      <c r="K1830" s="2">
        <v>2311035009</v>
      </c>
      <c r="L1830" s="3">
        <v>44958</v>
      </c>
      <c r="M1830" s="3">
        <v>47058</v>
      </c>
      <c r="N1830" s="2" t="s">
        <v>476</v>
      </c>
    </row>
    <row r="1831" spans="2:14" x14ac:dyDescent="0.25">
      <c r="B1831" s="2" t="s">
        <v>2388</v>
      </c>
      <c r="C1831" s="2" t="s">
        <v>2389</v>
      </c>
      <c r="D1831" s="2" t="s">
        <v>379</v>
      </c>
      <c r="E1831" s="2" t="s">
        <v>17</v>
      </c>
      <c r="F1831" s="2" t="s">
        <v>18</v>
      </c>
      <c r="G1831" s="2" t="s">
        <v>175</v>
      </c>
      <c r="H1831" s="2" t="s">
        <v>2372</v>
      </c>
      <c r="I1831" s="2">
        <v>0</v>
      </c>
      <c r="J1831" s="2">
        <v>0</v>
      </c>
      <c r="K1831" s="2">
        <v>2312125010</v>
      </c>
      <c r="L1831" s="3">
        <v>44958</v>
      </c>
      <c r="M1831" s="3">
        <v>47088</v>
      </c>
      <c r="N1831" s="2" t="s">
        <v>476</v>
      </c>
    </row>
    <row r="1832" spans="2:14" x14ac:dyDescent="0.25">
      <c r="B1832" s="2" t="s">
        <v>2388</v>
      </c>
      <c r="C1832" s="2" t="s">
        <v>2389</v>
      </c>
      <c r="D1832" s="2" t="s">
        <v>379</v>
      </c>
      <c r="E1832" s="2" t="s">
        <v>17</v>
      </c>
      <c r="F1832" s="2" t="s">
        <v>18</v>
      </c>
      <c r="G1832" s="2" t="s">
        <v>175</v>
      </c>
      <c r="H1832" s="2" t="s">
        <v>2372</v>
      </c>
      <c r="I1832" s="2">
        <v>0</v>
      </c>
      <c r="J1832" s="2">
        <v>0</v>
      </c>
      <c r="K1832" s="2">
        <v>2501155001</v>
      </c>
      <c r="L1832" s="3">
        <v>45682</v>
      </c>
      <c r="M1832" s="3">
        <v>47484</v>
      </c>
      <c r="N1832" s="2" t="s">
        <v>476</v>
      </c>
    </row>
    <row r="1833" spans="2:14" x14ac:dyDescent="0.25">
      <c r="B1833" s="2" t="s">
        <v>2388</v>
      </c>
      <c r="C1833" s="2" t="s">
        <v>2389</v>
      </c>
      <c r="D1833" s="2" t="s">
        <v>379</v>
      </c>
      <c r="E1833" s="2" t="s">
        <v>17</v>
      </c>
      <c r="F1833" s="2" t="s">
        <v>18</v>
      </c>
      <c r="G1833" s="2" t="s">
        <v>175</v>
      </c>
      <c r="H1833" s="2" t="s">
        <v>2372</v>
      </c>
      <c r="I1833" s="2">
        <v>0</v>
      </c>
      <c r="J1833" s="2">
        <v>0</v>
      </c>
      <c r="K1833" s="2">
        <v>2503085002</v>
      </c>
      <c r="L1833" s="3">
        <v>45734</v>
      </c>
      <c r="M1833" s="3">
        <v>47543</v>
      </c>
      <c r="N1833" s="2" t="s">
        <v>476</v>
      </c>
    </row>
    <row r="1834" spans="2:14" x14ac:dyDescent="0.25">
      <c r="B1834" s="2" t="s">
        <v>2388</v>
      </c>
      <c r="C1834" s="2" t="s">
        <v>2389</v>
      </c>
      <c r="D1834" s="2" t="s">
        <v>379</v>
      </c>
      <c r="E1834" s="2" t="s">
        <v>17</v>
      </c>
      <c r="F1834" s="2" t="s">
        <v>18</v>
      </c>
      <c r="G1834" s="2" t="s">
        <v>175</v>
      </c>
      <c r="H1834" s="2" t="s">
        <v>2372</v>
      </c>
      <c r="I1834" s="2">
        <v>0</v>
      </c>
      <c r="J1834" s="2">
        <v>0</v>
      </c>
      <c r="K1834" s="2" t="s">
        <v>2390</v>
      </c>
      <c r="L1834" s="3">
        <v>45796</v>
      </c>
      <c r="M1834" s="3">
        <v>47543</v>
      </c>
      <c r="N1834" s="2" t="s">
        <v>476</v>
      </c>
    </row>
    <row r="1835" spans="2:14" x14ac:dyDescent="0.25">
      <c r="B1835" s="2" t="s">
        <v>2388</v>
      </c>
      <c r="C1835" s="2" t="s">
        <v>2389</v>
      </c>
      <c r="D1835" s="2" t="s">
        <v>379</v>
      </c>
      <c r="E1835" s="2" t="s">
        <v>17</v>
      </c>
      <c r="F1835" s="2" t="s">
        <v>18</v>
      </c>
      <c r="G1835" s="2" t="s">
        <v>175</v>
      </c>
      <c r="H1835" s="2" t="s">
        <v>2372</v>
      </c>
      <c r="I1835" s="2">
        <v>0</v>
      </c>
      <c r="J1835" s="2">
        <v>0</v>
      </c>
      <c r="K1835" s="2" t="s">
        <v>2391</v>
      </c>
      <c r="L1835" s="3">
        <v>45878</v>
      </c>
      <c r="M1835" s="3">
        <v>47604</v>
      </c>
      <c r="N1835" s="2" t="s">
        <v>476</v>
      </c>
    </row>
    <row r="1836" spans="2:14" x14ac:dyDescent="0.25">
      <c r="B1836" s="2" t="s">
        <v>2388</v>
      </c>
      <c r="C1836" s="2" t="s">
        <v>2389</v>
      </c>
      <c r="D1836" s="2" t="s">
        <v>379</v>
      </c>
      <c r="E1836" s="2" t="s">
        <v>17</v>
      </c>
      <c r="F1836" s="2" t="s">
        <v>18</v>
      </c>
      <c r="G1836" s="2" t="s">
        <v>175</v>
      </c>
      <c r="H1836" s="2" t="s">
        <v>2372</v>
      </c>
      <c r="I1836" s="2">
        <v>0</v>
      </c>
      <c r="J1836" s="2">
        <v>0</v>
      </c>
      <c r="K1836" s="2" t="s">
        <v>2392</v>
      </c>
      <c r="L1836" s="3">
        <v>45995</v>
      </c>
      <c r="M1836" s="3">
        <v>47788</v>
      </c>
      <c r="N1836" s="2" t="s">
        <v>476</v>
      </c>
    </row>
    <row r="1837" spans="2:14" x14ac:dyDescent="0.25">
      <c r="B1837" s="2" t="s">
        <v>2388</v>
      </c>
      <c r="C1837" s="2" t="s">
        <v>2389</v>
      </c>
      <c r="D1837" s="2" t="s">
        <v>379</v>
      </c>
      <c r="E1837" s="2" t="s">
        <v>17</v>
      </c>
      <c r="F1837" s="2" t="s">
        <v>18</v>
      </c>
      <c r="G1837" s="2" t="s">
        <v>175</v>
      </c>
      <c r="H1837" s="2" t="s">
        <v>2372</v>
      </c>
      <c r="I1837" s="2">
        <v>0</v>
      </c>
      <c r="J1837" s="2">
        <v>0</v>
      </c>
      <c r="K1837" s="2" t="s">
        <v>2393</v>
      </c>
      <c r="L1837" s="3">
        <v>46079</v>
      </c>
      <c r="M1837" s="3">
        <v>47880</v>
      </c>
      <c r="N1837" s="2" t="s">
        <v>476</v>
      </c>
    </row>
    <row r="1838" spans="2:14" x14ac:dyDescent="0.25">
      <c r="B1838" s="2" t="s">
        <v>2388</v>
      </c>
      <c r="C1838" s="2" t="s">
        <v>2389</v>
      </c>
      <c r="D1838" s="2" t="s">
        <v>379</v>
      </c>
      <c r="E1838" s="2" t="s">
        <v>181</v>
      </c>
      <c r="F1838" s="2" t="s">
        <v>18</v>
      </c>
      <c r="G1838" s="2" t="s">
        <v>175</v>
      </c>
      <c r="H1838" s="2" t="s">
        <v>2372</v>
      </c>
      <c r="I1838" s="2">
        <v>0</v>
      </c>
      <c r="J1838" s="2">
        <v>0</v>
      </c>
      <c r="K1838" s="2">
        <v>2503085002</v>
      </c>
      <c r="L1838" s="3">
        <v>45734</v>
      </c>
      <c r="M1838" s="3">
        <v>47543</v>
      </c>
      <c r="N1838" s="2" t="s">
        <v>476</v>
      </c>
    </row>
    <row r="1839" spans="2:14" x14ac:dyDescent="0.25">
      <c r="B1839" s="2" t="s">
        <v>2388</v>
      </c>
      <c r="C1839" s="2" t="s">
        <v>2389</v>
      </c>
      <c r="D1839" s="2" t="s">
        <v>379</v>
      </c>
      <c r="E1839" s="2" t="s">
        <v>181</v>
      </c>
      <c r="F1839" s="2" t="s">
        <v>18</v>
      </c>
      <c r="G1839" s="2" t="s">
        <v>175</v>
      </c>
      <c r="H1839" s="2" t="s">
        <v>2372</v>
      </c>
      <c r="I1839" s="2">
        <v>0</v>
      </c>
      <c r="J1839" s="2">
        <v>0</v>
      </c>
      <c r="K1839" s="2" t="s">
        <v>2393</v>
      </c>
      <c r="L1839" s="3">
        <v>46079</v>
      </c>
      <c r="M1839" s="3">
        <v>47880</v>
      </c>
      <c r="N1839" s="2" t="s">
        <v>476</v>
      </c>
    </row>
    <row r="1840" spans="2:14" x14ac:dyDescent="0.25">
      <c r="B1840" s="2" t="s">
        <v>2394</v>
      </c>
      <c r="C1840" s="2" t="s">
        <v>2395</v>
      </c>
      <c r="D1840" s="2" t="s">
        <v>16</v>
      </c>
      <c r="E1840" s="2" t="s">
        <v>17</v>
      </c>
      <c r="F1840" s="2" t="s">
        <v>18</v>
      </c>
      <c r="G1840" s="2" t="s">
        <v>19</v>
      </c>
      <c r="H1840" s="2" t="s">
        <v>2396</v>
      </c>
      <c r="I1840" s="2">
        <v>13</v>
      </c>
      <c r="J1840" s="2">
        <v>0</v>
      </c>
      <c r="K1840" s="2">
        <v>822</v>
      </c>
      <c r="L1840" s="3">
        <v>46039</v>
      </c>
      <c r="M1840" s="3">
        <v>46600</v>
      </c>
      <c r="N1840" s="2" t="s">
        <v>38</v>
      </c>
    </row>
    <row r="1841" spans="2:14" x14ac:dyDescent="0.25">
      <c r="B1841" s="2" t="s">
        <v>2394</v>
      </c>
      <c r="C1841" s="2" t="s">
        <v>2395</v>
      </c>
      <c r="D1841" s="2" t="s">
        <v>16</v>
      </c>
      <c r="E1841" s="2" t="s">
        <v>17</v>
      </c>
      <c r="F1841" s="2" t="s">
        <v>18</v>
      </c>
      <c r="G1841" s="2" t="s">
        <v>19</v>
      </c>
      <c r="H1841" s="2" t="s">
        <v>2396</v>
      </c>
      <c r="I1841" s="2">
        <v>13</v>
      </c>
      <c r="J1841" s="2">
        <v>13</v>
      </c>
      <c r="K1841" s="2" t="s">
        <v>2397</v>
      </c>
      <c r="L1841" s="3">
        <v>45846</v>
      </c>
      <c r="M1841" s="3">
        <v>46600</v>
      </c>
      <c r="N1841" s="2" t="s">
        <v>38</v>
      </c>
    </row>
    <row r="1842" spans="2:14" x14ac:dyDescent="0.25">
      <c r="B1842" s="2" t="s">
        <v>2394</v>
      </c>
      <c r="C1842" s="2" t="s">
        <v>2395</v>
      </c>
      <c r="D1842" s="2" t="s">
        <v>16</v>
      </c>
      <c r="E1842" s="2" t="s">
        <v>17</v>
      </c>
      <c r="F1842" s="2" t="s">
        <v>18</v>
      </c>
      <c r="G1842" s="2" t="s">
        <v>19</v>
      </c>
      <c r="H1842" s="2" t="s">
        <v>2396</v>
      </c>
      <c r="I1842" s="2">
        <v>13</v>
      </c>
      <c r="J1842" s="2">
        <v>0</v>
      </c>
      <c r="K1842" s="2" t="s">
        <v>2398</v>
      </c>
      <c r="L1842" s="3">
        <v>44958</v>
      </c>
      <c r="M1842" s="3">
        <v>46174</v>
      </c>
      <c r="N1842" s="2" t="s">
        <v>38</v>
      </c>
    </row>
    <row r="1843" spans="2:14" x14ac:dyDescent="0.25">
      <c r="B1843" s="2" t="s">
        <v>2399</v>
      </c>
      <c r="C1843" s="2" t="s">
        <v>2400</v>
      </c>
      <c r="D1843" s="2" t="s">
        <v>16</v>
      </c>
      <c r="E1843" s="2" t="s">
        <v>17</v>
      </c>
      <c r="F1843" s="2" t="s">
        <v>18</v>
      </c>
      <c r="G1843" s="2" t="s">
        <v>19</v>
      </c>
      <c r="H1843" s="2" t="s">
        <v>2396</v>
      </c>
      <c r="I1843" s="2">
        <v>235</v>
      </c>
      <c r="J1843" s="2">
        <v>0</v>
      </c>
      <c r="K1843" s="2" t="s">
        <v>2401</v>
      </c>
      <c r="L1843" s="3">
        <v>45786</v>
      </c>
      <c r="M1843" s="3">
        <v>47515</v>
      </c>
      <c r="N1843" s="2" t="s">
        <v>38</v>
      </c>
    </row>
    <row r="1844" spans="2:14" x14ac:dyDescent="0.25">
      <c r="B1844" s="2" t="s">
        <v>2399</v>
      </c>
      <c r="C1844" s="2" t="s">
        <v>2400</v>
      </c>
      <c r="D1844" s="2" t="s">
        <v>16</v>
      </c>
      <c r="E1844" s="2" t="s">
        <v>17</v>
      </c>
      <c r="F1844" s="2" t="s">
        <v>18</v>
      </c>
      <c r="G1844" s="2" t="s">
        <v>19</v>
      </c>
      <c r="H1844" s="2" t="s">
        <v>2396</v>
      </c>
      <c r="I1844" s="2">
        <v>235</v>
      </c>
      <c r="J1844" s="2">
        <v>115</v>
      </c>
      <c r="K1844" s="2" t="s">
        <v>2402</v>
      </c>
      <c r="L1844" s="3">
        <v>46093</v>
      </c>
      <c r="M1844" s="3">
        <v>47849</v>
      </c>
      <c r="N1844" s="2" t="s">
        <v>38</v>
      </c>
    </row>
    <row r="1845" spans="2:14" x14ac:dyDescent="0.25">
      <c r="B1845" s="2" t="s">
        <v>2399</v>
      </c>
      <c r="C1845" s="2" t="s">
        <v>2400</v>
      </c>
      <c r="D1845" s="2" t="s">
        <v>16</v>
      </c>
      <c r="E1845" s="2" t="s">
        <v>17</v>
      </c>
      <c r="F1845" s="2" t="s">
        <v>18</v>
      </c>
      <c r="G1845" s="2" t="s">
        <v>19</v>
      </c>
      <c r="H1845" s="2" t="s">
        <v>2396</v>
      </c>
      <c r="I1845" s="2">
        <v>235</v>
      </c>
      <c r="J1845" s="2">
        <v>0</v>
      </c>
      <c r="K1845" s="2" t="s">
        <v>2403</v>
      </c>
      <c r="L1845" s="3">
        <v>46060</v>
      </c>
      <c r="M1845" s="3">
        <v>47849</v>
      </c>
      <c r="N1845" s="2" t="s">
        <v>38</v>
      </c>
    </row>
    <row r="1846" spans="2:14" x14ac:dyDescent="0.25">
      <c r="B1846" s="2" t="s">
        <v>2399</v>
      </c>
      <c r="C1846" s="2" t="s">
        <v>2400</v>
      </c>
      <c r="D1846" s="2" t="s">
        <v>16</v>
      </c>
      <c r="E1846" s="2" t="s">
        <v>17</v>
      </c>
      <c r="F1846" s="2" t="s">
        <v>18</v>
      </c>
      <c r="G1846" s="2" t="s">
        <v>19</v>
      </c>
      <c r="H1846" s="2" t="s">
        <v>2396</v>
      </c>
      <c r="I1846" s="2">
        <v>235</v>
      </c>
      <c r="J1846" s="2">
        <v>0</v>
      </c>
      <c r="K1846" s="2" t="s">
        <v>2404</v>
      </c>
      <c r="L1846" s="3">
        <v>44958</v>
      </c>
      <c r="M1846" s="3">
        <v>46539</v>
      </c>
      <c r="N1846" s="2" t="s">
        <v>38</v>
      </c>
    </row>
    <row r="1847" spans="2:14" x14ac:dyDescent="0.25">
      <c r="B1847" s="2" t="s">
        <v>2399</v>
      </c>
      <c r="C1847" s="2" t="s">
        <v>2400</v>
      </c>
      <c r="D1847" s="2" t="s">
        <v>16</v>
      </c>
      <c r="E1847" s="2" t="s">
        <v>142</v>
      </c>
      <c r="F1847" s="2" t="s">
        <v>18</v>
      </c>
      <c r="G1847" s="2" t="s">
        <v>19</v>
      </c>
      <c r="H1847" s="2" t="s">
        <v>2396</v>
      </c>
      <c r="I1847" s="2">
        <v>235</v>
      </c>
      <c r="J1847" s="2">
        <v>0</v>
      </c>
      <c r="K1847" s="2" t="s">
        <v>2401</v>
      </c>
      <c r="L1847" s="3">
        <v>45786</v>
      </c>
      <c r="M1847" s="3">
        <v>47515</v>
      </c>
      <c r="N1847" s="2" t="s">
        <v>38</v>
      </c>
    </row>
    <row r="1848" spans="2:14" x14ac:dyDescent="0.25">
      <c r="B1848" s="2" t="s">
        <v>2399</v>
      </c>
      <c r="C1848" s="2" t="s">
        <v>2400</v>
      </c>
      <c r="D1848" s="2" t="s">
        <v>16</v>
      </c>
      <c r="E1848" s="2" t="s">
        <v>142</v>
      </c>
      <c r="F1848" s="2" t="s">
        <v>18</v>
      </c>
      <c r="G1848" s="2" t="s">
        <v>19</v>
      </c>
      <c r="H1848" s="2" t="s">
        <v>2396</v>
      </c>
      <c r="I1848" s="2">
        <v>235</v>
      </c>
      <c r="J1848" s="2">
        <v>120</v>
      </c>
      <c r="K1848" s="2" t="s">
        <v>2402</v>
      </c>
      <c r="L1848" s="3">
        <v>46093</v>
      </c>
      <c r="M1848" s="3">
        <v>47849</v>
      </c>
      <c r="N1848" s="2" t="s">
        <v>38</v>
      </c>
    </row>
    <row r="1849" spans="2:14" x14ac:dyDescent="0.25">
      <c r="B1849" s="2" t="s">
        <v>2405</v>
      </c>
      <c r="C1849" s="2" t="s">
        <v>2406</v>
      </c>
      <c r="D1849" s="2" t="s">
        <v>16</v>
      </c>
      <c r="E1849" s="2" t="s">
        <v>17</v>
      </c>
      <c r="F1849" s="2" t="s">
        <v>18</v>
      </c>
      <c r="G1849" s="2" t="s">
        <v>19</v>
      </c>
      <c r="H1849" s="2" t="s">
        <v>2407</v>
      </c>
      <c r="I1849" s="2">
        <v>0</v>
      </c>
      <c r="J1849" s="2">
        <v>0</v>
      </c>
      <c r="K1849" s="2">
        <v>3031</v>
      </c>
      <c r="L1849" s="3">
        <v>44958</v>
      </c>
      <c r="M1849" s="3">
        <v>46143</v>
      </c>
      <c r="N1849" s="2" t="s">
        <v>281</v>
      </c>
    </row>
    <row r="1850" spans="2:14" x14ac:dyDescent="0.25">
      <c r="B1850" s="2" t="s">
        <v>2408</v>
      </c>
      <c r="C1850" s="2" t="s">
        <v>2409</v>
      </c>
      <c r="D1850" s="2" t="s">
        <v>16</v>
      </c>
      <c r="E1850" s="2" t="s">
        <v>75</v>
      </c>
      <c r="F1850" s="2" t="s">
        <v>18</v>
      </c>
      <c r="G1850" s="2" t="s">
        <v>19</v>
      </c>
      <c r="H1850" s="2" t="s">
        <v>2407</v>
      </c>
      <c r="I1850" s="2">
        <v>0</v>
      </c>
      <c r="J1850" s="2">
        <v>0</v>
      </c>
      <c r="K1850" s="2">
        <v>3030</v>
      </c>
      <c r="L1850" s="3">
        <v>44958</v>
      </c>
      <c r="M1850" s="3">
        <v>45931</v>
      </c>
      <c r="N1850" s="2" t="s">
        <v>281</v>
      </c>
    </row>
    <row r="1851" spans="2:14" x14ac:dyDescent="0.25">
      <c r="B1851" s="2" t="s">
        <v>2408</v>
      </c>
      <c r="C1851" s="2" t="s">
        <v>2409</v>
      </c>
      <c r="D1851" s="2" t="s">
        <v>16</v>
      </c>
      <c r="E1851" s="2" t="s">
        <v>17</v>
      </c>
      <c r="F1851" s="2" t="s">
        <v>18</v>
      </c>
      <c r="G1851" s="2" t="s">
        <v>19</v>
      </c>
      <c r="H1851" s="2" t="s">
        <v>2407</v>
      </c>
      <c r="I1851" s="2">
        <v>0</v>
      </c>
      <c r="J1851" s="2">
        <v>0</v>
      </c>
      <c r="K1851" s="2">
        <v>3031</v>
      </c>
      <c r="L1851" s="3">
        <v>45763</v>
      </c>
      <c r="M1851" s="3">
        <v>46143</v>
      </c>
      <c r="N1851" s="2" t="s">
        <v>281</v>
      </c>
    </row>
    <row r="1852" spans="2:14" x14ac:dyDescent="0.25">
      <c r="B1852" s="2" t="s">
        <v>2408</v>
      </c>
      <c r="C1852" s="2" t="s">
        <v>2409</v>
      </c>
      <c r="D1852" s="2" t="s">
        <v>16</v>
      </c>
      <c r="E1852" s="2" t="s">
        <v>17</v>
      </c>
      <c r="F1852" s="2" t="s">
        <v>18</v>
      </c>
      <c r="G1852" s="2" t="s">
        <v>19</v>
      </c>
      <c r="H1852" s="2" t="s">
        <v>2407</v>
      </c>
      <c r="I1852" s="2">
        <v>0</v>
      </c>
      <c r="J1852" s="2">
        <v>0</v>
      </c>
      <c r="K1852" s="2">
        <v>3025</v>
      </c>
      <c r="L1852" s="3">
        <v>44958</v>
      </c>
      <c r="M1852" s="3">
        <v>45748</v>
      </c>
      <c r="N1852" s="2" t="s">
        <v>281</v>
      </c>
    </row>
    <row r="1853" spans="2:14" x14ac:dyDescent="0.25">
      <c r="B1853" s="2" t="s">
        <v>2408</v>
      </c>
      <c r="C1853" s="2" t="s">
        <v>2409</v>
      </c>
      <c r="D1853" s="2" t="s">
        <v>16</v>
      </c>
      <c r="E1853" s="2" t="s">
        <v>17</v>
      </c>
      <c r="F1853" s="2" t="s">
        <v>18</v>
      </c>
      <c r="G1853" s="2" t="s">
        <v>19</v>
      </c>
      <c r="H1853" s="2" t="s">
        <v>2407</v>
      </c>
      <c r="I1853" s="2">
        <v>0</v>
      </c>
      <c r="J1853" s="2">
        <v>0</v>
      </c>
      <c r="K1853" s="2">
        <v>3030</v>
      </c>
      <c r="L1853" s="3">
        <v>44958</v>
      </c>
      <c r="M1853" s="3">
        <v>45931</v>
      </c>
      <c r="N1853" s="2" t="s">
        <v>281</v>
      </c>
    </row>
    <row r="1854" spans="2:14" x14ac:dyDescent="0.25">
      <c r="B1854" s="2" t="s">
        <v>2410</v>
      </c>
      <c r="C1854" s="2" t="s">
        <v>2411</v>
      </c>
      <c r="D1854" s="2" t="s">
        <v>16</v>
      </c>
      <c r="E1854" s="2" t="s">
        <v>75</v>
      </c>
      <c r="F1854" s="2" t="s">
        <v>18</v>
      </c>
      <c r="G1854" s="2" t="s">
        <v>19</v>
      </c>
      <c r="H1854" s="2" t="s">
        <v>2407</v>
      </c>
      <c r="I1854" s="2">
        <v>400</v>
      </c>
      <c r="J1854" s="2">
        <v>0</v>
      </c>
      <c r="K1854" s="2">
        <v>3030</v>
      </c>
      <c r="L1854" s="3">
        <v>44958</v>
      </c>
      <c r="M1854" s="3">
        <v>45931</v>
      </c>
      <c r="N1854" s="2" t="s">
        <v>281</v>
      </c>
    </row>
    <row r="1855" spans="2:14" x14ac:dyDescent="0.25">
      <c r="B1855" s="2" t="s">
        <v>2410</v>
      </c>
      <c r="C1855" s="2" t="s">
        <v>2411</v>
      </c>
      <c r="D1855" s="2" t="s">
        <v>16</v>
      </c>
      <c r="E1855" s="2" t="s">
        <v>17</v>
      </c>
      <c r="F1855" s="2" t="s">
        <v>18</v>
      </c>
      <c r="G1855" s="2" t="s">
        <v>19</v>
      </c>
      <c r="H1855" s="2" t="s">
        <v>2407</v>
      </c>
      <c r="I1855" s="2">
        <v>400</v>
      </c>
      <c r="J1855" s="2">
        <v>400</v>
      </c>
      <c r="K1855" s="2">
        <v>3032</v>
      </c>
      <c r="L1855" s="3">
        <v>45957</v>
      </c>
      <c r="M1855" s="3">
        <v>46631</v>
      </c>
      <c r="N1855" s="2" t="s">
        <v>281</v>
      </c>
    </row>
    <row r="1856" spans="2:14" x14ac:dyDescent="0.25">
      <c r="B1856" s="2" t="s">
        <v>2410</v>
      </c>
      <c r="C1856" s="2" t="s">
        <v>2411</v>
      </c>
      <c r="D1856" s="2" t="s">
        <v>16</v>
      </c>
      <c r="E1856" s="2" t="s">
        <v>17</v>
      </c>
      <c r="F1856" s="2" t="s">
        <v>18</v>
      </c>
      <c r="G1856" s="2" t="s">
        <v>19</v>
      </c>
      <c r="H1856" s="2" t="s">
        <v>2407</v>
      </c>
      <c r="I1856" s="2">
        <v>400</v>
      </c>
      <c r="J1856" s="2">
        <v>0</v>
      </c>
      <c r="K1856" s="2">
        <v>3030</v>
      </c>
      <c r="L1856" s="3">
        <v>44958</v>
      </c>
      <c r="M1856" s="3">
        <v>45931</v>
      </c>
      <c r="N1856" s="2" t="s">
        <v>281</v>
      </c>
    </row>
    <row r="1857" spans="2:14" x14ac:dyDescent="0.25">
      <c r="B1857" s="2" t="s">
        <v>2412</v>
      </c>
      <c r="C1857" s="2" t="s">
        <v>2413</v>
      </c>
      <c r="D1857" s="2" t="s">
        <v>16</v>
      </c>
      <c r="E1857" s="2" t="s">
        <v>17</v>
      </c>
      <c r="F1857" s="2" t="s">
        <v>18</v>
      </c>
      <c r="G1857" s="2" t="s">
        <v>19</v>
      </c>
      <c r="H1857" s="2" t="s">
        <v>2414</v>
      </c>
      <c r="I1857" s="2">
        <v>1004</v>
      </c>
      <c r="J1857" s="2">
        <v>0</v>
      </c>
      <c r="K1857" s="2">
        <v>10133501</v>
      </c>
      <c r="L1857" s="3">
        <v>46160</v>
      </c>
      <c r="M1857" s="3">
        <v>47209</v>
      </c>
      <c r="N1857" s="2" t="s">
        <v>153</v>
      </c>
    </row>
    <row r="1858" spans="2:14" x14ac:dyDescent="0.25">
      <c r="B1858" s="2" t="s">
        <v>2412</v>
      </c>
      <c r="C1858" s="2" t="s">
        <v>2413</v>
      </c>
      <c r="D1858" s="2" t="s">
        <v>16</v>
      </c>
      <c r="E1858" s="2" t="s">
        <v>17</v>
      </c>
      <c r="F1858" s="2" t="s">
        <v>18</v>
      </c>
      <c r="G1858" s="2" t="s">
        <v>19</v>
      </c>
      <c r="H1858" s="2" t="s">
        <v>2414</v>
      </c>
      <c r="I1858" s="2">
        <v>1004</v>
      </c>
      <c r="J1858" s="2">
        <v>1000</v>
      </c>
      <c r="K1858" s="2">
        <v>17153501</v>
      </c>
      <c r="L1858" s="3">
        <v>46192</v>
      </c>
      <c r="M1858" s="3">
        <v>47270</v>
      </c>
      <c r="N1858" s="2" t="s">
        <v>153</v>
      </c>
    </row>
    <row r="1859" spans="2:14" x14ac:dyDescent="0.25">
      <c r="B1859" s="2" t="s">
        <v>2412</v>
      </c>
      <c r="C1859" s="2" t="s">
        <v>2413</v>
      </c>
      <c r="D1859" s="2" t="s">
        <v>16</v>
      </c>
      <c r="E1859" s="2" t="s">
        <v>17</v>
      </c>
      <c r="F1859" s="2" t="s">
        <v>18</v>
      </c>
      <c r="G1859" s="2" t="s">
        <v>19</v>
      </c>
      <c r="H1859" s="2" t="s">
        <v>2414</v>
      </c>
      <c r="I1859" s="2">
        <v>1004</v>
      </c>
      <c r="J1859" s="2">
        <v>0</v>
      </c>
      <c r="K1859" s="2">
        <v>22143502</v>
      </c>
      <c r="L1859" s="3">
        <v>46167</v>
      </c>
      <c r="M1859" s="3">
        <v>47239</v>
      </c>
      <c r="N1859" s="2" t="s">
        <v>153</v>
      </c>
    </row>
    <row r="1860" spans="2:14" x14ac:dyDescent="0.25">
      <c r="B1860" s="2" t="s">
        <v>2412</v>
      </c>
      <c r="C1860" s="2" t="s">
        <v>2413</v>
      </c>
      <c r="D1860" s="2" t="s">
        <v>16</v>
      </c>
      <c r="E1860" s="2" t="s">
        <v>17</v>
      </c>
      <c r="F1860" s="2" t="s">
        <v>18</v>
      </c>
      <c r="G1860" s="2" t="s">
        <v>19</v>
      </c>
      <c r="H1860" s="2" t="s">
        <v>2414</v>
      </c>
      <c r="I1860" s="2">
        <v>1004</v>
      </c>
      <c r="J1860" s="2">
        <v>4</v>
      </c>
      <c r="K1860" s="2">
        <v>26143301</v>
      </c>
      <c r="L1860" s="3">
        <v>44958</v>
      </c>
      <c r="M1860" s="3">
        <v>46508</v>
      </c>
      <c r="N1860" s="2" t="s">
        <v>153</v>
      </c>
    </row>
    <row r="1861" spans="2:14" x14ac:dyDescent="0.25">
      <c r="B1861" s="2" t="s">
        <v>2412</v>
      </c>
      <c r="C1861" s="2" t="s">
        <v>2413</v>
      </c>
      <c r="D1861" s="2" t="s">
        <v>16</v>
      </c>
      <c r="E1861" s="2" t="s">
        <v>17</v>
      </c>
      <c r="F1861" s="2" t="s">
        <v>18</v>
      </c>
      <c r="G1861" s="2" t="s">
        <v>19</v>
      </c>
      <c r="H1861" s="2" t="s">
        <v>2414</v>
      </c>
      <c r="I1861" s="2">
        <v>1004</v>
      </c>
      <c r="J1861" s="2">
        <v>0</v>
      </c>
      <c r="K1861" s="2">
        <v>27213401</v>
      </c>
      <c r="L1861" s="3">
        <v>46017</v>
      </c>
      <c r="M1861" s="3">
        <v>47088</v>
      </c>
      <c r="N1861" s="2" t="s">
        <v>153</v>
      </c>
    </row>
    <row r="1862" spans="2:14" x14ac:dyDescent="0.25">
      <c r="B1862" s="2" t="s">
        <v>2412</v>
      </c>
      <c r="C1862" s="2" t="s">
        <v>2413</v>
      </c>
      <c r="D1862" s="2" t="s">
        <v>16</v>
      </c>
      <c r="E1862" s="2" t="s">
        <v>17</v>
      </c>
      <c r="F1862" s="2" t="s">
        <v>18</v>
      </c>
      <c r="G1862" s="2" t="s">
        <v>19</v>
      </c>
      <c r="H1862" s="2" t="s">
        <v>2414</v>
      </c>
      <c r="I1862" s="2">
        <v>1004</v>
      </c>
      <c r="J1862" s="2">
        <v>0</v>
      </c>
      <c r="K1862" s="2">
        <v>29143501</v>
      </c>
      <c r="L1862" s="3">
        <v>46167</v>
      </c>
      <c r="M1862" s="3">
        <v>47239</v>
      </c>
      <c r="N1862" s="2" t="s">
        <v>153</v>
      </c>
    </row>
    <row r="1863" spans="2:14" x14ac:dyDescent="0.25">
      <c r="B1863" s="2" t="s">
        <v>2412</v>
      </c>
      <c r="C1863" s="2" t="s">
        <v>2413</v>
      </c>
      <c r="D1863" s="2" t="s">
        <v>16</v>
      </c>
      <c r="E1863" s="2" t="s">
        <v>17</v>
      </c>
      <c r="F1863" s="2" t="s">
        <v>18</v>
      </c>
      <c r="G1863" s="2" t="s">
        <v>19</v>
      </c>
      <c r="H1863" s="2" t="s">
        <v>2414</v>
      </c>
      <c r="I1863" s="2">
        <v>1004</v>
      </c>
      <c r="J1863" s="2">
        <v>0</v>
      </c>
      <c r="K1863" s="2">
        <v>29173401</v>
      </c>
      <c r="L1863" s="3">
        <v>46017</v>
      </c>
      <c r="M1863" s="3">
        <v>46966</v>
      </c>
      <c r="N1863" s="2" t="s">
        <v>153</v>
      </c>
    </row>
    <row r="1864" spans="2:14" x14ac:dyDescent="0.25">
      <c r="B1864" s="2" t="s">
        <v>2412</v>
      </c>
      <c r="C1864" s="2" t="s">
        <v>2413</v>
      </c>
      <c r="D1864" s="2" t="s">
        <v>16</v>
      </c>
      <c r="E1864" s="2" t="s">
        <v>17</v>
      </c>
      <c r="F1864" s="2" t="s">
        <v>18</v>
      </c>
      <c r="G1864" s="2" t="s">
        <v>19</v>
      </c>
      <c r="H1864" s="2" t="s">
        <v>2414</v>
      </c>
      <c r="I1864" s="2">
        <v>1004</v>
      </c>
      <c r="J1864" s="2">
        <v>0</v>
      </c>
      <c r="K1864" s="2">
        <v>39143201</v>
      </c>
      <c r="L1864" s="3">
        <v>44958</v>
      </c>
      <c r="M1864" s="3">
        <v>46143</v>
      </c>
      <c r="N1864" s="2" t="s">
        <v>153</v>
      </c>
    </row>
    <row r="1865" spans="2:14" x14ac:dyDescent="0.25">
      <c r="B1865" s="2" t="s">
        <v>2412</v>
      </c>
      <c r="C1865" s="2" t="s">
        <v>2413</v>
      </c>
      <c r="D1865" s="2" t="s">
        <v>16</v>
      </c>
      <c r="E1865" s="2" t="s">
        <v>142</v>
      </c>
      <c r="F1865" s="2" t="s">
        <v>18</v>
      </c>
      <c r="G1865" s="2" t="s">
        <v>19</v>
      </c>
      <c r="H1865" s="2" t="s">
        <v>2414</v>
      </c>
      <c r="I1865" s="2">
        <v>1004</v>
      </c>
      <c r="J1865" s="2">
        <v>0</v>
      </c>
      <c r="K1865" s="2">
        <v>10133501</v>
      </c>
      <c r="L1865" s="3">
        <v>46160</v>
      </c>
      <c r="M1865" s="3">
        <v>47209</v>
      </c>
      <c r="N1865" s="2" t="s">
        <v>153</v>
      </c>
    </row>
    <row r="1866" spans="2:14" x14ac:dyDescent="0.25">
      <c r="B1866" s="2" t="s">
        <v>2412</v>
      </c>
      <c r="C1866" s="2" t="s">
        <v>2413</v>
      </c>
      <c r="D1866" s="2" t="s">
        <v>16</v>
      </c>
      <c r="E1866" s="2" t="s">
        <v>142</v>
      </c>
      <c r="F1866" s="2" t="s">
        <v>18</v>
      </c>
      <c r="G1866" s="2" t="s">
        <v>19</v>
      </c>
      <c r="H1866" s="2" t="s">
        <v>2414</v>
      </c>
      <c r="I1866" s="2">
        <v>1004</v>
      </c>
      <c r="J1866" s="2">
        <v>0</v>
      </c>
      <c r="K1866" s="2">
        <v>22143502</v>
      </c>
      <c r="L1866" s="3">
        <v>46167</v>
      </c>
      <c r="M1866" s="3">
        <v>47239</v>
      </c>
      <c r="N1866" s="2" t="s">
        <v>153</v>
      </c>
    </row>
    <row r="1867" spans="2:14" x14ac:dyDescent="0.25">
      <c r="B1867" s="2" t="s">
        <v>2412</v>
      </c>
      <c r="C1867" s="2" t="s">
        <v>2413</v>
      </c>
      <c r="D1867" s="2" t="s">
        <v>16</v>
      </c>
      <c r="E1867" s="2" t="s">
        <v>142</v>
      </c>
      <c r="F1867" s="2" t="s">
        <v>18</v>
      </c>
      <c r="G1867" s="2" t="s">
        <v>19</v>
      </c>
      <c r="H1867" s="2" t="s">
        <v>2414</v>
      </c>
      <c r="I1867" s="2">
        <v>1004</v>
      </c>
      <c r="J1867" s="2">
        <v>0</v>
      </c>
      <c r="K1867" s="2">
        <v>29143501</v>
      </c>
      <c r="L1867" s="3">
        <v>46167</v>
      </c>
      <c r="M1867" s="3">
        <v>47239</v>
      </c>
      <c r="N1867" s="2" t="s">
        <v>153</v>
      </c>
    </row>
    <row r="1868" spans="2:14" x14ac:dyDescent="0.25">
      <c r="B1868" s="2" t="s">
        <v>2415</v>
      </c>
      <c r="C1868" s="2" t="s">
        <v>2416</v>
      </c>
      <c r="D1868" s="2" t="s">
        <v>41</v>
      </c>
      <c r="E1868" s="2" t="s">
        <v>17</v>
      </c>
      <c r="F1868" s="2" t="s">
        <v>18</v>
      </c>
      <c r="G1868" s="2" t="s">
        <v>19</v>
      </c>
      <c r="H1868" s="2" t="s">
        <v>2417</v>
      </c>
      <c r="I1868" s="2">
        <v>0</v>
      </c>
      <c r="J1868" s="2">
        <v>0</v>
      </c>
      <c r="K1868" s="2" t="s">
        <v>2418</v>
      </c>
      <c r="L1868" s="3">
        <v>44958</v>
      </c>
      <c r="M1868" s="3">
        <v>46054</v>
      </c>
      <c r="N1868" s="2" t="s">
        <v>153</v>
      </c>
    </row>
    <row r="1869" spans="2:14" x14ac:dyDescent="0.25">
      <c r="B1869" s="2" t="s">
        <v>2419</v>
      </c>
      <c r="C1869" s="2" t="s">
        <v>2420</v>
      </c>
      <c r="D1869" s="2" t="s">
        <v>16</v>
      </c>
      <c r="E1869" s="2" t="s">
        <v>17</v>
      </c>
      <c r="F1869" s="2" t="s">
        <v>18</v>
      </c>
      <c r="G1869" s="2" t="s">
        <v>19</v>
      </c>
      <c r="H1869" s="2" t="s">
        <v>2414</v>
      </c>
      <c r="I1869" s="2">
        <v>794</v>
      </c>
      <c r="J1869" s="2">
        <v>0</v>
      </c>
      <c r="K1869" s="2">
        <v>10183401</v>
      </c>
      <c r="L1869" s="3">
        <v>45906</v>
      </c>
      <c r="M1869" s="3">
        <v>46997</v>
      </c>
      <c r="N1869" s="2" t="s">
        <v>153</v>
      </c>
    </row>
    <row r="1870" spans="2:14" x14ac:dyDescent="0.25">
      <c r="B1870" s="2" t="s">
        <v>2419</v>
      </c>
      <c r="C1870" s="2" t="s">
        <v>2420</v>
      </c>
      <c r="D1870" s="2" t="s">
        <v>16</v>
      </c>
      <c r="E1870" s="2" t="s">
        <v>17</v>
      </c>
      <c r="F1870" s="2" t="s">
        <v>18</v>
      </c>
      <c r="G1870" s="2" t="s">
        <v>19</v>
      </c>
      <c r="H1870" s="2" t="s">
        <v>2414</v>
      </c>
      <c r="I1870" s="2">
        <v>794</v>
      </c>
      <c r="J1870" s="2">
        <v>0</v>
      </c>
      <c r="K1870" s="2">
        <v>19183301</v>
      </c>
      <c r="L1870" s="3">
        <v>44958</v>
      </c>
      <c r="M1870" s="3">
        <v>46631</v>
      </c>
      <c r="N1870" s="2" t="s">
        <v>153</v>
      </c>
    </row>
    <row r="1871" spans="2:14" x14ac:dyDescent="0.25">
      <c r="B1871" s="2" t="s">
        <v>2419</v>
      </c>
      <c r="C1871" s="2" t="s">
        <v>2420</v>
      </c>
      <c r="D1871" s="2" t="s">
        <v>16</v>
      </c>
      <c r="E1871" s="2" t="s">
        <v>17</v>
      </c>
      <c r="F1871" s="2" t="s">
        <v>18</v>
      </c>
      <c r="G1871" s="2" t="s">
        <v>19</v>
      </c>
      <c r="H1871" s="2" t="s">
        <v>2414</v>
      </c>
      <c r="I1871" s="2">
        <v>794</v>
      </c>
      <c r="J1871" s="2">
        <v>0</v>
      </c>
      <c r="K1871" s="2">
        <v>19183302</v>
      </c>
      <c r="L1871" s="3">
        <v>44958</v>
      </c>
      <c r="M1871" s="3">
        <v>46631</v>
      </c>
      <c r="N1871" s="2" t="s">
        <v>153</v>
      </c>
    </row>
    <row r="1872" spans="2:14" x14ac:dyDescent="0.25">
      <c r="B1872" s="2" t="s">
        <v>2419</v>
      </c>
      <c r="C1872" s="2" t="s">
        <v>2420</v>
      </c>
      <c r="D1872" s="2" t="s">
        <v>16</v>
      </c>
      <c r="E1872" s="2" t="s">
        <v>17</v>
      </c>
      <c r="F1872" s="2" t="s">
        <v>18</v>
      </c>
      <c r="G1872" s="2" t="s">
        <v>19</v>
      </c>
      <c r="H1872" s="2" t="s">
        <v>2414</v>
      </c>
      <c r="I1872" s="2">
        <v>794</v>
      </c>
      <c r="J1872" s="2">
        <v>0</v>
      </c>
      <c r="K1872" s="2">
        <v>27173402</v>
      </c>
      <c r="L1872" s="3">
        <v>45901</v>
      </c>
      <c r="M1872" s="3">
        <v>46966</v>
      </c>
      <c r="N1872" s="2" t="s">
        <v>153</v>
      </c>
    </row>
    <row r="1873" spans="2:14" x14ac:dyDescent="0.25">
      <c r="B1873" s="2" t="s">
        <v>2419</v>
      </c>
      <c r="C1873" s="2" t="s">
        <v>2420</v>
      </c>
      <c r="D1873" s="2" t="s">
        <v>16</v>
      </c>
      <c r="E1873" s="2" t="s">
        <v>17</v>
      </c>
      <c r="F1873" s="2" t="s">
        <v>18</v>
      </c>
      <c r="G1873" s="2" t="s">
        <v>19</v>
      </c>
      <c r="H1873" s="2" t="s">
        <v>2414</v>
      </c>
      <c r="I1873" s="2">
        <v>794</v>
      </c>
      <c r="J1873" s="2">
        <v>0</v>
      </c>
      <c r="K1873" s="2">
        <v>28183401</v>
      </c>
      <c r="L1873" s="3">
        <v>45926</v>
      </c>
      <c r="M1873" s="3">
        <v>46997</v>
      </c>
      <c r="N1873" s="2" t="s">
        <v>153</v>
      </c>
    </row>
    <row r="1874" spans="2:14" x14ac:dyDescent="0.25">
      <c r="B1874" s="2" t="s">
        <v>2419</v>
      </c>
      <c r="C1874" s="2" t="s">
        <v>2420</v>
      </c>
      <c r="D1874" s="2" t="s">
        <v>16</v>
      </c>
      <c r="E1874" s="2" t="s">
        <v>17</v>
      </c>
      <c r="F1874" s="2" t="s">
        <v>18</v>
      </c>
      <c r="G1874" s="2" t="s">
        <v>19</v>
      </c>
      <c r="H1874" s="2" t="s">
        <v>2414</v>
      </c>
      <c r="I1874" s="2">
        <v>794</v>
      </c>
      <c r="J1874" s="2">
        <v>314</v>
      </c>
      <c r="K1874" s="2">
        <v>28183402</v>
      </c>
      <c r="L1874" s="3">
        <v>45926</v>
      </c>
      <c r="M1874" s="3">
        <v>46997</v>
      </c>
      <c r="N1874" s="2" t="s">
        <v>153</v>
      </c>
    </row>
    <row r="1875" spans="2:14" x14ac:dyDescent="0.25">
      <c r="B1875" s="2" t="s">
        <v>2419</v>
      </c>
      <c r="C1875" s="2" t="s">
        <v>2420</v>
      </c>
      <c r="D1875" s="2" t="s">
        <v>16</v>
      </c>
      <c r="E1875" s="2" t="s">
        <v>17</v>
      </c>
      <c r="F1875" s="2" t="s">
        <v>18</v>
      </c>
      <c r="G1875" s="2" t="s">
        <v>19</v>
      </c>
      <c r="H1875" s="2" t="s">
        <v>2414</v>
      </c>
      <c r="I1875" s="2">
        <v>794</v>
      </c>
      <c r="J1875" s="2">
        <v>480</v>
      </c>
      <c r="K1875" s="2">
        <v>29183401</v>
      </c>
      <c r="L1875" s="3">
        <v>45932</v>
      </c>
      <c r="M1875" s="3">
        <v>46997</v>
      </c>
      <c r="N1875" s="2" t="s">
        <v>153</v>
      </c>
    </row>
    <row r="1876" spans="2:14" x14ac:dyDescent="0.25">
      <c r="B1876" s="2" t="s">
        <v>2419</v>
      </c>
      <c r="C1876" s="2" t="s">
        <v>2420</v>
      </c>
      <c r="D1876" s="2" t="s">
        <v>16</v>
      </c>
      <c r="E1876" s="2" t="s">
        <v>17</v>
      </c>
      <c r="F1876" s="2" t="s">
        <v>18</v>
      </c>
      <c r="G1876" s="2" t="s">
        <v>19</v>
      </c>
      <c r="H1876" s="2" t="s">
        <v>2414</v>
      </c>
      <c r="I1876" s="2">
        <v>794</v>
      </c>
      <c r="J1876" s="2">
        <v>0</v>
      </c>
      <c r="K1876" s="2">
        <v>35173401</v>
      </c>
      <c r="L1876" s="3">
        <v>45906</v>
      </c>
      <c r="M1876" s="3">
        <v>46966</v>
      </c>
      <c r="N1876" s="2" t="s">
        <v>153</v>
      </c>
    </row>
    <row r="1877" spans="2:14" x14ac:dyDescent="0.25">
      <c r="B1877" s="2" t="s">
        <v>2419</v>
      </c>
      <c r="C1877" s="2" t="s">
        <v>2420</v>
      </c>
      <c r="D1877" s="2" t="s">
        <v>16</v>
      </c>
      <c r="E1877" s="2" t="s">
        <v>17</v>
      </c>
      <c r="F1877" s="2" t="s">
        <v>18</v>
      </c>
      <c r="G1877" s="2" t="s">
        <v>19</v>
      </c>
      <c r="H1877" s="2" t="s">
        <v>2414</v>
      </c>
      <c r="I1877" s="2">
        <v>794</v>
      </c>
      <c r="J1877" s="2">
        <v>0</v>
      </c>
      <c r="K1877" s="2">
        <v>35173401</v>
      </c>
      <c r="L1877" s="3">
        <v>45906</v>
      </c>
      <c r="M1877" s="3">
        <v>46997</v>
      </c>
      <c r="N1877" s="2" t="s">
        <v>153</v>
      </c>
    </row>
    <row r="1878" spans="2:14" x14ac:dyDescent="0.25">
      <c r="B1878" s="2" t="s">
        <v>2419</v>
      </c>
      <c r="C1878" s="2" t="s">
        <v>2420</v>
      </c>
      <c r="D1878" s="2" t="s">
        <v>16</v>
      </c>
      <c r="E1878" s="2" t="s">
        <v>17</v>
      </c>
      <c r="F1878" s="2" t="s">
        <v>18</v>
      </c>
      <c r="G1878" s="2" t="s">
        <v>19</v>
      </c>
      <c r="H1878" s="2" t="s">
        <v>2414</v>
      </c>
      <c r="I1878" s="2">
        <v>794</v>
      </c>
      <c r="J1878" s="2">
        <v>0</v>
      </c>
      <c r="K1878" s="2">
        <v>38133401</v>
      </c>
      <c r="L1878" s="3">
        <v>45807</v>
      </c>
      <c r="M1878" s="3">
        <v>46874</v>
      </c>
      <c r="N1878" s="2" t="s">
        <v>153</v>
      </c>
    </row>
    <row r="1879" spans="2:14" x14ac:dyDescent="0.25">
      <c r="B1879" s="2" t="s">
        <v>2419</v>
      </c>
      <c r="C1879" s="2" t="s">
        <v>2420</v>
      </c>
      <c r="D1879" s="2" t="s">
        <v>16</v>
      </c>
      <c r="E1879" s="2" t="s">
        <v>142</v>
      </c>
      <c r="F1879" s="2" t="s">
        <v>18</v>
      </c>
      <c r="G1879" s="2" t="s">
        <v>19</v>
      </c>
      <c r="H1879" s="2" t="s">
        <v>2414</v>
      </c>
      <c r="I1879" s="2">
        <v>794</v>
      </c>
      <c r="J1879" s="2">
        <v>0</v>
      </c>
      <c r="K1879" s="2">
        <v>35173401</v>
      </c>
      <c r="L1879" s="3">
        <v>45906</v>
      </c>
      <c r="M1879" s="3">
        <v>46997</v>
      </c>
      <c r="N1879" s="2" t="s">
        <v>153</v>
      </c>
    </row>
    <row r="1880" spans="2:14" x14ac:dyDescent="0.25">
      <c r="B1880" s="2" t="s">
        <v>2421</v>
      </c>
      <c r="C1880" s="2" t="s">
        <v>2422</v>
      </c>
      <c r="D1880" s="2" t="s">
        <v>16</v>
      </c>
      <c r="E1880" s="2" t="s">
        <v>75</v>
      </c>
      <c r="F1880" s="2" t="s">
        <v>18</v>
      </c>
      <c r="G1880" s="2" t="s">
        <v>19</v>
      </c>
      <c r="H1880" s="2" t="s">
        <v>2414</v>
      </c>
      <c r="I1880" s="2">
        <v>641</v>
      </c>
      <c r="J1880" s="2">
        <v>0</v>
      </c>
      <c r="K1880" s="2">
        <v>36183101</v>
      </c>
      <c r="L1880" s="3">
        <v>44958</v>
      </c>
      <c r="M1880" s="3">
        <v>45901</v>
      </c>
      <c r="N1880" s="2" t="s">
        <v>153</v>
      </c>
    </row>
    <row r="1881" spans="2:14" x14ac:dyDescent="0.25">
      <c r="B1881" s="2" t="s">
        <v>2421</v>
      </c>
      <c r="C1881" s="2" t="s">
        <v>2422</v>
      </c>
      <c r="D1881" s="2" t="s">
        <v>16</v>
      </c>
      <c r="E1881" s="2" t="s">
        <v>17</v>
      </c>
      <c r="F1881" s="2" t="s">
        <v>18</v>
      </c>
      <c r="G1881" s="2" t="s">
        <v>19</v>
      </c>
      <c r="H1881" s="2" t="s">
        <v>2414</v>
      </c>
      <c r="I1881" s="2">
        <v>641</v>
      </c>
      <c r="J1881" s="2">
        <v>0</v>
      </c>
      <c r="K1881" s="2">
        <v>0</v>
      </c>
      <c r="L1881" s="3">
        <v>45943</v>
      </c>
      <c r="M1881" s="2" t="s">
        <v>30</v>
      </c>
      <c r="N1881" s="2" t="s">
        <v>153</v>
      </c>
    </row>
    <row r="1882" spans="2:14" x14ac:dyDescent="0.25">
      <c r="B1882" s="2" t="s">
        <v>2421</v>
      </c>
      <c r="C1882" s="2" t="s">
        <v>2422</v>
      </c>
      <c r="D1882" s="2" t="s">
        <v>16</v>
      </c>
      <c r="E1882" s="2" t="s">
        <v>17</v>
      </c>
      <c r="F1882" s="2" t="s">
        <v>18</v>
      </c>
      <c r="G1882" s="2" t="s">
        <v>19</v>
      </c>
      <c r="H1882" s="2" t="s">
        <v>2414</v>
      </c>
      <c r="I1882" s="2">
        <v>641</v>
      </c>
      <c r="J1882" s="2">
        <v>641</v>
      </c>
      <c r="K1882" s="2">
        <v>22143401</v>
      </c>
      <c r="L1882" s="3">
        <v>45807</v>
      </c>
      <c r="M1882" s="3">
        <v>46874</v>
      </c>
      <c r="N1882" s="2" t="s">
        <v>153</v>
      </c>
    </row>
    <row r="1883" spans="2:14" x14ac:dyDescent="0.25">
      <c r="B1883" s="2" t="s">
        <v>2421</v>
      </c>
      <c r="C1883" s="2" t="s">
        <v>2422</v>
      </c>
      <c r="D1883" s="2" t="s">
        <v>16</v>
      </c>
      <c r="E1883" s="2" t="s">
        <v>17</v>
      </c>
      <c r="F1883" s="2" t="s">
        <v>18</v>
      </c>
      <c r="G1883" s="2" t="s">
        <v>19</v>
      </c>
      <c r="H1883" s="2" t="s">
        <v>2414</v>
      </c>
      <c r="I1883" s="2">
        <v>641</v>
      </c>
      <c r="J1883" s="2">
        <v>0</v>
      </c>
      <c r="K1883" s="2">
        <v>30113201</v>
      </c>
      <c r="L1883" s="3">
        <v>44958</v>
      </c>
      <c r="M1883" s="3">
        <v>46082</v>
      </c>
      <c r="N1883" s="2" t="s">
        <v>153</v>
      </c>
    </row>
    <row r="1884" spans="2:14" x14ac:dyDescent="0.25">
      <c r="B1884" s="2" t="s">
        <v>2421</v>
      </c>
      <c r="C1884" s="2" t="s">
        <v>2422</v>
      </c>
      <c r="D1884" s="2" t="s">
        <v>16</v>
      </c>
      <c r="E1884" s="2" t="s">
        <v>17</v>
      </c>
      <c r="F1884" s="2" t="s">
        <v>18</v>
      </c>
      <c r="G1884" s="2" t="s">
        <v>19</v>
      </c>
      <c r="H1884" s="2" t="s">
        <v>2414</v>
      </c>
      <c r="I1884" s="2">
        <v>641</v>
      </c>
      <c r="J1884" s="2">
        <v>0</v>
      </c>
      <c r="K1884" s="2">
        <v>36183101</v>
      </c>
      <c r="L1884" s="3">
        <v>44958</v>
      </c>
      <c r="M1884" s="3">
        <v>45901</v>
      </c>
      <c r="N1884" s="2" t="s">
        <v>153</v>
      </c>
    </row>
    <row r="1885" spans="2:14" x14ac:dyDescent="0.25">
      <c r="B1885" s="2" t="s">
        <v>2421</v>
      </c>
      <c r="C1885" s="2" t="s">
        <v>2422</v>
      </c>
      <c r="D1885" s="2" t="s">
        <v>16</v>
      </c>
      <c r="E1885" s="2" t="s">
        <v>17</v>
      </c>
      <c r="F1885" s="2" t="s">
        <v>18</v>
      </c>
      <c r="G1885" s="2" t="s">
        <v>19</v>
      </c>
      <c r="H1885" s="2" t="s">
        <v>2414</v>
      </c>
      <c r="I1885" s="2">
        <v>641</v>
      </c>
      <c r="J1885" s="2">
        <v>0</v>
      </c>
      <c r="K1885" s="2">
        <v>39103401</v>
      </c>
      <c r="L1885" s="3">
        <v>45807</v>
      </c>
      <c r="M1885" s="3">
        <v>46753</v>
      </c>
      <c r="N1885" s="2" t="s">
        <v>153</v>
      </c>
    </row>
    <row r="1886" spans="2:14" hidden="1" x14ac:dyDescent="0.25">
      <c r="B1886" s="2" t="s">
        <v>2421</v>
      </c>
      <c r="C1886" s="2" t="s">
        <v>2422</v>
      </c>
      <c r="D1886" s="2" t="s">
        <v>16</v>
      </c>
      <c r="E1886" s="2" t="s">
        <v>233</v>
      </c>
      <c r="F1886" s="2" t="s">
        <v>18</v>
      </c>
      <c r="G1886" s="2" t="s">
        <v>19</v>
      </c>
      <c r="H1886" s="2" t="s">
        <v>2414</v>
      </c>
      <c r="I1886" s="2">
        <v>641</v>
      </c>
      <c r="J1886" s="2">
        <v>0</v>
      </c>
      <c r="K1886" s="2">
        <v>0</v>
      </c>
      <c r="L1886" s="3">
        <v>45943</v>
      </c>
      <c r="M1886" s="2" t="s">
        <v>30</v>
      </c>
      <c r="N1886" s="2" t="s">
        <v>153</v>
      </c>
    </row>
    <row r="1887" spans="2:14" x14ac:dyDescent="0.25">
      <c r="B1887" s="2" t="s">
        <v>2421</v>
      </c>
      <c r="C1887" s="2" t="s">
        <v>2422</v>
      </c>
      <c r="D1887" s="2" t="s">
        <v>16</v>
      </c>
      <c r="E1887" s="2" t="s">
        <v>142</v>
      </c>
      <c r="F1887" s="2" t="s">
        <v>18</v>
      </c>
      <c r="G1887" s="2" t="s">
        <v>19</v>
      </c>
      <c r="H1887" s="2" t="s">
        <v>2414</v>
      </c>
      <c r="I1887" s="2">
        <v>641</v>
      </c>
      <c r="J1887" s="2">
        <v>0</v>
      </c>
      <c r="K1887" s="2">
        <v>39103401</v>
      </c>
      <c r="L1887" s="3">
        <v>45807</v>
      </c>
      <c r="M1887" s="3">
        <v>46753</v>
      </c>
      <c r="N1887" s="2" t="s">
        <v>153</v>
      </c>
    </row>
    <row r="1888" spans="2:14" x14ac:dyDescent="0.25">
      <c r="B1888" s="2" t="s">
        <v>2423</v>
      </c>
      <c r="C1888" s="2" t="s">
        <v>2424</v>
      </c>
      <c r="D1888" s="2" t="s">
        <v>16</v>
      </c>
      <c r="E1888" s="2" t="s">
        <v>17</v>
      </c>
      <c r="F1888" s="2" t="s">
        <v>18</v>
      </c>
      <c r="G1888" s="2" t="s">
        <v>90</v>
      </c>
      <c r="H1888" s="2" t="s">
        <v>2425</v>
      </c>
      <c r="I1888" s="2">
        <v>0</v>
      </c>
      <c r="J1888" s="2">
        <v>0</v>
      </c>
      <c r="K1888" s="2" t="s">
        <v>2426</v>
      </c>
      <c r="L1888" s="3">
        <v>44958</v>
      </c>
      <c r="M1888" s="3">
        <v>46419</v>
      </c>
      <c r="N1888" s="2" t="s">
        <v>38</v>
      </c>
    </row>
    <row r="1889" spans="2:14" x14ac:dyDescent="0.25">
      <c r="B1889" s="2" t="s">
        <v>2423</v>
      </c>
      <c r="C1889" s="2" t="s">
        <v>2424</v>
      </c>
      <c r="D1889" s="2" t="s">
        <v>16</v>
      </c>
      <c r="E1889" s="2" t="s">
        <v>17</v>
      </c>
      <c r="F1889" s="2" t="s">
        <v>18</v>
      </c>
      <c r="G1889" s="2" t="s">
        <v>90</v>
      </c>
      <c r="H1889" s="2" t="s">
        <v>2425</v>
      </c>
      <c r="I1889" s="2">
        <v>0</v>
      </c>
      <c r="J1889" s="2">
        <v>0</v>
      </c>
      <c r="K1889" s="2" t="s">
        <v>2427</v>
      </c>
      <c r="L1889" s="3">
        <v>45917</v>
      </c>
      <c r="M1889" s="3">
        <v>46539</v>
      </c>
      <c r="N1889" s="2" t="s">
        <v>38</v>
      </c>
    </row>
    <row r="1890" spans="2:14" x14ac:dyDescent="0.25">
      <c r="B1890" s="2" t="s">
        <v>2428</v>
      </c>
      <c r="C1890" s="2" t="s">
        <v>2429</v>
      </c>
      <c r="D1890" s="2" t="s">
        <v>41</v>
      </c>
      <c r="E1890" s="2" t="s">
        <v>17</v>
      </c>
      <c r="F1890" s="2" t="s">
        <v>18</v>
      </c>
      <c r="G1890" s="2" t="s">
        <v>90</v>
      </c>
      <c r="H1890" s="2" t="s">
        <v>2430</v>
      </c>
      <c r="I1890" s="2">
        <v>0</v>
      </c>
      <c r="J1890" s="2">
        <v>0</v>
      </c>
      <c r="K1890" s="2" t="s">
        <v>2431</v>
      </c>
      <c r="L1890" s="3">
        <v>44958</v>
      </c>
      <c r="M1890" s="3">
        <v>45717</v>
      </c>
      <c r="N1890" s="2" t="s">
        <v>337</v>
      </c>
    </row>
    <row r="1891" spans="2:14" x14ac:dyDescent="0.25">
      <c r="B1891" s="2" t="s">
        <v>2428</v>
      </c>
      <c r="C1891" s="2" t="s">
        <v>2429</v>
      </c>
      <c r="D1891" s="2" t="s">
        <v>41</v>
      </c>
      <c r="E1891" s="2" t="s">
        <v>17</v>
      </c>
      <c r="F1891" s="2" t="s">
        <v>18</v>
      </c>
      <c r="G1891" s="2" t="s">
        <v>90</v>
      </c>
      <c r="H1891" s="2" t="s">
        <v>2430</v>
      </c>
      <c r="I1891" s="2">
        <v>0</v>
      </c>
      <c r="J1891" s="2">
        <v>0</v>
      </c>
      <c r="K1891" s="2" t="s">
        <v>2432</v>
      </c>
      <c r="L1891" s="3">
        <v>45799</v>
      </c>
      <c r="M1891" s="3">
        <v>46753</v>
      </c>
      <c r="N1891" s="2" t="s">
        <v>337</v>
      </c>
    </row>
    <row r="1892" spans="2:14" x14ac:dyDescent="0.25">
      <c r="B1892" s="2" t="s">
        <v>2428</v>
      </c>
      <c r="C1892" s="2" t="s">
        <v>2429</v>
      </c>
      <c r="D1892" s="2" t="s">
        <v>41</v>
      </c>
      <c r="E1892" s="2" t="s">
        <v>17</v>
      </c>
      <c r="F1892" s="2" t="s">
        <v>18</v>
      </c>
      <c r="G1892" s="2" t="s">
        <v>90</v>
      </c>
      <c r="H1892" s="2" t="s">
        <v>2430</v>
      </c>
      <c r="I1892" s="2">
        <v>0</v>
      </c>
      <c r="J1892" s="2">
        <v>0</v>
      </c>
      <c r="K1892" s="2" t="s">
        <v>2433</v>
      </c>
      <c r="L1892" s="3">
        <v>45878</v>
      </c>
      <c r="M1892" s="3">
        <v>46935</v>
      </c>
      <c r="N1892" s="2" t="s">
        <v>337</v>
      </c>
    </row>
    <row r="1893" spans="2:14" x14ac:dyDescent="0.25">
      <c r="B1893" s="2" t="s">
        <v>2428</v>
      </c>
      <c r="C1893" s="2" t="s">
        <v>2429</v>
      </c>
      <c r="D1893" s="2" t="s">
        <v>41</v>
      </c>
      <c r="E1893" s="2" t="s">
        <v>17</v>
      </c>
      <c r="F1893" s="2" t="s">
        <v>18</v>
      </c>
      <c r="G1893" s="2" t="s">
        <v>90</v>
      </c>
      <c r="H1893" s="2" t="s">
        <v>2430</v>
      </c>
      <c r="I1893" s="2">
        <v>0</v>
      </c>
      <c r="J1893" s="2">
        <v>0</v>
      </c>
      <c r="K1893" s="2" t="s">
        <v>2434</v>
      </c>
      <c r="L1893" s="3">
        <v>45694</v>
      </c>
      <c r="M1893" s="3">
        <v>46204</v>
      </c>
      <c r="N1893" s="2" t="s">
        <v>337</v>
      </c>
    </row>
    <row r="1894" spans="2:14" x14ac:dyDescent="0.25">
      <c r="B1894" s="2" t="s">
        <v>2428</v>
      </c>
      <c r="C1894" s="2" t="s">
        <v>2429</v>
      </c>
      <c r="D1894" s="2" t="s">
        <v>41</v>
      </c>
      <c r="E1894" s="2" t="s">
        <v>17</v>
      </c>
      <c r="F1894" s="2" t="s">
        <v>18</v>
      </c>
      <c r="G1894" s="2" t="s">
        <v>90</v>
      </c>
      <c r="H1894" s="2" t="s">
        <v>2430</v>
      </c>
      <c r="I1894" s="2">
        <v>0</v>
      </c>
      <c r="J1894" s="2">
        <v>0</v>
      </c>
      <c r="K1894" s="2" t="s">
        <v>2435</v>
      </c>
      <c r="L1894" s="3">
        <v>45716</v>
      </c>
      <c r="M1894" s="3">
        <v>46357</v>
      </c>
      <c r="N1894" s="2" t="s">
        <v>337</v>
      </c>
    </row>
    <row r="1895" spans="2:14" x14ac:dyDescent="0.25">
      <c r="B1895" s="2" t="s">
        <v>2428</v>
      </c>
      <c r="C1895" s="2" t="s">
        <v>2429</v>
      </c>
      <c r="D1895" s="2" t="s">
        <v>41</v>
      </c>
      <c r="E1895" s="2" t="s">
        <v>17</v>
      </c>
      <c r="F1895" s="2" t="s">
        <v>18</v>
      </c>
      <c r="G1895" s="2" t="s">
        <v>90</v>
      </c>
      <c r="H1895" s="2" t="s">
        <v>2430</v>
      </c>
      <c r="I1895" s="2">
        <v>0</v>
      </c>
      <c r="J1895" s="2">
        <v>0</v>
      </c>
      <c r="K1895" s="2" t="s">
        <v>2436</v>
      </c>
      <c r="L1895" s="3">
        <v>45716</v>
      </c>
      <c r="M1895" s="3">
        <v>46357</v>
      </c>
      <c r="N1895" s="2" t="s">
        <v>337</v>
      </c>
    </row>
    <row r="1896" spans="2:14" x14ac:dyDescent="0.25">
      <c r="B1896" s="2" t="s">
        <v>2428</v>
      </c>
      <c r="C1896" s="2" t="s">
        <v>2429</v>
      </c>
      <c r="D1896" s="2" t="s">
        <v>41</v>
      </c>
      <c r="E1896" s="2" t="s">
        <v>17</v>
      </c>
      <c r="F1896" s="2" t="s">
        <v>18</v>
      </c>
      <c r="G1896" s="2" t="s">
        <v>90</v>
      </c>
      <c r="H1896" s="2" t="s">
        <v>2430</v>
      </c>
      <c r="I1896" s="2">
        <v>0</v>
      </c>
      <c r="J1896" s="2">
        <v>0</v>
      </c>
      <c r="K1896" s="2" t="s">
        <v>2437</v>
      </c>
      <c r="L1896" s="3">
        <v>45716</v>
      </c>
      <c r="M1896" s="3">
        <v>46388</v>
      </c>
      <c r="N1896" s="2" t="s">
        <v>337</v>
      </c>
    </row>
    <row r="1897" spans="2:14" x14ac:dyDescent="0.25">
      <c r="B1897" s="2" t="s">
        <v>2428</v>
      </c>
      <c r="C1897" s="2" t="s">
        <v>2429</v>
      </c>
      <c r="D1897" s="2" t="s">
        <v>41</v>
      </c>
      <c r="E1897" s="2" t="s">
        <v>17</v>
      </c>
      <c r="F1897" s="2" t="s">
        <v>18</v>
      </c>
      <c r="G1897" s="2" t="s">
        <v>90</v>
      </c>
      <c r="H1897" s="2" t="s">
        <v>2430</v>
      </c>
      <c r="I1897" s="2">
        <v>0</v>
      </c>
      <c r="J1897" s="2">
        <v>0</v>
      </c>
      <c r="K1897" s="2" t="s">
        <v>2438</v>
      </c>
      <c r="L1897" s="3">
        <v>45859</v>
      </c>
      <c r="M1897" s="3">
        <v>46905</v>
      </c>
      <c r="N1897" s="2" t="s">
        <v>337</v>
      </c>
    </row>
    <row r="1898" spans="2:14" x14ac:dyDescent="0.25">
      <c r="B1898" s="2" t="s">
        <v>2428</v>
      </c>
      <c r="C1898" s="2" t="s">
        <v>2429</v>
      </c>
      <c r="D1898" s="2" t="s">
        <v>41</v>
      </c>
      <c r="E1898" s="2" t="s">
        <v>17</v>
      </c>
      <c r="F1898" s="2" t="s">
        <v>18</v>
      </c>
      <c r="G1898" s="2" t="s">
        <v>90</v>
      </c>
      <c r="H1898" s="2" t="s">
        <v>2430</v>
      </c>
      <c r="I1898" s="2">
        <v>0</v>
      </c>
      <c r="J1898" s="2">
        <v>0</v>
      </c>
      <c r="K1898" s="2" t="s">
        <v>2439</v>
      </c>
      <c r="L1898" s="3">
        <v>45859</v>
      </c>
      <c r="M1898" s="3">
        <v>46905</v>
      </c>
      <c r="N1898" s="2" t="s">
        <v>337</v>
      </c>
    </row>
    <row r="1899" spans="2:14" x14ac:dyDescent="0.25">
      <c r="B1899" s="2" t="s">
        <v>2428</v>
      </c>
      <c r="C1899" s="2" t="s">
        <v>2429</v>
      </c>
      <c r="D1899" s="2" t="s">
        <v>41</v>
      </c>
      <c r="E1899" s="2" t="s">
        <v>142</v>
      </c>
      <c r="F1899" s="2" t="s">
        <v>18</v>
      </c>
      <c r="G1899" s="2" t="s">
        <v>90</v>
      </c>
      <c r="H1899" s="2" t="s">
        <v>2430</v>
      </c>
      <c r="I1899" s="2">
        <v>0</v>
      </c>
      <c r="J1899" s="2">
        <v>0</v>
      </c>
      <c r="K1899" s="2" t="s">
        <v>2433</v>
      </c>
      <c r="L1899" s="3">
        <v>45878</v>
      </c>
      <c r="M1899" s="3">
        <v>46935</v>
      </c>
      <c r="N1899" s="2" t="s">
        <v>337</v>
      </c>
    </row>
    <row r="1900" spans="2:14" x14ac:dyDescent="0.25">
      <c r="B1900" s="2" t="s">
        <v>2440</v>
      </c>
      <c r="C1900" s="2" t="s">
        <v>2441</v>
      </c>
      <c r="D1900" s="2" t="s">
        <v>41</v>
      </c>
      <c r="E1900" s="2" t="s">
        <v>17</v>
      </c>
      <c r="F1900" s="2" t="s">
        <v>18</v>
      </c>
      <c r="G1900" s="2" t="s">
        <v>90</v>
      </c>
      <c r="H1900" s="2" t="s">
        <v>2430</v>
      </c>
      <c r="I1900" s="2">
        <v>0</v>
      </c>
      <c r="J1900" s="2">
        <v>0</v>
      </c>
      <c r="K1900" s="2" t="s">
        <v>2442</v>
      </c>
      <c r="L1900" s="3">
        <v>44958</v>
      </c>
      <c r="M1900" s="3">
        <v>46478</v>
      </c>
      <c r="N1900" s="2" t="s">
        <v>337</v>
      </c>
    </row>
    <row r="1901" spans="2:14" x14ac:dyDescent="0.25">
      <c r="B1901" s="2" t="s">
        <v>2440</v>
      </c>
      <c r="C1901" s="2" t="s">
        <v>2441</v>
      </c>
      <c r="D1901" s="2" t="s">
        <v>41</v>
      </c>
      <c r="E1901" s="2" t="s">
        <v>17</v>
      </c>
      <c r="F1901" s="2" t="s">
        <v>18</v>
      </c>
      <c r="G1901" s="2" t="s">
        <v>90</v>
      </c>
      <c r="H1901" s="2" t="s">
        <v>2430</v>
      </c>
      <c r="I1901" s="2">
        <v>0</v>
      </c>
      <c r="J1901" s="2">
        <v>0</v>
      </c>
      <c r="K1901" s="2" t="s">
        <v>2443</v>
      </c>
      <c r="L1901" s="3">
        <v>45716</v>
      </c>
      <c r="M1901" s="3">
        <v>46753</v>
      </c>
      <c r="N1901" s="2" t="s">
        <v>337</v>
      </c>
    </row>
    <row r="1902" spans="2:14" x14ac:dyDescent="0.25">
      <c r="B1902" s="2" t="s">
        <v>2440</v>
      </c>
      <c r="C1902" s="2" t="s">
        <v>2441</v>
      </c>
      <c r="D1902" s="2" t="s">
        <v>41</v>
      </c>
      <c r="E1902" s="2" t="s">
        <v>17</v>
      </c>
      <c r="F1902" s="2" t="s">
        <v>18</v>
      </c>
      <c r="G1902" s="2" t="s">
        <v>90</v>
      </c>
      <c r="H1902" s="2" t="s">
        <v>2430</v>
      </c>
      <c r="I1902" s="2">
        <v>0</v>
      </c>
      <c r="J1902" s="2">
        <v>0</v>
      </c>
      <c r="K1902" s="2" t="s">
        <v>2444</v>
      </c>
      <c r="L1902" s="3">
        <v>45799</v>
      </c>
      <c r="M1902" s="3">
        <v>46844</v>
      </c>
      <c r="N1902" s="2" t="s">
        <v>337</v>
      </c>
    </row>
    <row r="1903" spans="2:14" x14ac:dyDescent="0.25">
      <c r="B1903" s="2" t="s">
        <v>2440</v>
      </c>
      <c r="C1903" s="2" t="s">
        <v>2441</v>
      </c>
      <c r="D1903" s="2" t="s">
        <v>41</v>
      </c>
      <c r="E1903" s="2" t="s">
        <v>17</v>
      </c>
      <c r="F1903" s="2" t="s">
        <v>18</v>
      </c>
      <c r="G1903" s="2" t="s">
        <v>90</v>
      </c>
      <c r="H1903" s="2" t="s">
        <v>2430</v>
      </c>
      <c r="I1903" s="2">
        <v>0</v>
      </c>
      <c r="J1903" s="2">
        <v>0</v>
      </c>
      <c r="K1903" s="2" t="s">
        <v>2445</v>
      </c>
      <c r="L1903" s="3">
        <v>45889</v>
      </c>
      <c r="M1903" s="3">
        <v>46905</v>
      </c>
      <c r="N1903" s="2" t="s">
        <v>337</v>
      </c>
    </row>
    <row r="1904" spans="2:14" x14ac:dyDescent="0.25">
      <c r="B1904" s="2" t="s">
        <v>2440</v>
      </c>
      <c r="C1904" s="2" t="s">
        <v>2441</v>
      </c>
      <c r="D1904" s="2" t="s">
        <v>41</v>
      </c>
      <c r="E1904" s="2" t="s">
        <v>17</v>
      </c>
      <c r="F1904" s="2" t="s">
        <v>18</v>
      </c>
      <c r="G1904" s="2" t="s">
        <v>90</v>
      </c>
      <c r="H1904" s="2" t="s">
        <v>2430</v>
      </c>
      <c r="I1904" s="2">
        <v>0</v>
      </c>
      <c r="J1904" s="2">
        <v>0</v>
      </c>
      <c r="K1904" s="2" t="s">
        <v>2446</v>
      </c>
      <c r="L1904" s="3">
        <v>45889</v>
      </c>
      <c r="M1904" s="3">
        <v>46966</v>
      </c>
      <c r="N1904" s="2" t="s">
        <v>337</v>
      </c>
    </row>
    <row r="1905" spans="2:14" x14ac:dyDescent="0.25">
      <c r="B1905" s="2" t="s">
        <v>2440</v>
      </c>
      <c r="C1905" s="2" t="s">
        <v>2441</v>
      </c>
      <c r="D1905" s="2" t="s">
        <v>41</v>
      </c>
      <c r="E1905" s="2" t="s">
        <v>142</v>
      </c>
      <c r="F1905" s="2" t="s">
        <v>18</v>
      </c>
      <c r="G1905" s="2" t="s">
        <v>90</v>
      </c>
      <c r="H1905" s="2" t="s">
        <v>2430</v>
      </c>
      <c r="I1905" s="2">
        <v>0</v>
      </c>
      <c r="J1905" s="2">
        <v>0</v>
      </c>
      <c r="K1905" s="2" t="s">
        <v>2442</v>
      </c>
      <c r="L1905" s="3">
        <v>44958</v>
      </c>
      <c r="M1905" s="3">
        <v>46478</v>
      </c>
      <c r="N1905" s="2" t="s">
        <v>337</v>
      </c>
    </row>
    <row r="1906" spans="2:14" x14ac:dyDescent="0.25">
      <c r="B1906" s="2" t="s">
        <v>2447</v>
      </c>
      <c r="C1906" s="2" t="s">
        <v>2448</v>
      </c>
      <c r="D1906" s="2" t="s">
        <v>41</v>
      </c>
      <c r="E1906" s="2" t="s">
        <v>17</v>
      </c>
      <c r="F1906" s="2" t="s">
        <v>18</v>
      </c>
      <c r="G1906" s="2" t="s">
        <v>90</v>
      </c>
      <c r="H1906" s="2" t="s">
        <v>2430</v>
      </c>
      <c r="I1906" s="2">
        <v>0</v>
      </c>
      <c r="J1906" s="2">
        <v>0</v>
      </c>
      <c r="K1906" s="2" t="s">
        <v>2449</v>
      </c>
      <c r="L1906" s="3">
        <v>45889</v>
      </c>
      <c r="M1906" s="3">
        <v>46905</v>
      </c>
      <c r="N1906" s="2" t="s">
        <v>337</v>
      </c>
    </row>
    <row r="1907" spans="2:14" x14ac:dyDescent="0.25">
      <c r="B1907" s="2" t="s">
        <v>2447</v>
      </c>
      <c r="C1907" s="2" t="s">
        <v>2448</v>
      </c>
      <c r="D1907" s="2" t="s">
        <v>41</v>
      </c>
      <c r="E1907" s="2" t="s">
        <v>17</v>
      </c>
      <c r="F1907" s="2" t="s">
        <v>18</v>
      </c>
      <c r="G1907" s="2" t="s">
        <v>90</v>
      </c>
      <c r="H1907" s="2" t="s">
        <v>2430</v>
      </c>
      <c r="I1907" s="2">
        <v>0</v>
      </c>
      <c r="J1907" s="2">
        <v>0</v>
      </c>
      <c r="K1907" s="2" t="s">
        <v>2450</v>
      </c>
      <c r="L1907" s="3">
        <v>45889</v>
      </c>
      <c r="M1907" s="3">
        <v>46905</v>
      </c>
      <c r="N1907" s="2" t="s">
        <v>337</v>
      </c>
    </row>
    <row r="1908" spans="2:14" x14ac:dyDescent="0.25">
      <c r="B1908" s="2" t="s">
        <v>2447</v>
      </c>
      <c r="C1908" s="2" t="s">
        <v>2448</v>
      </c>
      <c r="D1908" s="2" t="s">
        <v>41</v>
      </c>
      <c r="E1908" s="2" t="s">
        <v>17</v>
      </c>
      <c r="F1908" s="2" t="s">
        <v>18</v>
      </c>
      <c r="G1908" s="2" t="s">
        <v>90</v>
      </c>
      <c r="H1908" s="2" t="s">
        <v>2430</v>
      </c>
      <c r="I1908" s="2">
        <v>0</v>
      </c>
      <c r="J1908" s="2">
        <v>0</v>
      </c>
      <c r="K1908" s="2" t="s">
        <v>2451</v>
      </c>
      <c r="L1908" s="3">
        <v>44958</v>
      </c>
      <c r="M1908" s="3">
        <v>46508</v>
      </c>
      <c r="N1908" s="2" t="s">
        <v>337</v>
      </c>
    </row>
    <row r="1909" spans="2:14" x14ac:dyDescent="0.25">
      <c r="B1909" s="2" t="s">
        <v>2447</v>
      </c>
      <c r="C1909" s="2" t="s">
        <v>2448</v>
      </c>
      <c r="D1909" s="2" t="s">
        <v>41</v>
      </c>
      <c r="E1909" s="2" t="s">
        <v>17</v>
      </c>
      <c r="F1909" s="2" t="s">
        <v>18</v>
      </c>
      <c r="G1909" s="2" t="s">
        <v>90</v>
      </c>
      <c r="H1909" s="2" t="s">
        <v>2430</v>
      </c>
      <c r="I1909" s="2">
        <v>0</v>
      </c>
      <c r="J1909" s="2">
        <v>0</v>
      </c>
      <c r="K1909" s="2" t="s">
        <v>2452</v>
      </c>
      <c r="L1909" s="3">
        <v>45663</v>
      </c>
      <c r="M1909" s="3">
        <v>46692</v>
      </c>
      <c r="N1909" s="2" t="s">
        <v>337</v>
      </c>
    </row>
    <row r="1910" spans="2:14" x14ac:dyDescent="0.25">
      <c r="B1910" s="2" t="s">
        <v>2447</v>
      </c>
      <c r="C1910" s="2" t="s">
        <v>2448</v>
      </c>
      <c r="D1910" s="2" t="s">
        <v>41</v>
      </c>
      <c r="E1910" s="2" t="s">
        <v>17</v>
      </c>
      <c r="F1910" s="2" t="s">
        <v>18</v>
      </c>
      <c r="G1910" s="2" t="s">
        <v>90</v>
      </c>
      <c r="H1910" s="2" t="s">
        <v>2430</v>
      </c>
      <c r="I1910" s="2">
        <v>0</v>
      </c>
      <c r="J1910" s="2">
        <v>0</v>
      </c>
      <c r="K1910" s="2" t="s">
        <v>2453</v>
      </c>
      <c r="L1910" s="3">
        <v>45663</v>
      </c>
      <c r="M1910" s="3">
        <v>46692</v>
      </c>
      <c r="N1910" s="2" t="s">
        <v>337</v>
      </c>
    </row>
    <row r="1911" spans="2:14" x14ac:dyDescent="0.25">
      <c r="B1911" s="2" t="s">
        <v>2447</v>
      </c>
      <c r="C1911" s="2" t="s">
        <v>2448</v>
      </c>
      <c r="D1911" s="2" t="s">
        <v>41</v>
      </c>
      <c r="E1911" s="2" t="s">
        <v>17</v>
      </c>
      <c r="F1911" s="2" t="s">
        <v>18</v>
      </c>
      <c r="G1911" s="2" t="s">
        <v>90</v>
      </c>
      <c r="H1911" s="2" t="s">
        <v>2430</v>
      </c>
      <c r="I1911" s="2">
        <v>0</v>
      </c>
      <c r="J1911" s="2">
        <v>0</v>
      </c>
      <c r="K1911" s="2" t="s">
        <v>2454</v>
      </c>
      <c r="L1911" s="3">
        <v>45716</v>
      </c>
      <c r="M1911" s="3">
        <v>46753</v>
      </c>
      <c r="N1911" s="2" t="s">
        <v>337</v>
      </c>
    </row>
    <row r="1912" spans="2:14" x14ac:dyDescent="0.25">
      <c r="B1912" s="2" t="s">
        <v>2447</v>
      </c>
      <c r="C1912" s="2" t="s">
        <v>2448</v>
      </c>
      <c r="D1912" s="2" t="s">
        <v>41</v>
      </c>
      <c r="E1912" s="2" t="s">
        <v>17</v>
      </c>
      <c r="F1912" s="2" t="s">
        <v>18</v>
      </c>
      <c r="G1912" s="2" t="s">
        <v>90</v>
      </c>
      <c r="H1912" s="2" t="s">
        <v>2430</v>
      </c>
      <c r="I1912" s="2">
        <v>0</v>
      </c>
      <c r="J1912" s="2">
        <v>0</v>
      </c>
      <c r="K1912" s="2" t="s">
        <v>2455</v>
      </c>
      <c r="L1912" s="3">
        <v>45716</v>
      </c>
      <c r="M1912" s="3">
        <v>46753</v>
      </c>
      <c r="N1912" s="2" t="s">
        <v>337</v>
      </c>
    </row>
    <row r="1913" spans="2:14" x14ac:dyDescent="0.25">
      <c r="B1913" s="2" t="s">
        <v>2447</v>
      </c>
      <c r="C1913" s="2" t="s">
        <v>2448</v>
      </c>
      <c r="D1913" s="2" t="s">
        <v>41</v>
      </c>
      <c r="E1913" s="2" t="s">
        <v>17</v>
      </c>
      <c r="F1913" s="2" t="s">
        <v>18</v>
      </c>
      <c r="G1913" s="2" t="s">
        <v>90</v>
      </c>
      <c r="H1913" s="2" t="s">
        <v>2430</v>
      </c>
      <c r="I1913" s="2">
        <v>0</v>
      </c>
      <c r="J1913" s="2">
        <v>0</v>
      </c>
      <c r="K1913" s="2" t="s">
        <v>2456</v>
      </c>
      <c r="L1913" s="3">
        <v>45692</v>
      </c>
      <c r="M1913" s="3">
        <v>46753</v>
      </c>
      <c r="N1913" s="2" t="s">
        <v>337</v>
      </c>
    </row>
    <row r="1914" spans="2:14" x14ac:dyDescent="0.25">
      <c r="B1914" s="2" t="s">
        <v>2447</v>
      </c>
      <c r="C1914" s="2" t="s">
        <v>2448</v>
      </c>
      <c r="D1914" s="2" t="s">
        <v>41</v>
      </c>
      <c r="E1914" s="2" t="s">
        <v>17</v>
      </c>
      <c r="F1914" s="2" t="s">
        <v>18</v>
      </c>
      <c r="G1914" s="2" t="s">
        <v>90</v>
      </c>
      <c r="H1914" s="2" t="s">
        <v>2430</v>
      </c>
      <c r="I1914" s="2">
        <v>0</v>
      </c>
      <c r="J1914" s="2">
        <v>0</v>
      </c>
      <c r="K1914" s="2" t="s">
        <v>2457</v>
      </c>
      <c r="L1914" s="3">
        <v>45792</v>
      </c>
      <c r="M1914" s="3">
        <v>46844</v>
      </c>
      <c r="N1914" s="2" t="s">
        <v>337</v>
      </c>
    </row>
    <row r="1915" spans="2:14" x14ac:dyDescent="0.25">
      <c r="B1915" s="2" t="s">
        <v>2447</v>
      </c>
      <c r="C1915" s="2" t="s">
        <v>2448</v>
      </c>
      <c r="D1915" s="2" t="s">
        <v>41</v>
      </c>
      <c r="E1915" s="2" t="s">
        <v>17</v>
      </c>
      <c r="F1915" s="2" t="s">
        <v>18</v>
      </c>
      <c r="G1915" s="2" t="s">
        <v>90</v>
      </c>
      <c r="H1915" s="2" t="s">
        <v>2430</v>
      </c>
      <c r="I1915" s="2">
        <v>0</v>
      </c>
      <c r="J1915" s="2">
        <v>0</v>
      </c>
      <c r="K1915" s="2" t="s">
        <v>2458</v>
      </c>
      <c r="L1915" s="3">
        <v>45803</v>
      </c>
      <c r="M1915" s="3">
        <v>46874</v>
      </c>
      <c r="N1915" s="2" t="s">
        <v>337</v>
      </c>
    </row>
    <row r="1916" spans="2:14" x14ac:dyDescent="0.25">
      <c r="B1916" s="2" t="s">
        <v>2447</v>
      </c>
      <c r="C1916" s="2" t="s">
        <v>2448</v>
      </c>
      <c r="D1916" s="2" t="s">
        <v>41</v>
      </c>
      <c r="E1916" s="2" t="s">
        <v>17</v>
      </c>
      <c r="F1916" s="2" t="s">
        <v>18</v>
      </c>
      <c r="G1916" s="2" t="s">
        <v>90</v>
      </c>
      <c r="H1916" s="2" t="s">
        <v>2430</v>
      </c>
      <c r="I1916" s="2">
        <v>0</v>
      </c>
      <c r="J1916" s="2">
        <v>0</v>
      </c>
      <c r="K1916" s="2" t="s">
        <v>2459</v>
      </c>
      <c r="L1916" s="3">
        <v>45889</v>
      </c>
      <c r="M1916" s="3">
        <v>46905</v>
      </c>
      <c r="N1916" s="2" t="s">
        <v>337</v>
      </c>
    </row>
    <row r="1917" spans="2:14" x14ac:dyDescent="0.25">
      <c r="B1917" s="2" t="s">
        <v>2447</v>
      </c>
      <c r="C1917" s="2" t="s">
        <v>2448</v>
      </c>
      <c r="D1917" s="2" t="s">
        <v>41</v>
      </c>
      <c r="E1917" s="2" t="s">
        <v>142</v>
      </c>
      <c r="F1917" s="2" t="s">
        <v>18</v>
      </c>
      <c r="G1917" s="2" t="s">
        <v>90</v>
      </c>
      <c r="H1917" s="2" t="s">
        <v>2430</v>
      </c>
      <c r="I1917" s="2">
        <v>0</v>
      </c>
      <c r="J1917" s="2">
        <v>0</v>
      </c>
      <c r="K1917" s="2" t="s">
        <v>2452</v>
      </c>
      <c r="L1917" s="3">
        <v>45663</v>
      </c>
      <c r="M1917" s="3">
        <v>46692</v>
      </c>
      <c r="N1917" s="2" t="s">
        <v>337</v>
      </c>
    </row>
    <row r="1918" spans="2:14" x14ac:dyDescent="0.25">
      <c r="B1918" s="2" t="s">
        <v>2447</v>
      </c>
      <c r="C1918" s="2" t="s">
        <v>2448</v>
      </c>
      <c r="D1918" s="2" t="s">
        <v>41</v>
      </c>
      <c r="E1918" s="2" t="s">
        <v>142</v>
      </c>
      <c r="F1918" s="2" t="s">
        <v>18</v>
      </c>
      <c r="G1918" s="2" t="s">
        <v>90</v>
      </c>
      <c r="H1918" s="2" t="s">
        <v>2430</v>
      </c>
      <c r="I1918" s="2">
        <v>0</v>
      </c>
      <c r="J1918" s="2">
        <v>0</v>
      </c>
      <c r="K1918" s="2" t="s">
        <v>2453</v>
      </c>
      <c r="L1918" s="3">
        <v>45663</v>
      </c>
      <c r="M1918" s="3">
        <v>46692</v>
      </c>
      <c r="N1918" s="2" t="s">
        <v>337</v>
      </c>
    </row>
    <row r="1919" spans="2:14" x14ac:dyDescent="0.25">
      <c r="B1919" s="2" t="s">
        <v>2460</v>
      </c>
      <c r="C1919" s="2" t="s">
        <v>2461</v>
      </c>
      <c r="D1919" s="2" t="s">
        <v>41</v>
      </c>
      <c r="E1919" s="2" t="s">
        <v>17</v>
      </c>
      <c r="F1919" s="2" t="s">
        <v>18</v>
      </c>
      <c r="G1919" s="2" t="s">
        <v>90</v>
      </c>
      <c r="H1919" s="2" t="s">
        <v>2462</v>
      </c>
      <c r="I1919" s="2">
        <v>993</v>
      </c>
      <c r="J1919" s="2">
        <v>993</v>
      </c>
      <c r="K1919" s="2">
        <v>20250610</v>
      </c>
      <c r="L1919" s="3">
        <v>45910</v>
      </c>
      <c r="M1919" s="3">
        <v>46539</v>
      </c>
      <c r="N1919" s="2" t="s">
        <v>2463</v>
      </c>
    </row>
    <row r="1920" spans="2:14" x14ac:dyDescent="0.25">
      <c r="B1920" s="2" t="s">
        <v>2464</v>
      </c>
      <c r="C1920" s="2" t="s">
        <v>2465</v>
      </c>
      <c r="D1920" s="2" t="s">
        <v>16</v>
      </c>
      <c r="E1920" s="2" t="s">
        <v>17</v>
      </c>
      <c r="F1920" s="2" t="s">
        <v>18</v>
      </c>
      <c r="G1920" s="2" t="s">
        <v>90</v>
      </c>
      <c r="H1920" s="2" t="s">
        <v>2466</v>
      </c>
      <c r="I1920" s="2">
        <v>0</v>
      </c>
      <c r="J1920" s="2">
        <v>0</v>
      </c>
      <c r="K1920" s="2" t="s">
        <v>2467</v>
      </c>
      <c r="L1920" s="3">
        <v>45764</v>
      </c>
      <c r="M1920" s="3">
        <v>46235</v>
      </c>
      <c r="N1920" s="2" t="s">
        <v>92</v>
      </c>
    </row>
    <row r="1921" spans="2:14" x14ac:dyDescent="0.25">
      <c r="B1921" s="2" t="s">
        <v>2464</v>
      </c>
      <c r="C1921" s="2" t="s">
        <v>2465</v>
      </c>
      <c r="D1921" s="2" t="s">
        <v>16</v>
      </c>
      <c r="E1921" s="2" t="s">
        <v>17</v>
      </c>
      <c r="F1921" s="2" t="s">
        <v>18</v>
      </c>
      <c r="G1921" s="2" t="s">
        <v>90</v>
      </c>
      <c r="H1921" s="2" t="s">
        <v>2466</v>
      </c>
      <c r="I1921" s="2">
        <v>0</v>
      </c>
      <c r="J1921" s="2">
        <v>0</v>
      </c>
      <c r="K1921" s="2" t="s">
        <v>2468</v>
      </c>
      <c r="L1921" s="3">
        <v>45852</v>
      </c>
      <c r="M1921" s="3">
        <v>46235</v>
      </c>
      <c r="N1921" s="2" t="s">
        <v>92</v>
      </c>
    </row>
    <row r="1922" spans="2:14" x14ac:dyDescent="0.25">
      <c r="B1922" s="2" t="s">
        <v>2464</v>
      </c>
      <c r="C1922" s="2" t="s">
        <v>2465</v>
      </c>
      <c r="D1922" s="2" t="s">
        <v>16</v>
      </c>
      <c r="E1922" s="2" t="s">
        <v>17</v>
      </c>
      <c r="F1922" s="2" t="s">
        <v>18</v>
      </c>
      <c r="G1922" s="2" t="s">
        <v>90</v>
      </c>
      <c r="H1922" s="2" t="s">
        <v>2466</v>
      </c>
      <c r="I1922" s="2">
        <v>0</v>
      </c>
      <c r="J1922" s="2">
        <v>0</v>
      </c>
      <c r="K1922" s="2" t="s">
        <v>2469</v>
      </c>
      <c r="L1922" s="3">
        <v>45852</v>
      </c>
      <c r="M1922" s="3">
        <v>46478</v>
      </c>
      <c r="N1922" s="2" t="s">
        <v>92</v>
      </c>
    </row>
    <row r="1923" spans="2:14" x14ac:dyDescent="0.25">
      <c r="B1923" s="2" t="s">
        <v>2464</v>
      </c>
      <c r="C1923" s="2" t="s">
        <v>2465</v>
      </c>
      <c r="D1923" s="2" t="s">
        <v>16</v>
      </c>
      <c r="E1923" s="2" t="s">
        <v>17</v>
      </c>
      <c r="F1923" s="2" t="s">
        <v>18</v>
      </c>
      <c r="G1923" s="2" t="s">
        <v>90</v>
      </c>
      <c r="H1923" s="2" t="s">
        <v>2466</v>
      </c>
      <c r="I1923" s="2">
        <v>0</v>
      </c>
      <c r="J1923" s="2">
        <v>0</v>
      </c>
      <c r="K1923" s="2" t="s">
        <v>2470</v>
      </c>
      <c r="L1923" s="3">
        <v>45958</v>
      </c>
      <c r="M1923" s="3">
        <v>46600</v>
      </c>
      <c r="N1923" s="2" t="s">
        <v>92</v>
      </c>
    </row>
    <row r="1924" spans="2:14" x14ac:dyDescent="0.25">
      <c r="B1924" s="2" t="s">
        <v>2464</v>
      </c>
      <c r="C1924" s="2" t="s">
        <v>2465</v>
      </c>
      <c r="D1924" s="2" t="s">
        <v>16</v>
      </c>
      <c r="E1924" s="2" t="s">
        <v>17</v>
      </c>
      <c r="F1924" s="2" t="s">
        <v>18</v>
      </c>
      <c r="G1924" s="2" t="s">
        <v>90</v>
      </c>
      <c r="H1924" s="2" t="s">
        <v>2466</v>
      </c>
      <c r="I1924" s="2">
        <v>0</v>
      </c>
      <c r="J1924" s="2">
        <v>0</v>
      </c>
      <c r="K1924" s="2" t="s">
        <v>2471</v>
      </c>
      <c r="L1924" s="3">
        <v>46116</v>
      </c>
      <c r="M1924" s="3">
        <v>46722</v>
      </c>
      <c r="N1924" s="2" t="s">
        <v>92</v>
      </c>
    </row>
    <row r="1925" spans="2:14" x14ac:dyDescent="0.25">
      <c r="B1925" s="2" t="s">
        <v>2464</v>
      </c>
      <c r="C1925" s="2" t="s">
        <v>2465</v>
      </c>
      <c r="D1925" s="2" t="s">
        <v>16</v>
      </c>
      <c r="E1925" s="2" t="s">
        <v>17</v>
      </c>
      <c r="F1925" s="2" t="s">
        <v>18</v>
      </c>
      <c r="G1925" s="2" t="s">
        <v>90</v>
      </c>
      <c r="H1925" s="2" t="s">
        <v>2466</v>
      </c>
      <c r="I1925" s="2">
        <v>0</v>
      </c>
      <c r="J1925" s="2">
        <v>0</v>
      </c>
      <c r="K1925" s="2" t="s">
        <v>2472</v>
      </c>
      <c r="L1925" s="3">
        <v>46116</v>
      </c>
      <c r="M1925" s="3">
        <v>46722</v>
      </c>
      <c r="N1925" s="2" t="s">
        <v>92</v>
      </c>
    </row>
    <row r="1926" spans="2:14" x14ac:dyDescent="0.25">
      <c r="B1926" s="2" t="s">
        <v>2464</v>
      </c>
      <c r="C1926" s="2" t="s">
        <v>2465</v>
      </c>
      <c r="D1926" s="2" t="s">
        <v>16</v>
      </c>
      <c r="E1926" s="2" t="s">
        <v>142</v>
      </c>
      <c r="F1926" s="2" t="s">
        <v>18</v>
      </c>
      <c r="G1926" s="2" t="s">
        <v>90</v>
      </c>
      <c r="H1926" s="2" t="s">
        <v>2466</v>
      </c>
      <c r="I1926" s="2">
        <v>0</v>
      </c>
      <c r="J1926" s="2">
        <v>0</v>
      </c>
      <c r="K1926" s="2" t="s">
        <v>2469</v>
      </c>
      <c r="L1926" s="3">
        <v>45852</v>
      </c>
      <c r="M1926" s="3">
        <v>46478</v>
      </c>
      <c r="N1926" s="2" t="s">
        <v>92</v>
      </c>
    </row>
    <row r="1927" spans="2:14" x14ac:dyDescent="0.25">
      <c r="B1927" s="2" t="s">
        <v>2464</v>
      </c>
      <c r="C1927" s="2" t="s">
        <v>2465</v>
      </c>
      <c r="D1927" s="2" t="s">
        <v>16</v>
      </c>
      <c r="E1927" s="2" t="s">
        <v>142</v>
      </c>
      <c r="F1927" s="2" t="s">
        <v>18</v>
      </c>
      <c r="G1927" s="2" t="s">
        <v>90</v>
      </c>
      <c r="H1927" s="2" t="s">
        <v>2466</v>
      </c>
      <c r="I1927" s="2">
        <v>0</v>
      </c>
      <c r="J1927" s="2">
        <v>0</v>
      </c>
      <c r="K1927" s="2" t="s">
        <v>2472</v>
      </c>
      <c r="L1927" s="3">
        <v>46116</v>
      </c>
      <c r="M1927" s="3">
        <v>46722</v>
      </c>
      <c r="N1927" s="2" t="s">
        <v>92</v>
      </c>
    </row>
    <row r="1928" spans="2:14" x14ac:dyDescent="0.25">
      <c r="B1928" s="2" t="s">
        <v>2473</v>
      </c>
      <c r="C1928" s="2" t="s">
        <v>2474</v>
      </c>
      <c r="D1928" s="2" t="s">
        <v>16</v>
      </c>
      <c r="E1928" s="2" t="s">
        <v>17</v>
      </c>
      <c r="F1928" s="2" t="s">
        <v>18</v>
      </c>
      <c r="G1928" s="2" t="s">
        <v>90</v>
      </c>
      <c r="H1928" s="2" t="s">
        <v>2466</v>
      </c>
      <c r="I1928" s="2">
        <v>0</v>
      </c>
      <c r="J1928" s="2">
        <v>0</v>
      </c>
      <c r="K1928" s="2" t="s">
        <v>2475</v>
      </c>
      <c r="L1928" s="3">
        <v>44958</v>
      </c>
      <c r="M1928" s="3">
        <v>45870</v>
      </c>
      <c r="N1928" s="2" t="s">
        <v>92</v>
      </c>
    </row>
    <row r="1929" spans="2:14" x14ac:dyDescent="0.25">
      <c r="B1929" s="2" t="s">
        <v>2473</v>
      </c>
      <c r="C1929" s="2" t="s">
        <v>2474</v>
      </c>
      <c r="D1929" s="2" t="s">
        <v>16</v>
      </c>
      <c r="E1929" s="2" t="s">
        <v>17</v>
      </c>
      <c r="F1929" s="2" t="s">
        <v>18</v>
      </c>
      <c r="G1929" s="2" t="s">
        <v>90</v>
      </c>
      <c r="H1929" s="2" t="s">
        <v>2466</v>
      </c>
      <c r="I1929" s="2">
        <v>0</v>
      </c>
      <c r="J1929" s="2">
        <v>0</v>
      </c>
      <c r="K1929" s="2" t="s">
        <v>2476</v>
      </c>
      <c r="L1929" s="3">
        <v>44958</v>
      </c>
      <c r="M1929" s="3">
        <v>45870</v>
      </c>
      <c r="N1929" s="2" t="s">
        <v>92</v>
      </c>
    </row>
    <row r="1930" spans="2:14" x14ac:dyDescent="0.25">
      <c r="B1930" s="2" t="s">
        <v>2473</v>
      </c>
      <c r="C1930" s="2" t="s">
        <v>2474</v>
      </c>
      <c r="D1930" s="2" t="s">
        <v>16</v>
      </c>
      <c r="E1930" s="2" t="s">
        <v>17</v>
      </c>
      <c r="F1930" s="2" t="s">
        <v>18</v>
      </c>
      <c r="G1930" s="2" t="s">
        <v>90</v>
      </c>
      <c r="H1930" s="2" t="s">
        <v>2466</v>
      </c>
      <c r="I1930" s="2">
        <v>0</v>
      </c>
      <c r="J1930" s="2">
        <v>0</v>
      </c>
      <c r="K1930" s="2" t="s">
        <v>2477</v>
      </c>
      <c r="L1930" s="3">
        <v>45727</v>
      </c>
      <c r="M1930" s="3">
        <v>46082</v>
      </c>
      <c r="N1930" s="2" t="s">
        <v>92</v>
      </c>
    </row>
    <row r="1931" spans="2:14" x14ac:dyDescent="0.25">
      <c r="B1931" s="2" t="s">
        <v>2473</v>
      </c>
      <c r="C1931" s="2" t="s">
        <v>2474</v>
      </c>
      <c r="D1931" s="2" t="s">
        <v>16</v>
      </c>
      <c r="E1931" s="2" t="s">
        <v>17</v>
      </c>
      <c r="F1931" s="2" t="s">
        <v>18</v>
      </c>
      <c r="G1931" s="2" t="s">
        <v>90</v>
      </c>
      <c r="H1931" s="2" t="s">
        <v>2466</v>
      </c>
      <c r="I1931" s="2">
        <v>0</v>
      </c>
      <c r="J1931" s="2">
        <v>0</v>
      </c>
      <c r="K1931" s="2" t="s">
        <v>2468</v>
      </c>
      <c r="L1931" s="3">
        <v>45738</v>
      </c>
      <c r="M1931" s="3">
        <v>46235</v>
      </c>
      <c r="N1931" s="2" t="s">
        <v>92</v>
      </c>
    </row>
    <row r="1932" spans="2:14" x14ac:dyDescent="0.25">
      <c r="B1932" s="2" t="s">
        <v>2473</v>
      </c>
      <c r="C1932" s="2" t="s">
        <v>2474</v>
      </c>
      <c r="D1932" s="2" t="s">
        <v>16</v>
      </c>
      <c r="E1932" s="2" t="s">
        <v>17</v>
      </c>
      <c r="F1932" s="2" t="s">
        <v>18</v>
      </c>
      <c r="G1932" s="2" t="s">
        <v>90</v>
      </c>
      <c r="H1932" s="2" t="s">
        <v>2466</v>
      </c>
      <c r="I1932" s="2">
        <v>0</v>
      </c>
      <c r="J1932" s="2">
        <v>0</v>
      </c>
      <c r="K1932" s="2" t="s">
        <v>2478</v>
      </c>
      <c r="L1932" s="3">
        <v>45738</v>
      </c>
      <c r="M1932" s="3">
        <v>46235</v>
      </c>
      <c r="N1932" s="2" t="s">
        <v>92</v>
      </c>
    </row>
    <row r="1933" spans="2:14" x14ac:dyDescent="0.25">
      <c r="B1933" s="2" t="s">
        <v>2473</v>
      </c>
      <c r="C1933" s="2" t="s">
        <v>2474</v>
      </c>
      <c r="D1933" s="2" t="s">
        <v>16</v>
      </c>
      <c r="E1933" s="2" t="s">
        <v>17</v>
      </c>
      <c r="F1933" s="2" t="s">
        <v>18</v>
      </c>
      <c r="G1933" s="2" t="s">
        <v>90</v>
      </c>
      <c r="H1933" s="2" t="s">
        <v>2466</v>
      </c>
      <c r="I1933" s="2">
        <v>0</v>
      </c>
      <c r="J1933" s="2">
        <v>0</v>
      </c>
      <c r="K1933" s="2" t="s">
        <v>2479</v>
      </c>
      <c r="L1933" s="3">
        <v>45997</v>
      </c>
      <c r="M1933" s="3">
        <v>46600</v>
      </c>
      <c r="N1933" s="2" t="s">
        <v>92</v>
      </c>
    </row>
    <row r="1934" spans="2:14" x14ac:dyDescent="0.25">
      <c r="B1934" s="2" t="s">
        <v>2473</v>
      </c>
      <c r="C1934" s="2" t="s">
        <v>2474</v>
      </c>
      <c r="D1934" s="2" t="s">
        <v>16</v>
      </c>
      <c r="E1934" s="2" t="s">
        <v>17</v>
      </c>
      <c r="F1934" s="2" t="s">
        <v>18</v>
      </c>
      <c r="G1934" s="2" t="s">
        <v>90</v>
      </c>
      <c r="H1934" s="2" t="s">
        <v>2466</v>
      </c>
      <c r="I1934" s="2">
        <v>0</v>
      </c>
      <c r="J1934" s="2">
        <v>0</v>
      </c>
      <c r="K1934" s="2" t="s">
        <v>2471</v>
      </c>
      <c r="L1934" s="3">
        <v>46116</v>
      </c>
      <c r="M1934" s="3">
        <v>46722</v>
      </c>
      <c r="N1934" s="2" t="s">
        <v>92</v>
      </c>
    </row>
    <row r="1935" spans="2:14" x14ac:dyDescent="0.25">
      <c r="B1935" s="2" t="s">
        <v>2473</v>
      </c>
      <c r="C1935" s="2" t="s">
        <v>2474</v>
      </c>
      <c r="D1935" s="2" t="s">
        <v>16</v>
      </c>
      <c r="E1935" s="2" t="s">
        <v>142</v>
      </c>
      <c r="F1935" s="2" t="s">
        <v>18</v>
      </c>
      <c r="G1935" s="2" t="s">
        <v>90</v>
      </c>
      <c r="H1935" s="2" t="s">
        <v>2466</v>
      </c>
      <c r="I1935" s="2">
        <v>0</v>
      </c>
      <c r="J1935" s="2">
        <v>0</v>
      </c>
      <c r="K1935" s="2" t="s">
        <v>2468</v>
      </c>
      <c r="L1935" s="3">
        <v>45738</v>
      </c>
      <c r="M1935" s="3">
        <v>46235</v>
      </c>
      <c r="N1935" s="2" t="s">
        <v>92</v>
      </c>
    </row>
    <row r="1936" spans="2:14" x14ac:dyDescent="0.25">
      <c r="B1936" s="2" t="s">
        <v>2473</v>
      </c>
      <c r="C1936" s="2" t="s">
        <v>2474</v>
      </c>
      <c r="D1936" s="2" t="s">
        <v>16</v>
      </c>
      <c r="E1936" s="2" t="s">
        <v>142</v>
      </c>
      <c r="F1936" s="2" t="s">
        <v>18</v>
      </c>
      <c r="G1936" s="2" t="s">
        <v>90</v>
      </c>
      <c r="H1936" s="2" t="s">
        <v>2466</v>
      </c>
      <c r="I1936" s="2">
        <v>0</v>
      </c>
      <c r="J1936" s="2">
        <v>0</v>
      </c>
      <c r="K1936" s="2" t="s">
        <v>2478</v>
      </c>
      <c r="L1936" s="3">
        <v>45738</v>
      </c>
      <c r="M1936" s="3">
        <v>46235</v>
      </c>
      <c r="N1936" s="2" t="s">
        <v>92</v>
      </c>
    </row>
    <row r="1937" spans="2:14" x14ac:dyDescent="0.25">
      <c r="B1937" s="2" t="s">
        <v>2473</v>
      </c>
      <c r="C1937" s="2" t="s">
        <v>2474</v>
      </c>
      <c r="D1937" s="2" t="s">
        <v>16</v>
      </c>
      <c r="E1937" s="2" t="s">
        <v>142</v>
      </c>
      <c r="F1937" s="2" t="s">
        <v>18</v>
      </c>
      <c r="G1937" s="2" t="s">
        <v>90</v>
      </c>
      <c r="H1937" s="2" t="s">
        <v>2466</v>
      </c>
      <c r="I1937" s="2">
        <v>0</v>
      </c>
      <c r="J1937" s="2">
        <v>0</v>
      </c>
      <c r="K1937" s="2" t="s">
        <v>2479</v>
      </c>
      <c r="L1937" s="3">
        <v>45997</v>
      </c>
      <c r="M1937" s="3">
        <v>46600</v>
      </c>
      <c r="N1937" s="2" t="s">
        <v>92</v>
      </c>
    </row>
    <row r="1938" spans="2:14" x14ac:dyDescent="0.25">
      <c r="B1938" s="2" t="s">
        <v>2473</v>
      </c>
      <c r="C1938" s="2" t="s">
        <v>2474</v>
      </c>
      <c r="D1938" s="2" t="s">
        <v>16</v>
      </c>
      <c r="E1938" s="2" t="s">
        <v>142</v>
      </c>
      <c r="F1938" s="2" t="s">
        <v>18</v>
      </c>
      <c r="G1938" s="2" t="s">
        <v>90</v>
      </c>
      <c r="H1938" s="2" t="s">
        <v>2466</v>
      </c>
      <c r="I1938" s="2">
        <v>0</v>
      </c>
      <c r="J1938" s="2">
        <v>0</v>
      </c>
      <c r="K1938" s="2" t="s">
        <v>2471</v>
      </c>
      <c r="L1938" s="3">
        <v>46116</v>
      </c>
      <c r="M1938" s="3">
        <v>46722</v>
      </c>
      <c r="N1938" s="2" t="s">
        <v>92</v>
      </c>
    </row>
    <row r="1939" spans="2:14" x14ac:dyDescent="0.25">
      <c r="B1939" s="2" t="s">
        <v>2480</v>
      </c>
      <c r="C1939" s="2" t="s">
        <v>2481</v>
      </c>
      <c r="D1939" s="2" t="s">
        <v>28</v>
      </c>
      <c r="E1939" s="2" t="s">
        <v>17</v>
      </c>
      <c r="F1939" s="2" t="s">
        <v>24</v>
      </c>
      <c r="G1939" s="2" t="s">
        <v>24</v>
      </c>
      <c r="H1939" s="2" t="s">
        <v>24</v>
      </c>
      <c r="I1939" s="2">
        <v>0</v>
      </c>
      <c r="J1939" s="2">
        <v>0</v>
      </c>
      <c r="K1939" s="2">
        <v>0</v>
      </c>
      <c r="L1939" s="3">
        <v>46013</v>
      </c>
      <c r="M1939" s="2" t="s">
        <v>30</v>
      </c>
      <c r="N1939" s="2" t="s">
        <v>42</v>
      </c>
    </row>
    <row r="1940" spans="2:14" x14ac:dyDescent="0.25">
      <c r="B1940" s="2" t="s">
        <v>2482</v>
      </c>
      <c r="C1940" s="2" t="s">
        <v>2483</v>
      </c>
      <c r="D1940" s="2" t="s">
        <v>28</v>
      </c>
      <c r="E1940" s="2" t="s">
        <v>17</v>
      </c>
      <c r="F1940" s="2" t="s">
        <v>24</v>
      </c>
      <c r="G1940" s="2" t="s">
        <v>24</v>
      </c>
      <c r="H1940" s="2" t="s">
        <v>24</v>
      </c>
      <c r="I1940" s="2">
        <v>0</v>
      </c>
      <c r="J1940" s="2">
        <v>0</v>
      </c>
      <c r="K1940" s="2">
        <v>0</v>
      </c>
      <c r="L1940" s="3">
        <v>46109</v>
      </c>
      <c r="M1940" s="2" t="s">
        <v>30</v>
      </c>
      <c r="N1940" s="2" t="s">
        <v>42</v>
      </c>
    </row>
    <row r="1941" spans="2:14" x14ac:dyDescent="0.25">
      <c r="B1941" s="2" t="s">
        <v>2484</v>
      </c>
      <c r="C1941" s="2" t="s">
        <v>2485</v>
      </c>
      <c r="D1941" s="2" t="s">
        <v>41</v>
      </c>
      <c r="E1941" s="2" t="s">
        <v>17</v>
      </c>
      <c r="F1941" s="2" t="s">
        <v>138</v>
      </c>
      <c r="G1941" s="2" t="s">
        <v>1027</v>
      </c>
      <c r="H1941" s="2" t="s">
        <v>2486</v>
      </c>
      <c r="I1941" s="2">
        <v>1042</v>
      </c>
      <c r="J1941" s="2">
        <v>0</v>
      </c>
      <c r="K1941" s="2" t="s">
        <v>2487</v>
      </c>
      <c r="L1941" s="3">
        <v>45763</v>
      </c>
      <c r="M1941" s="3">
        <v>47484</v>
      </c>
      <c r="N1941" s="2" t="s">
        <v>38</v>
      </c>
    </row>
    <row r="1942" spans="2:14" x14ac:dyDescent="0.25">
      <c r="B1942" s="2" t="s">
        <v>2484</v>
      </c>
      <c r="C1942" s="2" t="s">
        <v>2485</v>
      </c>
      <c r="D1942" s="2" t="s">
        <v>41</v>
      </c>
      <c r="E1942" s="2" t="s">
        <v>17</v>
      </c>
      <c r="F1942" s="2" t="s">
        <v>138</v>
      </c>
      <c r="G1942" s="2" t="s">
        <v>1027</v>
      </c>
      <c r="H1942" s="2" t="s">
        <v>2486</v>
      </c>
      <c r="I1942" s="2">
        <v>1042</v>
      </c>
      <c r="J1942" s="2">
        <v>2</v>
      </c>
      <c r="K1942" s="2" t="s">
        <v>2488</v>
      </c>
      <c r="L1942" s="3">
        <v>45989</v>
      </c>
      <c r="M1942" s="3">
        <v>47484</v>
      </c>
      <c r="N1942" s="2" t="s">
        <v>38</v>
      </c>
    </row>
    <row r="1943" spans="2:14" x14ac:dyDescent="0.25">
      <c r="B1943" s="2" t="s">
        <v>2484</v>
      </c>
      <c r="C1943" s="2" t="s">
        <v>2485</v>
      </c>
      <c r="D1943" s="2" t="s">
        <v>41</v>
      </c>
      <c r="E1943" s="2" t="s">
        <v>17</v>
      </c>
      <c r="F1943" s="2" t="s">
        <v>138</v>
      </c>
      <c r="G1943" s="2" t="s">
        <v>1027</v>
      </c>
      <c r="H1943" s="2" t="s">
        <v>2486</v>
      </c>
      <c r="I1943" s="2">
        <v>1042</v>
      </c>
      <c r="J1943" s="2">
        <v>1040</v>
      </c>
      <c r="K1943" s="2" t="s">
        <v>2489</v>
      </c>
      <c r="L1943" s="3">
        <v>46114</v>
      </c>
      <c r="M1943" s="3">
        <v>47908</v>
      </c>
      <c r="N1943" s="2" t="s">
        <v>38</v>
      </c>
    </row>
    <row r="1944" spans="2:14" x14ac:dyDescent="0.25">
      <c r="B1944" s="2" t="s">
        <v>2484</v>
      </c>
      <c r="C1944" s="2" t="s">
        <v>2485</v>
      </c>
      <c r="D1944" s="2" t="s">
        <v>41</v>
      </c>
      <c r="E1944" s="2" t="s">
        <v>181</v>
      </c>
      <c r="F1944" s="2" t="s">
        <v>138</v>
      </c>
      <c r="G1944" s="2" t="s">
        <v>1027</v>
      </c>
      <c r="H1944" s="2" t="s">
        <v>2486</v>
      </c>
      <c r="I1944" s="2">
        <v>1042</v>
      </c>
      <c r="J1944" s="2">
        <v>0</v>
      </c>
      <c r="K1944" s="2" t="s">
        <v>2488</v>
      </c>
      <c r="L1944" s="3">
        <v>45989</v>
      </c>
      <c r="M1944" s="3">
        <v>47484</v>
      </c>
      <c r="N1944" s="2" t="s">
        <v>38</v>
      </c>
    </row>
    <row r="1945" spans="2:14" x14ac:dyDescent="0.25">
      <c r="B1945" s="2" t="s">
        <v>2490</v>
      </c>
      <c r="C1945" s="2" t="s">
        <v>2491</v>
      </c>
      <c r="D1945" s="2" t="s">
        <v>41</v>
      </c>
      <c r="E1945" s="2" t="s">
        <v>17</v>
      </c>
      <c r="F1945" s="2" t="s">
        <v>18</v>
      </c>
      <c r="G1945" s="2" t="s">
        <v>19</v>
      </c>
      <c r="H1945" s="2" t="s">
        <v>2492</v>
      </c>
      <c r="I1945" s="2">
        <v>48</v>
      </c>
      <c r="J1945" s="2">
        <v>0</v>
      </c>
      <c r="K1945" s="2">
        <v>47021815</v>
      </c>
      <c r="L1945" s="3">
        <v>44958</v>
      </c>
      <c r="M1945" s="3">
        <v>46784</v>
      </c>
      <c r="N1945" s="2" t="s">
        <v>2493</v>
      </c>
    </row>
    <row r="1946" spans="2:14" x14ac:dyDescent="0.25">
      <c r="B1946" s="2" t="s">
        <v>2490</v>
      </c>
      <c r="C1946" s="2" t="s">
        <v>2491</v>
      </c>
      <c r="D1946" s="2" t="s">
        <v>41</v>
      </c>
      <c r="E1946" s="2" t="s">
        <v>17</v>
      </c>
      <c r="F1946" s="2" t="s">
        <v>18</v>
      </c>
      <c r="G1946" s="2" t="s">
        <v>19</v>
      </c>
      <c r="H1946" s="2" t="s">
        <v>2492</v>
      </c>
      <c r="I1946" s="2">
        <v>48</v>
      </c>
      <c r="J1946" s="2">
        <v>0</v>
      </c>
      <c r="K1946" s="2">
        <v>48081915</v>
      </c>
      <c r="L1946" s="3">
        <v>44958</v>
      </c>
      <c r="M1946" s="3">
        <v>47331</v>
      </c>
      <c r="N1946" s="2" t="s">
        <v>2493</v>
      </c>
    </row>
    <row r="1947" spans="2:14" x14ac:dyDescent="0.25">
      <c r="B1947" s="2" t="s">
        <v>2490</v>
      </c>
      <c r="C1947" s="2" t="s">
        <v>2491</v>
      </c>
      <c r="D1947" s="2" t="s">
        <v>41</v>
      </c>
      <c r="E1947" s="2" t="s">
        <v>17</v>
      </c>
      <c r="F1947" s="2" t="s">
        <v>18</v>
      </c>
      <c r="G1947" s="2" t="s">
        <v>19</v>
      </c>
      <c r="H1947" s="2" t="s">
        <v>2492</v>
      </c>
      <c r="I1947" s="2">
        <v>48</v>
      </c>
      <c r="J1947" s="2">
        <v>0</v>
      </c>
      <c r="K1947" s="2">
        <v>48110115</v>
      </c>
      <c r="L1947" s="3">
        <v>44958</v>
      </c>
      <c r="M1947" s="3">
        <v>47423</v>
      </c>
      <c r="N1947" s="2" t="s">
        <v>2493</v>
      </c>
    </row>
    <row r="1948" spans="2:14" x14ac:dyDescent="0.25">
      <c r="B1948" s="2" t="s">
        <v>2490</v>
      </c>
      <c r="C1948" s="2" t="s">
        <v>2491</v>
      </c>
      <c r="D1948" s="2" t="s">
        <v>41</v>
      </c>
      <c r="E1948" s="2" t="s">
        <v>17</v>
      </c>
      <c r="F1948" s="2" t="s">
        <v>18</v>
      </c>
      <c r="G1948" s="2" t="s">
        <v>19</v>
      </c>
      <c r="H1948" s="2" t="s">
        <v>2492</v>
      </c>
      <c r="I1948" s="2">
        <v>48</v>
      </c>
      <c r="J1948" s="2">
        <v>0</v>
      </c>
      <c r="K1948" s="2">
        <v>48111515</v>
      </c>
      <c r="L1948" s="3">
        <v>45825</v>
      </c>
      <c r="M1948" s="3">
        <v>47423</v>
      </c>
      <c r="N1948" s="2" t="s">
        <v>2493</v>
      </c>
    </row>
    <row r="1949" spans="2:14" x14ac:dyDescent="0.25">
      <c r="B1949" s="2" t="s">
        <v>2490</v>
      </c>
      <c r="C1949" s="2" t="s">
        <v>2491</v>
      </c>
      <c r="D1949" s="2" t="s">
        <v>41</v>
      </c>
      <c r="E1949" s="2" t="s">
        <v>17</v>
      </c>
      <c r="F1949" s="2" t="s">
        <v>18</v>
      </c>
      <c r="G1949" s="2" t="s">
        <v>19</v>
      </c>
      <c r="H1949" s="2" t="s">
        <v>2492</v>
      </c>
      <c r="I1949" s="2">
        <v>48</v>
      </c>
      <c r="J1949" s="2">
        <v>48</v>
      </c>
      <c r="K1949" s="2">
        <v>49041515</v>
      </c>
      <c r="L1949" s="3">
        <v>45825</v>
      </c>
      <c r="M1949" s="3">
        <v>47574</v>
      </c>
      <c r="N1949" s="2" t="s">
        <v>2493</v>
      </c>
    </row>
    <row r="1950" spans="2:14" x14ac:dyDescent="0.25">
      <c r="B1950" s="2" t="s">
        <v>2490</v>
      </c>
      <c r="C1950" s="2" t="s">
        <v>2491</v>
      </c>
      <c r="D1950" s="2" t="s">
        <v>41</v>
      </c>
      <c r="E1950" s="2" t="s">
        <v>142</v>
      </c>
      <c r="F1950" s="2" t="s">
        <v>18</v>
      </c>
      <c r="G1950" s="2" t="s">
        <v>19</v>
      </c>
      <c r="H1950" s="2" t="s">
        <v>2492</v>
      </c>
      <c r="I1950" s="2">
        <v>48</v>
      </c>
      <c r="J1950" s="2">
        <v>0</v>
      </c>
      <c r="K1950" s="2">
        <v>48110115</v>
      </c>
      <c r="L1950" s="3">
        <v>44958</v>
      </c>
      <c r="M1950" s="3">
        <v>47423</v>
      </c>
      <c r="N1950" s="2" t="s">
        <v>2493</v>
      </c>
    </row>
    <row r="1951" spans="2:14" x14ac:dyDescent="0.25">
      <c r="B1951" s="2" t="s">
        <v>2490</v>
      </c>
      <c r="C1951" s="2" t="s">
        <v>2491</v>
      </c>
      <c r="D1951" s="2" t="s">
        <v>41</v>
      </c>
      <c r="E1951" s="2" t="s">
        <v>142</v>
      </c>
      <c r="F1951" s="2" t="s">
        <v>18</v>
      </c>
      <c r="G1951" s="2" t="s">
        <v>19</v>
      </c>
      <c r="H1951" s="2" t="s">
        <v>2492</v>
      </c>
      <c r="I1951" s="2">
        <v>48</v>
      </c>
      <c r="J1951" s="2">
        <v>0</v>
      </c>
      <c r="K1951" s="2">
        <v>49041515</v>
      </c>
      <c r="L1951" s="3">
        <v>45825</v>
      </c>
      <c r="M1951" s="3">
        <v>47574</v>
      </c>
      <c r="N1951" s="2" t="s">
        <v>2493</v>
      </c>
    </row>
    <row r="1952" spans="2:14" x14ac:dyDescent="0.25">
      <c r="B1952" s="2" t="s">
        <v>2494</v>
      </c>
      <c r="C1952" s="2" t="s">
        <v>2495</v>
      </c>
      <c r="D1952" s="2" t="s">
        <v>41</v>
      </c>
      <c r="E1952" s="2" t="s">
        <v>17</v>
      </c>
      <c r="F1952" s="2" t="s">
        <v>18</v>
      </c>
      <c r="G1952" s="2" t="s">
        <v>19</v>
      </c>
      <c r="H1952" s="2" t="s">
        <v>2492</v>
      </c>
      <c r="I1952" s="2">
        <v>0</v>
      </c>
      <c r="J1952" s="2">
        <v>0</v>
      </c>
      <c r="K1952" s="2">
        <v>48062115</v>
      </c>
      <c r="L1952" s="3">
        <v>44958</v>
      </c>
      <c r="M1952" s="3">
        <v>47270</v>
      </c>
      <c r="N1952" s="2" t="s">
        <v>2493</v>
      </c>
    </row>
    <row r="1953" spans="2:14" x14ac:dyDescent="0.25">
      <c r="B1953" s="2" t="s">
        <v>2494</v>
      </c>
      <c r="C1953" s="2" t="s">
        <v>2495</v>
      </c>
      <c r="D1953" s="2" t="s">
        <v>41</v>
      </c>
      <c r="E1953" s="2" t="s">
        <v>17</v>
      </c>
      <c r="F1953" s="2" t="s">
        <v>18</v>
      </c>
      <c r="G1953" s="2" t="s">
        <v>19</v>
      </c>
      <c r="H1953" s="2" t="s">
        <v>2492</v>
      </c>
      <c r="I1953" s="2">
        <v>0</v>
      </c>
      <c r="J1953" s="2">
        <v>0</v>
      </c>
      <c r="K1953" s="2">
        <v>48090715</v>
      </c>
      <c r="L1953" s="3">
        <v>44958</v>
      </c>
      <c r="M1953" s="3">
        <v>47362</v>
      </c>
      <c r="N1953" s="2" t="s">
        <v>2493</v>
      </c>
    </row>
    <row r="1954" spans="2:14" x14ac:dyDescent="0.25">
      <c r="B1954" s="2" t="s">
        <v>2494</v>
      </c>
      <c r="C1954" s="2" t="s">
        <v>2495</v>
      </c>
      <c r="D1954" s="2" t="s">
        <v>41</v>
      </c>
      <c r="E1954" s="2" t="s">
        <v>17</v>
      </c>
      <c r="F1954" s="2" t="s">
        <v>18</v>
      </c>
      <c r="G1954" s="2" t="s">
        <v>19</v>
      </c>
      <c r="H1954" s="2" t="s">
        <v>2492</v>
      </c>
      <c r="I1954" s="2">
        <v>0</v>
      </c>
      <c r="J1954" s="2">
        <v>0</v>
      </c>
      <c r="K1954" s="2">
        <v>48110415</v>
      </c>
      <c r="L1954" s="3">
        <v>44958</v>
      </c>
      <c r="M1954" s="3">
        <v>47423</v>
      </c>
      <c r="N1954" s="2" t="s">
        <v>2493</v>
      </c>
    </row>
    <row r="1955" spans="2:14" x14ac:dyDescent="0.25">
      <c r="B1955" s="2" t="s">
        <v>2494</v>
      </c>
      <c r="C1955" s="2" t="s">
        <v>2495</v>
      </c>
      <c r="D1955" s="2" t="s">
        <v>41</v>
      </c>
      <c r="E1955" s="2" t="s">
        <v>142</v>
      </c>
      <c r="F1955" s="2" t="s">
        <v>18</v>
      </c>
      <c r="G1955" s="2" t="s">
        <v>19</v>
      </c>
      <c r="H1955" s="2" t="s">
        <v>2492</v>
      </c>
      <c r="I1955" s="2">
        <v>0</v>
      </c>
      <c r="J1955" s="2">
        <v>0</v>
      </c>
      <c r="K1955" s="2">
        <v>48110415</v>
      </c>
      <c r="L1955" s="3">
        <v>44958</v>
      </c>
      <c r="M1955" s="3">
        <v>47423</v>
      </c>
      <c r="N1955" s="2" t="s">
        <v>2493</v>
      </c>
    </row>
    <row r="1956" spans="2:14" x14ac:dyDescent="0.25">
      <c r="B1956" s="2" t="s">
        <v>2496</v>
      </c>
      <c r="C1956" s="2" t="s">
        <v>2497</v>
      </c>
      <c r="D1956" s="2" t="s">
        <v>16</v>
      </c>
      <c r="E1956" s="2" t="s">
        <v>17</v>
      </c>
      <c r="F1956" s="2" t="s">
        <v>18</v>
      </c>
      <c r="G1956" s="2" t="s">
        <v>19</v>
      </c>
      <c r="H1956" s="2" t="s">
        <v>2498</v>
      </c>
      <c r="I1956" s="2">
        <v>40</v>
      </c>
      <c r="J1956" s="2">
        <v>0</v>
      </c>
      <c r="K1956" s="2" t="s">
        <v>2499</v>
      </c>
      <c r="L1956" s="3">
        <v>45787</v>
      </c>
      <c r="M1956" s="3">
        <v>46600</v>
      </c>
      <c r="N1956" s="2" t="s">
        <v>921</v>
      </c>
    </row>
    <row r="1957" spans="2:14" x14ac:dyDescent="0.25">
      <c r="B1957" s="2" t="s">
        <v>2496</v>
      </c>
      <c r="C1957" s="2" t="s">
        <v>2497</v>
      </c>
      <c r="D1957" s="2" t="s">
        <v>16</v>
      </c>
      <c r="E1957" s="2" t="s">
        <v>17</v>
      </c>
      <c r="F1957" s="2" t="s">
        <v>18</v>
      </c>
      <c r="G1957" s="2" t="s">
        <v>19</v>
      </c>
      <c r="H1957" s="2" t="s">
        <v>2498</v>
      </c>
      <c r="I1957" s="2">
        <v>40</v>
      </c>
      <c r="J1957" s="2">
        <v>0</v>
      </c>
      <c r="K1957" s="2" t="s">
        <v>2500</v>
      </c>
      <c r="L1957" s="3">
        <v>46126</v>
      </c>
      <c r="M1957" s="3">
        <v>47178</v>
      </c>
      <c r="N1957" s="2" t="s">
        <v>921</v>
      </c>
    </row>
    <row r="1958" spans="2:14" x14ac:dyDescent="0.25">
      <c r="B1958" s="2" t="s">
        <v>2496</v>
      </c>
      <c r="C1958" s="2" t="s">
        <v>2497</v>
      </c>
      <c r="D1958" s="2" t="s">
        <v>16</v>
      </c>
      <c r="E1958" s="2" t="s">
        <v>17</v>
      </c>
      <c r="F1958" s="2" t="s">
        <v>18</v>
      </c>
      <c r="G1958" s="2" t="s">
        <v>19</v>
      </c>
      <c r="H1958" s="2" t="s">
        <v>2498</v>
      </c>
      <c r="I1958" s="2">
        <v>40</v>
      </c>
      <c r="J1958" s="2">
        <v>0</v>
      </c>
      <c r="K1958" s="2" t="s">
        <v>2501</v>
      </c>
      <c r="L1958" s="3">
        <v>45989</v>
      </c>
      <c r="M1958" s="3">
        <v>47027</v>
      </c>
      <c r="N1958" s="2" t="s">
        <v>921</v>
      </c>
    </row>
    <row r="1959" spans="2:14" x14ac:dyDescent="0.25">
      <c r="B1959" s="2" t="s">
        <v>2496</v>
      </c>
      <c r="C1959" s="2" t="s">
        <v>2497</v>
      </c>
      <c r="D1959" s="2" t="s">
        <v>16</v>
      </c>
      <c r="E1959" s="2" t="s">
        <v>17</v>
      </c>
      <c r="F1959" s="2" t="s">
        <v>18</v>
      </c>
      <c r="G1959" s="2" t="s">
        <v>19</v>
      </c>
      <c r="H1959" s="2" t="s">
        <v>2498</v>
      </c>
      <c r="I1959" s="2">
        <v>40</v>
      </c>
      <c r="J1959" s="2">
        <v>0</v>
      </c>
      <c r="K1959" s="2" t="s">
        <v>2502</v>
      </c>
      <c r="L1959" s="3">
        <v>46177</v>
      </c>
      <c r="M1959" s="3">
        <v>47209</v>
      </c>
      <c r="N1959" s="2" t="s">
        <v>921</v>
      </c>
    </row>
    <row r="1960" spans="2:14" x14ac:dyDescent="0.25">
      <c r="B1960" s="2" t="s">
        <v>2496</v>
      </c>
      <c r="C1960" s="2" t="s">
        <v>2497</v>
      </c>
      <c r="D1960" s="2" t="s">
        <v>16</v>
      </c>
      <c r="E1960" s="2" t="s">
        <v>17</v>
      </c>
      <c r="F1960" s="2" t="s">
        <v>18</v>
      </c>
      <c r="G1960" s="2" t="s">
        <v>19</v>
      </c>
      <c r="H1960" s="2" t="s">
        <v>2498</v>
      </c>
      <c r="I1960" s="2">
        <v>40</v>
      </c>
      <c r="J1960" s="2">
        <v>0</v>
      </c>
      <c r="K1960" s="2" t="s">
        <v>2503</v>
      </c>
      <c r="L1960" s="3">
        <v>46087</v>
      </c>
      <c r="M1960" s="3">
        <v>47088</v>
      </c>
      <c r="N1960" s="2" t="s">
        <v>921</v>
      </c>
    </row>
    <row r="1961" spans="2:14" x14ac:dyDescent="0.25">
      <c r="B1961" s="2" t="s">
        <v>2496</v>
      </c>
      <c r="C1961" s="2" t="s">
        <v>2497</v>
      </c>
      <c r="D1961" s="2" t="s">
        <v>16</v>
      </c>
      <c r="E1961" s="2" t="s">
        <v>17</v>
      </c>
      <c r="F1961" s="2" t="s">
        <v>18</v>
      </c>
      <c r="G1961" s="2" t="s">
        <v>19</v>
      </c>
      <c r="H1961" s="2" t="s">
        <v>2498</v>
      </c>
      <c r="I1961" s="2">
        <v>40</v>
      </c>
      <c r="J1961" s="2">
        <v>0</v>
      </c>
      <c r="K1961" s="2" t="s">
        <v>2504</v>
      </c>
      <c r="L1961" s="3">
        <v>45894</v>
      </c>
      <c r="M1961" s="3">
        <v>46935</v>
      </c>
      <c r="N1961" s="2" t="s">
        <v>921</v>
      </c>
    </row>
    <row r="1962" spans="2:14" x14ac:dyDescent="0.25">
      <c r="B1962" s="2" t="s">
        <v>2496</v>
      </c>
      <c r="C1962" s="2" t="s">
        <v>2497</v>
      </c>
      <c r="D1962" s="2" t="s">
        <v>16</v>
      </c>
      <c r="E1962" s="2" t="s">
        <v>17</v>
      </c>
      <c r="F1962" s="2" t="s">
        <v>18</v>
      </c>
      <c r="G1962" s="2" t="s">
        <v>19</v>
      </c>
      <c r="H1962" s="2" t="s">
        <v>2498</v>
      </c>
      <c r="I1962" s="2">
        <v>40</v>
      </c>
      <c r="J1962" s="2">
        <v>0</v>
      </c>
      <c r="K1962" s="2" t="s">
        <v>2505</v>
      </c>
      <c r="L1962" s="3">
        <v>45930</v>
      </c>
      <c r="M1962" s="3">
        <v>46966</v>
      </c>
      <c r="N1962" s="2" t="s">
        <v>921</v>
      </c>
    </row>
    <row r="1963" spans="2:14" x14ac:dyDescent="0.25">
      <c r="B1963" s="2" t="s">
        <v>2496</v>
      </c>
      <c r="C1963" s="2" t="s">
        <v>2497</v>
      </c>
      <c r="D1963" s="2" t="s">
        <v>16</v>
      </c>
      <c r="E1963" s="2" t="s">
        <v>142</v>
      </c>
      <c r="F1963" s="2" t="s">
        <v>18</v>
      </c>
      <c r="G1963" s="2" t="s">
        <v>19</v>
      </c>
      <c r="H1963" s="2" t="s">
        <v>2498</v>
      </c>
      <c r="I1963" s="2">
        <v>40</v>
      </c>
      <c r="J1963" s="2">
        <v>0</v>
      </c>
      <c r="K1963" s="2" t="s">
        <v>2500</v>
      </c>
      <c r="L1963" s="3">
        <v>46126</v>
      </c>
      <c r="M1963" s="3">
        <v>47178</v>
      </c>
      <c r="N1963" s="2" t="s">
        <v>921</v>
      </c>
    </row>
    <row r="1964" spans="2:14" x14ac:dyDescent="0.25">
      <c r="B1964" s="2" t="s">
        <v>2496</v>
      </c>
      <c r="C1964" s="2" t="s">
        <v>2497</v>
      </c>
      <c r="D1964" s="2" t="s">
        <v>16</v>
      </c>
      <c r="E1964" s="2" t="s">
        <v>142</v>
      </c>
      <c r="F1964" s="2" t="s">
        <v>18</v>
      </c>
      <c r="G1964" s="2" t="s">
        <v>19</v>
      </c>
      <c r="H1964" s="2" t="s">
        <v>2498</v>
      </c>
      <c r="I1964" s="2">
        <v>40</v>
      </c>
      <c r="J1964" s="2">
        <v>40</v>
      </c>
      <c r="K1964" s="2" t="s">
        <v>2502</v>
      </c>
      <c r="L1964" s="3">
        <v>46177</v>
      </c>
      <c r="M1964" s="3">
        <v>47209</v>
      </c>
      <c r="N1964" s="2" t="s">
        <v>921</v>
      </c>
    </row>
    <row r="1965" spans="2:14" x14ac:dyDescent="0.25">
      <c r="B1965" s="2" t="s">
        <v>2496</v>
      </c>
      <c r="C1965" s="2" t="s">
        <v>2497</v>
      </c>
      <c r="D1965" s="2" t="s">
        <v>16</v>
      </c>
      <c r="E1965" s="2" t="s">
        <v>142</v>
      </c>
      <c r="F1965" s="2" t="s">
        <v>18</v>
      </c>
      <c r="G1965" s="2" t="s">
        <v>19</v>
      </c>
      <c r="H1965" s="2" t="s">
        <v>2498</v>
      </c>
      <c r="I1965" s="2">
        <v>40</v>
      </c>
      <c r="J1965" s="2">
        <v>0</v>
      </c>
      <c r="K1965" s="2" t="s">
        <v>2504</v>
      </c>
      <c r="L1965" s="3">
        <v>45894</v>
      </c>
      <c r="M1965" s="3">
        <v>46935</v>
      </c>
      <c r="N1965" s="2" t="s">
        <v>921</v>
      </c>
    </row>
    <row r="1966" spans="2:14" x14ac:dyDescent="0.25">
      <c r="B1966" s="2" t="s">
        <v>2506</v>
      </c>
      <c r="C1966" s="2" t="s">
        <v>2507</v>
      </c>
      <c r="D1966" s="2" t="s">
        <v>16</v>
      </c>
      <c r="E1966" s="2" t="s">
        <v>17</v>
      </c>
      <c r="F1966" s="2" t="s">
        <v>18</v>
      </c>
      <c r="G1966" s="2" t="s">
        <v>19</v>
      </c>
      <c r="H1966" s="2" t="s">
        <v>2498</v>
      </c>
      <c r="I1966" s="2">
        <v>0</v>
      </c>
      <c r="J1966" s="2">
        <v>0</v>
      </c>
      <c r="K1966" s="2">
        <v>1180426</v>
      </c>
      <c r="L1966" s="3">
        <v>46182</v>
      </c>
      <c r="M1966" s="3">
        <v>47209</v>
      </c>
      <c r="N1966" s="2" t="s">
        <v>921</v>
      </c>
    </row>
    <row r="1967" spans="2:14" x14ac:dyDescent="0.25">
      <c r="B1967" s="2" t="s">
        <v>2508</v>
      </c>
      <c r="C1967" s="2" t="s">
        <v>104</v>
      </c>
      <c r="D1967" s="2" t="s">
        <v>16</v>
      </c>
      <c r="E1967" s="2" t="s">
        <v>17</v>
      </c>
      <c r="F1967" s="2" t="s">
        <v>18</v>
      </c>
      <c r="G1967" s="2" t="s">
        <v>175</v>
      </c>
      <c r="H1967" s="2" t="s">
        <v>2509</v>
      </c>
      <c r="I1967" s="2">
        <v>3803</v>
      </c>
      <c r="J1967" s="2">
        <v>0</v>
      </c>
      <c r="K1967" s="2" t="s">
        <v>105</v>
      </c>
      <c r="L1967" s="3">
        <v>44958</v>
      </c>
      <c r="M1967" s="3">
        <v>46813</v>
      </c>
      <c r="N1967" s="2" t="s">
        <v>38</v>
      </c>
    </row>
    <row r="1968" spans="2:14" x14ac:dyDescent="0.25">
      <c r="B1968" s="2" t="s">
        <v>2508</v>
      </c>
      <c r="C1968" s="2" t="s">
        <v>104</v>
      </c>
      <c r="D1968" s="2" t="s">
        <v>16</v>
      </c>
      <c r="E1968" s="2" t="s">
        <v>17</v>
      </c>
      <c r="F1968" s="2" t="s">
        <v>18</v>
      </c>
      <c r="G1968" s="2" t="s">
        <v>175</v>
      </c>
      <c r="H1968" s="2" t="s">
        <v>2509</v>
      </c>
      <c r="I1968" s="2">
        <v>3803</v>
      </c>
      <c r="J1968" s="2">
        <v>3803</v>
      </c>
      <c r="K1968" s="2" t="s">
        <v>2510</v>
      </c>
      <c r="L1968" s="3">
        <v>44958</v>
      </c>
      <c r="M1968" s="3">
        <v>47150</v>
      </c>
      <c r="N1968" s="2" t="s">
        <v>38</v>
      </c>
    </row>
    <row r="1969" spans="2:14" x14ac:dyDescent="0.25">
      <c r="B1969" s="2" t="s">
        <v>2511</v>
      </c>
      <c r="C1969" s="2" t="s">
        <v>111</v>
      </c>
      <c r="D1969" s="2" t="s">
        <v>16</v>
      </c>
      <c r="E1969" s="2" t="s">
        <v>17</v>
      </c>
      <c r="F1969" s="2" t="s">
        <v>18</v>
      </c>
      <c r="G1969" s="2" t="s">
        <v>19</v>
      </c>
      <c r="H1969" s="2" t="s">
        <v>108</v>
      </c>
      <c r="I1969" s="2">
        <v>0</v>
      </c>
      <c r="J1969" s="2">
        <v>0</v>
      </c>
      <c r="K1969" s="2" t="s">
        <v>112</v>
      </c>
      <c r="L1969" s="3">
        <v>44958</v>
      </c>
      <c r="M1969" s="3">
        <v>45931</v>
      </c>
      <c r="N1969" s="2" t="s">
        <v>113</v>
      </c>
    </row>
    <row r="1970" spans="2:14" x14ac:dyDescent="0.25">
      <c r="B1970" s="2" t="s">
        <v>2512</v>
      </c>
      <c r="C1970" s="2" t="s">
        <v>2513</v>
      </c>
      <c r="D1970" s="2" t="s">
        <v>41</v>
      </c>
      <c r="E1970" s="2" t="s">
        <v>17</v>
      </c>
      <c r="F1970" s="2" t="s">
        <v>18</v>
      </c>
      <c r="G1970" s="2" t="s">
        <v>175</v>
      </c>
      <c r="H1970" s="2" t="s">
        <v>2514</v>
      </c>
      <c r="I1970" s="2">
        <v>0</v>
      </c>
      <c r="J1970" s="2">
        <v>0</v>
      </c>
      <c r="K1970" s="2" t="s">
        <v>2515</v>
      </c>
      <c r="L1970" s="3">
        <v>44958</v>
      </c>
      <c r="M1970" s="3">
        <v>45839</v>
      </c>
      <c r="N1970" s="2" t="s">
        <v>121</v>
      </c>
    </row>
    <row r="1971" spans="2:14" x14ac:dyDescent="0.25">
      <c r="B1971" s="2" t="s">
        <v>2516</v>
      </c>
      <c r="C1971" s="2" t="s">
        <v>123</v>
      </c>
      <c r="D1971" s="2" t="s">
        <v>41</v>
      </c>
      <c r="E1971" s="2" t="s">
        <v>75</v>
      </c>
      <c r="F1971" s="2" t="s">
        <v>18</v>
      </c>
      <c r="G1971" s="2" t="s">
        <v>19</v>
      </c>
      <c r="H1971" s="2" t="s">
        <v>124</v>
      </c>
      <c r="I1971" s="2">
        <v>24057</v>
      </c>
      <c r="J1971" s="2">
        <v>1040</v>
      </c>
      <c r="K1971" s="2">
        <v>1900131</v>
      </c>
      <c r="L1971" s="3">
        <v>44958</v>
      </c>
      <c r="M1971" s="3">
        <v>45809</v>
      </c>
      <c r="N1971" s="2" t="s">
        <v>125</v>
      </c>
    </row>
    <row r="1972" spans="2:14" x14ac:dyDescent="0.25">
      <c r="B1972" s="2" t="s">
        <v>2516</v>
      </c>
      <c r="C1972" s="2" t="s">
        <v>123</v>
      </c>
      <c r="D1972" s="2" t="s">
        <v>41</v>
      </c>
      <c r="E1972" s="2" t="s">
        <v>75</v>
      </c>
      <c r="F1972" s="2" t="s">
        <v>18</v>
      </c>
      <c r="G1972" s="2" t="s">
        <v>19</v>
      </c>
      <c r="H1972" s="2" t="s">
        <v>124</v>
      </c>
      <c r="I1972" s="2">
        <v>24057</v>
      </c>
      <c r="J1972" s="2">
        <v>0</v>
      </c>
      <c r="K1972" s="2">
        <v>1900131</v>
      </c>
      <c r="L1972" s="3">
        <v>45695</v>
      </c>
      <c r="M1972" s="3">
        <v>45931</v>
      </c>
      <c r="N1972" s="2" t="s">
        <v>125</v>
      </c>
    </row>
    <row r="1973" spans="2:14" x14ac:dyDescent="0.25">
      <c r="B1973" s="2" t="s">
        <v>2516</v>
      </c>
      <c r="C1973" s="2" t="s">
        <v>123</v>
      </c>
      <c r="D1973" s="2" t="s">
        <v>41</v>
      </c>
      <c r="E1973" s="2" t="s">
        <v>75</v>
      </c>
      <c r="F1973" s="2" t="s">
        <v>18</v>
      </c>
      <c r="G1973" s="2" t="s">
        <v>19</v>
      </c>
      <c r="H1973" s="2" t="s">
        <v>124</v>
      </c>
      <c r="I1973" s="2">
        <v>24057</v>
      </c>
      <c r="J1973" s="2">
        <v>483</v>
      </c>
      <c r="K1973" s="2">
        <v>1900131</v>
      </c>
      <c r="L1973" s="3">
        <v>45926</v>
      </c>
      <c r="M1973" s="3">
        <v>47665</v>
      </c>
      <c r="N1973" s="2" t="s">
        <v>125</v>
      </c>
    </row>
    <row r="1974" spans="2:14" x14ac:dyDescent="0.25">
      <c r="B1974" s="2" t="s">
        <v>2516</v>
      </c>
      <c r="C1974" s="2" t="s">
        <v>123</v>
      </c>
      <c r="D1974" s="2" t="s">
        <v>41</v>
      </c>
      <c r="E1974" s="2" t="s">
        <v>17</v>
      </c>
      <c r="F1974" s="2" t="s">
        <v>18</v>
      </c>
      <c r="G1974" s="2" t="s">
        <v>19</v>
      </c>
      <c r="H1974" s="2" t="s">
        <v>124</v>
      </c>
      <c r="I1974" s="2">
        <v>24057</v>
      </c>
      <c r="J1974" s="2">
        <v>129</v>
      </c>
      <c r="K1974" s="2">
        <v>1900131</v>
      </c>
      <c r="L1974" s="3">
        <v>44958</v>
      </c>
      <c r="M1974" s="3">
        <v>45809</v>
      </c>
      <c r="N1974" s="2" t="s">
        <v>125</v>
      </c>
    </row>
    <row r="1975" spans="2:14" x14ac:dyDescent="0.25">
      <c r="B1975" s="2" t="s">
        <v>2516</v>
      </c>
      <c r="C1975" s="2" t="s">
        <v>123</v>
      </c>
      <c r="D1975" s="2" t="s">
        <v>41</v>
      </c>
      <c r="E1975" s="2" t="s">
        <v>17</v>
      </c>
      <c r="F1975" s="2" t="s">
        <v>18</v>
      </c>
      <c r="G1975" s="2" t="s">
        <v>19</v>
      </c>
      <c r="H1975" s="2" t="s">
        <v>124</v>
      </c>
      <c r="I1975" s="2">
        <v>24057</v>
      </c>
      <c r="J1975" s="2">
        <v>20800</v>
      </c>
      <c r="K1975" s="2">
        <v>1900131</v>
      </c>
      <c r="L1975" s="3">
        <v>45695</v>
      </c>
      <c r="M1975" s="3">
        <v>45931</v>
      </c>
      <c r="N1975" s="2" t="s">
        <v>125</v>
      </c>
    </row>
    <row r="1976" spans="2:14" x14ac:dyDescent="0.25">
      <c r="B1976" s="2" t="s">
        <v>2516</v>
      </c>
      <c r="C1976" s="2" t="s">
        <v>123</v>
      </c>
      <c r="D1976" s="2" t="s">
        <v>41</v>
      </c>
      <c r="E1976" s="2" t="s">
        <v>17</v>
      </c>
      <c r="F1976" s="2" t="s">
        <v>18</v>
      </c>
      <c r="G1976" s="2" t="s">
        <v>19</v>
      </c>
      <c r="H1976" s="2" t="s">
        <v>124</v>
      </c>
      <c r="I1976" s="2">
        <v>24057</v>
      </c>
      <c r="J1976" s="2">
        <v>1405</v>
      </c>
      <c r="K1976" s="2">
        <v>1900131</v>
      </c>
      <c r="L1976" s="3">
        <v>45926</v>
      </c>
      <c r="M1976" s="3">
        <v>47665</v>
      </c>
      <c r="N1976" s="2" t="s">
        <v>125</v>
      </c>
    </row>
    <row r="1977" spans="2:14" x14ac:dyDescent="0.25">
      <c r="B1977" s="2" t="s">
        <v>2516</v>
      </c>
      <c r="C1977" s="2" t="s">
        <v>123</v>
      </c>
      <c r="D1977" s="2" t="s">
        <v>41</v>
      </c>
      <c r="E1977" s="2" t="s">
        <v>17</v>
      </c>
      <c r="F1977" s="2" t="s">
        <v>18</v>
      </c>
      <c r="G1977" s="2" t="s">
        <v>19</v>
      </c>
      <c r="H1977" s="2" t="s">
        <v>124</v>
      </c>
      <c r="I1977" s="2">
        <v>24057</v>
      </c>
      <c r="J1977" s="2">
        <v>200</v>
      </c>
      <c r="K1977" s="2">
        <v>1900132</v>
      </c>
      <c r="L1977" s="3">
        <v>46141</v>
      </c>
      <c r="M1977" s="3">
        <v>47880</v>
      </c>
      <c r="N1977" s="2" t="s">
        <v>125</v>
      </c>
    </row>
    <row r="1978" spans="2:14" x14ac:dyDescent="0.25">
      <c r="B1978" s="2" t="s">
        <v>2516</v>
      </c>
      <c r="C1978" s="2" t="s">
        <v>123</v>
      </c>
      <c r="D1978" s="2" t="s">
        <v>41</v>
      </c>
      <c r="E1978" s="2" t="s">
        <v>181</v>
      </c>
      <c r="F1978" s="2" t="s">
        <v>18</v>
      </c>
      <c r="G1978" s="2" t="s">
        <v>19</v>
      </c>
      <c r="H1978" s="2" t="s">
        <v>124</v>
      </c>
      <c r="I1978" s="2">
        <v>24057</v>
      </c>
      <c r="J1978" s="2">
        <v>0</v>
      </c>
      <c r="K1978" s="2">
        <v>1900131</v>
      </c>
      <c r="L1978" s="3">
        <v>44958</v>
      </c>
      <c r="M1978" s="3">
        <v>45809</v>
      </c>
      <c r="N1978" s="2" t="s">
        <v>125</v>
      </c>
    </row>
    <row r="1979" spans="2:14" x14ac:dyDescent="0.25">
      <c r="B1979" s="2" t="s">
        <v>2516</v>
      </c>
      <c r="C1979" s="2" t="s">
        <v>123</v>
      </c>
      <c r="D1979" s="2" t="s">
        <v>41</v>
      </c>
      <c r="E1979" s="2" t="s">
        <v>142</v>
      </c>
      <c r="F1979" s="2" t="s">
        <v>18</v>
      </c>
      <c r="G1979" s="2" t="s">
        <v>19</v>
      </c>
      <c r="H1979" s="2" t="s">
        <v>124</v>
      </c>
      <c r="I1979" s="2">
        <v>24057</v>
      </c>
      <c r="J1979" s="2">
        <v>0</v>
      </c>
      <c r="K1979" s="2">
        <v>1900131</v>
      </c>
      <c r="L1979" s="3">
        <v>45926</v>
      </c>
      <c r="M1979" s="3">
        <v>47665</v>
      </c>
      <c r="N1979" s="2" t="s">
        <v>125</v>
      </c>
    </row>
    <row r="1980" spans="2:14" x14ac:dyDescent="0.25">
      <c r="B1980" s="2" t="s">
        <v>2517</v>
      </c>
      <c r="C1980" s="2" t="s">
        <v>2518</v>
      </c>
      <c r="D1980" s="2" t="s">
        <v>16</v>
      </c>
      <c r="E1980" s="2" t="s">
        <v>17</v>
      </c>
      <c r="F1980" s="2" t="s">
        <v>18</v>
      </c>
      <c r="G1980" s="2" t="s">
        <v>90</v>
      </c>
      <c r="H1980" s="2" t="s">
        <v>2519</v>
      </c>
      <c r="I1980" s="2">
        <v>295</v>
      </c>
      <c r="J1980" s="2">
        <v>0</v>
      </c>
      <c r="K1980" s="2">
        <v>20170831</v>
      </c>
      <c r="L1980" s="3">
        <v>44958</v>
      </c>
      <c r="M1980" s="3">
        <v>46235</v>
      </c>
      <c r="N1980" s="2" t="s">
        <v>1271</v>
      </c>
    </row>
    <row r="1981" spans="2:14" x14ac:dyDescent="0.25">
      <c r="B1981" s="2" t="s">
        <v>2517</v>
      </c>
      <c r="C1981" s="2" t="s">
        <v>2518</v>
      </c>
      <c r="D1981" s="2" t="s">
        <v>16</v>
      </c>
      <c r="E1981" s="2" t="s">
        <v>17</v>
      </c>
      <c r="F1981" s="2" t="s">
        <v>18</v>
      </c>
      <c r="G1981" s="2" t="s">
        <v>90</v>
      </c>
      <c r="H1981" s="2" t="s">
        <v>2519</v>
      </c>
      <c r="I1981" s="2">
        <v>295</v>
      </c>
      <c r="J1981" s="2">
        <v>0</v>
      </c>
      <c r="K1981" s="2">
        <v>20230217</v>
      </c>
      <c r="L1981" s="3">
        <v>44958</v>
      </c>
      <c r="M1981" s="3">
        <v>47178</v>
      </c>
      <c r="N1981" s="2" t="s">
        <v>1271</v>
      </c>
    </row>
    <row r="1982" spans="2:14" x14ac:dyDescent="0.25">
      <c r="B1982" s="2" t="s">
        <v>2517</v>
      </c>
      <c r="C1982" s="2" t="s">
        <v>2518</v>
      </c>
      <c r="D1982" s="2" t="s">
        <v>16</v>
      </c>
      <c r="E1982" s="2" t="s">
        <v>17</v>
      </c>
      <c r="F1982" s="2" t="s">
        <v>18</v>
      </c>
      <c r="G1982" s="2" t="s">
        <v>90</v>
      </c>
      <c r="H1982" s="2" t="s">
        <v>2519</v>
      </c>
      <c r="I1982" s="2">
        <v>295</v>
      </c>
      <c r="J1982" s="2">
        <v>0</v>
      </c>
      <c r="K1982" s="2">
        <v>20230217</v>
      </c>
      <c r="L1982" s="3">
        <v>45695</v>
      </c>
      <c r="M1982" s="3">
        <v>46082</v>
      </c>
      <c r="N1982" s="2" t="s">
        <v>1271</v>
      </c>
    </row>
    <row r="1983" spans="2:14" x14ac:dyDescent="0.25">
      <c r="B1983" s="2" t="s">
        <v>2517</v>
      </c>
      <c r="C1983" s="2" t="s">
        <v>2518</v>
      </c>
      <c r="D1983" s="2" t="s">
        <v>16</v>
      </c>
      <c r="E1983" s="2" t="s">
        <v>17</v>
      </c>
      <c r="F1983" s="2" t="s">
        <v>18</v>
      </c>
      <c r="G1983" s="2" t="s">
        <v>90</v>
      </c>
      <c r="H1983" s="2" t="s">
        <v>2519</v>
      </c>
      <c r="I1983" s="2">
        <v>295</v>
      </c>
      <c r="J1983" s="2">
        <v>295</v>
      </c>
      <c r="K1983" s="2">
        <v>20240405</v>
      </c>
      <c r="L1983" s="3">
        <v>46086</v>
      </c>
      <c r="M1983" s="3">
        <v>46997</v>
      </c>
      <c r="N1983" s="2" t="s">
        <v>1271</v>
      </c>
    </row>
    <row r="1984" spans="2:14" x14ac:dyDescent="0.25">
      <c r="B1984" s="2" t="s">
        <v>2520</v>
      </c>
      <c r="C1984" s="2" t="s">
        <v>2521</v>
      </c>
      <c r="D1984" s="2" t="s">
        <v>16</v>
      </c>
      <c r="E1984" s="2" t="s">
        <v>17</v>
      </c>
      <c r="F1984" s="2" t="s">
        <v>18</v>
      </c>
      <c r="G1984" s="2" t="s">
        <v>19</v>
      </c>
      <c r="H1984" s="2" t="s">
        <v>2522</v>
      </c>
      <c r="I1984" s="2">
        <v>0</v>
      </c>
      <c r="J1984" s="2">
        <v>0</v>
      </c>
      <c r="K1984" s="2" t="s">
        <v>2523</v>
      </c>
      <c r="L1984" s="3">
        <v>44958</v>
      </c>
      <c r="M1984" s="3">
        <v>45870</v>
      </c>
      <c r="N1984" s="2" t="s">
        <v>2524</v>
      </c>
    </row>
    <row r="1985" spans="2:14" x14ac:dyDescent="0.25">
      <c r="B1985" s="2" t="s">
        <v>2520</v>
      </c>
      <c r="C1985" s="2" t="s">
        <v>2521</v>
      </c>
      <c r="D1985" s="2" t="s">
        <v>16</v>
      </c>
      <c r="E1985" s="2" t="s">
        <v>17</v>
      </c>
      <c r="F1985" s="2" t="s">
        <v>18</v>
      </c>
      <c r="G1985" s="2" t="s">
        <v>19</v>
      </c>
      <c r="H1985" s="2" t="s">
        <v>2522</v>
      </c>
      <c r="I1985" s="2">
        <v>0</v>
      </c>
      <c r="J1985" s="2">
        <v>0</v>
      </c>
      <c r="K1985" s="2" t="s">
        <v>2525</v>
      </c>
      <c r="L1985" s="3">
        <v>44958</v>
      </c>
      <c r="M1985" s="3">
        <v>45870</v>
      </c>
      <c r="N1985" s="2" t="s">
        <v>2524</v>
      </c>
    </row>
    <row r="1986" spans="2:14" x14ac:dyDescent="0.25">
      <c r="B1986" s="2" t="s">
        <v>2520</v>
      </c>
      <c r="C1986" s="2" t="s">
        <v>2521</v>
      </c>
      <c r="D1986" s="2" t="s">
        <v>16</v>
      </c>
      <c r="E1986" s="2" t="s">
        <v>17</v>
      </c>
      <c r="F1986" s="2" t="s">
        <v>18</v>
      </c>
      <c r="G1986" s="2" t="s">
        <v>19</v>
      </c>
      <c r="H1986" s="2" t="s">
        <v>2522</v>
      </c>
      <c r="I1986" s="2">
        <v>0</v>
      </c>
      <c r="J1986" s="2">
        <v>0</v>
      </c>
      <c r="K1986" s="2" t="s">
        <v>2525</v>
      </c>
      <c r="L1986" s="3">
        <v>45868</v>
      </c>
      <c r="M1986" s="3">
        <v>47300</v>
      </c>
      <c r="N1986" s="2" t="s">
        <v>2524</v>
      </c>
    </row>
    <row r="1987" spans="2:14" x14ac:dyDescent="0.25">
      <c r="B1987" s="2" t="s">
        <v>2520</v>
      </c>
      <c r="C1987" s="2" t="s">
        <v>2521</v>
      </c>
      <c r="D1987" s="2" t="s">
        <v>16</v>
      </c>
      <c r="E1987" s="2" t="s">
        <v>17</v>
      </c>
      <c r="F1987" s="2" t="s">
        <v>18</v>
      </c>
      <c r="G1987" s="2" t="s">
        <v>19</v>
      </c>
      <c r="H1987" s="2" t="s">
        <v>2522</v>
      </c>
      <c r="I1987" s="2">
        <v>0</v>
      </c>
      <c r="J1987" s="2">
        <v>0</v>
      </c>
      <c r="K1987" s="2" t="s">
        <v>2526</v>
      </c>
      <c r="L1987" s="3">
        <v>44958</v>
      </c>
      <c r="M1987" s="3">
        <v>46357</v>
      </c>
      <c r="N1987" s="2" t="s">
        <v>2524</v>
      </c>
    </row>
    <row r="1988" spans="2:14" x14ac:dyDescent="0.25">
      <c r="B1988" s="2" t="s">
        <v>2527</v>
      </c>
      <c r="C1988" s="2" t="s">
        <v>2528</v>
      </c>
      <c r="D1988" s="2" t="s">
        <v>16</v>
      </c>
      <c r="E1988" s="2" t="s">
        <v>17</v>
      </c>
      <c r="F1988" s="2" t="s">
        <v>18</v>
      </c>
      <c r="G1988" s="2" t="s">
        <v>19</v>
      </c>
      <c r="H1988" s="2" t="s">
        <v>2522</v>
      </c>
      <c r="I1988" s="2">
        <v>0</v>
      </c>
      <c r="J1988" s="2">
        <v>0</v>
      </c>
      <c r="K1988" s="2">
        <v>0</v>
      </c>
      <c r="L1988" s="3">
        <v>44958</v>
      </c>
      <c r="M1988" s="3">
        <v>46357</v>
      </c>
      <c r="N1988" s="2" t="s">
        <v>2524</v>
      </c>
    </row>
    <row r="1989" spans="2:14" x14ac:dyDescent="0.25">
      <c r="B1989" s="2" t="s">
        <v>2527</v>
      </c>
      <c r="C1989" s="2" t="s">
        <v>2528</v>
      </c>
      <c r="D1989" s="2" t="s">
        <v>16</v>
      </c>
      <c r="E1989" s="2" t="s">
        <v>17</v>
      </c>
      <c r="F1989" s="2" t="s">
        <v>18</v>
      </c>
      <c r="G1989" s="2" t="s">
        <v>19</v>
      </c>
      <c r="H1989" s="2" t="s">
        <v>2522</v>
      </c>
      <c r="I1989" s="2">
        <v>0</v>
      </c>
      <c r="J1989" s="2">
        <v>0</v>
      </c>
      <c r="K1989" s="2" t="s">
        <v>2529</v>
      </c>
      <c r="L1989" s="3">
        <v>44958</v>
      </c>
      <c r="M1989" s="3">
        <v>45870</v>
      </c>
      <c r="N1989" s="2" t="s">
        <v>2524</v>
      </c>
    </row>
    <row r="1990" spans="2:14" x14ac:dyDescent="0.25">
      <c r="B1990" s="2" t="s">
        <v>2527</v>
      </c>
      <c r="C1990" s="2" t="s">
        <v>2528</v>
      </c>
      <c r="D1990" s="2" t="s">
        <v>16</v>
      </c>
      <c r="E1990" s="2" t="s">
        <v>17</v>
      </c>
      <c r="F1990" s="2" t="s">
        <v>18</v>
      </c>
      <c r="G1990" s="2" t="s">
        <v>19</v>
      </c>
      <c r="H1990" s="2" t="s">
        <v>2522</v>
      </c>
      <c r="I1990" s="2">
        <v>0</v>
      </c>
      <c r="J1990" s="2">
        <v>0</v>
      </c>
      <c r="K1990" s="2" t="s">
        <v>2529</v>
      </c>
      <c r="L1990" s="3">
        <v>45868</v>
      </c>
      <c r="M1990" s="3">
        <v>47300</v>
      </c>
      <c r="N1990" s="2" t="s">
        <v>2524</v>
      </c>
    </row>
    <row r="1991" spans="2:14" x14ac:dyDescent="0.25">
      <c r="B1991" s="2" t="s">
        <v>2527</v>
      </c>
      <c r="C1991" s="2" t="s">
        <v>2528</v>
      </c>
      <c r="D1991" s="2" t="s">
        <v>16</v>
      </c>
      <c r="E1991" s="2" t="s">
        <v>17</v>
      </c>
      <c r="F1991" s="2" t="s">
        <v>18</v>
      </c>
      <c r="G1991" s="2" t="s">
        <v>19</v>
      </c>
      <c r="H1991" s="2" t="s">
        <v>2522</v>
      </c>
      <c r="I1991" s="2">
        <v>0</v>
      </c>
      <c r="J1991" s="2">
        <v>0</v>
      </c>
      <c r="K1991" s="2" t="s">
        <v>2530</v>
      </c>
      <c r="L1991" s="3">
        <v>44958</v>
      </c>
      <c r="M1991" s="3">
        <v>45870</v>
      </c>
      <c r="N1991" s="2" t="s">
        <v>2524</v>
      </c>
    </row>
    <row r="1992" spans="2:14" x14ac:dyDescent="0.25">
      <c r="B1992" s="2" t="s">
        <v>2527</v>
      </c>
      <c r="C1992" s="2" t="s">
        <v>2528</v>
      </c>
      <c r="D1992" s="2" t="s">
        <v>16</v>
      </c>
      <c r="E1992" s="2" t="s">
        <v>17</v>
      </c>
      <c r="F1992" s="2" t="s">
        <v>18</v>
      </c>
      <c r="G1992" s="2" t="s">
        <v>19</v>
      </c>
      <c r="H1992" s="2" t="s">
        <v>2522</v>
      </c>
      <c r="I1992" s="2">
        <v>0</v>
      </c>
      <c r="J1992" s="2">
        <v>0</v>
      </c>
      <c r="K1992" s="2" t="s">
        <v>2530</v>
      </c>
      <c r="L1992" s="3">
        <v>45870</v>
      </c>
      <c r="M1992" s="3">
        <v>47300</v>
      </c>
      <c r="N1992" s="2" t="s">
        <v>2524</v>
      </c>
    </row>
    <row r="1993" spans="2:14" x14ac:dyDescent="0.25">
      <c r="B1993" s="2" t="s">
        <v>2527</v>
      </c>
      <c r="C1993" s="2" t="s">
        <v>2528</v>
      </c>
      <c r="D1993" s="2" t="s">
        <v>16</v>
      </c>
      <c r="E1993" s="2" t="s">
        <v>17</v>
      </c>
      <c r="F1993" s="2" t="s">
        <v>18</v>
      </c>
      <c r="G1993" s="2" t="s">
        <v>19</v>
      </c>
      <c r="H1993" s="2" t="s">
        <v>2522</v>
      </c>
      <c r="I1993" s="2">
        <v>0</v>
      </c>
      <c r="J1993" s="2">
        <v>0</v>
      </c>
      <c r="K1993" s="2" t="s">
        <v>2531</v>
      </c>
      <c r="L1993" s="3">
        <v>44958</v>
      </c>
      <c r="M1993" s="3">
        <v>46357</v>
      </c>
      <c r="N1993" s="2" t="s">
        <v>2524</v>
      </c>
    </row>
    <row r="1994" spans="2:14" x14ac:dyDescent="0.25">
      <c r="B1994" s="2" t="s">
        <v>2532</v>
      </c>
      <c r="C1994" s="2" t="s">
        <v>2533</v>
      </c>
      <c r="D1994" s="2" t="s">
        <v>16</v>
      </c>
      <c r="E1994" s="2" t="s">
        <v>17</v>
      </c>
      <c r="F1994" s="2" t="s">
        <v>18</v>
      </c>
      <c r="G1994" s="2" t="s">
        <v>175</v>
      </c>
      <c r="H1994" s="2" t="s">
        <v>2534</v>
      </c>
      <c r="I1994" s="2">
        <v>8236</v>
      </c>
      <c r="J1994" s="2">
        <v>0</v>
      </c>
      <c r="K1994" s="2">
        <v>11</v>
      </c>
      <c r="L1994" s="3">
        <v>45710</v>
      </c>
      <c r="M1994" s="3">
        <v>47515</v>
      </c>
      <c r="N1994" s="2" t="s">
        <v>395</v>
      </c>
    </row>
    <row r="1995" spans="2:14" x14ac:dyDescent="0.25">
      <c r="B1995" s="2" t="s">
        <v>2532</v>
      </c>
      <c r="C1995" s="2" t="s">
        <v>2533</v>
      </c>
      <c r="D1995" s="2" t="s">
        <v>16</v>
      </c>
      <c r="E1995" s="2" t="s">
        <v>17</v>
      </c>
      <c r="F1995" s="2" t="s">
        <v>18</v>
      </c>
      <c r="G1995" s="2" t="s">
        <v>175</v>
      </c>
      <c r="H1995" s="2" t="s">
        <v>2534</v>
      </c>
      <c r="I1995" s="2">
        <v>8236</v>
      </c>
      <c r="J1995" s="2">
        <v>0</v>
      </c>
      <c r="K1995" s="2">
        <v>26</v>
      </c>
      <c r="L1995" s="3">
        <v>45710</v>
      </c>
      <c r="M1995" s="3">
        <v>47515</v>
      </c>
      <c r="N1995" s="2" t="s">
        <v>395</v>
      </c>
    </row>
    <row r="1996" spans="2:14" x14ac:dyDescent="0.25">
      <c r="B1996" s="2" t="s">
        <v>2532</v>
      </c>
      <c r="C1996" s="2" t="s">
        <v>2533</v>
      </c>
      <c r="D1996" s="2" t="s">
        <v>16</v>
      </c>
      <c r="E1996" s="2" t="s">
        <v>17</v>
      </c>
      <c r="F1996" s="2" t="s">
        <v>18</v>
      </c>
      <c r="G1996" s="2" t="s">
        <v>175</v>
      </c>
      <c r="H1996" s="2" t="s">
        <v>2534</v>
      </c>
      <c r="I1996" s="2">
        <v>8236</v>
      </c>
      <c r="J1996" s="2">
        <v>0</v>
      </c>
      <c r="K1996" s="2">
        <v>27</v>
      </c>
      <c r="L1996" s="3">
        <v>45710</v>
      </c>
      <c r="M1996" s="3">
        <v>47515</v>
      </c>
      <c r="N1996" s="2" t="s">
        <v>395</v>
      </c>
    </row>
    <row r="1997" spans="2:14" x14ac:dyDescent="0.25">
      <c r="B1997" s="2" t="s">
        <v>2532</v>
      </c>
      <c r="C1997" s="2" t="s">
        <v>2533</v>
      </c>
      <c r="D1997" s="2" t="s">
        <v>16</v>
      </c>
      <c r="E1997" s="2" t="s">
        <v>17</v>
      </c>
      <c r="F1997" s="2" t="s">
        <v>18</v>
      </c>
      <c r="G1997" s="2" t="s">
        <v>175</v>
      </c>
      <c r="H1997" s="2" t="s">
        <v>2534</v>
      </c>
      <c r="I1997" s="2">
        <v>8236</v>
      </c>
      <c r="J1997" s="2">
        <v>0</v>
      </c>
      <c r="K1997" s="2" t="s">
        <v>2535</v>
      </c>
      <c r="L1997" s="3">
        <v>45818</v>
      </c>
      <c r="M1997" s="3">
        <v>47515</v>
      </c>
      <c r="N1997" s="2" t="s">
        <v>395</v>
      </c>
    </row>
    <row r="1998" spans="2:14" x14ac:dyDescent="0.25">
      <c r="B1998" s="2" t="s">
        <v>2532</v>
      </c>
      <c r="C1998" s="2" t="s">
        <v>2533</v>
      </c>
      <c r="D1998" s="2" t="s">
        <v>16</v>
      </c>
      <c r="E1998" s="2" t="s">
        <v>17</v>
      </c>
      <c r="F1998" s="2" t="s">
        <v>18</v>
      </c>
      <c r="G1998" s="2" t="s">
        <v>175</v>
      </c>
      <c r="H1998" s="2" t="s">
        <v>2534</v>
      </c>
      <c r="I1998" s="2">
        <v>8236</v>
      </c>
      <c r="J1998" s="2">
        <v>0</v>
      </c>
      <c r="K1998" s="2">
        <v>201240735011</v>
      </c>
      <c r="L1998" s="3">
        <v>44958</v>
      </c>
      <c r="M1998" s="3">
        <v>47300</v>
      </c>
      <c r="N1998" s="2" t="s">
        <v>395</v>
      </c>
    </row>
    <row r="1999" spans="2:14" x14ac:dyDescent="0.25">
      <c r="B1999" s="2" t="s">
        <v>2532</v>
      </c>
      <c r="C1999" s="2" t="s">
        <v>2533</v>
      </c>
      <c r="D1999" s="2" t="s">
        <v>16</v>
      </c>
      <c r="E1999" s="2" t="s">
        <v>17</v>
      </c>
      <c r="F1999" s="2" t="s">
        <v>18</v>
      </c>
      <c r="G1999" s="2" t="s">
        <v>175</v>
      </c>
      <c r="H1999" s="2" t="s">
        <v>2534</v>
      </c>
      <c r="I1999" s="2">
        <v>8236</v>
      </c>
      <c r="J1999" s="2">
        <v>0</v>
      </c>
      <c r="K1999" s="2" t="s">
        <v>2536</v>
      </c>
      <c r="L1999" s="3">
        <v>44958</v>
      </c>
      <c r="M1999" s="3">
        <v>47300</v>
      </c>
      <c r="N1999" s="2" t="s">
        <v>395</v>
      </c>
    </row>
    <row r="2000" spans="2:14" x14ac:dyDescent="0.25">
      <c r="B2000" s="2" t="s">
        <v>2532</v>
      </c>
      <c r="C2000" s="2" t="s">
        <v>2533</v>
      </c>
      <c r="D2000" s="2" t="s">
        <v>16</v>
      </c>
      <c r="E2000" s="2" t="s">
        <v>17</v>
      </c>
      <c r="F2000" s="2" t="s">
        <v>18</v>
      </c>
      <c r="G2000" s="2" t="s">
        <v>175</v>
      </c>
      <c r="H2000" s="2" t="s">
        <v>2534</v>
      </c>
      <c r="I2000" s="2">
        <v>8236</v>
      </c>
      <c r="J2000" s="2">
        <v>0</v>
      </c>
      <c r="K2000" s="2">
        <v>201250535068</v>
      </c>
      <c r="L2000" s="3">
        <v>45796</v>
      </c>
      <c r="M2000" s="3">
        <v>47604</v>
      </c>
      <c r="N2000" s="2" t="s">
        <v>395</v>
      </c>
    </row>
    <row r="2001" spans="2:14" x14ac:dyDescent="0.25">
      <c r="B2001" s="2" t="s">
        <v>2532</v>
      </c>
      <c r="C2001" s="2" t="s">
        <v>2533</v>
      </c>
      <c r="D2001" s="2" t="s">
        <v>16</v>
      </c>
      <c r="E2001" s="2" t="s">
        <v>17</v>
      </c>
      <c r="F2001" s="2" t="s">
        <v>18</v>
      </c>
      <c r="G2001" s="2" t="s">
        <v>175</v>
      </c>
      <c r="H2001" s="2" t="s">
        <v>2534</v>
      </c>
      <c r="I2001" s="2">
        <v>8236</v>
      </c>
      <c r="J2001" s="2">
        <v>0</v>
      </c>
      <c r="K2001" s="2">
        <v>201250735111</v>
      </c>
      <c r="L2001" s="3">
        <v>45847</v>
      </c>
      <c r="M2001" s="3">
        <v>47665</v>
      </c>
      <c r="N2001" s="2" t="s">
        <v>395</v>
      </c>
    </row>
    <row r="2002" spans="2:14" x14ac:dyDescent="0.25">
      <c r="B2002" s="2" t="s">
        <v>2532</v>
      </c>
      <c r="C2002" s="2" t="s">
        <v>2533</v>
      </c>
      <c r="D2002" s="2" t="s">
        <v>16</v>
      </c>
      <c r="E2002" s="2" t="s">
        <v>17</v>
      </c>
      <c r="F2002" s="2" t="s">
        <v>18</v>
      </c>
      <c r="G2002" s="2" t="s">
        <v>175</v>
      </c>
      <c r="H2002" s="2" t="s">
        <v>2534</v>
      </c>
      <c r="I2002" s="2">
        <v>8236</v>
      </c>
      <c r="J2002" s="2">
        <v>0</v>
      </c>
      <c r="K2002" s="2">
        <v>201250735124</v>
      </c>
      <c r="L2002" s="3">
        <v>45894</v>
      </c>
      <c r="M2002" s="3">
        <v>47665</v>
      </c>
      <c r="N2002" s="2" t="s">
        <v>395</v>
      </c>
    </row>
    <row r="2003" spans="2:14" x14ac:dyDescent="0.25">
      <c r="B2003" s="2" t="s">
        <v>2532</v>
      </c>
      <c r="C2003" s="2" t="s">
        <v>2533</v>
      </c>
      <c r="D2003" s="2" t="s">
        <v>16</v>
      </c>
      <c r="E2003" s="2" t="s">
        <v>17</v>
      </c>
      <c r="F2003" s="2" t="s">
        <v>18</v>
      </c>
      <c r="G2003" s="2" t="s">
        <v>175</v>
      </c>
      <c r="H2003" s="2" t="s">
        <v>2534</v>
      </c>
      <c r="I2003" s="2">
        <v>8236</v>
      </c>
      <c r="J2003" s="2">
        <v>0</v>
      </c>
      <c r="K2003" s="2" t="s">
        <v>2537</v>
      </c>
      <c r="L2003" s="3">
        <v>45992</v>
      </c>
      <c r="M2003" s="3">
        <v>47665</v>
      </c>
      <c r="N2003" s="2" t="s">
        <v>395</v>
      </c>
    </row>
    <row r="2004" spans="2:14" x14ac:dyDescent="0.25">
      <c r="B2004" s="2" t="s">
        <v>2532</v>
      </c>
      <c r="C2004" s="2" t="s">
        <v>2533</v>
      </c>
      <c r="D2004" s="2" t="s">
        <v>16</v>
      </c>
      <c r="E2004" s="2" t="s">
        <v>17</v>
      </c>
      <c r="F2004" s="2" t="s">
        <v>18</v>
      </c>
      <c r="G2004" s="2" t="s">
        <v>175</v>
      </c>
      <c r="H2004" s="2" t="s">
        <v>2534</v>
      </c>
      <c r="I2004" s="2">
        <v>8236</v>
      </c>
      <c r="J2004" s="2">
        <v>0</v>
      </c>
      <c r="K2004" s="2">
        <v>201250838144</v>
      </c>
      <c r="L2004" s="3">
        <v>45894</v>
      </c>
      <c r="M2004" s="3">
        <v>47696</v>
      </c>
      <c r="N2004" s="2" t="s">
        <v>395</v>
      </c>
    </row>
    <row r="2005" spans="2:14" x14ac:dyDescent="0.25">
      <c r="B2005" s="2" t="s">
        <v>2532</v>
      </c>
      <c r="C2005" s="2" t="s">
        <v>2533</v>
      </c>
      <c r="D2005" s="2" t="s">
        <v>16</v>
      </c>
      <c r="E2005" s="2" t="s">
        <v>17</v>
      </c>
      <c r="F2005" s="2" t="s">
        <v>18</v>
      </c>
      <c r="G2005" s="2" t="s">
        <v>175</v>
      </c>
      <c r="H2005" s="2" t="s">
        <v>2534</v>
      </c>
      <c r="I2005" s="2">
        <v>8236</v>
      </c>
      <c r="J2005" s="2">
        <v>0</v>
      </c>
      <c r="K2005" s="2">
        <v>201250838148</v>
      </c>
      <c r="L2005" s="3">
        <v>45894</v>
      </c>
      <c r="M2005" s="3">
        <v>47696</v>
      </c>
      <c r="N2005" s="2" t="s">
        <v>395</v>
      </c>
    </row>
    <row r="2006" spans="2:14" x14ac:dyDescent="0.25">
      <c r="B2006" s="2" t="s">
        <v>2532</v>
      </c>
      <c r="C2006" s="2" t="s">
        <v>2533</v>
      </c>
      <c r="D2006" s="2" t="s">
        <v>16</v>
      </c>
      <c r="E2006" s="2" t="s">
        <v>17</v>
      </c>
      <c r="F2006" s="2" t="s">
        <v>18</v>
      </c>
      <c r="G2006" s="2" t="s">
        <v>175</v>
      </c>
      <c r="H2006" s="2" t="s">
        <v>2534</v>
      </c>
      <c r="I2006" s="2">
        <v>8236</v>
      </c>
      <c r="J2006" s="2">
        <v>0</v>
      </c>
      <c r="K2006" s="2">
        <v>201251037212</v>
      </c>
      <c r="L2006" s="3">
        <v>45962</v>
      </c>
      <c r="M2006" s="3">
        <v>47757</v>
      </c>
      <c r="N2006" s="2" t="s">
        <v>395</v>
      </c>
    </row>
    <row r="2007" spans="2:14" x14ac:dyDescent="0.25">
      <c r="B2007" s="2" t="s">
        <v>2532</v>
      </c>
      <c r="C2007" s="2" t="s">
        <v>2533</v>
      </c>
      <c r="D2007" s="2" t="s">
        <v>16</v>
      </c>
      <c r="E2007" s="2" t="s">
        <v>17</v>
      </c>
      <c r="F2007" s="2" t="s">
        <v>18</v>
      </c>
      <c r="G2007" s="2" t="s">
        <v>175</v>
      </c>
      <c r="H2007" s="2" t="s">
        <v>2534</v>
      </c>
      <c r="I2007" s="2">
        <v>8236</v>
      </c>
      <c r="J2007" s="2">
        <v>400</v>
      </c>
      <c r="K2007" s="2">
        <v>20125137238</v>
      </c>
      <c r="L2007" s="3">
        <v>46184</v>
      </c>
      <c r="M2007" s="3">
        <v>47788</v>
      </c>
      <c r="N2007" s="2" t="s">
        <v>395</v>
      </c>
    </row>
    <row r="2008" spans="2:14" x14ac:dyDescent="0.25">
      <c r="B2008" s="2" t="s">
        <v>2532</v>
      </c>
      <c r="C2008" s="2" t="s">
        <v>2533</v>
      </c>
      <c r="D2008" s="2" t="s">
        <v>16</v>
      </c>
      <c r="E2008" s="2" t="s">
        <v>17</v>
      </c>
      <c r="F2008" s="2" t="s">
        <v>18</v>
      </c>
      <c r="G2008" s="2" t="s">
        <v>175</v>
      </c>
      <c r="H2008" s="2" t="s">
        <v>2534</v>
      </c>
      <c r="I2008" s="2">
        <v>8236</v>
      </c>
      <c r="J2008" s="2">
        <v>5000</v>
      </c>
      <c r="K2008" s="2">
        <v>201260335032</v>
      </c>
      <c r="L2008" s="3">
        <v>46113</v>
      </c>
      <c r="M2008" s="3">
        <v>47908</v>
      </c>
      <c r="N2008" s="2" t="s">
        <v>395</v>
      </c>
    </row>
    <row r="2009" spans="2:14" x14ac:dyDescent="0.25">
      <c r="B2009" s="2" t="s">
        <v>2532</v>
      </c>
      <c r="C2009" s="2" t="s">
        <v>2533</v>
      </c>
      <c r="D2009" s="2" t="s">
        <v>16</v>
      </c>
      <c r="E2009" s="2" t="s">
        <v>17</v>
      </c>
      <c r="F2009" s="2" t="s">
        <v>18</v>
      </c>
      <c r="G2009" s="2" t="s">
        <v>175</v>
      </c>
      <c r="H2009" s="2" t="s">
        <v>2534</v>
      </c>
      <c r="I2009" s="2">
        <v>8236</v>
      </c>
      <c r="J2009" s="2">
        <v>2836</v>
      </c>
      <c r="K2009" s="2">
        <v>222</v>
      </c>
      <c r="L2009" s="3">
        <v>45968</v>
      </c>
      <c r="M2009" s="3">
        <v>47788</v>
      </c>
      <c r="N2009" s="2" t="s">
        <v>395</v>
      </c>
    </row>
    <row r="2010" spans="2:14" x14ac:dyDescent="0.25">
      <c r="B2010" s="2" t="s">
        <v>2532</v>
      </c>
      <c r="C2010" s="2" t="s">
        <v>2533</v>
      </c>
      <c r="D2010" s="2" t="s">
        <v>16</v>
      </c>
      <c r="E2010" s="2" t="s">
        <v>17</v>
      </c>
      <c r="F2010" s="2" t="s">
        <v>18</v>
      </c>
      <c r="G2010" s="2" t="s">
        <v>175</v>
      </c>
      <c r="H2010" s="2" t="s">
        <v>2534</v>
      </c>
      <c r="I2010" s="2">
        <v>8236</v>
      </c>
      <c r="J2010" s="2">
        <v>0</v>
      </c>
      <c r="K2010" s="2">
        <v>5011</v>
      </c>
      <c r="L2010" s="3">
        <v>45694</v>
      </c>
      <c r="M2010" s="3">
        <v>47484</v>
      </c>
      <c r="N2010" s="2" t="s">
        <v>395</v>
      </c>
    </row>
    <row r="2011" spans="2:14" x14ac:dyDescent="0.25">
      <c r="B2011" s="2" t="s">
        <v>2532</v>
      </c>
      <c r="C2011" s="2" t="s">
        <v>2533</v>
      </c>
      <c r="D2011" s="2" t="s">
        <v>16</v>
      </c>
      <c r="E2011" s="2" t="s">
        <v>181</v>
      </c>
      <c r="F2011" s="2" t="s">
        <v>18</v>
      </c>
      <c r="G2011" s="2" t="s">
        <v>175</v>
      </c>
      <c r="H2011" s="2" t="s">
        <v>2534</v>
      </c>
      <c r="I2011" s="2">
        <v>8236</v>
      </c>
      <c r="J2011" s="2">
        <v>0</v>
      </c>
      <c r="K2011" s="2">
        <v>201250838148</v>
      </c>
      <c r="L2011" s="3">
        <v>45894</v>
      </c>
      <c r="M2011" s="3">
        <v>47696</v>
      </c>
      <c r="N2011" s="2" t="s">
        <v>395</v>
      </c>
    </row>
    <row r="2012" spans="2:14" x14ac:dyDescent="0.25">
      <c r="B2012" s="2" t="s">
        <v>2538</v>
      </c>
      <c r="C2012" s="2" t="s">
        <v>2539</v>
      </c>
      <c r="D2012" s="2" t="s">
        <v>379</v>
      </c>
      <c r="E2012" s="2" t="s">
        <v>17</v>
      </c>
      <c r="F2012" s="2" t="s">
        <v>18</v>
      </c>
      <c r="G2012" s="2" t="s">
        <v>175</v>
      </c>
      <c r="H2012" s="2" t="s">
        <v>2534</v>
      </c>
      <c r="I2012" s="2">
        <v>429</v>
      </c>
      <c r="J2012" s="2">
        <v>0</v>
      </c>
      <c r="K2012" s="2">
        <v>26</v>
      </c>
      <c r="L2012" s="3">
        <v>45710</v>
      </c>
      <c r="M2012" s="3">
        <v>47515</v>
      </c>
      <c r="N2012" s="2" t="s">
        <v>395</v>
      </c>
    </row>
    <row r="2013" spans="2:14" x14ac:dyDescent="0.25">
      <c r="B2013" s="2" t="s">
        <v>2538</v>
      </c>
      <c r="C2013" s="2" t="s">
        <v>2539</v>
      </c>
      <c r="D2013" s="2" t="s">
        <v>379</v>
      </c>
      <c r="E2013" s="2" t="s">
        <v>17</v>
      </c>
      <c r="F2013" s="2" t="s">
        <v>18</v>
      </c>
      <c r="G2013" s="2" t="s">
        <v>175</v>
      </c>
      <c r="H2013" s="2" t="s">
        <v>2534</v>
      </c>
      <c r="I2013" s="2">
        <v>429</v>
      </c>
      <c r="J2013" s="2">
        <v>0</v>
      </c>
      <c r="K2013" s="4">
        <v>201000000000</v>
      </c>
      <c r="L2013" s="3">
        <v>44958</v>
      </c>
      <c r="M2013" s="3">
        <v>47300</v>
      </c>
      <c r="N2013" s="2" t="s">
        <v>395</v>
      </c>
    </row>
    <row r="2014" spans="2:14" x14ac:dyDescent="0.25">
      <c r="B2014" s="2" t="s">
        <v>2538</v>
      </c>
      <c r="C2014" s="2" t="s">
        <v>2539</v>
      </c>
      <c r="D2014" s="2" t="s">
        <v>379</v>
      </c>
      <c r="E2014" s="2" t="s">
        <v>17</v>
      </c>
      <c r="F2014" s="2" t="s">
        <v>18</v>
      </c>
      <c r="G2014" s="2" t="s">
        <v>175</v>
      </c>
      <c r="H2014" s="2" t="s">
        <v>2534</v>
      </c>
      <c r="I2014" s="2">
        <v>429</v>
      </c>
      <c r="J2014" s="2">
        <v>0</v>
      </c>
      <c r="K2014" s="2" t="s">
        <v>2536</v>
      </c>
      <c r="L2014" s="3">
        <v>44958</v>
      </c>
      <c r="M2014" s="3">
        <v>47300</v>
      </c>
      <c r="N2014" s="2" t="s">
        <v>395</v>
      </c>
    </row>
    <row r="2015" spans="2:14" x14ac:dyDescent="0.25">
      <c r="B2015" s="2" t="s">
        <v>2538</v>
      </c>
      <c r="C2015" s="2" t="s">
        <v>2539</v>
      </c>
      <c r="D2015" s="2" t="s">
        <v>379</v>
      </c>
      <c r="E2015" s="2" t="s">
        <v>17</v>
      </c>
      <c r="F2015" s="2" t="s">
        <v>18</v>
      </c>
      <c r="G2015" s="2" t="s">
        <v>175</v>
      </c>
      <c r="H2015" s="2" t="s">
        <v>2534</v>
      </c>
      <c r="I2015" s="2">
        <v>429</v>
      </c>
      <c r="J2015" s="2">
        <v>0</v>
      </c>
      <c r="K2015" s="2">
        <v>201250435046</v>
      </c>
      <c r="L2015" s="3">
        <v>45796</v>
      </c>
      <c r="M2015" s="3">
        <v>47574</v>
      </c>
      <c r="N2015" s="2" t="s">
        <v>395</v>
      </c>
    </row>
    <row r="2016" spans="2:14" x14ac:dyDescent="0.25">
      <c r="B2016" s="2" t="s">
        <v>2538</v>
      </c>
      <c r="C2016" s="2" t="s">
        <v>2539</v>
      </c>
      <c r="D2016" s="2" t="s">
        <v>379</v>
      </c>
      <c r="E2016" s="2" t="s">
        <v>17</v>
      </c>
      <c r="F2016" s="2" t="s">
        <v>18</v>
      </c>
      <c r="G2016" s="2" t="s">
        <v>175</v>
      </c>
      <c r="H2016" s="2" t="s">
        <v>2534</v>
      </c>
      <c r="I2016" s="2">
        <v>429</v>
      </c>
      <c r="J2016" s="2">
        <v>10</v>
      </c>
      <c r="K2016" s="2" t="s">
        <v>2540</v>
      </c>
      <c r="L2016" s="3">
        <v>46113</v>
      </c>
      <c r="M2016" s="3">
        <v>47574</v>
      </c>
      <c r="N2016" s="2" t="s">
        <v>395</v>
      </c>
    </row>
    <row r="2017" spans="2:14" x14ac:dyDescent="0.25">
      <c r="B2017" s="2" t="s">
        <v>2538</v>
      </c>
      <c r="C2017" s="2" t="s">
        <v>2539</v>
      </c>
      <c r="D2017" s="2" t="s">
        <v>379</v>
      </c>
      <c r="E2017" s="2" t="s">
        <v>17</v>
      </c>
      <c r="F2017" s="2" t="s">
        <v>18</v>
      </c>
      <c r="G2017" s="2" t="s">
        <v>175</v>
      </c>
      <c r="H2017" s="2" t="s">
        <v>2534</v>
      </c>
      <c r="I2017" s="2">
        <v>429</v>
      </c>
      <c r="J2017" s="2">
        <v>48</v>
      </c>
      <c r="K2017" s="2">
        <v>201250635103</v>
      </c>
      <c r="L2017" s="3">
        <v>46113</v>
      </c>
      <c r="M2017" s="3">
        <v>47635</v>
      </c>
      <c r="N2017" s="2" t="s">
        <v>395</v>
      </c>
    </row>
    <row r="2018" spans="2:14" x14ac:dyDescent="0.25">
      <c r="B2018" s="2" t="s">
        <v>2538</v>
      </c>
      <c r="C2018" s="2" t="s">
        <v>2539</v>
      </c>
      <c r="D2018" s="2" t="s">
        <v>379</v>
      </c>
      <c r="E2018" s="2" t="s">
        <v>17</v>
      </c>
      <c r="F2018" s="2" t="s">
        <v>18</v>
      </c>
      <c r="G2018" s="2" t="s">
        <v>175</v>
      </c>
      <c r="H2018" s="2" t="s">
        <v>2534</v>
      </c>
      <c r="I2018" s="2">
        <v>429</v>
      </c>
      <c r="J2018" s="2">
        <v>40</v>
      </c>
      <c r="K2018" s="2" t="s">
        <v>2541</v>
      </c>
      <c r="L2018" s="3">
        <v>46113</v>
      </c>
      <c r="M2018" s="3">
        <v>47788</v>
      </c>
      <c r="N2018" s="2" t="s">
        <v>395</v>
      </c>
    </row>
    <row r="2019" spans="2:14" x14ac:dyDescent="0.25">
      <c r="B2019" s="2" t="s">
        <v>2538</v>
      </c>
      <c r="C2019" s="2" t="s">
        <v>2539</v>
      </c>
      <c r="D2019" s="2" t="s">
        <v>379</v>
      </c>
      <c r="E2019" s="2" t="s">
        <v>17</v>
      </c>
      <c r="F2019" s="2" t="s">
        <v>18</v>
      </c>
      <c r="G2019" s="2" t="s">
        <v>175</v>
      </c>
      <c r="H2019" s="2" t="s">
        <v>2534</v>
      </c>
      <c r="I2019" s="2">
        <v>429</v>
      </c>
      <c r="J2019" s="2">
        <v>235</v>
      </c>
      <c r="K2019" s="2">
        <v>201251235244</v>
      </c>
      <c r="L2019" s="3">
        <v>46021</v>
      </c>
      <c r="M2019" s="3">
        <v>47818</v>
      </c>
      <c r="N2019" s="2" t="s">
        <v>395</v>
      </c>
    </row>
    <row r="2020" spans="2:14" x14ac:dyDescent="0.25">
      <c r="B2020" s="2" t="s">
        <v>2538</v>
      </c>
      <c r="C2020" s="2" t="s">
        <v>2539</v>
      </c>
      <c r="D2020" s="2" t="s">
        <v>379</v>
      </c>
      <c r="E2020" s="2" t="s">
        <v>17</v>
      </c>
      <c r="F2020" s="2" t="s">
        <v>18</v>
      </c>
      <c r="G2020" s="2" t="s">
        <v>175</v>
      </c>
      <c r="H2020" s="2" t="s">
        <v>2534</v>
      </c>
      <c r="I2020" s="2">
        <v>429</v>
      </c>
      <c r="J2020" s="2">
        <v>12</v>
      </c>
      <c r="K2020" s="2" t="s">
        <v>2542</v>
      </c>
      <c r="L2020" s="3">
        <v>46113</v>
      </c>
      <c r="M2020" s="3">
        <v>47818</v>
      </c>
      <c r="N2020" s="2" t="s">
        <v>395</v>
      </c>
    </row>
    <row r="2021" spans="2:14" x14ac:dyDescent="0.25">
      <c r="B2021" s="2" t="s">
        <v>2538</v>
      </c>
      <c r="C2021" s="2" t="s">
        <v>2539</v>
      </c>
      <c r="D2021" s="2" t="s">
        <v>379</v>
      </c>
      <c r="E2021" s="2" t="s">
        <v>17</v>
      </c>
      <c r="F2021" s="2" t="s">
        <v>18</v>
      </c>
      <c r="G2021" s="2" t="s">
        <v>175</v>
      </c>
      <c r="H2021" s="2" t="s">
        <v>2534</v>
      </c>
      <c r="I2021" s="2">
        <v>429</v>
      </c>
      <c r="J2021" s="2">
        <v>84</v>
      </c>
      <c r="K2021" s="2" t="s">
        <v>2543</v>
      </c>
      <c r="L2021" s="3">
        <v>46113</v>
      </c>
      <c r="M2021" s="3">
        <v>47908</v>
      </c>
      <c r="N2021" s="2" t="s">
        <v>395</v>
      </c>
    </row>
    <row r="2022" spans="2:14" x14ac:dyDescent="0.25">
      <c r="B2022" s="2" t="s">
        <v>2538</v>
      </c>
      <c r="C2022" s="2" t="s">
        <v>2539</v>
      </c>
      <c r="D2022" s="2" t="s">
        <v>379</v>
      </c>
      <c r="E2022" s="2" t="s">
        <v>17</v>
      </c>
      <c r="F2022" s="2" t="s">
        <v>18</v>
      </c>
      <c r="G2022" s="2" t="s">
        <v>175</v>
      </c>
      <c r="H2022" s="2" t="s">
        <v>2534</v>
      </c>
      <c r="I2022" s="2">
        <v>429</v>
      </c>
      <c r="J2022" s="2">
        <v>0</v>
      </c>
      <c r="K2022" s="2">
        <v>5011</v>
      </c>
      <c r="L2022" s="3">
        <v>45693</v>
      </c>
      <c r="M2022" s="3">
        <v>47484</v>
      </c>
      <c r="N2022" s="2" t="s">
        <v>395</v>
      </c>
    </row>
    <row r="2023" spans="2:14" x14ac:dyDescent="0.25">
      <c r="B2023" s="2" t="s">
        <v>2538</v>
      </c>
      <c r="C2023" s="2" t="s">
        <v>2539</v>
      </c>
      <c r="D2023" s="2" t="s">
        <v>379</v>
      </c>
      <c r="E2023" s="2" t="s">
        <v>181</v>
      </c>
      <c r="F2023" s="2" t="s">
        <v>18</v>
      </c>
      <c r="G2023" s="2" t="s">
        <v>175</v>
      </c>
      <c r="H2023" s="2" t="s">
        <v>2534</v>
      </c>
      <c r="I2023" s="2">
        <v>429</v>
      </c>
      <c r="J2023" s="2">
        <v>0</v>
      </c>
      <c r="K2023" s="2">
        <v>201250435046</v>
      </c>
      <c r="L2023" s="3">
        <v>45796</v>
      </c>
      <c r="M2023" s="3">
        <v>47574</v>
      </c>
      <c r="N2023" s="2" t="s">
        <v>395</v>
      </c>
    </row>
    <row r="2024" spans="2:14" x14ac:dyDescent="0.25">
      <c r="B2024" s="2" t="s">
        <v>2538</v>
      </c>
      <c r="C2024" s="2" t="s">
        <v>2539</v>
      </c>
      <c r="D2024" s="2" t="s">
        <v>379</v>
      </c>
      <c r="E2024" s="2" t="s">
        <v>181</v>
      </c>
      <c r="F2024" s="2" t="s">
        <v>18</v>
      </c>
      <c r="G2024" s="2" t="s">
        <v>175</v>
      </c>
      <c r="H2024" s="2" t="s">
        <v>2534</v>
      </c>
      <c r="I2024" s="2">
        <v>429</v>
      </c>
      <c r="J2024" s="2">
        <v>0</v>
      </c>
      <c r="K2024" s="2">
        <v>201251235244</v>
      </c>
      <c r="L2024" s="3">
        <v>46021</v>
      </c>
      <c r="M2024" s="3">
        <v>47818</v>
      </c>
      <c r="N2024" s="2" t="s">
        <v>395</v>
      </c>
    </row>
    <row r="2025" spans="2:14" x14ac:dyDescent="0.25">
      <c r="B2025" s="2" t="s">
        <v>2544</v>
      </c>
      <c r="C2025" s="2" t="s">
        <v>2545</v>
      </c>
      <c r="D2025" s="2" t="s">
        <v>1367</v>
      </c>
      <c r="E2025" s="2" t="s">
        <v>17</v>
      </c>
      <c r="F2025" s="2" t="s">
        <v>18</v>
      </c>
      <c r="G2025" s="2" t="s">
        <v>175</v>
      </c>
      <c r="H2025" s="2" t="s">
        <v>2534</v>
      </c>
      <c r="I2025" s="2">
        <v>58</v>
      </c>
      <c r="J2025" s="2">
        <v>0</v>
      </c>
      <c r="K2025" s="4">
        <v>201000000000</v>
      </c>
      <c r="L2025" s="3">
        <v>44958</v>
      </c>
      <c r="M2025" s="3">
        <v>47270</v>
      </c>
      <c r="N2025" s="2" t="s">
        <v>395</v>
      </c>
    </row>
    <row r="2026" spans="2:14" x14ac:dyDescent="0.25">
      <c r="B2026" s="2" t="s">
        <v>2544</v>
      </c>
      <c r="C2026" s="2" t="s">
        <v>2545</v>
      </c>
      <c r="D2026" s="2" t="s">
        <v>1367</v>
      </c>
      <c r="E2026" s="2" t="s">
        <v>17</v>
      </c>
      <c r="F2026" s="2" t="s">
        <v>18</v>
      </c>
      <c r="G2026" s="2" t="s">
        <v>175</v>
      </c>
      <c r="H2026" s="2" t="s">
        <v>2534</v>
      </c>
      <c r="I2026" s="2">
        <v>58</v>
      </c>
      <c r="J2026" s="2">
        <v>30</v>
      </c>
      <c r="K2026" s="2" t="s">
        <v>2546</v>
      </c>
      <c r="L2026" s="3">
        <v>46113</v>
      </c>
      <c r="M2026" s="3">
        <v>47300</v>
      </c>
      <c r="N2026" s="2" t="s">
        <v>395</v>
      </c>
    </row>
    <row r="2027" spans="2:14" x14ac:dyDescent="0.25">
      <c r="B2027" s="2" t="s">
        <v>2544</v>
      </c>
      <c r="C2027" s="2" t="s">
        <v>2545</v>
      </c>
      <c r="D2027" s="2" t="s">
        <v>1367</v>
      </c>
      <c r="E2027" s="2" t="s">
        <v>17</v>
      </c>
      <c r="F2027" s="2" t="s">
        <v>18</v>
      </c>
      <c r="G2027" s="2" t="s">
        <v>175</v>
      </c>
      <c r="H2027" s="2" t="s">
        <v>2534</v>
      </c>
      <c r="I2027" s="2">
        <v>58</v>
      </c>
      <c r="J2027" s="2">
        <v>4</v>
      </c>
      <c r="K2027" s="2" t="s">
        <v>2547</v>
      </c>
      <c r="L2027" s="3">
        <v>46094</v>
      </c>
      <c r="M2027" s="3">
        <v>47300</v>
      </c>
      <c r="N2027" s="2" t="s">
        <v>395</v>
      </c>
    </row>
    <row r="2028" spans="2:14" x14ac:dyDescent="0.25">
      <c r="B2028" s="2" t="s">
        <v>2544</v>
      </c>
      <c r="C2028" s="2" t="s">
        <v>2545</v>
      </c>
      <c r="D2028" s="2" t="s">
        <v>1367</v>
      </c>
      <c r="E2028" s="2" t="s">
        <v>17</v>
      </c>
      <c r="F2028" s="2" t="s">
        <v>18</v>
      </c>
      <c r="G2028" s="2" t="s">
        <v>175</v>
      </c>
      <c r="H2028" s="2" t="s">
        <v>2534</v>
      </c>
      <c r="I2028" s="2">
        <v>58</v>
      </c>
      <c r="J2028" s="2">
        <v>0</v>
      </c>
      <c r="K2028" s="2" t="s">
        <v>2548</v>
      </c>
      <c r="L2028" s="3">
        <v>45796</v>
      </c>
      <c r="M2028" s="3">
        <v>47604</v>
      </c>
      <c r="N2028" s="2" t="s">
        <v>395</v>
      </c>
    </row>
    <row r="2029" spans="2:14" x14ac:dyDescent="0.25">
      <c r="B2029" s="2" t="s">
        <v>2544</v>
      </c>
      <c r="C2029" s="2" t="s">
        <v>2545</v>
      </c>
      <c r="D2029" s="2" t="s">
        <v>1367</v>
      </c>
      <c r="E2029" s="2" t="s">
        <v>17</v>
      </c>
      <c r="F2029" s="2" t="s">
        <v>18</v>
      </c>
      <c r="G2029" s="2" t="s">
        <v>175</v>
      </c>
      <c r="H2029" s="2" t="s">
        <v>2534</v>
      </c>
      <c r="I2029" s="2">
        <v>58</v>
      </c>
      <c r="J2029" s="2">
        <v>24</v>
      </c>
      <c r="K2029" s="2">
        <v>202251137226</v>
      </c>
      <c r="L2029" s="3">
        <v>46094</v>
      </c>
      <c r="M2029" s="3">
        <v>47788</v>
      </c>
      <c r="N2029" s="2" t="s">
        <v>395</v>
      </c>
    </row>
    <row r="2030" spans="2:14" x14ac:dyDescent="0.25">
      <c r="B2030" s="2" t="s">
        <v>2544</v>
      </c>
      <c r="C2030" s="2" t="s">
        <v>2545</v>
      </c>
      <c r="D2030" s="2" t="s">
        <v>1367</v>
      </c>
      <c r="E2030" s="2" t="s">
        <v>17</v>
      </c>
      <c r="F2030" s="2" t="s">
        <v>18</v>
      </c>
      <c r="G2030" s="2" t="s">
        <v>175</v>
      </c>
      <c r="H2030" s="2" t="s">
        <v>2534</v>
      </c>
      <c r="I2030" s="2">
        <v>58</v>
      </c>
      <c r="J2030" s="2">
        <v>0</v>
      </c>
      <c r="K2030" s="2">
        <v>5011</v>
      </c>
      <c r="L2030" s="3">
        <v>45693</v>
      </c>
      <c r="M2030" s="3">
        <v>47484</v>
      </c>
      <c r="N2030" s="2" t="s">
        <v>395</v>
      </c>
    </row>
    <row r="2031" spans="2:14" x14ac:dyDescent="0.25">
      <c r="B2031" s="2" t="s">
        <v>2549</v>
      </c>
      <c r="C2031" s="2" t="s">
        <v>2550</v>
      </c>
      <c r="D2031" s="2" t="s">
        <v>16</v>
      </c>
      <c r="E2031" s="2" t="s">
        <v>17</v>
      </c>
      <c r="F2031" s="2" t="s">
        <v>18</v>
      </c>
      <c r="G2031" s="2" t="s">
        <v>175</v>
      </c>
      <c r="H2031" s="2" t="s">
        <v>2534</v>
      </c>
      <c r="I2031" s="2">
        <v>0</v>
      </c>
      <c r="J2031" s="2">
        <v>0</v>
      </c>
      <c r="K2031" s="4">
        <v>201000000000</v>
      </c>
      <c r="L2031" s="3">
        <v>44958</v>
      </c>
      <c r="M2031" s="3">
        <v>46478</v>
      </c>
      <c r="N2031" s="2" t="s">
        <v>395</v>
      </c>
    </row>
    <row r="2032" spans="2:14" x14ac:dyDescent="0.25">
      <c r="B2032" s="2" t="s">
        <v>2551</v>
      </c>
      <c r="C2032" s="2" t="s">
        <v>2552</v>
      </c>
      <c r="D2032" s="2" t="s">
        <v>41</v>
      </c>
      <c r="E2032" s="2" t="s">
        <v>75</v>
      </c>
      <c r="F2032" s="2" t="s">
        <v>18</v>
      </c>
      <c r="G2032" s="2" t="s">
        <v>90</v>
      </c>
      <c r="H2032" s="2" t="s">
        <v>2553</v>
      </c>
      <c r="I2032" s="2">
        <v>0</v>
      </c>
      <c r="J2032" s="2">
        <v>0</v>
      </c>
      <c r="K2032" s="2" t="s">
        <v>2554</v>
      </c>
      <c r="L2032" s="3">
        <v>45725</v>
      </c>
      <c r="M2032" s="3">
        <v>45992</v>
      </c>
      <c r="N2032" s="2" t="s">
        <v>395</v>
      </c>
    </row>
    <row r="2033" spans="2:14" x14ac:dyDescent="0.25">
      <c r="B2033" s="2" t="s">
        <v>2551</v>
      </c>
      <c r="C2033" s="2" t="s">
        <v>2552</v>
      </c>
      <c r="D2033" s="2" t="s">
        <v>41</v>
      </c>
      <c r="E2033" s="2" t="s">
        <v>75</v>
      </c>
      <c r="F2033" s="2" t="s">
        <v>18</v>
      </c>
      <c r="G2033" s="2" t="s">
        <v>90</v>
      </c>
      <c r="H2033" s="2" t="s">
        <v>2553</v>
      </c>
      <c r="I2033" s="2">
        <v>0</v>
      </c>
      <c r="J2033" s="2">
        <v>0</v>
      </c>
      <c r="K2033" s="4">
        <v>402000000000</v>
      </c>
      <c r="L2033" s="3">
        <v>44958</v>
      </c>
      <c r="M2033" s="3">
        <v>45870</v>
      </c>
      <c r="N2033" s="2" t="s">
        <v>395</v>
      </c>
    </row>
    <row r="2034" spans="2:14" x14ac:dyDescent="0.25">
      <c r="B2034" s="2" t="s">
        <v>2551</v>
      </c>
      <c r="C2034" s="2" t="s">
        <v>2552</v>
      </c>
      <c r="D2034" s="2" t="s">
        <v>41</v>
      </c>
      <c r="E2034" s="2" t="s">
        <v>17</v>
      </c>
      <c r="F2034" s="2" t="s">
        <v>18</v>
      </c>
      <c r="G2034" s="2" t="s">
        <v>90</v>
      </c>
      <c r="H2034" s="2" t="s">
        <v>2553</v>
      </c>
      <c r="I2034" s="2">
        <v>0</v>
      </c>
      <c r="J2034" s="2">
        <v>0</v>
      </c>
      <c r="K2034" s="2">
        <v>0</v>
      </c>
      <c r="L2034" s="3">
        <v>45924</v>
      </c>
      <c r="M2034" s="2" t="s">
        <v>30</v>
      </c>
      <c r="N2034" s="2" t="s">
        <v>395</v>
      </c>
    </row>
    <row r="2035" spans="2:14" x14ac:dyDescent="0.25">
      <c r="B2035" s="2" t="s">
        <v>2551</v>
      </c>
      <c r="C2035" s="2" t="s">
        <v>2552</v>
      </c>
      <c r="D2035" s="2" t="s">
        <v>41</v>
      </c>
      <c r="E2035" s="2" t="s">
        <v>17</v>
      </c>
      <c r="F2035" s="2" t="s">
        <v>18</v>
      </c>
      <c r="G2035" s="2" t="s">
        <v>90</v>
      </c>
      <c r="H2035" s="2" t="s">
        <v>2553</v>
      </c>
      <c r="I2035" s="2">
        <v>0</v>
      </c>
      <c r="J2035" s="2">
        <v>0</v>
      </c>
      <c r="K2035" s="2" t="s">
        <v>2554</v>
      </c>
      <c r="L2035" s="3">
        <v>45695</v>
      </c>
      <c r="M2035" s="3">
        <v>47058</v>
      </c>
      <c r="N2035" s="2" t="s">
        <v>395</v>
      </c>
    </row>
    <row r="2036" spans="2:14" x14ac:dyDescent="0.25">
      <c r="B2036" s="2" t="s">
        <v>2551</v>
      </c>
      <c r="C2036" s="2" t="s">
        <v>2552</v>
      </c>
      <c r="D2036" s="2" t="s">
        <v>41</v>
      </c>
      <c r="E2036" s="2" t="s">
        <v>17</v>
      </c>
      <c r="F2036" s="2" t="s">
        <v>18</v>
      </c>
      <c r="G2036" s="2" t="s">
        <v>90</v>
      </c>
      <c r="H2036" s="2" t="s">
        <v>2553</v>
      </c>
      <c r="I2036" s="2">
        <v>0</v>
      </c>
      <c r="J2036" s="2">
        <v>0</v>
      </c>
      <c r="K2036" s="2" t="s">
        <v>2554</v>
      </c>
      <c r="L2036" s="3">
        <v>45725</v>
      </c>
      <c r="M2036" s="3">
        <v>45992</v>
      </c>
      <c r="N2036" s="2" t="s">
        <v>395</v>
      </c>
    </row>
    <row r="2037" spans="2:14" x14ac:dyDescent="0.25">
      <c r="B2037" s="2" t="s">
        <v>2551</v>
      </c>
      <c r="C2037" s="2" t="s">
        <v>2552</v>
      </c>
      <c r="D2037" s="2" t="s">
        <v>41</v>
      </c>
      <c r="E2037" s="2" t="s">
        <v>17</v>
      </c>
      <c r="F2037" s="2" t="s">
        <v>18</v>
      </c>
      <c r="G2037" s="2" t="s">
        <v>90</v>
      </c>
      <c r="H2037" s="2" t="s">
        <v>2553</v>
      </c>
      <c r="I2037" s="2">
        <v>0</v>
      </c>
      <c r="J2037" s="2">
        <v>0</v>
      </c>
      <c r="K2037" s="4">
        <v>402000000000</v>
      </c>
      <c r="L2037" s="3">
        <v>44958</v>
      </c>
      <c r="M2037" s="3">
        <v>45870</v>
      </c>
      <c r="N2037" s="2" t="s">
        <v>395</v>
      </c>
    </row>
    <row r="2038" spans="2:14" x14ac:dyDescent="0.25">
      <c r="B2038" s="2" t="s">
        <v>2551</v>
      </c>
      <c r="C2038" s="2" t="s">
        <v>2552</v>
      </c>
      <c r="D2038" s="2" t="s">
        <v>41</v>
      </c>
      <c r="E2038" s="2" t="s">
        <v>17</v>
      </c>
      <c r="F2038" s="2" t="s">
        <v>18</v>
      </c>
      <c r="G2038" s="2" t="s">
        <v>90</v>
      </c>
      <c r="H2038" s="2" t="s">
        <v>2553</v>
      </c>
      <c r="I2038" s="2">
        <v>0</v>
      </c>
      <c r="J2038" s="2">
        <v>0</v>
      </c>
      <c r="K2038" s="2">
        <v>402250907002</v>
      </c>
      <c r="L2038" s="3">
        <v>45922</v>
      </c>
      <c r="M2038" s="3">
        <v>47727</v>
      </c>
      <c r="N2038" s="2" t="s">
        <v>395</v>
      </c>
    </row>
    <row r="2039" spans="2:14" hidden="1" x14ac:dyDescent="0.25">
      <c r="B2039" s="2" t="s">
        <v>2551</v>
      </c>
      <c r="C2039" s="2" t="s">
        <v>2552</v>
      </c>
      <c r="D2039" s="2" t="s">
        <v>41</v>
      </c>
      <c r="E2039" s="2" t="s">
        <v>233</v>
      </c>
      <c r="F2039" s="2" t="s">
        <v>18</v>
      </c>
      <c r="G2039" s="2" t="s">
        <v>90</v>
      </c>
      <c r="H2039" s="2" t="s">
        <v>2553</v>
      </c>
      <c r="I2039" s="2">
        <v>0</v>
      </c>
      <c r="J2039" s="2">
        <v>0</v>
      </c>
      <c r="K2039" s="2" t="s">
        <v>2554</v>
      </c>
      <c r="L2039" s="3">
        <v>45725</v>
      </c>
      <c r="M2039" s="3">
        <v>45992</v>
      </c>
      <c r="N2039" s="2" t="s">
        <v>395</v>
      </c>
    </row>
    <row r="2040" spans="2:14" x14ac:dyDescent="0.25">
      <c r="B2040" s="2" t="s">
        <v>2551</v>
      </c>
      <c r="C2040" s="2" t="s">
        <v>2552</v>
      </c>
      <c r="D2040" s="2" t="s">
        <v>41</v>
      </c>
      <c r="E2040" s="2" t="s">
        <v>151</v>
      </c>
      <c r="F2040" s="2" t="s">
        <v>18</v>
      </c>
      <c r="G2040" s="2" t="s">
        <v>90</v>
      </c>
      <c r="H2040" s="2" t="s">
        <v>2553</v>
      </c>
      <c r="I2040" s="2">
        <v>0</v>
      </c>
      <c r="J2040" s="2">
        <v>0</v>
      </c>
      <c r="K2040" s="2">
        <v>402250907002</v>
      </c>
      <c r="L2040" s="3">
        <v>45922</v>
      </c>
      <c r="M2040" s="3">
        <v>47727</v>
      </c>
      <c r="N2040" s="2" t="s">
        <v>395</v>
      </c>
    </row>
    <row r="2041" spans="2:14" x14ac:dyDescent="0.25">
      <c r="B2041" s="2" t="s">
        <v>2555</v>
      </c>
      <c r="C2041" s="2" t="s">
        <v>2556</v>
      </c>
      <c r="D2041" s="2" t="s">
        <v>41</v>
      </c>
      <c r="E2041" s="2" t="s">
        <v>17</v>
      </c>
      <c r="F2041" s="2" t="s">
        <v>18</v>
      </c>
      <c r="G2041" s="2" t="s">
        <v>90</v>
      </c>
      <c r="H2041" s="2" t="s">
        <v>2553</v>
      </c>
      <c r="I2041" s="2">
        <v>0</v>
      </c>
      <c r="J2041" s="2">
        <v>0</v>
      </c>
      <c r="K2041" s="4">
        <v>402000000000</v>
      </c>
      <c r="L2041" s="3">
        <v>44958</v>
      </c>
      <c r="M2041" s="3">
        <v>46966</v>
      </c>
      <c r="N2041" s="2" t="s">
        <v>395</v>
      </c>
    </row>
    <row r="2042" spans="2:14" x14ac:dyDescent="0.25">
      <c r="B2042" s="2" t="s">
        <v>2557</v>
      </c>
      <c r="C2042" s="2" t="s">
        <v>2558</v>
      </c>
      <c r="D2042" s="2" t="s">
        <v>41</v>
      </c>
      <c r="E2042" s="2" t="s">
        <v>75</v>
      </c>
      <c r="F2042" s="2" t="s">
        <v>18</v>
      </c>
      <c r="G2042" s="2" t="s">
        <v>90</v>
      </c>
      <c r="H2042" s="2" t="s">
        <v>2553</v>
      </c>
      <c r="I2042" s="2">
        <v>0</v>
      </c>
      <c r="J2042" s="2">
        <v>0</v>
      </c>
      <c r="K2042" s="4">
        <v>402000000000</v>
      </c>
      <c r="L2042" s="3">
        <v>44958</v>
      </c>
      <c r="M2042" s="3">
        <v>46935</v>
      </c>
      <c r="N2042" s="2" t="s">
        <v>395</v>
      </c>
    </row>
    <row r="2043" spans="2:14" x14ac:dyDescent="0.25">
      <c r="B2043" s="2" t="s">
        <v>2557</v>
      </c>
      <c r="C2043" s="2" t="s">
        <v>2558</v>
      </c>
      <c r="D2043" s="2" t="s">
        <v>41</v>
      </c>
      <c r="E2043" s="2" t="s">
        <v>17</v>
      </c>
      <c r="F2043" s="2" t="s">
        <v>18</v>
      </c>
      <c r="G2043" s="2" t="s">
        <v>90</v>
      </c>
      <c r="H2043" s="2" t="s">
        <v>2553</v>
      </c>
      <c r="I2043" s="2">
        <v>0</v>
      </c>
      <c r="J2043" s="2">
        <v>0</v>
      </c>
      <c r="K2043" s="2">
        <v>0</v>
      </c>
      <c r="L2043" s="3">
        <v>46146</v>
      </c>
      <c r="M2043" s="2" t="s">
        <v>30</v>
      </c>
      <c r="N2043" s="2" t="s">
        <v>395</v>
      </c>
    </row>
    <row r="2044" spans="2:14" x14ac:dyDescent="0.25">
      <c r="B2044" s="2" t="s">
        <v>2557</v>
      </c>
      <c r="C2044" s="2" t="s">
        <v>2558</v>
      </c>
      <c r="D2044" s="2" t="s">
        <v>41</v>
      </c>
      <c r="E2044" s="2" t="s">
        <v>17</v>
      </c>
      <c r="F2044" s="2" t="s">
        <v>18</v>
      </c>
      <c r="G2044" s="2" t="s">
        <v>90</v>
      </c>
      <c r="H2044" s="2" t="s">
        <v>2553</v>
      </c>
      <c r="I2044" s="2">
        <v>0</v>
      </c>
      <c r="J2044" s="2">
        <v>0</v>
      </c>
      <c r="K2044" s="4">
        <v>402000000000</v>
      </c>
      <c r="L2044" s="3">
        <v>44958</v>
      </c>
      <c r="M2044" s="3">
        <v>46935</v>
      </c>
      <c r="N2044" s="2" t="s">
        <v>395</v>
      </c>
    </row>
    <row r="2045" spans="2:14" x14ac:dyDescent="0.25">
      <c r="B2045" s="2" t="s">
        <v>2557</v>
      </c>
      <c r="C2045" s="2" t="s">
        <v>2558</v>
      </c>
      <c r="D2045" s="2" t="s">
        <v>41</v>
      </c>
      <c r="E2045" s="2" t="s">
        <v>17</v>
      </c>
      <c r="F2045" s="2" t="s">
        <v>18</v>
      </c>
      <c r="G2045" s="2" t="s">
        <v>90</v>
      </c>
      <c r="H2045" s="2" t="s">
        <v>2553</v>
      </c>
      <c r="I2045" s="2">
        <v>0</v>
      </c>
      <c r="J2045" s="2">
        <v>0</v>
      </c>
      <c r="K2045" s="2">
        <v>40223070700</v>
      </c>
      <c r="L2045" s="3">
        <v>44958</v>
      </c>
      <c r="M2045" s="3">
        <v>46935</v>
      </c>
      <c r="N2045" s="2" t="s">
        <v>395</v>
      </c>
    </row>
    <row r="2046" spans="2:14" x14ac:dyDescent="0.25">
      <c r="B2046" s="2" t="s">
        <v>2557</v>
      </c>
      <c r="C2046" s="2" t="s">
        <v>2558</v>
      </c>
      <c r="D2046" s="2" t="s">
        <v>41</v>
      </c>
      <c r="E2046" s="2" t="s">
        <v>17</v>
      </c>
      <c r="F2046" s="2" t="s">
        <v>18</v>
      </c>
      <c r="G2046" s="2" t="s">
        <v>90</v>
      </c>
      <c r="H2046" s="2" t="s">
        <v>2553</v>
      </c>
      <c r="I2046" s="2">
        <v>0</v>
      </c>
      <c r="J2046" s="2">
        <v>0</v>
      </c>
      <c r="K2046" s="2">
        <v>402250907002</v>
      </c>
      <c r="L2046" s="3">
        <v>45922</v>
      </c>
      <c r="M2046" s="3">
        <v>47727</v>
      </c>
      <c r="N2046" s="2" t="s">
        <v>395</v>
      </c>
    </row>
    <row r="2047" spans="2:14" x14ac:dyDescent="0.25">
      <c r="B2047" s="2" t="s">
        <v>2557</v>
      </c>
      <c r="C2047" s="2" t="s">
        <v>2558</v>
      </c>
      <c r="D2047" s="2" t="s">
        <v>41</v>
      </c>
      <c r="E2047" s="2" t="s">
        <v>151</v>
      </c>
      <c r="F2047" s="2" t="s">
        <v>18</v>
      </c>
      <c r="G2047" s="2" t="s">
        <v>90</v>
      </c>
      <c r="H2047" s="2" t="s">
        <v>2553</v>
      </c>
      <c r="I2047" s="2">
        <v>0</v>
      </c>
      <c r="J2047" s="2">
        <v>0</v>
      </c>
      <c r="K2047" s="2">
        <v>402250907002</v>
      </c>
      <c r="L2047" s="3">
        <v>45922</v>
      </c>
      <c r="M2047" s="3">
        <v>47727</v>
      </c>
      <c r="N2047" s="2" t="s">
        <v>395</v>
      </c>
    </row>
    <row r="2048" spans="2:14" x14ac:dyDescent="0.25">
      <c r="B2048" s="2" t="s">
        <v>2559</v>
      </c>
      <c r="C2048" s="2" t="s">
        <v>2560</v>
      </c>
      <c r="D2048" s="2" t="s">
        <v>41</v>
      </c>
      <c r="E2048" s="2" t="s">
        <v>17</v>
      </c>
      <c r="F2048" s="2" t="s">
        <v>18</v>
      </c>
      <c r="G2048" s="2" t="s">
        <v>90</v>
      </c>
      <c r="H2048" s="2" t="s">
        <v>2561</v>
      </c>
      <c r="I2048" s="2">
        <v>0</v>
      </c>
      <c r="J2048" s="2">
        <v>0</v>
      </c>
      <c r="K2048" s="2" t="s">
        <v>2562</v>
      </c>
      <c r="L2048" s="3">
        <v>45818</v>
      </c>
      <c r="M2048" s="3">
        <v>46023</v>
      </c>
      <c r="N2048" s="2" t="s">
        <v>38</v>
      </c>
    </row>
    <row r="2049" spans="2:14" x14ac:dyDescent="0.25">
      <c r="B2049" s="2" t="s">
        <v>2559</v>
      </c>
      <c r="C2049" s="2" t="s">
        <v>2560</v>
      </c>
      <c r="D2049" s="2" t="s">
        <v>41</v>
      </c>
      <c r="E2049" s="2" t="s">
        <v>17</v>
      </c>
      <c r="F2049" s="2" t="s">
        <v>18</v>
      </c>
      <c r="G2049" s="2" t="s">
        <v>90</v>
      </c>
      <c r="H2049" s="2" t="s">
        <v>2561</v>
      </c>
      <c r="I2049" s="2">
        <v>0</v>
      </c>
      <c r="J2049" s="2">
        <v>0</v>
      </c>
      <c r="K2049" s="2" t="s">
        <v>2562</v>
      </c>
      <c r="L2049" s="3">
        <v>46037</v>
      </c>
      <c r="M2049" s="3">
        <v>47453</v>
      </c>
      <c r="N2049" s="2" t="s">
        <v>38</v>
      </c>
    </row>
    <row r="2050" spans="2:14" x14ac:dyDescent="0.25">
      <c r="B2050" s="2" t="s">
        <v>2559</v>
      </c>
      <c r="C2050" s="2" t="s">
        <v>2560</v>
      </c>
      <c r="D2050" s="2" t="s">
        <v>41</v>
      </c>
      <c r="E2050" s="2" t="s">
        <v>17</v>
      </c>
      <c r="F2050" s="2" t="s">
        <v>18</v>
      </c>
      <c r="G2050" s="2" t="s">
        <v>90</v>
      </c>
      <c r="H2050" s="2" t="s">
        <v>2561</v>
      </c>
      <c r="I2050" s="2">
        <v>0</v>
      </c>
      <c r="J2050" s="2">
        <v>0</v>
      </c>
      <c r="K2050" s="2" t="s">
        <v>2563</v>
      </c>
      <c r="L2050" s="3">
        <v>44958</v>
      </c>
      <c r="M2050" s="3">
        <v>46023</v>
      </c>
      <c r="N2050" s="2" t="s">
        <v>38</v>
      </c>
    </row>
    <row r="2051" spans="2:14" x14ac:dyDescent="0.25">
      <c r="B2051" s="2" t="s">
        <v>2559</v>
      </c>
      <c r="C2051" s="2" t="s">
        <v>2560</v>
      </c>
      <c r="D2051" s="2" t="s">
        <v>41</v>
      </c>
      <c r="E2051" s="2" t="s">
        <v>17</v>
      </c>
      <c r="F2051" s="2" t="s">
        <v>18</v>
      </c>
      <c r="G2051" s="2" t="s">
        <v>90</v>
      </c>
      <c r="H2051" s="2" t="s">
        <v>2561</v>
      </c>
      <c r="I2051" s="2">
        <v>0</v>
      </c>
      <c r="J2051" s="2">
        <v>0</v>
      </c>
      <c r="K2051" s="2" t="s">
        <v>470</v>
      </c>
      <c r="L2051" s="2" t="s">
        <v>30</v>
      </c>
      <c r="M2051" s="2" t="s">
        <v>30</v>
      </c>
      <c r="N2051" s="2" t="s">
        <v>38</v>
      </c>
    </row>
    <row r="2052" spans="2:14" x14ac:dyDescent="0.25">
      <c r="B2052" s="2" t="s">
        <v>2564</v>
      </c>
      <c r="C2052" s="2" t="s">
        <v>2565</v>
      </c>
      <c r="D2052" s="2" t="s">
        <v>41</v>
      </c>
      <c r="E2052" s="2" t="s">
        <v>75</v>
      </c>
      <c r="F2052" s="2" t="s">
        <v>18</v>
      </c>
      <c r="G2052" s="2" t="s">
        <v>90</v>
      </c>
      <c r="H2052" s="2" t="s">
        <v>2561</v>
      </c>
      <c r="I2052" s="2">
        <v>570</v>
      </c>
      <c r="J2052" s="2">
        <v>0</v>
      </c>
      <c r="K2052" s="2" t="s">
        <v>2566</v>
      </c>
      <c r="L2052" s="3">
        <v>44958</v>
      </c>
      <c r="M2052" s="3">
        <v>45870</v>
      </c>
      <c r="N2052" s="2" t="s">
        <v>38</v>
      </c>
    </row>
    <row r="2053" spans="2:14" x14ac:dyDescent="0.25">
      <c r="B2053" s="2" t="s">
        <v>2564</v>
      </c>
      <c r="C2053" s="2" t="s">
        <v>2565</v>
      </c>
      <c r="D2053" s="2" t="s">
        <v>41</v>
      </c>
      <c r="E2053" s="2" t="s">
        <v>75</v>
      </c>
      <c r="F2053" s="2" t="s">
        <v>18</v>
      </c>
      <c r="G2053" s="2" t="s">
        <v>90</v>
      </c>
      <c r="H2053" s="2" t="s">
        <v>2561</v>
      </c>
      <c r="I2053" s="2">
        <v>570</v>
      </c>
      <c r="J2053" s="2">
        <v>0</v>
      </c>
      <c r="K2053" s="2" t="s">
        <v>2567</v>
      </c>
      <c r="L2053" s="3">
        <v>44958</v>
      </c>
      <c r="M2053" s="3">
        <v>45870</v>
      </c>
      <c r="N2053" s="2" t="s">
        <v>38</v>
      </c>
    </row>
    <row r="2054" spans="2:14" x14ac:dyDescent="0.25">
      <c r="B2054" s="2" t="s">
        <v>2564</v>
      </c>
      <c r="C2054" s="2" t="s">
        <v>2565</v>
      </c>
      <c r="D2054" s="2" t="s">
        <v>41</v>
      </c>
      <c r="E2054" s="2" t="s">
        <v>17</v>
      </c>
      <c r="F2054" s="2" t="s">
        <v>18</v>
      </c>
      <c r="G2054" s="2" t="s">
        <v>90</v>
      </c>
      <c r="H2054" s="2" t="s">
        <v>2561</v>
      </c>
      <c r="I2054" s="2">
        <v>570</v>
      </c>
      <c r="J2054" s="2">
        <v>0</v>
      </c>
      <c r="K2054" s="2" t="s">
        <v>2566</v>
      </c>
      <c r="L2054" s="3">
        <v>44958</v>
      </c>
      <c r="M2054" s="3">
        <v>45870</v>
      </c>
      <c r="N2054" s="2" t="s">
        <v>38</v>
      </c>
    </row>
    <row r="2055" spans="2:14" x14ac:dyDescent="0.25">
      <c r="B2055" s="2" t="s">
        <v>2564</v>
      </c>
      <c r="C2055" s="2" t="s">
        <v>2565</v>
      </c>
      <c r="D2055" s="2" t="s">
        <v>41</v>
      </c>
      <c r="E2055" s="2" t="s">
        <v>17</v>
      </c>
      <c r="F2055" s="2" t="s">
        <v>18</v>
      </c>
      <c r="G2055" s="2" t="s">
        <v>90</v>
      </c>
      <c r="H2055" s="2" t="s">
        <v>2561</v>
      </c>
      <c r="I2055" s="2">
        <v>570</v>
      </c>
      <c r="J2055" s="2">
        <v>0</v>
      </c>
      <c r="K2055" s="2" t="s">
        <v>2567</v>
      </c>
      <c r="L2055" s="3">
        <v>44958</v>
      </c>
      <c r="M2055" s="3">
        <v>45870</v>
      </c>
      <c r="N2055" s="2" t="s">
        <v>38</v>
      </c>
    </row>
    <row r="2056" spans="2:14" x14ac:dyDescent="0.25">
      <c r="B2056" s="2" t="s">
        <v>2564</v>
      </c>
      <c r="C2056" s="2" t="s">
        <v>2565</v>
      </c>
      <c r="D2056" s="2" t="s">
        <v>41</v>
      </c>
      <c r="E2056" s="2" t="s">
        <v>17</v>
      </c>
      <c r="F2056" s="2" t="s">
        <v>18</v>
      </c>
      <c r="G2056" s="2" t="s">
        <v>90</v>
      </c>
      <c r="H2056" s="2" t="s">
        <v>2561</v>
      </c>
      <c r="I2056" s="2">
        <v>570</v>
      </c>
      <c r="J2056" s="2">
        <v>570</v>
      </c>
      <c r="K2056" s="2" t="s">
        <v>2567</v>
      </c>
      <c r="L2056" s="3">
        <v>45868</v>
      </c>
      <c r="M2056" s="3">
        <v>46631</v>
      </c>
      <c r="N2056" s="2" t="s">
        <v>38</v>
      </c>
    </row>
    <row r="2057" spans="2:14" x14ac:dyDescent="0.25">
      <c r="B2057" s="2" t="s">
        <v>2568</v>
      </c>
      <c r="C2057" s="2" t="s">
        <v>2569</v>
      </c>
      <c r="D2057" s="2" t="s">
        <v>16</v>
      </c>
      <c r="E2057" s="2" t="s">
        <v>75</v>
      </c>
      <c r="F2057" s="2" t="s">
        <v>18</v>
      </c>
      <c r="G2057" s="2" t="s">
        <v>19</v>
      </c>
      <c r="H2057" s="2" t="s">
        <v>134</v>
      </c>
      <c r="I2057" s="2">
        <v>11193</v>
      </c>
      <c r="J2057" s="2">
        <v>0</v>
      </c>
      <c r="K2057" s="2">
        <v>2002001</v>
      </c>
      <c r="L2057" s="3">
        <v>45801</v>
      </c>
      <c r="M2057" s="3">
        <v>46661</v>
      </c>
      <c r="N2057" s="2" t="s">
        <v>135</v>
      </c>
    </row>
    <row r="2058" spans="2:14" x14ac:dyDescent="0.25">
      <c r="B2058" s="2" t="s">
        <v>2568</v>
      </c>
      <c r="C2058" s="2" t="s">
        <v>2569</v>
      </c>
      <c r="D2058" s="2" t="s">
        <v>16</v>
      </c>
      <c r="E2058" s="2" t="s">
        <v>75</v>
      </c>
      <c r="F2058" s="2" t="s">
        <v>18</v>
      </c>
      <c r="G2058" s="2" t="s">
        <v>19</v>
      </c>
      <c r="H2058" s="2" t="s">
        <v>134</v>
      </c>
      <c r="I2058" s="2">
        <v>11193</v>
      </c>
      <c r="J2058" s="2">
        <v>0</v>
      </c>
      <c r="K2058" s="2">
        <v>2006002</v>
      </c>
      <c r="L2058" s="3">
        <v>45861</v>
      </c>
      <c r="M2058" s="3">
        <v>45809</v>
      </c>
      <c r="N2058" s="2" t="s">
        <v>135</v>
      </c>
    </row>
    <row r="2059" spans="2:14" x14ac:dyDescent="0.25">
      <c r="B2059" s="2" t="s">
        <v>2568</v>
      </c>
      <c r="C2059" s="2" t="s">
        <v>2569</v>
      </c>
      <c r="D2059" s="2" t="s">
        <v>16</v>
      </c>
      <c r="E2059" s="2" t="s">
        <v>75</v>
      </c>
      <c r="F2059" s="2" t="s">
        <v>18</v>
      </c>
      <c r="G2059" s="2" t="s">
        <v>19</v>
      </c>
      <c r="H2059" s="2" t="s">
        <v>134</v>
      </c>
      <c r="I2059" s="2">
        <v>11193</v>
      </c>
      <c r="J2059" s="2">
        <v>0</v>
      </c>
      <c r="K2059" s="2">
        <v>2010004</v>
      </c>
      <c r="L2059" s="3">
        <v>45864</v>
      </c>
      <c r="M2059" s="3">
        <v>45931</v>
      </c>
      <c r="N2059" s="2" t="s">
        <v>135</v>
      </c>
    </row>
    <row r="2060" spans="2:14" x14ac:dyDescent="0.25">
      <c r="B2060" s="2" t="s">
        <v>2568</v>
      </c>
      <c r="C2060" s="2" t="s">
        <v>2569</v>
      </c>
      <c r="D2060" s="2" t="s">
        <v>16</v>
      </c>
      <c r="E2060" s="2" t="s">
        <v>75</v>
      </c>
      <c r="F2060" s="2" t="s">
        <v>18</v>
      </c>
      <c r="G2060" s="2" t="s">
        <v>19</v>
      </c>
      <c r="H2060" s="2" t="s">
        <v>134</v>
      </c>
      <c r="I2060" s="2">
        <v>11193</v>
      </c>
      <c r="J2060" s="2">
        <v>0</v>
      </c>
      <c r="K2060" s="2">
        <v>2100004</v>
      </c>
      <c r="L2060" s="3">
        <v>44958</v>
      </c>
      <c r="M2060" s="3">
        <v>45931</v>
      </c>
      <c r="N2060" s="2" t="s">
        <v>135</v>
      </c>
    </row>
    <row r="2061" spans="2:14" x14ac:dyDescent="0.25">
      <c r="B2061" s="2" t="s">
        <v>2568</v>
      </c>
      <c r="C2061" s="2" t="s">
        <v>2569</v>
      </c>
      <c r="D2061" s="2" t="s">
        <v>16</v>
      </c>
      <c r="E2061" s="2" t="s">
        <v>75</v>
      </c>
      <c r="F2061" s="2" t="s">
        <v>18</v>
      </c>
      <c r="G2061" s="2" t="s">
        <v>19</v>
      </c>
      <c r="H2061" s="2" t="s">
        <v>134</v>
      </c>
      <c r="I2061" s="2">
        <v>11193</v>
      </c>
      <c r="J2061" s="2">
        <v>0</v>
      </c>
      <c r="K2061" s="2">
        <v>2109001</v>
      </c>
      <c r="L2061" s="3">
        <v>44958</v>
      </c>
      <c r="M2061" s="3">
        <v>46266</v>
      </c>
      <c r="N2061" s="2" t="s">
        <v>135</v>
      </c>
    </row>
    <row r="2062" spans="2:14" x14ac:dyDescent="0.25">
      <c r="B2062" s="2" t="s">
        <v>2568</v>
      </c>
      <c r="C2062" s="2" t="s">
        <v>2569</v>
      </c>
      <c r="D2062" s="2" t="s">
        <v>16</v>
      </c>
      <c r="E2062" s="2" t="s">
        <v>75</v>
      </c>
      <c r="F2062" s="2" t="s">
        <v>18</v>
      </c>
      <c r="G2062" s="2" t="s">
        <v>19</v>
      </c>
      <c r="H2062" s="2" t="s">
        <v>134</v>
      </c>
      <c r="I2062" s="2">
        <v>11193</v>
      </c>
      <c r="J2062" s="2">
        <v>0</v>
      </c>
      <c r="K2062" s="2">
        <v>2508001</v>
      </c>
      <c r="L2062" s="3">
        <v>45902</v>
      </c>
      <c r="M2062" s="3">
        <v>46600</v>
      </c>
      <c r="N2062" s="2" t="s">
        <v>135</v>
      </c>
    </row>
    <row r="2063" spans="2:14" x14ac:dyDescent="0.25">
      <c r="B2063" s="2" t="s">
        <v>2568</v>
      </c>
      <c r="C2063" s="2" t="s">
        <v>2569</v>
      </c>
      <c r="D2063" s="2" t="s">
        <v>16</v>
      </c>
      <c r="E2063" s="2" t="s">
        <v>17</v>
      </c>
      <c r="F2063" s="2" t="s">
        <v>18</v>
      </c>
      <c r="G2063" s="2" t="s">
        <v>19</v>
      </c>
      <c r="H2063" s="2" t="s">
        <v>134</v>
      </c>
      <c r="I2063" s="2">
        <v>11193</v>
      </c>
      <c r="J2063" s="2">
        <v>0</v>
      </c>
      <c r="K2063" s="2">
        <v>0</v>
      </c>
      <c r="L2063" s="3">
        <v>45716</v>
      </c>
      <c r="M2063" s="2" t="s">
        <v>30</v>
      </c>
      <c r="N2063" s="2" t="s">
        <v>135</v>
      </c>
    </row>
    <row r="2064" spans="2:14" x14ac:dyDescent="0.25">
      <c r="B2064" s="2" t="s">
        <v>2568</v>
      </c>
      <c r="C2064" s="2" t="s">
        <v>2569</v>
      </c>
      <c r="D2064" s="2" t="s">
        <v>16</v>
      </c>
      <c r="E2064" s="2" t="s">
        <v>17</v>
      </c>
      <c r="F2064" s="2" t="s">
        <v>18</v>
      </c>
      <c r="G2064" s="2" t="s">
        <v>19</v>
      </c>
      <c r="H2064" s="2" t="s">
        <v>134</v>
      </c>
      <c r="I2064" s="2">
        <v>11193</v>
      </c>
      <c r="J2064" s="2">
        <v>0</v>
      </c>
      <c r="K2064" s="2">
        <v>2002001</v>
      </c>
      <c r="L2064" s="3">
        <v>45801</v>
      </c>
      <c r="M2064" s="3">
        <v>46661</v>
      </c>
      <c r="N2064" s="2" t="s">
        <v>135</v>
      </c>
    </row>
    <row r="2065" spans="2:14" x14ac:dyDescent="0.25">
      <c r="B2065" s="2" t="s">
        <v>2568</v>
      </c>
      <c r="C2065" s="2" t="s">
        <v>2569</v>
      </c>
      <c r="D2065" s="2" t="s">
        <v>16</v>
      </c>
      <c r="E2065" s="2" t="s">
        <v>17</v>
      </c>
      <c r="F2065" s="2" t="s">
        <v>18</v>
      </c>
      <c r="G2065" s="2" t="s">
        <v>19</v>
      </c>
      <c r="H2065" s="2" t="s">
        <v>134</v>
      </c>
      <c r="I2065" s="2">
        <v>11193</v>
      </c>
      <c r="J2065" s="2">
        <v>0</v>
      </c>
      <c r="K2065" s="2">
        <v>2006002</v>
      </c>
      <c r="L2065" s="3">
        <v>45861</v>
      </c>
      <c r="M2065" s="3">
        <v>45809</v>
      </c>
      <c r="N2065" s="2" t="s">
        <v>135</v>
      </c>
    </row>
    <row r="2066" spans="2:14" x14ac:dyDescent="0.25">
      <c r="B2066" s="2" t="s">
        <v>2568</v>
      </c>
      <c r="C2066" s="2" t="s">
        <v>2569</v>
      </c>
      <c r="D2066" s="2" t="s">
        <v>16</v>
      </c>
      <c r="E2066" s="2" t="s">
        <v>17</v>
      </c>
      <c r="F2066" s="2" t="s">
        <v>18</v>
      </c>
      <c r="G2066" s="2" t="s">
        <v>19</v>
      </c>
      <c r="H2066" s="2" t="s">
        <v>134</v>
      </c>
      <c r="I2066" s="2">
        <v>11193</v>
      </c>
      <c r="J2066" s="2">
        <v>0</v>
      </c>
      <c r="K2066" s="2">
        <v>2010004</v>
      </c>
      <c r="L2066" s="3">
        <v>45707</v>
      </c>
      <c r="M2066" s="3">
        <v>45566</v>
      </c>
      <c r="N2066" s="2" t="s">
        <v>135</v>
      </c>
    </row>
    <row r="2067" spans="2:14" x14ac:dyDescent="0.25">
      <c r="B2067" s="2" t="s">
        <v>2568</v>
      </c>
      <c r="C2067" s="2" t="s">
        <v>2569</v>
      </c>
      <c r="D2067" s="2" t="s">
        <v>16</v>
      </c>
      <c r="E2067" s="2" t="s">
        <v>17</v>
      </c>
      <c r="F2067" s="2" t="s">
        <v>18</v>
      </c>
      <c r="G2067" s="2" t="s">
        <v>19</v>
      </c>
      <c r="H2067" s="2" t="s">
        <v>134</v>
      </c>
      <c r="I2067" s="2">
        <v>11193</v>
      </c>
      <c r="J2067" s="2">
        <v>0</v>
      </c>
      <c r="K2067" s="2">
        <v>2010004</v>
      </c>
      <c r="L2067" s="3">
        <v>45864</v>
      </c>
      <c r="M2067" s="3">
        <v>45931</v>
      </c>
      <c r="N2067" s="2" t="s">
        <v>135</v>
      </c>
    </row>
    <row r="2068" spans="2:14" x14ac:dyDescent="0.25">
      <c r="B2068" s="2" t="s">
        <v>2568</v>
      </c>
      <c r="C2068" s="2" t="s">
        <v>2569</v>
      </c>
      <c r="D2068" s="2" t="s">
        <v>16</v>
      </c>
      <c r="E2068" s="2" t="s">
        <v>17</v>
      </c>
      <c r="F2068" s="2" t="s">
        <v>18</v>
      </c>
      <c r="G2068" s="2" t="s">
        <v>19</v>
      </c>
      <c r="H2068" s="2" t="s">
        <v>134</v>
      </c>
      <c r="I2068" s="2">
        <v>11193</v>
      </c>
      <c r="J2068" s="2">
        <v>0</v>
      </c>
      <c r="K2068" s="2">
        <v>2100004</v>
      </c>
      <c r="L2068" s="3">
        <v>44958</v>
      </c>
      <c r="M2068" s="3">
        <v>45931</v>
      </c>
      <c r="N2068" s="2" t="s">
        <v>135</v>
      </c>
    </row>
    <row r="2069" spans="2:14" x14ac:dyDescent="0.25">
      <c r="B2069" s="2" t="s">
        <v>2568</v>
      </c>
      <c r="C2069" s="2" t="s">
        <v>2569</v>
      </c>
      <c r="D2069" s="2" t="s">
        <v>16</v>
      </c>
      <c r="E2069" s="2" t="s">
        <v>17</v>
      </c>
      <c r="F2069" s="2" t="s">
        <v>18</v>
      </c>
      <c r="G2069" s="2" t="s">
        <v>19</v>
      </c>
      <c r="H2069" s="2" t="s">
        <v>134</v>
      </c>
      <c r="I2069" s="2">
        <v>11193</v>
      </c>
      <c r="J2069" s="2">
        <v>0</v>
      </c>
      <c r="K2069" s="2">
        <v>2109001</v>
      </c>
      <c r="L2069" s="3">
        <v>44958</v>
      </c>
      <c r="M2069" s="3">
        <v>46266</v>
      </c>
      <c r="N2069" s="2" t="s">
        <v>135</v>
      </c>
    </row>
    <row r="2070" spans="2:14" x14ac:dyDescent="0.25">
      <c r="B2070" s="2" t="s">
        <v>2568</v>
      </c>
      <c r="C2070" s="2" t="s">
        <v>2569</v>
      </c>
      <c r="D2070" s="2" t="s">
        <v>16</v>
      </c>
      <c r="E2070" s="2" t="s">
        <v>17</v>
      </c>
      <c r="F2070" s="2" t="s">
        <v>18</v>
      </c>
      <c r="G2070" s="2" t="s">
        <v>19</v>
      </c>
      <c r="H2070" s="2" t="s">
        <v>134</v>
      </c>
      <c r="I2070" s="2">
        <v>11193</v>
      </c>
      <c r="J2070" s="2">
        <v>11193</v>
      </c>
      <c r="K2070" s="2">
        <v>2508001</v>
      </c>
      <c r="L2070" s="3">
        <v>45902</v>
      </c>
      <c r="M2070" s="3">
        <v>46600</v>
      </c>
      <c r="N2070" s="2" t="s">
        <v>135</v>
      </c>
    </row>
    <row r="2071" spans="2:14" x14ac:dyDescent="0.25">
      <c r="B2071" s="2" t="s">
        <v>2568</v>
      </c>
      <c r="C2071" s="2" t="s">
        <v>2569</v>
      </c>
      <c r="D2071" s="2" t="s">
        <v>16</v>
      </c>
      <c r="E2071" s="2" t="s">
        <v>181</v>
      </c>
      <c r="F2071" s="2" t="s">
        <v>18</v>
      </c>
      <c r="G2071" s="2" t="s">
        <v>19</v>
      </c>
      <c r="H2071" s="2" t="s">
        <v>134</v>
      </c>
      <c r="I2071" s="2">
        <v>11193</v>
      </c>
      <c r="J2071" s="2">
        <v>0</v>
      </c>
      <c r="K2071" s="2">
        <v>2002001</v>
      </c>
      <c r="L2071" s="3">
        <v>45801</v>
      </c>
      <c r="M2071" s="3">
        <v>46661</v>
      </c>
      <c r="N2071" s="2" t="s">
        <v>135</v>
      </c>
    </row>
    <row r="2072" spans="2:14" x14ac:dyDescent="0.25">
      <c r="B2072" s="2" t="s">
        <v>2568</v>
      </c>
      <c r="C2072" s="2" t="s">
        <v>2569</v>
      </c>
      <c r="D2072" s="2" t="s">
        <v>16</v>
      </c>
      <c r="E2072" s="2" t="s">
        <v>181</v>
      </c>
      <c r="F2072" s="2" t="s">
        <v>18</v>
      </c>
      <c r="G2072" s="2" t="s">
        <v>19</v>
      </c>
      <c r="H2072" s="2" t="s">
        <v>134</v>
      </c>
      <c r="I2072" s="2">
        <v>11193</v>
      </c>
      <c r="J2072" s="2">
        <v>0</v>
      </c>
      <c r="K2072" s="2">
        <v>2508001</v>
      </c>
      <c r="L2072" s="3">
        <v>45902</v>
      </c>
      <c r="M2072" s="3">
        <v>46600</v>
      </c>
      <c r="N2072" s="2" t="s">
        <v>135</v>
      </c>
    </row>
    <row r="2073" spans="2:14" x14ac:dyDescent="0.25">
      <c r="B2073" s="2" t="s">
        <v>2568</v>
      </c>
      <c r="C2073" s="2" t="s">
        <v>2569</v>
      </c>
      <c r="D2073" s="2" t="s">
        <v>16</v>
      </c>
      <c r="E2073" s="2" t="s">
        <v>1191</v>
      </c>
      <c r="F2073" s="2" t="s">
        <v>18</v>
      </c>
      <c r="G2073" s="2" t="s">
        <v>19</v>
      </c>
      <c r="H2073" s="2" t="s">
        <v>134</v>
      </c>
      <c r="I2073" s="2">
        <v>11193</v>
      </c>
      <c r="J2073" s="2">
        <v>0</v>
      </c>
      <c r="K2073" s="2">
        <v>2508001</v>
      </c>
      <c r="L2073" s="3">
        <v>45902</v>
      </c>
      <c r="M2073" s="3">
        <v>46600</v>
      </c>
      <c r="N2073" s="2" t="s">
        <v>135</v>
      </c>
    </row>
    <row r="2074" spans="2:14" x14ac:dyDescent="0.25">
      <c r="B2074" s="2" t="s">
        <v>2570</v>
      </c>
      <c r="C2074" s="2" t="s">
        <v>2571</v>
      </c>
      <c r="D2074" s="2" t="s">
        <v>16</v>
      </c>
      <c r="E2074" s="2" t="s">
        <v>75</v>
      </c>
      <c r="F2074" s="2" t="s">
        <v>18</v>
      </c>
      <c r="G2074" s="2" t="s">
        <v>19</v>
      </c>
      <c r="H2074" s="2" t="s">
        <v>134</v>
      </c>
      <c r="I2074" s="2">
        <v>0</v>
      </c>
      <c r="J2074" s="2">
        <v>0</v>
      </c>
      <c r="K2074" s="2">
        <v>2002001</v>
      </c>
      <c r="L2074" s="3">
        <v>44958</v>
      </c>
      <c r="M2074" s="3">
        <v>45689</v>
      </c>
      <c r="N2074" s="2" t="s">
        <v>135</v>
      </c>
    </row>
    <row r="2075" spans="2:14" x14ac:dyDescent="0.25">
      <c r="B2075" s="2" t="s">
        <v>2570</v>
      </c>
      <c r="C2075" s="2" t="s">
        <v>2571</v>
      </c>
      <c r="D2075" s="2" t="s">
        <v>16</v>
      </c>
      <c r="E2075" s="2" t="s">
        <v>75</v>
      </c>
      <c r="F2075" s="2" t="s">
        <v>18</v>
      </c>
      <c r="G2075" s="2" t="s">
        <v>19</v>
      </c>
      <c r="H2075" s="2" t="s">
        <v>134</v>
      </c>
      <c r="I2075" s="2">
        <v>0</v>
      </c>
      <c r="J2075" s="2">
        <v>0</v>
      </c>
      <c r="K2075" s="2">
        <v>2002001</v>
      </c>
      <c r="L2075" s="3">
        <v>45829</v>
      </c>
      <c r="M2075" s="3">
        <v>46419</v>
      </c>
      <c r="N2075" s="2" t="s">
        <v>135</v>
      </c>
    </row>
    <row r="2076" spans="2:14" x14ac:dyDescent="0.25">
      <c r="B2076" s="2" t="s">
        <v>2570</v>
      </c>
      <c r="C2076" s="2" t="s">
        <v>2571</v>
      </c>
      <c r="D2076" s="2" t="s">
        <v>16</v>
      </c>
      <c r="E2076" s="2" t="s">
        <v>17</v>
      </c>
      <c r="F2076" s="2" t="s">
        <v>18</v>
      </c>
      <c r="G2076" s="2" t="s">
        <v>19</v>
      </c>
      <c r="H2076" s="2" t="s">
        <v>134</v>
      </c>
      <c r="I2076" s="2">
        <v>0</v>
      </c>
      <c r="J2076" s="2">
        <v>0</v>
      </c>
      <c r="K2076" s="2">
        <v>0</v>
      </c>
      <c r="L2076" s="3">
        <v>45716</v>
      </c>
      <c r="M2076" s="2" t="s">
        <v>30</v>
      </c>
      <c r="N2076" s="2" t="s">
        <v>135</v>
      </c>
    </row>
    <row r="2077" spans="2:14" x14ac:dyDescent="0.25">
      <c r="B2077" s="2" t="s">
        <v>2570</v>
      </c>
      <c r="C2077" s="2" t="s">
        <v>2571</v>
      </c>
      <c r="D2077" s="2" t="s">
        <v>16</v>
      </c>
      <c r="E2077" s="2" t="s">
        <v>17</v>
      </c>
      <c r="F2077" s="2" t="s">
        <v>18</v>
      </c>
      <c r="G2077" s="2" t="s">
        <v>19</v>
      </c>
      <c r="H2077" s="2" t="s">
        <v>134</v>
      </c>
      <c r="I2077" s="2">
        <v>0</v>
      </c>
      <c r="J2077" s="2">
        <v>0</v>
      </c>
      <c r="K2077" s="2">
        <v>2002001</v>
      </c>
      <c r="L2077" s="3">
        <v>44958</v>
      </c>
      <c r="M2077" s="3">
        <v>45689</v>
      </c>
      <c r="N2077" s="2" t="s">
        <v>135</v>
      </c>
    </row>
    <row r="2078" spans="2:14" x14ac:dyDescent="0.25">
      <c r="B2078" s="2" t="s">
        <v>2570</v>
      </c>
      <c r="C2078" s="2" t="s">
        <v>2571</v>
      </c>
      <c r="D2078" s="2" t="s">
        <v>16</v>
      </c>
      <c r="E2078" s="2" t="s">
        <v>17</v>
      </c>
      <c r="F2078" s="2" t="s">
        <v>18</v>
      </c>
      <c r="G2078" s="2" t="s">
        <v>19</v>
      </c>
      <c r="H2078" s="2" t="s">
        <v>134</v>
      </c>
      <c r="I2078" s="2">
        <v>0</v>
      </c>
      <c r="J2078" s="2">
        <v>0</v>
      </c>
      <c r="K2078" s="2">
        <v>2002001</v>
      </c>
      <c r="L2078" s="3">
        <v>45829</v>
      </c>
      <c r="M2078" s="3">
        <v>46419</v>
      </c>
      <c r="N2078" s="2" t="s">
        <v>135</v>
      </c>
    </row>
    <row r="2079" spans="2:14" x14ac:dyDescent="0.25">
      <c r="B2079" s="2" t="s">
        <v>2572</v>
      </c>
      <c r="C2079" s="2" t="s">
        <v>2573</v>
      </c>
      <c r="D2079" s="2" t="s">
        <v>41</v>
      </c>
      <c r="E2079" s="2" t="s">
        <v>17</v>
      </c>
      <c r="F2079" s="2" t="s">
        <v>18</v>
      </c>
      <c r="G2079" s="2" t="s">
        <v>1859</v>
      </c>
      <c r="H2079" s="2" t="s">
        <v>2574</v>
      </c>
      <c r="I2079" s="2">
        <v>0</v>
      </c>
      <c r="J2079" s="2">
        <v>0</v>
      </c>
      <c r="K2079" s="2">
        <v>23120609</v>
      </c>
      <c r="L2079" s="3">
        <v>44958</v>
      </c>
      <c r="M2079" s="3">
        <v>47058</v>
      </c>
      <c r="N2079" s="2" t="s">
        <v>504</v>
      </c>
    </row>
    <row r="2080" spans="2:14" x14ac:dyDescent="0.25">
      <c r="B2080" s="2" t="s">
        <v>2572</v>
      </c>
      <c r="C2080" s="2" t="s">
        <v>2573</v>
      </c>
      <c r="D2080" s="2" t="s">
        <v>41</v>
      </c>
      <c r="E2080" s="2" t="s">
        <v>17</v>
      </c>
      <c r="F2080" s="2" t="s">
        <v>18</v>
      </c>
      <c r="G2080" s="2" t="s">
        <v>1859</v>
      </c>
      <c r="H2080" s="2" t="s">
        <v>2574</v>
      </c>
      <c r="I2080" s="2">
        <v>0</v>
      </c>
      <c r="J2080" s="2">
        <v>0</v>
      </c>
      <c r="K2080" s="2">
        <v>24062801</v>
      </c>
      <c r="L2080" s="3">
        <v>44958</v>
      </c>
      <c r="M2080" s="3">
        <v>47239</v>
      </c>
      <c r="N2080" s="2" t="s">
        <v>504</v>
      </c>
    </row>
    <row r="2081" spans="2:14" x14ac:dyDescent="0.25">
      <c r="B2081" s="2" t="s">
        <v>2572</v>
      </c>
      <c r="C2081" s="2" t="s">
        <v>2573</v>
      </c>
      <c r="D2081" s="2" t="s">
        <v>41</v>
      </c>
      <c r="E2081" s="2" t="s">
        <v>17</v>
      </c>
      <c r="F2081" s="2" t="s">
        <v>18</v>
      </c>
      <c r="G2081" s="2" t="s">
        <v>1859</v>
      </c>
      <c r="H2081" s="2" t="s">
        <v>2574</v>
      </c>
      <c r="I2081" s="2">
        <v>0</v>
      </c>
      <c r="J2081" s="2">
        <v>0</v>
      </c>
      <c r="K2081" s="2">
        <v>25021301</v>
      </c>
      <c r="L2081" s="3">
        <v>45714</v>
      </c>
      <c r="M2081" s="3">
        <v>47484</v>
      </c>
      <c r="N2081" s="2" t="s">
        <v>504</v>
      </c>
    </row>
    <row r="2082" spans="2:14" x14ac:dyDescent="0.25">
      <c r="B2082" s="2" t="s">
        <v>2572</v>
      </c>
      <c r="C2082" s="2" t="s">
        <v>2573</v>
      </c>
      <c r="D2082" s="2" t="s">
        <v>41</v>
      </c>
      <c r="E2082" s="2" t="s">
        <v>17</v>
      </c>
      <c r="F2082" s="2" t="s">
        <v>18</v>
      </c>
      <c r="G2082" s="2" t="s">
        <v>1859</v>
      </c>
      <c r="H2082" s="2" t="s">
        <v>2574</v>
      </c>
      <c r="I2082" s="2">
        <v>0</v>
      </c>
      <c r="J2082" s="2">
        <v>0</v>
      </c>
      <c r="K2082" s="2">
        <v>25032402</v>
      </c>
      <c r="L2082" s="3">
        <v>45791</v>
      </c>
      <c r="M2082" s="3">
        <v>47515</v>
      </c>
      <c r="N2082" s="2" t="s">
        <v>504</v>
      </c>
    </row>
    <row r="2083" spans="2:14" x14ac:dyDescent="0.25">
      <c r="B2083" s="2" t="s">
        <v>2572</v>
      </c>
      <c r="C2083" s="2" t="s">
        <v>2573</v>
      </c>
      <c r="D2083" s="2" t="s">
        <v>41</v>
      </c>
      <c r="E2083" s="2" t="s">
        <v>17</v>
      </c>
      <c r="F2083" s="2" t="s">
        <v>18</v>
      </c>
      <c r="G2083" s="2" t="s">
        <v>1859</v>
      </c>
      <c r="H2083" s="2" t="s">
        <v>2574</v>
      </c>
      <c r="I2083" s="2">
        <v>0</v>
      </c>
      <c r="J2083" s="2">
        <v>0</v>
      </c>
      <c r="K2083" s="2">
        <v>35022401</v>
      </c>
      <c r="L2083" s="3">
        <v>45724</v>
      </c>
      <c r="M2083" s="3">
        <v>47484</v>
      </c>
      <c r="N2083" s="2" t="s">
        <v>504</v>
      </c>
    </row>
    <row r="2084" spans="2:14" x14ac:dyDescent="0.25">
      <c r="B2084" s="2" t="s">
        <v>2575</v>
      </c>
      <c r="C2084" s="2" t="s">
        <v>2576</v>
      </c>
      <c r="D2084" s="2" t="s">
        <v>41</v>
      </c>
      <c r="E2084" s="2" t="s">
        <v>17</v>
      </c>
      <c r="F2084" s="2" t="s">
        <v>18</v>
      </c>
      <c r="G2084" s="2" t="s">
        <v>1859</v>
      </c>
      <c r="H2084" s="2" t="s">
        <v>2574</v>
      </c>
      <c r="I2084" s="2">
        <v>0</v>
      </c>
      <c r="J2084" s="2">
        <v>0</v>
      </c>
      <c r="K2084" s="2">
        <v>23082819</v>
      </c>
      <c r="L2084" s="3">
        <v>45687</v>
      </c>
      <c r="M2084" s="3">
        <v>46935</v>
      </c>
      <c r="N2084" s="2" t="s">
        <v>504</v>
      </c>
    </row>
    <row r="2085" spans="2:14" x14ac:dyDescent="0.25">
      <c r="B2085" s="2" t="s">
        <v>2577</v>
      </c>
      <c r="C2085" s="2" t="s">
        <v>2578</v>
      </c>
      <c r="D2085" s="2" t="s">
        <v>41</v>
      </c>
      <c r="E2085" s="2" t="s">
        <v>17</v>
      </c>
      <c r="F2085" s="2" t="s">
        <v>18</v>
      </c>
      <c r="G2085" s="2" t="s">
        <v>1859</v>
      </c>
      <c r="H2085" s="2" t="s">
        <v>2574</v>
      </c>
      <c r="I2085" s="2">
        <v>0</v>
      </c>
      <c r="J2085" s="2">
        <v>0</v>
      </c>
      <c r="K2085" s="2">
        <v>25011301</v>
      </c>
      <c r="L2085" s="3">
        <v>45687</v>
      </c>
      <c r="M2085" s="3">
        <v>47453</v>
      </c>
      <c r="N2085" s="2" t="s">
        <v>504</v>
      </c>
    </row>
    <row r="2086" spans="2:14" x14ac:dyDescent="0.25">
      <c r="B2086" s="2" t="s">
        <v>2579</v>
      </c>
      <c r="C2086" s="2" t="s">
        <v>2580</v>
      </c>
      <c r="D2086" s="2" t="s">
        <v>41</v>
      </c>
      <c r="E2086" s="2" t="s">
        <v>17</v>
      </c>
      <c r="F2086" s="2" t="s">
        <v>18</v>
      </c>
      <c r="G2086" s="2" t="s">
        <v>1859</v>
      </c>
      <c r="H2086" s="2" t="s">
        <v>2581</v>
      </c>
      <c r="I2086" s="2">
        <v>0</v>
      </c>
      <c r="J2086" s="2">
        <v>0</v>
      </c>
      <c r="K2086" s="2">
        <v>25032402</v>
      </c>
      <c r="L2086" s="3">
        <v>46039</v>
      </c>
      <c r="M2086" s="3">
        <v>47515</v>
      </c>
      <c r="N2086" s="2" t="s">
        <v>504</v>
      </c>
    </row>
    <row r="2087" spans="2:14" x14ac:dyDescent="0.25">
      <c r="B2087" s="2" t="s">
        <v>2579</v>
      </c>
      <c r="C2087" s="2" t="s">
        <v>2580</v>
      </c>
      <c r="D2087" s="2" t="s">
        <v>41</v>
      </c>
      <c r="E2087" s="2" t="s">
        <v>17</v>
      </c>
      <c r="F2087" s="2" t="s">
        <v>18</v>
      </c>
      <c r="G2087" s="2" t="s">
        <v>1859</v>
      </c>
      <c r="H2087" s="2" t="s">
        <v>2581</v>
      </c>
      <c r="I2087" s="2">
        <v>0</v>
      </c>
      <c r="J2087" s="2">
        <v>0</v>
      </c>
      <c r="K2087" s="2">
        <v>25060401</v>
      </c>
      <c r="L2087" s="3">
        <v>45833</v>
      </c>
      <c r="M2087" s="3">
        <v>47604</v>
      </c>
      <c r="N2087" s="2" t="s">
        <v>504</v>
      </c>
    </row>
    <row r="2088" spans="2:14" x14ac:dyDescent="0.25">
      <c r="B2088" s="2" t="s">
        <v>2579</v>
      </c>
      <c r="C2088" s="2" t="s">
        <v>2580</v>
      </c>
      <c r="D2088" s="2" t="s">
        <v>41</v>
      </c>
      <c r="E2088" s="2" t="s">
        <v>17</v>
      </c>
      <c r="F2088" s="2" t="s">
        <v>18</v>
      </c>
      <c r="G2088" s="2" t="s">
        <v>1859</v>
      </c>
      <c r="H2088" s="2" t="s">
        <v>2581</v>
      </c>
      <c r="I2088" s="2">
        <v>0</v>
      </c>
      <c r="J2088" s="2">
        <v>0</v>
      </c>
      <c r="K2088" s="2">
        <v>25060401</v>
      </c>
      <c r="L2088" s="3">
        <v>45867</v>
      </c>
      <c r="M2088" s="3">
        <v>47515</v>
      </c>
      <c r="N2088" s="2" t="s">
        <v>504</v>
      </c>
    </row>
    <row r="2089" spans="2:14" x14ac:dyDescent="0.25">
      <c r="B2089" s="2" t="s">
        <v>2579</v>
      </c>
      <c r="C2089" s="2" t="s">
        <v>2580</v>
      </c>
      <c r="D2089" s="2" t="s">
        <v>41</v>
      </c>
      <c r="E2089" s="2" t="s">
        <v>17</v>
      </c>
      <c r="F2089" s="2" t="s">
        <v>18</v>
      </c>
      <c r="G2089" s="2" t="s">
        <v>1859</v>
      </c>
      <c r="H2089" s="2" t="s">
        <v>2581</v>
      </c>
      <c r="I2089" s="2">
        <v>0</v>
      </c>
      <c r="J2089" s="2">
        <v>0</v>
      </c>
      <c r="K2089" s="2">
        <v>26010201</v>
      </c>
      <c r="L2089" s="3">
        <v>46063</v>
      </c>
      <c r="M2089" s="3">
        <v>47818</v>
      </c>
      <c r="N2089" s="2" t="s">
        <v>504</v>
      </c>
    </row>
    <row r="2090" spans="2:14" x14ac:dyDescent="0.25">
      <c r="B2090" s="2" t="s">
        <v>2582</v>
      </c>
      <c r="C2090" s="2" t="s">
        <v>2583</v>
      </c>
      <c r="D2090" s="2" t="s">
        <v>16</v>
      </c>
      <c r="E2090" s="2" t="s">
        <v>17</v>
      </c>
      <c r="F2090" s="2" t="s">
        <v>18</v>
      </c>
      <c r="G2090" s="2" t="s">
        <v>19</v>
      </c>
      <c r="H2090" s="2" t="s">
        <v>2584</v>
      </c>
      <c r="I2090" s="2">
        <v>0</v>
      </c>
      <c r="J2090" s="2">
        <v>0</v>
      </c>
      <c r="K2090" s="2" t="s">
        <v>2585</v>
      </c>
      <c r="L2090" s="3">
        <v>46050</v>
      </c>
      <c r="M2090" s="3">
        <v>47696</v>
      </c>
      <c r="N2090" s="2" t="s">
        <v>2586</v>
      </c>
    </row>
    <row r="2091" spans="2:14" x14ac:dyDescent="0.25">
      <c r="B2091" s="2" t="s">
        <v>2587</v>
      </c>
      <c r="C2091" s="2" t="s">
        <v>137</v>
      </c>
      <c r="D2091" s="2" t="s">
        <v>16</v>
      </c>
      <c r="E2091" s="2" t="s">
        <v>17</v>
      </c>
      <c r="F2091" s="2" t="s">
        <v>18</v>
      </c>
      <c r="G2091" s="2" t="s">
        <v>139</v>
      </c>
      <c r="H2091" s="2" t="s">
        <v>140</v>
      </c>
      <c r="I2091" s="2">
        <v>12930</v>
      </c>
      <c r="J2091" s="2">
        <v>0</v>
      </c>
      <c r="K2091" s="2">
        <v>0</v>
      </c>
      <c r="L2091" s="3">
        <v>45952</v>
      </c>
      <c r="M2091" s="2" t="s">
        <v>30</v>
      </c>
      <c r="N2091" s="2" t="s">
        <v>2588</v>
      </c>
    </row>
    <row r="2092" spans="2:14" x14ac:dyDescent="0.25">
      <c r="B2092" s="2" t="s">
        <v>2587</v>
      </c>
      <c r="C2092" s="2" t="s">
        <v>137</v>
      </c>
      <c r="D2092" s="2" t="s">
        <v>16</v>
      </c>
      <c r="E2092" s="2" t="s">
        <v>17</v>
      </c>
      <c r="F2092" s="2" t="s">
        <v>18</v>
      </c>
      <c r="G2092" s="2" t="s">
        <v>139</v>
      </c>
      <c r="H2092" s="2" t="s">
        <v>140</v>
      </c>
      <c r="I2092" s="2">
        <v>12930</v>
      </c>
      <c r="J2092" s="2">
        <v>0</v>
      </c>
      <c r="K2092" s="2">
        <v>111022425</v>
      </c>
      <c r="L2092" s="3">
        <v>45770</v>
      </c>
      <c r="M2092" s="3">
        <v>47484</v>
      </c>
      <c r="N2092" s="2" t="s">
        <v>2588</v>
      </c>
    </row>
    <row r="2093" spans="2:14" x14ac:dyDescent="0.25">
      <c r="B2093" s="2" t="s">
        <v>2587</v>
      </c>
      <c r="C2093" s="2" t="s">
        <v>137</v>
      </c>
      <c r="D2093" s="2" t="s">
        <v>16</v>
      </c>
      <c r="E2093" s="2" t="s">
        <v>17</v>
      </c>
      <c r="F2093" s="2" t="s">
        <v>18</v>
      </c>
      <c r="G2093" s="2" t="s">
        <v>139</v>
      </c>
      <c r="H2093" s="2" t="s">
        <v>140</v>
      </c>
      <c r="I2093" s="2">
        <v>12930</v>
      </c>
      <c r="J2093" s="2">
        <v>0</v>
      </c>
      <c r="K2093" s="2">
        <v>111023025</v>
      </c>
      <c r="L2093" s="3">
        <v>45775</v>
      </c>
      <c r="M2093" s="3">
        <v>47484</v>
      </c>
      <c r="N2093" s="2" t="s">
        <v>2588</v>
      </c>
    </row>
    <row r="2094" spans="2:14" x14ac:dyDescent="0.25">
      <c r="B2094" s="2" t="s">
        <v>2587</v>
      </c>
      <c r="C2094" s="2" t="s">
        <v>137</v>
      </c>
      <c r="D2094" s="2" t="s">
        <v>16</v>
      </c>
      <c r="E2094" s="2" t="s">
        <v>17</v>
      </c>
      <c r="F2094" s="2" t="s">
        <v>18</v>
      </c>
      <c r="G2094" s="2" t="s">
        <v>139</v>
      </c>
      <c r="H2094" s="2" t="s">
        <v>140</v>
      </c>
      <c r="I2094" s="2">
        <v>12930</v>
      </c>
      <c r="J2094" s="2">
        <v>0</v>
      </c>
      <c r="K2094" s="2">
        <v>211022525</v>
      </c>
      <c r="L2094" s="3">
        <v>45836</v>
      </c>
      <c r="M2094" s="3">
        <v>47515</v>
      </c>
      <c r="N2094" s="2" t="s">
        <v>2588</v>
      </c>
    </row>
    <row r="2095" spans="2:14" x14ac:dyDescent="0.25">
      <c r="B2095" s="2" t="s">
        <v>2587</v>
      </c>
      <c r="C2095" s="2" t="s">
        <v>137</v>
      </c>
      <c r="D2095" s="2" t="s">
        <v>16</v>
      </c>
      <c r="E2095" s="2" t="s">
        <v>17</v>
      </c>
      <c r="F2095" s="2" t="s">
        <v>18</v>
      </c>
      <c r="G2095" s="2" t="s">
        <v>139</v>
      </c>
      <c r="H2095" s="2" t="s">
        <v>140</v>
      </c>
      <c r="I2095" s="2">
        <v>12930</v>
      </c>
      <c r="J2095" s="2">
        <v>0</v>
      </c>
      <c r="K2095" s="2">
        <v>411022825</v>
      </c>
      <c r="L2095" s="3">
        <v>45838</v>
      </c>
      <c r="M2095" s="3">
        <v>47574</v>
      </c>
      <c r="N2095" s="2" t="s">
        <v>2588</v>
      </c>
    </row>
    <row r="2096" spans="2:14" x14ac:dyDescent="0.25">
      <c r="B2096" s="2" t="s">
        <v>2587</v>
      </c>
      <c r="C2096" s="2" t="s">
        <v>137</v>
      </c>
      <c r="D2096" s="2" t="s">
        <v>16</v>
      </c>
      <c r="E2096" s="2" t="s">
        <v>17</v>
      </c>
      <c r="F2096" s="2" t="s">
        <v>18</v>
      </c>
      <c r="G2096" s="2" t="s">
        <v>139</v>
      </c>
      <c r="H2096" s="2" t="s">
        <v>140</v>
      </c>
      <c r="I2096" s="2">
        <v>12930</v>
      </c>
      <c r="J2096" s="2">
        <v>0</v>
      </c>
      <c r="K2096" s="2">
        <v>4110228525</v>
      </c>
      <c r="L2096" s="3">
        <v>45797</v>
      </c>
      <c r="M2096" s="3">
        <v>47574</v>
      </c>
      <c r="N2096" s="2" t="s">
        <v>2588</v>
      </c>
    </row>
    <row r="2097" spans="2:14" x14ac:dyDescent="0.25">
      <c r="B2097" s="2" t="s">
        <v>2587</v>
      </c>
      <c r="C2097" s="2" t="s">
        <v>137</v>
      </c>
      <c r="D2097" s="2" t="s">
        <v>16</v>
      </c>
      <c r="E2097" s="2" t="s">
        <v>17</v>
      </c>
      <c r="F2097" s="2" t="s">
        <v>18</v>
      </c>
      <c r="G2097" s="2" t="s">
        <v>139</v>
      </c>
      <c r="H2097" s="2" t="s">
        <v>140</v>
      </c>
      <c r="I2097" s="2">
        <v>12930</v>
      </c>
      <c r="J2097" s="2">
        <v>0</v>
      </c>
      <c r="K2097" s="2">
        <v>411022926</v>
      </c>
      <c r="L2097" s="3">
        <v>46146</v>
      </c>
      <c r="M2097" s="3">
        <v>47939</v>
      </c>
      <c r="N2097" s="2" t="s">
        <v>2588</v>
      </c>
    </row>
    <row r="2098" spans="2:14" x14ac:dyDescent="0.25">
      <c r="B2098" s="2" t="s">
        <v>2587</v>
      </c>
      <c r="C2098" s="2" t="s">
        <v>137</v>
      </c>
      <c r="D2098" s="2" t="s">
        <v>16</v>
      </c>
      <c r="E2098" s="2" t="s">
        <v>17</v>
      </c>
      <c r="F2098" s="2" t="s">
        <v>18</v>
      </c>
      <c r="G2098" s="2" t="s">
        <v>139</v>
      </c>
      <c r="H2098" s="2" t="s">
        <v>140</v>
      </c>
      <c r="I2098" s="2">
        <v>12930</v>
      </c>
      <c r="J2098" s="2">
        <v>0</v>
      </c>
      <c r="K2098" s="2">
        <v>511020625</v>
      </c>
      <c r="L2098" s="3">
        <v>45797</v>
      </c>
      <c r="M2098" s="3">
        <v>47604</v>
      </c>
      <c r="N2098" s="2" t="s">
        <v>2588</v>
      </c>
    </row>
    <row r="2099" spans="2:14" x14ac:dyDescent="0.25">
      <c r="B2099" s="2" t="s">
        <v>2587</v>
      </c>
      <c r="C2099" s="2" t="s">
        <v>137</v>
      </c>
      <c r="D2099" s="2" t="s">
        <v>16</v>
      </c>
      <c r="E2099" s="2" t="s">
        <v>17</v>
      </c>
      <c r="F2099" s="2" t="s">
        <v>18</v>
      </c>
      <c r="G2099" s="2" t="s">
        <v>139</v>
      </c>
      <c r="H2099" s="2" t="s">
        <v>140</v>
      </c>
      <c r="I2099" s="2">
        <v>12930</v>
      </c>
      <c r="J2099" s="2">
        <v>0</v>
      </c>
      <c r="K2099" s="2">
        <v>511020825</v>
      </c>
      <c r="L2099" s="3">
        <v>45838</v>
      </c>
      <c r="M2099" s="3">
        <v>47604</v>
      </c>
      <c r="N2099" s="2" t="s">
        <v>2588</v>
      </c>
    </row>
    <row r="2100" spans="2:14" x14ac:dyDescent="0.25">
      <c r="B2100" s="2" t="s">
        <v>2587</v>
      </c>
      <c r="C2100" s="2" t="s">
        <v>137</v>
      </c>
      <c r="D2100" s="2" t="s">
        <v>16</v>
      </c>
      <c r="E2100" s="2" t="s">
        <v>17</v>
      </c>
      <c r="F2100" s="2" t="s">
        <v>18</v>
      </c>
      <c r="G2100" s="2" t="s">
        <v>139</v>
      </c>
      <c r="H2100" s="2" t="s">
        <v>140</v>
      </c>
      <c r="I2100" s="2">
        <v>12930</v>
      </c>
      <c r="J2100" s="2">
        <v>0</v>
      </c>
      <c r="K2100" s="2">
        <v>511020925</v>
      </c>
      <c r="L2100" s="3">
        <v>46002</v>
      </c>
      <c r="M2100" s="3">
        <v>47604</v>
      </c>
      <c r="N2100" s="2" t="s">
        <v>2588</v>
      </c>
    </row>
    <row r="2101" spans="2:14" x14ac:dyDescent="0.25">
      <c r="B2101" s="2" t="s">
        <v>2587</v>
      </c>
      <c r="C2101" s="2" t="s">
        <v>137</v>
      </c>
      <c r="D2101" s="2" t="s">
        <v>16</v>
      </c>
      <c r="E2101" s="2" t="s">
        <v>17</v>
      </c>
      <c r="F2101" s="2" t="s">
        <v>18</v>
      </c>
      <c r="G2101" s="2" t="s">
        <v>139</v>
      </c>
      <c r="H2101" s="2" t="s">
        <v>140</v>
      </c>
      <c r="I2101" s="2">
        <v>12930</v>
      </c>
      <c r="J2101" s="2">
        <v>0</v>
      </c>
      <c r="K2101" s="2">
        <v>511021326</v>
      </c>
      <c r="L2101" s="3">
        <v>46167</v>
      </c>
      <c r="M2101" s="3">
        <v>47969</v>
      </c>
      <c r="N2101" s="2" t="s">
        <v>2588</v>
      </c>
    </row>
    <row r="2102" spans="2:14" x14ac:dyDescent="0.25">
      <c r="B2102" s="2" t="s">
        <v>2587</v>
      </c>
      <c r="C2102" s="2" t="s">
        <v>137</v>
      </c>
      <c r="D2102" s="2" t="s">
        <v>16</v>
      </c>
      <c r="E2102" s="2" t="s">
        <v>17</v>
      </c>
      <c r="F2102" s="2" t="s">
        <v>18</v>
      </c>
      <c r="G2102" s="2" t="s">
        <v>139</v>
      </c>
      <c r="H2102" s="2" t="s">
        <v>140</v>
      </c>
      <c r="I2102" s="2">
        <v>12930</v>
      </c>
      <c r="J2102" s="2">
        <v>0</v>
      </c>
      <c r="K2102" s="2">
        <v>511021526</v>
      </c>
      <c r="L2102" s="3">
        <v>46167</v>
      </c>
      <c r="M2102" s="3">
        <v>47969</v>
      </c>
      <c r="N2102" s="2" t="s">
        <v>2588</v>
      </c>
    </row>
    <row r="2103" spans="2:14" x14ac:dyDescent="0.25">
      <c r="B2103" s="2" t="s">
        <v>2587</v>
      </c>
      <c r="C2103" s="2" t="s">
        <v>137</v>
      </c>
      <c r="D2103" s="2" t="s">
        <v>16</v>
      </c>
      <c r="E2103" s="2" t="s">
        <v>17</v>
      </c>
      <c r="F2103" s="2" t="s">
        <v>18</v>
      </c>
      <c r="G2103" s="2" t="s">
        <v>139</v>
      </c>
      <c r="H2103" s="2" t="s">
        <v>140</v>
      </c>
      <c r="I2103" s="2">
        <v>12930</v>
      </c>
      <c r="J2103" s="2">
        <v>12930</v>
      </c>
      <c r="K2103" s="2">
        <v>611022326</v>
      </c>
      <c r="L2103" s="3">
        <v>46206</v>
      </c>
      <c r="M2103" s="3">
        <v>48000</v>
      </c>
      <c r="N2103" s="2" t="s">
        <v>2588</v>
      </c>
    </row>
    <row r="2104" spans="2:14" x14ac:dyDescent="0.25">
      <c r="B2104" s="2" t="s">
        <v>2587</v>
      </c>
      <c r="C2104" s="2" t="s">
        <v>137</v>
      </c>
      <c r="D2104" s="2" t="s">
        <v>16</v>
      </c>
      <c r="E2104" s="2" t="s">
        <v>17</v>
      </c>
      <c r="F2104" s="2" t="s">
        <v>18</v>
      </c>
      <c r="G2104" s="2" t="s">
        <v>139</v>
      </c>
      <c r="H2104" s="2" t="s">
        <v>140</v>
      </c>
      <c r="I2104" s="2">
        <v>12930</v>
      </c>
      <c r="J2104" s="2">
        <v>0</v>
      </c>
      <c r="K2104" s="2">
        <v>611022425</v>
      </c>
      <c r="L2104" s="3">
        <v>45890</v>
      </c>
      <c r="M2104" s="3">
        <v>47635</v>
      </c>
      <c r="N2104" s="2" t="s">
        <v>2588</v>
      </c>
    </row>
    <row r="2105" spans="2:14" x14ac:dyDescent="0.25">
      <c r="B2105" s="2" t="s">
        <v>2587</v>
      </c>
      <c r="C2105" s="2" t="s">
        <v>137</v>
      </c>
      <c r="D2105" s="2" t="s">
        <v>16</v>
      </c>
      <c r="E2105" s="2" t="s">
        <v>17</v>
      </c>
      <c r="F2105" s="2" t="s">
        <v>18</v>
      </c>
      <c r="G2105" s="2" t="s">
        <v>139</v>
      </c>
      <c r="H2105" s="2" t="s">
        <v>140</v>
      </c>
      <c r="I2105" s="2">
        <v>12930</v>
      </c>
      <c r="J2105" s="2">
        <v>0</v>
      </c>
      <c r="K2105" s="2">
        <v>711021225</v>
      </c>
      <c r="L2105" s="3">
        <v>45890</v>
      </c>
      <c r="M2105" s="3">
        <v>47665</v>
      </c>
      <c r="N2105" s="2" t="s">
        <v>2588</v>
      </c>
    </row>
    <row r="2106" spans="2:14" x14ac:dyDescent="0.25">
      <c r="B2106" s="2" t="s">
        <v>2587</v>
      </c>
      <c r="C2106" s="2" t="s">
        <v>137</v>
      </c>
      <c r="D2106" s="2" t="s">
        <v>16</v>
      </c>
      <c r="E2106" s="2" t="s">
        <v>17</v>
      </c>
      <c r="F2106" s="2" t="s">
        <v>18</v>
      </c>
      <c r="G2106" s="2" t="s">
        <v>139</v>
      </c>
      <c r="H2106" s="2" t="s">
        <v>140</v>
      </c>
      <c r="I2106" s="2">
        <v>12930</v>
      </c>
      <c r="J2106" s="2">
        <v>0</v>
      </c>
      <c r="K2106" s="2">
        <v>71102125</v>
      </c>
      <c r="L2106" s="3">
        <v>45999</v>
      </c>
      <c r="M2106" s="3">
        <v>47665</v>
      </c>
      <c r="N2106" s="2" t="s">
        <v>2588</v>
      </c>
    </row>
    <row r="2107" spans="2:14" x14ac:dyDescent="0.25">
      <c r="B2107" s="2" t="s">
        <v>2587</v>
      </c>
      <c r="C2107" s="2" t="s">
        <v>137</v>
      </c>
      <c r="D2107" s="2" t="s">
        <v>16</v>
      </c>
      <c r="E2107" s="2" t="s">
        <v>17</v>
      </c>
      <c r="F2107" s="2" t="s">
        <v>18</v>
      </c>
      <c r="G2107" s="2" t="s">
        <v>139</v>
      </c>
      <c r="H2107" s="2" t="s">
        <v>140</v>
      </c>
      <c r="I2107" s="2">
        <v>12930</v>
      </c>
      <c r="J2107" s="2">
        <v>0</v>
      </c>
      <c r="K2107" s="2">
        <v>71102125</v>
      </c>
      <c r="L2107" s="3">
        <v>46007</v>
      </c>
      <c r="M2107" s="3">
        <v>47635</v>
      </c>
      <c r="N2107" s="2" t="s">
        <v>2588</v>
      </c>
    </row>
    <row r="2108" spans="2:14" x14ac:dyDescent="0.25">
      <c r="B2108" s="2" t="s">
        <v>2587</v>
      </c>
      <c r="C2108" s="2" t="s">
        <v>137</v>
      </c>
      <c r="D2108" s="2" t="s">
        <v>16</v>
      </c>
      <c r="E2108" s="2" t="s">
        <v>17</v>
      </c>
      <c r="F2108" s="2" t="s">
        <v>18</v>
      </c>
      <c r="G2108" s="2" t="s">
        <v>139</v>
      </c>
      <c r="H2108" s="2" t="s">
        <v>140</v>
      </c>
      <c r="I2108" s="2">
        <v>12930</v>
      </c>
      <c r="J2108" s="2">
        <v>0</v>
      </c>
      <c r="K2108" s="2">
        <v>911020825</v>
      </c>
      <c r="L2108" s="3">
        <v>45926</v>
      </c>
      <c r="M2108" s="3">
        <v>47727</v>
      </c>
      <c r="N2108" s="2" t="s">
        <v>2588</v>
      </c>
    </row>
    <row r="2109" spans="2:14" x14ac:dyDescent="0.25">
      <c r="B2109" s="2" t="s">
        <v>2587</v>
      </c>
      <c r="C2109" s="2" t="s">
        <v>137</v>
      </c>
      <c r="D2109" s="2" t="s">
        <v>16</v>
      </c>
      <c r="E2109" s="2" t="s">
        <v>17</v>
      </c>
      <c r="F2109" s="2" t="s">
        <v>18</v>
      </c>
      <c r="G2109" s="2" t="s">
        <v>139</v>
      </c>
      <c r="H2109" s="2" t="s">
        <v>140</v>
      </c>
      <c r="I2109" s="2">
        <v>12930</v>
      </c>
      <c r="J2109" s="2">
        <v>0</v>
      </c>
      <c r="K2109" s="2">
        <v>911020925</v>
      </c>
      <c r="L2109" s="3">
        <v>46004</v>
      </c>
      <c r="M2109" s="3">
        <v>47727</v>
      </c>
      <c r="N2109" s="2" t="s">
        <v>2588</v>
      </c>
    </row>
    <row r="2110" spans="2:14" x14ac:dyDescent="0.25">
      <c r="B2110" s="2" t="s">
        <v>2587</v>
      </c>
      <c r="C2110" s="2" t="s">
        <v>137</v>
      </c>
      <c r="D2110" s="2" t="s">
        <v>16</v>
      </c>
      <c r="E2110" s="2" t="s">
        <v>17</v>
      </c>
      <c r="F2110" s="2" t="s">
        <v>18</v>
      </c>
      <c r="G2110" s="2" t="s">
        <v>139</v>
      </c>
      <c r="H2110" s="2" t="s">
        <v>140</v>
      </c>
      <c r="I2110" s="2">
        <v>12930</v>
      </c>
      <c r="J2110" s="2">
        <v>0</v>
      </c>
      <c r="K2110" s="2">
        <v>911023025</v>
      </c>
      <c r="L2110" s="3">
        <v>46002</v>
      </c>
      <c r="M2110" s="3">
        <v>47727</v>
      </c>
      <c r="N2110" s="2" t="s">
        <v>2588</v>
      </c>
    </row>
    <row r="2111" spans="2:14" x14ac:dyDescent="0.25">
      <c r="B2111" s="2" t="s">
        <v>2587</v>
      </c>
      <c r="C2111" s="2" t="s">
        <v>137</v>
      </c>
      <c r="D2111" s="2" t="s">
        <v>16</v>
      </c>
      <c r="E2111" s="2" t="s">
        <v>17</v>
      </c>
      <c r="F2111" s="2" t="s">
        <v>18</v>
      </c>
      <c r="G2111" s="2" t="s">
        <v>139</v>
      </c>
      <c r="H2111" s="2" t="s">
        <v>140</v>
      </c>
      <c r="I2111" s="2">
        <v>12930</v>
      </c>
      <c r="J2111" s="2">
        <v>0</v>
      </c>
      <c r="K2111" s="2">
        <v>1011022924</v>
      </c>
      <c r="L2111" s="3">
        <v>44958</v>
      </c>
      <c r="M2111" s="3">
        <v>47392</v>
      </c>
      <c r="N2111" s="2" t="s">
        <v>2588</v>
      </c>
    </row>
    <row r="2112" spans="2:14" x14ac:dyDescent="0.25">
      <c r="B2112" s="2" t="s">
        <v>2587</v>
      </c>
      <c r="C2112" s="2" t="s">
        <v>137</v>
      </c>
      <c r="D2112" s="2" t="s">
        <v>16</v>
      </c>
      <c r="E2112" s="2" t="s">
        <v>17</v>
      </c>
      <c r="F2112" s="2" t="s">
        <v>18</v>
      </c>
      <c r="G2112" s="2" t="s">
        <v>139</v>
      </c>
      <c r="H2112" s="2" t="s">
        <v>140</v>
      </c>
      <c r="I2112" s="2">
        <v>12930</v>
      </c>
      <c r="J2112" s="2">
        <v>0</v>
      </c>
      <c r="K2112" s="2">
        <v>1011022925</v>
      </c>
      <c r="L2112" s="3">
        <v>46006</v>
      </c>
      <c r="M2112" s="3">
        <v>47757</v>
      </c>
      <c r="N2112" s="2" t="s">
        <v>2588</v>
      </c>
    </row>
    <row r="2113" spans="2:14" x14ac:dyDescent="0.25">
      <c r="B2113" s="2" t="s">
        <v>2587</v>
      </c>
      <c r="C2113" s="2" t="s">
        <v>137</v>
      </c>
      <c r="D2113" s="2" t="s">
        <v>16</v>
      </c>
      <c r="E2113" s="2" t="s">
        <v>17</v>
      </c>
      <c r="F2113" s="2" t="s">
        <v>18</v>
      </c>
      <c r="G2113" s="2" t="s">
        <v>139</v>
      </c>
      <c r="H2113" s="2" t="s">
        <v>140</v>
      </c>
      <c r="I2113" s="2">
        <v>12930</v>
      </c>
      <c r="J2113" s="2">
        <v>0</v>
      </c>
      <c r="K2113" s="2">
        <v>1011023024</v>
      </c>
      <c r="L2113" s="3">
        <v>44958</v>
      </c>
      <c r="M2113" s="3">
        <v>47392</v>
      </c>
      <c r="N2113" s="2" t="s">
        <v>2588</v>
      </c>
    </row>
    <row r="2114" spans="2:14" x14ac:dyDescent="0.25">
      <c r="B2114" s="2" t="s">
        <v>2587</v>
      </c>
      <c r="C2114" s="2" t="s">
        <v>137</v>
      </c>
      <c r="D2114" s="2" t="s">
        <v>16</v>
      </c>
      <c r="E2114" s="2" t="s">
        <v>17</v>
      </c>
      <c r="F2114" s="2" t="s">
        <v>18</v>
      </c>
      <c r="G2114" s="2" t="s">
        <v>139</v>
      </c>
      <c r="H2114" s="2" t="s">
        <v>140</v>
      </c>
      <c r="I2114" s="2">
        <v>12930</v>
      </c>
      <c r="J2114" s="2">
        <v>0</v>
      </c>
      <c r="K2114" s="2">
        <v>1011023124</v>
      </c>
      <c r="L2114" s="3">
        <v>44958</v>
      </c>
      <c r="M2114" s="3">
        <v>47392</v>
      </c>
      <c r="N2114" s="2" t="s">
        <v>2588</v>
      </c>
    </row>
    <row r="2115" spans="2:14" x14ac:dyDescent="0.25">
      <c r="B2115" s="2" t="s">
        <v>2587</v>
      </c>
      <c r="C2115" s="2" t="s">
        <v>137</v>
      </c>
      <c r="D2115" s="2" t="s">
        <v>16</v>
      </c>
      <c r="E2115" s="2" t="s">
        <v>17</v>
      </c>
      <c r="F2115" s="2" t="s">
        <v>18</v>
      </c>
      <c r="G2115" s="2" t="s">
        <v>139</v>
      </c>
      <c r="H2115" s="2" t="s">
        <v>140</v>
      </c>
      <c r="I2115" s="2">
        <v>12930</v>
      </c>
      <c r="J2115" s="2">
        <v>0</v>
      </c>
      <c r="K2115" s="2">
        <v>1111021424</v>
      </c>
      <c r="L2115" s="3">
        <v>44958</v>
      </c>
      <c r="M2115" s="3">
        <v>47423</v>
      </c>
      <c r="N2115" s="2" t="s">
        <v>2588</v>
      </c>
    </row>
    <row r="2116" spans="2:14" x14ac:dyDescent="0.25">
      <c r="B2116" s="2" t="s">
        <v>2587</v>
      </c>
      <c r="C2116" s="2" t="s">
        <v>137</v>
      </c>
      <c r="D2116" s="2" t="s">
        <v>16</v>
      </c>
      <c r="E2116" s="2" t="s">
        <v>17</v>
      </c>
      <c r="F2116" s="2" t="s">
        <v>18</v>
      </c>
      <c r="G2116" s="2" t="s">
        <v>139</v>
      </c>
      <c r="H2116" s="2" t="s">
        <v>140</v>
      </c>
      <c r="I2116" s="2">
        <v>12930</v>
      </c>
      <c r="J2116" s="2">
        <v>0</v>
      </c>
      <c r="K2116" s="2">
        <v>1211021125</v>
      </c>
      <c r="L2116" s="3">
        <v>46006</v>
      </c>
      <c r="M2116" s="3">
        <v>47818</v>
      </c>
      <c r="N2116" s="2" t="s">
        <v>2588</v>
      </c>
    </row>
    <row r="2117" spans="2:14" x14ac:dyDescent="0.25">
      <c r="B2117" s="2" t="s">
        <v>2587</v>
      </c>
      <c r="C2117" s="2" t="s">
        <v>137</v>
      </c>
      <c r="D2117" s="2" t="s">
        <v>16</v>
      </c>
      <c r="E2117" s="2" t="s">
        <v>17</v>
      </c>
      <c r="F2117" s="2" t="s">
        <v>18</v>
      </c>
      <c r="G2117" s="2" t="s">
        <v>139</v>
      </c>
      <c r="H2117" s="2" t="s">
        <v>140</v>
      </c>
      <c r="I2117" s="2">
        <v>12930</v>
      </c>
      <c r="J2117" s="2">
        <v>0</v>
      </c>
      <c r="K2117" s="2">
        <v>711021024</v>
      </c>
      <c r="L2117" s="3">
        <v>44958</v>
      </c>
      <c r="M2117" s="3">
        <v>47300</v>
      </c>
      <c r="N2117" s="2" t="s">
        <v>2588</v>
      </c>
    </row>
    <row r="2118" spans="2:14" x14ac:dyDescent="0.25">
      <c r="B2118" s="2" t="s">
        <v>2587</v>
      </c>
      <c r="C2118" s="2" t="s">
        <v>137</v>
      </c>
      <c r="D2118" s="2" t="s">
        <v>16</v>
      </c>
      <c r="E2118" s="2" t="s">
        <v>17</v>
      </c>
      <c r="F2118" s="2" t="s">
        <v>18</v>
      </c>
      <c r="G2118" s="2" t="s">
        <v>139</v>
      </c>
      <c r="H2118" s="2" t="s">
        <v>140</v>
      </c>
      <c r="I2118" s="2">
        <v>12930</v>
      </c>
      <c r="J2118" s="2">
        <v>0</v>
      </c>
      <c r="K2118" s="2">
        <v>71102224</v>
      </c>
      <c r="L2118" s="3">
        <v>44958</v>
      </c>
      <c r="M2118" s="3">
        <v>47300</v>
      </c>
      <c r="N2118" s="2" t="s">
        <v>2588</v>
      </c>
    </row>
    <row r="2119" spans="2:14" x14ac:dyDescent="0.25">
      <c r="B2119" s="2" t="s">
        <v>2587</v>
      </c>
      <c r="C2119" s="2" t="s">
        <v>137</v>
      </c>
      <c r="D2119" s="2" t="s">
        <v>16</v>
      </c>
      <c r="E2119" s="2" t="s">
        <v>17</v>
      </c>
      <c r="F2119" s="2" t="s">
        <v>18</v>
      </c>
      <c r="G2119" s="2" t="s">
        <v>139</v>
      </c>
      <c r="H2119" s="2" t="s">
        <v>140</v>
      </c>
      <c r="I2119" s="2">
        <v>12930</v>
      </c>
      <c r="J2119" s="2">
        <v>0</v>
      </c>
      <c r="K2119" s="2">
        <v>711022324</v>
      </c>
      <c r="L2119" s="3">
        <v>44958</v>
      </c>
      <c r="M2119" s="3">
        <v>47300</v>
      </c>
      <c r="N2119" s="2" t="s">
        <v>2588</v>
      </c>
    </row>
    <row r="2120" spans="2:14" x14ac:dyDescent="0.25">
      <c r="B2120" s="2" t="s">
        <v>2587</v>
      </c>
      <c r="C2120" s="2" t="s">
        <v>137</v>
      </c>
      <c r="D2120" s="2" t="s">
        <v>16</v>
      </c>
      <c r="E2120" s="2" t="s">
        <v>17</v>
      </c>
      <c r="F2120" s="2" t="s">
        <v>18</v>
      </c>
      <c r="G2120" s="2" t="s">
        <v>139</v>
      </c>
      <c r="H2120" s="2" t="s">
        <v>140</v>
      </c>
      <c r="I2120" s="2">
        <v>12930</v>
      </c>
      <c r="J2120" s="2">
        <v>0</v>
      </c>
      <c r="K2120" s="2">
        <v>811021324</v>
      </c>
      <c r="L2120" s="3">
        <v>44958</v>
      </c>
      <c r="M2120" s="3">
        <v>47331</v>
      </c>
      <c r="N2120" s="2" t="s">
        <v>2588</v>
      </c>
    </row>
    <row r="2121" spans="2:14" x14ac:dyDescent="0.25">
      <c r="B2121" s="2" t="s">
        <v>2587</v>
      </c>
      <c r="C2121" s="2" t="s">
        <v>137</v>
      </c>
      <c r="D2121" s="2" t="s">
        <v>16</v>
      </c>
      <c r="E2121" s="2" t="s">
        <v>17</v>
      </c>
      <c r="F2121" s="2" t="s">
        <v>18</v>
      </c>
      <c r="G2121" s="2" t="s">
        <v>139</v>
      </c>
      <c r="H2121" s="2" t="s">
        <v>140</v>
      </c>
      <c r="I2121" s="2">
        <v>12930</v>
      </c>
      <c r="J2121" s="2">
        <v>0</v>
      </c>
      <c r="K2121" s="2" t="s">
        <v>470</v>
      </c>
      <c r="L2121" s="2" t="s">
        <v>30</v>
      </c>
      <c r="M2121" s="2" t="s">
        <v>30</v>
      </c>
      <c r="N2121" s="2" t="s">
        <v>2588</v>
      </c>
    </row>
    <row r="2122" spans="2:14" x14ac:dyDescent="0.25">
      <c r="B2122" s="2" t="s">
        <v>2587</v>
      </c>
      <c r="C2122" s="2" t="s">
        <v>137</v>
      </c>
      <c r="D2122" s="2" t="s">
        <v>16</v>
      </c>
      <c r="E2122" s="2" t="s">
        <v>181</v>
      </c>
      <c r="F2122" s="2" t="s">
        <v>18</v>
      </c>
      <c r="G2122" s="2" t="s">
        <v>139</v>
      </c>
      <c r="H2122" s="2" t="s">
        <v>140</v>
      </c>
      <c r="I2122" s="2">
        <v>12930</v>
      </c>
      <c r="J2122" s="2">
        <v>0</v>
      </c>
      <c r="K2122" s="2">
        <v>211022525</v>
      </c>
      <c r="L2122" s="3">
        <v>45836</v>
      </c>
      <c r="M2122" s="3">
        <v>47515</v>
      </c>
      <c r="N2122" s="2" t="s">
        <v>2588</v>
      </c>
    </row>
    <row r="2123" spans="2:14" x14ac:dyDescent="0.25">
      <c r="B2123" s="2" t="s">
        <v>2587</v>
      </c>
      <c r="C2123" s="2" t="s">
        <v>137</v>
      </c>
      <c r="D2123" s="2" t="s">
        <v>16</v>
      </c>
      <c r="E2123" s="2" t="s">
        <v>181</v>
      </c>
      <c r="F2123" s="2" t="s">
        <v>18</v>
      </c>
      <c r="G2123" s="2" t="s">
        <v>139</v>
      </c>
      <c r="H2123" s="2" t="s">
        <v>140</v>
      </c>
      <c r="I2123" s="2">
        <v>12930</v>
      </c>
      <c r="J2123" s="2">
        <v>0</v>
      </c>
      <c r="K2123" s="2">
        <v>511020625</v>
      </c>
      <c r="L2123" s="3">
        <v>45797</v>
      </c>
      <c r="M2123" s="3">
        <v>47604</v>
      </c>
      <c r="N2123" s="2" t="s">
        <v>2588</v>
      </c>
    </row>
    <row r="2124" spans="2:14" x14ac:dyDescent="0.25">
      <c r="B2124" s="2" t="s">
        <v>2587</v>
      </c>
      <c r="C2124" s="2" t="s">
        <v>137</v>
      </c>
      <c r="D2124" s="2" t="s">
        <v>16</v>
      </c>
      <c r="E2124" s="2" t="s">
        <v>181</v>
      </c>
      <c r="F2124" s="2" t="s">
        <v>18</v>
      </c>
      <c r="G2124" s="2" t="s">
        <v>139</v>
      </c>
      <c r="H2124" s="2" t="s">
        <v>140</v>
      </c>
      <c r="I2124" s="2">
        <v>12930</v>
      </c>
      <c r="J2124" s="2">
        <v>0</v>
      </c>
      <c r="K2124" s="2">
        <v>511020825</v>
      </c>
      <c r="L2124" s="3">
        <v>45838</v>
      </c>
      <c r="M2124" s="3">
        <v>47604</v>
      </c>
      <c r="N2124" s="2" t="s">
        <v>2588</v>
      </c>
    </row>
    <row r="2125" spans="2:14" x14ac:dyDescent="0.25">
      <c r="B2125" s="2" t="s">
        <v>2587</v>
      </c>
      <c r="C2125" s="2" t="s">
        <v>137</v>
      </c>
      <c r="D2125" s="2" t="s">
        <v>16</v>
      </c>
      <c r="E2125" s="2" t="s">
        <v>181</v>
      </c>
      <c r="F2125" s="2" t="s">
        <v>18</v>
      </c>
      <c r="G2125" s="2" t="s">
        <v>139</v>
      </c>
      <c r="H2125" s="2" t="s">
        <v>140</v>
      </c>
      <c r="I2125" s="2">
        <v>12930</v>
      </c>
      <c r="J2125" s="2">
        <v>0</v>
      </c>
      <c r="K2125" s="2">
        <v>511020925</v>
      </c>
      <c r="L2125" s="3">
        <v>46002</v>
      </c>
      <c r="M2125" s="3">
        <v>47604</v>
      </c>
      <c r="N2125" s="2" t="s">
        <v>2588</v>
      </c>
    </row>
    <row r="2126" spans="2:14" x14ac:dyDescent="0.25">
      <c r="B2126" s="2" t="s">
        <v>2587</v>
      </c>
      <c r="C2126" s="2" t="s">
        <v>137</v>
      </c>
      <c r="D2126" s="2" t="s">
        <v>16</v>
      </c>
      <c r="E2126" s="2" t="s">
        <v>181</v>
      </c>
      <c r="F2126" s="2" t="s">
        <v>18</v>
      </c>
      <c r="G2126" s="2" t="s">
        <v>139</v>
      </c>
      <c r="H2126" s="2" t="s">
        <v>140</v>
      </c>
      <c r="I2126" s="2">
        <v>12930</v>
      </c>
      <c r="J2126" s="2">
        <v>0</v>
      </c>
      <c r="K2126" s="2">
        <v>711021225</v>
      </c>
      <c r="L2126" s="3">
        <v>45890</v>
      </c>
      <c r="M2126" s="3">
        <v>47665</v>
      </c>
      <c r="N2126" s="2" t="s">
        <v>2588</v>
      </c>
    </row>
    <row r="2127" spans="2:14" x14ac:dyDescent="0.25">
      <c r="B2127" s="2" t="s">
        <v>2587</v>
      </c>
      <c r="C2127" s="2" t="s">
        <v>137</v>
      </c>
      <c r="D2127" s="2" t="s">
        <v>16</v>
      </c>
      <c r="E2127" s="2" t="s">
        <v>181</v>
      </c>
      <c r="F2127" s="2" t="s">
        <v>18</v>
      </c>
      <c r="G2127" s="2" t="s">
        <v>139</v>
      </c>
      <c r="H2127" s="2" t="s">
        <v>140</v>
      </c>
      <c r="I2127" s="2">
        <v>12930</v>
      </c>
      <c r="J2127" s="2">
        <v>0</v>
      </c>
      <c r="K2127" s="2">
        <v>911023025</v>
      </c>
      <c r="L2127" s="3">
        <v>46002</v>
      </c>
      <c r="M2127" s="3">
        <v>47727</v>
      </c>
      <c r="N2127" s="2" t="s">
        <v>2588</v>
      </c>
    </row>
    <row r="2128" spans="2:14" x14ac:dyDescent="0.25">
      <c r="B2128" s="2" t="s">
        <v>2587</v>
      </c>
      <c r="C2128" s="2" t="s">
        <v>137</v>
      </c>
      <c r="D2128" s="2" t="s">
        <v>16</v>
      </c>
      <c r="E2128" s="2" t="s">
        <v>142</v>
      </c>
      <c r="F2128" s="2" t="s">
        <v>18</v>
      </c>
      <c r="G2128" s="2" t="s">
        <v>139</v>
      </c>
      <c r="H2128" s="2" t="s">
        <v>140</v>
      </c>
      <c r="I2128" s="2">
        <v>12930</v>
      </c>
      <c r="J2128" s="2">
        <v>0</v>
      </c>
      <c r="K2128" s="2">
        <v>111022425</v>
      </c>
      <c r="L2128" s="3">
        <v>45770</v>
      </c>
      <c r="M2128" s="3">
        <v>47484</v>
      </c>
      <c r="N2128" s="2" t="s">
        <v>2588</v>
      </c>
    </row>
    <row r="2129" spans="2:14" x14ac:dyDescent="0.25">
      <c r="B2129" s="2" t="s">
        <v>2587</v>
      </c>
      <c r="C2129" s="2" t="s">
        <v>137</v>
      </c>
      <c r="D2129" s="2" t="s">
        <v>16</v>
      </c>
      <c r="E2129" s="2" t="s">
        <v>142</v>
      </c>
      <c r="F2129" s="2" t="s">
        <v>18</v>
      </c>
      <c r="G2129" s="2" t="s">
        <v>139</v>
      </c>
      <c r="H2129" s="2" t="s">
        <v>140</v>
      </c>
      <c r="I2129" s="2">
        <v>12930</v>
      </c>
      <c r="J2129" s="2">
        <v>0</v>
      </c>
      <c r="K2129" s="2">
        <v>111023025</v>
      </c>
      <c r="L2129" s="3">
        <v>45775</v>
      </c>
      <c r="M2129" s="3">
        <v>47484</v>
      </c>
      <c r="N2129" s="2" t="s">
        <v>2588</v>
      </c>
    </row>
    <row r="2130" spans="2:14" x14ac:dyDescent="0.25">
      <c r="B2130" s="2" t="s">
        <v>2587</v>
      </c>
      <c r="C2130" s="2" t="s">
        <v>137</v>
      </c>
      <c r="D2130" s="2" t="s">
        <v>16</v>
      </c>
      <c r="E2130" s="2" t="s">
        <v>142</v>
      </c>
      <c r="F2130" s="2" t="s">
        <v>18</v>
      </c>
      <c r="G2130" s="2" t="s">
        <v>139</v>
      </c>
      <c r="H2130" s="2" t="s">
        <v>140</v>
      </c>
      <c r="I2130" s="2">
        <v>12930</v>
      </c>
      <c r="J2130" s="2">
        <v>0</v>
      </c>
      <c r="K2130" s="2">
        <v>511020825</v>
      </c>
      <c r="L2130" s="3">
        <v>45838</v>
      </c>
      <c r="M2130" s="3">
        <v>47604</v>
      </c>
      <c r="N2130" s="2" t="s">
        <v>2588</v>
      </c>
    </row>
    <row r="2131" spans="2:14" x14ac:dyDescent="0.25">
      <c r="B2131" s="2" t="s">
        <v>2587</v>
      </c>
      <c r="C2131" s="2" t="s">
        <v>137</v>
      </c>
      <c r="D2131" s="2" t="s">
        <v>16</v>
      </c>
      <c r="E2131" s="2" t="s">
        <v>142</v>
      </c>
      <c r="F2131" s="2" t="s">
        <v>18</v>
      </c>
      <c r="G2131" s="2" t="s">
        <v>139</v>
      </c>
      <c r="H2131" s="2" t="s">
        <v>140</v>
      </c>
      <c r="I2131" s="2">
        <v>12930</v>
      </c>
      <c r="J2131" s="2">
        <v>0</v>
      </c>
      <c r="K2131" s="2">
        <v>611022425</v>
      </c>
      <c r="L2131" s="3">
        <v>45890</v>
      </c>
      <c r="M2131" s="3">
        <v>47635</v>
      </c>
      <c r="N2131" s="2" t="s">
        <v>2588</v>
      </c>
    </row>
    <row r="2132" spans="2:14" x14ac:dyDescent="0.25">
      <c r="B2132" s="2" t="s">
        <v>2587</v>
      </c>
      <c r="C2132" s="2" t="s">
        <v>137</v>
      </c>
      <c r="D2132" s="2" t="s">
        <v>16</v>
      </c>
      <c r="E2132" s="2" t="s">
        <v>142</v>
      </c>
      <c r="F2132" s="2" t="s">
        <v>18</v>
      </c>
      <c r="G2132" s="2" t="s">
        <v>139</v>
      </c>
      <c r="H2132" s="2" t="s">
        <v>140</v>
      </c>
      <c r="I2132" s="2">
        <v>12930</v>
      </c>
      <c r="J2132" s="2">
        <v>0</v>
      </c>
      <c r="K2132" s="2">
        <v>711021225</v>
      </c>
      <c r="L2132" s="3">
        <v>45890</v>
      </c>
      <c r="M2132" s="3">
        <v>47665</v>
      </c>
      <c r="N2132" s="2" t="s">
        <v>2588</v>
      </c>
    </row>
    <row r="2133" spans="2:14" x14ac:dyDescent="0.25">
      <c r="B2133" s="2" t="s">
        <v>2587</v>
      </c>
      <c r="C2133" s="2" t="s">
        <v>137</v>
      </c>
      <c r="D2133" s="2" t="s">
        <v>16</v>
      </c>
      <c r="E2133" s="2" t="s">
        <v>142</v>
      </c>
      <c r="F2133" s="2" t="s">
        <v>18</v>
      </c>
      <c r="G2133" s="2" t="s">
        <v>139</v>
      </c>
      <c r="H2133" s="2" t="s">
        <v>140</v>
      </c>
      <c r="I2133" s="2">
        <v>12930</v>
      </c>
      <c r="J2133" s="2">
        <v>0</v>
      </c>
      <c r="K2133" s="2">
        <v>911020825</v>
      </c>
      <c r="L2133" s="3">
        <v>45926</v>
      </c>
      <c r="M2133" s="3">
        <v>47727</v>
      </c>
      <c r="N2133" s="2" t="s">
        <v>2588</v>
      </c>
    </row>
    <row r="2134" spans="2:14" x14ac:dyDescent="0.25">
      <c r="B2134" s="2" t="s">
        <v>2587</v>
      </c>
      <c r="C2134" s="2" t="s">
        <v>137</v>
      </c>
      <c r="D2134" s="2" t="s">
        <v>16</v>
      </c>
      <c r="E2134" s="2" t="s">
        <v>142</v>
      </c>
      <c r="F2134" s="2" t="s">
        <v>18</v>
      </c>
      <c r="G2134" s="2" t="s">
        <v>139</v>
      </c>
      <c r="H2134" s="2" t="s">
        <v>140</v>
      </c>
      <c r="I2134" s="2">
        <v>12930</v>
      </c>
      <c r="J2134" s="2">
        <v>0</v>
      </c>
      <c r="K2134" s="2">
        <v>1111021424</v>
      </c>
      <c r="L2134" s="3">
        <v>44958</v>
      </c>
      <c r="M2134" s="3">
        <v>47423</v>
      </c>
      <c r="N2134" s="2" t="s">
        <v>2588</v>
      </c>
    </row>
    <row r="2135" spans="2:14" x14ac:dyDescent="0.25">
      <c r="B2135" s="2" t="s">
        <v>2587</v>
      </c>
      <c r="C2135" s="2" t="s">
        <v>137</v>
      </c>
      <c r="D2135" s="2" t="s">
        <v>16</v>
      </c>
      <c r="E2135" s="2" t="s">
        <v>142</v>
      </c>
      <c r="F2135" s="2" t="s">
        <v>18</v>
      </c>
      <c r="G2135" s="2" t="s">
        <v>139</v>
      </c>
      <c r="H2135" s="2" t="s">
        <v>140</v>
      </c>
      <c r="I2135" s="2">
        <v>12930</v>
      </c>
      <c r="J2135" s="2">
        <v>0</v>
      </c>
      <c r="K2135" s="2">
        <v>1211021125</v>
      </c>
      <c r="L2135" s="3">
        <v>46006</v>
      </c>
      <c r="M2135" s="3">
        <v>47818</v>
      </c>
      <c r="N2135" s="2" t="s">
        <v>2588</v>
      </c>
    </row>
    <row r="2136" spans="2:14" x14ac:dyDescent="0.25">
      <c r="B2136" s="2" t="s">
        <v>2589</v>
      </c>
      <c r="C2136" s="2" t="s">
        <v>146</v>
      </c>
      <c r="D2136" s="2" t="s">
        <v>16</v>
      </c>
      <c r="E2136" s="2" t="s">
        <v>17</v>
      </c>
      <c r="F2136" s="2" t="s">
        <v>18</v>
      </c>
      <c r="G2136" s="2" t="s">
        <v>139</v>
      </c>
      <c r="H2136" s="2" t="s">
        <v>140</v>
      </c>
      <c r="I2136" s="2">
        <v>27241</v>
      </c>
      <c r="J2136" s="2">
        <v>0</v>
      </c>
      <c r="K2136" s="2">
        <v>111021625</v>
      </c>
      <c r="L2136" s="3">
        <v>45810</v>
      </c>
      <c r="M2136" s="3">
        <v>47484</v>
      </c>
      <c r="N2136" s="2" t="s">
        <v>2588</v>
      </c>
    </row>
    <row r="2137" spans="2:14" x14ac:dyDescent="0.25">
      <c r="B2137" s="2" t="s">
        <v>2589</v>
      </c>
      <c r="C2137" s="2" t="s">
        <v>146</v>
      </c>
      <c r="D2137" s="2" t="s">
        <v>16</v>
      </c>
      <c r="E2137" s="2" t="s">
        <v>17</v>
      </c>
      <c r="F2137" s="2" t="s">
        <v>18</v>
      </c>
      <c r="G2137" s="2" t="s">
        <v>139</v>
      </c>
      <c r="H2137" s="2" t="s">
        <v>140</v>
      </c>
      <c r="I2137" s="2">
        <v>27241</v>
      </c>
      <c r="J2137" s="2">
        <v>0</v>
      </c>
      <c r="K2137" s="2">
        <v>311021725</v>
      </c>
      <c r="L2137" s="3">
        <v>45770</v>
      </c>
      <c r="M2137" s="3">
        <v>47543</v>
      </c>
      <c r="N2137" s="2" t="s">
        <v>2588</v>
      </c>
    </row>
    <row r="2138" spans="2:14" x14ac:dyDescent="0.25">
      <c r="B2138" s="2" t="s">
        <v>2589</v>
      </c>
      <c r="C2138" s="2" t="s">
        <v>146</v>
      </c>
      <c r="D2138" s="2" t="s">
        <v>16</v>
      </c>
      <c r="E2138" s="2" t="s">
        <v>17</v>
      </c>
      <c r="F2138" s="2" t="s">
        <v>18</v>
      </c>
      <c r="G2138" s="2" t="s">
        <v>139</v>
      </c>
      <c r="H2138" s="2" t="s">
        <v>140</v>
      </c>
      <c r="I2138" s="2">
        <v>27241</v>
      </c>
      <c r="J2138" s="2">
        <v>2291</v>
      </c>
      <c r="K2138" s="2">
        <v>411022026</v>
      </c>
      <c r="L2138" s="3">
        <v>46146</v>
      </c>
      <c r="M2138" s="3">
        <v>47939</v>
      </c>
      <c r="N2138" s="2" t="s">
        <v>2588</v>
      </c>
    </row>
    <row r="2139" spans="2:14" x14ac:dyDescent="0.25">
      <c r="B2139" s="2" t="s">
        <v>2589</v>
      </c>
      <c r="C2139" s="2" t="s">
        <v>146</v>
      </c>
      <c r="D2139" s="2" t="s">
        <v>16</v>
      </c>
      <c r="E2139" s="2" t="s">
        <v>17</v>
      </c>
      <c r="F2139" s="2" t="s">
        <v>18</v>
      </c>
      <c r="G2139" s="2" t="s">
        <v>139</v>
      </c>
      <c r="H2139" s="2" t="s">
        <v>140</v>
      </c>
      <c r="I2139" s="2">
        <v>27241</v>
      </c>
      <c r="J2139" s="2">
        <v>12500</v>
      </c>
      <c r="K2139" s="2">
        <v>511022026</v>
      </c>
      <c r="L2139" s="3">
        <v>46167</v>
      </c>
      <c r="M2139" s="3">
        <v>47969</v>
      </c>
      <c r="N2139" s="2" t="s">
        <v>2588</v>
      </c>
    </row>
    <row r="2140" spans="2:14" x14ac:dyDescent="0.25">
      <c r="B2140" s="2" t="s">
        <v>2589</v>
      </c>
      <c r="C2140" s="2" t="s">
        <v>146</v>
      </c>
      <c r="D2140" s="2" t="s">
        <v>16</v>
      </c>
      <c r="E2140" s="2" t="s">
        <v>17</v>
      </c>
      <c r="F2140" s="2" t="s">
        <v>18</v>
      </c>
      <c r="G2140" s="2" t="s">
        <v>139</v>
      </c>
      <c r="H2140" s="2" t="s">
        <v>140</v>
      </c>
      <c r="I2140" s="2">
        <v>27241</v>
      </c>
      <c r="J2140" s="2">
        <v>0</v>
      </c>
      <c r="K2140" s="2">
        <v>611021625</v>
      </c>
      <c r="L2140" s="3">
        <v>45890</v>
      </c>
      <c r="M2140" s="3">
        <v>47635</v>
      </c>
      <c r="N2140" s="2" t="s">
        <v>2588</v>
      </c>
    </row>
    <row r="2141" spans="2:14" x14ac:dyDescent="0.25">
      <c r="B2141" s="2" t="s">
        <v>2589</v>
      </c>
      <c r="C2141" s="2" t="s">
        <v>146</v>
      </c>
      <c r="D2141" s="2" t="s">
        <v>16</v>
      </c>
      <c r="E2141" s="2" t="s">
        <v>17</v>
      </c>
      <c r="F2141" s="2" t="s">
        <v>18</v>
      </c>
      <c r="G2141" s="2" t="s">
        <v>139</v>
      </c>
      <c r="H2141" s="2" t="s">
        <v>140</v>
      </c>
      <c r="I2141" s="2">
        <v>27241</v>
      </c>
      <c r="J2141" s="2">
        <v>0</v>
      </c>
      <c r="K2141" s="2">
        <v>611021725</v>
      </c>
      <c r="L2141" s="3">
        <v>45838</v>
      </c>
      <c r="M2141" s="3">
        <v>47635</v>
      </c>
      <c r="N2141" s="2" t="s">
        <v>2588</v>
      </c>
    </row>
    <row r="2142" spans="2:14" x14ac:dyDescent="0.25">
      <c r="B2142" s="2" t="s">
        <v>2589</v>
      </c>
      <c r="C2142" s="2" t="s">
        <v>146</v>
      </c>
      <c r="D2142" s="2" t="s">
        <v>16</v>
      </c>
      <c r="E2142" s="2" t="s">
        <v>17</v>
      </c>
      <c r="F2142" s="2" t="s">
        <v>18</v>
      </c>
      <c r="G2142" s="2" t="s">
        <v>139</v>
      </c>
      <c r="H2142" s="2" t="s">
        <v>140</v>
      </c>
      <c r="I2142" s="2">
        <v>27241</v>
      </c>
      <c r="J2142" s="2">
        <v>12450</v>
      </c>
      <c r="K2142" s="2">
        <v>611022526</v>
      </c>
      <c r="L2142" s="3">
        <v>46206</v>
      </c>
      <c r="M2142" s="3">
        <v>48000</v>
      </c>
      <c r="N2142" s="2" t="s">
        <v>2588</v>
      </c>
    </row>
    <row r="2143" spans="2:14" x14ac:dyDescent="0.25">
      <c r="B2143" s="2" t="s">
        <v>2589</v>
      </c>
      <c r="C2143" s="2" t="s">
        <v>146</v>
      </c>
      <c r="D2143" s="2" t="s">
        <v>16</v>
      </c>
      <c r="E2143" s="2" t="s">
        <v>17</v>
      </c>
      <c r="F2143" s="2" t="s">
        <v>18</v>
      </c>
      <c r="G2143" s="2" t="s">
        <v>139</v>
      </c>
      <c r="H2143" s="2" t="s">
        <v>140</v>
      </c>
      <c r="I2143" s="2">
        <v>27241</v>
      </c>
      <c r="J2143" s="2">
        <v>0</v>
      </c>
      <c r="K2143" s="2">
        <v>911022225</v>
      </c>
      <c r="L2143" s="3">
        <v>45926</v>
      </c>
      <c r="M2143" s="3">
        <v>47727</v>
      </c>
      <c r="N2143" s="2" t="s">
        <v>2588</v>
      </c>
    </row>
    <row r="2144" spans="2:14" x14ac:dyDescent="0.25">
      <c r="B2144" s="2" t="s">
        <v>2589</v>
      </c>
      <c r="C2144" s="2" t="s">
        <v>146</v>
      </c>
      <c r="D2144" s="2" t="s">
        <v>16</v>
      </c>
      <c r="E2144" s="2" t="s">
        <v>17</v>
      </c>
      <c r="F2144" s="2" t="s">
        <v>18</v>
      </c>
      <c r="G2144" s="2" t="s">
        <v>139</v>
      </c>
      <c r="H2144" s="2" t="s">
        <v>140</v>
      </c>
      <c r="I2144" s="2">
        <v>27241</v>
      </c>
      <c r="J2144" s="2">
        <v>0</v>
      </c>
      <c r="K2144" s="2">
        <v>911022325</v>
      </c>
      <c r="L2144" s="3">
        <v>45985</v>
      </c>
      <c r="M2144" s="3">
        <v>47727</v>
      </c>
      <c r="N2144" s="2" t="s">
        <v>2588</v>
      </c>
    </row>
    <row r="2145" spans="2:14" x14ac:dyDescent="0.25">
      <c r="B2145" s="2" t="s">
        <v>2589</v>
      </c>
      <c r="C2145" s="2" t="s">
        <v>146</v>
      </c>
      <c r="D2145" s="2" t="s">
        <v>16</v>
      </c>
      <c r="E2145" s="2" t="s">
        <v>17</v>
      </c>
      <c r="F2145" s="2" t="s">
        <v>18</v>
      </c>
      <c r="G2145" s="2" t="s">
        <v>139</v>
      </c>
      <c r="H2145" s="2" t="s">
        <v>140</v>
      </c>
      <c r="I2145" s="2">
        <v>27241</v>
      </c>
      <c r="J2145" s="2">
        <v>0</v>
      </c>
      <c r="K2145" s="2">
        <v>1011022025</v>
      </c>
      <c r="L2145" s="3">
        <v>45985</v>
      </c>
      <c r="M2145" s="3">
        <v>47757</v>
      </c>
      <c r="N2145" s="2" t="s">
        <v>2588</v>
      </c>
    </row>
    <row r="2146" spans="2:14" x14ac:dyDescent="0.25">
      <c r="B2146" s="2" t="s">
        <v>2589</v>
      </c>
      <c r="C2146" s="2" t="s">
        <v>146</v>
      </c>
      <c r="D2146" s="2" t="s">
        <v>16</v>
      </c>
      <c r="E2146" s="2" t="s">
        <v>17</v>
      </c>
      <c r="F2146" s="2" t="s">
        <v>18</v>
      </c>
      <c r="G2146" s="2" t="s">
        <v>139</v>
      </c>
      <c r="H2146" s="2" t="s">
        <v>140</v>
      </c>
      <c r="I2146" s="2">
        <v>27241</v>
      </c>
      <c r="J2146" s="2">
        <v>0</v>
      </c>
      <c r="K2146" s="2">
        <v>1111021824</v>
      </c>
      <c r="L2146" s="3">
        <v>44958</v>
      </c>
      <c r="M2146" s="3">
        <v>47423</v>
      </c>
      <c r="N2146" s="2" t="s">
        <v>2588</v>
      </c>
    </row>
    <row r="2147" spans="2:14" x14ac:dyDescent="0.25">
      <c r="B2147" s="2" t="s">
        <v>2589</v>
      </c>
      <c r="C2147" s="2" t="s">
        <v>146</v>
      </c>
      <c r="D2147" s="2" t="s">
        <v>16</v>
      </c>
      <c r="E2147" s="2" t="s">
        <v>17</v>
      </c>
      <c r="F2147" s="2" t="s">
        <v>18</v>
      </c>
      <c r="G2147" s="2" t="s">
        <v>139</v>
      </c>
      <c r="H2147" s="2" t="s">
        <v>140</v>
      </c>
      <c r="I2147" s="2">
        <v>27241</v>
      </c>
      <c r="J2147" s="2">
        <v>0</v>
      </c>
      <c r="K2147" s="2">
        <v>1111021924</v>
      </c>
      <c r="L2147" s="3">
        <v>44958</v>
      </c>
      <c r="M2147" s="3">
        <v>47423</v>
      </c>
      <c r="N2147" s="2" t="s">
        <v>2588</v>
      </c>
    </row>
    <row r="2148" spans="2:14" x14ac:dyDescent="0.25">
      <c r="B2148" s="2" t="s">
        <v>2589</v>
      </c>
      <c r="C2148" s="2" t="s">
        <v>146</v>
      </c>
      <c r="D2148" s="2" t="s">
        <v>16</v>
      </c>
      <c r="E2148" s="2" t="s">
        <v>17</v>
      </c>
      <c r="F2148" s="2" t="s">
        <v>18</v>
      </c>
      <c r="G2148" s="2" t="s">
        <v>139</v>
      </c>
      <c r="H2148" s="2" t="s">
        <v>140</v>
      </c>
      <c r="I2148" s="2">
        <v>27241</v>
      </c>
      <c r="J2148" s="2">
        <v>0</v>
      </c>
      <c r="K2148" s="2">
        <v>1111022225</v>
      </c>
      <c r="L2148" s="3">
        <v>46002</v>
      </c>
      <c r="M2148" s="3">
        <v>47788</v>
      </c>
      <c r="N2148" s="2" t="s">
        <v>2588</v>
      </c>
    </row>
    <row r="2149" spans="2:14" x14ac:dyDescent="0.25">
      <c r="B2149" s="2" t="s">
        <v>2589</v>
      </c>
      <c r="C2149" s="2" t="s">
        <v>146</v>
      </c>
      <c r="D2149" s="2" t="s">
        <v>16</v>
      </c>
      <c r="E2149" s="2" t="s">
        <v>17</v>
      </c>
      <c r="F2149" s="2" t="s">
        <v>18</v>
      </c>
      <c r="G2149" s="2" t="s">
        <v>139</v>
      </c>
      <c r="H2149" s="2" t="s">
        <v>140</v>
      </c>
      <c r="I2149" s="2">
        <v>27241</v>
      </c>
      <c r="J2149" s="2">
        <v>0</v>
      </c>
      <c r="K2149" s="2">
        <v>1172025</v>
      </c>
      <c r="L2149" s="3">
        <v>46129</v>
      </c>
      <c r="M2149" s="3">
        <v>47849</v>
      </c>
      <c r="N2149" s="2" t="s">
        <v>2588</v>
      </c>
    </row>
    <row r="2150" spans="2:14" x14ac:dyDescent="0.25">
      <c r="B2150" s="2" t="s">
        <v>2589</v>
      </c>
      <c r="C2150" s="2" t="s">
        <v>146</v>
      </c>
      <c r="D2150" s="2" t="s">
        <v>16</v>
      </c>
      <c r="E2150" s="2" t="s">
        <v>17</v>
      </c>
      <c r="F2150" s="2" t="s">
        <v>18</v>
      </c>
      <c r="G2150" s="2" t="s">
        <v>139</v>
      </c>
      <c r="H2150" s="2" t="s">
        <v>140</v>
      </c>
      <c r="I2150" s="2">
        <v>27241</v>
      </c>
      <c r="J2150" s="2">
        <v>0</v>
      </c>
      <c r="K2150" s="2">
        <v>1211021924</v>
      </c>
      <c r="L2150" s="3">
        <v>44958</v>
      </c>
      <c r="M2150" s="3">
        <v>47453</v>
      </c>
      <c r="N2150" s="2" t="s">
        <v>2588</v>
      </c>
    </row>
    <row r="2151" spans="2:14" x14ac:dyDescent="0.25">
      <c r="B2151" s="2" t="s">
        <v>2589</v>
      </c>
      <c r="C2151" s="2" t="s">
        <v>146</v>
      </c>
      <c r="D2151" s="2" t="s">
        <v>16</v>
      </c>
      <c r="E2151" s="2" t="s">
        <v>17</v>
      </c>
      <c r="F2151" s="2" t="s">
        <v>18</v>
      </c>
      <c r="G2151" s="2" t="s">
        <v>139</v>
      </c>
      <c r="H2151" s="2" t="s">
        <v>140</v>
      </c>
      <c r="I2151" s="2">
        <v>27241</v>
      </c>
      <c r="J2151" s="2">
        <v>0</v>
      </c>
      <c r="K2151" s="2">
        <v>1211022024</v>
      </c>
      <c r="L2151" s="3">
        <v>44958</v>
      </c>
      <c r="M2151" s="3">
        <v>47453</v>
      </c>
      <c r="N2151" s="2" t="s">
        <v>2588</v>
      </c>
    </row>
    <row r="2152" spans="2:14" x14ac:dyDescent="0.25">
      <c r="B2152" s="2" t="s">
        <v>2589</v>
      </c>
      <c r="C2152" s="2" t="s">
        <v>146</v>
      </c>
      <c r="D2152" s="2" t="s">
        <v>16</v>
      </c>
      <c r="E2152" s="2" t="s">
        <v>17</v>
      </c>
      <c r="F2152" s="2" t="s">
        <v>18</v>
      </c>
      <c r="G2152" s="2" t="s">
        <v>139</v>
      </c>
      <c r="H2152" s="2" t="s">
        <v>140</v>
      </c>
      <c r="I2152" s="2">
        <v>27241</v>
      </c>
      <c r="J2152" s="2">
        <v>0</v>
      </c>
      <c r="K2152" s="2">
        <v>1211022724</v>
      </c>
      <c r="L2152" s="3">
        <v>45810</v>
      </c>
      <c r="M2152" s="3">
        <v>47453</v>
      </c>
      <c r="N2152" s="2" t="s">
        <v>2588</v>
      </c>
    </row>
    <row r="2153" spans="2:14" x14ac:dyDescent="0.25">
      <c r="B2153" s="2" t="s">
        <v>2589</v>
      </c>
      <c r="C2153" s="2" t="s">
        <v>146</v>
      </c>
      <c r="D2153" s="2" t="s">
        <v>16</v>
      </c>
      <c r="E2153" s="2" t="s">
        <v>17</v>
      </c>
      <c r="F2153" s="2" t="s">
        <v>18</v>
      </c>
      <c r="G2153" s="2" t="s">
        <v>139</v>
      </c>
      <c r="H2153" s="2" t="s">
        <v>140</v>
      </c>
      <c r="I2153" s="2">
        <v>27241</v>
      </c>
      <c r="J2153" s="2">
        <v>0</v>
      </c>
      <c r="K2153" s="2">
        <v>511020824</v>
      </c>
      <c r="L2153" s="3">
        <v>44958</v>
      </c>
      <c r="M2153" s="3">
        <v>47239</v>
      </c>
      <c r="N2153" s="2" t="s">
        <v>2588</v>
      </c>
    </row>
    <row r="2154" spans="2:14" x14ac:dyDescent="0.25">
      <c r="B2154" s="2" t="s">
        <v>2589</v>
      </c>
      <c r="C2154" s="2" t="s">
        <v>146</v>
      </c>
      <c r="D2154" s="2" t="s">
        <v>16</v>
      </c>
      <c r="E2154" s="2" t="s">
        <v>17</v>
      </c>
      <c r="F2154" s="2" t="s">
        <v>18</v>
      </c>
      <c r="G2154" s="2" t="s">
        <v>139</v>
      </c>
      <c r="H2154" s="2" t="s">
        <v>140</v>
      </c>
      <c r="I2154" s="2">
        <v>27241</v>
      </c>
      <c r="J2154" s="2">
        <v>0</v>
      </c>
      <c r="K2154" s="2" t="s">
        <v>470</v>
      </c>
      <c r="L2154" s="2" t="s">
        <v>30</v>
      </c>
      <c r="M2154" s="2" t="s">
        <v>30</v>
      </c>
      <c r="N2154" s="2" t="s">
        <v>2588</v>
      </c>
    </row>
    <row r="2155" spans="2:14" x14ac:dyDescent="0.25">
      <c r="B2155" s="2" t="s">
        <v>2589</v>
      </c>
      <c r="C2155" s="2" t="s">
        <v>146</v>
      </c>
      <c r="D2155" s="2" t="s">
        <v>16</v>
      </c>
      <c r="E2155" s="2" t="s">
        <v>181</v>
      </c>
      <c r="F2155" s="2" t="s">
        <v>18</v>
      </c>
      <c r="G2155" s="2" t="s">
        <v>139</v>
      </c>
      <c r="H2155" s="2" t="s">
        <v>140</v>
      </c>
      <c r="I2155" s="2">
        <v>27241</v>
      </c>
      <c r="J2155" s="2">
        <v>0</v>
      </c>
      <c r="K2155" s="2">
        <v>911022325</v>
      </c>
      <c r="L2155" s="3">
        <v>45985</v>
      </c>
      <c r="M2155" s="3">
        <v>47727</v>
      </c>
      <c r="N2155" s="2" t="s">
        <v>2588</v>
      </c>
    </row>
    <row r="2156" spans="2:14" x14ac:dyDescent="0.25">
      <c r="B2156" s="2" t="s">
        <v>2589</v>
      </c>
      <c r="C2156" s="2" t="s">
        <v>146</v>
      </c>
      <c r="D2156" s="2" t="s">
        <v>16</v>
      </c>
      <c r="E2156" s="2" t="s">
        <v>181</v>
      </c>
      <c r="F2156" s="2" t="s">
        <v>18</v>
      </c>
      <c r="G2156" s="2" t="s">
        <v>139</v>
      </c>
      <c r="H2156" s="2" t="s">
        <v>140</v>
      </c>
      <c r="I2156" s="2">
        <v>27241</v>
      </c>
      <c r="J2156" s="2">
        <v>0</v>
      </c>
      <c r="K2156" s="2">
        <v>1011022025</v>
      </c>
      <c r="L2156" s="3">
        <v>45985</v>
      </c>
      <c r="M2156" s="3">
        <v>47757</v>
      </c>
      <c r="N2156" s="2" t="s">
        <v>2588</v>
      </c>
    </row>
    <row r="2157" spans="2:14" x14ac:dyDescent="0.25">
      <c r="B2157" s="2" t="s">
        <v>2589</v>
      </c>
      <c r="C2157" s="2" t="s">
        <v>146</v>
      </c>
      <c r="D2157" s="2" t="s">
        <v>16</v>
      </c>
      <c r="E2157" s="2" t="s">
        <v>181</v>
      </c>
      <c r="F2157" s="2" t="s">
        <v>18</v>
      </c>
      <c r="G2157" s="2" t="s">
        <v>139</v>
      </c>
      <c r="H2157" s="2" t="s">
        <v>140</v>
      </c>
      <c r="I2157" s="2">
        <v>27241</v>
      </c>
      <c r="J2157" s="2">
        <v>0</v>
      </c>
      <c r="K2157" s="2">
        <v>1111022225</v>
      </c>
      <c r="L2157" s="3">
        <v>46002</v>
      </c>
      <c r="M2157" s="3">
        <v>47788</v>
      </c>
      <c r="N2157" s="2" t="s">
        <v>2588</v>
      </c>
    </row>
    <row r="2158" spans="2:14" x14ac:dyDescent="0.25">
      <c r="B2158" s="2" t="s">
        <v>2589</v>
      </c>
      <c r="C2158" s="2" t="s">
        <v>146</v>
      </c>
      <c r="D2158" s="2" t="s">
        <v>16</v>
      </c>
      <c r="E2158" s="2" t="s">
        <v>142</v>
      </c>
      <c r="F2158" s="2" t="s">
        <v>18</v>
      </c>
      <c r="G2158" s="2" t="s">
        <v>139</v>
      </c>
      <c r="H2158" s="2" t="s">
        <v>140</v>
      </c>
      <c r="I2158" s="2">
        <v>27241</v>
      </c>
      <c r="J2158" s="2">
        <v>0</v>
      </c>
      <c r="K2158" s="2">
        <v>311021725</v>
      </c>
      <c r="L2158" s="3">
        <v>45770</v>
      </c>
      <c r="M2158" s="3">
        <v>47543</v>
      </c>
      <c r="N2158" s="2" t="s">
        <v>2588</v>
      </c>
    </row>
    <row r="2159" spans="2:14" x14ac:dyDescent="0.25">
      <c r="B2159" s="2" t="s">
        <v>2589</v>
      </c>
      <c r="C2159" s="2" t="s">
        <v>146</v>
      </c>
      <c r="D2159" s="2" t="s">
        <v>16</v>
      </c>
      <c r="E2159" s="2" t="s">
        <v>142</v>
      </c>
      <c r="F2159" s="2" t="s">
        <v>18</v>
      </c>
      <c r="G2159" s="2" t="s">
        <v>139</v>
      </c>
      <c r="H2159" s="2" t="s">
        <v>140</v>
      </c>
      <c r="I2159" s="2">
        <v>27241</v>
      </c>
      <c r="J2159" s="2">
        <v>0</v>
      </c>
      <c r="K2159" s="2">
        <v>411022026</v>
      </c>
      <c r="L2159" s="3">
        <v>46146</v>
      </c>
      <c r="M2159" s="3">
        <v>47939</v>
      </c>
      <c r="N2159" s="2" t="s">
        <v>2588</v>
      </c>
    </row>
    <row r="2160" spans="2:14" x14ac:dyDescent="0.25">
      <c r="B2160" s="2" t="s">
        <v>2589</v>
      </c>
      <c r="C2160" s="2" t="s">
        <v>146</v>
      </c>
      <c r="D2160" s="2" t="s">
        <v>16</v>
      </c>
      <c r="E2160" s="2" t="s">
        <v>142</v>
      </c>
      <c r="F2160" s="2" t="s">
        <v>18</v>
      </c>
      <c r="G2160" s="2" t="s">
        <v>139</v>
      </c>
      <c r="H2160" s="2" t="s">
        <v>140</v>
      </c>
      <c r="I2160" s="2">
        <v>27241</v>
      </c>
      <c r="J2160" s="2">
        <v>0</v>
      </c>
      <c r="K2160" s="2">
        <v>511022026</v>
      </c>
      <c r="L2160" s="3">
        <v>46167</v>
      </c>
      <c r="M2160" s="3">
        <v>47969</v>
      </c>
      <c r="N2160" s="2" t="s">
        <v>2588</v>
      </c>
    </row>
    <row r="2161" spans="2:14" x14ac:dyDescent="0.25">
      <c r="B2161" s="2" t="s">
        <v>2589</v>
      </c>
      <c r="C2161" s="2" t="s">
        <v>146</v>
      </c>
      <c r="D2161" s="2" t="s">
        <v>16</v>
      </c>
      <c r="E2161" s="2" t="s">
        <v>142</v>
      </c>
      <c r="F2161" s="2" t="s">
        <v>18</v>
      </c>
      <c r="G2161" s="2" t="s">
        <v>139</v>
      </c>
      <c r="H2161" s="2" t="s">
        <v>140</v>
      </c>
      <c r="I2161" s="2">
        <v>27241</v>
      </c>
      <c r="J2161" s="2">
        <v>0</v>
      </c>
      <c r="K2161" s="2">
        <v>611021625</v>
      </c>
      <c r="L2161" s="3">
        <v>45890</v>
      </c>
      <c r="M2161" s="3">
        <v>47635</v>
      </c>
      <c r="N2161" s="2" t="s">
        <v>2588</v>
      </c>
    </row>
    <row r="2162" spans="2:14" x14ac:dyDescent="0.25">
      <c r="B2162" s="2" t="s">
        <v>2589</v>
      </c>
      <c r="C2162" s="2" t="s">
        <v>146</v>
      </c>
      <c r="D2162" s="2" t="s">
        <v>16</v>
      </c>
      <c r="E2162" s="2" t="s">
        <v>142</v>
      </c>
      <c r="F2162" s="2" t="s">
        <v>18</v>
      </c>
      <c r="G2162" s="2" t="s">
        <v>139</v>
      </c>
      <c r="H2162" s="2" t="s">
        <v>140</v>
      </c>
      <c r="I2162" s="2">
        <v>27241</v>
      </c>
      <c r="J2162" s="2">
        <v>0</v>
      </c>
      <c r="K2162" s="2">
        <v>611021725</v>
      </c>
      <c r="L2162" s="3">
        <v>45838</v>
      </c>
      <c r="M2162" s="3">
        <v>47635</v>
      </c>
      <c r="N2162" s="2" t="s">
        <v>2588</v>
      </c>
    </row>
    <row r="2163" spans="2:14" x14ac:dyDescent="0.25">
      <c r="B2163" s="2" t="s">
        <v>2589</v>
      </c>
      <c r="C2163" s="2" t="s">
        <v>146</v>
      </c>
      <c r="D2163" s="2" t="s">
        <v>16</v>
      </c>
      <c r="E2163" s="2" t="s">
        <v>142</v>
      </c>
      <c r="F2163" s="2" t="s">
        <v>18</v>
      </c>
      <c r="G2163" s="2" t="s">
        <v>139</v>
      </c>
      <c r="H2163" s="2" t="s">
        <v>140</v>
      </c>
      <c r="I2163" s="2">
        <v>27241</v>
      </c>
      <c r="J2163" s="2">
        <v>0</v>
      </c>
      <c r="K2163" s="2">
        <v>911022225</v>
      </c>
      <c r="L2163" s="3">
        <v>45926</v>
      </c>
      <c r="M2163" s="3">
        <v>47727</v>
      </c>
      <c r="N2163" s="2" t="s">
        <v>2588</v>
      </c>
    </row>
    <row r="2164" spans="2:14" x14ac:dyDescent="0.25">
      <c r="B2164" s="2" t="s">
        <v>2589</v>
      </c>
      <c r="C2164" s="2" t="s">
        <v>146</v>
      </c>
      <c r="D2164" s="2" t="s">
        <v>16</v>
      </c>
      <c r="E2164" s="2" t="s">
        <v>142</v>
      </c>
      <c r="F2164" s="2" t="s">
        <v>18</v>
      </c>
      <c r="G2164" s="2" t="s">
        <v>139</v>
      </c>
      <c r="H2164" s="2" t="s">
        <v>140</v>
      </c>
      <c r="I2164" s="2">
        <v>27241</v>
      </c>
      <c r="J2164" s="2">
        <v>0</v>
      </c>
      <c r="K2164" s="2">
        <v>1111022225</v>
      </c>
      <c r="L2164" s="3">
        <v>46002</v>
      </c>
      <c r="M2164" s="3">
        <v>47788</v>
      </c>
      <c r="N2164" s="2" t="s">
        <v>2588</v>
      </c>
    </row>
    <row r="2165" spans="2:14" x14ac:dyDescent="0.25">
      <c r="B2165" s="2" t="s">
        <v>2589</v>
      </c>
      <c r="C2165" s="2" t="s">
        <v>146</v>
      </c>
      <c r="D2165" s="2" t="s">
        <v>16</v>
      </c>
      <c r="E2165" s="2" t="s">
        <v>142</v>
      </c>
      <c r="F2165" s="2" t="s">
        <v>18</v>
      </c>
      <c r="G2165" s="2" t="s">
        <v>139</v>
      </c>
      <c r="H2165" s="2" t="s">
        <v>140</v>
      </c>
      <c r="I2165" s="2">
        <v>27241</v>
      </c>
      <c r="J2165" s="2">
        <v>0</v>
      </c>
      <c r="K2165" s="2">
        <v>1211021924</v>
      </c>
      <c r="L2165" s="3">
        <v>44958</v>
      </c>
      <c r="M2165" s="3">
        <v>47453</v>
      </c>
      <c r="N2165" s="2" t="s">
        <v>2588</v>
      </c>
    </row>
    <row r="2166" spans="2:14" x14ac:dyDescent="0.25">
      <c r="B2166" s="2" t="s">
        <v>2590</v>
      </c>
      <c r="C2166" s="2" t="s">
        <v>144</v>
      </c>
      <c r="D2166" s="2" t="s">
        <v>16</v>
      </c>
      <c r="E2166" s="2" t="s">
        <v>17</v>
      </c>
      <c r="F2166" s="2" t="s">
        <v>18</v>
      </c>
      <c r="G2166" s="2" t="s">
        <v>139</v>
      </c>
      <c r="H2166" s="2" t="s">
        <v>140</v>
      </c>
      <c r="I2166" s="2">
        <v>2420</v>
      </c>
      <c r="J2166" s="2">
        <v>0</v>
      </c>
      <c r="K2166" s="2">
        <v>311020325</v>
      </c>
      <c r="L2166" s="3">
        <v>45786</v>
      </c>
      <c r="M2166" s="3">
        <v>47604</v>
      </c>
      <c r="N2166" s="2" t="s">
        <v>2588</v>
      </c>
    </row>
    <row r="2167" spans="2:14" x14ac:dyDescent="0.25">
      <c r="B2167" s="2" t="s">
        <v>2590</v>
      </c>
      <c r="C2167" s="2" t="s">
        <v>144</v>
      </c>
      <c r="D2167" s="2" t="s">
        <v>16</v>
      </c>
      <c r="E2167" s="2" t="s">
        <v>17</v>
      </c>
      <c r="F2167" s="2" t="s">
        <v>18</v>
      </c>
      <c r="G2167" s="2" t="s">
        <v>139</v>
      </c>
      <c r="H2167" s="2" t="s">
        <v>140</v>
      </c>
      <c r="I2167" s="2">
        <v>2420</v>
      </c>
      <c r="J2167" s="2">
        <v>0</v>
      </c>
      <c r="K2167" s="2">
        <v>411022125</v>
      </c>
      <c r="L2167" s="3">
        <v>45770</v>
      </c>
      <c r="M2167" s="3">
        <v>47574</v>
      </c>
      <c r="N2167" s="2" t="s">
        <v>2588</v>
      </c>
    </row>
    <row r="2168" spans="2:14" x14ac:dyDescent="0.25">
      <c r="B2168" s="2" t="s">
        <v>2590</v>
      </c>
      <c r="C2168" s="2" t="s">
        <v>144</v>
      </c>
      <c r="D2168" s="2" t="s">
        <v>16</v>
      </c>
      <c r="E2168" s="2" t="s">
        <v>17</v>
      </c>
      <c r="F2168" s="2" t="s">
        <v>18</v>
      </c>
      <c r="G2168" s="2" t="s">
        <v>139</v>
      </c>
      <c r="H2168" s="2" t="s">
        <v>140</v>
      </c>
      <c r="I2168" s="2">
        <v>2420</v>
      </c>
      <c r="J2168" s="2">
        <v>0</v>
      </c>
      <c r="K2168" s="2">
        <v>411022326</v>
      </c>
      <c r="L2168" s="3">
        <v>46146</v>
      </c>
      <c r="M2168" s="3">
        <v>47939</v>
      </c>
      <c r="N2168" s="2" t="s">
        <v>2588</v>
      </c>
    </row>
    <row r="2169" spans="2:14" x14ac:dyDescent="0.25">
      <c r="B2169" s="2" t="s">
        <v>2590</v>
      </c>
      <c r="C2169" s="2" t="s">
        <v>144</v>
      </c>
      <c r="D2169" s="2" t="s">
        <v>16</v>
      </c>
      <c r="E2169" s="2" t="s">
        <v>17</v>
      </c>
      <c r="F2169" s="2" t="s">
        <v>18</v>
      </c>
      <c r="G2169" s="2" t="s">
        <v>139</v>
      </c>
      <c r="H2169" s="2" t="s">
        <v>140</v>
      </c>
      <c r="I2169" s="2">
        <v>2420</v>
      </c>
      <c r="J2169" s="2">
        <v>1820</v>
      </c>
      <c r="K2169" s="2">
        <v>511021926</v>
      </c>
      <c r="L2169" s="3">
        <v>46167</v>
      </c>
      <c r="M2169" s="3">
        <v>47969</v>
      </c>
      <c r="N2169" s="2" t="s">
        <v>2588</v>
      </c>
    </row>
    <row r="2170" spans="2:14" x14ac:dyDescent="0.25">
      <c r="B2170" s="2" t="s">
        <v>2590</v>
      </c>
      <c r="C2170" s="2" t="s">
        <v>144</v>
      </c>
      <c r="D2170" s="2" t="s">
        <v>16</v>
      </c>
      <c r="E2170" s="2" t="s">
        <v>17</v>
      </c>
      <c r="F2170" s="2" t="s">
        <v>18</v>
      </c>
      <c r="G2170" s="2" t="s">
        <v>139</v>
      </c>
      <c r="H2170" s="2" t="s">
        <v>140</v>
      </c>
      <c r="I2170" s="2">
        <v>2420</v>
      </c>
      <c r="J2170" s="2">
        <v>0</v>
      </c>
      <c r="K2170" s="2">
        <v>511022725</v>
      </c>
      <c r="L2170" s="3">
        <v>45810</v>
      </c>
      <c r="M2170" s="3">
        <v>47604</v>
      </c>
      <c r="N2170" s="2" t="s">
        <v>2588</v>
      </c>
    </row>
    <row r="2171" spans="2:14" x14ac:dyDescent="0.25">
      <c r="B2171" s="2" t="s">
        <v>2590</v>
      </c>
      <c r="C2171" s="2" t="s">
        <v>144</v>
      </c>
      <c r="D2171" s="2" t="s">
        <v>16</v>
      </c>
      <c r="E2171" s="2" t="s">
        <v>17</v>
      </c>
      <c r="F2171" s="2" t="s">
        <v>18</v>
      </c>
      <c r="G2171" s="2" t="s">
        <v>139</v>
      </c>
      <c r="H2171" s="2" t="s">
        <v>140</v>
      </c>
      <c r="I2171" s="2">
        <v>2420</v>
      </c>
      <c r="J2171" s="2">
        <v>0</v>
      </c>
      <c r="K2171" s="2">
        <v>611022025</v>
      </c>
      <c r="L2171" s="3">
        <v>45836</v>
      </c>
      <c r="M2171" s="3">
        <v>47635</v>
      </c>
      <c r="N2171" s="2" t="s">
        <v>2588</v>
      </c>
    </row>
    <row r="2172" spans="2:14" x14ac:dyDescent="0.25">
      <c r="B2172" s="2" t="s">
        <v>2590</v>
      </c>
      <c r="C2172" s="2" t="s">
        <v>144</v>
      </c>
      <c r="D2172" s="2" t="s">
        <v>16</v>
      </c>
      <c r="E2172" s="2" t="s">
        <v>17</v>
      </c>
      <c r="F2172" s="2" t="s">
        <v>18</v>
      </c>
      <c r="G2172" s="2" t="s">
        <v>139</v>
      </c>
      <c r="H2172" s="2" t="s">
        <v>140</v>
      </c>
      <c r="I2172" s="2">
        <v>2420</v>
      </c>
      <c r="J2172" s="2">
        <v>0</v>
      </c>
      <c r="K2172" s="2">
        <v>711020725</v>
      </c>
      <c r="L2172" s="3">
        <v>45890</v>
      </c>
      <c r="M2172" s="3">
        <v>47665</v>
      </c>
      <c r="N2172" s="2" t="s">
        <v>2588</v>
      </c>
    </row>
    <row r="2173" spans="2:14" x14ac:dyDescent="0.25">
      <c r="B2173" s="2" t="s">
        <v>2590</v>
      </c>
      <c r="C2173" s="2" t="s">
        <v>144</v>
      </c>
      <c r="D2173" s="2" t="s">
        <v>16</v>
      </c>
      <c r="E2173" s="2" t="s">
        <v>17</v>
      </c>
      <c r="F2173" s="2" t="s">
        <v>18</v>
      </c>
      <c r="G2173" s="2" t="s">
        <v>139</v>
      </c>
      <c r="H2173" s="2" t="s">
        <v>140</v>
      </c>
      <c r="I2173" s="2">
        <v>2420</v>
      </c>
      <c r="J2173" s="2">
        <v>0</v>
      </c>
      <c r="K2173" s="2">
        <v>10110022023</v>
      </c>
      <c r="L2173" s="3">
        <v>45829</v>
      </c>
      <c r="M2173" s="3">
        <v>47392</v>
      </c>
      <c r="N2173" s="2" t="s">
        <v>2588</v>
      </c>
    </row>
    <row r="2174" spans="2:14" x14ac:dyDescent="0.25">
      <c r="B2174" s="2" t="s">
        <v>2590</v>
      </c>
      <c r="C2174" s="2" t="s">
        <v>144</v>
      </c>
      <c r="D2174" s="2" t="s">
        <v>16</v>
      </c>
      <c r="E2174" s="2" t="s">
        <v>17</v>
      </c>
      <c r="F2174" s="2" t="s">
        <v>18</v>
      </c>
      <c r="G2174" s="2" t="s">
        <v>139</v>
      </c>
      <c r="H2174" s="2" t="s">
        <v>140</v>
      </c>
      <c r="I2174" s="2">
        <v>2420</v>
      </c>
      <c r="J2174" s="2">
        <v>0</v>
      </c>
      <c r="K2174" s="2">
        <v>1011021325</v>
      </c>
      <c r="L2174" s="3">
        <v>45948</v>
      </c>
      <c r="M2174" s="3">
        <v>47757</v>
      </c>
      <c r="N2174" s="2" t="s">
        <v>2588</v>
      </c>
    </row>
    <row r="2175" spans="2:14" x14ac:dyDescent="0.25">
      <c r="B2175" s="2" t="s">
        <v>2590</v>
      </c>
      <c r="C2175" s="2" t="s">
        <v>144</v>
      </c>
      <c r="D2175" s="2" t="s">
        <v>16</v>
      </c>
      <c r="E2175" s="2" t="s">
        <v>17</v>
      </c>
      <c r="F2175" s="2" t="s">
        <v>18</v>
      </c>
      <c r="G2175" s="2" t="s">
        <v>139</v>
      </c>
      <c r="H2175" s="2" t="s">
        <v>140</v>
      </c>
      <c r="I2175" s="2">
        <v>2420</v>
      </c>
      <c r="J2175" s="2">
        <v>0</v>
      </c>
      <c r="K2175" s="2">
        <v>1011022224</v>
      </c>
      <c r="L2175" s="3">
        <v>44958</v>
      </c>
      <c r="M2175" s="3">
        <v>47392</v>
      </c>
      <c r="N2175" s="2" t="s">
        <v>2588</v>
      </c>
    </row>
    <row r="2176" spans="2:14" x14ac:dyDescent="0.25">
      <c r="B2176" s="2" t="s">
        <v>2590</v>
      </c>
      <c r="C2176" s="2" t="s">
        <v>144</v>
      </c>
      <c r="D2176" s="2" t="s">
        <v>16</v>
      </c>
      <c r="E2176" s="2" t="s">
        <v>17</v>
      </c>
      <c r="F2176" s="2" t="s">
        <v>18</v>
      </c>
      <c r="G2176" s="2" t="s">
        <v>139</v>
      </c>
      <c r="H2176" s="2" t="s">
        <v>140</v>
      </c>
      <c r="I2176" s="2">
        <v>2420</v>
      </c>
      <c r="J2176" s="2">
        <v>0</v>
      </c>
      <c r="K2176" s="2">
        <v>1011022225</v>
      </c>
      <c r="L2176" s="3">
        <v>46000</v>
      </c>
      <c r="M2176" s="3">
        <v>47757</v>
      </c>
      <c r="N2176" s="2" t="s">
        <v>2588</v>
      </c>
    </row>
    <row r="2177" spans="2:14" x14ac:dyDescent="0.25">
      <c r="B2177" s="2" t="s">
        <v>2590</v>
      </c>
      <c r="C2177" s="2" t="s">
        <v>144</v>
      </c>
      <c r="D2177" s="2" t="s">
        <v>16</v>
      </c>
      <c r="E2177" s="2" t="s">
        <v>17</v>
      </c>
      <c r="F2177" s="2" t="s">
        <v>18</v>
      </c>
      <c r="G2177" s="2" t="s">
        <v>139</v>
      </c>
      <c r="H2177" s="2" t="s">
        <v>140</v>
      </c>
      <c r="I2177" s="2">
        <v>2420</v>
      </c>
      <c r="J2177" s="2">
        <v>0</v>
      </c>
      <c r="K2177" s="2">
        <v>1111022224</v>
      </c>
      <c r="L2177" s="3">
        <v>44958</v>
      </c>
      <c r="M2177" s="3">
        <v>47423</v>
      </c>
      <c r="N2177" s="2" t="s">
        <v>2588</v>
      </c>
    </row>
    <row r="2178" spans="2:14" x14ac:dyDescent="0.25">
      <c r="B2178" s="2" t="s">
        <v>2590</v>
      </c>
      <c r="C2178" s="2" t="s">
        <v>144</v>
      </c>
      <c r="D2178" s="2" t="s">
        <v>16</v>
      </c>
      <c r="E2178" s="2" t="s">
        <v>17</v>
      </c>
      <c r="F2178" s="2" t="s">
        <v>18</v>
      </c>
      <c r="G2178" s="2" t="s">
        <v>139</v>
      </c>
      <c r="H2178" s="2" t="s">
        <v>140</v>
      </c>
      <c r="I2178" s="2">
        <v>2420</v>
      </c>
      <c r="J2178" s="2">
        <v>0</v>
      </c>
      <c r="K2178" s="2">
        <v>1111022324</v>
      </c>
      <c r="L2178" s="3">
        <v>44958</v>
      </c>
      <c r="M2178" s="3">
        <v>47423</v>
      </c>
      <c r="N2178" s="2" t="s">
        <v>2588</v>
      </c>
    </row>
    <row r="2179" spans="2:14" x14ac:dyDescent="0.25">
      <c r="B2179" s="2" t="s">
        <v>2590</v>
      </c>
      <c r="C2179" s="2" t="s">
        <v>144</v>
      </c>
      <c r="D2179" s="2" t="s">
        <v>16</v>
      </c>
      <c r="E2179" s="2" t="s">
        <v>17</v>
      </c>
      <c r="F2179" s="2" t="s">
        <v>18</v>
      </c>
      <c r="G2179" s="2" t="s">
        <v>139</v>
      </c>
      <c r="H2179" s="2" t="s">
        <v>140</v>
      </c>
      <c r="I2179" s="2">
        <v>2420</v>
      </c>
      <c r="J2179" s="2">
        <v>0</v>
      </c>
      <c r="K2179" s="2" t="s">
        <v>470</v>
      </c>
      <c r="L2179" s="2" t="s">
        <v>30</v>
      </c>
      <c r="M2179" s="2" t="s">
        <v>30</v>
      </c>
      <c r="N2179" s="2" t="s">
        <v>2588</v>
      </c>
    </row>
    <row r="2180" spans="2:14" x14ac:dyDescent="0.25">
      <c r="B2180" s="2" t="s">
        <v>2590</v>
      </c>
      <c r="C2180" s="2" t="s">
        <v>144</v>
      </c>
      <c r="D2180" s="2" t="s">
        <v>16</v>
      </c>
      <c r="E2180" s="2" t="s">
        <v>142</v>
      </c>
      <c r="F2180" s="2" t="s">
        <v>18</v>
      </c>
      <c r="G2180" s="2" t="s">
        <v>139</v>
      </c>
      <c r="H2180" s="2" t="s">
        <v>140</v>
      </c>
      <c r="I2180" s="2">
        <v>2420</v>
      </c>
      <c r="J2180" s="2">
        <v>0</v>
      </c>
      <c r="K2180" s="2">
        <v>411022125</v>
      </c>
      <c r="L2180" s="3">
        <v>45770</v>
      </c>
      <c r="M2180" s="3">
        <v>47574</v>
      </c>
      <c r="N2180" s="2" t="s">
        <v>2588</v>
      </c>
    </row>
    <row r="2181" spans="2:14" x14ac:dyDescent="0.25">
      <c r="B2181" s="2" t="s">
        <v>2590</v>
      </c>
      <c r="C2181" s="2" t="s">
        <v>144</v>
      </c>
      <c r="D2181" s="2" t="s">
        <v>16</v>
      </c>
      <c r="E2181" s="2" t="s">
        <v>142</v>
      </c>
      <c r="F2181" s="2" t="s">
        <v>18</v>
      </c>
      <c r="G2181" s="2" t="s">
        <v>139</v>
      </c>
      <c r="H2181" s="2" t="s">
        <v>140</v>
      </c>
      <c r="I2181" s="2">
        <v>2420</v>
      </c>
      <c r="J2181" s="2">
        <v>0</v>
      </c>
      <c r="K2181" s="2">
        <v>411022326</v>
      </c>
      <c r="L2181" s="3">
        <v>46146</v>
      </c>
      <c r="M2181" s="3">
        <v>47939</v>
      </c>
      <c r="N2181" s="2" t="s">
        <v>2588</v>
      </c>
    </row>
    <row r="2182" spans="2:14" x14ac:dyDescent="0.25">
      <c r="B2182" s="2" t="s">
        <v>2590</v>
      </c>
      <c r="C2182" s="2" t="s">
        <v>144</v>
      </c>
      <c r="D2182" s="2" t="s">
        <v>16</v>
      </c>
      <c r="E2182" s="2" t="s">
        <v>142</v>
      </c>
      <c r="F2182" s="2" t="s">
        <v>18</v>
      </c>
      <c r="G2182" s="2" t="s">
        <v>139</v>
      </c>
      <c r="H2182" s="2" t="s">
        <v>140</v>
      </c>
      <c r="I2182" s="2">
        <v>2420</v>
      </c>
      <c r="J2182" s="2">
        <v>600</v>
      </c>
      <c r="K2182" s="2">
        <v>511021926</v>
      </c>
      <c r="L2182" s="3">
        <v>46167</v>
      </c>
      <c r="M2182" s="3">
        <v>47969</v>
      </c>
      <c r="N2182" s="2" t="s">
        <v>2588</v>
      </c>
    </row>
    <row r="2183" spans="2:14" x14ac:dyDescent="0.25">
      <c r="B2183" s="2" t="s">
        <v>2590</v>
      </c>
      <c r="C2183" s="2" t="s">
        <v>144</v>
      </c>
      <c r="D2183" s="2" t="s">
        <v>16</v>
      </c>
      <c r="E2183" s="2" t="s">
        <v>142</v>
      </c>
      <c r="F2183" s="2" t="s">
        <v>18</v>
      </c>
      <c r="G2183" s="2" t="s">
        <v>139</v>
      </c>
      <c r="H2183" s="2" t="s">
        <v>140</v>
      </c>
      <c r="I2183" s="2">
        <v>2420</v>
      </c>
      <c r="J2183" s="2">
        <v>0</v>
      </c>
      <c r="K2183" s="2">
        <v>611022025</v>
      </c>
      <c r="L2183" s="3">
        <v>45836</v>
      </c>
      <c r="M2183" s="3">
        <v>47635</v>
      </c>
      <c r="N2183" s="2" t="s">
        <v>2588</v>
      </c>
    </row>
    <row r="2184" spans="2:14" x14ac:dyDescent="0.25">
      <c r="B2184" s="2" t="s">
        <v>2590</v>
      </c>
      <c r="C2184" s="2" t="s">
        <v>144</v>
      </c>
      <c r="D2184" s="2" t="s">
        <v>16</v>
      </c>
      <c r="E2184" s="2" t="s">
        <v>142</v>
      </c>
      <c r="F2184" s="2" t="s">
        <v>18</v>
      </c>
      <c r="G2184" s="2" t="s">
        <v>139</v>
      </c>
      <c r="H2184" s="2" t="s">
        <v>140</v>
      </c>
      <c r="I2184" s="2">
        <v>2420</v>
      </c>
      <c r="J2184" s="2">
        <v>0</v>
      </c>
      <c r="K2184" s="2">
        <v>711020725</v>
      </c>
      <c r="L2184" s="3">
        <v>45890</v>
      </c>
      <c r="M2184" s="3">
        <v>47665</v>
      </c>
      <c r="N2184" s="2" t="s">
        <v>2588</v>
      </c>
    </row>
    <row r="2185" spans="2:14" x14ac:dyDescent="0.25">
      <c r="B2185" s="2" t="s">
        <v>2590</v>
      </c>
      <c r="C2185" s="2" t="s">
        <v>144</v>
      </c>
      <c r="D2185" s="2" t="s">
        <v>16</v>
      </c>
      <c r="E2185" s="2" t="s">
        <v>142</v>
      </c>
      <c r="F2185" s="2" t="s">
        <v>18</v>
      </c>
      <c r="G2185" s="2" t="s">
        <v>139</v>
      </c>
      <c r="H2185" s="2" t="s">
        <v>140</v>
      </c>
      <c r="I2185" s="2">
        <v>2420</v>
      </c>
      <c r="J2185" s="2">
        <v>0</v>
      </c>
      <c r="K2185" s="2">
        <v>1011022225</v>
      </c>
      <c r="L2185" s="3">
        <v>46000</v>
      </c>
      <c r="M2185" s="3">
        <v>47757</v>
      </c>
      <c r="N2185" s="2" t="s">
        <v>2588</v>
      </c>
    </row>
    <row r="2186" spans="2:14" x14ac:dyDescent="0.25">
      <c r="B2186" s="2" t="s">
        <v>2591</v>
      </c>
      <c r="C2186" s="2" t="s">
        <v>2592</v>
      </c>
      <c r="D2186" s="2" t="s">
        <v>41</v>
      </c>
      <c r="E2186" s="2" t="s">
        <v>17</v>
      </c>
      <c r="F2186" s="2" t="s">
        <v>18</v>
      </c>
      <c r="G2186" s="2" t="s">
        <v>90</v>
      </c>
      <c r="H2186" s="2" t="s">
        <v>2593</v>
      </c>
      <c r="I2186" s="2">
        <v>0</v>
      </c>
      <c r="J2186" s="2">
        <v>0</v>
      </c>
      <c r="K2186" s="2" t="s">
        <v>2594</v>
      </c>
      <c r="L2186" s="3">
        <v>44958</v>
      </c>
      <c r="M2186" s="3">
        <v>45992</v>
      </c>
      <c r="N2186" s="2" t="s">
        <v>1586</v>
      </c>
    </row>
    <row r="2187" spans="2:14" x14ac:dyDescent="0.25">
      <c r="B2187" s="2" t="s">
        <v>2591</v>
      </c>
      <c r="C2187" s="2" t="s">
        <v>2592</v>
      </c>
      <c r="D2187" s="2" t="s">
        <v>41</v>
      </c>
      <c r="E2187" s="2" t="s">
        <v>181</v>
      </c>
      <c r="F2187" s="2" t="s">
        <v>18</v>
      </c>
      <c r="G2187" s="2" t="s">
        <v>90</v>
      </c>
      <c r="H2187" s="2" t="s">
        <v>2593</v>
      </c>
      <c r="I2187" s="2">
        <v>0</v>
      </c>
      <c r="J2187" s="2">
        <v>0</v>
      </c>
      <c r="K2187" s="2" t="s">
        <v>2594</v>
      </c>
      <c r="L2187" s="3">
        <v>44958</v>
      </c>
      <c r="M2187" s="3">
        <v>45992</v>
      </c>
      <c r="N2187" s="2" t="s">
        <v>1586</v>
      </c>
    </row>
    <row r="2188" spans="2:14" x14ac:dyDescent="0.25">
      <c r="B2188" s="2" t="s">
        <v>2595</v>
      </c>
      <c r="C2188" s="2" t="s">
        <v>2596</v>
      </c>
      <c r="D2188" s="2" t="s">
        <v>41</v>
      </c>
      <c r="E2188" s="2" t="s">
        <v>17</v>
      </c>
      <c r="F2188" s="2" t="s">
        <v>18</v>
      </c>
      <c r="G2188" s="2" t="s">
        <v>19</v>
      </c>
      <c r="H2188" s="2" t="s">
        <v>2597</v>
      </c>
      <c r="I2188" s="2">
        <v>0</v>
      </c>
      <c r="J2188" s="2">
        <v>0</v>
      </c>
      <c r="K2188" s="2">
        <v>102024815</v>
      </c>
      <c r="L2188" s="3">
        <v>44958</v>
      </c>
      <c r="M2188" s="3">
        <v>47392</v>
      </c>
      <c r="N2188" s="2" t="s">
        <v>656</v>
      </c>
    </row>
    <row r="2189" spans="2:14" x14ac:dyDescent="0.25">
      <c r="B2189" s="2" t="s">
        <v>2595</v>
      </c>
      <c r="C2189" s="2" t="s">
        <v>2596</v>
      </c>
      <c r="D2189" s="2" t="s">
        <v>41</v>
      </c>
      <c r="E2189" s="2" t="s">
        <v>17</v>
      </c>
      <c r="F2189" s="2" t="s">
        <v>18</v>
      </c>
      <c r="G2189" s="2" t="s">
        <v>19</v>
      </c>
      <c r="H2189" s="2" t="s">
        <v>2597</v>
      </c>
      <c r="I2189" s="2">
        <v>0</v>
      </c>
      <c r="J2189" s="2">
        <v>0</v>
      </c>
      <c r="K2189" s="2">
        <v>122025002</v>
      </c>
      <c r="L2189" s="3">
        <v>46013</v>
      </c>
      <c r="M2189" s="3">
        <v>47818</v>
      </c>
      <c r="N2189" s="2" t="s">
        <v>656</v>
      </c>
    </row>
    <row r="2190" spans="2:14" x14ac:dyDescent="0.25">
      <c r="B2190" s="2" t="s">
        <v>2595</v>
      </c>
      <c r="C2190" s="2" t="s">
        <v>2596</v>
      </c>
      <c r="D2190" s="2" t="s">
        <v>41</v>
      </c>
      <c r="E2190" s="2" t="s">
        <v>17</v>
      </c>
      <c r="F2190" s="2" t="s">
        <v>18</v>
      </c>
      <c r="G2190" s="2" t="s">
        <v>19</v>
      </c>
      <c r="H2190" s="2" t="s">
        <v>2597</v>
      </c>
      <c r="I2190" s="2">
        <v>0</v>
      </c>
      <c r="J2190" s="2">
        <v>0</v>
      </c>
      <c r="K2190" s="2">
        <v>2092024717</v>
      </c>
      <c r="L2190" s="3">
        <v>44958</v>
      </c>
      <c r="M2190" s="3">
        <v>47362</v>
      </c>
      <c r="N2190" s="2" t="s">
        <v>656</v>
      </c>
    </row>
    <row r="2191" spans="2:14" x14ac:dyDescent="0.25">
      <c r="B2191" s="2" t="s">
        <v>2595</v>
      </c>
      <c r="C2191" s="2" t="s">
        <v>2596</v>
      </c>
      <c r="D2191" s="2" t="s">
        <v>41</v>
      </c>
      <c r="E2191" s="2" t="s">
        <v>17</v>
      </c>
      <c r="F2191" s="2" t="s">
        <v>18</v>
      </c>
      <c r="G2191" s="2" t="s">
        <v>19</v>
      </c>
      <c r="H2191" s="2" t="s">
        <v>2597</v>
      </c>
      <c r="I2191" s="2">
        <v>0</v>
      </c>
      <c r="J2191" s="2">
        <v>0</v>
      </c>
      <c r="K2191" s="2">
        <v>2102024815</v>
      </c>
      <c r="L2191" s="3">
        <v>44958</v>
      </c>
      <c r="M2191" s="3">
        <v>47392</v>
      </c>
      <c r="N2191" s="2" t="s">
        <v>656</v>
      </c>
    </row>
    <row r="2192" spans="2:14" x14ac:dyDescent="0.25">
      <c r="B2192" s="2" t="s">
        <v>2595</v>
      </c>
      <c r="C2192" s="2" t="s">
        <v>2596</v>
      </c>
      <c r="D2192" s="2" t="s">
        <v>41</v>
      </c>
      <c r="E2192" s="2" t="s">
        <v>17</v>
      </c>
      <c r="F2192" s="2" t="s">
        <v>18</v>
      </c>
      <c r="G2192" s="2" t="s">
        <v>19</v>
      </c>
      <c r="H2192" s="2" t="s">
        <v>2597</v>
      </c>
      <c r="I2192" s="2">
        <v>0</v>
      </c>
      <c r="J2192" s="2">
        <v>0</v>
      </c>
      <c r="K2192" s="2">
        <v>22012026005</v>
      </c>
      <c r="L2192" s="3">
        <v>46056</v>
      </c>
      <c r="M2192" s="3">
        <v>47849</v>
      </c>
      <c r="N2192" s="2" t="s">
        <v>656</v>
      </c>
    </row>
    <row r="2193" spans="2:14" x14ac:dyDescent="0.25">
      <c r="B2193" s="2" t="s">
        <v>2598</v>
      </c>
      <c r="C2193" s="2" t="s">
        <v>2599</v>
      </c>
      <c r="D2193" s="2" t="s">
        <v>16</v>
      </c>
      <c r="E2193" s="2" t="s">
        <v>17</v>
      </c>
      <c r="F2193" s="2" t="s">
        <v>18</v>
      </c>
      <c r="G2193" s="2" t="s">
        <v>19</v>
      </c>
      <c r="H2193" s="2" t="s">
        <v>2600</v>
      </c>
      <c r="I2193" s="2">
        <v>500</v>
      </c>
      <c r="J2193" s="2">
        <v>500</v>
      </c>
      <c r="K2193" s="2" t="s">
        <v>2601</v>
      </c>
      <c r="L2193" s="3">
        <v>46132</v>
      </c>
      <c r="M2193" s="3">
        <v>47880</v>
      </c>
      <c r="N2193" s="2" t="s">
        <v>38</v>
      </c>
    </row>
    <row r="2194" spans="2:14" x14ac:dyDescent="0.25">
      <c r="B2194" s="2" t="s">
        <v>2602</v>
      </c>
      <c r="C2194" s="2" t="s">
        <v>2603</v>
      </c>
      <c r="D2194" s="2" t="s">
        <v>16</v>
      </c>
      <c r="E2194" s="2" t="s">
        <v>17</v>
      </c>
      <c r="F2194" s="2" t="s">
        <v>18</v>
      </c>
      <c r="G2194" s="2" t="s">
        <v>175</v>
      </c>
      <c r="H2194" s="2" t="s">
        <v>2604</v>
      </c>
      <c r="I2194" s="2">
        <v>0</v>
      </c>
      <c r="J2194" s="2">
        <v>0</v>
      </c>
      <c r="K2194" s="2" t="s">
        <v>2605</v>
      </c>
      <c r="L2194" s="3">
        <v>44958</v>
      </c>
      <c r="M2194" s="3">
        <v>47300</v>
      </c>
      <c r="N2194" s="2" t="s">
        <v>921</v>
      </c>
    </row>
    <row r="2195" spans="2:14" x14ac:dyDescent="0.25">
      <c r="B2195" s="2" t="s">
        <v>2606</v>
      </c>
      <c r="C2195" s="2" t="s">
        <v>2607</v>
      </c>
      <c r="D2195" s="2" t="s">
        <v>16</v>
      </c>
      <c r="E2195" s="2" t="s">
        <v>75</v>
      </c>
      <c r="F2195" s="2" t="s">
        <v>18</v>
      </c>
      <c r="G2195" s="2" t="s">
        <v>19</v>
      </c>
      <c r="H2195" s="2" t="s">
        <v>2608</v>
      </c>
      <c r="I2195" s="2">
        <v>0</v>
      </c>
      <c r="J2195" s="2">
        <v>0</v>
      </c>
      <c r="K2195" s="2" t="s">
        <v>2609</v>
      </c>
      <c r="L2195" s="3">
        <v>44958</v>
      </c>
      <c r="M2195" s="3">
        <v>45809</v>
      </c>
      <c r="N2195" s="2" t="s">
        <v>38</v>
      </c>
    </row>
    <row r="2196" spans="2:14" x14ac:dyDescent="0.25">
      <c r="B2196" s="2" t="s">
        <v>2606</v>
      </c>
      <c r="C2196" s="2" t="s">
        <v>2607</v>
      </c>
      <c r="D2196" s="2" t="s">
        <v>16</v>
      </c>
      <c r="E2196" s="2" t="s">
        <v>17</v>
      </c>
      <c r="F2196" s="2" t="s">
        <v>18</v>
      </c>
      <c r="G2196" s="2" t="s">
        <v>19</v>
      </c>
      <c r="H2196" s="2" t="s">
        <v>2608</v>
      </c>
      <c r="I2196" s="2">
        <v>0</v>
      </c>
      <c r="J2196" s="2">
        <v>0</v>
      </c>
      <c r="K2196" s="2" t="s">
        <v>2609</v>
      </c>
      <c r="L2196" s="3">
        <v>44958</v>
      </c>
      <c r="M2196" s="3">
        <v>45809</v>
      </c>
      <c r="N2196" s="2" t="s">
        <v>38</v>
      </c>
    </row>
    <row r="2197" spans="2:14" x14ac:dyDescent="0.25">
      <c r="B2197" s="2" t="s">
        <v>2606</v>
      </c>
      <c r="C2197" s="2" t="s">
        <v>2607</v>
      </c>
      <c r="D2197" s="2" t="s">
        <v>16</v>
      </c>
      <c r="E2197" s="2" t="s">
        <v>181</v>
      </c>
      <c r="F2197" s="2" t="s">
        <v>18</v>
      </c>
      <c r="G2197" s="2" t="s">
        <v>19</v>
      </c>
      <c r="H2197" s="2" t="s">
        <v>2608</v>
      </c>
      <c r="I2197" s="2">
        <v>0</v>
      </c>
      <c r="J2197" s="2">
        <v>0</v>
      </c>
      <c r="K2197" s="2" t="s">
        <v>2609</v>
      </c>
      <c r="L2197" s="3">
        <v>44958</v>
      </c>
      <c r="M2197" s="3">
        <v>45809</v>
      </c>
      <c r="N2197" s="2" t="s">
        <v>38</v>
      </c>
    </row>
    <row r="2198" spans="2:14" x14ac:dyDescent="0.25">
      <c r="B2198" s="2" t="s">
        <v>2610</v>
      </c>
      <c r="C2198" s="2" t="s">
        <v>2611</v>
      </c>
      <c r="D2198" s="2" t="s">
        <v>16</v>
      </c>
      <c r="E2198" s="2" t="s">
        <v>17</v>
      </c>
      <c r="F2198" s="2" t="s">
        <v>18</v>
      </c>
      <c r="G2198" s="2" t="s">
        <v>175</v>
      </c>
      <c r="H2198" s="2" t="s">
        <v>2612</v>
      </c>
      <c r="I2198" s="2">
        <v>158</v>
      </c>
      <c r="J2198" s="2">
        <v>158</v>
      </c>
      <c r="K2198" s="2" t="s">
        <v>2613</v>
      </c>
      <c r="L2198" s="3">
        <v>44958</v>
      </c>
      <c r="M2198" s="3">
        <v>46813</v>
      </c>
      <c r="N2198" s="2" t="s">
        <v>38</v>
      </c>
    </row>
    <row r="2199" spans="2:14" x14ac:dyDescent="0.25">
      <c r="B2199" s="2" t="s">
        <v>2614</v>
      </c>
      <c r="C2199" s="2" t="s">
        <v>2615</v>
      </c>
      <c r="D2199" s="2" t="s">
        <v>41</v>
      </c>
      <c r="E2199" s="2" t="s">
        <v>75</v>
      </c>
      <c r="F2199" s="2" t="s">
        <v>18</v>
      </c>
      <c r="G2199" s="2" t="s">
        <v>19</v>
      </c>
      <c r="H2199" s="2" t="s">
        <v>2616</v>
      </c>
      <c r="I2199" s="2">
        <v>0</v>
      </c>
      <c r="J2199" s="2">
        <v>0</v>
      </c>
      <c r="K2199" s="2">
        <v>300120</v>
      </c>
      <c r="L2199" s="3">
        <v>44958</v>
      </c>
      <c r="M2199" s="3">
        <v>45658</v>
      </c>
      <c r="N2199" s="2" t="s">
        <v>817</v>
      </c>
    </row>
    <row r="2200" spans="2:14" x14ac:dyDescent="0.25">
      <c r="B2200" s="2" t="s">
        <v>2614</v>
      </c>
      <c r="C2200" s="2" t="s">
        <v>2615</v>
      </c>
      <c r="D2200" s="2" t="s">
        <v>41</v>
      </c>
      <c r="E2200" s="2" t="s">
        <v>17</v>
      </c>
      <c r="F2200" s="2" t="s">
        <v>18</v>
      </c>
      <c r="G2200" s="2" t="s">
        <v>19</v>
      </c>
      <c r="H2200" s="2" t="s">
        <v>2616</v>
      </c>
      <c r="I2200" s="2">
        <v>0</v>
      </c>
      <c r="J2200" s="2">
        <v>0</v>
      </c>
      <c r="K2200" s="2">
        <v>300120</v>
      </c>
      <c r="L2200" s="3">
        <v>44958</v>
      </c>
      <c r="M2200" s="3">
        <v>45658</v>
      </c>
      <c r="N2200" s="2" t="s">
        <v>817</v>
      </c>
    </row>
    <row r="2201" spans="2:14" x14ac:dyDescent="0.25">
      <c r="B2201" s="2" t="s">
        <v>2617</v>
      </c>
      <c r="C2201" s="2" t="s">
        <v>2618</v>
      </c>
      <c r="D2201" s="2" t="s">
        <v>16</v>
      </c>
      <c r="E2201" s="2" t="s">
        <v>17</v>
      </c>
      <c r="F2201" s="2" t="s">
        <v>18</v>
      </c>
      <c r="G2201" s="2" t="s">
        <v>2619</v>
      </c>
      <c r="H2201" s="2" t="s">
        <v>2620</v>
      </c>
      <c r="I2201" s="2">
        <v>6453</v>
      </c>
      <c r="J2201" s="2">
        <v>5000</v>
      </c>
      <c r="K2201" s="2">
        <v>1012026</v>
      </c>
      <c r="L2201" s="3">
        <v>46182</v>
      </c>
      <c r="M2201" s="3">
        <v>48214</v>
      </c>
      <c r="N2201" s="2" t="s">
        <v>237</v>
      </c>
    </row>
    <row r="2202" spans="2:14" x14ac:dyDescent="0.25">
      <c r="B2202" s="2" t="s">
        <v>2617</v>
      </c>
      <c r="C2202" s="2" t="s">
        <v>2618</v>
      </c>
      <c r="D2202" s="2" t="s">
        <v>16</v>
      </c>
      <c r="E2202" s="2" t="s">
        <v>17</v>
      </c>
      <c r="F2202" s="2" t="s">
        <v>18</v>
      </c>
      <c r="G2202" s="2" t="s">
        <v>2619</v>
      </c>
      <c r="H2202" s="2" t="s">
        <v>2620</v>
      </c>
      <c r="I2202" s="2">
        <v>6453</v>
      </c>
      <c r="J2202" s="2">
        <v>1453</v>
      </c>
      <c r="K2202" s="2">
        <v>3032023</v>
      </c>
      <c r="L2202" s="3">
        <v>45922</v>
      </c>
      <c r="M2202" s="3">
        <v>47453</v>
      </c>
      <c r="N2202" s="2" t="s">
        <v>237</v>
      </c>
    </row>
    <row r="2203" spans="2:14" x14ac:dyDescent="0.25">
      <c r="B2203" s="2" t="s">
        <v>2617</v>
      </c>
      <c r="C2203" s="2" t="s">
        <v>2618</v>
      </c>
      <c r="D2203" s="2" t="s">
        <v>16</v>
      </c>
      <c r="E2203" s="2" t="s">
        <v>17</v>
      </c>
      <c r="F2203" s="2" t="s">
        <v>18</v>
      </c>
      <c r="G2203" s="2" t="s">
        <v>2619</v>
      </c>
      <c r="H2203" s="2" t="s">
        <v>2620</v>
      </c>
      <c r="I2203" s="2">
        <v>6453</v>
      </c>
      <c r="J2203" s="2">
        <v>0</v>
      </c>
      <c r="K2203" s="2">
        <v>3032023</v>
      </c>
      <c r="L2203" s="3">
        <v>44958</v>
      </c>
      <c r="M2203" s="3">
        <v>47453</v>
      </c>
      <c r="N2203" s="2" t="s">
        <v>237</v>
      </c>
    </row>
    <row r="2204" spans="2:14" x14ac:dyDescent="0.25">
      <c r="B2204" s="2" t="s">
        <v>2617</v>
      </c>
      <c r="C2204" s="2" t="s">
        <v>2618</v>
      </c>
      <c r="D2204" s="2" t="s">
        <v>16</v>
      </c>
      <c r="E2204" s="2" t="s">
        <v>181</v>
      </c>
      <c r="F2204" s="2" t="s">
        <v>18</v>
      </c>
      <c r="G2204" s="2" t="s">
        <v>2619</v>
      </c>
      <c r="H2204" s="2" t="s">
        <v>2620</v>
      </c>
      <c r="I2204" s="2">
        <v>6453</v>
      </c>
      <c r="J2204" s="2">
        <v>0</v>
      </c>
      <c r="K2204" s="2">
        <v>3032023</v>
      </c>
      <c r="L2204" s="3">
        <v>44958</v>
      </c>
      <c r="M2204" s="3">
        <v>47453</v>
      </c>
      <c r="N2204" s="2" t="s">
        <v>237</v>
      </c>
    </row>
    <row r="2205" spans="2:14" x14ac:dyDescent="0.25">
      <c r="B2205" s="2" t="s">
        <v>2617</v>
      </c>
      <c r="C2205" s="2" t="s">
        <v>2618</v>
      </c>
      <c r="D2205" s="2" t="s">
        <v>16</v>
      </c>
      <c r="E2205" s="2" t="s">
        <v>142</v>
      </c>
      <c r="F2205" s="2" t="s">
        <v>18</v>
      </c>
      <c r="G2205" s="2" t="s">
        <v>2619</v>
      </c>
      <c r="H2205" s="2" t="s">
        <v>2620</v>
      </c>
      <c r="I2205" s="2">
        <v>6453</v>
      </c>
      <c r="J2205" s="2">
        <v>0</v>
      </c>
      <c r="K2205" s="2">
        <v>3032023</v>
      </c>
      <c r="L2205" s="3">
        <v>45922</v>
      </c>
      <c r="M2205" s="3">
        <v>47453</v>
      </c>
      <c r="N2205" s="2" t="s">
        <v>237</v>
      </c>
    </row>
    <row r="2206" spans="2:14" x14ac:dyDescent="0.25">
      <c r="B2206" s="2" t="s">
        <v>2617</v>
      </c>
      <c r="C2206" s="2" t="s">
        <v>2618</v>
      </c>
      <c r="D2206" s="2" t="s">
        <v>16</v>
      </c>
      <c r="E2206" s="2" t="s">
        <v>142</v>
      </c>
      <c r="F2206" s="2" t="s">
        <v>18</v>
      </c>
      <c r="G2206" s="2" t="s">
        <v>2619</v>
      </c>
      <c r="H2206" s="2" t="s">
        <v>2620</v>
      </c>
      <c r="I2206" s="2">
        <v>6453</v>
      </c>
      <c r="J2206" s="2">
        <v>0</v>
      </c>
      <c r="K2206" s="2">
        <v>3032023</v>
      </c>
      <c r="L2206" s="3">
        <v>44958</v>
      </c>
      <c r="M2206" s="3">
        <v>47453</v>
      </c>
      <c r="N2206" s="2" t="s">
        <v>237</v>
      </c>
    </row>
    <row r="2207" spans="2:14" x14ac:dyDescent="0.25">
      <c r="B2207" s="2" t="s">
        <v>2621</v>
      </c>
      <c r="C2207" s="2" t="s">
        <v>2622</v>
      </c>
      <c r="D2207" s="2" t="s">
        <v>16</v>
      </c>
      <c r="E2207" s="2" t="s">
        <v>17</v>
      </c>
      <c r="F2207" s="2" t="s">
        <v>18</v>
      </c>
      <c r="G2207" s="2" t="s">
        <v>2619</v>
      </c>
      <c r="H2207" s="2" t="s">
        <v>2620</v>
      </c>
      <c r="I2207" s="2">
        <v>316</v>
      </c>
      <c r="J2207" s="2">
        <v>316</v>
      </c>
      <c r="K2207" s="2">
        <v>1012026</v>
      </c>
      <c r="L2207" s="3">
        <v>46182</v>
      </c>
      <c r="M2207" s="3">
        <v>48214</v>
      </c>
      <c r="N2207" s="2" t="s">
        <v>237</v>
      </c>
    </row>
    <row r="2208" spans="2:14" x14ac:dyDescent="0.25">
      <c r="B2208" s="2" t="s">
        <v>2621</v>
      </c>
      <c r="C2208" s="2" t="s">
        <v>2622</v>
      </c>
      <c r="D2208" s="2" t="s">
        <v>16</v>
      </c>
      <c r="E2208" s="2" t="s">
        <v>17</v>
      </c>
      <c r="F2208" s="2" t="s">
        <v>18</v>
      </c>
      <c r="G2208" s="2" t="s">
        <v>2619</v>
      </c>
      <c r="H2208" s="2" t="s">
        <v>2620</v>
      </c>
      <c r="I2208" s="2">
        <v>316</v>
      </c>
      <c r="J2208" s="2">
        <v>0</v>
      </c>
      <c r="K2208" s="2">
        <v>3032023</v>
      </c>
      <c r="L2208" s="3">
        <v>44958</v>
      </c>
      <c r="M2208" s="3">
        <v>47453</v>
      </c>
      <c r="N2208" s="2" t="s">
        <v>237</v>
      </c>
    </row>
    <row r="2209" spans="2:14" x14ac:dyDescent="0.25">
      <c r="B2209" s="2" t="s">
        <v>2621</v>
      </c>
      <c r="C2209" s="2" t="s">
        <v>2622</v>
      </c>
      <c r="D2209" s="2" t="s">
        <v>16</v>
      </c>
      <c r="E2209" s="2" t="s">
        <v>181</v>
      </c>
      <c r="F2209" s="2" t="s">
        <v>18</v>
      </c>
      <c r="G2209" s="2" t="s">
        <v>2619</v>
      </c>
      <c r="H2209" s="2" t="s">
        <v>2620</v>
      </c>
      <c r="I2209" s="2">
        <v>316</v>
      </c>
      <c r="J2209" s="2">
        <v>0</v>
      </c>
      <c r="K2209" s="2">
        <v>3032023</v>
      </c>
      <c r="L2209" s="3">
        <v>44958</v>
      </c>
      <c r="M2209" s="3">
        <v>47453</v>
      </c>
      <c r="N2209" s="2" t="s">
        <v>237</v>
      </c>
    </row>
    <row r="2210" spans="2:14" x14ac:dyDescent="0.25">
      <c r="B2210" s="2" t="s">
        <v>2621</v>
      </c>
      <c r="C2210" s="2" t="s">
        <v>2622</v>
      </c>
      <c r="D2210" s="2" t="s">
        <v>16</v>
      </c>
      <c r="E2210" s="2" t="s">
        <v>142</v>
      </c>
      <c r="F2210" s="2" t="s">
        <v>18</v>
      </c>
      <c r="G2210" s="2" t="s">
        <v>2619</v>
      </c>
      <c r="H2210" s="2" t="s">
        <v>2620</v>
      </c>
      <c r="I2210" s="2">
        <v>316</v>
      </c>
      <c r="J2210" s="2">
        <v>0</v>
      </c>
      <c r="K2210" s="2">
        <v>3032023</v>
      </c>
      <c r="L2210" s="3">
        <v>44958</v>
      </c>
      <c r="M2210" s="3">
        <v>47453</v>
      </c>
      <c r="N2210" s="2" t="s">
        <v>237</v>
      </c>
    </row>
    <row r="2211" spans="2:14" x14ac:dyDescent="0.25">
      <c r="B2211" s="2" t="s">
        <v>2623</v>
      </c>
      <c r="C2211" s="2" t="s">
        <v>2624</v>
      </c>
      <c r="D2211" s="2" t="s">
        <v>28</v>
      </c>
      <c r="E2211" s="2" t="s">
        <v>17</v>
      </c>
      <c r="F2211" s="2" t="s">
        <v>29</v>
      </c>
      <c r="G2211" s="2" t="s">
        <v>29</v>
      </c>
      <c r="H2211" s="2" t="s">
        <v>24</v>
      </c>
      <c r="I2211" s="2">
        <v>64062</v>
      </c>
      <c r="J2211" s="2">
        <v>46374</v>
      </c>
      <c r="K2211" s="2">
        <v>0</v>
      </c>
      <c r="L2211" s="3">
        <v>44958</v>
      </c>
      <c r="M2211" s="2" t="s">
        <v>30</v>
      </c>
      <c r="N2211" s="2" t="s">
        <v>2625</v>
      </c>
    </row>
    <row r="2212" spans="2:14" hidden="1" x14ac:dyDescent="0.25">
      <c r="B2212" s="2" t="s">
        <v>2623</v>
      </c>
      <c r="C2212" s="2" t="s">
        <v>2624</v>
      </c>
      <c r="D2212" s="2" t="s">
        <v>28</v>
      </c>
      <c r="E2212" s="2" t="s">
        <v>233</v>
      </c>
      <c r="F2212" s="2" t="s">
        <v>29</v>
      </c>
      <c r="G2212" s="2" t="s">
        <v>29</v>
      </c>
      <c r="H2212" s="2" t="s">
        <v>24</v>
      </c>
      <c r="I2212" s="2">
        <v>64062</v>
      </c>
      <c r="J2212" s="2">
        <v>17688</v>
      </c>
      <c r="K2212" s="2">
        <v>0</v>
      </c>
      <c r="L2212" s="3">
        <v>44958</v>
      </c>
      <c r="M2212" s="2" t="s">
        <v>30</v>
      </c>
      <c r="N2212" s="2" t="s">
        <v>2625</v>
      </c>
    </row>
    <row r="2213" spans="2:14" x14ac:dyDescent="0.25">
      <c r="B2213" s="2" t="s">
        <v>2626</v>
      </c>
      <c r="C2213" s="2" t="s">
        <v>2627</v>
      </c>
      <c r="D2213" s="2" t="s">
        <v>28</v>
      </c>
      <c r="E2213" s="2" t="s">
        <v>17</v>
      </c>
      <c r="F2213" s="2" t="s">
        <v>253</v>
      </c>
      <c r="G2213" s="2" t="s">
        <v>253</v>
      </c>
      <c r="H2213" s="2" t="s">
        <v>2628</v>
      </c>
      <c r="I2213" s="2">
        <v>43777</v>
      </c>
      <c r="J2213" s="2">
        <v>43777</v>
      </c>
      <c r="K2213" s="2">
        <v>0</v>
      </c>
      <c r="L2213" s="3">
        <v>44958</v>
      </c>
      <c r="M2213" s="2" t="s">
        <v>30</v>
      </c>
      <c r="N2213" s="2" t="s">
        <v>2629</v>
      </c>
    </row>
    <row r="2214" spans="2:14" x14ac:dyDescent="0.25">
      <c r="B2214" s="2" t="s">
        <v>2630</v>
      </c>
      <c r="C2214" s="2" t="s">
        <v>2631</v>
      </c>
      <c r="D2214" s="2" t="s">
        <v>16</v>
      </c>
      <c r="E2214" s="2" t="s">
        <v>17</v>
      </c>
      <c r="F2214" s="2" t="s">
        <v>18</v>
      </c>
      <c r="G2214" s="2" t="s">
        <v>19</v>
      </c>
      <c r="H2214" s="2" t="s">
        <v>24</v>
      </c>
      <c r="I2214" s="2">
        <v>891</v>
      </c>
      <c r="J2214" s="2">
        <v>891</v>
      </c>
      <c r="K2214" s="2" t="s">
        <v>2632</v>
      </c>
      <c r="L2214" s="3">
        <v>45845</v>
      </c>
      <c r="M2214" s="2" t="s">
        <v>30</v>
      </c>
      <c r="N2214" s="2" t="s">
        <v>2463</v>
      </c>
    </row>
    <row r="2215" spans="2:14" x14ac:dyDescent="0.25">
      <c r="B2215" s="2" t="s">
        <v>2633</v>
      </c>
      <c r="C2215" s="2" t="s">
        <v>2634</v>
      </c>
      <c r="D2215" s="2" t="s">
        <v>16</v>
      </c>
      <c r="E2215" s="2" t="s">
        <v>17</v>
      </c>
      <c r="F2215" s="2" t="s">
        <v>18</v>
      </c>
      <c r="G2215" s="2" t="s">
        <v>19</v>
      </c>
      <c r="H2215" s="2" t="s">
        <v>24</v>
      </c>
      <c r="I2215" s="2">
        <v>558</v>
      </c>
      <c r="J2215" s="2">
        <v>558</v>
      </c>
      <c r="K2215" s="4" t="s">
        <v>2635</v>
      </c>
      <c r="L2215" s="3">
        <v>45836</v>
      </c>
      <c r="M2215" s="3">
        <v>46997</v>
      </c>
      <c r="N2215" s="2" t="s">
        <v>2463</v>
      </c>
    </row>
    <row r="2216" spans="2:14" x14ac:dyDescent="0.25">
      <c r="B2216" s="2" t="s">
        <v>2636</v>
      </c>
      <c r="C2216" s="2" t="s">
        <v>2637</v>
      </c>
      <c r="D2216" s="2" t="s">
        <v>16</v>
      </c>
      <c r="E2216" s="2" t="s">
        <v>17</v>
      </c>
      <c r="F2216" s="2" t="s">
        <v>18</v>
      </c>
      <c r="G2216" s="2" t="s">
        <v>19</v>
      </c>
      <c r="H2216" s="2" t="s">
        <v>2638</v>
      </c>
      <c r="I2216" s="2">
        <v>560</v>
      </c>
      <c r="J2216" s="2">
        <v>0</v>
      </c>
      <c r="K2216" s="2">
        <v>1121086301</v>
      </c>
      <c r="L2216" s="3">
        <v>44958</v>
      </c>
      <c r="M2216" s="3">
        <v>45870</v>
      </c>
      <c r="N2216" s="2" t="s">
        <v>1354</v>
      </c>
    </row>
    <row r="2217" spans="2:14" x14ac:dyDescent="0.25">
      <c r="B2217" s="2" t="s">
        <v>2636</v>
      </c>
      <c r="C2217" s="2" t="s">
        <v>2637</v>
      </c>
      <c r="D2217" s="2" t="s">
        <v>16</v>
      </c>
      <c r="E2217" s="2" t="s">
        <v>17</v>
      </c>
      <c r="F2217" s="2" t="s">
        <v>18</v>
      </c>
      <c r="G2217" s="2" t="s">
        <v>19</v>
      </c>
      <c r="H2217" s="2" t="s">
        <v>2638</v>
      </c>
      <c r="I2217" s="2">
        <v>560</v>
      </c>
      <c r="J2217" s="2">
        <v>0</v>
      </c>
      <c r="K2217" s="2">
        <v>1121086301</v>
      </c>
      <c r="L2217" s="3">
        <v>45894</v>
      </c>
      <c r="M2217" s="3">
        <v>47696</v>
      </c>
      <c r="N2217" s="2" t="s">
        <v>1354</v>
      </c>
    </row>
    <row r="2218" spans="2:14" x14ac:dyDescent="0.25">
      <c r="B2218" s="2" t="s">
        <v>2636</v>
      </c>
      <c r="C2218" s="2" t="s">
        <v>2637</v>
      </c>
      <c r="D2218" s="2" t="s">
        <v>16</v>
      </c>
      <c r="E2218" s="2" t="s">
        <v>17</v>
      </c>
      <c r="F2218" s="2" t="s">
        <v>18</v>
      </c>
      <c r="G2218" s="2" t="s">
        <v>19</v>
      </c>
      <c r="H2218" s="2" t="s">
        <v>2638</v>
      </c>
      <c r="I2218" s="2">
        <v>560</v>
      </c>
      <c r="J2218" s="2">
        <v>560</v>
      </c>
      <c r="K2218" s="2">
        <v>1121086301</v>
      </c>
      <c r="L2218" s="3">
        <v>46165</v>
      </c>
      <c r="M2218" s="3">
        <v>47969</v>
      </c>
      <c r="N2218" s="2" t="s">
        <v>1354</v>
      </c>
    </row>
    <row r="2219" spans="2:14" x14ac:dyDescent="0.25">
      <c r="B2219" s="2" t="s">
        <v>2639</v>
      </c>
      <c r="C2219" s="2" t="s">
        <v>2640</v>
      </c>
      <c r="D2219" s="2" t="s">
        <v>16</v>
      </c>
      <c r="E2219" s="2" t="s">
        <v>17</v>
      </c>
      <c r="F2219" s="2" t="s">
        <v>18</v>
      </c>
      <c r="G2219" s="2" t="s">
        <v>19</v>
      </c>
      <c r="H2219" s="2" t="s">
        <v>2638</v>
      </c>
      <c r="I2219" s="2">
        <v>0</v>
      </c>
      <c r="J2219" s="2">
        <v>0</v>
      </c>
      <c r="K2219" s="2">
        <v>1123096303</v>
      </c>
      <c r="L2219" s="3">
        <v>44958</v>
      </c>
      <c r="M2219" s="3">
        <v>47088</v>
      </c>
      <c r="N2219" s="2" t="s">
        <v>1354</v>
      </c>
    </row>
    <row r="2220" spans="2:14" x14ac:dyDescent="0.25">
      <c r="B2220" s="2" t="s">
        <v>2641</v>
      </c>
      <c r="C2220" s="2" t="s">
        <v>2642</v>
      </c>
      <c r="D2220" s="2" t="s">
        <v>16</v>
      </c>
      <c r="E2220" s="2" t="s">
        <v>17</v>
      </c>
      <c r="F2220" s="2" t="s">
        <v>18</v>
      </c>
      <c r="G2220" s="2" t="s">
        <v>19</v>
      </c>
      <c r="H2220" s="2" t="s">
        <v>152</v>
      </c>
      <c r="I2220" s="2">
        <v>4158</v>
      </c>
      <c r="J2220" s="2">
        <v>0</v>
      </c>
      <c r="K2220" s="2">
        <v>12163201</v>
      </c>
      <c r="L2220" s="3">
        <v>44958</v>
      </c>
      <c r="M2220" s="3">
        <v>46204</v>
      </c>
      <c r="N2220" s="2" t="s">
        <v>153</v>
      </c>
    </row>
    <row r="2221" spans="2:14" x14ac:dyDescent="0.25">
      <c r="B2221" s="2" t="s">
        <v>2641</v>
      </c>
      <c r="C2221" s="2" t="s">
        <v>2642</v>
      </c>
      <c r="D2221" s="2" t="s">
        <v>16</v>
      </c>
      <c r="E2221" s="2" t="s">
        <v>17</v>
      </c>
      <c r="F2221" s="2" t="s">
        <v>18</v>
      </c>
      <c r="G2221" s="2" t="s">
        <v>19</v>
      </c>
      <c r="H2221" s="2" t="s">
        <v>152</v>
      </c>
      <c r="I2221" s="2">
        <v>4158</v>
      </c>
      <c r="J2221" s="2">
        <v>200</v>
      </c>
      <c r="K2221" s="2">
        <v>14113501</v>
      </c>
      <c r="L2221" s="3">
        <v>46078</v>
      </c>
      <c r="M2221" s="3">
        <v>47150</v>
      </c>
      <c r="N2221" s="2" t="s">
        <v>153</v>
      </c>
    </row>
    <row r="2222" spans="2:14" x14ac:dyDescent="0.25">
      <c r="B2222" s="2" t="s">
        <v>2641</v>
      </c>
      <c r="C2222" s="2" t="s">
        <v>2642</v>
      </c>
      <c r="D2222" s="2" t="s">
        <v>16</v>
      </c>
      <c r="E2222" s="2" t="s">
        <v>17</v>
      </c>
      <c r="F2222" s="2" t="s">
        <v>18</v>
      </c>
      <c r="G2222" s="2" t="s">
        <v>19</v>
      </c>
      <c r="H2222" s="2" t="s">
        <v>152</v>
      </c>
      <c r="I2222" s="2">
        <v>4158</v>
      </c>
      <c r="J2222" s="2">
        <v>0</v>
      </c>
      <c r="K2222" s="2">
        <v>15113401</v>
      </c>
      <c r="L2222" s="3">
        <v>45713</v>
      </c>
      <c r="M2222" s="3">
        <v>46784</v>
      </c>
      <c r="N2222" s="2" t="s">
        <v>153</v>
      </c>
    </row>
    <row r="2223" spans="2:14" x14ac:dyDescent="0.25">
      <c r="B2223" s="2" t="s">
        <v>2641</v>
      </c>
      <c r="C2223" s="2" t="s">
        <v>2642</v>
      </c>
      <c r="D2223" s="2" t="s">
        <v>16</v>
      </c>
      <c r="E2223" s="2" t="s">
        <v>17</v>
      </c>
      <c r="F2223" s="2" t="s">
        <v>18</v>
      </c>
      <c r="G2223" s="2" t="s">
        <v>19</v>
      </c>
      <c r="H2223" s="2" t="s">
        <v>152</v>
      </c>
      <c r="I2223" s="2">
        <v>4158</v>
      </c>
      <c r="J2223" s="2">
        <v>1358</v>
      </c>
      <c r="K2223" s="2">
        <v>21103501</v>
      </c>
      <c r="L2223" s="3">
        <v>46056</v>
      </c>
      <c r="M2223" s="3">
        <v>47119</v>
      </c>
      <c r="N2223" s="2" t="s">
        <v>153</v>
      </c>
    </row>
    <row r="2224" spans="2:14" x14ac:dyDescent="0.25">
      <c r="B2224" s="2" t="s">
        <v>2641</v>
      </c>
      <c r="C2224" s="2" t="s">
        <v>2642</v>
      </c>
      <c r="D2224" s="2" t="s">
        <v>16</v>
      </c>
      <c r="E2224" s="2" t="s">
        <v>17</v>
      </c>
      <c r="F2224" s="2" t="s">
        <v>18</v>
      </c>
      <c r="G2224" s="2" t="s">
        <v>19</v>
      </c>
      <c r="H2224" s="2" t="s">
        <v>152</v>
      </c>
      <c r="I2224" s="2">
        <v>4158</v>
      </c>
      <c r="J2224" s="2">
        <v>0</v>
      </c>
      <c r="K2224" s="2">
        <v>26113401</v>
      </c>
      <c r="L2224" s="3">
        <v>45727</v>
      </c>
      <c r="M2224" s="3">
        <v>46784</v>
      </c>
      <c r="N2224" s="2" t="s">
        <v>153</v>
      </c>
    </row>
    <row r="2225" spans="2:14" x14ac:dyDescent="0.25">
      <c r="B2225" s="2" t="s">
        <v>2641</v>
      </c>
      <c r="C2225" s="2" t="s">
        <v>2642</v>
      </c>
      <c r="D2225" s="2" t="s">
        <v>16</v>
      </c>
      <c r="E2225" s="2" t="s">
        <v>17</v>
      </c>
      <c r="F2225" s="2" t="s">
        <v>18</v>
      </c>
      <c r="G2225" s="2" t="s">
        <v>19</v>
      </c>
      <c r="H2225" s="2" t="s">
        <v>152</v>
      </c>
      <c r="I2225" s="2">
        <v>4158</v>
      </c>
      <c r="J2225" s="2">
        <v>0</v>
      </c>
      <c r="K2225" s="2">
        <v>29103302</v>
      </c>
      <c r="L2225" s="3">
        <v>44958</v>
      </c>
      <c r="M2225" s="3">
        <v>46419</v>
      </c>
      <c r="N2225" s="2" t="s">
        <v>153</v>
      </c>
    </row>
    <row r="2226" spans="2:14" x14ac:dyDescent="0.25">
      <c r="B2226" s="2" t="s">
        <v>2641</v>
      </c>
      <c r="C2226" s="2" t="s">
        <v>2642</v>
      </c>
      <c r="D2226" s="2" t="s">
        <v>16</v>
      </c>
      <c r="E2226" s="2" t="s">
        <v>17</v>
      </c>
      <c r="F2226" s="2" t="s">
        <v>18</v>
      </c>
      <c r="G2226" s="2" t="s">
        <v>19</v>
      </c>
      <c r="H2226" s="2" t="s">
        <v>152</v>
      </c>
      <c r="I2226" s="2">
        <v>4158</v>
      </c>
      <c r="J2226" s="2">
        <v>0</v>
      </c>
      <c r="K2226" s="2">
        <v>36113401</v>
      </c>
      <c r="L2226" s="3">
        <v>45738</v>
      </c>
      <c r="M2226" s="3">
        <v>46784</v>
      </c>
      <c r="N2226" s="2" t="s">
        <v>153</v>
      </c>
    </row>
    <row r="2227" spans="2:14" x14ac:dyDescent="0.25">
      <c r="B2227" s="2" t="s">
        <v>2641</v>
      </c>
      <c r="C2227" s="2" t="s">
        <v>2642</v>
      </c>
      <c r="D2227" s="2" t="s">
        <v>16</v>
      </c>
      <c r="E2227" s="2" t="s">
        <v>17</v>
      </c>
      <c r="F2227" s="2" t="s">
        <v>18</v>
      </c>
      <c r="G2227" s="2" t="s">
        <v>19</v>
      </c>
      <c r="H2227" s="2" t="s">
        <v>152</v>
      </c>
      <c r="I2227" s="2">
        <v>4158</v>
      </c>
      <c r="J2227" s="2">
        <v>300</v>
      </c>
      <c r="K2227" s="2">
        <v>39103501</v>
      </c>
      <c r="L2227" s="3">
        <v>46078</v>
      </c>
      <c r="M2227" s="3">
        <v>47119</v>
      </c>
      <c r="N2227" s="2" t="s">
        <v>153</v>
      </c>
    </row>
    <row r="2228" spans="2:14" x14ac:dyDescent="0.25">
      <c r="B2228" s="2" t="s">
        <v>2641</v>
      </c>
      <c r="C2228" s="2" t="s">
        <v>2642</v>
      </c>
      <c r="D2228" s="2" t="s">
        <v>16</v>
      </c>
      <c r="E2228" s="2" t="s">
        <v>17</v>
      </c>
      <c r="F2228" s="2" t="s">
        <v>18</v>
      </c>
      <c r="G2228" s="2" t="s">
        <v>19</v>
      </c>
      <c r="H2228" s="2" t="s">
        <v>152</v>
      </c>
      <c r="I2228" s="2">
        <v>4158</v>
      </c>
      <c r="J2228" s="2">
        <v>2300</v>
      </c>
      <c r="K2228" s="2">
        <v>39103501</v>
      </c>
      <c r="L2228" s="3">
        <v>46078</v>
      </c>
      <c r="M2228" s="3">
        <v>47150</v>
      </c>
      <c r="N2228" s="2" t="s">
        <v>153</v>
      </c>
    </row>
    <row r="2229" spans="2:14" x14ac:dyDescent="0.25">
      <c r="B2229" s="2" t="s">
        <v>2641</v>
      </c>
      <c r="C2229" s="2" t="s">
        <v>2642</v>
      </c>
      <c r="D2229" s="2" t="s">
        <v>16</v>
      </c>
      <c r="E2229" s="2" t="s">
        <v>142</v>
      </c>
      <c r="F2229" s="2" t="s">
        <v>18</v>
      </c>
      <c r="G2229" s="2" t="s">
        <v>19</v>
      </c>
      <c r="H2229" s="2" t="s">
        <v>152</v>
      </c>
      <c r="I2229" s="2">
        <v>4158</v>
      </c>
      <c r="J2229" s="2">
        <v>0</v>
      </c>
      <c r="K2229" s="2">
        <v>36113401</v>
      </c>
      <c r="L2229" s="3">
        <v>45738</v>
      </c>
      <c r="M2229" s="3">
        <v>46784</v>
      </c>
      <c r="N2229" s="2" t="s">
        <v>153</v>
      </c>
    </row>
    <row r="2230" spans="2:14" x14ac:dyDescent="0.25">
      <c r="B2230" s="2" t="s">
        <v>2643</v>
      </c>
      <c r="C2230" s="2" t="s">
        <v>2644</v>
      </c>
      <c r="D2230" s="2" t="s">
        <v>16</v>
      </c>
      <c r="E2230" s="2" t="s">
        <v>17</v>
      </c>
      <c r="F2230" s="2" t="s">
        <v>18</v>
      </c>
      <c r="G2230" s="2" t="s">
        <v>19</v>
      </c>
      <c r="H2230" s="2" t="s">
        <v>152</v>
      </c>
      <c r="I2230" s="2">
        <v>285</v>
      </c>
      <c r="J2230" s="2">
        <v>0</v>
      </c>
      <c r="K2230" s="2">
        <v>16193402</v>
      </c>
      <c r="L2230" s="3">
        <v>45950</v>
      </c>
      <c r="M2230" s="3">
        <v>47027</v>
      </c>
      <c r="N2230" s="2" t="s">
        <v>153</v>
      </c>
    </row>
    <row r="2231" spans="2:14" x14ac:dyDescent="0.25">
      <c r="B2231" s="2" t="s">
        <v>2643</v>
      </c>
      <c r="C2231" s="2" t="s">
        <v>2644</v>
      </c>
      <c r="D2231" s="2" t="s">
        <v>16</v>
      </c>
      <c r="E2231" s="2" t="s">
        <v>17</v>
      </c>
      <c r="F2231" s="2" t="s">
        <v>18</v>
      </c>
      <c r="G2231" s="2" t="s">
        <v>19</v>
      </c>
      <c r="H2231" s="2" t="s">
        <v>152</v>
      </c>
      <c r="I2231" s="2">
        <v>285</v>
      </c>
      <c r="J2231" s="2">
        <v>0</v>
      </c>
      <c r="K2231" s="2">
        <v>21103501</v>
      </c>
      <c r="L2231" s="3">
        <v>46056</v>
      </c>
      <c r="M2231" s="3">
        <v>47119</v>
      </c>
      <c r="N2231" s="2" t="s">
        <v>153</v>
      </c>
    </row>
    <row r="2232" spans="2:14" x14ac:dyDescent="0.25">
      <c r="B2232" s="2" t="s">
        <v>2643</v>
      </c>
      <c r="C2232" s="2" t="s">
        <v>2644</v>
      </c>
      <c r="D2232" s="2" t="s">
        <v>16</v>
      </c>
      <c r="E2232" s="2" t="s">
        <v>17</v>
      </c>
      <c r="F2232" s="2" t="s">
        <v>18</v>
      </c>
      <c r="G2232" s="2" t="s">
        <v>19</v>
      </c>
      <c r="H2232" s="2" t="s">
        <v>152</v>
      </c>
      <c r="I2232" s="2">
        <v>285</v>
      </c>
      <c r="J2232" s="2">
        <v>0</v>
      </c>
      <c r="K2232" s="2">
        <v>23123401</v>
      </c>
      <c r="L2232" s="3">
        <v>45738</v>
      </c>
      <c r="M2232" s="3">
        <v>46813</v>
      </c>
      <c r="N2232" s="2" t="s">
        <v>153</v>
      </c>
    </row>
    <row r="2233" spans="2:14" x14ac:dyDescent="0.25">
      <c r="B2233" s="2" t="s">
        <v>2643</v>
      </c>
      <c r="C2233" s="2" t="s">
        <v>2644</v>
      </c>
      <c r="D2233" s="2" t="s">
        <v>16</v>
      </c>
      <c r="E2233" s="2" t="s">
        <v>17</v>
      </c>
      <c r="F2233" s="2" t="s">
        <v>18</v>
      </c>
      <c r="G2233" s="2" t="s">
        <v>19</v>
      </c>
      <c r="H2233" s="2" t="s">
        <v>152</v>
      </c>
      <c r="I2233" s="2">
        <v>285</v>
      </c>
      <c r="J2233" s="2">
        <v>0</v>
      </c>
      <c r="K2233" s="2">
        <v>23123401</v>
      </c>
      <c r="L2233" s="3">
        <v>45901</v>
      </c>
      <c r="M2233" s="3">
        <v>46966</v>
      </c>
      <c r="N2233" s="2" t="s">
        <v>153</v>
      </c>
    </row>
    <row r="2234" spans="2:14" x14ac:dyDescent="0.25">
      <c r="B2234" s="2" t="s">
        <v>2643</v>
      </c>
      <c r="C2234" s="2" t="s">
        <v>2644</v>
      </c>
      <c r="D2234" s="2" t="s">
        <v>16</v>
      </c>
      <c r="E2234" s="2" t="s">
        <v>17</v>
      </c>
      <c r="F2234" s="2" t="s">
        <v>18</v>
      </c>
      <c r="G2234" s="2" t="s">
        <v>19</v>
      </c>
      <c r="H2234" s="2" t="s">
        <v>152</v>
      </c>
      <c r="I2234" s="2">
        <v>285</v>
      </c>
      <c r="J2234" s="2">
        <v>285</v>
      </c>
      <c r="K2234" s="2">
        <v>24103501</v>
      </c>
      <c r="L2234" s="3">
        <v>46078</v>
      </c>
      <c r="M2234" s="3">
        <v>47119</v>
      </c>
      <c r="N2234" s="2" t="s">
        <v>153</v>
      </c>
    </row>
    <row r="2235" spans="2:14" x14ac:dyDescent="0.25">
      <c r="B2235" s="2" t="s">
        <v>2643</v>
      </c>
      <c r="C2235" s="2" t="s">
        <v>2644</v>
      </c>
      <c r="D2235" s="2" t="s">
        <v>16</v>
      </c>
      <c r="E2235" s="2" t="s">
        <v>17</v>
      </c>
      <c r="F2235" s="2" t="s">
        <v>18</v>
      </c>
      <c r="G2235" s="2" t="s">
        <v>19</v>
      </c>
      <c r="H2235" s="2" t="s">
        <v>152</v>
      </c>
      <c r="I2235" s="2">
        <v>285</v>
      </c>
      <c r="J2235" s="2">
        <v>0</v>
      </c>
      <c r="K2235" s="2">
        <v>27123301</v>
      </c>
      <c r="L2235" s="3">
        <v>44958</v>
      </c>
      <c r="M2235" s="3">
        <v>46508</v>
      </c>
      <c r="N2235" s="2" t="s">
        <v>153</v>
      </c>
    </row>
    <row r="2236" spans="2:14" x14ac:dyDescent="0.25">
      <c r="B2236" s="2" t="s">
        <v>2643</v>
      </c>
      <c r="C2236" s="2" t="s">
        <v>2644</v>
      </c>
      <c r="D2236" s="2" t="s">
        <v>16</v>
      </c>
      <c r="E2236" s="2" t="s">
        <v>17</v>
      </c>
      <c r="F2236" s="2" t="s">
        <v>18</v>
      </c>
      <c r="G2236" s="2" t="s">
        <v>19</v>
      </c>
      <c r="H2236" s="2" t="s">
        <v>152</v>
      </c>
      <c r="I2236" s="2">
        <v>285</v>
      </c>
      <c r="J2236" s="2">
        <v>0</v>
      </c>
      <c r="K2236" s="2">
        <v>28113401</v>
      </c>
      <c r="L2236" s="3">
        <v>45727</v>
      </c>
      <c r="M2236" s="3">
        <v>46784</v>
      </c>
      <c r="N2236" s="2" t="s">
        <v>153</v>
      </c>
    </row>
    <row r="2237" spans="2:14" x14ac:dyDescent="0.25">
      <c r="B2237" s="2" t="s">
        <v>2643</v>
      </c>
      <c r="C2237" s="2" t="s">
        <v>2644</v>
      </c>
      <c r="D2237" s="2" t="s">
        <v>16</v>
      </c>
      <c r="E2237" s="2" t="s">
        <v>17</v>
      </c>
      <c r="F2237" s="2" t="s">
        <v>18</v>
      </c>
      <c r="G2237" s="2" t="s">
        <v>19</v>
      </c>
      <c r="H2237" s="2" t="s">
        <v>152</v>
      </c>
      <c r="I2237" s="2">
        <v>285</v>
      </c>
      <c r="J2237" s="2">
        <v>0</v>
      </c>
      <c r="K2237" s="2">
        <v>28113401</v>
      </c>
      <c r="L2237" s="3">
        <v>45738</v>
      </c>
      <c r="M2237" s="3">
        <v>46813</v>
      </c>
      <c r="N2237" s="2" t="s">
        <v>153</v>
      </c>
    </row>
    <row r="2238" spans="2:14" x14ac:dyDescent="0.25">
      <c r="B2238" s="2" t="s">
        <v>2643</v>
      </c>
      <c r="C2238" s="2" t="s">
        <v>2644</v>
      </c>
      <c r="D2238" s="2" t="s">
        <v>16</v>
      </c>
      <c r="E2238" s="2" t="s">
        <v>17</v>
      </c>
      <c r="F2238" s="2" t="s">
        <v>18</v>
      </c>
      <c r="G2238" s="2" t="s">
        <v>19</v>
      </c>
      <c r="H2238" s="2" t="s">
        <v>152</v>
      </c>
      <c r="I2238" s="2">
        <v>285</v>
      </c>
      <c r="J2238" s="2">
        <v>0</v>
      </c>
      <c r="K2238" s="2">
        <v>28113401</v>
      </c>
      <c r="L2238" s="3">
        <v>45950</v>
      </c>
      <c r="M2238" s="3">
        <v>47027</v>
      </c>
      <c r="N2238" s="2" t="s">
        <v>153</v>
      </c>
    </row>
    <row r="2239" spans="2:14" x14ac:dyDescent="0.25">
      <c r="B2239" s="2" t="s">
        <v>2643</v>
      </c>
      <c r="C2239" s="2" t="s">
        <v>2644</v>
      </c>
      <c r="D2239" s="2" t="s">
        <v>16</v>
      </c>
      <c r="E2239" s="2" t="s">
        <v>17</v>
      </c>
      <c r="F2239" s="2" t="s">
        <v>18</v>
      </c>
      <c r="G2239" s="2" t="s">
        <v>19</v>
      </c>
      <c r="H2239" s="2" t="s">
        <v>152</v>
      </c>
      <c r="I2239" s="2">
        <v>285</v>
      </c>
      <c r="J2239" s="2">
        <v>0</v>
      </c>
      <c r="K2239" s="2">
        <v>29143301</v>
      </c>
      <c r="L2239" s="3">
        <v>44958</v>
      </c>
      <c r="M2239" s="3">
        <v>46508</v>
      </c>
      <c r="N2239" s="2" t="s">
        <v>153</v>
      </c>
    </row>
    <row r="2240" spans="2:14" x14ac:dyDescent="0.25">
      <c r="B2240" s="2" t="s">
        <v>2643</v>
      </c>
      <c r="C2240" s="2" t="s">
        <v>2644</v>
      </c>
      <c r="D2240" s="2" t="s">
        <v>16</v>
      </c>
      <c r="E2240" s="2" t="s">
        <v>17</v>
      </c>
      <c r="F2240" s="2" t="s">
        <v>18</v>
      </c>
      <c r="G2240" s="2" t="s">
        <v>19</v>
      </c>
      <c r="H2240" s="2" t="s">
        <v>152</v>
      </c>
      <c r="I2240" s="2">
        <v>285</v>
      </c>
      <c r="J2240" s="2">
        <v>0</v>
      </c>
      <c r="K2240" s="2">
        <v>34143401</v>
      </c>
      <c r="L2240" s="3">
        <v>45901</v>
      </c>
      <c r="M2240" s="3">
        <v>46966</v>
      </c>
      <c r="N2240" s="2" t="s">
        <v>153</v>
      </c>
    </row>
    <row r="2241" spans="2:14" x14ac:dyDescent="0.25">
      <c r="B2241" s="2" t="s">
        <v>2643</v>
      </c>
      <c r="C2241" s="2" t="s">
        <v>2644</v>
      </c>
      <c r="D2241" s="2" t="s">
        <v>16</v>
      </c>
      <c r="E2241" s="2" t="s">
        <v>17</v>
      </c>
      <c r="F2241" s="2" t="s">
        <v>18</v>
      </c>
      <c r="G2241" s="2" t="s">
        <v>19</v>
      </c>
      <c r="H2241" s="2" t="s">
        <v>152</v>
      </c>
      <c r="I2241" s="2">
        <v>285</v>
      </c>
      <c r="J2241" s="2">
        <v>0</v>
      </c>
      <c r="K2241" s="2">
        <v>36113401</v>
      </c>
      <c r="L2241" s="3">
        <v>45738</v>
      </c>
      <c r="M2241" s="3">
        <v>46813</v>
      </c>
      <c r="N2241" s="2" t="s">
        <v>153</v>
      </c>
    </row>
    <row r="2242" spans="2:14" x14ac:dyDescent="0.25">
      <c r="B2242" s="2" t="s">
        <v>2643</v>
      </c>
      <c r="C2242" s="2" t="s">
        <v>2644</v>
      </c>
      <c r="D2242" s="2" t="s">
        <v>16</v>
      </c>
      <c r="E2242" s="2" t="s">
        <v>17</v>
      </c>
      <c r="F2242" s="2" t="s">
        <v>18</v>
      </c>
      <c r="G2242" s="2" t="s">
        <v>19</v>
      </c>
      <c r="H2242" s="2" t="s">
        <v>152</v>
      </c>
      <c r="I2242" s="2">
        <v>285</v>
      </c>
      <c r="J2242" s="2">
        <v>0</v>
      </c>
      <c r="K2242" s="2">
        <v>36183301</v>
      </c>
      <c r="L2242" s="3">
        <v>44958</v>
      </c>
      <c r="M2242" s="3">
        <v>46661</v>
      </c>
      <c r="N2242" s="2" t="s">
        <v>153</v>
      </c>
    </row>
    <row r="2243" spans="2:14" x14ac:dyDescent="0.25">
      <c r="B2243" s="2" t="s">
        <v>2645</v>
      </c>
      <c r="C2243" s="2" t="s">
        <v>150</v>
      </c>
      <c r="D2243" s="2" t="s">
        <v>16</v>
      </c>
      <c r="E2243" s="2" t="s">
        <v>17</v>
      </c>
      <c r="F2243" s="2" t="s">
        <v>18</v>
      </c>
      <c r="G2243" s="2" t="s">
        <v>19</v>
      </c>
      <c r="H2243" s="2" t="s">
        <v>152</v>
      </c>
      <c r="I2243" s="2">
        <v>3455</v>
      </c>
      <c r="J2243" s="2">
        <v>0</v>
      </c>
      <c r="K2243" s="2">
        <v>13193201</v>
      </c>
      <c r="L2243" s="3">
        <v>44958</v>
      </c>
      <c r="M2243" s="3">
        <v>46296</v>
      </c>
      <c r="N2243" s="2" t="s">
        <v>153</v>
      </c>
    </row>
    <row r="2244" spans="2:14" x14ac:dyDescent="0.25">
      <c r="B2244" s="2" t="s">
        <v>2645</v>
      </c>
      <c r="C2244" s="2" t="s">
        <v>150</v>
      </c>
      <c r="D2244" s="2" t="s">
        <v>16</v>
      </c>
      <c r="E2244" s="2" t="s">
        <v>17</v>
      </c>
      <c r="F2244" s="2" t="s">
        <v>18</v>
      </c>
      <c r="G2244" s="2" t="s">
        <v>19</v>
      </c>
      <c r="H2244" s="2" t="s">
        <v>152</v>
      </c>
      <c r="I2244" s="2">
        <v>3455</v>
      </c>
      <c r="J2244" s="2">
        <v>5</v>
      </c>
      <c r="K2244" s="2">
        <v>16193401</v>
      </c>
      <c r="L2244" s="3">
        <v>45950</v>
      </c>
      <c r="M2244" s="3">
        <v>47027</v>
      </c>
      <c r="N2244" s="2" t="s">
        <v>153</v>
      </c>
    </row>
    <row r="2245" spans="2:14" x14ac:dyDescent="0.25">
      <c r="B2245" s="2" t="s">
        <v>2645</v>
      </c>
      <c r="C2245" s="2" t="s">
        <v>150</v>
      </c>
      <c r="D2245" s="2" t="s">
        <v>16</v>
      </c>
      <c r="E2245" s="2" t="s">
        <v>17</v>
      </c>
      <c r="F2245" s="2" t="s">
        <v>18</v>
      </c>
      <c r="G2245" s="2" t="s">
        <v>19</v>
      </c>
      <c r="H2245" s="2" t="s">
        <v>152</v>
      </c>
      <c r="I2245" s="2">
        <v>3455</v>
      </c>
      <c r="J2245" s="2">
        <v>1050</v>
      </c>
      <c r="K2245" s="2">
        <v>21103501</v>
      </c>
      <c r="L2245" s="3">
        <v>46056</v>
      </c>
      <c r="M2245" s="3">
        <v>47119</v>
      </c>
      <c r="N2245" s="2" t="s">
        <v>153</v>
      </c>
    </row>
    <row r="2246" spans="2:14" x14ac:dyDescent="0.25">
      <c r="B2246" s="2" t="s">
        <v>2645</v>
      </c>
      <c r="C2246" s="2" t="s">
        <v>150</v>
      </c>
      <c r="D2246" s="2" t="s">
        <v>16</v>
      </c>
      <c r="E2246" s="2" t="s">
        <v>17</v>
      </c>
      <c r="F2246" s="2" t="s">
        <v>18</v>
      </c>
      <c r="G2246" s="2" t="s">
        <v>19</v>
      </c>
      <c r="H2246" s="2" t="s">
        <v>152</v>
      </c>
      <c r="I2246" s="2">
        <v>3455</v>
      </c>
      <c r="J2246" s="2">
        <v>0</v>
      </c>
      <c r="K2246" s="2">
        <v>23123401</v>
      </c>
      <c r="L2246" s="3">
        <v>45800</v>
      </c>
      <c r="M2246" s="3">
        <v>46813</v>
      </c>
      <c r="N2246" s="2" t="s">
        <v>153</v>
      </c>
    </row>
    <row r="2247" spans="2:14" x14ac:dyDescent="0.25">
      <c r="B2247" s="2" t="s">
        <v>2645</v>
      </c>
      <c r="C2247" s="2" t="s">
        <v>150</v>
      </c>
      <c r="D2247" s="2" t="s">
        <v>16</v>
      </c>
      <c r="E2247" s="2" t="s">
        <v>17</v>
      </c>
      <c r="F2247" s="2" t="s">
        <v>18</v>
      </c>
      <c r="G2247" s="2" t="s">
        <v>19</v>
      </c>
      <c r="H2247" s="2" t="s">
        <v>152</v>
      </c>
      <c r="I2247" s="2">
        <v>3455</v>
      </c>
      <c r="J2247" s="2">
        <v>0</v>
      </c>
      <c r="K2247" s="2">
        <v>23163201</v>
      </c>
      <c r="L2247" s="3">
        <v>44958</v>
      </c>
      <c r="M2247" s="3">
        <v>46235</v>
      </c>
      <c r="N2247" s="2" t="s">
        <v>153</v>
      </c>
    </row>
    <row r="2248" spans="2:14" x14ac:dyDescent="0.25">
      <c r="B2248" s="2" t="s">
        <v>2645</v>
      </c>
      <c r="C2248" s="2" t="s">
        <v>150</v>
      </c>
      <c r="D2248" s="2" t="s">
        <v>16</v>
      </c>
      <c r="E2248" s="2" t="s">
        <v>17</v>
      </c>
      <c r="F2248" s="2" t="s">
        <v>18</v>
      </c>
      <c r="G2248" s="2" t="s">
        <v>19</v>
      </c>
      <c r="H2248" s="2" t="s">
        <v>152</v>
      </c>
      <c r="I2248" s="2">
        <v>3455</v>
      </c>
      <c r="J2248" s="2">
        <v>550</v>
      </c>
      <c r="K2248" s="2">
        <v>24103501</v>
      </c>
      <c r="L2248" s="3">
        <v>46078</v>
      </c>
      <c r="M2248" s="3">
        <v>47119</v>
      </c>
      <c r="N2248" s="2" t="s">
        <v>153</v>
      </c>
    </row>
    <row r="2249" spans="2:14" x14ac:dyDescent="0.25">
      <c r="B2249" s="2" t="s">
        <v>2645</v>
      </c>
      <c r="C2249" s="2" t="s">
        <v>150</v>
      </c>
      <c r="D2249" s="2" t="s">
        <v>16</v>
      </c>
      <c r="E2249" s="2" t="s">
        <v>17</v>
      </c>
      <c r="F2249" s="2" t="s">
        <v>18</v>
      </c>
      <c r="G2249" s="2" t="s">
        <v>19</v>
      </c>
      <c r="H2249" s="2" t="s">
        <v>152</v>
      </c>
      <c r="I2249" s="2">
        <v>3455</v>
      </c>
      <c r="J2249" s="2">
        <v>0</v>
      </c>
      <c r="K2249" s="2">
        <v>26113401</v>
      </c>
      <c r="L2249" s="3">
        <v>45713</v>
      </c>
      <c r="M2249" s="3">
        <v>46784</v>
      </c>
      <c r="N2249" s="2" t="s">
        <v>153</v>
      </c>
    </row>
    <row r="2250" spans="2:14" x14ac:dyDescent="0.25">
      <c r="B2250" s="2" t="s">
        <v>2645</v>
      </c>
      <c r="C2250" s="2" t="s">
        <v>150</v>
      </c>
      <c r="D2250" s="2" t="s">
        <v>16</v>
      </c>
      <c r="E2250" s="2" t="s">
        <v>17</v>
      </c>
      <c r="F2250" s="2" t="s">
        <v>18</v>
      </c>
      <c r="G2250" s="2" t="s">
        <v>19</v>
      </c>
      <c r="H2250" s="2" t="s">
        <v>152</v>
      </c>
      <c r="I2250" s="2">
        <v>3455</v>
      </c>
      <c r="J2250" s="2">
        <v>0</v>
      </c>
      <c r="K2250" s="2">
        <v>33123401</v>
      </c>
      <c r="L2250" s="3">
        <v>45870</v>
      </c>
      <c r="M2250" s="3">
        <v>46935</v>
      </c>
      <c r="N2250" s="2" t="s">
        <v>153</v>
      </c>
    </row>
    <row r="2251" spans="2:14" x14ac:dyDescent="0.25">
      <c r="B2251" s="2" t="s">
        <v>2645</v>
      </c>
      <c r="C2251" s="2" t="s">
        <v>150</v>
      </c>
      <c r="D2251" s="2" t="s">
        <v>16</v>
      </c>
      <c r="E2251" s="2" t="s">
        <v>17</v>
      </c>
      <c r="F2251" s="2" t="s">
        <v>18</v>
      </c>
      <c r="G2251" s="2" t="s">
        <v>19</v>
      </c>
      <c r="H2251" s="2" t="s">
        <v>152</v>
      </c>
      <c r="I2251" s="2">
        <v>3455</v>
      </c>
      <c r="J2251" s="2">
        <v>0</v>
      </c>
      <c r="K2251" s="2">
        <v>37103401</v>
      </c>
      <c r="L2251" s="3">
        <v>45713</v>
      </c>
      <c r="M2251" s="3">
        <v>46784</v>
      </c>
      <c r="N2251" s="2" t="s">
        <v>153</v>
      </c>
    </row>
    <row r="2252" spans="2:14" x14ac:dyDescent="0.25">
      <c r="B2252" s="2" t="s">
        <v>2645</v>
      </c>
      <c r="C2252" s="2" t="s">
        <v>150</v>
      </c>
      <c r="D2252" s="2" t="s">
        <v>16</v>
      </c>
      <c r="E2252" s="2" t="s">
        <v>17</v>
      </c>
      <c r="F2252" s="2" t="s">
        <v>18</v>
      </c>
      <c r="G2252" s="2" t="s">
        <v>19</v>
      </c>
      <c r="H2252" s="2" t="s">
        <v>152</v>
      </c>
      <c r="I2252" s="2">
        <v>3455</v>
      </c>
      <c r="J2252" s="2">
        <v>600</v>
      </c>
      <c r="K2252" s="2">
        <v>39103501</v>
      </c>
      <c r="L2252" s="3">
        <v>46078</v>
      </c>
      <c r="M2252" s="3">
        <v>47119</v>
      </c>
      <c r="N2252" s="2" t="s">
        <v>153</v>
      </c>
    </row>
    <row r="2253" spans="2:14" x14ac:dyDescent="0.25">
      <c r="B2253" s="2" t="s">
        <v>2645</v>
      </c>
      <c r="C2253" s="2" t="s">
        <v>150</v>
      </c>
      <c r="D2253" s="2" t="s">
        <v>16</v>
      </c>
      <c r="E2253" s="2" t="s">
        <v>17</v>
      </c>
      <c r="F2253" s="2" t="s">
        <v>18</v>
      </c>
      <c r="G2253" s="2" t="s">
        <v>19</v>
      </c>
      <c r="H2253" s="2" t="s">
        <v>152</v>
      </c>
      <c r="I2253" s="2">
        <v>3455</v>
      </c>
      <c r="J2253" s="2">
        <v>1250</v>
      </c>
      <c r="K2253" s="2">
        <v>39103501</v>
      </c>
      <c r="L2253" s="3">
        <v>46078</v>
      </c>
      <c r="M2253" s="3">
        <v>47150</v>
      </c>
      <c r="N2253" s="2" t="s">
        <v>153</v>
      </c>
    </row>
    <row r="2254" spans="2:14" x14ac:dyDescent="0.25">
      <c r="B2254" s="2" t="s">
        <v>2645</v>
      </c>
      <c r="C2254" s="2" t="s">
        <v>150</v>
      </c>
      <c r="D2254" s="2" t="s">
        <v>16</v>
      </c>
      <c r="E2254" s="2" t="s">
        <v>142</v>
      </c>
      <c r="F2254" s="2" t="s">
        <v>18</v>
      </c>
      <c r="G2254" s="2" t="s">
        <v>19</v>
      </c>
      <c r="H2254" s="2" t="s">
        <v>152</v>
      </c>
      <c r="I2254" s="2">
        <v>3455</v>
      </c>
      <c r="J2254" s="2">
        <v>0</v>
      </c>
      <c r="K2254" s="2">
        <v>37103401</v>
      </c>
      <c r="L2254" s="3">
        <v>45713</v>
      </c>
      <c r="M2254" s="3">
        <v>46784</v>
      </c>
      <c r="N2254" s="2" t="s">
        <v>153</v>
      </c>
    </row>
    <row r="2255" spans="2:14" x14ac:dyDescent="0.25">
      <c r="B2255" s="2" t="s">
        <v>2646</v>
      </c>
      <c r="C2255" s="2" t="s">
        <v>155</v>
      </c>
      <c r="D2255" s="2" t="s">
        <v>16</v>
      </c>
      <c r="E2255" s="2" t="s">
        <v>17</v>
      </c>
      <c r="F2255" s="2" t="s">
        <v>138</v>
      </c>
      <c r="G2255" s="2" t="s">
        <v>156</v>
      </c>
      <c r="H2255" s="2" t="s">
        <v>157</v>
      </c>
      <c r="I2255" s="2">
        <v>255</v>
      </c>
      <c r="J2255" s="2">
        <v>255</v>
      </c>
      <c r="K2255" s="2" t="s">
        <v>158</v>
      </c>
      <c r="L2255" s="3">
        <v>44958</v>
      </c>
      <c r="M2255" s="3">
        <v>46753</v>
      </c>
      <c r="N2255" s="2" t="s">
        <v>159</v>
      </c>
    </row>
    <row r="2256" spans="2:14" hidden="1" x14ac:dyDescent="0.25">
      <c r="B2256" s="2" t="s">
        <v>2646</v>
      </c>
      <c r="C2256" s="2" t="s">
        <v>155</v>
      </c>
      <c r="D2256" s="2" t="s">
        <v>16</v>
      </c>
      <c r="E2256" s="2" t="s">
        <v>233</v>
      </c>
      <c r="F2256" s="2" t="s">
        <v>138</v>
      </c>
      <c r="G2256" s="2" t="s">
        <v>156</v>
      </c>
      <c r="H2256" s="2" t="s">
        <v>157</v>
      </c>
      <c r="I2256" s="2">
        <v>255</v>
      </c>
      <c r="J2256" s="2">
        <v>0</v>
      </c>
      <c r="K2256" s="2" t="s">
        <v>158</v>
      </c>
      <c r="L2256" s="3">
        <v>44958</v>
      </c>
      <c r="M2256" s="3">
        <v>46753</v>
      </c>
      <c r="N2256" s="2" t="s">
        <v>159</v>
      </c>
    </row>
    <row r="2257" spans="2:14" x14ac:dyDescent="0.25">
      <c r="B2257" s="2" t="s">
        <v>2647</v>
      </c>
      <c r="C2257" s="2" t="s">
        <v>2648</v>
      </c>
      <c r="D2257" s="2" t="s">
        <v>16</v>
      </c>
      <c r="E2257" s="2" t="s">
        <v>17</v>
      </c>
      <c r="F2257" s="2" t="s">
        <v>138</v>
      </c>
      <c r="G2257" s="2" t="s">
        <v>156</v>
      </c>
      <c r="H2257" s="2" t="s">
        <v>2649</v>
      </c>
      <c r="I2257" s="2">
        <v>1460</v>
      </c>
      <c r="J2257" s="2">
        <v>0</v>
      </c>
      <c r="K2257" s="2">
        <v>2230002</v>
      </c>
      <c r="L2257" s="3">
        <v>44958</v>
      </c>
      <c r="M2257" s="3">
        <v>47239</v>
      </c>
      <c r="N2257" s="2" t="s">
        <v>159</v>
      </c>
    </row>
    <row r="2258" spans="2:14" x14ac:dyDescent="0.25">
      <c r="B2258" s="2" t="s">
        <v>2647</v>
      </c>
      <c r="C2258" s="2" t="s">
        <v>2648</v>
      </c>
      <c r="D2258" s="2" t="s">
        <v>16</v>
      </c>
      <c r="E2258" s="2" t="s">
        <v>17</v>
      </c>
      <c r="F2258" s="2" t="s">
        <v>138</v>
      </c>
      <c r="G2258" s="2" t="s">
        <v>156</v>
      </c>
      <c r="H2258" s="2" t="s">
        <v>2649</v>
      </c>
      <c r="I2258" s="2">
        <v>1460</v>
      </c>
      <c r="J2258" s="2">
        <v>0</v>
      </c>
      <c r="K2258" s="2" t="s">
        <v>2650</v>
      </c>
      <c r="L2258" s="3">
        <v>45824</v>
      </c>
      <c r="M2258" s="3">
        <v>47453</v>
      </c>
      <c r="N2258" s="2" t="s">
        <v>159</v>
      </c>
    </row>
    <row r="2259" spans="2:14" x14ac:dyDescent="0.25">
      <c r="B2259" s="2" t="s">
        <v>2647</v>
      </c>
      <c r="C2259" s="2" t="s">
        <v>2648</v>
      </c>
      <c r="D2259" s="2" t="s">
        <v>16</v>
      </c>
      <c r="E2259" s="2" t="s">
        <v>17</v>
      </c>
      <c r="F2259" s="2" t="s">
        <v>138</v>
      </c>
      <c r="G2259" s="2" t="s">
        <v>156</v>
      </c>
      <c r="H2259" s="2" t="s">
        <v>2649</v>
      </c>
      <c r="I2259" s="2">
        <v>1460</v>
      </c>
      <c r="J2259" s="2">
        <v>360</v>
      </c>
      <c r="K2259" s="2" t="s">
        <v>2651</v>
      </c>
      <c r="L2259" s="3">
        <v>46097</v>
      </c>
      <c r="M2259" s="3">
        <v>47635</v>
      </c>
      <c r="N2259" s="2" t="s">
        <v>159</v>
      </c>
    </row>
    <row r="2260" spans="2:14" x14ac:dyDescent="0.25">
      <c r="B2260" s="2" t="s">
        <v>2647</v>
      </c>
      <c r="C2260" s="2" t="s">
        <v>2648</v>
      </c>
      <c r="D2260" s="2" t="s">
        <v>16</v>
      </c>
      <c r="E2260" s="2" t="s">
        <v>17</v>
      </c>
      <c r="F2260" s="2" t="s">
        <v>138</v>
      </c>
      <c r="G2260" s="2" t="s">
        <v>156</v>
      </c>
      <c r="H2260" s="2" t="s">
        <v>2649</v>
      </c>
      <c r="I2260" s="2">
        <v>1460</v>
      </c>
      <c r="J2260" s="2">
        <v>1100</v>
      </c>
      <c r="K2260" s="2" t="s">
        <v>2652</v>
      </c>
      <c r="L2260" s="3">
        <v>46097</v>
      </c>
      <c r="M2260" s="3">
        <v>47727</v>
      </c>
      <c r="N2260" s="2" t="s">
        <v>159</v>
      </c>
    </row>
    <row r="2261" spans="2:14" x14ac:dyDescent="0.25">
      <c r="B2261" s="2" t="s">
        <v>2647</v>
      </c>
      <c r="C2261" s="2" t="s">
        <v>2648</v>
      </c>
      <c r="D2261" s="2" t="s">
        <v>16</v>
      </c>
      <c r="E2261" s="2" t="s">
        <v>17</v>
      </c>
      <c r="F2261" s="2" t="s">
        <v>138</v>
      </c>
      <c r="G2261" s="2" t="s">
        <v>156</v>
      </c>
      <c r="H2261" s="2" t="s">
        <v>2649</v>
      </c>
      <c r="I2261" s="2">
        <v>1460</v>
      </c>
      <c r="J2261" s="2">
        <v>0</v>
      </c>
      <c r="K2261" s="2">
        <v>4000291</v>
      </c>
      <c r="L2261" s="3">
        <v>46048</v>
      </c>
      <c r="M2261" s="3">
        <v>47635</v>
      </c>
      <c r="N2261" s="2" t="s">
        <v>159</v>
      </c>
    </row>
    <row r="2262" spans="2:14" x14ac:dyDescent="0.25">
      <c r="B2262" s="2" t="s">
        <v>2653</v>
      </c>
      <c r="C2262" s="2" t="s">
        <v>2654</v>
      </c>
      <c r="D2262" s="2" t="s">
        <v>16</v>
      </c>
      <c r="E2262" s="2" t="s">
        <v>17</v>
      </c>
      <c r="F2262" s="2" t="s">
        <v>138</v>
      </c>
      <c r="G2262" s="2" t="s">
        <v>156</v>
      </c>
      <c r="H2262" s="2" t="s">
        <v>2655</v>
      </c>
      <c r="I2262" s="2">
        <v>0</v>
      </c>
      <c r="J2262" s="2">
        <v>0</v>
      </c>
      <c r="K2262" s="2">
        <v>381696</v>
      </c>
      <c r="L2262" s="3">
        <v>44958</v>
      </c>
      <c r="M2262" s="3">
        <v>46753</v>
      </c>
      <c r="N2262" s="2" t="s">
        <v>159</v>
      </c>
    </row>
    <row r="2263" spans="2:14" x14ac:dyDescent="0.25">
      <c r="B2263" s="2" t="s">
        <v>2653</v>
      </c>
      <c r="C2263" s="2" t="s">
        <v>2654</v>
      </c>
      <c r="D2263" s="2" t="s">
        <v>16</v>
      </c>
      <c r="E2263" s="2" t="s">
        <v>181</v>
      </c>
      <c r="F2263" s="2" t="s">
        <v>138</v>
      </c>
      <c r="G2263" s="2" t="s">
        <v>156</v>
      </c>
      <c r="H2263" s="2" t="s">
        <v>2655</v>
      </c>
      <c r="I2263" s="2">
        <v>0</v>
      </c>
      <c r="J2263" s="2">
        <v>0</v>
      </c>
      <c r="K2263" s="2">
        <v>381696</v>
      </c>
      <c r="L2263" s="3">
        <v>44958</v>
      </c>
      <c r="M2263" s="3">
        <v>46753</v>
      </c>
      <c r="N2263" s="2" t="s">
        <v>159</v>
      </c>
    </row>
    <row r="2264" spans="2:14" x14ac:dyDescent="0.25">
      <c r="B2264" s="2" t="s">
        <v>2656</v>
      </c>
      <c r="C2264" s="2" t="s">
        <v>2657</v>
      </c>
      <c r="D2264" s="2" t="s">
        <v>16</v>
      </c>
      <c r="E2264" s="2" t="s">
        <v>17</v>
      </c>
      <c r="F2264" s="2" t="s">
        <v>18</v>
      </c>
      <c r="G2264" s="2" t="s">
        <v>19</v>
      </c>
      <c r="H2264" s="2" t="s">
        <v>162</v>
      </c>
      <c r="I2264" s="2">
        <v>1093</v>
      </c>
      <c r="J2264" s="2">
        <v>0</v>
      </c>
      <c r="K2264" s="2" t="s">
        <v>2658</v>
      </c>
      <c r="L2264" s="3">
        <v>44958</v>
      </c>
      <c r="M2264" s="3">
        <v>47058</v>
      </c>
      <c r="N2264" s="2" t="s">
        <v>164</v>
      </c>
    </row>
    <row r="2265" spans="2:14" x14ac:dyDescent="0.25">
      <c r="B2265" s="2" t="s">
        <v>2656</v>
      </c>
      <c r="C2265" s="2" t="s">
        <v>2657</v>
      </c>
      <c r="D2265" s="2" t="s">
        <v>16</v>
      </c>
      <c r="E2265" s="2" t="s">
        <v>17</v>
      </c>
      <c r="F2265" s="2" t="s">
        <v>18</v>
      </c>
      <c r="G2265" s="2" t="s">
        <v>19</v>
      </c>
      <c r="H2265" s="2" t="s">
        <v>162</v>
      </c>
      <c r="I2265" s="2">
        <v>1093</v>
      </c>
      <c r="J2265" s="2">
        <v>0</v>
      </c>
      <c r="K2265" s="2" t="s">
        <v>2659</v>
      </c>
      <c r="L2265" s="3">
        <v>45712</v>
      </c>
      <c r="M2265" s="3">
        <v>47392</v>
      </c>
      <c r="N2265" s="2" t="s">
        <v>164</v>
      </c>
    </row>
    <row r="2266" spans="2:14" x14ac:dyDescent="0.25">
      <c r="B2266" s="2" t="s">
        <v>2656</v>
      </c>
      <c r="C2266" s="2" t="s">
        <v>2657</v>
      </c>
      <c r="D2266" s="2" t="s">
        <v>16</v>
      </c>
      <c r="E2266" s="2" t="s">
        <v>17</v>
      </c>
      <c r="F2266" s="2" t="s">
        <v>18</v>
      </c>
      <c r="G2266" s="2" t="s">
        <v>19</v>
      </c>
      <c r="H2266" s="2" t="s">
        <v>162</v>
      </c>
      <c r="I2266" s="2">
        <v>1093</v>
      </c>
      <c r="J2266" s="2">
        <v>0</v>
      </c>
      <c r="K2266" s="2" t="s">
        <v>2660</v>
      </c>
      <c r="L2266" s="3">
        <v>45825</v>
      </c>
      <c r="M2266" s="3">
        <v>47604</v>
      </c>
      <c r="N2266" s="2" t="s">
        <v>164</v>
      </c>
    </row>
    <row r="2267" spans="2:14" x14ac:dyDescent="0.25">
      <c r="B2267" s="2" t="s">
        <v>2656</v>
      </c>
      <c r="C2267" s="2" t="s">
        <v>2657</v>
      </c>
      <c r="D2267" s="2" t="s">
        <v>16</v>
      </c>
      <c r="E2267" s="2" t="s">
        <v>17</v>
      </c>
      <c r="F2267" s="2" t="s">
        <v>18</v>
      </c>
      <c r="G2267" s="2" t="s">
        <v>19</v>
      </c>
      <c r="H2267" s="2" t="s">
        <v>162</v>
      </c>
      <c r="I2267" s="2">
        <v>1093</v>
      </c>
      <c r="J2267" s="2">
        <v>1093</v>
      </c>
      <c r="K2267" s="2" t="s">
        <v>163</v>
      </c>
      <c r="L2267" s="3">
        <v>46113</v>
      </c>
      <c r="M2267" s="3">
        <v>47696</v>
      </c>
      <c r="N2267" s="2" t="s">
        <v>164</v>
      </c>
    </row>
    <row r="2268" spans="2:14" x14ac:dyDescent="0.25">
      <c r="B2268" s="2" t="s">
        <v>2661</v>
      </c>
      <c r="C2268" s="2" t="s">
        <v>2662</v>
      </c>
      <c r="D2268" s="2" t="s">
        <v>16</v>
      </c>
      <c r="E2268" s="2" t="s">
        <v>17</v>
      </c>
      <c r="F2268" s="2" t="s">
        <v>18</v>
      </c>
      <c r="G2268" s="2" t="s">
        <v>19</v>
      </c>
      <c r="H2268" s="2" t="s">
        <v>162</v>
      </c>
      <c r="I2268" s="2">
        <v>2964</v>
      </c>
      <c r="J2268" s="2">
        <v>0</v>
      </c>
      <c r="K2268" s="2">
        <v>241220100</v>
      </c>
      <c r="L2268" s="3">
        <v>45692</v>
      </c>
      <c r="M2268" s="3">
        <v>47453</v>
      </c>
      <c r="N2268" s="2" t="s">
        <v>164</v>
      </c>
    </row>
    <row r="2269" spans="2:14" x14ac:dyDescent="0.25">
      <c r="B2269" s="2" t="s">
        <v>2661</v>
      </c>
      <c r="C2269" s="2" t="s">
        <v>2662</v>
      </c>
      <c r="D2269" s="2" t="s">
        <v>16</v>
      </c>
      <c r="E2269" s="2" t="s">
        <v>17</v>
      </c>
      <c r="F2269" s="2" t="s">
        <v>18</v>
      </c>
      <c r="G2269" s="2" t="s">
        <v>19</v>
      </c>
      <c r="H2269" s="2" t="s">
        <v>162</v>
      </c>
      <c r="I2269" s="2">
        <v>2964</v>
      </c>
      <c r="J2269" s="2">
        <v>0</v>
      </c>
      <c r="K2269" s="2" t="s">
        <v>2663</v>
      </c>
      <c r="L2269" s="3">
        <v>45712</v>
      </c>
      <c r="M2269" s="3">
        <v>47362</v>
      </c>
      <c r="N2269" s="2" t="s">
        <v>164</v>
      </c>
    </row>
    <row r="2270" spans="2:14" x14ac:dyDescent="0.25">
      <c r="B2270" s="2" t="s">
        <v>2661</v>
      </c>
      <c r="C2270" s="2" t="s">
        <v>2662</v>
      </c>
      <c r="D2270" s="2" t="s">
        <v>16</v>
      </c>
      <c r="E2270" s="2" t="s">
        <v>17</v>
      </c>
      <c r="F2270" s="2" t="s">
        <v>18</v>
      </c>
      <c r="G2270" s="2" t="s">
        <v>19</v>
      </c>
      <c r="H2270" s="2" t="s">
        <v>162</v>
      </c>
      <c r="I2270" s="2">
        <v>2964</v>
      </c>
      <c r="J2270" s="2">
        <v>0</v>
      </c>
      <c r="K2270" s="2" t="s">
        <v>2664</v>
      </c>
      <c r="L2270" s="3">
        <v>45937</v>
      </c>
      <c r="M2270" s="3">
        <v>47392</v>
      </c>
      <c r="N2270" s="2" t="s">
        <v>164</v>
      </c>
    </row>
    <row r="2271" spans="2:14" x14ac:dyDescent="0.25">
      <c r="B2271" s="2" t="s">
        <v>2661</v>
      </c>
      <c r="C2271" s="2" t="s">
        <v>2662</v>
      </c>
      <c r="D2271" s="2" t="s">
        <v>16</v>
      </c>
      <c r="E2271" s="2" t="s">
        <v>17</v>
      </c>
      <c r="F2271" s="2" t="s">
        <v>18</v>
      </c>
      <c r="G2271" s="2" t="s">
        <v>19</v>
      </c>
      <c r="H2271" s="2" t="s">
        <v>162</v>
      </c>
      <c r="I2271" s="2">
        <v>2964</v>
      </c>
      <c r="J2271" s="2">
        <v>0</v>
      </c>
      <c r="K2271" s="2" t="s">
        <v>2665</v>
      </c>
      <c r="L2271" s="3">
        <v>45712</v>
      </c>
      <c r="M2271" s="3">
        <v>47453</v>
      </c>
      <c r="N2271" s="2" t="s">
        <v>164</v>
      </c>
    </row>
    <row r="2272" spans="2:14" x14ac:dyDescent="0.25">
      <c r="B2272" s="2" t="s">
        <v>2661</v>
      </c>
      <c r="C2272" s="2" t="s">
        <v>2662</v>
      </c>
      <c r="D2272" s="2" t="s">
        <v>16</v>
      </c>
      <c r="E2272" s="2" t="s">
        <v>17</v>
      </c>
      <c r="F2272" s="2" t="s">
        <v>18</v>
      </c>
      <c r="G2272" s="2" t="s">
        <v>19</v>
      </c>
      <c r="H2272" s="2" t="s">
        <v>162</v>
      </c>
      <c r="I2272" s="2">
        <v>2964</v>
      </c>
      <c r="J2272" s="2">
        <v>0</v>
      </c>
      <c r="K2272" s="2" t="s">
        <v>2666</v>
      </c>
      <c r="L2272" s="3">
        <v>45712</v>
      </c>
      <c r="M2272" s="3">
        <v>47484</v>
      </c>
      <c r="N2272" s="2" t="s">
        <v>164</v>
      </c>
    </row>
    <row r="2273" spans="2:14" x14ac:dyDescent="0.25">
      <c r="B2273" s="2" t="s">
        <v>2661</v>
      </c>
      <c r="C2273" s="2" t="s">
        <v>2662</v>
      </c>
      <c r="D2273" s="2" t="s">
        <v>16</v>
      </c>
      <c r="E2273" s="2" t="s">
        <v>17</v>
      </c>
      <c r="F2273" s="2" t="s">
        <v>18</v>
      </c>
      <c r="G2273" s="2" t="s">
        <v>19</v>
      </c>
      <c r="H2273" s="2" t="s">
        <v>162</v>
      </c>
      <c r="I2273" s="2">
        <v>2964</v>
      </c>
      <c r="J2273" s="2">
        <v>0</v>
      </c>
      <c r="K2273" s="2" t="s">
        <v>2667</v>
      </c>
      <c r="L2273" s="3">
        <v>45937</v>
      </c>
      <c r="M2273" s="3">
        <v>47635</v>
      </c>
      <c r="N2273" s="2" t="s">
        <v>164</v>
      </c>
    </row>
    <row r="2274" spans="2:14" x14ac:dyDescent="0.25">
      <c r="B2274" s="2" t="s">
        <v>2661</v>
      </c>
      <c r="C2274" s="2" t="s">
        <v>2662</v>
      </c>
      <c r="D2274" s="2" t="s">
        <v>16</v>
      </c>
      <c r="E2274" s="2" t="s">
        <v>17</v>
      </c>
      <c r="F2274" s="2" t="s">
        <v>18</v>
      </c>
      <c r="G2274" s="2" t="s">
        <v>19</v>
      </c>
      <c r="H2274" s="2" t="s">
        <v>162</v>
      </c>
      <c r="I2274" s="2">
        <v>2964</v>
      </c>
      <c r="J2274" s="2">
        <v>2964</v>
      </c>
      <c r="K2274" s="2" t="s">
        <v>2668</v>
      </c>
      <c r="L2274" s="3">
        <v>45937</v>
      </c>
      <c r="M2274" s="3">
        <v>47696</v>
      </c>
      <c r="N2274" s="2" t="s">
        <v>164</v>
      </c>
    </row>
    <row r="2275" spans="2:14" x14ac:dyDescent="0.25">
      <c r="B2275" s="2" t="s">
        <v>2669</v>
      </c>
      <c r="C2275" s="2" t="s">
        <v>2670</v>
      </c>
      <c r="D2275" s="2" t="s">
        <v>16</v>
      </c>
      <c r="E2275" s="2" t="s">
        <v>17</v>
      </c>
      <c r="F2275" s="2" t="s">
        <v>18</v>
      </c>
      <c r="G2275" s="2" t="s">
        <v>19</v>
      </c>
      <c r="H2275" s="2" t="s">
        <v>162</v>
      </c>
      <c r="I2275" s="2">
        <v>1971</v>
      </c>
      <c r="J2275" s="2">
        <v>0</v>
      </c>
      <c r="K2275" s="2" t="s">
        <v>2671</v>
      </c>
      <c r="L2275" s="3">
        <v>44958</v>
      </c>
      <c r="M2275" s="3">
        <v>47088</v>
      </c>
      <c r="N2275" s="2" t="s">
        <v>164</v>
      </c>
    </row>
    <row r="2276" spans="2:14" x14ac:dyDescent="0.25">
      <c r="B2276" s="2" t="s">
        <v>2669</v>
      </c>
      <c r="C2276" s="2" t="s">
        <v>2670</v>
      </c>
      <c r="D2276" s="2" t="s">
        <v>16</v>
      </c>
      <c r="E2276" s="2" t="s">
        <v>17</v>
      </c>
      <c r="F2276" s="2" t="s">
        <v>18</v>
      </c>
      <c r="G2276" s="2" t="s">
        <v>19</v>
      </c>
      <c r="H2276" s="2" t="s">
        <v>162</v>
      </c>
      <c r="I2276" s="2">
        <v>1971</v>
      </c>
      <c r="J2276" s="2">
        <v>0</v>
      </c>
      <c r="K2276" s="2" t="s">
        <v>2672</v>
      </c>
      <c r="L2276" s="3">
        <v>45825</v>
      </c>
      <c r="M2276" s="3">
        <v>47635</v>
      </c>
      <c r="N2276" s="2" t="s">
        <v>164</v>
      </c>
    </row>
    <row r="2277" spans="2:14" x14ac:dyDescent="0.25">
      <c r="B2277" s="2" t="s">
        <v>2669</v>
      </c>
      <c r="C2277" s="2" t="s">
        <v>2670</v>
      </c>
      <c r="D2277" s="2" t="s">
        <v>16</v>
      </c>
      <c r="E2277" s="2" t="s">
        <v>17</v>
      </c>
      <c r="F2277" s="2" t="s">
        <v>18</v>
      </c>
      <c r="G2277" s="2" t="s">
        <v>19</v>
      </c>
      <c r="H2277" s="2" t="s">
        <v>162</v>
      </c>
      <c r="I2277" s="2">
        <v>1971</v>
      </c>
      <c r="J2277" s="2">
        <v>0</v>
      </c>
      <c r="K2277" s="2" t="s">
        <v>2673</v>
      </c>
      <c r="L2277" s="3">
        <v>45937</v>
      </c>
      <c r="M2277" s="3">
        <v>47757</v>
      </c>
      <c r="N2277" s="2" t="s">
        <v>164</v>
      </c>
    </row>
    <row r="2278" spans="2:14" x14ac:dyDescent="0.25">
      <c r="B2278" s="2" t="s">
        <v>2669</v>
      </c>
      <c r="C2278" s="2" t="s">
        <v>2670</v>
      </c>
      <c r="D2278" s="2" t="s">
        <v>16</v>
      </c>
      <c r="E2278" s="2" t="s">
        <v>17</v>
      </c>
      <c r="F2278" s="2" t="s">
        <v>18</v>
      </c>
      <c r="G2278" s="2" t="s">
        <v>19</v>
      </c>
      <c r="H2278" s="2" t="s">
        <v>162</v>
      </c>
      <c r="I2278" s="2">
        <v>1971</v>
      </c>
      <c r="J2278" s="2">
        <v>1971</v>
      </c>
      <c r="K2278" s="2" t="s">
        <v>2674</v>
      </c>
      <c r="L2278" s="3">
        <v>46048</v>
      </c>
      <c r="M2278" s="3">
        <v>47757</v>
      </c>
      <c r="N2278" s="2" t="s">
        <v>164</v>
      </c>
    </row>
    <row r="2279" spans="2:14" x14ac:dyDescent="0.25">
      <c r="B2279" s="2" t="s">
        <v>2669</v>
      </c>
      <c r="C2279" s="2" t="s">
        <v>2670</v>
      </c>
      <c r="D2279" s="2" t="s">
        <v>16</v>
      </c>
      <c r="E2279" s="2" t="s">
        <v>181</v>
      </c>
      <c r="F2279" s="2" t="s">
        <v>18</v>
      </c>
      <c r="G2279" s="2" t="s">
        <v>19</v>
      </c>
      <c r="H2279" s="2" t="s">
        <v>162</v>
      </c>
      <c r="I2279" s="2">
        <v>1971</v>
      </c>
      <c r="J2279" s="2">
        <v>0</v>
      </c>
      <c r="K2279" s="2" t="s">
        <v>2674</v>
      </c>
      <c r="L2279" s="3">
        <v>46048</v>
      </c>
      <c r="M2279" s="3">
        <v>47757</v>
      </c>
      <c r="N2279" s="2" t="s">
        <v>164</v>
      </c>
    </row>
    <row r="2280" spans="2:14" x14ac:dyDescent="0.25">
      <c r="B2280" s="2" t="s">
        <v>2675</v>
      </c>
      <c r="C2280" s="2" t="s">
        <v>2676</v>
      </c>
      <c r="D2280" s="2" t="s">
        <v>16</v>
      </c>
      <c r="E2280" s="2" t="s">
        <v>17</v>
      </c>
      <c r="F2280" s="2" t="s">
        <v>18</v>
      </c>
      <c r="G2280" s="2" t="s">
        <v>19</v>
      </c>
      <c r="H2280" s="2" t="s">
        <v>162</v>
      </c>
      <c r="I2280" s="2">
        <v>505</v>
      </c>
      <c r="J2280" s="2">
        <v>0</v>
      </c>
      <c r="K2280" s="2">
        <v>241225500</v>
      </c>
      <c r="L2280" s="3">
        <v>45692</v>
      </c>
      <c r="M2280" s="3">
        <v>47453</v>
      </c>
      <c r="N2280" s="2" t="s">
        <v>164</v>
      </c>
    </row>
    <row r="2281" spans="2:14" x14ac:dyDescent="0.25">
      <c r="B2281" s="2" t="s">
        <v>2675</v>
      </c>
      <c r="C2281" s="2" t="s">
        <v>2676</v>
      </c>
      <c r="D2281" s="2" t="s">
        <v>16</v>
      </c>
      <c r="E2281" s="2" t="s">
        <v>17</v>
      </c>
      <c r="F2281" s="2" t="s">
        <v>18</v>
      </c>
      <c r="G2281" s="2" t="s">
        <v>19</v>
      </c>
      <c r="H2281" s="2" t="s">
        <v>162</v>
      </c>
      <c r="I2281" s="2">
        <v>505</v>
      </c>
      <c r="J2281" s="2">
        <v>200</v>
      </c>
      <c r="K2281" s="2">
        <v>251216500</v>
      </c>
      <c r="L2281" s="3">
        <v>46113</v>
      </c>
      <c r="M2281" s="3">
        <v>47818</v>
      </c>
      <c r="N2281" s="2" t="s">
        <v>164</v>
      </c>
    </row>
    <row r="2282" spans="2:14" x14ac:dyDescent="0.25">
      <c r="B2282" s="2" t="s">
        <v>2675</v>
      </c>
      <c r="C2282" s="2" t="s">
        <v>2676</v>
      </c>
      <c r="D2282" s="2" t="s">
        <v>16</v>
      </c>
      <c r="E2282" s="2" t="s">
        <v>17</v>
      </c>
      <c r="F2282" s="2" t="s">
        <v>18</v>
      </c>
      <c r="G2282" s="2" t="s">
        <v>19</v>
      </c>
      <c r="H2282" s="2" t="s">
        <v>162</v>
      </c>
      <c r="I2282" s="2">
        <v>505</v>
      </c>
      <c r="J2282" s="2">
        <v>0</v>
      </c>
      <c r="K2282" s="2" t="s">
        <v>2677</v>
      </c>
      <c r="L2282" s="3">
        <v>44958</v>
      </c>
      <c r="M2282" s="3">
        <v>46997</v>
      </c>
      <c r="N2282" s="2" t="s">
        <v>164</v>
      </c>
    </row>
    <row r="2283" spans="2:14" x14ac:dyDescent="0.25">
      <c r="B2283" s="2" t="s">
        <v>2675</v>
      </c>
      <c r="C2283" s="2" t="s">
        <v>2676</v>
      </c>
      <c r="D2283" s="2" t="s">
        <v>16</v>
      </c>
      <c r="E2283" s="2" t="s">
        <v>17</v>
      </c>
      <c r="F2283" s="2" t="s">
        <v>18</v>
      </c>
      <c r="G2283" s="2" t="s">
        <v>19</v>
      </c>
      <c r="H2283" s="2" t="s">
        <v>162</v>
      </c>
      <c r="I2283" s="2">
        <v>505</v>
      </c>
      <c r="J2283" s="2">
        <v>305</v>
      </c>
      <c r="K2283" s="2" t="s">
        <v>2678</v>
      </c>
      <c r="L2283" s="3">
        <v>45937</v>
      </c>
      <c r="M2283" s="3">
        <v>47727</v>
      </c>
      <c r="N2283" s="2" t="s">
        <v>164</v>
      </c>
    </row>
    <row r="2284" spans="2:14" x14ac:dyDescent="0.25">
      <c r="B2284" s="2" t="s">
        <v>2679</v>
      </c>
      <c r="C2284" s="2" t="s">
        <v>166</v>
      </c>
      <c r="D2284" s="2" t="s">
        <v>16</v>
      </c>
      <c r="E2284" s="2" t="s">
        <v>17</v>
      </c>
      <c r="F2284" s="2" t="s">
        <v>18</v>
      </c>
      <c r="G2284" s="2" t="s">
        <v>175</v>
      </c>
      <c r="H2284" s="2" t="s">
        <v>1388</v>
      </c>
      <c r="I2284" s="2">
        <v>720</v>
      </c>
      <c r="J2284" s="2">
        <v>0</v>
      </c>
      <c r="K2284" s="2" t="s">
        <v>470</v>
      </c>
      <c r="L2284" s="2" t="s">
        <v>30</v>
      </c>
      <c r="M2284" s="2" t="s">
        <v>30</v>
      </c>
      <c r="N2284" s="2" t="s">
        <v>164</v>
      </c>
    </row>
    <row r="2285" spans="2:14" x14ac:dyDescent="0.25">
      <c r="B2285" s="2" t="s">
        <v>2679</v>
      </c>
      <c r="C2285" s="2" t="s">
        <v>166</v>
      </c>
      <c r="D2285" s="2" t="s">
        <v>16</v>
      </c>
      <c r="E2285" s="2" t="s">
        <v>17</v>
      </c>
      <c r="F2285" s="2" t="s">
        <v>18</v>
      </c>
      <c r="G2285" s="2" t="s">
        <v>175</v>
      </c>
      <c r="H2285" s="2" t="s">
        <v>1388</v>
      </c>
      <c r="I2285" s="2">
        <v>720</v>
      </c>
      <c r="J2285" s="2">
        <v>20</v>
      </c>
      <c r="K2285" s="2" t="s">
        <v>167</v>
      </c>
      <c r="L2285" s="3">
        <v>44958</v>
      </c>
      <c r="M2285" s="3">
        <v>47058</v>
      </c>
      <c r="N2285" s="2" t="s">
        <v>164</v>
      </c>
    </row>
    <row r="2286" spans="2:14" x14ac:dyDescent="0.25">
      <c r="B2286" s="2" t="s">
        <v>2679</v>
      </c>
      <c r="C2286" s="2" t="s">
        <v>166</v>
      </c>
      <c r="D2286" s="2" t="s">
        <v>16</v>
      </c>
      <c r="E2286" s="2" t="s">
        <v>17</v>
      </c>
      <c r="F2286" s="2" t="s">
        <v>18</v>
      </c>
      <c r="G2286" s="2" t="s">
        <v>175</v>
      </c>
      <c r="H2286" s="2" t="s">
        <v>1388</v>
      </c>
      <c r="I2286" s="2">
        <v>720</v>
      </c>
      <c r="J2286" s="2">
        <v>700</v>
      </c>
      <c r="K2286" s="2" t="s">
        <v>2680</v>
      </c>
      <c r="L2286" s="3">
        <v>46048</v>
      </c>
      <c r="M2286" s="3">
        <v>47696</v>
      </c>
      <c r="N2286" s="2" t="s">
        <v>164</v>
      </c>
    </row>
    <row r="2287" spans="2:14" x14ac:dyDescent="0.25">
      <c r="B2287" s="2" t="s">
        <v>2681</v>
      </c>
      <c r="C2287" s="2" t="s">
        <v>2682</v>
      </c>
      <c r="D2287" s="2" t="s">
        <v>16</v>
      </c>
      <c r="E2287" s="2" t="s">
        <v>17</v>
      </c>
      <c r="F2287" s="2" t="s">
        <v>18</v>
      </c>
      <c r="G2287" s="2" t="s">
        <v>175</v>
      </c>
      <c r="H2287" s="2" t="s">
        <v>1388</v>
      </c>
      <c r="I2287" s="2">
        <v>19</v>
      </c>
      <c r="J2287" s="2">
        <v>0</v>
      </c>
      <c r="K2287" s="2">
        <v>250125500</v>
      </c>
      <c r="L2287" s="3">
        <v>45693</v>
      </c>
      <c r="M2287" s="3">
        <v>47484</v>
      </c>
      <c r="N2287" s="2" t="s">
        <v>164</v>
      </c>
    </row>
    <row r="2288" spans="2:14" x14ac:dyDescent="0.25">
      <c r="B2288" s="2" t="s">
        <v>2681</v>
      </c>
      <c r="C2288" s="2" t="s">
        <v>2682</v>
      </c>
      <c r="D2288" s="2" t="s">
        <v>16</v>
      </c>
      <c r="E2288" s="2" t="s">
        <v>17</v>
      </c>
      <c r="F2288" s="2" t="s">
        <v>18</v>
      </c>
      <c r="G2288" s="2" t="s">
        <v>175</v>
      </c>
      <c r="H2288" s="2" t="s">
        <v>1388</v>
      </c>
      <c r="I2288" s="2">
        <v>19</v>
      </c>
      <c r="J2288" s="2">
        <v>0</v>
      </c>
      <c r="K2288" s="2" t="s">
        <v>470</v>
      </c>
      <c r="L2288" s="2" t="s">
        <v>30</v>
      </c>
      <c r="M2288" s="2" t="s">
        <v>30</v>
      </c>
      <c r="N2288" s="2" t="s">
        <v>164</v>
      </c>
    </row>
    <row r="2289" spans="2:14" x14ac:dyDescent="0.25">
      <c r="B2289" s="2" t="s">
        <v>2681</v>
      </c>
      <c r="C2289" s="2" t="s">
        <v>2682</v>
      </c>
      <c r="D2289" s="2" t="s">
        <v>16</v>
      </c>
      <c r="E2289" s="2" t="s">
        <v>17</v>
      </c>
      <c r="F2289" s="2" t="s">
        <v>18</v>
      </c>
      <c r="G2289" s="2" t="s">
        <v>175</v>
      </c>
      <c r="H2289" s="2" t="s">
        <v>1388</v>
      </c>
      <c r="I2289" s="2">
        <v>19</v>
      </c>
      <c r="J2289" s="2">
        <v>0</v>
      </c>
      <c r="K2289" s="2" t="s">
        <v>2683</v>
      </c>
      <c r="L2289" s="3">
        <v>44958</v>
      </c>
      <c r="M2289" s="3">
        <v>47058</v>
      </c>
      <c r="N2289" s="2" t="s">
        <v>164</v>
      </c>
    </row>
    <row r="2290" spans="2:14" x14ac:dyDescent="0.25">
      <c r="B2290" s="2" t="s">
        <v>2681</v>
      </c>
      <c r="C2290" s="2" t="s">
        <v>2682</v>
      </c>
      <c r="D2290" s="2" t="s">
        <v>16</v>
      </c>
      <c r="E2290" s="2" t="s">
        <v>17</v>
      </c>
      <c r="F2290" s="2" t="s">
        <v>18</v>
      </c>
      <c r="G2290" s="2" t="s">
        <v>175</v>
      </c>
      <c r="H2290" s="2" t="s">
        <v>1388</v>
      </c>
      <c r="I2290" s="2">
        <v>19</v>
      </c>
      <c r="J2290" s="2">
        <v>19</v>
      </c>
      <c r="K2290" s="2" t="s">
        <v>2684</v>
      </c>
      <c r="L2290" s="3">
        <v>46048</v>
      </c>
      <c r="M2290" s="3">
        <v>47696</v>
      </c>
      <c r="N2290" s="2" t="s">
        <v>164</v>
      </c>
    </row>
    <row r="2291" spans="2:14" x14ac:dyDescent="0.25">
      <c r="B2291" s="2" t="s">
        <v>2685</v>
      </c>
      <c r="C2291" s="2" t="s">
        <v>2686</v>
      </c>
      <c r="D2291" s="2" t="s">
        <v>16</v>
      </c>
      <c r="E2291" s="2" t="s">
        <v>17</v>
      </c>
      <c r="F2291" s="2" t="s">
        <v>18</v>
      </c>
      <c r="G2291" s="2" t="s">
        <v>175</v>
      </c>
      <c r="H2291" s="2" t="s">
        <v>1388</v>
      </c>
      <c r="I2291" s="2">
        <v>1728</v>
      </c>
      <c r="J2291" s="2">
        <v>8</v>
      </c>
      <c r="K2291" s="2">
        <v>2506131000</v>
      </c>
      <c r="L2291" s="3">
        <v>45861</v>
      </c>
      <c r="M2291" s="3">
        <v>47635</v>
      </c>
      <c r="N2291" s="2" t="s">
        <v>164</v>
      </c>
    </row>
    <row r="2292" spans="2:14" x14ac:dyDescent="0.25">
      <c r="B2292" s="2" t="s">
        <v>2685</v>
      </c>
      <c r="C2292" s="2" t="s">
        <v>2686</v>
      </c>
      <c r="D2292" s="2" t="s">
        <v>16</v>
      </c>
      <c r="E2292" s="2" t="s">
        <v>17</v>
      </c>
      <c r="F2292" s="2" t="s">
        <v>18</v>
      </c>
      <c r="G2292" s="2" t="s">
        <v>175</v>
      </c>
      <c r="H2292" s="2" t="s">
        <v>1388</v>
      </c>
      <c r="I2292" s="2">
        <v>1728</v>
      </c>
      <c r="J2292" s="2">
        <v>0</v>
      </c>
      <c r="K2292" s="2">
        <v>2512061000</v>
      </c>
      <c r="L2292" s="3">
        <v>46048</v>
      </c>
      <c r="M2292" s="3">
        <v>47818</v>
      </c>
      <c r="N2292" s="2" t="s">
        <v>164</v>
      </c>
    </row>
    <row r="2293" spans="2:14" x14ac:dyDescent="0.25">
      <c r="B2293" s="2" t="s">
        <v>2685</v>
      </c>
      <c r="C2293" s="2" t="s">
        <v>2686</v>
      </c>
      <c r="D2293" s="2" t="s">
        <v>16</v>
      </c>
      <c r="E2293" s="2" t="s">
        <v>17</v>
      </c>
      <c r="F2293" s="2" t="s">
        <v>18</v>
      </c>
      <c r="G2293" s="2" t="s">
        <v>175</v>
      </c>
      <c r="H2293" s="2" t="s">
        <v>1388</v>
      </c>
      <c r="I2293" s="2">
        <v>1728</v>
      </c>
      <c r="J2293" s="2">
        <v>1720</v>
      </c>
      <c r="K2293" s="2">
        <v>2603141000</v>
      </c>
      <c r="L2293" s="3">
        <v>46113</v>
      </c>
      <c r="M2293" s="3">
        <v>47908</v>
      </c>
      <c r="N2293" s="2" t="s">
        <v>164</v>
      </c>
    </row>
    <row r="2294" spans="2:14" x14ac:dyDescent="0.25">
      <c r="B2294" s="2" t="s">
        <v>2685</v>
      </c>
      <c r="C2294" s="2" t="s">
        <v>2686</v>
      </c>
      <c r="D2294" s="2" t="s">
        <v>16</v>
      </c>
      <c r="E2294" s="2" t="s">
        <v>17</v>
      </c>
      <c r="F2294" s="2" t="s">
        <v>18</v>
      </c>
      <c r="G2294" s="2" t="s">
        <v>175</v>
      </c>
      <c r="H2294" s="2" t="s">
        <v>1388</v>
      </c>
      <c r="I2294" s="2">
        <v>1728</v>
      </c>
      <c r="J2294" s="2">
        <v>0</v>
      </c>
      <c r="K2294" s="2" t="s">
        <v>470</v>
      </c>
      <c r="L2294" s="2" t="s">
        <v>30</v>
      </c>
      <c r="M2294" s="2" t="s">
        <v>30</v>
      </c>
      <c r="N2294" s="2" t="s">
        <v>164</v>
      </c>
    </row>
    <row r="2295" spans="2:14" x14ac:dyDescent="0.25">
      <c r="B2295" s="2" t="s">
        <v>2685</v>
      </c>
      <c r="C2295" s="2" t="s">
        <v>2686</v>
      </c>
      <c r="D2295" s="2" t="s">
        <v>16</v>
      </c>
      <c r="E2295" s="2" t="s">
        <v>17</v>
      </c>
      <c r="F2295" s="2" t="s">
        <v>18</v>
      </c>
      <c r="G2295" s="2" t="s">
        <v>175</v>
      </c>
      <c r="H2295" s="2" t="s">
        <v>1388</v>
      </c>
      <c r="I2295" s="2">
        <v>1728</v>
      </c>
      <c r="J2295" s="2">
        <v>0</v>
      </c>
      <c r="K2295" s="2" t="s">
        <v>2687</v>
      </c>
      <c r="L2295" s="3">
        <v>44958</v>
      </c>
      <c r="M2295" s="3">
        <v>47058</v>
      </c>
      <c r="N2295" s="2" t="s">
        <v>164</v>
      </c>
    </row>
    <row r="2296" spans="2:14" x14ac:dyDescent="0.25">
      <c r="B2296" s="2" t="s">
        <v>2685</v>
      </c>
      <c r="C2296" s="2" t="s">
        <v>2686</v>
      </c>
      <c r="D2296" s="2" t="s">
        <v>16</v>
      </c>
      <c r="E2296" s="2" t="s">
        <v>17</v>
      </c>
      <c r="F2296" s="2" t="s">
        <v>18</v>
      </c>
      <c r="G2296" s="2" t="s">
        <v>175</v>
      </c>
      <c r="H2296" s="2" t="s">
        <v>1388</v>
      </c>
      <c r="I2296" s="2">
        <v>1728</v>
      </c>
      <c r="J2296" s="2">
        <v>0</v>
      </c>
      <c r="K2296" s="2" t="s">
        <v>2688</v>
      </c>
      <c r="L2296" s="3">
        <v>44958</v>
      </c>
      <c r="M2296" s="3">
        <v>47239</v>
      </c>
      <c r="N2296" s="2" t="s">
        <v>164</v>
      </c>
    </row>
    <row r="2297" spans="2:14" x14ac:dyDescent="0.25">
      <c r="B2297" s="2" t="s">
        <v>2685</v>
      </c>
      <c r="C2297" s="2" t="s">
        <v>2686</v>
      </c>
      <c r="D2297" s="2" t="s">
        <v>16</v>
      </c>
      <c r="E2297" s="2" t="s">
        <v>17</v>
      </c>
      <c r="F2297" s="2" t="s">
        <v>18</v>
      </c>
      <c r="G2297" s="2" t="s">
        <v>175</v>
      </c>
      <c r="H2297" s="2" t="s">
        <v>1388</v>
      </c>
      <c r="I2297" s="2">
        <v>1728</v>
      </c>
      <c r="J2297" s="2">
        <v>0</v>
      </c>
      <c r="K2297" s="2" t="s">
        <v>2689</v>
      </c>
      <c r="L2297" s="3">
        <v>45799</v>
      </c>
      <c r="M2297" s="3">
        <v>47604</v>
      </c>
      <c r="N2297" s="2" t="s">
        <v>164</v>
      </c>
    </row>
    <row r="2298" spans="2:14" x14ac:dyDescent="0.25">
      <c r="B2298" s="2" t="s">
        <v>2690</v>
      </c>
      <c r="C2298" s="2" t="s">
        <v>2691</v>
      </c>
      <c r="D2298" s="2" t="s">
        <v>16</v>
      </c>
      <c r="E2298" s="2" t="s">
        <v>17</v>
      </c>
      <c r="F2298" s="2" t="s">
        <v>18</v>
      </c>
      <c r="G2298" s="2" t="s">
        <v>175</v>
      </c>
      <c r="H2298" s="2" t="s">
        <v>2692</v>
      </c>
      <c r="I2298" s="2">
        <v>3232</v>
      </c>
      <c r="J2298" s="2">
        <v>0</v>
      </c>
      <c r="K2298" s="2" t="s">
        <v>2693</v>
      </c>
      <c r="L2298" s="3">
        <v>44958</v>
      </c>
      <c r="M2298" s="3">
        <v>46539</v>
      </c>
      <c r="N2298" s="2" t="s">
        <v>701</v>
      </c>
    </row>
    <row r="2299" spans="2:14" x14ac:dyDescent="0.25">
      <c r="B2299" s="2" t="s">
        <v>2690</v>
      </c>
      <c r="C2299" s="2" t="s">
        <v>2691</v>
      </c>
      <c r="D2299" s="2" t="s">
        <v>16</v>
      </c>
      <c r="E2299" s="2" t="s">
        <v>17</v>
      </c>
      <c r="F2299" s="2" t="s">
        <v>18</v>
      </c>
      <c r="G2299" s="2" t="s">
        <v>175</v>
      </c>
      <c r="H2299" s="2" t="s">
        <v>2692</v>
      </c>
      <c r="I2299" s="2">
        <v>3232</v>
      </c>
      <c r="J2299" s="2">
        <v>0</v>
      </c>
      <c r="K2299" s="2" t="s">
        <v>2694</v>
      </c>
      <c r="L2299" s="3">
        <v>44958</v>
      </c>
      <c r="M2299" s="3">
        <v>46569</v>
      </c>
      <c r="N2299" s="2" t="s">
        <v>701</v>
      </c>
    </row>
    <row r="2300" spans="2:14" x14ac:dyDescent="0.25">
      <c r="B2300" s="2" t="s">
        <v>2690</v>
      </c>
      <c r="C2300" s="2" t="s">
        <v>2691</v>
      </c>
      <c r="D2300" s="2" t="s">
        <v>16</v>
      </c>
      <c r="E2300" s="2" t="s">
        <v>17</v>
      </c>
      <c r="F2300" s="2" t="s">
        <v>18</v>
      </c>
      <c r="G2300" s="2" t="s">
        <v>175</v>
      </c>
      <c r="H2300" s="2" t="s">
        <v>2692</v>
      </c>
      <c r="I2300" s="2">
        <v>3232</v>
      </c>
      <c r="J2300" s="2">
        <v>0</v>
      </c>
      <c r="K2300" s="2" t="s">
        <v>2695</v>
      </c>
      <c r="L2300" s="3">
        <v>45673</v>
      </c>
      <c r="M2300" s="3">
        <v>46722</v>
      </c>
      <c r="N2300" s="2" t="s">
        <v>701</v>
      </c>
    </row>
    <row r="2301" spans="2:14" x14ac:dyDescent="0.25">
      <c r="B2301" s="2" t="s">
        <v>2690</v>
      </c>
      <c r="C2301" s="2" t="s">
        <v>2691</v>
      </c>
      <c r="D2301" s="2" t="s">
        <v>16</v>
      </c>
      <c r="E2301" s="2" t="s">
        <v>17</v>
      </c>
      <c r="F2301" s="2" t="s">
        <v>18</v>
      </c>
      <c r="G2301" s="2" t="s">
        <v>175</v>
      </c>
      <c r="H2301" s="2" t="s">
        <v>2692</v>
      </c>
      <c r="I2301" s="2">
        <v>3232</v>
      </c>
      <c r="J2301" s="2">
        <v>0</v>
      </c>
      <c r="K2301" s="2" t="s">
        <v>2696</v>
      </c>
      <c r="L2301" s="3">
        <v>45741</v>
      </c>
      <c r="M2301" s="3">
        <v>47515</v>
      </c>
      <c r="N2301" s="2" t="s">
        <v>701</v>
      </c>
    </row>
    <row r="2302" spans="2:14" x14ac:dyDescent="0.25">
      <c r="B2302" s="2" t="s">
        <v>2690</v>
      </c>
      <c r="C2302" s="2" t="s">
        <v>2691</v>
      </c>
      <c r="D2302" s="2" t="s">
        <v>16</v>
      </c>
      <c r="E2302" s="2" t="s">
        <v>17</v>
      </c>
      <c r="F2302" s="2" t="s">
        <v>18</v>
      </c>
      <c r="G2302" s="2" t="s">
        <v>175</v>
      </c>
      <c r="H2302" s="2" t="s">
        <v>2692</v>
      </c>
      <c r="I2302" s="2">
        <v>3232</v>
      </c>
      <c r="J2302" s="2">
        <v>0</v>
      </c>
      <c r="K2302" s="2" t="s">
        <v>2697</v>
      </c>
      <c r="L2302" s="3">
        <v>45768</v>
      </c>
      <c r="M2302" s="3">
        <v>47515</v>
      </c>
      <c r="N2302" s="2" t="s">
        <v>701</v>
      </c>
    </row>
    <row r="2303" spans="2:14" x14ac:dyDescent="0.25">
      <c r="B2303" s="2" t="s">
        <v>2690</v>
      </c>
      <c r="C2303" s="2" t="s">
        <v>2691</v>
      </c>
      <c r="D2303" s="2" t="s">
        <v>16</v>
      </c>
      <c r="E2303" s="2" t="s">
        <v>17</v>
      </c>
      <c r="F2303" s="2" t="s">
        <v>18</v>
      </c>
      <c r="G2303" s="2" t="s">
        <v>175</v>
      </c>
      <c r="H2303" s="2" t="s">
        <v>2692</v>
      </c>
      <c r="I2303" s="2">
        <v>3232</v>
      </c>
      <c r="J2303" s="2">
        <v>0</v>
      </c>
      <c r="K2303" s="2" t="s">
        <v>2698</v>
      </c>
      <c r="L2303" s="3">
        <v>45884</v>
      </c>
      <c r="M2303" s="3">
        <v>47635</v>
      </c>
      <c r="N2303" s="2" t="s">
        <v>701</v>
      </c>
    </row>
    <row r="2304" spans="2:14" x14ac:dyDescent="0.25">
      <c r="B2304" s="2" t="s">
        <v>2690</v>
      </c>
      <c r="C2304" s="2" t="s">
        <v>2691</v>
      </c>
      <c r="D2304" s="2" t="s">
        <v>16</v>
      </c>
      <c r="E2304" s="2" t="s">
        <v>17</v>
      </c>
      <c r="F2304" s="2" t="s">
        <v>18</v>
      </c>
      <c r="G2304" s="2" t="s">
        <v>175</v>
      </c>
      <c r="H2304" s="2" t="s">
        <v>2692</v>
      </c>
      <c r="I2304" s="2">
        <v>3232</v>
      </c>
      <c r="J2304" s="2">
        <v>0</v>
      </c>
      <c r="K2304" s="2" t="s">
        <v>2699</v>
      </c>
      <c r="L2304" s="3">
        <v>45974</v>
      </c>
      <c r="M2304" s="3">
        <v>47665</v>
      </c>
      <c r="N2304" s="2" t="s">
        <v>701</v>
      </c>
    </row>
    <row r="2305" spans="2:14" x14ac:dyDescent="0.25">
      <c r="B2305" s="2" t="s">
        <v>2690</v>
      </c>
      <c r="C2305" s="2" t="s">
        <v>2691</v>
      </c>
      <c r="D2305" s="2" t="s">
        <v>16</v>
      </c>
      <c r="E2305" s="2" t="s">
        <v>17</v>
      </c>
      <c r="F2305" s="2" t="s">
        <v>18</v>
      </c>
      <c r="G2305" s="2" t="s">
        <v>175</v>
      </c>
      <c r="H2305" s="2" t="s">
        <v>2692</v>
      </c>
      <c r="I2305" s="2">
        <v>3232</v>
      </c>
      <c r="J2305" s="2">
        <v>0</v>
      </c>
      <c r="K2305" s="2" t="s">
        <v>2700</v>
      </c>
      <c r="L2305" s="3">
        <v>46011</v>
      </c>
      <c r="M2305" s="3">
        <v>47757</v>
      </c>
      <c r="N2305" s="2" t="s">
        <v>701</v>
      </c>
    </row>
    <row r="2306" spans="2:14" x14ac:dyDescent="0.25">
      <c r="B2306" s="2" t="s">
        <v>2690</v>
      </c>
      <c r="C2306" s="2" t="s">
        <v>2691</v>
      </c>
      <c r="D2306" s="2" t="s">
        <v>16</v>
      </c>
      <c r="E2306" s="2" t="s">
        <v>17</v>
      </c>
      <c r="F2306" s="2" t="s">
        <v>18</v>
      </c>
      <c r="G2306" s="2" t="s">
        <v>175</v>
      </c>
      <c r="H2306" s="2" t="s">
        <v>2692</v>
      </c>
      <c r="I2306" s="2">
        <v>3232</v>
      </c>
      <c r="J2306" s="2">
        <v>0</v>
      </c>
      <c r="K2306" s="2" t="s">
        <v>2701</v>
      </c>
      <c r="L2306" s="3">
        <v>46031</v>
      </c>
      <c r="M2306" s="3">
        <v>47788</v>
      </c>
      <c r="N2306" s="2" t="s">
        <v>701</v>
      </c>
    </row>
    <row r="2307" spans="2:14" x14ac:dyDescent="0.25">
      <c r="B2307" s="2" t="s">
        <v>2690</v>
      </c>
      <c r="C2307" s="2" t="s">
        <v>2691</v>
      </c>
      <c r="D2307" s="2" t="s">
        <v>16</v>
      </c>
      <c r="E2307" s="2" t="s">
        <v>17</v>
      </c>
      <c r="F2307" s="2" t="s">
        <v>18</v>
      </c>
      <c r="G2307" s="2" t="s">
        <v>175</v>
      </c>
      <c r="H2307" s="2" t="s">
        <v>2692</v>
      </c>
      <c r="I2307" s="2">
        <v>3232</v>
      </c>
      <c r="J2307" s="2">
        <v>0</v>
      </c>
      <c r="K2307" s="2" t="s">
        <v>2702</v>
      </c>
      <c r="L2307" s="3">
        <v>46076</v>
      </c>
      <c r="M2307" s="3">
        <v>47849</v>
      </c>
      <c r="N2307" s="2" t="s">
        <v>701</v>
      </c>
    </row>
    <row r="2308" spans="2:14" x14ac:dyDescent="0.25">
      <c r="B2308" s="2" t="s">
        <v>2690</v>
      </c>
      <c r="C2308" s="2" t="s">
        <v>2691</v>
      </c>
      <c r="D2308" s="2" t="s">
        <v>16</v>
      </c>
      <c r="E2308" s="2" t="s">
        <v>17</v>
      </c>
      <c r="F2308" s="2" t="s">
        <v>18</v>
      </c>
      <c r="G2308" s="2" t="s">
        <v>175</v>
      </c>
      <c r="H2308" s="2" t="s">
        <v>2692</v>
      </c>
      <c r="I2308" s="2">
        <v>3232</v>
      </c>
      <c r="J2308" s="2">
        <v>3232</v>
      </c>
      <c r="K2308" s="2" t="s">
        <v>2703</v>
      </c>
      <c r="L2308" s="3">
        <v>46125</v>
      </c>
      <c r="M2308" s="3">
        <v>47849</v>
      </c>
      <c r="N2308" s="2" t="s">
        <v>701</v>
      </c>
    </row>
    <row r="2309" spans="2:14" x14ac:dyDescent="0.25">
      <c r="B2309" s="2" t="s">
        <v>2690</v>
      </c>
      <c r="C2309" s="2" t="s">
        <v>2691</v>
      </c>
      <c r="D2309" s="2" t="s">
        <v>16</v>
      </c>
      <c r="E2309" s="2" t="s">
        <v>181</v>
      </c>
      <c r="F2309" s="2" t="s">
        <v>18</v>
      </c>
      <c r="G2309" s="2" t="s">
        <v>175</v>
      </c>
      <c r="H2309" s="2" t="s">
        <v>2692</v>
      </c>
      <c r="I2309" s="2">
        <v>3232</v>
      </c>
      <c r="J2309" s="2">
        <v>0</v>
      </c>
      <c r="K2309" s="2" t="s">
        <v>2699</v>
      </c>
      <c r="L2309" s="3">
        <v>45974</v>
      </c>
      <c r="M2309" s="3">
        <v>47665</v>
      </c>
      <c r="N2309" s="2" t="s">
        <v>701</v>
      </c>
    </row>
    <row r="2310" spans="2:14" x14ac:dyDescent="0.25">
      <c r="B2310" s="2" t="s">
        <v>2690</v>
      </c>
      <c r="C2310" s="2" t="s">
        <v>2691</v>
      </c>
      <c r="D2310" s="2" t="s">
        <v>16</v>
      </c>
      <c r="E2310" s="2" t="s">
        <v>142</v>
      </c>
      <c r="F2310" s="2" t="s">
        <v>18</v>
      </c>
      <c r="G2310" s="2" t="s">
        <v>175</v>
      </c>
      <c r="H2310" s="2" t="s">
        <v>2692</v>
      </c>
      <c r="I2310" s="2">
        <v>3232</v>
      </c>
      <c r="J2310" s="2">
        <v>0</v>
      </c>
      <c r="K2310" s="2" t="s">
        <v>2701</v>
      </c>
      <c r="L2310" s="3">
        <v>46031</v>
      </c>
      <c r="M2310" s="3">
        <v>47788</v>
      </c>
      <c r="N2310" s="2" t="s">
        <v>701</v>
      </c>
    </row>
    <row r="2311" spans="2:14" x14ac:dyDescent="0.25">
      <c r="B2311" s="2" t="s">
        <v>2690</v>
      </c>
      <c r="C2311" s="2" t="s">
        <v>2691</v>
      </c>
      <c r="D2311" s="2" t="s">
        <v>16</v>
      </c>
      <c r="E2311" s="2" t="s">
        <v>142</v>
      </c>
      <c r="F2311" s="2" t="s">
        <v>18</v>
      </c>
      <c r="G2311" s="2" t="s">
        <v>175</v>
      </c>
      <c r="H2311" s="2" t="s">
        <v>2692</v>
      </c>
      <c r="I2311" s="2">
        <v>3232</v>
      </c>
      <c r="J2311" s="2">
        <v>0</v>
      </c>
      <c r="K2311" s="2" t="s">
        <v>2702</v>
      </c>
      <c r="L2311" s="3">
        <v>46076</v>
      </c>
      <c r="M2311" s="3">
        <v>47849</v>
      </c>
      <c r="N2311" s="2" t="s">
        <v>701</v>
      </c>
    </row>
    <row r="2312" spans="2:14" x14ac:dyDescent="0.25">
      <c r="B2312" s="2" t="s">
        <v>2704</v>
      </c>
      <c r="C2312" s="2" t="s">
        <v>2705</v>
      </c>
      <c r="D2312" s="2" t="s">
        <v>41</v>
      </c>
      <c r="E2312" s="2" t="s">
        <v>17</v>
      </c>
      <c r="F2312" s="2" t="s">
        <v>18</v>
      </c>
      <c r="G2312" s="2" t="s">
        <v>19</v>
      </c>
      <c r="H2312" s="2" t="s">
        <v>2706</v>
      </c>
      <c r="I2312" s="2">
        <v>3048</v>
      </c>
      <c r="J2312" s="2">
        <v>3048</v>
      </c>
      <c r="K2312" s="2">
        <v>20250210</v>
      </c>
      <c r="L2312" s="3">
        <v>45799</v>
      </c>
      <c r="M2312" s="3">
        <v>46419</v>
      </c>
      <c r="N2312" s="2" t="s">
        <v>164</v>
      </c>
    </row>
    <row r="2313" spans="2:14" x14ac:dyDescent="0.25">
      <c r="B2313" s="2" t="s">
        <v>2707</v>
      </c>
      <c r="C2313" s="2" t="s">
        <v>2708</v>
      </c>
      <c r="D2313" s="2" t="s">
        <v>41</v>
      </c>
      <c r="E2313" s="2" t="s">
        <v>17</v>
      </c>
      <c r="F2313" s="2" t="s">
        <v>18</v>
      </c>
      <c r="G2313" s="2" t="s">
        <v>19</v>
      </c>
      <c r="H2313" s="2" t="s">
        <v>2706</v>
      </c>
      <c r="I2313" s="2">
        <v>1825</v>
      </c>
      <c r="J2313" s="2">
        <v>1825</v>
      </c>
      <c r="K2313" s="2">
        <v>202410195</v>
      </c>
      <c r="L2313" s="3">
        <v>45799</v>
      </c>
      <c r="M2313" s="3">
        <v>46296</v>
      </c>
      <c r="N2313" s="2" t="s">
        <v>164</v>
      </c>
    </row>
    <row r="2314" spans="2:14" x14ac:dyDescent="0.25">
      <c r="B2314" s="2" t="s">
        <v>2709</v>
      </c>
      <c r="C2314" s="2" t="s">
        <v>179</v>
      </c>
      <c r="D2314" s="2" t="s">
        <v>28</v>
      </c>
      <c r="E2314" s="2" t="s">
        <v>17</v>
      </c>
      <c r="F2314" s="2" t="s">
        <v>29</v>
      </c>
      <c r="G2314" s="2" t="s">
        <v>29</v>
      </c>
      <c r="H2314" s="2" t="s">
        <v>2710</v>
      </c>
      <c r="I2314" s="2">
        <v>1</v>
      </c>
      <c r="J2314" s="2">
        <v>1</v>
      </c>
      <c r="K2314" s="2">
        <v>0</v>
      </c>
      <c r="L2314" s="3">
        <v>44958</v>
      </c>
      <c r="M2314" s="2" t="s">
        <v>30</v>
      </c>
      <c r="N2314" s="2" t="s">
        <v>497</v>
      </c>
    </row>
    <row r="2315" spans="2:14" x14ac:dyDescent="0.25">
      <c r="B2315" s="2" t="s">
        <v>2709</v>
      </c>
      <c r="C2315" s="2" t="s">
        <v>179</v>
      </c>
      <c r="D2315" s="2" t="s">
        <v>28</v>
      </c>
      <c r="E2315" s="2" t="s">
        <v>181</v>
      </c>
      <c r="F2315" s="2" t="s">
        <v>29</v>
      </c>
      <c r="G2315" s="2" t="s">
        <v>29</v>
      </c>
      <c r="H2315" s="2" t="s">
        <v>2710</v>
      </c>
      <c r="I2315" s="2">
        <v>1</v>
      </c>
      <c r="J2315" s="2">
        <v>0</v>
      </c>
      <c r="K2315" s="2">
        <v>0</v>
      </c>
      <c r="L2315" s="3">
        <v>44958</v>
      </c>
      <c r="M2315" s="2" t="s">
        <v>30</v>
      </c>
      <c r="N2315" s="2" t="s">
        <v>497</v>
      </c>
    </row>
    <row r="2316" spans="2:14" x14ac:dyDescent="0.25">
      <c r="B2316" s="2" t="s">
        <v>2711</v>
      </c>
      <c r="C2316" s="2" t="s">
        <v>2712</v>
      </c>
      <c r="D2316" s="2" t="s">
        <v>41</v>
      </c>
      <c r="E2316" s="2" t="s">
        <v>75</v>
      </c>
      <c r="F2316" s="2" t="s">
        <v>300</v>
      </c>
      <c r="G2316" s="2" t="s">
        <v>1391</v>
      </c>
      <c r="H2316" s="2" t="s">
        <v>2713</v>
      </c>
      <c r="I2316" s="2">
        <v>0</v>
      </c>
      <c r="J2316" s="2">
        <v>0</v>
      </c>
      <c r="K2316" s="2">
        <v>67072306</v>
      </c>
      <c r="L2316" s="3">
        <v>45657</v>
      </c>
      <c r="M2316" s="3">
        <v>45689</v>
      </c>
      <c r="N2316" s="2" t="s">
        <v>1393</v>
      </c>
    </row>
    <row r="2317" spans="2:14" x14ac:dyDescent="0.25">
      <c r="B2317" s="2" t="s">
        <v>2714</v>
      </c>
      <c r="C2317" s="2" t="s">
        <v>2715</v>
      </c>
      <c r="D2317" s="2" t="s">
        <v>41</v>
      </c>
      <c r="E2317" s="2" t="s">
        <v>17</v>
      </c>
      <c r="F2317" s="2" t="s">
        <v>300</v>
      </c>
      <c r="G2317" s="2" t="s">
        <v>1391</v>
      </c>
      <c r="H2317" s="2" t="s">
        <v>2713</v>
      </c>
      <c r="I2317" s="2">
        <v>0</v>
      </c>
      <c r="J2317" s="2">
        <v>0</v>
      </c>
      <c r="K2317" s="2">
        <v>0</v>
      </c>
      <c r="L2317" s="3">
        <v>45706</v>
      </c>
      <c r="M2317" s="2" t="s">
        <v>30</v>
      </c>
      <c r="N2317" s="2" t="s">
        <v>1393</v>
      </c>
    </row>
    <row r="2318" spans="2:14" x14ac:dyDescent="0.25">
      <c r="B2318" s="2" t="s">
        <v>2716</v>
      </c>
      <c r="C2318" s="2" t="s">
        <v>2717</v>
      </c>
      <c r="D2318" s="2" t="s">
        <v>41</v>
      </c>
      <c r="E2318" s="2" t="s">
        <v>17</v>
      </c>
      <c r="F2318" s="2" t="s">
        <v>300</v>
      </c>
      <c r="G2318" s="2" t="s">
        <v>1391</v>
      </c>
      <c r="H2318" s="2" t="s">
        <v>2718</v>
      </c>
      <c r="I2318" s="2">
        <v>0</v>
      </c>
      <c r="J2318" s="2">
        <v>0</v>
      </c>
      <c r="K2318" s="2">
        <v>64072506</v>
      </c>
      <c r="L2318" s="3">
        <v>45919</v>
      </c>
      <c r="M2318" s="2" t="s">
        <v>30</v>
      </c>
      <c r="N2318" s="2" t="s">
        <v>1393</v>
      </c>
    </row>
    <row r="2319" spans="2:14" x14ac:dyDescent="0.25">
      <c r="B2319" s="2" t="s">
        <v>2719</v>
      </c>
      <c r="C2319" s="2" t="s">
        <v>2720</v>
      </c>
      <c r="D2319" s="2" t="s">
        <v>16</v>
      </c>
      <c r="E2319" s="2" t="s">
        <v>17</v>
      </c>
      <c r="F2319" s="2" t="s">
        <v>18</v>
      </c>
      <c r="G2319" s="2" t="s">
        <v>19</v>
      </c>
      <c r="H2319" s="2" t="s">
        <v>2721</v>
      </c>
      <c r="I2319" s="2">
        <v>952</v>
      </c>
      <c r="J2319" s="2">
        <v>0</v>
      </c>
      <c r="K2319" s="2" t="s">
        <v>2722</v>
      </c>
      <c r="L2319" s="3">
        <v>45968</v>
      </c>
      <c r="M2319" s="3">
        <v>46478</v>
      </c>
      <c r="N2319" s="2" t="s">
        <v>337</v>
      </c>
    </row>
    <row r="2320" spans="2:14" x14ac:dyDescent="0.25">
      <c r="B2320" s="2" t="s">
        <v>2719</v>
      </c>
      <c r="C2320" s="2" t="s">
        <v>2720</v>
      </c>
      <c r="D2320" s="2" t="s">
        <v>16</v>
      </c>
      <c r="E2320" s="2" t="s">
        <v>17</v>
      </c>
      <c r="F2320" s="2" t="s">
        <v>18</v>
      </c>
      <c r="G2320" s="2" t="s">
        <v>19</v>
      </c>
      <c r="H2320" s="2" t="s">
        <v>2721</v>
      </c>
      <c r="I2320" s="2">
        <v>952</v>
      </c>
      <c r="J2320" s="2">
        <v>0</v>
      </c>
      <c r="K2320" s="2" t="s">
        <v>2723</v>
      </c>
      <c r="L2320" s="3">
        <v>44958</v>
      </c>
      <c r="M2320" s="3">
        <v>45778</v>
      </c>
      <c r="N2320" s="2" t="s">
        <v>337</v>
      </c>
    </row>
    <row r="2321" spans="2:14" x14ac:dyDescent="0.25">
      <c r="B2321" s="2" t="s">
        <v>2719</v>
      </c>
      <c r="C2321" s="2" t="s">
        <v>2720</v>
      </c>
      <c r="D2321" s="2" t="s">
        <v>16</v>
      </c>
      <c r="E2321" s="2" t="s">
        <v>17</v>
      </c>
      <c r="F2321" s="2" t="s">
        <v>18</v>
      </c>
      <c r="G2321" s="2" t="s">
        <v>19</v>
      </c>
      <c r="H2321" s="2" t="s">
        <v>2721</v>
      </c>
      <c r="I2321" s="2">
        <v>952</v>
      </c>
      <c r="J2321" s="2">
        <v>0</v>
      </c>
      <c r="K2321" s="2" t="s">
        <v>2724</v>
      </c>
      <c r="L2321" s="3">
        <v>44958</v>
      </c>
      <c r="M2321" s="3">
        <v>45809</v>
      </c>
      <c r="N2321" s="2" t="s">
        <v>337</v>
      </c>
    </row>
    <row r="2322" spans="2:14" x14ac:dyDescent="0.25">
      <c r="B2322" s="2" t="s">
        <v>2719</v>
      </c>
      <c r="C2322" s="2" t="s">
        <v>2720</v>
      </c>
      <c r="D2322" s="2" t="s">
        <v>16</v>
      </c>
      <c r="E2322" s="2" t="s">
        <v>17</v>
      </c>
      <c r="F2322" s="2" t="s">
        <v>18</v>
      </c>
      <c r="G2322" s="2" t="s">
        <v>19</v>
      </c>
      <c r="H2322" s="2" t="s">
        <v>2721</v>
      </c>
      <c r="I2322" s="2">
        <v>952</v>
      </c>
      <c r="J2322" s="2">
        <v>0</v>
      </c>
      <c r="K2322" s="2" t="s">
        <v>2725</v>
      </c>
      <c r="L2322" s="3">
        <v>45735</v>
      </c>
      <c r="M2322" s="3">
        <v>46235</v>
      </c>
      <c r="N2322" s="2" t="s">
        <v>337</v>
      </c>
    </row>
    <row r="2323" spans="2:14" x14ac:dyDescent="0.25">
      <c r="B2323" s="2" t="s">
        <v>2719</v>
      </c>
      <c r="C2323" s="2" t="s">
        <v>2720</v>
      </c>
      <c r="D2323" s="2" t="s">
        <v>16</v>
      </c>
      <c r="E2323" s="2" t="s">
        <v>17</v>
      </c>
      <c r="F2323" s="2" t="s">
        <v>18</v>
      </c>
      <c r="G2323" s="2" t="s">
        <v>19</v>
      </c>
      <c r="H2323" s="2" t="s">
        <v>2721</v>
      </c>
      <c r="I2323" s="2">
        <v>952</v>
      </c>
      <c r="J2323" s="2">
        <v>0</v>
      </c>
      <c r="K2323" s="2" t="s">
        <v>2726</v>
      </c>
      <c r="L2323" s="3">
        <v>45782</v>
      </c>
      <c r="M2323" s="3">
        <v>46296</v>
      </c>
      <c r="N2323" s="2" t="s">
        <v>337</v>
      </c>
    </row>
    <row r="2324" spans="2:14" x14ac:dyDescent="0.25">
      <c r="B2324" s="2" t="s">
        <v>2719</v>
      </c>
      <c r="C2324" s="2" t="s">
        <v>2720</v>
      </c>
      <c r="D2324" s="2" t="s">
        <v>16</v>
      </c>
      <c r="E2324" s="2" t="s">
        <v>17</v>
      </c>
      <c r="F2324" s="2" t="s">
        <v>18</v>
      </c>
      <c r="G2324" s="2" t="s">
        <v>19</v>
      </c>
      <c r="H2324" s="2" t="s">
        <v>2721</v>
      </c>
      <c r="I2324" s="2">
        <v>952</v>
      </c>
      <c r="J2324" s="2">
        <v>0</v>
      </c>
      <c r="K2324" s="2" t="s">
        <v>2727</v>
      </c>
      <c r="L2324" s="3">
        <v>45782</v>
      </c>
      <c r="M2324" s="3">
        <v>46296</v>
      </c>
      <c r="N2324" s="2" t="s">
        <v>337</v>
      </c>
    </row>
    <row r="2325" spans="2:14" x14ac:dyDescent="0.25">
      <c r="B2325" s="2" t="s">
        <v>2719</v>
      </c>
      <c r="C2325" s="2" t="s">
        <v>2720</v>
      </c>
      <c r="D2325" s="2" t="s">
        <v>16</v>
      </c>
      <c r="E2325" s="2" t="s">
        <v>17</v>
      </c>
      <c r="F2325" s="2" t="s">
        <v>18</v>
      </c>
      <c r="G2325" s="2" t="s">
        <v>19</v>
      </c>
      <c r="H2325" s="2" t="s">
        <v>2721</v>
      </c>
      <c r="I2325" s="2">
        <v>952</v>
      </c>
      <c r="J2325" s="2">
        <v>0</v>
      </c>
      <c r="K2325" s="2" t="s">
        <v>2728</v>
      </c>
      <c r="L2325" s="3">
        <v>46053</v>
      </c>
      <c r="M2325" s="3">
        <v>46569</v>
      </c>
      <c r="N2325" s="2" t="s">
        <v>337</v>
      </c>
    </row>
    <row r="2326" spans="2:14" x14ac:dyDescent="0.25">
      <c r="B2326" s="2" t="s">
        <v>2719</v>
      </c>
      <c r="C2326" s="2" t="s">
        <v>2720</v>
      </c>
      <c r="D2326" s="2" t="s">
        <v>16</v>
      </c>
      <c r="E2326" s="2" t="s">
        <v>17</v>
      </c>
      <c r="F2326" s="2" t="s">
        <v>18</v>
      </c>
      <c r="G2326" s="2" t="s">
        <v>19</v>
      </c>
      <c r="H2326" s="2" t="s">
        <v>2721</v>
      </c>
      <c r="I2326" s="2">
        <v>952</v>
      </c>
      <c r="J2326" s="2">
        <v>0</v>
      </c>
      <c r="K2326" s="2" t="s">
        <v>2729</v>
      </c>
      <c r="L2326" s="3">
        <v>45929</v>
      </c>
      <c r="M2326" s="3">
        <v>46447</v>
      </c>
      <c r="N2326" s="2" t="s">
        <v>337</v>
      </c>
    </row>
    <row r="2327" spans="2:14" x14ac:dyDescent="0.25">
      <c r="B2327" s="2" t="s">
        <v>2719</v>
      </c>
      <c r="C2327" s="2" t="s">
        <v>2720</v>
      </c>
      <c r="D2327" s="2" t="s">
        <v>16</v>
      </c>
      <c r="E2327" s="2" t="s">
        <v>17</v>
      </c>
      <c r="F2327" s="2" t="s">
        <v>18</v>
      </c>
      <c r="G2327" s="2" t="s">
        <v>19</v>
      </c>
      <c r="H2327" s="2" t="s">
        <v>2721</v>
      </c>
      <c r="I2327" s="2">
        <v>952</v>
      </c>
      <c r="J2327" s="2">
        <v>0</v>
      </c>
      <c r="K2327" s="2" t="s">
        <v>2730</v>
      </c>
      <c r="L2327" s="3">
        <v>45939</v>
      </c>
      <c r="M2327" s="3">
        <v>46447</v>
      </c>
      <c r="N2327" s="2" t="s">
        <v>337</v>
      </c>
    </row>
    <row r="2328" spans="2:14" x14ac:dyDescent="0.25">
      <c r="B2328" s="2" t="s">
        <v>2719</v>
      </c>
      <c r="C2328" s="2" t="s">
        <v>2720</v>
      </c>
      <c r="D2328" s="2" t="s">
        <v>16</v>
      </c>
      <c r="E2328" s="2" t="s">
        <v>17</v>
      </c>
      <c r="F2328" s="2" t="s">
        <v>18</v>
      </c>
      <c r="G2328" s="2" t="s">
        <v>19</v>
      </c>
      <c r="H2328" s="2" t="s">
        <v>2721</v>
      </c>
      <c r="I2328" s="2">
        <v>952</v>
      </c>
      <c r="J2328" s="2">
        <v>0</v>
      </c>
      <c r="K2328" s="2" t="s">
        <v>2731</v>
      </c>
      <c r="L2328" s="3">
        <v>46079</v>
      </c>
      <c r="M2328" s="3">
        <v>46600</v>
      </c>
      <c r="N2328" s="2" t="s">
        <v>337</v>
      </c>
    </row>
    <row r="2329" spans="2:14" x14ac:dyDescent="0.25">
      <c r="B2329" s="2" t="s">
        <v>2719</v>
      </c>
      <c r="C2329" s="2" t="s">
        <v>2720</v>
      </c>
      <c r="D2329" s="2" t="s">
        <v>16</v>
      </c>
      <c r="E2329" s="2" t="s">
        <v>17</v>
      </c>
      <c r="F2329" s="2" t="s">
        <v>18</v>
      </c>
      <c r="G2329" s="2" t="s">
        <v>19</v>
      </c>
      <c r="H2329" s="2" t="s">
        <v>2721</v>
      </c>
      <c r="I2329" s="2">
        <v>952</v>
      </c>
      <c r="J2329" s="2">
        <v>600</v>
      </c>
      <c r="K2329" s="2" t="s">
        <v>2732</v>
      </c>
      <c r="L2329" s="3">
        <v>46080</v>
      </c>
      <c r="M2329" s="3">
        <v>46600</v>
      </c>
      <c r="N2329" s="2" t="s">
        <v>337</v>
      </c>
    </row>
    <row r="2330" spans="2:14" x14ac:dyDescent="0.25">
      <c r="B2330" s="2" t="s">
        <v>2719</v>
      </c>
      <c r="C2330" s="2" t="s">
        <v>2720</v>
      </c>
      <c r="D2330" s="2" t="s">
        <v>16</v>
      </c>
      <c r="E2330" s="2" t="s">
        <v>17</v>
      </c>
      <c r="F2330" s="2" t="s">
        <v>18</v>
      </c>
      <c r="G2330" s="2" t="s">
        <v>19</v>
      </c>
      <c r="H2330" s="2" t="s">
        <v>2721</v>
      </c>
      <c r="I2330" s="2">
        <v>952</v>
      </c>
      <c r="J2330" s="2">
        <v>352</v>
      </c>
      <c r="K2330" s="2" t="s">
        <v>2733</v>
      </c>
      <c r="L2330" s="3">
        <v>46080</v>
      </c>
      <c r="M2330" s="3">
        <v>46600</v>
      </c>
      <c r="N2330" s="2" t="s">
        <v>337</v>
      </c>
    </row>
    <row r="2331" spans="2:14" x14ac:dyDescent="0.25">
      <c r="B2331" s="2" t="s">
        <v>2719</v>
      </c>
      <c r="C2331" s="2" t="s">
        <v>2720</v>
      </c>
      <c r="D2331" s="2" t="s">
        <v>16</v>
      </c>
      <c r="E2331" s="2" t="s">
        <v>142</v>
      </c>
      <c r="F2331" s="2" t="s">
        <v>18</v>
      </c>
      <c r="G2331" s="2" t="s">
        <v>19</v>
      </c>
      <c r="H2331" s="2" t="s">
        <v>2721</v>
      </c>
      <c r="I2331" s="2">
        <v>952</v>
      </c>
      <c r="J2331" s="2">
        <v>0</v>
      </c>
      <c r="K2331" s="2" t="s">
        <v>2722</v>
      </c>
      <c r="L2331" s="3">
        <v>45968</v>
      </c>
      <c r="M2331" s="3">
        <v>46478</v>
      </c>
      <c r="N2331" s="2" t="s">
        <v>337</v>
      </c>
    </row>
    <row r="2332" spans="2:14" x14ac:dyDescent="0.25">
      <c r="B2332" s="2" t="s">
        <v>2719</v>
      </c>
      <c r="C2332" s="2" t="s">
        <v>2720</v>
      </c>
      <c r="D2332" s="2" t="s">
        <v>16</v>
      </c>
      <c r="E2332" s="2" t="s">
        <v>142</v>
      </c>
      <c r="F2332" s="2" t="s">
        <v>18</v>
      </c>
      <c r="G2332" s="2" t="s">
        <v>19</v>
      </c>
      <c r="H2332" s="2" t="s">
        <v>2721</v>
      </c>
      <c r="I2332" s="2">
        <v>952</v>
      </c>
      <c r="J2332" s="2">
        <v>0</v>
      </c>
      <c r="K2332" s="2" t="s">
        <v>2728</v>
      </c>
      <c r="L2332" s="3">
        <v>46053</v>
      </c>
      <c r="M2332" s="3">
        <v>46569</v>
      </c>
      <c r="N2332" s="2" t="s">
        <v>337</v>
      </c>
    </row>
    <row r="2333" spans="2:14" x14ac:dyDescent="0.25">
      <c r="B2333" s="2" t="s">
        <v>2719</v>
      </c>
      <c r="C2333" s="2" t="s">
        <v>2720</v>
      </c>
      <c r="D2333" s="2" t="s">
        <v>16</v>
      </c>
      <c r="E2333" s="2" t="s">
        <v>142</v>
      </c>
      <c r="F2333" s="2" t="s">
        <v>18</v>
      </c>
      <c r="G2333" s="2" t="s">
        <v>19</v>
      </c>
      <c r="H2333" s="2" t="s">
        <v>2721</v>
      </c>
      <c r="I2333" s="2">
        <v>952</v>
      </c>
      <c r="J2333" s="2">
        <v>0</v>
      </c>
      <c r="K2333" s="2" t="s">
        <v>2730</v>
      </c>
      <c r="L2333" s="3">
        <v>45939</v>
      </c>
      <c r="M2333" s="3">
        <v>46447</v>
      </c>
      <c r="N2333" s="2" t="s">
        <v>337</v>
      </c>
    </row>
    <row r="2334" spans="2:14" x14ac:dyDescent="0.25">
      <c r="B2334" s="2" t="s">
        <v>2719</v>
      </c>
      <c r="C2334" s="2" t="s">
        <v>2720</v>
      </c>
      <c r="D2334" s="2" t="s">
        <v>16</v>
      </c>
      <c r="E2334" s="2" t="s">
        <v>142</v>
      </c>
      <c r="F2334" s="2" t="s">
        <v>18</v>
      </c>
      <c r="G2334" s="2" t="s">
        <v>19</v>
      </c>
      <c r="H2334" s="2" t="s">
        <v>2721</v>
      </c>
      <c r="I2334" s="2">
        <v>952</v>
      </c>
      <c r="J2334" s="2">
        <v>0</v>
      </c>
      <c r="K2334" s="2" t="s">
        <v>2732</v>
      </c>
      <c r="L2334" s="3">
        <v>46080</v>
      </c>
      <c r="M2334" s="3">
        <v>46600</v>
      </c>
      <c r="N2334" s="2" t="s">
        <v>337</v>
      </c>
    </row>
    <row r="2335" spans="2:14" x14ac:dyDescent="0.25">
      <c r="B2335" s="2" t="s">
        <v>2734</v>
      </c>
      <c r="C2335" s="2" t="s">
        <v>2735</v>
      </c>
      <c r="D2335" s="2" t="s">
        <v>16</v>
      </c>
      <c r="E2335" s="2" t="s">
        <v>17</v>
      </c>
      <c r="F2335" s="2" t="s">
        <v>138</v>
      </c>
      <c r="G2335" s="2" t="s">
        <v>138</v>
      </c>
      <c r="H2335" s="2" t="s">
        <v>2736</v>
      </c>
      <c r="I2335" s="2">
        <v>0</v>
      </c>
      <c r="J2335" s="2">
        <v>0</v>
      </c>
      <c r="K2335" s="2">
        <v>0</v>
      </c>
      <c r="L2335" s="3">
        <v>44958</v>
      </c>
      <c r="M2335" s="3">
        <v>46997</v>
      </c>
      <c r="N2335" s="2" t="s">
        <v>2737</v>
      </c>
    </row>
    <row r="2336" spans="2:14" x14ac:dyDescent="0.25">
      <c r="B2336" s="2" t="s">
        <v>2738</v>
      </c>
      <c r="C2336" s="2" t="s">
        <v>2739</v>
      </c>
      <c r="D2336" s="2" t="s">
        <v>16</v>
      </c>
      <c r="E2336" s="2" t="s">
        <v>17</v>
      </c>
      <c r="F2336" s="2" t="s">
        <v>138</v>
      </c>
      <c r="G2336" s="2" t="s">
        <v>138</v>
      </c>
      <c r="H2336" s="2" t="s">
        <v>24</v>
      </c>
      <c r="I2336" s="2">
        <v>0</v>
      </c>
      <c r="J2336" s="2">
        <v>0</v>
      </c>
      <c r="K2336" s="2">
        <v>0</v>
      </c>
      <c r="L2336" s="3">
        <v>44958</v>
      </c>
      <c r="M2336" s="3">
        <v>46905</v>
      </c>
      <c r="N2336" s="2" t="s">
        <v>2737</v>
      </c>
    </row>
    <row r="2337" spans="2:14" x14ac:dyDescent="0.25">
      <c r="B2337" s="2" t="s">
        <v>2740</v>
      </c>
      <c r="C2337" s="2" t="s">
        <v>2741</v>
      </c>
      <c r="D2337" s="2" t="s">
        <v>16</v>
      </c>
      <c r="E2337" s="2" t="s">
        <v>17</v>
      </c>
      <c r="F2337" s="2" t="s">
        <v>138</v>
      </c>
      <c r="G2337" s="2" t="s">
        <v>138</v>
      </c>
      <c r="H2337" s="2" t="s">
        <v>2742</v>
      </c>
      <c r="I2337" s="2">
        <v>0</v>
      </c>
      <c r="J2337" s="2">
        <v>0</v>
      </c>
      <c r="K2337" s="2">
        <v>0</v>
      </c>
      <c r="L2337" s="3">
        <v>44958</v>
      </c>
      <c r="M2337" s="3">
        <v>46997</v>
      </c>
      <c r="N2337" s="2" t="s">
        <v>2737</v>
      </c>
    </row>
    <row r="2338" spans="2:14" x14ac:dyDescent="0.25">
      <c r="B2338" s="2" t="s">
        <v>2743</v>
      </c>
      <c r="C2338" s="2" t="s">
        <v>2744</v>
      </c>
      <c r="D2338" s="2" t="s">
        <v>16</v>
      </c>
      <c r="E2338" s="2" t="s">
        <v>75</v>
      </c>
      <c r="F2338" s="2" t="s">
        <v>138</v>
      </c>
      <c r="G2338" s="2" t="s">
        <v>138</v>
      </c>
      <c r="H2338" s="2" t="s">
        <v>2745</v>
      </c>
      <c r="I2338" s="2">
        <v>0</v>
      </c>
      <c r="J2338" s="2">
        <v>0</v>
      </c>
      <c r="K2338" s="2" t="s">
        <v>2746</v>
      </c>
      <c r="L2338" s="3">
        <v>44958</v>
      </c>
      <c r="M2338" s="3">
        <v>44256</v>
      </c>
      <c r="N2338" s="2" t="s">
        <v>2747</v>
      </c>
    </row>
    <row r="2339" spans="2:14" x14ac:dyDescent="0.25">
      <c r="B2339" s="2" t="s">
        <v>2743</v>
      </c>
      <c r="C2339" s="2" t="s">
        <v>2744</v>
      </c>
      <c r="D2339" s="2" t="s">
        <v>16</v>
      </c>
      <c r="E2339" s="2" t="s">
        <v>17</v>
      </c>
      <c r="F2339" s="2" t="s">
        <v>138</v>
      </c>
      <c r="G2339" s="2" t="s">
        <v>138</v>
      </c>
      <c r="H2339" s="2" t="s">
        <v>2745</v>
      </c>
      <c r="I2339" s="2">
        <v>0</v>
      </c>
      <c r="J2339" s="2">
        <v>0</v>
      </c>
      <c r="K2339" s="2" t="s">
        <v>2746</v>
      </c>
      <c r="L2339" s="3">
        <v>44958</v>
      </c>
      <c r="M2339" s="3">
        <v>44256</v>
      </c>
      <c r="N2339" s="2" t="s">
        <v>2747</v>
      </c>
    </row>
    <row r="2340" spans="2:14" x14ac:dyDescent="0.25">
      <c r="B2340" s="2" t="s">
        <v>2748</v>
      </c>
      <c r="C2340" s="2" t="s">
        <v>191</v>
      </c>
      <c r="D2340" s="2" t="s">
        <v>16</v>
      </c>
      <c r="E2340" s="2" t="s">
        <v>75</v>
      </c>
      <c r="F2340" s="2" t="s">
        <v>18</v>
      </c>
      <c r="G2340" s="2" t="s">
        <v>19</v>
      </c>
      <c r="H2340" s="2" t="s">
        <v>192</v>
      </c>
      <c r="I2340" s="2">
        <v>0</v>
      </c>
      <c r="J2340" s="2">
        <v>0</v>
      </c>
      <c r="K2340" s="2">
        <v>20221015</v>
      </c>
      <c r="L2340" s="3">
        <v>44958</v>
      </c>
      <c r="M2340" s="3">
        <v>45931</v>
      </c>
      <c r="N2340" s="2" t="s">
        <v>193</v>
      </c>
    </row>
    <row r="2341" spans="2:14" x14ac:dyDescent="0.25">
      <c r="B2341" s="2" t="s">
        <v>2748</v>
      </c>
      <c r="C2341" s="2" t="s">
        <v>191</v>
      </c>
      <c r="D2341" s="2" t="s">
        <v>16</v>
      </c>
      <c r="E2341" s="2" t="s">
        <v>17</v>
      </c>
      <c r="F2341" s="2" t="s">
        <v>18</v>
      </c>
      <c r="G2341" s="2" t="s">
        <v>19</v>
      </c>
      <c r="H2341" s="2" t="s">
        <v>192</v>
      </c>
      <c r="I2341" s="2">
        <v>0</v>
      </c>
      <c r="J2341" s="2">
        <v>0</v>
      </c>
      <c r="K2341" s="2">
        <v>20221015</v>
      </c>
      <c r="L2341" s="3">
        <v>44958</v>
      </c>
      <c r="M2341" s="3">
        <v>45931</v>
      </c>
      <c r="N2341" s="2" t="s">
        <v>193</v>
      </c>
    </row>
    <row r="2342" spans="2:14" x14ac:dyDescent="0.25">
      <c r="B2342" s="2" t="s">
        <v>2748</v>
      </c>
      <c r="C2342" s="2" t="s">
        <v>191</v>
      </c>
      <c r="D2342" s="2" t="s">
        <v>16</v>
      </c>
      <c r="E2342" s="2" t="s">
        <v>181</v>
      </c>
      <c r="F2342" s="2" t="s">
        <v>18</v>
      </c>
      <c r="G2342" s="2" t="s">
        <v>19</v>
      </c>
      <c r="H2342" s="2" t="s">
        <v>192</v>
      </c>
      <c r="I2342" s="2">
        <v>0</v>
      </c>
      <c r="J2342" s="2">
        <v>0</v>
      </c>
      <c r="K2342" s="2">
        <v>20221015</v>
      </c>
      <c r="L2342" s="3">
        <v>44958</v>
      </c>
      <c r="M2342" s="3">
        <v>45931</v>
      </c>
      <c r="N2342" s="2" t="s">
        <v>193</v>
      </c>
    </row>
    <row r="2343" spans="2:14" x14ac:dyDescent="0.25">
      <c r="B2343" s="2" t="s">
        <v>2749</v>
      </c>
      <c r="C2343" s="2" t="s">
        <v>2750</v>
      </c>
      <c r="D2343" s="2" t="s">
        <v>16</v>
      </c>
      <c r="E2343" s="2" t="s">
        <v>17</v>
      </c>
      <c r="F2343" s="2" t="s">
        <v>18</v>
      </c>
      <c r="G2343" s="2" t="s">
        <v>19</v>
      </c>
      <c r="H2343" s="2" t="s">
        <v>192</v>
      </c>
      <c r="I2343" s="2">
        <v>95</v>
      </c>
      <c r="J2343" s="2">
        <v>0</v>
      </c>
      <c r="K2343" s="2">
        <v>20240609</v>
      </c>
      <c r="L2343" s="3">
        <v>44958</v>
      </c>
      <c r="M2343" s="3">
        <v>46539</v>
      </c>
      <c r="N2343" s="2" t="s">
        <v>193</v>
      </c>
    </row>
    <row r="2344" spans="2:14" x14ac:dyDescent="0.25">
      <c r="B2344" s="2" t="s">
        <v>2749</v>
      </c>
      <c r="C2344" s="2" t="s">
        <v>2750</v>
      </c>
      <c r="D2344" s="2" t="s">
        <v>16</v>
      </c>
      <c r="E2344" s="2" t="s">
        <v>17</v>
      </c>
      <c r="F2344" s="2" t="s">
        <v>18</v>
      </c>
      <c r="G2344" s="2" t="s">
        <v>19</v>
      </c>
      <c r="H2344" s="2" t="s">
        <v>192</v>
      </c>
      <c r="I2344" s="2">
        <v>95</v>
      </c>
      <c r="J2344" s="2">
        <v>0</v>
      </c>
      <c r="K2344" s="2">
        <v>20250309</v>
      </c>
      <c r="L2344" s="3">
        <v>45825</v>
      </c>
      <c r="M2344" s="3">
        <v>46813</v>
      </c>
      <c r="N2344" s="2" t="s">
        <v>193</v>
      </c>
    </row>
    <row r="2345" spans="2:14" x14ac:dyDescent="0.25">
      <c r="B2345" s="2" t="s">
        <v>2749</v>
      </c>
      <c r="C2345" s="2" t="s">
        <v>2750</v>
      </c>
      <c r="D2345" s="2" t="s">
        <v>16</v>
      </c>
      <c r="E2345" s="2" t="s">
        <v>17</v>
      </c>
      <c r="F2345" s="2" t="s">
        <v>18</v>
      </c>
      <c r="G2345" s="2" t="s">
        <v>19</v>
      </c>
      <c r="H2345" s="2" t="s">
        <v>192</v>
      </c>
      <c r="I2345" s="2">
        <v>95</v>
      </c>
      <c r="J2345" s="2">
        <v>0</v>
      </c>
      <c r="K2345" s="2">
        <v>2025309</v>
      </c>
      <c r="L2345" s="3">
        <v>46161</v>
      </c>
      <c r="M2345" s="3">
        <v>46813</v>
      </c>
      <c r="N2345" s="2" t="s">
        <v>193</v>
      </c>
    </row>
    <row r="2346" spans="2:14" x14ac:dyDescent="0.25">
      <c r="B2346" s="2" t="s">
        <v>2749</v>
      </c>
      <c r="C2346" s="2" t="s">
        <v>2750</v>
      </c>
      <c r="D2346" s="2" t="s">
        <v>16</v>
      </c>
      <c r="E2346" s="2" t="s">
        <v>181</v>
      </c>
      <c r="F2346" s="2" t="s">
        <v>18</v>
      </c>
      <c r="G2346" s="2" t="s">
        <v>19</v>
      </c>
      <c r="H2346" s="2" t="s">
        <v>192</v>
      </c>
      <c r="I2346" s="2">
        <v>95</v>
      </c>
      <c r="J2346" s="2">
        <v>0</v>
      </c>
      <c r="K2346" s="2">
        <v>20240609</v>
      </c>
      <c r="L2346" s="3">
        <v>44958</v>
      </c>
      <c r="M2346" s="3">
        <v>46539</v>
      </c>
      <c r="N2346" s="2" t="s">
        <v>193</v>
      </c>
    </row>
    <row r="2347" spans="2:14" x14ac:dyDescent="0.25">
      <c r="B2347" s="2" t="s">
        <v>2749</v>
      </c>
      <c r="C2347" s="2" t="s">
        <v>2750</v>
      </c>
      <c r="D2347" s="2" t="s">
        <v>16</v>
      </c>
      <c r="E2347" s="2" t="s">
        <v>151</v>
      </c>
      <c r="F2347" s="2" t="s">
        <v>18</v>
      </c>
      <c r="G2347" s="2" t="s">
        <v>19</v>
      </c>
      <c r="H2347" s="2" t="s">
        <v>192</v>
      </c>
      <c r="I2347" s="2">
        <v>95</v>
      </c>
      <c r="J2347" s="2">
        <v>90</v>
      </c>
      <c r="K2347" s="2">
        <v>20250309</v>
      </c>
      <c r="L2347" s="3">
        <v>45825</v>
      </c>
      <c r="M2347" s="3">
        <v>46813</v>
      </c>
      <c r="N2347" s="2" t="s">
        <v>193</v>
      </c>
    </row>
    <row r="2348" spans="2:14" x14ac:dyDescent="0.25">
      <c r="B2348" s="2" t="s">
        <v>2749</v>
      </c>
      <c r="C2348" s="2" t="s">
        <v>2750</v>
      </c>
      <c r="D2348" s="2" t="s">
        <v>16</v>
      </c>
      <c r="E2348" s="2" t="s">
        <v>151</v>
      </c>
      <c r="F2348" s="2" t="s">
        <v>18</v>
      </c>
      <c r="G2348" s="2" t="s">
        <v>19</v>
      </c>
      <c r="H2348" s="2" t="s">
        <v>192</v>
      </c>
      <c r="I2348" s="2">
        <v>95</v>
      </c>
      <c r="J2348" s="2">
        <v>5</v>
      </c>
      <c r="K2348" s="2">
        <v>2025309</v>
      </c>
      <c r="L2348" s="3">
        <v>46161</v>
      </c>
      <c r="M2348" s="3">
        <v>46813</v>
      </c>
      <c r="N2348" s="2" t="s">
        <v>193</v>
      </c>
    </row>
    <row r="2349" spans="2:14" x14ac:dyDescent="0.25">
      <c r="B2349" s="2" t="s">
        <v>2751</v>
      </c>
      <c r="C2349" s="2" t="s">
        <v>2752</v>
      </c>
      <c r="D2349" s="2" t="s">
        <v>16</v>
      </c>
      <c r="E2349" s="2" t="s">
        <v>17</v>
      </c>
      <c r="F2349" s="2" t="s">
        <v>18</v>
      </c>
      <c r="G2349" s="2" t="s">
        <v>19</v>
      </c>
      <c r="H2349" s="2" t="s">
        <v>2753</v>
      </c>
      <c r="I2349" s="2">
        <v>0</v>
      </c>
      <c r="J2349" s="2">
        <v>0</v>
      </c>
      <c r="K2349" s="2" t="s">
        <v>2754</v>
      </c>
      <c r="L2349" s="3">
        <v>46065</v>
      </c>
      <c r="M2349" s="3">
        <v>46966</v>
      </c>
      <c r="N2349" s="2" t="s">
        <v>337</v>
      </c>
    </row>
    <row r="2350" spans="2:14" x14ac:dyDescent="0.25">
      <c r="B2350" s="2" t="s">
        <v>2751</v>
      </c>
      <c r="C2350" s="2" t="s">
        <v>2752</v>
      </c>
      <c r="D2350" s="2" t="s">
        <v>16</v>
      </c>
      <c r="E2350" s="2" t="s">
        <v>17</v>
      </c>
      <c r="F2350" s="2" t="s">
        <v>18</v>
      </c>
      <c r="G2350" s="2" t="s">
        <v>19</v>
      </c>
      <c r="H2350" s="2" t="s">
        <v>2753</v>
      </c>
      <c r="I2350" s="2">
        <v>0</v>
      </c>
      <c r="J2350" s="2">
        <v>0</v>
      </c>
      <c r="K2350" s="2" t="s">
        <v>2755</v>
      </c>
      <c r="L2350" s="3">
        <v>45688</v>
      </c>
      <c r="M2350" s="3">
        <v>46753</v>
      </c>
      <c r="N2350" s="2" t="s">
        <v>337</v>
      </c>
    </row>
    <row r="2351" spans="2:14" x14ac:dyDescent="0.25">
      <c r="B2351" s="2" t="s">
        <v>2751</v>
      </c>
      <c r="C2351" s="2" t="s">
        <v>2752</v>
      </c>
      <c r="D2351" s="2" t="s">
        <v>16</v>
      </c>
      <c r="E2351" s="2" t="s">
        <v>17</v>
      </c>
      <c r="F2351" s="2" t="s">
        <v>18</v>
      </c>
      <c r="G2351" s="2" t="s">
        <v>19</v>
      </c>
      <c r="H2351" s="2" t="s">
        <v>2753</v>
      </c>
      <c r="I2351" s="2">
        <v>0</v>
      </c>
      <c r="J2351" s="2">
        <v>0</v>
      </c>
      <c r="K2351" s="2" t="s">
        <v>2756</v>
      </c>
      <c r="L2351" s="3">
        <v>45803</v>
      </c>
      <c r="M2351" s="3">
        <v>46844</v>
      </c>
      <c r="N2351" s="2" t="s">
        <v>337</v>
      </c>
    </row>
    <row r="2352" spans="2:14" x14ac:dyDescent="0.25">
      <c r="B2352" s="2" t="s">
        <v>2751</v>
      </c>
      <c r="C2352" s="2" t="s">
        <v>2752</v>
      </c>
      <c r="D2352" s="2" t="s">
        <v>16</v>
      </c>
      <c r="E2352" s="2" t="s">
        <v>17</v>
      </c>
      <c r="F2352" s="2" t="s">
        <v>18</v>
      </c>
      <c r="G2352" s="2" t="s">
        <v>19</v>
      </c>
      <c r="H2352" s="2" t="s">
        <v>2753</v>
      </c>
      <c r="I2352" s="2">
        <v>0</v>
      </c>
      <c r="J2352" s="2">
        <v>0</v>
      </c>
      <c r="K2352" s="2" t="s">
        <v>2757</v>
      </c>
      <c r="L2352" s="3">
        <v>46144</v>
      </c>
      <c r="M2352" s="3">
        <v>47178</v>
      </c>
      <c r="N2352" s="2" t="s">
        <v>337</v>
      </c>
    </row>
    <row r="2353" spans="2:14" x14ac:dyDescent="0.25">
      <c r="B2353" s="2" t="s">
        <v>2751</v>
      </c>
      <c r="C2353" s="2" t="s">
        <v>2752</v>
      </c>
      <c r="D2353" s="2" t="s">
        <v>16</v>
      </c>
      <c r="E2353" s="2" t="s">
        <v>142</v>
      </c>
      <c r="F2353" s="2" t="s">
        <v>18</v>
      </c>
      <c r="G2353" s="2" t="s">
        <v>19</v>
      </c>
      <c r="H2353" s="2" t="s">
        <v>2753</v>
      </c>
      <c r="I2353" s="2">
        <v>0</v>
      </c>
      <c r="J2353" s="2">
        <v>0</v>
      </c>
      <c r="K2353" s="2" t="s">
        <v>2756</v>
      </c>
      <c r="L2353" s="3">
        <v>45803</v>
      </c>
      <c r="M2353" s="3">
        <v>46844</v>
      </c>
      <c r="N2353" s="2" t="s">
        <v>337</v>
      </c>
    </row>
    <row r="2354" spans="2:14" x14ac:dyDescent="0.25">
      <c r="B2354" s="2" t="s">
        <v>2751</v>
      </c>
      <c r="C2354" s="2" t="s">
        <v>2752</v>
      </c>
      <c r="D2354" s="2" t="s">
        <v>16</v>
      </c>
      <c r="E2354" s="2" t="s">
        <v>142</v>
      </c>
      <c r="F2354" s="2" t="s">
        <v>18</v>
      </c>
      <c r="G2354" s="2" t="s">
        <v>19</v>
      </c>
      <c r="H2354" s="2" t="s">
        <v>2753</v>
      </c>
      <c r="I2354" s="2">
        <v>0</v>
      </c>
      <c r="J2354" s="2">
        <v>0</v>
      </c>
      <c r="K2354" s="2" t="s">
        <v>2757</v>
      </c>
      <c r="L2354" s="3">
        <v>46144</v>
      </c>
      <c r="M2354" s="3">
        <v>47178</v>
      </c>
      <c r="N2354" s="2" t="s">
        <v>337</v>
      </c>
    </row>
    <row r="2355" spans="2:14" x14ac:dyDescent="0.25">
      <c r="B2355" s="2" t="s">
        <v>2758</v>
      </c>
      <c r="C2355" s="2" t="s">
        <v>2759</v>
      </c>
      <c r="D2355" s="2" t="s">
        <v>1396</v>
      </c>
      <c r="E2355" s="2" t="s">
        <v>17</v>
      </c>
      <c r="F2355" s="2" t="s">
        <v>29</v>
      </c>
      <c r="G2355" s="2" t="s">
        <v>29</v>
      </c>
      <c r="H2355" s="2" t="s">
        <v>1395</v>
      </c>
      <c r="I2355" s="2">
        <v>3775</v>
      </c>
      <c r="J2355" s="2">
        <v>3775</v>
      </c>
      <c r="K2355" s="2">
        <v>0</v>
      </c>
      <c r="L2355" s="3">
        <v>44958</v>
      </c>
      <c r="M2355" s="2" t="s">
        <v>30</v>
      </c>
      <c r="N2355" s="2" t="s">
        <v>782</v>
      </c>
    </row>
    <row r="2356" spans="2:14" x14ac:dyDescent="0.25">
      <c r="B2356" s="2" t="s">
        <v>2758</v>
      </c>
      <c r="C2356" s="2" t="s">
        <v>2759</v>
      </c>
      <c r="D2356" s="2" t="s">
        <v>1396</v>
      </c>
      <c r="E2356" s="2" t="s">
        <v>181</v>
      </c>
      <c r="F2356" s="2" t="s">
        <v>29</v>
      </c>
      <c r="G2356" s="2" t="s">
        <v>29</v>
      </c>
      <c r="H2356" s="2" t="s">
        <v>1395</v>
      </c>
      <c r="I2356" s="2">
        <v>3775</v>
      </c>
      <c r="J2356" s="2">
        <v>0</v>
      </c>
      <c r="K2356" s="2">
        <v>0</v>
      </c>
      <c r="L2356" s="3">
        <v>44958</v>
      </c>
      <c r="M2356" s="2" t="s">
        <v>30</v>
      </c>
      <c r="N2356" s="2" t="s">
        <v>782</v>
      </c>
    </row>
    <row r="2357" spans="2:14" hidden="1" x14ac:dyDescent="0.25">
      <c r="B2357" s="2" t="s">
        <v>2758</v>
      </c>
      <c r="C2357" s="2" t="s">
        <v>2759</v>
      </c>
      <c r="D2357" s="2" t="s">
        <v>1396</v>
      </c>
      <c r="E2357" s="2" t="s">
        <v>233</v>
      </c>
      <c r="F2357" s="2" t="s">
        <v>29</v>
      </c>
      <c r="G2357" s="2" t="s">
        <v>29</v>
      </c>
      <c r="H2357" s="2" t="s">
        <v>1395</v>
      </c>
      <c r="I2357" s="2">
        <v>3775</v>
      </c>
      <c r="J2357" s="2">
        <v>0</v>
      </c>
      <c r="K2357" s="2">
        <v>0</v>
      </c>
      <c r="L2357" s="3">
        <v>44958</v>
      </c>
      <c r="M2357" s="2" t="s">
        <v>30</v>
      </c>
      <c r="N2357" s="2" t="s">
        <v>782</v>
      </c>
    </row>
    <row r="2358" spans="2:14" x14ac:dyDescent="0.25">
      <c r="B2358" s="2" t="s">
        <v>2758</v>
      </c>
      <c r="C2358" s="2" t="s">
        <v>2759</v>
      </c>
      <c r="D2358" s="2" t="s">
        <v>1396</v>
      </c>
      <c r="E2358" s="2" t="s">
        <v>142</v>
      </c>
      <c r="F2358" s="2" t="s">
        <v>29</v>
      </c>
      <c r="G2358" s="2" t="s">
        <v>29</v>
      </c>
      <c r="H2358" s="2" t="s">
        <v>1395</v>
      </c>
      <c r="I2358" s="2">
        <v>3775</v>
      </c>
      <c r="J2358" s="2">
        <v>0</v>
      </c>
      <c r="K2358" s="2">
        <v>0</v>
      </c>
      <c r="L2358" s="3">
        <v>44958</v>
      </c>
      <c r="M2358" s="2" t="s">
        <v>30</v>
      </c>
      <c r="N2358" s="2" t="s">
        <v>782</v>
      </c>
    </row>
    <row r="2359" spans="2:14" x14ac:dyDescent="0.25">
      <c r="B2359" s="2" t="s">
        <v>2760</v>
      </c>
      <c r="C2359" s="2" t="s">
        <v>2761</v>
      </c>
      <c r="D2359" s="2" t="s">
        <v>16</v>
      </c>
      <c r="E2359" s="2" t="s">
        <v>17</v>
      </c>
      <c r="F2359" s="2" t="s">
        <v>18</v>
      </c>
      <c r="G2359" s="2" t="s">
        <v>90</v>
      </c>
      <c r="H2359" s="2" t="s">
        <v>2762</v>
      </c>
      <c r="I2359" s="2">
        <v>994</v>
      </c>
      <c r="J2359" s="2">
        <v>34</v>
      </c>
      <c r="K2359" s="2" t="s">
        <v>2763</v>
      </c>
      <c r="L2359" s="3">
        <v>46064</v>
      </c>
      <c r="M2359" s="3">
        <v>47818</v>
      </c>
      <c r="N2359" s="2" t="s">
        <v>701</v>
      </c>
    </row>
    <row r="2360" spans="2:14" x14ac:dyDescent="0.25">
      <c r="B2360" s="2" t="s">
        <v>2760</v>
      </c>
      <c r="C2360" s="2" t="s">
        <v>2761</v>
      </c>
      <c r="D2360" s="2" t="s">
        <v>16</v>
      </c>
      <c r="E2360" s="2" t="s">
        <v>17</v>
      </c>
      <c r="F2360" s="2" t="s">
        <v>18</v>
      </c>
      <c r="G2360" s="2" t="s">
        <v>90</v>
      </c>
      <c r="H2360" s="2" t="s">
        <v>2762</v>
      </c>
      <c r="I2360" s="2">
        <v>994</v>
      </c>
      <c r="J2360" s="2">
        <v>960</v>
      </c>
      <c r="K2360" s="2" t="s">
        <v>2764</v>
      </c>
      <c r="L2360" s="3">
        <v>46200</v>
      </c>
      <c r="M2360" s="3">
        <v>47908</v>
      </c>
      <c r="N2360" s="2" t="s">
        <v>701</v>
      </c>
    </row>
    <row r="2361" spans="2:14" x14ac:dyDescent="0.25">
      <c r="B2361" s="2" t="s">
        <v>2760</v>
      </c>
      <c r="C2361" s="2" t="s">
        <v>2761</v>
      </c>
      <c r="D2361" s="2" t="s">
        <v>16</v>
      </c>
      <c r="E2361" s="2" t="s">
        <v>142</v>
      </c>
      <c r="F2361" s="2" t="s">
        <v>18</v>
      </c>
      <c r="G2361" s="2" t="s">
        <v>90</v>
      </c>
      <c r="H2361" s="2" t="s">
        <v>2762</v>
      </c>
      <c r="I2361" s="2">
        <v>994</v>
      </c>
      <c r="J2361" s="2">
        <v>0</v>
      </c>
      <c r="K2361" s="2" t="s">
        <v>2763</v>
      </c>
      <c r="L2361" s="3">
        <v>46064</v>
      </c>
      <c r="M2361" s="3">
        <v>47818</v>
      </c>
      <c r="N2361" s="2" t="s">
        <v>701</v>
      </c>
    </row>
    <row r="2362" spans="2:14" x14ac:dyDescent="0.25">
      <c r="B2362" s="2" t="s">
        <v>2765</v>
      </c>
      <c r="C2362" s="2" t="s">
        <v>2766</v>
      </c>
      <c r="D2362" s="2" t="s">
        <v>16</v>
      </c>
      <c r="E2362" s="2" t="s">
        <v>2767</v>
      </c>
      <c r="F2362" s="2" t="s">
        <v>18</v>
      </c>
      <c r="G2362" s="2" t="s">
        <v>90</v>
      </c>
      <c r="H2362" s="2" t="s">
        <v>2762</v>
      </c>
      <c r="I2362" s="2">
        <v>2465</v>
      </c>
      <c r="J2362" s="2">
        <v>1344</v>
      </c>
      <c r="K2362" s="2" t="s">
        <v>2768</v>
      </c>
      <c r="L2362" s="3">
        <v>46168</v>
      </c>
      <c r="M2362" s="3">
        <v>47908</v>
      </c>
      <c r="N2362" s="2" t="s">
        <v>701</v>
      </c>
    </row>
    <row r="2363" spans="2:14" x14ac:dyDescent="0.25">
      <c r="B2363" s="2" t="s">
        <v>2765</v>
      </c>
      <c r="C2363" s="2" t="s">
        <v>2766</v>
      </c>
      <c r="D2363" s="2" t="s">
        <v>16</v>
      </c>
      <c r="E2363" s="2" t="s">
        <v>17</v>
      </c>
      <c r="F2363" s="2" t="s">
        <v>18</v>
      </c>
      <c r="G2363" s="2" t="s">
        <v>90</v>
      </c>
      <c r="H2363" s="2" t="s">
        <v>2762</v>
      </c>
      <c r="I2363" s="2">
        <v>2465</v>
      </c>
      <c r="J2363" s="2">
        <v>0</v>
      </c>
      <c r="K2363" s="2" t="s">
        <v>2769</v>
      </c>
      <c r="L2363" s="3">
        <v>46064</v>
      </c>
      <c r="M2363" s="3">
        <v>47818</v>
      </c>
      <c r="N2363" s="2" t="s">
        <v>701</v>
      </c>
    </row>
    <row r="2364" spans="2:14" x14ac:dyDescent="0.25">
      <c r="B2364" s="2" t="s">
        <v>2765</v>
      </c>
      <c r="C2364" s="2" t="s">
        <v>2766</v>
      </c>
      <c r="D2364" s="2" t="s">
        <v>16</v>
      </c>
      <c r="E2364" s="2" t="s">
        <v>17</v>
      </c>
      <c r="F2364" s="2" t="s">
        <v>18</v>
      </c>
      <c r="G2364" s="2" t="s">
        <v>90</v>
      </c>
      <c r="H2364" s="2" t="s">
        <v>2762</v>
      </c>
      <c r="I2364" s="2">
        <v>2465</v>
      </c>
      <c r="J2364" s="2">
        <v>65</v>
      </c>
      <c r="K2364" s="2" t="s">
        <v>2770</v>
      </c>
      <c r="L2364" s="3">
        <v>46118</v>
      </c>
      <c r="M2364" s="3">
        <v>47880</v>
      </c>
      <c r="N2364" s="2" t="s">
        <v>701</v>
      </c>
    </row>
    <row r="2365" spans="2:14" x14ac:dyDescent="0.25">
      <c r="B2365" s="2" t="s">
        <v>2765</v>
      </c>
      <c r="C2365" s="2" t="s">
        <v>2766</v>
      </c>
      <c r="D2365" s="2" t="s">
        <v>16</v>
      </c>
      <c r="E2365" s="2" t="s">
        <v>17</v>
      </c>
      <c r="F2365" s="2" t="s">
        <v>18</v>
      </c>
      <c r="G2365" s="2" t="s">
        <v>90</v>
      </c>
      <c r="H2365" s="2" t="s">
        <v>2762</v>
      </c>
      <c r="I2365" s="2">
        <v>2465</v>
      </c>
      <c r="J2365" s="2">
        <v>1056</v>
      </c>
      <c r="K2365" s="2" t="s">
        <v>2771</v>
      </c>
      <c r="L2365" s="3">
        <v>46186</v>
      </c>
      <c r="M2365" s="3">
        <v>47969</v>
      </c>
      <c r="N2365" s="2" t="s">
        <v>701</v>
      </c>
    </row>
    <row r="2366" spans="2:14" x14ac:dyDescent="0.25">
      <c r="B2366" s="2" t="s">
        <v>2765</v>
      </c>
      <c r="C2366" s="2" t="s">
        <v>2766</v>
      </c>
      <c r="D2366" s="2" t="s">
        <v>16</v>
      </c>
      <c r="E2366" s="2" t="s">
        <v>142</v>
      </c>
      <c r="F2366" s="2" t="s">
        <v>18</v>
      </c>
      <c r="G2366" s="2" t="s">
        <v>90</v>
      </c>
      <c r="H2366" s="2" t="s">
        <v>2762</v>
      </c>
      <c r="I2366" s="2">
        <v>2465</v>
      </c>
      <c r="J2366" s="2">
        <v>0</v>
      </c>
      <c r="K2366" s="2" t="s">
        <v>2771</v>
      </c>
      <c r="L2366" s="3">
        <v>46186</v>
      </c>
      <c r="M2366" s="3">
        <v>47969</v>
      </c>
      <c r="N2366" s="2" t="s">
        <v>701</v>
      </c>
    </row>
    <row r="2367" spans="2:14" x14ac:dyDescent="0.25">
      <c r="B2367" s="2" t="s">
        <v>2772</v>
      </c>
      <c r="C2367" s="2" t="s">
        <v>2773</v>
      </c>
      <c r="D2367" s="2" t="s">
        <v>16</v>
      </c>
      <c r="E2367" s="2" t="s">
        <v>17</v>
      </c>
      <c r="F2367" s="2" t="s">
        <v>18</v>
      </c>
      <c r="G2367" s="2" t="s">
        <v>90</v>
      </c>
      <c r="H2367" s="2" t="s">
        <v>2774</v>
      </c>
      <c r="I2367" s="2">
        <v>3</v>
      </c>
      <c r="J2367" s="2">
        <v>3</v>
      </c>
      <c r="K2367" s="4">
        <v>403000000000</v>
      </c>
      <c r="L2367" s="3">
        <v>44958</v>
      </c>
      <c r="M2367" s="3">
        <v>46966</v>
      </c>
      <c r="N2367" s="2" t="s">
        <v>395</v>
      </c>
    </row>
    <row r="2368" spans="2:14" x14ac:dyDescent="0.25">
      <c r="B2368" s="2" t="s">
        <v>2772</v>
      </c>
      <c r="C2368" s="2" t="s">
        <v>2773</v>
      </c>
      <c r="D2368" s="2" t="s">
        <v>16</v>
      </c>
      <c r="E2368" s="2" t="s">
        <v>181</v>
      </c>
      <c r="F2368" s="2" t="s">
        <v>18</v>
      </c>
      <c r="G2368" s="2" t="s">
        <v>90</v>
      </c>
      <c r="H2368" s="2" t="s">
        <v>2774</v>
      </c>
      <c r="I2368" s="2">
        <v>3</v>
      </c>
      <c r="J2368" s="2">
        <v>0</v>
      </c>
      <c r="K2368" s="4">
        <v>403000000000</v>
      </c>
      <c r="L2368" s="3">
        <v>44958</v>
      </c>
      <c r="M2368" s="3">
        <v>46966</v>
      </c>
      <c r="N2368" s="2" t="s">
        <v>395</v>
      </c>
    </row>
    <row r="2369" spans="2:14" x14ac:dyDescent="0.25">
      <c r="B2369" s="2" t="s">
        <v>2775</v>
      </c>
      <c r="C2369" s="2" t="s">
        <v>2776</v>
      </c>
      <c r="D2369" s="2" t="s">
        <v>16</v>
      </c>
      <c r="E2369" s="2" t="s">
        <v>17</v>
      </c>
      <c r="F2369" s="2" t="s">
        <v>18</v>
      </c>
      <c r="G2369" s="2" t="s">
        <v>90</v>
      </c>
      <c r="H2369" s="2" t="s">
        <v>2774</v>
      </c>
      <c r="I2369" s="2">
        <v>1</v>
      </c>
      <c r="J2369" s="2">
        <v>1</v>
      </c>
      <c r="K2369" s="4">
        <v>402000000000</v>
      </c>
      <c r="L2369" s="3">
        <v>44958</v>
      </c>
      <c r="M2369" s="3">
        <v>46508</v>
      </c>
      <c r="N2369" s="2" t="s">
        <v>395</v>
      </c>
    </row>
    <row r="2370" spans="2:14" x14ac:dyDescent="0.25">
      <c r="B2370" s="2" t="s">
        <v>2777</v>
      </c>
      <c r="C2370" s="2" t="s">
        <v>2778</v>
      </c>
      <c r="D2370" s="2" t="s">
        <v>41</v>
      </c>
      <c r="E2370" s="2" t="s">
        <v>17</v>
      </c>
      <c r="F2370" s="2" t="s">
        <v>18</v>
      </c>
      <c r="G2370" s="2" t="s">
        <v>175</v>
      </c>
      <c r="H2370" s="2" t="s">
        <v>2779</v>
      </c>
      <c r="I2370" s="2">
        <v>37750</v>
      </c>
      <c r="J2370" s="2">
        <v>37750</v>
      </c>
      <c r="K2370" s="2" t="s">
        <v>2780</v>
      </c>
      <c r="L2370" s="3">
        <v>46043</v>
      </c>
      <c r="M2370" s="3">
        <v>46753</v>
      </c>
      <c r="N2370" s="2" t="s">
        <v>1586</v>
      </c>
    </row>
    <row r="2371" spans="2:14" x14ac:dyDescent="0.25">
      <c r="B2371" s="2" t="s">
        <v>2781</v>
      </c>
      <c r="C2371" s="2" t="s">
        <v>2782</v>
      </c>
      <c r="D2371" s="2" t="s">
        <v>16</v>
      </c>
      <c r="E2371" s="2" t="s">
        <v>17</v>
      </c>
      <c r="F2371" s="2" t="s">
        <v>18</v>
      </c>
      <c r="G2371" s="2" t="s">
        <v>90</v>
      </c>
      <c r="H2371" s="2" t="s">
        <v>2783</v>
      </c>
      <c r="I2371" s="2">
        <v>639</v>
      </c>
      <c r="J2371" s="2">
        <v>0</v>
      </c>
      <c r="K2371" s="2">
        <v>15142101</v>
      </c>
      <c r="L2371" s="3">
        <v>44958</v>
      </c>
      <c r="M2371" s="3">
        <v>46054</v>
      </c>
      <c r="N2371" s="2" t="s">
        <v>153</v>
      </c>
    </row>
    <row r="2372" spans="2:14" x14ac:dyDescent="0.25">
      <c r="B2372" s="2" t="s">
        <v>2781</v>
      </c>
      <c r="C2372" s="2" t="s">
        <v>2782</v>
      </c>
      <c r="D2372" s="2" t="s">
        <v>16</v>
      </c>
      <c r="E2372" s="2" t="s">
        <v>17</v>
      </c>
      <c r="F2372" s="2" t="s">
        <v>18</v>
      </c>
      <c r="G2372" s="2" t="s">
        <v>90</v>
      </c>
      <c r="H2372" s="2" t="s">
        <v>2783</v>
      </c>
      <c r="I2372" s="2">
        <v>639</v>
      </c>
      <c r="J2372" s="2">
        <v>149</v>
      </c>
      <c r="K2372" s="2" t="s">
        <v>2784</v>
      </c>
      <c r="L2372" s="3">
        <v>45980</v>
      </c>
      <c r="M2372" s="3">
        <v>47027</v>
      </c>
      <c r="N2372" s="2" t="s">
        <v>153</v>
      </c>
    </row>
    <row r="2373" spans="2:14" x14ac:dyDescent="0.25">
      <c r="B2373" s="2" t="s">
        <v>2781</v>
      </c>
      <c r="C2373" s="2" t="s">
        <v>2782</v>
      </c>
      <c r="D2373" s="2" t="s">
        <v>16</v>
      </c>
      <c r="E2373" s="2" t="s">
        <v>17</v>
      </c>
      <c r="F2373" s="2" t="s">
        <v>18</v>
      </c>
      <c r="G2373" s="2" t="s">
        <v>90</v>
      </c>
      <c r="H2373" s="2" t="s">
        <v>2783</v>
      </c>
      <c r="I2373" s="2">
        <v>639</v>
      </c>
      <c r="J2373" s="2">
        <v>0</v>
      </c>
      <c r="K2373" s="2">
        <v>21153001</v>
      </c>
      <c r="L2373" s="3">
        <v>44958</v>
      </c>
      <c r="M2373" s="3">
        <v>45992</v>
      </c>
      <c r="N2373" s="2" t="s">
        <v>153</v>
      </c>
    </row>
    <row r="2374" spans="2:14" x14ac:dyDescent="0.25">
      <c r="B2374" s="2" t="s">
        <v>2781</v>
      </c>
      <c r="C2374" s="2" t="s">
        <v>2782</v>
      </c>
      <c r="D2374" s="2" t="s">
        <v>16</v>
      </c>
      <c r="E2374" s="2" t="s">
        <v>17</v>
      </c>
      <c r="F2374" s="2" t="s">
        <v>18</v>
      </c>
      <c r="G2374" s="2" t="s">
        <v>90</v>
      </c>
      <c r="H2374" s="2" t="s">
        <v>2783</v>
      </c>
      <c r="I2374" s="2">
        <v>639</v>
      </c>
      <c r="J2374" s="2">
        <v>490</v>
      </c>
      <c r="K2374" s="2" t="s">
        <v>2785</v>
      </c>
      <c r="L2374" s="3">
        <v>46192</v>
      </c>
      <c r="M2374" s="3">
        <v>46905</v>
      </c>
      <c r="N2374" s="2" t="s">
        <v>153</v>
      </c>
    </row>
    <row r="2375" spans="2:14" x14ac:dyDescent="0.25">
      <c r="B2375" s="2" t="s">
        <v>2786</v>
      </c>
      <c r="C2375" s="2" t="s">
        <v>2787</v>
      </c>
      <c r="D2375" s="2" t="s">
        <v>16</v>
      </c>
      <c r="E2375" s="2" t="s">
        <v>17</v>
      </c>
      <c r="F2375" s="2" t="s">
        <v>18</v>
      </c>
      <c r="G2375" s="2" t="s">
        <v>90</v>
      </c>
      <c r="H2375" s="2" t="s">
        <v>2783</v>
      </c>
      <c r="I2375" s="2">
        <v>450</v>
      </c>
      <c r="J2375" s="2">
        <v>0</v>
      </c>
      <c r="K2375" s="2">
        <v>21153001</v>
      </c>
      <c r="L2375" s="3">
        <v>44958</v>
      </c>
      <c r="M2375" s="3">
        <v>46204</v>
      </c>
      <c r="N2375" s="2" t="s">
        <v>153</v>
      </c>
    </row>
    <row r="2376" spans="2:14" x14ac:dyDescent="0.25">
      <c r="B2376" s="2" t="s">
        <v>2786</v>
      </c>
      <c r="C2376" s="2" t="s">
        <v>2787</v>
      </c>
      <c r="D2376" s="2" t="s">
        <v>16</v>
      </c>
      <c r="E2376" s="2" t="s">
        <v>17</v>
      </c>
      <c r="F2376" s="2" t="s">
        <v>18</v>
      </c>
      <c r="G2376" s="2" t="s">
        <v>90</v>
      </c>
      <c r="H2376" s="2" t="s">
        <v>2783</v>
      </c>
      <c r="I2376" s="2">
        <v>450</v>
      </c>
      <c r="J2376" s="2">
        <v>450</v>
      </c>
      <c r="K2376" s="2" t="s">
        <v>2785</v>
      </c>
      <c r="L2376" s="3">
        <v>45870</v>
      </c>
      <c r="M2376" s="3">
        <v>46600</v>
      </c>
      <c r="N2376" s="2" t="s">
        <v>153</v>
      </c>
    </row>
    <row r="2377" spans="2:14" x14ac:dyDescent="0.25">
      <c r="B2377" s="2" t="s">
        <v>2788</v>
      </c>
      <c r="C2377" s="2" t="s">
        <v>2789</v>
      </c>
      <c r="D2377" s="2" t="s">
        <v>16</v>
      </c>
      <c r="E2377" s="2" t="s">
        <v>17</v>
      </c>
      <c r="F2377" s="2" t="s">
        <v>18</v>
      </c>
      <c r="G2377" s="2" t="s">
        <v>2790</v>
      </c>
      <c r="H2377" s="2" t="s">
        <v>2791</v>
      </c>
      <c r="I2377" s="2">
        <v>0</v>
      </c>
      <c r="J2377" s="2">
        <v>0</v>
      </c>
      <c r="K2377" s="2">
        <v>0</v>
      </c>
      <c r="L2377" s="3">
        <v>44958</v>
      </c>
      <c r="M2377" s="3">
        <v>45778</v>
      </c>
      <c r="N2377" s="2" t="s">
        <v>193</v>
      </c>
    </row>
    <row r="2378" spans="2:14" x14ac:dyDescent="0.25">
      <c r="B2378" s="2" t="s">
        <v>2792</v>
      </c>
      <c r="C2378" s="2" t="s">
        <v>2793</v>
      </c>
      <c r="D2378" s="2" t="s">
        <v>16</v>
      </c>
      <c r="E2378" s="2" t="s">
        <v>17</v>
      </c>
      <c r="F2378" s="2" t="s">
        <v>18</v>
      </c>
      <c r="G2378" s="2" t="s">
        <v>2790</v>
      </c>
      <c r="H2378" s="2" t="s">
        <v>2791</v>
      </c>
      <c r="I2378" s="2">
        <v>0</v>
      </c>
      <c r="J2378" s="2">
        <v>0</v>
      </c>
      <c r="K2378" s="2">
        <v>0</v>
      </c>
      <c r="L2378" s="3">
        <v>44958</v>
      </c>
      <c r="M2378" s="3">
        <v>45839</v>
      </c>
      <c r="N2378" s="2" t="s">
        <v>193</v>
      </c>
    </row>
    <row r="2379" spans="2:14" x14ac:dyDescent="0.25">
      <c r="B2379" s="2" t="s">
        <v>2792</v>
      </c>
      <c r="C2379" s="2" t="s">
        <v>2793</v>
      </c>
      <c r="D2379" s="2" t="s">
        <v>16</v>
      </c>
      <c r="E2379" s="2" t="s">
        <v>17</v>
      </c>
      <c r="F2379" s="2" t="s">
        <v>18</v>
      </c>
      <c r="G2379" s="2" t="s">
        <v>2790</v>
      </c>
      <c r="H2379" s="2" t="s">
        <v>2791</v>
      </c>
      <c r="I2379" s="2">
        <v>0</v>
      </c>
      <c r="J2379" s="2">
        <v>0</v>
      </c>
      <c r="K2379" s="2">
        <v>0</v>
      </c>
      <c r="L2379" s="3">
        <v>45730</v>
      </c>
      <c r="M2379" s="3">
        <v>47300</v>
      </c>
      <c r="N2379" s="2" t="s">
        <v>193</v>
      </c>
    </row>
    <row r="2380" spans="2:14" x14ac:dyDescent="0.25">
      <c r="B2380" s="2" t="s">
        <v>2792</v>
      </c>
      <c r="C2380" s="2" t="s">
        <v>2793</v>
      </c>
      <c r="D2380" s="2" t="s">
        <v>16</v>
      </c>
      <c r="E2380" s="2" t="s">
        <v>17</v>
      </c>
      <c r="F2380" s="2" t="s">
        <v>18</v>
      </c>
      <c r="G2380" s="2" t="s">
        <v>2790</v>
      </c>
      <c r="H2380" s="2" t="s">
        <v>2791</v>
      </c>
      <c r="I2380" s="2">
        <v>0</v>
      </c>
      <c r="J2380" s="2">
        <v>0</v>
      </c>
      <c r="K2380" s="2">
        <v>20230728</v>
      </c>
      <c r="L2380" s="3">
        <v>44958</v>
      </c>
      <c r="M2380" s="3">
        <v>45839</v>
      </c>
      <c r="N2380" s="2" t="s">
        <v>193</v>
      </c>
    </row>
    <row r="2381" spans="2:14" x14ac:dyDescent="0.25">
      <c r="B2381" s="2" t="s">
        <v>2792</v>
      </c>
      <c r="C2381" s="2" t="s">
        <v>2793</v>
      </c>
      <c r="D2381" s="2" t="s">
        <v>16</v>
      </c>
      <c r="E2381" s="2" t="s">
        <v>151</v>
      </c>
      <c r="F2381" s="2" t="s">
        <v>18</v>
      </c>
      <c r="G2381" s="2" t="s">
        <v>2790</v>
      </c>
      <c r="H2381" s="2" t="s">
        <v>2791</v>
      </c>
      <c r="I2381" s="2">
        <v>0</v>
      </c>
      <c r="J2381" s="2">
        <v>0</v>
      </c>
      <c r="K2381" s="2">
        <v>0</v>
      </c>
      <c r="L2381" s="3">
        <v>44958</v>
      </c>
      <c r="M2381" s="3">
        <v>45839</v>
      </c>
      <c r="N2381" s="2" t="s">
        <v>193</v>
      </c>
    </row>
    <row r="2382" spans="2:14" x14ac:dyDescent="0.25">
      <c r="B2382" s="2" t="s">
        <v>2792</v>
      </c>
      <c r="C2382" s="2" t="s">
        <v>2793</v>
      </c>
      <c r="D2382" s="2" t="s">
        <v>16</v>
      </c>
      <c r="E2382" s="2" t="s">
        <v>151</v>
      </c>
      <c r="F2382" s="2" t="s">
        <v>18</v>
      </c>
      <c r="G2382" s="2" t="s">
        <v>2790</v>
      </c>
      <c r="H2382" s="2" t="s">
        <v>2791</v>
      </c>
      <c r="I2382" s="2">
        <v>0</v>
      </c>
      <c r="J2382" s="2">
        <v>0</v>
      </c>
      <c r="K2382" s="2">
        <v>0</v>
      </c>
      <c r="L2382" s="3">
        <v>45730</v>
      </c>
      <c r="M2382" s="3">
        <v>47300</v>
      </c>
      <c r="N2382" s="2" t="s">
        <v>193</v>
      </c>
    </row>
    <row r="2383" spans="2:14" x14ac:dyDescent="0.25">
      <c r="B2383" s="2" t="s">
        <v>2792</v>
      </c>
      <c r="C2383" s="2" t="s">
        <v>2793</v>
      </c>
      <c r="D2383" s="2" t="s">
        <v>16</v>
      </c>
      <c r="E2383" s="2" t="s">
        <v>151</v>
      </c>
      <c r="F2383" s="2" t="s">
        <v>18</v>
      </c>
      <c r="G2383" s="2" t="s">
        <v>2790</v>
      </c>
      <c r="H2383" s="2" t="s">
        <v>2791</v>
      </c>
      <c r="I2383" s="2">
        <v>0</v>
      </c>
      <c r="J2383" s="2">
        <v>0</v>
      </c>
      <c r="K2383" s="2">
        <v>20230728</v>
      </c>
      <c r="L2383" s="3">
        <v>44958</v>
      </c>
      <c r="M2383" s="3">
        <v>45839</v>
      </c>
      <c r="N2383" s="2" t="s">
        <v>193</v>
      </c>
    </row>
    <row r="2384" spans="2:14" x14ac:dyDescent="0.25">
      <c r="B2384" s="2" t="s">
        <v>2794</v>
      </c>
      <c r="C2384" s="2" t="s">
        <v>2795</v>
      </c>
      <c r="D2384" s="2" t="s">
        <v>16</v>
      </c>
      <c r="E2384" s="2" t="s">
        <v>17</v>
      </c>
      <c r="F2384" s="2" t="s">
        <v>18</v>
      </c>
      <c r="G2384" s="2" t="s">
        <v>175</v>
      </c>
      <c r="H2384" s="2" t="s">
        <v>2796</v>
      </c>
      <c r="I2384" s="2">
        <v>5551</v>
      </c>
      <c r="J2384" s="2">
        <v>0</v>
      </c>
      <c r="K2384" s="2">
        <v>50729032</v>
      </c>
      <c r="L2384" s="3">
        <v>45870</v>
      </c>
      <c r="M2384" s="3">
        <v>47665</v>
      </c>
      <c r="N2384" s="2" t="s">
        <v>128</v>
      </c>
    </row>
    <row r="2385" spans="2:14" x14ac:dyDescent="0.25">
      <c r="B2385" s="2" t="s">
        <v>2794</v>
      </c>
      <c r="C2385" s="2" t="s">
        <v>2795</v>
      </c>
      <c r="D2385" s="2" t="s">
        <v>16</v>
      </c>
      <c r="E2385" s="2" t="s">
        <v>17</v>
      </c>
      <c r="F2385" s="2" t="s">
        <v>18</v>
      </c>
      <c r="G2385" s="2" t="s">
        <v>175</v>
      </c>
      <c r="H2385" s="2" t="s">
        <v>2796</v>
      </c>
      <c r="I2385" s="2">
        <v>5551</v>
      </c>
      <c r="J2385" s="2">
        <v>0</v>
      </c>
      <c r="K2385" s="2">
        <v>50730033</v>
      </c>
      <c r="L2385" s="3">
        <v>45870</v>
      </c>
      <c r="M2385" s="3">
        <v>47665</v>
      </c>
      <c r="N2385" s="2" t="s">
        <v>128</v>
      </c>
    </row>
    <row r="2386" spans="2:14" x14ac:dyDescent="0.25">
      <c r="B2386" s="2" t="s">
        <v>2794</v>
      </c>
      <c r="C2386" s="2" t="s">
        <v>2795</v>
      </c>
      <c r="D2386" s="2" t="s">
        <v>16</v>
      </c>
      <c r="E2386" s="2" t="s">
        <v>17</v>
      </c>
      <c r="F2386" s="2" t="s">
        <v>18</v>
      </c>
      <c r="G2386" s="2" t="s">
        <v>175</v>
      </c>
      <c r="H2386" s="2" t="s">
        <v>2796</v>
      </c>
      <c r="I2386" s="2">
        <v>5551</v>
      </c>
      <c r="J2386" s="2">
        <v>0</v>
      </c>
      <c r="K2386" s="2">
        <v>50820039</v>
      </c>
      <c r="L2386" s="3">
        <v>45895</v>
      </c>
      <c r="M2386" s="3">
        <v>47696</v>
      </c>
      <c r="N2386" s="2" t="s">
        <v>128</v>
      </c>
    </row>
    <row r="2387" spans="2:14" x14ac:dyDescent="0.25">
      <c r="B2387" s="2" t="s">
        <v>2794</v>
      </c>
      <c r="C2387" s="2" t="s">
        <v>2795</v>
      </c>
      <c r="D2387" s="2" t="s">
        <v>16</v>
      </c>
      <c r="E2387" s="2" t="s">
        <v>17</v>
      </c>
      <c r="F2387" s="2" t="s">
        <v>18</v>
      </c>
      <c r="G2387" s="2" t="s">
        <v>175</v>
      </c>
      <c r="H2387" s="2" t="s">
        <v>2796</v>
      </c>
      <c r="I2387" s="2">
        <v>5551</v>
      </c>
      <c r="J2387" s="2">
        <v>0</v>
      </c>
      <c r="K2387" s="2">
        <v>51219068</v>
      </c>
      <c r="L2387" s="3">
        <v>46024</v>
      </c>
      <c r="M2387" s="3">
        <v>47818</v>
      </c>
      <c r="N2387" s="2" t="s">
        <v>128</v>
      </c>
    </row>
    <row r="2388" spans="2:14" x14ac:dyDescent="0.25">
      <c r="B2388" s="2" t="s">
        <v>2794</v>
      </c>
      <c r="C2388" s="2" t="s">
        <v>2795</v>
      </c>
      <c r="D2388" s="2" t="s">
        <v>16</v>
      </c>
      <c r="E2388" s="2" t="s">
        <v>17</v>
      </c>
      <c r="F2388" s="2" t="s">
        <v>18</v>
      </c>
      <c r="G2388" s="2" t="s">
        <v>175</v>
      </c>
      <c r="H2388" s="2" t="s">
        <v>2796</v>
      </c>
      <c r="I2388" s="2">
        <v>5551</v>
      </c>
      <c r="J2388" s="2">
        <v>0</v>
      </c>
      <c r="K2388" s="2">
        <v>51222069</v>
      </c>
      <c r="L2388" s="3">
        <v>46024</v>
      </c>
      <c r="M2388" s="3">
        <v>47818</v>
      </c>
      <c r="N2388" s="2" t="s">
        <v>128</v>
      </c>
    </row>
    <row r="2389" spans="2:14" x14ac:dyDescent="0.25">
      <c r="B2389" s="2" t="s">
        <v>2794</v>
      </c>
      <c r="C2389" s="2" t="s">
        <v>2795</v>
      </c>
      <c r="D2389" s="2" t="s">
        <v>16</v>
      </c>
      <c r="E2389" s="2" t="s">
        <v>17</v>
      </c>
      <c r="F2389" s="2" t="s">
        <v>18</v>
      </c>
      <c r="G2389" s="2" t="s">
        <v>175</v>
      </c>
      <c r="H2389" s="2" t="s">
        <v>2796</v>
      </c>
      <c r="I2389" s="2">
        <v>5551</v>
      </c>
      <c r="J2389" s="2">
        <v>0</v>
      </c>
      <c r="K2389" s="2">
        <v>60124007</v>
      </c>
      <c r="L2389" s="3">
        <v>46055</v>
      </c>
      <c r="M2389" s="3">
        <v>47849</v>
      </c>
      <c r="N2389" s="2" t="s">
        <v>128</v>
      </c>
    </row>
    <row r="2390" spans="2:14" x14ac:dyDescent="0.25">
      <c r="B2390" s="2" t="s">
        <v>2794</v>
      </c>
      <c r="C2390" s="2" t="s">
        <v>2795</v>
      </c>
      <c r="D2390" s="2" t="s">
        <v>16</v>
      </c>
      <c r="E2390" s="2" t="s">
        <v>17</v>
      </c>
      <c r="F2390" s="2" t="s">
        <v>18</v>
      </c>
      <c r="G2390" s="2" t="s">
        <v>175</v>
      </c>
      <c r="H2390" s="2" t="s">
        <v>2796</v>
      </c>
      <c r="I2390" s="2">
        <v>5551</v>
      </c>
      <c r="J2390" s="2">
        <v>0</v>
      </c>
      <c r="K2390" s="2">
        <v>60126008</v>
      </c>
      <c r="L2390" s="3">
        <v>46055</v>
      </c>
      <c r="M2390" s="3">
        <v>47849</v>
      </c>
      <c r="N2390" s="2" t="s">
        <v>128</v>
      </c>
    </row>
    <row r="2391" spans="2:14" x14ac:dyDescent="0.25">
      <c r="B2391" s="2" t="s">
        <v>2794</v>
      </c>
      <c r="C2391" s="2" t="s">
        <v>2795</v>
      </c>
      <c r="D2391" s="2" t="s">
        <v>16</v>
      </c>
      <c r="E2391" s="2" t="s">
        <v>17</v>
      </c>
      <c r="F2391" s="2" t="s">
        <v>18</v>
      </c>
      <c r="G2391" s="2" t="s">
        <v>175</v>
      </c>
      <c r="H2391" s="2" t="s">
        <v>2796</v>
      </c>
      <c r="I2391" s="2">
        <v>5551</v>
      </c>
      <c r="J2391" s="2">
        <v>0</v>
      </c>
      <c r="K2391" s="2">
        <v>60127009</v>
      </c>
      <c r="L2391" s="3">
        <v>46055</v>
      </c>
      <c r="M2391" s="3">
        <v>47849</v>
      </c>
      <c r="N2391" s="2" t="s">
        <v>128</v>
      </c>
    </row>
    <row r="2392" spans="2:14" x14ac:dyDescent="0.25">
      <c r="B2392" s="2" t="s">
        <v>2794</v>
      </c>
      <c r="C2392" s="2" t="s">
        <v>2795</v>
      </c>
      <c r="D2392" s="2" t="s">
        <v>16</v>
      </c>
      <c r="E2392" s="2" t="s">
        <v>17</v>
      </c>
      <c r="F2392" s="2" t="s">
        <v>18</v>
      </c>
      <c r="G2392" s="2" t="s">
        <v>175</v>
      </c>
      <c r="H2392" s="2" t="s">
        <v>2796</v>
      </c>
      <c r="I2392" s="2">
        <v>5551</v>
      </c>
      <c r="J2392" s="2">
        <v>11</v>
      </c>
      <c r="K2392" s="2">
        <v>60316035</v>
      </c>
      <c r="L2392" s="3">
        <v>46114</v>
      </c>
      <c r="M2392" s="3">
        <v>47908</v>
      </c>
      <c r="N2392" s="2" t="s">
        <v>128</v>
      </c>
    </row>
    <row r="2393" spans="2:14" x14ac:dyDescent="0.25">
      <c r="B2393" s="2" t="s">
        <v>2794</v>
      </c>
      <c r="C2393" s="2" t="s">
        <v>2795</v>
      </c>
      <c r="D2393" s="2" t="s">
        <v>16</v>
      </c>
      <c r="E2393" s="2" t="s">
        <v>17</v>
      </c>
      <c r="F2393" s="2" t="s">
        <v>18</v>
      </c>
      <c r="G2393" s="2" t="s">
        <v>175</v>
      </c>
      <c r="H2393" s="2" t="s">
        <v>2796</v>
      </c>
      <c r="I2393" s="2">
        <v>5551</v>
      </c>
      <c r="J2393" s="2">
        <v>0</v>
      </c>
      <c r="K2393" s="2">
        <v>60327038</v>
      </c>
      <c r="L2393" s="3">
        <v>46114</v>
      </c>
      <c r="M2393" s="3">
        <v>47908</v>
      </c>
      <c r="N2393" s="2" t="s">
        <v>128</v>
      </c>
    </row>
    <row r="2394" spans="2:14" x14ac:dyDescent="0.25">
      <c r="B2394" s="2" t="s">
        <v>2794</v>
      </c>
      <c r="C2394" s="2" t="s">
        <v>2795</v>
      </c>
      <c r="D2394" s="2" t="s">
        <v>16</v>
      </c>
      <c r="E2394" s="2" t="s">
        <v>17</v>
      </c>
      <c r="F2394" s="2" t="s">
        <v>18</v>
      </c>
      <c r="G2394" s="2" t="s">
        <v>175</v>
      </c>
      <c r="H2394" s="2" t="s">
        <v>2796</v>
      </c>
      <c r="I2394" s="2">
        <v>5551</v>
      </c>
      <c r="J2394" s="2">
        <v>0</v>
      </c>
      <c r="K2394" s="2">
        <v>60415042</v>
      </c>
      <c r="L2394" s="3">
        <v>46135</v>
      </c>
      <c r="M2394" s="3">
        <v>47939</v>
      </c>
      <c r="N2394" s="2" t="s">
        <v>128</v>
      </c>
    </row>
    <row r="2395" spans="2:14" x14ac:dyDescent="0.25">
      <c r="B2395" s="2" t="s">
        <v>2794</v>
      </c>
      <c r="C2395" s="2" t="s">
        <v>2795</v>
      </c>
      <c r="D2395" s="2" t="s">
        <v>16</v>
      </c>
      <c r="E2395" s="2" t="s">
        <v>17</v>
      </c>
      <c r="F2395" s="2" t="s">
        <v>18</v>
      </c>
      <c r="G2395" s="2" t="s">
        <v>175</v>
      </c>
      <c r="H2395" s="2" t="s">
        <v>2796</v>
      </c>
      <c r="I2395" s="2">
        <v>5551</v>
      </c>
      <c r="J2395" s="2">
        <v>0</v>
      </c>
      <c r="K2395" s="2">
        <v>60420043</v>
      </c>
      <c r="L2395" s="3">
        <v>46135</v>
      </c>
      <c r="M2395" s="3">
        <v>47939</v>
      </c>
      <c r="N2395" s="2" t="s">
        <v>128</v>
      </c>
    </row>
    <row r="2396" spans="2:14" x14ac:dyDescent="0.25">
      <c r="B2396" s="2" t="s">
        <v>2794</v>
      </c>
      <c r="C2396" s="2" t="s">
        <v>2795</v>
      </c>
      <c r="D2396" s="2" t="s">
        <v>16</v>
      </c>
      <c r="E2396" s="2" t="s">
        <v>17</v>
      </c>
      <c r="F2396" s="2" t="s">
        <v>18</v>
      </c>
      <c r="G2396" s="2" t="s">
        <v>175</v>
      </c>
      <c r="H2396" s="2" t="s">
        <v>2796</v>
      </c>
      <c r="I2396" s="2">
        <v>5551</v>
      </c>
      <c r="J2396" s="2">
        <v>0</v>
      </c>
      <c r="K2396" s="2">
        <v>60429048</v>
      </c>
      <c r="L2396" s="3">
        <v>46148</v>
      </c>
      <c r="M2396" s="3">
        <v>47939</v>
      </c>
      <c r="N2396" s="2" t="s">
        <v>128</v>
      </c>
    </row>
    <row r="2397" spans="2:14" x14ac:dyDescent="0.25">
      <c r="B2397" s="2" t="s">
        <v>2794</v>
      </c>
      <c r="C2397" s="2" t="s">
        <v>2795</v>
      </c>
      <c r="D2397" s="2" t="s">
        <v>16</v>
      </c>
      <c r="E2397" s="2" t="s">
        <v>17</v>
      </c>
      <c r="F2397" s="2" t="s">
        <v>18</v>
      </c>
      <c r="G2397" s="2" t="s">
        <v>175</v>
      </c>
      <c r="H2397" s="2" t="s">
        <v>2796</v>
      </c>
      <c r="I2397" s="2">
        <v>5551</v>
      </c>
      <c r="J2397" s="2">
        <v>460</v>
      </c>
      <c r="K2397" s="2">
        <v>60430049</v>
      </c>
      <c r="L2397" s="3">
        <v>46150</v>
      </c>
      <c r="M2397" s="3">
        <v>47969</v>
      </c>
      <c r="N2397" s="2" t="s">
        <v>128</v>
      </c>
    </row>
    <row r="2398" spans="2:14" x14ac:dyDescent="0.25">
      <c r="B2398" s="2" t="s">
        <v>2794</v>
      </c>
      <c r="C2398" s="2" t="s">
        <v>2795</v>
      </c>
      <c r="D2398" s="2" t="s">
        <v>16</v>
      </c>
      <c r="E2398" s="2" t="s">
        <v>17</v>
      </c>
      <c r="F2398" s="2" t="s">
        <v>18</v>
      </c>
      <c r="G2398" s="2" t="s">
        <v>175</v>
      </c>
      <c r="H2398" s="2" t="s">
        <v>2796</v>
      </c>
      <c r="I2398" s="2">
        <v>5551</v>
      </c>
      <c r="J2398" s="2">
        <v>1540</v>
      </c>
      <c r="K2398" s="2">
        <v>60504050</v>
      </c>
      <c r="L2398" s="3">
        <v>46150</v>
      </c>
      <c r="M2398" s="3">
        <v>47969</v>
      </c>
      <c r="N2398" s="2" t="s">
        <v>128</v>
      </c>
    </row>
    <row r="2399" spans="2:14" x14ac:dyDescent="0.25">
      <c r="B2399" s="2" t="s">
        <v>2794</v>
      </c>
      <c r="C2399" s="2" t="s">
        <v>2795</v>
      </c>
      <c r="D2399" s="2" t="s">
        <v>16</v>
      </c>
      <c r="E2399" s="2" t="s">
        <v>17</v>
      </c>
      <c r="F2399" s="2" t="s">
        <v>18</v>
      </c>
      <c r="G2399" s="2" t="s">
        <v>175</v>
      </c>
      <c r="H2399" s="2" t="s">
        <v>2796</v>
      </c>
      <c r="I2399" s="2">
        <v>5551</v>
      </c>
      <c r="J2399" s="2">
        <v>1540</v>
      </c>
      <c r="K2399" s="2">
        <v>60505051</v>
      </c>
      <c r="L2399" s="3">
        <v>46150</v>
      </c>
      <c r="M2399" s="3">
        <v>47969</v>
      </c>
      <c r="N2399" s="2" t="s">
        <v>128</v>
      </c>
    </row>
    <row r="2400" spans="2:14" x14ac:dyDescent="0.25">
      <c r="B2400" s="2" t="s">
        <v>2794</v>
      </c>
      <c r="C2400" s="2" t="s">
        <v>2795</v>
      </c>
      <c r="D2400" s="2" t="s">
        <v>16</v>
      </c>
      <c r="E2400" s="2" t="s">
        <v>17</v>
      </c>
      <c r="F2400" s="2" t="s">
        <v>18</v>
      </c>
      <c r="G2400" s="2" t="s">
        <v>175</v>
      </c>
      <c r="H2400" s="2" t="s">
        <v>2796</v>
      </c>
      <c r="I2400" s="2">
        <v>5551</v>
      </c>
      <c r="J2400" s="2">
        <v>1000</v>
      </c>
      <c r="K2400" s="2">
        <v>60507052</v>
      </c>
      <c r="L2400" s="3">
        <v>46157</v>
      </c>
      <c r="M2400" s="3">
        <v>47969</v>
      </c>
      <c r="N2400" s="2" t="s">
        <v>128</v>
      </c>
    </row>
    <row r="2401" spans="2:14" x14ac:dyDescent="0.25">
      <c r="B2401" s="2" t="s">
        <v>2794</v>
      </c>
      <c r="C2401" s="2" t="s">
        <v>2795</v>
      </c>
      <c r="D2401" s="2" t="s">
        <v>16</v>
      </c>
      <c r="E2401" s="2" t="s">
        <v>17</v>
      </c>
      <c r="F2401" s="2" t="s">
        <v>18</v>
      </c>
      <c r="G2401" s="2" t="s">
        <v>175</v>
      </c>
      <c r="H2401" s="2" t="s">
        <v>2796</v>
      </c>
      <c r="I2401" s="2">
        <v>5551</v>
      </c>
      <c r="J2401" s="2">
        <v>160</v>
      </c>
      <c r="K2401" s="2">
        <v>60513055</v>
      </c>
      <c r="L2401" s="3">
        <v>46163</v>
      </c>
      <c r="M2401" s="3">
        <v>47969</v>
      </c>
      <c r="N2401" s="2" t="s">
        <v>128</v>
      </c>
    </row>
    <row r="2402" spans="2:14" x14ac:dyDescent="0.25">
      <c r="B2402" s="2" t="s">
        <v>2794</v>
      </c>
      <c r="C2402" s="2" t="s">
        <v>2795</v>
      </c>
      <c r="D2402" s="2" t="s">
        <v>16</v>
      </c>
      <c r="E2402" s="2" t="s">
        <v>17</v>
      </c>
      <c r="F2402" s="2" t="s">
        <v>18</v>
      </c>
      <c r="G2402" s="2" t="s">
        <v>175</v>
      </c>
      <c r="H2402" s="2" t="s">
        <v>2796</v>
      </c>
      <c r="I2402" s="2">
        <v>5551</v>
      </c>
      <c r="J2402" s="2">
        <v>840</v>
      </c>
      <c r="K2402" s="2">
        <v>60515056</v>
      </c>
      <c r="L2402" s="3">
        <v>46163</v>
      </c>
      <c r="M2402" s="3">
        <v>47969</v>
      </c>
      <c r="N2402" s="2" t="s">
        <v>128</v>
      </c>
    </row>
    <row r="2403" spans="2:14" x14ac:dyDescent="0.25">
      <c r="B2403" s="2" t="s">
        <v>2794</v>
      </c>
      <c r="C2403" s="2" t="s">
        <v>2795</v>
      </c>
      <c r="D2403" s="2" t="s">
        <v>16</v>
      </c>
      <c r="E2403" s="2" t="s">
        <v>181</v>
      </c>
      <c r="F2403" s="2" t="s">
        <v>18</v>
      </c>
      <c r="G2403" s="2" t="s">
        <v>175</v>
      </c>
      <c r="H2403" s="2" t="s">
        <v>2796</v>
      </c>
      <c r="I2403" s="2">
        <v>5551</v>
      </c>
      <c r="J2403" s="2">
        <v>0</v>
      </c>
      <c r="K2403" s="2">
        <v>60126008</v>
      </c>
      <c r="L2403" s="3">
        <v>46055</v>
      </c>
      <c r="M2403" s="3">
        <v>47849</v>
      </c>
      <c r="N2403" s="2" t="s">
        <v>128</v>
      </c>
    </row>
    <row r="2404" spans="2:14" x14ac:dyDescent="0.25">
      <c r="B2404" s="2" t="s">
        <v>2794</v>
      </c>
      <c r="C2404" s="2" t="s">
        <v>2795</v>
      </c>
      <c r="D2404" s="2" t="s">
        <v>16</v>
      </c>
      <c r="E2404" s="2" t="s">
        <v>142</v>
      </c>
      <c r="F2404" s="2" t="s">
        <v>18</v>
      </c>
      <c r="G2404" s="2" t="s">
        <v>175</v>
      </c>
      <c r="H2404" s="2" t="s">
        <v>2796</v>
      </c>
      <c r="I2404" s="2">
        <v>5551</v>
      </c>
      <c r="J2404" s="2">
        <v>0</v>
      </c>
      <c r="K2404" s="2">
        <v>60327038</v>
      </c>
      <c r="L2404" s="3">
        <v>46114</v>
      </c>
      <c r="M2404" s="3">
        <v>47908</v>
      </c>
      <c r="N2404" s="2" t="s">
        <v>128</v>
      </c>
    </row>
    <row r="2405" spans="2:14" x14ac:dyDescent="0.25">
      <c r="B2405" s="2" t="s">
        <v>2797</v>
      </c>
      <c r="C2405" s="2" t="s">
        <v>2798</v>
      </c>
      <c r="D2405" s="2" t="s">
        <v>16</v>
      </c>
      <c r="E2405" s="2" t="s">
        <v>17</v>
      </c>
      <c r="F2405" s="2" t="s">
        <v>18</v>
      </c>
      <c r="G2405" s="2" t="s">
        <v>175</v>
      </c>
      <c r="H2405" s="2" t="s">
        <v>2799</v>
      </c>
      <c r="I2405" s="2">
        <v>4775</v>
      </c>
      <c r="J2405" s="2">
        <v>0</v>
      </c>
      <c r="K2405" s="2" t="s">
        <v>2800</v>
      </c>
      <c r="L2405" s="3">
        <v>46059</v>
      </c>
      <c r="M2405" s="3">
        <v>47849</v>
      </c>
      <c r="N2405" s="2" t="s">
        <v>476</v>
      </c>
    </row>
    <row r="2406" spans="2:14" x14ac:dyDescent="0.25">
      <c r="B2406" s="2" t="s">
        <v>2797</v>
      </c>
      <c r="C2406" s="2" t="s">
        <v>2798</v>
      </c>
      <c r="D2406" s="2" t="s">
        <v>16</v>
      </c>
      <c r="E2406" s="2" t="s">
        <v>17</v>
      </c>
      <c r="F2406" s="2" t="s">
        <v>18</v>
      </c>
      <c r="G2406" s="2" t="s">
        <v>175</v>
      </c>
      <c r="H2406" s="2" t="s">
        <v>2799</v>
      </c>
      <c r="I2406" s="2">
        <v>4775</v>
      </c>
      <c r="J2406" s="2">
        <v>0</v>
      </c>
      <c r="K2406" s="2" t="s">
        <v>2801</v>
      </c>
      <c r="L2406" s="3">
        <v>46077</v>
      </c>
      <c r="M2406" s="3">
        <v>47880</v>
      </c>
      <c r="N2406" s="2" t="s">
        <v>476</v>
      </c>
    </row>
    <row r="2407" spans="2:14" x14ac:dyDescent="0.25">
      <c r="B2407" s="2" t="s">
        <v>2797</v>
      </c>
      <c r="C2407" s="2" t="s">
        <v>2798</v>
      </c>
      <c r="D2407" s="2" t="s">
        <v>16</v>
      </c>
      <c r="E2407" s="2" t="s">
        <v>17</v>
      </c>
      <c r="F2407" s="2" t="s">
        <v>18</v>
      </c>
      <c r="G2407" s="2" t="s">
        <v>175</v>
      </c>
      <c r="H2407" s="2" t="s">
        <v>2799</v>
      </c>
      <c r="I2407" s="2">
        <v>4775</v>
      </c>
      <c r="J2407" s="2">
        <v>0</v>
      </c>
      <c r="K2407" s="2" t="s">
        <v>2802</v>
      </c>
      <c r="L2407" s="3">
        <v>46079</v>
      </c>
      <c r="M2407" s="3">
        <v>47880</v>
      </c>
      <c r="N2407" s="2" t="s">
        <v>476</v>
      </c>
    </row>
    <row r="2408" spans="2:14" x14ac:dyDescent="0.25">
      <c r="B2408" s="2" t="s">
        <v>2797</v>
      </c>
      <c r="C2408" s="2" t="s">
        <v>2798</v>
      </c>
      <c r="D2408" s="2" t="s">
        <v>16</v>
      </c>
      <c r="E2408" s="2" t="s">
        <v>17</v>
      </c>
      <c r="F2408" s="2" t="s">
        <v>18</v>
      </c>
      <c r="G2408" s="2" t="s">
        <v>175</v>
      </c>
      <c r="H2408" s="2" t="s">
        <v>2799</v>
      </c>
      <c r="I2408" s="2">
        <v>4775</v>
      </c>
      <c r="J2408" s="2">
        <v>0</v>
      </c>
      <c r="K2408" s="2" t="s">
        <v>2803</v>
      </c>
      <c r="L2408" s="3">
        <v>46090</v>
      </c>
      <c r="M2408" s="3">
        <v>47880</v>
      </c>
      <c r="N2408" s="2" t="s">
        <v>476</v>
      </c>
    </row>
    <row r="2409" spans="2:14" x14ac:dyDescent="0.25">
      <c r="B2409" s="2" t="s">
        <v>2797</v>
      </c>
      <c r="C2409" s="2" t="s">
        <v>2798</v>
      </c>
      <c r="D2409" s="2" t="s">
        <v>16</v>
      </c>
      <c r="E2409" s="2" t="s">
        <v>17</v>
      </c>
      <c r="F2409" s="2" t="s">
        <v>18</v>
      </c>
      <c r="G2409" s="2" t="s">
        <v>175</v>
      </c>
      <c r="H2409" s="2" t="s">
        <v>2799</v>
      </c>
      <c r="I2409" s="2">
        <v>4775</v>
      </c>
      <c r="J2409" s="2">
        <v>0</v>
      </c>
      <c r="K2409" s="2" t="s">
        <v>2804</v>
      </c>
      <c r="L2409" s="3">
        <v>46090</v>
      </c>
      <c r="M2409" s="3">
        <v>47880</v>
      </c>
      <c r="N2409" s="2" t="s">
        <v>476</v>
      </c>
    </row>
    <row r="2410" spans="2:14" x14ac:dyDescent="0.25">
      <c r="B2410" s="2" t="s">
        <v>2797</v>
      </c>
      <c r="C2410" s="2" t="s">
        <v>2798</v>
      </c>
      <c r="D2410" s="2" t="s">
        <v>16</v>
      </c>
      <c r="E2410" s="2" t="s">
        <v>17</v>
      </c>
      <c r="F2410" s="2" t="s">
        <v>18</v>
      </c>
      <c r="G2410" s="2" t="s">
        <v>175</v>
      </c>
      <c r="H2410" s="2" t="s">
        <v>2799</v>
      </c>
      <c r="I2410" s="2">
        <v>4775</v>
      </c>
      <c r="J2410" s="2">
        <v>4760</v>
      </c>
      <c r="K2410" s="2" t="s">
        <v>2805</v>
      </c>
      <c r="L2410" s="3">
        <v>46126</v>
      </c>
      <c r="M2410" s="3">
        <v>47939</v>
      </c>
      <c r="N2410" s="2" t="s">
        <v>476</v>
      </c>
    </row>
    <row r="2411" spans="2:14" x14ac:dyDescent="0.25">
      <c r="B2411" s="2" t="s">
        <v>2797</v>
      </c>
      <c r="C2411" s="2" t="s">
        <v>2798</v>
      </c>
      <c r="D2411" s="2" t="s">
        <v>16</v>
      </c>
      <c r="E2411" s="2" t="s">
        <v>17</v>
      </c>
      <c r="F2411" s="2" t="s">
        <v>18</v>
      </c>
      <c r="G2411" s="2" t="s">
        <v>175</v>
      </c>
      <c r="H2411" s="2" t="s">
        <v>2799</v>
      </c>
      <c r="I2411" s="2">
        <v>4775</v>
      </c>
      <c r="J2411" s="2">
        <v>15</v>
      </c>
      <c r="K2411" s="2" t="s">
        <v>2806</v>
      </c>
      <c r="L2411" s="3">
        <v>46118</v>
      </c>
      <c r="M2411" s="3">
        <v>47908</v>
      </c>
      <c r="N2411" s="2" t="s">
        <v>476</v>
      </c>
    </row>
    <row r="2412" spans="2:14" x14ac:dyDescent="0.25">
      <c r="B2412" s="2" t="s">
        <v>2797</v>
      </c>
      <c r="C2412" s="2" t="s">
        <v>2798</v>
      </c>
      <c r="D2412" s="2" t="s">
        <v>16</v>
      </c>
      <c r="E2412" s="2" t="s">
        <v>142</v>
      </c>
      <c r="F2412" s="2" t="s">
        <v>18</v>
      </c>
      <c r="G2412" s="2" t="s">
        <v>175</v>
      </c>
      <c r="H2412" s="2" t="s">
        <v>2799</v>
      </c>
      <c r="I2412" s="2">
        <v>4775</v>
      </c>
      <c r="J2412" s="2">
        <v>0</v>
      </c>
      <c r="K2412" s="2" t="s">
        <v>2800</v>
      </c>
      <c r="L2412" s="3">
        <v>46059</v>
      </c>
      <c r="M2412" s="3">
        <v>47849</v>
      </c>
      <c r="N2412" s="2" t="s">
        <v>476</v>
      </c>
    </row>
    <row r="2413" spans="2:14" x14ac:dyDescent="0.25">
      <c r="B2413" s="2" t="s">
        <v>2797</v>
      </c>
      <c r="C2413" s="2" t="s">
        <v>2798</v>
      </c>
      <c r="D2413" s="2" t="s">
        <v>16</v>
      </c>
      <c r="E2413" s="2" t="s">
        <v>142</v>
      </c>
      <c r="F2413" s="2" t="s">
        <v>18</v>
      </c>
      <c r="G2413" s="2" t="s">
        <v>175</v>
      </c>
      <c r="H2413" s="2" t="s">
        <v>2799</v>
      </c>
      <c r="I2413" s="2">
        <v>4775</v>
      </c>
      <c r="J2413" s="2">
        <v>0</v>
      </c>
      <c r="K2413" s="2" t="s">
        <v>2805</v>
      </c>
      <c r="L2413" s="3">
        <v>46126</v>
      </c>
      <c r="M2413" s="3">
        <v>47939</v>
      </c>
      <c r="N2413" s="2" t="s">
        <v>476</v>
      </c>
    </row>
    <row r="2414" spans="2:14" x14ac:dyDescent="0.25">
      <c r="B2414" s="2" t="s">
        <v>2807</v>
      </c>
      <c r="C2414" s="2" t="s">
        <v>2808</v>
      </c>
      <c r="D2414" s="2" t="s">
        <v>16</v>
      </c>
      <c r="E2414" s="2" t="s">
        <v>17</v>
      </c>
      <c r="F2414" s="2" t="s">
        <v>18</v>
      </c>
      <c r="G2414" s="2" t="s">
        <v>2619</v>
      </c>
      <c r="H2414" s="2" t="s">
        <v>2809</v>
      </c>
      <c r="I2414" s="2">
        <v>0</v>
      </c>
      <c r="J2414" s="2">
        <v>0</v>
      </c>
      <c r="K2414" s="2" t="s">
        <v>2810</v>
      </c>
      <c r="L2414" s="3">
        <v>46199</v>
      </c>
      <c r="M2414" s="3">
        <v>46813</v>
      </c>
      <c r="N2414" s="2" t="s">
        <v>656</v>
      </c>
    </row>
    <row r="2415" spans="2:14" x14ac:dyDescent="0.25">
      <c r="B2415" s="2" t="s">
        <v>2811</v>
      </c>
      <c r="C2415" s="2" t="s">
        <v>2812</v>
      </c>
      <c r="D2415" s="2" t="s">
        <v>41</v>
      </c>
      <c r="E2415" s="2" t="s">
        <v>17</v>
      </c>
      <c r="F2415" s="2" t="s">
        <v>18</v>
      </c>
      <c r="G2415" s="2" t="s">
        <v>90</v>
      </c>
      <c r="H2415" s="2" t="s">
        <v>2813</v>
      </c>
      <c r="I2415" s="2">
        <v>0</v>
      </c>
      <c r="J2415" s="2">
        <v>0</v>
      </c>
      <c r="K2415" s="2">
        <v>240919</v>
      </c>
      <c r="L2415" s="3">
        <v>44958</v>
      </c>
      <c r="M2415" s="3">
        <v>46997</v>
      </c>
      <c r="N2415" s="2" t="s">
        <v>2814</v>
      </c>
    </row>
    <row r="2416" spans="2:14" x14ac:dyDescent="0.25">
      <c r="B2416" s="2" t="s">
        <v>2815</v>
      </c>
      <c r="C2416" s="2" t="s">
        <v>2816</v>
      </c>
      <c r="D2416" s="2" t="s">
        <v>41</v>
      </c>
      <c r="E2416" s="2" t="s">
        <v>17</v>
      </c>
      <c r="F2416" s="2" t="s">
        <v>18</v>
      </c>
      <c r="G2416" s="2" t="s">
        <v>208</v>
      </c>
      <c r="H2416" s="2" t="s">
        <v>2817</v>
      </c>
      <c r="I2416" s="2">
        <v>320</v>
      </c>
      <c r="J2416" s="2">
        <v>320</v>
      </c>
      <c r="K2416" s="2">
        <v>0</v>
      </c>
      <c r="L2416" s="3">
        <v>44958</v>
      </c>
      <c r="M2416" s="2" t="s">
        <v>30</v>
      </c>
      <c r="N2416" s="2" t="s">
        <v>1326</v>
      </c>
    </row>
    <row r="2417" spans="2:14" x14ac:dyDescent="0.25">
      <c r="B2417" s="2" t="s">
        <v>2818</v>
      </c>
      <c r="C2417" s="2" t="s">
        <v>2819</v>
      </c>
      <c r="D2417" s="2" t="s">
        <v>16</v>
      </c>
      <c r="E2417" s="2" t="s">
        <v>17</v>
      </c>
      <c r="F2417" s="2" t="s">
        <v>18</v>
      </c>
      <c r="G2417" s="2" t="s">
        <v>208</v>
      </c>
      <c r="H2417" s="2" t="s">
        <v>209</v>
      </c>
      <c r="I2417" s="2">
        <v>0</v>
      </c>
      <c r="J2417" s="2">
        <v>0</v>
      </c>
      <c r="K2417" s="2">
        <v>29201</v>
      </c>
      <c r="L2417" s="3">
        <v>44958</v>
      </c>
      <c r="M2417" s="3">
        <v>47088</v>
      </c>
      <c r="N2417" s="2" t="s">
        <v>113</v>
      </c>
    </row>
    <row r="2418" spans="2:14" x14ac:dyDescent="0.25">
      <c r="B2418" s="2" t="s">
        <v>2818</v>
      </c>
      <c r="C2418" s="2" t="s">
        <v>2819</v>
      </c>
      <c r="D2418" s="2" t="s">
        <v>16</v>
      </c>
      <c r="E2418" s="2" t="s">
        <v>181</v>
      </c>
      <c r="F2418" s="2" t="s">
        <v>18</v>
      </c>
      <c r="G2418" s="2" t="s">
        <v>208</v>
      </c>
      <c r="H2418" s="2" t="s">
        <v>209</v>
      </c>
      <c r="I2418" s="2">
        <v>0</v>
      </c>
      <c r="J2418" s="2">
        <v>0</v>
      </c>
      <c r="K2418" s="2">
        <v>0</v>
      </c>
      <c r="L2418" s="3">
        <v>45883</v>
      </c>
      <c r="M2418" s="2" t="s">
        <v>30</v>
      </c>
      <c r="N2418" s="2" t="s">
        <v>113</v>
      </c>
    </row>
    <row r="2419" spans="2:14" x14ac:dyDescent="0.25">
      <c r="B2419" s="2" t="s">
        <v>2818</v>
      </c>
      <c r="C2419" s="2" t="s">
        <v>2819</v>
      </c>
      <c r="D2419" s="2" t="s">
        <v>16</v>
      </c>
      <c r="E2419" s="2" t="s">
        <v>181</v>
      </c>
      <c r="F2419" s="2" t="s">
        <v>18</v>
      </c>
      <c r="G2419" s="2" t="s">
        <v>208</v>
      </c>
      <c r="H2419" s="2" t="s">
        <v>209</v>
      </c>
      <c r="I2419" s="2">
        <v>0</v>
      </c>
      <c r="J2419" s="2">
        <v>0</v>
      </c>
      <c r="K2419" s="2">
        <v>29201</v>
      </c>
      <c r="L2419" s="3">
        <v>44958</v>
      </c>
      <c r="M2419" s="3">
        <v>47088</v>
      </c>
      <c r="N2419" s="2" t="s">
        <v>113</v>
      </c>
    </row>
    <row r="2420" spans="2:14" x14ac:dyDescent="0.25">
      <c r="B2420" s="2" t="s">
        <v>2820</v>
      </c>
      <c r="C2420" s="2" t="s">
        <v>2821</v>
      </c>
      <c r="D2420" s="2" t="s">
        <v>824</v>
      </c>
      <c r="E2420" s="2" t="s">
        <v>17</v>
      </c>
      <c r="F2420" s="2" t="s">
        <v>138</v>
      </c>
      <c r="G2420" s="2" t="s">
        <v>138</v>
      </c>
      <c r="H2420" s="2" t="s">
        <v>2822</v>
      </c>
      <c r="I2420" s="2">
        <v>0</v>
      </c>
      <c r="J2420" s="2">
        <v>0</v>
      </c>
      <c r="K2420" s="2">
        <v>0</v>
      </c>
      <c r="L2420" s="3">
        <v>45961</v>
      </c>
      <c r="M2420" s="2" t="s">
        <v>30</v>
      </c>
      <c r="N2420" s="2" t="s">
        <v>237</v>
      </c>
    </row>
    <row r="2421" spans="2:14" x14ac:dyDescent="0.25">
      <c r="B2421" s="2" t="s">
        <v>2820</v>
      </c>
      <c r="C2421" s="2" t="s">
        <v>2821</v>
      </c>
      <c r="D2421" s="2" t="s">
        <v>824</v>
      </c>
      <c r="E2421" s="2" t="s">
        <v>17</v>
      </c>
      <c r="F2421" s="2" t="s">
        <v>138</v>
      </c>
      <c r="G2421" s="2" t="s">
        <v>138</v>
      </c>
      <c r="H2421" s="2" t="s">
        <v>2822</v>
      </c>
      <c r="I2421" s="2">
        <v>0</v>
      </c>
      <c r="J2421" s="2">
        <v>0</v>
      </c>
      <c r="K2421" s="2">
        <v>1012025</v>
      </c>
      <c r="L2421" s="3">
        <v>45733</v>
      </c>
      <c r="M2421" s="3">
        <v>47849</v>
      </c>
      <c r="N2421" s="2" t="s">
        <v>237</v>
      </c>
    </row>
    <row r="2422" spans="2:14" x14ac:dyDescent="0.25">
      <c r="B2422" s="2" t="s">
        <v>2820</v>
      </c>
      <c r="C2422" s="2" t="s">
        <v>2821</v>
      </c>
      <c r="D2422" s="2" t="s">
        <v>824</v>
      </c>
      <c r="E2422" s="2" t="s">
        <v>17</v>
      </c>
      <c r="F2422" s="2" t="s">
        <v>138</v>
      </c>
      <c r="G2422" s="2" t="s">
        <v>138</v>
      </c>
      <c r="H2422" s="2" t="s">
        <v>2822</v>
      </c>
      <c r="I2422" s="2">
        <v>0</v>
      </c>
      <c r="J2422" s="2">
        <v>0</v>
      </c>
      <c r="K2422" s="2">
        <v>3032023</v>
      </c>
      <c r="L2422" s="3">
        <v>44958</v>
      </c>
      <c r="M2422" s="3">
        <v>47453</v>
      </c>
      <c r="N2422" s="2" t="s">
        <v>237</v>
      </c>
    </row>
    <row r="2423" spans="2:14" hidden="1" x14ac:dyDescent="0.25">
      <c r="B2423" s="2" t="s">
        <v>2820</v>
      </c>
      <c r="C2423" s="2" t="s">
        <v>2821</v>
      </c>
      <c r="D2423" s="2" t="s">
        <v>824</v>
      </c>
      <c r="E2423" s="2" t="s">
        <v>233</v>
      </c>
      <c r="F2423" s="2" t="s">
        <v>138</v>
      </c>
      <c r="G2423" s="2" t="s">
        <v>138</v>
      </c>
      <c r="H2423" s="2" t="s">
        <v>2822</v>
      </c>
      <c r="I2423" s="2">
        <v>0</v>
      </c>
      <c r="J2423" s="2">
        <v>0</v>
      </c>
      <c r="K2423" s="2">
        <v>3032023</v>
      </c>
      <c r="L2423" s="3">
        <v>44958</v>
      </c>
      <c r="M2423" s="3">
        <v>47453</v>
      </c>
      <c r="N2423" s="2" t="s">
        <v>237</v>
      </c>
    </row>
    <row r="2424" spans="2:14" x14ac:dyDescent="0.25">
      <c r="B2424" s="2" t="s">
        <v>2823</v>
      </c>
      <c r="C2424" s="2" t="s">
        <v>2824</v>
      </c>
      <c r="D2424" s="2" t="s">
        <v>824</v>
      </c>
      <c r="E2424" s="2" t="s">
        <v>17</v>
      </c>
      <c r="F2424" s="2" t="s">
        <v>138</v>
      </c>
      <c r="G2424" s="2" t="s">
        <v>138</v>
      </c>
      <c r="H2424" s="2" t="s">
        <v>2825</v>
      </c>
      <c r="I2424" s="2">
        <v>191350</v>
      </c>
      <c r="J2424" s="2">
        <v>0</v>
      </c>
      <c r="K2424" s="2">
        <v>1012025</v>
      </c>
      <c r="L2424" s="3">
        <v>45667</v>
      </c>
      <c r="M2424" s="3">
        <v>47849</v>
      </c>
      <c r="N2424" s="2" t="s">
        <v>237</v>
      </c>
    </row>
    <row r="2425" spans="2:14" x14ac:dyDescent="0.25">
      <c r="B2425" s="2" t="s">
        <v>2823</v>
      </c>
      <c r="C2425" s="2" t="s">
        <v>2824</v>
      </c>
      <c r="D2425" s="2" t="s">
        <v>824</v>
      </c>
      <c r="E2425" s="2" t="s">
        <v>17</v>
      </c>
      <c r="F2425" s="2" t="s">
        <v>138</v>
      </c>
      <c r="G2425" s="2" t="s">
        <v>138</v>
      </c>
      <c r="H2425" s="2" t="s">
        <v>2825</v>
      </c>
      <c r="I2425" s="2">
        <v>191350</v>
      </c>
      <c r="J2425" s="2">
        <v>191400</v>
      </c>
      <c r="K2425" s="2">
        <v>1012026</v>
      </c>
      <c r="L2425" s="3">
        <v>46182</v>
      </c>
      <c r="M2425" s="3">
        <v>48214</v>
      </c>
      <c r="N2425" s="2" t="s">
        <v>237</v>
      </c>
    </row>
    <row r="2426" spans="2:14" x14ac:dyDescent="0.25">
      <c r="B2426" s="2" t="s">
        <v>2823</v>
      </c>
      <c r="C2426" s="2" t="s">
        <v>2824</v>
      </c>
      <c r="D2426" s="2" t="s">
        <v>824</v>
      </c>
      <c r="E2426" s="2" t="s">
        <v>17</v>
      </c>
      <c r="F2426" s="2" t="s">
        <v>138</v>
      </c>
      <c r="G2426" s="2" t="s">
        <v>138</v>
      </c>
      <c r="H2426" s="2" t="s">
        <v>2825</v>
      </c>
      <c r="I2426" s="2">
        <v>191350</v>
      </c>
      <c r="J2426" s="2">
        <v>147</v>
      </c>
      <c r="K2426" s="2">
        <v>10126</v>
      </c>
      <c r="L2426" s="3">
        <v>46088</v>
      </c>
      <c r="M2426" s="3">
        <v>48214</v>
      </c>
      <c r="N2426" s="2" t="s">
        <v>237</v>
      </c>
    </row>
    <row r="2427" spans="2:14" x14ac:dyDescent="0.25">
      <c r="B2427" s="2" t="s">
        <v>2823</v>
      </c>
      <c r="C2427" s="2" t="s">
        <v>2824</v>
      </c>
      <c r="D2427" s="2" t="s">
        <v>824</v>
      </c>
      <c r="E2427" s="2" t="s">
        <v>17</v>
      </c>
      <c r="F2427" s="2" t="s">
        <v>138</v>
      </c>
      <c r="G2427" s="2" t="s">
        <v>138</v>
      </c>
      <c r="H2427" s="2" t="s">
        <v>2825</v>
      </c>
      <c r="I2427" s="2">
        <v>191350</v>
      </c>
      <c r="J2427" s="2">
        <v>0</v>
      </c>
      <c r="K2427" s="2">
        <v>3032023</v>
      </c>
      <c r="L2427" s="3">
        <v>44958</v>
      </c>
      <c r="M2427" s="3">
        <v>47453</v>
      </c>
      <c r="N2427" s="2" t="s">
        <v>237</v>
      </c>
    </row>
    <row r="2428" spans="2:14" hidden="1" x14ac:dyDescent="0.25">
      <c r="B2428" s="2" t="s">
        <v>2823</v>
      </c>
      <c r="C2428" s="2" t="s">
        <v>2824</v>
      </c>
      <c r="D2428" s="2" t="s">
        <v>824</v>
      </c>
      <c r="E2428" s="2" t="s">
        <v>233</v>
      </c>
      <c r="F2428" s="2" t="s">
        <v>138</v>
      </c>
      <c r="G2428" s="2" t="s">
        <v>138</v>
      </c>
      <c r="H2428" s="2" t="s">
        <v>2825</v>
      </c>
      <c r="I2428" s="2">
        <v>191350</v>
      </c>
      <c r="J2428" s="2">
        <v>0</v>
      </c>
      <c r="K2428" s="2">
        <v>1012025</v>
      </c>
      <c r="L2428" s="3">
        <v>45667</v>
      </c>
      <c r="M2428" s="3">
        <v>47849</v>
      </c>
      <c r="N2428" s="2" t="s">
        <v>237</v>
      </c>
    </row>
    <row r="2429" spans="2:14" x14ac:dyDescent="0.25">
      <c r="B2429" s="2" t="s">
        <v>2823</v>
      </c>
      <c r="C2429" s="2" t="s">
        <v>2824</v>
      </c>
      <c r="D2429" s="2" t="s">
        <v>824</v>
      </c>
      <c r="E2429" s="2" t="s">
        <v>142</v>
      </c>
      <c r="F2429" s="2" t="s">
        <v>138</v>
      </c>
      <c r="G2429" s="2" t="s">
        <v>138</v>
      </c>
      <c r="H2429" s="2" t="s">
        <v>2825</v>
      </c>
      <c r="I2429" s="2">
        <v>191350</v>
      </c>
      <c r="J2429" s="2">
        <v>1500</v>
      </c>
      <c r="K2429" s="2">
        <v>1012025</v>
      </c>
      <c r="L2429" s="3">
        <v>45667</v>
      </c>
      <c r="M2429" s="3">
        <v>47849</v>
      </c>
      <c r="N2429" s="2" t="s">
        <v>237</v>
      </c>
    </row>
    <row r="2430" spans="2:14" x14ac:dyDescent="0.25">
      <c r="B2430" s="2" t="s">
        <v>2823</v>
      </c>
      <c r="C2430" s="2" t="s">
        <v>2824</v>
      </c>
      <c r="D2430" s="2" t="s">
        <v>824</v>
      </c>
      <c r="E2430" s="2" t="s">
        <v>142</v>
      </c>
      <c r="F2430" s="2" t="s">
        <v>138</v>
      </c>
      <c r="G2430" s="2" t="s">
        <v>138</v>
      </c>
      <c r="H2430" s="2" t="s">
        <v>2825</v>
      </c>
      <c r="I2430" s="2">
        <v>191350</v>
      </c>
      <c r="J2430" s="2">
        <v>0</v>
      </c>
      <c r="K2430" s="2">
        <v>3032023</v>
      </c>
      <c r="L2430" s="3">
        <v>44958</v>
      </c>
      <c r="M2430" s="3">
        <v>47453</v>
      </c>
      <c r="N2430" s="2" t="s">
        <v>237</v>
      </c>
    </row>
    <row r="2431" spans="2:14" x14ac:dyDescent="0.25">
      <c r="B2431" s="2" t="s">
        <v>2826</v>
      </c>
      <c r="C2431" s="2" t="s">
        <v>2827</v>
      </c>
      <c r="D2431" s="2" t="s">
        <v>16</v>
      </c>
      <c r="E2431" s="2" t="s">
        <v>17</v>
      </c>
      <c r="F2431" s="2" t="s">
        <v>18</v>
      </c>
      <c r="G2431" s="2" t="s">
        <v>175</v>
      </c>
      <c r="H2431" s="2" t="s">
        <v>2828</v>
      </c>
      <c r="I2431" s="2">
        <v>0</v>
      </c>
      <c r="J2431" s="2">
        <v>0</v>
      </c>
      <c r="K2431" s="2">
        <v>31211527</v>
      </c>
      <c r="L2431" s="3">
        <v>44958</v>
      </c>
      <c r="M2431" s="3">
        <v>47088</v>
      </c>
      <c r="N2431" s="2" t="s">
        <v>128</v>
      </c>
    </row>
    <row r="2432" spans="2:14" x14ac:dyDescent="0.25">
      <c r="B2432" s="2" t="s">
        <v>2829</v>
      </c>
      <c r="C2432" s="2" t="s">
        <v>2830</v>
      </c>
      <c r="D2432" s="2" t="s">
        <v>379</v>
      </c>
      <c r="E2432" s="2" t="s">
        <v>17</v>
      </c>
      <c r="F2432" s="2" t="s">
        <v>18</v>
      </c>
      <c r="G2432" s="2" t="s">
        <v>175</v>
      </c>
      <c r="H2432" s="2" t="s">
        <v>2828</v>
      </c>
      <c r="I2432" s="2">
        <v>0</v>
      </c>
      <c r="J2432" s="2">
        <v>0</v>
      </c>
      <c r="K2432" s="2">
        <v>40612247</v>
      </c>
      <c r="L2432" s="3">
        <v>44958</v>
      </c>
      <c r="M2432" s="3">
        <v>47270</v>
      </c>
      <c r="N2432" s="2" t="s">
        <v>128</v>
      </c>
    </row>
    <row r="2433" spans="2:14" x14ac:dyDescent="0.25">
      <c r="B2433" s="2" t="s">
        <v>2831</v>
      </c>
      <c r="C2433" s="2" t="s">
        <v>2832</v>
      </c>
      <c r="D2433" s="2" t="s">
        <v>16</v>
      </c>
      <c r="E2433" s="2" t="s">
        <v>17</v>
      </c>
      <c r="F2433" s="2" t="s">
        <v>138</v>
      </c>
      <c r="G2433" s="2" t="s">
        <v>138</v>
      </c>
      <c r="H2433" s="2" t="s">
        <v>2833</v>
      </c>
      <c r="I2433" s="2">
        <v>0</v>
      </c>
      <c r="J2433" s="2">
        <v>0</v>
      </c>
      <c r="K2433" s="2">
        <v>1</v>
      </c>
      <c r="L2433" s="3">
        <v>44958</v>
      </c>
      <c r="M2433" s="3">
        <v>46357</v>
      </c>
      <c r="N2433" s="2" t="s">
        <v>255</v>
      </c>
    </row>
    <row r="2434" spans="2:14" x14ac:dyDescent="0.25">
      <c r="B2434" s="2" t="s">
        <v>2831</v>
      </c>
      <c r="C2434" s="2" t="s">
        <v>2832</v>
      </c>
      <c r="D2434" s="2" t="s">
        <v>16</v>
      </c>
      <c r="E2434" s="2" t="s">
        <v>17</v>
      </c>
      <c r="F2434" s="2" t="s">
        <v>138</v>
      </c>
      <c r="G2434" s="2" t="s">
        <v>138</v>
      </c>
      <c r="H2434" s="2" t="s">
        <v>2833</v>
      </c>
      <c r="I2434" s="2">
        <v>0</v>
      </c>
      <c r="J2434" s="2">
        <v>0</v>
      </c>
      <c r="K2434" s="2">
        <v>1</v>
      </c>
      <c r="L2434" s="3">
        <v>45882</v>
      </c>
      <c r="M2434" s="3">
        <v>47696</v>
      </c>
      <c r="N2434" s="2" t="s">
        <v>255</v>
      </c>
    </row>
    <row r="2435" spans="2:14" x14ac:dyDescent="0.25">
      <c r="B2435" s="2" t="s">
        <v>2834</v>
      </c>
      <c r="C2435" s="2" t="s">
        <v>2835</v>
      </c>
      <c r="D2435" s="2" t="s">
        <v>16</v>
      </c>
      <c r="E2435" s="2" t="s">
        <v>17</v>
      </c>
      <c r="F2435" s="2" t="s">
        <v>138</v>
      </c>
      <c r="G2435" s="2" t="s">
        <v>138</v>
      </c>
      <c r="H2435" s="2" t="s">
        <v>2833</v>
      </c>
      <c r="I2435" s="2">
        <v>0</v>
      </c>
      <c r="J2435" s="2">
        <v>0</v>
      </c>
      <c r="K2435" s="2">
        <v>1</v>
      </c>
      <c r="L2435" s="3">
        <v>44958</v>
      </c>
      <c r="M2435" s="3">
        <v>46357</v>
      </c>
      <c r="N2435" s="2" t="s">
        <v>255</v>
      </c>
    </row>
    <row r="2436" spans="2:14" x14ac:dyDescent="0.25">
      <c r="B2436" s="2" t="s">
        <v>2836</v>
      </c>
      <c r="C2436" s="2" t="s">
        <v>2837</v>
      </c>
      <c r="D2436" s="2" t="s">
        <v>16</v>
      </c>
      <c r="E2436" s="2" t="s">
        <v>17</v>
      </c>
      <c r="F2436" s="2" t="s">
        <v>138</v>
      </c>
      <c r="G2436" s="2" t="s">
        <v>138</v>
      </c>
      <c r="H2436" s="2" t="s">
        <v>2833</v>
      </c>
      <c r="I2436" s="2">
        <v>0</v>
      </c>
      <c r="J2436" s="2">
        <v>0</v>
      </c>
      <c r="K2436" s="2">
        <v>0</v>
      </c>
      <c r="L2436" s="3">
        <v>46098</v>
      </c>
      <c r="M2436" s="2" t="s">
        <v>30</v>
      </c>
      <c r="N2436" s="2" t="s">
        <v>255</v>
      </c>
    </row>
    <row r="2437" spans="2:14" x14ac:dyDescent="0.25">
      <c r="B2437" s="2" t="s">
        <v>2836</v>
      </c>
      <c r="C2437" s="2" t="s">
        <v>2837</v>
      </c>
      <c r="D2437" s="2" t="s">
        <v>16</v>
      </c>
      <c r="E2437" s="2" t="s">
        <v>17</v>
      </c>
      <c r="F2437" s="2" t="s">
        <v>138</v>
      </c>
      <c r="G2437" s="2" t="s">
        <v>138</v>
      </c>
      <c r="H2437" s="2" t="s">
        <v>2833</v>
      </c>
      <c r="I2437" s="2">
        <v>0</v>
      </c>
      <c r="J2437" s="2">
        <v>0</v>
      </c>
      <c r="K2437" s="2">
        <v>1</v>
      </c>
      <c r="L2437" s="3">
        <v>44958</v>
      </c>
      <c r="M2437" s="3">
        <v>46357</v>
      </c>
      <c r="N2437" s="2" t="s">
        <v>255</v>
      </c>
    </row>
    <row r="2438" spans="2:14" x14ac:dyDescent="0.25">
      <c r="B2438" s="2" t="s">
        <v>2836</v>
      </c>
      <c r="C2438" s="2" t="s">
        <v>2837</v>
      </c>
      <c r="D2438" s="2" t="s">
        <v>16</v>
      </c>
      <c r="E2438" s="2" t="s">
        <v>17</v>
      </c>
      <c r="F2438" s="2" t="s">
        <v>138</v>
      </c>
      <c r="G2438" s="2" t="s">
        <v>138</v>
      </c>
      <c r="H2438" s="2" t="s">
        <v>2833</v>
      </c>
      <c r="I2438" s="2">
        <v>0</v>
      </c>
      <c r="J2438" s="2">
        <v>0</v>
      </c>
      <c r="K2438" s="2">
        <v>1</v>
      </c>
      <c r="L2438" s="3">
        <v>45882</v>
      </c>
      <c r="M2438" s="3">
        <v>47696</v>
      </c>
      <c r="N2438" s="2" t="s">
        <v>255</v>
      </c>
    </row>
    <row r="2439" spans="2:14" x14ac:dyDescent="0.25">
      <c r="B2439" s="2" t="s">
        <v>2838</v>
      </c>
      <c r="C2439" s="2" t="s">
        <v>2839</v>
      </c>
      <c r="D2439" s="2" t="s">
        <v>16</v>
      </c>
      <c r="E2439" s="2" t="s">
        <v>17</v>
      </c>
      <c r="F2439" s="2" t="s">
        <v>138</v>
      </c>
      <c r="G2439" s="2" t="s">
        <v>138</v>
      </c>
      <c r="H2439" s="2" t="s">
        <v>2833</v>
      </c>
      <c r="I2439" s="2">
        <v>0</v>
      </c>
      <c r="J2439" s="2">
        <v>0</v>
      </c>
      <c r="K2439" s="2">
        <v>1</v>
      </c>
      <c r="L2439" s="3">
        <v>44958</v>
      </c>
      <c r="M2439" s="3">
        <v>46357</v>
      </c>
      <c r="N2439" s="2" t="s">
        <v>255</v>
      </c>
    </row>
    <row r="2440" spans="2:14" x14ac:dyDescent="0.25">
      <c r="B2440" s="2" t="s">
        <v>2840</v>
      </c>
      <c r="C2440" s="2" t="s">
        <v>2841</v>
      </c>
      <c r="D2440" s="2" t="s">
        <v>16</v>
      </c>
      <c r="E2440" s="2" t="s">
        <v>17</v>
      </c>
      <c r="F2440" s="2" t="s">
        <v>138</v>
      </c>
      <c r="G2440" s="2" t="s">
        <v>138</v>
      </c>
      <c r="H2440" s="2" t="s">
        <v>2842</v>
      </c>
      <c r="I2440" s="2">
        <v>152</v>
      </c>
      <c r="J2440" s="2">
        <v>0</v>
      </c>
      <c r="K2440" s="2">
        <v>0</v>
      </c>
      <c r="L2440" s="3">
        <v>45953</v>
      </c>
      <c r="M2440" s="3">
        <v>47757</v>
      </c>
      <c r="N2440" s="2" t="s">
        <v>255</v>
      </c>
    </row>
    <row r="2441" spans="2:14" x14ac:dyDescent="0.25">
      <c r="B2441" s="2" t="s">
        <v>2840</v>
      </c>
      <c r="C2441" s="2" t="s">
        <v>2841</v>
      </c>
      <c r="D2441" s="2" t="s">
        <v>16</v>
      </c>
      <c r="E2441" s="2" t="s">
        <v>17</v>
      </c>
      <c r="F2441" s="2" t="s">
        <v>138</v>
      </c>
      <c r="G2441" s="2" t="s">
        <v>138</v>
      </c>
      <c r="H2441" s="2" t="s">
        <v>2842</v>
      </c>
      <c r="I2441" s="2">
        <v>152</v>
      </c>
      <c r="J2441" s="2">
        <v>152</v>
      </c>
      <c r="K2441" s="2">
        <v>0</v>
      </c>
      <c r="L2441" s="3">
        <v>46017</v>
      </c>
      <c r="M2441" s="3">
        <v>47818</v>
      </c>
      <c r="N2441" s="2" t="s">
        <v>255</v>
      </c>
    </row>
    <row r="2442" spans="2:14" x14ac:dyDescent="0.25">
      <c r="B2442" s="2" t="s">
        <v>2840</v>
      </c>
      <c r="C2442" s="2" t="s">
        <v>2841</v>
      </c>
      <c r="D2442" s="2" t="s">
        <v>16</v>
      </c>
      <c r="E2442" s="2" t="s">
        <v>142</v>
      </c>
      <c r="F2442" s="2" t="s">
        <v>138</v>
      </c>
      <c r="G2442" s="2" t="s">
        <v>138</v>
      </c>
      <c r="H2442" s="2" t="s">
        <v>2842</v>
      </c>
      <c r="I2442" s="2">
        <v>152</v>
      </c>
      <c r="J2442" s="2">
        <v>0</v>
      </c>
      <c r="K2442" s="2">
        <v>0</v>
      </c>
      <c r="L2442" s="3">
        <v>46017</v>
      </c>
      <c r="M2442" s="3">
        <v>47818</v>
      </c>
      <c r="N2442" s="2" t="s">
        <v>255</v>
      </c>
    </row>
    <row r="2443" spans="2:14" x14ac:dyDescent="0.25">
      <c r="B2443" s="2" t="s">
        <v>2843</v>
      </c>
      <c r="C2443" s="2" t="s">
        <v>2844</v>
      </c>
      <c r="D2443" s="2" t="s">
        <v>16</v>
      </c>
      <c r="E2443" s="2" t="s">
        <v>17</v>
      </c>
      <c r="F2443" s="2" t="s">
        <v>138</v>
      </c>
      <c r="G2443" s="2" t="s">
        <v>138</v>
      </c>
      <c r="H2443" s="2" t="s">
        <v>2842</v>
      </c>
      <c r="I2443" s="2">
        <v>760</v>
      </c>
      <c r="J2443" s="2">
        <v>617</v>
      </c>
      <c r="K2443" s="2">
        <v>0</v>
      </c>
      <c r="L2443" s="3">
        <v>45996</v>
      </c>
      <c r="M2443" s="3">
        <v>47818</v>
      </c>
      <c r="N2443" s="2" t="s">
        <v>255</v>
      </c>
    </row>
    <row r="2444" spans="2:14" x14ac:dyDescent="0.25">
      <c r="B2444" s="2" t="s">
        <v>2843</v>
      </c>
      <c r="C2444" s="2" t="s">
        <v>2844</v>
      </c>
      <c r="D2444" s="2" t="s">
        <v>16</v>
      </c>
      <c r="E2444" s="2" t="s">
        <v>17</v>
      </c>
      <c r="F2444" s="2" t="s">
        <v>138</v>
      </c>
      <c r="G2444" s="2" t="s">
        <v>138</v>
      </c>
      <c r="H2444" s="2" t="s">
        <v>2842</v>
      </c>
      <c r="I2444" s="2">
        <v>760</v>
      </c>
      <c r="J2444" s="2">
        <v>143</v>
      </c>
      <c r="K2444" s="2">
        <v>160326</v>
      </c>
      <c r="L2444" s="3">
        <v>46098</v>
      </c>
      <c r="M2444" s="3">
        <v>47543</v>
      </c>
      <c r="N2444" s="2" t="s">
        <v>255</v>
      </c>
    </row>
    <row r="2445" spans="2:14" x14ac:dyDescent="0.25">
      <c r="B2445" s="2" t="s">
        <v>2845</v>
      </c>
      <c r="C2445" s="2" t="s">
        <v>2846</v>
      </c>
      <c r="D2445" s="2" t="s">
        <v>16</v>
      </c>
      <c r="E2445" s="2" t="s">
        <v>17</v>
      </c>
      <c r="F2445" s="2" t="s">
        <v>138</v>
      </c>
      <c r="G2445" s="2" t="s">
        <v>138</v>
      </c>
      <c r="H2445" s="2" t="s">
        <v>2842</v>
      </c>
      <c r="I2445" s="2">
        <v>855</v>
      </c>
      <c r="J2445" s="2">
        <v>855</v>
      </c>
      <c r="K2445" s="2">
        <v>0</v>
      </c>
      <c r="L2445" s="3">
        <v>45996</v>
      </c>
      <c r="M2445" s="3">
        <v>47818</v>
      </c>
      <c r="N2445" s="2" t="s">
        <v>255</v>
      </c>
    </row>
    <row r="2446" spans="2:14" x14ac:dyDescent="0.25">
      <c r="B2446" s="2" t="s">
        <v>2847</v>
      </c>
      <c r="C2446" s="2" t="s">
        <v>2848</v>
      </c>
      <c r="D2446" s="2" t="s">
        <v>41</v>
      </c>
      <c r="E2446" s="2" t="s">
        <v>17</v>
      </c>
      <c r="F2446" s="2" t="s">
        <v>18</v>
      </c>
      <c r="G2446" s="2" t="s">
        <v>19</v>
      </c>
      <c r="H2446" s="2" t="s">
        <v>2849</v>
      </c>
      <c r="I2446" s="2">
        <v>0</v>
      </c>
      <c r="J2446" s="2">
        <v>0</v>
      </c>
      <c r="K2446" s="2">
        <v>0</v>
      </c>
      <c r="L2446" s="3">
        <v>46151</v>
      </c>
      <c r="M2446" s="2" t="s">
        <v>30</v>
      </c>
      <c r="N2446" s="2" t="s">
        <v>2850</v>
      </c>
    </row>
    <row r="2447" spans="2:14" x14ac:dyDescent="0.25">
      <c r="B2447" s="2" t="s">
        <v>2847</v>
      </c>
      <c r="C2447" s="2" t="s">
        <v>2848</v>
      </c>
      <c r="D2447" s="2" t="s">
        <v>41</v>
      </c>
      <c r="E2447" s="2" t="s">
        <v>17</v>
      </c>
      <c r="F2447" s="2" t="s">
        <v>18</v>
      </c>
      <c r="G2447" s="2" t="s">
        <v>19</v>
      </c>
      <c r="H2447" s="2" t="s">
        <v>2849</v>
      </c>
      <c r="I2447" s="2">
        <v>0</v>
      </c>
      <c r="J2447" s="2">
        <v>0</v>
      </c>
      <c r="K2447" s="2" t="s">
        <v>2851</v>
      </c>
      <c r="L2447" s="3">
        <v>45974</v>
      </c>
      <c r="M2447" s="3">
        <v>47788</v>
      </c>
      <c r="N2447" s="2" t="s">
        <v>2850</v>
      </c>
    </row>
    <row r="2448" spans="2:14" x14ac:dyDescent="0.25">
      <c r="B2448" s="2" t="s">
        <v>2852</v>
      </c>
      <c r="C2448" s="2" t="s">
        <v>2853</v>
      </c>
      <c r="D2448" s="2" t="s">
        <v>41</v>
      </c>
      <c r="E2448" s="2" t="s">
        <v>17</v>
      </c>
      <c r="F2448" s="2" t="s">
        <v>18</v>
      </c>
      <c r="G2448" s="2" t="s">
        <v>90</v>
      </c>
      <c r="H2448" s="2" t="s">
        <v>2854</v>
      </c>
      <c r="I2448" s="2">
        <v>2880</v>
      </c>
      <c r="J2448" s="2">
        <v>0</v>
      </c>
      <c r="K2448" s="2" t="s">
        <v>2855</v>
      </c>
      <c r="L2448" s="3">
        <v>44958</v>
      </c>
      <c r="M2448" s="3">
        <v>45778</v>
      </c>
      <c r="N2448" s="2" t="s">
        <v>92</v>
      </c>
    </row>
    <row r="2449" spans="2:14" x14ac:dyDescent="0.25">
      <c r="B2449" s="2" t="s">
        <v>2852</v>
      </c>
      <c r="C2449" s="2" t="s">
        <v>2853</v>
      </c>
      <c r="D2449" s="2" t="s">
        <v>41</v>
      </c>
      <c r="E2449" s="2" t="s">
        <v>17</v>
      </c>
      <c r="F2449" s="2" t="s">
        <v>18</v>
      </c>
      <c r="G2449" s="2" t="s">
        <v>90</v>
      </c>
      <c r="H2449" s="2" t="s">
        <v>2854</v>
      </c>
      <c r="I2449" s="2">
        <v>2880</v>
      </c>
      <c r="J2449" s="2">
        <v>0</v>
      </c>
      <c r="K2449" s="2" t="s">
        <v>2856</v>
      </c>
      <c r="L2449" s="3">
        <v>45740</v>
      </c>
      <c r="M2449" s="3">
        <v>45931</v>
      </c>
      <c r="N2449" s="2" t="s">
        <v>92</v>
      </c>
    </row>
    <row r="2450" spans="2:14" x14ac:dyDescent="0.25">
      <c r="B2450" s="2" t="s">
        <v>2852</v>
      </c>
      <c r="C2450" s="2" t="s">
        <v>2853</v>
      </c>
      <c r="D2450" s="2" t="s">
        <v>41</v>
      </c>
      <c r="E2450" s="2" t="s">
        <v>17</v>
      </c>
      <c r="F2450" s="2" t="s">
        <v>18</v>
      </c>
      <c r="G2450" s="2" t="s">
        <v>90</v>
      </c>
      <c r="H2450" s="2" t="s">
        <v>2854</v>
      </c>
      <c r="I2450" s="2">
        <v>2880</v>
      </c>
      <c r="J2450" s="2">
        <v>0</v>
      </c>
      <c r="K2450" s="2" t="s">
        <v>2857</v>
      </c>
      <c r="L2450" s="3">
        <v>45740</v>
      </c>
      <c r="M2450" s="3">
        <v>45931</v>
      </c>
      <c r="N2450" s="2" t="s">
        <v>92</v>
      </c>
    </row>
    <row r="2451" spans="2:14" x14ac:dyDescent="0.25">
      <c r="B2451" s="2" t="s">
        <v>2852</v>
      </c>
      <c r="C2451" s="2" t="s">
        <v>2853</v>
      </c>
      <c r="D2451" s="2" t="s">
        <v>41</v>
      </c>
      <c r="E2451" s="2" t="s">
        <v>17</v>
      </c>
      <c r="F2451" s="2" t="s">
        <v>18</v>
      </c>
      <c r="G2451" s="2" t="s">
        <v>90</v>
      </c>
      <c r="H2451" s="2" t="s">
        <v>2854</v>
      </c>
      <c r="I2451" s="2">
        <v>2880</v>
      </c>
      <c r="J2451" s="2">
        <v>0</v>
      </c>
      <c r="K2451" s="2" t="s">
        <v>2858</v>
      </c>
      <c r="L2451" s="3">
        <v>45740</v>
      </c>
      <c r="M2451" s="3">
        <v>45931</v>
      </c>
      <c r="N2451" s="2" t="s">
        <v>92</v>
      </c>
    </row>
    <row r="2452" spans="2:14" x14ac:dyDescent="0.25">
      <c r="B2452" s="2" t="s">
        <v>2852</v>
      </c>
      <c r="C2452" s="2" t="s">
        <v>2853</v>
      </c>
      <c r="D2452" s="2" t="s">
        <v>41</v>
      </c>
      <c r="E2452" s="2" t="s">
        <v>17</v>
      </c>
      <c r="F2452" s="2" t="s">
        <v>18</v>
      </c>
      <c r="G2452" s="2" t="s">
        <v>90</v>
      </c>
      <c r="H2452" s="2" t="s">
        <v>2854</v>
      </c>
      <c r="I2452" s="2">
        <v>2880</v>
      </c>
      <c r="J2452" s="2">
        <v>0</v>
      </c>
      <c r="K2452" s="2" t="s">
        <v>2859</v>
      </c>
      <c r="L2452" s="3">
        <v>45761</v>
      </c>
      <c r="M2452" s="3">
        <v>46023</v>
      </c>
      <c r="N2452" s="2" t="s">
        <v>92</v>
      </c>
    </row>
    <row r="2453" spans="2:14" x14ac:dyDescent="0.25">
      <c r="B2453" s="2" t="s">
        <v>2852</v>
      </c>
      <c r="C2453" s="2" t="s">
        <v>2853</v>
      </c>
      <c r="D2453" s="2" t="s">
        <v>41</v>
      </c>
      <c r="E2453" s="2" t="s">
        <v>17</v>
      </c>
      <c r="F2453" s="2" t="s">
        <v>18</v>
      </c>
      <c r="G2453" s="2" t="s">
        <v>90</v>
      </c>
      <c r="H2453" s="2" t="s">
        <v>2854</v>
      </c>
      <c r="I2453" s="2">
        <v>2880</v>
      </c>
      <c r="J2453" s="2">
        <v>0</v>
      </c>
      <c r="K2453" s="2" t="s">
        <v>2860</v>
      </c>
      <c r="L2453" s="3">
        <v>45761</v>
      </c>
      <c r="M2453" s="3">
        <v>46023</v>
      </c>
      <c r="N2453" s="2" t="s">
        <v>92</v>
      </c>
    </row>
    <row r="2454" spans="2:14" x14ac:dyDescent="0.25">
      <c r="B2454" s="2" t="s">
        <v>2852</v>
      </c>
      <c r="C2454" s="2" t="s">
        <v>2853</v>
      </c>
      <c r="D2454" s="2" t="s">
        <v>41</v>
      </c>
      <c r="E2454" s="2" t="s">
        <v>17</v>
      </c>
      <c r="F2454" s="2" t="s">
        <v>18</v>
      </c>
      <c r="G2454" s="2" t="s">
        <v>90</v>
      </c>
      <c r="H2454" s="2" t="s">
        <v>2854</v>
      </c>
      <c r="I2454" s="2">
        <v>2880</v>
      </c>
      <c r="J2454" s="2">
        <v>0</v>
      </c>
      <c r="K2454" s="2" t="s">
        <v>2861</v>
      </c>
      <c r="L2454" s="3">
        <v>45761</v>
      </c>
      <c r="M2454" s="3">
        <v>46023</v>
      </c>
      <c r="N2454" s="2" t="s">
        <v>92</v>
      </c>
    </row>
    <row r="2455" spans="2:14" x14ac:dyDescent="0.25">
      <c r="B2455" s="2" t="s">
        <v>2852</v>
      </c>
      <c r="C2455" s="2" t="s">
        <v>2853</v>
      </c>
      <c r="D2455" s="2" t="s">
        <v>41</v>
      </c>
      <c r="E2455" s="2" t="s">
        <v>17</v>
      </c>
      <c r="F2455" s="2" t="s">
        <v>18</v>
      </c>
      <c r="G2455" s="2" t="s">
        <v>90</v>
      </c>
      <c r="H2455" s="2" t="s">
        <v>2854</v>
      </c>
      <c r="I2455" s="2">
        <v>2880</v>
      </c>
      <c r="J2455" s="2">
        <v>0</v>
      </c>
      <c r="K2455" s="2" t="s">
        <v>2862</v>
      </c>
      <c r="L2455" s="3">
        <v>46167</v>
      </c>
      <c r="M2455" s="3">
        <v>46813</v>
      </c>
      <c r="N2455" s="2" t="s">
        <v>92</v>
      </c>
    </row>
    <row r="2456" spans="2:14" x14ac:dyDescent="0.25">
      <c r="B2456" s="2" t="s">
        <v>2852</v>
      </c>
      <c r="C2456" s="2" t="s">
        <v>2853</v>
      </c>
      <c r="D2456" s="2" t="s">
        <v>41</v>
      </c>
      <c r="E2456" s="2" t="s">
        <v>17</v>
      </c>
      <c r="F2456" s="2" t="s">
        <v>18</v>
      </c>
      <c r="G2456" s="2" t="s">
        <v>90</v>
      </c>
      <c r="H2456" s="2" t="s">
        <v>2854</v>
      </c>
      <c r="I2456" s="2">
        <v>2880</v>
      </c>
      <c r="J2456" s="2">
        <v>0</v>
      </c>
      <c r="K2456" s="2" t="s">
        <v>2863</v>
      </c>
      <c r="L2456" s="3">
        <v>46167</v>
      </c>
      <c r="M2456" s="3">
        <v>46813</v>
      </c>
      <c r="N2456" s="2" t="s">
        <v>92</v>
      </c>
    </row>
    <row r="2457" spans="2:14" x14ac:dyDescent="0.25">
      <c r="B2457" s="2" t="s">
        <v>2852</v>
      </c>
      <c r="C2457" s="2" t="s">
        <v>2853</v>
      </c>
      <c r="D2457" s="2" t="s">
        <v>41</v>
      </c>
      <c r="E2457" s="2" t="s">
        <v>17</v>
      </c>
      <c r="F2457" s="2" t="s">
        <v>18</v>
      </c>
      <c r="G2457" s="2" t="s">
        <v>90</v>
      </c>
      <c r="H2457" s="2" t="s">
        <v>2854</v>
      </c>
      <c r="I2457" s="2">
        <v>2880</v>
      </c>
      <c r="J2457" s="2">
        <v>0</v>
      </c>
      <c r="K2457" s="2" t="s">
        <v>2864</v>
      </c>
      <c r="L2457" s="3">
        <v>46167</v>
      </c>
      <c r="M2457" s="3">
        <v>46813</v>
      </c>
      <c r="N2457" s="2" t="s">
        <v>92</v>
      </c>
    </row>
    <row r="2458" spans="2:14" x14ac:dyDescent="0.25">
      <c r="B2458" s="2" t="s">
        <v>2852</v>
      </c>
      <c r="C2458" s="2" t="s">
        <v>2853</v>
      </c>
      <c r="D2458" s="2" t="s">
        <v>41</v>
      </c>
      <c r="E2458" s="2" t="s">
        <v>17</v>
      </c>
      <c r="F2458" s="2" t="s">
        <v>18</v>
      </c>
      <c r="G2458" s="2" t="s">
        <v>90</v>
      </c>
      <c r="H2458" s="2" t="s">
        <v>2854</v>
      </c>
      <c r="I2458" s="2">
        <v>2880</v>
      </c>
      <c r="J2458" s="2">
        <v>0</v>
      </c>
      <c r="K2458" s="2" t="s">
        <v>2865</v>
      </c>
      <c r="L2458" s="3">
        <v>46167</v>
      </c>
      <c r="M2458" s="3">
        <v>46813</v>
      </c>
      <c r="N2458" s="2" t="s">
        <v>92</v>
      </c>
    </row>
    <row r="2459" spans="2:14" x14ac:dyDescent="0.25">
      <c r="B2459" s="2" t="s">
        <v>2852</v>
      </c>
      <c r="C2459" s="2" t="s">
        <v>2853</v>
      </c>
      <c r="D2459" s="2" t="s">
        <v>41</v>
      </c>
      <c r="E2459" s="2" t="s">
        <v>17</v>
      </c>
      <c r="F2459" s="2" t="s">
        <v>18</v>
      </c>
      <c r="G2459" s="2" t="s">
        <v>90</v>
      </c>
      <c r="H2459" s="2" t="s">
        <v>2854</v>
      </c>
      <c r="I2459" s="2">
        <v>2880</v>
      </c>
      <c r="J2459" s="2">
        <v>980</v>
      </c>
      <c r="K2459" s="2" t="s">
        <v>2866</v>
      </c>
      <c r="L2459" s="3">
        <v>46195</v>
      </c>
      <c r="M2459" s="3">
        <v>46813</v>
      </c>
      <c r="N2459" s="2" t="s">
        <v>92</v>
      </c>
    </row>
    <row r="2460" spans="2:14" x14ac:dyDescent="0.25">
      <c r="B2460" s="2" t="s">
        <v>2852</v>
      </c>
      <c r="C2460" s="2" t="s">
        <v>2853</v>
      </c>
      <c r="D2460" s="2" t="s">
        <v>41</v>
      </c>
      <c r="E2460" s="2" t="s">
        <v>17</v>
      </c>
      <c r="F2460" s="2" t="s">
        <v>18</v>
      </c>
      <c r="G2460" s="2" t="s">
        <v>90</v>
      </c>
      <c r="H2460" s="2" t="s">
        <v>2854</v>
      </c>
      <c r="I2460" s="2">
        <v>2880</v>
      </c>
      <c r="J2460" s="2">
        <v>1900</v>
      </c>
      <c r="K2460" s="2" t="s">
        <v>2867</v>
      </c>
      <c r="L2460" s="3">
        <v>46195</v>
      </c>
      <c r="M2460" s="3">
        <v>46813</v>
      </c>
      <c r="N2460" s="2" t="s">
        <v>92</v>
      </c>
    </row>
    <row r="2461" spans="2:14" x14ac:dyDescent="0.25">
      <c r="B2461" s="2" t="s">
        <v>2852</v>
      </c>
      <c r="C2461" s="2" t="s">
        <v>2853</v>
      </c>
      <c r="D2461" s="2" t="s">
        <v>41</v>
      </c>
      <c r="E2461" s="2" t="s">
        <v>17</v>
      </c>
      <c r="F2461" s="2" t="s">
        <v>18</v>
      </c>
      <c r="G2461" s="2" t="s">
        <v>90</v>
      </c>
      <c r="H2461" s="2" t="s">
        <v>2854</v>
      </c>
      <c r="I2461" s="2">
        <v>2880</v>
      </c>
      <c r="J2461" s="2">
        <v>0</v>
      </c>
      <c r="K2461" s="2" t="s">
        <v>2868</v>
      </c>
      <c r="L2461" s="3">
        <v>45852</v>
      </c>
      <c r="M2461" s="3">
        <v>46447</v>
      </c>
      <c r="N2461" s="2" t="s">
        <v>92</v>
      </c>
    </row>
    <row r="2462" spans="2:14" x14ac:dyDescent="0.25">
      <c r="B2462" s="2" t="s">
        <v>2852</v>
      </c>
      <c r="C2462" s="2" t="s">
        <v>2853</v>
      </c>
      <c r="D2462" s="2" t="s">
        <v>41</v>
      </c>
      <c r="E2462" s="2" t="s">
        <v>17</v>
      </c>
      <c r="F2462" s="2" t="s">
        <v>18</v>
      </c>
      <c r="G2462" s="2" t="s">
        <v>90</v>
      </c>
      <c r="H2462" s="2" t="s">
        <v>2854</v>
      </c>
      <c r="I2462" s="2">
        <v>2880</v>
      </c>
      <c r="J2462" s="2">
        <v>0</v>
      </c>
      <c r="K2462" s="2" t="s">
        <v>2869</v>
      </c>
      <c r="L2462" s="3">
        <v>45877</v>
      </c>
      <c r="M2462" s="3">
        <v>46447</v>
      </c>
      <c r="N2462" s="2" t="s">
        <v>92</v>
      </c>
    </row>
    <row r="2463" spans="2:14" x14ac:dyDescent="0.25">
      <c r="B2463" s="2" t="s">
        <v>2852</v>
      </c>
      <c r="C2463" s="2" t="s">
        <v>2853</v>
      </c>
      <c r="D2463" s="2" t="s">
        <v>41</v>
      </c>
      <c r="E2463" s="2" t="s">
        <v>17</v>
      </c>
      <c r="F2463" s="2" t="s">
        <v>18</v>
      </c>
      <c r="G2463" s="2" t="s">
        <v>90</v>
      </c>
      <c r="H2463" s="2" t="s">
        <v>2854</v>
      </c>
      <c r="I2463" s="2">
        <v>2880</v>
      </c>
      <c r="J2463" s="2">
        <v>0</v>
      </c>
      <c r="K2463" s="2" t="s">
        <v>2870</v>
      </c>
      <c r="L2463" s="3">
        <v>46077</v>
      </c>
      <c r="M2463" s="3">
        <v>46692</v>
      </c>
      <c r="N2463" s="2" t="s">
        <v>92</v>
      </c>
    </row>
    <row r="2464" spans="2:14" x14ac:dyDescent="0.25">
      <c r="B2464" s="2" t="s">
        <v>2852</v>
      </c>
      <c r="C2464" s="2" t="s">
        <v>2853</v>
      </c>
      <c r="D2464" s="2" t="s">
        <v>41</v>
      </c>
      <c r="E2464" s="2" t="s">
        <v>17</v>
      </c>
      <c r="F2464" s="2" t="s">
        <v>18</v>
      </c>
      <c r="G2464" s="2" t="s">
        <v>90</v>
      </c>
      <c r="H2464" s="2" t="s">
        <v>2854</v>
      </c>
      <c r="I2464" s="2">
        <v>2880</v>
      </c>
      <c r="J2464" s="2">
        <v>0</v>
      </c>
      <c r="K2464" s="2" t="s">
        <v>2871</v>
      </c>
      <c r="L2464" s="3">
        <v>46077</v>
      </c>
      <c r="M2464" s="3">
        <v>46692</v>
      </c>
      <c r="N2464" s="2" t="s">
        <v>92</v>
      </c>
    </row>
    <row r="2465" spans="2:14" x14ac:dyDescent="0.25">
      <c r="B2465" s="2" t="s">
        <v>2852</v>
      </c>
      <c r="C2465" s="2" t="s">
        <v>2853</v>
      </c>
      <c r="D2465" s="2" t="s">
        <v>41</v>
      </c>
      <c r="E2465" s="2" t="s">
        <v>17</v>
      </c>
      <c r="F2465" s="2" t="s">
        <v>18</v>
      </c>
      <c r="G2465" s="2" t="s">
        <v>90</v>
      </c>
      <c r="H2465" s="2" t="s">
        <v>2854</v>
      </c>
      <c r="I2465" s="2">
        <v>2880</v>
      </c>
      <c r="J2465" s="2">
        <v>0</v>
      </c>
      <c r="K2465" s="2" t="s">
        <v>2872</v>
      </c>
      <c r="L2465" s="3">
        <v>46077</v>
      </c>
      <c r="M2465" s="3">
        <v>46692</v>
      </c>
      <c r="N2465" s="2" t="s">
        <v>92</v>
      </c>
    </row>
    <row r="2466" spans="2:14" x14ac:dyDescent="0.25">
      <c r="B2466" s="2" t="s">
        <v>2852</v>
      </c>
      <c r="C2466" s="2" t="s">
        <v>2853</v>
      </c>
      <c r="D2466" s="2" t="s">
        <v>41</v>
      </c>
      <c r="E2466" s="2" t="s">
        <v>17</v>
      </c>
      <c r="F2466" s="2" t="s">
        <v>18</v>
      </c>
      <c r="G2466" s="2" t="s">
        <v>90</v>
      </c>
      <c r="H2466" s="2" t="s">
        <v>2854</v>
      </c>
      <c r="I2466" s="2">
        <v>2880</v>
      </c>
      <c r="J2466" s="2">
        <v>0</v>
      </c>
      <c r="K2466" s="2" t="s">
        <v>2873</v>
      </c>
      <c r="L2466" s="3">
        <v>46084</v>
      </c>
      <c r="M2466" s="3">
        <v>46692</v>
      </c>
      <c r="N2466" s="2" t="s">
        <v>92</v>
      </c>
    </row>
    <row r="2467" spans="2:14" x14ac:dyDescent="0.25">
      <c r="B2467" s="2" t="s">
        <v>2852</v>
      </c>
      <c r="C2467" s="2" t="s">
        <v>2853</v>
      </c>
      <c r="D2467" s="2" t="s">
        <v>41</v>
      </c>
      <c r="E2467" s="2" t="s">
        <v>17</v>
      </c>
      <c r="F2467" s="2" t="s">
        <v>18</v>
      </c>
      <c r="G2467" s="2" t="s">
        <v>90</v>
      </c>
      <c r="H2467" s="2" t="s">
        <v>2854</v>
      </c>
      <c r="I2467" s="2">
        <v>2880</v>
      </c>
      <c r="J2467" s="2">
        <v>0</v>
      </c>
      <c r="K2467" s="2" t="s">
        <v>2874</v>
      </c>
      <c r="L2467" s="3">
        <v>46084</v>
      </c>
      <c r="M2467" s="3">
        <v>46692</v>
      </c>
      <c r="N2467" s="2" t="s">
        <v>92</v>
      </c>
    </row>
    <row r="2468" spans="2:14" x14ac:dyDescent="0.25">
      <c r="B2468" s="2" t="s">
        <v>2852</v>
      </c>
      <c r="C2468" s="2" t="s">
        <v>2853</v>
      </c>
      <c r="D2468" s="2" t="s">
        <v>41</v>
      </c>
      <c r="E2468" s="2" t="s">
        <v>17</v>
      </c>
      <c r="F2468" s="2" t="s">
        <v>18</v>
      </c>
      <c r="G2468" s="2" t="s">
        <v>90</v>
      </c>
      <c r="H2468" s="2" t="s">
        <v>2854</v>
      </c>
      <c r="I2468" s="2">
        <v>2880</v>
      </c>
      <c r="J2468" s="2">
        <v>0</v>
      </c>
      <c r="K2468" s="2" t="s">
        <v>2875</v>
      </c>
      <c r="L2468" s="3">
        <v>46084</v>
      </c>
      <c r="M2468" s="3">
        <v>46692</v>
      </c>
      <c r="N2468" s="2" t="s">
        <v>92</v>
      </c>
    </row>
    <row r="2469" spans="2:14" x14ac:dyDescent="0.25">
      <c r="B2469" s="2" t="s">
        <v>2852</v>
      </c>
      <c r="C2469" s="2" t="s">
        <v>2853</v>
      </c>
      <c r="D2469" s="2" t="s">
        <v>41</v>
      </c>
      <c r="E2469" s="2" t="s">
        <v>17</v>
      </c>
      <c r="F2469" s="2" t="s">
        <v>18</v>
      </c>
      <c r="G2469" s="2" t="s">
        <v>90</v>
      </c>
      <c r="H2469" s="2" t="s">
        <v>2854</v>
      </c>
      <c r="I2469" s="2">
        <v>2880</v>
      </c>
      <c r="J2469" s="2">
        <v>0</v>
      </c>
      <c r="K2469" s="2" t="s">
        <v>2876</v>
      </c>
      <c r="L2469" s="3">
        <v>46116</v>
      </c>
      <c r="M2469" s="3">
        <v>46784</v>
      </c>
      <c r="N2469" s="2" t="s">
        <v>92</v>
      </c>
    </row>
    <row r="2470" spans="2:14" x14ac:dyDescent="0.25">
      <c r="B2470" s="2" t="s">
        <v>2852</v>
      </c>
      <c r="C2470" s="2" t="s">
        <v>2853</v>
      </c>
      <c r="D2470" s="2" t="s">
        <v>41</v>
      </c>
      <c r="E2470" s="2" t="s">
        <v>17</v>
      </c>
      <c r="F2470" s="2" t="s">
        <v>18</v>
      </c>
      <c r="G2470" s="2" t="s">
        <v>90</v>
      </c>
      <c r="H2470" s="2" t="s">
        <v>2854</v>
      </c>
      <c r="I2470" s="2">
        <v>2880</v>
      </c>
      <c r="J2470" s="2">
        <v>0</v>
      </c>
      <c r="K2470" s="2" t="s">
        <v>2877</v>
      </c>
      <c r="L2470" s="3">
        <v>46116</v>
      </c>
      <c r="M2470" s="3">
        <v>46784</v>
      </c>
      <c r="N2470" s="2" t="s">
        <v>92</v>
      </c>
    </row>
    <row r="2471" spans="2:14" x14ac:dyDescent="0.25">
      <c r="B2471" s="2" t="s">
        <v>2852</v>
      </c>
      <c r="C2471" s="2" t="s">
        <v>2853</v>
      </c>
      <c r="D2471" s="2" t="s">
        <v>41</v>
      </c>
      <c r="E2471" s="2" t="s">
        <v>142</v>
      </c>
      <c r="F2471" s="2" t="s">
        <v>18</v>
      </c>
      <c r="G2471" s="2" t="s">
        <v>90</v>
      </c>
      <c r="H2471" s="2" t="s">
        <v>2854</v>
      </c>
      <c r="I2471" s="2">
        <v>2880</v>
      </c>
      <c r="J2471" s="2">
        <v>0</v>
      </c>
      <c r="K2471" s="2" t="s">
        <v>2857</v>
      </c>
      <c r="L2471" s="3">
        <v>45740</v>
      </c>
      <c r="M2471" s="3">
        <v>45931</v>
      </c>
      <c r="N2471" s="2" t="s">
        <v>92</v>
      </c>
    </row>
    <row r="2472" spans="2:14" x14ac:dyDescent="0.25">
      <c r="B2472" s="2" t="s">
        <v>2852</v>
      </c>
      <c r="C2472" s="2" t="s">
        <v>2853</v>
      </c>
      <c r="D2472" s="2" t="s">
        <v>41</v>
      </c>
      <c r="E2472" s="2" t="s">
        <v>142</v>
      </c>
      <c r="F2472" s="2" t="s">
        <v>18</v>
      </c>
      <c r="G2472" s="2" t="s">
        <v>90</v>
      </c>
      <c r="H2472" s="2" t="s">
        <v>2854</v>
      </c>
      <c r="I2472" s="2">
        <v>2880</v>
      </c>
      <c r="J2472" s="2">
        <v>0</v>
      </c>
      <c r="K2472" s="2" t="s">
        <v>2862</v>
      </c>
      <c r="L2472" s="3">
        <v>46167</v>
      </c>
      <c r="M2472" s="3">
        <v>46813</v>
      </c>
      <c r="N2472" s="2" t="s">
        <v>92</v>
      </c>
    </row>
    <row r="2473" spans="2:14" x14ac:dyDescent="0.25">
      <c r="B2473" s="2" t="s">
        <v>2852</v>
      </c>
      <c r="C2473" s="2" t="s">
        <v>2853</v>
      </c>
      <c r="D2473" s="2" t="s">
        <v>41</v>
      </c>
      <c r="E2473" s="2" t="s">
        <v>142</v>
      </c>
      <c r="F2473" s="2" t="s">
        <v>18</v>
      </c>
      <c r="G2473" s="2" t="s">
        <v>90</v>
      </c>
      <c r="H2473" s="2" t="s">
        <v>2854</v>
      </c>
      <c r="I2473" s="2">
        <v>2880</v>
      </c>
      <c r="J2473" s="2">
        <v>0</v>
      </c>
      <c r="K2473" s="2" t="s">
        <v>2865</v>
      </c>
      <c r="L2473" s="3">
        <v>46167</v>
      </c>
      <c r="M2473" s="3">
        <v>46813</v>
      </c>
      <c r="N2473" s="2" t="s">
        <v>92</v>
      </c>
    </row>
    <row r="2474" spans="2:14" x14ac:dyDescent="0.25">
      <c r="B2474" s="2" t="s">
        <v>2852</v>
      </c>
      <c r="C2474" s="2" t="s">
        <v>2853</v>
      </c>
      <c r="D2474" s="2" t="s">
        <v>41</v>
      </c>
      <c r="E2474" s="2" t="s">
        <v>142</v>
      </c>
      <c r="F2474" s="2" t="s">
        <v>18</v>
      </c>
      <c r="G2474" s="2" t="s">
        <v>90</v>
      </c>
      <c r="H2474" s="2" t="s">
        <v>2854</v>
      </c>
      <c r="I2474" s="2">
        <v>2880</v>
      </c>
      <c r="J2474" s="2">
        <v>0</v>
      </c>
      <c r="K2474" s="2" t="s">
        <v>2868</v>
      </c>
      <c r="L2474" s="3">
        <v>45852</v>
      </c>
      <c r="M2474" s="3">
        <v>46447</v>
      </c>
      <c r="N2474" s="2" t="s">
        <v>92</v>
      </c>
    </row>
    <row r="2475" spans="2:14" x14ac:dyDescent="0.25">
      <c r="B2475" s="2" t="s">
        <v>2852</v>
      </c>
      <c r="C2475" s="2" t="s">
        <v>2853</v>
      </c>
      <c r="D2475" s="2" t="s">
        <v>41</v>
      </c>
      <c r="E2475" s="2" t="s">
        <v>142</v>
      </c>
      <c r="F2475" s="2" t="s">
        <v>18</v>
      </c>
      <c r="G2475" s="2" t="s">
        <v>90</v>
      </c>
      <c r="H2475" s="2" t="s">
        <v>2854</v>
      </c>
      <c r="I2475" s="2">
        <v>2880</v>
      </c>
      <c r="J2475" s="2">
        <v>0</v>
      </c>
      <c r="K2475" s="2" t="s">
        <v>2872</v>
      </c>
      <c r="L2475" s="3">
        <v>46077</v>
      </c>
      <c r="M2475" s="3">
        <v>46692</v>
      </c>
      <c r="N2475" s="2" t="s">
        <v>92</v>
      </c>
    </row>
    <row r="2476" spans="2:14" x14ac:dyDescent="0.25">
      <c r="B2476" s="2" t="s">
        <v>2878</v>
      </c>
      <c r="C2476" s="2" t="s">
        <v>2879</v>
      </c>
      <c r="D2476" s="2" t="s">
        <v>16</v>
      </c>
      <c r="E2476" s="2" t="s">
        <v>17</v>
      </c>
      <c r="F2476" s="2" t="s">
        <v>18</v>
      </c>
      <c r="G2476" s="2" t="s">
        <v>19</v>
      </c>
      <c r="H2476" s="2" t="s">
        <v>2880</v>
      </c>
      <c r="I2476" s="2">
        <v>2441</v>
      </c>
      <c r="J2476" s="2">
        <v>0</v>
      </c>
      <c r="K2476" s="2">
        <v>30525999</v>
      </c>
      <c r="L2476" s="3">
        <v>44958</v>
      </c>
      <c r="M2476" s="3">
        <v>46966</v>
      </c>
      <c r="N2476" s="2" t="s">
        <v>128</v>
      </c>
    </row>
    <row r="2477" spans="2:14" x14ac:dyDescent="0.25">
      <c r="B2477" s="2" t="s">
        <v>2878</v>
      </c>
      <c r="C2477" s="2" t="s">
        <v>2879</v>
      </c>
      <c r="D2477" s="2" t="s">
        <v>16</v>
      </c>
      <c r="E2477" s="2" t="s">
        <v>17</v>
      </c>
      <c r="F2477" s="2" t="s">
        <v>18</v>
      </c>
      <c r="G2477" s="2" t="s">
        <v>19</v>
      </c>
      <c r="H2477" s="2" t="s">
        <v>2880</v>
      </c>
      <c r="I2477" s="2">
        <v>2441</v>
      </c>
      <c r="J2477" s="2">
        <v>0</v>
      </c>
      <c r="K2477" s="2">
        <v>40222999</v>
      </c>
      <c r="L2477" s="3">
        <v>46053</v>
      </c>
      <c r="M2477" s="3">
        <v>47818</v>
      </c>
      <c r="N2477" s="2" t="s">
        <v>128</v>
      </c>
    </row>
    <row r="2478" spans="2:14" x14ac:dyDescent="0.25">
      <c r="B2478" s="2" t="s">
        <v>2878</v>
      </c>
      <c r="C2478" s="2" t="s">
        <v>2879</v>
      </c>
      <c r="D2478" s="2" t="s">
        <v>16</v>
      </c>
      <c r="E2478" s="2" t="s">
        <v>17</v>
      </c>
      <c r="F2478" s="2" t="s">
        <v>18</v>
      </c>
      <c r="G2478" s="2" t="s">
        <v>19</v>
      </c>
      <c r="H2478" s="2" t="s">
        <v>2880</v>
      </c>
      <c r="I2478" s="2">
        <v>2441</v>
      </c>
      <c r="J2478" s="2">
        <v>0</v>
      </c>
      <c r="K2478" s="2">
        <v>41007999</v>
      </c>
      <c r="L2478" s="3">
        <v>44958</v>
      </c>
      <c r="M2478" s="3">
        <v>47392</v>
      </c>
      <c r="N2478" s="2" t="s">
        <v>128</v>
      </c>
    </row>
    <row r="2479" spans="2:14" x14ac:dyDescent="0.25">
      <c r="B2479" s="2" t="s">
        <v>2878</v>
      </c>
      <c r="C2479" s="2" t="s">
        <v>2879</v>
      </c>
      <c r="D2479" s="2" t="s">
        <v>16</v>
      </c>
      <c r="E2479" s="2" t="s">
        <v>17</v>
      </c>
      <c r="F2479" s="2" t="s">
        <v>18</v>
      </c>
      <c r="G2479" s="2" t="s">
        <v>19</v>
      </c>
      <c r="H2479" s="2" t="s">
        <v>2880</v>
      </c>
      <c r="I2479" s="2">
        <v>2441</v>
      </c>
      <c r="J2479" s="2">
        <v>0</v>
      </c>
      <c r="K2479" s="2">
        <v>41007999</v>
      </c>
      <c r="L2479" s="3">
        <v>46053</v>
      </c>
      <c r="M2479" s="3">
        <v>47818</v>
      </c>
      <c r="N2479" s="2" t="s">
        <v>128</v>
      </c>
    </row>
    <row r="2480" spans="2:14" x14ac:dyDescent="0.25">
      <c r="B2480" s="2" t="s">
        <v>2878</v>
      </c>
      <c r="C2480" s="2" t="s">
        <v>2879</v>
      </c>
      <c r="D2480" s="2" t="s">
        <v>16</v>
      </c>
      <c r="E2480" s="2" t="s">
        <v>17</v>
      </c>
      <c r="F2480" s="2" t="s">
        <v>18</v>
      </c>
      <c r="G2480" s="2" t="s">
        <v>19</v>
      </c>
      <c r="H2480" s="2" t="s">
        <v>2880</v>
      </c>
      <c r="I2480" s="2">
        <v>2441</v>
      </c>
      <c r="J2480" s="2">
        <v>0</v>
      </c>
      <c r="K2480" s="2">
        <v>41203999</v>
      </c>
      <c r="L2480" s="3">
        <v>44958</v>
      </c>
      <c r="M2480" s="3">
        <v>47453</v>
      </c>
      <c r="N2480" s="2" t="s">
        <v>128</v>
      </c>
    </row>
    <row r="2481" spans="2:14" x14ac:dyDescent="0.25">
      <c r="B2481" s="2" t="s">
        <v>2878</v>
      </c>
      <c r="C2481" s="2" t="s">
        <v>2879</v>
      </c>
      <c r="D2481" s="2" t="s">
        <v>16</v>
      </c>
      <c r="E2481" s="2" t="s">
        <v>17</v>
      </c>
      <c r="F2481" s="2" t="s">
        <v>18</v>
      </c>
      <c r="G2481" s="2" t="s">
        <v>19</v>
      </c>
      <c r="H2481" s="2" t="s">
        <v>2880</v>
      </c>
      <c r="I2481" s="2">
        <v>2441</v>
      </c>
      <c r="J2481" s="2">
        <v>0</v>
      </c>
      <c r="K2481" s="2">
        <v>41203999</v>
      </c>
      <c r="L2481" s="3">
        <v>45813</v>
      </c>
      <c r="M2481" s="3">
        <v>47574</v>
      </c>
      <c r="N2481" s="2" t="s">
        <v>128</v>
      </c>
    </row>
    <row r="2482" spans="2:14" x14ac:dyDescent="0.25">
      <c r="B2482" s="2" t="s">
        <v>2878</v>
      </c>
      <c r="C2482" s="2" t="s">
        <v>2879</v>
      </c>
      <c r="D2482" s="2" t="s">
        <v>16</v>
      </c>
      <c r="E2482" s="2" t="s">
        <v>17</v>
      </c>
      <c r="F2482" s="2" t="s">
        <v>18</v>
      </c>
      <c r="G2482" s="2" t="s">
        <v>19</v>
      </c>
      <c r="H2482" s="2" t="s">
        <v>2880</v>
      </c>
      <c r="I2482" s="2">
        <v>2441</v>
      </c>
      <c r="J2482" s="2">
        <v>0</v>
      </c>
      <c r="K2482" s="2">
        <v>50502999</v>
      </c>
      <c r="L2482" s="3">
        <v>45813</v>
      </c>
      <c r="M2482" s="3">
        <v>47574</v>
      </c>
      <c r="N2482" s="2" t="s">
        <v>128</v>
      </c>
    </row>
    <row r="2483" spans="2:14" x14ac:dyDescent="0.25">
      <c r="B2483" s="2" t="s">
        <v>2878</v>
      </c>
      <c r="C2483" s="2" t="s">
        <v>2879</v>
      </c>
      <c r="D2483" s="2" t="s">
        <v>16</v>
      </c>
      <c r="E2483" s="2" t="s">
        <v>17</v>
      </c>
      <c r="F2483" s="2" t="s">
        <v>18</v>
      </c>
      <c r="G2483" s="2" t="s">
        <v>19</v>
      </c>
      <c r="H2483" s="2" t="s">
        <v>2880</v>
      </c>
      <c r="I2483" s="2">
        <v>2441</v>
      </c>
      <c r="J2483" s="2">
        <v>0</v>
      </c>
      <c r="K2483" s="2">
        <v>50502999</v>
      </c>
      <c r="L2483" s="3">
        <v>45825</v>
      </c>
      <c r="M2483" s="3">
        <v>47635</v>
      </c>
      <c r="N2483" s="2" t="s">
        <v>128</v>
      </c>
    </row>
    <row r="2484" spans="2:14" x14ac:dyDescent="0.25">
      <c r="B2484" s="2" t="s">
        <v>2878</v>
      </c>
      <c r="C2484" s="2" t="s">
        <v>2879</v>
      </c>
      <c r="D2484" s="2" t="s">
        <v>16</v>
      </c>
      <c r="E2484" s="2" t="s">
        <v>17</v>
      </c>
      <c r="F2484" s="2" t="s">
        <v>18</v>
      </c>
      <c r="G2484" s="2" t="s">
        <v>19</v>
      </c>
      <c r="H2484" s="2" t="s">
        <v>2880</v>
      </c>
      <c r="I2484" s="2">
        <v>2441</v>
      </c>
      <c r="J2484" s="2">
        <v>0</v>
      </c>
      <c r="K2484" s="2">
        <v>50502999</v>
      </c>
      <c r="L2484" s="3">
        <v>45917</v>
      </c>
      <c r="M2484" s="3">
        <v>47727</v>
      </c>
      <c r="N2484" s="2" t="s">
        <v>128</v>
      </c>
    </row>
    <row r="2485" spans="2:14" x14ac:dyDescent="0.25">
      <c r="B2485" s="2" t="s">
        <v>2878</v>
      </c>
      <c r="C2485" s="2" t="s">
        <v>2879</v>
      </c>
      <c r="D2485" s="2" t="s">
        <v>16</v>
      </c>
      <c r="E2485" s="2" t="s">
        <v>17</v>
      </c>
      <c r="F2485" s="2" t="s">
        <v>18</v>
      </c>
      <c r="G2485" s="2" t="s">
        <v>19</v>
      </c>
      <c r="H2485" s="2" t="s">
        <v>2880</v>
      </c>
      <c r="I2485" s="2">
        <v>2441</v>
      </c>
      <c r="J2485" s="2">
        <v>0</v>
      </c>
      <c r="K2485" s="2">
        <v>5050999</v>
      </c>
      <c r="L2485" s="3">
        <v>46024</v>
      </c>
      <c r="M2485" s="3">
        <v>47727</v>
      </c>
      <c r="N2485" s="2" t="s">
        <v>128</v>
      </c>
    </row>
    <row r="2486" spans="2:14" x14ac:dyDescent="0.25">
      <c r="B2486" s="2" t="s">
        <v>2878</v>
      </c>
      <c r="C2486" s="2" t="s">
        <v>2879</v>
      </c>
      <c r="D2486" s="2" t="s">
        <v>16</v>
      </c>
      <c r="E2486" s="2" t="s">
        <v>17</v>
      </c>
      <c r="F2486" s="2" t="s">
        <v>18</v>
      </c>
      <c r="G2486" s="2" t="s">
        <v>19</v>
      </c>
      <c r="H2486" s="2" t="s">
        <v>2880</v>
      </c>
      <c r="I2486" s="2">
        <v>2441</v>
      </c>
      <c r="J2486" s="2">
        <v>0</v>
      </c>
      <c r="K2486" s="2">
        <v>50912999</v>
      </c>
      <c r="L2486" s="3">
        <v>46059</v>
      </c>
      <c r="M2486" s="3">
        <v>47849</v>
      </c>
      <c r="N2486" s="2" t="s">
        <v>128</v>
      </c>
    </row>
    <row r="2487" spans="2:14" x14ac:dyDescent="0.25">
      <c r="B2487" s="2" t="s">
        <v>2878</v>
      </c>
      <c r="C2487" s="2" t="s">
        <v>2879</v>
      </c>
      <c r="D2487" s="2" t="s">
        <v>16</v>
      </c>
      <c r="E2487" s="2" t="s">
        <v>17</v>
      </c>
      <c r="F2487" s="2" t="s">
        <v>18</v>
      </c>
      <c r="G2487" s="2" t="s">
        <v>19</v>
      </c>
      <c r="H2487" s="2" t="s">
        <v>2880</v>
      </c>
      <c r="I2487" s="2">
        <v>2441</v>
      </c>
      <c r="J2487" s="2">
        <v>0</v>
      </c>
      <c r="K2487" s="2">
        <v>50915999</v>
      </c>
      <c r="L2487" s="3">
        <v>46024</v>
      </c>
      <c r="M2487" s="3">
        <v>47818</v>
      </c>
      <c r="N2487" s="2" t="s">
        <v>128</v>
      </c>
    </row>
    <row r="2488" spans="2:14" x14ac:dyDescent="0.25">
      <c r="B2488" s="2" t="s">
        <v>2878</v>
      </c>
      <c r="C2488" s="2" t="s">
        <v>2879</v>
      </c>
      <c r="D2488" s="2" t="s">
        <v>16</v>
      </c>
      <c r="E2488" s="2" t="s">
        <v>17</v>
      </c>
      <c r="F2488" s="2" t="s">
        <v>18</v>
      </c>
      <c r="G2488" s="2" t="s">
        <v>19</v>
      </c>
      <c r="H2488" s="2" t="s">
        <v>2880</v>
      </c>
      <c r="I2488" s="2">
        <v>2441</v>
      </c>
      <c r="J2488" s="2">
        <v>0</v>
      </c>
      <c r="K2488" s="2">
        <v>50915999</v>
      </c>
      <c r="L2488" s="3">
        <v>46046</v>
      </c>
      <c r="M2488" s="3">
        <v>47849</v>
      </c>
      <c r="N2488" s="2" t="s">
        <v>128</v>
      </c>
    </row>
    <row r="2489" spans="2:14" x14ac:dyDescent="0.25">
      <c r="B2489" s="2" t="s">
        <v>2878</v>
      </c>
      <c r="C2489" s="2" t="s">
        <v>2879</v>
      </c>
      <c r="D2489" s="2" t="s">
        <v>16</v>
      </c>
      <c r="E2489" s="2" t="s">
        <v>17</v>
      </c>
      <c r="F2489" s="2" t="s">
        <v>18</v>
      </c>
      <c r="G2489" s="2" t="s">
        <v>19</v>
      </c>
      <c r="H2489" s="2" t="s">
        <v>2880</v>
      </c>
      <c r="I2489" s="2">
        <v>2441</v>
      </c>
      <c r="J2489" s="2">
        <v>0</v>
      </c>
      <c r="K2489" s="2">
        <v>60425999</v>
      </c>
      <c r="L2489" s="3">
        <v>46157</v>
      </c>
      <c r="M2489" s="3">
        <v>47939</v>
      </c>
      <c r="N2489" s="2" t="s">
        <v>128</v>
      </c>
    </row>
    <row r="2490" spans="2:14" x14ac:dyDescent="0.25">
      <c r="B2490" s="2" t="s">
        <v>2878</v>
      </c>
      <c r="C2490" s="2" t="s">
        <v>2879</v>
      </c>
      <c r="D2490" s="2" t="s">
        <v>16</v>
      </c>
      <c r="E2490" s="2" t="s">
        <v>17</v>
      </c>
      <c r="F2490" s="2" t="s">
        <v>18</v>
      </c>
      <c r="G2490" s="2" t="s">
        <v>19</v>
      </c>
      <c r="H2490" s="2" t="s">
        <v>2880</v>
      </c>
      <c r="I2490" s="2">
        <v>2441</v>
      </c>
      <c r="J2490" s="2">
        <v>2421</v>
      </c>
      <c r="K2490" s="2">
        <v>60425999</v>
      </c>
      <c r="L2490" s="3">
        <v>46163</v>
      </c>
      <c r="M2490" s="3">
        <v>47969</v>
      </c>
      <c r="N2490" s="2" t="s">
        <v>128</v>
      </c>
    </row>
    <row r="2491" spans="2:14" x14ac:dyDescent="0.25">
      <c r="B2491" s="2" t="s">
        <v>2878</v>
      </c>
      <c r="C2491" s="2" t="s">
        <v>2879</v>
      </c>
      <c r="D2491" s="2" t="s">
        <v>16</v>
      </c>
      <c r="E2491" s="2" t="s">
        <v>17</v>
      </c>
      <c r="F2491" s="2" t="s">
        <v>18</v>
      </c>
      <c r="G2491" s="2" t="s">
        <v>19</v>
      </c>
      <c r="H2491" s="2" t="s">
        <v>2880</v>
      </c>
      <c r="I2491" s="2">
        <v>2441</v>
      </c>
      <c r="J2491" s="2">
        <v>0</v>
      </c>
      <c r="K2491" s="2" t="s">
        <v>470</v>
      </c>
      <c r="L2491" s="2" t="s">
        <v>30</v>
      </c>
      <c r="M2491" s="2" t="s">
        <v>30</v>
      </c>
      <c r="N2491" s="2" t="s">
        <v>128</v>
      </c>
    </row>
    <row r="2492" spans="2:14" x14ac:dyDescent="0.25">
      <c r="B2492" s="2" t="s">
        <v>2878</v>
      </c>
      <c r="C2492" s="2" t="s">
        <v>2879</v>
      </c>
      <c r="D2492" s="2" t="s">
        <v>16</v>
      </c>
      <c r="E2492" s="2" t="s">
        <v>181</v>
      </c>
      <c r="F2492" s="2" t="s">
        <v>18</v>
      </c>
      <c r="G2492" s="2" t="s">
        <v>19</v>
      </c>
      <c r="H2492" s="2" t="s">
        <v>2880</v>
      </c>
      <c r="I2492" s="2">
        <v>2441</v>
      </c>
      <c r="J2492" s="2">
        <v>0</v>
      </c>
      <c r="K2492" s="2">
        <v>41203999</v>
      </c>
      <c r="L2492" s="3">
        <v>44958</v>
      </c>
      <c r="M2492" s="3">
        <v>47453</v>
      </c>
      <c r="N2492" s="2" t="s">
        <v>128</v>
      </c>
    </row>
    <row r="2493" spans="2:14" x14ac:dyDescent="0.25">
      <c r="B2493" s="2" t="s">
        <v>2878</v>
      </c>
      <c r="C2493" s="2" t="s">
        <v>2879</v>
      </c>
      <c r="D2493" s="2" t="s">
        <v>16</v>
      </c>
      <c r="E2493" s="2" t="s">
        <v>181</v>
      </c>
      <c r="F2493" s="2" t="s">
        <v>18</v>
      </c>
      <c r="G2493" s="2" t="s">
        <v>19</v>
      </c>
      <c r="H2493" s="2" t="s">
        <v>2880</v>
      </c>
      <c r="I2493" s="2">
        <v>2441</v>
      </c>
      <c r="J2493" s="2">
        <v>20</v>
      </c>
      <c r="K2493" s="2">
        <v>60425999</v>
      </c>
      <c r="L2493" s="3">
        <v>46163</v>
      </c>
      <c r="M2493" s="3">
        <v>47969</v>
      </c>
      <c r="N2493" s="2" t="s">
        <v>128</v>
      </c>
    </row>
    <row r="2494" spans="2:14" hidden="1" x14ac:dyDescent="0.25">
      <c r="B2494" s="2" t="s">
        <v>2878</v>
      </c>
      <c r="C2494" s="2" t="s">
        <v>2879</v>
      </c>
      <c r="D2494" s="2" t="s">
        <v>16</v>
      </c>
      <c r="E2494" s="2" t="s">
        <v>233</v>
      </c>
      <c r="F2494" s="2" t="s">
        <v>18</v>
      </c>
      <c r="G2494" s="2" t="s">
        <v>19</v>
      </c>
      <c r="H2494" s="2" t="s">
        <v>2880</v>
      </c>
      <c r="I2494" s="2">
        <v>2441</v>
      </c>
      <c r="J2494" s="2">
        <v>0</v>
      </c>
      <c r="K2494" s="2">
        <v>30525999</v>
      </c>
      <c r="L2494" s="3">
        <v>44958</v>
      </c>
      <c r="M2494" s="3">
        <v>46966</v>
      </c>
      <c r="N2494" s="2" t="s">
        <v>128</v>
      </c>
    </row>
    <row r="2495" spans="2:14" x14ac:dyDescent="0.25">
      <c r="B2495" s="2" t="s">
        <v>2878</v>
      </c>
      <c r="C2495" s="2" t="s">
        <v>2879</v>
      </c>
      <c r="D2495" s="2" t="s">
        <v>16</v>
      </c>
      <c r="E2495" s="2" t="s">
        <v>142</v>
      </c>
      <c r="F2495" s="2" t="s">
        <v>18</v>
      </c>
      <c r="G2495" s="2" t="s">
        <v>19</v>
      </c>
      <c r="H2495" s="2" t="s">
        <v>2880</v>
      </c>
      <c r="I2495" s="2">
        <v>2441</v>
      </c>
      <c r="J2495" s="2">
        <v>0</v>
      </c>
      <c r="K2495" s="2">
        <v>50502999</v>
      </c>
      <c r="L2495" s="3">
        <v>45917</v>
      </c>
      <c r="M2495" s="3">
        <v>47727</v>
      </c>
      <c r="N2495" s="2" t="s">
        <v>128</v>
      </c>
    </row>
    <row r="2496" spans="2:14" x14ac:dyDescent="0.25">
      <c r="B2496" s="2" t="s">
        <v>2881</v>
      </c>
      <c r="C2496" s="2" t="s">
        <v>2882</v>
      </c>
      <c r="D2496" s="2" t="s">
        <v>16</v>
      </c>
      <c r="E2496" s="2" t="s">
        <v>17</v>
      </c>
      <c r="F2496" s="2" t="s">
        <v>18</v>
      </c>
      <c r="G2496" s="2" t="s">
        <v>19</v>
      </c>
      <c r="H2496" s="2" t="s">
        <v>2880</v>
      </c>
      <c r="I2496" s="2">
        <v>4309</v>
      </c>
      <c r="J2496" s="2">
        <v>0</v>
      </c>
      <c r="K2496" s="2">
        <v>41007999</v>
      </c>
      <c r="L2496" s="3">
        <v>44958</v>
      </c>
      <c r="M2496" s="3">
        <v>47392</v>
      </c>
      <c r="N2496" s="2" t="s">
        <v>128</v>
      </c>
    </row>
    <row r="2497" spans="2:14" x14ac:dyDescent="0.25">
      <c r="B2497" s="2" t="s">
        <v>2881</v>
      </c>
      <c r="C2497" s="2" t="s">
        <v>2882</v>
      </c>
      <c r="D2497" s="2" t="s">
        <v>16</v>
      </c>
      <c r="E2497" s="2" t="s">
        <v>17</v>
      </c>
      <c r="F2497" s="2" t="s">
        <v>18</v>
      </c>
      <c r="G2497" s="2" t="s">
        <v>19</v>
      </c>
      <c r="H2497" s="2" t="s">
        <v>2880</v>
      </c>
      <c r="I2497" s="2">
        <v>4309</v>
      </c>
      <c r="J2497" s="2">
        <v>0</v>
      </c>
      <c r="K2497" s="2">
        <v>41203999</v>
      </c>
      <c r="L2497" s="3">
        <v>44958</v>
      </c>
      <c r="M2497" s="3">
        <v>47453</v>
      </c>
      <c r="N2497" s="2" t="s">
        <v>128</v>
      </c>
    </row>
    <row r="2498" spans="2:14" x14ac:dyDescent="0.25">
      <c r="B2498" s="2" t="s">
        <v>2881</v>
      </c>
      <c r="C2498" s="2" t="s">
        <v>2882</v>
      </c>
      <c r="D2498" s="2" t="s">
        <v>16</v>
      </c>
      <c r="E2498" s="2" t="s">
        <v>17</v>
      </c>
      <c r="F2498" s="2" t="s">
        <v>18</v>
      </c>
      <c r="G2498" s="2" t="s">
        <v>19</v>
      </c>
      <c r="H2498" s="2" t="s">
        <v>2880</v>
      </c>
      <c r="I2498" s="2">
        <v>4309</v>
      </c>
      <c r="J2498" s="2">
        <v>0</v>
      </c>
      <c r="K2498" s="2">
        <v>41203999</v>
      </c>
      <c r="L2498" s="3">
        <v>45813</v>
      </c>
      <c r="M2498" s="3">
        <v>47484</v>
      </c>
      <c r="N2498" s="2" t="s">
        <v>128</v>
      </c>
    </row>
    <row r="2499" spans="2:14" x14ac:dyDescent="0.25">
      <c r="B2499" s="2" t="s">
        <v>2881</v>
      </c>
      <c r="C2499" s="2" t="s">
        <v>2882</v>
      </c>
      <c r="D2499" s="2" t="s">
        <v>16</v>
      </c>
      <c r="E2499" s="2" t="s">
        <v>17</v>
      </c>
      <c r="F2499" s="2" t="s">
        <v>18</v>
      </c>
      <c r="G2499" s="2" t="s">
        <v>19</v>
      </c>
      <c r="H2499" s="2" t="s">
        <v>2880</v>
      </c>
      <c r="I2499" s="2">
        <v>4309</v>
      </c>
      <c r="J2499" s="2">
        <v>0</v>
      </c>
      <c r="K2499" s="2">
        <v>50502999</v>
      </c>
      <c r="L2499" s="3">
        <v>45833</v>
      </c>
      <c r="M2499" s="3">
        <v>47635</v>
      </c>
      <c r="N2499" s="2" t="s">
        <v>128</v>
      </c>
    </row>
    <row r="2500" spans="2:14" x14ac:dyDescent="0.25">
      <c r="B2500" s="2" t="s">
        <v>2881</v>
      </c>
      <c r="C2500" s="2" t="s">
        <v>2882</v>
      </c>
      <c r="D2500" s="2" t="s">
        <v>16</v>
      </c>
      <c r="E2500" s="2" t="s">
        <v>17</v>
      </c>
      <c r="F2500" s="2" t="s">
        <v>18</v>
      </c>
      <c r="G2500" s="2" t="s">
        <v>19</v>
      </c>
      <c r="H2500" s="2" t="s">
        <v>2880</v>
      </c>
      <c r="I2500" s="2">
        <v>4309</v>
      </c>
      <c r="J2500" s="2">
        <v>0</v>
      </c>
      <c r="K2500" s="2">
        <v>50502999</v>
      </c>
      <c r="L2500" s="3">
        <v>45859</v>
      </c>
      <c r="M2500" s="3">
        <v>47665</v>
      </c>
      <c r="N2500" s="2" t="s">
        <v>128</v>
      </c>
    </row>
    <row r="2501" spans="2:14" x14ac:dyDescent="0.25">
      <c r="B2501" s="2" t="s">
        <v>2881</v>
      </c>
      <c r="C2501" s="2" t="s">
        <v>2882</v>
      </c>
      <c r="D2501" s="2" t="s">
        <v>16</v>
      </c>
      <c r="E2501" s="2" t="s">
        <v>17</v>
      </c>
      <c r="F2501" s="2" t="s">
        <v>18</v>
      </c>
      <c r="G2501" s="2" t="s">
        <v>19</v>
      </c>
      <c r="H2501" s="2" t="s">
        <v>2880</v>
      </c>
      <c r="I2501" s="2">
        <v>4309</v>
      </c>
      <c r="J2501" s="2">
        <v>0</v>
      </c>
      <c r="K2501" s="2">
        <v>50502999</v>
      </c>
      <c r="L2501" s="3">
        <v>45887</v>
      </c>
      <c r="M2501" s="3">
        <v>47696</v>
      </c>
      <c r="N2501" s="2" t="s">
        <v>128</v>
      </c>
    </row>
    <row r="2502" spans="2:14" x14ac:dyDescent="0.25">
      <c r="B2502" s="2" t="s">
        <v>2881</v>
      </c>
      <c r="C2502" s="2" t="s">
        <v>2882</v>
      </c>
      <c r="D2502" s="2" t="s">
        <v>16</v>
      </c>
      <c r="E2502" s="2" t="s">
        <v>17</v>
      </c>
      <c r="F2502" s="2" t="s">
        <v>18</v>
      </c>
      <c r="G2502" s="2" t="s">
        <v>19</v>
      </c>
      <c r="H2502" s="2" t="s">
        <v>2880</v>
      </c>
      <c r="I2502" s="2">
        <v>4309</v>
      </c>
      <c r="J2502" s="2">
        <v>0</v>
      </c>
      <c r="K2502" s="2">
        <v>50502999</v>
      </c>
      <c r="L2502" s="3">
        <v>45917</v>
      </c>
      <c r="M2502" s="3">
        <v>47727</v>
      </c>
      <c r="N2502" s="2" t="s">
        <v>128</v>
      </c>
    </row>
    <row r="2503" spans="2:14" x14ac:dyDescent="0.25">
      <c r="B2503" s="2" t="s">
        <v>2881</v>
      </c>
      <c r="C2503" s="2" t="s">
        <v>2882</v>
      </c>
      <c r="D2503" s="2" t="s">
        <v>16</v>
      </c>
      <c r="E2503" s="2" t="s">
        <v>17</v>
      </c>
      <c r="F2503" s="2" t="s">
        <v>18</v>
      </c>
      <c r="G2503" s="2" t="s">
        <v>19</v>
      </c>
      <c r="H2503" s="2" t="s">
        <v>2880</v>
      </c>
      <c r="I2503" s="2">
        <v>4309</v>
      </c>
      <c r="J2503" s="2">
        <v>0</v>
      </c>
      <c r="K2503" s="2">
        <v>50502999</v>
      </c>
      <c r="L2503" s="3">
        <v>47727</v>
      </c>
      <c r="M2503" s="3">
        <v>47727</v>
      </c>
      <c r="N2503" s="2" t="s">
        <v>128</v>
      </c>
    </row>
    <row r="2504" spans="2:14" x14ac:dyDescent="0.25">
      <c r="B2504" s="2" t="s">
        <v>2881</v>
      </c>
      <c r="C2504" s="2" t="s">
        <v>2882</v>
      </c>
      <c r="D2504" s="2" t="s">
        <v>16</v>
      </c>
      <c r="E2504" s="2" t="s">
        <v>17</v>
      </c>
      <c r="F2504" s="2" t="s">
        <v>18</v>
      </c>
      <c r="G2504" s="2" t="s">
        <v>19</v>
      </c>
      <c r="H2504" s="2" t="s">
        <v>2880</v>
      </c>
      <c r="I2504" s="2">
        <v>4309</v>
      </c>
      <c r="J2504" s="2">
        <v>0</v>
      </c>
      <c r="K2504" s="2">
        <v>50912999</v>
      </c>
      <c r="L2504" s="3">
        <v>46059</v>
      </c>
      <c r="M2504" s="3">
        <v>47880</v>
      </c>
      <c r="N2504" s="2" t="s">
        <v>128</v>
      </c>
    </row>
    <row r="2505" spans="2:14" x14ac:dyDescent="0.25">
      <c r="B2505" s="2" t="s">
        <v>2881</v>
      </c>
      <c r="C2505" s="2" t="s">
        <v>2882</v>
      </c>
      <c r="D2505" s="2" t="s">
        <v>16</v>
      </c>
      <c r="E2505" s="2" t="s">
        <v>17</v>
      </c>
      <c r="F2505" s="2" t="s">
        <v>18</v>
      </c>
      <c r="G2505" s="2" t="s">
        <v>19</v>
      </c>
      <c r="H2505" s="2" t="s">
        <v>2880</v>
      </c>
      <c r="I2505" s="2">
        <v>4309</v>
      </c>
      <c r="J2505" s="2">
        <v>0</v>
      </c>
      <c r="K2505" s="2">
        <v>50915999</v>
      </c>
      <c r="L2505" s="3">
        <v>46024</v>
      </c>
      <c r="M2505" s="3">
        <v>47818</v>
      </c>
      <c r="N2505" s="2" t="s">
        <v>128</v>
      </c>
    </row>
    <row r="2506" spans="2:14" x14ac:dyDescent="0.25">
      <c r="B2506" s="2" t="s">
        <v>2881</v>
      </c>
      <c r="C2506" s="2" t="s">
        <v>2882</v>
      </c>
      <c r="D2506" s="2" t="s">
        <v>16</v>
      </c>
      <c r="E2506" s="2" t="s">
        <v>17</v>
      </c>
      <c r="F2506" s="2" t="s">
        <v>18</v>
      </c>
      <c r="G2506" s="2" t="s">
        <v>19</v>
      </c>
      <c r="H2506" s="2" t="s">
        <v>2880</v>
      </c>
      <c r="I2506" s="2">
        <v>4309</v>
      </c>
      <c r="J2506" s="2">
        <v>4309</v>
      </c>
      <c r="K2506" s="2">
        <v>60425999</v>
      </c>
      <c r="L2506" s="3">
        <v>46170</v>
      </c>
      <c r="M2506" s="3">
        <v>47969</v>
      </c>
      <c r="N2506" s="2" t="s">
        <v>128</v>
      </c>
    </row>
    <row r="2507" spans="2:14" x14ac:dyDescent="0.25">
      <c r="B2507" s="2" t="s">
        <v>2881</v>
      </c>
      <c r="C2507" s="2" t="s">
        <v>2882</v>
      </c>
      <c r="D2507" s="2" t="s">
        <v>16</v>
      </c>
      <c r="E2507" s="2" t="s">
        <v>17</v>
      </c>
      <c r="F2507" s="2" t="s">
        <v>18</v>
      </c>
      <c r="G2507" s="2" t="s">
        <v>19</v>
      </c>
      <c r="H2507" s="2" t="s">
        <v>2880</v>
      </c>
      <c r="I2507" s="2">
        <v>4309</v>
      </c>
      <c r="J2507" s="2">
        <v>0</v>
      </c>
      <c r="K2507" s="2">
        <v>60514999</v>
      </c>
      <c r="L2507" s="3">
        <v>46163</v>
      </c>
      <c r="M2507" s="3">
        <v>47969</v>
      </c>
      <c r="N2507" s="2" t="s">
        <v>128</v>
      </c>
    </row>
    <row r="2508" spans="2:14" x14ac:dyDescent="0.25">
      <c r="B2508" s="2" t="s">
        <v>2881</v>
      </c>
      <c r="C2508" s="2" t="s">
        <v>2882</v>
      </c>
      <c r="D2508" s="2" t="s">
        <v>16</v>
      </c>
      <c r="E2508" s="2" t="s">
        <v>17</v>
      </c>
      <c r="F2508" s="2" t="s">
        <v>18</v>
      </c>
      <c r="G2508" s="2" t="s">
        <v>19</v>
      </c>
      <c r="H2508" s="2" t="s">
        <v>2880</v>
      </c>
      <c r="I2508" s="2">
        <v>4309</v>
      </c>
      <c r="J2508" s="2">
        <v>0</v>
      </c>
      <c r="K2508" s="2" t="s">
        <v>470</v>
      </c>
      <c r="L2508" s="2" t="s">
        <v>30</v>
      </c>
      <c r="M2508" s="2" t="s">
        <v>30</v>
      </c>
      <c r="N2508" s="2" t="s">
        <v>128</v>
      </c>
    </row>
    <row r="2509" spans="2:14" x14ac:dyDescent="0.25">
      <c r="B2509" s="2" t="s">
        <v>2881</v>
      </c>
      <c r="C2509" s="2" t="s">
        <v>2882</v>
      </c>
      <c r="D2509" s="2" t="s">
        <v>16</v>
      </c>
      <c r="E2509" s="2" t="s">
        <v>181</v>
      </c>
      <c r="F2509" s="2" t="s">
        <v>18</v>
      </c>
      <c r="G2509" s="2" t="s">
        <v>19</v>
      </c>
      <c r="H2509" s="2" t="s">
        <v>2880</v>
      </c>
      <c r="I2509" s="2">
        <v>4309</v>
      </c>
      <c r="J2509" s="2">
        <v>0</v>
      </c>
      <c r="K2509" s="2">
        <v>50502999</v>
      </c>
      <c r="L2509" s="3">
        <v>45887</v>
      </c>
      <c r="M2509" s="3">
        <v>47696</v>
      </c>
      <c r="N2509" s="2" t="s">
        <v>128</v>
      </c>
    </row>
    <row r="2510" spans="2:14" x14ac:dyDescent="0.25">
      <c r="B2510" s="2" t="s">
        <v>2881</v>
      </c>
      <c r="C2510" s="2" t="s">
        <v>2882</v>
      </c>
      <c r="D2510" s="2" t="s">
        <v>16</v>
      </c>
      <c r="E2510" s="2" t="s">
        <v>181</v>
      </c>
      <c r="F2510" s="2" t="s">
        <v>18</v>
      </c>
      <c r="G2510" s="2" t="s">
        <v>19</v>
      </c>
      <c r="H2510" s="2" t="s">
        <v>2880</v>
      </c>
      <c r="I2510" s="2">
        <v>4309</v>
      </c>
      <c r="J2510" s="2">
        <v>0</v>
      </c>
      <c r="K2510" s="2">
        <v>50502999</v>
      </c>
      <c r="L2510" s="3">
        <v>47727</v>
      </c>
      <c r="M2510" s="3">
        <v>47727</v>
      </c>
      <c r="N2510" s="2" t="s">
        <v>128</v>
      </c>
    </row>
    <row r="2511" spans="2:14" x14ac:dyDescent="0.25">
      <c r="B2511" s="2" t="s">
        <v>2881</v>
      </c>
      <c r="C2511" s="2" t="s">
        <v>2882</v>
      </c>
      <c r="D2511" s="2" t="s">
        <v>16</v>
      </c>
      <c r="E2511" s="2" t="s">
        <v>142</v>
      </c>
      <c r="F2511" s="2" t="s">
        <v>18</v>
      </c>
      <c r="G2511" s="2" t="s">
        <v>19</v>
      </c>
      <c r="H2511" s="2" t="s">
        <v>2880</v>
      </c>
      <c r="I2511" s="2">
        <v>4309</v>
      </c>
      <c r="J2511" s="2">
        <v>0</v>
      </c>
      <c r="K2511" s="2">
        <v>41203999</v>
      </c>
      <c r="L2511" s="3">
        <v>44958</v>
      </c>
      <c r="M2511" s="3">
        <v>47453</v>
      </c>
      <c r="N2511" s="2" t="s">
        <v>128</v>
      </c>
    </row>
    <row r="2512" spans="2:14" x14ac:dyDescent="0.25">
      <c r="B2512" s="2" t="s">
        <v>2881</v>
      </c>
      <c r="C2512" s="2" t="s">
        <v>2882</v>
      </c>
      <c r="D2512" s="2" t="s">
        <v>16</v>
      </c>
      <c r="E2512" s="2" t="s">
        <v>142</v>
      </c>
      <c r="F2512" s="2" t="s">
        <v>18</v>
      </c>
      <c r="G2512" s="2" t="s">
        <v>19</v>
      </c>
      <c r="H2512" s="2" t="s">
        <v>2880</v>
      </c>
      <c r="I2512" s="2">
        <v>4309</v>
      </c>
      <c r="J2512" s="2">
        <v>0</v>
      </c>
      <c r="K2512" s="2">
        <v>41203999</v>
      </c>
      <c r="L2512" s="3">
        <v>45813</v>
      </c>
      <c r="M2512" s="3">
        <v>47484</v>
      </c>
      <c r="N2512" s="2" t="s">
        <v>128</v>
      </c>
    </row>
    <row r="2513" spans="2:14" x14ac:dyDescent="0.25">
      <c r="B2513" s="2" t="s">
        <v>2881</v>
      </c>
      <c r="C2513" s="2" t="s">
        <v>2882</v>
      </c>
      <c r="D2513" s="2" t="s">
        <v>16</v>
      </c>
      <c r="E2513" s="2" t="s">
        <v>142</v>
      </c>
      <c r="F2513" s="2" t="s">
        <v>18</v>
      </c>
      <c r="G2513" s="2" t="s">
        <v>19</v>
      </c>
      <c r="H2513" s="2" t="s">
        <v>2880</v>
      </c>
      <c r="I2513" s="2">
        <v>4309</v>
      </c>
      <c r="J2513" s="2">
        <v>0</v>
      </c>
      <c r="K2513" s="2">
        <v>50502999</v>
      </c>
      <c r="L2513" s="3">
        <v>45833</v>
      </c>
      <c r="M2513" s="3">
        <v>47635</v>
      </c>
      <c r="N2513" s="2" t="s">
        <v>128</v>
      </c>
    </row>
    <row r="2514" spans="2:14" x14ac:dyDescent="0.25">
      <c r="B2514" s="2" t="s">
        <v>2881</v>
      </c>
      <c r="C2514" s="2" t="s">
        <v>2882</v>
      </c>
      <c r="D2514" s="2" t="s">
        <v>16</v>
      </c>
      <c r="E2514" s="2" t="s">
        <v>142</v>
      </c>
      <c r="F2514" s="2" t="s">
        <v>18</v>
      </c>
      <c r="G2514" s="2" t="s">
        <v>19</v>
      </c>
      <c r="H2514" s="2" t="s">
        <v>2880</v>
      </c>
      <c r="I2514" s="2">
        <v>4309</v>
      </c>
      <c r="J2514" s="2">
        <v>0</v>
      </c>
      <c r="K2514" s="2">
        <v>50502999</v>
      </c>
      <c r="L2514" s="3">
        <v>45917</v>
      </c>
      <c r="M2514" s="3">
        <v>47727</v>
      </c>
      <c r="N2514" s="2" t="s">
        <v>128</v>
      </c>
    </row>
    <row r="2515" spans="2:14" x14ac:dyDescent="0.25">
      <c r="B2515" s="2" t="s">
        <v>2881</v>
      </c>
      <c r="C2515" s="2" t="s">
        <v>2882</v>
      </c>
      <c r="D2515" s="2" t="s">
        <v>16</v>
      </c>
      <c r="E2515" s="2" t="s">
        <v>142</v>
      </c>
      <c r="F2515" s="2" t="s">
        <v>18</v>
      </c>
      <c r="G2515" s="2" t="s">
        <v>19</v>
      </c>
      <c r="H2515" s="2" t="s">
        <v>2880</v>
      </c>
      <c r="I2515" s="2">
        <v>4309</v>
      </c>
      <c r="J2515" s="2">
        <v>0</v>
      </c>
      <c r="K2515" s="2">
        <v>50912999</v>
      </c>
      <c r="L2515" s="3">
        <v>46059</v>
      </c>
      <c r="M2515" s="3">
        <v>47880</v>
      </c>
      <c r="N2515" s="2" t="s">
        <v>128</v>
      </c>
    </row>
    <row r="2516" spans="2:14" x14ac:dyDescent="0.25">
      <c r="B2516" s="2" t="s">
        <v>2881</v>
      </c>
      <c r="C2516" s="2" t="s">
        <v>2882</v>
      </c>
      <c r="D2516" s="2" t="s">
        <v>16</v>
      </c>
      <c r="E2516" s="2" t="s">
        <v>142</v>
      </c>
      <c r="F2516" s="2" t="s">
        <v>18</v>
      </c>
      <c r="G2516" s="2" t="s">
        <v>19</v>
      </c>
      <c r="H2516" s="2" t="s">
        <v>2880</v>
      </c>
      <c r="I2516" s="2">
        <v>4309</v>
      </c>
      <c r="J2516" s="2">
        <v>0</v>
      </c>
      <c r="K2516" s="2">
        <v>50915999</v>
      </c>
      <c r="L2516" s="3">
        <v>46024</v>
      </c>
      <c r="M2516" s="3">
        <v>47818</v>
      </c>
      <c r="N2516" s="2" t="s">
        <v>128</v>
      </c>
    </row>
    <row r="2517" spans="2:14" x14ac:dyDescent="0.25">
      <c r="B2517" s="2" t="s">
        <v>2881</v>
      </c>
      <c r="C2517" s="2" t="s">
        <v>2882</v>
      </c>
      <c r="D2517" s="2" t="s">
        <v>16</v>
      </c>
      <c r="E2517" s="2" t="s">
        <v>142</v>
      </c>
      <c r="F2517" s="2" t="s">
        <v>18</v>
      </c>
      <c r="G2517" s="2" t="s">
        <v>19</v>
      </c>
      <c r="H2517" s="2" t="s">
        <v>2880</v>
      </c>
      <c r="I2517" s="2">
        <v>4309</v>
      </c>
      <c r="J2517" s="2">
        <v>0</v>
      </c>
      <c r="K2517" s="2">
        <v>60514999</v>
      </c>
      <c r="L2517" s="3">
        <v>46163</v>
      </c>
      <c r="M2517" s="3">
        <v>47969</v>
      </c>
      <c r="N2517" s="2" t="s">
        <v>128</v>
      </c>
    </row>
    <row r="2518" spans="2:14" x14ac:dyDescent="0.25">
      <c r="B2518" s="2" t="s">
        <v>2883</v>
      </c>
      <c r="C2518" s="2" t="s">
        <v>2884</v>
      </c>
      <c r="D2518" s="2" t="s">
        <v>16</v>
      </c>
      <c r="E2518" s="2" t="s">
        <v>75</v>
      </c>
      <c r="F2518" s="2" t="s">
        <v>18</v>
      </c>
      <c r="G2518" s="2" t="s">
        <v>208</v>
      </c>
      <c r="H2518" s="2" t="s">
        <v>219</v>
      </c>
      <c r="I2518" s="2">
        <v>64</v>
      </c>
      <c r="J2518" s="2">
        <v>0</v>
      </c>
      <c r="K2518" s="2">
        <v>8051</v>
      </c>
      <c r="L2518" s="3">
        <v>45989</v>
      </c>
      <c r="M2518" s="3">
        <v>46023</v>
      </c>
      <c r="N2518" s="2" t="s">
        <v>83</v>
      </c>
    </row>
    <row r="2519" spans="2:14" x14ac:dyDescent="0.25">
      <c r="B2519" s="2" t="s">
        <v>2883</v>
      </c>
      <c r="C2519" s="2" t="s">
        <v>2884</v>
      </c>
      <c r="D2519" s="2" t="s">
        <v>16</v>
      </c>
      <c r="E2519" s="2" t="s">
        <v>17</v>
      </c>
      <c r="F2519" s="2" t="s">
        <v>18</v>
      </c>
      <c r="G2519" s="2" t="s">
        <v>208</v>
      </c>
      <c r="H2519" s="2" t="s">
        <v>219</v>
      </c>
      <c r="I2519" s="2">
        <v>64</v>
      </c>
      <c r="J2519" s="2">
        <v>5</v>
      </c>
      <c r="K2519" s="2">
        <v>0</v>
      </c>
      <c r="L2519" s="3">
        <v>46091</v>
      </c>
      <c r="M2519" s="3">
        <v>47088</v>
      </c>
      <c r="N2519" s="2" t="s">
        <v>83</v>
      </c>
    </row>
    <row r="2520" spans="2:14" x14ac:dyDescent="0.25">
      <c r="B2520" s="2" t="s">
        <v>2883</v>
      </c>
      <c r="C2520" s="2" t="s">
        <v>2884</v>
      </c>
      <c r="D2520" s="2" t="s">
        <v>16</v>
      </c>
      <c r="E2520" s="2" t="s">
        <v>17</v>
      </c>
      <c r="F2520" s="2" t="s">
        <v>18</v>
      </c>
      <c r="G2520" s="2" t="s">
        <v>208</v>
      </c>
      <c r="H2520" s="2" t="s">
        <v>219</v>
      </c>
      <c r="I2520" s="2">
        <v>64</v>
      </c>
      <c r="J2520" s="2">
        <v>0</v>
      </c>
      <c r="K2520" s="2" t="s">
        <v>2885</v>
      </c>
      <c r="L2520" s="3">
        <v>45839</v>
      </c>
      <c r="M2520" s="3">
        <v>47088</v>
      </c>
      <c r="N2520" s="2" t="s">
        <v>83</v>
      </c>
    </row>
    <row r="2521" spans="2:14" x14ac:dyDescent="0.25">
      <c r="B2521" s="2" t="s">
        <v>2883</v>
      </c>
      <c r="C2521" s="2" t="s">
        <v>2884</v>
      </c>
      <c r="D2521" s="2" t="s">
        <v>16</v>
      </c>
      <c r="E2521" s="2" t="s">
        <v>17</v>
      </c>
      <c r="F2521" s="2" t="s">
        <v>18</v>
      </c>
      <c r="G2521" s="2" t="s">
        <v>208</v>
      </c>
      <c r="H2521" s="2" t="s">
        <v>219</v>
      </c>
      <c r="I2521" s="2">
        <v>64</v>
      </c>
      <c r="J2521" s="2">
        <v>0</v>
      </c>
      <c r="K2521" s="2">
        <v>8051</v>
      </c>
      <c r="L2521" s="3">
        <v>44958</v>
      </c>
      <c r="M2521" s="3">
        <v>46357</v>
      </c>
      <c r="N2521" s="2" t="s">
        <v>83</v>
      </c>
    </row>
    <row r="2522" spans="2:14" x14ac:dyDescent="0.25">
      <c r="B2522" s="2" t="s">
        <v>2883</v>
      </c>
      <c r="C2522" s="2" t="s">
        <v>2884</v>
      </c>
      <c r="D2522" s="2" t="s">
        <v>16</v>
      </c>
      <c r="E2522" s="2" t="s">
        <v>17</v>
      </c>
      <c r="F2522" s="2" t="s">
        <v>18</v>
      </c>
      <c r="G2522" s="2" t="s">
        <v>208</v>
      </c>
      <c r="H2522" s="2" t="s">
        <v>219</v>
      </c>
      <c r="I2522" s="2">
        <v>64</v>
      </c>
      <c r="J2522" s="2">
        <v>0</v>
      </c>
      <c r="K2522" s="2">
        <v>8051</v>
      </c>
      <c r="L2522" s="3">
        <v>45698</v>
      </c>
      <c r="M2522" s="3">
        <v>46357</v>
      </c>
      <c r="N2522" s="2" t="s">
        <v>83</v>
      </c>
    </row>
    <row r="2523" spans="2:14" x14ac:dyDescent="0.25">
      <c r="B2523" s="2" t="s">
        <v>2883</v>
      </c>
      <c r="C2523" s="2" t="s">
        <v>2884</v>
      </c>
      <c r="D2523" s="2" t="s">
        <v>16</v>
      </c>
      <c r="E2523" s="2" t="s">
        <v>17</v>
      </c>
      <c r="F2523" s="2" t="s">
        <v>18</v>
      </c>
      <c r="G2523" s="2" t="s">
        <v>208</v>
      </c>
      <c r="H2523" s="2" t="s">
        <v>219</v>
      </c>
      <c r="I2523" s="2">
        <v>64</v>
      </c>
      <c r="J2523" s="2">
        <v>0</v>
      </c>
      <c r="K2523" s="2">
        <v>8051</v>
      </c>
      <c r="L2523" s="3">
        <v>45989</v>
      </c>
      <c r="M2523" s="3">
        <v>46023</v>
      </c>
      <c r="N2523" s="2" t="s">
        <v>83</v>
      </c>
    </row>
    <row r="2524" spans="2:14" x14ac:dyDescent="0.25">
      <c r="B2524" s="2" t="s">
        <v>2883</v>
      </c>
      <c r="C2524" s="2" t="s">
        <v>2884</v>
      </c>
      <c r="D2524" s="2" t="s">
        <v>16</v>
      </c>
      <c r="E2524" s="2" t="s">
        <v>17</v>
      </c>
      <c r="F2524" s="2" t="s">
        <v>18</v>
      </c>
      <c r="G2524" s="2" t="s">
        <v>208</v>
      </c>
      <c r="H2524" s="2" t="s">
        <v>219</v>
      </c>
      <c r="I2524" s="2">
        <v>64</v>
      </c>
      <c r="J2524" s="2">
        <v>0</v>
      </c>
      <c r="K2524" s="2" t="s">
        <v>470</v>
      </c>
      <c r="L2524" s="2" t="s">
        <v>30</v>
      </c>
      <c r="M2524" s="2" t="s">
        <v>30</v>
      </c>
      <c r="N2524" s="2" t="s">
        <v>83</v>
      </c>
    </row>
    <row r="2525" spans="2:14" x14ac:dyDescent="0.25">
      <c r="B2525" s="2" t="s">
        <v>2883</v>
      </c>
      <c r="C2525" s="2" t="s">
        <v>2884</v>
      </c>
      <c r="D2525" s="2" t="s">
        <v>16</v>
      </c>
      <c r="E2525" s="2" t="s">
        <v>17</v>
      </c>
      <c r="F2525" s="2" t="s">
        <v>18</v>
      </c>
      <c r="G2525" s="2" t="s">
        <v>208</v>
      </c>
      <c r="H2525" s="2" t="s">
        <v>219</v>
      </c>
      <c r="I2525" s="2">
        <v>64</v>
      </c>
      <c r="J2525" s="2">
        <v>59</v>
      </c>
      <c r="K2525" s="2" t="s">
        <v>2886</v>
      </c>
      <c r="L2525" s="3">
        <v>45867</v>
      </c>
      <c r="M2525" s="3">
        <v>47088</v>
      </c>
      <c r="N2525" s="2" t="s">
        <v>83</v>
      </c>
    </row>
    <row r="2526" spans="2:14" x14ac:dyDescent="0.25">
      <c r="B2526" s="2" t="s">
        <v>2887</v>
      </c>
      <c r="C2526" s="2" t="s">
        <v>218</v>
      </c>
      <c r="D2526" s="2" t="s">
        <v>16</v>
      </c>
      <c r="E2526" s="2" t="s">
        <v>17</v>
      </c>
      <c r="F2526" s="2" t="s">
        <v>18</v>
      </c>
      <c r="G2526" s="2" t="s">
        <v>208</v>
      </c>
      <c r="H2526" s="2" t="s">
        <v>219</v>
      </c>
      <c r="I2526" s="2">
        <v>48</v>
      </c>
      <c r="J2526" s="2">
        <v>40</v>
      </c>
      <c r="K2526" s="2">
        <v>0</v>
      </c>
      <c r="L2526" s="3">
        <v>45986</v>
      </c>
      <c r="M2526" s="3">
        <v>46357</v>
      </c>
      <c r="N2526" s="2" t="s">
        <v>83</v>
      </c>
    </row>
    <row r="2527" spans="2:14" x14ac:dyDescent="0.25">
      <c r="B2527" s="2" t="s">
        <v>2887</v>
      </c>
      <c r="C2527" s="2" t="s">
        <v>218</v>
      </c>
      <c r="D2527" s="2" t="s">
        <v>16</v>
      </c>
      <c r="E2527" s="2" t="s">
        <v>17</v>
      </c>
      <c r="F2527" s="2" t="s">
        <v>18</v>
      </c>
      <c r="G2527" s="2" t="s">
        <v>208</v>
      </c>
      <c r="H2527" s="2" t="s">
        <v>219</v>
      </c>
      <c r="I2527" s="2">
        <v>48</v>
      </c>
      <c r="J2527" s="2">
        <v>8</v>
      </c>
      <c r="K2527" s="2">
        <v>8051</v>
      </c>
      <c r="L2527" s="3">
        <v>44958</v>
      </c>
      <c r="M2527" s="3">
        <v>46357</v>
      </c>
      <c r="N2527" s="2" t="s">
        <v>83</v>
      </c>
    </row>
    <row r="2528" spans="2:14" x14ac:dyDescent="0.25">
      <c r="B2528" s="2" t="s">
        <v>2888</v>
      </c>
      <c r="C2528" s="2" t="s">
        <v>2889</v>
      </c>
      <c r="D2528" s="2" t="s">
        <v>16</v>
      </c>
      <c r="E2528" s="2" t="s">
        <v>17</v>
      </c>
      <c r="F2528" s="2" t="s">
        <v>18</v>
      </c>
      <c r="G2528" s="2" t="s">
        <v>208</v>
      </c>
      <c r="H2528" s="2" t="s">
        <v>219</v>
      </c>
      <c r="I2528" s="2">
        <v>110</v>
      </c>
      <c r="J2528" s="2">
        <v>0</v>
      </c>
      <c r="K2528" s="2">
        <v>7002</v>
      </c>
      <c r="L2528" s="3">
        <v>44958</v>
      </c>
      <c r="M2528" s="3">
        <v>46327</v>
      </c>
      <c r="N2528" s="2" t="s">
        <v>83</v>
      </c>
    </row>
    <row r="2529" spans="2:14" x14ac:dyDescent="0.25">
      <c r="B2529" s="2" t="s">
        <v>2888</v>
      </c>
      <c r="C2529" s="2" t="s">
        <v>2889</v>
      </c>
      <c r="D2529" s="2" t="s">
        <v>16</v>
      </c>
      <c r="E2529" s="2" t="s">
        <v>17</v>
      </c>
      <c r="F2529" s="2" t="s">
        <v>18</v>
      </c>
      <c r="G2529" s="2" t="s">
        <v>208</v>
      </c>
      <c r="H2529" s="2" t="s">
        <v>219</v>
      </c>
      <c r="I2529" s="2">
        <v>110</v>
      </c>
      <c r="J2529" s="2">
        <v>110</v>
      </c>
      <c r="K2529" s="2">
        <v>7002</v>
      </c>
      <c r="L2529" s="3">
        <v>45817</v>
      </c>
      <c r="M2529" s="3">
        <v>46813</v>
      </c>
      <c r="N2529" s="2" t="s">
        <v>83</v>
      </c>
    </row>
    <row r="2530" spans="2:14" x14ac:dyDescent="0.25">
      <c r="B2530" s="2" t="s">
        <v>2888</v>
      </c>
      <c r="C2530" s="2" t="s">
        <v>2889</v>
      </c>
      <c r="D2530" s="2" t="s">
        <v>16</v>
      </c>
      <c r="E2530" s="2" t="s">
        <v>17</v>
      </c>
      <c r="F2530" s="2" t="s">
        <v>18</v>
      </c>
      <c r="G2530" s="2" t="s">
        <v>208</v>
      </c>
      <c r="H2530" s="2" t="s">
        <v>219</v>
      </c>
      <c r="I2530" s="2">
        <v>110</v>
      </c>
      <c r="J2530" s="2">
        <v>0</v>
      </c>
      <c r="K2530" s="2" t="s">
        <v>470</v>
      </c>
      <c r="L2530" s="2" t="s">
        <v>30</v>
      </c>
      <c r="M2530" s="2" t="s">
        <v>30</v>
      </c>
      <c r="N2530" s="2" t="s">
        <v>83</v>
      </c>
    </row>
    <row r="2531" spans="2:14" x14ac:dyDescent="0.25">
      <c r="B2531" s="2" t="s">
        <v>2890</v>
      </c>
      <c r="C2531" s="2" t="s">
        <v>2891</v>
      </c>
      <c r="D2531" s="2" t="s">
        <v>16</v>
      </c>
      <c r="E2531" s="2" t="s">
        <v>17</v>
      </c>
      <c r="F2531" s="2" t="s">
        <v>18</v>
      </c>
      <c r="G2531" s="2" t="s">
        <v>139</v>
      </c>
      <c r="H2531" s="2" t="s">
        <v>2892</v>
      </c>
      <c r="I2531" s="2">
        <v>984</v>
      </c>
      <c r="J2531" s="2">
        <v>984</v>
      </c>
      <c r="K2531" s="2">
        <v>0</v>
      </c>
      <c r="L2531" s="3">
        <v>44958</v>
      </c>
      <c r="M2531" s="3">
        <v>47088</v>
      </c>
      <c r="N2531" s="2" t="s">
        <v>2893</v>
      </c>
    </row>
    <row r="2532" spans="2:14" x14ac:dyDescent="0.25">
      <c r="B2532" s="2" t="s">
        <v>2890</v>
      </c>
      <c r="C2532" s="2" t="s">
        <v>2891</v>
      </c>
      <c r="D2532" s="2" t="s">
        <v>16</v>
      </c>
      <c r="E2532" s="2" t="s">
        <v>17</v>
      </c>
      <c r="F2532" s="2" t="s">
        <v>18</v>
      </c>
      <c r="G2532" s="2" t="s">
        <v>139</v>
      </c>
      <c r="H2532" s="2" t="s">
        <v>2892</v>
      </c>
      <c r="I2532" s="2">
        <v>984</v>
      </c>
      <c r="J2532" s="2">
        <v>0</v>
      </c>
      <c r="K2532" s="2">
        <v>1022016004</v>
      </c>
      <c r="L2532" s="3">
        <v>45873</v>
      </c>
      <c r="M2532" s="3">
        <v>47088</v>
      </c>
      <c r="N2532" s="2" t="s">
        <v>2893</v>
      </c>
    </row>
    <row r="2533" spans="2:14" x14ac:dyDescent="0.25">
      <c r="B2533" s="2" t="s">
        <v>2894</v>
      </c>
      <c r="C2533" s="2" t="s">
        <v>2895</v>
      </c>
      <c r="D2533" s="2" t="s">
        <v>16</v>
      </c>
      <c r="E2533" s="2" t="s">
        <v>17</v>
      </c>
      <c r="F2533" s="2" t="s">
        <v>18</v>
      </c>
      <c r="G2533" s="2" t="s">
        <v>139</v>
      </c>
      <c r="H2533" s="2" t="s">
        <v>2896</v>
      </c>
      <c r="I2533" s="2">
        <v>1362</v>
      </c>
      <c r="J2533" s="2">
        <v>1362</v>
      </c>
      <c r="K2533" s="2">
        <v>0</v>
      </c>
      <c r="L2533" s="3">
        <v>44958</v>
      </c>
      <c r="M2533" s="3">
        <v>47088</v>
      </c>
      <c r="N2533" s="2" t="s">
        <v>2893</v>
      </c>
    </row>
    <row r="2534" spans="2:14" x14ac:dyDescent="0.25">
      <c r="B2534" s="2" t="s">
        <v>2894</v>
      </c>
      <c r="C2534" s="2" t="s">
        <v>2895</v>
      </c>
      <c r="D2534" s="2" t="s">
        <v>16</v>
      </c>
      <c r="E2534" s="2" t="s">
        <v>17</v>
      </c>
      <c r="F2534" s="2" t="s">
        <v>18</v>
      </c>
      <c r="G2534" s="2" t="s">
        <v>139</v>
      </c>
      <c r="H2534" s="2" t="s">
        <v>2896</v>
      </c>
      <c r="I2534" s="2">
        <v>1362</v>
      </c>
      <c r="J2534" s="2">
        <v>0</v>
      </c>
      <c r="K2534" s="2" t="s">
        <v>2897</v>
      </c>
      <c r="L2534" s="3">
        <v>44958</v>
      </c>
      <c r="M2534" s="3">
        <v>47088</v>
      </c>
      <c r="N2534" s="2" t="s">
        <v>2893</v>
      </c>
    </row>
    <row r="2535" spans="2:14" x14ac:dyDescent="0.25">
      <c r="B2535" s="2" t="s">
        <v>2898</v>
      </c>
      <c r="C2535" s="2" t="s">
        <v>2899</v>
      </c>
      <c r="D2535" s="2" t="s">
        <v>16</v>
      </c>
      <c r="E2535" s="2" t="s">
        <v>17</v>
      </c>
      <c r="F2535" s="2" t="s">
        <v>18</v>
      </c>
      <c r="G2535" s="2" t="s">
        <v>90</v>
      </c>
      <c r="H2535" s="2" t="s">
        <v>2900</v>
      </c>
      <c r="I2535" s="2">
        <v>10</v>
      </c>
      <c r="J2535" s="2">
        <v>0</v>
      </c>
      <c r="K2535" s="2">
        <v>0</v>
      </c>
      <c r="L2535" s="3">
        <v>45719</v>
      </c>
      <c r="M2535" s="2" t="s">
        <v>30</v>
      </c>
      <c r="N2535" s="2" t="s">
        <v>1052</v>
      </c>
    </row>
    <row r="2536" spans="2:14" x14ac:dyDescent="0.25">
      <c r="B2536" s="2" t="s">
        <v>2898</v>
      </c>
      <c r="C2536" s="2" t="s">
        <v>2899</v>
      </c>
      <c r="D2536" s="2" t="s">
        <v>16</v>
      </c>
      <c r="E2536" s="2" t="s">
        <v>17</v>
      </c>
      <c r="F2536" s="2" t="s">
        <v>18</v>
      </c>
      <c r="G2536" s="2" t="s">
        <v>90</v>
      </c>
      <c r="H2536" s="2" t="s">
        <v>2900</v>
      </c>
      <c r="I2536" s="2">
        <v>10</v>
      </c>
      <c r="J2536" s="2">
        <v>0</v>
      </c>
      <c r="K2536" s="2" t="s">
        <v>2901</v>
      </c>
      <c r="L2536" s="3">
        <v>46079</v>
      </c>
      <c r="M2536" s="3">
        <v>47484</v>
      </c>
      <c r="N2536" s="2" t="s">
        <v>1052</v>
      </c>
    </row>
    <row r="2537" spans="2:14" x14ac:dyDescent="0.25">
      <c r="B2537" s="2" t="s">
        <v>2898</v>
      </c>
      <c r="C2537" s="2" t="s">
        <v>2899</v>
      </c>
      <c r="D2537" s="2" t="s">
        <v>16</v>
      </c>
      <c r="E2537" s="2" t="s">
        <v>17</v>
      </c>
      <c r="F2537" s="2" t="s">
        <v>18</v>
      </c>
      <c r="G2537" s="2" t="s">
        <v>90</v>
      </c>
      <c r="H2537" s="2" t="s">
        <v>2900</v>
      </c>
      <c r="I2537" s="2">
        <v>10</v>
      </c>
      <c r="J2537" s="2">
        <v>0</v>
      </c>
      <c r="K2537" s="2" t="s">
        <v>2902</v>
      </c>
      <c r="L2537" s="3">
        <v>46092</v>
      </c>
      <c r="M2537" s="3">
        <v>47515</v>
      </c>
      <c r="N2537" s="2" t="s">
        <v>1052</v>
      </c>
    </row>
    <row r="2538" spans="2:14" x14ac:dyDescent="0.25">
      <c r="B2538" s="2" t="s">
        <v>2898</v>
      </c>
      <c r="C2538" s="2" t="s">
        <v>2899</v>
      </c>
      <c r="D2538" s="2" t="s">
        <v>16</v>
      </c>
      <c r="E2538" s="2" t="s">
        <v>17</v>
      </c>
      <c r="F2538" s="2" t="s">
        <v>18</v>
      </c>
      <c r="G2538" s="2" t="s">
        <v>90</v>
      </c>
      <c r="H2538" s="2" t="s">
        <v>2900</v>
      </c>
      <c r="I2538" s="2">
        <v>10</v>
      </c>
      <c r="J2538" s="2">
        <v>0</v>
      </c>
      <c r="K2538" s="2" t="s">
        <v>2903</v>
      </c>
      <c r="L2538" s="3">
        <v>45759</v>
      </c>
      <c r="M2538" s="3">
        <v>47178</v>
      </c>
      <c r="N2538" s="2" t="s">
        <v>1052</v>
      </c>
    </row>
    <row r="2539" spans="2:14" x14ac:dyDescent="0.25">
      <c r="B2539" s="2" t="s">
        <v>2898</v>
      </c>
      <c r="C2539" s="2" t="s">
        <v>2899</v>
      </c>
      <c r="D2539" s="2" t="s">
        <v>16</v>
      </c>
      <c r="E2539" s="2" t="s">
        <v>17</v>
      </c>
      <c r="F2539" s="2" t="s">
        <v>18</v>
      </c>
      <c r="G2539" s="2" t="s">
        <v>90</v>
      </c>
      <c r="H2539" s="2" t="s">
        <v>2900</v>
      </c>
      <c r="I2539" s="2">
        <v>10</v>
      </c>
      <c r="J2539" s="2">
        <v>0</v>
      </c>
      <c r="K2539" s="2" t="s">
        <v>2904</v>
      </c>
      <c r="L2539" s="3">
        <v>45783</v>
      </c>
      <c r="M2539" s="3">
        <v>47209</v>
      </c>
      <c r="N2539" s="2" t="s">
        <v>1052</v>
      </c>
    </row>
    <row r="2540" spans="2:14" x14ac:dyDescent="0.25">
      <c r="B2540" s="2" t="s">
        <v>2898</v>
      </c>
      <c r="C2540" s="2" t="s">
        <v>2899</v>
      </c>
      <c r="D2540" s="2" t="s">
        <v>16</v>
      </c>
      <c r="E2540" s="2" t="s">
        <v>17</v>
      </c>
      <c r="F2540" s="2" t="s">
        <v>18</v>
      </c>
      <c r="G2540" s="2" t="s">
        <v>90</v>
      </c>
      <c r="H2540" s="2" t="s">
        <v>2900</v>
      </c>
      <c r="I2540" s="2">
        <v>10</v>
      </c>
      <c r="J2540" s="2">
        <v>0</v>
      </c>
      <c r="K2540" s="2" t="s">
        <v>2905</v>
      </c>
      <c r="L2540" s="3">
        <v>46176</v>
      </c>
      <c r="M2540" s="3">
        <v>47604</v>
      </c>
      <c r="N2540" s="2" t="s">
        <v>1052</v>
      </c>
    </row>
    <row r="2541" spans="2:14" x14ac:dyDescent="0.25">
      <c r="B2541" s="2" t="s">
        <v>2898</v>
      </c>
      <c r="C2541" s="2" t="s">
        <v>2899</v>
      </c>
      <c r="D2541" s="2" t="s">
        <v>16</v>
      </c>
      <c r="E2541" s="2" t="s">
        <v>17</v>
      </c>
      <c r="F2541" s="2" t="s">
        <v>18</v>
      </c>
      <c r="G2541" s="2" t="s">
        <v>90</v>
      </c>
      <c r="H2541" s="2" t="s">
        <v>2900</v>
      </c>
      <c r="I2541" s="2">
        <v>10</v>
      </c>
      <c r="J2541" s="2">
        <v>10</v>
      </c>
      <c r="K2541" s="2" t="s">
        <v>2906</v>
      </c>
      <c r="L2541" s="3">
        <v>46176</v>
      </c>
      <c r="M2541" s="3">
        <v>47604</v>
      </c>
      <c r="N2541" s="2" t="s">
        <v>1052</v>
      </c>
    </row>
    <row r="2542" spans="2:14" x14ac:dyDescent="0.25">
      <c r="B2542" s="2" t="s">
        <v>2898</v>
      </c>
      <c r="C2542" s="2" t="s">
        <v>2899</v>
      </c>
      <c r="D2542" s="2" t="s">
        <v>16</v>
      </c>
      <c r="E2542" s="2" t="s">
        <v>17</v>
      </c>
      <c r="F2542" s="2" t="s">
        <v>18</v>
      </c>
      <c r="G2542" s="2" t="s">
        <v>90</v>
      </c>
      <c r="H2542" s="2" t="s">
        <v>2900</v>
      </c>
      <c r="I2542" s="2">
        <v>10</v>
      </c>
      <c r="J2542" s="2">
        <v>0</v>
      </c>
      <c r="K2542" s="2" t="s">
        <v>2907</v>
      </c>
      <c r="L2542" s="3">
        <v>45877</v>
      </c>
      <c r="M2542" s="3">
        <v>47300</v>
      </c>
      <c r="N2542" s="2" t="s">
        <v>1052</v>
      </c>
    </row>
    <row r="2543" spans="2:14" x14ac:dyDescent="0.25">
      <c r="B2543" s="2" t="s">
        <v>2898</v>
      </c>
      <c r="C2543" s="2" t="s">
        <v>2899</v>
      </c>
      <c r="D2543" s="2" t="s">
        <v>16</v>
      </c>
      <c r="E2543" s="2" t="s">
        <v>17</v>
      </c>
      <c r="F2543" s="2" t="s">
        <v>18</v>
      </c>
      <c r="G2543" s="2" t="s">
        <v>90</v>
      </c>
      <c r="H2543" s="2" t="s">
        <v>2900</v>
      </c>
      <c r="I2543" s="2">
        <v>10</v>
      </c>
      <c r="J2543" s="2">
        <v>0</v>
      </c>
      <c r="K2543" s="2" t="s">
        <v>2908</v>
      </c>
      <c r="L2543" s="3">
        <v>45934</v>
      </c>
      <c r="M2543" s="3">
        <v>47331</v>
      </c>
      <c r="N2543" s="2" t="s">
        <v>1052</v>
      </c>
    </row>
    <row r="2544" spans="2:14" x14ac:dyDescent="0.25">
      <c r="B2544" s="2" t="s">
        <v>2898</v>
      </c>
      <c r="C2544" s="2" t="s">
        <v>2899</v>
      </c>
      <c r="D2544" s="2" t="s">
        <v>16</v>
      </c>
      <c r="E2544" s="2" t="s">
        <v>17</v>
      </c>
      <c r="F2544" s="2" t="s">
        <v>18</v>
      </c>
      <c r="G2544" s="2" t="s">
        <v>90</v>
      </c>
      <c r="H2544" s="2" t="s">
        <v>2900</v>
      </c>
      <c r="I2544" s="2">
        <v>10</v>
      </c>
      <c r="J2544" s="2">
        <v>0</v>
      </c>
      <c r="K2544" s="2" t="s">
        <v>2909</v>
      </c>
      <c r="L2544" s="3">
        <v>45934</v>
      </c>
      <c r="M2544" s="3">
        <v>47362</v>
      </c>
      <c r="N2544" s="2" t="s">
        <v>1052</v>
      </c>
    </row>
    <row r="2545" spans="2:14" x14ac:dyDescent="0.25">
      <c r="B2545" s="2" t="s">
        <v>2898</v>
      </c>
      <c r="C2545" s="2" t="s">
        <v>2899</v>
      </c>
      <c r="D2545" s="2" t="s">
        <v>16</v>
      </c>
      <c r="E2545" s="2" t="s">
        <v>17</v>
      </c>
      <c r="F2545" s="2" t="s">
        <v>18</v>
      </c>
      <c r="G2545" s="2" t="s">
        <v>90</v>
      </c>
      <c r="H2545" s="2" t="s">
        <v>2900</v>
      </c>
      <c r="I2545" s="2">
        <v>10</v>
      </c>
      <c r="J2545" s="2">
        <v>0</v>
      </c>
      <c r="K2545" s="2" t="s">
        <v>2910</v>
      </c>
      <c r="L2545" s="3">
        <v>45950</v>
      </c>
      <c r="M2545" s="3">
        <v>47362</v>
      </c>
      <c r="N2545" s="2" t="s">
        <v>1052</v>
      </c>
    </row>
    <row r="2546" spans="2:14" x14ac:dyDescent="0.25">
      <c r="B2546" s="2" t="s">
        <v>2898</v>
      </c>
      <c r="C2546" s="2" t="s">
        <v>2899</v>
      </c>
      <c r="D2546" s="2" t="s">
        <v>16</v>
      </c>
      <c r="E2546" s="2" t="s">
        <v>17</v>
      </c>
      <c r="F2546" s="2" t="s">
        <v>18</v>
      </c>
      <c r="G2546" s="2" t="s">
        <v>90</v>
      </c>
      <c r="H2546" s="2" t="s">
        <v>2900</v>
      </c>
      <c r="I2546" s="2">
        <v>10</v>
      </c>
      <c r="J2546" s="2">
        <v>0</v>
      </c>
      <c r="K2546" s="2" t="s">
        <v>2911</v>
      </c>
      <c r="L2546" s="3">
        <v>45995</v>
      </c>
      <c r="M2546" s="3">
        <v>47392</v>
      </c>
      <c r="N2546" s="2" t="s">
        <v>1052</v>
      </c>
    </row>
    <row r="2547" spans="2:14" x14ac:dyDescent="0.25">
      <c r="B2547" s="2" t="s">
        <v>2898</v>
      </c>
      <c r="C2547" s="2" t="s">
        <v>2899</v>
      </c>
      <c r="D2547" s="2" t="s">
        <v>16</v>
      </c>
      <c r="E2547" s="2" t="s">
        <v>17</v>
      </c>
      <c r="F2547" s="2" t="s">
        <v>18</v>
      </c>
      <c r="G2547" s="2" t="s">
        <v>90</v>
      </c>
      <c r="H2547" s="2" t="s">
        <v>2900</v>
      </c>
      <c r="I2547" s="2">
        <v>10</v>
      </c>
      <c r="J2547" s="2">
        <v>0</v>
      </c>
      <c r="K2547" s="2" t="s">
        <v>2912</v>
      </c>
      <c r="L2547" s="3">
        <v>44958</v>
      </c>
      <c r="M2547" s="3">
        <v>47027</v>
      </c>
      <c r="N2547" s="2" t="s">
        <v>1052</v>
      </c>
    </row>
    <row r="2548" spans="2:14" x14ac:dyDescent="0.25">
      <c r="B2548" s="2" t="s">
        <v>2898</v>
      </c>
      <c r="C2548" s="2" t="s">
        <v>2899</v>
      </c>
      <c r="D2548" s="2" t="s">
        <v>16</v>
      </c>
      <c r="E2548" s="2" t="s">
        <v>17</v>
      </c>
      <c r="F2548" s="2" t="s">
        <v>18</v>
      </c>
      <c r="G2548" s="2" t="s">
        <v>90</v>
      </c>
      <c r="H2548" s="2" t="s">
        <v>2900</v>
      </c>
      <c r="I2548" s="2">
        <v>10</v>
      </c>
      <c r="J2548" s="2">
        <v>0</v>
      </c>
      <c r="K2548" s="2" t="s">
        <v>2913</v>
      </c>
      <c r="L2548" s="3">
        <v>44958</v>
      </c>
      <c r="M2548" s="3">
        <v>47027</v>
      </c>
      <c r="N2548" s="2" t="s">
        <v>1052</v>
      </c>
    </row>
    <row r="2549" spans="2:14" x14ac:dyDescent="0.25">
      <c r="B2549" s="2" t="s">
        <v>2898</v>
      </c>
      <c r="C2549" s="2" t="s">
        <v>2899</v>
      </c>
      <c r="D2549" s="2" t="s">
        <v>16</v>
      </c>
      <c r="E2549" s="2" t="s">
        <v>17</v>
      </c>
      <c r="F2549" s="2" t="s">
        <v>18</v>
      </c>
      <c r="G2549" s="2" t="s">
        <v>90</v>
      </c>
      <c r="H2549" s="2" t="s">
        <v>2900</v>
      </c>
      <c r="I2549" s="2">
        <v>10</v>
      </c>
      <c r="J2549" s="2">
        <v>0</v>
      </c>
      <c r="K2549" s="2" t="s">
        <v>2914</v>
      </c>
      <c r="L2549" s="3">
        <v>44958</v>
      </c>
      <c r="M2549" s="3">
        <v>47027</v>
      </c>
      <c r="N2549" s="2" t="s">
        <v>1052</v>
      </c>
    </row>
    <row r="2550" spans="2:14" x14ac:dyDescent="0.25">
      <c r="B2550" s="2" t="s">
        <v>2898</v>
      </c>
      <c r="C2550" s="2" t="s">
        <v>2899</v>
      </c>
      <c r="D2550" s="2" t="s">
        <v>16</v>
      </c>
      <c r="E2550" s="2" t="s">
        <v>17</v>
      </c>
      <c r="F2550" s="2" t="s">
        <v>18</v>
      </c>
      <c r="G2550" s="2" t="s">
        <v>90</v>
      </c>
      <c r="H2550" s="2" t="s">
        <v>2900</v>
      </c>
      <c r="I2550" s="2">
        <v>10</v>
      </c>
      <c r="J2550" s="2">
        <v>0</v>
      </c>
      <c r="K2550" s="2" t="s">
        <v>2915</v>
      </c>
      <c r="L2550" s="3">
        <v>44958</v>
      </c>
      <c r="M2550" s="3">
        <v>47027</v>
      </c>
      <c r="N2550" s="2" t="s">
        <v>1052</v>
      </c>
    </row>
    <row r="2551" spans="2:14" x14ac:dyDescent="0.25">
      <c r="B2551" s="2" t="s">
        <v>2898</v>
      </c>
      <c r="C2551" s="2" t="s">
        <v>2899</v>
      </c>
      <c r="D2551" s="2" t="s">
        <v>16</v>
      </c>
      <c r="E2551" s="2" t="s">
        <v>17</v>
      </c>
      <c r="F2551" s="2" t="s">
        <v>18</v>
      </c>
      <c r="G2551" s="2" t="s">
        <v>90</v>
      </c>
      <c r="H2551" s="2" t="s">
        <v>2900</v>
      </c>
      <c r="I2551" s="2">
        <v>10</v>
      </c>
      <c r="J2551" s="2">
        <v>0</v>
      </c>
      <c r="K2551" s="2" t="s">
        <v>2916</v>
      </c>
      <c r="L2551" s="3">
        <v>44958</v>
      </c>
      <c r="M2551" s="3">
        <v>47058</v>
      </c>
      <c r="N2551" s="2" t="s">
        <v>1052</v>
      </c>
    </row>
    <row r="2552" spans="2:14" x14ac:dyDescent="0.25">
      <c r="B2552" s="2" t="s">
        <v>2898</v>
      </c>
      <c r="C2552" s="2" t="s">
        <v>2899</v>
      </c>
      <c r="D2552" s="2" t="s">
        <v>16</v>
      </c>
      <c r="E2552" s="2" t="s">
        <v>17</v>
      </c>
      <c r="F2552" s="2" t="s">
        <v>18</v>
      </c>
      <c r="G2552" s="2" t="s">
        <v>90</v>
      </c>
      <c r="H2552" s="2" t="s">
        <v>2900</v>
      </c>
      <c r="I2552" s="2">
        <v>10</v>
      </c>
      <c r="J2552" s="2">
        <v>0</v>
      </c>
      <c r="K2552" s="2" t="s">
        <v>2917</v>
      </c>
      <c r="L2552" s="3">
        <v>46056</v>
      </c>
      <c r="M2552" s="3">
        <v>47453</v>
      </c>
      <c r="N2552" s="2" t="s">
        <v>1052</v>
      </c>
    </row>
    <row r="2553" spans="2:14" x14ac:dyDescent="0.25">
      <c r="B2553" s="2" t="s">
        <v>2898</v>
      </c>
      <c r="C2553" s="2" t="s">
        <v>2899</v>
      </c>
      <c r="D2553" s="2" t="s">
        <v>16</v>
      </c>
      <c r="E2553" s="2" t="s">
        <v>17</v>
      </c>
      <c r="F2553" s="2" t="s">
        <v>18</v>
      </c>
      <c r="G2553" s="2" t="s">
        <v>90</v>
      </c>
      <c r="H2553" s="2" t="s">
        <v>2900</v>
      </c>
      <c r="I2553" s="2">
        <v>10</v>
      </c>
      <c r="J2553" s="2">
        <v>0</v>
      </c>
      <c r="K2553" s="2" t="s">
        <v>2918</v>
      </c>
      <c r="L2553" s="3">
        <v>46079</v>
      </c>
      <c r="M2553" s="3">
        <v>47453</v>
      </c>
      <c r="N2553" s="2" t="s">
        <v>1052</v>
      </c>
    </row>
    <row r="2554" spans="2:14" x14ac:dyDescent="0.25">
      <c r="B2554" s="2" t="s">
        <v>2898</v>
      </c>
      <c r="C2554" s="2" t="s">
        <v>2899</v>
      </c>
      <c r="D2554" s="2" t="s">
        <v>16</v>
      </c>
      <c r="E2554" s="2" t="s">
        <v>17</v>
      </c>
      <c r="F2554" s="2" t="s">
        <v>18</v>
      </c>
      <c r="G2554" s="2" t="s">
        <v>90</v>
      </c>
      <c r="H2554" s="2" t="s">
        <v>2900</v>
      </c>
      <c r="I2554" s="2">
        <v>10</v>
      </c>
      <c r="J2554" s="2">
        <v>0</v>
      </c>
      <c r="K2554" s="2" t="s">
        <v>2919</v>
      </c>
      <c r="L2554" s="3">
        <v>46079</v>
      </c>
      <c r="M2554" s="3">
        <v>47453</v>
      </c>
      <c r="N2554" s="2" t="s">
        <v>1052</v>
      </c>
    </row>
    <row r="2555" spans="2:14" x14ac:dyDescent="0.25">
      <c r="B2555" s="2" t="s">
        <v>2898</v>
      </c>
      <c r="C2555" s="2" t="s">
        <v>2899</v>
      </c>
      <c r="D2555" s="2" t="s">
        <v>16</v>
      </c>
      <c r="E2555" s="2" t="s">
        <v>17</v>
      </c>
      <c r="F2555" s="2" t="s">
        <v>18</v>
      </c>
      <c r="G2555" s="2" t="s">
        <v>90</v>
      </c>
      <c r="H2555" s="2" t="s">
        <v>2900</v>
      </c>
      <c r="I2555" s="2">
        <v>10</v>
      </c>
      <c r="J2555" s="2">
        <v>0</v>
      </c>
      <c r="K2555" s="2" t="s">
        <v>2920</v>
      </c>
      <c r="L2555" s="3">
        <v>46079</v>
      </c>
      <c r="M2555" s="3">
        <v>47453</v>
      </c>
      <c r="N2555" s="2" t="s">
        <v>1052</v>
      </c>
    </row>
    <row r="2556" spans="2:14" x14ac:dyDescent="0.25">
      <c r="B2556" s="2" t="s">
        <v>2898</v>
      </c>
      <c r="C2556" s="2" t="s">
        <v>2899</v>
      </c>
      <c r="D2556" s="2" t="s">
        <v>16</v>
      </c>
      <c r="E2556" s="2" t="s">
        <v>181</v>
      </c>
      <c r="F2556" s="2" t="s">
        <v>18</v>
      </c>
      <c r="G2556" s="2" t="s">
        <v>90</v>
      </c>
      <c r="H2556" s="2" t="s">
        <v>2900</v>
      </c>
      <c r="I2556" s="2">
        <v>10</v>
      </c>
      <c r="J2556" s="2">
        <v>0</v>
      </c>
      <c r="K2556" s="2" t="s">
        <v>2917</v>
      </c>
      <c r="L2556" s="3">
        <v>46056</v>
      </c>
      <c r="M2556" s="3">
        <v>47453</v>
      </c>
      <c r="N2556" s="2" t="s">
        <v>1052</v>
      </c>
    </row>
    <row r="2557" spans="2:14" x14ac:dyDescent="0.25">
      <c r="B2557" s="2" t="s">
        <v>2898</v>
      </c>
      <c r="C2557" s="2" t="s">
        <v>2899</v>
      </c>
      <c r="D2557" s="2" t="s">
        <v>16</v>
      </c>
      <c r="E2557" s="2" t="s">
        <v>142</v>
      </c>
      <c r="F2557" s="2" t="s">
        <v>18</v>
      </c>
      <c r="G2557" s="2" t="s">
        <v>90</v>
      </c>
      <c r="H2557" s="2" t="s">
        <v>2900</v>
      </c>
      <c r="I2557" s="2">
        <v>10</v>
      </c>
      <c r="J2557" s="2">
        <v>0</v>
      </c>
      <c r="K2557" s="2" t="s">
        <v>2901</v>
      </c>
      <c r="L2557" s="3">
        <v>46079</v>
      </c>
      <c r="M2557" s="3">
        <v>47484</v>
      </c>
      <c r="N2557" s="2" t="s">
        <v>1052</v>
      </c>
    </row>
    <row r="2558" spans="2:14" x14ac:dyDescent="0.25">
      <c r="B2558" s="2" t="s">
        <v>2898</v>
      </c>
      <c r="C2558" s="2" t="s">
        <v>2899</v>
      </c>
      <c r="D2558" s="2" t="s">
        <v>16</v>
      </c>
      <c r="E2558" s="2" t="s">
        <v>142</v>
      </c>
      <c r="F2558" s="2" t="s">
        <v>18</v>
      </c>
      <c r="G2558" s="2" t="s">
        <v>90</v>
      </c>
      <c r="H2558" s="2" t="s">
        <v>2900</v>
      </c>
      <c r="I2558" s="2">
        <v>10</v>
      </c>
      <c r="J2558" s="2">
        <v>0</v>
      </c>
      <c r="K2558" s="2" t="s">
        <v>2902</v>
      </c>
      <c r="L2558" s="3">
        <v>46092</v>
      </c>
      <c r="M2558" s="3">
        <v>47515</v>
      </c>
      <c r="N2558" s="2" t="s">
        <v>1052</v>
      </c>
    </row>
    <row r="2559" spans="2:14" x14ac:dyDescent="0.25">
      <c r="B2559" s="2" t="s">
        <v>2898</v>
      </c>
      <c r="C2559" s="2" t="s">
        <v>2899</v>
      </c>
      <c r="D2559" s="2" t="s">
        <v>16</v>
      </c>
      <c r="E2559" s="2" t="s">
        <v>142</v>
      </c>
      <c r="F2559" s="2" t="s">
        <v>18</v>
      </c>
      <c r="G2559" s="2" t="s">
        <v>90</v>
      </c>
      <c r="H2559" s="2" t="s">
        <v>2900</v>
      </c>
      <c r="I2559" s="2">
        <v>10</v>
      </c>
      <c r="J2559" s="2">
        <v>0</v>
      </c>
      <c r="K2559" s="2" t="s">
        <v>2905</v>
      </c>
      <c r="L2559" s="3">
        <v>46176</v>
      </c>
      <c r="M2559" s="3">
        <v>47604</v>
      </c>
      <c r="N2559" s="2" t="s">
        <v>1052</v>
      </c>
    </row>
    <row r="2560" spans="2:14" x14ac:dyDescent="0.25">
      <c r="B2560" s="2" t="s">
        <v>2898</v>
      </c>
      <c r="C2560" s="2" t="s">
        <v>2899</v>
      </c>
      <c r="D2560" s="2" t="s">
        <v>16</v>
      </c>
      <c r="E2560" s="2" t="s">
        <v>142</v>
      </c>
      <c r="F2560" s="2" t="s">
        <v>18</v>
      </c>
      <c r="G2560" s="2" t="s">
        <v>90</v>
      </c>
      <c r="H2560" s="2" t="s">
        <v>2900</v>
      </c>
      <c r="I2560" s="2">
        <v>10</v>
      </c>
      <c r="J2560" s="2">
        <v>0</v>
      </c>
      <c r="K2560" s="2" t="s">
        <v>2907</v>
      </c>
      <c r="L2560" s="3">
        <v>45877</v>
      </c>
      <c r="M2560" s="3">
        <v>47300</v>
      </c>
      <c r="N2560" s="2" t="s">
        <v>1052</v>
      </c>
    </row>
    <row r="2561" spans="2:14" x14ac:dyDescent="0.25">
      <c r="B2561" s="2" t="s">
        <v>2898</v>
      </c>
      <c r="C2561" s="2" t="s">
        <v>2899</v>
      </c>
      <c r="D2561" s="2" t="s">
        <v>16</v>
      </c>
      <c r="E2561" s="2" t="s">
        <v>142</v>
      </c>
      <c r="F2561" s="2" t="s">
        <v>18</v>
      </c>
      <c r="G2561" s="2" t="s">
        <v>90</v>
      </c>
      <c r="H2561" s="2" t="s">
        <v>2900</v>
      </c>
      <c r="I2561" s="2">
        <v>10</v>
      </c>
      <c r="J2561" s="2">
        <v>0</v>
      </c>
      <c r="K2561" s="2" t="s">
        <v>2910</v>
      </c>
      <c r="L2561" s="3">
        <v>45950</v>
      </c>
      <c r="M2561" s="3">
        <v>47362</v>
      </c>
      <c r="N2561" s="2" t="s">
        <v>1052</v>
      </c>
    </row>
    <row r="2562" spans="2:14" x14ac:dyDescent="0.25">
      <c r="B2562" s="2" t="s">
        <v>2898</v>
      </c>
      <c r="C2562" s="2" t="s">
        <v>2899</v>
      </c>
      <c r="D2562" s="2" t="s">
        <v>16</v>
      </c>
      <c r="E2562" s="2" t="s">
        <v>142</v>
      </c>
      <c r="F2562" s="2" t="s">
        <v>18</v>
      </c>
      <c r="G2562" s="2" t="s">
        <v>90</v>
      </c>
      <c r="H2562" s="2" t="s">
        <v>2900</v>
      </c>
      <c r="I2562" s="2">
        <v>10</v>
      </c>
      <c r="J2562" s="2">
        <v>0</v>
      </c>
      <c r="K2562" s="2" t="s">
        <v>2911</v>
      </c>
      <c r="L2562" s="3">
        <v>45995</v>
      </c>
      <c r="M2562" s="3">
        <v>47392</v>
      </c>
      <c r="N2562" s="2" t="s">
        <v>1052</v>
      </c>
    </row>
    <row r="2563" spans="2:14" x14ac:dyDescent="0.25">
      <c r="B2563" s="2" t="s">
        <v>2898</v>
      </c>
      <c r="C2563" s="2" t="s">
        <v>2899</v>
      </c>
      <c r="D2563" s="2" t="s">
        <v>16</v>
      </c>
      <c r="E2563" s="2" t="s">
        <v>142</v>
      </c>
      <c r="F2563" s="2" t="s">
        <v>18</v>
      </c>
      <c r="G2563" s="2" t="s">
        <v>90</v>
      </c>
      <c r="H2563" s="2" t="s">
        <v>2900</v>
      </c>
      <c r="I2563" s="2">
        <v>10</v>
      </c>
      <c r="J2563" s="2">
        <v>0</v>
      </c>
      <c r="K2563" s="2" t="s">
        <v>2918</v>
      </c>
      <c r="L2563" s="3">
        <v>46079</v>
      </c>
      <c r="M2563" s="3">
        <v>47453</v>
      </c>
      <c r="N2563" s="2" t="s">
        <v>1052</v>
      </c>
    </row>
    <row r="2564" spans="2:14" x14ac:dyDescent="0.25">
      <c r="B2564" s="2" t="s">
        <v>2921</v>
      </c>
      <c r="C2564" s="2" t="s">
        <v>2922</v>
      </c>
      <c r="D2564" s="2" t="s">
        <v>16</v>
      </c>
      <c r="E2564" s="2" t="s">
        <v>17</v>
      </c>
      <c r="F2564" s="2" t="s">
        <v>18</v>
      </c>
      <c r="G2564" s="2" t="s">
        <v>90</v>
      </c>
      <c r="H2564" s="2" t="s">
        <v>2900</v>
      </c>
      <c r="I2564" s="2">
        <v>2832</v>
      </c>
      <c r="J2564" s="2">
        <v>0</v>
      </c>
      <c r="K2564" s="2">
        <v>0</v>
      </c>
      <c r="L2564" s="3">
        <v>46080</v>
      </c>
      <c r="M2564" s="2" t="s">
        <v>30</v>
      </c>
      <c r="N2564" s="2" t="s">
        <v>1052</v>
      </c>
    </row>
    <row r="2565" spans="2:14" x14ac:dyDescent="0.25">
      <c r="B2565" s="2" t="s">
        <v>2921</v>
      </c>
      <c r="C2565" s="2" t="s">
        <v>2922</v>
      </c>
      <c r="D2565" s="2" t="s">
        <v>16</v>
      </c>
      <c r="E2565" s="2" t="s">
        <v>17</v>
      </c>
      <c r="F2565" s="2" t="s">
        <v>18</v>
      </c>
      <c r="G2565" s="2" t="s">
        <v>90</v>
      </c>
      <c r="H2565" s="2" t="s">
        <v>2900</v>
      </c>
      <c r="I2565" s="2">
        <v>2832</v>
      </c>
      <c r="J2565" s="2">
        <v>0</v>
      </c>
      <c r="K2565" s="2" t="s">
        <v>2923</v>
      </c>
      <c r="L2565" s="3">
        <v>45723</v>
      </c>
      <c r="M2565" s="3">
        <v>47150</v>
      </c>
      <c r="N2565" s="2" t="s">
        <v>1052</v>
      </c>
    </row>
    <row r="2566" spans="2:14" x14ac:dyDescent="0.25">
      <c r="B2566" s="2" t="s">
        <v>2921</v>
      </c>
      <c r="C2566" s="2" t="s">
        <v>2922</v>
      </c>
      <c r="D2566" s="2" t="s">
        <v>16</v>
      </c>
      <c r="E2566" s="2" t="s">
        <v>17</v>
      </c>
      <c r="F2566" s="2" t="s">
        <v>18</v>
      </c>
      <c r="G2566" s="2" t="s">
        <v>90</v>
      </c>
      <c r="H2566" s="2" t="s">
        <v>2900</v>
      </c>
      <c r="I2566" s="2">
        <v>2832</v>
      </c>
      <c r="J2566" s="2">
        <v>816</v>
      </c>
      <c r="K2566" s="2" t="s">
        <v>2924</v>
      </c>
      <c r="L2566" s="3">
        <v>46084</v>
      </c>
      <c r="M2566" s="3">
        <v>47515</v>
      </c>
      <c r="N2566" s="2" t="s">
        <v>1052</v>
      </c>
    </row>
    <row r="2567" spans="2:14" x14ac:dyDescent="0.25">
      <c r="B2567" s="2" t="s">
        <v>2921</v>
      </c>
      <c r="C2567" s="2" t="s">
        <v>2922</v>
      </c>
      <c r="D2567" s="2" t="s">
        <v>16</v>
      </c>
      <c r="E2567" s="2" t="s">
        <v>17</v>
      </c>
      <c r="F2567" s="2" t="s">
        <v>18</v>
      </c>
      <c r="G2567" s="2" t="s">
        <v>90</v>
      </c>
      <c r="H2567" s="2" t="s">
        <v>2900</v>
      </c>
      <c r="I2567" s="2">
        <v>2832</v>
      </c>
      <c r="J2567" s="2">
        <v>0</v>
      </c>
      <c r="K2567" s="2" t="s">
        <v>2925</v>
      </c>
      <c r="L2567" s="3">
        <v>45804</v>
      </c>
      <c r="M2567" s="3">
        <v>47178</v>
      </c>
      <c r="N2567" s="2" t="s">
        <v>1052</v>
      </c>
    </row>
    <row r="2568" spans="2:14" x14ac:dyDescent="0.25">
      <c r="B2568" s="2" t="s">
        <v>2921</v>
      </c>
      <c r="C2568" s="2" t="s">
        <v>2922</v>
      </c>
      <c r="D2568" s="2" t="s">
        <v>16</v>
      </c>
      <c r="E2568" s="2" t="s">
        <v>17</v>
      </c>
      <c r="F2568" s="2" t="s">
        <v>18</v>
      </c>
      <c r="G2568" s="2" t="s">
        <v>90</v>
      </c>
      <c r="H2568" s="2" t="s">
        <v>2900</v>
      </c>
      <c r="I2568" s="2">
        <v>2832</v>
      </c>
      <c r="J2568" s="2">
        <v>0</v>
      </c>
      <c r="K2568" s="2" t="s">
        <v>2926</v>
      </c>
      <c r="L2568" s="3">
        <v>45804</v>
      </c>
      <c r="M2568" s="3">
        <v>47209</v>
      </c>
      <c r="N2568" s="2" t="s">
        <v>1052</v>
      </c>
    </row>
    <row r="2569" spans="2:14" x14ac:dyDescent="0.25">
      <c r="B2569" s="2" t="s">
        <v>2921</v>
      </c>
      <c r="C2569" s="2" t="s">
        <v>2922</v>
      </c>
      <c r="D2569" s="2" t="s">
        <v>16</v>
      </c>
      <c r="E2569" s="2" t="s">
        <v>17</v>
      </c>
      <c r="F2569" s="2" t="s">
        <v>18</v>
      </c>
      <c r="G2569" s="2" t="s">
        <v>90</v>
      </c>
      <c r="H2569" s="2" t="s">
        <v>2900</v>
      </c>
      <c r="I2569" s="2">
        <v>2832</v>
      </c>
      <c r="J2569" s="2">
        <v>0</v>
      </c>
      <c r="K2569" s="2" t="s">
        <v>2927</v>
      </c>
      <c r="L2569" s="3">
        <v>44958</v>
      </c>
      <c r="M2569" s="3">
        <v>46174</v>
      </c>
      <c r="N2569" s="2" t="s">
        <v>1052</v>
      </c>
    </row>
    <row r="2570" spans="2:14" x14ac:dyDescent="0.25">
      <c r="B2570" s="2" t="s">
        <v>2921</v>
      </c>
      <c r="C2570" s="2" t="s">
        <v>2922</v>
      </c>
      <c r="D2570" s="2" t="s">
        <v>16</v>
      </c>
      <c r="E2570" s="2" t="s">
        <v>17</v>
      </c>
      <c r="F2570" s="2" t="s">
        <v>18</v>
      </c>
      <c r="G2570" s="2" t="s">
        <v>90</v>
      </c>
      <c r="H2570" s="2" t="s">
        <v>2900</v>
      </c>
      <c r="I2570" s="2">
        <v>2832</v>
      </c>
      <c r="J2570" s="2">
        <v>0</v>
      </c>
      <c r="K2570" s="2" t="s">
        <v>2928</v>
      </c>
      <c r="L2570" s="3">
        <v>45934</v>
      </c>
      <c r="M2570" s="3">
        <v>47300</v>
      </c>
      <c r="N2570" s="2" t="s">
        <v>1052</v>
      </c>
    </row>
    <row r="2571" spans="2:14" x14ac:dyDescent="0.25">
      <c r="B2571" s="2" t="s">
        <v>2921</v>
      </c>
      <c r="C2571" s="2" t="s">
        <v>2922</v>
      </c>
      <c r="D2571" s="2" t="s">
        <v>16</v>
      </c>
      <c r="E2571" s="2" t="s">
        <v>17</v>
      </c>
      <c r="F2571" s="2" t="s">
        <v>18</v>
      </c>
      <c r="G2571" s="2" t="s">
        <v>90</v>
      </c>
      <c r="H2571" s="2" t="s">
        <v>2900</v>
      </c>
      <c r="I2571" s="2">
        <v>2832</v>
      </c>
      <c r="J2571" s="2">
        <v>0</v>
      </c>
      <c r="K2571" s="2" t="s">
        <v>2929</v>
      </c>
      <c r="L2571" s="3">
        <v>45934</v>
      </c>
      <c r="M2571" s="3">
        <v>47331</v>
      </c>
      <c r="N2571" s="2" t="s">
        <v>1052</v>
      </c>
    </row>
    <row r="2572" spans="2:14" x14ac:dyDescent="0.25">
      <c r="B2572" s="2" t="s">
        <v>2921</v>
      </c>
      <c r="C2572" s="2" t="s">
        <v>2922</v>
      </c>
      <c r="D2572" s="2" t="s">
        <v>16</v>
      </c>
      <c r="E2572" s="2" t="s">
        <v>17</v>
      </c>
      <c r="F2572" s="2" t="s">
        <v>18</v>
      </c>
      <c r="G2572" s="2" t="s">
        <v>90</v>
      </c>
      <c r="H2572" s="2" t="s">
        <v>2900</v>
      </c>
      <c r="I2572" s="2">
        <v>2832</v>
      </c>
      <c r="J2572" s="2">
        <v>0</v>
      </c>
      <c r="K2572" s="2" t="s">
        <v>2930</v>
      </c>
      <c r="L2572" s="3">
        <v>44958</v>
      </c>
      <c r="M2572" s="3">
        <v>46997</v>
      </c>
      <c r="N2572" s="2" t="s">
        <v>1052</v>
      </c>
    </row>
    <row r="2573" spans="2:14" x14ac:dyDescent="0.25">
      <c r="B2573" s="2" t="s">
        <v>2921</v>
      </c>
      <c r="C2573" s="2" t="s">
        <v>2922</v>
      </c>
      <c r="D2573" s="2" t="s">
        <v>16</v>
      </c>
      <c r="E2573" s="2" t="s">
        <v>17</v>
      </c>
      <c r="F2573" s="2" t="s">
        <v>18</v>
      </c>
      <c r="G2573" s="2" t="s">
        <v>90</v>
      </c>
      <c r="H2573" s="2" t="s">
        <v>2900</v>
      </c>
      <c r="I2573" s="2">
        <v>2832</v>
      </c>
      <c r="J2573" s="2">
        <v>0</v>
      </c>
      <c r="K2573" s="2" t="s">
        <v>2931</v>
      </c>
      <c r="L2573" s="3">
        <v>45995</v>
      </c>
      <c r="M2573" s="3">
        <v>47392</v>
      </c>
      <c r="N2573" s="2" t="s">
        <v>1052</v>
      </c>
    </row>
    <row r="2574" spans="2:14" x14ac:dyDescent="0.25">
      <c r="B2574" s="2" t="s">
        <v>2921</v>
      </c>
      <c r="C2574" s="2" t="s">
        <v>2922</v>
      </c>
      <c r="D2574" s="2" t="s">
        <v>16</v>
      </c>
      <c r="E2574" s="2" t="s">
        <v>17</v>
      </c>
      <c r="F2574" s="2" t="s">
        <v>18</v>
      </c>
      <c r="G2574" s="2" t="s">
        <v>90</v>
      </c>
      <c r="H2574" s="2" t="s">
        <v>2900</v>
      </c>
      <c r="I2574" s="2">
        <v>2832</v>
      </c>
      <c r="J2574" s="2">
        <v>960</v>
      </c>
      <c r="K2574" s="2" t="s">
        <v>2932</v>
      </c>
      <c r="L2574" s="3">
        <v>46114</v>
      </c>
      <c r="M2574" s="3">
        <v>47392</v>
      </c>
      <c r="N2574" s="2" t="s">
        <v>1052</v>
      </c>
    </row>
    <row r="2575" spans="2:14" x14ac:dyDescent="0.25">
      <c r="B2575" s="2" t="s">
        <v>2921</v>
      </c>
      <c r="C2575" s="2" t="s">
        <v>2922</v>
      </c>
      <c r="D2575" s="2" t="s">
        <v>16</v>
      </c>
      <c r="E2575" s="2" t="s">
        <v>17</v>
      </c>
      <c r="F2575" s="2" t="s">
        <v>18</v>
      </c>
      <c r="G2575" s="2" t="s">
        <v>90</v>
      </c>
      <c r="H2575" s="2" t="s">
        <v>2900</v>
      </c>
      <c r="I2575" s="2">
        <v>2832</v>
      </c>
      <c r="J2575" s="2">
        <v>1056</v>
      </c>
      <c r="K2575" s="2" t="s">
        <v>2933</v>
      </c>
      <c r="L2575" s="3">
        <v>46084</v>
      </c>
      <c r="M2575" s="3">
        <v>47453</v>
      </c>
      <c r="N2575" s="2" t="s">
        <v>1052</v>
      </c>
    </row>
    <row r="2576" spans="2:14" x14ac:dyDescent="0.25">
      <c r="B2576" s="2" t="s">
        <v>2921</v>
      </c>
      <c r="C2576" s="2" t="s">
        <v>2922</v>
      </c>
      <c r="D2576" s="2" t="s">
        <v>16</v>
      </c>
      <c r="E2576" s="2" t="s">
        <v>17</v>
      </c>
      <c r="F2576" s="2" t="s">
        <v>18</v>
      </c>
      <c r="G2576" s="2" t="s">
        <v>90</v>
      </c>
      <c r="H2576" s="2" t="s">
        <v>2900</v>
      </c>
      <c r="I2576" s="2">
        <v>2832</v>
      </c>
      <c r="J2576" s="2">
        <v>0</v>
      </c>
      <c r="K2576" s="2" t="s">
        <v>470</v>
      </c>
      <c r="L2576" s="2" t="s">
        <v>30</v>
      </c>
      <c r="M2576" s="2" t="s">
        <v>30</v>
      </c>
      <c r="N2576" s="2" t="s">
        <v>1052</v>
      </c>
    </row>
    <row r="2577" spans="2:14" x14ac:dyDescent="0.25">
      <c r="B2577" s="2" t="s">
        <v>2934</v>
      </c>
      <c r="C2577" s="2" t="s">
        <v>2935</v>
      </c>
      <c r="D2577" s="2" t="s">
        <v>41</v>
      </c>
      <c r="E2577" s="2" t="s">
        <v>17</v>
      </c>
      <c r="F2577" s="2" t="s">
        <v>300</v>
      </c>
      <c r="G2577" s="2" t="s">
        <v>2936</v>
      </c>
      <c r="H2577" s="2" t="s">
        <v>24</v>
      </c>
      <c r="I2577" s="2">
        <v>4940</v>
      </c>
      <c r="J2577" s="2">
        <v>0</v>
      </c>
      <c r="K2577" s="2">
        <v>418012501</v>
      </c>
      <c r="L2577" s="3">
        <v>45677</v>
      </c>
      <c r="M2577" s="3">
        <v>46216</v>
      </c>
      <c r="N2577" s="2" t="s">
        <v>1393</v>
      </c>
    </row>
    <row r="2578" spans="2:14" x14ac:dyDescent="0.25">
      <c r="B2578" s="2" t="s">
        <v>2934</v>
      </c>
      <c r="C2578" s="2" t="s">
        <v>2935</v>
      </c>
      <c r="D2578" s="2" t="s">
        <v>41</v>
      </c>
      <c r="E2578" s="2" t="s">
        <v>17</v>
      </c>
      <c r="F2578" s="2" t="s">
        <v>300</v>
      </c>
      <c r="G2578" s="2" t="s">
        <v>2936</v>
      </c>
      <c r="H2578" s="2" t="s">
        <v>24</v>
      </c>
      <c r="I2578" s="2">
        <v>4940</v>
      </c>
      <c r="J2578" s="2">
        <v>0</v>
      </c>
      <c r="K2578" s="2">
        <v>418012502</v>
      </c>
      <c r="L2578" s="3">
        <v>45677</v>
      </c>
      <c r="M2578" s="3">
        <v>46216</v>
      </c>
      <c r="N2578" s="2" t="s">
        <v>1393</v>
      </c>
    </row>
    <row r="2579" spans="2:14" x14ac:dyDescent="0.25">
      <c r="B2579" s="2" t="s">
        <v>2934</v>
      </c>
      <c r="C2579" s="2" t="s">
        <v>2935</v>
      </c>
      <c r="D2579" s="2" t="s">
        <v>41</v>
      </c>
      <c r="E2579" s="2" t="s">
        <v>17</v>
      </c>
      <c r="F2579" s="2" t="s">
        <v>300</v>
      </c>
      <c r="G2579" s="2" t="s">
        <v>2936</v>
      </c>
      <c r="H2579" s="2" t="s">
        <v>24</v>
      </c>
      <c r="I2579" s="2">
        <v>4940</v>
      </c>
      <c r="J2579" s="2">
        <v>0</v>
      </c>
      <c r="K2579" s="2">
        <v>418012503</v>
      </c>
      <c r="L2579" s="3">
        <v>45677</v>
      </c>
      <c r="M2579" s="3">
        <v>46216</v>
      </c>
      <c r="N2579" s="2" t="s">
        <v>1393</v>
      </c>
    </row>
    <row r="2580" spans="2:14" x14ac:dyDescent="0.25">
      <c r="B2580" s="2" t="s">
        <v>2934</v>
      </c>
      <c r="C2580" s="2" t="s">
        <v>2935</v>
      </c>
      <c r="D2580" s="2" t="s">
        <v>41</v>
      </c>
      <c r="E2580" s="2" t="s">
        <v>17</v>
      </c>
      <c r="F2580" s="2" t="s">
        <v>300</v>
      </c>
      <c r="G2580" s="2" t="s">
        <v>2936</v>
      </c>
      <c r="H2580" s="2" t="s">
        <v>24</v>
      </c>
      <c r="I2580" s="2">
        <v>4940</v>
      </c>
      <c r="J2580" s="2">
        <v>943</v>
      </c>
      <c r="K2580" s="2">
        <v>418012601</v>
      </c>
      <c r="L2580" s="3">
        <v>46074</v>
      </c>
      <c r="M2580" s="3">
        <v>46585</v>
      </c>
      <c r="N2580" s="2" t="s">
        <v>1393</v>
      </c>
    </row>
    <row r="2581" spans="2:14" x14ac:dyDescent="0.25">
      <c r="B2581" s="2" t="s">
        <v>2934</v>
      </c>
      <c r="C2581" s="2" t="s">
        <v>2935</v>
      </c>
      <c r="D2581" s="2" t="s">
        <v>41</v>
      </c>
      <c r="E2581" s="2" t="s">
        <v>17</v>
      </c>
      <c r="F2581" s="2" t="s">
        <v>300</v>
      </c>
      <c r="G2581" s="2" t="s">
        <v>2936</v>
      </c>
      <c r="H2581" s="2" t="s">
        <v>24</v>
      </c>
      <c r="I2581" s="2">
        <v>4940</v>
      </c>
      <c r="J2581" s="2">
        <v>496</v>
      </c>
      <c r="K2581" s="2">
        <v>418012602</v>
      </c>
      <c r="L2581" s="3">
        <v>46074</v>
      </c>
      <c r="M2581" s="3">
        <v>46594</v>
      </c>
      <c r="N2581" s="2" t="s">
        <v>1393</v>
      </c>
    </row>
    <row r="2582" spans="2:14" x14ac:dyDescent="0.25">
      <c r="B2582" s="2" t="s">
        <v>2934</v>
      </c>
      <c r="C2582" s="2" t="s">
        <v>2935</v>
      </c>
      <c r="D2582" s="2" t="s">
        <v>41</v>
      </c>
      <c r="E2582" s="2" t="s">
        <v>17</v>
      </c>
      <c r="F2582" s="2" t="s">
        <v>300</v>
      </c>
      <c r="G2582" s="2" t="s">
        <v>2936</v>
      </c>
      <c r="H2582" s="2" t="s">
        <v>24</v>
      </c>
      <c r="I2582" s="2">
        <v>4940</v>
      </c>
      <c r="J2582" s="2">
        <v>0</v>
      </c>
      <c r="K2582" s="2">
        <v>418021506</v>
      </c>
      <c r="L2582" s="3">
        <v>45720</v>
      </c>
      <c r="M2582" s="3">
        <v>46237</v>
      </c>
      <c r="N2582" s="2" t="s">
        <v>1393</v>
      </c>
    </row>
    <row r="2583" spans="2:14" x14ac:dyDescent="0.25">
      <c r="B2583" s="2" t="s">
        <v>2934</v>
      </c>
      <c r="C2583" s="2" t="s">
        <v>2935</v>
      </c>
      <c r="D2583" s="2" t="s">
        <v>41</v>
      </c>
      <c r="E2583" s="2" t="s">
        <v>17</v>
      </c>
      <c r="F2583" s="2" t="s">
        <v>300</v>
      </c>
      <c r="G2583" s="2" t="s">
        <v>2936</v>
      </c>
      <c r="H2583" s="2" t="s">
        <v>24</v>
      </c>
      <c r="I2583" s="2">
        <v>4940</v>
      </c>
      <c r="J2583" s="2">
        <v>218</v>
      </c>
      <c r="K2583" s="2">
        <v>418022605</v>
      </c>
      <c r="L2583" s="3">
        <v>46074</v>
      </c>
      <c r="M2583" s="3">
        <v>46615</v>
      </c>
      <c r="N2583" s="2" t="s">
        <v>1393</v>
      </c>
    </row>
    <row r="2584" spans="2:14" x14ac:dyDescent="0.25">
      <c r="B2584" s="2" t="s">
        <v>2934</v>
      </c>
      <c r="C2584" s="2" t="s">
        <v>2935</v>
      </c>
      <c r="D2584" s="2" t="s">
        <v>41</v>
      </c>
      <c r="E2584" s="2" t="s">
        <v>17</v>
      </c>
      <c r="F2584" s="2" t="s">
        <v>300</v>
      </c>
      <c r="G2584" s="2" t="s">
        <v>2936</v>
      </c>
      <c r="H2584" s="2" t="s">
        <v>24</v>
      </c>
      <c r="I2584" s="2">
        <v>4940</v>
      </c>
      <c r="J2584" s="2">
        <v>943</v>
      </c>
      <c r="K2584" s="2">
        <v>41803260017</v>
      </c>
      <c r="L2584" s="3">
        <v>46135</v>
      </c>
      <c r="M2584" s="3">
        <v>46666</v>
      </c>
      <c r="N2584" s="2" t="s">
        <v>1393</v>
      </c>
    </row>
    <row r="2585" spans="2:14" x14ac:dyDescent="0.25">
      <c r="B2585" s="2" t="s">
        <v>2934</v>
      </c>
      <c r="C2585" s="2" t="s">
        <v>2935</v>
      </c>
      <c r="D2585" s="2" t="s">
        <v>41</v>
      </c>
      <c r="E2585" s="2" t="s">
        <v>17</v>
      </c>
      <c r="F2585" s="2" t="s">
        <v>300</v>
      </c>
      <c r="G2585" s="2" t="s">
        <v>2936</v>
      </c>
      <c r="H2585" s="2" t="s">
        <v>24</v>
      </c>
      <c r="I2585" s="2">
        <v>4940</v>
      </c>
      <c r="J2585" s="2">
        <v>0</v>
      </c>
      <c r="K2585" s="2">
        <v>418052512</v>
      </c>
      <c r="L2585" s="3">
        <v>45796</v>
      </c>
      <c r="M2585" s="3">
        <v>46340</v>
      </c>
      <c r="N2585" s="2" t="s">
        <v>1393</v>
      </c>
    </row>
    <row r="2586" spans="2:14" x14ac:dyDescent="0.25">
      <c r="B2586" s="2" t="s">
        <v>2934</v>
      </c>
      <c r="C2586" s="2" t="s">
        <v>2935</v>
      </c>
      <c r="D2586" s="2" t="s">
        <v>41</v>
      </c>
      <c r="E2586" s="2" t="s">
        <v>17</v>
      </c>
      <c r="F2586" s="2" t="s">
        <v>300</v>
      </c>
      <c r="G2586" s="2" t="s">
        <v>2936</v>
      </c>
      <c r="H2586" s="2" t="s">
        <v>24</v>
      </c>
      <c r="I2586" s="2">
        <v>4940</v>
      </c>
      <c r="J2586" s="2">
        <v>0</v>
      </c>
      <c r="K2586" s="2">
        <v>418062514</v>
      </c>
      <c r="L2586" s="3">
        <v>45826</v>
      </c>
      <c r="M2586" s="3">
        <v>46372</v>
      </c>
      <c r="N2586" s="2" t="s">
        <v>1393</v>
      </c>
    </row>
    <row r="2587" spans="2:14" x14ac:dyDescent="0.25">
      <c r="B2587" s="2" t="s">
        <v>2934</v>
      </c>
      <c r="C2587" s="2" t="s">
        <v>2935</v>
      </c>
      <c r="D2587" s="2" t="s">
        <v>41</v>
      </c>
      <c r="E2587" s="2" t="s">
        <v>17</v>
      </c>
      <c r="F2587" s="2" t="s">
        <v>300</v>
      </c>
      <c r="G2587" s="2" t="s">
        <v>2936</v>
      </c>
      <c r="H2587" s="2" t="s">
        <v>24</v>
      </c>
      <c r="I2587" s="2">
        <v>4940</v>
      </c>
      <c r="J2587" s="2">
        <v>0</v>
      </c>
      <c r="K2587" s="2">
        <v>418062516</v>
      </c>
      <c r="L2587" s="3">
        <v>45841</v>
      </c>
      <c r="M2587" s="3">
        <v>46384</v>
      </c>
      <c r="N2587" s="2" t="s">
        <v>1393</v>
      </c>
    </row>
    <row r="2588" spans="2:14" x14ac:dyDescent="0.25">
      <c r="B2588" s="2" t="s">
        <v>2934</v>
      </c>
      <c r="C2588" s="2" t="s">
        <v>2935</v>
      </c>
      <c r="D2588" s="2" t="s">
        <v>41</v>
      </c>
      <c r="E2588" s="2" t="s">
        <v>17</v>
      </c>
      <c r="F2588" s="2" t="s">
        <v>300</v>
      </c>
      <c r="G2588" s="2" t="s">
        <v>2936</v>
      </c>
      <c r="H2588" s="2" t="s">
        <v>24</v>
      </c>
      <c r="I2588" s="2">
        <v>4940</v>
      </c>
      <c r="J2588" s="2">
        <v>0</v>
      </c>
      <c r="K2588" s="2">
        <v>418062517</v>
      </c>
      <c r="L2588" s="3">
        <v>45841</v>
      </c>
      <c r="M2588" s="3">
        <v>46384</v>
      </c>
      <c r="N2588" s="2" t="s">
        <v>1393</v>
      </c>
    </row>
    <row r="2589" spans="2:14" x14ac:dyDescent="0.25">
      <c r="B2589" s="2" t="s">
        <v>2934</v>
      </c>
      <c r="C2589" s="2" t="s">
        <v>2935</v>
      </c>
      <c r="D2589" s="2" t="s">
        <v>41</v>
      </c>
      <c r="E2589" s="2" t="s">
        <v>17</v>
      </c>
      <c r="F2589" s="2" t="s">
        <v>300</v>
      </c>
      <c r="G2589" s="2" t="s">
        <v>2936</v>
      </c>
      <c r="H2589" s="2" t="s">
        <v>24</v>
      </c>
      <c r="I2589" s="2">
        <v>4940</v>
      </c>
      <c r="J2589" s="2">
        <v>0</v>
      </c>
      <c r="K2589" s="2">
        <v>418072531</v>
      </c>
      <c r="L2589" s="3">
        <v>45884</v>
      </c>
      <c r="M2589" s="3">
        <v>46429</v>
      </c>
      <c r="N2589" s="2" t="s">
        <v>1393</v>
      </c>
    </row>
    <row r="2590" spans="2:14" x14ac:dyDescent="0.25">
      <c r="B2590" s="2" t="s">
        <v>2934</v>
      </c>
      <c r="C2590" s="2" t="s">
        <v>2935</v>
      </c>
      <c r="D2590" s="2" t="s">
        <v>41</v>
      </c>
      <c r="E2590" s="2" t="s">
        <v>17</v>
      </c>
      <c r="F2590" s="2" t="s">
        <v>300</v>
      </c>
      <c r="G2590" s="2" t="s">
        <v>2936</v>
      </c>
      <c r="H2590" s="2" t="s">
        <v>24</v>
      </c>
      <c r="I2590" s="2">
        <v>4940</v>
      </c>
      <c r="J2590" s="2">
        <v>0</v>
      </c>
      <c r="K2590" s="2">
        <v>418082535</v>
      </c>
      <c r="L2590" s="3">
        <v>45892</v>
      </c>
      <c r="M2590" s="3">
        <v>46438</v>
      </c>
      <c r="N2590" s="2" t="s">
        <v>1393</v>
      </c>
    </row>
    <row r="2591" spans="2:14" x14ac:dyDescent="0.25">
      <c r="B2591" s="2" t="s">
        <v>2934</v>
      </c>
      <c r="C2591" s="2" t="s">
        <v>2935</v>
      </c>
      <c r="D2591" s="2" t="s">
        <v>41</v>
      </c>
      <c r="E2591" s="2" t="s">
        <v>17</v>
      </c>
      <c r="F2591" s="2" t="s">
        <v>300</v>
      </c>
      <c r="G2591" s="2" t="s">
        <v>2936</v>
      </c>
      <c r="H2591" s="2" t="s">
        <v>24</v>
      </c>
      <c r="I2591" s="2">
        <v>4940</v>
      </c>
      <c r="J2591" s="2">
        <v>0</v>
      </c>
      <c r="K2591" s="2">
        <v>418082537</v>
      </c>
      <c r="L2591" s="3">
        <v>45892</v>
      </c>
      <c r="M2591" s="3">
        <v>46438</v>
      </c>
      <c r="N2591" s="2" t="s">
        <v>1393</v>
      </c>
    </row>
    <row r="2592" spans="2:14" x14ac:dyDescent="0.25">
      <c r="B2592" s="2" t="s">
        <v>2934</v>
      </c>
      <c r="C2592" s="2" t="s">
        <v>2935</v>
      </c>
      <c r="D2592" s="2" t="s">
        <v>41</v>
      </c>
      <c r="E2592" s="2" t="s">
        <v>17</v>
      </c>
      <c r="F2592" s="2" t="s">
        <v>300</v>
      </c>
      <c r="G2592" s="2" t="s">
        <v>2936</v>
      </c>
      <c r="H2592" s="2" t="s">
        <v>24</v>
      </c>
      <c r="I2592" s="2">
        <v>4940</v>
      </c>
      <c r="J2592" s="2">
        <v>0</v>
      </c>
      <c r="K2592" s="2">
        <v>418092541</v>
      </c>
      <c r="L2592" s="3">
        <v>45918</v>
      </c>
      <c r="M2592" s="3">
        <v>46461</v>
      </c>
      <c r="N2592" s="2" t="s">
        <v>1393</v>
      </c>
    </row>
    <row r="2593" spans="2:14" x14ac:dyDescent="0.25">
      <c r="B2593" s="2" t="s">
        <v>2934</v>
      </c>
      <c r="C2593" s="2" t="s">
        <v>2935</v>
      </c>
      <c r="D2593" s="2" t="s">
        <v>41</v>
      </c>
      <c r="E2593" s="2" t="s">
        <v>17</v>
      </c>
      <c r="F2593" s="2" t="s">
        <v>300</v>
      </c>
      <c r="G2593" s="2" t="s">
        <v>2936</v>
      </c>
      <c r="H2593" s="2" t="s">
        <v>24</v>
      </c>
      <c r="I2593" s="2">
        <v>4940</v>
      </c>
      <c r="J2593" s="2">
        <v>0</v>
      </c>
      <c r="K2593" s="2">
        <v>418092555</v>
      </c>
      <c r="L2593" s="3">
        <v>45925</v>
      </c>
      <c r="M2593" s="3">
        <v>46466</v>
      </c>
      <c r="N2593" s="2" t="s">
        <v>1393</v>
      </c>
    </row>
    <row r="2594" spans="2:14" x14ac:dyDescent="0.25">
      <c r="B2594" s="2" t="s">
        <v>2934</v>
      </c>
      <c r="C2594" s="2" t="s">
        <v>2935</v>
      </c>
      <c r="D2594" s="2" t="s">
        <v>41</v>
      </c>
      <c r="E2594" s="2" t="s">
        <v>17</v>
      </c>
      <c r="F2594" s="2" t="s">
        <v>300</v>
      </c>
      <c r="G2594" s="2" t="s">
        <v>2936</v>
      </c>
      <c r="H2594" s="2" t="s">
        <v>24</v>
      </c>
      <c r="I2594" s="2">
        <v>4940</v>
      </c>
      <c r="J2594" s="2">
        <v>0</v>
      </c>
      <c r="K2594" s="2">
        <v>418102503</v>
      </c>
      <c r="L2594" s="3">
        <v>45973</v>
      </c>
      <c r="M2594" s="3">
        <v>46491</v>
      </c>
      <c r="N2594" s="2" t="s">
        <v>1393</v>
      </c>
    </row>
    <row r="2595" spans="2:14" x14ac:dyDescent="0.25">
      <c r="B2595" s="2" t="s">
        <v>2934</v>
      </c>
      <c r="C2595" s="2" t="s">
        <v>2935</v>
      </c>
      <c r="D2595" s="2" t="s">
        <v>41</v>
      </c>
      <c r="E2595" s="2" t="s">
        <v>17</v>
      </c>
      <c r="F2595" s="2" t="s">
        <v>300</v>
      </c>
      <c r="G2595" s="2" t="s">
        <v>2936</v>
      </c>
      <c r="H2595" s="2" t="s">
        <v>24</v>
      </c>
      <c r="I2595" s="2">
        <v>4940</v>
      </c>
      <c r="J2595" s="2">
        <v>0</v>
      </c>
      <c r="K2595" s="2">
        <v>418102569</v>
      </c>
      <c r="L2595" s="3">
        <v>45973</v>
      </c>
      <c r="M2595" s="3">
        <v>46507</v>
      </c>
      <c r="N2595" s="2" t="s">
        <v>1393</v>
      </c>
    </row>
    <row r="2596" spans="2:14" x14ac:dyDescent="0.25">
      <c r="B2596" s="2" t="s">
        <v>2934</v>
      </c>
      <c r="C2596" s="2" t="s">
        <v>2935</v>
      </c>
      <c r="D2596" s="2" t="s">
        <v>41</v>
      </c>
      <c r="E2596" s="2" t="s">
        <v>17</v>
      </c>
      <c r="F2596" s="2" t="s">
        <v>300</v>
      </c>
      <c r="G2596" s="2" t="s">
        <v>2936</v>
      </c>
      <c r="H2596" s="2" t="s">
        <v>24</v>
      </c>
      <c r="I2596" s="2">
        <v>4940</v>
      </c>
      <c r="J2596" s="2">
        <v>0</v>
      </c>
      <c r="K2596" s="2">
        <v>418112570</v>
      </c>
      <c r="L2596" s="3">
        <v>45988</v>
      </c>
      <c r="M2596" s="3">
        <v>46525</v>
      </c>
      <c r="N2596" s="2" t="s">
        <v>1393</v>
      </c>
    </row>
    <row r="2597" spans="2:14" x14ac:dyDescent="0.25">
      <c r="B2597" s="2" t="s">
        <v>2934</v>
      </c>
      <c r="C2597" s="2" t="s">
        <v>2935</v>
      </c>
      <c r="D2597" s="2" t="s">
        <v>41</v>
      </c>
      <c r="E2597" s="2" t="s">
        <v>17</v>
      </c>
      <c r="F2597" s="2" t="s">
        <v>300</v>
      </c>
      <c r="G2597" s="2" t="s">
        <v>2936</v>
      </c>
      <c r="H2597" s="2" t="s">
        <v>24</v>
      </c>
      <c r="I2597" s="2">
        <v>4940</v>
      </c>
      <c r="J2597" s="2">
        <v>0</v>
      </c>
      <c r="K2597" s="2">
        <v>418112571</v>
      </c>
      <c r="L2597" s="3">
        <v>45990</v>
      </c>
      <c r="M2597" s="3">
        <v>46531</v>
      </c>
      <c r="N2597" s="2" t="s">
        <v>1393</v>
      </c>
    </row>
    <row r="2598" spans="2:14" x14ac:dyDescent="0.25">
      <c r="B2598" s="2" t="s">
        <v>2934</v>
      </c>
      <c r="C2598" s="2" t="s">
        <v>2935</v>
      </c>
      <c r="D2598" s="2" t="s">
        <v>41</v>
      </c>
      <c r="E2598" s="2" t="s">
        <v>17</v>
      </c>
      <c r="F2598" s="2" t="s">
        <v>300</v>
      </c>
      <c r="G2598" s="2" t="s">
        <v>2936</v>
      </c>
      <c r="H2598" s="2" t="s">
        <v>24</v>
      </c>
      <c r="I2598" s="2">
        <v>4940</v>
      </c>
      <c r="J2598" s="2">
        <v>0</v>
      </c>
      <c r="K2598" s="2">
        <v>418112572</v>
      </c>
      <c r="L2598" s="3">
        <v>46000</v>
      </c>
      <c r="M2598" s="3">
        <v>46535</v>
      </c>
      <c r="N2598" s="2" t="s">
        <v>1393</v>
      </c>
    </row>
    <row r="2599" spans="2:14" x14ac:dyDescent="0.25">
      <c r="B2599" s="2" t="s">
        <v>2934</v>
      </c>
      <c r="C2599" s="2" t="s">
        <v>2935</v>
      </c>
      <c r="D2599" s="2" t="s">
        <v>41</v>
      </c>
      <c r="E2599" s="2" t="s">
        <v>17</v>
      </c>
      <c r="F2599" s="2" t="s">
        <v>300</v>
      </c>
      <c r="G2599" s="2" t="s">
        <v>2936</v>
      </c>
      <c r="H2599" s="2" t="s">
        <v>24</v>
      </c>
      <c r="I2599" s="2">
        <v>4940</v>
      </c>
      <c r="J2599" s="2">
        <v>0</v>
      </c>
      <c r="K2599" s="2">
        <v>418112573</v>
      </c>
      <c r="L2599" s="3">
        <v>45992</v>
      </c>
      <c r="M2599" s="3">
        <v>46533</v>
      </c>
      <c r="N2599" s="2" t="s">
        <v>1393</v>
      </c>
    </row>
    <row r="2600" spans="2:14" x14ac:dyDescent="0.25">
      <c r="B2600" s="2" t="s">
        <v>2934</v>
      </c>
      <c r="C2600" s="2" t="s">
        <v>2935</v>
      </c>
      <c r="D2600" s="2" t="s">
        <v>41</v>
      </c>
      <c r="E2600" s="2" t="s">
        <v>17</v>
      </c>
      <c r="F2600" s="2" t="s">
        <v>300</v>
      </c>
      <c r="G2600" s="2" t="s">
        <v>2936</v>
      </c>
      <c r="H2600" s="2" t="s">
        <v>24</v>
      </c>
      <c r="I2600" s="2">
        <v>4940</v>
      </c>
      <c r="J2600" s="2">
        <v>0</v>
      </c>
      <c r="K2600" s="2">
        <v>418112574</v>
      </c>
      <c r="L2600" s="3">
        <v>46000</v>
      </c>
      <c r="M2600" s="3">
        <v>46540</v>
      </c>
      <c r="N2600" s="2" t="s">
        <v>1393</v>
      </c>
    </row>
    <row r="2601" spans="2:14" x14ac:dyDescent="0.25">
      <c r="B2601" s="2" t="s">
        <v>2934</v>
      </c>
      <c r="C2601" s="2" t="s">
        <v>2935</v>
      </c>
      <c r="D2601" s="2" t="s">
        <v>41</v>
      </c>
      <c r="E2601" s="2" t="s">
        <v>17</v>
      </c>
      <c r="F2601" s="2" t="s">
        <v>300</v>
      </c>
      <c r="G2601" s="2" t="s">
        <v>2936</v>
      </c>
      <c r="H2601" s="2" t="s">
        <v>24</v>
      </c>
      <c r="I2601" s="2">
        <v>4940</v>
      </c>
      <c r="J2601" s="2">
        <v>0</v>
      </c>
      <c r="K2601" s="2">
        <v>418112575</v>
      </c>
      <c r="L2601" s="3">
        <v>46000</v>
      </c>
      <c r="M2601" s="3">
        <v>46540</v>
      </c>
      <c r="N2601" s="2" t="s">
        <v>1393</v>
      </c>
    </row>
    <row r="2602" spans="2:14" x14ac:dyDescent="0.25">
      <c r="B2602" s="2" t="s">
        <v>2934</v>
      </c>
      <c r="C2602" s="2" t="s">
        <v>2935</v>
      </c>
      <c r="D2602" s="2" t="s">
        <v>41</v>
      </c>
      <c r="E2602" s="2" t="s">
        <v>17</v>
      </c>
      <c r="F2602" s="2" t="s">
        <v>300</v>
      </c>
      <c r="G2602" s="2" t="s">
        <v>2936</v>
      </c>
      <c r="H2602" s="2" t="s">
        <v>24</v>
      </c>
      <c r="I2602" s="2">
        <v>4940</v>
      </c>
      <c r="J2602" s="2">
        <v>0</v>
      </c>
      <c r="K2602" s="2">
        <v>418112576</v>
      </c>
      <c r="L2602" s="3">
        <v>46000</v>
      </c>
      <c r="M2602" s="3">
        <v>46540</v>
      </c>
      <c r="N2602" s="2" t="s">
        <v>1393</v>
      </c>
    </row>
    <row r="2603" spans="2:14" x14ac:dyDescent="0.25">
      <c r="B2603" s="2" t="s">
        <v>2934</v>
      </c>
      <c r="C2603" s="2" t="s">
        <v>2935</v>
      </c>
      <c r="D2603" s="2" t="s">
        <v>41</v>
      </c>
      <c r="E2603" s="2" t="s">
        <v>17</v>
      </c>
      <c r="F2603" s="2" t="s">
        <v>300</v>
      </c>
      <c r="G2603" s="2" t="s">
        <v>2936</v>
      </c>
      <c r="H2603" s="2" t="s">
        <v>24</v>
      </c>
      <c r="I2603" s="2">
        <v>4940</v>
      </c>
      <c r="J2603" s="2">
        <v>0</v>
      </c>
      <c r="K2603" s="2">
        <v>418112577</v>
      </c>
      <c r="L2603" s="3">
        <v>46000</v>
      </c>
      <c r="M2603" s="3">
        <v>46540</v>
      </c>
      <c r="N2603" s="2" t="s">
        <v>1393</v>
      </c>
    </row>
    <row r="2604" spans="2:14" x14ac:dyDescent="0.25">
      <c r="B2604" s="2" t="s">
        <v>2934</v>
      </c>
      <c r="C2604" s="2" t="s">
        <v>2935</v>
      </c>
      <c r="D2604" s="2" t="s">
        <v>41</v>
      </c>
      <c r="E2604" s="2" t="s">
        <v>17</v>
      </c>
      <c r="F2604" s="2" t="s">
        <v>300</v>
      </c>
      <c r="G2604" s="2" t="s">
        <v>2936</v>
      </c>
      <c r="H2604" s="2" t="s">
        <v>24</v>
      </c>
      <c r="I2604" s="2">
        <v>4940</v>
      </c>
      <c r="J2604" s="2">
        <v>0</v>
      </c>
      <c r="K2604" s="2">
        <v>418112580</v>
      </c>
      <c r="L2604" s="3">
        <v>46000</v>
      </c>
      <c r="M2604" s="3">
        <v>46542</v>
      </c>
      <c r="N2604" s="2" t="s">
        <v>1393</v>
      </c>
    </row>
    <row r="2605" spans="2:14" x14ac:dyDescent="0.25">
      <c r="B2605" s="2" t="s">
        <v>2934</v>
      </c>
      <c r="C2605" s="2" t="s">
        <v>2935</v>
      </c>
      <c r="D2605" s="2" t="s">
        <v>41</v>
      </c>
      <c r="E2605" s="2" t="s">
        <v>17</v>
      </c>
      <c r="F2605" s="2" t="s">
        <v>300</v>
      </c>
      <c r="G2605" s="2" t="s">
        <v>2936</v>
      </c>
      <c r="H2605" s="2" t="s">
        <v>24</v>
      </c>
      <c r="I2605" s="2">
        <v>4940</v>
      </c>
      <c r="J2605" s="2">
        <v>0</v>
      </c>
      <c r="K2605" s="2">
        <v>418112581</v>
      </c>
      <c r="L2605" s="3">
        <v>46015</v>
      </c>
      <c r="M2605" s="3">
        <v>46544</v>
      </c>
      <c r="N2605" s="2" t="s">
        <v>1393</v>
      </c>
    </row>
    <row r="2606" spans="2:14" x14ac:dyDescent="0.25">
      <c r="B2606" s="2" t="s">
        <v>2934</v>
      </c>
      <c r="C2606" s="2" t="s">
        <v>2935</v>
      </c>
      <c r="D2606" s="2" t="s">
        <v>41</v>
      </c>
      <c r="E2606" s="2" t="s">
        <v>17</v>
      </c>
      <c r="F2606" s="2" t="s">
        <v>300</v>
      </c>
      <c r="G2606" s="2" t="s">
        <v>2936</v>
      </c>
      <c r="H2606" s="2" t="s">
        <v>24</v>
      </c>
      <c r="I2606" s="2">
        <v>4940</v>
      </c>
      <c r="J2606" s="2">
        <v>0</v>
      </c>
      <c r="K2606" s="2">
        <v>418112582</v>
      </c>
      <c r="L2606" s="3">
        <v>46013</v>
      </c>
      <c r="M2606" s="3">
        <v>46544</v>
      </c>
      <c r="N2606" s="2" t="s">
        <v>1393</v>
      </c>
    </row>
    <row r="2607" spans="2:14" x14ac:dyDescent="0.25">
      <c r="B2607" s="2" t="s">
        <v>2934</v>
      </c>
      <c r="C2607" s="2" t="s">
        <v>2935</v>
      </c>
      <c r="D2607" s="2" t="s">
        <v>41</v>
      </c>
      <c r="E2607" s="2" t="s">
        <v>17</v>
      </c>
      <c r="F2607" s="2" t="s">
        <v>300</v>
      </c>
      <c r="G2607" s="2" t="s">
        <v>2936</v>
      </c>
      <c r="H2607" s="2" t="s">
        <v>24</v>
      </c>
      <c r="I2607" s="2">
        <v>4940</v>
      </c>
      <c r="J2607" s="2">
        <v>327</v>
      </c>
      <c r="K2607" s="2">
        <v>418122584</v>
      </c>
      <c r="L2607" s="3">
        <v>46036</v>
      </c>
      <c r="M2607" s="3">
        <v>46548</v>
      </c>
      <c r="N2607" s="2" t="s">
        <v>1393</v>
      </c>
    </row>
    <row r="2608" spans="2:14" x14ac:dyDescent="0.25">
      <c r="B2608" s="2" t="s">
        <v>2934</v>
      </c>
      <c r="C2608" s="2" t="s">
        <v>2935</v>
      </c>
      <c r="D2608" s="2" t="s">
        <v>41</v>
      </c>
      <c r="E2608" s="2" t="s">
        <v>17</v>
      </c>
      <c r="F2608" s="2" t="s">
        <v>300</v>
      </c>
      <c r="G2608" s="2" t="s">
        <v>2936</v>
      </c>
      <c r="H2608" s="2" t="s">
        <v>24</v>
      </c>
      <c r="I2608" s="2">
        <v>4940</v>
      </c>
      <c r="J2608" s="2">
        <v>0</v>
      </c>
      <c r="K2608" s="2">
        <v>418122587</v>
      </c>
      <c r="L2608" s="3">
        <v>46036</v>
      </c>
      <c r="M2608" s="3">
        <v>46547</v>
      </c>
      <c r="N2608" s="2" t="s">
        <v>1393</v>
      </c>
    </row>
    <row r="2609" spans="2:14" x14ac:dyDescent="0.25">
      <c r="B2609" s="2" t="s">
        <v>2934</v>
      </c>
      <c r="C2609" s="2" t="s">
        <v>2935</v>
      </c>
      <c r="D2609" s="2" t="s">
        <v>41</v>
      </c>
      <c r="E2609" s="2" t="s">
        <v>17</v>
      </c>
      <c r="F2609" s="2" t="s">
        <v>300</v>
      </c>
      <c r="G2609" s="2" t="s">
        <v>2936</v>
      </c>
      <c r="H2609" s="2" t="s">
        <v>24</v>
      </c>
      <c r="I2609" s="2">
        <v>4940</v>
      </c>
      <c r="J2609" s="2">
        <v>0</v>
      </c>
      <c r="K2609" s="2">
        <v>418122588</v>
      </c>
      <c r="L2609" s="3">
        <v>46029</v>
      </c>
      <c r="M2609" s="3">
        <v>46551</v>
      </c>
      <c r="N2609" s="2" t="s">
        <v>1393</v>
      </c>
    </row>
    <row r="2610" spans="2:14" x14ac:dyDescent="0.25">
      <c r="B2610" s="2" t="s">
        <v>2934</v>
      </c>
      <c r="C2610" s="2" t="s">
        <v>2935</v>
      </c>
      <c r="D2610" s="2" t="s">
        <v>41</v>
      </c>
      <c r="E2610" s="2" t="s">
        <v>17</v>
      </c>
      <c r="F2610" s="2" t="s">
        <v>300</v>
      </c>
      <c r="G2610" s="2" t="s">
        <v>2936</v>
      </c>
      <c r="H2610" s="2" t="s">
        <v>24</v>
      </c>
      <c r="I2610" s="2">
        <v>4940</v>
      </c>
      <c r="J2610" s="2">
        <v>0</v>
      </c>
      <c r="K2610" s="2">
        <v>418122589</v>
      </c>
      <c r="L2610" s="3">
        <v>46013</v>
      </c>
      <c r="M2610" s="3">
        <v>46551</v>
      </c>
      <c r="N2610" s="2" t="s">
        <v>1393</v>
      </c>
    </row>
    <row r="2611" spans="2:14" x14ac:dyDescent="0.25">
      <c r="B2611" s="2" t="s">
        <v>2934</v>
      </c>
      <c r="C2611" s="2" t="s">
        <v>2935</v>
      </c>
      <c r="D2611" s="2" t="s">
        <v>41</v>
      </c>
      <c r="E2611" s="2" t="s">
        <v>17</v>
      </c>
      <c r="F2611" s="2" t="s">
        <v>300</v>
      </c>
      <c r="G2611" s="2" t="s">
        <v>2936</v>
      </c>
      <c r="H2611" s="2" t="s">
        <v>24</v>
      </c>
      <c r="I2611" s="2">
        <v>4940</v>
      </c>
      <c r="J2611" s="2">
        <v>70</v>
      </c>
      <c r="K2611" s="2">
        <v>418122590</v>
      </c>
      <c r="L2611" s="3">
        <v>46039</v>
      </c>
      <c r="M2611" s="3">
        <v>46574</v>
      </c>
      <c r="N2611" s="2" t="s">
        <v>1393</v>
      </c>
    </row>
    <row r="2612" spans="2:14" x14ac:dyDescent="0.25">
      <c r="B2612" s="2" t="s">
        <v>2934</v>
      </c>
      <c r="C2612" s="2" t="s">
        <v>2935</v>
      </c>
      <c r="D2612" s="2" t="s">
        <v>41</v>
      </c>
      <c r="E2612" s="2" t="s">
        <v>17</v>
      </c>
      <c r="F2612" s="2" t="s">
        <v>300</v>
      </c>
      <c r="G2612" s="2" t="s">
        <v>2936</v>
      </c>
      <c r="H2612" s="2" t="s">
        <v>24</v>
      </c>
      <c r="I2612" s="2">
        <v>4940</v>
      </c>
      <c r="J2612" s="2">
        <v>1620</v>
      </c>
      <c r="K2612" s="2">
        <v>418122593</v>
      </c>
      <c r="L2612" s="3">
        <v>46039</v>
      </c>
      <c r="M2612" s="3">
        <v>46581</v>
      </c>
      <c r="N2612" s="2" t="s">
        <v>1393</v>
      </c>
    </row>
    <row r="2613" spans="2:14" x14ac:dyDescent="0.25">
      <c r="B2613" s="2" t="s">
        <v>2934</v>
      </c>
      <c r="C2613" s="2" t="s">
        <v>2935</v>
      </c>
      <c r="D2613" s="2" t="s">
        <v>41</v>
      </c>
      <c r="E2613" s="2" t="s">
        <v>17</v>
      </c>
      <c r="F2613" s="2" t="s">
        <v>300</v>
      </c>
      <c r="G2613" s="2" t="s">
        <v>2936</v>
      </c>
      <c r="H2613" s="2" t="s">
        <v>24</v>
      </c>
      <c r="I2613" s="2">
        <v>4940</v>
      </c>
      <c r="J2613" s="2">
        <v>0</v>
      </c>
      <c r="K2613" s="2">
        <v>41820760</v>
      </c>
      <c r="L2613" s="3">
        <v>45927</v>
      </c>
      <c r="M2613" s="3">
        <v>46462</v>
      </c>
      <c r="N2613" s="2" t="s">
        <v>1393</v>
      </c>
    </row>
    <row r="2614" spans="2:14" x14ac:dyDescent="0.25">
      <c r="B2614" s="2" t="s">
        <v>2934</v>
      </c>
      <c r="C2614" s="2" t="s">
        <v>2935</v>
      </c>
      <c r="D2614" s="2" t="s">
        <v>41</v>
      </c>
      <c r="E2614" s="2" t="s">
        <v>17</v>
      </c>
      <c r="F2614" s="2" t="s">
        <v>300</v>
      </c>
      <c r="G2614" s="2" t="s">
        <v>2936</v>
      </c>
      <c r="H2614" s="2" t="s">
        <v>24</v>
      </c>
      <c r="I2614" s="2">
        <v>4940</v>
      </c>
      <c r="J2614" s="2">
        <v>0</v>
      </c>
      <c r="K2614" s="2">
        <v>418220925</v>
      </c>
      <c r="L2614" s="3">
        <v>45925</v>
      </c>
      <c r="M2614" s="3">
        <v>46462</v>
      </c>
      <c r="N2614" s="2" t="s">
        <v>1393</v>
      </c>
    </row>
    <row r="2615" spans="2:14" x14ac:dyDescent="0.25">
      <c r="B2615" s="2" t="s">
        <v>2934</v>
      </c>
      <c r="C2615" s="2" t="s">
        <v>2935</v>
      </c>
      <c r="D2615" s="2" t="s">
        <v>41</v>
      </c>
      <c r="E2615" s="2" t="s">
        <v>17</v>
      </c>
      <c r="F2615" s="2" t="s">
        <v>300</v>
      </c>
      <c r="G2615" s="2" t="s">
        <v>2936</v>
      </c>
      <c r="H2615" s="2" t="s">
        <v>24</v>
      </c>
      <c r="I2615" s="2">
        <v>4940</v>
      </c>
      <c r="J2615" s="2">
        <v>0</v>
      </c>
      <c r="K2615" s="2">
        <v>41822418</v>
      </c>
      <c r="L2615" s="3">
        <v>45663</v>
      </c>
      <c r="M2615" s="3">
        <v>46204</v>
      </c>
      <c r="N2615" s="2" t="s">
        <v>1393</v>
      </c>
    </row>
    <row r="2616" spans="2:14" x14ac:dyDescent="0.25">
      <c r="B2616" s="2" t="s">
        <v>2934</v>
      </c>
      <c r="C2616" s="2" t="s">
        <v>2935</v>
      </c>
      <c r="D2616" s="2" t="s">
        <v>41</v>
      </c>
      <c r="E2616" s="2" t="s">
        <v>17</v>
      </c>
      <c r="F2616" s="2" t="s">
        <v>300</v>
      </c>
      <c r="G2616" s="2" t="s">
        <v>2936</v>
      </c>
      <c r="H2616" s="2" t="s">
        <v>24</v>
      </c>
      <c r="I2616" s="2">
        <v>4940</v>
      </c>
      <c r="J2616" s="2">
        <v>0</v>
      </c>
      <c r="K2616" s="2">
        <v>418240723</v>
      </c>
      <c r="L2616" s="3">
        <v>45663</v>
      </c>
      <c r="M2616" s="3">
        <v>46168</v>
      </c>
      <c r="N2616" s="2" t="s">
        <v>1393</v>
      </c>
    </row>
    <row r="2617" spans="2:14" x14ac:dyDescent="0.25">
      <c r="B2617" s="2" t="s">
        <v>2934</v>
      </c>
      <c r="C2617" s="2" t="s">
        <v>2935</v>
      </c>
      <c r="D2617" s="2" t="s">
        <v>41</v>
      </c>
      <c r="E2617" s="2" t="s">
        <v>17</v>
      </c>
      <c r="F2617" s="2" t="s">
        <v>300</v>
      </c>
      <c r="G2617" s="2" t="s">
        <v>2936</v>
      </c>
      <c r="H2617" s="2" t="s">
        <v>24</v>
      </c>
      <c r="I2617" s="2">
        <v>4940</v>
      </c>
      <c r="J2617" s="2">
        <v>0</v>
      </c>
      <c r="K2617" s="2">
        <v>418240824</v>
      </c>
      <c r="L2617" s="3">
        <v>45663</v>
      </c>
      <c r="M2617" s="3">
        <v>46168</v>
      </c>
      <c r="N2617" s="2" t="s">
        <v>1393</v>
      </c>
    </row>
    <row r="2618" spans="2:14" x14ac:dyDescent="0.25">
      <c r="B2618" s="2" t="s">
        <v>2934</v>
      </c>
      <c r="C2618" s="2" t="s">
        <v>2935</v>
      </c>
      <c r="D2618" s="2" t="s">
        <v>41</v>
      </c>
      <c r="E2618" s="2" t="s">
        <v>17</v>
      </c>
      <c r="F2618" s="2" t="s">
        <v>300</v>
      </c>
      <c r="G2618" s="2" t="s">
        <v>2936</v>
      </c>
      <c r="H2618" s="2" t="s">
        <v>24</v>
      </c>
      <c r="I2618" s="2">
        <v>4940</v>
      </c>
      <c r="J2618" s="2">
        <v>0</v>
      </c>
      <c r="K2618" s="2">
        <v>418241044</v>
      </c>
      <c r="L2618" s="3">
        <v>45663</v>
      </c>
      <c r="M2618" s="3">
        <v>46201</v>
      </c>
      <c r="N2618" s="2" t="s">
        <v>1393</v>
      </c>
    </row>
    <row r="2619" spans="2:14" x14ac:dyDescent="0.25">
      <c r="B2619" s="2" t="s">
        <v>2934</v>
      </c>
      <c r="C2619" s="2" t="s">
        <v>2935</v>
      </c>
      <c r="D2619" s="2" t="s">
        <v>41</v>
      </c>
      <c r="E2619" s="2" t="s">
        <v>17</v>
      </c>
      <c r="F2619" s="2" t="s">
        <v>300</v>
      </c>
      <c r="G2619" s="2" t="s">
        <v>2936</v>
      </c>
      <c r="H2619" s="2" t="s">
        <v>24</v>
      </c>
      <c r="I2619" s="2">
        <v>4940</v>
      </c>
      <c r="J2619" s="2">
        <v>0</v>
      </c>
      <c r="K2619" s="2">
        <v>418250306</v>
      </c>
      <c r="L2619" s="3">
        <v>45925</v>
      </c>
      <c r="M2619" s="3">
        <v>46462</v>
      </c>
      <c r="N2619" s="2" t="s">
        <v>1393</v>
      </c>
    </row>
    <row r="2620" spans="2:14" x14ac:dyDescent="0.25">
      <c r="B2620" s="2" t="s">
        <v>2934</v>
      </c>
      <c r="C2620" s="2" t="s">
        <v>2935</v>
      </c>
      <c r="D2620" s="2" t="s">
        <v>41</v>
      </c>
      <c r="E2620" s="2" t="s">
        <v>17</v>
      </c>
      <c r="F2620" s="2" t="s">
        <v>300</v>
      </c>
      <c r="G2620" s="2" t="s">
        <v>2936</v>
      </c>
      <c r="H2620" s="2" t="s">
        <v>24</v>
      </c>
      <c r="I2620" s="2">
        <v>4940</v>
      </c>
      <c r="J2620" s="2">
        <v>0</v>
      </c>
      <c r="K2620" s="2">
        <v>418250418</v>
      </c>
      <c r="L2620" s="3">
        <v>45884</v>
      </c>
      <c r="M2620" s="3">
        <v>46415</v>
      </c>
      <c r="N2620" s="2" t="s">
        <v>1393</v>
      </c>
    </row>
    <row r="2621" spans="2:14" x14ac:dyDescent="0.25">
      <c r="B2621" s="2" t="s">
        <v>2934</v>
      </c>
      <c r="C2621" s="2" t="s">
        <v>2935</v>
      </c>
      <c r="D2621" s="2" t="s">
        <v>41</v>
      </c>
      <c r="E2621" s="2" t="s">
        <v>17</v>
      </c>
      <c r="F2621" s="2" t="s">
        <v>300</v>
      </c>
      <c r="G2621" s="2" t="s">
        <v>2936</v>
      </c>
      <c r="H2621" s="2" t="s">
        <v>24</v>
      </c>
      <c r="I2621" s="2">
        <v>4940</v>
      </c>
      <c r="J2621" s="2">
        <v>0</v>
      </c>
      <c r="K2621" s="2">
        <v>418250529</v>
      </c>
      <c r="L2621" s="3">
        <v>45854</v>
      </c>
      <c r="M2621" s="3">
        <v>46399</v>
      </c>
      <c r="N2621" s="2" t="s">
        <v>1393</v>
      </c>
    </row>
    <row r="2622" spans="2:14" x14ac:dyDescent="0.25">
      <c r="B2622" s="2" t="s">
        <v>2934</v>
      </c>
      <c r="C2622" s="2" t="s">
        <v>2935</v>
      </c>
      <c r="D2622" s="2" t="s">
        <v>41</v>
      </c>
      <c r="E2622" s="2" t="s">
        <v>17</v>
      </c>
      <c r="F2622" s="2" t="s">
        <v>300</v>
      </c>
      <c r="G2622" s="2" t="s">
        <v>2936</v>
      </c>
      <c r="H2622" s="2" t="s">
        <v>24</v>
      </c>
      <c r="I2622" s="2">
        <v>4940</v>
      </c>
      <c r="J2622" s="2">
        <v>0</v>
      </c>
      <c r="K2622" s="2">
        <v>418250633</v>
      </c>
      <c r="L2622" s="3">
        <v>45892</v>
      </c>
      <c r="M2622" s="3">
        <v>46431</v>
      </c>
      <c r="N2622" s="2" t="s">
        <v>1393</v>
      </c>
    </row>
    <row r="2623" spans="2:14" x14ac:dyDescent="0.25">
      <c r="B2623" s="2" t="s">
        <v>2934</v>
      </c>
      <c r="C2623" s="2" t="s">
        <v>2935</v>
      </c>
      <c r="D2623" s="2" t="s">
        <v>41</v>
      </c>
      <c r="E2623" s="2" t="s">
        <v>17</v>
      </c>
      <c r="F2623" s="2" t="s">
        <v>300</v>
      </c>
      <c r="G2623" s="2" t="s">
        <v>2936</v>
      </c>
      <c r="H2623" s="2" t="s">
        <v>24</v>
      </c>
      <c r="I2623" s="2">
        <v>4940</v>
      </c>
      <c r="J2623" s="2">
        <v>0</v>
      </c>
      <c r="K2623" s="2">
        <v>418250743</v>
      </c>
      <c r="L2623" s="3">
        <v>45925</v>
      </c>
      <c r="M2623" s="3">
        <v>46462</v>
      </c>
      <c r="N2623" s="2" t="s">
        <v>1393</v>
      </c>
    </row>
    <row r="2624" spans="2:14" x14ac:dyDescent="0.25">
      <c r="B2624" s="2" t="s">
        <v>2934</v>
      </c>
      <c r="C2624" s="2" t="s">
        <v>2935</v>
      </c>
      <c r="D2624" s="2" t="s">
        <v>41</v>
      </c>
      <c r="E2624" s="2" t="s">
        <v>17</v>
      </c>
      <c r="F2624" s="2" t="s">
        <v>300</v>
      </c>
      <c r="G2624" s="2" t="s">
        <v>2936</v>
      </c>
      <c r="H2624" s="2" t="s">
        <v>24</v>
      </c>
      <c r="I2624" s="2">
        <v>4940</v>
      </c>
      <c r="J2624" s="2">
        <v>0</v>
      </c>
      <c r="K2624" s="2">
        <v>418250744</v>
      </c>
      <c r="L2624" s="3">
        <v>45906</v>
      </c>
      <c r="M2624" s="3">
        <v>46448</v>
      </c>
      <c r="N2624" s="2" t="s">
        <v>1393</v>
      </c>
    </row>
    <row r="2625" spans="2:14" x14ac:dyDescent="0.25">
      <c r="B2625" s="2" t="s">
        <v>2934</v>
      </c>
      <c r="C2625" s="2" t="s">
        <v>2935</v>
      </c>
      <c r="D2625" s="2" t="s">
        <v>41</v>
      </c>
      <c r="E2625" s="2" t="s">
        <v>17</v>
      </c>
      <c r="F2625" s="2" t="s">
        <v>300</v>
      </c>
      <c r="G2625" s="2" t="s">
        <v>2936</v>
      </c>
      <c r="H2625" s="2" t="s">
        <v>24</v>
      </c>
      <c r="I2625" s="2">
        <v>4940</v>
      </c>
      <c r="J2625" s="2">
        <v>0</v>
      </c>
      <c r="K2625" s="2">
        <v>418250745</v>
      </c>
      <c r="L2625" s="3">
        <v>45919</v>
      </c>
      <c r="M2625" s="3">
        <v>46462</v>
      </c>
      <c r="N2625" s="2" t="s">
        <v>1393</v>
      </c>
    </row>
    <row r="2626" spans="2:14" x14ac:dyDescent="0.25">
      <c r="B2626" s="2" t="s">
        <v>2934</v>
      </c>
      <c r="C2626" s="2" t="s">
        <v>2935</v>
      </c>
      <c r="D2626" s="2" t="s">
        <v>41</v>
      </c>
      <c r="E2626" s="2" t="s">
        <v>17</v>
      </c>
      <c r="F2626" s="2" t="s">
        <v>300</v>
      </c>
      <c r="G2626" s="2" t="s">
        <v>2936</v>
      </c>
      <c r="H2626" s="2" t="s">
        <v>24</v>
      </c>
      <c r="I2626" s="2">
        <v>4940</v>
      </c>
      <c r="J2626" s="2">
        <v>0</v>
      </c>
      <c r="K2626" s="2">
        <v>418250746</v>
      </c>
      <c r="L2626" s="3">
        <v>45925</v>
      </c>
      <c r="M2626" s="3">
        <v>46462</v>
      </c>
      <c r="N2626" s="2" t="s">
        <v>1393</v>
      </c>
    </row>
    <row r="2627" spans="2:14" x14ac:dyDescent="0.25">
      <c r="B2627" s="2" t="s">
        <v>2934</v>
      </c>
      <c r="C2627" s="2" t="s">
        <v>2935</v>
      </c>
      <c r="D2627" s="2" t="s">
        <v>41</v>
      </c>
      <c r="E2627" s="2" t="s">
        <v>17</v>
      </c>
      <c r="F2627" s="2" t="s">
        <v>300</v>
      </c>
      <c r="G2627" s="2" t="s">
        <v>2936</v>
      </c>
      <c r="H2627" s="2" t="s">
        <v>24</v>
      </c>
      <c r="I2627" s="2">
        <v>4940</v>
      </c>
      <c r="J2627" s="2">
        <v>0</v>
      </c>
      <c r="K2627" s="2">
        <v>418250747</v>
      </c>
      <c r="L2627" s="3">
        <v>45919</v>
      </c>
      <c r="M2627" s="3">
        <v>46462</v>
      </c>
      <c r="N2627" s="2" t="s">
        <v>1393</v>
      </c>
    </row>
    <row r="2628" spans="2:14" x14ac:dyDescent="0.25">
      <c r="B2628" s="2" t="s">
        <v>2934</v>
      </c>
      <c r="C2628" s="2" t="s">
        <v>2935</v>
      </c>
      <c r="D2628" s="2" t="s">
        <v>41</v>
      </c>
      <c r="E2628" s="2" t="s">
        <v>17</v>
      </c>
      <c r="F2628" s="2" t="s">
        <v>300</v>
      </c>
      <c r="G2628" s="2" t="s">
        <v>2936</v>
      </c>
      <c r="H2628" s="2" t="s">
        <v>24</v>
      </c>
      <c r="I2628" s="2">
        <v>4940</v>
      </c>
      <c r="J2628" s="2">
        <v>0</v>
      </c>
      <c r="K2628" s="2">
        <v>418250756</v>
      </c>
      <c r="L2628" s="3">
        <v>45918</v>
      </c>
      <c r="M2628" s="3">
        <v>46462</v>
      </c>
      <c r="N2628" s="2" t="s">
        <v>1393</v>
      </c>
    </row>
    <row r="2629" spans="2:14" x14ac:dyDescent="0.25">
      <c r="B2629" s="2" t="s">
        <v>2934</v>
      </c>
      <c r="C2629" s="2" t="s">
        <v>2935</v>
      </c>
      <c r="D2629" s="2" t="s">
        <v>41</v>
      </c>
      <c r="E2629" s="2" t="s">
        <v>17</v>
      </c>
      <c r="F2629" s="2" t="s">
        <v>300</v>
      </c>
      <c r="G2629" s="2" t="s">
        <v>2936</v>
      </c>
      <c r="H2629" s="2" t="s">
        <v>24</v>
      </c>
      <c r="I2629" s="2">
        <v>4940</v>
      </c>
      <c r="J2629" s="2">
        <v>0</v>
      </c>
      <c r="K2629" s="2">
        <v>418250758</v>
      </c>
      <c r="L2629" s="3">
        <v>45918</v>
      </c>
      <c r="M2629" s="3">
        <v>46462</v>
      </c>
      <c r="N2629" s="2" t="s">
        <v>1393</v>
      </c>
    </row>
    <row r="2630" spans="2:14" x14ac:dyDescent="0.25">
      <c r="B2630" s="2" t="s">
        <v>2934</v>
      </c>
      <c r="C2630" s="2" t="s">
        <v>2935</v>
      </c>
      <c r="D2630" s="2" t="s">
        <v>41</v>
      </c>
      <c r="E2630" s="2" t="s">
        <v>17</v>
      </c>
      <c r="F2630" s="2" t="s">
        <v>300</v>
      </c>
      <c r="G2630" s="2" t="s">
        <v>2936</v>
      </c>
      <c r="H2630" s="2" t="s">
        <v>24</v>
      </c>
      <c r="I2630" s="2">
        <v>4940</v>
      </c>
      <c r="J2630" s="2">
        <v>0</v>
      </c>
      <c r="K2630" s="2">
        <v>418250759</v>
      </c>
      <c r="L2630" s="3">
        <v>45918</v>
      </c>
      <c r="M2630" s="3">
        <v>46462</v>
      </c>
      <c r="N2630" s="2" t="s">
        <v>1393</v>
      </c>
    </row>
    <row r="2631" spans="2:14" x14ac:dyDescent="0.25">
      <c r="B2631" s="2" t="s">
        <v>2934</v>
      </c>
      <c r="C2631" s="2" t="s">
        <v>2935</v>
      </c>
      <c r="D2631" s="2" t="s">
        <v>41</v>
      </c>
      <c r="E2631" s="2" t="s">
        <v>17</v>
      </c>
      <c r="F2631" s="2" t="s">
        <v>300</v>
      </c>
      <c r="G2631" s="2" t="s">
        <v>2936</v>
      </c>
      <c r="H2631" s="2" t="s">
        <v>24</v>
      </c>
      <c r="I2631" s="2">
        <v>4940</v>
      </c>
      <c r="J2631" s="2">
        <v>0</v>
      </c>
      <c r="K2631" s="2">
        <v>418250760</v>
      </c>
      <c r="L2631" s="3">
        <v>45925</v>
      </c>
      <c r="M2631" s="3">
        <v>46462</v>
      </c>
      <c r="N2631" s="2" t="s">
        <v>1393</v>
      </c>
    </row>
    <row r="2632" spans="2:14" x14ac:dyDescent="0.25">
      <c r="B2632" s="2" t="s">
        <v>2934</v>
      </c>
      <c r="C2632" s="2" t="s">
        <v>2935</v>
      </c>
      <c r="D2632" s="2" t="s">
        <v>41</v>
      </c>
      <c r="E2632" s="2" t="s">
        <v>17</v>
      </c>
      <c r="F2632" s="2" t="s">
        <v>300</v>
      </c>
      <c r="G2632" s="2" t="s">
        <v>2936</v>
      </c>
      <c r="H2632" s="2" t="s">
        <v>24</v>
      </c>
      <c r="I2632" s="2">
        <v>4940</v>
      </c>
      <c r="J2632" s="2">
        <v>0</v>
      </c>
      <c r="K2632" s="2">
        <v>418250777</v>
      </c>
      <c r="L2632" s="3">
        <v>45927</v>
      </c>
      <c r="M2632" s="3">
        <v>46423</v>
      </c>
      <c r="N2632" s="2" t="s">
        <v>1393</v>
      </c>
    </row>
    <row r="2633" spans="2:14" x14ac:dyDescent="0.25">
      <c r="B2633" s="2" t="s">
        <v>2934</v>
      </c>
      <c r="C2633" s="2" t="s">
        <v>2935</v>
      </c>
      <c r="D2633" s="2" t="s">
        <v>41</v>
      </c>
      <c r="E2633" s="2" t="s">
        <v>17</v>
      </c>
      <c r="F2633" s="2" t="s">
        <v>300</v>
      </c>
      <c r="G2633" s="2" t="s">
        <v>2936</v>
      </c>
      <c r="H2633" s="2" t="s">
        <v>24</v>
      </c>
      <c r="I2633" s="2">
        <v>4940</v>
      </c>
      <c r="J2633" s="2">
        <v>0</v>
      </c>
      <c r="K2633" s="2">
        <v>4182508114</v>
      </c>
      <c r="L2633" s="3">
        <v>45973</v>
      </c>
      <c r="M2633" s="3">
        <v>46500</v>
      </c>
      <c r="N2633" s="2" t="s">
        <v>1393</v>
      </c>
    </row>
    <row r="2634" spans="2:14" x14ac:dyDescent="0.25">
      <c r="B2634" s="2" t="s">
        <v>2934</v>
      </c>
      <c r="C2634" s="2" t="s">
        <v>2935</v>
      </c>
      <c r="D2634" s="2" t="s">
        <v>41</v>
      </c>
      <c r="E2634" s="2" t="s">
        <v>17</v>
      </c>
      <c r="F2634" s="2" t="s">
        <v>300</v>
      </c>
      <c r="G2634" s="2" t="s">
        <v>2936</v>
      </c>
      <c r="H2634" s="2" t="s">
        <v>24</v>
      </c>
      <c r="I2634" s="2">
        <v>4940</v>
      </c>
      <c r="J2634" s="2">
        <v>134</v>
      </c>
      <c r="K2634" s="2">
        <v>4182509124</v>
      </c>
      <c r="L2634" s="3">
        <v>46074</v>
      </c>
      <c r="M2634" s="3">
        <v>46585</v>
      </c>
      <c r="N2634" s="2" t="s">
        <v>1393</v>
      </c>
    </row>
    <row r="2635" spans="2:14" x14ac:dyDescent="0.25">
      <c r="B2635" s="2" t="s">
        <v>2934</v>
      </c>
      <c r="C2635" s="2" t="s">
        <v>2935</v>
      </c>
      <c r="D2635" s="2" t="s">
        <v>41</v>
      </c>
      <c r="E2635" s="2" t="s">
        <v>17</v>
      </c>
      <c r="F2635" s="2" t="s">
        <v>300</v>
      </c>
      <c r="G2635" s="2" t="s">
        <v>2936</v>
      </c>
      <c r="H2635" s="2" t="s">
        <v>24</v>
      </c>
      <c r="I2635" s="2">
        <v>4940</v>
      </c>
      <c r="J2635" s="2">
        <v>0</v>
      </c>
      <c r="K2635" s="2">
        <v>4182510166</v>
      </c>
      <c r="L2635" s="3">
        <v>46000</v>
      </c>
      <c r="M2635" s="3">
        <v>46541</v>
      </c>
      <c r="N2635" s="2" t="s">
        <v>1393</v>
      </c>
    </row>
    <row r="2636" spans="2:14" x14ac:dyDescent="0.25">
      <c r="B2636" s="2" t="s">
        <v>2934</v>
      </c>
      <c r="C2636" s="2" t="s">
        <v>2935</v>
      </c>
      <c r="D2636" s="2" t="s">
        <v>41</v>
      </c>
      <c r="E2636" s="2" t="s">
        <v>17</v>
      </c>
      <c r="F2636" s="2" t="s">
        <v>300</v>
      </c>
      <c r="G2636" s="2" t="s">
        <v>2936</v>
      </c>
      <c r="H2636" s="2" t="s">
        <v>24</v>
      </c>
      <c r="I2636" s="2">
        <v>4940</v>
      </c>
      <c r="J2636" s="2">
        <v>189</v>
      </c>
      <c r="K2636" s="2">
        <v>4182511261</v>
      </c>
      <c r="L2636" s="3">
        <v>46074</v>
      </c>
      <c r="M2636" s="3">
        <v>46588</v>
      </c>
      <c r="N2636" s="2" t="s">
        <v>1393</v>
      </c>
    </row>
    <row r="2637" spans="2:14" x14ac:dyDescent="0.25">
      <c r="B2637" s="2" t="s">
        <v>2934</v>
      </c>
      <c r="C2637" s="2" t="s">
        <v>2935</v>
      </c>
      <c r="D2637" s="2" t="s">
        <v>41</v>
      </c>
      <c r="E2637" s="2" t="s">
        <v>181</v>
      </c>
      <c r="F2637" s="2" t="s">
        <v>300</v>
      </c>
      <c r="G2637" s="2" t="s">
        <v>2936</v>
      </c>
      <c r="H2637" s="2" t="s">
        <v>24</v>
      </c>
      <c r="I2637" s="2">
        <v>4940</v>
      </c>
      <c r="J2637" s="2">
        <v>0</v>
      </c>
      <c r="K2637" s="2">
        <v>418122584</v>
      </c>
      <c r="L2637" s="3">
        <v>46036</v>
      </c>
      <c r="M2637" s="3">
        <v>46548</v>
      </c>
      <c r="N2637" s="2" t="s">
        <v>1393</v>
      </c>
    </row>
    <row r="2638" spans="2:14" x14ac:dyDescent="0.25">
      <c r="B2638" s="2" t="s">
        <v>2934</v>
      </c>
      <c r="C2638" s="2" t="s">
        <v>2935</v>
      </c>
      <c r="D2638" s="2" t="s">
        <v>41</v>
      </c>
      <c r="E2638" s="2" t="s">
        <v>181</v>
      </c>
      <c r="F2638" s="2" t="s">
        <v>300</v>
      </c>
      <c r="G2638" s="2" t="s">
        <v>2936</v>
      </c>
      <c r="H2638" s="2" t="s">
        <v>24</v>
      </c>
      <c r="I2638" s="2">
        <v>4940</v>
      </c>
      <c r="J2638" s="2">
        <v>0</v>
      </c>
      <c r="K2638" s="2">
        <v>418122587</v>
      </c>
      <c r="L2638" s="3">
        <v>46036</v>
      </c>
      <c r="M2638" s="3">
        <v>46547</v>
      </c>
      <c r="N2638" s="2" t="s">
        <v>1393</v>
      </c>
    </row>
    <row r="2639" spans="2:14" x14ac:dyDescent="0.25">
      <c r="B2639" s="2" t="s">
        <v>2934</v>
      </c>
      <c r="C2639" s="2" t="s">
        <v>2935</v>
      </c>
      <c r="D2639" s="2" t="s">
        <v>41</v>
      </c>
      <c r="E2639" s="2" t="s">
        <v>181</v>
      </c>
      <c r="F2639" s="2" t="s">
        <v>300</v>
      </c>
      <c r="G2639" s="2" t="s">
        <v>2936</v>
      </c>
      <c r="H2639" s="2" t="s">
        <v>24</v>
      </c>
      <c r="I2639" s="2">
        <v>4940</v>
      </c>
      <c r="J2639" s="2">
        <v>0</v>
      </c>
      <c r="K2639" s="2">
        <v>418122588</v>
      </c>
      <c r="L2639" s="3">
        <v>46029</v>
      </c>
      <c r="M2639" s="3">
        <v>46551</v>
      </c>
      <c r="N2639" s="2" t="s">
        <v>1393</v>
      </c>
    </row>
    <row r="2640" spans="2:14" x14ac:dyDescent="0.25">
      <c r="B2640" s="2" t="s">
        <v>2934</v>
      </c>
      <c r="C2640" s="2" t="s">
        <v>2935</v>
      </c>
      <c r="D2640" s="2" t="s">
        <v>41</v>
      </c>
      <c r="E2640" s="2" t="s">
        <v>1828</v>
      </c>
      <c r="F2640" s="2" t="s">
        <v>300</v>
      </c>
      <c r="G2640" s="2" t="s">
        <v>2936</v>
      </c>
      <c r="H2640" s="2" t="s">
        <v>24</v>
      </c>
      <c r="I2640" s="2">
        <v>4940</v>
      </c>
      <c r="J2640" s="2">
        <v>0</v>
      </c>
      <c r="K2640" s="2">
        <v>418012601</v>
      </c>
      <c r="L2640" s="3">
        <v>46074</v>
      </c>
      <c r="M2640" s="3">
        <v>46585</v>
      </c>
      <c r="N2640" s="2" t="s">
        <v>1393</v>
      </c>
    </row>
    <row r="2641" spans="2:14" x14ac:dyDescent="0.25">
      <c r="B2641" s="2" t="s">
        <v>2934</v>
      </c>
      <c r="C2641" s="2" t="s">
        <v>2935</v>
      </c>
      <c r="D2641" s="2" t="s">
        <v>41</v>
      </c>
      <c r="E2641" s="2" t="s">
        <v>1828</v>
      </c>
      <c r="F2641" s="2" t="s">
        <v>300</v>
      </c>
      <c r="G2641" s="2" t="s">
        <v>2936</v>
      </c>
      <c r="H2641" s="2" t="s">
        <v>24</v>
      </c>
      <c r="I2641" s="2">
        <v>4940</v>
      </c>
      <c r="J2641" s="2">
        <v>0</v>
      </c>
      <c r="K2641" s="2">
        <v>418012602</v>
      </c>
      <c r="L2641" s="3">
        <v>46074</v>
      </c>
      <c r="M2641" s="3">
        <v>46594</v>
      </c>
      <c r="N2641" s="2" t="s">
        <v>1393</v>
      </c>
    </row>
    <row r="2642" spans="2:14" x14ac:dyDescent="0.25">
      <c r="B2642" s="2" t="s">
        <v>2934</v>
      </c>
      <c r="C2642" s="2" t="s">
        <v>2935</v>
      </c>
      <c r="D2642" s="2" t="s">
        <v>41</v>
      </c>
      <c r="E2642" s="2" t="s">
        <v>1828</v>
      </c>
      <c r="F2642" s="2" t="s">
        <v>300</v>
      </c>
      <c r="G2642" s="2" t="s">
        <v>2936</v>
      </c>
      <c r="H2642" s="2" t="s">
        <v>24</v>
      </c>
      <c r="I2642" s="2">
        <v>4940</v>
      </c>
      <c r="J2642" s="2">
        <v>0</v>
      </c>
      <c r="K2642" s="2">
        <v>418022605</v>
      </c>
      <c r="L2642" s="3">
        <v>46074</v>
      </c>
      <c r="M2642" s="3">
        <v>46615</v>
      </c>
      <c r="N2642" s="2" t="s">
        <v>1393</v>
      </c>
    </row>
    <row r="2643" spans="2:14" x14ac:dyDescent="0.25">
      <c r="B2643" s="2" t="s">
        <v>2934</v>
      </c>
      <c r="C2643" s="2" t="s">
        <v>2935</v>
      </c>
      <c r="D2643" s="2" t="s">
        <v>41</v>
      </c>
      <c r="E2643" s="2" t="s">
        <v>1828</v>
      </c>
      <c r="F2643" s="2" t="s">
        <v>300</v>
      </c>
      <c r="G2643" s="2" t="s">
        <v>2936</v>
      </c>
      <c r="H2643" s="2" t="s">
        <v>24</v>
      </c>
      <c r="I2643" s="2">
        <v>4940</v>
      </c>
      <c r="J2643" s="2">
        <v>0</v>
      </c>
      <c r="K2643" s="2">
        <v>418112570</v>
      </c>
      <c r="L2643" s="3">
        <v>45988</v>
      </c>
      <c r="M2643" s="3">
        <v>46525</v>
      </c>
      <c r="N2643" s="2" t="s">
        <v>1393</v>
      </c>
    </row>
    <row r="2644" spans="2:14" x14ac:dyDescent="0.25">
      <c r="B2644" s="2" t="s">
        <v>2934</v>
      </c>
      <c r="C2644" s="2" t="s">
        <v>2935</v>
      </c>
      <c r="D2644" s="2" t="s">
        <v>41</v>
      </c>
      <c r="E2644" s="2" t="s">
        <v>1828</v>
      </c>
      <c r="F2644" s="2" t="s">
        <v>300</v>
      </c>
      <c r="G2644" s="2" t="s">
        <v>2936</v>
      </c>
      <c r="H2644" s="2" t="s">
        <v>24</v>
      </c>
      <c r="I2644" s="2">
        <v>4940</v>
      </c>
      <c r="J2644" s="2">
        <v>0</v>
      </c>
      <c r="K2644" s="2">
        <v>418112571</v>
      </c>
      <c r="L2644" s="3">
        <v>45990</v>
      </c>
      <c r="M2644" s="3">
        <v>46531</v>
      </c>
      <c r="N2644" s="2" t="s">
        <v>1393</v>
      </c>
    </row>
    <row r="2645" spans="2:14" x14ac:dyDescent="0.25">
      <c r="B2645" s="2" t="s">
        <v>2934</v>
      </c>
      <c r="C2645" s="2" t="s">
        <v>2935</v>
      </c>
      <c r="D2645" s="2" t="s">
        <v>41</v>
      </c>
      <c r="E2645" s="2" t="s">
        <v>1828</v>
      </c>
      <c r="F2645" s="2" t="s">
        <v>300</v>
      </c>
      <c r="G2645" s="2" t="s">
        <v>2936</v>
      </c>
      <c r="H2645" s="2" t="s">
        <v>24</v>
      </c>
      <c r="I2645" s="2">
        <v>4940</v>
      </c>
      <c r="J2645" s="2">
        <v>0</v>
      </c>
      <c r="K2645" s="2">
        <v>418112573</v>
      </c>
      <c r="L2645" s="3">
        <v>45992</v>
      </c>
      <c r="M2645" s="3">
        <v>46533</v>
      </c>
      <c r="N2645" s="2" t="s">
        <v>1393</v>
      </c>
    </row>
    <row r="2646" spans="2:14" x14ac:dyDescent="0.25">
      <c r="B2646" s="2" t="s">
        <v>2934</v>
      </c>
      <c r="C2646" s="2" t="s">
        <v>2935</v>
      </c>
      <c r="D2646" s="2" t="s">
        <v>41</v>
      </c>
      <c r="E2646" s="2" t="s">
        <v>1828</v>
      </c>
      <c r="F2646" s="2" t="s">
        <v>300</v>
      </c>
      <c r="G2646" s="2" t="s">
        <v>2936</v>
      </c>
      <c r="H2646" s="2" t="s">
        <v>24</v>
      </c>
      <c r="I2646" s="2">
        <v>4940</v>
      </c>
      <c r="J2646" s="2">
        <v>0</v>
      </c>
      <c r="K2646" s="2">
        <v>418112581</v>
      </c>
      <c r="L2646" s="3">
        <v>46015</v>
      </c>
      <c r="M2646" s="3">
        <v>46544</v>
      </c>
      <c r="N2646" s="2" t="s">
        <v>1393</v>
      </c>
    </row>
    <row r="2647" spans="2:14" x14ac:dyDescent="0.25">
      <c r="B2647" s="2" t="s">
        <v>2934</v>
      </c>
      <c r="C2647" s="2" t="s">
        <v>2935</v>
      </c>
      <c r="D2647" s="2" t="s">
        <v>41</v>
      </c>
      <c r="E2647" s="2" t="s">
        <v>1828</v>
      </c>
      <c r="F2647" s="2" t="s">
        <v>300</v>
      </c>
      <c r="G2647" s="2" t="s">
        <v>2936</v>
      </c>
      <c r="H2647" s="2" t="s">
        <v>24</v>
      </c>
      <c r="I2647" s="2">
        <v>4940</v>
      </c>
      <c r="J2647" s="2">
        <v>0</v>
      </c>
      <c r="K2647" s="2">
        <v>418112582</v>
      </c>
      <c r="L2647" s="3">
        <v>46013</v>
      </c>
      <c r="M2647" s="3">
        <v>46544</v>
      </c>
      <c r="N2647" s="2" t="s">
        <v>1393</v>
      </c>
    </row>
    <row r="2648" spans="2:14" x14ac:dyDescent="0.25">
      <c r="B2648" s="2" t="s">
        <v>2934</v>
      </c>
      <c r="C2648" s="2" t="s">
        <v>2935</v>
      </c>
      <c r="D2648" s="2" t="s">
        <v>41</v>
      </c>
      <c r="E2648" s="2" t="s">
        <v>1828</v>
      </c>
      <c r="F2648" s="2" t="s">
        <v>300</v>
      </c>
      <c r="G2648" s="2" t="s">
        <v>2936</v>
      </c>
      <c r="H2648" s="2" t="s">
        <v>24</v>
      </c>
      <c r="I2648" s="2">
        <v>4940</v>
      </c>
      <c r="J2648" s="2">
        <v>0</v>
      </c>
      <c r="K2648" s="2">
        <v>418122584</v>
      </c>
      <c r="L2648" s="3">
        <v>46036</v>
      </c>
      <c r="M2648" s="3">
        <v>46548</v>
      </c>
      <c r="N2648" s="2" t="s">
        <v>1393</v>
      </c>
    </row>
    <row r="2649" spans="2:14" x14ac:dyDescent="0.25">
      <c r="B2649" s="2" t="s">
        <v>2934</v>
      </c>
      <c r="C2649" s="2" t="s">
        <v>2935</v>
      </c>
      <c r="D2649" s="2" t="s">
        <v>41</v>
      </c>
      <c r="E2649" s="2" t="s">
        <v>1828</v>
      </c>
      <c r="F2649" s="2" t="s">
        <v>300</v>
      </c>
      <c r="G2649" s="2" t="s">
        <v>2936</v>
      </c>
      <c r="H2649" s="2" t="s">
        <v>24</v>
      </c>
      <c r="I2649" s="2">
        <v>4940</v>
      </c>
      <c r="J2649" s="2">
        <v>0</v>
      </c>
      <c r="K2649" s="2">
        <v>418122587</v>
      </c>
      <c r="L2649" s="3">
        <v>46036</v>
      </c>
      <c r="M2649" s="3">
        <v>46547</v>
      </c>
      <c r="N2649" s="2" t="s">
        <v>1393</v>
      </c>
    </row>
    <row r="2650" spans="2:14" x14ac:dyDescent="0.25">
      <c r="B2650" s="2" t="s">
        <v>2934</v>
      </c>
      <c r="C2650" s="2" t="s">
        <v>2935</v>
      </c>
      <c r="D2650" s="2" t="s">
        <v>41</v>
      </c>
      <c r="E2650" s="2" t="s">
        <v>1828</v>
      </c>
      <c r="F2650" s="2" t="s">
        <v>300</v>
      </c>
      <c r="G2650" s="2" t="s">
        <v>2936</v>
      </c>
      <c r="H2650" s="2" t="s">
        <v>24</v>
      </c>
      <c r="I2650" s="2">
        <v>4940</v>
      </c>
      <c r="J2650" s="2">
        <v>0</v>
      </c>
      <c r="K2650" s="2">
        <v>418122588</v>
      </c>
      <c r="L2650" s="3">
        <v>46029</v>
      </c>
      <c r="M2650" s="3">
        <v>46551</v>
      </c>
      <c r="N2650" s="2" t="s">
        <v>1393</v>
      </c>
    </row>
    <row r="2651" spans="2:14" x14ac:dyDescent="0.25">
      <c r="B2651" s="2" t="s">
        <v>2934</v>
      </c>
      <c r="C2651" s="2" t="s">
        <v>2935</v>
      </c>
      <c r="D2651" s="2" t="s">
        <v>41</v>
      </c>
      <c r="E2651" s="2" t="s">
        <v>1828</v>
      </c>
      <c r="F2651" s="2" t="s">
        <v>300</v>
      </c>
      <c r="G2651" s="2" t="s">
        <v>2936</v>
      </c>
      <c r="H2651" s="2" t="s">
        <v>24</v>
      </c>
      <c r="I2651" s="2">
        <v>4940</v>
      </c>
      <c r="J2651" s="2">
        <v>0</v>
      </c>
      <c r="K2651" s="2">
        <v>418122589</v>
      </c>
      <c r="L2651" s="3">
        <v>46013</v>
      </c>
      <c r="M2651" s="3">
        <v>46551</v>
      </c>
      <c r="N2651" s="2" t="s">
        <v>1393</v>
      </c>
    </row>
    <row r="2652" spans="2:14" x14ac:dyDescent="0.25">
      <c r="B2652" s="2" t="s">
        <v>2934</v>
      </c>
      <c r="C2652" s="2" t="s">
        <v>2935</v>
      </c>
      <c r="D2652" s="2" t="s">
        <v>41</v>
      </c>
      <c r="E2652" s="2" t="s">
        <v>1828</v>
      </c>
      <c r="F2652" s="2" t="s">
        <v>300</v>
      </c>
      <c r="G2652" s="2" t="s">
        <v>2936</v>
      </c>
      <c r="H2652" s="2" t="s">
        <v>24</v>
      </c>
      <c r="I2652" s="2">
        <v>4940</v>
      </c>
      <c r="J2652" s="2">
        <v>0</v>
      </c>
      <c r="K2652" s="2">
        <v>418122590</v>
      </c>
      <c r="L2652" s="3">
        <v>46039</v>
      </c>
      <c r="M2652" s="3">
        <v>46574</v>
      </c>
      <c r="N2652" s="2" t="s">
        <v>1393</v>
      </c>
    </row>
    <row r="2653" spans="2:14" x14ac:dyDescent="0.25">
      <c r="B2653" s="2" t="s">
        <v>2934</v>
      </c>
      <c r="C2653" s="2" t="s">
        <v>2935</v>
      </c>
      <c r="D2653" s="2" t="s">
        <v>41</v>
      </c>
      <c r="E2653" s="2" t="s">
        <v>1828</v>
      </c>
      <c r="F2653" s="2" t="s">
        <v>300</v>
      </c>
      <c r="G2653" s="2" t="s">
        <v>2936</v>
      </c>
      <c r="H2653" s="2" t="s">
        <v>24</v>
      </c>
      <c r="I2653" s="2">
        <v>4940</v>
      </c>
      <c r="J2653" s="2">
        <v>0</v>
      </c>
      <c r="K2653" s="2">
        <v>418122593</v>
      </c>
      <c r="L2653" s="3">
        <v>46039</v>
      </c>
      <c r="M2653" s="3">
        <v>46581</v>
      </c>
      <c r="N2653" s="2" t="s">
        <v>1393</v>
      </c>
    </row>
    <row r="2654" spans="2:14" x14ac:dyDescent="0.25">
      <c r="B2654" s="2" t="s">
        <v>2934</v>
      </c>
      <c r="C2654" s="2" t="s">
        <v>2935</v>
      </c>
      <c r="D2654" s="2" t="s">
        <v>41</v>
      </c>
      <c r="E2654" s="2" t="s">
        <v>1828</v>
      </c>
      <c r="F2654" s="2" t="s">
        <v>300</v>
      </c>
      <c r="G2654" s="2" t="s">
        <v>2936</v>
      </c>
      <c r="H2654" s="2" t="s">
        <v>24</v>
      </c>
      <c r="I2654" s="2">
        <v>4940</v>
      </c>
      <c r="J2654" s="2">
        <v>0</v>
      </c>
      <c r="K2654" s="2">
        <v>4182509124</v>
      </c>
      <c r="L2654" s="3">
        <v>46074</v>
      </c>
      <c r="M2654" s="3">
        <v>46585</v>
      </c>
      <c r="N2654" s="2" t="s">
        <v>1393</v>
      </c>
    </row>
    <row r="2655" spans="2:14" x14ac:dyDescent="0.25">
      <c r="B2655" s="2" t="s">
        <v>2934</v>
      </c>
      <c r="C2655" s="2" t="s">
        <v>2935</v>
      </c>
      <c r="D2655" s="2" t="s">
        <v>41</v>
      </c>
      <c r="E2655" s="2" t="s">
        <v>1828</v>
      </c>
      <c r="F2655" s="2" t="s">
        <v>300</v>
      </c>
      <c r="G2655" s="2" t="s">
        <v>2936</v>
      </c>
      <c r="H2655" s="2" t="s">
        <v>24</v>
      </c>
      <c r="I2655" s="2">
        <v>4940</v>
      </c>
      <c r="J2655" s="2">
        <v>0</v>
      </c>
      <c r="K2655" s="2">
        <v>4182510166</v>
      </c>
      <c r="L2655" s="3">
        <v>46000</v>
      </c>
      <c r="M2655" s="3">
        <v>46541</v>
      </c>
      <c r="N2655" s="2" t="s">
        <v>1393</v>
      </c>
    </row>
    <row r="2656" spans="2:14" x14ac:dyDescent="0.25">
      <c r="B2656" s="2" t="s">
        <v>2934</v>
      </c>
      <c r="C2656" s="2" t="s">
        <v>2935</v>
      </c>
      <c r="D2656" s="2" t="s">
        <v>41</v>
      </c>
      <c r="E2656" s="2" t="s">
        <v>1828</v>
      </c>
      <c r="F2656" s="2" t="s">
        <v>300</v>
      </c>
      <c r="G2656" s="2" t="s">
        <v>2936</v>
      </c>
      <c r="H2656" s="2" t="s">
        <v>24</v>
      </c>
      <c r="I2656" s="2">
        <v>4940</v>
      </c>
      <c r="J2656" s="2">
        <v>0</v>
      </c>
      <c r="K2656" s="2">
        <v>4182511261</v>
      </c>
      <c r="L2656" s="3">
        <v>46074</v>
      </c>
      <c r="M2656" s="3">
        <v>46588</v>
      </c>
      <c r="N2656" s="2" t="s">
        <v>1393</v>
      </c>
    </row>
    <row r="2657" spans="2:14" x14ac:dyDescent="0.25">
      <c r="B2657" s="2" t="s">
        <v>2934</v>
      </c>
      <c r="C2657" s="2" t="s">
        <v>2935</v>
      </c>
      <c r="D2657" s="2" t="s">
        <v>41</v>
      </c>
      <c r="E2657" s="2" t="s">
        <v>142</v>
      </c>
      <c r="F2657" s="2" t="s">
        <v>300</v>
      </c>
      <c r="G2657" s="2" t="s">
        <v>2936</v>
      </c>
      <c r="H2657" s="2" t="s">
        <v>24</v>
      </c>
      <c r="I2657" s="2">
        <v>4940</v>
      </c>
      <c r="J2657" s="2">
        <v>0</v>
      </c>
      <c r="K2657" s="2">
        <v>418062516</v>
      </c>
      <c r="L2657" s="3">
        <v>45841</v>
      </c>
      <c r="M2657" s="3">
        <v>46384</v>
      </c>
      <c r="N2657" s="2" t="s">
        <v>1393</v>
      </c>
    </row>
    <row r="2658" spans="2:14" x14ac:dyDescent="0.25">
      <c r="B2658" s="2" t="s">
        <v>2934</v>
      </c>
      <c r="C2658" s="2" t="s">
        <v>2935</v>
      </c>
      <c r="D2658" s="2" t="s">
        <v>41</v>
      </c>
      <c r="E2658" s="2" t="s">
        <v>142</v>
      </c>
      <c r="F2658" s="2" t="s">
        <v>300</v>
      </c>
      <c r="G2658" s="2" t="s">
        <v>2936</v>
      </c>
      <c r="H2658" s="2" t="s">
        <v>24</v>
      </c>
      <c r="I2658" s="2">
        <v>4940</v>
      </c>
      <c r="J2658" s="2">
        <v>0</v>
      </c>
      <c r="K2658" s="2">
        <v>41822418</v>
      </c>
      <c r="L2658" s="3">
        <v>45663</v>
      </c>
      <c r="M2658" s="3">
        <v>46204</v>
      </c>
      <c r="N2658" s="2" t="s">
        <v>1393</v>
      </c>
    </row>
    <row r="2659" spans="2:14" x14ac:dyDescent="0.25">
      <c r="B2659" s="2" t="s">
        <v>2937</v>
      </c>
      <c r="C2659" s="2" t="s">
        <v>226</v>
      </c>
      <c r="D2659" s="2" t="s">
        <v>41</v>
      </c>
      <c r="E2659" s="2" t="s">
        <v>17</v>
      </c>
      <c r="F2659" s="2" t="s">
        <v>18</v>
      </c>
      <c r="G2659" s="2" t="s">
        <v>90</v>
      </c>
      <c r="H2659" s="2" t="s">
        <v>227</v>
      </c>
      <c r="I2659" s="2">
        <v>1835</v>
      </c>
      <c r="J2659" s="2">
        <v>0</v>
      </c>
      <c r="K2659" s="2" t="s">
        <v>2938</v>
      </c>
      <c r="L2659" s="3">
        <v>46080</v>
      </c>
      <c r="M2659" s="3">
        <v>47150</v>
      </c>
      <c r="N2659" s="2" t="s">
        <v>21</v>
      </c>
    </row>
    <row r="2660" spans="2:14" x14ac:dyDescent="0.25">
      <c r="B2660" s="2" t="s">
        <v>2937</v>
      </c>
      <c r="C2660" s="2" t="s">
        <v>226</v>
      </c>
      <c r="D2660" s="2" t="s">
        <v>41</v>
      </c>
      <c r="E2660" s="2" t="s">
        <v>17</v>
      </c>
      <c r="F2660" s="2" t="s">
        <v>18</v>
      </c>
      <c r="G2660" s="2" t="s">
        <v>90</v>
      </c>
      <c r="H2660" s="2" t="s">
        <v>227</v>
      </c>
      <c r="I2660" s="2">
        <v>1835</v>
      </c>
      <c r="J2660" s="2">
        <v>1835</v>
      </c>
      <c r="K2660" s="2" t="s">
        <v>2939</v>
      </c>
      <c r="L2660" s="3">
        <v>46114</v>
      </c>
      <c r="M2660" s="3">
        <v>47150</v>
      </c>
      <c r="N2660" s="2" t="s">
        <v>21</v>
      </c>
    </row>
    <row r="2661" spans="2:14" x14ac:dyDescent="0.25">
      <c r="B2661" s="2" t="s">
        <v>2937</v>
      </c>
      <c r="C2661" s="2" t="s">
        <v>226</v>
      </c>
      <c r="D2661" s="2" t="s">
        <v>41</v>
      </c>
      <c r="E2661" s="2" t="s">
        <v>17</v>
      </c>
      <c r="F2661" s="2" t="s">
        <v>18</v>
      </c>
      <c r="G2661" s="2" t="s">
        <v>90</v>
      </c>
      <c r="H2661" s="2" t="s">
        <v>227</v>
      </c>
      <c r="I2661" s="2">
        <v>1835</v>
      </c>
      <c r="J2661" s="2">
        <v>0</v>
      </c>
      <c r="K2661" s="2" t="s">
        <v>470</v>
      </c>
      <c r="L2661" s="2" t="s">
        <v>30</v>
      </c>
      <c r="M2661" s="2" t="s">
        <v>30</v>
      </c>
      <c r="N2661" s="2" t="s">
        <v>21</v>
      </c>
    </row>
    <row r="2662" spans="2:14" x14ac:dyDescent="0.25">
      <c r="B2662" s="2" t="s">
        <v>2937</v>
      </c>
      <c r="C2662" s="2" t="s">
        <v>226</v>
      </c>
      <c r="D2662" s="2" t="s">
        <v>41</v>
      </c>
      <c r="E2662" s="2" t="s">
        <v>17</v>
      </c>
      <c r="F2662" s="2" t="s">
        <v>18</v>
      </c>
      <c r="G2662" s="2" t="s">
        <v>90</v>
      </c>
      <c r="H2662" s="2" t="s">
        <v>227</v>
      </c>
      <c r="I2662" s="2">
        <v>1835</v>
      </c>
      <c r="J2662" s="2">
        <v>0</v>
      </c>
      <c r="K2662" s="2" t="s">
        <v>2940</v>
      </c>
      <c r="L2662" s="3">
        <v>45875</v>
      </c>
      <c r="M2662" s="3">
        <v>46844</v>
      </c>
      <c r="N2662" s="2" t="s">
        <v>21</v>
      </c>
    </row>
    <row r="2663" spans="2:14" x14ac:dyDescent="0.25">
      <c r="B2663" s="2" t="s">
        <v>2937</v>
      </c>
      <c r="C2663" s="2" t="s">
        <v>226</v>
      </c>
      <c r="D2663" s="2" t="s">
        <v>41</v>
      </c>
      <c r="E2663" s="2" t="s">
        <v>17</v>
      </c>
      <c r="F2663" s="2" t="s">
        <v>18</v>
      </c>
      <c r="G2663" s="2" t="s">
        <v>90</v>
      </c>
      <c r="H2663" s="2" t="s">
        <v>227</v>
      </c>
      <c r="I2663" s="2">
        <v>1835</v>
      </c>
      <c r="J2663" s="2">
        <v>0</v>
      </c>
      <c r="K2663" s="2" t="s">
        <v>2941</v>
      </c>
      <c r="L2663" s="3">
        <v>45955</v>
      </c>
      <c r="M2663" s="3">
        <v>46844</v>
      </c>
      <c r="N2663" s="2" t="s">
        <v>21</v>
      </c>
    </row>
    <row r="2664" spans="2:14" x14ac:dyDescent="0.25">
      <c r="B2664" s="2" t="s">
        <v>2937</v>
      </c>
      <c r="C2664" s="2" t="s">
        <v>226</v>
      </c>
      <c r="D2664" s="2" t="s">
        <v>41</v>
      </c>
      <c r="E2664" s="2" t="s">
        <v>17</v>
      </c>
      <c r="F2664" s="2" t="s">
        <v>18</v>
      </c>
      <c r="G2664" s="2" t="s">
        <v>90</v>
      </c>
      <c r="H2664" s="2" t="s">
        <v>227</v>
      </c>
      <c r="I2664" s="2">
        <v>1835</v>
      </c>
      <c r="J2664" s="2">
        <v>0</v>
      </c>
      <c r="K2664" s="2" t="s">
        <v>228</v>
      </c>
      <c r="L2664" s="3">
        <v>45742</v>
      </c>
      <c r="M2664" s="3">
        <v>46143</v>
      </c>
      <c r="N2664" s="2" t="s">
        <v>21</v>
      </c>
    </row>
    <row r="2665" spans="2:14" x14ac:dyDescent="0.25">
      <c r="B2665" s="2" t="s">
        <v>2937</v>
      </c>
      <c r="C2665" s="2" t="s">
        <v>226</v>
      </c>
      <c r="D2665" s="2" t="s">
        <v>41</v>
      </c>
      <c r="E2665" s="2" t="s">
        <v>17</v>
      </c>
      <c r="F2665" s="2" t="s">
        <v>18</v>
      </c>
      <c r="G2665" s="2" t="s">
        <v>90</v>
      </c>
      <c r="H2665" s="2" t="s">
        <v>227</v>
      </c>
      <c r="I2665" s="2">
        <v>1835</v>
      </c>
      <c r="J2665" s="2">
        <v>0</v>
      </c>
      <c r="K2665" s="2" t="s">
        <v>2942</v>
      </c>
      <c r="L2665" s="3">
        <v>45740</v>
      </c>
      <c r="M2665" s="3">
        <v>46143</v>
      </c>
      <c r="N2665" s="2" t="s">
        <v>21</v>
      </c>
    </row>
    <row r="2666" spans="2:14" x14ac:dyDescent="0.25">
      <c r="B2666" s="2" t="s">
        <v>2937</v>
      </c>
      <c r="C2666" s="2" t="s">
        <v>226</v>
      </c>
      <c r="D2666" s="2" t="s">
        <v>41</v>
      </c>
      <c r="E2666" s="2" t="s">
        <v>17</v>
      </c>
      <c r="F2666" s="2" t="s">
        <v>18</v>
      </c>
      <c r="G2666" s="2" t="s">
        <v>90</v>
      </c>
      <c r="H2666" s="2" t="s">
        <v>227</v>
      </c>
      <c r="I2666" s="2">
        <v>1835</v>
      </c>
      <c r="J2666" s="2">
        <v>0</v>
      </c>
      <c r="K2666" s="2" t="s">
        <v>2943</v>
      </c>
      <c r="L2666" s="3">
        <v>45674</v>
      </c>
      <c r="M2666" s="3">
        <v>46327</v>
      </c>
      <c r="N2666" s="2" t="s">
        <v>21</v>
      </c>
    </row>
    <row r="2667" spans="2:14" x14ac:dyDescent="0.25">
      <c r="B2667" s="2" t="s">
        <v>2937</v>
      </c>
      <c r="C2667" s="2" t="s">
        <v>226</v>
      </c>
      <c r="D2667" s="2" t="s">
        <v>41</v>
      </c>
      <c r="E2667" s="2" t="s">
        <v>17</v>
      </c>
      <c r="F2667" s="2" t="s">
        <v>18</v>
      </c>
      <c r="G2667" s="2" t="s">
        <v>90</v>
      </c>
      <c r="H2667" s="2" t="s">
        <v>227</v>
      </c>
      <c r="I2667" s="2">
        <v>1835</v>
      </c>
      <c r="J2667" s="2">
        <v>0</v>
      </c>
      <c r="K2667" s="2" t="s">
        <v>2944</v>
      </c>
      <c r="L2667" s="3">
        <v>45674</v>
      </c>
      <c r="M2667" s="3">
        <v>46266</v>
      </c>
      <c r="N2667" s="2" t="s">
        <v>21</v>
      </c>
    </row>
    <row r="2668" spans="2:14" x14ac:dyDescent="0.25">
      <c r="B2668" s="2" t="s">
        <v>2937</v>
      </c>
      <c r="C2668" s="2" t="s">
        <v>226</v>
      </c>
      <c r="D2668" s="2" t="s">
        <v>41</v>
      </c>
      <c r="E2668" s="2" t="s">
        <v>17</v>
      </c>
      <c r="F2668" s="2" t="s">
        <v>18</v>
      </c>
      <c r="G2668" s="2" t="s">
        <v>90</v>
      </c>
      <c r="H2668" s="2" t="s">
        <v>227</v>
      </c>
      <c r="I2668" s="2">
        <v>1835</v>
      </c>
      <c r="J2668" s="2">
        <v>0</v>
      </c>
      <c r="K2668" s="2" t="s">
        <v>2945</v>
      </c>
      <c r="L2668" s="3">
        <v>44958</v>
      </c>
      <c r="M2668" s="3">
        <v>46266</v>
      </c>
      <c r="N2668" s="2" t="s">
        <v>21</v>
      </c>
    </row>
    <row r="2669" spans="2:14" x14ac:dyDescent="0.25">
      <c r="B2669" s="2" t="s">
        <v>2937</v>
      </c>
      <c r="C2669" s="2" t="s">
        <v>226</v>
      </c>
      <c r="D2669" s="2" t="s">
        <v>41</v>
      </c>
      <c r="E2669" s="2" t="s">
        <v>17</v>
      </c>
      <c r="F2669" s="2" t="s">
        <v>18</v>
      </c>
      <c r="G2669" s="2" t="s">
        <v>90</v>
      </c>
      <c r="H2669" s="2" t="s">
        <v>227</v>
      </c>
      <c r="I2669" s="2">
        <v>1835</v>
      </c>
      <c r="J2669" s="2">
        <v>0</v>
      </c>
      <c r="K2669" s="2" t="s">
        <v>229</v>
      </c>
      <c r="L2669" s="3">
        <v>44958</v>
      </c>
      <c r="M2669" s="3">
        <v>46266</v>
      </c>
      <c r="N2669" s="2" t="s">
        <v>21</v>
      </c>
    </row>
    <row r="2670" spans="2:14" x14ac:dyDescent="0.25">
      <c r="B2670" s="2" t="s">
        <v>2937</v>
      </c>
      <c r="C2670" s="2" t="s">
        <v>226</v>
      </c>
      <c r="D2670" s="2" t="s">
        <v>41</v>
      </c>
      <c r="E2670" s="2" t="s">
        <v>17</v>
      </c>
      <c r="F2670" s="2" t="s">
        <v>18</v>
      </c>
      <c r="G2670" s="2" t="s">
        <v>90</v>
      </c>
      <c r="H2670" s="2" t="s">
        <v>227</v>
      </c>
      <c r="I2670" s="2">
        <v>1835</v>
      </c>
      <c r="J2670" s="2">
        <v>0</v>
      </c>
      <c r="K2670" s="2" t="s">
        <v>2946</v>
      </c>
      <c r="L2670" s="3">
        <v>45681</v>
      </c>
      <c r="M2670" s="3">
        <v>46327</v>
      </c>
      <c r="N2670" s="2" t="s">
        <v>21</v>
      </c>
    </row>
    <row r="2671" spans="2:14" x14ac:dyDescent="0.25">
      <c r="B2671" s="2" t="s">
        <v>2937</v>
      </c>
      <c r="C2671" s="2" t="s">
        <v>226</v>
      </c>
      <c r="D2671" s="2" t="s">
        <v>41</v>
      </c>
      <c r="E2671" s="2" t="s">
        <v>17</v>
      </c>
      <c r="F2671" s="2" t="s">
        <v>18</v>
      </c>
      <c r="G2671" s="2" t="s">
        <v>90</v>
      </c>
      <c r="H2671" s="2" t="s">
        <v>227</v>
      </c>
      <c r="I2671" s="2">
        <v>1835</v>
      </c>
      <c r="J2671" s="2">
        <v>0</v>
      </c>
      <c r="K2671" s="2" t="s">
        <v>2947</v>
      </c>
      <c r="L2671" s="3">
        <v>45681</v>
      </c>
      <c r="M2671" s="3">
        <v>46327</v>
      </c>
      <c r="N2671" s="2" t="s">
        <v>21</v>
      </c>
    </row>
    <row r="2672" spans="2:14" x14ac:dyDescent="0.25">
      <c r="B2672" s="2" t="s">
        <v>2937</v>
      </c>
      <c r="C2672" s="2" t="s">
        <v>226</v>
      </c>
      <c r="D2672" s="2" t="s">
        <v>41</v>
      </c>
      <c r="E2672" s="2" t="s">
        <v>17</v>
      </c>
      <c r="F2672" s="2" t="s">
        <v>18</v>
      </c>
      <c r="G2672" s="2" t="s">
        <v>90</v>
      </c>
      <c r="H2672" s="2" t="s">
        <v>227</v>
      </c>
      <c r="I2672" s="2">
        <v>1835</v>
      </c>
      <c r="J2672" s="2">
        <v>0</v>
      </c>
      <c r="K2672" s="2" t="s">
        <v>2948</v>
      </c>
      <c r="L2672" s="3">
        <v>45681</v>
      </c>
      <c r="M2672" s="3">
        <v>46327</v>
      </c>
      <c r="N2672" s="2" t="s">
        <v>21</v>
      </c>
    </row>
    <row r="2673" spans="2:14" x14ac:dyDescent="0.25">
      <c r="B2673" s="2" t="s">
        <v>2937</v>
      </c>
      <c r="C2673" s="2" t="s">
        <v>226</v>
      </c>
      <c r="D2673" s="2" t="s">
        <v>41</v>
      </c>
      <c r="E2673" s="2" t="s">
        <v>17</v>
      </c>
      <c r="F2673" s="2" t="s">
        <v>18</v>
      </c>
      <c r="G2673" s="2" t="s">
        <v>90</v>
      </c>
      <c r="H2673" s="2" t="s">
        <v>227</v>
      </c>
      <c r="I2673" s="2">
        <v>1835</v>
      </c>
      <c r="J2673" s="2">
        <v>0</v>
      </c>
      <c r="K2673" s="2" t="s">
        <v>2949</v>
      </c>
      <c r="L2673" s="3">
        <v>45681</v>
      </c>
      <c r="M2673" s="3">
        <v>46327</v>
      </c>
      <c r="N2673" s="2" t="s">
        <v>21</v>
      </c>
    </row>
    <row r="2674" spans="2:14" x14ac:dyDescent="0.25">
      <c r="B2674" s="2" t="s">
        <v>2937</v>
      </c>
      <c r="C2674" s="2" t="s">
        <v>226</v>
      </c>
      <c r="D2674" s="2" t="s">
        <v>41</v>
      </c>
      <c r="E2674" s="2" t="s">
        <v>17</v>
      </c>
      <c r="F2674" s="2" t="s">
        <v>18</v>
      </c>
      <c r="G2674" s="2" t="s">
        <v>90</v>
      </c>
      <c r="H2674" s="2" t="s">
        <v>227</v>
      </c>
      <c r="I2674" s="2">
        <v>1835</v>
      </c>
      <c r="J2674" s="2">
        <v>0</v>
      </c>
      <c r="K2674" s="2" t="s">
        <v>2950</v>
      </c>
      <c r="L2674" s="3">
        <v>44958</v>
      </c>
      <c r="M2674" s="3">
        <v>46327</v>
      </c>
      <c r="N2674" s="2" t="s">
        <v>21</v>
      </c>
    </row>
    <row r="2675" spans="2:14" x14ac:dyDescent="0.25">
      <c r="B2675" s="2" t="s">
        <v>2937</v>
      </c>
      <c r="C2675" s="2" t="s">
        <v>226</v>
      </c>
      <c r="D2675" s="2" t="s">
        <v>41</v>
      </c>
      <c r="E2675" s="2" t="s">
        <v>181</v>
      </c>
      <c r="F2675" s="2" t="s">
        <v>18</v>
      </c>
      <c r="G2675" s="2" t="s">
        <v>90</v>
      </c>
      <c r="H2675" s="2" t="s">
        <v>227</v>
      </c>
      <c r="I2675" s="2">
        <v>1835</v>
      </c>
      <c r="J2675" s="2">
        <v>0</v>
      </c>
      <c r="K2675" s="2" t="s">
        <v>228</v>
      </c>
      <c r="L2675" s="3">
        <v>45742</v>
      </c>
      <c r="M2675" s="3">
        <v>46143</v>
      </c>
      <c r="N2675" s="2" t="s">
        <v>21</v>
      </c>
    </row>
    <row r="2676" spans="2:14" x14ac:dyDescent="0.25">
      <c r="B2676" s="2" t="s">
        <v>2937</v>
      </c>
      <c r="C2676" s="2" t="s">
        <v>226</v>
      </c>
      <c r="D2676" s="2" t="s">
        <v>41</v>
      </c>
      <c r="E2676" s="2" t="s">
        <v>142</v>
      </c>
      <c r="F2676" s="2" t="s">
        <v>18</v>
      </c>
      <c r="G2676" s="2" t="s">
        <v>90</v>
      </c>
      <c r="H2676" s="2" t="s">
        <v>227</v>
      </c>
      <c r="I2676" s="2">
        <v>1835</v>
      </c>
      <c r="J2676" s="2">
        <v>0</v>
      </c>
      <c r="K2676" s="2" t="s">
        <v>2938</v>
      </c>
      <c r="L2676" s="3">
        <v>46080</v>
      </c>
      <c r="M2676" s="3">
        <v>47150</v>
      </c>
      <c r="N2676" s="2" t="s">
        <v>21</v>
      </c>
    </row>
    <row r="2677" spans="2:14" x14ac:dyDescent="0.25">
      <c r="B2677" s="2" t="s">
        <v>2951</v>
      </c>
      <c r="C2677" s="2" t="s">
        <v>2952</v>
      </c>
      <c r="D2677" s="2" t="s">
        <v>16</v>
      </c>
      <c r="E2677" s="2" t="s">
        <v>17</v>
      </c>
      <c r="F2677" s="2" t="s">
        <v>18</v>
      </c>
      <c r="G2677" s="2" t="s">
        <v>19</v>
      </c>
      <c r="H2677" s="2" t="s">
        <v>2953</v>
      </c>
      <c r="I2677" s="2">
        <v>1820</v>
      </c>
      <c r="J2677" s="2">
        <v>1820</v>
      </c>
      <c r="K2677" s="2">
        <v>210125</v>
      </c>
      <c r="L2677" s="3">
        <v>45842</v>
      </c>
      <c r="M2677" s="3">
        <v>47635</v>
      </c>
      <c r="N2677" s="2" t="s">
        <v>159</v>
      </c>
    </row>
    <row r="2678" spans="2:14" x14ac:dyDescent="0.25">
      <c r="B2678" s="2" t="s">
        <v>2951</v>
      </c>
      <c r="C2678" s="2" t="s">
        <v>2952</v>
      </c>
      <c r="D2678" s="2" t="s">
        <v>16</v>
      </c>
      <c r="E2678" s="2" t="s">
        <v>17</v>
      </c>
      <c r="F2678" s="2" t="s">
        <v>18</v>
      </c>
      <c r="G2678" s="2" t="s">
        <v>19</v>
      </c>
      <c r="H2678" s="2" t="s">
        <v>2953</v>
      </c>
      <c r="I2678" s="2">
        <v>1820</v>
      </c>
      <c r="J2678" s="2">
        <v>0</v>
      </c>
      <c r="K2678" s="2" t="s">
        <v>2954</v>
      </c>
      <c r="L2678" s="3">
        <v>44958</v>
      </c>
      <c r="M2678" s="3">
        <v>46508</v>
      </c>
      <c r="N2678" s="2" t="s">
        <v>159</v>
      </c>
    </row>
    <row r="2679" spans="2:14" x14ac:dyDescent="0.25">
      <c r="B2679" s="2" t="s">
        <v>2955</v>
      </c>
      <c r="C2679" s="2" t="s">
        <v>2956</v>
      </c>
      <c r="D2679" s="2" t="s">
        <v>41</v>
      </c>
      <c r="E2679" s="2" t="s">
        <v>17</v>
      </c>
      <c r="F2679" s="2" t="s">
        <v>18</v>
      </c>
      <c r="G2679" s="2" t="s">
        <v>19</v>
      </c>
      <c r="H2679" s="2" t="s">
        <v>2957</v>
      </c>
      <c r="I2679" s="2">
        <v>1156</v>
      </c>
      <c r="J2679" s="2">
        <v>0</v>
      </c>
      <c r="K2679" s="2">
        <v>50125</v>
      </c>
      <c r="L2679" s="3">
        <v>45758</v>
      </c>
      <c r="M2679" s="3">
        <v>47543</v>
      </c>
      <c r="N2679" s="2" t="s">
        <v>159</v>
      </c>
    </row>
    <row r="2680" spans="2:14" x14ac:dyDescent="0.25">
      <c r="B2680" s="2" t="s">
        <v>2955</v>
      </c>
      <c r="C2680" s="2" t="s">
        <v>2956</v>
      </c>
      <c r="D2680" s="2" t="s">
        <v>41</v>
      </c>
      <c r="E2680" s="2" t="s">
        <v>17</v>
      </c>
      <c r="F2680" s="2" t="s">
        <v>18</v>
      </c>
      <c r="G2680" s="2" t="s">
        <v>19</v>
      </c>
      <c r="H2680" s="2" t="s">
        <v>2957</v>
      </c>
      <c r="I2680" s="2">
        <v>1156</v>
      </c>
      <c r="J2680" s="2">
        <v>460</v>
      </c>
      <c r="K2680" s="2">
        <v>20250529</v>
      </c>
      <c r="L2680" s="3">
        <v>45941</v>
      </c>
      <c r="M2680" s="3">
        <v>47727</v>
      </c>
      <c r="N2680" s="2" t="s">
        <v>159</v>
      </c>
    </row>
    <row r="2681" spans="2:14" x14ac:dyDescent="0.25">
      <c r="B2681" s="2" t="s">
        <v>2955</v>
      </c>
      <c r="C2681" s="2" t="s">
        <v>2956</v>
      </c>
      <c r="D2681" s="2" t="s">
        <v>41</v>
      </c>
      <c r="E2681" s="2" t="s">
        <v>17</v>
      </c>
      <c r="F2681" s="2" t="s">
        <v>18</v>
      </c>
      <c r="G2681" s="2" t="s">
        <v>19</v>
      </c>
      <c r="H2681" s="2" t="s">
        <v>2957</v>
      </c>
      <c r="I2681" s="2">
        <v>1156</v>
      </c>
      <c r="J2681" s="2">
        <v>696</v>
      </c>
      <c r="K2681" s="2">
        <v>260325</v>
      </c>
      <c r="L2681" s="3">
        <v>45903</v>
      </c>
      <c r="M2681" s="3">
        <v>47635</v>
      </c>
      <c r="N2681" s="2" t="s">
        <v>159</v>
      </c>
    </row>
    <row r="2682" spans="2:14" x14ac:dyDescent="0.25">
      <c r="B2682" s="2" t="s">
        <v>2955</v>
      </c>
      <c r="C2682" s="2" t="s">
        <v>2956</v>
      </c>
      <c r="D2682" s="2" t="s">
        <v>41</v>
      </c>
      <c r="E2682" s="2" t="s">
        <v>17</v>
      </c>
      <c r="F2682" s="2" t="s">
        <v>18</v>
      </c>
      <c r="G2682" s="2" t="s">
        <v>19</v>
      </c>
      <c r="H2682" s="2" t="s">
        <v>2957</v>
      </c>
      <c r="I2682" s="2">
        <v>1156</v>
      </c>
      <c r="J2682" s="2">
        <v>0</v>
      </c>
      <c r="K2682" s="2" t="s">
        <v>2958</v>
      </c>
      <c r="L2682" s="3">
        <v>44958</v>
      </c>
      <c r="M2682" s="3">
        <v>47239</v>
      </c>
      <c r="N2682" s="2" t="s">
        <v>159</v>
      </c>
    </row>
    <row r="2683" spans="2:14" x14ac:dyDescent="0.25">
      <c r="B2683" s="2" t="s">
        <v>2959</v>
      </c>
      <c r="C2683" s="2" t="s">
        <v>2960</v>
      </c>
      <c r="D2683" s="2" t="s">
        <v>41</v>
      </c>
      <c r="E2683" s="2" t="s">
        <v>17</v>
      </c>
      <c r="F2683" s="2" t="s">
        <v>18</v>
      </c>
      <c r="G2683" s="2" t="s">
        <v>19</v>
      </c>
      <c r="H2683" s="2" t="s">
        <v>2957</v>
      </c>
      <c r="I2683" s="2">
        <v>7719</v>
      </c>
      <c r="J2683" s="2">
        <v>7719</v>
      </c>
      <c r="K2683" s="2" t="s">
        <v>2958</v>
      </c>
      <c r="L2683" s="3">
        <v>44958</v>
      </c>
      <c r="M2683" s="3">
        <v>47239</v>
      </c>
      <c r="N2683" s="2" t="s">
        <v>159</v>
      </c>
    </row>
    <row r="2684" spans="2:14" x14ac:dyDescent="0.25">
      <c r="B2684" s="2" t="s">
        <v>2961</v>
      </c>
      <c r="C2684" s="2" t="s">
        <v>2962</v>
      </c>
      <c r="D2684" s="2" t="s">
        <v>41</v>
      </c>
      <c r="E2684" s="2" t="s">
        <v>17</v>
      </c>
      <c r="F2684" s="2" t="s">
        <v>18</v>
      </c>
      <c r="G2684" s="2" t="s">
        <v>90</v>
      </c>
      <c r="H2684" s="2" t="s">
        <v>2963</v>
      </c>
      <c r="I2684" s="2">
        <v>0</v>
      </c>
      <c r="J2684" s="2">
        <v>0</v>
      </c>
      <c r="K2684" s="2" t="s">
        <v>2964</v>
      </c>
      <c r="L2684" s="3">
        <v>44958</v>
      </c>
      <c r="M2684" s="3">
        <v>46784</v>
      </c>
      <c r="N2684" s="2" t="s">
        <v>159</v>
      </c>
    </row>
    <row r="2685" spans="2:14" x14ac:dyDescent="0.25">
      <c r="B2685" s="2" t="s">
        <v>2965</v>
      </c>
      <c r="C2685" s="2" t="s">
        <v>2966</v>
      </c>
      <c r="D2685" s="2" t="s">
        <v>16</v>
      </c>
      <c r="E2685" s="2" t="s">
        <v>17</v>
      </c>
      <c r="F2685" s="2" t="s">
        <v>138</v>
      </c>
      <c r="G2685" s="2" t="s">
        <v>138</v>
      </c>
      <c r="H2685" s="2" t="s">
        <v>24</v>
      </c>
      <c r="I2685" s="2">
        <v>50</v>
      </c>
      <c r="J2685" s="2">
        <v>50</v>
      </c>
      <c r="K2685" s="2">
        <v>25052023</v>
      </c>
      <c r="L2685" s="3">
        <v>44958</v>
      </c>
      <c r="M2685" s="3">
        <v>47209</v>
      </c>
      <c r="N2685" s="2" t="s">
        <v>159</v>
      </c>
    </row>
    <row r="2686" spans="2:14" x14ac:dyDescent="0.25">
      <c r="B2686" s="2" t="s">
        <v>2967</v>
      </c>
      <c r="C2686" s="2" t="s">
        <v>2968</v>
      </c>
      <c r="D2686" s="2" t="s">
        <v>16</v>
      </c>
      <c r="E2686" s="2" t="s">
        <v>17</v>
      </c>
      <c r="F2686" s="2" t="s">
        <v>18</v>
      </c>
      <c r="G2686" s="2" t="s">
        <v>90</v>
      </c>
      <c r="H2686" s="2" t="s">
        <v>2969</v>
      </c>
      <c r="I2686" s="2">
        <v>1080</v>
      </c>
      <c r="J2686" s="2">
        <v>1080</v>
      </c>
      <c r="K2686" s="2">
        <v>20260210</v>
      </c>
      <c r="L2686" s="3">
        <v>46175</v>
      </c>
      <c r="M2686" s="3">
        <v>47969</v>
      </c>
      <c r="N2686" s="2" t="s">
        <v>159</v>
      </c>
    </row>
    <row r="2687" spans="2:14" x14ac:dyDescent="0.25">
      <c r="B2687" s="2" t="s">
        <v>2970</v>
      </c>
      <c r="C2687" s="2" t="s">
        <v>2971</v>
      </c>
      <c r="D2687" s="2" t="s">
        <v>16</v>
      </c>
      <c r="E2687" s="2" t="s">
        <v>17</v>
      </c>
      <c r="F2687" s="2" t="s">
        <v>18</v>
      </c>
      <c r="G2687" s="2" t="s">
        <v>90</v>
      </c>
      <c r="H2687" s="2" t="s">
        <v>2969</v>
      </c>
      <c r="I2687" s="2">
        <v>400</v>
      </c>
      <c r="J2687" s="2">
        <v>400</v>
      </c>
      <c r="K2687" s="2">
        <v>20260210</v>
      </c>
      <c r="L2687" s="3">
        <v>46146</v>
      </c>
      <c r="M2687" s="3">
        <v>47939</v>
      </c>
      <c r="N2687" s="2" t="s">
        <v>159</v>
      </c>
    </row>
    <row r="2688" spans="2:14" x14ac:dyDescent="0.25">
      <c r="B2688" s="2" t="s">
        <v>2972</v>
      </c>
      <c r="C2688" s="2" t="s">
        <v>2973</v>
      </c>
      <c r="D2688" s="2" t="s">
        <v>16</v>
      </c>
      <c r="E2688" s="2" t="s">
        <v>17</v>
      </c>
      <c r="F2688" s="2" t="s">
        <v>18</v>
      </c>
      <c r="G2688" s="2" t="s">
        <v>19</v>
      </c>
      <c r="H2688" s="2" t="s">
        <v>2974</v>
      </c>
      <c r="I2688" s="2">
        <v>460</v>
      </c>
      <c r="J2688" s="2">
        <v>0</v>
      </c>
      <c r="K2688" s="2" t="s">
        <v>2975</v>
      </c>
      <c r="L2688" s="3">
        <v>45850</v>
      </c>
      <c r="M2688" s="3">
        <v>47484</v>
      </c>
      <c r="N2688" s="2" t="s">
        <v>159</v>
      </c>
    </row>
    <row r="2689" spans="2:14" x14ac:dyDescent="0.25">
      <c r="B2689" s="2" t="s">
        <v>2972</v>
      </c>
      <c r="C2689" s="2" t="s">
        <v>2973</v>
      </c>
      <c r="D2689" s="2" t="s">
        <v>16</v>
      </c>
      <c r="E2689" s="2" t="s">
        <v>17</v>
      </c>
      <c r="F2689" s="2" t="s">
        <v>18</v>
      </c>
      <c r="G2689" s="2" t="s">
        <v>19</v>
      </c>
      <c r="H2689" s="2" t="s">
        <v>2974</v>
      </c>
      <c r="I2689" s="2">
        <v>460</v>
      </c>
      <c r="J2689" s="2">
        <v>460</v>
      </c>
      <c r="K2689" s="2" t="s">
        <v>2976</v>
      </c>
      <c r="L2689" s="3">
        <v>45824</v>
      </c>
      <c r="M2689" s="3">
        <v>47543</v>
      </c>
      <c r="N2689" s="2" t="s">
        <v>159</v>
      </c>
    </row>
    <row r="2690" spans="2:14" x14ac:dyDescent="0.25">
      <c r="B2690" s="2" t="s">
        <v>2977</v>
      </c>
      <c r="C2690" s="2" t="s">
        <v>2978</v>
      </c>
      <c r="D2690" s="2" t="s">
        <v>16</v>
      </c>
      <c r="E2690" s="2" t="s">
        <v>17</v>
      </c>
      <c r="F2690" s="2" t="s">
        <v>18</v>
      </c>
      <c r="G2690" s="2" t="s">
        <v>90</v>
      </c>
      <c r="H2690" s="2" t="s">
        <v>2979</v>
      </c>
      <c r="I2690" s="2">
        <v>8280</v>
      </c>
      <c r="J2690" s="2">
        <v>0</v>
      </c>
      <c r="K2690" s="2">
        <v>20240406</v>
      </c>
      <c r="L2690" s="3">
        <v>44958</v>
      </c>
      <c r="M2690" s="3">
        <v>47270</v>
      </c>
      <c r="N2690" s="2" t="s">
        <v>159</v>
      </c>
    </row>
    <row r="2691" spans="2:14" x14ac:dyDescent="0.25">
      <c r="B2691" s="2" t="s">
        <v>2977</v>
      </c>
      <c r="C2691" s="2" t="s">
        <v>2978</v>
      </c>
      <c r="D2691" s="2" t="s">
        <v>16</v>
      </c>
      <c r="E2691" s="2" t="s">
        <v>17</v>
      </c>
      <c r="F2691" s="2" t="s">
        <v>18</v>
      </c>
      <c r="G2691" s="2" t="s">
        <v>90</v>
      </c>
      <c r="H2691" s="2" t="s">
        <v>2979</v>
      </c>
      <c r="I2691" s="2">
        <v>8280</v>
      </c>
      <c r="J2691" s="2">
        <v>0</v>
      </c>
      <c r="K2691" s="2">
        <v>20240406</v>
      </c>
      <c r="L2691" s="3">
        <v>45730</v>
      </c>
      <c r="M2691" s="3">
        <v>47300</v>
      </c>
      <c r="N2691" s="2" t="s">
        <v>159</v>
      </c>
    </row>
    <row r="2692" spans="2:14" x14ac:dyDescent="0.25">
      <c r="B2692" s="2" t="s">
        <v>2977</v>
      </c>
      <c r="C2692" s="2" t="s">
        <v>2978</v>
      </c>
      <c r="D2692" s="2" t="s">
        <v>16</v>
      </c>
      <c r="E2692" s="2" t="s">
        <v>17</v>
      </c>
      <c r="F2692" s="2" t="s">
        <v>18</v>
      </c>
      <c r="G2692" s="2" t="s">
        <v>90</v>
      </c>
      <c r="H2692" s="2" t="s">
        <v>2979</v>
      </c>
      <c r="I2692" s="2">
        <v>8280</v>
      </c>
      <c r="J2692" s="2">
        <v>0</v>
      </c>
      <c r="K2692" s="2" t="s">
        <v>2980</v>
      </c>
      <c r="L2692" s="3">
        <v>45871</v>
      </c>
      <c r="M2692" s="3">
        <v>47453</v>
      </c>
      <c r="N2692" s="2" t="s">
        <v>159</v>
      </c>
    </row>
    <row r="2693" spans="2:14" x14ac:dyDescent="0.25">
      <c r="B2693" s="2" t="s">
        <v>2977</v>
      </c>
      <c r="C2693" s="2" t="s">
        <v>2978</v>
      </c>
      <c r="D2693" s="2" t="s">
        <v>16</v>
      </c>
      <c r="E2693" s="2" t="s">
        <v>17</v>
      </c>
      <c r="F2693" s="2" t="s">
        <v>18</v>
      </c>
      <c r="G2693" s="2" t="s">
        <v>90</v>
      </c>
      <c r="H2693" s="2" t="s">
        <v>2979</v>
      </c>
      <c r="I2693" s="2">
        <v>8280</v>
      </c>
      <c r="J2693" s="2">
        <v>0</v>
      </c>
      <c r="K2693" s="2">
        <v>20250616</v>
      </c>
      <c r="L2693" s="3">
        <v>45895</v>
      </c>
      <c r="M2693" s="3">
        <v>47696</v>
      </c>
      <c r="N2693" s="2" t="s">
        <v>159</v>
      </c>
    </row>
    <row r="2694" spans="2:14" x14ac:dyDescent="0.25">
      <c r="B2694" s="2" t="s">
        <v>2977</v>
      </c>
      <c r="C2694" s="2" t="s">
        <v>2978</v>
      </c>
      <c r="D2694" s="2" t="s">
        <v>16</v>
      </c>
      <c r="E2694" s="2" t="s">
        <v>17</v>
      </c>
      <c r="F2694" s="2" t="s">
        <v>18</v>
      </c>
      <c r="G2694" s="2" t="s">
        <v>90</v>
      </c>
      <c r="H2694" s="2" t="s">
        <v>2979</v>
      </c>
      <c r="I2694" s="2">
        <v>8280</v>
      </c>
      <c r="J2694" s="2">
        <v>0</v>
      </c>
      <c r="K2694" s="2">
        <v>20250616</v>
      </c>
      <c r="L2694" s="3">
        <v>46048</v>
      </c>
      <c r="M2694" s="3">
        <v>47818</v>
      </c>
      <c r="N2694" s="2" t="s">
        <v>159</v>
      </c>
    </row>
    <row r="2695" spans="2:14" x14ac:dyDescent="0.25">
      <c r="B2695" s="2" t="s">
        <v>2977</v>
      </c>
      <c r="C2695" s="2" t="s">
        <v>2978</v>
      </c>
      <c r="D2695" s="2" t="s">
        <v>16</v>
      </c>
      <c r="E2695" s="2" t="s">
        <v>17</v>
      </c>
      <c r="F2695" s="2" t="s">
        <v>18</v>
      </c>
      <c r="G2695" s="2" t="s">
        <v>90</v>
      </c>
      <c r="H2695" s="2" t="s">
        <v>2979</v>
      </c>
      <c r="I2695" s="2">
        <v>8280</v>
      </c>
      <c r="J2695" s="2">
        <v>0</v>
      </c>
      <c r="K2695" s="2">
        <v>20250616</v>
      </c>
      <c r="L2695" s="3">
        <v>46079</v>
      </c>
      <c r="M2695" s="3">
        <v>47880</v>
      </c>
      <c r="N2695" s="2" t="s">
        <v>159</v>
      </c>
    </row>
    <row r="2696" spans="2:14" x14ac:dyDescent="0.25">
      <c r="B2696" s="2" t="s">
        <v>2977</v>
      </c>
      <c r="C2696" s="2" t="s">
        <v>2978</v>
      </c>
      <c r="D2696" s="2" t="s">
        <v>16</v>
      </c>
      <c r="E2696" s="2" t="s">
        <v>17</v>
      </c>
      <c r="F2696" s="2" t="s">
        <v>18</v>
      </c>
      <c r="G2696" s="2" t="s">
        <v>90</v>
      </c>
      <c r="H2696" s="2" t="s">
        <v>2979</v>
      </c>
      <c r="I2696" s="2">
        <v>8280</v>
      </c>
      <c r="J2696" s="2">
        <v>0</v>
      </c>
      <c r="K2696" s="2">
        <v>20260210</v>
      </c>
      <c r="L2696" s="3">
        <v>46175</v>
      </c>
      <c r="M2696" s="3">
        <v>47939</v>
      </c>
      <c r="N2696" s="2" t="s">
        <v>159</v>
      </c>
    </row>
    <row r="2697" spans="2:14" x14ac:dyDescent="0.25">
      <c r="B2697" s="2" t="s">
        <v>2977</v>
      </c>
      <c r="C2697" s="2" t="s">
        <v>2978</v>
      </c>
      <c r="D2697" s="2" t="s">
        <v>16</v>
      </c>
      <c r="E2697" s="2" t="s">
        <v>17</v>
      </c>
      <c r="F2697" s="2" t="s">
        <v>18</v>
      </c>
      <c r="G2697" s="2" t="s">
        <v>90</v>
      </c>
      <c r="H2697" s="2" t="s">
        <v>2979</v>
      </c>
      <c r="I2697" s="2">
        <v>8280</v>
      </c>
      <c r="J2697" s="2">
        <v>1560</v>
      </c>
      <c r="K2697" s="2">
        <v>20260210</v>
      </c>
      <c r="L2697" s="3">
        <v>46175</v>
      </c>
      <c r="M2697" s="3">
        <v>47969</v>
      </c>
      <c r="N2697" s="2" t="s">
        <v>159</v>
      </c>
    </row>
    <row r="2698" spans="2:14" x14ac:dyDescent="0.25">
      <c r="B2698" s="2" t="s">
        <v>2977</v>
      </c>
      <c r="C2698" s="2" t="s">
        <v>2978</v>
      </c>
      <c r="D2698" s="2" t="s">
        <v>16</v>
      </c>
      <c r="E2698" s="2" t="s">
        <v>17</v>
      </c>
      <c r="F2698" s="2" t="s">
        <v>18</v>
      </c>
      <c r="G2698" s="2" t="s">
        <v>90</v>
      </c>
      <c r="H2698" s="2" t="s">
        <v>2979</v>
      </c>
      <c r="I2698" s="2">
        <v>8280</v>
      </c>
      <c r="J2698" s="2">
        <v>6720</v>
      </c>
      <c r="K2698" s="2">
        <v>20260510</v>
      </c>
      <c r="L2698" s="3">
        <v>46192</v>
      </c>
      <c r="M2698" s="3">
        <v>48000</v>
      </c>
      <c r="N2698" s="2" t="s">
        <v>159</v>
      </c>
    </row>
    <row r="2699" spans="2:14" x14ac:dyDescent="0.25">
      <c r="B2699" s="2" t="s">
        <v>2981</v>
      </c>
      <c r="C2699" s="2" t="s">
        <v>2982</v>
      </c>
      <c r="D2699" s="2" t="s">
        <v>16</v>
      </c>
      <c r="E2699" s="2" t="s">
        <v>17</v>
      </c>
      <c r="F2699" s="2" t="s">
        <v>18</v>
      </c>
      <c r="G2699" s="2" t="s">
        <v>19</v>
      </c>
      <c r="H2699" s="2" t="s">
        <v>2983</v>
      </c>
      <c r="I2699" s="2">
        <v>2188</v>
      </c>
      <c r="J2699" s="2">
        <v>0</v>
      </c>
      <c r="K2699" s="2">
        <v>20230202</v>
      </c>
      <c r="L2699" s="3">
        <v>45903</v>
      </c>
      <c r="M2699" s="3">
        <v>46905</v>
      </c>
      <c r="N2699" s="2" t="s">
        <v>159</v>
      </c>
    </row>
    <row r="2700" spans="2:14" x14ac:dyDescent="0.25">
      <c r="B2700" s="2" t="s">
        <v>2981</v>
      </c>
      <c r="C2700" s="2" t="s">
        <v>2982</v>
      </c>
      <c r="D2700" s="2" t="s">
        <v>16</v>
      </c>
      <c r="E2700" s="2" t="s">
        <v>17</v>
      </c>
      <c r="F2700" s="2" t="s">
        <v>18</v>
      </c>
      <c r="G2700" s="2" t="s">
        <v>19</v>
      </c>
      <c r="H2700" s="2" t="s">
        <v>2983</v>
      </c>
      <c r="I2700" s="2">
        <v>2188</v>
      </c>
      <c r="J2700" s="2">
        <v>0</v>
      </c>
      <c r="K2700" s="2">
        <v>20230926</v>
      </c>
      <c r="L2700" s="3">
        <v>44958</v>
      </c>
      <c r="M2700" s="3">
        <v>47119</v>
      </c>
      <c r="N2700" s="2" t="s">
        <v>159</v>
      </c>
    </row>
    <row r="2701" spans="2:14" x14ac:dyDescent="0.25">
      <c r="B2701" s="2" t="s">
        <v>2981</v>
      </c>
      <c r="C2701" s="2" t="s">
        <v>2982</v>
      </c>
      <c r="D2701" s="2" t="s">
        <v>16</v>
      </c>
      <c r="E2701" s="2" t="s">
        <v>17</v>
      </c>
      <c r="F2701" s="2" t="s">
        <v>18</v>
      </c>
      <c r="G2701" s="2" t="s">
        <v>19</v>
      </c>
      <c r="H2701" s="2" t="s">
        <v>2983</v>
      </c>
      <c r="I2701" s="2">
        <v>2188</v>
      </c>
      <c r="J2701" s="2">
        <v>9</v>
      </c>
      <c r="K2701" s="2">
        <v>24022921</v>
      </c>
      <c r="L2701" s="3">
        <v>44958</v>
      </c>
      <c r="M2701" s="3">
        <v>47270</v>
      </c>
      <c r="N2701" s="2" t="s">
        <v>159</v>
      </c>
    </row>
    <row r="2702" spans="2:14" x14ac:dyDescent="0.25">
      <c r="B2702" s="2" t="s">
        <v>2981</v>
      </c>
      <c r="C2702" s="2" t="s">
        <v>2982</v>
      </c>
      <c r="D2702" s="2" t="s">
        <v>16</v>
      </c>
      <c r="E2702" s="2" t="s">
        <v>17</v>
      </c>
      <c r="F2702" s="2" t="s">
        <v>18</v>
      </c>
      <c r="G2702" s="2" t="s">
        <v>19</v>
      </c>
      <c r="H2702" s="2" t="s">
        <v>2983</v>
      </c>
      <c r="I2702" s="2">
        <v>2188</v>
      </c>
      <c r="J2702" s="2">
        <v>0</v>
      </c>
      <c r="K2702" s="2">
        <v>24022921</v>
      </c>
      <c r="L2702" s="3">
        <v>45730</v>
      </c>
      <c r="M2702" s="3">
        <v>47239</v>
      </c>
      <c r="N2702" s="2" t="s">
        <v>159</v>
      </c>
    </row>
    <row r="2703" spans="2:14" x14ac:dyDescent="0.25">
      <c r="B2703" s="2" t="s">
        <v>2981</v>
      </c>
      <c r="C2703" s="2" t="s">
        <v>2982</v>
      </c>
      <c r="D2703" s="2" t="s">
        <v>16</v>
      </c>
      <c r="E2703" s="2" t="s">
        <v>17</v>
      </c>
      <c r="F2703" s="2" t="s">
        <v>18</v>
      </c>
      <c r="G2703" s="2" t="s">
        <v>19</v>
      </c>
      <c r="H2703" s="2" t="s">
        <v>2983</v>
      </c>
      <c r="I2703" s="2">
        <v>2188</v>
      </c>
      <c r="J2703" s="2">
        <v>0</v>
      </c>
      <c r="K2703" s="2" t="s">
        <v>2984</v>
      </c>
      <c r="L2703" s="3">
        <v>45922</v>
      </c>
      <c r="M2703" s="3">
        <v>47543</v>
      </c>
      <c r="N2703" s="2" t="s">
        <v>159</v>
      </c>
    </row>
    <row r="2704" spans="2:14" x14ac:dyDescent="0.25">
      <c r="B2704" s="2" t="s">
        <v>2981</v>
      </c>
      <c r="C2704" s="2" t="s">
        <v>2982</v>
      </c>
      <c r="D2704" s="2" t="s">
        <v>16</v>
      </c>
      <c r="E2704" s="2" t="s">
        <v>17</v>
      </c>
      <c r="F2704" s="2" t="s">
        <v>18</v>
      </c>
      <c r="G2704" s="2" t="s">
        <v>19</v>
      </c>
      <c r="H2704" s="2" t="s">
        <v>2983</v>
      </c>
      <c r="I2704" s="2">
        <v>2188</v>
      </c>
      <c r="J2704" s="2">
        <v>0</v>
      </c>
      <c r="K2704" s="2" t="s">
        <v>2985</v>
      </c>
      <c r="L2704" s="3">
        <v>45903</v>
      </c>
      <c r="M2704" s="3">
        <v>47574</v>
      </c>
      <c r="N2704" s="2" t="s">
        <v>159</v>
      </c>
    </row>
    <row r="2705" spans="2:14" x14ac:dyDescent="0.25">
      <c r="B2705" s="2" t="s">
        <v>2981</v>
      </c>
      <c r="C2705" s="2" t="s">
        <v>2982</v>
      </c>
      <c r="D2705" s="2" t="s">
        <v>16</v>
      </c>
      <c r="E2705" s="2" t="s">
        <v>17</v>
      </c>
      <c r="F2705" s="2" t="s">
        <v>18</v>
      </c>
      <c r="G2705" s="2" t="s">
        <v>19</v>
      </c>
      <c r="H2705" s="2" t="s">
        <v>2983</v>
      </c>
      <c r="I2705" s="2">
        <v>2188</v>
      </c>
      <c r="J2705" s="2">
        <v>179</v>
      </c>
      <c r="K2705" s="2" t="s">
        <v>2986</v>
      </c>
      <c r="L2705" s="3">
        <v>45903</v>
      </c>
      <c r="M2705" s="3">
        <v>47635</v>
      </c>
      <c r="N2705" s="2" t="s">
        <v>159</v>
      </c>
    </row>
    <row r="2706" spans="2:14" x14ac:dyDescent="0.25">
      <c r="B2706" s="2" t="s">
        <v>2981</v>
      </c>
      <c r="C2706" s="2" t="s">
        <v>2982</v>
      </c>
      <c r="D2706" s="2" t="s">
        <v>16</v>
      </c>
      <c r="E2706" s="2" t="s">
        <v>17</v>
      </c>
      <c r="F2706" s="2" t="s">
        <v>18</v>
      </c>
      <c r="G2706" s="2" t="s">
        <v>19</v>
      </c>
      <c r="H2706" s="2" t="s">
        <v>2983</v>
      </c>
      <c r="I2706" s="2">
        <v>2188</v>
      </c>
      <c r="J2706" s="2">
        <v>240</v>
      </c>
      <c r="K2706" s="2" t="s">
        <v>2987</v>
      </c>
      <c r="L2706" s="3">
        <v>45926</v>
      </c>
      <c r="M2706" s="3">
        <v>47635</v>
      </c>
      <c r="N2706" s="2" t="s">
        <v>159</v>
      </c>
    </row>
    <row r="2707" spans="2:14" x14ac:dyDescent="0.25">
      <c r="B2707" s="2" t="s">
        <v>2981</v>
      </c>
      <c r="C2707" s="2" t="s">
        <v>2982</v>
      </c>
      <c r="D2707" s="2" t="s">
        <v>16</v>
      </c>
      <c r="E2707" s="2" t="s">
        <v>17</v>
      </c>
      <c r="F2707" s="2" t="s">
        <v>18</v>
      </c>
      <c r="G2707" s="2" t="s">
        <v>19</v>
      </c>
      <c r="H2707" s="2" t="s">
        <v>2983</v>
      </c>
      <c r="I2707" s="2">
        <v>2188</v>
      </c>
      <c r="J2707" s="2">
        <v>1360</v>
      </c>
      <c r="K2707" s="2" t="s">
        <v>2988</v>
      </c>
      <c r="L2707" s="3">
        <v>45922</v>
      </c>
      <c r="M2707" s="3">
        <v>47727</v>
      </c>
      <c r="N2707" s="2" t="s">
        <v>159</v>
      </c>
    </row>
    <row r="2708" spans="2:14" x14ac:dyDescent="0.25">
      <c r="B2708" s="2" t="s">
        <v>2981</v>
      </c>
      <c r="C2708" s="2" t="s">
        <v>2982</v>
      </c>
      <c r="D2708" s="2" t="s">
        <v>16</v>
      </c>
      <c r="E2708" s="2" t="s">
        <v>17</v>
      </c>
      <c r="F2708" s="2" t="s">
        <v>18</v>
      </c>
      <c r="G2708" s="2" t="s">
        <v>19</v>
      </c>
      <c r="H2708" s="2" t="s">
        <v>2983</v>
      </c>
      <c r="I2708" s="2">
        <v>2188</v>
      </c>
      <c r="J2708" s="2">
        <v>400</v>
      </c>
      <c r="K2708" s="2" t="s">
        <v>2989</v>
      </c>
      <c r="L2708" s="3">
        <v>45945</v>
      </c>
      <c r="M2708" s="3">
        <v>47757</v>
      </c>
      <c r="N2708" s="2" t="s">
        <v>159</v>
      </c>
    </row>
    <row r="2709" spans="2:14" x14ac:dyDescent="0.25">
      <c r="B2709" s="2" t="s">
        <v>2981</v>
      </c>
      <c r="C2709" s="2" t="s">
        <v>2982</v>
      </c>
      <c r="D2709" s="2" t="s">
        <v>16</v>
      </c>
      <c r="E2709" s="2" t="s">
        <v>17</v>
      </c>
      <c r="F2709" s="2" t="s">
        <v>18</v>
      </c>
      <c r="G2709" s="2" t="s">
        <v>19</v>
      </c>
      <c r="H2709" s="2" t="s">
        <v>2983</v>
      </c>
      <c r="I2709" s="2">
        <v>2188</v>
      </c>
      <c r="J2709" s="2">
        <v>0</v>
      </c>
      <c r="K2709" s="2" t="s">
        <v>2990</v>
      </c>
      <c r="L2709" s="3">
        <v>45903</v>
      </c>
      <c r="M2709" s="3">
        <v>47515</v>
      </c>
      <c r="N2709" s="2" t="s">
        <v>159</v>
      </c>
    </row>
    <row r="2710" spans="2:14" x14ac:dyDescent="0.25">
      <c r="B2710" s="2" t="s">
        <v>2991</v>
      </c>
      <c r="C2710" s="2" t="s">
        <v>2992</v>
      </c>
      <c r="D2710" s="2" t="s">
        <v>16</v>
      </c>
      <c r="E2710" s="2" t="s">
        <v>17</v>
      </c>
      <c r="F2710" s="2" t="s">
        <v>18</v>
      </c>
      <c r="G2710" s="2" t="s">
        <v>19</v>
      </c>
      <c r="H2710" s="2" t="s">
        <v>2993</v>
      </c>
      <c r="I2710" s="2">
        <v>560</v>
      </c>
      <c r="J2710" s="2">
        <v>560</v>
      </c>
      <c r="K2710" s="2">
        <v>202330515</v>
      </c>
      <c r="L2710" s="3">
        <v>46205</v>
      </c>
      <c r="M2710" s="3">
        <v>46997</v>
      </c>
      <c r="N2710" s="2" t="s">
        <v>159</v>
      </c>
    </row>
    <row r="2711" spans="2:14" x14ac:dyDescent="0.25">
      <c r="B2711" s="2" t="s">
        <v>2994</v>
      </c>
      <c r="C2711" s="2" t="s">
        <v>2995</v>
      </c>
      <c r="D2711" s="2" t="s">
        <v>16</v>
      </c>
      <c r="E2711" s="2" t="s">
        <v>17</v>
      </c>
      <c r="F2711" s="2" t="s">
        <v>138</v>
      </c>
      <c r="G2711" s="2" t="s">
        <v>156</v>
      </c>
      <c r="H2711" s="2" t="s">
        <v>2996</v>
      </c>
      <c r="I2711" s="2">
        <v>180</v>
      </c>
      <c r="J2711" s="2">
        <v>180</v>
      </c>
      <c r="K2711" s="2">
        <v>10120231919</v>
      </c>
      <c r="L2711" s="3">
        <v>45895</v>
      </c>
      <c r="M2711" s="3">
        <v>47027</v>
      </c>
      <c r="N2711" s="2" t="s">
        <v>159</v>
      </c>
    </row>
    <row r="2712" spans="2:14" x14ac:dyDescent="0.25">
      <c r="B2712" s="2" t="s">
        <v>2997</v>
      </c>
      <c r="C2712" s="2" t="s">
        <v>2998</v>
      </c>
      <c r="D2712" s="2" t="s">
        <v>16</v>
      </c>
      <c r="E2712" s="2" t="s">
        <v>17</v>
      </c>
      <c r="F2712" s="2" t="s">
        <v>18</v>
      </c>
      <c r="G2712" s="2" t="s">
        <v>90</v>
      </c>
      <c r="H2712" s="2" t="s">
        <v>2999</v>
      </c>
      <c r="I2712" s="2">
        <v>1973</v>
      </c>
      <c r="J2712" s="2">
        <v>133</v>
      </c>
      <c r="K2712" s="2">
        <v>20241224001</v>
      </c>
      <c r="L2712" s="3">
        <v>45824</v>
      </c>
      <c r="M2712" s="3">
        <v>47604</v>
      </c>
      <c r="N2712" s="2" t="s">
        <v>159</v>
      </c>
    </row>
    <row r="2713" spans="2:14" x14ac:dyDescent="0.25">
      <c r="B2713" s="2" t="s">
        <v>2997</v>
      </c>
      <c r="C2713" s="2" t="s">
        <v>2998</v>
      </c>
      <c r="D2713" s="2" t="s">
        <v>16</v>
      </c>
      <c r="E2713" s="2" t="s">
        <v>17</v>
      </c>
      <c r="F2713" s="2" t="s">
        <v>18</v>
      </c>
      <c r="G2713" s="2" t="s">
        <v>90</v>
      </c>
      <c r="H2713" s="2" t="s">
        <v>2999</v>
      </c>
      <c r="I2713" s="2">
        <v>1973</v>
      </c>
      <c r="J2713" s="2">
        <v>1840</v>
      </c>
      <c r="K2713" s="2" t="s">
        <v>3000</v>
      </c>
      <c r="L2713" s="3">
        <v>45871</v>
      </c>
      <c r="M2713" s="3">
        <v>47665</v>
      </c>
      <c r="N2713" s="2" t="s">
        <v>159</v>
      </c>
    </row>
    <row r="2714" spans="2:14" x14ac:dyDescent="0.25">
      <c r="B2714" s="2" t="s">
        <v>3001</v>
      </c>
      <c r="C2714" s="2" t="s">
        <v>3002</v>
      </c>
      <c r="D2714" s="2" t="s">
        <v>28</v>
      </c>
      <c r="E2714" s="2" t="s">
        <v>17</v>
      </c>
      <c r="F2714" s="2" t="s">
        <v>24</v>
      </c>
      <c r="G2714" s="2" t="s">
        <v>24</v>
      </c>
      <c r="H2714" s="2" t="s">
        <v>24</v>
      </c>
      <c r="I2714" s="2">
        <v>0</v>
      </c>
      <c r="J2714" s="2">
        <v>0</v>
      </c>
      <c r="K2714" s="2">
        <v>0</v>
      </c>
      <c r="L2714" s="3">
        <v>46013</v>
      </c>
      <c r="M2714" s="2" t="s">
        <v>30</v>
      </c>
      <c r="N2714" s="2" t="s">
        <v>42</v>
      </c>
    </row>
    <row r="2715" spans="2:14" x14ac:dyDescent="0.25">
      <c r="B2715" s="2" t="s">
        <v>3003</v>
      </c>
      <c r="C2715" s="2" t="s">
        <v>3004</v>
      </c>
      <c r="D2715" s="2" t="s">
        <v>28</v>
      </c>
      <c r="E2715" s="2" t="s">
        <v>17</v>
      </c>
      <c r="F2715" s="2" t="s">
        <v>29</v>
      </c>
      <c r="G2715" s="2" t="s">
        <v>29</v>
      </c>
      <c r="H2715" s="2" t="s">
        <v>3005</v>
      </c>
      <c r="I2715" s="2">
        <v>5</v>
      </c>
      <c r="J2715" s="2">
        <v>5</v>
      </c>
      <c r="K2715" s="2">
        <v>0</v>
      </c>
      <c r="L2715" s="3">
        <v>44958</v>
      </c>
      <c r="M2715" s="2" t="s">
        <v>30</v>
      </c>
      <c r="N2715" s="2" t="s">
        <v>497</v>
      </c>
    </row>
    <row r="2716" spans="2:14" x14ac:dyDescent="0.25">
      <c r="B2716" s="2" t="s">
        <v>3006</v>
      </c>
      <c r="C2716" s="2" t="s">
        <v>3007</v>
      </c>
      <c r="D2716" s="2" t="s">
        <v>16</v>
      </c>
      <c r="E2716" s="2" t="s">
        <v>17</v>
      </c>
      <c r="F2716" s="2" t="s">
        <v>18</v>
      </c>
      <c r="G2716" s="2" t="s">
        <v>175</v>
      </c>
      <c r="H2716" s="2" t="s">
        <v>3008</v>
      </c>
      <c r="I2716" s="2">
        <v>0</v>
      </c>
      <c r="J2716" s="2">
        <v>0</v>
      </c>
      <c r="K2716" s="2">
        <v>0</v>
      </c>
      <c r="L2716" s="3">
        <v>46192</v>
      </c>
      <c r="M2716" s="3">
        <v>47880</v>
      </c>
      <c r="N2716" s="2" t="s">
        <v>3009</v>
      </c>
    </row>
    <row r="2717" spans="2:14" x14ac:dyDescent="0.25">
      <c r="B2717" s="2" t="s">
        <v>3010</v>
      </c>
      <c r="C2717" s="2" t="s">
        <v>3011</v>
      </c>
      <c r="D2717" s="2" t="s">
        <v>16</v>
      </c>
      <c r="E2717" s="2" t="s">
        <v>17</v>
      </c>
      <c r="F2717" s="2" t="s">
        <v>18</v>
      </c>
      <c r="G2717" s="2" t="s">
        <v>19</v>
      </c>
      <c r="H2717" s="2" t="s">
        <v>3012</v>
      </c>
      <c r="I2717" s="2">
        <v>1244</v>
      </c>
      <c r="J2717" s="2">
        <v>0</v>
      </c>
      <c r="K2717" s="2">
        <v>240918</v>
      </c>
      <c r="L2717" s="3">
        <v>44958</v>
      </c>
      <c r="M2717" s="3">
        <v>46997</v>
      </c>
      <c r="N2717" s="2" t="s">
        <v>2814</v>
      </c>
    </row>
    <row r="2718" spans="2:14" x14ac:dyDescent="0.25">
      <c r="B2718" s="2" t="s">
        <v>3010</v>
      </c>
      <c r="C2718" s="2" t="s">
        <v>3011</v>
      </c>
      <c r="D2718" s="2" t="s">
        <v>16</v>
      </c>
      <c r="E2718" s="2" t="s">
        <v>17</v>
      </c>
      <c r="F2718" s="2" t="s">
        <v>18</v>
      </c>
      <c r="G2718" s="2" t="s">
        <v>19</v>
      </c>
      <c r="H2718" s="2" t="s">
        <v>3012</v>
      </c>
      <c r="I2718" s="2">
        <v>1244</v>
      </c>
      <c r="J2718" s="2">
        <v>1244</v>
      </c>
      <c r="K2718" s="2" t="s">
        <v>3013</v>
      </c>
      <c r="L2718" s="3">
        <v>45845</v>
      </c>
      <c r="M2718" s="3">
        <v>47270</v>
      </c>
      <c r="N2718" s="2" t="s">
        <v>2814</v>
      </c>
    </row>
    <row r="2719" spans="2:14" x14ac:dyDescent="0.25">
      <c r="B2719" s="2" t="s">
        <v>3014</v>
      </c>
      <c r="C2719" s="2" t="s">
        <v>3015</v>
      </c>
      <c r="D2719" s="2" t="s">
        <v>16</v>
      </c>
      <c r="E2719" s="2" t="s">
        <v>17</v>
      </c>
      <c r="F2719" s="2" t="s">
        <v>18</v>
      </c>
      <c r="G2719" s="2" t="s">
        <v>19</v>
      </c>
      <c r="H2719" s="2" t="s">
        <v>3012</v>
      </c>
      <c r="I2719" s="2">
        <v>1565</v>
      </c>
      <c r="J2719" s="2">
        <v>0</v>
      </c>
      <c r="K2719" s="2">
        <v>240919</v>
      </c>
      <c r="L2719" s="3">
        <v>44958</v>
      </c>
      <c r="M2719" s="3">
        <v>46997</v>
      </c>
      <c r="N2719" s="2" t="s">
        <v>2814</v>
      </c>
    </row>
    <row r="2720" spans="2:14" x14ac:dyDescent="0.25">
      <c r="B2720" s="2" t="s">
        <v>3014</v>
      </c>
      <c r="C2720" s="2" t="s">
        <v>3015</v>
      </c>
      <c r="D2720" s="2" t="s">
        <v>16</v>
      </c>
      <c r="E2720" s="2" t="s">
        <v>17</v>
      </c>
      <c r="F2720" s="2" t="s">
        <v>18</v>
      </c>
      <c r="G2720" s="2" t="s">
        <v>19</v>
      </c>
      <c r="H2720" s="2" t="s">
        <v>3012</v>
      </c>
      <c r="I2720" s="2">
        <v>1565</v>
      </c>
      <c r="J2720" s="2">
        <v>1565</v>
      </c>
      <c r="K2720" s="2" t="s">
        <v>3016</v>
      </c>
      <c r="L2720" s="3">
        <v>45845</v>
      </c>
      <c r="M2720" s="3">
        <v>47270</v>
      </c>
      <c r="N2720" s="2" t="s">
        <v>2814</v>
      </c>
    </row>
    <row r="2721" spans="2:14" x14ac:dyDescent="0.25">
      <c r="B2721" s="2" t="s">
        <v>3017</v>
      </c>
      <c r="C2721" s="2" t="s">
        <v>3018</v>
      </c>
      <c r="D2721" s="2" t="s">
        <v>16</v>
      </c>
      <c r="E2721" s="2" t="s">
        <v>17</v>
      </c>
      <c r="F2721" s="2" t="s">
        <v>18</v>
      </c>
      <c r="G2721" s="2" t="s">
        <v>19</v>
      </c>
      <c r="H2721" s="2" t="s">
        <v>3012</v>
      </c>
      <c r="I2721" s="2">
        <v>230</v>
      </c>
      <c r="J2721" s="2">
        <v>0</v>
      </c>
      <c r="K2721" s="2">
        <v>240919</v>
      </c>
      <c r="L2721" s="3">
        <v>44958</v>
      </c>
      <c r="M2721" s="3">
        <v>46997</v>
      </c>
      <c r="N2721" s="2" t="s">
        <v>2814</v>
      </c>
    </row>
    <row r="2722" spans="2:14" x14ac:dyDescent="0.25">
      <c r="B2722" s="2" t="s">
        <v>3017</v>
      </c>
      <c r="C2722" s="2" t="s">
        <v>3018</v>
      </c>
      <c r="D2722" s="2" t="s">
        <v>16</v>
      </c>
      <c r="E2722" s="2" t="s">
        <v>17</v>
      </c>
      <c r="F2722" s="2" t="s">
        <v>18</v>
      </c>
      <c r="G2722" s="2" t="s">
        <v>19</v>
      </c>
      <c r="H2722" s="2" t="s">
        <v>3012</v>
      </c>
      <c r="I2722" s="2">
        <v>230</v>
      </c>
      <c r="J2722" s="2">
        <v>230</v>
      </c>
      <c r="K2722" s="2" t="s">
        <v>3019</v>
      </c>
      <c r="L2722" s="3">
        <v>45845</v>
      </c>
      <c r="M2722" s="3">
        <v>47270</v>
      </c>
      <c r="N2722" s="2" t="s">
        <v>2814</v>
      </c>
    </row>
    <row r="2723" spans="2:14" x14ac:dyDescent="0.25">
      <c r="B2723" s="2" t="s">
        <v>3020</v>
      </c>
      <c r="C2723" s="2" t="s">
        <v>3021</v>
      </c>
      <c r="D2723" s="2" t="s">
        <v>41</v>
      </c>
      <c r="E2723" s="2" t="s">
        <v>17</v>
      </c>
      <c r="F2723" s="2" t="s">
        <v>18</v>
      </c>
      <c r="G2723" s="2" t="s">
        <v>3022</v>
      </c>
      <c r="H2723" s="2" t="s">
        <v>3023</v>
      </c>
      <c r="I2723" s="2">
        <v>0</v>
      </c>
      <c r="J2723" s="2">
        <v>0</v>
      </c>
      <c r="K2723" s="2">
        <v>0</v>
      </c>
      <c r="L2723" s="3">
        <v>45695</v>
      </c>
      <c r="M2723" s="3">
        <v>47484</v>
      </c>
      <c r="N2723" s="2" t="s">
        <v>1586</v>
      </c>
    </row>
    <row r="2724" spans="2:14" x14ac:dyDescent="0.25">
      <c r="B2724" s="2" t="s">
        <v>3020</v>
      </c>
      <c r="C2724" s="2" t="s">
        <v>3021</v>
      </c>
      <c r="D2724" s="2" t="s">
        <v>41</v>
      </c>
      <c r="E2724" s="2" t="s">
        <v>17</v>
      </c>
      <c r="F2724" s="2" t="s">
        <v>18</v>
      </c>
      <c r="G2724" s="2" t="s">
        <v>3022</v>
      </c>
      <c r="H2724" s="2" t="s">
        <v>3023</v>
      </c>
      <c r="I2724" s="2">
        <v>0</v>
      </c>
      <c r="J2724" s="2">
        <v>0</v>
      </c>
      <c r="K2724" s="2">
        <v>0</v>
      </c>
      <c r="L2724" s="3">
        <v>45717</v>
      </c>
      <c r="M2724" s="3">
        <v>47515</v>
      </c>
      <c r="N2724" s="2" t="s">
        <v>1586</v>
      </c>
    </row>
    <row r="2725" spans="2:14" x14ac:dyDescent="0.25">
      <c r="B2725" s="2" t="s">
        <v>3020</v>
      </c>
      <c r="C2725" s="2" t="s">
        <v>3021</v>
      </c>
      <c r="D2725" s="2" t="s">
        <v>41</v>
      </c>
      <c r="E2725" s="2" t="s">
        <v>17</v>
      </c>
      <c r="F2725" s="2" t="s">
        <v>18</v>
      </c>
      <c r="G2725" s="2" t="s">
        <v>3022</v>
      </c>
      <c r="H2725" s="2" t="s">
        <v>3023</v>
      </c>
      <c r="I2725" s="2">
        <v>0</v>
      </c>
      <c r="J2725" s="2">
        <v>0</v>
      </c>
      <c r="K2725" s="2">
        <v>0</v>
      </c>
      <c r="L2725" s="3">
        <v>45764</v>
      </c>
      <c r="M2725" s="3">
        <v>47543</v>
      </c>
      <c r="N2725" s="2" t="s">
        <v>1586</v>
      </c>
    </row>
    <row r="2726" spans="2:14" x14ac:dyDescent="0.25">
      <c r="B2726" s="2" t="s">
        <v>3020</v>
      </c>
      <c r="C2726" s="2" t="s">
        <v>3021</v>
      </c>
      <c r="D2726" s="2" t="s">
        <v>41</v>
      </c>
      <c r="E2726" s="2" t="s">
        <v>17</v>
      </c>
      <c r="F2726" s="2" t="s">
        <v>18</v>
      </c>
      <c r="G2726" s="2" t="s">
        <v>3022</v>
      </c>
      <c r="H2726" s="2" t="s">
        <v>3023</v>
      </c>
      <c r="I2726" s="2">
        <v>0</v>
      </c>
      <c r="J2726" s="2">
        <v>0</v>
      </c>
      <c r="K2726" s="2">
        <v>0</v>
      </c>
      <c r="L2726" s="3">
        <v>45794</v>
      </c>
      <c r="M2726" s="3">
        <v>47604</v>
      </c>
      <c r="N2726" s="2" t="s">
        <v>1586</v>
      </c>
    </row>
    <row r="2727" spans="2:14" x14ac:dyDescent="0.25">
      <c r="B2727" s="2" t="s">
        <v>3020</v>
      </c>
      <c r="C2727" s="2" t="s">
        <v>3021</v>
      </c>
      <c r="D2727" s="2" t="s">
        <v>41</v>
      </c>
      <c r="E2727" s="2" t="s">
        <v>17</v>
      </c>
      <c r="F2727" s="2" t="s">
        <v>18</v>
      </c>
      <c r="G2727" s="2" t="s">
        <v>3022</v>
      </c>
      <c r="H2727" s="2" t="s">
        <v>3023</v>
      </c>
      <c r="I2727" s="2">
        <v>0</v>
      </c>
      <c r="J2727" s="2">
        <v>0</v>
      </c>
      <c r="K2727" s="2">
        <v>90012015</v>
      </c>
      <c r="L2727" s="3">
        <v>44958</v>
      </c>
      <c r="M2727" s="3">
        <v>47453</v>
      </c>
      <c r="N2727" s="2" t="s">
        <v>1586</v>
      </c>
    </row>
    <row r="2728" spans="2:14" x14ac:dyDescent="0.25">
      <c r="B2728" s="2" t="s">
        <v>3020</v>
      </c>
      <c r="C2728" s="2" t="s">
        <v>3021</v>
      </c>
      <c r="D2728" s="2" t="s">
        <v>41</v>
      </c>
      <c r="E2728" s="2" t="s">
        <v>17</v>
      </c>
      <c r="F2728" s="2" t="s">
        <v>18</v>
      </c>
      <c r="G2728" s="2" t="s">
        <v>3022</v>
      </c>
      <c r="H2728" s="2" t="s">
        <v>3023</v>
      </c>
      <c r="I2728" s="2">
        <v>0</v>
      </c>
      <c r="J2728" s="2">
        <v>0</v>
      </c>
      <c r="K2728" s="2" t="s">
        <v>3024</v>
      </c>
      <c r="L2728" s="3">
        <v>45912</v>
      </c>
      <c r="M2728" s="3">
        <v>46143</v>
      </c>
      <c r="N2728" s="2" t="s">
        <v>1586</v>
      </c>
    </row>
    <row r="2729" spans="2:14" x14ac:dyDescent="0.25">
      <c r="B2729" s="2" t="s">
        <v>3020</v>
      </c>
      <c r="C2729" s="2" t="s">
        <v>3021</v>
      </c>
      <c r="D2729" s="2" t="s">
        <v>41</v>
      </c>
      <c r="E2729" s="2" t="s">
        <v>17</v>
      </c>
      <c r="F2729" s="2" t="s">
        <v>18</v>
      </c>
      <c r="G2729" s="2" t="s">
        <v>3022</v>
      </c>
      <c r="H2729" s="2" t="s">
        <v>3023</v>
      </c>
      <c r="I2729" s="2">
        <v>0</v>
      </c>
      <c r="J2729" s="2">
        <v>0</v>
      </c>
      <c r="K2729" s="2" t="s">
        <v>3025</v>
      </c>
      <c r="L2729" s="3">
        <v>45770</v>
      </c>
      <c r="M2729" s="3">
        <v>47574</v>
      </c>
      <c r="N2729" s="2" t="s">
        <v>1586</v>
      </c>
    </row>
    <row r="2730" spans="2:14" x14ac:dyDescent="0.25">
      <c r="B2730" s="2" t="s">
        <v>3020</v>
      </c>
      <c r="C2730" s="2" t="s">
        <v>3021</v>
      </c>
      <c r="D2730" s="2" t="s">
        <v>41</v>
      </c>
      <c r="E2730" s="2" t="s">
        <v>17</v>
      </c>
      <c r="F2730" s="2" t="s">
        <v>18</v>
      </c>
      <c r="G2730" s="2" t="s">
        <v>3022</v>
      </c>
      <c r="H2730" s="2" t="s">
        <v>3023</v>
      </c>
      <c r="I2730" s="2">
        <v>0</v>
      </c>
      <c r="J2730" s="2">
        <v>0</v>
      </c>
      <c r="K2730" s="2" t="s">
        <v>3026</v>
      </c>
      <c r="L2730" s="3">
        <v>45864</v>
      </c>
      <c r="M2730" s="3">
        <v>47604</v>
      </c>
      <c r="N2730" s="2" t="s">
        <v>1586</v>
      </c>
    </row>
    <row r="2731" spans="2:14" x14ac:dyDescent="0.25">
      <c r="B2731" s="2" t="s">
        <v>3020</v>
      </c>
      <c r="C2731" s="2" t="s">
        <v>3021</v>
      </c>
      <c r="D2731" s="2" t="s">
        <v>41</v>
      </c>
      <c r="E2731" s="2" t="s">
        <v>17</v>
      </c>
      <c r="F2731" s="2" t="s">
        <v>18</v>
      </c>
      <c r="G2731" s="2" t="s">
        <v>3022</v>
      </c>
      <c r="H2731" s="2" t="s">
        <v>3023</v>
      </c>
      <c r="I2731" s="2">
        <v>0</v>
      </c>
      <c r="J2731" s="2">
        <v>0</v>
      </c>
      <c r="K2731" s="2" t="s">
        <v>3027</v>
      </c>
      <c r="L2731" s="3">
        <v>45832</v>
      </c>
      <c r="M2731" s="3">
        <v>47635</v>
      </c>
      <c r="N2731" s="2" t="s">
        <v>1586</v>
      </c>
    </row>
    <row r="2732" spans="2:14" x14ac:dyDescent="0.25">
      <c r="B2732" s="2" t="s">
        <v>3020</v>
      </c>
      <c r="C2732" s="2" t="s">
        <v>3021</v>
      </c>
      <c r="D2732" s="2" t="s">
        <v>41</v>
      </c>
      <c r="E2732" s="2" t="s">
        <v>17</v>
      </c>
      <c r="F2732" s="2" t="s">
        <v>18</v>
      </c>
      <c r="G2732" s="2" t="s">
        <v>3022</v>
      </c>
      <c r="H2732" s="2" t="s">
        <v>3023</v>
      </c>
      <c r="I2732" s="2">
        <v>0</v>
      </c>
      <c r="J2732" s="2">
        <v>0</v>
      </c>
      <c r="K2732" s="2" t="s">
        <v>3028</v>
      </c>
      <c r="L2732" s="3">
        <v>45884</v>
      </c>
      <c r="M2732" s="3">
        <v>47665</v>
      </c>
      <c r="N2732" s="2" t="s">
        <v>1586</v>
      </c>
    </row>
    <row r="2733" spans="2:14" x14ac:dyDescent="0.25">
      <c r="B2733" s="2" t="s">
        <v>3020</v>
      </c>
      <c r="C2733" s="2" t="s">
        <v>3021</v>
      </c>
      <c r="D2733" s="2" t="s">
        <v>41</v>
      </c>
      <c r="E2733" s="2" t="s">
        <v>17</v>
      </c>
      <c r="F2733" s="2" t="s">
        <v>18</v>
      </c>
      <c r="G2733" s="2" t="s">
        <v>3022</v>
      </c>
      <c r="H2733" s="2" t="s">
        <v>3023</v>
      </c>
      <c r="I2733" s="2">
        <v>0</v>
      </c>
      <c r="J2733" s="2">
        <v>0</v>
      </c>
      <c r="K2733" s="2" t="s">
        <v>3029</v>
      </c>
      <c r="L2733" s="3">
        <v>45954</v>
      </c>
      <c r="M2733" s="3">
        <v>46143</v>
      </c>
      <c r="N2733" s="2" t="s">
        <v>1586</v>
      </c>
    </row>
    <row r="2734" spans="2:14" x14ac:dyDescent="0.25">
      <c r="B2734" s="2" t="s">
        <v>3020</v>
      </c>
      <c r="C2734" s="2" t="s">
        <v>3021</v>
      </c>
      <c r="D2734" s="2" t="s">
        <v>41</v>
      </c>
      <c r="E2734" s="2" t="s">
        <v>17</v>
      </c>
      <c r="F2734" s="2" t="s">
        <v>18</v>
      </c>
      <c r="G2734" s="2" t="s">
        <v>3022</v>
      </c>
      <c r="H2734" s="2" t="s">
        <v>3023</v>
      </c>
      <c r="I2734" s="2">
        <v>0</v>
      </c>
      <c r="J2734" s="2">
        <v>0</v>
      </c>
      <c r="K2734" s="2" t="s">
        <v>3030</v>
      </c>
      <c r="L2734" s="3">
        <v>45990</v>
      </c>
      <c r="M2734" s="3">
        <v>46143</v>
      </c>
      <c r="N2734" s="2" t="s">
        <v>1586</v>
      </c>
    </row>
    <row r="2735" spans="2:14" x14ac:dyDescent="0.25">
      <c r="B2735" s="2" t="s">
        <v>3020</v>
      </c>
      <c r="C2735" s="2" t="s">
        <v>3021</v>
      </c>
      <c r="D2735" s="2" t="s">
        <v>41</v>
      </c>
      <c r="E2735" s="2" t="s">
        <v>17</v>
      </c>
      <c r="F2735" s="2" t="s">
        <v>18</v>
      </c>
      <c r="G2735" s="2" t="s">
        <v>3022</v>
      </c>
      <c r="H2735" s="2" t="s">
        <v>3023</v>
      </c>
      <c r="I2735" s="2">
        <v>0</v>
      </c>
      <c r="J2735" s="2">
        <v>0</v>
      </c>
      <c r="K2735" s="2" t="s">
        <v>3031</v>
      </c>
      <c r="L2735" s="3">
        <v>46129</v>
      </c>
      <c r="M2735" s="3">
        <v>47939</v>
      </c>
      <c r="N2735" s="2" t="s">
        <v>1586</v>
      </c>
    </row>
    <row r="2736" spans="2:14" x14ac:dyDescent="0.25">
      <c r="B2736" s="2" t="s">
        <v>3020</v>
      </c>
      <c r="C2736" s="2" t="s">
        <v>3021</v>
      </c>
      <c r="D2736" s="2" t="s">
        <v>41</v>
      </c>
      <c r="E2736" s="2" t="s">
        <v>17</v>
      </c>
      <c r="F2736" s="2" t="s">
        <v>18</v>
      </c>
      <c r="G2736" s="2" t="s">
        <v>3022</v>
      </c>
      <c r="H2736" s="2" t="s">
        <v>3023</v>
      </c>
      <c r="I2736" s="2">
        <v>0</v>
      </c>
      <c r="J2736" s="2">
        <v>0</v>
      </c>
      <c r="K2736" s="2" t="s">
        <v>3032</v>
      </c>
      <c r="L2736" s="3">
        <v>46139</v>
      </c>
      <c r="M2736" s="3">
        <v>47939</v>
      </c>
      <c r="N2736" s="2" t="s">
        <v>1586</v>
      </c>
    </row>
    <row r="2737" spans="2:14" x14ac:dyDescent="0.25">
      <c r="B2737" s="2" t="s">
        <v>3020</v>
      </c>
      <c r="C2737" s="2" t="s">
        <v>3021</v>
      </c>
      <c r="D2737" s="2" t="s">
        <v>41</v>
      </c>
      <c r="E2737" s="2" t="s">
        <v>17</v>
      </c>
      <c r="F2737" s="2" t="s">
        <v>18</v>
      </c>
      <c r="G2737" s="2" t="s">
        <v>3022</v>
      </c>
      <c r="H2737" s="2" t="s">
        <v>3023</v>
      </c>
      <c r="I2737" s="2">
        <v>0</v>
      </c>
      <c r="J2737" s="2">
        <v>0</v>
      </c>
      <c r="K2737" s="2" t="s">
        <v>3033</v>
      </c>
      <c r="L2737" s="3">
        <v>46155</v>
      </c>
      <c r="M2737" s="3">
        <v>47969</v>
      </c>
      <c r="N2737" s="2" t="s">
        <v>1586</v>
      </c>
    </row>
    <row r="2738" spans="2:14" x14ac:dyDescent="0.25">
      <c r="B2738" s="2" t="s">
        <v>3020</v>
      </c>
      <c r="C2738" s="2" t="s">
        <v>3021</v>
      </c>
      <c r="D2738" s="2" t="s">
        <v>41</v>
      </c>
      <c r="E2738" s="2" t="s">
        <v>151</v>
      </c>
      <c r="F2738" s="2" t="s">
        <v>18</v>
      </c>
      <c r="G2738" s="2" t="s">
        <v>3022</v>
      </c>
      <c r="H2738" s="2" t="s">
        <v>3023</v>
      </c>
      <c r="I2738" s="2">
        <v>0</v>
      </c>
      <c r="J2738" s="2">
        <v>0</v>
      </c>
      <c r="K2738" s="2" t="s">
        <v>3024</v>
      </c>
      <c r="L2738" s="3">
        <v>45912</v>
      </c>
      <c r="M2738" s="3">
        <v>46143</v>
      </c>
      <c r="N2738" s="2" t="s">
        <v>1586</v>
      </c>
    </row>
    <row r="2739" spans="2:14" x14ac:dyDescent="0.25">
      <c r="B2739" s="2" t="s">
        <v>3020</v>
      </c>
      <c r="C2739" s="2" t="s">
        <v>3021</v>
      </c>
      <c r="D2739" s="2" t="s">
        <v>41</v>
      </c>
      <c r="E2739" s="2" t="s">
        <v>142</v>
      </c>
      <c r="F2739" s="2" t="s">
        <v>18</v>
      </c>
      <c r="G2739" s="2" t="s">
        <v>3022</v>
      </c>
      <c r="H2739" s="2" t="s">
        <v>3023</v>
      </c>
      <c r="I2739" s="2">
        <v>0</v>
      </c>
      <c r="J2739" s="2">
        <v>0</v>
      </c>
      <c r="K2739" s="2" t="s">
        <v>3028</v>
      </c>
      <c r="L2739" s="3">
        <v>45884</v>
      </c>
      <c r="M2739" s="3">
        <v>47665</v>
      </c>
      <c r="N2739" s="2" t="s">
        <v>1586</v>
      </c>
    </row>
    <row r="2740" spans="2:14" x14ac:dyDescent="0.25">
      <c r="B2740" s="2" t="s">
        <v>3034</v>
      </c>
      <c r="C2740" s="2" t="s">
        <v>3035</v>
      </c>
      <c r="D2740" s="2" t="s">
        <v>41</v>
      </c>
      <c r="E2740" s="2" t="s">
        <v>17</v>
      </c>
      <c r="F2740" s="2" t="s">
        <v>138</v>
      </c>
      <c r="G2740" s="2" t="s">
        <v>138</v>
      </c>
      <c r="H2740" s="2" t="s">
        <v>3036</v>
      </c>
      <c r="I2740" s="2">
        <v>1780</v>
      </c>
      <c r="J2740" s="2">
        <v>340</v>
      </c>
      <c r="K2740" s="2" t="s">
        <v>3037</v>
      </c>
      <c r="L2740" s="3">
        <v>45947</v>
      </c>
      <c r="M2740" s="3">
        <v>47300</v>
      </c>
      <c r="N2740" s="2" t="s">
        <v>2850</v>
      </c>
    </row>
    <row r="2741" spans="2:14" x14ac:dyDescent="0.25">
      <c r="B2741" s="2" t="s">
        <v>3034</v>
      </c>
      <c r="C2741" s="2" t="s">
        <v>3035</v>
      </c>
      <c r="D2741" s="2" t="s">
        <v>41</v>
      </c>
      <c r="E2741" s="2" t="s">
        <v>17</v>
      </c>
      <c r="F2741" s="2" t="s">
        <v>138</v>
      </c>
      <c r="G2741" s="2" t="s">
        <v>138</v>
      </c>
      <c r="H2741" s="2" t="s">
        <v>3036</v>
      </c>
      <c r="I2741" s="2">
        <v>1780</v>
      </c>
      <c r="J2741" s="2">
        <v>1440</v>
      </c>
      <c r="K2741" s="2" t="s">
        <v>3038</v>
      </c>
      <c r="L2741" s="3">
        <v>46162</v>
      </c>
      <c r="M2741" s="3">
        <v>47515</v>
      </c>
      <c r="N2741" s="2" t="s">
        <v>2850</v>
      </c>
    </row>
    <row r="2742" spans="2:14" x14ac:dyDescent="0.25">
      <c r="B2742" s="2" t="s">
        <v>3039</v>
      </c>
      <c r="C2742" s="2" t="s">
        <v>3040</v>
      </c>
      <c r="D2742" s="2" t="s">
        <v>16</v>
      </c>
      <c r="E2742" s="2" t="s">
        <v>17</v>
      </c>
      <c r="F2742" s="2" t="s">
        <v>18</v>
      </c>
      <c r="G2742" s="2" t="s">
        <v>175</v>
      </c>
      <c r="H2742" s="2" t="s">
        <v>3041</v>
      </c>
      <c r="I2742" s="2">
        <v>0</v>
      </c>
      <c r="J2742" s="2">
        <v>0</v>
      </c>
      <c r="K2742" s="2">
        <v>176568</v>
      </c>
      <c r="L2742" s="3">
        <v>44958</v>
      </c>
      <c r="M2742" s="3">
        <v>45901</v>
      </c>
      <c r="N2742" s="2" t="s">
        <v>3042</v>
      </c>
    </row>
    <row r="2743" spans="2:14" x14ac:dyDescent="0.25">
      <c r="B2743" s="2" t="s">
        <v>3043</v>
      </c>
      <c r="C2743" s="2" t="s">
        <v>235</v>
      </c>
      <c r="D2743" s="2" t="s">
        <v>41</v>
      </c>
      <c r="E2743" s="2" t="s">
        <v>17</v>
      </c>
      <c r="F2743" s="2" t="s">
        <v>138</v>
      </c>
      <c r="G2743" s="2" t="s">
        <v>138</v>
      </c>
      <c r="H2743" s="2" t="s">
        <v>236</v>
      </c>
      <c r="I2743" s="2">
        <v>0</v>
      </c>
      <c r="J2743" s="2">
        <v>0</v>
      </c>
      <c r="K2743" s="2">
        <v>0</v>
      </c>
      <c r="L2743" s="3">
        <v>44958</v>
      </c>
      <c r="M2743" s="2" t="s">
        <v>30</v>
      </c>
      <c r="N2743" s="2" t="s">
        <v>237</v>
      </c>
    </row>
    <row r="2744" spans="2:14" x14ac:dyDescent="0.25">
      <c r="B2744" s="2" t="s">
        <v>3043</v>
      </c>
      <c r="C2744" s="2" t="s">
        <v>235</v>
      </c>
      <c r="D2744" s="2" t="s">
        <v>41</v>
      </c>
      <c r="E2744" s="2" t="s">
        <v>17</v>
      </c>
      <c r="F2744" s="2" t="s">
        <v>138</v>
      </c>
      <c r="G2744" s="2" t="s">
        <v>138</v>
      </c>
      <c r="H2744" s="2" t="s">
        <v>236</v>
      </c>
      <c r="I2744" s="2">
        <v>0</v>
      </c>
      <c r="J2744" s="2">
        <v>0</v>
      </c>
      <c r="K2744" s="2">
        <v>0</v>
      </c>
      <c r="L2744" s="3">
        <v>45730</v>
      </c>
      <c r="M2744" s="3">
        <v>46569</v>
      </c>
      <c r="N2744" s="2" t="s">
        <v>237</v>
      </c>
    </row>
    <row r="2745" spans="2:14" x14ac:dyDescent="0.25">
      <c r="B2745" s="2" t="s">
        <v>3043</v>
      </c>
      <c r="C2745" s="2" t="s">
        <v>235</v>
      </c>
      <c r="D2745" s="2" t="s">
        <v>41</v>
      </c>
      <c r="E2745" s="2" t="s">
        <v>17</v>
      </c>
      <c r="F2745" s="2" t="s">
        <v>138</v>
      </c>
      <c r="G2745" s="2" t="s">
        <v>138</v>
      </c>
      <c r="H2745" s="2" t="s">
        <v>236</v>
      </c>
      <c r="I2745" s="2">
        <v>0</v>
      </c>
      <c r="J2745" s="2">
        <v>0</v>
      </c>
      <c r="K2745" s="2">
        <v>0</v>
      </c>
      <c r="L2745" s="3">
        <v>45743</v>
      </c>
      <c r="M2745" s="3">
        <v>47453</v>
      </c>
      <c r="N2745" s="2" t="s">
        <v>237</v>
      </c>
    </row>
    <row r="2746" spans="2:14" x14ac:dyDescent="0.25">
      <c r="B2746" s="2" t="s">
        <v>3044</v>
      </c>
      <c r="C2746" s="2" t="s">
        <v>3045</v>
      </c>
      <c r="D2746" s="2" t="s">
        <v>28</v>
      </c>
      <c r="E2746" s="2" t="s">
        <v>17</v>
      </c>
      <c r="F2746" s="2" t="s">
        <v>24</v>
      </c>
      <c r="G2746" s="2" t="s">
        <v>24</v>
      </c>
      <c r="H2746" s="2" t="s">
        <v>24</v>
      </c>
      <c r="I2746" s="2">
        <v>0</v>
      </c>
      <c r="J2746" s="2">
        <v>0</v>
      </c>
      <c r="K2746" s="2">
        <v>0</v>
      </c>
      <c r="L2746" s="3">
        <v>45979</v>
      </c>
      <c r="M2746" s="2" t="s">
        <v>30</v>
      </c>
      <c r="N2746" s="2" t="s">
        <v>42</v>
      </c>
    </row>
    <row r="2747" spans="2:14" x14ac:dyDescent="0.25">
      <c r="B2747" s="2" t="s">
        <v>3046</v>
      </c>
      <c r="C2747" s="2" t="s">
        <v>3047</v>
      </c>
      <c r="D2747" s="2" t="s">
        <v>28</v>
      </c>
      <c r="E2747" s="2" t="s">
        <v>17</v>
      </c>
      <c r="F2747" s="2" t="s">
        <v>24</v>
      </c>
      <c r="G2747" s="2" t="s">
        <v>24</v>
      </c>
      <c r="H2747" s="2" t="s">
        <v>24</v>
      </c>
      <c r="I2747" s="2">
        <v>0</v>
      </c>
      <c r="J2747" s="2">
        <v>0</v>
      </c>
      <c r="K2747" s="2">
        <v>0</v>
      </c>
      <c r="L2747" s="3">
        <v>45979</v>
      </c>
      <c r="M2747" s="2" t="s">
        <v>30</v>
      </c>
      <c r="N2747" s="2" t="s">
        <v>42</v>
      </c>
    </row>
    <row r="2748" spans="2:14" x14ac:dyDescent="0.25">
      <c r="B2748" s="2" t="s">
        <v>3048</v>
      </c>
      <c r="C2748" s="2" t="s">
        <v>3049</v>
      </c>
      <c r="D2748" s="2" t="s">
        <v>28</v>
      </c>
      <c r="E2748" s="2" t="s">
        <v>17</v>
      </c>
      <c r="F2748" s="2" t="s">
        <v>24</v>
      </c>
      <c r="G2748" s="2" t="s">
        <v>24</v>
      </c>
      <c r="H2748" s="2" t="s">
        <v>24</v>
      </c>
      <c r="I2748" s="2">
        <v>0</v>
      </c>
      <c r="J2748" s="2">
        <v>0</v>
      </c>
      <c r="K2748" s="2">
        <v>0</v>
      </c>
      <c r="L2748" s="3">
        <v>45979</v>
      </c>
      <c r="M2748" s="2" t="s">
        <v>30</v>
      </c>
      <c r="N2748" s="2" t="s">
        <v>42</v>
      </c>
    </row>
    <row r="2749" spans="2:14" x14ac:dyDescent="0.25">
      <c r="B2749" s="2" t="s">
        <v>3050</v>
      </c>
      <c r="C2749" s="2" t="s">
        <v>273</v>
      </c>
      <c r="D2749" s="2" t="s">
        <v>16</v>
      </c>
      <c r="E2749" s="2" t="s">
        <v>17</v>
      </c>
      <c r="F2749" s="2" t="s">
        <v>18</v>
      </c>
      <c r="G2749" s="2" t="s">
        <v>139</v>
      </c>
      <c r="H2749" s="2" t="s">
        <v>274</v>
      </c>
      <c r="I2749" s="2">
        <v>0</v>
      </c>
      <c r="J2749" s="2">
        <v>0</v>
      </c>
      <c r="K2749" s="2" t="s">
        <v>3051</v>
      </c>
      <c r="L2749" s="3">
        <v>45716</v>
      </c>
      <c r="M2749" s="3">
        <v>47331</v>
      </c>
      <c r="N2749" s="2" t="s">
        <v>3052</v>
      </c>
    </row>
    <row r="2750" spans="2:14" x14ac:dyDescent="0.25">
      <c r="B2750" s="2" t="s">
        <v>3050</v>
      </c>
      <c r="C2750" s="2" t="s">
        <v>273</v>
      </c>
      <c r="D2750" s="2" t="s">
        <v>16</v>
      </c>
      <c r="E2750" s="2" t="s">
        <v>17</v>
      </c>
      <c r="F2750" s="2" t="s">
        <v>18</v>
      </c>
      <c r="G2750" s="2" t="s">
        <v>139</v>
      </c>
      <c r="H2750" s="2" t="s">
        <v>274</v>
      </c>
      <c r="I2750" s="2">
        <v>0</v>
      </c>
      <c r="J2750" s="2">
        <v>0</v>
      </c>
      <c r="K2750" s="2">
        <v>50925</v>
      </c>
      <c r="L2750" s="3">
        <v>45989</v>
      </c>
      <c r="M2750" s="3">
        <v>47696</v>
      </c>
      <c r="N2750" s="2" t="s">
        <v>3052</v>
      </c>
    </row>
    <row r="2751" spans="2:14" x14ac:dyDescent="0.25">
      <c r="B2751" s="2" t="s">
        <v>3050</v>
      </c>
      <c r="C2751" s="2" t="s">
        <v>273</v>
      </c>
      <c r="D2751" s="2" t="s">
        <v>16</v>
      </c>
      <c r="E2751" s="2" t="s">
        <v>17</v>
      </c>
      <c r="F2751" s="2" t="s">
        <v>18</v>
      </c>
      <c r="G2751" s="2" t="s">
        <v>139</v>
      </c>
      <c r="H2751" s="2" t="s">
        <v>274</v>
      </c>
      <c r="I2751" s="2">
        <v>0</v>
      </c>
      <c r="J2751" s="2">
        <v>0</v>
      </c>
      <c r="K2751" s="2" t="s">
        <v>3053</v>
      </c>
      <c r="L2751" s="3">
        <v>45895</v>
      </c>
      <c r="M2751" s="3">
        <v>47574</v>
      </c>
      <c r="N2751" s="2" t="s">
        <v>3052</v>
      </c>
    </row>
    <row r="2752" spans="2:14" x14ac:dyDescent="0.25">
      <c r="B2752" s="2" t="s">
        <v>3050</v>
      </c>
      <c r="C2752" s="2" t="s">
        <v>273</v>
      </c>
      <c r="D2752" s="2" t="s">
        <v>16</v>
      </c>
      <c r="E2752" s="2" t="s">
        <v>17</v>
      </c>
      <c r="F2752" s="2" t="s">
        <v>18</v>
      </c>
      <c r="G2752" s="2" t="s">
        <v>139</v>
      </c>
      <c r="H2752" s="2" t="s">
        <v>274</v>
      </c>
      <c r="I2752" s="2">
        <v>0</v>
      </c>
      <c r="J2752" s="2">
        <v>0</v>
      </c>
      <c r="K2752" s="2" t="s">
        <v>3054</v>
      </c>
      <c r="L2752" s="3">
        <v>45895</v>
      </c>
      <c r="M2752" s="3">
        <v>47543</v>
      </c>
      <c r="N2752" s="2" t="s">
        <v>3052</v>
      </c>
    </row>
    <row r="2753" spans="2:14" x14ac:dyDescent="0.25">
      <c r="B2753" s="2" t="s">
        <v>3050</v>
      </c>
      <c r="C2753" s="2" t="s">
        <v>273</v>
      </c>
      <c r="D2753" s="2" t="s">
        <v>16</v>
      </c>
      <c r="E2753" s="2" t="s">
        <v>17</v>
      </c>
      <c r="F2753" s="2" t="s">
        <v>18</v>
      </c>
      <c r="G2753" s="2" t="s">
        <v>139</v>
      </c>
      <c r="H2753" s="2" t="s">
        <v>274</v>
      </c>
      <c r="I2753" s="2">
        <v>0</v>
      </c>
      <c r="J2753" s="2">
        <v>0</v>
      </c>
      <c r="K2753" s="2" t="s">
        <v>275</v>
      </c>
      <c r="L2753" s="3">
        <v>45798</v>
      </c>
      <c r="M2753" s="3">
        <v>47543</v>
      </c>
      <c r="N2753" s="2" t="s">
        <v>3052</v>
      </c>
    </row>
    <row r="2754" spans="2:14" x14ac:dyDescent="0.25">
      <c r="B2754" s="2" t="s">
        <v>3050</v>
      </c>
      <c r="C2754" s="2" t="s">
        <v>273</v>
      </c>
      <c r="D2754" s="2" t="s">
        <v>16</v>
      </c>
      <c r="E2754" s="2" t="s">
        <v>17</v>
      </c>
      <c r="F2754" s="2" t="s">
        <v>18</v>
      </c>
      <c r="G2754" s="2" t="s">
        <v>139</v>
      </c>
      <c r="H2754" s="2" t="s">
        <v>274</v>
      </c>
      <c r="I2754" s="2">
        <v>0</v>
      </c>
      <c r="J2754" s="2">
        <v>0</v>
      </c>
      <c r="K2754" s="2" t="s">
        <v>470</v>
      </c>
      <c r="L2754" s="2" t="s">
        <v>30</v>
      </c>
      <c r="M2754" s="2" t="s">
        <v>30</v>
      </c>
      <c r="N2754" s="2" t="s">
        <v>3052</v>
      </c>
    </row>
    <row r="2755" spans="2:14" x14ac:dyDescent="0.25">
      <c r="B2755" s="2" t="s">
        <v>3050</v>
      </c>
      <c r="C2755" s="2" t="s">
        <v>273</v>
      </c>
      <c r="D2755" s="2" t="s">
        <v>16</v>
      </c>
      <c r="E2755" s="2" t="s">
        <v>17</v>
      </c>
      <c r="F2755" s="2" t="s">
        <v>18</v>
      </c>
      <c r="G2755" s="2" t="s">
        <v>139</v>
      </c>
      <c r="H2755" s="2" t="s">
        <v>274</v>
      </c>
      <c r="I2755" s="2">
        <v>0</v>
      </c>
      <c r="J2755" s="2">
        <v>0</v>
      </c>
      <c r="K2755" s="2" t="s">
        <v>277</v>
      </c>
      <c r="L2755" s="3">
        <v>44958</v>
      </c>
      <c r="M2755" s="3">
        <v>47331</v>
      </c>
      <c r="N2755" s="2" t="s">
        <v>3052</v>
      </c>
    </row>
    <row r="2756" spans="2:14" x14ac:dyDescent="0.25">
      <c r="B2756" s="2" t="s">
        <v>3050</v>
      </c>
      <c r="C2756" s="2" t="s">
        <v>273</v>
      </c>
      <c r="D2756" s="2" t="s">
        <v>16</v>
      </c>
      <c r="E2756" s="2" t="s">
        <v>142</v>
      </c>
      <c r="F2756" s="2" t="s">
        <v>18</v>
      </c>
      <c r="G2756" s="2" t="s">
        <v>139</v>
      </c>
      <c r="H2756" s="2" t="s">
        <v>274</v>
      </c>
      <c r="I2756" s="2">
        <v>0</v>
      </c>
      <c r="J2756" s="2">
        <v>0</v>
      </c>
      <c r="K2756" s="2">
        <v>50925</v>
      </c>
      <c r="L2756" s="3">
        <v>45989</v>
      </c>
      <c r="M2756" s="3">
        <v>47696</v>
      </c>
      <c r="N2756" s="2" t="s">
        <v>3052</v>
      </c>
    </row>
    <row r="2757" spans="2:14" x14ac:dyDescent="0.25">
      <c r="B2757" s="2" t="s">
        <v>3050</v>
      </c>
      <c r="C2757" s="2" t="s">
        <v>273</v>
      </c>
      <c r="D2757" s="2" t="s">
        <v>16</v>
      </c>
      <c r="E2757" s="2" t="s">
        <v>142</v>
      </c>
      <c r="F2757" s="2" t="s">
        <v>18</v>
      </c>
      <c r="G2757" s="2" t="s">
        <v>139</v>
      </c>
      <c r="H2757" s="2" t="s">
        <v>274</v>
      </c>
      <c r="I2757" s="2">
        <v>0</v>
      </c>
      <c r="J2757" s="2">
        <v>0</v>
      </c>
      <c r="K2757" s="2" t="s">
        <v>3053</v>
      </c>
      <c r="L2757" s="3">
        <v>45895</v>
      </c>
      <c r="M2757" s="3">
        <v>47574</v>
      </c>
      <c r="N2757" s="2" t="s">
        <v>3052</v>
      </c>
    </row>
    <row r="2758" spans="2:14" x14ac:dyDescent="0.25">
      <c r="B2758" s="2" t="s">
        <v>3050</v>
      </c>
      <c r="C2758" s="2" t="s">
        <v>273</v>
      </c>
      <c r="D2758" s="2" t="s">
        <v>16</v>
      </c>
      <c r="E2758" s="2" t="s">
        <v>142</v>
      </c>
      <c r="F2758" s="2" t="s">
        <v>18</v>
      </c>
      <c r="G2758" s="2" t="s">
        <v>139</v>
      </c>
      <c r="H2758" s="2" t="s">
        <v>274</v>
      </c>
      <c r="I2758" s="2">
        <v>0</v>
      </c>
      <c r="J2758" s="2">
        <v>0</v>
      </c>
      <c r="K2758" s="2" t="s">
        <v>275</v>
      </c>
      <c r="L2758" s="3">
        <v>45798</v>
      </c>
      <c r="M2758" s="3">
        <v>47543</v>
      </c>
      <c r="N2758" s="2" t="s">
        <v>3052</v>
      </c>
    </row>
    <row r="2759" spans="2:14" x14ac:dyDescent="0.25">
      <c r="B2759" s="2" t="s">
        <v>3050</v>
      </c>
      <c r="C2759" s="2" t="s">
        <v>273</v>
      </c>
      <c r="D2759" s="2" t="s">
        <v>16</v>
      </c>
      <c r="E2759" s="2" t="s">
        <v>142</v>
      </c>
      <c r="F2759" s="2" t="s">
        <v>18</v>
      </c>
      <c r="G2759" s="2" t="s">
        <v>139</v>
      </c>
      <c r="H2759" s="2" t="s">
        <v>274</v>
      </c>
      <c r="I2759" s="2">
        <v>0</v>
      </c>
      <c r="J2759" s="2">
        <v>0</v>
      </c>
      <c r="K2759" s="2" t="s">
        <v>277</v>
      </c>
      <c r="L2759" s="3">
        <v>44958</v>
      </c>
      <c r="M2759" s="3">
        <v>47331</v>
      </c>
      <c r="N2759" s="2" t="s">
        <v>3052</v>
      </c>
    </row>
    <row r="2760" spans="2:14" x14ac:dyDescent="0.25">
      <c r="B2760" s="2" t="s">
        <v>3055</v>
      </c>
      <c r="C2760" s="2" t="s">
        <v>3056</v>
      </c>
      <c r="D2760" s="2" t="s">
        <v>16</v>
      </c>
      <c r="E2760" s="2" t="s">
        <v>17</v>
      </c>
      <c r="F2760" s="2" t="s">
        <v>18</v>
      </c>
      <c r="G2760" s="2" t="s">
        <v>139</v>
      </c>
      <c r="H2760" s="2" t="s">
        <v>274</v>
      </c>
      <c r="I2760" s="2">
        <v>242</v>
      </c>
      <c r="J2760" s="2">
        <v>0</v>
      </c>
      <c r="K2760" s="2" t="s">
        <v>3057</v>
      </c>
      <c r="L2760" s="3">
        <v>44958</v>
      </c>
      <c r="M2760" s="3">
        <v>47300</v>
      </c>
      <c r="N2760" s="2" t="s">
        <v>3052</v>
      </c>
    </row>
    <row r="2761" spans="2:14" x14ac:dyDescent="0.25">
      <c r="B2761" s="2" t="s">
        <v>3055</v>
      </c>
      <c r="C2761" s="2" t="s">
        <v>3056</v>
      </c>
      <c r="D2761" s="2" t="s">
        <v>16</v>
      </c>
      <c r="E2761" s="2" t="s">
        <v>17</v>
      </c>
      <c r="F2761" s="2" t="s">
        <v>18</v>
      </c>
      <c r="G2761" s="2" t="s">
        <v>139</v>
      </c>
      <c r="H2761" s="2" t="s">
        <v>274</v>
      </c>
      <c r="I2761" s="2">
        <v>242</v>
      </c>
      <c r="J2761" s="2">
        <v>200</v>
      </c>
      <c r="K2761" s="2" t="s">
        <v>3058</v>
      </c>
      <c r="L2761" s="3">
        <v>45798</v>
      </c>
      <c r="M2761" s="3">
        <v>47604</v>
      </c>
      <c r="N2761" s="2" t="s">
        <v>3052</v>
      </c>
    </row>
    <row r="2762" spans="2:14" x14ac:dyDescent="0.25">
      <c r="B2762" s="2" t="s">
        <v>3055</v>
      </c>
      <c r="C2762" s="2" t="s">
        <v>3056</v>
      </c>
      <c r="D2762" s="2" t="s">
        <v>16</v>
      </c>
      <c r="E2762" s="2" t="s">
        <v>17</v>
      </c>
      <c r="F2762" s="2" t="s">
        <v>18</v>
      </c>
      <c r="G2762" s="2" t="s">
        <v>139</v>
      </c>
      <c r="H2762" s="2" t="s">
        <v>274</v>
      </c>
      <c r="I2762" s="2">
        <v>242</v>
      </c>
      <c r="J2762" s="2">
        <v>0</v>
      </c>
      <c r="K2762" s="2" t="s">
        <v>470</v>
      </c>
      <c r="L2762" s="2" t="s">
        <v>30</v>
      </c>
      <c r="M2762" s="2" t="s">
        <v>30</v>
      </c>
      <c r="N2762" s="2" t="s">
        <v>3052</v>
      </c>
    </row>
    <row r="2763" spans="2:14" x14ac:dyDescent="0.25">
      <c r="B2763" s="2" t="s">
        <v>3055</v>
      </c>
      <c r="C2763" s="2" t="s">
        <v>3056</v>
      </c>
      <c r="D2763" s="2" t="s">
        <v>16</v>
      </c>
      <c r="E2763" s="2" t="s">
        <v>17</v>
      </c>
      <c r="F2763" s="2" t="s">
        <v>18</v>
      </c>
      <c r="G2763" s="2" t="s">
        <v>139</v>
      </c>
      <c r="H2763" s="2" t="s">
        <v>274</v>
      </c>
      <c r="I2763" s="2">
        <v>242</v>
      </c>
      <c r="J2763" s="2">
        <v>42</v>
      </c>
      <c r="K2763" s="2" t="s">
        <v>277</v>
      </c>
      <c r="L2763" s="3">
        <v>44958</v>
      </c>
      <c r="M2763" s="3">
        <v>47331</v>
      </c>
      <c r="N2763" s="2" t="s">
        <v>3052</v>
      </c>
    </row>
    <row r="2764" spans="2:14" x14ac:dyDescent="0.25">
      <c r="B2764" s="2" t="s">
        <v>3059</v>
      </c>
      <c r="C2764" s="2" t="s">
        <v>279</v>
      </c>
      <c r="D2764" s="2" t="s">
        <v>16</v>
      </c>
      <c r="E2764" s="2" t="s">
        <v>75</v>
      </c>
      <c r="F2764" s="2" t="s">
        <v>18</v>
      </c>
      <c r="G2764" s="2" t="s">
        <v>19</v>
      </c>
      <c r="H2764" s="2" t="s">
        <v>280</v>
      </c>
      <c r="I2764" s="2">
        <v>0</v>
      </c>
      <c r="J2764" s="2">
        <v>0</v>
      </c>
      <c r="K2764" s="2">
        <v>6032</v>
      </c>
      <c r="L2764" s="3">
        <v>44958</v>
      </c>
      <c r="M2764" s="3">
        <v>45962</v>
      </c>
      <c r="N2764" s="2" t="s">
        <v>281</v>
      </c>
    </row>
    <row r="2765" spans="2:14" x14ac:dyDescent="0.25">
      <c r="B2765" s="2" t="s">
        <v>3059</v>
      </c>
      <c r="C2765" s="2" t="s">
        <v>279</v>
      </c>
      <c r="D2765" s="2" t="s">
        <v>16</v>
      </c>
      <c r="E2765" s="2" t="s">
        <v>17</v>
      </c>
      <c r="F2765" s="2" t="s">
        <v>18</v>
      </c>
      <c r="G2765" s="2" t="s">
        <v>19</v>
      </c>
      <c r="H2765" s="2" t="s">
        <v>280</v>
      </c>
      <c r="I2765" s="2">
        <v>0</v>
      </c>
      <c r="J2765" s="2">
        <v>0</v>
      </c>
      <c r="K2765" s="2">
        <v>6032</v>
      </c>
      <c r="L2765" s="3">
        <v>44958</v>
      </c>
      <c r="M2765" s="3">
        <v>45962</v>
      </c>
      <c r="N2765" s="2" t="s">
        <v>281</v>
      </c>
    </row>
    <row r="2766" spans="2:14" x14ac:dyDescent="0.25">
      <c r="B2766" s="2" t="s">
        <v>3059</v>
      </c>
      <c r="C2766" s="2" t="s">
        <v>279</v>
      </c>
      <c r="D2766" s="2" t="s">
        <v>16</v>
      </c>
      <c r="E2766" s="2" t="s">
        <v>17</v>
      </c>
      <c r="F2766" s="2" t="s">
        <v>18</v>
      </c>
      <c r="G2766" s="2" t="s">
        <v>19</v>
      </c>
      <c r="H2766" s="2" t="s">
        <v>280</v>
      </c>
      <c r="I2766" s="2">
        <v>0</v>
      </c>
      <c r="J2766" s="2">
        <v>0</v>
      </c>
      <c r="K2766" s="2">
        <v>6038</v>
      </c>
      <c r="L2766" s="3">
        <v>44958</v>
      </c>
      <c r="M2766" s="3">
        <v>46113</v>
      </c>
      <c r="N2766" s="2" t="s">
        <v>281</v>
      </c>
    </row>
    <row r="2767" spans="2:14" x14ac:dyDescent="0.25">
      <c r="B2767" s="2" t="s">
        <v>3060</v>
      </c>
      <c r="C2767" s="2" t="s">
        <v>283</v>
      </c>
      <c r="D2767" s="2" t="s">
        <v>16</v>
      </c>
      <c r="E2767" s="2" t="s">
        <v>17</v>
      </c>
      <c r="F2767" s="2" t="s">
        <v>18</v>
      </c>
      <c r="G2767" s="2" t="s">
        <v>19</v>
      </c>
      <c r="H2767" s="2" t="s">
        <v>280</v>
      </c>
      <c r="I2767" s="2">
        <v>0</v>
      </c>
      <c r="J2767" s="2">
        <v>0</v>
      </c>
      <c r="K2767" s="2">
        <v>6042</v>
      </c>
      <c r="L2767" s="3">
        <v>45836</v>
      </c>
      <c r="M2767" s="3">
        <v>46600</v>
      </c>
      <c r="N2767" s="2" t="s">
        <v>281</v>
      </c>
    </row>
    <row r="2768" spans="2:14" x14ac:dyDescent="0.25">
      <c r="B2768" s="2" t="s">
        <v>3060</v>
      </c>
      <c r="C2768" s="2" t="s">
        <v>283</v>
      </c>
      <c r="D2768" s="2" t="s">
        <v>16</v>
      </c>
      <c r="E2768" s="2" t="s">
        <v>17</v>
      </c>
      <c r="F2768" s="2" t="s">
        <v>18</v>
      </c>
      <c r="G2768" s="2" t="s">
        <v>19</v>
      </c>
      <c r="H2768" s="2" t="s">
        <v>280</v>
      </c>
      <c r="I2768" s="2">
        <v>0</v>
      </c>
      <c r="J2768" s="2">
        <v>0</v>
      </c>
      <c r="K2768" s="2">
        <v>6049</v>
      </c>
      <c r="L2768" s="3">
        <v>44958</v>
      </c>
      <c r="M2768" s="3">
        <v>46784</v>
      </c>
      <c r="N2768" s="2" t="s">
        <v>281</v>
      </c>
    </row>
    <row r="2769" spans="2:14" x14ac:dyDescent="0.25">
      <c r="B2769" s="2" t="s">
        <v>3060</v>
      </c>
      <c r="C2769" s="2" t="s">
        <v>283</v>
      </c>
      <c r="D2769" s="2" t="s">
        <v>16</v>
      </c>
      <c r="E2769" s="2" t="s">
        <v>17</v>
      </c>
      <c r="F2769" s="2" t="s">
        <v>18</v>
      </c>
      <c r="G2769" s="2" t="s">
        <v>19</v>
      </c>
      <c r="H2769" s="2" t="s">
        <v>280</v>
      </c>
      <c r="I2769" s="2">
        <v>0</v>
      </c>
      <c r="J2769" s="2">
        <v>0</v>
      </c>
      <c r="K2769" s="2">
        <v>6050</v>
      </c>
      <c r="L2769" s="3">
        <v>44958</v>
      </c>
      <c r="M2769" s="3">
        <v>46813</v>
      </c>
      <c r="N2769" s="2" t="s">
        <v>281</v>
      </c>
    </row>
    <row r="2770" spans="2:14" x14ac:dyDescent="0.25">
      <c r="B2770" s="2" t="s">
        <v>3061</v>
      </c>
      <c r="C2770" s="2" t="s">
        <v>3062</v>
      </c>
      <c r="D2770" s="2" t="s">
        <v>16</v>
      </c>
      <c r="E2770" s="2" t="s">
        <v>75</v>
      </c>
      <c r="F2770" s="2" t="s">
        <v>18</v>
      </c>
      <c r="G2770" s="2" t="s">
        <v>19</v>
      </c>
      <c r="H2770" s="2" t="s">
        <v>280</v>
      </c>
      <c r="I2770" s="2">
        <v>0</v>
      </c>
      <c r="J2770" s="2">
        <v>0</v>
      </c>
      <c r="K2770" s="2">
        <v>6031</v>
      </c>
      <c r="L2770" s="3">
        <v>44958</v>
      </c>
      <c r="M2770" s="3">
        <v>45931</v>
      </c>
      <c r="N2770" s="2" t="s">
        <v>281</v>
      </c>
    </row>
    <row r="2771" spans="2:14" x14ac:dyDescent="0.25">
      <c r="B2771" s="2" t="s">
        <v>3061</v>
      </c>
      <c r="C2771" s="2" t="s">
        <v>3062</v>
      </c>
      <c r="D2771" s="2" t="s">
        <v>16</v>
      </c>
      <c r="E2771" s="2" t="s">
        <v>17</v>
      </c>
      <c r="F2771" s="2" t="s">
        <v>18</v>
      </c>
      <c r="G2771" s="2" t="s">
        <v>19</v>
      </c>
      <c r="H2771" s="2" t="s">
        <v>280</v>
      </c>
      <c r="I2771" s="2">
        <v>0</v>
      </c>
      <c r="J2771" s="2">
        <v>0</v>
      </c>
      <c r="K2771" s="2">
        <v>6031</v>
      </c>
      <c r="L2771" s="3">
        <v>44958</v>
      </c>
      <c r="M2771" s="3">
        <v>45931</v>
      </c>
      <c r="N2771" s="2" t="s">
        <v>281</v>
      </c>
    </row>
    <row r="2772" spans="2:14" x14ac:dyDescent="0.25">
      <c r="B2772" s="2" t="s">
        <v>3061</v>
      </c>
      <c r="C2772" s="2" t="s">
        <v>3062</v>
      </c>
      <c r="D2772" s="2" t="s">
        <v>16</v>
      </c>
      <c r="E2772" s="2" t="s">
        <v>17</v>
      </c>
      <c r="F2772" s="2" t="s">
        <v>18</v>
      </c>
      <c r="G2772" s="2" t="s">
        <v>19</v>
      </c>
      <c r="H2772" s="2" t="s">
        <v>280</v>
      </c>
      <c r="I2772" s="2">
        <v>0</v>
      </c>
      <c r="J2772" s="2">
        <v>0</v>
      </c>
      <c r="K2772" s="2">
        <v>6036</v>
      </c>
      <c r="L2772" s="3">
        <v>44958</v>
      </c>
      <c r="M2772" s="3">
        <v>46054</v>
      </c>
      <c r="N2772" s="2" t="s">
        <v>281</v>
      </c>
    </row>
    <row r="2773" spans="2:14" x14ac:dyDescent="0.25">
      <c r="B2773" s="2" t="s">
        <v>3063</v>
      </c>
      <c r="C2773" s="2" t="s">
        <v>3064</v>
      </c>
      <c r="D2773" s="2" t="s">
        <v>16</v>
      </c>
      <c r="E2773" s="2" t="s">
        <v>17</v>
      </c>
      <c r="F2773" s="2" t="s">
        <v>18</v>
      </c>
      <c r="G2773" s="2" t="s">
        <v>175</v>
      </c>
      <c r="H2773" s="2" t="s">
        <v>1413</v>
      </c>
      <c r="I2773" s="2">
        <v>8640</v>
      </c>
      <c r="J2773" s="2">
        <v>0</v>
      </c>
      <c r="K2773" s="2" t="s">
        <v>3065</v>
      </c>
      <c r="L2773" s="3">
        <v>44958</v>
      </c>
      <c r="M2773" s="3">
        <v>47392</v>
      </c>
      <c r="N2773" s="2" t="s">
        <v>1415</v>
      </c>
    </row>
    <row r="2774" spans="2:14" x14ac:dyDescent="0.25">
      <c r="B2774" s="2" t="s">
        <v>3063</v>
      </c>
      <c r="C2774" s="2" t="s">
        <v>3064</v>
      </c>
      <c r="D2774" s="2" t="s">
        <v>16</v>
      </c>
      <c r="E2774" s="2" t="s">
        <v>17</v>
      </c>
      <c r="F2774" s="2" t="s">
        <v>18</v>
      </c>
      <c r="G2774" s="2" t="s">
        <v>175</v>
      </c>
      <c r="H2774" s="2" t="s">
        <v>1413</v>
      </c>
      <c r="I2774" s="2">
        <v>8640</v>
      </c>
      <c r="J2774" s="2">
        <v>8640</v>
      </c>
      <c r="K2774" s="2" t="s">
        <v>3066</v>
      </c>
      <c r="L2774" s="3">
        <v>45971</v>
      </c>
      <c r="M2774" s="3">
        <v>47788</v>
      </c>
      <c r="N2774" s="2" t="s">
        <v>1415</v>
      </c>
    </row>
    <row r="2775" spans="2:14" x14ac:dyDescent="0.25">
      <c r="B2775" s="2" t="s">
        <v>3063</v>
      </c>
      <c r="C2775" s="2" t="s">
        <v>3064</v>
      </c>
      <c r="D2775" s="2" t="s">
        <v>16</v>
      </c>
      <c r="E2775" s="2" t="s">
        <v>17</v>
      </c>
      <c r="F2775" s="2" t="s">
        <v>18</v>
      </c>
      <c r="G2775" s="2" t="s">
        <v>175</v>
      </c>
      <c r="H2775" s="2" t="s">
        <v>1413</v>
      </c>
      <c r="I2775" s="2">
        <v>8640</v>
      </c>
      <c r="J2775" s="2">
        <v>0</v>
      </c>
      <c r="K2775" s="2" t="s">
        <v>3067</v>
      </c>
      <c r="L2775" s="3">
        <v>45894</v>
      </c>
      <c r="M2775" s="3">
        <v>47604</v>
      </c>
      <c r="N2775" s="2" t="s">
        <v>1415</v>
      </c>
    </row>
    <row r="2776" spans="2:14" x14ac:dyDescent="0.25">
      <c r="B2776" s="2" t="s">
        <v>3063</v>
      </c>
      <c r="C2776" s="2" t="s">
        <v>3064</v>
      </c>
      <c r="D2776" s="2" t="s">
        <v>16</v>
      </c>
      <c r="E2776" s="2" t="s">
        <v>17</v>
      </c>
      <c r="F2776" s="2" t="s">
        <v>18</v>
      </c>
      <c r="G2776" s="2" t="s">
        <v>175</v>
      </c>
      <c r="H2776" s="2" t="s">
        <v>1413</v>
      </c>
      <c r="I2776" s="2">
        <v>8640</v>
      </c>
      <c r="J2776" s="2">
        <v>0</v>
      </c>
      <c r="K2776" s="2" t="s">
        <v>3068</v>
      </c>
      <c r="L2776" s="3">
        <v>45668</v>
      </c>
      <c r="M2776" s="3">
        <v>47453</v>
      </c>
      <c r="N2776" s="2" t="s">
        <v>1415</v>
      </c>
    </row>
    <row r="2777" spans="2:14" x14ac:dyDescent="0.25">
      <c r="B2777" s="2" t="s">
        <v>3069</v>
      </c>
      <c r="C2777" s="2" t="s">
        <v>3070</v>
      </c>
      <c r="D2777" s="2" t="s">
        <v>379</v>
      </c>
      <c r="E2777" s="2" t="s">
        <v>17</v>
      </c>
      <c r="F2777" s="2" t="s">
        <v>18</v>
      </c>
      <c r="G2777" s="2" t="s">
        <v>175</v>
      </c>
      <c r="H2777" s="2" t="s">
        <v>1413</v>
      </c>
      <c r="I2777" s="2">
        <v>180</v>
      </c>
      <c r="J2777" s="2">
        <v>180</v>
      </c>
      <c r="K2777" s="2" t="s">
        <v>3065</v>
      </c>
      <c r="L2777" s="3">
        <v>44958</v>
      </c>
      <c r="M2777" s="3">
        <v>47392</v>
      </c>
      <c r="N2777" s="2" t="s">
        <v>1415</v>
      </c>
    </row>
    <row r="2778" spans="2:14" x14ac:dyDescent="0.25">
      <c r="B2778" s="2" t="s">
        <v>3071</v>
      </c>
      <c r="C2778" s="2" t="s">
        <v>3072</v>
      </c>
      <c r="D2778" s="2" t="s">
        <v>1367</v>
      </c>
      <c r="E2778" s="2" t="s">
        <v>17</v>
      </c>
      <c r="F2778" s="2" t="s">
        <v>18</v>
      </c>
      <c r="G2778" s="2" t="s">
        <v>175</v>
      </c>
      <c r="H2778" s="2" t="s">
        <v>1413</v>
      </c>
      <c r="I2778" s="2">
        <v>241</v>
      </c>
      <c r="J2778" s="2">
        <v>0</v>
      </c>
      <c r="K2778" s="2" t="s">
        <v>3065</v>
      </c>
      <c r="L2778" s="3">
        <v>44958</v>
      </c>
      <c r="M2778" s="3">
        <v>47392</v>
      </c>
      <c r="N2778" s="2" t="s">
        <v>1415</v>
      </c>
    </row>
    <row r="2779" spans="2:14" x14ac:dyDescent="0.25">
      <c r="B2779" s="2" t="s">
        <v>3071</v>
      </c>
      <c r="C2779" s="2" t="s">
        <v>3072</v>
      </c>
      <c r="D2779" s="2" t="s">
        <v>1367</v>
      </c>
      <c r="E2779" s="2" t="s">
        <v>17</v>
      </c>
      <c r="F2779" s="2" t="s">
        <v>18</v>
      </c>
      <c r="G2779" s="2" t="s">
        <v>175</v>
      </c>
      <c r="H2779" s="2" t="s">
        <v>1413</v>
      </c>
      <c r="I2779" s="2">
        <v>241</v>
      </c>
      <c r="J2779" s="2">
        <v>0</v>
      </c>
      <c r="K2779" s="2" t="s">
        <v>3073</v>
      </c>
      <c r="L2779" s="3">
        <v>45965</v>
      </c>
      <c r="M2779" s="3">
        <v>47788</v>
      </c>
      <c r="N2779" s="2" t="s">
        <v>1415</v>
      </c>
    </row>
    <row r="2780" spans="2:14" x14ac:dyDescent="0.25">
      <c r="B2780" s="2" t="s">
        <v>3071</v>
      </c>
      <c r="C2780" s="2" t="s">
        <v>3072</v>
      </c>
      <c r="D2780" s="2" t="s">
        <v>1367</v>
      </c>
      <c r="E2780" s="2" t="s">
        <v>17</v>
      </c>
      <c r="F2780" s="2" t="s">
        <v>18</v>
      </c>
      <c r="G2780" s="2" t="s">
        <v>175</v>
      </c>
      <c r="H2780" s="2" t="s">
        <v>1413</v>
      </c>
      <c r="I2780" s="2">
        <v>241</v>
      </c>
      <c r="J2780" s="2">
        <v>241</v>
      </c>
      <c r="K2780" s="2" t="s">
        <v>3074</v>
      </c>
      <c r="L2780" s="3">
        <v>46087</v>
      </c>
      <c r="M2780" s="3">
        <v>47908</v>
      </c>
      <c r="N2780" s="2" t="s">
        <v>1415</v>
      </c>
    </row>
    <row r="2781" spans="2:14" x14ac:dyDescent="0.25">
      <c r="B2781" s="2" t="s">
        <v>3071</v>
      </c>
      <c r="C2781" s="2" t="s">
        <v>3072</v>
      </c>
      <c r="D2781" s="2" t="s">
        <v>1367</v>
      </c>
      <c r="E2781" s="2" t="s">
        <v>17</v>
      </c>
      <c r="F2781" s="2" t="s">
        <v>18</v>
      </c>
      <c r="G2781" s="2" t="s">
        <v>175</v>
      </c>
      <c r="H2781" s="2" t="s">
        <v>1413</v>
      </c>
      <c r="I2781" s="2">
        <v>241</v>
      </c>
      <c r="J2781" s="2">
        <v>0</v>
      </c>
      <c r="K2781" s="2" t="s">
        <v>3075</v>
      </c>
      <c r="L2781" s="3">
        <v>45805</v>
      </c>
      <c r="M2781" s="3">
        <v>47604</v>
      </c>
      <c r="N2781" s="2" t="s">
        <v>1415</v>
      </c>
    </row>
    <row r="2782" spans="2:14" x14ac:dyDescent="0.25">
      <c r="B2782" s="2" t="s">
        <v>3071</v>
      </c>
      <c r="C2782" s="2" t="s">
        <v>3072</v>
      </c>
      <c r="D2782" s="2" t="s">
        <v>1367</v>
      </c>
      <c r="E2782" s="2" t="s">
        <v>17</v>
      </c>
      <c r="F2782" s="2" t="s">
        <v>18</v>
      </c>
      <c r="G2782" s="2" t="s">
        <v>175</v>
      </c>
      <c r="H2782" s="2" t="s">
        <v>1413</v>
      </c>
      <c r="I2782" s="2">
        <v>241</v>
      </c>
      <c r="J2782" s="2">
        <v>0</v>
      </c>
      <c r="K2782" s="2" t="s">
        <v>3076</v>
      </c>
      <c r="L2782" s="3">
        <v>45668</v>
      </c>
      <c r="M2782" s="3">
        <v>47453</v>
      </c>
      <c r="N2782" s="2" t="s">
        <v>1415</v>
      </c>
    </row>
    <row r="2783" spans="2:14" x14ac:dyDescent="0.25">
      <c r="B2783" s="2" t="s">
        <v>3077</v>
      </c>
      <c r="C2783" s="2" t="s">
        <v>3078</v>
      </c>
      <c r="D2783" s="2" t="s">
        <v>1367</v>
      </c>
      <c r="E2783" s="2" t="s">
        <v>17</v>
      </c>
      <c r="F2783" s="2" t="s">
        <v>18</v>
      </c>
      <c r="G2783" s="2" t="s">
        <v>175</v>
      </c>
      <c r="H2783" s="2" t="s">
        <v>3079</v>
      </c>
      <c r="I2783" s="2">
        <v>43</v>
      </c>
      <c r="J2783" s="2">
        <v>0</v>
      </c>
      <c r="K2783" s="2">
        <v>41205387</v>
      </c>
      <c r="L2783" s="3">
        <v>44958</v>
      </c>
      <c r="M2783" s="3">
        <v>47453</v>
      </c>
      <c r="N2783" s="2" t="s">
        <v>128</v>
      </c>
    </row>
    <row r="2784" spans="2:14" x14ac:dyDescent="0.25">
      <c r="B2784" s="2" t="s">
        <v>3077</v>
      </c>
      <c r="C2784" s="2" t="s">
        <v>3078</v>
      </c>
      <c r="D2784" s="2" t="s">
        <v>1367</v>
      </c>
      <c r="E2784" s="2" t="s">
        <v>17</v>
      </c>
      <c r="F2784" s="2" t="s">
        <v>18</v>
      </c>
      <c r="G2784" s="2" t="s">
        <v>175</v>
      </c>
      <c r="H2784" s="2" t="s">
        <v>3079</v>
      </c>
      <c r="I2784" s="2">
        <v>43</v>
      </c>
      <c r="J2784" s="2">
        <v>0</v>
      </c>
      <c r="K2784" s="2">
        <v>50516209</v>
      </c>
      <c r="L2784" s="3">
        <v>45799</v>
      </c>
      <c r="M2784" s="3">
        <v>47604</v>
      </c>
      <c r="N2784" s="2" t="s">
        <v>128</v>
      </c>
    </row>
    <row r="2785" spans="2:14" x14ac:dyDescent="0.25">
      <c r="B2785" s="2" t="s">
        <v>3077</v>
      </c>
      <c r="C2785" s="2" t="s">
        <v>3078</v>
      </c>
      <c r="D2785" s="2" t="s">
        <v>1367</v>
      </c>
      <c r="E2785" s="2" t="s">
        <v>17</v>
      </c>
      <c r="F2785" s="2" t="s">
        <v>18</v>
      </c>
      <c r="G2785" s="2" t="s">
        <v>175</v>
      </c>
      <c r="H2785" s="2" t="s">
        <v>3079</v>
      </c>
      <c r="I2785" s="2">
        <v>43</v>
      </c>
      <c r="J2785" s="2">
        <v>0</v>
      </c>
      <c r="K2785" s="2">
        <v>50805347</v>
      </c>
      <c r="L2785" s="3">
        <v>45894</v>
      </c>
      <c r="M2785" s="3">
        <v>47696</v>
      </c>
      <c r="N2785" s="2" t="s">
        <v>128</v>
      </c>
    </row>
    <row r="2786" spans="2:14" x14ac:dyDescent="0.25">
      <c r="B2786" s="2" t="s">
        <v>3077</v>
      </c>
      <c r="C2786" s="2" t="s">
        <v>3078</v>
      </c>
      <c r="D2786" s="2" t="s">
        <v>1367</v>
      </c>
      <c r="E2786" s="2" t="s">
        <v>17</v>
      </c>
      <c r="F2786" s="2" t="s">
        <v>18</v>
      </c>
      <c r="G2786" s="2" t="s">
        <v>175</v>
      </c>
      <c r="H2786" s="2" t="s">
        <v>3079</v>
      </c>
      <c r="I2786" s="2">
        <v>43</v>
      </c>
      <c r="J2786" s="2">
        <v>43</v>
      </c>
      <c r="K2786" s="2">
        <v>51107532</v>
      </c>
      <c r="L2786" s="3">
        <v>45996</v>
      </c>
      <c r="M2786" s="3">
        <v>47788</v>
      </c>
      <c r="N2786" s="2" t="s">
        <v>128</v>
      </c>
    </row>
    <row r="2787" spans="2:14" x14ac:dyDescent="0.25">
      <c r="B2787" s="2" t="s">
        <v>3080</v>
      </c>
      <c r="C2787" s="2" t="s">
        <v>3081</v>
      </c>
      <c r="D2787" s="2" t="s">
        <v>16</v>
      </c>
      <c r="E2787" s="2" t="s">
        <v>17</v>
      </c>
      <c r="F2787" s="2" t="s">
        <v>18</v>
      </c>
      <c r="G2787" s="2" t="s">
        <v>175</v>
      </c>
      <c r="H2787" s="2" t="s">
        <v>3079</v>
      </c>
      <c r="I2787" s="2">
        <v>382</v>
      </c>
      <c r="J2787" s="2">
        <v>0</v>
      </c>
      <c r="K2787" s="2">
        <v>50520214</v>
      </c>
      <c r="L2787" s="3">
        <v>45799</v>
      </c>
      <c r="M2787" s="3">
        <v>47604</v>
      </c>
      <c r="N2787" s="2" t="s">
        <v>128</v>
      </c>
    </row>
    <row r="2788" spans="2:14" x14ac:dyDescent="0.25">
      <c r="B2788" s="2" t="s">
        <v>3080</v>
      </c>
      <c r="C2788" s="2" t="s">
        <v>3081</v>
      </c>
      <c r="D2788" s="2" t="s">
        <v>16</v>
      </c>
      <c r="E2788" s="2" t="s">
        <v>17</v>
      </c>
      <c r="F2788" s="2" t="s">
        <v>18</v>
      </c>
      <c r="G2788" s="2" t="s">
        <v>175</v>
      </c>
      <c r="H2788" s="2" t="s">
        <v>3079</v>
      </c>
      <c r="I2788" s="2">
        <v>382</v>
      </c>
      <c r="J2788" s="2">
        <v>0</v>
      </c>
      <c r="K2788" s="2">
        <v>50715304</v>
      </c>
      <c r="L2788" s="3">
        <v>45859</v>
      </c>
      <c r="M2788" s="3">
        <v>47665</v>
      </c>
      <c r="N2788" s="2" t="s">
        <v>128</v>
      </c>
    </row>
    <row r="2789" spans="2:14" x14ac:dyDescent="0.25">
      <c r="B2789" s="2" t="s">
        <v>3080</v>
      </c>
      <c r="C2789" s="2" t="s">
        <v>3081</v>
      </c>
      <c r="D2789" s="2" t="s">
        <v>16</v>
      </c>
      <c r="E2789" s="2" t="s">
        <v>17</v>
      </c>
      <c r="F2789" s="2" t="s">
        <v>18</v>
      </c>
      <c r="G2789" s="2" t="s">
        <v>175</v>
      </c>
      <c r="H2789" s="2" t="s">
        <v>3079</v>
      </c>
      <c r="I2789" s="2">
        <v>382</v>
      </c>
      <c r="J2789" s="2">
        <v>0</v>
      </c>
      <c r="K2789" s="2">
        <v>51125555</v>
      </c>
      <c r="L2789" s="3">
        <v>45996</v>
      </c>
      <c r="M2789" s="3">
        <v>47788</v>
      </c>
      <c r="N2789" s="2" t="s">
        <v>128</v>
      </c>
    </row>
    <row r="2790" spans="2:14" x14ac:dyDescent="0.25">
      <c r="B2790" s="2" t="s">
        <v>3080</v>
      </c>
      <c r="C2790" s="2" t="s">
        <v>3081</v>
      </c>
      <c r="D2790" s="2" t="s">
        <v>16</v>
      </c>
      <c r="E2790" s="2" t="s">
        <v>17</v>
      </c>
      <c r="F2790" s="2" t="s">
        <v>18</v>
      </c>
      <c r="G2790" s="2" t="s">
        <v>175</v>
      </c>
      <c r="H2790" s="2" t="s">
        <v>3079</v>
      </c>
      <c r="I2790" s="2">
        <v>382</v>
      </c>
      <c r="J2790" s="2">
        <v>94</v>
      </c>
      <c r="K2790" s="2">
        <v>60407084</v>
      </c>
      <c r="L2790" s="3">
        <v>46128</v>
      </c>
      <c r="M2790" s="3">
        <v>47939</v>
      </c>
      <c r="N2790" s="2" t="s">
        <v>128</v>
      </c>
    </row>
    <row r="2791" spans="2:14" x14ac:dyDescent="0.25">
      <c r="B2791" s="2" t="s">
        <v>3080</v>
      </c>
      <c r="C2791" s="2" t="s">
        <v>3081</v>
      </c>
      <c r="D2791" s="2" t="s">
        <v>16</v>
      </c>
      <c r="E2791" s="2" t="s">
        <v>17</v>
      </c>
      <c r="F2791" s="2" t="s">
        <v>18</v>
      </c>
      <c r="G2791" s="2" t="s">
        <v>175</v>
      </c>
      <c r="H2791" s="2" t="s">
        <v>3079</v>
      </c>
      <c r="I2791" s="2">
        <v>382</v>
      </c>
      <c r="J2791" s="2">
        <v>288</v>
      </c>
      <c r="K2791" s="2">
        <v>60409089</v>
      </c>
      <c r="L2791" s="3">
        <v>46128</v>
      </c>
      <c r="M2791" s="3">
        <v>47939</v>
      </c>
      <c r="N2791" s="2" t="s">
        <v>128</v>
      </c>
    </row>
    <row r="2792" spans="2:14" x14ac:dyDescent="0.25">
      <c r="B2792" s="2" t="s">
        <v>3082</v>
      </c>
      <c r="C2792" s="2" t="s">
        <v>3083</v>
      </c>
      <c r="D2792" s="2" t="s">
        <v>16</v>
      </c>
      <c r="E2792" s="2" t="s">
        <v>17</v>
      </c>
      <c r="F2792" s="2" t="s">
        <v>18</v>
      </c>
      <c r="G2792" s="2" t="s">
        <v>175</v>
      </c>
      <c r="H2792" s="2" t="s">
        <v>3079</v>
      </c>
      <c r="I2792" s="2">
        <v>0</v>
      </c>
      <c r="J2792" s="2">
        <v>0</v>
      </c>
      <c r="K2792" s="2">
        <v>41118361</v>
      </c>
      <c r="L2792" s="3">
        <v>44958</v>
      </c>
      <c r="M2792" s="3">
        <v>47423</v>
      </c>
      <c r="N2792" s="2" t="s">
        <v>128</v>
      </c>
    </row>
    <row r="2793" spans="2:14" x14ac:dyDescent="0.25">
      <c r="B2793" s="2" t="s">
        <v>3082</v>
      </c>
      <c r="C2793" s="2" t="s">
        <v>3083</v>
      </c>
      <c r="D2793" s="2" t="s">
        <v>16</v>
      </c>
      <c r="E2793" s="2" t="s">
        <v>17</v>
      </c>
      <c r="F2793" s="2" t="s">
        <v>18</v>
      </c>
      <c r="G2793" s="2" t="s">
        <v>175</v>
      </c>
      <c r="H2793" s="2" t="s">
        <v>3079</v>
      </c>
      <c r="I2793" s="2">
        <v>0</v>
      </c>
      <c r="J2793" s="2">
        <v>0</v>
      </c>
      <c r="K2793" s="2">
        <v>41118362</v>
      </c>
      <c r="L2793" s="3">
        <v>44958</v>
      </c>
      <c r="M2793" s="3">
        <v>47423</v>
      </c>
      <c r="N2793" s="2" t="s">
        <v>128</v>
      </c>
    </row>
    <row r="2794" spans="2:14" x14ac:dyDescent="0.25">
      <c r="B2794" s="2" t="s">
        <v>3082</v>
      </c>
      <c r="C2794" s="2" t="s">
        <v>3083</v>
      </c>
      <c r="D2794" s="2" t="s">
        <v>16</v>
      </c>
      <c r="E2794" s="2" t="s">
        <v>17</v>
      </c>
      <c r="F2794" s="2" t="s">
        <v>18</v>
      </c>
      <c r="G2794" s="2" t="s">
        <v>175</v>
      </c>
      <c r="H2794" s="2" t="s">
        <v>3079</v>
      </c>
      <c r="I2794" s="2">
        <v>0</v>
      </c>
      <c r="J2794" s="2">
        <v>0</v>
      </c>
      <c r="K2794" s="2">
        <v>41130373</v>
      </c>
      <c r="L2794" s="3">
        <v>44958</v>
      </c>
      <c r="M2794" s="3">
        <v>47423</v>
      </c>
      <c r="N2794" s="2" t="s">
        <v>128</v>
      </c>
    </row>
    <row r="2795" spans="2:14" x14ac:dyDescent="0.25">
      <c r="B2795" s="2" t="s">
        <v>3082</v>
      </c>
      <c r="C2795" s="2" t="s">
        <v>3083</v>
      </c>
      <c r="D2795" s="2" t="s">
        <v>16</v>
      </c>
      <c r="E2795" s="2" t="s">
        <v>17</v>
      </c>
      <c r="F2795" s="2" t="s">
        <v>18</v>
      </c>
      <c r="G2795" s="2" t="s">
        <v>175</v>
      </c>
      <c r="H2795" s="2" t="s">
        <v>3079</v>
      </c>
      <c r="I2795" s="2">
        <v>0</v>
      </c>
      <c r="J2795" s="2">
        <v>0</v>
      </c>
      <c r="K2795" s="2">
        <v>50219072</v>
      </c>
      <c r="L2795" s="3">
        <v>45726</v>
      </c>
      <c r="M2795" s="3">
        <v>47543</v>
      </c>
      <c r="N2795" s="2" t="s">
        <v>128</v>
      </c>
    </row>
    <row r="2796" spans="2:14" x14ac:dyDescent="0.25">
      <c r="B2796" s="2" t="s">
        <v>3082</v>
      </c>
      <c r="C2796" s="2" t="s">
        <v>3083</v>
      </c>
      <c r="D2796" s="2" t="s">
        <v>16</v>
      </c>
      <c r="E2796" s="2" t="s">
        <v>17</v>
      </c>
      <c r="F2796" s="2" t="s">
        <v>18</v>
      </c>
      <c r="G2796" s="2" t="s">
        <v>175</v>
      </c>
      <c r="H2796" s="2" t="s">
        <v>3079</v>
      </c>
      <c r="I2796" s="2">
        <v>0</v>
      </c>
      <c r="J2796" s="2">
        <v>0</v>
      </c>
      <c r="K2796" s="2">
        <v>50306097</v>
      </c>
      <c r="L2796" s="3">
        <v>45726</v>
      </c>
      <c r="M2796" s="3">
        <v>47543</v>
      </c>
      <c r="N2796" s="2" t="s">
        <v>128</v>
      </c>
    </row>
    <row r="2797" spans="2:14" x14ac:dyDescent="0.25">
      <c r="B2797" s="2" t="s">
        <v>3082</v>
      </c>
      <c r="C2797" s="2" t="s">
        <v>3083</v>
      </c>
      <c r="D2797" s="2" t="s">
        <v>16</v>
      </c>
      <c r="E2797" s="2" t="s">
        <v>17</v>
      </c>
      <c r="F2797" s="2" t="s">
        <v>18</v>
      </c>
      <c r="G2797" s="2" t="s">
        <v>175</v>
      </c>
      <c r="H2797" s="2" t="s">
        <v>3079</v>
      </c>
      <c r="I2797" s="2">
        <v>0</v>
      </c>
      <c r="J2797" s="2">
        <v>0</v>
      </c>
      <c r="K2797" s="2">
        <v>50307098</v>
      </c>
      <c r="L2797" s="3">
        <v>45726</v>
      </c>
      <c r="M2797" s="3">
        <v>47543</v>
      </c>
      <c r="N2797" s="2" t="s">
        <v>128</v>
      </c>
    </row>
    <row r="2798" spans="2:14" x14ac:dyDescent="0.25">
      <c r="B2798" s="2" t="s">
        <v>3082</v>
      </c>
      <c r="C2798" s="2" t="s">
        <v>3083</v>
      </c>
      <c r="D2798" s="2" t="s">
        <v>16</v>
      </c>
      <c r="E2798" s="2" t="s">
        <v>17</v>
      </c>
      <c r="F2798" s="2" t="s">
        <v>18</v>
      </c>
      <c r="G2798" s="2" t="s">
        <v>175</v>
      </c>
      <c r="H2798" s="2" t="s">
        <v>3079</v>
      </c>
      <c r="I2798" s="2">
        <v>0</v>
      </c>
      <c r="J2798" s="2">
        <v>0</v>
      </c>
      <c r="K2798" s="2">
        <v>50514207</v>
      </c>
      <c r="L2798" s="3">
        <v>45894</v>
      </c>
      <c r="M2798" s="3">
        <v>47604</v>
      </c>
      <c r="N2798" s="2" t="s">
        <v>128</v>
      </c>
    </row>
    <row r="2799" spans="2:14" x14ac:dyDescent="0.25">
      <c r="B2799" s="2" t="s">
        <v>3082</v>
      </c>
      <c r="C2799" s="2" t="s">
        <v>3083</v>
      </c>
      <c r="D2799" s="2" t="s">
        <v>16</v>
      </c>
      <c r="E2799" s="2" t="s">
        <v>17</v>
      </c>
      <c r="F2799" s="2" t="s">
        <v>18</v>
      </c>
      <c r="G2799" s="2" t="s">
        <v>175</v>
      </c>
      <c r="H2799" s="2" t="s">
        <v>3079</v>
      </c>
      <c r="I2799" s="2">
        <v>0</v>
      </c>
      <c r="J2799" s="2">
        <v>0</v>
      </c>
      <c r="K2799" s="2">
        <v>50728330</v>
      </c>
      <c r="L2799" s="3">
        <v>45894</v>
      </c>
      <c r="M2799" s="3">
        <v>47665</v>
      </c>
      <c r="N2799" s="2" t="s">
        <v>128</v>
      </c>
    </row>
    <row r="2800" spans="2:14" x14ac:dyDescent="0.25">
      <c r="B2800" s="2" t="s">
        <v>3082</v>
      </c>
      <c r="C2800" s="2" t="s">
        <v>3083</v>
      </c>
      <c r="D2800" s="2" t="s">
        <v>16</v>
      </c>
      <c r="E2800" s="2" t="s">
        <v>17</v>
      </c>
      <c r="F2800" s="2" t="s">
        <v>18</v>
      </c>
      <c r="G2800" s="2" t="s">
        <v>175</v>
      </c>
      <c r="H2800" s="2" t="s">
        <v>3079</v>
      </c>
      <c r="I2800" s="2">
        <v>0</v>
      </c>
      <c r="J2800" s="2">
        <v>0</v>
      </c>
      <c r="K2800" s="2">
        <v>50821365</v>
      </c>
      <c r="L2800" s="3">
        <v>45894</v>
      </c>
      <c r="M2800" s="3">
        <v>47696</v>
      </c>
      <c r="N2800" s="2" t="s">
        <v>128</v>
      </c>
    </row>
    <row r="2801" spans="2:14" x14ac:dyDescent="0.25">
      <c r="B2801" s="2" t="s">
        <v>3084</v>
      </c>
      <c r="C2801" s="2" t="s">
        <v>3085</v>
      </c>
      <c r="D2801" s="2" t="s">
        <v>16</v>
      </c>
      <c r="E2801" s="2" t="s">
        <v>17</v>
      </c>
      <c r="F2801" s="2" t="s">
        <v>18</v>
      </c>
      <c r="G2801" s="2" t="s">
        <v>175</v>
      </c>
      <c r="H2801" s="2" t="s">
        <v>3079</v>
      </c>
      <c r="I2801" s="2">
        <v>19241</v>
      </c>
      <c r="J2801" s="2">
        <v>0</v>
      </c>
      <c r="K2801" s="2">
        <v>50530229</v>
      </c>
      <c r="L2801" s="3">
        <v>45859</v>
      </c>
      <c r="M2801" s="3">
        <v>47635</v>
      </c>
      <c r="N2801" s="2" t="s">
        <v>128</v>
      </c>
    </row>
    <row r="2802" spans="2:14" x14ac:dyDescent="0.25">
      <c r="B2802" s="2" t="s">
        <v>3084</v>
      </c>
      <c r="C2802" s="2" t="s">
        <v>3085</v>
      </c>
      <c r="D2802" s="2" t="s">
        <v>16</v>
      </c>
      <c r="E2802" s="2" t="s">
        <v>17</v>
      </c>
      <c r="F2802" s="2" t="s">
        <v>18</v>
      </c>
      <c r="G2802" s="2" t="s">
        <v>175</v>
      </c>
      <c r="H2802" s="2" t="s">
        <v>3079</v>
      </c>
      <c r="I2802" s="2">
        <v>19241</v>
      </c>
      <c r="J2802" s="2">
        <v>0</v>
      </c>
      <c r="K2802" s="2">
        <v>50715303</v>
      </c>
      <c r="L2802" s="3">
        <v>45859</v>
      </c>
      <c r="M2802" s="3">
        <v>47665</v>
      </c>
      <c r="N2802" s="2" t="s">
        <v>128</v>
      </c>
    </row>
    <row r="2803" spans="2:14" x14ac:dyDescent="0.25">
      <c r="B2803" s="2" t="s">
        <v>3084</v>
      </c>
      <c r="C2803" s="2" t="s">
        <v>3085</v>
      </c>
      <c r="D2803" s="2" t="s">
        <v>16</v>
      </c>
      <c r="E2803" s="2" t="s">
        <v>17</v>
      </c>
      <c r="F2803" s="2" t="s">
        <v>18</v>
      </c>
      <c r="G2803" s="2" t="s">
        <v>175</v>
      </c>
      <c r="H2803" s="2" t="s">
        <v>3079</v>
      </c>
      <c r="I2803" s="2">
        <v>19241</v>
      </c>
      <c r="J2803" s="2">
        <v>0</v>
      </c>
      <c r="K2803" s="2">
        <v>51105528</v>
      </c>
      <c r="L2803" s="3">
        <v>45992</v>
      </c>
      <c r="M2803" s="3">
        <v>47788</v>
      </c>
      <c r="N2803" s="2" t="s">
        <v>128</v>
      </c>
    </row>
    <row r="2804" spans="2:14" x14ac:dyDescent="0.25">
      <c r="B2804" s="2" t="s">
        <v>3084</v>
      </c>
      <c r="C2804" s="2" t="s">
        <v>3085</v>
      </c>
      <c r="D2804" s="2" t="s">
        <v>16</v>
      </c>
      <c r="E2804" s="2" t="s">
        <v>17</v>
      </c>
      <c r="F2804" s="2" t="s">
        <v>18</v>
      </c>
      <c r="G2804" s="2" t="s">
        <v>175</v>
      </c>
      <c r="H2804" s="2" t="s">
        <v>3079</v>
      </c>
      <c r="I2804" s="2">
        <v>19241</v>
      </c>
      <c r="J2804" s="2">
        <v>0</v>
      </c>
      <c r="K2804" s="2">
        <v>51105528</v>
      </c>
      <c r="L2804" s="3">
        <v>45996</v>
      </c>
      <c r="M2804" s="3">
        <v>47788</v>
      </c>
      <c r="N2804" s="2" t="s">
        <v>128</v>
      </c>
    </row>
    <row r="2805" spans="2:14" x14ac:dyDescent="0.25">
      <c r="B2805" s="2" t="s">
        <v>3084</v>
      </c>
      <c r="C2805" s="2" t="s">
        <v>3085</v>
      </c>
      <c r="D2805" s="2" t="s">
        <v>16</v>
      </c>
      <c r="E2805" s="2" t="s">
        <v>17</v>
      </c>
      <c r="F2805" s="2" t="s">
        <v>18</v>
      </c>
      <c r="G2805" s="2" t="s">
        <v>175</v>
      </c>
      <c r="H2805" s="2" t="s">
        <v>3079</v>
      </c>
      <c r="I2805" s="2">
        <v>19241</v>
      </c>
      <c r="J2805" s="2">
        <v>0</v>
      </c>
      <c r="K2805" s="2">
        <v>60409089</v>
      </c>
      <c r="L2805" s="3">
        <v>46128</v>
      </c>
      <c r="M2805" s="3">
        <v>47939</v>
      </c>
      <c r="N2805" s="2" t="s">
        <v>128</v>
      </c>
    </row>
    <row r="2806" spans="2:14" x14ac:dyDescent="0.25">
      <c r="B2806" s="2" t="s">
        <v>3084</v>
      </c>
      <c r="C2806" s="2" t="s">
        <v>3085</v>
      </c>
      <c r="D2806" s="2" t="s">
        <v>16</v>
      </c>
      <c r="E2806" s="2" t="s">
        <v>17</v>
      </c>
      <c r="F2806" s="2" t="s">
        <v>18</v>
      </c>
      <c r="G2806" s="2" t="s">
        <v>175</v>
      </c>
      <c r="H2806" s="2" t="s">
        <v>3079</v>
      </c>
      <c r="I2806" s="2">
        <v>19241</v>
      </c>
      <c r="J2806" s="2">
        <v>4742</v>
      </c>
      <c r="K2806" s="2">
        <v>60424113</v>
      </c>
      <c r="L2806" s="3">
        <v>46139</v>
      </c>
      <c r="M2806" s="3">
        <v>47939</v>
      </c>
      <c r="N2806" s="2" t="s">
        <v>128</v>
      </c>
    </row>
    <row r="2807" spans="2:14" x14ac:dyDescent="0.25">
      <c r="B2807" s="2" t="s">
        <v>3084</v>
      </c>
      <c r="C2807" s="2" t="s">
        <v>3085</v>
      </c>
      <c r="D2807" s="2" t="s">
        <v>16</v>
      </c>
      <c r="E2807" s="2" t="s">
        <v>17</v>
      </c>
      <c r="F2807" s="2" t="s">
        <v>18</v>
      </c>
      <c r="G2807" s="2" t="s">
        <v>175</v>
      </c>
      <c r="H2807" s="2" t="s">
        <v>3079</v>
      </c>
      <c r="I2807" s="2">
        <v>19241</v>
      </c>
      <c r="J2807" s="2">
        <v>2200</v>
      </c>
      <c r="K2807" s="2">
        <v>60425118</v>
      </c>
      <c r="L2807" s="3">
        <v>46141</v>
      </c>
      <c r="M2807" s="3">
        <v>47939</v>
      </c>
      <c r="N2807" s="2" t="s">
        <v>128</v>
      </c>
    </row>
    <row r="2808" spans="2:14" x14ac:dyDescent="0.25">
      <c r="B2808" s="2" t="s">
        <v>3084</v>
      </c>
      <c r="C2808" s="2" t="s">
        <v>3085</v>
      </c>
      <c r="D2808" s="2" t="s">
        <v>16</v>
      </c>
      <c r="E2808" s="2" t="s">
        <v>17</v>
      </c>
      <c r="F2808" s="2" t="s">
        <v>18</v>
      </c>
      <c r="G2808" s="2" t="s">
        <v>175</v>
      </c>
      <c r="H2808" s="2" t="s">
        <v>3079</v>
      </c>
      <c r="I2808" s="2">
        <v>19241</v>
      </c>
      <c r="J2808" s="2">
        <v>1600</v>
      </c>
      <c r="K2808" s="2">
        <v>60427122</v>
      </c>
      <c r="L2808" s="3">
        <v>46141</v>
      </c>
      <c r="M2808" s="3">
        <v>47939</v>
      </c>
      <c r="N2808" s="2" t="s">
        <v>128</v>
      </c>
    </row>
    <row r="2809" spans="2:14" x14ac:dyDescent="0.25">
      <c r="B2809" s="2" t="s">
        <v>3084</v>
      </c>
      <c r="C2809" s="2" t="s">
        <v>3085</v>
      </c>
      <c r="D2809" s="2" t="s">
        <v>16</v>
      </c>
      <c r="E2809" s="2" t="s">
        <v>17</v>
      </c>
      <c r="F2809" s="2" t="s">
        <v>18</v>
      </c>
      <c r="G2809" s="2" t="s">
        <v>175</v>
      </c>
      <c r="H2809" s="2" t="s">
        <v>3079</v>
      </c>
      <c r="I2809" s="2">
        <v>19241</v>
      </c>
      <c r="J2809" s="2">
        <v>6059</v>
      </c>
      <c r="K2809" s="2">
        <v>60427123</v>
      </c>
      <c r="L2809" s="3">
        <v>46141</v>
      </c>
      <c r="M2809" s="3">
        <v>47939</v>
      </c>
      <c r="N2809" s="2" t="s">
        <v>128</v>
      </c>
    </row>
    <row r="2810" spans="2:14" x14ac:dyDescent="0.25">
      <c r="B2810" s="2" t="s">
        <v>3084</v>
      </c>
      <c r="C2810" s="2" t="s">
        <v>3085</v>
      </c>
      <c r="D2810" s="2" t="s">
        <v>16</v>
      </c>
      <c r="E2810" s="2" t="s">
        <v>17</v>
      </c>
      <c r="F2810" s="2" t="s">
        <v>18</v>
      </c>
      <c r="G2810" s="2" t="s">
        <v>175</v>
      </c>
      <c r="H2810" s="2" t="s">
        <v>3079</v>
      </c>
      <c r="I2810" s="2">
        <v>19241</v>
      </c>
      <c r="J2810" s="2">
        <v>340</v>
      </c>
      <c r="K2810" s="2">
        <v>60427124</v>
      </c>
      <c r="L2810" s="3">
        <v>46141</v>
      </c>
      <c r="M2810" s="3">
        <v>47939</v>
      </c>
      <c r="N2810" s="2" t="s">
        <v>128</v>
      </c>
    </row>
    <row r="2811" spans="2:14" x14ac:dyDescent="0.25">
      <c r="B2811" s="2" t="s">
        <v>3084</v>
      </c>
      <c r="C2811" s="2" t="s">
        <v>3085</v>
      </c>
      <c r="D2811" s="2" t="s">
        <v>16</v>
      </c>
      <c r="E2811" s="2" t="s">
        <v>17</v>
      </c>
      <c r="F2811" s="2" t="s">
        <v>18</v>
      </c>
      <c r="G2811" s="2" t="s">
        <v>175</v>
      </c>
      <c r="H2811" s="2" t="s">
        <v>3079</v>
      </c>
      <c r="I2811" s="2">
        <v>19241</v>
      </c>
      <c r="J2811" s="2">
        <v>4300</v>
      </c>
      <c r="K2811" s="2">
        <v>60430132</v>
      </c>
      <c r="L2811" s="3">
        <v>46148</v>
      </c>
      <c r="M2811" s="3">
        <v>47969</v>
      </c>
      <c r="N2811" s="2" t="s">
        <v>128</v>
      </c>
    </row>
    <row r="2812" spans="2:14" x14ac:dyDescent="0.25">
      <c r="B2812" s="2" t="s">
        <v>3084</v>
      </c>
      <c r="C2812" s="2" t="s">
        <v>3085</v>
      </c>
      <c r="D2812" s="2" t="s">
        <v>16</v>
      </c>
      <c r="E2812" s="2" t="s">
        <v>17</v>
      </c>
      <c r="F2812" s="2" t="s">
        <v>18</v>
      </c>
      <c r="G2812" s="2" t="s">
        <v>175</v>
      </c>
      <c r="H2812" s="2" t="s">
        <v>3079</v>
      </c>
      <c r="I2812" s="2">
        <v>19241</v>
      </c>
      <c r="J2812" s="2">
        <v>0</v>
      </c>
      <c r="K2812" s="2" t="s">
        <v>470</v>
      </c>
      <c r="L2812" s="2" t="s">
        <v>30</v>
      </c>
      <c r="M2812" s="2" t="s">
        <v>30</v>
      </c>
      <c r="N2812" s="2" t="s">
        <v>128</v>
      </c>
    </row>
    <row r="2813" spans="2:14" x14ac:dyDescent="0.25">
      <c r="B2813" s="2" t="s">
        <v>3086</v>
      </c>
      <c r="C2813" s="2" t="s">
        <v>3087</v>
      </c>
      <c r="D2813" s="2" t="s">
        <v>16</v>
      </c>
      <c r="E2813" s="2" t="s">
        <v>17</v>
      </c>
      <c r="F2813" s="2" t="s">
        <v>18</v>
      </c>
      <c r="G2813" s="2" t="s">
        <v>175</v>
      </c>
      <c r="H2813" s="2" t="s">
        <v>3079</v>
      </c>
      <c r="I2813" s="2">
        <v>0</v>
      </c>
      <c r="J2813" s="2">
        <v>0</v>
      </c>
      <c r="K2813" s="2">
        <v>31004388</v>
      </c>
      <c r="L2813" s="3">
        <v>44958</v>
      </c>
      <c r="M2813" s="3">
        <v>47027</v>
      </c>
      <c r="N2813" s="2" t="s">
        <v>128</v>
      </c>
    </row>
    <row r="2814" spans="2:14" x14ac:dyDescent="0.25">
      <c r="B2814" s="2" t="s">
        <v>3086</v>
      </c>
      <c r="C2814" s="2" t="s">
        <v>3087</v>
      </c>
      <c r="D2814" s="2" t="s">
        <v>16</v>
      </c>
      <c r="E2814" s="2" t="s">
        <v>17</v>
      </c>
      <c r="F2814" s="2" t="s">
        <v>18</v>
      </c>
      <c r="G2814" s="2" t="s">
        <v>175</v>
      </c>
      <c r="H2814" s="2" t="s">
        <v>3079</v>
      </c>
      <c r="I2814" s="2">
        <v>0</v>
      </c>
      <c r="J2814" s="2">
        <v>0</v>
      </c>
      <c r="K2814" s="2">
        <v>41118361</v>
      </c>
      <c r="L2814" s="3">
        <v>44958</v>
      </c>
      <c r="M2814" s="3">
        <v>47423</v>
      </c>
      <c r="N2814" s="2" t="s">
        <v>128</v>
      </c>
    </row>
    <row r="2815" spans="2:14" x14ac:dyDescent="0.25">
      <c r="B2815" s="2" t="s">
        <v>3086</v>
      </c>
      <c r="C2815" s="2" t="s">
        <v>3087</v>
      </c>
      <c r="D2815" s="2" t="s">
        <v>16</v>
      </c>
      <c r="E2815" s="2" t="s">
        <v>17</v>
      </c>
      <c r="F2815" s="2" t="s">
        <v>18</v>
      </c>
      <c r="G2815" s="2" t="s">
        <v>175</v>
      </c>
      <c r="H2815" s="2" t="s">
        <v>3079</v>
      </c>
      <c r="I2815" s="2">
        <v>0</v>
      </c>
      <c r="J2815" s="2">
        <v>0</v>
      </c>
      <c r="K2815" s="2">
        <v>50502181</v>
      </c>
      <c r="L2815" s="3">
        <v>45894</v>
      </c>
      <c r="M2815" s="3">
        <v>47604</v>
      </c>
      <c r="N2815" s="2" t="s">
        <v>128</v>
      </c>
    </row>
    <row r="2816" spans="2:14" x14ac:dyDescent="0.25">
      <c r="B2816" s="2" t="s">
        <v>3086</v>
      </c>
      <c r="C2816" s="2" t="s">
        <v>3087</v>
      </c>
      <c r="D2816" s="2" t="s">
        <v>16</v>
      </c>
      <c r="E2816" s="2" t="s">
        <v>17</v>
      </c>
      <c r="F2816" s="2" t="s">
        <v>18</v>
      </c>
      <c r="G2816" s="2" t="s">
        <v>175</v>
      </c>
      <c r="H2816" s="2" t="s">
        <v>3079</v>
      </c>
      <c r="I2816" s="2">
        <v>0</v>
      </c>
      <c r="J2816" s="2">
        <v>0</v>
      </c>
      <c r="K2816" s="2">
        <v>50508199</v>
      </c>
      <c r="L2816" s="3">
        <v>45895</v>
      </c>
      <c r="M2816" s="3">
        <v>47604</v>
      </c>
      <c r="N2816" s="2" t="s">
        <v>128</v>
      </c>
    </row>
    <row r="2817" spans="2:14" x14ac:dyDescent="0.25">
      <c r="B2817" s="2" t="s">
        <v>3086</v>
      </c>
      <c r="C2817" s="2" t="s">
        <v>3087</v>
      </c>
      <c r="D2817" s="2" t="s">
        <v>16</v>
      </c>
      <c r="E2817" s="2" t="s">
        <v>17</v>
      </c>
      <c r="F2817" s="2" t="s">
        <v>18</v>
      </c>
      <c r="G2817" s="2" t="s">
        <v>175</v>
      </c>
      <c r="H2817" s="2" t="s">
        <v>3079</v>
      </c>
      <c r="I2817" s="2">
        <v>0</v>
      </c>
      <c r="J2817" s="2">
        <v>0</v>
      </c>
      <c r="K2817" s="2">
        <v>51020488</v>
      </c>
      <c r="L2817" s="3">
        <v>45980</v>
      </c>
      <c r="M2817" s="3">
        <v>47757</v>
      </c>
      <c r="N2817" s="2" t="s">
        <v>128</v>
      </c>
    </row>
    <row r="2818" spans="2:14" x14ac:dyDescent="0.25">
      <c r="B2818" s="2" t="s">
        <v>3088</v>
      </c>
      <c r="C2818" s="2" t="s">
        <v>3089</v>
      </c>
      <c r="D2818" s="2" t="s">
        <v>1367</v>
      </c>
      <c r="E2818" s="2" t="s">
        <v>17</v>
      </c>
      <c r="F2818" s="2" t="s">
        <v>18</v>
      </c>
      <c r="G2818" s="2" t="s">
        <v>175</v>
      </c>
      <c r="H2818" s="2" t="s">
        <v>3079</v>
      </c>
      <c r="I2818" s="2">
        <v>12</v>
      </c>
      <c r="J2818" s="2">
        <v>0</v>
      </c>
      <c r="K2818" s="2">
        <v>41021336</v>
      </c>
      <c r="L2818" s="3">
        <v>44958</v>
      </c>
      <c r="M2818" s="3">
        <v>47392</v>
      </c>
      <c r="N2818" s="2" t="s">
        <v>128</v>
      </c>
    </row>
    <row r="2819" spans="2:14" x14ac:dyDescent="0.25">
      <c r="B2819" s="2" t="s">
        <v>3088</v>
      </c>
      <c r="C2819" s="2" t="s">
        <v>3089</v>
      </c>
      <c r="D2819" s="2" t="s">
        <v>1367</v>
      </c>
      <c r="E2819" s="2" t="s">
        <v>17</v>
      </c>
      <c r="F2819" s="2" t="s">
        <v>18</v>
      </c>
      <c r="G2819" s="2" t="s">
        <v>175</v>
      </c>
      <c r="H2819" s="2" t="s">
        <v>3079</v>
      </c>
      <c r="I2819" s="2">
        <v>12</v>
      </c>
      <c r="J2819" s="2">
        <v>0</v>
      </c>
      <c r="K2819" s="2">
        <v>41108356</v>
      </c>
      <c r="L2819" s="3">
        <v>44958</v>
      </c>
      <c r="M2819" s="3">
        <v>47392</v>
      </c>
      <c r="N2819" s="2" t="s">
        <v>128</v>
      </c>
    </row>
    <row r="2820" spans="2:14" x14ac:dyDescent="0.25">
      <c r="B2820" s="2" t="s">
        <v>3088</v>
      </c>
      <c r="C2820" s="2" t="s">
        <v>3089</v>
      </c>
      <c r="D2820" s="2" t="s">
        <v>1367</v>
      </c>
      <c r="E2820" s="2" t="s">
        <v>17</v>
      </c>
      <c r="F2820" s="2" t="s">
        <v>18</v>
      </c>
      <c r="G2820" s="2" t="s">
        <v>175</v>
      </c>
      <c r="H2820" s="2" t="s">
        <v>3079</v>
      </c>
      <c r="I2820" s="2">
        <v>12</v>
      </c>
      <c r="J2820" s="2">
        <v>0</v>
      </c>
      <c r="K2820" s="2">
        <v>50828385</v>
      </c>
      <c r="L2820" s="3">
        <v>45903</v>
      </c>
      <c r="M2820" s="3">
        <v>47696</v>
      </c>
      <c r="N2820" s="2" t="s">
        <v>128</v>
      </c>
    </row>
    <row r="2821" spans="2:14" x14ac:dyDescent="0.25">
      <c r="B2821" s="2" t="s">
        <v>3088</v>
      </c>
      <c r="C2821" s="2" t="s">
        <v>3089</v>
      </c>
      <c r="D2821" s="2" t="s">
        <v>1367</v>
      </c>
      <c r="E2821" s="2" t="s">
        <v>17</v>
      </c>
      <c r="F2821" s="2" t="s">
        <v>18</v>
      </c>
      <c r="G2821" s="2" t="s">
        <v>175</v>
      </c>
      <c r="H2821" s="2" t="s">
        <v>3079</v>
      </c>
      <c r="I2821" s="2">
        <v>12</v>
      </c>
      <c r="J2821" s="2">
        <v>12</v>
      </c>
      <c r="K2821" s="2">
        <v>50829387</v>
      </c>
      <c r="L2821" s="3">
        <v>45903</v>
      </c>
      <c r="M2821" s="3">
        <v>47696</v>
      </c>
      <c r="N2821" s="2" t="s">
        <v>128</v>
      </c>
    </row>
    <row r="2822" spans="2:14" x14ac:dyDescent="0.25">
      <c r="B2822" s="2" t="s">
        <v>3090</v>
      </c>
      <c r="C2822" s="2" t="s">
        <v>3091</v>
      </c>
      <c r="D2822" s="2" t="s">
        <v>41</v>
      </c>
      <c r="E2822" s="2" t="s">
        <v>17</v>
      </c>
      <c r="F2822" s="2" t="s">
        <v>18</v>
      </c>
      <c r="G2822" s="2" t="s">
        <v>175</v>
      </c>
      <c r="H2822" s="2" t="s">
        <v>3092</v>
      </c>
      <c r="I2822" s="2">
        <v>27524</v>
      </c>
      <c r="J2822" s="2">
        <v>0</v>
      </c>
      <c r="K2822" s="2" t="s">
        <v>3093</v>
      </c>
      <c r="L2822" s="3">
        <v>45861</v>
      </c>
      <c r="M2822" s="3">
        <v>46874</v>
      </c>
      <c r="N2822" s="2" t="s">
        <v>3094</v>
      </c>
    </row>
    <row r="2823" spans="2:14" x14ac:dyDescent="0.25">
      <c r="B2823" s="2" t="s">
        <v>3090</v>
      </c>
      <c r="C2823" s="2" t="s">
        <v>3091</v>
      </c>
      <c r="D2823" s="2" t="s">
        <v>41</v>
      </c>
      <c r="E2823" s="2" t="s">
        <v>17</v>
      </c>
      <c r="F2823" s="2" t="s">
        <v>18</v>
      </c>
      <c r="G2823" s="2" t="s">
        <v>175</v>
      </c>
      <c r="H2823" s="2" t="s">
        <v>3092</v>
      </c>
      <c r="I2823" s="2">
        <v>27524</v>
      </c>
      <c r="J2823" s="2">
        <v>0</v>
      </c>
      <c r="K2823" s="2" t="s">
        <v>3095</v>
      </c>
      <c r="L2823" s="3">
        <v>46037</v>
      </c>
      <c r="M2823" s="3">
        <v>46935</v>
      </c>
      <c r="N2823" s="2" t="s">
        <v>3094</v>
      </c>
    </row>
    <row r="2824" spans="2:14" x14ac:dyDescent="0.25">
      <c r="B2824" s="2" t="s">
        <v>3090</v>
      </c>
      <c r="C2824" s="2" t="s">
        <v>3091</v>
      </c>
      <c r="D2824" s="2" t="s">
        <v>41</v>
      </c>
      <c r="E2824" s="2" t="s">
        <v>17</v>
      </c>
      <c r="F2824" s="2" t="s">
        <v>18</v>
      </c>
      <c r="G2824" s="2" t="s">
        <v>175</v>
      </c>
      <c r="H2824" s="2" t="s">
        <v>3092</v>
      </c>
      <c r="I2824" s="2">
        <v>27524</v>
      </c>
      <c r="J2824" s="2">
        <v>0</v>
      </c>
      <c r="K2824" s="2" t="s">
        <v>3096</v>
      </c>
      <c r="L2824" s="3">
        <v>46046</v>
      </c>
      <c r="M2824" s="3">
        <v>46966</v>
      </c>
      <c r="N2824" s="2" t="s">
        <v>3094</v>
      </c>
    </row>
    <row r="2825" spans="2:14" x14ac:dyDescent="0.25">
      <c r="B2825" s="2" t="s">
        <v>3090</v>
      </c>
      <c r="C2825" s="2" t="s">
        <v>3091</v>
      </c>
      <c r="D2825" s="2" t="s">
        <v>41</v>
      </c>
      <c r="E2825" s="2" t="s">
        <v>17</v>
      </c>
      <c r="F2825" s="2" t="s">
        <v>18</v>
      </c>
      <c r="G2825" s="2" t="s">
        <v>175</v>
      </c>
      <c r="H2825" s="2" t="s">
        <v>3092</v>
      </c>
      <c r="I2825" s="2">
        <v>27524</v>
      </c>
      <c r="J2825" s="2">
        <v>26324</v>
      </c>
      <c r="K2825" s="2" t="s">
        <v>3097</v>
      </c>
      <c r="L2825" s="3">
        <v>46146</v>
      </c>
      <c r="M2825" s="3">
        <v>47119</v>
      </c>
      <c r="N2825" s="2" t="s">
        <v>3094</v>
      </c>
    </row>
    <row r="2826" spans="2:14" x14ac:dyDescent="0.25">
      <c r="B2826" s="2" t="s">
        <v>3090</v>
      </c>
      <c r="C2826" s="2" t="s">
        <v>3091</v>
      </c>
      <c r="D2826" s="2" t="s">
        <v>41</v>
      </c>
      <c r="E2826" s="2" t="s">
        <v>17</v>
      </c>
      <c r="F2826" s="2" t="s">
        <v>18</v>
      </c>
      <c r="G2826" s="2" t="s">
        <v>175</v>
      </c>
      <c r="H2826" s="2" t="s">
        <v>3092</v>
      </c>
      <c r="I2826" s="2">
        <v>27524</v>
      </c>
      <c r="J2826" s="2">
        <v>800</v>
      </c>
      <c r="K2826" s="2" t="s">
        <v>3098</v>
      </c>
      <c r="L2826" s="3">
        <v>46153</v>
      </c>
      <c r="M2826" s="3">
        <v>47150</v>
      </c>
      <c r="N2826" s="2" t="s">
        <v>3094</v>
      </c>
    </row>
    <row r="2827" spans="2:14" x14ac:dyDescent="0.25">
      <c r="B2827" s="2" t="s">
        <v>3090</v>
      </c>
      <c r="C2827" s="2" t="s">
        <v>3091</v>
      </c>
      <c r="D2827" s="2" t="s">
        <v>41</v>
      </c>
      <c r="E2827" s="2" t="s">
        <v>17</v>
      </c>
      <c r="F2827" s="2" t="s">
        <v>18</v>
      </c>
      <c r="G2827" s="2" t="s">
        <v>175</v>
      </c>
      <c r="H2827" s="2" t="s">
        <v>3092</v>
      </c>
      <c r="I2827" s="2">
        <v>27524</v>
      </c>
      <c r="J2827" s="2">
        <v>400</v>
      </c>
      <c r="K2827" s="4" t="s">
        <v>3099</v>
      </c>
      <c r="L2827" s="3">
        <v>46162</v>
      </c>
      <c r="M2827" s="3">
        <v>47150</v>
      </c>
      <c r="N2827" s="2" t="s">
        <v>3094</v>
      </c>
    </row>
    <row r="2828" spans="2:14" x14ac:dyDescent="0.25">
      <c r="B2828" s="2" t="s">
        <v>3090</v>
      </c>
      <c r="C2828" s="2" t="s">
        <v>3091</v>
      </c>
      <c r="D2828" s="2" t="s">
        <v>41</v>
      </c>
      <c r="E2828" s="2" t="s">
        <v>17</v>
      </c>
      <c r="F2828" s="2" t="s">
        <v>18</v>
      </c>
      <c r="G2828" s="2" t="s">
        <v>175</v>
      </c>
      <c r="H2828" s="2" t="s">
        <v>3092</v>
      </c>
      <c r="I2828" s="2">
        <v>27524</v>
      </c>
      <c r="J2828" s="2">
        <v>0</v>
      </c>
      <c r="K2828" s="2" t="s">
        <v>3100</v>
      </c>
      <c r="L2828" s="3">
        <v>45772</v>
      </c>
      <c r="M2828" s="3">
        <v>46569</v>
      </c>
      <c r="N2828" s="2" t="s">
        <v>3094</v>
      </c>
    </row>
    <row r="2829" spans="2:14" x14ac:dyDescent="0.25">
      <c r="B2829" s="2" t="s">
        <v>3090</v>
      </c>
      <c r="C2829" s="2" t="s">
        <v>3091</v>
      </c>
      <c r="D2829" s="2" t="s">
        <v>41</v>
      </c>
      <c r="E2829" s="2" t="s">
        <v>17</v>
      </c>
      <c r="F2829" s="2" t="s">
        <v>18</v>
      </c>
      <c r="G2829" s="2" t="s">
        <v>175</v>
      </c>
      <c r="H2829" s="2" t="s">
        <v>3092</v>
      </c>
      <c r="I2829" s="2">
        <v>27524</v>
      </c>
      <c r="J2829" s="2">
        <v>0</v>
      </c>
      <c r="K2829" s="2" t="s">
        <v>3101</v>
      </c>
      <c r="L2829" s="3">
        <v>45811</v>
      </c>
      <c r="M2829" s="3">
        <v>46600</v>
      </c>
      <c r="N2829" s="2" t="s">
        <v>3094</v>
      </c>
    </row>
    <row r="2830" spans="2:14" x14ac:dyDescent="0.25">
      <c r="B2830" s="2" t="s">
        <v>3090</v>
      </c>
      <c r="C2830" s="2" t="s">
        <v>3091</v>
      </c>
      <c r="D2830" s="2" t="s">
        <v>41</v>
      </c>
      <c r="E2830" s="2" t="s">
        <v>17</v>
      </c>
      <c r="F2830" s="2" t="s">
        <v>18</v>
      </c>
      <c r="G2830" s="2" t="s">
        <v>175</v>
      </c>
      <c r="H2830" s="2" t="s">
        <v>3092</v>
      </c>
      <c r="I2830" s="2">
        <v>27524</v>
      </c>
      <c r="J2830" s="2">
        <v>0</v>
      </c>
      <c r="K2830" s="2" t="s">
        <v>3102</v>
      </c>
      <c r="L2830" s="3">
        <v>45811</v>
      </c>
      <c r="M2830" s="3">
        <v>46661</v>
      </c>
      <c r="N2830" s="2" t="s">
        <v>3094</v>
      </c>
    </row>
    <row r="2831" spans="2:14" x14ac:dyDescent="0.25">
      <c r="B2831" s="2" t="s">
        <v>3090</v>
      </c>
      <c r="C2831" s="2" t="s">
        <v>3091</v>
      </c>
      <c r="D2831" s="2" t="s">
        <v>41</v>
      </c>
      <c r="E2831" s="2" t="s">
        <v>17</v>
      </c>
      <c r="F2831" s="2" t="s">
        <v>18</v>
      </c>
      <c r="G2831" s="2" t="s">
        <v>175</v>
      </c>
      <c r="H2831" s="2" t="s">
        <v>3092</v>
      </c>
      <c r="I2831" s="2">
        <v>27524</v>
      </c>
      <c r="J2831" s="2">
        <v>0</v>
      </c>
      <c r="K2831" s="2" t="s">
        <v>3103</v>
      </c>
      <c r="L2831" s="3">
        <v>44958</v>
      </c>
      <c r="M2831" s="3">
        <v>46327</v>
      </c>
      <c r="N2831" s="2" t="s">
        <v>3094</v>
      </c>
    </row>
    <row r="2832" spans="2:14" x14ac:dyDescent="0.25">
      <c r="B2832" s="2" t="s">
        <v>3090</v>
      </c>
      <c r="C2832" s="2" t="s">
        <v>3091</v>
      </c>
      <c r="D2832" s="2" t="s">
        <v>41</v>
      </c>
      <c r="E2832" s="2" t="s">
        <v>17</v>
      </c>
      <c r="F2832" s="2" t="s">
        <v>18</v>
      </c>
      <c r="G2832" s="2" t="s">
        <v>175</v>
      </c>
      <c r="H2832" s="2" t="s">
        <v>3092</v>
      </c>
      <c r="I2832" s="2">
        <v>27524</v>
      </c>
      <c r="J2832" s="2">
        <v>0</v>
      </c>
      <c r="K2832" s="2" t="s">
        <v>3104</v>
      </c>
      <c r="L2832" s="3">
        <v>44958</v>
      </c>
      <c r="M2832" s="3">
        <v>46327</v>
      </c>
      <c r="N2832" s="2" t="s">
        <v>3094</v>
      </c>
    </row>
    <row r="2833" spans="2:14" x14ac:dyDescent="0.25">
      <c r="B2833" s="2" t="s">
        <v>3090</v>
      </c>
      <c r="C2833" s="2" t="s">
        <v>3091</v>
      </c>
      <c r="D2833" s="2" t="s">
        <v>41</v>
      </c>
      <c r="E2833" s="2" t="s">
        <v>17</v>
      </c>
      <c r="F2833" s="2" t="s">
        <v>18</v>
      </c>
      <c r="G2833" s="2" t="s">
        <v>175</v>
      </c>
      <c r="H2833" s="2" t="s">
        <v>3092</v>
      </c>
      <c r="I2833" s="2">
        <v>27524</v>
      </c>
      <c r="J2833" s="2">
        <v>0</v>
      </c>
      <c r="K2833" s="2" t="s">
        <v>3105</v>
      </c>
      <c r="L2833" s="3">
        <v>45666</v>
      </c>
      <c r="M2833" s="3">
        <v>46357</v>
      </c>
      <c r="N2833" s="2" t="s">
        <v>3094</v>
      </c>
    </row>
    <row r="2834" spans="2:14" x14ac:dyDescent="0.25">
      <c r="B2834" s="2" t="s">
        <v>3090</v>
      </c>
      <c r="C2834" s="2" t="s">
        <v>3091</v>
      </c>
      <c r="D2834" s="2" t="s">
        <v>41</v>
      </c>
      <c r="E2834" s="2" t="s">
        <v>181</v>
      </c>
      <c r="F2834" s="2" t="s">
        <v>18</v>
      </c>
      <c r="G2834" s="2" t="s">
        <v>175</v>
      </c>
      <c r="H2834" s="2" t="s">
        <v>3092</v>
      </c>
      <c r="I2834" s="2">
        <v>27524</v>
      </c>
      <c r="J2834" s="2">
        <v>0</v>
      </c>
      <c r="K2834" s="2" t="s">
        <v>3097</v>
      </c>
      <c r="L2834" s="3">
        <v>46146</v>
      </c>
      <c r="M2834" s="3">
        <v>47119</v>
      </c>
      <c r="N2834" s="2" t="s">
        <v>3094</v>
      </c>
    </row>
    <row r="2835" spans="2:14" x14ac:dyDescent="0.25">
      <c r="B2835" s="2" t="s">
        <v>3090</v>
      </c>
      <c r="C2835" s="2" t="s">
        <v>3091</v>
      </c>
      <c r="D2835" s="2" t="s">
        <v>41</v>
      </c>
      <c r="E2835" s="2" t="s">
        <v>142</v>
      </c>
      <c r="F2835" s="2" t="s">
        <v>18</v>
      </c>
      <c r="G2835" s="2" t="s">
        <v>175</v>
      </c>
      <c r="H2835" s="2" t="s">
        <v>3092</v>
      </c>
      <c r="I2835" s="2">
        <v>27524</v>
      </c>
      <c r="J2835" s="2">
        <v>0</v>
      </c>
      <c r="K2835" s="2" t="s">
        <v>3093</v>
      </c>
      <c r="L2835" s="3">
        <v>45861</v>
      </c>
      <c r="M2835" s="3">
        <v>46874</v>
      </c>
      <c r="N2835" s="2" t="s">
        <v>3094</v>
      </c>
    </row>
    <row r="2836" spans="2:14" x14ac:dyDescent="0.25">
      <c r="B2836" s="2" t="s">
        <v>3090</v>
      </c>
      <c r="C2836" s="2" t="s">
        <v>3091</v>
      </c>
      <c r="D2836" s="2" t="s">
        <v>41</v>
      </c>
      <c r="E2836" s="2" t="s">
        <v>142</v>
      </c>
      <c r="F2836" s="2" t="s">
        <v>18</v>
      </c>
      <c r="G2836" s="2" t="s">
        <v>175</v>
      </c>
      <c r="H2836" s="2" t="s">
        <v>3092</v>
      </c>
      <c r="I2836" s="2">
        <v>27524</v>
      </c>
      <c r="J2836" s="2">
        <v>0</v>
      </c>
      <c r="K2836" s="2" t="s">
        <v>3095</v>
      </c>
      <c r="L2836" s="3">
        <v>46037</v>
      </c>
      <c r="M2836" s="3">
        <v>46935</v>
      </c>
      <c r="N2836" s="2" t="s">
        <v>3094</v>
      </c>
    </row>
    <row r="2837" spans="2:14" x14ac:dyDescent="0.25">
      <c r="B2837" s="2" t="s">
        <v>3090</v>
      </c>
      <c r="C2837" s="2" t="s">
        <v>3091</v>
      </c>
      <c r="D2837" s="2" t="s">
        <v>41</v>
      </c>
      <c r="E2837" s="2" t="s">
        <v>142</v>
      </c>
      <c r="F2837" s="2" t="s">
        <v>18</v>
      </c>
      <c r="G2837" s="2" t="s">
        <v>175</v>
      </c>
      <c r="H2837" s="2" t="s">
        <v>3092</v>
      </c>
      <c r="I2837" s="2">
        <v>27524</v>
      </c>
      <c r="J2837" s="2">
        <v>0</v>
      </c>
      <c r="K2837" s="2" t="s">
        <v>3096</v>
      </c>
      <c r="L2837" s="3">
        <v>46046</v>
      </c>
      <c r="M2837" s="3">
        <v>46966</v>
      </c>
      <c r="N2837" s="2" t="s">
        <v>3094</v>
      </c>
    </row>
    <row r="2838" spans="2:14" x14ac:dyDescent="0.25">
      <c r="B2838" s="2" t="s">
        <v>3090</v>
      </c>
      <c r="C2838" s="2" t="s">
        <v>3091</v>
      </c>
      <c r="D2838" s="2" t="s">
        <v>41</v>
      </c>
      <c r="E2838" s="2" t="s">
        <v>142</v>
      </c>
      <c r="F2838" s="2" t="s">
        <v>18</v>
      </c>
      <c r="G2838" s="2" t="s">
        <v>175</v>
      </c>
      <c r="H2838" s="2" t="s">
        <v>3092</v>
      </c>
      <c r="I2838" s="2">
        <v>27524</v>
      </c>
      <c r="J2838" s="2">
        <v>0</v>
      </c>
      <c r="K2838" s="2" t="s">
        <v>3097</v>
      </c>
      <c r="L2838" s="3">
        <v>46146</v>
      </c>
      <c r="M2838" s="3">
        <v>47119</v>
      </c>
      <c r="N2838" s="2" t="s">
        <v>3094</v>
      </c>
    </row>
    <row r="2839" spans="2:14" x14ac:dyDescent="0.25">
      <c r="B2839" s="2" t="s">
        <v>3090</v>
      </c>
      <c r="C2839" s="2" t="s">
        <v>3091</v>
      </c>
      <c r="D2839" s="2" t="s">
        <v>41</v>
      </c>
      <c r="E2839" s="2" t="s">
        <v>142</v>
      </c>
      <c r="F2839" s="2" t="s">
        <v>18</v>
      </c>
      <c r="G2839" s="2" t="s">
        <v>175</v>
      </c>
      <c r="H2839" s="2" t="s">
        <v>3092</v>
      </c>
      <c r="I2839" s="2">
        <v>27524</v>
      </c>
      <c r="J2839" s="2">
        <v>0</v>
      </c>
      <c r="K2839" s="2" t="s">
        <v>3098</v>
      </c>
      <c r="L2839" s="3">
        <v>46153</v>
      </c>
      <c r="M2839" s="3">
        <v>47150</v>
      </c>
      <c r="N2839" s="2" t="s">
        <v>3094</v>
      </c>
    </row>
    <row r="2840" spans="2:14" x14ac:dyDescent="0.25">
      <c r="B2840" s="2" t="s">
        <v>3090</v>
      </c>
      <c r="C2840" s="2" t="s">
        <v>3091</v>
      </c>
      <c r="D2840" s="2" t="s">
        <v>41</v>
      </c>
      <c r="E2840" s="2" t="s">
        <v>142</v>
      </c>
      <c r="F2840" s="2" t="s">
        <v>18</v>
      </c>
      <c r="G2840" s="2" t="s">
        <v>175</v>
      </c>
      <c r="H2840" s="2" t="s">
        <v>3092</v>
      </c>
      <c r="I2840" s="2">
        <v>27524</v>
      </c>
      <c r="J2840" s="2">
        <v>0</v>
      </c>
      <c r="K2840" s="2" t="s">
        <v>3100</v>
      </c>
      <c r="L2840" s="3">
        <v>45772</v>
      </c>
      <c r="M2840" s="3">
        <v>46569</v>
      </c>
      <c r="N2840" s="2" t="s">
        <v>3094</v>
      </c>
    </row>
    <row r="2841" spans="2:14" x14ac:dyDescent="0.25">
      <c r="B2841" s="2" t="s">
        <v>3090</v>
      </c>
      <c r="C2841" s="2" t="s">
        <v>3091</v>
      </c>
      <c r="D2841" s="2" t="s">
        <v>41</v>
      </c>
      <c r="E2841" s="2" t="s">
        <v>142</v>
      </c>
      <c r="F2841" s="2" t="s">
        <v>18</v>
      </c>
      <c r="G2841" s="2" t="s">
        <v>175</v>
      </c>
      <c r="H2841" s="2" t="s">
        <v>3092</v>
      </c>
      <c r="I2841" s="2">
        <v>27524</v>
      </c>
      <c r="J2841" s="2">
        <v>0</v>
      </c>
      <c r="K2841" s="2" t="s">
        <v>3101</v>
      </c>
      <c r="L2841" s="3">
        <v>45811</v>
      </c>
      <c r="M2841" s="3">
        <v>46600</v>
      </c>
      <c r="N2841" s="2" t="s">
        <v>3094</v>
      </c>
    </row>
    <row r="2842" spans="2:14" x14ac:dyDescent="0.25">
      <c r="B2842" s="2" t="s">
        <v>3090</v>
      </c>
      <c r="C2842" s="2" t="s">
        <v>3091</v>
      </c>
      <c r="D2842" s="2" t="s">
        <v>41</v>
      </c>
      <c r="E2842" s="2" t="s">
        <v>142</v>
      </c>
      <c r="F2842" s="2" t="s">
        <v>18</v>
      </c>
      <c r="G2842" s="2" t="s">
        <v>175</v>
      </c>
      <c r="H2842" s="2" t="s">
        <v>3092</v>
      </c>
      <c r="I2842" s="2">
        <v>27524</v>
      </c>
      <c r="J2842" s="2">
        <v>0</v>
      </c>
      <c r="K2842" s="2" t="s">
        <v>3102</v>
      </c>
      <c r="L2842" s="3">
        <v>45811</v>
      </c>
      <c r="M2842" s="3">
        <v>46661</v>
      </c>
      <c r="N2842" s="2" t="s">
        <v>3094</v>
      </c>
    </row>
    <row r="2843" spans="2:14" x14ac:dyDescent="0.25">
      <c r="B2843" s="2" t="s">
        <v>3090</v>
      </c>
      <c r="C2843" s="2" t="s">
        <v>3091</v>
      </c>
      <c r="D2843" s="2" t="s">
        <v>41</v>
      </c>
      <c r="E2843" s="2" t="s">
        <v>142</v>
      </c>
      <c r="F2843" s="2" t="s">
        <v>18</v>
      </c>
      <c r="G2843" s="2" t="s">
        <v>175</v>
      </c>
      <c r="H2843" s="2" t="s">
        <v>3092</v>
      </c>
      <c r="I2843" s="2">
        <v>27524</v>
      </c>
      <c r="J2843" s="2">
        <v>0</v>
      </c>
      <c r="K2843" s="2" t="s">
        <v>3105</v>
      </c>
      <c r="L2843" s="3">
        <v>45666</v>
      </c>
      <c r="M2843" s="3">
        <v>46357</v>
      </c>
      <c r="N2843" s="2" t="s">
        <v>3094</v>
      </c>
    </row>
    <row r="2844" spans="2:14" x14ac:dyDescent="0.25">
      <c r="B2844" s="2" t="s">
        <v>3106</v>
      </c>
      <c r="C2844" s="2" t="s">
        <v>3107</v>
      </c>
      <c r="D2844" s="2" t="s">
        <v>28</v>
      </c>
      <c r="E2844" s="2" t="s">
        <v>17</v>
      </c>
      <c r="F2844" s="2" t="s">
        <v>253</v>
      </c>
      <c r="G2844" s="2" t="s">
        <v>253</v>
      </c>
      <c r="H2844" s="2" t="s">
        <v>3108</v>
      </c>
      <c r="I2844" s="2">
        <v>1098</v>
      </c>
      <c r="J2844" s="2">
        <v>1098</v>
      </c>
      <c r="K2844" s="2">
        <v>0</v>
      </c>
      <c r="L2844" s="3">
        <v>44958</v>
      </c>
      <c r="M2844" s="2" t="s">
        <v>30</v>
      </c>
      <c r="N2844" s="2" t="s">
        <v>879</v>
      </c>
    </row>
    <row r="2845" spans="2:14" x14ac:dyDescent="0.25">
      <c r="B2845" s="2" t="s">
        <v>3109</v>
      </c>
      <c r="C2845" s="2" t="s">
        <v>3110</v>
      </c>
      <c r="D2845" s="2" t="s">
        <v>41</v>
      </c>
      <c r="E2845" s="2" t="s">
        <v>17</v>
      </c>
      <c r="F2845" s="2" t="s">
        <v>18</v>
      </c>
      <c r="G2845" s="2" t="s">
        <v>19</v>
      </c>
      <c r="H2845" s="2" t="s">
        <v>3111</v>
      </c>
      <c r="I2845" s="2">
        <v>0</v>
      </c>
      <c r="J2845" s="2">
        <v>0</v>
      </c>
      <c r="K2845" s="2">
        <v>0</v>
      </c>
      <c r="L2845" s="3">
        <v>46151</v>
      </c>
      <c r="M2845" s="2" t="s">
        <v>30</v>
      </c>
      <c r="N2845" s="2" t="s">
        <v>2850</v>
      </c>
    </row>
    <row r="2846" spans="2:14" x14ac:dyDescent="0.25">
      <c r="B2846" s="2" t="s">
        <v>3109</v>
      </c>
      <c r="C2846" s="2" t="s">
        <v>3110</v>
      </c>
      <c r="D2846" s="2" t="s">
        <v>41</v>
      </c>
      <c r="E2846" s="2" t="s">
        <v>17</v>
      </c>
      <c r="F2846" s="2" t="s">
        <v>18</v>
      </c>
      <c r="G2846" s="2" t="s">
        <v>19</v>
      </c>
      <c r="H2846" s="2" t="s">
        <v>3111</v>
      </c>
      <c r="I2846" s="2">
        <v>0</v>
      </c>
      <c r="J2846" s="2">
        <v>0</v>
      </c>
      <c r="K2846" s="2" t="s">
        <v>3112</v>
      </c>
      <c r="L2846" s="3">
        <v>45947</v>
      </c>
      <c r="M2846" s="3">
        <v>47757</v>
      </c>
      <c r="N2846" s="2" t="s">
        <v>2850</v>
      </c>
    </row>
    <row r="2847" spans="2:14" x14ac:dyDescent="0.25">
      <c r="B2847" s="2" t="s">
        <v>3113</v>
      </c>
      <c r="C2847" s="2" t="s">
        <v>3114</v>
      </c>
      <c r="D2847" s="2" t="s">
        <v>41</v>
      </c>
      <c r="E2847" s="2" t="s">
        <v>17</v>
      </c>
      <c r="F2847" s="2" t="s">
        <v>18</v>
      </c>
      <c r="G2847" s="2" t="s">
        <v>90</v>
      </c>
      <c r="H2847" s="2" t="s">
        <v>3115</v>
      </c>
      <c r="I2847" s="2">
        <v>9430</v>
      </c>
      <c r="J2847" s="2">
        <v>2430</v>
      </c>
      <c r="K2847" s="2">
        <v>20250525</v>
      </c>
      <c r="L2847" s="3">
        <v>45910</v>
      </c>
      <c r="M2847" s="3">
        <v>46508</v>
      </c>
      <c r="N2847" s="2" t="s">
        <v>2463</v>
      </c>
    </row>
    <row r="2848" spans="2:14" x14ac:dyDescent="0.25">
      <c r="B2848" s="2" t="s">
        <v>3113</v>
      </c>
      <c r="C2848" s="2" t="s">
        <v>3114</v>
      </c>
      <c r="D2848" s="2" t="s">
        <v>41</v>
      </c>
      <c r="E2848" s="2" t="s">
        <v>17</v>
      </c>
      <c r="F2848" s="2" t="s">
        <v>18</v>
      </c>
      <c r="G2848" s="2" t="s">
        <v>90</v>
      </c>
      <c r="H2848" s="2" t="s">
        <v>3115</v>
      </c>
      <c r="I2848" s="2">
        <v>9430</v>
      </c>
      <c r="J2848" s="2">
        <v>7000</v>
      </c>
      <c r="K2848" s="2">
        <v>20250825</v>
      </c>
      <c r="L2848" s="3">
        <v>46000</v>
      </c>
      <c r="M2848" s="3">
        <v>46600</v>
      </c>
      <c r="N2848" s="2" t="s">
        <v>2463</v>
      </c>
    </row>
    <row r="2849" spans="2:14" x14ac:dyDescent="0.25">
      <c r="B2849" s="2" t="s">
        <v>3116</v>
      </c>
      <c r="C2849" s="2" t="s">
        <v>3117</v>
      </c>
      <c r="D2849" s="2" t="s">
        <v>41</v>
      </c>
      <c r="E2849" s="2" t="s">
        <v>17</v>
      </c>
      <c r="F2849" s="2" t="s">
        <v>18</v>
      </c>
      <c r="G2849" s="2" t="s">
        <v>90</v>
      </c>
      <c r="H2849" s="2" t="s">
        <v>3115</v>
      </c>
      <c r="I2849" s="2">
        <v>2165</v>
      </c>
      <c r="J2849" s="2">
        <v>2165</v>
      </c>
      <c r="K2849" s="2">
        <v>20250525</v>
      </c>
      <c r="L2849" s="3">
        <v>45910</v>
      </c>
      <c r="M2849" s="3">
        <v>46508</v>
      </c>
      <c r="N2849" s="2" t="s">
        <v>2463</v>
      </c>
    </row>
    <row r="2850" spans="2:14" x14ac:dyDescent="0.25">
      <c r="B2850" s="2" t="s">
        <v>3118</v>
      </c>
      <c r="C2850" s="2" t="s">
        <v>3119</v>
      </c>
      <c r="D2850" s="2" t="s">
        <v>41</v>
      </c>
      <c r="E2850" s="2" t="s">
        <v>17</v>
      </c>
      <c r="F2850" s="2" t="s">
        <v>18</v>
      </c>
      <c r="G2850" s="2" t="s">
        <v>90</v>
      </c>
      <c r="H2850" s="2" t="s">
        <v>3115</v>
      </c>
      <c r="I2850" s="2">
        <v>2300</v>
      </c>
      <c r="J2850" s="2">
        <v>2300</v>
      </c>
      <c r="K2850" s="2">
        <v>20250225</v>
      </c>
      <c r="L2850" s="3">
        <v>45968</v>
      </c>
      <c r="M2850" s="3">
        <v>46419</v>
      </c>
      <c r="N2850" s="2" t="s">
        <v>2463</v>
      </c>
    </row>
    <row r="2851" spans="2:14" x14ac:dyDescent="0.25">
      <c r="B2851" s="2" t="s">
        <v>3120</v>
      </c>
      <c r="C2851" s="2" t="s">
        <v>3121</v>
      </c>
      <c r="D2851" s="2" t="s">
        <v>41</v>
      </c>
      <c r="E2851" s="2" t="s">
        <v>17</v>
      </c>
      <c r="F2851" s="2" t="s">
        <v>300</v>
      </c>
      <c r="G2851" s="2" t="s">
        <v>3122</v>
      </c>
      <c r="H2851" s="2" t="s">
        <v>3123</v>
      </c>
      <c r="I2851" s="2">
        <v>0</v>
      </c>
      <c r="J2851" s="2">
        <v>0</v>
      </c>
      <c r="K2851" s="2" t="s">
        <v>3124</v>
      </c>
      <c r="L2851" s="3">
        <v>45899</v>
      </c>
      <c r="M2851" s="3">
        <v>46357</v>
      </c>
      <c r="N2851" s="2" t="s">
        <v>560</v>
      </c>
    </row>
    <row r="2852" spans="2:14" x14ac:dyDescent="0.25">
      <c r="B2852" s="2" t="s">
        <v>3120</v>
      </c>
      <c r="C2852" s="2" t="s">
        <v>3121</v>
      </c>
      <c r="D2852" s="2" t="s">
        <v>41</v>
      </c>
      <c r="E2852" s="2" t="s">
        <v>17</v>
      </c>
      <c r="F2852" s="2" t="s">
        <v>300</v>
      </c>
      <c r="G2852" s="2" t="s">
        <v>3122</v>
      </c>
      <c r="H2852" s="2" t="s">
        <v>3123</v>
      </c>
      <c r="I2852" s="2">
        <v>0</v>
      </c>
      <c r="J2852" s="2">
        <v>0</v>
      </c>
      <c r="K2852" s="2" t="s">
        <v>3125</v>
      </c>
      <c r="L2852" s="3">
        <v>45948</v>
      </c>
      <c r="M2852" s="3">
        <v>46388</v>
      </c>
      <c r="N2852" s="2" t="s">
        <v>560</v>
      </c>
    </row>
    <row r="2853" spans="2:14" x14ac:dyDescent="0.25">
      <c r="B2853" s="2" t="s">
        <v>3120</v>
      </c>
      <c r="C2853" s="2" t="s">
        <v>3121</v>
      </c>
      <c r="D2853" s="2" t="s">
        <v>41</v>
      </c>
      <c r="E2853" s="2" t="s">
        <v>17</v>
      </c>
      <c r="F2853" s="2" t="s">
        <v>300</v>
      </c>
      <c r="G2853" s="2" t="s">
        <v>3122</v>
      </c>
      <c r="H2853" s="2" t="s">
        <v>3123</v>
      </c>
      <c r="I2853" s="2">
        <v>0</v>
      </c>
      <c r="J2853" s="2">
        <v>0</v>
      </c>
      <c r="K2853" s="2" t="s">
        <v>3126</v>
      </c>
      <c r="L2853" s="3">
        <v>45958</v>
      </c>
      <c r="M2853" s="3">
        <v>46476</v>
      </c>
      <c r="N2853" s="2" t="s">
        <v>560</v>
      </c>
    </row>
    <row r="2854" spans="2:14" x14ac:dyDescent="0.25">
      <c r="B2854" s="2" t="s">
        <v>3120</v>
      </c>
      <c r="C2854" s="2" t="s">
        <v>3121</v>
      </c>
      <c r="D2854" s="2" t="s">
        <v>41</v>
      </c>
      <c r="E2854" s="2" t="s">
        <v>17</v>
      </c>
      <c r="F2854" s="2" t="s">
        <v>300</v>
      </c>
      <c r="G2854" s="2" t="s">
        <v>3122</v>
      </c>
      <c r="H2854" s="2" t="s">
        <v>3123</v>
      </c>
      <c r="I2854" s="2">
        <v>0</v>
      </c>
      <c r="J2854" s="2">
        <v>0</v>
      </c>
      <c r="K2854" s="2" t="s">
        <v>3127</v>
      </c>
      <c r="L2854" s="3">
        <v>45962</v>
      </c>
      <c r="M2854" s="3">
        <v>46495</v>
      </c>
      <c r="N2854" s="2" t="s">
        <v>560</v>
      </c>
    </row>
    <row r="2855" spans="2:14" x14ac:dyDescent="0.25">
      <c r="B2855" s="2" t="s">
        <v>3120</v>
      </c>
      <c r="C2855" s="2" t="s">
        <v>3121</v>
      </c>
      <c r="D2855" s="2" t="s">
        <v>41</v>
      </c>
      <c r="E2855" s="2" t="s">
        <v>17</v>
      </c>
      <c r="F2855" s="2" t="s">
        <v>300</v>
      </c>
      <c r="G2855" s="2" t="s">
        <v>3122</v>
      </c>
      <c r="H2855" s="2" t="s">
        <v>3123</v>
      </c>
      <c r="I2855" s="2">
        <v>0</v>
      </c>
      <c r="J2855" s="2">
        <v>0</v>
      </c>
      <c r="K2855" s="2" t="s">
        <v>3128</v>
      </c>
      <c r="L2855" s="3">
        <v>45987</v>
      </c>
      <c r="M2855" s="3">
        <v>46478</v>
      </c>
      <c r="N2855" s="2" t="s">
        <v>560</v>
      </c>
    </row>
    <row r="2856" spans="2:14" x14ac:dyDescent="0.25">
      <c r="B2856" s="2" t="s">
        <v>3120</v>
      </c>
      <c r="C2856" s="2" t="s">
        <v>3121</v>
      </c>
      <c r="D2856" s="2" t="s">
        <v>41</v>
      </c>
      <c r="E2856" s="2" t="s">
        <v>17</v>
      </c>
      <c r="F2856" s="2" t="s">
        <v>300</v>
      </c>
      <c r="G2856" s="2" t="s">
        <v>3122</v>
      </c>
      <c r="H2856" s="2" t="s">
        <v>3123</v>
      </c>
      <c r="I2856" s="2">
        <v>0</v>
      </c>
      <c r="J2856" s="2">
        <v>0</v>
      </c>
      <c r="K2856" s="2" t="s">
        <v>3129</v>
      </c>
      <c r="L2856" s="3">
        <v>45979</v>
      </c>
      <c r="M2856" s="3">
        <v>46506</v>
      </c>
      <c r="N2856" s="2" t="s">
        <v>560</v>
      </c>
    </row>
    <row r="2857" spans="2:14" x14ac:dyDescent="0.25">
      <c r="B2857" s="2" t="s">
        <v>3120</v>
      </c>
      <c r="C2857" s="2" t="s">
        <v>3121</v>
      </c>
      <c r="D2857" s="2" t="s">
        <v>41</v>
      </c>
      <c r="E2857" s="2" t="s">
        <v>17</v>
      </c>
      <c r="F2857" s="2" t="s">
        <v>300</v>
      </c>
      <c r="G2857" s="2" t="s">
        <v>3122</v>
      </c>
      <c r="H2857" s="2" t="s">
        <v>3123</v>
      </c>
      <c r="I2857" s="2">
        <v>0</v>
      </c>
      <c r="J2857" s="2">
        <v>0</v>
      </c>
      <c r="K2857" s="2" t="s">
        <v>3130</v>
      </c>
      <c r="L2857" s="3">
        <v>46010</v>
      </c>
      <c r="M2857" s="3">
        <v>46508</v>
      </c>
      <c r="N2857" s="2" t="s">
        <v>560</v>
      </c>
    </row>
    <row r="2858" spans="2:14" x14ac:dyDescent="0.25">
      <c r="B2858" s="2" t="s">
        <v>3120</v>
      </c>
      <c r="C2858" s="2" t="s">
        <v>3121</v>
      </c>
      <c r="D2858" s="2" t="s">
        <v>41</v>
      </c>
      <c r="E2858" s="2" t="s">
        <v>17</v>
      </c>
      <c r="F2858" s="2" t="s">
        <v>300</v>
      </c>
      <c r="G2858" s="2" t="s">
        <v>3122</v>
      </c>
      <c r="H2858" s="2" t="s">
        <v>3123</v>
      </c>
      <c r="I2858" s="2">
        <v>0</v>
      </c>
      <c r="J2858" s="2">
        <v>0</v>
      </c>
      <c r="K2858" s="2" t="s">
        <v>3131</v>
      </c>
      <c r="L2858" s="3">
        <v>46002</v>
      </c>
      <c r="M2858" s="3">
        <v>46508</v>
      </c>
      <c r="N2858" s="2" t="s">
        <v>560</v>
      </c>
    </row>
    <row r="2859" spans="2:14" x14ac:dyDescent="0.25">
      <c r="B2859" s="2" t="s">
        <v>3120</v>
      </c>
      <c r="C2859" s="2" t="s">
        <v>3121</v>
      </c>
      <c r="D2859" s="2" t="s">
        <v>41</v>
      </c>
      <c r="E2859" s="2" t="s">
        <v>17</v>
      </c>
      <c r="F2859" s="2" t="s">
        <v>300</v>
      </c>
      <c r="G2859" s="2" t="s">
        <v>3122</v>
      </c>
      <c r="H2859" s="2" t="s">
        <v>3123</v>
      </c>
      <c r="I2859" s="2">
        <v>0</v>
      </c>
      <c r="J2859" s="2">
        <v>0</v>
      </c>
      <c r="K2859" s="2" t="s">
        <v>3132</v>
      </c>
      <c r="L2859" s="3">
        <v>46081</v>
      </c>
      <c r="M2859" s="3">
        <v>46539</v>
      </c>
      <c r="N2859" s="2" t="s">
        <v>560</v>
      </c>
    </row>
    <row r="2860" spans="2:14" x14ac:dyDescent="0.25">
      <c r="B2860" s="2" t="s">
        <v>3120</v>
      </c>
      <c r="C2860" s="2" t="s">
        <v>3121</v>
      </c>
      <c r="D2860" s="2" t="s">
        <v>41</v>
      </c>
      <c r="E2860" s="2" t="s">
        <v>17</v>
      </c>
      <c r="F2860" s="2" t="s">
        <v>300</v>
      </c>
      <c r="G2860" s="2" t="s">
        <v>3122</v>
      </c>
      <c r="H2860" s="2" t="s">
        <v>3123</v>
      </c>
      <c r="I2860" s="2">
        <v>0</v>
      </c>
      <c r="J2860" s="2">
        <v>0</v>
      </c>
      <c r="K2860" s="2" t="s">
        <v>3133</v>
      </c>
      <c r="L2860" s="3">
        <v>46196</v>
      </c>
      <c r="M2860" s="3">
        <v>46587</v>
      </c>
      <c r="N2860" s="2" t="s">
        <v>560</v>
      </c>
    </row>
    <row r="2861" spans="2:14" x14ac:dyDescent="0.25">
      <c r="B2861" s="2" t="s">
        <v>3120</v>
      </c>
      <c r="C2861" s="2" t="s">
        <v>3121</v>
      </c>
      <c r="D2861" s="2" t="s">
        <v>41</v>
      </c>
      <c r="E2861" s="2" t="s">
        <v>17</v>
      </c>
      <c r="F2861" s="2" t="s">
        <v>300</v>
      </c>
      <c r="G2861" s="2" t="s">
        <v>3122</v>
      </c>
      <c r="H2861" s="2" t="s">
        <v>3123</v>
      </c>
      <c r="I2861" s="2">
        <v>0</v>
      </c>
      <c r="J2861" s="2">
        <v>0</v>
      </c>
      <c r="K2861" s="2">
        <v>424466</v>
      </c>
      <c r="L2861" s="3">
        <v>45673</v>
      </c>
      <c r="M2861" s="3">
        <v>46174</v>
      </c>
      <c r="N2861" s="2" t="s">
        <v>560</v>
      </c>
    </row>
    <row r="2862" spans="2:14" x14ac:dyDescent="0.25">
      <c r="B2862" s="2" t="s">
        <v>3120</v>
      </c>
      <c r="C2862" s="2" t="s">
        <v>3121</v>
      </c>
      <c r="D2862" s="2" t="s">
        <v>41</v>
      </c>
      <c r="E2862" s="2" t="s">
        <v>17</v>
      </c>
      <c r="F2862" s="2" t="s">
        <v>300</v>
      </c>
      <c r="G2862" s="2" t="s">
        <v>3122</v>
      </c>
      <c r="H2862" s="2" t="s">
        <v>3123</v>
      </c>
      <c r="I2862" s="2">
        <v>0</v>
      </c>
      <c r="J2862" s="2">
        <v>0</v>
      </c>
      <c r="K2862" s="2">
        <v>424689</v>
      </c>
      <c r="L2862" s="3">
        <v>45776</v>
      </c>
      <c r="M2862" s="3">
        <v>46209</v>
      </c>
      <c r="N2862" s="2" t="s">
        <v>560</v>
      </c>
    </row>
    <row r="2863" spans="2:14" x14ac:dyDescent="0.25">
      <c r="B2863" s="2" t="s">
        <v>3120</v>
      </c>
      <c r="C2863" s="2" t="s">
        <v>3121</v>
      </c>
      <c r="D2863" s="2" t="s">
        <v>41</v>
      </c>
      <c r="E2863" s="2" t="s">
        <v>142</v>
      </c>
      <c r="F2863" s="2" t="s">
        <v>300</v>
      </c>
      <c r="G2863" s="2" t="s">
        <v>3122</v>
      </c>
      <c r="H2863" s="2" t="s">
        <v>3123</v>
      </c>
      <c r="I2863" s="2">
        <v>0</v>
      </c>
      <c r="J2863" s="2">
        <v>0</v>
      </c>
      <c r="K2863" s="2">
        <v>424466</v>
      </c>
      <c r="L2863" s="3">
        <v>45673</v>
      </c>
      <c r="M2863" s="3">
        <v>46174</v>
      </c>
      <c r="N2863" s="2" t="s">
        <v>560</v>
      </c>
    </row>
    <row r="2864" spans="2:14" x14ac:dyDescent="0.25">
      <c r="B2864" s="2" t="s">
        <v>3134</v>
      </c>
      <c r="C2864" s="2" t="s">
        <v>3135</v>
      </c>
      <c r="D2864" s="2" t="s">
        <v>41</v>
      </c>
      <c r="E2864" s="2" t="s">
        <v>17</v>
      </c>
      <c r="F2864" s="2" t="s">
        <v>300</v>
      </c>
      <c r="G2864" s="2" t="s">
        <v>3122</v>
      </c>
      <c r="H2864" s="2" t="s">
        <v>3136</v>
      </c>
      <c r="I2864" s="2">
        <v>0</v>
      </c>
      <c r="J2864" s="2">
        <v>0</v>
      </c>
      <c r="K2864" s="2">
        <v>384102301</v>
      </c>
      <c r="L2864" s="3">
        <v>44958</v>
      </c>
      <c r="M2864" s="3">
        <v>45964</v>
      </c>
      <c r="N2864" s="2" t="s">
        <v>1393</v>
      </c>
    </row>
    <row r="2865" spans="2:14" x14ac:dyDescent="0.25">
      <c r="B2865" s="2" t="s">
        <v>3137</v>
      </c>
      <c r="C2865" s="2" t="s">
        <v>3138</v>
      </c>
      <c r="D2865" s="2" t="s">
        <v>41</v>
      </c>
      <c r="E2865" s="2" t="s">
        <v>17</v>
      </c>
      <c r="F2865" s="2" t="s">
        <v>18</v>
      </c>
      <c r="G2865" s="2" t="s">
        <v>19</v>
      </c>
      <c r="H2865" s="2" t="s">
        <v>3139</v>
      </c>
      <c r="I2865" s="2">
        <v>135</v>
      </c>
      <c r="J2865" s="2">
        <v>0</v>
      </c>
      <c r="K2865" s="4">
        <v>313000000000</v>
      </c>
      <c r="L2865" s="3">
        <v>44958</v>
      </c>
      <c r="M2865" s="3">
        <v>46692</v>
      </c>
      <c r="N2865" s="2" t="s">
        <v>395</v>
      </c>
    </row>
    <row r="2866" spans="2:14" x14ac:dyDescent="0.25">
      <c r="B2866" s="2" t="s">
        <v>3137</v>
      </c>
      <c r="C2866" s="2" t="s">
        <v>3138</v>
      </c>
      <c r="D2866" s="2" t="s">
        <v>41</v>
      </c>
      <c r="E2866" s="2" t="s">
        <v>17</v>
      </c>
      <c r="F2866" s="2" t="s">
        <v>18</v>
      </c>
      <c r="G2866" s="2" t="s">
        <v>19</v>
      </c>
      <c r="H2866" s="2" t="s">
        <v>3139</v>
      </c>
      <c r="I2866" s="2">
        <v>135</v>
      </c>
      <c r="J2866" s="2">
        <v>0</v>
      </c>
      <c r="K2866" s="4">
        <v>323000000000</v>
      </c>
      <c r="L2866" s="3">
        <v>44958</v>
      </c>
      <c r="M2866" s="3">
        <v>46722</v>
      </c>
      <c r="N2866" s="2" t="s">
        <v>395</v>
      </c>
    </row>
    <row r="2867" spans="2:14" x14ac:dyDescent="0.25">
      <c r="B2867" s="2" t="s">
        <v>3137</v>
      </c>
      <c r="C2867" s="2" t="s">
        <v>3138</v>
      </c>
      <c r="D2867" s="2" t="s">
        <v>41</v>
      </c>
      <c r="E2867" s="2" t="s">
        <v>17</v>
      </c>
      <c r="F2867" s="2" t="s">
        <v>18</v>
      </c>
      <c r="G2867" s="2" t="s">
        <v>19</v>
      </c>
      <c r="H2867" s="2" t="s">
        <v>3139</v>
      </c>
      <c r="I2867" s="2">
        <v>135</v>
      </c>
      <c r="J2867" s="2">
        <v>135</v>
      </c>
      <c r="K2867" s="2">
        <v>313230106001</v>
      </c>
      <c r="L2867" s="3">
        <v>45875</v>
      </c>
      <c r="M2867" s="3">
        <v>46753</v>
      </c>
      <c r="N2867" s="2" t="s">
        <v>395</v>
      </c>
    </row>
    <row r="2868" spans="2:14" x14ac:dyDescent="0.25">
      <c r="B2868" s="2" t="s">
        <v>3140</v>
      </c>
      <c r="C2868" s="2" t="s">
        <v>3141</v>
      </c>
      <c r="D2868" s="2" t="s">
        <v>28</v>
      </c>
      <c r="E2868" s="2" t="s">
        <v>17</v>
      </c>
      <c r="F2868" s="2" t="s">
        <v>29</v>
      </c>
      <c r="G2868" s="2" t="s">
        <v>29</v>
      </c>
      <c r="H2868" s="2" t="s">
        <v>3142</v>
      </c>
      <c r="I2868" s="2">
        <v>5</v>
      </c>
      <c r="J2868" s="2">
        <v>5</v>
      </c>
      <c r="K2868" s="2">
        <v>0</v>
      </c>
      <c r="L2868" s="3">
        <v>44958</v>
      </c>
      <c r="M2868" s="2" t="s">
        <v>30</v>
      </c>
      <c r="N2868" s="2" t="s">
        <v>497</v>
      </c>
    </row>
    <row r="2869" spans="2:14" x14ac:dyDescent="0.25">
      <c r="B2869" s="2" t="s">
        <v>3143</v>
      </c>
      <c r="C2869" s="2" t="s">
        <v>3144</v>
      </c>
      <c r="D2869" s="2" t="s">
        <v>41</v>
      </c>
      <c r="E2869" s="2" t="s">
        <v>75</v>
      </c>
      <c r="F2869" s="2" t="s">
        <v>300</v>
      </c>
      <c r="G2869" s="2" t="s">
        <v>1421</v>
      </c>
      <c r="H2869" s="2" t="s">
        <v>3145</v>
      </c>
      <c r="I2869" s="2">
        <v>0</v>
      </c>
      <c r="J2869" s="2">
        <v>0</v>
      </c>
      <c r="K2869" s="2">
        <v>188052301</v>
      </c>
      <c r="L2869" s="3">
        <v>45657</v>
      </c>
      <c r="M2869" s="3">
        <v>45660</v>
      </c>
      <c r="N2869" s="2" t="s">
        <v>1393</v>
      </c>
    </row>
    <row r="2870" spans="2:14" x14ac:dyDescent="0.25">
      <c r="B2870" s="2" t="s">
        <v>3146</v>
      </c>
      <c r="C2870" s="2" t="s">
        <v>3147</v>
      </c>
      <c r="D2870" s="2" t="s">
        <v>41</v>
      </c>
      <c r="E2870" s="2" t="s">
        <v>75</v>
      </c>
      <c r="F2870" s="2" t="s">
        <v>300</v>
      </c>
      <c r="G2870" s="2" t="s">
        <v>1430</v>
      </c>
      <c r="H2870" s="2" t="s">
        <v>1434</v>
      </c>
      <c r="I2870" s="2">
        <v>0</v>
      </c>
      <c r="J2870" s="2">
        <v>0</v>
      </c>
      <c r="K2870" s="2">
        <v>27092336</v>
      </c>
      <c r="L2870" s="3">
        <v>44958</v>
      </c>
      <c r="M2870" s="3">
        <v>45807</v>
      </c>
      <c r="N2870" s="2" t="s">
        <v>1393</v>
      </c>
    </row>
    <row r="2871" spans="2:14" x14ac:dyDescent="0.25">
      <c r="B2871" s="2" t="s">
        <v>3146</v>
      </c>
      <c r="C2871" s="2" t="s">
        <v>3147</v>
      </c>
      <c r="D2871" s="2" t="s">
        <v>41</v>
      </c>
      <c r="E2871" s="2" t="s">
        <v>75</v>
      </c>
      <c r="F2871" s="2" t="s">
        <v>300</v>
      </c>
      <c r="G2871" s="2" t="s">
        <v>1430</v>
      </c>
      <c r="H2871" s="2" t="s">
        <v>1434</v>
      </c>
      <c r="I2871" s="2">
        <v>0</v>
      </c>
      <c r="J2871" s="2">
        <v>0</v>
      </c>
      <c r="K2871" s="2">
        <v>27122349</v>
      </c>
      <c r="L2871" s="3">
        <v>44958</v>
      </c>
      <c r="M2871" s="3">
        <v>45831</v>
      </c>
      <c r="N2871" s="2" t="s">
        <v>1393</v>
      </c>
    </row>
    <row r="2872" spans="2:14" x14ac:dyDescent="0.25">
      <c r="B2872" s="2" t="s">
        <v>3146</v>
      </c>
      <c r="C2872" s="2" t="s">
        <v>3147</v>
      </c>
      <c r="D2872" s="2" t="s">
        <v>41</v>
      </c>
      <c r="E2872" s="2" t="s">
        <v>75</v>
      </c>
      <c r="F2872" s="2" t="s">
        <v>300</v>
      </c>
      <c r="G2872" s="2" t="s">
        <v>1430</v>
      </c>
      <c r="H2872" s="2" t="s">
        <v>1434</v>
      </c>
      <c r="I2872" s="2">
        <v>0</v>
      </c>
      <c r="J2872" s="2">
        <v>0</v>
      </c>
      <c r="K2872" s="2">
        <v>27122350</v>
      </c>
      <c r="L2872" s="3">
        <v>44958</v>
      </c>
      <c r="M2872" s="3">
        <v>45834</v>
      </c>
      <c r="N2872" s="2" t="s">
        <v>1393</v>
      </c>
    </row>
    <row r="2873" spans="2:14" x14ac:dyDescent="0.25">
      <c r="B2873" s="2" t="s">
        <v>3146</v>
      </c>
      <c r="C2873" s="2" t="s">
        <v>3147</v>
      </c>
      <c r="D2873" s="2" t="s">
        <v>41</v>
      </c>
      <c r="E2873" s="2" t="s">
        <v>75</v>
      </c>
      <c r="F2873" s="2" t="s">
        <v>300</v>
      </c>
      <c r="G2873" s="2" t="s">
        <v>1430</v>
      </c>
      <c r="H2873" s="2" t="s">
        <v>1434</v>
      </c>
      <c r="I2873" s="2">
        <v>0</v>
      </c>
      <c r="J2873" s="2">
        <v>0</v>
      </c>
      <c r="K2873" s="2">
        <v>272308138</v>
      </c>
      <c r="L2873" s="3">
        <v>44958</v>
      </c>
      <c r="M2873" s="3">
        <v>45830</v>
      </c>
      <c r="N2873" s="2" t="s">
        <v>1393</v>
      </c>
    </row>
    <row r="2874" spans="2:14" x14ac:dyDescent="0.25">
      <c r="B2874" s="2" t="s">
        <v>3146</v>
      </c>
      <c r="C2874" s="2" t="s">
        <v>3147</v>
      </c>
      <c r="D2874" s="2" t="s">
        <v>41</v>
      </c>
      <c r="E2874" s="2" t="s">
        <v>17</v>
      </c>
      <c r="F2874" s="2" t="s">
        <v>300</v>
      </c>
      <c r="G2874" s="2" t="s">
        <v>1430</v>
      </c>
      <c r="H2874" s="2" t="s">
        <v>1434</v>
      </c>
      <c r="I2874" s="2">
        <v>0</v>
      </c>
      <c r="J2874" s="2">
        <v>0</v>
      </c>
      <c r="K2874" s="2">
        <v>27052549</v>
      </c>
      <c r="L2874" s="3">
        <v>45869</v>
      </c>
      <c r="M2874" s="3">
        <v>46408</v>
      </c>
      <c r="N2874" s="2" t="s">
        <v>1393</v>
      </c>
    </row>
    <row r="2875" spans="2:14" x14ac:dyDescent="0.25">
      <c r="B2875" s="2" t="s">
        <v>3146</v>
      </c>
      <c r="C2875" s="2" t="s">
        <v>3147</v>
      </c>
      <c r="D2875" s="2" t="s">
        <v>41</v>
      </c>
      <c r="E2875" s="2" t="s">
        <v>17</v>
      </c>
      <c r="F2875" s="2" t="s">
        <v>300</v>
      </c>
      <c r="G2875" s="2" t="s">
        <v>1430</v>
      </c>
      <c r="H2875" s="2" t="s">
        <v>1434</v>
      </c>
      <c r="I2875" s="2">
        <v>0</v>
      </c>
      <c r="J2875" s="2">
        <v>0</v>
      </c>
      <c r="K2875" s="2">
        <v>27072552</v>
      </c>
      <c r="L2875" s="3">
        <v>45869</v>
      </c>
      <c r="M2875" s="3">
        <v>46408</v>
      </c>
      <c r="N2875" s="2" t="s">
        <v>1393</v>
      </c>
    </row>
    <row r="2876" spans="2:14" x14ac:dyDescent="0.25">
      <c r="B2876" s="2" t="s">
        <v>3146</v>
      </c>
      <c r="C2876" s="2" t="s">
        <v>3147</v>
      </c>
      <c r="D2876" s="2" t="s">
        <v>41</v>
      </c>
      <c r="E2876" s="2" t="s">
        <v>17</v>
      </c>
      <c r="F2876" s="2" t="s">
        <v>300</v>
      </c>
      <c r="G2876" s="2" t="s">
        <v>1430</v>
      </c>
      <c r="H2876" s="2" t="s">
        <v>1434</v>
      </c>
      <c r="I2876" s="2">
        <v>0</v>
      </c>
      <c r="J2876" s="2">
        <v>0</v>
      </c>
      <c r="K2876" s="2">
        <v>27072558</v>
      </c>
      <c r="L2876" s="3">
        <v>46009</v>
      </c>
      <c r="M2876" s="3">
        <v>46495</v>
      </c>
      <c r="N2876" s="2" t="s">
        <v>1393</v>
      </c>
    </row>
    <row r="2877" spans="2:14" x14ac:dyDescent="0.25">
      <c r="B2877" s="2" t="s">
        <v>3146</v>
      </c>
      <c r="C2877" s="2" t="s">
        <v>3147</v>
      </c>
      <c r="D2877" s="2" t="s">
        <v>41</v>
      </c>
      <c r="E2877" s="2" t="s">
        <v>17</v>
      </c>
      <c r="F2877" s="2" t="s">
        <v>300</v>
      </c>
      <c r="G2877" s="2" t="s">
        <v>1430</v>
      </c>
      <c r="H2877" s="2" t="s">
        <v>1434</v>
      </c>
      <c r="I2877" s="2">
        <v>0</v>
      </c>
      <c r="J2877" s="2">
        <v>0</v>
      </c>
      <c r="K2877" s="2">
        <v>27092336</v>
      </c>
      <c r="L2877" s="3">
        <v>44958</v>
      </c>
      <c r="M2877" s="3">
        <v>45807</v>
      </c>
      <c r="N2877" s="2" t="s">
        <v>1393</v>
      </c>
    </row>
    <row r="2878" spans="2:14" x14ac:dyDescent="0.25">
      <c r="B2878" s="2" t="s">
        <v>3146</v>
      </c>
      <c r="C2878" s="2" t="s">
        <v>3147</v>
      </c>
      <c r="D2878" s="2" t="s">
        <v>41</v>
      </c>
      <c r="E2878" s="2" t="s">
        <v>17</v>
      </c>
      <c r="F2878" s="2" t="s">
        <v>300</v>
      </c>
      <c r="G2878" s="2" t="s">
        <v>1430</v>
      </c>
      <c r="H2878" s="2" t="s">
        <v>1434</v>
      </c>
      <c r="I2878" s="2">
        <v>0</v>
      </c>
      <c r="J2878" s="2">
        <v>0</v>
      </c>
      <c r="K2878" s="2">
        <v>27092337</v>
      </c>
      <c r="L2878" s="3">
        <v>44958</v>
      </c>
      <c r="M2878" s="3">
        <v>45804</v>
      </c>
      <c r="N2878" s="2" t="s">
        <v>1393</v>
      </c>
    </row>
    <row r="2879" spans="2:14" x14ac:dyDescent="0.25">
      <c r="B2879" s="2" t="s">
        <v>3146</v>
      </c>
      <c r="C2879" s="2" t="s">
        <v>3147</v>
      </c>
      <c r="D2879" s="2" t="s">
        <v>41</v>
      </c>
      <c r="E2879" s="2" t="s">
        <v>17</v>
      </c>
      <c r="F2879" s="2" t="s">
        <v>300</v>
      </c>
      <c r="G2879" s="2" t="s">
        <v>1430</v>
      </c>
      <c r="H2879" s="2" t="s">
        <v>1434</v>
      </c>
      <c r="I2879" s="2">
        <v>0</v>
      </c>
      <c r="J2879" s="2">
        <v>0</v>
      </c>
      <c r="K2879" s="2">
        <v>27122349</v>
      </c>
      <c r="L2879" s="3">
        <v>44958</v>
      </c>
      <c r="M2879" s="3">
        <v>45831</v>
      </c>
      <c r="N2879" s="2" t="s">
        <v>1393</v>
      </c>
    </row>
    <row r="2880" spans="2:14" x14ac:dyDescent="0.25">
      <c r="B2880" s="2" t="s">
        <v>3146</v>
      </c>
      <c r="C2880" s="2" t="s">
        <v>3147</v>
      </c>
      <c r="D2880" s="2" t="s">
        <v>41</v>
      </c>
      <c r="E2880" s="2" t="s">
        <v>17</v>
      </c>
      <c r="F2880" s="2" t="s">
        <v>300</v>
      </c>
      <c r="G2880" s="2" t="s">
        <v>1430</v>
      </c>
      <c r="H2880" s="2" t="s">
        <v>1434</v>
      </c>
      <c r="I2880" s="2">
        <v>0</v>
      </c>
      <c r="J2880" s="2">
        <v>0</v>
      </c>
      <c r="K2880" s="2">
        <v>27122350</v>
      </c>
      <c r="L2880" s="3">
        <v>44958</v>
      </c>
      <c r="M2880" s="3">
        <v>45834</v>
      </c>
      <c r="N2880" s="2" t="s">
        <v>1393</v>
      </c>
    </row>
    <row r="2881" spans="2:14" x14ac:dyDescent="0.25">
      <c r="B2881" s="2" t="s">
        <v>3146</v>
      </c>
      <c r="C2881" s="2" t="s">
        <v>3147</v>
      </c>
      <c r="D2881" s="2" t="s">
        <v>41</v>
      </c>
      <c r="E2881" s="2" t="s">
        <v>17</v>
      </c>
      <c r="F2881" s="2" t="s">
        <v>300</v>
      </c>
      <c r="G2881" s="2" t="s">
        <v>1430</v>
      </c>
      <c r="H2881" s="2" t="s">
        <v>1434</v>
      </c>
      <c r="I2881" s="2">
        <v>0</v>
      </c>
      <c r="J2881" s="2">
        <v>0</v>
      </c>
      <c r="K2881" s="2">
        <v>272308138</v>
      </c>
      <c r="L2881" s="3">
        <v>44958</v>
      </c>
      <c r="M2881" s="3">
        <v>45830</v>
      </c>
      <c r="N2881" s="2" t="s">
        <v>1393</v>
      </c>
    </row>
    <row r="2882" spans="2:14" x14ac:dyDescent="0.25">
      <c r="B2882" s="2" t="s">
        <v>3146</v>
      </c>
      <c r="C2882" s="2" t="s">
        <v>3147</v>
      </c>
      <c r="D2882" s="2" t="s">
        <v>41</v>
      </c>
      <c r="E2882" s="2" t="s">
        <v>17</v>
      </c>
      <c r="F2882" s="2" t="s">
        <v>300</v>
      </c>
      <c r="G2882" s="2" t="s">
        <v>1430</v>
      </c>
      <c r="H2882" s="2" t="s">
        <v>1434</v>
      </c>
      <c r="I2882" s="2">
        <v>0</v>
      </c>
      <c r="J2882" s="2">
        <v>0</v>
      </c>
      <c r="K2882" s="2">
        <v>272407149</v>
      </c>
      <c r="L2882" s="3">
        <v>44958</v>
      </c>
      <c r="M2882" s="3">
        <v>46063</v>
      </c>
      <c r="N2882" s="2" t="s">
        <v>1393</v>
      </c>
    </row>
    <row r="2883" spans="2:14" x14ac:dyDescent="0.25">
      <c r="B2883" s="2" t="s">
        <v>3146</v>
      </c>
      <c r="C2883" s="2" t="s">
        <v>3147</v>
      </c>
      <c r="D2883" s="2" t="s">
        <v>41</v>
      </c>
      <c r="E2883" s="2" t="s">
        <v>17</v>
      </c>
      <c r="F2883" s="2" t="s">
        <v>300</v>
      </c>
      <c r="G2883" s="2" t="s">
        <v>1430</v>
      </c>
      <c r="H2883" s="2" t="s">
        <v>1434</v>
      </c>
      <c r="I2883" s="2">
        <v>0</v>
      </c>
      <c r="J2883" s="2">
        <v>0</v>
      </c>
      <c r="K2883" s="2">
        <v>272409192</v>
      </c>
      <c r="L2883" s="3">
        <v>44958</v>
      </c>
      <c r="M2883" s="3">
        <v>46144</v>
      </c>
      <c r="N2883" s="2" t="s">
        <v>1393</v>
      </c>
    </row>
    <row r="2884" spans="2:14" x14ac:dyDescent="0.25">
      <c r="B2884" s="2" t="s">
        <v>3148</v>
      </c>
      <c r="C2884" s="2" t="s">
        <v>3149</v>
      </c>
      <c r="D2884" s="2" t="s">
        <v>41</v>
      </c>
      <c r="E2884" s="2" t="s">
        <v>75</v>
      </c>
      <c r="F2884" s="2" t="s">
        <v>300</v>
      </c>
      <c r="G2884" s="2" t="s">
        <v>1430</v>
      </c>
      <c r="H2884" s="2" t="s">
        <v>1431</v>
      </c>
      <c r="I2884" s="2">
        <v>533</v>
      </c>
      <c r="J2884" s="2">
        <v>0</v>
      </c>
      <c r="K2884" s="2">
        <v>28112302</v>
      </c>
      <c r="L2884" s="3">
        <v>44958</v>
      </c>
      <c r="M2884" s="3">
        <v>45794</v>
      </c>
      <c r="N2884" s="2" t="s">
        <v>1393</v>
      </c>
    </row>
    <row r="2885" spans="2:14" x14ac:dyDescent="0.25">
      <c r="B2885" s="2" t="s">
        <v>3148</v>
      </c>
      <c r="C2885" s="2" t="s">
        <v>3149</v>
      </c>
      <c r="D2885" s="2" t="s">
        <v>41</v>
      </c>
      <c r="E2885" s="2" t="s">
        <v>75</v>
      </c>
      <c r="F2885" s="2" t="s">
        <v>300</v>
      </c>
      <c r="G2885" s="2" t="s">
        <v>1430</v>
      </c>
      <c r="H2885" s="2" t="s">
        <v>1431</v>
      </c>
      <c r="I2885" s="2">
        <v>533</v>
      </c>
      <c r="J2885" s="2">
        <v>0</v>
      </c>
      <c r="K2885" s="2">
        <v>282311102</v>
      </c>
      <c r="L2885" s="3">
        <v>44958</v>
      </c>
      <c r="M2885" s="3">
        <v>45824</v>
      </c>
      <c r="N2885" s="2" t="s">
        <v>1393</v>
      </c>
    </row>
    <row r="2886" spans="2:14" x14ac:dyDescent="0.25">
      <c r="B2886" s="2" t="s">
        <v>3148</v>
      </c>
      <c r="C2886" s="2" t="s">
        <v>3149</v>
      </c>
      <c r="D2886" s="2" t="s">
        <v>41</v>
      </c>
      <c r="E2886" s="2" t="s">
        <v>75</v>
      </c>
      <c r="F2886" s="2" t="s">
        <v>300</v>
      </c>
      <c r="G2886" s="2" t="s">
        <v>1430</v>
      </c>
      <c r="H2886" s="2" t="s">
        <v>1431</v>
      </c>
      <c r="I2886" s="2">
        <v>533</v>
      </c>
      <c r="J2886" s="2">
        <v>0</v>
      </c>
      <c r="K2886" s="2">
        <v>28240938</v>
      </c>
      <c r="L2886" s="3">
        <v>44958</v>
      </c>
      <c r="M2886" s="3">
        <v>46119</v>
      </c>
      <c r="N2886" s="2" t="s">
        <v>1393</v>
      </c>
    </row>
    <row r="2887" spans="2:14" x14ac:dyDescent="0.25">
      <c r="B2887" s="2" t="s">
        <v>3148</v>
      </c>
      <c r="C2887" s="2" t="s">
        <v>3149</v>
      </c>
      <c r="D2887" s="2" t="s">
        <v>41</v>
      </c>
      <c r="E2887" s="2" t="s">
        <v>17</v>
      </c>
      <c r="F2887" s="2" t="s">
        <v>300</v>
      </c>
      <c r="G2887" s="2" t="s">
        <v>1430</v>
      </c>
      <c r="H2887" s="2" t="s">
        <v>1431</v>
      </c>
      <c r="I2887" s="2">
        <v>533</v>
      </c>
      <c r="J2887" s="2">
        <v>194</v>
      </c>
      <c r="K2887" s="2">
        <v>2804260008</v>
      </c>
      <c r="L2887" s="3">
        <v>46197</v>
      </c>
      <c r="M2887" s="3">
        <v>46688</v>
      </c>
      <c r="N2887" s="2" t="s">
        <v>1393</v>
      </c>
    </row>
    <row r="2888" spans="2:14" x14ac:dyDescent="0.25">
      <c r="B2888" s="2" t="s">
        <v>3148</v>
      </c>
      <c r="C2888" s="2" t="s">
        <v>3149</v>
      </c>
      <c r="D2888" s="2" t="s">
        <v>41</v>
      </c>
      <c r="E2888" s="2" t="s">
        <v>17</v>
      </c>
      <c r="F2888" s="2" t="s">
        <v>300</v>
      </c>
      <c r="G2888" s="2" t="s">
        <v>1430</v>
      </c>
      <c r="H2888" s="2" t="s">
        <v>1431</v>
      </c>
      <c r="I2888" s="2">
        <v>533</v>
      </c>
      <c r="J2888" s="2">
        <v>3</v>
      </c>
      <c r="K2888" s="2">
        <v>28102528</v>
      </c>
      <c r="L2888" s="3">
        <v>46197</v>
      </c>
      <c r="M2888" s="3">
        <v>46666</v>
      </c>
      <c r="N2888" s="2" t="s">
        <v>1393</v>
      </c>
    </row>
    <row r="2889" spans="2:14" x14ac:dyDescent="0.25">
      <c r="B2889" s="2" t="s">
        <v>3148</v>
      </c>
      <c r="C2889" s="2" t="s">
        <v>3149</v>
      </c>
      <c r="D2889" s="2" t="s">
        <v>41</v>
      </c>
      <c r="E2889" s="2" t="s">
        <v>17</v>
      </c>
      <c r="F2889" s="2" t="s">
        <v>300</v>
      </c>
      <c r="G2889" s="2" t="s">
        <v>1430</v>
      </c>
      <c r="H2889" s="2" t="s">
        <v>1431</v>
      </c>
      <c r="I2889" s="2">
        <v>533</v>
      </c>
      <c r="J2889" s="2">
        <v>0</v>
      </c>
      <c r="K2889" s="2">
        <v>28112302</v>
      </c>
      <c r="L2889" s="3">
        <v>44958</v>
      </c>
      <c r="M2889" s="3">
        <v>45794</v>
      </c>
      <c r="N2889" s="2" t="s">
        <v>1393</v>
      </c>
    </row>
    <row r="2890" spans="2:14" x14ac:dyDescent="0.25">
      <c r="B2890" s="2" t="s">
        <v>3148</v>
      </c>
      <c r="C2890" s="2" t="s">
        <v>3149</v>
      </c>
      <c r="D2890" s="2" t="s">
        <v>41</v>
      </c>
      <c r="E2890" s="2" t="s">
        <v>17</v>
      </c>
      <c r="F2890" s="2" t="s">
        <v>300</v>
      </c>
      <c r="G2890" s="2" t="s">
        <v>1430</v>
      </c>
      <c r="H2890" s="2" t="s">
        <v>1431</v>
      </c>
      <c r="I2890" s="2">
        <v>533</v>
      </c>
      <c r="J2890" s="2">
        <v>0</v>
      </c>
      <c r="K2890" s="2">
        <v>282311102</v>
      </c>
      <c r="L2890" s="3">
        <v>44958</v>
      </c>
      <c r="M2890" s="3">
        <v>45824</v>
      </c>
      <c r="N2890" s="2" t="s">
        <v>1393</v>
      </c>
    </row>
    <row r="2891" spans="2:14" x14ac:dyDescent="0.25">
      <c r="B2891" s="2" t="s">
        <v>3148</v>
      </c>
      <c r="C2891" s="2" t="s">
        <v>3149</v>
      </c>
      <c r="D2891" s="2" t="s">
        <v>41</v>
      </c>
      <c r="E2891" s="2" t="s">
        <v>17</v>
      </c>
      <c r="F2891" s="2" t="s">
        <v>300</v>
      </c>
      <c r="G2891" s="2" t="s">
        <v>1430</v>
      </c>
      <c r="H2891" s="2" t="s">
        <v>1431</v>
      </c>
      <c r="I2891" s="2">
        <v>533</v>
      </c>
      <c r="J2891" s="2">
        <v>0</v>
      </c>
      <c r="K2891" s="2">
        <v>28240938</v>
      </c>
      <c r="L2891" s="3">
        <v>44958</v>
      </c>
      <c r="M2891" s="3">
        <v>46119</v>
      </c>
      <c r="N2891" s="2" t="s">
        <v>1393</v>
      </c>
    </row>
    <row r="2892" spans="2:14" x14ac:dyDescent="0.25">
      <c r="B2892" s="2" t="s">
        <v>3148</v>
      </c>
      <c r="C2892" s="2" t="s">
        <v>3149</v>
      </c>
      <c r="D2892" s="2" t="s">
        <v>41</v>
      </c>
      <c r="E2892" s="2" t="s">
        <v>17</v>
      </c>
      <c r="F2892" s="2" t="s">
        <v>300</v>
      </c>
      <c r="G2892" s="2" t="s">
        <v>1430</v>
      </c>
      <c r="H2892" s="2" t="s">
        <v>1431</v>
      </c>
      <c r="I2892" s="2">
        <v>533</v>
      </c>
      <c r="J2892" s="2">
        <v>336</v>
      </c>
      <c r="K2892" s="2">
        <v>28250652</v>
      </c>
      <c r="L2892" s="3">
        <v>45869</v>
      </c>
      <c r="M2892" s="3">
        <v>46399</v>
      </c>
      <c r="N2892" s="2" t="s">
        <v>1393</v>
      </c>
    </row>
    <row r="2893" spans="2:14" x14ac:dyDescent="0.25">
      <c r="B2893" s="2" t="s">
        <v>3150</v>
      </c>
      <c r="C2893" s="2" t="s">
        <v>3151</v>
      </c>
      <c r="D2893" s="2" t="s">
        <v>41</v>
      </c>
      <c r="E2893" s="2" t="s">
        <v>17</v>
      </c>
      <c r="F2893" s="2" t="s">
        <v>300</v>
      </c>
      <c r="G2893" s="2" t="s">
        <v>1421</v>
      </c>
      <c r="H2893" s="2" t="s">
        <v>3152</v>
      </c>
      <c r="I2893" s="2">
        <v>100</v>
      </c>
      <c r="J2893" s="2">
        <v>0</v>
      </c>
      <c r="K2893" s="2" t="s">
        <v>3153</v>
      </c>
      <c r="L2893" s="3">
        <v>45793</v>
      </c>
      <c r="M2893" s="3">
        <v>46296</v>
      </c>
      <c r="N2893" s="2" t="s">
        <v>560</v>
      </c>
    </row>
    <row r="2894" spans="2:14" x14ac:dyDescent="0.25">
      <c r="B2894" s="2" t="s">
        <v>3150</v>
      </c>
      <c r="C2894" s="2" t="s">
        <v>3151</v>
      </c>
      <c r="D2894" s="2" t="s">
        <v>41</v>
      </c>
      <c r="E2894" s="2" t="s">
        <v>17</v>
      </c>
      <c r="F2894" s="2" t="s">
        <v>300</v>
      </c>
      <c r="G2894" s="2" t="s">
        <v>1421</v>
      </c>
      <c r="H2894" s="2" t="s">
        <v>3152</v>
      </c>
      <c r="I2894" s="2">
        <v>100</v>
      </c>
      <c r="J2894" s="2">
        <v>100</v>
      </c>
      <c r="K2894" s="2" t="s">
        <v>3153</v>
      </c>
      <c r="L2894" s="3">
        <v>45884</v>
      </c>
      <c r="M2894" s="3">
        <v>46324</v>
      </c>
      <c r="N2894" s="2" t="s">
        <v>560</v>
      </c>
    </row>
    <row r="2895" spans="2:14" x14ac:dyDescent="0.25">
      <c r="B2895" s="2" t="s">
        <v>3150</v>
      </c>
      <c r="C2895" s="2" t="s">
        <v>3151</v>
      </c>
      <c r="D2895" s="2" t="s">
        <v>41</v>
      </c>
      <c r="E2895" s="2" t="s">
        <v>17</v>
      </c>
      <c r="F2895" s="2" t="s">
        <v>300</v>
      </c>
      <c r="G2895" s="2" t="s">
        <v>1421</v>
      </c>
      <c r="H2895" s="2" t="s">
        <v>3152</v>
      </c>
      <c r="I2895" s="2">
        <v>100</v>
      </c>
      <c r="J2895" s="2">
        <v>0</v>
      </c>
      <c r="K2895" s="2">
        <v>312922</v>
      </c>
      <c r="L2895" s="3">
        <v>44958</v>
      </c>
      <c r="M2895" s="3">
        <v>46041</v>
      </c>
      <c r="N2895" s="2" t="s">
        <v>560</v>
      </c>
    </row>
    <row r="2896" spans="2:14" x14ac:dyDescent="0.25">
      <c r="B2896" s="2" t="s">
        <v>3150</v>
      </c>
      <c r="C2896" s="2" t="s">
        <v>3151</v>
      </c>
      <c r="D2896" s="2" t="s">
        <v>41</v>
      </c>
      <c r="E2896" s="2" t="s">
        <v>17</v>
      </c>
      <c r="F2896" s="2" t="s">
        <v>300</v>
      </c>
      <c r="G2896" s="2" t="s">
        <v>1421</v>
      </c>
      <c r="H2896" s="2" t="s">
        <v>3152</v>
      </c>
      <c r="I2896" s="2">
        <v>100</v>
      </c>
      <c r="J2896" s="2">
        <v>0</v>
      </c>
      <c r="K2896" s="2">
        <v>420875</v>
      </c>
      <c r="L2896" s="3">
        <v>44958</v>
      </c>
      <c r="M2896" s="3">
        <v>46023</v>
      </c>
      <c r="N2896" s="2" t="s">
        <v>560</v>
      </c>
    </row>
    <row r="2897" spans="2:14" x14ac:dyDescent="0.25">
      <c r="B2897" s="2" t="s">
        <v>3150</v>
      </c>
      <c r="C2897" s="2" t="s">
        <v>3151</v>
      </c>
      <c r="D2897" s="2" t="s">
        <v>41</v>
      </c>
      <c r="E2897" s="2" t="s">
        <v>17</v>
      </c>
      <c r="F2897" s="2" t="s">
        <v>300</v>
      </c>
      <c r="G2897" s="2" t="s">
        <v>1421</v>
      </c>
      <c r="H2897" s="2" t="s">
        <v>3152</v>
      </c>
      <c r="I2897" s="2">
        <v>100</v>
      </c>
      <c r="J2897" s="2">
        <v>0</v>
      </c>
      <c r="K2897" s="2" t="s">
        <v>3154</v>
      </c>
      <c r="L2897" s="3">
        <v>45710</v>
      </c>
      <c r="M2897" s="3">
        <v>46143</v>
      </c>
      <c r="N2897" s="2" t="s">
        <v>560</v>
      </c>
    </row>
    <row r="2898" spans="2:14" x14ac:dyDescent="0.25">
      <c r="B2898" s="2" t="s">
        <v>3155</v>
      </c>
      <c r="C2898" s="2" t="s">
        <v>3156</v>
      </c>
      <c r="D2898" s="2" t="s">
        <v>41</v>
      </c>
      <c r="E2898" s="2" t="s">
        <v>75</v>
      </c>
      <c r="F2898" s="2" t="s">
        <v>300</v>
      </c>
      <c r="G2898" s="2" t="s">
        <v>3157</v>
      </c>
      <c r="H2898" s="2" t="s">
        <v>3158</v>
      </c>
      <c r="I2898" s="2">
        <v>209</v>
      </c>
      <c r="J2898" s="2">
        <v>0</v>
      </c>
      <c r="K2898" s="2">
        <v>118230948</v>
      </c>
      <c r="L2898" s="3">
        <v>45919</v>
      </c>
      <c r="M2898" s="3">
        <v>45741</v>
      </c>
      <c r="N2898" s="2" t="s">
        <v>1393</v>
      </c>
    </row>
    <row r="2899" spans="2:14" x14ac:dyDescent="0.25">
      <c r="B2899" s="2" t="s">
        <v>3155</v>
      </c>
      <c r="C2899" s="2" t="s">
        <v>3156</v>
      </c>
      <c r="D2899" s="2" t="s">
        <v>41</v>
      </c>
      <c r="E2899" s="2" t="s">
        <v>75</v>
      </c>
      <c r="F2899" s="2" t="s">
        <v>300</v>
      </c>
      <c r="G2899" s="2" t="s">
        <v>3157</v>
      </c>
      <c r="H2899" s="2" t="s">
        <v>3158</v>
      </c>
      <c r="I2899" s="2">
        <v>209</v>
      </c>
      <c r="J2899" s="2">
        <v>0</v>
      </c>
      <c r="K2899" s="2">
        <v>118241039</v>
      </c>
      <c r="L2899" s="3">
        <v>44958</v>
      </c>
      <c r="M2899" s="3">
        <v>46124</v>
      </c>
      <c r="N2899" s="2" t="s">
        <v>1393</v>
      </c>
    </row>
    <row r="2900" spans="2:14" x14ac:dyDescent="0.25">
      <c r="B2900" s="2" t="s">
        <v>3155</v>
      </c>
      <c r="C2900" s="2" t="s">
        <v>3156</v>
      </c>
      <c r="D2900" s="2" t="s">
        <v>41</v>
      </c>
      <c r="E2900" s="2" t="s">
        <v>75</v>
      </c>
      <c r="F2900" s="2" t="s">
        <v>300</v>
      </c>
      <c r="G2900" s="2" t="s">
        <v>3157</v>
      </c>
      <c r="H2900" s="2" t="s">
        <v>3158</v>
      </c>
      <c r="I2900" s="2">
        <v>209</v>
      </c>
      <c r="J2900" s="2">
        <v>0</v>
      </c>
      <c r="K2900" s="2">
        <v>118241041</v>
      </c>
      <c r="L2900" s="3">
        <v>44958</v>
      </c>
      <c r="M2900" s="3">
        <v>46126</v>
      </c>
      <c r="N2900" s="2" t="s">
        <v>1393</v>
      </c>
    </row>
    <row r="2901" spans="2:14" x14ac:dyDescent="0.25">
      <c r="B2901" s="2" t="s">
        <v>3155</v>
      </c>
      <c r="C2901" s="2" t="s">
        <v>3156</v>
      </c>
      <c r="D2901" s="2" t="s">
        <v>41</v>
      </c>
      <c r="E2901" s="2" t="s">
        <v>75</v>
      </c>
      <c r="F2901" s="2" t="s">
        <v>300</v>
      </c>
      <c r="G2901" s="2" t="s">
        <v>3157</v>
      </c>
      <c r="H2901" s="2" t="s">
        <v>3158</v>
      </c>
      <c r="I2901" s="2">
        <v>209</v>
      </c>
      <c r="J2901" s="2">
        <v>0</v>
      </c>
      <c r="K2901" s="2">
        <v>118241049</v>
      </c>
      <c r="L2901" s="3">
        <v>44958</v>
      </c>
      <c r="M2901" s="3">
        <v>46124</v>
      </c>
      <c r="N2901" s="2" t="s">
        <v>1393</v>
      </c>
    </row>
    <row r="2902" spans="2:14" x14ac:dyDescent="0.25">
      <c r="B2902" s="2" t="s">
        <v>3155</v>
      </c>
      <c r="C2902" s="2" t="s">
        <v>3156</v>
      </c>
      <c r="D2902" s="2" t="s">
        <v>41</v>
      </c>
      <c r="E2902" s="2" t="s">
        <v>17</v>
      </c>
      <c r="F2902" s="2" t="s">
        <v>300</v>
      </c>
      <c r="G2902" s="2" t="s">
        <v>3157</v>
      </c>
      <c r="H2902" s="2" t="s">
        <v>3158</v>
      </c>
      <c r="I2902" s="2">
        <v>209</v>
      </c>
      <c r="J2902" s="2">
        <v>0</v>
      </c>
      <c r="K2902" s="2">
        <v>118062301</v>
      </c>
      <c r="L2902" s="3">
        <v>44958</v>
      </c>
      <c r="M2902" s="3">
        <v>45831</v>
      </c>
      <c r="N2902" s="2" t="s">
        <v>1393</v>
      </c>
    </row>
    <row r="2903" spans="2:14" x14ac:dyDescent="0.25">
      <c r="B2903" s="2" t="s">
        <v>3155</v>
      </c>
      <c r="C2903" s="2" t="s">
        <v>3156</v>
      </c>
      <c r="D2903" s="2" t="s">
        <v>41</v>
      </c>
      <c r="E2903" s="2" t="s">
        <v>17</v>
      </c>
      <c r="F2903" s="2" t="s">
        <v>300</v>
      </c>
      <c r="G2903" s="2" t="s">
        <v>3157</v>
      </c>
      <c r="H2903" s="2" t="s">
        <v>3158</v>
      </c>
      <c r="I2903" s="2">
        <v>209</v>
      </c>
      <c r="J2903" s="2">
        <v>196</v>
      </c>
      <c r="K2903" s="2">
        <v>118102513</v>
      </c>
      <c r="L2903" s="3">
        <v>46197</v>
      </c>
      <c r="M2903" s="3">
        <v>46711</v>
      </c>
      <c r="N2903" s="2" t="s">
        <v>1393</v>
      </c>
    </row>
    <row r="2904" spans="2:14" x14ac:dyDescent="0.25">
      <c r="B2904" s="2" t="s">
        <v>3155</v>
      </c>
      <c r="C2904" s="2" t="s">
        <v>3156</v>
      </c>
      <c r="D2904" s="2" t="s">
        <v>41</v>
      </c>
      <c r="E2904" s="2" t="s">
        <v>17</v>
      </c>
      <c r="F2904" s="2" t="s">
        <v>300</v>
      </c>
      <c r="G2904" s="2" t="s">
        <v>3157</v>
      </c>
      <c r="H2904" s="2" t="s">
        <v>3158</v>
      </c>
      <c r="I2904" s="2">
        <v>209</v>
      </c>
      <c r="J2904" s="2">
        <v>0</v>
      </c>
      <c r="K2904" s="2">
        <v>118241039</v>
      </c>
      <c r="L2904" s="3">
        <v>44958</v>
      </c>
      <c r="M2904" s="3">
        <v>46124</v>
      </c>
      <c r="N2904" s="2" t="s">
        <v>1393</v>
      </c>
    </row>
    <row r="2905" spans="2:14" x14ac:dyDescent="0.25">
      <c r="B2905" s="2" t="s">
        <v>3155</v>
      </c>
      <c r="C2905" s="2" t="s">
        <v>3156</v>
      </c>
      <c r="D2905" s="2" t="s">
        <v>41</v>
      </c>
      <c r="E2905" s="2" t="s">
        <v>17</v>
      </c>
      <c r="F2905" s="2" t="s">
        <v>300</v>
      </c>
      <c r="G2905" s="2" t="s">
        <v>3157</v>
      </c>
      <c r="H2905" s="2" t="s">
        <v>3158</v>
      </c>
      <c r="I2905" s="2">
        <v>209</v>
      </c>
      <c r="J2905" s="2">
        <v>0</v>
      </c>
      <c r="K2905" s="2">
        <v>118241041</v>
      </c>
      <c r="L2905" s="3">
        <v>44958</v>
      </c>
      <c r="M2905" s="3">
        <v>46126</v>
      </c>
      <c r="N2905" s="2" t="s">
        <v>1393</v>
      </c>
    </row>
    <row r="2906" spans="2:14" x14ac:dyDescent="0.25">
      <c r="B2906" s="2" t="s">
        <v>3155</v>
      </c>
      <c r="C2906" s="2" t="s">
        <v>3156</v>
      </c>
      <c r="D2906" s="2" t="s">
        <v>41</v>
      </c>
      <c r="E2906" s="2" t="s">
        <v>17</v>
      </c>
      <c r="F2906" s="2" t="s">
        <v>300</v>
      </c>
      <c r="G2906" s="2" t="s">
        <v>3157</v>
      </c>
      <c r="H2906" s="2" t="s">
        <v>3158</v>
      </c>
      <c r="I2906" s="2">
        <v>209</v>
      </c>
      <c r="J2906" s="2">
        <v>0</v>
      </c>
      <c r="K2906" s="2">
        <v>118241049</v>
      </c>
      <c r="L2906" s="3">
        <v>44958</v>
      </c>
      <c r="M2906" s="3">
        <v>46124</v>
      </c>
      <c r="N2906" s="2" t="s">
        <v>1393</v>
      </c>
    </row>
    <row r="2907" spans="2:14" x14ac:dyDescent="0.25">
      <c r="B2907" s="2" t="s">
        <v>3155</v>
      </c>
      <c r="C2907" s="2" t="s">
        <v>3156</v>
      </c>
      <c r="D2907" s="2" t="s">
        <v>41</v>
      </c>
      <c r="E2907" s="2" t="s">
        <v>17</v>
      </c>
      <c r="F2907" s="2" t="s">
        <v>300</v>
      </c>
      <c r="G2907" s="2" t="s">
        <v>3157</v>
      </c>
      <c r="H2907" s="2" t="s">
        <v>3158</v>
      </c>
      <c r="I2907" s="2">
        <v>209</v>
      </c>
      <c r="J2907" s="2">
        <v>13</v>
      </c>
      <c r="K2907" s="2">
        <v>118250843</v>
      </c>
      <c r="L2907" s="3">
        <v>46046</v>
      </c>
      <c r="M2907" s="3">
        <v>46524</v>
      </c>
      <c r="N2907" s="2" t="s">
        <v>1393</v>
      </c>
    </row>
    <row r="2908" spans="2:14" x14ac:dyDescent="0.25">
      <c r="B2908" s="2" t="s">
        <v>3155</v>
      </c>
      <c r="C2908" s="2" t="s">
        <v>3156</v>
      </c>
      <c r="D2908" s="2" t="s">
        <v>41</v>
      </c>
      <c r="E2908" s="2" t="s">
        <v>151</v>
      </c>
      <c r="F2908" s="2" t="s">
        <v>300</v>
      </c>
      <c r="G2908" s="2" t="s">
        <v>3157</v>
      </c>
      <c r="H2908" s="2" t="s">
        <v>3158</v>
      </c>
      <c r="I2908" s="2">
        <v>209</v>
      </c>
      <c r="J2908" s="2">
        <v>0</v>
      </c>
      <c r="K2908" s="2">
        <v>118250843</v>
      </c>
      <c r="L2908" s="3">
        <v>46046</v>
      </c>
      <c r="M2908" s="3">
        <v>46524</v>
      </c>
      <c r="N2908" s="2" t="s">
        <v>1393</v>
      </c>
    </row>
    <row r="2909" spans="2:14" x14ac:dyDescent="0.25">
      <c r="B2909" s="2" t="s">
        <v>3159</v>
      </c>
      <c r="C2909" s="2" t="s">
        <v>3160</v>
      </c>
      <c r="D2909" s="2" t="s">
        <v>41</v>
      </c>
      <c r="E2909" s="2" t="s">
        <v>75</v>
      </c>
      <c r="F2909" s="2" t="s">
        <v>300</v>
      </c>
      <c r="G2909" s="2" t="s">
        <v>1421</v>
      </c>
      <c r="H2909" s="2" t="s">
        <v>3161</v>
      </c>
      <c r="I2909" s="2">
        <v>120</v>
      </c>
      <c r="J2909" s="2">
        <v>0</v>
      </c>
      <c r="K2909" s="2" t="s">
        <v>3162</v>
      </c>
      <c r="L2909" s="3">
        <v>44958</v>
      </c>
      <c r="M2909" s="3">
        <v>46082</v>
      </c>
      <c r="N2909" s="2" t="s">
        <v>560</v>
      </c>
    </row>
    <row r="2910" spans="2:14" x14ac:dyDescent="0.25">
      <c r="B2910" s="2" t="s">
        <v>3159</v>
      </c>
      <c r="C2910" s="2" t="s">
        <v>3160</v>
      </c>
      <c r="D2910" s="2" t="s">
        <v>41</v>
      </c>
      <c r="E2910" s="2" t="s">
        <v>17</v>
      </c>
      <c r="F2910" s="2" t="s">
        <v>300</v>
      </c>
      <c r="G2910" s="2" t="s">
        <v>1421</v>
      </c>
      <c r="H2910" s="2" t="s">
        <v>3161</v>
      </c>
      <c r="I2910" s="2">
        <v>120</v>
      </c>
      <c r="J2910" s="2">
        <v>0</v>
      </c>
      <c r="K2910" s="2">
        <v>0</v>
      </c>
      <c r="L2910" s="3">
        <v>46086</v>
      </c>
      <c r="M2910" s="2" t="s">
        <v>30</v>
      </c>
      <c r="N2910" s="2" t="s">
        <v>560</v>
      </c>
    </row>
    <row r="2911" spans="2:14" x14ac:dyDescent="0.25">
      <c r="B2911" s="2" t="s">
        <v>3159</v>
      </c>
      <c r="C2911" s="2" t="s">
        <v>3160</v>
      </c>
      <c r="D2911" s="2" t="s">
        <v>41</v>
      </c>
      <c r="E2911" s="2" t="s">
        <v>17</v>
      </c>
      <c r="F2911" s="2" t="s">
        <v>300</v>
      </c>
      <c r="G2911" s="2" t="s">
        <v>1421</v>
      </c>
      <c r="H2911" s="2" t="s">
        <v>3161</v>
      </c>
      <c r="I2911" s="2">
        <v>120</v>
      </c>
      <c r="J2911" s="2">
        <v>0</v>
      </c>
      <c r="K2911" s="2" t="s">
        <v>3163</v>
      </c>
      <c r="L2911" s="3">
        <v>45822</v>
      </c>
      <c r="M2911" s="3">
        <v>46327</v>
      </c>
      <c r="N2911" s="2" t="s">
        <v>560</v>
      </c>
    </row>
    <row r="2912" spans="2:14" x14ac:dyDescent="0.25">
      <c r="B2912" s="2" t="s">
        <v>3159</v>
      </c>
      <c r="C2912" s="2" t="s">
        <v>3160</v>
      </c>
      <c r="D2912" s="2" t="s">
        <v>41</v>
      </c>
      <c r="E2912" s="2" t="s">
        <v>17</v>
      </c>
      <c r="F2912" s="2" t="s">
        <v>300</v>
      </c>
      <c r="G2912" s="2" t="s">
        <v>1421</v>
      </c>
      <c r="H2912" s="2" t="s">
        <v>3161</v>
      </c>
      <c r="I2912" s="2">
        <v>120</v>
      </c>
      <c r="J2912" s="2">
        <v>83</v>
      </c>
      <c r="K2912" s="2" t="s">
        <v>3164</v>
      </c>
      <c r="L2912" s="3">
        <v>46140</v>
      </c>
      <c r="M2912" s="3">
        <v>46495</v>
      </c>
      <c r="N2912" s="2" t="s">
        <v>560</v>
      </c>
    </row>
    <row r="2913" spans="2:14" x14ac:dyDescent="0.25">
      <c r="B2913" s="2" t="s">
        <v>3159</v>
      </c>
      <c r="C2913" s="2" t="s">
        <v>3160</v>
      </c>
      <c r="D2913" s="2" t="s">
        <v>41</v>
      </c>
      <c r="E2913" s="2" t="s">
        <v>17</v>
      </c>
      <c r="F2913" s="2" t="s">
        <v>300</v>
      </c>
      <c r="G2913" s="2" t="s">
        <v>1421</v>
      </c>
      <c r="H2913" s="2" t="s">
        <v>3161</v>
      </c>
      <c r="I2913" s="2">
        <v>120</v>
      </c>
      <c r="J2913" s="2">
        <v>37</v>
      </c>
      <c r="K2913" s="2" t="s">
        <v>3165</v>
      </c>
      <c r="L2913" s="3">
        <v>46140</v>
      </c>
      <c r="M2913" s="3">
        <v>46673</v>
      </c>
      <c r="N2913" s="2" t="s">
        <v>560</v>
      </c>
    </row>
    <row r="2914" spans="2:14" x14ac:dyDescent="0.25">
      <c r="B2914" s="2" t="s">
        <v>3159</v>
      </c>
      <c r="C2914" s="2" t="s">
        <v>3160</v>
      </c>
      <c r="D2914" s="2" t="s">
        <v>41</v>
      </c>
      <c r="E2914" s="2" t="s">
        <v>17</v>
      </c>
      <c r="F2914" s="2" t="s">
        <v>300</v>
      </c>
      <c r="G2914" s="2" t="s">
        <v>1421</v>
      </c>
      <c r="H2914" s="2" t="s">
        <v>3161</v>
      </c>
      <c r="I2914" s="2">
        <v>120</v>
      </c>
      <c r="J2914" s="2">
        <v>0</v>
      </c>
      <c r="K2914" s="2" t="s">
        <v>3162</v>
      </c>
      <c r="L2914" s="3">
        <v>44958</v>
      </c>
      <c r="M2914" s="3">
        <v>46082</v>
      </c>
      <c r="N2914" s="2" t="s">
        <v>560</v>
      </c>
    </row>
    <row r="2915" spans="2:14" x14ac:dyDescent="0.25">
      <c r="B2915" s="2" t="s">
        <v>3159</v>
      </c>
      <c r="C2915" s="2" t="s">
        <v>3160</v>
      </c>
      <c r="D2915" s="2" t="s">
        <v>41</v>
      </c>
      <c r="E2915" s="2" t="s">
        <v>17</v>
      </c>
      <c r="F2915" s="2" t="s">
        <v>300</v>
      </c>
      <c r="G2915" s="2" t="s">
        <v>1421</v>
      </c>
      <c r="H2915" s="2" t="s">
        <v>3161</v>
      </c>
      <c r="I2915" s="2">
        <v>120</v>
      </c>
      <c r="J2915" s="2">
        <v>0</v>
      </c>
      <c r="K2915" s="2">
        <v>422772</v>
      </c>
      <c r="L2915" s="3">
        <v>45710</v>
      </c>
      <c r="M2915" s="3">
        <v>46142</v>
      </c>
      <c r="N2915" s="2" t="s">
        <v>560</v>
      </c>
    </row>
    <row r="2916" spans="2:14" x14ac:dyDescent="0.25">
      <c r="B2916" s="2" t="s">
        <v>3159</v>
      </c>
      <c r="C2916" s="2" t="s">
        <v>3160</v>
      </c>
      <c r="D2916" s="2" t="s">
        <v>41</v>
      </c>
      <c r="E2916" s="2" t="s">
        <v>17</v>
      </c>
      <c r="F2916" s="2" t="s">
        <v>300</v>
      </c>
      <c r="G2916" s="2" t="s">
        <v>1421</v>
      </c>
      <c r="H2916" s="2" t="s">
        <v>3161</v>
      </c>
      <c r="I2916" s="2">
        <v>120</v>
      </c>
      <c r="J2916" s="2">
        <v>0</v>
      </c>
      <c r="K2916" s="2">
        <v>423448</v>
      </c>
      <c r="L2916" s="3">
        <v>45710</v>
      </c>
      <c r="M2916" s="3">
        <v>46147</v>
      </c>
      <c r="N2916" s="2" t="s">
        <v>560</v>
      </c>
    </row>
    <row r="2917" spans="2:14" x14ac:dyDescent="0.25">
      <c r="B2917" s="2" t="s">
        <v>3159</v>
      </c>
      <c r="C2917" s="2" t="s">
        <v>3160</v>
      </c>
      <c r="D2917" s="2" t="s">
        <v>41</v>
      </c>
      <c r="E2917" s="2" t="s">
        <v>142</v>
      </c>
      <c r="F2917" s="2" t="s">
        <v>300</v>
      </c>
      <c r="G2917" s="2" t="s">
        <v>1421</v>
      </c>
      <c r="H2917" s="2" t="s">
        <v>3161</v>
      </c>
      <c r="I2917" s="2">
        <v>120</v>
      </c>
      <c r="J2917" s="2">
        <v>0</v>
      </c>
      <c r="K2917" s="2" t="s">
        <v>3164</v>
      </c>
      <c r="L2917" s="3">
        <v>46140</v>
      </c>
      <c r="M2917" s="3">
        <v>46495</v>
      </c>
      <c r="N2917" s="2" t="s">
        <v>560</v>
      </c>
    </row>
    <row r="2918" spans="2:14" x14ac:dyDescent="0.25">
      <c r="B2918" s="2" t="s">
        <v>3159</v>
      </c>
      <c r="C2918" s="2" t="s">
        <v>3160</v>
      </c>
      <c r="D2918" s="2" t="s">
        <v>41</v>
      </c>
      <c r="E2918" s="2" t="s">
        <v>142</v>
      </c>
      <c r="F2918" s="2" t="s">
        <v>300</v>
      </c>
      <c r="G2918" s="2" t="s">
        <v>1421</v>
      </c>
      <c r="H2918" s="2" t="s">
        <v>3161</v>
      </c>
      <c r="I2918" s="2">
        <v>120</v>
      </c>
      <c r="J2918" s="2">
        <v>0</v>
      </c>
      <c r="K2918" s="2" t="s">
        <v>3165</v>
      </c>
      <c r="L2918" s="3">
        <v>46140</v>
      </c>
      <c r="M2918" s="3">
        <v>46673</v>
      </c>
      <c r="N2918" s="2" t="s">
        <v>560</v>
      </c>
    </row>
    <row r="2919" spans="2:14" x14ac:dyDescent="0.25">
      <c r="B2919" s="2" t="s">
        <v>3166</v>
      </c>
      <c r="C2919" s="2" t="s">
        <v>3167</v>
      </c>
      <c r="D2919" s="2" t="s">
        <v>41</v>
      </c>
      <c r="E2919" s="2" t="s">
        <v>17</v>
      </c>
      <c r="F2919" s="2" t="s">
        <v>300</v>
      </c>
      <c r="G2919" s="2" t="s">
        <v>1421</v>
      </c>
      <c r="H2919" s="2" t="s">
        <v>3168</v>
      </c>
      <c r="I2919" s="2">
        <v>0</v>
      </c>
      <c r="J2919" s="2">
        <v>0</v>
      </c>
      <c r="K2919" s="2" t="s">
        <v>3169</v>
      </c>
      <c r="L2919" s="3">
        <v>45776</v>
      </c>
      <c r="M2919" s="3">
        <v>46261</v>
      </c>
      <c r="N2919" s="2" t="s">
        <v>560</v>
      </c>
    </row>
    <row r="2920" spans="2:14" x14ac:dyDescent="0.25">
      <c r="B2920" s="2" t="s">
        <v>3166</v>
      </c>
      <c r="C2920" s="2" t="s">
        <v>3167</v>
      </c>
      <c r="D2920" s="2" t="s">
        <v>41</v>
      </c>
      <c r="E2920" s="2" t="s">
        <v>17</v>
      </c>
      <c r="F2920" s="2" t="s">
        <v>300</v>
      </c>
      <c r="G2920" s="2" t="s">
        <v>1421</v>
      </c>
      <c r="H2920" s="2" t="s">
        <v>3168</v>
      </c>
      <c r="I2920" s="2">
        <v>0</v>
      </c>
      <c r="J2920" s="2">
        <v>0</v>
      </c>
      <c r="K2920" s="2" t="s">
        <v>3169</v>
      </c>
      <c r="L2920" s="3">
        <v>45822</v>
      </c>
      <c r="M2920" s="3">
        <v>46259</v>
      </c>
      <c r="N2920" s="2" t="s">
        <v>560</v>
      </c>
    </row>
    <row r="2921" spans="2:14" x14ac:dyDescent="0.25">
      <c r="B2921" s="2" t="s">
        <v>3166</v>
      </c>
      <c r="C2921" s="2" t="s">
        <v>3167</v>
      </c>
      <c r="D2921" s="2" t="s">
        <v>41</v>
      </c>
      <c r="E2921" s="2" t="s">
        <v>17</v>
      </c>
      <c r="F2921" s="2" t="s">
        <v>300</v>
      </c>
      <c r="G2921" s="2" t="s">
        <v>1421</v>
      </c>
      <c r="H2921" s="2" t="s">
        <v>3168</v>
      </c>
      <c r="I2921" s="2">
        <v>0</v>
      </c>
      <c r="J2921" s="2">
        <v>0</v>
      </c>
      <c r="K2921" s="2" t="s">
        <v>3170</v>
      </c>
      <c r="L2921" s="3">
        <v>45822</v>
      </c>
      <c r="M2921" s="3">
        <v>46291</v>
      </c>
      <c r="N2921" s="2" t="s">
        <v>560</v>
      </c>
    </row>
    <row r="2922" spans="2:14" x14ac:dyDescent="0.25">
      <c r="B2922" s="2" t="s">
        <v>3166</v>
      </c>
      <c r="C2922" s="2" t="s">
        <v>3167</v>
      </c>
      <c r="D2922" s="2" t="s">
        <v>41</v>
      </c>
      <c r="E2922" s="2" t="s">
        <v>17</v>
      </c>
      <c r="F2922" s="2" t="s">
        <v>300</v>
      </c>
      <c r="G2922" s="2" t="s">
        <v>1421</v>
      </c>
      <c r="H2922" s="2" t="s">
        <v>3168</v>
      </c>
      <c r="I2922" s="2">
        <v>0</v>
      </c>
      <c r="J2922" s="2">
        <v>0</v>
      </c>
      <c r="K2922" s="2" t="s">
        <v>3171</v>
      </c>
      <c r="L2922" s="3">
        <v>45958</v>
      </c>
      <c r="M2922" s="3">
        <v>46358</v>
      </c>
      <c r="N2922" s="2" t="s">
        <v>560</v>
      </c>
    </row>
    <row r="2923" spans="2:14" x14ac:dyDescent="0.25">
      <c r="B2923" s="2" t="s">
        <v>3166</v>
      </c>
      <c r="C2923" s="2" t="s">
        <v>3167</v>
      </c>
      <c r="D2923" s="2" t="s">
        <v>41</v>
      </c>
      <c r="E2923" s="2" t="s">
        <v>17</v>
      </c>
      <c r="F2923" s="2" t="s">
        <v>300</v>
      </c>
      <c r="G2923" s="2" t="s">
        <v>1421</v>
      </c>
      <c r="H2923" s="2" t="s">
        <v>3168</v>
      </c>
      <c r="I2923" s="2">
        <v>0</v>
      </c>
      <c r="J2923" s="2">
        <v>0</v>
      </c>
      <c r="K2923" s="2" t="s">
        <v>3172</v>
      </c>
      <c r="L2923" s="3">
        <v>45958</v>
      </c>
      <c r="M2923" s="3">
        <v>46448</v>
      </c>
      <c r="N2923" s="2" t="s">
        <v>560</v>
      </c>
    </row>
    <row r="2924" spans="2:14" x14ac:dyDescent="0.25">
      <c r="B2924" s="2" t="s">
        <v>3166</v>
      </c>
      <c r="C2924" s="2" t="s">
        <v>3167</v>
      </c>
      <c r="D2924" s="2" t="s">
        <v>41</v>
      </c>
      <c r="E2924" s="2" t="s">
        <v>17</v>
      </c>
      <c r="F2924" s="2" t="s">
        <v>300</v>
      </c>
      <c r="G2924" s="2" t="s">
        <v>1421</v>
      </c>
      <c r="H2924" s="2" t="s">
        <v>3168</v>
      </c>
      <c r="I2924" s="2">
        <v>0</v>
      </c>
      <c r="J2924" s="2">
        <v>0</v>
      </c>
      <c r="K2924" s="2">
        <v>425730</v>
      </c>
      <c r="L2924" s="3">
        <v>45710</v>
      </c>
      <c r="M2924" s="3">
        <v>46223</v>
      </c>
      <c r="N2924" s="2" t="s">
        <v>560</v>
      </c>
    </row>
    <row r="2925" spans="2:14" x14ac:dyDescent="0.25">
      <c r="B2925" s="2" t="s">
        <v>3173</v>
      </c>
      <c r="C2925" s="2" t="s">
        <v>3174</v>
      </c>
      <c r="D2925" s="2" t="s">
        <v>41</v>
      </c>
      <c r="E2925" s="2" t="s">
        <v>17</v>
      </c>
      <c r="F2925" s="2" t="s">
        <v>300</v>
      </c>
      <c r="G2925" s="2" t="s">
        <v>301</v>
      </c>
      <c r="H2925" s="2" t="s">
        <v>3175</v>
      </c>
      <c r="I2925" s="2">
        <v>0</v>
      </c>
      <c r="J2925" s="2">
        <v>0</v>
      </c>
      <c r="K2925" s="2" t="s">
        <v>3176</v>
      </c>
      <c r="L2925" s="3">
        <v>45822</v>
      </c>
      <c r="M2925" s="3">
        <v>46327</v>
      </c>
      <c r="N2925" s="2" t="s">
        <v>560</v>
      </c>
    </row>
    <row r="2926" spans="2:14" x14ac:dyDescent="0.25">
      <c r="B2926" s="2" t="s">
        <v>3173</v>
      </c>
      <c r="C2926" s="2" t="s">
        <v>3174</v>
      </c>
      <c r="D2926" s="2" t="s">
        <v>41</v>
      </c>
      <c r="E2926" s="2" t="s">
        <v>17</v>
      </c>
      <c r="F2926" s="2" t="s">
        <v>300</v>
      </c>
      <c r="G2926" s="2" t="s">
        <v>301</v>
      </c>
      <c r="H2926" s="2" t="s">
        <v>3175</v>
      </c>
      <c r="I2926" s="2">
        <v>0</v>
      </c>
      <c r="J2926" s="2">
        <v>0</v>
      </c>
      <c r="K2926" s="2" t="s">
        <v>3171</v>
      </c>
      <c r="L2926" s="3">
        <v>45870</v>
      </c>
      <c r="M2926" s="3">
        <v>46352</v>
      </c>
      <c r="N2926" s="2" t="s">
        <v>560</v>
      </c>
    </row>
    <row r="2927" spans="2:14" x14ac:dyDescent="0.25">
      <c r="B2927" s="2" t="s">
        <v>3173</v>
      </c>
      <c r="C2927" s="2" t="s">
        <v>3174</v>
      </c>
      <c r="D2927" s="2" t="s">
        <v>41</v>
      </c>
      <c r="E2927" s="2" t="s">
        <v>17</v>
      </c>
      <c r="F2927" s="2" t="s">
        <v>300</v>
      </c>
      <c r="G2927" s="2" t="s">
        <v>301</v>
      </c>
      <c r="H2927" s="2" t="s">
        <v>3175</v>
      </c>
      <c r="I2927" s="2">
        <v>0</v>
      </c>
      <c r="J2927" s="2">
        <v>0</v>
      </c>
      <c r="K2927" s="2" t="s">
        <v>3130</v>
      </c>
      <c r="L2927" s="3">
        <v>46002</v>
      </c>
      <c r="M2927" s="3">
        <v>46508</v>
      </c>
      <c r="N2927" s="2" t="s">
        <v>560</v>
      </c>
    </row>
    <row r="2928" spans="2:14" x14ac:dyDescent="0.25">
      <c r="B2928" s="2" t="s">
        <v>3173</v>
      </c>
      <c r="C2928" s="2" t="s">
        <v>3174</v>
      </c>
      <c r="D2928" s="2" t="s">
        <v>41</v>
      </c>
      <c r="E2928" s="2" t="s">
        <v>17</v>
      </c>
      <c r="F2928" s="2" t="s">
        <v>300</v>
      </c>
      <c r="G2928" s="2" t="s">
        <v>301</v>
      </c>
      <c r="H2928" s="2" t="s">
        <v>3175</v>
      </c>
      <c r="I2928" s="2">
        <v>0</v>
      </c>
      <c r="J2928" s="2">
        <v>0</v>
      </c>
      <c r="K2928" s="2" t="s">
        <v>3177</v>
      </c>
      <c r="L2928" s="3">
        <v>45990</v>
      </c>
      <c r="M2928" s="3">
        <v>46522</v>
      </c>
      <c r="N2928" s="2" t="s">
        <v>560</v>
      </c>
    </row>
    <row r="2929" spans="2:14" x14ac:dyDescent="0.25">
      <c r="B2929" s="2" t="s">
        <v>3173</v>
      </c>
      <c r="C2929" s="2" t="s">
        <v>3174</v>
      </c>
      <c r="D2929" s="2" t="s">
        <v>41</v>
      </c>
      <c r="E2929" s="2" t="s">
        <v>17</v>
      </c>
      <c r="F2929" s="2" t="s">
        <v>300</v>
      </c>
      <c r="G2929" s="2" t="s">
        <v>301</v>
      </c>
      <c r="H2929" s="2" t="s">
        <v>3175</v>
      </c>
      <c r="I2929" s="2">
        <v>0</v>
      </c>
      <c r="J2929" s="2">
        <v>0</v>
      </c>
      <c r="K2929" s="2" t="s">
        <v>3178</v>
      </c>
      <c r="L2929" s="3">
        <v>46010</v>
      </c>
      <c r="M2929" s="3">
        <v>46508</v>
      </c>
      <c r="N2929" s="2" t="s">
        <v>560</v>
      </c>
    </row>
    <row r="2930" spans="2:14" x14ac:dyDescent="0.25">
      <c r="B2930" s="2" t="s">
        <v>3173</v>
      </c>
      <c r="C2930" s="2" t="s">
        <v>3174</v>
      </c>
      <c r="D2930" s="2" t="s">
        <v>41</v>
      </c>
      <c r="E2930" s="2" t="s">
        <v>17</v>
      </c>
      <c r="F2930" s="2" t="s">
        <v>300</v>
      </c>
      <c r="G2930" s="2" t="s">
        <v>301</v>
      </c>
      <c r="H2930" s="2" t="s">
        <v>3175</v>
      </c>
      <c r="I2930" s="2">
        <v>0</v>
      </c>
      <c r="J2930" s="2">
        <v>0</v>
      </c>
      <c r="K2930" s="2" t="s">
        <v>3179</v>
      </c>
      <c r="L2930" s="3">
        <v>46053</v>
      </c>
      <c r="M2930" s="3">
        <v>46553</v>
      </c>
      <c r="N2930" s="2" t="s">
        <v>560</v>
      </c>
    </row>
    <row r="2931" spans="2:14" x14ac:dyDescent="0.25">
      <c r="B2931" s="2" t="s">
        <v>3173</v>
      </c>
      <c r="C2931" s="2" t="s">
        <v>3174</v>
      </c>
      <c r="D2931" s="2" t="s">
        <v>41</v>
      </c>
      <c r="E2931" s="2" t="s">
        <v>17</v>
      </c>
      <c r="F2931" s="2" t="s">
        <v>300</v>
      </c>
      <c r="G2931" s="2" t="s">
        <v>301</v>
      </c>
      <c r="H2931" s="2" t="s">
        <v>3175</v>
      </c>
      <c r="I2931" s="2">
        <v>0</v>
      </c>
      <c r="J2931" s="2">
        <v>0</v>
      </c>
      <c r="K2931" s="2" t="s">
        <v>3180</v>
      </c>
      <c r="L2931" s="3">
        <v>46114</v>
      </c>
      <c r="M2931" s="3">
        <v>46582</v>
      </c>
      <c r="N2931" s="2" t="s">
        <v>560</v>
      </c>
    </row>
    <row r="2932" spans="2:14" x14ac:dyDescent="0.25">
      <c r="B2932" s="2" t="s">
        <v>3173</v>
      </c>
      <c r="C2932" s="2" t="s">
        <v>3174</v>
      </c>
      <c r="D2932" s="2" t="s">
        <v>41</v>
      </c>
      <c r="E2932" s="2" t="s">
        <v>17</v>
      </c>
      <c r="F2932" s="2" t="s">
        <v>300</v>
      </c>
      <c r="G2932" s="2" t="s">
        <v>301</v>
      </c>
      <c r="H2932" s="2" t="s">
        <v>3175</v>
      </c>
      <c r="I2932" s="2">
        <v>0</v>
      </c>
      <c r="J2932" s="2">
        <v>0</v>
      </c>
      <c r="K2932" s="2" t="s">
        <v>3181</v>
      </c>
      <c r="L2932" s="3">
        <v>46081</v>
      </c>
      <c r="M2932" s="3">
        <v>46595</v>
      </c>
      <c r="N2932" s="2" t="s">
        <v>560</v>
      </c>
    </row>
    <row r="2933" spans="2:14" x14ac:dyDescent="0.25">
      <c r="B2933" s="2" t="s">
        <v>3173</v>
      </c>
      <c r="C2933" s="2" t="s">
        <v>3174</v>
      </c>
      <c r="D2933" s="2" t="s">
        <v>41</v>
      </c>
      <c r="E2933" s="2" t="s">
        <v>17</v>
      </c>
      <c r="F2933" s="2" t="s">
        <v>300</v>
      </c>
      <c r="G2933" s="2" t="s">
        <v>301</v>
      </c>
      <c r="H2933" s="2" t="s">
        <v>3175</v>
      </c>
      <c r="I2933" s="2">
        <v>0</v>
      </c>
      <c r="J2933" s="2">
        <v>0</v>
      </c>
      <c r="K2933" s="2" t="s">
        <v>3182</v>
      </c>
      <c r="L2933" s="3">
        <v>46098</v>
      </c>
      <c r="M2933" s="3">
        <v>46601</v>
      </c>
      <c r="N2933" s="2" t="s">
        <v>560</v>
      </c>
    </row>
    <row r="2934" spans="2:14" x14ac:dyDescent="0.25">
      <c r="B2934" s="2" t="s">
        <v>3173</v>
      </c>
      <c r="C2934" s="2" t="s">
        <v>3174</v>
      </c>
      <c r="D2934" s="2" t="s">
        <v>41</v>
      </c>
      <c r="E2934" s="2" t="s">
        <v>17</v>
      </c>
      <c r="F2934" s="2" t="s">
        <v>300</v>
      </c>
      <c r="G2934" s="2" t="s">
        <v>301</v>
      </c>
      <c r="H2934" s="2" t="s">
        <v>3175</v>
      </c>
      <c r="I2934" s="2">
        <v>0</v>
      </c>
      <c r="J2934" s="2">
        <v>0</v>
      </c>
      <c r="K2934" s="2">
        <v>424631</v>
      </c>
      <c r="L2934" s="3">
        <v>44958</v>
      </c>
      <c r="M2934" s="3">
        <v>46175</v>
      </c>
      <c r="N2934" s="2" t="s">
        <v>560</v>
      </c>
    </row>
    <row r="2935" spans="2:14" x14ac:dyDescent="0.25">
      <c r="B2935" s="2" t="s">
        <v>3173</v>
      </c>
      <c r="C2935" s="2" t="s">
        <v>3174</v>
      </c>
      <c r="D2935" s="2" t="s">
        <v>41</v>
      </c>
      <c r="E2935" s="2" t="s">
        <v>17</v>
      </c>
      <c r="F2935" s="2" t="s">
        <v>300</v>
      </c>
      <c r="G2935" s="2" t="s">
        <v>301</v>
      </c>
      <c r="H2935" s="2" t="s">
        <v>3175</v>
      </c>
      <c r="I2935" s="2">
        <v>0</v>
      </c>
      <c r="J2935" s="2">
        <v>0</v>
      </c>
      <c r="K2935" s="2">
        <v>424938</v>
      </c>
      <c r="L2935" s="3">
        <v>45678</v>
      </c>
      <c r="M2935" s="3">
        <v>46204</v>
      </c>
      <c r="N2935" s="2" t="s">
        <v>560</v>
      </c>
    </row>
    <row r="2936" spans="2:14" x14ac:dyDescent="0.25">
      <c r="B2936" s="2" t="s">
        <v>3183</v>
      </c>
      <c r="C2936" s="2" t="s">
        <v>3184</v>
      </c>
      <c r="D2936" s="2" t="s">
        <v>41</v>
      </c>
      <c r="E2936" s="2" t="s">
        <v>17</v>
      </c>
      <c r="F2936" s="2" t="s">
        <v>300</v>
      </c>
      <c r="G2936" s="2" t="s">
        <v>301</v>
      </c>
      <c r="H2936" s="2" t="s">
        <v>3185</v>
      </c>
      <c r="I2936" s="2">
        <v>1335</v>
      </c>
      <c r="J2936" s="2">
        <v>0</v>
      </c>
      <c r="K2936" s="2" t="s">
        <v>3171</v>
      </c>
      <c r="L2936" s="3">
        <v>45822</v>
      </c>
      <c r="M2936" s="3">
        <v>46327</v>
      </c>
      <c r="N2936" s="2" t="s">
        <v>560</v>
      </c>
    </row>
    <row r="2937" spans="2:14" x14ac:dyDescent="0.25">
      <c r="B2937" s="2" t="s">
        <v>3183</v>
      </c>
      <c r="C2937" s="2" t="s">
        <v>3184</v>
      </c>
      <c r="D2937" s="2" t="s">
        <v>41</v>
      </c>
      <c r="E2937" s="2" t="s">
        <v>17</v>
      </c>
      <c r="F2937" s="2" t="s">
        <v>300</v>
      </c>
      <c r="G2937" s="2" t="s">
        <v>301</v>
      </c>
      <c r="H2937" s="2" t="s">
        <v>3185</v>
      </c>
      <c r="I2937" s="2">
        <v>1335</v>
      </c>
      <c r="J2937" s="2">
        <v>0</v>
      </c>
      <c r="K2937" s="2" t="s">
        <v>3186</v>
      </c>
      <c r="L2937" s="3">
        <v>45958</v>
      </c>
      <c r="M2937" s="3">
        <v>46486</v>
      </c>
      <c r="N2937" s="2" t="s">
        <v>560</v>
      </c>
    </row>
    <row r="2938" spans="2:14" x14ac:dyDescent="0.25">
      <c r="B2938" s="2" t="s">
        <v>3183</v>
      </c>
      <c r="C2938" s="2" t="s">
        <v>3184</v>
      </c>
      <c r="D2938" s="2" t="s">
        <v>41</v>
      </c>
      <c r="E2938" s="2" t="s">
        <v>17</v>
      </c>
      <c r="F2938" s="2" t="s">
        <v>300</v>
      </c>
      <c r="G2938" s="2" t="s">
        <v>301</v>
      </c>
      <c r="H2938" s="2" t="s">
        <v>3185</v>
      </c>
      <c r="I2938" s="2">
        <v>1335</v>
      </c>
      <c r="J2938" s="2">
        <v>0</v>
      </c>
      <c r="K2938" s="2" t="s">
        <v>3164</v>
      </c>
      <c r="L2938" s="3">
        <v>45962</v>
      </c>
      <c r="M2938" s="3">
        <v>46478</v>
      </c>
      <c r="N2938" s="2" t="s">
        <v>560</v>
      </c>
    </row>
    <row r="2939" spans="2:14" x14ac:dyDescent="0.25">
      <c r="B2939" s="2" t="s">
        <v>3183</v>
      </c>
      <c r="C2939" s="2" t="s">
        <v>3184</v>
      </c>
      <c r="D2939" s="2" t="s">
        <v>41</v>
      </c>
      <c r="E2939" s="2" t="s">
        <v>17</v>
      </c>
      <c r="F2939" s="2" t="s">
        <v>300</v>
      </c>
      <c r="G2939" s="2" t="s">
        <v>301</v>
      </c>
      <c r="H2939" s="2" t="s">
        <v>3185</v>
      </c>
      <c r="I2939" s="2">
        <v>1335</v>
      </c>
      <c r="J2939" s="2">
        <v>0</v>
      </c>
      <c r="K2939" s="2" t="s">
        <v>3129</v>
      </c>
      <c r="L2939" s="3">
        <v>45979</v>
      </c>
      <c r="M2939" s="3">
        <v>46508</v>
      </c>
      <c r="N2939" s="2" t="s">
        <v>560</v>
      </c>
    </row>
    <row r="2940" spans="2:14" x14ac:dyDescent="0.25">
      <c r="B2940" s="2" t="s">
        <v>3183</v>
      </c>
      <c r="C2940" s="2" t="s">
        <v>3184</v>
      </c>
      <c r="D2940" s="2" t="s">
        <v>41</v>
      </c>
      <c r="E2940" s="2" t="s">
        <v>17</v>
      </c>
      <c r="F2940" s="2" t="s">
        <v>300</v>
      </c>
      <c r="G2940" s="2" t="s">
        <v>301</v>
      </c>
      <c r="H2940" s="2" t="s">
        <v>3185</v>
      </c>
      <c r="I2940" s="2">
        <v>1335</v>
      </c>
      <c r="J2940" s="2">
        <v>0</v>
      </c>
      <c r="K2940" s="2" t="s">
        <v>3187</v>
      </c>
      <c r="L2940" s="3">
        <v>45979</v>
      </c>
      <c r="M2940" s="3">
        <v>46512</v>
      </c>
      <c r="N2940" s="2" t="s">
        <v>560</v>
      </c>
    </row>
    <row r="2941" spans="2:14" x14ac:dyDescent="0.25">
      <c r="B2941" s="2" t="s">
        <v>3183</v>
      </c>
      <c r="C2941" s="2" t="s">
        <v>3184</v>
      </c>
      <c r="D2941" s="2" t="s">
        <v>41</v>
      </c>
      <c r="E2941" s="2" t="s">
        <v>17</v>
      </c>
      <c r="F2941" s="2" t="s">
        <v>300</v>
      </c>
      <c r="G2941" s="2" t="s">
        <v>301</v>
      </c>
      <c r="H2941" s="2" t="s">
        <v>3185</v>
      </c>
      <c r="I2941" s="2">
        <v>1335</v>
      </c>
      <c r="J2941" s="2">
        <v>81</v>
      </c>
      <c r="K2941" s="2" t="s">
        <v>3178</v>
      </c>
      <c r="L2941" s="3">
        <v>46010</v>
      </c>
      <c r="M2941" s="3">
        <v>46529</v>
      </c>
      <c r="N2941" s="2" t="s">
        <v>560</v>
      </c>
    </row>
    <row r="2942" spans="2:14" x14ac:dyDescent="0.25">
      <c r="B2942" s="2" t="s">
        <v>3183</v>
      </c>
      <c r="C2942" s="2" t="s">
        <v>3184</v>
      </c>
      <c r="D2942" s="2" t="s">
        <v>41</v>
      </c>
      <c r="E2942" s="2" t="s">
        <v>17</v>
      </c>
      <c r="F2942" s="2" t="s">
        <v>300</v>
      </c>
      <c r="G2942" s="2" t="s">
        <v>301</v>
      </c>
      <c r="H2942" s="2" t="s">
        <v>3185</v>
      </c>
      <c r="I2942" s="2">
        <v>1335</v>
      </c>
      <c r="J2942" s="2">
        <v>420</v>
      </c>
      <c r="K2942" s="2" t="s">
        <v>3188</v>
      </c>
      <c r="L2942" s="3">
        <v>46002</v>
      </c>
      <c r="M2942" s="3">
        <v>46529</v>
      </c>
      <c r="N2942" s="2" t="s">
        <v>560</v>
      </c>
    </row>
    <row r="2943" spans="2:14" x14ac:dyDescent="0.25">
      <c r="B2943" s="2" t="s">
        <v>3183</v>
      </c>
      <c r="C2943" s="2" t="s">
        <v>3184</v>
      </c>
      <c r="D2943" s="2" t="s">
        <v>41</v>
      </c>
      <c r="E2943" s="2" t="s">
        <v>17</v>
      </c>
      <c r="F2943" s="2" t="s">
        <v>300</v>
      </c>
      <c r="G2943" s="2" t="s">
        <v>301</v>
      </c>
      <c r="H2943" s="2" t="s">
        <v>3185</v>
      </c>
      <c r="I2943" s="2">
        <v>1335</v>
      </c>
      <c r="J2943" s="2">
        <v>354</v>
      </c>
      <c r="K2943" s="2" t="s">
        <v>3189</v>
      </c>
      <c r="L2943" s="3">
        <v>46010</v>
      </c>
      <c r="M2943" s="3">
        <v>46536</v>
      </c>
      <c r="N2943" s="2" t="s">
        <v>560</v>
      </c>
    </row>
    <row r="2944" spans="2:14" x14ac:dyDescent="0.25">
      <c r="B2944" s="2" t="s">
        <v>3183</v>
      </c>
      <c r="C2944" s="2" t="s">
        <v>3184</v>
      </c>
      <c r="D2944" s="2" t="s">
        <v>41</v>
      </c>
      <c r="E2944" s="2" t="s">
        <v>17</v>
      </c>
      <c r="F2944" s="2" t="s">
        <v>300</v>
      </c>
      <c r="G2944" s="2" t="s">
        <v>301</v>
      </c>
      <c r="H2944" s="2" t="s">
        <v>3185</v>
      </c>
      <c r="I2944" s="2">
        <v>1335</v>
      </c>
      <c r="J2944" s="2">
        <v>480</v>
      </c>
      <c r="K2944" s="2" t="s">
        <v>3181</v>
      </c>
      <c r="L2944" s="3">
        <v>46122</v>
      </c>
      <c r="M2944" s="3">
        <v>46569</v>
      </c>
      <c r="N2944" s="2" t="s">
        <v>560</v>
      </c>
    </row>
    <row r="2945" spans="2:14" x14ac:dyDescent="0.25">
      <c r="B2945" s="2" t="s">
        <v>3190</v>
      </c>
      <c r="C2945" s="2" t="s">
        <v>3191</v>
      </c>
      <c r="D2945" s="2" t="s">
        <v>41</v>
      </c>
      <c r="E2945" s="2" t="s">
        <v>75</v>
      </c>
      <c r="F2945" s="2" t="s">
        <v>300</v>
      </c>
      <c r="G2945" s="2" t="s">
        <v>1421</v>
      </c>
      <c r="H2945" s="2" t="s">
        <v>3192</v>
      </c>
      <c r="I2945" s="2">
        <v>0</v>
      </c>
      <c r="J2945" s="2">
        <v>0</v>
      </c>
      <c r="K2945" s="2">
        <v>365221203</v>
      </c>
      <c r="L2945" s="3">
        <v>45657</v>
      </c>
      <c r="M2945" s="3">
        <v>45660</v>
      </c>
      <c r="N2945" s="2" t="s">
        <v>1393</v>
      </c>
    </row>
    <row r="2946" spans="2:14" x14ac:dyDescent="0.25">
      <c r="B2946" s="2" t="s">
        <v>3193</v>
      </c>
      <c r="C2946" s="2" t="s">
        <v>3194</v>
      </c>
      <c r="D2946" s="2" t="s">
        <v>41</v>
      </c>
      <c r="E2946" s="2" t="s">
        <v>17</v>
      </c>
      <c r="F2946" s="2" t="s">
        <v>300</v>
      </c>
      <c r="G2946" s="2" t="s">
        <v>3157</v>
      </c>
      <c r="H2946" s="2" t="s">
        <v>3195</v>
      </c>
      <c r="I2946" s="2">
        <v>3500</v>
      </c>
      <c r="J2946" s="2">
        <v>0</v>
      </c>
      <c r="K2946" s="2">
        <v>225150525222</v>
      </c>
      <c r="L2946" s="3">
        <v>45846</v>
      </c>
      <c r="M2946" s="3">
        <v>46386</v>
      </c>
      <c r="N2946" s="2" t="s">
        <v>3196</v>
      </c>
    </row>
    <row r="2947" spans="2:14" x14ac:dyDescent="0.25">
      <c r="B2947" s="2" t="s">
        <v>3193</v>
      </c>
      <c r="C2947" s="2" t="s">
        <v>3194</v>
      </c>
      <c r="D2947" s="2" t="s">
        <v>41</v>
      </c>
      <c r="E2947" s="2" t="s">
        <v>17</v>
      </c>
      <c r="F2947" s="2" t="s">
        <v>300</v>
      </c>
      <c r="G2947" s="2" t="s">
        <v>3157</v>
      </c>
      <c r="H2947" s="2" t="s">
        <v>3195</v>
      </c>
      <c r="I2947" s="2">
        <v>3500</v>
      </c>
      <c r="J2947" s="2">
        <v>0</v>
      </c>
      <c r="K2947" s="2">
        <v>225220725332</v>
      </c>
      <c r="L2947" s="3">
        <v>45890</v>
      </c>
      <c r="M2947" s="3">
        <v>46427</v>
      </c>
      <c r="N2947" s="2" t="s">
        <v>3196</v>
      </c>
    </row>
    <row r="2948" spans="2:14" x14ac:dyDescent="0.25">
      <c r="B2948" s="2" t="s">
        <v>3193</v>
      </c>
      <c r="C2948" s="2" t="s">
        <v>3194</v>
      </c>
      <c r="D2948" s="2" t="s">
        <v>41</v>
      </c>
      <c r="E2948" s="2" t="s">
        <v>17</v>
      </c>
      <c r="F2948" s="2" t="s">
        <v>300</v>
      </c>
      <c r="G2948" s="2" t="s">
        <v>3157</v>
      </c>
      <c r="H2948" s="2" t="s">
        <v>3195</v>
      </c>
      <c r="I2948" s="2">
        <v>3500</v>
      </c>
      <c r="J2948" s="2">
        <v>0</v>
      </c>
      <c r="K2948" s="2">
        <v>425210625275</v>
      </c>
      <c r="L2948" s="3">
        <v>45846</v>
      </c>
      <c r="M2948" s="3">
        <v>46386</v>
      </c>
      <c r="N2948" s="2" t="s">
        <v>3196</v>
      </c>
    </row>
    <row r="2949" spans="2:14" x14ac:dyDescent="0.25">
      <c r="B2949" s="2" t="s">
        <v>3193</v>
      </c>
      <c r="C2949" s="2" t="s">
        <v>3194</v>
      </c>
      <c r="D2949" s="2" t="s">
        <v>41</v>
      </c>
      <c r="E2949" s="2" t="s">
        <v>17</v>
      </c>
      <c r="F2949" s="2" t="s">
        <v>300</v>
      </c>
      <c r="G2949" s="2" t="s">
        <v>3157</v>
      </c>
      <c r="H2949" s="2" t="s">
        <v>3195</v>
      </c>
      <c r="I2949" s="2">
        <v>3500</v>
      </c>
      <c r="J2949" s="2">
        <v>0</v>
      </c>
      <c r="K2949" s="2">
        <v>2725230725334</v>
      </c>
      <c r="L2949" s="3">
        <v>45890</v>
      </c>
      <c r="M2949" s="3">
        <v>46434</v>
      </c>
      <c r="N2949" s="2" t="s">
        <v>3196</v>
      </c>
    </row>
    <row r="2950" spans="2:14" x14ac:dyDescent="0.25">
      <c r="B2950" s="2" t="s">
        <v>3193</v>
      </c>
      <c r="C2950" s="2" t="s">
        <v>3194</v>
      </c>
      <c r="D2950" s="2" t="s">
        <v>41</v>
      </c>
      <c r="E2950" s="2" t="s">
        <v>17</v>
      </c>
      <c r="F2950" s="2" t="s">
        <v>300</v>
      </c>
      <c r="G2950" s="2" t="s">
        <v>3157</v>
      </c>
      <c r="H2950" s="2" t="s">
        <v>3195</v>
      </c>
      <c r="I2950" s="2">
        <v>3500</v>
      </c>
      <c r="J2950" s="2">
        <v>3500</v>
      </c>
      <c r="K2950" s="2">
        <v>2825100326067</v>
      </c>
      <c r="L2950" s="3">
        <v>46146</v>
      </c>
      <c r="M2950" s="3">
        <v>46655</v>
      </c>
      <c r="N2950" s="2" t="s">
        <v>3196</v>
      </c>
    </row>
    <row r="2951" spans="2:14" x14ac:dyDescent="0.25">
      <c r="B2951" s="2" t="s">
        <v>3193</v>
      </c>
      <c r="C2951" s="2" t="s">
        <v>3194</v>
      </c>
      <c r="D2951" s="2" t="s">
        <v>41</v>
      </c>
      <c r="E2951" s="2" t="s">
        <v>17</v>
      </c>
      <c r="F2951" s="2" t="s">
        <v>300</v>
      </c>
      <c r="G2951" s="2" t="s">
        <v>3157</v>
      </c>
      <c r="H2951" s="2" t="s">
        <v>3195</v>
      </c>
      <c r="I2951" s="2">
        <v>3500</v>
      </c>
      <c r="J2951" s="2">
        <v>0</v>
      </c>
      <c r="K2951" s="2">
        <v>3325110326068</v>
      </c>
      <c r="L2951" s="3">
        <v>46146</v>
      </c>
      <c r="M2951" s="3">
        <v>46655</v>
      </c>
      <c r="N2951" s="2" t="s">
        <v>3196</v>
      </c>
    </row>
    <row r="2952" spans="2:14" x14ac:dyDescent="0.25">
      <c r="B2952" s="2" t="s">
        <v>3193</v>
      </c>
      <c r="C2952" s="2" t="s">
        <v>3194</v>
      </c>
      <c r="D2952" s="2" t="s">
        <v>41</v>
      </c>
      <c r="E2952" s="2" t="s">
        <v>17</v>
      </c>
      <c r="F2952" s="2" t="s">
        <v>300</v>
      </c>
      <c r="G2952" s="2" t="s">
        <v>3157</v>
      </c>
      <c r="H2952" s="2" t="s">
        <v>3195</v>
      </c>
      <c r="I2952" s="2">
        <v>3500</v>
      </c>
      <c r="J2952" s="2">
        <v>0</v>
      </c>
      <c r="K2952" s="2">
        <v>3325110326069</v>
      </c>
      <c r="L2952" s="3">
        <v>46146</v>
      </c>
      <c r="M2952" s="3">
        <v>46655</v>
      </c>
      <c r="N2952" s="2" t="s">
        <v>3196</v>
      </c>
    </row>
    <row r="2953" spans="2:14" x14ac:dyDescent="0.25">
      <c r="B2953" s="2" t="s">
        <v>3193</v>
      </c>
      <c r="C2953" s="2" t="s">
        <v>3194</v>
      </c>
      <c r="D2953" s="2" t="s">
        <v>41</v>
      </c>
      <c r="E2953" s="2" t="s">
        <v>17</v>
      </c>
      <c r="F2953" s="2" t="s">
        <v>300</v>
      </c>
      <c r="G2953" s="2" t="s">
        <v>3157</v>
      </c>
      <c r="H2953" s="2" t="s">
        <v>3195</v>
      </c>
      <c r="I2953" s="2">
        <v>3500</v>
      </c>
      <c r="J2953" s="2">
        <v>0</v>
      </c>
      <c r="K2953" s="2">
        <v>823081123507</v>
      </c>
      <c r="L2953" s="3">
        <v>44958</v>
      </c>
      <c r="M2953" s="3">
        <v>46141</v>
      </c>
      <c r="N2953" s="2" t="s">
        <v>3196</v>
      </c>
    </row>
    <row r="2954" spans="2:14" x14ac:dyDescent="0.25">
      <c r="B2954" s="2" t="s">
        <v>3193</v>
      </c>
      <c r="C2954" s="2" t="s">
        <v>3194</v>
      </c>
      <c r="D2954" s="2" t="s">
        <v>41</v>
      </c>
      <c r="E2954" s="2" t="s">
        <v>17</v>
      </c>
      <c r="F2954" s="2" t="s">
        <v>300</v>
      </c>
      <c r="G2954" s="2" t="s">
        <v>3157</v>
      </c>
      <c r="H2954" s="2" t="s">
        <v>3195</v>
      </c>
      <c r="I2954" s="2">
        <v>3500</v>
      </c>
      <c r="J2954" s="2">
        <v>0</v>
      </c>
      <c r="K2954" s="2">
        <v>823200723305</v>
      </c>
      <c r="L2954" s="3">
        <v>45709</v>
      </c>
      <c r="M2954" s="3">
        <v>45812</v>
      </c>
      <c r="N2954" s="2" t="s">
        <v>3196</v>
      </c>
    </row>
    <row r="2955" spans="2:14" x14ac:dyDescent="0.25">
      <c r="B2955" s="2" t="s">
        <v>3193</v>
      </c>
      <c r="C2955" s="2" t="s">
        <v>3194</v>
      </c>
      <c r="D2955" s="2" t="s">
        <v>41</v>
      </c>
      <c r="E2955" s="2" t="s">
        <v>17</v>
      </c>
      <c r="F2955" s="2" t="s">
        <v>300</v>
      </c>
      <c r="G2955" s="2" t="s">
        <v>3157</v>
      </c>
      <c r="H2955" s="2" t="s">
        <v>3195</v>
      </c>
      <c r="I2955" s="2">
        <v>3500</v>
      </c>
      <c r="J2955" s="2">
        <v>0</v>
      </c>
      <c r="K2955" s="2">
        <v>823241123540</v>
      </c>
      <c r="L2955" s="3">
        <v>45729</v>
      </c>
      <c r="M2955" s="3">
        <v>46191</v>
      </c>
      <c r="N2955" s="2" t="s">
        <v>3196</v>
      </c>
    </row>
    <row r="2956" spans="2:14" x14ac:dyDescent="0.25">
      <c r="B2956" s="2" t="s">
        <v>3193</v>
      </c>
      <c r="C2956" s="2" t="s">
        <v>3194</v>
      </c>
      <c r="D2956" s="2" t="s">
        <v>41</v>
      </c>
      <c r="E2956" s="2" t="s">
        <v>17</v>
      </c>
      <c r="F2956" s="2" t="s">
        <v>300</v>
      </c>
      <c r="G2956" s="2" t="s">
        <v>3157</v>
      </c>
      <c r="H2956" s="2" t="s">
        <v>3195</v>
      </c>
      <c r="I2956" s="2">
        <v>3500</v>
      </c>
      <c r="J2956" s="2">
        <v>0</v>
      </c>
      <c r="K2956" s="2">
        <v>823241123541</v>
      </c>
      <c r="L2956" s="3">
        <v>45724</v>
      </c>
      <c r="M2956" s="3">
        <v>46201</v>
      </c>
      <c r="N2956" s="2" t="s">
        <v>3196</v>
      </c>
    </row>
    <row r="2957" spans="2:14" x14ac:dyDescent="0.25">
      <c r="B2957" s="2" t="s">
        <v>3193</v>
      </c>
      <c r="C2957" s="2" t="s">
        <v>3194</v>
      </c>
      <c r="D2957" s="2" t="s">
        <v>41</v>
      </c>
      <c r="E2957" s="2" t="s">
        <v>17</v>
      </c>
      <c r="F2957" s="2" t="s">
        <v>300</v>
      </c>
      <c r="G2957" s="2" t="s">
        <v>3157</v>
      </c>
      <c r="H2957" s="2" t="s">
        <v>3195</v>
      </c>
      <c r="I2957" s="2">
        <v>3500</v>
      </c>
      <c r="J2957" s="2">
        <v>0</v>
      </c>
      <c r="K2957" s="2">
        <v>8324250225087</v>
      </c>
      <c r="L2957" s="3">
        <v>45775</v>
      </c>
      <c r="M2957" s="3">
        <v>46278</v>
      </c>
      <c r="N2957" s="2" t="s">
        <v>3196</v>
      </c>
    </row>
    <row r="2958" spans="2:14" x14ac:dyDescent="0.25">
      <c r="B2958" s="2" t="s">
        <v>3193</v>
      </c>
      <c r="C2958" s="2" t="s">
        <v>3194</v>
      </c>
      <c r="D2958" s="2" t="s">
        <v>41</v>
      </c>
      <c r="E2958" s="2" t="s">
        <v>17</v>
      </c>
      <c r="F2958" s="2" t="s">
        <v>300</v>
      </c>
      <c r="G2958" s="2" t="s">
        <v>3157</v>
      </c>
      <c r="H2958" s="2" t="s">
        <v>3195</v>
      </c>
      <c r="I2958" s="2">
        <v>3500</v>
      </c>
      <c r="J2958" s="2">
        <v>0</v>
      </c>
      <c r="K2958" s="2">
        <v>8324602225089</v>
      </c>
      <c r="L2958" s="3">
        <v>45775</v>
      </c>
      <c r="M2958" s="3">
        <v>46279</v>
      </c>
      <c r="N2958" s="2" t="s">
        <v>3196</v>
      </c>
    </row>
    <row r="2959" spans="2:14" x14ac:dyDescent="0.25">
      <c r="B2959" s="2" t="s">
        <v>3193</v>
      </c>
      <c r="C2959" s="2" t="s">
        <v>3194</v>
      </c>
      <c r="D2959" s="2" t="s">
        <v>41</v>
      </c>
      <c r="E2959" s="2" t="s">
        <v>17</v>
      </c>
      <c r="F2959" s="2" t="s">
        <v>300</v>
      </c>
      <c r="G2959" s="2" t="s">
        <v>3157</v>
      </c>
      <c r="H2959" s="2" t="s">
        <v>3195</v>
      </c>
      <c r="I2959" s="2">
        <v>3500</v>
      </c>
      <c r="J2959" s="2">
        <v>0</v>
      </c>
      <c r="K2959" s="2">
        <v>8525181125571</v>
      </c>
      <c r="L2959" s="3">
        <v>46010</v>
      </c>
      <c r="M2959" s="3">
        <v>46539</v>
      </c>
      <c r="N2959" s="2" t="s">
        <v>3196</v>
      </c>
    </row>
    <row r="2960" spans="2:14" x14ac:dyDescent="0.25">
      <c r="B2960" s="2" t="s">
        <v>3193</v>
      </c>
      <c r="C2960" s="2" t="s">
        <v>3194</v>
      </c>
      <c r="D2960" s="2" t="s">
        <v>41</v>
      </c>
      <c r="E2960" s="2" t="s">
        <v>142</v>
      </c>
      <c r="F2960" s="2" t="s">
        <v>300</v>
      </c>
      <c r="G2960" s="2" t="s">
        <v>3157</v>
      </c>
      <c r="H2960" s="2" t="s">
        <v>3195</v>
      </c>
      <c r="I2960" s="2">
        <v>3500</v>
      </c>
      <c r="J2960" s="2">
        <v>0</v>
      </c>
      <c r="K2960" s="2">
        <v>425210625275</v>
      </c>
      <c r="L2960" s="3">
        <v>45846</v>
      </c>
      <c r="M2960" s="3">
        <v>46386</v>
      </c>
      <c r="N2960" s="2" t="s">
        <v>3196</v>
      </c>
    </row>
    <row r="2961" spans="2:14" x14ac:dyDescent="0.25">
      <c r="B2961" s="2" t="s">
        <v>3193</v>
      </c>
      <c r="C2961" s="2" t="s">
        <v>3194</v>
      </c>
      <c r="D2961" s="2" t="s">
        <v>41</v>
      </c>
      <c r="E2961" s="2" t="s">
        <v>142</v>
      </c>
      <c r="F2961" s="2" t="s">
        <v>300</v>
      </c>
      <c r="G2961" s="2" t="s">
        <v>3157</v>
      </c>
      <c r="H2961" s="2" t="s">
        <v>3195</v>
      </c>
      <c r="I2961" s="2">
        <v>3500</v>
      </c>
      <c r="J2961" s="2">
        <v>0</v>
      </c>
      <c r="K2961" s="2">
        <v>2725230725334</v>
      </c>
      <c r="L2961" s="3">
        <v>45890</v>
      </c>
      <c r="M2961" s="3">
        <v>46434</v>
      </c>
      <c r="N2961" s="2" t="s">
        <v>3196</v>
      </c>
    </row>
    <row r="2962" spans="2:14" x14ac:dyDescent="0.25">
      <c r="B2962" s="2" t="s">
        <v>3197</v>
      </c>
      <c r="C2962" s="2" t="s">
        <v>1424</v>
      </c>
      <c r="D2962" s="2" t="s">
        <v>41</v>
      </c>
      <c r="E2962" s="2" t="s">
        <v>17</v>
      </c>
      <c r="F2962" s="2" t="s">
        <v>300</v>
      </c>
      <c r="G2962" s="2" t="s">
        <v>1421</v>
      </c>
      <c r="H2962" s="2" t="s">
        <v>1425</v>
      </c>
      <c r="I2962" s="2">
        <v>3534</v>
      </c>
      <c r="J2962" s="2">
        <v>180</v>
      </c>
      <c r="K2962" s="2">
        <v>286012602</v>
      </c>
      <c r="L2962" s="3">
        <v>46067</v>
      </c>
      <c r="M2962" s="3">
        <v>46598</v>
      </c>
      <c r="N2962" s="2" t="s">
        <v>1393</v>
      </c>
    </row>
    <row r="2963" spans="2:14" x14ac:dyDescent="0.25">
      <c r="B2963" s="2" t="s">
        <v>3197</v>
      </c>
      <c r="C2963" s="2" t="s">
        <v>1424</v>
      </c>
      <c r="D2963" s="2" t="s">
        <v>41</v>
      </c>
      <c r="E2963" s="2" t="s">
        <v>17</v>
      </c>
      <c r="F2963" s="2" t="s">
        <v>300</v>
      </c>
      <c r="G2963" s="2" t="s">
        <v>1421</v>
      </c>
      <c r="H2963" s="2" t="s">
        <v>1425</v>
      </c>
      <c r="I2963" s="2">
        <v>3534</v>
      </c>
      <c r="J2963" s="2">
        <v>60</v>
      </c>
      <c r="K2963" s="2">
        <v>28601262000</v>
      </c>
      <c r="L2963" s="3">
        <v>46076</v>
      </c>
      <c r="M2963" s="3">
        <v>46610</v>
      </c>
      <c r="N2963" s="2" t="s">
        <v>1393</v>
      </c>
    </row>
    <row r="2964" spans="2:14" x14ac:dyDescent="0.25">
      <c r="B2964" s="2" t="s">
        <v>3197</v>
      </c>
      <c r="C2964" s="2" t="s">
        <v>1424</v>
      </c>
      <c r="D2964" s="2" t="s">
        <v>41</v>
      </c>
      <c r="E2964" s="2" t="s">
        <v>17</v>
      </c>
      <c r="F2964" s="2" t="s">
        <v>300</v>
      </c>
      <c r="G2964" s="2" t="s">
        <v>1421</v>
      </c>
      <c r="H2964" s="2" t="s">
        <v>1425</v>
      </c>
      <c r="I2964" s="2">
        <v>3534</v>
      </c>
      <c r="J2964" s="2">
        <v>426</v>
      </c>
      <c r="K2964" s="2">
        <v>286022607</v>
      </c>
      <c r="L2964" s="3">
        <v>46092</v>
      </c>
      <c r="M2964" s="3">
        <v>46627</v>
      </c>
      <c r="N2964" s="2" t="s">
        <v>1393</v>
      </c>
    </row>
    <row r="2965" spans="2:14" x14ac:dyDescent="0.25">
      <c r="B2965" s="2" t="s">
        <v>3197</v>
      </c>
      <c r="C2965" s="2" t="s">
        <v>1424</v>
      </c>
      <c r="D2965" s="2" t="s">
        <v>41</v>
      </c>
      <c r="E2965" s="2" t="s">
        <v>17</v>
      </c>
      <c r="F2965" s="2" t="s">
        <v>300</v>
      </c>
      <c r="G2965" s="2" t="s">
        <v>1421</v>
      </c>
      <c r="H2965" s="2" t="s">
        <v>1425</v>
      </c>
      <c r="I2965" s="2">
        <v>3534</v>
      </c>
      <c r="J2965" s="2">
        <v>22</v>
      </c>
      <c r="K2965" s="2">
        <v>286022608</v>
      </c>
      <c r="L2965" s="3">
        <v>46092</v>
      </c>
      <c r="M2965" s="3">
        <v>46627</v>
      </c>
      <c r="N2965" s="2" t="s">
        <v>1393</v>
      </c>
    </row>
    <row r="2966" spans="2:14" x14ac:dyDescent="0.25">
      <c r="B2966" s="2" t="s">
        <v>3197</v>
      </c>
      <c r="C2966" s="2" t="s">
        <v>1424</v>
      </c>
      <c r="D2966" s="2" t="s">
        <v>41</v>
      </c>
      <c r="E2966" s="2" t="s">
        <v>17</v>
      </c>
      <c r="F2966" s="2" t="s">
        <v>300</v>
      </c>
      <c r="G2966" s="2" t="s">
        <v>1421</v>
      </c>
      <c r="H2966" s="2" t="s">
        <v>1425</v>
      </c>
      <c r="I2966" s="2">
        <v>3534</v>
      </c>
      <c r="J2966" s="2">
        <v>720</v>
      </c>
      <c r="K2966" s="2">
        <v>286022611</v>
      </c>
      <c r="L2966" s="3">
        <v>46108</v>
      </c>
      <c r="M2966" s="3">
        <v>46643</v>
      </c>
      <c r="N2966" s="2" t="s">
        <v>1393</v>
      </c>
    </row>
    <row r="2967" spans="2:14" x14ac:dyDescent="0.25">
      <c r="B2967" s="2" t="s">
        <v>3197</v>
      </c>
      <c r="C2967" s="2" t="s">
        <v>1424</v>
      </c>
      <c r="D2967" s="2" t="s">
        <v>41</v>
      </c>
      <c r="E2967" s="2" t="s">
        <v>17</v>
      </c>
      <c r="F2967" s="2" t="s">
        <v>300</v>
      </c>
      <c r="G2967" s="2" t="s">
        <v>1421</v>
      </c>
      <c r="H2967" s="2" t="s">
        <v>1425</v>
      </c>
      <c r="I2967" s="2">
        <v>3534</v>
      </c>
      <c r="J2967" s="2">
        <v>0</v>
      </c>
      <c r="K2967" s="2">
        <v>286072502</v>
      </c>
      <c r="L2967" s="3">
        <v>45997</v>
      </c>
      <c r="M2967" s="3">
        <v>46540</v>
      </c>
      <c r="N2967" s="2" t="s">
        <v>1393</v>
      </c>
    </row>
    <row r="2968" spans="2:14" x14ac:dyDescent="0.25">
      <c r="B2968" s="2" t="s">
        <v>3197</v>
      </c>
      <c r="C2968" s="2" t="s">
        <v>1424</v>
      </c>
      <c r="D2968" s="2" t="s">
        <v>41</v>
      </c>
      <c r="E2968" s="2" t="s">
        <v>17</v>
      </c>
      <c r="F2968" s="2" t="s">
        <v>300</v>
      </c>
      <c r="G2968" s="2" t="s">
        <v>1421</v>
      </c>
      <c r="H2968" s="2" t="s">
        <v>1425</v>
      </c>
      <c r="I2968" s="2">
        <v>3534</v>
      </c>
      <c r="J2968" s="2">
        <v>0</v>
      </c>
      <c r="K2968" s="2">
        <v>286122505</v>
      </c>
      <c r="L2968" s="3">
        <v>46009</v>
      </c>
      <c r="M2968" s="3">
        <v>46553</v>
      </c>
      <c r="N2968" s="2" t="s">
        <v>1393</v>
      </c>
    </row>
    <row r="2969" spans="2:14" x14ac:dyDescent="0.25">
      <c r="B2969" s="2" t="s">
        <v>3197</v>
      </c>
      <c r="C2969" s="2" t="s">
        <v>1424</v>
      </c>
      <c r="D2969" s="2" t="s">
        <v>41</v>
      </c>
      <c r="E2969" s="2" t="s">
        <v>17</v>
      </c>
      <c r="F2969" s="2" t="s">
        <v>300</v>
      </c>
      <c r="G2969" s="2" t="s">
        <v>1421</v>
      </c>
      <c r="H2969" s="2" t="s">
        <v>1425</v>
      </c>
      <c r="I2969" s="2">
        <v>3534</v>
      </c>
      <c r="J2969" s="2">
        <v>0</v>
      </c>
      <c r="K2969" s="2">
        <v>286240940</v>
      </c>
      <c r="L2969" s="3">
        <v>45695</v>
      </c>
      <c r="M2969" s="3">
        <v>46196</v>
      </c>
      <c r="N2969" s="2" t="s">
        <v>1393</v>
      </c>
    </row>
    <row r="2970" spans="2:14" x14ac:dyDescent="0.25">
      <c r="B2970" s="2" t="s">
        <v>3197</v>
      </c>
      <c r="C2970" s="2" t="s">
        <v>1424</v>
      </c>
      <c r="D2970" s="2" t="s">
        <v>41</v>
      </c>
      <c r="E2970" s="2" t="s">
        <v>17</v>
      </c>
      <c r="F2970" s="2" t="s">
        <v>300</v>
      </c>
      <c r="G2970" s="2" t="s">
        <v>1421</v>
      </c>
      <c r="H2970" s="2" t="s">
        <v>1425</v>
      </c>
      <c r="I2970" s="2">
        <v>3534</v>
      </c>
      <c r="J2970" s="2">
        <v>0</v>
      </c>
      <c r="K2970" s="2">
        <v>286240941</v>
      </c>
      <c r="L2970" s="3">
        <v>45695</v>
      </c>
      <c r="M2970" s="3">
        <v>46197</v>
      </c>
      <c r="N2970" s="2" t="s">
        <v>1393</v>
      </c>
    </row>
    <row r="2971" spans="2:14" x14ac:dyDescent="0.25">
      <c r="B2971" s="2" t="s">
        <v>3197</v>
      </c>
      <c r="C2971" s="2" t="s">
        <v>1424</v>
      </c>
      <c r="D2971" s="2" t="s">
        <v>41</v>
      </c>
      <c r="E2971" s="2" t="s">
        <v>17</v>
      </c>
      <c r="F2971" s="2" t="s">
        <v>300</v>
      </c>
      <c r="G2971" s="2" t="s">
        <v>1421</v>
      </c>
      <c r="H2971" s="2" t="s">
        <v>1425</v>
      </c>
      <c r="I2971" s="2">
        <v>3534</v>
      </c>
      <c r="J2971" s="2">
        <v>0</v>
      </c>
      <c r="K2971" s="2">
        <v>286240945</v>
      </c>
      <c r="L2971" s="3">
        <v>45666</v>
      </c>
      <c r="M2971" s="3">
        <v>46209</v>
      </c>
      <c r="N2971" s="2" t="s">
        <v>1393</v>
      </c>
    </row>
    <row r="2972" spans="2:14" x14ac:dyDescent="0.25">
      <c r="B2972" s="2" t="s">
        <v>3197</v>
      </c>
      <c r="C2972" s="2" t="s">
        <v>1424</v>
      </c>
      <c r="D2972" s="2" t="s">
        <v>41</v>
      </c>
      <c r="E2972" s="2" t="s">
        <v>17</v>
      </c>
      <c r="F2972" s="2" t="s">
        <v>300</v>
      </c>
      <c r="G2972" s="2" t="s">
        <v>1421</v>
      </c>
      <c r="H2972" s="2" t="s">
        <v>1425</v>
      </c>
      <c r="I2972" s="2">
        <v>3534</v>
      </c>
      <c r="J2972" s="2">
        <v>0</v>
      </c>
      <c r="K2972" s="2">
        <v>286241050</v>
      </c>
      <c r="L2972" s="3">
        <v>45666</v>
      </c>
      <c r="M2972" s="3">
        <v>46209</v>
      </c>
      <c r="N2972" s="2" t="s">
        <v>1393</v>
      </c>
    </row>
    <row r="2973" spans="2:14" x14ac:dyDescent="0.25">
      <c r="B2973" s="2" t="s">
        <v>3197</v>
      </c>
      <c r="C2973" s="2" t="s">
        <v>1424</v>
      </c>
      <c r="D2973" s="2" t="s">
        <v>41</v>
      </c>
      <c r="E2973" s="2" t="s">
        <v>17</v>
      </c>
      <c r="F2973" s="2" t="s">
        <v>300</v>
      </c>
      <c r="G2973" s="2" t="s">
        <v>1421</v>
      </c>
      <c r="H2973" s="2" t="s">
        <v>1425</v>
      </c>
      <c r="I2973" s="2">
        <v>3534</v>
      </c>
      <c r="J2973" s="2">
        <v>0</v>
      </c>
      <c r="K2973" s="2">
        <v>286241056</v>
      </c>
      <c r="L2973" s="3">
        <v>45695</v>
      </c>
      <c r="M2973" s="3">
        <v>46217</v>
      </c>
      <c r="N2973" s="2" t="s">
        <v>1393</v>
      </c>
    </row>
    <row r="2974" spans="2:14" x14ac:dyDescent="0.25">
      <c r="B2974" s="2" t="s">
        <v>3197</v>
      </c>
      <c r="C2974" s="2" t="s">
        <v>1424</v>
      </c>
      <c r="D2974" s="2" t="s">
        <v>41</v>
      </c>
      <c r="E2974" s="2" t="s">
        <v>17</v>
      </c>
      <c r="F2974" s="2" t="s">
        <v>300</v>
      </c>
      <c r="G2974" s="2" t="s">
        <v>1421</v>
      </c>
      <c r="H2974" s="2" t="s">
        <v>1425</v>
      </c>
      <c r="I2974" s="2">
        <v>3534</v>
      </c>
      <c r="J2974" s="2">
        <v>0</v>
      </c>
      <c r="K2974" s="2">
        <v>286241064</v>
      </c>
      <c r="L2974" s="3">
        <v>45734</v>
      </c>
      <c r="M2974" s="3">
        <v>46149</v>
      </c>
      <c r="N2974" s="2" t="s">
        <v>1393</v>
      </c>
    </row>
    <row r="2975" spans="2:14" x14ac:dyDescent="0.25">
      <c r="B2975" s="2" t="s">
        <v>3197</v>
      </c>
      <c r="C2975" s="2" t="s">
        <v>1424</v>
      </c>
      <c r="D2975" s="2" t="s">
        <v>41</v>
      </c>
      <c r="E2975" s="2" t="s">
        <v>17</v>
      </c>
      <c r="F2975" s="2" t="s">
        <v>300</v>
      </c>
      <c r="G2975" s="2" t="s">
        <v>1421</v>
      </c>
      <c r="H2975" s="2" t="s">
        <v>1425</v>
      </c>
      <c r="I2975" s="2">
        <v>3534</v>
      </c>
      <c r="J2975" s="2">
        <v>0</v>
      </c>
      <c r="K2975" s="2">
        <v>286241167</v>
      </c>
      <c r="L2975" s="3">
        <v>45734</v>
      </c>
      <c r="M2975" s="3">
        <v>46154</v>
      </c>
      <c r="N2975" s="2" t="s">
        <v>1393</v>
      </c>
    </row>
    <row r="2976" spans="2:14" x14ac:dyDescent="0.25">
      <c r="B2976" s="2" t="s">
        <v>3197</v>
      </c>
      <c r="C2976" s="2" t="s">
        <v>1424</v>
      </c>
      <c r="D2976" s="2" t="s">
        <v>41</v>
      </c>
      <c r="E2976" s="2" t="s">
        <v>17</v>
      </c>
      <c r="F2976" s="2" t="s">
        <v>300</v>
      </c>
      <c r="G2976" s="2" t="s">
        <v>1421</v>
      </c>
      <c r="H2976" s="2" t="s">
        <v>1425</v>
      </c>
      <c r="I2976" s="2">
        <v>3534</v>
      </c>
      <c r="J2976" s="2">
        <v>0</v>
      </c>
      <c r="K2976" s="2">
        <v>286241169</v>
      </c>
      <c r="L2976" s="3">
        <v>45695</v>
      </c>
      <c r="M2976" s="3">
        <v>46182</v>
      </c>
      <c r="N2976" s="2" t="s">
        <v>1393</v>
      </c>
    </row>
    <row r="2977" spans="2:14" x14ac:dyDescent="0.25">
      <c r="B2977" s="2" t="s">
        <v>3197</v>
      </c>
      <c r="C2977" s="2" t="s">
        <v>1424</v>
      </c>
      <c r="D2977" s="2" t="s">
        <v>41</v>
      </c>
      <c r="E2977" s="2" t="s">
        <v>17</v>
      </c>
      <c r="F2977" s="2" t="s">
        <v>300</v>
      </c>
      <c r="G2977" s="2" t="s">
        <v>1421</v>
      </c>
      <c r="H2977" s="2" t="s">
        <v>1425</v>
      </c>
      <c r="I2977" s="2">
        <v>3534</v>
      </c>
      <c r="J2977" s="2">
        <v>0</v>
      </c>
      <c r="K2977" s="2">
        <v>286241171</v>
      </c>
      <c r="L2977" s="3">
        <v>45695</v>
      </c>
      <c r="M2977" s="3">
        <v>46237</v>
      </c>
      <c r="N2977" s="2" t="s">
        <v>1393</v>
      </c>
    </row>
    <row r="2978" spans="2:14" x14ac:dyDescent="0.25">
      <c r="B2978" s="2" t="s">
        <v>3197</v>
      </c>
      <c r="C2978" s="2" t="s">
        <v>1424</v>
      </c>
      <c r="D2978" s="2" t="s">
        <v>41</v>
      </c>
      <c r="E2978" s="2" t="s">
        <v>17</v>
      </c>
      <c r="F2978" s="2" t="s">
        <v>300</v>
      </c>
      <c r="G2978" s="2" t="s">
        <v>1421</v>
      </c>
      <c r="H2978" s="2" t="s">
        <v>1425</v>
      </c>
      <c r="I2978" s="2">
        <v>3534</v>
      </c>
      <c r="J2978" s="2">
        <v>0</v>
      </c>
      <c r="K2978" s="2">
        <v>286241174</v>
      </c>
      <c r="L2978" s="3">
        <v>45706</v>
      </c>
      <c r="M2978" s="3">
        <v>46235</v>
      </c>
      <c r="N2978" s="2" t="s">
        <v>1393</v>
      </c>
    </row>
    <row r="2979" spans="2:14" x14ac:dyDescent="0.25">
      <c r="B2979" s="2" t="s">
        <v>3197</v>
      </c>
      <c r="C2979" s="2" t="s">
        <v>1424</v>
      </c>
      <c r="D2979" s="2" t="s">
        <v>41</v>
      </c>
      <c r="E2979" s="2" t="s">
        <v>17</v>
      </c>
      <c r="F2979" s="2" t="s">
        <v>300</v>
      </c>
      <c r="G2979" s="2" t="s">
        <v>1421</v>
      </c>
      <c r="H2979" s="2" t="s">
        <v>1425</v>
      </c>
      <c r="I2979" s="2">
        <v>3534</v>
      </c>
      <c r="J2979" s="2">
        <v>0</v>
      </c>
      <c r="K2979" s="2">
        <v>286241175</v>
      </c>
      <c r="L2979" s="3">
        <v>45706</v>
      </c>
      <c r="M2979" s="3">
        <v>46246</v>
      </c>
      <c r="N2979" s="2" t="s">
        <v>1393</v>
      </c>
    </row>
    <row r="2980" spans="2:14" x14ac:dyDescent="0.25">
      <c r="B2980" s="2" t="s">
        <v>3197</v>
      </c>
      <c r="C2980" s="2" t="s">
        <v>1424</v>
      </c>
      <c r="D2980" s="2" t="s">
        <v>41</v>
      </c>
      <c r="E2980" s="2" t="s">
        <v>17</v>
      </c>
      <c r="F2980" s="2" t="s">
        <v>300</v>
      </c>
      <c r="G2980" s="2" t="s">
        <v>1421</v>
      </c>
      <c r="H2980" s="2" t="s">
        <v>1425</v>
      </c>
      <c r="I2980" s="2">
        <v>3534</v>
      </c>
      <c r="J2980" s="2">
        <v>0</v>
      </c>
      <c r="K2980" s="2">
        <v>286241176</v>
      </c>
      <c r="L2980" s="3">
        <v>45708</v>
      </c>
      <c r="M2980" s="3">
        <v>46183</v>
      </c>
      <c r="N2980" s="2" t="s">
        <v>1393</v>
      </c>
    </row>
    <row r="2981" spans="2:14" x14ac:dyDescent="0.25">
      <c r="B2981" s="2" t="s">
        <v>3197</v>
      </c>
      <c r="C2981" s="2" t="s">
        <v>1424</v>
      </c>
      <c r="D2981" s="2" t="s">
        <v>41</v>
      </c>
      <c r="E2981" s="2" t="s">
        <v>17</v>
      </c>
      <c r="F2981" s="2" t="s">
        <v>300</v>
      </c>
      <c r="G2981" s="2" t="s">
        <v>1421</v>
      </c>
      <c r="H2981" s="2" t="s">
        <v>1425</v>
      </c>
      <c r="I2981" s="2">
        <v>3534</v>
      </c>
      <c r="J2981" s="2">
        <v>0</v>
      </c>
      <c r="K2981" s="2">
        <v>286241177</v>
      </c>
      <c r="L2981" s="3">
        <v>45701</v>
      </c>
      <c r="M2981" s="3">
        <v>46246</v>
      </c>
      <c r="N2981" s="2" t="s">
        <v>1393</v>
      </c>
    </row>
    <row r="2982" spans="2:14" x14ac:dyDescent="0.25">
      <c r="B2982" s="2" t="s">
        <v>3197</v>
      </c>
      <c r="C2982" s="2" t="s">
        <v>1424</v>
      </c>
      <c r="D2982" s="2" t="s">
        <v>41</v>
      </c>
      <c r="E2982" s="2" t="s">
        <v>17</v>
      </c>
      <c r="F2982" s="2" t="s">
        <v>300</v>
      </c>
      <c r="G2982" s="2" t="s">
        <v>1421</v>
      </c>
      <c r="H2982" s="2" t="s">
        <v>1425</v>
      </c>
      <c r="I2982" s="2">
        <v>3534</v>
      </c>
      <c r="J2982" s="2">
        <v>0</v>
      </c>
      <c r="K2982" s="2">
        <v>286241178</v>
      </c>
      <c r="L2982" s="3">
        <v>45701</v>
      </c>
      <c r="M2982" s="3">
        <v>46246</v>
      </c>
      <c r="N2982" s="2" t="s">
        <v>1393</v>
      </c>
    </row>
    <row r="2983" spans="2:14" x14ac:dyDescent="0.25">
      <c r="B2983" s="2" t="s">
        <v>3197</v>
      </c>
      <c r="C2983" s="2" t="s">
        <v>1424</v>
      </c>
      <c r="D2983" s="2" t="s">
        <v>41</v>
      </c>
      <c r="E2983" s="2" t="s">
        <v>17</v>
      </c>
      <c r="F2983" s="2" t="s">
        <v>300</v>
      </c>
      <c r="G2983" s="2" t="s">
        <v>1421</v>
      </c>
      <c r="H2983" s="2" t="s">
        <v>1425</v>
      </c>
      <c r="I2983" s="2">
        <v>3534</v>
      </c>
      <c r="J2983" s="2">
        <v>0</v>
      </c>
      <c r="K2983" s="2">
        <v>286241190</v>
      </c>
      <c r="L2983" s="3">
        <v>45701</v>
      </c>
      <c r="M2983" s="3">
        <v>46190</v>
      </c>
      <c r="N2983" s="2" t="s">
        <v>1393</v>
      </c>
    </row>
    <row r="2984" spans="2:14" x14ac:dyDescent="0.25">
      <c r="B2984" s="2" t="s">
        <v>3197</v>
      </c>
      <c r="C2984" s="2" t="s">
        <v>1424</v>
      </c>
      <c r="D2984" s="2" t="s">
        <v>41</v>
      </c>
      <c r="E2984" s="2" t="s">
        <v>17</v>
      </c>
      <c r="F2984" s="2" t="s">
        <v>300</v>
      </c>
      <c r="G2984" s="2" t="s">
        <v>1421</v>
      </c>
      <c r="H2984" s="2" t="s">
        <v>1425</v>
      </c>
      <c r="I2984" s="2">
        <v>3534</v>
      </c>
      <c r="J2984" s="2">
        <v>0</v>
      </c>
      <c r="K2984" s="2">
        <v>286241191</v>
      </c>
      <c r="L2984" s="3">
        <v>45706</v>
      </c>
      <c r="M2984" s="3">
        <v>46189</v>
      </c>
      <c r="N2984" s="2" t="s">
        <v>1393</v>
      </c>
    </row>
    <row r="2985" spans="2:14" x14ac:dyDescent="0.25">
      <c r="B2985" s="2" t="s">
        <v>3197</v>
      </c>
      <c r="C2985" s="2" t="s">
        <v>1424</v>
      </c>
      <c r="D2985" s="2" t="s">
        <v>41</v>
      </c>
      <c r="E2985" s="2" t="s">
        <v>17</v>
      </c>
      <c r="F2985" s="2" t="s">
        <v>300</v>
      </c>
      <c r="G2985" s="2" t="s">
        <v>1421</v>
      </c>
      <c r="H2985" s="2" t="s">
        <v>1425</v>
      </c>
      <c r="I2985" s="2">
        <v>3534</v>
      </c>
      <c r="J2985" s="2">
        <v>0</v>
      </c>
      <c r="K2985" s="2">
        <v>286241196</v>
      </c>
      <c r="L2985" s="3">
        <v>45666</v>
      </c>
      <c r="M2985" s="3">
        <v>46196</v>
      </c>
      <c r="N2985" s="2" t="s">
        <v>1393</v>
      </c>
    </row>
    <row r="2986" spans="2:14" x14ac:dyDescent="0.25">
      <c r="B2986" s="2" t="s">
        <v>3197</v>
      </c>
      <c r="C2986" s="2" t="s">
        <v>1424</v>
      </c>
      <c r="D2986" s="2" t="s">
        <v>41</v>
      </c>
      <c r="E2986" s="2" t="s">
        <v>17</v>
      </c>
      <c r="F2986" s="2" t="s">
        <v>300</v>
      </c>
      <c r="G2986" s="2" t="s">
        <v>1421</v>
      </c>
      <c r="H2986" s="2" t="s">
        <v>1425</v>
      </c>
      <c r="I2986" s="2">
        <v>3534</v>
      </c>
      <c r="J2986" s="2">
        <v>0</v>
      </c>
      <c r="K2986" s="2">
        <v>2862412104</v>
      </c>
      <c r="L2986" s="3">
        <v>45672</v>
      </c>
      <c r="M2986" s="3">
        <v>46209</v>
      </c>
      <c r="N2986" s="2" t="s">
        <v>1393</v>
      </c>
    </row>
    <row r="2987" spans="2:14" x14ac:dyDescent="0.25">
      <c r="B2987" s="2" t="s">
        <v>3197</v>
      </c>
      <c r="C2987" s="2" t="s">
        <v>1424</v>
      </c>
      <c r="D2987" s="2" t="s">
        <v>41</v>
      </c>
      <c r="E2987" s="2" t="s">
        <v>17</v>
      </c>
      <c r="F2987" s="2" t="s">
        <v>300</v>
      </c>
      <c r="G2987" s="2" t="s">
        <v>1421</v>
      </c>
      <c r="H2987" s="2" t="s">
        <v>1425</v>
      </c>
      <c r="I2987" s="2">
        <v>3534</v>
      </c>
      <c r="J2987" s="2">
        <v>0</v>
      </c>
      <c r="K2987" s="2">
        <v>2862412106</v>
      </c>
      <c r="L2987" s="3">
        <v>45701</v>
      </c>
      <c r="M2987" s="3">
        <v>46246</v>
      </c>
      <c r="N2987" s="2" t="s">
        <v>1393</v>
      </c>
    </row>
    <row r="2988" spans="2:14" x14ac:dyDescent="0.25">
      <c r="B2988" s="2" t="s">
        <v>3197</v>
      </c>
      <c r="C2988" s="2" t="s">
        <v>1424</v>
      </c>
      <c r="D2988" s="2" t="s">
        <v>41</v>
      </c>
      <c r="E2988" s="2" t="s">
        <v>17</v>
      </c>
      <c r="F2988" s="2" t="s">
        <v>300</v>
      </c>
      <c r="G2988" s="2" t="s">
        <v>1421</v>
      </c>
      <c r="H2988" s="2" t="s">
        <v>1425</v>
      </c>
      <c r="I2988" s="2">
        <v>3534</v>
      </c>
      <c r="J2988" s="2">
        <v>0</v>
      </c>
      <c r="K2988" s="2">
        <v>2862412116</v>
      </c>
      <c r="L2988" s="3">
        <v>45674</v>
      </c>
      <c r="M2988" s="3">
        <v>46209</v>
      </c>
      <c r="N2988" s="2" t="s">
        <v>1393</v>
      </c>
    </row>
    <row r="2989" spans="2:14" x14ac:dyDescent="0.25">
      <c r="B2989" s="2" t="s">
        <v>3197</v>
      </c>
      <c r="C2989" s="2" t="s">
        <v>1424</v>
      </c>
      <c r="D2989" s="2" t="s">
        <v>41</v>
      </c>
      <c r="E2989" s="2" t="s">
        <v>17</v>
      </c>
      <c r="F2989" s="2" t="s">
        <v>300</v>
      </c>
      <c r="G2989" s="2" t="s">
        <v>1421</v>
      </c>
      <c r="H2989" s="2" t="s">
        <v>1425</v>
      </c>
      <c r="I2989" s="2">
        <v>3534</v>
      </c>
      <c r="J2989" s="2">
        <v>0</v>
      </c>
      <c r="K2989" s="2">
        <v>2862412123</v>
      </c>
      <c r="L2989" s="3">
        <v>45695</v>
      </c>
      <c r="M2989" s="3">
        <v>46217</v>
      </c>
      <c r="N2989" s="2" t="s">
        <v>1393</v>
      </c>
    </row>
    <row r="2990" spans="2:14" x14ac:dyDescent="0.25">
      <c r="B2990" s="2" t="s">
        <v>3197</v>
      </c>
      <c r="C2990" s="2" t="s">
        <v>1424</v>
      </c>
      <c r="D2990" s="2" t="s">
        <v>41</v>
      </c>
      <c r="E2990" s="2" t="s">
        <v>17</v>
      </c>
      <c r="F2990" s="2" t="s">
        <v>300</v>
      </c>
      <c r="G2990" s="2" t="s">
        <v>1421</v>
      </c>
      <c r="H2990" s="2" t="s">
        <v>1425</v>
      </c>
      <c r="I2990" s="2">
        <v>3534</v>
      </c>
      <c r="J2990" s="2">
        <v>0</v>
      </c>
      <c r="K2990" s="2">
        <v>2862412129</v>
      </c>
      <c r="L2990" s="3">
        <v>45695</v>
      </c>
      <c r="M2990" s="3">
        <v>46221</v>
      </c>
      <c r="N2990" s="2" t="s">
        <v>1393</v>
      </c>
    </row>
    <row r="2991" spans="2:14" x14ac:dyDescent="0.25">
      <c r="B2991" s="2" t="s">
        <v>3197</v>
      </c>
      <c r="C2991" s="2" t="s">
        <v>1424</v>
      </c>
      <c r="D2991" s="2" t="s">
        <v>41</v>
      </c>
      <c r="E2991" s="2" t="s">
        <v>17</v>
      </c>
      <c r="F2991" s="2" t="s">
        <v>300</v>
      </c>
      <c r="G2991" s="2" t="s">
        <v>1421</v>
      </c>
      <c r="H2991" s="2" t="s">
        <v>1425</v>
      </c>
      <c r="I2991" s="2">
        <v>3534</v>
      </c>
      <c r="J2991" s="2">
        <v>0</v>
      </c>
      <c r="K2991" s="2">
        <v>2862412132</v>
      </c>
      <c r="L2991" s="3">
        <v>46002</v>
      </c>
      <c r="M2991" s="3">
        <v>46540</v>
      </c>
      <c r="N2991" s="2" t="s">
        <v>1393</v>
      </c>
    </row>
    <row r="2992" spans="2:14" x14ac:dyDescent="0.25">
      <c r="B2992" s="2" t="s">
        <v>3197</v>
      </c>
      <c r="C2992" s="2" t="s">
        <v>1424</v>
      </c>
      <c r="D2992" s="2" t="s">
        <v>41</v>
      </c>
      <c r="E2992" s="2" t="s">
        <v>17</v>
      </c>
      <c r="F2992" s="2" t="s">
        <v>300</v>
      </c>
      <c r="G2992" s="2" t="s">
        <v>1421</v>
      </c>
      <c r="H2992" s="2" t="s">
        <v>1425</v>
      </c>
      <c r="I2992" s="2">
        <v>3534</v>
      </c>
      <c r="J2992" s="2">
        <v>0</v>
      </c>
      <c r="K2992" s="2">
        <v>2862412134</v>
      </c>
      <c r="L2992" s="3">
        <v>45695</v>
      </c>
      <c r="M2992" s="3">
        <v>46218</v>
      </c>
      <c r="N2992" s="2" t="s">
        <v>1393</v>
      </c>
    </row>
    <row r="2993" spans="2:14" x14ac:dyDescent="0.25">
      <c r="B2993" s="2" t="s">
        <v>3197</v>
      </c>
      <c r="C2993" s="2" t="s">
        <v>1424</v>
      </c>
      <c r="D2993" s="2" t="s">
        <v>41</v>
      </c>
      <c r="E2993" s="2" t="s">
        <v>17</v>
      </c>
      <c r="F2993" s="2" t="s">
        <v>300</v>
      </c>
      <c r="G2993" s="2" t="s">
        <v>1421</v>
      </c>
      <c r="H2993" s="2" t="s">
        <v>1425</v>
      </c>
      <c r="I2993" s="2">
        <v>3534</v>
      </c>
      <c r="J2993" s="2">
        <v>0</v>
      </c>
      <c r="K2993" s="2">
        <v>286250231</v>
      </c>
      <c r="L2993" s="3">
        <v>45734</v>
      </c>
      <c r="M2993" s="3">
        <v>46255</v>
      </c>
      <c r="N2993" s="2" t="s">
        <v>1393</v>
      </c>
    </row>
    <row r="2994" spans="2:14" x14ac:dyDescent="0.25">
      <c r="B2994" s="2" t="s">
        <v>3197</v>
      </c>
      <c r="C2994" s="2" t="s">
        <v>1424</v>
      </c>
      <c r="D2994" s="2" t="s">
        <v>41</v>
      </c>
      <c r="E2994" s="2" t="s">
        <v>17</v>
      </c>
      <c r="F2994" s="2" t="s">
        <v>300</v>
      </c>
      <c r="G2994" s="2" t="s">
        <v>1421</v>
      </c>
      <c r="H2994" s="2" t="s">
        <v>1425</v>
      </c>
      <c r="I2994" s="2">
        <v>3534</v>
      </c>
      <c r="J2994" s="2">
        <v>0</v>
      </c>
      <c r="K2994" s="2">
        <v>286250232</v>
      </c>
      <c r="L2994" s="3">
        <v>46002</v>
      </c>
      <c r="M2994" s="3">
        <v>46540</v>
      </c>
      <c r="N2994" s="2" t="s">
        <v>1393</v>
      </c>
    </row>
    <row r="2995" spans="2:14" x14ac:dyDescent="0.25">
      <c r="B2995" s="2" t="s">
        <v>3197</v>
      </c>
      <c r="C2995" s="2" t="s">
        <v>1424</v>
      </c>
      <c r="D2995" s="2" t="s">
        <v>41</v>
      </c>
      <c r="E2995" s="2" t="s">
        <v>17</v>
      </c>
      <c r="F2995" s="2" t="s">
        <v>300</v>
      </c>
      <c r="G2995" s="2" t="s">
        <v>1421</v>
      </c>
      <c r="H2995" s="2" t="s">
        <v>1425</v>
      </c>
      <c r="I2995" s="2">
        <v>3534</v>
      </c>
      <c r="J2995" s="2">
        <v>0</v>
      </c>
      <c r="K2995" s="2">
        <v>286250765</v>
      </c>
      <c r="L2995" s="3">
        <v>45980</v>
      </c>
      <c r="M2995" s="3">
        <v>46517</v>
      </c>
      <c r="N2995" s="2" t="s">
        <v>1393</v>
      </c>
    </row>
    <row r="2996" spans="2:14" x14ac:dyDescent="0.25">
      <c r="B2996" s="2" t="s">
        <v>3197</v>
      </c>
      <c r="C2996" s="2" t="s">
        <v>1424</v>
      </c>
      <c r="D2996" s="2" t="s">
        <v>41</v>
      </c>
      <c r="E2996" s="2" t="s">
        <v>17</v>
      </c>
      <c r="F2996" s="2" t="s">
        <v>300</v>
      </c>
      <c r="G2996" s="2" t="s">
        <v>1421</v>
      </c>
      <c r="H2996" s="2" t="s">
        <v>1425</v>
      </c>
      <c r="I2996" s="2">
        <v>3534</v>
      </c>
      <c r="J2996" s="2">
        <v>0</v>
      </c>
      <c r="K2996" s="2">
        <v>286250879</v>
      </c>
      <c r="L2996" s="3">
        <v>45980</v>
      </c>
      <c r="M2996" s="3">
        <v>46464</v>
      </c>
      <c r="N2996" s="2" t="s">
        <v>1393</v>
      </c>
    </row>
    <row r="2997" spans="2:14" x14ac:dyDescent="0.25">
      <c r="B2997" s="2" t="s">
        <v>3197</v>
      </c>
      <c r="C2997" s="2" t="s">
        <v>1424</v>
      </c>
      <c r="D2997" s="2" t="s">
        <v>41</v>
      </c>
      <c r="E2997" s="2" t="s">
        <v>17</v>
      </c>
      <c r="F2997" s="2" t="s">
        <v>300</v>
      </c>
      <c r="G2997" s="2" t="s">
        <v>1421</v>
      </c>
      <c r="H2997" s="2" t="s">
        <v>1425</v>
      </c>
      <c r="I2997" s="2">
        <v>3534</v>
      </c>
      <c r="J2997" s="2">
        <v>0</v>
      </c>
      <c r="K2997" s="2">
        <v>2862510105</v>
      </c>
      <c r="L2997" s="3">
        <v>46037</v>
      </c>
      <c r="M2997" s="3">
        <v>46577</v>
      </c>
      <c r="N2997" s="2" t="s">
        <v>1393</v>
      </c>
    </row>
    <row r="2998" spans="2:14" x14ac:dyDescent="0.25">
      <c r="B2998" s="2" t="s">
        <v>3197</v>
      </c>
      <c r="C2998" s="2" t="s">
        <v>1424</v>
      </c>
      <c r="D2998" s="2" t="s">
        <v>41</v>
      </c>
      <c r="E2998" s="2" t="s">
        <v>17</v>
      </c>
      <c r="F2998" s="2" t="s">
        <v>300</v>
      </c>
      <c r="G2998" s="2" t="s">
        <v>1421</v>
      </c>
      <c r="H2998" s="2" t="s">
        <v>1425</v>
      </c>
      <c r="I2998" s="2">
        <v>3534</v>
      </c>
      <c r="J2998" s="2">
        <v>0</v>
      </c>
      <c r="K2998" s="2">
        <v>2862510113</v>
      </c>
      <c r="L2998" s="3">
        <v>45980</v>
      </c>
      <c r="M2998" s="3">
        <v>46520</v>
      </c>
      <c r="N2998" s="2" t="s">
        <v>1393</v>
      </c>
    </row>
    <row r="2999" spans="2:14" x14ac:dyDescent="0.25">
      <c r="B2999" s="2" t="s">
        <v>3197</v>
      </c>
      <c r="C2999" s="2" t="s">
        <v>1424</v>
      </c>
      <c r="D2999" s="2" t="s">
        <v>41</v>
      </c>
      <c r="E2999" s="2" t="s">
        <v>17</v>
      </c>
      <c r="F2999" s="2" t="s">
        <v>300</v>
      </c>
      <c r="G2999" s="2" t="s">
        <v>1421</v>
      </c>
      <c r="H2999" s="2" t="s">
        <v>1425</v>
      </c>
      <c r="I2999" s="2">
        <v>3534</v>
      </c>
      <c r="J2999" s="2">
        <v>58</v>
      </c>
      <c r="K2999" s="2">
        <v>2862511131</v>
      </c>
      <c r="L2999" s="3">
        <v>46092</v>
      </c>
      <c r="M2999" s="3">
        <v>46627</v>
      </c>
      <c r="N2999" s="2" t="s">
        <v>1393</v>
      </c>
    </row>
    <row r="3000" spans="2:14" x14ac:dyDescent="0.25">
      <c r="B3000" s="2" t="s">
        <v>3197</v>
      </c>
      <c r="C3000" s="2" t="s">
        <v>1424</v>
      </c>
      <c r="D3000" s="2" t="s">
        <v>41</v>
      </c>
      <c r="E3000" s="2" t="s">
        <v>17</v>
      </c>
      <c r="F3000" s="2" t="s">
        <v>300</v>
      </c>
      <c r="G3000" s="2" t="s">
        <v>1421</v>
      </c>
      <c r="H3000" s="2" t="s">
        <v>1425</v>
      </c>
      <c r="I3000" s="2">
        <v>3534</v>
      </c>
      <c r="J3000" s="2">
        <v>0</v>
      </c>
      <c r="K3000" s="2">
        <v>2862512133</v>
      </c>
      <c r="L3000" s="3">
        <v>46029</v>
      </c>
      <c r="M3000" s="3">
        <v>46561</v>
      </c>
      <c r="N3000" s="2" t="s">
        <v>1393</v>
      </c>
    </row>
    <row r="3001" spans="2:14" x14ac:dyDescent="0.25">
      <c r="B3001" s="2" t="s">
        <v>3197</v>
      </c>
      <c r="C3001" s="2" t="s">
        <v>1424</v>
      </c>
      <c r="D3001" s="2" t="s">
        <v>41</v>
      </c>
      <c r="E3001" s="2" t="s">
        <v>17</v>
      </c>
      <c r="F3001" s="2" t="s">
        <v>300</v>
      </c>
      <c r="G3001" s="2" t="s">
        <v>1421</v>
      </c>
      <c r="H3001" s="2" t="s">
        <v>1425</v>
      </c>
      <c r="I3001" s="2">
        <v>3534</v>
      </c>
      <c r="J3001" s="2">
        <v>0</v>
      </c>
      <c r="K3001" s="2">
        <v>2862512134</v>
      </c>
      <c r="L3001" s="3">
        <v>46029</v>
      </c>
      <c r="M3001" s="3">
        <v>46567</v>
      </c>
      <c r="N3001" s="2" t="s">
        <v>1393</v>
      </c>
    </row>
    <row r="3002" spans="2:14" x14ac:dyDescent="0.25">
      <c r="B3002" s="2" t="s">
        <v>3197</v>
      </c>
      <c r="C3002" s="2" t="s">
        <v>1424</v>
      </c>
      <c r="D3002" s="2" t="s">
        <v>41</v>
      </c>
      <c r="E3002" s="2" t="s">
        <v>17</v>
      </c>
      <c r="F3002" s="2" t="s">
        <v>300</v>
      </c>
      <c r="G3002" s="2" t="s">
        <v>1421</v>
      </c>
      <c r="H3002" s="2" t="s">
        <v>1425</v>
      </c>
      <c r="I3002" s="2">
        <v>3534</v>
      </c>
      <c r="J3002" s="2">
        <v>0</v>
      </c>
      <c r="K3002" s="2">
        <v>2862512144</v>
      </c>
      <c r="L3002" s="3">
        <v>46029</v>
      </c>
      <c r="M3002" s="3">
        <v>46568</v>
      </c>
      <c r="N3002" s="2" t="s">
        <v>1393</v>
      </c>
    </row>
    <row r="3003" spans="2:14" x14ac:dyDescent="0.25">
      <c r="B3003" s="2" t="s">
        <v>3197</v>
      </c>
      <c r="C3003" s="2" t="s">
        <v>1424</v>
      </c>
      <c r="D3003" s="2" t="s">
        <v>41</v>
      </c>
      <c r="E3003" s="2" t="s">
        <v>17</v>
      </c>
      <c r="F3003" s="2" t="s">
        <v>300</v>
      </c>
      <c r="G3003" s="2" t="s">
        <v>1421</v>
      </c>
      <c r="H3003" s="2" t="s">
        <v>1425</v>
      </c>
      <c r="I3003" s="2">
        <v>3534</v>
      </c>
      <c r="J3003" s="2">
        <v>9</v>
      </c>
      <c r="K3003" s="2">
        <v>2862512146</v>
      </c>
      <c r="L3003" s="3">
        <v>46108</v>
      </c>
      <c r="M3003" s="3">
        <v>46644</v>
      </c>
      <c r="N3003" s="2" t="s">
        <v>1393</v>
      </c>
    </row>
    <row r="3004" spans="2:14" x14ac:dyDescent="0.25">
      <c r="B3004" s="2" t="s">
        <v>3197</v>
      </c>
      <c r="C3004" s="2" t="s">
        <v>1424</v>
      </c>
      <c r="D3004" s="2" t="s">
        <v>41</v>
      </c>
      <c r="E3004" s="2" t="s">
        <v>17</v>
      </c>
      <c r="F3004" s="2" t="s">
        <v>300</v>
      </c>
      <c r="G3004" s="2" t="s">
        <v>1421</v>
      </c>
      <c r="H3004" s="2" t="s">
        <v>1425</v>
      </c>
      <c r="I3004" s="2">
        <v>3534</v>
      </c>
      <c r="J3004" s="2">
        <v>381</v>
      </c>
      <c r="K3004" s="2">
        <v>2862512147</v>
      </c>
      <c r="L3004" s="3">
        <v>46108</v>
      </c>
      <c r="M3004" s="3">
        <v>46644</v>
      </c>
      <c r="N3004" s="2" t="s">
        <v>1393</v>
      </c>
    </row>
    <row r="3005" spans="2:14" x14ac:dyDescent="0.25">
      <c r="B3005" s="2" t="s">
        <v>3197</v>
      </c>
      <c r="C3005" s="2" t="s">
        <v>1424</v>
      </c>
      <c r="D3005" s="2" t="s">
        <v>41</v>
      </c>
      <c r="E3005" s="2" t="s">
        <v>17</v>
      </c>
      <c r="F3005" s="2" t="s">
        <v>300</v>
      </c>
      <c r="G3005" s="2" t="s">
        <v>1421</v>
      </c>
      <c r="H3005" s="2" t="s">
        <v>1425</v>
      </c>
      <c r="I3005" s="2">
        <v>3534</v>
      </c>
      <c r="J3005" s="2">
        <v>0</v>
      </c>
      <c r="K3005" s="2">
        <v>2862512153</v>
      </c>
      <c r="L3005" s="3">
        <v>46037</v>
      </c>
      <c r="M3005" s="3">
        <v>46577</v>
      </c>
      <c r="N3005" s="2" t="s">
        <v>1393</v>
      </c>
    </row>
    <row r="3006" spans="2:14" x14ac:dyDescent="0.25">
      <c r="B3006" s="2" t="s">
        <v>3197</v>
      </c>
      <c r="C3006" s="2" t="s">
        <v>1424</v>
      </c>
      <c r="D3006" s="2" t="s">
        <v>41</v>
      </c>
      <c r="E3006" s="2" t="s">
        <v>17</v>
      </c>
      <c r="F3006" s="2" t="s">
        <v>300</v>
      </c>
      <c r="G3006" s="2" t="s">
        <v>1421</v>
      </c>
      <c r="H3006" s="2" t="s">
        <v>1425</v>
      </c>
      <c r="I3006" s="2">
        <v>3534</v>
      </c>
      <c r="J3006" s="2">
        <v>158</v>
      </c>
      <c r="K3006" s="2">
        <v>2862512154</v>
      </c>
      <c r="L3006" s="3">
        <v>46037</v>
      </c>
      <c r="M3006" s="3">
        <v>46580</v>
      </c>
      <c r="N3006" s="2" t="s">
        <v>1393</v>
      </c>
    </row>
    <row r="3007" spans="2:14" x14ac:dyDescent="0.25">
      <c r="B3007" s="2" t="s">
        <v>3197</v>
      </c>
      <c r="C3007" s="2" t="s">
        <v>1424</v>
      </c>
      <c r="D3007" s="2" t="s">
        <v>41</v>
      </c>
      <c r="E3007" s="2" t="s">
        <v>17</v>
      </c>
      <c r="F3007" s="2" t="s">
        <v>300</v>
      </c>
      <c r="G3007" s="2" t="s">
        <v>1421</v>
      </c>
      <c r="H3007" s="2" t="s">
        <v>1425</v>
      </c>
      <c r="I3007" s="2">
        <v>3534</v>
      </c>
      <c r="J3007" s="2">
        <v>0</v>
      </c>
      <c r="K3007" s="2">
        <v>2862512156</v>
      </c>
      <c r="L3007" s="3">
        <v>46036</v>
      </c>
      <c r="M3007" s="3">
        <v>46575</v>
      </c>
      <c r="N3007" s="2" t="s">
        <v>1393</v>
      </c>
    </row>
    <row r="3008" spans="2:14" x14ac:dyDescent="0.25">
      <c r="B3008" s="2" t="s">
        <v>3197</v>
      </c>
      <c r="C3008" s="2" t="s">
        <v>1424</v>
      </c>
      <c r="D3008" s="2" t="s">
        <v>41</v>
      </c>
      <c r="E3008" s="2" t="s">
        <v>17</v>
      </c>
      <c r="F3008" s="2" t="s">
        <v>300</v>
      </c>
      <c r="G3008" s="2" t="s">
        <v>1421</v>
      </c>
      <c r="H3008" s="2" t="s">
        <v>1425</v>
      </c>
      <c r="I3008" s="2">
        <v>3534</v>
      </c>
      <c r="J3008" s="2">
        <v>146</v>
      </c>
      <c r="K3008" s="2">
        <v>2862512158</v>
      </c>
      <c r="L3008" s="3">
        <v>46037</v>
      </c>
      <c r="M3008" s="3">
        <v>46580</v>
      </c>
      <c r="N3008" s="2" t="s">
        <v>1393</v>
      </c>
    </row>
    <row r="3009" spans="2:14" x14ac:dyDescent="0.25">
      <c r="B3009" s="2" t="s">
        <v>3197</v>
      </c>
      <c r="C3009" s="2" t="s">
        <v>1424</v>
      </c>
      <c r="D3009" s="2" t="s">
        <v>41</v>
      </c>
      <c r="E3009" s="2" t="s">
        <v>17</v>
      </c>
      <c r="F3009" s="2" t="s">
        <v>300</v>
      </c>
      <c r="G3009" s="2" t="s">
        <v>1421</v>
      </c>
      <c r="H3009" s="2" t="s">
        <v>1425</v>
      </c>
      <c r="I3009" s="2">
        <v>3534</v>
      </c>
      <c r="J3009" s="2">
        <v>170</v>
      </c>
      <c r="K3009" s="2">
        <v>2862512160</v>
      </c>
      <c r="L3009" s="3">
        <v>46037</v>
      </c>
      <c r="M3009" s="3">
        <v>46581</v>
      </c>
      <c r="N3009" s="2" t="s">
        <v>1393</v>
      </c>
    </row>
    <row r="3010" spans="2:14" x14ac:dyDescent="0.25">
      <c r="B3010" s="2" t="s">
        <v>3197</v>
      </c>
      <c r="C3010" s="2" t="s">
        <v>1424</v>
      </c>
      <c r="D3010" s="2" t="s">
        <v>41</v>
      </c>
      <c r="E3010" s="2" t="s">
        <v>17</v>
      </c>
      <c r="F3010" s="2" t="s">
        <v>300</v>
      </c>
      <c r="G3010" s="2" t="s">
        <v>1421</v>
      </c>
      <c r="H3010" s="2" t="s">
        <v>1425</v>
      </c>
      <c r="I3010" s="2">
        <v>3534</v>
      </c>
      <c r="J3010" s="2">
        <v>360</v>
      </c>
      <c r="K3010" s="2">
        <v>286260129</v>
      </c>
      <c r="L3010" s="3">
        <v>46080</v>
      </c>
      <c r="M3010" s="3">
        <v>46608</v>
      </c>
      <c r="N3010" s="2" t="s">
        <v>1393</v>
      </c>
    </row>
    <row r="3011" spans="2:14" x14ac:dyDescent="0.25">
      <c r="B3011" s="2" t="s">
        <v>3197</v>
      </c>
      <c r="C3011" s="2" t="s">
        <v>1424</v>
      </c>
      <c r="D3011" s="2" t="s">
        <v>41</v>
      </c>
      <c r="E3011" s="2" t="s">
        <v>17</v>
      </c>
      <c r="F3011" s="2" t="s">
        <v>300</v>
      </c>
      <c r="G3011" s="2" t="s">
        <v>1421</v>
      </c>
      <c r="H3011" s="2" t="s">
        <v>1425</v>
      </c>
      <c r="I3011" s="2">
        <v>3534</v>
      </c>
      <c r="J3011" s="2">
        <v>720</v>
      </c>
      <c r="K3011" s="2">
        <v>286260148</v>
      </c>
      <c r="L3011" s="3">
        <v>46083</v>
      </c>
      <c r="M3011" s="3">
        <v>46617</v>
      </c>
      <c r="N3011" s="2" t="s">
        <v>1393</v>
      </c>
    </row>
    <row r="3012" spans="2:14" x14ac:dyDescent="0.25">
      <c r="B3012" s="2" t="s">
        <v>3197</v>
      </c>
      <c r="C3012" s="2" t="s">
        <v>1424</v>
      </c>
      <c r="D3012" s="2" t="s">
        <v>41</v>
      </c>
      <c r="E3012" s="2" t="s">
        <v>17</v>
      </c>
      <c r="F3012" s="2" t="s">
        <v>300</v>
      </c>
      <c r="G3012" s="2" t="s">
        <v>1421</v>
      </c>
      <c r="H3012" s="2" t="s">
        <v>1425</v>
      </c>
      <c r="I3012" s="2">
        <v>3534</v>
      </c>
      <c r="J3012" s="2">
        <v>34</v>
      </c>
      <c r="K3012" s="2">
        <v>286260255</v>
      </c>
      <c r="L3012" s="3">
        <v>46092</v>
      </c>
      <c r="M3012" s="3">
        <v>46632</v>
      </c>
      <c r="N3012" s="2" t="s">
        <v>1393</v>
      </c>
    </row>
    <row r="3013" spans="2:14" x14ac:dyDescent="0.25">
      <c r="B3013" s="2" t="s">
        <v>3197</v>
      </c>
      <c r="C3013" s="2" t="s">
        <v>1424</v>
      </c>
      <c r="D3013" s="2" t="s">
        <v>41</v>
      </c>
      <c r="E3013" s="2" t="s">
        <v>17</v>
      </c>
      <c r="F3013" s="2" t="s">
        <v>300</v>
      </c>
      <c r="G3013" s="2" t="s">
        <v>1421</v>
      </c>
      <c r="H3013" s="2" t="s">
        <v>1425</v>
      </c>
      <c r="I3013" s="2">
        <v>3534</v>
      </c>
      <c r="J3013" s="2">
        <v>90</v>
      </c>
      <c r="K3013" s="2">
        <v>286260266</v>
      </c>
      <c r="L3013" s="3">
        <v>46108</v>
      </c>
      <c r="M3013" s="3">
        <v>46644</v>
      </c>
      <c r="N3013" s="2" t="s">
        <v>1393</v>
      </c>
    </row>
    <row r="3014" spans="2:14" hidden="1" x14ac:dyDescent="0.25">
      <c r="B3014" s="2" t="s">
        <v>3197</v>
      </c>
      <c r="C3014" s="2" t="s">
        <v>1424</v>
      </c>
      <c r="D3014" s="2" t="s">
        <v>41</v>
      </c>
      <c r="E3014" s="2" t="s">
        <v>233</v>
      </c>
      <c r="F3014" s="2" t="s">
        <v>300</v>
      </c>
      <c r="G3014" s="2" t="s">
        <v>1421</v>
      </c>
      <c r="H3014" s="2" t="s">
        <v>1425</v>
      </c>
      <c r="I3014" s="2">
        <v>3534</v>
      </c>
      <c r="J3014" s="2">
        <v>0</v>
      </c>
      <c r="K3014" s="2">
        <v>286240713</v>
      </c>
      <c r="L3014" s="3">
        <v>44958</v>
      </c>
      <c r="M3014" s="3">
        <v>46081</v>
      </c>
      <c r="N3014" s="2" t="s">
        <v>1393</v>
      </c>
    </row>
    <row r="3015" spans="2:14" x14ac:dyDescent="0.25">
      <c r="B3015" s="2" t="s">
        <v>3198</v>
      </c>
      <c r="C3015" s="2" t="s">
        <v>3199</v>
      </c>
      <c r="D3015" s="2" t="s">
        <v>41</v>
      </c>
      <c r="E3015" s="2" t="s">
        <v>17</v>
      </c>
      <c r="F3015" s="2" t="s">
        <v>300</v>
      </c>
      <c r="G3015" s="2" t="s">
        <v>3157</v>
      </c>
      <c r="H3015" s="2" t="s">
        <v>3200</v>
      </c>
      <c r="I3015" s="2">
        <v>0</v>
      </c>
      <c r="J3015" s="2">
        <v>0</v>
      </c>
      <c r="K3015" s="2">
        <v>9032401</v>
      </c>
      <c r="L3015" s="3">
        <v>44958</v>
      </c>
      <c r="M3015" s="3">
        <v>45722</v>
      </c>
      <c r="N3015" s="2" t="s">
        <v>3201</v>
      </c>
    </row>
    <row r="3016" spans="2:14" x14ac:dyDescent="0.25">
      <c r="B3016" s="2" t="s">
        <v>3202</v>
      </c>
      <c r="C3016" s="2" t="s">
        <v>3203</v>
      </c>
      <c r="D3016" s="2" t="s">
        <v>41</v>
      </c>
      <c r="E3016" s="2" t="s">
        <v>17</v>
      </c>
      <c r="F3016" s="2" t="s">
        <v>300</v>
      </c>
      <c r="G3016" s="2" t="s">
        <v>1430</v>
      </c>
      <c r="H3016" s="2" t="s">
        <v>3204</v>
      </c>
      <c r="I3016" s="2">
        <v>0</v>
      </c>
      <c r="J3016" s="2">
        <v>0</v>
      </c>
      <c r="K3016" s="2">
        <v>2052401</v>
      </c>
      <c r="L3016" s="3">
        <v>44958</v>
      </c>
      <c r="M3016" s="3">
        <v>45804</v>
      </c>
      <c r="N3016" s="2" t="s">
        <v>3201</v>
      </c>
    </row>
    <row r="3017" spans="2:14" x14ac:dyDescent="0.25">
      <c r="B3017" s="2" t="s">
        <v>3205</v>
      </c>
      <c r="C3017" s="2" t="s">
        <v>3206</v>
      </c>
      <c r="D3017" s="2" t="s">
        <v>41</v>
      </c>
      <c r="E3017" s="2" t="s">
        <v>17</v>
      </c>
      <c r="F3017" s="2" t="s">
        <v>300</v>
      </c>
      <c r="G3017" s="2" t="s">
        <v>1430</v>
      </c>
      <c r="H3017" s="2" t="s">
        <v>3207</v>
      </c>
      <c r="I3017" s="2">
        <v>0</v>
      </c>
      <c r="J3017" s="2">
        <v>0</v>
      </c>
      <c r="K3017" s="2">
        <v>2052401</v>
      </c>
      <c r="L3017" s="3">
        <v>44958</v>
      </c>
      <c r="M3017" s="3">
        <v>45804</v>
      </c>
      <c r="N3017" s="2" t="s">
        <v>3201</v>
      </c>
    </row>
    <row r="3018" spans="2:14" x14ac:dyDescent="0.25">
      <c r="B3018" s="2" t="s">
        <v>3208</v>
      </c>
      <c r="C3018" s="2" t="s">
        <v>3209</v>
      </c>
      <c r="D3018" s="2" t="s">
        <v>41</v>
      </c>
      <c r="E3018" s="2" t="s">
        <v>17</v>
      </c>
      <c r="F3018" s="2" t="s">
        <v>300</v>
      </c>
      <c r="G3018" s="2" t="s">
        <v>1430</v>
      </c>
      <c r="H3018" s="2" t="s">
        <v>1434</v>
      </c>
      <c r="I3018" s="2">
        <v>0</v>
      </c>
      <c r="J3018" s="2">
        <v>0</v>
      </c>
      <c r="K3018" s="2">
        <v>27042412</v>
      </c>
      <c r="L3018" s="3">
        <v>44958</v>
      </c>
      <c r="M3018" s="3">
        <v>45967</v>
      </c>
      <c r="N3018" s="2" t="s">
        <v>1393</v>
      </c>
    </row>
    <row r="3019" spans="2:14" x14ac:dyDescent="0.25">
      <c r="B3019" s="2" t="s">
        <v>3210</v>
      </c>
      <c r="C3019" s="2" t="s">
        <v>3211</v>
      </c>
      <c r="D3019" s="2" t="s">
        <v>41</v>
      </c>
      <c r="E3019" s="2" t="s">
        <v>75</v>
      </c>
      <c r="F3019" s="2" t="s">
        <v>300</v>
      </c>
      <c r="G3019" s="2" t="s">
        <v>1430</v>
      </c>
      <c r="H3019" s="2" t="s">
        <v>3212</v>
      </c>
      <c r="I3019" s="2">
        <v>0</v>
      </c>
      <c r="J3019" s="2">
        <v>0</v>
      </c>
      <c r="K3019" s="2">
        <v>423478</v>
      </c>
      <c r="L3019" s="3">
        <v>44958</v>
      </c>
      <c r="M3019" s="3">
        <v>46113</v>
      </c>
      <c r="N3019" s="2" t="s">
        <v>560</v>
      </c>
    </row>
    <row r="3020" spans="2:14" x14ac:dyDescent="0.25">
      <c r="B3020" s="2" t="s">
        <v>3210</v>
      </c>
      <c r="C3020" s="2" t="s">
        <v>3211</v>
      </c>
      <c r="D3020" s="2" t="s">
        <v>41</v>
      </c>
      <c r="E3020" s="2" t="s">
        <v>17</v>
      </c>
      <c r="F3020" s="2" t="s">
        <v>300</v>
      </c>
      <c r="G3020" s="2" t="s">
        <v>1430</v>
      </c>
      <c r="H3020" s="2" t="s">
        <v>3212</v>
      </c>
      <c r="I3020" s="2">
        <v>0</v>
      </c>
      <c r="J3020" s="2">
        <v>0</v>
      </c>
      <c r="K3020" s="2">
        <v>0</v>
      </c>
      <c r="L3020" s="3">
        <v>46086</v>
      </c>
      <c r="M3020" s="2" t="s">
        <v>30</v>
      </c>
      <c r="N3020" s="2" t="s">
        <v>560</v>
      </c>
    </row>
    <row r="3021" spans="2:14" x14ac:dyDescent="0.25">
      <c r="B3021" s="2" t="s">
        <v>3210</v>
      </c>
      <c r="C3021" s="2" t="s">
        <v>3211</v>
      </c>
      <c r="D3021" s="2" t="s">
        <v>41</v>
      </c>
      <c r="E3021" s="2" t="s">
        <v>17</v>
      </c>
      <c r="F3021" s="2" t="s">
        <v>300</v>
      </c>
      <c r="G3021" s="2" t="s">
        <v>1430</v>
      </c>
      <c r="H3021" s="2" t="s">
        <v>3212</v>
      </c>
      <c r="I3021" s="2">
        <v>0</v>
      </c>
      <c r="J3021" s="2">
        <v>0</v>
      </c>
      <c r="K3021" s="2" t="s">
        <v>3213</v>
      </c>
      <c r="L3021" s="3">
        <v>45929</v>
      </c>
      <c r="M3021" s="3">
        <v>46309</v>
      </c>
      <c r="N3021" s="2" t="s">
        <v>560</v>
      </c>
    </row>
    <row r="3022" spans="2:14" x14ac:dyDescent="0.25">
      <c r="B3022" s="2" t="s">
        <v>3210</v>
      </c>
      <c r="C3022" s="2" t="s">
        <v>3211</v>
      </c>
      <c r="D3022" s="2" t="s">
        <v>41</v>
      </c>
      <c r="E3022" s="2" t="s">
        <v>17</v>
      </c>
      <c r="F3022" s="2" t="s">
        <v>300</v>
      </c>
      <c r="G3022" s="2" t="s">
        <v>1430</v>
      </c>
      <c r="H3022" s="2" t="s">
        <v>3212</v>
      </c>
      <c r="I3022" s="2">
        <v>0</v>
      </c>
      <c r="J3022" s="2">
        <v>0</v>
      </c>
      <c r="K3022" s="2" t="s">
        <v>3214</v>
      </c>
      <c r="L3022" s="3">
        <v>45929</v>
      </c>
      <c r="M3022" s="3">
        <v>46352</v>
      </c>
      <c r="N3022" s="2" t="s">
        <v>560</v>
      </c>
    </row>
    <row r="3023" spans="2:14" x14ac:dyDescent="0.25">
      <c r="B3023" s="2" t="s">
        <v>3210</v>
      </c>
      <c r="C3023" s="2" t="s">
        <v>3211</v>
      </c>
      <c r="D3023" s="2" t="s">
        <v>41</v>
      </c>
      <c r="E3023" s="2" t="s">
        <v>17</v>
      </c>
      <c r="F3023" s="2" t="s">
        <v>300</v>
      </c>
      <c r="G3023" s="2" t="s">
        <v>1430</v>
      </c>
      <c r="H3023" s="2" t="s">
        <v>3212</v>
      </c>
      <c r="I3023" s="2">
        <v>0</v>
      </c>
      <c r="J3023" s="2">
        <v>0</v>
      </c>
      <c r="K3023" s="2">
        <v>423478</v>
      </c>
      <c r="L3023" s="3">
        <v>44958</v>
      </c>
      <c r="M3023" s="3">
        <v>46113</v>
      </c>
      <c r="N3023" s="2" t="s">
        <v>560</v>
      </c>
    </row>
    <row r="3024" spans="2:14" x14ac:dyDescent="0.25">
      <c r="B3024" s="2" t="s">
        <v>3210</v>
      </c>
      <c r="C3024" s="2" t="s">
        <v>3211</v>
      </c>
      <c r="D3024" s="2" t="s">
        <v>41</v>
      </c>
      <c r="E3024" s="2" t="s">
        <v>17</v>
      </c>
      <c r="F3024" s="2" t="s">
        <v>300</v>
      </c>
      <c r="G3024" s="2" t="s">
        <v>1430</v>
      </c>
      <c r="H3024" s="2" t="s">
        <v>3212</v>
      </c>
      <c r="I3024" s="2">
        <v>0</v>
      </c>
      <c r="J3024" s="2">
        <v>0</v>
      </c>
      <c r="K3024" s="2">
        <v>423706</v>
      </c>
      <c r="L3024" s="3">
        <v>44958</v>
      </c>
      <c r="M3024" s="3">
        <v>46143</v>
      </c>
      <c r="N3024" s="2" t="s">
        <v>560</v>
      </c>
    </row>
    <row r="3025" spans="2:14" x14ac:dyDescent="0.25">
      <c r="B3025" s="2" t="s">
        <v>3215</v>
      </c>
      <c r="C3025" s="2" t="s">
        <v>3216</v>
      </c>
      <c r="D3025" s="2" t="s">
        <v>41</v>
      </c>
      <c r="E3025" s="2" t="s">
        <v>17</v>
      </c>
      <c r="F3025" s="2" t="s">
        <v>300</v>
      </c>
      <c r="G3025" s="2" t="s">
        <v>1430</v>
      </c>
      <c r="H3025" s="2" t="s">
        <v>3217</v>
      </c>
      <c r="I3025" s="2">
        <v>0</v>
      </c>
      <c r="J3025" s="2">
        <v>0</v>
      </c>
      <c r="K3025" s="2">
        <v>262240766</v>
      </c>
      <c r="L3025" s="3">
        <v>44958</v>
      </c>
      <c r="M3025" s="3">
        <v>46042</v>
      </c>
      <c r="N3025" s="2" t="s">
        <v>1393</v>
      </c>
    </row>
    <row r="3026" spans="2:14" x14ac:dyDescent="0.25">
      <c r="B3026" s="2" t="s">
        <v>3215</v>
      </c>
      <c r="C3026" s="2" t="s">
        <v>3216</v>
      </c>
      <c r="D3026" s="2" t="s">
        <v>41</v>
      </c>
      <c r="E3026" s="2" t="s">
        <v>17</v>
      </c>
      <c r="F3026" s="2" t="s">
        <v>300</v>
      </c>
      <c r="G3026" s="2" t="s">
        <v>1430</v>
      </c>
      <c r="H3026" s="2" t="s">
        <v>3217</v>
      </c>
      <c r="I3026" s="2">
        <v>0</v>
      </c>
      <c r="J3026" s="2">
        <v>0</v>
      </c>
      <c r="K3026" s="2">
        <v>262240767</v>
      </c>
      <c r="L3026" s="3">
        <v>44958</v>
      </c>
      <c r="M3026" s="3">
        <v>46059</v>
      </c>
      <c r="N3026" s="2" t="s">
        <v>1393</v>
      </c>
    </row>
    <row r="3027" spans="2:14" x14ac:dyDescent="0.25">
      <c r="B3027" s="2" t="s">
        <v>3215</v>
      </c>
      <c r="C3027" s="2" t="s">
        <v>3216</v>
      </c>
      <c r="D3027" s="2" t="s">
        <v>41</v>
      </c>
      <c r="E3027" s="2" t="s">
        <v>17</v>
      </c>
      <c r="F3027" s="2" t="s">
        <v>300</v>
      </c>
      <c r="G3027" s="2" t="s">
        <v>1430</v>
      </c>
      <c r="H3027" s="2" t="s">
        <v>3217</v>
      </c>
      <c r="I3027" s="2">
        <v>0</v>
      </c>
      <c r="J3027" s="2">
        <v>0</v>
      </c>
      <c r="K3027" s="2">
        <v>262240875</v>
      </c>
      <c r="L3027" s="3">
        <v>44958</v>
      </c>
      <c r="M3027" s="3">
        <v>46068</v>
      </c>
      <c r="N3027" s="2" t="s">
        <v>1393</v>
      </c>
    </row>
    <row r="3028" spans="2:14" x14ac:dyDescent="0.25">
      <c r="B3028" s="2" t="s">
        <v>3215</v>
      </c>
      <c r="C3028" s="2" t="s">
        <v>3216</v>
      </c>
      <c r="D3028" s="2" t="s">
        <v>41</v>
      </c>
      <c r="E3028" s="2" t="s">
        <v>17</v>
      </c>
      <c r="F3028" s="2" t="s">
        <v>300</v>
      </c>
      <c r="G3028" s="2" t="s">
        <v>1430</v>
      </c>
      <c r="H3028" s="2" t="s">
        <v>3217</v>
      </c>
      <c r="I3028" s="2">
        <v>0</v>
      </c>
      <c r="J3028" s="2">
        <v>0</v>
      </c>
      <c r="K3028" s="2">
        <v>262240879</v>
      </c>
      <c r="L3028" s="3">
        <v>44958</v>
      </c>
      <c r="M3028" s="3">
        <v>46072</v>
      </c>
      <c r="N3028" s="2" t="s">
        <v>1393</v>
      </c>
    </row>
    <row r="3029" spans="2:14" x14ac:dyDescent="0.25">
      <c r="B3029" s="2" t="s">
        <v>3218</v>
      </c>
      <c r="C3029" s="2" t="s">
        <v>3219</v>
      </c>
      <c r="D3029" s="2" t="s">
        <v>41</v>
      </c>
      <c r="E3029" s="2" t="s">
        <v>17</v>
      </c>
      <c r="F3029" s="2" t="s">
        <v>300</v>
      </c>
      <c r="G3029" s="2" t="s">
        <v>1430</v>
      </c>
      <c r="H3029" s="2" t="s">
        <v>1431</v>
      </c>
      <c r="I3029" s="2">
        <v>0</v>
      </c>
      <c r="J3029" s="2">
        <v>0</v>
      </c>
      <c r="K3029" s="2">
        <v>0</v>
      </c>
      <c r="L3029" s="3">
        <v>45706</v>
      </c>
      <c r="M3029" s="2" t="s">
        <v>30</v>
      </c>
      <c r="N3029" s="2" t="s">
        <v>1393</v>
      </c>
    </row>
    <row r="3030" spans="2:14" x14ac:dyDescent="0.25">
      <c r="B3030" s="2" t="s">
        <v>3218</v>
      </c>
      <c r="C3030" s="2" t="s">
        <v>3219</v>
      </c>
      <c r="D3030" s="2" t="s">
        <v>41</v>
      </c>
      <c r="E3030" s="2" t="s">
        <v>17</v>
      </c>
      <c r="F3030" s="2" t="s">
        <v>300</v>
      </c>
      <c r="G3030" s="2" t="s">
        <v>1430</v>
      </c>
      <c r="H3030" s="2" t="s">
        <v>1431</v>
      </c>
      <c r="I3030" s="2">
        <v>0</v>
      </c>
      <c r="J3030" s="2">
        <v>0</v>
      </c>
      <c r="K3030" s="2">
        <v>28112532</v>
      </c>
      <c r="L3030" s="3">
        <v>46092</v>
      </c>
      <c r="M3030" s="2" t="s">
        <v>30</v>
      </c>
      <c r="N3030" s="2" t="s">
        <v>1393</v>
      </c>
    </row>
    <row r="3031" spans="2:14" x14ac:dyDescent="0.25">
      <c r="B3031" s="2" t="s">
        <v>3220</v>
      </c>
      <c r="C3031" s="2" t="s">
        <v>3221</v>
      </c>
      <c r="D3031" s="2" t="s">
        <v>41</v>
      </c>
      <c r="E3031" s="2" t="s">
        <v>17</v>
      </c>
      <c r="F3031" s="2" t="s">
        <v>300</v>
      </c>
      <c r="G3031" s="2" t="s">
        <v>1421</v>
      </c>
      <c r="H3031" s="2" t="s">
        <v>3222</v>
      </c>
      <c r="I3031" s="2">
        <v>0</v>
      </c>
      <c r="J3031" s="2">
        <v>0</v>
      </c>
      <c r="K3031" s="2">
        <v>379230601</v>
      </c>
      <c r="L3031" s="3">
        <v>45759</v>
      </c>
      <c r="M3031" s="3">
        <v>46251</v>
      </c>
      <c r="N3031" s="2" t="s">
        <v>1393</v>
      </c>
    </row>
    <row r="3032" spans="2:14" x14ac:dyDescent="0.25">
      <c r="B3032" s="2" t="s">
        <v>3220</v>
      </c>
      <c r="C3032" s="2" t="s">
        <v>3221</v>
      </c>
      <c r="D3032" s="2" t="s">
        <v>41</v>
      </c>
      <c r="E3032" s="2" t="s">
        <v>17</v>
      </c>
      <c r="F3032" s="2" t="s">
        <v>300</v>
      </c>
      <c r="G3032" s="2" t="s">
        <v>1421</v>
      </c>
      <c r="H3032" s="2" t="s">
        <v>3222</v>
      </c>
      <c r="I3032" s="2">
        <v>0</v>
      </c>
      <c r="J3032" s="2">
        <v>0</v>
      </c>
      <c r="K3032" s="2">
        <v>379230603</v>
      </c>
      <c r="L3032" s="3">
        <v>45720</v>
      </c>
      <c r="M3032" s="3">
        <v>46251</v>
      </c>
      <c r="N3032" s="2" t="s">
        <v>1393</v>
      </c>
    </row>
    <row r="3033" spans="2:14" x14ac:dyDescent="0.25">
      <c r="B3033" s="2" t="s">
        <v>3220</v>
      </c>
      <c r="C3033" s="2" t="s">
        <v>3221</v>
      </c>
      <c r="D3033" s="2" t="s">
        <v>41</v>
      </c>
      <c r="E3033" s="2" t="s">
        <v>17</v>
      </c>
      <c r="F3033" s="2" t="s">
        <v>300</v>
      </c>
      <c r="G3033" s="2" t="s">
        <v>1421</v>
      </c>
      <c r="H3033" s="2" t="s">
        <v>3222</v>
      </c>
      <c r="I3033" s="2">
        <v>0</v>
      </c>
      <c r="J3033" s="2">
        <v>0</v>
      </c>
      <c r="K3033" s="2">
        <v>379230603</v>
      </c>
      <c r="L3033" s="3">
        <v>46122</v>
      </c>
      <c r="M3033" s="3">
        <v>46644</v>
      </c>
      <c r="N3033" s="2" t="s">
        <v>1393</v>
      </c>
    </row>
    <row r="3034" spans="2:14" x14ac:dyDescent="0.25">
      <c r="B3034" s="2" t="s">
        <v>3220</v>
      </c>
      <c r="C3034" s="2" t="s">
        <v>3221</v>
      </c>
      <c r="D3034" s="2" t="s">
        <v>41</v>
      </c>
      <c r="E3034" s="2" t="s">
        <v>17</v>
      </c>
      <c r="F3034" s="2" t="s">
        <v>300</v>
      </c>
      <c r="G3034" s="2" t="s">
        <v>1421</v>
      </c>
      <c r="H3034" s="2" t="s">
        <v>3222</v>
      </c>
      <c r="I3034" s="2">
        <v>0</v>
      </c>
      <c r="J3034" s="2">
        <v>0</v>
      </c>
      <c r="K3034" s="2">
        <v>379230706</v>
      </c>
      <c r="L3034" s="3">
        <v>45764</v>
      </c>
      <c r="M3034" s="3">
        <v>46251</v>
      </c>
      <c r="N3034" s="2" t="s">
        <v>1393</v>
      </c>
    </row>
    <row r="3035" spans="2:14" x14ac:dyDescent="0.25">
      <c r="B3035" s="2" t="s">
        <v>3220</v>
      </c>
      <c r="C3035" s="2" t="s">
        <v>3221</v>
      </c>
      <c r="D3035" s="2" t="s">
        <v>41</v>
      </c>
      <c r="E3035" s="2" t="s">
        <v>17</v>
      </c>
      <c r="F3035" s="2" t="s">
        <v>300</v>
      </c>
      <c r="G3035" s="2" t="s">
        <v>1421</v>
      </c>
      <c r="H3035" s="2" t="s">
        <v>3222</v>
      </c>
      <c r="I3035" s="2">
        <v>0</v>
      </c>
      <c r="J3035" s="2">
        <v>0</v>
      </c>
      <c r="K3035" s="2">
        <v>379230708</v>
      </c>
      <c r="L3035" s="3">
        <v>45798</v>
      </c>
      <c r="M3035" s="3">
        <v>46339</v>
      </c>
      <c r="N3035" s="2" t="s">
        <v>1393</v>
      </c>
    </row>
    <row r="3036" spans="2:14" x14ac:dyDescent="0.25">
      <c r="B3036" s="2" t="s">
        <v>3220</v>
      </c>
      <c r="C3036" s="2" t="s">
        <v>3221</v>
      </c>
      <c r="D3036" s="2" t="s">
        <v>41</v>
      </c>
      <c r="E3036" s="2" t="s">
        <v>17</v>
      </c>
      <c r="F3036" s="2" t="s">
        <v>300</v>
      </c>
      <c r="G3036" s="2" t="s">
        <v>1421</v>
      </c>
      <c r="H3036" s="2" t="s">
        <v>3222</v>
      </c>
      <c r="I3036" s="2">
        <v>0</v>
      </c>
      <c r="J3036" s="2">
        <v>0</v>
      </c>
      <c r="K3036" s="2">
        <v>379240301</v>
      </c>
      <c r="L3036" s="3">
        <v>45759</v>
      </c>
      <c r="M3036" s="3">
        <v>46251</v>
      </c>
      <c r="N3036" s="2" t="s">
        <v>1393</v>
      </c>
    </row>
    <row r="3037" spans="2:14" x14ac:dyDescent="0.25">
      <c r="B3037" s="2" t="s">
        <v>3220</v>
      </c>
      <c r="C3037" s="2" t="s">
        <v>3221</v>
      </c>
      <c r="D3037" s="2" t="s">
        <v>41</v>
      </c>
      <c r="E3037" s="2" t="s">
        <v>17</v>
      </c>
      <c r="F3037" s="2" t="s">
        <v>300</v>
      </c>
      <c r="G3037" s="2" t="s">
        <v>1421</v>
      </c>
      <c r="H3037" s="2" t="s">
        <v>3222</v>
      </c>
      <c r="I3037" s="2">
        <v>0</v>
      </c>
      <c r="J3037" s="2">
        <v>0</v>
      </c>
      <c r="K3037" s="2">
        <v>379240804</v>
      </c>
      <c r="L3037" s="3">
        <v>45764</v>
      </c>
      <c r="M3037" s="3">
        <v>46278</v>
      </c>
      <c r="N3037" s="2" t="s">
        <v>1393</v>
      </c>
    </row>
    <row r="3038" spans="2:14" x14ac:dyDescent="0.25">
      <c r="B3038" s="2" t="s">
        <v>3220</v>
      </c>
      <c r="C3038" s="2" t="s">
        <v>3221</v>
      </c>
      <c r="D3038" s="2" t="s">
        <v>41</v>
      </c>
      <c r="E3038" s="2" t="s">
        <v>17</v>
      </c>
      <c r="F3038" s="2" t="s">
        <v>300</v>
      </c>
      <c r="G3038" s="2" t="s">
        <v>1421</v>
      </c>
      <c r="H3038" s="2" t="s">
        <v>3222</v>
      </c>
      <c r="I3038" s="2">
        <v>0</v>
      </c>
      <c r="J3038" s="2">
        <v>0</v>
      </c>
      <c r="K3038" s="2" t="s">
        <v>470</v>
      </c>
      <c r="L3038" s="2" t="s">
        <v>30</v>
      </c>
      <c r="M3038" s="2" t="s">
        <v>30</v>
      </c>
      <c r="N3038" s="2" t="s">
        <v>1393</v>
      </c>
    </row>
    <row r="3039" spans="2:14" hidden="1" x14ac:dyDescent="0.25">
      <c r="B3039" s="2" t="s">
        <v>3220</v>
      </c>
      <c r="C3039" s="2" t="s">
        <v>3221</v>
      </c>
      <c r="D3039" s="2" t="s">
        <v>41</v>
      </c>
      <c r="E3039" s="2" t="s">
        <v>233</v>
      </c>
      <c r="F3039" s="2" t="s">
        <v>300</v>
      </c>
      <c r="G3039" s="2" t="s">
        <v>1421</v>
      </c>
      <c r="H3039" s="2" t="s">
        <v>3222</v>
      </c>
      <c r="I3039" s="2">
        <v>0</v>
      </c>
      <c r="J3039" s="2">
        <v>0</v>
      </c>
      <c r="K3039" s="2">
        <v>0</v>
      </c>
      <c r="L3039" s="3">
        <v>45938</v>
      </c>
      <c r="M3039" s="2" t="s">
        <v>30</v>
      </c>
      <c r="N3039" s="2" t="s">
        <v>1393</v>
      </c>
    </row>
    <row r="3040" spans="2:14" x14ac:dyDescent="0.25">
      <c r="B3040" s="2" t="s">
        <v>3223</v>
      </c>
      <c r="C3040" s="2" t="s">
        <v>3224</v>
      </c>
      <c r="D3040" s="2" t="s">
        <v>41</v>
      </c>
      <c r="E3040" s="2" t="s">
        <v>17</v>
      </c>
      <c r="F3040" s="2" t="s">
        <v>300</v>
      </c>
      <c r="G3040" s="2" t="s">
        <v>1421</v>
      </c>
      <c r="H3040" s="2" t="s">
        <v>3225</v>
      </c>
      <c r="I3040" s="2">
        <v>0</v>
      </c>
      <c r="J3040" s="2">
        <v>0</v>
      </c>
      <c r="K3040" s="2">
        <v>381230705</v>
      </c>
      <c r="L3040" s="3">
        <v>45785</v>
      </c>
      <c r="M3040" s="3">
        <v>46291</v>
      </c>
      <c r="N3040" s="2" t="s">
        <v>1393</v>
      </c>
    </row>
    <row r="3041" spans="2:14" x14ac:dyDescent="0.25">
      <c r="B3041" s="2" t="s">
        <v>3226</v>
      </c>
      <c r="C3041" s="2" t="s">
        <v>3227</v>
      </c>
      <c r="D3041" s="2" t="s">
        <v>41</v>
      </c>
      <c r="E3041" s="2" t="s">
        <v>17</v>
      </c>
      <c r="F3041" s="2" t="s">
        <v>300</v>
      </c>
      <c r="G3041" s="2" t="s">
        <v>1430</v>
      </c>
      <c r="H3041" s="2" t="s">
        <v>3212</v>
      </c>
      <c r="I3041" s="2">
        <v>0</v>
      </c>
      <c r="J3041" s="2">
        <v>0</v>
      </c>
      <c r="K3041" s="2" t="s">
        <v>3228</v>
      </c>
      <c r="L3041" s="3">
        <v>45929</v>
      </c>
      <c r="M3041" s="3">
        <v>46361</v>
      </c>
      <c r="N3041" s="2" t="s">
        <v>560</v>
      </c>
    </row>
    <row r="3042" spans="2:14" x14ac:dyDescent="0.25">
      <c r="B3042" s="2" t="s">
        <v>3229</v>
      </c>
      <c r="C3042" s="2" t="s">
        <v>3230</v>
      </c>
      <c r="D3042" s="2" t="s">
        <v>41</v>
      </c>
      <c r="E3042" s="2" t="s">
        <v>17</v>
      </c>
      <c r="F3042" s="2" t="s">
        <v>300</v>
      </c>
      <c r="G3042" s="2" t="s">
        <v>1421</v>
      </c>
      <c r="H3042" s="2" t="s">
        <v>3231</v>
      </c>
      <c r="I3042" s="2">
        <v>376</v>
      </c>
      <c r="J3042" s="2">
        <v>0</v>
      </c>
      <c r="K3042" s="2" t="s">
        <v>3232</v>
      </c>
      <c r="L3042" s="3">
        <v>45958</v>
      </c>
      <c r="M3042" s="3">
        <v>46483</v>
      </c>
      <c r="N3042" s="2" t="s">
        <v>560</v>
      </c>
    </row>
    <row r="3043" spans="2:14" x14ac:dyDescent="0.25">
      <c r="B3043" s="2" t="s">
        <v>3229</v>
      </c>
      <c r="C3043" s="2" t="s">
        <v>3230</v>
      </c>
      <c r="D3043" s="2" t="s">
        <v>41</v>
      </c>
      <c r="E3043" s="2" t="s">
        <v>17</v>
      </c>
      <c r="F3043" s="2" t="s">
        <v>300</v>
      </c>
      <c r="G3043" s="2" t="s">
        <v>1421</v>
      </c>
      <c r="H3043" s="2" t="s">
        <v>3231</v>
      </c>
      <c r="I3043" s="2">
        <v>376</v>
      </c>
      <c r="J3043" s="2">
        <v>0</v>
      </c>
      <c r="K3043" s="2" t="s">
        <v>3186</v>
      </c>
      <c r="L3043" s="3">
        <v>45979</v>
      </c>
      <c r="M3043" s="3">
        <v>46486</v>
      </c>
      <c r="N3043" s="2" t="s">
        <v>560</v>
      </c>
    </row>
    <row r="3044" spans="2:14" x14ac:dyDescent="0.25">
      <c r="B3044" s="2" t="s">
        <v>3229</v>
      </c>
      <c r="C3044" s="2" t="s">
        <v>3230</v>
      </c>
      <c r="D3044" s="2" t="s">
        <v>41</v>
      </c>
      <c r="E3044" s="2" t="s">
        <v>17</v>
      </c>
      <c r="F3044" s="2" t="s">
        <v>300</v>
      </c>
      <c r="G3044" s="2" t="s">
        <v>1421</v>
      </c>
      <c r="H3044" s="2" t="s">
        <v>3231</v>
      </c>
      <c r="I3044" s="2">
        <v>376</v>
      </c>
      <c r="J3044" s="2">
        <v>0</v>
      </c>
      <c r="K3044" s="2" t="s">
        <v>3129</v>
      </c>
      <c r="L3044" s="3">
        <v>45990</v>
      </c>
      <c r="M3044" s="3">
        <v>46508</v>
      </c>
      <c r="N3044" s="2" t="s">
        <v>560</v>
      </c>
    </row>
    <row r="3045" spans="2:14" x14ac:dyDescent="0.25">
      <c r="B3045" s="2" t="s">
        <v>3229</v>
      </c>
      <c r="C3045" s="2" t="s">
        <v>3230</v>
      </c>
      <c r="D3045" s="2" t="s">
        <v>41</v>
      </c>
      <c r="E3045" s="2" t="s">
        <v>17</v>
      </c>
      <c r="F3045" s="2" t="s">
        <v>300</v>
      </c>
      <c r="G3045" s="2" t="s">
        <v>1421</v>
      </c>
      <c r="H3045" s="2" t="s">
        <v>3231</v>
      </c>
      <c r="I3045" s="2">
        <v>376</v>
      </c>
      <c r="J3045" s="2">
        <v>4</v>
      </c>
      <c r="K3045" s="2" t="s">
        <v>3181</v>
      </c>
      <c r="L3045" s="3">
        <v>46127</v>
      </c>
      <c r="M3045" s="3">
        <v>46597</v>
      </c>
      <c r="N3045" s="2" t="s">
        <v>560</v>
      </c>
    </row>
    <row r="3046" spans="2:14" x14ac:dyDescent="0.25">
      <c r="B3046" s="2" t="s">
        <v>3229</v>
      </c>
      <c r="C3046" s="2" t="s">
        <v>3230</v>
      </c>
      <c r="D3046" s="2" t="s">
        <v>41</v>
      </c>
      <c r="E3046" s="2" t="s">
        <v>17</v>
      </c>
      <c r="F3046" s="2" t="s">
        <v>300</v>
      </c>
      <c r="G3046" s="2" t="s">
        <v>1421</v>
      </c>
      <c r="H3046" s="2" t="s">
        <v>3231</v>
      </c>
      <c r="I3046" s="2">
        <v>376</v>
      </c>
      <c r="J3046" s="2">
        <v>372</v>
      </c>
      <c r="K3046" s="2" t="s">
        <v>3182</v>
      </c>
      <c r="L3046" s="3">
        <v>46127</v>
      </c>
      <c r="M3046" s="3">
        <v>46601</v>
      </c>
      <c r="N3046" s="2" t="s">
        <v>560</v>
      </c>
    </row>
    <row r="3047" spans="2:14" x14ac:dyDescent="0.25">
      <c r="B3047" s="2" t="s">
        <v>3233</v>
      </c>
      <c r="C3047" s="2" t="s">
        <v>3234</v>
      </c>
      <c r="D3047" s="2" t="s">
        <v>41</v>
      </c>
      <c r="E3047" s="2" t="s">
        <v>17</v>
      </c>
      <c r="F3047" s="2" t="s">
        <v>300</v>
      </c>
      <c r="G3047" s="2" t="s">
        <v>1421</v>
      </c>
      <c r="H3047" s="2" t="s">
        <v>3235</v>
      </c>
      <c r="I3047" s="2">
        <v>402</v>
      </c>
      <c r="J3047" s="2">
        <v>0</v>
      </c>
      <c r="K3047" s="2" t="s">
        <v>3236</v>
      </c>
      <c r="L3047" s="3">
        <v>45958</v>
      </c>
      <c r="M3047" s="3">
        <v>46479</v>
      </c>
      <c r="N3047" s="2" t="s">
        <v>560</v>
      </c>
    </row>
    <row r="3048" spans="2:14" x14ac:dyDescent="0.25">
      <c r="B3048" s="2" t="s">
        <v>3233</v>
      </c>
      <c r="C3048" s="2" t="s">
        <v>3234</v>
      </c>
      <c r="D3048" s="2" t="s">
        <v>41</v>
      </c>
      <c r="E3048" s="2" t="s">
        <v>17</v>
      </c>
      <c r="F3048" s="2" t="s">
        <v>300</v>
      </c>
      <c r="G3048" s="2" t="s">
        <v>1421</v>
      </c>
      <c r="H3048" s="2" t="s">
        <v>3235</v>
      </c>
      <c r="I3048" s="2">
        <v>402</v>
      </c>
      <c r="J3048" s="2">
        <v>0</v>
      </c>
      <c r="K3048" s="2" t="s">
        <v>3187</v>
      </c>
      <c r="L3048" s="3">
        <v>45979</v>
      </c>
      <c r="M3048" s="3">
        <v>46512</v>
      </c>
      <c r="N3048" s="2" t="s">
        <v>560</v>
      </c>
    </row>
    <row r="3049" spans="2:14" x14ac:dyDescent="0.25">
      <c r="B3049" s="2" t="s">
        <v>3233</v>
      </c>
      <c r="C3049" s="2" t="s">
        <v>3234</v>
      </c>
      <c r="D3049" s="2" t="s">
        <v>41</v>
      </c>
      <c r="E3049" s="2" t="s">
        <v>17</v>
      </c>
      <c r="F3049" s="2" t="s">
        <v>300</v>
      </c>
      <c r="G3049" s="2" t="s">
        <v>1421</v>
      </c>
      <c r="H3049" s="2" t="s">
        <v>3235</v>
      </c>
      <c r="I3049" s="2">
        <v>402</v>
      </c>
      <c r="J3049" s="2">
        <v>0</v>
      </c>
      <c r="K3049" s="2" t="s">
        <v>3177</v>
      </c>
      <c r="L3049" s="3">
        <v>45990</v>
      </c>
      <c r="M3049" s="3">
        <v>46521</v>
      </c>
      <c r="N3049" s="2" t="s">
        <v>560</v>
      </c>
    </row>
    <row r="3050" spans="2:14" x14ac:dyDescent="0.25">
      <c r="B3050" s="2" t="s">
        <v>3233</v>
      </c>
      <c r="C3050" s="2" t="s">
        <v>3234</v>
      </c>
      <c r="D3050" s="2" t="s">
        <v>41</v>
      </c>
      <c r="E3050" s="2" t="s">
        <v>17</v>
      </c>
      <c r="F3050" s="2" t="s">
        <v>300</v>
      </c>
      <c r="G3050" s="2" t="s">
        <v>1421</v>
      </c>
      <c r="H3050" s="2" t="s">
        <v>3235</v>
      </c>
      <c r="I3050" s="2">
        <v>402</v>
      </c>
      <c r="J3050" s="2">
        <v>0</v>
      </c>
      <c r="K3050" s="2" t="s">
        <v>3237</v>
      </c>
      <c r="L3050" s="3">
        <v>46002</v>
      </c>
      <c r="M3050" s="3">
        <v>46508</v>
      </c>
      <c r="N3050" s="2" t="s">
        <v>560</v>
      </c>
    </row>
    <row r="3051" spans="2:14" x14ac:dyDescent="0.25">
      <c r="B3051" s="2" t="s">
        <v>3233</v>
      </c>
      <c r="C3051" s="2" t="s">
        <v>3234</v>
      </c>
      <c r="D3051" s="2" t="s">
        <v>41</v>
      </c>
      <c r="E3051" s="2" t="s">
        <v>17</v>
      </c>
      <c r="F3051" s="2" t="s">
        <v>300</v>
      </c>
      <c r="G3051" s="2" t="s">
        <v>1421</v>
      </c>
      <c r="H3051" s="2" t="s">
        <v>3235</v>
      </c>
      <c r="I3051" s="2">
        <v>402</v>
      </c>
      <c r="J3051" s="2">
        <v>0</v>
      </c>
      <c r="K3051" s="2" t="s">
        <v>3178</v>
      </c>
      <c r="L3051" s="3">
        <v>46010</v>
      </c>
      <c r="M3051" s="3">
        <v>46529</v>
      </c>
      <c r="N3051" s="2" t="s">
        <v>560</v>
      </c>
    </row>
    <row r="3052" spans="2:14" x14ac:dyDescent="0.25">
      <c r="B3052" s="2" t="s">
        <v>3233</v>
      </c>
      <c r="C3052" s="2" t="s">
        <v>3234</v>
      </c>
      <c r="D3052" s="2" t="s">
        <v>41</v>
      </c>
      <c r="E3052" s="2" t="s">
        <v>17</v>
      </c>
      <c r="F3052" s="2" t="s">
        <v>300</v>
      </c>
      <c r="G3052" s="2" t="s">
        <v>1421</v>
      </c>
      <c r="H3052" s="2" t="s">
        <v>3235</v>
      </c>
      <c r="I3052" s="2">
        <v>402</v>
      </c>
      <c r="J3052" s="2">
        <v>0</v>
      </c>
      <c r="K3052" s="2" t="s">
        <v>3132</v>
      </c>
      <c r="L3052" s="3">
        <v>46053</v>
      </c>
      <c r="M3052" s="3">
        <v>46548</v>
      </c>
      <c r="N3052" s="2" t="s">
        <v>560</v>
      </c>
    </row>
    <row r="3053" spans="2:14" x14ac:dyDescent="0.25">
      <c r="B3053" s="2" t="s">
        <v>3233</v>
      </c>
      <c r="C3053" s="2" t="s">
        <v>3234</v>
      </c>
      <c r="D3053" s="2" t="s">
        <v>41</v>
      </c>
      <c r="E3053" s="2" t="s">
        <v>17</v>
      </c>
      <c r="F3053" s="2" t="s">
        <v>300</v>
      </c>
      <c r="G3053" s="2" t="s">
        <v>1421</v>
      </c>
      <c r="H3053" s="2" t="s">
        <v>3235</v>
      </c>
      <c r="I3053" s="2">
        <v>402</v>
      </c>
      <c r="J3053" s="2">
        <v>156</v>
      </c>
      <c r="K3053" s="2" t="s">
        <v>3238</v>
      </c>
      <c r="L3053" s="3">
        <v>46127</v>
      </c>
      <c r="M3053" s="3">
        <v>46588</v>
      </c>
      <c r="N3053" s="2" t="s">
        <v>560</v>
      </c>
    </row>
    <row r="3054" spans="2:14" x14ac:dyDescent="0.25">
      <c r="B3054" s="2" t="s">
        <v>3233</v>
      </c>
      <c r="C3054" s="2" t="s">
        <v>3234</v>
      </c>
      <c r="D3054" s="2" t="s">
        <v>41</v>
      </c>
      <c r="E3054" s="2" t="s">
        <v>17</v>
      </c>
      <c r="F3054" s="2" t="s">
        <v>300</v>
      </c>
      <c r="G3054" s="2" t="s">
        <v>1421</v>
      </c>
      <c r="H3054" s="2" t="s">
        <v>3235</v>
      </c>
      <c r="I3054" s="2">
        <v>402</v>
      </c>
      <c r="J3054" s="2">
        <v>222</v>
      </c>
      <c r="K3054" s="2" t="s">
        <v>3181</v>
      </c>
      <c r="L3054" s="3">
        <v>46127</v>
      </c>
      <c r="M3054" s="3">
        <v>46597</v>
      </c>
      <c r="N3054" s="2" t="s">
        <v>560</v>
      </c>
    </row>
    <row r="3055" spans="2:14" x14ac:dyDescent="0.25">
      <c r="B3055" s="2" t="s">
        <v>3233</v>
      </c>
      <c r="C3055" s="2" t="s">
        <v>3234</v>
      </c>
      <c r="D3055" s="2" t="s">
        <v>41</v>
      </c>
      <c r="E3055" s="2" t="s">
        <v>17</v>
      </c>
      <c r="F3055" s="2" t="s">
        <v>300</v>
      </c>
      <c r="G3055" s="2" t="s">
        <v>1421</v>
      </c>
      <c r="H3055" s="2" t="s">
        <v>3235</v>
      </c>
      <c r="I3055" s="2">
        <v>402</v>
      </c>
      <c r="J3055" s="2">
        <v>24</v>
      </c>
      <c r="K3055" s="2" t="s">
        <v>3182</v>
      </c>
      <c r="L3055" s="3">
        <v>46127</v>
      </c>
      <c r="M3055" s="3">
        <v>46601</v>
      </c>
      <c r="N3055" s="2" t="s">
        <v>560</v>
      </c>
    </row>
    <row r="3056" spans="2:14" x14ac:dyDescent="0.25">
      <c r="B3056" s="2" t="s">
        <v>3239</v>
      </c>
      <c r="C3056" s="2" t="s">
        <v>1420</v>
      </c>
      <c r="D3056" s="2" t="s">
        <v>41</v>
      </c>
      <c r="E3056" s="2" t="s">
        <v>17</v>
      </c>
      <c r="F3056" s="2" t="s">
        <v>300</v>
      </c>
      <c r="G3056" s="2" t="s">
        <v>1421</v>
      </c>
      <c r="H3056" s="2" t="s">
        <v>1422</v>
      </c>
      <c r="I3056" s="2">
        <v>0</v>
      </c>
      <c r="J3056" s="2">
        <v>0</v>
      </c>
      <c r="K3056" s="2">
        <v>0</v>
      </c>
      <c r="L3056" s="3">
        <v>46134</v>
      </c>
      <c r="M3056" s="2" t="s">
        <v>30</v>
      </c>
      <c r="N3056" s="2" t="s">
        <v>1393</v>
      </c>
    </row>
    <row r="3057" spans="2:14" x14ac:dyDescent="0.25">
      <c r="B3057" s="2" t="s">
        <v>3239</v>
      </c>
      <c r="C3057" s="2" t="s">
        <v>1420</v>
      </c>
      <c r="D3057" s="2" t="s">
        <v>41</v>
      </c>
      <c r="E3057" s="2" t="s">
        <v>17</v>
      </c>
      <c r="F3057" s="2" t="s">
        <v>300</v>
      </c>
      <c r="G3057" s="2" t="s">
        <v>1421</v>
      </c>
      <c r="H3057" s="2" t="s">
        <v>1422</v>
      </c>
      <c r="I3057" s="2">
        <v>0</v>
      </c>
      <c r="J3057" s="2">
        <v>0</v>
      </c>
      <c r="K3057" s="2">
        <v>36701262000</v>
      </c>
      <c r="L3057" s="3">
        <v>46084</v>
      </c>
      <c r="M3057" s="3">
        <v>46605</v>
      </c>
      <c r="N3057" s="2" t="s">
        <v>1393</v>
      </c>
    </row>
    <row r="3058" spans="2:14" x14ac:dyDescent="0.25">
      <c r="B3058" s="2" t="s">
        <v>3239</v>
      </c>
      <c r="C3058" s="2" t="s">
        <v>1420</v>
      </c>
      <c r="D3058" s="2" t="s">
        <v>41</v>
      </c>
      <c r="E3058" s="2" t="s">
        <v>151</v>
      </c>
      <c r="F3058" s="2" t="s">
        <v>300</v>
      </c>
      <c r="G3058" s="2" t="s">
        <v>1421</v>
      </c>
      <c r="H3058" s="2" t="s">
        <v>1422</v>
      </c>
      <c r="I3058" s="2">
        <v>0</v>
      </c>
      <c r="J3058" s="2">
        <v>0</v>
      </c>
      <c r="K3058" s="2">
        <v>36701262000</v>
      </c>
      <c r="L3058" s="3">
        <v>46084</v>
      </c>
      <c r="M3058" s="3">
        <v>46605</v>
      </c>
      <c r="N3058" s="2" t="s">
        <v>1393</v>
      </c>
    </row>
    <row r="3059" spans="2:14" x14ac:dyDescent="0.25">
      <c r="B3059" s="2" t="s">
        <v>3240</v>
      </c>
      <c r="C3059" s="2" t="s">
        <v>3241</v>
      </c>
      <c r="D3059" s="2" t="s">
        <v>16</v>
      </c>
      <c r="E3059" s="2" t="s">
        <v>17</v>
      </c>
      <c r="F3059" s="2" t="s">
        <v>18</v>
      </c>
      <c r="G3059" s="2" t="s">
        <v>90</v>
      </c>
      <c r="H3059" s="2" t="s">
        <v>3242</v>
      </c>
      <c r="I3059" s="2">
        <v>29198</v>
      </c>
      <c r="J3059" s="2">
        <v>0</v>
      </c>
      <c r="K3059" s="2" t="s">
        <v>3243</v>
      </c>
      <c r="L3059" s="3">
        <v>44958</v>
      </c>
      <c r="M3059" s="3">
        <v>45870</v>
      </c>
      <c r="N3059" s="2" t="s">
        <v>1917</v>
      </c>
    </row>
    <row r="3060" spans="2:14" x14ac:dyDescent="0.25">
      <c r="B3060" s="2" t="s">
        <v>3240</v>
      </c>
      <c r="C3060" s="2" t="s">
        <v>3241</v>
      </c>
      <c r="D3060" s="2" t="s">
        <v>16</v>
      </c>
      <c r="E3060" s="2" t="s">
        <v>17</v>
      </c>
      <c r="F3060" s="2" t="s">
        <v>18</v>
      </c>
      <c r="G3060" s="2" t="s">
        <v>90</v>
      </c>
      <c r="H3060" s="2" t="s">
        <v>3242</v>
      </c>
      <c r="I3060" s="2">
        <v>29198</v>
      </c>
      <c r="J3060" s="2">
        <v>0</v>
      </c>
      <c r="K3060" s="2" t="s">
        <v>3244</v>
      </c>
      <c r="L3060" s="3">
        <v>44958</v>
      </c>
      <c r="M3060" s="3">
        <v>45870</v>
      </c>
      <c r="N3060" s="2" t="s">
        <v>1917</v>
      </c>
    </row>
    <row r="3061" spans="2:14" x14ac:dyDescent="0.25">
      <c r="B3061" s="2" t="s">
        <v>3240</v>
      </c>
      <c r="C3061" s="2" t="s">
        <v>3241</v>
      </c>
      <c r="D3061" s="2" t="s">
        <v>16</v>
      </c>
      <c r="E3061" s="2" t="s">
        <v>17</v>
      </c>
      <c r="F3061" s="2" t="s">
        <v>18</v>
      </c>
      <c r="G3061" s="2" t="s">
        <v>90</v>
      </c>
      <c r="H3061" s="2" t="s">
        <v>3242</v>
      </c>
      <c r="I3061" s="2">
        <v>29198</v>
      </c>
      <c r="J3061" s="2">
        <v>0</v>
      </c>
      <c r="K3061" s="2" t="s">
        <v>3245</v>
      </c>
      <c r="L3061" s="3">
        <v>44958</v>
      </c>
      <c r="M3061" s="3">
        <v>45870</v>
      </c>
      <c r="N3061" s="2" t="s">
        <v>1917</v>
      </c>
    </row>
    <row r="3062" spans="2:14" x14ac:dyDescent="0.25">
      <c r="B3062" s="2" t="s">
        <v>3240</v>
      </c>
      <c r="C3062" s="2" t="s">
        <v>3241</v>
      </c>
      <c r="D3062" s="2" t="s">
        <v>16</v>
      </c>
      <c r="E3062" s="2" t="s">
        <v>17</v>
      </c>
      <c r="F3062" s="2" t="s">
        <v>18</v>
      </c>
      <c r="G3062" s="2" t="s">
        <v>90</v>
      </c>
      <c r="H3062" s="2" t="s">
        <v>3242</v>
      </c>
      <c r="I3062" s="2">
        <v>29198</v>
      </c>
      <c r="J3062" s="2">
        <v>0</v>
      </c>
      <c r="K3062" s="2">
        <v>25103801</v>
      </c>
      <c r="L3062" s="3">
        <v>45992</v>
      </c>
      <c r="M3062" s="3">
        <v>46874</v>
      </c>
      <c r="N3062" s="2" t="s">
        <v>1917</v>
      </c>
    </row>
    <row r="3063" spans="2:14" x14ac:dyDescent="0.25">
      <c r="B3063" s="2" t="s">
        <v>3240</v>
      </c>
      <c r="C3063" s="2" t="s">
        <v>3241</v>
      </c>
      <c r="D3063" s="2" t="s">
        <v>16</v>
      </c>
      <c r="E3063" s="2" t="s">
        <v>17</v>
      </c>
      <c r="F3063" s="2" t="s">
        <v>18</v>
      </c>
      <c r="G3063" s="2" t="s">
        <v>90</v>
      </c>
      <c r="H3063" s="2" t="s">
        <v>3242</v>
      </c>
      <c r="I3063" s="2">
        <v>29198</v>
      </c>
      <c r="J3063" s="2">
        <v>0</v>
      </c>
      <c r="K3063" s="2" t="s">
        <v>3246</v>
      </c>
      <c r="L3063" s="3">
        <v>44958</v>
      </c>
      <c r="M3063" s="3">
        <v>46082</v>
      </c>
      <c r="N3063" s="2" t="s">
        <v>1917</v>
      </c>
    </row>
    <row r="3064" spans="2:14" x14ac:dyDescent="0.25">
      <c r="B3064" s="2" t="s">
        <v>3240</v>
      </c>
      <c r="C3064" s="2" t="s">
        <v>3241</v>
      </c>
      <c r="D3064" s="2" t="s">
        <v>16</v>
      </c>
      <c r="E3064" s="2" t="s">
        <v>17</v>
      </c>
      <c r="F3064" s="2" t="s">
        <v>18</v>
      </c>
      <c r="G3064" s="2" t="s">
        <v>90</v>
      </c>
      <c r="H3064" s="2" t="s">
        <v>3242</v>
      </c>
      <c r="I3064" s="2">
        <v>29198</v>
      </c>
      <c r="J3064" s="2">
        <v>0</v>
      </c>
      <c r="K3064" s="2" t="s">
        <v>3247</v>
      </c>
      <c r="L3064" s="3">
        <v>44958</v>
      </c>
      <c r="M3064" s="3">
        <v>46082</v>
      </c>
      <c r="N3064" s="2" t="s">
        <v>1917</v>
      </c>
    </row>
    <row r="3065" spans="2:14" x14ac:dyDescent="0.25">
      <c r="B3065" s="2" t="s">
        <v>3240</v>
      </c>
      <c r="C3065" s="2" t="s">
        <v>3241</v>
      </c>
      <c r="D3065" s="2" t="s">
        <v>16</v>
      </c>
      <c r="E3065" s="2" t="s">
        <v>17</v>
      </c>
      <c r="F3065" s="2" t="s">
        <v>18</v>
      </c>
      <c r="G3065" s="2" t="s">
        <v>90</v>
      </c>
      <c r="H3065" s="2" t="s">
        <v>3242</v>
      </c>
      <c r="I3065" s="2">
        <v>29198</v>
      </c>
      <c r="J3065" s="2">
        <v>0</v>
      </c>
      <c r="K3065" s="2" t="s">
        <v>3248</v>
      </c>
      <c r="L3065" s="3">
        <v>44958</v>
      </c>
      <c r="M3065" s="3">
        <v>46388</v>
      </c>
      <c r="N3065" s="2" t="s">
        <v>1917</v>
      </c>
    </row>
    <row r="3066" spans="2:14" x14ac:dyDescent="0.25">
      <c r="B3066" s="2" t="s">
        <v>3240</v>
      </c>
      <c r="C3066" s="2" t="s">
        <v>3241</v>
      </c>
      <c r="D3066" s="2" t="s">
        <v>16</v>
      </c>
      <c r="E3066" s="2" t="s">
        <v>17</v>
      </c>
      <c r="F3066" s="2" t="s">
        <v>18</v>
      </c>
      <c r="G3066" s="2" t="s">
        <v>90</v>
      </c>
      <c r="H3066" s="2" t="s">
        <v>3242</v>
      </c>
      <c r="I3066" s="2">
        <v>29198</v>
      </c>
      <c r="J3066" s="2">
        <v>0</v>
      </c>
      <c r="K3066" s="2" t="s">
        <v>3249</v>
      </c>
      <c r="L3066" s="3">
        <v>44958</v>
      </c>
      <c r="M3066" s="3">
        <v>46388</v>
      </c>
      <c r="N3066" s="2" t="s">
        <v>1917</v>
      </c>
    </row>
    <row r="3067" spans="2:14" x14ac:dyDescent="0.25">
      <c r="B3067" s="2" t="s">
        <v>3240</v>
      </c>
      <c r="C3067" s="2" t="s">
        <v>3241</v>
      </c>
      <c r="D3067" s="2" t="s">
        <v>16</v>
      </c>
      <c r="E3067" s="2" t="s">
        <v>17</v>
      </c>
      <c r="F3067" s="2" t="s">
        <v>18</v>
      </c>
      <c r="G3067" s="2" t="s">
        <v>90</v>
      </c>
      <c r="H3067" s="2" t="s">
        <v>3242</v>
      </c>
      <c r="I3067" s="2">
        <v>29198</v>
      </c>
      <c r="J3067" s="2">
        <v>0</v>
      </c>
      <c r="K3067" s="2" t="s">
        <v>3250</v>
      </c>
      <c r="L3067" s="3">
        <v>45660</v>
      </c>
      <c r="M3067" s="3">
        <v>46478</v>
      </c>
      <c r="N3067" s="2" t="s">
        <v>1917</v>
      </c>
    </row>
    <row r="3068" spans="2:14" x14ac:dyDescent="0.25">
      <c r="B3068" s="2" t="s">
        <v>3240</v>
      </c>
      <c r="C3068" s="2" t="s">
        <v>3241</v>
      </c>
      <c r="D3068" s="2" t="s">
        <v>16</v>
      </c>
      <c r="E3068" s="2" t="s">
        <v>17</v>
      </c>
      <c r="F3068" s="2" t="s">
        <v>18</v>
      </c>
      <c r="G3068" s="2" t="s">
        <v>90</v>
      </c>
      <c r="H3068" s="2" t="s">
        <v>3242</v>
      </c>
      <c r="I3068" s="2">
        <v>29198</v>
      </c>
      <c r="J3068" s="2">
        <v>0</v>
      </c>
      <c r="K3068" s="2" t="s">
        <v>3251</v>
      </c>
      <c r="L3068" s="3">
        <v>45660</v>
      </c>
      <c r="M3068" s="3">
        <v>46478</v>
      </c>
      <c r="N3068" s="2" t="s">
        <v>1917</v>
      </c>
    </row>
    <row r="3069" spans="2:14" x14ac:dyDescent="0.25">
      <c r="B3069" s="2" t="s">
        <v>3240</v>
      </c>
      <c r="C3069" s="2" t="s">
        <v>3241</v>
      </c>
      <c r="D3069" s="2" t="s">
        <v>16</v>
      </c>
      <c r="E3069" s="2" t="s">
        <v>17</v>
      </c>
      <c r="F3069" s="2" t="s">
        <v>18</v>
      </c>
      <c r="G3069" s="2" t="s">
        <v>90</v>
      </c>
      <c r="H3069" s="2" t="s">
        <v>3242</v>
      </c>
      <c r="I3069" s="2">
        <v>29198</v>
      </c>
      <c r="J3069" s="2">
        <v>0</v>
      </c>
      <c r="K3069" s="2" t="s">
        <v>3252</v>
      </c>
      <c r="L3069" s="3">
        <v>45689</v>
      </c>
      <c r="M3069" s="3">
        <v>46692</v>
      </c>
      <c r="N3069" s="2" t="s">
        <v>1917</v>
      </c>
    </row>
    <row r="3070" spans="2:14" x14ac:dyDescent="0.25">
      <c r="B3070" s="2" t="s">
        <v>3240</v>
      </c>
      <c r="C3070" s="2" t="s">
        <v>3241</v>
      </c>
      <c r="D3070" s="2" t="s">
        <v>16</v>
      </c>
      <c r="E3070" s="2" t="s">
        <v>17</v>
      </c>
      <c r="F3070" s="2" t="s">
        <v>18</v>
      </c>
      <c r="G3070" s="2" t="s">
        <v>90</v>
      </c>
      <c r="H3070" s="2" t="s">
        <v>3242</v>
      </c>
      <c r="I3070" s="2">
        <v>29198</v>
      </c>
      <c r="J3070" s="2">
        <v>0</v>
      </c>
      <c r="K3070" s="2" t="s">
        <v>3253</v>
      </c>
      <c r="L3070" s="3">
        <v>45717</v>
      </c>
      <c r="M3070" s="3">
        <v>46692</v>
      </c>
      <c r="N3070" s="2" t="s">
        <v>1917</v>
      </c>
    </row>
    <row r="3071" spans="2:14" x14ac:dyDescent="0.25">
      <c r="B3071" s="2" t="s">
        <v>3240</v>
      </c>
      <c r="C3071" s="2" t="s">
        <v>3241</v>
      </c>
      <c r="D3071" s="2" t="s">
        <v>16</v>
      </c>
      <c r="E3071" s="2" t="s">
        <v>17</v>
      </c>
      <c r="F3071" s="2" t="s">
        <v>18</v>
      </c>
      <c r="G3071" s="2" t="s">
        <v>90</v>
      </c>
      <c r="H3071" s="2" t="s">
        <v>3242</v>
      </c>
      <c r="I3071" s="2">
        <v>29198</v>
      </c>
      <c r="J3071" s="2">
        <v>0</v>
      </c>
      <c r="K3071" s="2" t="s">
        <v>3254</v>
      </c>
      <c r="L3071" s="3">
        <v>45717</v>
      </c>
      <c r="M3071" s="3">
        <v>46692</v>
      </c>
      <c r="N3071" s="2" t="s">
        <v>1917</v>
      </c>
    </row>
    <row r="3072" spans="2:14" x14ac:dyDescent="0.25">
      <c r="B3072" s="2" t="s">
        <v>3240</v>
      </c>
      <c r="C3072" s="2" t="s">
        <v>3241</v>
      </c>
      <c r="D3072" s="2" t="s">
        <v>16</v>
      </c>
      <c r="E3072" s="2" t="s">
        <v>17</v>
      </c>
      <c r="F3072" s="2" t="s">
        <v>18</v>
      </c>
      <c r="G3072" s="2" t="s">
        <v>90</v>
      </c>
      <c r="H3072" s="2" t="s">
        <v>3242</v>
      </c>
      <c r="I3072" s="2">
        <v>29198</v>
      </c>
      <c r="J3072" s="2">
        <v>0</v>
      </c>
      <c r="K3072" s="2" t="s">
        <v>3255</v>
      </c>
      <c r="L3072" s="3">
        <v>45736</v>
      </c>
      <c r="M3072" s="3">
        <v>46692</v>
      </c>
      <c r="N3072" s="2" t="s">
        <v>1917</v>
      </c>
    </row>
    <row r="3073" spans="2:14" x14ac:dyDescent="0.25">
      <c r="B3073" s="2" t="s">
        <v>3240</v>
      </c>
      <c r="C3073" s="2" t="s">
        <v>3241</v>
      </c>
      <c r="D3073" s="2" t="s">
        <v>16</v>
      </c>
      <c r="E3073" s="2" t="s">
        <v>17</v>
      </c>
      <c r="F3073" s="2" t="s">
        <v>18</v>
      </c>
      <c r="G3073" s="2" t="s">
        <v>90</v>
      </c>
      <c r="H3073" s="2" t="s">
        <v>3242</v>
      </c>
      <c r="I3073" s="2">
        <v>29198</v>
      </c>
      <c r="J3073" s="2">
        <v>0</v>
      </c>
      <c r="K3073" s="2" t="s">
        <v>3256</v>
      </c>
      <c r="L3073" s="3">
        <v>45736</v>
      </c>
      <c r="M3073" s="3">
        <v>46692</v>
      </c>
      <c r="N3073" s="2" t="s">
        <v>1917</v>
      </c>
    </row>
    <row r="3074" spans="2:14" x14ac:dyDescent="0.25">
      <c r="B3074" s="2" t="s">
        <v>3240</v>
      </c>
      <c r="C3074" s="2" t="s">
        <v>3241</v>
      </c>
      <c r="D3074" s="2" t="s">
        <v>16</v>
      </c>
      <c r="E3074" s="2" t="s">
        <v>17</v>
      </c>
      <c r="F3074" s="2" t="s">
        <v>18</v>
      </c>
      <c r="G3074" s="2" t="s">
        <v>90</v>
      </c>
      <c r="H3074" s="2" t="s">
        <v>3242</v>
      </c>
      <c r="I3074" s="2">
        <v>29198</v>
      </c>
      <c r="J3074" s="2">
        <v>0</v>
      </c>
      <c r="K3074" s="2" t="s">
        <v>3257</v>
      </c>
      <c r="L3074" s="3">
        <v>45742</v>
      </c>
      <c r="M3074" s="3">
        <v>46784</v>
      </c>
      <c r="N3074" s="2" t="s">
        <v>1917</v>
      </c>
    </row>
    <row r="3075" spans="2:14" x14ac:dyDescent="0.25">
      <c r="B3075" s="2" t="s">
        <v>3240</v>
      </c>
      <c r="C3075" s="2" t="s">
        <v>3241</v>
      </c>
      <c r="D3075" s="2" t="s">
        <v>16</v>
      </c>
      <c r="E3075" s="2" t="s">
        <v>17</v>
      </c>
      <c r="F3075" s="2" t="s">
        <v>18</v>
      </c>
      <c r="G3075" s="2" t="s">
        <v>90</v>
      </c>
      <c r="H3075" s="2" t="s">
        <v>3242</v>
      </c>
      <c r="I3075" s="2">
        <v>29198</v>
      </c>
      <c r="J3075" s="2">
        <v>0</v>
      </c>
      <c r="K3075" s="2" t="s">
        <v>3258</v>
      </c>
      <c r="L3075" s="3">
        <v>45773</v>
      </c>
      <c r="M3075" s="3">
        <v>46784</v>
      </c>
      <c r="N3075" s="2" t="s">
        <v>1917</v>
      </c>
    </row>
    <row r="3076" spans="2:14" x14ac:dyDescent="0.25">
      <c r="B3076" s="2" t="s">
        <v>3240</v>
      </c>
      <c r="C3076" s="2" t="s">
        <v>3241</v>
      </c>
      <c r="D3076" s="2" t="s">
        <v>16</v>
      </c>
      <c r="E3076" s="2" t="s">
        <v>17</v>
      </c>
      <c r="F3076" s="2" t="s">
        <v>18</v>
      </c>
      <c r="G3076" s="2" t="s">
        <v>90</v>
      </c>
      <c r="H3076" s="2" t="s">
        <v>3242</v>
      </c>
      <c r="I3076" s="2">
        <v>29198</v>
      </c>
      <c r="J3076" s="2">
        <v>0</v>
      </c>
      <c r="K3076" s="2" t="s">
        <v>3259</v>
      </c>
      <c r="L3076" s="3">
        <v>45776</v>
      </c>
      <c r="M3076" s="3">
        <v>46784</v>
      </c>
      <c r="N3076" s="2" t="s">
        <v>1917</v>
      </c>
    </row>
    <row r="3077" spans="2:14" x14ac:dyDescent="0.25">
      <c r="B3077" s="2" t="s">
        <v>3240</v>
      </c>
      <c r="C3077" s="2" t="s">
        <v>3241</v>
      </c>
      <c r="D3077" s="2" t="s">
        <v>16</v>
      </c>
      <c r="E3077" s="2" t="s">
        <v>17</v>
      </c>
      <c r="F3077" s="2" t="s">
        <v>18</v>
      </c>
      <c r="G3077" s="2" t="s">
        <v>90</v>
      </c>
      <c r="H3077" s="2" t="s">
        <v>3242</v>
      </c>
      <c r="I3077" s="2">
        <v>29198</v>
      </c>
      <c r="J3077" s="2">
        <v>0</v>
      </c>
      <c r="K3077" s="2" t="s">
        <v>3260</v>
      </c>
      <c r="L3077" s="3">
        <v>45776</v>
      </c>
      <c r="M3077" s="3">
        <v>46784</v>
      </c>
      <c r="N3077" s="2" t="s">
        <v>1917</v>
      </c>
    </row>
    <row r="3078" spans="2:14" x14ac:dyDescent="0.25">
      <c r="B3078" s="2" t="s">
        <v>3240</v>
      </c>
      <c r="C3078" s="2" t="s">
        <v>3241</v>
      </c>
      <c r="D3078" s="2" t="s">
        <v>16</v>
      </c>
      <c r="E3078" s="2" t="s">
        <v>17</v>
      </c>
      <c r="F3078" s="2" t="s">
        <v>18</v>
      </c>
      <c r="G3078" s="2" t="s">
        <v>90</v>
      </c>
      <c r="H3078" s="2" t="s">
        <v>3242</v>
      </c>
      <c r="I3078" s="2">
        <v>29198</v>
      </c>
      <c r="J3078" s="2">
        <v>0</v>
      </c>
      <c r="K3078" s="2" t="s">
        <v>3261</v>
      </c>
      <c r="L3078" s="3">
        <v>46074</v>
      </c>
      <c r="M3078" s="3">
        <v>47635</v>
      </c>
      <c r="N3078" s="2" t="s">
        <v>1917</v>
      </c>
    </row>
    <row r="3079" spans="2:14" x14ac:dyDescent="0.25">
      <c r="B3079" s="2" t="s">
        <v>3240</v>
      </c>
      <c r="C3079" s="2" t="s">
        <v>3241</v>
      </c>
      <c r="D3079" s="2" t="s">
        <v>16</v>
      </c>
      <c r="E3079" s="2" t="s">
        <v>17</v>
      </c>
      <c r="F3079" s="2" t="s">
        <v>18</v>
      </c>
      <c r="G3079" s="2" t="s">
        <v>90</v>
      </c>
      <c r="H3079" s="2" t="s">
        <v>3242</v>
      </c>
      <c r="I3079" s="2">
        <v>29198</v>
      </c>
      <c r="J3079" s="2">
        <v>2102</v>
      </c>
      <c r="K3079" s="2" t="s">
        <v>3262</v>
      </c>
      <c r="L3079" s="3">
        <v>46079</v>
      </c>
      <c r="M3079" s="3">
        <v>47635</v>
      </c>
      <c r="N3079" s="2" t="s">
        <v>1917</v>
      </c>
    </row>
    <row r="3080" spans="2:14" x14ac:dyDescent="0.25">
      <c r="B3080" s="2" t="s">
        <v>3240</v>
      </c>
      <c r="C3080" s="2" t="s">
        <v>3241</v>
      </c>
      <c r="D3080" s="2" t="s">
        <v>16</v>
      </c>
      <c r="E3080" s="2" t="s">
        <v>17</v>
      </c>
      <c r="F3080" s="2" t="s">
        <v>18</v>
      </c>
      <c r="G3080" s="2" t="s">
        <v>90</v>
      </c>
      <c r="H3080" s="2" t="s">
        <v>3242</v>
      </c>
      <c r="I3080" s="2">
        <v>29198</v>
      </c>
      <c r="J3080" s="2">
        <v>0</v>
      </c>
      <c r="K3080" s="2" t="s">
        <v>3263</v>
      </c>
      <c r="L3080" s="3">
        <v>46079</v>
      </c>
      <c r="M3080" s="3">
        <v>47635</v>
      </c>
      <c r="N3080" s="2" t="s">
        <v>1917</v>
      </c>
    </row>
    <row r="3081" spans="2:14" x14ac:dyDescent="0.25">
      <c r="B3081" s="2" t="s">
        <v>3240</v>
      </c>
      <c r="C3081" s="2" t="s">
        <v>3241</v>
      </c>
      <c r="D3081" s="2" t="s">
        <v>16</v>
      </c>
      <c r="E3081" s="2" t="s">
        <v>17</v>
      </c>
      <c r="F3081" s="2" t="s">
        <v>18</v>
      </c>
      <c r="G3081" s="2" t="s">
        <v>90</v>
      </c>
      <c r="H3081" s="2" t="s">
        <v>3242</v>
      </c>
      <c r="I3081" s="2">
        <v>29198</v>
      </c>
      <c r="J3081" s="2">
        <v>696</v>
      </c>
      <c r="K3081" s="2" t="s">
        <v>3264</v>
      </c>
      <c r="L3081" s="3">
        <v>46094</v>
      </c>
      <c r="M3081" s="3">
        <v>47635</v>
      </c>
      <c r="N3081" s="2" t="s">
        <v>1917</v>
      </c>
    </row>
    <row r="3082" spans="2:14" x14ac:dyDescent="0.25">
      <c r="B3082" s="2" t="s">
        <v>3240</v>
      </c>
      <c r="C3082" s="2" t="s">
        <v>3241</v>
      </c>
      <c r="D3082" s="2" t="s">
        <v>16</v>
      </c>
      <c r="E3082" s="2" t="s">
        <v>17</v>
      </c>
      <c r="F3082" s="2" t="s">
        <v>18</v>
      </c>
      <c r="G3082" s="2" t="s">
        <v>90</v>
      </c>
      <c r="H3082" s="2" t="s">
        <v>3242</v>
      </c>
      <c r="I3082" s="2">
        <v>29198</v>
      </c>
      <c r="J3082" s="2">
        <v>17016</v>
      </c>
      <c r="K3082" s="2" t="s">
        <v>3265</v>
      </c>
      <c r="L3082" s="3">
        <v>46109</v>
      </c>
      <c r="M3082" s="3">
        <v>47635</v>
      </c>
      <c r="N3082" s="2" t="s">
        <v>1917</v>
      </c>
    </row>
    <row r="3083" spans="2:14" x14ac:dyDescent="0.25">
      <c r="B3083" s="2" t="s">
        <v>3240</v>
      </c>
      <c r="C3083" s="2" t="s">
        <v>3241</v>
      </c>
      <c r="D3083" s="2" t="s">
        <v>16</v>
      </c>
      <c r="E3083" s="2" t="s">
        <v>17</v>
      </c>
      <c r="F3083" s="2" t="s">
        <v>18</v>
      </c>
      <c r="G3083" s="2" t="s">
        <v>90</v>
      </c>
      <c r="H3083" s="2" t="s">
        <v>3242</v>
      </c>
      <c r="I3083" s="2">
        <v>29198</v>
      </c>
      <c r="J3083" s="2">
        <v>2184</v>
      </c>
      <c r="K3083" s="2" t="s">
        <v>3266</v>
      </c>
      <c r="L3083" s="3">
        <v>46114</v>
      </c>
      <c r="M3083" s="3">
        <v>47849</v>
      </c>
      <c r="N3083" s="2" t="s">
        <v>1917</v>
      </c>
    </row>
    <row r="3084" spans="2:14" x14ac:dyDescent="0.25">
      <c r="B3084" s="2" t="s">
        <v>3240</v>
      </c>
      <c r="C3084" s="2" t="s">
        <v>3241</v>
      </c>
      <c r="D3084" s="2" t="s">
        <v>16</v>
      </c>
      <c r="E3084" s="2" t="s">
        <v>17</v>
      </c>
      <c r="F3084" s="2" t="s">
        <v>18</v>
      </c>
      <c r="G3084" s="2" t="s">
        <v>90</v>
      </c>
      <c r="H3084" s="2" t="s">
        <v>3242</v>
      </c>
      <c r="I3084" s="2">
        <v>29198</v>
      </c>
      <c r="J3084" s="2">
        <v>7200</v>
      </c>
      <c r="K3084" s="2" t="s">
        <v>3267</v>
      </c>
      <c r="L3084" s="3">
        <v>46144</v>
      </c>
      <c r="M3084" s="3">
        <v>47849</v>
      </c>
      <c r="N3084" s="2" t="s">
        <v>1917</v>
      </c>
    </row>
    <row r="3085" spans="2:14" x14ac:dyDescent="0.25">
      <c r="B3085" s="2" t="s">
        <v>3240</v>
      </c>
      <c r="C3085" s="2" t="s">
        <v>3241</v>
      </c>
      <c r="D3085" s="2" t="s">
        <v>16</v>
      </c>
      <c r="E3085" s="2" t="s">
        <v>142</v>
      </c>
      <c r="F3085" s="2" t="s">
        <v>18</v>
      </c>
      <c r="G3085" s="2" t="s">
        <v>90</v>
      </c>
      <c r="H3085" s="2" t="s">
        <v>3242</v>
      </c>
      <c r="I3085" s="2">
        <v>29198</v>
      </c>
      <c r="J3085" s="2">
        <v>0</v>
      </c>
      <c r="K3085" s="2">
        <v>25103801</v>
      </c>
      <c r="L3085" s="3">
        <v>45992</v>
      </c>
      <c r="M3085" s="3">
        <v>46874</v>
      </c>
      <c r="N3085" s="2" t="s">
        <v>1917</v>
      </c>
    </row>
    <row r="3086" spans="2:14" x14ac:dyDescent="0.25">
      <c r="B3086" s="2" t="s">
        <v>3240</v>
      </c>
      <c r="C3086" s="2" t="s">
        <v>3241</v>
      </c>
      <c r="D3086" s="2" t="s">
        <v>16</v>
      </c>
      <c r="E3086" s="2" t="s">
        <v>142</v>
      </c>
      <c r="F3086" s="2" t="s">
        <v>18</v>
      </c>
      <c r="G3086" s="2" t="s">
        <v>90</v>
      </c>
      <c r="H3086" s="2" t="s">
        <v>3242</v>
      </c>
      <c r="I3086" s="2">
        <v>29198</v>
      </c>
      <c r="J3086" s="2">
        <v>0</v>
      </c>
      <c r="K3086" s="2" t="s">
        <v>3251</v>
      </c>
      <c r="L3086" s="3">
        <v>45660</v>
      </c>
      <c r="M3086" s="3">
        <v>46478</v>
      </c>
      <c r="N3086" s="2" t="s">
        <v>1917</v>
      </c>
    </row>
    <row r="3087" spans="2:14" x14ac:dyDescent="0.25">
      <c r="B3087" s="2" t="s">
        <v>3240</v>
      </c>
      <c r="C3087" s="2" t="s">
        <v>3241</v>
      </c>
      <c r="D3087" s="2" t="s">
        <v>16</v>
      </c>
      <c r="E3087" s="2" t="s">
        <v>142</v>
      </c>
      <c r="F3087" s="2" t="s">
        <v>18</v>
      </c>
      <c r="G3087" s="2" t="s">
        <v>90</v>
      </c>
      <c r="H3087" s="2" t="s">
        <v>3242</v>
      </c>
      <c r="I3087" s="2">
        <v>29198</v>
      </c>
      <c r="J3087" s="2">
        <v>0</v>
      </c>
      <c r="K3087" s="2" t="s">
        <v>3254</v>
      </c>
      <c r="L3087" s="3">
        <v>45717</v>
      </c>
      <c r="M3087" s="3">
        <v>46692</v>
      </c>
      <c r="N3087" s="2" t="s">
        <v>1917</v>
      </c>
    </row>
    <row r="3088" spans="2:14" x14ac:dyDescent="0.25">
      <c r="B3088" s="2" t="s">
        <v>3240</v>
      </c>
      <c r="C3088" s="2" t="s">
        <v>3241</v>
      </c>
      <c r="D3088" s="2" t="s">
        <v>16</v>
      </c>
      <c r="E3088" s="2" t="s">
        <v>142</v>
      </c>
      <c r="F3088" s="2" t="s">
        <v>18</v>
      </c>
      <c r="G3088" s="2" t="s">
        <v>90</v>
      </c>
      <c r="H3088" s="2" t="s">
        <v>3242</v>
      </c>
      <c r="I3088" s="2">
        <v>29198</v>
      </c>
      <c r="J3088" s="2">
        <v>0</v>
      </c>
      <c r="K3088" s="2" t="s">
        <v>3257</v>
      </c>
      <c r="L3088" s="3">
        <v>45742</v>
      </c>
      <c r="M3088" s="3">
        <v>46784</v>
      </c>
      <c r="N3088" s="2" t="s">
        <v>1917</v>
      </c>
    </row>
    <row r="3089" spans="2:14" x14ac:dyDescent="0.25">
      <c r="B3089" s="2" t="s">
        <v>3240</v>
      </c>
      <c r="C3089" s="2" t="s">
        <v>3241</v>
      </c>
      <c r="D3089" s="2" t="s">
        <v>16</v>
      </c>
      <c r="E3089" s="2" t="s">
        <v>142</v>
      </c>
      <c r="F3089" s="2" t="s">
        <v>18</v>
      </c>
      <c r="G3089" s="2" t="s">
        <v>90</v>
      </c>
      <c r="H3089" s="2" t="s">
        <v>3242</v>
      </c>
      <c r="I3089" s="2">
        <v>29198</v>
      </c>
      <c r="J3089" s="2">
        <v>0</v>
      </c>
      <c r="K3089" s="2" t="s">
        <v>3259</v>
      </c>
      <c r="L3089" s="3">
        <v>45776</v>
      </c>
      <c r="M3089" s="3">
        <v>46784</v>
      </c>
      <c r="N3089" s="2" t="s">
        <v>1917</v>
      </c>
    </row>
    <row r="3090" spans="2:14" x14ac:dyDescent="0.25">
      <c r="B3090" s="2" t="s">
        <v>3240</v>
      </c>
      <c r="C3090" s="2" t="s">
        <v>3241</v>
      </c>
      <c r="D3090" s="2" t="s">
        <v>16</v>
      </c>
      <c r="E3090" s="2" t="s">
        <v>142</v>
      </c>
      <c r="F3090" s="2" t="s">
        <v>18</v>
      </c>
      <c r="G3090" s="2" t="s">
        <v>90</v>
      </c>
      <c r="H3090" s="2" t="s">
        <v>3242</v>
      </c>
      <c r="I3090" s="2">
        <v>29198</v>
      </c>
      <c r="J3090" s="2">
        <v>0</v>
      </c>
      <c r="K3090" s="2" t="s">
        <v>3265</v>
      </c>
      <c r="L3090" s="3">
        <v>46109</v>
      </c>
      <c r="M3090" s="3">
        <v>47635</v>
      </c>
      <c r="N3090" s="2" t="s">
        <v>1917</v>
      </c>
    </row>
    <row r="3091" spans="2:14" x14ac:dyDescent="0.25">
      <c r="B3091" s="2" t="s">
        <v>3240</v>
      </c>
      <c r="C3091" s="2" t="s">
        <v>3241</v>
      </c>
      <c r="D3091" s="2" t="s">
        <v>16</v>
      </c>
      <c r="E3091" s="2" t="s">
        <v>142</v>
      </c>
      <c r="F3091" s="2" t="s">
        <v>18</v>
      </c>
      <c r="G3091" s="2" t="s">
        <v>90</v>
      </c>
      <c r="H3091" s="2" t="s">
        <v>3242</v>
      </c>
      <c r="I3091" s="2">
        <v>29198</v>
      </c>
      <c r="J3091" s="2">
        <v>0</v>
      </c>
      <c r="K3091" s="2" t="s">
        <v>3266</v>
      </c>
      <c r="L3091" s="3">
        <v>46114</v>
      </c>
      <c r="M3091" s="3">
        <v>47849</v>
      </c>
      <c r="N3091" s="2" t="s">
        <v>1917</v>
      </c>
    </row>
    <row r="3092" spans="2:14" x14ac:dyDescent="0.25">
      <c r="B3092" s="2" t="s">
        <v>3240</v>
      </c>
      <c r="C3092" s="2" t="s">
        <v>3241</v>
      </c>
      <c r="D3092" s="2" t="s">
        <v>16</v>
      </c>
      <c r="E3092" s="2" t="s">
        <v>142</v>
      </c>
      <c r="F3092" s="2" t="s">
        <v>18</v>
      </c>
      <c r="G3092" s="2" t="s">
        <v>90</v>
      </c>
      <c r="H3092" s="2" t="s">
        <v>3242</v>
      </c>
      <c r="I3092" s="2">
        <v>29198</v>
      </c>
      <c r="J3092" s="2">
        <v>0</v>
      </c>
      <c r="K3092" s="2" t="s">
        <v>3267</v>
      </c>
      <c r="L3092" s="3">
        <v>46144</v>
      </c>
      <c r="M3092" s="3">
        <v>47849</v>
      </c>
      <c r="N3092" s="2" t="s">
        <v>1917</v>
      </c>
    </row>
    <row r="3093" spans="2:14" x14ac:dyDescent="0.25">
      <c r="B3093" s="2" t="s">
        <v>3268</v>
      </c>
      <c r="C3093" s="2" t="s">
        <v>3269</v>
      </c>
      <c r="D3093" s="2" t="s">
        <v>16</v>
      </c>
      <c r="E3093" s="2" t="s">
        <v>17</v>
      </c>
      <c r="F3093" s="2" t="s">
        <v>18</v>
      </c>
      <c r="G3093" s="2" t="s">
        <v>90</v>
      </c>
      <c r="H3093" s="2" t="s">
        <v>3242</v>
      </c>
      <c r="I3093" s="2">
        <v>13940</v>
      </c>
      <c r="J3093" s="2">
        <v>0</v>
      </c>
      <c r="K3093" s="2" t="s">
        <v>3270</v>
      </c>
      <c r="L3093" s="3">
        <v>44958</v>
      </c>
      <c r="M3093" s="3">
        <v>46023</v>
      </c>
      <c r="N3093" s="2" t="s">
        <v>1917</v>
      </c>
    </row>
    <row r="3094" spans="2:14" x14ac:dyDescent="0.25">
      <c r="B3094" s="2" t="s">
        <v>3268</v>
      </c>
      <c r="C3094" s="2" t="s">
        <v>3269</v>
      </c>
      <c r="D3094" s="2" t="s">
        <v>16</v>
      </c>
      <c r="E3094" s="2" t="s">
        <v>17</v>
      </c>
      <c r="F3094" s="2" t="s">
        <v>18</v>
      </c>
      <c r="G3094" s="2" t="s">
        <v>90</v>
      </c>
      <c r="H3094" s="2" t="s">
        <v>3242</v>
      </c>
      <c r="I3094" s="2">
        <v>13940</v>
      </c>
      <c r="J3094" s="2">
        <v>0</v>
      </c>
      <c r="K3094" s="2">
        <v>25113701</v>
      </c>
      <c r="L3094" s="3">
        <v>45992</v>
      </c>
      <c r="M3094" s="3">
        <v>47604</v>
      </c>
      <c r="N3094" s="2" t="s">
        <v>1917</v>
      </c>
    </row>
    <row r="3095" spans="2:14" x14ac:dyDescent="0.25">
      <c r="B3095" s="2" t="s">
        <v>3268</v>
      </c>
      <c r="C3095" s="2" t="s">
        <v>3269</v>
      </c>
      <c r="D3095" s="2" t="s">
        <v>16</v>
      </c>
      <c r="E3095" s="2" t="s">
        <v>17</v>
      </c>
      <c r="F3095" s="2" t="s">
        <v>18</v>
      </c>
      <c r="G3095" s="2" t="s">
        <v>90</v>
      </c>
      <c r="H3095" s="2" t="s">
        <v>3242</v>
      </c>
      <c r="I3095" s="2">
        <v>13940</v>
      </c>
      <c r="J3095" s="2">
        <v>0</v>
      </c>
      <c r="K3095" s="2">
        <v>25113702</v>
      </c>
      <c r="L3095" s="3">
        <v>45992</v>
      </c>
      <c r="M3095" s="3">
        <v>47635</v>
      </c>
      <c r="N3095" s="2" t="s">
        <v>1917</v>
      </c>
    </row>
    <row r="3096" spans="2:14" x14ac:dyDescent="0.25">
      <c r="B3096" s="2" t="s">
        <v>3268</v>
      </c>
      <c r="C3096" s="2" t="s">
        <v>3269</v>
      </c>
      <c r="D3096" s="2" t="s">
        <v>16</v>
      </c>
      <c r="E3096" s="2" t="s">
        <v>17</v>
      </c>
      <c r="F3096" s="2" t="s">
        <v>18</v>
      </c>
      <c r="G3096" s="2" t="s">
        <v>90</v>
      </c>
      <c r="H3096" s="2" t="s">
        <v>3242</v>
      </c>
      <c r="I3096" s="2">
        <v>13940</v>
      </c>
      <c r="J3096" s="2">
        <v>0</v>
      </c>
      <c r="K3096" s="2" t="s">
        <v>3271</v>
      </c>
      <c r="L3096" s="3">
        <v>45660</v>
      </c>
      <c r="M3096" s="3">
        <v>46478</v>
      </c>
      <c r="N3096" s="2" t="s">
        <v>1917</v>
      </c>
    </row>
    <row r="3097" spans="2:14" x14ac:dyDescent="0.25">
      <c r="B3097" s="2" t="s">
        <v>3268</v>
      </c>
      <c r="C3097" s="2" t="s">
        <v>3269</v>
      </c>
      <c r="D3097" s="2" t="s">
        <v>16</v>
      </c>
      <c r="E3097" s="2" t="s">
        <v>17</v>
      </c>
      <c r="F3097" s="2" t="s">
        <v>18</v>
      </c>
      <c r="G3097" s="2" t="s">
        <v>90</v>
      </c>
      <c r="H3097" s="2" t="s">
        <v>3242</v>
      </c>
      <c r="I3097" s="2">
        <v>13940</v>
      </c>
      <c r="J3097" s="2">
        <v>0</v>
      </c>
      <c r="K3097" s="2" t="s">
        <v>3272</v>
      </c>
      <c r="L3097" s="3">
        <v>45689</v>
      </c>
      <c r="M3097" s="3">
        <v>46692</v>
      </c>
      <c r="N3097" s="2" t="s">
        <v>1917</v>
      </c>
    </row>
    <row r="3098" spans="2:14" x14ac:dyDescent="0.25">
      <c r="B3098" s="2" t="s">
        <v>3268</v>
      </c>
      <c r="C3098" s="2" t="s">
        <v>3269</v>
      </c>
      <c r="D3098" s="2" t="s">
        <v>16</v>
      </c>
      <c r="E3098" s="2" t="s">
        <v>17</v>
      </c>
      <c r="F3098" s="2" t="s">
        <v>18</v>
      </c>
      <c r="G3098" s="2" t="s">
        <v>90</v>
      </c>
      <c r="H3098" s="2" t="s">
        <v>3242</v>
      </c>
      <c r="I3098" s="2">
        <v>13940</v>
      </c>
      <c r="J3098" s="2">
        <v>0</v>
      </c>
      <c r="K3098" s="2" t="s">
        <v>3273</v>
      </c>
      <c r="L3098" s="3">
        <v>45717</v>
      </c>
      <c r="M3098" s="3">
        <v>46692</v>
      </c>
      <c r="N3098" s="2" t="s">
        <v>1917</v>
      </c>
    </row>
    <row r="3099" spans="2:14" x14ac:dyDescent="0.25">
      <c r="B3099" s="2" t="s">
        <v>3268</v>
      </c>
      <c r="C3099" s="2" t="s">
        <v>3269</v>
      </c>
      <c r="D3099" s="2" t="s">
        <v>16</v>
      </c>
      <c r="E3099" s="2" t="s">
        <v>17</v>
      </c>
      <c r="F3099" s="2" t="s">
        <v>18</v>
      </c>
      <c r="G3099" s="2" t="s">
        <v>90</v>
      </c>
      <c r="H3099" s="2" t="s">
        <v>3242</v>
      </c>
      <c r="I3099" s="2">
        <v>13940</v>
      </c>
      <c r="J3099" s="2">
        <v>0</v>
      </c>
      <c r="K3099" s="2" t="s">
        <v>3274</v>
      </c>
      <c r="L3099" s="3">
        <v>45717</v>
      </c>
      <c r="M3099" s="3">
        <v>46692</v>
      </c>
      <c r="N3099" s="2" t="s">
        <v>1917</v>
      </c>
    </row>
    <row r="3100" spans="2:14" x14ac:dyDescent="0.25">
      <c r="B3100" s="2" t="s">
        <v>3268</v>
      </c>
      <c r="C3100" s="2" t="s">
        <v>3269</v>
      </c>
      <c r="D3100" s="2" t="s">
        <v>16</v>
      </c>
      <c r="E3100" s="2" t="s">
        <v>17</v>
      </c>
      <c r="F3100" s="2" t="s">
        <v>18</v>
      </c>
      <c r="G3100" s="2" t="s">
        <v>90</v>
      </c>
      <c r="H3100" s="2" t="s">
        <v>3242</v>
      </c>
      <c r="I3100" s="2">
        <v>13940</v>
      </c>
      <c r="J3100" s="2">
        <v>0</v>
      </c>
      <c r="K3100" s="2" t="s">
        <v>3275</v>
      </c>
      <c r="L3100" s="3">
        <v>45742</v>
      </c>
      <c r="M3100" s="3">
        <v>46692</v>
      </c>
      <c r="N3100" s="2" t="s">
        <v>1917</v>
      </c>
    </row>
    <row r="3101" spans="2:14" x14ac:dyDescent="0.25">
      <c r="B3101" s="2" t="s">
        <v>3268</v>
      </c>
      <c r="C3101" s="2" t="s">
        <v>3269</v>
      </c>
      <c r="D3101" s="2" t="s">
        <v>16</v>
      </c>
      <c r="E3101" s="2" t="s">
        <v>17</v>
      </c>
      <c r="F3101" s="2" t="s">
        <v>18</v>
      </c>
      <c r="G3101" s="2" t="s">
        <v>90</v>
      </c>
      <c r="H3101" s="2" t="s">
        <v>3242</v>
      </c>
      <c r="I3101" s="2">
        <v>13940</v>
      </c>
      <c r="J3101" s="2">
        <v>20</v>
      </c>
      <c r="K3101" s="2" t="s">
        <v>3276</v>
      </c>
      <c r="L3101" s="3">
        <v>45776</v>
      </c>
      <c r="M3101" s="3">
        <v>46784</v>
      </c>
      <c r="N3101" s="2" t="s">
        <v>1917</v>
      </c>
    </row>
    <row r="3102" spans="2:14" x14ac:dyDescent="0.25">
      <c r="B3102" s="2" t="s">
        <v>3268</v>
      </c>
      <c r="C3102" s="2" t="s">
        <v>3269</v>
      </c>
      <c r="D3102" s="2" t="s">
        <v>16</v>
      </c>
      <c r="E3102" s="2" t="s">
        <v>17</v>
      </c>
      <c r="F3102" s="2" t="s">
        <v>18</v>
      </c>
      <c r="G3102" s="2" t="s">
        <v>90</v>
      </c>
      <c r="H3102" s="2" t="s">
        <v>3242</v>
      </c>
      <c r="I3102" s="2">
        <v>13940</v>
      </c>
      <c r="J3102" s="2">
        <v>0</v>
      </c>
      <c r="K3102" s="2" t="s">
        <v>3277</v>
      </c>
      <c r="L3102" s="3">
        <v>46074</v>
      </c>
      <c r="M3102" s="3">
        <v>47635</v>
      </c>
      <c r="N3102" s="2" t="s">
        <v>1917</v>
      </c>
    </row>
    <row r="3103" spans="2:14" x14ac:dyDescent="0.25">
      <c r="B3103" s="2" t="s">
        <v>3268</v>
      </c>
      <c r="C3103" s="2" t="s">
        <v>3269</v>
      </c>
      <c r="D3103" s="2" t="s">
        <v>16</v>
      </c>
      <c r="E3103" s="2" t="s">
        <v>17</v>
      </c>
      <c r="F3103" s="2" t="s">
        <v>18</v>
      </c>
      <c r="G3103" s="2" t="s">
        <v>90</v>
      </c>
      <c r="H3103" s="2" t="s">
        <v>3242</v>
      </c>
      <c r="I3103" s="2">
        <v>13940</v>
      </c>
      <c r="J3103" s="2">
        <v>0</v>
      </c>
      <c r="K3103" s="2" t="s">
        <v>3278</v>
      </c>
      <c r="L3103" s="3">
        <v>46074</v>
      </c>
      <c r="M3103" s="3">
        <v>47635</v>
      </c>
      <c r="N3103" s="2" t="s">
        <v>1917</v>
      </c>
    </row>
    <row r="3104" spans="2:14" x14ac:dyDescent="0.25">
      <c r="B3104" s="2" t="s">
        <v>3268</v>
      </c>
      <c r="C3104" s="2" t="s">
        <v>3269</v>
      </c>
      <c r="D3104" s="2" t="s">
        <v>16</v>
      </c>
      <c r="E3104" s="2" t="s">
        <v>17</v>
      </c>
      <c r="F3104" s="2" t="s">
        <v>18</v>
      </c>
      <c r="G3104" s="2" t="s">
        <v>90</v>
      </c>
      <c r="H3104" s="2" t="s">
        <v>3242</v>
      </c>
      <c r="I3104" s="2">
        <v>13940</v>
      </c>
      <c r="J3104" s="2">
        <v>0</v>
      </c>
      <c r="K3104" s="2" t="s">
        <v>3279</v>
      </c>
      <c r="L3104" s="3">
        <v>46074</v>
      </c>
      <c r="M3104" s="3">
        <v>47635</v>
      </c>
      <c r="N3104" s="2" t="s">
        <v>1917</v>
      </c>
    </row>
    <row r="3105" spans="2:14" x14ac:dyDescent="0.25">
      <c r="B3105" s="2" t="s">
        <v>3268</v>
      </c>
      <c r="C3105" s="2" t="s">
        <v>3269</v>
      </c>
      <c r="D3105" s="2" t="s">
        <v>16</v>
      </c>
      <c r="E3105" s="2" t="s">
        <v>17</v>
      </c>
      <c r="F3105" s="2" t="s">
        <v>18</v>
      </c>
      <c r="G3105" s="2" t="s">
        <v>90</v>
      </c>
      <c r="H3105" s="2" t="s">
        <v>3242</v>
      </c>
      <c r="I3105" s="2">
        <v>13940</v>
      </c>
      <c r="J3105" s="2">
        <v>13920</v>
      </c>
      <c r="K3105" s="2" t="s">
        <v>3280</v>
      </c>
      <c r="L3105" s="3">
        <v>46144</v>
      </c>
      <c r="M3105" s="3">
        <v>47849</v>
      </c>
      <c r="N3105" s="2" t="s">
        <v>1917</v>
      </c>
    </row>
    <row r="3106" spans="2:14" x14ac:dyDescent="0.25">
      <c r="B3106" s="2" t="s">
        <v>3268</v>
      </c>
      <c r="C3106" s="2" t="s">
        <v>3269</v>
      </c>
      <c r="D3106" s="2" t="s">
        <v>16</v>
      </c>
      <c r="E3106" s="2" t="s">
        <v>142</v>
      </c>
      <c r="F3106" s="2" t="s">
        <v>18</v>
      </c>
      <c r="G3106" s="2" t="s">
        <v>90</v>
      </c>
      <c r="H3106" s="2" t="s">
        <v>3242</v>
      </c>
      <c r="I3106" s="2">
        <v>13940</v>
      </c>
      <c r="J3106" s="2">
        <v>0</v>
      </c>
      <c r="K3106" s="2">
        <v>25113701</v>
      </c>
      <c r="L3106" s="3">
        <v>45992</v>
      </c>
      <c r="M3106" s="3">
        <v>47604</v>
      </c>
      <c r="N3106" s="2" t="s">
        <v>1917</v>
      </c>
    </row>
    <row r="3107" spans="2:14" x14ac:dyDescent="0.25">
      <c r="B3107" s="2" t="s">
        <v>3268</v>
      </c>
      <c r="C3107" s="2" t="s">
        <v>3269</v>
      </c>
      <c r="D3107" s="2" t="s">
        <v>16</v>
      </c>
      <c r="E3107" s="2" t="s">
        <v>142</v>
      </c>
      <c r="F3107" s="2" t="s">
        <v>18</v>
      </c>
      <c r="G3107" s="2" t="s">
        <v>90</v>
      </c>
      <c r="H3107" s="2" t="s">
        <v>3242</v>
      </c>
      <c r="I3107" s="2">
        <v>13940</v>
      </c>
      <c r="J3107" s="2">
        <v>0</v>
      </c>
      <c r="K3107" s="2">
        <v>25113702</v>
      </c>
      <c r="L3107" s="3">
        <v>45992</v>
      </c>
      <c r="M3107" s="3">
        <v>47635</v>
      </c>
      <c r="N3107" s="2" t="s">
        <v>1917</v>
      </c>
    </row>
    <row r="3108" spans="2:14" x14ac:dyDescent="0.25">
      <c r="B3108" s="2" t="s">
        <v>3268</v>
      </c>
      <c r="C3108" s="2" t="s">
        <v>3269</v>
      </c>
      <c r="D3108" s="2" t="s">
        <v>16</v>
      </c>
      <c r="E3108" s="2" t="s">
        <v>142</v>
      </c>
      <c r="F3108" s="2" t="s">
        <v>18</v>
      </c>
      <c r="G3108" s="2" t="s">
        <v>90</v>
      </c>
      <c r="H3108" s="2" t="s">
        <v>3242</v>
      </c>
      <c r="I3108" s="2">
        <v>13940</v>
      </c>
      <c r="J3108" s="2">
        <v>0</v>
      </c>
      <c r="K3108" s="2" t="s">
        <v>3271</v>
      </c>
      <c r="L3108" s="3">
        <v>45660</v>
      </c>
      <c r="M3108" s="3">
        <v>46478</v>
      </c>
      <c r="N3108" s="2" t="s">
        <v>1917</v>
      </c>
    </row>
    <row r="3109" spans="2:14" x14ac:dyDescent="0.25">
      <c r="B3109" s="2" t="s">
        <v>3268</v>
      </c>
      <c r="C3109" s="2" t="s">
        <v>3269</v>
      </c>
      <c r="D3109" s="2" t="s">
        <v>16</v>
      </c>
      <c r="E3109" s="2" t="s">
        <v>142</v>
      </c>
      <c r="F3109" s="2" t="s">
        <v>18</v>
      </c>
      <c r="G3109" s="2" t="s">
        <v>90</v>
      </c>
      <c r="H3109" s="2" t="s">
        <v>3242</v>
      </c>
      <c r="I3109" s="2">
        <v>13940</v>
      </c>
      <c r="J3109" s="2">
        <v>0</v>
      </c>
      <c r="K3109" s="2" t="s">
        <v>3275</v>
      </c>
      <c r="L3109" s="3">
        <v>45742</v>
      </c>
      <c r="M3109" s="3">
        <v>46692</v>
      </c>
      <c r="N3109" s="2" t="s">
        <v>1917</v>
      </c>
    </row>
    <row r="3110" spans="2:14" x14ac:dyDescent="0.25">
      <c r="B3110" s="2" t="s">
        <v>3268</v>
      </c>
      <c r="C3110" s="2" t="s">
        <v>3269</v>
      </c>
      <c r="D3110" s="2" t="s">
        <v>16</v>
      </c>
      <c r="E3110" s="2" t="s">
        <v>142</v>
      </c>
      <c r="F3110" s="2" t="s">
        <v>18</v>
      </c>
      <c r="G3110" s="2" t="s">
        <v>90</v>
      </c>
      <c r="H3110" s="2" t="s">
        <v>3242</v>
      </c>
      <c r="I3110" s="2">
        <v>13940</v>
      </c>
      <c r="J3110" s="2">
        <v>0</v>
      </c>
      <c r="K3110" s="2" t="s">
        <v>3276</v>
      </c>
      <c r="L3110" s="3">
        <v>45776</v>
      </c>
      <c r="M3110" s="3">
        <v>46784</v>
      </c>
      <c r="N3110" s="2" t="s">
        <v>1917</v>
      </c>
    </row>
    <row r="3111" spans="2:14" x14ac:dyDescent="0.25">
      <c r="B3111" s="2" t="s">
        <v>3268</v>
      </c>
      <c r="C3111" s="2" t="s">
        <v>3269</v>
      </c>
      <c r="D3111" s="2" t="s">
        <v>16</v>
      </c>
      <c r="E3111" s="2" t="s">
        <v>142</v>
      </c>
      <c r="F3111" s="2" t="s">
        <v>18</v>
      </c>
      <c r="G3111" s="2" t="s">
        <v>90</v>
      </c>
      <c r="H3111" s="2" t="s">
        <v>3242</v>
      </c>
      <c r="I3111" s="2">
        <v>13940</v>
      </c>
      <c r="J3111" s="2">
        <v>0</v>
      </c>
      <c r="K3111" s="2" t="s">
        <v>3279</v>
      </c>
      <c r="L3111" s="3">
        <v>46074</v>
      </c>
      <c r="M3111" s="3">
        <v>47635</v>
      </c>
      <c r="N3111" s="2" t="s">
        <v>1917</v>
      </c>
    </row>
    <row r="3112" spans="2:14" x14ac:dyDescent="0.25">
      <c r="B3112" s="2" t="s">
        <v>3268</v>
      </c>
      <c r="C3112" s="2" t="s">
        <v>3269</v>
      </c>
      <c r="D3112" s="2" t="s">
        <v>16</v>
      </c>
      <c r="E3112" s="2" t="s">
        <v>142</v>
      </c>
      <c r="F3112" s="2" t="s">
        <v>18</v>
      </c>
      <c r="G3112" s="2" t="s">
        <v>90</v>
      </c>
      <c r="H3112" s="2" t="s">
        <v>3242</v>
      </c>
      <c r="I3112" s="2">
        <v>13940</v>
      </c>
      <c r="J3112" s="2">
        <v>0</v>
      </c>
      <c r="K3112" s="2" t="s">
        <v>3280</v>
      </c>
      <c r="L3112" s="3">
        <v>46144</v>
      </c>
      <c r="M3112" s="3">
        <v>47849</v>
      </c>
      <c r="N3112" s="2" t="s">
        <v>1917</v>
      </c>
    </row>
    <row r="3113" spans="2:14" x14ac:dyDescent="0.25">
      <c r="B3113" s="2" t="s">
        <v>3281</v>
      </c>
      <c r="C3113" s="2" t="s">
        <v>3282</v>
      </c>
      <c r="D3113" s="2" t="s">
        <v>16</v>
      </c>
      <c r="E3113" s="2" t="s">
        <v>17</v>
      </c>
      <c r="F3113" s="2" t="s">
        <v>18</v>
      </c>
      <c r="G3113" s="2" t="s">
        <v>175</v>
      </c>
      <c r="H3113" s="2" t="s">
        <v>3283</v>
      </c>
      <c r="I3113" s="2">
        <v>0</v>
      </c>
      <c r="J3113" s="2">
        <v>0</v>
      </c>
      <c r="K3113" s="2" t="s">
        <v>3284</v>
      </c>
      <c r="L3113" s="3">
        <v>45685</v>
      </c>
      <c r="M3113" s="3">
        <v>45962</v>
      </c>
      <c r="N3113" s="2" t="s">
        <v>92</v>
      </c>
    </row>
    <row r="3114" spans="2:14" x14ac:dyDescent="0.25">
      <c r="B3114" s="2" t="s">
        <v>3281</v>
      </c>
      <c r="C3114" s="2" t="s">
        <v>3282</v>
      </c>
      <c r="D3114" s="2" t="s">
        <v>16</v>
      </c>
      <c r="E3114" s="2" t="s">
        <v>17</v>
      </c>
      <c r="F3114" s="2" t="s">
        <v>18</v>
      </c>
      <c r="G3114" s="2" t="s">
        <v>175</v>
      </c>
      <c r="H3114" s="2" t="s">
        <v>3283</v>
      </c>
      <c r="I3114" s="2">
        <v>0</v>
      </c>
      <c r="J3114" s="2">
        <v>0</v>
      </c>
      <c r="K3114" s="2" t="s">
        <v>3285</v>
      </c>
      <c r="L3114" s="3">
        <v>45685</v>
      </c>
      <c r="M3114" s="3">
        <v>45962</v>
      </c>
      <c r="N3114" s="2" t="s">
        <v>92</v>
      </c>
    </row>
    <row r="3115" spans="2:14" x14ac:dyDescent="0.25">
      <c r="B3115" s="2" t="s">
        <v>3281</v>
      </c>
      <c r="C3115" s="2" t="s">
        <v>3282</v>
      </c>
      <c r="D3115" s="2" t="s">
        <v>16</v>
      </c>
      <c r="E3115" s="2" t="s">
        <v>17</v>
      </c>
      <c r="F3115" s="2" t="s">
        <v>18</v>
      </c>
      <c r="G3115" s="2" t="s">
        <v>175</v>
      </c>
      <c r="H3115" s="2" t="s">
        <v>3283</v>
      </c>
      <c r="I3115" s="2">
        <v>0</v>
      </c>
      <c r="J3115" s="2">
        <v>0</v>
      </c>
      <c r="K3115" s="2" t="s">
        <v>3286</v>
      </c>
      <c r="L3115" s="3">
        <v>45685</v>
      </c>
      <c r="M3115" s="3">
        <v>45962</v>
      </c>
      <c r="N3115" s="2" t="s">
        <v>92</v>
      </c>
    </row>
    <row r="3116" spans="2:14" x14ac:dyDescent="0.25">
      <c r="B3116" s="2" t="s">
        <v>3281</v>
      </c>
      <c r="C3116" s="2" t="s">
        <v>3282</v>
      </c>
      <c r="D3116" s="2" t="s">
        <v>16</v>
      </c>
      <c r="E3116" s="2" t="s">
        <v>17</v>
      </c>
      <c r="F3116" s="2" t="s">
        <v>18</v>
      </c>
      <c r="G3116" s="2" t="s">
        <v>175</v>
      </c>
      <c r="H3116" s="2" t="s">
        <v>3283</v>
      </c>
      <c r="I3116" s="2">
        <v>0</v>
      </c>
      <c r="J3116" s="2">
        <v>0</v>
      </c>
      <c r="K3116" s="2" t="s">
        <v>3287</v>
      </c>
      <c r="L3116" s="3">
        <v>46140</v>
      </c>
      <c r="M3116" s="3">
        <v>46753</v>
      </c>
      <c r="N3116" s="2" t="s">
        <v>92</v>
      </c>
    </row>
    <row r="3117" spans="2:14" x14ac:dyDescent="0.25">
      <c r="B3117" s="2" t="s">
        <v>3281</v>
      </c>
      <c r="C3117" s="2" t="s">
        <v>3282</v>
      </c>
      <c r="D3117" s="2" t="s">
        <v>16</v>
      </c>
      <c r="E3117" s="2" t="s">
        <v>17</v>
      </c>
      <c r="F3117" s="2" t="s">
        <v>18</v>
      </c>
      <c r="G3117" s="2" t="s">
        <v>175</v>
      </c>
      <c r="H3117" s="2" t="s">
        <v>3283</v>
      </c>
      <c r="I3117" s="2">
        <v>0</v>
      </c>
      <c r="J3117" s="2">
        <v>0</v>
      </c>
      <c r="K3117" s="2" t="s">
        <v>3288</v>
      </c>
      <c r="L3117" s="3">
        <v>46171</v>
      </c>
      <c r="M3117" s="3">
        <v>46753</v>
      </c>
      <c r="N3117" s="2" t="s">
        <v>92</v>
      </c>
    </row>
    <row r="3118" spans="2:14" x14ac:dyDescent="0.25">
      <c r="B3118" s="2" t="s">
        <v>3281</v>
      </c>
      <c r="C3118" s="2" t="s">
        <v>3282</v>
      </c>
      <c r="D3118" s="2" t="s">
        <v>16</v>
      </c>
      <c r="E3118" s="2" t="s">
        <v>17</v>
      </c>
      <c r="F3118" s="2" t="s">
        <v>18</v>
      </c>
      <c r="G3118" s="2" t="s">
        <v>175</v>
      </c>
      <c r="H3118" s="2" t="s">
        <v>3283</v>
      </c>
      <c r="I3118" s="2">
        <v>0</v>
      </c>
      <c r="J3118" s="2">
        <v>0</v>
      </c>
      <c r="K3118" s="2" t="s">
        <v>3289</v>
      </c>
      <c r="L3118" s="3">
        <v>46171</v>
      </c>
      <c r="M3118" s="3">
        <v>46753</v>
      </c>
      <c r="N3118" s="2" t="s">
        <v>92</v>
      </c>
    </row>
    <row r="3119" spans="2:14" x14ac:dyDescent="0.25">
      <c r="B3119" s="2" t="s">
        <v>3281</v>
      </c>
      <c r="C3119" s="2" t="s">
        <v>3282</v>
      </c>
      <c r="D3119" s="2" t="s">
        <v>16</v>
      </c>
      <c r="E3119" s="2" t="s">
        <v>142</v>
      </c>
      <c r="F3119" s="2" t="s">
        <v>18</v>
      </c>
      <c r="G3119" s="2" t="s">
        <v>175</v>
      </c>
      <c r="H3119" s="2" t="s">
        <v>3283</v>
      </c>
      <c r="I3119" s="2">
        <v>0</v>
      </c>
      <c r="J3119" s="2">
        <v>0</v>
      </c>
      <c r="K3119" s="2" t="s">
        <v>3288</v>
      </c>
      <c r="L3119" s="3">
        <v>46171</v>
      </c>
      <c r="M3119" s="3">
        <v>46753</v>
      </c>
      <c r="N3119" s="2" t="s">
        <v>92</v>
      </c>
    </row>
    <row r="3120" spans="2:14" x14ac:dyDescent="0.25">
      <c r="B3120" s="2" t="s">
        <v>3281</v>
      </c>
      <c r="C3120" s="2" t="s">
        <v>3282</v>
      </c>
      <c r="D3120" s="2" t="s">
        <v>16</v>
      </c>
      <c r="E3120" s="2" t="s">
        <v>142</v>
      </c>
      <c r="F3120" s="2" t="s">
        <v>18</v>
      </c>
      <c r="G3120" s="2" t="s">
        <v>175</v>
      </c>
      <c r="H3120" s="2" t="s">
        <v>3283</v>
      </c>
      <c r="I3120" s="2">
        <v>0</v>
      </c>
      <c r="J3120" s="2">
        <v>0</v>
      </c>
      <c r="K3120" s="2" t="s">
        <v>3289</v>
      </c>
      <c r="L3120" s="3">
        <v>46171</v>
      </c>
      <c r="M3120" s="3">
        <v>46753</v>
      </c>
      <c r="N3120" s="2" t="s">
        <v>92</v>
      </c>
    </row>
    <row r="3121" spans="2:14" x14ac:dyDescent="0.25">
      <c r="B3121" s="2" t="s">
        <v>3290</v>
      </c>
      <c r="C3121" s="2" t="s">
        <v>3291</v>
      </c>
      <c r="D3121" s="2" t="s">
        <v>16</v>
      </c>
      <c r="E3121" s="2" t="s">
        <v>17</v>
      </c>
      <c r="F3121" s="2" t="s">
        <v>18</v>
      </c>
      <c r="G3121" s="2" t="s">
        <v>175</v>
      </c>
      <c r="H3121" s="2" t="s">
        <v>3283</v>
      </c>
      <c r="I3121" s="2">
        <v>0</v>
      </c>
      <c r="J3121" s="2">
        <v>0</v>
      </c>
      <c r="K3121" s="2" t="s">
        <v>3292</v>
      </c>
      <c r="L3121" s="3">
        <v>45685</v>
      </c>
      <c r="M3121" s="3">
        <v>45931</v>
      </c>
      <c r="N3121" s="2" t="s">
        <v>92</v>
      </c>
    </row>
    <row r="3122" spans="2:14" x14ac:dyDescent="0.25">
      <c r="B3122" s="2" t="s">
        <v>3290</v>
      </c>
      <c r="C3122" s="2" t="s">
        <v>3291</v>
      </c>
      <c r="D3122" s="2" t="s">
        <v>16</v>
      </c>
      <c r="E3122" s="2" t="s">
        <v>17</v>
      </c>
      <c r="F3122" s="2" t="s">
        <v>18</v>
      </c>
      <c r="G3122" s="2" t="s">
        <v>175</v>
      </c>
      <c r="H3122" s="2" t="s">
        <v>3283</v>
      </c>
      <c r="I3122" s="2">
        <v>0</v>
      </c>
      <c r="J3122" s="2">
        <v>0</v>
      </c>
      <c r="K3122" s="2" t="s">
        <v>3293</v>
      </c>
      <c r="L3122" s="3">
        <v>45685</v>
      </c>
      <c r="M3122" s="3">
        <v>45931</v>
      </c>
      <c r="N3122" s="2" t="s">
        <v>92</v>
      </c>
    </row>
    <row r="3123" spans="2:14" x14ac:dyDescent="0.25">
      <c r="B3123" s="2" t="s">
        <v>3290</v>
      </c>
      <c r="C3123" s="2" t="s">
        <v>3291</v>
      </c>
      <c r="D3123" s="2" t="s">
        <v>16</v>
      </c>
      <c r="E3123" s="2" t="s">
        <v>17</v>
      </c>
      <c r="F3123" s="2" t="s">
        <v>18</v>
      </c>
      <c r="G3123" s="2" t="s">
        <v>175</v>
      </c>
      <c r="H3123" s="2" t="s">
        <v>3283</v>
      </c>
      <c r="I3123" s="2">
        <v>0</v>
      </c>
      <c r="J3123" s="2">
        <v>0</v>
      </c>
      <c r="K3123" s="2" t="s">
        <v>3287</v>
      </c>
      <c r="L3123" s="3">
        <v>46161</v>
      </c>
      <c r="M3123" s="3">
        <v>46753</v>
      </c>
      <c r="N3123" s="2" t="s">
        <v>92</v>
      </c>
    </row>
    <row r="3124" spans="2:14" x14ac:dyDescent="0.25">
      <c r="B3124" s="2" t="s">
        <v>3290</v>
      </c>
      <c r="C3124" s="2" t="s">
        <v>3291</v>
      </c>
      <c r="D3124" s="2" t="s">
        <v>16</v>
      </c>
      <c r="E3124" s="2" t="s">
        <v>142</v>
      </c>
      <c r="F3124" s="2" t="s">
        <v>18</v>
      </c>
      <c r="G3124" s="2" t="s">
        <v>175</v>
      </c>
      <c r="H3124" s="2" t="s">
        <v>3283</v>
      </c>
      <c r="I3124" s="2">
        <v>0</v>
      </c>
      <c r="J3124" s="2">
        <v>0</v>
      </c>
      <c r="K3124" s="2" t="s">
        <v>3287</v>
      </c>
      <c r="L3124" s="3">
        <v>46161</v>
      </c>
      <c r="M3124" s="3">
        <v>46753</v>
      </c>
      <c r="N3124" s="2" t="s">
        <v>92</v>
      </c>
    </row>
    <row r="3125" spans="2:14" x14ac:dyDescent="0.25">
      <c r="B3125" s="2" t="s">
        <v>3294</v>
      </c>
      <c r="C3125" s="2" t="s">
        <v>3295</v>
      </c>
      <c r="D3125" s="2" t="s">
        <v>16</v>
      </c>
      <c r="E3125" s="2" t="s">
        <v>17</v>
      </c>
      <c r="F3125" s="2" t="s">
        <v>18</v>
      </c>
      <c r="G3125" s="2" t="s">
        <v>175</v>
      </c>
      <c r="H3125" s="2" t="s">
        <v>3283</v>
      </c>
      <c r="I3125" s="2">
        <v>0</v>
      </c>
      <c r="J3125" s="2">
        <v>0</v>
      </c>
      <c r="K3125" s="2" t="s">
        <v>3296</v>
      </c>
      <c r="L3125" s="3">
        <v>45685</v>
      </c>
      <c r="M3125" s="3">
        <v>45962</v>
      </c>
      <c r="N3125" s="2" t="s">
        <v>92</v>
      </c>
    </row>
    <row r="3126" spans="2:14" x14ac:dyDescent="0.25">
      <c r="B3126" s="2" t="s">
        <v>3294</v>
      </c>
      <c r="C3126" s="2" t="s">
        <v>3295</v>
      </c>
      <c r="D3126" s="2" t="s">
        <v>16</v>
      </c>
      <c r="E3126" s="2" t="s">
        <v>17</v>
      </c>
      <c r="F3126" s="2" t="s">
        <v>18</v>
      </c>
      <c r="G3126" s="2" t="s">
        <v>175</v>
      </c>
      <c r="H3126" s="2" t="s">
        <v>3283</v>
      </c>
      <c r="I3126" s="2">
        <v>0</v>
      </c>
      <c r="J3126" s="2">
        <v>0</v>
      </c>
      <c r="K3126" s="2" t="s">
        <v>3297</v>
      </c>
      <c r="L3126" s="3">
        <v>45685</v>
      </c>
      <c r="M3126" s="3">
        <v>45962</v>
      </c>
      <c r="N3126" s="2" t="s">
        <v>92</v>
      </c>
    </row>
    <row r="3127" spans="2:14" x14ac:dyDescent="0.25">
      <c r="B3127" s="2" t="s">
        <v>3294</v>
      </c>
      <c r="C3127" s="2" t="s">
        <v>3295</v>
      </c>
      <c r="D3127" s="2" t="s">
        <v>16</v>
      </c>
      <c r="E3127" s="2" t="s">
        <v>17</v>
      </c>
      <c r="F3127" s="2" t="s">
        <v>18</v>
      </c>
      <c r="G3127" s="2" t="s">
        <v>175</v>
      </c>
      <c r="H3127" s="2" t="s">
        <v>3283</v>
      </c>
      <c r="I3127" s="2">
        <v>0</v>
      </c>
      <c r="J3127" s="2">
        <v>0</v>
      </c>
      <c r="K3127" s="2" t="s">
        <v>3298</v>
      </c>
      <c r="L3127" s="3">
        <v>45685</v>
      </c>
      <c r="M3127" s="3">
        <v>45962</v>
      </c>
      <c r="N3127" s="2" t="s">
        <v>92</v>
      </c>
    </row>
    <row r="3128" spans="2:14" x14ac:dyDescent="0.25">
      <c r="B3128" s="2" t="s">
        <v>3294</v>
      </c>
      <c r="C3128" s="2" t="s">
        <v>3295</v>
      </c>
      <c r="D3128" s="2" t="s">
        <v>16</v>
      </c>
      <c r="E3128" s="2" t="s">
        <v>17</v>
      </c>
      <c r="F3128" s="2" t="s">
        <v>18</v>
      </c>
      <c r="G3128" s="2" t="s">
        <v>175</v>
      </c>
      <c r="H3128" s="2" t="s">
        <v>3283</v>
      </c>
      <c r="I3128" s="2">
        <v>0</v>
      </c>
      <c r="J3128" s="2">
        <v>0</v>
      </c>
      <c r="K3128" s="2" t="s">
        <v>3299</v>
      </c>
      <c r="L3128" s="3">
        <v>46190</v>
      </c>
      <c r="M3128" s="3">
        <v>46844</v>
      </c>
      <c r="N3128" s="2" t="s">
        <v>92</v>
      </c>
    </row>
    <row r="3129" spans="2:14" x14ac:dyDescent="0.25">
      <c r="B3129" s="2" t="s">
        <v>3294</v>
      </c>
      <c r="C3129" s="2" t="s">
        <v>3295</v>
      </c>
      <c r="D3129" s="2" t="s">
        <v>16</v>
      </c>
      <c r="E3129" s="2" t="s">
        <v>142</v>
      </c>
      <c r="F3129" s="2" t="s">
        <v>18</v>
      </c>
      <c r="G3129" s="2" t="s">
        <v>175</v>
      </c>
      <c r="H3129" s="2" t="s">
        <v>3283</v>
      </c>
      <c r="I3129" s="2">
        <v>0</v>
      </c>
      <c r="J3129" s="2">
        <v>0</v>
      </c>
      <c r="K3129" s="2" t="s">
        <v>3299</v>
      </c>
      <c r="L3129" s="3">
        <v>46190</v>
      </c>
      <c r="M3129" s="3">
        <v>46844</v>
      </c>
      <c r="N3129" s="2" t="s">
        <v>92</v>
      </c>
    </row>
    <row r="3130" spans="2:14" x14ac:dyDescent="0.25">
      <c r="B3130" s="2" t="s">
        <v>3300</v>
      </c>
      <c r="C3130" s="2" t="s">
        <v>3301</v>
      </c>
      <c r="D3130" s="2" t="s">
        <v>41</v>
      </c>
      <c r="E3130" s="2" t="s">
        <v>17</v>
      </c>
      <c r="F3130" s="2" t="s">
        <v>138</v>
      </c>
      <c r="G3130" s="2" t="s">
        <v>138</v>
      </c>
      <c r="H3130" s="2" t="s">
        <v>3302</v>
      </c>
      <c r="I3130" s="2">
        <v>4826</v>
      </c>
      <c r="J3130" s="2">
        <v>0</v>
      </c>
      <c r="K3130" s="2">
        <v>0</v>
      </c>
      <c r="L3130" s="3">
        <v>44958</v>
      </c>
      <c r="M3130" s="3">
        <v>47178</v>
      </c>
      <c r="N3130" s="2" t="s">
        <v>355</v>
      </c>
    </row>
    <row r="3131" spans="2:14" x14ac:dyDescent="0.25">
      <c r="B3131" s="2" t="s">
        <v>3300</v>
      </c>
      <c r="C3131" s="2" t="s">
        <v>3301</v>
      </c>
      <c r="D3131" s="2" t="s">
        <v>41</v>
      </c>
      <c r="E3131" s="2" t="s">
        <v>17</v>
      </c>
      <c r="F3131" s="2" t="s">
        <v>138</v>
      </c>
      <c r="G3131" s="2" t="s">
        <v>138</v>
      </c>
      <c r="H3131" s="2" t="s">
        <v>3302</v>
      </c>
      <c r="I3131" s="2">
        <v>4826</v>
      </c>
      <c r="J3131" s="2">
        <v>0</v>
      </c>
      <c r="K3131" s="2">
        <v>0</v>
      </c>
      <c r="L3131" s="3">
        <v>45663</v>
      </c>
      <c r="M3131" s="3">
        <v>47453</v>
      </c>
      <c r="N3131" s="2" t="s">
        <v>355</v>
      </c>
    </row>
    <row r="3132" spans="2:14" x14ac:dyDescent="0.25">
      <c r="B3132" s="2" t="s">
        <v>3300</v>
      </c>
      <c r="C3132" s="2" t="s">
        <v>3301</v>
      </c>
      <c r="D3132" s="2" t="s">
        <v>41</v>
      </c>
      <c r="E3132" s="2" t="s">
        <v>17</v>
      </c>
      <c r="F3132" s="2" t="s">
        <v>138</v>
      </c>
      <c r="G3132" s="2" t="s">
        <v>138</v>
      </c>
      <c r="H3132" s="2" t="s">
        <v>3302</v>
      </c>
      <c r="I3132" s="2">
        <v>4826</v>
      </c>
      <c r="J3132" s="2">
        <v>0</v>
      </c>
      <c r="K3132" s="2">
        <v>0</v>
      </c>
      <c r="L3132" s="3">
        <v>45681</v>
      </c>
      <c r="M3132" s="3">
        <v>47484</v>
      </c>
      <c r="N3132" s="2" t="s">
        <v>355</v>
      </c>
    </row>
    <row r="3133" spans="2:14" x14ac:dyDescent="0.25">
      <c r="B3133" s="2" t="s">
        <v>3300</v>
      </c>
      <c r="C3133" s="2" t="s">
        <v>3301</v>
      </c>
      <c r="D3133" s="2" t="s">
        <v>41</v>
      </c>
      <c r="E3133" s="2" t="s">
        <v>17</v>
      </c>
      <c r="F3133" s="2" t="s">
        <v>138</v>
      </c>
      <c r="G3133" s="2" t="s">
        <v>138</v>
      </c>
      <c r="H3133" s="2" t="s">
        <v>3302</v>
      </c>
      <c r="I3133" s="2">
        <v>4826</v>
      </c>
      <c r="J3133" s="2">
        <v>0</v>
      </c>
      <c r="K3133" s="2">
        <v>0</v>
      </c>
      <c r="L3133" s="3">
        <v>45782</v>
      </c>
      <c r="M3133" s="3">
        <v>47574</v>
      </c>
      <c r="N3133" s="2" t="s">
        <v>355</v>
      </c>
    </row>
    <row r="3134" spans="2:14" x14ac:dyDescent="0.25">
      <c r="B3134" s="2" t="s">
        <v>3300</v>
      </c>
      <c r="C3134" s="2" t="s">
        <v>3301</v>
      </c>
      <c r="D3134" s="2" t="s">
        <v>41</v>
      </c>
      <c r="E3134" s="2" t="s">
        <v>17</v>
      </c>
      <c r="F3134" s="2" t="s">
        <v>138</v>
      </c>
      <c r="G3134" s="2" t="s">
        <v>138</v>
      </c>
      <c r="H3134" s="2" t="s">
        <v>3302</v>
      </c>
      <c r="I3134" s="2">
        <v>4826</v>
      </c>
      <c r="J3134" s="2">
        <v>0</v>
      </c>
      <c r="K3134" s="2">
        <v>0</v>
      </c>
      <c r="L3134" s="3">
        <v>45794</v>
      </c>
      <c r="M3134" s="3">
        <v>47604</v>
      </c>
      <c r="N3134" s="2" t="s">
        <v>355</v>
      </c>
    </row>
    <row r="3135" spans="2:14" x14ac:dyDescent="0.25">
      <c r="B3135" s="2" t="s">
        <v>3300</v>
      </c>
      <c r="C3135" s="2" t="s">
        <v>3301</v>
      </c>
      <c r="D3135" s="2" t="s">
        <v>41</v>
      </c>
      <c r="E3135" s="2" t="s">
        <v>17</v>
      </c>
      <c r="F3135" s="2" t="s">
        <v>138</v>
      </c>
      <c r="G3135" s="2" t="s">
        <v>138</v>
      </c>
      <c r="H3135" s="2" t="s">
        <v>3302</v>
      </c>
      <c r="I3135" s="2">
        <v>4826</v>
      </c>
      <c r="J3135" s="2">
        <v>0</v>
      </c>
      <c r="K3135" s="2">
        <v>0</v>
      </c>
      <c r="L3135" s="3">
        <v>45857</v>
      </c>
      <c r="M3135" s="3">
        <v>47665</v>
      </c>
      <c r="N3135" s="2" t="s">
        <v>355</v>
      </c>
    </row>
    <row r="3136" spans="2:14" x14ac:dyDescent="0.25">
      <c r="B3136" s="2" t="s">
        <v>3300</v>
      </c>
      <c r="C3136" s="2" t="s">
        <v>3301</v>
      </c>
      <c r="D3136" s="2" t="s">
        <v>41</v>
      </c>
      <c r="E3136" s="2" t="s">
        <v>17</v>
      </c>
      <c r="F3136" s="2" t="s">
        <v>138</v>
      </c>
      <c r="G3136" s="2" t="s">
        <v>138</v>
      </c>
      <c r="H3136" s="2" t="s">
        <v>3302</v>
      </c>
      <c r="I3136" s="2">
        <v>4826</v>
      </c>
      <c r="J3136" s="2">
        <v>0</v>
      </c>
      <c r="K3136" s="2">
        <v>0</v>
      </c>
      <c r="L3136" s="3">
        <v>45983</v>
      </c>
      <c r="M3136" s="3">
        <v>47788</v>
      </c>
      <c r="N3136" s="2" t="s">
        <v>355</v>
      </c>
    </row>
    <row r="3137" spans="2:14" x14ac:dyDescent="0.25">
      <c r="B3137" s="2" t="s">
        <v>3300</v>
      </c>
      <c r="C3137" s="2" t="s">
        <v>3301</v>
      </c>
      <c r="D3137" s="2" t="s">
        <v>41</v>
      </c>
      <c r="E3137" s="2" t="s">
        <v>17</v>
      </c>
      <c r="F3137" s="2" t="s">
        <v>138</v>
      </c>
      <c r="G3137" s="2" t="s">
        <v>138</v>
      </c>
      <c r="H3137" s="2" t="s">
        <v>3302</v>
      </c>
      <c r="I3137" s="2">
        <v>4826</v>
      </c>
      <c r="J3137" s="2">
        <v>0</v>
      </c>
      <c r="K3137" s="2">
        <v>0</v>
      </c>
      <c r="L3137" s="3">
        <v>46007</v>
      </c>
      <c r="M3137" s="3">
        <v>47818</v>
      </c>
      <c r="N3137" s="2" t="s">
        <v>355</v>
      </c>
    </row>
    <row r="3138" spans="2:14" x14ac:dyDescent="0.25">
      <c r="B3138" s="2" t="s">
        <v>3300</v>
      </c>
      <c r="C3138" s="2" t="s">
        <v>3301</v>
      </c>
      <c r="D3138" s="2" t="s">
        <v>41</v>
      </c>
      <c r="E3138" s="2" t="s">
        <v>17</v>
      </c>
      <c r="F3138" s="2" t="s">
        <v>138</v>
      </c>
      <c r="G3138" s="2" t="s">
        <v>138</v>
      </c>
      <c r="H3138" s="2" t="s">
        <v>3302</v>
      </c>
      <c r="I3138" s="2">
        <v>4826</v>
      </c>
      <c r="J3138" s="2">
        <v>0</v>
      </c>
      <c r="K3138" s="2">
        <v>0</v>
      </c>
      <c r="L3138" s="3">
        <v>46030</v>
      </c>
      <c r="M3138" s="3">
        <v>47849</v>
      </c>
      <c r="N3138" s="2" t="s">
        <v>355</v>
      </c>
    </row>
    <row r="3139" spans="2:14" x14ac:dyDescent="0.25">
      <c r="B3139" s="2" t="s">
        <v>3300</v>
      </c>
      <c r="C3139" s="2" t="s">
        <v>3301</v>
      </c>
      <c r="D3139" s="2" t="s">
        <v>41</v>
      </c>
      <c r="E3139" s="2" t="s">
        <v>17</v>
      </c>
      <c r="F3139" s="2" t="s">
        <v>138</v>
      </c>
      <c r="G3139" s="2" t="s">
        <v>138</v>
      </c>
      <c r="H3139" s="2" t="s">
        <v>3302</v>
      </c>
      <c r="I3139" s="2">
        <v>4826</v>
      </c>
      <c r="J3139" s="2">
        <v>6</v>
      </c>
      <c r="K3139" s="2">
        <v>0</v>
      </c>
      <c r="L3139" s="3">
        <v>46077</v>
      </c>
      <c r="M3139" s="3">
        <v>47880</v>
      </c>
      <c r="N3139" s="2" t="s">
        <v>355</v>
      </c>
    </row>
    <row r="3140" spans="2:14" x14ac:dyDescent="0.25">
      <c r="B3140" s="2" t="s">
        <v>3300</v>
      </c>
      <c r="C3140" s="2" t="s">
        <v>3301</v>
      </c>
      <c r="D3140" s="2" t="s">
        <v>41</v>
      </c>
      <c r="E3140" s="2" t="s">
        <v>17</v>
      </c>
      <c r="F3140" s="2" t="s">
        <v>138</v>
      </c>
      <c r="G3140" s="2" t="s">
        <v>138</v>
      </c>
      <c r="H3140" s="2" t="s">
        <v>3302</v>
      </c>
      <c r="I3140" s="2">
        <v>4826</v>
      </c>
      <c r="J3140" s="2">
        <v>4820</v>
      </c>
      <c r="K3140" s="2">
        <v>0</v>
      </c>
      <c r="L3140" s="3">
        <v>46097</v>
      </c>
      <c r="M3140" s="3">
        <v>47908</v>
      </c>
      <c r="N3140" s="2" t="s">
        <v>355</v>
      </c>
    </row>
    <row r="3141" spans="2:14" x14ac:dyDescent="0.25">
      <c r="B3141" s="2" t="s">
        <v>3300</v>
      </c>
      <c r="C3141" s="2" t="s">
        <v>3301</v>
      </c>
      <c r="D3141" s="2" t="s">
        <v>41</v>
      </c>
      <c r="E3141" s="2" t="s">
        <v>17</v>
      </c>
      <c r="F3141" s="2" t="s">
        <v>138</v>
      </c>
      <c r="G3141" s="2" t="s">
        <v>138</v>
      </c>
      <c r="H3141" s="2" t="s">
        <v>3302</v>
      </c>
      <c r="I3141" s="2">
        <v>4826</v>
      </c>
      <c r="J3141" s="2">
        <v>0</v>
      </c>
      <c r="K3141" s="2">
        <v>220103402775</v>
      </c>
      <c r="L3141" s="3">
        <v>46095</v>
      </c>
      <c r="M3141" s="3">
        <v>47908</v>
      </c>
      <c r="N3141" s="2" t="s">
        <v>355</v>
      </c>
    </row>
    <row r="3142" spans="2:14" x14ac:dyDescent="0.25">
      <c r="B3142" s="2" t="s">
        <v>3300</v>
      </c>
      <c r="C3142" s="2" t="s">
        <v>3301</v>
      </c>
      <c r="D3142" s="2" t="s">
        <v>41</v>
      </c>
      <c r="E3142" s="2" t="s">
        <v>17</v>
      </c>
      <c r="F3142" s="2" t="s">
        <v>138</v>
      </c>
      <c r="G3142" s="2" t="s">
        <v>138</v>
      </c>
      <c r="H3142" s="2" t="s">
        <v>3302</v>
      </c>
      <c r="I3142" s="2">
        <v>4826</v>
      </c>
      <c r="J3142" s="2">
        <v>0</v>
      </c>
      <c r="K3142" s="2">
        <v>82025</v>
      </c>
      <c r="L3142" s="3">
        <v>45887</v>
      </c>
      <c r="M3142" s="3">
        <v>47696</v>
      </c>
      <c r="N3142" s="2" t="s">
        <v>355</v>
      </c>
    </row>
    <row r="3143" spans="2:14" x14ac:dyDescent="0.25">
      <c r="B3143" s="2" t="s">
        <v>3300</v>
      </c>
      <c r="C3143" s="2" t="s">
        <v>3301</v>
      </c>
      <c r="D3143" s="2" t="s">
        <v>41</v>
      </c>
      <c r="E3143" s="2" t="s">
        <v>17</v>
      </c>
      <c r="F3143" s="2" t="s">
        <v>138</v>
      </c>
      <c r="G3143" s="2" t="s">
        <v>138</v>
      </c>
      <c r="H3143" s="2" t="s">
        <v>3302</v>
      </c>
      <c r="I3143" s="2">
        <v>4826</v>
      </c>
      <c r="J3143" s="2">
        <v>0</v>
      </c>
      <c r="K3143" s="2">
        <v>92025</v>
      </c>
      <c r="L3143" s="3">
        <v>45906</v>
      </c>
      <c r="M3143" s="3">
        <v>47727</v>
      </c>
      <c r="N3143" s="2" t="s">
        <v>355</v>
      </c>
    </row>
    <row r="3144" spans="2:14" x14ac:dyDescent="0.25">
      <c r="B3144" s="2" t="s">
        <v>3300</v>
      </c>
      <c r="C3144" s="2" t="s">
        <v>3301</v>
      </c>
      <c r="D3144" s="2" t="s">
        <v>41</v>
      </c>
      <c r="E3144" s="2" t="s">
        <v>181</v>
      </c>
      <c r="F3144" s="2" t="s">
        <v>138</v>
      </c>
      <c r="G3144" s="2" t="s">
        <v>138</v>
      </c>
      <c r="H3144" s="2" t="s">
        <v>3302</v>
      </c>
      <c r="I3144" s="2">
        <v>4826</v>
      </c>
      <c r="J3144" s="2">
        <v>0</v>
      </c>
      <c r="K3144" s="2">
        <v>0</v>
      </c>
      <c r="L3144" s="3">
        <v>45663</v>
      </c>
      <c r="M3144" s="3">
        <v>47453</v>
      </c>
      <c r="N3144" s="2" t="s">
        <v>355</v>
      </c>
    </row>
    <row r="3145" spans="2:14" x14ac:dyDescent="0.25">
      <c r="B3145" s="2" t="s">
        <v>3300</v>
      </c>
      <c r="C3145" s="2" t="s">
        <v>3301</v>
      </c>
      <c r="D3145" s="2" t="s">
        <v>41</v>
      </c>
      <c r="E3145" s="2" t="s">
        <v>181</v>
      </c>
      <c r="F3145" s="2" t="s">
        <v>138</v>
      </c>
      <c r="G3145" s="2" t="s">
        <v>138</v>
      </c>
      <c r="H3145" s="2" t="s">
        <v>3302</v>
      </c>
      <c r="I3145" s="2">
        <v>4826</v>
      </c>
      <c r="J3145" s="2">
        <v>0</v>
      </c>
      <c r="K3145" s="2">
        <v>0</v>
      </c>
      <c r="L3145" s="3">
        <v>45794</v>
      </c>
      <c r="M3145" s="3">
        <v>47604</v>
      </c>
      <c r="N3145" s="2" t="s">
        <v>355</v>
      </c>
    </row>
    <row r="3146" spans="2:14" x14ac:dyDescent="0.25">
      <c r="B3146" s="2" t="s">
        <v>3300</v>
      </c>
      <c r="C3146" s="2" t="s">
        <v>3301</v>
      </c>
      <c r="D3146" s="2" t="s">
        <v>41</v>
      </c>
      <c r="E3146" s="2" t="s">
        <v>181</v>
      </c>
      <c r="F3146" s="2" t="s">
        <v>138</v>
      </c>
      <c r="G3146" s="2" t="s">
        <v>138</v>
      </c>
      <c r="H3146" s="2" t="s">
        <v>3302</v>
      </c>
      <c r="I3146" s="2">
        <v>4826</v>
      </c>
      <c r="J3146" s="2">
        <v>0</v>
      </c>
      <c r="K3146" s="2">
        <v>0</v>
      </c>
      <c r="L3146" s="3">
        <v>46030</v>
      </c>
      <c r="M3146" s="3">
        <v>47849</v>
      </c>
      <c r="N3146" s="2" t="s">
        <v>355</v>
      </c>
    </row>
    <row r="3147" spans="2:14" x14ac:dyDescent="0.25">
      <c r="B3147" s="2" t="s">
        <v>3300</v>
      </c>
      <c r="C3147" s="2" t="s">
        <v>3301</v>
      </c>
      <c r="D3147" s="2" t="s">
        <v>41</v>
      </c>
      <c r="E3147" s="2" t="s">
        <v>181</v>
      </c>
      <c r="F3147" s="2" t="s">
        <v>138</v>
      </c>
      <c r="G3147" s="2" t="s">
        <v>138</v>
      </c>
      <c r="H3147" s="2" t="s">
        <v>3302</v>
      </c>
      <c r="I3147" s="2">
        <v>4826</v>
      </c>
      <c r="J3147" s="2">
        <v>0</v>
      </c>
      <c r="K3147" s="2">
        <v>0</v>
      </c>
      <c r="L3147" s="3">
        <v>46097</v>
      </c>
      <c r="M3147" s="3">
        <v>47908</v>
      </c>
      <c r="N3147" s="2" t="s">
        <v>355</v>
      </c>
    </row>
    <row r="3148" spans="2:14" x14ac:dyDescent="0.25">
      <c r="B3148" s="2" t="s">
        <v>3300</v>
      </c>
      <c r="C3148" s="2" t="s">
        <v>3301</v>
      </c>
      <c r="D3148" s="2" t="s">
        <v>41</v>
      </c>
      <c r="E3148" s="2" t="s">
        <v>142</v>
      </c>
      <c r="F3148" s="2" t="s">
        <v>138</v>
      </c>
      <c r="G3148" s="2" t="s">
        <v>138</v>
      </c>
      <c r="H3148" s="2" t="s">
        <v>3302</v>
      </c>
      <c r="I3148" s="2">
        <v>4826</v>
      </c>
      <c r="J3148" s="2">
        <v>0</v>
      </c>
      <c r="K3148" s="2">
        <v>0</v>
      </c>
      <c r="L3148" s="3">
        <v>45681</v>
      </c>
      <c r="M3148" s="3">
        <v>47484</v>
      </c>
      <c r="N3148" s="2" t="s">
        <v>355</v>
      </c>
    </row>
    <row r="3149" spans="2:14" x14ac:dyDescent="0.25">
      <c r="B3149" s="2" t="s">
        <v>3300</v>
      </c>
      <c r="C3149" s="2" t="s">
        <v>3301</v>
      </c>
      <c r="D3149" s="2" t="s">
        <v>41</v>
      </c>
      <c r="E3149" s="2" t="s">
        <v>142</v>
      </c>
      <c r="F3149" s="2" t="s">
        <v>138</v>
      </c>
      <c r="G3149" s="2" t="s">
        <v>138</v>
      </c>
      <c r="H3149" s="2" t="s">
        <v>3302</v>
      </c>
      <c r="I3149" s="2">
        <v>4826</v>
      </c>
      <c r="J3149" s="2">
        <v>0</v>
      </c>
      <c r="K3149" s="2">
        <v>0</v>
      </c>
      <c r="L3149" s="3">
        <v>46007</v>
      </c>
      <c r="M3149" s="3">
        <v>47818</v>
      </c>
      <c r="N3149" s="2" t="s">
        <v>355</v>
      </c>
    </row>
    <row r="3150" spans="2:14" x14ac:dyDescent="0.25">
      <c r="B3150" s="2" t="s">
        <v>3300</v>
      </c>
      <c r="C3150" s="2" t="s">
        <v>3301</v>
      </c>
      <c r="D3150" s="2" t="s">
        <v>41</v>
      </c>
      <c r="E3150" s="2" t="s">
        <v>142</v>
      </c>
      <c r="F3150" s="2" t="s">
        <v>138</v>
      </c>
      <c r="G3150" s="2" t="s">
        <v>138</v>
      </c>
      <c r="H3150" s="2" t="s">
        <v>3302</v>
      </c>
      <c r="I3150" s="2">
        <v>4826</v>
      </c>
      <c r="J3150" s="2">
        <v>0</v>
      </c>
      <c r="K3150" s="2">
        <v>0</v>
      </c>
      <c r="L3150" s="3">
        <v>46077</v>
      </c>
      <c r="M3150" s="3">
        <v>47880</v>
      </c>
      <c r="N3150" s="2" t="s">
        <v>355</v>
      </c>
    </row>
    <row r="3151" spans="2:14" x14ac:dyDescent="0.25">
      <c r="B3151" s="2" t="s">
        <v>3303</v>
      </c>
      <c r="C3151" s="2" t="s">
        <v>3304</v>
      </c>
      <c r="D3151" s="2" t="s">
        <v>41</v>
      </c>
      <c r="E3151" s="2" t="s">
        <v>17</v>
      </c>
      <c r="F3151" s="2" t="s">
        <v>138</v>
      </c>
      <c r="G3151" s="2" t="s">
        <v>138</v>
      </c>
      <c r="H3151" s="2" t="s">
        <v>3305</v>
      </c>
      <c r="I3151" s="2">
        <v>2201</v>
      </c>
      <c r="J3151" s="2">
        <v>7</v>
      </c>
      <c r="K3151" s="2">
        <v>0</v>
      </c>
      <c r="L3151" s="3">
        <v>44958</v>
      </c>
      <c r="M3151" s="3">
        <v>47331</v>
      </c>
      <c r="N3151" s="2" t="s">
        <v>355</v>
      </c>
    </row>
    <row r="3152" spans="2:14" x14ac:dyDescent="0.25">
      <c r="B3152" s="2" t="s">
        <v>3303</v>
      </c>
      <c r="C3152" s="2" t="s">
        <v>3304</v>
      </c>
      <c r="D3152" s="2" t="s">
        <v>41</v>
      </c>
      <c r="E3152" s="2" t="s">
        <v>17</v>
      </c>
      <c r="F3152" s="2" t="s">
        <v>138</v>
      </c>
      <c r="G3152" s="2" t="s">
        <v>138</v>
      </c>
      <c r="H3152" s="2" t="s">
        <v>3305</v>
      </c>
      <c r="I3152" s="2">
        <v>2201</v>
      </c>
      <c r="J3152" s="2">
        <v>0</v>
      </c>
      <c r="K3152" s="2">
        <v>0</v>
      </c>
      <c r="L3152" s="3">
        <v>45681</v>
      </c>
      <c r="M3152" s="3">
        <v>47484</v>
      </c>
      <c r="N3152" s="2" t="s">
        <v>355</v>
      </c>
    </row>
    <row r="3153" spans="2:14" x14ac:dyDescent="0.25">
      <c r="B3153" s="2" t="s">
        <v>3303</v>
      </c>
      <c r="C3153" s="2" t="s">
        <v>3304</v>
      </c>
      <c r="D3153" s="2" t="s">
        <v>41</v>
      </c>
      <c r="E3153" s="2" t="s">
        <v>17</v>
      </c>
      <c r="F3153" s="2" t="s">
        <v>138</v>
      </c>
      <c r="G3153" s="2" t="s">
        <v>138</v>
      </c>
      <c r="H3153" s="2" t="s">
        <v>3305</v>
      </c>
      <c r="I3153" s="2">
        <v>2201</v>
      </c>
      <c r="J3153" s="2">
        <v>0</v>
      </c>
      <c r="K3153" s="2">
        <v>0</v>
      </c>
      <c r="L3153" s="3">
        <v>45727</v>
      </c>
      <c r="M3153" s="3">
        <v>47543</v>
      </c>
      <c r="N3153" s="2" t="s">
        <v>355</v>
      </c>
    </row>
    <row r="3154" spans="2:14" x14ac:dyDescent="0.25">
      <c r="B3154" s="2" t="s">
        <v>3303</v>
      </c>
      <c r="C3154" s="2" t="s">
        <v>3304</v>
      </c>
      <c r="D3154" s="2" t="s">
        <v>41</v>
      </c>
      <c r="E3154" s="2" t="s">
        <v>17</v>
      </c>
      <c r="F3154" s="2" t="s">
        <v>138</v>
      </c>
      <c r="G3154" s="2" t="s">
        <v>138</v>
      </c>
      <c r="H3154" s="2" t="s">
        <v>3305</v>
      </c>
      <c r="I3154" s="2">
        <v>2201</v>
      </c>
      <c r="J3154" s="2">
        <v>0</v>
      </c>
      <c r="K3154" s="2">
        <v>0</v>
      </c>
      <c r="L3154" s="3">
        <v>45738</v>
      </c>
      <c r="M3154" s="3">
        <v>47543</v>
      </c>
      <c r="N3154" s="2" t="s">
        <v>355</v>
      </c>
    </row>
    <row r="3155" spans="2:14" x14ac:dyDescent="0.25">
      <c r="B3155" s="2" t="s">
        <v>3303</v>
      </c>
      <c r="C3155" s="2" t="s">
        <v>3304</v>
      </c>
      <c r="D3155" s="2" t="s">
        <v>41</v>
      </c>
      <c r="E3155" s="2" t="s">
        <v>17</v>
      </c>
      <c r="F3155" s="2" t="s">
        <v>138</v>
      </c>
      <c r="G3155" s="2" t="s">
        <v>138</v>
      </c>
      <c r="H3155" s="2" t="s">
        <v>3305</v>
      </c>
      <c r="I3155" s="2">
        <v>2201</v>
      </c>
      <c r="J3155" s="2">
        <v>0</v>
      </c>
      <c r="K3155" s="2">
        <v>0</v>
      </c>
      <c r="L3155" s="3">
        <v>45782</v>
      </c>
      <c r="M3155" s="3">
        <v>47574</v>
      </c>
      <c r="N3155" s="2" t="s">
        <v>355</v>
      </c>
    </row>
    <row r="3156" spans="2:14" x14ac:dyDescent="0.25">
      <c r="B3156" s="2" t="s">
        <v>3303</v>
      </c>
      <c r="C3156" s="2" t="s">
        <v>3304</v>
      </c>
      <c r="D3156" s="2" t="s">
        <v>41</v>
      </c>
      <c r="E3156" s="2" t="s">
        <v>17</v>
      </c>
      <c r="F3156" s="2" t="s">
        <v>138</v>
      </c>
      <c r="G3156" s="2" t="s">
        <v>138</v>
      </c>
      <c r="H3156" s="2" t="s">
        <v>3305</v>
      </c>
      <c r="I3156" s="2">
        <v>2201</v>
      </c>
      <c r="J3156" s="2">
        <v>0</v>
      </c>
      <c r="K3156" s="2">
        <v>0</v>
      </c>
      <c r="L3156" s="3">
        <v>45794</v>
      </c>
      <c r="M3156" s="3">
        <v>47604</v>
      </c>
      <c r="N3156" s="2" t="s">
        <v>355</v>
      </c>
    </row>
    <row r="3157" spans="2:14" x14ac:dyDescent="0.25">
      <c r="B3157" s="2" t="s">
        <v>3303</v>
      </c>
      <c r="C3157" s="2" t="s">
        <v>3304</v>
      </c>
      <c r="D3157" s="2" t="s">
        <v>41</v>
      </c>
      <c r="E3157" s="2" t="s">
        <v>17</v>
      </c>
      <c r="F3157" s="2" t="s">
        <v>138</v>
      </c>
      <c r="G3157" s="2" t="s">
        <v>138</v>
      </c>
      <c r="H3157" s="2" t="s">
        <v>3305</v>
      </c>
      <c r="I3157" s="2">
        <v>2201</v>
      </c>
      <c r="J3157" s="2">
        <v>10</v>
      </c>
      <c r="K3157" s="2">
        <v>0</v>
      </c>
      <c r="L3157" s="3">
        <v>45848</v>
      </c>
      <c r="M3157" s="3">
        <v>47665</v>
      </c>
      <c r="N3157" s="2" t="s">
        <v>355</v>
      </c>
    </row>
    <row r="3158" spans="2:14" x14ac:dyDescent="0.25">
      <c r="B3158" s="2" t="s">
        <v>3303</v>
      </c>
      <c r="C3158" s="2" t="s">
        <v>3304</v>
      </c>
      <c r="D3158" s="2" t="s">
        <v>41</v>
      </c>
      <c r="E3158" s="2" t="s">
        <v>17</v>
      </c>
      <c r="F3158" s="2" t="s">
        <v>138</v>
      </c>
      <c r="G3158" s="2" t="s">
        <v>138</v>
      </c>
      <c r="H3158" s="2" t="s">
        <v>3305</v>
      </c>
      <c r="I3158" s="2">
        <v>2201</v>
      </c>
      <c r="J3158" s="2">
        <v>2180</v>
      </c>
      <c r="K3158" s="2">
        <v>0</v>
      </c>
      <c r="L3158" s="3">
        <v>45992</v>
      </c>
      <c r="M3158" s="3">
        <v>47849</v>
      </c>
      <c r="N3158" s="2" t="s">
        <v>355</v>
      </c>
    </row>
    <row r="3159" spans="2:14" x14ac:dyDescent="0.25">
      <c r="B3159" s="2" t="s">
        <v>3303</v>
      </c>
      <c r="C3159" s="2" t="s">
        <v>3304</v>
      </c>
      <c r="D3159" s="2" t="s">
        <v>41</v>
      </c>
      <c r="E3159" s="2" t="s">
        <v>17</v>
      </c>
      <c r="F3159" s="2" t="s">
        <v>138</v>
      </c>
      <c r="G3159" s="2" t="s">
        <v>138</v>
      </c>
      <c r="H3159" s="2" t="s">
        <v>3305</v>
      </c>
      <c r="I3159" s="2">
        <v>2201</v>
      </c>
      <c r="J3159" s="2">
        <v>4</v>
      </c>
      <c r="K3159" s="2">
        <v>0</v>
      </c>
      <c r="L3159" s="3">
        <v>46084</v>
      </c>
      <c r="M3159" s="3">
        <v>47908</v>
      </c>
      <c r="N3159" s="2" t="s">
        <v>355</v>
      </c>
    </row>
    <row r="3160" spans="2:14" x14ac:dyDescent="0.25">
      <c r="B3160" s="2" t="s">
        <v>3303</v>
      </c>
      <c r="C3160" s="2" t="s">
        <v>3304</v>
      </c>
      <c r="D3160" s="2" t="s">
        <v>41</v>
      </c>
      <c r="E3160" s="2" t="s">
        <v>142</v>
      </c>
      <c r="F3160" s="2" t="s">
        <v>138</v>
      </c>
      <c r="G3160" s="2" t="s">
        <v>138</v>
      </c>
      <c r="H3160" s="2" t="s">
        <v>3305</v>
      </c>
      <c r="I3160" s="2">
        <v>2201</v>
      </c>
      <c r="J3160" s="2">
        <v>0</v>
      </c>
      <c r="K3160" s="2">
        <v>0</v>
      </c>
      <c r="L3160" s="3">
        <v>45794</v>
      </c>
      <c r="M3160" s="3">
        <v>47604</v>
      </c>
      <c r="N3160" s="2" t="s">
        <v>355</v>
      </c>
    </row>
    <row r="3161" spans="2:14" x14ac:dyDescent="0.25">
      <c r="B3161" s="2" t="s">
        <v>3303</v>
      </c>
      <c r="C3161" s="2" t="s">
        <v>3304</v>
      </c>
      <c r="D3161" s="2" t="s">
        <v>41</v>
      </c>
      <c r="E3161" s="2" t="s">
        <v>142</v>
      </c>
      <c r="F3161" s="2" t="s">
        <v>138</v>
      </c>
      <c r="G3161" s="2" t="s">
        <v>138</v>
      </c>
      <c r="H3161" s="2" t="s">
        <v>3305</v>
      </c>
      <c r="I3161" s="2">
        <v>2201</v>
      </c>
      <c r="J3161" s="2">
        <v>0</v>
      </c>
      <c r="K3161" s="2">
        <v>0</v>
      </c>
      <c r="L3161" s="3">
        <v>45992</v>
      </c>
      <c r="M3161" s="3">
        <v>47849</v>
      </c>
      <c r="N3161" s="2" t="s">
        <v>355</v>
      </c>
    </row>
    <row r="3162" spans="2:14" x14ac:dyDescent="0.25">
      <c r="B3162" s="2" t="s">
        <v>3303</v>
      </c>
      <c r="C3162" s="2" t="s">
        <v>3304</v>
      </c>
      <c r="D3162" s="2" t="s">
        <v>41</v>
      </c>
      <c r="E3162" s="2" t="s">
        <v>142</v>
      </c>
      <c r="F3162" s="2" t="s">
        <v>138</v>
      </c>
      <c r="G3162" s="2" t="s">
        <v>138</v>
      </c>
      <c r="H3162" s="2" t="s">
        <v>3305</v>
      </c>
      <c r="I3162" s="2">
        <v>2201</v>
      </c>
      <c r="J3162" s="2">
        <v>0</v>
      </c>
      <c r="K3162" s="2">
        <v>0</v>
      </c>
      <c r="L3162" s="3">
        <v>46084</v>
      </c>
      <c r="M3162" s="3">
        <v>47908</v>
      </c>
      <c r="N3162" s="2" t="s">
        <v>355</v>
      </c>
    </row>
    <row r="3163" spans="2:14" x14ac:dyDescent="0.25">
      <c r="B3163" s="2" t="s">
        <v>3306</v>
      </c>
      <c r="C3163" s="2" t="s">
        <v>3307</v>
      </c>
      <c r="D3163" s="2" t="s">
        <v>16</v>
      </c>
      <c r="E3163" s="2" t="s">
        <v>17</v>
      </c>
      <c r="F3163" s="2" t="s">
        <v>18</v>
      </c>
      <c r="G3163" s="2" t="s">
        <v>175</v>
      </c>
      <c r="H3163" s="2" t="s">
        <v>3308</v>
      </c>
      <c r="I3163" s="2">
        <v>574</v>
      </c>
      <c r="J3163" s="2">
        <v>0</v>
      </c>
      <c r="K3163" s="2">
        <v>0</v>
      </c>
      <c r="L3163" s="3">
        <v>45943</v>
      </c>
      <c r="M3163" s="2" t="s">
        <v>30</v>
      </c>
      <c r="N3163" s="2" t="s">
        <v>153</v>
      </c>
    </row>
    <row r="3164" spans="2:14" x14ac:dyDescent="0.25">
      <c r="B3164" s="2" t="s">
        <v>3306</v>
      </c>
      <c r="C3164" s="2" t="s">
        <v>3307</v>
      </c>
      <c r="D3164" s="2" t="s">
        <v>16</v>
      </c>
      <c r="E3164" s="2" t="s">
        <v>17</v>
      </c>
      <c r="F3164" s="2" t="s">
        <v>18</v>
      </c>
      <c r="G3164" s="2" t="s">
        <v>175</v>
      </c>
      <c r="H3164" s="2" t="s">
        <v>3308</v>
      </c>
      <c r="I3164" s="2">
        <v>574</v>
      </c>
      <c r="J3164" s="2">
        <v>560</v>
      </c>
      <c r="K3164" s="2">
        <v>31213401</v>
      </c>
      <c r="L3164" s="3">
        <v>46017</v>
      </c>
      <c r="M3164" s="3">
        <v>47088</v>
      </c>
      <c r="N3164" s="2" t="s">
        <v>153</v>
      </c>
    </row>
    <row r="3165" spans="2:14" x14ac:dyDescent="0.25">
      <c r="B3165" s="2" t="s">
        <v>3306</v>
      </c>
      <c r="C3165" s="2" t="s">
        <v>3307</v>
      </c>
      <c r="D3165" s="2" t="s">
        <v>16</v>
      </c>
      <c r="E3165" s="2" t="s">
        <v>17</v>
      </c>
      <c r="F3165" s="2" t="s">
        <v>18</v>
      </c>
      <c r="G3165" s="2" t="s">
        <v>175</v>
      </c>
      <c r="H3165" s="2" t="s">
        <v>3308</v>
      </c>
      <c r="I3165" s="2">
        <v>574</v>
      </c>
      <c r="J3165" s="2">
        <v>0</v>
      </c>
      <c r="K3165" s="2" t="s">
        <v>3309</v>
      </c>
      <c r="L3165" s="3">
        <v>44958</v>
      </c>
      <c r="M3165" s="3">
        <v>45962</v>
      </c>
      <c r="N3165" s="2" t="s">
        <v>153</v>
      </c>
    </row>
    <row r="3166" spans="2:14" x14ac:dyDescent="0.25">
      <c r="B3166" s="2" t="s">
        <v>3306</v>
      </c>
      <c r="C3166" s="2" t="s">
        <v>3307</v>
      </c>
      <c r="D3166" s="2" t="s">
        <v>16</v>
      </c>
      <c r="E3166" s="2" t="s">
        <v>17</v>
      </c>
      <c r="F3166" s="2" t="s">
        <v>18</v>
      </c>
      <c r="G3166" s="2" t="s">
        <v>175</v>
      </c>
      <c r="H3166" s="2" t="s">
        <v>3308</v>
      </c>
      <c r="I3166" s="2">
        <v>574</v>
      </c>
      <c r="J3166" s="2">
        <v>14</v>
      </c>
      <c r="K3166" s="2" t="s">
        <v>3309</v>
      </c>
      <c r="L3166" s="3">
        <v>45737</v>
      </c>
      <c r="M3166" s="3">
        <v>46419</v>
      </c>
      <c r="N3166" s="2" t="s">
        <v>153</v>
      </c>
    </row>
    <row r="3167" spans="2:14" x14ac:dyDescent="0.25">
      <c r="B3167" s="2" t="s">
        <v>3306</v>
      </c>
      <c r="C3167" s="2" t="s">
        <v>3307</v>
      </c>
      <c r="D3167" s="2" t="s">
        <v>16</v>
      </c>
      <c r="E3167" s="2" t="s">
        <v>17</v>
      </c>
      <c r="F3167" s="2" t="s">
        <v>18</v>
      </c>
      <c r="G3167" s="2" t="s">
        <v>175</v>
      </c>
      <c r="H3167" s="2" t="s">
        <v>3308</v>
      </c>
      <c r="I3167" s="2">
        <v>574</v>
      </c>
      <c r="J3167" s="2">
        <v>0</v>
      </c>
      <c r="K3167" s="2" t="s">
        <v>3309</v>
      </c>
      <c r="L3167" s="3">
        <v>45743</v>
      </c>
      <c r="M3167" s="3">
        <v>47058</v>
      </c>
      <c r="N3167" s="2" t="s">
        <v>153</v>
      </c>
    </row>
    <row r="3168" spans="2:14" hidden="1" x14ac:dyDescent="0.25">
      <c r="B3168" s="2" t="s">
        <v>3306</v>
      </c>
      <c r="C3168" s="2" t="s">
        <v>3307</v>
      </c>
      <c r="D3168" s="2" t="s">
        <v>16</v>
      </c>
      <c r="E3168" s="2" t="s">
        <v>233</v>
      </c>
      <c r="F3168" s="2" t="s">
        <v>18</v>
      </c>
      <c r="G3168" s="2" t="s">
        <v>175</v>
      </c>
      <c r="H3168" s="2" t="s">
        <v>3308</v>
      </c>
      <c r="I3168" s="2">
        <v>574</v>
      </c>
      <c r="J3168" s="2">
        <v>0</v>
      </c>
      <c r="K3168" s="2">
        <v>0</v>
      </c>
      <c r="L3168" s="3">
        <v>45943</v>
      </c>
      <c r="M3168" s="2" t="s">
        <v>30</v>
      </c>
      <c r="N3168" s="2" t="s">
        <v>153</v>
      </c>
    </row>
    <row r="3169" spans="2:14" x14ac:dyDescent="0.25">
      <c r="B3169" s="2" t="s">
        <v>3310</v>
      </c>
      <c r="C3169" s="2" t="s">
        <v>3311</v>
      </c>
      <c r="D3169" s="2" t="s">
        <v>1367</v>
      </c>
      <c r="E3169" s="2" t="s">
        <v>17</v>
      </c>
      <c r="F3169" s="2" t="s">
        <v>18</v>
      </c>
      <c r="G3169" s="2" t="s">
        <v>175</v>
      </c>
      <c r="H3169" s="2" t="s">
        <v>3308</v>
      </c>
      <c r="I3169" s="2">
        <v>16</v>
      </c>
      <c r="J3169" s="2">
        <v>16</v>
      </c>
      <c r="K3169" s="2" t="s">
        <v>3309</v>
      </c>
      <c r="L3169" s="3">
        <v>44958</v>
      </c>
      <c r="M3169" s="3">
        <v>46419</v>
      </c>
      <c r="N3169" s="2" t="s">
        <v>153</v>
      </c>
    </row>
    <row r="3170" spans="2:14" x14ac:dyDescent="0.25">
      <c r="B3170" s="2" t="s">
        <v>3312</v>
      </c>
      <c r="C3170" s="2" t="s">
        <v>3313</v>
      </c>
      <c r="D3170" s="2" t="s">
        <v>41</v>
      </c>
      <c r="E3170" s="2" t="s">
        <v>17</v>
      </c>
      <c r="F3170" s="2" t="s">
        <v>18</v>
      </c>
      <c r="G3170" s="2" t="s">
        <v>90</v>
      </c>
      <c r="H3170" s="2" t="s">
        <v>3314</v>
      </c>
      <c r="I3170" s="2">
        <v>0</v>
      </c>
      <c r="J3170" s="2">
        <v>0</v>
      </c>
      <c r="K3170" s="2">
        <v>23023114</v>
      </c>
      <c r="L3170" s="3">
        <v>44958</v>
      </c>
      <c r="M3170" s="3">
        <v>46966</v>
      </c>
      <c r="N3170" s="2" t="s">
        <v>1354</v>
      </c>
    </row>
    <row r="3171" spans="2:14" x14ac:dyDescent="0.25">
      <c r="B3171" s="2" t="s">
        <v>3312</v>
      </c>
      <c r="C3171" s="2" t="s">
        <v>3313</v>
      </c>
      <c r="D3171" s="2" t="s">
        <v>41</v>
      </c>
      <c r="E3171" s="2" t="s">
        <v>17</v>
      </c>
      <c r="F3171" s="2" t="s">
        <v>18</v>
      </c>
      <c r="G3171" s="2" t="s">
        <v>90</v>
      </c>
      <c r="H3171" s="2" t="s">
        <v>3314</v>
      </c>
      <c r="I3171" s="2">
        <v>0</v>
      </c>
      <c r="J3171" s="2">
        <v>0</v>
      </c>
      <c r="K3171" s="2">
        <v>23023115</v>
      </c>
      <c r="L3171" s="3">
        <v>44958</v>
      </c>
      <c r="M3171" s="3">
        <v>47058</v>
      </c>
      <c r="N3171" s="2" t="s">
        <v>1354</v>
      </c>
    </row>
    <row r="3172" spans="2:14" x14ac:dyDescent="0.25">
      <c r="B3172" s="2" t="s">
        <v>3312</v>
      </c>
      <c r="C3172" s="2" t="s">
        <v>3313</v>
      </c>
      <c r="D3172" s="2" t="s">
        <v>41</v>
      </c>
      <c r="E3172" s="2" t="s">
        <v>17</v>
      </c>
      <c r="F3172" s="2" t="s">
        <v>18</v>
      </c>
      <c r="G3172" s="2" t="s">
        <v>90</v>
      </c>
      <c r="H3172" s="2" t="s">
        <v>3314</v>
      </c>
      <c r="I3172" s="2">
        <v>0</v>
      </c>
      <c r="J3172" s="2">
        <v>0</v>
      </c>
      <c r="K3172" s="2">
        <v>624023118</v>
      </c>
      <c r="L3172" s="3">
        <v>44958</v>
      </c>
      <c r="M3172" s="3">
        <v>47270</v>
      </c>
      <c r="N3172" s="2" t="s">
        <v>1354</v>
      </c>
    </row>
    <row r="3173" spans="2:14" x14ac:dyDescent="0.25">
      <c r="B3173" s="2" t="s">
        <v>3312</v>
      </c>
      <c r="C3173" s="2" t="s">
        <v>3313</v>
      </c>
      <c r="D3173" s="2" t="s">
        <v>41</v>
      </c>
      <c r="E3173" s="2" t="s">
        <v>17</v>
      </c>
      <c r="F3173" s="2" t="s">
        <v>18</v>
      </c>
      <c r="G3173" s="2" t="s">
        <v>90</v>
      </c>
      <c r="H3173" s="2" t="s">
        <v>3314</v>
      </c>
      <c r="I3173" s="2">
        <v>0</v>
      </c>
      <c r="J3173" s="2">
        <v>0</v>
      </c>
      <c r="K3173" s="2">
        <v>624023119</v>
      </c>
      <c r="L3173" s="3">
        <v>44958</v>
      </c>
      <c r="M3173" s="3">
        <v>47300</v>
      </c>
      <c r="N3173" s="2" t="s">
        <v>1354</v>
      </c>
    </row>
    <row r="3174" spans="2:14" x14ac:dyDescent="0.25">
      <c r="B3174" s="2" t="s">
        <v>3315</v>
      </c>
      <c r="C3174" s="2" t="s">
        <v>3316</v>
      </c>
      <c r="D3174" s="2" t="s">
        <v>41</v>
      </c>
      <c r="E3174" s="2" t="s">
        <v>17</v>
      </c>
      <c r="F3174" s="2" t="s">
        <v>18</v>
      </c>
      <c r="G3174" s="2" t="s">
        <v>90</v>
      </c>
      <c r="H3174" s="2" t="s">
        <v>3314</v>
      </c>
      <c r="I3174" s="2">
        <v>0</v>
      </c>
      <c r="J3174" s="2">
        <v>0</v>
      </c>
      <c r="K3174" s="2">
        <v>0</v>
      </c>
      <c r="L3174" s="3">
        <v>46044</v>
      </c>
      <c r="M3174" s="2" t="s">
        <v>30</v>
      </c>
      <c r="N3174" s="2" t="s">
        <v>1354</v>
      </c>
    </row>
    <row r="3175" spans="2:14" x14ac:dyDescent="0.25">
      <c r="B3175" s="2" t="s">
        <v>3315</v>
      </c>
      <c r="C3175" s="2" t="s">
        <v>3316</v>
      </c>
      <c r="D3175" s="2" t="s">
        <v>41</v>
      </c>
      <c r="E3175" s="2" t="s">
        <v>17</v>
      </c>
      <c r="F3175" s="2" t="s">
        <v>18</v>
      </c>
      <c r="G3175" s="2" t="s">
        <v>90</v>
      </c>
      <c r="H3175" s="2" t="s">
        <v>3314</v>
      </c>
      <c r="I3175" s="2">
        <v>0</v>
      </c>
      <c r="J3175" s="2">
        <v>0</v>
      </c>
      <c r="K3175" s="2">
        <v>23023115</v>
      </c>
      <c r="L3175" s="3">
        <v>46028</v>
      </c>
      <c r="M3175" s="3">
        <v>47058</v>
      </c>
      <c r="N3175" s="2" t="s">
        <v>1354</v>
      </c>
    </row>
    <row r="3176" spans="2:14" x14ac:dyDescent="0.25">
      <c r="B3176" s="2" t="s">
        <v>3315</v>
      </c>
      <c r="C3176" s="2" t="s">
        <v>3316</v>
      </c>
      <c r="D3176" s="2" t="s">
        <v>41</v>
      </c>
      <c r="E3176" s="2" t="s">
        <v>17</v>
      </c>
      <c r="F3176" s="2" t="s">
        <v>18</v>
      </c>
      <c r="G3176" s="2" t="s">
        <v>90</v>
      </c>
      <c r="H3176" s="2" t="s">
        <v>3314</v>
      </c>
      <c r="I3176" s="2">
        <v>0</v>
      </c>
      <c r="J3176" s="2">
        <v>0</v>
      </c>
      <c r="K3176" s="2">
        <v>624023118</v>
      </c>
      <c r="L3176" s="3">
        <v>46028</v>
      </c>
      <c r="M3176" s="3">
        <v>47270</v>
      </c>
      <c r="N3176" s="2" t="s">
        <v>1354</v>
      </c>
    </row>
    <row r="3177" spans="2:14" x14ac:dyDescent="0.25">
      <c r="B3177" s="2" t="s">
        <v>3315</v>
      </c>
      <c r="C3177" s="2" t="s">
        <v>3316</v>
      </c>
      <c r="D3177" s="2" t="s">
        <v>41</v>
      </c>
      <c r="E3177" s="2" t="s">
        <v>17</v>
      </c>
      <c r="F3177" s="2" t="s">
        <v>18</v>
      </c>
      <c r="G3177" s="2" t="s">
        <v>90</v>
      </c>
      <c r="H3177" s="2" t="s">
        <v>3314</v>
      </c>
      <c r="I3177" s="2">
        <v>0</v>
      </c>
      <c r="J3177" s="2">
        <v>0</v>
      </c>
      <c r="K3177" s="2">
        <v>624023119</v>
      </c>
      <c r="L3177" s="3">
        <v>46028</v>
      </c>
      <c r="M3177" s="3">
        <v>47300</v>
      </c>
      <c r="N3177" s="2" t="s">
        <v>1354</v>
      </c>
    </row>
    <row r="3178" spans="2:14" x14ac:dyDescent="0.25">
      <c r="B3178" s="2" t="s">
        <v>3315</v>
      </c>
      <c r="C3178" s="2" t="s">
        <v>3316</v>
      </c>
      <c r="D3178" s="2" t="s">
        <v>41</v>
      </c>
      <c r="E3178" s="2" t="s">
        <v>17</v>
      </c>
      <c r="F3178" s="2" t="s">
        <v>18</v>
      </c>
      <c r="G3178" s="2" t="s">
        <v>90</v>
      </c>
      <c r="H3178" s="2" t="s">
        <v>3314</v>
      </c>
      <c r="I3178" s="2">
        <v>0</v>
      </c>
      <c r="J3178" s="2">
        <v>0</v>
      </c>
      <c r="K3178" s="2">
        <v>624056104</v>
      </c>
      <c r="L3178" s="3">
        <v>45672</v>
      </c>
      <c r="M3178" s="3">
        <v>47484</v>
      </c>
      <c r="N3178" s="2" t="s">
        <v>1354</v>
      </c>
    </row>
    <row r="3179" spans="2:14" x14ac:dyDescent="0.25">
      <c r="B3179" s="2" t="s">
        <v>3317</v>
      </c>
      <c r="C3179" s="2" t="s">
        <v>3318</v>
      </c>
      <c r="D3179" s="2" t="s">
        <v>16</v>
      </c>
      <c r="E3179" s="2" t="s">
        <v>17</v>
      </c>
      <c r="F3179" s="2" t="s">
        <v>18</v>
      </c>
      <c r="G3179" s="2" t="s">
        <v>175</v>
      </c>
      <c r="H3179" s="2" t="s">
        <v>3319</v>
      </c>
      <c r="I3179" s="2">
        <v>1479</v>
      </c>
      <c r="J3179" s="2">
        <v>0</v>
      </c>
      <c r="K3179" s="2" t="s">
        <v>3320</v>
      </c>
      <c r="L3179" s="3">
        <v>45965</v>
      </c>
      <c r="M3179" s="3">
        <v>47757</v>
      </c>
      <c r="N3179" s="2" t="s">
        <v>1415</v>
      </c>
    </row>
    <row r="3180" spans="2:14" x14ac:dyDescent="0.25">
      <c r="B3180" s="2" t="s">
        <v>3317</v>
      </c>
      <c r="C3180" s="2" t="s">
        <v>3318</v>
      </c>
      <c r="D3180" s="2" t="s">
        <v>16</v>
      </c>
      <c r="E3180" s="2" t="s">
        <v>17</v>
      </c>
      <c r="F3180" s="2" t="s">
        <v>18</v>
      </c>
      <c r="G3180" s="2" t="s">
        <v>175</v>
      </c>
      <c r="H3180" s="2" t="s">
        <v>3319</v>
      </c>
      <c r="I3180" s="2">
        <v>1479</v>
      </c>
      <c r="J3180" s="2">
        <v>0</v>
      </c>
      <c r="K3180" s="2" t="s">
        <v>3321</v>
      </c>
      <c r="L3180" s="3">
        <v>44958</v>
      </c>
      <c r="M3180" s="3">
        <v>47362</v>
      </c>
      <c r="N3180" s="2" t="s">
        <v>1415</v>
      </c>
    </row>
    <row r="3181" spans="2:14" x14ac:dyDescent="0.25">
      <c r="B3181" s="2" t="s">
        <v>3317</v>
      </c>
      <c r="C3181" s="2" t="s">
        <v>3318</v>
      </c>
      <c r="D3181" s="2" t="s">
        <v>16</v>
      </c>
      <c r="E3181" s="2" t="s">
        <v>17</v>
      </c>
      <c r="F3181" s="2" t="s">
        <v>18</v>
      </c>
      <c r="G3181" s="2" t="s">
        <v>175</v>
      </c>
      <c r="H3181" s="2" t="s">
        <v>3319</v>
      </c>
      <c r="I3181" s="2">
        <v>1479</v>
      </c>
      <c r="J3181" s="2">
        <v>1479</v>
      </c>
      <c r="K3181" s="2" t="s">
        <v>3322</v>
      </c>
      <c r="L3181" s="3">
        <v>44958</v>
      </c>
      <c r="M3181" s="3">
        <v>47453</v>
      </c>
      <c r="N3181" s="2" t="s">
        <v>1415</v>
      </c>
    </row>
    <row r="3182" spans="2:14" x14ac:dyDescent="0.25">
      <c r="B3182" s="2" t="s">
        <v>3323</v>
      </c>
      <c r="C3182" s="2" t="s">
        <v>3324</v>
      </c>
      <c r="D3182" s="2" t="s">
        <v>379</v>
      </c>
      <c r="E3182" s="2" t="s">
        <v>17</v>
      </c>
      <c r="F3182" s="2" t="s">
        <v>18</v>
      </c>
      <c r="G3182" s="2" t="s">
        <v>175</v>
      </c>
      <c r="H3182" s="2" t="s">
        <v>3319</v>
      </c>
      <c r="I3182" s="2">
        <v>144</v>
      </c>
      <c r="J3182" s="2">
        <v>144</v>
      </c>
      <c r="K3182" s="2" t="s">
        <v>3325</v>
      </c>
      <c r="L3182" s="3">
        <v>45700</v>
      </c>
      <c r="M3182" s="3">
        <v>47515</v>
      </c>
      <c r="N3182" s="2" t="s">
        <v>1415</v>
      </c>
    </row>
    <row r="3183" spans="2:14" x14ac:dyDescent="0.25">
      <c r="B3183" s="2" t="s">
        <v>3323</v>
      </c>
      <c r="C3183" s="2" t="s">
        <v>3324</v>
      </c>
      <c r="D3183" s="2" t="s">
        <v>379</v>
      </c>
      <c r="E3183" s="2" t="s">
        <v>17</v>
      </c>
      <c r="F3183" s="2" t="s">
        <v>18</v>
      </c>
      <c r="G3183" s="2" t="s">
        <v>175</v>
      </c>
      <c r="H3183" s="2" t="s">
        <v>3319</v>
      </c>
      <c r="I3183" s="2">
        <v>144</v>
      </c>
      <c r="J3183" s="2">
        <v>0</v>
      </c>
      <c r="K3183" s="2" t="s">
        <v>3320</v>
      </c>
      <c r="L3183" s="3">
        <v>45965</v>
      </c>
      <c r="M3183" s="3">
        <v>47757</v>
      </c>
      <c r="N3183" s="2" t="s">
        <v>1415</v>
      </c>
    </row>
    <row r="3184" spans="2:14" x14ac:dyDescent="0.25">
      <c r="B3184" s="2" t="s">
        <v>3323</v>
      </c>
      <c r="C3184" s="2" t="s">
        <v>3324</v>
      </c>
      <c r="D3184" s="2" t="s">
        <v>379</v>
      </c>
      <c r="E3184" s="2" t="s">
        <v>17</v>
      </c>
      <c r="F3184" s="2" t="s">
        <v>18</v>
      </c>
      <c r="G3184" s="2" t="s">
        <v>175</v>
      </c>
      <c r="H3184" s="2" t="s">
        <v>3319</v>
      </c>
      <c r="I3184" s="2">
        <v>144</v>
      </c>
      <c r="J3184" s="2">
        <v>0</v>
      </c>
      <c r="K3184" s="2" t="s">
        <v>3322</v>
      </c>
      <c r="L3184" s="3">
        <v>44958</v>
      </c>
      <c r="M3184" s="3">
        <v>47453</v>
      </c>
      <c r="N3184" s="2" t="s">
        <v>1415</v>
      </c>
    </row>
    <row r="3185" spans="2:14" x14ac:dyDescent="0.25">
      <c r="B3185" s="2" t="s">
        <v>3326</v>
      </c>
      <c r="C3185" s="2" t="s">
        <v>3327</v>
      </c>
      <c r="D3185" s="2" t="s">
        <v>1367</v>
      </c>
      <c r="E3185" s="2" t="s">
        <v>17</v>
      </c>
      <c r="F3185" s="2" t="s">
        <v>18</v>
      </c>
      <c r="G3185" s="2" t="s">
        <v>175</v>
      </c>
      <c r="H3185" s="2" t="s">
        <v>3319</v>
      </c>
      <c r="I3185" s="2">
        <v>0</v>
      </c>
      <c r="J3185" s="2">
        <v>0</v>
      </c>
      <c r="K3185" s="2" t="s">
        <v>3328</v>
      </c>
      <c r="L3185" s="3">
        <v>44958</v>
      </c>
      <c r="M3185" s="3">
        <v>47178</v>
      </c>
      <c r="N3185" s="2" t="s">
        <v>1415</v>
      </c>
    </row>
    <row r="3186" spans="2:14" x14ac:dyDescent="0.25">
      <c r="B3186" s="2" t="s">
        <v>3329</v>
      </c>
      <c r="C3186" s="2" t="s">
        <v>3330</v>
      </c>
      <c r="D3186" s="2" t="s">
        <v>16</v>
      </c>
      <c r="E3186" s="2" t="s">
        <v>17</v>
      </c>
      <c r="F3186" s="2" t="s">
        <v>18</v>
      </c>
      <c r="G3186" s="2" t="s">
        <v>19</v>
      </c>
      <c r="H3186" s="2" t="s">
        <v>3331</v>
      </c>
      <c r="I3186" s="2">
        <v>0</v>
      </c>
      <c r="J3186" s="2">
        <v>0</v>
      </c>
      <c r="K3186" s="2">
        <v>0</v>
      </c>
      <c r="L3186" s="3">
        <v>45715</v>
      </c>
      <c r="M3186" s="3">
        <v>47515</v>
      </c>
      <c r="N3186" s="2" t="s">
        <v>3332</v>
      </c>
    </row>
    <row r="3187" spans="2:14" x14ac:dyDescent="0.25">
      <c r="B3187" s="2" t="s">
        <v>3329</v>
      </c>
      <c r="C3187" s="2" t="s">
        <v>3330</v>
      </c>
      <c r="D3187" s="2" t="s">
        <v>16</v>
      </c>
      <c r="E3187" s="2" t="s">
        <v>17</v>
      </c>
      <c r="F3187" s="2" t="s">
        <v>18</v>
      </c>
      <c r="G3187" s="2" t="s">
        <v>19</v>
      </c>
      <c r="H3187" s="2" t="s">
        <v>3331</v>
      </c>
      <c r="I3187" s="2">
        <v>0</v>
      </c>
      <c r="J3187" s="2">
        <v>0</v>
      </c>
      <c r="K3187" s="2">
        <v>0</v>
      </c>
      <c r="L3187" s="3">
        <v>46080</v>
      </c>
      <c r="M3187" s="2" t="s">
        <v>30</v>
      </c>
      <c r="N3187" s="2" t="s">
        <v>3332</v>
      </c>
    </row>
    <row r="3188" spans="2:14" x14ac:dyDescent="0.25">
      <c r="B3188" s="2" t="s">
        <v>3329</v>
      </c>
      <c r="C3188" s="2" t="s">
        <v>3330</v>
      </c>
      <c r="D3188" s="2" t="s">
        <v>16</v>
      </c>
      <c r="E3188" s="2" t="s">
        <v>17</v>
      </c>
      <c r="F3188" s="2" t="s">
        <v>18</v>
      </c>
      <c r="G3188" s="2" t="s">
        <v>19</v>
      </c>
      <c r="H3188" s="2" t="s">
        <v>3331</v>
      </c>
      <c r="I3188" s="2">
        <v>0</v>
      </c>
      <c r="J3188" s="2">
        <v>0</v>
      </c>
      <c r="K3188" s="2">
        <v>72025</v>
      </c>
      <c r="L3188" s="3">
        <v>45967</v>
      </c>
      <c r="M3188" s="3">
        <v>47665</v>
      </c>
      <c r="N3188" s="2" t="s">
        <v>3332</v>
      </c>
    </row>
    <row r="3189" spans="2:14" x14ac:dyDescent="0.25">
      <c r="B3189" s="2" t="s">
        <v>3329</v>
      </c>
      <c r="C3189" s="2" t="s">
        <v>3330</v>
      </c>
      <c r="D3189" s="2" t="s">
        <v>16</v>
      </c>
      <c r="E3189" s="2" t="s">
        <v>17</v>
      </c>
      <c r="F3189" s="2" t="s">
        <v>18</v>
      </c>
      <c r="G3189" s="2" t="s">
        <v>19</v>
      </c>
      <c r="H3189" s="2" t="s">
        <v>3331</v>
      </c>
      <c r="I3189" s="2">
        <v>0</v>
      </c>
      <c r="J3189" s="2">
        <v>0</v>
      </c>
      <c r="K3189" s="2">
        <v>102025</v>
      </c>
      <c r="L3189" s="3">
        <v>45967</v>
      </c>
      <c r="M3189" s="3">
        <v>47757</v>
      </c>
      <c r="N3189" s="2" t="s">
        <v>3332</v>
      </c>
    </row>
    <row r="3190" spans="2:14" x14ac:dyDescent="0.25">
      <c r="B3190" s="2" t="s">
        <v>3333</v>
      </c>
      <c r="C3190" s="2" t="s">
        <v>3334</v>
      </c>
      <c r="D3190" s="2" t="s">
        <v>16</v>
      </c>
      <c r="E3190" s="2" t="s">
        <v>17</v>
      </c>
      <c r="F3190" s="2" t="s">
        <v>18</v>
      </c>
      <c r="G3190" s="2" t="s">
        <v>19</v>
      </c>
      <c r="H3190" s="2" t="s">
        <v>3331</v>
      </c>
      <c r="I3190" s="2">
        <v>0</v>
      </c>
      <c r="J3190" s="2">
        <v>0</v>
      </c>
      <c r="K3190" s="2">
        <v>0</v>
      </c>
      <c r="L3190" s="3">
        <v>45715</v>
      </c>
      <c r="M3190" s="3">
        <v>47331</v>
      </c>
      <c r="N3190" s="2" t="s">
        <v>3332</v>
      </c>
    </row>
    <row r="3191" spans="2:14" x14ac:dyDescent="0.25">
      <c r="B3191" s="2" t="s">
        <v>3333</v>
      </c>
      <c r="C3191" s="2" t="s">
        <v>3334</v>
      </c>
      <c r="D3191" s="2" t="s">
        <v>16</v>
      </c>
      <c r="E3191" s="2" t="s">
        <v>17</v>
      </c>
      <c r="F3191" s="2" t="s">
        <v>18</v>
      </c>
      <c r="G3191" s="2" t="s">
        <v>19</v>
      </c>
      <c r="H3191" s="2" t="s">
        <v>3331</v>
      </c>
      <c r="I3191" s="2">
        <v>0</v>
      </c>
      <c r="J3191" s="2">
        <v>0</v>
      </c>
      <c r="K3191" s="2">
        <v>0</v>
      </c>
      <c r="L3191" s="3">
        <v>45867</v>
      </c>
      <c r="M3191" s="3">
        <v>47423</v>
      </c>
      <c r="N3191" s="2" t="s">
        <v>3332</v>
      </c>
    </row>
    <row r="3192" spans="2:14" x14ac:dyDescent="0.25">
      <c r="B3192" s="2" t="s">
        <v>3333</v>
      </c>
      <c r="C3192" s="2" t="s">
        <v>3334</v>
      </c>
      <c r="D3192" s="2" t="s">
        <v>16</v>
      </c>
      <c r="E3192" s="2" t="s">
        <v>17</v>
      </c>
      <c r="F3192" s="2" t="s">
        <v>18</v>
      </c>
      <c r="G3192" s="2" t="s">
        <v>19</v>
      </c>
      <c r="H3192" s="2" t="s">
        <v>3331</v>
      </c>
      <c r="I3192" s="2">
        <v>0</v>
      </c>
      <c r="J3192" s="2">
        <v>0</v>
      </c>
      <c r="K3192" s="2">
        <v>0</v>
      </c>
      <c r="L3192" s="3">
        <v>45867</v>
      </c>
      <c r="M3192" s="3">
        <v>47515</v>
      </c>
      <c r="N3192" s="2" t="s">
        <v>3332</v>
      </c>
    </row>
    <row r="3193" spans="2:14" x14ac:dyDescent="0.25">
      <c r="B3193" s="2" t="s">
        <v>3333</v>
      </c>
      <c r="C3193" s="2" t="s">
        <v>3334</v>
      </c>
      <c r="D3193" s="2" t="s">
        <v>16</v>
      </c>
      <c r="E3193" s="2" t="s">
        <v>17</v>
      </c>
      <c r="F3193" s="2" t="s">
        <v>18</v>
      </c>
      <c r="G3193" s="2" t="s">
        <v>19</v>
      </c>
      <c r="H3193" s="2" t="s">
        <v>3331</v>
      </c>
      <c r="I3193" s="2">
        <v>0</v>
      </c>
      <c r="J3193" s="2">
        <v>0</v>
      </c>
      <c r="K3193" s="2">
        <v>0</v>
      </c>
      <c r="L3193" s="3">
        <v>46080</v>
      </c>
      <c r="M3193" s="2" t="s">
        <v>30</v>
      </c>
      <c r="N3193" s="2" t="s">
        <v>3332</v>
      </c>
    </row>
    <row r="3194" spans="2:14" x14ac:dyDescent="0.25">
      <c r="B3194" s="2" t="s">
        <v>3333</v>
      </c>
      <c r="C3194" s="2" t="s">
        <v>3334</v>
      </c>
      <c r="D3194" s="2" t="s">
        <v>16</v>
      </c>
      <c r="E3194" s="2" t="s">
        <v>17</v>
      </c>
      <c r="F3194" s="2" t="s">
        <v>18</v>
      </c>
      <c r="G3194" s="2" t="s">
        <v>19</v>
      </c>
      <c r="H3194" s="2" t="s">
        <v>3331</v>
      </c>
      <c r="I3194" s="2">
        <v>0</v>
      </c>
      <c r="J3194" s="2">
        <v>0</v>
      </c>
      <c r="K3194" s="2">
        <v>82025</v>
      </c>
      <c r="L3194" s="3">
        <v>45967</v>
      </c>
      <c r="M3194" s="3">
        <v>47696</v>
      </c>
      <c r="N3194" s="2" t="s">
        <v>3332</v>
      </c>
    </row>
    <row r="3195" spans="2:14" x14ac:dyDescent="0.25">
      <c r="B3195" s="2" t="s">
        <v>3335</v>
      </c>
      <c r="C3195" s="2" t="s">
        <v>3336</v>
      </c>
      <c r="D3195" s="2" t="s">
        <v>41</v>
      </c>
      <c r="E3195" s="2" t="s">
        <v>17</v>
      </c>
      <c r="F3195" s="2" t="s">
        <v>18</v>
      </c>
      <c r="G3195" s="2" t="s">
        <v>19</v>
      </c>
      <c r="H3195" s="2" t="s">
        <v>3337</v>
      </c>
      <c r="I3195" s="2">
        <v>30200</v>
      </c>
      <c r="J3195" s="2">
        <v>30200</v>
      </c>
      <c r="K3195" s="2">
        <v>220328</v>
      </c>
      <c r="L3195" s="3">
        <v>44958</v>
      </c>
      <c r="M3195" s="3">
        <v>46569</v>
      </c>
      <c r="N3195" s="2" t="s">
        <v>125</v>
      </c>
    </row>
    <row r="3196" spans="2:14" x14ac:dyDescent="0.25">
      <c r="B3196" s="2" t="s">
        <v>3335</v>
      </c>
      <c r="C3196" s="2" t="s">
        <v>3336</v>
      </c>
      <c r="D3196" s="2" t="s">
        <v>41</v>
      </c>
      <c r="E3196" s="2" t="s">
        <v>181</v>
      </c>
      <c r="F3196" s="2" t="s">
        <v>18</v>
      </c>
      <c r="G3196" s="2" t="s">
        <v>19</v>
      </c>
      <c r="H3196" s="2" t="s">
        <v>3337</v>
      </c>
      <c r="I3196" s="2">
        <v>30200</v>
      </c>
      <c r="J3196" s="2">
        <v>0</v>
      </c>
      <c r="K3196" s="2">
        <v>220328</v>
      </c>
      <c r="L3196" s="3">
        <v>44958</v>
      </c>
      <c r="M3196" s="3">
        <v>46569</v>
      </c>
      <c r="N3196" s="2" t="s">
        <v>125</v>
      </c>
    </row>
    <row r="3197" spans="2:14" x14ac:dyDescent="0.25">
      <c r="B3197" s="2" t="s">
        <v>3335</v>
      </c>
      <c r="C3197" s="2" t="s">
        <v>3336</v>
      </c>
      <c r="D3197" s="2" t="s">
        <v>41</v>
      </c>
      <c r="E3197" s="2" t="s">
        <v>142</v>
      </c>
      <c r="F3197" s="2" t="s">
        <v>18</v>
      </c>
      <c r="G3197" s="2" t="s">
        <v>19</v>
      </c>
      <c r="H3197" s="2" t="s">
        <v>3337</v>
      </c>
      <c r="I3197" s="2">
        <v>30200</v>
      </c>
      <c r="J3197" s="2">
        <v>0</v>
      </c>
      <c r="K3197" s="2">
        <v>220328</v>
      </c>
      <c r="L3197" s="3">
        <v>44958</v>
      </c>
      <c r="M3197" s="3">
        <v>46569</v>
      </c>
      <c r="N3197" s="2" t="s">
        <v>125</v>
      </c>
    </row>
    <row r="3198" spans="2:14" x14ac:dyDescent="0.25">
      <c r="B3198" s="2" t="s">
        <v>3338</v>
      </c>
      <c r="C3198" s="2" t="s">
        <v>3339</v>
      </c>
      <c r="D3198" s="2" t="s">
        <v>41</v>
      </c>
      <c r="E3198" s="2" t="s">
        <v>17</v>
      </c>
      <c r="F3198" s="2" t="s">
        <v>18</v>
      </c>
      <c r="G3198" s="2" t="s">
        <v>19</v>
      </c>
      <c r="H3198" s="2" t="s">
        <v>3337</v>
      </c>
      <c r="I3198" s="2">
        <v>1180</v>
      </c>
      <c r="J3198" s="2">
        <v>0</v>
      </c>
      <c r="K3198" s="2">
        <v>220328</v>
      </c>
      <c r="L3198" s="3">
        <v>44958</v>
      </c>
      <c r="M3198" s="3">
        <v>46600</v>
      </c>
      <c r="N3198" s="2" t="s">
        <v>125</v>
      </c>
    </row>
    <row r="3199" spans="2:14" x14ac:dyDescent="0.25">
      <c r="B3199" s="2" t="s">
        <v>3338</v>
      </c>
      <c r="C3199" s="2" t="s">
        <v>3339</v>
      </c>
      <c r="D3199" s="2" t="s">
        <v>41</v>
      </c>
      <c r="E3199" s="2" t="s">
        <v>17</v>
      </c>
      <c r="F3199" s="2" t="s">
        <v>18</v>
      </c>
      <c r="G3199" s="2" t="s">
        <v>19</v>
      </c>
      <c r="H3199" s="2" t="s">
        <v>3337</v>
      </c>
      <c r="I3199" s="2">
        <v>1180</v>
      </c>
      <c r="J3199" s="2">
        <v>1180</v>
      </c>
      <c r="K3199" s="2">
        <v>222033</v>
      </c>
      <c r="L3199" s="3">
        <v>45839</v>
      </c>
      <c r="M3199" s="3">
        <v>47635</v>
      </c>
      <c r="N3199" s="2" t="s">
        <v>125</v>
      </c>
    </row>
    <row r="3200" spans="2:14" x14ac:dyDescent="0.25">
      <c r="B3200" s="2" t="s">
        <v>3338</v>
      </c>
      <c r="C3200" s="2" t="s">
        <v>3339</v>
      </c>
      <c r="D3200" s="2" t="s">
        <v>41</v>
      </c>
      <c r="E3200" s="2" t="s">
        <v>181</v>
      </c>
      <c r="F3200" s="2" t="s">
        <v>18</v>
      </c>
      <c r="G3200" s="2" t="s">
        <v>19</v>
      </c>
      <c r="H3200" s="2" t="s">
        <v>3337</v>
      </c>
      <c r="I3200" s="2">
        <v>1180</v>
      </c>
      <c r="J3200" s="2">
        <v>0</v>
      </c>
      <c r="K3200" s="2">
        <v>220328</v>
      </c>
      <c r="L3200" s="3">
        <v>44958</v>
      </c>
      <c r="M3200" s="3">
        <v>46600</v>
      </c>
      <c r="N3200" s="2" t="s">
        <v>125</v>
      </c>
    </row>
    <row r="3201" spans="2:14" x14ac:dyDescent="0.25">
      <c r="B3201" s="2" t="s">
        <v>3338</v>
      </c>
      <c r="C3201" s="2" t="s">
        <v>3339</v>
      </c>
      <c r="D3201" s="2" t="s">
        <v>41</v>
      </c>
      <c r="E3201" s="2" t="s">
        <v>142</v>
      </c>
      <c r="F3201" s="2" t="s">
        <v>18</v>
      </c>
      <c r="G3201" s="2" t="s">
        <v>19</v>
      </c>
      <c r="H3201" s="2" t="s">
        <v>3337</v>
      </c>
      <c r="I3201" s="2">
        <v>1180</v>
      </c>
      <c r="J3201" s="2">
        <v>0</v>
      </c>
      <c r="K3201" s="2">
        <v>222033</v>
      </c>
      <c r="L3201" s="3">
        <v>45839</v>
      </c>
      <c r="M3201" s="3">
        <v>47635</v>
      </c>
      <c r="N3201" s="2" t="s">
        <v>125</v>
      </c>
    </row>
    <row r="3202" spans="2:14" x14ac:dyDescent="0.25">
      <c r="B3202" s="2" t="s">
        <v>3340</v>
      </c>
      <c r="C3202" s="2" t="s">
        <v>3341</v>
      </c>
      <c r="D3202" s="2" t="s">
        <v>41</v>
      </c>
      <c r="E3202" s="2" t="s">
        <v>17</v>
      </c>
      <c r="F3202" s="2" t="s">
        <v>18</v>
      </c>
      <c r="G3202" s="2" t="s">
        <v>19</v>
      </c>
      <c r="H3202" s="2" t="s">
        <v>3337</v>
      </c>
      <c r="I3202" s="2">
        <v>28565</v>
      </c>
      <c r="J3202" s="2">
        <v>28565</v>
      </c>
      <c r="K3202" s="2">
        <v>222030</v>
      </c>
      <c r="L3202" s="3">
        <v>45839</v>
      </c>
      <c r="M3202" s="3">
        <v>47635</v>
      </c>
      <c r="N3202" s="2" t="s">
        <v>125</v>
      </c>
    </row>
    <row r="3203" spans="2:14" x14ac:dyDescent="0.25">
      <c r="B3203" s="2" t="s">
        <v>3340</v>
      </c>
      <c r="C3203" s="2" t="s">
        <v>3341</v>
      </c>
      <c r="D3203" s="2" t="s">
        <v>41</v>
      </c>
      <c r="E3203" s="2" t="s">
        <v>142</v>
      </c>
      <c r="F3203" s="2" t="s">
        <v>18</v>
      </c>
      <c r="G3203" s="2" t="s">
        <v>19</v>
      </c>
      <c r="H3203" s="2" t="s">
        <v>3337</v>
      </c>
      <c r="I3203" s="2">
        <v>28565</v>
      </c>
      <c r="J3203" s="2">
        <v>0</v>
      </c>
      <c r="K3203" s="2">
        <v>222030</v>
      </c>
      <c r="L3203" s="3">
        <v>45839</v>
      </c>
      <c r="M3203" s="3">
        <v>47635</v>
      </c>
      <c r="N3203" s="2" t="s">
        <v>125</v>
      </c>
    </row>
    <row r="3204" spans="2:14" x14ac:dyDescent="0.25">
      <c r="B3204" s="2" t="s">
        <v>3342</v>
      </c>
      <c r="C3204" s="2" t="s">
        <v>3343</v>
      </c>
      <c r="D3204" s="2" t="s">
        <v>41</v>
      </c>
      <c r="E3204" s="2" t="s">
        <v>17</v>
      </c>
      <c r="F3204" s="2" t="s">
        <v>18</v>
      </c>
      <c r="G3204" s="2" t="s">
        <v>19</v>
      </c>
      <c r="H3204" s="2" t="s">
        <v>3337</v>
      </c>
      <c r="I3204" s="2">
        <v>10532</v>
      </c>
      <c r="J3204" s="2">
        <v>10532</v>
      </c>
      <c r="K3204" s="2">
        <v>220328</v>
      </c>
      <c r="L3204" s="3">
        <v>44958</v>
      </c>
      <c r="M3204" s="3">
        <v>46600</v>
      </c>
      <c r="N3204" s="2" t="s">
        <v>125</v>
      </c>
    </row>
    <row r="3205" spans="2:14" x14ac:dyDescent="0.25">
      <c r="B3205" s="2" t="s">
        <v>3344</v>
      </c>
      <c r="C3205" s="2" t="s">
        <v>3345</v>
      </c>
      <c r="D3205" s="2" t="s">
        <v>16</v>
      </c>
      <c r="E3205" s="2" t="s">
        <v>17</v>
      </c>
      <c r="F3205" s="2" t="s">
        <v>18</v>
      </c>
      <c r="G3205" s="2" t="s">
        <v>19</v>
      </c>
      <c r="H3205" s="2" t="s">
        <v>3346</v>
      </c>
      <c r="I3205" s="2">
        <v>300</v>
      </c>
      <c r="J3205" s="2">
        <v>300</v>
      </c>
      <c r="K3205" s="2" t="s">
        <v>3347</v>
      </c>
      <c r="L3205" s="3">
        <v>46205</v>
      </c>
      <c r="M3205" s="3">
        <v>47392</v>
      </c>
      <c r="N3205" s="2" t="s">
        <v>159</v>
      </c>
    </row>
    <row r="3206" spans="2:14" x14ac:dyDescent="0.25">
      <c r="B3206" s="2" t="s">
        <v>3348</v>
      </c>
      <c r="C3206" s="2" t="s">
        <v>3349</v>
      </c>
      <c r="D3206" s="2" t="s">
        <v>41</v>
      </c>
      <c r="E3206" s="2" t="s">
        <v>17</v>
      </c>
      <c r="F3206" s="2" t="s">
        <v>300</v>
      </c>
      <c r="G3206" s="2" t="s">
        <v>3350</v>
      </c>
      <c r="H3206" s="2" t="s">
        <v>3351</v>
      </c>
      <c r="I3206" s="2">
        <v>140</v>
      </c>
      <c r="J3206" s="2">
        <v>0</v>
      </c>
      <c r="K3206" s="2">
        <v>10013424</v>
      </c>
      <c r="L3206" s="3">
        <v>45729</v>
      </c>
      <c r="M3206" s="3">
        <v>46006</v>
      </c>
      <c r="N3206" s="2" t="s">
        <v>3352</v>
      </c>
    </row>
    <row r="3207" spans="2:14" x14ac:dyDescent="0.25">
      <c r="B3207" s="2" t="s">
        <v>3348</v>
      </c>
      <c r="C3207" s="2" t="s">
        <v>3349</v>
      </c>
      <c r="D3207" s="2" t="s">
        <v>41</v>
      </c>
      <c r="E3207" s="2" t="s">
        <v>17</v>
      </c>
      <c r="F3207" s="2" t="s">
        <v>300</v>
      </c>
      <c r="G3207" s="2" t="s">
        <v>3350</v>
      </c>
      <c r="H3207" s="2" t="s">
        <v>3351</v>
      </c>
      <c r="I3207" s="2">
        <v>140</v>
      </c>
      <c r="J3207" s="2">
        <v>140</v>
      </c>
      <c r="K3207" s="2">
        <v>10013533</v>
      </c>
      <c r="L3207" s="3">
        <v>45995</v>
      </c>
      <c r="M3207" s="3">
        <v>46596</v>
      </c>
      <c r="N3207" s="2" t="s">
        <v>3352</v>
      </c>
    </row>
    <row r="3208" spans="2:14" x14ac:dyDescent="0.25">
      <c r="B3208" s="2" t="s">
        <v>3353</v>
      </c>
      <c r="C3208" s="2" t="s">
        <v>3354</v>
      </c>
      <c r="D3208" s="2" t="s">
        <v>41</v>
      </c>
      <c r="E3208" s="2" t="s">
        <v>17</v>
      </c>
      <c r="F3208" s="2" t="s">
        <v>300</v>
      </c>
      <c r="G3208" s="2" t="s">
        <v>3350</v>
      </c>
      <c r="H3208" s="2" t="s">
        <v>24</v>
      </c>
      <c r="I3208" s="2">
        <v>835</v>
      </c>
      <c r="J3208" s="2">
        <v>0</v>
      </c>
      <c r="K3208" s="2">
        <v>782408</v>
      </c>
      <c r="L3208" s="3">
        <v>44958</v>
      </c>
      <c r="M3208" s="3">
        <v>46235</v>
      </c>
      <c r="N3208" s="2" t="s">
        <v>3355</v>
      </c>
    </row>
    <row r="3209" spans="2:14" x14ac:dyDescent="0.25">
      <c r="B3209" s="2" t="s">
        <v>3353</v>
      </c>
      <c r="C3209" s="2" t="s">
        <v>3354</v>
      </c>
      <c r="D3209" s="2" t="s">
        <v>41</v>
      </c>
      <c r="E3209" s="2" t="s">
        <v>17</v>
      </c>
      <c r="F3209" s="2" t="s">
        <v>300</v>
      </c>
      <c r="G3209" s="2" t="s">
        <v>3350</v>
      </c>
      <c r="H3209" s="2" t="s">
        <v>24</v>
      </c>
      <c r="I3209" s="2">
        <v>835</v>
      </c>
      <c r="J3209" s="2">
        <v>0</v>
      </c>
      <c r="K3209" s="2">
        <v>782408</v>
      </c>
      <c r="L3209" s="3">
        <v>45724</v>
      </c>
      <c r="M3209" s="3">
        <v>46327</v>
      </c>
      <c r="N3209" s="2" t="s">
        <v>3355</v>
      </c>
    </row>
    <row r="3210" spans="2:14" x14ac:dyDescent="0.25">
      <c r="B3210" s="2" t="s">
        <v>3353</v>
      </c>
      <c r="C3210" s="2" t="s">
        <v>3354</v>
      </c>
      <c r="D3210" s="2" t="s">
        <v>41</v>
      </c>
      <c r="E3210" s="2" t="s">
        <v>17</v>
      </c>
      <c r="F3210" s="2" t="s">
        <v>300</v>
      </c>
      <c r="G3210" s="2" t="s">
        <v>3350</v>
      </c>
      <c r="H3210" s="2" t="s">
        <v>24</v>
      </c>
      <c r="I3210" s="2">
        <v>835</v>
      </c>
      <c r="J3210" s="2">
        <v>0</v>
      </c>
      <c r="K3210" s="2">
        <v>782408</v>
      </c>
      <c r="L3210" s="3">
        <v>45775</v>
      </c>
      <c r="M3210" s="3">
        <v>46388</v>
      </c>
      <c r="N3210" s="2" t="s">
        <v>3355</v>
      </c>
    </row>
    <row r="3211" spans="2:14" x14ac:dyDescent="0.25">
      <c r="B3211" s="2" t="s">
        <v>3353</v>
      </c>
      <c r="C3211" s="2" t="s">
        <v>3354</v>
      </c>
      <c r="D3211" s="2" t="s">
        <v>41</v>
      </c>
      <c r="E3211" s="2" t="s">
        <v>17</v>
      </c>
      <c r="F3211" s="2" t="s">
        <v>300</v>
      </c>
      <c r="G3211" s="2" t="s">
        <v>3350</v>
      </c>
      <c r="H3211" s="2" t="s">
        <v>24</v>
      </c>
      <c r="I3211" s="2">
        <v>835</v>
      </c>
      <c r="J3211" s="2">
        <v>270</v>
      </c>
      <c r="K3211" s="2">
        <v>782408</v>
      </c>
      <c r="L3211" s="3">
        <v>45995</v>
      </c>
      <c r="M3211" s="3">
        <v>46600</v>
      </c>
      <c r="N3211" s="2" t="s">
        <v>3355</v>
      </c>
    </row>
    <row r="3212" spans="2:14" x14ac:dyDescent="0.25">
      <c r="B3212" s="2" t="s">
        <v>3353</v>
      </c>
      <c r="C3212" s="2" t="s">
        <v>3354</v>
      </c>
      <c r="D3212" s="2" t="s">
        <v>41</v>
      </c>
      <c r="E3212" s="2" t="s">
        <v>17</v>
      </c>
      <c r="F3212" s="2" t="s">
        <v>300</v>
      </c>
      <c r="G3212" s="2" t="s">
        <v>3350</v>
      </c>
      <c r="H3212" s="2" t="s">
        <v>24</v>
      </c>
      <c r="I3212" s="2">
        <v>835</v>
      </c>
      <c r="J3212" s="2">
        <v>0</v>
      </c>
      <c r="K3212" s="2">
        <v>784420</v>
      </c>
      <c r="L3212" s="3">
        <v>45849</v>
      </c>
      <c r="M3212" s="3">
        <v>46478</v>
      </c>
      <c r="N3212" s="2" t="s">
        <v>3355</v>
      </c>
    </row>
    <row r="3213" spans="2:14" x14ac:dyDescent="0.25">
      <c r="B3213" s="2" t="s">
        <v>3353</v>
      </c>
      <c r="C3213" s="2" t="s">
        <v>3354</v>
      </c>
      <c r="D3213" s="2" t="s">
        <v>41</v>
      </c>
      <c r="E3213" s="2" t="s">
        <v>17</v>
      </c>
      <c r="F3213" s="2" t="s">
        <v>300</v>
      </c>
      <c r="G3213" s="2" t="s">
        <v>3350</v>
      </c>
      <c r="H3213" s="2" t="s">
        <v>24</v>
      </c>
      <c r="I3213" s="2">
        <v>835</v>
      </c>
      <c r="J3213" s="2">
        <v>0</v>
      </c>
      <c r="K3213" s="2">
        <v>784420</v>
      </c>
      <c r="L3213" s="3">
        <v>45995</v>
      </c>
      <c r="M3213" s="3">
        <v>46600</v>
      </c>
      <c r="N3213" s="2" t="s">
        <v>3355</v>
      </c>
    </row>
    <row r="3214" spans="2:14" x14ac:dyDescent="0.25">
      <c r="B3214" s="2" t="s">
        <v>3353</v>
      </c>
      <c r="C3214" s="2" t="s">
        <v>3354</v>
      </c>
      <c r="D3214" s="2" t="s">
        <v>41</v>
      </c>
      <c r="E3214" s="2" t="s">
        <v>17</v>
      </c>
      <c r="F3214" s="2" t="s">
        <v>300</v>
      </c>
      <c r="G3214" s="2" t="s">
        <v>3350</v>
      </c>
      <c r="H3214" s="2" t="s">
        <v>24</v>
      </c>
      <c r="I3214" s="2">
        <v>835</v>
      </c>
      <c r="J3214" s="2">
        <v>565</v>
      </c>
      <c r="K3214" s="2">
        <v>901385</v>
      </c>
      <c r="L3214" s="3">
        <v>46133</v>
      </c>
      <c r="M3214" s="3">
        <v>46722</v>
      </c>
      <c r="N3214" s="2" t="s">
        <v>3355</v>
      </c>
    </row>
    <row r="3215" spans="2:14" x14ac:dyDescent="0.25">
      <c r="B3215" s="2" t="s">
        <v>3353</v>
      </c>
      <c r="C3215" s="2" t="s">
        <v>3354</v>
      </c>
      <c r="D3215" s="2" t="s">
        <v>41</v>
      </c>
      <c r="E3215" s="2" t="s">
        <v>142</v>
      </c>
      <c r="F3215" s="2" t="s">
        <v>300</v>
      </c>
      <c r="G3215" s="2" t="s">
        <v>3350</v>
      </c>
      <c r="H3215" s="2" t="s">
        <v>24</v>
      </c>
      <c r="I3215" s="2">
        <v>835</v>
      </c>
      <c r="J3215" s="2">
        <v>0</v>
      </c>
      <c r="K3215" s="2">
        <v>782408</v>
      </c>
      <c r="L3215" s="3">
        <v>45724</v>
      </c>
      <c r="M3215" s="3">
        <v>46327</v>
      </c>
      <c r="N3215" s="2" t="s">
        <v>3355</v>
      </c>
    </row>
    <row r="3216" spans="2:14" x14ac:dyDescent="0.25">
      <c r="B3216" s="2" t="s">
        <v>3356</v>
      </c>
      <c r="C3216" s="2" t="s">
        <v>3357</v>
      </c>
      <c r="D3216" s="2" t="s">
        <v>16</v>
      </c>
      <c r="E3216" s="2" t="s">
        <v>17</v>
      </c>
      <c r="F3216" s="2" t="s">
        <v>18</v>
      </c>
      <c r="G3216" s="2" t="s">
        <v>19</v>
      </c>
      <c r="H3216" s="2" t="s">
        <v>3358</v>
      </c>
      <c r="I3216" s="2">
        <v>0</v>
      </c>
      <c r="J3216" s="2">
        <v>0</v>
      </c>
      <c r="K3216" s="2">
        <v>46022411</v>
      </c>
      <c r="L3216" s="3">
        <v>44958</v>
      </c>
      <c r="M3216" s="3">
        <v>46419</v>
      </c>
      <c r="N3216" s="2" t="s">
        <v>2493</v>
      </c>
    </row>
    <row r="3217" spans="2:14" x14ac:dyDescent="0.25">
      <c r="B3217" s="2" t="s">
        <v>3356</v>
      </c>
      <c r="C3217" s="2" t="s">
        <v>3357</v>
      </c>
      <c r="D3217" s="2" t="s">
        <v>16</v>
      </c>
      <c r="E3217" s="2" t="s">
        <v>17</v>
      </c>
      <c r="F3217" s="2" t="s">
        <v>18</v>
      </c>
      <c r="G3217" s="2" t="s">
        <v>19</v>
      </c>
      <c r="H3217" s="2" t="s">
        <v>3358</v>
      </c>
      <c r="I3217" s="2">
        <v>0</v>
      </c>
      <c r="J3217" s="2">
        <v>0</v>
      </c>
      <c r="K3217" s="2">
        <v>47031311</v>
      </c>
      <c r="L3217" s="3">
        <v>44958</v>
      </c>
      <c r="M3217" s="3">
        <v>46447</v>
      </c>
      <c r="N3217" s="2" t="s">
        <v>2493</v>
      </c>
    </row>
    <row r="3218" spans="2:14" x14ac:dyDescent="0.25">
      <c r="B3218" s="2" t="s">
        <v>3359</v>
      </c>
      <c r="C3218" s="2" t="s">
        <v>3360</v>
      </c>
      <c r="D3218" s="2" t="s">
        <v>16</v>
      </c>
      <c r="E3218" s="2" t="s">
        <v>17</v>
      </c>
      <c r="F3218" s="2" t="s">
        <v>18</v>
      </c>
      <c r="G3218" s="2" t="s">
        <v>19</v>
      </c>
      <c r="H3218" s="2" t="s">
        <v>3358</v>
      </c>
      <c r="I3218" s="2">
        <v>0</v>
      </c>
      <c r="J3218" s="2">
        <v>0</v>
      </c>
      <c r="K3218" s="2">
        <v>47082511</v>
      </c>
      <c r="L3218" s="3">
        <v>44958</v>
      </c>
      <c r="M3218" s="3">
        <v>46966</v>
      </c>
      <c r="N3218" s="2" t="s">
        <v>2493</v>
      </c>
    </row>
    <row r="3219" spans="2:14" x14ac:dyDescent="0.25">
      <c r="B3219" s="2" t="s">
        <v>3359</v>
      </c>
      <c r="C3219" s="2" t="s">
        <v>3360</v>
      </c>
      <c r="D3219" s="2" t="s">
        <v>16</v>
      </c>
      <c r="E3219" s="2" t="s">
        <v>17</v>
      </c>
      <c r="F3219" s="2" t="s">
        <v>18</v>
      </c>
      <c r="G3219" s="2" t="s">
        <v>19</v>
      </c>
      <c r="H3219" s="2" t="s">
        <v>3358</v>
      </c>
      <c r="I3219" s="2">
        <v>0</v>
      </c>
      <c r="J3219" s="2">
        <v>0</v>
      </c>
      <c r="K3219" s="2">
        <v>48102811</v>
      </c>
      <c r="L3219" s="3">
        <v>44958</v>
      </c>
      <c r="M3219" s="3">
        <v>47392</v>
      </c>
      <c r="N3219" s="2" t="s">
        <v>2493</v>
      </c>
    </row>
    <row r="3220" spans="2:14" x14ac:dyDescent="0.25">
      <c r="B3220" s="2" t="s">
        <v>3359</v>
      </c>
      <c r="C3220" s="2" t="s">
        <v>3360</v>
      </c>
      <c r="D3220" s="2" t="s">
        <v>16</v>
      </c>
      <c r="E3220" s="2" t="s">
        <v>17</v>
      </c>
      <c r="F3220" s="2" t="s">
        <v>18</v>
      </c>
      <c r="G3220" s="2" t="s">
        <v>19</v>
      </c>
      <c r="H3220" s="2" t="s">
        <v>3358</v>
      </c>
      <c r="I3220" s="2">
        <v>0</v>
      </c>
      <c r="J3220" s="2">
        <v>0</v>
      </c>
      <c r="K3220" s="2">
        <v>4901241</v>
      </c>
      <c r="L3220" s="3">
        <v>45997</v>
      </c>
      <c r="M3220" s="3">
        <v>47484</v>
      </c>
      <c r="N3220" s="2" t="s">
        <v>2493</v>
      </c>
    </row>
    <row r="3221" spans="2:14" x14ac:dyDescent="0.25">
      <c r="B3221" s="2" t="s">
        <v>3361</v>
      </c>
      <c r="C3221" s="2" t="s">
        <v>3362</v>
      </c>
      <c r="D3221" s="2" t="s">
        <v>16</v>
      </c>
      <c r="E3221" s="2" t="s">
        <v>17</v>
      </c>
      <c r="F3221" s="2" t="s">
        <v>18</v>
      </c>
      <c r="G3221" s="2" t="s">
        <v>19</v>
      </c>
      <c r="H3221" s="2" t="s">
        <v>3358</v>
      </c>
      <c r="I3221" s="2">
        <v>855</v>
      </c>
      <c r="J3221" s="2">
        <v>0</v>
      </c>
      <c r="K3221" s="2">
        <v>45102811</v>
      </c>
      <c r="L3221" s="3">
        <v>44958</v>
      </c>
      <c r="M3221" s="3">
        <v>46296</v>
      </c>
      <c r="N3221" s="2" t="s">
        <v>2493</v>
      </c>
    </row>
    <row r="3222" spans="2:14" x14ac:dyDescent="0.25">
      <c r="B3222" s="2" t="s">
        <v>3361</v>
      </c>
      <c r="C3222" s="2" t="s">
        <v>3362</v>
      </c>
      <c r="D3222" s="2" t="s">
        <v>16</v>
      </c>
      <c r="E3222" s="2" t="s">
        <v>17</v>
      </c>
      <c r="F3222" s="2" t="s">
        <v>18</v>
      </c>
      <c r="G3222" s="2" t="s">
        <v>19</v>
      </c>
      <c r="H3222" s="2" t="s">
        <v>3358</v>
      </c>
      <c r="I3222" s="2">
        <v>855</v>
      </c>
      <c r="J3222" s="2">
        <v>0</v>
      </c>
      <c r="K3222" s="2">
        <v>45120811</v>
      </c>
      <c r="L3222" s="3">
        <v>44958</v>
      </c>
      <c r="M3222" s="3">
        <v>46357</v>
      </c>
      <c r="N3222" s="2" t="s">
        <v>2493</v>
      </c>
    </row>
    <row r="3223" spans="2:14" x14ac:dyDescent="0.25">
      <c r="B3223" s="2" t="s">
        <v>3361</v>
      </c>
      <c r="C3223" s="2" t="s">
        <v>3362</v>
      </c>
      <c r="D3223" s="2" t="s">
        <v>16</v>
      </c>
      <c r="E3223" s="2" t="s">
        <v>17</v>
      </c>
      <c r="F3223" s="2" t="s">
        <v>18</v>
      </c>
      <c r="G3223" s="2" t="s">
        <v>19</v>
      </c>
      <c r="H3223" s="2" t="s">
        <v>3358</v>
      </c>
      <c r="I3223" s="2">
        <v>855</v>
      </c>
      <c r="J3223" s="2">
        <v>855</v>
      </c>
      <c r="K3223" s="2">
        <v>46022411</v>
      </c>
      <c r="L3223" s="3">
        <v>44958</v>
      </c>
      <c r="M3223" s="3">
        <v>46419</v>
      </c>
      <c r="N3223" s="2" t="s">
        <v>2493</v>
      </c>
    </row>
    <row r="3224" spans="2:14" x14ac:dyDescent="0.25">
      <c r="B3224" s="2" t="s">
        <v>3361</v>
      </c>
      <c r="C3224" s="2" t="s">
        <v>3362</v>
      </c>
      <c r="D3224" s="2" t="s">
        <v>16</v>
      </c>
      <c r="E3224" s="2" t="s">
        <v>142</v>
      </c>
      <c r="F3224" s="2" t="s">
        <v>18</v>
      </c>
      <c r="G3224" s="2" t="s">
        <v>19</v>
      </c>
      <c r="H3224" s="2" t="s">
        <v>3358</v>
      </c>
      <c r="I3224" s="2">
        <v>855</v>
      </c>
      <c r="J3224" s="2">
        <v>0</v>
      </c>
      <c r="K3224" s="2">
        <v>46022411</v>
      </c>
      <c r="L3224" s="3">
        <v>44958</v>
      </c>
      <c r="M3224" s="3">
        <v>46419</v>
      </c>
      <c r="N3224" s="2" t="s">
        <v>2493</v>
      </c>
    </row>
    <row r="3225" spans="2:14" x14ac:dyDescent="0.25">
      <c r="B3225" s="2" t="s">
        <v>3363</v>
      </c>
      <c r="C3225" s="2" t="s">
        <v>3364</v>
      </c>
      <c r="D3225" s="2" t="s">
        <v>16</v>
      </c>
      <c r="E3225" s="2" t="s">
        <v>17</v>
      </c>
      <c r="F3225" s="2" t="s">
        <v>18</v>
      </c>
      <c r="G3225" s="2" t="s">
        <v>175</v>
      </c>
      <c r="H3225" s="2" t="s">
        <v>3365</v>
      </c>
      <c r="I3225" s="2">
        <v>299</v>
      </c>
      <c r="J3225" s="2">
        <v>0</v>
      </c>
      <c r="K3225" s="2">
        <v>20072023</v>
      </c>
      <c r="L3225" s="3">
        <v>44958</v>
      </c>
      <c r="M3225" s="3">
        <v>46204</v>
      </c>
      <c r="N3225" s="2" t="s">
        <v>21</v>
      </c>
    </row>
    <row r="3226" spans="2:14" x14ac:dyDescent="0.25">
      <c r="B3226" s="2" t="s">
        <v>3363</v>
      </c>
      <c r="C3226" s="2" t="s">
        <v>3364</v>
      </c>
      <c r="D3226" s="2" t="s">
        <v>16</v>
      </c>
      <c r="E3226" s="2" t="s">
        <v>17</v>
      </c>
      <c r="F3226" s="2" t="s">
        <v>18</v>
      </c>
      <c r="G3226" s="2" t="s">
        <v>175</v>
      </c>
      <c r="H3226" s="2" t="s">
        <v>3365</v>
      </c>
      <c r="I3226" s="2">
        <v>299</v>
      </c>
      <c r="J3226" s="2">
        <v>299</v>
      </c>
      <c r="K3226" s="2" t="s">
        <v>3366</v>
      </c>
      <c r="L3226" s="3">
        <v>45988</v>
      </c>
      <c r="M3226" s="3">
        <v>46692</v>
      </c>
      <c r="N3226" s="2" t="s">
        <v>21</v>
      </c>
    </row>
    <row r="3227" spans="2:14" x14ac:dyDescent="0.25">
      <c r="B3227" s="2" t="s">
        <v>3363</v>
      </c>
      <c r="C3227" s="2" t="s">
        <v>3364</v>
      </c>
      <c r="D3227" s="2" t="s">
        <v>16</v>
      </c>
      <c r="E3227" s="2" t="s">
        <v>142</v>
      </c>
      <c r="F3227" s="2" t="s">
        <v>18</v>
      </c>
      <c r="G3227" s="2" t="s">
        <v>175</v>
      </c>
      <c r="H3227" s="2" t="s">
        <v>3365</v>
      </c>
      <c r="I3227" s="2">
        <v>299</v>
      </c>
      <c r="J3227" s="2">
        <v>0</v>
      </c>
      <c r="K3227" s="2">
        <v>20072023</v>
      </c>
      <c r="L3227" s="3">
        <v>44958</v>
      </c>
      <c r="M3227" s="3">
        <v>46204</v>
      </c>
      <c r="N3227" s="2" t="s">
        <v>21</v>
      </c>
    </row>
    <row r="3228" spans="2:14" x14ac:dyDescent="0.25">
      <c r="B3228" s="2" t="s">
        <v>3363</v>
      </c>
      <c r="C3228" s="2" t="s">
        <v>3364</v>
      </c>
      <c r="D3228" s="2" t="s">
        <v>16</v>
      </c>
      <c r="E3228" s="2" t="s">
        <v>142</v>
      </c>
      <c r="F3228" s="2" t="s">
        <v>18</v>
      </c>
      <c r="G3228" s="2" t="s">
        <v>175</v>
      </c>
      <c r="H3228" s="2" t="s">
        <v>3365</v>
      </c>
      <c r="I3228" s="2">
        <v>299</v>
      </c>
      <c r="J3228" s="2">
        <v>0</v>
      </c>
      <c r="K3228" s="2" t="s">
        <v>3366</v>
      </c>
      <c r="L3228" s="3">
        <v>45988</v>
      </c>
      <c r="M3228" s="3">
        <v>46692</v>
      </c>
      <c r="N3228" s="2" t="s">
        <v>21</v>
      </c>
    </row>
    <row r="3229" spans="2:14" x14ac:dyDescent="0.25">
      <c r="B3229" s="2" t="s">
        <v>3367</v>
      </c>
      <c r="C3229" s="2" t="s">
        <v>3368</v>
      </c>
      <c r="D3229" s="2" t="s">
        <v>379</v>
      </c>
      <c r="E3229" s="2" t="s">
        <v>17</v>
      </c>
      <c r="F3229" s="2" t="s">
        <v>18</v>
      </c>
      <c r="G3229" s="2" t="s">
        <v>175</v>
      </c>
      <c r="H3229" s="2" t="s">
        <v>3365</v>
      </c>
      <c r="I3229" s="2">
        <v>0</v>
      </c>
      <c r="J3229" s="2">
        <v>0</v>
      </c>
      <c r="K3229" s="2">
        <v>0</v>
      </c>
      <c r="L3229" s="3">
        <v>44958</v>
      </c>
      <c r="M3229" s="3">
        <v>46935</v>
      </c>
      <c r="N3229" s="2" t="s">
        <v>21</v>
      </c>
    </row>
    <row r="3230" spans="2:14" x14ac:dyDescent="0.25">
      <c r="B3230" s="2" t="s">
        <v>3369</v>
      </c>
      <c r="C3230" s="2" t="s">
        <v>3370</v>
      </c>
      <c r="D3230" s="2" t="s">
        <v>16</v>
      </c>
      <c r="E3230" s="2" t="s">
        <v>17</v>
      </c>
      <c r="F3230" s="2" t="s">
        <v>18</v>
      </c>
      <c r="G3230" s="2" t="s">
        <v>175</v>
      </c>
      <c r="H3230" s="2" t="s">
        <v>3371</v>
      </c>
      <c r="I3230" s="2">
        <v>0</v>
      </c>
      <c r="J3230" s="2">
        <v>0</v>
      </c>
      <c r="K3230" s="2">
        <v>2303151700</v>
      </c>
      <c r="L3230" s="3">
        <v>44958</v>
      </c>
      <c r="M3230" s="3">
        <v>46447</v>
      </c>
      <c r="N3230" s="2" t="s">
        <v>317</v>
      </c>
    </row>
    <row r="3231" spans="2:14" x14ac:dyDescent="0.25">
      <c r="B3231" s="2" t="s">
        <v>3369</v>
      </c>
      <c r="C3231" s="2" t="s">
        <v>3370</v>
      </c>
      <c r="D3231" s="2" t="s">
        <v>16</v>
      </c>
      <c r="E3231" s="2" t="s">
        <v>17</v>
      </c>
      <c r="F3231" s="2" t="s">
        <v>18</v>
      </c>
      <c r="G3231" s="2" t="s">
        <v>175</v>
      </c>
      <c r="H3231" s="2" t="s">
        <v>3371</v>
      </c>
      <c r="I3231" s="2">
        <v>0</v>
      </c>
      <c r="J3231" s="2">
        <v>0</v>
      </c>
      <c r="K3231" s="2">
        <v>2401081000</v>
      </c>
      <c r="L3231" s="3">
        <v>44958</v>
      </c>
      <c r="M3231" s="3">
        <v>46753</v>
      </c>
      <c r="N3231" s="2" t="s">
        <v>317</v>
      </c>
    </row>
    <row r="3232" spans="2:14" x14ac:dyDescent="0.25">
      <c r="B3232" s="2" t="s">
        <v>3372</v>
      </c>
      <c r="C3232" s="2" t="s">
        <v>3373</v>
      </c>
      <c r="D3232" s="2" t="s">
        <v>41</v>
      </c>
      <c r="E3232" s="2" t="s">
        <v>17</v>
      </c>
      <c r="F3232" s="2" t="s">
        <v>18</v>
      </c>
      <c r="G3232" s="2" t="s">
        <v>90</v>
      </c>
      <c r="H3232" s="2" t="s">
        <v>3374</v>
      </c>
      <c r="I3232" s="2">
        <v>0</v>
      </c>
      <c r="J3232" s="2">
        <v>0</v>
      </c>
      <c r="K3232" s="2" t="s">
        <v>3375</v>
      </c>
      <c r="L3232" s="3">
        <v>45941</v>
      </c>
      <c r="M3232" s="3">
        <v>46539</v>
      </c>
      <c r="N3232" s="2" t="s">
        <v>1586</v>
      </c>
    </row>
    <row r="3233" spans="2:14" x14ac:dyDescent="0.25">
      <c r="B3233" s="2" t="s">
        <v>3376</v>
      </c>
      <c r="C3233" s="2" t="s">
        <v>3377</v>
      </c>
      <c r="D3233" s="2" t="s">
        <v>41</v>
      </c>
      <c r="E3233" s="2" t="s">
        <v>17</v>
      </c>
      <c r="F3233" s="2" t="s">
        <v>18</v>
      </c>
      <c r="G3233" s="2" t="s">
        <v>19</v>
      </c>
      <c r="H3233" s="2" t="s">
        <v>3378</v>
      </c>
      <c r="I3233" s="2">
        <v>1320</v>
      </c>
      <c r="J3233" s="2">
        <v>1320</v>
      </c>
      <c r="K3233" s="2">
        <v>2604160100</v>
      </c>
      <c r="L3233" s="3">
        <v>46149</v>
      </c>
      <c r="M3233" s="3">
        <v>47574</v>
      </c>
      <c r="N3233" s="2" t="s">
        <v>317</v>
      </c>
    </row>
    <row r="3234" spans="2:14" x14ac:dyDescent="0.25">
      <c r="B3234" s="2" t="s">
        <v>3379</v>
      </c>
      <c r="C3234" s="2" t="s">
        <v>3380</v>
      </c>
      <c r="D3234" s="2" t="s">
        <v>41</v>
      </c>
      <c r="E3234" s="2" t="s">
        <v>17</v>
      </c>
      <c r="F3234" s="2" t="s">
        <v>18</v>
      </c>
      <c r="G3234" s="2" t="s">
        <v>90</v>
      </c>
      <c r="H3234" s="2" t="s">
        <v>3381</v>
      </c>
      <c r="I3234" s="2">
        <v>0</v>
      </c>
      <c r="J3234" s="2">
        <v>0</v>
      </c>
      <c r="K3234" s="2">
        <v>2404003</v>
      </c>
      <c r="L3234" s="3">
        <v>44958</v>
      </c>
      <c r="M3234" s="3">
        <v>47209</v>
      </c>
      <c r="N3234" s="2" t="s">
        <v>135</v>
      </c>
    </row>
    <row r="3235" spans="2:14" x14ac:dyDescent="0.25">
      <c r="B3235" s="2" t="s">
        <v>3382</v>
      </c>
      <c r="C3235" s="2" t="s">
        <v>3383</v>
      </c>
      <c r="D3235" s="2" t="s">
        <v>41</v>
      </c>
      <c r="E3235" s="2" t="s">
        <v>17</v>
      </c>
      <c r="F3235" s="2" t="s">
        <v>18</v>
      </c>
      <c r="G3235" s="2" t="s">
        <v>90</v>
      </c>
      <c r="H3235" s="2" t="s">
        <v>3381</v>
      </c>
      <c r="I3235" s="2">
        <v>2</v>
      </c>
      <c r="J3235" s="2">
        <v>0</v>
      </c>
      <c r="K3235" s="2">
        <v>2406005</v>
      </c>
      <c r="L3235" s="3">
        <v>45667</v>
      </c>
      <c r="M3235" s="3">
        <v>47270</v>
      </c>
      <c r="N3235" s="2" t="s">
        <v>135</v>
      </c>
    </row>
    <row r="3236" spans="2:14" x14ac:dyDescent="0.25">
      <c r="B3236" s="2" t="s">
        <v>3382</v>
      </c>
      <c r="C3236" s="2" t="s">
        <v>3383</v>
      </c>
      <c r="D3236" s="2" t="s">
        <v>41</v>
      </c>
      <c r="E3236" s="2" t="s">
        <v>17</v>
      </c>
      <c r="F3236" s="2" t="s">
        <v>18</v>
      </c>
      <c r="G3236" s="2" t="s">
        <v>90</v>
      </c>
      <c r="H3236" s="2" t="s">
        <v>3381</v>
      </c>
      <c r="I3236" s="2">
        <v>2</v>
      </c>
      <c r="J3236" s="2">
        <v>0</v>
      </c>
      <c r="K3236" s="2">
        <v>2407006</v>
      </c>
      <c r="L3236" s="3">
        <v>45667</v>
      </c>
      <c r="M3236" s="3">
        <v>47300</v>
      </c>
      <c r="N3236" s="2" t="s">
        <v>135</v>
      </c>
    </row>
    <row r="3237" spans="2:14" x14ac:dyDescent="0.25">
      <c r="B3237" s="2" t="s">
        <v>3382</v>
      </c>
      <c r="C3237" s="2" t="s">
        <v>3383</v>
      </c>
      <c r="D3237" s="2" t="s">
        <v>41</v>
      </c>
      <c r="E3237" s="2" t="s">
        <v>17</v>
      </c>
      <c r="F3237" s="2" t="s">
        <v>18</v>
      </c>
      <c r="G3237" s="2" t="s">
        <v>90</v>
      </c>
      <c r="H3237" s="2" t="s">
        <v>3381</v>
      </c>
      <c r="I3237" s="2">
        <v>2</v>
      </c>
      <c r="J3237" s="2">
        <v>0</v>
      </c>
      <c r="K3237" s="2">
        <v>2501001</v>
      </c>
      <c r="L3237" s="3">
        <v>45682</v>
      </c>
      <c r="M3237" s="3">
        <v>47484</v>
      </c>
      <c r="N3237" s="2" t="s">
        <v>135</v>
      </c>
    </row>
    <row r="3238" spans="2:14" x14ac:dyDescent="0.25">
      <c r="B3238" s="2" t="s">
        <v>3382</v>
      </c>
      <c r="C3238" s="2" t="s">
        <v>3383</v>
      </c>
      <c r="D3238" s="2" t="s">
        <v>41</v>
      </c>
      <c r="E3238" s="2" t="s">
        <v>17</v>
      </c>
      <c r="F3238" s="2" t="s">
        <v>18</v>
      </c>
      <c r="G3238" s="2" t="s">
        <v>90</v>
      </c>
      <c r="H3238" s="2" t="s">
        <v>3381</v>
      </c>
      <c r="I3238" s="2">
        <v>2</v>
      </c>
      <c r="J3238" s="2">
        <v>0</v>
      </c>
      <c r="K3238" s="2">
        <v>2502002</v>
      </c>
      <c r="L3238" s="3">
        <v>45716</v>
      </c>
      <c r="M3238" s="3">
        <v>47515</v>
      </c>
      <c r="N3238" s="2" t="s">
        <v>135</v>
      </c>
    </row>
    <row r="3239" spans="2:14" x14ac:dyDescent="0.25">
      <c r="B3239" s="2" t="s">
        <v>3382</v>
      </c>
      <c r="C3239" s="2" t="s">
        <v>3383</v>
      </c>
      <c r="D3239" s="2" t="s">
        <v>41</v>
      </c>
      <c r="E3239" s="2" t="s">
        <v>17</v>
      </c>
      <c r="F3239" s="2" t="s">
        <v>18</v>
      </c>
      <c r="G3239" s="2" t="s">
        <v>90</v>
      </c>
      <c r="H3239" s="2" t="s">
        <v>3381</v>
      </c>
      <c r="I3239" s="2">
        <v>2</v>
      </c>
      <c r="J3239" s="2">
        <v>0</v>
      </c>
      <c r="K3239" s="2">
        <v>2502003</v>
      </c>
      <c r="L3239" s="3">
        <v>45716</v>
      </c>
      <c r="M3239" s="3">
        <v>47515</v>
      </c>
      <c r="N3239" s="2" t="s">
        <v>135</v>
      </c>
    </row>
    <row r="3240" spans="2:14" x14ac:dyDescent="0.25">
      <c r="B3240" s="2" t="s">
        <v>3382</v>
      </c>
      <c r="C3240" s="2" t="s">
        <v>3383</v>
      </c>
      <c r="D3240" s="2" t="s">
        <v>41</v>
      </c>
      <c r="E3240" s="2" t="s">
        <v>17</v>
      </c>
      <c r="F3240" s="2" t="s">
        <v>18</v>
      </c>
      <c r="G3240" s="2" t="s">
        <v>90</v>
      </c>
      <c r="H3240" s="2" t="s">
        <v>3381</v>
      </c>
      <c r="I3240" s="2">
        <v>2</v>
      </c>
      <c r="J3240" s="2">
        <v>0</v>
      </c>
      <c r="K3240" s="2">
        <v>2503004</v>
      </c>
      <c r="L3240" s="3">
        <v>45740</v>
      </c>
      <c r="M3240" s="3">
        <v>47543</v>
      </c>
      <c r="N3240" s="2" t="s">
        <v>135</v>
      </c>
    </row>
    <row r="3241" spans="2:14" x14ac:dyDescent="0.25">
      <c r="B3241" s="2" t="s">
        <v>3382</v>
      </c>
      <c r="C3241" s="2" t="s">
        <v>3383</v>
      </c>
      <c r="D3241" s="2" t="s">
        <v>41</v>
      </c>
      <c r="E3241" s="2" t="s">
        <v>17</v>
      </c>
      <c r="F3241" s="2" t="s">
        <v>18</v>
      </c>
      <c r="G3241" s="2" t="s">
        <v>90</v>
      </c>
      <c r="H3241" s="2" t="s">
        <v>3381</v>
      </c>
      <c r="I3241" s="2">
        <v>2</v>
      </c>
      <c r="J3241" s="2">
        <v>0</v>
      </c>
      <c r="K3241" s="2">
        <v>2506006</v>
      </c>
      <c r="L3241" s="3">
        <v>45850</v>
      </c>
      <c r="M3241" s="3">
        <v>47635</v>
      </c>
      <c r="N3241" s="2" t="s">
        <v>135</v>
      </c>
    </row>
    <row r="3242" spans="2:14" x14ac:dyDescent="0.25">
      <c r="B3242" s="2" t="s">
        <v>3382</v>
      </c>
      <c r="C3242" s="2" t="s">
        <v>3383</v>
      </c>
      <c r="D3242" s="2" t="s">
        <v>41</v>
      </c>
      <c r="E3242" s="2" t="s">
        <v>17</v>
      </c>
      <c r="F3242" s="2" t="s">
        <v>18</v>
      </c>
      <c r="G3242" s="2" t="s">
        <v>90</v>
      </c>
      <c r="H3242" s="2" t="s">
        <v>3381</v>
      </c>
      <c r="I3242" s="2">
        <v>2</v>
      </c>
      <c r="J3242" s="2">
        <v>0</v>
      </c>
      <c r="K3242" s="2">
        <v>2506007</v>
      </c>
      <c r="L3242" s="3">
        <v>45859</v>
      </c>
      <c r="M3242" s="3">
        <v>47635</v>
      </c>
      <c r="N3242" s="2" t="s">
        <v>135</v>
      </c>
    </row>
    <row r="3243" spans="2:14" x14ac:dyDescent="0.25">
      <c r="B3243" s="2" t="s">
        <v>3382</v>
      </c>
      <c r="C3243" s="2" t="s">
        <v>3383</v>
      </c>
      <c r="D3243" s="2" t="s">
        <v>41</v>
      </c>
      <c r="E3243" s="2" t="s">
        <v>17</v>
      </c>
      <c r="F3243" s="2" t="s">
        <v>18</v>
      </c>
      <c r="G3243" s="2" t="s">
        <v>90</v>
      </c>
      <c r="H3243" s="2" t="s">
        <v>3381</v>
      </c>
      <c r="I3243" s="2">
        <v>2</v>
      </c>
      <c r="J3243" s="2">
        <v>0</v>
      </c>
      <c r="K3243" s="2">
        <v>2508008</v>
      </c>
      <c r="L3243" s="3">
        <v>45883</v>
      </c>
      <c r="M3243" s="3">
        <v>47696</v>
      </c>
      <c r="N3243" s="2" t="s">
        <v>135</v>
      </c>
    </row>
    <row r="3244" spans="2:14" x14ac:dyDescent="0.25">
      <c r="B3244" s="2" t="s">
        <v>3382</v>
      </c>
      <c r="C3244" s="2" t="s">
        <v>3383</v>
      </c>
      <c r="D3244" s="2" t="s">
        <v>41</v>
      </c>
      <c r="E3244" s="2" t="s">
        <v>17</v>
      </c>
      <c r="F3244" s="2" t="s">
        <v>18</v>
      </c>
      <c r="G3244" s="2" t="s">
        <v>90</v>
      </c>
      <c r="H3244" s="2" t="s">
        <v>3381</v>
      </c>
      <c r="I3244" s="2">
        <v>2</v>
      </c>
      <c r="J3244" s="2">
        <v>0</v>
      </c>
      <c r="K3244" s="2">
        <v>2509009</v>
      </c>
      <c r="L3244" s="3">
        <v>46059</v>
      </c>
      <c r="M3244" s="3">
        <v>47727</v>
      </c>
      <c r="N3244" s="2" t="s">
        <v>135</v>
      </c>
    </row>
    <row r="3245" spans="2:14" x14ac:dyDescent="0.25">
      <c r="B3245" s="2" t="s">
        <v>3382</v>
      </c>
      <c r="C3245" s="2" t="s">
        <v>3383</v>
      </c>
      <c r="D3245" s="2" t="s">
        <v>41</v>
      </c>
      <c r="E3245" s="2" t="s">
        <v>17</v>
      </c>
      <c r="F3245" s="2" t="s">
        <v>18</v>
      </c>
      <c r="G3245" s="2" t="s">
        <v>90</v>
      </c>
      <c r="H3245" s="2" t="s">
        <v>3381</v>
      </c>
      <c r="I3245" s="2">
        <v>2</v>
      </c>
      <c r="J3245" s="2">
        <v>0</v>
      </c>
      <c r="K3245" s="2">
        <v>2510010</v>
      </c>
      <c r="L3245" s="3">
        <v>46002</v>
      </c>
      <c r="M3245" s="3">
        <v>47757</v>
      </c>
      <c r="N3245" s="2" t="s">
        <v>135</v>
      </c>
    </row>
    <row r="3246" spans="2:14" x14ac:dyDescent="0.25">
      <c r="B3246" s="2" t="s">
        <v>3382</v>
      </c>
      <c r="C3246" s="2" t="s">
        <v>3383</v>
      </c>
      <c r="D3246" s="2" t="s">
        <v>41</v>
      </c>
      <c r="E3246" s="2" t="s">
        <v>17</v>
      </c>
      <c r="F3246" s="2" t="s">
        <v>18</v>
      </c>
      <c r="G3246" s="2" t="s">
        <v>90</v>
      </c>
      <c r="H3246" s="2" t="s">
        <v>3381</v>
      </c>
      <c r="I3246" s="2">
        <v>2</v>
      </c>
      <c r="J3246" s="2">
        <v>2</v>
      </c>
      <c r="K3246" s="2">
        <v>2602001</v>
      </c>
      <c r="L3246" s="3">
        <v>46067</v>
      </c>
      <c r="M3246" s="3">
        <v>47880</v>
      </c>
      <c r="N3246" s="2" t="s">
        <v>135</v>
      </c>
    </row>
    <row r="3247" spans="2:14" x14ac:dyDescent="0.25">
      <c r="B3247" s="2" t="s">
        <v>3382</v>
      </c>
      <c r="C3247" s="2" t="s">
        <v>3383</v>
      </c>
      <c r="D3247" s="2" t="s">
        <v>41</v>
      </c>
      <c r="E3247" s="2" t="s">
        <v>17</v>
      </c>
      <c r="F3247" s="2" t="s">
        <v>18</v>
      </c>
      <c r="G3247" s="2" t="s">
        <v>90</v>
      </c>
      <c r="H3247" s="2" t="s">
        <v>3381</v>
      </c>
      <c r="I3247" s="2">
        <v>2</v>
      </c>
      <c r="J3247" s="2">
        <v>0</v>
      </c>
      <c r="K3247" s="2">
        <v>2604005</v>
      </c>
      <c r="L3247" s="3">
        <v>46129</v>
      </c>
      <c r="M3247" s="3">
        <v>47939</v>
      </c>
      <c r="N3247" s="2" t="s">
        <v>135</v>
      </c>
    </row>
    <row r="3248" spans="2:14" x14ac:dyDescent="0.25">
      <c r="B3248" s="2" t="s">
        <v>3382</v>
      </c>
      <c r="C3248" s="2" t="s">
        <v>3383</v>
      </c>
      <c r="D3248" s="2" t="s">
        <v>41</v>
      </c>
      <c r="E3248" s="2" t="s">
        <v>17</v>
      </c>
      <c r="F3248" s="2" t="s">
        <v>18</v>
      </c>
      <c r="G3248" s="2" t="s">
        <v>90</v>
      </c>
      <c r="H3248" s="2" t="s">
        <v>3381</v>
      </c>
      <c r="I3248" s="2">
        <v>2</v>
      </c>
      <c r="J3248" s="2">
        <v>0</v>
      </c>
      <c r="K3248" s="2" t="s">
        <v>470</v>
      </c>
      <c r="L3248" s="2" t="s">
        <v>30</v>
      </c>
      <c r="M3248" s="2" t="s">
        <v>30</v>
      </c>
      <c r="N3248" s="2" t="s">
        <v>135</v>
      </c>
    </row>
    <row r="3249" spans="2:14" x14ac:dyDescent="0.25">
      <c r="B3249" s="2" t="s">
        <v>3384</v>
      </c>
      <c r="C3249" s="2" t="s">
        <v>322</v>
      </c>
      <c r="D3249" s="2" t="s">
        <v>28</v>
      </c>
      <c r="E3249" s="2" t="s">
        <v>17</v>
      </c>
      <c r="F3249" s="2" t="s">
        <v>29</v>
      </c>
      <c r="G3249" s="2" t="s">
        <v>29</v>
      </c>
      <c r="H3249" s="2" t="s">
        <v>322</v>
      </c>
      <c r="I3249" s="2">
        <v>60</v>
      </c>
      <c r="J3249" s="2">
        <v>60</v>
      </c>
      <c r="K3249" s="2">
        <v>0</v>
      </c>
      <c r="L3249" s="3">
        <v>44958</v>
      </c>
      <c r="M3249" s="2" t="s">
        <v>30</v>
      </c>
      <c r="N3249" s="2" t="s">
        <v>61</v>
      </c>
    </row>
    <row r="3250" spans="2:14" x14ac:dyDescent="0.25">
      <c r="B3250" s="2" t="s">
        <v>3385</v>
      </c>
      <c r="C3250" s="2" t="s">
        <v>3386</v>
      </c>
      <c r="D3250" s="2" t="s">
        <v>16</v>
      </c>
      <c r="E3250" s="2" t="s">
        <v>17</v>
      </c>
      <c r="F3250" s="2" t="s">
        <v>18</v>
      </c>
      <c r="G3250" s="2" t="s">
        <v>175</v>
      </c>
      <c r="H3250" s="2" t="s">
        <v>1454</v>
      </c>
      <c r="I3250" s="2">
        <v>2341</v>
      </c>
      <c r="J3250" s="2">
        <v>0</v>
      </c>
      <c r="K3250" s="2" t="s">
        <v>3387</v>
      </c>
      <c r="L3250" s="3">
        <v>45876</v>
      </c>
      <c r="M3250" s="3">
        <v>47696</v>
      </c>
      <c r="N3250" s="2" t="s">
        <v>1415</v>
      </c>
    </row>
    <row r="3251" spans="2:14" x14ac:dyDescent="0.25">
      <c r="B3251" s="2" t="s">
        <v>3385</v>
      </c>
      <c r="C3251" s="2" t="s">
        <v>3386</v>
      </c>
      <c r="D3251" s="2" t="s">
        <v>16</v>
      </c>
      <c r="E3251" s="2" t="s">
        <v>17</v>
      </c>
      <c r="F3251" s="2" t="s">
        <v>18</v>
      </c>
      <c r="G3251" s="2" t="s">
        <v>175</v>
      </c>
      <c r="H3251" s="2" t="s">
        <v>1454</v>
      </c>
      <c r="I3251" s="2">
        <v>2341</v>
      </c>
      <c r="J3251" s="2">
        <v>0</v>
      </c>
      <c r="K3251" s="2" t="s">
        <v>3388</v>
      </c>
      <c r="L3251" s="3">
        <v>45965</v>
      </c>
      <c r="M3251" s="3">
        <v>47788</v>
      </c>
      <c r="N3251" s="2" t="s">
        <v>1415</v>
      </c>
    </row>
    <row r="3252" spans="2:14" x14ac:dyDescent="0.25">
      <c r="B3252" s="2" t="s">
        <v>3385</v>
      </c>
      <c r="C3252" s="2" t="s">
        <v>3386</v>
      </c>
      <c r="D3252" s="2" t="s">
        <v>16</v>
      </c>
      <c r="E3252" s="2" t="s">
        <v>17</v>
      </c>
      <c r="F3252" s="2" t="s">
        <v>18</v>
      </c>
      <c r="G3252" s="2" t="s">
        <v>175</v>
      </c>
      <c r="H3252" s="2" t="s">
        <v>1454</v>
      </c>
      <c r="I3252" s="2">
        <v>2341</v>
      </c>
      <c r="J3252" s="2">
        <v>0</v>
      </c>
      <c r="K3252" s="2" t="s">
        <v>3389</v>
      </c>
      <c r="L3252" s="3">
        <v>45909</v>
      </c>
      <c r="M3252" s="3">
        <v>47727</v>
      </c>
      <c r="N3252" s="2" t="s">
        <v>1415</v>
      </c>
    </row>
    <row r="3253" spans="2:14" x14ac:dyDescent="0.25">
      <c r="B3253" s="2" t="s">
        <v>3385</v>
      </c>
      <c r="C3253" s="2" t="s">
        <v>3386</v>
      </c>
      <c r="D3253" s="2" t="s">
        <v>16</v>
      </c>
      <c r="E3253" s="2" t="s">
        <v>17</v>
      </c>
      <c r="F3253" s="2" t="s">
        <v>18</v>
      </c>
      <c r="G3253" s="2" t="s">
        <v>175</v>
      </c>
      <c r="H3253" s="2" t="s">
        <v>1454</v>
      </c>
      <c r="I3253" s="2">
        <v>2341</v>
      </c>
      <c r="J3253" s="2">
        <v>1</v>
      </c>
      <c r="K3253" s="2" t="s">
        <v>3067</v>
      </c>
      <c r="L3253" s="3">
        <v>45798</v>
      </c>
      <c r="M3253" s="3">
        <v>47604</v>
      </c>
      <c r="N3253" s="2" t="s">
        <v>1415</v>
      </c>
    </row>
    <row r="3254" spans="2:14" x14ac:dyDescent="0.25">
      <c r="B3254" s="2" t="s">
        <v>3385</v>
      </c>
      <c r="C3254" s="2" t="s">
        <v>3386</v>
      </c>
      <c r="D3254" s="2" t="s">
        <v>16</v>
      </c>
      <c r="E3254" s="2" t="s">
        <v>17</v>
      </c>
      <c r="F3254" s="2" t="s">
        <v>18</v>
      </c>
      <c r="G3254" s="2" t="s">
        <v>175</v>
      </c>
      <c r="H3254" s="2" t="s">
        <v>1454</v>
      </c>
      <c r="I3254" s="2">
        <v>2341</v>
      </c>
      <c r="J3254" s="2">
        <v>0</v>
      </c>
      <c r="K3254" s="2" t="s">
        <v>3390</v>
      </c>
      <c r="L3254" s="3">
        <v>44958</v>
      </c>
      <c r="M3254" s="3">
        <v>47270</v>
      </c>
      <c r="N3254" s="2" t="s">
        <v>1415</v>
      </c>
    </row>
    <row r="3255" spans="2:14" x14ac:dyDescent="0.25">
      <c r="B3255" s="2" t="s">
        <v>3385</v>
      </c>
      <c r="C3255" s="2" t="s">
        <v>3386</v>
      </c>
      <c r="D3255" s="2" t="s">
        <v>16</v>
      </c>
      <c r="E3255" s="2" t="s">
        <v>17</v>
      </c>
      <c r="F3255" s="2" t="s">
        <v>18</v>
      </c>
      <c r="G3255" s="2" t="s">
        <v>175</v>
      </c>
      <c r="H3255" s="2" t="s">
        <v>1454</v>
      </c>
      <c r="I3255" s="2">
        <v>2341</v>
      </c>
      <c r="J3255" s="2">
        <v>2340</v>
      </c>
      <c r="K3255" s="2" t="s">
        <v>3391</v>
      </c>
      <c r="L3255" s="3">
        <v>46050</v>
      </c>
      <c r="M3255" s="3">
        <v>47849</v>
      </c>
      <c r="N3255" s="2" t="s">
        <v>1415</v>
      </c>
    </row>
    <row r="3256" spans="2:14" x14ac:dyDescent="0.25">
      <c r="B3256" s="2" t="s">
        <v>3385</v>
      </c>
      <c r="C3256" s="2" t="s">
        <v>3386</v>
      </c>
      <c r="D3256" s="2" t="s">
        <v>16</v>
      </c>
      <c r="E3256" s="2" t="s">
        <v>142</v>
      </c>
      <c r="F3256" s="2" t="s">
        <v>18</v>
      </c>
      <c r="G3256" s="2" t="s">
        <v>175</v>
      </c>
      <c r="H3256" s="2" t="s">
        <v>1454</v>
      </c>
      <c r="I3256" s="2">
        <v>2341</v>
      </c>
      <c r="J3256" s="2">
        <v>0</v>
      </c>
      <c r="K3256" s="2" t="s">
        <v>3389</v>
      </c>
      <c r="L3256" s="3">
        <v>45909</v>
      </c>
      <c r="M3256" s="3">
        <v>47727</v>
      </c>
      <c r="N3256" s="2" t="s">
        <v>1415</v>
      </c>
    </row>
    <row r="3257" spans="2:14" x14ac:dyDescent="0.25">
      <c r="B3257" s="2" t="s">
        <v>3385</v>
      </c>
      <c r="C3257" s="2" t="s">
        <v>3386</v>
      </c>
      <c r="D3257" s="2" t="s">
        <v>16</v>
      </c>
      <c r="E3257" s="2" t="s">
        <v>142</v>
      </c>
      <c r="F3257" s="2" t="s">
        <v>18</v>
      </c>
      <c r="G3257" s="2" t="s">
        <v>175</v>
      </c>
      <c r="H3257" s="2" t="s">
        <v>1454</v>
      </c>
      <c r="I3257" s="2">
        <v>2341</v>
      </c>
      <c r="J3257" s="2">
        <v>0</v>
      </c>
      <c r="K3257" s="2" t="s">
        <v>3067</v>
      </c>
      <c r="L3257" s="3">
        <v>45798</v>
      </c>
      <c r="M3257" s="3">
        <v>47604</v>
      </c>
      <c r="N3257" s="2" t="s">
        <v>1415</v>
      </c>
    </row>
    <row r="3258" spans="2:14" x14ac:dyDescent="0.25">
      <c r="B3258" s="2" t="s">
        <v>3385</v>
      </c>
      <c r="C3258" s="2" t="s">
        <v>3386</v>
      </c>
      <c r="D3258" s="2" t="s">
        <v>16</v>
      </c>
      <c r="E3258" s="2" t="s">
        <v>142</v>
      </c>
      <c r="F3258" s="2" t="s">
        <v>18</v>
      </c>
      <c r="G3258" s="2" t="s">
        <v>175</v>
      </c>
      <c r="H3258" s="2" t="s">
        <v>1454</v>
      </c>
      <c r="I3258" s="2">
        <v>2341</v>
      </c>
      <c r="J3258" s="2">
        <v>0</v>
      </c>
      <c r="K3258" s="2" t="s">
        <v>3391</v>
      </c>
      <c r="L3258" s="3">
        <v>46050</v>
      </c>
      <c r="M3258" s="3">
        <v>47849</v>
      </c>
      <c r="N3258" s="2" t="s">
        <v>1415</v>
      </c>
    </row>
    <row r="3259" spans="2:14" x14ac:dyDescent="0.25">
      <c r="B3259" s="2" t="s">
        <v>3392</v>
      </c>
      <c r="C3259" s="2" t="s">
        <v>3393</v>
      </c>
      <c r="D3259" s="2" t="s">
        <v>379</v>
      </c>
      <c r="E3259" s="2" t="s">
        <v>17</v>
      </c>
      <c r="F3259" s="2" t="s">
        <v>18</v>
      </c>
      <c r="G3259" s="2" t="s">
        <v>175</v>
      </c>
      <c r="H3259" s="2" t="s">
        <v>1454</v>
      </c>
      <c r="I3259" s="2">
        <v>135</v>
      </c>
      <c r="J3259" s="2">
        <v>32</v>
      </c>
      <c r="K3259" s="2" t="s">
        <v>3389</v>
      </c>
      <c r="L3259" s="3">
        <v>45909</v>
      </c>
      <c r="M3259" s="3">
        <v>47727</v>
      </c>
      <c r="N3259" s="2" t="s">
        <v>1415</v>
      </c>
    </row>
    <row r="3260" spans="2:14" x14ac:dyDescent="0.25">
      <c r="B3260" s="2" t="s">
        <v>3392</v>
      </c>
      <c r="C3260" s="2" t="s">
        <v>3393</v>
      </c>
      <c r="D3260" s="2" t="s">
        <v>379</v>
      </c>
      <c r="E3260" s="2" t="s">
        <v>17</v>
      </c>
      <c r="F3260" s="2" t="s">
        <v>18</v>
      </c>
      <c r="G3260" s="2" t="s">
        <v>175</v>
      </c>
      <c r="H3260" s="2" t="s">
        <v>1454</v>
      </c>
      <c r="I3260" s="2">
        <v>135</v>
      </c>
      <c r="J3260" s="2">
        <v>3</v>
      </c>
      <c r="K3260" s="2" t="s">
        <v>3394</v>
      </c>
      <c r="L3260" s="3">
        <v>44958</v>
      </c>
      <c r="M3260" s="3">
        <v>47178</v>
      </c>
      <c r="N3260" s="2" t="s">
        <v>1415</v>
      </c>
    </row>
    <row r="3261" spans="2:14" x14ac:dyDescent="0.25">
      <c r="B3261" s="2" t="s">
        <v>3392</v>
      </c>
      <c r="C3261" s="2" t="s">
        <v>3393</v>
      </c>
      <c r="D3261" s="2" t="s">
        <v>379</v>
      </c>
      <c r="E3261" s="2" t="s">
        <v>17</v>
      </c>
      <c r="F3261" s="2" t="s">
        <v>18</v>
      </c>
      <c r="G3261" s="2" t="s">
        <v>175</v>
      </c>
      <c r="H3261" s="2" t="s">
        <v>1454</v>
      </c>
      <c r="I3261" s="2">
        <v>135</v>
      </c>
      <c r="J3261" s="2">
        <v>0</v>
      </c>
      <c r="K3261" s="2" t="s">
        <v>3395</v>
      </c>
      <c r="L3261" s="3">
        <v>44958</v>
      </c>
      <c r="M3261" s="3">
        <v>47392</v>
      </c>
      <c r="N3261" s="2" t="s">
        <v>1415</v>
      </c>
    </row>
    <row r="3262" spans="2:14" x14ac:dyDescent="0.25">
      <c r="B3262" s="2" t="s">
        <v>3392</v>
      </c>
      <c r="C3262" s="2" t="s">
        <v>3393</v>
      </c>
      <c r="D3262" s="2" t="s">
        <v>379</v>
      </c>
      <c r="E3262" s="2" t="s">
        <v>17</v>
      </c>
      <c r="F3262" s="2" t="s">
        <v>18</v>
      </c>
      <c r="G3262" s="2" t="s">
        <v>175</v>
      </c>
      <c r="H3262" s="2" t="s">
        <v>1454</v>
      </c>
      <c r="I3262" s="2">
        <v>135</v>
      </c>
      <c r="J3262" s="2">
        <v>60</v>
      </c>
      <c r="K3262" s="2" t="s">
        <v>3391</v>
      </c>
      <c r="L3262" s="3">
        <v>46050</v>
      </c>
      <c r="M3262" s="3">
        <v>47849</v>
      </c>
      <c r="N3262" s="2" t="s">
        <v>1415</v>
      </c>
    </row>
    <row r="3263" spans="2:14" x14ac:dyDescent="0.25">
      <c r="B3263" s="2" t="s">
        <v>3392</v>
      </c>
      <c r="C3263" s="2" t="s">
        <v>3393</v>
      </c>
      <c r="D3263" s="2" t="s">
        <v>379</v>
      </c>
      <c r="E3263" s="2" t="s">
        <v>17</v>
      </c>
      <c r="F3263" s="2" t="s">
        <v>18</v>
      </c>
      <c r="G3263" s="2" t="s">
        <v>175</v>
      </c>
      <c r="H3263" s="2" t="s">
        <v>1454</v>
      </c>
      <c r="I3263" s="2">
        <v>135</v>
      </c>
      <c r="J3263" s="2">
        <v>40</v>
      </c>
      <c r="K3263" s="2" t="s">
        <v>3396</v>
      </c>
      <c r="L3263" s="3">
        <v>46063</v>
      </c>
      <c r="M3263" s="3">
        <v>47849</v>
      </c>
      <c r="N3263" s="2" t="s">
        <v>1415</v>
      </c>
    </row>
    <row r="3264" spans="2:14" x14ac:dyDescent="0.25">
      <c r="B3264" s="2" t="s">
        <v>3392</v>
      </c>
      <c r="C3264" s="2" t="s">
        <v>3393</v>
      </c>
      <c r="D3264" s="2" t="s">
        <v>379</v>
      </c>
      <c r="E3264" s="2" t="s">
        <v>17</v>
      </c>
      <c r="F3264" s="2" t="s">
        <v>18</v>
      </c>
      <c r="G3264" s="2" t="s">
        <v>175</v>
      </c>
      <c r="H3264" s="2" t="s">
        <v>1454</v>
      </c>
      <c r="I3264" s="2">
        <v>135</v>
      </c>
      <c r="J3264" s="2">
        <v>0</v>
      </c>
      <c r="K3264" s="2" t="s">
        <v>1458</v>
      </c>
      <c r="L3264" s="3">
        <v>45870</v>
      </c>
      <c r="M3264" s="3">
        <v>47665</v>
      </c>
      <c r="N3264" s="2" t="s">
        <v>1415</v>
      </c>
    </row>
    <row r="3265" spans="2:14" x14ac:dyDescent="0.25">
      <c r="B3265" s="2" t="s">
        <v>3392</v>
      </c>
      <c r="C3265" s="2" t="s">
        <v>3393</v>
      </c>
      <c r="D3265" s="2" t="s">
        <v>379</v>
      </c>
      <c r="E3265" s="2" t="s">
        <v>17</v>
      </c>
      <c r="F3265" s="2" t="s">
        <v>18</v>
      </c>
      <c r="G3265" s="2" t="s">
        <v>175</v>
      </c>
      <c r="H3265" s="2" t="s">
        <v>1454</v>
      </c>
      <c r="I3265" s="2">
        <v>135</v>
      </c>
      <c r="J3265" s="2">
        <v>0</v>
      </c>
      <c r="K3265" s="2" t="s">
        <v>3397</v>
      </c>
      <c r="L3265" s="3">
        <v>44958</v>
      </c>
      <c r="M3265" s="3">
        <v>47392</v>
      </c>
      <c r="N3265" s="2" t="s">
        <v>1415</v>
      </c>
    </row>
    <row r="3266" spans="2:14" x14ac:dyDescent="0.25">
      <c r="B3266" s="2" t="s">
        <v>3392</v>
      </c>
      <c r="C3266" s="2" t="s">
        <v>3393</v>
      </c>
      <c r="D3266" s="2" t="s">
        <v>379</v>
      </c>
      <c r="E3266" s="2" t="s">
        <v>142</v>
      </c>
      <c r="F3266" s="2" t="s">
        <v>18</v>
      </c>
      <c r="G3266" s="2" t="s">
        <v>175</v>
      </c>
      <c r="H3266" s="2" t="s">
        <v>1454</v>
      </c>
      <c r="I3266" s="2">
        <v>135</v>
      </c>
      <c r="J3266" s="2">
        <v>0</v>
      </c>
      <c r="K3266" s="2" t="s">
        <v>3389</v>
      </c>
      <c r="L3266" s="3">
        <v>45909</v>
      </c>
      <c r="M3266" s="3">
        <v>47727</v>
      </c>
      <c r="N3266" s="2" t="s">
        <v>1415</v>
      </c>
    </row>
    <row r="3267" spans="2:14" x14ac:dyDescent="0.25">
      <c r="B3267" s="2" t="s">
        <v>3398</v>
      </c>
      <c r="C3267" s="2" t="s">
        <v>3399</v>
      </c>
      <c r="D3267" s="2" t="s">
        <v>1367</v>
      </c>
      <c r="E3267" s="2" t="s">
        <v>17</v>
      </c>
      <c r="F3267" s="2" t="s">
        <v>18</v>
      </c>
      <c r="G3267" s="2" t="s">
        <v>175</v>
      </c>
      <c r="H3267" s="2" t="s">
        <v>1454</v>
      </c>
      <c r="I3267" s="2">
        <v>24</v>
      </c>
      <c r="J3267" s="2">
        <v>0</v>
      </c>
      <c r="K3267" s="2" t="s">
        <v>3388</v>
      </c>
      <c r="L3267" s="3">
        <v>45965</v>
      </c>
      <c r="M3267" s="3">
        <v>47788</v>
      </c>
      <c r="N3267" s="2" t="s">
        <v>1415</v>
      </c>
    </row>
    <row r="3268" spans="2:14" x14ac:dyDescent="0.25">
      <c r="B3268" s="2" t="s">
        <v>3398</v>
      </c>
      <c r="C3268" s="2" t="s">
        <v>3399</v>
      </c>
      <c r="D3268" s="2" t="s">
        <v>1367</v>
      </c>
      <c r="E3268" s="2" t="s">
        <v>17</v>
      </c>
      <c r="F3268" s="2" t="s">
        <v>18</v>
      </c>
      <c r="G3268" s="2" t="s">
        <v>175</v>
      </c>
      <c r="H3268" s="2" t="s">
        <v>1454</v>
      </c>
      <c r="I3268" s="2">
        <v>24</v>
      </c>
      <c r="J3268" s="2">
        <v>0</v>
      </c>
      <c r="K3268" s="2" t="s">
        <v>3400</v>
      </c>
      <c r="L3268" s="3">
        <v>45733</v>
      </c>
      <c r="M3268" s="3">
        <v>47543</v>
      </c>
      <c r="N3268" s="2" t="s">
        <v>1415</v>
      </c>
    </row>
    <row r="3269" spans="2:14" x14ac:dyDescent="0.25">
      <c r="B3269" s="2" t="s">
        <v>3398</v>
      </c>
      <c r="C3269" s="2" t="s">
        <v>3399</v>
      </c>
      <c r="D3269" s="2" t="s">
        <v>1367</v>
      </c>
      <c r="E3269" s="2" t="s">
        <v>17</v>
      </c>
      <c r="F3269" s="2" t="s">
        <v>18</v>
      </c>
      <c r="G3269" s="2" t="s">
        <v>175</v>
      </c>
      <c r="H3269" s="2" t="s">
        <v>1454</v>
      </c>
      <c r="I3269" s="2">
        <v>24</v>
      </c>
      <c r="J3269" s="2">
        <v>0</v>
      </c>
      <c r="K3269" s="2" t="s">
        <v>3067</v>
      </c>
      <c r="L3269" s="3">
        <v>45798</v>
      </c>
      <c r="M3269" s="3">
        <v>47604</v>
      </c>
      <c r="N3269" s="2" t="s">
        <v>1415</v>
      </c>
    </row>
    <row r="3270" spans="2:14" x14ac:dyDescent="0.25">
      <c r="B3270" s="2" t="s">
        <v>3398</v>
      </c>
      <c r="C3270" s="2" t="s">
        <v>3399</v>
      </c>
      <c r="D3270" s="2" t="s">
        <v>1367</v>
      </c>
      <c r="E3270" s="2" t="s">
        <v>17</v>
      </c>
      <c r="F3270" s="2" t="s">
        <v>18</v>
      </c>
      <c r="G3270" s="2" t="s">
        <v>175</v>
      </c>
      <c r="H3270" s="2" t="s">
        <v>1454</v>
      </c>
      <c r="I3270" s="2">
        <v>24</v>
      </c>
      <c r="J3270" s="2">
        <v>0</v>
      </c>
      <c r="K3270" s="2" t="s">
        <v>3401</v>
      </c>
      <c r="L3270" s="3">
        <v>44958</v>
      </c>
      <c r="M3270" s="3">
        <v>47270</v>
      </c>
      <c r="N3270" s="2" t="s">
        <v>1415</v>
      </c>
    </row>
    <row r="3271" spans="2:14" x14ac:dyDescent="0.25">
      <c r="B3271" s="2" t="s">
        <v>3398</v>
      </c>
      <c r="C3271" s="2" t="s">
        <v>3399</v>
      </c>
      <c r="D3271" s="2" t="s">
        <v>1367</v>
      </c>
      <c r="E3271" s="2" t="s">
        <v>17</v>
      </c>
      <c r="F3271" s="2" t="s">
        <v>18</v>
      </c>
      <c r="G3271" s="2" t="s">
        <v>175</v>
      </c>
      <c r="H3271" s="2" t="s">
        <v>1454</v>
      </c>
      <c r="I3271" s="2">
        <v>24</v>
      </c>
      <c r="J3271" s="2">
        <v>24</v>
      </c>
      <c r="K3271" s="2" t="s">
        <v>3391</v>
      </c>
      <c r="L3271" s="3">
        <v>46050</v>
      </c>
      <c r="M3271" s="3">
        <v>47849</v>
      </c>
      <c r="N3271" s="2" t="s">
        <v>1415</v>
      </c>
    </row>
    <row r="3272" spans="2:14" x14ac:dyDescent="0.25">
      <c r="B3272" s="2" t="s">
        <v>3398</v>
      </c>
      <c r="C3272" s="2" t="s">
        <v>3399</v>
      </c>
      <c r="D3272" s="2" t="s">
        <v>1367</v>
      </c>
      <c r="E3272" s="2" t="s">
        <v>17</v>
      </c>
      <c r="F3272" s="2" t="s">
        <v>18</v>
      </c>
      <c r="G3272" s="2" t="s">
        <v>175</v>
      </c>
      <c r="H3272" s="2" t="s">
        <v>1454</v>
      </c>
      <c r="I3272" s="2">
        <v>24</v>
      </c>
      <c r="J3272" s="2">
        <v>0</v>
      </c>
      <c r="K3272" s="2" t="s">
        <v>1458</v>
      </c>
      <c r="L3272" s="3">
        <v>45870</v>
      </c>
      <c r="M3272" s="3">
        <v>47665</v>
      </c>
      <c r="N3272" s="2" t="s">
        <v>1415</v>
      </c>
    </row>
    <row r="3273" spans="2:14" x14ac:dyDescent="0.25">
      <c r="B3273" s="2" t="s">
        <v>3398</v>
      </c>
      <c r="C3273" s="2" t="s">
        <v>3399</v>
      </c>
      <c r="D3273" s="2" t="s">
        <v>1367</v>
      </c>
      <c r="E3273" s="2" t="s">
        <v>142</v>
      </c>
      <c r="F3273" s="2" t="s">
        <v>18</v>
      </c>
      <c r="G3273" s="2" t="s">
        <v>175</v>
      </c>
      <c r="H3273" s="2" t="s">
        <v>1454</v>
      </c>
      <c r="I3273" s="2">
        <v>24</v>
      </c>
      <c r="J3273" s="2">
        <v>0</v>
      </c>
      <c r="K3273" s="2" t="s">
        <v>1458</v>
      </c>
      <c r="L3273" s="3">
        <v>45870</v>
      </c>
      <c r="M3273" s="3">
        <v>47665</v>
      </c>
      <c r="N3273" s="2" t="s">
        <v>1415</v>
      </c>
    </row>
    <row r="3274" spans="2:14" x14ac:dyDescent="0.25">
      <c r="B3274" s="2" t="s">
        <v>3402</v>
      </c>
      <c r="C3274" s="2" t="s">
        <v>3403</v>
      </c>
      <c r="D3274" s="2" t="s">
        <v>16</v>
      </c>
      <c r="E3274" s="2" t="s">
        <v>17</v>
      </c>
      <c r="F3274" s="2" t="s">
        <v>18</v>
      </c>
      <c r="G3274" s="2" t="s">
        <v>19</v>
      </c>
      <c r="H3274" s="2" t="s">
        <v>3404</v>
      </c>
      <c r="I3274" s="2">
        <v>7840</v>
      </c>
      <c r="J3274" s="2">
        <v>7840</v>
      </c>
      <c r="K3274" s="2" t="s">
        <v>3405</v>
      </c>
      <c r="L3274" s="3">
        <v>46121</v>
      </c>
      <c r="M3274" s="3">
        <v>47880</v>
      </c>
      <c r="N3274" s="2" t="s">
        <v>281</v>
      </c>
    </row>
    <row r="3275" spans="2:14" x14ac:dyDescent="0.25">
      <c r="B3275" s="2" t="s">
        <v>3402</v>
      </c>
      <c r="C3275" s="2" t="s">
        <v>3403</v>
      </c>
      <c r="D3275" s="2" t="s">
        <v>16</v>
      </c>
      <c r="E3275" s="2" t="s">
        <v>1191</v>
      </c>
      <c r="F3275" s="2" t="s">
        <v>18</v>
      </c>
      <c r="G3275" s="2" t="s">
        <v>19</v>
      </c>
      <c r="H3275" s="2" t="s">
        <v>3404</v>
      </c>
      <c r="I3275" s="2">
        <v>7840</v>
      </c>
      <c r="J3275" s="2">
        <v>0</v>
      </c>
      <c r="K3275" s="2" t="s">
        <v>3405</v>
      </c>
      <c r="L3275" s="3">
        <v>46121</v>
      </c>
      <c r="M3275" s="3">
        <v>47880</v>
      </c>
      <c r="N3275" s="2" t="s">
        <v>281</v>
      </c>
    </row>
    <row r="3276" spans="2:14" x14ac:dyDescent="0.25">
      <c r="B3276" s="2" t="s">
        <v>3406</v>
      </c>
      <c r="C3276" s="2" t="s">
        <v>3407</v>
      </c>
      <c r="D3276" s="2" t="s">
        <v>16</v>
      </c>
      <c r="E3276" s="2" t="s">
        <v>17</v>
      </c>
      <c r="F3276" s="2" t="s">
        <v>18</v>
      </c>
      <c r="G3276" s="2" t="s">
        <v>19</v>
      </c>
      <c r="H3276" s="2" t="s">
        <v>3404</v>
      </c>
      <c r="I3276" s="2">
        <v>630</v>
      </c>
      <c r="J3276" s="2">
        <v>0</v>
      </c>
      <c r="K3276" s="2" t="s">
        <v>3405</v>
      </c>
      <c r="L3276" s="3">
        <v>46121</v>
      </c>
      <c r="M3276" s="3">
        <v>47880</v>
      </c>
      <c r="N3276" s="2" t="s">
        <v>281</v>
      </c>
    </row>
    <row r="3277" spans="2:14" x14ac:dyDescent="0.25">
      <c r="B3277" s="2" t="s">
        <v>3406</v>
      </c>
      <c r="C3277" s="2" t="s">
        <v>3407</v>
      </c>
      <c r="D3277" s="2" t="s">
        <v>16</v>
      </c>
      <c r="E3277" s="2" t="s">
        <v>17</v>
      </c>
      <c r="F3277" s="2" t="s">
        <v>18</v>
      </c>
      <c r="G3277" s="2" t="s">
        <v>19</v>
      </c>
      <c r="H3277" s="2" t="s">
        <v>3404</v>
      </c>
      <c r="I3277" s="2">
        <v>630</v>
      </c>
      <c r="J3277" s="2">
        <v>610</v>
      </c>
      <c r="K3277" s="2" t="s">
        <v>3408</v>
      </c>
      <c r="L3277" s="3">
        <v>46178</v>
      </c>
      <c r="M3277" s="3">
        <v>47880</v>
      </c>
      <c r="N3277" s="2" t="s">
        <v>281</v>
      </c>
    </row>
    <row r="3278" spans="2:14" x14ac:dyDescent="0.25">
      <c r="B3278" s="2" t="s">
        <v>3406</v>
      </c>
      <c r="C3278" s="2" t="s">
        <v>3407</v>
      </c>
      <c r="D3278" s="2" t="s">
        <v>16</v>
      </c>
      <c r="E3278" s="2" t="s">
        <v>142</v>
      </c>
      <c r="F3278" s="2" t="s">
        <v>18</v>
      </c>
      <c r="G3278" s="2" t="s">
        <v>19</v>
      </c>
      <c r="H3278" s="2" t="s">
        <v>3404</v>
      </c>
      <c r="I3278" s="2">
        <v>630</v>
      </c>
      <c r="J3278" s="2">
        <v>20</v>
      </c>
      <c r="K3278" s="2" t="s">
        <v>3408</v>
      </c>
      <c r="L3278" s="3">
        <v>46178</v>
      </c>
      <c r="M3278" s="3">
        <v>47880</v>
      </c>
      <c r="N3278" s="2" t="s">
        <v>281</v>
      </c>
    </row>
    <row r="3279" spans="2:14" x14ac:dyDescent="0.25">
      <c r="B3279" s="2" t="s">
        <v>3409</v>
      </c>
      <c r="C3279" s="2" t="s">
        <v>3410</v>
      </c>
      <c r="D3279" s="2" t="s">
        <v>16</v>
      </c>
      <c r="E3279" s="2" t="s">
        <v>17</v>
      </c>
      <c r="F3279" s="2" t="s">
        <v>18</v>
      </c>
      <c r="G3279" s="2" t="s">
        <v>19</v>
      </c>
      <c r="H3279" s="2" t="s">
        <v>3404</v>
      </c>
      <c r="I3279" s="2">
        <v>1000</v>
      </c>
      <c r="J3279" s="2">
        <v>1000</v>
      </c>
      <c r="K3279" s="2" t="s">
        <v>3411</v>
      </c>
      <c r="L3279" s="3">
        <v>46176</v>
      </c>
      <c r="M3279" s="3">
        <v>47880</v>
      </c>
      <c r="N3279" s="2" t="s">
        <v>281</v>
      </c>
    </row>
    <row r="3280" spans="2:14" x14ac:dyDescent="0.25">
      <c r="B3280" s="2" t="s">
        <v>3412</v>
      </c>
      <c r="C3280" s="2" t="s">
        <v>3413</v>
      </c>
      <c r="D3280" s="2" t="s">
        <v>16</v>
      </c>
      <c r="E3280" s="2" t="s">
        <v>17</v>
      </c>
      <c r="F3280" s="2" t="s">
        <v>18</v>
      </c>
      <c r="G3280" s="2" t="s">
        <v>175</v>
      </c>
      <c r="H3280" s="2" t="s">
        <v>3414</v>
      </c>
      <c r="I3280" s="2">
        <v>853</v>
      </c>
      <c r="J3280" s="2">
        <v>853</v>
      </c>
      <c r="K3280" s="2">
        <v>20250327</v>
      </c>
      <c r="L3280" s="3">
        <v>45969</v>
      </c>
      <c r="M3280" s="3">
        <v>47635</v>
      </c>
      <c r="N3280" s="2" t="s">
        <v>3415</v>
      </c>
    </row>
    <row r="3281" spans="2:14" x14ac:dyDescent="0.25">
      <c r="B3281" s="2" t="s">
        <v>3416</v>
      </c>
      <c r="C3281" s="2" t="s">
        <v>3417</v>
      </c>
      <c r="D3281" s="2" t="s">
        <v>16</v>
      </c>
      <c r="E3281" s="2" t="s">
        <v>75</v>
      </c>
      <c r="F3281" s="2" t="s">
        <v>18</v>
      </c>
      <c r="G3281" s="2" t="s">
        <v>19</v>
      </c>
      <c r="H3281" s="2" t="s">
        <v>3418</v>
      </c>
      <c r="I3281" s="2">
        <v>205</v>
      </c>
      <c r="J3281" s="2">
        <v>0</v>
      </c>
      <c r="K3281" s="2" t="s">
        <v>3419</v>
      </c>
      <c r="L3281" s="3">
        <v>44958</v>
      </c>
      <c r="M3281" s="3">
        <v>45870</v>
      </c>
      <c r="N3281" s="2" t="s">
        <v>1271</v>
      </c>
    </row>
    <row r="3282" spans="2:14" x14ac:dyDescent="0.25">
      <c r="B3282" s="2" t="s">
        <v>3416</v>
      </c>
      <c r="C3282" s="2" t="s">
        <v>3417</v>
      </c>
      <c r="D3282" s="2" t="s">
        <v>16</v>
      </c>
      <c r="E3282" s="2" t="s">
        <v>17</v>
      </c>
      <c r="F3282" s="2" t="s">
        <v>18</v>
      </c>
      <c r="G3282" s="2" t="s">
        <v>19</v>
      </c>
      <c r="H3282" s="2" t="s">
        <v>3418</v>
      </c>
      <c r="I3282" s="2">
        <v>205</v>
      </c>
      <c r="J3282" s="2">
        <v>52</v>
      </c>
      <c r="K3282" s="2">
        <v>221031</v>
      </c>
      <c r="L3282" s="3">
        <v>44958</v>
      </c>
      <c r="M3282" s="3">
        <v>46357</v>
      </c>
      <c r="N3282" s="2" t="s">
        <v>1271</v>
      </c>
    </row>
    <row r="3283" spans="2:14" x14ac:dyDescent="0.25">
      <c r="B3283" s="2" t="s">
        <v>3416</v>
      </c>
      <c r="C3283" s="2" t="s">
        <v>3417</v>
      </c>
      <c r="D3283" s="2" t="s">
        <v>16</v>
      </c>
      <c r="E3283" s="2" t="s">
        <v>17</v>
      </c>
      <c r="F3283" s="2" t="s">
        <v>18</v>
      </c>
      <c r="G3283" s="2" t="s">
        <v>19</v>
      </c>
      <c r="H3283" s="2" t="s">
        <v>3418</v>
      </c>
      <c r="I3283" s="2">
        <v>205</v>
      </c>
      <c r="J3283" s="2">
        <v>20</v>
      </c>
      <c r="K3283" s="2">
        <v>231216</v>
      </c>
      <c r="L3283" s="3">
        <v>44958</v>
      </c>
      <c r="M3283" s="3">
        <v>46569</v>
      </c>
      <c r="N3283" s="2" t="s">
        <v>1271</v>
      </c>
    </row>
    <row r="3284" spans="2:14" x14ac:dyDescent="0.25">
      <c r="B3284" s="2" t="s">
        <v>3416</v>
      </c>
      <c r="C3284" s="2" t="s">
        <v>3417</v>
      </c>
      <c r="D3284" s="2" t="s">
        <v>16</v>
      </c>
      <c r="E3284" s="2" t="s">
        <v>17</v>
      </c>
      <c r="F3284" s="2" t="s">
        <v>18</v>
      </c>
      <c r="G3284" s="2" t="s">
        <v>19</v>
      </c>
      <c r="H3284" s="2" t="s">
        <v>3418</v>
      </c>
      <c r="I3284" s="2">
        <v>205</v>
      </c>
      <c r="J3284" s="2">
        <v>0</v>
      </c>
      <c r="K3284" s="2" t="s">
        <v>3419</v>
      </c>
      <c r="L3284" s="3">
        <v>44958</v>
      </c>
      <c r="M3284" s="3">
        <v>45870</v>
      </c>
      <c r="N3284" s="2" t="s">
        <v>1271</v>
      </c>
    </row>
    <row r="3285" spans="2:14" x14ac:dyDescent="0.25">
      <c r="B3285" s="2" t="s">
        <v>3416</v>
      </c>
      <c r="C3285" s="2" t="s">
        <v>3417</v>
      </c>
      <c r="D3285" s="2" t="s">
        <v>16</v>
      </c>
      <c r="E3285" s="2" t="s">
        <v>17</v>
      </c>
      <c r="F3285" s="2" t="s">
        <v>18</v>
      </c>
      <c r="G3285" s="2" t="s">
        <v>19</v>
      </c>
      <c r="H3285" s="2" t="s">
        <v>3418</v>
      </c>
      <c r="I3285" s="2">
        <v>205</v>
      </c>
      <c r="J3285" s="2">
        <v>133</v>
      </c>
      <c r="K3285" s="2" t="s">
        <v>3420</v>
      </c>
      <c r="L3285" s="3">
        <v>45898</v>
      </c>
      <c r="M3285" s="3">
        <v>46600</v>
      </c>
      <c r="N3285" s="2" t="s">
        <v>1271</v>
      </c>
    </row>
    <row r="3286" spans="2:14" x14ac:dyDescent="0.25">
      <c r="B3286" s="2" t="s">
        <v>3416</v>
      </c>
      <c r="C3286" s="2" t="s">
        <v>3417</v>
      </c>
      <c r="D3286" s="2" t="s">
        <v>16</v>
      </c>
      <c r="E3286" s="2" t="s">
        <v>142</v>
      </c>
      <c r="F3286" s="2" t="s">
        <v>18</v>
      </c>
      <c r="G3286" s="2" t="s">
        <v>19</v>
      </c>
      <c r="H3286" s="2" t="s">
        <v>3418</v>
      </c>
      <c r="I3286" s="2">
        <v>205</v>
      </c>
      <c r="J3286" s="2">
        <v>0</v>
      </c>
      <c r="K3286" s="2" t="s">
        <v>3420</v>
      </c>
      <c r="L3286" s="3">
        <v>45898</v>
      </c>
      <c r="M3286" s="3">
        <v>46600</v>
      </c>
      <c r="N3286" s="2" t="s">
        <v>1271</v>
      </c>
    </row>
    <row r="3287" spans="2:14" x14ac:dyDescent="0.25">
      <c r="B3287" s="2" t="s">
        <v>3421</v>
      </c>
      <c r="C3287" s="2" t="s">
        <v>3422</v>
      </c>
      <c r="D3287" s="2" t="s">
        <v>16</v>
      </c>
      <c r="E3287" s="2" t="s">
        <v>75</v>
      </c>
      <c r="F3287" s="2" t="s">
        <v>18</v>
      </c>
      <c r="G3287" s="2" t="s">
        <v>19</v>
      </c>
      <c r="H3287" s="2" t="s">
        <v>3418</v>
      </c>
      <c r="I3287" s="2">
        <v>11</v>
      </c>
      <c r="J3287" s="2">
        <v>0</v>
      </c>
      <c r="K3287" s="2" t="s">
        <v>3419</v>
      </c>
      <c r="L3287" s="3">
        <v>44958</v>
      </c>
      <c r="M3287" s="3">
        <v>45658</v>
      </c>
      <c r="N3287" s="2" t="s">
        <v>1271</v>
      </c>
    </row>
    <row r="3288" spans="2:14" x14ac:dyDescent="0.25">
      <c r="B3288" s="2" t="s">
        <v>3421</v>
      </c>
      <c r="C3288" s="2" t="s">
        <v>3422</v>
      </c>
      <c r="D3288" s="2" t="s">
        <v>16</v>
      </c>
      <c r="E3288" s="2" t="s">
        <v>17</v>
      </c>
      <c r="F3288" s="2" t="s">
        <v>18</v>
      </c>
      <c r="G3288" s="2" t="s">
        <v>19</v>
      </c>
      <c r="H3288" s="2" t="s">
        <v>3418</v>
      </c>
      <c r="I3288" s="2">
        <v>11</v>
      </c>
      <c r="J3288" s="2">
        <v>11</v>
      </c>
      <c r="K3288" s="2">
        <v>250110</v>
      </c>
      <c r="L3288" s="3">
        <v>45791</v>
      </c>
      <c r="M3288" s="3">
        <v>46753</v>
      </c>
      <c r="N3288" s="2" t="s">
        <v>1271</v>
      </c>
    </row>
    <row r="3289" spans="2:14" x14ac:dyDescent="0.25">
      <c r="B3289" s="2" t="s">
        <v>3421</v>
      </c>
      <c r="C3289" s="2" t="s">
        <v>3422</v>
      </c>
      <c r="D3289" s="2" t="s">
        <v>16</v>
      </c>
      <c r="E3289" s="2" t="s">
        <v>17</v>
      </c>
      <c r="F3289" s="2" t="s">
        <v>18</v>
      </c>
      <c r="G3289" s="2" t="s">
        <v>19</v>
      </c>
      <c r="H3289" s="2" t="s">
        <v>3418</v>
      </c>
      <c r="I3289" s="2">
        <v>11</v>
      </c>
      <c r="J3289" s="2">
        <v>0</v>
      </c>
      <c r="K3289" s="2" t="s">
        <v>3419</v>
      </c>
      <c r="L3289" s="3">
        <v>44958</v>
      </c>
      <c r="M3289" s="3">
        <v>45658</v>
      </c>
      <c r="N3289" s="2" t="s">
        <v>1271</v>
      </c>
    </row>
    <row r="3290" spans="2:14" x14ac:dyDescent="0.25">
      <c r="B3290" s="2" t="s">
        <v>3421</v>
      </c>
      <c r="C3290" s="2" t="s">
        <v>3422</v>
      </c>
      <c r="D3290" s="2" t="s">
        <v>16</v>
      </c>
      <c r="E3290" s="2" t="s">
        <v>181</v>
      </c>
      <c r="F3290" s="2" t="s">
        <v>18</v>
      </c>
      <c r="G3290" s="2" t="s">
        <v>19</v>
      </c>
      <c r="H3290" s="2" t="s">
        <v>3418</v>
      </c>
      <c r="I3290" s="2">
        <v>11</v>
      </c>
      <c r="J3290" s="2">
        <v>0</v>
      </c>
      <c r="K3290" s="2">
        <v>250110</v>
      </c>
      <c r="L3290" s="3">
        <v>45791</v>
      </c>
      <c r="M3290" s="3">
        <v>46753</v>
      </c>
      <c r="N3290" s="2" t="s">
        <v>1271</v>
      </c>
    </row>
    <row r="3291" spans="2:14" x14ac:dyDescent="0.25">
      <c r="B3291" s="2" t="s">
        <v>3423</v>
      </c>
      <c r="C3291" s="2" t="s">
        <v>3424</v>
      </c>
      <c r="D3291" s="2" t="s">
        <v>16</v>
      </c>
      <c r="E3291" s="2" t="s">
        <v>17</v>
      </c>
      <c r="F3291" s="2" t="s">
        <v>18</v>
      </c>
      <c r="G3291" s="2" t="s">
        <v>19</v>
      </c>
      <c r="H3291" s="2" t="s">
        <v>3418</v>
      </c>
      <c r="I3291" s="2">
        <v>0</v>
      </c>
      <c r="J3291" s="2">
        <v>0</v>
      </c>
      <c r="K3291" s="2">
        <v>2501100</v>
      </c>
      <c r="L3291" s="3">
        <v>45791</v>
      </c>
      <c r="M3291" s="3">
        <v>46844</v>
      </c>
      <c r="N3291" s="2" t="s">
        <v>1271</v>
      </c>
    </row>
    <row r="3292" spans="2:14" x14ac:dyDescent="0.25">
      <c r="B3292" s="2" t="s">
        <v>3425</v>
      </c>
      <c r="C3292" s="2" t="s">
        <v>3426</v>
      </c>
      <c r="D3292" s="2" t="s">
        <v>16</v>
      </c>
      <c r="E3292" s="2" t="s">
        <v>17</v>
      </c>
      <c r="F3292" s="2" t="s">
        <v>18</v>
      </c>
      <c r="G3292" s="2" t="s">
        <v>19</v>
      </c>
      <c r="H3292" s="2" t="s">
        <v>3418</v>
      </c>
      <c r="I3292" s="2">
        <v>2</v>
      </c>
      <c r="J3292" s="2">
        <v>2</v>
      </c>
      <c r="K3292" s="2">
        <v>231216</v>
      </c>
      <c r="L3292" s="3">
        <v>44958</v>
      </c>
      <c r="M3292" s="3">
        <v>46447</v>
      </c>
      <c r="N3292" s="2" t="s">
        <v>1271</v>
      </c>
    </row>
    <row r="3293" spans="2:14" x14ac:dyDescent="0.25">
      <c r="B3293" s="2" t="s">
        <v>3427</v>
      </c>
      <c r="C3293" s="2" t="s">
        <v>3428</v>
      </c>
      <c r="D3293" s="2" t="s">
        <v>16</v>
      </c>
      <c r="E3293" s="2" t="s">
        <v>17</v>
      </c>
      <c r="F3293" s="2" t="s">
        <v>18</v>
      </c>
      <c r="G3293" s="2" t="s">
        <v>19</v>
      </c>
      <c r="H3293" s="2" t="s">
        <v>3429</v>
      </c>
      <c r="I3293" s="2">
        <v>512</v>
      </c>
      <c r="J3293" s="2">
        <v>512</v>
      </c>
      <c r="K3293" s="2" t="s">
        <v>3430</v>
      </c>
      <c r="L3293" s="3">
        <v>46037</v>
      </c>
      <c r="M3293" s="3">
        <v>46266</v>
      </c>
      <c r="N3293" s="2" t="s">
        <v>701</v>
      </c>
    </row>
    <row r="3294" spans="2:14" x14ac:dyDescent="0.25">
      <c r="B3294" s="2" t="s">
        <v>3431</v>
      </c>
      <c r="C3294" s="2" t="s">
        <v>3432</v>
      </c>
      <c r="D3294" s="2" t="s">
        <v>16</v>
      </c>
      <c r="E3294" s="2" t="s">
        <v>17</v>
      </c>
      <c r="F3294" s="2" t="s">
        <v>18</v>
      </c>
      <c r="G3294" s="2" t="s">
        <v>19</v>
      </c>
      <c r="H3294" s="2" t="s">
        <v>3429</v>
      </c>
      <c r="I3294" s="2">
        <v>864</v>
      </c>
      <c r="J3294" s="2">
        <v>864</v>
      </c>
      <c r="K3294" s="2" t="s">
        <v>3433</v>
      </c>
      <c r="L3294" s="3">
        <v>46037</v>
      </c>
      <c r="M3294" s="3">
        <v>46388</v>
      </c>
      <c r="N3294" s="2" t="s">
        <v>701</v>
      </c>
    </row>
    <row r="3295" spans="2:14" x14ac:dyDescent="0.25">
      <c r="B3295" s="2" t="s">
        <v>3434</v>
      </c>
      <c r="C3295" s="2" t="s">
        <v>3435</v>
      </c>
      <c r="D3295" s="2" t="s">
        <v>16</v>
      </c>
      <c r="E3295" s="2" t="s">
        <v>17</v>
      </c>
      <c r="F3295" s="2" t="s">
        <v>18</v>
      </c>
      <c r="G3295" s="2" t="s">
        <v>19</v>
      </c>
      <c r="H3295" s="2" t="s">
        <v>3436</v>
      </c>
      <c r="I3295" s="2">
        <v>94</v>
      </c>
      <c r="J3295" s="2">
        <v>0</v>
      </c>
      <c r="K3295" s="2" t="s">
        <v>3437</v>
      </c>
      <c r="L3295" s="3">
        <v>44958</v>
      </c>
      <c r="M3295" s="3">
        <v>47027</v>
      </c>
      <c r="N3295" s="2" t="s">
        <v>337</v>
      </c>
    </row>
    <row r="3296" spans="2:14" x14ac:dyDescent="0.25">
      <c r="B3296" s="2" t="s">
        <v>3434</v>
      </c>
      <c r="C3296" s="2" t="s">
        <v>3435</v>
      </c>
      <c r="D3296" s="2" t="s">
        <v>16</v>
      </c>
      <c r="E3296" s="2" t="s">
        <v>17</v>
      </c>
      <c r="F3296" s="2" t="s">
        <v>18</v>
      </c>
      <c r="G3296" s="2" t="s">
        <v>19</v>
      </c>
      <c r="H3296" s="2" t="s">
        <v>3436</v>
      </c>
      <c r="I3296" s="2">
        <v>94</v>
      </c>
      <c r="J3296" s="2">
        <v>0</v>
      </c>
      <c r="K3296" s="2" t="s">
        <v>3438</v>
      </c>
      <c r="L3296" s="3">
        <v>45675</v>
      </c>
      <c r="M3296" s="3">
        <v>47027</v>
      </c>
      <c r="N3296" s="2" t="s">
        <v>337</v>
      </c>
    </row>
    <row r="3297" spans="2:14" x14ac:dyDescent="0.25">
      <c r="B3297" s="2" t="s">
        <v>3434</v>
      </c>
      <c r="C3297" s="2" t="s">
        <v>3435</v>
      </c>
      <c r="D3297" s="2" t="s">
        <v>16</v>
      </c>
      <c r="E3297" s="2" t="s">
        <v>17</v>
      </c>
      <c r="F3297" s="2" t="s">
        <v>18</v>
      </c>
      <c r="G3297" s="2" t="s">
        <v>19</v>
      </c>
      <c r="H3297" s="2" t="s">
        <v>3436</v>
      </c>
      <c r="I3297" s="2">
        <v>94</v>
      </c>
      <c r="J3297" s="2">
        <v>0</v>
      </c>
      <c r="K3297" s="2" t="s">
        <v>3439</v>
      </c>
      <c r="L3297" s="3">
        <v>45730</v>
      </c>
      <c r="M3297" s="3">
        <v>47150</v>
      </c>
      <c r="N3297" s="2" t="s">
        <v>337</v>
      </c>
    </row>
    <row r="3298" spans="2:14" x14ac:dyDescent="0.25">
      <c r="B3298" s="2" t="s">
        <v>3434</v>
      </c>
      <c r="C3298" s="2" t="s">
        <v>3435</v>
      </c>
      <c r="D3298" s="2" t="s">
        <v>16</v>
      </c>
      <c r="E3298" s="2" t="s">
        <v>17</v>
      </c>
      <c r="F3298" s="2" t="s">
        <v>18</v>
      </c>
      <c r="G3298" s="2" t="s">
        <v>19</v>
      </c>
      <c r="H3298" s="2" t="s">
        <v>3436</v>
      </c>
      <c r="I3298" s="2">
        <v>94</v>
      </c>
      <c r="J3298" s="2">
        <v>0</v>
      </c>
      <c r="K3298" s="2" t="s">
        <v>3440</v>
      </c>
      <c r="L3298" s="3">
        <v>45808</v>
      </c>
      <c r="M3298" s="3">
        <v>47239</v>
      </c>
      <c r="N3298" s="2" t="s">
        <v>337</v>
      </c>
    </row>
    <row r="3299" spans="2:14" x14ac:dyDescent="0.25">
      <c r="B3299" s="2" t="s">
        <v>3434</v>
      </c>
      <c r="C3299" s="2" t="s">
        <v>3435</v>
      </c>
      <c r="D3299" s="2" t="s">
        <v>16</v>
      </c>
      <c r="E3299" s="2" t="s">
        <v>17</v>
      </c>
      <c r="F3299" s="2" t="s">
        <v>18</v>
      </c>
      <c r="G3299" s="2" t="s">
        <v>19</v>
      </c>
      <c r="H3299" s="2" t="s">
        <v>3436</v>
      </c>
      <c r="I3299" s="2">
        <v>94</v>
      </c>
      <c r="J3299" s="2">
        <v>0</v>
      </c>
      <c r="K3299" s="2" t="s">
        <v>3441</v>
      </c>
      <c r="L3299" s="3">
        <v>45896</v>
      </c>
      <c r="M3299" s="3">
        <v>47331</v>
      </c>
      <c r="N3299" s="2" t="s">
        <v>337</v>
      </c>
    </row>
    <row r="3300" spans="2:14" x14ac:dyDescent="0.25">
      <c r="B3300" s="2" t="s">
        <v>3434</v>
      </c>
      <c r="C3300" s="2" t="s">
        <v>3435</v>
      </c>
      <c r="D3300" s="2" t="s">
        <v>16</v>
      </c>
      <c r="E3300" s="2" t="s">
        <v>17</v>
      </c>
      <c r="F3300" s="2" t="s">
        <v>18</v>
      </c>
      <c r="G3300" s="2" t="s">
        <v>19</v>
      </c>
      <c r="H3300" s="2" t="s">
        <v>3436</v>
      </c>
      <c r="I3300" s="2">
        <v>94</v>
      </c>
      <c r="J3300" s="2">
        <v>0</v>
      </c>
      <c r="K3300" s="2" t="s">
        <v>3442</v>
      </c>
      <c r="L3300" s="3">
        <v>45968</v>
      </c>
      <c r="M3300" s="3">
        <v>47362</v>
      </c>
      <c r="N3300" s="2" t="s">
        <v>337</v>
      </c>
    </row>
    <row r="3301" spans="2:14" x14ac:dyDescent="0.25">
      <c r="B3301" s="2" t="s">
        <v>3434</v>
      </c>
      <c r="C3301" s="2" t="s">
        <v>3435</v>
      </c>
      <c r="D3301" s="2" t="s">
        <v>16</v>
      </c>
      <c r="E3301" s="2" t="s">
        <v>17</v>
      </c>
      <c r="F3301" s="2" t="s">
        <v>18</v>
      </c>
      <c r="G3301" s="2" t="s">
        <v>19</v>
      </c>
      <c r="H3301" s="2" t="s">
        <v>3436</v>
      </c>
      <c r="I3301" s="2">
        <v>94</v>
      </c>
      <c r="J3301" s="2">
        <v>0</v>
      </c>
      <c r="K3301" s="2" t="s">
        <v>3443</v>
      </c>
      <c r="L3301" s="3">
        <v>45997</v>
      </c>
      <c r="M3301" s="3">
        <v>47423</v>
      </c>
      <c r="N3301" s="2" t="s">
        <v>337</v>
      </c>
    </row>
    <row r="3302" spans="2:14" x14ac:dyDescent="0.25">
      <c r="B3302" s="2" t="s">
        <v>3434</v>
      </c>
      <c r="C3302" s="2" t="s">
        <v>3435</v>
      </c>
      <c r="D3302" s="2" t="s">
        <v>16</v>
      </c>
      <c r="E3302" s="2" t="s">
        <v>17</v>
      </c>
      <c r="F3302" s="2" t="s">
        <v>18</v>
      </c>
      <c r="G3302" s="2" t="s">
        <v>19</v>
      </c>
      <c r="H3302" s="2" t="s">
        <v>3436</v>
      </c>
      <c r="I3302" s="2">
        <v>94</v>
      </c>
      <c r="J3302" s="2">
        <v>94</v>
      </c>
      <c r="K3302" s="2" t="s">
        <v>3444</v>
      </c>
      <c r="L3302" s="3">
        <v>46059</v>
      </c>
      <c r="M3302" s="3">
        <v>47484</v>
      </c>
      <c r="N3302" s="2" t="s">
        <v>337</v>
      </c>
    </row>
    <row r="3303" spans="2:14" x14ac:dyDescent="0.25">
      <c r="B3303" s="2" t="s">
        <v>3434</v>
      </c>
      <c r="C3303" s="2" t="s">
        <v>3435</v>
      </c>
      <c r="D3303" s="2" t="s">
        <v>16</v>
      </c>
      <c r="E3303" s="2" t="s">
        <v>17</v>
      </c>
      <c r="F3303" s="2" t="s">
        <v>18</v>
      </c>
      <c r="G3303" s="2" t="s">
        <v>19</v>
      </c>
      <c r="H3303" s="2" t="s">
        <v>3436</v>
      </c>
      <c r="I3303" s="2">
        <v>94</v>
      </c>
      <c r="J3303" s="2">
        <v>0</v>
      </c>
      <c r="K3303" s="2" t="s">
        <v>3445</v>
      </c>
      <c r="L3303" s="3">
        <v>44958</v>
      </c>
      <c r="M3303" s="3">
        <v>46844</v>
      </c>
      <c r="N3303" s="2" t="s">
        <v>337</v>
      </c>
    </row>
    <row r="3304" spans="2:14" x14ac:dyDescent="0.25">
      <c r="B3304" s="2" t="s">
        <v>3446</v>
      </c>
      <c r="C3304" s="2" t="s">
        <v>3447</v>
      </c>
      <c r="D3304" s="2" t="s">
        <v>16</v>
      </c>
      <c r="E3304" s="2" t="s">
        <v>17</v>
      </c>
      <c r="F3304" s="2" t="s">
        <v>18</v>
      </c>
      <c r="G3304" s="2" t="s">
        <v>19</v>
      </c>
      <c r="H3304" s="2" t="s">
        <v>3448</v>
      </c>
      <c r="I3304" s="2">
        <v>0</v>
      </c>
      <c r="J3304" s="2">
        <v>0</v>
      </c>
      <c r="K3304" s="2" t="s">
        <v>3449</v>
      </c>
      <c r="L3304" s="3">
        <v>44958</v>
      </c>
      <c r="M3304" s="3">
        <v>45962</v>
      </c>
      <c r="N3304" s="2" t="s">
        <v>337</v>
      </c>
    </row>
    <row r="3305" spans="2:14" x14ac:dyDescent="0.25">
      <c r="B3305" s="2" t="s">
        <v>3450</v>
      </c>
      <c r="C3305" s="2" t="s">
        <v>3451</v>
      </c>
      <c r="D3305" s="2" t="s">
        <v>41</v>
      </c>
      <c r="E3305" s="2" t="s">
        <v>17</v>
      </c>
      <c r="F3305" s="2" t="s">
        <v>18</v>
      </c>
      <c r="G3305" s="2" t="s">
        <v>90</v>
      </c>
      <c r="H3305" s="2" t="s">
        <v>3452</v>
      </c>
      <c r="I3305" s="2">
        <v>0</v>
      </c>
      <c r="J3305" s="2">
        <v>0</v>
      </c>
      <c r="K3305" s="2" t="s">
        <v>3453</v>
      </c>
      <c r="L3305" s="3">
        <v>45717</v>
      </c>
      <c r="M3305" s="3">
        <v>46419</v>
      </c>
      <c r="N3305" s="2" t="s">
        <v>1586</v>
      </c>
    </row>
    <row r="3306" spans="2:14" x14ac:dyDescent="0.25">
      <c r="B3306" s="2" t="s">
        <v>3450</v>
      </c>
      <c r="C3306" s="2" t="s">
        <v>3451</v>
      </c>
      <c r="D3306" s="2" t="s">
        <v>41</v>
      </c>
      <c r="E3306" s="2" t="s">
        <v>17</v>
      </c>
      <c r="F3306" s="2" t="s">
        <v>18</v>
      </c>
      <c r="G3306" s="2" t="s">
        <v>90</v>
      </c>
      <c r="H3306" s="2" t="s">
        <v>3452</v>
      </c>
      <c r="I3306" s="2">
        <v>0</v>
      </c>
      <c r="J3306" s="2">
        <v>0</v>
      </c>
      <c r="K3306" s="2" t="s">
        <v>3454</v>
      </c>
      <c r="L3306" s="3">
        <v>45792</v>
      </c>
      <c r="M3306" s="3">
        <v>46508</v>
      </c>
      <c r="N3306" s="2" t="s">
        <v>1586</v>
      </c>
    </row>
    <row r="3307" spans="2:14" x14ac:dyDescent="0.25">
      <c r="B3307" s="2" t="s">
        <v>3450</v>
      </c>
      <c r="C3307" s="2" t="s">
        <v>3451</v>
      </c>
      <c r="D3307" s="2" t="s">
        <v>41</v>
      </c>
      <c r="E3307" s="2" t="s">
        <v>17</v>
      </c>
      <c r="F3307" s="2" t="s">
        <v>18</v>
      </c>
      <c r="G3307" s="2" t="s">
        <v>90</v>
      </c>
      <c r="H3307" s="2" t="s">
        <v>3452</v>
      </c>
      <c r="I3307" s="2">
        <v>0</v>
      </c>
      <c r="J3307" s="2">
        <v>0</v>
      </c>
      <c r="K3307" s="2" t="s">
        <v>3455</v>
      </c>
      <c r="L3307" s="3">
        <v>45815</v>
      </c>
      <c r="M3307" s="3">
        <v>46508</v>
      </c>
      <c r="N3307" s="2" t="s">
        <v>1586</v>
      </c>
    </row>
    <row r="3308" spans="2:14" x14ac:dyDescent="0.25">
      <c r="B3308" s="2" t="s">
        <v>3450</v>
      </c>
      <c r="C3308" s="2" t="s">
        <v>3451</v>
      </c>
      <c r="D3308" s="2" t="s">
        <v>41</v>
      </c>
      <c r="E3308" s="2" t="s">
        <v>17</v>
      </c>
      <c r="F3308" s="2" t="s">
        <v>18</v>
      </c>
      <c r="G3308" s="2" t="s">
        <v>90</v>
      </c>
      <c r="H3308" s="2" t="s">
        <v>3452</v>
      </c>
      <c r="I3308" s="2">
        <v>0</v>
      </c>
      <c r="J3308" s="2">
        <v>0</v>
      </c>
      <c r="K3308" s="2" t="s">
        <v>3456</v>
      </c>
      <c r="L3308" s="3">
        <v>45820</v>
      </c>
      <c r="M3308" s="3">
        <v>46539</v>
      </c>
      <c r="N3308" s="2" t="s">
        <v>1586</v>
      </c>
    </row>
    <row r="3309" spans="2:14" x14ac:dyDescent="0.25">
      <c r="B3309" s="2" t="s">
        <v>3450</v>
      </c>
      <c r="C3309" s="2" t="s">
        <v>3451</v>
      </c>
      <c r="D3309" s="2" t="s">
        <v>41</v>
      </c>
      <c r="E3309" s="2" t="s">
        <v>17</v>
      </c>
      <c r="F3309" s="2" t="s">
        <v>18</v>
      </c>
      <c r="G3309" s="2" t="s">
        <v>90</v>
      </c>
      <c r="H3309" s="2" t="s">
        <v>3452</v>
      </c>
      <c r="I3309" s="2">
        <v>0</v>
      </c>
      <c r="J3309" s="2">
        <v>0</v>
      </c>
      <c r="K3309" s="2" t="s">
        <v>3457</v>
      </c>
      <c r="L3309" s="3">
        <v>45864</v>
      </c>
      <c r="M3309" s="3">
        <v>46539</v>
      </c>
      <c r="N3309" s="2" t="s">
        <v>1586</v>
      </c>
    </row>
    <row r="3310" spans="2:14" x14ac:dyDescent="0.25">
      <c r="B3310" s="2" t="s">
        <v>3450</v>
      </c>
      <c r="C3310" s="2" t="s">
        <v>3451</v>
      </c>
      <c r="D3310" s="2" t="s">
        <v>41</v>
      </c>
      <c r="E3310" s="2" t="s">
        <v>17</v>
      </c>
      <c r="F3310" s="2" t="s">
        <v>18</v>
      </c>
      <c r="G3310" s="2" t="s">
        <v>90</v>
      </c>
      <c r="H3310" s="2" t="s">
        <v>3452</v>
      </c>
      <c r="I3310" s="2">
        <v>0</v>
      </c>
      <c r="J3310" s="2">
        <v>0</v>
      </c>
      <c r="K3310" s="2" t="s">
        <v>3458</v>
      </c>
      <c r="L3310" s="3">
        <v>45954</v>
      </c>
      <c r="M3310" s="3">
        <v>46600</v>
      </c>
      <c r="N3310" s="2" t="s">
        <v>1586</v>
      </c>
    </row>
    <row r="3311" spans="2:14" x14ac:dyDescent="0.25">
      <c r="B3311" s="2" t="s">
        <v>3450</v>
      </c>
      <c r="C3311" s="2" t="s">
        <v>3451</v>
      </c>
      <c r="D3311" s="2" t="s">
        <v>41</v>
      </c>
      <c r="E3311" s="2" t="s">
        <v>17</v>
      </c>
      <c r="F3311" s="2" t="s">
        <v>18</v>
      </c>
      <c r="G3311" s="2" t="s">
        <v>90</v>
      </c>
      <c r="H3311" s="2" t="s">
        <v>3452</v>
      </c>
      <c r="I3311" s="2">
        <v>0</v>
      </c>
      <c r="J3311" s="2">
        <v>0</v>
      </c>
      <c r="K3311" s="2" t="s">
        <v>3459</v>
      </c>
      <c r="L3311" s="3">
        <v>45930</v>
      </c>
      <c r="M3311" s="3">
        <v>46600</v>
      </c>
      <c r="N3311" s="2" t="s">
        <v>1586</v>
      </c>
    </row>
    <row r="3312" spans="2:14" x14ac:dyDescent="0.25">
      <c r="B3312" s="2" t="s">
        <v>3450</v>
      </c>
      <c r="C3312" s="2" t="s">
        <v>3451</v>
      </c>
      <c r="D3312" s="2" t="s">
        <v>41</v>
      </c>
      <c r="E3312" s="2" t="s">
        <v>17</v>
      </c>
      <c r="F3312" s="2" t="s">
        <v>18</v>
      </c>
      <c r="G3312" s="2" t="s">
        <v>90</v>
      </c>
      <c r="H3312" s="2" t="s">
        <v>3452</v>
      </c>
      <c r="I3312" s="2">
        <v>0</v>
      </c>
      <c r="J3312" s="2">
        <v>0</v>
      </c>
      <c r="K3312" s="2" t="s">
        <v>3460</v>
      </c>
      <c r="L3312" s="3">
        <v>46009</v>
      </c>
      <c r="M3312" s="3">
        <v>46631</v>
      </c>
      <c r="N3312" s="2" t="s">
        <v>1586</v>
      </c>
    </row>
    <row r="3313" spans="2:14" x14ac:dyDescent="0.25">
      <c r="B3313" s="2" t="s">
        <v>3450</v>
      </c>
      <c r="C3313" s="2" t="s">
        <v>3451</v>
      </c>
      <c r="D3313" s="2" t="s">
        <v>41</v>
      </c>
      <c r="E3313" s="2" t="s">
        <v>17</v>
      </c>
      <c r="F3313" s="2" t="s">
        <v>18</v>
      </c>
      <c r="G3313" s="2" t="s">
        <v>90</v>
      </c>
      <c r="H3313" s="2" t="s">
        <v>3452</v>
      </c>
      <c r="I3313" s="2">
        <v>0</v>
      </c>
      <c r="J3313" s="2">
        <v>0</v>
      </c>
      <c r="K3313" s="2" t="s">
        <v>3461</v>
      </c>
      <c r="L3313" s="3">
        <v>45990</v>
      </c>
      <c r="M3313" s="3">
        <v>46631</v>
      </c>
      <c r="N3313" s="2" t="s">
        <v>1586</v>
      </c>
    </row>
    <row r="3314" spans="2:14" x14ac:dyDescent="0.25">
      <c r="B3314" s="2" t="s">
        <v>3450</v>
      </c>
      <c r="C3314" s="2" t="s">
        <v>3451</v>
      </c>
      <c r="D3314" s="2" t="s">
        <v>41</v>
      </c>
      <c r="E3314" s="2" t="s">
        <v>17</v>
      </c>
      <c r="F3314" s="2" t="s">
        <v>18</v>
      </c>
      <c r="G3314" s="2" t="s">
        <v>90</v>
      </c>
      <c r="H3314" s="2" t="s">
        <v>3452</v>
      </c>
      <c r="I3314" s="2">
        <v>0</v>
      </c>
      <c r="J3314" s="2">
        <v>0</v>
      </c>
      <c r="K3314" s="2" t="s">
        <v>3462</v>
      </c>
      <c r="L3314" s="3">
        <v>46009</v>
      </c>
      <c r="M3314" s="3">
        <v>46692</v>
      </c>
      <c r="N3314" s="2" t="s">
        <v>1586</v>
      </c>
    </row>
    <row r="3315" spans="2:14" x14ac:dyDescent="0.25">
      <c r="B3315" s="2" t="s">
        <v>3450</v>
      </c>
      <c r="C3315" s="2" t="s">
        <v>3451</v>
      </c>
      <c r="D3315" s="2" t="s">
        <v>41</v>
      </c>
      <c r="E3315" s="2" t="s">
        <v>17</v>
      </c>
      <c r="F3315" s="2" t="s">
        <v>18</v>
      </c>
      <c r="G3315" s="2" t="s">
        <v>90</v>
      </c>
      <c r="H3315" s="2" t="s">
        <v>3452</v>
      </c>
      <c r="I3315" s="2">
        <v>0</v>
      </c>
      <c r="J3315" s="2">
        <v>0</v>
      </c>
      <c r="K3315" s="2" t="s">
        <v>3463</v>
      </c>
      <c r="L3315" s="3">
        <v>46009</v>
      </c>
      <c r="M3315" s="3">
        <v>46722</v>
      </c>
      <c r="N3315" s="2" t="s">
        <v>1586</v>
      </c>
    </row>
    <row r="3316" spans="2:14" x14ac:dyDescent="0.25">
      <c r="B3316" s="2" t="s">
        <v>3450</v>
      </c>
      <c r="C3316" s="2" t="s">
        <v>3451</v>
      </c>
      <c r="D3316" s="2" t="s">
        <v>41</v>
      </c>
      <c r="E3316" s="2" t="s">
        <v>17</v>
      </c>
      <c r="F3316" s="2" t="s">
        <v>18</v>
      </c>
      <c r="G3316" s="2" t="s">
        <v>90</v>
      </c>
      <c r="H3316" s="2" t="s">
        <v>3452</v>
      </c>
      <c r="I3316" s="2">
        <v>0</v>
      </c>
      <c r="J3316" s="2">
        <v>0</v>
      </c>
      <c r="K3316" s="2" t="s">
        <v>3464</v>
      </c>
      <c r="L3316" s="3">
        <v>46014</v>
      </c>
      <c r="M3316" s="3">
        <v>46722</v>
      </c>
      <c r="N3316" s="2" t="s">
        <v>1586</v>
      </c>
    </row>
    <row r="3317" spans="2:14" x14ac:dyDescent="0.25">
      <c r="B3317" s="2" t="s">
        <v>3450</v>
      </c>
      <c r="C3317" s="2" t="s">
        <v>3451</v>
      </c>
      <c r="D3317" s="2" t="s">
        <v>41</v>
      </c>
      <c r="E3317" s="2" t="s">
        <v>17</v>
      </c>
      <c r="F3317" s="2" t="s">
        <v>18</v>
      </c>
      <c r="G3317" s="2" t="s">
        <v>90</v>
      </c>
      <c r="H3317" s="2" t="s">
        <v>3452</v>
      </c>
      <c r="I3317" s="2">
        <v>0</v>
      </c>
      <c r="J3317" s="2">
        <v>0</v>
      </c>
      <c r="K3317" s="2" t="s">
        <v>3465</v>
      </c>
      <c r="L3317" s="3">
        <v>46074</v>
      </c>
      <c r="M3317" s="3">
        <v>46753</v>
      </c>
      <c r="N3317" s="2" t="s">
        <v>1586</v>
      </c>
    </row>
    <row r="3318" spans="2:14" x14ac:dyDescent="0.25">
      <c r="B3318" s="2" t="s">
        <v>3450</v>
      </c>
      <c r="C3318" s="2" t="s">
        <v>3451</v>
      </c>
      <c r="D3318" s="2" t="s">
        <v>41</v>
      </c>
      <c r="E3318" s="2" t="s">
        <v>17</v>
      </c>
      <c r="F3318" s="2" t="s">
        <v>18</v>
      </c>
      <c r="G3318" s="2" t="s">
        <v>90</v>
      </c>
      <c r="H3318" s="2" t="s">
        <v>3452</v>
      </c>
      <c r="I3318" s="2">
        <v>0</v>
      </c>
      <c r="J3318" s="2">
        <v>0</v>
      </c>
      <c r="K3318" s="2" t="s">
        <v>3466</v>
      </c>
      <c r="L3318" s="3">
        <v>46154</v>
      </c>
      <c r="M3318" s="3">
        <v>46844</v>
      </c>
      <c r="N3318" s="2" t="s">
        <v>1586</v>
      </c>
    </row>
    <row r="3319" spans="2:14" x14ac:dyDescent="0.25">
      <c r="B3319" s="2" t="s">
        <v>3450</v>
      </c>
      <c r="C3319" s="2" t="s">
        <v>3451</v>
      </c>
      <c r="D3319" s="2" t="s">
        <v>41</v>
      </c>
      <c r="E3319" s="2" t="s">
        <v>142</v>
      </c>
      <c r="F3319" s="2" t="s">
        <v>18</v>
      </c>
      <c r="G3319" s="2" t="s">
        <v>90</v>
      </c>
      <c r="H3319" s="2" t="s">
        <v>3452</v>
      </c>
      <c r="I3319" s="2">
        <v>0</v>
      </c>
      <c r="J3319" s="2">
        <v>0</v>
      </c>
      <c r="K3319" s="2" t="s">
        <v>3466</v>
      </c>
      <c r="L3319" s="3">
        <v>46154</v>
      </c>
      <c r="M3319" s="3">
        <v>46844</v>
      </c>
      <c r="N3319" s="2" t="s">
        <v>1586</v>
      </c>
    </row>
    <row r="3320" spans="2:14" x14ac:dyDescent="0.25">
      <c r="B3320" s="2" t="s">
        <v>3467</v>
      </c>
      <c r="C3320" s="2" t="s">
        <v>3468</v>
      </c>
      <c r="D3320" s="2" t="s">
        <v>41</v>
      </c>
      <c r="E3320" s="2" t="s">
        <v>17</v>
      </c>
      <c r="F3320" s="2" t="s">
        <v>18</v>
      </c>
      <c r="G3320" s="2" t="s">
        <v>90</v>
      </c>
      <c r="H3320" s="2" t="s">
        <v>3452</v>
      </c>
      <c r="I3320" s="2">
        <v>4139</v>
      </c>
      <c r="J3320" s="2">
        <v>0</v>
      </c>
      <c r="K3320" s="2" t="s">
        <v>3469</v>
      </c>
      <c r="L3320" s="3">
        <v>45717</v>
      </c>
      <c r="M3320" s="3">
        <v>46419</v>
      </c>
      <c r="N3320" s="2" t="s">
        <v>1586</v>
      </c>
    </row>
    <row r="3321" spans="2:14" x14ac:dyDescent="0.25">
      <c r="B3321" s="2" t="s">
        <v>3467</v>
      </c>
      <c r="C3321" s="2" t="s">
        <v>3468</v>
      </c>
      <c r="D3321" s="2" t="s">
        <v>41</v>
      </c>
      <c r="E3321" s="2" t="s">
        <v>17</v>
      </c>
      <c r="F3321" s="2" t="s">
        <v>18</v>
      </c>
      <c r="G3321" s="2" t="s">
        <v>90</v>
      </c>
      <c r="H3321" s="2" t="s">
        <v>3452</v>
      </c>
      <c r="I3321" s="2">
        <v>4139</v>
      </c>
      <c r="J3321" s="2">
        <v>0</v>
      </c>
      <c r="K3321" s="2" t="s">
        <v>3470</v>
      </c>
      <c r="L3321" s="3">
        <v>45764</v>
      </c>
      <c r="M3321" s="3">
        <v>46419</v>
      </c>
      <c r="N3321" s="2" t="s">
        <v>1586</v>
      </c>
    </row>
    <row r="3322" spans="2:14" x14ac:dyDescent="0.25">
      <c r="B3322" s="2" t="s">
        <v>3467</v>
      </c>
      <c r="C3322" s="2" t="s">
        <v>3468</v>
      </c>
      <c r="D3322" s="2" t="s">
        <v>41</v>
      </c>
      <c r="E3322" s="2" t="s">
        <v>17</v>
      </c>
      <c r="F3322" s="2" t="s">
        <v>18</v>
      </c>
      <c r="G3322" s="2" t="s">
        <v>90</v>
      </c>
      <c r="H3322" s="2" t="s">
        <v>3452</v>
      </c>
      <c r="I3322" s="2">
        <v>4139</v>
      </c>
      <c r="J3322" s="2">
        <v>0</v>
      </c>
      <c r="K3322" s="2" t="s">
        <v>3471</v>
      </c>
      <c r="L3322" s="3">
        <v>45792</v>
      </c>
      <c r="M3322" s="3">
        <v>46508</v>
      </c>
      <c r="N3322" s="2" t="s">
        <v>1586</v>
      </c>
    </row>
    <row r="3323" spans="2:14" x14ac:dyDescent="0.25">
      <c r="B3323" s="2" t="s">
        <v>3467</v>
      </c>
      <c r="C3323" s="2" t="s">
        <v>3468</v>
      </c>
      <c r="D3323" s="2" t="s">
        <v>41</v>
      </c>
      <c r="E3323" s="2" t="s">
        <v>17</v>
      </c>
      <c r="F3323" s="2" t="s">
        <v>18</v>
      </c>
      <c r="G3323" s="2" t="s">
        <v>90</v>
      </c>
      <c r="H3323" s="2" t="s">
        <v>3452</v>
      </c>
      <c r="I3323" s="2">
        <v>4139</v>
      </c>
      <c r="J3323" s="2">
        <v>0</v>
      </c>
      <c r="K3323" s="2" t="s">
        <v>3472</v>
      </c>
      <c r="L3323" s="3">
        <v>45815</v>
      </c>
      <c r="M3323" s="3">
        <v>46508</v>
      </c>
      <c r="N3323" s="2" t="s">
        <v>1586</v>
      </c>
    </row>
    <row r="3324" spans="2:14" x14ac:dyDescent="0.25">
      <c r="B3324" s="2" t="s">
        <v>3467</v>
      </c>
      <c r="C3324" s="2" t="s">
        <v>3468</v>
      </c>
      <c r="D3324" s="2" t="s">
        <v>41</v>
      </c>
      <c r="E3324" s="2" t="s">
        <v>17</v>
      </c>
      <c r="F3324" s="2" t="s">
        <v>18</v>
      </c>
      <c r="G3324" s="2" t="s">
        <v>90</v>
      </c>
      <c r="H3324" s="2" t="s">
        <v>3452</v>
      </c>
      <c r="I3324" s="2">
        <v>4139</v>
      </c>
      <c r="J3324" s="2">
        <v>0</v>
      </c>
      <c r="K3324" s="2" t="s">
        <v>3473</v>
      </c>
      <c r="L3324" s="3">
        <v>45818</v>
      </c>
      <c r="M3324" s="3">
        <v>46508</v>
      </c>
      <c r="N3324" s="2" t="s">
        <v>1586</v>
      </c>
    </row>
    <row r="3325" spans="2:14" x14ac:dyDescent="0.25">
      <c r="B3325" s="2" t="s">
        <v>3467</v>
      </c>
      <c r="C3325" s="2" t="s">
        <v>3468</v>
      </c>
      <c r="D3325" s="2" t="s">
        <v>41</v>
      </c>
      <c r="E3325" s="2" t="s">
        <v>17</v>
      </c>
      <c r="F3325" s="2" t="s">
        <v>18</v>
      </c>
      <c r="G3325" s="2" t="s">
        <v>90</v>
      </c>
      <c r="H3325" s="2" t="s">
        <v>3452</v>
      </c>
      <c r="I3325" s="2">
        <v>4139</v>
      </c>
      <c r="J3325" s="2">
        <v>0</v>
      </c>
      <c r="K3325" s="2" t="s">
        <v>3474</v>
      </c>
      <c r="L3325" s="3">
        <v>45884</v>
      </c>
      <c r="M3325" s="3">
        <v>46569</v>
      </c>
      <c r="N3325" s="2" t="s">
        <v>1586</v>
      </c>
    </row>
    <row r="3326" spans="2:14" x14ac:dyDescent="0.25">
      <c r="B3326" s="2" t="s">
        <v>3467</v>
      </c>
      <c r="C3326" s="2" t="s">
        <v>3468</v>
      </c>
      <c r="D3326" s="2" t="s">
        <v>41</v>
      </c>
      <c r="E3326" s="2" t="s">
        <v>17</v>
      </c>
      <c r="F3326" s="2" t="s">
        <v>18</v>
      </c>
      <c r="G3326" s="2" t="s">
        <v>90</v>
      </c>
      <c r="H3326" s="2" t="s">
        <v>3452</v>
      </c>
      <c r="I3326" s="2">
        <v>4139</v>
      </c>
      <c r="J3326" s="2">
        <v>0</v>
      </c>
      <c r="K3326" s="2" t="s">
        <v>3475</v>
      </c>
      <c r="L3326" s="3">
        <v>45930</v>
      </c>
      <c r="M3326" s="3">
        <v>46600</v>
      </c>
      <c r="N3326" s="2" t="s">
        <v>1586</v>
      </c>
    </row>
    <row r="3327" spans="2:14" x14ac:dyDescent="0.25">
      <c r="B3327" s="2" t="s">
        <v>3467</v>
      </c>
      <c r="C3327" s="2" t="s">
        <v>3468</v>
      </c>
      <c r="D3327" s="2" t="s">
        <v>41</v>
      </c>
      <c r="E3327" s="2" t="s">
        <v>17</v>
      </c>
      <c r="F3327" s="2" t="s">
        <v>18</v>
      </c>
      <c r="G3327" s="2" t="s">
        <v>90</v>
      </c>
      <c r="H3327" s="2" t="s">
        <v>3452</v>
      </c>
      <c r="I3327" s="2">
        <v>4139</v>
      </c>
      <c r="J3327" s="2">
        <v>0</v>
      </c>
      <c r="K3327" s="2" t="s">
        <v>3476</v>
      </c>
      <c r="L3327" s="3">
        <v>45966</v>
      </c>
      <c r="M3327" s="3">
        <v>46569</v>
      </c>
      <c r="N3327" s="2" t="s">
        <v>1586</v>
      </c>
    </row>
    <row r="3328" spans="2:14" x14ac:dyDescent="0.25">
      <c r="B3328" s="2" t="s">
        <v>3467</v>
      </c>
      <c r="C3328" s="2" t="s">
        <v>3468</v>
      </c>
      <c r="D3328" s="2" t="s">
        <v>41</v>
      </c>
      <c r="E3328" s="2" t="s">
        <v>17</v>
      </c>
      <c r="F3328" s="2" t="s">
        <v>18</v>
      </c>
      <c r="G3328" s="2" t="s">
        <v>90</v>
      </c>
      <c r="H3328" s="2" t="s">
        <v>3452</v>
      </c>
      <c r="I3328" s="2">
        <v>4139</v>
      </c>
      <c r="J3328" s="2">
        <v>0</v>
      </c>
      <c r="K3328" s="2" t="s">
        <v>3460</v>
      </c>
      <c r="L3328" s="3">
        <v>45954</v>
      </c>
      <c r="M3328" s="3">
        <v>46631</v>
      </c>
      <c r="N3328" s="2" t="s">
        <v>1586</v>
      </c>
    </row>
    <row r="3329" spans="2:14" x14ac:dyDescent="0.25">
      <c r="B3329" s="2" t="s">
        <v>3467</v>
      </c>
      <c r="C3329" s="2" t="s">
        <v>3468</v>
      </c>
      <c r="D3329" s="2" t="s">
        <v>41</v>
      </c>
      <c r="E3329" s="2" t="s">
        <v>17</v>
      </c>
      <c r="F3329" s="2" t="s">
        <v>18</v>
      </c>
      <c r="G3329" s="2" t="s">
        <v>90</v>
      </c>
      <c r="H3329" s="2" t="s">
        <v>3452</v>
      </c>
      <c r="I3329" s="2">
        <v>4139</v>
      </c>
      <c r="J3329" s="2">
        <v>0</v>
      </c>
      <c r="K3329" s="2" t="s">
        <v>3477</v>
      </c>
      <c r="L3329" s="3">
        <v>45979</v>
      </c>
      <c r="M3329" s="3">
        <v>46569</v>
      </c>
      <c r="N3329" s="2" t="s">
        <v>1586</v>
      </c>
    </row>
    <row r="3330" spans="2:14" x14ac:dyDescent="0.25">
      <c r="B3330" s="2" t="s">
        <v>3467</v>
      </c>
      <c r="C3330" s="2" t="s">
        <v>3468</v>
      </c>
      <c r="D3330" s="2" t="s">
        <v>41</v>
      </c>
      <c r="E3330" s="2" t="s">
        <v>17</v>
      </c>
      <c r="F3330" s="2" t="s">
        <v>18</v>
      </c>
      <c r="G3330" s="2" t="s">
        <v>90</v>
      </c>
      <c r="H3330" s="2" t="s">
        <v>3452</v>
      </c>
      <c r="I3330" s="2">
        <v>4139</v>
      </c>
      <c r="J3330" s="2">
        <v>0</v>
      </c>
      <c r="K3330" s="2" t="s">
        <v>3478</v>
      </c>
      <c r="L3330" s="3">
        <v>45990</v>
      </c>
      <c r="M3330" s="3">
        <v>46692</v>
      </c>
      <c r="N3330" s="2" t="s">
        <v>1586</v>
      </c>
    </row>
    <row r="3331" spans="2:14" x14ac:dyDescent="0.25">
      <c r="B3331" s="2" t="s">
        <v>3467</v>
      </c>
      <c r="C3331" s="2" t="s">
        <v>3468</v>
      </c>
      <c r="D3331" s="2" t="s">
        <v>41</v>
      </c>
      <c r="E3331" s="2" t="s">
        <v>17</v>
      </c>
      <c r="F3331" s="2" t="s">
        <v>18</v>
      </c>
      <c r="G3331" s="2" t="s">
        <v>90</v>
      </c>
      <c r="H3331" s="2" t="s">
        <v>3452</v>
      </c>
      <c r="I3331" s="2">
        <v>4139</v>
      </c>
      <c r="J3331" s="2">
        <v>0</v>
      </c>
      <c r="K3331" s="2" t="s">
        <v>3479</v>
      </c>
      <c r="L3331" s="3">
        <v>46014</v>
      </c>
      <c r="M3331" s="3">
        <v>46722</v>
      </c>
      <c r="N3331" s="2" t="s">
        <v>1586</v>
      </c>
    </row>
    <row r="3332" spans="2:14" x14ac:dyDescent="0.25">
      <c r="B3332" s="2" t="s">
        <v>3467</v>
      </c>
      <c r="C3332" s="2" t="s">
        <v>3468</v>
      </c>
      <c r="D3332" s="2" t="s">
        <v>41</v>
      </c>
      <c r="E3332" s="2" t="s">
        <v>17</v>
      </c>
      <c r="F3332" s="2" t="s">
        <v>18</v>
      </c>
      <c r="G3332" s="2" t="s">
        <v>90</v>
      </c>
      <c r="H3332" s="2" t="s">
        <v>3452</v>
      </c>
      <c r="I3332" s="2">
        <v>4139</v>
      </c>
      <c r="J3332" s="2">
        <v>0</v>
      </c>
      <c r="K3332" s="2" t="s">
        <v>3480</v>
      </c>
      <c r="L3332" s="3">
        <v>46014</v>
      </c>
      <c r="M3332" s="3">
        <v>46722</v>
      </c>
      <c r="N3332" s="2" t="s">
        <v>1586</v>
      </c>
    </row>
    <row r="3333" spans="2:14" x14ac:dyDescent="0.25">
      <c r="B3333" s="2" t="s">
        <v>3467</v>
      </c>
      <c r="C3333" s="2" t="s">
        <v>3468</v>
      </c>
      <c r="D3333" s="2" t="s">
        <v>41</v>
      </c>
      <c r="E3333" s="2" t="s">
        <v>17</v>
      </c>
      <c r="F3333" s="2" t="s">
        <v>18</v>
      </c>
      <c r="G3333" s="2" t="s">
        <v>90</v>
      </c>
      <c r="H3333" s="2" t="s">
        <v>3452</v>
      </c>
      <c r="I3333" s="2">
        <v>4139</v>
      </c>
      <c r="J3333" s="2">
        <v>0</v>
      </c>
      <c r="K3333" s="2" t="s">
        <v>3481</v>
      </c>
      <c r="L3333" s="3">
        <v>46074</v>
      </c>
      <c r="M3333" s="3">
        <v>46784</v>
      </c>
      <c r="N3333" s="2" t="s">
        <v>1586</v>
      </c>
    </row>
    <row r="3334" spans="2:14" x14ac:dyDescent="0.25">
      <c r="B3334" s="2" t="s">
        <v>3467</v>
      </c>
      <c r="C3334" s="2" t="s">
        <v>3468</v>
      </c>
      <c r="D3334" s="2" t="s">
        <v>41</v>
      </c>
      <c r="E3334" s="2" t="s">
        <v>17</v>
      </c>
      <c r="F3334" s="2" t="s">
        <v>18</v>
      </c>
      <c r="G3334" s="2" t="s">
        <v>90</v>
      </c>
      <c r="H3334" s="2" t="s">
        <v>3452</v>
      </c>
      <c r="I3334" s="2">
        <v>4139</v>
      </c>
      <c r="J3334" s="2">
        <v>3899</v>
      </c>
      <c r="K3334" s="2" t="s">
        <v>3482</v>
      </c>
      <c r="L3334" s="3">
        <v>46074</v>
      </c>
      <c r="M3334" s="3">
        <v>46784</v>
      </c>
      <c r="N3334" s="2" t="s">
        <v>1586</v>
      </c>
    </row>
    <row r="3335" spans="2:14" x14ac:dyDescent="0.25">
      <c r="B3335" s="2" t="s">
        <v>3467</v>
      </c>
      <c r="C3335" s="2" t="s">
        <v>3468</v>
      </c>
      <c r="D3335" s="2" t="s">
        <v>41</v>
      </c>
      <c r="E3335" s="2" t="s">
        <v>17</v>
      </c>
      <c r="F3335" s="2" t="s">
        <v>18</v>
      </c>
      <c r="G3335" s="2" t="s">
        <v>90</v>
      </c>
      <c r="H3335" s="2" t="s">
        <v>3452</v>
      </c>
      <c r="I3335" s="2">
        <v>4139</v>
      </c>
      <c r="J3335" s="2">
        <v>240</v>
      </c>
      <c r="K3335" s="2" t="s">
        <v>3483</v>
      </c>
      <c r="L3335" s="3">
        <v>46074</v>
      </c>
      <c r="M3335" s="3">
        <v>46784</v>
      </c>
      <c r="N3335" s="2" t="s">
        <v>1586</v>
      </c>
    </row>
    <row r="3336" spans="2:14" x14ac:dyDescent="0.25">
      <c r="B3336" s="2" t="s">
        <v>3484</v>
      </c>
      <c r="C3336" s="2" t="s">
        <v>3485</v>
      </c>
      <c r="D3336" s="2" t="s">
        <v>41</v>
      </c>
      <c r="E3336" s="2" t="s">
        <v>17</v>
      </c>
      <c r="F3336" s="2" t="s">
        <v>18</v>
      </c>
      <c r="G3336" s="2" t="s">
        <v>90</v>
      </c>
      <c r="H3336" s="2" t="s">
        <v>3452</v>
      </c>
      <c r="I3336" s="2">
        <v>0</v>
      </c>
      <c r="J3336" s="2">
        <v>0</v>
      </c>
      <c r="K3336" s="2" t="s">
        <v>3486</v>
      </c>
      <c r="L3336" s="3">
        <v>45717</v>
      </c>
      <c r="M3336" s="3">
        <v>46419</v>
      </c>
      <c r="N3336" s="2" t="s">
        <v>1586</v>
      </c>
    </row>
    <row r="3337" spans="2:14" x14ac:dyDescent="0.25">
      <c r="B3337" s="2" t="s">
        <v>3484</v>
      </c>
      <c r="C3337" s="2" t="s">
        <v>3485</v>
      </c>
      <c r="D3337" s="2" t="s">
        <v>41</v>
      </c>
      <c r="E3337" s="2" t="s">
        <v>17</v>
      </c>
      <c r="F3337" s="2" t="s">
        <v>18</v>
      </c>
      <c r="G3337" s="2" t="s">
        <v>90</v>
      </c>
      <c r="H3337" s="2" t="s">
        <v>3452</v>
      </c>
      <c r="I3337" s="2">
        <v>0</v>
      </c>
      <c r="J3337" s="2">
        <v>0</v>
      </c>
      <c r="K3337" s="2" t="s">
        <v>3487</v>
      </c>
      <c r="L3337" s="3">
        <v>45792</v>
      </c>
      <c r="M3337" s="3">
        <v>46508</v>
      </c>
      <c r="N3337" s="2" t="s">
        <v>1586</v>
      </c>
    </row>
    <row r="3338" spans="2:14" x14ac:dyDescent="0.25">
      <c r="B3338" s="2" t="s">
        <v>3484</v>
      </c>
      <c r="C3338" s="2" t="s">
        <v>3485</v>
      </c>
      <c r="D3338" s="2" t="s">
        <v>41</v>
      </c>
      <c r="E3338" s="2" t="s">
        <v>17</v>
      </c>
      <c r="F3338" s="2" t="s">
        <v>18</v>
      </c>
      <c r="G3338" s="2" t="s">
        <v>90</v>
      </c>
      <c r="H3338" s="2" t="s">
        <v>3452</v>
      </c>
      <c r="I3338" s="2">
        <v>0</v>
      </c>
      <c r="J3338" s="2">
        <v>0</v>
      </c>
      <c r="K3338" s="2" t="s">
        <v>3488</v>
      </c>
      <c r="L3338" s="3">
        <v>45818</v>
      </c>
      <c r="M3338" s="3">
        <v>46508</v>
      </c>
      <c r="N3338" s="2" t="s">
        <v>1586</v>
      </c>
    </row>
    <row r="3339" spans="2:14" x14ac:dyDescent="0.25">
      <c r="B3339" s="2" t="s">
        <v>3484</v>
      </c>
      <c r="C3339" s="2" t="s">
        <v>3485</v>
      </c>
      <c r="D3339" s="2" t="s">
        <v>41</v>
      </c>
      <c r="E3339" s="2" t="s">
        <v>17</v>
      </c>
      <c r="F3339" s="2" t="s">
        <v>18</v>
      </c>
      <c r="G3339" s="2" t="s">
        <v>90</v>
      </c>
      <c r="H3339" s="2" t="s">
        <v>3452</v>
      </c>
      <c r="I3339" s="2">
        <v>0</v>
      </c>
      <c r="J3339" s="2">
        <v>0</v>
      </c>
      <c r="K3339" s="2" t="s">
        <v>3489</v>
      </c>
      <c r="L3339" s="3">
        <v>45832</v>
      </c>
      <c r="M3339" s="3">
        <v>46539</v>
      </c>
      <c r="N3339" s="2" t="s">
        <v>1586</v>
      </c>
    </row>
    <row r="3340" spans="2:14" x14ac:dyDescent="0.25">
      <c r="B3340" s="2" t="s">
        <v>3484</v>
      </c>
      <c r="C3340" s="2" t="s">
        <v>3485</v>
      </c>
      <c r="D3340" s="2" t="s">
        <v>41</v>
      </c>
      <c r="E3340" s="2" t="s">
        <v>17</v>
      </c>
      <c r="F3340" s="2" t="s">
        <v>18</v>
      </c>
      <c r="G3340" s="2" t="s">
        <v>90</v>
      </c>
      <c r="H3340" s="2" t="s">
        <v>3452</v>
      </c>
      <c r="I3340" s="2">
        <v>0</v>
      </c>
      <c r="J3340" s="2">
        <v>0</v>
      </c>
      <c r="K3340" s="2" t="s">
        <v>3490</v>
      </c>
      <c r="L3340" s="3">
        <v>45884</v>
      </c>
      <c r="M3340" s="3">
        <v>46569</v>
      </c>
      <c r="N3340" s="2" t="s">
        <v>1586</v>
      </c>
    </row>
    <row r="3341" spans="2:14" x14ac:dyDescent="0.25">
      <c r="B3341" s="2" t="s">
        <v>3484</v>
      </c>
      <c r="C3341" s="2" t="s">
        <v>3485</v>
      </c>
      <c r="D3341" s="2" t="s">
        <v>41</v>
      </c>
      <c r="E3341" s="2" t="s">
        <v>17</v>
      </c>
      <c r="F3341" s="2" t="s">
        <v>18</v>
      </c>
      <c r="G3341" s="2" t="s">
        <v>90</v>
      </c>
      <c r="H3341" s="2" t="s">
        <v>3452</v>
      </c>
      <c r="I3341" s="2">
        <v>0</v>
      </c>
      <c r="J3341" s="2">
        <v>0</v>
      </c>
      <c r="K3341" s="2" t="s">
        <v>3475</v>
      </c>
      <c r="L3341" s="3">
        <v>45910</v>
      </c>
      <c r="M3341" s="3">
        <v>46600</v>
      </c>
      <c r="N3341" s="2" t="s">
        <v>1586</v>
      </c>
    </row>
    <row r="3342" spans="2:14" x14ac:dyDescent="0.25">
      <c r="B3342" s="2" t="s">
        <v>3484</v>
      </c>
      <c r="C3342" s="2" t="s">
        <v>3485</v>
      </c>
      <c r="D3342" s="2" t="s">
        <v>41</v>
      </c>
      <c r="E3342" s="2" t="s">
        <v>17</v>
      </c>
      <c r="F3342" s="2" t="s">
        <v>18</v>
      </c>
      <c r="G3342" s="2" t="s">
        <v>90</v>
      </c>
      <c r="H3342" s="2" t="s">
        <v>3452</v>
      </c>
      <c r="I3342" s="2">
        <v>0</v>
      </c>
      <c r="J3342" s="2">
        <v>0</v>
      </c>
      <c r="K3342" s="2" t="s">
        <v>3491</v>
      </c>
      <c r="L3342" s="3">
        <v>45954</v>
      </c>
      <c r="M3342" s="3">
        <v>46631</v>
      </c>
      <c r="N3342" s="2" t="s">
        <v>1586</v>
      </c>
    </row>
    <row r="3343" spans="2:14" x14ac:dyDescent="0.25">
      <c r="B3343" s="2" t="s">
        <v>3484</v>
      </c>
      <c r="C3343" s="2" t="s">
        <v>3485</v>
      </c>
      <c r="D3343" s="2" t="s">
        <v>41</v>
      </c>
      <c r="E3343" s="2" t="s">
        <v>17</v>
      </c>
      <c r="F3343" s="2" t="s">
        <v>18</v>
      </c>
      <c r="G3343" s="2" t="s">
        <v>90</v>
      </c>
      <c r="H3343" s="2" t="s">
        <v>3452</v>
      </c>
      <c r="I3343" s="2">
        <v>0</v>
      </c>
      <c r="J3343" s="2">
        <v>0</v>
      </c>
      <c r="K3343" s="2" t="s">
        <v>3492</v>
      </c>
      <c r="L3343" s="3">
        <v>45966</v>
      </c>
      <c r="M3343" s="3">
        <v>46631</v>
      </c>
      <c r="N3343" s="2" t="s">
        <v>1586</v>
      </c>
    </row>
    <row r="3344" spans="2:14" x14ac:dyDescent="0.25">
      <c r="B3344" s="2" t="s">
        <v>3484</v>
      </c>
      <c r="C3344" s="2" t="s">
        <v>3485</v>
      </c>
      <c r="D3344" s="2" t="s">
        <v>41</v>
      </c>
      <c r="E3344" s="2" t="s">
        <v>17</v>
      </c>
      <c r="F3344" s="2" t="s">
        <v>18</v>
      </c>
      <c r="G3344" s="2" t="s">
        <v>90</v>
      </c>
      <c r="H3344" s="2" t="s">
        <v>3452</v>
      </c>
      <c r="I3344" s="2">
        <v>0</v>
      </c>
      <c r="J3344" s="2">
        <v>0</v>
      </c>
      <c r="K3344" s="2" t="s">
        <v>3493</v>
      </c>
      <c r="L3344" s="3">
        <v>46009</v>
      </c>
      <c r="M3344" s="3">
        <v>46722</v>
      </c>
      <c r="N3344" s="2" t="s">
        <v>1586</v>
      </c>
    </row>
    <row r="3345" spans="2:14" x14ac:dyDescent="0.25">
      <c r="B3345" s="2" t="s">
        <v>3484</v>
      </c>
      <c r="C3345" s="2" t="s">
        <v>3485</v>
      </c>
      <c r="D3345" s="2" t="s">
        <v>41</v>
      </c>
      <c r="E3345" s="2" t="s">
        <v>17</v>
      </c>
      <c r="F3345" s="2" t="s">
        <v>18</v>
      </c>
      <c r="G3345" s="2" t="s">
        <v>90</v>
      </c>
      <c r="H3345" s="2" t="s">
        <v>3452</v>
      </c>
      <c r="I3345" s="2">
        <v>0</v>
      </c>
      <c r="J3345" s="2">
        <v>0</v>
      </c>
      <c r="K3345" s="2" t="s">
        <v>3494</v>
      </c>
      <c r="L3345" s="3">
        <v>46017</v>
      </c>
      <c r="M3345" s="3">
        <v>46722</v>
      </c>
      <c r="N3345" s="2" t="s">
        <v>1586</v>
      </c>
    </row>
    <row r="3346" spans="2:14" x14ac:dyDescent="0.25">
      <c r="B3346" s="2" t="s">
        <v>3495</v>
      </c>
      <c r="C3346" s="2" t="s">
        <v>3496</v>
      </c>
      <c r="D3346" s="2" t="s">
        <v>16</v>
      </c>
      <c r="E3346" s="2" t="s">
        <v>17</v>
      </c>
      <c r="F3346" s="2" t="s">
        <v>18</v>
      </c>
      <c r="G3346" s="2" t="s">
        <v>90</v>
      </c>
      <c r="H3346" s="2" t="s">
        <v>3497</v>
      </c>
      <c r="I3346" s="2">
        <v>0</v>
      </c>
      <c r="J3346" s="2">
        <v>0</v>
      </c>
      <c r="K3346" s="2">
        <v>23093101</v>
      </c>
      <c r="L3346" s="3">
        <v>44958</v>
      </c>
      <c r="M3346" s="3">
        <v>47058</v>
      </c>
      <c r="N3346" s="2" t="s">
        <v>1354</v>
      </c>
    </row>
    <row r="3347" spans="2:14" x14ac:dyDescent="0.25">
      <c r="B3347" s="2" t="s">
        <v>3495</v>
      </c>
      <c r="C3347" s="2" t="s">
        <v>3496</v>
      </c>
      <c r="D3347" s="2" t="s">
        <v>16</v>
      </c>
      <c r="E3347" s="2" t="s">
        <v>17</v>
      </c>
      <c r="F3347" s="2" t="s">
        <v>18</v>
      </c>
      <c r="G3347" s="2" t="s">
        <v>90</v>
      </c>
      <c r="H3347" s="2" t="s">
        <v>3497</v>
      </c>
      <c r="I3347" s="2">
        <v>0</v>
      </c>
      <c r="J3347" s="2">
        <v>0</v>
      </c>
      <c r="K3347" s="2">
        <v>23093101</v>
      </c>
      <c r="L3347" s="3">
        <v>45733</v>
      </c>
      <c r="M3347" s="3">
        <v>47119</v>
      </c>
      <c r="N3347" s="2" t="s">
        <v>1354</v>
      </c>
    </row>
    <row r="3348" spans="2:14" x14ac:dyDescent="0.25">
      <c r="B3348" s="2" t="s">
        <v>3495</v>
      </c>
      <c r="C3348" s="2" t="s">
        <v>3496</v>
      </c>
      <c r="D3348" s="2" t="s">
        <v>16</v>
      </c>
      <c r="E3348" s="2" t="s">
        <v>17</v>
      </c>
      <c r="F3348" s="2" t="s">
        <v>18</v>
      </c>
      <c r="G3348" s="2" t="s">
        <v>90</v>
      </c>
      <c r="H3348" s="2" t="s">
        <v>3497</v>
      </c>
      <c r="I3348" s="2">
        <v>0</v>
      </c>
      <c r="J3348" s="2">
        <v>0</v>
      </c>
      <c r="K3348" s="2">
        <v>23093102</v>
      </c>
      <c r="L3348" s="3">
        <v>44958</v>
      </c>
      <c r="M3348" s="3">
        <v>47088</v>
      </c>
      <c r="N3348" s="2" t="s">
        <v>1354</v>
      </c>
    </row>
    <row r="3349" spans="2:14" x14ac:dyDescent="0.25">
      <c r="B3349" s="2" t="s">
        <v>3498</v>
      </c>
      <c r="C3349" s="2" t="s">
        <v>3499</v>
      </c>
      <c r="D3349" s="2" t="s">
        <v>16</v>
      </c>
      <c r="E3349" s="2" t="s">
        <v>17</v>
      </c>
      <c r="F3349" s="2" t="s">
        <v>18</v>
      </c>
      <c r="G3349" s="2" t="s">
        <v>90</v>
      </c>
      <c r="H3349" s="2" t="s">
        <v>3497</v>
      </c>
      <c r="I3349" s="2">
        <v>0</v>
      </c>
      <c r="J3349" s="2">
        <v>0</v>
      </c>
      <c r="K3349" s="2">
        <v>23093101</v>
      </c>
      <c r="L3349" s="3">
        <v>44958</v>
      </c>
      <c r="M3349" s="3">
        <v>47058</v>
      </c>
      <c r="N3349" s="2" t="s">
        <v>1354</v>
      </c>
    </row>
    <row r="3350" spans="2:14" x14ac:dyDescent="0.25">
      <c r="B3350" s="2" t="s">
        <v>3498</v>
      </c>
      <c r="C3350" s="2" t="s">
        <v>3499</v>
      </c>
      <c r="D3350" s="2" t="s">
        <v>16</v>
      </c>
      <c r="E3350" s="2" t="s">
        <v>17</v>
      </c>
      <c r="F3350" s="2" t="s">
        <v>18</v>
      </c>
      <c r="G3350" s="2" t="s">
        <v>90</v>
      </c>
      <c r="H3350" s="2" t="s">
        <v>3497</v>
      </c>
      <c r="I3350" s="2">
        <v>0</v>
      </c>
      <c r="J3350" s="2">
        <v>0</v>
      </c>
      <c r="K3350" s="2">
        <v>23093102</v>
      </c>
      <c r="L3350" s="3">
        <v>44958</v>
      </c>
      <c r="M3350" s="3">
        <v>47088</v>
      </c>
      <c r="N3350" s="2" t="s">
        <v>1354</v>
      </c>
    </row>
    <row r="3351" spans="2:14" x14ac:dyDescent="0.25">
      <c r="B3351" s="2" t="s">
        <v>3500</v>
      </c>
      <c r="C3351" s="2" t="s">
        <v>3501</v>
      </c>
      <c r="D3351" s="2" t="s">
        <v>16</v>
      </c>
      <c r="E3351" s="2" t="s">
        <v>17</v>
      </c>
      <c r="F3351" s="2" t="s">
        <v>18</v>
      </c>
      <c r="G3351" s="2" t="s">
        <v>175</v>
      </c>
      <c r="H3351" s="2" t="s">
        <v>3502</v>
      </c>
      <c r="I3351" s="2">
        <v>41349</v>
      </c>
      <c r="J3351" s="2">
        <v>0</v>
      </c>
      <c r="K3351" s="2">
        <v>0</v>
      </c>
      <c r="L3351" s="3">
        <v>46170</v>
      </c>
      <c r="M3351" s="2" t="s">
        <v>30</v>
      </c>
      <c r="N3351" s="2" t="s">
        <v>337</v>
      </c>
    </row>
    <row r="3352" spans="2:14" x14ac:dyDescent="0.25">
      <c r="B3352" s="2" t="s">
        <v>3500</v>
      </c>
      <c r="C3352" s="2" t="s">
        <v>3501</v>
      </c>
      <c r="D3352" s="2" t="s">
        <v>16</v>
      </c>
      <c r="E3352" s="2" t="s">
        <v>17</v>
      </c>
      <c r="F3352" s="2" t="s">
        <v>18</v>
      </c>
      <c r="G3352" s="2" t="s">
        <v>175</v>
      </c>
      <c r="H3352" s="2" t="s">
        <v>3502</v>
      </c>
      <c r="I3352" s="2">
        <v>41349</v>
      </c>
      <c r="J3352" s="2">
        <v>0</v>
      </c>
      <c r="K3352" s="2" t="s">
        <v>3503</v>
      </c>
      <c r="L3352" s="3">
        <v>44958</v>
      </c>
      <c r="M3352" s="3">
        <v>46143</v>
      </c>
      <c r="N3352" s="2" t="s">
        <v>337</v>
      </c>
    </row>
    <row r="3353" spans="2:14" x14ac:dyDescent="0.25">
      <c r="B3353" s="2" t="s">
        <v>3500</v>
      </c>
      <c r="C3353" s="2" t="s">
        <v>3501</v>
      </c>
      <c r="D3353" s="2" t="s">
        <v>16</v>
      </c>
      <c r="E3353" s="2" t="s">
        <v>17</v>
      </c>
      <c r="F3353" s="2" t="s">
        <v>18</v>
      </c>
      <c r="G3353" s="2" t="s">
        <v>175</v>
      </c>
      <c r="H3353" s="2" t="s">
        <v>3502</v>
      </c>
      <c r="I3353" s="2">
        <v>41349</v>
      </c>
      <c r="J3353" s="2">
        <v>0</v>
      </c>
      <c r="K3353" s="2" t="s">
        <v>3504</v>
      </c>
      <c r="L3353" s="3">
        <v>45701</v>
      </c>
      <c r="M3353" s="3">
        <v>46388</v>
      </c>
      <c r="N3353" s="2" t="s">
        <v>337</v>
      </c>
    </row>
    <row r="3354" spans="2:14" x14ac:dyDescent="0.25">
      <c r="B3354" s="2" t="s">
        <v>3500</v>
      </c>
      <c r="C3354" s="2" t="s">
        <v>3501</v>
      </c>
      <c r="D3354" s="2" t="s">
        <v>16</v>
      </c>
      <c r="E3354" s="2" t="s">
        <v>17</v>
      </c>
      <c r="F3354" s="2" t="s">
        <v>18</v>
      </c>
      <c r="G3354" s="2" t="s">
        <v>175</v>
      </c>
      <c r="H3354" s="2" t="s">
        <v>3502</v>
      </c>
      <c r="I3354" s="2">
        <v>41349</v>
      </c>
      <c r="J3354" s="2">
        <v>0</v>
      </c>
      <c r="K3354" s="2" t="s">
        <v>3505</v>
      </c>
      <c r="L3354" s="3">
        <v>45794</v>
      </c>
      <c r="M3354" s="3">
        <v>46447</v>
      </c>
      <c r="N3354" s="2" t="s">
        <v>337</v>
      </c>
    </row>
    <row r="3355" spans="2:14" x14ac:dyDescent="0.25">
      <c r="B3355" s="2" t="s">
        <v>3500</v>
      </c>
      <c r="C3355" s="2" t="s">
        <v>3501</v>
      </c>
      <c r="D3355" s="2" t="s">
        <v>16</v>
      </c>
      <c r="E3355" s="2" t="s">
        <v>17</v>
      </c>
      <c r="F3355" s="2" t="s">
        <v>18</v>
      </c>
      <c r="G3355" s="2" t="s">
        <v>175</v>
      </c>
      <c r="H3355" s="2" t="s">
        <v>3502</v>
      </c>
      <c r="I3355" s="2">
        <v>41349</v>
      </c>
      <c r="J3355" s="2">
        <v>0</v>
      </c>
      <c r="K3355" s="2" t="s">
        <v>3506</v>
      </c>
      <c r="L3355" s="3">
        <v>45861</v>
      </c>
      <c r="M3355" s="3">
        <v>46539</v>
      </c>
      <c r="N3355" s="2" t="s">
        <v>337</v>
      </c>
    </row>
    <row r="3356" spans="2:14" x14ac:dyDescent="0.25">
      <c r="B3356" s="2" t="s">
        <v>3500</v>
      </c>
      <c r="C3356" s="2" t="s">
        <v>3501</v>
      </c>
      <c r="D3356" s="2" t="s">
        <v>16</v>
      </c>
      <c r="E3356" s="2" t="s">
        <v>17</v>
      </c>
      <c r="F3356" s="2" t="s">
        <v>18</v>
      </c>
      <c r="G3356" s="2" t="s">
        <v>175</v>
      </c>
      <c r="H3356" s="2" t="s">
        <v>3502</v>
      </c>
      <c r="I3356" s="2">
        <v>41349</v>
      </c>
      <c r="J3356" s="2">
        <v>0</v>
      </c>
      <c r="K3356" s="2" t="s">
        <v>3507</v>
      </c>
      <c r="L3356" s="3">
        <v>45913</v>
      </c>
      <c r="M3356" s="3">
        <v>46569</v>
      </c>
      <c r="N3356" s="2" t="s">
        <v>337</v>
      </c>
    </row>
    <row r="3357" spans="2:14" x14ac:dyDescent="0.25">
      <c r="B3357" s="2" t="s">
        <v>3500</v>
      </c>
      <c r="C3357" s="2" t="s">
        <v>3501</v>
      </c>
      <c r="D3357" s="2" t="s">
        <v>16</v>
      </c>
      <c r="E3357" s="2" t="s">
        <v>17</v>
      </c>
      <c r="F3357" s="2" t="s">
        <v>18</v>
      </c>
      <c r="G3357" s="2" t="s">
        <v>175</v>
      </c>
      <c r="H3357" s="2" t="s">
        <v>3502</v>
      </c>
      <c r="I3357" s="2">
        <v>41349</v>
      </c>
      <c r="J3357" s="2">
        <v>0</v>
      </c>
      <c r="K3357" s="2" t="s">
        <v>3508</v>
      </c>
      <c r="L3357" s="3">
        <v>45987</v>
      </c>
      <c r="M3357" s="3">
        <v>46661</v>
      </c>
      <c r="N3357" s="2" t="s">
        <v>337</v>
      </c>
    </row>
    <row r="3358" spans="2:14" x14ac:dyDescent="0.25">
      <c r="B3358" s="2" t="s">
        <v>3500</v>
      </c>
      <c r="C3358" s="2" t="s">
        <v>3501</v>
      </c>
      <c r="D3358" s="2" t="s">
        <v>16</v>
      </c>
      <c r="E3358" s="2" t="s">
        <v>17</v>
      </c>
      <c r="F3358" s="2" t="s">
        <v>18</v>
      </c>
      <c r="G3358" s="2" t="s">
        <v>175</v>
      </c>
      <c r="H3358" s="2" t="s">
        <v>3502</v>
      </c>
      <c r="I3358" s="2">
        <v>41349</v>
      </c>
      <c r="J3358" s="2">
        <v>0</v>
      </c>
      <c r="K3358" s="2" t="s">
        <v>3509</v>
      </c>
      <c r="L3358" s="3">
        <v>46045</v>
      </c>
      <c r="M3358" s="3">
        <v>46692</v>
      </c>
      <c r="N3358" s="2" t="s">
        <v>337</v>
      </c>
    </row>
    <row r="3359" spans="2:14" x14ac:dyDescent="0.25">
      <c r="B3359" s="2" t="s">
        <v>3500</v>
      </c>
      <c r="C3359" s="2" t="s">
        <v>3501</v>
      </c>
      <c r="D3359" s="2" t="s">
        <v>16</v>
      </c>
      <c r="E3359" s="2" t="s">
        <v>17</v>
      </c>
      <c r="F3359" s="2" t="s">
        <v>18</v>
      </c>
      <c r="G3359" s="2" t="s">
        <v>175</v>
      </c>
      <c r="H3359" s="2" t="s">
        <v>3502</v>
      </c>
      <c r="I3359" s="2">
        <v>41349</v>
      </c>
      <c r="J3359" s="2">
        <v>1499</v>
      </c>
      <c r="K3359" s="2" t="s">
        <v>3510</v>
      </c>
      <c r="L3359" s="3">
        <v>46129</v>
      </c>
      <c r="M3359" s="3">
        <v>46813</v>
      </c>
      <c r="N3359" s="2" t="s">
        <v>337</v>
      </c>
    </row>
    <row r="3360" spans="2:14" x14ac:dyDescent="0.25">
      <c r="B3360" s="2" t="s">
        <v>3500</v>
      </c>
      <c r="C3360" s="2" t="s">
        <v>3501</v>
      </c>
      <c r="D3360" s="2" t="s">
        <v>16</v>
      </c>
      <c r="E3360" s="2" t="s">
        <v>17</v>
      </c>
      <c r="F3360" s="2" t="s">
        <v>18</v>
      </c>
      <c r="G3360" s="2" t="s">
        <v>175</v>
      </c>
      <c r="H3360" s="2" t="s">
        <v>3502</v>
      </c>
      <c r="I3360" s="2">
        <v>41349</v>
      </c>
      <c r="J3360" s="2">
        <v>24850</v>
      </c>
      <c r="K3360" s="2" t="s">
        <v>3511</v>
      </c>
      <c r="L3360" s="3">
        <v>46144</v>
      </c>
      <c r="M3360" s="3">
        <v>46844</v>
      </c>
      <c r="N3360" s="2" t="s">
        <v>337</v>
      </c>
    </row>
    <row r="3361" spans="2:14" x14ac:dyDescent="0.25">
      <c r="B3361" s="2" t="s">
        <v>3500</v>
      </c>
      <c r="C3361" s="2" t="s">
        <v>3501</v>
      </c>
      <c r="D3361" s="2" t="s">
        <v>16</v>
      </c>
      <c r="E3361" s="2" t="s">
        <v>17</v>
      </c>
      <c r="F3361" s="2" t="s">
        <v>18</v>
      </c>
      <c r="G3361" s="2" t="s">
        <v>175</v>
      </c>
      <c r="H3361" s="2" t="s">
        <v>3502</v>
      </c>
      <c r="I3361" s="2">
        <v>41349</v>
      </c>
      <c r="J3361" s="2">
        <v>12500</v>
      </c>
      <c r="K3361" s="2" t="s">
        <v>3512</v>
      </c>
      <c r="L3361" s="3">
        <v>46157</v>
      </c>
      <c r="M3361" s="3">
        <v>46844</v>
      </c>
      <c r="N3361" s="2" t="s">
        <v>337</v>
      </c>
    </row>
    <row r="3362" spans="2:14" x14ac:dyDescent="0.25">
      <c r="B3362" s="2" t="s">
        <v>3500</v>
      </c>
      <c r="C3362" s="2" t="s">
        <v>3501</v>
      </c>
      <c r="D3362" s="2" t="s">
        <v>16</v>
      </c>
      <c r="E3362" s="2" t="s">
        <v>142</v>
      </c>
      <c r="F3362" s="2" t="s">
        <v>18</v>
      </c>
      <c r="G3362" s="2" t="s">
        <v>175</v>
      </c>
      <c r="H3362" s="2" t="s">
        <v>3502</v>
      </c>
      <c r="I3362" s="2">
        <v>41349</v>
      </c>
      <c r="J3362" s="2">
        <v>0</v>
      </c>
      <c r="K3362" s="2" t="s">
        <v>3504</v>
      </c>
      <c r="L3362" s="3">
        <v>45701</v>
      </c>
      <c r="M3362" s="3">
        <v>46388</v>
      </c>
      <c r="N3362" s="2" t="s">
        <v>337</v>
      </c>
    </row>
    <row r="3363" spans="2:14" x14ac:dyDescent="0.25">
      <c r="B3363" s="2" t="s">
        <v>3500</v>
      </c>
      <c r="C3363" s="2" t="s">
        <v>3501</v>
      </c>
      <c r="D3363" s="2" t="s">
        <v>16</v>
      </c>
      <c r="E3363" s="2" t="s">
        <v>142</v>
      </c>
      <c r="F3363" s="2" t="s">
        <v>18</v>
      </c>
      <c r="G3363" s="2" t="s">
        <v>175</v>
      </c>
      <c r="H3363" s="2" t="s">
        <v>3502</v>
      </c>
      <c r="I3363" s="2">
        <v>41349</v>
      </c>
      <c r="J3363" s="2">
        <v>0</v>
      </c>
      <c r="K3363" s="2" t="s">
        <v>3509</v>
      </c>
      <c r="L3363" s="3">
        <v>46045</v>
      </c>
      <c r="M3363" s="3">
        <v>46692</v>
      </c>
      <c r="N3363" s="2" t="s">
        <v>337</v>
      </c>
    </row>
    <row r="3364" spans="2:14" x14ac:dyDescent="0.25">
      <c r="B3364" s="2" t="s">
        <v>3500</v>
      </c>
      <c r="C3364" s="2" t="s">
        <v>3501</v>
      </c>
      <c r="D3364" s="2" t="s">
        <v>16</v>
      </c>
      <c r="E3364" s="2" t="s">
        <v>142</v>
      </c>
      <c r="F3364" s="2" t="s">
        <v>18</v>
      </c>
      <c r="G3364" s="2" t="s">
        <v>175</v>
      </c>
      <c r="H3364" s="2" t="s">
        <v>3502</v>
      </c>
      <c r="I3364" s="2">
        <v>41349</v>
      </c>
      <c r="J3364" s="2">
        <v>2500</v>
      </c>
      <c r="K3364" s="2" t="s">
        <v>3512</v>
      </c>
      <c r="L3364" s="3">
        <v>46157</v>
      </c>
      <c r="M3364" s="3">
        <v>46844</v>
      </c>
      <c r="N3364" s="2" t="s">
        <v>337</v>
      </c>
    </row>
    <row r="3365" spans="2:14" x14ac:dyDescent="0.25">
      <c r="B3365" s="2" t="s">
        <v>3513</v>
      </c>
      <c r="C3365" s="2" t="s">
        <v>3514</v>
      </c>
      <c r="D3365" s="2" t="s">
        <v>16</v>
      </c>
      <c r="E3365" s="2" t="s">
        <v>17</v>
      </c>
      <c r="F3365" s="2" t="s">
        <v>18</v>
      </c>
      <c r="G3365" s="2" t="s">
        <v>175</v>
      </c>
      <c r="H3365" s="2" t="s">
        <v>3502</v>
      </c>
      <c r="I3365" s="2">
        <v>0</v>
      </c>
      <c r="J3365" s="2">
        <v>0</v>
      </c>
      <c r="K3365" s="2" t="s">
        <v>470</v>
      </c>
      <c r="L3365" s="2" t="s">
        <v>30</v>
      </c>
      <c r="M3365" s="2" t="s">
        <v>30</v>
      </c>
      <c r="N3365" s="2" t="s">
        <v>337</v>
      </c>
    </row>
    <row r="3366" spans="2:14" x14ac:dyDescent="0.25">
      <c r="B3366" s="2" t="s">
        <v>3513</v>
      </c>
      <c r="C3366" s="2" t="s">
        <v>3514</v>
      </c>
      <c r="D3366" s="2" t="s">
        <v>16</v>
      </c>
      <c r="E3366" s="2" t="s">
        <v>17</v>
      </c>
      <c r="F3366" s="2" t="s">
        <v>18</v>
      </c>
      <c r="G3366" s="2" t="s">
        <v>175</v>
      </c>
      <c r="H3366" s="2" t="s">
        <v>3502</v>
      </c>
      <c r="I3366" s="2">
        <v>0</v>
      </c>
      <c r="J3366" s="2">
        <v>0</v>
      </c>
      <c r="K3366" s="2" t="s">
        <v>3515</v>
      </c>
      <c r="L3366" s="3">
        <v>45833</v>
      </c>
      <c r="M3366" s="3">
        <v>46388</v>
      </c>
      <c r="N3366" s="2" t="s">
        <v>337</v>
      </c>
    </row>
    <row r="3367" spans="2:14" x14ac:dyDescent="0.25">
      <c r="B3367" s="2" t="s">
        <v>3516</v>
      </c>
      <c r="C3367" s="2" t="s">
        <v>3517</v>
      </c>
      <c r="D3367" s="2" t="s">
        <v>16</v>
      </c>
      <c r="E3367" s="2" t="s">
        <v>17</v>
      </c>
      <c r="F3367" s="2" t="s">
        <v>18</v>
      </c>
      <c r="G3367" s="2" t="s">
        <v>19</v>
      </c>
      <c r="H3367" s="2" t="s">
        <v>3518</v>
      </c>
      <c r="I3367" s="2">
        <v>115</v>
      </c>
      <c r="J3367" s="2">
        <v>115</v>
      </c>
      <c r="K3367" s="2" t="s">
        <v>3519</v>
      </c>
      <c r="L3367" s="3">
        <v>44958</v>
      </c>
      <c r="M3367" s="3">
        <v>46600</v>
      </c>
      <c r="N3367" s="2" t="s">
        <v>701</v>
      </c>
    </row>
    <row r="3368" spans="2:14" x14ac:dyDescent="0.25">
      <c r="B3368" s="2" t="s">
        <v>3520</v>
      </c>
      <c r="C3368" s="2" t="s">
        <v>3521</v>
      </c>
      <c r="D3368" s="2" t="s">
        <v>16</v>
      </c>
      <c r="E3368" s="2" t="s">
        <v>17</v>
      </c>
      <c r="F3368" s="2" t="s">
        <v>18</v>
      </c>
      <c r="G3368" s="2" t="s">
        <v>175</v>
      </c>
      <c r="H3368" s="2" t="s">
        <v>3522</v>
      </c>
      <c r="I3368" s="2">
        <v>0</v>
      </c>
      <c r="J3368" s="2">
        <v>0</v>
      </c>
      <c r="K3368" s="2" t="s">
        <v>3523</v>
      </c>
      <c r="L3368" s="3">
        <v>44958</v>
      </c>
      <c r="M3368" s="3">
        <v>46419</v>
      </c>
      <c r="N3368" s="2" t="s">
        <v>1705</v>
      </c>
    </row>
    <row r="3369" spans="2:14" hidden="1" x14ac:dyDescent="0.25">
      <c r="B3369" s="2" t="s">
        <v>3520</v>
      </c>
      <c r="C3369" s="2" t="s">
        <v>3521</v>
      </c>
      <c r="D3369" s="2" t="s">
        <v>16</v>
      </c>
      <c r="E3369" s="2" t="s">
        <v>233</v>
      </c>
      <c r="F3369" s="2" t="s">
        <v>18</v>
      </c>
      <c r="G3369" s="2" t="s">
        <v>175</v>
      </c>
      <c r="H3369" s="2" t="s">
        <v>3522</v>
      </c>
      <c r="I3369" s="2">
        <v>0</v>
      </c>
      <c r="J3369" s="2">
        <v>0</v>
      </c>
      <c r="K3369" s="2">
        <v>0</v>
      </c>
      <c r="L3369" s="3">
        <v>45931</v>
      </c>
      <c r="M3369" s="2" t="s">
        <v>30</v>
      </c>
      <c r="N3369" s="2" t="s">
        <v>1705</v>
      </c>
    </row>
    <row r="3370" spans="2:14" x14ac:dyDescent="0.25">
      <c r="B3370" s="2" t="s">
        <v>3524</v>
      </c>
      <c r="C3370" s="2" t="s">
        <v>3525</v>
      </c>
      <c r="D3370" s="2" t="s">
        <v>16</v>
      </c>
      <c r="E3370" s="2" t="s">
        <v>17</v>
      </c>
      <c r="F3370" s="2" t="s">
        <v>18</v>
      </c>
      <c r="G3370" s="2" t="s">
        <v>175</v>
      </c>
      <c r="H3370" s="2" t="s">
        <v>3522</v>
      </c>
      <c r="I3370" s="2">
        <v>0</v>
      </c>
      <c r="J3370" s="2">
        <v>0</v>
      </c>
      <c r="K3370" s="2" t="s">
        <v>3526</v>
      </c>
      <c r="L3370" s="3">
        <v>44958</v>
      </c>
      <c r="M3370" s="3">
        <v>46357</v>
      </c>
      <c r="N3370" s="2" t="s">
        <v>1705</v>
      </c>
    </row>
    <row r="3371" spans="2:14" hidden="1" x14ac:dyDescent="0.25">
      <c r="B3371" s="2" t="s">
        <v>3524</v>
      </c>
      <c r="C3371" s="2" t="s">
        <v>3525</v>
      </c>
      <c r="D3371" s="2" t="s">
        <v>16</v>
      </c>
      <c r="E3371" s="2" t="s">
        <v>233</v>
      </c>
      <c r="F3371" s="2" t="s">
        <v>18</v>
      </c>
      <c r="G3371" s="2" t="s">
        <v>175</v>
      </c>
      <c r="H3371" s="2" t="s">
        <v>3522</v>
      </c>
      <c r="I3371" s="2">
        <v>0</v>
      </c>
      <c r="J3371" s="2">
        <v>0</v>
      </c>
      <c r="K3371" s="2">
        <v>0</v>
      </c>
      <c r="L3371" s="3">
        <v>45931</v>
      </c>
      <c r="M3371" s="2" t="s">
        <v>30</v>
      </c>
      <c r="N3371" s="2" t="s">
        <v>1705</v>
      </c>
    </row>
    <row r="3372" spans="2:14" x14ac:dyDescent="0.25">
      <c r="B3372" s="2" t="s">
        <v>3527</v>
      </c>
      <c r="C3372" s="2" t="s">
        <v>3528</v>
      </c>
      <c r="D3372" s="2" t="s">
        <v>16</v>
      </c>
      <c r="E3372" s="2" t="s">
        <v>17</v>
      </c>
      <c r="F3372" s="2" t="s">
        <v>138</v>
      </c>
      <c r="G3372" s="2" t="s">
        <v>138</v>
      </c>
      <c r="H3372" s="2" t="s">
        <v>3529</v>
      </c>
      <c r="I3372" s="2">
        <v>6988</v>
      </c>
      <c r="J3372" s="2">
        <v>0</v>
      </c>
      <c r="K3372" s="2" t="s">
        <v>470</v>
      </c>
      <c r="L3372" s="2" t="s">
        <v>30</v>
      </c>
      <c r="M3372" s="2" t="s">
        <v>30</v>
      </c>
      <c r="N3372" s="2" t="s">
        <v>92</v>
      </c>
    </row>
    <row r="3373" spans="2:14" x14ac:dyDescent="0.25">
      <c r="B3373" s="2" t="s">
        <v>3527</v>
      </c>
      <c r="C3373" s="2" t="s">
        <v>3528</v>
      </c>
      <c r="D3373" s="2" t="s">
        <v>16</v>
      </c>
      <c r="E3373" s="2" t="s">
        <v>17</v>
      </c>
      <c r="F3373" s="2" t="s">
        <v>138</v>
      </c>
      <c r="G3373" s="2" t="s">
        <v>138</v>
      </c>
      <c r="H3373" s="2" t="s">
        <v>3529</v>
      </c>
      <c r="I3373" s="2">
        <v>6988</v>
      </c>
      <c r="J3373" s="2">
        <v>0</v>
      </c>
      <c r="K3373" s="2" t="s">
        <v>3530</v>
      </c>
      <c r="L3373" s="3">
        <v>46071</v>
      </c>
      <c r="M3373" s="3">
        <v>47484</v>
      </c>
      <c r="N3373" s="2" t="s">
        <v>92</v>
      </c>
    </row>
    <row r="3374" spans="2:14" x14ac:dyDescent="0.25">
      <c r="B3374" s="2" t="s">
        <v>3527</v>
      </c>
      <c r="C3374" s="2" t="s">
        <v>3528</v>
      </c>
      <c r="D3374" s="2" t="s">
        <v>16</v>
      </c>
      <c r="E3374" s="2" t="s">
        <v>17</v>
      </c>
      <c r="F3374" s="2" t="s">
        <v>138</v>
      </c>
      <c r="G3374" s="2" t="s">
        <v>138</v>
      </c>
      <c r="H3374" s="2" t="s">
        <v>3529</v>
      </c>
      <c r="I3374" s="2">
        <v>6988</v>
      </c>
      <c r="J3374" s="2">
        <v>0</v>
      </c>
      <c r="K3374" s="2" t="s">
        <v>3531</v>
      </c>
      <c r="L3374" s="3">
        <v>46071</v>
      </c>
      <c r="M3374" s="3">
        <v>47484</v>
      </c>
      <c r="N3374" s="2" t="s">
        <v>92</v>
      </c>
    </row>
    <row r="3375" spans="2:14" x14ac:dyDescent="0.25">
      <c r="B3375" s="2" t="s">
        <v>3527</v>
      </c>
      <c r="C3375" s="2" t="s">
        <v>3528</v>
      </c>
      <c r="D3375" s="2" t="s">
        <v>16</v>
      </c>
      <c r="E3375" s="2" t="s">
        <v>17</v>
      </c>
      <c r="F3375" s="2" t="s">
        <v>138</v>
      </c>
      <c r="G3375" s="2" t="s">
        <v>138</v>
      </c>
      <c r="H3375" s="2" t="s">
        <v>3529</v>
      </c>
      <c r="I3375" s="2">
        <v>6988</v>
      </c>
      <c r="J3375" s="2">
        <v>4</v>
      </c>
      <c r="K3375" s="2" t="s">
        <v>3532</v>
      </c>
      <c r="L3375" s="3">
        <v>46071</v>
      </c>
      <c r="M3375" s="3">
        <v>47484</v>
      </c>
      <c r="N3375" s="2" t="s">
        <v>92</v>
      </c>
    </row>
    <row r="3376" spans="2:14" x14ac:dyDescent="0.25">
      <c r="B3376" s="2" t="s">
        <v>3527</v>
      </c>
      <c r="C3376" s="2" t="s">
        <v>3528</v>
      </c>
      <c r="D3376" s="2" t="s">
        <v>16</v>
      </c>
      <c r="E3376" s="2" t="s">
        <v>17</v>
      </c>
      <c r="F3376" s="2" t="s">
        <v>138</v>
      </c>
      <c r="G3376" s="2" t="s">
        <v>138</v>
      </c>
      <c r="H3376" s="2" t="s">
        <v>3529</v>
      </c>
      <c r="I3376" s="2">
        <v>6988</v>
      </c>
      <c r="J3376" s="2">
        <v>0</v>
      </c>
      <c r="K3376" s="2" t="s">
        <v>3533</v>
      </c>
      <c r="L3376" s="3">
        <v>46071</v>
      </c>
      <c r="M3376" s="3">
        <v>47484</v>
      </c>
      <c r="N3376" s="2" t="s">
        <v>92</v>
      </c>
    </row>
    <row r="3377" spans="2:14" x14ac:dyDescent="0.25">
      <c r="B3377" s="2" t="s">
        <v>3527</v>
      </c>
      <c r="C3377" s="2" t="s">
        <v>3528</v>
      </c>
      <c r="D3377" s="2" t="s">
        <v>16</v>
      </c>
      <c r="E3377" s="2" t="s">
        <v>17</v>
      </c>
      <c r="F3377" s="2" t="s">
        <v>138</v>
      </c>
      <c r="G3377" s="2" t="s">
        <v>138</v>
      </c>
      <c r="H3377" s="2" t="s">
        <v>3529</v>
      </c>
      <c r="I3377" s="2">
        <v>6988</v>
      </c>
      <c r="J3377" s="2">
        <v>0</v>
      </c>
      <c r="K3377" s="2" t="s">
        <v>3534</v>
      </c>
      <c r="L3377" s="3">
        <v>46071</v>
      </c>
      <c r="M3377" s="3">
        <v>47515</v>
      </c>
      <c r="N3377" s="2" t="s">
        <v>92</v>
      </c>
    </row>
    <row r="3378" spans="2:14" x14ac:dyDescent="0.25">
      <c r="B3378" s="2" t="s">
        <v>3527</v>
      </c>
      <c r="C3378" s="2" t="s">
        <v>3528</v>
      </c>
      <c r="D3378" s="2" t="s">
        <v>16</v>
      </c>
      <c r="E3378" s="2" t="s">
        <v>17</v>
      </c>
      <c r="F3378" s="2" t="s">
        <v>138</v>
      </c>
      <c r="G3378" s="2" t="s">
        <v>138</v>
      </c>
      <c r="H3378" s="2" t="s">
        <v>3529</v>
      </c>
      <c r="I3378" s="2">
        <v>6988</v>
      </c>
      <c r="J3378" s="2">
        <v>0</v>
      </c>
      <c r="K3378" s="2" t="s">
        <v>3535</v>
      </c>
      <c r="L3378" s="3">
        <v>46129</v>
      </c>
      <c r="M3378" s="3">
        <v>47515</v>
      </c>
      <c r="N3378" s="2" t="s">
        <v>92</v>
      </c>
    </row>
    <row r="3379" spans="2:14" x14ac:dyDescent="0.25">
      <c r="B3379" s="2" t="s">
        <v>3527</v>
      </c>
      <c r="C3379" s="2" t="s">
        <v>3528</v>
      </c>
      <c r="D3379" s="2" t="s">
        <v>16</v>
      </c>
      <c r="E3379" s="2" t="s">
        <v>17</v>
      </c>
      <c r="F3379" s="2" t="s">
        <v>138</v>
      </c>
      <c r="G3379" s="2" t="s">
        <v>138</v>
      </c>
      <c r="H3379" s="2" t="s">
        <v>3529</v>
      </c>
      <c r="I3379" s="2">
        <v>6988</v>
      </c>
      <c r="J3379" s="2">
        <v>0</v>
      </c>
      <c r="K3379" s="2" t="s">
        <v>3536</v>
      </c>
      <c r="L3379" s="3">
        <v>46129</v>
      </c>
      <c r="M3379" s="3">
        <v>47515</v>
      </c>
      <c r="N3379" s="2" t="s">
        <v>92</v>
      </c>
    </row>
    <row r="3380" spans="2:14" x14ac:dyDescent="0.25">
      <c r="B3380" s="2" t="s">
        <v>3527</v>
      </c>
      <c r="C3380" s="2" t="s">
        <v>3528</v>
      </c>
      <c r="D3380" s="2" t="s">
        <v>16</v>
      </c>
      <c r="E3380" s="2" t="s">
        <v>17</v>
      </c>
      <c r="F3380" s="2" t="s">
        <v>138</v>
      </c>
      <c r="G3380" s="2" t="s">
        <v>138</v>
      </c>
      <c r="H3380" s="2" t="s">
        <v>3529</v>
      </c>
      <c r="I3380" s="2">
        <v>6988</v>
      </c>
      <c r="J3380" s="2">
        <v>3840</v>
      </c>
      <c r="K3380" s="2" t="s">
        <v>3537</v>
      </c>
      <c r="L3380" s="3">
        <v>46129</v>
      </c>
      <c r="M3380" s="3">
        <v>47543</v>
      </c>
      <c r="N3380" s="2" t="s">
        <v>92</v>
      </c>
    </row>
    <row r="3381" spans="2:14" x14ac:dyDescent="0.25">
      <c r="B3381" s="2" t="s">
        <v>3527</v>
      </c>
      <c r="C3381" s="2" t="s">
        <v>3528</v>
      </c>
      <c r="D3381" s="2" t="s">
        <v>16</v>
      </c>
      <c r="E3381" s="2" t="s">
        <v>17</v>
      </c>
      <c r="F3381" s="2" t="s">
        <v>138</v>
      </c>
      <c r="G3381" s="2" t="s">
        <v>138</v>
      </c>
      <c r="H3381" s="2" t="s">
        <v>3529</v>
      </c>
      <c r="I3381" s="2">
        <v>6988</v>
      </c>
      <c r="J3381" s="2">
        <v>3144</v>
      </c>
      <c r="K3381" s="2" t="s">
        <v>3538</v>
      </c>
      <c r="L3381" s="3">
        <v>46129</v>
      </c>
      <c r="M3381" s="3">
        <v>47543</v>
      </c>
      <c r="N3381" s="2" t="s">
        <v>92</v>
      </c>
    </row>
    <row r="3382" spans="2:14" x14ac:dyDescent="0.25">
      <c r="B3382" s="2" t="s">
        <v>3527</v>
      </c>
      <c r="C3382" s="2" t="s">
        <v>3528</v>
      </c>
      <c r="D3382" s="2" t="s">
        <v>16</v>
      </c>
      <c r="E3382" s="2" t="s">
        <v>17</v>
      </c>
      <c r="F3382" s="2" t="s">
        <v>138</v>
      </c>
      <c r="G3382" s="2" t="s">
        <v>138</v>
      </c>
      <c r="H3382" s="2" t="s">
        <v>3529</v>
      </c>
      <c r="I3382" s="2">
        <v>6988</v>
      </c>
      <c r="J3382" s="2">
        <v>0</v>
      </c>
      <c r="K3382" s="2" t="s">
        <v>3539</v>
      </c>
      <c r="L3382" s="3">
        <v>45997</v>
      </c>
      <c r="M3382" s="3">
        <v>47362</v>
      </c>
      <c r="N3382" s="2" t="s">
        <v>92</v>
      </c>
    </row>
    <row r="3383" spans="2:14" x14ac:dyDescent="0.25">
      <c r="B3383" s="2" t="s">
        <v>3527</v>
      </c>
      <c r="C3383" s="2" t="s">
        <v>3528</v>
      </c>
      <c r="D3383" s="2" t="s">
        <v>16</v>
      </c>
      <c r="E3383" s="2" t="s">
        <v>17</v>
      </c>
      <c r="F3383" s="2" t="s">
        <v>138</v>
      </c>
      <c r="G3383" s="2" t="s">
        <v>138</v>
      </c>
      <c r="H3383" s="2" t="s">
        <v>3529</v>
      </c>
      <c r="I3383" s="2">
        <v>6988</v>
      </c>
      <c r="J3383" s="2">
        <v>0</v>
      </c>
      <c r="K3383" s="2" t="s">
        <v>3540</v>
      </c>
      <c r="L3383" s="3">
        <v>45997</v>
      </c>
      <c r="M3383" s="3">
        <v>47362</v>
      </c>
      <c r="N3383" s="2" t="s">
        <v>92</v>
      </c>
    </row>
    <row r="3384" spans="2:14" x14ac:dyDescent="0.25">
      <c r="B3384" s="2" t="s">
        <v>3527</v>
      </c>
      <c r="C3384" s="2" t="s">
        <v>3528</v>
      </c>
      <c r="D3384" s="2" t="s">
        <v>16</v>
      </c>
      <c r="E3384" s="2" t="s">
        <v>17</v>
      </c>
      <c r="F3384" s="2" t="s">
        <v>138</v>
      </c>
      <c r="G3384" s="2" t="s">
        <v>138</v>
      </c>
      <c r="H3384" s="2" t="s">
        <v>3529</v>
      </c>
      <c r="I3384" s="2">
        <v>6988</v>
      </c>
      <c r="J3384" s="2">
        <v>0</v>
      </c>
      <c r="K3384" s="2" t="s">
        <v>3541</v>
      </c>
      <c r="L3384" s="3">
        <v>46062</v>
      </c>
      <c r="M3384" s="3">
        <v>47453</v>
      </c>
      <c r="N3384" s="2" t="s">
        <v>92</v>
      </c>
    </row>
    <row r="3385" spans="2:14" x14ac:dyDescent="0.25">
      <c r="B3385" s="2" t="s">
        <v>3527</v>
      </c>
      <c r="C3385" s="2" t="s">
        <v>3528</v>
      </c>
      <c r="D3385" s="2" t="s">
        <v>16</v>
      </c>
      <c r="E3385" s="2" t="s">
        <v>17</v>
      </c>
      <c r="F3385" s="2" t="s">
        <v>138</v>
      </c>
      <c r="G3385" s="2" t="s">
        <v>138</v>
      </c>
      <c r="H3385" s="2" t="s">
        <v>3529</v>
      </c>
      <c r="I3385" s="2">
        <v>6988</v>
      </c>
      <c r="J3385" s="2">
        <v>0</v>
      </c>
      <c r="K3385" s="2" t="s">
        <v>3542</v>
      </c>
      <c r="L3385" s="3">
        <v>46062</v>
      </c>
      <c r="M3385" s="3">
        <v>47453</v>
      </c>
      <c r="N3385" s="2" t="s">
        <v>92</v>
      </c>
    </row>
    <row r="3386" spans="2:14" x14ac:dyDescent="0.25">
      <c r="B3386" s="2" t="s">
        <v>3527</v>
      </c>
      <c r="C3386" s="2" t="s">
        <v>3528</v>
      </c>
      <c r="D3386" s="2" t="s">
        <v>16</v>
      </c>
      <c r="E3386" s="2" t="s">
        <v>17</v>
      </c>
      <c r="F3386" s="2" t="s">
        <v>138</v>
      </c>
      <c r="G3386" s="2" t="s">
        <v>138</v>
      </c>
      <c r="H3386" s="2" t="s">
        <v>3529</v>
      </c>
      <c r="I3386" s="2">
        <v>6988</v>
      </c>
      <c r="J3386" s="2">
        <v>0</v>
      </c>
      <c r="K3386" s="2" t="s">
        <v>3543</v>
      </c>
      <c r="L3386" s="3">
        <v>46062</v>
      </c>
      <c r="M3386" s="3">
        <v>47453</v>
      </c>
      <c r="N3386" s="2" t="s">
        <v>92</v>
      </c>
    </row>
    <row r="3387" spans="2:14" x14ac:dyDescent="0.25">
      <c r="B3387" s="2" t="s">
        <v>3527</v>
      </c>
      <c r="C3387" s="2" t="s">
        <v>3528</v>
      </c>
      <c r="D3387" s="2" t="s">
        <v>16</v>
      </c>
      <c r="E3387" s="2" t="s">
        <v>17</v>
      </c>
      <c r="F3387" s="2" t="s">
        <v>138</v>
      </c>
      <c r="G3387" s="2" t="s">
        <v>138</v>
      </c>
      <c r="H3387" s="2" t="s">
        <v>3529</v>
      </c>
      <c r="I3387" s="2">
        <v>6988</v>
      </c>
      <c r="J3387" s="2">
        <v>0</v>
      </c>
      <c r="K3387" s="2" t="s">
        <v>3544</v>
      </c>
      <c r="L3387" s="3">
        <v>46062</v>
      </c>
      <c r="M3387" s="3">
        <v>47453</v>
      </c>
      <c r="N3387" s="2" t="s">
        <v>92</v>
      </c>
    </row>
    <row r="3388" spans="2:14" x14ac:dyDescent="0.25">
      <c r="B3388" s="2" t="s">
        <v>3527</v>
      </c>
      <c r="C3388" s="2" t="s">
        <v>3528</v>
      </c>
      <c r="D3388" s="2" t="s">
        <v>16</v>
      </c>
      <c r="E3388" s="2" t="s">
        <v>181</v>
      </c>
      <c r="F3388" s="2" t="s">
        <v>138</v>
      </c>
      <c r="G3388" s="2" t="s">
        <v>138</v>
      </c>
      <c r="H3388" s="2" t="s">
        <v>3529</v>
      </c>
      <c r="I3388" s="2">
        <v>6988</v>
      </c>
      <c r="J3388" s="2">
        <v>0</v>
      </c>
      <c r="K3388" s="2" t="s">
        <v>3535</v>
      </c>
      <c r="L3388" s="3">
        <v>46129</v>
      </c>
      <c r="M3388" s="3">
        <v>47515</v>
      </c>
      <c r="N3388" s="2" t="s">
        <v>92</v>
      </c>
    </row>
    <row r="3389" spans="2:14" x14ac:dyDescent="0.25">
      <c r="B3389" s="2" t="s">
        <v>3527</v>
      </c>
      <c r="C3389" s="2" t="s">
        <v>3528</v>
      </c>
      <c r="D3389" s="2" t="s">
        <v>16</v>
      </c>
      <c r="E3389" s="2" t="s">
        <v>181</v>
      </c>
      <c r="F3389" s="2" t="s">
        <v>138</v>
      </c>
      <c r="G3389" s="2" t="s">
        <v>138</v>
      </c>
      <c r="H3389" s="2" t="s">
        <v>3529</v>
      </c>
      <c r="I3389" s="2">
        <v>6988</v>
      </c>
      <c r="J3389" s="2">
        <v>0</v>
      </c>
      <c r="K3389" s="2" t="s">
        <v>3536</v>
      </c>
      <c r="L3389" s="3">
        <v>46129</v>
      </c>
      <c r="M3389" s="3">
        <v>47515</v>
      </c>
      <c r="N3389" s="2" t="s">
        <v>92</v>
      </c>
    </row>
    <row r="3390" spans="2:14" x14ac:dyDescent="0.25">
      <c r="B3390" s="2" t="s">
        <v>3527</v>
      </c>
      <c r="C3390" s="2" t="s">
        <v>3528</v>
      </c>
      <c r="D3390" s="2" t="s">
        <v>16</v>
      </c>
      <c r="E3390" s="2" t="s">
        <v>181</v>
      </c>
      <c r="F3390" s="2" t="s">
        <v>138</v>
      </c>
      <c r="G3390" s="2" t="s">
        <v>138</v>
      </c>
      <c r="H3390" s="2" t="s">
        <v>3529</v>
      </c>
      <c r="I3390" s="2">
        <v>6988</v>
      </c>
      <c r="J3390" s="2">
        <v>0</v>
      </c>
      <c r="K3390" s="2" t="s">
        <v>3537</v>
      </c>
      <c r="L3390" s="3">
        <v>46129</v>
      </c>
      <c r="M3390" s="3">
        <v>47543</v>
      </c>
      <c r="N3390" s="2" t="s">
        <v>92</v>
      </c>
    </row>
    <row r="3391" spans="2:14" x14ac:dyDescent="0.25">
      <c r="B3391" s="2" t="s">
        <v>3527</v>
      </c>
      <c r="C3391" s="2" t="s">
        <v>3528</v>
      </c>
      <c r="D3391" s="2" t="s">
        <v>16</v>
      </c>
      <c r="E3391" s="2" t="s">
        <v>181</v>
      </c>
      <c r="F3391" s="2" t="s">
        <v>138</v>
      </c>
      <c r="G3391" s="2" t="s">
        <v>138</v>
      </c>
      <c r="H3391" s="2" t="s">
        <v>3529</v>
      </c>
      <c r="I3391" s="2">
        <v>6988</v>
      </c>
      <c r="J3391" s="2">
        <v>0</v>
      </c>
      <c r="K3391" s="2" t="s">
        <v>3538</v>
      </c>
      <c r="L3391" s="3">
        <v>46129</v>
      </c>
      <c r="M3391" s="3">
        <v>47543</v>
      </c>
      <c r="N3391" s="2" t="s">
        <v>92</v>
      </c>
    </row>
    <row r="3392" spans="2:14" x14ac:dyDescent="0.25">
      <c r="B3392" s="2" t="s">
        <v>3527</v>
      </c>
      <c r="C3392" s="2" t="s">
        <v>3528</v>
      </c>
      <c r="D3392" s="2" t="s">
        <v>16</v>
      </c>
      <c r="E3392" s="2" t="s">
        <v>142</v>
      </c>
      <c r="F3392" s="2" t="s">
        <v>138</v>
      </c>
      <c r="G3392" s="2" t="s">
        <v>138</v>
      </c>
      <c r="H3392" s="2" t="s">
        <v>3529</v>
      </c>
      <c r="I3392" s="2">
        <v>6988</v>
      </c>
      <c r="J3392" s="2">
        <v>0</v>
      </c>
      <c r="K3392" s="2" t="s">
        <v>3538</v>
      </c>
      <c r="L3392" s="3">
        <v>46129</v>
      </c>
      <c r="M3392" s="3">
        <v>47543</v>
      </c>
      <c r="N3392" s="2" t="s">
        <v>92</v>
      </c>
    </row>
    <row r="3393" spans="2:14" x14ac:dyDescent="0.25">
      <c r="B3393" s="2" t="s">
        <v>3527</v>
      </c>
      <c r="C3393" s="2" t="s">
        <v>3528</v>
      </c>
      <c r="D3393" s="2" t="s">
        <v>16</v>
      </c>
      <c r="E3393" s="2" t="s">
        <v>142</v>
      </c>
      <c r="F3393" s="2" t="s">
        <v>138</v>
      </c>
      <c r="G3393" s="2" t="s">
        <v>138</v>
      </c>
      <c r="H3393" s="2" t="s">
        <v>3529</v>
      </c>
      <c r="I3393" s="2">
        <v>6988</v>
      </c>
      <c r="J3393" s="2">
        <v>0</v>
      </c>
      <c r="K3393" s="2" t="s">
        <v>3544</v>
      </c>
      <c r="L3393" s="3">
        <v>46062</v>
      </c>
      <c r="M3393" s="3">
        <v>47453</v>
      </c>
      <c r="N3393" s="2" t="s">
        <v>92</v>
      </c>
    </row>
    <row r="3394" spans="2:14" x14ac:dyDescent="0.25">
      <c r="B3394" s="2" t="s">
        <v>3545</v>
      </c>
      <c r="C3394" s="2" t="s">
        <v>3546</v>
      </c>
      <c r="D3394" s="2" t="s">
        <v>16</v>
      </c>
      <c r="E3394" s="2" t="s">
        <v>17</v>
      </c>
      <c r="F3394" s="2" t="s">
        <v>18</v>
      </c>
      <c r="G3394" s="2" t="s">
        <v>19</v>
      </c>
      <c r="H3394" s="2" t="s">
        <v>3547</v>
      </c>
      <c r="I3394" s="2">
        <v>7192</v>
      </c>
      <c r="J3394" s="2">
        <v>0</v>
      </c>
      <c r="K3394" s="2" t="s">
        <v>3548</v>
      </c>
      <c r="L3394" s="3">
        <v>44958</v>
      </c>
      <c r="M3394" s="3">
        <v>45809</v>
      </c>
      <c r="N3394" s="2" t="s">
        <v>92</v>
      </c>
    </row>
    <row r="3395" spans="2:14" x14ac:dyDescent="0.25">
      <c r="B3395" s="2" t="s">
        <v>3545</v>
      </c>
      <c r="C3395" s="2" t="s">
        <v>3546</v>
      </c>
      <c r="D3395" s="2" t="s">
        <v>16</v>
      </c>
      <c r="E3395" s="2" t="s">
        <v>17</v>
      </c>
      <c r="F3395" s="2" t="s">
        <v>18</v>
      </c>
      <c r="G3395" s="2" t="s">
        <v>19</v>
      </c>
      <c r="H3395" s="2" t="s">
        <v>3547</v>
      </c>
      <c r="I3395" s="2">
        <v>7192</v>
      </c>
      <c r="J3395" s="2">
        <v>0</v>
      </c>
      <c r="K3395" s="2" t="s">
        <v>3549</v>
      </c>
      <c r="L3395" s="3">
        <v>45702</v>
      </c>
      <c r="M3395" s="3">
        <v>46023</v>
      </c>
      <c r="N3395" s="2" t="s">
        <v>92</v>
      </c>
    </row>
    <row r="3396" spans="2:14" x14ac:dyDescent="0.25">
      <c r="B3396" s="2" t="s">
        <v>3545</v>
      </c>
      <c r="C3396" s="2" t="s">
        <v>3546</v>
      </c>
      <c r="D3396" s="2" t="s">
        <v>16</v>
      </c>
      <c r="E3396" s="2" t="s">
        <v>17</v>
      </c>
      <c r="F3396" s="2" t="s">
        <v>18</v>
      </c>
      <c r="G3396" s="2" t="s">
        <v>19</v>
      </c>
      <c r="H3396" s="2" t="s">
        <v>3547</v>
      </c>
      <c r="I3396" s="2">
        <v>7192</v>
      </c>
      <c r="J3396" s="2">
        <v>0</v>
      </c>
      <c r="K3396" s="2" t="s">
        <v>3550</v>
      </c>
      <c r="L3396" s="3">
        <v>45705</v>
      </c>
      <c r="M3396" s="3">
        <v>46023</v>
      </c>
      <c r="N3396" s="2" t="s">
        <v>92</v>
      </c>
    </row>
    <row r="3397" spans="2:14" x14ac:dyDescent="0.25">
      <c r="B3397" s="2" t="s">
        <v>3545</v>
      </c>
      <c r="C3397" s="2" t="s">
        <v>3546</v>
      </c>
      <c r="D3397" s="2" t="s">
        <v>16</v>
      </c>
      <c r="E3397" s="2" t="s">
        <v>17</v>
      </c>
      <c r="F3397" s="2" t="s">
        <v>18</v>
      </c>
      <c r="G3397" s="2" t="s">
        <v>19</v>
      </c>
      <c r="H3397" s="2" t="s">
        <v>3547</v>
      </c>
      <c r="I3397" s="2">
        <v>7192</v>
      </c>
      <c r="J3397" s="2">
        <v>0</v>
      </c>
      <c r="K3397" s="2" t="s">
        <v>3551</v>
      </c>
      <c r="L3397" s="3">
        <v>45761</v>
      </c>
      <c r="M3397" s="3">
        <v>46082</v>
      </c>
      <c r="N3397" s="2" t="s">
        <v>92</v>
      </c>
    </row>
    <row r="3398" spans="2:14" x14ac:dyDescent="0.25">
      <c r="B3398" s="2" t="s">
        <v>3545</v>
      </c>
      <c r="C3398" s="2" t="s">
        <v>3546</v>
      </c>
      <c r="D3398" s="2" t="s">
        <v>16</v>
      </c>
      <c r="E3398" s="2" t="s">
        <v>17</v>
      </c>
      <c r="F3398" s="2" t="s">
        <v>18</v>
      </c>
      <c r="G3398" s="2" t="s">
        <v>19</v>
      </c>
      <c r="H3398" s="2" t="s">
        <v>3547</v>
      </c>
      <c r="I3398" s="2">
        <v>7192</v>
      </c>
      <c r="J3398" s="2">
        <v>0</v>
      </c>
      <c r="K3398" s="2" t="s">
        <v>3552</v>
      </c>
      <c r="L3398" s="3">
        <v>45776</v>
      </c>
      <c r="M3398" s="3">
        <v>46113</v>
      </c>
      <c r="N3398" s="2" t="s">
        <v>92</v>
      </c>
    </row>
    <row r="3399" spans="2:14" x14ac:dyDescent="0.25">
      <c r="B3399" s="2" t="s">
        <v>3545</v>
      </c>
      <c r="C3399" s="2" t="s">
        <v>3546</v>
      </c>
      <c r="D3399" s="2" t="s">
        <v>16</v>
      </c>
      <c r="E3399" s="2" t="s">
        <v>17</v>
      </c>
      <c r="F3399" s="2" t="s">
        <v>18</v>
      </c>
      <c r="G3399" s="2" t="s">
        <v>19</v>
      </c>
      <c r="H3399" s="2" t="s">
        <v>3547</v>
      </c>
      <c r="I3399" s="2">
        <v>7192</v>
      </c>
      <c r="J3399" s="2">
        <v>0</v>
      </c>
      <c r="K3399" s="2" t="s">
        <v>3553</v>
      </c>
      <c r="L3399" s="3">
        <v>45793</v>
      </c>
      <c r="M3399" s="3">
        <v>46143</v>
      </c>
      <c r="N3399" s="2" t="s">
        <v>92</v>
      </c>
    </row>
    <row r="3400" spans="2:14" x14ac:dyDescent="0.25">
      <c r="B3400" s="2" t="s">
        <v>3545</v>
      </c>
      <c r="C3400" s="2" t="s">
        <v>3546</v>
      </c>
      <c r="D3400" s="2" t="s">
        <v>16</v>
      </c>
      <c r="E3400" s="2" t="s">
        <v>17</v>
      </c>
      <c r="F3400" s="2" t="s">
        <v>18</v>
      </c>
      <c r="G3400" s="2" t="s">
        <v>19</v>
      </c>
      <c r="H3400" s="2" t="s">
        <v>3547</v>
      </c>
      <c r="I3400" s="2">
        <v>7192</v>
      </c>
      <c r="J3400" s="2">
        <v>0</v>
      </c>
      <c r="K3400" s="2" t="s">
        <v>3554</v>
      </c>
      <c r="L3400" s="3">
        <v>45948</v>
      </c>
      <c r="M3400" s="3">
        <v>46296</v>
      </c>
      <c r="N3400" s="2" t="s">
        <v>92</v>
      </c>
    </row>
    <row r="3401" spans="2:14" x14ac:dyDescent="0.25">
      <c r="B3401" s="2" t="s">
        <v>3545</v>
      </c>
      <c r="C3401" s="2" t="s">
        <v>3546</v>
      </c>
      <c r="D3401" s="2" t="s">
        <v>16</v>
      </c>
      <c r="E3401" s="2" t="s">
        <v>17</v>
      </c>
      <c r="F3401" s="2" t="s">
        <v>18</v>
      </c>
      <c r="G3401" s="2" t="s">
        <v>19</v>
      </c>
      <c r="H3401" s="2" t="s">
        <v>3547</v>
      </c>
      <c r="I3401" s="2">
        <v>7192</v>
      </c>
      <c r="J3401" s="2">
        <v>0</v>
      </c>
      <c r="K3401" s="2" t="s">
        <v>3555</v>
      </c>
      <c r="L3401" s="3">
        <v>45948</v>
      </c>
      <c r="M3401" s="3">
        <v>46296</v>
      </c>
      <c r="N3401" s="2" t="s">
        <v>92</v>
      </c>
    </row>
    <row r="3402" spans="2:14" x14ac:dyDescent="0.25">
      <c r="B3402" s="2" t="s">
        <v>3545</v>
      </c>
      <c r="C3402" s="2" t="s">
        <v>3546</v>
      </c>
      <c r="D3402" s="2" t="s">
        <v>16</v>
      </c>
      <c r="E3402" s="2" t="s">
        <v>17</v>
      </c>
      <c r="F3402" s="2" t="s">
        <v>18</v>
      </c>
      <c r="G3402" s="2" t="s">
        <v>19</v>
      </c>
      <c r="H3402" s="2" t="s">
        <v>3547</v>
      </c>
      <c r="I3402" s="2">
        <v>7192</v>
      </c>
      <c r="J3402" s="2">
        <v>0</v>
      </c>
      <c r="K3402" s="2" t="s">
        <v>3556</v>
      </c>
      <c r="L3402" s="3">
        <v>45958</v>
      </c>
      <c r="M3402" s="3">
        <v>46296</v>
      </c>
      <c r="N3402" s="2" t="s">
        <v>92</v>
      </c>
    </row>
    <row r="3403" spans="2:14" x14ac:dyDescent="0.25">
      <c r="B3403" s="2" t="s">
        <v>3545</v>
      </c>
      <c r="C3403" s="2" t="s">
        <v>3546</v>
      </c>
      <c r="D3403" s="2" t="s">
        <v>16</v>
      </c>
      <c r="E3403" s="2" t="s">
        <v>17</v>
      </c>
      <c r="F3403" s="2" t="s">
        <v>18</v>
      </c>
      <c r="G3403" s="2" t="s">
        <v>19</v>
      </c>
      <c r="H3403" s="2" t="s">
        <v>3547</v>
      </c>
      <c r="I3403" s="2">
        <v>7192</v>
      </c>
      <c r="J3403" s="2">
        <v>0</v>
      </c>
      <c r="K3403" s="2" t="s">
        <v>3557</v>
      </c>
      <c r="L3403" s="3">
        <v>45958</v>
      </c>
      <c r="M3403" s="3">
        <v>46296</v>
      </c>
      <c r="N3403" s="2" t="s">
        <v>92</v>
      </c>
    </row>
    <row r="3404" spans="2:14" x14ac:dyDescent="0.25">
      <c r="B3404" s="2" t="s">
        <v>3545</v>
      </c>
      <c r="C3404" s="2" t="s">
        <v>3546</v>
      </c>
      <c r="D3404" s="2" t="s">
        <v>16</v>
      </c>
      <c r="E3404" s="2" t="s">
        <v>17</v>
      </c>
      <c r="F3404" s="2" t="s">
        <v>18</v>
      </c>
      <c r="G3404" s="2" t="s">
        <v>19</v>
      </c>
      <c r="H3404" s="2" t="s">
        <v>3547</v>
      </c>
      <c r="I3404" s="2">
        <v>7192</v>
      </c>
      <c r="J3404" s="2">
        <v>0</v>
      </c>
      <c r="K3404" s="2" t="s">
        <v>3558</v>
      </c>
      <c r="L3404" s="3">
        <v>46053</v>
      </c>
      <c r="M3404" s="3">
        <v>46388</v>
      </c>
      <c r="N3404" s="2" t="s">
        <v>92</v>
      </c>
    </row>
    <row r="3405" spans="2:14" x14ac:dyDescent="0.25">
      <c r="B3405" s="2" t="s">
        <v>3545</v>
      </c>
      <c r="C3405" s="2" t="s">
        <v>3546</v>
      </c>
      <c r="D3405" s="2" t="s">
        <v>16</v>
      </c>
      <c r="E3405" s="2" t="s">
        <v>17</v>
      </c>
      <c r="F3405" s="2" t="s">
        <v>18</v>
      </c>
      <c r="G3405" s="2" t="s">
        <v>19</v>
      </c>
      <c r="H3405" s="2" t="s">
        <v>3547</v>
      </c>
      <c r="I3405" s="2">
        <v>7192</v>
      </c>
      <c r="J3405" s="2">
        <v>0</v>
      </c>
      <c r="K3405" s="2" t="s">
        <v>3559</v>
      </c>
      <c r="L3405" s="3">
        <v>46084</v>
      </c>
      <c r="M3405" s="3">
        <v>46419</v>
      </c>
      <c r="N3405" s="2" t="s">
        <v>92</v>
      </c>
    </row>
    <row r="3406" spans="2:14" x14ac:dyDescent="0.25">
      <c r="B3406" s="2" t="s">
        <v>3545</v>
      </c>
      <c r="C3406" s="2" t="s">
        <v>3546</v>
      </c>
      <c r="D3406" s="2" t="s">
        <v>16</v>
      </c>
      <c r="E3406" s="2" t="s">
        <v>17</v>
      </c>
      <c r="F3406" s="2" t="s">
        <v>18</v>
      </c>
      <c r="G3406" s="2" t="s">
        <v>19</v>
      </c>
      <c r="H3406" s="2" t="s">
        <v>3547</v>
      </c>
      <c r="I3406" s="2">
        <v>7192</v>
      </c>
      <c r="J3406" s="2">
        <v>0</v>
      </c>
      <c r="K3406" s="2" t="s">
        <v>3560</v>
      </c>
      <c r="L3406" s="3">
        <v>46084</v>
      </c>
      <c r="M3406" s="3">
        <v>46419</v>
      </c>
      <c r="N3406" s="2" t="s">
        <v>92</v>
      </c>
    </row>
    <row r="3407" spans="2:14" x14ac:dyDescent="0.25">
      <c r="B3407" s="2" t="s">
        <v>3545</v>
      </c>
      <c r="C3407" s="2" t="s">
        <v>3546</v>
      </c>
      <c r="D3407" s="2" t="s">
        <v>16</v>
      </c>
      <c r="E3407" s="2" t="s">
        <v>17</v>
      </c>
      <c r="F3407" s="2" t="s">
        <v>18</v>
      </c>
      <c r="G3407" s="2" t="s">
        <v>19</v>
      </c>
      <c r="H3407" s="2" t="s">
        <v>3547</v>
      </c>
      <c r="I3407" s="2">
        <v>7192</v>
      </c>
      <c r="J3407" s="2">
        <v>0</v>
      </c>
      <c r="K3407" s="2" t="s">
        <v>3561</v>
      </c>
      <c r="L3407" s="3">
        <v>46116</v>
      </c>
      <c r="M3407" s="3">
        <v>46447</v>
      </c>
      <c r="N3407" s="2" t="s">
        <v>92</v>
      </c>
    </row>
    <row r="3408" spans="2:14" x14ac:dyDescent="0.25">
      <c r="B3408" s="2" t="s">
        <v>3545</v>
      </c>
      <c r="C3408" s="2" t="s">
        <v>3546</v>
      </c>
      <c r="D3408" s="2" t="s">
        <v>16</v>
      </c>
      <c r="E3408" s="2" t="s">
        <v>17</v>
      </c>
      <c r="F3408" s="2" t="s">
        <v>18</v>
      </c>
      <c r="G3408" s="2" t="s">
        <v>19</v>
      </c>
      <c r="H3408" s="2" t="s">
        <v>3547</v>
      </c>
      <c r="I3408" s="2">
        <v>7192</v>
      </c>
      <c r="J3408" s="2">
        <v>3112</v>
      </c>
      <c r="K3408" s="2" t="s">
        <v>3562</v>
      </c>
      <c r="L3408" s="3">
        <v>46116</v>
      </c>
      <c r="M3408" s="3">
        <v>46447</v>
      </c>
      <c r="N3408" s="2" t="s">
        <v>92</v>
      </c>
    </row>
    <row r="3409" spans="2:14" x14ac:dyDescent="0.25">
      <c r="B3409" s="2" t="s">
        <v>3545</v>
      </c>
      <c r="C3409" s="2" t="s">
        <v>3546</v>
      </c>
      <c r="D3409" s="2" t="s">
        <v>16</v>
      </c>
      <c r="E3409" s="2" t="s">
        <v>17</v>
      </c>
      <c r="F3409" s="2" t="s">
        <v>18</v>
      </c>
      <c r="G3409" s="2" t="s">
        <v>19</v>
      </c>
      <c r="H3409" s="2" t="s">
        <v>3547</v>
      </c>
      <c r="I3409" s="2">
        <v>7192</v>
      </c>
      <c r="J3409" s="2">
        <v>3980</v>
      </c>
      <c r="K3409" s="2" t="s">
        <v>3563</v>
      </c>
      <c r="L3409" s="3">
        <v>46161</v>
      </c>
      <c r="M3409" s="3">
        <v>46508</v>
      </c>
      <c r="N3409" s="2" t="s">
        <v>92</v>
      </c>
    </row>
    <row r="3410" spans="2:14" x14ac:dyDescent="0.25">
      <c r="B3410" s="2" t="s">
        <v>3545</v>
      </c>
      <c r="C3410" s="2" t="s">
        <v>3546</v>
      </c>
      <c r="D3410" s="2" t="s">
        <v>16</v>
      </c>
      <c r="E3410" s="2" t="s">
        <v>17</v>
      </c>
      <c r="F3410" s="2" t="s">
        <v>18</v>
      </c>
      <c r="G3410" s="2" t="s">
        <v>19</v>
      </c>
      <c r="H3410" s="2" t="s">
        <v>3547</v>
      </c>
      <c r="I3410" s="2">
        <v>7192</v>
      </c>
      <c r="J3410" s="2">
        <v>20</v>
      </c>
      <c r="K3410" s="2" t="s">
        <v>3564</v>
      </c>
      <c r="L3410" s="3">
        <v>46171</v>
      </c>
      <c r="M3410" s="3">
        <v>46508</v>
      </c>
      <c r="N3410" s="2" t="s">
        <v>92</v>
      </c>
    </row>
    <row r="3411" spans="2:14" x14ac:dyDescent="0.25">
      <c r="B3411" s="2" t="s">
        <v>3545</v>
      </c>
      <c r="C3411" s="2" t="s">
        <v>3546</v>
      </c>
      <c r="D3411" s="2" t="s">
        <v>16</v>
      </c>
      <c r="E3411" s="2" t="s">
        <v>17</v>
      </c>
      <c r="F3411" s="2" t="s">
        <v>18</v>
      </c>
      <c r="G3411" s="2" t="s">
        <v>19</v>
      </c>
      <c r="H3411" s="2" t="s">
        <v>3547</v>
      </c>
      <c r="I3411" s="2">
        <v>7192</v>
      </c>
      <c r="J3411" s="2">
        <v>0</v>
      </c>
      <c r="K3411" s="2" t="s">
        <v>3565</v>
      </c>
      <c r="L3411" s="3">
        <v>44958</v>
      </c>
      <c r="M3411" s="3">
        <v>45748</v>
      </c>
      <c r="N3411" s="2" t="s">
        <v>92</v>
      </c>
    </row>
    <row r="3412" spans="2:14" x14ac:dyDescent="0.25">
      <c r="B3412" s="2" t="s">
        <v>3545</v>
      </c>
      <c r="C3412" s="2" t="s">
        <v>3546</v>
      </c>
      <c r="D3412" s="2" t="s">
        <v>16</v>
      </c>
      <c r="E3412" s="2" t="s">
        <v>181</v>
      </c>
      <c r="F3412" s="2" t="s">
        <v>18</v>
      </c>
      <c r="G3412" s="2" t="s">
        <v>19</v>
      </c>
      <c r="H3412" s="2" t="s">
        <v>3547</v>
      </c>
      <c r="I3412" s="2">
        <v>7192</v>
      </c>
      <c r="J3412" s="2">
        <v>80</v>
      </c>
      <c r="K3412" s="2" t="s">
        <v>3562</v>
      </c>
      <c r="L3412" s="3">
        <v>46116</v>
      </c>
      <c r="M3412" s="3">
        <v>46447</v>
      </c>
      <c r="N3412" s="2" t="s">
        <v>92</v>
      </c>
    </row>
    <row r="3413" spans="2:14" x14ac:dyDescent="0.25">
      <c r="B3413" s="2" t="s">
        <v>3545</v>
      </c>
      <c r="C3413" s="2" t="s">
        <v>3546</v>
      </c>
      <c r="D3413" s="2" t="s">
        <v>16</v>
      </c>
      <c r="E3413" s="2" t="s">
        <v>181</v>
      </c>
      <c r="F3413" s="2" t="s">
        <v>18</v>
      </c>
      <c r="G3413" s="2" t="s">
        <v>19</v>
      </c>
      <c r="H3413" s="2" t="s">
        <v>3547</v>
      </c>
      <c r="I3413" s="2">
        <v>7192</v>
      </c>
      <c r="J3413" s="2">
        <v>0</v>
      </c>
      <c r="K3413" s="2" t="s">
        <v>3563</v>
      </c>
      <c r="L3413" s="3">
        <v>46161</v>
      </c>
      <c r="M3413" s="3">
        <v>46508</v>
      </c>
      <c r="N3413" s="2" t="s">
        <v>92</v>
      </c>
    </row>
    <row r="3414" spans="2:14" x14ac:dyDescent="0.25">
      <c r="B3414" s="2" t="s">
        <v>3545</v>
      </c>
      <c r="C3414" s="2" t="s">
        <v>3546</v>
      </c>
      <c r="D3414" s="2" t="s">
        <v>16</v>
      </c>
      <c r="E3414" s="2" t="s">
        <v>142</v>
      </c>
      <c r="F3414" s="2" t="s">
        <v>18</v>
      </c>
      <c r="G3414" s="2" t="s">
        <v>19</v>
      </c>
      <c r="H3414" s="2" t="s">
        <v>3547</v>
      </c>
      <c r="I3414" s="2">
        <v>7192</v>
      </c>
      <c r="J3414" s="2">
        <v>0</v>
      </c>
      <c r="K3414" s="2" t="s">
        <v>3548</v>
      </c>
      <c r="L3414" s="3">
        <v>44958</v>
      </c>
      <c r="M3414" s="3">
        <v>45809</v>
      </c>
      <c r="N3414" s="2" t="s">
        <v>92</v>
      </c>
    </row>
    <row r="3415" spans="2:14" x14ac:dyDescent="0.25">
      <c r="B3415" s="2" t="s">
        <v>3545</v>
      </c>
      <c r="C3415" s="2" t="s">
        <v>3546</v>
      </c>
      <c r="D3415" s="2" t="s">
        <v>16</v>
      </c>
      <c r="E3415" s="2" t="s">
        <v>142</v>
      </c>
      <c r="F3415" s="2" t="s">
        <v>18</v>
      </c>
      <c r="G3415" s="2" t="s">
        <v>19</v>
      </c>
      <c r="H3415" s="2" t="s">
        <v>3547</v>
      </c>
      <c r="I3415" s="2">
        <v>7192</v>
      </c>
      <c r="J3415" s="2">
        <v>0</v>
      </c>
      <c r="K3415" s="2" t="s">
        <v>3553</v>
      </c>
      <c r="L3415" s="3">
        <v>45793</v>
      </c>
      <c r="M3415" s="3">
        <v>46143</v>
      </c>
      <c r="N3415" s="2" t="s">
        <v>92</v>
      </c>
    </row>
    <row r="3416" spans="2:14" x14ac:dyDescent="0.25">
      <c r="B3416" s="2" t="s">
        <v>3545</v>
      </c>
      <c r="C3416" s="2" t="s">
        <v>3546</v>
      </c>
      <c r="D3416" s="2" t="s">
        <v>16</v>
      </c>
      <c r="E3416" s="2" t="s">
        <v>142</v>
      </c>
      <c r="F3416" s="2" t="s">
        <v>18</v>
      </c>
      <c r="G3416" s="2" t="s">
        <v>19</v>
      </c>
      <c r="H3416" s="2" t="s">
        <v>3547</v>
      </c>
      <c r="I3416" s="2">
        <v>7192</v>
      </c>
      <c r="J3416" s="2">
        <v>0</v>
      </c>
      <c r="K3416" s="2" t="s">
        <v>3554</v>
      </c>
      <c r="L3416" s="3">
        <v>45948</v>
      </c>
      <c r="M3416" s="3">
        <v>46296</v>
      </c>
      <c r="N3416" s="2" t="s">
        <v>92</v>
      </c>
    </row>
    <row r="3417" spans="2:14" x14ac:dyDescent="0.25">
      <c r="B3417" s="2" t="s">
        <v>3545</v>
      </c>
      <c r="C3417" s="2" t="s">
        <v>3546</v>
      </c>
      <c r="D3417" s="2" t="s">
        <v>16</v>
      </c>
      <c r="E3417" s="2" t="s">
        <v>142</v>
      </c>
      <c r="F3417" s="2" t="s">
        <v>18</v>
      </c>
      <c r="G3417" s="2" t="s">
        <v>19</v>
      </c>
      <c r="H3417" s="2" t="s">
        <v>3547</v>
      </c>
      <c r="I3417" s="2">
        <v>7192</v>
      </c>
      <c r="J3417" s="2">
        <v>0</v>
      </c>
      <c r="K3417" s="2" t="s">
        <v>3556</v>
      </c>
      <c r="L3417" s="3">
        <v>45958</v>
      </c>
      <c r="M3417" s="3">
        <v>46296</v>
      </c>
      <c r="N3417" s="2" t="s">
        <v>92</v>
      </c>
    </row>
    <row r="3418" spans="2:14" x14ac:dyDescent="0.25">
      <c r="B3418" s="2" t="s">
        <v>3545</v>
      </c>
      <c r="C3418" s="2" t="s">
        <v>3546</v>
      </c>
      <c r="D3418" s="2" t="s">
        <v>16</v>
      </c>
      <c r="E3418" s="2" t="s">
        <v>142</v>
      </c>
      <c r="F3418" s="2" t="s">
        <v>18</v>
      </c>
      <c r="G3418" s="2" t="s">
        <v>19</v>
      </c>
      <c r="H3418" s="2" t="s">
        <v>3547</v>
      </c>
      <c r="I3418" s="2">
        <v>7192</v>
      </c>
      <c r="J3418" s="2">
        <v>0</v>
      </c>
      <c r="K3418" s="2" t="s">
        <v>3557</v>
      </c>
      <c r="L3418" s="3">
        <v>45958</v>
      </c>
      <c r="M3418" s="3">
        <v>46296</v>
      </c>
      <c r="N3418" s="2" t="s">
        <v>92</v>
      </c>
    </row>
    <row r="3419" spans="2:14" x14ac:dyDescent="0.25">
      <c r="B3419" s="2" t="s">
        <v>3545</v>
      </c>
      <c r="C3419" s="2" t="s">
        <v>3546</v>
      </c>
      <c r="D3419" s="2" t="s">
        <v>16</v>
      </c>
      <c r="E3419" s="2" t="s">
        <v>142</v>
      </c>
      <c r="F3419" s="2" t="s">
        <v>18</v>
      </c>
      <c r="G3419" s="2" t="s">
        <v>19</v>
      </c>
      <c r="H3419" s="2" t="s">
        <v>3547</v>
      </c>
      <c r="I3419" s="2">
        <v>7192</v>
      </c>
      <c r="J3419" s="2">
        <v>0</v>
      </c>
      <c r="K3419" s="2" t="s">
        <v>3562</v>
      </c>
      <c r="L3419" s="3">
        <v>46116</v>
      </c>
      <c r="M3419" s="3">
        <v>46447</v>
      </c>
      <c r="N3419" s="2" t="s">
        <v>92</v>
      </c>
    </row>
    <row r="3420" spans="2:14" x14ac:dyDescent="0.25">
      <c r="B3420" s="2" t="s">
        <v>3545</v>
      </c>
      <c r="C3420" s="2" t="s">
        <v>3546</v>
      </c>
      <c r="D3420" s="2" t="s">
        <v>16</v>
      </c>
      <c r="E3420" s="2" t="s">
        <v>142</v>
      </c>
      <c r="F3420" s="2" t="s">
        <v>18</v>
      </c>
      <c r="G3420" s="2" t="s">
        <v>19</v>
      </c>
      <c r="H3420" s="2" t="s">
        <v>3547</v>
      </c>
      <c r="I3420" s="2">
        <v>7192</v>
      </c>
      <c r="J3420" s="2">
        <v>0</v>
      </c>
      <c r="K3420" s="2" t="s">
        <v>3563</v>
      </c>
      <c r="L3420" s="3">
        <v>46161</v>
      </c>
      <c r="M3420" s="3">
        <v>46508</v>
      </c>
      <c r="N3420" s="2" t="s">
        <v>92</v>
      </c>
    </row>
    <row r="3421" spans="2:14" x14ac:dyDescent="0.25">
      <c r="B3421" s="2" t="s">
        <v>3566</v>
      </c>
      <c r="C3421" s="2" t="s">
        <v>3567</v>
      </c>
      <c r="D3421" s="2" t="s">
        <v>16</v>
      </c>
      <c r="E3421" s="2" t="s">
        <v>17</v>
      </c>
      <c r="F3421" s="2" t="s">
        <v>18</v>
      </c>
      <c r="G3421" s="2" t="s">
        <v>19</v>
      </c>
      <c r="H3421" s="2" t="s">
        <v>3547</v>
      </c>
      <c r="I3421" s="2">
        <v>10244</v>
      </c>
      <c r="J3421" s="2">
        <v>0</v>
      </c>
      <c r="K3421" s="2" t="s">
        <v>3568</v>
      </c>
      <c r="L3421" s="3">
        <v>45702</v>
      </c>
      <c r="M3421" s="3">
        <v>46023</v>
      </c>
      <c r="N3421" s="2" t="s">
        <v>92</v>
      </c>
    </row>
    <row r="3422" spans="2:14" x14ac:dyDescent="0.25">
      <c r="B3422" s="2" t="s">
        <v>3566</v>
      </c>
      <c r="C3422" s="2" t="s">
        <v>3567</v>
      </c>
      <c r="D3422" s="2" t="s">
        <v>16</v>
      </c>
      <c r="E3422" s="2" t="s">
        <v>17</v>
      </c>
      <c r="F3422" s="2" t="s">
        <v>18</v>
      </c>
      <c r="G3422" s="2" t="s">
        <v>19</v>
      </c>
      <c r="H3422" s="2" t="s">
        <v>3547</v>
      </c>
      <c r="I3422" s="2">
        <v>10244</v>
      </c>
      <c r="J3422" s="2">
        <v>0</v>
      </c>
      <c r="K3422" s="2" t="s">
        <v>3550</v>
      </c>
      <c r="L3422" s="3">
        <v>45705</v>
      </c>
      <c r="M3422" s="3">
        <v>46023</v>
      </c>
      <c r="N3422" s="2" t="s">
        <v>92</v>
      </c>
    </row>
    <row r="3423" spans="2:14" x14ac:dyDescent="0.25">
      <c r="B3423" s="2" t="s">
        <v>3566</v>
      </c>
      <c r="C3423" s="2" t="s">
        <v>3567</v>
      </c>
      <c r="D3423" s="2" t="s">
        <v>16</v>
      </c>
      <c r="E3423" s="2" t="s">
        <v>17</v>
      </c>
      <c r="F3423" s="2" t="s">
        <v>18</v>
      </c>
      <c r="G3423" s="2" t="s">
        <v>19</v>
      </c>
      <c r="H3423" s="2" t="s">
        <v>3547</v>
      </c>
      <c r="I3423" s="2">
        <v>10244</v>
      </c>
      <c r="J3423" s="2">
        <v>0</v>
      </c>
      <c r="K3423" s="2" t="s">
        <v>3569</v>
      </c>
      <c r="L3423" s="3">
        <v>45740</v>
      </c>
      <c r="M3423" s="3">
        <v>46082</v>
      </c>
      <c r="N3423" s="2" t="s">
        <v>92</v>
      </c>
    </row>
    <row r="3424" spans="2:14" x14ac:dyDescent="0.25">
      <c r="B3424" s="2" t="s">
        <v>3566</v>
      </c>
      <c r="C3424" s="2" t="s">
        <v>3567</v>
      </c>
      <c r="D3424" s="2" t="s">
        <v>16</v>
      </c>
      <c r="E3424" s="2" t="s">
        <v>17</v>
      </c>
      <c r="F3424" s="2" t="s">
        <v>18</v>
      </c>
      <c r="G3424" s="2" t="s">
        <v>19</v>
      </c>
      <c r="H3424" s="2" t="s">
        <v>3547</v>
      </c>
      <c r="I3424" s="2">
        <v>10244</v>
      </c>
      <c r="J3424" s="2">
        <v>0</v>
      </c>
      <c r="K3424" s="2" t="s">
        <v>3570</v>
      </c>
      <c r="L3424" s="3">
        <v>45740</v>
      </c>
      <c r="M3424" s="3">
        <v>46082</v>
      </c>
      <c r="N3424" s="2" t="s">
        <v>92</v>
      </c>
    </row>
    <row r="3425" spans="2:14" x14ac:dyDescent="0.25">
      <c r="B3425" s="2" t="s">
        <v>3566</v>
      </c>
      <c r="C3425" s="2" t="s">
        <v>3567</v>
      </c>
      <c r="D3425" s="2" t="s">
        <v>16</v>
      </c>
      <c r="E3425" s="2" t="s">
        <v>17</v>
      </c>
      <c r="F3425" s="2" t="s">
        <v>18</v>
      </c>
      <c r="G3425" s="2" t="s">
        <v>19</v>
      </c>
      <c r="H3425" s="2" t="s">
        <v>3547</v>
      </c>
      <c r="I3425" s="2">
        <v>10244</v>
      </c>
      <c r="J3425" s="2">
        <v>0</v>
      </c>
      <c r="K3425" s="2" t="s">
        <v>3571</v>
      </c>
      <c r="L3425" s="3">
        <v>45793</v>
      </c>
      <c r="M3425" s="3">
        <v>46143</v>
      </c>
      <c r="N3425" s="2" t="s">
        <v>92</v>
      </c>
    </row>
    <row r="3426" spans="2:14" x14ac:dyDescent="0.25">
      <c r="B3426" s="2" t="s">
        <v>3566</v>
      </c>
      <c r="C3426" s="2" t="s">
        <v>3567</v>
      </c>
      <c r="D3426" s="2" t="s">
        <v>16</v>
      </c>
      <c r="E3426" s="2" t="s">
        <v>17</v>
      </c>
      <c r="F3426" s="2" t="s">
        <v>18</v>
      </c>
      <c r="G3426" s="2" t="s">
        <v>19</v>
      </c>
      <c r="H3426" s="2" t="s">
        <v>3547</v>
      </c>
      <c r="I3426" s="2">
        <v>10244</v>
      </c>
      <c r="J3426" s="2">
        <v>0</v>
      </c>
      <c r="K3426" s="2" t="s">
        <v>3572</v>
      </c>
      <c r="L3426" s="3">
        <v>45793</v>
      </c>
      <c r="M3426" s="3">
        <v>46143</v>
      </c>
      <c r="N3426" s="2" t="s">
        <v>92</v>
      </c>
    </row>
    <row r="3427" spans="2:14" x14ac:dyDescent="0.25">
      <c r="B3427" s="2" t="s">
        <v>3566</v>
      </c>
      <c r="C3427" s="2" t="s">
        <v>3567</v>
      </c>
      <c r="D3427" s="2" t="s">
        <v>16</v>
      </c>
      <c r="E3427" s="2" t="s">
        <v>17</v>
      </c>
      <c r="F3427" s="2" t="s">
        <v>18</v>
      </c>
      <c r="G3427" s="2" t="s">
        <v>19</v>
      </c>
      <c r="H3427" s="2" t="s">
        <v>3547</v>
      </c>
      <c r="I3427" s="2">
        <v>10244</v>
      </c>
      <c r="J3427" s="2">
        <v>0</v>
      </c>
      <c r="K3427" s="2" t="s">
        <v>3573</v>
      </c>
      <c r="L3427" s="3">
        <v>45800</v>
      </c>
      <c r="M3427" s="3">
        <v>46143</v>
      </c>
      <c r="N3427" s="2" t="s">
        <v>92</v>
      </c>
    </row>
    <row r="3428" spans="2:14" x14ac:dyDescent="0.25">
      <c r="B3428" s="2" t="s">
        <v>3566</v>
      </c>
      <c r="C3428" s="2" t="s">
        <v>3567</v>
      </c>
      <c r="D3428" s="2" t="s">
        <v>16</v>
      </c>
      <c r="E3428" s="2" t="s">
        <v>17</v>
      </c>
      <c r="F3428" s="2" t="s">
        <v>18</v>
      </c>
      <c r="G3428" s="2" t="s">
        <v>19</v>
      </c>
      <c r="H3428" s="2" t="s">
        <v>3547</v>
      </c>
      <c r="I3428" s="2">
        <v>10244</v>
      </c>
      <c r="J3428" s="2">
        <v>0</v>
      </c>
      <c r="K3428" s="2" t="s">
        <v>3574</v>
      </c>
      <c r="L3428" s="3">
        <v>45948</v>
      </c>
      <c r="M3428" s="3">
        <v>46266</v>
      </c>
      <c r="N3428" s="2" t="s">
        <v>92</v>
      </c>
    </row>
    <row r="3429" spans="2:14" x14ac:dyDescent="0.25">
      <c r="B3429" s="2" t="s">
        <v>3566</v>
      </c>
      <c r="C3429" s="2" t="s">
        <v>3567</v>
      </c>
      <c r="D3429" s="2" t="s">
        <v>16</v>
      </c>
      <c r="E3429" s="2" t="s">
        <v>17</v>
      </c>
      <c r="F3429" s="2" t="s">
        <v>18</v>
      </c>
      <c r="G3429" s="2" t="s">
        <v>19</v>
      </c>
      <c r="H3429" s="2" t="s">
        <v>3547</v>
      </c>
      <c r="I3429" s="2">
        <v>10244</v>
      </c>
      <c r="J3429" s="2">
        <v>0</v>
      </c>
      <c r="K3429" s="2" t="s">
        <v>3575</v>
      </c>
      <c r="L3429" s="3">
        <v>45948</v>
      </c>
      <c r="M3429" s="3">
        <v>46266</v>
      </c>
      <c r="N3429" s="2" t="s">
        <v>92</v>
      </c>
    </row>
    <row r="3430" spans="2:14" x14ac:dyDescent="0.25">
      <c r="B3430" s="2" t="s">
        <v>3566</v>
      </c>
      <c r="C3430" s="2" t="s">
        <v>3567</v>
      </c>
      <c r="D3430" s="2" t="s">
        <v>16</v>
      </c>
      <c r="E3430" s="2" t="s">
        <v>17</v>
      </c>
      <c r="F3430" s="2" t="s">
        <v>18</v>
      </c>
      <c r="G3430" s="2" t="s">
        <v>19</v>
      </c>
      <c r="H3430" s="2" t="s">
        <v>3547</v>
      </c>
      <c r="I3430" s="2">
        <v>10244</v>
      </c>
      <c r="J3430" s="2">
        <v>0</v>
      </c>
      <c r="K3430" s="2" t="s">
        <v>3576</v>
      </c>
      <c r="L3430" s="3">
        <v>45948</v>
      </c>
      <c r="M3430" s="3">
        <v>46296</v>
      </c>
      <c r="N3430" s="2" t="s">
        <v>92</v>
      </c>
    </row>
    <row r="3431" spans="2:14" x14ac:dyDescent="0.25">
      <c r="B3431" s="2" t="s">
        <v>3566</v>
      </c>
      <c r="C3431" s="2" t="s">
        <v>3567</v>
      </c>
      <c r="D3431" s="2" t="s">
        <v>16</v>
      </c>
      <c r="E3431" s="2" t="s">
        <v>17</v>
      </c>
      <c r="F3431" s="2" t="s">
        <v>18</v>
      </c>
      <c r="G3431" s="2" t="s">
        <v>19</v>
      </c>
      <c r="H3431" s="2" t="s">
        <v>3547</v>
      </c>
      <c r="I3431" s="2">
        <v>10244</v>
      </c>
      <c r="J3431" s="2">
        <v>0</v>
      </c>
      <c r="K3431" s="2" t="s">
        <v>3577</v>
      </c>
      <c r="L3431" s="3">
        <v>45958</v>
      </c>
      <c r="M3431" s="3">
        <v>46296</v>
      </c>
      <c r="N3431" s="2" t="s">
        <v>92</v>
      </c>
    </row>
    <row r="3432" spans="2:14" x14ac:dyDescent="0.25">
      <c r="B3432" s="2" t="s">
        <v>3566</v>
      </c>
      <c r="C3432" s="2" t="s">
        <v>3567</v>
      </c>
      <c r="D3432" s="2" t="s">
        <v>16</v>
      </c>
      <c r="E3432" s="2" t="s">
        <v>17</v>
      </c>
      <c r="F3432" s="2" t="s">
        <v>18</v>
      </c>
      <c r="G3432" s="2" t="s">
        <v>19</v>
      </c>
      <c r="H3432" s="2" t="s">
        <v>3547</v>
      </c>
      <c r="I3432" s="2">
        <v>10244</v>
      </c>
      <c r="J3432" s="2">
        <v>0</v>
      </c>
      <c r="K3432" s="2" t="s">
        <v>3578</v>
      </c>
      <c r="L3432" s="3">
        <v>46053</v>
      </c>
      <c r="M3432" s="3">
        <v>46388</v>
      </c>
      <c r="N3432" s="2" t="s">
        <v>92</v>
      </c>
    </row>
    <row r="3433" spans="2:14" x14ac:dyDescent="0.25">
      <c r="B3433" s="2" t="s">
        <v>3566</v>
      </c>
      <c r="C3433" s="2" t="s">
        <v>3567</v>
      </c>
      <c r="D3433" s="2" t="s">
        <v>16</v>
      </c>
      <c r="E3433" s="2" t="s">
        <v>17</v>
      </c>
      <c r="F3433" s="2" t="s">
        <v>18</v>
      </c>
      <c r="G3433" s="2" t="s">
        <v>19</v>
      </c>
      <c r="H3433" s="2" t="s">
        <v>3547</v>
      </c>
      <c r="I3433" s="2">
        <v>10244</v>
      </c>
      <c r="J3433" s="2">
        <v>0</v>
      </c>
      <c r="K3433" s="2" t="s">
        <v>3579</v>
      </c>
      <c r="L3433" s="3">
        <v>46062</v>
      </c>
      <c r="M3433" s="3">
        <v>46388</v>
      </c>
      <c r="N3433" s="2" t="s">
        <v>92</v>
      </c>
    </row>
    <row r="3434" spans="2:14" x14ac:dyDescent="0.25">
      <c r="B3434" s="2" t="s">
        <v>3566</v>
      </c>
      <c r="C3434" s="2" t="s">
        <v>3567</v>
      </c>
      <c r="D3434" s="2" t="s">
        <v>16</v>
      </c>
      <c r="E3434" s="2" t="s">
        <v>17</v>
      </c>
      <c r="F3434" s="2" t="s">
        <v>18</v>
      </c>
      <c r="G3434" s="2" t="s">
        <v>19</v>
      </c>
      <c r="H3434" s="2" t="s">
        <v>3547</v>
      </c>
      <c r="I3434" s="2">
        <v>10244</v>
      </c>
      <c r="J3434" s="2">
        <v>0</v>
      </c>
      <c r="K3434" s="2" t="s">
        <v>3580</v>
      </c>
      <c r="L3434" s="3">
        <v>46084</v>
      </c>
      <c r="M3434" s="3">
        <v>46419</v>
      </c>
      <c r="N3434" s="2" t="s">
        <v>92</v>
      </c>
    </row>
    <row r="3435" spans="2:14" x14ac:dyDescent="0.25">
      <c r="B3435" s="2" t="s">
        <v>3566</v>
      </c>
      <c r="C3435" s="2" t="s">
        <v>3567</v>
      </c>
      <c r="D3435" s="2" t="s">
        <v>16</v>
      </c>
      <c r="E3435" s="2" t="s">
        <v>17</v>
      </c>
      <c r="F3435" s="2" t="s">
        <v>18</v>
      </c>
      <c r="G3435" s="2" t="s">
        <v>19</v>
      </c>
      <c r="H3435" s="2" t="s">
        <v>3547</v>
      </c>
      <c r="I3435" s="2">
        <v>10244</v>
      </c>
      <c r="J3435" s="2">
        <v>0</v>
      </c>
      <c r="K3435" s="2" t="s">
        <v>3581</v>
      </c>
      <c r="L3435" s="3">
        <v>46116</v>
      </c>
      <c r="M3435" s="3">
        <v>46447</v>
      </c>
      <c r="N3435" s="2" t="s">
        <v>92</v>
      </c>
    </row>
    <row r="3436" spans="2:14" x14ac:dyDescent="0.25">
      <c r="B3436" s="2" t="s">
        <v>3566</v>
      </c>
      <c r="C3436" s="2" t="s">
        <v>3567</v>
      </c>
      <c r="D3436" s="2" t="s">
        <v>16</v>
      </c>
      <c r="E3436" s="2" t="s">
        <v>17</v>
      </c>
      <c r="F3436" s="2" t="s">
        <v>18</v>
      </c>
      <c r="G3436" s="2" t="s">
        <v>19</v>
      </c>
      <c r="H3436" s="2" t="s">
        <v>3547</v>
      </c>
      <c r="I3436" s="2">
        <v>10244</v>
      </c>
      <c r="J3436" s="2">
        <v>0</v>
      </c>
      <c r="K3436" s="2" t="s">
        <v>3582</v>
      </c>
      <c r="L3436" s="3">
        <v>46116</v>
      </c>
      <c r="M3436" s="3">
        <v>46447</v>
      </c>
      <c r="N3436" s="2" t="s">
        <v>92</v>
      </c>
    </row>
    <row r="3437" spans="2:14" x14ac:dyDescent="0.25">
      <c r="B3437" s="2" t="s">
        <v>3566</v>
      </c>
      <c r="C3437" s="2" t="s">
        <v>3567</v>
      </c>
      <c r="D3437" s="2" t="s">
        <v>16</v>
      </c>
      <c r="E3437" s="2" t="s">
        <v>17</v>
      </c>
      <c r="F3437" s="2" t="s">
        <v>18</v>
      </c>
      <c r="G3437" s="2" t="s">
        <v>19</v>
      </c>
      <c r="H3437" s="2" t="s">
        <v>3547</v>
      </c>
      <c r="I3437" s="2">
        <v>10244</v>
      </c>
      <c r="J3437" s="2">
        <v>0</v>
      </c>
      <c r="K3437" s="2" t="s">
        <v>3583</v>
      </c>
      <c r="L3437" s="3">
        <v>46140</v>
      </c>
      <c r="M3437" s="3">
        <v>46478</v>
      </c>
      <c r="N3437" s="2" t="s">
        <v>92</v>
      </c>
    </row>
    <row r="3438" spans="2:14" x14ac:dyDescent="0.25">
      <c r="B3438" s="2" t="s">
        <v>3566</v>
      </c>
      <c r="C3438" s="2" t="s">
        <v>3567</v>
      </c>
      <c r="D3438" s="2" t="s">
        <v>16</v>
      </c>
      <c r="E3438" s="2" t="s">
        <v>17</v>
      </c>
      <c r="F3438" s="2" t="s">
        <v>18</v>
      </c>
      <c r="G3438" s="2" t="s">
        <v>19</v>
      </c>
      <c r="H3438" s="2" t="s">
        <v>3547</v>
      </c>
      <c r="I3438" s="2">
        <v>10244</v>
      </c>
      <c r="J3438" s="2">
        <v>4</v>
      </c>
      <c r="K3438" s="2" t="s">
        <v>3584</v>
      </c>
      <c r="L3438" s="3">
        <v>46140</v>
      </c>
      <c r="M3438" s="3">
        <v>46478</v>
      </c>
      <c r="N3438" s="2" t="s">
        <v>92</v>
      </c>
    </row>
    <row r="3439" spans="2:14" x14ac:dyDescent="0.25">
      <c r="B3439" s="2" t="s">
        <v>3566</v>
      </c>
      <c r="C3439" s="2" t="s">
        <v>3567</v>
      </c>
      <c r="D3439" s="2" t="s">
        <v>16</v>
      </c>
      <c r="E3439" s="2" t="s">
        <v>17</v>
      </c>
      <c r="F3439" s="2" t="s">
        <v>18</v>
      </c>
      <c r="G3439" s="2" t="s">
        <v>19</v>
      </c>
      <c r="H3439" s="2" t="s">
        <v>3547</v>
      </c>
      <c r="I3439" s="2">
        <v>10244</v>
      </c>
      <c r="J3439" s="2">
        <v>0</v>
      </c>
      <c r="K3439" s="2" t="s">
        <v>3585</v>
      </c>
      <c r="L3439" s="3">
        <v>46153</v>
      </c>
      <c r="M3439" s="3">
        <v>46508</v>
      </c>
      <c r="N3439" s="2" t="s">
        <v>92</v>
      </c>
    </row>
    <row r="3440" spans="2:14" x14ac:dyDescent="0.25">
      <c r="B3440" s="2" t="s">
        <v>3566</v>
      </c>
      <c r="C3440" s="2" t="s">
        <v>3567</v>
      </c>
      <c r="D3440" s="2" t="s">
        <v>16</v>
      </c>
      <c r="E3440" s="2" t="s">
        <v>17</v>
      </c>
      <c r="F3440" s="2" t="s">
        <v>18</v>
      </c>
      <c r="G3440" s="2" t="s">
        <v>19</v>
      </c>
      <c r="H3440" s="2" t="s">
        <v>3547</v>
      </c>
      <c r="I3440" s="2">
        <v>10244</v>
      </c>
      <c r="J3440" s="2">
        <v>8640</v>
      </c>
      <c r="K3440" s="2" t="s">
        <v>3586</v>
      </c>
      <c r="L3440" s="3">
        <v>46202</v>
      </c>
      <c r="M3440" s="3">
        <v>46539</v>
      </c>
      <c r="N3440" s="2" t="s">
        <v>92</v>
      </c>
    </row>
    <row r="3441" spans="2:14" x14ac:dyDescent="0.25">
      <c r="B3441" s="2" t="s">
        <v>3566</v>
      </c>
      <c r="C3441" s="2" t="s">
        <v>3567</v>
      </c>
      <c r="D3441" s="2" t="s">
        <v>16</v>
      </c>
      <c r="E3441" s="2" t="s">
        <v>17</v>
      </c>
      <c r="F3441" s="2" t="s">
        <v>18</v>
      </c>
      <c r="G3441" s="2" t="s">
        <v>19</v>
      </c>
      <c r="H3441" s="2" t="s">
        <v>3547</v>
      </c>
      <c r="I3441" s="2">
        <v>10244</v>
      </c>
      <c r="J3441" s="2">
        <v>1600</v>
      </c>
      <c r="K3441" s="2" t="s">
        <v>3587</v>
      </c>
      <c r="L3441" s="3">
        <v>46202</v>
      </c>
      <c r="M3441" s="3">
        <v>46539</v>
      </c>
      <c r="N3441" s="2" t="s">
        <v>92</v>
      </c>
    </row>
    <row r="3442" spans="2:14" x14ac:dyDescent="0.25">
      <c r="B3442" s="2" t="s">
        <v>3566</v>
      </c>
      <c r="C3442" s="2" t="s">
        <v>3567</v>
      </c>
      <c r="D3442" s="2" t="s">
        <v>16</v>
      </c>
      <c r="E3442" s="2" t="s">
        <v>181</v>
      </c>
      <c r="F3442" s="2" t="s">
        <v>18</v>
      </c>
      <c r="G3442" s="2" t="s">
        <v>19</v>
      </c>
      <c r="H3442" s="2" t="s">
        <v>3547</v>
      </c>
      <c r="I3442" s="2">
        <v>10244</v>
      </c>
      <c r="J3442" s="2">
        <v>0</v>
      </c>
      <c r="K3442" s="2" t="s">
        <v>3577</v>
      </c>
      <c r="L3442" s="3">
        <v>45958</v>
      </c>
      <c r="M3442" s="3">
        <v>46296</v>
      </c>
      <c r="N3442" s="2" t="s">
        <v>92</v>
      </c>
    </row>
    <row r="3443" spans="2:14" x14ac:dyDescent="0.25">
      <c r="B3443" s="2" t="s">
        <v>3566</v>
      </c>
      <c r="C3443" s="2" t="s">
        <v>3567</v>
      </c>
      <c r="D3443" s="2" t="s">
        <v>16</v>
      </c>
      <c r="E3443" s="2" t="s">
        <v>181</v>
      </c>
      <c r="F3443" s="2" t="s">
        <v>18</v>
      </c>
      <c r="G3443" s="2" t="s">
        <v>19</v>
      </c>
      <c r="H3443" s="2" t="s">
        <v>3547</v>
      </c>
      <c r="I3443" s="2">
        <v>10244</v>
      </c>
      <c r="J3443" s="2">
        <v>0</v>
      </c>
      <c r="K3443" s="2" t="s">
        <v>3580</v>
      </c>
      <c r="L3443" s="3">
        <v>46084</v>
      </c>
      <c r="M3443" s="3">
        <v>46419</v>
      </c>
      <c r="N3443" s="2" t="s">
        <v>92</v>
      </c>
    </row>
    <row r="3444" spans="2:14" x14ac:dyDescent="0.25">
      <c r="B3444" s="2" t="s">
        <v>3566</v>
      </c>
      <c r="C3444" s="2" t="s">
        <v>3567</v>
      </c>
      <c r="D3444" s="2" t="s">
        <v>16</v>
      </c>
      <c r="E3444" s="2" t="s">
        <v>142</v>
      </c>
      <c r="F3444" s="2" t="s">
        <v>18</v>
      </c>
      <c r="G3444" s="2" t="s">
        <v>19</v>
      </c>
      <c r="H3444" s="2" t="s">
        <v>3547</v>
      </c>
      <c r="I3444" s="2">
        <v>10244</v>
      </c>
      <c r="J3444" s="2">
        <v>0</v>
      </c>
      <c r="K3444" s="2" t="s">
        <v>3568</v>
      </c>
      <c r="L3444" s="3">
        <v>45702</v>
      </c>
      <c r="M3444" s="3">
        <v>46023</v>
      </c>
      <c r="N3444" s="2" t="s">
        <v>92</v>
      </c>
    </row>
    <row r="3445" spans="2:14" x14ac:dyDescent="0.25">
      <c r="B3445" s="2" t="s">
        <v>3566</v>
      </c>
      <c r="C3445" s="2" t="s">
        <v>3567</v>
      </c>
      <c r="D3445" s="2" t="s">
        <v>16</v>
      </c>
      <c r="E3445" s="2" t="s">
        <v>142</v>
      </c>
      <c r="F3445" s="2" t="s">
        <v>18</v>
      </c>
      <c r="G3445" s="2" t="s">
        <v>19</v>
      </c>
      <c r="H3445" s="2" t="s">
        <v>3547</v>
      </c>
      <c r="I3445" s="2">
        <v>10244</v>
      </c>
      <c r="J3445" s="2">
        <v>0</v>
      </c>
      <c r="K3445" s="2" t="s">
        <v>3550</v>
      </c>
      <c r="L3445" s="3">
        <v>45705</v>
      </c>
      <c r="M3445" s="3">
        <v>46023</v>
      </c>
      <c r="N3445" s="2" t="s">
        <v>92</v>
      </c>
    </row>
    <row r="3446" spans="2:14" x14ac:dyDescent="0.25">
      <c r="B3446" s="2" t="s">
        <v>3566</v>
      </c>
      <c r="C3446" s="2" t="s">
        <v>3567</v>
      </c>
      <c r="D3446" s="2" t="s">
        <v>16</v>
      </c>
      <c r="E3446" s="2" t="s">
        <v>142</v>
      </c>
      <c r="F3446" s="2" t="s">
        <v>18</v>
      </c>
      <c r="G3446" s="2" t="s">
        <v>19</v>
      </c>
      <c r="H3446" s="2" t="s">
        <v>3547</v>
      </c>
      <c r="I3446" s="2">
        <v>10244</v>
      </c>
      <c r="J3446" s="2">
        <v>0</v>
      </c>
      <c r="K3446" s="2" t="s">
        <v>3572</v>
      </c>
      <c r="L3446" s="3">
        <v>45793</v>
      </c>
      <c r="M3446" s="3">
        <v>46143</v>
      </c>
      <c r="N3446" s="2" t="s">
        <v>92</v>
      </c>
    </row>
    <row r="3447" spans="2:14" x14ac:dyDescent="0.25">
      <c r="B3447" s="2" t="s">
        <v>3566</v>
      </c>
      <c r="C3447" s="2" t="s">
        <v>3567</v>
      </c>
      <c r="D3447" s="2" t="s">
        <v>16</v>
      </c>
      <c r="E3447" s="2" t="s">
        <v>142</v>
      </c>
      <c r="F3447" s="2" t="s">
        <v>18</v>
      </c>
      <c r="G3447" s="2" t="s">
        <v>19</v>
      </c>
      <c r="H3447" s="2" t="s">
        <v>3547</v>
      </c>
      <c r="I3447" s="2">
        <v>10244</v>
      </c>
      <c r="J3447" s="2">
        <v>0</v>
      </c>
      <c r="K3447" s="2" t="s">
        <v>3573</v>
      </c>
      <c r="L3447" s="3">
        <v>45800</v>
      </c>
      <c r="M3447" s="3">
        <v>46143</v>
      </c>
      <c r="N3447" s="2" t="s">
        <v>92</v>
      </c>
    </row>
    <row r="3448" spans="2:14" x14ac:dyDescent="0.25">
      <c r="B3448" s="2" t="s">
        <v>3566</v>
      </c>
      <c r="C3448" s="2" t="s">
        <v>3567</v>
      </c>
      <c r="D3448" s="2" t="s">
        <v>16</v>
      </c>
      <c r="E3448" s="2" t="s">
        <v>142</v>
      </c>
      <c r="F3448" s="2" t="s">
        <v>18</v>
      </c>
      <c r="G3448" s="2" t="s">
        <v>19</v>
      </c>
      <c r="H3448" s="2" t="s">
        <v>3547</v>
      </c>
      <c r="I3448" s="2">
        <v>10244</v>
      </c>
      <c r="J3448" s="2">
        <v>0</v>
      </c>
      <c r="K3448" s="2" t="s">
        <v>3574</v>
      </c>
      <c r="L3448" s="3">
        <v>45948</v>
      </c>
      <c r="M3448" s="3">
        <v>46266</v>
      </c>
      <c r="N3448" s="2" t="s">
        <v>92</v>
      </c>
    </row>
    <row r="3449" spans="2:14" x14ac:dyDescent="0.25">
      <c r="B3449" s="2" t="s">
        <v>3566</v>
      </c>
      <c r="C3449" s="2" t="s">
        <v>3567</v>
      </c>
      <c r="D3449" s="2" t="s">
        <v>16</v>
      </c>
      <c r="E3449" s="2" t="s">
        <v>142</v>
      </c>
      <c r="F3449" s="2" t="s">
        <v>18</v>
      </c>
      <c r="G3449" s="2" t="s">
        <v>19</v>
      </c>
      <c r="H3449" s="2" t="s">
        <v>3547</v>
      </c>
      <c r="I3449" s="2">
        <v>10244</v>
      </c>
      <c r="J3449" s="2">
        <v>0</v>
      </c>
      <c r="K3449" s="2" t="s">
        <v>3576</v>
      </c>
      <c r="L3449" s="3">
        <v>45948</v>
      </c>
      <c r="M3449" s="3">
        <v>46296</v>
      </c>
      <c r="N3449" s="2" t="s">
        <v>92</v>
      </c>
    </row>
    <row r="3450" spans="2:14" x14ac:dyDescent="0.25">
      <c r="B3450" s="2" t="s">
        <v>3566</v>
      </c>
      <c r="C3450" s="2" t="s">
        <v>3567</v>
      </c>
      <c r="D3450" s="2" t="s">
        <v>16</v>
      </c>
      <c r="E3450" s="2" t="s">
        <v>142</v>
      </c>
      <c r="F3450" s="2" t="s">
        <v>18</v>
      </c>
      <c r="G3450" s="2" t="s">
        <v>19</v>
      </c>
      <c r="H3450" s="2" t="s">
        <v>3547</v>
      </c>
      <c r="I3450" s="2">
        <v>10244</v>
      </c>
      <c r="J3450" s="2">
        <v>0</v>
      </c>
      <c r="K3450" s="2" t="s">
        <v>3577</v>
      </c>
      <c r="L3450" s="3">
        <v>45958</v>
      </c>
      <c r="M3450" s="3">
        <v>46296</v>
      </c>
      <c r="N3450" s="2" t="s">
        <v>92</v>
      </c>
    </row>
    <row r="3451" spans="2:14" x14ac:dyDescent="0.25">
      <c r="B3451" s="2" t="s">
        <v>3566</v>
      </c>
      <c r="C3451" s="2" t="s">
        <v>3567</v>
      </c>
      <c r="D3451" s="2" t="s">
        <v>16</v>
      </c>
      <c r="E3451" s="2" t="s">
        <v>142</v>
      </c>
      <c r="F3451" s="2" t="s">
        <v>18</v>
      </c>
      <c r="G3451" s="2" t="s">
        <v>19</v>
      </c>
      <c r="H3451" s="2" t="s">
        <v>3547</v>
      </c>
      <c r="I3451" s="2">
        <v>10244</v>
      </c>
      <c r="J3451" s="2">
        <v>0</v>
      </c>
      <c r="K3451" s="2" t="s">
        <v>3581</v>
      </c>
      <c r="L3451" s="3">
        <v>46116</v>
      </c>
      <c r="M3451" s="3">
        <v>46447</v>
      </c>
      <c r="N3451" s="2" t="s">
        <v>92</v>
      </c>
    </row>
    <row r="3452" spans="2:14" x14ac:dyDescent="0.25">
      <c r="B3452" s="2" t="s">
        <v>3566</v>
      </c>
      <c r="C3452" s="2" t="s">
        <v>3567</v>
      </c>
      <c r="D3452" s="2" t="s">
        <v>16</v>
      </c>
      <c r="E3452" s="2" t="s">
        <v>142</v>
      </c>
      <c r="F3452" s="2" t="s">
        <v>18</v>
      </c>
      <c r="G3452" s="2" t="s">
        <v>19</v>
      </c>
      <c r="H3452" s="2" t="s">
        <v>3547</v>
      </c>
      <c r="I3452" s="2">
        <v>10244</v>
      </c>
      <c r="J3452" s="2">
        <v>0</v>
      </c>
      <c r="K3452" s="2" t="s">
        <v>3582</v>
      </c>
      <c r="L3452" s="3">
        <v>46116</v>
      </c>
      <c r="M3452" s="3">
        <v>46447</v>
      </c>
      <c r="N3452" s="2" t="s">
        <v>92</v>
      </c>
    </row>
    <row r="3453" spans="2:14" x14ac:dyDescent="0.25">
      <c r="B3453" s="2" t="s">
        <v>3566</v>
      </c>
      <c r="C3453" s="2" t="s">
        <v>3567</v>
      </c>
      <c r="D3453" s="2" t="s">
        <v>16</v>
      </c>
      <c r="E3453" s="2" t="s">
        <v>142</v>
      </c>
      <c r="F3453" s="2" t="s">
        <v>18</v>
      </c>
      <c r="G3453" s="2" t="s">
        <v>19</v>
      </c>
      <c r="H3453" s="2" t="s">
        <v>3547</v>
      </c>
      <c r="I3453" s="2">
        <v>10244</v>
      </c>
      <c r="J3453" s="2">
        <v>0</v>
      </c>
      <c r="K3453" s="2" t="s">
        <v>3585</v>
      </c>
      <c r="L3453" s="3">
        <v>46153</v>
      </c>
      <c r="M3453" s="3">
        <v>46508</v>
      </c>
      <c r="N3453" s="2" t="s">
        <v>92</v>
      </c>
    </row>
    <row r="3454" spans="2:14" x14ac:dyDescent="0.25">
      <c r="B3454" s="2" t="s">
        <v>3588</v>
      </c>
      <c r="C3454" s="2" t="s">
        <v>3589</v>
      </c>
      <c r="D3454" s="2" t="s">
        <v>16</v>
      </c>
      <c r="E3454" s="2" t="s">
        <v>17</v>
      </c>
      <c r="F3454" s="2" t="s">
        <v>18</v>
      </c>
      <c r="G3454" s="2" t="s">
        <v>19</v>
      </c>
      <c r="H3454" s="2" t="s">
        <v>3547</v>
      </c>
      <c r="I3454" s="2">
        <v>17320</v>
      </c>
      <c r="J3454" s="2">
        <v>0</v>
      </c>
      <c r="K3454" s="2" t="s">
        <v>3590</v>
      </c>
      <c r="L3454" s="3">
        <v>45702</v>
      </c>
      <c r="M3454" s="3">
        <v>46023</v>
      </c>
      <c r="N3454" s="2" t="s">
        <v>92</v>
      </c>
    </row>
    <row r="3455" spans="2:14" x14ac:dyDescent="0.25">
      <c r="B3455" s="2" t="s">
        <v>3588</v>
      </c>
      <c r="C3455" s="2" t="s">
        <v>3589</v>
      </c>
      <c r="D3455" s="2" t="s">
        <v>16</v>
      </c>
      <c r="E3455" s="2" t="s">
        <v>17</v>
      </c>
      <c r="F3455" s="2" t="s">
        <v>18</v>
      </c>
      <c r="G3455" s="2" t="s">
        <v>19</v>
      </c>
      <c r="H3455" s="2" t="s">
        <v>3547</v>
      </c>
      <c r="I3455" s="2">
        <v>17320</v>
      </c>
      <c r="J3455" s="2">
        <v>0</v>
      </c>
      <c r="K3455" s="2" t="s">
        <v>3591</v>
      </c>
      <c r="L3455" s="3">
        <v>45761</v>
      </c>
      <c r="M3455" s="3">
        <v>46082</v>
      </c>
      <c r="N3455" s="2" t="s">
        <v>92</v>
      </c>
    </row>
    <row r="3456" spans="2:14" x14ac:dyDescent="0.25">
      <c r="B3456" s="2" t="s">
        <v>3588</v>
      </c>
      <c r="C3456" s="2" t="s">
        <v>3589</v>
      </c>
      <c r="D3456" s="2" t="s">
        <v>16</v>
      </c>
      <c r="E3456" s="2" t="s">
        <v>17</v>
      </c>
      <c r="F3456" s="2" t="s">
        <v>18</v>
      </c>
      <c r="G3456" s="2" t="s">
        <v>19</v>
      </c>
      <c r="H3456" s="2" t="s">
        <v>3547</v>
      </c>
      <c r="I3456" s="2">
        <v>17320</v>
      </c>
      <c r="J3456" s="2">
        <v>0</v>
      </c>
      <c r="K3456" s="2" t="s">
        <v>3592</v>
      </c>
      <c r="L3456" s="3">
        <v>45761</v>
      </c>
      <c r="M3456" s="3">
        <v>46082</v>
      </c>
      <c r="N3456" s="2" t="s">
        <v>92</v>
      </c>
    </row>
    <row r="3457" spans="2:14" x14ac:dyDescent="0.25">
      <c r="B3457" s="2" t="s">
        <v>3588</v>
      </c>
      <c r="C3457" s="2" t="s">
        <v>3589</v>
      </c>
      <c r="D3457" s="2" t="s">
        <v>16</v>
      </c>
      <c r="E3457" s="2" t="s">
        <v>17</v>
      </c>
      <c r="F3457" s="2" t="s">
        <v>18</v>
      </c>
      <c r="G3457" s="2" t="s">
        <v>19</v>
      </c>
      <c r="H3457" s="2" t="s">
        <v>3547</v>
      </c>
      <c r="I3457" s="2">
        <v>17320</v>
      </c>
      <c r="J3457" s="2">
        <v>0</v>
      </c>
      <c r="K3457" s="2" t="s">
        <v>3593</v>
      </c>
      <c r="L3457" s="3">
        <v>45776</v>
      </c>
      <c r="M3457" s="3">
        <v>46113</v>
      </c>
      <c r="N3457" s="2" t="s">
        <v>92</v>
      </c>
    </row>
    <row r="3458" spans="2:14" x14ac:dyDescent="0.25">
      <c r="B3458" s="2" t="s">
        <v>3588</v>
      </c>
      <c r="C3458" s="2" t="s">
        <v>3589</v>
      </c>
      <c r="D3458" s="2" t="s">
        <v>16</v>
      </c>
      <c r="E3458" s="2" t="s">
        <v>17</v>
      </c>
      <c r="F3458" s="2" t="s">
        <v>18</v>
      </c>
      <c r="G3458" s="2" t="s">
        <v>19</v>
      </c>
      <c r="H3458" s="2" t="s">
        <v>3547</v>
      </c>
      <c r="I3458" s="2">
        <v>17320</v>
      </c>
      <c r="J3458" s="2">
        <v>0</v>
      </c>
      <c r="K3458" s="2" t="s">
        <v>3594</v>
      </c>
      <c r="L3458" s="3">
        <v>45831</v>
      </c>
      <c r="M3458" s="3">
        <v>46143</v>
      </c>
      <c r="N3458" s="2" t="s">
        <v>92</v>
      </c>
    </row>
    <row r="3459" spans="2:14" x14ac:dyDescent="0.25">
      <c r="B3459" s="2" t="s">
        <v>3588</v>
      </c>
      <c r="C3459" s="2" t="s">
        <v>3589</v>
      </c>
      <c r="D3459" s="2" t="s">
        <v>16</v>
      </c>
      <c r="E3459" s="2" t="s">
        <v>17</v>
      </c>
      <c r="F3459" s="2" t="s">
        <v>18</v>
      </c>
      <c r="G3459" s="2" t="s">
        <v>19</v>
      </c>
      <c r="H3459" s="2" t="s">
        <v>3547</v>
      </c>
      <c r="I3459" s="2">
        <v>17320</v>
      </c>
      <c r="J3459" s="2">
        <v>0</v>
      </c>
      <c r="K3459" s="2" t="s">
        <v>3595</v>
      </c>
      <c r="L3459" s="3">
        <v>45948</v>
      </c>
      <c r="M3459" s="3">
        <v>46266</v>
      </c>
      <c r="N3459" s="2" t="s">
        <v>92</v>
      </c>
    </row>
    <row r="3460" spans="2:14" x14ac:dyDescent="0.25">
      <c r="B3460" s="2" t="s">
        <v>3588</v>
      </c>
      <c r="C3460" s="2" t="s">
        <v>3589</v>
      </c>
      <c r="D3460" s="2" t="s">
        <v>16</v>
      </c>
      <c r="E3460" s="2" t="s">
        <v>17</v>
      </c>
      <c r="F3460" s="2" t="s">
        <v>18</v>
      </c>
      <c r="G3460" s="2" t="s">
        <v>19</v>
      </c>
      <c r="H3460" s="2" t="s">
        <v>3547</v>
      </c>
      <c r="I3460" s="2">
        <v>17320</v>
      </c>
      <c r="J3460" s="2">
        <v>0</v>
      </c>
      <c r="K3460" s="2" t="s">
        <v>3596</v>
      </c>
      <c r="L3460" s="3">
        <v>45948</v>
      </c>
      <c r="M3460" s="3">
        <v>46266</v>
      </c>
      <c r="N3460" s="2" t="s">
        <v>92</v>
      </c>
    </row>
    <row r="3461" spans="2:14" x14ac:dyDescent="0.25">
      <c r="B3461" s="2" t="s">
        <v>3588</v>
      </c>
      <c r="C3461" s="2" t="s">
        <v>3589</v>
      </c>
      <c r="D3461" s="2" t="s">
        <v>16</v>
      </c>
      <c r="E3461" s="2" t="s">
        <v>17</v>
      </c>
      <c r="F3461" s="2" t="s">
        <v>18</v>
      </c>
      <c r="G3461" s="2" t="s">
        <v>19</v>
      </c>
      <c r="H3461" s="2" t="s">
        <v>3547</v>
      </c>
      <c r="I3461" s="2">
        <v>17320</v>
      </c>
      <c r="J3461" s="2">
        <v>0</v>
      </c>
      <c r="K3461" s="2" t="s">
        <v>3597</v>
      </c>
      <c r="L3461" s="3">
        <v>45958</v>
      </c>
      <c r="M3461" s="3">
        <v>46266</v>
      </c>
      <c r="N3461" s="2" t="s">
        <v>92</v>
      </c>
    </row>
    <row r="3462" spans="2:14" x14ac:dyDescent="0.25">
      <c r="B3462" s="2" t="s">
        <v>3588</v>
      </c>
      <c r="C3462" s="2" t="s">
        <v>3589</v>
      </c>
      <c r="D3462" s="2" t="s">
        <v>16</v>
      </c>
      <c r="E3462" s="2" t="s">
        <v>17</v>
      </c>
      <c r="F3462" s="2" t="s">
        <v>18</v>
      </c>
      <c r="G3462" s="2" t="s">
        <v>19</v>
      </c>
      <c r="H3462" s="2" t="s">
        <v>3547</v>
      </c>
      <c r="I3462" s="2">
        <v>17320</v>
      </c>
      <c r="J3462" s="2">
        <v>0</v>
      </c>
      <c r="K3462" s="2" t="s">
        <v>3598</v>
      </c>
      <c r="L3462" s="3">
        <v>46053</v>
      </c>
      <c r="M3462" s="3">
        <v>46357</v>
      </c>
      <c r="N3462" s="2" t="s">
        <v>92</v>
      </c>
    </row>
    <row r="3463" spans="2:14" x14ac:dyDescent="0.25">
      <c r="B3463" s="2" t="s">
        <v>3588</v>
      </c>
      <c r="C3463" s="2" t="s">
        <v>3589</v>
      </c>
      <c r="D3463" s="2" t="s">
        <v>16</v>
      </c>
      <c r="E3463" s="2" t="s">
        <v>17</v>
      </c>
      <c r="F3463" s="2" t="s">
        <v>18</v>
      </c>
      <c r="G3463" s="2" t="s">
        <v>19</v>
      </c>
      <c r="H3463" s="2" t="s">
        <v>3547</v>
      </c>
      <c r="I3463" s="2">
        <v>17320</v>
      </c>
      <c r="J3463" s="2">
        <v>0</v>
      </c>
      <c r="K3463" s="2" t="s">
        <v>3599</v>
      </c>
      <c r="L3463" s="3">
        <v>46084</v>
      </c>
      <c r="M3463" s="3">
        <v>46419</v>
      </c>
      <c r="N3463" s="2" t="s">
        <v>92</v>
      </c>
    </row>
    <row r="3464" spans="2:14" x14ac:dyDescent="0.25">
      <c r="B3464" s="2" t="s">
        <v>3588</v>
      </c>
      <c r="C3464" s="2" t="s">
        <v>3589</v>
      </c>
      <c r="D3464" s="2" t="s">
        <v>16</v>
      </c>
      <c r="E3464" s="2" t="s">
        <v>17</v>
      </c>
      <c r="F3464" s="2" t="s">
        <v>18</v>
      </c>
      <c r="G3464" s="2" t="s">
        <v>19</v>
      </c>
      <c r="H3464" s="2" t="s">
        <v>3547</v>
      </c>
      <c r="I3464" s="2">
        <v>17320</v>
      </c>
      <c r="J3464" s="2">
        <v>0</v>
      </c>
      <c r="K3464" s="2" t="s">
        <v>3600</v>
      </c>
      <c r="L3464" s="3">
        <v>46084</v>
      </c>
      <c r="M3464" s="3">
        <v>46419</v>
      </c>
      <c r="N3464" s="2" t="s">
        <v>92</v>
      </c>
    </row>
    <row r="3465" spans="2:14" x14ac:dyDescent="0.25">
      <c r="B3465" s="2" t="s">
        <v>3588</v>
      </c>
      <c r="C3465" s="2" t="s">
        <v>3589</v>
      </c>
      <c r="D3465" s="2" t="s">
        <v>16</v>
      </c>
      <c r="E3465" s="2" t="s">
        <v>17</v>
      </c>
      <c r="F3465" s="2" t="s">
        <v>18</v>
      </c>
      <c r="G3465" s="2" t="s">
        <v>19</v>
      </c>
      <c r="H3465" s="2" t="s">
        <v>3547</v>
      </c>
      <c r="I3465" s="2">
        <v>17320</v>
      </c>
      <c r="J3465" s="2">
        <v>0</v>
      </c>
      <c r="K3465" s="2" t="s">
        <v>3559</v>
      </c>
      <c r="L3465" s="3">
        <v>46084</v>
      </c>
      <c r="M3465" s="3">
        <v>46419</v>
      </c>
      <c r="N3465" s="2" t="s">
        <v>92</v>
      </c>
    </row>
    <row r="3466" spans="2:14" x14ac:dyDescent="0.25">
      <c r="B3466" s="2" t="s">
        <v>3588</v>
      </c>
      <c r="C3466" s="2" t="s">
        <v>3589</v>
      </c>
      <c r="D3466" s="2" t="s">
        <v>16</v>
      </c>
      <c r="E3466" s="2" t="s">
        <v>17</v>
      </c>
      <c r="F3466" s="2" t="s">
        <v>18</v>
      </c>
      <c r="G3466" s="2" t="s">
        <v>19</v>
      </c>
      <c r="H3466" s="2" t="s">
        <v>3547</v>
      </c>
      <c r="I3466" s="2">
        <v>17320</v>
      </c>
      <c r="J3466" s="2">
        <v>0</v>
      </c>
      <c r="K3466" s="2" t="s">
        <v>3601</v>
      </c>
      <c r="L3466" s="3">
        <v>46093</v>
      </c>
      <c r="M3466" s="3">
        <v>46419</v>
      </c>
      <c r="N3466" s="2" t="s">
        <v>92</v>
      </c>
    </row>
    <row r="3467" spans="2:14" x14ac:dyDescent="0.25">
      <c r="B3467" s="2" t="s">
        <v>3588</v>
      </c>
      <c r="C3467" s="2" t="s">
        <v>3589</v>
      </c>
      <c r="D3467" s="2" t="s">
        <v>16</v>
      </c>
      <c r="E3467" s="2" t="s">
        <v>17</v>
      </c>
      <c r="F3467" s="2" t="s">
        <v>18</v>
      </c>
      <c r="G3467" s="2" t="s">
        <v>19</v>
      </c>
      <c r="H3467" s="2" t="s">
        <v>3547</v>
      </c>
      <c r="I3467" s="2">
        <v>17320</v>
      </c>
      <c r="J3467" s="2">
        <v>20</v>
      </c>
      <c r="K3467" s="2" t="s">
        <v>3602</v>
      </c>
      <c r="L3467" s="3">
        <v>46093</v>
      </c>
      <c r="M3467" s="3">
        <v>46419</v>
      </c>
      <c r="N3467" s="2" t="s">
        <v>92</v>
      </c>
    </row>
    <row r="3468" spans="2:14" x14ac:dyDescent="0.25">
      <c r="B3468" s="2" t="s">
        <v>3588</v>
      </c>
      <c r="C3468" s="2" t="s">
        <v>3589</v>
      </c>
      <c r="D3468" s="2" t="s">
        <v>16</v>
      </c>
      <c r="E3468" s="2" t="s">
        <v>17</v>
      </c>
      <c r="F3468" s="2" t="s">
        <v>18</v>
      </c>
      <c r="G3468" s="2" t="s">
        <v>19</v>
      </c>
      <c r="H3468" s="2" t="s">
        <v>3547</v>
      </c>
      <c r="I3468" s="2">
        <v>17320</v>
      </c>
      <c r="J3468" s="2">
        <v>0</v>
      </c>
      <c r="K3468" s="2" t="s">
        <v>3603</v>
      </c>
      <c r="L3468" s="3">
        <v>46116</v>
      </c>
      <c r="M3468" s="3">
        <v>46447</v>
      </c>
      <c r="N3468" s="2" t="s">
        <v>92</v>
      </c>
    </row>
    <row r="3469" spans="2:14" x14ac:dyDescent="0.25">
      <c r="B3469" s="2" t="s">
        <v>3588</v>
      </c>
      <c r="C3469" s="2" t="s">
        <v>3589</v>
      </c>
      <c r="D3469" s="2" t="s">
        <v>16</v>
      </c>
      <c r="E3469" s="2" t="s">
        <v>17</v>
      </c>
      <c r="F3469" s="2" t="s">
        <v>18</v>
      </c>
      <c r="G3469" s="2" t="s">
        <v>19</v>
      </c>
      <c r="H3469" s="2" t="s">
        <v>3547</v>
      </c>
      <c r="I3469" s="2">
        <v>17320</v>
      </c>
      <c r="J3469" s="2">
        <v>800</v>
      </c>
      <c r="K3469" s="2" t="s">
        <v>3604</v>
      </c>
      <c r="L3469" s="3">
        <v>46140</v>
      </c>
      <c r="M3469" s="3">
        <v>46478</v>
      </c>
      <c r="N3469" s="2" t="s">
        <v>92</v>
      </c>
    </row>
    <row r="3470" spans="2:14" x14ac:dyDescent="0.25">
      <c r="B3470" s="2" t="s">
        <v>3588</v>
      </c>
      <c r="C3470" s="2" t="s">
        <v>3589</v>
      </c>
      <c r="D3470" s="2" t="s">
        <v>16</v>
      </c>
      <c r="E3470" s="2" t="s">
        <v>17</v>
      </c>
      <c r="F3470" s="2" t="s">
        <v>18</v>
      </c>
      <c r="G3470" s="2" t="s">
        <v>19</v>
      </c>
      <c r="H3470" s="2" t="s">
        <v>3547</v>
      </c>
      <c r="I3470" s="2">
        <v>17320</v>
      </c>
      <c r="J3470" s="2">
        <v>6600</v>
      </c>
      <c r="K3470" s="2" t="s">
        <v>3605</v>
      </c>
      <c r="L3470" s="3">
        <v>46140</v>
      </c>
      <c r="M3470" s="3">
        <v>46478</v>
      </c>
      <c r="N3470" s="2" t="s">
        <v>92</v>
      </c>
    </row>
    <row r="3471" spans="2:14" x14ac:dyDescent="0.25">
      <c r="B3471" s="2" t="s">
        <v>3588</v>
      </c>
      <c r="C3471" s="2" t="s">
        <v>3589</v>
      </c>
      <c r="D3471" s="2" t="s">
        <v>16</v>
      </c>
      <c r="E3471" s="2" t="s">
        <v>17</v>
      </c>
      <c r="F3471" s="2" t="s">
        <v>18</v>
      </c>
      <c r="G3471" s="2" t="s">
        <v>19</v>
      </c>
      <c r="H3471" s="2" t="s">
        <v>3547</v>
      </c>
      <c r="I3471" s="2">
        <v>17320</v>
      </c>
      <c r="J3471" s="2">
        <v>4350</v>
      </c>
      <c r="K3471" s="2" t="s">
        <v>3606</v>
      </c>
      <c r="L3471" s="3">
        <v>46161</v>
      </c>
      <c r="M3471" s="3">
        <v>46508</v>
      </c>
      <c r="N3471" s="2" t="s">
        <v>92</v>
      </c>
    </row>
    <row r="3472" spans="2:14" x14ac:dyDescent="0.25">
      <c r="B3472" s="2" t="s">
        <v>3588</v>
      </c>
      <c r="C3472" s="2" t="s">
        <v>3589</v>
      </c>
      <c r="D3472" s="2" t="s">
        <v>16</v>
      </c>
      <c r="E3472" s="2" t="s">
        <v>17</v>
      </c>
      <c r="F3472" s="2" t="s">
        <v>18</v>
      </c>
      <c r="G3472" s="2" t="s">
        <v>19</v>
      </c>
      <c r="H3472" s="2" t="s">
        <v>3547</v>
      </c>
      <c r="I3472" s="2">
        <v>17320</v>
      </c>
      <c r="J3472" s="2">
        <v>5550</v>
      </c>
      <c r="K3472" s="2" t="s">
        <v>3607</v>
      </c>
      <c r="L3472" s="3">
        <v>46161</v>
      </c>
      <c r="M3472" s="3">
        <v>46508</v>
      </c>
      <c r="N3472" s="2" t="s">
        <v>92</v>
      </c>
    </row>
    <row r="3473" spans="2:14" x14ac:dyDescent="0.25">
      <c r="B3473" s="2" t="s">
        <v>3588</v>
      </c>
      <c r="C3473" s="2" t="s">
        <v>3589</v>
      </c>
      <c r="D3473" s="2" t="s">
        <v>16</v>
      </c>
      <c r="E3473" s="2" t="s">
        <v>181</v>
      </c>
      <c r="F3473" s="2" t="s">
        <v>18</v>
      </c>
      <c r="G3473" s="2" t="s">
        <v>19</v>
      </c>
      <c r="H3473" s="2" t="s">
        <v>3547</v>
      </c>
      <c r="I3473" s="2">
        <v>17320</v>
      </c>
      <c r="J3473" s="2">
        <v>0</v>
      </c>
      <c r="K3473" s="2" t="s">
        <v>3604</v>
      </c>
      <c r="L3473" s="3">
        <v>46140</v>
      </c>
      <c r="M3473" s="3">
        <v>46478</v>
      </c>
      <c r="N3473" s="2" t="s">
        <v>92</v>
      </c>
    </row>
    <row r="3474" spans="2:14" x14ac:dyDescent="0.25">
      <c r="B3474" s="2" t="s">
        <v>3588</v>
      </c>
      <c r="C3474" s="2" t="s">
        <v>3589</v>
      </c>
      <c r="D3474" s="2" t="s">
        <v>16</v>
      </c>
      <c r="E3474" s="2" t="s">
        <v>142</v>
      </c>
      <c r="F3474" s="2" t="s">
        <v>18</v>
      </c>
      <c r="G3474" s="2" t="s">
        <v>19</v>
      </c>
      <c r="H3474" s="2" t="s">
        <v>3547</v>
      </c>
      <c r="I3474" s="2">
        <v>17320</v>
      </c>
      <c r="J3474" s="2">
        <v>0</v>
      </c>
      <c r="K3474" s="2" t="s">
        <v>3590</v>
      </c>
      <c r="L3474" s="3">
        <v>45702</v>
      </c>
      <c r="M3474" s="3">
        <v>46023</v>
      </c>
      <c r="N3474" s="2" t="s">
        <v>92</v>
      </c>
    </row>
    <row r="3475" spans="2:14" x14ac:dyDescent="0.25">
      <c r="B3475" s="2" t="s">
        <v>3588</v>
      </c>
      <c r="C3475" s="2" t="s">
        <v>3589</v>
      </c>
      <c r="D3475" s="2" t="s">
        <v>16</v>
      </c>
      <c r="E3475" s="2" t="s">
        <v>142</v>
      </c>
      <c r="F3475" s="2" t="s">
        <v>18</v>
      </c>
      <c r="G3475" s="2" t="s">
        <v>19</v>
      </c>
      <c r="H3475" s="2" t="s">
        <v>3547</v>
      </c>
      <c r="I3475" s="2">
        <v>17320</v>
      </c>
      <c r="J3475" s="2">
        <v>0</v>
      </c>
      <c r="K3475" s="2" t="s">
        <v>3592</v>
      </c>
      <c r="L3475" s="3">
        <v>45761</v>
      </c>
      <c r="M3475" s="3">
        <v>46082</v>
      </c>
      <c r="N3475" s="2" t="s">
        <v>92</v>
      </c>
    </row>
    <row r="3476" spans="2:14" x14ac:dyDescent="0.25">
      <c r="B3476" s="2" t="s">
        <v>3588</v>
      </c>
      <c r="C3476" s="2" t="s">
        <v>3589</v>
      </c>
      <c r="D3476" s="2" t="s">
        <v>16</v>
      </c>
      <c r="E3476" s="2" t="s">
        <v>142</v>
      </c>
      <c r="F3476" s="2" t="s">
        <v>18</v>
      </c>
      <c r="G3476" s="2" t="s">
        <v>19</v>
      </c>
      <c r="H3476" s="2" t="s">
        <v>3547</v>
      </c>
      <c r="I3476" s="2">
        <v>17320</v>
      </c>
      <c r="J3476" s="2">
        <v>0</v>
      </c>
      <c r="K3476" s="2" t="s">
        <v>3594</v>
      </c>
      <c r="L3476" s="3">
        <v>45831</v>
      </c>
      <c r="M3476" s="3">
        <v>46143</v>
      </c>
      <c r="N3476" s="2" t="s">
        <v>92</v>
      </c>
    </row>
    <row r="3477" spans="2:14" x14ac:dyDescent="0.25">
      <c r="B3477" s="2" t="s">
        <v>3588</v>
      </c>
      <c r="C3477" s="2" t="s">
        <v>3589</v>
      </c>
      <c r="D3477" s="2" t="s">
        <v>16</v>
      </c>
      <c r="E3477" s="2" t="s">
        <v>142</v>
      </c>
      <c r="F3477" s="2" t="s">
        <v>18</v>
      </c>
      <c r="G3477" s="2" t="s">
        <v>19</v>
      </c>
      <c r="H3477" s="2" t="s">
        <v>3547</v>
      </c>
      <c r="I3477" s="2">
        <v>17320</v>
      </c>
      <c r="J3477" s="2">
        <v>0</v>
      </c>
      <c r="K3477" s="2" t="s">
        <v>3596</v>
      </c>
      <c r="L3477" s="3">
        <v>45948</v>
      </c>
      <c r="M3477" s="3">
        <v>46266</v>
      </c>
      <c r="N3477" s="2" t="s">
        <v>92</v>
      </c>
    </row>
    <row r="3478" spans="2:14" x14ac:dyDescent="0.25">
      <c r="B3478" s="2" t="s">
        <v>3588</v>
      </c>
      <c r="C3478" s="2" t="s">
        <v>3589</v>
      </c>
      <c r="D3478" s="2" t="s">
        <v>16</v>
      </c>
      <c r="E3478" s="2" t="s">
        <v>142</v>
      </c>
      <c r="F3478" s="2" t="s">
        <v>18</v>
      </c>
      <c r="G3478" s="2" t="s">
        <v>19</v>
      </c>
      <c r="H3478" s="2" t="s">
        <v>3547</v>
      </c>
      <c r="I3478" s="2">
        <v>17320</v>
      </c>
      <c r="J3478" s="2">
        <v>0</v>
      </c>
      <c r="K3478" s="2" t="s">
        <v>3597</v>
      </c>
      <c r="L3478" s="3">
        <v>45958</v>
      </c>
      <c r="M3478" s="3">
        <v>46266</v>
      </c>
      <c r="N3478" s="2" t="s">
        <v>92</v>
      </c>
    </row>
    <row r="3479" spans="2:14" x14ac:dyDescent="0.25">
      <c r="B3479" s="2" t="s">
        <v>3588</v>
      </c>
      <c r="C3479" s="2" t="s">
        <v>3589</v>
      </c>
      <c r="D3479" s="2" t="s">
        <v>16</v>
      </c>
      <c r="E3479" s="2" t="s">
        <v>142</v>
      </c>
      <c r="F3479" s="2" t="s">
        <v>18</v>
      </c>
      <c r="G3479" s="2" t="s">
        <v>19</v>
      </c>
      <c r="H3479" s="2" t="s">
        <v>3547</v>
      </c>
      <c r="I3479" s="2">
        <v>17320</v>
      </c>
      <c r="J3479" s="2">
        <v>0</v>
      </c>
      <c r="K3479" s="2" t="s">
        <v>3598</v>
      </c>
      <c r="L3479" s="3">
        <v>46053</v>
      </c>
      <c r="M3479" s="3">
        <v>46357</v>
      </c>
      <c r="N3479" s="2" t="s">
        <v>92</v>
      </c>
    </row>
    <row r="3480" spans="2:14" x14ac:dyDescent="0.25">
      <c r="B3480" s="2" t="s">
        <v>3588</v>
      </c>
      <c r="C3480" s="2" t="s">
        <v>3589</v>
      </c>
      <c r="D3480" s="2" t="s">
        <v>16</v>
      </c>
      <c r="E3480" s="2" t="s">
        <v>142</v>
      </c>
      <c r="F3480" s="2" t="s">
        <v>18</v>
      </c>
      <c r="G3480" s="2" t="s">
        <v>19</v>
      </c>
      <c r="H3480" s="2" t="s">
        <v>3547</v>
      </c>
      <c r="I3480" s="2">
        <v>17320</v>
      </c>
      <c r="J3480" s="2">
        <v>0</v>
      </c>
      <c r="K3480" s="2" t="s">
        <v>3603</v>
      </c>
      <c r="L3480" s="3">
        <v>46116</v>
      </c>
      <c r="M3480" s="3">
        <v>46447</v>
      </c>
      <c r="N3480" s="2" t="s">
        <v>92</v>
      </c>
    </row>
    <row r="3481" spans="2:14" x14ac:dyDescent="0.25">
      <c r="B3481" s="2" t="s">
        <v>3588</v>
      </c>
      <c r="C3481" s="2" t="s">
        <v>3589</v>
      </c>
      <c r="D3481" s="2" t="s">
        <v>16</v>
      </c>
      <c r="E3481" s="2" t="s">
        <v>142</v>
      </c>
      <c r="F3481" s="2" t="s">
        <v>18</v>
      </c>
      <c r="G3481" s="2" t="s">
        <v>19</v>
      </c>
      <c r="H3481" s="2" t="s">
        <v>3547</v>
      </c>
      <c r="I3481" s="2">
        <v>17320</v>
      </c>
      <c r="J3481" s="2">
        <v>0</v>
      </c>
      <c r="K3481" s="2" t="s">
        <v>3607</v>
      </c>
      <c r="L3481" s="3">
        <v>46161</v>
      </c>
      <c r="M3481" s="3">
        <v>46508</v>
      </c>
      <c r="N3481" s="2" t="s">
        <v>92</v>
      </c>
    </row>
    <row r="3482" spans="2:14" x14ac:dyDescent="0.25">
      <c r="B3482" s="2" t="s">
        <v>3608</v>
      </c>
      <c r="C3482" s="2" t="s">
        <v>333</v>
      </c>
      <c r="D3482" s="2" t="s">
        <v>41</v>
      </c>
      <c r="E3482" s="2" t="s">
        <v>17</v>
      </c>
      <c r="F3482" s="2" t="s">
        <v>18</v>
      </c>
      <c r="G3482" s="2" t="s">
        <v>19</v>
      </c>
      <c r="H3482" s="2" t="s">
        <v>3609</v>
      </c>
      <c r="I3482" s="2">
        <v>3812</v>
      </c>
      <c r="J3482" s="2">
        <v>0</v>
      </c>
      <c r="K3482" s="2">
        <v>0</v>
      </c>
      <c r="L3482" s="3">
        <v>45764</v>
      </c>
      <c r="M3482" s="2" t="s">
        <v>30</v>
      </c>
      <c r="N3482" s="2" t="s">
        <v>3610</v>
      </c>
    </row>
    <row r="3483" spans="2:14" x14ac:dyDescent="0.25">
      <c r="B3483" s="2" t="s">
        <v>3608</v>
      </c>
      <c r="C3483" s="2" t="s">
        <v>333</v>
      </c>
      <c r="D3483" s="2" t="s">
        <v>41</v>
      </c>
      <c r="E3483" s="2" t="s">
        <v>17</v>
      </c>
      <c r="F3483" s="2" t="s">
        <v>18</v>
      </c>
      <c r="G3483" s="2" t="s">
        <v>19</v>
      </c>
      <c r="H3483" s="2" t="s">
        <v>3609</v>
      </c>
      <c r="I3483" s="2">
        <v>3812</v>
      </c>
      <c r="J3483" s="2">
        <v>0</v>
      </c>
      <c r="K3483" s="2">
        <v>0</v>
      </c>
      <c r="L3483" s="3">
        <v>46004</v>
      </c>
      <c r="M3483" s="3">
        <v>47088</v>
      </c>
      <c r="N3483" s="2" t="s">
        <v>3610</v>
      </c>
    </row>
    <row r="3484" spans="2:14" x14ac:dyDescent="0.25">
      <c r="B3484" s="2" t="s">
        <v>3608</v>
      </c>
      <c r="C3484" s="2" t="s">
        <v>333</v>
      </c>
      <c r="D3484" s="2" t="s">
        <v>41</v>
      </c>
      <c r="E3484" s="2" t="s">
        <v>17</v>
      </c>
      <c r="F3484" s="2" t="s">
        <v>18</v>
      </c>
      <c r="G3484" s="2" t="s">
        <v>19</v>
      </c>
      <c r="H3484" s="2" t="s">
        <v>3609</v>
      </c>
      <c r="I3484" s="2">
        <v>3812</v>
      </c>
      <c r="J3484" s="2">
        <v>0</v>
      </c>
      <c r="K3484" s="2">
        <v>0</v>
      </c>
      <c r="L3484" s="3">
        <v>46051</v>
      </c>
      <c r="M3484" s="3">
        <v>46966</v>
      </c>
      <c r="N3484" s="2" t="s">
        <v>3610</v>
      </c>
    </row>
    <row r="3485" spans="2:14" x14ac:dyDescent="0.25">
      <c r="B3485" s="2" t="s">
        <v>3608</v>
      </c>
      <c r="C3485" s="2" t="s">
        <v>333</v>
      </c>
      <c r="D3485" s="2" t="s">
        <v>41</v>
      </c>
      <c r="E3485" s="2" t="s">
        <v>17</v>
      </c>
      <c r="F3485" s="2" t="s">
        <v>18</v>
      </c>
      <c r="G3485" s="2" t="s">
        <v>19</v>
      </c>
      <c r="H3485" s="2" t="s">
        <v>3609</v>
      </c>
      <c r="I3485" s="2">
        <v>3812</v>
      </c>
      <c r="J3485" s="2">
        <v>0</v>
      </c>
      <c r="K3485" s="2">
        <v>0</v>
      </c>
      <c r="L3485" s="3">
        <v>46142</v>
      </c>
      <c r="M3485" s="3">
        <v>46935</v>
      </c>
      <c r="N3485" s="2" t="s">
        <v>3610</v>
      </c>
    </row>
    <row r="3486" spans="2:14" x14ac:dyDescent="0.25">
      <c r="B3486" s="2" t="s">
        <v>3608</v>
      </c>
      <c r="C3486" s="2" t="s">
        <v>333</v>
      </c>
      <c r="D3486" s="2" t="s">
        <v>41</v>
      </c>
      <c r="E3486" s="2" t="s">
        <v>17</v>
      </c>
      <c r="F3486" s="2" t="s">
        <v>18</v>
      </c>
      <c r="G3486" s="2" t="s">
        <v>19</v>
      </c>
      <c r="H3486" s="2" t="s">
        <v>3609</v>
      </c>
      <c r="I3486" s="2">
        <v>3812</v>
      </c>
      <c r="J3486" s="2">
        <v>0</v>
      </c>
      <c r="K3486" s="2">
        <v>222983</v>
      </c>
      <c r="L3486" s="3">
        <v>46114</v>
      </c>
      <c r="M3486" s="3">
        <v>46813</v>
      </c>
      <c r="N3486" s="2" t="s">
        <v>3610</v>
      </c>
    </row>
    <row r="3487" spans="2:14" x14ac:dyDescent="0.25">
      <c r="B3487" s="2" t="s">
        <v>3608</v>
      </c>
      <c r="C3487" s="2" t="s">
        <v>333</v>
      </c>
      <c r="D3487" s="2" t="s">
        <v>41</v>
      </c>
      <c r="E3487" s="2" t="s">
        <v>17</v>
      </c>
      <c r="F3487" s="2" t="s">
        <v>18</v>
      </c>
      <c r="G3487" s="2" t="s">
        <v>19</v>
      </c>
      <c r="H3487" s="2" t="s">
        <v>3609</v>
      </c>
      <c r="I3487" s="2">
        <v>3812</v>
      </c>
      <c r="J3487" s="2">
        <v>0</v>
      </c>
      <c r="K3487" s="2">
        <v>223343</v>
      </c>
      <c r="L3487" s="3">
        <v>45989</v>
      </c>
      <c r="M3487" s="3">
        <v>46813</v>
      </c>
      <c r="N3487" s="2" t="s">
        <v>3610</v>
      </c>
    </row>
    <row r="3488" spans="2:14" x14ac:dyDescent="0.25">
      <c r="B3488" s="2" t="s">
        <v>3608</v>
      </c>
      <c r="C3488" s="2" t="s">
        <v>333</v>
      </c>
      <c r="D3488" s="2" t="s">
        <v>41</v>
      </c>
      <c r="E3488" s="2" t="s">
        <v>17</v>
      </c>
      <c r="F3488" s="2" t="s">
        <v>18</v>
      </c>
      <c r="G3488" s="2" t="s">
        <v>19</v>
      </c>
      <c r="H3488" s="2" t="s">
        <v>3609</v>
      </c>
      <c r="I3488" s="2">
        <v>3812</v>
      </c>
      <c r="J3488" s="2">
        <v>860</v>
      </c>
      <c r="K3488" s="2">
        <v>236444</v>
      </c>
      <c r="L3488" s="3">
        <v>46114</v>
      </c>
      <c r="M3488" s="3">
        <v>46905</v>
      </c>
      <c r="N3488" s="2" t="s">
        <v>3610</v>
      </c>
    </row>
    <row r="3489" spans="2:14" x14ac:dyDescent="0.25">
      <c r="B3489" s="2" t="s">
        <v>3608</v>
      </c>
      <c r="C3489" s="2" t="s">
        <v>333</v>
      </c>
      <c r="D3489" s="2" t="s">
        <v>41</v>
      </c>
      <c r="E3489" s="2" t="s">
        <v>17</v>
      </c>
      <c r="F3489" s="2" t="s">
        <v>18</v>
      </c>
      <c r="G3489" s="2" t="s">
        <v>19</v>
      </c>
      <c r="H3489" s="2" t="s">
        <v>3609</v>
      </c>
      <c r="I3489" s="2">
        <v>3812</v>
      </c>
      <c r="J3489" s="2">
        <v>1330</v>
      </c>
      <c r="K3489" s="2">
        <v>239419</v>
      </c>
      <c r="L3489" s="3">
        <v>46027</v>
      </c>
      <c r="M3489" s="3">
        <v>46935</v>
      </c>
      <c r="N3489" s="2" t="s">
        <v>3610</v>
      </c>
    </row>
    <row r="3490" spans="2:14" x14ac:dyDescent="0.25">
      <c r="B3490" s="2" t="s">
        <v>3608</v>
      </c>
      <c r="C3490" s="2" t="s">
        <v>333</v>
      </c>
      <c r="D3490" s="2" t="s">
        <v>41</v>
      </c>
      <c r="E3490" s="2" t="s">
        <v>17</v>
      </c>
      <c r="F3490" s="2" t="s">
        <v>18</v>
      </c>
      <c r="G3490" s="2" t="s">
        <v>19</v>
      </c>
      <c r="H3490" s="2" t="s">
        <v>3609</v>
      </c>
      <c r="I3490" s="2">
        <v>3812</v>
      </c>
      <c r="J3490" s="2">
        <v>1620</v>
      </c>
      <c r="K3490" s="2">
        <v>239500</v>
      </c>
      <c r="L3490" s="3">
        <v>46114</v>
      </c>
      <c r="M3490" s="3">
        <v>46935</v>
      </c>
      <c r="N3490" s="2" t="s">
        <v>3610</v>
      </c>
    </row>
    <row r="3491" spans="2:14" x14ac:dyDescent="0.25">
      <c r="B3491" s="2" t="s">
        <v>3608</v>
      </c>
      <c r="C3491" s="2" t="s">
        <v>333</v>
      </c>
      <c r="D3491" s="2" t="s">
        <v>41</v>
      </c>
      <c r="E3491" s="2" t="s">
        <v>17</v>
      </c>
      <c r="F3491" s="2" t="s">
        <v>18</v>
      </c>
      <c r="G3491" s="2" t="s">
        <v>19</v>
      </c>
      <c r="H3491" s="2" t="s">
        <v>3609</v>
      </c>
      <c r="I3491" s="2">
        <v>3812</v>
      </c>
      <c r="J3491" s="2">
        <v>0</v>
      </c>
      <c r="K3491" s="2">
        <v>239963</v>
      </c>
      <c r="L3491" s="3">
        <v>45916</v>
      </c>
      <c r="M3491" s="3">
        <v>46935</v>
      </c>
      <c r="N3491" s="2" t="s">
        <v>3610</v>
      </c>
    </row>
    <row r="3492" spans="2:14" x14ac:dyDescent="0.25">
      <c r="B3492" s="2" t="s">
        <v>3608</v>
      </c>
      <c r="C3492" s="2" t="s">
        <v>333</v>
      </c>
      <c r="D3492" s="2" t="s">
        <v>41</v>
      </c>
      <c r="E3492" s="2" t="s">
        <v>17</v>
      </c>
      <c r="F3492" s="2" t="s">
        <v>18</v>
      </c>
      <c r="G3492" s="2" t="s">
        <v>19</v>
      </c>
      <c r="H3492" s="2" t="s">
        <v>3609</v>
      </c>
      <c r="I3492" s="2">
        <v>3812</v>
      </c>
      <c r="J3492" s="2">
        <v>0</v>
      </c>
      <c r="K3492" s="2">
        <v>251471</v>
      </c>
      <c r="L3492" s="3">
        <v>45966</v>
      </c>
      <c r="M3492" s="3">
        <v>47027</v>
      </c>
      <c r="N3492" s="2" t="s">
        <v>3610</v>
      </c>
    </row>
    <row r="3493" spans="2:14" x14ac:dyDescent="0.25">
      <c r="B3493" s="2" t="s">
        <v>3608</v>
      </c>
      <c r="C3493" s="2" t="s">
        <v>333</v>
      </c>
      <c r="D3493" s="2" t="s">
        <v>41</v>
      </c>
      <c r="E3493" s="2" t="s">
        <v>17</v>
      </c>
      <c r="F3493" s="2" t="s">
        <v>18</v>
      </c>
      <c r="G3493" s="2" t="s">
        <v>19</v>
      </c>
      <c r="H3493" s="2" t="s">
        <v>3609</v>
      </c>
      <c r="I3493" s="2">
        <v>3812</v>
      </c>
      <c r="J3493" s="2">
        <v>0</v>
      </c>
      <c r="K3493" s="2">
        <v>251472</v>
      </c>
      <c r="L3493" s="3">
        <v>45986</v>
      </c>
      <c r="M3493" s="3">
        <v>47027</v>
      </c>
      <c r="N3493" s="2" t="s">
        <v>3610</v>
      </c>
    </row>
    <row r="3494" spans="2:14" x14ac:dyDescent="0.25">
      <c r="B3494" s="2" t="s">
        <v>3608</v>
      </c>
      <c r="C3494" s="2" t="s">
        <v>333</v>
      </c>
      <c r="D3494" s="2" t="s">
        <v>41</v>
      </c>
      <c r="E3494" s="2" t="s">
        <v>17</v>
      </c>
      <c r="F3494" s="2" t="s">
        <v>18</v>
      </c>
      <c r="G3494" s="2" t="s">
        <v>19</v>
      </c>
      <c r="H3494" s="2" t="s">
        <v>3609</v>
      </c>
      <c r="I3494" s="2">
        <v>3812</v>
      </c>
      <c r="J3494" s="2">
        <v>2</v>
      </c>
      <c r="K3494" s="2">
        <v>203752</v>
      </c>
      <c r="L3494" s="3">
        <v>44958</v>
      </c>
      <c r="M3494" s="3">
        <v>46600</v>
      </c>
      <c r="N3494" s="2" t="s">
        <v>3610</v>
      </c>
    </row>
    <row r="3495" spans="2:14" x14ac:dyDescent="0.25">
      <c r="B3495" s="2" t="s">
        <v>3608</v>
      </c>
      <c r="C3495" s="2" t="s">
        <v>333</v>
      </c>
      <c r="D3495" s="2" t="s">
        <v>41</v>
      </c>
      <c r="E3495" s="2" t="s">
        <v>17</v>
      </c>
      <c r="F3495" s="2" t="s">
        <v>18</v>
      </c>
      <c r="G3495" s="2" t="s">
        <v>19</v>
      </c>
      <c r="H3495" s="2" t="s">
        <v>3609</v>
      </c>
      <c r="I3495" s="2">
        <v>3812</v>
      </c>
      <c r="J3495" s="2">
        <v>0</v>
      </c>
      <c r="K3495" s="2">
        <v>210581</v>
      </c>
      <c r="L3495" s="3">
        <v>44958</v>
      </c>
      <c r="M3495" s="3">
        <v>46661</v>
      </c>
      <c r="N3495" s="2" t="s">
        <v>3610</v>
      </c>
    </row>
    <row r="3496" spans="2:14" x14ac:dyDescent="0.25">
      <c r="B3496" s="2" t="s">
        <v>3608</v>
      </c>
      <c r="C3496" s="2" t="s">
        <v>333</v>
      </c>
      <c r="D3496" s="2" t="s">
        <v>41</v>
      </c>
      <c r="E3496" s="2" t="s">
        <v>17</v>
      </c>
      <c r="F3496" s="2" t="s">
        <v>18</v>
      </c>
      <c r="G3496" s="2" t="s">
        <v>19</v>
      </c>
      <c r="H3496" s="2" t="s">
        <v>3609</v>
      </c>
      <c r="I3496" s="2">
        <v>3812</v>
      </c>
      <c r="J3496" s="2">
        <v>0</v>
      </c>
      <c r="K3496" s="2">
        <v>212559</v>
      </c>
      <c r="L3496" s="3">
        <v>45674</v>
      </c>
      <c r="M3496" s="3">
        <v>46692</v>
      </c>
      <c r="N3496" s="2" t="s">
        <v>3610</v>
      </c>
    </row>
    <row r="3497" spans="2:14" x14ac:dyDescent="0.25">
      <c r="B3497" s="2" t="s">
        <v>3608</v>
      </c>
      <c r="C3497" s="2" t="s">
        <v>333</v>
      </c>
      <c r="D3497" s="2" t="s">
        <v>41</v>
      </c>
      <c r="E3497" s="2" t="s">
        <v>142</v>
      </c>
      <c r="F3497" s="2" t="s">
        <v>18</v>
      </c>
      <c r="G3497" s="2" t="s">
        <v>19</v>
      </c>
      <c r="H3497" s="2" t="s">
        <v>3609</v>
      </c>
      <c r="I3497" s="2">
        <v>3812</v>
      </c>
      <c r="J3497" s="2">
        <v>0</v>
      </c>
      <c r="K3497" s="2">
        <v>223343</v>
      </c>
      <c r="L3497" s="3">
        <v>45989</v>
      </c>
      <c r="M3497" s="3">
        <v>46813</v>
      </c>
      <c r="N3497" s="2" t="s">
        <v>3610</v>
      </c>
    </row>
    <row r="3498" spans="2:14" x14ac:dyDescent="0.25">
      <c r="B3498" s="2" t="s">
        <v>3608</v>
      </c>
      <c r="C3498" s="2" t="s">
        <v>333</v>
      </c>
      <c r="D3498" s="2" t="s">
        <v>41</v>
      </c>
      <c r="E3498" s="2" t="s">
        <v>142</v>
      </c>
      <c r="F3498" s="2" t="s">
        <v>18</v>
      </c>
      <c r="G3498" s="2" t="s">
        <v>19</v>
      </c>
      <c r="H3498" s="2" t="s">
        <v>3609</v>
      </c>
      <c r="I3498" s="2">
        <v>3812</v>
      </c>
      <c r="J3498" s="2">
        <v>0</v>
      </c>
      <c r="K3498" s="2">
        <v>239419</v>
      </c>
      <c r="L3498" s="3">
        <v>46027</v>
      </c>
      <c r="M3498" s="3">
        <v>46935</v>
      </c>
      <c r="N3498" s="2" t="s">
        <v>3610</v>
      </c>
    </row>
    <row r="3499" spans="2:14" x14ac:dyDescent="0.25">
      <c r="B3499" s="2" t="s">
        <v>3608</v>
      </c>
      <c r="C3499" s="2" t="s">
        <v>333</v>
      </c>
      <c r="D3499" s="2" t="s">
        <v>41</v>
      </c>
      <c r="E3499" s="2" t="s">
        <v>142</v>
      </c>
      <c r="F3499" s="2" t="s">
        <v>18</v>
      </c>
      <c r="G3499" s="2" t="s">
        <v>19</v>
      </c>
      <c r="H3499" s="2" t="s">
        <v>3609</v>
      </c>
      <c r="I3499" s="2">
        <v>3812</v>
      </c>
      <c r="J3499" s="2">
        <v>0</v>
      </c>
      <c r="K3499" s="2">
        <v>239500</v>
      </c>
      <c r="L3499" s="3">
        <v>46114</v>
      </c>
      <c r="M3499" s="3">
        <v>46935</v>
      </c>
      <c r="N3499" s="2" t="s">
        <v>3610</v>
      </c>
    </row>
    <row r="3500" spans="2:14" x14ac:dyDescent="0.25">
      <c r="B3500" s="2" t="s">
        <v>3608</v>
      </c>
      <c r="C3500" s="2" t="s">
        <v>333</v>
      </c>
      <c r="D3500" s="2" t="s">
        <v>41</v>
      </c>
      <c r="E3500" s="2" t="s">
        <v>142</v>
      </c>
      <c r="F3500" s="2" t="s">
        <v>18</v>
      </c>
      <c r="G3500" s="2" t="s">
        <v>19</v>
      </c>
      <c r="H3500" s="2" t="s">
        <v>3609</v>
      </c>
      <c r="I3500" s="2">
        <v>3812</v>
      </c>
      <c r="J3500" s="2">
        <v>0</v>
      </c>
      <c r="K3500" s="2">
        <v>212559</v>
      </c>
      <c r="L3500" s="3">
        <v>45674</v>
      </c>
      <c r="M3500" s="3">
        <v>46692</v>
      </c>
      <c r="N3500" s="2" t="s">
        <v>3610</v>
      </c>
    </row>
    <row r="3501" spans="2:14" x14ac:dyDescent="0.25">
      <c r="B3501" s="2" t="s">
        <v>3611</v>
      </c>
      <c r="C3501" s="2" t="s">
        <v>3612</v>
      </c>
      <c r="D3501" s="2" t="s">
        <v>16</v>
      </c>
      <c r="E3501" s="2" t="s">
        <v>17</v>
      </c>
      <c r="F3501" s="2" t="s">
        <v>18</v>
      </c>
      <c r="G3501" s="2" t="s">
        <v>19</v>
      </c>
      <c r="H3501" s="2" t="s">
        <v>3613</v>
      </c>
      <c r="I3501" s="2">
        <v>0</v>
      </c>
      <c r="J3501" s="2">
        <v>0</v>
      </c>
      <c r="K3501" s="2" t="s">
        <v>3614</v>
      </c>
      <c r="L3501" s="3">
        <v>44958</v>
      </c>
      <c r="M3501" s="3">
        <v>45931</v>
      </c>
      <c r="N3501" s="2" t="s">
        <v>92</v>
      </c>
    </row>
    <row r="3502" spans="2:14" x14ac:dyDescent="0.25">
      <c r="B3502" s="2" t="s">
        <v>3615</v>
      </c>
      <c r="C3502" s="2" t="s">
        <v>3616</v>
      </c>
      <c r="D3502" s="2" t="s">
        <v>16</v>
      </c>
      <c r="E3502" s="2" t="s">
        <v>17</v>
      </c>
      <c r="F3502" s="2" t="s">
        <v>18</v>
      </c>
      <c r="G3502" s="2" t="s">
        <v>19</v>
      </c>
      <c r="H3502" s="2" t="s">
        <v>3613</v>
      </c>
      <c r="I3502" s="2">
        <v>300</v>
      </c>
      <c r="J3502" s="2">
        <v>0</v>
      </c>
      <c r="K3502" s="2" t="s">
        <v>3617</v>
      </c>
      <c r="L3502" s="3">
        <v>44958</v>
      </c>
      <c r="M3502" s="3">
        <v>46174</v>
      </c>
      <c r="N3502" s="2" t="s">
        <v>92</v>
      </c>
    </row>
    <row r="3503" spans="2:14" x14ac:dyDescent="0.25">
      <c r="B3503" s="2" t="s">
        <v>3615</v>
      </c>
      <c r="C3503" s="2" t="s">
        <v>3616</v>
      </c>
      <c r="D3503" s="2" t="s">
        <v>16</v>
      </c>
      <c r="E3503" s="2" t="s">
        <v>17</v>
      </c>
      <c r="F3503" s="2" t="s">
        <v>18</v>
      </c>
      <c r="G3503" s="2" t="s">
        <v>19</v>
      </c>
      <c r="H3503" s="2" t="s">
        <v>3613</v>
      </c>
      <c r="I3503" s="2">
        <v>300</v>
      </c>
      <c r="J3503" s="2">
        <v>300</v>
      </c>
      <c r="K3503" s="2" t="s">
        <v>3618</v>
      </c>
      <c r="L3503" s="3">
        <v>44958</v>
      </c>
      <c r="M3503" s="3">
        <v>46327</v>
      </c>
      <c r="N3503" s="2" t="s">
        <v>92</v>
      </c>
    </row>
    <row r="3504" spans="2:14" x14ac:dyDescent="0.25">
      <c r="B3504" s="2" t="s">
        <v>3619</v>
      </c>
      <c r="C3504" s="2" t="s">
        <v>3620</v>
      </c>
      <c r="D3504" s="2" t="s">
        <v>16</v>
      </c>
      <c r="E3504" s="2" t="s">
        <v>75</v>
      </c>
      <c r="F3504" s="2" t="s">
        <v>18</v>
      </c>
      <c r="G3504" s="2" t="s">
        <v>19</v>
      </c>
      <c r="H3504" s="2" t="s">
        <v>3613</v>
      </c>
      <c r="I3504" s="2">
        <v>0</v>
      </c>
      <c r="J3504" s="2">
        <v>0</v>
      </c>
      <c r="K3504" s="2" t="s">
        <v>3621</v>
      </c>
      <c r="L3504" s="3">
        <v>44958</v>
      </c>
      <c r="M3504" s="3">
        <v>46023</v>
      </c>
      <c r="N3504" s="2" t="s">
        <v>92</v>
      </c>
    </row>
    <row r="3505" spans="2:14" x14ac:dyDescent="0.25">
      <c r="B3505" s="2" t="s">
        <v>3619</v>
      </c>
      <c r="C3505" s="2" t="s">
        <v>3620</v>
      </c>
      <c r="D3505" s="2" t="s">
        <v>16</v>
      </c>
      <c r="E3505" s="2" t="s">
        <v>75</v>
      </c>
      <c r="F3505" s="2" t="s">
        <v>18</v>
      </c>
      <c r="G3505" s="2" t="s">
        <v>19</v>
      </c>
      <c r="H3505" s="2" t="s">
        <v>3613</v>
      </c>
      <c r="I3505" s="2">
        <v>0</v>
      </c>
      <c r="J3505" s="2">
        <v>0</v>
      </c>
      <c r="K3505" s="2" t="s">
        <v>3622</v>
      </c>
      <c r="L3505" s="3">
        <v>44958</v>
      </c>
      <c r="M3505" s="3">
        <v>45809</v>
      </c>
      <c r="N3505" s="2" t="s">
        <v>92</v>
      </c>
    </row>
    <row r="3506" spans="2:14" x14ac:dyDescent="0.25">
      <c r="B3506" s="2" t="s">
        <v>3619</v>
      </c>
      <c r="C3506" s="2" t="s">
        <v>3620</v>
      </c>
      <c r="D3506" s="2" t="s">
        <v>16</v>
      </c>
      <c r="E3506" s="2" t="s">
        <v>75</v>
      </c>
      <c r="F3506" s="2" t="s">
        <v>18</v>
      </c>
      <c r="G3506" s="2" t="s">
        <v>19</v>
      </c>
      <c r="H3506" s="2" t="s">
        <v>3613</v>
      </c>
      <c r="I3506" s="2">
        <v>0</v>
      </c>
      <c r="J3506" s="2">
        <v>0</v>
      </c>
      <c r="K3506" s="2" t="s">
        <v>3623</v>
      </c>
      <c r="L3506" s="3">
        <v>44958</v>
      </c>
      <c r="M3506" s="3">
        <v>46054</v>
      </c>
      <c r="N3506" s="2" t="s">
        <v>92</v>
      </c>
    </row>
    <row r="3507" spans="2:14" x14ac:dyDescent="0.25">
      <c r="B3507" s="2" t="s">
        <v>3619</v>
      </c>
      <c r="C3507" s="2" t="s">
        <v>3620</v>
      </c>
      <c r="D3507" s="2" t="s">
        <v>16</v>
      </c>
      <c r="E3507" s="2" t="s">
        <v>17</v>
      </c>
      <c r="F3507" s="2" t="s">
        <v>18</v>
      </c>
      <c r="G3507" s="2" t="s">
        <v>19</v>
      </c>
      <c r="H3507" s="2" t="s">
        <v>3613</v>
      </c>
      <c r="I3507" s="2">
        <v>0</v>
      </c>
      <c r="J3507" s="2">
        <v>0</v>
      </c>
      <c r="K3507" s="2" t="s">
        <v>3621</v>
      </c>
      <c r="L3507" s="3">
        <v>44958</v>
      </c>
      <c r="M3507" s="3">
        <v>46023</v>
      </c>
      <c r="N3507" s="2" t="s">
        <v>92</v>
      </c>
    </row>
    <row r="3508" spans="2:14" x14ac:dyDescent="0.25">
      <c r="B3508" s="2" t="s">
        <v>3619</v>
      </c>
      <c r="C3508" s="2" t="s">
        <v>3620</v>
      </c>
      <c r="D3508" s="2" t="s">
        <v>16</v>
      </c>
      <c r="E3508" s="2" t="s">
        <v>17</v>
      </c>
      <c r="F3508" s="2" t="s">
        <v>18</v>
      </c>
      <c r="G3508" s="2" t="s">
        <v>19</v>
      </c>
      <c r="H3508" s="2" t="s">
        <v>3613</v>
      </c>
      <c r="I3508" s="2">
        <v>0</v>
      </c>
      <c r="J3508" s="2">
        <v>0</v>
      </c>
      <c r="K3508" s="2" t="s">
        <v>3622</v>
      </c>
      <c r="L3508" s="3">
        <v>44958</v>
      </c>
      <c r="M3508" s="3">
        <v>45809</v>
      </c>
      <c r="N3508" s="2" t="s">
        <v>92</v>
      </c>
    </row>
    <row r="3509" spans="2:14" x14ac:dyDescent="0.25">
      <c r="B3509" s="2" t="s">
        <v>3619</v>
      </c>
      <c r="C3509" s="2" t="s">
        <v>3620</v>
      </c>
      <c r="D3509" s="2" t="s">
        <v>16</v>
      </c>
      <c r="E3509" s="2" t="s">
        <v>17</v>
      </c>
      <c r="F3509" s="2" t="s">
        <v>18</v>
      </c>
      <c r="G3509" s="2" t="s">
        <v>19</v>
      </c>
      <c r="H3509" s="2" t="s">
        <v>3613</v>
      </c>
      <c r="I3509" s="2">
        <v>0</v>
      </c>
      <c r="J3509" s="2">
        <v>0</v>
      </c>
      <c r="K3509" s="2" t="s">
        <v>3623</v>
      </c>
      <c r="L3509" s="3">
        <v>44958</v>
      </c>
      <c r="M3509" s="3">
        <v>46054</v>
      </c>
      <c r="N3509" s="2" t="s">
        <v>92</v>
      </c>
    </row>
    <row r="3510" spans="2:14" x14ac:dyDescent="0.25">
      <c r="B3510" s="2" t="s">
        <v>3624</v>
      </c>
      <c r="C3510" s="2" t="s">
        <v>3625</v>
      </c>
      <c r="D3510" s="2" t="s">
        <v>41</v>
      </c>
      <c r="E3510" s="2" t="s">
        <v>17</v>
      </c>
      <c r="F3510" s="2" t="s">
        <v>18</v>
      </c>
      <c r="G3510" s="2" t="s">
        <v>90</v>
      </c>
      <c r="H3510" s="2" t="s">
        <v>3626</v>
      </c>
      <c r="I3510" s="2">
        <v>0</v>
      </c>
      <c r="J3510" s="2">
        <v>0</v>
      </c>
      <c r="K3510" s="2" t="s">
        <v>3627</v>
      </c>
      <c r="L3510" s="3">
        <v>44958</v>
      </c>
      <c r="M3510" s="3">
        <v>47088</v>
      </c>
      <c r="N3510" s="2" t="s">
        <v>1364</v>
      </c>
    </row>
    <row r="3511" spans="2:14" x14ac:dyDescent="0.25">
      <c r="B3511" s="2" t="s">
        <v>3628</v>
      </c>
      <c r="C3511" s="2" t="s">
        <v>3629</v>
      </c>
      <c r="D3511" s="2" t="s">
        <v>16</v>
      </c>
      <c r="E3511" s="2" t="s">
        <v>17</v>
      </c>
      <c r="F3511" s="2" t="s">
        <v>18</v>
      </c>
      <c r="G3511" s="2" t="s">
        <v>19</v>
      </c>
      <c r="H3511" s="2" t="s">
        <v>3630</v>
      </c>
      <c r="I3511" s="2">
        <v>100</v>
      </c>
      <c r="J3511" s="2">
        <v>100</v>
      </c>
      <c r="K3511" s="2" t="s">
        <v>3631</v>
      </c>
      <c r="L3511" s="3">
        <v>45924</v>
      </c>
      <c r="M3511" s="3">
        <v>47574</v>
      </c>
      <c r="N3511" s="2" t="s">
        <v>1586</v>
      </c>
    </row>
    <row r="3512" spans="2:14" x14ac:dyDescent="0.25">
      <c r="B3512" s="2" t="s">
        <v>3632</v>
      </c>
      <c r="C3512" s="2" t="s">
        <v>3633</v>
      </c>
      <c r="D3512" s="2" t="s">
        <v>16</v>
      </c>
      <c r="E3512" s="2" t="s">
        <v>17</v>
      </c>
      <c r="F3512" s="2" t="s">
        <v>18</v>
      </c>
      <c r="G3512" s="2" t="s">
        <v>19</v>
      </c>
      <c r="H3512" s="2" t="s">
        <v>3630</v>
      </c>
      <c r="I3512" s="2">
        <v>0</v>
      </c>
      <c r="J3512" s="2">
        <v>0</v>
      </c>
      <c r="K3512" s="2" t="s">
        <v>3634</v>
      </c>
      <c r="L3512" s="3">
        <v>45924</v>
      </c>
      <c r="M3512" s="3">
        <v>47635</v>
      </c>
      <c r="N3512" s="2" t="s">
        <v>1586</v>
      </c>
    </row>
    <row r="3513" spans="2:14" x14ac:dyDescent="0.25">
      <c r="B3513" s="2" t="s">
        <v>3635</v>
      </c>
      <c r="C3513" s="2" t="s">
        <v>3636</v>
      </c>
      <c r="D3513" s="2" t="s">
        <v>16</v>
      </c>
      <c r="E3513" s="2" t="s">
        <v>75</v>
      </c>
      <c r="F3513" s="2" t="s">
        <v>18</v>
      </c>
      <c r="G3513" s="2" t="s">
        <v>19</v>
      </c>
      <c r="H3513" s="2" t="s">
        <v>3637</v>
      </c>
      <c r="I3513" s="2">
        <v>119</v>
      </c>
      <c r="J3513" s="2">
        <v>0</v>
      </c>
      <c r="K3513" s="2">
        <v>14113101</v>
      </c>
      <c r="L3513" s="3">
        <v>44958</v>
      </c>
      <c r="M3513" s="3">
        <v>45689</v>
      </c>
      <c r="N3513" s="2" t="s">
        <v>153</v>
      </c>
    </row>
    <row r="3514" spans="2:14" x14ac:dyDescent="0.25">
      <c r="B3514" s="2" t="s">
        <v>3635</v>
      </c>
      <c r="C3514" s="2" t="s">
        <v>3636</v>
      </c>
      <c r="D3514" s="2" t="s">
        <v>16</v>
      </c>
      <c r="E3514" s="2" t="s">
        <v>17</v>
      </c>
      <c r="F3514" s="2" t="s">
        <v>18</v>
      </c>
      <c r="G3514" s="2" t="s">
        <v>19</v>
      </c>
      <c r="H3514" s="2" t="s">
        <v>3637</v>
      </c>
      <c r="I3514" s="2">
        <v>119</v>
      </c>
      <c r="J3514" s="2">
        <v>0</v>
      </c>
      <c r="K3514" s="2">
        <v>14113101</v>
      </c>
      <c r="L3514" s="3">
        <v>44958</v>
      </c>
      <c r="M3514" s="3">
        <v>45689</v>
      </c>
      <c r="N3514" s="2" t="s">
        <v>153</v>
      </c>
    </row>
    <row r="3515" spans="2:14" x14ac:dyDescent="0.25">
      <c r="B3515" s="2" t="s">
        <v>3635</v>
      </c>
      <c r="C3515" s="2" t="s">
        <v>3636</v>
      </c>
      <c r="D3515" s="2" t="s">
        <v>16</v>
      </c>
      <c r="E3515" s="2" t="s">
        <v>17</v>
      </c>
      <c r="F3515" s="2" t="s">
        <v>18</v>
      </c>
      <c r="G3515" s="2" t="s">
        <v>19</v>
      </c>
      <c r="H3515" s="2" t="s">
        <v>3637</v>
      </c>
      <c r="I3515" s="2">
        <v>119</v>
      </c>
      <c r="J3515" s="2">
        <v>119</v>
      </c>
      <c r="K3515" s="2">
        <v>14113101</v>
      </c>
      <c r="L3515" s="3">
        <v>45826</v>
      </c>
      <c r="M3515" s="3">
        <v>46539</v>
      </c>
      <c r="N3515" s="2" t="s">
        <v>153</v>
      </c>
    </row>
    <row r="3516" spans="2:14" x14ac:dyDescent="0.25">
      <c r="B3516" s="2" t="s">
        <v>3638</v>
      </c>
      <c r="C3516" s="2" t="s">
        <v>3639</v>
      </c>
      <c r="D3516" s="2" t="s">
        <v>16</v>
      </c>
      <c r="E3516" s="2" t="s">
        <v>75</v>
      </c>
      <c r="F3516" s="2" t="s">
        <v>18</v>
      </c>
      <c r="G3516" s="2" t="s">
        <v>19</v>
      </c>
      <c r="H3516" s="2" t="s">
        <v>3637</v>
      </c>
      <c r="I3516" s="2">
        <v>312</v>
      </c>
      <c r="J3516" s="2">
        <v>0</v>
      </c>
      <c r="K3516" s="2">
        <v>30163101</v>
      </c>
      <c r="L3516" s="3">
        <v>44958</v>
      </c>
      <c r="M3516" s="3">
        <v>45931</v>
      </c>
      <c r="N3516" s="2" t="s">
        <v>153</v>
      </c>
    </row>
    <row r="3517" spans="2:14" x14ac:dyDescent="0.25">
      <c r="B3517" s="2" t="s">
        <v>3638</v>
      </c>
      <c r="C3517" s="2" t="s">
        <v>3639</v>
      </c>
      <c r="D3517" s="2" t="s">
        <v>16</v>
      </c>
      <c r="E3517" s="2" t="s">
        <v>75</v>
      </c>
      <c r="F3517" s="2" t="s">
        <v>18</v>
      </c>
      <c r="G3517" s="2" t="s">
        <v>19</v>
      </c>
      <c r="H3517" s="2" t="s">
        <v>3637</v>
      </c>
      <c r="I3517" s="2">
        <v>312</v>
      </c>
      <c r="J3517" s="2">
        <v>0</v>
      </c>
      <c r="K3517" s="2">
        <v>31212901</v>
      </c>
      <c r="L3517" s="3">
        <v>44958</v>
      </c>
      <c r="M3517" s="3">
        <v>45627</v>
      </c>
      <c r="N3517" s="2" t="s">
        <v>153</v>
      </c>
    </row>
    <row r="3518" spans="2:14" x14ac:dyDescent="0.25">
      <c r="B3518" s="2" t="s">
        <v>3638</v>
      </c>
      <c r="C3518" s="2" t="s">
        <v>3639</v>
      </c>
      <c r="D3518" s="2" t="s">
        <v>16</v>
      </c>
      <c r="E3518" s="2" t="s">
        <v>17</v>
      </c>
      <c r="F3518" s="2" t="s">
        <v>18</v>
      </c>
      <c r="G3518" s="2" t="s">
        <v>19</v>
      </c>
      <c r="H3518" s="2" t="s">
        <v>3637</v>
      </c>
      <c r="I3518" s="2">
        <v>312</v>
      </c>
      <c r="J3518" s="2">
        <v>0</v>
      </c>
      <c r="K3518" s="2">
        <v>29172801</v>
      </c>
      <c r="L3518" s="3">
        <v>44958</v>
      </c>
      <c r="M3518" s="3">
        <v>45962</v>
      </c>
      <c r="N3518" s="2" t="s">
        <v>153</v>
      </c>
    </row>
    <row r="3519" spans="2:14" x14ac:dyDescent="0.25">
      <c r="B3519" s="2" t="s">
        <v>3638</v>
      </c>
      <c r="C3519" s="2" t="s">
        <v>3639</v>
      </c>
      <c r="D3519" s="2" t="s">
        <v>16</v>
      </c>
      <c r="E3519" s="2" t="s">
        <v>17</v>
      </c>
      <c r="F3519" s="2" t="s">
        <v>18</v>
      </c>
      <c r="G3519" s="2" t="s">
        <v>19</v>
      </c>
      <c r="H3519" s="2" t="s">
        <v>3637</v>
      </c>
      <c r="I3519" s="2">
        <v>312</v>
      </c>
      <c r="J3519" s="2">
        <v>223</v>
      </c>
      <c r="K3519" s="2" t="s">
        <v>3640</v>
      </c>
      <c r="L3519" s="3">
        <v>45947</v>
      </c>
      <c r="M3519" s="3">
        <v>46844</v>
      </c>
      <c r="N3519" s="2" t="s">
        <v>153</v>
      </c>
    </row>
    <row r="3520" spans="2:14" x14ac:dyDescent="0.25">
      <c r="B3520" s="2" t="s">
        <v>3638</v>
      </c>
      <c r="C3520" s="2" t="s">
        <v>3639</v>
      </c>
      <c r="D3520" s="2" t="s">
        <v>16</v>
      </c>
      <c r="E3520" s="2" t="s">
        <v>17</v>
      </c>
      <c r="F3520" s="2" t="s">
        <v>18</v>
      </c>
      <c r="G3520" s="2" t="s">
        <v>19</v>
      </c>
      <c r="H3520" s="2" t="s">
        <v>3637</v>
      </c>
      <c r="I3520" s="2">
        <v>312</v>
      </c>
      <c r="J3520" s="2">
        <v>89</v>
      </c>
      <c r="K3520" s="2" t="s">
        <v>3640</v>
      </c>
      <c r="L3520" s="3">
        <v>45980</v>
      </c>
      <c r="M3520" s="3">
        <v>46844</v>
      </c>
      <c r="N3520" s="2" t="s">
        <v>153</v>
      </c>
    </row>
    <row r="3521" spans="2:14" x14ac:dyDescent="0.25">
      <c r="B3521" s="2" t="s">
        <v>3638</v>
      </c>
      <c r="C3521" s="2" t="s">
        <v>3639</v>
      </c>
      <c r="D3521" s="2" t="s">
        <v>16</v>
      </c>
      <c r="E3521" s="2" t="s">
        <v>17</v>
      </c>
      <c r="F3521" s="2" t="s">
        <v>18</v>
      </c>
      <c r="G3521" s="2" t="s">
        <v>19</v>
      </c>
      <c r="H3521" s="2" t="s">
        <v>3637</v>
      </c>
      <c r="I3521" s="2">
        <v>312</v>
      </c>
      <c r="J3521" s="2">
        <v>0</v>
      </c>
      <c r="K3521" s="2">
        <v>30163101</v>
      </c>
      <c r="L3521" s="3">
        <v>44958</v>
      </c>
      <c r="M3521" s="3">
        <v>45931</v>
      </c>
      <c r="N3521" s="2" t="s">
        <v>153</v>
      </c>
    </row>
    <row r="3522" spans="2:14" x14ac:dyDescent="0.25">
      <c r="B3522" s="2" t="s">
        <v>3638</v>
      </c>
      <c r="C3522" s="2" t="s">
        <v>3639</v>
      </c>
      <c r="D3522" s="2" t="s">
        <v>16</v>
      </c>
      <c r="E3522" s="2" t="s">
        <v>17</v>
      </c>
      <c r="F3522" s="2" t="s">
        <v>18</v>
      </c>
      <c r="G3522" s="2" t="s">
        <v>19</v>
      </c>
      <c r="H3522" s="2" t="s">
        <v>3637</v>
      </c>
      <c r="I3522" s="2">
        <v>312</v>
      </c>
      <c r="J3522" s="2">
        <v>0</v>
      </c>
      <c r="K3522" s="2">
        <v>31212901</v>
      </c>
      <c r="L3522" s="3">
        <v>44958</v>
      </c>
      <c r="M3522" s="3">
        <v>45627</v>
      </c>
      <c r="N3522" s="2" t="s">
        <v>153</v>
      </c>
    </row>
    <row r="3523" spans="2:14" x14ac:dyDescent="0.25">
      <c r="B3523" s="2" t="s">
        <v>3638</v>
      </c>
      <c r="C3523" s="2" t="s">
        <v>3639</v>
      </c>
      <c r="D3523" s="2" t="s">
        <v>16</v>
      </c>
      <c r="E3523" s="2" t="s">
        <v>17</v>
      </c>
      <c r="F3523" s="2" t="s">
        <v>18</v>
      </c>
      <c r="G3523" s="2" t="s">
        <v>19</v>
      </c>
      <c r="H3523" s="2" t="s">
        <v>3637</v>
      </c>
      <c r="I3523" s="2">
        <v>312</v>
      </c>
      <c r="J3523" s="2">
        <v>0</v>
      </c>
      <c r="K3523" s="2">
        <v>31212901</v>
      </c>
      <c r="L3523" s="3">
        <v>45826</v>
      </c>
      <c r="M3523" s="3">
        <v>46174</v>
      </c>
      <c r="N3523" s="2" t="s">
        <v>153</v>
      </c>
    </row>
    <row r="3524" spans="2:14" x14ac:dyDescent="0.25">
      <c r="B3524" s="2" t="s">
        <v>3638</v>
      </c>
      <c r="C3524" s="2" t="s">
        <v>3639</v>
      </c>
      <c r="D3524" s="2" t="s">
        <v>16</v>
      </c>
      <c r="E3524" s="2" t="s">
        <v>17</v>
      </c>
      <c r="F3524" s="2" t="s">
        <v>18</v>
      </c>
      <c r="G3524" s="2" t="s">
        <v>19</v>
      </c>
      <c r="H3524" s="2" t="s">
        <v>3637</v>
      </c>
      <c r="I3524" s="2">
        <v>312</v>
      </c>
      <c r="J3524" s="2">
        <v>0</v>
      </c>
      <c r="K3524" s="2" t="s">
        <v>470</v>
      </c>
      <c r="L3524" s="2" t="s">
        <v>30</v>
      </c>
      <c r="M3524" s="2" t="s">
        <v>30</v>
      </c>
      <c r="N3524" s="2" t="s">
        <v>153</v>
      </c>
    </row>
    <row r="3525" spans="2:14" x14ac:dyDescent="0.25">
      <c r="B3525" s="2" t="s">
        <v>3641</v>
      </c>
      <c r="C3525" s="2" t="s">
        <v>3642</v>
      </c>
      <c r="D3525" s="2" t="s">
        <v>16</v>
      </c>
      <c r="E3525" s="2" t="s">
        <v>17</v>
      </c>
      <c r="F3525" s="2" t="s">
        <v>18</v>
      </c>
      <c r="G3525" s="2" t="s">
        <v>175</v>
      </c>
      <c r="H3525" s="2" t="s">
        <v>3643</v>
      </c>
      <c r="I3525" s="2">
        <v>0</v>
      </c>
      <c r="J3525" s="2">
        <v>0</v>
      </c>
      <c r="K3525" s="2" t="s">
        <v>3644</v>
      </c>
      <c r="L3525" s="3">
        <v>44958</v>
      </c>
      <c r="M3525" s="3">
        <v>47119</v>
      </c>
      <c r="N3525" s="2" t="s">
        <v>164</v>
      </c>
    </row>
    <row r="3526" spans="2:14" x14ac:dyDescent="0.25">
      <c r="B3526" s="2" t="s">
        <v>3641</v>
      </c>
      <c r="C3526" s="2" t="s">
        <v>3642</v>
      </c>
      <c r="D3526" s="2" t="s">
        <v>16</v>
      </c>
      <c r="E3526" s="2" t="s">
        <v>17</v>
      </c>
      <c r="F3526" s="2" t="s">
        <v>18</v>
      </c>
      <c r="G3526" s="2" t="s">
        <v>175</v>
      </c>
      <c r="H3526" s="2" t="s">
        <v>3643</v>
      </c>
      <c r="I3526" s="2">
        <v>0</v>
      </c>
      <c r="J3526" s="2">
        <v>0</v>
      </c>
      <c r="K3526" s="2" t="s">
        <v>3645</v>
      </c>
      <c r="L3526" s="3">
        <v>45712</v>
      </c>
      <c r="M3526" s="3">
        <v>47515</v>
      </c>
      <c r="N3526" s="2" t="s">
        <v>164</v>
      </c>
    </row>
    <row r="3527" spans="2:14" x14ac:dyDescent="0.25">
      <c r="B3527" s="2" t="s">
        <v>3641</v>
      </c>
      <c r="C3527" s="2" t="s">
        <v>3642</v>
      </c>
      <c r="D3527" s="2" t="s">
        <v>16</v>
      </c>
      <c r="E3527" s="2" t="s">
        <v>17</v>
      </c>
      <c r="F3527" s="2" t="s">
        <v>18</v>
      </c>
      <c r="G3527" s="2" t="s">
        <v>175</v>
      </c>
      <c r="H3527" s="2" t="s">
        <v>3643</v>
      </c>
      <c r="I3527" s="2">
        <v>0</v>
      </c>
      <c r="J3527" s="2">
        <v>0</v>
      </c>
      <c r="K3527" s="2" t="s">
        <v>3645</v>
      </c>
      <c r="L3527" s="3">
        <v>45867</v>
      </c>
      <c r="M3527" s="3">
        <v>47604</v>
      </c>
      <c r="N3527" s="2" t="s">
        <v>164</v>
      </c>
    </row>
    <row r="3528" spans="2:14" x14ac:dyDescent="0.25">
      <c r="B3528" s="2" t="s">
        <v>3641</v>
      </c>
      <c r="C3528" s="2" t="s">
        <v>3642</v>
      </c>
      <c r="D3528" s="2" t="s">
        <v>16</v>
      </c>
      <c r="E3528" s="2" t="s">
        <v>17</v>
      </c>
      <c r="F3528" s="2" t="s">
        <v>18</v>
      </c>
      <c r="G3528" s="2" t="s">
        <v>175</v>
      </c>
      <c r="H3528" s="2" t="s">
        <v>3643</v>
      </c>
      <c r="I3528" s="2">
        <v>0</v>
      </c>
      <c r="J3528" s="2">
        <v>0</v>
      </c>
      <c r="K3528" s="2" t="s">
        <v>3646</v>
      </c>
      <c r="L3528" s="3">
        <v>45825</v>
      </c>
      <c r="M3528" s="3">
        <v>47635</v>
      </c>
      <c r="N3528" s="2" t="s">
        <v>164</v>
      </c>
    </row>
    <row r="3529" spans="2:14" x14ac:dyDescent="0.25">
      <c r="B3529" s="2" t="s">
        <v>3641</v>
      </c>
      <c r="C3529" s="2" t="s">
        <v>3642</v>
      </c>
      <c r="D3529" s="2" t="s">
        <v>16</v>
      </c>
      <c r="E3529" s="2" t="s">
        <v>181</v>
      </c>
      <c r="F3529" s="2" t="s">
        <v>18</v>
      </c>
      <c r="G3529" s="2" t="s">
        <v>175</v>
      </c>
      <c r="H3529" s="2" t="s">
        <v>3643</v>
      </c>
      <c r="I3529" s="2">
        <v>0</v>
      </c>
      <c r="J3529" s="2">
        <v>0</v>
      </c>
      <c r="K3529" s="2" t="s">
        <v>3646</v>
      </c>
      <c r="L3529" s="3">
        <v>45825</v>
      </c>
      <c r="M3529" s="3">
        <v>47635</v>
      </c>
      <c r="N3529" s="2" t="s">
        <v>164</v>
      </c>
    </row>
    <row r="3530" spans="2:14" x14ac:dyDescent="0.25">
      <c r="B3530" s="2" t="s">
        <v>3647</v>
      </c>
      <c r="C3530" s="2" t="s">
        <v>3648</v>
      </c>
      <c r="D3530" s="2" t="s">
        <v>379</v>
      </c>
      <c r="E3530" s="2" t="s">
        <v>17</v>
      </c>
      <c r="F3530" s="2" t="s">
        <v>18</v>
      </c>
      <c r="G3530" s="2" t="s">
        <v>175</v>
      </c>
      <c r="H3530" s="2" t="s">
        <v>3643</v>
      </c>
      <c r="I3530" s="2">
        <v>0</v>
      </c>
      <c r="J3530" s="2">
        <v>0</v>
      </c>
      <c r="K3530" s="2" t="s">
        <v>3649</v>
      </c>
      <c r="L3530" s="3">
        <v>44958</v>
      </c>
      <c r="M3530" s="3">
        <v>47088</v>
      </c>
      <c r="N3530" s="2" t="s">
        <v>164</v>
      </c>
    </row>
    <row r="3531" spans="2:14" x14ac:dyDescent="0.25">
      <c r="B3531" s="2" t="s">
        <v>3647</v>
      </c>
      <c r="C3531" s="2" t="s">
        <v>3648</v>
      </c>
      <c r="D3531" s="2" t="s">
        <v>379</v>
      </c>
      <c r="E3531" s="2" t="s">
        <v>17</v>
      </c>
      <c r="F3531" s="2" t="s">
        <v>18</v>
      </c>
      <c r="G3531" s="2" t="s">
        <v>175</v>
      </c>
      <c r="H3531" s="2" t="s">
        <v>3643</v>
      </c>
      <c r="I3531" s="2">
        <v>0</v>
      </c>
      <c r="J3531" s="2">
        <v>0</v>
      </c>
      <c r="K3531" s="2" t="s">
        <v>3650</v>
      </c>
      <c r="L3531" s="3">
        <v>45712</v>
      </c>
      <c r="M3531" s="3">
        <v>47515</v>
      </c>
      <c r="N3531" s="2" t="s">
        <v>164</v>
      </c>
    </row>
    <row r="3532" spans="2:14" x14ac:dyDescent="0.25">
      <c r="B3532" s="2" t="s">
        <v>3651</v>
      </c>
      <c r="C3532" s="2" t="s">
        <v>3652</v>
      </c>
      <c r="D3532" s="2" t="s">
        <v>1367</v>
      </c>
      <c r="E3532" s="2" t="s">
        <v>17</v>
      </c>
      <c r="F3532" s="2" t="s">
        <v>18</v>
      </c>
      <c r="G3532" s="2" t="s">
        <v>175</v>
      </c>
      <c r="H3532" s="2" t="s">
        <v>3643</v>
      </c>
      <c r="I3532" s="2">
        <v>0</v>
      </c>
      <c r="J3532" s="2">
        <v>0</v>
      </c>
      <c r="K3532" s="2" t="s">
        <v>3653</v>
      </c>
      <c r="L3532" s="3">
        <v>44958</v>
      </c>
      <c r="M3532" s="3">
        <v>47119</v>
      </c>
      <c r="N3532" s="2" t="s">
        <v>164</v>
      </c>
    </row>
    <row r="3533" spans="2:14" x14ac:dyDescent="0.25">
      <c r="B3533" s="2" t="s">
        <v>3654</v>
      </c>
      <c r="C3533" s="2" t="s">
        <v>3655</v>
      </c>
      <c r="D3533" s="2" t="s">
        <v>16</v>
      </c>
      <c r="E3533" s="2" t="s">
        <v>17</v>
      </c>
      <c r="F3533" s="2" t="s">
        <v>18</v>
      </c>
      <c r="G3533" s="2" t="s">
        <v>19</v>
      </c>
      <c r="H3533" s="2" t="s">
        <v>3656</v>
      </c>
      <c r="I3533" s="2">
        <v>11629</v>
      </c>
      <c r="J3533" s="2">
        <v>0</v>
      </c>
      <c r="K3533" s="2" t="s">
        <v>3657</v>
      </c>
      <c r="L3533" s="3">
        <v>45722</v>
      </c>
      <c r="M3533" s="3">
        <v>47119</v>
      </c>
      <c r="N3533" s="2" t="s">
        <v>337</v>
      </c>
    </row>
    <row r="3534" spans="2:14" x14ac:dyDescent="0.25">
      <c r="B3534" s="2" t="s">
        <v>3654</v>
      </c>
      <c r="C3534" s="2" t="s">
        <v>3655</v>
      </c>
      <c r="D3534" s="2" t="s">
        <v>16</v>
      </c>
      <c r="E3534" s="2" t="s">
        <v>17</v>
      </c>
      <c r="F3534" s="2" t="s">
        <v>18</v>
      </c>
      <c r="G3534" s="2" t="s">
        <v>19</v>
      </c>
      <c r="H3534" s="2" t="s">
        <v>3656</v>
      </c>
      <c r="I3534" s="2">
        <v>11629</v>
      </c>
      <c r="J3534" s="2">
        <v>0</v>
      </c>
      <c r="K3534" s="2" t="s">
        <v>3658</v>
      </c>
      <c r="L3534" s="3">
        <v>45722</v>
      </c>
      <c r="M3534" s="3">
        <v>47119</v>
      </c>
      <c r="N3534" s="2" t="s">
        <v>337</v>
      </c>
    </row>
    <row r="3535" spans="2:14" x14ac:dyDescent="0.25">
      <c r="B3535" s="2" t="s">
        <v>3654</v>
      </c>
      <c r="C3535" s="2" t="s">
        <v>3655</v>
      </c>
      <c r="D3535" s="2" t="s">
        <v>16</v>
      </c>
      <c r="E3535" s="2" t="s">
        <v>17</v>
      </c>
      <c r="F3535" s="2" t="s">
        <v>18</v>
      </c>
      <c r="G3535" s="2" t="s">
        <v>19</v>
      </c>
      <c r="H3535" s="2" t="s">
        <v>3656</v>
      </c>
      <c r="I3535" s="2">
        <v>11629</v>
      </c>
      <c r="J3535" s="2">
        <v>0</v>
      </c>
      <c r="K3535" s="2" t="s">
        <v>3659</v>
      </c>
      <c r="L3535" s="3">
        <v>45764</v>
      </c>
      <c r="M3535" s="3">
        <v>47178</v>
      </c>
      <c r="N3535" s="2" t="s">
        <v>337</v>
      </c>
    </row>
    <row r="3536" spans="2:14" x14ac:dyDescent="0.25">
      <c r="B3536" s="2" t="s">
        <v>3654</v>
      </c>
      <c r="C3536" s="2" t="s">
        <v>3655</v>
      </c>
      <c r="D3536" s="2" t="s">
        <v>16</v>
      </c>
      <c r="E3536" s="2" t="s">
        <v>17</v>
      </c>
      <c r="F3536" s="2" t="s">
        <v>18</v>
      </c>
      <c r="G3536" s="2" t="s">
        <v>19</v>
      </c>
      <c r="H3536" s="2" t="s">
        <v>3656</v>
      </c>
      <c r="I3536" s="2">
        <v>11629</v>
      </c>
      <c r="J3536" s="2">
        <v>0</v>
      </c>
      <c r="K3536" s="2" t="s">
        <v>3660</v>
      </c>
      <c r="L3536" s="3">
        <v>45909</v>
      </c>
      <c r="M3536" s="3">
        <v>47331</v>
      </c>
      <c r="N3536" s="2" t="s">
        <v>337</v>
      </c>
    </row>
    <row r="3537" spans="2:14" x14ac:dyDescent="0.25">
      <c r="B3537" s="2" t="s">
        <v>3654</v>
      </c>
      <c r="C3537" s="2" t="s">
        <v>3655</v>
      </c>
      <c r="D3537" s="2" t="s">
        <v>16</v>
      </c>
      <c r="E3537" s="2" t="s">
        <v>17</v>
      </c>
      <c r="F3537" s="2" t="s">
        <v>18</v>
      </c>
      <c r="G3537" s="2" t="s">
        <v>19</v>
      </c>
      <c r="H3537" s="2" t="s">
        <v>3656</v>
      </c>
      <c r="I3537" s="2">
        <v>11629</v>
      </c>
      <c r="J3537" s="2">
        <v>0</v>
      </c>
      <c r="K3537" s="2" t="s">
        <v>3661</v>
      </c>
      <c r="L3537" s="3">
        <v>45909</v>
      </c>
      <c r="M3537" s="3">
        <v>47331</v>
      </c>
      <c r="N3537" s="2" t="s">
        <v>337</v>
      </c>
    </row>
    <row r="3538" spans="2:14" x14ac:dyDescent="0.25">
      <c r="B3538" s="2" t="s">
        <v>3654</v>
      </c>
      <c r="C3538" s="2" t="s">
        <v>3655</v>
      </c>
      <c r="D3538" s="2" t="s">
        <v>16</v>
      </c>
      <c r="E3538" s="2" t="s">
        <v>17</v>
      </c>
      <c r="F3538" s="2" t="s">
        <v>18</v>
      </c>
      <c r="G3538" s="2" t="s">
        <v>19</v>
      </c>
      <c r="H3538" s="2" t="s">
        <v>3656</v>
      </c>
      <c r="I3538" s="2">
        <v>11629</v>
      </c>
      <c r="J3538" s="2">
        <v>0</v>
      </c>
      <c r="K3538" s="2" t="s">
        <v>3662</v>
      </c>
      <c r="L3538" s="3">
        <v>45922</v>
      </c>
      <c r="M3538" s="3">
        <v>47331</v>
      </c>
      <c r="N3538" s="2" t="s">
        <v>337</v>
      </c>
    </row>
    <row r="3539" spans="2:14" x14ac:dyDescent="0.25">
      <c r="B3539" s="2" t="s">
        <v>3654</v>
      </c>
      <c r="C3539" s="2" t="s">
        <v>3655</v>
      </c>
      <c r="D3539" s="2" t="s">
        <v>16</v>
      </c>
      <c r="E3539" s="2" t="s">
        <v>17</v>
      </c>
      <c r="F3539" s="2" t="s">
        <v>18</v>
      </c>
      <c r="G3539" s="2" t="s">
        <v>19</v>
      </c>
      <c r="H3539" s="2" t="s">
        <v>3656</v>
      </c>
      <c r="I3539" s="2">
        <v>11629</v>
      </c>
      <c r="J3539" s="2">
        <v>0</v>
      </c>
      <c r="K3539" s="2" t="s">
        <v>3663</v>
      </c>
      <c r="L3539" s="3">
        <v>45922</v>
      </c>
      <c r="M3539" s="3">
        <v>47331</v>
      </c>
      <c r="N3539" s="2" t="s">
        <v>337</v>
      </c>
    </row>
    <row r="3540" spans="2:14" x14ac:dyDescent="0.25">
      <c r="B3540" s="2" t="s">
        <v>3654</v>
      </c>
      <c r="C3540" s="2" t="s">
        <v>3655</v>
      </c>
      <c r="D3540" s="2" t="s">
        <v>16</v>
      </c>
      <c r="E3540" s="2" t="s">
        <v>17</v>
      </c>
      <c r="F3540" s="2" t="s">
        <v>18</v>
      </c>
      <c r="G3540" s="2" t="s">
        <v>19</v>
      </c>
      <c r="H3540" s="2" t="s">
        <v>3656</v>
      </c>
      <c r="I3540" s="2">
        <v>11629</v>
      </c>
      <c r="J3540" s="2">
        <v>0</v>
      </c>
      <c r="K3540" s="2" t="s">
        <v>3664</v>
      </c>
      <c r="L3540" s="3">
        <v>45989</v>
      </c>
      <c r="M3540" s="3">
        <v>47423</v>
      </c>
      <c r="N3540" s="2" t="s">
        <v>337</v>
      </c>
    </row>
    <row r="3541" spans="2:14" x14ac:dyDescent="0.25">
      <c r="B3541" s="2" t="s">
        <v>3654</v>
      </c>
      <c r="C3541" s="2" t="s">
        <v>3655</v>
      </c>
      <c r="D3541" s="2" t="s">
        <v>16</v>
      </c>
      <c r="E3541" s="2" t="s">
        <v>17</v>
      </c>
      <c r="F3541" s="2" t="s">
        <v>18</v>
      </c>
      <c r="G3541" s="2" t="s">
        <v>19</v>
      </c>
      <c r="H3541" s="2" t="s">
        <v>3656</v>
      </c>
      <c r="I3541" s="2">
        <v>11629</v>
      </c>
      <c r="J3541" s="2">
        <v>0</v>
      </c>
      <c r="K3541" s="2" t="s">
        <v>3665</v>
      </c>
      <c r="L3541" s="3">
        <v>46007</v>
      </c>
      <c r="M3541" s="3">
        <v>47423</v>
      </c>
      <c r="N3541" s="2" t="s">
        <v>337</v>
      </c>
    </row>
    <row r="3542" spans="2:14" x14ac:dyDescent="0.25">
      <c r="B3542" s="2" t="s">
        <v>3654</v>
      </c>
      <c r="C3542" s="2" t="s">
        <v>3655</v>
      </c>
      <c r="D3542" s="2" t="s">
        <v>16</v>
      </c>
      <c r="E3542" s="2" t="s">
        <v>17</v>
      </c>
      <c r="F3542" s="2" t="s">
        <v>18</v>
      </c>
      <c r="G3542" s="2" t="s">
        <v>19</v>
      </c>
      <c r="H3542" s="2" t="s">
        <v>3656</v>
      </c>
      <c r="I3542" s="2">
        <v>11629</v>
      </c>
      <c r="J3542" s="2">
        <v>0</v>
      </c>
      <c r="K3542" s="2" t="s">
        <v>3666</v>
      </c>
      <c r="L3542" s="3">
        <v>46007</v>
      </c>
      <c r="M3542" s="3">
        <v>47423</v>
      </c>
      <c r="N3542" s="2" t="s">
        <v>337</v>
      </c>
    </row>
    <row r="3543" spans="2:14" x14ac:dyDescent="0.25">
      <c r="B3543" s="2" t="s">
        <v>3654</v>
      </c>
      <c r="C3543" s="2" t="s">
        <v>3655</v>
      </c>
      <c r="D3543" s="2" t="s">
        <v>16</v>
      </c>
      <c r="E3543" s="2" t="s">
        <v>17</v>
      </c>
      <c r="F3543" s="2" t="s">
        <v>18</v>
      </c>
      <c r="G3543" s="2" t="s">
        <v>19</v>
      </c>
      <c r="H3543" s="2" t="s">
        <v>3656</v>
      </c>
      <c r="I3543" s="2">
        <v>11629</v>
      </c>
      <c r="J3543" s="2">
        <v>0</v>
      </c>
      <c r="K3543" s="2" t="s">
        <v>3667</v>
      </c>
      <c r="L3543" s="3">
        <v>46034</v>
      </c>
      <c r="M3543" s="3">
        <v>47484</v>
      </c>
      <c r="N3543" s="2" t="s">
        <v>337</v>
      </c>
    </row>
    <row r="3544" spans="2:14" x14ac:dyDescent="0.25">
      <c r="B3544" s="2" t="s">
        <v>3654</v>
      </c>
      <c r="C3544" s="2" t="s">
        <v>3655</v>
      </c>
      <c r="D3544" s="2" t="s">
        <v>16</v>
      </c>
      <c r="E3544" s="2" t="s">
        <v>17</v>
      </c>
      <c r="F3544" s="2" t="s">
        <v>18</v>
      </c>
      <c r="G3544" s="2" t="s">
        <v>19</v>
      </c>
      <c r="H3544" s="2" t="s">
        <v>3656</v>
      </c>
      <c r="I3544" s="2">
        <v>11629</v>
      </c>
      <c r="J3544" s="2">
        <v>0</v>
      </c>
      <c r="K3544" s="2" t="s">
        <v>3668</v>
      </c>
      <c r="L3544" s="3">
        <v>46079</v>
      </c>
      <c r="M3544" s="3">
        <v>47484</v>
      </c>
      <c r="N3544" s="2" t="s">
        <v>337</v>
      </c>
    </row>
    <row r="3545" spans="2:14" x14ac:dyDescent="0.25">
      <c r="B3545" s="2" t="s">
        <v>3654</v>
      </c>
      <c r="C3545" s="2" t="s">
        <v>3655</v>
      </c>
      <c r="D3545" s="2" t="s">
        <v>16</v>
      </c>
      <c r="E3545" s="2" t="s">
        <v>17</v>
      </c>
      <c r="F3545" s="2" t="s">
        <v>18</v>
      </c>
      <c r="G3545" s="2" t="s">
        <v>19</v>
      </c>
      <c r="H3545" s="2" t="s">
        <v>3656</v>
      </c>
      <c r="I3545" s="2">
        <v>11629</v>
      </c>
      <c r="J3545" s="2">
        <v>0</v>
      </c>
      <c r="K3545" s="2" t="s">
        <v>3669</v>
      </c>
      <c r="L3545" s="3">
        <v>44958</v>
      </c>
      <c r="M3545" s="3">
        <v>46997</v>
      </c>
      <c r="N3545" s="2" t="s">
        <v>337</v>
      </c>
    </row>
    <row r="3546" spans="2:14" x14ac:dyDescent="0.25">
      <c r="B3546" s="2" t="s">
        <v>3654</v>
      </c>
      <c r="C3546" s="2" t="s">
        <v>3655</v>
      </c>
      <c r="D3546" s="2" t="s">
        <v>16</v>
      </c>
      <c r="E3546" s="2" t="s">
        <v>17</v>
      </c>
      <c r="F3546" s="2" t="s">
        <v>18</v>
      </c>
      <c r="G3546" s="2" t="s">
        <v>19</v>
      </c>
      <c r="H3546" s="2" t="s">
        <v>3656</v>
      </c>
      <c r="I3546" s="2">
        <v>11629</v>
      </c>
      <c r="J3546" s="2">
        <v>0</v>
      </c>
      <c r="K3546" s="2" t="s">
        <v>3670</v>
      </c>
      <c r="L3546" s="3">
        <v>45667</v>
      </c>
      <c r="M3546" s="3">
        <v>47058</v>
      </c>
      <c r="N3546" s="2" t="s">
        <v>337</v>
      </c>
    </row>
    <row r="3547" spans="2:14" x14ac:dyDescent="0.25">
      <c r="B3547" s="2" t="s">
        <v>3654</v>
      </c>
      <c r="C3547" s="2" t="s">
        <v>3655</v>
      </c>
      <c r="D3547" s="2" t="s">
        <v>16</v>
      </c>
      <c r="E3547" s="2" t="s">
        <v>17</v>
      </c>
      <c r="F3547" s="2" t="s">
        <v>18</v>
      </c>
      <c r="G3547" s="2" t="s">
        <v>19</v>
      </c>
      <c r="H3547" s="2" t="s">
        <v>3656</v>
      </c>
      <c r="I3547" s="2">
        <v>11629</v>
      </c>
      <c r="J3547" s="2">
        <v>0</v>
      </c>
      <c r="K3547" s="2" t="s">
        <v>3671</v>
      </c>
      <c r="L3547" s="3">
        <v>45708</v>
      </c>
      <c r="M3547" s="3">
        <v>47058</v>
      </c>
      <c r="N3547" s="2" t="s">
        <v>337</v>
      </c>
    </row>
    <row r="3548" spans="2:14" x14ac:dyDescent="0.25">
      <c r="B3548" s="2" t="s">
        <v>3654</v>
      </c>
      <c r="C3548" s="2" t="s">
        <v>3655</v>
      </c>
      <c r="D3548" s="2" t="s">
        <v>16</v>
      </c>
      <c r="E3548" s="2" t="s">
        <v>17</v>
      </c>
      <c r="F3548" s="2" t="s">
        <v>18</v>
      </c>
      <c r="G3548" s="2" t="s">
        <v>19</v>
      </c>
      <c r="H3548" s="2" t="s">
        <v>3656</v>
      </c>
      <c r="I3548" s="2">
        <v>11629</v>
      </c>
      <c r="J3548" s="2">
        <v>0</v>
      </c>
      <c r="K3548" s="2" t="s">
        <v>3672</v>
      </c>
      <c r="L3548" s="3">
        <v>45794</v>
      </c>
      <c r="M3548" s="3">
        <v>47209</v>
      </c>
      <c r="N3548" s="2" t="s">
        <v>337</v>
      </c>
    </row>
    <row r="3549" spans="2:14" x14ac:dyDescent="0.25">
      <c r="B3549" s="2" t="s">
        <v>3654</v>
      </c>
      <c r="C3549" s="2" t="s">
        <v>3655</v>
      </c>
      <c r="D3549" s="2" t="s">
        <v>16</v>
      </c>
      <c r="E3549" s="2" t="s">
        <v>17</v>
      </c>
      <c r="F3549" s="2" t="s">
        <v>18</v>
      </c>
      <c r="G3549" s="2" t="s">
        <v>19</v>
      </c>
      <c r="H3549" s="2" t="s">
        <v>3656</v>
      </c>
      <c r="I3549" s="2">
        <v>11629</v>
      </c>
      <c r="J3549" s="2">
        <v>0</v>
      </c>
      <c r="K3549" s="2" t="s">
        <v>3673</v>
      </c>
      <c r="L3549" s="3">
        <v>45803</v>
      </c>
      <c r="M3549" s="3">
        <v>47209</v>
      </c>
      <c r="N3549" s="2" t="s">
        <v>337</v>
      </c>
    </row>
    <row r="3550" spans="2:14" x14ac:dyDescent="0.25">
      <c r="B3550" s="2" t="s">
        <v>3654</v>
      </c>
      <c r="C3550" s="2" t="s">
        <v>3655</v>
      </c>
      <c r="D3550" s="2" t="s">
        <v>16</v>
      </c>
      <c r="E3550" s="2" t="s">
        <v>17</v>
      </c>
      <c r="F3550" s="2" t="s">
        <v>18</v>
      </c>
      <c r="G3550" s="2" t="s">
        <v>19</v>
      </c>
      <c r="H3550" s="2" t="s">
        <v>3656</v>
      </c>
      <c r="I3550" s="2">
        <v>11629</v>
      </c>
      <c r="J3550" s="2">
        <v>0</v>
      </c>
      <c r="K3550" s="2" t="s">
        <v>3674</v>
      </c>
      <c r="L3550" s="3">
        <v>45821</v>
      </c>
      <c r="M3550" s="3">
        <v>47209</v>
      </c>
      <c r="N3550" s="2" t="s">
        <v>337</v>
      </c>
    </row>
    <row r="3551" spans="2:14" x14ac:dyDescent="0.25">
      <c r="B3551" s="2" t="s">
        <v>3654</v>
      </c>
      <c r="C3551" s="2" t="s">
        <v>3655</v>
      </c>
      <c r="D3551" s="2" t="s">
        <v>16</v>
      </c>
      <c r="E3551" s="2" t="s">
        <v>17</v>
      </c>
      <c r="F3551" s="2" t="s">
        <v>18</v>
      </c>
      <c r="G3551" s="2" t="s">
        <v>19</v>
      </c>
      <c r="H3551" s="2" t="s">
        <v>3656</v>
      </c>
      <c r="I3551" s="2">
        <v>11629</v>
      </c>
      <c r="J3551" s="2">
        <v>0</v>
      </c>
      <c r="K3551" s="2" t="s">
        <v>3675</v>
      </c>
      <c r="L3551" s="3">
        <v>45821</v>
      </c>
      <c r="M3551" s="3">
        <v>47209</v>
      </c>
      <c r="N3551" s="2" t="s">
        <v>337</v>
      </c>
    </row>
    <row r="3552" spans="2:14" x14ac:dyDescent="0.25">
      <c r="B3552" s="2" t="s">
        <v>3654</v>
      </c>
      <c r="C3552" s="2" t="s">
        <v>3655</v>
      </c>
      <c r="D3552" s="2" t="s">
        <v>16</v>
      </c>
      <c r="E3552" s="2" t="s">
        <v>17</v>
      </c>
      <c r="F3552" s="2" t="s">
        <v>18</v>
      </c>
      <c r="G3552" s="2" t="s">
        <v>19</v>
      </c>
      <c r="H3552" s="2" t="s">
        <v>3656</v>
      </c>
      <c r="I3552" s="2">
        <v>11629</v>
      </c>
      <c r="J3552" s="2">
        <v>0</v>
      </c>
      <c r="K3552" s="2" t="s">
        <v>3676</v>
      </c>
      <c r="L3552" s="3">
        <v>45833</v>
      </c>
      <c r="M3552" s="3">
        <v>47209</v>
      </c>
      <c r="N3552" s="2" t="s">
        <v>337</v>
      </c>
    </row>
    <row r="3553" spans="2:14" x14ac:dyDescent="0.25">
      <c r="B3553" s="2" t="s">
        <v>3654</v>
      </c>
      <c r="C3553" s="2" t="s">
        <v>3655</v>
      </c>
      <c r="D3553" s="2" t="s">
        <v>16</v>
      </c>
      <c r="E3553" s="2" t="s">
        <v>17</v>
      </c>
      <c r="F3553" s="2" t="s">
        <v>18</v>
      </c>
      <c r="G3553" s="2" t="s">
        <v>19</v>
      </c>
      <c r="H3553" s="2" t="s">
        <v>3656</v>
      </c>
      <c r="I3553" s="2">
        <v>11629</v>
      </c>
      <c r="J3553" s="2">
        <v>0</v>
      </c>
      <c r="K3553" s="2" t="s">
        <v>3677</v>
      </c>
      <c r="L3553" s="3">
        <v>45842</v>
      </c>
      <c r="M3553" s="3">
        <v>47239</v>
      </c>
      <c r="N3553" s="2" t="s">
        <v>337</v>
      </c>
    </row>
    <row r="3554" spans="2:14" x14ac:dyDescent="0.25">
      <c r="B3554" s="2" t="s">
        <v>3654</v>
      </c>
      <c r="C3554" s="2" t="s">
        <v>3655</v>
      </c>
      <c r="D3554" s="2" t="s">
        <v>16</v>
      </c>
      <c r="E3554" s="2" t="s">
        <v>17</v>
      </c>
      <c r="F3554" s="2" t="s">
        <v>18</v>
      </c>
      <c r="G3554" s="2" t="s">
        <v>19</v>
      </c>
      <c r="H3554" s="2" t="s">
        <v>3656</v>
      </c>
      <c r="I3554" s="2">
        <v>11629</v>
      </c>
      <c r="J3554" s="2">
        <v>0</v>
      </c>
      <c r="K3554" s="2" t="s">
        <v>3678</v>
      </c>
      <c r="L3554" s="3">
        <v>45870</v>
      </c>
      <c r="M3554" s="3">
        <v>47239</v>
      </c>
      <c r="N3554" s="2" t="s">
        <v>337</v>
      </c>
    </row>
    <row r="3555" spans="2:14" x14ac:dyDescent="0.25">
      <c r="B3555" s="2" t="s">
        <v>3654</v>
      </c>
      <c r="C3555" s="2" t="s">
        <v>3655</v>
      </c>
      <c r="D3555" s="2" t="s">
        <v>16</v>
      </c>
      <c r="E3555" s="2" t="s">
        <v>17</v>
      </c>
      <c r="F3555" s="2" t="s">
        <v>18</v>
      </c>
      <c r="G3555" s="2" t="s">
        <v>19</v>
      </c>
      <c r="H3555" s="2" t="s">
        <v>3656</v>
      </c>
      <c r="I3555" s="2">
        <v>11629</v>
      </c>
      <c r="J3555" s="2">
        <v>0</v>
      </c>
      <c r="K3555" s="2" t="s">
        <v>3679</v>
      </c>
      <c r="L3555" s="3">
        <v>45877</v>
      </c>
      <c r="M3555" s="3">
        <v>47239</v>
      </c>
      <c r="N3555" s="2" t="s">
        <v>337</v>
      </c>
    </row>
    <row r="3556" spans="2:14" x14ac:dyDescent="0.25">
      <c r="B3556" s="2" t="s">
        <v>3654</v>
      </c>
      <c r="C3556" s="2" t="s">
        <v>3655</v>
      </c>
      <c r="D3556" s="2" t="s">
        <v>16</v>
      </c>
      <c r="E3556" s="2" t="s">
        <v>17</v>
      </c>
      <c r="F3556" s="2" t="s">
        <v>18</v>
      </c>
      <c r="G3556" s="2" t="s">
        <v>19</v>
      </c>
      <c r="H3556" s="2" t="s">
        <v>3656</v>
      </c>
      <c r="I3556" s="2">
        <v>11629</v>
      </c>
      <c r="J3556" s="2">
        <v>0</v>
      </c>
      <c r="K3556" s="2" t="s">
        <v>3680</v>
      </c>
      <c r="L3556" s="3">
        <v>46065</v>
      </c>
      <c r="M3556" s="3">
        <v>47515</v>
      </c>
      <c r="N3556" s="2" t="s">
        <v>337</v>
      </c>
    </row>
    <row r="3557" spans="2:14" x14ac:dyDescent="0.25">
      <c r="B3557" s="2" t="s">
        <v>3654</v>
      </c>
      <c r="C3557" s="2" t="s">
        <v>3655</v>
      </c>
      <c r="D3557" s="2" t="s">
        <v>16</v>
      </c>
      <c r="E3557" s="2" t="s">
        <v>17</v>
      </c>
      <c r="F3557" s="2" t="s">
        <v>18</v>
      </c>
      <c r="G3557" s="2" t="s">
        <v>19</v>
      </c>
      <c r="H3557" s="2" t="s">
        <v>3656</v>
      </c>
      <c r="I3557" s="2">
        <v>11629</v>
      </c>
      <c r="J3557" s="2">
        <v>11629</v>
      </c>
      <c r="K3557" s="2" t="s">
        <v>3681</v>
      </c>
      <c r="L3557" s="3">
        <v>46065</v>
      </c>
      <c r="M3557" s="3">
        <v>47515</v>
      </c>
      <c r="N3557" s="2" t="s">
        <v>337</v>
      </c>
    </row>
    <row r="3558" spans="2:14" x14ac:dyDescent="0.25">
      <c r="B3558" s="2" t="s">
        <v>3654</v>
      </c>
      <c r="C3558" s="2" t="s">
        <v>3655</v>
      </c>
      <c r="D3558" s="2" t="s">
        <v>16</v>
      </c>
      <c r="E3558" s="2" t="s">
        <v>181</v>
      </c>
      <c r="F3558" s="2" t="s">
        <v>18</v>
      </c>
      <c r="G3558" s="2" t="s">
        <v>19</v>
      </c>
      <c r="H3558" s="2" t="s">
        <v>3656</v>
      </c>
      <c r="I3558" s="2">
        <v>11629</v>
      </c>
      <c r="J3558" s="2">
        <v>0</v>
      </c>
      <c r="K3558" s="2" t="s">
        <v>3658</v>
      </c>
      <c r="L3558" s="3">
        <v>45722</v>
      </c>
      <c r="M3558" s="3">
        <v>47119</v>
      </c>
      <c r="N3558" s="2" t="s">
        <v>337</v>
      </c>
    </row>
    <row r="3559" spans="2:14" x14ac:dyDescent="0.25">
      <c r="B3559" s="2" t="s">
        <v>3654</v>
      </c>
      <c r="C3559" s="2" t="s">
        <v>3655</v>
      </c>
      <c r="D3559" s="2" t="s">
        <v>16</v>
      </c>
      <c r="E3559" s="2" t="s">
        <v>181</v>
      </c>
      <c r="F3559" s="2" t="s">
        <v>18</v>
      </c>
      <c r="G3559" s="2" t="s">
        <v>19</v>
      </c>
      <c r="H3559" s="2" t="s">
        <v>3656</v>
      </c>
      <c r="I3559" s="2">
        <v>11629</v>
      </c>
      <c r="J3559" s="2">
        <v>0</v>
      </c>
      <c r="K3559" s="2" t="s">
        <v>3659</v>
      </c>
      <c r="L3559" s="3">
        <v>45764</v>
      </c>
      <c r="M3559" s="3">
        <v>47178</v>
      </c>
      <c r="N3559" s="2" t="s">
        <v>337</v>
      </c>
    </row>
    <row r="3560" spans="2:14" x14ac:dyDescent="0.25">
      <c r="B3560" s="2" t="s">
        <v>3654</v>
      </c>
      <c r="C3560" s="2" t="s">
        <v>3655</v>
      </c>
      <c r="D3560" s="2" t="s">
        <v>16</v>
      </c>
      <c r="E3560" s="2" t="s">
        <v>181</v>
      </c>
      <c r="F3560" s="2" t="s">
        <v>18</v>
      </c>
      <c r="G3560" s="2" t="s">
        <v>19</v>
      </c>
      <c r="H3560" s="2" t="s">
        <v>3656</v>
      </c>
      <c r="I3560" s="2">
        <v>11629</v>
      </c>
      <c r="J3560" s="2">
        <v>0</v>
      </c>
      <c r="K3560" s="2" t="s">
        <v>3671</v>
      </c>
      <c r="L3560" s="3">
        <v>45708</v>
      </c>
      <c r="M3560" s="3">
        <v>47058</v>
      </c>
      <c r="N3560" s="2" t="s">
        <v>337</v>
      </c>
    </row>
    <row r="3561" spans="2:14" x14ac:dyDescent="0.25">
      <c r="B3561" s="2" t="s">
        <v>3654</v>
      </c>
      <c r="C3561" s="2" t="s">
        <v>3655</v>
      </c>
      <c r="D3561" s="2" t="s">
        <v>16</v>
      </c>
      <c r="E3561" s="2" t="s">
        <v>142</v>
      </c>
      <c r="F3561" s="2" t="s">
        <v>18</v>
      </c>
      <c r="G3561" s="2" t="s">
        <v>19</v>
      </c>
      <c r="H3561" s="2" t="s">
        <v>3656</v>
      </c>
      <c r="I3561" s="2">
        <v>11629</v>
      </c>
      <c r="J3561" s="2">
        <v>0</v>
      </c>
      <c r="K3561" s="2" t="s">
        <v>3659</v>
      </c>
      <c r="L3561" s="3">
        <v>45764</v>
      </c>
      <c r="M3561" s="3">
        <v>47178</v>
      </c>
      <c r="N3561" s="2" t="s">
        <v>337</v>
      </c>
    </row>
    <row r="3562" spans="2:14" x14ac:dyDescent="0.25">
      <c r="B3562" s="2" t="s">
        <v>3654</v>
      </c>
      <c r="C3562" s="2" t="s">
        <v>3655</v>
      </c>
      <c r="D3562" s="2" t="s">
        <v>16</v>
      </c>
      <c r="E3562" s="2" t="s">
        <v>142</v>
      </c>
      <c r="F3562" s="2" t="s">
        <v>18</v>
      </c>
      <c r="G3562" s="2" t="s">
        <v>19</v>
      </c>
      <c r="H3562" s="2" t="s">
        <v>3656</v>
      </c>
      <c r="I3562" s="2">
        <v>11629</v>
      </c>
      <c r="J3562" s="2">
        <v>0</v>
      </c>
      <c r="K3562" s="2" t="s">
        <v>3663</v>
      </c>
      <c r="L3562" s="3">
        <v>45922</v>
      </c>
      <c r="M3562" s="3">
        <v>47331</v>
      </c>
      <c r="N3562" s="2" t="s">
        <v>337</v>
      </c>
    </row>
    <row r="3563" spans="2:14" x14ac:dyDescent="0.25">
      <c r="B3563" s="2" t="s">
        <v>3654</v>
      </c>
      <c r="C3563" s="2" t="s">
        <v>3655</v>
      </c>
      <c r="D3563" s="2" t="s">
        <v>16</v>
      </c>
      <c r="E3563" s="2" t="s">
        <v>142</v>
      </c>
      <c r="F3563" s="2" t="s">
        <v>18</v>
      </c>
      <c r="G3563" s="2" t="s">
        <v>19</v>
      </c>
      <c r="H3563" s="2" t="s">
        <v>3656</v>
      </c>
      <c r="I3563" s="2">
        <v>11629</v>
      </c>
      <c r="J3563" s="2">
        <v>0</v>
      </c>
      <c r="K3563" s="2" t="s">
        <v>3670</v>
      </c>
      <c r="L3563" s="3">
        <v>45667</v>
      </c>
      <c r="M3563" s="3">
        <v>47058</v>
      </c>
      <c r="N3563" s="2" t="s">
        <v>337</v>
      </c>
    </row>
    <row r="3564" spans="2:14" x14ac:dyDescent="0.25">
      <c r="B3564" s="2" t="s">
        <v>3654</v>
      </c>
      <c r="C3564" s="2" t="s">
        <v>3655</v>
      </c>
      <c r="D3564" s="2" t="s">
        <v>16</v>
      </c>
      <c r="E3564" s="2" t="s">
        <v>142</v>
      </c>
      <c r="F3564" s="2" t="s">
        <v>18</v>
      </c>
      <c r="G3564" s="2" t="s">
        <v>19</v>
      </c>
      <c r="H3564" s="2" t="s">
        <v>3656</v>
      </c>
      <c r="I3564" s="2">
        <v>11629</v>
      </c>
      <c r="J3564" s="2">
        <v>0</v>
      </c>
      <c r="K3564" s="2" t="s">
        <v>3674</v>
      </c>
      <c r="L3564" s="3">
        <v>45821</v>
      </c>
      <c r="M3564" s="3">
        <v>47209</v>
      </c>
      <c r="N3564" s="2" t="s">
        <v>337</v>
      </c>
    </row>
    <row r="3565" spans="2:14" x14ac:dyDescent="0.25">
      <c r="B3565" s="2" t="s">
        <v>3654</v>
      </c>
      <c r="C3565" s="2" t="s">
        <v>3655</v>
      </c>
      <c r="D3565" s="2" t="s">
        <v>16</v>
      </c>
      <c r="E3565" s="2" t="s">
        <v>142</v>
      </c>
      <c r="F3565" s="2" t="s">
        <v>18</v>
      </c>
      <c r="G3565" s="2" t="s">
        <v>19</v>
      </c>
      <c r="H3565" s="2" t="s">
        <v>3656</v>
      </c>
      <c r="I3565" s="2">
        <v>11629</v>
      </c>
      <c r="J3565" s="2">
        <v>0</v>
      </c>
      <c r="K3565" s="2" t="s">
        <v>3677</v>
      </c>
      <c r="L3565" s="3">
        <v>45842</v>
      </c>
      <c r="M3565" s="3">
        <v>47239</v>
      </c>
      <c r="N3565" s="2" t="s">
        <v>337</v>
      </c>
    </row>
    <row r="3566" spans="2:14" x14ac:dyDescent="0.25">
      <c r="B3566" s="2" t="s">
        <v>3654</v>
      </c>
      <c r="C3566" s="2" t="s">
        <v>3655</v>
      </c>
      <c r="D3566" s="2" t="s">
        <v>16</v>
      </c>
      <c r="E3566" s="2" t="s">
        <v>142</v>
      </c>
      <c r="F3566" s="2" t="s">
        <v>18</v>
      </c>
      <c r="G3566" s="2" t="s">
        <v>19</v>
      </c>
      <c r="H3566" s="2" t="s">
        <v>3656</v>
      </c>
      <c r="I3566" s="2">
        <v>11629</v>
      </c>
      <c r="J3566" s="2">
        <v>0</v>
      </c>
      <c r="K3566" s="2" t="s">
        <v>3678</v>
      </c>
      <c r="L3566" s="3">
        <v>45870</v>
      </c>
      <c r="M3566" s="3">
        <v>47239</v>
      </c>
      <c r="N3566" s="2" t="s">
        <v>337</v>
      </c>
    </row>
    <row r="3567" spans="2:14" x14ac:dyDescent="0.25">
      <c r="B3567" s="2" t="s">
        <v>3654</v>
      </c>
      <c r="C3567" s="2" t="s">
        <v>3655</v>
      </c>
      <c r="D3567" s="2" t="s">
        <v>16</v>
      </c>
      <c r="E3567" s="2" t="s">
        <v>142</v>
      </c>
      <c r="F3567" s="2" t="s">
        <v>18</v>
      </c>
      <c r="G3567" s="2" t="s">
        <v>19</v>
      </c>
      <c r="H3567" s="2" t="s">
        <v>3656</v>
      </c>
      <c r="I3567" s="2">
        <v>11629</v>
      </c>
      <c r="J3567" s="2">
        <v>0</v>
      </c>
      <c r="K3567" s="2" t="s">
        <v>3679</v>
      </c>
      <c r="L3567" s="3">
        <v>45877</v>
      </c>
      <c r="M3567" s="3">
        <v>47239</v>
      </c>
      <c r="N3567" s="2" t="s">
        <v>337</v>
      </c>
    </row>
    <row r="3568" spans="2:14" x14ac:dyDescent="0.25">
      <c r="B3568" s="2" t="s">
        <v>3654</v>
      </c>
      <c r="C3568" s="2" t="s">
        <v>3655</v>
      </c>
      <c r="D3568" s="2" t="s">
        <v>16</v>
      </c>
      <c r="E3568" s="2" t="s">
        <v>142</v>
      </c>
      <c r="F3568" s="2" t="s">
        <v>18</v>
      </c>
      <c r="G3568" s="2" t="s">
        <v>19</v>
      </c>
      <c r="H3568" s="2" t="s">
        <v>3656</v>
      </c>
      <c r="I3568" s="2">
        <v>11629</v>
      </c>
      <c r="J3568" s="2">
        <v>0</v>
      </c>
      <c r="K3568" s="2" t="s">
        <v>3681</v>
      </c>
      <c r="L3568" s="3">
        <v>46065</v>
      </c>
      <c r="M3568" s="3">
        <v>47515</v>
      </c>
      <c r="N3568" s="2" t="s">
        <v>337</v>
      </c>
    </row>
    <row r="3569" spans="2:14" x14ac:dyDescent="0.25">
      <c r="B3569" s="2" t="s">
        <v>3682</v>
      </c>
      <c r="C3569" s="2" t="s">
        <v>3683</v>
      </c>
      <c r="D3569" s="2" t="s">
        <v>16</v>
      </c>
      <c r="E3569" s="2" t="s">
        <v>17</v>
      </c>
      <c r="F3569" s="2" t="s">
        <v>18</v>
      </c>
      <c r="G3569" s="2" t="s">
        <v>19</v>
      </c>
      <c r="H3569" s="2" t="s">
        <v>3656</v>
      </c>
      <c r="I3569" s="2">
        <v>10793</v>
      </c>
      <c r="J3569" s="2">
        <v>0</v>
      </c>
      <c r="K3569" s="2" t="s">
        <v>3684</v>
      </c>
      <c r="L3569" s="3">
        <v>45798</v>
      </c>
      <c r="M3569" s="3">
        <v>46753</v>
      </c>
      <c r="N3569" s="2" t="s">
        <v>337</v>
      </c>
    </row>
    <row r="3570" spans="2:14" x14ac:dyDescent="0.25">
      <c r="B3570" s="2" t="s">
        <v>3682</v>
      </c>
      <c r="C3570" s="2" t="s">
        <v>3683</v>
      </c>
      <c r="D3570" s="2" t="s">
        <v>16</v>
      </c>
      <c r="E3570" s="2" t="s">
        <v>17</v>
      </c>
      <c r="F3570" s="2" t="s">
        <v>18</v>
      </c>
      <c r="G3570" s="2" t="s">
        <v>19</v>
      </c>
      <c r="H3570" s="2" t="s">
        <v>3656</v>
      </c>
      <c r="I3570" s="2">
        <v>10793</v>
      </c>
      <c r="J3570" s="2">
        <v>0</v>
      </c>
      <c r="K3570" s="2" t="s">
        <v>3684</v>
      </c>
      <c r="L3570" s="3">
        <v>45805</v>
      </c>
      <c r="M3570" s="3">
        <v>46753</v>
      </c>
      <c r="N3570" s="2" t="s">
        <v>337</v>
      </c>
    </row>
    <row r="3571" spans="2:14" x14ac:dyDescent="0.25">
      <c r="B3571" s="2" t="s">
        <v>3682</v>
      </c>
      <c r="C3571" s="2" t="s">
        <v>3683</v>
      </c>
      <c r="D3571" s="2" t="s">
        <v>16</v>
      </c>
      <c r="E3571" s="2" t="s">
        <v>17</v>
      </c>
      <c r="F3571" s="2" t="s">
        <v>18</v>
      </c>
      <c r="G3571" s="2" t="s">
        <v>19</v>
      </c>
      <c r="H3571" s="2" t="s">
        <v>3656</v>
      </c>
      <c r="I3571" s="2">
        <v>10793</v>
      </c>
      <c r="J3571" s="2">
        <v>0</v>
      </c>
      <c r="K3571" s="2" t="s">
        <v>3685</v>
      </c>
      <c r="L3571" s="3">
        <v>45667</v>
      </c>
      <c r="M3571" s="3">
        <v>47058</v>
      </c>
      <c r="N3571" s="2" t="s">
        <v>337</v>
      </c>
    </row>
    <row r="3572" spans="2:14" x14ac:dyDescent="0.25">
      <c r="B3572" s="2" t="s">
        <v>3682</v>
      </c>
      <c r="C3572" s="2" t="s">
        <v>3683</v>
      </c>
      <c r="D3572" s="2" t="s">
        <v>16</v>
      </c>
      <c r="E3572" s="2" t="s">
        <v>17</v>
      </c>
      <c r="F3572" s="2" t="s">
        <v>18</v>
      </c>
      <c r="G3572" s="2" t="s">
        <v>19</v>
      </c>
      <c r="H3572" s="2" t="s">
        <v>3656</v>
      </c>
      <c r="I3572" s="2">
        <v>10793</v>
      </c>
      <c r="J3572" s="2">
        <v>0</v>
      </c>
      <c r="K3572" s="2" t="s">
        <v>3686</v>
      </c>
      <c r="L3572" s="3">
        <v>45675</v>
      </c>
      <c r="M3572" s="3">
        <v>47058</v>
      </c>
      <c r="N3572" s="2" t="s">
        <v>337</v>
      </c>
    </row>
    <row r="3573" spans="2:14" x14ac:dyDescent="0.25">
      <c r="B3573" s="2" t="s">
        <v>3682</v>
      </c>
      <c r="C3573" s="2" t="s">
        <v>3683</v>
      </c>
      <c r="D3573" s="2" t="s">
        <v>16</v>
      </c>
      <c r="E3573" s="2" t="s">
        <v>17</v>
      </c>
      <c r="F3573" s="2" t="s">
        <v>18</v>
      </c>
      <c r="G3573" s="2" t="s">
        <v>19</v>
      </c>
      <c r="H3573" s="2" t="s">
        <v>3656</v>
      </c>
      <c r="I3573" s="2">
        <v>10793</v>
      </c>
      <c r="J3573" s="2">
        <v>0</v>
      </c>
      <c r="K3573" s="2" t="s">
        <v>3687</v>
      </c>
      <c r="L3573" s="3">
        <v>45708</v>
      </c>
      <c r="M3573" s="3">
        <v>47119</v>
      </c>
      <c r="N3573" s="2" t="s">
        <v>337</v>
      </c>
    </row>
    <row r="3574" spans="2:14" x14ac:dyDescent="0.25">
      <c r="B3574" s="2" t="s">
        <v>3682</v>
      </c>
      <c r="C3574" s="2" t="s">
        <v>3683</v>
      </c>
      <c r="D3574" s="2" t="s">
        <v>16</v>
      </c>
      <c r="E3574" s="2" t="s">
        <v>17</v>
      </c>
      <c r="F3574" s="2" t="s">
        <v>18</v>
      </c>
      <c r="G3574" s="2" t="s">
        <v>19</v>
      </c>
      <c r="H3574" s="2" t="s">
        <v>3656</v>
      </c>
      <c r="I3574" s="2">
        <v>10793</v>
      </c>
      <c r="J3574" s="2">
        <v>0</v>
      </c>
      <c r="K3574" s="2" t="s">
        <v>3688</v>
      </c>
      <c r="L3574" s="3">
        <v>45708</v>
      </c>
      <c r="M3574" s="3">
        <v>47119</v>
      </c>
      <c r="N3574" s="2" t="s">
        <v>337</v>
      </c>
    </row>
    <row r="3575" spans="2:14" x14ac:dyDescent="0.25">
      <c r="B3575" s="2" t="s">
        <v>3682</v>
      </c>
      <c r="C3575" s="2" t="s">
        <v>3683</v>
      </c>
      <c r="D3575" s="2" t="s">
        <v>16</v>
      </c>
      <c r="E3575" s="2" t="s">
        <v>17</v>
      </c>
      <c r="F3575" s="2" t="s">
        <v>18</v>
      </c>
      <c r="G3575" s="2" t="s">
        <v>19</v>
      </c>
      <c r="H3575" s="2" t="s">
        <v>3656</v>
      </c>
      <c r="I3575" s="2">
        <v>10793</v>
      </c>
      <c r="J3575" s="2">
        <v>0</v>
      </c>
      <c r="K3575" s="2" t="s">
        <v>3689</v>
      </c>
      <c r="L3575" s="3">
        <v>45730</v>
      </c>
      <c r="M3575" s="3">
        <v>47150</v>
      </c>
      <c r="N3575" s="2" t="s">
        <v>337</v>
      </c>
    </row>
    <row r="3576" spans="2:14" x14ac:dyDescent="0.25">
      <c r="B3576" s="2" t="s">
        <v>3682</v>
      </c>
      <c r="C3576" s="2" t="s">
        <v>3683</v>
      </c>
      <c r="D3576" s="2" t="s">
        <v>16</v>
      </c>
      <c r="E3576" s="2" t="s">
        <v>17</v>
      </c>
      <c r="F3576" s="2" t="s">
        <v>18</v>
      </c>
      <c r="G3576" s="2" t="s">
        <v>19</v>
      </c>
      <c r="H3576" s="2" t="s">
        <v>3656</v>
      </c>
      <c r="I3576" s="2">
        <v>10793</v>
      </c>
      <c r="J3576" s="2">
        <v>0</v>
      </c>
      <c r="K3576" s="2" t="s">
        <v>3690</v>
      </c>
      <c r="L3576" s="3">
        <v>45742</v>
      </c>
      <c r="M3576" s="3">
        <v>47150</v>
      </c>
      <c r="N3576" s="2" t="s">
        <v>337</v>
      </c>
    </row>
    <row r="3577" spans="2:14" x14ac:dyDescent="0.25">
      <c r="B3577" s="2" t="s">
        <v>3682</v>
      </c>
      <c r="C3577" s="2" t="s">
        <v>3683</v>
      </c>
      <c r="D3577" s="2" t="s">
        <v>16</v>
      </c>
      <c r="E3577" s="2" t="s">
        <v>17</v>
      </c>
      <c r="F3577" s="2" t="s">
        <v>18</v>
      </c>
      <c r="G3577" s="2" t="s">
        <v>19</v>
      </c>
      <c r="H3577" s="2" t="s">
        <v>3656</v>
      </c>
      <c r="I3577" s="2">
        <v>10793</v>
      </c>
      <c r="J3577" s="2">
        <v>0</v>
      </c>
      <c r="K3577" s="2" t="s">
        <v>3691</v>
      </c>
      <c r="L3577" s="3">
        <v>45764</v>
      </c>
      <c r="M3577" s="3">
        <v>47150</v>
      </c>
      <c r="N3577" s="2" t="s">
        <v>337</v>
      </c>
    </row>
    <row r="3578" spans="2:14" x14ac:dyDescent="0.25">
      <c r="B3578" s="2" t="s">
        <v>3682</v>
      </c>
      <c r="C3578" s="2" t="s">
        <v>3683</v>
      </c>
      <c r="D3578" s="2" t="s">
        <v>16</v>
      </c>
      <c r="E3578" s="2" t="s">
        <v>17</v>
      </c>
      <c r="F3578" s="2" t="s">
        <v>18</v>
      </c>
      <c r="G3578" s="2" t="s">
        <v>19</v>
      </c>
      <c r="H3578" s="2" t="s">
        <v>3656</v>
      </c>
      <c r="I3578" s="2">
        <v>10793</v>
      </c>
      <c r="J3578" s="2">
        <v>0</v>
      </c>
      <c r="K3578" s="2" t="s">
        <v>3692</v>
      </c>
      <c r="L3578" s="3">
        <v>45782</v>
      </c>
      <c r="M3578" s="3">
        <v>47178</v>
      </c>
      <c r="N3578" s="2" t="s">
        <v>337</v>
      </c>
    </row>
    <row r="3579" spans="2:14" x14ac:dyDescent="0.25">
      <c r="B3579" s="2" t="s">
        <v>3682</v>
      </c>
      <c r="C3579" s="2" t="s">
        <v>3683</v>
      </c>
      <c r="D3579" s="2" t="s">
        <v>16</v>
      </c>
      <c r="E3579" s="2" t="s">
        <v>17</v>
      </c>
      <c r="F3579" s="2" t="s">
        <v>18</v>
      </c>
      <c r="G3579" s="2" t="s">
        <v>19</v>
      </c>
      <c r="H3579" s="2" t="s">
        <v>3656</v>
      </c>
      <c r="I3579" s="2">
        <v>10793</v>
      </c>
      <c r="J3579" s="2">
        <v>0</v>
      </c>
      <c r="K3579" s="2" t="s">
        <v>3693</v>
      </c>
      <c r="L3579" s="3">
        <v>45794</v>
      </c>
      <c r="M3579" s="3">
        <v>47178</v>
      </c>
      <c r="N3579" s="2" t="s">
        <v>337</v>
      </c>
    </row>
    <row r="3580" spans="2:14" x14ac:dyDescent="0.25">
      <c r="B3580" s="2" t="s">
        <v>3682</v>
      </c>
      <c r="C3580" s="2" t="s">
        <v>3683</v>
      </c>
      <c r="D3580" s="2" t="s">
        <v>16</v>
      </c>
      <c r="E3580" s="2" t="s">
        <v>17</v>
      </c>
      <c r="F3580" s="2" t="s">
        <v>18</v>
      </c>
      <c r="G3580" s="2" t="s">
        <v>19</v>
      </c>
      <c r="H3580" s="2" t="s">
        <v>3656</v>
      </c>
      <c r="I3580" s="2">
        <v>10793</v>
      </c>
      <c r="J3580" s="2">
        <v>0</v>
      </c>
      <c r="K3580" s="2" t="s">
        <v>3694</v>
      </c>
      <c r="L3580" s="3">
        <v>45803</v>
      </c>
      <c r="M3580" s="3">
        <v>47209</v>
      </c>
      <c r="N3580" s="2" t="s">
        <v>337</v>
      </c>
    </row>
    <row r="3581" spans="2:14" x14ac:dyDescent="0.25">
      <c r="B3581" s="2" t="s">
        <v>3682</v>
      </c>
      <c r="C3581" s="2" t="s">
        <v>3683</v>
      </c>
      <c r="D3581" s="2" t="s">
        <v>16</v>
      </c>
      <c r="E3581" s="2" t="s">
        <v>17</v>
      </c>
      <c r="F3581" s="2" t="s">
        <v>18</v>
      </c>
      <c r="G3581" s="2" t="s">
        <v>19</v>
      </c>
      <c r="H3581" s="2" t="s">
        <v>3656</v>
      </c>
      <c r="I3581" s="2">
        <v>10793</v>
      </c>
      <c r="J3581" s="2">
        <v>0</v>
      </c>
      <c r="K3581" s="2" t="s">
        <v>3695</v>
      </c>
      <c r="L3581" s="3">
        <v>45821</v>
      </c>
      <c r="M3581" s="3">
        <v>47209</v>
      </c>
      <c r="N3581" s="2" t="s">
        <v>337</v>
      </c>
    </row>
    <row r="3582" spans="2:14" x14ac:dyDescent="0.25">
      <c r="B3582" s="2" t="s">
        <v>3682</v>
      </c>
      <c r="C3582" s="2" t="s">
        <v>3683</v>
      </c>
      <c r="D3582" s="2" t="s">
        <v>16</v>
      </c>
      <c r="E3582" s="2" t="s">
        <v>17</v>
      </c>
      <c r="F3582" s="2" t="s">
        <v>18</v>
      </c>
      <c r="G3582" s="2" t="s">
        <v>19</v>
      </c>
      <c r="H3582" s="2" t="s">
        <v>3656</v>
      </c>
      <c r="I3582" s="2">
        <v>10793</v>
      </c>
      <c r="J3582" s="2">
        <v>0</v>
      </c>
      <c r="K3582" s="2" t="s">
        <v>3696</v>
      </c>
      <c r="L3582" s="3">
        <v>45826</v>
      </c>
      <c r="M3582" s="3">
        <v>47209</v>
      </c>
      <c r="N3582" s="2" t="s">
        <v>337</v>
      </c>
    </row>
    <row r="3583" spans="2:14" x14ac:dyDescent="0.25">
      <c r="B3583" s="2" t="s">
        <v>3682</v>
      </c>
      <c r="C3583" s="2" t="s">
        <v>3683</v>
      </c>
      <c r="D3583" s="2" t="s">
        <v>16</v>
      </c>
      <c r="E3583" s="2" t="s">
        <v>17</v>
      </c>
      <c r="F3583" s="2" t="s">
        <v>18</v>
      </c>
      <c r="G3583" s="2" t="s">
        <v>19</v>
      </c>
      <c r="H3583" s="2" t="s">
        <v>3656</v>
      </c>
      <c r="I3583" s="2">
        <v>10793</v>
      </c>
      <c r="J3583" s="2">
        <v>0</v>
      </c>
      <c r="K3583" s="2" t="s">
        <v>3697</v>
      </c>
      <c r="L3583" s="3">
        <v>45826</v>
      </c>
      <c r="M3583" s="3">
        <v>47239</v>
      </c>
      <c r="N3583" s="2" t="s">
        <v>337</v>
      </c>
    </row>
    <row r="3584" spans="2:14" x14ac:dyDescent="0.25">
      <c r="B3584" s="2" t="s">
        <v>3682</v>
      </c>
      <c r="C3584" s="2" t="s">
        <v>3683</v>
      </c>
      <c r="D3584" s="2" t="s">
        <v>16</v>
      </c>
      <c r="E3584" s="2" t="s">
        <v>17</v>
      </c>
      <c r="F3584" s="2" t="s">
        <v>18</v>
      </c>
      <c r="G3584" s="2" t="s">
        <v>19</v>
      </c>
      <c r="H3584" s="2" t="s">
        <v>3656</v>
      </c>
      <c r="I3584" s="2">
        <v>10793</v>
      </c>
      <c r="J3584" s="2">
        <v>0</v>
      </c>
      <c r="K3584" s="2" t="s">
        <v>3698</v>
      </c>
      <c r="L3584" s="3">
        <v>45833</v>
      </c>
      <c r="M3584" s="3">
        <v>47239</v>
      </c>
      <c r="N3584" s="2" t="s">
        <v>337</v>
      </c>
    </row>
    <row r="3585" spans="2:14" x14ac:dyDescent="0.25">
      <c r="B3585" s="2" t="s">
        <v>3682</v>
      </c>
      <c r="C3585" s="2" t="s">
        <v>3683</v>
      </c>
      <c r="D3585" s="2" t="s">
        <v>16</v>
      </c>
      <c r="E3585" s="2" t="s">
        <v>17</v>
      </c>
      <c r="F3585" s="2" t="s">
        <v>18</v>
      </c>
      <c r="G3585" s="2" t="s">
        <v>19</v>
      </c>
      <c r="H3585" s="2" t="s">
        <v>3656</v>
      </c>
      <c r="I3585" s="2">
        <v>10793</v>
      </c>
      <c r="J3585" s="2">
        <v>0</v>
      </c>
      <c r="K3585" s="2" t="s">
        <v>3699</v>
      </c>
      <c r="L3585" s="3">
        <v>45863</v>
      </c>
      <c r="M3585" s="3">
        <v>47300</v>
      </c>
      <c r="N3585" s="2" t="s">
        <v>337</v>
      </c>
    </row>
    <row r="3586" spans="2:14" x14ac:dyDescent="0.25">
      <c r="B3586" s="2" t="s">
        <v>3682</v>
      </c>
      <c r="C3586" s="2" t="s">
        <v>3683</v>
      </c>
      <c r="D3586" s="2" t="s">
        <v>16</v>
      </c>
      <c r="E3586" s="2" t="s">
        <v>17</v>
      </c>
      <c r="F3586" s="2" t="s">
        <v>18</v>
      </c>
      <c r="G3586" s="2" t="s">
        <v>19</v>
      </c>
      <c r="H3586" s="2" t="s">
        <v>3656</v>
      </c>
      <c r="I3586" s="2">
        <v>10793</v>
      </c>
      <c r="J3586" s="2">
        <v>0</v>
      </c>
      <c r="K3586" s="2" t="s">
        <v>3700</v>
      </c>
      <c r="L3586" s="3">
        <v>45890</v>
      </c>
      <c r="M3586" s="3">
        <v>47300</v>
      </c>
      <c r="N3586" s="2" t="s">
        <v>337</v>
      </c>
    </row>
    <row r="3587" spans="2:14" x14ac:dyDescent="0.25">
      <c r="B3587" s="2" t="s">
        <v>3682</v>
      </c>
      <c r="C3587" s="2" t="s">
        <v>3683</v>
      </c>
      <c r="D3587" s="2" t="s">
        <v>16</v>
      </c>
      <c r="E3587" s="2" t="s">
        <v>17</v>
      </c>
      <c r="F3587" s="2" t="s">
        <v>18</v>
      </c>
      <c r="G3587" s="2" t="s">
        <v>19</v>
      </c>
      <c r="H3587" s="2" t="s">
        <v>3656</v>
      </c>
      <c r="I3587" s="2">
        <v>10793</v>
      </c>
      <c r="J3587" s="2">
        <v>0</v>
      </c>
      <c r="K3587" s="2" t="s">
        <v>3701</v>
      </c>
      <c r="L3587" s="3">
        <v>45909</v>
      </c>
      <c r="M3587" s="3">
        <v>47300</v>
      </c>
      <c r="N3587" s="2" t="s">
        <v>337</v>
      </c>
    </row>
    <row r="3588" spans="2:14" x14ac:dyDescent="0.25">
      <c r="B3588" s="2" t="s">
        <v>3682</v>
      </c>
      <c r="C3588" s="2" t="s">
        <v>3683</v>
      </c>
      <c r="D3588" s="2" t="s">
        <v>16</v>
      </c>
      <c r="E3588" s="2" t="s">
        <v>17</v>
      </c>
      <c r="F3588" s="2" t="s">
        <v>18</v>
      </c>
      <c r="G3588" s="2" t="s">
        <v>19</v>
      </c>
      <c r="H3588" s="2" t="s">
        <v>3656</v>
      </c>
      <c r="I3588" s="2">
        <v>10793</v>
      </c>
      <c r="J3588" s="2">
        <v>0</v>
      </c>
      <c r="K3588" s="2" t="s">
        <v>3702</v>
      </c>
      <c r="L3588" s="3">
        <v>45913</v>
      </c>
      <c r="M3588" s="3">
        <v>47300</v>
      </c>
      <c r="N3588" s="2" t="s">
        <v>337</v>
      </c>
    </row>
    <row r="3589" spans="2:14" x14ac:dyDescent="0.25">
      <c r="B3589" s="2" t="s">
        <v>3682</v>
      </c>
      <c r="C3589" s="2" t="s">
        <v>3683</v>
      </c>
      <c r="D3589" s="2" t="s">
        <v>16</v>
      </c>
      <c r="E3589" s="2" t="s">
        <v>17</v>
      </c>
      <c r="F3589" s="2" t="s">
        <v>18</v>
      </c>
      <c r="G3589" s="2" t="s">
        <v>19</v>
      </c>
      <c r="H3589" s="2" t="s">
        <v>3656</v>
      </c>
      <c r="I3589" s="2">
        <v>10793</v>
      </c>
      <c r="J3589" s="2">
        <v>0</v>
      </c>
      <c r="K3589" s="2" t="s">
        <v>3703</v>
      </c>
      <c r="L3589" s="3">
        <v>45922</v>
      </c>
      <c r="M3589" s="3">
        <v>47331</v>
      </c>
      <c r="N3589" s="2" t="s">
        <v>337</v>
      </c>
    </row>
    <row r="3590" spans="2:14" x14ac:dyDescent="0.25">
      <c r="B3590" s="2" t="s">
        <v>3682</v>
      </c>
      <c r="C3590" s="2" t="s">
        <v>3683</v>
      </c>
      <c r="D3590" s="2" t="s">
        <v>16</v>
      </c>
      <c r="E3590" s="2" t="s">
        <v>17</v>
      </c>
      <c r="F3590" s="2" t="s">
        <v>18</v>
      </c>
      <c r="G3590" s="2" t="s">
        <v>19</v>
      </c>
      <c r="H3590" s="2" t="s">
        <v>3656</v>
      </c>
      <c r="I3590" s="2">
        <v>10793</v>
      </c>
      <c r="J3590" s="2">
        <v>0</v>
      </c>
      <c r="K3590" s="2" t="s">
        <v>3704</v>
      </c>
      <c r="L3590" s="3">
        <v>45957</v>
      </c>
      <c r="M3590" s="3">
        <v>47362</v>
      </c>
      <c r="N3590" s="2" t="s">
        <v>337</v>
      </c>
    </row>
    <row r="3591" spans="2:14" x14ac:dyDescent="0.25">
      <c r="B3591" s="2" t="s">
        <v>3682</v>
      </c>
      <c r="C3591" s="2" t="s">
        <v>3683</v>
      </c>
      <c r="D3591" s="2" t="s">
        <v>16</v>
      </c>
      <c r="E3591" s="2" t="s">
        <v>17</v>
      </c>
      <c r="F3591" s="2" t="s">
        <v>18</v>
      </c>
      <c r="G3591" s="2" t="s">
        <v>19</v>
      </c>
      <c r="H3591" s="2" t="s">
        <v>3656</v>
      </c>
      <c r="I3591" s="2">
        <v>10793</v>
      </c>
      <c r="J3591" s="2">
        <v>0</v>
      </c>
      <c r="K3591" s="2" t="s">
        <v>3705</v>
      </c>
      <c r="L3591" s="3">
        <v>45957</v>
      </c>
      <c r="M3591" s="3">
        <v>47362</v>
      </c>
      <c r="N3591" s="2" t="s">
        <v>337</v>
      </c>
    </row>
    <row r="3592" spans="2:14" x14ac:dyDescent="0.25">
      <c r="B3592" s="2" t="s">
        <v>3682</v>
      </c>
      <c r="C3592" s="2" t="s">
        <v>3683</v>
      </c>
      <c r="D3592" s="2" t="s">
        <v>16</v>
      </c>
      <c r="E3592" s="2" t="s">
        <v>17</v>
      </c>
      <c r="F3592" s="2" t="s">
        <v>18</v>
      </c>
      <c r="G3592" s="2" t="s">
        <v>19</v>
      </c>
      <c r="H3592" s="2" t="s">
        <v>3656</v>
      </c>
      <c r="I3592" s="2">
        <v>10793</v>
      </c>
      <c r="J3592" s="2">
        <v>0</v>
      </c>
      <c r="K3592" s="2" t="s">
        <v>3706</v>
      </c>
      <c r="L3592" s="3">
        <v>45968</v>
      </c>
      <c r="M3592" s="3">
        <v>47362</v>
      </c>
      <c r="N3592" s="2" t="s">
        <v>337</v>
      </c>
    </row>
    <row r="3593" spans="2:14" x14ac:dyDescent="0.25">
      <c r="B3593" s="2" t="s">
        <v>3682</v>
      </c>
      <c r="C3593" s="2" t="s">
        <v>3683</v>
      </c>
      <c r="D3593" s="2" t="s">
        <v>16</v>
      </c>
      <c r="E3593" s="2" t="s">
        <v>17</v>
      </c>
      <c r="F3593" s="2" t="s">
        <v>18</v>
      </c>
      <c r="G3593" s="2" t="s">
        <v>19</v>
      </c>
      <c r="H3593" s="2" t="s">
        <v>3656</v>
      </c>
      <c r="I3593" s="2">
        <v>10793</v>
      </c>
      <c r="J3593" s="2">
        <v>0</v>
      </c>
      <c r="K3593" s="2" t="s">
        <v>3707</v>
      </c>
      <c r="L3593" s="3">
        <v>45989</v>
      </c>
      <c r="M3593" s="3">
        <v>47423</v>
      </c>
      <c r="N3593" s="2" t="s">
        <v>337</v>
      </c>
    </row>
    <row r="3594" spans="2:14" x14ac:dyDescent="0.25">
      <c r="B3594" s="2" t="s">
        <v>3682</v>
      </c>
      <c r="C3594" s="2" t="s">
        <v>3683</v>
      </c>
      <c r="D3594" s="2" t="s">
        <v>16</v>
      </c>
      <c r="E3594" s="2" t="s">
        <v>17</v>
      </c>
      <c r="F3594" s="2" t="s">
        <v>18</v>
      </c>
      <c r="G3594" s="2" t="s">
        <v>19</v>
      </c>
      <c r="H3594" s="2" t="s">
        <v>3656</v>
      </c>
      <c r="I3594" s="2">
        <v>10793</v>
      </c>
      <c r="J3594" s="2">
        <v>0</v>
      </c>
      <c r="K3594" s="2" t="s">
        <v>3708</v>
      </c>
      <c r="L3594" s="3">
        <v>45997</v>
      </c>
      <c r="M3594" s="3">
        <v>47423</v>
      </c>
      <c r="N3594" s="2" t="s">
        <v>337</v>
      </c>
    </row>
    <row r="3595" spans="2:14" x14ac:dyDescent="0.25">
      <c r="B3595" s="2" t="s">
        <v>3682</v>
      </c>
      <c r="C3595" s="2" t="s">
        <v>3683</v>
      </c>
      <c r="D3595" s="2" t="s">
        <v>16</v>
      </c>
      <c r="E3595" s="2" t="s">
        <v>17</v>
      </c>
      <c r="F3595" s="2" t="s">
        <v>18</v>
      </c>
      <c r="G3595" s="2" t="s">
        <v>19</v>
      </c>
      <c r="H3595" s="2" t="s">
        <v>3656</v>
      </c>
      <c r="I3595" s="2">
        <v>10793</v>
      </c>
      <c r="J3595" s="2">
        <v>0</v>
      </c>
      <c r="K3595" s="2" t="s">
        <v>3709</v>
      </c>
      <c r="L3595" s="3">
        <v>46007</v>
      </c>
      <c r="M3595" s="3">
        <v>47423</v>
      </c>
      <c r="N3595" s="2" t="s">
        <v>337</v>
      </c>
    </row>
    <row r="3596" spans="2:14" x14ac:dyDescent="0.25">
      <c r="B3596" s="2" t="s">
        <v>3682</v>
      </c>
      <c r="C3596" s="2" t="s">
        <v>3683</v>
      </c>
      <c r="D3596" s="2" t="s">
        <v>16</v>
      </c>
      <c r="E3596" s="2" t="s">
        <v>17</v>
      </c>
      <c r="F3596" s="2" t="s">
        <v>18</v>
      </c>
      <c r="G3596" s="2" t="s">
        <v>19</v>
      </c>
      <c r="H3596" s="2" t="s">
        <v>3656</v>
      </c>
      <c r="I3596" s="2">
        <v>10793</v>
      </c>
      <c r="J3596" s="2">
        <v>0</v>
      </c>
      <c r="K3596" s="2" t="s">
        <v>3710</v>
      </c>
      <c r="L3596" s="3">
        <v>46039</v>
      </c>
      <c r="M3596" s="3">
        <v>47423</v>
      </c>
      <c r="N3596" s="2" t="s">
        <v>337</v>
      </c>
    </row>
    <row r="3597" spans="2:14" x14ac:dyDescent="0.25">
      <c r="B3597" s="2" t="s">
        <v>3682</v>
      </c>
      <c r="C3597" s="2" t="s">
        <v>3683</v>
      </c>
      <c r="D3597" s="2" t="s">
        <v>16</v>
      </c>
      <c r="E3597" s="2" t="s">
        <v>17</v>
      </c>
      <c r="F3597" s="2" t="s">
        <v>18</v>
      </c>
      <c r="G3597" s="2" t="s">
        <v>19</v>
      </c>
      <c r="H3597" s="2" t="s">
        <v>3656</v>
      </c>
      <c r="I3597" s="2">
        <v>10793</v>
      </c>
      <c r="J3597" s="2">
        <v>0</v>
      </c>
      <c r="K3597" s="2" t="s">
        <v>3711</v>
      </c>
      <c r="L3597" s="3">
        <v>46039</v>
      </c>
      <c r="M3597" s="3">
        <v>47484</v>
      </c>
      <c r="N3597" s="2" t="s">
        <v>337</v>
      </c>
    </row>
    <row r="3598" spans="2:14" x14ac:dyDescent="0.25">
      <c r="B3598" s="2" t="s">
        <v>3682</v>
      </c>
      <c r="C3598" s="2" t="s">
        <v>3683</v>
      </c>
      <c r="D3598" s="2" t="s">
        <v>16</v>
      </c>
      <c r="E3598" s="2" t="s">
        <v>17</v>
      </c>
      <c r="F3598" s="2" t="s">
        <v>18</v>
      </c>
      <c r="G3598" s="2" t="s">
        <v>19</v>
      </c>
      <c r="H3598" s="2" t="s">
        <v>3656</v>
      </c>
      <c r="I3598" s="2">
        <v>10793</v>
      </c>
      <c r="J3598" s="2">
        <v>0</v>
      </c>
      <c r="K3598" s="2" t="s">
        <v>3712</v>
      </c>
      <c r="L3598" s="3">
        <v>46059</v>
      </c>
      <c r="M3598" s="3">
        <v>47484</v>
      </c>
      <c r="N3598" s="2" t="s">
        <v>337</v>
      </c>
    </row>
    <row r="3599" spans="2:14" x14ac:dyDescent="0.25">
      <c r="B3599" s="2" t="s">
        <v>3682</v>
      </c>
      <c r="C3599" s="2" t="s">
        <v>3683</v>
      </c>
      <c r="D3599" s="2" t="s">
        <v>16</v>
      </c>
      <c r="E3599" s="2" t="s">
        <v>17</v>
      </c>
      <c r="F3599" s="2" t="s">
        <v>18</v>
      </c>
      <c r="G3599" s="2" t="s">
        <v>19</v>
      </c>
      <c r="H3599" s="2" t="s">
        <v>3656</v>
      </c>
      <c r="I3599" s="2">
        <v>10793</v>
      </c>
      <c r="J3599" s="2">
        <v>0</v>
      </c>
      <c r="K3599" s="2" t="s">
        <v>3713</v>
      </c>
      <c r="L3599" s="3">
        <v>46046</v>
      </c>
      <c r="M3599" s="3">
        <v>47484</v>
      </c>
      <c r="N3599" s="2" t="s">
        <v>337</v>
      </c>
    </row>
    <row r="3600" spans="2:14" x14ac:dyDescent="0.25">
      <c r="B3600" s="2" t="s">
        <v>3682</v>
      </c>
      <c r="C3600" s="2" t="s">
        <v>3683</v>
      </c>
      <c r="D3600" s="2" t="s">
        <v>16</v>
      </c>
      <c r="E3600" s="2" t="s">
        <v>17</v>
      </c>
      <c r="F3600" s="2" t="s">
        <v>18</v>
      </c>
      <c r="G3600" s="2" t="s">
        <v>19</v>
      </c>
      <c r="H3600" s="2" t="s">
        <v>3656</v>
      </c>
      <c r="I3600" s="2">
        <v>10793</v>
      </c>
      <c r="J3600" s="2">
        <v>0</v>
      </c>
      <c r="K3600" s="2" t="s">
        <v>3714</v>
      </c>
      <c r="L3600" s="3">
        <v>46059</v>
      </c>
      <c r="M3600" s="3">
        <v>47515</v>
      </c>
      <c r="N3600" s="2" t="s">
        <v>337</v>
      </c>
    </row>
    <row r="3601" spans="2:14" x14ac:dyDescent="0.25">
      <c r="B3601" s="2" t="s">
        <v>3682</v>
      </c>
      <c r="C3601" s="2" t="s">
        <v>3683</v>
      </c>
      <c r="D3601" s="2" t="s">
        <v>16</v>
      </c>
      <c r="E3601" s="2" t="s">
        <v>17</v>
      </c>
      <c r="F3601" s="2" t="s">
        <v>18</v>
      </c>
      <c r="G3601" s="2" t="s">
        <v>19</v>
      </c>
      <c r="H3601" s="2" t="s">
        <v>3656</v>
      </c>
      <c r="I3601" s="2">
        <v>10793</v>
      </c>
      <c r="J3601" s="2">
        <v>0</v>
      </c>
      <c r="K3601" s="2" t="s">
        <v>3715</v>
      </c>
      <c r="L3601" s="3">
        <v>46065</v>
      </c>
      <c r="M3601" s="3">
        <v>47515</v>
      </c>
      <c r="N3601" s="2" t="s">
        <v>337</v>
      </c>
    </row>
    <row r="3602" spans="2:14" x14ac:dyDescent="0.25">
      <c r="B3602" s="2" t="s">
        <v>3682</v>
      </c>
      <c r="C3602" s="2" t="s">
        <v>3683</v>
      </c>
      <c r="D3602" s="2" t="s">
        <v>16</v>
      </c>
      <c r="E3602" s="2" t="s">
        <v>17</v>
      </c>
      <c r="F3602" s="2" t="s">
        <v>18</v>
      </c>
      <c r="G3602" s="2" t="s">
        <v>19</v>
      </c>
      <c r="H3602" s="2" t="s">
        <v>3656</v>
      </c>
      <c r="I3602" s="2">
        <v>10793</v>
      </c>
      <c r="J3602" s="2">
        <v>0</v>
      </c>
      <c r="K3602" s="2" t="s">
        <v>3716</v>
      </c>
      <c r="L3602" s="3">
        <v>46150</v>
      </c>
      <c r="M3602" s="3">
        <v>47574</v>
      </c>
      <c r="N3602" s="2" t="s">
        <v>337</v>
      </c>
    </row>
    <row r="3603" spans="2:14" x14ac:dyDescent="0.25">
      <c r="B3603" s="2" t="s">
        <v>3682</v>
      </c>
      <c r="C3603" s="2" t="s">
        <v>3683</v>
      </c>
      <c r="D3603" s="2" t="s">
        <v>16</v>
      </c>
      <c r="E3603" s="2" t="s">
        <v>17</v>
      </c>
      <c r="F3603" s="2" t="s">
        <v>18</v>
      </c>
      <c r="G3603" s="2" t="s">
        <v>19</v>
      </c>
      <c r="H3603" s="2" t="s">
        <v>3656</v>
      </c>
      <c r="I3603" s="2">
        <v>10793</v>
      </c>
      <c r="J3603" s="2">
        <v>0</v>
      </c>
      <c r="K3603" s="2" t="s">
        <v>3717</v>
      </c>
      <c r="L3603" s="3">
        <v>46157</v>
      </c>
      <c r="M3603" s="3">
        <v>47574</v>
      </c>
      <c r="N3603" s="2" t="s">
        <v>337</v>
      </c>
    </row>
    <row r="3604" spans="2:14" x14ac:dyDescent="0.25">
      <c r="B3604" s="2" t="s">
        <v>3682</v>
      </c>
      <c r="C3604" s="2" t="s">
        <v>3683</v>
      </c>
      <c r="D3604" s="2" t="s">
        <v>16</v>
      </c>
      <c r="E3604" s="2" t="s">
        <v>17</v>
      </c>
      <c r="F3604" s="2" t="s">
        <v>18</v>
      </c>
      <c r="G3604" s="2" t="s">
        <v>19</v>
      </c>
      <c r="H3604" s="2" t="s">
        <v>3656</v>
      </c>
      <c r="I3604" s="2">
        <v>10793</v>
      </c>
      <c r="J3604" s="2">
        <v>1593</v>
      </c>
      <c r="K3604" s="2" t="s">
        <v>3718</v>
      </c>
      <c r="L3604" s="3">
        <v>46177</v>
      </c>
      <c r="M3604" s="3">
        <v>47574</v>
      </c>
      <c r="N3604" s="2" t="s">
        <v>337</v>
      </c>
    </row>
    <row r="3605" spans="2:14" x14ac:dyDescent="0.25">
      <c r="B3605" s="2" t="s">
        <v>3682</v>
      </c>
      <c r="C3605" s="2" t="s">
        <v>3683</v>
      </c>
      <c r="D3605" s="2" t="s">
        <v>16</v>
      </c>
      <c r="E3605" s="2" t="s">
        <v>17</v>
      </c>
      <c r="F3605" s="2" t="s">
        <v>18</v>
      </c>
      <c r="G3605" s="2" t="s">
        <v>19</v>
      </c>
      <c r="H3605" s="2" t="s">
        <v>3656</v>
      </c>
      <c r="I3605" s="2">
        <v>10793</v>
      </c>
      <c r="J3605" s="2">
        <v>9200</v>
      </c>
      <c r="K3605" s="2" t="s">
        <v>3719</v>
      </c>
      <c r="L3605" s="3">
        <v>46177</v>
      </c>
      <c r="M3605" s="3">
        <v>47574</v>
      </c>
      <c r="N3605" s="2" t="s">
        <v>337</v>
      </c>
    </row>
    <row r="3606" spans="2:14" x14ac:dyDescent="0.25">
      <c r="B3606" s="2" t="s">
        <v>3682</v>
      </c>
      <c r="C3606" s="2" t="s">
        <v>3683</v>
      </c>
      <c r="D3606" s="2" t="s">
        <v>16</v>
      </c>
      <c r="E3606" s="2" t="s">
        <v>181</v>
      </c>
      <c r="F3606" s="2" t="s">
        <v>18</v>
      </c>
      <c r="G3606" s="2" t="s">
        <v>19</v>
      </c>
      <c r="H3606" s="2" t="s">
        <v>3656</v>
      </c>
      <c r="I3606" s="2">
        <v>10793</v>
      </c>
      <c r="J3606" s="2">
        <v>0</v>
      </c>
      <c r="K3606" s="2" t="s">
        <v>3684</v>
      </c>
      <c r="L3606" s="3">
        <v>45798</v>
      </c>
      <c r="M3606" s="3">
        <v>46753</v>
      </c>
      <c r="N3606" s="2" t="s">
        <v>337</v>
      </c>
    </row>
    <row r="3607" spans="2:14" x14ac:dyDescent="0.25">
      <c r="B3607" s="2" t="s">
        <v>3682</v>
      </c>
      <c r="C3607" s="2" t="s">
        <v>3683</v>
      </c>
      <c r="D3607" s="2" t="s">
        <v>16</v>
      </c>
      <c r="E3607" s="2" t="s">
        <v>181</v>
      </c>
      <c r="F3607" s="2" t="s">
        <v>18</v>
      </c>
      <c r="G3607" s="2" t="s">
        <v>19</v>
      </c>
      <c r="H3607" s="2" t="s">
        <v>3656</v>
      </c>
      <c r="I3607" s="2">
        <v>10793</v>
      </c>
      <c r="J3607" s="2">
        <v>0</v>
      </c>
      <c r="K3607" s="2" t="s">
        <v>3685</v>
      </c>
      <c r="L3607" s="3">
        <v>45667</v>
      </c>
      <c r="M3607" s="3">
        <v>47058</v>
      </c>
      <c r="N3607" s="2" t="s">
        <v>337</v>
      </c>
    </row>
    <row r="3608" spans="2:14" x14ac:dyDescent="0.25">
      <c r="B3608" s="2" t="s">
        <v>3682</v>
      </c>
      <c r="C3608" s="2" t="s">
        <v>3683</v>
      </c>
      <c r="D3608" s="2" t="s">
        <v>16</v>
      </c>
      <c r="E3608" s="2" t="s">
        <v>181</v>
      </c>
      <c r="F3608" s="2" t="s">
        <v>18</v>
      </c>
      <c r="G3608" s="2" t="s">
        <v>19</v>
      </c>
      <c r="H3608" s="2" t="s">
        <v>3656</v>
      </c>
      <c r="I3608" s="2">
        <v>10793</v>
      </c>
      <c r="J3608" s="2">
        <v>0</v>
      </c>
      <c r="K3608" s="2" t="s">
        <v>3687</v>
      </c>
      <c r="L3608" s="3">
        <v>45708</v>
      </c>
      <c r="M3608" s="3">
        <v>47119</v>
      </c>
      <c r="N3608" s="2" t="s">
        <v>337</v>
      </c>
    </row>
    <row r="3609" spans="2:14" x14ac:dyDescent="0.25">
      <c r="B3609" s="2" t="s">
        <v>3682</v>
      </c>
      <c r="C3609" s="2" t="s">
        <v>3683</v>
      </c>
      <c r="D3609" s="2" t="s">
        <v>16</v>
      </c>
      <c r="E3609" s="2" t="s">
        <v>181</v>
      </c>
      <c r="F3609" s="2" t="s">
        <v>18</v>
      </c>
      <c r="G3609" s="2" t="s">
        <v>19</v>
      </c>
      <c r="H3609" s="2" t="s">
        <v>3656</v>
      </c>
      <c r="I3609" s="2">
        <v>10793</v>
      </c>
      <c r="J3609" s="2">
        <v>0</v>
      </c>
      <c r="K3609" s="2" t="s">
        <v>3691</v>
      </c>
      <c r="L3609" s="3">
        <v>45764</v>
      </c>
      <c r="M3609" s="3">
        <v>47150</v>
      </c>
      <c r="N3609" s="2" t="s">
        <v>337</v>
      </c>
    </row>
    <row r="3610" spans="2:14" x14ac:dyDescent="0.25">
      <c r="B3610" s="2" t="s">
        <v>3682</v>
      </c>
      <c r="C3610" s="2" t="s">
        <v>3683</v>
      </c>
      <c r="D3610" s="2" t="s">
        <v>16</v>
      </c>
      <c r="E3610" s="2" t="s">
        <v>181</v>
      </c>
      <c r="F3610" s="2" t="s">
        <v>18</v>
      </c>
      <c r="G3610" s="2" t="s">
        <v>19</v>
      </c>
      <c r="H3610" s="2" t="s">
        <v>3656</v>
      </c>
      <c r="I3610" s="2">
        <v>10793</v>
      </c>
      <c r="J3610" s="2">
        <v>0</v>
      </c>
      <c r="K3610" s="2" t="s">
        <v>3692</v>
      </c>
      <c r="L3610" s="3">
        <v>45782</v>
      </c>
      <c r="M3610" s="3">
        <v>47178</v>
      </c>
      <c r="N3610" s="2" t="s">
        <v>337</v>
      </c>
    </row>
    <row r="3611" spans="2:14" x14ac:dyDescent="0.25">
      <c r="B3611" s="2" t="s">
        <v>3682</v>
      </c>
      <c r="C3611" s="2" t="s">
        <v>3683</v>
      </c>
      <c r="D3611" s="2" t="s">
        <v>16</v>
      </c>
      <c r="E3611" s="2" t="s">
        <v>181</v>
      </c>
      <c r="F3611" s="2" t="s">
        <v>18</v>
      </c>
      <c r="G3611" s="2" t="s">
        <v>19</v>
      </c>
      <c r="H3611" s="2" t="s">
        <v>3656</v>
      </c>
      <c r="I3611" s="2">
        <v>10793</v>
      </c>
      <c r="J3611" s="2">
        <v>0</v>
      </c>
      <c r="K3611" s="2" t="s">
        <v>3695</v>
      </c>
      <c r="L3611" s="3">
        <v>45821</v>
      </c>
      <c r="M3611" s="3">
        <v>47209</v>
      </c>
      <c r="N3611" s="2" t="s">
        <v>337</v>
      </c>
    </row>
    <row r="3612" spans="2:14" x14ac:dyDescent="0.25">
      <c r="B3612" s="2" t="s">
        <v>3682</v>
      </c>
      <c r="C3612" s="2" t="s">
        <v>3683</v>
      </c>
      <c r="D3612" s="2" t="s">
        <v>16</v>
      </c>
      <c r="E3612" s="2" t="s">
        <v>142</v>
      </c>
      <c r="F3612" s="2" t="s">
        <v>18</v>
      </c>
      <c r="G3612" s="2" t="s">
        <v>19</v>
      </c>
      <c r="H3612" s="2" t="s">
        <v>3656</v>
      </c>
      <c r="I3612" s="2">
        <v>10793</v>
      </c>
      <c r="J3612" s="2">
        <v>0</v>
      </c>
      <c r="K3612" s="2" t="s">
        <v>3685</v>
      </c>
      <c r="L3612" s="3">
        <v>45667</v>
      </c>
      <c r="M3612" s="3">
        <v>47058</v>
      </c>
      <c r="N3612" s="2" t="s">
        <v>337</v>
      </c>
    </row>
    <row r="3613" spans="2:14" x14ac:dyDescent="0.25">
      <c r="B3613" s="2" t="s">
        <v>3682</v>
      </c>
      <c r="C3613" s="2" t="s">
        <v>3683</v>
      </c>
      <c r="D3613" s="2" t="s">
        <v>16</v>
      </c>
      <c r="E3613" s="2" t="s">
        <v>142</v>
      </c>
      <c r="F3613" s="2" t="s">
        <v>18</v>
      </c>
      <c r="G3613" s="2" t="s">
        <v>19</v>
      </c>
      <c r="H3613" s="2" t="s">
        <v>3656</v>
      </c>
      <c r="I3613" s="2">
        <v>10793</v>
      </c>
      <c r="J3613" s="2">
        <v>0</v>
      </c>
      <c r="K3613" s="2" t="s">
        <v>3695</v>
      </c>
      <c r="L3613" s="3">
        <v>45821</v>
      </c>
      <c r="M3613" s="3">
        <v>47209</v>
      </c>
      <c r="N3613" s="2" t="s">
        <v>337</v>
      </c>
    </row>
    <row r="3614" spans="2:14" x14ac:dyDescent="0.25">
      <c r="B3614" s="2" t="s">
        <v>3682</v>
      </c>
      <c r="C3614" s="2" t="s">
        <v>3683</v>
      </c>
      <c r="D3614" s="2" t="s">
        <v>16</v>
      </c>
      <c r="E3614" s="2" t="s">
        <v>142</v>
      </c>
      <c r="F3614" s="2" t="s">
        <v>18</v>
      </c>
      <c r="G3614" s="2" t="s">
        <v>19</v>
      </c>
      <c r="H3614" s="2" t="s">
        <v>3656</v>
      </c>
      <c r="I3614" s="2">
        <v>10793</v>
      </c>
      <c r="J3614" s="2">
        <v>0</v>
      </c>
      <c r="K3614" s="2" t="s">
        <v>3699</v>
      </c>
      <c r="L3614" s="3">
        <v>45863</v>
      </c>
      <c r="M3614" s="3">
        <v>47300</v>
      </c>
      <c r="N3614" s="2" t="s">
        <v>337</v>
      </c>
    </row>
    <row r="3615" spans="2:14" x14ac:dyDescent="0.25">
      <c r="B3615" s="2" t="s">
        <v>3682</v>
      </c>
      <c r="C3615" s="2" t="s">
        <v>3683</v>
      </c>
      <c r="D3615" s="2" t="s">
        <v>16</v>
      </c>
      <c r="E3615" s="2" t="s">
        <v>142</v>
      </c>
      <c r="F3615" s="2" t="s">
        <v>18</v>
      </c>
      <c r="G3615" s="2" t="s">
        <v>19</v>
      </c>
      <c r="H3615" s="2" t="s">
        <v>3656</v>
      </c>
      <c r="I3615" s="2">
        <v>10793</v>
      </c>
      <c r="J3615" s="2">
        <v>0</v>
      </c>
      <c r="K3615" s="2" t="s">
        <v>3700</v>
      </c>
      <c r="L3615" s="3">
        <v>45890</v>
      </c>
      <c r="M3615" s="3">
        <v>47300</v>
      </c>
      <c r="N3615" s="2" t="s">
        <v>337</v>
      </c>
    </row>
    <row r="3616" spans="2:14" x14ac:dyDescent="0.25">
      <c r="B3616" s="2" t="s">
        <v>3682</v>
      </c>
      <c r="C3616" s="2" t="s">
        <v>3683</v>
      </c>
      <c r="D3616" s="2" t="s">
        <v>16</v>
      </c>
      <c r="E3616" s="2" t="s">
        <v>142</v>
      </c>
      <c r="F3616" s="2" t="s">
        <v>18</v>
      </c>
      <c r="G3616" s="2" t="s">
        <v>19</v>
      </c>
      <c r="H3616" s="2" t="s">
        <v>3656</v>
      </c>
      <c r="I3616" s="2">
        <v>10793</v>
      </c>
      <c r="J3616" s="2">
        <v>0</v>
      </c>
      <c r="K3616" s="2" t="s">
        <v>3706</v>
      </c>
      <c r="L3616" s="3">
        <v>45968</v>
      </c>
      <c r="M3616" s="3">
        <v>47362</v>
      </c>
      <c r="N3616" s="2" t="s">
        <v>337</v>
      </c>
    </row>
    <row r="3617" spans="2:14" x14ac:dyDescent="0.25">
      <c r="B3617" s="2" t="s">
        <v>3682</v>
      </c>
      <c r="C3617" s="2" t="s">
        <v>3683</v>
      </c>
      <c r="D3617" s="2" t="s">
        <v>16</v>
      </c>
      <c r="E3617" s="2" t="s">
        <v>142</v>
      </c>
      <c r="F3617" s="2" t="s">
        <v>18</v>
      </c>
      <c r="G3617" s="2" t="s">
        <v>19</v>
      </c>
      <c r="H3617" s="2" t="s">
        <v>3656</v>
      </c>
      <c r="I3617" s="2">
        <v>10793</v>
      </c>
      <c r="J3617" s="2">
        <v>0</v>
      </c>
      <c r="K3617" s="2" t="s">
        <v>3707</v>
      </c>
      <c r="L3617" s="3">
        <v>45989</v>
      </c>
      <c r="M3617" s="3">
        <v>47423</v>
      </c>
      <c r="N3617" s="2" t="s">
        <v>337</v>
      </c>
    </row>
    <row r="3618" spans="2:14" x14ac:dyDescent="0.25">
      <c r="B3618" s="2" t="s">
        <v>3682</v>
      </c>
      <c r="C3618" s="2" t="s">
        <v>3683</v>
      </c>
      <c r="D3618" s="2" t="s">
        <v>16</v>
      </c>
      <c r="E3618" s="2" t="s">
        <v>142</v>
      </c>
      <c r="F3618" s="2" t="s">
        <v>18</v>
      </c>
      <c r="G3618" s="2" t="s">
        <v>19</v>
      </c>
      <c r="H3618" s="2" t="s">
        <v>3656</v>
      </c>
      <c r="I3618" s="2">
        <v>10793</v>
      </c>
      <c r="J3618" s="2">
        <v>0</v>
      </c>
      <c r="K3618" s="2" t="s">
        <v>3709</v>
      </c>
      <c r="L3618" s="3">
        <v>46007</v>
      </c>
      <c r="M3618" s="3">
        <v>47423</v>
      </c>
      <c r="N3618" s="2" t="s">
        <v>337</v>
      </c>
    </row>
    <row r="3619" spans="2:14" x14ac:dyDescent="0.25">
      <c r="B3619" s="2" t="s">
        <v>3682</v>
      </c>
      <c r="C3619" s="2" t="s">
        <v>3683</v>
      </c>
      <c r="D3619" s="2" t="s">
        <v>16</v>
      </c>
      <c r="E3619" s="2" t="s">
        <v>142</v>
      </c>
      <c r="F3619" s="2" t="s">
        <v>18</v>
      </c>
      <c r="G3619" s="2" t="s">
        <v>19</v>
      </c>
      <c r="H3619" s="2" t="s">
        <v>3656</v>
      </c>
      <c r="I3619" s="2">
        <v>10793</v>
      </c>
      <c r="J3619" s="2">
        <v>0</v>
      </c>
      <c r="K3619" s="2" t="s">
        <v>3711</v>
      </c>
      <c r="L3619" s="3">
        <v>46039</v>
      </c>
      <c r="M3619" s="3">
        <v>47484</v>
      </c>
      <c r="N3619" s="2" t="s">
        <v>337</v>
      </c>
    </row>
    <row r="3620" spans="2:14" x14ac:dyDescent="0.25">
      <c r="B3620" s="2" t="s">
        <v>3682</v>
      </c>
      <c r="C3620" s="2" t="s">
        <v>3683</v>
      </c>
      <c r="D3620" s="2" t="s">
        <v>16</v>
      </c>
      <c r="E3620" s="2" t="s">
        <v>142</v>
      </c>
      <c r="F3620" s="2" t="s">
        <v>18</v>
      </c>
      <c r="G3620" s="2" t="s">
        <v>19</v>
      </c>
      <c r="H3620" s="2" t="s">
        <v>3656</v>
      </c>
      <c r="I3620" s="2">
        <v>10793</v>
      </c>
      <c r="J3620" s="2">
        <v>0</v>
      </c>
      <c r="K3620" s="2" t="s">
        <v>3712</v>
      </c>
      <c r="L3620" s="3">
        <v>46059</v>
      </c>
      <c r="M3620" s="3">
        <v>47484</v>
      </c>
      <c r="N3620" s="2" t="s">
        <v>337</v>
      </c>
    </row>
    <row r="3621" spans="2:14" x14ac:dyDescent="0.25">
      <c r="B3621" s="2" t="s">
        <v>3682</v>
      </c>
      <c r="C3621" s="2" t="s">
        <v>3683</v>
      </c>
      <c r="D3621" s="2" t="s">
        <v>16</v>
      </c>
      <c r="E3621" s="2" t="s">
        <v>142</v>
      </c>
      <c r="F3621" s="2" t="s">
        <v>18</v>
      </c>
      <c r="G3621" s="2" t="s">
        <v>19</v>
      </c>
      <c r="H3621" s="2" t="s">
        <v>3656</v>
      </c>
      <c r="I3621" s="2">
        <v>10793</v>
      </c>
      <c r="J3621" s="2">
        <v>0</v>
      </c>
      <c r="K3621" s="2" t="s">
        <v>3714</v>
      </c>
      <c r="L3621" s="3">
        <v>46059</v>
      </c>
      <c r="M3621" s="3">
        <v>47515</v>
      </c>
      <c r="N3621" s="2" t="s">
        <v>337</v>
      </c>
    </row>
    <row r="3622" spans="2:14" x14ac:dyDescent="0.25">
      <c r="B3622" s="2" t="s">
        <v>3682</v>
      </c>
      <c r="C3622" s="2" t="s">
        <v>3683</v>
      </c>
      <c r="D3622" s="2" t="s">
        <v>16</v>
      </c>
      <c r="E3622" s="2" t="s">
        <v>142</v>
      </c>
      <c r="F3622" s="2" t="s">
        <v>18</v>
      </c>
      <c r="G3622" s="2" t="s">
        <v>19</v>
      </c>
      <c r="H3622" s="2" t="s">
        <v>3656</v>
      </c>
      <c r="I3622" s="2">
        <v>10793</v>
      </c>
      <c r="J3622" s="2">
        <v>0</v>
      </c>
      <c r="K3622" s="2" t="s">
        <v>3715</v>
      </c>
      <c r="L3622" s="3">
        <v>46065</v>
      </c>
      <c r="M3622" s="3">
        <v>47515</v>
      </c>
      <c r="N3622" s="2" t="s">
        <v>337</v>
      </c>
    </row>
    <row r="3623" spans="2:14" x14ac:dyDescent="0.25">
      <c r="B3623" s="2" t="s">
        <v>3682</v>
      </c>
      <c r="C3623" s="2" t="s">
        <v>3683</v>
      </c>
      <c r="D3623" s="2" t="s">
        <v>16</v>
      </c>
      <c r="E3623" s="2" t="s">
        <v>142</v>
      </c>
      <c r="F3623" s="2" t="s">
        <v>18</v>
      </c>
      <c r="G3623" s="2" t="s">
        <v>19</v>
      </c>
      <c r="H3623" s="2" t="s">
        <v>3656</v>
      </c>
      <c r="I3623" s="2">
        <v>10793</v>
      </c>
      <c r="J3623" s="2">
        <v>2000</v>
      </c>
      <c r="K3623" s="2" t="s">
        <v>3717</v>
      </c>
      <c r="L3623" s="3">
        <v>46157</v>
      </c>
      <c r="M3623" s="3">
        <v>47574</v>
      </c>
      <c r="N3623" s="2" t="s">
        <v>337</v>
      </c>
    </row>
    <row r="3624" spans="2:14" x14ac:dyDescent="0.25">
      <c r="B3624" s="2" t="s">
        <v>3682</v>
      </c>
      <c r="C3624" s="2" t="s">
        <v>3683</v>
      </c>
      <c r="D3624" s="2" t="s">
        <v>16</v>
      </c>
      <c r="E3624" s="2" t="s">
        <v>142</v>
      </c>
      <c r="F3624" s="2" t="s">
        <v>18</v>
      </c>
      <c r="G3624" s="2" t="s">
        <v>19</v>
      </c>
      <c r="H3624" s="2" t="s">
        <v>3656</v>
      </c>
      <c r="I3624" s="2">
        <v>10793</v>
      </c>
      <c r="J3624" s="2">
        <v>500</v>
      </c>
      <c r="K3624" s="2" t="s">
        <v>3719</v>
      </c>
      <c r="L3624" s="3">
        <v>46177</v>
      </c>
      <c r="M3624" s="3">
        <v>47574</v>
      </c>
      <c r="N3624" s="2" t="s">
        <v>337</v>
      </c>
    </row>
    <row r="3625" spans="2:14" x14ac:dyDescent="0.25">
      <c r="B3625" s="2" t="s">
        <v>3720</v>
      </c>
      <c r="C3625" s="2" t="s">
        <v>335</v>
      </c>
      <c r="D3625" s="2" t="s">
        <v>16</v>
      </c>
      <c r="E3625" s="2" t="s">
        <v>17</v>
      </c>
      <c r="F3625" s="2" t="s">
        <v>18</v>
      </c>
      <c r="G3625" s="2" t="s">
        <v>19</v>
      </c>
      <c r="H3625" s="2" t="s">
        <v>3656</v>
      </c>
      <c r="I3625" s="2">
        <v>19</v>
      </c>
      <c r="J3625" s="2">
        <v>0</v>
      </c>
      <c r="K3625" s="2" t="s">
        <v>3721</v>
      </c>
      <c r="L3625" s="3">
        <v>44958</v>
      </c>
      <c r="M3625" s="3">
        <v>46966</v>
      </c>
      <c r="N3625" s="2" t="s">
        <v>337</v>
      </c>
    </row>
    <row r="3626" spans="2:14" x14ac:dyDescent="0.25">
      <c r="B3626" s="2" t="s">
        <v>3720</v>
      </c>
      <c r="C3626" s="2" t="s">
        <v>335</v>
      </c>
      <c r="D3626" s="2" t="s">
        <v>16</v>
      </c>
      <c r="E3626" s="2" t="s">
        <v>17</v>
      </c>
      <c r="F3626" s="2" t="s">
        <v>18</v>
      </c>
      <c r="G3626" s="2" t="s">
        <v>19</v>
      </c>
      <c r="H3626" s="2" t="s">
        <v>3656</v>
      </c>
      <c r="I3626" s="2">
        <v>19</v>
      </c>
      <c r="J3626" s="2">
        <v>0</v>
      </c>
      <c r="K3626" s="2" t="s">
        <v>336</v>
      </c>
      <c r="L3626" s="3">
        <v>44958</v>
      </c>
      <c r="M3626" s="3">
        <v>47027</v>
      </c>
      <c r="N3626" s="2" t="s">
        <v>337</v>
      </c>
    </row>
    <row r="3627" spans="2:14" x14ac:dyDescent="0.25">
      <c r="B3627" s="2" t="s">
        <v>3720</v>
      </c>
      <c r="C3627" s="2" t="s">
        <v>335</v>
      </c>
      <c r="D3627" s="2" t="s">
        <v>16</v>
      </c>
      <c r="E3627" s="2" t="s">
        <v>17</v>
      </c>
      <c r="F3627" s="2" t="s">
        <v>18</v>
      </c>
      <c r="G3627" s="2" t="s">
        <v>19</v>
      </c>
      <c r="H3627" s="2" t="s">
        <v>3656</v>
      </c>
      <c r="I3627" s="2">
        <v>19</v>
      </c>
      <c r="J3627" s="2">
        <v>0</v>
      </c>
      <c r="K3627" s="2" t="s">
        <v>3722</v>
      </c>
      <c r="L3627" s="3">
        <v>45667</v>
      </c>
      <c r="M3627" s="3">
        <v>47058</v>
      </c>
      <c r="N3627" s="2" t="s">
        <v>337</v>
      </c>
    </row>
    <row r="3628" spans="2:14" x14ac:dyDescent="0.25">
      <c r="B3628" s="2" t="s">
        <v>3720</v>
      </c>
      <c r="C3628" s="2" t="s">
        <v>335</v>
      </c>
      <c r="D3628" s="2" t="s">
        <v>16</v>
      </c>
      <c r="E3628" s="2" t="s">
        <v>17</v>
      </c>
      <c r="F3628" s="2" t="s">
        <v>18</v>
      </c>
      <c r="G3628" s="2" t="s">
        <v>19</v>
      </c>
      <c r="H3628" s="2" t="s">
        <v>3656</v>
      </c>
      <c r="I3628" s="2">
        <v>19</v>
      </c>
      <c r="J3628" s="2">
        <v>0</v>
      </c>
      <c r="K3628" s="2" t="s">
        <v>3723</v>
      </c>
      <c r="L3628" s="3">
        <v>45675</v>
      </c>
      <c r="M3628" s="3">
        <v>47058</v>
      </c>
      <c r="N3628" s="2" t="s">
        <v>337</v>
      </c>
    </row>
    <row r="3629" spans="2:14" x14ac:dyDescent="0.25">
      <c r="B3629" s="2" t="s">
        <v>3720</v>
      </c>
      <c r="C3629" s="2" t="s">
        <v>335</v>
      </c>
      <c r="D3629" s="2" t="s">
        <v>16</v>
      </c>
      <c r="E3629" s="2" t="s">
        <v>17</v>
      </c>
      <c r="F3629" s="2" t="s">
        <v>18</v>
      </c>
      <c r="G3629" s="2" t="s">
        <v>19</v>
      </c>
      <c r="H3629" s="2" t="s">
        <v>3656</v>
      </c>
      <c r="I3629" s="2">
        <v>19</v>
      </c>
      <c r="J3629" s="2">
        <v>0</v>
      </c>
      <c r="K3629" s="2" t="s">
        <v>3724</v>
      </c>
      <c r="L3629" s="3">
        <v>45736</v>
      </c>
      <c r="M3629" s="3">
        <v>47178</v>
      </c>
      <c r="N3629" s="2" t="s">
        <v>337</v>
      </c>
    </row>
    <row r="3630" spans="2:14" x14ac:dyDescent="0.25">
      <c r="B3630" s="2" t="s">
        <v>3720</v>
      </c>
      <c r="C3630" s="2" t="s">
        <v>335</v>
      </c>
      <c r="D3630" s="2" t="s">
        <v>16</v>
      </c>
      <c r="E3630" s="2" t="s">
        <v>17</v>
      </c>
      <c r="F3630" s="2" t="s">
        <v>18</v>
      </c>
      <c r="G3630" s="2" t="s">
        <v>19</v>
      </c>
      <c r="H3630" s="2" t="s">
        <v>3656</v>
      </c>
      <c r="I3630" s="2">
        <v>19</v>
      </c>
      <c r="J3630" s="2">
        <v>0</v>
      </c>
      <c r="K3630" s="2" t="s">
        <v>338</v>
      </c>
      <c r="L3630" s="3">
        <v>45741</v>
      </c>
      <c r="M3630" s="3">
        <v>47178</v>
      </c>
      <c r="N3630" s="2" t="s">
        <v>337</v>
      </c>
    </row>
    <row r="3631" spans="2:14" x14ac:dyDescent="0.25">
      <c r="B3631" s="2" t="s">
        <v>3720</v>
      </c>
      <c r="C3631" s="2" t="s">
        <v>335</v>
      </c>
      <c r="D3631" s="2" t="s">
        <v>16</v>
      </c>
      <c r="E3631" s="2" t="s">
        <v>17</v>
      </c>
      <c r="F3631" s="2" t="s">
        <v>18</v>
      </c>
      <c r="G3631" s="2" t="s">
        <v>19</v>
      </c>
      <c r="H3631" s="2" t="s">
        <v>3656</v>
      </c>
      <c r="I3631" s="2">
        <v>19</v>
      </c>
      <c r="J3631" s="2">
        <v>0</v>
      </c>
      <c r="K3631" s="2" t="s">
        <v>3725</v>
      </c>
      <c r="L3631" s="3">
        <v>45890</v>
      </c>
      <c r="M3631" s="3">
        <v>47331</v>
      </c>
      <c r="N3631" s="2" t="s">
        <v>337</v>
      </c>
    </row>
    <row r="3632" spans="2:14" x14ac:dyDescent="0.25">
      <c r="B3632" s="2" t="s">
        <v>3720</v>
      </c>
      <c r="C3632" s="2" t="s">
        <v>335</v>
      </c>
      <c r="D3632" s="2" t="s">
        <v>16</v>
      </c>
      <c r="E3632" s="2" t="s">
        <v>17</v>
      </c>
      <c r="F3632" s="2" t="s">
        <v>18</v>
      </c>
      <c r="G3632" s="2" t="s">
        <v>19</v>
      </c>
      <c r="H3632" s="2" t="s">
        <v>3656</v>
      </c>
      <c r="I3632" s="2">
        <v>19</v>
      </c>
      <c r="J3632" s="2">
        <v>0</v>
      </c>
      <c r="K3632" s="2" t="s">
        <v>3726</v>
      </c>
      <c r="L3632" s="3">
        <v>45913</v>
      </c>
      <c r="M3632" s="3">
        <v>47331</v>
      </c>
      <c r="N3632" s="2" t="s">
        <v>337</v>
      </c>
    </row>
    <row r="3633" spans="2:14" x14ac:dyDescent="0.25">
      <c r="B3633" s="2" t="s">
        <v>3720</v>
      </c>
      <c r="C3633" s="2" t="s">
        <v>335</v>
      </c>
      <c r="D3633" s="2" t="s">
        <v>16</v>
      </c>
      <c r="E3633" s="2" t="s">
        <v>17</v>
      </c>
      <c r="F3633" s="2" t="s">
        <v>18</v>
      </c>
      <c r="G3633" s="2" t="s">
        <v>19</v>
      </c>
      <c r="H3633" s="2" t="s">
        <v>3656</v>
      </c>
      <c r="I3633" s="2">
        <v>19</v>
      </c>
      <c r="J3633" s="2">
        <v>0</v>
      </c>
      <c r="K3633" s="2" t="s">
        <v>3727</v>
      </c>
      <c r="L3633" s="3">
        <v>45989</v>
      </c>
      <c r="M3633" s="3">
        <v>47392</v>
      </c>
      <c r="N3633" s="2" t="s">
        <v>337</v>
      </c>
    </row>
    <row r="3634" spans="2:14" x14ac:dyDescent="0.25">
      <c r="B3634" s="2" t="s">
        <v>3720</v>
      </c>
      <c r="C3634" s="2" t="s">
        <v>335</v>
      </c>
      <c r="D3634" s="2" t="s">
        <v>16</v>
      </c>
      <c r="E3634" s="2" t="s">
        <v>17</v>
      </c>
      <c r="F3634" s="2" t="s">
        <v>18</v>
      </c>
      <c r="G3634" s="2" t="s">
        <v>19</v>
      </c>
      <c r="H3634" s="2" t="s">
        <v>3656</v>
      </c>
      <c r="I3634" s="2">
        <v>19</v>
      </c>
      <c r="J3634" s="2">
        <v>0</v>
      </c>
      <c r="K3634" s="2" t="s">
        <v>3728</v>
      </c>
      <c r="L3634" s="3">
        <v>46013</v>
      </c>
      <c r="M3634" s="3">
        <v>47423</v>
      </c>
      <c r="N3634" s="2" t="s">
        <v>337</v>
      </c>
    </row>
    <row r="3635" spans="2:14" x14ac:dyDescent="0.25">
      <c r="B3635" s="2" t="s">
        <v>3720</v>
      </c>
      <c r="C3635" s="2" t="s">
        <v>335</v>
      </c>
      <c r="D3635" s="2" t="s">
        <v>16</v>
      </c>
      <c r="E3635" s="2" t="s">
        <v>17</v>
      </c>
      <c r="F3635" s="2" t="s">
        <v>18</v>
      </c>
      <c r="G3635" s="2" t="s">
        <v>19</v>
      </c>
      <c r="H3635" s="2" t="s">
        <v>3656</v>
      </c>
      <c r="I3635" s="2">
        <v>19</v>
      </c>
      <c r="J3635" s="2">
        <v>19</v>
      </c>
      <c r="K3635" s="2" t="s">
        <v>3729</v>
      </c>
      <c r="L3635" s="3">
        <v>46065</v>
      </c>
      <c r="M3635" s="3">
        <v>47484</v>
      </c>
      <c r="N3635" s="2" t="s">
        <v>337</v>
      </c>
    </row>
    <row r="3636" spans="2:14" x14ac:dyDescent="0.25">
      <c r="B3636" s="2" t="s">
        <v>3720</v>
      </c>
      <c r="C3636" s="2" t="s">
        <v>335</v>
      </c>
      <c r="D3636" s="2" t="s">
        <v>16</v>
      </c>
      <c r="E3636" s="2" t="s">
        <v>17</v>
      </c>
      <c r="F3636" s="2" t="s">
        <v>18</v>
      </c>
      <c r="G3636" s="2" t="s">
        <v>19</v>
      </c>
      <c r="H3636" s="2" t="s">
        <v>3656</v>
      </c>
      <c r="I3636" s="2">
        <v>19</v>
      </c>
      <c r="J3636" s="2">
        <v>0</v>
      </c>
      <c r="K3636" s="2" t="s">
        <v>3730</v>
      </c>
      <c r="L3636" s="3">
        <v>46046</v>
      </c>
      <c r="M3636" s="3">
        <v>47484</v>
      </c>
      <c r="N3636" s="2" t="s">
        <v>337</v>
      </c>
    </row>
    <row r="3637" spans="2:14" x14ac:dyDescent="0.25">
      <c r="B3637" s="2" t="s">
        <v>3720</v>
      </c>
      <c r="C3637" s="2" t="s">
        <v>335</v>
      </c>
      <c r="D3637" s="2" t="s">
        <v>16</v>
      </c>
      <c r="E3637" s="2" t="s">
        <v>17</v>
      </c>
      <c r="F3637" s="2" t="s">
        <v>18</v>
      </c>
      <c r="G3637" s="2" t="s">
        <v>19</v>
      </c>
      <c r="H3637" s="2" t="s">
        <v>3656</v>
      </c>
      <c r="I3637" s="2">
        <v>19</v>
      </c>
      <c r="J3637" s="2">
        <v>0</v>
      </c>
      <c r="K3637" s="2" t="s">
        <v>339</v>
      </c>
      <c r="L3637" s="3">
        <v>45722</v>
      </c>
      <c r="M3637" s="3">
        <v>47119</v>
      </c>
      <c r="N3637" s="2" t="s">
        <v>337</v>
      </c>
    </row>
    <row r="3638" spans="2:14" x14ac:dyDescent="0.25">
      <c r="B3638" s="2" t="s">
        <v>3720</v>
      </c>
      <c r="C3638" s="2" t="s">
        <v>335</v>
      </c>
      <c r="D3638" s="2" t="s">
        <v>16</v>
      </c>
      <c r="E3638" s="2" t="s">
        <v>17</v>
      </c>
      <c r="F3638" s="2" t="s">
        <v>18</v>
      </c>
      <c r="G3638" s="2" t="s">
        <v>19</v>
      </c>
      <c r="H3638" s="2" t="s">
        <v>3656</v>
      </c>
      <c r="I3638" s="2">
        <v>19</v>
      </c>
      <c r="J3638" s="2">
        <v>0</v>
      </c>
      <c r="K3638" s="2" t="s">
        <v>3731</v>
      </c>
      <c r="L3638" s="3">
        <v>45826</v>
      </c>
      <c r="M3638" s="3">
        <v>47239</v>
      </c>
      <c r="N3638" s="2" t="s">
        <v>337</v>
      </c>
    </row>
    <row r="3639" spans="2:14" x14ac:dyDescent="0.25">
      <c r="B3639" s="2" t="s">
        <v>3720</v>
      </c>
      <c r="C3639" s="2" t="s">
        <v>335</v>
      </c>
      <c r="D3639" s="2" t="s">
        <v>16</v>
      </c>
      <c r="E3639" s="2" t="s">
        <v>17</v>
      </c>
      <c r="F3639" s="2" t="s">
        <v>18</v>
      </c>
      <c r="G3639" s="2" t="s">
        <v>19</v>
      </c>
      <c r="H3639" s="2" t="s">
        <v>3656</v>
      </c>
      <c r="I3639" s="2">
        <v>19</v>
      </c>
      <c r="J3639" s="2">
        <v>0</v>
      </c>
      <c r="K3639" s="2" t="s">
        <v>3732</v>
      </c>
      <c r="L3639" s="3">
        <v>45833</v>
      </c>
      <c r="M3639" s="3">
        <v>47239</v>
      </c>
      <c r="N3639" s="2" t="s">
        <v>337</v>
      </c>
    </row>
    <row r="3640" spans="2:14" x14ac:dyDescent="0.25">
      <c r="B3640" s="2" t="s">
        <v>3720</v>
      </c>
      <c r="C3640" s="2" t="s">
        <v>335</v>
      </c>
      <c r="D3640" s="2" t="s">
        <v>16</v>
      </c>
      <c r="E3640" s="2" t="s">
        <v>17</v>
      </c>
      <c r="F3640" s="2" t="s">
        <v>18</v>
      </c>
      <c r="G3640" s="2" t="s">
        <v>19</v>
      </c>
      <c r="H3640" s="2" t="s">
        <v>3656</v>
      </c>
      <c r="I3640" s="2">
        <v>19</v>
      </c>
      <c r="J3640" s="2">
        <v>0</v>
      </c>
      <c r="K3640" s="2" t="s">
        <v>3733</v>
      </c>
      <c r="L3640" s="3">
        <v>46132</v>
      </c>
      <c r="M3640" s="3">
        <v>47543</v>
      </c>
      <c r="N3640" s="2" t="s">
        <v>337</v>
      </c>
    </row>
    <row r="3641" spans="2:14" x14ac:dyDescent="0.25">
      <c r="B3641" s="2" t="s">
        <v>3720</v>
      </c>
      <c r="C3641" s="2" t="s">
        <v>335</v>
      </c>
      <c r="D3641" s="2" t="s">
        <v>16</v>
      </c>
      <c r="E3641" s="2" t="s">
        <v>17</v>
      </c>
      <c r="F3641" s="2" t="s">
        <v>18</v>
      </c>
      <c r="G3641" s="2" t="s">
        <v>19</v>
      </c>
      <c r="H3641" s="2" t="s">
        <v>3656</v>
      </c>
      <c r="I3641" s="2">
        <v>19</v>
      </c>
      <c r="J3641" s="2">
        <v>0</v>
      </c>
      <c r="K3641" s="2" t="s">
        <v>3734</v>
      </c>
      <c r="L3641" s="3">
        <v>44958</v>
      </c>
      <c r="M3641" s="3">
        <v>46753</v>
      </c>
      <c r="N3641" s="2" t="s">
        <v>337</v>
      </c>
    </row>
    <row r="3642" spans="2:14" x14ac:dyDescent="0.25">
      <c r="B3642" s="2" t="s">
        <v>3720</v>
      </c>
      <c r="C3642" s="2" t="s">
        <v>335</v>
      </c>
      <c r="D3642" s="2" t="s">
        <v>16</v>
      </c>
      <c r="E3642" s="2" t="s">
        <v>17</v>
      </c>
      <c r="F3642" s="2" t="s">
        <v>18</v>
      </c>
      <c r="G3642" s="2" t="s">
        <v>19</v>
      </c>
      <c r="H3642" s="2" t="s">
        <v>3656</v>
      </c>
      <c r="I3642" s="2">
        <v>19</v>
      </c>
      <c r="J3642" s="2">
        <v>0</v>
      </c>
      <c r="K3642" s="2" t="s">
        <v>3735</v>
      </c>
      <c r="L3642" s="3">
        <v>45870</v>
      </c>
      <c r="M3642" s="3">
        <v>47300</v>
      </c>
      <c r="N3642" s="2" t="s">
        <v>337</v>
      </c>
    </row>
    <row r="3643" spans="2:14" x14ac:dyDescent="0.25">
      <c r="B3643" s="2" t="s">
        <v>3720</v>
      </c>
      <c r="C3643" s="2" t="s">
        <v>335</v>
      </c>
      <c r="D3643" s="2" t="s">
        <v>16</v>
      </c>
      <c r="E3643" s="2" t="s">
        <v>17</v>
      </c>
      <c r="F3643" s="2" t="s">
        <v>18</v>
      </c>
      <c r="G3643" s="2" t="s">
        <v>19</v>
      </c>
      <c r="H3643" s="2" t="s">
        <v>3656</v>
      </c>
      <c r="I3643" s="2">
        <v>19</v>
      </c>
      <c r="J3643" s="2">
        <v>0</v>
      </c>
      <c r="K3643" s="2" t="s">
        <v>3736</v>
      </c>
      <c r="L3643" s="3">
        <v>45890</v>
      </c>
      <c r="M3643" s="3">
        <v>47300</v>
      </c>
      <c r="N3643" s="2" t="s">
        <v>337</v>
      </c>
    </row>
    <row r="3644" spans="2:14" x14ac:dyDescent="0.25">
      <c r="B3644" s="2" t="s">
        <v>3720</v>
      </c>
      <c r="C3644" s="2" t="s">
        <v>335</v>
      </c>
      <c r="D3644" s="2" t="s">
        <v>16</v>
      </c>
      <c r="E3644" s="2" t="s">
        <v>17</v>
      </c>
      <c r="F3644" s="2" t="s">
        <v>18</v>
      </c>
      <c r="G3644" s="2" t="s">
        <v>19</v>
      </c>
      <c r="H3644" s="2" t="s">
        <v>3656</v>
      </c>
      <c r="I3644" s="2">
        <v>19</v>
      </c>
      <c r="J3644" s="2">
        <v>0</v>
      </c>
      <c r="K3644" s="2" t="s">
        <v>3737</v>
      </c>
      <c r="L3644" s="3">
        <v>45968</v>
      </c>
      <c r="M3644" s="3">
        <v>47362</v>
      </c>
      <c r="N3644" s="2" t="s">
        <v>337</v>
      </c>
    </row>
    <row r="3645" spans="2:14" x14ac:dyDescent="0.25">
      <c r="B3645" s="2" t="s">
        <v>3720</v>
      </c>
      <c r="C3645" s="2" t="s">
        <v>335</v>
      </c>
      <c r="D3645" s="2" t="s">
        <v>16</v>
      </c>
      <c r="E3645" s="2" t="s">
        <v>17</v>
      </c>
      <c r="F3645" s="2" t="s">
        <v>18</v>
      </c>
      <c r="G3645" s="2" t="s">
        <v>19</v>
      </c>
      <c r="H3645" s="2" t="s">
        <v>3656</v>
      </c>
      <c r="I3645" s="2">
        <v>19</v>
      </c>
      <c r="J3645" s="2">
        <v>0</v>
      </c>
      <c r="K3645" s="2" t="s">
        <v>3738</v>
      </c>
      <c r="L3645" s="3">
        <v>46177</v>
      </c>
      <c r="M3645" s="3">
        <v>47574</v>
      </c>
      <c r="N3645" s="2" t="s">
        <v>337</v>
      </c>
    </row>
    <row r="3646" spans="2:14" x14ac:dyDescent="0.25">
      <c r="B3646" s="2" t="s">
        <v>3720</v>
      </c>
      <c r="C3646" s="2" t="s">
        <v>335</v>
      </c>
      <c r="D3646" s="2" t="s">
        <v>16</v>
      </c>
      <c r="E3646" s="2" t="s">
        <v>142</v>
      </c>
      <c r="F3646" s="2" t="s">
        <v>18</v>
      </c>
      <c r="G3646" s="2" t="s">
        <v>19</v>
      </c>
      <c r="H3646" s="2" t="s">
        <v>3656</v>
      </c>
      <c r="I3646" s="2">
        <v>19</v>
      </c>
      <c r="J3646" s="2">
        <v>0</v>
      </c>
      <c r="K3646" s="2" t="s">
        <v>3722</v>
      </c>
      <c r="L3646" s="3">
        <v>45667</v>
      </c>
      <c r="M3646" s="3">
        <v>47058</v>
      </c>
      <c r="N3646" s="2" t="s">
        <v>337</v>
      </c>
    </row>
    <row r="3647" spans="2:14" x14ac:dyDescent="0.25">
      <c r="B3647" s="2" t="s">
        <v>3720</v>
      </c>
      <c r="C3647" s="2" t="s">
        <v>335</v>
      </c>
      <c r="D3647" s="2" t="s">
        <v>16</v>
      </c>
      <c r="E3647" s="2" t="s">
        <v>142</v>
      </c>
      <c r="F3647" s="2" t="s">
        <v>18</v>
      </c>
      <c r="G3647" s="2" t="s">
        <v>19</v>
      </c>
      <c r="H3647" s="2" t="s">
        <v>3656</v>
      </c>
      <c r="I3647" s="2">
        <v>19</v>
      </c>
      <c r="J3647" s="2">
        <v>0</v>
      </c>
      <c r="K3647" s="2" t="s">
        <v>338</v>
      </c>
      <c r="L3647" s="3">
        <v>45741</v>
      </c>
      <c r="M3647" s="3">
        <v>47178</v>
      </c>
      <c r="N3647" s="2" t="s">
        <v>337</v>
      </c>
    </row>
    <row r="3648" spans="2:14" x14ac:dyDescent="0.25">
      <c r="B3648" s="2" t="s">
        <v>3720</v>
      </c>
      <c r="C3648" s="2" t="s">
        <v>335</v>
      </c>
      <c r="D3648" s="2" t="s">
        <v>16</v>
      </c>
      <c r="E3648" s="2" t="s">
        <v>142</v>
      </c>
      <c r="F3648" s="2" t="s">
        <v>18</v>
      </c>
      <c r="G3648" s="2" t="s">
        <v>19</v>
      </c>
      <c r="H3648" s="2" t="s">
        <v>3656</v>
      </c>
      <c r="I3648" s="2">
        <v>19</v>
      </c>
      <c r="J3648" s="2">
        <v>0</v>
      </c>
      <c r="K3648" s="2" t="s">
        <v>3725</v>
      </c>
      <c r="L3648" s="3">
        <v>45890</v>
      </c>
      <c r="M3648" s="3">
        <v>47331</v>
      </c>
      <c r="N3648" s="2" t="s">
        <v>337</v>
      </c>
    </row>
    <row r="3649" spans="2:14" x14ac:dyDescent="0.25">
      <c r="B3649" s="2" t="s">
        <v>3720</v>
      </c>
      <c r="C3649" s="2" t="s">
        <v>335</v>
      </c>
      <c r="D3649" s="2" t="s">
        <v>16</v>
      </c>
      <c r="E3649" s="2" t="s">
        <v>142</v>
      </c>
      <c r="F3649" s="2" t="s">
        <v>18</v>
      </c>
      <c r="G3649" s="2" t="s">
        <v>19</v>
      </c>
      <c r="H3649" s="2" t="s">
        <v>3656</v>
      </c>
      <c r="I3649" s="2">
        <v>19</v>
      </c>
      <c r="J3649" s="2">
        <v>0</v>
      </c>
      <c r="K3649" s="2" t="s">
        <v>3726</v>
      </c>
      <c r="L3649" s="3">
        <v>45913</v>
      </c>
      <c r="M3649" s="3">
        <v>47331</v>
      </c>
      <c r="N3649" s="2" t="s">
        <v>337</v>
      </c>
    </row>
    <row r="3650" spans="2:14" x14ac:dyDescent="0.25">
      <c r="B3650" s="2" t="s">
        <v>3720</v>
      </c>
      <c r="C3650" s="2" t="s">
        <v>335</v>
      </c>
      <c r="D3650" s="2" t="s">
        <v>16</v>
      </c>
      <c r="E3650" s="2" t="s">
        <v>142</v>
      </c>
      <c r="F3650" s="2" t="s">
        <v>18</v>
      </c>
      <c r="G3650" s="2" t="s">
        <v>19</v>
      </c>
      <c r="H3650" s="2" t="s">
        <v>3656</v>
      </c>
      <c r="I3650" s="2">
        <v>19</v>
      </c>
      <c r="J3650" s="2">
        <v>0</v>
      </c>
      <c r="K3650" s="2" t="s">
        <v>3727</v>
      </c>
      <c r="L3650" s="3">
        <v>45989</v>
      </c>
      <c r="M3650" s="3">
        <v>47392</v>
      </c>
      <c r="N3650" s="2" t="s">
        <v>337</v>
      </c>
    </row>
    <row r="3651" spans="2:14" x14ac:dyDescent="0.25">
      <c r="B3651" s="2" t="s">
        <v>3720</v>
      </c>
      <c r="C3651" s="2" t="s">
        <v>335</v>
      </c>
      <c r="D3651" s="2" t="s">
        <v>16</v>
      </c>
      <c r="E3651" s="2" t="s">
        <v>142</v>
      </c>
      <c r="F3651" s="2" t="s">
        <v>18</v>
      </c>
      <c r="G3651" s="2" t="s">
        <v>19</v>
      </c>
      <c r="H3651" s="2" t="s">
        <v>3656</v>
      </c>
      <c r="I3651" s="2">
        <v>19</v>
      </c>
      <c r="J3651" s="2">
        <v>0</v>
      </c>
      <c r="K3651" s="2" t="s">
        <v>3728</v>
      </c>
      <c r="L3651" s="3">
        <v>46013</v>
      </c>
      <c r="M3651" s="3">
        <v>47423</v>
      </c>
      <c r="N3651" s="2" t="s">
        <v>337</v>
      </c>
    </row>
    <row r="3652" spans="2:14" x14ac:dyDescent="0.25">
      <c r="B3652" s="2" t="s">
        <v>3720</v>
      </c>
      <c r="C3652" s="2" t="s">
        <v>335</v>
      </c>
      <c r="D3652" s="2" t="s">
        <v>16</v>
      </c>
      <c r="E3652" s="2" t="s">
        <v>142</v>
      </c>
      <c r="F3652" s="2" t="s">
        <v>18</v>
      </c>
      <c r="G3652" s="2" t="s">
        <v>19</v>
      </c>
      <c r="H3652" s="2" t="s">
        <v>3656</v>
      </c>
      <c r="I3652" s="2">
        <v>19</v>
      </c>
      <c r="J3652" s="2">
        <v>0</v>
      </c>
      <c r="K3652" s="2" t="s">
        <v>3729</v>
      </c>
      <c r="L3652" s="3">
        <v>46065</v>
      </c>
      <c r="M3652" s="3">
        <v>47484</v>
      </c>
      <c r="N3652" s="2" t="s">
        <v>337</v>
      </c>
    </row>
    <row r="3653" spans="2:14" x14ac:dyDescent="0.25">
      <c r="B3653" s="2" t="s">
        <v>3720</v>
      </c>
      <c r="C3653" s="2" t="s">
        <v>335</v>
      </c>
      <c r="D3653" s="2" t="s">
        <v>16</v>
      </c>
      <c r="E3653" s="2" t="s">
        <v>142</v>
      </c>
      <c r="F3653" s="2" t="s">
        <v>18</v>
      </c>
      <c r="G3653" s="2" t="s">
        <v>19</v>
      </c>
      <c r="H3653" s="2" t="s">
        <v>3656</v>
      </c>
      <c r="I3653" s="2">
        <v>19</v>
      </c>
      <c r="J3653" s="2">
        <v>0</v>
      </c>
      <c r="K3653" s="2" t="s">
        <v>3732</v>
      </c>
      <c r="L3653" s="3">
        <v>45833</v>
      </c>
      <c r="M3653" s="3">
        <v>47239</v>
      </c>
      <c r="N3653" s="2" t="s">
        <v>337</v>
      </c>
    </row>
    <row r="3654" spans="2:14" x14ac:dyDescent="0.25">
      <c r="B3654" s="2" t="s">
        <v>3720</v>
      </c>
      <c r="C3654" s="2" t="s">
        <v>335</v>
      </c>
      <c r="D3654" s="2" t="s">
        <v>16</v>
      </c>
      <c r="E3654" s="2" t="s">
        <v>142</v>
      </c>
      <c r="F3654" s="2" t="s">
        <v>18</v>
      </c>
      <c r="G3654" s="2" t="s">
        <v>19</v>
      </c>
      <c r="H3654" s="2" t="s">
        <v>3656</v>
      </c>
      <c r="I3654" s="2">
        <v>19</v>
      </c>
      <c r="J3654" s="2">
        <v>0</v>
      </c>
      <c r="K3654" s="2" t="s">
        <v>3733</v>
      </c>
      <c r="L3654" s="3">
        <v>46132</v>
      </c>
      <c r="M3654" s="3">
        <v>47543</v>
      </c>
      <c r="N3654" s="2" t="s">
        <v>337</v>
      </c>
    </row>
    <row r="3655" spans="2:14" x14ac:dyDescent="0.25">
      <c r="B3655" s="2" t="s">
        <v>3720</v>
      </c>
      <c r="C3655" s="2" t="s">
        <v>335</v>
      </c>
      <c r="D3655" s="2" t="s">
        <v>16</v>
      </c>
      <c r="E3655" s="2" t="s">
        <v>142</v>
      </c>
      <c r="F3655" s="2" t="s">
        <v>18</v>
      </c>
      <c r="G3655" s="2" t="s">
        <v>19</v>
      </c>
      <c r="H3655" s="2" t="s">
        <v>3656</v>
      </c>
      <c r="I3655" s="2">
        <v>19</v>
      </c>
      <c r="J3655" s="2">
        <v>0</v>
      </c>
      <c r="K3655" s="2" t="s">
        <v>3735</v>
      </c>
      <c r="L3655" s="3">
        <v>45870</v>
      </c>
      <c r="M3655" s="3">
        <v>47300</v>
      </c>
      <c r="N3655" s="2" t="s">
        <v>337</v>
      </c>
    </row>
    <row r="3656" spans="2:14" x14ac:dyDescent="0.25">
      <c r="B3656" s="2" t="s">
        <v>3720</v>
      </c>
      <c r="C3656" s="2" t="s">
        <v>335</v>
      </c>
      <c r="D3656" s="2" t="s">
        <v>16</v>
      </c>
      <c r="E3656" s="2" t="s">
        <v>142</v>
      </c>
      <c r="F3656" s="2" t="s">
        <v>18</v>
      </c>
      <c r="G3656" s="2" t="s">
        <v>19</v>
      </c>
      <c r="H3656" s="2" t="s">
        <v>3656</v>
      </c>
      <c r="I3656" s="2">
        <v>19</v>
      </c>
      <c r="J3656" s="2">
        <v>0</v>
      </c>
      <c r="K3656" s="2" t="s">
        <v>3737</v>
      </c>
      <c r="L3656" s="3">
        <v>45968</v>
      </c>
      <c r="M3656" s="3">
        <v>47362</v>
      </c>
      <c r="N3656" s="2" t="s">
        <v>337</v>
      </c>
    </row>
    <row r="3657" spans="2:14" x14ac:dyDescent="0.25">
      <c r="B3657" s="2" t="s">
        <v>3720</v>
      </c>
      <c r="C3657" s="2" t="s">
        <v>335</v>
      </c>
      <c r="D3657" s="2" t="s">
        <v>16</v>
      </c>
      <c r="E3657" s="2" t="s">
        <v>142</v>
      </c>
      <c r="F3657" s="2" t="s">
        <v>18</v>
      </c>
      <c r="G3657" s="2" t="s">
        <v>19</v>
      </c>
      <c r="H3657" s="2" t="s">
        <v>3656</v>
      </c>
      <c r="I3657" s="2">
        <v>19</v>
      </c>
      <c r="J3657" s="2">
        <v>0</v>
      </c>
      <c r="K3657" s="2" t="s">
        <v>3738</v>
      </c>
      <c r="L3657" s="3">
        <v>46177</v>
      </c>
      <c r="M3657" s="3">
        <v>47574</v>
      </c>
      <c r="N3657" s="2" t="s">
        <v>337</v>
      </c>
    </row>
    <row r="3658" spans="2:14" x14ac:dyDescent="0.25">
      <c r="B3658" s="2" t="s">
        <v>3739</v>
      </c>
      <c r="C3658" s="2" t="s">
        <v>3740</v>
      </c>
      <c r="D3658" s="2" t="s">
        <v>16</v>
      </c>
      <c r="E3658" s="2" t="s">
        <v>17</v>
      </c>
      <c r="F3658" s="2" t="s">
        <v>18</v>
      </c>
      <c r="G3658" s="2" t="s">
        <v>19</v>
      </c>
      <c r="H3658" s="2" t="s">
        <v>3656</v>
      </c>
      <c r="I3658" s="2">
        <v>4648</v>
      </c>
      <c r="J3658" s="2">
        <v>0</v>
      </c>
      <c r="K3658" s="2" t="s">
        <v>3741</v>
      </c>
      <c r="L3658" s="3">
        <v>44958</v>
      </c>
      <c r="M3658" s="3">
        <v>47027</v>
      </c>
      <c r="N3658" s="2" t="s">
        <v>337</v>
      </c>
    </row>
    <row r="3659" spans="2:14" x14ac:dyDescent="0.25">
      <c r="B3659" s="2" t="s">
        <v>3739</v>
      </c>
      <c r="C3659" s="2" t="s">
        <v>3740</v>
      </c>
      <c r="D3659" s="2" t="s">
        <v>16</v>
      </c>
      <c r="E3659" s="2" t="s">
        <v>17</v>
      </c>
      <c r="F3659" s="2" t="s">
        <v>18</v>
      </c>
      <c r="G3659" s="2" t="s">
        <v>19</v>
      </c>
      <c r="H3659" s="2" t="s">
        <v>3656</v>
      </c>
      <c r="I3659" s="2">
        <v>4648</v>
      </c>
      <c r="J3659" s="2">
        <v>0</v>
      </c>
      <c r="K3659" s="2" t="s">
        <v>3742</v>
      </c>
      <c r="L3659" s="3">
        <v>45667</v>
      </c>
      <c r="M3659" s="3">
        <v>47058</v>
      </c>
      <c r="N3659" s="2" t="s">
        <v>337</v>
      </c>
    </row>
    <row r="3660" spans="2:14" x14ac:dyDescent="0.25">
      <c r="B3660" s="2" t="s">
        <v>3739</v>
      </c>
      <c r="C3660" s="2" t="s">
        <v>3740</v>
      </c>
      <c r="D3660" s="2" t="s">
        <v>16</v>
      </c>
      <c r="E3660" s="2" t="s">
        <v>17</v>
      </c>
      <c r="F3660" s="2" t="s">
        <v>18</v>
      </c>
      <c r="G3660" s="2" t="s">
        <v>19</v>
      </c>
      <c r="H3660" s="2" t="s">
        <v>3656</v>
      </c>
      <c r="I3660" s="2">
        <v>4648</v>
      </c>
      <c r="J3660" s="2">
        <v>0</v>
      </c>
      <c r="K3660" s="2" t="s">
        <v>3743</v>
      </c>
      <c r="L3660" s="3">
        <v>45722</v>
      </c>
      <c r="M3660" s="3">
        <v>47058</v>
      </c>
      <c r="N3660" s="2" t="s">
        <v>337</v>
      </c>
    </row>
    <row r="3661" spans="2:14" x14ac:dyDescent="0.25">
      <c r="B3661" s="2" t="s">
        <v>3739</v>
      </c>
      <c r="C3661" s="2" t="s">
        <v>3740</v>
      </c>
      <c r="D3661" s="2" t="s">
        <v>16</v>
      </c>
      <c r="E3661" s="2" t="s">
        <v>17</v>
      </c>
      <c r="F3661" s="2" t="s">
        <v>18</v>
      </c>
      <c r="G3661" s="2" t="s">
        <v>19</v>
      </c>
      <c r="H3661" s="2" t="s">
        <v>3656</v>
      </c>
      <c r="I3661" s="2">
        <v>4648</v>
      </c>
      <c r="J3661" s="2">
        <v>0</v>
      </c>
      <c r="K3661" s="2" t="s">
        <v>3744</v>
      </c>
      <c r="L3661" s="3">
        <v>45782</v>
      </c>
      <c r="M3661" s="3">
        <v>47178</v>
      </c>
      <c r="N3661" s="2" t="s">
        <v>337</v>
      </c>
    </row>
    <row r="3662" spans="2:14" x14ac:dyDescent="0.25">
      <c r="B3662" s="2" t="s">
        <v>3739</v>
      </c>
      <c r="C3662" s="2" t="s">
        <v>3740</v>
      </c>
      <c r="D3662" s="2" t="s">
        <v>16</v>
      </c>
      <c r="E3662" s="2" t="s">
        <v>17</v>
      </c>
      <c r="F3662" s="2" t="s">
        <v>18</v>
      </c>
      <c r="G3662" s="2" t="s">
        <v>19</v>
      </c>
      <c r="H3662" s="2" t="s">
        <v>3656</v>
      </c>
      <c r="I3662" s="2">
        <v>4648</v>
      </c>
      <c r="J3662" s="2">
        <v>0</v>
      </c>
      <c r="K3662" s="2" t="s">
        <v>3745</v>
      </c>
      <c r="L3662" s="3">
        <v>45803</v>
      </c>
      <c r="M3662" s="3">
        <v>47209</v>
      </c>
      <c r="N3662" s="2" t="s">
        <v>337</v>
      </c>
    </row>
    <row r="3663" spans="2:14" x14ac:dyDescent="0.25">
      <c r="B3663" s="2" t="s">
        <v>3739</v>
      </c>
      <c r="C3663" s="2" t="s">
        <v>3740</v>
      </c>
      <c r="D3663" s="2" t="s">
        <v>16</v>
      </c>
      <c r="E3663" s="2" t="s">
        <v>17</v>
      </c>
      <c r="F3663" s="2" t="s">
        <v>18</v>
      </c>
      <c r="G3663" s="2" t="s">
        <v>19</v>
      </c>
      <c r="H3663" s="2" t="s">
        <v>3656</v>
      </c>
      <c r="I3663" s="2">
        <v>4648</v>
      </c>
      <c r="J3663" s="2">
        <v>0</v>
      </c>
      <c r="K3663" s="2" t="s">
        <v>3746</v>
      </c>
      <c r="L3663" s="3">
        <v>45821</v>
      </c>
      <c r="M3663" s="3">
        <v>47209</v>
      </c>
      <c r="N3663" s="2" t="s">
        <v>337</v>
      </c>
    </row>
    <row r="3664" spans="2:14" x14ac:dyDescent="0.25">
      <c r="B3664" s="2" t="s">
        <v>3739</v>
      </c>
      <c r="C3664" s="2" t="s">
        <v>3740</v>
      </c>
      <c r="D3664" s="2" t="s">
        <v>16</v>
      </c>
      <c r="E3664" s="2" t="s">
        <v>17</v>
      </c>
      <c r="F3664" s="2" t="s">
        <v>18</v>
      </c>
      <c r="G3664" s="2" t="s">
        <v>19</v>
      </c>
      <c r="H3664" s="2" t="s">
        <v>3656</v>
      </c>
      <c r="I3664" s="2">
        <v>4648</v>
      </c>
      <c r="J3664" s="2">
        <v>0</v>
      </c>
      <c r="K3664" s="2" t="s">
        <v>3747</v>
      </c>
      <c r="L3664" s="3">
        <v>45884</v>
      </c>
      <c r="M3664" s="3">
        <v>47331</v>
      </c>
      <c r="N3664" s="2" t="s">
        <v>337</v>
      </c>
    </row>
    <row r="3665" spans="2:14" x14ac:dyDescent="0.25">
      <c r="B3665" s="2" t="s">
        <v>3739</v>
      </c>
      <c r="C3665" s="2" t="s">
        <v>3740</v>
      </c>
      <c r="D3665" s="2" t="s">
        <v>16</v>
      </c>
      <c r="E3665" s="2" t="s">
        <v>17</v>
      </c>
      <c r="F3665" s="2" t="s">
        <v>18</v>
      </c>
      <c r="G3665" s="2" t="s">
        <v>19</v>
      </c>
      <c r="H3665" s="2" t="s">
        <v>3656</v>
      </c>
      <c r="I3665" s="2">
        <v>4648</v>
      </c>
      <c r="J3665" s="2">
        <v>0</v>
      </c>
      <c r="K3665" s="2" t="s">
        <v>3748</v>
      </c>
      <c r="L3665" s="3">
        <v>45913</v>
      </c>
      <c r="M3665" s="3">
        <v>47331</v>
      </c>
      <c r="N3665" s="2" t="s">
        <v>337</v>
      </c>
    </row>
    <row r="3666" spans="2:14" x14ac:dyDescent="0.25">
      <c r="B3666" s="2" t="s">
        <v>3739</v>
      </c>
      <c r="C3666" s="2" t="s">
        <v>3740</v>
      </c>
      <c r="D3666" s="2" t="s">
        <v>16</v>
      </c>
      <c r="E3666" s="2" t="s">
        <v>17</v>
      </c>
      <c r="F3666" s="2" t="s">
        <v>18</v>
      </c>
      <c r="G3666" s="2" t="s">
        <v>19</v>
      </c>
      <c r="H3666" s="2" t="s">
        <v>3656</v>
      </c>
      <c r="I3666" s="2">
        <v>4648</v>
      </c>
      <c r="J3666" s="2">
        <v>0</v>
      </c>
      <c r="K3666" s="2" t="s">
        <v>3749</v>
      </c>
      <c r="L3666" s="3">
        <v>46013</v>
      </c>
      <c r="M3666" s="3">
        <v>47423</v>
      </c>
      <c r="N3666" s="2" t="s">
        <v>337</v>
      </c>
    </row>
    <row r="3667" spans="2:14" x14ac:dyDescent="0.25">
      <c r="B3667" s="2" t="s">
        <v>3739</v>
      </c>
      <c r="C3667" s="2" t="s">
        <v>3740</v>
      </c>
      <c r="D3667" s="2" t="s">
        <v>16</v>
      </c>
      <c r="E3667" s="2" t="s">
        <v>17</v>
      </c>
      <c r="F3667" s="2" t="s">
        <v>18</v>
      </c>
      <c r="G3667" s="2" t="s">
        <v>19</v>
      </c>
      <c r="H3667" s="2" t="s">
        <v>3656</v>
      </c>
      <c r="I3667" s="2">
        <v>4648</v>
      </c>
      <c r="J3667" s="2">
        <v>0</v>
      </c>
      <c r="K3667" s="2" t="s">
        <v>3750</v>
      </c>
      <c r="L3667" s="3">
        <v>46013</v>
      </c>
      <c r="M3667" s="3">
        <v>47423</v>
      </c>
      <c r="N3667" s="2" t="s">
        <v>337</v>
      </c>
    </row>
    <row r="3668" spans="2:14" x14ac:dyDescent="0.25">
      <c r="B3668" s="2" t="s">
        <v>3739</v>
      </c>
      <c r="C3668" s="2" t="s">
        <v>3740</v>
      </c>
      <c r="D3668" s="2" t="s">
        <v>16</v>
      </c>
      <c r="E3668" s="2" t="s">
        <v>17</v>
      </c>
      <c r="F3668" s="2" t="s">
        <v>18</v>
      </c>
      <c r="G3668" s="2" t="s">
        <v>19</v>
      </c>
      <c r="H3668" s="2" t="s">
        <v>3656</v>
      </c>
      <c r="I3668" s="2">
        <v>4648</v>
      </c>
      <c r="J3668" s="2">
        <v>0</v>
      </c>
      <c r="K3668" s="2" t="s">
        <v>3751</v>
      </c>
      <c r="L3668" s="3">
        <v>46079</v>
      </c>
      <c r="M3668" s="3">
        <v>47484</v>
      </c>
      <c r="N3668" s="2" t="s">
        <v>337</v>
      </c>
    </row>
    <row r="3669" spans="2:14" x14ac:dyDescent="0.25">
      <c r="B3669" s="2" t="s">
        <v>3739</v>
      </c>
      <c r="C3669" s="2" t="s">
        <v>3740</v>
      </c>
      <c r="D3669" s="2" t="s">
        <v>16</v>
      </c>
      <c r="E3669" s="2" t="s">
        <v>17</v>
      </c>
      <c r="F3669" s="2" t="s">
        <v>18</v>
      </c>
      <c r="G3669" s="2" t="s">
        <v>19</v>
      </c>
      <c r="H3669" s="2" t="s">
        <v>3656</v>
      </c>
      <c r="I3669" s="2">
        <v>4648</v>
      </c>
      <c r="J3669" s="2">
        <v>4648</v>
      </c>
      <c r="K3669" s="2" t="s">
        <v>3752</v>
      </c>
      <c r="L3669" s="3">
        <v>46079</v>
      </c>
      <c r="M3669" s="3">
        <v>47484</v>
      </c>
      <c r="N3669" s="2" t="s">
        <v>337</v>
      </c>
    </row>
    <row r="3670" spans="2:14" x14ac:dyDescent="0.25">
      <c r="B3670" s="2" t="s">
        <v>3739</v>
      </c>
      <c r="C3670" s="2" t="s">
        <v>3740</v>
      </c>
      <c r="D3670" s="2" t="s">
        <v>16</v>
      </c>
      <c r="E3670" s="2" t="s">
        <v>17</v>
      </c>
      <c r="F3670" s="2" t="s">
        <v>18</v>
      </c>
      <c r="G3670" s="2" t="s">
        <v>19</v>
      </c>
      <c r="H3670" s="2" t="s">
        <v>3656</v>
      </c>
      <c r="I3670" s="2">
        <v>4648</v>
      </c>
      <c r="J3670" s="2">
        <v>0</v>
      </c>
      <c r="K3670" s="2" t="s">
        <v>3753</v>
      </c>
      <c r="L3670" s="3">
        <v>45736</v>
      </c>
      <c r="M3670" s="3">
        <v>47119</v>
      </c>
      <c r="N3670" s="2" t="s">
        <v>337</v>
      </c>
    </row>
    <row r="3671" spans="2:14" x14ac:dyDescent="0.25">
      <c r="B3671" s="2" t="s">
        <v>3739</v>
      </c>
      <c r="C3671" s="2" t="s">
        <v>3740</v>
      </c>
      <c r="D3671" s="2" t="s">
        <v>16</v>
      </c>
      <c r="E3671" s="2" t="s">
        <v>17</v>
      </c>
      <c r="F3671" s="2" t="s">
        <v>18</v>
      </c>
      <c r="G3671" s="2" t="s">
        <v>19</v>
      </c>
      <c r="H3671" s="2" t="s">
        <v>3656</v>
      </c>
      <c r="I3671" s="2">
        <v>4648</v>
      </c>
      <c r="J3671" s="2">
        <v>0</v>
      </c>
      <c r="K3671" s="2" t="s">
        <v>3754</v>
      </c>
      <c r="L3671" s="3">
        <v>45989</v>
      </c>
      <c r="M3671" s="3">
        <v>47362</v>
      </c>
      <c r="N3671" s="2" t="s">
        <v>337</v>
      </c>
    </row>
    <row r="3672" spans="2:14" x14ac:dyDescent="0.25">
      <c r="B3672" s="2" t="s">
        <v>3739</v>
      </c>
      <c r="C3672" s="2" t="s">
        <v>3740</v>
      </c>
      <c r="D3672" s="2" t="s">
        <v>16</v>
      </c>
      <c r="E3672" s="2" t="s">
        <v>17</v>
      </c>
      <c r="F3672" s="2" t="s">
        <v>18</v>
      </c>
      <c r="G3672" s="2" t="s">
        <v>19</v>
      </c>
      <c r="H3672" s="2" t="s">
        <v>3656</v>
      </c>
      <c r="I3672" s="2">
        <v>4648</v>
      </c>
      <c r="J3672" s="2">
        <v>0</v>
      </c>
      <c r="K3672" s="2" t="s">
        <v>3755</v>
      </c>
      <c r="L3672" s="3">
        <v>45997</v>
      </c>
      <c r="M3672" s="3">
        <v>47362</v>
      </c>
      <c r="N3672" s="2" t="s">
        <v>337</v>
      </c>
    </row>
    <row r="3673" spans="2:14" x14ac:dyDescent="0.25">
      <c r="B3673" s="2" t="s">
        <v>3739</v>
      </c>
      <c r="C3673" s="2" t="s">
        <v>3740</v>
      </c>
      <c r="D3673" s="2" t="s">
        <v>16</v>
      </c>
      <c r="E3673" s="2" t="s">
        <v>142</v>
      </c>
      <c r="F3673" s="2" t="s">
        <v>18</v>
      </c>
      <c r="G3673" s="2" t="s">
        <v>19</v>
      </c>
      <c r="H3673" s="2" t="s">
        <v>3656</v>
      </c>
      <c r="I3673" s="2">
        <v>4648</v>
      </c>
      <c r="J3673" s="2">
        <v>0</v>
      </c>
      <c r="K3673" s="2" t="s">
        <v>3742</v>
      </c>
      <c r="L3673" s="3">
        <v>45667</v>
      </c>
      <c r="M3673" s="3">
        <v>47058</v>
      </c>
      <c r="N3673" s="2" t="s">
        <v>337</v>
      </c>
    </row>
    <row r="3674" spans="2:14" x14ac:dyDescent="0.25">
      <c r="B3674" s="2" t="s">
        <v>3739</v>
      </c>
      <c r="C3674" s="2" t="s">
        <v>3740</v>
      </c>
      <c r="D3674" s="2" t="s">
        <v>16</v>
      </c>
      <c r="E3674" s="2" t="s">
        <v>142</v>
      </c>
      <c r="F3674" s="2" t="s">
        <v>18</v>
      </c>
      <c r="G3674" s="2" t="s">
        <v>19</v>
      </c>
      <c r="H3674" s="2" t="s">
        <v>3656</v>
      </c>
      <c r="I3674" s="2">
        <v>4648</v>
      </c>
      <c r="J3674" s="2">
        <v>0</v>
      </c>
      <c r="K3674" s="2" t="s">
        <v>3745</v>
      </c>
      <c r="L3674" s="3">
        <v>45803</v>
      </c>
      <c r="M3674" s="3">
        <v>47209</v>
      </c>
      <c r="N3674" s="2" t="s">
        <v>337</v>
      </c>
    </row>
    <row r="3675" spans="2:14" x14ac:dyDescent="0.25">
      <c r="B3675" s="2" t="s">
        <v>3739</v>
      </c>
      <c r="C3675" s="2" t="s">
        <v>3740</v>
      </c>
      <c r="D3675" s="2" t="s">
        <v>16</v>
      </c>
      <c r="E3675" s="2" t="s">
        <v>142</v>
      </c>
      <c r="F3675" s="2" t="s">
        <v>18</v>
      </c>
      <c r="G3675" s="2" t="s">
        <v>19</v>
      </c>
      <c r="H3675" s="2" t="s">
        <v>3656</v>
      </c>
      <c r="I3675" s="2">
        <v>4648</v>
      </c>
      <c r="J3675" s="2">
        <v>0</v>
      </c>
      <c r="K3675" s="2" t="s">
        <v>3746</v>
      </c>
      <c r="L3675" s="3">
        <v>45821</v>
      </c>
      <c r="M3675" s="3">
        <v>47209</v>
      </c>
      <c r="N3675" s="2" t="s">
        <v>337</v>
      </c>
    </row>
    <row r="3676" spans="2:14" x14ac:dyDescent="0.25">
      <c r="B3676" s="2" t="s">
        <v>3739</v>
      </c>
      <c r="C3676" s="2" t="s">
        <v>3740</v>
      </c>
      <c r="D3676" s="2" t="s">
        <v>16</v>
      </c>
      <c r="E3676" s="2" t="s">
        <v>142</v>
      </c>
      <c r="F3676" s="2" t="s">
        <v>18</v>
      </c>
      <c r="G3676" s="2" t="s">
        <v>19</v>
      </c>
      <c r="H3676" s="2" t="s">
        <v>3656</v>
      </c>
      <c r="I3676" s="2">
        <v>4648</v>
      </c>
      <c r="J3676" s="2">
        <v>0</v>
      </c>
      <c r="K3676" s="2" t="s">
        <v>3747</v>
      </c>
      <c r="L3676" s="3">
        <v>45884</v>
      </c>
      <c r="M3676" s="3">
        <v>47331</v>
      </c>
      <c r="N3676" s="2" t="s">
        <v>337</v>
      </c>
    </row>
    <row r="3677" spans="2:14" x14ac:dyDescent="0.25">
      <c r="B3677" s="2" t="s">
        <v>3739</v>
      </c>
      <c r="C3677" s="2" t="s">
        <v>3740</v>
      </c>
      <c r="D3677" s="2" t="s">
        <v>16</v>
      </c>
      <c r="E3677" s="2" t="s">
        <v>142</v>
      </c>
      <c r="F3677" s="2" t="s">
        <v>18</v>
      </c>
      <c r="G3677" s="2" t="s">
        <v>19</v>
      </c>
      <c r="H3677" s="2" t="s">
        <v>3656</v>
      </c>
      <c r="I3677" s="2">
        <v>4648</v>
      </c>
      <c r="J3677" s="2">
        <v>0</v>
      </c>
      <c r="K3677" s="2" t="s">
        <v>3748</v>
      </c>
      <c r="L3677" s="3">
        <v>45913</v>
      </c>
      <c r="M3677" s="3">
        <v>47331</v>
      </c>
      <c r="N3677" s="2" t="s">
        <v>337</v>
      </c>
    </row>
    <row r="3678" spans="2:14" x14ac:dyDescent="0.25">
      <c r="B3678" s="2" t="s">
        <v>3739</v>
      </c>
      <c r="C3678" s="2" t="s">
        <v>3740</v>
      </c>
      <c r="D3678" s="2" t="s">
        <v>16</v>
      </c>
      <c r="E3678" s="2" t="s">
        <v>142</v>
      </c>
      <c r="F3678" s="2" t="s">
        <v>18</v>
      </c>
      <c r="G3678" s="2" t="s">
        <v>19</v>
      </c>
      <c r="H3678" s="2" t="s">
        <v>3656</v>
      </c>
      <c r="I3678" s="2">
        <v>4648</v>
      </c>
      <c r="J3678" s="2">
        <v>0</v>
      </c>
      <c r="K3678" s="2" t="s">
        <v>3750</v>
      </c>
      <c r="L3678" s="3">
        <v>46013</v>
      </c>
      <c r="M3678" s="3">
        <v>47423</v>
      </c>
      <c r="N3678" s="2" t="s">
        <v>337</v>
      </c>
    </row>
    <row r="3679" spans="2:14" x14ac:dyDescent="0.25">
      <c r="B3679" s="2" t="s">
        <v>3739</v>
      </c>
      <c r="C3679" s="2" t="s">
        <v>3740</v>
      </c>
      <c r="D3679" s="2" t="s">
        <v>16</v>
      </c>
      <c r="E3679" s="2" t="s">
        <v>142</v>
      </c>
      <c r="F3679" s="2" t="s">
        <v>18</v>
      </c>
      <c r="G3679" s="2" t="s">
        <v>19</v>
      </c>
      <c r="H3679" s="2" t="s">
        <v>3656</v>
      </c>
      <c r="I3679" s="2">
        <v>4648</v>
      </c>
      <c r="J3679" s="2">
        <v>0</v>
      </c>
      <c r="K3679" s="2" t="s">
        <v>3752</v>
      </c>
      <c r="L3679" s="3">
        <v>46079</v>
      </c>
      <c r="M3679" s="3">
        <v>47484</v>
      </c>
      <c r="N3679" s="2" t="s">
        <v>337</v>
      </c>
    </row>
    <row r="3680" spans="2:14" x14ac:dyDescent="0.25">
      <c r="B3680" s="2" t="s">
        <v>3739</v>
      </c>
      <c r="C3680" s="2" t="s">
        <v>3740</v>
      </c>
      <c r="D3680" s="2" t="s">
        <v>16</v>
      </c>
      <c r="E3680" s="2" t="s">
        <v>142</v>
      </c>
      <c r="F3680" s="2" t="s">
        <v>18</v>
      </c>
      <c r="G3680" s="2" t="s">
        <v>19</v>
      </c>
      <c r="H3680" s="2" t="s">
        <v>3656</v>
      </c>
      <c r="I3680" s="2">
        <v>4648</v>
      </c>
      <c r="J3680" s="2">
        <v>0</v>
      </c>
      <c r="K3680" s="2" t="s">
        <v>3753</v>
      </c>
      <c r="L3680" s="3">
        <v>45736</v>
      </c>
      <c r="M3680" s="3">
        <v>47119</v>
      </c>
      <c r="N3680" s="2" t="s">
        <v>337</v>
      </c>
    </row>
    <row r="3681" spans="2:14" x14ac:dyDescent="0.25">
      <c r="B3681" s="2" t="s">
        <v>3756</v>
      </c>
      <c r="C3681" s="2" t="s">
        <v>3757</v>
      </c>
      <c r="D3681" s="2" t="s">
        <v>16</v>
      </c>
      <c r="E3681" s="2" t="s">
        <v>17</v>
      </c>
      <c r="F3681" s="2" t="s">
        <v>18</v>
      </c>
      <c r="G3681" s="2" t="s">
        <v>139</v>
      </c>
      <c r="H3681" s="2" t="s">
        <v>3758</v>
      </c>
      <c r="I3681" s="2">
        <v>0</v>
      </c>
      <c r="J3681" s="2">
        <v>0</v>
      </c>
      <c r="K3681" s="2">
        <v>529</v>
      </c>
      <c r="L3681" s="3">
        <v>45859</v>
      </c>
      <c r="M3681" s="3">
        <v>46905</v>
      </c>
      <c r="N3681" s="2" t="s">
        <v>3759</v>
      </c>
    </row>
    <row r="3682" spans="2:14" x14ac:dyDescent="0.25">
      <c r="B3682" s="2" t="s">
        <v>3756</v>
      </c>
      <c r="C3682" s="2" t="s">
        <v>3757</v>
      </c>
      <c r="D3682" s="2" t="s">
        <v>16</v>
      </c>
      <c r="E3682" s="2" t="s">
        <v>17</v>
      </c>
      <c r="F3682" s="2" t="s">
        <v>18</v>
      </c>
      <c r="G3682" s="2" t="s">
        <v>139</v>
      </c>
      <c r="H3682" s="2" t="s">
        <v>3758</v>
      </c>
      <c r="I3682" s="2">
        <v>0</v>
      </c>
      <c r="J3682" s="2">
        <v>0</v>
      </c>
      <c r="K3682" s="2">
        <v>549</v>
      </c>
      <c r="L3682" s="3">
        <v>45859</v>
      </c>
      <c r="M3682" s="3">
        <v>46905</v>
      </c>
      <c r="N3682" s="2" t="s">
        <v>3759</v>
      </c>
    </row>
    <row r="3683" spans="2:14" x14ac:dyDescent="0.25">
      <c r="B3683" s="2" t="s">
        <v>3756</v>
      </c>
      <c r="C3683" s="2" t="s">
        <v>3757</v>
      </c>
      <c r="D3683" s="2" t="s">
        <v>16</v>
      </c>
      <c r="E3683" s="2" t="s">
        <v>17</v>
      </c>
      <c r="F3683" s="2" t="s">
        <v>18</v>
      </c>
      <c r="G3683" s="2" t="s">
        <v>139</v>
      </c>
      <c r="H3683" s="2" t="s">
        <v>3758</v>
      </c>
      <c r="I3683" s="2">
        <v>0</v>
      </c>
      <c r="J3683" s="2">
        <v>0</v>
      </c>
      <c r="K3683" s="2">
        <v>1521</v>
      </c>
      <c r="L3683" s="3">
        <v>45859</v>
      </c>
      <c r="M3683" s="3">
        <v>46905</v>
      </c>
      <c r="N3683" s="2" t="s">
        <v>3759</v>
      </c>
    </row>
    <row r="3684" spans="2:14" x14ac:dyDescent="0.25">
      <c r="B3684" s="2" t="s">
        <v>3756</v>
      </c>
      <c r="C3684" s="2" t="s">
        <v>3757</v>
      </c>
      <c r="D3684" s="2" t="s">
        <v>16</v>
      </c>
      <c r="E3684" s="2" t="s">
        <v>17</v>
      </c>
      <c r="F3684" s="2" t="s">
        <v>18</v>
      </c>
      <c r="G3684" s="2" t="s">
        <v>139</v>
      </c>
      <c r="H3684" s="2" t="s">
        <v>3758</v>
      </c>
      <c r="I3684" s="2">
        <v>0</v>
      </c>
      <c r="J3684" s="2">
        <v>0</v>
      </c>
      <c r="K3684" s="2" t="s">
        <v>3760</v>
      </c>
      <c r="L3684" s="3">
        <v>44958</v>
      </c>
      <c r="M3684" s="3">
        <v>46539</v>
      </c>
      <c r="N3684" s="2" t="s">
        <v>3759</v>
      </c>
    </row>
    <row r="3685" spans="2:14" x14ac:dyDescent="0.25">
      <c r="B3685" s="2" t="s">
        <v>3756</v>
      </c>
      <c r="C3685" s="2" t="s">
        <v>3757</v>
      </c>
      <c r="D3685" s="2" t="s">
        <v>16</v>
      </c>
      <c r="E3685" s="2" t="s">
        <v>17</v>
      </c>
      <c r="F3685" s="2" t="s">
        <v>18</v>
      </c>
      <c r="G3685" s="2" t="s">
        <v>139</v>
      </c>
      <c r="H3685" s="2" t="s">
        <v>3758</v>
      </c>
      <c r="I3685" s="2">
        <v>0</v>
      </c>
      <c r="J3685" s="2">
        <v>0</v>
      </c>
      <c r="K3685" s="2" t="s">
        <v>3761</v>
      </c>
      <c r="L3685" s="3">
        <v>44958</v>
      </c>
      <c r="M3685" s="3">
        <v>46569</v>
      </c>
      <c r="N3685" s="2" t="s">
        <v>3759</v>
      </c>
    </row>
    <row r="3686" spans="2:14" x14ac:dyDescent="0.25">
      <c r="B3686" s="2" t="s">
        <v>3756</v>
      </c>
      <c r="C3686" s="2" t="s">
        <v>3757</v>
      </c>
      <c r="D3686" s="2" t="s">
        <v>16</v>
      </c>
      <c r="E3686" s="2" t="s">
        <v>17</v>
      </c>
      <c r="F3686" s="2" t="s">
        <v>18</v>
      </c>
      <c r="G3686" s="2" t="s">
        <v>139</v>
      </c>
      <c r="H3686" s="2" t="s">
        <v>3758</v>
      </c>
      <c r="I3686" s="2">
        <v>0</v>
      </c>
      <c r="J3686" s="2">
        <v>0</v>
      </c>
      <c r="K3686" s="2" t="s">
        <v>3762</v>
      </c>
      <c r="L3686" s="3">
        <v>45825</v>
      </c>
      <c r="M3686" s="3">
        <v>46784</v>
      </c>
      <c r="N3686" s="2" t="s">
        <v>3759</v>
      </c>
    </row>
    <row r="3687" spans="2:14" x14ac:dyDescent="0.25">
      <c r="B3687" s="2" t="s">
        <v>3756</v>
      </c>
      <c r="C3687" s="2" t="s">
        <v>3757</v>
      </c>
      <c r="D3687" s="2" t="s">
        <v>16</v>
      </c>
      <c r="E3687" s="2" t="s">
        <v>17</v>
      </c>
      <c r="F3687" s="2" t="s">
        <v>18</v>
      </c>
      <c r="G3687" s="2" t="s">
        <v>139</v>
      </c>
      <c r="H3687" s="2" t="s">
        <v>3758</v>
      </c>
      <c r="I3687" s="2">
        <v>0</v>
      </c>
      <c r="J3687" s="2">
        <v>0</v>
      </c>
      <c r="K3687" s="2" t="s">
        <v>3763</v>
      </c>
      <c r="L3687" s="3">
        <v>45901</v>
      </c>
      <c r="M3687" s="3">
        <v>46935</v>
      </c>
      <c r="N3687" s="2" t="s">
        <v>3759</v>
      </c>
    </row>
    <row r="3688" spans="2:14" x14ac:dyDescent="0.25">
      <c r="B3688" s="2" t="s">
        <v>3756</v>
      </c>
      <c r="C3688" s="2" t="s">
        <v>3757</v>
      </c>
      <c r="D3688" s="2" t="s">
        <v>16</v>
      </c>
      <c r="E3688" s="2" t="s">
        <v>17</v>
      </c>
      <c r="F3688" s="2" t="s">
        <v>18</v>
      </c>
      <c r="G3688" s="2" t="s">
        <v>139</v>
      </c>
      <c r="H3688" s="2" t="s">
        <v>3758</v>
      </c>
      <c r="I3688" s="2">
        <v>0</v>
      </c>
      <c r="J3688" s="2">
        <v>0</v>
      </c>
      <c r="K3688" s="2" t="s">
        <v>3764</v>
      </c>
      <c r="L3688" s="3">
        <v>44958</v>
      </c>
      <c r="M3688" s="3">
        <v>46600</v>
      </c>
      <c r="N3688" s="2" t="s">
        <v>3759</v>
      </c>
    </row>
    <row r="3689" spans="2:14" x14ac:dyDescent="0.25">
      <c r="B3689" s="2" t="s">
        <v>3756</v>
      </c>
      <c r="C3689" s="2" t="s">
        <v>3757</v>
      </c>
      <c r="D3689" s="2" t="s">
        <v>16</v>
      </c>
      <c r="E3689" s="2" t="s">
        <v>17</v>
      </c>
      <c r="F3689" s="2" t="s">
        <v>18</v>
      </c>
      <c r="G3689" s="2" t="s">
        <v>139</v>
      </c>
      <c r="H3689" s="2" t="s">
        <v>3758</v>
      </c>
      <c r="I3689" s="2">
        <v>0</v>
      </c>
      <c r="J3689" s="2">
        <v>0</v>
      </c>
      <c r="K3689" s="2" t="s">
        <v>3765</v>
      </c>
      <c r="L3689" s="3">
        <v>44958</v>
      </c>
      <c r="M3689" s="3">
        <v>46631</v>
      </c>
      <c r="N3689" s="2" t="s">
        <v>3759</v>
      </c>
    </row>
    <row r="3690" spans="2:14" x14ac:dyDescent="0.25">
      <c r="B3690" s="2" t="s">
        <v>3756</v>
      </c>
      <c r="C3690" s="2" t="s">
        <v>3757</v>
      </c>
      <c r="D3690" s="2" t="s">
        <v>16</v>
      </c>
      <c r="E3690" s="2" t="s">
        <v>17</v>
      </c>
      <c r="F3690" s="2" t="s">
        <v>18</v>
      </c>
      <c r="G3690" s="2" t="s">
        <v>139</v>
      </c>
      <c r="H3690" s="2" t="s">
        <v>3758</v>
      </c>
      <c r="I3690" s="2">
        <v>0</v>
      </c>
      <c r="J3690" s="2">
        <v>0</v>
      </c>
      <c r="K3690" s="2" t="s">
        <v>3766</v>
      </c>
      <c r="L3690" s="3">
        <v>46055</v>
      </c>
      <c r="M3690" s="3">
        <v>47058</v>
      </c>
      <c r="N3690" s="2" t="s">
        <v>3759</v>
      </c>
    </row>
    <row r="3691" spans="2:14" x14ac:dyDescent="0.25">
      <c r="B3691" s="2" t="s">
        <v>3767</v>
      </c>
      <c r="C3691" s="2" t="s">
        <v>3768</v>
      </c>
      <c r="D3691" s="2" t="s">
        <v>16</v>
      </c>
      <c r="E3691" s="2" t="s">
        <v>17</v>
      </c>
      <c r="F3691" s="2" t="s">
        <v>18</v>
      </c>
      <c r="G3691" s="2" t="s">
        <v>139</v>
      </c>
      <c r="H3691" s="2" t="s">
        <v>24</v>
      </c>
      <c r="I3691" s="2">
        <v>0</v>
      </c>
      <c r="J3691" s="2">
        <v>0</v>
      </c>
      <c r="K3691" s="2">
        <v>554</v>
      </c>
      <c r="L3691" s="3">
        <v>46034</v>
      </c>
      <c r="M3691" s="3">
        <v>46844</v>
      </c>
      <c r="N3691" s="2" t="s">
        <v>3759</v>
      </c>
    </row>
    <row r="3692" spans="2:14" x14ac:dyDescent="0.25">
      <c r="B3692" s="2" t="s">
        <v>3767</v>
      </c>
      <c r="C3692" s="2" t="s">
        <v>3768</v>
      </c>
      <c r="D3692" s="2" t="s">
        <v>16</v>
      </c>
      <c r="E3692" s="2" t="s">
        <v>17</v>
      </c>
      <c r="F3692" s="2" t="s">
        <v>18</v>
      </c>
      <c r="G3692" s="2" t="s">
        <v>139</v>
      </c>
      <c r="H3692" s="2" t="s">
        <v>24</v>
      </c>
      <c r="I3692" s="2">
        <v>0</v>
      </c>
      <c r="J3692" s="2">
        <v>0</v>
      </c>
      <c r="K3692" s="2" t="s">
        <v>3769</v>
      </c>
      <c r="L3692" s="3">
        <v>44958</v>
      </c>
      <c r="M3692" s="3">
        <v>46174</v>
      </c>
      <c r="N3692" s="2" t="s">
        <v>3759</v>
      </c>
    </row>
    <row r="3693" spans="2:14" x14ac:dyDescent="0.25">
      <c r="B3693" s="2" t="s">
        <v>3767</v>
      </c>
      <c r="C3693" s="2" t="s">
        <v>3768</v>
      </c>
      <c r="D3693" s="2" t="s">
        <v>16</v>
      </c>
      <c r="E3693" s="2" t="s">
        <v>17</v>
      </c>
      <c r="F3693" s="2" t="s">
        <v>18</v>
      </c>
      <c r="G3693" s="2" t="s">
        <v>139</v>
      </c>
      <c r="H3693" s="2" t="s">
        <v>24</v>
      </c>
      <c r="I3693" s="2">
        <v>0</v>
      </c>
      <c r="J3693" s="2">
        <v>0</v>
      </c>
      <c r="K3693" s="2" t="s">
        <v>3770</v>
      </c>
      <c r="L3693" s="3">
        <v>44958</v>
      </c>
      <c r="M3693" s="3">
        <v>46174</v>
      </c>
      <c r="N3693" s="2" t="s">
        <v>3759</v>
      </c>
    </row>
    <row r="3694" spans="2:14" x14ac:dyDescent="0.25">
      <c r="B3694" s="2" t="s">
        <v>3767</v>
      </c>
      <c r="C3694" s="2" t="s">
        <v>3768</v>
      </c>
      <c r="D3694" s="2" t="s">
        <v>16</v>
      </c>
      <c r="E3694" s="2" t="s">
        <v>17</v>
      </c>
      <c r="F3694" s="2" t="s">
        <v>18</v>
      </c>
      <c r="G3694" s="2" t="s">
        <v>139</v>
      </c>
      <c r="H3694" s="2" t="s">
        <v>24</v>
      </c>
      <c r="I3694" s="2">
        <v>0</v>
      </c>
      <c r="J3694" s="2">
        <v>0</v>
      </c>
      <c r="K3694" s="2" t="s">
        <v>3762</v>
      </c>
      <c r="L3694" s="3">
        <v>46055</v>
      </c>
      <c r="M3694" s="3">
        <v>46844</v>
      </c>
      <c r="N3694" s="2" t="s">
        <v>3759</v>
      </c>
    </row>
    <row r="3695" spans="2:14" x14ac:dyDescent="0.25">
      <c r="B3695" s="2" t="s">
        <v>3767</v>
      </c>
      <c r="C3695" s="2" t="s">
        <v>3768</v>
      </c>
      <c r="D3695" s="2" t="s">
        <v>16</v>
      </c>
      <c r="E3695" s="2" t="s">
        <v>17</v>
      </c>
      <c r="F3695" s="2" t="s">
        <v>18</v>
      </c>
      <c r="G3695" s="2" t="s">
        <v>139</v>
      </c>
      <c r="H3695" s="2" t="s">
        <v>24</v>
      </c>
      <c r="I3695" s="2">
        <v>0</v>
      </c>
      <c r="J3695" s="2">
        <v>0</v>
      </c>
      <c r="K3695" s="2" t="s">
        <v>3771</v>
      </c>
      <c r="L3695" s="3">
        <v>44958</v>
      </c>
      <c r="M3695" s="3">
        <v>46631</v>
      </c>
      <c r="N3695" s="2" t="s">
        <v>3759</v>
      </c>
    </row>
    <row r="3696" spans="2:14" x14ac:dyDescent="0.25">
      <c r="B3696" s="2" t="s">
        <v>3767</v>
      </c>
      <c r="C3696" s="2" t="s">
        <v>3768</v>
      </c>
      <c r="D3696" s="2" t="s">
        <v>16</v>
      </c>
      <c r="E3696" s="2" t="s">
        <v>17</v>
      </c>
      <c r="F3696" s="2" t="s">
        <v>18</v>
      </c>
      <c r="G3696" s="2" t="s">
        <v>139</v>
      </c>
      <c r="H3696" s="2" t="s">
        <v>24</v>
      </c>
      <c r="I3696" s="2">
        <v>0</v>
      </c>
      <c r="J3696" s="2">
        <v>0</v>
      </c>
      <c r="K3696" s="2" t="s">
        <v>3772</v>
      </c>
      <c r="L3696" s="3">
        <v>46055</v>
      </c>
      <c r="M3696" s="3">
        <v>47119</v>
      </c>
      <c r="N3696" s="2" t="s">
        <v>3759</v>
      </c>
    </row>
    <row r="3697" spans="2:14" x14ac:dyDescent="0.25">
      <c r="B3697" s="2" t="s">
        <v>3773</v>
      </c>
      <c r="C3697" s="2" t="s">
        <v>3774</v>
      </c>
      <c r="D3697" s="2" t="s">
        <v>16</v>
      </c>
      <c r="E3697" s="2" t="s">
        <v>17</v>
      </c>
      <c r="F3697" s="2" t="s">
        <v>18</v>
      </c>
      <c r="G3697" s="2" t="s">
        <v>19</v>
      </c>
      <c r="H3697" s="2" t="s">
        <v>3775</v>
      </c>
      <c r="I3697" s="2">
        <v>118</v>
      </c>
      <c r="J3697" s="2">
        <v>0</v>
      </c>
      <c r="K3697" s="2">
        <v>632</v>
      </c>
      <c r="L3697" s="3">
        <v>46034</v>
      </c>
      <c r="M3697" s="3">
        <v>47119</v>
      </c>
      <c r="N3697" s="2" t="s">
        <v>3759</v>
      </c>
    </row>
    <row r="3698" spans="2:14" x14ac:dyDescent="0.25">
      <c r="B3698" s="2" t="s">
        <v>3773</v>
      </c>
      <c r="C3698" s="2" t="s">
        <v>3774</v>
      </c>
      <c r="D3698" s="2" t="s">
        <v>16</v>
      </c>
      <c r="E3698" s="2" t="s">
        <v>17</v>
      </c>
      <c r="F3698" s="2" t="s">
        <v>18</v>
      </c>
      <c r="G3698" s="2" t="s">
        <v>19</v>
      </c>
      <c r="H3698" s="2" t="s">
        <v>3775</v>
      </c>
      <c r="I3698" s="2">
        <v>118</v>
      </c>
      <c r="J3698" s="2">
        <v>0</v>
      </c>
      <c r="K3698" s="2">
        <v>2516</v>
      </c>
      <c r="L3698" s="3">
        <v>45834</v>
      </c>
      <c r="M3698" s="3">
        <v>46905</v>
      </c>
      <c r="N3698" s="2" t="s">
        <v>3759</v>
      </c>
    </row>
    <row r="3699" spans="2:14" x14ac:dyDescent="0.25">
      <c r="B3699" s="2" t="s">
        <v>3773</v>
      </c>
      <c r="C3699" s="2" t="s">
        <v>3774</v>
      </c>
      <c r="D3699" s="2" t="s">
        <v>16</v>
      </c>
      <c r="E3699" s="2" t="s">
        <v>17</v>
      </c>
      <c r="F3699" s="2" t="s">
        <v>18</v>
      </c>
      <c r="G3699" s="2" t="s">
        <v>19</v>
      </c>
      <c r="H3699" s="2" t="s">
        <v>3775</v>
      </c>
      <c r="I3699" s="2">
        <v>118</v>
      </c>
      <c r="J3699" s="2">
        <v>0</v>
      </c>
      <c r="K3699" s="2">
        <v>2536</v>
      </c>
      <c r="L3699" s="3">
        <v>45894</v>
      </c>
      <c r="M3699" s="3">
        <v>46905</v>
      </c>
      <c r="N3699" s="2" t="s">
        <v>3759</v>
      </c>
    </row>
    <row r="3700" spans="2:14" x14ac:dyDescent="0.25">
      <c r="B3700" s="2" t="s">
        <v>3773</v>
      </c>
      <c r="C3700" s="2" t="s">
        <v>3774</v>
      </c>
      <c r="D3700" s="2" t="s">
        <v>16</v>
      </c>
      <c r="E3700" s="2" t="s">
        <v>17</v>
      </c>
      <c r="F3700" s="2" t="s">
        <v>18</v>
      </c>
      <c r="G3700" s="2" t="s">
        <v>19</v>
      </c>
      <c r="H3700" s="2" t="s">
        <v>3775</v>
      </c>
      <c r="I3700" s="2">
        <v>118</v>
      </c>
      <c r="J3700" s="2">
        <v>0</v>
      </c>
      <c r="K3700" s="2">
        <v>3436</v>
      </c>
      <c r="L3700" s="3">
        <v>45831</v>
      </c>
      <c r="M3700" s="3">
        <v>46631</v>
      </c>
      <c r="N3700" s="2" t="s">
        <v>3759</v>
      </c>
    </row>
    <row r="3701" spans="2:14" x14ac:dyDescent="0.25">
      <c r="B3701" s="2" t="s">
        <v>3773</v>
      </c>
      <c r="C3701" s="2" t="s">
        <v>3774</v>
      </c>
      <c r="D3701" s="2" t="s">
        <v>16</v>
      </c>
      <c r="E3701" s="2" t="s">
        <v>17</v>
      </c>
      <c r="F3701" s="2" t="s">
        <v>18</v>
      </c>
      <c r="G3701" s="2" t="s">
        <v>19</v>
      </c>
      <c r="H3701" s="2" t="s">
        <v>3775</v>
      </c>
      <c r="I3701" s="2">
        <v>118</v>
      </c>
      <c r="J3701" s="2">
        <v>0</v>
      </c>
      <c r="K3701" s="2">
        <v>3526</v>
      </c>
      <c r="L3701" s="3">
        <v>46148</v>
      </c>
      <c r="M3701" s="3">
        <v>46997</v>
      </c>
      <c r="N3701" s="2" t="s">
        <v>3759</v>
      </c>
    </row>
    <row r="3702" spans="2:14" x14ac:dyDescent="0.25">
      <c r="B3702" s="2" t="s">
        <v>3773</v>
      </c>
      <c r="C3702" s="2" t="s">
        <v>3774</v>
      </c>
      <c r="D3702" s="2" t="s">
        <v>16</v>
      </c>
      <c r="E3702" s="2" t="s">
        <v>17</v>
      </c>
      <c r="F3702" s="2" t="s">
        <v>18</v>
      </c>
      <c r="G3702" s="2" t="s">
        <v>19</v>
      </c>
      <c r="H3702" s="2" t="s">
        <v>3775</v>
      </c>
      <c r="I3702" s="2">
        <v>118</v>
      </c>
      <c r="J3702" s="2">
        <v>0</v>
      </c>
      <c r="K3702" s="2">
        <v>3541</v>
      </c>
      <c r="L3702" s="3">
        <v>46148</v>
      </c>
      <c r="M3702" s="3">
        <v>46935</v>
      </c>
      <c r="N3702" s="2" t="s">
        <v>3759</v>
      </c>
    </row>
    <row r="3703" spans="2:14" x14ac:dyDescent="0.25">
      <c r="B3703" s="2" t="s">
        <v>3773</v>
      </c>
      <c r="C3703" s="2" t="s">
        <v>3774</v>
      </c>
      <c r="D3703" s="2" t="s">
        <v>16</v>
      </c>
      <c r="E3703" s="2" t="s">
        <v>17</v>
      </c>
      <c r="F3703" s="2" t="s">
        <v>18</v>
      </c>
      <c r="G3703" s="2" t="s">
        <v>19</v>
      </c>
      <c r="H3703" s="2" t="s">
        <v>3775</v>
      </c>
      <c r="I3703" s="2">
        <v>118</v>
      </c>
      <c r="J3703" s="2">
        <v>18</v>
      </c>
      <c r="K3703" s="2">
        <v>3545</v>
      </c>
      <c r="L3703" s="3">
        <v>46148</v>
      </c>
      <c r="M3703" s="3">
        <v>46966</v>
      </c>
      <c r="N3703" s="2" t="s">
        <v>3759</v>
      </c>
    </row>
    <row r="3704" spans="2:14" x14ac:dyDescent="0.25">
      <c r="B3704" s="2" t="s">
        <v>3773</v>
      </c>
      <c r="C3704" s="2" t="s">
        <v>3774</v>
      </c>
      <c r="D3704" s="2" t="s">
        <v>16</v>
      </c>
      <c r="E3704" s="2" t="s">
        <v>17</v>
      </c>
      <c r="F3704" s="2" t="s">
        <v>18</v>
      </c>
      <c r="G3704" s="2" t="s">
        <v>19</v>
      </c>
      <c r="H3704" s="2" t="s">
        <v>3775</v>
      </c>
      <c r="I3704" s="2">
        <v>118</v>
      </c>
      <c r="J3704" s="2">
        <v>100</v>
      </c>
      <c r="K3704" s="2" t="s">
        <v>3776</v>
      </c>
      <c r="L3704" s="3">
        <v>46206</v>
      </c>
      <c r="M3704" s="3">
        <v>47270</v>
      </c>
      <c r="N3704" s="2" t="s">
        <v>3759</v>
      </c>
    </row>
    <row r="3705" spans="2:14" x14ac:dyDescent="0.25">
      <c r="B3705" s="2" t="s">
        <v>3773</v>
      </c>
      <c r="C3705" s="2" t="s">
        <v>3774</v>
      </c>
      <c r="D3705" s="2" t="s">
        <v>16</v>
      </c>
      <c r="E3705" s="2" t="s">
        <v>17</v>
      </c>
      <c r="F3705" s="2" t="s">
        <v>18</v>
      </c>
      <c r="G3705" s="2" t="s">
        <v>19</v>
      </c>
      <c r="H3705" s="2" t="s">
        <v>3775</v>
      </c>
      <c r="I3705" s="2">
        <v>118</v>
      </c>
      <c r="J3705" s="2">
        <v>0</v>
      </c>
      <c r="K3705" s="2" t="s">
        <v>3777</v>
      </c>
      <c r="L3705" s="3">
        <v>44958</v>
      </c>
      <c r="M3705" s="3">
        <v>46600</v>
      </c>
      <c r="N3705" s="2" t="s">
        <v>3759</v>
      </c>
    </row>
    <row r="3706" spans="2:14" x14ac:dyDescent="0.25">
      <c r="B3706" s="2" t="s">
        <v>3773</v>
      </c>
      <c r="C3706" s="2" t="s">
        <v>3774</v>
      </c>
      <c r="D3706" s="2" t="s">
        <v>16</v>
      </c>
      <c r="E3706" s="2" t="s">
        <v>142</v>
      </c>
      <c r="F3706" s="2" t="s">
        <v>18</v>
      </c>
      <c r="G3706" s="2" t="s">
        <v>19</v>
      </c>
      <c r="H3706" s="2" t="s">
        <v>3775</v>
      </c>
      <c r="I3706" s="2">
        <v>118</v>
      </c>
      <c r="J3706" s="2">
        <v>0</v>
      </c>
      <c r="K3706" s="2">
        <v>2536</v>
      </c>
      <c r="L3706" s="3">
        <v>45894</v>
      </c>
      <c r="M3706" s="3">
        <v>46905</v>
      </c>
      <c r="N3706" s="2" t="s">
        <v>3759</v>
      </c>
    </row>
    <row r="3707" spans="2:14" x14ac:dyDescent="0.25">
      <c r="B3707" s="2" t="s">
        <v>3778</v>
      </c>
      <c r="C3707" s="2" t="s">
        <v>3779</v>
      </c>
      <c r="D3707" s="2" t="s">
        <v>16</v>
      </c>
      <c r="E3707" s="2" t="s">
        <v>17</v>
      </c>
      <c r="F3707" s="2" t="s">
        <v>18</v>
      </c>
      <c r="G3707" s="2" t="s">
        <v>19</v>
      </c>
      <c r="H3707" s="2" t="s">
        <v>3775</v>
      </c>
      <c r="I3707" s="2">
        <v>320</v>
      </c>
      <c r="J3707" s="2">
        <v>0</v>
      </c>
      <c r="K3707" s="2">
        <v>546</v>
      </c>
      <c r="L3707" s="3">
        <v>45894</v>
      </c>
      <c r="M3707" s="3">
        <v>46784</v>
      </c>
      <c r="N3707" s="2" t="s">
        <v>3759</v>
      </c>
    </row>
    <row r="3708" spans="2:14" x14ac:dyDescent="0.25">
      <c r="B3708" s="2" t="s">
        <v>3778</v>
      </c>
      <c r="C3708" s="2" t="s">
        <v>3779</v>
      </c>
      <c r="D3708" s="2" t="s">
        <v>16</v>
      </c>
      <c r="E3708" s="2" t="s">
        <v>17</v>
      </c>
      <c r="F3708" s="2" t="s">
        <v>18</v>
      </c>
      <c r="G3708" s="2" t="s">
        <v>19</v>
      </c>
      <c r="H3708" s="2" t="s">
        <v>3775</v>
      </c>
      <c r="I3708" s="2">
        <v>320</v>
      </c>
      <c r="J3708" s="2">
        <v>0</v>
      </c>
      <c r="K3708" s="2">
        <v>632</v>
      </c>
      <c r="L3708" s="3">
        <v>46034</v>
      </c>
      <c r="M3708" s="3">
        <v>47119</v>
      </c>
      <c r="N3708" s="2" t="s">
        <v>3759</v>
      </c>
    </row>
    <row r="3709" spans="2:14" x14ac:dyDescent="0.25">
      <c r="B3709" s="2" t="s">
        <v>3778</v>
      </c>
      <c r="C3709" s="2" t="s">
        <v>3779</v>
      </c>
      <c r="D3709" s="2" t="s">
        <v>16</v>
      </c>
      <c r="E3709" s="2" t="s">
        <v>17</v>
      </c>
      <c r="F3709" s="2" t="s">
        <v>18</v>
      </c>
      <c r="G3709" s="2" t="s">
        <v>19</v>
      </c>
      <c r="H3709" s="2" t="s">
        <v>3775</v>
      </c>
      <c r="I3709" s="2">
        <v>320</v>
      </c>
      <c r="J3709" s="2">
        <v>0</v>
      </c>
      <c r="K3709" s="2">
        <v>2547</v>
      </c>
      <c r="L3709" s="3">
        <v>45845</v>
      </c>
      <c r="M3709" s="3">
        <v>46935</v>
      </c>
      <c r="N3709" s="2" t="s">
        <v>3759</v>
      </c>
    </row>
    <row r="3710" spans="2:14" x14ac:dyDescent="0.25">
      <c r="B3710" s="2" t="s">
        <v>3778</v>
      </c>
      <c r="C3710" s="2" t="s">
        <v>3779</v>
      </c>
      <c r="D3710" s="2" t="s">
        <v>16</v>
      </c>
      <c r="E3710" s="2" t="s">
        <v>17</v>
      </c>
      <c r="F3710" s="2" t="s">
        <v>18</v>
      </c>
      <c r="G3710" s="2" t="s">
        <v>19</v>
      </c>
      <c r="H3710" s="2" t="s">
        <v>3775</v>
      </c>
      <c r="I3710" s="2">
        <v>320</v>
      </c>
      <c r="J3710" s="2">
        <v>0</v>
      </c>
      <c r="K3710" s="2">
        <v>2554</v>
      </c>
      <c r="L3710" s="3">
        <v>45845</v>
      </c>
      <c r="M3710" s="3">
        <v>46905</v>
      </c>
      <c r="N3710" s="2" t="s">
        <v>3759</v>
      </c>
    </row>
    <row r="3711" spans="2:14" x14ac:dyDescent="0.25">
      <c r="B3711" s="2" t="s">
        <v>3778</v>
      </c>
      <c r="C3711" s="2" t="s">
        <v>3779</v>
      </c>
      <c r="D3711" s="2" t="s">
        <v>16</v>
      </c>
      <c r="E3711" s="2" t="s">
        <v>17</v>
      </c>
      <c r="F3711" s="2" t="s">
        <v>18</v>
      </c>
      <c r="G3711" s="2" t="s">
        <v>19</v>
      </c>
      <c r="H3711" s="2" t="s">
        <v>3775</v>
      </c>
      <c r="I3711" s="2">
        <v>320</v>
      </c>
      <c r="J3711" s="2">
        <v>0</v>
      </c>
      <c r="K3711" s="2">
        <v>3558</v>
      </c>
      <c r="L3711" s="3">
        <v>45934</v>
      </c>
      <c r="M3711" s="3">
        <v>46997</v>
      </c>
      <c r="N3711" s="2" t="s">
        <v>3759</v>
      </c>
    </row>
    <row r="3712" spans="2:14" x14ac:dyDescent="0.25">
      <c r="B3712" s="2" t="s">
        <v>3778</v>
      </c>
      <c r="C3712" s="2" t="s">
        <v>3779</v>
      </c>
      <c r="D3712" s="2" t="s">
        <v>16</v>
      </c>
      <c r="E3712" s="2" t="s">
        <v>17</v>
      </c>
      <c r="F3712" s="2" t="s">
        <v>18</v>
      </c>
      <c r="G3712" s="2" t="s">
        <v>19</v>
      </c>
      <c r="H3712" s="2" t="s">
        <v>3775</v>
      </c>
      <c r="I3712" s="2">
        <v>320</v>
      </c>
      <c r="J3712" s="2">
        <v>0</v>
      </c>
      <c r="K3712" s="2" t="s">
        <v>3780</v>
      </c>
      <c r="L3712" s="3">
        <v>45868</v>
      </c>
      <c r="M3712" s="3">
        <v>46784</v>
      </c>
      <c r="N3712" s="2" t="s">
        <v>3759</v>
      </c>
    </row>
    <row r="3713" spans="2:14" x14ac:dyDescent="0.25">
      <c r="B3713" s="2" t="s">
        <v>3778</v>
      </c>
      <c r="C3713" s="2" t="s">
        <v>3779</v>
      </c>
      <c r="D3713" s="2" t="s">
        <v>16</v>
      </c>
      <c r="E3713" s="2" t="s">
        <v>17</v>
      </c>
      <c r="F3713" s="2" t="s">
        <v>18</v>
      </c>
      <c r="G3713" s="2" t="s">
        <v>19</v>
      </c>
      <c r="H3713" s="2" t="s">
        <v>3775</v>
      </c>
      <c r="I3713" s="2">
        <v>320</v>
      </c>
      <c r="J3713" s="2">
        <v>20</v>
      </c>
      <c r="K3713" s="2" t="s">
        <v>3781</v>
      </c>
      <c r="L3713" s="3">
        <v>46153</v>
      </c>
      <c r="M3713" s="3">
        <v>47119</v>
      </c>
      <c r="N3713" s="2" t="s">
        <v>3759</v>
      </c>
    </row>
    <row r="3714" spans="2:14" x14ac:dyDescent="0.25">
      <c r="B3714" s="2" t="s">
        <v>3778</v>
      </c>
      <c r="C3714" s="2" t="s">
        <v>3779</v>
      </c>
      <c r="D3714" s="2" t="s">
        <v>16</v>
      </c>
      <c r="E3714" s="2" t="s">
        <v>17</v>
      </c>
      <c r="F3714" s="2" t="s">
        <v>18</v>
      </c>
      <c r="G3714" s="2" t="s">
        <v>19</v>
      </c>
      <c r="H3714" s="2" t="s">
        <v>3775</v>
      </c>
      <c r="I3714" s="2">
        <v>320</v>
      </c>
      <c r="J3714" s="2">
        <v>300</v>
      </c>
      <c r="K3714" s="2" t="s">
        <v>3782</v>
      </c>
      <c r="L3714" s="3">
        <v>46153</v>
      </c>
      <c r="M3714" s="3">
        <v>47239</v>
      </c>
      <c r="N3714" s="2" t="s">
        <v>3759</v>
      </c>
    </row>
    <row r="3715" spans="2:14" x14ac:dyDescent="0.25">
      <c r="B3715" s="2" t="s">
        <v>3778</v>
      </c>
      <c r="C3715" s="2" t="s">
        <v>3779</v>
      </c>
      <c r="D3715" s="2" t="s">
        <v>16</v>
      </c>
      <c r="E3715" s="2" t="s">
        <v>17</v>
      </c>
      <c r="F3715" s="2" t="s">
        <v>18</v>
      </c>
      <c r="G3715" s="2" t="s">
        <v>19</v>
      </c>
      <c r="H3715" s="2" t="s">
        <v>3775</v>
      </c>
      <c r="I3715" s="2">
        <v>320</v>
      </c>
      <c r="J3715" s="2">
        <v>0</v>
      </c>
      <c r="K3715" s="2" t="s">
        <v>3783</v>
      </c>
      <c r="L3715" s="3">
        <v>45687</v>
      </c>
      <c r="M3715" s="3">
        <v>46631</v>
      </c>
      <c r="N3715" s="2" t="s">
        <v>3759</v>
      </c>
    </row>
    <row r="3716" spans="2:14" x14ac:dyDescent="0.25">
      <c r="B3716" s="2" t="s">
        <v>3784</v>
      </c>
      <c r="C3716" s="2" t="s">
        <v>3785</v>
      </c>
      <c r="D3716" s="2" t="s">
        <v>16</v>
      </c>
      <c r="E3716" s="2" t="s">
        <v>17</v>
      </c>
      <c r="F3716" s="2" t="s">
        <v>18</v>
      </c>
      <c r="G3716" s="2" t="s">
        <v>19</v>
      </c>
      <c r="H3716" s="2" t="s">
        <v>3775</v>
      </c>
      <c r="I3716" s="2">
        <v>12</v>
      </c>
      <c r="J3716" s="2">
        <v>12</v>
      </c>
      <c r="K3716" s="2">
        <v>646</v>
      </c>
      <c r="L3716" s="3">
        <v>46163</v>
      </c>
      <c r="M3716" s="3">
        <v>47150</v>
      </c>
      <c r="N3716" s="2" t="s">
        <v>3759</v>
      </c>
    </row>
    <row r="3717" spans="2:14" x14ac:dyDescent="0.25">
      <c r="B3717" s="2" t="s">
        <v>3784</v>
      </c>
      <c r="C3717" s="2" t="s">
        <v>3785</v>
      </c>
      <c r="D3717" s="2" t="s">
        <v>16</v>
      </c>
      <c r="E3717" s="2" t="s">
        <v>17</v>
      </c>
      <c r="F3717" s="2" t="s">
        <v>18</v>
      </c>
      <c r="G3717" s="2" t="s">
        <v>19</v>
      </c>
      <c r="H3717" s="2" t="s">
        <v>3775</v>
      </c>
      <c r="I3717" s="2">
        <v>12</v>
      </c>
      <c r="J3717" s="2">
        <v>0</v>
      </c>
      <c r="K3717" s="2">
        <v>5551</v>
      </c>
      <c r="L3717" s="3">
        <v>46015</v>
      </c>
      <c r="M3717" s="3">
        <v>47088</v>
      </c>
      <c r="N3717" s="2" t="s">
        <v>3759</v>
      </c>
    </row>
    <row r="3718" spans="2:14" x14ac:dyDescent="0.25">
      <c r="B3718" s="2" t="s">
        <v>3786</v>
      </c>
      <c r="C3718" s="2" t="s">
        <v>3787</v>
      </c>
      <c r="D3718" s="2" t="s">
        <v>16</v>
      </c>
      <c r="E3718" s="2" t="s">
        <v>17</v>
      </c>
      <c r="F3718" s="2" t="s">
        <v>18</v>
      </c>
      <c r="G3718" s="2" t="s">
        <v>19</v>
      </c>
      <c r="H3718" s="2" t="s">
        <v>3788</v>
      </c>
      <c r="I3718" s="2">
        <v>100</v>
      </c>
      <c r="J3718" s="2">
        <v>100</v>
      </c>
      <c r="K3718" s="2" t="s">
        <v>3789</v>
      </c>
      <c r="L3718" s="3">
        <v>46206</v>
      </c>
      <c r="M3718" s="3">
        <v>47270</v>
      </c>
      <c r="N3718" s="2" t="s">
        <v>3759</v>
      </c>
    </row>
    <row r="3719" spans="2:14" x14ac:dyDescent="0.25">
      <c r="B3719" s="2" t="s">
        <v>3786</v>
      </c>
      <c r="C3719" s="2" t="s">
        <v>3787</v>
      </c>
      <c r="D3719" s="2" t="s">
        <v>16</v>
      </c>
      <c r="E3719" s="2" t="s">
        <v>17</v>
      </c>
      <c r="F3719" s="2" t="s">
        <v>18</v>
      </c>
      <c r="G3719" s="2" t="s">
        <v>19</v>
      </c>
      <c r="H3719" s="2" t="s">
        <v>3788</v>
      </c>
      <c r="I3719" s="2">
        <v>100</v>
      </c>
      <c r="J3719" s="2">
        <v>0</v>
      </c>
      <c r="K3719" s="2" t="s">
        <v>3790</v>
      </c>
      <c r="L3719" s="3">
        <v>44958</v>
      </c>
      <c r="M3719" s="3">
        <v>46235</v>
      </c>
      <c r="N3719" s="2" t="s">
        <v>3759</v>
      </c>
    </row>
    <row r="3720" spans="2:14" x14ac:dyDescent="0.25">
      <c r="B3720" s="2" t="s">
        <v>3791</v>
      </c>
      <c r="C3720" s="2" t="s">
        <v>3792</v>
      </c>
      <c r="D3720" s="2" t="s">
        <v>16</v>
      </c>
      <c r="E3720" s="2" t="s">
        <v>17</v>
      </c>
      <c r="F3720" s="2" t="s">
        <v>18</v>
      </c>
      <c r="G3720" s="2" t="s">
        <v>19</v>
      </c>
      <c r="H3720" s="2" t="s">
        <v>3788</v>
      </c>
      <c r="I3720" s="2">
        <v>280</v>
      </c>
      <c r="J3720" s="2">
        <v>0</v>
      </c>
      <c r="K3720" s="2">
        <v>0</v>
      </c>
      <c r="L3720" s="3">
        <v>45891</v>
      </c>
      <c r="M3720" s="2" t="s">
        <v>30</v>
      </c>
      <c r="N3720" s="2" t="s">
        <v>3759</v>
      </c>
    </row>
    <row r="3721" spans="2:14" x14ac:dyDescent="0.25">
      <c r="B3721" s="2" t="s">
        <v>3791</v>
      </c>
      <c r="C3721" s="2" t="s">
        <v>3792</v>
      </c>
      <c r="D3721" s="2" t="s">
        <v>16</v>
      </c>
      <c r="E3721" s="2" t="s">
        <v>17</v>
      </c>
      <c r="F3721" s="2" t="s">
        <v>18</v>
      </c>
      <c r="G3721" s="2" t="s">
        <v>19</v>
      </c>
      <c r="H3721" s="2" t="s">
        <v>3788</v>
      </c>
      <c r="I3721" s="2">
        <v>280</v>
      </c>
      <c r="J3721" s="2">
        <v>0</v>
      </c>
      <c r="K3721" s="2">
        <v>536</v>
      </c>
      <c r="L3721" s="3">
        <v>45894</v>
      </c>
      <c r="M3721" s="3">
        <v>46784</v>
      </c>
      <c r="N3721" s="2" t="s">
        <v>3759</v>
      </c>
    </row>
    <row r="3722" spans="2:14" x14ac:dyDescent="0.25">
      <c r="B3722" s="2" t="s">
        <v>3791</v>
      </c>
      <c r="C3722" s="2" t="s">
        <v>3792</v>
      </c>
      <c r="D3722" s="2" t="s">
        <v>16</v>
      </c>
      <c r="E3722" s="2" t="s">
        <v>17</v>
      </c>
      <c r="F3722" s="2" t="s">
        <v>18</v>
      </c>
      <c r="G3722" s="2" t="s">
        <v>19</v>
      </c>
      <c r="H3722" s="2" t="s">
        <v>3788</v>
      </c>
      <c r="I3722" s="2">
        <v>280</v>
      </c>
      <c r="J3722" s="2">
        <v>0</v>
      </c>
      <c r="K3722" s="2">
        <v>1528</v>
      </c>
      <c r="L3722" s="3">
        <v>46148</v>
      </c>
      <c r="M3722" s="3">
        <v>46844</v>
      </c>
      <c r="N3722" s="2" t="s">
        <v>3759</v>
      </c>
    </row>
    <row r="3723" spans="2:14" x14ac:dyDescent="0.25">
      <c r="B3723" s="2" t="s">
        <v>3791</v>
      </c>
      <c r="C3723" s="2" t="s">
        <v>3792</v>
      </c>
      <c r="D3723" s="2" t="s">
        <v>16</v>
      </c>
      <c r="E3723" s="2" t="s">
        <v>17</v>
      </c>
      <c r="F3723" s="2" t="s">
        <v>18</v>
      </c>
      <c r="G3723" s="2" t="s">
        <v>19</v>
      </c>
      <c r="H3723" s="2" t="s">
        <v>3788</v>
      </c>
      <c r="I3723" s="2">
        <v>280</v>
      </c>
      <c r="J3723" s="2">
        <v>280</v>
      </c>
      <c r="K3723" s="2">
        <v>3568</v>
      </c>
      <c r="L3723" s="3">
        <v>46148</v>
      </c>
      <c r="M3723" s="3">
        <v>46997</v>
      </c>
      <c r="N3723" s="2" t="s">
        <v>3759</v>
      </c>
    </row>
    <row r="3724" spans="2:14" x14ac:dyDescent="0.25">
      <c r="B3724" s="2" t="s">
        <v>3791</v>
      </c>
      <c r="C3724" s="2" t="s">
        <v>3792</v>
      </c>
      <c r="D3724" s="2" t="s">
        <v>16</v>
      </c>
      <c r="E3724" s="2" t="s">
        <v>17</v>
      </c>
      <c r="F3724" s="2" t="s">
        <v>18</v>
      </c>
      <c r="G3724" s="2" t="s">
        <v>19</v>
      </c>
      <c r="H3724" s="2" t="s">
        <v>3788</v>
      </c>
      <c r="I3724" s="2">
        <v>280</v>
      </c>
      <c r="J3724" s="2">
        <v>0</v>
      </c>
      <c r="K3724" s="2" t="s">
        <v>3793</v>
      </c>
      <c r="L3724" s="3">
        <v>44958</v>
      </c>
      <c r="M3724" s="3">
        <v>46569</v>
      </c>
      <c r="N3724" s="2" t="s">
        <v>3759</v>
      </c>
    </row>
    <row r="3725" spans="2:14" x14ac:dyDescent="0.25">
      <c r="B3725" s="2" t="s">
        <v>3791</v>
      </c>
      <c r="C3725" s="2" t="s">
        <v>3792</v>
      </c>
      <c r="D3725" s="2" t="s">
        <v>16</v>
      </c>
      <c r="E3725" s="2" t="s">
        <v>17</v>
      </c>
      <c r="F3725" s="2" t="s">
        <v>18</v>
      </c>
      <c r="G3725" s="2" t="s">
        <v>19</v>
      </c>
      <c r="H3725" s="2" t="s">
        <v>3788</v>
      </c>
      <c r="I3725" s="2">
        <v>280</v>
      </c>
      <c r="J3725" s="2">
        <v>0</v>
      </c>
      <c r="K3725" s="2" t="s">
        <v>3794</v>
      </c>
      <c r="L3725" s="3">
        <v>44958</v>
      </c>
      <c r="M3725" s="3">
        <v>46569</v>
      </c>
      <c r="N3725" s="2" t="s">
        <v>3759</v>
      </c>
    </row>
    <row r="3726" spans="2:14" x14ac:dyDescent="0.25">
      <c r="B3726" s="2" t="s">
        <v>3791</v>
      </c>
      <c r="C3726" s="2" t="s">
        <v>3792</v>
      </c>
      <c r="D3726" s="2" t="s">
        <v>16</v>
      </c>
      <c r="E3726" s="2" t="s">
        <v>17</v>
      </c>
      <c r="F3726" s="2" t="s">
        <v>18</v>
      </c>
      <c r="G3726" s="2" t="s">
        <v>19</v>
      </c>
      <c r="H3726" s="2" t="s">
        <v>3788</v>
      </c>
      <c r="I3726" s="2">
        <v>280</v>
      </c>
      <c r="J3726" s="2">
        <v>0</v>
      </c>
      <c r="K3726" s="2" t="s">
        <v>3795</v>
      </c>
      <c r="L3726" s="3">
        <v>44958</v>
      </c>
      <c r="M3726" s="3">
        <v>46631</v>
      </c>
      <c r="N3726" s="2" t="s">
        <v>3759</v>
      </c>
    </row>
    <row r="3727" spans="2:14" x14ac:dyDescent="0.25">
      <c r="B3727" s="2" t="s">
        <v>3791</v>
      </c>
      <c r="C3727" s="2" t="s">
        <v>3792</v>
      </c>
      <c r="D3727" s="2" t="s">
        <v>16</v>
      </c>
      <c r="E3727" s="2" t="s">
        <v>17</v>
      </c>
      <c r="F3727" s="2" t="s">
        <v>18</v>
      </c>
      <c r="G3727" s="2" t="s">
        <v>19</v>
      </c>
      <c r="H3727" s="2" t="s">
        <v>3788</v>
      </c>
      <c r="I3727" s="2">
        <v>280</v>
      </c>
      <c r="J3727" s="2">
        <v>0</v>
      </c>
      <c r="K3727" s="2" t="s">
        <v>3796</v>
      </c>
      <c r="L3727" s="3">
        <v>46077</v>
      </c>
      <c r="M3727" s="3">
        <v>46997</v>
      </c>
      <c r="N3727" s="2" t="s">
        <v>3759</v>
      </c>
    </row>
    <row r="3728" spans="2:14" x14ac:dyDescent="0.25">
      <c r="B3728" s="2" t="s">
        <v>3797</v>
      </c>
      <c r="C3728" s="2" t="s">
        <v>3798</v>
      </c>
      <c r="D3728" s="2" t="s">
        <v>16</v>
      </c>
      <c r="E3728" s="2" t="s">
        <v>17</v>
      </c>
      <c r="F3728" s="2" t="s">
        <v>18</v>
      </c>
      <c r="G3728" s="2" t="s">
        <v>19</v>
      </c>
      <c r="H3728" s="2" t="s">
        <v>3788</v>
      </c>
      <c r="I3728" s="2">
        <v>205</v>
      </c>
      <c r="J3728" s="2">
        <v>205</v>
      </c>
      <c r="K3728" s="2" t="s">
        <v>3799</v>
      </c>
      <c r="L3728" s="3">
        <v>44958</v>
      </c>
      <c r="M3728" s="3">
        <v>46692</v>
      </c>
      <c r="N3728" s="2" t="s">
        <v>3759</v>
      </c>
    </row>
    <row r="3729" spans="2:14" x14ac:dyDescent="0.25">
      <c r="B3729" s="2" t="s">
        <v>3797</v>
      </c>
      <c r="C3729" s="2" t="s">
        <v>3798</v>
      </c>
      <c r="D3729" s="2" t="s">
        <v>16</v>
      </c>
      <c r="E3729" s="2" t="s">
        <v>142</v>
      </c>
      <c r="F3729" s="2" t="s">
        <v>18</v>
      </c>
      <c r="G3729" s="2" t="s">
        <v>19</v>
      </c>
      <c r="H3729" s="2" t="s">
        <v>3788</v>
      </c>
      <c r="I3729" s="2">
        <v>205</v>
      </c>
      <c r="J3729" s="2">
        <v>0</v>
      </c>
      <c r="K3729" s="2" t="s">
        <v>3799</v>
      </c>
      <c r="L3729" s="3">
        <v>44958</v>
      </c>
      <c r="M3729" s="3">
        <v>46692</v>
      </c>
      <c r="N3729" s="2" t="s">
        <v>3759</v>
      </c>
    </row>
    <row r="3730" spans="2:14" x14ac:dyDescent="0.25">
      <c r="B3730" s="2" t="s">
        <v>3800</v>
      </c>
      <c r="C3730" s="2" t="s">
        <v>3801</v>
      </c>
      <c r="D3730" s="2" t="s">
        <v>16</v>
      </c>
      <c r="E3730" s="2" t="s">
        <v>17</v>
      </c>
      <c r="F3730" s="2" t="s">
        <v>18</v>
      </c>
      <c r="G3730" s="2" t="s">
        <v>19</v>
      </c>
      <c r="H3730" s="2" t="s">
        <v>3802</v>
      </c>
      <c r="I3730" s="2">
        <v>212</v>
      </c>
      <c r="J3730" s="2">
        <v>0</v>
      </c>
      <c r="K3730" s="2">
        <v>24053103</v>
      </c>
      <c r="L3730" s="3">
        <v>45699</v>
      </c>
      <c r="M3730" s="3">
        <v>47209</v>
      </c>
      <c r="N3730" s="2" t="s">
        <v>504</v>
      </c>
    </row>
    <row r="3731" spans="2:14" x14ac:dyDescent="0.25">
      <c r="B3731" s="2" t="s">
        <v>3800</v>
      </c>
      <c r="C3731" s="2" t="s">
        <v>3801</v>
      </c>
      <c r="D3731" s="2" t="s">
        <v>16</v>
      </c>
      <c r="E3731" s="2" t="s">
        <v>17</v>
      </c>
      <c r="F3731" s="2" t="s">
        <v>18</v>
      </c>
      <c r="G3731" s="2" t="s">
        <v>19</v>
      </c>
      <c r="H3731" s="2" t="s">
        <v>3802</v>
      </c>
      <c r="I3731" s="2">
        <v>212</v>
      </c>
      <c r="J3731" s="2">
        <v>0</v>
      </c>
      <c r="K3731" s="2">
        <v>25030702</v>
      </c>
      <c r="L3731" s="3">
        <v>45727</v>
      </c>
      <c r="M3731" s="3">
        <v>47515</v>
      </c>
      <c r="N3731" s="2" t="s">
        <v>504</v>
      </c>
    </row>
    <row r="3732" spans="2:14" x14ac:dyDescent="0.25">
      <c r="B3732" s="2" t="s">
        <v>3800</v>
      </c>
      <c r="C3732" s="2" t="s">
        <v>3801</v>
      </c>
      <c r="D3732" s="2" t="s">
        <v>16</v>
      </c>
      <c r="E3732" s="2" t="s">
        <v>17</v>
      </c>
      <c r="F3732" s="2" t="s">
        <v>18</v>
      </c>
      <c r="G3732" s="2" t="s">
        <v>19</v>
      </c>
      <c r="H3732" s="2" t="s">
        <v>3802</v>
      </c>
      <c r="I3732" s="2">
        <v>212</v>
      </c>
      <c r="J3732" s="2">
        <v>212</v>
      </c>
      <c r="K3732" s="2">
        <v>25042905</v>
      </c>
      <c r="L3732" s="3">
        <v>45791</v>
      </c>
      <c r="M3732" s="3">
        <v>47543</v>
      </c>
      <c r="N3732" s="2" t="s">
        <v>504</v>
      </c>
    </row>
    <row r="3733" spans="2:14" x14ac:dyDescent="0.25">
      <c r="B3733" s="2" t="s">
        <v>3803</v>
      </c>
      <c r="C3733" s="2" t="s">
        <v>3804</v>
      </c>
      <c r="D3733" s="2" t="s">
        <v>16</v>
      </c>
      <c r="E3733" s="2" t="s">
        <v>17</v>
      </c>
      <c r="F3733" s="2" t="s">
        <v>18</v>
      </c>
      <c r="G3733" s="2" t="s">
        <v>19</v>
      </c>
      <c r="H3733" s="2" t="s">
        <v>3802</v>
      </c>
      <c r="I3733" s="2">
        <v>236</v>
      </c>
      <c r="J3733" s="2">
        <v>236</v>
      </c>
      <c r="K3733" s="2">
        <v>23030918</v>
      </c>
      <c r="L3733" s="3">
        <v>45699</v>
      </c>
      <c r="M3733" s="3">
        <v>46784</v>
      </c>
      <c r="N3733" s="2" t="s">
        <v>504</v>
      </c>
    </row>
    <row r="3734" spans="2:14" x14ac:dyDescent="0.25">
      <c r="B3734" s="2" t="s">
        <v>3803</v>
      </c>
      <c r="C3734" s="2" t="s">
        <v>3804</v>
      </c>
      <c r="D3734" s="2" t="s">
        <v>16</v>
      </c>
      <c r="E3734" s="2" t="s">
        <v>17</v>
      </c>
      <c r="F3734" s="2" t="s">
        <v>18</v>
      </c>
      <c r="G3734" s="2" t="s">
        <v>19</v>
      </c>
      <c r="H3734" s="2" t="s">
        <v>3802</v>
      </c>
      <c r="I3734" s="2">
        <v>236</v>
      </c>
      <c r="J3734" s="2">
        <v>0</v>
      </c>
      <c r="K3734" s="2">
        <v>25030702</v>
      </c>
      <c r="L3734" s="3">
        <v>45727</v>
      </c>
      <c r="M3734" s="3">
        <v>47515</v>
      </c>
      <c r="N3734" s="2" t="s">
        <v>504</v>
      </c>
    </row>
    <row r="3735" spans="2:14" x14ac:dyDescent="0.25">
      <c r="B3735" s="2" t="s">
        <v>3805</v>
      </c>
      <c r="C3735" s="2" t="s">
        <v>3806</v>
      </c>
      <c r="D3735" s="2" t="s">
        <v>16</v>
      </c>
      <c r="E3735" s="2" t="s">
        <v>17</v>
      </c>
      <c r="F3735" s="2" t="s">
        <v>18</v>
      </c>
      <c r="G3735" s="2" t="s">
        <v>19</v>
      </c>
      <c r="H3735" s="2" t="s">
        <v>3802</v>
      </c>
      <c r="I3735" s="2">
        <v>33</v>
      </c>
      <c r="J3735" s="2">
        <v>33</v>
      </c>
      <c r="K3735" s="2">
        <v>23030917</v>
      </c>
      <c r="L3735" s="3">
        <v>44958</v>
      </c>
      <c r="M3735" s="3">
        <v>46784</v>
      </c>
      <c r="N3735" s="2" t="s">
        <v>504</v>
      </c>
    </row>
    <row r="3736" spans="2:14" x14ac:dyDescent="0.25">
      <c r="B3736" s="2" t="s">
        <v>3807</v>
      </c>
      <c r="C3736" s="2" t="s">
        <v>3808</v>
      </c>
      <c r="D3736" s="2" t="s">
        <v>41</v>
      </c>
      <c r="E3736" s="2" t="s">
        <v>17</v>
      </c>
      <c r="F3736" s="2" t="s">
        <v>18</v>
      </c>
      <c r="G3736" s="2" t="s">
        <v>90</v>
      </c>
      <c r="H3736" s="2" t="s">
        <v>3809</v>
      </c>
      <c r="I3736" s="2">
        <v>0</v>
      </c>
      <c r="J3736" s="2">
        <v>0</v>
      </c>
      <c r="K3736" s="2" t="s">
        <v>3810</v>
      </c>
      <c r="L3736" s="3">
        <v>44958</v>
      </c>
      <c r="M3736" s="3">
        <v>46296</v>
      </c>
      <c r="N3736" s="2" t="s">
        <v>1586</v>
      </c>
    </row>
    <row r="3737" spans="2:14" x14ac:dyDescent="0.25">
      <c r="B3737" s="2" t="s">
        <v>3811</v>
      </c>
      <c r="C3737" s="2" t="s">
        <v>342</v>
      </c>
      <c r="D3737" s="2" t="s">
        <v>16</v>
      </c>
      <c r="E3737" s="2" t="s">
        <v>75</v>
      </c>
      <c r="F3737" s="2" t="s">
        <v>18</v>
      </c>
      <c r="G3737" s="2" t="s">
        <v>19</v>
      </c>
      <c r="H3737" s="2" t="s">
        <v>343</v>
      </c>
      <c r="I3737" s="2">
        <v>22431</v>
      </c>
      <c r="J3737" s="2">
        <v>0</v>
      </c>
      <c r="K3737" s="2">
        <v>210110</v>
      </c>
      <c r="L3737" s="3">
        <v>46056</v>
      </c>
      <c r="M3737" s="3">
        <v>46082</v>
      </c>
      <c r="N3737" s="2" t="s">
        <v>125</v>
      </c>
    </row>
    <row r="3738" spans="2:14" x14ac:dyDescent="0.25">
      <c r="B3738" s="2" t="s">
        <v>3811</v>
      </c>
      <c r="C3738" s="2" t="s">
        <v>342</v>
      </c>
      <c r="D3738" s="2" t="s">
        <v>16</v>
      </c>
      <c r="E3738" s="2" t="s">
        <v>17</v>
      </c>
      <c r="F3738" s="2" t="s">
        <v>18</v>
      </c>
      <c r="G3738" s="2" t="s">
        <v>19</v>
      </c>
      <c r="H3738" s="2" t="s">
        <v>343</v>
      </c>
      <c r="I3738" s="2">
        <v>22431</v>
      </c>
      <c r="J3738" s="2">
        <v>0</v>
      </c>
      <c r="K3738" s="2">
        <v>210110</v>
      </c>
      <c r="L3738" s="3">
        <v>46056</v>
      </c>
      <c r="M3738" s="3">
        <v>46082</v>
      </c>
      <c r="N3738" s="2" t="s">
        <v>125</v>
      </c>
    </row>
    <row r="3739" spans="2:14" x14ac:dyDescent="0.25">
      <c r="B3739" s="2" t="s">
        <v>3811</v>
      </c>
      <c r="C3739" s="2" t="s">
        <v>342</v>
      </c>
      <c r="D3739" s="2" t="s">
        <v>16</v>
      </c>
      <c r="E3739" s="2" t="s">
        <v>17</v>
      </c>
      <c r="F3739" s="2" t="s">
        <v>18</v>
      </c>
      <c r="G3739" s="2" t="s">
        <v>19</v>
      </c>
      <c r="H3739" s="2" t="s">
        <v>343</v>
      </c>
      <c r="I3739" s="2">
        <v>22431</v>
      </c>
      <c r="J3739" s="2">
        <v>0</v>
      </c>
      <c r="K3739" s="2" t="s">
        <v>344</v>
      </c>
      <c r="L3739" s="3">
        <v>44958</v>
      </c>
      <c r="M3739" s="3">
        <v>47270</v>
      </c>
      <c r="N3739" s="2" t="s">
        <v>125</v>
      </c>
    </row>
    <row r="3740" spans="2:14" x14ac:dyDescent="0.25">
      <c r="B3740" s="2" t="s">
        <v>3811</v>
      </c>
      <c r="C3740" s="2" t="s">
        <v>342</v>
      </c>
      <c r="D3740" s="2" t="s">
        <v>16</v>
      </c>
      <c r="E3740" s="2" t="s">
        <v>17</v>
      </c>
      <c r="F3740" s="2" t="s">
        <v>18</v>
      </c>
      <c r="G3740" s="2" t="s">
        <v>19</v>
      </c>
      <c r="H3740" s="2" t="s">
        <v>343</v>
      </c>
      <c r="I3740" s="2">
        <v>22431</v>
      </c>
      <c r="J3740" s="2">
        <v>22431</v>
      </c>
      <c r="K3740" s="2" t="s">
        <v>345</v>
      </c>
      <c r="L3740" s="3">
        <v>45857</v>
      </c>
      <c r="M3740" s="3">
        <v>47635</v>
      </c>
      <c r="N3740" s="2" t="s">
        <v>125</v>
      </c>
    </row>
    <row r="3741" spans="2:14" x14ac:dyDescent="0.25">
      <c r="B3741" s="2" t="s">
        <v>3812</v>
      </c>
      <c r="C3741" s="2" t="s">
        <v>347</v>
      </c>
      <c r="D3741" s="2" t="s">
        <v>16</v>
      </c>
      <c r="E3741" s="2" t="s">
        <v>17</v>
      </c>
      <c r="F3741" s="2" t="s">
        <v>18</v>
      </c>
      <c r="G3741" s="2" t="s">
        <v>19</v>
      </c>
      <c r="H3741" s="2" t="s">
        <v>343</v>
      </c>
      <c r="I3741" s="2">
        <v>4481</v>
      </c>
      <c r="J3741" s="2">
        <v>0</v>
      </c>
      <c r="K3741" s="2">
        <v>210725</v>
      </c>
      <c r="L3741" s="3">
        <v>45738</v>
      </c>
      <c r="M3741" s="3">
        <v>46692</v>
      </c>
      <c r="N3741" s="2" t="s">
        <v>125</v>
      </c>
    </row>
    <row r="3742" spans="2:14" x14ac:dyDescent="0.25">
      <c r="B3742" s="2" t="s">
        <v>3812</v>
      </c>
      <c r="C3742" s="2" t="s">
        <v>347</v>
      </c>
      <c r="D3742" s="2" t="s">
        <v>16</v>
      </c>
      <c r="E3742" s="2" t="s">
        <v>17</v>
      </c>
      <c r="F3742" s="2" t="s">
        <v>18</v>
      </c>
      <c r="G3742" s="2" t="s">
        <v>19</v>
      </c>
      <c r="H3742" s="2" t="s">
        <v>343</v>
      </c>
      <c r="I3742" s="2">
        <v>4481</v>
      </c>
      <c r="J3742" s="2">
        <v>0</v>
      </c>
      <c r="K3742" s="2" t="s">
        <v>348</v>
      </c>
      <c r="L3742" s="3">
        <v>44958</v>
      </c>
      <c r="M3742" s="3">
        <v>46935</v>
      </c>
      <c r="N3742" s="2" t="s">
        <v>125</v>
      </c>
    </row>
    <row r="3743" spans="2:14" x14ac:dyDescent="0.25">
      <c r="B3743" s="2" t="s">
        <v>3812</v>
      </c>
      <c r="C3743" s="2" t="s">
        <v>347</v>
      </c>
      <c r="D3743" s="2" t="s">
        <v>16</v>
      </c>
      <c r="E3743" s="2" t="s">
        <v>17</v>
      </c>
      <c r="F3743" s="2" t="s">
        <v>18</v>
      </c>
      <c r="G3743" s="2" t="s">
        <v>19</v>
      </c>
      <c r="H3743" s="2" t="s">
        <v>343</v>
      </c>
      <c r="I3743" s="2">
        <v>4481</v>
      </c>
      <c r="J3743" s="2">
        <v>6</v>
      </c>
      <c r="K3743" s="2" t="s">
        <v>344</v>
      </c>
      <c r="L3743" s="3">
        <v>44958</v>
      </c>
      <c r="M3743" s="3">
        <v>47270</v>
      </c>
      <c r="N3743" s="2" t="s">
        <v>125</v>
      </c>
    </row>
    <row r="3744" spans="2:14" x14ac:dyDescent="0.25">
      <c r="B3744" s="2" t="s">
        <v>3812</v>
      </c>
      <c r="C3744" s="2" t="s">
        <v>347</v>
      </c>
      <c r="D3744" s="2" t="s">
        <v>16</v>
      </c>
      <c r="E3744" s="2" t="s">
        <v>17</v>
      </c>
      <c r="F3744" s="2" t="s">
        <v>18</v>
      </c>
      <c r="G3744" s="2" t="s">
        <v>19</v>
      </c>
      <c r="H3744" s="2" t="s">
        <v>343</v>
      </c>
      <c r="I3744" s="2">
        <v>4481</v>
      </c>
      <c r="J3744" s="2">
        <v>4475</v>
      </c>
      <c r="K3744" s="2" t="s">
        <v>345</v>
      </c>
      <c r="L3744" s="3">
        <v>45857</v>
      </c>
      <c r="M3744" s="3">
        <v>47635</v>
      </c>
      <c r="N3744" s="2" t="s">
        <v>125</v>
      </c>
    </row>
    <row r="3745" spans="2:14" x14ac:dyDescent="0.25">
      <c r="B3745" s="2" t="s">
        <v>3813</v>
      </c>
      <c r="C3745" s="2" t="s">
        <v>3814</v>
      </c>
      <c r="D3745" s="2" t="s">
        <v>16</v>
      </c>
      <c r="E3745" s="2" t="s">
        <v>17</v>
      </c>
      <c r="F3745" s="2" t="s">
        <v>138</v>
      </c>
      <c r="G3745" s="2" t="s">
        <v>138</v>
      </c>
      <c r="H3745" s="2" t="s">
        <v>353</v>
      </c>
      <c r="I3745" s="2">
        <v>2285</v>
      </c>
      <c r="J3745" s="2">
        <v>0</v>
      </c>
      <c r="K3745" s="2">
        <v>0</v>
      </c>
      <c r="L3745" s="3">
        <v>45663</v>
      </c>
      <c r="M3745" s="3">
        <v>47484</v>
      </c>
      <c r="N3745" s="2" t="s">
        <v>355</v>
      </c>
    </row>
    <row r="3746" spans="2:14" x14ac:dyDescent="0.25">
      <c r="B3746" s="2" t="s">
        <v>3813</v>
      </c>
      <c r="C3746" s="2" t="s">
        <v>3814</v>
      </c>
      <c r="D3746" s="2" t="s">
        <v>16</v>
      </c>
      <c r="E3746" s="2" t="s">
        <v>17</v>
      </c>
      <c r="F3746" s="2" t="s">
        <v>138</v>
      </c>
      <c r="G3746" s="2" t="s">
        <v>138</v>
      </c>
      <c r="H3746" s="2" t="s">
        <v>353</v>
      </c>
      <c r="I3746" s="2">
        <v>2285</v>
      </c>
      <c r="J3746" s="2">
        <v>0</v>
      </c>
      <c r="K3746" s="2">
        <v>0</v>
      </c>
      <c r="L3746" s="3">
        <v>45724</v>
      </c>
      <c r="M3746" s="3">
        <v>47515</v>
      </c>
      <c r="N3746" s="2" t="s">
        <v>355</v>
      </c>
    </row>
    <row r="3747" spans="2:14" x14ac:dyDescent="0.25">
      <c r="B3747" s="2" t="s">
        <v>3813</v>
      </c>
      <c r="C3747" s="2" t="s">
        <v>3814</v>
      </c>
      <c r="D3747" s="2" t="s">
        <v>16</v>
      </c>
      <c r="E3747" s="2" t="s">
        <v>17</v>
      </c>
      <c r="F3747" s="2" t="s">
        <v>138</v>
      </c>
      <c r="G3747" s="2" t="s">
        <v>138</v>
      </c>
      <c r="H3747" s="2" t="s">
        <v>353</v>
      </c>
      <c r="I3747" s="2">
        <v>2285</v>
      </c>
      <c r="J3747" s="2">
        <v>0</v>
      </c>
      <c r="K3747" s="2">
        <v>0</v>
      </c>
      <c r="L3747" s="3">
        <v>45724</v>
      </c>
      <c r="M3747" s="3">
        <v>47543</v>
      </c>
      <c r="N3747" s="2" t="s">
        <v>355</v>
      </c>
    </row>
    <row r="3748" spans="2:14" x14ac:dyDescent="0.25">
      <c r="B3748" s="2" t="s">
        <v>3813</v>
      </c>
      <c r="C3748" s="2" t="s">
        <v>3814</v>
      </c>
      <c r="D3748" s="2" t="s">
        <v>16</v>
      </c>
      <c r="E3748" s="2" t="s">
        <v>17</v>
      </c>
      <c r="F3748" s="2" t="s">
        <v>138</v>
      </c>
      <c r="G3748" s="2" t="s">
        <v>138</v>
      </c>
      <c r="H3748" s="2" t="s">
        <v>353</v>
      </c>
      <c r="I3748" s="2">
        <v>2285</v>
      </c>
      <c r="J3748" s="2">
        <v>0</v>
      </c>
      <c r="K3748" s="2">
        <v>0</v>
      </c>
      <c r="L3748" s="3">
        <v>45782</v>
      </c>
      <c r="M3748" s="3">
        <v>47574</v>
      </c>
      <c r="N3748" s="2" t="s">
        <v>355</v>
      </c>
    </row>
    <row r="3749" spans="2:14" x14ac:dyDescent="0.25">
      <c r="B3749" s="2" t="s">
        <v>3813</v>
      </c>
      <c r="C3749" s="2" t="s">
        <v>3814</v>
      </c>
      <c r="D3749" s="2" t="s">
        <v>16</v>
      </c>
      <c r="E3749" s="2" t="s">
        <v>17</v>
      </c>
      <c r="F3749" s="2" t="s">
        <v>138</v>
      </c>
      <c r="G3749" s="2" t="s">
        <v>138</v>
      </c>
      <c r="H3749" s="2" t="s">
        <v>353</v>
      </c>
      <c r="I3749" s="2">
        <v>2285</v>
      </c>
      <c r="J3749" s="2">
        <v>0</v>
      </c>
      <c r="K3749" s="2">
        <v>0</v>
      </c>
      <c r="L3749" s="3">
        <v>45801</v>
      </c>
      <c r="M3749" s="3">
        <v>47604</v>
      </c>
      <c r="N3749" s="2" t="s">
        <v>355</v>
      </c>
    </row>
    <row r="3750" spans="2:14" x14ac:dyDescent="0.25">
      <c r="B3750" s="2" t="s">
        <v>3813</v>
      </c>
      <c r="C3750" s="2" t="s">
        <v>3814</v>
      </c>
      <c r="D3750" s="2" t="s">
        <v>16</v>
      </c>
      <c r="E3750" s="2" t="s">
        <v>17</v>
      </c>
      <c r="F3750" s="2" t="s">
        <v>138</v>
      </c>
      <c r="G3750" s="2" t="s">
        <v>138</v>
      </c>
      <c r="H3750" s="2" t="s">
        <v>353</v>
      </c>
      <c r="I3750" s="2">
        <v>2285</v>
      </c>
      <c r="J3750" s="2">
        <v>0</v>
      </c>
      <c r="K3750" s="2">
        <v>0</v>
      </c>
      <c r="L3750" s="3">
        <v>45906</v>
      </c>
      <c r="M3750" s="3">
        <v>47849</v>
      </c>
      <c r="N3750" s="2" t="s">
        <v>355</v>
      </c>
    </row>
    <row r="3751" spans="2:14" x14ac:dyDescent="0.25">
      <c r="B3751" s="2" t="s">
        <v>3813</v>
      </c>
      <c r="C3751" s="2" t="s">
        <v>3814</v>
      </c>
      <c r="D3751" s="2" t="s">
        <v>16</v>
      </c>
      <c r="E3751" s="2" t="s">
        <v>17</v>
      </c>
      <c r="F3751" s="2" t="s">
        <v>138</v>
      </c>
      <c r="G3751" s="2" t="s">
        <v>138</v>
      </c>
      <c r="H3751" s="2" t="s">
        <v>353</v>
      </c>
      <c r="I3751" s="2">
        <v>2285</v>
      </c>
      <c r="J3751" s="2">
        <v>0</v>
      </c>
      <c r="K3751" s="2">
        <v>0</v>
      </c>
      <c r="L3751" s="3">
        <v>45924</v>
      </c>
      <c r="M3751" s="3">
        <v>47727</v>
      </c>
      <c r="N3751" s="2" t="s">
        <v>355</v>
      </c>
    </row>
    <row r="3752" spans="2:14" x14ac:dyDescent="0.25">
      <c r="B3752" s="2" t="s">
        <v>3813</v>
      </c>
      <c r="C3752" s="2" t="s">
        <v>3814</v>
      </c>
      <c r="D3752" s="2" t="s">
        <v>16</v>
      </c>
      <c r="E3752" s="2" t="s">
        <v>17</v>
      </c>
      <c r="F3752" s="2" t="s">
        <v>138</v>
      </c>
      <c r="G3752" s="2" t="s">
        <v>138</v>
      </c>
      <c r="H3752" s="2" t="s">
        <v>353</v>
      </c>
      <c r="I3752" s="2">
        <v>2285</v>
      </c>
      <c r="J3752" s="2">
        <v>0</v>
      </c>
      <c r="K3752" s="2">
        <v>0</v>
      </c>
      <c r="L3752" s="3">
        <v>45983</v>
      </c>
      <c r="M3752" s="3">
        <v>47788</v>
      </c>
      <c r="N3752" s="2" t="s">
        <v>355</v>
      </c>
    </row>
    <row r="3753" spans="2:14" x14ac:dyDescent="0.25">
      <c r="B3753" s="2" t="s">
        <v>3813</v>
      </c>
      <c r="C3753" s="2" t="s">
        <v>3814</v>
      </c>
      <c r="D3753" s="2" t="s">
        <v>16</v>
      </c>
      <c r="E3753" s="2" t="s">
        <v>17</v>
      </c>
      <c r="F3753" s="2" t="s">
        <v>138</v>
      </c>
      <c r="G3753" s="2" t="s">
        <v>138</v>
      </c>
      <c r="H3753" s="2" t="s">
        <v>353</v>
      </c>
      <c r="I3753" s="2">
        <v>2285</v>
      </c>
      <c r="J3753" s="2">
        <v>0</v>
      </c>
      <c r="K3753" s="2">
        <v>0</v>
      </c>
      <c r="L3753" s="3">
        <v>46007</v>
      </c>
      <c r="M3753" s="3">
        <v>47818</v>
      </c>
      <c r="N3753" s="2" t="s">
        <v>355</v>
      </c>
    </row>
    <row r="3754" spans="2:14" x14ac:dyDescent="0.25">
      <c r="B3754" s="2" t="s">
        <v>3813</v>
      </c>
      <c r="C3754" s="2" t="s">
        <v>3814</v>
      </c>
      <c r="D3754" s="2" t="s">
        <v>16</v>
      </c>
      <c r="E3754" s="2" t="s">
        <v>17</v>
      </c>
      <c r="F3754" s="2" t="s">
        <v>138</v>
      </c>
      <c r="G3754" s="2" t="s">
        <v>138</v>
      </c>
      <c r="H3754" s="2" t="s">
        <v>353</v>
      </c>
      <c r="I3754" s="2">
        <v>2285</v>
      </c>
      <c r="J3754" s="2">
        <v>0</v>
      </c>
      <c r="K3754" s="2">
        <v>0</v>
      </c>
      <c r="L3754" s="3">
        <v>46077</v>
      </c>
      <c r="M3754" s="3">
        <v>47880</v>
      </c>
      <c r="N3754" s="2" t="s">
        <v>355</v>
      </c>
    </row>
    <row r="3755" spans="2:14" x14ac:dyDescent="0.25">
      <c r="B3755" s="2" t="s">
        <v>3813</v>
      </c>
      <c r="C3755" s="2" t="s">
        <v>3814</v>
      </c>
      <c r="D3755" s="2" t="s">
        <v>16</v>
      </c>
      <c r="E3755" s="2" t="s">
        <v>17</v>
      </c>
      <c r="F3755" s="2" t="s">
        <v>138</v>
      </c>
      <c r="G3755" s="2" t="s">
        <v>138</v>
      </c>
      <c r="H3755" s="2" t="s">
        <v>353</v>
      </c>
      <c r="I3755" s="2">
        <v>2285</v>
      </c>
      <c r="J3755" s="2">
        <v>1515</v>
      </c>
      <c r="K3755" s="2">
        <v>0</v>
      </c>
      <c r="L3755" s="3">
        <v>46097</v>
      </c>
      <c r="M3755" s="3">
        <v>47908</v>
      </c>
      <c r="N3755" s="2" t="s">
        <v>355</v>
      </c>
    </row>
    <row r="3756" spans="2:14" x14ac:dyDescent="0.25">
      <c r="B3756" s="2" t="s">
        <v>3813</v>
      </c>
      <c r="C3756" s="2" t="s">
        <v>3814</v>
      </c>
      <c r="D3756" s="2" t="s">
        <v>16</v>
      </c>
      <c r="E3756" s="2" t="s">
        <v>17</v>
      </c>
      <c r="F3756" s="2" t="s">
        <v>138</v>
      </c>
      <c r="G3756" s="2" t="s">
        <v>138</v>
      </c>
      <c r="H3756" s="2" t="s">
        <v>353</v>
      </c>
      <c r="I3756" s="2">
        <v>2285</v>
      </c>
      <c r="J3756" s="2">
        <v>0</v>
      </c>
      <c r="K3756" s="2">
        <v>32025</v>
      </c>
      <c r="L3756" s="3">
        <v>45741</v>
      </c>
      <c r="M3756" s="3">
        <v>47543</v>
      </c>
      <c r="N3756" s="2" t="s">
        <v>355</v>
      </c>
    </row>
    <row r="3757" spans="2:14" x14ac:dyDescent="0.25">
      <c r="B3757" s="2" t="s">
        <v>3813</v>
      </c>
      <c r="C3757" s="2" t="s">
        <v>3814</v>
      </c>
      <c r="D3757" s="2" t="s">
        <v>16</v>
      </c>
      <c r="E3757" s="2" t="s">
        <v>17</v>
      </c>
      <c r="F3757" s="2" t="s">
        <v>138</v>
      </c>
      <c r="G3757" s="2" t="s">
        <v>138</v>
      </c>
      <c r="H3757" s="2" t="s">
        <v>353</v>
      </c>
      <c r="I3757" s="2">
        <v>2285</v>
      </c>
      <c r="J3757" s="2">
        <v>0</v>
      </c>
      <c r="K3757" s="2">
        <v>82025</v>
      </c>
      <c r="L3757" s="3">
        <v>45887</v>
      </c>
      <c r="M3757" s="3">
        <v>47696</v>
      </c>
      <c r="N3757" s="2" t="s">
        <v>355</v>
      </c>
    </row>
    <row r="3758" spans="2:14" x14ac:dyDescent="0.25">
      <c r="B3758" s="2" t="s">
        <v>3813</v>
      </c>
      <c r="C3758" s="2" t="s">
        <v>3814</v>
      </c>
      <c r="D3758" s="2" t="s">
        <v>16</v>
      </c>
      <c r="E3758" s="2" t="s">
        <v>17</v>
      </c>
      <c r="F3758" s="2" t="s">
        <v>138</v>
      </c>
      <c r="G3758" s="2" t="s">
        <v>138</v>
      </c>
      <c r="H3758" s="2" t="s">
        <v>353</v>
      </c>
      <c r="I3758" s="2">
        <v>2285</v>
      </c>
      <c r="J3758" s="2">
        <v>770</v>
      </c>
      <c r="K3758" s="2" t="s">
        <v>3815</v>
      </c>
      <c r="L3758" s="3">
        <v>46095</v>
      </c>
      <c r="M3758" s="3">
        <v>47908</v>
      </c>
      <c r="N3758" s="2" t="s">
        <v>355</v>
      </c>
    </row>
    <row r="3759" spans="2:14" x14ac:dyDescent="0.25">
      <c r="B3759" s="2" t="s">
        <v>3813</v>
      </c>
      <c r="C3759" s="2" t="s">
        <v>3814</v>
      </c>
      <c r="D3759" s="2" t="s">
        <v>16</v>
      </c>
      <c r="E3759" s="2" t="s">
        <v>142</v>
      </c>
      <c r="F3759" s="2" t="s">
        <v>138</v>
      </c>
      <c r="G3759" s="2" t="s">
        <v>138</v>
      </c>
      <c r="H3759" s="2" t="s">
        <v>353</v>
      </c>
      <c r="I3759" s="2">
        <v>2285</v>
      </c>
      <c r="J3759" s="2">
        <v>0</v>
      </c>
      <c r="K3759" s="2">
        <v>0</v>
      </c>
      <c r="L3759" s="3">
        <v>45663</v>
      </c>
      <c r="M3759" s="3">
        <v>47484</v>
      </c>
      <c r="N3759" s="2" t="s">
        <v>355</v>
      </c>
    </row>
    <row r="3760" spans="2:14" x14ac:dyDescent="0.25">
      <c r="B3760" s="2" t="s">
        <v>3813</v>
      </c>
      <c r="C3760" s="2" t="s">
        <v>3814</v>
      </c>
      <c r="D3760" s="2" t="s">
        <v>16</v>
      </c>
      <c r="E3760" s="2" t="s">
        <v>142</v>
      </c>
      <c r="F3760" s="2" t="s">
        <v>138</v>
      </c>
      <c r="G3760" s="2" t="s">
        <v>138</v>
      </c>
      <c r="H3760" s="2" t="s">
        <v>353</v>
      </c>
      <c r="I3760" s="2">
        <v>2285</v>
      </c>
      <c r="J3760" s="2">
        <v>0</v>
      </c>
      <c r="K3760" s="2">
        <v>0</v>
      </c>
      <c r="L3760" s="3">
        <v>45724</v>
      </c>
      <c r="M3760" s="3">
        <v>47543</v>
      </c>
      <c r="N3760" s="2" t="s">
        <v>355</v>
      </c>
    </row>
    <row r="3761" spans="2:14" x14ac:dyDescent="0.25">
      <c r="B3761" s="2" t="s">
        <v>3813</v>
      </c>
      <c r="C3761" s="2" t="s">
        <v>3814</v>
      </c>
      <c r="D3761" s="2" t="s">
        <v>16</v>
      </c>
      <c r="E3761" s="2" t="s">
        <v>142</v>
      </c>
      <c r="F3761" s="2" t="s">
        <v>138</v>
      </c>
      <c r="G3761" s="2" t="s">
        <v>138</v>
      </c>
      <c r="H3761" s="2" t="s">
        <v>353</v>
      </c>
      <c r="I3761" s="2">
        <v>2285</v>
      </c>
      <c r="J3761" s="2">
        <v>0</v>
      </c>
      <c r="K3761" s="2">
        <v>32025</v>
      </c>
      <c r="L3761" s="3">
        <v>45741</v>
      </c>
      <c r="M3761" s="3">
        <v>47543</v>
      </c>
      <c r="N3761" s="2" t="s">
        <v>355</v>
      </c>
    </row>
    <row r="3762" spans="2:14" x14ac:dyDescent="0.25">
      <c r="B3762" s="2" t="s">
        <v>3816</v>
      </c>
      <c r="C3762" s="2" t="s">
        <v>3817</v>
      </c>
      <c r="D3762" s="2" t="s">
        <v>16</v>
      </c>
      <c r="E3762" s="2" t="s">
        <v>17</v>
      </c>
      <c r="F3762" s="2" t="s">
        <v>138</v>
      </c>
      <c r="G3762" s="2" t="s">
        <v>138</v>
      </c>
      <c r="H3762" s="2" t="s">
        <v>353</v>
      </c>
      <c r="I3762" s="2">
        <v>507</v>
      </c>
      <c r="J3762" s="2">
        <v>0</v>
      </c>
      <c r="K3762" s="2">
        <v>0</v>
      </c>
      <c r="L3762" s="3">
        <v>44958</v>
      </c>
      <c r="M3762" s="3">
        <v>47849</v>
      </c>
      <c r="N3762" s="2" t="s">
        <v>355</v>
      </c>
    </row>
    <row r="3763" spans="2:14" x14ac:dyDescent="0.25">
      <c r="B3763" s="2" t="s">
        <v>3816</v>
      </c>
      <c r="C3763" s="2" t="s">
        <v>3817</v>
      </c>
      <c r="D3763" s="2" t="s">
        <v>16</v>
      </c>
      <c r="E3763" s="2" t="s">
        <v>17</v>
      </c>
      <c r="F3763" s="2" t="s">
        <v>138</v>
      </c>
      <c r="G3763" s="2" t="s">
        <v>138</v>
      </c>
      <c r="H3763" s="2" t="s">
        <v>353</v>
      </c>
      <c r="I3763" s="2">
        <v>507</v>
      </c>
      <c r="J3763" s="2">
        <v>0</v>
      </c>
      <c r="K3763" s="2">
        <v>0</v>
      </c>
      <c r="L3763" s="3">
        <v>45724</v>
      </c>
      <c r="M3763" s="3">
        <v>47543</v>
      </c>
      <c r="N3763" s="2" t="s">
        <v>355</v>
      </c>
    </row>
    <row r="3764" spans="2:14" x14ac:dyDescent="0.25">
      <c r="B3764" s="2" t="s">
        <v>3816</v>
      </c>
      <c r="C3764" s="2" t="s">
        <v>3817</v>
      </c>
      <c r="D3764" s="2" t="s">
        <v>16</v>
      </c>
      <c r="E3764" s="2" t="s">
        <v>17</v>
      </c>
      <c r="F3764" s="2" t="s">
        <v>138</v>
      </c>
      <c r="G3764" s="2" t="s">
        <v>138</v>
      </c>
      <c r="H3764" s="2" t="s">
        <v>353</v>
      </c>
      <c r="I3764" s="2">
        <v>507</v>
      </c>
      <c r="J3764" s="2">
        <v>0</v>
      </c>
      <c r="K3764" s="2">
        <v>0</v>
      </c>
      <c r="L3764" s="3">
        <v>45924</v>
      </c>
      <c r="M3764" s="3">
        <v>47665</v>
      </c>
      <c r="N3764" s="2" t="s">
        <v>355</v>
      </c>
    </row>
    <row r="3765" spans="2:14" x14ac:dyDescent="0.25">
      <c r="B3765" s="2" t="s">
        <v>3816</v>
      </c>
      <c r="C3765" s="2" t="s">
        <v>3817</v>
      </c>
      <c r="D3765" s="2" t="s">
        <v>16</v>
      </c>
      <c r="E3765" s="2" t="s">
        <v>17</v>
      </c>
      <c r="F3765" s="2" t="s">
        <v>138</v>
      </c>
      <c r="G3765" s="2" t="s">
        <v>138</v>
      </c>
      <c r="H3765" s="2" t="s">
        <v>353</v>
      </c>
      <c r="I3765" s="2">
        <v>507</v>
      </c>
      <c r="J3765" s="2">
        <v>0</v>
      </c>
      <c r="K3765" s="2">
        <v>0</v>
      </c>
      <c r="L3765" s="3">
        <v>46007</v>
      </c>
      <c r="M3765" s="3">
        <v>47818</v>
      </c>
      <c r="N3765" s="2" t="s">
        <v>355</v>
      </c>
    </row>
    <row r="3766" spans="2:14" x14ac:dyDescent="0.25">
      <c r="B3766" s="2" t="s">
        <v>3816</v>
      </c>
      <c r="C3766" s="2" t="s">
        <v>3817</v>
      </c>
      <c r="D3766" s="2" t="s">
        <v>16</v>
      </c>
      <c r="E3766" s="2" t="s">
        <v>17</v>
      </c>
      <c r="F3766" s="2" t="s">
        <v>138</v>
      </c>
      <c r="G3766" s="2" t="s">
        <v>138</v>
      </c>
      <c r="H3766" s="2" t="s">
        <v>353</v>
      </c>
      <c r="I3766" s="2">
        <v>507</v>
      </c>
      <c r="J3766" s="2">
        <v>0</v>
      </c>
      <c r="K3766" s="2">
        <v>32025</v>
      </c>
      <c r="L3766" s="3">
        <v>45741</v>
      </c>
      <c r="M3766" s="3">
        <v>47543</v>
      </c>
      <c r="N3766" s="2" t="s">
        <v>355</v>
      </c>
    </row>
    <row r="3767" spans="2:14" x14ac:dyDescent="0.25">
      <c r="B3767" s="2" t="s">
        <v>3816</v>
      </c>
      <c r="C3767" s="2" t="s">
        <v>3817</v>
      </c>
      <c r="D3767" s="2" t="s">
        <v>16</v>
      </c>
      <c r="E3767" s="2" t="s">
        <v>17</v>
      </c>
      <c r="F3767" s="2" t="s">
        <v>138</v>
      </c>
      <c r="G3767" s="2" t="s">
        <v>138</v>
      </c>
      <c r="H3767" s="2" t="s">
        <v>353</v>
      </c>
      <c r="I3767" s="2">
        <v>507</v>
      </c>
      <c r="J3767" s="2">
        <v>0</v>
      </c>
      <c r="K3767" s="2">
        <v>82025</v>
      </c>
      <c r="L3767" s="3">
        <v>45887</v>
      </c>
      <c r="M3767" s="3">
        <v>47696</v>
      </c>
      <c r="N3767" s="2" t="s">
        <v>355</v>
      </c>
    </row>
    <row r="3768" spans="2:14" x14ac:dyDescent="0.25">
      <c r="B3768" s="2" t="s">
        <v>3816</v>
      </c>
      <c r="C3768" s="2" t="s">
        <v>3817</v>
      </c>
      <c r="D3768" s="2" t="s">
        <v>16</v>
      </c>
      <c r="E3768" s="2" t="s">
        <v>17</v>
      </c>
      <c r="F3768" s="2" t="s">
        <v>138</v>
      </c>
      <c r="G3768" s="2" t="s">
        <v>138</v>
      </c>
      <c r="H3768" s="2" t="s">
        <v>353</v>
      </c>
      <c r="I3768" s="2">
        <v>507</v>
      </c>
      <c r="J3768" s="2">
        <v>507</v>
      </c>
      <c r="K3768" s="2" t="s">
        <v>3815</v>
      </c>
      <c r="L3768" s="3">
        <v>46095</v>
      </c>
      <c r="M3768" s="3">
        <v>47908</v>
      </c>
      <c r="N3768" s="2" t="s">
        <v>355</v>
      </c>
    </row>
    <row r="3769" spans="2:14" x14ac:dyDescent="0.25">
      <c r="B3769" s="2" t="s">
        <v>3816</v>
      </c>
      <c r="C3769" s="2" t="s">
        <v>3817</v>
      </c>
      <c r="D3769" s="2" t="s">
        <v>16</v>
      </c>
      <c r="E3769" s="2" t="s">
        <v>181</v>
      </c>
      <c r="F3769" s="2" t="s">
        <v>138</v>
      </c>
      <c r="G3769" s="2" t="s">
        <v>138</v>
      </c>
      <c r="H3769" s="2" t="s">
        <v>353</v>
      </c>
      <c r="I3769" s="2">
        <v>507</v>
      </c>
      <c r="J3769" s="2">
        <v>0</v>
      </c>
      <c r="K3769" s="2">
        <v>0</v>
      </c>
      <c r="L3769" s="3">
        <v>44958</v>
      </c>
      <c r="M3769" s="3">
        <v>47849</v>
      </c>
      <c r="N3769" s="2" t="s">
        <v>355</v>
      </c>
    </row>
    <row r="3770" spans="2:14" x14ac:dyDescent="0.25">
      <c r="B3770" s="2" t="s">
        <v>3818</v>
      </c>
      <c r="C3770" s="2" t="s">
        <v>3819</v>
      </c>
      <c r="D3770" s="2" t="s">
        <v>16</v>
      </c>
      <c r="E3770" s="2" t="s">
        <v>17</v>
      </c>
      <c r="F3770" s="2" t="s">
        <v>18</v>
      </c>
      <c r="G3770" s="2" t="s">
        <v>19</v>
      </c>
      <c r="H3770" s="2" t="s">
        <v>3820</v>
      </c>
      <c r="I3770" s="2">
        <v>0</v>
      </c>
      <c r="J3770" s="2">
        <v>0</v>
      </c>
      <c r="K3770" s="2">
        <v>14128</v>
      </c>
      <c r="L3770" s="3">
        <v>45953</v>
      </c>
      <c r="M3770" s="3">
        <v>47515</v>
      </c>
      <c r="N3770" s="2" t="s">
        <v>3821</v>
      </c>
    </row>
    <row r="3771" spans="2:14" x14ac:dyDescent="0.25">
      <c r="B3771" s="2" t="s">
        <v>3818</v>
      </c>
      <c r="C3771" s="2" t="s">
        <v>3819</v>
      </c>
      <c r="D3771" s="2" t="s">
        <v>16</v>
      </c>
      <c r="E3771" s="2" t="s">
        <v>17</v>
      </c>
      <c r="F3771" s="2" t="s">
        <v>18</v>
      </c>
      <c r="G3771" s="2" t="s">
        <v>19</v>
      </c>
      <c r="H3771" s="2" t="s">
        <v>3820</v>
      </c>
      <c r="I3771" s="2">
        <v>0</v>
      </c>
      <c r="J3771" s="2">
        <v>0</v>
      </c>
      <c r="K3771" s="2">
        <v>14135</v>
      </c>
      <c r="L3771" s="3">
        <v>45960</v>
      </c>
      <c r="M3771" s="3">
        <v>47515</v>
      </c>
      <c r="N3771" s="2" t="s">
        <v>3821</v>
      </c>
    </row>
    <row r="3772" spans="2:14" x14ac:dyDescent="0.25">
      <c r="B3772" s="2" t="s">
        <v>3818</v>
      </c>
      <c r="C3772" s="2" t="s">
        <v>3819</v>
      </c>
      <c r="D3772" s="2" t="s">
        <v>16</v>
      </c>
      <c r="E3772" s="2" t="s">
        <v>17</v>
      </c>
      <c r="F3772" s="2" t="s">
        <v>18</v>
      </c>
      <c r="G3772" s="2" t="s">
        <v>19</v>
      </c>
      <c r="H3772" s="2" t="s">
        <v>3820</v>
      </c>
      <c r="I3772" s="2">
        <v>0</v>
      </c>
      <c r="J3772" s="2">
        <v>0</v>
      </c>
      <c r="K3772" s="2">
        <v>14139</v>
      </c>
      <c r="L3772" s="3">
        <v>45960</v>
      </c>
      <c r="M3772" s="3">
        <v>47635</v>
      </c>
      <c r="N3772" s="2" t="s">
        <v>3821</v>
      </c>
    </row>
    <row r="3773" spans="2:14" x14ac:dyDescent="0.25">
      <c r="B3773" s="2" t="s">
        <v>3818</v>
      </c>
      <c r="C3773" s="2" t="s">
        <v>3819</v>
      </c>
      <c r="D3773" s="2" t="s">
        <v>16</v>
      </c>
      <c r="E3773" s="2" t="s">
        <v>142</v>
      </c>
      <c r="F3773" s="2" t="s">
        <v>18</v>
      </c>
      <c r="G3773" s="2" t="s">
        <v>19</v>
      </c>
      <c r="H3773" s="2" t="s">
        <v>3820</v>
      </c>
      <c r="I3773" s="2">
        <v>0</v>
      </c>
      <c r="J3773" s="2">
        <v>0</v>
      </c>
      <c r="K3773" s="2">
        <v>14128</v>
      </c>
      <c r="L3773" s="3">
        <v>45953</v>
      </c>
      <c r="M3773" s="3">
        <v>47515</v>
      </c>
      <c r="N3773" s="2" t="s">
        <v>3821</v>
      </c>
    </row>
    <row r="3774" spans="2:14" x14ac:dyDescent="0.25">
      <c r="B3774" s="2" t="s">
        <v>3822</v>
      </c>
      <c r="C3774" s="2" t="s">
        <v>3823</v>
      </c>
      <c r="D3774" s="2" t="s">
        <v>16</v>
      </c>
      <c r="E3774" s="2" t="s">
        <v>17</v>
      </c>
      <c r="F3774" s="2" t="s">
        <v>18</v>
      </c>
      <c r="G3774" s="2" t="s">
        <v>19</v>
      </c>
      <c r="H3774" s="2" t="s">
        <v>3820</v>
      </c>
      <c r="I3774" s="2">
        <v>0</v>
      </c>
      <c r="J3774" s="2">
        <v>0</v>
      </c>
      <c r="K3774" s="2">
        <v>14137</v>
      </c>
      <c r="L3774" s="3">
        <v>45953</v>
      </c>
      <c r="M3774" s="3">
        <v>47574</v>
      </c>
      <c r="N3774" s="2" t="s">
        <v>3821</v>
      </c>
    </row>
    <row r="3775" spans="2:14" x14ac:dyDescent="0.25">
      <c r="B3775" s="2" t="s">
        <v>3822</v>
      </c>
      <c r="C3775" s="2" t="s">
        <v>3823</v>
      </c>
      <c r="D3775" s="2" t="s">
        <v>16</v>
      </c>
      <c r="E3775" s="2" t="s">
        <v>142</v>
      </c>
      <c r="F3775" s="2" t="s">
        <v>18</v>
      </c>
      <c r="G3775" s="2" t="s">
        <v>19</v>
      </c>
      <c r="H3775" s="2" t="s">
        <v>3820</v>
      </c>
      <c r="I3775" s="2">
        <v>0</v>
      </c>
      <c r="J3775" s="2">
        <v>0</v>
      </c>
      <c r="K3775" s="2">
        <v>14137</v>
      </c>
      <c r="L3775" s="3">
        <v>45953</v>
      </c>
      <c r="M3775" s="3">
        <v>47574</v>
      </c>
      <c r="N3775" s="2" t="s">
        <v>3821</v>
      </c>
    </row>
    <row r="3776" spans="2:14" x14ac:dyDescent="0.25">
      <c r="B3776" s="2" t="s">
        <v>3824</v>
      </c>
      <c r="C3776" s="2" t="s">
        <v>3825</v>
      </c>
      <c r="D3776" s="2" t="s">
        <v>16</v>
      </c>
      <c r="E3776" s="2" t="s">
        <v>17</v>
      </c>
      <c r="F3776" s="2" t="s">
        <v>18</v>
      </c>
      <c r="G3776" s="2" t="s">
        <v>19</v>
      </c>
      <c r="H3776" s="2" t="s">
        <v>3826</v>
      </c>
      <c r="I3776" s="2">
        <v>600</v>
      </c>
      <c r="J3776" s="2">
        <v>600</v>
      </c>
      <c r="K3776" s="2">
        <v>2532</v>
      </c>
      <c r="L3776" s="3">
        <v>45922</v>
      </c>
      <c r="M3776" s="3">
        <v>46997</v>
      </c>
      <c r="N3776" s="2" t="s">
        <v>3759</v>
      </c>
    </row>
    <row r="3777" spans="2:14" x14ac:dyDescent="0.25">
      <c r="B3777" s="2" t="s">
        <v>3827</v>
      </c>
      <c r="C3777" s="2" t="s">
        <v>3828</v>
      </c>
      <c r="D3777" s="2" t="s">
        <v>28</v>
      </c>
      <c r="E3777" s="2" t="s">
        <v>17</v>
      </c>
      <c r="F3777" s="2" t="s">
        <v>29</v>
      </c>
      <c r="G3777" s="2" t="s">
        <v>29</v>
      </c>
      <c r="H3777" s="2" t="s">
        <v>3829</v>
      </c>
      <c r="I3777" s="2">
        <v>12</v>
      </c>
      <c r="J3777" s="2">
        <v>12</v>
      </c>
      <c r="K3777" s="2">
        <v>0</v>
      </c>
      <c r="L3777" s="3">
        <v>44958</v>
      </c>
      <c r="M3777" s="2" t="s">
        <v>30</v>
      </c>
      <c r="N3777" s="2" t="s">
        <v>497</v>
      </c>
    </row>
    <row r="3778" spans="2:14" x14ac:dyDescent="0.25">
      <c r="B3778" s="2" t="s">
        <v>3830</v>
      </c>
      <c r="C3778" s="2" t="s">
        <v>3831</v>
      </c>
      <c r="D3778" s="2" t="s">
        <v>28</v>
      </c>
      <c r="E3778" s="2" t="s">
        <v>17</v>
      </c>
      <c r="F3778" s="2" t="s">
        <v>29</v>
      </c>
      <c r="G3778" s="2" t="s">
        <v>29</v>
      </c>
      <c r="H3778" s="2" t="s">
        <v>3832</v>
      </c>
      <c r="I3778" s="2">
        <v>0</v>
      </c>
      <c r="J3778" s="2">
        <v>0</v>
      </c>
      <c r="K3778" s="2">
        <v>0</v>
      </c>
      <c r="L3778" s="3">
        <v>44958</v>
      </c>
      <c r="M3778" s="2" t="s">
        <v>30</v>
      </c>
      <c r="N3778" s="2" t="s">
        <v>61</v>
      </c>
    </row>
    <row r="3779" spans="2:14" x14ac:dyDescent="0.25">
      <c r="B3779" s="2" t="s">
        <v>3833</v>
      </c>
      <c r="C3779" s="2" t="s">
        <v>3834</v>
      </c>
      <c r="D3779" s="2" t="s">
        <v>28</v>
      </c>
      <c r="E3779" s="2" t="s">
        <v>17</v>
      </c>
      <c r="F3779" s="2" t="s">
        <v>253</v>
      </c>
      <c r="G3779" s="2" t="s">
        <v>253</v>
      </c>
      <c r="H3779" s="2" t="s">
        <v>3834</v>
      </c>
      <c r="I3779" s="2">
        <v>0</v>
      </c>
      <c r="J3779" s="2">
        <v>0</v>
      </c>
      <c r="K3779" s="2">
        <v>0</v>
      </c>
      <c r="L3779" s="3">
        <v>46072</v>
      </c>
      <c r="M3779" s="2" t="s">
        <v>30</v>
      </c>
      <c r="N3779" s="2" t="s">
        <v>3835</v>
      </c>
    </row>
    <row r="3780" spans="2:14" x14ac:dyDescent="0.25">
      <c r="B3780" s="2" t="s">
        <v>3836</v>
      </c>
      <c r="C3780" s="2" t="s">
        <v>3837</v>
      </c>
      <c r="D3780" s="2" t="s">
        <v>41</v>
      </c>
      <c r="E3780" s="2" t="s">
        <v>17</v>
      </c>
      <c r="F3780" s="2" t="s">
        <v>18</v>
      </c>
      <c r="G3780" s="2" t="s">
        <v>90</v>
      </c>
      <c r="H3780" s="2" t="s">
        <v>3838</v>
      </c>
      <c r="I3780" s="2">
        <v>0</v>
      </c>
      <c r="J3780" s="2">
        <v>0</v>
      </c>
      <c r="K3780" s="2" t="s">
        <v>3839</v>
      </c>
      <c r="L3780" s="3">
        <v>45896</v>
      </c>
      <c r="M3780" s="3">
        <v>46447</v>
      </c>
      <c r="N3780" s="2" t="s">
        <v>3009</v>
      </c>
    </row>
    <row r="3781" spans="2:14" x14ac:dyDescent="0.25">
      <c r="B3781" s="2" t="s">
        <v>3836</v>
      </c>
      <c r="C3781" s="2" t="s">
        <v>3837</v>
      </c>
      <c r="D3781" s="2" t="s">
        <v>41</v>
      </c>
      <c r="E3781" s="2" t="s">
        <v>17</v>
      </c>
      <c r="F3781" s="2" t="s">
        <v>18</v>
      </c>
      <c r="G3781" s="2" t="s">
        <v>90</v>
      </c>
      <c r="H3781" s="2" t="s">
        <v>3838</v>
      </c>
      <c r="I3781" s="2">
        <v>0</v>
      </c>
      <c r="J3781" s="2">
        <v>0</v>
      </c>
      <c r="K3781" s="2" t="s">
        <v>3840</v>
      </c>
      <c r="L3781" s="3">
        <v>45896</v>
      </c>
      <c r="M3781" s="3">
        <v>46478</v>
      </c>
      <c r="N3781" s="2" t="s">
        <v>3009</v>
      </c>
    </row>
    <row r="3782" spans="2:14" x14ac:dyDescent="0.25">
      <c r="B3782" s="2" t="s">
        <v>3836</v>
      </c>
      <c r="C3782" s="2" t="s">
        <v>3837</v>
      </c>
      <c r="D3782" s="2" t="s">
        <v>41</v>
      </c>
      <c r="E3782" s="2" t="s">
        <v>17</v>
      </c>
      <c r="F3782" s="2" t="s">
        <v>18</v>
      </c>
      <c r="G3782" s="2" t="s">
        <v>90</v>
      </c>
      <c r="H3782" s="2" t="s">
        <v>3838</v>
      </c>
      <c r="I3782" s="2">
        <v>0</v>
      </c>
      <c r="J3782" s="2">
        <v>0</v>
      </c>
      <c r="K3782" s="2" t="s">
        <v>3841</v>
      </c>
      <c r="L3782" s="3">
        <v>45953</v>
      </c>
      <c r="M3782" s="3">
        <v>46539</v>
      </c>
      <c r="N3782" s="2" t="s">
        <v>3009</v>
      </c>
    </row>
    <row r="3783" spans="2:14" x14ac:dyDescent="0.25">
      <c r="B3783" s="2" t="s">
        <v>3836</v>
      </c>
      <c r="C3783" s="2" t="s">
        <v>3837</v>
      </c>
      <c r="D3783" s="2" t="s">
        <v>41</v>
      </c>
      <c r="E3783" s="2" t="s">
        <v>17</v>
      </c>
      <c r="F3783" s="2" t="s">
        <v>18</v>
      </c>
      <c r="G3783" s="2" t="s">
        <v>90</v>
      </c>
      <c r="H3783" s="2" t="s">
        <v>3838</v>
      </c>
      <c r="I3783" s="2">
        <v>0</v>
      </c>
      <c r="J3783" s="2">
        <v>0</v>
      </c>
      <c r="K3783" s="2" t="s">
        <v>3842</v>
      </c>
      <c r="L3783" s="3">
        <v>45953</v>
      </c>
      <c r="M3783" s="3">
        <v>46569</v>
      </c>
      <c r="N3783" s="2" t="s">
        <v>3009</v>
      </c>
    </row>
    <row r="3784" spans="2:14" x14ac:dyDescent="0.25">
      <c r="B3784" s="2" t="s">
        <v>3836</v>
      </c>
      <c r="C3784" s="2" t="s">
        <v>3837</v>
      </c>
      <c r="D3784" s="2" t="s">
        <v>41</v>
      </c>
      <c r="E3784" s="2" t="s">
        <v>17</v>
      </c>
      <c r="F3784" s="2" t="s">
        <v>18</v>
      </c>
      <c r="G3784" s="2" t="s">
        <v>90</v>
      </c>
      <c r="H3784" s="2" t="s">
        <v>3838</v>
      </c>
      <c r="I3784" s="2">
        <v>0</v>
      </c>
      <c r="J3784" s="2">
        <v>0</v>
      </c>
      <c r="K3784" s="2" t="s">
        <v>3843</v>
      </c>
      <c r="L3784" s="3">
        <v>45953</v>
      </c>
      <c r="M3784" s="3">
        <v>46569</v>
      </c>
      <c r="N3784" s="2" t="s">
        <v>3009</v>
      </c>
    </row>
    <row r="3785" spans="2:14" x14ac:dyDescent="0.25">
      <c r="B3785" s="2" t="s">
        <v>3836</v>
      </c>
      <c r="C3785" s="2" t="s">
        <v>3837</v>
      </c>
      <c r="D3785" s="2" t="s">
        <v>41</v>
      </c>
      <c r="E3785" s="2" t="s">
        <v>17</v>
      </c>
      <c r="F3785" s="2" t="s">
        <v>18</v>
      </c>
      <c r="G3785" s="2" t="s">
        <v>90</v>
      </c>
      <c r="H3785" s="2" t="s">
        <v>3838</v>
      </c>
      <c r="I3785" s="2">
        <v>0</v>
      </c>
      <c r="J3785" s="2">
        <v>0</v>
      </c>
      <c r="K3785" s="2" t="s">
        <v>3844</v>
      </c>
      <c r="L3785" s="3">
        <v>46130</v>
      </c>
      <c r="M3785" s="3">
        <v>47058</v>
      </c>
      <c r="N3785" s="2" t="s">
        <v>3009</v>
      </c>
    </row>
    <row r="3786" spans="2:14" x14ac:dyDescent="0.25">
      <c r="B3786" s="2" t="s">
        <v>3836</v>
      </c>
      <c r="C3786" s="2" t="s">
        <v>3837</v>
      </c>
      <c r="D3786" s="2" t="s">
        <v>41</v>
      </c>
      <c r="E3786" s="2" t="s">
        <v>17</v>
      </c>
      <c r="F3786" s="2" t="s">
        <v>18</v>
      </c>
      <c r="G3786" s="2" t="s">
        <v>90</v>
      </c>
      <c r="H3786" s="2" t="s">
        <v>3838</v>
      </c>
      <c r="I3786" s="2">
        <v>0</v>
      </c>
      <c r="J3786" s="2">
        <v>0</v>
      </c>
      <c r="K3786" s="2" t="s">
        <v>3845</v>
      </c>
      <c r="L3786" s="3">
        <v>46097</v>
      </c>
      <c r="M3786" s="3">
        <v>47119</v>
      </c>
      <c r="N3786" s="2" t="s">
        <v>3009</v>
      </c>
    </row>
    <row r="3787" spans="2:14" x14ac:dyDescent="0.25">
      <c r="B3787" s="2" t="s">
        <v>3836</v>
      </c>
      <c r="C3787" s="2" t="s">
        <v>3837</v>
      </c>
      <c r="D3787" s="2" t="s">
        <v>41</v>
      </c>
      <c r="E3787" s="2" t="s">
        <v>142</v>
      </c>
      <c r="F3787" s="2" t="s">
        <v>18</v>
      </c>
      <c r="G3787" s="2" t="s">
        <v>90</v>
      </c>
      <c r="H3787" s="2" t="s">
        <v>3838</v>
      </c>
      <c r="I3787" s="2">
        <v>0</v>
      </c>
      <c r="J3787" s="2">
        <v>0</v>
      </c>
      <c r="K3787" s="2" t="s">
        <v>3839</v>
      </c>
      <c r="L3787" s="3">
        <v>45896</v>
      </c>
      <c r="M3787" s="3">
        <v>46447</v>
      </c>
      <c r="N3787" s="2" t="s">
        <v>3009</v>
      </c>
    </row>
    <row r="3788" spans="2:14" x14ac:dyDescent="0.25">
      <c r="B3788" s="2" t="s">
        <v>3836</v>
      </c>
      <c r="C3788" s="2" t="s">
        <v>3837</v>
      </c>
      <c r="D3788" s="2" t="s">
        <v>41</v>
      </c>
      <c r="E3788" s="2" t="s">
        <v>142</v>
      </c>
      <c r="F3788" s="2" t="s">
        <v>18</v>
      </c>
      <c r="G3788" s="2" t="s">
        <v>90</v>
      </c>
      <c r="H3788" s="2" t="s">
        <v>3838</v>
      </c>
      <c r="I3788" s="2">
        <v>0</v>
      </c>
      <c r="J3788" s="2">
        <v>0</v>
      </c>
      <c r="K3788" s="2" t="s">
        <v>3840</v>
      </c>
      <c r="L3788" s="3">
        <v>45896</v>
      </c>
      <c r="M3788" s="3">
        <v>46478</v>
      </c>
      <c r="N3788" s="2" t="s">
        <v>3009</v>
      </c>
    </row>
    <row r="3789" spans="2:14" x14ac:dyDescent="0.25">
      <c r="B3789" s="2" t="s">
        <v>3836</v>
      </c>
      <c r="C3789" s="2" t="s">
        <v>3837</v>
      </c>
      <c r="D3789" s="2" t="s">
        <v>41</v>
      </c>
      <c r="E3789" s="2" t="s">
        <v>142</v>
      </c>
      <c r="F3789" s="2" t="s">
        <v>18</v>
      </c>
      <c r="G3789" s="2" t="s">
        <v>90</v>
      </c>
      <c r="H3789" s="2" t="s">
        <v>3838</v>
      </c>
      <c r="I3789" s="2">
        <v>0</v>
      </c>
      <c r="J3789" s="2">
        <v>0</v>
      </c>
      <c r="K3789" s="2" t="s">
        <v>3841</v>
      </c>
      <c r="L3789" s="3">
        <v>45953</v>
      </c>
      <c r="M3789" s="3">
        <v>46539</v>
      </c>
      <c r="N3789" s="2" t="s">
        <v>3009</v>
      </c>
    </row>
    <row r="3790" spans="2:14" x14ac:dyDescent="0.25">
      <c r="B3790" s="2" t="s">
        <v>3836</v>
      </c>
      <c r="C3790" s="2" t="s">
        <v>3837</v>
      </c>
      <c r="D3790" s="2" t="s">
        <v>41</v>
      </c>
      <c r="E3790" s="2" t="s">
        <v>142</v>
      </c>
      <c r="F3790" s="2" t="s">
        <v>18</v>
      </c>
      <c r="G3790" s="2" t="s">
        <v>90</v>
      </c>
      <c r="H3790" s="2" t="s">
        <v>3838</v>
      </c>
      <c r="I3790" s="2">
        <v>0</v>
      </c>
      <c r="J3790" s="2">
        <v>0</v>
      </c>
      <c r="K3790" s="2" t="s">
        <v>3842</v>
      </c>
      <c r="L3790" s="3">
        <v>45953</v>
      </c>
      <c r="M3790" s="3">
        <v>46569</v>
      </c>
      <c r="N3790" s="2" t="s">
        <v>3009</v>
      </c>
    </row>
    <row r="3791" spans="2:14" x14ac:dyDescent="0.25">
      <c r="B3791" s="2" t="s">
        <v>3836</v>
      </c>
      <c r="C3791" s="2" t="s">
        <v>3837</v>
      </c>
      <c r="D3791" s="2" t="s">
        <v>41</v>
      </c>
      <c r="E3791" s="2" t="s">
        <v>142</v>
      </c>
      <c r="F3791" s="2" t="s">
        <v>18</v>
      </c>
      <c r="G3791" s="2" t="s">
        <v>90</v>
      </c>
      <c r="H3791" s="2" t="s">
        <v>3838</v>
      </c>
      <c r="I3791" s="2">
        <v>0</v>
      </c>
      <c r="J3791" s="2">
        <v>0</v>
      </c>
      <c r="K3791" s="2" t="s">
        <v>3843</v>
      </c>
      <c r="L3791" s="3">
        <v>45953</v>
      </c>
      <c r="M3791" s="3">
        <v>46569</v>
      </c>
      <c r="N3791" s="2" t="s">
        <v>3009</v>
      </c>
    </row>
    <row r="3792" spans="2:14" x14ac:dyDescent="0.25">
      <c r="B3792" s="2" t="s">
        <v>3836</v>
      </c>
      <c r="C3792" s="2" t="s">
        <v>3837</v>
      </c>
      <c r="D3792" s="2" t="s">
        <v>41</v>
      </c>
      <c r="E3792" s="2" t="s">
        <v>142</v>
      </c>
      <c r="F3792" s="2" t="s">
        <v>18</v>
      </c>
      <c r="G3792" s="2" t="s">
        <v>90</v>
      </c>
      <c r="H3792" s="2" t="s">
        <v>3838</v>
      </c>
      <c r="I3792" s="2">
        <v>0</v>
      </c>
      <c r="J3792" s="2">
        <v>0</v>
      </c>
      <c r="K3792" s="2" t="s">
        <v>3844</v>
      </c>
      <c r="L3792" s="3">
        <v>46130</v>
      </c>
      <c r="M3792" s="3">
        <v>47058</v>
      </c>
      <c r="N3792" s="2" t="s">
        <v>3009</v>
      </c>
    </row>
    <row r="3793" spans="2:14" x14ac:dyDescent="0.25">
      <c r="B3793" s="2" t="s">
        <v>3846</v>
      </c>
      <c r="C3793" s="2" t="s">
        <v>3847</v>
      </c>
      <c r="D3793" s="2" t="s">
        <v>41</v>
      </c>
      <c r="E3793" s="2" t="s">
        <v>17</v>
      </c>
      <c r="F3793" s="2" t="s">
        <v>18</v>
      </c>
      <c r="G3793" s="2" t="s">
        <v>90</v>
      </c>
      <c r="H3793" s="2" t="s">
        <v>3838</v>
      </c>
      <c r="I3793" s="2">
        <v>0</v>
      </c>
      <c r="J3793" s="2">
        <v>0</v>
      </c>
      <c r="K3793" s="2" t="s">
        <v>3848</v>
      </c>
      <c r="L3793" s="3">
        <v>46097</v>
      </c>
      <c r="M3793" s="3">
        <v>46661</v>
      </c>
      <c r="N3793" s="2" t="s">
        <v>3009</v>
      </c>
    </row>
    <row r="3794" spans="2:14" x14ac:dyDescent="0.25">
      <c r="B3794" s="2" t="s">
        <v>3846</v>
      </c>
      <c r="C3794" s="2" t="s">
        <v>3847</v>
      </c>
      <c r="D3794" s="2" t="s">
        <v>41</v>
      </c>
      <c r="E3794" s="2" t="s">
        <v>17</v>
      </c>
      <c r="F3794" s="2" t="s">
        <v>18</v>
      </c>
      <c r="G3794" s="2" t="s">
        <v>90</v>
      </c>
      <c r="H3794" s="2" t="s">
        <v>3838</v>
      </c>
      <c r="I3794" s="2">
        <v>0</v>
      </c>
      <c r="J3794" s="2">
        <v>0</v>
      </c>
      <c r="K3794" s="2" t="s">
        <v>3849</v>
      </c>
      <c r="L3794" s="3">
        <v>45898</v>
      </c>
      <c r="M3794" s="3">
        <v>46569</v>
      </c>
      <c r="N3794" s="2" t="s">
        <v>3009</v>
      </c>
    </row>
    <row r="3795" spans="2:14" x14ac:dyDescent="0.25">
      <c r="B3795" s="2" t="s">
        <v>3846</v>
      </c>
      <c r="C3795" s="2" t="s">
        <v>3847</v>
      </c>
      <c r="D3795" s="2" t="s">
        <v>41</v>
      </c>
      <c r="E3795" s="2" t="s">
        <v>17</v>
      </c>
      <c r="F3795" s="2" t="s">
        <v>18</v>
      </c>
      <c r="G3795" s="2" t="s">
        <v>90</v>
      </c>
      <c r="H3795" s="2" t="s">
        <v>3838</v>
      </c>
      <c r="I3795" s="2">
        <v>0</v>
      </c>
      <c r="J3795" s="2">
        <v>0</v>
      </c>
      <c r="K3795" s="2" t="s">
        <v>3850</v>
      </c>
      <c r="L3795" s="3">
        <v>45898</v>
      </c>
      <c r="M3795" s="3">
        <v>46569</v>
      </c>
      <c r="N3795" s="2" t="s">
        <v>3009</v>
      </c>
    </row>
    <row r="3796" spans="2:14" x14ac:dyDescent="0.25">
      <c r="B3796" s="2" t="s">
        <v>3846</v>
      </c>
      <c r="C3796" s="2" t="s">
        <v>3847</v>
      </c>
      <c r="D3796" s="2" t="s">
        <v>41</v>
      </c>
      <c r="E3796" s="2" t="s">
        <v>17</v>
      </c>
      <c r="F3796" s="2" t="s">
        <v>18</v>
      </c>
      <c r="G3796" s="2" t="s">
        <v>90</v>
      </c>
      <c r="H3796" s="2" t="s">
        <v>3838</v>
      </c>
      <c r="I3796" s="2">
        <v>0</v>
      </c>
      <c r="J3796" s="2">
        <v>0</v>
      </c>
      <c r="K3796" s="2" t="s">
        <v>3851</v>
      </c>
      <c r="L3796" s="3">
        <v>46130</v>
      </c>
      <c r="M3796" s="3">
        <v>46692</v>
      </c>
      <c r="N3796" s="2" t="s">
        <v>3009</v>
      </c>
    </row>
    <row r="3797" spans="2:14" x14ac:dyDescent="0.25">
      <c r="B3797" s="2" t="s">
        <v>3846</v>
      </c>
      <c r="C3797" s="2" t="s">
        <v>3847</v>
      </c>
      <c r="D3797" s="2" t="s">
        <v>41</v>
      </c>
      <c r="E3797" s="2" t="s">
        <v>142</v>
      </c>
      <c r="F3797" s="2" t="s">
        <v>18</v>
      </c>
      <c r="G3797" s="2" t="s">
        <v>90</v>
      </c>
      <c r="H3797" s="2" t="s">
        <v>3838</v>
      </c>
      <c r="I3797" s="2">
        <v>0</v>
      </c>
      <c r="J3797" s="2">
        <v>0</v>
      </c>
      <c r="K3797" s="2" t="s">
        <v>3849</v>
      </c>
      <c r="L3797" s="3">
        <v>45898</v>
      </c>
      <c r="M3797" s="3">
        <v>46569</v>
      </c>
      <c r="N3797" s="2" t="s">
        <v>3009</v>
      </c>
    </row>
    <row r="3798" spans="2:14" x14ac:dyDescent="0.25">
      <c r="B3798" s="2" t="s">
        <v>3846</v>
      </c>
      <c r="C3798" s="2" t="s">
        <v>3847</v>
      </c>
      <c r="D3798" s="2" t="s">
        <v>41</v>
      </c>
      <c r="E3798" s="2" t="s">
        <v>142</v>
      </c>
      <c r="F3798" s="2" t="s">
        <v>18</v>
      </c>
      <c r="G3798" s="2" t="s">
        <v>90</v>
      </c>
      <c r="H3798" s="2" t="s">
        <v>3838</v>
      </c>
      <c r="I3798" s="2">
        <v>0</v>
      </c>
      <c r="J3798" s="2">
        <v>0</v>
      </c>
      <c r="K3798" s="2" t="s">
        <v>3850</v>
      </c>
      <c r="L3798" s="3">
        <v>45898</v>
      </c>
      <c r="M3798" s="3">
        <v>46569</v>
      </c>
      <c r="N3798" s="2" t="s">
        <v>3009</v>
      </c>
    </row>
    <row r="3799" spans="2:14" x14ac:dyDescent="0.25">
      <c r="B3799" s="2" t="s">
        <v>3846</v>
      </c>
      <c r="C3799" s="2" t="s">
        <v>3847</v>
      </c>
      <c r="D3799" s="2" t="s">
        <v>41</v>
      </c>
      <c r="E3799" s="2" t="s">
        <v>142</v>
      </c>
      <c r="F3799" s="2" t="s">
        <v>18</v>
      </c>
      <c r="G3799" s="2" t="s">
        <v>90</v>
      </c>
      <c r="H3799" s="2" t="s">
        <v>3838</v>
      </c>
      <c r="I3799" s="2">
        <v>0</v>
      </c>
      <c r="J3799" s="2">
        <v>0</v>
      </c>
      <c r="K3799" s="2" t="s">
        <v>3851</v>
      </c>
      <c r="L3799" s="3">
        <v>46130</v>
      </c>
      <c r="M3799" s="3">
        <v>46692</v>
      </c>
      <c r="N3799" s="2" t="s">
        <v>3009</v>
      </c>
    </row>
    <row r="3800" spans="2:14" x14ac:dyDescent="0.25">
      <c r="B3800" s="2" t="s">
        <v>3852</v>
      </c>
      <c r="C3800" s="2" t="s">
        <v>3853</v>
      </c>
      <c r="D3800" s="2" t="s">
        <v>41</v>
      </c>
      <c r="E3800" s="2" t="s">
        <v>17</v>
      </c>
      <c r="F3800" s="2" t="s">
        <v>18</v>
      </c>
      <c r="G3800" s="2" t="s">
        <v>90</v>
      </c>
      <c r="H3800" s="2" t="s">
        <v>3838</v>
      </c>
      <c r="I3800" s="2">
        <v>0</v>
      </c>
      <c r="J3800" s="2">
        <v>0</v>
      </c>
      <c r="K3800" s="2" t="s">
        <v>3854</v>
      </c>
      <c r="L3800" s="3">
        <v>45897</v>
      </c>
      <c r="M3800" s="3">
        <v>46905</v>
      </c>
      <c r="N3800" s="2" t="s">
        <v>3009</v>
      </c>
    </row>
    <row r="3801" spans="2:14" x14ac:dyDescent="0.25">
      <c r="B3801" s="2" t="s">
        <v>3852</v>
      </c>
      <c r="C3801" s="2" t="s">
        <v>3853</v>
      </c>
      <c r="D3801" s="2" t="s">
        <v>41</v>
      </c>
      <c r="E3801" s="2" t="s">
        <v>17</v>
      </c>
      <c r="F3801" s="2" t="s">
        <v>18</v>
      </c>
      <c r="G3801" s="2" t="s">
        <v>90</v>
      </c>
      <c r="H3801" s="2" t="s">
        <v>3838</v>
      </c>
      <c r="I3801" s="2">
        <v>0</v>
      </c>
      <c r="J3801" s="2">
        <v>0</v>
      </c>
      <c r="K3801" s="2" t="s">
        <v>3855</v>
      </c>
      <c r="L3801" s="3">
        <v>46097</v>
      </c>
      <c r="M3801" s="3">
        <v>47058</v>
      </c>
      <c r="N3801" s="2" t="s">
        <v>3009</v>
      </c>
    </row>
    <row r="3802" spans="2:14" x14ac:dyDescent="0.25">
      <c r="B3802" s="2" t="s">
        <v>3852</v>
      </c>
      <c r="C3802" s="2" t="s">
        <v>3853</v>
      </c>
      <c r="D3802" s="2" t="s">
        <v>41</v>
      </c>
      <c r="E3802" s="2" t="s">
        <v>142</v>
      </c>
      <c r="F3802" s="2" t="s">
        <v>18</v>
      </c>
      <c r="G3802" s="2" t="s">
        <v>90</v>
      </c>
      <c r="H3802" s="2" t="s">
        <v>3838</v>
      </c>
      <c r="I3802" s="2">
        <v>0</v>
      </c>
      <c r="J3802" s="2">
        <v>0</v>
      </c>
      <c r="K3802" s="2" t="s">
        <v>3854</v>
      </c>
      <c r="L3802" s="3">
        <v>45897</v>
      </c>
      <c r="M3802" s="3">
        <v>46905</v>
      </c>
      <c r="N3802" s="2" t="s">
        <v>3009</v>
      </c>
    </row>
    <row r="3803" spans="2:14" x14ac:dyDescent="0.25">
      <c r="B3803" s="2" t="s">
        <v>3852</v>
      </c>
      <c r="C3803" s="2" t="s">
        <v>3853</v>
      </c>
      <c r="D3803" s="2" t="s">
        <v>41</v>
      </c>
      <c r="E3803" s="2" t="s">
        <v>142</v>
      </c>
      <c r="F3803" s="2" t="s">
        <v>18</v>
      </c>
      <c r="G3803" s="2" t="s">
        <v>90</v>
      </c>
      <c r="H3803" s="2" t="s">
        <v>3838</v>
      </c>
      <c r="I3803" s="2">
        <v>0</v>
      </c>
      <c r="J3803" s="2">
        <v>0</v>
      </c>
      <c r="K3803" s="2" t="s">
        <v>3855</v>
      </c>
      <c r="L3803" s="3">
        <v>46097</v>
      </c>
      <c r="M3803" s="3">
        <v>47058</v>
      </c>
      <c r="N3803" s="2" t="s">
        <v>3009</v>
      </c>
    </row>
    <row r="3804" spans="2:14" x14ac:dyDescent="0.25">
      <c r="B3804" s="2" t="s">
        <v>3856</v>
      </c>
      <c r="C3804" s="2" t="s">
        <v>3857</v>
      </c>
      <c r="D3804" s="2" t="s">
        <v>1367</v>
      </c>
      <c r="E3804" s="2" t="s">
        <v>17</v>
      </c>
      <c r="F3804" s="2" t="s">
        <v>18</v>
      </c>
      <c r="G3804" s="2" t="s">
        <v>175</v>
      </c>
      <c r="H3804" s="2" t="s">
        <v>3858</v>
      </c>
      <c r="I3804" s="2">
        <v>0</v>
      </c>
      <c r="J3804" s="2">
        <v>0</v>
      </c>
      <c r="K3804" s="2" t="s">
        <v>3859</v>
      </c>
      <c r="L3804" s="3">
        <v>45815</v>
      </c>
      <c r="M3804" s="3">
        <v>47543</v>
      </c>
      <c r="N3804" s="2" t="s">
        <v>1586</v>
      </c>
    </row>
    <row r="3805" spans="2:14" x14ac:dyDescent="0.25">
      <c r="B3805" s="2" t="s">
        <v>3856</v>
      </c>
      <c r="C3805" s="2" t="s">
        <v>3857</v>
      </c>
      <c r="D3805" s="2" t="s">
        <v>1367</v>
      </c>
      <c r="E3805" s="2" t="s">
        <v>17</v>
      </c>
      <c r="F3805" s="2" t="s">
        <v>18</v>
      </c>
      <c r="G3805" s="2" t="s">
        <v>175</v>
      </c>
      <c r="H3805" s="2" t="s">
        <v>3858</v>
      </c>
      <c r="I3805" s="2">
        <v>0</v>
      </c>
      <c r="J3805" s="2">
        <v>0</v>
      </c>
      <c r="K3805" s="2" t="s">
        <v>3860</v>
      </c>
      <c r="L3805" s="3">
        <v>45846</v>
      </c>
      <c r="M3805" s="3">
        <v>47543</v>
      </c>
      <c r="N3805" s="2" t="s">
        <v>1586</v>
      </c>
    </row>
    <row r="3806" spans="2:14" x14ac:dyDescent="0.25">
      <c r="B3806" s="2" t="s">
        <v>3861</v>
      </c>
      <c r="C3806" s="2" t="s">
        <v>3862</v>
      </c>
      <c r="D3806" s="2" t="s">
        <v>16</v>
      </c>
      <c r="E3806" s="2" t="s">
        <v>75</v>
      </c>
      <c r="F3806" s="2" t="s">
        <v>18</v>
      </c>
      <c r="G3806" s="2" t="s">
        <v>90</v>
      </c>
      <c r="H3806" s="2" t="s">
        <v>3863</v>
      </c>
      <c r="I3806" s="2">
        <v>0</v>
      </c>
      <c r="J3806" s="2">
        <v>0</v>
      </c>
      <c r="K3806" s="2" t="s">
        <v>3864</v>
      </c>
      <c r="L3806" s="3">
        <v>44958</v>
      </c>
      <c r="M3806" s="3">
        <v>45689</v>
      </c>
      <c r="N3806" s="2" t="s">
        <v>3865</v>
      </c>
    </row>
    <row r="3807" spans="2:14" x14ac:dyDescent="0.25">
      <c r="B3807" s="2" t="s">
        <v>3861</v>
      </c>
      <c r="C3807" s="2" t="s">
        <v>3862</v>
      </c>
      <c r="D3807" s="2" t="s">
        <v>16</v>
      </c>
      <c r="E3807" s="2" t="s">
        <v>17</v>
      </c>
      <c r="F3807" s="2" t="s">
        <v>18</v>
      </c>
      <c r="G3807" s="2" t="s">
        <v>90</v>
      </c>
      <c r="H3807" s="2" t="s">
        <v>3863</v>
      </c>
      <c r="I3807" s="2">
        <v>0</v>
      </c>
      <c r="J3807" s="2">
        <v>0</v>
      </c>
      <c r="K3807" s="2" t="s">
        <v>3864</v>
      </c>
      <c r="L3807" s="3">
        <v>44958</v>
      </c>
      <c r="M3807" s="3">
        <v>45689</v>
      </c>
      <c r="N3807" s="2" t="s">
        <v>3865</v>
      </c>
    </row>
    <row r="3808" spans="2:14" x14ac:dyDescent="0.25">
      <c r="B3808" s="2" t="s">
        <v>3861</v>
      </c>
      <c r="C3808" s="2" t="s">
        <v>3862</v>
      </c>
      <c r="D3808" s="2" t="s">
        <v>16</v>
      </c>
      <c r="E3808" s="2" t="s">
        <v>17</v>
      </c>
      <c r="F3808" s="2" t="s">
        <v>18</v>
      </c>
      <c r="G3808" s="2" t="s">
        <v>90</v>
      </c>
      <c r="H3808" s="2" t="s">
        <v>3863</v>
      </c>
      <c r="I3808" s="2">
        <v>0</v>
      </c>
      <c r="J3808" s="2">
        <v>0</v>
      </c>
      <c r="K3808" s="2" t="s">
        <v>3864</v>
      </c>
      <c r="L3808" s="3">
        <v>45730</v>
      </c>
      <c r="M3808" s="3">
        <v>47119</v>
      </c>
      <c r="N3808" s="2" t="s">
        <v>3865</v>
      </c>
    </row>
    <row r="3809" spans="2:14" x14ac:dyDescent="0.25">
      <c r="B3809" s="2" t="s">
        <v>3861</v>
      </c>
      <c r="C3809" s="2" t="s">
        <v>3862</v>
      </c>
      <c r="D3809" s="2" t="s">
        <v>16</v>
      </c>
      <c r="E3809" s="2" t="s">
        <v>17</v>
      </c>
      <c r="F3809" s="2" t="s">
        <v>18</v>
      </c>
      <c r="G3809" s="2" t="s">
        <v>90</v>
      </c>
      <c r="H3809" s="2" t="s">
        <v>3863</v>
      </c>
      <c r="I3809" s="2">
        <v>0</v>
      </c>
      <c r="J3809" s="2">
        <v>0</v>
      </c>
      <c r="K3809" s="2">
        <v>20230127</v>
      </c>
      <c r="L3809" s="3">
        <v>44958</v>
      </c>
      <c r="M3809" s="3">
        <v>46753</v>
      </c>
      <c r="N3809" s="2" t="s">
        <v>3865</v>
      </c>
    </row>
    <row r="3810" spans="2:14" x14ac:dyDescent="0.25">
      <c r="B3810" s="2" t="s">
        <v>3861</v>
      </c>
      <c r="C3810" s="2" t="s">
        <v>3862</v>
      </c>
      <c r="D3810" s="2" t="s">
        <v>16</v>
      </c>
      <c r="E3810" s="2" t="s">
        <v>17</v>
      </c>
      <c r="F3810" s="2" t="s">
        <v>18</v>
      </c>
      <c r="G3810" s="2" t="s">
        <v>90</v>
      </c>
      <c r="H3810" s="2" t="s">
        <v>3863</v>
      </c>
      <c r="I3810" s="2">
        <v>0</v>
      </c>
      <c r="J3810" s="2">
        <v>0</v>
      </c>
      <c r="K3810" s="2">
        <v>20230127</v>
      </c>
      <c r="L3810" s="3">
        <v>45730</v>
      </c>
      <c r="M3810" s="3">
        <v>47119</v>
      </c>
      <c r="N3810" s="2" t="s">
        <v>3865</v>
      </c>
    </row>
    <row r="3811" spans="2:14" x14ac:dyDescent="0.25">
      <c r="B3811" s="2" t="s">
        <v>3861</v>
      </c>
      <c r="C3811" s="2" t="s">
        <v>3862</v>
      </c>
      <c r="D3811" s="2" t="s">
        <v>16</v>
      </c>
      <c r="E3811" s="2" t="s">
        <v>181</v>
      </c>
      <c r="F3811" s="2" t="s">
        <v>18</v>
      </c>
      <c r="G3811" s="2" t="s">
        <v>90</v>
      </c>
      <c r="H3811" s="2" t="s">
        <v>3863</v>
      </c>
      <c r="I3811" s="2">
        <v>0</v>
      </c>
      <c r="J3811" s="2">
        <v>0</v>
      </c>
      <c r="K3811" s="2" t="s">
        <v>3864</v>
      </c>
      <c r="L3811" s="3">
        <v>44958</v>
      </c>
      <c r="M3811" s="3">
        <v>45689</v>
      </c>
      <c r="N3811" s="2" t="s">
        <v>3865</v>
      </c>
    </row>
    <row r="3812" spans="2:14" x14ac:dyDescent="0.25">
      <c r="B3812" s="2" t="s">
        <v>3861</v>
      </c>
      <c r="C3812" s="2" t="s">
        <v>3862</v>
      </c>
      <c r="D3812" s="2" t="s">
        <v>16</v>
      </c>
      <c r="E3812" s="2" t="s">
        <v>181</v>
      </c>
      <c r="F3812" s="2" t="s">
        <v>18</v>
      </c>
      <c r="G3812" s="2" t="s">
        <v>90</v>
      </c>
      <c r="H3812" s="2" t="s">
        <v>3863</v>
      </c>
      <c r="I3812" s="2">
        <v>0</v>
      </c>
      <c r="J3812" s="2">
        <v>0</v>
      </c>
      <c r="K3812" s="2">
        <v>20230127</v>
      </c>
      <c r="L3812" s="3">
        <v>44958</v>
      </c>
      <c r="M3812" s="3">
        <v>46753</v>
      </c>
      <c r="N3812" s="2" t="s">
        <v>3865</v>
      </c>
    </row>
    <row r="3813" spans="2:14" x14ac:dyDescent="0.25">
      <c r="B3813" s="2" t="s">
        <v>3866</v>
      </c>
      <c r="C3813" s="2" t="s">
        <v>3867</v>
      </c>
      <c r="D3813" s="2" t="s">
        <v>16</v>
      </c>
      <c r="E3813" s="2" t="s">
        <v>17</v>
      </c>
      <c r="F3813" s="2" t="s">
        <v>18</v>
      </c>
      <c r="G3813" s="2" t="s">
        <v>19</v>
      </c>
      <c r="H3813" s="2" t="s">
        <v>3868</v>
      </c>
      <c r="I3813" s="2">
        <v>1967</v>
      </c>
      <c r="J3813" s="2">
        <v>0</v>
      </c>
      <c r="K3813" s="2" t="s">
        <v>3869</v>
      </c>
      <c r="L3813" s="3">
        <v>45807</v>
      </c>
      <c r="M3813" s="3">
        <v>47484</v>
      </c>
      <c r="N3813" s="2" t="s">
        <v>3865</v>
      </c>
    </row>
    <row r="3814" spans="2:14" x14ac:dyDescent="0.25">
      <c r="B3814" s="2" t="s">
        <v>3866</v>
      </c>
      <c r="C3814" s="2" t="s">
        <v>3867</v>
      </c>
      <c r="D3814" s="2" t="s">
        <v>16</v>
      </c>
      <c r="E3814" s="2" t="s">
        <v>17</v>
      </c>
      <c r="F3814" s="2" t="s">
        <v>18</v>
      </c>
      <c r="G3814" s="2" t="s">
        <v>19</v>
      </c>
      <c r="H3814" s="2" t="s">
        <v>3868</v>
      </c>
      <c r="I3814" s="2">
        <v>1967</v>
      </c>
      <c r="J3814" s="2">
        <v>0</v>
      </c>
      <c r="K3814" s="2" t="s">
        <v>3870</v>
      </c>
      <c r="L3814" s="3">
        <v>45761</v>
      </c>
      <c r="M3814" s="3">
        <v>47484</v>
      </c>
      <c r="N3814" s="2" t="s">
        <v>3865</v>
      </c>
    </row>
    <row r="3815" spans="2:14" x14ac:dyDescent="0.25">
      <c r="B3815" s="2" t="s">
        <v>3866</v>
      </c>
      <c r="C3815" s="2" t="s">
        <v>3867</v>
      </c>
      <c r="D3815" s="2" t="s">
        <v>16</v>
      </c>
      <c r="E3815" s="2" t="s">
        <v>17</v>
      </c>
      <c r="F3815" s="2" t="s">
        <v>18</v>
      </c>
      <c r="G3815" s="2" t="s">
        <v>19</v>
      </c>
      <c r="H3815" s="2" t="s">
        <v>3868</v>
      </c>
      <c r="I3815" s="2">
        <v>1967</v>
      </c>
      <c r="J3815" s="2">
        <v>0</v>
      </c>
      <c r="K3815" s="2" t="s">
        <v>3871</v>
      </c>
      <c r="L3815" s="3">
        <v>45761</v>
      </c>
      <c r="M3815" s="3">
        <v>47543</v>
      </c>
      <c r="N3815" s="2" t="s">
        <v>3865</v>
      </c>
    </row>
    <row r="3816" spans="2:14" x14ac:dyDescent="0.25">
      <c r="B3816" s="2" t="s">
        <v>3866</v>
      </c>
      <c r="C3816" s="2" t="s">
        <v>3867</v>
      </c>
      <c r="D3816" s="2" t="s">
        <v>16</v>
      </c>
      <c r="E3816" s="2" t="s">
        <v>17</v>
      </c>
      <c r="F3816" s="2" t="s">
        <v>18</v>
      </c>
      <c r="G3816" s="2" t="s">
        <v>19</v>
      </c>
      <c r="H3816" s="2" t="s">
        <v>3868</v>
      </c>
      <c r="I3816" s="2">
        <v>1967</v>
      </c>
      <c r="J3816" s="2">
        <v>0</v>
      </c>
      <c r="K3816" s="2" t="s">
        <v>3872</v>
      </c>
      <c r="L3816" s="3">
        <v>45807</v>
      </c>
      <c r="M3816" s="3">
        <v>47543</v>
      </c>
      <c r="N3816" s="2" t="s">
        <v>3865</v>
      </c>
    </row>
    <row r="3817" spans="2:14" x14ac:dyDescent="0.25">
      <c r="B3817" s="2" t="s">
        <v>3866</v>
      </c>
      <c r="C3817" s="2" t="s">
        <v>3867</v>
      </c>
      <c r="D3817" s="2" t="s">
        <v>16</v>
      </c>
      <c r="E3817" s="2" t="s">
        <v>17</v>
      </c>
      <c r="F3817" s="2" t="s">
        <v>18</v>
      </c>
      <c r="G3817" s="2" t="s">
        <v>19</v>
      </c>
      <c r="H3817" s="2" t="s">
        <v>3868</v>
      </c>
      <c r="I3817" s="2">
        <v>1967</v>
      </c>
      <c r="J3817" s="2">
        <v>1967</v>
      </c>
      <c r="K3817" s="2" t="s">
        <v>3873</v>
      </c>
      <c r="L3817" s="3">
        <v>45852</v>
      </c>
      <c r="M3817" s="3">
        <v>47665</v>
      </c>
      <c r="N3817" s="2" t="s">
        <v>3865</v>
      </c>
    </row>
    <row r="3818" spans="2:14" x14ac:dyDescent="0.25">
      <c r="B3818" s="2" t="s">
        <v>3866</v>
      </c>
      <c r="C3818" s="2" t="s">
        <v>3867</v>
      </c>
      <c r="D3818" s="2" t="s">
        <v>16</v>
      </c>
      <c r="E3818" s="2" t="s">
        <v>17</v>
      </c>
      <c r="F3818" s="2" t="s">
        <v>18</v>
      </c>
      <c r="G3818" s="2" t="s">
        <v>19</v>
      </c>
      <c r="H3818" s="2" t="s">
        <v>3868</v>
      </c>
      <c r="I3818" s="2">
        <v>1967</v>
      </c>
      <c r="J3818" s="2">
        <v>0</v>
      </c>
      <c r="K3818" s="2" t="s">
        <v>3874</v>
      </c>
      <c r="L3818" s="3">
        <v>44958</v>
      </c>
      <c r="M3818" s="3">
        <v>47331</v>
      </c>
      <c r="N3818" s="2" t="s">
        <v>3865</v>
      </c>
    </row>
    <row r="3819" spans="2:14" x14ac:dyDescent="0.25">
      <c r="B3819" s="2" t="s">
        <v>3866</v>
      </c>
      <c r="C3819" s="2" t="s">
        <v>3867</v>
      </c>
      <c r="D3819" s="2" t="s">
        <v>16</v>
      </c>
      <c r="E3819" s="2" t="s">
        <v>17</v>
      </c>
      <c r="F3819" s="2" t="s">
        <v>18</v>
      </c>
      <c r="G3819" s="2" t="s">
        <v>19</v>
      </c>
      <c r="H3819" s="2" t="s">
        <v>3868</v>
      </c>
      <c r="I3819" s="2">
        <v>1967</v>
      </c>
      <c r="J3819" s="2">
        <v>0</v>
      </c>
      <c r="K3819" s="2" t="s">
        <v>3875</v>
      </c>
      <c r="L3819" s="3">
        <v>44958</v>
      </c>
      <c r="M3819" s="3">
        <v>47392</v>
      </c>
      <c r="N3819" s="2" t="s">
        <v>3865</v>
      </c>
    </row>
    <row r="3820" spans="2:14" x14ac:dyDescent="0.25">
      <c r="B3820" s="2" t="s">
        <v>3866</v>
      </c>
      <c r="C3820" s="2" t="s">
        <v>3867</v>
      </c>
      <c r="D3820" s="2" t="s">
        <v>16</v>
      </c>
      <c r="E3820" s="2" t="s">
        <v>142</v>
      </c>
      <c r="F3820" s="2" t="s">
        <v>18</v>
      </c>
      <c r="G3820" s="2" t="s">
        <v>19</v>
      </c>
      <c r="H3820" s="2" t="s">
        <v>3868</v>
      </c>
      <c r="I3820" s="2">
        <v>1967</v>
      </c>
      <c r="J3820" s="2">
        <v>0</v>
      </c>
      <c r="K3820" s="2" t="s">
        <v>3873</v>
      </c>
      <c r="L3820" s="3">
        <v>45852</v>
      </c>
      <c r="M3820" s="3">
        <v>47665</v>
      </c>
      <c r="N3820" s="2" t="s">
        <v>3865</v>
      </c>
    </row>
    <row r="3821" spans="2:14" x14ac:dyDescent="0.25">
      <c r="B3821" s="2" t="s">
        <v>3876</v>
      </c>
      <c r="C3821" s="2" t="s">
        <v>3877</v>
      </c>
      <c r="D3821" s="2" t="s">
        <v>16</v>
      </c>
      <c r="E3821" s="2" t="s">
        <v>17</v>
      </c>
      <c r="F3821" s="2" t="s">
        <v>18</v>
      </c>
      <c r="G3821" s="2" t="s">
        <v>19</v>
      </c>
      <c r="H3821" s="2" t="s">
        <v>3868</v>
      </c>
      <c r="I3821" s="2">
        <v>0</v>
      </c>
      <c r="J3821" s="2">
        <v>0</v>
      </c>
      <c r="K3821" s="2" t="s">
        <v>3878</v>
      </c>
      <c r="L3821" s="3">
        <v>44958</v>
      </c>
      <c r="M3821" s="3">
        <v>47423</v>
      </c>
      <c r="N3821" s="2" t="s">
        <v>3865</v>
      </c>
    </row>
    <row r="3822" spans="2:14" x14ac:dyDescent="0.25">
      <c r="B3822" s="2" t="s">
        <v>3876</v>
      </c>
      <c r="C3822" s="2" t="s">
        <v>3877</v>
      </c>
      <c r="D3822" s="2" t="s">
        <v>16</v>
      </c>
      <c r="E3822" s="2" t="s">
        <v>142</v>
      </c>
      <c r="F3822" s="2" t="s">
        <v>18</v>
      </c>
      <c r="G3822" s="2" t="s">
        <v>19</v>
      </c>
      <c r="H3822" s="2" t="s">
        <v>3868</v>
      </c>
      <c r="I3822" s="2">
        <v>0</v>
      </c>
      <c r="J3822" s="2">
        <v>0</v>
      </c>
      <c r="K3822" s="2" t="s">
        <v>3878</v>
      </c>
      <c r="L3822" s="3">
        <v>44958</v>
      </c>
      <c r="M3822" s="3">
        <v>47423</v>
      </c>
      <c r="N3822" s="2" t="s">
        <v>3865</v>
      </c>
    </row>
    <row r="3823" spans="2:14" x14ac:dyDescent="0.25">
      <c r="B3823" s="2" t="s">
        <v>3879</v>
      </c>
      <c r="C3823" s="2" t="s">
        <v>3880</v>
      </c>
      <c r="D3823" s="2" t="s">
        <v>16</v>
      </c>
      <c r="E3823" s="2" t="s">
        <v>17</v>
      </c>
      <c r="F3823" s="2" t="s">
        <v>18</v>
      </c>
      <c r="G3823" s="2" t="s">
        <v>19</v>
      </c>
      <c r="H3823" s="2" t="s">
        <v>3868</v>
      </c>
      <c r="I3823" s="2">
        <v>370</v>
      </c>
      <c r="J3823" s="2">
        <v>0</v>
      </c>
      <c r="K3823" s="2" t="s">
        <v>3881</v>
      </c>
      <c r="L3823" s="3">
        <v>45929</v>
      </c>
      <c r="M3823" s="3">
        <v>47696</v>
      </c>
      <c r="N3823" s="2" t="s">
        <v>3865</v>
      </c>
    </row>
    <row r="3824" spans="2:14" x14ac:dyDescent="0.25">
      <c r="B3824" s="2" t="s">
        <v>3879</v>
      </c>
      <c r="C3824" s="2" t="s">
        <v>3880</v>
      </c>
      <c r="D3824" s="2" t="s">
        <v>16</v>
      </c>
      <c r="E3824" s="2" t="s">
        <v>17</v>
      </c>
      <c r="F3824" s="2" t="s">
        <v>18</v>
      </c>
      <c r="G3824" s="2" t="s">
        <v>19</v>
      </c>
      <c r="H3824" s="2" t="s">
        <v>3868</v>
      </c>
      <c r="I3824" s="2">
        <v>370</v>
      </c>
      <c r="J3824" s="2">
        <v>0</v>
      </c>
      <c r="K3824" s="2" t="s">
        <v>3882</v>
      </c>
      <c r="L3824" s="3">
        <v>44958</v>
      </c>
      <c r="M3824" s="3">
        <v>47331</v>
      </c>
      <c r="N3824" s="2" t="s">
        <v>3865</v>
      </c>
    </row>
    <row r="3825" spans="2:14" x14ac:dyDescent="0.25">
      <c r="B3825" s="2" t="s">
        <v>3879</v>
      </c>
      <c r="C3825" s="2" t="s">
        <v>3880</v>
      </c>
      <c r="D3825" s="2" t="s">
        <v>16</v>
      </c>
      <c r="E3825" s="2" t="s">
        <v>17</v>
      </c>
      <c r="F3825" s="2" t="s">
        <v>18</v>
      </c>
      <c r="G3825" s="2" t="s">
        <v>19</v>
      </c>
      <c r="H3825" s="2" t="s">
        <v>3868</v>
      </c>
      <c r="I3825" s="2">
        <v>370</v>
      </c>
      <c r="J3825" s="2">
        <v>370</v>
      </c>
      <c r="K3825" s="2" t="s">
        <v>3883</v>
      </c>
      <c r="L3825" s="3">
        <v>45929</v>
      </c>
      <c r="M3825" s="3">
        <v>47727</v>
      </c>
      <c r="N3825" s="2" t="s">
        <v>3865</v>
      </c>
    </row>
    <row r="3826" spans="2:14" x14ac:dyDescent="0.25">
      <c r="B3826" s="2" t="s">
        <v>3879</v>
      </c>
      <c r="C3826" s="2" t="s">
        <v>3880</v>
      </c>
      <c r="D3826" s="2" t="s">
        <v>16</v>
      </c>
      <c r="E3826" s="2" t="s">
        <v>17</v>
      </c>
      <c r="F3826" s="2" t="s">
        <v>18</v>
      </c>
      <c r="G3826" s="2" t="s">
        <v>19</v>
      </c>
      <c r="H3826" s="2" t="s">
        <v>3868</v>
      </c>
      <c r="I3826" s="2">
        <v>370</v>
      </c>
      <c r="J3826" s="2">
        <v>0</v>
      </c>
      <c r="K3826" s="2" t="s">
        <v>3884</v>
      </c>
      <c r="L3826" s="3">
        <v>45807</v>
      </c>
      <c r="M3826" s="3">
        <v>47423</v>
      </c>
      <c r="N3826" s="2" t="s">
        <v>3865</v>
      </c>
    </row>
    <row r="3827" spans="2:14" x14ac:dyDescent="0.25">
      <c r="B3827" s="2" t="s">
        <v>3879</v>
      </c>
      <c r="C3827" s="2" t="s">
        <v>3880</v>
      </c>
      <c r="D3827" s="2" t="s">
        <v>16</v>
      </c>
      <c r="E3827" s="2" t="s">
        <v>17</v>
      </c>
      <c r="F3827" s="2" t="s">
        <v>18</v>
      </c>
      <c r="G3827" s="2" t="s">
        <v>19</v>
      </c>
      <c r="H3827" s="2" t="s">
        <v>3868</v>
      </c>
      <c r="I3827" s="2">
        <v>370</v>
      </c>
      <c r="J3827" s="2">
        <v>0</v>
      </c>
      <c r="K3827" s="2" t="s">
        <v>3885</v>
      </c>
      <c r="L3827" s="3">
        <v>45761</v>
      </c>
      <c r="M3827" s="3">
        <v>47453</v>
      </c>
      <c r="N3827" s="2" t="s">
        <v>3865</v>
      </c>
    </row>
    <row r="3828" spans="2:14" x14ac:dyDescent="0.25">
      <c r="B3828" s="2" t="s">
        <v>3879</v>
      </c>
      <c r="C3828" s="2" t="s">
        <v>3880</v>
      </c>
      <c r="D3828" s="2" t="s">
        <v>16</v>
      </c>
      <c r="E3828" s="2" t="s">
        <v>17</v>
      </c>
      <c r="F3828" s="2" t="s">
        <v>18</v>
      </c>
      <c r="G3828" s="2" t="s">
        <v>19</v>
      </c>
      <c r="H3828" s="2" t="s">
        <v>3868</v>
      </c>
      <c r="I3828" s="2">
        <v>370</v>
      </c>
      <c r="J3828" s="2">
        <v>0</v>
      </c>
      <c r="K3828" s="2" t="s">
        <v>3886</v>
      </c>
      <c r="L3828" s="3">
        <v>45761</v>
      </c>
      <c r="M3828" s="3">
        <v>47453</v>
      </c>
      <c r="N3828" s="2" t="s">
        <v>3865</v>
      </c>
    </row>
    <row r="3829" spans="2:14" x14ac:dyDescent="0.25">
      <c r="B3829" s="2" t="s">
        <v>3887</v>
      </c>
      <c r="C3829" s="2" t="s">
        <v>3888</v>
      </c>
      <c r="D3829" s="2" t="s">
        <v>16</v>
      </c>
      <c r="E3829" s="2" t="s">
        <v>17</v>
      </c>
      <c r="F3829" s="2" t="s">
        <v>18</v>
      </c>
      <c r="G3829" s="2" t="s">
        <v>90</v>
      </c>
      <c r="H3829" s="2" t="s">
        <v>3889</v>
      </c>
      <c r="I3829" s="2">
        <v>0</v>
      </c>
      <c r="J3829" s="2">
        <v>0</v>
      </c>
      <c r="K3829" s="2">
        <v>20151115</v>
      </c>
      <c r="L3829" s="3">
        <v>44958</v>
      </c>
      <c r="M3829" s="2" t="s">
        <v>30</v>
      </c>
      <c r="N3829" s="2" t="s">
        <v>3865</v>
      </c>
    </row>
    <row r="3830" spans="2:14" x14ac:dyDescent="0.25">
      <c r="B3830" s="2" t="s">
        <v>3890</v>
      </c>
      <c r="C3830" s="2" t="s">
        <v>3891</v>
      </c>
      <c r="D3830" s="2" t="s">
        <v>16</v>
      </c>
      <c r="E3830" s="2" t="s">
        <v>17</v>
      </c>
      <c r="F3830" s="2" t="s">
        <v>18</v>
      </c>
      <c r="G3830" s="2" t="s">
        <v>19</v>
      </c>
      <c r="H3830" s="2" t="s">
        <v>3892</v>
      </c>
      <c r="I3830" s="2">
        <v>11</v>
      </c>
      <c r="J3830" s="2">
        <v>0</v>
      </c>
      <c r="K3830" s="2" t="s">
        <v>3893</v>
      </c>
      <c r="L3830" s="3">
        <v>45715</v>
      </c>
      <c r="M3830" s="3">
        <v>47392</v>
      </c>
      <c r="N3830" s="2" t="s">
        <v>3332</v>
      </c>
    </row>
    <row r="3831" spans="2:14" x14ac:dyDescent="0.25">
      <c r="B3831" s="2" t="s">
        <v>3890</v>
      </c>
      <c r="C3831" s="2" t="s">
        <v>3891</v>
      </c>
      <c r="D3831" s="2" t="s">
        <v>16</v>
      </c>
      <c r="E3831" s="2" t="s">
        <v>17</v>
      </c>
      <c r="F3831" s="2" t="s">
        <v>18</v>
      </c>
      <c r="G3831" s="2" t="s">
        <v>19</v>
      </c>
      <c r="H3831" s="2" t="s">
        <v>3892</v>
      </c>
      <c r="I3831" s="2">
        <v>11</v>
      </c>
      <c r="J3831" s="2">
        <v>11</v>
      </c>
      <c r="K3831" s="2" t="s">
        <v>3894</v>
      </c>
      <c r="L3831" s="3">
        <v>45898</v>
      </c>
      <c r="M3831" s="3">
        <v>47604</v>
      </c>
      <c r="N3831" s="2" t="s">
        <v>3332</v>
      </c>
    </row>
    <row r="3832" spans="2:14" x14ac:dyDescent="0.25">
      <c r="B3832" s="2" t="s">
        <v>3890</v>
      </c>
      <c r="C3832" s="2" t="s">
        <v>3891</v>
      </c>
      <c r="D3832" s="2" t="s">
        <v>16</v>
      </c>
      <c r="E3832" s="2" t="s">
        <v>142</v>
      </c>
      <c r="F3832" s="2" t="s">
        <v>18</v>
      </c>
      <c r="G3832" s="2" t="s">
        <v>19</v>
      </c>
      <c r="H3832" s="2" t="s">
        <v>3892</v>
      </c>
      <c r="I3832" s="2">
        <v>11</v>
      </c>
      <c r="J3832" s="2">
        <v>0</v>
      </c>
      <c r="K3832" s="2" t="s">
        <v>3893</v>
      </c>
      <c r="L3832" s="3">
        <v>45715</v>
      </c>
      <c r="M3832" s="3">
        <v>47392</v>
      </c>
      <c r="N3832" s="2" t="s">
        <v>3332</v>
      </c>
    </row>
    <row r="3833" spans="2:14" x14ac:dyDescent="0.25">
      <c r="B3833" s="2" t="s">
        <v>3895</v>
      </c>
      <c r="C3833" s="2" t="s">
        <v>3896</v>
      </c>
      <c r="D3833" s="2" t="s">
        <v>16</v>
      </c>
      <c r="E3833" s="2" t="s">
        <v>17</v>
      </c>
      <c r="F3833" s="2" t="s">
        <v>18</v>
      </c>
      <c r="G3833" s="2" t="s">
        <v>19</v>
      </c>
      <c r="H3833" s="2" t="s">
        <v>3892</v>
      </c>
      <c r="I3833" s="2">
        <v>160</v>
      </c>
      <c r="J3833" s="2">
        <v>0</v>
      </c>
      <c r="K3833" s="2" t="s">
        <v>3897</v>
      </c>
      <c r="L3833" s="3">
        <v>45715</v>
      </c>
      <c r="M3833" s="3">
        <v>47392</v>
      </c>
      <c r="N3833" s="2" t="s">
        <v>3332</v>
      </c>
    </row>
    <row r="3834" spans="2:14" x14ac:dyDescent="0.25">
      <c r="B3834" s="2" t="s">
        <v>3895</v>
      </c>
      <c r="C3834" s="2" t="s">
        <v>3896</v>
      </c>
      <c r="D3834" s="2" t="s">
        <v>16</v>
      </c>
      <c r="E3834" s="2" t="s">
        <v>17</v>
      </c>
      <c r="F3834" s="2" t="s">
        <v>18</v>
      </c>
      <c r="G3834" s="2" t="s">
        <v>19</v>
      </c>
      <c r="H3834" s="2" t="s">
        <v>3892</v>
      </c>
      <c r="I3834" s="2">
        <v>160</v>
      </c>
      <c r="J3834" s="2">
        <v>160</v>
      </c>
      <c r="K3834" s="2" t="s">
        <v>3898</v>
      </c>
      <c r="L3834" s="3">
        <v>45898</v>
      </c>
      <c r="M3834" s="3">
        <v>47696</v>
      </c>
      <c r="N3834" s="2" t="s">
        <v>3332</v>
      </c>
    </row>
    <row r="3835" spans="2:14" x14ac:dyDescent="0.25">
      <c r="B3835" s="2" t="s">
        <v>3895</v>
      </c>
      <c r="C3835" s="2" t="s">
        <v>3896</v>
      </c>
      <c r="D3835" s="2" t="s">
        <v>16</v>
      </c>
      <c r="E3835" s="2" t="s">
        <v>142</v>
      </c>
      <c r="F3835" s="2" t="s">
        <v>18</v>
      </c>
      <c r="G3835" s="2" t="s">
        <v>19</v>
      </c>
      <c r="H3835" s="2" t="s">
        <v>3892</v>
      </c>
      <c r="I3835" s="2">
        <v>160</v>
      </c>
      <c r="J3835" s="2">
        <v>0</v>
      </c>
      <c r="K3835" s="2" t="s">
        <v>3897</v>
      </c>
      <c r="L3835" s="3">
        <v>45715</v>
      </c>
      <c r="M3835" s="3">
        <v>47392</v>
      </c>
      <c r="N3835" s="2" t="s">
        <v>3332</v>
      </c>
    </row>
    <row r="3836" spans="2:14" x14ac:dyDescent="0.25">
      <c r="B3836" s="2" t="s">
        <v>3899</v>
      </c>
      <c r="C3836" s="2" t="s">
        <v>3900</v>
      </c>
      <c r="D3836" s="2" t="s">
        <v>16</v>
      </c>
      <c r="E3836" s="2" t="s">
        <v>17</v>
      </c>
      <c r="F3836" s="2" t="s">
        <v>18</v>
      </c>
      <c r="G3836" s="2" t="s">
        <v>19</v>
      </c>
      <c r="H3836" s="2" t="s">
        <v>3892</v>
      </c>
      <c r="I3836" s="2">
        <v>93</v>
      </c>
      <c r="J3836" s="2">
        <v>93</v>
      </c>
      <c r="K3836" s="2" t="s">
        <v>3897</v>
      </c>
      <c r="L3836" s="3">
        <v>45898</v>
      </c>
      <c r="M3836" s="3">
        <v>47239</v>
      </c>
      <c r="N3836" s="2" t="s">
        <v>3332</v>
      </c>
    </row>
    <row r="3837" spans="2:14" x14ac:dyDescent="0.25">
      <c r="B3837" s="2" t="s">
        <v>3899</v>
      </c>
      <c r="C3837" s="2" t="s">
        <v>3900</v>
      </c>
      <c r="D3837" s="2" t="s">
        <v>16</v>
      </c>
      <c r="E3837" s="2" t="s">
        <v>17</v>
      </c>
      <c r="F3837" s="2" t="s">
        <v>18</v>
      </c>
      <c r="G3837" s="2" t="s">
        <v>19</v>
      </c>
      <c r="H3837" s="2" t="s">
        <v>3892</v>
      </c>
      <c r="I3837" s="2">
        <v>93</v>
      </c>
      <c r="J3837" s="2">
        <v>0</v>
      </c>
      <c r="K3837" s="2" t="s">
        <v>3901</v>
      </c>
      <c r="L3837" s="3">
        <v>45715</v>
      </c>
      <c r="M3837" s="3">
        <v>46935</v>
      </c>
      <c r="N3837" s="2" t="s">
        <v>3332</v>
      </c>
    </row>
    <row r="3838" spans="2:14" x14ac:dyDescent="0.25">
      <c r="B3838" s="2" t="s">
        <v>3899</v>
      </c>
      <c r="C3838" s="2" t="s">
        <v>3900</v>
      </c>
      <c r="D3838" s="2" t="s">
        <v>16</v>
      </c>
      <c r="E3838" s="2" t="s">
        <v>142</v>
      </c>
      <c r="F3838" s="2" t="s">
        <v>18</v>
      </c>
      <c r="G3838" s="2" t="s">
        <v>19</v>
      </c>
      <c r="H3838" s="2" t="s">
        <v>3892</v>
      </c>
      <c r="I3838" s="2">
        <v>93</v>
      </c>
      <c r="J3838" s="2">
        <v>0</v>
      </c>
      <c r="K3838" s="2" t="s">
        <v>3901</v>
      </c>
      <c r="L3838" s="3">
        <v>45715</v>
      </c>
      <c r="M3838" s="3">
        <v>46935</v>
      </c>
      <c r="N3838" s="2" t="s">
        <v>3332</v>
      </c>
    </row>
    <row r="3839" spans="2:14" x14ac:dyDescent="0.25">
      <c r="B3839" s="2" t="s">
        <v>3902</v>
      </c>
      <c r="C3839" s="2" t="s">
        <v>3903</v>
      </c>
      <c r="D3839" s="2" t="s">
        <v>41</v>
      </c>
      <c r="E3839" s="2" t="s">
        <v>17</v>
      </c>
      <c r="F3839" s="2" t="s">
        <v>18</v>
      </c>
      <c r="G3839" s="2" t="s">
        <v>19</v>
      </c>
      <c r="H3839" s="2" t="s">
        <v>3904</v>
      </c>
      <c r="I3839" s="2">
        <v>16</v>
      </c>
      <c r="J3839" s="2">
        <v>16</v>
      </c>
      <c r="K3839" s="2">
        <v>16257</v>
      </c>
      <c r="L3839" s="3">
        <v>44958</v>
      </c>
      <c r="M3839" s="3">
        <v>45474</v>
      </c>
      <c r="N3839" s="2" t="s">
        <v>25</v>
      </c>
    </row>
    <row r="3840" spans="2:14" x14ac:dyDescent="0.25">
      <c r="B3840" s="2" t="s">
        <v>3905</v>
      </c>
      <c r="C3840" s="2" t="s">
        <v>3906</v>
      </c>
      <c r="D3840" s="2" t="s">
        <v>41</v>
      </c>
      <c r="E3840" s="2" t="s">
        <v>17</v>
      </c>
      <c r="F3840" s="2" t="s">
        <v>18</v>
      </c>
      <c r="G3840" s="2" t="s">
        <v>19</v>
      </c>
      <c r="H3840" s="2" t="s">
        <v>3907</v>
      </c>
      <c r="I3840" s="2">
        <v>0</v>
      </c>
      <c r="J3840" s="2">
        <v>0</v>
      </c>
      <c r="K3840" s="2">
        <v>20250620</v>
      </c>
      <c r="L3840" s="3">
        <v>45908</v>
      </c>
      <c r="M3840" s="3">
        <v>46966</v>
      </c>
      <c r="N3840" s="2" t="s">
        <v>21</v>
      </c>
    </row>
    <row r="3841" spans="2:14" x14ac:dyDescent="0.25">
      <c r="B3841" s="2" t="s">
        <v>3905</v>
      </c>
      <c r="C3841" s="2" t="s">
        <v>3906</v>
      </c>
      <c r="D3841" s="2" t="s">
        <v>41</v>
      </c>
      <c r="E3841" s="2" t="s">
        <v>17</v>
      </c>
      <c r="F3841" s="2" t="s">
        <v>18</v>
      </c>
      <c r="G3841" s="2" t="s">
        <v>19</v>
      </c>
      <c r="H3841" s="2" t="s">
        <v>3907</v>
      </c>
      <c r="I3841" s="2">
        <v>0</v>
      </c>
      <c r="J3841" s="2">
        <v>0</v>
      </c>
      <c r="K3841" s="2">
        <v>20250630</v>
      </c>
      <c r="L3841" s="3">
        <v>45929</v>
      </c>
      <c r="M3841" s="3">
        <v>46997</v>
      </c>
      <c r="N3841" s="2" t="s">
        <v>21</v>
      </c>
    </row>
    <row r="3842" spans="2:14" x14ac:dyDescent="0.25">
      <c r="B3842" s="2" t="s">
        <v>3905</v>
      </c>
      <c r="C3842" s="2" t="s">
        <v>3906</v>
      </c>
      <c r="D3842" s="2" t="s">
        <v>41</v>
      </c>
      <c r="E3842" s="2" t="s">
        <v>17</v>
      </c>
      <c r="F3842" s="2" t="s">
        <v>18</v>
      </c>
      <c r="G3842" s="2" t="s">
        <v>19</v>
      </c>
      <c r="H3842" s="2" t="s">
        <v>3907</v>
      </c>
      <c r="I3842" s="2">
        <v>0</v>
      </c>
      <c r="J3842" s="2">
        <v>0</v>
      </c>
      <c r="K3842" s="2">
        <v>20250828</v>
      </c>
      <c r="L3842" s="3">
        <v>45983</v>
      </c>
      <c r="M3842" s="3">
        <v>47027</v>
      </c>
      <c r="N3842" s="2" t="s">
        <v>21</v>
      </c>
    </row>
    <row r="3843" spans="2:14" x14ac:dyDescent="0.25">
      <c r="B3843" s="2" t="s">
        <v>3905</v>
      </c>
      <c r="C3843" s="2" t="s">
        <v>3906</v>
      </c>
      <c r="D3843" s="2" t="s">
        <v>41</v>
      </c>
      <c r="E3843" s="2" t="s">
        <v>17</v>
      </c>
      <c r="F3843" s="2" t="s">
        <v>18</v>
      </c>
      <c r="G3843" s="2" t="s">
        <v>19</v>
      </c>
      <c r="H3843" s="2" t="s">
        <v>3907</v>
      </c>
      <c r="I3843" s="2">
        <v>0</v>
      </c>
      <c r="J3843" s="2">
        <v>0</v>
      </c>
      <c r="K3843" s="2">
        <v>220230725</v>
      </c>
      <c r="L3843" s="3">
        <v>45787</v>
      </c>
      <c r="M3843" s="3">
        <v>46478</v>
      </c>
      <c r="N3843" s="2" t="s">
        <v>21</v>
      </c>
    </row>
    <row r="3844" spans="2:14" x14ac:dyDescent="0.25">
      <c r="B3844" s="2" t="s">
        <v>3905</v>
      </c>
      <c r="C3844" s="2" t="s">
        <v>3906</v>
      </c>
      <c r="D3844" s="2" t="s">
        <v>41</v>
      </c>
      <c r="E3844" s="2" t="s">
        <v>17</v>
      </c>
      <c r="F3844" s="2" t="s">
        <v>18</v>
      </c>
      <c r="G3844" s="2" t="s">
        <v>19</v>
      </c>
      <c r="H3844" s="2" t="s">
        <v>3907</v>
      </c>
      <c r="I3844" s="2">
        <v>0</v>
      </c>
      <c r="J3844" s="2">
        <v>0</v>
      </c>
      <c r="K3844" s="2">
        <v>6695830</v>
      </c>
      <c r="L3844" s="3">
        <v>45994</v>
      </c>
      <c r="M3844" s="3">
        <v>46997</v>
      </c>
      <c r="N3844" s="2" t="s">
        <v>21</v>
      </c>
    </row>
    <row r="3845" spans="2:14" x14ac:dyDescent="0.25">
      <c r="B3845" s="2" t="s">
        <v>3905</v>
      </c>
      <c r="C3845" s="2" t="s">
        <v>3906</v>
      </c>
      <c r="D3845" s="2" t="s">
        <v>41</v>
      </c>
      <c r="E3845" s="2" t="s">
        <v>17</v>
      </c>
      <c r="F3845" s="2" t="s">
        <v>18</v>
      </c>
      <c r="G3845" s="2" t="s">
        <v>19</v>
      </c>
      <c r="H3845" s="2" t="s">
        <v>3907</v>
      </c>
      <c r="I3845" s="2">
        <v>0</v>
      </c>
      <c r="J3845" s="2">
        <v>0</v>
      </c>
      <c r="K3845" s="2">
        <v>6695830</v>
      </c>
      <c r="L3845" s="3">
        <v>45994</v>
      </c>
      <c r="M3845" s="3">
        <v>47027</v>
      </c>
      <c r="N3845" s="2" t="s">
        <v>21</v>
      </c>
    </row>
    <row r="3846" spans="2:14" x14ac:dyDescent="0.25">
      <c r="B3846" s="2" t="s">
        <v>3905</v>
      </c>
      <c r="C3846" s="2" t="s">
        <v>3906</v>
      </c>
      <c r="D3846" s="2" t="s">
        <v>41</v>
      </c>
      <c r="E3846" s="2" t="s">
        <v>17</v>
      </c>
      <c r="F3846" s="2" t="s">
        <v>18</v>
      </c>
      <c r="G3846" s="2" t="s">
        <v>19</v>
      </c>
      <c r="H3846" s="2" t="s">
        <v>3907</v>
      </c>
      <c r="I3846" s="2">
        <v>0</v>
      </c>
      <c r="J3846" s="2">
        <v>0</v>
      </c>
      <c r="K3846" s="2" t="s">
        <v>470</v>
      </c>
      <c r="L3846" s="2" t="s">
        <v>30</v>
      </c>
      <c r="M3846" s="2" t="s">
        <v>30</v>
      </c>
      <c r="N3846" s="2" t="s">
        <v>21</v>
      </c>
    </row>
    <row r="3847" spans="2:14" x14ac:dyDescent="0.25">
      <c r="B3847" s="2" t="s">
        <v>3908</v>
      </c>
      <c r="C3847" s="2" t="s">
        <v>3909</v>
      </c>
      <c r="D3847" s="2" t="s">
        <v>41</v>
      </c>
      <c r="E3847" s="2" t="s">
        <v>75</v>
      </c>
      <c r="F3847" s="2" t="s">
        <v>18</v>
      </c>
      <c r="G3847" s="2" t="s">
        <v>19</v>
      </c>
      <c r="H3847" s="2" t="s">
        <v>3907</v>
      </c>
      <c r="I3847" s="2">
        <v>0</v>
      </c>
      <c r="J3847" s="2">
        <v>0</v>
      </c>
      <c r="K3847" s="2">
        <v>20230805</v>
      </c>
      <c r="L3847" s="3">
        <v>44958</v>
      </c>
      <c r="M3847" s="3">
        <v>45870</v>
      </c>
      <c r="N3847" s="2" t="s">
        <v>21</v>
      </c>
    </row>
    <row r="3848" spans="2:14" x14ac:dyDescent="0.25">
      <c r="B3848" s="2" t="s">
        <v>3908</v>
      </c>
      <c r="C3848" s="2" t="s">
        <v>3909</v>
      </c>
      <c r="D3848" s="2" t="s">
        <v>41</v>
      </c>
      <c r="E3848" s="2" t="s">
        <v>17</v>
      </c>
      <c r="F3848" s="2" t="s">
        <v>18</v>
      </c>
      <c r="G3848" s="2" t="s">
        <v>19</v>
      </c>
      <c r="H3848" s="2" t="s">
        <v>3907</v>
      </c>
      <c r="I3848" s="2">
        <v>0</v>
      </c>
      <c r="J3848" s="2">
        <v>0</v>
      </c>
      <c r="K3848" s="2">
        <v>20230805</v>
      </c>
      <c r="L3848" s="3">
        <v>44958</v>
      </c>
      <c r="M3848" s="3">
        <v>45870</v>
      </c>
      <c r="N3848" s="2" t="s">
        <v>21</v>
      </c>
    </row>
    <row r="3849" spans="2:14" x14ac:dyDescent="0.25">
      <c r="B3849" s="2" t="s">
        <v>3908</v>
      </c>
      <c r="C3849" s="2" t="s">
        <v>3909</v>
      </c>
      <c r="D3849" s="2" t="s">
        <v>41</v>
      </c>
      <c r="E3849" s="2" t="s">
        <v>17</v>
      </c>
      <c r="F3849" s="2" t="s">
        <v>18</v>
      </c>
      <c r="G3849" s="2" t="s">
        <v>19</v>
      </c>
      <c r="H3849" s="2" t="s">
        <v>3907</v>
      </c>
      <c r="I3849" s="2">
        <v>0</v>
      </c>
      <c r="J3849" s="2">
        <v>0</v>
      </c>
      <c r="K3849" s="2">
        <v>20250620</v>
      </c>
      <c r="L3849" s="3">
        <v>45896</v>
      </c>
      <c r="M3849" s="3">
        <v>46966</v>
      </c>
      <c r="N3849" s="2" t="s">
        <v>21</v>
      </c>
    </row>
    <row r="3850" spans="2:14" x14ac:dyDescent="0.25">
      <c r="B3850" s="2" t="s">
        <v>3908</v>
      </c>
      <c r="C3850" s="2" t="s">
        <v>3909</v>
      </c>
      <c r="D3850" s="2" t="s">
        <v>41</v>
      </c>
      <c r="E3850" s="2" t="s">
        <v>17</v>
      </c>
      <c r="F3850" s="2" t="s">
        <v>18</v>
      </c>
      <c r="G3850" s="2" t="s">
        <v>19</v>
      </c>
      <c r="H3850" s="2" t="s">
        <v>3907</v>
      </c>
      <c r="I3850" s="2">
        <v>0</v>
      </c>
      <c r="J3850" s="2">
        <v>0</v>
      </c>
      <c r="K3850" s="2">
        <v>20250828</v>
      </c>
      <c r="L3850" s="3">
        <v>45948</v>
      </c>
      <c r="M3850" s="3">
        <v>47027</v>
      </c>
      <c r="N3850" s="2" t="s">
        <v>21</v>
      </c>
    </row>
    <row r="3851" spans="2:14" x14ac:dyDescent="0.25">
      <c r="B3851" s="2" t="s">
        <v>3908</v>
      </c>
      <c r="C3851" s="2" t="s">
        <v>3909</v>
      </c>
      <c r="D3851" s="2" t="s">
        <v>41</v>
      </c>
      <c r="E3851" s="2" t="s">
        <v>17</v>
      </c>
      <c r="F3851" s="2" t="s">
        <v>18</v>
      </c>
      <c r="G3851" s="2" t="s">
        <v>19</v>
      </c>
      <c r="H3851" s="2" t="s">
        <v>3907</v>
      </c>
      <c r="I3851" s="2">
        <v>0</v>
      </c>
      <c r="J3851" s="2">
        <v>0</v>
      </c>
      <c r="K3851" s="2" t="s">
        <v>470</v>
      </c>
      <c r="L3851" s="2" t="s">
        <v>30</v>
      </c>
      <c r="M3851" s="2" t="s">
        <v>30</v>
      </c>
      <c r="N3851" s="2" t="s">
        <v>21</v>
      </c>
    </row>
    <row r="3852" spans="2:14" x14ac:dyDescent="0.25">
      <c r="B3852" s="2" t="s">
        <v>3910</v>
      </c>
      <c r="C3852" s="2" t="s">
        <v>368</v>
      </c>
      <c r="D3852" s="2" t="s">
        <v>41</v>
      </c>
      <c r="E3852" s="2" t="s">
        <v>17</v>
      </c>
      <c r="F3852" s="2" t="s">
        <v>18</v>
      </c>
      <c r="G3852" s="2" t="s">
        <v>19</v>
      </c>
      <c r="H3852" s="2" t="s">
        <v>369</v>
      </c>
      <c r="I3852" s="2">
        <v>587</v>
      </c>
      <c r="J3852" s="2">
        <v>0</v>
      </c>
      <c r="K3852" s="2">
        <v>20230102</v>
      </c>
      <c r="L3852" s="3">
        <v>44958</v>
      </c>
      <c r="M3852" s="3">
        <v>46023</v>
      </c>
      <c r="N3852" s="2" t="s">
        <v>193</v>
      </c>
    </row>
    <row r="3853" spans="2:14" x14ac:dyDescent="0.25">
      <c r="B3853" s="2" t="s">
        <v>3910</v>
      </c>
      <c r="C3853" s="2" t="s">
        <v>368</v>
      </c>
      <c r="D3853" s="2" t="s">
        <v>41</v>
      </c>
      <c r="E3853" s="2" t="s">
        <v>17</v>
      </c>
      <c r="F3853" s="2" t="s">
        <v>18</v>
      </c>
      <c r="G3853" s="2" t="s">
        <v>19</v>
      </c>
      <c r="H3853" s="2" t="s">
        <v>369</v>
      </c>
      <c r="I3853" s="2">
        <v>587</v>
      </c>
      <c r="J3853" s="2">
        <v>587</v>
      </c>
      <c r="K3853" s="2">
        <v>20240320</v>
      </c>
      <c r="L3853" s="3">
        <v>45846</v>
      </c>
      <c r="M3853" s="3">
        <v>47178</v>
      </c>
      <c r="N3853" s="2" t="s">
        <v>193</v>
      </c>
    </row>
    <row r="3854" spans="2:14" x14ac:dyDescent="0.25">
      <c r="B3854" s="2" t="s">
        <v>3911</v>
      </c>
      <c r="C3854" s="2" t="s">
        <v>3912</v>
      </c>
      <c r="D3854" s="2" t="s">
        <v>41</v>
      </c>
      <c r="E3854" s="2" t="s">
        <v>17</v>
      </c>
      <c r="F3854" s="2" t="s">
        <v>18</v>
      </c>
      <c r="G3854" s="2" t="s">
        <v>19</v>
      </c>
      <c r="H3854" s="2" t="s">
        <v>369</v>
      </c>
      <c r="I3854" s="2">
        <v>440</v>
      </c>
      <c r="J3854" s="2">
        <v>0</v>
      </c>
      <c r="K3854" s="2">
        <v>20230102</v>
      </c>
      <c r="L3854" s="3">
        <v>44958</v>
      </c>
      <c r="M3854" s="3">
        <v>46023</v>
      </c>
      <c r="N3854" s="2" t="s">
        <v>193</v>
      </c>
    </row>
    <row r="3855" spans="2:14" x14ac:dyDescent="0.25">
      <c r="B3855" s="2" t="s">
        <v>3911</v>
      </c>
      <c r="C3855" s="2" t="s">
        <v>3912</v>
      </c>
      <c r="D3855" s="2" t="s">
        <v>41</v>
      </c>
      <c r="E3855" s="2" t="s">
        <v>17</v>
      </c>
      <c r="F3855" s="2" t="s">
        <v>18</v>
      </c>
      <c r="G3855" s="2" t="s">
        <v>19</v>
      </c>
      <c r="H3855" s="2" t="s">
        <v>369</v>
      </c>
      <c r="I3855" s="2">
        <v>440</v>
      </c>
      <c r="J3855" s="2">
        <v>0</v>
      </c>
      <c r="K3855" s="2">
        <v>20240320</v>
      </c>
      <c r="L3855" s="3">
        <v>44958</v>
      </c>
      <c r="M3855" s="3">
        <v>47178</v>
      </c>
      <c r="N3855" s="2" t="s">
        <v>193</v>
      </c>
    </row>
    <row r="3856" spans="2:14" x14ac:dyDescent="0.25">
      <c r="B3856" s="2" t="s">
        <v>3911</v>
      </c>
      <c r="C3856" s="2" t="s">
        <v>3912</v>
      </c>
      <c r="D3856" s="2" t="s">
        <v>41</v>
      </c>
      <c r="E3856" s="2" t="s">
        <v>17</v>
      </c>
      <c r="F3856" s="2" t="s">
        <v>18</v>
      </c>
      <c r="G3856" s="2" t="s">
        <v>19</v>
      </c>
      <c r="H3856" s="2" t="s">
        <v>369</v>
      </c>
      <c r="I3856" s="2">
        <v>440</v>
      </c>
      <c r="J3856" s="2">
        <v>440</v>
      </c>
      <c r="K3856" s="2">
        <v>20250718</v>
      </c>
      <c r="L3856" s="3">
        <v>46179</v>
      </c>
      <c r="M3856" s="3">
        <v>47665</v>
      </c>
      <c r="N3856" s="2" t="s">
        <v>193</v>
      </c>
    </row>
    <row r="3857" spans="2:14" x14ac:dyDescent="0.25">
      <c r="B3857" s="2" t="s">
        <v>3911</v>
      </c>
      <c r="C3857" s="2" t="s">
        <v>3912</v>
      </c>
      <c r="D3857" s="2" t="s">
        <v>41</v>
      </c>
      <c r="E3857" s="2" t="s">
        <v>17</v>
      </c>
      <c r="F3857" s="2" t="s">
        <v>18</v>
      </c>
      <c r="G3857" s="2" t="s">
        <v>19</v>
      </c>
      <c r="H3857" s="2" t="s">
        <v>369</v>
      </c>
      <c r="I3857" s="2">
        <v>440</v>
      </c>
      <c r="J3857" s="2">
        <v>0</v>
      </c>
      <c r="K3857" s="2" t="s">
        <v>3913</v>
      </c>
      <c r="L3857" s="3">
        <v>45904</v>
      </c>
      <c r="M3857" s="3">
        <v>47178</v>
      </c>
      <c r="N3857" s="2" t="s">
        <v>193</v>
      </c>
    </row>
    <row r="3858" spans="2:14" x14ac:dyDescent="0.25">
      <c r="B3858" s="2" t="s">
        <v>3914</v>
      </c>
      <c r="C3858" s="2" t="s">
        <v>3915</v>
      </c>
      <c r="D3858" s="2" t="s">
        <v>41</v>
      </c>
      <c r="E3858" s="2" t="s">
        <v>17</v>
      </c>
      <c r="F3858" s="2" t="s">
        <v>18</v>
      </c>
      <c r="G3858" s="2" t="s">
        <v>19</v>
      </c>
      <c r="H3858" s="2" t="s">
        <v>3916</v>
      </c>
      <c r="I3858" s="2">
        <v>1047</v>
      </c>
      <c r="J3858" s="2">
        <v>1047</v>
      </c>
      <c r="K3858" s="2">
        <v>2306001</v>
      </c>
      <c r="L3858" s="3">
        <v>44958</v>
      </c>
      <c r="M3858" s="3">
        <v>46905</v>
      </c>
      <c r="N3858" s="2" t="s">
        <v>3917</v>
      </c>
    </row>
    <row r="3859" spans="2:14" x14ac:dyDescent="0.25">
      <c r="B3859" s="2" t="s">
        <v>3918</v>
      </c>
      <c r="C3859" s="2" t="s">
        <v>3919</v>
      </c>
      <c r="D3859" s="2" t="s">
        <v>16</v>
      </c>
      <c r="E3859" s="2" t="s">
        <v>17</v>
      </c>
      <c r="F3859" s="2" t="s">
        <v>18</v>
      </c>
      <c r="G3859" s="2" t="s">
        <v>19</v>
      </c>
      <c r="H3859" s="2" t="s">
        <v>3920</v>
      </c>
      <c r="I3859" s="2">
        <v>10193</v>
      </c>
      <c r="J3859" s="2">
        <v>0</v>
      </c>
      <c r="K3859" s="2" t="s">
        <v>3921</v>
      </c>
      <c r="L3859" s="3">
        <v>45931</v>
      </c>
      <c r="M3859" s="3">
        <v>46539</v>
      </c>
      <c r="N3859" s="2" t="s">
        <v>3922</v>
      </c>
    </row>
    <row r="3860" spans="2:14" x14ac:dyDescent="0.25">
      <c r="B3860" s="2" t="s">
        <v>3918</v>
      </c>
      <c r="C3860" s="2" t="s">
        <v>3919</v>
      </c>
      <c r="D3860" s="2" t="s">
        <v>16</v>
      </c>
      <c r="E3860" s="2" t="s">
        <v>17</v>
      </c>
      <c r="F3860" s="2" t="s">
        <v>18</v>
      </c>
      <c r="G3860" s="2" t="s">
        <v>19</v>
      </c>
      <c r="H3860" s="2" t="s">
        <v>3920</v>
      </c>
      <c r="I3860" s="2">
        <v>10193</v>
      </c>
      <c r="J3860" s="2">
        <v>0</v>
      </c>
      <c r="K3860" s="2" t="s">
        <v>3923</v>
      </c>
      <c r="L3860" s="3">
        <v>45952</v>
      </c>
      <c r="M3860" s="3">
        <v>46539</v>
      </c>
      <c r="N3860" s="2" t="s">
        <v>3922</v>
      </c>
    </row>
    <row r="3861" spans="2:14" x14ac:dyDescent="0.25">
      <c r="B3861" s="2" t="s">
        <v>3918</v>
      </c>
      <c r="C3861" s="2" t="s">
        <v>3919</v>
      </c>
      <c r="D3861" s="2" t="s">
        <v>16</v>
      </c>
      <c r="E3861" s="2" t="s">
        <v>17</v>
      </c>
      <c r="F3861" s="2" t="s">
        <v>18</v>
      </c>
      <c r="G3861" s="2" t="s">
        <v>19</v>
      </c>
      <c r="H3861" s="2" t="s">
        <v>3920</v>
      </c>
      <c r="I3861" s="2">
        <v>10193</v>
      </c>
      <c r="J3861" s="2">
        <v>9004</v>
      </c>
      <c r="K3861" s="2" t="s">
        <v>3924</v>
      </c>
      <c r="L3861" s="3">
        <v>45992</v>
      </c>
      <c r="M3861" s="3">
        <v>46539</v>
      </c>
      <c r="N3861" s="2" t="s">
        <v>3922</v>
      </c>
    </row>
    <row r="3862" spans="2:14" x14ac:dyDescent="0.25">
      <c r="B3862" s="2" t="s">
        <v>3918</v>
      </c>
      <c r="C3862" s="2" t="s">
        <v>3919</v>
      </c>
      <c r="D3862" s="2" t="s">
        <v>16</v>
      </c>
      <c r="E3862" s="2" t="s">
        <v>17</v>
      </c>
      <c r="F3862" s="2" t="s">
        <v>18</v>
      </c>
      <c r="G3862" s="2" t="s">
        <v>19</v>
      </c>
      <c r="H3862" s="2" t="s">
        <v>3920</v>
      </c>
      <c r="I3862" s="2">
        <v>10193</v>
      </c>
      <c r="J3862" s="2">
        <v>1189</v>
      </c>
      <c r="K3862" s="2" t="s">
        <v>3925</v>
      </c>
      <c r="L3862" s="3">
        <v>45916</v>
      </c>
      <c r="M3862" s="3">
        <v>46539</v>
      </c>
      <c r="N3862" s="2" t="s">
        <v>3922</v>
      </c>
    </row>
    <row r="3863" spans="2:14" x14ac:dyDescent="0.25">
      <c r="B3863" s="2" t="s">
        <v>3918</v>
      </c>
      <c r="C3863" s="2" t="s">
        <v>3919</v>
      </c>
      <c r="D3863" s="2" t="s">
        <v>16</v>
      </c>
      <c r="E3863" s="2" t="s">
        <v>181</v>
      </c>
      <c r="F3863" s="2" t="s">
        <v>18</v>
      </c>
      <c r="G3863" s="2" t="s">
        <v>19</v>
      </c>
      <c r="H3863" s="2" t="s">
        <v>3920</v>
      </c>
      <c r="I3863" s="2">
        <v>10193</v>
      </c>
      <c r="J3863" s="2">
        <v>0</v>
      </c>
      <c r="K3863" s="2" t="s">
        <v>3923</v>
      </c>
      <c r="L3863" s="3">
        <v>45952</v>
      </c>
      <c r="M3863" s="3">
        <v>46539</v>
      </c>
      <c r="N3863" s="2" t="s">
        <v>3922</v>
      </c>
    </row>
    <row r="3864" spans="2:14" x14ac:dyDescent="0.25">
      <c r="B3864" s="2" t="s">
        <v>3918</v>
      </c>
      <c r="C3864" s="2" t="s">
        <v>3919</v>
      </c>
      <c r="D3864" s="2" t="s">
        <v>16</v>
      </c>
      <c r="E3864" s="2" t="s">
        <v>142</v>
      </c>
      <c r="F3864" s="2" t="s">
        <v>18</v>
      </c>
      <c r="G3864" s="2" t="s">
        <v>19</v>
      </c>
      <c r="H3864" s="2" t="s">
        <v>3920</v>
      </c>
      <c r="I3864" s="2">
        <v>10193</v>
      </c>
      <c r="J3864" s="2">
        <v>0</v>
      </c>
      <c r="K3864" s="2" t="s">
        <v>3925</v>
      </c>
      <c r="L3864" s="3">
        <v>45916</v>
      </c>
      <c r="M3864" s="3">
        <v>46539</v>
      </c>
      <c r="N3864" s="2" t="s">
        <v>3922</v>
      </c>
    </row>
    <row r="3865" spans="2:14" x14ac:dyDescent="0.25">
      <c r="B3865" s="2" t="s">
        <v>3926</v>
      </c>
      <c r="C3865" s="2" t="s">
        <v>3927</v>
      </c>
      <c r="D3865" s="2" t="s">
        <v>16</v>
      </c>
      <c r="E3865" s="2" t="s">
        <v>17</v>
      </c>
      <c r="F3865" s="2" t="s">
        <v>18</v>
      </c>
      <c r="G3865" s="2" t="s">
        <v>175</v>
      </c>
      <c r="H3865" s="2" t="s">
        <v>3928</v>
      </c>
      <c r="I3865" s="2">
        <v>0</v>
      </c>
      <c r="J3865" s="2">
        <v>0</v>
      </c>
      <c r="K3865" s="2">
        <v>23100210</v>
      </c>
      <c r="L3865" s="3">
        <v>44958</v>
      </c>
      <c r="M3865" s="3">
        <v>46997</v>
      </c>
      <c r="N3865" s="2" t="s">
        <v>504</v>
      </c>
    </row>
    <row r="3866" spans="2:14" x14ac:dyDescent="0.25">
      <c r="B3866" s="2" t="s">
        <v>3929</v>
      </c>
      <c r="C3866" s="2" t="s">
        <v>371</v>
      </c>
      <c r="D3866" s="2" t="s">
        <v>41</v>
      </c>
      <c r="E3866" s="2" t="s">
        <v>17</v>
      </c>
      <c r="F3866" s="2" t="s">
        <v>18</v>
      </c>
      <c r="G3866" s="2" t="s">
        <v>19</v>
      </c>
      <c r="H3866" s="2" t="s">
        <v>3930</v>
      </c>
      <c r="I3866" s="2">
        <v>43514</v>
      </c>
      <c r="J3866" s="2">
        <v>8</v>
      </c>
      <c r="K3866" s="2" t="s">
        <v>3931</v>
      </c>
      <c r="L3866" s="3">
        <v>45869</v>
      </c>
      <c r="M3866" s="3">
        <v>46692</v>
      </c>
      <c r="N3866" s="2" t="s">
        <v>125</v>
      </c>
    </row>
    <row r="3867" spans="2:14" x14ac:dyDescent="0.25">
      <c r="B3867" s="2" t="s">
        <v>3929</v>
      </c>
      <c r="C3867" s="2" t="s">
        <v>371</v>
      </c>
      <c r="D3867" s="2" t="s">
        <v>41</v>
      </c>
      <c r="E3867" s="2" t="s">
        <v>17</v>
      </c>
      <c r="F3867" s="2" t="s">
        <v>18</v>
      </c>
      <c r="G3867" s="2" t="s">
        <v>19</v>
      </c>
      <c r="H3867" s="2" t="s">
        <v>3930</v>
      </c>
      <c r="I3867" s="2">
        <v>43514</v>
      </c>
      <c r="J3867" s="2">
        <v>0</v>
      </c>
      <c r="K3867" s="2">
        <v>210110</v>
      </c>
      <c r="L3867" s="3">
        <v>45700</v>
      </c>
      <c r="M3867" s="3">
        <v>46113</v>
      </c>
      <c r="N3867" s="2" t="s">
        <v>125</v>
      </c>
    </row>
    <row r="3868" spans="2:14" x14ac:dyDescent="0.25">
      <c r="B3868" s="2" t="s">
        <v>3929</v>
      </c>
      <c r="C3868" s="2" t="s">
        <v>371</v>
      </c>
      <c r="D3868" s="2" t="s">
        <v>41</v>
      </c>
      <c r="E3868" s="2" t="s">
        <v>17</v>
      </c>
      <c r="F3868" s="2" t="s">
        <v>18</v>
      </c>
      <c r="G3868" s="2" t="s">
        <v>19</v>
      </c>
      <c r="H3868" s="2" t="s">
        <v>3930</v>
      </c>
      <c r="I3868" s="2">
        <v>43514</v>
      </c>
      <c r="J3868" s="2">
        <v>4220</v>
      </c>
      <c r="K3868" s="2">
        <v>220805</v>
      </c>
      <c r="L3868" s="3">
        <v>44958</v>
      </c>
      <c r="M3868" s="3">
        <v>46692</v>
      </c>
      <c r="N3868" s="2" t="s">
        <v>125</v>
      </c>
    </row>
    <row r="3869" spans="2:14" x14ac:dyDescent="0.25">
      <c r="B3869" s="2" t="s">
        <v>3929</v>
      </c>
      <c r="C3869" s="2" t="s">
        <v>371</v>
      </c>
      <c r="D3869" s="2" t="s">
        <v>41</v>
      </c>
      <c r="E3869" s="2" t="s">
        <v>17</v>
      </c>
      <c r="F3869" s="2" t="s">
        <v>18</v>
      </c>
      <c r="G3869" s="2" t="s">
        <v>19</v>
      </c>
      <c r="H3869" s="2" t="s">
        <v>3930</v>
      </c>
      <c r="I3869" s="2">
        <v>43514</v>
      </c>
      <c r="J3869" s="2">
        <v>39286</v>
      </c>
      <c r="K3869" s="2" t="s">
        <v>372</v>
      </c>
      <c r="L3869" s="3">
        <v>44958</v>
      </c>
      <c r="M3869" s="3">
        <v>46935</v>
      </c>
      <c r="N3869" s="2" t="s">
        <v>125</v>
      </c>
    </row>
    <row r="3870" spans="2:14" x14ac:dyDescent="0.25">
      <c r="B3870" s="2" t="s">
        <v>3929</v>
      </c>
      <c r="C3870" s="2" t="s">
        <v>371</v>
      </c>
      <c r="D3870" s="2" t="s">
        <v>41</v>
      </c>
      <c r="E3870" s="2" t="s">
        <v>181</v>
      </c>
      <c r="F3870" s="2" t="s">
        <v>18</v>
      </c>
      <c r="G3870" s="2" t="s">
        <v>19</v>
      </c>
      <c r="H3870" s="2" t="s">
        <v>3930</v>
      </c>
      <c r="I3870" s="2">
        <v>43514</v>
      </c>
      <c r="J3870" s="2">
        <v>0</v>
      </c>
      <c r="K3870" s="2" t="s">
        <v>3931</v>
      </c>
      <c r="L3870" s="3">
        <v>45869</v>
      </c>
      <c r="M3870" s="3">
        <v>46692</v>
      </c>
      <c r="N3870" s="2" t="s">
        <v>125</v>
      </c>
    </row>
    <row r="3871" spans="2:14" x14ac:dyDescent="0.25">
      <c r="B3871" s="2" t="s">
        <v>3929</v>
      </c>
      <c r="C3871" s="2" t="s">
        <v>371</v>
      </c>
      <c r="D3871" s="2" t="s">
        <v>41</v>
      </c>
      <c r="E3871" s="2" t="s">
        <v>181</v>
      </c>
      <c r="F3871" s="2" t="s">
        <v>18</v>
      </c>
      <c r="G3871" s="2" t="s">
        <v>19</v>
      </c>
      <c r="H3871" s="2" t="s">
        <v>3930</v>
      </c>
      <c r="I3871" s="2">
        <v>43514</v>
      </c>
      <c r="J3871" s="2">
        <v>0</v>
      </c>
      <c r="K3871" s="2" t="s">
        <v>372</v>
      </c>
      <c r="L3871" s="3">
        <v>44958</v>
      </c>
      <c r="M3871" s="3">
        <v>46935</v>
      </c>
      <c r="N3871" s="2" t="s">
        <v>125</v>
      </c>
    </row>
    <row r="3872" spans="2:14" hidden="1" x14ac:dyDescent="0.25">
      <c r="B3872" s="2" t="s">
        <v>3929</v>
      </c>
      <c r="C3872" s="2" t="s">
        <v>371</v>
      </c>
      <c r="D3872" s="2" t="s">
        <v>41</v>
      </c>
      <c r="E3872" s="2" t="s">
        <v>233</v>
      </c>
      <c r="F3872" s="2" t="s">
        <v>18</v>
      </c>
      <c r="G3872" s="2" t="s">
        <v>19</v>
      </c>
      <c r="H3872" s="2" t="s">
        <v>3930</v>
      </c>
      <c r="I3872" s="2">
        <v>43514</v>
      </c>
      <c r="J3872" s="2">
        <v>0</v>
      </c>
      <c r="K3872" s="2">
        <v>210110</v>
      </c>
      <c r="L3872" s="3">
        <v>44958</v>
      </c>
      <c r="M3872" s="3">
        <v>46692</v>
      </c>
      <c r="N3872" s="2" t="s">
        <v>125</v>
      </c>
    </row>
    <row r="3873" spans="2:14" x14ac:dyDescent="0.25">
      <c r="B3873" s="2" t="s">
        <v>3932</v>
      </c>
      <c r="C3873" s="2" t="s">
        <v>3933</v>
      </c>
      <c r="D3873" s="2" t="s">
        <v>41</v>
      </c>
      <c r="E3873" s="2" t="s">
        <v>17</v>
      </c>
      <c r="F3873" s="2" t="s">
        <v>18</v>
      </c>
      <c r="G3873" s="2" t="s">
        <v>19</v>
      </c>
      <c r="H3873" s="2" t="s">
        <v>3930</v>
      </c>
      <c r="I3873" s="2">
        <v>30301</v>
      </c>
      <c r="J3873" s="2">
        <v>30301</v>
      </c>
      <c r="K3873" s="2">
        <v>220805</v>
      </c>
      <c r="L3873" s="3">
        <v>44958</v>
      </c>
      <c r="M3873" s="3">
        <v>46661</v>
      </c>
      <c r="N3873" s="2" t="s">
        <v>125</v>
      </c>
    </row>
    <row r="3874" spans="2:14" hidden="1" x14ac:dyDescent="0.25">
      <c r="B3874" s="2" t="s">
        <v>3932</v>
      </c>
      <c r="C3874" s="2" t="s">
        <v>3933</v>
      </c>
      <c r="D3874" s="2" t="s">
        <v>41</v>
      </c>
      <c r="E3874" s="2" t="s">
        <v>233</v>
      </c>
      <c r="F3874" s="2" t="s">
        <v>18</v>
      </c>
      <c r="G3874" s="2" t="s">
        <v>19</v>
      </c>
      <c r="H3874" s="2" t="s">
        <v>3930</v>
      </c>
      <c r="I3874" s="2">
        <v>30301</v>
      </c>
      <c r="J3874" s="2">
        <v>0</v>
      </c>
      <c r="K3874" s="2">
        <v>220805</v>
      </c>
      <c r="L3874" s="3">
        <v>44958</v>
      </c>
      <c r="M3874" s="3">
        <v>46661</v>
      </c>
      <c r="N3874" s="2" t="s">
        <v>125</v>
      </c>
    </row>
    <row r="3875" spans="2:14" x14ac:dyDescent="0.25">
      <c r="B3875" s="2" t="s">
        <v>3934</v>
      </c>
      <c r="C3875" s="2" t="s">
        <v>3935</v>
      </c>
      <c r="D3875" s="2" t="s">
        <v>41</v>
      </c>
      <c r="E3875" s="2" t="s">
        <v>17</v>
      </c>
      <c r="F3875" s="2" t="s">
        <v>18</v>
      </c>
      <c r="G3875" s="2" t="s">
        <v>19</v>
      </c>
      <c r="H3875" s="2" t="s">
        <v>3936</v>
      </c>
      <c r="I3875" s="2">
        <v>0</v>
      </c>
      <c r="J3875" s="2">
        <v>0</v>
      </c>
      <c r="K3875" s="2" t="s">
        <v>3937</v>
      </c>
      <c r="L3875" s="3">
        <v>44958</v>
      </c>
      <c r="M3875" s="3">
        <v>46296</v>
      </c>
      <c r="N3875" s="2" t="s">
        <v>92</v>
      </c>
    </row>
    <row r="3876" spans="2:14" x14ac:dyDescent="0.25">
      <c r="B3876" s="2" t="s">
        <v>3938</v>
      </c>
      <c r="C3876" s="2" t="s">
        <v>3939</v>
      </c>
      <c r="D3876" s="2" t="s">
        <v>41</v>
      </c>
      <c r="E3876" s="2" t="s">
        <v>17</v>
      </c>
      <c r="F3876" s="2" t="s">
        <v>18</v>
      </c>
      <c r="G3876" s="2" t="s">
        <v>19</v>
      </c>
      <c r="H3876" s="2" t="s">
        <v>3936</v>
      </c>
      <c r="I3876" s="2">
        <v>0</v>
      </c>
      <c r="J3876" s="2">
        <v>0</v>
      </c>
      <c r="K3876" s="2" t="s">
        <v>470</v>
      </c>
      <c r="L3876" s="2" t="s">
        <v>30</v>
      </c>
      <c r="M3876" s="2" t="s">
        <v>30</v>
      </c>
      <c r="N3876" s="2" t="s">
        <v>92</v>
      </c>
    </row>
    <row r="3877" spans="2:14" x14ac:dyDescent="0.25">
      <c r="B3877" s="2" t="s">
        <v>3938</v>
      </c>
      <c r="C3877" s="2" t="s">
        <v>3939</v>
      </c>
      <c r="D3877" s="2" t="s">
        <v>41</v>
      </c>
      <c r="E3877" s="2" t="s">
        <v>17</v>
      </c>
      <c r="F3877" s="2" t="s">
        <v>18</v>
      </c>
      <c r="G3877" s="2" t="s">
        <v>19</v>
      </c>
      <c r="H3877" s="2" t="s">
        <v>3936</v>
      </c>
      <c r="I3877" s="2">
        <v>0</v>
      </c>
      <c r="J3877" s="2">
        <v>0</v>
      </c>
      <c r="K3877" s="2" t="s">
        <v>3940</v>
      </c>
      <c r="L3877" s="3">
        <v>45976</v>
      </c>
      <c r="M3877" s="3">
        <v>46204</v>
      </c>
      <c r="N3877" s="2" t="s">
        <v>92</v>
      </c>
    </row>
    <row r="3878" spans="2:14" x14ac:dyDescent="0.25">
      <c r="B3878" s="2" t="s">
        <v>3938</v>
      </c>
      <c r="C3878" s="2" t="s">
        <v>3939</v>
      </c>
      <c r="D3878" s="2" t="s">
        <v>41</v>
      </c>
      <c r="E3878" s="2" t="s">
        <v>17</v>
      </c>
      <c r="F3878" s="2" t="s">
        <v>18</v>
      </c>
      <c r="G3878" s="2" t="s">
        <v>19</v>
      </c>
      <c r="H3878" s="2" t="s">
        <v>3936</v>
      </c>
      <c r="I3878" s="2">
        <v>0</v>
      </c>
      <c r="J3878" s="2">
        <v>0</v>
      </c>
      <c r="K3878" s="2" t="s">
        <v>3937</v>
      </c>
      <c r="L3878" s="3">
        <v>44958</v>
      </c>
      <c r="M3878" s="3">
        <v>46296</v>
      </c>
      <c r="N3878" s="2" t="s">
        <v>92</v>
      </c>
    </row>
    <row r="3879" spans="2:14" x14ac:dyDescent="0.25">
      <c r="B3879" s="2" t="s">
        <v>3941</v>
      </c>
      <c r="C3879" s="2" t="s">
        <v>3942</v>
      </c>
      <c r="D3879" s="2" t="s">
        <v>16</v>
      </c>
      <c r="E3879" s="2" t="s">
        <v>17</v>
      </c>
      <c r="F3879" s="2" t="s">
        <v>138</v>
      </c>
      <c r="G3879" s="2" t="s">
        <v>138</v>
      </c>
      <c r="H3879" s="2" t="s">
        <v>3943</v>
      </c>
      <c r="I3879" s="2">
        <v>0</v>
      </c>
      <c r="J3879" s="2">
        <v>0</v>
      </c>
      <c r="K3879" s="2">
        <v>0</v>
      </c>
      <c r="L3879" s="3">
        <v>45664</v>
      </c>
      <c r="M3879" s="2" t="s">
        <v>30</v>
      </c>
      <c r="N3879" s="2" t="s">
        <v>376</v>
      </c>
    </row>
    <row r="3880" spans="2:14" x14ac:dyDescent="0.25">
      <c r="B3880" s="2" t="s">
        <v>3941</v>
      </c>
      <c r="C3880" s="2" t="s">
        <v>3942</v>
      </c>
      <c r="D3880" s="2" t="s">
        <v>16</v>
      </c>
      <c r="E3880" s="2" t="s">
        <v>17</v>
      </c>
      <c r="F3880" s="2" t="s">
        <v>138</v>
      </c>
      <c r="G3880" s="2" t="s">
        <v>138</v>
      </c>
      <c r="H3880" s="2" t="s">
        <v>3943</v>
      </c>
      <c r="I3880" s="2">
        <v>0</v>
      </c>
      <c r="J3880" s="2">
        <v>0</v>
      </c>
      <c r="K3880" s="2">
        <v>10226</v>
      </c>
      <c r="L3880" s="3">
        <v>46091</v>
      </c>
      <c r="M3880" s="3">
        <v>46784</v>
      </c>
      <c r="N3880" s="2" t="s">
        <v>376</v>
      </c>
    </row>
    <row r="3881" spans="2:14" x14ac:dyDescent="0.25">
      <c r="B3881" s="2" t="s">
        <v>3941</v>
      </c>
      <c r="C3881" s="2" t="s">
        <v>3942</v>
      </c>
      <c r="D3881" s="2" t="s">
        <v>16</v>
      </c>
      <c r="E3881" s="2" t="s">
        <v>17</v>
      </c>
      <c r="F3881" s="2" t="s">
        <v>138</v>
      </c>
      <c r="G3881" s="2" t="s">
        <v>138</v>
      </c>
      <c r="H3881" s="2" t="s">
        <v>3943</v>
      </c>
      <c r="I3881" s="2">
        <v>0</v>
      </c>
      <c r="J3881" s="2">
        <v>0</v>
      </c>
      <c r="K3881" s="2">
        <v>10525</v>
      </c>
      <c r="L3881" s="3">
        <v>45800</v>
      </c>
      <c r="M3881" s="3">
        <v>46508</v>
      </c>
      <c r="N3881" s="2" t="s">
        <v>376</v>
      </c>
    </row>
    <row r="3882" spans="2:14" x14ac:dyDescent="0.25">
      <c r="B3882" s="2" t="s">
        <v>3941</v>
      </c>
      <c r="C3882" s="2" t="s">
        <v>3942</v>
      </c>
      <c r="D3882" s="2" t="s">
        <v>16</v>
      </c>
      <c r="E3882" s="2" t="s">
        <v>17</v>
      </c>
      <c r="F3882" s="2" t="s">
        <v>138</v>
      </c>
      <c r="G3882" s="2" t="s">
        <v>138</v>
      </c>
      <c r="H3882" s="2" t="s">
        <v>3943</v>
      </c>
      <c r="I3882" s="2">
        <v>0</v>
      </c>
      <c r="J3882" s="2">
        <v>0</v>
      </c>
      <c r="K3882" s="2">
        <v>10625</v>
      </c>
      <c r="L3882" s="3">
        <v>45827</v>
      </c>
      <c r="M3882" s="3">
        <v>46539</v>
      </c>
      <c r="N3882" s="2" t="s">
        <v>376</v>
      </c>
    </row>
    <row r="3883" spans="2:14" x14ac:dyDescent="0.25">
      <c r="B3883" s="2" t="s">
        <v>3941</v>
      </c>
      <c r="C3883" s="2" t="s">
        <v>3942</v>
      </c>
      <c r="D3883" s="2" t="s">
        <v>16</v>
      </c>
      <c r="E3883" s="2" t="s">
        <v>17</v>
      </c>
      <c r="F3883" s="2" t="s">
        <v>138</v>
      </c>
      <c r="G3883" s="2" t="s">
        <v>138</v>
      </c>
      <c r="H3883" s="2" t="s">
        <v>3943</v>
      </c>
      <c r="I3883" s="2">
        <v>0</v>
      </c>
      <c r="J3883" s="2">
        <v>0</v>
      </c>
      <c r="K3883" s="2">
        <v>11225</v>
      </c>
      <c r="L3883" s="3">
        <v>45994</v>
      </c>
      <c r="M3883" s="3">
        <v>46722</v>
      </c>
      <c r="N3883" s="2" t="s">
        <v>376</v>
      </c>
    </row>
    <row r="3884" spans="2:14" x14ac:dyDescent="0.25">
      <c r="B3884" s="2" t="s">
        <v>3941</v>
      </c>
      <c r="C3884" s="2" t="s">
        <v>3942</v>
      </c>
      <c r="D3884" s="2" t="s">
        <v>16</v>
      </c>
      <c r="E3884" s="2" t="s">
        <v>17</v>
      </c>
      <c r="F3884" s="2" t="s">
        <v>138</v>
      </c>
      <c r="G3884" s="2" t="s">
        <v>138</v>
      </c>
      <c r="H3884" s="2" t="s">
        <v>3943</v>
      </c>
      <c r="I3884" s="2">
        <v>0</v>
      </c>
      <c r="J3884" s="2">
        <v>0</v>
      </c>
      <c r="K3884" s="2">
        <v>20326</v>
      </c>
      <c r="L3884" s="3">
        <v>46132</v>
      </c>
      <c r="M3884" s="3">
        <v>46813</v>
      </c>
      <c r="N3884" s="2" t="s">
        <v>376</v>
      </c>
    </row>
    <row r="3885" spans="2:14" x14ac:dyDescent="0.25">
      <c r="B3885" s="2" t="s">
        <v>3941</v>
      </c>
      <c r="C3885" s="2" t="s">
        <v>3942</v>
      </c>
      <c r="D3885" s="2" t="s">
        <v>16</v>
      </c>
      <c r="E3885" s="2" t="s">
        <v>17</v>
      </c>
      <c r="F3885" s="2" t="s">
        <v>138</v>
      </c>
      <c r="G3885" s="2" t="s">
        <v>138</v>
      </c>
      <c r="H3885" s="2" t="s">
        <v>3943</v>
      </c>
      <c r="I3885" s="2">
        <v>0</v>
      </c>
      <c r="J3885" s="2">
        <v>0</v>
      </c>
      <c r="K3885" s="2">
        <v>30325</v>
      </c>
      <c r="L3885" s="3">
        <v>45737</v>
      </c>
      <c r="M3885" s="3">
        <v>46447</v>
      </c>
      <c r="N3885" s="2" t="s">
        <v>376</v>
      </c>
    </row>
    <row r="3886" spans="2:14" x14ac:dyDescent="0.25">
      <c r="B3886" s="2" t="s">
        <v>3941</v>
      </c>
      <c r="C3886" s="2" t="s">
        <v>3942</v>
      </c>
      <c r="D3886" s="2" t="s">
        <v>16</v>
      </c>
      <c r="E3886" s="2" t="s">
        <v>17</v>
      </c>
      <c r="F3886" s="2" t="s">
        <v>138</v>
      </c>
      <c r="G3886" s="2" t="s">
        <v>138</v>
      </c>
      <c r="H3886" s="2" t="s">
        <v>3943</v>
      </c>
      <c r="I3886" s="2">
        <v>0</v>
      </c>
      <c r="J3886" s="2">
        <v>0</v>
      </c>
      <c r="K3886" s="2">
        <v>50325</v>
      </c>
      <c r="L3886" s="3">
        <v>45742</v>
      </c>
      <c r="M3886" s="3">
        <v>46447</v>
      </c>
      <c r="N3886" s="2" t="s">
        <v>376</v>
      </c>
    </row>
    <row r="3887" spans="2:14" x14ac:dyDescent="0.25">
      <c r="B3887" s="2" t="s">
        <v>3941</v>
      </c>
      <c r="C3887" s="2" t="s">
        <v>3942</v>
      </c>
      <c r="D3887" s="2" t="s">
        <v>16</v>
      </c>
      <c r="E3887" s="2" t="s">
        <v>17</v>
      </c>
      <c r="F3887" s="2" t="s">
        <v>138</v>
      </c>
      <c r="G3887" s="2" t="s">
        <v>138</v>
      </c>
      <c r="H3887" s="2" t="s">
        <v>3943</v>
      </c>
      <c r="I3887" s="2">
        <v>0</v>
      </c>
      <c r="J3887" s="2">
        <v>0</v>
      </c>
      <c r="K3887" s="2">
        <v>50625</v>
      </c>
      <c r="L3887" s="3">
        <v>45841</v>
      </c>
      <c r="M3887" s="3">
        <v>46539</v>
      </c>
      <c r="N3887" s="2" t="s">
        <v>376</v>
      </c>
    </row>
    <row r="3888" spans="2:14" x14ac:dyDescent="0.25">
      <c r="B3888" s="2" t="s">
        <v>3941</v>
      </c>
      <c r="C3888" s="2" t="s">
        <v>3942</v>
      </c>
      <c r="D3888" s="2" t="s">
        <v>16</v>
      </c>
      <c r="E3888" s="2" t="s">
        <v>17</v>
      </c>
      <c r="F3888" s="2" t="s">
        <v>138</v>
      </c>
      <c r="G3888" s="2" t="s">
        <v>138</v>
      </c>
      <c r="H3888" s="2" t="s">
        <v>3943</v>
      </c>
      <c r="I3888" s="2">
        <v>0</v>
      </c>
      <c r="J3888" s="2">
        <v>0</v>
      </c>
      <c r="K3888" s="2">
        <v>60125</v>
      </c>
      <c r="L3888" s="3">
        <v>45685</v>
      </c>
      <c r="M3888" s="3">
        <v>46388</v>
      </c>
      <c r="N3888" s="2" t="s">
        <v>376</v>
      </c>
    </row>
    <row r="3889" spans="2:14" x14ac:dyDescent="0.25">
      <c r="B3889" s="2" t="s">
        <v>3941</v>
      </c>
      <c r="C3889" s="2" t="s">
        <v>3942</v>
      </c>
      <c r="D3889" s="2" t="s">
        <v>16</v>
      </c>
      <c r="E3889" s="2" t="s">
        <v>17</v>
      </c>
      <c r="F3889" s="2" t="s">
        <v>138</v>
      </c>
      <c r="G3889" s="2" t="s">
        <v>138</v>
      </c>
      <c r="H3889" s="2" t="s">
        <v>3943</v>
      </c>
      <c r="I3889" s="2">
        <v>0</v>
      </c>
      <c r="J3889" s="2">
        <v>0</v>
      </c>
      <c r="K3889" s="2">
        <v>70825</v>
      </c>
      <c r="L3889" s="3">
        <v>45897</v>
      </c>
      <c r="M3889" s="3">
        <v>46600</v>
      </c>
      <c r="N3889" s="2" t="s">
        <v>376</v>
      </c>
    </row>
    <row r="3890" spans="2:14" x14ac:dyDescent="0.25">
      <c r="B3890" s="2" t="s">
        <v>3941</v>
      </c>
      <c r="C3890" s="2" t="s">
        <v>3942</v>
      </c>
      <c r="D3890" s="2" t="s">
        <v>16</v>
      </c>
      <c r="E3890" s="2" t="s">
        <v>17</v>
      </c>
      <c r="F3890" s="2" t="s">
        <v>138</v>
      </c>
      <c r="G3890" s="2" t="s">
        <v>138</v>
      </c>
      <c r="H3890" s="2" t="s">
        <v>3943</v>
      </c>
      <c r="I3890" s="2">
        <v>0</v>
      </c>
      <c r="J3890" s="2">
        <v>0</v>
      </c>
      <c r="K3890" s="2">
        <v>90825</v>
      </c>
      <c r="L3890" s="3">
        <v>45897</v>
      </c>
      <c r="M3890" s="3">
        <v>46600</v>
      </c>
      <c r="N3890" s="2" t="s">
        <v>376</v>
      </c>
    </row>
    <row r="3891" spans="2:14" x14ac:dyDescent="0.25">
      <c r="B3891" s="2" t="s">
        <v>3941</v>
      </c>
      <c r="C3891" s="2" t="s">
        <v>3942</v>
      </c>
      <c r="D3891" s="2" t="s">
        <v>16</v>
      </c>
      <c r="E3891" s="2" t="s">
        <v>17</v>
      </c>
      <c r="F3891" s="2" t="s">
        <v>138</v>
      </c>
      <c r="G3891" s="2" t="s">
        <v>138</v>
      </c>
      <c r="H3891" s="2" t="s">
        <v>3943</v>
      </c>
      <c r="I3891" s="2">
        <v>0</v>
      </c>
      <c r="J3891" s="2">
        <v>0</v>
      </c>
      <c r="K3891" s="2">
        <v>101025</v>
      </c>
      <c r="L3891" s="3">
        <v>45945</v>
      </c>
      <c r="M3891" s="3">
        <v>46661</v>
      </c>
      <c r="N3891" s="2" t="s">
        <v>376</v>
      </c>
    </row>
    <row r="3892" spans="2:14" x14ac:dyDescent="0.25">
      <c r="B3892" s="2" t="s">
        <v>3941</v>
      </c>
      <c r="C3892" s="2" t="s">
        <v>3942</v>
      </c>
      <c r="D3892" s="2" t="s">
        <v>16</v>
      </c>
      <c r="E3892" s="2" t="s">
        <v>17</v>
      </c>
      <c r="F3892" s="2" t="s">
        <v>138</v>
      </c>
      <c r="G3892" s="2" t="s">
        <v>138</v>
      </c>
      <c r="H3892" s="2" t="s">
        <v>3943</v>
      </c>
      <c r="I3892" s="2">
        <v>0</v>
      </c>
      <c r="J3892" s="2">
        <v>0</v>
      </c>
      <c r="K3892" s="2">
        <v>110225</v>
      </c>
      <c r="L3892" s="3">
        <v>45716</v>
      </c>
      <c r="M3892" s="3">
        <v>46419</v>
      </c>
      <c r="N3892" s="2" t="s">
        <v>376</v>
      </c>
    </row>
    <row r="3893" spans="2:14" x14ac:dyDescent="0.25">
      <c r="B3893" s="2" t="s">
        <v>3941</v>
      </c>
      <c r="C3893" s="2" t="s">
        <v>3942</v>
      </c>
      <c r="D3893" s="2" t="s">
        <v>16</v>
      </c>
      <c r="E3893" s="2" t="s">
        <v>17</v>
      </c>
      <c r="F3893" s="2" t="s">
        <v>138</v>
      </c>
      <c r="G3893" s="2" t="s">
        <v>138</v>
      </c>
      <c r="H3893" s="2" t="s">
        <v>3943</v>
      </c>
      <c r="I3893" s="2">
        <v>0</v>
      </c>
      <c r="J3893" s="2">
        <v>0</v>
      </c>
      <c r="K3893" s="2">
        <v>110725</v>
      </c>
      <c r="L3893" s="3">
        <v>45861</v>
      </c>
      <c r="M3893" s="3">
        <v>46569</v>
      </c>
      <c r="N3893" s="2" t="s">
        <v>376</v>
      </c>
    </row>
    <row r="3894" spans="2:14" x14ac:dyDescent="0.25">
      <c r="B3894" s="2" t="s">
        <v>3941</v>
      </c>
      <c r="C3894" s="2" t="s">
        <v>3942</v>
      </c>
      <c r="D3894" s="2" t="s">
        <v>16</v>
      </c>
      <c r="E3894" s="2" t="s">
        <v>17</v>
      </c>
      <c r="F3894" s="2" t="s">
        <v>138</v>
      </c>
      <c r="G3894" s="2" t="s">
        <v>138</v>
      </c>
      <c r="H3894" s="2" t="s">
        <v>3943</v>
      </c>
      <c r="I3894" s="2">
        <v>0</v>
      </c>
      <c r="J3894" s="2">
        <v>0</v>
      </c>
      <c r="K3894" s="2">
        <v>11124</v>
      </c>
      <c r="L3894" s="3">
        <v>44958</v>
      </c>
      <c r="M3894" s="3">
        <v>46327</v>
      </c>
      <c r="N3894" s="2" t="s">
        <v>376</v>
      </c>
    </row>
    <row r="3895" spans="2:14" x14ac:dyDescent="0.25">
      <c r="B3895" s="2" t="s">
        <v>3941</v>
      </c>
      <c r="C3895" s="2" t="s">
        <v>3942</v>
      </c>
      <c r="D3895" s="2" t="s">
        <v>16</v>
      </c>
      <c r="E3895" s="2" t="s">
        <v>17</v>
      </c>
      <c r="F3895" s="2" t="s">
        <v>138</v>
      </c>
      <c r="G3895" s="2" t="s">
        <v>138</v>
      </c>
      <c r="H3895" s="2" t="s">
        <v>3943</v>
      </c>
      <c r="I3895" s="2">
        <v>0</v>
      </c>
      <c r="J3895" s="2">
        <v>0</v>
      </c>
      <c r="K3895" s="2">
        <v>1141125</v>
      </c>
      <c r="L3895" s="3">
        <v>45973</v>
      </c>
      <c r="M3895" s="3">
        <v>46692</v>
      </c>
      <c r="N3895" s="2" t="s">
        <v>376</v>
      </c>
    </row>
    <row r="3896" spans="2:14" x14ac:dyDescent="0.25">
      <c r="B3896" s="2" t="s">
        <v>3941</v>
      </c>
      <c r="C3896" s="2" t="s">
        <v>3942</v>
      </c>
      <c r="D3896" s="2" t="s">
        <v>16</v>
      </c>
      <c r="E3896" s="2" t="s">
        <v>17</v>
      </c>
      <c r="F3896" s="2" t="s">
        <v>138</v>
      </c>
      <c r="G3896" s="2" t="s">
        <v>138</v>
      </c>
      <c r="H3896" s="2" t="s">
        <v>3943</v>
      </c>
      <c r="I3896" s="2">
        <v>0</v>
      </c>
      <c r="J3896" s="2">
        <v>0</v>
      </c>
      <c r="K3896" s="2">
        <v>120825</v>
      </c>
      <c r="L3896" s="3">
        <v>45901</v>
      </c>
      <c r="M3896" s="3">
        <v>46600</v>
      </c>
      <c r="N3896" s="2" t="s">
        <v>376</v>
      </c>
    </row>
    <row r="3897" spans="2:14" x14ac:dyDescent="0.25">
      <c r="B3897" s="2" t="s">
        <v>3941</v>
      </c>
      <c r="C3897" s="2" t="s">
        <v>3942</v>
      </c>
      <c r="D3897" s="2" t="s">
        <v>16</v>
      </c>
      <c r="E3897" s="2" t="s">
        <v>17</v>
      </c>
      <c r="F3897" s="2" t="s">
        <v>138</v>
      </c>
      <c r="G3897" s="2" t="s">
        <v>138</v>
      </c>
      <c r="H3897" s="2" t="s">
        <v>3943</v>
      </c>
      <c r="I3897" s="2">
        <v>0</v>
      </c>
      <c r="J3897" s="2">
        <v>0</v>
      </c>
      <c r="K3897" s="2">
        <v>120925</v>
      </c>
      <c r="L3897" s="3">
        <v>45922</v>
      </c>
      <c r="M3897" s="3">
        <v>46631</v>
      </c>
      <c r="N3897" s="2" t="s">
        <v>376</v>
      </c>
    </row>
    <row r="3898" spans="2:14" x14ac:dyDescent="0.25">
      <c r="B3898" s="2" t="s">
        <v>3941</v>
      </c>
      <c r="C3898" s="2" t="s">
        <v>3942</v>
      </c>
      <c r="D3898" s="2" t="s">
        <v>16</v>
      </c>
      <c r="E3898" s="2" t="s">
        <v>17</v>
      </c>
      <c r="F3898" s="2" t="s">
        <v>138</v>
      </c>
      <c r="G3898" s="2" t="s">
        <v>138</v>
      </c>
      <c r="H3898" s="2" t="s">
        <v>3943</v>
      </c>
      <c r="I3898" s="2">
        <v>0</v>
      </c>
      <c r="J3898" s="2">
        <v>0</v>
      </c>
      <c r="K3898" s="2">
        <v>130625</v>
      </c>
      <c r="L3898" s="3">
        <v>45841</v>
      </c>
      <c r="M3898" s="3">
        <v>46539</v>
      </c>
      <c r="N3898" s="2" t="s">
        <v>376</v>
      </c>
    </row>
    <row r="3899" spans="2:14" x14ac:dyDescent="0.25">
      <c r="B3899" s="2" t="s">
        <v>3941</v>
      </c>
      <c r="C3899" s="2" t="s">
        <v>3942</v>
      </c>
      <c r="D3899" s="2" t="s">
        <v>16</v>
      </c>
      <c r="E3899" s="2" t="s">
        <v>17</v>
      </c>
      <c r="F3899" s="2" t="s">
        <v>138</v>
      </c>
      <c r="G3899" s="2" t="s">
        <v>138</v>
      </c>
      <c r="H3899" s="2" t="s">
        <v>3943</v>
      </c>
      <c r="I3899" s="2">
        <v>0</v>
      </c>
      <c r="J3899" s="2">
        <v>0</v>
      </c>
      <c r="K3899" s="2">
        <v>131224</v>
      </c>
      <c r="L3899" s="3">
        <v>45663</v>
      </c>
      <c r="M3899" s="3">
        <v>46357</v>
      </c>
      <c r="N3899" s="2" t="s">
        <v>376</v>
      </c>
    </row>
    <row r="3900" spans="2:14" x14ac:dyDescent="0.25">
      <c r="B3900" s="2" t="s">
        <v>3941</v>
      </c>
      <c r="C3900" s="2" t="s">
        <v>3942</v>
      </c>
      <c r="D3900" s="2" t="s">
        <v>16</v>
      </c>
      <c r="E3900" s="2" t="s">
        <v>17</v>
      </c>
      <c r="F3900" s="2" t="s">
        <v>138</v>
      </c>
      <c r="G3900" s="2" t="s">
        <v>138</v>
      </c>
      <c r="H3900" s="2" t="s">
        <v>3943</v>
      </c>
      <c r="I3900" s="2">
        <v>0</v>
      </c>
      <c r="J3900" s="2">
        <v>0</v>
      </c>
      <c r="K3900" s="2">
        <v>150325</v>
      </c>
      <c r="L3900" s="3">
        <v>45766</v>
      </c>
      <c r="M3900" s="3">
        <v>46447</v>
      </c>
      <c r="N3900" s="2" t="s">
        <v>376</v>
      </c>
    </row>
    <row r="3901" spans="2:14" x14ac:dyDescent="0.25">
      <c r="B3901" s="2" t="s">
        <v>3941</v>
      </c>
      <c r="C3901" s="2" t="s">
        <v>3942</v>
      </c>
      <c r="D3901" s="2" t="s">
        <v>16</v>
      </c>
      <c r="E3901" s="2" t="s">
        <v>17</v>
      </c>
      <c r="F3901" s="2" t="s">
        <v>138</v>
      </c>
      <c r="G3901" s="2" t="s">
        <v>138</v>
      </c>
      <c r="H3901" s="2" t="s">
        <v>3943</v>
      </c>
      <c r="I3901" s="2">
        <v>0</v>
      </c>
      <c r="J3901" s="2">
        <v>0</v>
      </c>
      <c r="K3901" s="2">
        <v>151224</v>
      </c>
      <c r="L3901" s="3">
        <v>45663</v>
      </c>
      <c r="M3901" s="3">
        <v>46357</v>
      </c>
      <c r="N3901" s="2" t="s">
        <v>376</v>
      </c>
    </row>
    <row r="3902" spans="2:14" x14ac:dyDescent="0.25">
      <c r="B3902" s="2" t="s">
        <v>3941</v>
      </c>
      <c r="C3902" s="2" t="s">
        <v>3942</v>
      </c>
      <c r="D3902" s="2" t="s">
        <v>16</v>
      </c>
      <c r="E3902" s="2" t="s">
        <v>17</v>
      </c>
      <c r="F3902" s="2" t="s">
        <v>138</v>
      </c>
      <c r="G3902" s="2" t="s">
        <v>138</v>
      </c>
      <c r="H3902" s="2" t="s">
        <v>3943</v>
      </c>
      <c r="I3902" s="2">
        <v>0</v>
      </c>
      <c r="J3902" s="2">
        <v>0</v>
      </c>
      <c r="K3902" s="2">
        <v>170225</v>
      </c>
      <c r="L3902" s="3">
        <v>45721</v>
      </c>
      <c r="M3902" s="3">
        <v>46419</v>
      </c>
      <c r="N3902" s="2" t="s">
        <v>376</v>
      </c>
    </row>
    <row r="3903" spans="2:14" x14ac:dyDescent="0.25">
      <c r="B3903" s="2" t="s">
        <v>3941</v>
      </c>
      <c r="C3903" s="2" t="s">
        <v>3942</v>
      </c>
      <c r="D3903" s="2" t="s">
        <v>16</v>
      </c>
      <c r="E3903" s="2" t="s">
        <v>17</v>
      </c>
      <c r="F3903" s="2" t="s">
        <v>138</v>
      </c>
      <c r="G3903" s="2" t="s">
        <v>138</v>
      </c>
      <c r="H3903" s="2" t="s">
        <v>3943</v>
      </c>
      <c r="I3903" s="2">
        <v>0</v>
      </c>
      <c r="J3903" s="2">
        <v>0</v>
      </c>
      <c r="K3903" s="2">
        <v>170325</v>
      </c>
      <c r="L3903" s="3">
        <v>45768</v>
      </c>
      <c r="M3903" s="3">
        <v>46447</v>
      </c>
      <c r="N3903" s="2" t="s">
        <v>376</v>
      </c>
    </row>
    <row r="3904" spans="2:14" x14ac:dyDescent="0.25">
      <c r="B3904" s="2" t="s">
        <v>3941</v>
      </c>
      <c r="C3904" s="2" t="s">
        <v>3942</v>
      </c>
      <c r="D3904" s="2" t="s">
        <v>16</v>
      </c>
      <c r="E3904" s="2" t="s">
        <v>17</v>
      </c>
      <c r="F3904" s="2" t="s">
        <v>138</v>
      </c>
      <c r="G3904" s="2" t="s">
        <v>138</v>
      </c>
      <c r="H3904" s="2" t="s">
        <v>3943</v>
      </c>
      <c r="I3904" s="2">
        <v>0</v>
      </c>
      <c r="J3904" s="2">
        <v>0</v>
      </c>
      <c r="K3904" s="2">
        <v>191225</v>
      </c>
      <c r="L3904" s="3">
        <v>46007</v>
      </c>
      <c r="M3904" s="3">
        <v>46722</v>
      </c>
      <c r="N3904" s="2" t="s">
        <v>376</v>
      </c>
    </row>
    <row r="3905" spans="2:14" x14ac:dyDescent="0.25">
      <c r="B3905" s="2" t="s">
        <v>3941</v>
      </c>
      <c r="C3905" s="2" t="s">
        <v>3942</v>
      </c>
      <c r="D3905" s="2" t="s">
        <v>16</v>
      </c>
      <c r="E3905" s="2" t="s">
        <v>17</v>
      </c>
      <c r="F3905" s="2" t="s">
        <v>138</v>
      </c>
      <c r="G3905" s="2" t="s">
        <v>138</v>
      </c>
      <c r="H3905" s="2" t="s">
        <v>3943</v>
      </c>
      <c r="I3905" s="2">
        <v>0</v>
      </c>
      <c r="J3905" s="2">
        <v>0</v>
      </c>
      <c r="K3905" s="2">
        <v>200425</v>
      </c>
      <c r="L3905" s="3">
        <v>45796</v>
      </c>
      <c r="M3905" s="3">
        <v>46478</v>
      </c>
      <c r="N3905" s="2" t="s">
        <v>376</v>
      </c>
    </row>
    <row r="3906" spans="2:14" x14ac:dyDescent="0.25">
      <c r="B3906" s="2" t="s">
        <v>3941</v>
      </c>
      <c r="C3906" s="2" t="s">
        <v>3942</v>
      </c>
      <c r="D3906" s="2" t="s">
        <v>16</v>
      </c>
      <c r="E3906" s="2" t="s">
        <v>17</v>
      </c>
      <c r="F3906" s="2" t="s">
        <v>138</v>
      </c>
      <c r="G3906" s="2" t="s">
        <v>138</v>
      </c>
      <c r="H3906" s="2" t="s">
        <v>3943</v>
      </c>
      <c r="I3906" s="2">
        <v>0</v>
      </c>
      <c r="J3906" s="2">
        <v>0</v>
      </c>
      <c r="K3906" s="2">
        <v>20154101</v>
      </c>
      <c r="L3906" s="3">
        <v>44958</v>
      </c>
      <c r="M3906" s="3">
        <v>46327</v>
      </c>
      <c r="N3906" s="2" t="s">
        <v>376</v>
      </c>
    </row>
    <row r="3907" spans="2:14" x14ac:dyDescent="0.25">
      <c r="B3907" s="2" t="s">
        <v>3941</v>
      </c>
      <c r="C3907" s="2" t="s">
        <v>3942</v>
      </c>
      <c r="D3907" s="2" t="s">
        <v>16</v>
      </c>
      <c r="E3907" s="2" t="s">
        <v>17</v>
      </c>
      <c r="F3907" s="2" t="s">
        <v>138</v>
      </c>
      <c r="G3907" s="2" t="s">
        <v>138</v>
      </c>
      <c r="H3907" s="2" t="s">
        <v>3943</v>
      </c>
      <c r="I3907" s="2">
        <v>0</v>
      </c>
      <c r="J3907" s="2">
        <v>0</v>
      </c>
      <c r="K3907" s="2">
        <v>210125</v>
      </c>
      <c r="L3907" s="3">
        <v>45703</v>
      </c>
      <c r="M3907" s="3">
        <v>46388</v>
      </c>
      <c r="N3907" s="2" t="s">
        <v>376</v>
      </c>
    </row>
    <row r="3908" spans="2:14" x14ac:dyDescent="0.25">
      <c r="B3908" s="2" t="s">
        <v>3941</v>
      </c>
      <c r="C3908" s="2" t="s">
        <v>3942</v>
      </c>
      <c r="D3908" s="2" t="s">
        <v>16</v>
      </c>
      <c r="E3908" s="2" t="s">
        <v>17</v>
      </c>
      <c r="F3908" s="2" t="s">
        <v>138</v>
      </c>
      <c r="G3908" s="2" t="s">
        <v>138</v>
      </c>
      <c r="H3908" s="2" t="s">
        <v>3943</v>
      </c>
      <c r="I3908" s="2">
        <v>0</v>
      </c>
      <c r="J3908" s="2">
        <v>0</v>
      </c>
      <c r="K3908" s="2">
        <v>220725</v>
      </c>
      <c r="L3908" s="3">
        <v>45882</v>
      </c>
      <c r="M3908" s="3">
        <v>46569</v>
      </c>
      <c r="N3908" s="2" t="s">
        <v>376</v>
      </c>
    </row>
    <row r="3909" spans="2:14" x14ac:dyDescent="0.25">
      <c r="B3909" s="2" t="s">
        <v>3941</v>
      </c>
      <c r="C3909" s="2" t="s">
        <v>3942</v>
      </c>
      <c r="D3909" s="2" t="s">
        <v>16</v>
      </c>
      <c r="E3909" s="2" t="s">
        <v>17</v>
      </c>
      <c r="F3909" s="2" t="s">
        <v>138</v>
      </c>
      <c r="G3909" s="2" t="s">
        <v>138</v>
      </c>
      <c r="H3909" s="2" t="s">
        <v>3943</v>
      </c>
      <c r="I3909" s="2">
        <v>0</v>
      </c>
      <c r="J3909" s="2">
        <v>0</v>
      </c>
      <c r="K3909" s="2">
        <v>220825</v>
      </c>
      <c r="L3909" s="3">
        <v>45912</v>
      </c>
      <c r="M3909" s="3">
        <v>46600</v>
      </c>
      <c r="N3909" s="2" t="s">
        <v>376</v>
      </c>
    </row>
    <row r="3910" spans="2:14" x14ac:dyDescent="0.25">
      <c r="B3910" s="2" t="s">
        <v>3941</v>
      </c>
      <c r="C3910" s="2" t="s">
        <v>3942</v>
      </c>
      <c r="D3910" s="2" t="s">
        <v>16</v>
      </c>
      <c r="E3910" s="2" t="s">
        <v>17</v>
      </c>
      <c r="F3910" s="2" t="s">
        <v>138</v>
      </c>
      <c r="G3910" s="2" t="s">
        <v>138</v>
      </c>
      <c r="H3910" s="2" t="s">
        <v>3943</v>
      </c>
      <c r="I3910" s="2">
        <v>0</v>
      </c>
      <c r="J3910" s="2">
        <v>0</v>
      </c>
      <c r="K3910" s="2">
        <v>220925</v>
      </c>
      <c r="L3910" s="3">
        <v>45926</v>
      </c>
      <c r="M3910" s="3">
        <v>46631</v>
      </c>
      <c r="N3910" s="2" t="s">
        <v>376</v>
      </c>
    </row>
    <row r="3911" spans="2:14" x14ac:dyDescent="0.25">
      <c r="B3911" s="2" t="s">
        <v>3941</v>
      </c>
      <c r="C3911" s="2" t="s">
        <v>3942</v>
      </c>
      <c r="D3911" s="2" t="s">
        <v>16</v>
      </c>
      <c r="E3911" s="2" t="s">
        <v>17</v>
      </c>
      <c r="F3911" s="2" t="s">
        <v>138</v>
      </c>
      <c r="G3911" s="2" t="s">
        <v>138</v>
      </c>
      <c r="H3911" s="2" t="s">
        <v>3943</v>
      </c>
      <c r="I3911" s="2">
        <v>0</v>
      </c>
      <c r="J3911" s="2">
        <v>0</v>
      </c>
      <c r="K3911" s="2">
        <v>230225</v>
      </c>
      <c r="L3911" s="3">
        <v>45731</v>
      </c>
      <c r="M3911" s="3">
        <v>46419</v>
      </c>
      <c r="N3911" s="2" t="s">
        <v>376</v>
      </c>
    </row>
    <row r="3912" spans="2:14" x14ac:dyDescent="0.25">
      <c r="B3912" s="2" t="s">
        <v>3941</v>
      </c>
      <c r="C3912" s="2" t="s">
        <v>3942</v>
      </c>
      <c r="D3912" s="2" t="s">
        <v>16</v>
      </c>
      <c r="E3912" s="2" t="s">
        <v>17</v>
      </c>
      <c r="F3912" s="2" t="s">
        <v>138</v>
      </c>
      <c r="G3912" s="2" t="s">
        <v>138</v>
      </c>
      <c r="H3912" s="2" t="s">
        <v>3943</v>
      </c>
      <c r="I3912" s="2">
        <v>0</v>
      </c>
      <c r="J3912" s="2">
        <v>0</v>
      </c>
      <c r="K3912" s="2">
        <v>231025</v>
      </c>
      <c r="L3912" s="3">
        <v>45954</v>
      </c>
      <c r="M3912" s="3">
        <v>46661</v>
      </c>
      <c r="N3912" s="2" t="s">
        <v>376</v>
      </c>
    </row>
    <row r="3913" spans="2:14" x14ac:dyDescent="0.25">
      <c r="B3913" s="2" t="s">
        <v>3941</v>
      </c>
      <c r="C3913" s="2" t="s">
        <v>3942</v>
      </c>
      <c r="D3913" s="2" t="s">
        <v>16</v>
      </c>
      <c r="E3913" s="2" t="s">
        <v>17</v>
      </c>
      <c r="F3913" s="2" t="s">
        <v>138</v>
      </c>
      <c r="G3913" s="2" t="s">
        <v>138</v>
      </c>
      <c r="H3913" s="2" t="s">
        <v>3943</v>
      </c>
      <c r="I3913" s="2">
        <v>0</v>
      </c>
      <c r="J3913" s="2">
        <v>0</v>
      </c>
      <c r="K3913" s="2">
        <v>240225</v>
      </c>
      <c r="L3913" s="3">
        <v>45731</v>
      </c>
      <c r="M3913" s="3">
        <v>46419</v>
      </c>
      <c r="N3913" s="2" t="s">
        <v>376</v>
      </c>
    </row>
    <row r="3914" spans="2:14" x14ac:dyDescent="0.25">
      <c r="B3914" s="2" t="s">
        <v>3941</v>
      </c>
      <c r="C3914" s="2" t="s">
        <v>3942</v>
      </c>
      <c r="D3914" s="2" t="s">
        <v>16</v>
      </c>
      <c r="E3914" s="2" t="s">
        <v>17</v>
      </c>
      <c r="F3914" s="2" t="s">
        <v>138</v>
      </c>
      <c r="G3914" s="2" t="s">
        <v>138</v>
      </c>
      <c r="H3914" s="2" t="s">
        <v>3943</v>
      </c>
      <c r="I3914" s="2">
        <v>0</v>
      </c>
      <c r="J3914" s="2">
        <v>0</v>
      </c>
      <c r="K3914" s="2">
        <v>240226</v>
      </c>
      <c r="L3914" s="3">
        <v>46123</v>
      </c>
      <c r="M3914" s="3">
        <v>46784</v>
      </c>
      <c r="N3914" s="2" t="s">
        <v>376</v>
      </c>
    </row>
    <row r="3915" spans="2:14" x14ac:dyDescent="0.25">
      <c r="B3915" s="2" t="s">
        <v>3941</v>
      </c>
      <c r="C3915" s="2" t="s">
        <v>3942</v>
      </c>
      <c r="D3915" s="2" t="s">
        <v>16</v>
      </c>
      <c r="E3915" s="2" t="s">
        <v>17</v>
      </c>
      <c r="F3915" s="2" t="s">
        <v>138</v>
      </c>
      <c r="G3915" s="2" t="s">
        <v>138</v>
      </c>
      <c r="H3915" s="2" t="s">
        <v>3943</v>
      </c>
      <c r="I3915" s="2">
        <v>0</v>
      </c>
      <c r="J3915" s="2">
        <v>0</v>
      </c>
      <c r="K3915" s="2">
        <v>250425</v>
      </c>
      <c r="L3915" s="3">
        <v>45791</v>
      </c>
      <c r="M3915" s="3">
        <v>46478</v>
      </c>
      <c r="N3915" s="2" t="s">
        <v>376</v>
      </c>
    </row>
    <row r="3916" spans="2:14" x14ac:dyDescent="0.25">
      <c r="B3916" s="2" t="s">
        <v>3941</v>
      </c>
      <c r="C3916" s="2" t="s">
        <v>3942</v>
      </c>
      <c r="D3916" s="2" t="s">
        <v>16</v>
      </c>
      <c r="E3916" s="2" t="s">
        <v>17</v>
      </c>
      <c r="F3916" s="2" t="s">
        <v>138</v>
      </c>
      <c r="G3916" s="2" t="s">
        <v>138</v>
      </c>
      <c r="H3916" s="2" t="s">
        <v>3943</v>
      </c>
      <c r="I3916" s="2">
        <v>0</v>
      </c>
      <c r="J3916" s="2">
        <v>0</v>
      </c>
      <c r="K3916" s="2">
        <v>251225</v>
      </c>
      <c r="L3916" s="3">
        <v>46011</v>
      </c>
      <c r="M3916" s="3">
        <v>46722</v>
      </c>
      <c r="N3916" s="2" t="s">
        <v>376</v>
      </c>
    </row>
    <row r="3917" spans="2:14" x14ac:dyDescent="0.25">
      <c r="B3917" s="2" t="s">
        <v>3941</v>
      </c>
      <c r="C3917" s="2" t="s">
        <v>3942</v>
      </c>
      <c r="D3917" s="2" t="s">
        <v>16</v>
      </c>
      <c r="E3917" s="2" t="s">
        <v>17</v>
      </c>
      <c r="F3917" s="2" t="s">
        <v>138</v>
      </c>
      <c r="G3917" s="2" t="s">
        <v>138</v>
      </c>
      <c r="H3917" s="2" t="s">
        <v>3943</v>
      </c>
      <c r="I3917" s="2">
        <v>0</v>
      </c>
      <c r="J3917" s="2">
        <v>0</v>
      </c>
      <c r="K3917" s="2">
        <v>260825</v>
      </c>
      <c r="L3917" s="3">
        <v>45912</v>
      </c>
      <c r="M3917" s="3">
        <v>46600</v>
      </c>
      <c r="N3917" s="2" t="s">
        <v>376</v>
      </c>
    </row>
    <row r="3918" spans="2:14" x14ac:dyDescent="0.25">
      <c r="B3918" s="2" t="s">
        <v>3941</v>
      </c>
      <c r="C3918" s="2" t="s">
        <v>3942</v>
      </c>
      <c r="D3918" s="2" t="s">
        <v>16</v>
      </c>
      <c r="E3918" s="2" t="s">
        <v>17</v>
      </c>
      <c r="F3918" s="2" t="s">
        <v>138</v>
      </c>
      <c r="G3918" s="2" t="s">
        <v>138</v>
      </c>
      <c r="H3918" s="2" t="s">
        <v>3943</v>
      </c>
      <c r="I3918" s="2">
        <v>0</v>
      </c>
      <c r="J3918" s="2">
        <v>0</v>
      </c>
      <c r="K3918" s="2">
        <v>26092515</v>
      </c>
      <c r="L3918" s="3">
        <v>45930</v>
      </c>
      <c r="M3918" s="3">
        <v>46631</v>
      </c>
      <c r="N3918" s="2" t="s">
        <v>376</v>
      </c>
    </row>
    <row r="3919" spans="2:14" x14ac:dyDescent="0.25">
      <c r="B3919" s="2" t="s">
        <v>3941</v>
      </c>
      <c r="C3919" s="2" t="s">
        <v>3942</v>
      </c>
      <c r="D3919" s="2" t="s">
        <v>16</v>
      </c>
      <c r="E3919" s="2" t="s">
        <v>17</v>
      </c>
      <c r="F3919" s="2" t="s">
        <v>138</v>
      </c>
      <c r="G3919" s="2" t="s">
        <v>138</v>
      </c>
      <c r="H3919" s="2" t="s">
        <v>3943</v>
      </c>
      <c r="I3919" s="2">
        <v>0</v>
      </c>
      <c r="J3919" s="2">
        <v>0</v>
      </c>
      <c r="K3919" s="2">
        <v>261224</v>
      </c>
      <c r="L3919" s="3">
        <v>45672</v>
      </c>
      <c r="M3919" s="3">
        <v>46357</v>
      </c>
      <c r="N3919" s="2" t="s">
        <v>376</v>
      </c>
    </row>
    <row r="3920" spans="2:14" x14ac:dyDescent="0.25">
      <c r="B3920" s="2" t="s">
        <v>3941</v>
      </c>
      <c r="C3920" s="2" t="s">
        <v>3942</v>
      </c>
      <c r="D3920" s="2" t="s">
        <v>16</v>
      </c>
      <c r="E3920" s="2" t="s">
        <v>17</v>
      </c>
      <c r="F3920" s="2" t="s">
        <v>138</v>
      </c>
      <c r="G3920" s="2" t="s">
        <v>138</v>
      </c>
      <c r="H3920" s="2" t="s">
        <v>3943</v>
      </c>
      <c r="I3920" s="2">
        <v>0</v>
      </c>
      <c r="J3920" s="2">
        <v>0</v>
      </c>
      <c r="K3920" s="2">
        <v>270226</v>
      </c>
      <c r="L3920" s="3">
        <v>46132</v>
      </c>
      <c r="M3920" s="3">
        <v>46784</v>
      </c>
      <c r="N3920" s="2" t="s">
        <v>376</v>
      </c>
    </row>
    <row r="3921" spans="2:14" x14ac:dyDescent="0.25">
      <c r="B3921" s="2" t="s">
        <v>3941</v>
      </c>
      <c r="C3921" s="2" t="s">
        <v>3942</v>
      </c>
      <c r="D3921" s="2" t="s">
        <v>16</v>
      </c>
      <c r="E3921" s="2" t="s">
        <v>17</v>
      </c>
      <c r="F3921" s="2" t="s">
        <v>138</v>
      </c>
      <c r="G3921" s="2" t="s">
        <v>138</v>
      </c>
      <c r="H3921" s="2" t="s">
        <v>3943</v>
      </c>
      <c r="I3921" s="2">
        <v>0</v>
      </c>
      <c r="J3921" s="2">
        <v>0</v>
      </c>
      <c r="K3921" s="2">
        <v>280126</v>
      </c>
      <c r="L3921" s="3">
        <v>46091</v>
      </c>
      <c r="M3921" s="3">
        <v>46753</v>
      </c>
      <c r="N3921" s="2" t="s">
        <v>376</v>
      </c>
    </row>
    <row r="3922" spans="2:14" x14ac:dyDescent="0.25">
      <c r="B3922" s="2" t="s">
        <v>3941</v>
      </c>
      <c r="C3922" s="2" t="s">
        <v>3942</v>
      </c>
      <c r="D3922" s="2" t="s">
        <v>16</v>
      </c>
      <c r="E3922" s="2" t="s">
        <v>17</v>
      </c>
      <c r="F3922" s="2" t="s">
        <v>138</v>
      </c>
      <c r="G3922" s="2" t="s">
        <v>138</v>
      </c>
      <c r="H3922" s="2" t="s">
        <v>3943</v>
      </c>
      <c r="I3922" s="2">
        <v>0</v>
      </c>
      <c r="J3922" s="2">
        <v>0</v>
      </c>
      <c r="K3922" s="2">
        <v>280325</v>
      </c>
      <c r="L3922" s="3">
        <v>45775</v>
      </c>
      <c r="M3922" s="3">
        <v>46447</v>
      </c>
      <c r="N3922" s="2" t="s">
        <v>376</v>
      </c>
    </row>
    <row r="3923" spans="2:14" x14ac:dyDescent="0.25">
      <c r="B3923" s="2" t="s">
        <v>3941</v>
      </c>
      <c r="C3923" s="2" t="s">
        <v>3942</v>
      </c>
      <c r="D3923" s="2" t="s">
        <v>16</v>
      </c>
      <c r="E3923" s="2" t="s">
        <v>17</v>
      </c>
      <c r="F3923" s="2" t="s">
        <v>138</v>
      </c>
      <c r="G3923" s="2" t="s">
        <v>138</v>
      </c>
      <c r="H3923" s="2" t="s">
        <v>3943</v>
      </c>
      <c r="I3923" s="2">
        <v>0</v>
      </c>
      <c r="J3923" s="2">
        <v>0</v>
      </c>
      <c r="K3923" s="2">
        <v>281225</v>
      </c>
      <c r="L3923" s="3">
        <v>46014</v>
      </c>
      <c r="M3923" s="3">
        <v>46722</v>
      </c>
      <c r="N3923" s="2" t="s">
        <v>376</v>
      </c>
    </row>
    <row r="3924" spans="2:14" x14ac:dyDescent="0.25">
      <c r="B3924" s="2" t="s">
        <v>3941</v>
      </c>
      <c r="C3924" s="2" t="s">
        <v>3942</v>
      </c>
      <c r="D3924" s="2" t="s">
        <v>16</v>
      </c>
      <c r="E3924" s="2" t="s">
        <v>17</v>
      </c>
      <c r="F3924" s="2" t="s">
        <v>138</v>
      </c>
      <c r="G3924" s="2" t="s">
        <v>138</v>
      </c>
      <c r="H3924" s="2" t="s">
        <v>3943</v>
      </c>
      <c r="I3924" s="2">
        <v>0</v>
      </c>
      <c r="J3924" s="2">
        <v>0</v>
      </c>
      <c r="K3924" s="2">
        <v>290525</v>
      </c>
      <c r="L3924" s="3">
        <v>45821</v>
      </c>
      <c r="M3924" s="3">
        <v>46508</v>
      </c>
      <c r="N3924" s="2" t="s">
        <v>376</v>
      </c>
    </row>
    <row r="3925" spans="2:14" x14ac:dyDescent="0.25">
      <c r="B3925" s="2" t="s">
        <v>3941</v>
      </c>
      <c r="C3925" s="2" t="s">
        <v>3942</v>
      </c>
      <c r="D3925" s="2" t="s">
        <v>16</v>
      </c>
      <c r="E3925" s="2" t="s">
        <v>17</v>
      </c>
      <c r="F3925" s="2" t="s">
        <v>138</v>
      </c>
      <c r="G3925" s="2" t="s">
        <v>138</v>
      </c>
      <c r="H3925" s="2" t="s">
        <v>3943</v>
      </c>
      <c r="I3925" s="2">
        <v>0</v>
      </c>
      <c r="J3925" s="2">
        <v>0</v>
      </c>
      <c r="K3925" s="2">
        <v>291125</v>
      </c>
      <c r="L3925" s="3">
        <v>45990</v>
      </c>
      <c r="M3925" s="3">
        <v>46692</v>
      </c>
      <c r="N3925" s="2" t="s">
        <v>376</v>
      </c>
    </row>
    <row r="3926" spans="2:14" x14ac:dyDescent="0.25">
      <c r="B3926" s="2" t="s">
        <v>3941</v>
      </c>
      <c r="C3926" s="2" t="s">
        <v>3942</v>
      </c>
      <c r="D3926" s="2" t="s">
        <v>16</v>
      </c>
      <c r="E3926" s="2" t="s">
        <v>17</v>
      </c>
      <c r="F3926" s="2" t="s">
        <v>138</v>
      </c>
      <c r="G3926" s="2" t="s">
        <v>138</v>
      </c>
      <c r="H3926" s="2" t="s">
        <v>3943</v>
      </c>
      <c r="I3926" s="2">
        <v>0</v>
      </c>
      <c r="J3926" s="2">
        <v>0</v>
      </c>
      <c r="K3926" s="2">
        <v>300325</v>
      </c>
      <c r="L3926" s="3">
        <v>45785</v>
      </c>
      <c r="M3926" s="3">
        <v>46447</v>
      </c>
      <c r="N3926" s="2" t="s">
        <v>376</v>
      </c>
    </row>
    <row r="3927" spans="2:14" x14ac:dyDescent="0.25">
      <c r="B3927" s="2" t="s">
        <v>3941</v>
      </c>
      <c r="C3927" s="2" t="s">
        <v>3942</v>
      </c>
      <c r="D3927" s="2" t="s">
        <v>16</v>
      </c>
      <c r="E3927" s="2" t="s">
        <v>17</v>
      </c>
      <c r="F3927" s="2" t="s">
        <v>138</v>
      </c>
      <c r="G3927" s="2" t="s">
        <v>138</v>
      </c>
      <c r="H3927" s="2" t="s">
        <v>3943</v>
      </c>
      <c r="I3927" s="2">
        <v>0</v>
      </c>
      <c r="J3927" s="2">
        <v>0</v>
      </c>
      <c r="K3927" s="2">
        <v>300625</v>
      </c>
      <c r="L3927" s="3">
        <v>45852</v>
      </c>
      <c r="M3927" s="3">
        <v>46539</v>
      </c>
      <c r="N3927" s="2" t="s">
        <v>376</v>
      </c>
    </row>
    <row r="3928" spans="2:14" x14ac:dyDescent="0.25">
      <c r="B3928" s="2" t="s">
        <v>3941</v>
      </c>
      <c r="C3928" s="2" t="s">
        <v>3942</v>
      </c>
      <c r="D3928" s="2" t="s">
        <v>16</v>
      </c>
      <c r="E3928" s="2" t="s">
        <v>17</v>
      </c>
      <c r="F3928" s="2" t="s">
        <v>138</v>
      </c>
      <c r="G3928" s="2" t="s">
        <v>138</v>
      </c>
      <c r="H3928" s="2" t="s">
        <v>3943</v>
      </c>
      <c r="I3928" s="2">
        <v>0</v>
      </c>
      <c r="J3928" s="2">
        <v>0</v>
      </c>
      <c r="K3928" s="2">
        <v>301025</v>
      </c>
      <c r="L3928" s="3">
        <v>45959</v>
      </c>
      <c r="M3928" s="3">
        <v>46661</v>
      </c>
      <c r="N3928" s="2" t="s">
        <v>376</v>
      </c>
    </row>
    <row r="3929" spans="2:14" x14ac:dyDescent="0.25">
      <c r="B3929" s="2" t="s">
        <v>3941</v>
      </c>
      <c r="C3929" s="2" t="s">
        <v>3942</v>
      </c>
      <c r="D3929" s="2" t="s">
        <v>16</v>
      </c>
      <c r="E3929" s="2" t="s">
        <v>17</v>
      </c>
      <c r="F3929" s="2" t="s">
        <v>138</v>
      </c>
      <c r="G3929" s="2" t="s">
        <v>138</v>
      </c>
      <c r="H3929" s="2" t="s">
        <v>3943</v>
      </c>
      <c r="I3929" s="2">
        <v>0</v>
      </c>
      <c r="J3929" s="2">
        <v>0</v>
      </c>
      <c r="K3929" s="2">
        <v>301224</v>
      </c>
      <c r="L3929" s="3">
        <v>45673</v>
      </c>
      <c r="M3929" s="3">
        <v>46357</v>
      </c>
      <c r="N3929" s="2" t="s">
        <v>376</v>
      </c>
    </row>
    <row r="3930" spans="2:14" x14ac:dyDescent="0.25">
      <c r="B3930" s="2" t="s">
        <v>3941</v>
      </c>
      <c r="C3930" s="2" t="s">
        <v>3942</v>
      </c>
      <c r="D3930" s="2" t="s">
        <v>16</v>
      </c>
      <c r="E3930" s="2" t="s">
        <v>17</v>
      </c>
      <c r="F3930" s="2" t="s">
        <v>138</v>
      </c>
      <c r="G3930" s="2" t="s">
        <v>138</v>
      </c>
      <c r="H3930" s="2" t="s">
        <v>3943</v>
      </c>
      <c r="I3930" s="2">
        <v>0</v>
      </c>
      <c r="J3930" s="2">
        <v>0</v>
      </c>
      <c r="K3930" s="2">
        <v>301225</v>
      </c>
      <c r="L3930" s="3">
        <v>46015</v>
      </c>
      <c r="M3930" s="3">
        <v>46722</v>
      </c>
      <c r="N3930" s="2" t="s">
        <v>376</v>
      </c>
    </row>
    <row r="3931" spans="2:14" x14ac:dyDescent="0.25">
      <c r="B3931" s="2" t="s">
        <v>3941</v>
      </c>
      <c r="C3931" s="2" t="s">
        <v>3942</v>
      </c>
      <c r="D3931" s="2" t="s">
        <v>16</v>
      </c>
      <c r="E3931" s="2" t="s">
        <v>17</v>
      </c>
      <c r="F3931" s="2" t="s">
        <v>138</v>
      </c>
      <c r="G3931" s="2" t="s">
        <v>138</v>
      </c>
      <c r="H3931" s="2" t="s">
        <v>3943</v>
      </c>
      <c r="I3931" s="2">
        <v>0</v>
      </c>
      <c r="J3931" s="2">
        <v>0</v>
      </c>
      <c r="K3931" s="2">
        <v>310725</v>
      </c>
      <c r="L3931" s="3">
        <v>45888</v>
      </c>
      <c r="M3931" s="3">
        <v>46569</v>
      </c>
      <c r="N3931" s="2" t="s">
        <v>376</v>
      </c>
    </row>
    <row r="3932" spans="2:14" x14ac:dyDescent="0.25">
      <c r="B3932" s="2" t="s">
        <v>3941</v>
      </c>
      <c r="C3932" s="2" t="s">
        <v>3942</v>
      </c>
      <c r="D3932" s="2" t="s">
        <v>16</v>
      </c>
      <c r="E3932" s="2" t="s">
        <v>17</v>
      </c>
      <c r="F3932" s="2" t="s">
        <v>138</v>
      </c>
      <c r="G3932" s="2" t="s">
        <v>138</v>
      </c>
      <c r="H3932" s="2" t="s">
        <v>3943</v>
      </c>
      <c r="I3932" s="2">
        <v>0</v>
      </c>
      <c r="J3932" s="2">
        <v>0</v>
      </c>
      <c r="K3932" s="2">
        <v>81224</v>
      </c>
      <c r="L3932" s="3">
        <v>44958</v>
      </c>
      <c r="M3932" s="3">
        <v>46357</v>
      </c>
      <c r="N3932" s="2" t="s">
        <v>376</v>
      </c>
    </row>
    <row r="3933" spans="2:14" x14ac:dyDescent="0.25">
      <c r="B3933" s="2" t="s">
        <v>3941</v>
      </c>
      <c r="C3933" s="2" t="s">
        <v>3942</v>
      </c>
      <c r="D3933" s="2" t="s">
        <v>16</v>
      </c>
      <c r="E3933" s="2" t="s">
        <v>17</v>
      </c>
      <c r="F3933" s="2" t="s">
        <v>138</v>
      </c>
      <c r="G3933" s="2" t="s">
        <v>138</v>
      </c>
      <c r="H3933" s="2" t="s">
        <v>3943</v>
      </c>
      <c r="I3933" s="2">
        <v>0</v>
      </c>
      <c r="J3933" s="2">
        <v>0</v>
      </c>
      <c r="K3933" s="2" t="s">
        <v>470</v>
      </c>
      <c r="L3933" s="2" t="s">
        <v>30</v>
      </c>
      <c r="M3933" s="2" t="s">
        <v>30</v>
      </c>
      <c r="N3933" s="2" t="s">
        <v>376</v>
      </c>
    </row>
    <row r="3934" spans="2:14" x14ac:dyDescent="0.25">
      <c r="B3934" s="2" t="s">
        <v>3941</v>
      </c>
      <c r="C3934" s="2" t="s">
        <v>3942</v>
      </c>
      <c r="D3934" s="2" t="s">
        <v>16</v>
      </c>
      <c r="E3934" s="2" t="s">
        <v>17</v>
      </c>
      <c r="F3934" s="2" t="s">
        <v>138</v>
      </c>
      <c r="G3934" s="2" t="s">
        <v>138</v>
      </c>
      <c r="H3934" s="2" t="s">
        <v>3943</v>
      </c>
      <c r="I3934" s="2">
        <v>0</v>
      </c>
      <c r="J3934" s="2">
        <v>0</v>
      </c>
      <c r="K3934" s="2" t="s">
        <v>3944</v>
      </c>
      <c r="L3934" s="3">
        <v>45968</v>
      </c>
      <c r="M3934" s="3">
        <v>46692</v>
      </c>
      <c r="N3934" s="2" t="s">
        <v>376</v>
      </c>
    </row>
    <row r="3935" spans="2:14" x14ac:dyDescent="0.25">
      <c r="B3935" s="2" t="s">
        <v>3941</v>
      </c>
      <c r="C3935" s="2" t="s">
        <v>3942</v>
      </c>
      <c r="D3935" s="2" t="s">
        <v>16</v>
      </c>
      <c r="E3935" s="2" t="s">
        <v>17</v>
      </c>
      <c r="F3935" s="2" t="s">
        <v>138</v>
      </c>
      <c r="G3935" s="2" t="s">
        <v>138</v>
      </c>
      <c r="H3935" s="2" t="s">
        <v>3943</v>
      </c>
      <c r="I3935" s="2">
        <v>0</v>
      </c>
      <c r="J3935" s="2">
        <v>0</v>
      </c>
      <c r="K3935" s="2" t="s">
        <v>3945</v>
      </c>
      <c r="L3935" s="3">
        <v>46162</v>
      </c>
      <c r="M3935" s="3">
        <v>46844</v>
      </c>
      <c r="N3935" s="2" t="s">
        <v>376</v>
      </c>
    </row>
    <row r="3936" spans="2:14" x14ac:dyDescent="0.25">
      <c r="B3936" s="2" t="s">
        <v>3941</v>
      </c>
      <c r="C3936" s="2" t="s">
        <v>3942</v>
      </c>
      <c r="D3936" s="2" t="s">
        <v>16</v>
      </c>
      <c r="E3936" s="2" t="s">
        <v>17</v>
      </c>
      <c r="F3936" s="2" t="s">
        <v>138</v>
      </c>
      <c r="G3936" s="2" t="s">
        <v>138</v>
      </c>
      <c r="H3936" s="2" t="s">
        <v>3943</v>
      </c>
      <c r="I3936" s="2">
        <v>0</v>
      </c>
      <c r="J3936" s="2">
        <v>0</v>
      </c>
      <c r="K3936" s="2" t="s">
        <v>3946</v>
      </c>
      <c r="L3936" s="3">
        <v>46162</v>
      </c>
      <c r="M3936" s="3">
        <v>46844</v>
      </c>
      <c r="N3936" s="2" t="s">
        <v>376</v>
      </c>
    </row>
    <row r="3937" spans="2:14" x14ac:dyDescent="0.25">
      <c r="B3937" s="2" t="s">
        <v>3941</v>
      </c>
      <c r="C3937" s="2" t="s">
        <v>3942</v>
      </c>
      <c r="D3937" s="2" t="s">
        <v>16</v>
      </c>
      <c r="E3937" s="2" t="s">
        <v>17</v>
      </c>
      <c r="F3937" s="2" t="s">
        <v>138</v>
      </c>
      <c r="G3937" s="2" t="s">
        <v>138</v>
      </c>
      <c r="H3937" s="2" t="s">
        <v>3943</v>
      </c>
      <c r="I3937" s="2">
        <v>0</v>
      </c>
      <c r="J3937" s="2">
        <v>0</v>
      </c>
      <c r="K3937" s="2" t="s">
        <v>3947</v>
      </c>
      <c r="L3937" s="3">
        <v>45696</v>
      </c>
      <c r="M3937" s="3">
        <v>46388</v>
      </c>
      <c r="N3937" s="2" t="s">
        <v>376</v>
      </c>
    </row>
    <row r="3938" spans="2:14" x14ac:dyDescent="0.25">
      <c r="B3938" s="2" t="s">
        <v>3941</v>
      </c>
      <c r="C3938" s="2" t="s">
        <v>3942</v>
      </c>
      <c r="D3938" s="2" t="s">
        <v>16</v>
      </c>
      <c r="E3938" s="2" t="s">
        <v>17</v>
      </c>
      <c r="F3938" s="2" t="s">
        <v>138</v>
      </c>
      <c r="G3938" s="2" t="s">
        <v>138</v>
      </c>
      <c r="H3938" s="2" t="s">
        <v>3943</v>
      </c>
      <c r="I3938" s="2">
        <v>0</v>
      </c>
      <c r="J3938" s="2">
        <v>0</v>
      </c>
      <c r="K3938" s="2" t="s">
        <v>3948</v>
      </c>
      <c r="L3938" s="3">
        <v>45978</v>
      </c>
      <c r="M3938" s="3">
        <v>46692</v>
      </c>
      <c r="N3938" s="2" t="s">
        <v>376</v>
      </c>
    </row>
    <row r="3939" spans="2:14" x14ac:dyDescent="0.25">
      <c r="B3939" s="2" t="s">
        <v>3941</v>
      </c>
      <c r="C3939" s="2" t="s">
        <v>3942</v>
      </c>
      <c r="D3939" s="2" t="s">
        <v>16</v>
      </c>
      <c r="E3939" s="2" t="s">
        <v>17</v>
      </c>
      <c r="F3939" s="2" t="s">
        <v>138</v>
      </c>
      <c r="G3939" s="2" t="s">
        <v>138</v>
      </c>
      <c r="H3939" s="2" t="s">
        <v>3943</v>
      </c>
      <c r="I3939" s="2">
        <v>0</v>
      </c>
      <c r="J3939" s="2">
        <v>0</v>
      </c>
      <c r="K3939" s="2" t="s">
        <v>3949</v>
      </c>
      <c r="L3939" s="3">
        <v>45985</v>
      </c>
      <c r="M3939" s="3">
        <v>46692</v>
      </c>
      <c r="N3939" s="2" t="s">
        <v>376</v>
      </c>
    </row>
    <row r="3940" spans="2:14" x14ac:dyDescent="0.25">
      <c r="B3940" s="2" t="s">
        <v>3941</v>
      </c>
      <c r="C3940" s="2" t="s">
        <v>3942</v>
      </c>
      <c r="D3940" s="2" t="s">
        <v>16</v>
      </c>
      <c r="E3940" s="2" t="s">
        <v>17</v>
      </c>
      <c r="F3940" s="2" t="s">
        <v>138</v>
      </c>
      <c r="G3940" s="2" t="s">
        <v>138</v>
      </c>
      <c r="H3940" s="2" t="s">
        <v>3943</v>
      </c>
      <c r="I3940" s="2">
        <v>0</v>
      </c>
      <c r="J3940" s="2">
        <v>0</v>
      </c>
      <c r="K3940" s="2" t="s">
        <v>3950</v>
      </c>
      <c r="L3940" s="3">
        <v>45696</v>
      </c>
      <c r="M3940" s="3">
        <v>46388</v>
      </c>
      <c r="N3940" s="2" t="s">
        <v>376</v>
      </c>
    </row>
    <row r="3941" spans="2:14" x14ac:dyDescent="0.25">
      <c r="B3941" s="2" t="s">
        <v>3941</v>
      </c>
      <c r="C3941" s="2" t="s">
        <v>3942</v>
      </c>
      <c r="D3941" s="2" t="s">
        <v>16</v>
      </c>
      <c r="E3941" s="2" t="s">
        <v>17</v>
      </c>
      <c r="F3941" s="2" t="s">
        <v>138</v>
      </c>
      <c r="G3941" s="2" t="s">
        <v>138</v>
      </c>
      <c r="H3941" s="2" t="s">
        <v>3943</v>
      </c>
      <c r="I3941" s="2">
        <v>0</v>
      </c>
      <c r="J3941" s="2">
        <v>0</v>
      </c>
      <c r="K3941" s="2" t="s">
        <v>3951</v>
      </c>
      <c r="L3941" s="3">
        <v>46171</v>
      </c>
      <c r="M3941" s="3">
        <v>46844</v>
      </c>
      <c r="N3941" s="2" t="s">
        <v>376</v>
      </c>
    </row>
    <row r="3942" spans="2:14" x14ac:dyDescent="0.25">
      <c r="B3942" s="2" t="s">
        <v>3941</v>
      </c>
      <c r="C3942" s="2" t="s">
        <v>3942</v>
      </c>
      <c r="D3942" s="2" t="s">
        <v>16</v>
      </c>
      <c r="E3942" s="2" t="s">
        <v>17</v>
      </c>
      <c r="F3942" s="2" t="s">
        <v>138</v>
      </c>
      <c r="G3942" s="2" t="s">
        <v>138</v>
      </c>
      <c r="H3942" s="2" t="s">
        <v>3943</v>
      </c>
      <c r="I3942" s="2">
        <v>0</v>
      </c>
      <c r="J3942" s="2">
        <v>0</v>
      </c>
      <c r="K3942" s="2" t="s">
        <v>3952</v>
      </c>
      <c r="L3942" s="3">
        <v>45696</v>
      </c>
      <c r="M3942" s="3">
        <v>46388</v>
      </c>
      <c r="N3942" s="2" t="s">
        <v>376</v>
      </c>
    </row>
    <row r="3943" spans="2:14" x14ac:dyDescent="0.25">
      <c r="B3943" s="2" t="s">
        <v>3941</v>
      </c>
      <c r="C3943" s="2" t="s">
        <v>3942</v>
      </c>
      <c r="D3943" s="2" t="s">
        <v>16</v>
      </c>
      <c r="E3943" s="2" t="s">
        <v>17</v>
      </c>
      <c r="F3943" s="2" t="s">
        <v>138</v>
      </c>
      <c r="G3943" s="2" t="s">
        <v>138</v>
      </c>
      <c r="H3943" s="2" t="s">
        <v>3943</v>
      </c>
      <c r="I3943" s="2">
        <v>0</v>
      </c>
      <c r="J3943" s="2">
        <v>0</v>
      </c>
      <c r="K3943" s="2" t="s">
        <v>3953</v>
      </c>
      <c r="L3943" s="3">
        <v>46149</v>
      </c>
      <c r="M3943" s="3">
        <v>46813</v>
      </c>
      <c r="N3943" s="2" t="s">
        <v>376</v>
      </c>
    </row>
    <row r="3944" spans="2:14" x14ac:dyDescent="0.25">
      <c r="B3944" s="2" t="s">
        <v>3941</v>
      </c>
      <c r="C3944" s="2" t="s">
        <v>3942</v>
      </c>
      <c r="D3944" s="2" t="s">
        <v>16</v>
      </c>
      <c r="E3944" s="2" t="s">
        <v>17</v>
      </c>
      <c r="F3944" s="2" t="s">
        <v>138</v>
      </c>
      <c r="G3944" s="2" t="s">
        <v>138</v>
      </c>
      <c r="H3944" s="2" t="s">
        <v>3943</v>
      </c>
      <c r="I3944" s="2">
        <v>0</v>
      </c>
      <c r="J3944" s="2">
        <v>0</v>
      </c>
      <c r="K3944" s="2" t="s">
        <v>3954</v>
      </c>
      <c r="L3944" s="3">
        <v>45876</v>
      </c>
      <c r="M3944" s="3">
        <v>46569</v>
      </c>
      <c r="N3944" s="2" t="s">
        <v>376</v>
      </c>
    </row>
    <row r="3945" spans="2:14" x14ac:dyDescent="0.25">
      <c r="B3945" s="2" t="s">
        <v>3941</v>
      </c>
      <c r="C3945" s="2" t="s">
        <v>3942</v>
      </c>
      <c r="D3945" s="2" t="s">
        <v>16</v>
      </c>
      <c r="E3945" s="2" t="s">
        <v>142</v>
      </c>
      <c r="F3945" s="2" t="s">
        <v>138</v>
      </c>
      <c r="G3945" s="2" t="s">
        <v>138</v>
      </c>
      <c r="H3945" s="2" t="s">
        <v>3943</v>
      </c>
      <c r="I3945" s="2">
        <v>0</v>
      </c>
      <c r="J3945" s="2">
        <v>0</v>
      </c>
      <c r="K3945" s="2">
        <v>10226</v>
      </c>
      <c r="L3945" s="3">
        <v>46091</v>
      </c>
      <c r="M3945" s="3">
        <v>46784</v>
      </c>
      <c r="N3945" s="2" t="s">
        <v>376</v>
      </c>
    </row>
    <row r="3946" spans="2:14" x14ac:dyDescent="0.25">
      <c r="B3946" s="2" t="s">
        <v>3941</v>
      </c>
      <c r="C3946" s="2" t="s">
        <v>3942</v>
      </c>
      <c r="D3946" s="2" t="s">
        <v>16</v>
      </c>
      <c r="E3946" s="2" t="s">
        <v>142</v>
      </c>
      <c r="F3946" s="2" t="s">
        <v>138</v>
      </c>
      <c r="G3946" s="2" t="s">
        <v>138</v>
      </c>
      <c r="H3946" s="2" t="s">
        <v>3943</v>
      </c>
      <c r="I3946" s="2">
        <v>0</v>
      </c>
      <c r="J3946" s="2">
        <v>0</v>
      </c>
      <c r="K3946" s="2">
        <v>10525</v>
      </c>
      <c r="L3946" s="3">
        <v>45800</v>
      </c>
      <c r="M3946" s="3">
        <v>46508</v>
      </c>
      <c r="N3946" s="2" t="s">
        <v>376</v>
      </c>
    </row>
    <row r="3947" spans="2:14" x14ac:dyDescent="0.25">
      <c r="B3947" s="2" t="s">
        <v>3941</v>
      </c>
      <c r="C3947" s="2" t="s">
        <v>3942</v>
      </c>
      <c r="D3947" s="2" t="s">
        <v>16</v>
      </c>
      <c r="E3947" s="2" t="s">
        <v>142</v>
      </c>
      <c r="F3947" s="2" t="s">
        <v>138</v>
      </c>
      <c r="G3947" s="2" t="s">
        <v>138</v>
      </c>
      <c r="H3947" s="2" t="s">
        <v>3943</v>
      </c>
      <c r="I3947" s="2">
        <v>0</v>
      </c>
      <c r="J3947" s="2">
        <v>0</v>
      </c>
      <c r="K3947" s="2">
        <v>20326</v>
      </c>
      <c r="L3947" s="3">
        <v>46132</v>
      </c>
      <c r="M3947" s="3">
        <v>46813</v>
      </c>
      <c r="N3947" s="2" t="s">
        <v>376</v>
      </c>
    </row>
    <row r="3948" spans="2:14" x14ac:dyDescent="0.25">
      <c r="B3948" s="2" t="s">
        <v>3941</v>
      </c>
      <c r="C3948" s="2" t="s">
        <v>3942</v>
      </c>
      <c r="D3948" s="2" t="s">
        <v>16</v>
      </c>
      <c r="E3948" s="2" t="s">
        <v>142</v>
      </c>
      <c r="F3948" s="2" t="s">
        <v>138</v>
      </c>
      <c r="G3948" s="2" t="s">
        <v>138</v>
      </c>
      <c r="H3948" s="2" t="s">
        <v>3943</v>
      </c>
      <c r="I3948" s="2">
        <v>0</v>
      </c>
      <c r="J3948" s="2">
        <v>0</v>
      </c>
      <c r="K3948" s="2">
        <v>50325</v>
      </c>
      <c r="L3948" s="3">
        <v>45742</v>
      </c>
      <c r="M3948" s="3">
        <v>46447</v>
      </c>
      <c r="N3948" s="2" t="s">
        <v>376</v>
      </c>
    </row>
    <row r="3949" spans="2:14" x14ac:dyDescent="0.25">
      <c r="B3949" s="2" t="s">
        <v>3941</v>
      </c>
      <c r="C3949" s="2" t="s">
        <v>3942</v>
      </c>
      <c r="D3949" s="2" t="s">
        <v>16</v>
      </c>
      <c r="E3949" s="2" t="s">
        <v>142</v>
      </c>
      <c r="F3949" s="2" t="s">
        <v>138</v>
      </c>
      <c r="G3949" s="2" t="s">
        <v>138</v>
      </c>
      <c r="H3949" s="2" t="s">
        <v>3943</v>
      </c>
      <c r="I3949" s="2">
        <v>0</v>
      </c>
      <c r="J3949" s="2">
        <v>0</v>
      </c>
      <c r="K3949" s="2">
        <v>90825</v>
      </c>
      <c r="L3949" s="3">
        <v>45897</v>
      </c>
      <c r="M3949" s="3">
        <v>46600</v>
      </c>
      <c r="N3949" s="2" t="s">
        <v>376</v>
      </c>
    </row>
    <row r="3950" spans="2:14" x14ac:dyDescent="0.25">
      <c r="B3950" s="2" t="s">
        <v>3941</v>
      </c>
      <c r="C3950" s="2" t="s">
        <v>3942</v>
      </c>
      <c r="D3950" s="2" t="s">
        <v>16</v>
      </c>
      <c r="E3950" s="2" t="s">
        <v>142</v>
      </c>
      <c r="F3950" s="2" t="s">
        <v>138</v>
      </c>
      <c r="G3950" s="2" t="s">
        <v>138</v>
      </c>
      <c r="H3950" s="2" t="s">
        <v>3943</v>
      </c>
      <c r="I3950" s="2">
        <v>0</v>
      </c>
      <c r="J3950" s="2">
        <v>0</v>
      </c>
      <c r="K3950" s="2">
        <v>101025</v>
      </c>
      <c r="L3950" s="3">
        <v>45945</v>
      </c>
      <c r="M3950" s="3">
        <v>46661</v>
      </c>
      <c r="N3950" s="2" t="s">
        <v>376</v>
      </c>
    </row>
    <row r="3951" spans="2:14" x14ac:dyDescent="0.25">
      <c r="B3951" s="2" t="s">
        <v>3941</v>
      </c>
      <c r="C3951" s="2" t="s">
        <v>3942</v>
      </c>
      <c r="D3951" s="2" t="s">
        <v>16</v>
      </c>
      <c r="E3951" s="2" t="s">
        <v>142</v>
      </c>
      <c r="F3951" s="2" t="s">
        <v>138</v>
      </c>
      <c r="G3951" s="2" t="s">
        <v>138</v>
      </c>
      <c r="H3951" s="2" t="s">
        <v>3943</v>
      </c>
      <c r="I3951" s="2">
        <v>0</v>
      </c>
      <c r="J3951" s="2">
        <v>0</v>
      </c>
      <c r="K3951" s="2">
        <v>1141125</v>
      </c>
      <c r="L3951" s="3">
        <v>45973</v>
      </c>
      <c r="M3951" s="3">
        <v>46692</v>
      </c>
      <c r="N3951" s="2" t="s">
        <v>376</v>
      </c>
    </row>
    <row r="3952" spans="2:14" x14ac:dyDescent="0.25">
      <c r="B3952" s="2" t="s">
        <v>3941</v>
      </c>
      <c r="C3952" s="2" t="s">
        <v>3942</v>
      </c>
      <c r="D3952" s="2" t="s">
        <v>16</v>
      </c>
      <c r="E3952" s="2" t="s">
        <v>142</v>
      </c>
      <c r="F3952" s="2" t="s">
        <v>138</v>
      </c>
      <c r="G3952" s="2" t="s">
        <v>138</v>
      </c>
      <c r="H3952" s="2" t="s">
        <v>3943</v>
      </c>
      <c r="I3952" s="2">
        <v>0</v>
      </c>
      <c r="J3952" s="2">
        <v>0</v>
      </c>
      <c r="K3952" s="2">
        <v>120825</v>
      </c>
      <c r="L3952" s="3">
        <v>45901</v>
      </c>
      <c r="M3952" s="3">
        <v>46600</v>
      </c>
      <c r="N3952" s="2" t="s">
        <v>376</v>
      </c>
    </row>
    <row r="3953" spans="2:14" x14ac:dyDescent="0.25">
      <c r="B3953" s="2" t="s">
        <v>3941</v>
      </c>
      <c r="C3953" s="2" t="s">
        <v>3942</v>
      </c>
      <c r="D3953" s="2" t="s">
        <v>16</v>
      </c>
      <c r="E3953" s="2" t="s">
        <v>142</v>
      </c>
      <c r="F3953" s="2" t="s">
        <v>138</v>
      </c>
      <c r="G3953" s="2" t="s">
        <v>138</v>
      </c>
      <c r="H3953" s="2" t="s">
        <v>3943</v>
      </c>
      <c r="I3953" s="2">
        <v>0</v>
      </c>
      <c r="J3953" s="2">
        <v>0</v>
      </c>
      <c r="K3953" s="2">
        <v>120925</v>
      </c>
      <c r="L3953" s="3">
        <v>45922</v>
      </c>
      <c r="M3953" s="3">
        <v>46631</v>
      </c>
      <c r="N3953" s="2" t="s">
        <v>376</v>
      </c>
    </row>
    <row r="3954" spans="2:14" x14ac:dyDescent="0.25">
      <c r="B3954" s="2" t="s">
        <v>3941</v>
      </c>
      <c r="C3954" s="2" t="s">
        <v>3942</v>
      </c>
      <c r="D3954" s="2" t="s">
        <v>16</v>
      </c>
      <c r="E3954" s="2" t="s">
        <v>142</v>
      </c>
      <c r="F3954" s="2" t="s">
        <v>138</v>
      </c>
      <c r="G3954" s="2" t="s">
        <v>138</v>
      </c>
      <c r="H3954" s="2" t="s">
        <v>3943</v>
      </c>
      <c r="I3954" s="2">
        <v>0</v>
      </c>
      <c r="J3954" s="2">
        <v>0</v>
      </c>
      <c r="K3954" s="2">
        <v>150325</v>
      </c>
      <c r="L3954" s="3">
        <v>45766</v>
      </c>
      <c r="M3954" s="3">
        <v>46447</v>
      </c>
      <c r="N3954" s="2" t="s">
        <v>376</v>
      </c>
    </row>
    <row r="3955" spans="2:14" x14ac:dyDescent="0.25">
      <c r="B3955" s="2" t="s">
        <v>3941</v>
      </c>
      <c r="C3955" s="2" t="s">
        <v>3942</v>
      </c>
      <c r="D3955" s="2" t="s">
        <v>16</v>
      </c>
      <c r="E3955" s="2" t="s">
        <v>142</v>
      </c>
      <c r="F3955" s="2" t="s">
        <v>138</v>
      </c>
      <c r="G3955" s="2" t="s">
        <v>138</v>
      </c>
      <c r="H3955" s="2" t="s">
        <v>3943</v>
      </c>
      <c r="I3955" s="2">
        <v>0</v>
      </c>
      <c r="J3955" s="2">
        <v>0</v>
      </c>
      <c r="K3955" s="2">
        <v>170225</v>
      </c>
      <c r="L3955" s="3">
        <v>45721</v>
      </c>
      <c r="M3955" s="3">
        <v>46419</v>
      </c>
      <c r="N3955" s="2" t="s">
        <v>376</v>
      </c>
    </row>
    <row r="3956" spans="2:14" x14ac:dyDescent="0.25">
      <c r="B3956" s="2" t="s">
        <v>3941</v>
      </c>
      <c r="C3956" s="2" t="s">
        <v>3942</v>
      </c>
      <c r="D3956" s="2" t="s">
        <v>16</v>
      </c>
      <c r="E3956" s="2" t="s">
        <v>142</v>
      </c>
      <c r="F3956" s="2" t="s">
        <v>138</v>
      </c>
      <c r="G3956" s="2" t="s">
        <v>138</v>
      </c>
      <c r="H3956" s="2" t="s">
        <v>3943</v>
      </c>
      <c r="I3956" s="2">
        <v>0</v>
      </c>
      <c r="J3956" s="2">
        <v>0</v>
      </c>
      <c r="K3956" s="2">
        <v>220925</v>
      </c>
      <c r="L3956" s="3">
        <v>45926</v>
      </c>
      <c r="M3956" s="3">
        <v>46631</v>
      </c>
      <c r="N3956" s="2" t="s">
        <v>376</v>
      </c>
    </row>
    <row r="3957" spans="2:14" x14ac:dyDescent="0.25">
      <c r="B3957" s="2" t="s">
        <v>3941</v>
      </c>
      <c r="C3957" s="2" t="s">
        <v>3942</v>
      </c>
      <c r="D3957" s="2" t="s">
        <v>16</v>
      </c>
      <c r="E3957" s="2" t="s">
        <v>142</v>
      </c>
      <c r="F3957" s="2" t="s">
        <v>138</v>
      </c>
      <c r="G3957" s="2" t="s">
        <v>138</v>
      </c>
      <c r="H3957" s="2" t="s">
        <v>3943</v>
      </c>
      <c r="I3957" s="2">
        <v>0</v>
      </c>
      <c r="J3957" s="2">
        <v>0</v>
      </c>
      <c r="K3957" s="2">
        <v>231025</v>
      </c>
      <c r="L3957" s="3">
        <v>45954</v>
      </c>
      <c r="M3957" s="3">
        <v>46661</v>
      </c>
      <c r="N3957" s="2" t="s">
        <v>376</v>
      </c>
    </row>
    <row r="3958" spans="2:14" x14ac:dyDescent="0.25">
      <c r="B3958" s="2" t="s">
        <v>3941</v>
      </c>
      <c r="C3958" s="2" t="s">
        <v>3942</v>
      </c>
      <c r="D3958" s="2" t="s">
        <v>16</v>
      </c>
      <c r="E3958" s="2" t="s">
        <v>142</v>
      </c>
      <c r="F3958" s="2" t="s">
        <v>138</v>
      </c>
      <c r="G3958" s="2" t="s">
        <v>138</v>
      </c>
      <c r="H3958" s="2" t="s">
        <v>3943</v>
      </c>
      <c r="I3958" s="2">
        <v>0</v>
      </c>
      <c r="J3958" s="2">
        <v>0</v>
      </c>
      <c r="K3958" s="2">
        <v>240226</v>
      </c>
      <c r="L3958" s="3">
        <v>46123</v>
      </c>
      <c r="M3958" s="3">
        <v>46784</v>
      </c>
      <c r="N3958" s="2" t="s">
        <v>376</v>
      </c>
    </row>
    <row r="3959" spans="2:14" x14ac:dyDescent="0.25">
      <c r="B3959" s="2" t="s">
        <v>3941</v>
      </c>
      <c r="C3959" s="2" t="s">
        <v>3942</v>
      </c>
      <c r="D3959" s="2" t="s">
        <v>16</v>
      </c>
      <c r="E3959" s="2" t="s">
        <v>142</v>
      </c>
      <c r="F3959" s="2" t="s">
        <v>138</v>
      </c>
      <c r="G3959" s="2" t="s">
        <v>138</v>
      </c>
      <c r="H3959" s="2" t="s">
        <v>3943</v>
      </c>
      <c r="I3959" s="2">
        <v>0</v>
      </c>
      <c r="J3959" s="2">
        <v>0</v>
      </c>
      <c r="K3959" s="2">
        <v>26092515</v>
      </c>
      <c r="L3959" s="3">
        <v>45930</v>
      </c>
      <c r="M3959" s="3">
        <v>46631</v>
      </c>
      <c r="N3959" s="2" t="s">
        <v>376</v>
      </c>
    </row>
    <row r="3960" spans="2:14" x14ac:dyDescent="0.25">
      <c r="B3960" s="2" t="s">
        <v>3941</v>
      </c>
      <c r="C3960" s="2" t="s">
        <v>3942</v>
      </c>
      <c r="D3960" s="2" t="s">
        <v>16</v>
      </c>
      <c r="E3960" s="2" t="s">
        <v>142</v>
      </c>
      <c r="F3960" s="2" t="s">
        <v>138</v>
      </c>
      <c r="G3960" s="2" t="s">
        <v>138</v>
      </c>
      <c r="H3960" s="2" t="s">
        <v>3943</v>
      </c>
      <c r="I3960" s="2">
        <v>0</v>
      </c>
      <c r="J3960" s="2">
        <v>0</v>
      </c>
      <c r="K3960" s="2">
        <v>280325</v>
      </c>
      <c r="L3960" s="3">
        <v>45775</v>
      </c>
      <c r="M3960" s="3">
        <v>46447</v>
      </c>
      <c r="N3960" s="2" t="s">
        <v>376</v>
      </c>
    </row>
    <row r="3961" spans="2:14" x14ac:dyDescent="0.25">
      <c r="B3961" s="2" t="s">
        <v>3941</v>
      </c>
      <c r="C3961" s="2" t="s">
        <v>3942</v>
      </c>
      <c r="D3961" s="2" t="s">
        <v>16</v>
      </c>
      <c r="E3961" s="2" t="s">
        <v>142</v>
      </c>
      <c r="F3961" s="2" t="s">
        <v>138</v>
      </c>
      <c r="G3961" s="2" t="s">
        <v>138</v>
      </c>
      <c r="H3961" s="2" t="s">
        <v>3943</v>
      </c>
      <c r="I3961" s="2">
        <v>0</v>
      </c>
      <c r="J3961" s="2">
        <v>0</v>
      </c>
      <c r="K3961" s="2">
        <v>281225</v>
      </c>
      <c r="L3961" s="3">
        <v>46014</v>
      </c>
      <c r="M3961" s="3">
        <v>46722</v>
      </c>
      <c r="N3961" s="2" t="s">
        <v>376</v>
      </c>
    </row>
    <row r="3962" spans="2:14" x14ac:dyDescent="0.25">
      <c r="B3962" s="2" t="s">
        <v>3941</v>
      </c>
      <c r="C3962" s="2" t="s">
        <v>3942</v>
      </c>
      <c r="D3962" s="2" t="s">
        <v>16</v>
      </c>
      <c r="E3962" s="2" t="s">
        <v>142</v>
      </c>
      <c r="F3962" s="2" t="s">
        <v>138</v>
      </c>
      <c r="G3962" s="2" t="s">
        <v>138</v>
      </c>
      <c r="H3962" s="2" t="s">
        <v>3943</v>
      </c>
      <c r="I3962" s="2">
        <v>0</v>
      </c>
      <c r="J3962" s="2">
        <v>0</v>
      </c>
      <c r="K3962" s="2">
        <v>290525</v>
      </c>
      <c r="L3962" s="3">
        <v>45821</v>
      </c>
      <c r="M3962" s="3">
        <v>46508</v>
      </c>
      <c r="N3962" s="2" t="s">
        <v>376</v>
      </c>
    </row>
    <row r="3963" spans="2:14" x14ac:dyDescent="0.25">
      <c r="B3963" s="2" t="s">
        <v>3941</v>
      </c>
      <c r="C3963" s="2" t="s">
        <v>3942</v>
      </c>
      <c r="D3963" s="2" t="s">
        <v>16</v>
      </c>
      <c r="E3963" s="2" t="s">
        <v>142</v>
      </c>
      <c r="F3963" s="2" t="s">
        <v>138</v>
      </c>
      <c r="G3963" s="2" t="s">
        <v>138</v>
      </c>
      <c r="H3963" s="2" t="s">
        <v>3943</v>
      </c>
      <c r="I3963" s="2">
        <v>0</v>
      </c>
      <c r="J3963" s="2">
        <v>0</v>
      </c>
      <c r="K3963" s="2">
        <v>300625</v>
      </c>
      <c r="L3963" s="3">
        <v>45852</v>
      </c>
      <c r="M3963" s="3">
        <v>46539</v>
      </c>
      <c r="N3963" s="2" t="s">
        <v>376</v>
      </c>
    </row>
    <row r="3964" spans="2:14" x14ac:dyDescent="0.25">
      <c r="B3964" s="2" t="s">
        <v>3941</v>
      </c>
      <c r="C3964" s="2" t="s">
        <v>3942</v>
      </c>
      <c r="D3964" s="2" t="s">
        <v>16</v>
      </c>
      <c r="E3964" s="2" t="s">
        <v>142</v>
      </c>
      <c r="F3964" s="2" t="s">
        <v>138</v>
      </c>
      <c r="G3964" s="2" t="s">
        <v>138</v>
      </c>
      <c r="H3964" s="2" t="s">
        <v>3943</v>
      </c>
      <c r="I3964" s="2">
        <v>0</v>
      </c>
      <c r="J3964" s="2">
        <v>0</v>
      </c>
      <c r="K3964" s="2">
        <v>301225</v>
      </c>
      <c r="L3964" s="3">
        <v>46015</v>
      </c>
      <c r="M3964" s="3">
        <v>46722</v>
      </c>
      <c r="N3964" s="2" t="s">
        <v>376</v>
      </c>
    </row>
    <row r="3965" spans="2:14" x14ac:dyDescent="0.25">
      <c r="B3965" s="2" t="s">
        <v>3941</v>
      </c>
      <c r="C3965" s="2" t="s">
        <v>3942</v>
      </c>
      <c r="D3965" s="2" t="s">
        <v>16</v>
      </c>
      <c r="E3965" s="2" t="s">
        <v>142</v>
      </c>
      <c r="F3965" s="2" t="s">
        <v>138</v>
      </c>
      <c r="G3965" s="2" t="s">
        <v>138</v>
      </c>
      <c r="H3965" s="2" t="s">
        <v>3943</v>
      </c>
      <c r="I3965" s="2">
        <v>0</v>
      </c>
      <c r="J3965" s="2">
        <v>0</v>
      </c>
      <c r="K3965" s="2" t="s">
        <v>3948</v>
      </c>
      <c r="L3965" s="3">
        <v>45978</v>
      </c>
      <c r="M3965" s="3">
        <v>46692</v>
      </c>
      <c r="N3965" s="2" t="s">
        <v>376</v>
      </c>
    </row>
    <row r="3966" spans="2:14" x14ac:dyDescent="0.25">
      <c r="B3966" s="2" t="s">
        <v>3941</v>
      </c>
      <c r="C3966" s="2" t="s">
        <v>3942</v>
      </c>
      <c r="D3966" s="2" t="s">
        <v>16</v>
      </c>
      <c r="E3966" s="2" t="s">
        <v>142</v>
      </c>
      <c r="F3966" s="2" t="s">
        <v>138</v>
      </c>
      <c r="G3966" s="2" t="s">
        <v>138</v>
      </c>
      <c r="H3966" s="2" t="s">
        <v>3943</v>
      </c>
      <c r="I3966" s="2">
        <v>0</v>
      </c>
      <c r="J3966" s="2">
        <v>0</v>
      </c>
      <c r="K3966" s="2" t="s">
        <v>3951</v>
      </c>
      <c r="L3966" s="3">
        <v>46171</v>
      </c>
      <c r="M3966" s="3">
        <v>46844</v>
      </c>
      <c r="N3966" s="2" t="s">
        <v>376</v>
      </c>
    </row>
    <row r="3967" spans="2:14" x14ac:dyDescent="0.25">
      <c r="B3967" s="2" t="s">
        <v>3941</v>
      </c>
      <c r="C3967" s="2" t="s">
        <v>3942</v>
      </c>
      <c r="D3967" s="2" t="s">
        <v>16</v>
      </c>
      <c r="E3967" s="2" t="s">
        <v>142</v>
      </c>
      <c r="F3967" s="2" t="s">
        <v>138</v>
      </c>
      <c r="G3967" s="2" t="s">
        <v>138</v>
      </c>
      <c r="H3967" s="2" t="s">
        <v>3943</v>
      </c>
      <c r="I3967" s="2">
        <v>0</v>
      </c>
      <c r="J3967" s="2">
        <v>0</v>
      </c>
      <c r="K3967" s="2" t="s">
        <v>3953</v>
      </c>
      <c r="L3967" s="3">
        <v>46149</v>
      </c>
      <c r="M3967" s="3">
        <v>46813</v>
      </c>
      <c r="N3967" s="2" t="s">
        <v>376</v>
      </c>
    </row>
    <row r="3968" spans="2:14" x14ac:dyDescent="0.25">
      <c r="B3968" s="2" t="s">
        <v>3941</v>
      </c>
      <c r="C3968" s="2" t="s">
        <v>3942</v>
      </c>
      <c r="D3968" s="2" t="s">
        <v>16</v>
      </c>
      <c r="E3968" s="2" t="s">
        <v>142</v>
      </c>
      <c r="F3968" s="2" t="s">
        <v>138</v>
      </c>
      <c r="G3968" s="2" t="s">
        <v>138</v>
      </c>
      <c r="H3968" s="2" t="s">
        <v>3943</v>
      </c>
      <c r="I3968" s="2">
        <v>0</v>
      </c>
      <c r="J3968" s="2">
        <v>0</v>
      </c>
      <c r="K3968" s="2" t="s">
        <v>3954</v>
      </c>
      <c r="L3968" s="3">
        <v>45876</v>
      </c>
      <c r="M3968" s="3">
        <v>46569</v>
      </c>
      <c r="N3968" s="2" t="s">
        <v>376</v>
      </c>
    </row>
    <row r="3969" spans="2:14" x14ac:dyDescent="0.25">
      <c r="B3969" s="2" t="s">
        <v>3955</v>
      </c>
      <c r="C3969" s="2" t="s">
        <v>3956</v>
      </c>
      <c r="D3969" s="2" t="s">
        <v>16</v>
      </c>
      <c r="E3969" s="2" t="s">
        <v>17</v>
      </c>
      <c r="F3969" s="2" t="s">
        <v>138</v>
      </c>
      <c r="G3969" s="2" t="s">
        <v>138</v>
      </c>
      <c r="H3969" s="2" t="s">
        <v>3957</v>
      </c>
      <c r="I3969" s="2">
        <v>356</v>
      </c>
      <c r="J3969" s="2">
        <v>0</v>
      </c>
      <c r="K3969" s="2">
        <v>0</v>
      </c>
      <c r="L3969" s="3">
        <v>45664</v>
      </c>
      <c r="M3969" s="2" t="s">
        <v>30</v>
      </c>
      <c r="N3969" s="2" t="s">
        <v>376</v>
      </c>
    </row>
    <row r="3970" spans="2:14" x14ac:dyDescent="0.25">
      <c r="B3970" s="2" t="s">
        <v>3955</v>
      </c>
      <c r="C3970" s="2" t="s">
        <v>3956</v>
      </c>
      <c r="D3970" s="2" t="s">
        <v>16</v>
      </c>
      <c r="E3970" s="2" t="s">
        <v>17</v>
      </c>
      <c r="F3970" s="2" t="s">
        <v>138</v>
      </c>
      <c r="G3970" s="2" t="s">
        <v>138</v>
      </c>
      <c r="H3970" s="2" t="s">
        <v>3957</v>
      </c>
      <c r="I3970" s="2">
        <v>356</v>
      </c>
      <c r="J3970" s="2">
        <v>0</v>
      </c>
      <c r="K3970" s="2">
        <v>10325</v>
      </c>
      <c r="L3970" s="3">
        <v>45768</v>
      </c>
      <c r="M3970" s="3">
        <v>46447</v>
      </c>
      <c r="N3970" s="2" t="s">
        <v>376</v>
      </c>
    </row>
    <row r="3971" spans="2:14" x14ac:dyDescent="0.25">
      <c r="B3971" s="2" t="s">
        <v>3955</v>
      </c>
      <c r="C3971" s="2" t="s">
        <v>3956</v>
      </c>
      <c r="D3971" s="2" t="s">
        <v>16</v>
      </c>
      <c r="E3971" s="2" t="s">
        <v>17</v>
      </c>
      <c r="F3971" s="2" t="s">
        <v>138</v>
      </c>
      <c r="G3971" s="2" t="s">
        <v>138</v>
      </c>
      <c r="H3971" s="2" t="s">
        <v>3957</v>
      </c>
      <c r="I3971" s="2">
        <v>356</v>
      </c>
      <c r="J3971" s="2">
        <v>0</v>
      </c>
      <c r="K3971" s="2">
        <v>10825</v>
      </c>
      <c r="L3971" s="3">
        <v>45901</v>
      </c>
      <c r="M3971" s="3">
        <v>46600</v>
      </c>
      <c r="N3971" s="2" t="s">
        <v>376</v>
      </c>
    </row>
    <row r="3972" spans="2:14" x14ac:dyDescent="0.25">
      <c r="B3972" s="2" t="s">
        <v>3955</v>
      </c>
      <c r="C3972" s="2" t="s">
        <v>3956</v>
      </c>
      <c r="D3972" s="2" t="s">
        <v>16</v>
      </c>
      <c r="E3972" s="2" t="s">
        <v>17</v>
      </c>
      <c r="F3972" s="2" t="s">
        <v>138</v>
      </c>
      <c r="G3972" s="2" t="s">
        <v>138</v>
      </c>
      <c r="H3972" s="2" t="s">
        <v>3957</v>
      </c>
      <c r="I3972" s="2">
        <v>356</v>
      </c>
      <c r="J3972" s="2">
        <v>0</v>
      </c>
      <c r="K3972" s="2">
        <v>11025</v>
      </c>
      <c r="L3972" s="3">
        <v>45931</v>
      </c>
      <c r="M3972" s="3">
        <v>46661</v>
      </c>
      <c r="N3972" s="2" t="s">
        <v>376</v>
      </c>
    </row>
    <row r="3973" spans="2:14" x14ac:dyDescent="0.25">
      <c r="B3973" s="2" t="s">
        <v>3955</v>
      </c>
      <c r="C3973" s="2" t="s">
        <v>3956</v>
      </c>
      <c r="D3973" s="2" t="s">
        <v>16</v>
      </c>
      <c r="E3973" s="2" t="s">
        <v>17</v>
      </c>
      <c r="F3973" s="2" t="s">
        <v>138</v>
      </c>
      <c r="G3973" s="2" t="s">
        <v>138</v>
      </c>
      <c r="H3973" s="2" t="s">
        <v>3957</v>
      </c>
      <c r="I3973" s="2">
        <v>356</v>
      </c>
      <c r="J3973" s="2">
        <v>0</v>
      </c>
      <c r="K3973" s="2">
        <v>20225</v>
      </c>
      <c r="L3973" s="3">
        <v>45723</v>
      </c>
      <c r="M3973" s="3">
        <v>46419</v>
      </c>
      <c r="N3973" s="2" t="s">
        <v>376</v>
      </c>
    </row>
    <row r="3974" spans="2:14" x14ac:dyDescent="0.25">
      <c r="B3974" s="2" t="s">
        <v>3955</v>
      </c>
      <c r="C3974" s="2" t="s">
        <v>3956</v>
      </c>
      <c r="D3974" s="2" t="s">
        <v>16</v>
      </c>
      <c r="E3974" s="2" t="s">
        <v>17</v>
      </c>
      <c r="F3974" s="2" t="s">
        <v>138</v>
      </c>
      <c r="G3974" s="2" t="s">
        <v>138</v>
      </c>
      <c r="H3974" s="2" t="s">
        <v>3957</v>
      </c>
      <c r="I3974" s="2">
        <v>356</v>
      </c>
      <c r="J3974" s="2">
        <v>0</v>
      </c>
      <c r="K3974" s="2">
        <v>21125</v>
      </c>
      <c r="L3974" s="3">
        <v>45962</v>
      </c>
      <c r="M3974" s="3">
        <v>46692</v>
      </c>
      <c r="N3974" s="2" t="s">
        <v>376</v>
      </c>
    </row>
    <row r="3975" spans="2:14" x14ac:dyDescent="0.25">
      <c r="B3975" s="2" t="s">
        <v>3955</v>
      </c>
      <c r="C3975" s="2" t="s">
        <v>3956</v>
      </c>
      <c r="D3975" s="2" t="s">
        <v>16</v>
      </c>
      <c r="E3975" s="2" t="s">
        <v>17</v>
      </c>
      <c r="F3975" s="2" t="s">
        <v>138</v>
      </c>
      <c r="G3975" s="2" t="s">
        <v>138</v>
      </c>
      <c r="H3975" s="2" t="s">
        <v>3957</v>
      </c>
      <c r="I3975" s="2">
        <v>356</v>
      </c>
      <c r="J3975" s="2">
        <v>0</v>
      </c>
      <c r="K3975" s="2">
        <v>21224</v>
      </c>
      <c r="L3975" s="3">
        <v>45672</v>
      </c>
      <c r="M3975" s="3">
        <v>46357</v>
      </c>
      <c r="N3975" s="2" t="s">
        <v>376</v>
      </c>
    </row>
    <row r="3976" spans="2:14" x14ac:dyDescent="0.25">
      <c r="B3976" s="2" t="s">
        <v>3955</v>
      </c>
      <c r="C3976" s="2" t="s">
        <v>3956</v>
      </c>
      <c r="D3976" s="2" t="s">
        <v>16</v>
      </c>
      <c r="E3976" s="2" t="s">
        <v>17</v>
      </c>
      <c r="F3976" s="2" t="s">
        <v>138</v>
      </c>
      <c r="G3976" s="2" t="s">
        <v>138</v>
      </c>
      <c r="H3976" s="2" t="s">
        <v>3957</v>
      </c>
      <c r="I3976" s="2">
        <v>356</v>
      </c>
      <c r="J3976" s="2">
        <v>0</v>
      </c>
      <c r="K3976" s="2">
        <v>40225</v>
      </c>
      <c r="L3976" s="3">
        <v>45731</v>
      </c>
      <c r="M3976" s="3">
        <v>46419</v>
      </c>
      <c r="N3976" s="2" t="s">
        <v>376</v>
      </c>
    </row>
    <row r="3977" spans="2:14" x14ac:dyDescent="0.25">
      <c r="B3977" s="2" t="s">
        <v>3955</v>
      </c>
      <c r="C3977" s="2" t="s">
        <v>3956</v>
      </c>
      <c r="D3977" s="2" t="s">
        <v>16</v>
      </c>
      <c r="E3977" s="2" t="s">
        <v>17</v>
      </c>
      <c r="F3977" s="2" t="s">
        <v>138</v>
      </c>
      <c r="G3977" s="2" t="s">
        <v>138</v>
      </c>
      <c r="H3977" s="2" t="s">
        <v>3957</v>
      </c>
      <c r="I3977" s="2">
        <v>356</v>
      </c>
      <c r="J3977" s="2">
        <v>0</v>
      </c>
      <c r="K3977" s="2">
        <v>51025</v>
      </c>
      <c r="L3977" s="3">
        <v>45936</v>
      </c>
      <c r="M3977" s="3">
        <v>46661</v>
      </c>
      <c r="N3977" s="2" t="s">
        <v>376</v>
      </c>
    </row>
    <row r="3978" spans="2:14" x14ac:dyDescent="0.25">
      <c r="B3978" s="2" t="s">
        <v>3955</v>
      </c>
      <c r="C3978" s="2" t="s">
        <v>3956</v>
      </c>
      <c r="D3978" s="2" t="s">
        <v>16</v>
      </c>
      <c r="E3978" s="2" t="s">
        <v>17</v>
      </c>
      <c r="F3978" s="2" t="s">
        <v>138</v>
      </c>
      <c r="G3978" s="2" t="s">
        <v>138</v>
      </c>
      <c r="H3978" s="2" t="s">
        <v>3957</v>
      </c>
      <c r="I3978" s="2">
        <v>356</v>
      </c>
      <c r="J3978" s="2">
        <v>0</v>
      </c>
      <c r="K3978" s="2">
        <v>51225</v>
      </c>
      <c r="L3978" s="3">
        <v>45994</v>
      </c>
      <c r="M3978" s="3">
        <v>46722</v>
      </c>
      <c r="N3978" s="2" t="s">
        <v>376</v>
      </c>
    </row>
    <row r="3979" spans="2:14" x14ac:dyDescent="0.25">
      <c r="B3979" s="2" t="s">
        <v>3955</v>
      </c>
      <c r="C3979" s="2" t="s">
        <v>3956</v>
      </c>
      <c r="D3979" s="2" t="s">
        <v>16</v>
      </c>
      <c r="E3979" s="2" t="s">
        <v>17</v>
      </c>
      <c r="F3979" s="2" t="s">
        <v>138</v>
      </c>
      <c r="G3979" s="2" t="s">
        <v>138</v>
      </c>
      <c r="H3979" s="2" t="s">
        <v>3957</v>
      </c>
      <c r="I3979" s="2">
        <v>356</v>
      </c>
      <c r="J3979" s="2">
        <v>0</v>
      </c>
      <c r="K3979" s="2">
        <v>61125</v>
      </c>
      <c r="L3979" s="3">
        <v>45966</v>
      </c>
      <c r="M3979" s="3">
        <v>46692</v>
      </c>
      <c r="N3979" s="2" t="s">
        <v>376</v>
      </c>
    </row>
    <row r="3980" spans="2:14" x14ac:dyDescent="0.25">
      <c r="B3980" s="2" t="s">
        <v>3955</v>
      </c>
      <c r="C3980" s="2" t="s">
        <v>3956</v>
      </c>
      <c r="D3980" s="2" t="s">
        <v>16</v>
      </c>
      <c r="E3980" s="2" t="s">
        <v>17</v>
      </c>
      <c r="F3980" s="2" t="s">
        <v>138</v>
      </c>
      <c r="G3980" s="2" t="s">
        <v>138</v>
      </c>
      <c r="H3980" s="2" t="s">
        <v>3957</v>
      </c>
      <c r="I3980" s="2">
        <v>356</v>
      </c>
      <c r="J3980" s="2">
        <v>0</v>
      </c>
      <c r="K3980" s="2">
        <v>90125</v>
      </c>
      <c r="L3980" s="3">
        <v>45703</v>
      </c>
      <c r="M3980" s="3">
        <v>46388</v>
      </c>
      <c r="N3980" s="2" t="s">
        <v>376</v>
      </c>
    </row>
    <row r="3981" spans="2:14" x14ac:dyDescent="0.25">
      <c r="B3981" s="2" t="s">
        <v>3955</v>
      </c>
      <c r="C3981" s="2" t="s">
        <v>3956</v>
      </c>
      <c r="D3981" s="2" t="s">
        <v>16</v>
      </c>
      <c r="E3981" s="2" t="s">
        <v>17</v>
      </c>
      <c r="F3981" s="2" t="s">
        <v>138</v>
      </c>
      <c r="G3981" s="2" t="s">
        <v>138</v>
      </c>
      <c r="H3981" s="2" t="s">
        <v>3957</v>
      </c>
      <c r="I3981" s="2">
        <v>356</v>
      </c>
      <c r="J3981" s="2">
        <v>0</v>
      </c>
      <c r="K3981" s="2">
        <v>90925</v>
      </c>
      <c r="L3981" s="3">
        <v>45926</v>
      </c>
      <c r="M3981" s="3">
        <v>46631</v>
      </c>
      <c r="N3981" s="2" t="s">
        <v>376</v>
      </c>
    </row>
    <row r="3982" spans="2:14" x14ac:dyDescent="0.25">
      <c r="B3982" s="2" t="s">
        <v>3955</v>
      </c>
      <c r="C3982" s="2" t="s">
        <v>3956</v>
      </c>
      <c r="D3982" s="2" t="s">
        <v>16</v>
      </c>
      <c r="E3982" s="2" t="s">
        <v>17</v>
      </c>
      <c r="F3982" s="2" t="s">
        <v>138</v>
      </c>
      <c r="G3982" s="2" t="s">
        <v>138</v>
      </c>
      <c r="H3982" s="2" t="s">
        <v>3957</v>
      </c>
      <c r="I3982" s="2">
        <v>356</v>
      </c>
      <c r="J3982" s="2">
        <v>0</v>
      </c>
      <c r="K3982" s="2">
        <v>100625</v>
      </c>
      <c r="L3982" s="3">
        <v>45841</v>
      </c>
      <c r="M3982" s="3">
        <v>46539</v>
      </c>
      <c r="N3982" s="2" t="s">
        <v>376</v>
      </c>
    </row>
    <row r="3983" spans="2:14" x14ac:dyDescent="0.25">
      <c r="B3983" s="2" t="s">
        <v>3955</v>
      </c>
      <c r="C3983" s="2" t="s">
        <v>3956</v>
      </c>
      <c r="D3983" s="2" t="s">
        <v>16</v>
      </c>
      <c r="E3983" s="2" t="s">
        <v>17</v>
      </c>
      <c r="F3983" s="2" t="s">
        <v>138</v>
      </c>
      <c r="G3983" s="2" t="s">
        <v>138</v>
      </c>
      <c r="H3983" s="2" t="s">
        <v>3957</v>
      </c>
      <c r="I3983" s="2">
        <v>356</v>
      </c>
      <c r="J3983" s="2">
        <v>0</v>
      </c>
      <c r="K3983" s="2">
        <v>11024</v>
      </c>
      <c r="L3983" s="3">
        <v>44958</v>
      </c>
      <c r="M3983" s="3">
        <v>46296</v>
      </c>
      <c r="N3983" s="2" t="s">
        <v>376</v>
      </c>
    </row>
    <row r="3984" spans="2:14" x14ac:dyDescent="0.25">
      <c r="B3984" s="2" t="s">
        <v>3955</v>
      </c>
      <c r="C3984" s="2" t="s">
        <v>3956</v>
      </c>
      <c r="D3984" s="2" t="s">
        <v>16</v>
      </c>
      <c r="E3984" s="2" t="s">
        <v>17</v>
      </c>
      <c r="F3984" s="2" t="s">
        <v>138</v>
      </c>
      <c r="G3984" s="2" t="s">
        <v>138</v>
      </c>
      <c r="H3984" s="2" t="s">
        <v>3957</v>
      </c>
      <c r="I3984" s="2">
        <v>356</v>
      </c>
      <c r="J3984" s="2">
        <v>0</v>
      </c>
      <c r="K3984" s="2">
        <v>1161125</v>
      </c>
      <c r="L3984" s="3">
        <v>45973</v>
      </c>
      <c r="M3984" s="3">
        <v>46692</v>
      </c>
      <c r="N3984" s="2" t="s">
        <v>376</v>
      </c>
    </row>
    <row r="3985" spans="2:14" x14ac:dyDescent="0.25">
      <c r="B3985" s="2" t="s">
        <v>3955</v>
      </c>
      <c r="C3985" s="2" t="s">
        <v>3956</v>
      </c>
      <c r="D3985" s="2" t="s">
        <v>16</v>
      </c>
      <c r="E3985" s="2" t="s">
        <v>17</v>
      </c>
      <c r="F3985" s="2" t="s">
        <v>138</v>
      </c>
      <c r="G3985" s="2" t="s">
        <v>138</v>
      </c>
      <c r="H3985" s="2" t="s">
        <v>3957</v>
      </c>
      <c r="I3985" s="2">
        <v>356</v>
      </c>
      <c r="J3985" s="2">
        <v>0</v>
      </c>
      <c r="K3985" s="2">
        <v>120325</v>
      </c>
      <c r="L3985" s="3">
        <v>45775</v>
      </c>
      <c r="M3985" s="3">
        <v>46447</v>
      </c>
      <c r="N3985" s="2" t="s">
        <v>376</v>
      </c>
    </row>
    <row r="3986" spans="2:14" x14ac:dyDescent="0.25">
      <c r="B3986" s="2" t="s">
        <v>3955</v>
      </c>
      <c r="C3986" s="2" t="s">
        <v>3956</v>
      </c>
      <c r="D3986" s="2" t="s">
        <v>16</v>
      </c>
      <c r="E3986" s="2" t="s">
        <v>17</v>
      </c>
      <c r="F3986" s="2" t="s">
        <v>138</v>
      </c>
      <c r="G3986" s="2" t="s">
        <v>138</v>
      </c>
      <c r="H3986" s="2" t="s">
        <v>3957</v>
      </c>
      <c r="I3986" s="2">
        <v>356</v>
      </c>
      <c r="J3986" s="2">
        <v>0</v>
      </c>
      <c r="K3986" s="2">
        <v>120925</v>
      </c>
      <c r="L3986" s="3">
        <v>45931</v>
      </c>
      <c r="M3986" s="3">
        <v>46631</v>
      </c>
      <c r="N3986" s="2" t="s">
        <v>376</v>
      </c>
    </row>
    <row r="3987" spans="2:14" x14ac:dyDescent="0.25">
      <c r="B3987" s="2" t="s">
        <v>3955</v>
      </c>
      <c r="C3987" s="2" t="s">
        <v>3956</v>
      </c>
      <c r="D3987" s="2" t="s">
        <v>16</v>
      </c>
      <c r="E3987" s="2" t="s">
        <v>17</v>
      </c>
      <c r="F3987" s="2" t="s">
        <v>138</v>
      </c>
      <c r="G3987" s="2" t="s">
        <v>138</v>
      </c>
      <c r="H3987" s="2" t="s">
        <v>3957</v>
      </c>
      <c r="I3987" s="2">
        <v>356</v>
      </c>
      <c r="J3987" s="2">
        <v>0</v>
      </c>
      <c r="K3987" s="2">
        <v>141025</v>
      </c>
      <c r="L3987" s="3">
        <v>45947</v>
      </c>
      <c r="M3987" s="3">
        <v>46661</v>
      </c>
      <c r="N3987" s="2" t="s">
        <v>376</v>
      </c>
    </row>
    <row r="3988" spans="2:14" x14ac:dyDescent="0.25">
      <c r="B3988" s="2" t="s">
        <v>3955</v>
      </c>
      <c r="C3988" s="2" t="s">
        <v>3956</v>
      </c>
      <c r="D3988" s="2" t="s">
        <v>16</v>
      </c>
      <c r="E3988" s="2" t="s">
        <v>17</v>
      </c>
      <c r="F3988" s="2" t="s">
        <v>138</v>
      </c>
      <c r="G3988" s="2" t="s">
        <v>138</v>
      </c>
      <c r="H3988" s="2" t="s">
        <v>3957</v>
      </c>
      <c r="I3988" s="2">
        <v>356</v>
      </c>
      <c r="J3988" s="2">
        <v>0</v>
      </c>
      <c r="K3988" s="2">
        <v>141124</v>
      </c>
      <c r="L3988" s="3">
        <v>44958</v>
      </c>
      <c r="M3988" s="3">
        <v>46327</v>
      </c>
      <c r="N3988" s="2" t="s">
        <v>376</v>
      </c>
    </row>
    <row r="3989" spans="2:14" x14ac:dyDescent="0.25">
      <c r="B3989" s="2" t="s">
        <v>3955</v>
      </c>
      <c r="C3989" s="2" t="s">
        <v>3956</v>
      </c>
      <c r="D3989" s="2" t="s">
        <v>16</v>
      </c>
      <c r="E3989" s="2" t="s">
        <v>17</v>
      </c>
      <c r="F3989" s="2" t="s">
        <v>138</v>
      </c>
      <c r="G3989" s="2" t="s">
        <v>138</v>
      </c>
      <c r="H3989" s="2" t="s">
        <v>3957</v>
      </c>
      <c r="I3989" s="2">
        <v>356</v>
      </c>
      <c r="J3989" s="2">
        <v>0</v>
      </c>
      <c r="K3989" s="2">
        <v>151225</v>
      </c>
      <c r="L3989" s="3">
        <v>46004</v>
      </c>
      <c r="M3989" s="3">
        <v>46722</v>
      </c>
      <c r="N3989" s="2" t="s">
        <v>376</v>
      </c>
    </row>
    <row r="3990" spans="2:14" x14ac:dyDescent="0.25">
      <c r="B3990" s="2" t="s">
        <v>3955</v>
      </c>
      <c r="C3990" s="2" t="s">
        <v>3956</v>
      </c>
      <c r="D3990" s="2" t="s">
        <v>16</v>
      </c>
      <c r="E3990" s="2" t="s">
        <v>17</v>
      </c>
      <c r="F3990" s="2" t="s">
        <v>138</v>
      </c>
      <c r="G3990" s="2" t="s">
        <v>138</v>
      </c>
      <c r="H3990" s="2" t="s">
        <v>3957</v>
      </c>
      <c r="I3990" s="2">
        <v>356</v>
      </c>
      <c r="J3990" s="2">
        <v>0</v>
      </c>
      <c r="K3990" s="2">
        <v>160425</v>
      </c>
      <c r="L3990" s="3">
        <v>45821</v>
      </c>
      <c r="M3990" s="3">
        <v>46478</v>
      </c>
      <c r="N3990" s="2" t="s">
        <v>376</v>
      </c>
    </row>
    <row r="3991" spans="2:14" x14ac:dyDescent="0.25">
      <c r="B3991" s="2" t="s">
        <v>3955</v>
      </c>
      <c r="C3991" s="2" t="s">
        <v>3956</v>
      </c>
      <c r="D3991" s="2" t="s">
        <v>16</v>
      </c>
      <c r="E3991" s="2" t="s">
        <v>17</v>
      </c>
      <c r="F3991" s="2" t="s">
        <v>138</v>
      </c>
      <c r="G3991" s="2" t="s">
        <v>138</v>
      </c>
      <c r="H3991" s="2" t="s">
        <v>3957</v>
      </c>
      <c r="I3991" s="2">
        <v>356</v>
      </c>
      <c r="J3991" s="2">
        <v>0</v>
      </c>
      <c r="K3991" s="2">
        <v>160825</v>
      </c>
      <c r="L3991" s="3">
        <v>45912</v>
      </c>
      <c r="M3991" s="3">
        <v>46600</v>
      </c>
      <c r="N3991" s="2" t="s">
        <v>376</v>
      </c>
    </row>
    <row r="3992" spans="2:14" x14ac:dyDescent="0.25">
      <c r="B3992" s="2" t="s">
        <v>3955</v>
      </c>
      <c r="C3992" s="2" t="s">
        <v>3956</v>
      </c>
      <c r="D3992" s="2" t="s">
        <v>16</v>
      </c>
      <c r="E3992" s="2" t="s">
        <v>17</v>
      </c>
      <c r="F3992" s="2" t="s">
        <v>138</v>
      </c>
      <c r="G3992" s="2" t="s">
        <v>138</v>
      </c>
      <c r="H3992" s="2" t="s">
        <v>3957</v>
      </c>
      <c r="I3992" s="2">
        <v>356</v>
      </c>
      <c r="J3992" s="2">
        <v>0</v>
      </c>
      <c r="K3992" s="2">
        <v>161224</v>
      </c>
      <c r="L3992" s="3">
        <v>45673</v>
      </c>
      <c r="M3992" s="3">
        <v>46357</v>
      </c>
      <c r="N3992" s="2" t="s">
        <v>376</v>
      </c>
    </row>
    <row r="3993" spans="2:14" x14ac:dyDescent="0.25">
      <c r="B3993" s="2" t="s">
        <v>3955</v>
      </c>
      <c r="C3993" s="2" t="s">
        <v>3956</v>
      </c>
      <c r="D3993" s="2" t="s">
        <v>16</v>
      </c>
      <c r="E3993" s="2" t="s">
        <v>17</v>
      </c>
      <c r="F3993" s="2" t="s">
        <v>138</v>
      </c>
      <c r="G3993" s="2" t="s">
        <v>138</v>
      </c>
      <c r="H3993" s="2" t="s">
        <v>3957</v>
      </c>
      <c r="I3993" s="2">
        <v>356</v>
      </c>
      <c r="J3993" s="2">
        <v>0</v>
      </c>
      <c r="K3993" s="2">
        <v>170225</v>
      </c>
      <c r="L3993" s="3">
        <v>45737</v>
      </c>
      <c r="M3993" s="3">
        <v>46419</v>
      </c>
      <c r="N3993" s="2" t="s">
        <v>376</v>
      </c>
    </row>
    <row r="3994" spans="2:14" x14ac:dyDescent="0.25">
      <c r="B3994" s="2" t="s">
        <v>3955</v>
      </c>
      <c r="C3994" s="2" t="s">
        <v>3956</v>
      </c>
      <c r="D3994" s="2" t="s">
        <v>16</v>
      </c>
      <c r="E3994" s="2" t="s">
        <v>17</v>
      </c>
      <c r="F3994" s="2" t="s">
        <v>138</v>
      </c>
      <c r="G3994" s="2" t="s">
        <v>138</v>
      </c>
      <c r="H3994" s="2" t="s">
        <v>3957</v>
      </c>
      <c r="I3994" s="2">
        <v>356</v>
      </c>
      <c r="J3994" s="2">
        <v>0</v>
      </c>
      <c r="K3994" s="2">
        <v>170725</v>
      </c>
      <c r="L3994" s="3">
        <v>45882</v>
      </c>
      <c r="M3994" s="3">
        <v>46569</v>
      </c>
      <c r="N3994" s="2" t="s">
        <v>376</v>
      </c>
    </row>
    <row r="3995" spans="2:14" x14ac:dyDescent="0.25">
      <c r="B3995" s="2" t="s">
        <v>3955</v>
      </c>
      <c r="C3995" s="2" t="s">
        <v>3956</v>
      </c>
      <c r="D3995" s="2" t="s">
        <v>16</v>
      </c>
      <c r="E3995" s="2" t="s">
        <v>17</v>
      </c>
      <c r="F3995" s="2" t="s">
        <v>138</v>
      </c>
      <c r="G3995" s="2" t="s">
        <v>138</v>
      </c>
      <c r="H3995" s="2" t="s">
        <v>3957</v>
      </c>
      <c r="I3995" s="2">
        <v>356</v>
      </c>
      <c r="J3995" s="2">
        <v>0</v>
      </c>
      <c r="K3995" s="2">
        <v>180325</v>
      </c>
      <c r="L3995" s="3">
        <v>45785</v>
      </c>
      <c r="M3995" s="3">
        <v>46447</v>
      </c>
      <c r="N3995" s="2" t="s">
        <v>376</v>
      </c>
    </row>
    <row r="3996" spans="2:14" x14ac:dyDescent="0.25">
      <c r="B3996" s="2" t="s">
        <v>3955</v>
      </c>
      <c r="C3996" s="2" t="s">
        <v>3956</v>
      </c>
      <c r="D3996" s="2" t="s">
        <v>16</v>
      </c>
      <c r="E3996" s="2" t="s">
        <v>17</v>
      </c>
      <c r="F3996" s="2" t="s">
        <v>138</v>
      </c>
      <c r="G3996" s="2" t="s">
        <v>138</v>
      </c>
      <c r="H3996" s="2" t="s">
        <v>3957</v>
      </c>
      <c r="I3996" s="2">
        <v>356</v>
      </c>
      <c r="J3996" s="2">
        <v>1</v>
      </c>
      <c r="K3996" s="2">
        <v>180525</v>
      </c>
      <c r="L3996" s="3">
        <v>45825</v>
      </c>
      <c r="M3996" s="3">
        <v>46508</v>
      </c>
      <c r="N3996" s="2" t="s">
        <v>376</v>
      </c>
    </row>
    <row r="3997" spans="2:14" x14ac:dyDescent="0.25">
      <c r="B3997" s="2" t="s">
        <v>3955</v>
      </c>
      <c r="C3997" s="2" t="s">
        <v>3956</v>
      </c>
      <c r="D3997" s="2" t="s">
        <v>16</v>
      </c>
      <c r="E3997" s="2" t="s">
        <v>17</v>
      </c>
      <c r="F3997" s="2" t="s">
        <v>138</v>
      </c>
      <c r="G3997" s="2" t="s">
        <v>138</v>
      </c>
      <c r="H3997" s="2" t="s">
        <v>3957</v>
      </c>
      <c r="I3997" s="2">
        <v>356</v>
      </c>
      <c r="J3997" s="2">
        <v>0</v>
      </c>
      <c r="K3997" s="2">
        <v>181025</v>
      </c>
      <c r="L3997" s="3">
        <v>45947</v>
      </c>
      <c r="M3997" s="3">
        <v>46661</v>
      </c>
      <c r="N3997" s="2" t="s">
        <v>376</v>
      </c>
    </row>
    <row r="3998" spans="2:14" x14ac:dyDescent="0.25">
      <c r="B3998" s="2" t="s">
        <v>3955</v>
      </c>
      <c r="C3998" s="2" t="s">
        <v>3956</v>
      </c>
      <c r="D3998" s="2" t="s">
        <v>16</v>
      </c>
      <c r="E3998" s="2" t="s">
        <v>17</v>
      </c>
      <c r="F3998" s="2" t="s">
        <v>138</v>
      </c>
      <c r="G3998" s="2" t="s">
        <v>138</v>
      </c>
      <c r="H3998" s="2" t="s">
        <v>3957</v>
      </c>
      <c r="I3998" s="2">
        <v>356</v>
      </c>
      <c r="J3998" s="2">
        <v>0</v>
      </c>
      <c r="K3998" s="2">
        <v>220325</v>
      </c>
      <c r="L3998" s="3">
        <v>45796</v>
      </c>
      <c r="M3998" s="3">
        <v>46447</v>
      </c>
      <c r="N3998" s="2" t="s">
        <v>376</v>
      </c>
    </row>
    <row r="3999" spans="2:14" x14ac:dyDescent="0.25">
      <c r="B3999" s="2" t="s">
        <v>3955</v>
      </c>
      <c r="C3999" s="2" t="s">
        <v>3956</v>
      </c>
      <c r="D3999" s="2" t="s">
        <v>16</v>
      </c>
      <c r="E3999" s="2" t="s">
        <v>17</v>
      </c>
      <c r="F3999" s="2" t="s">
        <v>138</v>
      </c>
      <c r="G3999" s="2" t="s">
        <v>138</v>
      </c>
      <c r="H3999" s="2" t="s">
        <v>3957</v>
      </c>
      <c r="I3999" s="2">
        <v>356</v>
      </c>
      <c r="J3999" s="2">
        <v>10</v>
      </c>
      <c r="K3999" s="2">
        <v>221225</v>
      </c>
      <c r="L3999" s="3">
        <v>46017</v>
      </c>
      <c r="M3999" s="3">
        <v>46722</v>
      </c>
      <c r="N3999" s="2" t="s">
        <v>376</v>
      </c>
    </row>
    <row r="4000" spans="2:14" x14ac:dyDescent="0.25">
      <c r="B4000" s="2" t="s">
        <v>3955</v>
      </c>
      <c r="C4000" s="2" t="s">
        <v>3956</v>
      </c>
      <c r="D4000" s="2" t="s">
        <v>16</v>
      </c>
      <c r="E4000" s="2" t="s">
        <v>17</v>
      </c>
      <c r="F4000" s="2" t="s">
        <v>138</v>
      </c>
      <c r="G4000" s="2" t="s">
        <v>138</v>
      </c>
      <c r="H4000" s="2" t="s">
        <v>3957</v>
      </c>
      <c r="I4000" s="2">
        <v>356</v>
      </c>
      <c r="J4000" s="2">
        <v>0</v>
      </c>
      <c r="K4000" s="2">
        <v>230625</v>
      </c>
      <c r="L4000" s="3">
        <v>45852</v>
      </c>
      <c r="M4000" s="3">
        <v>46539</v>
      </c>
      <c r="N4000" s="2" t="s">
        <v>376</v>
      </c>
    </row>
    <row r="4001" spans="2:14" x14ac:dyDescent="0.25">
      <c r="B4001" s="2" t="s">
        <v>3955</v>
      </c>
      <c r="C4001" s="2" t="s">
        <v>3956</v>
      </c>
      <c r="D4001" s="2" t="s">
        <v>16</v>
      </c>
      <c r="E4001" s="2" t="s">
        <v>17</v>
      </c>
      <c r="F4001" s="2" t="s">
        <v>138</v>
      </c>
      <c r="G4001" s="2" t="s">
        <v>138</v>
      </c>
      <c r="H4001" s="2" t="s">
        <v>3957</v>
      </c>
      <c r="I4001" s="2">
        <v>356</v>
      </c>
      <c r="J4001" s="2">
        <v>0</v>
      </c>
      <c r="K4001" s="2">
        <v>240725</v>
      </c>
      <c r="L4001" s="3">
        <v>45888</v>
      </c>
      <c r="M4001" s="3">
        <v>46569</v>
      </c>
      <c r="N4001" s="2" t="s">
        <v>376</v>
      </c>
    </row>
    <row r="4002" spans="2:14" x14ac:dyDescent="0.25">
      <c r="B4002" s="2" t="s">
        <v>3955</v>
      </c>
      <c r="C4002" s="2" t="s">
        <v>3956</v>
      </c>
      <c r="D4002" s="2" t="s">
        <v>16</v>
      </c>
      <c r="E4002" s="2" t="s">
        <v>17</v>
      </c>
      <c r="F4002" s="2" t="s">
        <v>138</v>
      </c>
      <c r="G4002" s="2" t="s">
        <v>138</v>
      </c>
      <c r="H4002" s="2" t="s">
        <v>3957</v>
      </c>
      <c r="I4002" s="2">
        <v>356</v>
      </c>
      <c r="J4002" s="2">
        <v>0</v>
      </c>
      <c r="K4002" s="2">
        <v>241024</v>
      </c>
      <c r="L4002" s="3">
        <v>44958</v>
      </c>
      <c r="M4002" s="3">
        <v>46296</v>
      </c>
      <c r="N4002" s="2" t="s">
        <v>376</v>
      </c>
    </row>
    <row r="4003" spans="2:14" x14ac:dyDescent="0.25">
      <c r="B4003" s="2" t="s">
        <v>3955</v>
      </c>
      <c r="C4003" s="2" t="s">
        <v>3956</v>
      </c>
      <c r="D4003" s="2" t="s">
        <v>16</v>
      </c>
      <c r="E4003" s="2" t="s">
        <v>17</v>
      </c>
      <c r="F4003" s="2" t="s">
        <v>138</v>
      </c>
      <c r="G4003" s="2" t="s">
        <v>138</v>
      </c>
      <c r="H4003" s="2" t="s">
        <v>3957</v>
      </c>
      <c r="I4003" s="2">
        <v>356</v>
      </c>
      <c r="J4003" s="2">
        <v>0</v>
      </c>
      <c r="K4003" s="2">
        <v>260225</v>
      </c>
      <c r="L4003" s="3">
        <v>45768</v>
      </c>
      <c r="M4003" s="3">
        <v>46419</v>
      </c>
      <c r="N4003" s="2" t="s">
        <v>376</v>
      </c>
    </row>
    <row r="4004" spans="2:14" x14ac:dyDescent="0.25">
      <c r="B4004" s="2" t="s">
        <v>3955</v>
      </c>
      <c r="C4004" s="2" t="s">
        <v>3956</v>
      </c>
      <c r="D4004" s="2" t="s">
        <v>16</v>
      </c>
      <c r="E4004" s="2" t="s">
        <v>17</v>
      </c>
      <c r="F4004" s="2" t="s">
        <v>138</v>
      </c>
      <c r="G4004" s="2" t="s">
        <v>138</v>
      </c>
      <c r="H4004" s="2" t="s">
        <v>3957</v>
      </c>
      <c r="I4004" s="2">
        <v>356</v>
      </c>
      <c r="J4004" s="2">
        <v>0</v>
      </c>
      <c r="K4004" s="2">
        <v>271025</v>
      </c>
      <c r="L4004" s="3">
        <v>45957</v>
      </c>
      <c r="M4004" s="3">
        <v>46661</v>
      </c>
      <c r="N4004" s="2" t="s">
        <v>376</v>
      </c>
    </row>
    <row r="4005" spans="2:14" x14ac:dyDescent="0.25">
      <c r="B4005" s="2" t="s">
        <v>3955</v>
      </c>
      <c r="C4005" s="2" t="s">
        <v>3956</v>
      </c>
      <c r="D4005" s="2" t="s">
        <v>16</v>
      </c>
      <c r="E4005" s="2" t="s">
        <v>17</v>
      </c>
      <c r="F4005" s="2" t="s">
        <v>138</v>
      </c>
      <c r="G4005" s="2" t="s">
        <v>138</v>
      </c>
      <c r="H4005" s="2" t="s">
        <v>3957</v>
      </c>
      <c r="I4005" s="2">
        <v>356</v>
      </c>
      <c r="J4005" s="2">
        <v>0</v>
      </c>
      <c r="K4005" s="2">
        <v>290825</v>
      </c>
      <c r="L4005" s="3">
        <v>45922</v>
      </c>
      <c r="M4005" s="3">
        <v>46600</v>
      </c>
      <c r="N4005" s="2" t="s">
        <v>376</v>
      </c>
    </row>
    <row r="4006" spans="2:14" x14ac:dyDescent="0.25">
      <c r="B4006" s="2" t="s">
        <v>3955</v>
      </c>
      <c r="C4006" s="2" t="s">
        <v>3956</v>
      </c>
      <c r="D4006" s="2" t="s">
        <v>16</v>
      </c>
      <c r="E4006" s="2" t="s">
        <v>17</v>
      </c>
      <c r="F4006" s="2" t="s">
        <v>138</v>
      </c>
      <c r="G4006" s="2" t="s">
        <v>138</v>
      </c>
      <c r="H4006" s="2" t="s">
        <v>3957</v>
      </c>
      <c r="I4006" s="2">
        <v>356</v>
      </c>
      <c r="J4006" s="2">
        <v>0</v>
      </c>
      <c r="K4006" s="2">
        <v>301125</v>
      </c>
      <c r="L4006" s="3">
        <v>45988</v>
      </c>
      <c r="M4006" s="3">
        <v>46692</v>
      </c>
      <c r="N4006" s="2" t="s">
        <v>376</v>
      </c>
    </row>
    <row r="4007" spans="2:14" x14ac:dyDescent="0.25">
      <c r="B4007" s="2" t="s">
        <v>3955</v>
      </c>
      <c r="C4007" s="2" t="s">
        <v>3956</v>
      </c>
      <c r="D4007" s="2" t="s">
        <v>16</v>
      </c>
      <c r="E4007" s="2" t="s">
        <v>17</v>
      </c>
      <c r="F4007" s="2" t="s">
        <v>138</v>
      </c>
      <c r="G4007" s="2" t="s">
        <v>138</v>
      </c>
      <c r="H4007" s="2" t="s">
        <v>3957</v>
      </c>
      <c r="I4007" s="2">
        <v>356</v>
      </c>
      <c r="J4007" s="2">
        <v>0</v>
      </c>
      <c r="K4007" s="2">
        <v>91024</v>
      </c>
      <c r="L4007" s="3">
        <v>44958</v>
      </c>
      <c r="M4007" s="3">
        <v>46296</v>
      </c>
      <c r="N4007" s="2" t="s">
        <v>376</v>
      </c>
    </row>
    <row r="4008" spans="2:14" x14ac:dyDescent="0.25">
      <c r="B4008" s="2" t="s">
        <v>3955</v>
      </c>
      <c r="C4008" s="2" t="s">
        <v>3956</v>
      </c>
      <c r="D4008" s="2" t="s">
        <v>16</v>
      </c>
      <c r="E4008" s="2" t="s">
        <v>17</v>
      </c>
      <c r="F4008" s="2" t="s">
        <v>138</v>
      </c>
      <c r="G4008" s="2" t="s">
        <v>138</v>
      </c>
      <c r="H4008" s="2" t="s">
        <v>3957</v>
      </c>
      <c r="I4008" s="2">
        <v>356</v>
      </c>
      <c r="J4008" s="2">
        <v>15</v>
      </c>
      <c r="K4008" s="2" t="s">
        <v>3958</v>
      </c>
      <c r="L4008" s="3">
        <v>46149</v>
      </c>
      <c r="M4008" s="3">
        <v>46784</v>
      </c>
      <c r="N4008" s="2" t="s">
        <v>376</v>
      </c>
    </row>
    <row r="4009" spans="2:14" x14ac:dyDescent="0.25">
      <c r="B4009" s="2" t="s">
        <v>3955</v>
      </c>
      <c r="C4009" s="2" t="s">
        <v>3956</v>
      </c>
      <c r="D4009" s="2" t="s">
        <v>16</v>
      </c>
      <c r="E4009" s="2" t="s">
        <v>17</v>
      </c>
      <c r="F4009" s="2" t="s">
        <v>138</v>
      </c>
      <c r="G4009" s="2" t="s">
        <v>138</v>
      </c>
      <c r="H4009" s="2" t="s">
        <v>3957</v>
      </c>
      <c r="I4009" s="2">
        <v>356</v>
      </c>
      <c r="J4009" s="2">
        <v>330</v>
      </c>
      <c r="K4009" s="2" t="s">
        <v>3959</v>
      </c>
      <c r="L4009" s="3">
        <v>46162</v>
      </c>
      <c r="M4009" s="3">
        <v>46784</v>
      </c>
      <c r="N4009" s="2" t="s">
        <v>376</v>
      </c>
    </row>
    <row r="4010" spans="2:14" x14ac:dyDescent="0.25">
      <c r="B4010" s="2" t="s">
        <v>3955</v>
      </c>
      <c r="C4010" s="2" t="s">
        <v>3956</v>
      </c>
      <c r="D4010" s="2" t="s">
        <v>16</v>
      </c>
      <c r="E4010" s="2" t="s">
        <v>17</v>
      </c>
      <c r="F4010" s="2" t="s">
        <v>138</v>
      </c>
      <c r="G4010" s="2" t="s">
        <v>138</v>
      </c>
      <c r="H4010" s="2" t="s">
        <v>3957</v>
      </c>
      <c r="I4010" s="2">
        <v>356</v>
      </c>
      <c r="J4010" s="2">
        <v>0</v>
      </c>
      <c r="K4010" s="2" t="s">
        <v>3960</v>
      </c>
      <c r="L4010" s="3">
        <v>45985</v>
      </c>
      <c r="M4010" s="3">
        <v>46692</v>
      </c>
      <c r="N4010" s="2" t="s">
        <v>376</v>
      </c>
    </row>
    <row r="4011" spans="2:14" x14ac:dyDescent="0.25">
      <c r="B4011" s="2" t="s">
        <v>3955</v>
      </c>
      <c r="C4011" s="2" t="s">
        <v>3956</v>
      </c>
      <c r="D4011" s="2" t="s">
        <v>16</v>
      </c>
      <c r="E4011" s="2" t="s">
        <v>142</v>
      </c>
      <c r="F4011" s="2" t="s">
        <v>138</v>
      </c>
      <c r="G4011" s="2" t="s">
        <v>138</v>
      </c>
      <c r="H4011" s="2" t="s">
        <v>3957</v>
      </c>
      <c r="I4011" s="2">
        <v>356</v>
      </c>
      <c r="J4011" s="2">
        <v>0</v>
      </c>
      <c r="K4011" s="2">
        <v>10325</v>
      </c>
      <c r="L4011" s="3">
        <v>45768</v>
      </c>
      <c r="M4011" s="3">
        <v>46447</v>
      </c>
      <c r="N4011" s="2" t="s">
        <v>376</v>
      </c>
    </row>
    <row r="4012" spans="2:14" x14ac:dyDescent="0.25">
      <c r="B4012" s="2" t="s">
        <v>3955</v>
      </c>
      <c r="C4012" s="2" t="s">
        <v>3956</v>
      </c>
      <c r="D4012" s="2" t="s">
        <v>16</v>
      </c>
      <c r="E4012" s="2" t="s">
        <v>142</v>
      </c>
      <c r="F4012" s="2" t="s">
        <v>138</v>
      </c>
      <c r="G4012" s="2" t="s">
        <v>138</v>
      </c>
      <c r="H4012" s="2" t="s">
        <v>3957</v>
      </c>
      <c r="I4012" s="2">
        <v>356</v>
      </c>
      <c r="J4012" s="2">
        <v>0</v>
      </c>
      <c r="K4012" s="2">
        <v>10825</v>
      </c>
      <c r="L4012" s="3">
        <v>45901</v>
      </c>
      <c r="M4012" s="3">
        <v>46600</v>
      </c>
      <c r="N4012" s="2" t="s">
        <v>376</v>
      </c>
    </row>
    <row r="4013" spans="2:14" x14ac:dyDescent="0.25">
      <c r="B4013" s="2" t="s">
        <v>3955</v>
      </c>
      <c r="C4013" s="2" t="s">
        <v>3956</v>
      </c>
      <c r="D4013" s="2" t="s">
        <v>16</v>
      </c>
      <c r="E4013" s="2" t="s">
        <v>142</v>
      </c>
      <c r="F4013" s="2" t="s">
        <v>138</v>
      </c>
      <c r="G4013" s="2" t="s">
        <v>138</v>
      </c>
      <c r="H4013" s="2" t="s">
        <v>3957</v>
      </c>
      <c r="I4013" s="2">
        <v>356</v>
      </c>
      <c r="J4013" s="2">
        <v>0</v>
      </c>
      <c r="K4013" s="2">
        <v>11025</v>
      </c>
      <c r="L4013" s="3">
        <v>45931</v>
      </c>
      <c r="M4013" s="3">
        <v>46661</v>
      </c>
      <c r="N4013" s="2" t="s">
        <v>376</v>
      </c>
    </row>
    <row r="4014" spans="2:14" x14ac:dyDescent="0.25">
      <c r="B4014" s="2" t="s">
        <v>3955</v>
      </c>
      <c r="C4014" s="2" t="s">
        <v>3956</v>
      </c>
      <c r="D4014" s="2" t="s">
        <v>16</v>
      </c>
      <c r="E4014" s="2" t="s">
        <v>142</v>
      </c>
      <c r="F4014" s="2" t="s">
        <v>138</v>
      </c>
      <c r="G4014" s="2" t="s">
        <v>138</v>
      </c>
      <c r="H4014" s="2" t="s">
        <v>3957</v>
      </c>
      <c r="I4014" s="2">
        <v>356</v>
      </c>
      <c r="J4014" s="2">
        <v>0</v>
      </c>
      <c r="K4014" s="2">
        <v>20225</v>
      </c>
      <c r="L4014" s="3">
        <v>45723</v>
      </c>
      <c r="M4014" s="3">
        <v>46419</v>
      </c>
      <c r="N4014" s="2" t="s">
        <v>376</v>
      </c>
    </row>
    <row r="4015" spans="2:14" x14ac:dyDescent="0.25">
      <c r="B4015" s="2" t="s">
        <v>3955</v>
      </c>
      <c r="C4015" s="2" t="s">
        <v>3956</v>
      </c>
      <c r="D4015" s="2" t="s">
        <v>16</v>
      </c>
      <c r="E4015" s="2" t="s">
        <v>142</v>
      </c>
      <c r="F4015" s="2" t="s">
        <v>138</v>
      </c>
      <c r="G4015" s="2" t="s">
        <v>138</v>
      </c>
      <c r="H4015" s="2" t="s">
        <v>3957</v>
      </c>
      <c r="I4015" s="2">
        <v>356</v>
      </c>
      <c r="J4015" s="2">
        <v>0</v>
      </c>
      <c r="K4015" s="2">
        <v>40225</v>
      </c>
      <c r="L4015" s="3">
        <v>45731</v>
      </c>
      <c r="M4015" s="3">
        <v>46419</v>
      </c>
      <c r="N4015" s="2" t="s">
        <v>376</v>
      </c>
    </row>
    <row r="4016" spans="2:14" x14ac:dyDescent="0.25">
      <c r="B4016" s="2" t="s">
        <v>3955</v>
      </c>
      <c r="C4016" s="2" t="s">
        <v>3956</v>
      </c>
      <c r="D4016" s="2" t="s">
        <v>16</v>
      </c>
      <c r="E4016" s="2" t="s">
        <v>142</v>
      </c>
      <c r="F4016" s="2" t="s">
        <v>138</v>
      </c>
      <c r="G4016" s="2" t="s">
        <v>138</v>
      </c>
      <c r="H4016" s="2" t="s">
        <v>3957</v>
      </c>
      <c r="I4016" s="2">
        <v>356</v>
      </c>
      <c r="J4016" s="2">
        <v>0</v>
      </c>
      <c r="K4016" s="2">
        <v>51025</v>
      </c>
      <c r="L4016" s="3">
        <v>45936</v>
      </c>
      <c r="M4016" s="3">
        <v>46661</v>
      </c>
      <c r="N4016" s="2" t="s">
        <v>376</v>
      </c>
    </row>
    <row r="4017" spans="2:14" x14ac:dyDescent="0.25">
      <c r="B4017" s="2" t="s">
        <v>3955</v>
      </c>
      <c r="C4017" s="2" t="s">
        <v>3956</v>
      </c>
      <c r="D4017" s="2" t="s">
        <v>16</v>
      </c>
      <c r="E4017" s="2" t="s">
        <v>142</v>
      </c>
      <c r="F4017" s="2" t="s">
        <v>138</v>
      </c>
      <c r="G4017" s="2" t="s">
        <v>138</v>
      </c>
      <c r="H4017" s="2" t="s">
        <v>3957</v>
      </c>
      <c r="I4017" s="2">
        <v>356</v>
      </c>
      <c r="J4017" s="2">
        <v>0</v>
      </c>
      <c r="K4017" s="2">
        <v>61125</v>
      </c>
      <c r="L4017" s="3">
        <v>45966</v>
      </c>
      <c r="M4017" s="3">
        <v>46692</v>
      </c>
      <c r="N4017" s="2" t="s">
        <v>376</v>
      </c>
    </row>
    <row r="4018" spans="2:14" x14ac:dyDescent="0.25">
      <c r="B4018" s="2" t="s">
        <v>3955</v>
      </c>
      <c r="C4018" s="2" t="s">
        <v>3956</v>
      </c>
      <c r="D4018" s="2" t="s">
        <v>16</v>
      </c>
      <c r="E4018" s="2" t="s">
        <v>142</v>
      </c>
      <c r="F4018" s="2" t="s">
        <v>138</v>
      </c>
      <c r="G4018" s="2" t="s">
        <v>138</v>
      </c>
      <c r="H4018" s="2" t="s">
        <v>3957</v>
      </c>
      <c r="I4018" s="2">
        <v>356</v>
      </c>
      <c r="J4018" s="2">
        <v>0</v>
      </c>
      <c r="K4018" s="2">
        <v>90125</v>
      </c>
      <c r="L4018" s="3">
        <v>45703</v>
      </c>
      <c r="M4018" s="3">
        <v>46388</v>
      </c>
      <c r="N4018" s="2" t="s">
        <v>376</v>
      </c>
    </row>
    <row r="4019" spans="2:14" x14ac:dyDescent="0.25">
      <c r="B4019" s="2" t="s">
        <v>3955</v>
      </c>
      <c r="C4019" s="2" t="s">
        <v>3956</v>
      </c>
      <c r="D4019" s="2" t="s">
        <v>16</v>
      </c>
      <c r="E4019" s="2" t="s">
        <v>142</v>
      </c>
      <c r="F4019" s="2" t="s">
        <v>138</v>
      </c>
      <c r="G4019" s="2" t="s">
        <v>138</v>
      </c>
      <c r="H4019" s="2" t="s">
        <v>3957</v>
      </c>
      <c r="I4019" s="2">
        <v>356</v>
      </c>
      <c r="J4019" s="2">
        <v>0</v>
      </c>
      <c r="K4019" s="2">
        <v>90925</v>
      </c>
      <c r="L4019" s="3">
        <v>45926</v>
      </c>
      <c r="M4019" s="3">
        <v>46631</v>
      </c>
      <c r="N4019" s="2" t="s">
        <v>376</v>
      </c>
    </row>
    <row r="4020" spans="2:14" x14ac:dyDescent="0.25">
      <c r="B4020" s="2" t="s">
        <v>3955</v>
      </c>
      <c r="C4020" s="2" t="s">
        <v>3956</v>
      </c>
      <c r="D4020" s="2" t="s">
        <v>16</v>
      </c>
      <c r="E4020" s="2" t="s">
        <v>142</v>
      </c>
      <c r="F4020" s="2" t="s">
        <v>138</v>
      </c>
      <c r="G4020" s="2" t="s">
        <v>138</v>
      </c>
      <c r="H4020" s="2" t="s">
        <v>3957</v>
      </c>
      <c r="I4020" s="2">
        <v>356</v>
      </c>
      <c r="J4020" s="2">
        <v>0</v>
      </c>
      <c r="K4020" s="2">
        <v>100625</v>
      </c>
      <c r="L4020" s="3">
        <v>45841</v>
      </c>
      <c r="M4020" s="3">
        <v>46539</v>
      </c>
      <c r="N4020" s="2" t="s">
        <v>376</v>
      </c>
    </row>
    <row r="4021" spans="2:14" x14ac:dyDescent="0.25">
      <c r="B4021" s="2" t="s">
        <v>3955</v>
      </c>
      <c r="C4021" s="2" t="s">
        <v>3956</v>
      </c>
      <c r="D4021" s="2" t="s">
        <v>16</v>
      </c>
      <c r="E4021" s="2" t="s">
        <v>142</v>
      </c>
      <c r="F4021" s="2" t="s">
        <v>138</v>
      </c>
      <c r="G4021" s="2" t="s">
        <v>138</v>
      </c>
      <c r="H4021" s="2" t="s">
        <v>3957</v>
      </c>
      <c r="I4021" s="2">
        <v>356</v>
      </c>
      <c r="J4021" s="2">
        <v>0</v>
      </c>
      <c r="K4021" s="2">
        <v>120325</v>
      </c>
      <c r="L4021" s="3">
        <v>45775</v>
      </c>
      <c r="M4021" s="3">
        <v>46447</v>
      </c>
      <c r="N4021" s="2" t="s">
        <v>376</v>
      </c>
    </row>
    <row r="4022" spans="2:14" x14ac:dyDescent="0.25">
      <c r="B4022" s="2" t="s">
        <v>3955</v>
      </c>
      <c r="C4022" s="2" t="s">
        <v>3956</v>
      </c>
      <c r="D4022" s="2" t="s">
        <v>16</v>
      </c>
      <c r="E4022" s="2" t="s">
        <v>142</v>
      </c>
      <c r="F4022" s="2" t="s">
        <v>138</v>
      </c>
      <c r="G4022" s="2" t="s">
        <v>138</v>
      </c>
      <c r="H4022" s="2" t="s">
        <v>3957</v>
      </c>
      <c r="I4022" s="2">
        <v>356</v>
      </c>
      <c r="J4022" s="2">
        <v>0</v>
      </c>
      <c r="K4022" s="2">
        <v>120925</v>
      </c>
      <c r="L4022" s="3">
        <v>45931</v>
      </c>
      <c r="M4022" s="3">
        <v>46631</v>
      </c>
      <c r="N4022" s="2" t="s">
        <v>376</v>
      </c>
    </row>
    <row r="4023" spans="2:14" x14ac:dyDescent="0.25">
      <c r="B4023" s="2" t="s">
        <v>3955</v>
      </c>
      <c r="C4023" s="2" t="s">
        <v>3956</v>
      </c>
      <c r="D4023" s="2" t="s">
        <v>16</v>
      </c>
      <c r="E4023" s="2" t="s">
        <v>142</v>
      </c>
      <c r="F4023" s="2" t="s">
        <v>138</v>
      </c>
      <c r="G4023" s="2" t="s">
        <v>138</v>
      </c>
      <c r="H4023" s="2" t="s">
        <v>3957</v>
      </c>
      <c r="I4023" s="2">
        <v>356</v>
      </c>
      <c r="J4023" s="2">
        <v>0</v>
      </c>
      <c r="K4023" s="2">
        <v>160425</v>
      </c>
      <c r="L4023" s="3">
        <v>45821</v>
      </c>
      <c r="M4023" s="3">
        <v>46478</v>
      </c>
      <c r="N4023" s="2" t="s">
        <v>376</v>
      </c>
    </row>
    <row r="4024" spans="2:14" x14ac:dyDescent="0.25">
      <c r="B4024" s="2" t="s">
        <v>3955</v>
      </c>
      <c r="C4024" s="2" t="s">
        <v>3956</v>
      </c>
      <c r="D4024" s="2" t="s">
        <v>16</v>
      </c>
      <c r="E4024" s="2" t="s">
        <v>142</v>
      </c>
      <c r="F4024" s="2" t="s">
        <v>138</v>
      </c>
      <c r="G4024" s="2" t="s">
        <v>138</v>
      </c>
      <c r="H4024" s="2" t="s">
        <v>3957</v>
      </c>
      <c r="I4024" s="2">
        <v>356</v>
      </c>
      <c r="J4024" s="2">
        <v>0</v>
      </c>
      <c r="K4024" s="2">
        <v>160825</v>
      </c>
      <c r="L4024" s="3">
        <v>45912</v>
      </c>
      <c r="M4024" s="3">
        <v>46600</v>
      </c>
      <c r="N4024" s="2" t="s">
        <v>376</v>
      </c>
    </row>
    <row r="4025" spans="2:14" x14ac:dyDescent="0.25">
      <c r="B4025" s="2" t="s">
        <v>3955</v>
      </c>
      <c r="C4025" s="2" t="s">
        <v>3956</v>
      </c>
      <c r="D4025" s="2" t="s">
        <v>16</v>
      </c>
      <c r="E4025" s="2" t="s">
        <v>142</v>
      </c>
      <c r="F4025" s="2" t="s">
        <v>138</v>
      </c>
      <c r="G4025" s="2" t="s">
        <v>138</v>
      </c>
      <c r="H4025" s="2" t="s">
        <v>3957</v>
      </c>
      <c r="I4025" s="2">
        <v>356</v>
      </c>
      <c r="J4025" s="2">
        <v>0</v>
      </c>
      <c r="K4025" s="2">
        <v>161224</v>
      </c>
      <c r="L4025" s="3">
        <v>45673</v>
      </c>
      <c r="M4025" s="3">
        <v>46357</v>
      </c>
      <c r="N4025" s="2" t="s">
        <v>376</v>
      </c>
    </row>
    <row r="4026" spans="2:14" x14ac:dyDescent="0.25">
      <c r="B4026" s="2" t="s">
        <v>3955</v>
      </c>
      <c r="C4026" s="2" t="s">
        <v>3956</v>
      </c>
      <c r="D4026" s="2" t="s">
        <v>16</v>
      </c>
      <c r="E4026" s="2" t="s">
        <v>142</v>
      </c>
      <c r="F4026" s="2" t="s">
        <v>138</v>
      </c>
      <c r="G4026" s="2" t="s">
        <v>138</v>
      </c>
      <c r="H4026" s="2" t="s">
        <v>3957</v>
      </c>
      <c r="I4026" s="2">
        <v>356</v>
      </c>
      <c r="J4026" s="2">
        <v>0</v>
      </c>
      <c r="K4026" s="2">
        <v>170225</v>
      </c>
      <c r="L4026" s="3">
        <v>45737</v>
      </c>
      <c r="M4026" s="3">
        <v>46419</v>
      </c>
      <c r="N4026" s="2" t="s">
        <v>376</v>
      </c>
    </row>
    <row r="4027" spans="2:14" x14ac:dyDescent="0.25">
      <c r="B4027" s="2" t="s">
        <v>3955</v>
      </c>
      <c r="C4027" s="2" t="s">
        <v>3956</v>
      </c>
      <c r="D4027" s="2" t="s">
        <v>16</v>
      </c>
      <c r="E4027" s="2" t="s">
        <v>142</v>
      </c>
      <c r="F4027" s="2" t="s">
        <v>138</v>
      </c>
      <c r="G4027" s="2" t="s">
        <v>138</v>
      </c>
      <c r="H4027" s="2" t="s">
        <v>3957</v>
      </c>
      <c r="I4027" s="2">
        <v>356</v>
      </c>
      <c r="J4027" s="2">
        <v>0</v>
      </c>
      <c r="K4027" s="2">
        <v>181025</v>
      </c>
      <c r="L4027" s="3">
        <v>45947</v>
      </c>
      <c r="M4027" s="3">
        <v>46661</v>
      </c>
      <c r="N4027" s="2" t="s">
        <v>376</v>
      </c>
    </row>
    <row r="4028" spans="2:14" x14ac:dyDescent="0.25">
      <c r="B4028" s="2" t="s">
        <v>3955</v>
      </c>
      <c r="C4028" s="2" t="s">
        <v>3956</v>
      </c>
      <c r="D4028" s="2" t="s">
        <v>16</v>
      </c>
      <c r="E4028" s="2" t="s">
        <v>142</v>
      </c>
      <c r="F4028" s="2" t="s">
        <v>138</v>
      </c>
      <c r="G4028" s="2" t="s">
        <v>138</v>
      </c>
      <c r="H4028" s="2" t="s">
        <v>3957</v>
      </c>
      <c r="I4028" s="2">
        <v>356</v>
      </c>
      <c r="J4028" s="2">
        <v>0</v>
      </c>
      <c r="K4028" s="2">
        <v>221225</v>
      </c>
      <c r="L4028" s="3">
        <v>46017</v>
      </c>
      <c r="M4028" s="3">
        <v>46722</v>
      </c>
      <c r="N4028" s="2" t="s">
        <v>376</v>
      </c>
    </row>
    <row r="4029" spans="2:14" x14ac:dyDescent="0.25">
      <c r="B4029" s="2" t="s">
        <v>3955</v>
      </c>
      <c r="C4029" s="2" t="s">
        <v>3956</v>
      </c>
      <c r="D4029" s="2" t="s">
        <v>16</v>
      </c>
      <c r="E4029" s="2" t="s">
        <v>142</v>
      </c>
      <c r="F4029" s="2" t="s">
        <v>138</v>
      </c>
      <c r="G4029" s="2" t="s">
        <v>138</v>
      </c>
      <c r="H4029" s="2" t="s">
        <v>3957</v>
      </c>
      <c r="I4029" s="2">
        <v>356</v>
      </c>
      <c r="J4029" s="2">
        <v>0</v>
      </c>
      <c r="K4029" s="2">
        <v>230625</v>
      </c>
      <c r="L4029" s="3">
        <v>45852</v>
      </c>
      <c r="M4029" s="3">
        <v>46539</v>
      </c>
      <c r="N4029" s="2" t="s">
        <v>376</v>
      </c>
    </row>
    <row r="4030" spans="2:14" x14ac:dyDescent="0.25">
      <c r="B4030" s="2" t="s">
        <v>3955</v>
      </c>
      <c r="C4030" s="2" t="s">
        <v>3956</v>
      </c>
      <c r="D4030" s="2" t="s">
        <v>16</v>
      </c>
      <c r="E4030" s="2" t="s">
        <v>142</v>
      </c>
      <c r="F4030" s="2" t="s">
        <v>138</v>
      </c>
      <c r="G4030" s="2" t="s">
        <v>138</v>
      </c>
      <c r="H4030" s="2" t="s">
        <v>3957</v>
      </c>
      <c r="I4030" s="2">
        <v>356</v>
      </c>
      <c r="J4030" s="2">
        <v>0</v>
      </c>
      <c r="K4030" s="2">
        <v>240725</v>
      </c>
      <c r="L4030" s="3">
        <v>45888</v>
      </c>
      <c r="M4030" s="3">
        <v>46569</v>
      </c>
      <c r="N4030" s="2" t="s">
        <v>376</v>
      </c>
    </row>
    <row r="4031" spans="2:14" x14ac:dyDescent="0.25">
      <c r="B4031" s="2" t="s">
        <v>3955</v>
      </c>
      <c r="C4031" s="2" t="s">
        <v>3956</v>
      </c>
      <c r="D4031" s="2" t="s">
        <v>16</v>
      </c>
      <c r="E4031" s="2" t="s">
        <v>142</v>
      </c>
      <c r="F4031" s="2" t="s">
        <v>138</v>
      </c>
      <c r="G4031" s="2" t="s">
        <v>138</v>
      </c>
      <c r="H4031" s="2" t="s">
        <v>3957</v>
      </c>
      <c r="I4031" s="2">
        <v>356</v>
      </c>
      <c r="J4031" s="2">
        <v>0</v>
      </c>
      <c r="K4031" s="2">
        <v>260225</v>
      </c>
      <c r="L4031" s="3">
        <v>45768</v>
      </c>
      <c r="M4031" s="3">
        <v>46419</v>
      </c>
      <c r="N4031" s="2" t="s">
        <v>376</v>
      </c>
    </row>
    <row r="4032" spans="2:14" x14ac:dyDescent="0.25">
      <c r="B4032" s="2" t="s">
        <v>3955</v>
      </c>
      <c r="C4032" s="2" t="s">
        <v>3956</v>
      </c>
      <c r="D4032" s="2" t="s">
        <v>16</v>
      </c>
      <c r="E4032" s="2" t="s">
        <v>142</v>
      </c>
      <c r="F4032" s="2" t="s">
        <v>138</v>
      </c>
      <c r="G4032" s="2" t="s">
        <v>138</v>
      </c>
      <c r="H4032" s="2" t="s">
        <v>3957</v>
      </c>
      <c r="I4032" s="2">
        <v>356</v>
      </c>
      <c r="J4032" s="2">
        <v>0</v>
      </c>
      <c r="K4032" s="2">
        <v>271025</v>
      </c>
      <c r="L4032" s="3">
        <v>45957</v>
      </c>
      <c r="M4032" s="3">
        <v>46661</v>
      </c>
      <c r="N4032" s="2" t="s">
        <v>376</v>
      </c>
    </row>
    <row r="4033" spans="2:14" x14ac:dyDescent="0.25">
      <c r="B4033" s="2" t="s">
        <v>3955</v>
      </c>
      <c r="C4033" s="2" t="s">
        <v>3956</v>
      </c>
      <c r="D4033" s="2" t="s">
        <v>16</v>
      </c>
      <c r="E4033" s="2" t="s">
        <v>142</v>
      </c>
      <c r="F4033" s="2" t="s">
        <v>138</v>
      </c>
      <c r="G4033" s="2" t="s">
        <v>138</v>
      </c>
      <c r="H4033" s="2" t="s">
        <v>3957</v>
      </c>
      <c r="I4033" s="2">
        <v>356</v>
      </c>
      <c r="J4033" s="2">
        <v>0</v>
      </c>
      <c r="K4033" s="2">
        <v>290825</v>
      </c>
      <c r="L4033" s="3">
        <v>45922</v>
      </c>
      <c r="M4033" s="3">
        <v>46600</v>
      </c>
      <c r="N4033" s="2" t="s">
        <v>376</v>
      </c>
    </row>
    <row r="4034" spans="2:14" x14ac:dyDescent="0.25">
      <c r="B4034" s="2" t="s">
        <v>3955</v>
      </c>
      <c r="C4034" s="2" t="s">
        <v>3956</v>
      </c>
      <c r="D4034" s="2" t="s">
        <v>16</v>
      </c>
      <c r="E4034" s="2" t="s">
        <v>142</v>
      </c>
      <c r="F4034" s="2" t="s">
        <v>138</v>
      </c>
      <c r="G4034" s="2" t="s">
        <v>138</v>
      </c>
      <c r="H4034" s="2" t="s">
        <v>3957</v>
      </c>
      <c r="I4034" s="2">
        <v>356</v>
      </c>
      <c r="J4034" s="2">
        <v>0</v>
      </c>
      <c r="K4034" s="2">
        <v>301125</v>
      </c>
      <c r="L4034" s="3">
        <v>45988</v>
      </c>
      <c r="M4034" s="3">
        <v>46692</v>
      </c>
      <c r="N4034" s="2" t="s">
        <v>376</v>
      </c>
    </row>
    <row r="4035" spans="2:14" x14ac:dyDescent="0.25">
      <c r="B4035" s="2" t="s">
        <v>3955</v>
      </c>
      <c r="C4035" s="2" t="s">
        <v>3956</v>
      </c>
      <c r="D4035" s="2" t="s">
        <v>16</v>
      </c>
      <c r="E4035" s="2" t="s">
        <v>142</v>
      </c>
      <c r="F4035" s="2" t="s">
        <v>138</v>
      </c>
      <c r="G4035" s="2" t="s">
        <v>138</v>
      </c>
      <c r="H4035" s="2" t="s">
        <v>3957</v>
      </c>
      <c r="I4035" s="2">
        <v>356</v>
      </c>
      <c r="J4035" s="2">
        <v>0</v>
      </c>
      <c r="K4035" s="2" t="s">
        <v>3959</v>
      </c>
      <c r="L4035" s="3">
        <v>46162</v>
      </c>
      <c r="M4035" s="3">
        <v>46784</v>
      </c>
      <c r="N4035" s="2" t="s">
        <v>376</v>
      </c>
    </row>
    <row r="4036" spans="2:14" x14ac:dyDescent="0.25">
      <c r="B4036" s="2" t="s">
        <v>3961</v>
      </c>
      <c r="C4036" s="2" t="s">
        <v>374</v>
      </c>
      <c r="D4036" s="2" t="s">
        <v>16</v>
      </c>
      <c r="E4036" s="2" t="s">
        <v>17</v>
      </c>
      <c r="F4036" s="2" t="s">
        <v>138</v>
      </c>
      <c r="G4036" s="2" t="s">
        <v>138</v>
      </c>
      <c r="H4036" s="2" t="s">
        <v>375</v>
      </c>
      <c r="I4036" s="2">
        <v>1130</v>
      </c>
      <c r="J4036" s="2">
        <v>0</v>
      </c>
      <c r="K4036" s="2">
        <v>0</v>
      </c>
      <c r="L4036" s="3">
        <v>45664</v>
      </c>
      <c r="M4036" s="2" t="s">
        <v>30</v>
      </c>
      <c r="N4036" s="2" t="s">
        <v>376</v>
      </c>
    </row>
    <row r="4037" spans="2:14" x14ac:dyDescent="0.25">
      <c r="B4037" s="2" t="s">
        <v>3961</v>
      </c>
      <c r="C4037" s="2" t="s">
        <v>374</v>
      </c>
      <c r="D4037" s="2" t="s">
        <v>16</v>
      </c>
      <c r="E4037" s="2" t="s">
        <v>17</v>
      </c>
      <c r="F4037" s="2" t="s">
        <v>138</v>
      </c>
      <c r="G4037" s="2" t="s">
        <v>138</v>
      </c>
      <c r="H4037" s="2" t="s">
        <v>375</v>
      </c>
      <c r="I4037" s="2">
        <v>1130</v>
      </c>
      <c r="J4037" s="2">
        <v>0</v>
      </c>
      <c r="K4037" s="2">
        <v>11124</v>
      </c>
      <c r="L4037" s="3">
        <v>45663</v>
      </c>
      <c r="M4037" s="3">
        <v>46327</v>
      </c>
      <c r="N4037" s="2" t="s">
        <v>376</v>
      </c>
    </row>
    <row r="4038" spans="2:14" x14ac:dyDescent="0.25">
      <c r="B4038" s="2" t="s">
        <v>3961</v>
      </c>
      <c r="C4038" s="2" t="s">
        <v>374</v>
      </c>
      <c r="D4038" s="2" t="s">
        <v>16</v>
      </c>
      <c r="E4038" s="2" t="s">
        <v>17</v>
      </c>
      <c r="F4038" s="2" t="s">
        <v>138</v>
      </c>
      <c r="G4038" s="2" t="s">
        <v>138</v>
      </c>
      <c r="H4038" s="2" t="s">
        <v>375</v>
      </c>
      <c r="I4038" s="2">
        <v>1130</v>
      </c>
      <c r="J4038" s="2">
        <v>0</v>
      </c>
      <c r="K4038" s="2">
        <v>21125</v>
      </c>
      <c r="L4038" s="3">
        <v>45967</v>
      </c>
      <c r="M4038" s="3">
        <v>46692</v>
      </c>
      <c r="N4038" s="2" t="s">
        <v>376</v>
      </c>
    </row>
    <row r="4039" spans="2:14" x14ac:dyDescent="0.25">
      <c r="B4039" s="2" t="s">
        <v>3961</v>
      </c>
      <c r="C4039" s="2" t="s">
        <v>374</v>
      </c>
      <c r="D4039" s="2" t="s">
        <v>16</v>
      </c>
      <c r="E4039" s="2" t="s">
        <v>17</v>
      </c>
      <c r="F4039" s="2" t="s">
        <v>138</v>
      </c>
      <c r="G4039" s="2" t="s">
        <v>138</v>
      </c>
      <c r="H4039" s="2" t="s">
        <v>375</v>
      </c>
      <c r="I4039" s="2">
        <v>1130</v>
      </c>
      <c r="J4039" s="2">
        <v>0</v>
      </c>
      <c r="K4039" s="2">
        <v>30425</v>
      </c>
      <c r="L4039" s="3">
        <v>45796</v>
      </c>
      <c r="M4039" s="3">
        <v>46478</v>
      </c>
      <c r="N4039" s="2" t="s">
        <v>376</v>
      </c>
    </row>
    <row r="4040" spans="2:14" x14ac:dyDescent="0.25">
      <c r="B4040" s="2" t="s">
        <v>3961</v>
      </c>
      <c r="C4040" s="2" t="s">
        <v>374</v>
      </c>
      <c r="D4040" s="2" t="s">
        <v>16</v>
      </c>
      <c r="E4040" s="2" t="s">
        <v>17</v>
      </c>
      <c r="F4040" s="2" t="s">
        <v>138</v>
      </c>
      <c r="G4040" s="2" t="s">
        <v>138</v>
      </c>
      <c r="H4040" s="2" t="s">
        <v>375</v>
      </c>
      <c r="I4040" s="2">
        <v>1130</v>
      </c>
      <c r="J4040" s="2">
        <v>0</v>
      </c>
      <c r="K4040" s="2">
        <v>30525</v>
      </c>
      <c r="L4040" s="3">
        <v>45821</v>
      </c>
      <c r="M4040" s="3">
        <v>46508</v>
      </c>
      <c r="N4040" s="2" t="s">
        <v>376</v>
      </c>
    </row>
    <row r="4041" spans="2:14" x14ac:dyDescent="0.25">
      <c r="B4041" s="2" t="s">
        <v>3961</v>
      </c>
      <c r="C4041" s="2" t="s">
        <v>374</v>
      </c>
      <c r="D4041" s="2" t="s">
        <v>16</v>
      </c>
      <c r="E4041" s="2" t="s">
        <v>17</v>
      </c>
      <c r="F4041" s="2" t="s">
        <v>138</v>
      </c>
      <c r="G4041" s="2" t="s">
        <v>138</v>
      </c>
      <c r="H4041" s="2" t="s">
        <v>375</v>
      </c>
      <c r="I4041" s="2">
        <v>1130</v>
      </c>
      <c r="J4041" s="2">
        <v>0</v>
      </c>
      <c r="K4041" s="2">
        <v>30825</v>
      </c>
      <c r="L4041" s="3">
        <v>45897</v>
      </c>
      <c r="M4041" s="3">
        <v>46600</v>
      </c>
      <c r="N4041" s="2" t="s">
        <v>376</v>
      </c>
    </row>
    <row r="4042" spans="2:14" x14ac:dyDescent="0.25">
      <c r="B4042" s="2" t="s">
        <v>3961</v>
      </c>
      <c r="C4042" s="2" t="s">
        <v>374</v>
      </c>
      <c r="D4042" s="2" t="s">
        <v>16</v>
      </c>
      <c r="E4042" s="2" t="s">
        <v>17</v>
      </c>
      <c r="F4042" s="2" t="s">
        <v>138</v>
      </c>
      <c r="G4042" s="2" t="s">
        <v>138</v>
      </c>
      <c r="H4042" s="2" t="s">
        <v>375</v>
      </c>
      <c r="I4042" s="2">
        <v>1130</v>
      </c>
      <c r="J4042" s="2">
        <v>0</v>
      </c>
      <c r="K4042" s="2">
        <v>40425</v>
      </c>
      <c r="L4042" s="3">
        <v>45800</v>
      </c>
      <c r="M4042" s="3">
        <v>46478</v>
      </c>
      <c r="N4042" s="2" t="s">
        <v>376</v>
      </c>
    </row>
    <row r="4043" spans="2:14" x14ac:dyDescent="0.25">
      <c r="B4043" s="2" t="s">
        <v>3961</v>
      </c>
      <c r="C4043" s="2" t="s">
        <v>374</v>
      </c>
      <c r="D4043" s="2" t="s">
        <v>16</v>
      </c>
      <c r="E4043" s="2" t="s">
        <v>17</v>
      </c>
      <c r="F4043" s="2" t="s">
        <v>138</v>
      </c>
      <c r="G4043" s="2" t="s">
        <v>138</v>
      </c>
      <c r="H4043" s="2" t="s">
        <v>375</v>
      </c>
      <c r="I4043" s="2">
        <v>1130</v>
      </c>
      <c r="J4043" s="2">
        <v>0</v>
      </c>
      <c r="K4043" s="2">
        <v>50525</v>
      </c>
      <c r="L4043" s="3">
        <v>45825</v>
      </c>
      <c r="M4043" s="3">
        <v>46508</v>
      </c>
      <c r="N4043" s="2" t="s">
        <v>376</v>
      </c>
    </row>
    <row r="4044" spans="2:14" x14ac:dyDescent="0.25">
      <c r="B4044" s="2" t="s">
        <v>3961</v>
      </c>
      <c r="C4044" s="2" t="s">
        <v>374</v>
      </c>
      <c r="D4044" s="2" t="s">
        <v>16</v>
      </c>
      <c r="E4044" s="2" t="s">
        <v>17</v>
      </c>
      <c r="F4044" s="2" t="s">
        <v>138</v>
      </c>
      <c r="G4044" s="2" t="s">
        <v>138</v>
      </c>
      <c r="H4044" s="2" t="s">
        <v>375</v>
      </c>
      <c r="I4044" s="2">
        <v>1130</v>
      </c>
      <c r="J4044" s="2">
        <v>0</v>
      </c>
      <c r="K4044" s="2">
        <v>50925</v>
      </c>
      <c r="L4044" s="3">
        <v>45912</v>
      </c>
      <c r="M4044" s="3">
        <v>46600</v>
      </c>
      <c r="N4044" s="2" t="s">
        <v>376</v>
      </c>
    </row>
    <row r="4045" spans="2:14" x14ac:dyDescent="0.25">
      <c r="B4045" s="2" t="s">
        <v>3961</v>
      </c>
      <c r="C4045" s="2" t="s">
        <v>374</v>
      </c>
      <c r="D4045" s="2" t="s">
        <v>16</v>
      </c>
      <c r="E4045" s="2" t="s">
        <v>17</v>
      </c>
      <c r="F4045" s="2" t="s">
        <v>138</v>
      </c>
      <c r="G4045" s="2" t="s">
        <v>138</v>
      </c>
      <c r="H4045" s="2" t="s">
        <v>375</v>
      </c>
      <c r="I4045" s="2">
        <v>1130</v>
      </c>
      <c r="J4045" s="2">
        <v>0</v>
      </c>
      <c r="K4045" s="2">
        <v>50925</v>
      </c>
      <c r="L4045" s="3">
        <v>45913</v>
      </c>
      <c r="M4045" s="3">
        <v>46631</v>
      </c>
      <c r="N4045" s="2" t="s">
        <v>376</v>
      </c>
    </row>
    <row r="4046" spans="2:14" x14ac:dyDescent="0.25">
      <c r="B4046" s="2" t="s">
        <v>3961</v>
      </c>
      <c r="C4046" s="2" t="s">
        <v>374</v>
      </c>
      <c r="D4046" s="2" t="s">
        <v>16</v>
      </c>
      <c r="E4046" s="2" t="s">
        <v>17</v>
      </c>
      <c r="F4046" s="2" t="s">
        <v>138</v>
      </c>
      <c r="G4046" s="2" t="s">
        <v>138</v>
      </c>
      <c r="H4046" s="2" t="s">
        <v>375</v>
      </c>
      <c r="I4046" s="2">
        <v>1130</v>
      </c>
      <c r="J4046" s="2">
        <v>0</v>
      </c>
      <c r="K4046" s="2">
        <v>51225</v>
      </c>
      <c r="L4046" s="3">
        <v>46006</v>
      </c>
      <c r="M4046" s="3">
        <v>46722</v>
      </c>
      <c r="N4046" s="2" t="s">
        <v>376</v>
      </c>
    </row>
    <row r="4047" spans="2:14" x14ac:dyDescent="0.25">
      <c r="B4047" s="2" t="s">
        <v>3961</v>
      </c>
      <c r="C4047" s="2" t="s">
        <v>374</v>
      </c>
      <c r="D4047" s="2" t="s">
        <v>16</v>
      </c>
      <c r="E4047" s="2" t="s">
        <v>17</v>
      </c>
      <c r="F4047" s="2" t="s">
        <v>138</v>
      </c>
      <c r="G4047" s="2" t="s">
        <v>138</v>
      </c>
      <c r="H4047" s="2" t="s">
        <v>375</v>
      </c>
      <c r="I4047" s="2">
        <v>1130</v>
      </c>
      <c r="J4047" s="2">
        <v>0</v>
      </c>
      <c r="K4047" s="2">
        <v>61025</v>
      </c>
      <c r="L4047" s="3">
        <v>45936</v>
      </c>
      <c r="M4047" s="3">
        <v>46661</v>
      </c>
      <c r="N4047" s="2" t="s">
        <v>376</v>
      </c>
    </row>
    <row r="4048" spans="2:14" x14ac:dyDescent="0.25">
      <c r="B4048" s="2" t="s">
        <v>3961</v>
      </c>
      <c r="C4048" s="2" t="s">
        <v>374</v>
      </c>
      <c r="D4048" s="2" t="s">
        <v>16</v>
      </c>
      <c r="E4048" s="2" t="s">
        <v>17</v>
      </c>
      <c r="F4048" s="2" t="s">
        <v>138</v>
      </c>
      <c r="G4048" s="2" t="s">
        <v>138</v>
      </c>
      <c r="H4048" s="2" t="s">
        <v>375</v>
      </c>
      <c r="I4048" s="2">
        <v>1130</v>
      </c>
      <c r="J4048" s="2">
        <v>0</v>
      </c>
      <c r="K4048" s="2">
        <v>70925</v>
      </c>
      <c r="L4048" s="3">
        <v>45915</v>
      </c>
      <c r="M4048" s="3">
        <v>46631</v>
      </c>
      <c r="N4048" s="2" t="s">
        <v>376</v>
      </c>
    </row>
    <row r="4049" spans="2:14" x14ac:dyDescent="0.25">
      <c r="B4049" s="2" t="s">
        <v>3961</v>
      </c>
      <c r="C4049" s="2" t="s">
        <v>374</v>
      </c>
      <c r="D4049" s="2" t="s">
        <v>16</v>
      </c>
      <c r="E4049" s="2" t="s">
        <v>17</v>
      </c>
      <c r="F4049" s="2" t="s">
        <v>138</v>
      </c>
      <c r="G4049" s="2" t="s">
        <v>138</v>
      </c>
      <c r="H4049" s="2" t="s">
        <v>375</v>
      </c>
      <c r="I4049" s="2">
        <v>1130</v>
      </c>
      <c r="J4049" s="2">
        <v>0</v>
      </c>
      <c r="K4049" s="2">
        <v>81224</v>
      </c>
      <c r="L4049" s="3">
        <v>45685</v>
      </c>
      <c r="M4049" s="3">
        <v>46357</v>
      </c>
      <c r="N4049" s="2" t="s">
        <v>376</v>
      </c>
    </row>
    <row r="4050" spans="2:14" x14ac:dyDescent="0.25">
      <c r="B4050" s="2" t="s">
        <v>3961</v>
      </c>
      <c r="C4050" s="2" t="s">
        <v>374</v>
      </c>
      <c r="D4050" s="2" t="s">
        <v>16</v>
      </c>
      <c r="E4050" s="2" t="s">
        <v>17</v>
      </c>
      <c r="F4050" s="2" t="s">
        <v>138</v>
      </c>
      <c r="G4050" s="2" t="s">
        <v>138</v>
      </c>
      <c r="H4050" s="2" t="s">
        <v>375</v>
      </c>
      <c r="I4050" s="2">
        <v>1130</v>
      </c>
      <c r="J4050" s="2">
        <v>0</v>
      </c>
      <c r="K4050" s="2">
        <v>90125</v>
      </c>
      <c r="L4050" s="3">
        <v>45721</v>
      </c>
      <c r="M4050" s="3">
        <v>46388</v>
      </c>
      <c r="N4050" s="2" t="s">
        <v>376</v>
      </c>
    </row>
    <row r="4051" spans="2:14" x14ac:dyDescent="0.25">
      <c r="B4051" s="2" t="s">
        <v>3961</v>
      </c>
      <c r="C4051" s="2" t="s">
        <v>374</v>
      </c>
      <c r="D4051" s="2" t="s">
        <v>16</v>
      </c>
      <c r="E4051" s="2" t="s">
        <v>17</v>
      </c>
      <c r="F4051" s="2" t="s">
        <v>138</v>
      </c>
      <c r="G4051" s="2" t="s">
        <v>138</v>
      </c>
      <c r="H4051" s="2" t="s">
        <v>375</v>
      </c>
      <c r="I4051" s="2">
        <v>1130</v>
      </c>
      <c r="J4051" s="2">
        <v>0</v>
      </c>
      <c r="K4051" s="2">
        <v>90325</v>
      </c>
      <c r="L4051" s="3">
        <v>45785</v>
      </c>
      <c r="M4051" s="3">
        <v>46447</v>
      </c>
      <c r="N4051" s="2" t="s">
        <v>376</v>
      </c>
    </row>
    <row r="4052" spans="2:14" x14ac:dyDescent="0.25">
      <c r="B4052" s="2" t="s">
        <v>3961</v>
      </c>
      <c r="C4052" s="2" t="s">
        <v>374</v>
      </c>
      <c r="D4052" s="2" t="s">
        <v>16</v>
      </c>
      <c r="E4052" s="2" t="s">
        <v>17</v>
      </c>
      <c r="F4052" s="2" t="s">
        <v>138</v>
      </c>
      <c r="G4052" s="2" t="s">
        <v>138</v>
      </c>
      <c r="H4052" s="2" t="s">
        <v>375</v>
      </c>
      <c r="I4052" s="2">
        <v>1130</v>
      </c>
      <c r="J4052" s="2">
        <v>4</v>
      </c>
      <c r="K4052" s="2">
        <v>91225</v>
      </c>
      <c r="L4052" s="3">
        <v>46007</v>
      </c>
      <c r="M4052" s="3">
        <v>46722</v>
      </c>
      <c r="N4052" s="2" t="s">
        <v>376</v>
      </c>
    </row>
    <row r="4053" spans="2:14" x14ac:dyDescent="0.25">
      <c r="B4053" s="2" t="s">
        <v>3961</v>
      </c>
      <c r="C4053" s="2" t="s">
        <v>374</v>
      </c>
      <c r="D4053" s="2" t="s">
        <v>16</v>
      </c>
      <c r="E4053" s="2" t="s">
        <v>17</v>
      </c>
      <c r="F4053" s="2" t="s">
        <v>138</v>
      </c>
      <c r="G4053" s="2" t="s">
        <v>138</v>
      </c>
      <c r="H4053" s="2" t="s">
        <v>375</v>
      </c>
      <c r="I4053" s="2">
        <v>1130</v>
      </c>
      <c r="J4053" s="2">
        <v>0</v>
      </c>
      <c r="K4053" s="2">
        <v>100325</v>
      </c>
      <c r="L4053" s="3">
        <v>45791</v>
      </c>
      <c r="M4053" s="3">
        <v>46447</v>
      </c>
      <c r="N4053" s="2" t="s">
        <v>376</v>
      </c>
    </row>
    <row r="4054" spans="2:14" x14ac:dyDescent="0.25">
      <c r="B4054" s="2" t="s">
        <v>3961</v>
      </c>
      <c r="C4054" s="2" t="s">
        <v>374</v>
      </c>
      <c r="D4054" s="2" t="s">
        <v>16</v>
      </c>
      <c r="E4054" s="2" t="s">
        <v>17</v>
      </c>
      <c r="F4054" s="2" t="s">
        <v>138</v>
      </c>
      <c r="G4054" s="2" t="s">
        <v>138</v>
      </c>
      <c r="H4054" s="2" t="s">
        <v>375</v>
      </c>
      <c r="I4054" s="2">
        <v>1130</v>
      </c>
      <c r="J4054" s="2">
        <v>0</v>
      </c>
      <c r="K4054" s="2">
        <v>11124</v>
      </c>
      <c r="L4054" s="3">
        <v>44958</v>
      </c>
      <c r="M4054" s="3">
        <v>46327</v>
      </c>
      <c r="N4054" s="2" t="s">
        <v>376</v>
      </c>
    </row>
    <row r="4055" spans="2:14" x14ac:dyDescent="0.25">
      <c r="B4055" s="2" t="s">
        <v>3961</v>
      </c>
      <c r="C4055" s="2" t="s">
        <v>374</v>
      </c>
      <c r="D4055" s="2" t="s">
        <v>16</v>
      </c>
      <c r="E4055" s="2" t="s">
        <v>17</v>
      </c>
      <c r="F4055" s="2" t="s">
        <v>138</v>
      </c>
      <c r="G4055" s="2" t="s">
        <v>138</v>
      </c>
      <c r="H4055" s="2" t="s">
        <v>375</v>
      </c>
      <c r="I4055" s="2">
        <v>1130</v>
      </c>
      <c r="J4055" s="2">
        <v>0</v>
      </c>
      <c r="K4055" s="2">
        <v>131025</v>
      </c>
      <c r="L4055" s="3">
        <v>45946</v>
      </c>
      <c r="M4055" s="3">
        <v>46661</v>
      </c>
      <c r="N4055" s="2" t="s">
        <v>376</v>
      </c>
    </row>
    <row r="4056" spans="2:14" x14ac:dyDescent="0.25">
      <c r="B4056" s="2" t="s">
        <v>3961</v>
      </c>
      <c r="C4056" s="2" t="s">
        <v>374</v>
      </c>
      <c r="D4056" s="2" t="s">
        <v>16</v>
      </c>
      <c r="E4056" s="2" t="s">
        <v>17</v>
      </c>
      <c r="F4056" s="2" t="s">
        <v>138</v>
      </c>
      <c r="G4056" s="2" t="s">
        <v>138</v>
      </c>
      <c r="H4056" s="2" t="s">
        <v>375</v>
      </c>
      <c r="I4056" s="2">
        <v>1130</v>
      </c>
      <c r="J4056" s="2">
        <v>0</v>
      </c>
      <c r="K4056" s="2">
        <v>141225</v>
      </c>
      <c r="L4056" s="3">
        <v>46008</v>
      </c>
      <c r="M4056" s="3">
        <v>46722</v>
      </c>
      <c r="N4056" s="2" t="s">
        <v>376</v>
      </c>
    </row>
    <row r="4057" spans="2:14" x14ac:dyDescent="0.25">
      <c r="B4057" s="2" t="s">
        <v>3961</v>
      </c>
      <c r="C4057" s="2" t="s">
        <v>374</v>
      </c>
      <c r="D4057" s="2" t="s">
        <v>16</v>
      </c>
      <c r="E4057" s="2" t="s">
        <v>17</v>
      </c>
      <c r="F4057" s="2" t="s">
        <v>138</v>
      </c>
      <c r="G4057" s="2" t="s">
        <v>138</v>
      </c>
      <c r="H4057" s="2" t="s">
        <v>375</v>
      </c>
      <c r="I4057" s="2">
        <v>1130</v>
      </c>
      <c r="J4057" s="2">
        <v>0</v>
      </c>
      <c r="K4057" s="2">
        <v>160625</v>
      </c>
      <c r="L4057" s="3">
        <v>45852</v>
      </c>
      <c r="M4057" s="3">
        <v>46539</v>
      </c>
      <c r="N4057" s="2" t="s">
        <v>376</v>
      </c>
    </row>
    <row r="4058" spans="2:14" x14ac:dyDescent="0.25">
      <c r="B4058" s="2" t="s">
        <v>3961</v>
      </c>
      <c r="C4058" s="2" t="s">
        <v>374</v>
      </c>
      <c r="D4058" s="2" t="s">
        <v>16</v>
      </c>
      <c r="E4058" s="2" t="s">
        <v>17</v>
      </c>
      <c r="F4058" s="2" t="s">
        <v>138</v>
      </c>
      <c r="G4058" s="2" t="s">
        <v>138</v>
      </c>
      <c r="H4058" s="2" t="s">
        <v>375</v>
      </c>
      <c r="I4058" s="2">
        <v>1130</v>
      </c>
      <c r="J4058" s="2">
        <v>0</v>
      </c>
      <c r="K4058" s="2">
        <v>161224</v>
      </c>
      <c r="L4058" s="3">
        <v>45703</v>
      </c>
      <c r="M4058" s="3">
        <v>46357</v>
      </c>
      <c r="N4058" s="2" t="s">
        <v>376</v>
      </c>
    </row>
    <row r="4059" spans="2:14" x14ac:dyDescent="0.25">
      <c r="B4059" s="2" t="s">
        <v>3961</v>
      </c>
      <c r="C4059" s="2" t="s">
        <v>374</v>
      </c>
      <c r="D4059" s="2" t="s">
        <v>16</v>
      </c>
      <c r="E4059" s="2" t="s">
        <v>17</v>
      </c>
      <c r="F4059" s="2" t="s">
        <v>138</v>
      </c>
      <c r="G4059" s="2" t="s">
        <v>138</v>
      </c>
      <c r="H4059" s="2" t="s">
        <v>375</v>
      </c>
      <c r="I4059" s="2">
        <v>1130</v>
      </c>
      <c r="J4059" s="2">
        <v>0</v>
      </c>
      <c r="K4059" s="2">
        <v>171025</v>
      </c>
      <c r="L4059" s="3">
        <v>45946</v>
      </c>
      <c r="M4059" s="3">
        <v>46661</v>
      </c>
      <c r="N4059" s="2" t="s">
        <v>376</v>
      </c>
    </row>
    <row r="4060" spans="2:14" x14ac:dyDescent="0.25">
      <c r="B4060" s="2" t="s">
        <v>3961</v>
      </c>
      <c r="C4060" s="2" t="s">
        <v>374</v>
      </c>
      <c r="D4060" s="2" t="s">
        <v>16</v>
      </c>
      <c r="E4060" s="2" t="s">
        <v>17</v>
      </c>
      <c r="F4060" s="2" t="s">
        <v>138</v>
      </c>
      <c r="G4060" s="2" t="s">
        <v>138</v>
      </c>
      <c r="H4060" s="2" t="s">
        <v>375</v>
      </c>
      <c r="I4060" s="2">
        <v>1130</v>
      </c>
      <c r="J4060" s="2">
        <v>0</v>
      </c>
      <c r="K4060" s="2">
        <v>190925</v>
      </c>
      <c r="L4060" s="3">
        <v>45915</v>
      </c>
      <c r="M4060" s="3">
        <v>46631</v>
      </c>
      <c r="N4060" s="2" t="s">
        <v>376</v>
      </c>
    </row>
    <row r="4061" spans="2:14" x14ac:dyDescent="0.25">
      <c r="B4061" s="2" t="s">
        <v>3961</v>
      </c>
      <c r="C4061" s="2" t="s">
        <v>374</v>
      </c>
      <c r="D4061" s="2" t="s">
        <v>16</v>
      </c>
      <c r="E4061" s="2" t="s">
        <v>17</v>
      </c>
      <c r="F4061" s="2" t="s">
        <v>138</v>
      </c>
      <c r="G4061" s="2" t="s">
        <v>138</v>
      </c>
      <c r="H4061" s="2" t="s">
        <v>375</v>
      </c>
      <c r="I4061" s="2">
        <v>1130</v>
      </c>
      <c r="J4061" s="2">
        <v>0</v>
      </c>
      <c r="K4061" s="2">
        <v>201125</v>
      </c>
      <c r="L4061" s="3">
        <v>45990</v>
      </c>
      <c r="M4061" s="3">
        <v>46692</v>
      </c>
      <c r="N4061" s="2" t="s">
        <v>376</v>
      </c>
    </row>
    <row r="4062" spans="2:14" x14ac:dyDescent="0.25">
      <c r="B4062" s="2" t="s">
        <v>3961</v>
      </c>
      <c r="C4062" s="2" t="s">
        <v>374</v>
      </c>
      <c r="D4062" s="2" t="s">
        <v>16</v>
      </c>
      <c r="E4062" s="2" t="s">
        <v>17</v>
      </c>
      <c r="F4062" s="2" t="s">
        <v>138</v>
      </c>
      <c r="G4062" s="2" t="s">
        <v>138</v>
      </c>
      <c r="H4062" s="2" t="s">
        <v>375</v>
      </c>
      <c r="I4062" s="2">
        <v>1130</v>
      </c>
      <c r="J4062" s="2">
        <v>0</v>
      </c>
      <c r="K4062" s="2">
        <v>210825</v>
      </c>
      <c r="L4062" s="3">
        <v>45901</v>
      </c>
      <c r="M4062" s="3">
        <v>46600</v>
      </c>
      <c r="N4062" s="2" t="s">
        <v>376</v>
      </c>
    </row>
    <row r="4063" spans="2:14" x14ac:dyDescent="0.25">
      <c r="B4063" s="2" t="s">
        <v>3961</v>
      </c>
      <c r="C4063" s="2" t="s">
        <v>374</v>
      </c>
      <c r="D4063" s="2" t="s">
        <v>16</v>
      </c>
      <c r="E4063" s="2" t="s">
        <v>17</v>
      </c>
      <c r="F4063" s="2" t="s">
        <v>138</v>
      </c>
      <c r="G4063" s="2" t="s">
        <v>138</v>
      </c>
      <c r="H4063" s="2" t="s">
        <v>375</v>
      </c>
      <c r="I4063" s="2">
        <v>1130</v>
      </c>
      <c r="J4063" s="2">
        <v>0</v>
      </c>
      <c r="K4063" s="2">
        <v>210925</v>
      </c>
      <c r="L4063" s="3">
        <v>45922</v>
      </c>
      <c r="M4063" s="3">
        <v>46631</v>
      </c>
      <c r="N4063" s="2" t="s">
        <v>376</v>
      </c>
    </row>
    <row r="4064" spans="2:14" x14ac:dyDescent="0.25">
      <c r="B4064" s="2" t="s">
        <v>3961</v>
      </c>
      <c r="C4064" s="2" t="s">
        <v>374</v>
      </c>
      <c r="D4064" s="2" t="s">
        <v>16</v>
      </c>
      <c r="E4064" s="2" t="s">
        <v>17</v>
      </c>
      <c r="F4064" s="2" t="s">
        <v>138</v>
      </c>
      <c r="G4064" s="2" t="s">
        <v>138</v>
      </c>
      <c r="H4064" s="2" t="s">
        <v>375</v>
      </c>
      <c r="I4064" s="2">
        <v>1130</v>
      </c>
      <c r="J4064" s="2">
        <v>0</v>
      </c>
      <c r="K4064" s="2">
        <v>220725</v>
      </c>
      <c r="L4064" s="3">
        <v>45882</v>
      </c>
      <c r="M4064" s="3">
        <v>46569</v>
      </c>
      <c r="N4064" s="2" t="s">
        <v>376</v>
      </c>
    </row>
    <row r="4065" spans="2:14" x14ac:dyDescent="0.25">
      <c r="B4065" s="2" t="s">
        <v>3961</v>
      </c>
      <c r="C4065" s="2" t="s">
        <v>374</v>
      </c>
      <c r="D4065" s="2" t="s">
        <v>16</v>
      </c>
      <c r="E4065" s="2" t="s">
        <v>17</v>
      </c>
      <c r="F4065" s="2" t="s">
        <v>138</v>
      </c>
      <c r="G4065" s="2" t="s">
        <v>138</v>
      </c>
      <c r="H4065" s="2" t="s">
        <v>375</v>
      </c>
      <c r="I4065" s="2">
        <v>1130</v>
      </c>
      <c r="J4065" s="2">
        <v>0</v>
      </c>
      <c r="K4065" s="2">
        <v>220825</v>
      </c>
      <c r="L4065" s="3">
        <v>45912</v>
      </c>
      <c r="M4065" s="3">
        <v>46600</v>
      </c>
      <c r="N4065" s="2" t="s">
        <v>376</v>
      </c>
    </row>
    <row r="4066" spans="2:14" x14ac:dyDescent="0.25">
      <c r="B4066" s="2" t="s">
        <v>3961</v>
      </c>
      <c r="C4066" s="2" t="s">
        <v>374</v>
      </c>
      <c r="D4066" s="2" t="s">
        <v>16</v>
      </c>
      <c r="E4066" s="2" t="s">
        <v>17</v>
      </c>
      <c r="F4066" s="2" t="s">
        <v>138</v>
      </c>
      <c r="G4066" s="2" t="s">
        <v>138</v>
      </c>
      <c r="H4066" s="2" t="s">
        <v>375</v>
      </c>
      <c r="I4066" s="2">
        <v>1130</v>
      </c>
      <c r="J4066" s="2">
        <v>0</v>
      </c>
      <c r="K4066" s="2">
        <v>230125</v>
      </c>
      <c r="L4066" s="3">
        <v>45742</v>
      </c>
      <c r="M4066" s="3">
        <v>46388</v>
      </c>
      <c r="N4066" s="2" t="s">
        <v>376</v>
      </c>
    </row>
    <row r="4067" spans="2:14" x14ac:dyDescent="0.25">
      <c r="B4067" s="2" t="s">
        <v>3961</v>
      </c>
      <c r="C4067" s="2" t="s">
        <v>374</v>
      </c>
      <c r="D4067" s="2" t="s">
        <v>16</v>
      </c>
      <c r="E4067" s="2" t="s">
        <v>17</v>
      </c>
      <c r="F4067" s="2" t="s">
        <v>138</v>
      </c>
      <c r="G4067" s="2" t="s">
        <v>138</v>
      </c>
      <c r="H4067" s="2" t="s">
        <v>375</v>
      </c>
      <c r="I4067" s="2">
        <v>1130</v>
      </c>
      <c r="J4067" s="2">
        <v>0</v>
      </c>
      <c r="K4067" s="2">
        <v>231124</v>
      </c>
      <c r="L4067" s="3">
        <v>45672</v>
      </c>
      <c r="M4067" s="3">
        <v>46327</v>
      </c>
      <c r="N4067" s="2" t="s">
        <v>376</v>
      </c>
    </row>
    <row r="4068" spans="2:14" x14ac:dyDescent="0.25">
      <c r="B4068" s="2" t="s">
        <v>3961</v>
      </c>
      <c r="C4068" s="2" t="s">
        <v>374</v>
      </c>
      <c r="D4068" s="2" t="s">
        <v>16</v>
      </c>
      <c r="E4068" s="2" t="s">
        <v>17</v>
      </c>
      <c r="F4068" s="2" t="s">
        <v>138</v>
      </c>
      <c r="G4068" s="2" t="s">
        <v>138</v>
      </c>
      <c r="H4068" s="2" t="s">
        <v>375</v>
      </c>
      <c r="I4068" s="2">
        <v>1130</v>
      </c>
      <c r="J4068" s="2">
        <v>0</v>
      </c>
      <c r="K4068" s="2">
        <v>241025</v>
      </c>
      <c r="L4068" s="3">
        <v>45959</v>
      </c>
      <c r="M4068" s="3">
        <v>46661</v>
      </c>
      <c r="N4068" s="2" t="s">
        <v>376</v>
      </c>
    </row>
    <row r="4069" spans="2:14" x14ac:dyDescent="0.25">
      <c r="B4069" s="2" t="s">
        <v>3961</v>
      </c>
      <c r="C4069" s="2" t="s">
        <v>374</v>
      </c>
      <c r="D4069" s="2" t="s">
        <v>16</v>
      </c>
      <c r="E4069" s="2" t="s">
        <v>17</v>
      </c>
      <c r="F4069" s="2" t="s">
        <v>138</v>
      </c>
      <c r="G4069" s="2" t="s">
        <v>138</v>
      </c>
      <c r="H4069" s="2" t="s">
        <v>375</v>
      </c>
      <c r="I4069" s="2">
        <v>1130</v>
      </c>
      <c r="J4069" s="2">
        <v>0</v>
      </c>
      <c r="K4069" s="2">
        <v>261224</v>
      </c>
      <c r="L4069" s="3">
        <v>45716</v>
      </c>
      <c r="M4069" s="3">
        <v>46357</v>
      </c>
      <c r="N4069" s="2" t="s">
        <v>376</v>
      </c>
    </row>
    <row r="4070" spans="2:14" x14ac:dyDescent="0.25">
      <c r="B4070" s="2" t="s">
        <v>3961</v>
      </c>
      <c r="C4070" s="2" t="s">
        <v>374</v>
      </c>
      <c r="D4070" s="2" t="s">
        <v>16</v>
      </c>
      <c r="E4070" s="2" t="s">
        <v>17</v>
      </c>
      <c r="F4070" s="2" t="s">
        <v>138</v>
      </c>
      <c r="G4070" s="2" t="s">
        <v>138</v>
      </c>
      <c r="H4070" s="2" t="s">
        <v>375</v>
      </c>
      <c r="I4070" s="2">
        <v>1130</v>
      </c>
      <c r="J4070" s="2">
        <v>0</v>
      </c>
      <c r="K4070" s="2">
        <v>270225</v>
      </c>
      <c r="L4070" s="3">
        <v>45775</v>
      </c>
      <c r="M4070" s="3">
        <v>46419</v>
      </c>
      <c r="N4070" s="2" t="s">
        <v>376</v>
      </c>
    </row>
    <row r="4071" spans="2:14" x14ac:dyDescent="0.25">
      <c r="B4071" s="2" t="s">
        <v>3961</v>
      </c>
      <c r="C4071" s="2" t="s">
        <v>374</v>
      </c>
      <c r="D4071" s="2" t="s">
        <v>16</v>
      </c>
      <c r="E4071" s="2" t="s">
        <v>17</v>
      </c>
      <c r="F4071" s="2" t="s">
        <v>138</v>
      </c>
      <c r="G4071" s="2" t="s">
        <v>138</v>
      </c>
      <c r="H4071" s="2" t="s">
        <v>375</v>
      </c>
      <c r="I4071" s="2">
        <v>1130</v>
      </c>
      <c r="J4071" s="2">
        <v>0</v>
      </c>
      <c r="K4071" s="2">
        <v>270925</v>
      </c>
      <c r="L4071" s="3">
        <v>45924</v>
      </c>
      <c r="M4071" s="3">
        <v>46631</v>
      </c>
      <c r="N4071" s="2" t="s">
        <v>376</v>
      </c>
    </row>
    <row r="4072" spans="2:14" x14ac:dyDescent="0.25">
      <c r="B4072" s="2" t="s">
        <v>3961</v>
      </c>
      <c r="C4072" s="2" t="s">
        <v>374</v>
      </c>
      <c r="D4072" s="2" t="s">
        <v>16</v>
      </c>
      <c r="E4072" s="2" t="s">
        <v>17</v>
      </c>
      <c r="F4072" s="2" t="s">
        <v>138</v>
      </c>
      <c r="G4072" s="2" t="s">
        <v>138</v>
      </c>
      <c r="H4072" s="2" t="s">
        <v>375</v>
      </c>
      <c r="I4072" s="2">
        <v>1130</v>
      </c>
      <c r="J4072" s="2">
        <v>0</v>
      </c>
      <c r="K4072" s="2">
        <v>271125</v>
      </c>
      <c r="L4072" s="3">
        <v>45996</v>
      </c>
      <c r="M4072" s="3">
        <v>46692</v>
      </c>
      <c r="N4072" s="2" t="s">
        <v>376</v>
      </c>
    </row>
    <row r="4073" spans="2:14" x14ac:dyDescent="0.25">
      <c r="B4073" s="2" t="s">
        <v>3961</v>
      </c>
      <c r="C4073" s="2" t="s">
        <v>374</v>
      </c>
      <c r="D4073" s="2" t="s">
        <v>16</v>
      </c>
      <c r="E4073" s="2" t="s">
        <v>17</v>
      </c>
      <c r="F4073" s="2" t="s">
        <v>138</v>
      </c>
      <c r="G4073" s="2" t="s">
        <v>138</v>
      </c>
      <c r="H4073" s="2" t="s">
        <v>375</v>
      </c>
      <c r="I4073" s="2">
        <v>1130</v>
      </c>
      <c r="J4073" s="2">
        <v>0</v>
      </c>
      <c r="K4073" s="2">
        <v>280625</v>
      </c>
      <c r="L4073" s="3">
        <v>45861</v>
      </c>
      <c r="M4073" s="3">
        <v>46539</v>
      </c>
      <c r="N4073" s="2" t="s">
        <v>376</v>
      </c>
    </row>
    <row r="4074" spans="2:14" x14ac:dyDescent="0.25">
      <c r="B4074" s="2" t="s">
        <v>3961</v>
      </c>
      <c r="C4074" s="2" t="s">
        <v>374</v>
      </c>
      <c r="D4074" s="2" t="s">
        <v>16</v>
      </c>
      <c r="E4074" s="2" t="s">
        <v>17</v>
      </c>
      <c r="F4074" s="2" t="s">
        <v>138</v>
      </c>
      <c r="G4074" s="2" t="s">
        <v>138</v>
      </c>
      <c r="H4074" s="2" t="s">
        <v>375</v>
      </c>
      <c r="I4074" s="2">
        <v>1130</v>
      </c>
      <c r="J4074" s="2">
        <v>1</v>
      </c>
      <c r="K4074" s="2">
        <v>290525</v>
      </c>
      <c r="L4074" s="3">
        <v>45841</v>
      </c>
      <c r="M4074" s="3">
        <v>46508</v>
      </c>
      <c r="N4074" s="2" t="s">
        <v>376</v>
      </c>
    </row>
    <row r="4075" spans="2:14" x14ac:dyDescent="0.25">
      <c r="B4075" s="2" t="s">
        <v>3961</v>
      </c>
      <c r="C4075" s="2" t="s">
        <v>374</v>
      </c>
      <c r="D4075" s="2" t="s">
        <v>16</v>
      </c>
      <c r="E4075" s="2" t="s">
        <v>17</v>
      </c>
      <c r="F4075" s="2" t="s">
        <v>138</v>
      </c>
      <c r="G4075" s="2" t="s">
        <v>138</v>
      </c>
      <c r="H4075" s="2" t="s">
        <v>375</v>
      </c>
      <c r="I4075" s="2">
        <v>1130</v>
      </c>
      <c r="J4075" s="2">
        <v>0</v>
      </c>
      <c r="K4075" s="2">
        <v>291125</v>
      </c>
      <c r="L4075" s="3">
        <v>45999</v>
      </c>
      <c r="M4075" s="3">
        <v>46692</v>
      </c>
      <c r="N4075" s="2" t="s">
        <v>376</v>
      </c>
    </row>
    <row r="4076" spans="2:14" x14ac:dyDescent="0.25">
      <c r="B4076" s="2" t="s">
        <v>3961</v>
      </c>
      <c r="C4076" s="2" t="s">
        <v>374</v>
      </c>
      <c r="D4076" s="2" t="s">
        <v>16</v>
      </c>
      <c r="E4076" s="2" t="s">
        <v>17</v>
      </c>
      <c r="F4076" s="2" t="s">
        <v>138</v>
      </c>
      <c r="G4076" s="2" t="s">
        <v>138</v>
      </c>
      <c r="H4076" s="2" t="s">
        <v>375</v>
      </c>
      <c r="I4076" s="2">
        <v>1130</v>
      </c>
      <c r="J4076" s="2">
        <v>0</v>
      </c>
      <c r="K4076" s="2">
        <v>311125</v>
      </c>
      <c r="L4076" s="3">
        <v>46000</v>
      </c>
      <c r="M4076" s="3">
        <v>46692</v>
      </c>
      <c r="N4076" s="2" t="s">
        <v>376</v>
      </c>
    </row>
    <row r="4077" spans="2:14" x14ac:dyDescent="0.25">
      <c r="B4077" s="2" t="s">
        <v>3961</v>
      </c>
      <c r="C4077" s="2" t="s">
        <v>374</v>
      </c>
      <c r="D4077" s="2" t="s">
        <v>16</v>
      </c>
      <c r="E4077" s="2" t="s">
        <v>17</v>
      </c>
      <c r="F4077" s="2" t="s">
        <v>138</v>
      </c>
      <c r="G4077" s="2" t="s">
        <v>138</v>
      </c>
      <c r="H4077" s="2" t="s">
        <v>375</v>
      </c>
      <c r="I4077" s="2">
        <v>1130</v>
      </c>
      <c r="J4077" s="2">
        <v>0</v>
      </c>
      <c r="K4077" s="2" t="s">
        <v>3962</v>
      </c>
      <c r="L4077" s="3">
        <v>45876</v>
      </c>
      <c r="M4077" s="3">
        <v>46569</v>
      </c>
      <c r="N4077" s="2" t="s">
        <v>376</v>
      </c>
    </row>
    <row r="4078" spans="2:14" x14ac:dyDescent="0.25">
      <c r="B4078" s="2" t="s">
        <v>3961</v>
      </c>
      <c r="C4078" s="2" t="s">
        <v>374</v>
      </c>
      <c r="D4078" s="2" t="s">
        <v>16</v>
      </c>
      <c r="E4078" s="2" t="s">
        <v>17</v>
      </c>
      <c r="F4078" s="2" t="s">
        <v>138</v>
      </c>
      <c r="G4078" s="2" t="s">
        <v>138</v>
      </c>
      <c r="H4078" s="2" t="s">
        <v>375</v>
      </c>
      <c r="I4078" s="2">
        <v>1130</v>
      </c>
      <c r="J4078" s="2">
        <v>0</v>
      </c>
      <c r="K4078" s="2" t="s">
        <v>3963</v>
      </c>
      <c r="L4078" s="3">
        <v>45696</v>
      </c>
      <c r="M4078" s="3">
        <v>46357</v>
      </c>
      <c r="N4078" s="2" t="s">
        <v>376</v>
      </c>
    </row>
    <row r="4079" spans="2:14" x14ac:dyDescent="0.25">
      <c r="B4079" s="2" t="s">
        <v>3961</v>
      </c>
      <c r="C4079" s="2" t="s">
        <v>374</v>
      </c>
      <c r="D4079" s="2" t="s">
        <v>16</v>
      </c>
      <c r="E4079" s="2" t="s">
        <v>17</v>
      </c>
      <c r="F4079" s="2" t="s">
        <v>138</v>
      </c>
      <c r="G4079" s="2" t="s">
        <v>138</v>
      </c>
      <c r="H4079" s="2" t="s">
        <v>375</v>
      </c>
      <c r="I4079" s="2">
        <v>1130</v>
      </c>
      <c r="J4079" s="2">
        <v>0</v>
      </c>
      <c r="K4079" s="2" t="s">
        <v>3964</v>
      </c>
      <c r="L4079" s="3">
        <v>45975</v>
      </c>
      <c r="M4079" s="3">
        <v>46692</v>
      </c>
      <c r="N4079" s="2" t="s">
        <v>376</v>
      </c>
    </row>
    <row r="4080" spans="2:14" x14ac:dyDescent="0.25">
      <c r="B4080" s="2" t="s">
        <v>3961</v>
      </c>
      <c r="C4080" s="2" t="s">
        <v>374</v>
      </c>
      <c r="D4080" s="2" t="s">
        <v>16</v>
      </c>
      <c r="E4080" s="2" t="s">
        <v>17</v>
      </c>
      <c r="F4080" s="2" t="s">
        <v>138</v>
      </c>
      <c r="G4080" s="2" t="s">
        <v>138</v>
      </c>
      <c r="H4080" s="2" t="s">
        <v>375</v>
      </c>
      <c r="I4080" s="2">
        <v>1130</v>
      </c>
      <c r="J4080" s="2">
        <v>0</v>
      </c>
      <c r="K4080" s="2" t="s">
        <v>3965</v>
      </c>
      <c r="L4080" s="3">
        <v>45941</v>
      </c>
      <c r="M4080" s="3">
        <v>46661</v>
      </c>
      <c r="N4080" s="2" t="s">
        <v>376</v>
      </c>
    </row>
    <row r="4081" spans="2:14" x14ac:dyDescent="0.25">
      <c r="B4081" s="2" t="s">
        <v>3961</v>
      </c>
      <c r="C4081" s="2" t="s">
        <v>374</v>
      </c>
      <c r="D4081" s="2" t="s">
        <v>16</v>
      </c>
      <c r="E4081" s="2" t="s">
        <v>17</v>
      </c>
      <c r="F4081" s="2" t="s">
        <v>138</v>
      </c>
      <c r="G4081" s="2" t="s">
        <v>138</v>
      </c>
      <c r="H4081" s="2" t="s">
        <v>375</v>
      </c>
      <c r="I4081" s="2">
        <v>1130</v>
      </c>
      <c r="J4081" s="2">
        <v>0</v>
      </c>
      <c r="K4081" s="2" t="s">
        <v>3966</v>
      </c>
      <c r="L4081" s="3">
        <v>46171</v>
      </c>
      <c r="M4081" s="3">
        <v>46813</v>
      </c>
      <c r="N4081" s="2" t="s">
        <v>376</v>
      </c>
    </row>
    <row r="4082" spans="2:14" x14ac:dyDescent="0.25">
      <c r="B4082" s="2" t="s">
        <v>3961</v>
      </c>
      <c r="C4082" s="2" t="s">
        <v>374</v>
      </c>
      <c r="D4082" s="2" t="s">
        <v>16</v>
      </c>
      <c r="E4082" s="2" t="s">
        <v>17</v>
      </c>
      <c r="F4082" s="2" t="s">
        <v>138</v>
      </c>
      <c r="G4082" s="2" t="s">
        <v>138</v>
      </c>
      <c r="H4082" s="2" t="s">
        <v>375</v>
      </c>
      <c r="I4082" s="2">
        <v>1130</v>
      </c>
      <c r="J4082" s="2">
        <v>1125</v>
      </c>
      <c r="K4082" s="2" t="s">
        <v>3967</v>
      </c>
      <c r="L4082" s="3">
        <v>46177</v>
      </c>
      <c r="M4082" s="3">
        <v>46813</v>
      </c>
      <c r="N4082" s="2" t="s">
        <v>376</v>
      </c>
    </row>
    <row r="4083" spans="2:14" x14ac:dyDescent="0.25">
      <c r="B4083" s="2" t="s">
        <v>3961</v>
      </c>
      <c r="C4083" s="2" t="s">
        <v>374</v>
      </c>
      <c r="D4083" s="2" t="s">
        <v>16</v>
      </c>
      <c r="E4083" s="2" t="s">
        <v>17</v>
      </c>
      <c r="F4083" s="2" t="s">
        <v>138</v>
      </c>
      <c r="G4083" s="2" t="s">
        <v>138</v>
      </c>
      <c r="H4083" s="2" t="s">
        <v>375</v>
      </c>
      <c r="I4083" s="2">
        <v>1130</v>
      </c>
      <c r="J4083" s="2">
        <v>0</v>
      </c>
      <c r="K4083" s="2" t="s">
        <v>3968</v>
      </c>
      <c r="L4083" s="3">
        <v>45696</v>
      </c>
      <c r="M4083" s="3">
        <v>46357</v>
      </c>
      <c r="N4083" s="2" t="s">
        <v>376</v>
      </c>
    </row>
    <row r="4084" spans="2:14" x14ac:dyDescent="0.25">
      <c r="B4084" s="2" t="s">
        <v>3961</v>
      </c>
      <c r="C4084" s="2" t="s">
        <v>374</v>
      </c>
      <c r="D4084" s="2" t="s">
        <v>16</v>
      </c>
      <c r="E4084" s="2" t="s">
        <v>181</v>
      </c>
      <c r="F4084" s="2" t="s">
        <v>138</v>
      </c>
      <c r="G4084" s="2" t="s">
        <v>138</v>
      </c>
      <c r="H4084" s="2" t="s">
        <v>375</v>
      </c>
      <c r="I4084" s="2">
        <v>1130</v>
      </c>
      <c r="J4084" s="2">
        <v>0</v>
      </c>
      <c r="K4084" s="2">
        <v>51225</v>
      </c>
      <c r="L4084" s="3">
        <v>46006</v>
      </c>
      <c r="M4084" s="3">
        <v>46722</v>
      </c>
      <c r="N4084" s="2" t="s">
        <v>376</v>
      </c>
    </row>
    <row r="4085" spans="2:14" x14ac:dyDescent="0.25">
      <c r="B4085" s="2" t="s">
        <v>3961</v>
      </c>
      <c r="C4085" s="2" t="s">
        <v>374</v>
      </c>
      <c r="D4085" s="2" t="s">
        <v>16</v>
      </c>
      <c r="E4085" s="2" t="s">
        <v>181</v>
      </c>
      <c r="F4085" s="2" t="s">
        <v>138</v>
      </c>
      <c r="G4085" s="2" t="s">
        <v>138</v>
      </c>
      <c r="H4085" s="2" t="s">
        <v>375</v>
      </c>
      <c r="I4085" s="2">
        <v>1130</v>
      </c>
      <c r="J4085" s="2">
        <v>0</v>
      </c>
      <c r="K4085" s="2">
        <v>311125</v>
      </c>
      <c r="L4085" s="3">
        <v>46000</v>
      </c>
      <c r="M4085" s="3">
        <v>46692</v>
      </c>
      <c r="N4085" s="2" t="s">
        <v>376</v>
      </c>
    </row>
    <row r="4086" spans="2:14" x14ac:dyDescent="0.25">
      <c r="B4086" s="2" t="s">
        <v>3961</v>
      </c>
      <c r="C4086" s="2" t="s">
        <v>374</v>
      </c>
      <c r="D4086" s="2" t="s">
        <v>16</v>
      </c>
      <c r="E4086" s="2" t="s">
        <v>142</v>
      </c>
      <c r="F4086" s="2" t="s">
        <v>138</v>
      </c>
      <c r="G4086" s="2" t="s">
        <v>138</v>
      </c>
      <c r="H4086" s="2" t="s">
        <v>375</v>
      </c>
      <c r="I4086" s="2">
        <v>1130</v>
      </c>
      <c r="J4086" s="2">
        <v>0</v>
      </c>
      <c r="K4086" s="2">
        <v>21125</v>
      </c>
      <c r="L4086" s="3">
        <v>45967</v>
      </c>
      <c r="M4086" s="3">
        <v>46692</v>
      </c>
      <c r="N4086" s="2" t="s">
        <v>376</v>
      </c>
    </row>
    <row r="4087" spans="2:14" x14ac:dyDescent="0.25">
      <c r="B4087" s="2" t="s">
        <v>3961</v>
      </c>
      <c r="C4087" s="2" t="s">
        <v>374</v>
      </c>
      <c r="D4087" s="2" t="s">
        <v>16</v>
      </c>
      <c r="E4087" s="2" t="s">
        <v>142</v>
      </c>
      <c r="F4087" s="2" t="s">
        <v>138</v>
      </c>
      <c r="G4087" s="2" t="s">
        <v>138</v>
      </c>
      <c r="H4087" s="2" t="s">
        <v>375</v>
      </c>
      <c r="I4087" s="2">
        <v>1130</v>
      </c>
      <c r="J4087" s="2">
        <v>0</v>
      </c>
      <c r="K4087" s="2">
        <v>30525</v>
      </c>
      <c r="L4087" s="3">
        <v>45821</v>
      </c>
      <c r="M4087" s="3">
        <v>46508</v>
      </c>
      <c r="N4087" s="2" t="s">
        <v>376</v>
      </c>
    </row>
    <row r="4088" spans="2:14" x14ac:dyDescent="0.25">
      <c r="B4088" s="2" t="s">
        <v>3961</v>
      </c>
      <c r="C4088" s="2" t="s">
        <v>374</v>
      </c>
      <c r="D4088" s="2" t="s">
        <v>16</v>
      </c>
      <c r="E4088" s="2" t="s">
        <v>142</v>
      </c>
      <c r="F4088" s="2" t="s">
        <v>138</v>
      </c>
      <c r="G4088" s="2" t="s">
        <v>138</v>
      </c>
      <c r="H4088" s="2" t="s">
        <v>375</v>
      </c>
      <c r="I4088" s="2">
        <v>1130</v>
      </c>
      <c r="J4088" s="2">
        <v>0</v>
      </c>
      <c r="K4088" s="2">
        <v>30825</v>
      </c>
      <c r="L4088" s="3">
        <v>45897</v>
      </c>
      <c r="M4088" s="3">
        <v>46600</v>
      </c>
      <c r="N4088" s="2" t="s">
        <v>376</v>
      </c>
    </row>
    <row r="4089" spans="2:14" x14ac:dyDescent="0.25">
      <c r="B4089" s="2" t="s">
        <v>3961</v>
      </c>
      <c r="C4089" s="2" t="s">
        <v>374</v>
      </c>
      <c r="D4089" s="2" t="s">
        <v>16</v>
      </c>
      <c r="E4089" s="2" t="s">
        <v>142</v>
      </c>
      <c r="F4089" s="2" t="s">
        <v>138</v>
      </c>
      <c r="G4089" s="2" t="s">
        <v>138</v>
      </c>
      <c r="H4089" s="2" t="s">
        <v>375</v>
      </c>
      <c r="I4089" s="2">
        <v>1130</v>
      </c>
      <c r="J4089" s="2">
        <v>0</v>
      </c>
      <c r="K4089" s="2">
        <v>50925</v>
      </c>
      <c r="L4089" s="3">
        <v>45913</v>
      </c>
      <c r="M4089" s="3">
        <v>46631</v>
      </c>
      <c r="N4089" s="2" t="s">
        <v>376</v>
      </c>
    </row>
    <row r="4090" spans="2:14" x14ac:dyDescent="0.25">
      <c r="B4090" s="2" t="s">
        <v>3961</v>
      </c>
      <c r="C4090" s="2" t="s">
        <v>374</v>
      </c>
      <c r="D4090" s="2" t="s">
        <v>16</v>
      </c>
      <c r="E4090" s="2" t="s">
        <v>142</v>
      </c>
      <c r="F4090" s="2" t="s">
        <v>138</v>
      </c>
      <c r="G4090" s="2" t="s">
        <v>138</v>
      </c>
      <c r="H4090" s="2" t="s">
        <v>375</v>
      </c>
      <c r="I4090" s="2">
        <v>1130</v>
      </c>
      <c r="J4090" s="2">
        <v>0</v>
      </c>
      <c r="K4090" s="2">
        <v>61025</v>
      </c>
      <c r="L4090" s="3">
        <v>45936</v>
      </c>
      <c r="M4090" s="3">
        <v>46661</v>
      </c>
      <c r="N4090" s="2" t="s">
        <v>376</v>
      </c>
    </row>
    <row r="4091" spans="2:14" x14ac:dyDescent="0.25">
      <c r="B4091" s="2" t="s">
        <v>3961</v>
      </c>
      <c r="C4091" s="2" t="s">
        <v>374</v>
      </c>
      <c r="D4091" s="2" t="s">
        <v>16</v>
      </c>
      <c r="E4091" s="2" t="s">
        <v>142</v>
      </c>
      <c r="F4091" s="2" t="s">
        <v>138</v>
      </c>
      <c r="G4091" s="2" t="s">
        <v>138</v>
      </c>
      <c r="H4091" s="2" t="s">
        <v>375</v>
      </c>
      <c r="I4091" s="2">
        <v>1130</v>
      </c>
      <c r="J4091" s="2">
        <v>0</v>
      </c>
      <c r="K4091" s="2">
        <v>70925</v>
      </c>
      <c r="L4091" s="3">
        <v>45915</v>
      </c>
      <c r="M4091" s="3">
        <v>46631</v>
      </c>
      <c r="N4091" s="2" t="s">
        <v>376</v>
      </c>
    </row>
    <row r="4092" spans="2:14" x14ac:dyDescent="0.25">
      <c r="B4092" s="2" t="s">
        <v>3961</v>
      </c>
      <c r="C4092" s="2" t="s">
        <v>374</v>
      </c>
      <c r="D4092" s="2" t="s">
        <v>16</v>
      </c>
      <c r="E4092" s="2" t="s">
        <v>142</v>
      </c>
      <c r="F4092" s="2" t="s">
        <v>138</v>
      </c>
      <c r="G4092" s="2" t="s">
        <v>138</v>
      </c>
      <c r="H4092" s="2" t="s">
        <v>375</v>
      </c>
      <c r="I4092" s="2">
        <v>1130</v>
      </c>
      <c r="J4092" s="2">
        <v>0</v>
      </c>
      <c r="K4092" s="2">
        <v>90125</v>
      </c>
      <c r="L4092" s="3">
        <v>45721</v>
      </c>
      <c r="M4092" s="3">
        <v>46388</v>
      </c>
      <c r="N4092" s="2" t="s">
        <v>376</v>
      </c>
    </row>
    <row r="4093" spans="2:14" x14ac:dyDescent="0.25">
      <c r="B4093" s="2" t="s">
        <v>3961</v>
      </c>
      <c r="C4093" s="2" t="s">
        <v>374</v>
      </c>
      <c r="D4093" s="2" t="s">
        <v>16</v>
      </c>
      <c r="E4093" s="2" t="s">
        <v>142</v>
      </c>
      <c r="F4093" s="2" t="s">
        <v>138</v>
      </c>
      <c r="G4093" s="2" t="s">
        <v>138</v>
      </c>
      <c r="H4093" s="2" t="s">
        <v>375</v>
      </c>
      <c r="I4093" s="2">
        <v>1130</v>
      </c>
      <c r="J4093" s="2">
        <v>0</v>
      </c>
      <c r="K4093" s="2">
        <v>131025</v>
      </c>
      <c r="L4093" s="3">
        <v>45946</v>
      </c>
      <c r="M4093" s="3">
        <v>46661</v>
      </c>
      <c r="N4093" s="2" t="s">
        <v>376</v>
      </c>
    </row>
    <row r="4094" spans="2:14" x14ac:dyDescent="0.25">
      <c r="B4094" s="2" t="s">
        <v>3961</v>
      </c>
      <c r="C4094" s="2" t="s">
        <v>374</v>
      </c>
      <c r="D4094" s="2" t="s">
        <v>16</v>
      </c>
      <c r="E4094" s="2" t="s">
        <v>142</v>
      </c>
      <c r="F4094" s="2" t="s">
        <v>138</v>
      </c>
      <c r="G4094" s="2" t="s">
        <v>138</v>
      </c>
      <c r="H4094" s="2" t="s">
        <v>375</v>
      </c>
      <c r="I4094" s="2">
        <v>1130</v>
      </c>
      <c r="J4094" s="2">
        <v>0</v>
      </c>
      <c r="K4094" s="2">
        <v>141225</v>
      </c>
      <c r="L4094" s="3">
        <v>46008</v>
      </c>
      <c r="M4094" s="3">
        <v>46722</v>
      </c>
      <c r="N4094" s="2" t="s">
        <v>376</v>
      </c>
    </row>
    <row r="4095" spans="2:14" x14ac:dyDescent="0.25">
      <c r="B4095" s="2" t="s">
        <v>3961</v>
      </c>
      <c r="C4095" s="2" t="s">
        <v>374</v>
      </c>
      <c r="D4095" s="2" t="s">
        <v>16</v>
      </c>
      <c r="E4095" s="2" t="s">
        <v>142</v>
      </c>
      <c r="F4095" s="2" t="s">
        <v>138</v>
      </c>
      <c r="G4095" s="2" t="s">
        <v>138</v>
      </c>
      <c r="H4095" s="2" t="s">
        <v>375</v>
      </c>
      <c r="I4095" s="2">
        <v>1130</v>
      </c>
      <c r="J4095" s="2">
        <v>0</v>
      </c>
      <c r="K4095" s="2">
        <v>160625</v>
      </c>
      <c r="L4095" s="3">
        <v>45852</v>
      </c>
      <c r="M4095" s="3">
        <v>46539</v>
      </c>
      <c r="N4095" s="2" t="s">
        <v>376</v>
      </c>
    </row>
    <row r="4096" spans="2:14" x14ac:dyDescent="0.25">
      <c r="B4096" s="2" t="s">
        <v>3961</v>
      </c>
      <c r="C4096" s="2" t="s">
        <v>374</v>
      </c>
      <c r="D4096" s="2" t="s">
        <v>16</v>
      </c>
      <c r="E4096" s="2" t="s">
        <v>142</v>
      </c>
      <c r="F4096" s="2" t="s">
        <v>138</v>
      </c>
      <c r="G4096" s="2" t="s">
        <v>138</v>
      </c>
      <c r="H4096" s="2" t="s">
        <v>375</v>
      </c>
      <c r="I4096" s="2">
        <v>1130</v>
      </c>
      <c r="J4096" s="2">
        <v>0</v>
      </c>
      <c r="K4096" s="2">
        <v>171025</v>
      </c>
      <c r="L4096" s="3">
        <v>45946</v>
      </c>
      <c r="M4096" s="3">
        <v>46661</v>
      </c>
      <c r="N4096" s="2" t="s">
        <v>376</v>
      </c>
    </row>
    <row r="4097" spans="2:14" x14ac:dyDescent="0.25">
      <c r="B4097" s="2" t="s">
        <v>3961</v>
      </c>
      <c r="C4097" s="2" t="s">
        <v>374</v>
      </c>
      <c r="D4097" s="2" t="s">
        <v>16</v>
      </c>
      <c r="E4097" s="2" t="s">
        <v>142</v>
      </c>
      <c r="F4097" s="2" t="s">
        <v>138</v>
      </c>
      <c r="G4097" s="2" t="s">
        <v>138</v>
      </c>
      <c r="H4097" s="2" t="s">
        <v>375</v>
      </c>
      <c r="I4097" s="2">
        <v>1130</v>
      </c>
      <c r="J4097" s="2">
        <v>0</v>
      </c>
      <c r="K4097" s="2">
        <v>190925</v>
      </c>
      <c r="L4097" s="3">
        <v>45915</v>
      </c>
      <c r="M4097" s="3">
        <v>46631</v>
      </c>
      <c r="N4097" s="2" t="s">
        <v>376</v>
      </c>
    </row>
    <row r="4098" spans="2:14" x14ac:dyDescent="0.25">
      <c r="B4098" s="2" t="s">
        <v>3961</v>
      </c>
      <c r="C4098" s="2" t="s">
        <v>374</v>
      </c>
      <c r="D4098" s="2" t="s">
        <v>16</v>
      </c>
      <c r="E4098" s="2" t="s">
        <v>142</v>
      </c>
      <c r="F4098" s="2" t="s">
        <v>138</v>
      </c>
      <c r="G4098" s="2" t="s">
        <v>138</v>
      </c>
      <c r="H4098" s="2" t="s">
        <v>375</v>
      </c>
      <c r="I4098" s="2">
        <v>1130</v>
      </c>
      <c r="J4098" s="2">
        <v>0</v>
      </c>
      <c r="K4098" s="2">
        <v>210925</v>
      </c>
      <c r="L4098" s="3">
        <v>45922</v>
      </c>
      <c r="M4098" s="3">
        <v>46631</v>
      </c>
      <c r="N4098" s="2" t="s">
        <v>376</v>
      </c>
    </row>
    <row r="4099" spans="2:14" x14ac:dyDescent="0.25">
      <c r="B4099" s="2" t="s">
        <v>3961</v>
      </c>
      <c r="C4099" s="2" t="s">
        <v>374</v>
      </c>
      <c r="D4099" s="2" t="s">
        <v>16</v>
      </c>
      <c r="E4099" s="2" t="s">
        <v>142</v>
      </c>
      <c r="F4099" s="2" t="s">
        <v>138</v>
      </c>
      <c r="G4099" s="2" t="s">
        <v>138</v>
      </c>
      <c r="H4099" s="2" t="s">
        <v>375</v>
      </c>
      <c r="I4099" s="2">
        <v>1130</v>
      </c>
      <c r="J4099" s="2">
        <v>0</v>
      </c>
      <c r="K4099" s="2">
        <v>230125</v>
      </c>
      <c r="L4099" s="3">
        <v>45742</v>
      </c>
      <c r="M4099" s="3">
        <v>46388</v>
      </c>
      <c r="N4099" s="2" t="s">
        <v>376</v>
      </c>
    </row>
    <row r="4100" spans="2:14" x14ac:dyDescent="0.25">
      <c r="B4100" s="2" t="s">
        <v>3961</v>
      </c>
      <c r="C4100" s="2" t="s">
        <v>374</v>
      </c>
      <c r="D4100" s="2" t="s">
        <v>16</v>
      </c>
      <c r="E4100" s="2" t="s">
        <v>142</v>
      </c>
      <c r="F4100" s="2" t="s">
        <v>138</v>
      </c>
      <c r="G4100" s="2" t="s">
        <v>138</v>
      </c>
      <c r="H4100" s="2" t="s">
        <v>375</v>
      </c>
      <c r="I4100" s="2">
        <v>1130</v>
      </c>
      <c r="J4100" s="2">
        <v>0</v>
      </c>
      <c r="K4100" s="2">
        <v>231124</v>
      </c>
      <c r="L4100" s="3">
        <v>45672</v>
      </c>
      <c r="M4100" s="3">
        <v>46327</v>
      </c>
      <c r="N4100" s="2" t="s">
        <v>376</v>
      </c>
    </row>
    <row r="4101" spans="2:14" x14ac:dyDescent="0.25">
      <c r="B4101" s="2" t="s">
        <v>3961</v>
      </c>
      <c r="C4101" s="2" t="s">
        <v>374</v>
      </c>
      <c r="D4101" s="2" t="s">
        <v>16</v>
      </c>
      <c r="E4101" s="2" t="s">
        <v>142</v>
      </c>
      <c r="F4101" s="2" t="s">
        <v>138</v>
      </c>
      <c r="G4101" s="2" t="s">
        <v>138</v>
      </c>
      <c r="H4101" s="2" t="s">
        <v>375</v>
      </c>
      <c r="I4101" s="2">
        <v>1130</v>
      </c>
      <c r="J4101" s="2">
        <v>0</v>
      </c>
      <c r="K4101" s="2">
        <v>241025</v>
      </c>
      <c r="L4101" s="3">
        <v>45959</v>
      </c>
      <c r="M4101" s="3">
        <v>46661</v>
      </c>
      <c r="N4101" s="2" t="s">
        <v>376</v>
      </c>
    </row>
    <row r="4102" spans="2:14" x14ac:dyDescent="0.25">
      <c r="B4102" s="2" t="s">
        <v>3961</v>
      </c>
      <c r="C4102" s="2" t="s">
        <v>374</v>
      </c>
      <c r="D4102" s="2" t="s">
        <v>16</v>
      </c>
      <c r="E4102" s="2" t="s">
        <v>142</v>
      </c>
      <c r="F4102" s="2" t="s">
        <v>138</v>
      </c>
      <c r="G4102" s="2" t="s">
        <v>138</v>
      </c>
      <c r="H4102" s="2" t="s">
        <v>375</v>
      </c>
      <c r="I4102" s="2">
        <v>1130</v>
      </c>
      <c r="J4102" s="2">
        <v>0</v>
      </c>
      <c r="K4102" s="2">
        <v>261224</v>
      </c>
      <c r="L4102" s="3">
        <v>45716</v>
      </c>
      <c r="M4102" s="3">
        <v>46357</v>
      </c>
      <c r="N4102" s="2" t="s">
        <v>376</v>
      </c>
    </row>
    <row r="4103" spans="2:14" x14ac:dyDescent="0.25">
      <c r="B4103" s="2" t="s">
        <v>3961</v>
      </c>
      <c r="C4103" s="2" t="s">
        <v>374</v>
      </c>
      <c r="D4103" s="2" t="s">
        <v>16</v>
      </c>
      <c r="E4103" s="2" t="s">
        <v>142</v>
      </c>
      <c r="F4103" s="2" t="s">
        <v>138</v>
      </c>
      <c r="G4103" s="2" t="s">
        <v>138</v>
      </c>
      <c r="H4103" s="2" t="s">
        <v>375</v>
      </c>
      <c r="I4103" s="2">
        <v>1130</v>
      </c>
      <c r="J4103" s="2">
        <v>0</v>
      </c>
      <c r="K4103" s="2">
        <v>270225</v>
      </c>
      <c r="L4103" s="3">
        <v>45775</v>
      </c>
      <c r="M4103" s="3">
        <v>46419</v>
      </c>
      <c r="N4103" s="2" t="s">
        <v>376</v>
      </c>
    </row>
    <row r="4104" spans="2:14" x14ac:dyDescent="0.25">
      <c r="B4104" s="2" t="s">
        <v>3961</v>
      </c>
      <c r="C4104" s="2" t="s">
        <v>374</v>
      </c>
      <c r="D4104" s="2" t="s">
        <v>16</v>
      </c>
      <c r="E4104" s="2" t="s">
        <v>142</v>
      </c>
      <c r="F4104" s="2" t="s">
        <v>138</v>
      </c>
      <c r="G4104" s="2" t="s">
        <v>138</v>
      </c>
      <c r="H4104" s="2" t="s">
        <v>375</v>
      </c>
      <c r="I4104" s="2">
        <v>1130</v>
      </c>
      <c r="J4104" s="2">
        <v>0</v>
      </c>
      <c r="K4104" s="2">
        <v>270925</v>
      </c>
      <c r="L4104" s="3">
        <v>45924</v>
      </c>
      <c r="M4104" s="3">
        <v>46631</v>
      </c>
      <c r="N4104" s="2" t="s">
        <v>376</v>
      </c>
    </row>
    <row r="4105" spans="2:14" x14ac:dyDescent="0.25">
      <c r="B4105" s="2" t="s">
        <v>3961</v>
      </c>
      <c r="C4105" s="2" t="s">
        <v>374</v>
      </c>
      <c r="D4105" s="2" t="s">
        <v>16</v>
      </c>
      <c r="E4105" s="2" t="s">
        <v>142</v>
      </c>
      <c r="F4105" s="2" t="s">
        <v>138</v>
      </c>
      <c r="G4105" s="2" t="s">
        <v>138</v>
      </c>
      <c r="H4105" s="2" t="s">
        <v>375</v>
      </c>
      <c r="I4105" s="2">
        <v>1130</v>
      </c>
      <c r="J4105" s="2">
        <v>0</v>
      </c>
      <c r="K4105" s="2">
        <v>271125</v>
      </c>
      <c r="L4105" s="3">
        <v>45996</v>
      </c>
      <c r="M4105" s="3">
        <v>46692</v>
      </c>
      <c r="N4105" s="2" t="s">
        <v>376</v>
      </c>
    </row>
    <row r="4106" spans="2:14" x14ac:dyDescent="0.25">
      <c r="B4106" s="2" t="s">
        <v>3961</v>
      </c>
      <c r="C4106" s="2" t="s">
        <v>374</v>
      </c>
      <c r="D4106" s="2" t="s">
        <v>16</v>
      </c>
      <c r="E4106" s="2" t="s">
        <v>142</v>
      </c>
      <c r="F4106" s="2" t="s">
        <v>138</v>
      </c>
      <c r="G4106" s="2" t="s">
        <v>138</v>
      </c>
      <c r="H4106" s="2" t="s">
        <v>375</v>
      </c>
      <c r="I4106" s="2">
        <v>1130</v>
      </c>
      <c r="J4106" s="2">
        <v>0</v>
      </c>
      <c r="K4106" s="2">
        <v>290525</v>
      </c>
      <c r="L4106" s="3">
        <v>45841</v>
      </c>
      <c r="M4106" s="3">
        <v>46508</v>
      </c>
      <c r="N4106" s="2" t="s">
        <v>376</v>
      </c>
    </row>
    <row r="4107" spans="2:14" x14ac:dyDescent="0.25">
      <c r="B4107" s="2" t="s">
        <v>3961</v>
      </c>
      <c r="C4107" s="2" t="s">
        <v>374</v>
      </c>
      <c r="D4107" s="2" t="s">
        <v>16</v>
      </c>
      <c r="E4107" s="2" t="s">
        <v>142</v>
      </c>
      <c r="F4107" s="2" t="s">
        <v>138</v>
      </c>
      <c r="G4107" s="2" t="s">
        <v>138</v>
      </c>
      <c r="H4107" s="2" t="s">
        <v>375</v>
      </c>
      <c r="I4107" s="2">
        <v>1130</v>
      </c>
      <c r="J4107" s="2">
        <v>0</v>
      </c>
      <c r="K4107" s="2">
        <v>311125</v>
      </c>
      <c r="L4107" s="3">
        <v>46000</v>
      </c>
      <c r="M4107" s="3">
        <v>46692</v>
      </c>
      <c r="N4107" s="2" t="s">
        <v>376</v>
      </c>
    </row>
    <row r="4108" spans="2:14" x14ac:dyDescent="0.25">
      <c r="B4108" s="2" t="s">
        <v>3961</v>
      </c>
      <c r="C4108" s="2" t="s">
        <v>374</v>
      </c>
      <c r="D4108" s="2" t="s">
        <v>16</v>
      </c>
      <c r="E4108" s="2" t="s">
        <v>142</v>
      </c>
      <c r="F4108" s="2" t="s">
        <v>138</v>
      </c>
      <c r="G4108" s="2" t="s">
        <v>138</v>
      </c>
      <c r="H4108" s="2" t="s">
        <v>375</v>
      </c>
      <c r="I4108" s="2">
        <v>1130</v>
      </c>
      <c r="J4108" s="2">
        <v>0</v>
      </c>
      <c r="K4108" s="2" t="s">
        <v>3962</v>
      </c>
      <c r="L4108" s="3">
        <v>45876</v>
      </c>
      <c r="M4108" s="3">
        <v>46569</v>
      </c>
      <c r="N4108" s="2" t="s">
        <v>376</v>
      </c>
    </row>
    <row r="4109" spans="2:14" x14ac:dyDescent="0.25">
      <c r="B4109" s="2" t="s">
        <v>3961</v>
      </c>
      <c r="C4109" s="2" t="s">
        <v>374</v>
      </c>
      <c r="D4109" s="2" t="s">
        <v>16</v>
      </c>
      <c r="E4109" s="2" t="s">
        <v>142</v>
      </c>
      <c r="F4109" s="2" t="s">
        <v>138</v>
      </c>
      <c r="G4109" s="2" t="s">
        <v>138</v>
      </c>
      <c r="H4109" s="2" t="s">
        <v>375</v>
      </c>
      <c r="I4109" s="2">
        <v>1130</v>
      </c>
      <c r="J4109" s="2">
        <v>0</v>
      </c>
      <c r="K4109" s="2" t="s">
        <v>3964</v>
      </c>
      <c r="L4109" s="3">
        <v>45975</v>
      </c>
      <c r="M4109" s="3">
        <v>46692</v>
      </c>
      <c r="N4109" s="2" t="s">
        <v>376</v>
      </c>
    </row>
    <row r="4110" spans="2:14" x14ac:dyDescent="0.25">
      <c r="B4110" s="2" t="s">
        <v>3961</v>
      </c>
      <c r="C4110" s="2" t="s">
        <v>374</v>
      </c>
      <c r="D4110" s="2" t="s">
        <v>16</v>
      </c>
      <c r="E4110" s="2" t="s">
        <v>142</v>
      </c>
      <c r="F4110" s="2" t="s">
        <v>138</v>
      </c>
      <c r="G4110" s="2" t="s">
        <v>138</v>
      </c>
      <c r="H4110" s="2" t="s">
        <v>375</v>
      </c>
      <c r="I4110" s="2">
        <v>1130</v>
      </c>
      <c r="J4110" s="2">
        <v>0</v>
      </c>
      <c r="K4110" s="2" t="s">
        <v>3965</v>
      </c>
      <c r="L4110" s="3">
        <v>45941</v>
      </c>
      <c r="M4110" s="3">
        <v>46661</v>
      </c>
      <c r="N4110" s="2" t="s">
        <v>376</v>
      </c>
    </row>
    <row r="4111" spans="2:14" x14ac:dyDescent="0.25">
      <c r="B4111" s="2" t="s">
        <v>3961</v>
      </c>
      <c r="C4111" s="2" t="s">
        <v>374</v>
      </c>
      <c r="D4111" s="2" t="s">
        <v>16</v>
      </c>
      <c r="E4111" s="2" t="s">
        <v>142</v>
      </c>
      <c r="F4111" s="2" t="s">
        <v>138</v>
      </c>
      <c r="G4111" s="2" t="s">
        <v>138</v>
      </c>
      <c r="H4111" s="2" t="s">
        <v>375</v>
      </c>
      <c r="I4111" s="2">
        <v>1130</v>
      </c>
      <c r="J4111" s="2">
        <v>0</v>
      </c>
      <c r="K4111" s="2" t="s">
        <v>3966</v>
      </c>
      <c r="L4111" s="3">
        <v>46171</v>
      </c>
      <c r="M4111" s="3">
        <v>46813</v>
      </c>
      <c r="N4111" s="2" t="s">
        <v>376</v>
      </c>
    </row>
    <row r="4112" spans="2:14" x14ac:dyDescent="0.25">
      <c r="B4112" s="2" t="s">
        <v>3969</v>
      </c>
      <c r="C4112" s="2" t="s">
        <v>3970</v>
      </c>
      <c r="D4112" s="2" t="s">
        <v>16</v>
      </c>
      <c r="E4112" s="2" t="s">
        <v>17</v>
      </c>
      <c r="F4112" s="2" t="s">
        <v>138</v>
      </c>
      <c r="G4112" s="2" t="s">
        <v>138</v>
      </c>
      <c r="H4112" s="2" t="s">
        <v>3971</v>
      </c>
      <c r="I4112" s="2">
        <v>0</v>
      </c>
      <c r="J4112" s="2">
        <v>0</v>
      </c>
      <c r="K4112" s="2">
        <v>0</v>
      </c>
      <c r="L4112" s="3">
        <v>45712</v>
      </c>
      <c r="M4112" s="2" t="s">
        <v>30</v>
      </c>
      <c r="N4112" s="2" t="s">
        <v>376</v>
      </c>
    </row>
    <row r="4113" spans="2:14" x14ac:dyDescent="0.25">
      <c r="B4113" s="2" t="s">
        <v>3969</v>
      </c>
      <c r="C4113" s="2" t="s">
        <v>3970</v>
      </c>
      <c r="D4113" s="2" t="s">
        <v>16</v>
      </c>
      <c r="E4113" s="2" t="s">
        <v>17</v>
      </c>
      <c r="F4113" s="2" t="s">
        <v>138</v>
      </c>
      <c r="G4113" s="2" t="s">
        <v>138</v>
      </c>
      <c r="H4113" s="2" t="s">
        <v>3971</v>
      </c>
      <c r="I4113" s="2">
        <v>0</v>
      </c>
      <c r="J4113" s="2">
        <v>0</v>
      </c>
      <c r="K4113" s="2">
        <v>21125</v>
      </c>
      <c r="L4113" s="3">
        <v>45966</v>
      </c>
      <c r="M4113" s="3">
        <v>46692</v>
      </c>
      <c r="N4113" s="2" t="s">
        <v>376</v>
      </c>
    </row>
    <row r="4114" spans="2:14" x14ac:dyDescent="0.25">
      <c r="B4114" s="2" t="s">
        <v>3969</v>
      </c>
      <c r="C4114" s="2" t="s">
        <v>3970</v>
      </c>
      <c r="D4114" s="2" t="s">
        <v>16</v>
      </c>
      <c r="E4114" s="2" t="s">
        <v>17</v>
      </c>
      <c r="F4114" s="2" t="s">
        <v>138</v>
      </c>
      <c r="G4114" s="2" t="s">
        <v>138</v>
      </c>
      <c r="H4114" s="2" t="s">
        <v>3971</v>
      </c>
      <c r="I4114" s="2">
        <v>0</v>
      </c>
      <c r="J4114" s="2">
        <v>0</v>
      </c>
      <c r="K4114" s="2">
        <v>40825</v>
      </c>
      <c r="L4114" s="3">
        <v>45897</v>
      </c>
      <c r="M4114" s="3">
        <v>46600</v>
      </c>
      <c r="N4114" s="2" t="s">
        <v>376</v>
      </c>
    </row>
    <row r="4115" spans="2:14" x14ac:dyDescent="0.25">
      <c r="B4115" s="2" t="s">
        <v>3969</v>
      </c>
      <c r="C4115" s="2" t="s">
        <v>3970</v>
      </c>
      <c r="D4115" s="2" t="s">
        <v>16</v>
      </c>
      <c r="E4115" s="2" t="s">
        <v>17</v>
      </c>
      <c r="F4115" s="2" t="s">
        <v>138</v>
      </c>
      <c r="G4115" s="2" t="s">
        <v>138</v>
      </c>
      <c r="H4115" s="2" t="s">
        <v>3971</v>
      </c>
      <c r="I4115" s="2">
        <v>0</v>
      </c>
      <c r="J4115" s="2">
        <v>0</v>
      </c>
      <c r="K4115" s="2">
        <v>709250052</v>
      </c>
      <c r="L4115" s="3">
        <v>45973</v>
      </c>
      <c r="M4115" s="3">
        <v>46631</v>
      </c>
      <c r="N4115" s="2" t="s">
        <v>376</v>
      </c>
    </row>
    <row r="4116" spans="2:14" x14ac:dyDescent="0.25">
      <c r="B4116" s="2" t="s">
        <v>3969</v>
      </c>
      <c r="C4116" s="2" t="s">
        <v>3970</v>
      </c>
      <c r="D4116" s="2" t="s">
        <v>16</v>
      </c>
      <c r="E4116" s="2" t="s">
        <v>17</v>
      </c>
      <c r="F4116" s="2" t="s">
        <v>138</v>
      </c>
      <c r="G4116" s="2" t="s">
        <v>138</v>
      </c>
      <c r="H4116" s="2" t="s">
        <v>3971</v>
      </c>
      <c r="I4116" s="2">
        <v>0</v>
      </c>
      <c r="J4116" s="2">
        <v>0</v>
      </c>
      <c r="K4116" s="2">
        <v>90125</v>
      </c>
      <c r="L4116" s="3">
        <v>45672</v>
      </c>
      <c r="M4116" s="3">
        <v>46388</v>
      </c>
      <c r="N4116" s="2" t="s">
        <v>376</v>
      </c>
    </row>
    <row r="4117" spans="2:14" x14ac:dyDescent="0.25">
      <c r="B4117" s="2" t="s">
        <v>3969</v>
      </c>
      <c r="C4117" s="2" t="s">
        <v>3970</v>
      </c>
      <c r="D4117" s="2" t="s">
        <v>16</v>
      </c>
      <c r="E4117" s="2" t="s">
        <v>17</v>
      </c>
      <c r="F4117" s="2" t="s">
        <v>138</v>
      </c>
      <c r="G4117" s="2" t="s">
        <v>138</v>
      </c>
      <c r="H4117" s="2" t="s">
        <v>3971</v>
      </c>
      <c r="I4117" s="2">
        <v>0</v>
      </c>
      <c r="J4117" s="2">
        <v>0</v>
      </c>
      <c r="K4117" s="2">
        <v>90225</v>
      </c>
      <c r="L4117" s="3">
        <v>45721</v>
      </c>
      <c r="M4117" s="3">
        <v>46419</v>
      </c>
      <c r="N4117" s="2" t="s">
        <v>376</v>
      </c>
    </row>
    <row r="4118" spans="2:14" x14ac:dyDescent="0.25">
      <c r="B4118" s="2" t="s">
        <v>3969</v>
      </c>
      <c r="C4118" s="2" t="s">
        <v>3970</v>
      </c>
      <c r="D4118" s="2" t="s">
        <v>16</v>
      </c>
      <c r="E4118" s="2" t="s">
        <v>17</v>
      </c>
      <c r="F4118" s="2" t="s">
        <v>138</v>
      </c>
      <c r="G4118" s="2" t="s">
        <v>138</v>
      </c>
      <c r="H4118" s="2" t="s">
        <v>3971</v>
      </c>
      <c r="I4118" s="2">
        <v>0</v>
      </c>
      <c r="J4118" s="2">
        <v>0</v>
      </c>
      <c r="K4118" s="2">
        <v>110624</v>
      </c>
      <c r="L4118" s="3">
        <v>44958</v>
      </c>
      <c r="M4118" s="3">
        <v>46174</v>
      </c>
      <c r="N4118" s="2" t="s">
        <v>376</v>
      </c>
    </row>
    <row r="4119" spans="2:14" x14ac:dyDescent="0.25">
      <c r="B4119" s="2" t="s">
        <v>3969</v>
      </c>
      <c r="C4119" s="2" t="s">
        <v>3970</v>
      </c>
      <c r="D4119" s="2" t="s">
        <v>16</v>
      </c>
      <c r="E4119" s="2" t="s">
        <v>17</v>
      </c>
      <c r="F4119" s="2" t="s">
        <v>138</v>
      </c>
      <c r="G4119" s="2" t="s">
        <v>138</v>
      </c>
      <c r="H4119" s="2" t="s">
        <v>3971</v>
      </c>
      <c r="I4119" s="2">
        <v>0</v>
      </c>
      <c r="J4119" s="2">
        <v>0</v>
      </c>
      <c r="K4119" s="2">
        <v>121024</v>
      </c>
      <c r="L4119" s="3">
        <v>45663</v>
      </c>
      <c r="M4119" s="3">
        <v>46296</v>
      </c>
      <c r="N4119" s="2" t="s">
        <v>376</v>
      </c>
    </row>
    <row r="4120" spans="2:14" x14ac:dyDescent="0.25">
      <c r="B4120" s="2" t="s">
        <v>3969</v>
      </c>
      <c r="C4120" s="2" t="s">
        <v>3970</v>
      </c>
      <c r="D4120" s="2" t="s">
        <v>16</v>
      </c>
      <c r="E4120" s="2" t="s">
        <v>17</v>
      </c>
      <c r="F4120" s="2" t="s">
        <v>138</v>
      </c>
      <c r="G4120" s="2" t="s">
        <v>138</v>
      </c>
      <c r="H4120" s="2" t="s">
        <v>3971</v>
      </c>
      <c r="I4120" s="2">
        <v>0</v>
      </c>
      <c r="J4120" s="2">
        <v>0</v>
      </c>
      <c r="K4120" s="2">
        <v>160625</v>
      </c>
      <c r="L4120" s="3">
        <v>45861</v>
      </c>
      <c r="M4120" s="3">
        <v>46539</v>
      </c>
      <c r="N4120" s="2" t="s">
        <v>376</v>
      </c>
    </row>
    <row r="4121" spans="2:14" x14ac:dyDescent="0.25">
      <c r="B4121" s="2" t="s">
        <v>3969</v>
      </c>
      <c r="C4121" s="2" t="s">
        <v>3970</v>
      </c>
      <c r="D4121" s="2" t="s">
        <v>16</v>
      </c>
      <c r="E4121" s="2" t="s">
        <v>17</v>
      </c>
      <c r="F4121" s="2" t="s">
        <v>138</v>
      </c>
      <c r="G4121" s="2" t="s">
        <v>138</v>
      </c>
      <c r="H4121" s="2" t="s">
        <v>3971</v>
      </c>
      <c r="I4121" s="2">
        <v>0</v>
      </c>
      <c r="J4121" s="2">
        <v>0</v>
      </c>
      <c r="K4121" s="2">
        <v>171025</v>
      </c>
      <c r="L4121" s="3">
        <v>45946</v>
      </c>
      <c r="M4121" s="3">
        <v>46661</v>
      </c>
      <c r="N4121" s="2" t="s">
        <v>376</v>
      </c>
    </row>
    <row r="4122" spans="2:14" x14ac:dyDescent="0.25">
      <c r="B4122" s="2" t="s">
        <v>3969</v>
      </c>
      <c r="C4122" s="2" t="s">
        <v>3970</v>
      </c>
      <c r="D4122" s="2" t="s">
        <v>16</v>
      </c>
      <c r="E4122" s="2" t="s">
        <v>17</v>
      </c>
      <c r="F4122" s="2" t="s">
        <v>138</v>
      </c>
      <c r="G4122" s="2" t="s">
        <v>138</v>
      </c>
      <c r="H4122" s="2" t="s">
        <v>3971</v>
      </c>
      <c r="I4122" s="2">
        <v>0</v>
      </c>
      <c r="J4122" s="2">
        <v>0</v>
      </c>
      <c r="K4122" s="2">
        <v>261224</v>
      </c>
      <c r="L4122" s="3">
        <v>45716</v>
      </c>
      <c r="M4122" s="3">
        <v>46357</v>
      </c>
      <c r="N4122" s="2" t="s">
        <v>376</v>
      </c>
    </row>
    <row r="4123" spans="2:14" x14ac:dyDescent="0.25">
      <c r="B4123" s="2" t="s">
        <v>3969</v>
      </c>
      <c r="C4123" s="2" t="s">
        <v>3970</v>
      </c>
      <c r="D4123" s="2" t="s">
        <v>16</v>
      </c>
      <c r="E4123" s="2" t="s">
        <v>17</v>
      </c>
      <c r="F4123" s="2" t="s">
        <v>138</v>
      </c>
      <c r="G4123" s="2" t="s">
        <v>138</v>
      </c>
      <c r="H4123" s="2" t="s">
        <v>3971</v>
      </c>
      <c r="I4123" s="2">
        <v>0</v>
      </c>
      <c r="J4123" s="2">
        <v>0</v>
      </c>
      <c r="K4123" s="2">
        <v>300126</v>
      </c>
      <c r="L4123" s="3">
        <v>46091</v>
      </c>
      <c r="M4123" s="3">
        <v>46753</v>
      </c>
      <c r="N4123" s="2" t="s">
        <v>376</v>
      </c>
    </row>
    <row r="4124" spans="2:14" x14ac:dyDescent="0.25">
      <c r="B4124" s="2" t="s">
        <v>3969</v>
      </c>
      <c r="C4124" s="2" t="s">
        <v>3970</v>
      </c>
      <c r="D4124" s="2" t="s">
        <v>16</v>
      </c>
      <c r="E4124" s="2" t="s">
        <v>17</v>
      </c>
      <c r="F4124" s="2" t="s">
        <v>138</v>
      </c>
      <c r="G4124" s="2" t="s">
        <v>138</v>
      </c>
      <c r="H4124" s="2" t="s">
        <v>3971</v>
      </c>
      <c r="I4124" s="2">
        <v>0</v>
      </c>
      <c r="J4124" s="2">
        <v>0</v>
      </c>
      <c r="K4124" s="2">
        <v>311025</v>
      </c>
      <c r="L4124" s="3">
        <v>45966</v>
      </c>
      <c r="M4124" s="3">
        <v>46661</v>
      </c>
      <c r="N4124" s="2" t="s">
        <v>376</v>
      </c>
    </row>
    <row r="4125" spans="2:14" x14ac:dyDescent="0.25">
      <c r="B4125" s="2" t="s">
        <v>3969</v>
      </c>
      <c r="C4125" s="2" t="s">
        <v>3970</v>
      </c>
      <c r="D4125" s="2" t="s">
        <v>16</v>
      </c>
      <c r="E4125" s="2" t="s">
        <v>17</v>
      </c>
      <c r="F4125" s="2" t="s">
        <v>138</v>
      </c>
      <c r="G4125" s="2" t="s">
        <v>138</v>
      </c>
      <c r="H4125" s="2" t="s">
        <v>3971</v>
      </c>
      <c r="I4125" s="2">
        <v>0</v>
      </c>
      <c r="J4125" s="2">
        <v>0</v>
      </c>
      <c r="K4125" s="2" t="s">
        <v>3972</v>
      </c>
      <c r="L4125" s="3">
        <v>45876</v>
      </c>
      <c r="M4125" s="3">
        <v>46539</v>
      </c>
      <c r="N4125" s="2" t="s">
        <v>376</v>
      </c>
    </row>
    <row r="4126" spans="2:14" x14ac:dyDescent="0.25">
      <c r="B4126" s="2" t="s">
        <v>3969</v>
      </c>
      <c r="C4126" s="2" t="s">
        <v>3970</v>
      </c>
      <c r="D4126" s="2" t="s">
        <v>16</v>
      </c>
      <c r="E4126" s="2" t="s">
        <v>17</v>
      </c>
      <c r="F4126" s="2" t="s">
        <v>138</v>
      </c>
      <c r="G4126" s="2" t="s">
        <v>138</v>
      </c>
      <c r="H4126" s="2" t="s">
        <v>3971</v>
      </c>
      <c r="I4126" s="2">
        <v>0</v>
      </c>
      <c r="J4126" s="2">
        <v>0</v>
      </c>
      <c r="K4126" s="2" t="s">
        <v>3973</v>
      </c>
      <c r="L4126" s="3">
        <v>45696</v>
      </c>
      <c r="M4126" s="3">
        <v>46388</v>
      </c>
      <c r="N4126" s="2" t="s">
        <v>376</v>
      </c>
    </row>
    <row r="4127" spans="2:14" x14ac:dyDescent="0.25">
      <c r="B4127" s="2" t="s">
        <v>3969</v>
      </c>
      <c r="C4127" s="2" t="s">
        <v>3970</v>
      </c>
      <c r="D4127" s="2" t="s">
        <v>16</v>
      </c>
      <c r="E4127" s="2" t="s">
        <v>17</v>
      </c>
      <c r="F4127" s="2" t="s">
        <v>138</v>
      </c>
      <c r="G4127" s="2" t="s">
        <v>138</v>
      </c>
      <c r="H4127" s="2" t="s">
        <v>3971</v>
      </c>
      <c r="I4127" s="2">
        <v>0</v>
      </c>
      <c r="J4127" s="2">
        <v>0</v>
      </c>
      <c r="K4127" s="2" t="s">
        <v>3974</v>
      </c>
      <c r="L4127" s="3">
        <v>46162</v>
      </c>
      <c r="M4127" s="3">
        <v>46784</v>
      </c>
      <c r="N4127" s="2" t="s">
        <v>376</v>
      </c>
    </row>
    <row r="4128" spans="2:14" x14ac:dyDescent="0.25">
      <c r="B4128" s="2" t="s">
        <v>3969</v>
      </c>
      <c r="C4128" s="2" t="s">
        <v>3970</v>
      </c>
      <c r="D4128" s="2" t="s">
        <v>16</v>
      </c>
      <c r="E4128" s="2" t="s">
        <v>142</v>
      </c>
      <c r="F4128" s="2" t="s">
        <v>138</v>
      </c>
      <c r="G4128" s="2" t="s">
        <v>138</v>
      </c>
      <c r="H4128" s="2" t="s">
        <v>3971</v>
      </c>
      <c r="I4128" s="2">
        <v>0</v>
      </c>
      <c r="J4128" s="2">
        <v>0</v>
      </c>
      <c r="K4128" s="2">
        <v>90225</v>
      </c>
      <c r="L4128" s="3">
        <v>45721</v>
      </c>
      <c r="M4128" s="3">
        <v>46419</v>
      </c>
      <c r="N4128" s="2" t="s">
        <v>376</v>
      </c>
    </row>
    <row r="4129" spans="2:14" x14ac:dyDescent="0.25">
      <c r="B4129" s="2" t="s">
        <v>3969</v>
      </c>
      <c r="C4129" s="2" t="s">
        <v>3970</v>
      </c>
      <c r="D4129" s="2" t="s">
        <v>16</v>
      </c>
      <c r="E4129" s="2" t="s">
        <v>142</v>
      </c>
      <c r="F4129" s="2" t="s">
        <v>138</v>
      </c>
      <c r="G4129" s="2" t="s">
        <v>138</v>
      </c>
      <c r="H4129" s="2" t="s">
        <v>3971</v>
      </c>
      <c r="I4129" s="2">
        <v>0</v>
      </c>
      <c r="J4129" s="2">
        <v>0</v>
      </c>
      <c r="K4129" s="2">
        <v>171025</v>
      </c>
      <c r="L4129" s="3">
        <v>45946</v>
      </c>
      <c r="M4129" s="3">
        <v>46661</v>
      </c>
      <c r="N4129" s="2" t="s">
        <v>376</v>
      </c>
    </row>
    <row r="4130" spans="2:14" x14ac:dyDescent="0.25">
      <c r="B4130" s="2" t="s">
        <v>3969</v>
      </c>
      <c r="C4130" s="2" t="s">
        <v>3970</v>
      </c>
      <c r="D4130" s="2" t="s">
        <v>16</v>
      </c>
      <c r="E4130" s="2" t="s">
        <v>142</v>
      </c>
      <c r="F4130" s="2" t="s">
        <v>138</v>
      </c>
      <c r="G4130" s="2" t="s">
        <v>138</v>
      </c>
      <c r="H4130" s="2" t="s">
        <v>3971</v>
      </c>
      <c r="I4130" s="2">
        <v>0</v>
      </c>
      <c r="J4130" s="2">
        <v>0</v>
      </c>
      <c r="K4130" s="2">
        <v>300126</v>
      </c>
      <c r="L4130" s="3">
        <v>46091</v>
      </c>
      <c r="M4130" s="3">
        <v>46753</v>
      </c>
      <c r="N4130" s="2" t="s">
        <v>376</v>
      </c>
    </row>
    <row r="4131" spans="2:14" x14ac:dyDescent="0.25">
      <c r="B4131" s="2" t="s">
        <v>3975</v>
      </c>
      <c r="C4131" s="2" t="s">
        <v>3976</v>
      </c>
      <c r="D4131" s="2" t="s">
        <v>1367</v>
      </c>
      <c r="E4131" s="2" t="s">
        <v>17</v>
      </c>
      <c r="F4131" s="2" t="s">
        <v>138</v>
      </c>
      <c r="G4131" s="2" t="s">
        <v>138</v>
      </c>
      <c r="H4131" s="2" t="s">
        <v>3957</v>
      </c>
      <c r="I4131" s="2">
        <v>0</v>
      </c>
      <c r="J4131" s="2">
        <v>0</v>
      </c>
      <c r="K4131" s="2">
        <v>180226</v>
      </c>
      <c r="L4131" s="3">
        <v>46123</v>
      </c>
      <c r="M4131" s="3">
        <v>46784</v>
      </c>
      <c r="N4131" s="2" t="s">
        <v>376</v>
      </c>
    </row>
    <row r="4132" spans="2:14" x14ac:dyDescent="0.25">
      <c r="B4132" s="2" t="s">
        <v>3975</v>
      </c>
      <c r="C4132" s="2" t="s">
        <v>3976</v>
      </c>
      <c r="D4132" s="2" t="s">
        <v>1367</v>
      </c>
      <c r="E4132" s="2" t="s">
        <v>17</v>
      </c>
      <c r="F4132" s="2" t="s">
        <v>138</v>
      </c>
      <c r="G4132" s="2" t="s">
        <v>138</v>
      </c>
      <c r="H4132" s="2" t="s">
        <v>3957</v>
      </c>
      <c r="I4132" s="2">
        <v>0</v>
      </c>
      <c r="J4132" s="2">
        <v>0</v>
      </c>
      <c r="K4132" s="2" t="s">
        <v>3977</v>
      </c>
      <c r="L4132" s="3">
        <v>46162</v>
      </c>
      <c r="M4132" s="3">
        <v>46813</v>
      </c>
      <c r="N4132" s="2" t="s">
        <v>376</v>
      </c>
    </row>
    <row r="4133" spans="2:14" x14ac:dyDescent="0.25">
      <c r="B4133" s="2" t="s">
        <v>3978</v>
      </c>
      <c r="C4133" s="2" t="s">
        <v>3979</v>
      </c>
      <c r="D4133" s="2" t="s">
        <v>16</v>
      </c>
      <c r="E4133" s="2" t="s">
        <v>17</v>
      </c>
      <c r="F4133" s="2" t="s">
        <v>18</v>
      </c>
      <c r="G4133" s="2" t="s">
        <v>19</v>
      </c>
      <c r="H4133" s="2" t="s">
        <v>382</v>
      </c>
      <c r="I4133" s="2">
        <v>15</v>
      </c>
      <c r="J4133" s="2">
        <v>0</v>
      </c>
      <c r="K4133" s="2">
        <v>10022025</v>
      </c>
      <c r="L4133" s="3">
        <v>45775</v>
      </c>
      <c r="M4133" s="3">
        <v>46784</v>
      </c>
      <c r="N4133" s="2" t="s">
        <v>21</v>
      </c>
    </row>
    <row r="4134" spans="2:14" x14ac:dyDescent="0.25">
      <c r="B4134" s="2" t="s">
        <v>3978</v>
      </c>
      <c r="C4134" s="2" t="s">
        <v>3979</v>
      </c>
      <c r="D4134" s="2" t="s">
        <v>16</v>
      </c>
      <c r="E4134" s="2" t="s">
        <v>17</v>
      </c>
      <c r="F4134" s="2" t="s">
        <v>18</v>
      </c>
      <c r="G4134" s="2" t="s">
        <v>19</v>
      </c>
      <c r="H4134" s="2" t="s">
        <v>382</v>
      </c>
      <c r="I4134" s="2">
        <v>15</v>
      </c>
      <c r="J4134" s="2">
        <v>0</v>
      </c>
      <c r="K4134" s="2">
        <v>15092023</v>
      </c>
      <c r="L4134" s="3">
        <v>44958</v>
      </c>
      <c r="M4134" s="3">
        <v>46266</v>
      </c>
      <c r="N4134" s="2" t="s">
        <v>21</v>
      </c>
    </row>
    <row r="4135" spans="2:14" x14ac:dyDescent="0.25">
      <c r="B4135" s="2" t="s">
        <v>3978</v>
      </c>
      <c r="C4135" s="2" t="s">
        <v>3979</v>
      </c>
      <c r="D4135" s="2" t="s">
        <v>16</v>
      </c>
      <c r="E4135" s="2" t="s">
        <v>17</v>
      </c>
      <c r="F4135" s="2" t="s">
        <v>18</v>
      </c>
      <c r="G4135" s="2" t="s">
        <v>19</v>
      </c>
      <c r="H4135" s="2" t="s">
        <v>382</v>
      </c>
      <c r="I4135" s="2">
        <v>15</v>
      </c>
      <c r="J4135" s="2">
        <v>0</v>
      </c>
      <c r="K4135" s="2">
        <v>15122024</v>
      </c>
      <c r="L4135" s="3">
        <v>45699</v>
      </c>
      <c r="M4135" s="3">
        <v>46722</v>
      </c>
      <c r="N4135" s="2" t="s">
        <v>21</v>
      </c>
    </row>
    <row r="4136" spans="2:14" x14ac:dyDescent="0.25">
      <c r="B4136" s="2" t="s">
        <v>3978</v>
      </c>
      <c r="C4136" s="2" t="s">
        <v>3979</v>
      </c>
      <c r="D4136" s="2" t="s">
        <v>16</v>
      </c>
      <c r="E4136" s="2" t="s">
        <v>17</v>
      </c>
      <c r="F4136" s="2" t="s">
        <v>18</v>
      </c>
      <c r="G4136" s="2" t="s">
        <v>19</v>
      </c>
      <c r="H4136" s="2" t="s">
        <v>382</v>
      </c>
      <c r="I4136" s="2">
        <v>15</v>
      </c>
      <c r="J4136" s="2">
        <v>0</v>
      </c>
      <c r="K4136" s="2">
        <v>20012026</v>
      </c>
      <c r="L4136" s="3">
        <v>46188</v>
      </c>
      <c r="M4136" s="3">
        <v>47119</v>
      </c>
      <c r="N4136" s="2" t="s">
        <v>21</v>
      </c>
    </row>
    <row r="4137" spans="2:14" x14ac:dyDescent="0.25">
      <c r="B4137" s="2" t="s">
        <v>3978</v>
      </c>
      <c r="C4137" s="2" t="s">
        <v>3979</v>
      </c>
      <c r="D4137" s="2" t="s">
        <v>16</v>
      </c>
      <c r="E4137" s="2" t="s">
        <v>17</v>
      </c>
      <c r="F4137" s="2" t="s">
        <v>18</v>
      </c>
      <c r="G4137" s="2" t="s">
        <v>19</v>
      </c>
      <c r="H4137" s="2" t="s">
        <v>382</v>
      </c>
      <c r="I4137" s="2">
        <v>15</v>
      </c>
      <c r="J4137" s="2">
        <v>0</v>
      </c>
      <c r="K4137" s="2">
        <v>20022025</v>
      </c>
      <c r="L4137" s="3">
        <v>45787</v>
      </c>
      <c r="M4137" s="3">
        <v>46784</v>
      </c>
      <c r="N4137" s="2" t="s">
        <v>21</v>
      </c>
    </row>
    <row r="4138" spans="2:14" x14ac:dyDescent="0.25">
      <c r="B4138" s="2" t="s">
        <v>3978</v>
      </c>
      <c r="C4138" s="2" t="s">
        <v>3979</v>
      </c>
      <c r="D4138" s="2" t="s">
        <v>16</v>
      </c>
      <c r="E4138" s="2" t="s">
        <v>17</v>
      </c>
      <c r="F4138" s="2" t="s">
        <v>18</v>
      </c>
      <c r="G4138" s="2" t="s">
        <v>19</v>
      </c>
      <c r="H4138" s="2" t="s">
        <v>382</v>
      </c>
      <c r="I4138" s="2">
        <v>15</v>
      </c>
      <c r="J4138" s="2">
        <v>0</v>
      </c>
      <c r="K4138" s="2">
        <v>20062025</v>
      </c>
      <c r="L4138" s="3">
        <v>45875</v>
      </c>
      <c r="M4138" s="3">
        <v>46905</v>
      </c>
      <c r="N4138" s="2" t="s">
        <v>21</v>
      </c>
    </row>
    <row r="4139" spans="2:14" x14ac:dyDescent="0.25">
      <c r="B4139" s="2" t="s">
        <v>3978</v>
      </c>
      <c r="C4139" s="2" t="s">
        <v>3979</v>
      </c>
      <c r="D4139" s="2" t="s">
        <v>16</v>
      </c>
      <c r="E4139" s="2" t="s">
        <v>17</v>
      </c>
      <c r="F4139" s="2" t="s">
        <v>18</v>
      </c>
      <c r="G4139" s="2" t="s">
        <v>19</v>
      </c>
      <c r="H4139" s="2" t="s">
        <v>382</v>
      </c>
      <c r="I4139" s="2">
        <v>15</v>
      </c>
      <c r="J4139" s="2">
        <v>0</v>
      </c>
      <c r="K4139" s="2">
        <v>30042024</v>
      </c>
      <c r="L4139" s="3">
        <v>45859</v>
      </c>
      <c r="M4139" s="3">
        <v>46478</v>
      </c>
      <c r="N4139" s="2" t="s">
        <v>21</v>
      </c>
    </row>
    <row r="4140" spans="2:14" x14ac:dyDescent="0.25">
      <c r="B4140" s="2" t="s">
        <v>3978</v>
      </c>
      <c r="C4140" s="2" t="s">
        <v>3979</v>
      </c>
      <c r="D4140" s="2" t="s">
        <v>16</v>
      </c>
      <c r="E4140" s="2" t="s">
        <v>17</v>
      </c>
      <c r="F4140" s="2" t="s">
        <v>18</v>
      </c>
      <c r="G4140" s="2" t="s">
        <v>19</v>
      </c>
      <c r="H4140" s="2" t="s">
        <v>382</v>
      </c>
      <c r="I4140" s="2">
        <v>15</v>
      </c>
      <c r="J4140" s="2">
        <v>0</v>
      </c>
      <c r="K4140" s="2">
        <v>30082024</v>
      </c>
      <c r="L4140" s="3">
        <v>44958</v>
      </c>
      <c r="M4140" s="3">
        <v>46600</v>
      </c>
      <c r="N4140" s="2" t="s">
        <v>21</v>
      </c>
    </row>
    <row r="4141" spans="2:14" x14ac:dyDescent="0.25">
      <c r="B4141" s="2" t="s">
        <v>3978</v>
      </c>
      <c r="C4141" s="2" t="s">
        <v>3979</v>
      </c>
      <c r="D4141" s="2" t="s">
        <v>16</v>
      </c>
      <c r="E4141" s="2" t="s">
        <v>17</v>
      </c>
      <c r="F4141" s="2" t="s">
        <v>18</v>
      </c>
      <c r="G4141" s="2" t="s">
        <v>19</v>
      </c>
      <c r="H4141" s="2" t="s">
        <v>382</v>
      </c>
      <c r="I4141" s="2">
        <v>15</v>
      </c>
      <c r="J4141" s="2">
        <v>15</v>
      </c>
      <c r="K4141" s="2">
        <v>5052094</v>
      </c>
      <c r="L4141" s="3">
        <v>45994</v>
      </c>
      <c r="M4141" s="3">
        <v>46905</v>
      </c>
      <c r="N4141" s="2" t="s">
        <v>21</v>
      </c>
    </row>
    <row r="4142" spans="2:14" x14ac:dyDescent="0.25">
      <c r="B4142" s="2" t="s">
        <v>3978</v>
      </c>
      <c r="C4142" s="2" t="s">
        <v>3979</v>
      </c>
      <c r="D4142" s="2" t="s">
        <v>16</v>
      </c>
      <c r="E4142" s="2" t="s">
        <v>17</v>
      </c>
      <c r="F4142" s="2" t="s">
        <v>18</v>
      </c>
      <c r="G4142" s="2" t="s">
        <v>19</v>
      </c>
      <c r="H4142" s="2" t="s">
        <v>382</v>
      </c>
      <c r="I4142" s="2">
        <v>15</v>
      </c>
      <c r="J4142" s="2">
        <v>0</v>
      </c>
      <c r="K4142" s="2">
        <v>5052094</v>
      </c>
      <c r="L4142" s="3">
        <v>46178</v>
      </c>
      <c r="M4142" s="3">
        <v>47119</v>
      </c>
      <c r="N4142" s="2" t="s">
        <v>21</v>
      </c>
    </row>
    <row r="4143" spans="2:14" x14ac:dyDescent="0.25">
      <c r="B4143" s="2" t="s">
        <v>3978</v>
      </c>
      <c r="C4143" s="2" t="s">
        <v>3979</v>
      </c>
      <c r="D4143" s="2" t="s">
        <v>16</v>
      </c>
      <c r="E4143" s="2" t="s">
        <v>142</v>
      </c>
      <c r="F4143" s="2" t="s">
        <v>18</v>
      </c>
      <c r="G4143" s="2" t="s">
        <v>19</v>
      </c>
      <c r="H4143" s="2" t="s">
        <v>382</v>
      </c>
      <c r="I4143" s="2">
        <v>15</v>
      </c>
      <c r="J4143" s="2">
        <v>0</v>
      </c>
      <c r="K4143" s="2">
        <v>10022025</v>
      </c>
      <c r="L4143" s="3">
        <v>45775</v>
      </c>
      <c r="M4143" s="3">
        <v>46784</v>
      </c>
      <c r="N4143" s="2" t="s">
        <v>21</v>
      </c>
    </row>
    <row r="4144" spans="2:14" x14ac:dyDescent="0.25">
      <c r="B4144" s="2" t="s">
        <v>3978</v>
      </c>
      <c r="C4144" s="2" t="s">
        <v>3979</v>
      </c>
      <c r="D4144" s="2" t="s">
        <v>16</v>
      </c>
      <c r="E4144" s="2" t="s">
        <v>142</v>
      </c>
      <c r="F4144" s="2" t="s">
        <v>18</v>
      </c>
      <c r="G4144" s="2" t="s">
        <v>19</v>
      </c>
      <c r="H4144" s="2" t="s">
        <v>382</v>
      </c>
      <c r="I4144" s="2">
        <v>15</v>
      </c>
      <c r="J4144" s="2">
        <v>0</v>
      </c>
      <c r="K4144" s="2">
        <v>20012026</v>
      </c>
      <c r="L4144" s="3">
        <v>46188</v>
      </c>
      <c r="M4144" s="3">
        <v>47119</v>
      </c>
      <c r="N4144" s="2" t="s">
        <v>21</v>
      </c>
    </row>
    <row r="4145" spans="2:14" x14ac:dyDescent="0.25">
      <c r="B4145" s="2" t="s">
        <v>3978</v>
      </c>
      <c r="C4145" s="2" t="s">
        <v>3979</v>
      </c>
      <c r="D4145" s="2" t="s">
        <v>16</v>
      </c>
      <c r="E4145" s="2" t="s">
        <v>142</v>
      </c>
      <c r="F4145" s="2" t="s">
        <v>18</v>
      </c>
      <c r="G4145" s="2" t="s">
        <v>19</v>
      </c>
      <c r="H4145" s="2" t="s">
        <v>382</v>
      </c>
      <c r="I4145" s="2">
        <v>15</v>
      </c>
      <c r="J4145" s="2">
        <v>0</v>
      </c>
      <c r="K4145" s="2">
        <v>20062025</v>
      </c>
      <c r="L4145" s="3">
        <v>45875</v>
      </c>
      <c r="M4145" s="3">
        <v>46905</v>
      </c>
      <c r="N4145" s="2" t="s">
        <v>21</v>
      </c>
    </row>
    <row r="4146" spans="2:14" x14ac:dyDescent="0.25">
      <c r="B4146" s="2" t="s">
        <v>3978</v>
      </c>
      <c r="C4146" s="2" t="s">
        <v>3979</v>
      </c>
      <c r="D4146" s="2" t="s">
        <v>16</v>
      </c>
      <c r="E4146" s="2" t="s">
        <v>142</v>
      </c>
      <c r="F4146" s="2" t="s">
        <v>18</v>
      </c>
      <c r="G4146" s="2" t="s">
        <v>19</v>
      </c>
      <c r="H4146" s="2" t="s">
        <v>382</v>
      </c>
      <c r="I4146" s="2">
        <v>15</v>
      </c>
      <c r="J4146" s="2">
        <v>0</v>
      </c>
      <c r="K4146" s="2">
        <v>30082024</v>
      </c>
      <c r="L4146" s="3">
        <v>44958</v>
      </c>
      <c r="M4146" s="3">
        <v>46600</v>
      </c>
      <c r="N4146" s="2" t="s">
        <v>21</v>
      </c>
    </row>
    <row r="4147" spans="2:14" x14ac:dyDescent="0.25">
      <c r="B4147" s="2" t="s">
        <v>3978</v>
      </c>
      <c r="C4147" s="2" t="s">
        <v>3979</v>
      </c>
      <c r="D4147" s="2" t="s">
        <v>16</v>
      </c>
      <c r="E4147" s="2" t="s">
        <v>142</v>
      </c>
      <c r="F4147" s="2" t="s">
        <v>18</v>
      </c>
      <c r="G4147" s="2" t="s">
        <v>19</v>
      </c>
      <c r="H4147" s="2" t="s">
        <v>382</v>
      </c>
      <c r="I4147" s="2">
        <v>15</v>
      </c>
      <c r="J4147" s="2">
        <v>0</v>
      </c>
      <c r="K4147" s="2">
        <v>5052094</v>
      </c>
      <c r="L4147" s="3">
        <v>45994</v>
      </c>
      <c r="M4147" s="3">
        <v>46905</v>
      </c>
      <c r="N4147" s="2" t="s">
        <v>21</v>
      </c>
    </row>
    <row r="4148" spans="2:14" x14ac:dyDescent="0.25">
      <c r="B4148" s="2" t="s">
        <v>3980</v>
      </c>
      <c r="C4148" s="2" t="s">
        <v>381</v>
      </c>
      <c r="D4148" s="2" t="s">
        <v>16</v>
      </c>
      <c r="E4148" s="2" t="s">
        <v>17</v>
      </c>
      <c r="F4148" s="2" t="s">
        <v>18</v>
      </c>
      <c r="G4148" s="2" t="s">
        <v>19</v>
      </c>
      <c r="H4148" s="2" t="s">
        <v>382</v>
      </c>
      <c r="I4148" s="2">
        <v>5401</v>
      </c>
      <c r="J4148" s="2">
        <v>0</v>
      </c>
      <c r="K4148" s="2">
        <v>5062025</v>
      </c>
      <c r="L4148" s="3">
        <v>45859</v>
      </c>
      <c r="M4148" s="3">
        <v>46753</v>
      </c>
      <c r="N4148" s="2" t="s">
        <v>21</v>
      </c>
    </row>
    <row r="4149" spans="2:14" x14ac:dyDescent="0.25">
      <c r="B4149" s="2" t="s">
        <v>3980</v>
      </c>
      <c r="C4149" s="2" t="s">
        <v>381</v>
      </c>
      <c r="D4149" s="2" t="s">
        <v>16</v>
      </c>
      <c r="E4149" s="2" t="s">
        <v>17</v>
      </c>
      <c r="F4149" s="2" t="s">
        <v>18</v>
      </c>
      <c r="G4149" s="2" t="s">
        <v>19</v>
      </c>
      <c r="H4149" s="2" t="s">
        <v>382</v>
      </c>
      <c r="I4149" s="2">
        <v>5401</v>
      </c>
      <c r="J4149" s="2">
        <v>1</v>
      </c>
      <c r="K4149" s="2">
        <v>5062025</v>
      </c>
      <c r="L4149" s="3">
        <v>46013</v>
      </c>
      <c r="M4149" s="3">
        <v>46905</v>
      </c>
      <c r="N4149" s="2" t="s">
        <v>21</v>
      </c>
    </row>
    <row r="4150" spans="2:14" x14ac:dyDescent="0.25">
      <c r="B4150" s="2" t="s">
        <v>3980</v>
      </c>
      <c r="C4150" s="2" t="s">
        <v>381</v>
      </c>
      <c r="D4150" s="2" t="s">
        <v>16</v>
      </c>
      <c r="E4150" s="2" t="s">
        <v>17</v>
      </c>
      <c r="F4150" s="2" t="s">
        <v>18</v>
      </c>
      <c r="G4150" s="2" t="s">
        <v>19</v>
      </c>
      <c r="H4150" s="2" t="s">
        <v>382</v>
      </c>
      <c r="I4150" s="2">
        <v>5401</v>
      </c>
      <c r="J4150" s="2">
        <v>0</v>
      </c>
      <c r="K4150" s="2">
        <v>5082024</v>
      </c>
      <c r="L4150" s="3">
        <v>44958</v>
      </c>
      <c r="M4150" s="3">
        <v>46600</v>
      </c>
      <c r="N4150" s="2" t="s">
        <v>21</v>
      </c>
    </row>
    <row r="4151" spans="2:14" x14ac:dyDescent="0.25">
      <c r="B4151" s="2" t="s">
        <v>3980</v>
      </c>
      <c r="C4151" s="2" t="s">
        <v>381</v>
      </c>
      <c r="D4151" s="2" t="s">
        <v>16</v>
      </c>
      <c r="E4151" s="2" t="s">
        <v>17</v>
      </c>
      <c r="F4151" s="2" t="s">
        <v>18</v>
      </c>
      <c r="G4151" s="2" t="s">
        <v>19</v>
      </c>
      <c r="H4151" s="2" t="s">
        <v>382</v>
      </c>
      <c r="I4151" s="2">
        <v>5401</v>
      </c>
      <c r="J4151" s="2">
        <v>0</v>
      </c>
      <c r="K4151" s="2">
        <v>10062025</v>
      </c>
      <c r="L4151" s="3">
        <v>45926</v>
      </c>
      <c r="M4151" s="3">
        <v>46905</v>
      </c>
      <c r="N4151" s="2" t="s">
        <v>21</v>
      </c>
    </row>
    <row r="4152" spans="2:14" x14ac:dyDescent="0.25">
      <c r="B4152" s="2" t="s">
        <v>3980</v>
      </c>
      <c r="C4152" s="2" t="s">
        <v>381</v>
      </c>
      <c r="D4152" s="2" t="s">
        <v>16</v>
      </c>
      <c r="E4152" s="2" t="s">
        <v>17</v>
      </c>
      <c r="F4152" s="2" t="s">
        <v>18</v>
      </c>
      <c r="G4152" s="2" t="s">
        <v>19</v>
      </c>
      <c r="H4152" s="2" t="s">
        <v>382</v>
      </c>
      <c r="I4152" s="2">
        <v>5401</v>
      </c>
      <c r="J4152" s="2">
        <v>4400</v>
      </c>
      <c r="K4152" s="2">
        <v>15122025</v>
      </c>
      <c r="L4152" s="3">
        <v>46056</v>
      </c>
      <c r="M4152" s="3">
        <v>47088</v>
      </c>
      <c r="N4152" s="2" t="s">
        <v>21</v>
      </c>
    </row>
    <row r="4153" spans="2:14" x14ac:dyDescent="0.25">
      <c r="B4153" s="2" t="s">
        <v>3980</v>
      </c>
      <c r="C4153" s="2" t="s">
        <v>381</v>
      </c>
      <c r="D4153" s="2" t="s">
        <v>16</v>
      </c>
      <c r="E4153" s="2" t="s">
        <v>17</v>
      </c>
      <c r="F4153" s="2" t="s">
        <v>18</v>
      </c>
      <c r="G4153" s="2" t="s">
        <v>19</v>
      </c>
      <c r="H4153" s="2" t="s">
        <v>382</v>
      </c>
      <c r="I4153" s="2">
        <v>5401</v>
      </c>
      <c r="J4153" s="2">
        <v>0</v>
      </c>
      <c r="K4153" s="2">
        <v>1512204</v>
      </c>
      <c r="L4153" s="3">
        <v>45737</v>
      </c>
      <c r="M4153" s="3">
        <v>46722</v>
      </c>
      <c r="N4153" s="2" t="s">
        <v>21</v>
      </c>
    </row>
    <row r="4154" spans="2:14" x14ac:dyDescent="0.25">
      <c r="B4154" s="2" t="s">
        <v>3980</v>
      </c>
      <c r="C4154" s="2" t="s">
        <v>381</v>
      </c>
      <c r="D4154" s="2" t="s">
        <v>16</v>
      </c>
      <c r="E4154" s="2" t="s">
        <v>17</v>
      </c>
      <c r="F4154" s="2" t="s">
        <v>18</v>
      </c>
      <c r="G4154" s="2" t="s">
        <v>19</v>
      </c>
      <c r="H4154" s="2" t="s">
        <v>382</v>
      </c>
      <c r="I4154" s="2">
        <v>5401</v>
      </c>
      <c r="J4154" s="2">
        <v>0</v>
      </c>
      <c r="K4154" s="2">
        <v>20022025</v>
      </c>
      <c r="L4154" s="3">
        <v>45807</v>
      </c>
      <c r="M4154" s="3">
        <v>46784</v>
      </c>
      <c r="N4154" s="2" t="s">
        <v>21</v>
      </c>
    </row>
    <row r="4155" spans="2:14" x14ac:dyDescent="0.25">
      <c r="B4155" s="2" t="s">
        <v>3980</v>
      </c>
      <c r="C4155" s="2" t="s">
        <v>381</v>
      </c>
      <c r="D4155" s="2" t="s">
        <v>16</v>
      </c>
      <c r="E4155" s="2" t="s">
        <v>17</v>
      </c>
      <c r="F4155" s="2" t="s">
        <v>18</v>
      </c>
      <c r="G4155" s="2" t="s">
        <v>19</v>
      </c>
      <c r="H4155" s="2" t="s">
        <v>382</v>
      </c>
      <c r="I4155" s="2">
        <v>5401</v>
      </c>
      <c r="J4155" s="2">
        <v>0</v>
      </c>
      <c r="K4155" s="2">
        <v>22062025</v>
      </c>
      <c r="L4155" s="3">
        <v>45878</v>
      </c>
      <c r="M4155" s="3">
        <v>46905</v>
      </c>
      <c r="N4155" s="2" t="s">
        <v>21</v>
      </c>
    </row>
    <row r="4156" spans="2:14" x14ac:dyDescent="0.25">
      <c r="B4156" s="2" t="s">
        <v>3980</v>
      </c>
      <c r="C4156" s="2" t="s">
        <v>381</v>
      </c>
      <c r="D4156" s="2" t="s">
        <v>16</v>
      </c>
      <c r="E4156" s="2" t="s">
        <v>17</v>
      </c>
      <c r="F4156" s="2" t="s">
        <v>18</v>
      </c>
      <c r="G4156" s="2" t="s">
        <v>19</v>
      </c>
      <c r="H4156" s="2" t="s">
        <v>382</v>
      </c>
      <c r="I4156" s="2">
        <v>5401</v>
      </c>
      <c r="J4156" s="2">
        <v>0</v>
      </c>
      <c r="K4156" s="2">
        <v>25062024</v>
      </c>
      <c r="L4156" s="3">
        <v>44958</v>
      </c>
      <c r="M4156" s="3">
        <v>46539</v>
      </c>
      <c r="N4156" s="2" t="s">
        <v>21</v>
      </c>
    </row>
    <row r="4157" spans="2:14" x14ac:dyDescent="0.25">
      <c r="B4157" s="2" t="s">
        <v>3980</v>
      </c>
      <c r="C4157" s="2" t="s">
        <v>381</v>
      </c>
      <c r="D4157" s="2" t="s">
        <v>16</v>
      </c>
      <c r="E4157" s="2" t="s">
        <v>17</v>
      </c>
      <c r="F4157" s="2" t="s">
        <v>18</v>
      </c>
      <c r="G4157" s="2" t="s">
        <v>19</v>
      </c>
      <c r="H4157" s="2" t="s">
        <v>382</v>
      </c>
      <c r="I4157" s="2">
        <v>5401</v>
      </c>
      <c r="J4157" s="2">
        <v>0</v>
      </c>
      <c r="K4157" s="2">
        <v>5052096</v>
      </c>
      <c r="L4157" s="3">
        <v>45994</v>
      </c>
      <c r="M4157" s="3">
        <v>46905</v>
      </c>
      <c r="N4157" s="2" t="s">
        <v>21</v>
      </c>
    </row>
    <row r="4158" spans="2:14" x14ac:dyDescent="0.25">
      <c r="B4158" s="2" t="s">
        <v>3980</v>
      </c>
      <c r="C4158" s="2" t="s">
        <v>381</v>
      </c>
      <c r="D4158" s="2" t="s">
        <v>16</v>
      </c>
      <c r="E4158" s="2" t="s">
        <v>17</v>
      </c>
      <c r="F4158" s="2" t="s">
        <v>18</v>
      </c>
      <c r="G4158" s="2" t="s">
        <v>19</v>
      </c>
      <c r="H4158" s="2" t="s">
        <v>382</v>
      </c>
      <c r="I4158" s="2">
        <v>5401</v>
      </c>
      <c r="J4158" s="2">
        <v>960</v>
      </c>
      <c r="K4158" s="2">
        <v>5052096</v>
      </c>
      <c r="L4158" s="3">
        <v>46178</v>
      </c>
      <c r="M4158" s="3">
        <v>47178</v>
      </c>
      <c r="N4158" s="2" t="s">
        <v>21</v>
      </c>
    </row>
    <row r="4159" spans="2:14" x14ac:dyDescent="0.25">
      <c r="B4159" s="2" t="s">
        <v>3980</v>
      </c>
      <c r="C4159" s="2" t="s">
        <v>381</v>
      </c>
      <c r="D4159" s="2" t="s">
        <v>16</v>
      </c>
      <c r="E4159" s="2" t="s">
        <v>142</v>
      </c>
      <c r="F4159" s="2" t="s">
        <v>18</v>
      </c>
      <c r="G4159" s="2" t="s">
        <v>19</v>
      </c>
      <c r="H4159" s="2" t="s">
        <v>382</v>
      </c>
      <c r="I4159" s="2">
        <v>5401</v>
      </c>
      <c r="J4159" s="2">
        <v>0</v>
      </c>
      <c r="K4159" s="2">
        <v>5062025</v>
      </c>
      <c r="L4159" s="3">
        <v>46013</v>
      </c>
      <c r="M4159" s="3">
        <v>46905</v>
      </c>
      <c r="N4159" s="2" t="s">
        <v>21</v>
      </c>
    </row>
    <row r="4160" spans="2:14" x14ac:dyDescent="0.25">
      <c r="B4160" s="2" t="s">
        <v>3980</v>
      </c>
      <c r="C4160" s="2" t="s">
        <v>381</v>
      </c>
      <c r="D4160" s="2" t="s">
        <v>16</v>
      </c>
      <c r="E4160" s="2" t="s">
        <v>142</v>
      </c>
      <c r="F4160" s="2" t="s">
        <v>18</v>
      </c>
      <c r="G4160" s="2" t="s">
        <v>19</v>
      </c>
      <c r="H4160" s="2" t="s">
        <v>382</v>
      </c>
      <c r="I4160" s="2">
        <v>5401</v>
      </c>
      <c r="J4160" s="2">
        <v>0</v>
      </c>
      <c r="K4160" s="2">
        <v>5082024</v>
      </c>
      <c r="L4160" s="3">
        <v>44958</v>
      </c>
      <c r="M4160" s="3">
        <v>46600</v>
      </c>
      <c r="N4160" s="2" t="s">
        <v>21</v>
      </c>
    </row>
    <row r="4161" spans="2:14" x14ac:dyDescent="0.25">
      <c r="B4161" s="2" t="s">
        <v>3980</v>
      </c>
      <c r="C4161" s="2" t="s">
        <v>381</v>
      </c>
      <c r="D4161" s="2" t="s">
        <v>16</v>
      </c>
      <c r="E4161" s="2" t="s">
        <v>142</v>
      </c>
      <c r="F4161" s="2" t="s">
        <v>18</v>
      </c>
      <c r="G4161" s="2" t="s">
        <v>19</v>
      </c>
      <c r="H4161" s="2" t="s">
        <v>382</v>
      </c>
      <c r="I4161" s="2">
        <v>5401</v>
      </c>
      <c r="J4161" s="2">
        <v>0</v>
      </c>
      <c r="K4161" s="2">
        <v>15122025</v>
      </c>
      <c r="L4161" s="3">
        <v>46056</v>
      </c>
      <c r="M4161" s="3">
        <v>47088</v>
      </c>
      <c r="N4161" s="2" t="s">
        <v>21</v>
      </c>
    </row>
    <row r="4162" spans="2:14" x14ac:dyDescent="0.25">
      <c r="B4162" s="2" t="s">
        <v>3980</v>
      </c>
      <c r="C4162" s="2" t="s">
        <v>381</v>
      </c>
      <c r="D4162" s="2" t="s">
        <v>16</v>
      </c>
      <c r="E4162" s="2" t="s">
        <v>142</v>
      </c>
      <c r="F4162" s="2" t="s">
        <v>18</v>
      </c>
      <c r="G4162" s="2" t="s">
        <v>19</v>
      </c>
      <c r="H4162" s="2" t="s">
        <v>382</v>
      </c>
      <c r="I4162" s="2">
        <v>5401</v>
      </c>
      <c r="J4162" s="2">
        <v>40</v>
      </c>
      <c r="K4162" s="2">
        <v>5052096</v>
      </c>
      <c r="L4162" s="3">
        <v>46178</v>
      </c>
      <c r="M4162" s="3">
        <v>47178</v>
      </c>
      <c r="N4162" s="2" t="s">
        <v>21</v>
      </c>
    </row>
    <row r="4163" spans="2:14" x14ac:dyDescent="0.25">
      <c r="B4163" s="2" t="s">
        <v>3981</v>
      </c>
      <c r="C4163" s="2" t="s">
        <v>3982</v>
      </c>
      <c r="D4163" s="2" t="s">
        <v>16</v>
      </c>
      <c r="E4163" s="2" t="s">
        <v>17</v>
      </c>
      <c r="F4163" s="2" t="s">
        <v>18</v>
      </c>
      <c r="G4163" s="2" t="s">
        <v>19</v>
      </c>
      <c r="H4163" s="2" t="s">
        <v>382</v>
      </c>
      <c r="I4163" s="2">
        <v>1071</v>
      </c>
      <c r="J4163" s="2">
        <v>750</v>
      </c>
      <c r="K4163" s="2">
        <v>507025</v>
      </c>
      <c r="L4163" s="3">
        <v>46013</v>
      </c>
      <c r="M4163" s="3">
        <v>46935</v>
      </c>
      <c r="N4163" s="2" t="s">
        <v>21</v>
      </c>
    </row>
    <row r="4164" spans="2:14" x14ac:dyDescent="0.25">
      <c r="B4164" s="2" t="s">
        <v>3981</v>
      </c>
      <c r="C4164" s="2" t="s">
        <v>3982</v>
      </c>
      <c r="D4164" s="2" t="s">
        <v>16</v>
      </c>
      <c r="E4164" s="2" t="s">
        <v>17</v>
      </c>
      <c r="F4164" s="2" t="s">
        <v>18</v>
      </c>
      <c r="G4164" s="2" t="s">
        <v>19</v>
      </c>
      <c r="H4164" s="2" t="s">
        <v>382</v>
      </c>
      <c r="I4164" s="2">
        <v>1071</v>
      </c>
      <c r="J4164" s="2">
        <v>0</v>
      </c>
      <c r="K4164" s="2">
        <v>10082023</v>
      </c>
      <c r="L4164" s="3">
        <v>45933</v>
      </c>
      <c r="M4164" s="3">
        <v>46235</v>
      </c>
      <c r="N4164" s="2" t="s">
        <v>21</v>
      </c>
    </row>
    <row r="4165" spans="2:14" x14ac:dyDescent="0.25">
      <c r="B4165" s="2" t="s">
        <v>3981</v>
      </c>
      <c r="C4165" s="2" t="s">
        <v>3982</v>
      </c>
      <c r="D4165" s="2" t="s">
        <v>16</v>
      </c>
      <c r="E4165" s="2" t="s">
        <v>17</v>
      </c>
      <c r="F4165" s="2" t="s">
        <v>18</v>
      </c>
      <c r="G4165" s="2" t="s">
        <v>19</v>
      </c>
      <c r="H4165" s="2" t="s">
        <v>382</v>
      </c>
      <c r="I4165" s="2">
        <v>1071</v>
      </c>
      <c r="J4165" s="2">
        <v>0</v>
      </c>
      <c r="K4165" s="2">
        <v>15052025</v>
      </c>
      <c r="L4165" s="3">
        <v>45827</v>
      </c>
      <c r="M4165" s="3">
        <v>46874</v>
      </c>
      <c r="N4165" s="2" t="s">
        <v>21</v>
      </c>
    </row>
    <row r="4166" spans="2:14" x14ac:dyDescent="0.25">
      <c r="B4166" s="2" t="s">
        <v>3981</v>
      </c>
      <c r="C4166" s="2" t="s">
        <v>3982</v>
      </c>
      <c r="D4166" s="2" t="s">
        <v>16</v>
      </c>
      <c r="E4166" s="2" t="s">
        <v>17</v>
      </c>
      <c r="F4166" s="2" t="s">
        <v>18</v>
      </c>
      <c r="G4166" s="2" t="s">
        <v>19</v>
      </c>
      <c r="H4166" s="2" t="s">
        <v>382</v>
      </c>
      <c r="I4166" s="2">
        <v>1071</v>
      </c>
      <c r="J4166" s="2">
        <v>0</v>
      </c>
      <c r="K4166" s="2">
        <v>15122024</v>
      </c>
      <c r="L4166" s="3">
        <v>45723</v>
      </c>
      <c r="M4166" s="3">
        <v>46722</v>
      </c>
      <c r="N4166" s="2" t="s">
        <v>21</v>
      </c>
    </row>
    <row r="4167" spans="2:14" x14ac:dyDescent="0.25">
      <c r="B4167" s="2" t="s">
        <v>3981</v>
      </c>
      <c r="C4167" s="2" t="s">
        <v>3982</v>
      </c>
      <c r="D4167" s="2" t="s">
        <v>16</v>
      </c>
      <c r="E4167" s="2" t="s">
        <v>17</v>
      </c>
      <c r="F4167" s="2" t="s">
        <v>18</v>
      </c>
      <c r="G4167" s="2" t="s">
        <v>19</v>
      </c>
      <c r="H4167" s="2" t="s">
        <v>382</v>
      </c>
      <c r="I4167" s="2">
        <v>1071</v>
      </c>
      <c r="J4167" s="2">
        <v>0</v>
      </c>
      <c r="K4167" s="2">
        <v>20042024</v>
      </c>
      <c r="L4167" s="3">
        <v>45674</v>
      </c>
      <c r="M4167" s="3">
        <v>46478</v>
      </c>
      <c r="N4167" s="2" t="s">
        <v>21</v>
      </c>
    </row>
    <row r="4168" spans="2:14" x14ac:dyDescent="0.25">
      <c r="B4168" s="2" t="s">
        <v>3981</v>
      </c>
      <c r="C4168" s="2" t="s">
        <v>3982</v>
      </c>
      <c r="D4168" s="2" t="s">
        <v>16</v>
      </c>
      <c r="E4168" s="2" t="s">
        <v>17</v>
      </c>
      <c r="F4168" s="2" t="s">
        <v>18</v>
      </c>
      <c r="G4168" s="2" t="s">
        <v>19</v>
      </c>
      <c r="H4168" s="2" t="s">
        <v>382</v>
      </c>
      <c r="I4168" s="2">
        <v>1071</v>
      </c>
      <c r="J4168" s="2">
        <v>0</v>
      </c>
      <c r="K4168" s="2">
        <v>20122023</v>
      </c>
      <c r="L4168" s="3">
        <v>44958</v>
      </c>
      <c r="M4168" s="3">
        <v>46357</v>
      </c>
      <c r="N4168" s="2" t="s">
        <v>21</v>
      </c>
    </row>
    <row r="4169" spans="2:14" x14ac:dyDescent="0.25">
      <c r="B4169" s="2" t="s">
        <v>3981</v>
      </c>
      <c r="C4169" s="2" t="s">
        <v>3982</v>
      </c>
      <c r="D4169" s="2" t="s">
        <v>16</v>
      </c>
      <c r="E4169" s="2" t="s">
        <v>17</v>
      </c>
      <c r="F4169" s="2" t="s">
        <v>18</v>
      </c>
      <c r="G4169" s="2" t="s">
        <v>19</v>
      </c>
      <c r="H4169" s="2" t="s">
        <v>382</v>
      </c>
      <c r="I4169" s="2">
        <v>1071</v>
      </c>
      <c r="J4169" s="2">
        <v>0</v>
      </c>
      <c r="K4169" s="2">
        <v>22062025</v>
      </c>
      <c r="L4169" s="3">
        <v>45896</v>
      </c>
      <c r="M4169" s="3">
        <v>46905</v>
      </c>
      <c r="N4169" s="2" t="s">
        <v>21</v>
      </c>
    </row>
    <row r="4170" spans="2:14" x14ac:dyDescent="0.25">
      <c r="B4170" s="2" t="s">
        <v>3981</v>
      </c>
      <c r="C4170" s="2" t="s">
        <v>3982</v>
      </c>
      <c r="D4170" s="2" t="s">
        <v>16</v>
      </c>
      <c r="E4170" s="2" t="s">
        <v>17</v>
      </c>
      <c r="F4170" s="2" t="s">
        <v>18</v>
      </c>
      <c r="G4170" s="2" t="s">
        <v>19</v>
      </c>
      <c r="H4170" s="2" t="s">
        <v>382</v>
      </c>
      <c r="I4170" s="2">
        <v>1071</v>
      </c>
      <c r="J4170" s="2">
        <v>321</v>
      </c>
      <c r="K4170" s="2">
        <v>5052097</v>
      </c>
      <c r="L4170" s="3">
        <v>45994</v>
      </c>
      <c r="M4170" s="3">
        <v>46935</v>
      </c>
      <c r="N4170" s="2" t="s">
        <v>21</v>
      </c>
    </row>
    <row r="4171" spans="2:14" x14ac:dyDescent="0.25">
      <c r="B4171" s="2" t="s">
        <v>3981</v>
      </c>
      <c r="C4171" s="2" t="s">
        <v>3982</v>
      </c>
      <c r="D4171" s="2" t="s">
        <v>16</v>
      </c>
      <c r="E4171" s="2" t="s">
        <v>181</v>
      </c>
      <c r="F4171" s="2" t="s">
        <v>18</v>
      </c>
      <c r="G4171" s="2" t="s">
        <v>19</v>
      </c>
      <c r="H4171" s="2" t="s">
        <v>382</v>
      </c>
      <c r="I4171" s="2">
        <v>1071</v>
      </c>
      <c r="J4171" s="2">
        <v>0</v>
      </c>
      <c r="K4171" s="2">
        <v>10082023</v>
      </c>
      <c r="L4171" s="3">
        <v>45933</v>
      </c>
      <c r="M4171" s="3">
        <v>46235</v>
      </c>
      <c r="N4171" s="2" t="s">
        <v>21</v>
      </c>
    </row>
    <row r="4172" spans="2:14" x14ac:dyDescent="0.25">
      <c r="B4172" s="2" t="s">
        <v>3981</v>
      </c>
      <c r="C4172" s="2" t="s">
        <v>3982</v>
      </c>
      <c r="D4172" s="2" t="s">
        <v>16</v>
      </c>
      <c r="E4172" s="2" t="s">
        <v>181</v>
      </c>
      <c r="F4172" s="2" t="s">
        <v>18</v>
      </c>
      <c r="G4172" s="2" t="s">
        <v>19</v>
      </c>
      <c r="H4172" s="2" t="s">
        <v>382</v>
      </c>
      <c r="I4172" s="2">
        <v>1071</v>
      </c>
      <c r="J4172" s="2">
        <v>0</v>
      </c>
      <c r="K4172" s="2">
        <v>15052025</v>
      </c>
      <c r="L4172" s="3">
        <v>45827</v>
      </c>
      <c r="M4172" s="3">
        <v>46874</v>
      </c>
      <c r="N4172" s="2" t="s">
        <v>21</v>
      </c>
    </row>
    <row r="4173" spans="2:14" x14ac:dyDescent="0.25">
      <c r="B4173" s="2" t="s">
        <v>3981</v>
      </c>
      <c r="C4173" s="2" t="s">
        <v>3982</v>
      </c>
      <c r="D4173" s="2" t="s">
        <v>16</v>
      </c>
      <c r="E4173" s="2" t="s">
        <v>142</v>
      </c>
      <c r="F4173" s="2" t="s">
        <v>18</v>
      </c>
      <c r="G4173" s="2" t="s">
        <v>19</v>
      </c>
      <c r="H4173" s="2" t="s">
        <v>382</v>
      </c>
      <c r="I4173" s="2">
        <v>1071</v>
      </c>
      <c r="J4173" s="2">
        <v>0</v>
      </c>
      <c r="K4173" s="2">
        <v>507025</v>
      </c>
      <c r="L4173" s="3">
        <v>46013</v>
      </c>
      <c r="M4173" s="3">
        <v>46935</v>
      </c>
      <c r="N4173" s="2" t="s">
        <v>21</v>
      </c>
    </row>
    <row r="4174" spans="2:14" x14ac:dyDescent="0.25">
      <c r="B4174" s="2" t="s">
        <v>3981</v>
      </c>
      <c r="C4174" s="2" t="s">
        <v>3982</v>
      </c>
      <c r="D4174" s="2" t="s">
        <v>16</v>
      </c>
      <c r="E4174" s="2" t="s">
        <v>142</v>
      </c>
      <c r="F4174" s="2" t="s">
        <v>18</v>
      </c>
      <c r="G4174" s="2" t="s">
        <v>19</v>
      </c>
      <c r="H4174" s="2" t="s">
        <v>382</v>
      </c>
      <c r="I4174" s="2">
        <v>1071</v>
      </c>
      <c r="J4174" s="2">
        <v>0</v>
      </c>
      <c r="K4174" s="2">
        <v>15122024</v>
      </c>
      <c r="L4174" s="3">
        <v>45723</v>
      </c>
      <c r="M4174" s="3">
        <v>46722</v>
      </c>
      <c r="N4174" s="2" t="s">
        <v>21</v>
      </c>
    </row>
    <row r="4175" spans="2:14" x14ac:dyDescent="0.25">
      <c r="B4175" s="2" t="s">
        <v>3983</v>
      </c>
      <c r="C4175" s="2" t="s">
        <v>384</v>
      </c>
      <c r="D4175" s="2" t="s">
        <v>16</v>
      </c>
      <c r="E4175" s="2" t="s">
        <v>17</v>
      </c>
      <c r="F4175" s="2" t="s">
        <v>18</v>
      </c>
      <c r="G4175" s="2" t="s">
        <v>19</v>
      </c>
      <c r="H4175" s="2" t="s">
        <v>382</v>
      </c>
      <c r="I4175" s="2">
        <v>6579</v>
      </c>
      <c r="J4175" s="2">
        <v>0</v>
      </c>
      <c r="K4175" s="2">
        <v>10022025</v>
      </c>
      <c r="L4175" s="3">
        <v>45801</v>
      </c>
      <c r="M4175" s="3">
        <v>46784</v>
      </c>
      <c r="N4175" s="2" t="s">
        <v>21</v>
      </c>
    </row>
    <row r="4176" spans="2:14" x14ac:dyDescent="0.25">
      <c r="B4176" s="2" t="s">
        <v>3983</v>
      </c>
      <c r="C4176" s="2" t="s">
        <v>384</v>
      </c>
      <c r="D4176" s="2" t="s">
        <v>16</v>
      </c>
      <c r="E4176" s="2" t="s">
        <v>17</v>
      </c>
      <c r="F4176" s="2" t="s">
        <v>18</v>
      </c>
      <c r="G4176" s="2" t="s">
        <v>19</v>
      </c>
      <c r="H4176" s="2" t="s">
        <v>382</v>
      </c>
      <c r="I4176" s="2">
        <v>6579</v>
      </c>
      <c r="J4176" s="2">
        <v>0</v>
      </c>
      <c r="K4176" s="2">
        <v>10062025</v>
      </c>
      <c r="L4176" s="3">
        <v>45875</v>
      </c>
      <c r="M4176" s="3">
        <v>46905</v>
      </c>
      <c r="N4176" s="2" t="s">
        <v>21</v>
      </c>
    </row>
    <row r="4177" spans="2:14" x14ac:dyDescent="0.25">
      <c r="B4177" s="2" t="s">
        <v>3983</v>
      </c>
      <c r="C4177" s="2" t="s">
        <v>384</v>
      </c>
      <c r="D4177" s="2" t="s">
        <v>16</v>
      </c>
      <c r="E4177" s="2" t="s">
        <v>17</v>
      </c>
      <c r="F4177" s="2" t="s">
        <v>18</v>
      </c>
      <c r="G4177" s="2" t="s">
        <v>19</v>
      </c>
      <c r="H4177" s="2" t="s">
        <v>382</v>
      </c>
      <c r="I4177" s="2">
        <v>6579</v>
      </c>
      <c r="J4177" s="2">
        <v>0</v>
      </c>
      <c r="K4177" s="2">
        <v>10072023</v>
      </c>
      <c r="L4177" s="3">
        <v>44958</v>
      </c>
      <c r="M4177" s="3">
        <v>46204</v>
      </c>
      <c r="N4177" s="2" t="s">
        <v>21</v>
      </c>
    </row>
    <row r="4178" spans="2:14" x14ac:dyDescent="0.25">
      <c r="B4178" s="2" t="s">
        <v>3983</v>
      </c>
      <c r="C4178" s="2" t="s">
        <v>384</v>
      </c>
      <c r="D4178" s="2" t="s">
        <v>16</v>
      </c>
      <c r="E4178" s="2" t="s">
        <v>17</v>
      </c>
      <c r="F4178" s="2" t="s">
        <v>18</v>
      </c>
      <c r="G4178" s="2" t="s">
        <v>19</v>
      </c>
      <c r="H4178" s="2" t="s">
        <v>382</v>
      </c>
      <c r="I4178" s="2">
        <v>6579</v>
      </c>
      <c r="J4178" s="2">
        <v>0</v>
      </c>
      <c r="K4178" s="2">
        <v>1512204</v>
      </c>
      <c r="L4178" s="3">
        <v>45737</v>
      </c>
      <c r="M4178" s="3">
        <v>46722</v>
      </c>
      <c r="N4178" s="2" t="s">
        <v>21</v>
      </c>
    </row>
    <row r="4179" spans="2:14" x14ac:dyDescent="0.25">
      <c r="B4179" s="2" t="s">
        <v>3983</v>
      </c>
      <c r="C4179" s="2" t="s">
        <v>384</v>
      </c>
      <c r="D4179" s="2" t="s">
        <v>16</v>
      </c>
      <c r="E4179" s="2" t="s">
        <v>17</v>
      </c>
      <c r="F4179" s="2" t="s">
        <v>18</v>
      </c>
      <c r="G4179" s="2" t="s">
        <v>19</v>
      </c>
      <c r="H4179" s="2" t="s">
        <v>382</v>
      </c>
      <c r="I4179" s="2">
        <v>6579</v>
      </c>
      <c r="J4179" s="2">
        <v>0</v>
      </c>
      <c r="K4179" s="2">
        <v>20022025</v>
      </c>
      <c r="L4179" s="3">
        <v>45827</v>
      </c>
      <c r="M4179" s="3">
        <v>46784</v>
      </c>
      <c r="N4179" s="2" t="s">
        <v>21</v>
      </c>
    </row>
    <row r="4180" spans="2:14" x14ac:dyDescent="0.25">
      <c r="B4180" s="2" t="s">
        <v>3983</v>
      </c>
      <c r="C4180" s="2" t="s">
        <v>384</v>
      </c>
      <c r="D4180" s="2" t="s">
        <v>16</v>
      </c>
      <c r="E4180" s="2" t="s">
        <v>17</v>
      </c>
      <c r="F4180" s="2" t="s">
        <v>18</v>
      </c>
      <c r="G4180" s="2" t="s">
        <v>19</v>
      </c>
      <c r="H4180" s="2" t="s">
        <v>382</v>
      </c>
      <c r="I4180" s="2">
        <v>6579</v>
      </c>
      <c r="J4180" s="2">
        <v>0</v>
      </c>
      <c r="K4180" s="2">
        <v>22062025</v>
      </c>
      <c r="L4180" s="3">
        <v>46013</v>
      </c>
      <c r="M4180" s="3">
        <v>46905</v>
      </c>
      <c r="N4180" s="2" t="s">
        <v>21</v>
      </c>
    </row>
    <row r="4181" spans="2:14" x14ac:dyDescent="0.25">
      <c r="B4181" s="2" t="s">
        <v>3983</v>
      </c>
      <c r="C4181" s="2" t="s">
        <v>384</v>
      </c>
      <c r="D4181" s="2" t="s">
        <v>16</v>
      </c>
      <c r="E4181" s="2" t="s">
        <v>17</v>
      </c>
      <c r="F4181" s="2" t="s">
        <v>18</v>
      </c>
      <c r="G4181" s="2" t="s">
        <v>19</v>
      </c>
      <c r="H4181" s="2" t="s">
        <v>382</v>
      </c>
      <c r="I4181" s="2">
        <v>6579</v>
      </c>
      <c r="J4181" s="2">
        <v>0</v>
      </c>
      <c r="K4181" s="2">
        <v>30062024</v>
      </c>
      <c r="L4181" s="3">
        <v>45674</v>
      </c>
      <c r="M4181" s="3">
        <v>46539</v>
      </c>
      <c r="N4181" s="2" t="s">
        <v>21</v>
      </c>
    </row>
    <row r="4182" spans="2:14" x14ac:dyDescent="0.25">
      <c r="B4182" s="2" t="s">
        <v>3983</v>
      </c>
      <c r="C4182" s="2" t="s">
        <v>384</v>
      </c>
      <c r="D4182" s="2" t="s">
        <v>16</v>
      </c>
      <c r="E4182" s="2" t="s">
        <v>17</v>
      </c>
      <c r="F4182" s="2" t="s">
        <v>18</v>
      </c>
      <c r="G4182" s="2" t="s">
        <v>19</v>
      </c>
      <c r="H4182" s="2" t="s">
        <v>382</v>
      </c>
      <c r="I4182" s="2">
        <v>6579</v>
      </c>
      <c r="J4182" s="2">
        <v>0</v>
      </c>
      <c r="K4182" s="2">
        <v>30062025</v>
      </c>
      <c r="L4182" s="3">
        <v>45896</v>
      </c>
      <c r="M4182" s="3">
        <v>46905</v>
      </c>
      <c r="N4182" s="2" t="s">
        <v>21</v>
      </c>
    </row>
    <row r="4183" spans="2:14" x14ac:dyDescent="0.25">
      <c r="B4183" s="2" t="s">
        <v>3983</v>
      </c>
      <c r="C4183" s="2" t="s">
        <v>384</v>
      </c>
      <c r="D4183" s="2" t="s">
        <v>16</v>
      </c>
      <c r="E4183" s="2" t="s">
        <v>17</v>
      </c>
      <c r="F4183" s="2" t="s">
        <v>18</v>
      </c>
      <c r="G4183" s="2" t="s">
        <v>19</v>
      </c>
      <c r="H4183" s="2" t="s">
        <v>382</v>
      </c>
      <c r="I4183" s="2">
        <v>6579</v>
      </c>
      <c r="J4183" s="2">
        <v>25</v>
      </c>
      <c r="K4183" s="2">
        <v>5052095</v>
      </c>
      <c r="L4183" s="3">
        <v>45994</v>
      </c>
      <c r="M4183" s="3">
        <v>46905</v>
      </c>
      <c r="N4183" s="2" t="s">
        <v>21</v>
      </c>
    </row>
    <row r="4184" spans="2:14" x14ac:dyDescent="0.25">
      <c r="B4184" s="2" t="s">
        <v>3983</v>
      </c>
      <c r="C4184" s="2" t="s">
        <v>384</v>
      </c>
      <c r="D4184" s="2" t="s">
        <v>16</v>
      </c>
      <c r="E4184" s="2" t="s">
        <v>17</v>
      </c>
      <c r="F4184" s="2" t="s">
        <v>18</v>
      </c>
      <c r="G4184" s="2" t="s">
        <v>19</v>
      </c>
      <c r="H4184" s="2" t="s">
        <v>382</v>
      </c>
      <c r="I4184" s="2">
        <v>6579</v>
      </c>
      <c r="J4184" s="2">
        <v>5994</v>
      </c>
      <c r="K4184" s="2">
        <v>5052095</v>
      </c>
      <c r="L4184" s="3">
        <v>46053</v>
      </c>
      <c r="M4184" s="3">
        <v>47088</v>
      </c>
      <c r="N4184" s="2" t="s">
        <v>21</v>
      </c>
    </row>
    <row r="4185" spans="2:14" x14ac:dyDescent="0.25">
      <c r="B4185" s="2" t="s">
        <v>3983</v>
      </c>
      <c r="C4185" s="2" t="s">
        <v>384</v>
      </c>
      <c r="D4185" s="2" t="s">
        <v>16</v>
      </c>
      <c r="E4185" s="2" t="s">
        <v>17</v>
      </c>
      <c r="F4185" s="2" t="s">
        <v>18</v>
      </c>
      <c r="G4185" s="2" t="s">
        <v>19</v>
      </c>
      <c r="H4185" s="2" t="s">
        <v>382</v>
      </c>
      <c r="I4185" s="2">
        <v>6579</v>
      </c>
      <c r="J4185" s="2">
        <v>360</v>
      </c>
      <c r="K4185" s="2">
        <v>5052095</v>
      </c>
      <c r="L4185" s="3">
        <v>46178</v>
      </c>
      <c r="M4185" s="3">
        <v>47119</v>
      </c>
      <c r="N4185" s="2" t="s">
        <v>21</v>
      </c>
    </row>
    <row r="4186" spans="2:14" x14ac:dyDescent="0.25">
      <c r="B4186" s="2" t="s">
        <v>3983</v>
      </c>
      <c r="C4186" s="2" t="s">
        <v>384</v>
      </c>
      <c r="D4186" s="2" t="s">
        <v>16</v>
      </c>
      <c r="E4186" s="2" t="s">
        <v>17</v>
      </c>
      <c r="F4186" s="2" t="s">
        <v>18</v>
      </c>
      <c r="G4186" s="2" t="s">
        <v>19</v>
      </c>
      <c r="H4186" s="2" t="s">
        <v>382</v>
      </c>
      <c r="I4186" s="2">
        <v>6579</v>
      </c>
      <c r="J4186" s="2">
        <v>0</v>
      </c>
      <c r="K4186" s="2">
        <v>5082024</v>
      </c>
      <c r="L4186" s="3">
        <v>44958</v>
      </c>
      <c r="M4186" s="3">
        <v>46600</v>
      </c>
      <c r="N4186" s="2" t="s">
        <v>21</v>
      </c>
    </row>
    <row r="4187" spans="2:14" x14ac:dyDescent="0.25">
      <c r="B4187" s="2" t="s">
        <v>3983</v>
      </c>
      <c r="C4187" s="2" t="s">
        <v>384</v>
      </c>
      <c r="D4187" s="2" t="s">
        <v>16</v>
      </c>
      <c r="E4187" s="2" t="s">
        <v>181</v>
      </c>
      <c r="F4187" s="2" t="s">
        <v>18</v>
      </c>
      <c r="G4187" s="2" t="s">
        <v>19</v>
      </c>
      <c r="H4187" s="2" t="s">
        <v>382</v>
      </c>
      <c r="I4187" s="2">
        <v>6579</v>
      </c>
      <c r="J4187" s="2">
        <v>0</v>
      </c>
      <c r="K4187" s="2">
        <v>10072023</v>
      </c>
      <c r="L4187" s="3">
        <v>44958</v>
      </c>
      <c r="M4187" s="3">
        <v>46204</v>
      </c>
      <c r="N4187" s="2" t="s">
        <v>21</v>
      </c>
    </row>
    <row r="4188" spans="2:14" x14ac:dyDescent="0.25">
      <c r="B4188" s="2" t="s">
        <v>3983</v>
      </c>
      <c r="C4188" s="2" t="s">
        <v>384</v>
      </c>
      <c r="D4188" s="2" t="s">
        <v>16</v>
      </c>
      <c r="E4188" s="2" t="s">
        <v>181</v>
      </c>
      <c r="F4188" s="2" t="s">
        <v>18</v>
      </c>
      <c r="G4188" s="2" t="s">
        <v>19</v>
      </c>
      <c r="H4188" s="2" t="s">
        <v>382</v>
      </c>
      <c r="I4188" s="2">
        <v>6579</v>
      </c>
      <c r="J4188" s="2">
        <v>0</v>
      </c>
      <c r="K4188" s="2">
        <v>5082024</v>
      </c>
      <c r="L4188" s="3">
        <v>44958</v>
      </c>
      <c r="M4188" s="3">
        <v>46600</v>
      </c>
      <c r="N4188" s="2" t="s">
        <v>21</v>
      </c>
    </row>
    <row r="4189" spans="2:14" x14ac:dyDescent="0.25">
      <c r="B4189" s="2" t="s">
        <v>3983</v>
      </c>
      <c r="C4189" s="2" t="s">
        <v>384</v>
      </c>
      <c r="D4189" s="2" t="s">
        <v>16</v>
      </c>
      <c r="E4189" s="2" t="s">
        <v>142</v>
      </c>
      <c r="F4189" s="2" t="s">
        <v>18</v>
      </c>
      <c r="G4189" s="2" t="s">
        <v>19</v>
      </c>
      <c r="H4189" s="2" t="s">
        <v>382</v>
      </c>
      <c r="I4189" s="2">
        <v>6579</v>
      </c>
      <c r="J4189" s="2">
        <v>0</v>
      </c>
      <c r="K4189" s="2">
        <v>22062025</v>
      </c>
      <c r="L4189" s="3">
        <v>46013</v>
      </c>
      <c r="M4189" s="3">
        <v>46905</v>
      </c>
      <c r="N4189" s="2" t="s">
        <v>21</v>
      </c>
    </row>
    <row r="4190" spans="2:14" x14ac:dyDescent="0.25">
      <c r="B4190" s="2" t="s">
        <v>3983</v>
      </c>
      <c r="C4190" s="2" t="s">
        <v>384</v>
      </c>
      <c r="D4190" s="2" t="s">
        <v>16</v>
      </c>
      <c r="E4190" s="2" t="s">
        <v>142</v>
      </c>
      <c r="F4190" s="2" t="s">
        <v>18</v>
      </c>
      <c r="G4190" s="2" t="s">
        <v>19</v>
      </c>
      <c r="H4190" s="2" t="s">
        <v>382</v>
      </c>
      <c r="I4190" s="2">
        <v>6579</v>
      </c>
      <c r="J4190" s="2">
        <v>0</v>
      </c>
      <c r="K4190" s="2">
        <v>5052095</v>
      </c>
      <c r="L4190" s="3">
        <v>46053</v>
      </c>
      <c r="M4190" s="3">
        <v>47088</v>
      </c>
      <c r="N4190" s="2" t="s">
        <v>21</v>
      </c>
    </row>
    <row r="4191" spans="2:14" x14ac:dyDescent="0.25">
      <c r="B4191" s="2" t="s">
        <v>3983</v>
      </c>
      <c r="C4191" s="2" t="s">
        <v>384</v>
      </c>
      <c r="D4191" s="2" t="s">
        <v>16</v>
      </c>
      <c r="E4191" s="2" t="s">
        <v>142</v>
      </c>
      <c r="F4191" s="2" t="s">
        <v>18</v>
      </c>
      <c r="G4191" s="2" t="s">
        <v>19</v>
      </c>
      <c r="H4191" s="2" t="s">
        <v>382</v>
      </c>
      <c r="I4191" s="2">
        <v>6579</v>
      </c>
      <c r="J4191" s="2">
        <v>200</v>
      </c>
      <c r="K4191" s="2">
        <v>5052095</v>
      </c>
      <c r="L4191" s="3">
        <v>46178</v>
      </c>
      <c r="M4191" s="3">
        <v>47119</v>
      </c>
      <c r="N4191" s="2" t="s">
        <v>21</v>
      </c>
    </row>
    <row r="4192" spans="2:14" x14ac:dyDescent="0.25">
      <c r="B4192" s="2" t="s">
        <v>3984</v>
      </c>
      <c r="C4192" s="2" t="s">
        <v>3985</v>
      </c>
      <c r="D4192" s="2" t="s">
        <v>16</v>
      </c>
      <c r="E4192" s="2" t="s">
        <v>17</v>
      </c>
      <c r="F4192" s="2" t="s">
        <v>18</v>
      </c>
      <c r="G4192" s="2" t="s">
        <v>19</v>
      </c>
      <c r="H4192" s="2" t="s">
        <v>387</v>
      </c>
      <c r="I4192" s="2">
        <v>400</v>
      </c>
      <c r="J4192" s="2">
        <v>0</v>
      </c>
      <c r="K4192" s="2">
        <v>20220319</v>
      </c>
      <c r="L4192" s="3">
        <v>45712</v>
      </c>
      <c r="M4192" s="3">
        <v>46388</v>
      </c>
      <c r="N4192" s="2" t="s">
        <v>1271</v>
      </c>
    </row>
    <row r="4193" spans="2:14" x14ac:dyDescent="0.25">
      <c r="B4193" s="2" t="s">
        <v>3984</v>
      </c>
      <c r="C4193" s="2" t="s">
        <v>3985</v>
      </c>
      <c r="D4193" s="2" t="s">
        <v>16</v>
      </c>
      <c r="E4193" s="2" t="s">
        <v>17</v>
      </c>
      <c r="F4193" s="2" t="s">
        <v>18</v>
      </c>
      <c r="G4193" s="2" t="s">
        <v>19</v>
      </c>
      <c r="H4193" s="2" t="s">
        <v>387</v>
      </c>
      <c r="I4193" s="2">
        <v>400</v>
      </c>
      <c r="J4193" s="2">
        <v>0</v>
      </c>
      <c r="K4193" s="2">
        <v>20240302</v>
      </c>
      <c r="L4193" s="3">
        <v>45876</v>
      </c>
      <c r="M4193" s="3">
        <v>46905</v>
      </c>
      <c r="N4193" s="2" t="s">
        <v>1271</v>
      </c>
    </row>
    <row r="4194" spans="2:14" x14ac:dyDescent="0.25">
      <c r="B4194" s="2" t="s">
        <v>3984</v>
      </c>
      <c r="C4194" s="2" t="s">
        <v>3985</v>
      </c>
      <c r="D4194" s="2" t="s">
        <v>16</v>
      </c>
      <c r="E4194" s="2" t="s">
        <v>17</v>
      </c>
      <c r="F4194" s="2" t="s">
        <v>18</v>
      </c>
      <c r="G4194" s="2" t="s">
        <v>19</v>
      </c>
      <c r="H4194" s="2" t="s">
        <v>387</v>
      </c>
      <c r="I4194" s="2">
        <v>400</v>
      </c>
      <c r="J4194" s="2">
        <v>0</v>
      </c>
      <c r="K4194" s="2">
        <v>20240302</v>
      </c>
      <c r="L4194" s="3">
        <v>45961</v>
      </c>
      <c r="M4194" s="3">
        <v>46966</v>
      </c>
      <c r="N4194" s="2" t="s">
        <v>1271</v>
      </c>
    </row>
    <row r="4195" spans="2:14" x14ac:dyDescent="0.25">
      <c r="B4195" s="2" t="s">
        <v>3984</v>
      </c>
      <c r="C4195" s="2" t="s">
        <v>3985</v>
      </c>
      <c r="D4195" s="2" t="s">
        <v>16</v>
      </c>
      <c r="E4195" s="2" t="s">
        <v>17</v>
      </c>
      <c r="F4195" s="2" t="s">
        <v>18</v>
      </c>
      <c r="G4195" s="2" t="s">
        <v>19</v>
      </c>
      <c r="H4195" s="2" t="s">
        <v>387</v>
      </c>
      <c r="I4195" s="2">
        <v>400</v>
      </c>
      <c r="J4195" s="2">
        <v>400</v>
      </c>
      <c r="K4195" s="2">
        <v>20250405</v>
      </c>
      <c r="L4195" s="3">
        <v>45961</v>
      </c>
      <c r="M4195" s="3">
        <v>47027</v>
      </c>
      <c r="N4195" s="2" t="s">
        <v>1271</v>
      </c>
    </row>
    <row r="4196" spans="2:14" x14ac:dyDescent="0.25">
      <c r="B4196" s="2" t="s">
        <v>3986</v>
      </c>
      <c r="C4196" s="2" t="s">
        <v>3987</v>
      </c>
      <c r="D4196" s="2" t="s">
        <v>16</v>
      </c>
      <c r="E4196" s="2" t="s">
        <v>17</v>
      </c>
      <c r="F4196" s="2" t="s">
        <v>18</v>
      </c>
      <c r="G4196" s="2" t="s">
        <v>19</v>
      </c>
      <c r="H4196" s="2" t="s">
        <v>387</v>
      </c>
      <c r="I4196" s="2">
        <v>0</v>
      </c>
      <c r="J4196" s="2">
        <v>0</v>
      </c>
      <c r="K4196" s="2">
        <v>20210629</v>
      </c>
      <c r="L4196" s="3">
        <v>44958</v>
      </c>
      <c r="M4196" s="3">
        <v>45717</v>
      </c>
      <c r="N4196" s="2" t="s">
        <v>1271</v>
      </c>
    </row>
    <row r="4197" spans="2:14" x14ac:dyDescent="0.25">
      <c r="B4197" s="2" t="s">
        <v>3988</v>
      </c>
      <c r="C4197" s="2" t="s">
        <v>389</v>
      </c>
      <c r="D4197" s="2" t="s">
        <v>16</v>
      </c>
      <c r="E4197" s="2" t="s">
        <v>75</v>
      </c>
      <c r="F4197" s="2" t="s">
        <v>18</v>
      </c>
      <c r="G4197" s="2" t="s">
        <v>19</v>
      </c>
      <c r="H4197" s="2" t="s">
        <v>387</v>
      </c>
      <c r="I4197" s="2">
        <v>0</v>
      </c>
      <c r="J4197" s="2">
        <v>0</v>
      </c>
      <c r="K4197" s="2">
        <v>20200523</v>
      </c>
      <c r="L4197" s="3">
        <v>44958</v>
      </c>
      <c r="M4197" s="3">
        <v>45901</v>
      </c>
      <c r="N4197" s="2" t="s">
        <v>1271</v>
      </c>
    </row>
    <row r="4198" spans="2:14" x14ac:dyDescent="0.25">
      <c r="B4198" s="2" t="s">
        <v>3988</v>
      </c>
      <c r="C4198" s="2" t="s">
        <v>389</v>
      </c>
      <c r="D4198" s="2" t="s">
        <v>16</v>
      </c>
      <c r="E4198" s="2" t="s">
        <v>75</v>
      </c>
      <c r="F4198" s="2" t="s">
        <v>18</v>
      </c>
      <c r="G4198" s="2" t="s">
        <v>19</v>
      </c>
      <c r="H4198" s="2" t="s">
        <v>387</v>
      </c>
      <c r="I4198" s="2">
        <v>0</v>
      </c>
      <c r="J4198" s="2">
        <v>0</v>
      </c>
      <c r="K4198" s="2">
        <v>20200523</v>
      </c>
      <c r="L4198" s="3">
        <v>45700</v>
      </c>
      <c r="M4198" s="3">
        <v>45870</v>
      </c>
      <c r="N4198" s="2" t="s">
        <v>1271</v>
      </c>
    </row>
    <row r="4199" spans="2:14" x14ac:dyDescent="0.25">
      <c r="B4199" s="2" t="s">
        <v>3988</v>
      </c>
      <c r="C4199" s="2" t="s">
        <v>389</v>
      </c>
      <c r="D4199" s="2" t="s">
        <v>16</v>
      </c>
      <c r="E4199" s="2" t="s">
        <v>17</v>
      </c>
      <c r="F4199" s="2" t="s">
        <v>18</v>
      </c>
      <c r="G4199" s="2" t="s">
        <v>19</v>
      </c>
      <c r="H4199" s="2" t="s">
        <v>387</v>
      </c>
      <c r="I4199" s="2">
        <v>0</v>
      </c>
      <c r="J4199" s="2">
        <v>0</v>
      </c>
      <c r="K4199" s="2">
        <v>20200523</v>
      </c>
      <c r="L4199" s="3">
        <v>44958</v>
      </c>
      <c r="M4199" s="3">
        <v>45901</v>
      </c>
      <c r="N4199" s="2" t="s">
        <v>1271</v>
      </c>
    </row>
    <row r="4200" spans="2:14" x14ac:dyDescent="0.25">
      <c r="B4200" s="2" t="s">
        <v>3988</v>
      </c>
      <c r="C4200" s="2" t="s">
        <v>389</v>
      </c>
      <c r="D4200" s="2" t="s">
        <v>16</v>
      </c>
      <c r="E4200" s="2" t="s">
        <v>17</v>
      </c>
      <c r="F4200" s="2" t="s">
        <v>18</v>
      </c>
      <c r="G4200" s="2" t="s">
        <v>19</v>
      </c>
      <c r="H4200" s="2" t="s">
        <v>387</v>
      </c>
      <c r="I4200" s="2">
        <v>0</v>
      </c>
      <c r="J4200" s="2">
        <v>0</v>
      </c>
      <c r="K4200" s="2">
        <v>20200523</v>
      </c>
      <c r="L4200" s="3">
        <v>45700</v>
      </c>
      <c r="M4200" s="3">
        <v>45870</v>
      </c>
      <c r="N4200" s="2" t="s">
        <v>1271</v>
      </c>
    </row>
    <row r="4201" spans="2:14" x14ac:dyDescent="0.25">
      <c r="B4201" s="2" t="s">
        <v>3988</v>
      </c>
      <c r="C4201" s="2" t="s">
        <v>389</v>
      </c>
      <c r="D4201" s="2" t="s">
        <v>16</v>
      </c>
      <c r="E4201" s="2" t="s">
        <v>17</v>
      </c>
      <c r="F4201" s="2" t="s">
        <v>18</v>
      </c>
      <c r="G4201" s="2" t="s">
        <v>19</v>
      </c>
      <c r="H4201" s="2" t="s">
        <v>387</v>
      </c>
      <c r="I4201" s="2">
        <v>0</v>
      </c>
      <c r="J4201" s="2">
        <v>0</v>
      </c>
      <c r="K4201" s="2">
        <v>20250405</v>
      </c>
      <c r="L4201" s="3">
        <v>45898</v>
      </c>
      <c r="M4201" s="3">
        <v>46966</v>
      </c>
      <c r="N4201" s="2" t="s">
        <v>1271</v>
      </c>
    </row>
    <row r="4202" spans="2:14" x14ac:dyDescent="0.25">
      <c r="B4202" s="2" t="s">
        <v>3989</v>
      </c>
      <c r="C4202" s="2" t="s">
        <v>3990</v>
      </c>
      <c r="D4202" s="2" t="s">
        <v>16</v>
      </c>
      <c r="E4202" s="2" t="s">
        <v>17</v>
      </c>
      <c r="F4202" s="2" t="s">
        <v>18</v>
      </c>
      <c r="G4202" s="2" t="s">
        <v>19</v>
      </c>
      <c r="H4202" s="2" t="s">
        <v>387</v>
      </c>
      <c r="I4202" s="2">
        <v>0</v>
      </c>
      <c r="J4202" s="2">
        <v>0</v>
      </c>
      <c r="K4202" s="2">
        <v>0</v>
      </c>
      <c r="L4202" s="3">
        <v>46126</v>
      </c>
      <c r="M4202" s="2" t="s">
        <v>30</v>
      </c>
      <c r="N4202" s="2" t="s">
        <v>1271</v>
      </c>
    </row>
    <row r="4203" spans="2:14" x14ac:dyDescent="0.25">
      <c r="B4203" s="2" t="s">
        <v>3989</v>
      </c>
      <c r="C4203" s="2" t="s">
        <v>3990</v>
      </c>
      <c r="D4203" s="2" t="s">
        <v>16</v>
      </c>
      <c r="E4203" s="2" t="s">
        <v>17</v>
      </c>
      <c r="F4203" s="2" t="s">
        <v>18</v>
      </c>
      <c r="G4203" s="2" t="s">
        <v>19</v>
      </c>
      <c r="H4203" s="2" t="s">
        <v>387</v>
      </c>
      <c r="I4203" s="2">
        <v>0</v>
      </c>
      <c r="J4203" s="2">
        <v>0</v>
      </c>
      <c r="K4203" s="2">
        <v>20210629</v>
      </c>
      <c r="L4203" s="3">
        <v>44958</v>
      </c>
      <c r="M4203" s="3">
        <v>46235</v>
      </c>
      <c r="N4203" s="2" t="s">
        <v>1271</v>
      </c>
    </row>
    <row r="4204" spans="2:14" x14ac:dyDescent="0.25">
      <c r="B4204" s="2" t="s">
        <v>3989</v>
      </c>
      <c r="C4204" s="2" t="s">
        <v>3990</v>
      </c>
      <c r="D4204" s="2" t="s">
        <v>16</v>
      </c>
      <c r="E4204" s="2" t="s">
        <v>17</v>
      </c>
      <c r="F4204" s="2" t="s">
        <v>18</v>
      </c>
      <c r="G4204" s="2" t="s">
        <v>19</v>
      </c>
      <c r="H4204" s="2" t="s">
        <v>387</v>
      </c>
      <c r="I4204" s="2">
        <v>0</v>
      </c>
      <c r="J4204" s="2">
        <v>0</v>
      </c>
      <c r="K4204" s="2">
        <v>20210629</v>
      </c>
      <c r="L4204" s="3">
        <v>45733</v>
      </c>
      <c r="M4204" s="3">
        <v>46204</v>
      </c>
      <c r="N4204" s="2" t="s">
        <v>1271</v>
      </c>
    </row>
    <row r="4205" spans="2:14" x14ac:dyDescent="0.25">
      <c r="B4205" s="2" t="s">
        <v>3991</v>
      </c>
      <c r="C4205" s="2" t="s">
        <v>394</v>
      </c>
      <c r="D4205" s="2" t="s">
        <v>16</v>
      </c>
      <c r="E4205" s="2" t="s">
        <v>75</v>
      </c>
      <c r="F4205" s="2" t="s">
        <v>18</v>
      </c>
      <c r="G4205" s="2" t="s">
        <v>19</v>
      </c>
      <c r="H4205" s="2" t="s">
        <v>3992</v>
      </c>
      <c r="I4205" s="2">
        <v>0</v>
      </c>
      <c r="J4205" s="2">
        <v>0</v>
      </c>
      <c r="K4205" s="2">
        <v>10722</v>
      </c>
      <c r="L4205" s="3">
        <v>44958</v>
      </c>
      <c r="M4205" s="3">
        <v>46204</v>
      </c>
      <c r="N4205" s="2" t="s">
        <v>395</v>
      </c>
    </row>
    <row r="4206" spans="2:14" x14ac:dyDescent="0.25">
      <c r="B4206" s="2" t="s">
        <v>3991</v>
      </c>
      <c r="C4206" s="2" t="s">
        <v>394</v>
      </c>
      <c r="D4206" s="2" t="s">
        <v>16</v>
      </c>
      <c r="E4206" s="2" t="s">
        <v>75</v>
      </c>
      <c r="F4206" s="2" t="s">
        <v>18</v>
      </c>
      <c r="G4206" s="2" t="s">
        <v>19</v>
      </c>
      <c r="H4206" s="2" t="s">
        <v>3992</v>
      </c>
      <c r="I4206" s="2">
        <v>0</v>
      </c>
      <c r="J4206" s="2">
        <v>0</v>
      </c>
      <c r="K4206" s="2">
        <v>300622</v>
      </c>
      <c r="L4206" s="3">
        <v>44958</v>
      </c>
      <c r="M4206" s="3">
        <v>46174</v>
      </c>
      <c r="N4206" s="2" t="s">
        <v>395</v>
      </c>
    </row>
    <row r="4207" spans="2:14" x14ac:dyDescent="0.25">
      <c r="B4207" s="2" t="s">
        <v>3991</v>
      </c>
      <c r="C4207" s="2" t="s">
        <v>394</v>
      </c>
      <c r="D4207" s="2" t="s">
        <v>16</v>
      </c>
      <c r="E4207" s="2" t="s">
        <v>75</v>
      </c>
      <c r="F4207" s="2" t="s">
        <v>18</v>
      </c>
      <c r="G4207" s="2" t="s">
        <v>19</v>
      </c>
      <c r="H4207" s="2" t="s">
        <v>3992</v>
      </c>
      <c r="I4207" s="2">
        <v>0</v>
      </c>
      <c r="J4207" s="2">
        <v>0</v>
      </c>
      <c r="K4207" s="2">
        <v>60422</v>
      </c>
      <c r="L4207" s="3">
        <v>44958</v>
      </c>
      <c r="M4207" s="3">
        <v>46113</v>
      </c>
      <c r="N4207" s="2" t="s">
        <v>395</v>
      </c>
    </row>
    <row r="4208" spans="2:14" x14ac:dyDescent="0.25">
      <c r="B4208" s="2" t="s">
        <v>3991</v>
      </c>
      <c r="C4208" s="2" t="s">
        <v>394</v>
      </c>
      <c r="D4208" s="2" t="s">
        <v>16</v>
      </c>
      <c r="E4208" s="2" t="s">
        <v>75</v>
      </c>
      <c r="F4208" s="2" t="s">
        <v>18</v>
      </c>
      <c r="G4208" s="2" t="s">
        <v>19</v>
      </c>
      <c r="H4208" s="2" t="s">
        <v>3992</v>
      </c>
      <c r="I4208" s="2">
        <v>0</v>
      </c>
      <c r="J4208" s="2">
        <v>0</v>
      </c>
      <c r="K4208" s="2">
        <v>90822</v>
      </c>
      <c r="L4208" s="3">
        <v>44958</v>
      </c>
      <c r="M4208" s="3">
        <v>46235</v>
      </c>
      <c r="N4208" s="2" t="s">
        <v>395</v>
      </c>
    </row>
    <row r="4209" spans="2:14" x14ac:dyDescent="0.25">
      <c r="B4209" s="2" t="s">
        <v>3991</v>
      </c>
      <c r="C4209" s="2" t="s">
        <v>394</v>
      </c>
      <c r="D4209" s="2" t="s">
        <v>16</v>
      </c>
      <c r="E4209" s="2" t="s">
        <v>17</v>
      </c>
      <c r="F4209" s="2" t="s">
        <v>18</v>
      </c>
      <c r="G4209" s="2" t="s">
        <v>19</v>
      </c>
      <c r="H4209" s="2" t="s">
        <v>3992</v>
      </c>
      <c r="I4209" s="2">
        <v>0</v>
      </c>
      <c r="J4209" s="2">
        <v>0</v>
      </c>
      <c r="K4209" s="2">
        <v>0</v>
      </c>
      <c r="L4209" s="3">
        <v>45920</v>
      </c>
      <c r="M4209" s="2" t="s">
        <v>30</v>
      </c>
      <c r="N4209" s="2" t="s">
        <v>395</v>
      </c>
    </row>
    <row r="4210" spans="2:14" x14ac:dyDescent="0.25">
      <c r="B4210" s="2" t="s">
        <v>3991</v>
      </c>
      <c r="C4210" s="2" t="s">
        <v>394</v>
      </c>
      <c r="D4210" s="2" t="s">
        <v>16</v>
      </c>
      <c r="E4210" s="2" t="s">
        <v>17</v>
      </c>
      <c r="F4210" s="2" t="s">
        <v>18</v>
      </c>
      <c r="G4210" s="2" t="s">
        <v>19</v>
      </c>
      <c r="H4210" s="2" t="s">
        <v>3992</v>
      </c>
      <c r="I4210" s="2">
        <v>0</v>
      </c>
      <c r="J4210" s="2">
        <v>0</v>
      </c>
      <c r="K4210" s="2">
        <v>10722</v>
      </c>
      <c r="L4210" s="3">
        <v>44958</v>
      </c>
      <c r="M4210" s="3">
        <v>46204</v>
      </c>
      <c r="N4210" s="2" t="s">
        <v>395</v>
      </c>
    </row>
    <row r="4211" spans="2:14" x14ac:dyDescent="0.25">
      <c r="B4211" s="2" t="s">
        <v>3991</v>
      </c>
      <c r="C4211" s="2" t="s">
        <v>394</v>
      </c>
      <c r="D4211" s="2" t="s">
        <v>16</v>
      </c>
      <c r="E4211" s="2" t="s">
        <v>17</v>
      </c>
      <c r="F4211" s="2" t="s">
        <v>18</v>
      </c>
      <c r="G4211" s="2" t="s">
        <v>19</v>
      </c>
      <c r="H4211" s="2" t="s">
        <v>3992</v>
      </c>
      <c r="I4211" s="2">
        <v>0</v>
      </c>
      <c r="J4211" s="2">
        <v>0</v>
      </c>
      <c r="K4211" s="2">
        <v>300622</v>
      </c>
      <c r="L4211" s="3">
        <v>44958</v>
      </c>
      <c r="M4211" s="3">
        <v>46174</v>
      </c>
      <c r="N4211" s="2" t="s">
        <v>395</v>
      </c>
    </row>
    <row r="4212" spans="2:14" x14ac:dyDescent="0.25">
      <c r="B4212" s="2" t="s">
        <v>3991</v>
      </c>
      <c r="C4212" s="2" t="s">
        <v>394</v>
      </c>
      <c r="D4212" s="2" t="s">
        <v>16</v>
      </c>
      <c r="E4212" s="2" t="s">
        <v>17</v>
      </c>
      <c r="F4212" s="2" t="s">
        <v>18</v>
      </c>
      <c r="G4212" s="2" t="s">
        <v>19</v>
      </c>
      <c r="H4212" s="2" t="s">
        <v>3992</v>
      </c>
      <c r="I4212" s="2">
        <v>0</v>
      </c>
      <c r="J4212" s="2">
        <v>0</v>
      </c>
      <c r="K4212" s="2">
        <v>310211205</v>
      </c>
      <c r="L4212" s="3">
        <v>44958</v>
      </c>
      <c r="M4212" s="3">
        <v>46357</v>
      </c>
      <c r="N4212" s="2" t="s">
        <v>395</v>
      </c>
    </row>
    <row r="4213" spans="2:14" x14ac:dyDescent="0.25">
      <c r="B4213" s="2" t="s">
        <v>3991</v>
      </c>
      <c r="C4213" s="2" t="s">
        <v>394</v>
      </c>
      <c r="D4213" s="2" t="s">
        <v>16</v>
      </c>
      <c r="E4213" s="2" t="s">
        <v>17</v>
      </c>
      <c r="F4213" s="2" t="s">
        <v>18</v>
      </c>
      <c r="G4213" s="2" t="s">
        <v>19</v>
      </c>
      <c r="H4213" s="2" t="s">
        <v>3992</v>
      </c>
      <c r="I4213" s="2">
        <v>0</v>
      </c>
      <c r="J4213" s="2">
        <v>0</v>
      </c>
      <c r="K4213" s="2">
        <v>60422</v>
      </c>
      <c r="L4213" s="3">
        <v>44958</v>
      </c>
      <c r="M4213" s="3">
        <v>46113</v>
      </c>
      <c r="N4213" s="2" t="s">
        <v>395</v>
      </c>
    </row>
    <row r="4214" spans="2:14" x14ac:dyDescent="0.25">
      <c r="B4214" s="2" t="s">
        <v>3991</v>
      </c>
      <c r="C4214" s="2" t="s">
        <v>394</v>
      </c>
      <c r="D4214" s="2" t="s">
        <v>16</v>
      </c>
      <c r="E4214" s="2" t="s">
        <v>17</v>
      </c>
      <c r="F4214" s="2" t="s">
        <v>18</v>
      </c>
      <c r="G4214" s="2" t="s">
        <v>19</v>
      </c>
      <c r="H4214" s="2" t="s">
        <v>3992</v>
      </c>
      <c r="I4214" s="2">
        <v>0</v>
      </c>
      <c r="J4214" s="2">
        <v>0</v>
      </c>
      <c r="K4214" s="2">
        <v>90822</v>
      </c>
      <c r="L4214" s="3">
        <v>44958</v>
      </c>
      <c r="M4214" s="3">
        <v>46235</v>
      </c>
      <c r="N4214" s="2" t="s">
        <v>395</v>
      </c>
    </row>
    <row r="4215" spans="2:14" x14ac:dyDescent="0.25">
      <c r="B4215" s="2" t="s">
        <v>3991</v>
      </c>
      <c r="C4215" s="2" t="s">
        <v>394</v>
      </c>
      <c r="D4215" s="2" t="s">
        <v>16</v>
      </c>
      <c r="E4215" s="2" t="s">
        <v>17</v>
      </c>
      <c r="F4215" s="2" t="s">
        <v>18</v>
      </c>
      <c r="G4215" s="2" t="s">
        <v>19</v>
      </c>
      <c r="H4215" s="2" t="s">
        <v>3992</v>
      </c>
      <c r="I4215" s="2">
        <v>0</v>
      </c>
      <c r="J4215" s="2">
        <v>0</v>
      </c>
      <c r="K4215" s="2" t="s">
        <v>2111</v>
      </c>
      <c r="L4215" s="2" t="s">
        <v>30</v>
      </c>
      <c r="M4215" s="2" t="s">
        <v>30</v>
      </c>
      <c r="N4215" s="2" t="s">
        <v>395</v>
      </c>
    </row>
    <row r="4216" spans="2:14" x14ac:dyDescent="0.25">
      <c r="B4216" s="2" t="s">
        <v>3993</v>
      </c>
      <c r="C4216" s="2" t="s">
        <v>3994</v>
      </c>
      <c r="D4216" s="2" t="s">
        <v>16</v>
      </c>
      <c r="E4216" s="2" t="s">
        <v>17</v>
      </c>
      <c r="F4216" s="2" t="s">
        <v>18</v>
      </c>
      <c r="G4216" s="2" t="s">
        <v>19</v>
      </c>
      <c r="H4216" s="2" t="s">
        <v>387</v>
      </c>
      <c r="I4216" s="2">
        <v>176</v>
      </c>
      <c r="J4216" s="2">
        <v>0</v>
      </c>
      <c r="K4216" s="2">
        <v>20220319</v>
      </c>
      <c r="L4216" s="3">
        <v>44958</v>
      </c>
      <c r="M4216" s="3">
        <v>46327</v>
      </c>
      <c r="N4216" s="2" t="s">
        <v>1271</v>
      </c>
    </row>
    <row r="4217" spans="2:14" x14ac:dyDescent="0.25">
      <c r="B4217" s="2" t="s">
        <v>3993</v>
      </c>
      <c r="C4217" s="2" t="s">
        <v>3994</v>
      </c>
      <c r="D4217" s="2" t="s">
        <v>16</v>
      </c>
      <c r="E4217" s="2" t="s">
        <v>17</v>
      </c>
      <c r="F4217" s="2" t="s">
        <v>18</v>
      </c>
      <c r="G4217" s="2" t="s">
        <v>19</v>
      </c>
      <c r="H4217" s="2" t="s">
        <v>387</v>
      </c>
      <c r="I4217" s="2">
        <v>176</v>
      </c>
      <c r="J4217" s="2">
        <v>0</v>
      </c>
      <c r="K4217" s="2">
        <v>20240302</v>
      </c>
      <c r="L4217" s="3">
        <v>44958</v>
      </c>
      <c r="M4217" s="3">
        <v>46692</v>
      </c>
      <c r="N4217" s="2" t="s">
        <v>1271</v>
      </c>
    </row>
    <row r="4218" spans="2:14" x14ac:dyDescent="0.25">
      <c r="B4218" s="2" t="s">
        <v>3993</v>
      </c>
      <c r="C4218" s="2" t="s">
        <v>3994</v>
      </c>
      <c r="D4218" s="2" t="s">
        <v>16</v>
      </c>
      <c r="E4218" s="2" t="s">
        <v>17</v>
      </c>
      <c r="F4218" s="2" t="s">
        <v>18</v>
      </c>
      <c r="G4218" s="2" t="s">
        <v>19</v>
      </c>
      <c r="H4218" s="2" t="s">
        <v>387</v>
      </c>
      <c r="I4218" s="2">
        <v>176</v>
      </c>
      <c r="J4218" s="2">
        <v>16</v>
      </c>
      <c r="K4218" s="2">
        <v>20240302</v>
      </c>
      <c r="L4218" s="3">
        <v>45961</v>
      </c>
      <c r="M4218" s="3">
        <v>46905</v>
      </c>
      <c r="N4218" s="2" t="s">
        <v>1271</v>
      </c>
    </row>
    <row r="4219" spans="2:14" x14ac:dyDescent="0.25">
      <c r="B4219" s="2" t="s">
        <v>3993</v>
      </c>
      <c r="C4219" s="2" t="s">
        <v>3994</v>
      </c>
      <c r="D4219" s="2" t="s">
        <v>16</v>
      </c>
      <c r="E4219" s="2" t="s">
        <v>17</v>
      </c>
      <c r="F4219" s="2" t="s">
        <v>18</v>
      </c>
      <c r="G4219" s="2" t="s">
        <v>19</v>
      </c>
      <c r="H4219" s="2" t="s">
        <v>387</v>
      </c>
      <c r="I4219" s="2">
        <v>176</v>
      </c>
      <c r="J4219" s="2">
        <v>0</v>
      </c>
      <c r="K4219" s="2" t="s">
        <v>3995</v>
      </c>
      <c r="L4219" s="3">
        <v>45737</v>
      </c>
      <c r="M4219" s="3">
        <v>46813</v>
      </c>
      <c r="N4219" s="2" t="s">
        <v>1271</v>
      </c>
    </row>
    <row r="4220" spans="2:14" x14ac:dyDescent="0.25">
      <c r="B4220" s="2" t="s">
        <v>3993</v>
      </c>
      <c r="C4220" s="2" t="s">
        <v>3994</v>
      </c>
      <c r="D4220" s="2" t="s">
        <v>16</v>
      </c>
      <c r="E4220" s="2" t="s">
        <v>17</v>
      </c>
      <c r="F4220" s="2" t="s">
        <v>18</v>
      </c>
      <c r="G4220" s="2" t="s">
        <v>19</v>
      </c>
      <c r="H4220" s="2" t="s">
        <v>387</v>
      </c>
      <c r="I4220" s="2">
        <v>176</v>
      </c>
      <c r="J4220" s="2">
        <v>0</v>
      </c>
      <c r="K4220" s="2" t="s">
        <v>3996</v>
      </c>
      <c r="L4220" s="3">
        <v>45733</v>
      </c>
      <c r="M4220" s="3">
        <v>46813</v>
      </c>
      <c r="N4220" s="2" t="s">
        <v>1271</v>
      </c>
    </row>
    <row r="4221" spans="2:14" x14ac:dyDescent="0.25">
      <c r="B4221" s="2" t="s">
        <v>3993</v>
      </c>
      <c r="C4221" s="2" t="s">
        <v>3994</v>
      </c>
      <c r="D4221" s="2" t="s">
        <v>16</v>
      </c>
      <c r="E4221" s="2" t="s">
        <v>17</v>
      </c>
      <c r="F4221" s="2" t="s">
        <v>18</v>
      </c>
      <c r="G4221" s="2" t="s">
        <v>19</v>
      </c>
      <c r="H4221" s="2" t="s">
        <v>387</v>
      </c>
      <c r="I4221" s="2">
        <v>176</v>
      </c>
      <c r="J4221" s="2">
        <v>160</v>
      </c>
      <c r="K4221" s="2">
        <v>20250405</v>
      </c>
      <c r="L4221" s="3">
        <v>45961</v>
      </c>
      <c r="M4221" s="3">
        <v>47027</v>
      </c>
      <c r="N4221" s="2" t="s">
        <v>1271</v>
      </c>
    </row>
    <row r="4222" spans="2:14" x14ac:dyDescent="0.25">
      <c r="B4222" s="2" t="s">
        <v>3993</v>
      </c>
      <c r="C4222" s="2" t="s">
        <v>3994</v>
      </c>
      <c r="D4222" s="2" t="s">
        <v>16</v>
      </c>
      <c r="E4222" s="2" t="s">
        <v>142</v>
      </c>
      <c r="F4222" s="2" t="s">
        <v>18</v>
      </c>
      <c r="G4222" s="2" t="s">
        <v>19</v>
      </c>
      <c r="H4222" s="2" t="s">
        <v>387</v>
      </c>
      <c r="I4222" s="2">
        <v>176</v>
      </c>
      <c r="J4222" s="2">
        <v>0</v>
      </c>
      <c r="K4222" s="2" t="s">
        <v>3995</v>
      </c>
      <c r="L4222" s="3">
        <v>45737</v>
      </c>
      <c r="M4222" s="3">
        <v>46813</v>
      </c>
      <c r="N4222" s="2" t="s">
        <v>1271</v>
      </c>
    </row>
    <row r="4223" spans="2:14" x14ac:dyDescent="0.25">
      <c r="B4223" s="2" t="s">
        <v>3993</v>
      </c>
      <c r="C4223" s="2" t="s">
        <v>3994</v>
      </c>
      <c r="D4223" s="2" t="s">
        <v>16</v>
      </c>
      <c r="E4223" s="2" t="s">
        <v>142</v>
      </c>
      <c r="F4223" s="2" t="s">
        <v>18</v>
      </c>
      <c r="G4223" s="2" t="s">
        <v>19</v>
      </c>
      <c r="H4223" s="2" t="s">
        <v>387</v>
      </c>
      <c r="I4223" s="2">
        <v>176</v>
      </c>
      <c r="J4223" s="2">
        <v>0</v>
      </c>
      <c r="K4223" s="2" t="s">
        <v>3996</v>
      </c>
      <c r="L4223" s="3">
        <v>45733</v>
      </c>
      <c r="M4223" s="3">
        <v>46813</v>
      </c>
      <c r="N4223" s="2" t="s">
        <v>1271</v>
      </c>
    </row>
    <row r="4224" spans="2:14" x14ac:dyDescent="0.25">
      <c r="B4224" s="2" t="s">
        <v>3997</v>
      </c>
      <c r="C4224" s="2" t="s">
        <v>3998</v>
      </c>
      <c r="D4224" s="2" t="s">
        <v>16</v>
      </c>
      <c r="E4224" s="2" t="s">
        <v>75</v>
      </c>
      <c r="F4224" s="2" t="s">
        <v>18</v>
      </c>
      <c r="G4224" s="2" t="s">
        <v>19</v>
      </c>
      <c r="H4224" s="2" t="s">
        <v>3999</v>
      </c>
      <c r="I4224" s="2">
        <v>0</v>
      </c>
      <c r="J4224" s="2">
        <v>0</v>
      </c>
      <c r="K4224" s="2">
        <v>27173101</v>
      </c>
      <c r="L4224" s="3">
        <v>44958</v>
      </c>
      <c r="M4224" s="3">
        <v>45870</v>
      </c>
      <c r="N4224" s="2" t="s">
        <v>153</v>
      </c>
    </row>
    <row r="4225" spans="2:14" x14ac:dyDescent="0.25">
      <c r="B4225" s="2" t="s">
        <v>3997</v>
      </c>
      <c r="C4225" s="2" t="s">
        <v>3998</v>
      </c>
      <c r="D4225" s="2" t="s">
        <v>16</v>
      </c>
      <c r="E4225" s="2" t="s">
        <v>17</v>
      </c>
      <c r="F4225" s="2" t="s">
        <v>18</v>
      </c>
      <c r="G4225" s="2" t="s">
        <v>19</v>
      </c>
      <c r="H4225" s="2" t="s">
        <v>3999</v>
      </c>
      <c r="I4225" s="2">
        <v>0</v>
      </c>
      <c r="J4225" s="2">
        <v>0</v>
      </c>
      <c r="K4225" s="2" t="s">
        <v>2109</v>
      </c>
      <c r="L4225" s="3">
        <v>45941</v>
      </c>
      <c r="M4225" s="3">
        <v>46296</v>
      </c>
      <c r="N4225" s="2" t="s">
        <v>153</v>
      </c>
    </row>
    <row r="4226" spans="2:14" x14ac:dyDescent="0.25">
      <c r="B4226" s="2" t="s">
        <v>3997</v>
      </c>
      <c r="C4226" s="2" t="s">
        <v>3998</v>
      </c>
      <c r="D4226" s="2" t="s">
        <v>16</v>
      </c>
      <c r="E4226" s="2" t="s">
        <v>17</v>
      </c>
      <c r="F4226" s="2" t="s">
        <v>18</v>
      </c>
      <c r="G4226" s="2" t="s">
        <v>19</v>
      </c>
      <c r="H4226" s="2" t="s">
        <v>3999</v>
      </c>
      <c r="I4226" s="2">
        <v>0</v>
      </c>
      <c r="J4226" s="2">
        <v>0</v>
      </c>
      <c r="K4226" s="2">
        <v>26183101</v>
      </c>
      <c r="L4226" s="3">
        <v>44958</v>
      </c>
      <c r="M4226" s="3">
        <v>46204</v>
      </c>
      <c r="N4226" s="2" t="s">
        <v>153</v>
      </c>
    </row>
    <row r="4227" spans="2:14" x14ac:dyDescent="0.25">
      <c r="B4227" s="2" t="s">
        <v>3997</v>
      </c>
      <c r="C4227" s="2" t="s">
        <v>3998</v>
      </c>
      <c r="D4227" s="2" t="s">
        <v>16</v>
      </c>
      <c r="E4227" s="2" t="s">
        <v>17</v>
      </c>
      <c r="F4227" s="2" t="s">
        <v>18</v>
      </c>
      <c r="G4227" s="2" t="s">
        <v>19</v>
      </c>
      <c r="H4227" s="2" t="s">
        <v>3999</v>
      </c>
      <c r="I4227" s="2">
        <v>0</v>
      </c>
      <c r="J4227" s="2">
        <v>0</v>
      </c>
      <c r="K4227" s="2">
        <v>27173101</v>
      </c>
      <c r="L4227" s="3">
        <v>44958</v>
      </c>
      <c r="M4227" s="3">
        <v>45870</v>
      </c>
      <c r="N4227" s="2" t="s">
        <v>153</v>
      </c>
    </row>
    <row r="4228" spans="2:14" x14ac:dyDescent="0.25">
      <c r="B4228" s="2" t="s">
        <v>3997</v>
      </c>
      <c r="C4228" s="2" t="s">
        <v>3998</v>
      </c>
      <c r="D4228" s="2" t="s">
        <v>16</v>
      </c>
      <c r="E4228" s="2" t="s">
        <v>17</v>
      </c>
      <c r="F4228" s="2" t="s">
        <v>18</v>
      </c>
      <c r="G4228" s="2" t="s">
        <v>19</v>
      </c>
      <c r="H4228" s="2" t="s">
        <v>3999</v>
      </c>
      <c r="I4228" s="2">
        <v>0</v>
      </c>
      <c r="J4228" s="2">
        <v>0</v>
      </c>
      <c r="K4228" s="2" t="s">
        <v>2111</v>
      </c>
      <c r="L4228" s="2" t="s">
        <v>30</v>
      </c>
      <c r="M4228" s="2" t="s">
        <v>30</v>
      </c>
      <c r="N4228" s="2" t="s">
        <v>153</v>
      </c>
    </row>
    <row r="4229" spans="2:14" hidden="1" x14ac:dyDescent="0.25">
      <c r="B4229" s="2" t="s">
        <v>3997</v>
      </c>
      <c r="C4229" s="2" t="s">
        <v>3998</v>
      </c>
      <c r="D4229" s="2" t="s">
        <v>16</v>
      </c>
      <c r="E4229" s="2" t="s">
        <v>233</v>
      </c>
      <c r="F4229" s="2" t="s">
        <v>18</v>
      </c>
      <c r="G4229" s="2" t="s">
        <v>19</v>
      </c>
      <c r="H4229" s="2" t="s">
        <v>3999</v>
      </c>
      <c r="I4229" s="2">
        <v>0</v>
      </c>
      <c r="J4229" s="2">
        <v>0</v>
      </c>
      <c r="K4229" s="2">
        <v>26183101</v>
      </c>
      <c r="L4229" s="3">
        <v>44958</v>
      </c>
      <c r="M4229" s="3">
        <v>46204</v>
      </c>
      <c r="N4229" s="2" t="s">
        <v>153</v>
      </c>
    </row>
    <row r="4230" spans="2:14" x14ac:dyDescent="0.25">
      <c r="B4230" s="2" t="s">
        <v>4000</v>
      </c>
      <c r="C4230" s="2" t="s">
        <v>4001</v>
      </c>
      <c r="D4230" s="2" t="s">
        <v>16</v>
      </c>
      <c r="E4230" s="2" t="s">
        <v>17</v>
      </c>
      <c r="F4230" s="2" t="s">
        <v>18</v>
      </c>
      <c r="G4230" s="2" t="s">
        <v>19</v>
      </c>
      <c r="H4230" s="2" t="s">
        <v>3999</v>
      </c>
      <c r="I4230" s="2">
        <v>1555</v>
      </c>
      <c r="J4230" s="2">
        <v>0</v>
      </c>
      <c r="K4230" s="2">
        <v>32102901</v>
      </c>
      <c r="L4230" s="3">
        <v>44958</v>
      </c>
      <c r="M4230" s="3">
        <v>45962</v>
      </c>
      <c r="N4230" s="2" t="s">
        <v>153</v>
      </c>
    </row>
    <row r="4231" spans="2:14" x14ac:dyDescent="0.25">
      <c r="B4231" s="2" t="s">
        <v>4000</v>
      </c>
      <c r="C4231" s="2" t="s">
        <v>4001</v>
      </c>
      <c r="D4231" s="2" t="s">
        <v>16</v>
      </c>
      <c r="E4231" s="2" t="s">
        <v>17</v>
      </c>
      <c r="F4231" s="2" t="s">
        <v>18</v>
      </c>
      <c r="G4231" s="2" t="s">
        <v>19</v>
      </c>
      <c r="H4231" s="2" t="s">
        <v>3999</v>
      </c>
      <c r="I4231" s="2">
        <v>1555</v>
      </c>
      <c r="J4231" s="2">
        <v>1555</v>
      </c>
      <c r="K4231" s="2" t="s">
        <v>4002</v>
      </c>
      <c r="L4231" s="3">
        <v>45947</v>
      </c>
      <c r="M4231" s="3">
        <v>46844</v>
      </c>
      <c r="N4231" s="2" t="s">
        <v>153</v>
      </c>
    </row>
    <row r="4232" spans="2:14" x14ac:dyDescent="0.25">
      <c r="B4232" s="2" t="s">
        <v>4000</v>
      </c>
      <c r="C4232" s="2" t="s">
        <v>4001</v>
      </c>
      <c r="D4232" s="2" t="s">
        <v>16</v>
      </c>
      <c r="E4232" s="2" t="s">
        <v>17</v>
      </c>
      <c r="F4232" s="2" t="s">
        <v>18</v>
      </c>
      <c r="G4232" s="2" t="s">
        <v>19</v>
      </c>
      <c r="H4232" s="2" t="s">
        <v>3999</v>
      </c>
      <c r="I4232" s="2">
        <v>1555</v>
      </c>
      <c r="J4232" s="2">
        <v>0</v>
      </c>
      <c r="K4232" s="2" t="s">
        <v>4003</v>
      </c>
      <c r="L4232" s="3">
        <v>44958</v>
      </c>
      <c r="M4232" s="3">
        <v>45962</v>
      </c>
      <c r="N4232" s="2" t="s">
        <v>153</v>
      </c>
    </row>
    <row r="4233" spans="2:14" x14ac:dyDescent="0.25">
      <c r="B4233" s="2" t="s">
        <v>4004</v>
      </c>
      <c r="C4233" s="2" t="s">
        <v>4005</v>
      </c>
      <c r="D4233" s="2" t="s">
        <v>41</v>
      </c>
      <c r="E4233" s="2" t="s">
        <v>17</v>
      </c>
      <c r="F4233" s="2" t="s">
        <v>18</v>
      </c>
      <c r="G4233" s="2" t="s">
        <v>175</v>
      </c>
      <c r="H4233" s="2" t="s">
        <v>4006</v>
      </c>
      <c r="I4233" s="2">
        <v>0</v>
      </c>
      <c r="J4233" s="2">
        <v>0</v>
      </c>
      <c r="K4233" s="2">
        <v>0</v>
      </c>
      <c r="L4233" s="3">
        <v>45769</v>
      </c>
      <c r="M4233" s="2" t="s">
        <v>30</v>
      </c>
      <c r="N4233" s="2" t="s">
        <v>1705</v>
      </c>
    </row>
    <row r="4234" spans="2:14" x14ac:dyDescent="0.25">
      <c r="B4234" s="2" t="s">
        <v>4004</v>
      </c>
      <c r="C4234" s="2" t="s">
        <v>4005</v>
      </c>
      <c r="D4234" s="2" t="s">
        <v>41</v>
      </c>
      <c r="E4234" s="2" t="s">
        <v>17</v>
      </c>
      <c r="F4234" s="2" t="s">
        <v>18</v>
      </c>
      <c r="G4234" s="2" t="s">
        <v>175</v>
      </c>
      <c r="H4234" s="2" t="s">
        <v>4006</v>
      </c>
      <c r="I4234" s="2">
        <v>0</v>
      </c>
      <c r="J4234" s="2">
        <v>0</v>
      </c>
      <c r="K4234" s="2">
        <v>0</v>
      </c>
      <c r="L4234" s="3">
        <v>46135</v>
      </c>
      <c r="M4234" s="3">
        <v>46815</v>
      </c>
      <c r="N4234" s="2" t="s">
        <v>1705</v>
      </c>
    </row>
    <row r="4235" spans="2:14" x14ac:dyDescent="0.25">
      <c r="B4235" s="2" t="s">
        <v>4004</v>
      </c>
      <c r="C4235" s="2" t="s">
        <v>4005</v>
      </c>
      <c r="D4235" s="2" t="s">
        <v>41</v>
      </c>
      <c r="E4235" s="2" t="s">
        <v>17</v>
      </c>
      <c r="F4235" s="2" t="s">
        <v>18</v>
      </c>
      <c r="G4235" s="2" t="s">
        <v>175</v>
      </c>
      <c r="H4235" s="2" t="s">
        <v>4006</v>
      </c>
      <c r="I4235" s="2">
        <v>0</v>
      </c>
      <c r="J4235" s="2">
        <v>0</v>
      </c>
      <c r="K4235" s="2">
        <v>30714</v>
      </c>
      <c r="L4235" s="3">
        <v>45971</v>
      </c>
      <c r="M4235" s="3">
        <v>46539</v>
      </c>
      <c r="N4235" s="2" t="s">
        <v>1705</v>
      </c>
    </row>
    <row r="4236" spans="2:14" x14ac:dyDescent="0.25">
      <c r="B4236" s="2" t="s">
        <v>4004</v>
      </c>
      <c r="C4236" s="2" t="s">
        <v>4005</v>
      </c>
      <c r="D4236" s="2" t="s">
        <v>41</v>
      </c>
      <c r="E4236" s="2" t="s">
        <v>17</v>
      </c>
      <c r="F4236" s="2" t="s">
        <v>18</v>
      </c>
      <c r="G4236" s="2" t="s">
        <v>175</v>
      </c>
      <c r="H4236" s="2" t="s">
        <v>4006</v>
      </c>
      <c r="I4236" s="2">
        <v>0</v>
      </c>
      <c r="J4236" s="2">
        <v>0</v>
      </c>
      <c r="K4236" s="2" t="s">
        <v>4007</v>
      </c>
      <c r="L4236" s="3">
        <v>45764</v>
      </c>
      <c r="M4236" s="3">
        <v>46419</v>
      </c>
      <c r="N4236" s="2" t="s">
        <v>1705</v>
      </c>
    </row>
    <row r="4237" spans="2:14" x14ac:dyDescent="0.25">
      <c r="B4237" s="2" t="s">
        <v>4004</v>
      </c>
      <c r="C4237" s="2" t="s">
        <v>4005</v>
      </c>
      <c r="D4237" s="2" t="s">
        <v>41</v>
      </c>
      <c r="E4237" s="2" t="s">
        <v>17</v>
      </c>
      <c r="F4237" s="2" t="s">
        <v>18</v>
      </c>
      <c r="G4237" s="2" t="s">
        <v>175</v>
      </c>
      <c r="H4237" s="2" t="s">
        <v>4006</v>
      </c>
      <c r="I4237" s="2">
        <v>0</v>
      </c>
      <c r="J4237" s="2">
        <v>0</v>
      </c>
      <c r="K4237" s="2" t="s">
        <v>4008</v>
      </c>
      <c r="L4237" s="3">
        <v>45768</v>
      </c>
      <c r="M4237" s="3">
        <v>46419</v>
      </c>
      <c r="N4237" s="2" t="s">
        <v>1705</v>
      </c>
    </row>
    <row r="4238" spans="2:14" x14ac:dyDescent="0.25">
      <c r="B4238" s="2" t="s">
        <v>4004</v>
      </c>
      <c r="C4238" s="2" t="s">
        <v>4005</v>
      </c>
      <c r="D4238" s="2" t="s">
        <v>41</v>
      </c>
      <c r="E4238" s="2" t="s">
        <v>17</v>
      </c>
      <c r="F4238" s="2" t="s">
        <v>18</v>
      </c>
      <c r="G4238" s="2" t="s">
        <v>175</v>
      </c>
      <c r="H4238" s="2" t="s">
        <v>4006</v>
      </c>
      <c r="I4238" s="2">
        <v>0</v>
      </c>
      <c r="J4238" s="2">
        <v>0</v>
      </c>
      <c r="K4238" s="2" t="s">
        <v>4009</v>
      </c>
      <c r="L4238" s="3">
        <v>45786</v>
      </c>
      <c r="M4238" s="3">
        <v>46447</v>
      </c>
      <c r="N4238" s="2" t="s">
        <v>1705</v>
      </c>
    </row>
    <row r="4239" spans="2:14" x14ac:dyDescent="0.25">
      <c r="B4239" s="2" t="s">
        <v>4004</v>
      </c>
      <c r="C4239" s="2" t="s">
        <v>4005</v>
      </c>
      <c r="D4239" s="2" t="s">
        <v>41</v>
      </c>
      <c r="E4239" s="2" t="s">
        <v>17</v>
      </c>
      <c r="F4239" s="2" t="s">
        <v>18</v>
      </c>
      <c r="G4239" s="2" t="s">
        <v>175</v>
      </c>
      <c r="H4239" s="2" t="s">
        <v>4006</v>
      </c>
      <c r="I4239" s="2">
        <v>0</v>
      </c>
      <c r="J4239" s="2">
        <v>0</v>
      </c>
      <c r="K4239" s="2" t="s">
        <v>4010</v>
      </c>
      <c r="L4239" s="3">
        <v>46144</v>
      </c>
      <c r="M4239" s="3">
        <v>46813</v>
      </c>
      <c r="N4239" s="2" t="s">
        <v>1705</v>
      </c>
    </row>
    <row r="4240" spans="2:14" x14ac:dyDescent="0.25">
      <c r="B4240" s="2" t="s">
        <v>4004</v>
      </c>
      <c r="C4240" s="2" t="s">
        <v>4005</v>
      </c>
      <c r="D4240" s="2" t="s">
        <v>41</v>
      </c>
      <c r="E4240" s="2" t="s">
        <v>17</v>
      </c>
      <c r="F4240" s="2" t="s">
        <v>18</v>
      </c>
      <c r="G4240" s="2" t="s">
        <v>175</v>
      </c>
      <c r="H4240" s="2" t="s">
        <v>4006</v>
      </c>
      <c r="I4240" s="2">
        <v>0</v>
      </c>
      <c r="J4240" s="2">
        <v>0</v>
      </c>
      <c r="K4240" s="2" t="s">
        <v>4011</v>
      </c>
      <c r="L4240" s="3">
        <v>46132</v>
      </c>
      <c r="M4240" s="3">
        <v>46813</v>
      </c>
      <c r="N4240" s="2" t="s">
        <v>1705</v>
      </c>
    </row>
    <row r="4241" spans="2:14" x14ac:dyDescent="0.25">
      <c r="B4241" s="2" t="s">
        <v>4004</v>
      </c>
      <c r="C4241" s="2" t="s">
        <v>4005</v>
      </c>
      <c r="D4241" s="2" t="s">
        <v>41</v>
      </c>
      <c r="E4241" s="2" t="s">
        <v>17</v>
      </c>
      <c r="F4241" s="2" t="s">
        <v>18</v>
      </c>
      <c r="G4241" s="2" t="s">
        <v>175</v>
      </c>
      <c r="H4241" s="2" t="s">
        <v>4006</v>
      </c>
      <c r="I4241" s="2">
        <v>0</v>
      </c>
      <c r="J4241" s="2">
        <v>0</v>
      </c>
      <c r="K4241" s="2" t="s">
        <v>4012</v>
      </c>
      <c r="L4241" s="3">
        <v>45820</v>
      </c>
      <c r="M4241" s="3">
        <v>46478</v>
      </c>
      <c r="N4241" s="2" t="s">
        <v>1705</v>
      </c>
    </row>
    <row r="4242" spans="2:14" x14ac:dyDescent="0.25">
      <c r="B4242" s="2" t="s">
        <v>4004</v>
      </c>
      <c r="C4242" s="2" t="s">
        <v>4005</v>
      </c>
      <c r="D4242" s="2" t="s">
        <v>41</v>
      </c>
      <c r="E4242" s="2" t="s">
        <v>17</v>
      </c>
      <c r="F4242" s="2" t="s">
        <v>18</v>
      </c>
      <c r="G4242" s="2" t="s">
        <v>175</v>
      </c>
      <c r="H4242" s="2" t="s">
        <v>4006</v>
      </c>
      <c r="I4242" s="2">
        <v>0</v>
      </c>
      <c r="J4242" s="2">
        <v>0</v>
      </c>
      <c r="K4242" s="2" t="s">
        <v>4013</v>
      </c>
      <c r="L4242" s="3">
        <v>45894</v>
      </c>
      <c r="M4242" s="3">
        <v>46539</v>
      </c>
      <c r="N4242" s="2" t="s">
        <v>1705</v>
      </c>
    </row>
    <row r="4243" spans="2:14" x14ac:dyDescent="0.25">
      <c r="B4243" s="2" t="s">
        <v>4004</v>
      </c>
      <c r="C4243" s="2" t="s">
        <v>4005</v>
      </c>
      <c r="D4243" s="2" t="s">
        <v>41</v>
      </c>
      <c r="E4243" s="2" t="s">
        <v>17</v>
      </c>
      <c r="F4243" s="2" t="s">
        <v>18</v>
      </c>
      <c r="G4243" s="2" t="s">
        <v>175</v>
      </c>
      <c r="H4243" s="2" t="s">
        <v>4006</v>
      </c>
      <c r="I4243" s="2">
        <v>0</v>
      </c>
      <c r="J4243" s="2">
        <v>0</v>
      </c>
      <c r="K4243" s="2" t="s">
        <v>4014</v>
      </c>
      <c r="L4243" s="3">
        <v>45986</v>
      </c>
      <c r="M4243" s="3">
        <v>46539</v>
      </c>
      <c r="N4243" s="2" t="s">
        <v>1705</v>
      </c>
    </row>
    <row r="4244" spans="2:14" x14ac:dyDescent="0.25">
      <c r="B4244" s="2" t="s">
        <v>4004</v>
      </c>
      <c r="C4244" s="2" t="s">
        <v>4005</v>
      </c>
      <c r="D4244" s="2" t="s">
        <v>41</v>
      </c>
      <c r="E4244" s="2" t="s">
        <v>17</v>
      </c>
      <c r="F4244" s="2" t="s">
        <v>18</v>
      </c>
      <c r="G4244" s="2" t="s">
        <v>175</v>
      </c>
      <c r="H4244" s="2" t="s">
        <v>4006</v>
      </c>
      <c r="I4244" s="2">
        <v>0</v>
      </c>
      <c r="J4244" s="2">
        <v>0</v>
      </c>
      <c r="K4244" s="2" t="s">
        <v>4015</v>
      </c>
      <c r="L4244" s="3">
        <v>45986</v>
      </c>
      <c r="M4244" s="3">
        <v>46569</v>
      </c>
      <c r="N4244" s="2" t="s">
        <v>1705</v>
      </c>
    </row>
    <row r="4245" spans="2:14" x14ac:dyDescent="0.25">
      <c r="B4245" s="2" t="s">
        <v>4004</v>
      </c>
      <c r="C4245" s="2" t="s">
        <v>4005</v>
      </c>
      <c r="D4245" s="2" t="s">
        <v>41</v>
      </c>
      <c r="E4245" s="2" t="s">
        <v>17</v>
      </c>
      <c r="F4245" s="2" t="s">
        <v>18</v>
      </c>
      <c r="G4245" s="2" t="s">
        <v>175</v>
      </c>
      <c r="H4245" s="2" t="s">
        <v>4006</v>
      </c>
      <c r="I4245" s="2">
        <v>0</v>
      </c>
      <c r="J4245" s="2">
        <v>0</v>
      </c>
      <c r="K4245" s="2" t="s">
        <v>4016</v>
      </c>
      <c r="L4245" s="3">
        <v>44958</v>
      </c>
      <c r="M4245" s="3">
        <v>46327</v>
      </c>
      <c r="N4245" s="2" t="s">
        <v>1705</v>
      </c>
    </row>
    <row r="4246" spans="2:14" x14ac:dyDescent="0.25">
      <c r="B4246" s="2" t="s">
        <v>4004</v>
      </c>
      <c r="C4246" s="2" t="s">
        <v>4005</v>
      </c>
      <c r="D4246" s="2" t="s">
        <v>41</v>
      </c>
      <c r="E4246" s="2" t="s">
        <v>17</v>
      </c>
      <c r="F4246" s="2" t="s">
        <v>18</v>
      </c>
      <c r="G4246" s="2" t="s">
        <v>175</v>
      </c>
      <c r="H4246" s="2" t="s">
        <v>4006</v>
      </c>
      <c r="I4246" s="2">
        <v>0</v>
      </c>
      <c r="J4246" s="2">
        <v>0</v>
      </c>
      <c r="K4246" s="2" t="s">
        <v>4017</v>
      </c>
      <c r="L4246" s="3">
        <v>45673</v>
      </c>
      <c r="M4246" s="3">
        <v>46327</v>
      </c>
      <c r="N4246" s="2" t="s">
        <v>1705</v>
      </c>
    </row>
    <row r="4247" spans="2:14" x14ac:dyDescent="0.25">
      <c r="B4247" s="2" t="s">
        <v>4004</v>
      </c>
      <c r="C4247" s="2" t="s">
        <v>4005</v>
      </c>
      <c r="D4247" s="2" t="s">
        <v>41</v>
      </c>
      <c r="E4247" s="2" t="s">
        <v>17</v>
      </c>
      <c r="F4247" s="2" t="s">
        <v>18</v>
      </c>
      <c r="G4247" s="2" t="s">
        <v>175</v>
      </c>
      <c r="H4247" s="2" t="s">
        <v>4006</v>
      </c>
      <c r="I4247" s="2">
        <v>0</v>
      </c>
      <c r="J4247" s="2">
        <v>0</v>
      </c>
      <c r="K4247" s="2" t="s">
        <v>4018</v>
      </c>
      <c r="L4247" s="3">
        <v>45681</v>
      </c>
      <c r="M4247" s="3">
        <v>46327</v>
      </c>
      <c r="N4247" s="2" t="s">
        <v>1705</v>
      </c>
    </row>
    <row r="4248" spans="2:14" x14ac:dyDescent="0.25">
      <c r="B4248" s="2" t="s">
        <v>4004</v>
      </c>
      <c r="C4248" s="2" t="s">
        <v>4005</v>
      </c>
      <c r="D4248" s="2" t="s">
        <v>41</v>
      </c>
      <c r="E4248" s="2" t="s">
        <v>181</v>
      </c>
      <c r="F4248" s="2" t="s">
        <v>18</v>
      </c>
      <c r="G4248" s="2" t="s">
        <v>175</v>
      </c>
      <c r="H4248" s="2" t="s">
        <v>4006</v>
      </c>
      <c r="I4248" s="2">
        <v>0</v>
      </c>
      <c r="J4248" s="2">
        <v>0</v>
      </c>
      <c r="K4248" s="2" t="s">
        <v>4009</v>
      </c>
      <c r="L4248" s="3">
        <v>45786</v>
      </c>
      <c r="M4248" s="3">
        <v>46447</v>
      </c>
      <c r="N4248" s="2" t="s">
        <v>1705</v>
      </c>
    </row>
    <row r="4249" spans="2:14" x14ac:dyDescent="0.25">
      <c r="B4249" s="2" t="s">
        <v>4004</v>
      </c>
      <c r="C4249" s="2" t="s">
        <v>4005</v>
      </c>
      <c r="D4249" s="2" t="s">
        <v>41</v>
      </c>
      <c r="E4249" s="2" t="s">
        <v>142</v>
      </c>
      <c r="F4249" s="2" t="s">
        <v>18</v>
      </c>
      <c r="G4249" s="2" t="s">
        <v>175</v>
      </c>
      <c r="H4249" s="2" t="s">
        <v>4006</v>
      </c>
      <c r="I4249" s="2">
        <v>0</v>
      </c>
      <c r="J4249" s="2">
        <v>0</v>
      </c>
      <c r="K4249" s="2">
        <v>30714</v>
      </c>
      <c r="L4249" s="3">
        <v>45971</v>
      </c>
      <c r="M4249" s="3">
        <v>46539</v>
      </c>
      <c r="N4249" s="2" t="s">
        <v>1705</v>
      </c>
    </row>
    <row r="4250" spans="2:14" x14ac:dyDescent="0.25">
      <c r="B4250" s="2" t="s">
        <v>4004</v>
      </c>
      <c r="C4250" s="2" t="s">
        <v>4005</v>
      </c>
      <c r="D4250" s="2" t="s">
        <v>41</v>
      </c>
      <c r="E4250" s="2" t="s">
        <v>142</v>
      </c>
      <c r="F4250" s="2" t="s">
        <v>18</v>
      </c>
      <c r="G4250" s="2" t="s">
        <v>175</v>
      </c>
      <c r="H4250" s="2" t="s">
        <v>4006</v>
      </c>
      <c r="I4250" s="2">
        <v>0</v>
      </c>
      <c r="J4250" s="2">
        <v>0</v>
      </c>
      <c r="K4250" s="2" t="s">
        <v>4011</v>
      </c>
      <c r="L4250" s="3">
        <v>46132</v>
      </c>
      <c r="M4250" s="3">
        <v>46813</v>
      </c>
      <c r="N4250" s="2" t="s">
        <v>1705</v>
      </c>
    </row>
    <row r="4251" spans="2:14" x14ac:dyDescent="0.25">
      <c r="B4251" s="2" t="s">
        <v>4019</v>
      </c>
      <c r="C4251" s="2" t="s">
        <v>4020</v>
      </c>
      <c r="D4251" s="2" t="s">
        <v>41</v>
      </c>
      <c r="E4251" s="2" t="s">
        <v>17</v>
      </c>
      <c r="F4251" s="2" t="s">
        <v>18</v>
      </c>
      <c r="G4251" s="2" t="s">
        <v>175</v>
      </c>
      <c r="H4251" s="2" t="s">
        <v>4006</v>
      </c>
      <c r="I4251" s="2">
        <v>128359</v>
      </c>
      <c r="J4251" s="2">
        <v>0</v>
      </c>
      <c r="K4251" s="2">
        <v>0</v>
      </c>
      <c r="L4251" s="3">
        <v>45716</v>
      </c>
      <c r="M4251" s="2" t="s">
        <v>30</v>
      </c>
      <c r="N4251" s="2" t="s">
        <v>1705</v>
      </c>
    </row>
    <row r="4252" spans="2:14" x14ac:dyDescent="0.25">
      <c r="B4252" s="2" t="s">
        <v>4019</v>
      </c>
      <c r="C4252" s="2" t="s">
        <v>4020</v>
      </c>
      <c r="D4252" s="2" t="s">
        <v>41</v>
      </c>
      <c r="E4252" s="2" t="s">
        <v>17</v>
      </c>
      <c r="F4252" s="2" t="s">
        <v>18</v>
      </c>
      <c r="G4252" s="2" t="s">
        <v>175</v>
      </c>
      <c r="H4252" s="2" t="s">
        <v>4006</v>
      </c>
      <c r="I4252" s="2">
        <v>128359</v>
      </c>
      <c r="J4252" s="2">
        <v>0</v>
      </c>
      <c r="K4252" s="2" t="s">
        <v>4021</v>
      </c>
      <c r="L4252" s="3">
        <v>46083</v>
      </c>
      <c r="M4252" s="3">
        <v>46753</v>
      </c>
      <c r="N4252" s="2" t="s">
        <v>1705</v>
      </c>
    </row>
    <row r="4253" spans="2:14" x14ac:dyDescent="0.25">
      <c r="B4253" s="2" t="s">
        <v>4019</v>
      </c>
      <c r="C4253" s="2" t="s">
        <v>4020</v>
      </c>
      <c r="D4253" s="2" t="s">
        <v>41</v>
      </c>
      <c r="E4253" s="2" t="s">
        <v>17</v>
      </c>
      <c r="F4253" s="2" t="s">
        <v>18</v>
      </c>
      <c r="G4253" s="2" t="s">
        <v>175</v>
      </c>
      <c r="H4253" s="2" t="s">
        <v>4006</v>
      </c>
      <c r="I4253" s="2">
        <v>128359</v>
      </c>
      <c r="J4253" s="2">
        <v>0</v>
      </c>
      <c r="K4253" s="2" t="s">
        <v>4022</v>
      </c>
      <c r="L4253" s="3">
        <v>46084</v>
      </c>
      <c r="M4253" s="3">
        <v>46753</v>
      </c>
      <c r="N4253" s="2" t="s">
        <v>1705</v>
      </c>
    </row>
    <row r="4254" spans="2:14" x14ac:dyDescent="0.25">
      <c r="B4254" s="2" t="s">
        <v>4019</v>
      </c>
      <c r="C4254" s="2" t="s">
        <v>4020</v>
      </c>
      <c r="D4254" s="2" t="s">
        <v>41</v>
      </c>
      <c r="E4254" s="2" t="s">
        <v>17</v>
      </c>
      <c r="F4254" s="2" t="s">
        <v>18</v>
      </c>
      <c r="G4254" s="2" t="s">
        <v>175</v>
      </c>
      <c r="H4254" s="2" t="s">
        <v>4006</v>
      </c>
      <c r="I4254" s="2">
        <v>128359</v>
      </c>
      <c r="J4254" s="2">
        <v>0</v>
      </c>
      <c r="K4254" s="2" t="s">
        <v>4023</v>
      </c>
      <c r="L4254" s="3">
        <v>45768</v>
      </c>
      <c r="M4254" s="3">
        <v>46419</v>
      </c>
      <c r="N4254" s="2" t="s">
        <v>1705</v>
      </c>
    </row>
    <row r="4255" spans="2:14" x14ac:dyDescent="0.25">
      <c r="B4255" s="2" t="s">
        <v>4019</v>
      </c>
      <c r="C4255" s="2" t="s">
        <v>4020</v>
      </c>
      <c r="D4255" s="2" t="s">
        <v>41</v>
      </c>
      <c r="E4255" s="2" t="s">
        <v>17</v>
      </c>
      <c r="F4255" s="2" t="s">
        <v>18</v>
      </c>
      <c r="G4255" s="2" t="s">
        <v>175</v>
      </c>
      <c r="H4255" s="2" t="s">
        <v>4006</v>
      </c>
      <c r="I4255" s="2">
        <v>128359</v>
      </c>
      <c r="J4255" s="2">
        <v>0</v>
      </c>
      <c r="K4255" s="2" t="s">
        <v>4024</v>
      </c>
      <c r="L4255" s="3">
        <v>46144</v>
      </c>
      <c r="M4255" s="3">
        <v>46784</v>
      </c>
      <c r="N4255" s="2" t="s">
        <v>1705</v>
      </c>
    </row>
    <row r="4256" spans="2:14" x14ac:dyDescent="0.25">
      <c r="B4256" s="2" t="s">
        <v>4019</v>
      </c>
      <c r="C4256" s="2" t="s">
        <v>4020</v>
      </c>
      <c r="D4256" s="2" t="s">
        <v>41</v>
      </c>
      <c r="E4256" s="2" t="s">
        <v>17</v>
      </c>
      <c r="F4256" s="2" t="s">
        <v>18</v>
      </c>
      <c r="G4256" s="2" t="s">
        <v>175</v>
      </c>
      <c r="H4256" s="2" t="s">
        <v>4006</v>
      </c>
      <c r="I4256" s="2">
        <v>128359</v>
      </c>
      <c r="J4256" s="2">
        <v>0</v>
      </c>
      <c r="K4256" s="2" t="s">
        <v>4025</v>
      </c>
      <c r="L4256" s="3">
        <v>46144</v>
      </c>
      <c r="M4256" s="3">
        <v>46784</v>
      </c>
      <c r="N4256" s="2" t="s">
        <v>1705</v>
      </c>
    </row>
    <row r="4257" spans="2:14" x14ac:dyDescent="0.25">
      <c r="B4257" s="2" t="s">
        <v>4019</v>
      </c>
      <c r="C4257" s="2" t="s">
        <v>4020</v>
      </c>
      <c r="D4257" s="2" t="s">
        <v>41</v>
      </c>
      <c r="E4257" s="2" t="s">
        <v>17</v>
      </c>
      <c r="F4257" s="2" t="s">
        <v>18</v>
      </c>
      <c r="G4257" s="2" t="s">
        <v>175</v>
      </c>
      <c r="H4257" s="2" t="s">
        <v>4006</v>
      </c>
      <c r="I4257" s="2">
        <v>128359</v>
      </c>
      <c r="J4257" s="2">
        <v>0</v>
      </c>
      <c r="K4257" s="2" t="s">
        <v>4026</v>
      </c>
      <c r="L4257" s="3">
        <v>46144</v>
      </c>
      <c r="M4257" s="3">
        <v>46784</v>
      </c>
      <c r="N4257" s="2" t="s">
        <v>1705</v>
      </c>
    </row>
    <row r="4258" spans="2:14" x14ac:dyDescent="0.25">
      <c r="B4258" s="2" t="s">
        <v>4019</v>
      </c>
      <c r="C4258" s="2" t="s">
        <v>4020</v>
      </c>
      <c r="D4258" s="2" t="s">
        <v>41</v>
      </c>
      <c r="E4258" s="2" t="s">
        <v>17</v>
      </c>
      <c r="F4258" s="2" t="s">
        <v>18</v>
      </c>
      <c r="G4258" s="2" t="s">
        <v>175</v>
      </c>
      <c r="H4258" s="2" t="s">
        <v>4006</v>
      </c>
      <c r="I4258" s="2">
        <v>128359</v>
      </c>
      <c r="J4258" s="2">
        <v>0</v>
      </c>
      <c r="K4258" s="2" t="s">
        <v>4027</v>
      </c>
      <c r="L4258" s="3">
        <v>46109</v>
      </c>
      <c r="M4258" s="3">
        <v>46784</v>
      </c>
      <c r="N4258" s="2" t="s">
        <v>1705</v>
      </c>
    </row>
    <row r="4259" spans="2:14" x14ac:dyDescent="0.25">
      <c r="B4259" s="2" t="s">
        <v>4019</v>
      </c>
      <c r="C4259" s="2" t="s">
        <v>4020</v>
      </c>
      <c r="D4259" s="2" t="s">
        <v>41</v>
      </c>
      <c r="E4259" s="2" t="s">
        <v>17</v>
      </c>
      <c r="F4259" s="2" t="s">
        <v>18</v>
      </c>
      <c r="G4259" s="2" t="s">
        <v>175</v>
      </c>
      <c r="H4259" s="2" t="s">
        <v>4006</v>
      </c>
      <c r="I4259" s="2">
        <v>128359</v>
      </c>
      <c r="J4259" s="2">
        <v>0</v>
      </c>
      <c r="K4259" s="2" t="s">
        <v>4028</v>
      </c>
      <c r="L4259" s="3">
        <v>46112</v>
      </c>
      <c r="M4259" s="3">
        <v>46784</v>
      </c>
      <c r="N4259" s="2" t="s">
        <v>1705</v>
      </c>
    </row>
    <row r="4260" spans="2:14" x14ac:dyDescent="0.25">
      <c r="B4260" s="2" t="s">
        <v>4019</v>
      </c>
      <c r="C4260" s="2" t="s">
        <v>4020</v>
      </c>
      <c r="D4260" s="2" t="s">
        <v>41</v>
      </c>
      <c r="E4260" s="2" t="s">
        <v>17</v>
      </c>
      <c r="F4260" s="2" t="s">
        <v>18</v>
      </c>
      <c r="G4260" s="2" t="s">
        <v>175</v>
      </c>
      <c r="H4260" s="2" t="s">
        <v>4006</v>
      </c>
      <c r="I4260" s="2">
        <v>128359</v>
      </c>
      <c r="J4260" s="2">
        <v>0</v>
      </c>
      <c r="K4260" s="2" t="s">
        <v>4029</v>
      </c>
      <c r="L4260" s="3">
        <v>46112</v>
      </c>
      <c r="M4260" s="3">
        <v>46784</v>
      </c>
      <c r="N4260" s="2" t="s">
        <v>1705</v>
      </c>
    </row>
    <row r="4261" spans="2:14" x14ac:dyDescent="0.25">
      <c r="B4261" s="2" t="s">
        <v>4019</v>
      </c>
      <c r="C4261" s="2" t="s">
        <v>4020</v>
      </c>
      <c r="D4261" s="2" t="s">
        <v>41</v>
      </c>
      <c r="E4261" s="2" t="s">
        <v>17</v>
      </c>
      <c r="F4261" s="2" t="s">
        <v>18</v>
      </c>
      <c r="G4261" s="2" t="s">
        <v>175</v>
      </c>
      <c r="H4261" s="2" t="s">
        <v>4006</v>
      </c>
      <c r="I4261" s="2">
        <v>128359</v>
      </c>
      <c r="J4261" s="2">
        <v>0</v>
      </c>
      <c r="K4261" s="2" t="s">
        <v>4030</v>
      </c>
      <c r="L4261" s="3">
        <v>46126</v>
      </c>
      <c r="M4261" s="3">
        <v>46784</v>
      </c>
      <c r="N4261" s="2" t="s">
        <v>1705</v>
      </c>
    </row>
    <row r="4262" spans="2:14" x14ac:dyDescent="0.25">
      <c r="B4262" s="2" t="s">
        <v>4019</v>
      </c>
      <c r="C4262" s="2" t="s">
        <v>4020</v>
      </c>
      <c r="D4262" s="2" t="s">
        <v>41</v>
      </c>
      <c r="E4262" s="2" t="s">
        <v>17</v>
      </c>
      <c r="F4262" s="2" t="s">
        <v>18</v>
      </c>
      <c r="G4262" s="2" t="s">
        <v>175</v>
      </c>
      <c r="H4262" s="2" t="s">
        <v>4006</v>
      </c>
      <c r="I4262" s="2">
        <v>128359</v>
      </c>
      <c r="J4262" s="2">
        <v>0</v>
      </c>
      <c r="K4262" s="2" t="s">
        <v>4031</v>
      </c>
      <c r="L4262" s="3">
        <v>46146</v>
      </c>
      <c r="M4262" s="3">
        <v>46784</v>
      </c>
      <c r="N4262" s="2" t="s">
        <v>1705</v>
      </c>
    </row>
    <row r="4263" spans="2:14" x14ac:dyDescent="0.25">
      <c r="B4263" s="2" t="s">
        <v>4019</v>
      </c>
      <c r="C4263" s="2" t="s">
        <v>4020</v>
      </c>
      <c r="D4263" s="2" t="s">
        <v>41</v>
      </c>
      <c r="E4263" s="2" t="s">
        <v>17</v>
      </c>
      <c r="F4263" s="2" t="s">
        <v>18</v>
      </c>
      <c r="G4263" s="2" t="s">
        <v>175</v>
      </c>
      <c r="H4263" s="2" t="s">
        <v>4006</v>
      </c>
      <c r="I4263" s="2">
        <v>128359</v>
      </c>
      <c r="J4263" s="2">
        <v>0</v>
      </c>
      <c r="K4263" s="2" t="s">
        <v>4032</v>
      </c>
      <c r="L4263" s="3">
        <v>46148</v>
      </c>
      <c r="M4263" s="3">
        <v>46784</v>
      </c>
      <c r="N4263" s="2" t="s">
        <v>1705</v>
      </c>
    </row>
    <row r="4264" spans="2:14" x14ac:dyDescent="0.25">
      <c r="B4264" s="2" t="s">
        <v>4019</v>
      </c>
      <c r="C4264" s="2" t="s">
        <v>4020</v>
      </c>
      <c r="D4264" s="2" t="s">
        <v>41</v>
      </c>
      <c r="E4264" s="2" t="s">
        <v>17</v>
      </c>
      <c r="F4264" s="2" t="s">
        <v>18</v>
      </c>
      <c r="G4264" s="2" t="s">
        <v>175</v>
      </c>
      <c r="H4264" s="2" t="s">
        <v>4006</v>
      </c>
      <c r="I4264" s="2">
        <v>128359</v>
      </c>
      <c r="J4264" s="2">
        <v>0</v>
      </c>
      <c r="K4264" s="2" t="s">
        <v>4033</v>
      </c>
      <c r="L4264" s="3">
        <v>46112</v>
      </c>
      <c r="M4264" s="3">
        <v>46784</v>
      </c>
      <c r="N4264" s="2" t="s">
        <v>1705</v>
      </c>
    </row>
    <row r="4265" spans="2:14" x14ac:dyDescent="0.25">
      <c r="B4265" s="2" t="s">
        <v>4019</v>
      </c>
      <c r="C4265" s="2" t="s">
        <v>4020</v>
      </c>
      <c r="D4265" s="2" t="s">
        <v>41</v>
      </c>
      <c r="E4265" s="2" t="s">
        <v>17</v>
      </c>
      <c r="F4265" s="2" t="s">
        <v>18</v>
      </c>
      <c r="G4265" s="2" t="s">
        <v>175</v>
      </c>
      <c r="H4265" s="2" t="s">
        <v>4006</v>
      </c>
      <c r="I4265" s="2">
        <v>128359</v>
      </c>
      <c r="J4265" s="2">
        <v>0</v>
      </c>
      <c r="K4265" s="2" t="s">
        <v>4034</v>
      </c>
      <c r="L4265" s="3">
        <v>46112</v>
      </c>
      <c r="M4265" s="3">
        <v>46784</v>
      </c>
      <c r="N4265" s="2" t="s">
        <v>1705</v>
      </c>
    </row>
    <row r="4266" spans="2:14" x14ac:dyDescent="0.25">
      <c r="B4266" s="2" t="s">
        <v>4019</v>
      </c>
      <c r="C4266" s="2" t="s">
        <v>4020</v>
      </c>
      <c r="D4266" s="2" t="s">
        <v>41</v>
      </c>
      <c r="E4266" s="2" t="s">
        <v>17</v>
      </c>
      <c r="F4266" s="2" t="s">
        <v>18</v>
      </c>
      <c r="G4266" s="2" t="s">
        <v>175</v>
      </c>
      <c r="H4266" s="2" t="s">
        <v>4006</v>
      </c>
      <c r="I4266" s="2">
        <v>128359</v>
      </c>
      <c r="J4266" s="2">
        <v>20000</v>
      </c>
      <c r="K4266" s="2" t="s">
        <v>4035</v>
      </c>
      <c r="L4266" s="3">
        <v>46148</v>
      </c>
      <c r="M4266" s="3">
        <v>46784</v>
      </c>
      <c r="N4266" s="2" t="s">
        <v>1705</v>
      </c>
    </row>
    <row r="4267" spans="2:14" x14ac:dyDescent="0.25">
      <c r="B4267" s="2" t="s">
        <v>4019</v>
      </c>
      <c r="C4267" s="2" t="s">
        <v>4020</v>
      </c>
      <c r="D4267" s="2" t="s">
        <v>41</v>
      </c>
      <c r="E4267" s="2" t="s">
        <v>17</v>
      </c>
      <c r="F4267" s="2" t="s">
        <v>18</v>
      </c>
      <c r="G4267" s="2" t="s">
        <v>175</v>
      </c>
      <c r="H4267" s="2" t="s">
        <v>4006</v>
      </c>
      <c r="I4267" s="2">
        <v>128359</v>
      </c>
      <c r="J4267" s="2">
        <v>32360</v>
      </c>
      <c r="K4267" s="2" t="s">
        <v>4036</v>
      </c>
      <c r="L4267" s="3">
        <v>46148</v>
      </c>
      <c r="M4267" s="3">
        <v>46784</v>
      </c>
      <c r="N4267" s="2" t="s">
        <v>1705</v>
      </c>
    </row>
    <row r="4268" spans="2:14" x14ac:dyDescent="0.25">
      <c r="B4268" s="2" t="s">
        <v>4019</v>
      </c>
      <c r="C4268" s="2" t="s">
        <v>4020</v>
      </c>
      <c r="D4268" s="2" t="s">
        <v>41</v>
      </c>
      <c r="E4268" s="2" t="s">
        <v>17</v>
      </c>
      <c r="F4268" s="2" t="s">
        <v>18</v>
      </c>
      <c r="G4268" s="2" t="s">
        <v>175</v>
      </c>
      <c r="H4268" s="2" t="s">
        <v>4006</v>
      </c>
      <c r="I4268" s="2">
        <v>128359</v>
      </c>
      <c r="J4268" s="2">
        <v>0</v>
      </c>
      <c r="K4268" s="2" t="s">
        <v>4037</v>
      </c>
      <c r="L4268" s="3">
        <v>46148</v>
      </c>
      <c r="M4268" s="3">
        <v>46784</v>
      </c>
      <c r="N4268" s="2" t="s">
        <v>1705</v>
      </c>
    </row>
    <row r="4269" spans="2:14" x14ac:dyDescent="0.25">
      <c r="B4269" s="2" t="s">
        <v>4019</v>
      </c>
      <c r="C4269" s="2" t="s">
        <v>4020</v>
      </c>
      <c r="D4269" s="2" t="s">
        <v>41</v>
      </c>
      <c r="E4269" s="2" t="s">
        <v>17</v>
      </c>
      <c r="F4269" s="2" t="s">
        <v>18</v>
      </c>
      <c r="G4269" s="2" t="s">
        <v>175</v>
      </c>
      <c r="H4269" s="2" t="s">
        <v>4006</v>
      </c>
      <c r="I4269" s="2">
        <v>128359</v>
      </c>
      <c r="J4269" s="2">
        <v>2119</v>
      </c>
      <c r="K4269" s="2" t="s">
        <v>4038</v>
      </c>
      <c r="L4269" s="3">
        <v>46148</v>
      </c>
      <c r="M4269" s="3">
        <v>46784</v>
      </c>
      <c r="N4269" s="2" t="s">
        <v>1705</v>
      </c>
    </row>
    <row r="4270" spans="2:14" x14ac:dyDescent="0.25">
      <c r="B4270" s="2" t="s">
        <v>4019</v>
      </c>
      <c r="C4270" s="2" t="s">
        <v>4020</v>
      </c>
      <c r="D4270" s="2" t="s">
        <v>41</v>
      </c>
      <c r="E4270" s="2" t="s">
        <v>17</v>
      </c>
      <c r="F4270" s="2" t="s">
        <v>18</v>
      </c>
      <c r="G4270" s="2" t="s">
        <v>175</v>
      </c>
      <c r="H4270" s="2" t="s">
        <v>4006</v>
      </c>
      <c r="I4270" s="2">
        <v>128359</v>
      </c>
      <c r="J4270" s="2">
        <v>0</v>
      </c>
      <c r="K4270" s="2" t="s">
        <v>4039</v>
      </c>
      <c r="L4270" s="3">
        <v>46118</v>
      </c>
      <c r="M4270" s="3">
        <v>46784</v>
      </c>
      <c r="N4270" s="2" t="s">
        <v>1705</v>
      </c>
    </row>
    <row r="4271" spans="2:14" x14ac:dyDescent="0.25">
      <c r="B4271" s="2" t="s">
        <v>4019</v>
      </c>
      <c r="C4271" s="2" t="s">
        <v>4020</v>
      </c>
      <c r="D4271" s="2" t="s">
        <v>41</v>
      </c>
      <c r="E4271" s="2" t="s">
        <v>17</v>
      </c>
      <c r="F4271" s="2" t="s">
        <v>18</v>
      </c>
      <c r="G4271" s="2" t="s">
        <v>175</v>
      </c>
      <c r="H4271" s="2" t="s">
        <v>4006</v>
      </c>
      <c r="I4271" s="2">
        <v>128359</v>
      </c>
      <c r="J4271" s="2">
        <v>0</v>
      </c>
      <c r="K4271" s="2" t="s">
        <v>4040</v>
      </c>
      <c r="L4271" s="3">
        <v>46144</v>
      </c>
      <c r="M4271" s="3">
        <v>46784</v>
      </c>
      <c r="N4271" s="2" t="s">
        <v>1705</v>
      </c>
    </row>
    <row r="4272" spans="2:14" x14ac:dyDescent="0.25">
      <c r="B4272" s="2" t="s">
        <v>4019</v>
      </c>
      <c r="C4272" s="2" t="s">
        <v>4020</v>
      </c>
      <c r="D4272" s="2" t="s">
        <v>41</v>
      </c>
      <c r="E4272" s="2" t="s">
        <v>17</v>
      </c>
      <c r="F4272" s="2" t="s">
        <v>18</v>
      </c>
      <c r="G4272" s="2" t="s">
        <v>175</v>
      </c>
      <c r="H4272" s="2" t="s">
        <v>4006</v>
      </c>
      <c r="I4272" s="2">
        <v>128359</v>
      </c>
      <c r="J4272" s="2">
        <v>6040</v>
      </c>
      <c r="K4272" s="2" t="s">
        <v>4041</v>
      </c>
      <c r="L4272" s="3">
        <v>46155</v>
      </c>
      <c r="M4272" s="3">
        <v>46784</v>
      </c>
      <c r="N4272" s="2" t="s">
        <v>1705</v>
      </c>
    </row>
    <row r="4273" spans="2:14" x14ac:dyDescent="0.25">
      <c r="B4273" s="2" t="s">
        <v>4019</v>
      </c>
      <c r="C4273" s="2" t="s">
        <v>4020</v>
      </c>
      <c r="D4273" s="2" t="s">
        <v>41</v>
      </c>
      <c r="E4273" s="2" t="s">
        <v>17</v>
      </c>
      <c r="F4273" s="2" t="s">
        <v>18</v>
      </c>
      <c r="G4273" s="2" t="s">
        <v>175</v>
      </c>
      <c r="H4273" s="2" t="s">
        <v>4006</v>
      </c>
      <c r="I4273" s="2">
        <v>128359</v>
      </c>
      <c r="J4273" s="2">
        <v>7840</v>
      </c>
      <c r="K4273" s="2" t="s">
        <v>4042</v>
      </c>
      <c r="L4273" s="3">
        <v>46154</v>
      </c>
      <c r="M4273" s="3">
        <v>46784</v>
      </c>
      <c r="N4273" s="2" t="s">
        <v>1705</v>
      </c>
    </row>
    <row r="4274" spans="2:14" x14ac:dyDescent="0.25">
      <c r="B4274" s="2" t="s">
        <v>4019</v>
      </c>
      <c r="C4274" s="2" t="s">
        <v>4020</v>
      </c>
      <c r="D4274" s="2" t="s">
        <v>41</v>
      </c>
      <c r="E4274" s="2" t="s">
        <v>17</v>
      </c>
      <c r="F4274" s="2" t="s">
        <v>18</v>
      </c>
      <c r="G4274" s="2" t="s">
        <v>175</v>
      </c>
      <c r="H4274" s="2" t="s">
        <v>4006</v>
      </c>
      <c r="I4274" s="2">
        <v>128359</v>
      </c>
      <c r="J4274" s="2">
        <v>0</v>
      </c>
      <c r="K4274" s="2" t="s">
        <v>4043</v>
      </c>
      <c r="L4274" s="3">
        <v>45768</v>
      </c>
      <c r="M4274" s="3">
        <v>46447</v>
      </c>
      <c r="N4274" s="2" t="s">
        <v>1705</v>
      </c>
    </row>
    <row r="4275" spans="2:14" x14ac:dyDescent="0.25">
      <c r="B4275" s="2" t="s">
        <v>4019</v>
      </c>
      <c r="C4275" s="2" t="s">
        <v>4020</v>
      </c>
      <c r="D4275" s="2" t="s">
        <v>41</v>
      </c>
      <c r="E4275" s="2" t="s">
        <v>17</v>
      </c>
      <c r="F4275" s="2" t="s">
        <v>18</v>
      </c>
      <c r="G4275" s="2" t="s">
        <v>175</v>
      </c>
      <c r="H4275" s="2" t="s">
        <v>4006</v>
      </c>
      <c r="I4275" s="2">
        <v>128359</v>
      </c>
      <c r="J4275" s="2">
        <v>0</v>
      </c>
      <c r="K4275" s="2" t="s">
        <v>4044</v>
      </c>
      <c r="L4275" s="3">
        <v>45805</v>
      </c>
      <c r="M4275" s="3">
        <v>46478</v>
      </c>
      <c r="N4275" s="2" t="s">
        <v>1705</v>
      </c>
    </row>
    <row r="4276" spans="2:14" x14ac:dyDescent="0.25">
      <c r="B4276" s="2" t="s">
        <v>4019</v>
      </c>
      <c r="C4276" s="2" t="s">
        <v>4020</v>
      </c>
      <c r="D4276" s="2" t="s">
        <v>41</v>
      </c>
      <c r="E4276" s="2" t="s">
        <v>17</v>
      </c>
      <c r="F4276" s="2" t="s">
        <v>18</v>
      </c>
      <c r="G4276" s="2" t="s">
        <v>175</v>
      </c>
      <c r="H4276" s="2" t="s">
        <v>4006</v>
      </c>
      <c r="I4276" s="2">
        <v>128359</v>
      </c>
      <c r="J4276" s="2">
        <v>0</v>
      </c>
      <c r="K4276" s="2" t="s">
        <v>4045</v>
      </c>
      <c r="L4276" s="3">
        <v>45838</v>
      </c>
      <c r="M4276" s="3">
        <v>46508</v>
      </c>
      <c r="N4276" s="2" t="s">
        <v>1705</v>
      </c>
    </row>
    <row r="4277" spans="2:14" x14ac:dyDescent="0.25">
      <c r="B4277" s="2" t="s">
        <v>4019</v>
      </c>
      <c r="C4277" s="2" t="s">
        <v>4020</v>
      </c>
      <c r="D4277" s="2" t="s">
        <v>41</v>
      </c>
      <c r="E4277" s="2" t="s">
        <v>17</v>
      </c>
      <c r="F4277" s="2" t="s">
        <v>18</v>
      </c>
      <c r="G4277" s="2" t="s">
        <v>175</v>
      </c>
      <c r="H4277" s="2" t="s">
        <v>4006</v>
      </c>
      <c r="I4277" s="2">
        <v>128359</v>
      </c>
      <c r="J4277" s="2">
        <v>0</v>
      </c>
      <c r="K4277" s="2" t="s">
        <v>4046</v>
      </c>
      <c r="L4277" s="3">
        <v>45839</v>
      </c>
      <c r="M4277" s="3">
        <v>46539</v>
      </c>
      <c r="N4277" s="2" t="s">
        <v>1705</v>
      </c>
    </row>
    <row r="4278" spans="2:14" x14ac:dyDescent="0.25">
      <c r="B4278" s="2" t="s">
        <v>4019</v>
      </c>
      <c r="C4278" s="2" t="s">
        <v>4020</v>
      </c>
      <c r="D4278" s="2" t="s">
        <v>41</v>
      </c>
      <c r="E4278" s="2" t="s">
        <v>17</v>
      </c>
      <c r="F4278" s="2" t="s">
        <v>18</v>
      </c>
      <c r="G4278" s="2" t="s">
        <v>175</v>
      </c>
      <c r="H4278" s="2" t="s">
        <v>4006</v>
      </c>
      <c r="I4278" s="2">
        <v>128359</v>
      </c>
      <c r="J4278" s="2">
        <v>0</v>
      </c>
      <c r="K4278" s="2" t="s">
        <v>4047</v>
      </c>
      <c r="L4278" s="3">
        <v>45864</v>
      </c>
      <c r="M4278" s="3">
        <v>46539</v>
      </c>
      <c r="N4278" s="2" t="s">
        <v>1705</v>
      </c>
    </row>
    <row r="4279" spans="2:14" x14ac:dyDescent="0.25">
      <c r="B4279" s="2" t="s">
        <v>4019</v>
      </c>
      <c r="C4279" s="2" t="s">
        <v>4020</v>
      </c>
      <c r="D4279" s="2" t="s">
        <v>41</v>
      </c>
      <c r="E4279" s="2" t="s">
        <v>17</v>
      </c>
      <c r="F4279" s="2" t="s">
        <v>18</v>
      </c>
      <c r="G4279" s="2" t="s">
        <v>175</v>
      </c>
      <c r="H4279" s="2" t="s">
        <v>4006</v>
      </c>
      <c r="I4279" s="2">
        <v>128359</v>
      </c>
      <c r="J4279" s="2">
        <v>0</v>
      </c>
      <c r="K4279" s="2" t="s">
        <v>4048</v>
      </c>
      <c r="L4279" s="3">
        <v>45934</v>
      </c>
      <c r="M4279" s="3">
        <v>46569</v>
      </c>
      <c r="N4279" s="2" t="s">
        <v>1705</v>
      </c>
    </row>
    <row r="4280" spans="2:14" x14ac:dyDescent="0.25">
      <c r="B4280" s="2" t="s">
        <v>4019</v>
      </c>
      <c r="C4280" s="2" t="s">
        <v>4020</v>
      </c>
      <c r="D4280" s="2" t="s">
        <v>41</v>
      </c>
      <c r="E4280" s="2" t="s">
        <v>17</v>
      </c>
      <c r="F4280" s="2" t="s">
        <v>18</v>
      </c>
      <c r="G4280" s="2" t="s">
        <v>175</v>
      </c>
      <c r="H4280" s="2" t="s">
        <v>4006</v>
      </c>
      <c r="I4280" s="2">
        <v>128359</v>
      </c>
      <c r="J4280" s="2">
        <v>0</v>
      </c>
      <c r="K4280" s="2" t="s">
        <v>4049</v>
      </c>
      <c r="L4280" s="3">
        <v>45982</v>
      </c>
      <c r="M4280" s="3">
        <v>46600</v>
      </c>
      <c r="N4280" s="2" t="s">
        <v>1705</v>
      </c>
    </row>
    <row r="4281" spans="2:14" x14ac:dyDescent="0.25">
      <c r="B4281" s="2" t="s">
        <v>4019</v>
      </c>
      <c r="C4281" s="2" t="s">
        <v>4020</v>
      </c>
      <c r="D4281" s="2" t="s">
        <v>41</v>
      </c>
      <c r="E4281" s="2" t="s">
        <v>17</v>
      </c>
      <c r="F4281" s="2" t="s">
        <v>18</v>
      </c>
      <c r="G4281" s="2" t="s">
        <v>175</v>
      </c>
      <c r="H4281" s="2" t="s">
        <v>4006</v>
      </c>
      <c r="I4281" s="2">
        <v>128359</v>
      </c>
      <c r="J4281" s="2">
        <v>0</v>
      </c>
      <c r="K4281" s="2" t="s">
        <v>4050</v>
      </c>
      <c r="L4281" s="3">
        <v>45983</v>
      </c>
      <c r="M4281" s="3">
        <v>46600</v>
      </c>
      <c r="N4281" s="2" t="s">
        <v>1705</v>
      </c>
    </row>
    <row r="4282" spans="2:14" x14ac:dyDescent="0.25">
      <c r="B4282" s="2" t="s">
        <v>4019</v>
      </c>
      <c r="C4282" s="2" t="s">
        <v>4020</v>
      </c>
      <c r="D4282" s="2" t="s">
        <v>41</v>
      </c>
      <c r="E4282" s="2" t="s">
        <v>17</v>
      </c>
      <c r="F4282" s="2" t="s">
        <v>18</v>
      </c>
      <c r="G4282" s="2" t="s">
        <v>175</v>
      </c>
      <c r="H4282" s="2" t="s">
        <v>4006</v>
      </c>
      <c r="I4282" s="2">
        <v>128359</v>
      </c>
      <c r="J4282" s="2">
        <v>0</v>
      </c>
      <c r="K4282" s="2" t="s">
        <v>4051</v>
      </c>
      <c r="L4282" s="3">
        <v>44958</v>
      </c>
      <c r="M4282" s="3">
        <v>46266</v>
      </c>
      <c r="N4282" s="2" t="s">
        <v>1705</v>
      </c>
    </row>
    <row r="4283" spans="2:14" x14ac:dyDescent="0.25">
      <c r="B4283" s="2" t="s">
        <v>4019</v>
      </c>
      <c r="C4283" s="2" t="s">
        <v>4020</v>
      </c>
      <c r="D4283" s="2" t="s">
        <v>41</v>
      </c>
      <c r="E4283" s="2" t="s">
        <v>17</v>
      </c>
      <c r="F4283" s="2" t="s">
        <v>18</v>
      </c>
      <c r="G4283" s="2" t="s">
        <v>175</v>
      </c>
      <c r="H4283" s="2" t="s">
        <v>4006</v>
      </c>
      <c r="I4283" s="2">
        <v>128359</v>
      </c>
      <c r="J4283" s="2">
        <v>0</v>
      </c>
      <c r="K4283" s="2" t="s">
        <v>4052</v>
      </c>
      <c r="L4283" s="3">
        <v>45681</v>
      </c>
      <c r="M4283" s="3">
        <v>46266</v>
      </c>
      <c r="N4283" s="2" t="s">
        <v>1705</v>
      </c>
    </row>
    <row r="4284" spans="2:14" x14ac:dyDescent="0.25">
      <c r="B4284" s="2" t="s">
        <v>4019</v>
      </c>
      <c r="C4284" s="2" t="s">
        <v>4020</v>
      </c>
      <c r="D4284" s="2" t="s">
        <v>41</v>
      </c>
      <c r="E4284" s="2" t="s">
        <v>17</v>
      </c>
      <c r="F4284" s="2" t="s">
        <v>18</v>
      </c>
      <c r="G4284" s="2" t="s">
        <v>175</v>
      </c>
      <c r="H4284" s="2" t="s">
        <v>4006</v>
      </c>
      <c r="I4284" s="2">
        <v>128359</v>
      </c>
      <c r="J4284" s="2">
        <v>0</v>
      </c>
      <c r="K4284" s="2" t="s">
        <v>4053</v>
      </c>
      <c r="L4284" s="3">
        <v>45692</v>
      </c>
      <c r="M4284" s="3">
        <v>46327</v>
      </c>
      <c r="N4284" s="2" t="s">
        <v>1705</v>
      </c>
    </row>
    <row r="4285" spans="2:14" x14ac:dyDescent="0.25">
      <c r="B4285" s="2" t="s">
        <v>4019</v>
      </c>
      <c r="C4285" s="2" t="s">
        <v>4020</v>
      </c>
      <c r="D4285" s="2" t="s">
        <v>41</v>
      </c>
      <c r="E4285" s="2" t="s">
        <v>17</v>
      </c>
      <c r="F4285" s="2" t="s">
        <v>18</v>
      </c>
      <c r="G4285" s="2" t="s">
        <v>175</v>
      </c>
      <c r="H4285" s="2" t="s">
        <v>4006</v>
      </c>
      <c r="I4285" s="2">
        <v>128359</v>
      </c>
      <c r="J4285" s="2">
        <v>0</v>
      </c>
      <c r="K4285" s="2" t="s">
        <v>4054</v>
      </c>
      <c r="L4285" s="3">
        <v>45716</v>
      </c>
      <c r="M4285" s="3">
        <v>46327</v>
      </c>
      <c r="N4285" s="2" t="s">
        <v>1705</v>
      </c>
    </row>
    <row r="4286" spans="2:14" x14ac:dyDescent="0.25">
      <c r="B4286" s="2" t="s">
        <v>4019</v>
      </c>
      <c r="C4286" s="2" t="s">
        <v>4020</v>
      </c>
      <c r="D4286" s="2" t="s">
        <v>41</v>
      </c>
      <c r="E4286" s="2" t="s">
        <v>17</v>
      </c>
      <c r="F4286" s="2" t="s">
        <v>18</v>
      </c>
      <c r="G4286" s="2" t="s">
        <v>175</v>
      </c>
      <c r="H4286" s="2" t="s">
        <v>4006</v>
      </c>
      <c r="I4286" s="2">
        <v>128359</v>
      </c>
      <c r="J4286" s="2">
        <v>0</v>
      </c>
      <c r="K4286" s="2" t="s">
        <v>4055</v>
      </c>
      <c r="L4286" s="3">
        <v>46004</v>
      </c>
      <c r="M4286" s="3">
        <v>46692</v>
      </c>
      <c r="N4286" s="2" t="s">
        <v>1705</v>
      </c>
    </row>
    <row r="4287" spans="2:14" x14ac:dyDescent="0.25">
      <c r="B4287" s="2" t="s">
        <v>4019</v>
      </c>
      <c r="C4287" s="2" t="s">
        <v>4020</v>
      </c>
      <c r="D4287" s="2" t="s">
        <v>41</v>
      </c>
      <c r="E4287" s="2" t="s">
        <v>17</v>
      </c>
      <c r="F4287" s="2" t="s">
        <v>18</v>
      </c>
      <c r="G4287" s="2" t="s">
        <v>175</v>
      </c>
      <c r="H4287" s="2" t="s">
        <v>4006</v>
      </c>
      <c r="I4287" s="2">
        <v>128359</v>
      </c>
      <c r="J4287" s="2">
        <v>0</v>
      </c>
      <c r="K4287" s="2" t="s">
        <v>4056</v>
      </c>
      <c r="L4287" s="3">
        <v>46031</v>
      </c>
      <c r="M4287" s="3">
        <v>46692</v>
      </c>
      <c r="N4287" s="2" t="s">
        <v>1705</v>
      </c>
    </row>
    <row r="4288" spans="2:14" x14ac:dyDescent="0.25">
      <c r="B4288" s="2" t="s">
        <v>4019</v>
      </c>
      <c r="C4288" s="2" t="s">
        <v>4020</v>
      </c>
      <c r="D4288" s="2" t="s">
        <v>41</v>
      </c>
      <c r="E4288" s="2" t="s">
        <v>17</v>
      </c>
      <c r="F4288" s="2" t="s">
        <v>18</v>
      </c>
      <c r="G4288" s="2" t="s">
        <v>175</v>
      </c>
      <c r="H4288" s="2" t="s">
        <v>4006</v>
      </c>
      <c r="I4288" s="2">
        <v>128359</v>
      </c>
      <c r="J4288" s="2">
        <v>0</v>
      </c>
      <c r="K4288" s="2" t="s">
        <v>4057</v>
      </c>
      <c r="L4288" s="3">
        <v>46031</v>
      </c>
      <c r="M4288" s="3">
        <v>46692</v>
      </c>
      <c r="N4288" s="2" t="s">
        <v>1705</v>
      </c>
    </row>
    <row r="4289" spans="2:14" x14ac:dyDescent="0.25">
      <c r="B4289" s="2" t="s">
        <v>4019</v>
      </c>
      <c r="C4289" s="2" t="s">
        <v>4020</v>
      </c>
      <c r="D4289" s="2" t="s">
        <v>41</v>
      </c>
      <c r="E4289" s="2" t="s">
        <v>17</v>
      </c>
      <c r="F4289" s="2" t="s">
        <v>18</v>
      </c>
      <c r="G4289" s="2" t="s">
        <v>175</v>
      </c>
      <c r="H4289" s="2" t="s">
        <v>4006</v>
      </c>
      <c r="I4289" s="2">
        <v>128359</v>
      </c>
      <c r="J4289" s="2">
        <v>0</v>
      </c>
      <c r="K4289" s="2" t="s">
        <v>4058</v>
      </c>
      <c r="L4289" s="3">
        <v>46032</v>
      </c>
      <c r="M4289" s="3">
        <v>46722</v>
      </c>
      <c r="N4289" s="2" t="s">
        <v>1705</v>
      </c>
    </row>
    <row r="4290" spans="2:14" x14ac:dyDescent="0.25">
      <c r="B4290" s="2" t="s">
        <v>4019</v>
      </c>
      <c r="C4290" s="2" t="s">
        <v>4020</v>
      </c>
      <c r="D4290" s="2" t="s">
        <v>41</v>
      </c>
      <c r="E4290" s="2" t="s">
        <v>181</v>
      </c>
      <c r="F4290" s="2" t="s">
        <v>18</v>
      </c>
      <c r="G4290" s="2" t="s">
        <v>175</v>
      </c>
      <c r="H4290" s="2" t="s">
        <v>4006</v>
      </c>
      <c r="I4290" s="2">
        <v>128359</v>
      </c>
      <c r="J4290" s="2">
        <v>0</v>
      </c>
      <c r="K4290" s="2" t="s">
        <v>4026</v>
      </c>
      <c r="L4290" s="3">
        <v>46144</v>
      </c>
      <c r="M4290" s="3">
        <v>46784</v>
      </c>
      <c r="N4290" s="2" t="s">
        <v>1705</v>
      </c>
    </row>
    <row r="4291" spans="2:14" x14ac:dyDescent="0.25">
      <c r="B4291" s="2" t="s">
        <v>4019</v>
      </c>
      <c r="C4291" s="2" t="s">
        <v>4020</v>
      </c>
      <c r="D4291" s="2" t="s">
        <v>41</v>
      </c>
      <c r="E4291" s="2" t="s">
        <v>1828</v>
      </c>
      <c r="F4291" s="2" t="s">
        <v>18</v>
      </c>
      <c r="G4291" s="2" t="s">
        <v>175</v>
      </c>
      <c r="H4291" s="2" t="s">
        <v>4006</v>
      </c>
      <c r="I4291" s="2">
        <v>128359</v>
      </c>
      <c r="J4291" s="2">
        <v>59960</v>
      </c>
      <c r="K4291" s="2" t="s">
        <v>4032</v>
      </c>
      <c r="L4291" s="3">
        <v>46148</v>
      </c>
      <c r="M4291" s="3">
        <v>46784</v>
      </c>
      <c r="N4291" s="2" t="s">
        <v>1705</v>
      </c>
    </row>
    <row r="4292" spans="2:14" x14ac:dyDescent="0.25">
      <c r="B4292" s="2" t="s">
        <v>4019</v>
      </c>
      <c r="C4292" s="2" t="s">
        <v>4020</v>
      </c>
      <c r="D4292" s="2" t="s">
        <v>41</v>
      </c>
      <c r="E4292" s="2" t="s">
        <v>1828</v>
      </c>
      <c r="F4292" s="2" t="s">
        <v>18</v>
      </c>
      <c r="G4292" s="2" t="s">
        <v>175</v>
      </c>
      <c r="H4292" s="2" t="s">
        <v>4006</v>
      </c>
      <c r="I4292" s="2">
        <v>128359</v>
      </c>
      <c r="J4292" s="2">
        <v>40</v>
      </c>
      <c r="K4292" s="2" t="s">
        <v>4037</v>
      </c>
      <c r="L4292" s="3">
        <v>46148</v>
      </c>
      <c r="M4292" s="3">
        <v>46784</v>
      </c>
      <c r="N4292" s="2" t="s">
        <v>1705</v>
      </c>
    </row>
    <row r="4293" spans="2:14" x14ac:dyDescent="0.25">
      <c r="B4293" s="2" t="s">
        <v>4019</v>
      </c>
      <c r="C4293" s="2" t="s">
        <v>4020</v>
      </c>
      <c r="D4293" s="2" t="s">
        <v>41</v>
      </c>
      <c r="E4293" s="2" t="s">
        <v>142</v>
      </c>
      <c r="F4293" s="2" t="s">
        <v>18</v>
      </c>
      <c r="G4293" s="2" t="s">
        <v>175</v>
      </c>
      <c r="H4293" s="2" t="s">
        <v>4006</v>
      </c>
      <c r="I4293" s="2">
        <v>128359</v>
      </c>
      <c r="J4293" s="2">
        <v>0</v>
      </c>
      <c r="K4293" s="2" t="s">
        <v>4035</v>
      </c>
      <c r="L4293" s="3">
        <v>46148</v>
      </c>
      <c r="M4293" s="3">
        <v>46784</v>
      </c>
      <c r="N4293" s="2" t="s">
        <v>1705</v>
      </c>
    </row>
    <row r="4294" spans="2:14" x14ac:dyDescent="0.25">
      <c r="B4294" s="2" t="s">
        <v>4019</v>
      </c>
      <c r="C4294" s="2" t="s">
        <v>4020</v>
      </c>
      <c r="D4294" s="2" t="s">
        <v>41</v>
      </c>
      <c r="E4294" s="2" t="s">
        <v>142</v>
      </c>
      <c r="F4294" s="2" t="s">
        <v>18</v>
      </c>
      <c r="G4294" s="2" t="s">
        <v>175</v>
      </c>
      <c r="H4294" s="2" t="s">
        <v>4006</v>
      </c>
      <c r="I4294" s="2">
        <v>128359</v>
      </c>
      <c r="J4294" s="2">
        <v>0</v>
      </c>
      <c r="K4294" s="2" t="s">
        <v>4041</v>
      </c>
      <c r="L4294" s="3">
        <v>46155</v>
      </c>
      <c r="M4294" s="3">
        <v>46784</v>
      </c>
      <c r="N4294" s="2" t="s">
        <v>1705</v>
      </c>
    </row>
    <row r="4295" spans="2:14" x14ac:dyDescent="0.25">
      <c r="B4295" s="2" t="s">
        <v>4019</v>
      </c>
      <c r="C4295" s="2" t="s">
        <v>4020</v>
      </c>
      <c r="D4295" s="2" t="s">
        <v>41</v>
      </c>
      <c r="E4295" s="2" t="s">
        <v>142</v>
      </c>
      <c r="F4295" s="2" t="s">
        <v>18</v>
      </c>
      <c r="G4295" s="2" t="s">
        <v>175</v>
      </c>
      <c r="H4295" s="2" t="s">
        <v>4006</v>
      </c>
      <c r="I4295" s="2">
        <v>128359</v>
      </c>
      <c r="J4295" s="2">
        <v>0</v>
      </c>
      <c r="K4295" s="2" t="s">
        <v>4046</v>
      </c>
      <c r="L4295" s="3">
        <v>45839</v>
      </c>
      <c r="M4295" s="3">
        <v>46539</v>
      </c>
      <c r="N4295" s="2" t="s">
        <v>1705</v>
      </c>
    </row>
    <row r="4296" spans="2:14" x14ac:dyDescent="0.25">
      <c r="B4296" s="2" t="s">
        <v>4019</v>
      </c>
      <c r="C4296" s="2" t="s">
        <v>4020</v>
      </c>
      <c r="D4296" s="2" t="s">
        <v>41</v>
      </c>
      <c r="E4296" s="2" t="s">
        <v>142</v>
      </c>
      <c r="F4296" s="2" t="s">
        <v>18</v>
      </c>
      <c r="G4296" s="2" t="s">
        <v>175</v>
      </c>
      <c r="H4296" s="2" t="s">
        <v>4006</v>
      </c>
      <c r="I4296" s="2">
        <v>128359</v>
      </c>
      <c r="J4296" s="2">
        <v>0</v>
      </c>
      <c r="K4296" s="2" t="s">
        <v>4047</v>
      </c>
      <c r="L4296" s="3">
        <v>45864</v>
      </c>
      <c r="M4296" s="3">
        <v>46539</v>
      </c>
      <c r="N4296" s="2" t="s">
        <v>1705</v>
      </c>
    </row>
    <row r="4297" spans="2:14" x14ac:dyDescent="0.25">
      <c r="B4297" s="2" t="s">
        <v>4019</v>
      </c>
      <c r="C4297" s="2" t="s">
        <v>4020</v>
      </c>
      <c r="D4297" s="2" t="s">
        <v>41</v>
      </c>
      <c r="E4297" s="2" t="s">
        <v>142</v>
      </c>
      <c r="F4297" s="2" t="s">
        <v>18</v>
      </c>
      <c r="G4297" s="2" t="s">
        <v>175</v>
      </c>
      <c r="H4297" s="2" t="s">
        <v>4006</v>
      </c>
      <c r="I4297" s="2">
        <v>128359</v>
      </c>
      <c r="J4297" s="2">
        <v>0</v>
      </c>
      <c r="K4297" s="2" t="s">
        <v>4048</v>
      </c>
      <c r="L4297" s="3">
        <v>45934</v>
      </c>
      <c r="M4297" s="3">
        <v>46569</v>
      </c>
      <c r="N4297" s="2" t="s">
        <v>1705</v>
      </c>
    </row>
    <row r="4298" spans="2:14" x14ac:dyDescent="0.25">
      <c r="B4298" s="2" t="s">
        <v>4019</v>
      </c>
      <c r="C4298" s="2" t="s">
        <v>4020</v>
      </c>
      <c r="D4298" s="2" t="s">
        <v>41</v>
      </c>
      <c r="E4298" s="2" t="s">
        <v>142</v>
      </c>
      <c r="F4298" s="2" t="s">
        <v>18</v>
      </c>
      <c r="G4298" s="2" t="s">
        <v>175</v>
      </c>
      <c r="H4298" s="2" t="s">
        <v>4006</v>
      </c>
      <c r="I4298" s="2">
        <v>128359</v>
      </c>
      <c r="J4298" s="2">
        <v>0</v>
      </c>
      <c r="K4298" s="2" t="s">
        <v>4054</v>
      </c>
      <c r="L4298" s="3">
        <v>45716</v>
      </c>
      <c r="M4298" s="3">
        <v>46327</v>
      </c>
      <c r="N4298" s="2" t="s">
        <v>1705</v>
      </c>
    </row>
    <row r="4299" spans="2:14" x14ac:dyDescent="0.25">
      <c r="B4299" s="2" t="s">
        <v>4019</v>
      </c>
      <c r="C4299" s="2" t="s">
        <v>4020</v>
      </c>
      <c r="D4299" s="2" t="s">
        <v>41</v>
      </c>
      <c r="E4299" s="2" t="s">
        <v>142</v>
      </c>
      <c r="F4299" s="2" t="s">
        <v>18</v>
      </c>
      <c r="G4299" s="2" t="s">
        <v>175</v>
      </c>
      <c r="H4299" s="2" t="s">
        <v>4006</v>
      </c>
      <c r="I4299" s="2">
        <v>128359</v>
      </c>
      <c r="J4299" s="2">
        <v>0</v>
      </c>
      <c r="K4299" s="2" t="s">
        <v>4055</v>
      </c>
      <c r="L4299" s="3">
        <v>46004</v>
      </c>
      <c r="M4299" s="3">
        <v>46692</v>
      </c>
      <c r="N4299" s="2" t="s">
        <v>1705</v>
      </c>
    </row>
    <row r="4300" spans="2:14" x14ac:dyDescent="0.25">
      <c r="B4300" s="2" t="s">
        <v>4019</v>
      </c>
      <c r="C4300" s="2" t="s">
        <v>4020</v>
      </c>
      <c r="D4300" s="2" t="s">
        <v>41</v>
      </c>
      <c r="E4300" s="2" t="s">
        <v>142</v>
      </c>
      <c r="F4300" s="2" t="s">
        <v>18</v>
      </c>
      <c r="G4300" s="2" t="s">
        <v>175</v>
      </c>
      <c r="H4300" s="2" t="s">
        <v>4006</v>
      </c>
      <c r="I4300" s="2">
        <v>128359</v>
      </c>
      <c r="J4300" s="2">
        <v>0</v>
      </c>
      <c r="K4300" s="2" t="s">
        <v>4057</v>
      </c>
      <c r="L4300" s="3">
        <v>46031</v>
      </c>
      <c r="M4300" s="3">
        <v>46692</v>
      </c>
      <c r="N4300" s="2" t="s">
        <v>1705</v>
      </c>
    </row>
    <row r="4301" spans="2:14" x14ac:dyDescent="0.25">
      <c r="B4301" s="2" t="s">
        <v>4059</v>
      </c>
      <c r="C4301" s="2" t="s">
        <v>4060</v>
      </c>
      <c r="D4301" s="2" t="s">
        <v>28</v>
      </c>
      <c r="E4301" s="2" t="s">
        <v>17</v>
      </c>
      <c r="F4301" s="2" t="s">
        <v>18</v>
      </c>
      <c r="G4301" s="2" t="s">
        <v>139</v>
      </c>
      <c r="H4301" s="2" t="s">
        <v>4061</v>
      </c>
      <c r="I4301" s="2">
        <v>25</v>
      </c>
      <c r="J4301" s="2">
        <v>0</v>
      </c>
      <c r="K4301" s="2" t="s">
        <v>4062</v>
      </c>
      <c r="L4301" s="3">
        <v>44958</v>
      </c>
      <c r="M4301" s="3">
        <v>47423</v>
      </c>
      <c r="N4301" s="2" t="s">
        <v>337</v>
      </c>
    </row>
    <row r="4302" spans="2:14" x14ac:dyDescent="0.25">
      <c r="B4302" s="2" t="s">
        <v>4059</v>
      </c>
      <c r="C4302" s="2" t="s">
        <v>4060</v>
      </c>
      <c r="D4302" s="2" t="s">
        <v>28</v>
      </c>
      <c r="E4302" s="2" t="s">
        <v>17</v>
      </c>
      <c r="F4302" s="2" t="s">
        <v>18</v>
      </c>
      <c r="G4302" s="2" t="s">
        <v>139</v>
      </c>
      <c r="H4302" s="2" t="s">
        <v>4061</v>
      </c>
      <c r="I4302" s="2">
        <v>25</v>
      </c>
      <c r="J4302" s="2">
        <v>0</v>
      </c>
      <c r="K4302" s="2" t="s">
        <v>4063</v>
      </c>
      <c r="L4302" s="3">
        <v>45667</v>
      </c>
      <c r="M4302" s="3">
        <v>47453</v>
      </c>
      <c r="N4302" s="2" t="s">
        <v>337</v>
      </c>
    </row>
    <row r="4303" spans="2:14" x14ac:dyDescent="0.25">
      <c r="B4303" s="2" t="s">
        <v>4059</v>
      </c>
      <c r="C4303" s="2" t="s">
        <v>4060</v>
      </c>
      <c r="D4303" s="2" t="s">
        <v>28</v>
      </c>
      <c r="E4303" s="2" t="s">
        <v>17</v>
      </c>
      <c r="F4303" s="2" t="s">
        <v>18</v>
      </c>
      <c r="G4303" s="2" t="s">
        <v>139</v>
      </c>
      <c r="H4303" s="2" t="s">
        <v>4061</v>
      </c>
      <c r="I4303" s="2">
        <v>25</v>
      </c>
      <c r="J4303" s="2">
        <v>0</v>
      </c>
      <c r="K4303" s="2" t="s">
        <v>4064</v>
      </c>
      <c r="L4303" s="3">
        <v>45717</v>
      </c>
      <c r="M4303" s="3">
        <v>47515</v>
      </c>
      <c r="N4303" s="2" t="s">
        <v>337</v>
      </c>
    </row>
    <row r="4304" spans="2:14" x14ac:dyDescent="0.25">
      <c r="B4304" s="2" t="s">
        <v>4059</v>
      </c>
      <c r="C4304" s="2" t="s">
        <v>4060</v>
      </c>
      <c r="D4304" s="2" t="s">
        <v>28</v>
      </c>
      <c r="E4304" s="2" t="s">
        <v>17</v>
      </c>
      <c r="F4304" s="2" t="s">
        <v>18</v>
      </c>
      <c r="G4304" s="2" t="s">
        <v>139</v>
      </c>
      <c r="H4304" s="2" t="s">
        <v>4061</v>
      </c>
      <c r="I4304" s="2">
        <v>25</v>
      </c>
      <c r="J4304" s="2">
        <v>0</v>
      </c>
      <c r="K4304" s="2" t="s">
        <v>4065</v>
      </c>
      <c r="L4304" s="3">
        <v>45738</v>
      </c>
      <c r="M4304" s="3">
        <v>47543</v>
      </c>
      <c r="N4304" s="2" t="s">
        <v>337</v>
      </c>
    </row>
    <row r="4305" spans="2:14" x14ac:dyDescent="0.25">
      <c r="B4305" s="2" t="s">
        <v>4059</v>
      </c>
      <c r="C4305" s="2" t="s">
        <v>4060</v>
      </c>
      <c r="D4305" s="2" t="s">
        <v>28</v>
      </c>
      <c r="E4305" s="2" t="s">
        <v>17</v>
      </c>
      <c r="F4305" s="2" t="s">
        <v>18</v>
      </c>
      <c r="G4305" s="2" t="s">
        <v>139</v>
      </c>
      <c r="H4305" s="2" t="s">
        <v>4061</v>
      </c>
      <c r="I4305" s="2">
        <v>25</v>
      </c>
      <c r="J4305" s="2">
        <v>0</v>
      </c>
      <c r="K4305" s="2" t="s">
        <v>4066</v>
      </c>
      <c r="L4305" s="3">
        <v>45808</v>
      </c>
      <c r="M4305" s="3">
        <v>47604</v>
      </c>
      <c r="N4305" s="2" t="s">
        <v>337</v>
      </c>
    </row>
    <row r="4306" spans="2:14" x14ac:dyDescent="0.25">
      <c r="B4306" s="2" t="s">
        <v>4059</v>
      </c>
      <c r="C4306" s="2" t="s">
        <v>4060</v>
      </c>
      <c r="D4306" s="2" t="s">
        <v>28</v>
      </c>
      <c r="E4306" s="2" t="s">
        <v>17</v>
      </c>
      <c r="F4306" s="2" t="s">
        <v>18</v>
      </c>
      <c r="G4306" s="2" t="s">
        <v>139</v>
      </c>
      <c r="H4306" s="2" t="s">
        <v>4061</v>
      </c>
      <c r="I4306" s="2">
        <v>25</v>
      </c>
      <c r="J4306" s="2">
        <v>0</v>
      </c>
      <c r="K4306" s="2" t="s">
        <v>4067</v>
      </c>
      <c r="L4306" s="3">
        <v>45838</v>
      </c>
      <c r="M4306" s="3">
        <v>47635</v>
      </c>
      <c r="N4306" s="2" t="s">
        <v>337</v>
      </c>
    </row>
    <row r="4307" spans="2:14" x14ac:dyDescent="0.25">
      <c r="B4307" s="2" t="s">
        <v>4059</v>
      </c>
      <c r="C4307" s="2" t="s">
        <v>4060</v>
      </c>
      <c r="D4307" s="2" t="s">
        <v>28</v>
      </c>
      <c r="E4307" s="2" t="s">
        <v>17</v>
      </c>
      <c r="F4307" s="2" t="s">
        <v>18</v>
      </c>
      <c r="G4307" s="2" t="s">
        <v>139</v>
      </c>
      <c r="H4307" s="2" t="s">
        <v>4061</v>
      </c>
      <c r="I4307" s="2">
        <v>25</v>
      </c>
      <c r="J4307" s="2">
        <v>0</v>
      </c>
      <c r="K4307" s="2" t="s">
        <v>4068</v>
      </c>
      <c r="L4307" s="3">
        <v>45838</v>
      </c>
      <c r="M4307" s="3">
        <v>47635</v>
      </c>
      <c r="N4307" s="2" t="s">
        <v>337</v>
      </c>
    </row>
    <row r="4308" spans="2:14" x14ac:dyDescent="0.25">
      <c r="B4308" s="2" t="s">
        <v>4059</v>
      </c>
      <c r="C4308" s="2" t="s">
        <v>4060</v>
      </c>
      <c r="D4308" s="2" t="s">
        <v>28</v>
      </c>
      <c r="E4308" s="2" t="s">
        <v>17</v>
      </c>
      <c r="F4308" s="2" t="s">
        <v>18</v>
      </c>
      <c r="G4308" s="2" t="s">
        <v>139</v>
      </c>
      <c r="H4308" s="2" t="s">
        <v>4061</v>
      </c>
      <c r="I4308" s="2">
        <v>25</v>
      </c>
      <c r="J4308" s="2">
        <v>0</v>
      </c>
      <c r="K4308" s="2" t="s">
        <v>4069</v>
      </c>
      <c r="L4308" s="3">
        <v>45867</v>
      </c>
      <c r="M4308" s="3">
        <v>47665</v>
      </c>
      <c r="N4308" s="2" t="s">
        <v>337</v>
      </c>
    </row>
    <row r="4309" spans="2:14" x14ac:dyDescent="0.25">
      <c r="B4309" s="2" t="s">
        <v>4059</v>
      </c>
      <c r="C4309" s="2" t="s">
        <v>4060</v>
      </c>
      <c r="D4309" s="2" t="s">
        <v>28</v>
      </c>
      <c r="E4309" s="2" t="s">
        <v>17</v>
      </c>
      <c r="F4309" s="2" t="s">
        <v>18</v>
      </c>
      <c r="G4309" s="2" t="s">
        <v>139</v>
      </c>
      <c r="H4309" s="2" t="s">
        <v>4061</v>
      </c>
      <c r="I4309" s="2">
        <v>25</v>
      </c>
      <c r="J4309" s="2">
        <v>0</v>
      </c>
      <c r="K4309" s="2" t="s">
        <v>4070</v>
      </c>
      <c r="L4309" s="3">
        <v>45895</v>
      </c>
      <c r="M4309" s="3">
        <v>47696</v>
      </c>
      <c r="N4309" s="2" t="s">
        <v>337</v>
      </c>
    </row>
    <row r="4310" spans="2:14" x14ac:dyDescent="0.25">
      <c r="B4310" s="2" t="s">
        <v>4059</v>
      </c>
      <c r="C4310" s="2" t="s">
        <v>4060</v>
      </c>
      <c r="D4310" s="2" t="s">
        <v>28</v>
      </c>
      <c r="E4310" s="2" t="s">
        <v>17</v>
      </c>
      <c r="F4310" s="2" t="s">
        <v>18</v>
      </c>
      <c r="G4310" s="2" t="s">
        <v>139</v>
      </c>
      <c r="H4310" s="2" t="s">
        <v>4061</v>
      </c>
      <c r="I4310" s="2">
        <v>25</v>
      </c>
      <c r="J4310" s="2">
        <v>0</v>
      </c>
      <c r="K4310" s="2" t="s">
        <v>4071</v>
      </c>
      <c r="L4310" s="3">
        <v>45929</v>
      </c>
      <c r="M4310" s="3">
        <v>47727</v>
      </c>
      <c r="N4310" s="2" t="s">
        <v>337</v>
      </c>
    </row>
    <row r="4311" spans="2:14" x14ac:dyDescent="0.25">
      <c r="B4311" s="2" t="s">
        <v>4059</v>
      </c>
      <c r="C4311" s="2" t="s">
        <v>4060</v>
      </c>
      <c r="D4311" s="2" t="s">
        <v>28</v>
      </c>
      <c r="E4311" s="2" t="s">
        <v>17</v>
      </c>
      <c r="F4311" s="2" t="s">
        <v>18</v>
      </c>
      <c r="G4311" s="2" t="s">
        <v>139</v>
      </c>
      <c r="H4311" s="2" t="s">
        <v>4061</v>
      </c>
      <c r="I4311" s="2">
        <v>25</v>
      </c>
      <c r="J4311" s="2">
        <v>0</v>
      </c>
      <c r="K4311" s="2" t="s">
        <v>4072</v>
      </c>
      <c r="L4311" s="3">
        <v>46034</v>
      </c>
      <c r="M4311" s="3">
        <v>47818</v>
      </c>
      <c r="N4311" s="2" t="s">
        <v>337</v>
      </c>
    </row>
    <row r="4312" spans="2:14" x14ac:dyDescent="0.25">
      <c r="B4312" s="2" t="s">
        <v>4059</v>
      </c>
      <c r="C4312" s="2" t="s">
        <v>4060</v>
      </c>
      <c r="D4312" s="2" t="s">
        <v>28</v>
      </c>
      <c r="E4312" s="2" t="s">
        <v>17</v>
      </c>
      <c r="F4312" s="2" t="s">
        <v>18</v>
      </c>
      <c r="G4312" s="2" t="s">
        <v>139</v>
      </c>
      <c r="H4312" s="2" t="s">
        <v>4061</v>
      </c>
      <c r="I4312" s="2">
        <v>25</v>
      </c>
      <c r="J4312" s="2">
        <v>0</v>
      </c>
      <c r="K4312" s="2" t="s">
        <v>4073</v>
      </c>
      <c r="L4312" s="3">
        <v>46097</v>
      </c>
      <c r="M4312" s="3">
        <v>47908</v>
      </c>
      <c r="N4312" s="2" t="s">
        <v>337</v>
      </c>
    </row>
    <row r="4313" spans="2:14" x14ac:dyDescent="0.25">
      <c r="B4313" s="2" t="s">
        <v>4059</v>
      </c>
      <c r="C4313" s="2" t="s">
        <v>4060</v>
      </c>
      <c r="D4313" s="2" t="s">
        <v>28</v>
      </c>
      <c r="E4313" s="2" t="s">
        <v>17</v>
      </c>
      <c r="F4313" s="2" t="s">
        <v>18</v>
      </c>
      <c r="G4313" s="2" t="s">
        <v>139</v>
      </c>
      <c r="H4313" s="2" t="s">
        <v>4061</v>
      </c>
      <c r="I4313" s="2">
        <v>25</v>
      </c>
      <c r="J4313" s="2">
        <v>25</v>
      </c>
      <c r="K4313" s="2" t="s">
        <v>4074</v>
      </c>
      <c r="L4313" s="3">
        <v>46150</v>
      </c>
      <c r="M4313" s="3">
        <v>47939</v>
      </c>
      <c r="N4313" s="2" t="s">
        <v>337</v>
      </c>
    </row>
    <row r="4314" spans="2:14" x14ac:dyDescent="0.25">
      <c r="B4314" s="2" t="s">
        <v>4059</v>
      </c>
      <c r="C4314" s="2" t="s">
        <v>4060</v>
      </c>
      <c r="D4314" s="2" t="s">
        <v>28</v>
      </c>
      <c r="E4314" s="2" t="s">
        <v>17</v>
      </c>
      <c r="F4314" s="2" t="s">
        <v>18</v>
      </c>
      <c r="G4314" s="2" t="s">
        <v>139</v>
      </c>
      <c r="H4314" s="2" t="s">
        <v>4061</v>
      </c>
      <c r="I4314" s="2">
        <v>25</v>
      </c>
      <c r="J4314" s="2">
        <v>0</v>
      </c>
      <c r="K4314" s="2" t="s">
        <v>4075</v>
      </c>
      <c r="L4314" s="3">
        <v>46053</v>
      </c>
      <c r="M4314" s="3">
        <v>47849</v>
      </c>
      <c r="N4314" s="2" t="s">
        <v>337</v>
      </c>
    </row>
    <row r="4315" spans="2:14" x14ac:dyDescent="0.25">
      <c r="B4315" s="2" t="s">
        <v>4059</v>
      </c>
      <c r="C4315" s="2" t="s">
        <v>4060</v>
      </c>
      <c r="D4315" s="2" t="s">
        <v>28</v>
      </c>
      <c r="E4315" s="2" t="s">
        <v>17</v>
      </c>
      <c r="F4315" s="2" t="s">
        <v>18</v>
      </c>
      <c r="G4315" s="2" t="s">
        <v>139</v>
      </c>
      <c r="H4315" s="2" t="s">
        <v>4061</v>
      </c>
      <c r="I4315" s="2">
        <v>25</v>
      </c>
      <c r="J4315" s="2">
        <v>0</v>
      </c>
      <c r="K4315" s="2" t="s">
        <v>4076</v>
      </c>
      <c r="L4315" s="3">
        <v>46057</v>
      </c>
      <c r="M4315" s="3">
        <v>47849</v>
      </c>
      <c r="N4315" s="2" t="s">
        <v>337</v>
      </c>
    </row>
    <row r="4316" spans="2:14" x14ac:dyDescent="0.25">
      <c r="B4316" s="2" t="s">
        <v>4059</v>
      </c>
      <c r="C4316" s="2" t="s">
        <v>4060</v>
      </c>
      <c r="D4316" s="2" t="s">
        <v>28</v>
      </c>
      <c r="E4316" s="2" t="s">
        <v>17</v>
      </c>
      <c r="F4316" s="2" t="s">
        <v>18</v>
      </c>
      <c r="G4316" s="2" t="s">
        <v>139</v>
      </c>
      <c r="H4316" s="2" t="s">
        <v>4061</v>
      </c>
      <c r="I4316" s="2">
        <v>25</v>
      </c>
      <c r="J4316" s="2">
        <v>0</v>
      </c>
      <c r="K4316" s="2" t="s">
        <v>4077</v>
      </c>
      <c r="L4316" s="3">
        <v>45694</v>
      </c>
      <c r="M4316" s="3">
        <v>47484</v>
      </c>
      <c r="N4316" s="2" t="s">
        <v>337</v>
      </c>
    </row>
    <row r="4317" spans="2:14" x14ac:dyDescent="0.25">
      <c r="B4317" s="2" t="s">
        <v>4059</v>
      </c>
      <c r="C4317" s="2" t="s">
        <v>4060</v>
      </c>
      <c r="D4317" s="2" t="s">
        <v>28</v>
      </c>
      <c r="E4317" s="2" t="s">
        <v>17</v>
      </c>
      <c r="F4317" s="2" t="s">
        <v>18</v>
      </c>
      <c r="G4317" s="2" t="s">
        <v>139</v>
      </c>
      <c r="H4317" s="2" t="s">
        <v>4061</v>
      </c>
      <c r="I4317" s="2">
        <v>25</v>
      </c>
      <c r="J4317" s="2">
        <v>0</v>
      </c>
      <c r="K4317" s="2" t="s">
        <v>4078</v>
      </c>
      <c r="L4317" s="3">
        <v>45987</v>
      </c>
      <c r="M4317" s="3">
        <v>47788</v>
      </c>
      <c r="N4317" s="2" t="s">
        <v>337</v>
      </c>
    </row>
    <row r="4318" spans="2:14" x14ac:dyDescent="0.25">
      <c r="B4318" s="2" t="s">
        <v>4059</v>
      </c>
      <c r="C4318" s="2" t="s">
        <v>4060</v>
      </c>
      <c r="D4318" s="2" t="s">
        <v>28</v>
      </c>
      <c r="E4318" s="2" t="s">
        <v>181</v>
      </c>
      <c r="F4318" s="2" t="s">
        <v>18</v>
      </c>
      <c r="G4318" s="2" t="s">
        <v>139</v>
      </c>
      <c r="H4318" s="2" t="s">
        <v>4061</v>
      </c>
      <c r="I4318" s="2">
        <v>25</v>
      </c>
      <c r="J4318" s="2">
        <v>0</v>
      </c>
      <c r="K4318" s="2" t="s">
        <v>4065</v>
      </c>
      <c r="L4318" s="3">
        <v>45738</v>
      </c>
      <c r="M4318" s="3">
        <v>47543</v>
      </c>
      <c r="N4318" s="2" t="s">
        <v>337</v>
      </c>
    </row>
    <row r="4319" spans="2:14" x14ac:dyDescent="0.25">
      <c r="B4319" s="2" t="s">
        <v>4059</v>
      </c>
      <c r="C4319" s="2" t="s">
        <v>4060</v>
      </c>
      <c r="D4319" s="2" t="s">
        <v>28</v>
      </c>
      <c r="E4319" s="2" t="s">
        <v>142</v>
      </c>
      <c r="F4319" s="2" t="s">
        <v>18</v>
      </c>
      <c r="G4319" s="2" t="s">
        <v>139</v>
      </c>
      <c r="H4319" s="2" t="s">
        <v>4061</v>
      </c>
      <c r="I4319" s="2">
        <v>25</v>
      </c>
      <c r="J4319" s="2">
        <v>0</v>
      </c>
      <c r="K4319" s="2" t="s">
        <v>4066</v>
      </c>
      <c r="L4319" s="3">
        <v>45808</v>
      </c>
      <c r="M4319" s="3">
        <v>47604</v>
      </c>
      <c r="N4319" s="2" t="s">
        <v>337</v>
      </c>
    </row>
    <row r="4320" spans="2:14" x14ac:dyDescent="0.25">
      <c r="B4320" s="2" t="s">
        <v>4059</v>
      </c>
      <c r="C4320" s="2" t="s">
        <v>4060</v>
      </c>
      <c r="D4320" s="2" t="s">
        <v>28</v>
      </c>
      <c r="E4320" s="2" t="s">
        <v>142</v>
      </c>
      <c r="F4320" s="2" t="s">
        <v>18</v>
      </c>
      <c r="G4320" s="2" t="s">
        <v>139</v>
      </c>
      <c r="H4320" s="2" t="s">
        <v>4061</v>
      </c>
      <c r="I4320" s="2">
        <v>25</v>
      </c>
      <c r="J4320" s="2">
        <v>0</v>
      </c>
      <c r="K4320" s="2" t="s">
        <v>4069</v>
      </c>
      <c r="L4320" s="3">
        <v>45867</v>
      </c>
      <c r="M4320" s="3">
        <v>47665</v>
      </c>
      <c r="N4320" s="2" t="s">
        <v>337</v>
      </c>
    </row>
    <row r="4321" spans="2:14" x14ac:dyDescent="0.25">
      <c r="B4321" s="2" t="s">
        <v>4059</v>
      </c>
      <c r="C4321" s="2" t="s">
        <v>4060</v>
      </c>
      <c r="D4321" s="2" t="s">
        <v>28</v>
      </c>
      <c r="E4321" s="2" t="s">
        <v>142</v>
      </c>
      <c r="F4321" s="2" t="s">
        <v>18</v>
      </c>
      <c r="G4321" s="2" t="s">
        <v>139</v>
      </c>
      <c r="H4321" s="2" t="s">
        <v>4061</v>
      </c>
      <c r="I4321" s="2">
        <v>25</v>
      </c>
      <c r="J4321" s="2">
        <v>0</v>
      </c>
      <c r="K4321" s="2" t="s">
        <v>4070</v>
      </c>
      <c r="L4321" s="3">
        <v>45895</v>
      </c>
      <c r="M4321" s="3">
        <v>47696</v>
      </c>
      <c r="N4321" s="2" t="s">
        <v>337</v>
      </c>
    </row>
    <row r="4322" spans="2:14" x14ac:dyDescent="0.25">
      <c r="B4322" s="2" t="s">
        <v>4059</v>
      </c>
      <c r="C4322" s="2" t="s">
        <v>4060</v>
      </c>
      <c r="D4322" s="2" t="s">
        <v>28</v>
      </c>
      <c r="E4322" s="2" t="s">
        <v>142</v>
      </c>
      <c r="F4322" s="2" t="s">
        <v>18</v>
      </c>
      <c r="G4322" s="2" t="s">
        <v>139</v>
      </c>
      <c r="H4322" s="2" t="s">
        <v>4061</v>
      </c>
      <c r="I4322" s="2">
        <v>25</v>
      </c>
      <c r="J4322" s="2">
        <v>0</v>
      </c>
      <c r="K4322" s="2" t="s">
        <v>4071</v>
      </c>
      <c r="L4322" s="3">
        <v>45929</v>
      </c>
      <c r="M4322" s="3">
        <v>47727</v>
      </c>
      <c r="N4322" s="2" t="s">
        <v>337</v>
      </c>
    </row>
    <row r="4323" spans="2:14" x14ac:dyDescent="0.25">
      <c r="B4323" s="2" t="s">
        <v>4059</v>
      </c>
      <c r="C4323" s="2" t="s">
        <v>4060</v>
      </c>
      <c r="D4323" s="2" t="s">
        <v>28</v>
      </c>
      <c r="E4323" s="2" t="s">
        <v>142</v>
      </c>
      <c r="F4323" s="2" t="s">
        <v>18</v>
      </c>
      <c r="G4323" s="2" t="s">
        <v>139</v>
      </c>
      <c r="H4323" s="2" t="s">
        <v>4061</v>
      </c>
      <c r="I4323" s="2">
        <v>25</v>
      </c>
      <c r="J4323" s="2">
        <v>0</v>
      </c>
      <c r="K4323" s="2" t="s">
        <v>4072</v>
      </c>
      <c r="L4323" s="3">
        <v>46034</v>
      </c>
      <c r="M4323" s="3">
        <v>47818</v>
      </c>
      <c r="N4323" s="2" t="s">
        <v>337</v>
      </c>
    </row>
    <row r="4324" spans="2:14" x14ac:dyDescent="0.25">
      <c r="B4324" s="2" t="s">
        <v>4059</v>
      </c>
      <c r="C4324" s="2" t="s">
        <v>4060</v>
      </c>
      <c r="D4324" s="2" t="s">
        <v>28</v>
      </c>
      <c r="E4324" s="2" t="s">
        <v>142</v>
      </c>
      <c r="F4324" s="2" t="s">
        <v>18</v>
      </c>
      <c r="G4324" s="2" t="s">
        <v>139</v>
      </c>
      <c r="H4324" s="2" t="s">
        <v>4061</v>
      </c>
      <c r="I4324" s="2">
        <v>25</v>
      </c>
      <c r="J4324" s="2">
        <v>0</v>
      </c>
      <c r="K4324" s="2" t="s">
        <v>4073</v>
      </c>
      <c r="L4324" s="3">
        <v>46097</v>
      </c>
      <c r="M4324" s="3">
        <v>47908</v>
      </c>
      <c r="N4324" s="2" t="s">
        <v>337</v>
      </c>
    </row>
    <row r="4325" spans="2:14" x14ac:dyDescent="0.25">
      <c r="B4325" s="2" t="s">
        <v>4059</v>
      </c>
      <c r="C4325" s="2" t="s">
        <v>4060</v>
      </c>
      <c r="D4325" s="2" t="s">
        <v>28</v>
      </c>
      <c r="E4325" s="2" t="s">
        <v>142</v>
      </c>
      <c r="F4325" s="2" t="s">
        <v>18</v>
      </c>
      <c r="G4325" s="2" t="s">
        <v>139</v>
      </c>
      <c r="H4325" s="2" t="s">
        <v>4061</v>
      </c>
      <c r="I4325" s="2">
        <v>25</v>
      </c>
      <c r="J4325" s="2">
        <v>0</v>
      </c>
      <c r="K4325" s="2" t="s">
        <v>4074</v>
      </c>
      <c r="L4325" s="3">
        <v>46150</v>
      </c>
      <c r="M4325" s="3">
        <v>47939</v>
      </c>
      <c r="N4325" s="2" t="s">
        <v>337</v>
      </c>
    </row>
    <row r="4326" spans="2:14" x14ac:dyDescent="0.25">
      <c r="B4326" s="2" t="s">
        <v>4059</v>
      </c>
      <c r="C4326" s="2" t="s">
        <v>4060</v>
      </c>
      <c r="D4326" s="2" t="s">
        <v>28</v>
      </c>
      <c r="E4326" s="2" t="s">
        <v>142</v>
      </c>
      <c r="F4326" s="2" t="s">
        <v>18</v>
      </c>
      <c r="G4326" s="2" t="s">
        <v>139</v>
      </c>
      <c r="H4326" s="2" t="s">
        <v>4061</v>
      </c>
      <c r="I4326" s="2">
        <v>25</v>
      </c>
      <c r="J4326" s="2">
        <v>0</v>
      </c>
      <c r="K4326" s="2" t="s">
        <v>4076</v>
      </c>
      <c r="L4326" s="3">
        <v>46057</v>
      </c>
      <c r="M4326" s="3">
        <v>47849</v>
      </c>
      <c r="N4326" s="2" t="s">
        <v>337</v>
      </c>
    </row>
    <row r="4327" spans="2:14" x14ac:dyDescent="0.25">
      <c r="B4327" s="2" t="s">
        <v>4059</v>
      </c>
      <c r="C4327" s="2" t="s">
        <v>4060</v>
      </c>
      <c r="D4327" s="2" t="s">
        <v>28</v>
      </c>
      <c r="E4327" s="2" t="s">
        <v>142</v>
      </c>
      <c r="F4327" s="2" t="s">
        <v>18</v>
      </c>
      <c r="G4327" s="2" t="s">
        <v>139</v>
      </c>
      <c r="H4327" s="2" t="s">
        <v>4061</v>
      </c>
      <c r="I4327" s="2">
        <v>25</v>
      </c>
      <c r="J4327" s="2">
        <v>0</v>
      </c>
      <c r="K4327" s="2" t="s">
        <v>4077</v>
      </c>
      <c r="L4327" s="3">
        <v>45694</v>
      </c>
      <c r="M4327" s="3">
        <v>47484</v>
      </c>
      <c r="N4327" s="2" t="s">
        <v>337</v>
      </c>
    </row>
    <row r="4328" spans="2:14" x14ac:dyDescent="0.25">
      <c r="B4328" s="2" t="s">
        <v>4059</v>
      </c>
      <c r="C4328" s="2" t="s">
        <v>4060</v>
      </c>
      <c r="D4328" s="2" t="s">
        <v>28</v>
      </c>
      <c r="E4328" s="2" t="s">
        <v>142</v>
      </c>
      <c r="F4328" s="2" t="s">
        <v>18</v>
      </c>
      <c r="G4328" s="2" t="s">
        <v>139</v>
      </c>
      <c r="H4328" s="2" t="s">
        <v>4061</v>
      </c>
      <c r="I4328" s="2">
        <v>25</v>
      </c>
      <c r="J4328" s="2">
        <v>0</v>
      </c>
      <c r="K4328" s="2" t="s">
        <v>4078</v>
      </c>
      <c r="L4328" s="3">
        <v>45987</v>
      </c>
      <c r="M4328" s="3">
        <v>47788</v>
      </c>
      <c r="N4328" s="2" t="s">
        <v>337</v>
      </c>
    </row>
    <row r="4329" spans="2:14" x14ac:dyDescent="0.25">
      <c r="B4329" s="2" t="s">
        <v>4079</v>
      </c>
      <c r="C4329" s="2" t="s">
        <v>4080</v>
      </c>
      <c r="D4329" s="2" t="s">
        <v>16</v>
      </c>
      <c r="E4329" s="2" t="s">
        <v>17</v>
      </c>
      <c r="F4329" s="2" t="s">
        <v>138</v>
      </c>
      <c r="G4329" s="2" t="s">
        <v>406</v>
      </c>
      <c r="H4329" s="2" t="s">
        <v>407</v>
      </c>
      <c r="I4329" s="2">
        <v>14</v>
      </c>
      <c r="J4329" s="2">
        <v>0</v>
      </c>
      <c r="K4329" s="2">
        <v>0</v>
      </c>
      <c r="L4329" s="3">
        <v>45842</v>
      </c>
      <c r="M4329" s="3">
        <v>46874</v>
      </c>
      <c r="N4329" s="2" t="s">
        <v>255</v>
      </c>
    </row>
    <row r="4330" spans="2:14" x14ac:dyDescent="0.25">
      <c r="B4330" s="2" t="s">
        <v>4079</v>
      </c>
      <c r="C4330" s="2" t="s">
        <v>4080</v>
      </c>
      <c r="D4330" s="2" t="s">
        <v>16</v>
      </c>
      <c r="E4330" s="2" t="s">
        <v>17</v>
      </c>
      <c r="F4330" s="2" t="s">
        <v>138</v>
      </c>
      <c r="G4330" s="2" t="s">
        <v>406</v>
      </c>
      <c r="H4330" s="2" t="s">
        <v>407</v>
      </c>
      <c r="I4330" s="2">
        <v>14</v>
      </c>
      <c r="J4330" s="2">
        <v>0</v>
      </c>
      <c r="K4330" s="2">
        <v>0</v>
      </c>
      <c r="L4330" s="3">
        <v>45871</v>
      </c>
      <c r="M4330" s="3">
        <v>47696</v>
      </c>
      <c r="N4330" s="2" t="s">
        <v>255</v>
      </c>
    </row>
    <row r="4331" spans="2:14" x14ac:dyDescent="0.25">
      <c r="B4331" s="2" t="s">
        <v>4079</v>
      </c>
      <c r="C4331" s="2" t="s">
        <v>4080</v>
      </c>
      <c r="D4331" s="2" t="s">
        <v>16</v>
      </c>
      <c r="E4331" s="2" t="s">
        <v>17</v>
      </c>
      <c r="F4331" s="2" t="s">
        <v>138</v>
      </c>
      <c r="G4331" s="2" t="s">
        <v>406</v>
      </c>
      <c r="H4331" s="2" t="s">
        <v>407</v>
      </c>
      <c r="I4331" s="2">
        <v>14</v>
      </c>
      <c r="J4331" s="2">
        <v>0</v>
      </c>
      <c r="K4331" s="2">
        <v>0</v>
      </c>
      <c r="L4331" s="3">
        <v>45916</v>
      </c>
      <c r="M4331" s="3">
        <v>47727</v>
      </c>
      <c r="N4331" s="2" t="s">
        <v>255</v>
      </c>
    </row>
    <row r="4332" spans="2:14" x14ac:dyDescent="0.25">
      <c r="B4332" s="2" t="s">
        <v>4079</v>
      </c>
      <c r="C4332" s="2" t="s">
        <v>4080</v>
      </c>
      <c r="D4332" s="2" t="s">
        <v>16</v>
      </c>
      <c r="E4332" s="2" t="s">
        <v>17</v>
      </c>
      <c r="F4332" s="2" t="s">
        <v>138</v>
      </c>
      <c r="G4332" s="2" t="s">
        <v>406</v>
      </c>
      <c r="H4332" s="2" t="s">
        <v>407</v>
      </c>
      <c r="I4332" s="2">
        <v>14</v>
      </c>
      <c r="J4332" s="2">
        <v>14</v>
      </c>
      <c r="K4332" s="2">
        <v>0</v>
      </c>
      <c r="L4332" s="3">
        <v>46017</v>
      </c>
      <c r="M4332" s="3">
        <v>47818</v>
      </c>
      <c r="N4332" s="2" t="s">
        <v>255</v>
      </c>
    </row>
    <row r="4333" spans="2:14" x14ac:dyDescent="0.25">
      <c r="B4333" s="2" t="s">
        <v>4079</v>
      </c>
      <c r="C4333" s="2" t="s">
        <v>4080</v>
      </c>
      <c r="D4333" s="2" t="s">
        <v>16</v>
      </c>
      <c r="E4333" s="2" t="s">
        <v>17</v>
      </c>
      <c r="F4333" s="2" t="s">
        <v>138</v>
      </c>
      <c r="G4333" s="2" t="s">
        <v>406</v>
      </c>
      <c r="H4333" s="2" t="s">
        <v>407</v>
      </c>
      <c r="I4333" s="2">
        <v>14</v>
      </c>
      <c r="J4333" s="2">
        <v>0</v>
      </c>
      <c r="K4333" s="2">
        <v>0</v>
      </c>
      <c r="L4333" s="3">
        <v>46112</v>
      </c>
      <c r="M4333" s="3">
        <v>47908</v>
      </c>
      <c r="N4333" s="2" t="s">
        <v>255</v>
      </c>
    </row>
    <row r="4334" spans="2:14" x14ac:dyDescent="0.25">
      <c r="B4334" s="2" t="s">
        <v>4079</v>
      </c>
      <c r="C4334" s="2" t="s">
        <v>4080</v>
      </c>
      <c r="D4334" s="2" t="s">
        <v>16</v>
      </c>
      <c r="E4334" s="2" t="s">
        <v>17</v>
      </c>
      <c r="F4334" s="2" t="s">
        <v>138</v>
      </c>
      <c r="G4334" s="2" t="s">
        <v>406</v>
      </c>
      <c r="H4334" s="2" t="s">
        <v>407</v>
      </c>
      <c r="I4334" s="2">
        <v>14</v>
      </c>
      <c r="J4334" s="2">
        <v>0</v>
      </c>
      <c r="K4334" s="2">
        <v>0</v>
      </c>
      <c r="L4334" s="3">
        <v>46146</v>
      </c>
      <c r="M4334" s="3">
        <v>47939</v>
      </c>
      <c r="N4334" s="2" t="s">
        <v>255</v>
      </c>
    </row>
    <row r="4335" spans="2:14" x14ac:dyDescent="0.25">
      <c r="B4335" s="2" t="s">
        <v>4079</v>
      </c>
      <c r="C4335" s="2" t="s">
        <v>4080</v>
      </c>
      <c r="D4335" s="2" t="s">
        <v>16</v>
      </c>
      <c r="E4335" s="2" t="s">
        <v>17</v>
      </c>
      <c r="F4335" s="2" t="s">
        <v>138</v>
      </c>
      <c r="G4335" s="2" t="s">
        <v>406</v>
      </c>
      <c r="H4335" s="2" t="s">
        <v>407</v>
      </c>
      <c r="I4335" s="2">
        <v>14</v>
      </c>
      <c r="J4335" s="2">
        <v>0</v>
      </c>
      <c r="K4335" s="2">
        <v>10825</v>
      </c>
      <c r="L4335" s="3">
        <v>45906</v>
      </c>
      <c r="M4335" s="3">
        <v>47696</v>
      </c>
      <c r="N4335" s="2" t="s">
        <v>255</v>
      </c>
    </row>
    <row r="4336" spans="2:14" x14ac:dyDescent="0.25">
      <c r="B4336" s="2" t="s">
        <v>4079</v>
      </c>
      <c r="C4336" s="2" t="s">
        <v>4080</v>
      </c>
      <c r="D4336" s="2" t="s">
        <v>16</v>
      </c>
      <c r="E4336" s="2" t="s">
        <v>181</v>
      </c>
      <c r="F4336" s="2" t="s">
        <v>138</v>
      </c>
      <c r="G4336" s="2" t="s">
        <v>406</v>
      </c>
      <c r="H4336" s="2" t="s">
        <v>407</v>
      </c>
      <c r="I4336" s="2">
        <v>14</v>
      </c>
      <c r="J4336" s="2">
        <v>0</v>
      </c>
      <c r="K4336" s="2">
        <v>0</v>
      </c>
      <c r="L4336" s="3">
        <v>45871</v>
      </c>
      <c r="M4336" s="3">
        <v>47696</v>
      </c>
      <c r="N4336" s="2" t="s">
        <v>255</v>
      </c>
    </row>
    <row r="4337" spans="2:14" x14ac:dyDescent="0.25">
      <c r="B4337" s="2" t="s">
        <v>4079</v>
      </c>
      <c r="C4337" s="2" t="s">
        <v>4080</v>
      </c>
      <c r="D4337" s="2" t="s">
        <v>16</v>
      </c>
      <c r="E4337" s="2" t="s">
        <v>142</v>
      </c>
      <c r="F4337" s="2" t="s">
        <v>138</v>
      </c>
      <c r="G4337" s="2" t="s">
        <v>406</v>
      </c>
      <c r="H4337" s="2" t="s">
        <v>407</v>
      </c>
      <c r="I4337" s="2">
        <v>14</v>
      </c>
      <c r="J4337" s="2">
        <v>0</v>
      </c>
      <c r="K4337" s="2">
        <v>0</v>
      </c>
      <c r="L4337" s="3">
        <v>46112</v>
      </c>
      <c r="M4337" s="3">
        <v>47908</v>
      </c>
      <c r="N4337" s="2" t="s">
        <v>255</v>
      </c>
    </row>
    <row r="4338" spans="2:14" x14ac:dyDescent="0.25">
      <c r="B4338" s="2" t="s">
        <v>4079</v>
      </c>
      <c r="C4338" s="2" t="s">
        <v>4080</v>
      </c>
      <c r="D4338" s="2" t="s">
        <v>16</v>
      </c>
      <c r="E4338" s="2" t="s">
        <v>142</v>
      </c>
      <c r="F4338" s="2" t="s">
        <v>138</v>
      </c>
      <c r="G4338" s="2" t="s">
        <v>406</v>
      </c>
      <c r="H4338" s="2" t="s">
        <v>407</v>
      </c>
      <c r="I4338" s="2">
        <v>14</v>
      </c>
      <c r="J4338" s="2">
        <v>0</v>
      </c>
      <c r="K4338" s="2">
        <v>0</v>
      </c>
      <c r="L4338" s="3">
        <v>46146</v>
      </c>
      <c r="M4338" s="3">
        <v>47939</v>
      </c>
      <c r="N4338" s="2" t="s">
        <v>255</v>
      </c>
    </row>
    <row r="4339" spans="2:14" x14ac:dyDescent="0.25">
      <c r="B4339" s="2" t="s">
        <v>4081</v>
      </c>
      <c r="C4339" s="2" t="s">
        <v>4082</v>
      </c>
      <c r="D4339" s="2" t="s">
        <v>16</v>
      </c>
      <c r="E4339" s="2" t="s">
        <v>17</v>
      </c>
      <c r="F4339" s="2" t="s">
        <v>138</v>
      </c>
      <c r="G4339" s="2" t="s">
        <v>406</v>
      </c>
      <c r="H4339" s="2" t="s">
        <v>407</v>
      </c>
      <c r="I4339" s="2">
        <v>511</v>
      </c>
      <c r="J4339" s="2">
        <v>0</v>
      </c>
      <c r="K4339" s="2">
        <v>0</v>
      </c>
      <c r="L4339" s="3">
        <v>45842</v>
      </c>
      <c r="M4339" s="3">
        <v>46874</v>
      </c>
      <c r="N4339" s="2" t="s">
        <v>255</v>
      </c>
    </row>
    <row r="4340" spans="2:14" x14ac:dyDescent="0.25">
      <c r="B4340" s="2" t="s">
        <v>4081</v>
      </c>
      <c r="C4340" s="2" t="s">
        <v>4082</v>
      </c>
      <c r="D4340" s="2" t="s">
        <v>16</v>
      </c>
      <c r="E4340" s="2" t="s">
        <v>17</v>
      </c>
      <c r="F4340" s="2" t="s">
        <v>138</v>
      </c>
      <c r="G4340" s="2" t="s">
        <v>406</v>
      </c>
      <c r="H4340" s="2" t="s">
        <v>407</v>
      </c>
      <c r="I4340" s="2">
        <v>511</v>
      </c>
      <c r="J4340" s="2">
        <v>0</v>
      </c>
      <c r="K4340" s="2">
        <v>0</v>
      </c>
      <c r="L4340" s="3">
        <v>45875</v>
      </c>
      <c r="M4340" s="3">
        <v>47696</v>
      </c>
      <c r="N4340" s="2" t="s">
        <v>255</v>
      </c>
    </row>
    <row r="4341" spans="2:14" x14ac:dyDescent="0.25">
      <c r="B4341" s="2" t="s">
        <v>4081</v>
      </c>
      <c r="C4341" s="2" t="s">
        <v>4082</v>
      </c>
      <c r="D4341" s="2" t="s">
        <v>16</v>
      </c>
      <c r="E4341" s="2" t="s">
        <v>17</v>
      </c>
      <c r="F4341" s="2" t="s">
        <v>138</v>
      </c>
      <c r="G4341" s="2" t="s">
        <v>406</v>
      </c>
      <c r="H4341" s="2" t="s">
        <v>407</v>
      </c>
      <c r="I4341" s="2">
        <v>511</v>
      </c>
      <c r="J4341" s="2">
        <v>0</v>
      </c>
      <c r="K4341" s="2">
        <v>0</v>
      </c>
      <c r="L4341" s="3">
        <v>45934</v>
      </c>
      <c r="M4341" s="3">
        <v>47727</v>
      </c>
      <c r="N4341" s="2" t="s">
        <v>255</v>
      </c>
    </row>
    <row r="4342" spans="2:14" x14ac:dyDescent="0.25">
      <c r="B4342" s="2" t="s">
        <v>4081</v>
      </c>
      <c r="C4342" s="2" t="s">
        <v>4082</v>
      </c>
      <c r="D4342" s="2" t="s">
        <v>16</v>
      </c>
      <c r="E4342" s="2" t="s">
        <v>17</v>
      </c>
      <c r="F4342" s="2" t="s">
        <v>138</v>
      </c>
      <c r="G4342" s="2" t="s">
        <v>406</v>
      </c>
      <c r="H4342" s="2" t="s">
        <v>407</v>
      </c>
      <c r="I4342" s="2">
        <v>511</v>
      </c>
      <c r="J4342" s="2">
        <v>0</v>
      </c>
      <c r="K4342" s="2">
        <v>0</v>
      </c>
      <c r="L4342" s="3">
        <v>46146</v>
      </c>
      <c r="M4342" s="3">
        <v>47939</v>
      </c>
      <c r="N4342" s="2" t="s">
        <v>255</v>
      </c>
    </row>
    <row r="4343" spans="2:14" x14ac:dyDescent="0.25">
      <c r="B4343" s="2" t="s">
        <v>4081</v>
      </c>
      <c r="C4343" s="2" t="s">
        <v>4082</v>
      </c>
      <c r="D4343" s="2" t="s">
        <v>16</v>
      </c>
      <c r="E4343" s="2" t="s">
        <v>17</v>
      </c>
      <c r="F4343" s="2" t="s">
        <v>138</v>
      </c>
      <c r="G4343" s="2" t="s">
        <v>406</v>
      </c>
      <c r="H4343" s="2" t="s">
        <v>407</v>
      </c>
      <c r="I4343" s="2">
        <v>511</v>
      </c>
      <c r="J4343" s="2">
        <v>511</v>
      </c>
      <c r="K4343" s="2">
        <v>0</v>
      </c>
      <c r="L4343" s="3">
        <v>46149</v>
      </c>
      <c r="M4343" s="3">
        <v>47969</v>
      </c>
      <c r="N4343" s="2" t="s">
        <v>255</v>
      </c>
    </row>
    <row r="4344" spans="2:14" x14ac:dyDescent="0.25">
      <c r="B4344" s="2" t="s">
        <v>4081</v>
      </c>
      <c r="C4344" s="2" t="s">
        <v>4082</v>
      </c>
      <c r="D4344" s="2" t="s">
        <v>16</v>
      </c>
      <c r="E4344" s="2" t="s">
        <v>17</v>
      </c>
      <c r="F4344" s="2" t="s">
        <v>138</v>
      </c>
      <c r="G4344" s="2" t="s">
        <v>406</v>
      </c>
      <c r="H4344" s="2" t="s">
        <v>407</v>
      </c>
      <c r="I4344" s="2">
        <v>511</v>
      </c>
      <c r="J4344" s="2">
        <v>0</v>
      </c>
      <c r="K4344" s="2">
        <v>40825</v>
      </c>
      <c r="L4344" s="3">
        <v>45906</v>
      </c>
      <c r="M4344" s="3">
        <v>47696</v>
      </c>
      <c r="N4344" s="2" t="s">
        <v>255</v>
      </c>
    </row>
    <row r="4345" spans="2:14" x14ac:dyDescent="0.25">
      <c r="B4345" s="2" t="s">
        <v>4081</v>
      </c>
      <c r="C4345" s="2" t="s">
        <v>4082</v>
      </c>
      <c r="D4345" s="2" t="s">
        <v>16</v>
      </c>
      <c r="E4345" s="2" t="s">
        <v>181</v>
      </c>
      <c r="F4345" s="2" t="s">
        <v>138</v>
      </c>
      <c r="G4345" s="2" t="s">
        <v>406</v>
      </c>
      <c r="H4345" s="2" t="s">
        <v>407</v>
      </c>
      <c r="I4345" s="2">
        <v>511</v>
      </c>
      <c r="J4345" s="2">
        <v>0</v>
      </c>
      <c r="K4345" s="2">
        <v>0</v>
      </c>
      <c r="L4345" s="3">
        <v>46149</v>
      </c>
      <c r="M4345" s="3">
        <v>47969</v>
      </c>
      <c r="N4345" s="2" t="s">
        <v>255</v>
      </c>
    </row>
    <row r="4346" spans="2:14" x14ac:dyDescent="0.25">
      <c r="B4346" s="2" t="s">
        <v>4081</v>
      </c>
      <c r="C4346" s="2" t="s">
        <v>4082</v>
      </c>
      <c r="D4346" s="2" t="s">
        <v>16</v>
      </c>
      <c r="E4346" s="2" t="s">
        <v>142</v>
      </c>
      <c r="F4346" s="2" t="s">
        <v>138</v>
      </c>
      <c r="G4346" s="2" t="s">
        <v>406</v>
      </c>
      <c r="H4346" s="2" t="s">
        <v>407</v>
      </c>
      <c r="I4346" s="2">
        <v>511</v>
      </c>
      <c r="J4346" s="2">
        <v>0</v>
      </c>
      <c r="K4346" s="2">
        <v>0</v>
      </c>
      <c r="L4346" s="3">
        <v>45934</v>
      </c>
      <c r="M4346" s="3">
        <v>47727</v>
      </c>
      <c r="N4346" s="2" t="s">
        <v>255</v>
      </c>
    </row>
    <row r="4347" spans="2:14" x14ac:dyDescent="0.25">
      <c r="B4347" s="2" t="s">
        <v>4081</v>
      </c>
      <c r="C4347" s="2" t="s">
        <v>4082</v>
      </c>
      <c r="D4347" s="2" t="s">
        <v>16</v>
      </c>
      <c r="E4347" s="2" t="s">
        <v>142</v>
      </c>
      <c r="F4347" s="2" t="s">
        <v>138</v>
      </c>
      <c r="G4347" s="2" t="s">
        <v>406</v>
      </c>
      <c r="H4347" s="2" t="s">
        <v>407</v>
      </c>
      <c r="I4347" s="2">
        <v>511</v>
      </c>
      <c r="J4347" s="2">
        <v>0</v>
      </c>
      <c r="K4347" s="2">
        <v>0</v>
      </c>
      <c r="L4347" s="3">
        <v>46149</v>
      </c>
      <c r="M4347" s="3">
        <v>47969</v>
      </c>
      <c r="N4347" s="2" t="s">
        <v>255</v>
      </c>
    </row>
    <row r="4348" spans="2:14" x14ac:dyDescent="0.25">
      <c r="B4348" s="2" t="s">
        <v>4081</v>
      </c>
      <c r="C4348" s="2" t="s">
        <v>4082</v>
      </c>
      <c r="D4348" s="2" t="s">
        <v>16</v>
      </c>
      <c r="E4348" s="2" t="s">
        <v>142</v>
      </c>
      <c r="F4348" s="2" t="s">
        <v>138</v>
      </c>
      <c r="G4348" s="2" t="s">
        <v>406</v>
      </c>
      <c r="H4348" s="2" t="s">
        <v>407</v>
      </c>
      <c r="I4348" s="2">
        <v>511</v>
      </c>
      <c r="J4348" s="2">
        <v>0</v>
      </c>
      <c r="K4348" s="2">
        <v>40825</v>
      </c>
      <c r="L4348" s="3">
        <v>45906</v>
      </c>
      <c r="M4348" s="3">
        <v>47696</v>
      </c>
      <c r="N4348" s="2" t="s">
        <v>255</v>
      </c>
    </row>
    <row r="4349" spans="2:14" x14ac:dyDescent="0.25">
      <c r="B4349" s="2" t="s">
        <v>4083</v>
      </c>
      <c r="C4349" s="2" t="s">
        <v>4084</v>
      </c>
      <c r="D4349" s="2" t="s">
        <v>16</v>
      </c>
      <c r="E4349" s="2" t="s">
        <v>17</v>
      </c>
      <c r="F4349" s="2" t="s">
        <v>138</v>
      </c>
      <c r="G4349" s="2" t="s">
        <v>406</v>
      </c>
      <c r="H4349" s="2" t="s">
        <v>407</v>
      </c>
      <c r="I4349" s="2">
        <v>571</v>
      </c>
      <c r="J4349" s="2">
        <v>571</v>
      </c>
      <c r="K4349" s="2">
        <v>0</v>
      </c>
      <c r="L4349" s="3">
        <v>45953</v>
      </c>
      <c r="M4349" s="3">
        <v>47757</v>
      </c>
      <c r="N4349" s="2" t="s">
        <v>255</v>
      </c>
    </row>
    <row r="4350" spans="2:14" x14ac:dyDescent="0.25">
      <c r="B4350" s="2" t="s">
        <v>4083</v>
      </c>
      <c r="C4350" s="2" t="s">
        <v>4084</v>
      </c>
      <c r="D4350" s="2" t="s">
        <v>16</v>
      </c>
      <c r="E4350" s="2" t="s">
        <v>142</v>
      </c>
      <c r="F4350" s="2" t="s">
        <v>138</v>
      </c>
      <c r="G4350" s="2" t="s">
        <v>406</v>
      </c>
      <c r="H4350" s="2" t="s">
        <v>407</v>
      </c>
      <c r="I4350" s="2">
        <v>571</v>
      </c>
      <c r="J4350" s="2">
        <v>0</v>
      </c>
      <c r="K4350" s="2">
        <v>0</v>
      </c>
      <c r="L4350" s="3">
        <v>45953</v>
      </c>
      <c r="M4350" s="3">
        <v>47757</v>
      </c>
      <c r="N4350" s="2" t="s">
        <v>255</v>
      </c>
    </row>
    <row r="4351" spans="2:14" x14ac:dyDescent="0.25">
      <c r="B4351" s="2" t="s">
        <v>4085</v>
      </c>
      <c r="C4351" s="2" t="s">
        <v>4086</v>
      </c>
      <c r="D4351" s="2" t="s">
        <v>16</v>
      </c>
      <c r="E4351" s="2" t="s">
        <v>17</v>
      </c>
      <c r="F4351" s="2" t="s">
        <v>138</v>
      </c>
      <c r="G4351" s="2" t="s">
        <v>406</v>
      </c>
      <c r="H4351" s="2" t="s">
        <v>407</v>
      </c>
      <c r="I4351" s="2">
        <v>4</v>
      </c>
      <c r="J4351" s="2">
        <v>0</v>
      </c>
      <c r="K4351" s="2">
        <v>0</v>
      </c>
      <c r="L4351" s="3">
        <v>45953</v>
      </c>
      <c r="M4351" s="3">
        <v>47757</v>
      </c>
      <c r="N4351" s="2" t="s">
        <v>255</v>
      </c>
    </row>
    <row r="4352" spans="2:14" x14ac:dyDescent="0.25">
      <c r="B4352" s="2" t="s">
        <v>4085</v>
      </c>
      <c r="C4352" s="2" t="s">
        <v>4086</v>
      </c>
      <c r="D4352" s="2" t="s">
        <v>16</v>
      </c>
      <c r="E4352" s="2" t="s">
        <v>17</v>
      </c>
      <c r="F4352" s="2" t="s">
        <v>138</v>
      </c>
      <c r="G4352" s="2" t="s">
        <v>406</v>
      </c>
      <c r="H4352" s="2" t="s">
        <v>407</v>
      </c>
      <c r="I4352" s="2">
        <v>4</v>
      </c>
      <c r="J4352" s="2">
        <v>4</v>
      </c>
      <c r="K4352" s="2">
        <v>0</v>
      </c>
      <c r="L4352" s="3">
        <v>46112</v>
      </c>
      <c r="M4352" s="3">
        <v>47908</v>
      </c>
      <c r="N4352" s="2" t="s">
        <v>255</v>
      </c>
    </row>
    <row r="4353" spans="2:14" x14ac:dyDescent="0.25">
      <c r="B4353" s="2" t="s">
        <v>4085</v>
      </c>
      <c r="C4353" s="2" t="s">
        <v>4086</v>
      </c>
      <c r="D4353" s="2" t="s">
        <v>16</v>
      </c>
      <c r="E4353" s="2" t="s">
        <v>181</v>
      </c>
      <c r="F4353" s="2" t="s">
        <v>138</v>
      </c>
      <c r="G4353" s="2" t="s">
        <v>406</v>
      </c>
      <c r="H4353" s="2" t="s">
        <v>407</v>
      </c>
      <c r="I4353" s="2">
        <v>4</v>
      </c>
      <c r="J4353" s="2">
        <v>0</v>
      </c>
      <c r="K4353" s="2">
        <v>0</v>
      </c>
      <c r="L4353" s="3">
        <v>45953</v>
      </c>
      <c r="M4353" s="3">
        <v>47757</v>
      </c>
      <c r="N4353" s="2" t="s">
        <v>255</v>
      </c>
    </row>
    <row r="4354" spans="2:14" x14ac:dyDescent="0.25">
      <c r="B4354" s="2" t="s">
        <v>4087</v>
      </c>
      <c r="C4354" s="2" t="s">
        <v>4088</v>
      </c>
      <c r="D4354" s="2" t="s">
        <v>16</v>
      </c>
      <c r="E4354" s="2" t="s">
        <v>17</v>
      </c>
      <c r="F4354" s="2" t="s">
        <v>138</v>
      </c>
      <c r="G4354" s="2" t="s">
        <v>406</v>
      </c>
      <c r="H4354" s="2" t="s">
        <v>407</v>
      </c>
      <c r="I4354" s="2">
        <v>1909</v>
      </c>
      <c r="J4354" s="2">
        <v>0</v>
      </c>
      <c r="K4354" s="2">
        <v>0</v>
      </c>
      <c r="L4354" s="3">
        <v>46017</v>
      </c>
      <c r="M4354" s="3">
        <v>47818</v>
      </c>
      <c r="N4354" s="2" t="s">
        <v>255</v>
      </c>
    </row>
    <row r="4355" spans="2:14" x14ac:dyDescent="0.25">
      <c r="B4355" s="2" t="s">
        <v>4087</v>
      </c>
      <c r="C4355" s="2" t="s">
        <v>4088</v>
      </c>
      <c r="D4355" s="2" t="s">
        <v>16</v>
      </c>
      <c r="E4355" s="2" t="s">
        <v>17</v>
      </c>
      <c r="F4355" s="2" t="s">
        <v>138</v>
      </c>
      <c r="G4355" s="2" t="s">
        <v>406</v>
      </c>
      <c r="H4355" s="2" t="s">
        <v>407</v>
      </c>
      <c r="I4355" s="2">
        <v>1909</v>
      </c>
      <c r="J4355" s="2">
        <v>1000</v>
      </c>
      <c r="K4355" s="2">
        <v>0</v>
      </c>
      <c r="L4355" s="3">
        <v>46193</v>
      </c>
      <c r="M4355" s="3">
        <v>48000</v>
      </c>
      <c r="N4355" s="2" t="s">
        <v>255</v>
      </c>
    </row>
    <row r="4356" spans="2:14" x14ac:dyDescent="0.25">
      <c r="B4356" s="2" t="s">
        <v>4087</v>
      </c>
      <c r="C4356" s="2" t="s">
        <v>4088</v>
      </c>
      <c r="D4356" s="2" t="s">
        <v>16</v>
      </c>
      <c r="E4356" s="2" t="s">
        <v>17</v>
      </c>
      <c r="F4356" s="2" t="s">
        <v>138</v>
      </c>
      <c r="G4356" s="2" t="s">
        <v>406</v>
      </c>
      <c r="H4356" s="2" t="s">
        <v>407</v>
      </c>
      <c r="I4356" s="2">
        <v>1909</v>
      </c>
      <c r="J4356" s="2">
        <v>909</v>
      </c>
      <c r="K4356" s="2">
        <v>300426</v>
      </c>
      <c r="L4356" s="3">
        <v>46178</v>
      </c>
      <c r="M4356" s="3">
        <v>47969</v>
      </c>
      <c r="N4356" s="2" t="s">
        <v>255</v>
      </c>
    </row>
    <row r="4357" spans="2:14" x14ac:dyDescent="0.25">
      <c r="B4357" s="2" t="s">
        <v>4089</v>
      </c>
      <c r="C4357" s="2" t="s">
        <v>4090</v>
      </c>
      <c r="D4357" s="2" t="s">
        <v>41</v>
      </c>
      <c r="E4357" s="2" t="s">
        <v>17</v>
      </c>
      <c r="F4357" s="2" t="s">
        <v>18</v>
      </c>
      <c r="G4357" s="2" t="s">
        <v>90</v>
      </c>
      <c r="H4357" s="2" t="s">
        <v>4091</v>
      </c>
      <c r="I4357" s="2">
        <v>0</v>
      </c>
      <c r="J4357" s="2">
        <v>0</v>
      </c>
      <c r="K4357" s="2" t="s">
        <v>4092</v>
      </c>
      <c r="L4357" s="3">
        <v>44958</v>
      </c>
      <c r="M4357" s="3">
        <v>46296</v>
      </c>
      <c r="N4357" s="2" t="s">
        <v>1586</v>
      </c>
    </row>
    <row r="4358" spans="2:14" x14ac:dyDescent="0.25">
      <c r="B4358" s="2" t="s">
        <v>4089</v>
      </c>
      <c r="C4358" s="2" t="s">
        <v>4090</v>
      </c>
      <c r="D4358" s="2" t="s">
        <v>41</v>
      </c>
      <c r="E4358" s="2" t="s">
        <v>17</v>
      </c>
      <c r="F4358" s="2" t="s">
        <v>18</v>
      </c>
      <c r="G4358" s="2" t="s">
        <v>90</v>
      </c>
      <c r="H4358" s="2" t="s">
        <v>4091</v>
      </c>
      <c r="I4358" s="2">
        <v>0</v>
      </c>
      <c r="J4358" s="2">
        <v>0</v>
      </c>
      <c r="K4358" s="2" t="s">
        <v>4093</v>
      </c>
      <c r="L4358" s="3">
        <v>45689</v>
      </c>
      <c r="M4358" s="3">
        <v>46388</v>
      </c>
      <c r="N4358" s="2" t="s">
        <v>1586</v>
      </c>
    </row>
    <row r="4359" spans="2:14" x14ac:dyDescent="0.25">
      <c r="B4359" s="2" t="s">
        <v>4089</v>
      </c>
      <c r="C4359" s="2" t="s">
        <v>4090</v>
      </c>
      <c r="D4359" s="2" t="s">
        <v>41</v>
      </c>
      <c r="E4359" s="2" t="s">
        <v>17</v>
      </c>
      <c r="F4359" s="2" t="s">
        <v>18</v>
      </c>
      <c r="G4359" s="2" t="s">
        <v>90</v>
      </c>
      <c r="H4359" s="2" t="s">
        <v>4091</v>
      </c>
      <c r="I4359" s="2">
        <v>0</v>
      </c>
      <c r="J4359" s="2">
        <v>0</v>
      </c>
      <c r="K4359" s="2" t="s">
        <v>4094</v>
      </c>
      <c r="L4359" s="3">
        <v>45776</v>
      </c>
      <c r="M4359" s="3">
        <v>46478</v>
      </c>
      <c r="N4359" s="2" t="s">
        <v>1586</v>
      </c>
    </row>
    <row r="4360" spans="2:14" x14ac:dyDescent="0.25">
      <c r="B4360" s="2" t="s">
        <v>4089</v>
      </c>
      <c r="C4360" s="2" t="s">
        <v>4090</v>
      </c>
      <c r="D4360" s="2" t="s">
        <v>41</v>
      </c>
      <c r="E4360" s="2" t="s">
        <v>17</v>
      </c>
      <c r="F4360" s="2" t="s">
        <v>18</v>
      </c>
      <c r="G4360" s="2" t="s">
        <v>90</v>
      </c>
      <c r="H4360" s="2" t="s">
        <v>4091</v>
      </c>
      <c r="I4360" s="2">
        <v>0</v>
      </c>
      <c r="J4360" s="2">
        <v>0</v>
      </c>
      <c r="K4360" s="2" t="s">
        <v>4095</v>
      </c>
      <c r="L4360" s="3">
        <v>45884</v>
      </c>
      <c r="M4360" s="3">
        <v>46569</v>
      </c>
      <c r="N4360" s="2" t="s">
        <v>1586</v>
      </c>
    </row>
    <row r="4361" spans="2:14" x14ac:dyDescent="0.25">
      <c r="B4361" s="2" t="s">
        <v>4089</v>
      </c>
      <c r="C4361" s="2" t="s">
        <v>4090</v>
      </c>
      <c r="D4361" s="2" t="s">
        <v>41</v>
      </c>
      <c r="E4361" s="2" t="s">
        <v>17</v>
      </c>
      <c r="F4361" s="2" t="s">
        <v>18</v>
      </c>
      <c r="G4361" s="2" t="s">
        <v>90</v>
      </c>
      <c r="H4361" s="2" t="s">
        <v>4091</v>
      </c>
      <c r="I4361" s="2">
        <v>0</v>
      </c>
      <c r="J4361" s="2">
        <v>0</v>
      </c>
      <c r="K4361" s="2" t="s">
        <v>4096</v>
      </c>
      <c r="L4361" s="3">
        <v>46179</v>
      </c>
      <c r="M4361" s="3">
        <v>46874</v>
      </c>
      <c r="N4361" s="2" t="s">
        <v>1586</v>
      </c>
    </row>
    <row r="4362" spans="2:14" x14ac:dyDescent="0.25">
      <c r="B4362" s="2" t="s">
        <v>4097</v>
      </c>
      <c r="C4362" s="2" t="s">
        <v>4098</v>
      </c>
      <c r="D4362" s="2" t="s">
        <v>41</v>
      </c>
      <c r="E4362" s="2" t="s">
        <v>17</v>
      </c>
      <c r="F4362" s="2" t="s">
        <v>18</v>
      </c>
      <c r="G4362" s="2" t="s">
        <v>90</v>
      </c>
      <c r="H4362" s="2" t="s">
        <v>4091</v>
      </c>
      <c r="I4362" s="2">
        <v>140</v>
      </c>
      <c r="J4362" s="2">
        <v>0</v>
      </c>
      <c r="K4362" s="2" t="s">
        <v>4099</v>
      </c>
      <c r="L4362" s="3">
        <v>45734</v>
      </c>
      <c r="M4362" s="3">
        <v>46419</v>
      </c>
      <c r="N4362" s="2" t="s">
        <v>1586</v>
      </c>
    </row>
    <row r="4363" spans="2:14" x14ac:dyDescent="0.25">
      <c r="B4363" s="2" t="s">
        <v>4097</v>
      </c>
      <c r="C4363" s="2" t="s">
        <v>4098</v>
      </c>
      <c r="D4363" s="2" t="s">
        <v>41</v>
      </c>
      <c r="E4363" s="2" t="s">
        <v>17</v>
      </c>
      <c r="F4363" s="2" t="s">
        <v>18</v>
      </c>
      <c r="G4363" s="2" t="s">
        <v>90</v>
      </c>
      <c r="H4363" s="2" t="s">
        <v>4091</v>
      </c>
      <c r="I4363" s="2">
        <v>140</v>
      </c>
      <c r="J4363" s="2">
        <v>140</v>
      </c>
      <c r="K4363" s="2" t="s">
        <v>4100</v>
      </c>
      <c r="L4363" s="3">
        <v>45815</v>
      </c>
      <c r="M4363" s="3">
        <v>46539</v>
      </c>
      <c r="N4363" s="2" t="s">
        <v>1586</v>
      </c>
    </row>
    <row r="4364" spans="2:14" x14ac:dyDescent="0.25">
      <c r="B4364" s="2" t="s">
        <v>4101</v>
      </c>
      <c r="C4364" s="2" t="s">
        <v>4102</v>
      </c>
      <c r="D4364" s="2" t="s">
        <v>41</v>
      </c>
      <c r="E4364" s="2" t="s">
        <v>17</v>
      </c>
      <c r="F4364" s="2" t="s">
        <v>18</v>
      </c>
      <c r="G4364" s="2" t="s">
        <v>90</v>
      </c>
      <c r="H4364" s="2" t="s">
        <v>4091</v>
      </c>
      <c r="I4364" s="2">
        <v>100</v>
      </c>
      <c r="J4364" s="2">
        <v>0</v>
      </c>
      <c r="K4364" s="2" t="s">
        <v>4103</v>
      </c>
      <c r="L4364" s="3">
        <v>45776</v>
      </c>
      <c r="M4364" s="3">
        <v>46388</v>
      </c>
      <c r="N4364" s="2" t="s">
        <v>1586</v>
      </c>
    </row>
    <row r="4365" spans="2:14" x14ac:dyDescent="0.25">
      <c r="B4365" s="2" t="s">
        <v>4101</v>
      </c>
      <c r="C4365" s="2" t="s">
        <v>4102</v>
      </c>
      <c r="D4365" s="2" t="s">
        <v>41</v>
      </c>
      <c r="E4365" s="2" t="s">
        <v>17</v>
      </c>
      <c r="F4365" s="2" t="s">
        <v>18</v>
      </c>
      <c r="G4365" s="2" t="s">
        <v>90</v>
      </c>
      <c r="H4365" s="2" t="s">
        <v>4091</v>
      </c>
      <c r="I4365" s="2">
        <v>100</v>
      </c>
      <c r="J4365" s="2">
        <v>0</v>
      </c>
      <c r="K4365" s="2" t="s">
        <v>4104</v>
      </c>
      <c r="L4365" s="3">
        <v>45815</v>
      </c>
      <c r="M4365" s="3">
        <v>46508</v>
      </c>
      <c r="N4365" s="2" t="s">
        <v>1586</v>
      </c>
    </row>
    <row r="4366" spans="2:14" x14ac:dyDescent="0.25">
      <c r="B4366" s="2" t="s">
        <v>4101</v>
      </c>
      <c r="C4366" s="2" t="s">
        <v>4102</v>
      </c>
      <c r="D4366" s="2" t="s">
        <v>41</v>
      </c>
      <c r="E4366" s="2" t="s">
        <v>17</v>
      </c>
      <c r="F4366" s="2" t="s">
        <v>18</v>
      </c>
      <c r="G4366" s="2" t="s">
        <v>90</v>
      </c>
      <c r="H4366" s="2" t="s">
        <v>4091</v>
      </c>
      <c r="I4366" s="2">
        <v>100</v>
      </c>
      <c r="J4366" s="2">
        <v>0</v>
      </c>
      <c r="K4366" s="2" t="s">
        <v>4105</v>
      </c>
      <c r="L4366" s="3">
        <v>45884</v>
      </c>
      <c r="M4366" s="3">
        <v>46539</v>
      </c>
      <c r="N4366" s="2" t="s">
        <v>1586</v>
      </c>
    </row>
    <row r="4367" spans="2:14" x14ac:dyDescent="0.25">
      <c r="B4367" s="2" t="s">
        <v>4101</v>
      </c>
      <c r="C4367" s="2" t="s">
        <v>4102</v>
      </c>
      <c r="D4367" s="2" t="s">
        <v>41</v>
      </c>
      <c r="E4367" s="2" t="s">
        <v>17</v>
      </c>
      <c r="F4367" s="2" t="s">
        <v>18</v>
      </c>
      <c r="G4367" s="2" t="s">
        <v>90</v>
      </c>
      <c r="H4367" s="2" t="s">
        <v>4091</v>
      </c>
      <c r="I4367" s="2">
        <v>100</v>
      </c>
      <c r="J4367" s="2">
        <v>100</v>
      </c>
      <c r="K4367" s="2" t="s">
        <v>4106</v>
      </c>
      <c r="L4367" s="3">
        <v>46179</v>
      </c>
      <c r="M4367" s="3">
        <v>46874</v>
      </c>
      <c r="N4367" s="2" t="s">
        <v>1586</v>
      </c>
    </row>
    <row r="4368" spans="2:14" x14ac:dyDescent="0.25">
      <c r="B4368" s="2" t="s">
        <v>4107</v>
      </c>
      <c r="C4368" s="2" t="s">
        <v>4108</v>
      </c>
      <c r="D4368" s="2" t="s">
        <v>16</v>
      </c>
      <c r="E4368" s="2" t="s">
        <v>17</v>
      </c>
      <c r="F4368" s="2" t="s">
        <v>18</v>
      </c>
      <c r="G4368" s="2" t="s">
        <v>175</v>
      </c>
      <c r="H4368" s="2" t="s">
        <v>4109</v>
      </c>
      <c r="I4368" s="2">
        <v>0</v>
      </c>
      <c r="J4368" s="2">
        <v>0</v>
      </c>
      <c r="K4368" s="2" t="s">
        <v>4110</v>
      </c>
      <c r="L4368" s="3">
        <v>45841</v>
      </c>
      <c r="M4368" s="3">
        <v>46023</v>
      </c>
      <c r="N4368" s="2" t="s">
        <v>21</v>
      </c>
    </row>
    <row r="4369" spans="2:14" x14ac:dyDescent="0.25">
      <c r="B4369" s="2" t="s">
        <v>4107</v>
      </c>
      <c r="C4369" s="2" t="s">
        <v>4108</v>
      </c>
      <c r="D4369" s="2" t="s">
        <v>16</v>
      </c>
      <c r="E4369" s="2" t="s">
        <v>17</v>
      </c>
      <c r="F4369" s="2" t="s">
        <v>18</v>
      </c>
      <c r="G4369" s="2" t="s">
        <v>175</v>
      </c>
      <c r="H4369" s="2" t="s">
        <v>4109</v>
      </c>
      <c r="I4369" s="2">
        <v>0</v>
      </c>
      <c r="J4369" s="2">
        <v>0</v>
      </c>
      <c r="K4369" s="2" t="s">
        <v>4110</v>
      </c>
      <c r="L4369" s="3">
        <v>45973</v>
      </c>
      <c r="M4369" s="3">
        <v>46661</v>
      </c>
      <c r="N4369" s="2" t="s">
        <v>21</v>
      </c>
    </row>
    <row r="4370" spans="2:14" x14ac:dyDescent="0.25">
      <c r="B4370" s="2" t="s">
        <v>4107</v>
      </c>
      <c r="C4370" s="2" t="s">
        <v>4108</v>
      </c>
      <c r="D4370" s="2" t="s">
        <v>16</v>
      </c>
      <c r="E4370" s="2" t="s">
        <v>17</v>
      </c>
      <c r="F4370" s="2" t="s">
        <v>18</v>
      </c>
      <c r="G4370" s="2" t="s">
        <v>175</v>
      </c>
      <c r="H4370" s="2" t="s">
        <v>4109</v>
      </c>
      <c r="I4370" s="2">
        <v>0</v>
      </c>
      <c r="J4370" s="2">
        <v>0</v>
      </c>
      <c r="K4370" s="2" t="s">
        <v>4111</v>
      </c>
      <c r="L4370" s="3">
        <v>45955</v>
      </c>
      <c r="M4370" s="3">
        <v>46661</v>
      </c>
      <c r="N4370" s="2" t="s">
        <v>21</v>
      </c>
    </row>
    <row r="4371" spans="2:14" x14ac:dyDescent="0.25">
      <c r="B4371" s="2" t="s">
        <v>4112</v>
      </c>
      <c r="C4371" s="2" t="s">
        <v>4113</v>
      </c>
      <c r="D4371" s="2" t="s">
        <v>16</v>
      </c>
      <c r="E4371" s="2" t="s">
        <v>17</v>
      </c>
      <c r="F4371" s="2" t="s">
        <v>18</v>
      </c>
      <c r="G4371" s="2" t="s">
        <v>208</v>
      </c>
      <c r="H4371" s="2" t="s">
        <v>4114</v>
      </c>
      <c r="I4371" s="2">
        <v>0</v>
      </c>
      <c r="J4371" s="2">
        <v>0</v>
      </c>
      <c r="K4371" s="2">
        <v>2208003</v>
      </c>
      <c r="L4371" s="3">
        <v>45700</v>
      </c>
      <c r="M4371" s="3">
        <v>46966</v>
      </c>
      <c r="N4371" s="2" t="s">
        <v>135</v>
      </c>
    </row>
    <row r="4372" spans="2:14" x14ac:dyDescent="0.25">
      <c r="B4372" s="2" t="s">
        <v>4112</v>
      </c>
      <c r="C4372" s="2" t="s">
        <v>4113</v>
      </c>
      <c r="D4372" s="2" t="s">
        <v>16</v>
      </c>
      <c r="E4372" s="2" t="s">
        <v>17</v>
      </c>
      <c r="F4372" s="2" t="s">
        <v>18</v>
      </c>
      <c r="G4372" s="2" t="s">
        <v>208</v>
      </c>
      <c r="H4372" s="2" t="s">
        <v>4114</v>
      </c>
      <c r="I4372" s="2">
        <v>0</v>
      </c>
      <c r="J4372" s="2">
        <v>0</v>
      </c>
      <c r="K4372" s="2">
        <v>2308011</v>
      </c>
      <c r="L4372" s="3">
        <v>45700</v>
      </c>
      <c r="M4372" s="3">
        <v>46600</v>
      </c>
      <c r="N4372" s="2" t="s">
        <v>135</v>
      </c>
    </row>
    <row r="4373" spans="2:14" x14ac:dyDescent="0.25">
      <c r="B4373" s="2" t="s">
        <v>4115</v>
      </c>
      <c r="C4373" s="2" t="s">
        <v>4116</v>
      </c>
      <c r="D4373" s="2" t="s">
        <v>16</v>
      </c>
      <c r="E4373" s="2" t="s">
        <v>75</v>
      </c>
      <c r="F4373" s="2" t="s">
        <v>18</v>
      </c>
      <c r="G4373" s="2" t="s">
        <v>175</v>
      </c>
      <c r="H4373" s="2" t="s">
        <v>4117</v>
      </c>
      <c r="I4373" s="2">
        <v>0</v>
      </c>
      <c r="J4373" s="2">
        <v>0</v>
      </c>
      <c r="K4373" s="2">
        <v>200722</v>
      </c>
      <c r="L4373" s="3">
        <v>44958</v>
      </c>
      <c r="M4373" s="3">
        <v>45839</v>
      </c>
      <c r="N4373" s="2" t="s">
        <v>4118</v>
      </c>
    </row>
    <row r="4374" spans="2:14" x14ac:dyDescent="0.25">
      <c r="B4374" s="2" t="s">
        <v>4115</v>
      </c>
      <c r="C4374" s="2" t="s">
        <v>4116</v>
      </c>
      <c r="D4374" s="2" t="s">
        <v>16</v>
      </c>
      <c r="E4374" s="2" t="s">
        <v>75</v>
      </c>
      <c r="F4374" s="2" t="s">
        <v>18</v>
      </c>
      <c r="G4374" s="2" t="s">
        <v>175</v>
      </c>
      <c r="H4374" s="2" t="s">
        <v>4117</v>
      </c>
      <c r="I4374" s="2">
        <v>0</v>
      </c>
      <c r="J4374" s="2">
        <v>0</v>
      </c>
      <c r="K4374" s="2">
        <v>230722</v>
      </c>
      <c r="L4374" s="3">
        <v>44958</v>
      </c>
      <c r="M4374" s="3">
        <v>45839</v>
      </c>
      <c r="N4374" s="2" t="s">
        <v>4118</v>
      </c>
    </row>
    <row r="4375" spans="2:14" x14ac:dyDescent="0.25">
      <c r="B4375" s="2" t="s">
        <v>4115</v>
      </c>
      <c r="C4375" s="2" t="s">
        <v>4116</v>
      </c>
      <c r="D4375" s="2" t="s">
        <v>16</v>
      </c>
      <c r="E4375" s="2" t="s">
        <v>75</v>
      </c>
      <c r="F4375" s="2" t="s">
        <v>18</v>
      </c>
      <c r="G4375" s="2" t="s">
        <v>175</v>
      </c>
      <c r="H4375" s="2" t="s">
        <v>4117</v>
      </c>
      <c r="I4375" s="2">
        <v>0</v>
      </c>
      <c r="J4375" s="2">
        <v>0</v>
      </c>
      <c r="K4375" s="2">
        <v>250722</v>
      </c>
      <c r="L4375" s="3">
        <v>44958</v>
      </c>
      <c r="M4375" s="3">
        <v>45839</v>
      </c>
      <c r="N4375" s="2" t="s">
        <v>4118</v>
      </c>
    </row>
    <row r="4376" spans="2:14" x14ac:dyDescent="0.25">
      <c r="B4376" s="2" t="s">
        <v>4115</v>
      </c>
      <c r="C4376" s="2" t="s">
        <v>4116</v>
      </c>
      <c r="D4376" s="2" t="s">
        <v>16</v>
      </c>
      <c r="E4376" s="2" t="s">
        <v>17</v>
      </c>
      <c r="F4376" s="2" t="s">
        <v>18</v>
      </c>
      <c r="G4376" s="2" t="s">
        <v>175</v>
      </c>
      <c r="H4376" s="2" t="s">
        <v>4117</v>
      </c>
      <c r="I4376" s="2">
        <v>0</v>
      </c>
      <c r="J4376" s="2">
        <v>0</v>
      </c>
      <c r="K4376" s="2">
        <v>200722</v>
      </c>
      <c r="L4376" s="3">
        <v>44958</v>
      </c>
      <c r="M4376" s="3">
        <v>45839</v>
      </c>
      <c r="N4376" s="2" t="s">
        <v>4118</v>
      </c>
    </row>
    <row r="4377" spans="2:14" x14ac:dyDescent="0.25">
      <c r="B4377" s="2" t="s">
        <v>4115</v>
      </c>
      <c r="C4377" s="2" t="s">
        <v>4116</v>
      </c>
      <c r="D4377" s="2" t="s">
        <v>16</v>
      </c>
      <c r="E4377" s="2" t="s">
        <v>17</v>
      </c>
      <c r="F4377" s="2" t="s">
        <v>18</v>
      </c>
      <c r="G4377" s="2" t="s">
        <v>175</v>
      </c>
      <c r="H4377" s="2" t="s">
        <v>4117</v>
      </c>
      <c r="I4377" s="2">
        <v>0</v>
      </c>
      <c r="J4377" s="2">
        <v>0</v>
      </c>
      <c r="K4377" s="2">
        <v>230722</v>
      </c>
      <c r="L4377" s="3">
        <v>44958</v>
      </c>
      <c r="M4377" s="3">
        <v>45839</v>
      </c>
      <c r="N4377" s="2" t="s">
        <v>4118</v>
      </c>
    </row>
    <row r="4378" spans="2:14" x14ac:dyDescent="0.25">
      <c r="B4378" s="2" t="s">
        <v>4115</v>
      </c>
      <c r="C4378" s="2" t="s">
        <v>4116</v>
      </c>
      <c r="D4378" s="2" t="s">
        <v>16</v>
      </c>
      <c r="E4378" s="2" t="s">
        <v>17</v>
      </c>
      <c r="F4378" s="2" t="s">
        <v>18</v>
      </c>
      <c r="G4378" s="2" t="s">
        <v>175</v>
      </c>
      <c r="H4378" s="2" t="s">
        <v>4117</v>
      </c>
      <c r="I4378" s="2">
        <v>0</v>
      </c>
      <c r="J4378" s="2">
        <v>0</v>
      </c>
      <c r="K4378" s="2">
        <v>250722</v>
      </c>
      <c r="L4378" s="3">
        <v>44958</v>
      </c>
      <c r="M4378" s="3">
        <v>45839</v>
      </c>
      <c r="N4378" s="2" t="s">
        <v>4118</v>
      </c>
    </row>
    <row r="4379" spans="2:14" x14ac:dyDescent="0.25">
      <c r="B4379" s="2" t="s">
        <v>4115</v>
      </c>
      <c r="C4379" s="2" t="s">
        <v>4116</v>
      </c>
      <c r="D4379" s="2" t="s">
        <v>16</v>
      </c>
      <c r="E4379" s="2" t="s">
        <v>17</v>
      </c>
      <c r="F4379" s="2" t="s">
        <v>18</v>
      </c>
      <c r="G4379" s="2" t="s">
        <v>175</v>
      </c>
      <c r="H4379" s="2" t="s">
        <v>4117</v>
      </c>
      <c r="I4379" s="2">
        <v>0</v>
      </c>
      <c r="J4379" s="2">
        <v>0</v>
      </c>
      <c r="K4379" s="2" t="s">
        <v>4119</v>
      </c>
      <c r="L4379" s="3">
        <v>45933</v>
      </c>
      <c r="M4379" s="3">
        <v>46997</v>
      </c>
      <c r="N4379" s="2" t="s">
        <v>4118</v>
      </c>
    </row>
    <row r="4380" spans="2:14" x14ac:dyDescent="0.25">
      <c r="B4380" s="2" t="s">
        <v>4115</v>
      </c>
      <c r="C4380" s="2" t="s">
        <v>4116</v>
      </c>
      <c r="D4380" s="2" t="s">
        <v>16</v>
      </c>
      <c r="E4380" s="2" t="s">
        <v>17</v>
      </c>
      <c r="F4380" s="2" t="s">
        <v>18</v>
      </c>
      <c r="G4380" s="2" t="s">
        <v>175</v>
      </c>
      <c r="H4380" s="2" t="s">
        <v>4117</v>
      </c>
      <c r="I4380" s="2">
        <v>0</v>
      </c>
      <c r="J4380" s="2">
        <v>0</v>
      </c>
      <c r="K4380" s="2" t="s">
        <v>4120</v>
      </c>
      <c r="L4380" s="3">
        <v>45927</v>
      </c>
      <c r="M4380" s="3">
        <v>47665</v>
      </c>
      <c r="N4380" s="2" t="s">
        <v>4118</v>
      </c>
    </row>
    <row r="4381" spans="2:14" x14ac:dyDescent="0.25">
      <c r="B4381" s="2" t="s">
        <v>4121</v>
      </c>
      <c r="C4381" s="2" t="s">
        <v>4122</v>
      </c>
      <c r="D4381" s="2" t="s">
        <v>16</v>
      </c>
      <c r="E4381" s="2" t="s">
        <v>17</v>
      </c>
      <c r="F4381" s="2" t="s">
        <v>18</v>
      </c>
      <c r="G4381" s="2" t="s">
        <v>90</v>
      </c>
      <c r="H4381" s="2" t="s">
        <v>4123</v>
      </c>
      <c r="I4381" s="2">
        <v>576</v>
      </c>
      <c r="J4381" s="2">
        <v>576</v>
      </c>
      <c r="K4381" s="2" t="s">
        <v>4124</v>
      </c>
      <c r="L4381" s="3">
        <v>44958</v>
      </c>
      <c r="M4381" s="3">
        <v>46600</v>
      </c>
      <c r="N4381" s="2" t="s">
        <v>701</v>
      </c>
    </row>
    <row r="4382" spans="2:14" x14ac:dyDescent="0.25">
      <c r="B4382" s="2" t="s">
        <v>4121</v>
      </c>
      <c r="C4382" s="2" t="s">
        <v>4122</v>
      </c>
      <c r="D4382" s="2" t="s">
        <v>16</v>
      </c>
      <c r="E4382" s="2" t="s">
        <v>142</v>
      </c>
      <c r="F4382" s="2" t="s">
        <v>18</v>
      </c>
      <c r="G4382" s="2" t="s">
        <v>90</v>
      </c>
      <c r="H4382" s="2" t="s">
        <v>4123</v>
      </c>
      <c r="I4382" s="2">
        <v>576</v>
      </c>
      <c r="J4382" s="2">
        <v>0</v>
      </c>
      <c r="K4382" s="2" t="s">
        <v>4124</v>
      </c>
      <c r="L4382" s="3">
        <v>44958</v>
      </c>
      <c r="M4382" s="3">
        <v>46600</v>
      </c>
      <c r="N4382" s="2" t="s">
        <v>701</v>
      </c>
    </row>
    <row r="4383" spans="2:14" x14ac:dyDescent="0.25">
      <c r="B4383" s="2" t="s">
        <v>4125</v>
      </c>
      <c r="C4383" s="2" t="s">
        <v>4126</v>
      </c>
      <c r="D4383" s="2" t="s">
        <v>16</v>
      </c>
      <c r="E4383" s="2" t="s">
        <v>17</v>
      </c>
      <c r="F4383" s="2" t="s">
        <v>18</v>
      </c>
      <c r="G4383" s="2" t="s">
        <v>19</v>
      </c>
      <c r="H4383" s="2" t="s">
        <v>4127</v>
      </c>
      <c r="I4383" s="2">
        <v>904</v>
      </c>
      <c r="J4383" s="2">
        <v>524</v>
      </c>
      <c r="K4383" s="4">
        <v>304000000000</v>
      </c>
      <c r="L4383" s="3">
        <v>44958</v>
      </c>
      <c r="M4383" s="3">
        <v>47392</v>
      </c>
      <c r="N4383" s="2" t="s">
        <v>395</v>
      </c>
    </row>
    <row r="4384" spans="2:14" x14ac:dyDescent="0.25">
      <c r="B4384" s="2" t="s">
        <v>4125</v>
      </c>
      <c r="C4384" s="2" t="s">
        <v>4126</v>
      </c>
      <c r="D4384" s="2" t="s">
        <v>16</v>
      </c>
      <c r="E4384" s="2" t="s">
        <v>17</v>
      </c>
      <c r="F4384" s="2" t="s">
        <v>18</v>
      </c>
      <c r="G4384" s="2" t="s">
        <v>19</v>
      </c>
      <c r="H4384" s="2" t="s">
        <v>4127</v>
      </c>
      <c r="I4384" s="2">
        <v>904</v>
      </c>
      <c r="J4384" s="2">
        <v>380</v>
      </c>
      <c r="K4384" s="4">
        <v>304000000000</v>
      </c>
      <c r="L4384" s="3">
        <v>45733</v>
      </c>
      <c r="M4384" s="3">
        <v>47423</v>
      </c>
      <c r="N4384" s="2" t="s">
        <v>395</v>
      </c>
    </row>
    <row r="4385" spans="2:14" x14ac:dyDescent="0.25">
      <c r="B4385" s="2" t="s">
        <v>4128</v>
      </c>
      <c r="C4385" s="2" t="s">
        <v>4129</v>
      </c>
      <c r="D4385" s="2" t="s">
        <v>16</v>
      </c>
      <c r="E4385" s="2" t="s">
        <v>17</v>
      </c>
      <c r="F4385" s="2" t="s">
        <v>18</v>
      </c>
      <c r="G4385" s="2" t="s">
        <v>19</v>
      </c>
      <c r="H4385" s="2" t="s">
        <v>4130</v>
      </c>
      <c r="I4385" s="2">
        <v>764</v>
      </c>
      <c r="J4385" s="2">
        <v>0</v>
      </c>
      <c r="K4385" s="2">
        <v>21136</v>
      </c>
      <c r="L4385" s="3">
        <v>45849</v>
      </c>
      <c r="M4385" s="3">
        <v>47484</v>
      </c>
      <c r="N4385" s="2" t="s">
        <v>281</v>
      </c>
    </row>
    <row r="4386" spans="2:14" x14ac:dyDescent="0.25">
      <c r="B4386" s="2" t="s">
        <v>4128</v>
      </c>
      <c r="C4386" s="2" t="s">
        <v>4129</v>
      </c>
      <c r="D4386" s="2" t="s">
        <v>16</v>
      </c>
      <c r="E4386" s="2" t="s">
        <v>17</v>
      </c>
      <c r="F4386" s="2" t="s">
        <v>18</v>
      </c>
      <c r="G4386" s="2" t="s">
        <v>19</v>
      </c>
      <c r="H4386" s="2" t="s">
        <v>4130</v>
      </c>
      <c r="I4386" s="2">
        <v>764</v>
      </c>
      <c r="J4386" s="2">
        <v>0</v>
      </c>
      <c r="K4386" s="2">
        <v>21140</v>
      </c>
      <c r="L4386" s="3">
        <v>45971</v>
      </c>
      <c r="M4386" s="3">
        <v>47574</v>
      </c>
      <c r="N4386" s="2" t="s">
        <v>281</v>
      </c>
    </row>
    <row r="4387" spans="2:14" x14ac:dyDescent="0.25">
      <c r="B4387" s="2" t="s">
        <v>4128</v>
      </c>
      <c r="C4387" s="2" t="s">
        <v>4129</v>
      </c>
      <c r="D4387" s="2" t="s">
        <v>16</v>
      </c>
      <c r="E4387" s="2" t="s">
        <v>17</v>
      </c>
      <c r="F4387" s="2" t="s">
        <v>18</v>
      </c>
      <c r="G4387" s="2" t="s">
        <v>19</v>
      </c>
      <c r="H4387" s="2" t="s">
        <v>4130</v>
      </c>
      <c r="I4387" s="2">
        <v>764</v>
      </c>
      <c r="J4387" s="2">
        <v>763</v>
      </c>
      <c r="K4387" s="2">
        <v>21152</v>
      </c>
      <c r="L4387" s="3">
        <v>46094</v>
      </c>
      <c r="M4387" s="3">
        <v>47849</v>
      </c>
      <c r="N4387" s="2" t="s">
        <v>281</v>
      </c>
    </row>
    <row r="4388" spans="2:14" x14ac:dyDescent="0.25">
      <c r="B4388" s="2" t="s">
        <v>4128</v>
      </c>
      <c r="C4388" s="2" t="s">
        <v>4129</v>
      </c>
      <c r="D4388" s="2" t="s">
        <v>16</v>
      </c>
      <c r="E4388" s="2" t="s">
        <v>17</v>
      </c>
      <c r="F4388" s="2" t="s">
        <v>18</v>
      </c>
      <c r="G4388" s="2" t="s">
        <v>19</v>
      </c>
      <c r="H4388" s="2" t="s">
        <v>4130</v>
      </c>
      <c r="I4388" s="2">
        <v>764</v>
      </c>
      <c r="J4388" s="2">
        <v>0</v>
      </c>
      <c r="K4388" s="2">
        <v>21153</v>
      </c>
      <c r="L4388" s="3">
        <v>46051</v>
      </c>
      <c r="M4388" s="3">
        <v>47849</v>
      </c>
      <c r="N4388" s="2" t="s">
        <v>281</v>
      </c>
    </row>
    <row r="4389" spans="2:14" x14ac:dyDescent="0.25">
      <c r="B4389" s="2" t="s">
        <v>4128</v>
      </c>
      <c r="C4389" s="2" t="s">
        <v>4129</v>
      </c>
      <c r="D4389" s="2" t="s">
        <v>16</v>
      </c>
      <c r="E4389" s="2" t="s">
        <v>17</v>
      </c>
      <c r="F4389" s="2" t="s">
        <v>18</v>
      </c>
      <c r="G4389" s="2" t="s">
        <v>19</v>
      </c>
      <c r="H4389" s="2" t="s">
        <v>4130</v>
      </c>
      <c r="I4389" s="2">
        <v>764</v>
      </c>
      <c r="J4389" s="2">
        <v>0</v>
      </c>
      <c r="K4389" s="2">
        <v>21154</v>
      </c>
      <c r="L4389" s="3">
        <v>46118</v>
      </c>
      <c r="M4389" s="3">
        <v>47880</v>
      </c>
      <c r="N4389" s="2" t="s">
        <v>281</v>
      </c>
    </row>
    <row r="4390" spans="2:14" x14ac:dyDescent="0.25">
      <c r="B4390" s="2" t="s">
        <v>4128</v>
      </c>
      <c r="C4390" s="2" t="s">
        <v>4129</v>
      </c>
      <c r="D4390" s="2" t="s">
        <v>16</v>
      </c>
      <c r="E4390" s="2" t="s">
        <v>17</v>
      </c>
      <c r="F4390" s="2" t="s">
        <v>18</v>
      </c>
      <c r="G4390" s="2" t="s">
        <v>19</v>
      </c>
      <c r="H4390" s="2" t="s">
        <v>4130</v>
      </c>
      <c r="I4390" s="2">
        <v>764</v>
      </c>
      <c r="J4390" s="2">
        <v>0</v>
      </c>
      <c r="K4390" s="2">
        <v>21124</v>
      </c>
      <c r="L4390" s="3">
        <v>44958</v>
      </c>
      <c r="M4390" s="3">
        <v>47239</v>
      </c>
      <c r="N4390" s="2" t="s">
        <v>281</v>
      </c>
    </row>
    <row r="4391" spans="2:14" x14ac:dyDescent="0.25">
      <c r="B4391" s="2" t="s">
        <v>4128</v>
      </c>
      <c r="C4391" s="2" t="s">
        <v>4129</v>
      </c>
      <c r="D4391" s="2" t="s">
        <v>16</v>
      </c>
      <c r="E4391" s="2" t="s">
        <v>17</v>
      </c>
      <c r="F4391" s="2" t="s">
        <v>18</v>
      </c>
      <c r="G4391" s="2" t="s">
        <v>19</v>
      </c>
      <c r="H4391" s="2" t="s">
        <v>4130</v>
      </c>
      <c r="I4391" s="2">
        <v>764</v>
      </c>
      <c r="J4391" s="2">
        <v>0</v>
      </c>
      <c r="K4391" s="2">
        <v>21126</v>
      </c>
      <c r="L4391" s="3">
        <v>44958</v>
      </c>
      <c r="M4391" s="3">
        <v>47300</v>
      </c>
      <c r="N4391" s="2" t="s">
        <v>281</v>
      </c>
    </row>
    <row r="4392" spans="2:14" x14ac:dyDescent="0.25">
      <c r="B4392" s="2" t="s">
        <v>4128</v>
      </c>
      <c r="C4392" s="2" t="s">
        <v>4129</v>
      </c>
      <c r="D4392" s="2" t="s">
        <v>16</v>
      </c>
      <c r="E4392" s="2" t="s">
        <v>181</v>
      </c>
      <c r="F4392" s="2" t="s">
        <v>18</v>
      </c>
      <c r="G4392" s="2" t="s">
        <v>19</v>
      </c>
      <c r="H4392" s="2" t="s">
        <v>4130</v>
      </c>
      <c r="I4392" s="2">
        <v>764</v>
      </c>
      <c r="J4392" s="2">
        <v>1</v>
      </c>
      <c r="K4392" s="2">
        <v>21152</v>
      </c>
      <c r="L4392" s="3">
        <v>46094</v>
      </c>
      <c r="M4392" s="3">
        <v>47849</v>
      </c>
      <c r="N4392" s="2" t="s">
        <v>281</v>
      </c>
    </row>
    <row r="4393" spans="2:14" x14ac:dyDescent="0.25">
      <c r="B4393" s="2" t="s">
        <v>4131</v>
      </c>
      <c r="C4393" s="2" t="s">
        <v>4132</v>
      </c>
      <c r="D4393" s="2" t="s">
        <v>16</v>
      </c>
      <c r="E4393" s="2" t="s">
        <v>17</v>
      </c>
      <c r="F4393" s="2" t="s">
        <v>18</v>
      </c>
      <c r="G4393" s="2" t="s">
        <v>19</v>
      </c>
      <c r="H4393" s="2" t="s">
        <v>4130</v>
      </c>
      <c r="I4393" s="2">
        <v>17130</v>
      </c>
      <c r="J4393" s="2">
        <v>0</v>
      </c>
      <c r="K4393" s="2">
        <v>21126</v>
      </c>
      <c r="L4393" s="3">
        <v>45740</v>
      </c>
      <c r="M4393" s="3">
        <v>47300</v>
      </c>
      <c r="N4393" s="2" t="s">
        <v>281</v>
      </c>
    </row>
    <row r="4394" spans="2:14" x14ac:dyDescent="0.25">
      <c r="B4394" s="2" t="s">
        <v>4131</v>
      </c>
      <c r="C4394" s="2" t="s">
        <v>4132</v>
      </c>
      <c r="D4394" s="2" t="s">
        <v>16</v>
      </c>
      <c r="E4394" s="2" t="s">
        <v>17</v>
      </c>
      <c r="F4394" s="2" t="s">
        <v>18</v>
      </c>
      <c r="G4394" s="2" t="s">
        <v>19</v>
      </c>
      <c r="H4394" s="2" t="s">
        <v>4130</v>
      </c>
      <c r="I4394" s="2">
        <v>17130</v>
      </c>
      <c r="J4394" s="2">
        <v>0</v>
      </c>
      <c r="K4394" s="2">
        <v>21130</v>
      </c>
      <c r="L4394" s="3">
        <v>45757</v>
      </c>
      <c r="M4394" s="3">
        <v>47392</v>
      </c>
      <c r="N4394" s="2" t="s">
        <v>281</v>
      </c>
    </row>
    <row r="4395" spans="2:14" x14ac:dyDescent="0.25">
      <c r="B4395" s="2" t="s">
        <v>4131</v>
      </c>
      <c r="C4395" s="2" t="s">
        <v>4132</v>
      </c>
      <c r="D4395" s="2" t="s">
        <v>16</v>
      </c>
      <c r="E4395" s="2" t="s">
        <v>17</v>
      </c>
      <c r="F4395" s="2" t="s">
        <v>18</v>
      </c>
      <c r="G4395" s="2" t="s">
        <v>19</v>
      </c>
      <c r="H4395" s="2" t="s">
        <v>4130</v>
      </c>
      <c r="I4395" s="2">
        <v>17130</v>
      </c>
      <c r="J4395" s="2">
        <v>0</v>
      </c>
      <c r="K4395" s="2">
        <v>21131</v>
      </c>
      <c r="L4395" s="3">
        <v>45740</v>
      </c>
      <c r="M4395" s="3">
        <v>47423</v>
      </c>
      <c r="N4395" s="2" t="s">
        <v>281</v>
      </c>
    </row>
    <row r="4396" spans="2:14" x14ac:dyDescent="0.25">
      <c r="B4396" s="2" t="s">
        <v>4131</v>
      </c>
      <c r="C4396" s="2" t="s">
        <v>4132</v>
      </c>
      <c r="D4396" s="2" t="s">
        <v>16</v>
      </c>
      <c r="E4396" s="2" t="s">
        <v>17</v>
      </c>
      <c r="F4396" s="2" t="s">
        <v>18</v>
      </c>
      <c r="G4396" s="2" t="s">
        <v>19</v>
      </c>
      <c r="H4396" s="2" t="s">
        <v>4130</v>
      </c>
      <c r="I4396" s="2">
        <v>17130</v>
      </c>
      <c r="J4396" s="2">
        <v>0</v>
      </c>
      <c r="K4396" s="2">
        <v>21133</v>
      </c>
      <c r="L4396" s="3">
        <v>45811</v>
      </c>
      <c r="M4396" s="3">
        <v>47453</v>
      </c>
      <c r="N4396" s="2" t="s">
        <v>281</v>
      </c>
    </row>
    <row r="4397" spans="2:14" x14ac:dyDescent="0.25">
      <c r="B4397" s="2" t="s">
        <v>4131</v>
      </c>
      <c r="C4397" s="2" t="s">
        <v>4132</v>
      </c>
      <c r="D4397" s="2" t="s">
        <v>16</v>
      </c>
      <c r="E4397" s="2" t="s">
        <v>17</v>
      </c>
      <c r="F4397" s="2" t="s">
        <v>18</v>
      </c>
      <c r="G4397" s="2" t="s">
        <v>19</v>
      </c>
      <c r="H4397" s="2" t="s">
        <v>4130</v>
      </c>
      <c r="I4397" s="2">
        <v>17130</v>
      </c>
      <c r="J4397" s="2">
        <v>0</v>
      </c>
      <c r="K4397" s="2">
        <v>21138</v>
      </c>
      <c r="L4397" s="3">
        <v>45757</v>
      </c>
      <c r="M4397" s="3">
        <v>47515</v>
      </c>
      <c r="N4397" s="2" t="s">
        <v>281</v>
      </c>
    </row>
    <row r="4398" spans="2:14" x14ac:dyDescent="0.25">
      <c r="B4398" s="2" t="s">
        <v>4131</v>
      </c>
      <c r="C4398" s="2" t="s">
        <v>4132</v>
      </c>
      <c r="D4398" s="2" t="s">
        <v>16</v>
      </c>
      <c r="E4398" s="2" t="s">
        <v>17</v>
      </c>
      <c r="F4398" s="2" t="s">
        <v>18</v>
      </c>
      <c r="G4398" s="2" t="s">
        <v>19</v>
      </c>
      <c r="H4398" s="2" t="s">
        <v>4130</v>
      </c>
      <c r="I4398" s="2">
        <v>17130</v>
      </c>
      <c r="J4398" s="2">
        <v>0</v>
      </c>
      <c r="K4398" s="2">
        <v>21139</v>
      </c>
      <c r="L4398" s="3">
        <v>45811</v>
      </c>
      <c r="M4398" s="3">
        <v>47543</v>
      </c>
      <c r="N4398" s="2" t="s">
        <v>281</v>
      </c>
    </row>
    <row r="4399" spans="2:14" x14ac:dyDescent="0.25">
      <c r="B4399" s="2" t="s">
        <v>4131</v>
      </c>
      <c r="C4399" s="2" t="s">
        <v>4132</v>
      </c>
      <c r="D4399" s="2" t="s">
        <v>16</v>
      </c>
      <c r="E4399" s="2" t="s">
        <v>17</v>
      </c>
      <c r="F4399" s="2" t="s">
        <v>18</v>
      </c>
      <c r="G4399" s="2" t="s">
        <v>19</v>
      </c>
      <c r="H4399" s="2" t="s">
        <v>4130</v>
      </c>
      <c r="I4399" s="2">
        <v>17130</v>
      </c>
      <c r="J4399" s="2">
        <v>0</v>
      </c>
      <c r="K4399" s="2">
        <v>21139</v>
      </c>
      <c r="L4399" s="3">
        <v>45859</v>
      </c>
      <c r="M4399" s="3">
        <v>47574</v>
      </c>
      <c r="N4399" s="2" t="s">
        <v>281</v>
      </c>
    </row>
    <row r="4400" spans="2:14" x14ac:dyDescent="0.25">
      <c r="B4400" s="2" t="s">
        <v>4131</v>
      </c>
      <c r="C4400" s="2" t="s">
        <v>4132</v>
      </c>
      <c r="D4400" s="2" t="s">
        <v>16</v>
      </c>
      <c r="E4400" s="2" t="s">
        <v>17</v>
      </c>
      <c r="F4400" s="2" t="s">
        <v>18</v>
      </c>
      <c r="G4400" s="2" t="s">
        <v>19</v>
      </c>
      <c r="H4400" s="2" t="s">
        <v>4130</v>
      </c>
      <c r="I4400" s="2">
        <v>17130</v>
      </c>
      <c r="J4400" s="2">
        <v>0</v>
      </c>
      <c r="K4400" s="2">
        <v>21142</v>
      </c>
      <c r="L4400" s="3">
        <v>45849</v>
      </c>
      <c r="M4400" s="3">
        <v>47635</v>
      </c>
      <c r="N4400" s="2" t="s">
        <v>281</v>
      </c>
    </row>
    <row r="4401" spans="2:14" x14ac:dyDescent="0.25">
      <c r="B4401" s="2" t="s">
        <v>4131</v>
      </c>
      <c r="C4401" s="2" t="s">
        <v>4132</v>
      </c>
      <c r="D4401" s="2" t="s">
        <v>16</v>
      </c>
      <c r="E4401" s="2" t="s">
        <v>17</v>
      </c>
      <c r="F4401" s="2" t="s">
        <v>18</v>
      </c>
      <c r="G4401" s="2" t="s">
        <v>19</v>
      </c>
      <c r="H4401" s="2" t="s">
        <v>4130</v>
      </c>
      <c r="I4401" s="2">
        <v>17130</v>
      </c>
      <c r="J4401" s="2">
        <v>0</v>
      </c>
      <c r="K4401" s="2">
        <v>21144</v>
      </c>
      <c r="L4401" s="3">
        <v>46007</v>
      </c>
      <c r="M4401" s="3">
        <v>47665</v>
      </c>
      <c r="N4401" s="2" t="s">
        <v>281</v>
      </c>
    </row>
    <row r="4402" spans="2:14" x14ac:dyDescent="0.25">
      <c r="B4402" s="2" t="s">
        <v>4131</v>
      </c>
      <c r="C4402" s="2" t="s">
        <v>4132</v>
      </c>
      <c r="D4402" s="2" t="s">
        <v>16</v>
      </c>
      <c r="E4402" s="2" t="s">
        <v>17</v>
      </c>
      <c r="F4402" s="2" t="s">
        <v>18</v>
      </c>
      <c r="G4402" s="2" t="s">
        <v>19</v>
      </c>
      <c r="H4402" s="2" t="s">
        <v>4130</v>
      </c>
      <c r="I4402" s="2">
        <v>17130</v>
      </c>
      <c r="J4402" s="2">
        <v>10</v>
      </c>
      <c r="K4402" s="2">
        <v>21145</v>
      </c>
      <c r="L4402" s="3">
        <v>45971</v>
      </c>
      <c r="M4402" s="3">
        <v>47696</v>
      </c>
      <c r="N4402" s="2" t="s">
        <v>281</v>
      </c>
    </row>
    <row r="4403" spans="2:14" x14ac:dyDescent="0.25">
      <c r="B4403" s="2" t="s">
        <v>4131</v>
      </c>
      <c r="C4403" s="2" t="s">
        <v>4132</v>
      </c>
      <c r="D4403" s="2" t="s">
        <v>16</v>
      </c>
      <c r="E4403" s="2" t="s">
        <v>17</v>
      </c>
      <c r="F4403" s="2" t="s">
        <v>18</v>
      </c>
      <c r="G4403" s="2" t="s">
        <v>19</v>
      </c>
      <c r="H4403" s="2" t="s">
        <v>4130</v>
      </c>
      <c r="I4403" s="2">
        <v>17130</v>
      </c>
      <c r="J4403" s="2">
        <v>800</v>
      </c>
      <c r="K4403" s="2">
        <v>21147</v>
      </c>
      <c r="L4403" s="3">
        <v>46007</v>
      </c>
      <c r="M4403" s="3">
        <v>47757</v>
      </c>
      <c r="N4403" s="2" t="s">
        <v>281</v>
      </c>
    </row>
    <row r="4404" spans="2:14" x14ac:dyDescent="0.25">
      <c r="B4404" s="2" t="s">
        <v>4131</v>
      </c>
      <c r="C4404" s="2" t="s">
        <v>4132</v>
      </c>
      <c r="D4404" s="2" t="s">
        <v>16</v>
      </c>
      <c r="E4404" s="2" t="s">
        <v>17</v>
      </c>
      <c r="F4404" s="2" t="s">
        <v>18</v>
      </c>
      <c r="G4404" s="2" t="s">
        <v>19</v>
      </c>
      <c r="H4404" s="2" t="s">
        <v>4130</v>
      </c>
      <c r="I4404" s="2">
        <v>17130</v>
      </c>
      <c r="J4404" s="2">
        <v>5080</v>
      </c>
      <c r="K4404" s="2">
        <v>21148</v>
      </c>
      <c r="L4404" s="3">
        <v>46043</v>
      </c>
      <c r="M4404" s="3">
        <v>47757</v>
      </c>
      <c r="N4404" s="2" t="s">
        <v>281</v>
      </c>
    </row>
    <row r="4405" spans="2:14" x14ac:dyDescent="0.25">
      <c r="B4405" s="2" t="s">
        <v>4131</v>
      </c>
      <c r="C4405" s="2" t="s">
        <v>4132</v>
      </c>
      <c r="D4405" s="2" t="s">
        <v>16</v>
      </c>
      <c r="E4405" s="2" t="s">
        <v>17</v>
      </c>
      <c r="F4405" s="2" t="s">
        <v>18</v>
      </c>
      <c r="G4405" s="2" t="s">
        <v>19</v>
      </c>
      <c r="H4405" s="2" t="s">
        <v>4130</v>
      </c>
      <c r="I4405" s="2">
        <v>17130</v>
      </c>
      <c r="J4405" s="2">
        <v>940</v>
      </c>
      <c r="K4405" s="2">
        <v>21150</v>
      </c>
      <c r="L4405" s="3">
        <v>46118</v>
      </c>
      <c r="M4405" s="3">
        <v>47788</v>
      </c>
      <c r="N4405" s="2" t="s">
        <v>281</v>
      </c>
    </row>
    <row r="4406" spans="2:14" x14ac:dyDescent="0.25">
      <c r="B4406" s="2" t="s">
        <v>4131</v>
      </c>
      <c r="C4406" s="2" t="s">
        <v>4132</v>
      </c>
      <c r="D4406" s="2" t="s">
        <v>16</v>
      </c>
      <c r="E4406" s="2" t="s">
        <v>17</v>
      </c>
      <c r="F4406" s="2" t="s">
        <v>18</v>
      </c>
      <c r="G4406" s="2" t="s">
        <v>19</v>
      </c>
      <c r="H4406" s="2" t="s">
        <v>4130</v>
      </c>
      <c r="I4406" s="2">
        <v>17130</v>
      </c>
      <c r="J4406" s="2">
        <v>220</v>
      </c>
      <c r="K4406" s="2">
        <v>21151</v>
      </c>
      <c r="L4406" s="3">
        <v>46118</v>
      </c>
      <c r="M4406" s="3">
        <v>47818</v>
      </c>
      <c r="N4406" s="2" t="s">
        <v>281</v>
      </c>
    </row>
    <row r="4407" spans="2:14" x14ac:dyDescent="0.25">
      <c r="B4407" s="2" t="s">
        <v>4131</v>
      </c>
      <c r="C4407" s="2" t="s">
        <v>4132</v>
      </c>
      <c r="D4407" s="2" t="s">
        <v>16</v>
      </c>
      <c r="E4407" s="2" t="s">
        <v>17</v>
      </c>
      <c r="F4407" s="2" t="s">
        <v>18</v>
      </c>
      <c r="G4407" s="2" t="s">
        <v>19</v>
      </c>
      <c r="H4407" s="2" t="s">
        <v>4130</v>
      </c>
      <c r="I4407" s="2">
        <v>17130</v>
      </c>
      <c r="J4407" s="2">
        <v>6760</v>
      </c>
      <c r="K4407" s="2">
        <v>21155</v>
      </c>
      <c r="L4407" s="3">
        <v>46118</v>
      </c>
      <c r="M4407" s="3">
        <v>47880</v>
      </c>
      <c r="N4407" s="2" t="s">
        <v>281</v>
      </c>
    </row>
    <row r="4408" spans="2:14" x14ac:dyDescent="0.25">
      <c r="B4408" s="2" t="s">
        <v>4131</v>
      </c>
      <c r="C4408" s="2" t="s">
        <v>4132</v>
      </c>
      <c r="D4408" s="2" t="s">
        <v>16</v>
      </c>
      <c r="E4408" s="2" t="s">
        <v>17</v>
      </c>
      <c r="F4408" s="2" t="s">
        <v>18</v>
      </c>
      <c r="G4408" s="2" t="s">
        <v>19</v>
      </c>
      <c r="H4408" s="2" t="s">
        <v>4130</v>
      </c>
      <c r="I4408" s="2">
        <v>17130</v>
      </c>
      <c r="J4408" s="2">
        <v>3320</v>
      </c>
      <c r="K4408" s="2">
        <v>21156</v>
      </c>
      <c r="L4408" s="3">
        <v>46154</v>
      </c>
      <c r="M4408" s="3">
        <v>47939</v>
      </c>
      <c r="N4408" s="2" t="s">
        <v>281</v>
      </c>
    </row>
    <row r="4409" spans="2:14" x14ac:dyDescent="0.25">
      <c r="B4409" s="2" t="s">
        <v>4131</v>
      </c>
      <c r="C4409" s="2" t="s">
        <v>4132</v>
      </c>
      <c r="D4409" s="2" t="s">
        <v>16</v>
      </c>
      <c r="E4409" s="2" t="s">
        <v>17</v>
      </c>
      <c r="F4409" s="2" t="s">
        <v>18</v>
      </c>
      <c r="G4409" s="2" t="s">
        <v>19</v>
      </c>
      <c r="H4409" s="2" t="s">
        <v>4130</v>
      </c>
      <c r="I4409" s="2">
        <v>17130</v>
      </c>
      <c r="J4409" s="2">
        <v>0</v>
      </c>
      <c r="K4409" s="2">
        <v>21118</v>
      </c>
      <c r="L4409" s="3">
        <v>44958</v>
      </c>
      <c r="M4409" s="3">
        <v>47088</v>
      </c>
      <c r="N4409" s="2" t="s">
        <v>281</v>
      </c>
    </row>
    <row r="4410" spans="2:14" x14ac:dyDescent="0.25">
      <c r="B4410" s="2" t="s">
        <v>4131</v>
      </c>
      <c r="C4410" s="2" t="s">
        <v>4132</v>
      </c>
      <c r="D4410" s="2" t="s">
        <v>16</v>
      </c>
      <c r="E4410" s="2" t="s">
        <v>17</v>
      </c>
      <c r="F4410" s="2" t="s">
        <v>18</v>
      </c>
      <c r="G4410" s="2" t="s">
        <v>19</v>
      </c>
      <c r="H4410" s="2" t="s">
        <v>4130</v>
      </c>
      <c r="I4410" s="2">
        <v>17130</v>
      </c>
      <c r="J4410" s="2">
        <v>0</v>
      </c>
      <c r="K4410" s="2">
        <v>21125</v>
      </c>
      <c r="L4410" s="3">
        <v>44958</v>
      </c>
      <c r="M4410" s="3">
        <v>47300</v>
      </c>
      <c r="N4410" s="2" t="s">
        <v>281</v>
      </c>
    </row>
    <row r="4411" spans="2:14" x14ac:dyDescent="0.25">
      <c r="B4411" s="2" t="s">
        <v>4131</v>
      </c>
      <c r="C4411" s="2" t="s">
        <v>4132</v>
      </c>
      <c r="D4411" s="2" t="s">
        <v>16</v>
      </c>
      <c r="E4411" s="2" t="s">
        <v>17</v>
      </c>
      <c r="F4411" s="2" t="s">
        <v>18</v>
      </c>
      <c r="G4411" s="2" t="s">
        <v>19</v>
      </c>
      <c r="H4411" s="2" t="s">
        <v>4130</v>
      </c>
      <c r="I4411" s="2">
        <v>17130</v>
      </c>
      <c r="J4411" s="2">
        <v>0</v>
      </c>
      <c r="K4411" s="2">
        <v>21126</v>
      </c>
      <c r="L4411" s="3">
        <v>44958</v>
      </c>
      <c r="M4411" s="3">
        <v>47300</v>
      </c>
      <c r="N4411" s="2" t="s">
        <v>281</v>
      </c>
    </row>
    <row r="4412" spans="2:14" x14ac:dyDescent="0.25">
      <c r="B4412" s="2" t="s">
        <v>4131</v>
      </c>
      <c r="C4412" s="2" t="s">
        <v>4132</v>
      </c>
      <c r="D4412" s="2" t="s">
        <v>16</v>
      </c>
      <c r="E4412" s="2" t="s">
        <v>17</v>
      </c>
      <c r="F4412" s="2" t="s">
        <v>18</v>
      </c>
      <c r="G4412" s="2" t="s">
        <v>19</v>
      </c>
      <c r="H4412" s="2" t="s">
        <v>4130</v>
      </c>
      <c r="I4412" s="2">
        <v>17130</v>
      </c>
      <c r="J4412" s="2">
        <v>0</v>
      </c>
      <c r="K4412" s="2">
        <v>21130</v>
      </c>
      <c r="L4412" s="3">
        <v>44958</v>
      </c>
      <c r="M4412" s="3">
        <v>47392</v>
      </c>
      <c r="N4412" s="2" t="s">
        <v>281</v>
      </c>
    </row>
    <row r="4413" spans="2:14" x14ac:dyDescent="0.25">
      <c r="B4413" s="2" t="s">
        <v>4131</v>
      </c>
      <c r="C4413" s="2" t="s">
        <v>4132</v>
      </c>
      <c r="D4413" s="2" t="s">
        <v>16</v>
      </c>
      <c r="E4413" s="2" t="s">
        <v>17</v>
      </c>
      <c r="F4413" s="2" t="s">
        <v>18</v>
      </c>
      <c r="G4413" s="2" t="s">
        <v>19</v>
      </c>
      <c r="H4413" s="2" t="s">
        <v>4130</v>
      </c>
      <c r="I4413" s="2">
        <v>17130</v>
      </c>
      <c r="J4413" s="2">
        <v>0</v>
      </c>
      <c r="K4413" s="2">
        <v>21131</v>
      </c>
      <c r="L4413" s="3">
        <v>44958</v>
      </c>
      <c r="M4413" s="3">
        <v>47423</v>
      </c>
      <c r="N4413" s="2" t="s">
        <v>281</v>
      </c>
    </row>
    <row r="4414" spans="2:14" x14ac:dyDescent="0.25">
      <c r="B4414" s="2" t="s">
        <v>4131</v>
      </c>
      <c r="C4414" s="2" t="s">
        <v>4132</v>
      </c>
      <c r="D4414" s="2" t="s">
        <v>16</v>
      </c>
      <c r="E4414" s="2" t="s">
        <v>17</v>
      </c>
      <c r="F4414" s="2" t="s">
        <v>18</v>
      </c>
      <c r="G4414" s="2" t="s">
        <v>19</v>
      </c>
      <c r="H4414" s="2" t="s">
        <v>4130</v>
      </c>
      <c r="I4414" s="2">
        <v>17130</v>
      </c>
      <c r="J4414" s="2">
        <v>0</v>
      </c>
      <c r="K4414" s="2">
        <v>21133</v>
      </c>
      <c r="L4414" s="3">
        <v>44958</v>
      </c>
      <c r="M4414" s="3">
        <v>47453</v>
      </c>
      <c r="N4414" s="2" t="s">
        <v>281</v>
      </c>
    </row>
    <row r="4415" spans="2:14" x14ac:dyDescent="0.25">
      <c r="B4415" s="2" t="s">
        <v>4133</v>
      </c>
      <c r="C4415" s="2" t="s">
        <v>4134</v>
      </c>
      <c r="D4415" s="2" t="s">
        <v>16</v>
      </c>
      <c r="E4415" s="2" t="s">
        <v>17</v>
      </c>
      <c r="F4415" s="2" t="s">
        <v>18</v>
      </c>
      <c r="G4415" s="2" t="s">
        <v>19</v>
      </c>
      <c r="H4415" s="2" t="s">
        <v>4130</v>
      </c>
      <c r="I4415" s="2">
        <v>5099</v>
      </c>
      <c r="J4415" s="2">
        <v>3849</v>
      </c>
      <c r="K4415" s="2">
        <v>21146</v>
      </c>
      <c r="L4415" s="3">
        <v>45987</v>
      </c>
      <c r="M4415" s="3">
        <v>47727</v>
      </c>
      <c r="N4415" s="2" t="s">
        <v>281</v>
      </c>
    </row>
    <row r="4416" spans="2:14" x14ac:dyDescent="0.25">
      <c r="B4416" s="2" t="s">
        <v>4133</v>
      </c>
      <c r="C4416" s="2" t="s">
        <v>4134</v>
      </c>
      <c r="D4416" s="2" t="s">
        <v>16</v>
      </c>
      <c r="E4416" s="2" t="s">
        <v>17</v>
      </c>
      <c r="F4416" s="2" t="s">
        <v>18</v>
      </c>
      <c r="G4416" s="2" t="s">
        <v>19</v>
      </c>
      <c r="H4416" s="2" t="s">
        <v>4130</v>
      </c>
      <c r="I4416" s="2">
        <v>5099</v>
      </c>
      <c r="J4416" s="2">
        <v>1250</v>
      </c>
      <c r="K4416" s="2">
        <v>21153</v>
      </c>
      <c r="L4416" s="3">
        <v>46154</v>
      </c>
      <c r="M4416" s="3">
        <v>47849</v>
      </c>
      <c r="N4416" s="2" t="s">
        <v>281</v>
      </c>
    </row>
    <row r="4417" spans="2:14" x14ac:dyDescent="0.25">
      <c r="B4417" s="2" t="s">
        <v>4133</v>
      </c>
      <c r="C4417" s="2" t="s">
        <v>4134</v>
      </c>
      <c r="D4417" s="2" t="s">
        <v>16</v>
      </c>
      <c r="E4417" s="2" t="s">
        <v>17</v>
      </c>
      <c r="F4417" s="2" t="s">
        <v>18</v>
      </c>
      <c r="G4417" s="2" t="s">
        <v>19</v>
      </c>
      <c r="H4417" s="2" t="s">
        <v>4130</v>
      </c>
      <c r="I4417" s="2">
        <v>5099</v>
      </c>
      <c r="J4417" s="2">
        <v>0</v>
      </c>
      <c r="K4417" s="2">
        <v>21117</v>
      </c>
      <c r="L4417" s="3">
        <v>44958</v>
      </c>
      <c r="M4417" s="3">
        <v>47088</v>
      </c>
      <c r="N4417" s="2" t="s">
        <v>281</v>
      </c>
    </row>
    <row r="4418" spans="2:14" x14ac:dyDescent="0.25">
      <c r="B4418" s="2" t="s">
        <v>4133</v>
      </c>
      <c r="C4418" s="2" t="s">
        <v>4134</v>
      </c>
      <c r="D4418" s="2" t="s">
        <v>16</v>
      </c>
      <c r="E4418" s="2" t="s">
        <v>17</v>
      </c>
      <c r="F4418" s="2" t="s">
        <v>18</v>
      </c>
      <c r="G4418" s="2" t="s">
        <v>19</v>
      </c>
      <c r="H4418" s="2" t="s">
        <v>4130</v>
      </c>
      <c r="I4418" s="2">
        <v>5099</v>
      </c>
      <c r="J4418" s="2">
        <v>0</v>
      </c>
      <c r="K4418" s="2">
        <v>21121</v>
      </c>
      <c r="L4418" s="3">
        <v>44958</v>
      </c>
      <c r="M4418" s="3">
        <v>47150</v>
      </c>
      <c r="N4418" s="2" t="s">
        <v>281</v>
      </c>
    </row>
    <row r="4419" spans="2:14" x14ac:dyDescent="0.25">
      <c r="B4419" s="2" t="s">
        <v>4135</v>
      </c>
      <c r="C4419" s="2" t="s">
        <v>4136</v>
      </c>
      <c r="D4419" s="2" t="s">
        <v>16</v>
      </c>
      <c r="E4419" s="2" t="s">
        <v>17</v>
      </c>
      <c r="F4419" s="2" t="s">
        <v>18</v>
      </c>
      <c r="G4419" s="2" t="s">
        <v>19</v>
      </c>
      <c r="H4419" s="2" t="s">
        <v>4130</v>
      </c>
      <c r="I4419" s="2">
        <v>3340</v>
      </c>
      <c r="J4419" s="2">
        <v>1260</v>
      </c>
      <c r="K4419" s="2">
        <v>21127</v>
      </c>
      <c r="L4419" s="3">
        <v>45859</v>
      </c>
      <c r="M4419" s="3">
        <v>47300</v>
      </c>
      <c r="N4419" s="2" t="s">
        <v>281</v>
      </c>
    </row>
    <row r="4420" spans="2:14" x14ac:dyDescent="0.25">
      <c r="B4420" s="2" t="s">
        <v>4135</v>
      </c>
      <c r="C4420" s="2" t="s">
        <v>4136</v>
      </c>
      <c r="D4420" s="2" t="s">
        <v>16</v>
      </c>
      <c r="E4420" s="2" t="s">
        <v>17</v>
      </c>
      <c r="F4420" s="2" t="s">
        <v>18</v>
      </c>
      <c r="G4420" s="2" t="s">
        <v>19</v>
      </c>
      <c r="H4420" s="2" t="s">
        <v>4130</v>
      </c>
      <c r="I4420" s="2">
        <v>3340</v>
      </c>
      <c r="J4420" s="2">
        <v>740</v>
      </c>
      <c r="K4420" s="2">
        <v>21141</v>
      </c>
      <c r="L4420" s="3">
        <v>45859</v>
      </c>
      <c r="M4420" s="3">
        <v>47604</v>
      </c>
      <c r="N4420" s="2" t="s">
        <v>281</v>
      </c>
    </row>
    <row r="4421" spans="2:14" x14ac:dyDescent="0.25">
      <c r="B4421" s="2" t="s">
        <v>4135</v>
      </c>
      <c r="C4421" s="2" t="s">
        <v>4136</v>
      </c>
      <c r="D4421" s="2" t="s">
        <v>16</v>
      </c>
      <c r="E4421" s="2" t="s">
        <v>17</v>
      </c>
      <c r="F4421" s="2" t="s">
        <v>18</v>
      </c>
      <c r="G4421" s="2" t="s">
        <v>19</v>
      </c>
      <c r="H4421" s="2" t="s">
        <v>4130</v>
      </c>
      <c r="I4421" s="2">
        <v>3340</v>
      </c>
      <c r="J4421" s="2">
        <v>1000</v>
      </c>
      <c r="K4421" s="2">
        <v>21154</v>
      </c>
      <c r="L4421" s="3">
        <v>46154</v>
      </c>
      <c r="M4421" s="3">
        <v>47880</v>
      </c>
      <c r="N4421" s="2" t="s">
        <v>281</v>
      </c>
    </row>
    <row r="4422" spans="2:14" x14ac:dyDescent="0.25">
      <c r="B4422" s="2" t="s">
        <v>4135</v>
      </c>
      <c r="C4422" s="2" t="s">
        <v>4136</v>
      </c>
      <c r="D4422" s="2" t="s">
        <v>16</v>
      </c>
      <c r="E4422" s="2" t="s">
        <v>17</v>
      </c>
      <c r="F4422" s="2" t="s">
        <v>18</v>
      </c>
      <c r="G4422" s="2" t="s">
        <v>19</v>
      </c>
      <c r="H4422" s="2" t="s">
        <v>4130</v>
      </c>
      <c r="I4422" s="2">
        <v>3340</v>
      </c>
      <c r="J4422" s="2">
        <v>0</v>
      </c>
      <c r="K4422" s="2">
        <v>21068</v>
      </c>
      <c r="L4422" s="3">
        <v>44958</v>
      </c>
      <c r="M4422" s="3">
        <v>46174</v>
      </c>
      <c r="N4422" s="2" t="s">
        <v>281</v>
      </c>
    </row>
    <row r="4423" spans="2:14" x14ac:dyDescent="0.25">
      <c r="B4423" s="2" t="s">
        <v>4135</v>
      </c>
      <c r="C4423" s="2" t="s">
        <v>4136</v>
      </c>
      <c r="D4423" s="2" t="s">
        <v>16</v>
      </c>
      <c r="E4423" s="2" t="s">
        <v>17</v>
      </c>
      <c r="F4423" s="2" t="s">
        <v>18</v>
      </c>
      <c r="G4423" s="2" t="s">
        <v>19</v>
      </c>
      <c r="H4423" s="2" t="s">
        <v>4130</v>
      </c>
      <c r="I4423" s="2">
        <v>3340</v>
      </c>
      <c r="J4423" s="2">
        <v>0</v>
      </c>
      <c r="K4423" s="2">
        <v>21113</v>
      </c>
      <c r="L4423" s="3">
        <v>44958</v>
      </c>
      <c r="M4423" s="3">
        <v>46997</v>
      </c>
      <c r="N4423" s="2" t="s">
        <v>281</v>
      </c>
    </row>
    <row r="4424" spans="2:14" x14ac:dyDescent="0.25">
      <c r="B4424" s="2" t="s">
        <v>4135</v>
      </c>
      <c r="C4424" s="2" t="s">
        <v>4136</v>
      </c>
      <c r="D4424" s="2" t="s">
        <v>16</v>
      </c>
      <c r="E4424" s="2" t="s">
        <v>17</v>
      </c>
      <c r="F4424" s="2" t="s">
        <v>18</v>
      </c>
      <c r="G4424" s="2" t="s">
        <v>19</v>
      </c>
      <c r="H4424" s="2" t="s">
        <v>4130</v>
      </c>
      <c r="I4424" s="2">
        <v>3340</v>
      </c>
      <c r="J4424" s="2">
        <v>340</v>
      </c>
      <c r="K4424" s="2">
        <v>21118</v>
      </c>
      <c r="L4424" s="3">
        <v>44958</v>
      </c>
      <c r="M4424" s="3">
        <v>47088</v>
      </c>
      <c r="N4424" s="2" t="s">
        <v>281</v>
      </c>
    </row>
    <row r="4425" spans="2:14" x14ac:dyDescent="0.25">
      <c r="B4425" s="2" t="s">
        <v>4137</v>
      </c>
      <c r="C4425" s="2" t="s">
        <v>4138</v>
      </c>
      <c r="D4425" s="2" t="s">
        <v>16</v>
      </c>
      <c r="E4425" s="2" t="s">
        <v>17</v>
      </c>
      <c r="F4425" s="2" t="s">
        <v>18</v>
      </c>
      <c r="G4425" s="2" t="s">
        <v>175</v>
      </c>
      <c r="H4425" s="2" t="s">
        <v>4139</v>
      </c>
      <c r="I4425" s="2">
        <v>0</v>
      </c>
      <c r="J4425" s="2">
        <v>0</v>
      </c>
      <c r="K4425" s="2" t="s">
        <v>4140</v>
      </c>
      <c r="L4425" s="3">
        <v>44958</v>
      </c>
      <c r="M4425" s="3">
        <v>46753</v>
      </c>
      <c r="N4425" s="2" t="s">
        <v>921</v>
      </c>
    </row>
    <row r="4426" spans="2:14" x14ac:dyDescent="0.25">
      <c r="B4426" s="2" t="s">
        <v>4141</v>
      </c>
      <c r="C4426" s="2" t="s">
        <v>4142</v>
      </c>
      <c r="D4426" s="2" t="s">
        <v>41</v>
      </c>
      <c r="E4426" s="2" t="s">
        <v>17</v>
      </c>
      <c r="F4426" s="2" t="s">
        <v>138</v>
      </c>
      <c r="G4426" s="2" t="s">
        <v>138</v>
      </c>
      <c r="H4426" s="2" t="s">
        <v>4143</v>
      </c>
      <c r="I4426" s="2">
        <v>0</v>
      </c>
      <c r="J4426" s="2">
        <v>0</v>
      </c>
      <c r="K4426" s="2">
        <v>2404502899</v>
      </c>
      <c r="L4426" s="3">
        <v>45770</v>
      </c>
      <c r="M4426" s="2" t="s">
        <v>30</v>
      </c>
      <c r="N4426" s="2" t="s">
        <v>159</v>
      </c>
    </row>
    <row r="4427" spans="2:14" x14ac:dyDescent="0.25">
      <c r="B4427" s="2" t="s">
        <v>4141</v>
      </c>
      <c r="C4427" s="2" t="s">
        <v>4142</v>
      </c>
      <c r="D4427" s="2" t="s">
        <v>41</v>
      </c>
      <c r="E4427" s="2" t="s">
        <v>17</v>
      </c>
      <c r="F4427" s="2" t="s">
        <v>138</v>
      </c>
      <c r="G4427" s="2" t="s">
        <v>138</v>
      </c>
      <c r="H4427" s="2" t="s">
        <v>4143</v>
      </c>
      <c r="I4427" s="2">
        <v>0</v>
      </c>
      <c r="J4427" s="2">
        <v>0</v>
      </c>
      <c r="K4427" s="2">
        <v>2404502899</v>
      </c>
      <c r="L4427" s="3">
        <v>45785</v>
      </c>
      <c r="M4427" s="3">
        <v>47574</v>
      </c>
      <c r="N4427" s="2" t="s">
        <v>159</v>
      </c>
    </row>
    <row r="4428" spans="2:14" x14ac:dyDescent="0.25">
      <c r="B4428" s="2" t="s">
        <v>4144</v>
      </c>
      <c r="C4428" s="2" t="s">
        <v>4145</v>
      </c>
      <c r="D4428" s="2" t="s">
        <v>41</v>
      </c>
      <c r="E4428" s="2" t="s">
        <v>17</v>
      </c>
      <c r="F4428" s="2" t="s">
        <v>138</v>
      </c>
      <c r="G4428" s="2" t="s">
        <v>138</v>
      </c>
      <c r="H4428" s="2" t="s">
        <v>4143</v>
      </c>
      <c r="I4428" s="2">
        <v>0</v>
      </c>
      <c r="J4428" s="2">
        <v>0</v>
      </c>
      <c r="K4428" s="2">
        <v>0</v>
      </c>
      <c r="L4428" s="3">
        <v>44958</v>
      </c>
      <c r="M4428" s="3">
        <v>46966</v>
      </c>
      <c r="N4428" s="2" t="s">
        <v>159</v>
      </c>
    </row>
    <row r="4429" spans="2:14" x14ac:dyDescent="0.25">
      <c r="B4429" s="2" t="s">
        <v>4146</v>
      </c>
      <c r="C4429" s="2" t="s">
        <v>411</v>
      </c>
      <c r="D4429" s="2" t="s">
        <v>16</v>
      </c>
      <c r="E4429" s="2" t="s">
        <v>17</v>
      </c>
      <c r="F4429" s="2" t="s">
        <v>18</v>
      </c>
      <c r="G4429" s="2" t="s">
        <v>90</v>
      </c>
      <c r="H4429" s="2" t="s">
        <v>4147</v>
      </c>
      <c r="I4429" s="2">
        <v>10667</v>
      </c>
      <c r="J4429" s="2">
        <v>0</v>
      </c>
      <c r="K4429" s="2" t="s">
        <v>4148</v>
      </c>
      <c r="L4429" s="3">
        <v>44958</v>
      </c>
      <c r="M4429" s="3">
        <v>46054</v>
      </c>
      <c r="N4429" s="2" t="s">
        <v>92</v>
      </c>
    </row>
    <row r="4430" spans="2:14" x14ac:dyDescent="0.25">
      <c r="B4430" s="2" t="s">
        <v>4146</v>
      </c>
      <c r="C4430" s="2" t="s">
        <v>411</v>
      </c>
      <c r="D4430" s="2" t="s">
        <v>16</v>
      </c>
      <c r="E4430" s="2" t="s">
        <v>17</v>
      </c>
      <c r="F4430" s="2" t="s">
        <v>18</v>
      </c>
      <c r="G4430" s="2" t="s">
        <v>90</v>
      </c>
      <c r="H4430" s="2" t="s">
        <v>4147</v>
      </c>
      <c r="I4430" s="2">
        <v>10667</v>
      </c>
      <c r="J4430" s="2">
        <v>0</v>
      </c>
      <c r="K4430" s="2" t="s">
        <v>4149</v>
      </c>
      <c r="L4430" s="3">
        <v>44958</v>
      </c>
      <c r="M4430" s="3">
        <v>46419</v>
      </c>
      <c r="N4430" s="2" t="s">
        <v>92</v>
      </c>
    </row>
    <row r="4431" spans="2:14" x14ac:dyDescent="0.25">
      <c r="B4431" s="2" t="s">
        <v>4146</v>
      </c>
      <c r="C4431" s="2" t="s">
        <v>411</v>
      </c>
      <c r="D4431" s="2" t="s">
        <v>16</v>
      </c>
      <c r="E4431" s="2" t="s">
        <v>17</v>
      </c>
      <c r="F4431" s="2" t="s">
        <v>18</v>
      </c>
      <c r="G4431" s="2" t="s">
        <v>90</v>
      </c>
      <c r="H4431" s="2" t="s">
        <v>4147</v>
      </c>
      <c r="I4431" s="2">
        <v>10667</v>
      </c>
      <c r="J4431" s="2">
        <v>0</v>
      </c>
      <c r="K4431" s="2" t="s">
        <v>4150</v>
      </c>
      <c r="L4431" s="3">
        <v>44958</v>
      </c>
      <c r="M4431" s="3">
        <v>46539</v>
      </c>
      <c r="N4431" s="2" t="s">
        <v>92</v>
      </c>
    </row>
    <row r="4432" spans="2:14" x14ac:dyDescent="0.25">
      <c r="B4432" s="2" t="s">
        <v>4146</v>
      </c>
      <c r="C4432" s="2" t="s">
        <v>411</v>
      </c>
      <c r="D4432" s="2" t="s">
        <v>16</v>
      </c>
      <c r="E4432" s="2" t="s">
        <v>17</v>
      </c>
      <c r="F4432" s="2" t="s">
        <v>18</v>
      </c>
      <c r="G4432" s="2" t="s">
        <v>90</v>
      </c>
      <c r="H4432" s="2" t="s">
        <v>4147</v>
      </c>
      <c r="I4432" s="2">
        <v>10667</v>
      </c>
      <c r="J4432" s="2">
        <v>0</v>
      </c>
      <c r="K4432" s="2" t="s">
        <v>4151</v>
      </c>
      <c r="L4432" s="3">
        <v>45702</v>
      </c>
      <c r="M4432" s="3">
        <v>46631</v>
      </c>
      <c r="N4432" s="2" t="s">
        <v>92</v>
      </c>
    </row>
    <row r="4433" spans="2:14" x14ac:dyDescent="0.25">
      <c r="B4433" s="2" t="s">
        <v>4146</v>
      </c>
      <c r="C4433" s="2" t="s">
        <v>411</v>
      </c>
      <c r="D4433" s="2" t="s">
        <v>16</v>
      </c>
      <c r="E4433" s="2" t="s">
        <v>17</v>
      </c>
      <c r="F4433" s="2" t="s">
        <v>18</v>
      </c>
      <c r="G4433" s="2" t="s">
        <v>90</v>
      </c>
      <c r="H4433" s="2" t="s">
        <v>4147</v>
      </c>
      <c r="I4433" s="2">
        <v>10667</v>
      </c>
      <c r="J4433" s="2">
        <v>0</v>
      </c>
      <c r="K4433" s="2" t="s">
        <v>4152</v>
      </c>
      <c r="L4433" s="3">
        <v>45705</v>
      </c>
      <c r="M4433" s="3">
        <v>46631</v>
      </c>
      <c r="N4433" s="2" t="s">
        <v>92</v>
      </c>
    </row>
    <row r="4434" spans="2:14" x14ac:dyDescent="0.25">
      <c r="B4434" s="2" t="s">
        <v>4146</v>
      </c>
      <c r="C4434" s="2" t="s">
        <v>411</v>
      </c>
      <c r="D4434" s="2" t="s">
        <v>16</v>
      </c>
      <c r="E4434" s="2" t="s">
        <v>17</v>
      </c>
      <c r="F4434" s="2" t="s">
        <v>18</v>
      </c>
      <c r="G4434" s="2" t="s">
        <v>90</v>
      </c>
      <c r="H4434" s="2" t="s">
        <v>4147</v>
      </c>
      <c r="I4434" s="2">
        <v>10667</v>
      </c>
      <c r="J4434" s="2">
        <v>0</v>
      </c>
      <c r="K4434" s="2" t="s">
        <v>4153</v>
      </c>
      <c r="L4434" s="3">
        <v>45705</v>
      </c>
      <c r="M4434" s="3">
        <v>46661</v>
      </c>
      <c r="N4434" s="2" t="s">
        <v>92</v>
      </c>
    </row>
    <row r="4435" spans="2:14" x14ac:dyDescent="0.25">
      <c r="B4435" s="2" t="s">
        <v>4146</v>
      </c>
      <c r="C4435" s="2" t="s">
        <v>411</v>
      </c>
      <c r="D4435" s="2" t="s">
        <v>16</v>
      </c>
      <c r="E4435" s="2" t="s">
        <v>17</v>
      </c>
      <c r="F4435" s="2" t="s">
        <v>18</v>
      </c>
      <c r="G4435" s="2" t="s">
        <v>90</v>
      </c>
      <c r="H4435" s="2" t="s">
        <v>4147</v>
      </c>
      <c r="I4435" s="2">
        <v>10667</v>
      </c>
      <c r="J4435" s="2">
        <v>0</v>
      </c>
      <c r="K4435" s="2" t="s">
        <v>4154</v>
      </c>
      <c r="L4435" s="3">
        <v>45740</v>
      </c>
      <c r="M4435" s="3">
        <v>46661</v>
      </c>
      <c r="N4435" s="2" t="s">
        <v>92</v>
      </c>
    </row>
    <row r="4436" spans="2:14" x14ac:dyDescent="0.25">
      <c r="B4436" s="2" t="s">
        <v>4146</v>
      </c>
      <c r="C4436" s="2" t="s">
        <v>411</v>
      </c>
      <c r="D4436" s="2" t="s">
        <v>16</v>
      </c>
      <c r="E4436" s="2" t="s">
        <v>17</v>
      </c>
      <c r="F4436" s="2" t="s">
        <v>18</v>
      </c>
      <c r="G4436" s="2" t="s">
        <v>90</v>
      </c>
      <c r="H4436" s="2" t="s">
        <v>4147</v>
      </c>
      <c r="I4436" s="2">
        <v>10667</v>
      </c>
      <c r="J4436" s="2">
        <v>0</v>
      </c>
      <c r="K4436" s="2" t="s">
        <v>4155</v>
      </c>
      <c r="L4436" s="3">
        <v>45740</v>
      </c>
      <c r="M4436" s="3">
        <v>46661</v>
      </c>
      <c r="N4436" s="2" t="s">
        <v>92</v>
      </c>
    </row>
    <row r="4437" spans="2:14" x14ac:dyDescent="0.25">
      <c r="B4437" s="2" t="s">
        <v>4146</v>
      </c>
      <c r="C4437" s="2" t="s">
        <v>411</v>
      </c>
      <c r="D4437" s="2" t="s">
        <v>16</v>
      </c>
      <c r="E4437" s="2" t="s">
        <v>17</v>
      </c>
      <c r="F4437" s="2" t="s">
        <v>18</v>
      </c>
      <c r="G4437" s="2" t="s">
        <v>90</v>
      </c>
      <c r="H4437" s="2" t="s">
        <v>4147</v>
      </c>
      <c r="I4437" s="2">
        <v>10667</v>
      </c>
      <c r="J4437" s="2">
        <v>0</v>
      </c>
      <c r="K4437" s="2" t="s">
        <v>4156</v>
      </c>
      <c r="L4437" s="3">
        <v>45740</v>
      </c>
      <c r="M4437" s="3">
        <v>46661</v>
      </c>
      <c r="N4437" s="2" t="s">
        <v>92</v>
      </c>
    </row>
    <row r="4438" spans="2:14" x14ac:dyDescent="0.25">
      <c r="B4438" s="2" t="s">
        <v>4146</v>
      </c>
      <c r="C4438" s="2" t="s">
        <v>411</v>
      </c>
      <c r="D4438" s="2" t="s">
        <v>16</v>
      </c>
      <c r="E4438" s="2" t="s">
        <v>17</v>
      </c>
      <c r="F4438" s="2" t="s">
        <v>18</v>
      </c>
      <c r="G4438" s="2" t="s">
        <v>90</v>
      </c>
      <c r="H4438" s="2" t="s">
        <v>4147</v>
      </c>
      <c r="I4438" s="2">
        <v>10667</v>
      </c>
      <c r="J4438" s="2">
        <v>0</v>
      </c>
      <c r="K4438" s="2" t="s">
        <v>4157</v>
      </c>
      <c r="L4438" s="3">
        <v>45918</v>
      </c>
      <c r="M4438" s="3">
        <v>46905</v>
      </c>
      <c r="N4438" s="2" t="s">
        <v>92</v>
      </c>
    </row>
    <row r="4439" spans="2:14" x14ac:dyDescent="0.25">
      <c r="B4439" s="2" t="s">
        <v>4146</v>
      </c>
      <c r="C4439" s="2" t="s">
        <v>411</v>
      </c>
      <c r="D4439" s="2" t="s">
        <v>16</v>
      </c>
      <c r="E4439" s="2" t="s">
        <v>17</v>
      </c>
      <c r="F4439" s="2" t="s">
        <v>18</v>
      </c>
      <c r="G4439" s="2" t="s">
        <v>90</v>
      </c>
      <c r="H4439" s="2" t="s">
        <v>4147</v>
      </c>
      <c r="I4439" s="2">
        <v>10667</v>
      </c>
      <c r="J4439" s="2">
        <v>0</v>
      </c>
      <c r="K4439" s="2" t="s">
        <v>4158</v>
      </c>
      <c r="L4439" s="3">
        <v>45990</v>
      </c>
      <c r="M4439" s="3">
        <v>47027</v>
      </c>
      <c r="N4439" s="2" t="s">
        <v>92</v>
      </c>
    </row>
    <row r="4440" spans="2:14" x14ac:dyDescent="0.25">
      <c r="B4440" s="2" t="s">
        <v>4146</v>
      </c>
      <c r="C4440" s="2" t="s">
        <v>411</v>
      </c>
      <c r="D4440" s="2" t="s">
        <v>16</v>
      </c>
      <c r="E4440" s="2" t="s">
        <v>17</v>
      </c>
      <c r="F4440" s="2" t="s">
        <v>18</v>
      </c>
      <c r="G4440" s="2" t="s">
        <v>90</v>
      </c>
      <c r="H4440" s="2" t="s">
        <v>4147</v>
      </c>
      <c r="I4440" s="2">
        <v>10667</v>
      </c>
      <c r="J4440" s="2">
        <v>0</v>
      </c>
      <c r="K4440" s="2" t="s">
        <v>4159</v>
      </c>
      <c r="L4440" s="3">
        <v>46053</v>
      </c>
      <c r="M4440" s="3">
        <v>47058</v>
      </c>
      <c r="N4440" s="2" t="s">
        <v>92</v>
      </c>
    </row>
    <row r="4441" spans="2:14" x14ac:dyDescent="0.25">
      <c r="B4441" s="2" t="s">
        <v>4146</v>
      </c>
      <c r="C4441" s="2" t="s">
        <v>411</v>
      </c>
      <c r="D4441" s="2" t="s">
        <v>16</v>
      </c>
      <c r="E4441" s="2" t="s">
        <v>17</v>
      </c>
      <c r="F4441" s="2" t="s">
        <v>18</v>
      </c>
      <c r="G4441" s="2" t="s">
        <v>90</v>
      </c>
      <c r="H4441" s="2" t="s">
        <v>4147</v>
      </c>
      <c r="I4441" s="2">
        <v>10667</v>
      </c>
      <c r="J4441" s="2">
        <v>0</v>
      </c>
      <c r="K4441" s="2" t="s">
        <v>4160</v>
      </c>
      <c r="L4441" s="3">
        <v>46153</v>
      </c>
      <c r="M4441" s="3">
        <v>47150</v>
      </c>
      <c r="N4441" s="2" t="s">
        <v>92</v>
      </c>
    </row>
    <row r="4442" spans="2:14" x14ac:dyDescent="0.25">
      <c r="B4442" s="2" t="s">
        <v>4146</v>
      </c>
      <c r="C4442" s="2" t="s">
        <v>411</v>
      </c>
      <c r="D4442" s="2" t="s">
        <v>16</v>
      </c>
      <c r="E4442" s="2" t="s">
        <v>17</v>
      </c>
      <c r="F4442" s="2" t="s">
        <v>18</v>
      </c>
      <c r="G4442" s="2" t="s">
        <v>90</v>
      </c>
      <c r="H4442" s="2" t="s">
        <v>4147</v>
      </c>
      <c r="I4442" s="2">
        <v>10667</v>
      </c>
      <c r="J4442" s="2">
        <v>0</v>
      </c>
      <c r="K4442" s="2" t="s">
        <v>4161</v>
      </c>
      <c r="L4442" s="3">
        <v>46161</v>
      </c>
      <c r="M4442" s="3">
        <v>47178</v>
      </c>
      <c r="N4442" s="2" t="s">
        <v>92</v>
      </c>
    </row>
    <row r="4443" spans="2:14" x14ac:dyDescent="0.25">
      <c r="B4443" s="2" t="s">
        <v>4146</v>
      </c>
      <c r="C4443" s="2" t="s">
        <v>411</v>
      </c>
      <c r="D4443" s="2" t="s">
        <v>16</v>
      </c>
      <c r="E4443" s="2" t="s">
        <v>17</v>
      </c>
      <c r="F4443" s="2" t="s">
        <v>18</v>
      </c>
      <c r="G4443" s="2" t="s">
        <v>90</v>
      </c>
      <c r="H4443" s="2" t="s">
        <v>4147</v>
      </c>
      <c r="I4443" s="2">
        <v>10667</v>
      </c>
      <c r="J4443" s="2">
        <v>10667</v>
      </c>
      <c r="K4443" s="2" t="s">
        <v>4162</v>
      </c>
      <c r="L4443" s="3">
        <v>46167</v>
      </c>
      <c r="M4443" s="3">
        <v>47209</v>
      </c>
      <c r="N4443" s="2" t="s">
        <v>92</v>
      </c>
    </row>
    <row r="4444" spans="2:14" x14ac:dyDescent="0.25">
      <c r="B4444" s="2" t="s">
        <v>4146</v>
      </c>
      <c r="C4444" s="2" t="s">
        <v>411</v>
      </c>
      <c r="D4444" s="2" t="s">
        <v>16</v>
      </c>
      <c r="E4444" s="2" t="s">
        <v>181</v>
      </c>
      <c r="F4444" s="2" t="s">
        <v>18</v>
      </c>
      <c r="G4444" s="2" t="s">
        <v>90</v>
      </c>
      <c r="H4444" s="2" t="s">
        <v>4147</v>
      </c>
      <c r="I4444" s="2">
        <v>10667</v>
      </c>
      <c r="J4444" s="2">
        <v>0</v>
      </c>
      <c r="K4444" s="2" t="s">
        <v>4162</v>
      </c>
      <c r="L4444" s="3">
        <v>46167</v>
      </c>
      <c r="M4444" s="3">
        <v>47209</v>
      </c>
      <c r="N4444" s="2" t="s">
        <v>92</v>
      </c>
    </row>
    <row r="4445" spans="2:14" x14ac:dyDescent="0.25">
      <c r="B4445" s="2" t="s">
        <v>4146</v>
      </c>
      <c r="C4445" s="2" t="s">
        <v>411</v>
      </c>
      <c r="D4445" s="2" t="s">
        <v>16</v>
      </c>
      <c r="E4445" s="2" t="s">
        <v>142</v>
      </c>
      <c r="F4445" s="2" t="s">
        <v>18</v>
      </c>
      <c r="G4445" s="2" t="s">
        <v>90</v>
      </c>
      <c r="H4445" s="2" t="s">
        <v>4147</v>
      </c>
      <c r="I4445" s="2">
        <v>10667</v>
      </c>
      <c r="J4445" s="2">
        <v>0</v>
      </c>
      <c r="K4445" s="2" t="s">
        <v>4150</v>
      </c>
      <c r="L4445" s="3">
        <v>44958</v>
      </c>
      <c r="M4445" s="3">
        <v>46539</v>
      </c>
      <c r="N4445" s="2" t="s">
        <v>92</v>
      </c>
    </row>
    <row r="4446" spans="2:14" x14ac:dyDescent="0.25">
      <c r="B4446" s="2" t="s">
        <v>4146</v>
      </c>
      <c r="C4446" s="2" t="s">
        <v>411</v>
      </c>
      <c r="D4446" s="2" t="s">
        <v>16</v>
      </c>
      <c r="E4446" s="2" t="s">
        <v>142</v>
      </c>
      <c r="F4446" s="2" t="s">
        <v>18</v>
      </c>
      <c r="G4446" s="2" t="s">
        <v>90</v>
      </c>
      <c r="H4446" s="2" t="s">
        <v>4147</v>
      </c>
      <c r="I4446" s="2">
        <v>10667</v>
      </c>
      <c r="J4446" s="2">
        <v>0</v>
      </c>
      <c r="K4446" s="2" t="s">
        <v>4152</v>
      </c>
      <c r="L4446" s="3">
        <v>45705</v>
      </c>
      <c r="M4446" s="3">
        <v>46631</v>
      </c>
      <c r="N4446" s="2" t="s">
        <v>92</v>
      </c>
    </row>
    <row r="4447" spans="2:14" x14ac:dyDescent="0.25">
      <c r="B4447" s="2" t="s">
        <v>4146</v>
      </c>
      <c r="C4447" s="2" t="s">
        <v>411</v>
      </c>
      <c r="D4447" s="2" t="s">
        <v>16</v>
      </c>
      <c r="E4447" s="2" t="s">
        <v>142</v>
      </c>
      <c r="F4447" s="2" t="s">
        <v>18</v>
      </c>
      <c r="G4447" s="2" t="s">
        <v>90</v>
      </c>
      <c r="H4447" s="2" t="s">
        <v>4147</v>
      </c>
      <c r="I4447" s="2">
        <v>10667</v>
      </c>
      <c r="J4447" s="2">
        <v>0</v>
      </c>
      <c r="K4447" s="2" t="s">
        <v>4153</v>
      </c>
      <c r="L4447" s="3">
        <v>45705</v>
      </c>
      <c r="M4447" s="3">
        <v>46661</v>
      </c>
      <c r="N4447" s="2" t="s">
        <v>92</v>
      </c>
    </row>
    <row r="4448" spans="2:14" x14ac:dyDescent="0.25">
      <c r="B4448" s="2" t="s">
        <v>4146</v>
      </c>
      <c r="C4448" s="2" t="s">
        <v>411</v>
      </c>
      <c r="D4448" s="2" t="s">
        <v>16</v>
      </c>
      <c r="E4448" s="2" t="s">
        <v>142</v>
      </c>
      <c r="F4448" s="2" t="s">
        <v>18</v>
      </c>
      <c r="G4448" s="2" t="s">
        <v>90</v>
      </c>
      <c r="H4448" s="2" t="s">
        <v>4147</v>
      </c>
      <c r="I4448" s="2">
        <v>10667</v>
      </c>
      <c r="J4448" s="2">
        <v>0</v>
      </c>
      <c r="K4448" s="2" t="s">
        <v>4156</v>
      </c>
      <c r="L4448" s="3">
        <v>45740</v>
      </c>
      <c r="M4448" s="3">
        <v>46661</v>
      </c>
      <c r="N4448" s="2" t="s">
        <v>92</v>
      </c>
    </row>
    <row r="4449" spans="2:14" x14ac:dyDescent="0.25">
      <c r="B4449" s="2" t="s">
        <v>4146</v>
      </c>
      <c r="C4449" s="2" t="s">
        <v>411</v>
      </c>
      <c r="D4449" s="2" t="s">
        <v>16</v>
      </c>
      <c r="E4449" s="2" t="s">
        <v>142</v>
      </c>
      <c r="F4449" s="2" t="s">
        <v>18</v>
      </c>
      <c r="G4449" s="2" t="s">
        <v>90</v>
      </c>
      <c r="H4449" s="2" t="s">
        <v>4147</v>
      </c>
      <c r="I4449" s="2">
        <v>10667</v>
      </c>
      <c r="J4449" s="2">
        <v>0</v>
      </c>
      <c r="K4449" s="2" t="s">
        <v>4158</v>
      </c>
      <c r="L4449" s="3">
        <v>45990</v>
      </c>
      <c r="M4449" s="3">
        <v>47027</v>
      </c>
      <c r="N4449" s="2" t="s">
        <v>92</v>
      </c>
    </row>
    <row r="4450" spans="2:14" x14ac:dyDescent="0.25">
      <c r="B4450" s="2" t="s">
        <v>4146</v>
      </c>
      <c r="C4450" s="2" t="s">
        <v>411</v>
      </c>
      <c r="D4450" s="2" t="s">
        <v>16</v>
      </c>
      <c r="E4450" s="2" t="s">
        <v>142</v>
      </c>
      <c r="F4450" s="2" t="s">
        <v>18</v>
      </c>
      <c r="G4450" s="2" t="s">
        <v>90</v>
      </c>
      <c r="H4450" s="2" t="s">
        <v>4147</v>
      </c>
      <c r="I4450" s="2">
        <v>10667</v>
      </c>
      <c r="J4450" s="2">
        <v>0</v>
      </c>
      <c r="K4450" s="2" t="s">
        <v>4159</v>
      </c>
      <c r="L4450" s="3">
        <v>46053</v>
      </c>
      <c r="M4450" s="3">
        <v>47058</v>
      </c>
      <c r="N4450" s="2" t="s">
        <v>92</v>
      </c>
    </row>
    <row r="4451" spans="2:14" x14ac:dyDescent="0.25">
      <c r="B4451" s="2" t="s">
        <v>4146</v>
      </c>
      <c r="C4451" s="2" t="s">
        <v>411</v>
      </c>
      <c r="D4451" s="2" t="s">
        <v>16</v>
      </c>
      <c r="E4451" s="2" t="s">
        <v>142</v>
      </c>
      <c r="F4451" s="2" t="s">
        <v>18</v>
      </c>
      <c r="G4451" s="2" t="s">
        <v>90</v>
      </c>
      <c r="H4451" s="2" t="s">
        <v>4147</v>
      </c>
      <c r="I4451" s="2">
        <v>10667</v>
      </c>
      <c r="J4451" s="2">
        <v>0</v>
      </c>
      <c r="K4451" s="2" t="s">
        <v>4161</v>
      </c>
      <c r="L4451" s="3">
        <v>46161</v>
      </c>
      <c r="M4451" s="3">
        <v>47178</v>
      </c>
      <c r="N4451" s="2" t="s">
        <v>92</v>
      </c>
    </row>
    <row r="4452" spans="2:14" x14ac:dyDescent="0.25">
      <c r="B4452" s="2" t="s">
        <v>4163</v>
      </c>
      <c r="C4452" s="2" t="s">
        <v>4164</v>
      </c>
      <c r="D4452" s="2" t="s">
        <v>16</v>
      </c>
      <c r="E4452" s="2" t="s">
        <v>17</v>
      </c>
      <c r="F4452" s="2" t="s">
        <v>18</v>
      </c>
      <c r="G4452" s="2" t="s">
        <v>90</v>
      </c>
      <c r="H4452" s="2" t="s">
        <v>4147</v>
      </c>
      <c r="I4452" s="2">
        <v>0</v>
      </c>
      <c r="J4452" s="2">
        <v>0</v>
      </c>
      <c r="K4452" s="2" t="s">
        <v>4165</v>
      </c>
      <c r="L4452" s="3">
        <v>44958</v>
      </c>
      <c r="M4452" s="3">
        <v>46508</v>
      </c>
      <c r="N4452" s="2" t="s">
        <v>92</v>
      </c>
    </row>
    <row r="4453" spans="2:14" x14ac:dyDescent="0.25">
      <c r="B4453" s="2" t="s">
        <v>4163</v>
      </c>
      <c r="C4453" s="2" t="s">
        <v>4164</v>
      </c>
      <c r="D4453" s="2" t="s">
        <v>16</v>
      </c>
      <c r="E4453" s="2" t="s">
        <v>17</v>
      </c>
      <c r="F4453" s="2" t="s">
        <v>18</v>
      </c>
      <c r="G4453" s="2" t="s">
        <v>90</v>
      </c>
      <c r="H4453" s="2" t="s">
        <v>4147</v>
      </c>
      <c r="I4453" s="2">
        <v>0</v>
      </c>
      <c r="J4453" s="2">
        <v>0</v>
      </c>
      <c r="K4453" s="2" t="s">
        <v>4166</v>
      </c>
      <c r="L4453" s="3">
        <v>44958</v>
      </c>
      <c r="M4453" s="3">
        <v>46539</v>
      </c>
      <c r="N4453" s="2" t="s">
        <v>92</v>
      </c>
    </row>
    <row r="4454" spans="2:14" x14ac:dyDescent="0.25">
      <c r="B4454" s="2" t="s">
        <v>4163</v>
      </c>
      <c r="C4454" s="2" t="s">
        <v>4164</v>
      </c>
      <c r="D4454" s="2" t="s">
        <v>16</v>
      </c>
      <c r="E4454" s="2" t="s">
        <v>17</v>
      </c>
      <c r="F4454" s="2" t="s">
        <v>18</v>
      </c>
      <c r="G4454" s="2" t="s">
        <v>90</v>
      </c>
      <c r="H4454" s="2" t="s">
        <v>4147</v>
      </c>
      <c r="I4454" s="2">
        <v>0</v>
      </c>
      <c r="J4454" s="2">
        <v>0</v>
      </c>
      <c r="K4454" s="2" t="s">
        <v>4167</v>
      </c>
      <c r="L4454" s="3">
        <v>44958</v>
      </c>
      <c r="M4454" s="3">
        <v>46539</v>
      </c>
      <c r="N4454" s="2" t="s">
        <v>92</v>
      </c>
    </row>
    <row r="4455" spans="2:14" x14ac:dyDescent="0.25">
      <c r="B4455" s="2" t="s">
        <v>4163</v>
      </c>
      <c r="C4455" s="2" t="s">
        <v>4164</v>
      </c>
      <c r="D4455" s="2" t="s">
        <v>16</v>
      </c>
      <c r="E4455" s="2" t="s">
        <v>17</v>
      </c>
      <c r="F4455" s="2" t="s">
        <v>18</v>
      </c>
      <c r="G4455" s="2" t="s">
        <v>90</v>
      </c>
      <c r="H4455" s="2" t="s">
        <v>4147</v>
      </c>
      <c r="I4455" s="2">
        <v>0</v>
      </c>
      <c r="J4455" s="2">
        <v>0</v>
      </c>
      <c r="K4455" s="2" t="s">
        <v>4168</v>
      </c>
      <c r="L4455" s="3">
        <v>44958</v>
      </c>
      <c r="M4455" s="3">
        <v>46539</v>
      </c>
      <c r="N4455" s="2" t="s">
        <v>92</v>
      </c>
    </row>
    <row r="4456" spans="2:14" x14ac:dyDescent="0.25">
      <c r="B4456" s="2" t="s">
        <v>4163</v>
      </c>
      <c r="C4456" s="2" t="s">
        <v>4164</v>
      </c>
      <c r="D4456" s="2" t="s">
        <v>16</v>
      </c>
      <c r="E4456" s="2" t="s">
        <v>17</v>
      </c>
      <c r="F4456" s="2" t="s">
        <v>18</v>
      </c>
      <c r="G4456" s="2" t="s">
        <v>90</v>
      </c>
      <c r="H4456" s="2" t="s">
        <v>4147</v>
      </c>
      <c r="I4456" s="2">
        <v>0</v>
      </c>
      <c r="J4456" s="2">
        <v>0</v>
      </c>
      <c r="K4456" s="2" t="s">
        <v>4169</v>
      </c>
      <c r="L4456" s="3">
        <v>44958</v>
      </c>
      <c r="M4456" s="3">
        <v>46539</v>
      </c>
      <c r="N4456" s="2" t="s">
        <v>92</v>
      </c>
    </row>
    <row r="4457" spans="2:14" x14ac:dyDescent="0.25">
      <c r="B4457" s="2" t="s">
        <v>4163</v>
      </c>
      <c r="C4457" s="2" t="s">
        <v>4164</v>
      </c>
      <c r="D4457" s="2" t="s">
        <v>16</v>
      </c>
      <c r="E4457" s="2" t="s">
        <v>17</v>
      </c>
      <c r="F4457" s="2" t="s">
        <v>18</v>
      </c>
      <c r="G4457" s="2" t="s">
        <v>90</v>
      </c>
      <c r="H4457" s="2" t="s">
        <v>4147</v>
      </c>
      <c r="I4457" s="2">
        <v>0</v>
      </c>
      <c r="J4457" s="2">
        <v>0</v>
      </c>
      <c r="K4457" s="2" t="s">
        <v>4155</v>
      </c>
      <c r="L4457" s="3">
        <v>45702</v>
      </c>
      <c r="M4457" s="3">
        <v>46661</v>
      </c>
      <c r="N4457" s="2" t="s">
        <v>92</v>
      </c>
    </row>
    <row r="4458" spans="2:14" x14ac:dyDescent="0.25">
      <c r="B4458" s="2" t="s">
        <v>4163</v>
      </c>
      <c r="C4458" s="2" t="s">
        <v>4164</v>
      </c>
      <c r="D4458" s="2" t="s">
        <v>16</v>
      </c>
      <c r="E4458" s="2" t="s">
        <v>17</v>
      </c>
      <c r="F4458" s="2" t="s">
        <v>18</v>
      </c>
      <c r="G4458" s="2" t="s">
        <v>90</v>
      </c>
      <c r="H4458" s="2" t="s">
        <v>4147</v>
      </c>
      <c r="I4458" s="2">
        <v>0</v>
      </c>
      <c r="J4458" s="2">
        <v>0</v>
      </c>
      <c r="K4458" s="2" t="s">
        <v>4156</v>
      </c>
      <c r="L4458" s="3">
        <v>45702</v>
      </c>
      <c r="M4458" s="3">
        <v>46661</v>
      </c>
      <c r="N4458" s="2" t="s">
        <v>92</v>
      </c>
    </row>
    <row r="4459" spans="2:14" x14ac:dyDescent="0.25">
      <c r="B4459" s="2" t="s">
        <v>4163</v>
      </c>
      <c r="C4459" s="2" t="s">
        <v>4164</v>
      </c>
      <c r="D4459" s="2" t="s">
        <v>16</v>
      </c>
      <c r="E4459" s="2" t="s">
        <v>17</v>
      </c>
      <c r="F4459" s="2" t="s">
        <v>18</v>
      </c>
      <c r="G4459" s="2" t="s">
        <v>90</v>
      </c>
      <c r="H4459" s="2" t="s">
        <v>4147</v>
      </c>
      <c r="I4459" s="2">
        <v>0</v>
      </c>
      <c r="J4459" s="2">
        <v>0</v>
      </c>
      <c r="K4459" s="2" t="s">
        <v>4170</v>
      </c>
      <c r="L4459" s="3">
        <v>45702</v>
      </c>
      <c r="M4459" s="3">
        <v>46692</v>
      </c>
      <c r="N4459" s="2" t="s">
        <v>92</v>
      </c>
    </row>
    <row r="4460" spans="2:14" x14ac:dyDescent="0.25">
      <c r="B4460" s="2" t="s">
        <v>4163</v>
      </c>
      <c r="C4460" s="2" t="s">
        <v>4164</v>
      </c>
      <c r="D4460" s="2" t="s">
        <v>16</v>
      </c>
      <c r="E4460" s="2" t="s">
        <v>17</v>
      </c>
      <c r="F4460" s="2" t="s">
        <v>18</v>
      </c>
      <c r="G4460" s="2" t="s">
        <v>90</v>
      </c>
      <c r="H4460" s="2" t="s">
        <v>4147</v>
      </c>
      <c r="I4460" s="2">
        <v>0</v>
      </c>
      <c r="J4460" s="2">
        <v>0</v>
      </c>
      <c r="K4460" s="2" t="s">
        <v>4171</v>
      </c>
      <c r="L4460" s="3">
        <v>45702</v>
      </c>
      <c r="M4460" s="3">
        <v>46692</v>
      </c>
      <c r="N4460" s="2" t="s">
        <v>92</v>
      </c>
    </row>
    <row r="4461" spans="2:14" x14ac:dyDescent="0.25">
      <c r="B4461" s="2" t="s">
        <v>4163</v>
      </c>
      <c r="C4461" s="2" t="s">
        <v>4164</v>
      </c>
      <c r="D4461" s="2" t="s">
        <v>16</v>
      </c>
      <c r="E4461" s="2" t="s">
        <v>17</v>
      </c>
      <c r="F4461" s="2" t="s">
        <v>18</v>
      </c>
      <c r="G4461" s="2" t="s">
        <v>90</v>
      </c>
      <c r="H4461" s="2" t="s">
        <v>4147</v>
      </c>
      <c r="I4461" s="2">
        <v>0</v>
      </c>
      <c r="J4461" s="2">
        <v>0</v>
      </c>
      <c r="K4461" s="2" t="s">
        <v>4172</v>
      </c>
      <c r="L4461" s="3">
        <v>45761</v>
      </c>
      <c r="M4461" s="3">
        <v>46784</v>
      </c>
      <c r="N4461" s="2" t="s">
        <v>92</v>
      </c>
    </row>
    <row r="4462" spans="2:14" x14ac:dyDescent="0.25">
      <c r="B4462" s="2" t="s">
        <v>4163</v>
      </c>
      <c r="C4462" s="2" t="s">
        <v>4164</v>
      </c>
      <c r="D4462" s="2" t="s">
        <v>16</v>
      </c>
      <c r="E4462" s="2" t="s">
        <v>17</v>
      </c>
      <c r="F4462" s="2" t="s">
        <v>18</v>
      </c>
      <c r="G4462" s="2" t="s">
        <v>90</v>
      </c>
      <c r="H4462" s="2" t="s">
        <v>4147</v>
      </c>
      <c r="I4462" s="2">
        <v>0</v>
      </c>
      <c r="J4462" s="2">
        <v>0</v>
      </c>
      <c r="K4462" s="2" t="s">
        <v>4173</v>
      </c>
      <c r="L4462" s="3">
        <v>45776</v>
      </c>
      <c r="M4462" s="3">
        <v>46813</v>
      </c>
      <c r="N4462" s="2" t="s">
        <v>92</v>
      </c>
    </row>
    <row r="4463" spans="2:14" x14ac:dyDescent="0.25">
      <c r="B4463" s="2" t="s">
        <v>4163</v>
      </c>
      <c r="C4463" s="2" t="s">
        <v>4164</v>
      </c>
      <c r="D4463" s="2" t="s">
        <v>16</v>
      </c>
      <c r="E4463" s="2" t="s">
        <v>17</v>
      </c>
      <c r="F4463" s="2" t="s">
        <v>18</v>
      </c>
      <c r="G4463" s="2" t="s">
        <v>90</v>
      </c>
      <c r="H4463" s="2" t="s">
        <v>4147</v>
      </c>
      <c r="I4463" s="2">
        <v>0</v>
      </c>
      <c r="J4463" s="2">
        <v>0</v>
      </c>
      <c r="K4463" s="2" t="s">
        <v>4174</v>
      </c>
      <c r="L4463" s="3">
        <v>45776</v>
      </c>
      <c r="M4463" s="3">
        <v>46813</v>
      </c>
      <c r="N4463" s="2" t="s">
        <v>92</v>
      </c>
    </row>
    <row r="4464" spans="2:14" x14ac:dyDescent="0.25">
      <c r="B4464" s="2" t="s">
        <v>4163</v>
      </c>
      <c r="C4464" s="2" t="s">
        <v>4164</v>
      </c>
      <c r="D4464" s="2" t="s">
        <v>16</v>
      </c>
      <c r="E4464" s="2" t="s">
        <v>17</v>
      </c>
      <c r="F4464" s="2" t="s">
        <v>18</v>
      </c>
      <c r="G4464" s="2" t="s">
        <v>90</v>
      </c>
      <c r="H4464" s="2" t="s">
        <v>4147</v>
      </c>
      <c r="I4464" s="2">
        <v>0</v>
      </c>
      <c r="J4464" s="2">
        <v>0</v>
      </c>
      <c r="K4464" s="2" t="s">
        <v>4175</v>
      </c>
      <c r="L4464" s="3">
        <v>45776</v>
      </c>
      <c r="M4464" s="3">
        <v>46813</v>
      </c>
      <c r="N4464" s="2" t="s">
        <v>92</v>
      </c>
    </row>
    <row r="4465" spans="2:14" x14ac:dyDescent="0.25">
      <c r="B4465" s="2" t="s">
        <v>4163</v>
      </c>
      <c r="C4465" s="2" t="s">
        <v>4164</v>
      </c>
      <c r="D4465" s="2" t="s">
        <v>16</v>
      </c>
      <c r="E4465" s="2" t="s">
        <v>17</v>
      </c>
      <c r="F4465" s="2" t="s">
        <v>18</v>
      </c>
      <c r="G4465" s="2" t="s">
        <v>90</v>
      </c>
      <c r="H4465" s="2" t="s">
        <v>4147</v>
      </c>
      <c r="I4465" s="2">
        <v>0</v>
      </c>
      <c r="J4465" s="2">
        <v>0</v>
      </c>
      <c r="K4465" s="2" t="s">
        <v>4176</v>
      </c>
      <c r="L4465" s="3">
        <v>45852</v>
      </c>
      <c r="M4465" s="3">
        <v>46874</v>
      </c>
      <c r="N4465" s="2" t="s">
        <v>92</v>
      </c>
    </row>
    <row r="4466" spans="2:14" x14ac:dyDescent="0.25">
      <c r="B4466" s="2" t="s">
        <v>4163</v>
      </c>
      <c r="C4466" s="2" t="s">
        <v>4164</v>
      </c>
      <c r="D4466" s="2" t="s">
        <v>16</v>
      </c>
      <c r="E4466" s="2" t="s">
        <v>17</v>
      </c>
      <c r="F4466" s="2" t="s">
        <v>18</v>
      </c>
      <c r="G4466" s="2" t="s">
        <v>90</v>
      </c>
      <c r="H4466" s="2" t="s">
        <v>4147</v>
      </c>
      <c r="I4466" s="2">
        <v>0</v>
      </c>
      <c r="J4466" s="2">
        <v>0</v>
      </c>
      <c r="K4466" s="2" t="s">
        <v>4177</v>
      </c>
      <c r="L4466" s="3">
        <v>45871</v>
      </c>
      <c r="M4466" s="3">
        <v>46874</v>
      </c>
      <c r="N4466" s="2" t="s">
        <v>92</v>
      </c>
    </row>
    <row r="4467" spans="2:14" x14ac:dyDescent="0.25">
      <c r="B4467" s="2" t="s">
        <v>4163</v>
      </c>
      <c r="C4467" s="2" t="s">
        <v>4164</v>
      </c>
      <c r="D4467" s="2" t="s">
        <v>16</v>
      </c>
      <c r="E4467" s="2" t="s">
        <v>17</v>
      </c>
      <c r="F4467" s="2" t="s">
        <v>18</v>
      </c>
      <c r="G4467" s="2" t="s">
        <v>90</v>
      </c>
      <c r="H4467" s="2" t="s">
        <v>4147</v>
      </c>
      <c r="I4467" s="2">
        <v>0</v>
      </c>
      <c r="J4467" s="2">
        <v>0</v>
      </c>
      <c r="K4467" s="2" t="s">
        <v>4178</v>
      </c>
      <c r="L4467" s="3">
        <v>45871</v>
      </c>
      <c r="M4467" s="3">
        <v>46905</v>
      </c>
      <c r="N4467" s="2" t="s">
        <v>92</v>
      </c>
    </row>
    <row r="4468" spans="2:14" x14ac:dyDescent="0.25">
      <c r="B4468" s="2" t="s">
        <v>4163</v>
      </c>
      <c r="C4468" s="2" t="s">
        <v>4164</v>
      </c>
      <c r="D4468" s="2" t="s">
        <v>16</v>
      </c>
      <c r="E4468" s="2" t="s">
        <v>17</v>
      </c>
      <c r="F4468" s="2" t="s">
        <v>18</v>
      </c>
      <c r="G4468" s="2" t="s">
        <v>90</v>
      </c>
      <c r="H4468" s="2" t="s">
        <v>4147</v>
      </c>
      <c r="I4468" s="2">
        <v>0</v>
      </c>
      <c r="J4468" s="2">
        <v>0</v>
      </c>
      <c r="K4468" s="2" t="s">
        <v>4179</v>
      </c>
      <c r="L4468" s="3">
        <v>45918</v>
      </c>
      <c r="M4468" s="3">
        <v>46935</v>
      </c>
      <c r="N4468" s="2" t="s">
        <v>92</v>
      </c>
    </row>
    <row r="4469" spans="2:14" x14ac:dyDescent="0.25">
      <c r="B4469" s="2" t="s">
        <v>4163</v>
      </c>
      <c r="C4469" s="2" t="s">
        <v>4164</v>
      </c>
      <c r="D4469" s="2" t="s">
        <v>16</v>
      </c>
      <c r="E4469" s="2" t="s">
        <v>17</v>
      </c>
      <c r="F4469" s="2" t="s">
        <v>18</v>
      </c>
      <c r="G4469" s="2" t="s">
        <v>90</v>
      </c>
      <c r="H4469" s="2" t="s">
        <v>4147</v>
      </c>
      <c r="I4469" s="2">
        <v>0</v>
      </c>
      <c r="J4469" s="2">
        <v>0</v>
      </c>
      <c r="K4469" s="2" t="s">
        <v>4180</v>
      </c>
      <c r="L4469" s="3">
        <v>45929</v>
      </c>
      <c r="M4469" s="3">
        <v>46935</v>
      </c>
      <c r="N4469" s="2" t="s">
        <v>92</v>
      </c>
    </row>
    <row r="4470" spans="2:14" x14ac:dyDescent="0.25">
      <c r="B4470" s="2" t="s">
        <v>4163</v>
      </c>
      <c r="C4470" s="2" t="s">
        <v>4164</v>
      </c>
      <c r="D4470" s="2" t="s">
        <v>16</v>
      </c>
      <c r="E4470" s="2" t="s">
        <v>17</v>
      </c>
      <c r="F4470" s="2" t="s">
        <v>18</v>
      </c>
      <c r="G4470" s="2" t="s">
        <v>90</v>
      </c>
      <c r="H4470" s="2" t="s">
        <v>4147</v>
      </c>
      <c r="I4470" s="2">
        <v>0</v>
      </c>
      <c r="J4470" s="2">
        <v>0</v>
      </c>
      <c r="K4470" s="2" t="s">
        <v>4181</v>
      </c>
      <c r="L4470" s="3">
        <v>45958</v>
      </c>
      <c r="M4470" s="3">
        <v>46997</v>
      </c>
      <c r="N4470" s="2" t="s">
        <v>92</v>
      </c>
    </row>
    <row r="4471" spans="2:14" x14ac:dyDescent="0.25">
      <c r="B4471" s="2" t="s">
        <v>4163</v>
      </c>
      <c r="C4471" s="2" t="s">
        <v>4164</v>
      </c>
      <c r="D4471" s="2" t="s">
        <v>16</v>
      </c>
      <c r="E4471" s="2" t="s">
        <v>17</v>
      </c>
      <c r="F4471" s="2" t="s">
        <v>18</v>
      </c>
      <c r="G4471" s="2" t="s">
        <v>90</v>
      </c>
      <c r="H4471" s="2" t="s">
        <v>4147</v>
      </c>
      <c r="I4471" s="2">
        <v>0</v>
      </c>
      <c r="J4471" s="2">
        <v>0</v>
      </c>
      <c r="K4471" s="2" t="s">
        <v>4182</v>
      </c>
      <c r="L4471" s="3">
        <v>45958</v>
      </c>
      <c r="M4471" s="3">
        <v>46997</v>
      </c>
      <c r="N4471" s="2" t="s">
        <v>92</v>
      </c>
    </row>
    <row r="4472" spans="2:14" x14ac:dyDescent="0.25">
      <c r="B4472" s="2" t="s">
        <v>4163</v>
      </c>
      <c r="C4472" s="2" t="s">
        <v>4164</v>
      </c>
      <c r="D4472" s="2" t="s">
        <v>16</v>
      </c>
      <c r="E4472" s="2" t="s">
        <v>17</v>
      </c>
      <c r="F4472" s="2" t="s">
        <v>18</v>
      </c>
      <c r="G4472" s="2" t="s">
        <v>90</v>
      </c>
      <c r="H4472" s="2" t="s">
        <v>4147</v>
      </c>
      <c r="I4472" s="2">
        <v>0</v>
      </c>
      <c r="J4472" s="2">
        <v>0</v>
      </c>
      <c r="K4472" s="2" t="s">
        <v>4158</v>
      </c>
      <c r="L4472" s="3">
        <v>45990</v>
      </c>
      <c r="M4472" s="3">
        <v>47027</v>
      </c>
      <c r="N4472" s="2" t="s">
        <v>92</v>
      </c>
    </row>
    <row r="4473" spans="2:14" x14ac:dyDescent="0.25">
      <c r="B4473" s="2" t="s">
        <v>4163</v>
      </c>
      <c r="C4473" s="2" t="s">
        <v>4164</v>
      </c>
      <c r="D4473" s="2" t="s">
        <v>16</v>
      </c>
      <c r="E4473" s="2" t="s">
        <v>17</v>
      </c>
      <c r="F4473" s="2" t="s">
        <v>18</v>
      </c>
      <c r="G4473" s="2" t="s">
        <v>90</v>
      </c>
      <c r="H4473" s="2" t="s">
        <v>4147</v>
      </c>
      <c r="I4473" s="2">
        <v>0</v>
      </c>
      <c r="J4473" s="2">
        <v>0</v>
      </c>
      <c r="K4473" s="2" t="s">
        <v>4183</v>
      </c>
      <c r="L4473" s="3">
        <v>45990</v>
      </c>
      <c r="M4473" s="3">
        <v>47027</v>
      </c>
      <c r="N4473" s="2" t="s">
        <v>92</v>
      </c>
    </row>
    <row r="4474" spans="2:14" x14ac:dyDescent="0.25">
      <c r="B4474" s="2" t="s">
        <v>4163</v>
      </c>
      <c r="C4474" s="2" t="s">
        <v>4164</v>
      </c>
      <c r="D4474" s="2" t="s">
        <v>16</v>
      </c>
      <c r="E4474" s="2" t="s">
        <v>17</v>
      </c>
      <c r="F4474" s="2" t="s">
        <v>18</v>
      </c>
      <c r="G4474" s="2" t="s">
        <v>90</v>
      </c>
      <c r="H4474" s="2" t="s">
        <v>4147</v>
      </c>
      <c r="I4474" s="2">
        <v>0</v>
      </c>
      <c r="J4474" s="2">
        <v>0</v>
      </c>
      <c r="K4474" s="2" t="s">
        <v>4184</v>
      </c>
      <c r="L4474" s="3">
        <v>45997</v>
      </c>
      <c r="M4474" s="3">
        <v>47027</v>
      </c>
      <c r="N4474" s="2" t="s">
        <v>92</v>
      </c>
    </row>
    <row r="4475" spans="2:14" x14ac:dyDescent="0.25">
      <c r="B4475" s="2" t="s">
        <v>4163</v>
      </c>
      <c r="C4475" s="2" t="s">
        <v>4164</v>
      </c>
      <c r="D4475" s="2" t="s">
        <v>16</v>
      </c>
      <c r="E4475" s="2" t="s">
        <v>17</v>
      </c>
      <c r="F4475" s="2" t="s">
        <v>18</v>
      </c>
      <c r="G4475" s="2" t="s">
        <v>90</v>
      </c>
      <c r="H4475" s="2" t="s">
        <v>4147</v>
      </c>
      <c r="I4475" s="2">
        <v>0</v>
      </c>
      <c r="J4475" s="2">
        <v>0</v>
      </c>
      <c r="K4475" s="2" t="s">
        <v>4185</v>
      </c>
      <c r="L4475" s="3">
        <v>46013</v>
      </c>
      <c r="M4475" s="3">
        <v>47058</v>
      </c>
      <c r="N4475" s="2" t="s">
        <v>92</v>
      </c>
    </row>
    <row r="4476" spans="2:14" x14ac:dyDescent="0.25">
      <c r="B4476" s="2" t="s">
        <v>4163</v>
      </c>
      <c r="C4476" s="2" t="s">
        <v>4164</v>
      </c>
      <c r="D4476" s="2" t="s">
        <v>16</v>
      </c>
      <c r="E4476" s="2" t="s">
        <v>17</v>
      </c>
      <c r="F4476" s="2" t="s">
        <v>18</v>
      </c>
      <c r="G4476" s="2" t="s">
        <v>90</v>
      </c>
      <c r="H4476" s="2" t="s">
        <v>4147</v>
      </c>
      <c r="I4476" s="2">
        <v>0</v>
      </c>
      <c r="J4476" s="2">
        <v>0</v>
      </c>
      <c r="K4476" s="2" t="s">
        <v>4186</v>
      </c>
      <c r="L4476" s="3">
        <v>46013</v>
      </c>
      <c r="M4476" s="3">
        <v>47058</v>
      </c>
      <c r="N4476" s="2" t="s">
        <v>92</v>
      </c>
    </row>
    <row r="4477" spans="2:14" x14ac:dyDescent="0.25">
      <c r="B4477" s="2" t="s">
        <v>4163</v>
      </c>
      <c r="C4477" s="2" t="s">
        <v>4164</v>
      </c>
      <c r="D4477" s="2" t="s">
        <v>16</v>
      </c>
      <c r="E4477" s="2" t="s">
        <v>17</v>
      </c>
      <c r="F4477" s="2" t="s">
        <v>18</v>
      </c>
      <c r="G4477" s="2" t="s">
        <v>90</v>
      </c>
      <c r="H4477" s="2" t="s">
        <v>4147</v>
      </c>
      <c r="I4477" s="2">
        <v>0</v>
      </c>
      <c r="J4477" s="2">
        <v>0</v>
      </c>
      <c r="K4477" s="2" t="s">
        <v>4187</v>
      </c>
      <c r="L4477" s="3">
        <v>46049</v>
      </c>
      <c r="M4477" s="3">
        <v>47058</v>
      </c>
      <c r="N4477" s="2" t="s">
        <v>92</v>
      </c>
    </row>
    <row r="4478" spans="2:14" x14ac:dyDescent="0.25">
      <c r="B4478" s="2" t="s">
        <v>4163</v>
      </c>
      <c r="C4478" s="2" t="s">
        <v>4164</v>
      </c>
      <c r="D4478" s="2" t="s">
        <v>16</v>
      </c>
      <c r="E4478" s="2" t="s">
        <v>17</v>
      </c>
      <c r="F4478" s="2" t="s">
        <v>18</v>
      </c>
      <c r="G4478" s="2" t="s">
        <v>90</v>
      </c>
      <c r="H4478" s="2" t="s">
        <v>4147</v>
      </c>
      <c r="I4478" s="2">
        <v>0</v>
      </c>
      <c r="J4478" s="2">
        <v>0</v>
      </c>
      <c r="K4478" s="2" t="s">
        <v>4188</v>
      </c>
      <c r="L4478" s="3">
        <v>46049</v>
      </c>
      <c r="M4478" s="3">
        <v>47058</v>
      </c>
      <c r="N4478" s="2" t="s">
        <v>92</v>
      </c>
    </row>
    <row r="4479" spans="2:14" x14ac:dyDescent="0.25">
      <c r="B4479" s="2" t="s">
        <v>4163</v>
      </c>
      <c r="C4479" s="2" t="s">
        <v>4164</v>
      </c>
      <c r="D4479" s="2" t="s">
        <v>16</v>
      </c>
      <c r="E4479" s="2" t="s">
        <v>17</v>
      </c>
      <c r="F4479" s="2" t="s">
        <v>18</v>
      </c>
      <c r="G4479" s="2" t="s">
        <v>90</v>
      </c>
      <c r="H4479" s="2" t="s">
        <v>4147</v>
      </c>
      <c r="I4479" s="2">
        <v>0</v>
      </c>
      <c r="J4479" s="2">
        <v>0</v>
      </c>
      <c r="K4479" s="2" t="s">
        <v>4189</v>
      </c>
      <c r="L4479" s="3">
        <v>46116</v>
      </c>
      <c r="M4479" s="3">
        <v>47150</v>
      </c>
      <c r="N4479" s="2" t="s">
        <v>92</v>
      </c>
    </row>
    <row r="4480" spans="2:14" x14ac:dyDescent="0.25">
      <c r="B4480" s="2" t="s">
        <v>4163</v>
      </c>
      <c r="C4480" s="2" t="s">
        <v>4164</v>
      </c>
      <c r="D4480" s="2" t="s">
        <v>16</v>
      </c>
      <c r="E4480" s="2" t="s">
        <v>17</v>
      </c>
      <c r="F4480" s="2" t="s">
        <v>18</v>
      </c>
      <c r="G4480" s="2" t="s">
        <v>90</v>
      </c>
      <c r="H4480" s="2" t="s">
        <v>4147</v>
      </c>
      <c r="I4480" s="2">
        <v>0</v>
      </c>
      <c r="J4480" s="2">
        <v>0</v>
      </c>
      <c r="K4480" s="2" t="s">
        <v>4190</v>
      </c>
      <c r="L4480" s="3">
        <v>46116</v>
      </c>
      <c r="M4480" s="3">
        <v>47150</v>
      </c>
      <c r="N4480" s="2" t="s">
        <v>92</v>
      </c>
    </row>
    <row r="4481" spans="2:14" x14ac:dyDescent="0.25">
      <c r="B4481" s="2" t="s">
        <v>4163</v>
      </c>
      <c r="C4481" s="2" t="s">
        <v>4164</v>
      </c>
      <c r="D4481" s="2" t="s">
        <v>16</v>
      </c>
      <c r="E4481" s="2" t="s">
        <v>17</v>
      </c>
      <c r="F4481" s="2" t="s">
        <v>18</v>
      </c>
      <c r="G4481" s="2" t="s">
        <v>90</v>
      </c>
      <c r="H4481" s="2" t="s">
        <v>4147</v>
      </c>
      <c r="I4481" s="2">
        <v>0</v>
      </c>
      <c r="J4481" s="2">
        <v>0</v>
      </c>
      <c r="K4481" s="2" t="s">
        <v>4191</v>
      </c>
      <c r="L4481" s="3">
        <v>46116</v>
      </c>
      <c r="M4481" s="3">
        <v>47150</v>
      </c>
      <c r="N4481" s="2" t="s">
        <v>92</v>
      </c>
    </row>
    <row r="4482" spans="2:14" x14ac:dyDescent="0.25">
      <c r="B4482" s="2" t="s">
        <v>4163</v>
      </c>
      <c r="C4482" s="2" t="s">
        <v>4164</v>
      </c>
      <c r="D4482" s="2" t="s">
        <v>16</v>
      </c>
      <c r="E4482" s="2" t="s">
        <v>17</v>
      </c>
      <c r="F4482" s="2" t="s">
        <v>18</v>
      </c>
      <c r="G4482" s="2" t="s">
        <v>90</v>
      </c>
      <c r="H4482" s="2" t="s">
        <v>4147</v>
      </c>
      <c r="I4482" s="2">
        <v>0</v>
      </c>
      <c r="J4482" s="2">
        <v>0</v>
      </c>
      <c r="K4482" s="2" t="s">
        <v>4192</v>
      </c>
      <c r="L4482" s="3">
        <v>46116</v>
      </c>
      <c r="M4482" s="3">
        <v>47150</v>
      </c>
      <c r="N4482" s="2" t="s">
        <v>92</v>
      </c>
    </row>
    <row r="4483" spans="2:14" x14ac:dyDescent="0.25">
      <c r="B4483" s="2" t="s">
        <v>4163</v>
      </c>
      <c r="C4483" s="2" t="s">
        <v>4164</v>
      </c>
      <c r="D4483" s="2" t="s">
        <v>16</v>
      </c>
      <c r="E4483" s="2" t="s">
        <v>17</v>
      </c>
      <c r="F4483" s="2" t="s">
        <v>18</v>
      </c>
      <c r="G4483" s="2" t="s">
        <v>90</v>
      </c>
      <c r="H4483" s="2" t="s">
        <v>4147</v>
      </c>
      <c r="I4483" s="2">
        <v>0</v>
      </c>
      <c r="J4483" s="2">
        <v>0</v>
      </c>
      <c r="K4483" s="2" t="s">
        <v>4193</v>
      </c>
      <c r="L4483" s="3">
        <v>46116</v>
      </c>
      <c r="M4483" s="3">
        <v>47150</v>
      </c>
      <c r="N4483" s="2" t="s">
        <v>92</v>
      </c>
    </row>
    <row r="4484" spans="2:14" x14ac:dyDescent="0.25">
      <c r="B4484" s="2" t="s">
        <v>4163</v>
      </c>
      <c r="C4484" s="2" t="s">
        <v>4164</v>
      </c>
      <c r="D4484" s="2" t="s">
        <v>16</v>
      </c>
      <c r="E4484" s="2" t="s">
        <v>17</v>
      </c>
      <c r="F4484" s="2" t="s">
        <v>18</v>
      </c>
      <c r="G4484" s="2" t="s">
        <v>90</v>
      </c>
      <c r="H4484" s="2" t="s">
        <v>4147</v>
      </c>
      <c r="I4484" s="2">
        <v>0</v>
      </c>
      <c r="J4484" s="2">
        <v>0</v>
      </c>
      <c r="K4484" s="2" t="s">
        <v>4160</v>
      </c>
      <c r="L4484" s="3">
        <v>46116</v>
      </c>
      <c r="M4484" s="3">
        <v>47150</v>
      </c>
      <c r="N4484" s="2" t="s">
        <v>92</v>
      </c>
    </row>
    <row r="4485" spans="2:14" x14ac:dyDescent="0.25">
      <c r="B4485" s="2" t="s">
        <v>4163</v>
      </c>
      <c r="C4485" s="2" t="s">
        <v>4164</v>
      </c>
      <c r="D4485" s="2" t="s">
        <v>16</v>
      </c>
      <c r="E4485" s="2" t="s">
        <v>17</v>
      </c>
      <c r="F4485" s="2" t="s">
        <v>18</v>
      </c>
      <c r="G4485" s="2" t="s">
        <v>90</v>
      </c>
      <c r="H4485" s="2" t="s">
        <v>4147</v>
      </c>
      <c r="I4485" s="2">
        <v>0</v>
      </c>
      <c r="J4485" s="2">
        <v>0</v>
      </c>
      <c r="K4485" s="2" t="s">
        <v>4194</v>
      </c>
      <c r="L4485" s="3">
        <v>46153</v>
      </c>
      <c r="M4485" s="3">
        <v>47178</v>
      </c>
      <c r="N4485" s="2" t="s">
        <v>92</v>
      </c>
    </row>
    <row r="4486" spans="2:14" x14ac:dyDescent="0.25">
      <c r="B4486" s="2" t="s">
        <v>4163</v>
      </c>
      <c r="C4486" s="2" t="s">
        <v>4164</v>
      </c>
      <c r="D4486" s="2" t="s">
        <v>16</v>
      </c>
      <c r="E4486" s="2" t="s">
        <v>17</v>
      </c>
      <c r="F4486" s="2" t="s">
        <v>18</v>
      </c>
      <c r="G4486" s="2" t="s">
        <v>90</v>
      </c>
      <c r="H4486" s="2" t="s">
        <v>4147</v>
      </c>
      <c r="I4486" s="2">
        <v>0</v>
      </c>
      <c r="J4486" s="2">
        <v>0</v>
      </c>
      <c r="K4486" s="2" t="s">
        <v>4195</v>
      </c>
      <c r="L4486" s="3">
        <v>46153</v>
      </c>
      <c r="M4486" s="3">
        <v>47178</v>
      </c>
      <c r="N4486" s="2" t="s">
        <v>92</v>
      </c>
    </row>
    <row r="4487" spans="2:14" x14ac:dyDescent="0.25">
      <c r="B4487" s="2" t="s">
        <v>4163</v>
      </c>
      <c r="C4487" s="2" t="s">
        <v>4164</v>
      </c>
      <c r="D4487" s="2" t="s">
        <v>16</v>
      </c>
      <c r="E4487" s="2" t="s">
        <v>17</v>
      </c>
      <c r="F4487" s="2" t="s">
        <v>18</v>
      </c>
      <c r="G4487" s="2" t="s">
        <v>90</v>
      </c>
      <c r="H4487" s="2" t="s">
        <v>4147</v>
      </c>
      <c r="I4487" s="2">
        <v>0</v>
      </c>
      <c r="J4487" s="2">
        <v>0</v>
      </c>
      <c r="K4487" s="2" t="s">
        <v>4196</v>
      </c>
      <c r="L4487" s="3">
        <v>46153</v>
      </c>
      <c r="M4487" s="3">
        <v>47178</v>
      </c>
      <c r="N4487" s="2" t="s">
        <v>92</v>
      </c>
    </row>
    <row r="4488" spans="2:14" x14ac:dyDescent="0.25">
      <c r="B4488" s="2" t="s">
        <v>4163</v>
      </c>
      <c r="C4488" s="2" t="s">
        <v>4164</v>
      </c>
      <c r="D4488" s="2" t="s">
        <v>16</v>
      </c>
      <c r="E4488" s="2" t="s">
        <v>17</v>
      </c>
      <c r="F4488" s="2" t="s">
        <v>18</v>
      </c>
      <c r="G4488" s="2" t="s">
        <v>90</v>
      </c>
      <c r="H4488" s="2" t="s">
        <v>4147</v>
      </c>
      <c r="I4488" s="2">
        <v>0</v>
      </c>
      <c r="J4488" s="2">
        <v>0</v>
      </c>
      <c r="K4488" s="2" t="s">
        <v>4162</v>
      </c>
      <c r="L4488" s="3">
        <v>46202</v>
      </c>
      <c r="M4488" s="3">
        <v>47209</v>
      </c>
      <c r="N4488" s="2" t="s">
        <v>92</v>
      </c>
    </row>
    <row r="4489" spans="2:14" x14ac:dyDescent="0.25">
      <c r="B4489" s="2" t="s">
        <v>4163</v>
      </c>
      <c r="C4489" s="2" t="s">
        <v>4164</v>
      </c>
      <c r="D4489" s="2" t="s">
        <v>16</v>
      </c>
      <c r="E4489" s="2" t="s">
        <v>17</v>
      </c>
      <c r="F4489" s="2" t="s">
        <v>18</v>
      </c>
      <c r="G4489" s="2" t="s">
        <v>90</v>
      </c>
      <c r="H4489" s="2" t="s">
        <v>4147</v>
      </c>
      <c r="I4489" s="2">
        <v>0</v>
      </c>
      <c r="J4489" s="2">
        <v>0</v>
      </c>
      <c r="K4489" s="2" t="s">
        <v>4197</v>
      </c>
      <c r="L4489" s="3">
        <v>46202</v>
      </c>
      <c r="M4489" s="3">
        <v>47209</v>
      </c>
      <c r="N4489" s="2" t="s">
        <v>92</v>
      </c>
    </row>
    <row r="4490" spans="2:14" x14ac:dyDescent="0.25">
      <c r="B4490" s="2" t="s">
        <v>4163</v>
      </c>
      <c r="C4490" s="2" t="s">
        <v>4164</v>
      </c>
      <c r="D4490" s="2" t="s">
        <v>16</v>
      </c>
      <c r="E4490" s="2" t="s">
        <v>17</v>
      </c>
      <c r="F4490" s="2" t="s">
        <v>18</v>
      </c>
      <c r="G4490" s="2" t="s">
        <v>90</v>
      </c>
      <c r="H4490" s="2" t="s">
        <v>4147</v>
      </c>
      <c r="I4490" s="2">
        <v>0</v>
      </c>
      <c r="J4490" s="2">
        <v>0</v>
      </c>
      <c r="K4490" s="2" t="s">
        <v>4198</v>
      </c>
      <c r="L4490" s="3">
        <v>46202</v>
      </c>
      <c r="M4490" s="3">
        <v>47209</v>
      </c>
      <c r="N4490" s="2" t="s">
        <v>92</v>
      </c>
    </row>
    <row r="4491" spans="2:14" x14ac:dyDescent="0.25">
      <c r="B4491" s="2" t="s">
        <v>4163</v>
      </c>
      <c r="C4491" s="2" t="s">
        <v>4164</v>
      </c>
      <c r="D4491" s="2" t="s">
        <v>16</v>
      </c>
      <c r="E4491" s="2" t="s">
        <v>181</v>
      </c>
      <c r="F4491" s="2" t="s">
        <v>18</v>
      </c>
      <c r="G4491" s="2" t="s">
        <v>90</v>
      </c>
      <c r="H4491" s="2" t="s">
        <v>4147</v>
      </c>
      <c r="I4491" s="2">
        <v>0</v>
      </c>
      <c r="J4491" s="2">
        <v>0</v>
      </c>
      <c r="K4491" s="2" t="s">
        <v>4172</v>
      </c>
      <c r="L4491" s="3">
        <v>45761</v>
      </c>
      <c r="M4491" s="3">
        <v>46784</v>
      </c>
      <c r="N4491" s="2" t="s">
        <v>92</v>
      </c>
    </row>
    <row r="4492" spans="2:14" x14ac:dyDescent="0.25">
      <c r="B4492" s="2" t="s">
        <v>4163</v>
      </c>
      <c r="C4492" s="2" t="s">
        <v>4164</v>
      </c>
      <c r="D4492" s="2" t="s">
        <v>16</v>
      </c>
      <c r="E4492" s="2" t="s">
        <v>1828</v>
      </c>
      <c r="F4492" s="2" t="s">
        <v>18</v>
      </c>
      <c r="G4492" s="2" t="s">
        <v>90</v>
      </c>
      <c r="H4492" s="2" t="s">
        <v>4147</v>
      </c>
      <c r="I4492" s="2">
        <v>0</v>
      </c>
      <c r="J4492" s="2">
        <v>0</v>
      </c>
      <c r="K4492" s="2" t="s">
        <v>4167</v>
      </c>
      <c r="L4492" s="3">
        <v>44958</v>
      </c>
      <c r="M4492" s="3">
        <v>46539</v>
      </c>
      <c r="N4492" s="2" t="s">
        <v>92</v>
      </c>
    </row>
    <row r="4493" spans="2:14" x14ac:dyDescent="0.25">
      <c r="B4493" s="2" t="s">
        <v>4163</v>
      </c>
      <c r="C4493" s="2" t="s">
        <v>4164</v>
      </c>
      <c r="D4493" s="2" t="s">
        <v>16</v>
      </c>
      <c r="E4493" s="2" t="s">
        <v>142</v>
      </c>
      <c r="F4493" s="2" t="s">
        <v>18</v>
      </c>
      <c r="G4493" s="2" t="s">
        <v>90</v>
      </c>
      <c r="H4493" s="2" t="s">
        <v>4147</v>
      </c>
      <c r="I4493" s="2">
        <v>0</v>
      </c>
      <c r="J4493" s="2">
        <v>0</v>
      </c>
      <c r="K4493" s="2" t="s">
        <v>4166</v>
      </c>
      <c r="L4493" s="3">
        <v>44958</v>
      </c>
      <c r="M4493" s="3">
        <v>46539</v>
      </c>
      <c r="N4493" s="2" t="s">
        <v>92</v>
      </c>
    </row>
    <row r="4494" spans="2:14" x14ac:dyDescent="0.25">
      <c r="B4494" s="2" t="s">
        <v>4163</v>
      </c>
      <c r="C4494" s="2" t="s">
        <v>4164</v>
      </c>
      <c r="D4494" s="2" t="s">
        <v>16</v>
      </c>
      <c r="E4494" s="2" t="s">
        <v>142</v>
      </c>
      <c r="F4494" s="2" t="s">
        <v>18</v>
      </c>
      <c r="G4494" s="2" t="s">
        <v>90</v>
      </c>
      <c r="H4494" s="2" t="s">
        <v>4147</v>
      </c>
      <c r="I4494" s="2">
        <v>0</v>
      </c>
      <c r="J4494" s="2">
        <v>0</v>
      </c>
      <c r="K4494" s="2" t="s">
        <v>4167</v>
      </c>
      <c r="L4494" s="3">
        <v>44958</v>
      </c>
      <c r="M4494" s="3">
        <v>46539</v>
      </c>
      <c r="N4494" s="2" t="s">
        <v>92</v>
      </c>
    </row>
    <row r="4495" spans="2:14" x14ac:dyDescent="0.25">
      <c r="B4495" s="2" t="s">
        <v>4163</v>
      </c>
      <c r="C4495" s="2" t="s">
        <v>4164</v>
      </c>
      <c r="D4495" s="2" t="s">
        <v>16</v>
      </c>
      <c r="E4495" s="2" t="s">
        <v>142</v>
      </c>
      <c r="F4495" s="2" t="s">
        <v>18</v>
      </c>
      <c r="G4495" s="2" t="s">
        <v>90</v>
      </c>
      <c r="H4495" s="2" t="s">
        <v>4147</v>
      </c>
      <c r="I4495" s="2">
        <v>0</v>
      </c>
      <c r="J4495" s="2">
        <v>0</v>
      </c>
      <c r="K4495" s="2" t="s">
        <v>4170</v>
      </c>
      <c r="L4495" s="3">
        <v>45702</v>
      </c>
      <c r="M4495" s="3">
        <v>46692</v>
      </c>
      <c r="N4495" s="2" t="s">
        <v>92</v>
      </c>
    </row>
    <row r="4496" spans="2:14" x14ac:dyDescent="0.25">
      <c r="B4496" s="2" t="s">
        <v>4163</v>
      </c>
      <c r="C4496" s="2" t="s">
        <v>4164</v>
      </c>
      <c r="D4496" s="2" t="s">
        <v>16</v>
      </c>
      <c r="E4496" s="2" t="s">
        <v>142</v>
      </c>
      <c r="F4496" s="2" t="s">
        <v>18</v>
      </c>
      <c r="G4496" s="2" t="s">
        <v>90</v>
      </c>
      <c r="H4496" s="2" t="s">
        <v>4147</v>
      </c>
      <c r="I4496" s="2">
        <v>0</v>
      </c>
      <c r="J4496" s="2">
        <v>0</v>
      </c>
      <c r="K4496" s="2" t="s">
        <v>4171</v>
      </c>
      <c r="L4496" s="3">
        <v>45702</v>
      </c>
      <c r="M4496" s="3">
        <v>46692</v>
      </c>
      <c r="N4496" s="2" t="s">
        <v>92</v>
      </c>
    </row>
    <row r="4497" spans="2:14" x14ac:dyDescent="0.25">
      <c r="B4497" s="2" t="s">
        <v>4163</v>
      </c>
      <c r="C4497" s="2" t="s">
        <v>4164</v>
      </c>
      <c r="D4497" s="2" t="s">
        <v>16</v>
      </c>
      <c r="E4497" s="2" t="s">
        <v>142</v>
      </c>
      <c r="F4497" s="2" t="s">
        <v>18</v>
      </c>
      <c r="G4497" s="2" t="s">
        <v>90</v>
      </c>
      <c r="H4497" s="2" t="s">
        <v>4147</v>
      </c>
      <c r="I4497" s="2">
        <v>0</v>
      </c>
      <c r="J4497" s="2">
        <v>0</v>
      </c>
      <c r="K4497" s="2" t="s">
        <v>4174</v>
      </c>
      <c r="L4497" s="3">
        <v>45776</v>
      </c>
      <c r="M4497" s="3">
        <v>46813</v>
      </c>
      <c r="N4497" s="2" t="s">
        <v>92</v>
      </c>
    </row>
    <row r="4498" spans="2:14" x14ac:dyDescent="0.25">
      <c r="B4498" s="2" t="s">
        <v>4163</v>
      </c>
      <c r="C4498" s="2" t="s">
        <v>4164</v>
      </c>
      <c r="D4498" s="2" t="s">
        <v>16</v>
      </c>
      <c r="E4498" s="2" t="s">
        <v>142</v>
      </c>
      <c r="F4498" s="2" t="s">
        <v>18</v>
      </c>
      <c r="G4498" s="2" t="s">
        <v>90</v>
      </c>
      <c r="H4498" s="2" t="s">
        <v>4147</v>
      </c>
      <c r="I4498" s="2">
        <v>0</v>
      </c>
      <c r="J4498" s="2">
        <v>0</v>
      </c>
      <c r="K4498" s="2" t="s">
        <v>4180</v>
      </c>
      <c r="L4498" s="3">
        <v>45929</v>
      </c>
      <c r="M4498" s="3">
        <v>46935</v>
      </c>
      <c r="N4498" s="2" t="s">
        <v>92</v>
      </c>
    </row>
    <row r="4499" spans="2:14" x14ac:dyDescent="0.25">
      <c r="B4499" s="2" t="s">
        <v>4163</v>
      </c>
      <c r="C4499" s="2" t="s">
        <v>4164</v>
      </c>
      <c r="D4499" s="2" t="s">
        <v>16</v>
      </c>
      <c r="E4499" s="2" t="s">
        <v>142</v>
      </c>
      <c r="F4499" s="2" t="s">
        <v>18</v>
      </c>
      <c r="G4499" s="2" t="s">
        <v>90</v>
      </c>
      <c r="H4499" s="2" t="s">
        <v>4147</v>
      </c>
      <c r="I4499" s="2">
        <v>0</v>
      </c>
      <c r="J4499" s="2">
        <v>0</v>
      </c>
      <c r="K4499" s="2" t="s">
        <v>4158</v>
      </c>
      <c r="L4499" s="3">
        <v>45990</v>
      </c>
      <c r="M4499" s="3">
        <v>47027</v>
      </c>
      <c r="N4499" s="2" t="s">
        <v>92</v>
      </c>
    </row>
    <row r="4500" spans="2:14" x14ac:dyDescent="0.25">
      <c r="B4500" s="2" t="s">
        <v>4163</v>
      </c>
      <c r="C4500" s="2" t="s">
        <v>4164</v>
      </c>
      <c r="D4500" s="2" t="s">
        <v>16</v>
      </c>
      <c r="E4500" s="2" t="s">
        <v>142</v>
      </c>
      <c r="F4500" s="2" t="s">
        <v>18</v>
      </c>
      <c r="G4500" s="2" t="s">
        <v>90</v>
      </c>
      <c r="H4500" s="2" t="s">
        <v>4147</v>
      </c>
      <c r="I4500" s="2">
        <v>0</v>
      </c>
      <c r="J4500" s="2">
        <v>0</v>
      </c>
      <c r="K4500" s="2" t="s">
        <v>4183</v>
      </c>
      <c r="L4500" s="3">
        <v>45990</v>
      </c>
      <c r="M4500" s="3">
        <v>47027</v>
      </c>
      <c r="N4500" s="2" t="s">
        <v>92</v>
      </c>
    </row>
    <row r="4501" spans="2:14" x14ac:dyDescent="0.25">
      <c r="B4501" s="2" t="s">
        <v>4163</v>
      </c>
      <c r="C4501" s="2" t="s">
        <v>4164</v>
      </c>
      <c r="D4501" s="2" t="s">
        <v>16</v>
      </c>
      <c r="E4501" s="2" t="s">
        <v>142</v>
      </c>
      <c r="F4501" s="2" t="s">
        <v>18</v>
      </c>
      <c r="G4501" s="2" t="s">
        <v>90</v>
      </c>
      <c r="H4501" s="2" t="s">
        <v>4147</v>
      </c>
      <c r="I4501" s="2">
        <v>0</v>
      </c>
      <c r="J4501" s="2">
        <v>0</v>
      </c>
      <c r="K4501" s="2" t="s">
        <v>4184</v>
      </c>
      <c r="L4501" s="3">
        <v>45997</v>
      </c>
      <c r="M4501" s="3">
        <v>47027</v>
      </c>
      <c r="N4501" s="2" t="s">
        <v>92</v>
      </c>
    </row>
    <row r="4502" spans="2:14" x14ac:dyDescent="0.25">
      <c r="B4502" s="2" t="s">
        <v>4163</v>
      </c>
      <c r="C4502" s="2" t="s">
        <v>4164</v>
      </c>
      <c r="D4502" s="2" t="s">
        <v>16</v>
      </c>
      <c r="E4502" s="2" t="s">
        <v>142</v>
      </c>
      <c r="F4502" s="2" t="s">
        <v>18</v>
      </c>
      <c r="G4502" s="2" t="s">
        <v>90</v>
      </c>
      <c r="H4502" s="2" t="s">
        <v>4147</v>
      </c>
      <c r="I4502" s="2">
        <v>0</v>
      </c>
      <c r="J4502" s="2">
        <v>0</v>
      </c>
      <c r="K4502" s="2" t="s">
        <v>4185</v>
      </c>
      <c r="L4502" s="3">
        <v>46013</v>
      </c>
      <c r="M4502" s="3">
        <v>47058</v>
      </c>
      <c r="N4502" s="2" t="s">
        <v>92</v>
      </c>
    </row>
    <row r="4503" spans="2:14" x14ac:dyDescent="0.25">
      <c r="B4503" s="2" t="s">
        <v>4163</v>
      </c>
      <c r="C4503" s="2" t="s">
        <v>4164</v>
      </c>
      <c r="D4503" s="2" t="s">
        <v>16</v>
      </c>
      <c r="E4503" s="2" t="s">
        <v>142</v>
      </c>
      <c r="F4503" s="2" t="s">
        <v>18</v>
      </c>
      <c r="G4503" s="2" t="s">
        <v>90</v>
      </c>
      <c r="H4503" s="2" t="s">
        <v>4147</v>
      </c>
      <c r="I4503" s="2">
        <v>0</v>
      </c>
      <c r="J4503" s="2">
        <v>0</v>
      </c>
      <c r="K4503" s="2" t="s">
        <v>4186</v>
      </c>
      <c r="L4503" s="3">
        <v>46013</v>
      </c>
      <c r="M4503" s="3">
        <v>47058</v>
      </c>
      <c r="N4503" s="2" t="s">
        <v>92</v>
      </c>
    </row>
    <row r="4504" spans="2:14" x14ac:dyDescent="0.25">
      <c r="B4504" s="2" t="s">
        <v>4163</v>
      </c>
      <c r="C4504" s="2" t="s">
        <v>4164</v>
      </c>
      <c r="D4504" s="2" t="s">
        <v>16</v>
      </c>
      <c r="E4504" s="2" t="s">
        <v>142</v>
      </c>
      <c r="F4504" s="2" t="s">
        <v>18</v>
      </c>
      <c r="G4504" s="2" t="s">
        <v>90</v>
      </c>
      <c r="H4504" s="2" t="s">
        <v>4147</v>
      </c>
      <c r="I4504" s="2">
        <v>0</v>
      </c>
      <c r="J4504" s="2">
        <v>0</v>
      </c>
      <c r="K4504" s="2" t="s">
        <v>4187</v>
      </c>
      <c r="L4504" s="3">
        <v>46049</v>
      </c>
      <c r="M4504" s="3">
        <v>47058</v>
      </c>
      <c r="N4504" s="2" t="s">
        <v>92</v>
      </c>
    </row>
    <row r="4505" spans="2:14" x14ac:dyDescent="0.25">
      <c r="B4505" s="2" t="s">
        <v>4163</v>
      </c>
      <c r="C4505" s="2" t="s">
        <v>4164</v>
      </c>
      <c r="D4505" s="2" t="s">
        <v>16</v>
      </c>
      <c r="E4505" s="2" t="s">
        <v>142</v>
      </c>
      <c r="F4505" s="2" t="s">
        <v>18</v>
      </c>
      <c r="G4505" s="2" t="s">
        <v>90</v>
      </c>
      <c r="H4505" s="2" t="s">
        <v>4147</v>
      </c>
      <c r="I4505" s="2">
        <v>0</v>
      </c>
      <c r="J4505" s="2">
        <v>0</v>
      </c>
      <c r="K4505" s="2" t="s">
        <v>4188</v>
      </c>
      <c r="L4505" s="3">
        <v>46049</v>
      </c>
      <c r="M4505" s="3">
        <v>47058</v>
      </c>
      <c r="N4505" s="2" t="s">
        <v>92</v>
      </c>
    </row>
    <row r="4506" spans="2:14" x14ac:dyDescent="0.25">
      <c r="B4506" s="2" t="s">
        <v>4163</v>
      </c>
      <c r="C4506" s="2" t="s">
        <v>4164</v>
      </c>
      <c r="D4506" s="2" t="s">
        <v>16</v>
      </c>
      <c r="E4506" s="2" t="s">
        <v>142</v>
      </c>
      <c r="F4506" s="2" t="s">
        <v>18</v>
      </c>
      <c r="G4506" s="2" t="s">
        <v>90</v>
      </c>
      <c r="H4506" s="2" t="s">
        <v>4147</v>
      </c>
      <c r="I4506" s="2">
        <v>0</v>
      </c>
      <c r="J4506" s="2">
        <v>0</v>
      </c>
      <c r="K4506" s="2" t="s">
        <v>4191</v>
      </c>
      <c r="L4506" s="3">
        <v>46116</v>
      </c>
      <c r="M4506" s="3">
        <v>47150</v>
      </c>
      <c r="N4506" s="2" t="s">
        <v>92</v>
      </c>
    </row>
    <row r="4507" spans="2:14" x14ac:dyDescent="0.25">
      <c r="B4507" s="2" t="s">
        <v>4163</v>
      </c>
      <c r="C4507" s="2" t="s">
        <v>4164</v>
      </c>
      <c r="D4507" s="2" t="s">
        <v>16</v>
      </c>
      <c r="E4507" s="2" t="s">
        <v>142</v>
      </c>
      <c r="F4507" s="2" t="s">
        <v>18</v>
      </c>
      <c r="G4507" s="2" t="s">
        <v>90</v>
      </c>
      <c r="H4507" s="2" t="s">
        <v>4147</v>
      </c>
      <c r="I4507" s="2">
        <v>0</v>
      </c>
      <c r="J4507" s="2">
        <v>0</v>
      </c>
      <c r="K4507" s="2" t="s">
        <v>4193</v>
      </c>
      <c r="L4507" s="3">
        <v>46116</v>
      </c>
      <c r="M4507" s="3">
        <v>47150</v>
      </c>
      <c r="N4507" s="2" t="s">
        <v>92</v>
      </c>
    </row>
    <row r="4508" spans="2:14" x14ac:dyDescent="0.25">
      <c r="B4508" s="2" t="s">
        <v>4163</v>
      </c>
      <c r="C4508" s="2" t="s">
        <v>4164</v>
      </c>
      <c r="D4508" s="2" t="s">
        <v>16</v>
      </c>
      <c r="E4508" s="2" t="s">
        <v>142</v>
      </c>
      <c r="F4508" s="2" t="s">
        <v>18</v>
      </c>
      <c r="G4508" s="2" t="s">
        <v>90</v>
      </c>
      <c r="H4508" s="2" t="s">
        <v>4147</v>
      </c>
      <c r="I4508" s="2">
        <v>0</v>
      </c>
      <c r="J4508" s="2">
        <v>0</v>
      </c>
      <c r="K4508" s="2" t="s">
        <v>4160</v>
      </c>
      <c r="L4508" s="3">
        <v>46116</v>
      </c>
      <c r="M4508" s="3">
        <v>47150</v>
      </c>
      <c r="N4508" s="2" t="s">
        <v>92</v>
      </c>
    </row>
    <row r="4509" spans="2:14" x14ac:dyDescent="0.25">
      <c r="B4509" s="2" t="s">
        <v>4163</v>
      </c>
      <c r="C4509" s="2" t="s">
        <v>4164</v>
      </c>
      <c r="D4509" s="2" t="s">
        <v>16</v>
      </c>
      <c r="E4509" s="2" t="s">
        <v>142</v>
      </c>
      <c r="F4509" s="2" t="s">
        <v>18</v>
      </c>
      <c r="G4509" s="2" t="s">
        <v>90</v>
      </c>
      <c r="H4509" s="2" t="s">
        <v>4147</v>
      </c>
      <c r="I4509" s="2">
        <v>0</v>
      </c>
      <c r="J4509" s="2">
        <v>0</v>
      </c>
      <c r="K4509" s="2" t="s">
        <v>4198</v>
      </c>
      <c r="L4509" s="3">
        <v>46202</v>
      </c>
      <c r="M4509" s="3">
        <v>47209</v>
      </c>
      <c r="N4509" s="2" t="s">
        <v>92</v>
      </c>
    </row>
    <row r="4510" spans="2:14" x14ac:dyDescent="0.25">
      <c r="B4510" s="2" t="s">
        <v>4199</v>
      </c>
      <c r="C4510" s="2" t="s">
        <v>4200</v>
      </c>
      <c r="D4510" s="2" t="s">
        <v>16</v>
      </c>
      <c r="E4510" s="2" t="s">
        <v>17</v>
      </c>
      <c r="F4510" s="2" t="s">
        <v>138</v>
      </c>
      <c r="G4510" s="2" t="s">
        <v>156</v>
      </c>
      <c r="H4510" s="2" t="s">
        <v>4201</v>
      </c>
      <c r="I4510" s="2">
        <v>15</v>
      </c>
      <c r="J4510" s="2">
        <v>15</v>
      </c>
      <c r="K4510" s="2" t="s">
        <v>4202</v>
      </c>
      <c r="L4510" s="3">
        <v>45776</v>
      </c>
      <c r="M4510" s="3">
        <v>47543</v>
      </c>
      <c r="N4510" s="2" t="s">
        <v>1586</v>
      </c>
    </row>
    <row r="4511" spans="2:14" x14ac:dyDescent="0.25">
      <c r="B4511" s="2" t="s">
        <v>4203</v>
      </c>
      <c r="C4511" s="2" t="s">
        <v>4204</v>
      </c>
      <c r="D4511" s="2" t="s">
        <v>16</v>
      </c>
      <c r="E4511" s="2" t="s">
        <v>17</v>
      </c>
      <c r="F4511" s="2" t="s">
        <v>18</v>
      </c>
      <c r="G4511" s="2" t="s">
        <v>208</v>
      </c>
      <c r="H4511" s="2" t="s">
        <v>24</v>
      </c>
      <c r="I4511" s="2">
        <v>0</v>
      </c>
      <c r="J4511" s="2">
        <v>0</v>
      </c>
      <c r="K4511" s="2">
        <v>0</v>
      </c>
      <c r="L4511" s="3">
        <v>44958</v>
      </c>
      <c r="M4511" s="3">
        <v>46023</v>
      </c>
      <c r="N4511" s="2" t="s">
        <v>4205</v>
      </c>
    </row>
    <row r="4512" spans="2:14" x14ac:dyDescent="0.25">
      <c r="B4512" s="2" t="s">
        <v>4203</v>
      </c>
      <c r="C4512" s="2" t="s">
        <v>4204</v>
      </c>
      <c r="D4512" s="2" t="s">
        <v>16</v>
      </c>
      <c r="E4512" s="2" t="s">
        <v>17</v>
      </c>
      <c r="F4512" s="2" t="s">
        <v>18</v>
      </c>
      <c r="G4512" s="2" t="s">
        <v>208</v>
      </c>
      <c r="H4512" s="2" t="s">
        <v>24</v>
      </c>
      <c r="I4512" s="2">
        <v>0</v>
      </c>
      <c r="J4512" s="2">
        <v>0</v>
      </c>
      <c r="K4512" s="2">
        <v>0</v>
      </c>
      <c r="L4512" s="3">
        <v>45730</v>
      </c>
      <c r="M4512" s="3">
        <v>46054</v>
      </c>
      <c r="N4512" s="2" t="s">
        <v>4205</v>
      </c>
    </row>
    <row r="4513" spans="2:14" x14ac:dyDescent="0.25">
      <c r="B4513" s="2" t="s">
        <v>4203</v>
      </c>
      <c r="C4513" s="2" t="s">
        <v>4204</v>
      </c>
      <c r="D4513" s="2" t="s">
        <v>16</v>
      </c>
      <c r="E4513" s="2" t="s">
        <v>17</v>
      </c>
      <c r="F4513" s="2" t="s">
        <v>18</v>
      </c>
      <c r="G4513" s="2" t="s">
        <v>208</v>
      </c>
      <c r="H4513" s="2" t="s">
        <v>24</v>
      </c>
      <c r="I4513" s="2">
        <v>0</v>
      </c>
      <c r="J4513" s="2">
        <v>0</v>
      </c>
      <c r="K4513" s="2">
        <v>0</v>
      </c>
      <c r="L4513" s="3">
        <v>45986</v>
      </c>
      <c r="M4513" s="3">
        <v>46174</v>
      </c>
      <c r="N4513" s="2" t="s">
        <v>4205</v>
      </c>
    </row>
    <row r="4514" spans="2:14" x14ac:dyDescent="0.25">
      <c r="B4514" s="2" t="s">
        <v>4203</v>
      </c>
      <c r="C4514" s="2" t="s">
        <v>4204</v>
      </c>
      <c r="D4514" s="2" t="s">
        <v>16</v>
      </c>
      <c r="E4514" s="2" t="s">
        <v>17</v>
      </c>
      <c r="F4514" s="2" t="s">
        <v>18</v>
      </c>
      <c r="G4514" s="2" t="s">
        <v>208</v>
      </c>
      <c r="H4514" s="2" t="s">
        <v>24</v>
      </c>
      <c r="I4514" s="2">
        <v>0</v>
      </c>
      <c r="J4514" s="2">
        <v>0</v>
      </c>
      <c r="K4514" s="2">
        <v>27022026</v>
      </c>
      <c r="L4514" s="3">
        <v>45811</v>
      </c>
      <c r="M4514" s="3">
        <v>46054</v>
      </c>
      <c r="N4514" s="2" t="s">
        <v>4205</v>
      </c>
    </row>
    <row r="4515" spans="2:14" x14ac:dyDescent="0.25">
      <c r="B4515" s="2" t="s">
        <v>4203</v>
      </c>
      <c r="C4515" s="2" t="s">
        <v>4204</v>
      </c>
      <c r="D4515" s="2" t="s">
        <v>16</v>
      </c>
      <c r="E4515" s="2" t="s">
        <v>181</v>
      </c>
      <c r="F4515" s="2" t="s">
        <v>18</v>
      </c>
      <c r="G4515" s="2" t="s">
        <v>208</v>
      </c>
      <c r="H4515" s="2" t="s">
        <v>24</v>
      </c>
      <c r="I4515" s="2">
        <v>0</v>
      </c>
      <c r="J4515" s="2">
        <v>0</v>
      </c>
      <c r="K4515" s="2">
        <v>0</v>
      </c>
      <c r="L4515" s="3">
        <v>45730</v>
      </c>
      <c r="M4515" s="3">
        <v>46054</v>
      </c>
      <c r="N4515" s="2" t="s">
        <v>4205</v>
      </c>
    </row>
    <row r="4516" spans="2:14" x14ac:dyDescent="0.25">
      <c r="B4516" s="2" t="s">
        <v>4206</v>
      </c>
      <c r="C4516" s="2" t="s">
        <v>4207</v>
      </c>
      <c r="D4516" s="2" t="s">
        <v>16</v>
      </c>
      <c r="E4516" s="2" t="s">
        <v>17</v>
      </c>
      <c r="F4516" s="2" t="s">
        <v>18</v>
      </c>
      <c r="G4516" s="2" t="s">
        <v>19</v>
      </c>
      <c r="H4516" s="2" t="s">
        <v>4208</v>
      </c>
      <c r="I4516" s="2">
        <v>3760</v>
      </c>
      <c r="J4516" s="2">
        <v>0</v>
      </c>
      <c r="K4516" s="2">
        <v>0</v>
      </c>
      <c r="L4516" s="3">
        <v>46018</v>
      </c>
      <c r="M4516" s="3">
        <v>47818</v>
      </c>
      <c r="N4516" s="2" t="s">
        <v>1326</v>
      </c>
    </row>
    <row r="4517" spans="2:14" x14ac:dyDescent="0.25">
      <c r="B4517" s="2" t="s">
        <v>4206</v>
      </c>
      <c r="C4517" s="2" t="s">
        <v>4207</v>
      </c>
      <c r="D4517" s="2" t="s">
        <v>16</v>
      </c>
      <c r="E4517" s="2" t="s">
        <v>17</v>
      </c>
      <c r="F4517" s="2" t="s">
        <v>18</v>
      </c>
      <c r="G4517" s="2" t="s">
        <v>19</v>
      </c>
      <c r="H4517" s="2" t="s">
        <v>4208</v>
      </c>
      <c r="I4517" s="2">
        <v>3760</v>
      </c>
      <c r="J4517" s="2">
        <v>0</v>
      </c>
      <c r="K4517" s="2" t="s">
        <v>470</v>
      </c>
      <c r="L4517" s="2" t="s">
        <v>30</v>
      </c>
      <c r="M4517" s="2" t="s">
        <v>30</v>
      </c>
      <c r="N4517" s="2" t="s">
        <v>1326</v>
      </c>
    </row>
    <row r="4518" spans="2:14" x14ac:dyDescent="0.25">
      <c r="B4518" s="2" t="s">
        <v>4206</v>
      </c>
      <c r="C4518" s="2" t="s">
        <v>4207</v>
      </c>
      <c r="D4518" s="2" t="s">
        <v>16</v>
      </c>
      <c r="E4518" s="2" t="s">
        <v>17</v>
      </c>
      <c r="F4518" s="2" t="s">
        <v>18</v>
      </c>
      <c r="G4518" s="2" t="s">
        <v>19</v>
      </c>
      <c r="H4518" s="2" t="s">
        <v>4208</v>
      </c>
      <c r="I4518" s="2">
        <v>3760</v>
      </c>
      <c r="J4518" s="2">
        <v>0</v>
      </c>
      <c r="K4518" s="2" t="s">
        <v>4209</v>
      </c>
      <c r="L4518" s="3">
        <v>44958</v>
      </c>
      <c r="M4518" s="3">
        <v>47270</v>
      </c>
      <c r="N4518" s="2" t="s">
        <v>1326</v>
      </c>
    </row>
    <row r="4519" spans="2:14" x14ac:dyDescent="0.25">
      <c r="B4519" s="2" t="s">
        <v>4206</v>
      </c>
      <c r="C4519" s="2" t="s">
        <v>4207</v>
      </c>
      <c r="D4519" s="2" t="s">
        <v>16</v>
      </c>
      <c r="E4519" s="2" t="s">
        <v>17</v>
      </c>
      <c r="F4519" s="2" t="s">
        <v>18</v>
      </c>
      <c r="G4519" s="2" t="s">
        <v>19</v>
      </c>
      <c r="H4519" s="2" t="s">
        <v>4208</v>
      </c>
      <c r="I4519" s="2">
        <v>3760</v>
      </c>
      <c r="J4519" s="2">
        <v>0</v>
      </c>
      <c r="K4519" s="2" t="s">
        <v>4209</v>
      </c>
      <c r="L4519" s="3">
        <v>45829</v>
      </c>
      <c r="M4519" s="3">
        <v>47635</v>
      </c>
      <c r="N4519" s="2" t="s">
        <v>1326</v>
      </c>
    </row>
    <row r="4520" spans="2:14" x14ac:dyDescent="0.25">
      <c r="B4520" s="2" t="s">
        <v>4206</v>
      </c>
      <c r="C4520" s="2" t="s">
        <v>4207</v>
      </c>
      <c r="D4520" s="2" t="s">
        <v>16</v>
      </c>
      <c r="E4520" s="2" t="s">
        <v>17</v>
      </c>
      <c r="F4520" s="2" t="s">
        <v>18</v>
      </c>
      <c r="G4520" s="2" t="s">
        <v>19</v>
      </c>
      <c r="H4520" s="2" t="s">
        <v>4208</v>
      </c>
      <c r="I4520" s="2">
        <v>3760</v>
      </c>
      <c r="J4520" s="2">
        <v>0</v>
      </c>
      <c r="K4520" s="2" t="s">
        <v>4209</v>
      </c>
      <c r="L4520" s="3">
        <v>45940</v>
      </c>
      <c r="M4520" s="3">
        <v>47757</v>
      </c>
      <c r="N4520" s="2" t="s">
        <v>1326</v>
      </c>
    </row>
    <row r="4521" spans="2:14" x14ac:dyDescent="0.25">
      <c r="B4521" s="2" t="s">
        <v>4206</v>
      </c>
      <c r="C4521" s="2" t="s">
        <v>4207</v>
      </c>
      <c r="D4521" s="2" t="s">
        <v>16</v>
      </c>
      <c r="E4521" s="2" t="s">
        <v>17</v>
      </c>
      <c r="F4521" s="2" t="s">
        <v>18</v>
      </c>
      <c r="G4521" s="2" t="s">
        <v>19</v>
      </c>
      <c r="H4521" s="2" t="s">
        <v>4208</v>
      </c>
      <c r="I4521" s="2">
        <v>3760</v>
      </c>
      <c r="J4521" s="2">
        <v>0</v>
      </c>
      <c r="K4521" s="2" t="s">
        <v>4209</v>
      </c>
      <c r="L4521" s="3">
        <v>46135</v>
      </c>
      <c r="M4521" s="3">
        <v>47818</v>
      </c>
      <c r="N4521" s="2" t="s">
        <v>1326</v>
      </c>
    </row>
    <row r="4522" spans="2:14" x14ac:dyDescent="0.25">
      <c r="B4522" s="2" t="s">
        <v>4206</v>
      </c>
      <c r="C4522" s="2" t="s">
        <v>4207</v>
      </c>
      <c r="D4522" s="2" t="s">
        <v>16</v>
      </c>
      <c r="E4522" s="2" t="s">
        <v>17</v>
      </c>
      <c r="F4522" s="2" t="s">
        <v>18</v>
      </c>
      <c r="G4522" s="2" t="s">
        <v>19</v>
      </c>
      <c r="H4522" s="2" t="s">
        <v>4208</v>
      </c>
      <c r="I4522" s="2">
        <v>3760</v>
      </c>
      <c r="J4522" s="2">
        <v>0</v>
      </c>
      <c r="K4522" s="2" t="s">
        <v>4209</v>
      </c>
      <c r="L4522" s="3">
        <v>46164</v>
      </c>
      <c r="M4522" s="3">
        <v>47969</v>
      </c>
      <c r="N4522" s="2" t="s">
        <v>1326</v>
      </c>
    </row>
    <row r="4523" spans="2:14" x14ac:dyDescent="0.25">
      <c r="B4523" s="2" t="s">
        <v>4206</v>
      </c>
      <c r="C4523" s="2" t="s">
        <v>4207</v>
      </c>
      <c r="D4523" s="2" t="s">
        <v>16</v>
      </c>
      <c r="E4523" s="2" t="s">
        <v>17</v>
      </c>
      <c r="F4523" s="2" t="s">
        <v>18</v>
      </c>
      <c r="G4523" s="2" t="s">
        <v>19</v>
      </c>
      <c r="H4523" s="2" t="s">
        <v>4208</v>
      </c>
      <c r="I4523" s="2">
        <v>3760</v>
      </c>
      <c r="J4523" s="2">
        <v>3650</v>
      </c>
      <c r="K4523" s="2" t="s">
        <v>4209</v>
      </c>
      <c r="L4523" s="3">
        <v>46204</v>
      </c>
      <c r="M4523" s="3">
        <v>48000</v>
      </c>
      <c r="N4523" s="2" t="s">
        <v>1326</v>
      </c>
    </row>
    <row r="4524" spans="2:14" x14ac:dyDescent="0.25">
      <c r="B4524" s="2" t="s">
        <v>4206</v>
      </c>
      <c r="C4524" s="2" t="s">
        <v>4207</v>
      </c>
      <c r="D4524" s="2" t="s">
        <v>16</v>
      </c>
      <c r="E4524" s="2" t="s">
        <v>181</v>
      </c>
      <c r="F4524" s="2" t="s">
        <v>18</v>
      </c>
      <c r="G4524" s="2" t="s">
        <v>19</v>
      </c>
      <c r="H4524" s="2" t="s">
        <v>4208</v>
      </c>
      <c r="I4524" s="2">
        <v>3760</v>
      </c>
      <c r="J4524" s="2">
        <v>0</v>
      </c>
      <c r="K4524" s="2" t="s">
        <v>4209</v>
      </c>
      <c r="L4524" s="3">
        <v>45940</v>
      </c>
      <c r="M4524" s="3">
        <v>47757</v>
      </c>
      <c r="N4524" s="2" t="s">
        <v>1326</v>
      </c>
    </row>
    <row r="4525" spans="2:14" x14ac:dyDescent="0.25">
      <c r="B4525" s="2" t="s">
        <v>4206</v>
      </c>
      <c r="C4525" s="2" t="s">
        <v>4207</v>
      </c>
      <c r="D4525" s="2" t="s">
        <v>16</v>
      </c>
      <c r="E4525" s="2" t="s">
        <v>142</v>
      </c>
      <c r="F4525" s="2" t="s">
        <v>18</v>
      </c>
      <c r="G4525" s="2" t="s">
        <v>19</v>
      </c>
      <c r="H4525" s="2" t="s">
        <v>4208</v>
      </c>
      <c r="I4525" s="2">
        <v>3760</v>
      </c>
      <c r="J4525" s="2">
        <v>0</v>
      </c>
      <c r="K4525" s="2" t="s">
        <v>4209</v>
      </c>
      <c r="L4525" s="3">
        <v>46164</v>
      </c>
      <c r="M4525" s="3">
        <v>47969</v>
      </c>
      <c r="N4525" s="2" t="s">
        <v>1326</v>
      </c>
    </row>
    <row r="4526" spans="2:14" x14ac:dyDescent="0.25">
      <c r="B4526" s="2" t="s">
        <v>4206</v>
      </c>
      <c r="C4526" s="2" t="s">
        <v>4207</v>
      </c>
      <c r="D4526" s="2" t="s">
        <v>16</v>
      </c>
      <c r="E4526" s="2" t="s">
        <v>142</v>
      </c>
      <c r="F4526" s="2" t="s">
        <v>18</v>
      </c>
      <c r="G4526" s="2" t="s">
        <v>19</v>
      </c>
      <c r="H4526" s="2" t="s">
        <v>4208</v>
      </c>
      <c r="I4526" s="2">
        <v>3760</v>
      </c>
      <c r="J4526" s="2">
        <v>110</v>
      </c>
      <c r="K4526" s="2" t="s">
        <v>4209</v>
      </c>
      <c r="L4526" s="3">
        <v>46204</v>
      </c>
      <c r="M4526" s="3">
        <v>48000</v>
      </c>
      <c r="N4526" s="2" t="s">
        <v>1326</v>
      </c>
    </row>
    <row r="4527" spans="2:14" x14ac:dyDescent="0.25">
      <c r="B4527" s="2" t="s">
        <v>4210</v>
      </c>
      <c r="C4527" s="2" t="s">
        <v>4211</v>
      </c>
      <c r="D4527" s="2" t="s">
        <v>16</v>
      </c>
      <c r="E4527" s="2" t="s">
        <v>17</v>
      </c>
      <c r="F4527" s="2" t="s">
        <v>18</v>
      </c>
      <c r="G4527" s="2" t="s">
        <v>19</v>
      </c>
      <c r="H4527" s="2" t="s">
        <v>4212</v>
      </c>
      <c r="I4527" s="2">
        <v>350</v>
      </c>
      <c r="J4527" s="2">
        <v>350</v>
      </c>
      <c r="K4527" s="2">
        <v>1030326012</v>
      </c>
      <c r="L4527" s="3">
        <v>46112</v>
      </c>
      <c r="M4527" s="3">
        <v>47908</v>
      </c>
      <c r="N4527" s="2" t="s">
        <v>4213</v>
      </c>
    </row>
    <row r="4528" spans="2:14" x14ac:dyDescent="0.25">
      <c r="B4528" s="2" t="s">
        <v>4214</v>
      </c>
      <c r="C4528" s="2" t="s">
        <v>4215</v>
      </c>
      <c r="D4528" s="2" t="s">
        <v>16</v>
      </c>
      <c r="E4528" s="2" t="s">
        <v>17</v>
      </c>
      <c r="F4528" s="2" t="s">
        <v>18</v>
      </c>
      <c r="G4528" s="2" t="s">
        <v>19</v>
      </c>
      <c r="H4528" s="2" t="s">
        <v>4212</v>
      </c>
      <c r="I4528" s="2">
        <v>910</v>
      </c>
      <c r="J4528" s="2">
        <v>870</v>
      </c>
      <c r="K4528" s="2">
        <v>1250226012</v>
      </c>
      <c r="L4528" s="3">
        <v>46112</v>
      </c>
      <c r="M4528" s="3">
        <v>47880</v>
      </c>
      <c r="N4528" s="2" t="s">
        <v>4213</v>
      </c>
    </row>
    <row r="4529" spans="2:14" x14ac:dyDescent="0.25">
      <c r="B4529" s="2" t="s">
        <v>4214</v>
      </c>
      <c r="C4529" s="2" t="s">
        <v>4215</v>
      </c>
      <c r="D4529" s="2" t="s">
        <v>16</v>
      </c>
      <c r="E4529" s="2" t="s">
        <v>17</v>
      </c>
      <c r="F4529" s="2" t="s">
        <v>18</v>
      </c>
      <c r="G4529" s="2" t="s">
        <v>19</v>
      </c>
      <c r="H4529" s="2" t="s">
        <v>4212</v>
      </c>
      <c r="I4529" s="2">
        <v>910</v>
      </c>
      <c r="J4529" s="2">
        <v>40</v>
      </c>
      <c r="K4529" s="2">
        <v>2260526002</v>
      </c>
      <c r="L4529" s="3">
        <v>46205</v>
      </c>
      <c r="M4529" s="3">
        <v>47969</v>
      </c>
      <c r="N4529" s="2" t="s">
        <v>4213</v>
      </c>
    </row>
    <row r="4530" spans="2:14" x14ac:dyDescent="0.25">
      <c r="B4530" s="2" t="s">
        <v>4216</v>
      </c>
      <c r="C4530" s="2" t="s">
        <v>4217</v>
      </c>
      <c r="D4530" s="2" t="s">
        <v>16</v>
      </c>
      <c r="E4530" s="2" t="s">
        <v>17</v>
      </c>
      <c r="F4530" s="2" t="s">
        <v>18</v>
      </c>
      <c r="G4530" s="2" t="s">
        <v>90</v>
      </c>
      <c r="H4530" s="2" t="s">
        <v>4218</v>
      </c>
      <c r="I4530" s="2">
        <v>1105</v>
      </c>
      <c r="J4530" s="2">
        <v>0</v>
      </c>
      <c r="K4530" s="2">
        <v>22207</v>
      </c>
      <c r="L4530" s="3">
        <v>44958</v>
      </c>
      <c r="M4530" s="3">
        <v>47058</v>
      </c>
      <c r="N4530" s="2" t="s">
        <v>281</v>
      </c>
    </row>
    <row r="4531" spans="2:14" x14ac:dyDescent="0.25">
      <c r="B4531" s="2" t="s">
        <v>4216</v>
      </c>
      <c r="C4531" s="2" t="s">
        <v>4217</v>
      </c>
      <c r="D4531" s="2" t="s">
        <v>16</v>
      </c>
      <c r="E4531" s="2" t="s">
        <v>17</v>
      </c>
      <c r="F4531" s="2" t="s">
        <v>18</v>
      </c>
      <c r="G4531" s="2" t="s">
        <v>90</v>
      </c>
      <c r="H4531" s="2" t="s">
        <v>4218</v>
      </c>
      <c r="I4531" s="2">
        <v>1105</v>
      </c>
      <c r="J4531" s="2">
        <v>0</v>
      </c>
      <c r="K4531" s="2">
        <v>22210</v>
      </c>
      <c r="L4531" s="3">
        <v>44958</v>
      </c>
      <c r="M4531" s="3">
        <v>47150</v>
      </c>
      <c r="N4531" s="2" t="s">
        <v>281</v>
      </c>
    </row>
    <row r="4532" spans="2:14" x14ac:dyDescent="0.25">
      <c r="B4532" s="2" t="s">
        <v>4216</v>
      </c>
      <c r="C4532" s="2" t="s">
        <v>4217</v>
      </c>
      <c r="D4532" s="2" t="s">
        <v>16</v>
      </c>
      <c r="E4532" s="2" t="s">
        <v>17</v>
      </c>
      <c r="F4532" s="2" t="s">
        <v>18</v>
      </c>
      <c r="G4532" s="2" t="s">
        <v>90</v>
      </c>
      <c r="H4532" s="2" t="s">
        <v>4218</v>
      </c>
      <c r="I4532" s="2">
        <v>1105</v>
      </c>
      <c r="J4532" s="2">
        <v>10</v>
      </c>
      <c r="K4532" s="2">
        <v>22217</v>
      </c>
      <c r="L4532" s="3">
        <v>44958</v>
      </c>
      <c r="M4532" s="3">
        <v>47239</v>
      </c>
      <c r="N4532" s="2" t="s">
        <v>281</v>
      </c>
    </row>
    <row r="4533" spans="2:14" x14ac:dyDescent="0.25">
      <c r="B4533" s="2" t="s">
        <v>4216</v>
      </c>
      <c r="C4533" s="2" t="s">
        <v>4217</v>
      </c>
      <c r="D4533" s="2" t="s">
        <v>16</v>
      </c>
      <c r="E4533" s="2" t="s">
        <v>17</v>
      </c>
      <c r="F4533" s="2" t="s">
        <v>18</v>
      </c>
      <c r="G4533" s="2" t="s">
        <v>90</v>
      </c>
      <c r="H4533" s="2" t="s">
        <v>4218</v>
      </c>
      <c r="I4533" s="2">
        <v>1105</v>
      </c>
      <c r="J4533" s="2">
        <v>1095</v>
      </c>
      <c r="K4533" s="2">
        <v>22218</v>
      </c>
      <c r="L4533" s="3">
        <v>44958</v>
      </c>
      <c r="M4533" s="3">
        <v>47270</v>
      </c>
      <c r="N4533" s="2" t="s">
        <v>281</v>
      </c>
    </row>
    <row r="4534" spans="2:14" x14ac:dyDescent="0.25">
      <c r="B4534" s="2" t="s">
        <v>4219</v>
      </c>
      <c r="C4534" s="2" t="s">
        <v>4220</v>
      </c>
      <c r="D4534" s="2" t="s">
        <v>16</v>
      </c>
      <c r="E4534" s="2" t="s">
        <v>17</v>
      </c>
      <c r="F4534" s="2" t="s">
        <v>18</v>
      </c>
      <c r="G4534" s="2" t="s">
        <v>90</v>
      </c>
      <c r="H4534" s="2" t="s">
        <v>4218</v>
      </c>
      <c r="I4534" s="2">
        <v>365</v>
      </c>
      <c r="J4534" s="2">
        <v>5</v>
      </c>
      <c r="K4534" s="2">
        <v>22206</v>
      </c>
      <c r="L4534" s="3">
        <v>45740</v>
      </c>
      <c r="M4534" s="3">
        <v>47027</v>
      </c>
      <c r="N4534" s="2" t="s">
        <v>281</v>
      </c>
    </row>
    <row r="4535" spans="2:14" x14ac:dyDescent="0.25">
      <c r="B4535" s="2" t="s">
        <v>4219</v>
      </c>
      <c r="C4535" s="2" t="s">
        <v>4220</v>
      </c>
      <c r="D4535" s="2" t="s">
        <v>16</v>
      </c>
      <c r="E4535" s="2" t="s">
        <v>17</v>
      </c>
      <c r="F4535" s="2" t="s">
        <v>18</v>
      </c>
      <c r="G4535" s="2" t="s">
        <v>90</v>
      </c>
      <c r="H4535" s="2" t="s">
        <v>4218</v>
      </c>
      <c r="I4535" s="2">
        <v>365</v>
      </c>
      <c r="J4535" s="2">
        <v>0</v>
      </c>
      <c r="K4535" s="2">
        <v>22231</v>
      </c>
      <c r="L4535" s="3">
        <v>45763</v>
      </c>
      <c r="M4535" s="3">
        <v>47515</v>
      </c>
      <c r="N4535" s="2" t="s">
        <v>281</v>
      </c>
    </row>
    <row r="4536" spans="2:14" x14ac:dyDescent="0.25">
      <c r="B4536" s="2" t="s">
        <v>4219</v>
      </c>
      <c r="C4536" s="2" t="s">
        <v>4220</v>
      </c>
      <c r="D4536" s="2" t="s">
        <v>16</v>
      </c>
      <c r="E4536" s="2" t="s">
        <v>17</v>
      </c>
      <c r="F4536" s="2" t="s">
        <v>18</v>
      </c>
      <c r="G4536" s="2" t="s">
        <v>90</v>
      </c>
      <c r="H4536" s="2" t="s">
        <v>4218</v>
      </c>
      <c r="I4536" s="2">
        <v>365</v>
      </c>
      <c r="J4536" s="2">
        <v>0</v>
      </c>
      <c r="K4536" s="2">
        <v>22237</v>
      </c>
      <c r="L4536" s="3">
        <v>45787</v>
      </c>
      <c r="M4536" s="3">
        <v>47543</v>
      </c>
      <c r="N4536" s="2" t="s">
        <v>281</v>
      </c>
    </row>
    <row r="4537" spans="2:14" x14ac:dyDescent="0.25">
      <c r="B4537" s="2" t="s">
        <v>4219</v>
      </c>
      <c r="C4537" s="2" t="s">
        <v>4220</v>
      </c>
      <c r="D4537" s="2" t="s">
        <v>16</v>
      </c>
      <c r="E4537" s="2" t="s">
        <v>17</v>
      </c>
      <c r="F4537" s="2" t="s">
        <v>18</v>
      </c>
      <c r="G4537" s="2" t="s">
        <v>90</v>
      </c>
      <c r="H4537" s="2" t="s">
        <v>4218</v>
      </c>
      <c r="I4537" s="2">
        <v>365</v>
      </c>
      <c r="J4537" s="2">
        <v>360</v>
      </c>
      <c r="K4537" s="2">
        <v>22245</v>
      </c>
      <c r="L4537" s="3">
        <v>46091</v>
      </c>
      <c r="M4537" s="3">
        <v>47604</v>
      </c>
      <c r="N4537" s="2" t="s">
        <v>281</v>
      </c>
    </row>
    <row r="4538" spans="2:14" x14ac:dyDescent="0.25">
      <c r="B4538" s="2" t="s">
        <v>4219</v>
      </c>
      <c r="C4538" s="2" t="s">
        <v>4220</v>
      </c>
      <c r="D4538" s="2" t="s">
        <v>16</v>
      </c>
      <c r="E4538" s="2" t="s">
        <v>17</v>
      </c>
      <c r="F4538" s="2" t="s">
        <v>18</v>
      </c>
      <c r="G4538" s="2" t="s">
        <v>90</v>
      </c>
      <c r="H4538" s="2" t="s">
        <v>4218</v>
      </c>
      <c r="I4538" s="2">
        <v>365</v>
      </c>
      <c r="J4538" s="2">
        <v>0</v>
      </c>
      <c r="K4538" s="2">
        <v>22203</v>
      </c>
      <c r="L4538" s="3">
        <v>44958</v>
      </c>
      <c r="M4538" s="3">
        <v>46844</v>
      </c>
      <c r="N4538" s="2" t="s">
        <v>281</v>
      </c>
    </row>
    <row r="4539" spans="2:14" x14ac:dyDescent="0.25">
      <c r="B4539" s="2" t="s">
        <v>4219</v>
      </c>
      <c r="C4539" s="2" t="s">
        <v>4220</v>
      </c>
      <c r="D4539" s="2" t="s">
        <v>16</v>
      </c>
      <c r="E4539" s="2" t="s">
        <v>17</v>
      </c>
      <c r="F4539" s="2" t="s">
        <v>18</v>
      </c>
      <c r="G4539" s="2" t="s">
        <v>90</v>
      </c>
      <c r="H4539" s="2" t="s">
        <v>4218</v>
      </c>
      <c r="I4539" s="2">
        <v>365</v>
      </c>
      <c r="J4539" s="2">
        <v>0</v>
      </c>
      <c r="K4539" s="2">
        <v>22204</v>
      </c>
      <c r="L4539" s="3">
        <v>44958</v>
      </c>
      <c r="M4539" s="3">
        <v>46935</v>
      </c>
      <c r="N4539" s="2" t="s">
        <v>281</v>
      </c>
    </row>
    <row r="4540" spans="2:14" x14ac:dyDescent="0.25">
      <c r="B4540" s="2" t="s">
        <v>4221</v>
      </c>
      <c r="C4540" s="2" t="s">
        <v>4222</v>
      </c>
      <c r="D4540" s="2" t="s">
        <v>379</v>
      </c>
      <c r="E4540" s="2" t="s">
        <v>75</v>
      </c>
      <c r="F4540" s="2" t="s">
        <v>18</v>
      </c>
      <c r="G4540" s="2" t="s">
        <v>90</v>
      </c>
      <c r="H4540" s="2" t="s">
        <v>4218</v>
      </c>
      <c r="I4540" s="2">
        <v>0</v>
      </c>
      <c r="J4540" s="2">
        <v>0</v>
      </c>
      <c r="K4540" s="2">
        <v>22151</v>
      </c>
      <c r="L4540" s="3">
        <v>44958</v>
      </c>
      <c r="M4540" s="3">
        <v>45870</v>
      </c>
      <c r="N4540" s="2" t="s">
        <v>281</v>
      </c>
    </row>
    <row r="4541" spans="2:14" x14ac:dyDescent="0.25">
      <c r="B4541" s="2" t="s">
        <v>4221</v>
      </c>
      <c r="C4541" s="2" t="s">
        <v>4222</v>
      </c>
      <c r="D4541" s="2" t="s">
        <v>379</v>
      </c>
      <c r="E4541" s="2" t="s">
        <v>17</v>
      </c>
      <c r="F4541" s="2" t="s">
        <v>18</v>
      </c>
      <c r="G4541" s="2" t="s">
        <v>90</v>
      </c>
      <c r="H4541" s="2" t="s">
        <v>4218</v>
      </c>
      <c r="I4541" s="2">
        <v>0</v>
      </c>
      <c r="J4541" s="2">
        <v>0</v>
      </c>
      <c r="K4541" s="2">
        <v>22151</v>
      </c>
      <c r="L4541" s="3">
        <v>44958</v>
      </c>
      <c r="M4541" s="3">
        <v>45870</v>
      </c>
      <c r="N4541" s="2" t="s">
        <v>281</v>
      </c>
    </row>
    <row r="4542" spans="2:14" x14ac:dyDescent="0.25">
      <c r="B4542" s="2" t="s">
        <v>4223</v>
      </c>
      <c r="C4542" s="2" t="s">
        <v>4224</v>
      </c>
      <c r="D4542" s="2" t="s">
        <v>16</v>
      </c>
      <c r="E4542" s="2" t="s">
        <v>17</v>
      </c>
      <c r="F4542" s="2" t="s">
        <v>18</v>
      </c>
      <c r="G4542" s="2" t="s">
        <v>90</v>
      </c>
      <c r="H4542" s="2" t="s">
        <v>24</v>
      </c>
      <c r="I4542" s="2">
        <v>429</v>
      </c>
      <c r="J4542" s="2">
        <v>13</v>
      </c>
      <c r="K4542" s="2" t="s">
        <v>4225</v>
      </c>
      <c r="L4542" s="3">
        <v>44958</v>
      </c>
      <c r="M4542" s="3">
        <v>47119</v>
      </c>
      <c r="N4542" s="2" t="s">
        <v>121</v>
      </c>
    </row>
    <row r="4543" spans="2:14" x14ac:dyDescent="0.25">
      <c r="B4543" s="2" t="s">
        <v>4223</v>
      </c>
      <c r="C4543" s="2" t="s">
        <v>4224</v>
      </c>
      <c r="D4543" s="2" t="s">
        <v>16</v>
      </c>
      <c r="E4543" s="2" t="s">
        <v>17</v>
      </c>
      <c r="F4543" s="2" t="s">
        <v>18</v>
      </c>
      <c r="G4543" s="2" t="s">
        <v>90</v>
      </c>
      <c r="H4543" s="2" t="s">
        <v>24</v>
      </c>
      <c r="I4543" s="2">
        <v>429</v>
      </c>
      <c r="J4543" s="2">
        <v>16</v>
      </c>
      <c r="K4543" s="2" t="s">
        <v>4226</v>
      </c>
      <c r="L4543" s="3">
        <v>44958</v>
      </c>
      <c r="M4543" s="3">
        <v>47119</v>
      </c>
      <c r="N4543" s="2" t="s">
        <v>121</v>
      </c>
    </row>
    <row r="4544" spans="2:14" x14ac:dyDescent="0.25">
      <c r="B4544" s="2" t="s">
        <v>4223</v>
      </c>
      <c r="C4544" s="2" t="s">
        <v>4224</v>
      </c>
      <c r="D4544" s="2" t="s">
        <v>16</v>
      </c>
      <c r="E4544" s="2" t="s">
        <v>17</v>
      </c>
      <c r="F4544" s="2" t="s">
        <v>18</v>
      </c>
      <c r="G4544" s="2" t="s">
        <v>90</v>
      </c>
      <c r="H4544" s="2" t="s">
        <v>24</v>
      </c>
      <c r="I4544" s="2">
        <v>429</v>
      </c>
      <c r="J4544" s="2">
        <v>400</v>
      </c>
      <c r="K4544" s="2" t="s">
        <v>4226</v>
      </c>
      <c r="L4544" s="3">
        <v>45733</v>
      </c>
      <c r="M4544" s="3">
        <v>47423</v>
      </c>
      <c r="N4544" s="2" t="s">
        <v>121</v>
      </c>
    </row>
    <row r="4545" spans="2:14" x14ac:dyDescent="0.25">
      <c r="B4545" s="2" t="s">
        <v>4227</v>
      </c>
      <c r="C4545" s="2" t="s">
        <v>414</v>
      </c>
      <c r="D4545" s="2" t="s">
        <v>16</v>
      </c>
      <c r="E4545" s="2" t="s">
        <v>17</v>
      </c>
      <c r="F4545" s="2" t="s">
        <v>18</v>
      </c>
      <c r="G4545" s="2" t="s">
        <v>90</v>
      </c>
      <c r="H4545" s="2" t="s">
        <v>24</v>
      </c>
      <c r="I4545" s="2">
        <v>650</v>
      </c>
      <c r="J4545" s="2">
        <v>100</v>
      </c>
      <c r="K4545" s="2">
        <v>20235053001</v>
      </c>
      <c r="L4545" s="3">
        <v>44958</v>
      </c>
      <c r="M4545" s="3">
        <v>46874</v>
      </c>
      <c r="N4545" s="2" t="s">
        <v>121</v>
      </c>
    </row>
    <row r="4546" spans="2:14" x14ac:dyDescent="0.25">
      <c r="B4546" s="2" t="s">
        <v>4227</v>
      </c>
      <c r="C4546" s="2" t="s">
        <v>414</v>
      </c>
      <c r="D4546" s="2" t="s">
        <v>16</v>
      </c>
      <c r="E4546" s="2" t="s">
        <v>17</v>
      </c>
      <c r="F4546" s="2" t="s">
        <v>18</v>
      </c>
      <c r="G4546" s="2" t="s">
        <v>90</v>
      </c>
      <c r="H4546" s="2" t="s">
        <v>24</v>
      </c>
      <c r="I4546" s="2">
        <v>650</v>
      </c>
      <c r="J4546" s="2">
        <v>550</v>
      </c>
      <c r="K4546" s="2" t="s">
        <v>4228</v>
      </c>
      <c r="L4546" s="3">
        <v>44958</v>
      </c>
      <c r="M4546" s="3">
        <v>46874</v>
      </c>
      <c r="N4546" s="2" t="s">
        <v>121</v>
      </c>
    </row>
    <row r="4547" spans="2:14" x14ac:dyDescent="0.25">
      <c r="B4547" s="2" t="s">
        <v>4229</v>
      </c>
      <c r="C4547" s="2" t="s">
        <v>4230</v>
      </c>
      <c r="D4547" s="2" t="s">
        <v>16</v>
      </c>
      <c r="E4547" s="2" t="s">
        <v>17</v>
      </c>
      <c r="F4547" s="2" t="s">
        <v>18</v>
      </c>
      <c r="G4547" s="2" t="s">
        <v>175</v>
      </c>
      <c r="H4547" s="2" t="s">
        <v>4231</v>
      </c>
      <c r="I4547" s="2">
        <v>0</v>
      </c>
      <c r="J4547" s="2">
        <v>0</v>
      </c>
      <c r="K4547" s="2">
        <v>20240801</v>
      </c>
      <c r="L4547" s="3">
        <v>44958</v>
      </c>
      <c r="M4547" s="3">
        <v>46631</v>
      </c>
      <c r="N4547" s="2" t="s">
        <v>1323</v>
      </c>
    </row>
    <row r="4548" spans="2:14" x14ac:dyDescent="0.25">
      <c r="B4548" s="2" t="s">
        <v>4229</v>
      </c>
      <c r="C4548" s="2" t="s">
        <v>4230</v>
      </c>
      <c r="D4548" s="2" t="s">
        <v>16</v>
      </c>
      <c r="E4548" s="2" t="s">
        <v>17</v>
      </c>
      <c r="F4548" s="2" t="s">
        <v>18</v>
      </c>
      <c r="G4548" s="2" t="s">
        <v>175</v>
      </c>
      <c r="H4548" s="2" t="s">
        <v>4231</v>
      </c>
      <c r="I4548" s="2">
        <v>0</v>
      </c>
      <c r="J4548" s="2">
        <v>0</v>
      </c>
      <c r="K4548" s="2">
        <v>20250831</v>
      </c>
      <c r="L4548" s="3">
        <v>45952</v>
      </c>
      <c r="M4548" s="3">
        <v>47392</v>
      </c>
      <c r="N4548" s="2" t="s">
        <v>1323</v>
      </c>
    </row>
    <row r="4549" spans="2:14" x14ac:dyDescent="0.25">
      <c r="B4549" s="2" t="s">
        <v>4229</v>
      </c>
      <c r="C4549" s="2" t="s">
        <v>4230</v>
      </c>
      <c r="D4549" s="2" t="s">
        <v>16</v>
      </c>
      <c r="E4549" s="2" t="s">
        <v>17</v>
      </c>
      <c r="F4549" s="2" t="s">
        <v>18</v>
      </c>
      <c r="G4549" s="2" t="s">
        <v>175</v>
      </c>
      <c r="H4549" s="2" t="s">
        <v>4231</v>
      </c>
      <c r="I4549" s="2">
        <v>0</v>
      </c>
      <c r="J4549" s="2">
        <v>0</v>
      </c>
      <c r="K4549" s="2">
        <v>223300003</v>
      </c>
      <c r="L4549" s="3">
        <v>45793</v>
      </c>
      <c r="M4549" s="3">
        <v>47209</v>
      </c>
      <c r="N4549" s="2" t="s">
        <v>1323</v>
      </c>
    </row>
    <row r="4550" spans="2:14" x14ac:dyDescent="0.25">
      <c r="B4550" s="2" t="s">
        <v>4229</v>
      </c>
      <c r="C4550" s="2" t="s">
        <v>4230</v>
      </c>
      <c r="D4550" s="2" t="s">
        <v>16</v>
      </c>
      <c r="E4550" s="2" t="s">
        <v>17</v>
      </c>
      <c r="F4550" s="2" t="s">
        <v>18</v>
      </c>
      <c r="G4550" s="2" t="s">
        <v>175</v>
      </c>
      <c r="H4550" s="2" t="s">
        <v>4231</v>
      </c>
      <c r="I4550" s="2">
        <v>0</v>
      </c>
      <c r="J4550" s="2">
        <v>0</v>
      </c>
      <c r="K4550" s="2">
        <v>223300003</v>
      </c>
      <c r="L4550" s="3">
        <v>45793</v>
      </c>
      <c r="M4550" s="3">
        <v>47239</v>
      </c>
      <c r="N4550" s="2" t="s">
        <v>1323</v>
      </c>
    </row>
    <row r="4551" spans="2:14" x14ac:dyDescent="0.25">
      <c r="B4551" s="2" t="s">
        <v>4232</v>
      </c>
      <c r="C4551" s="2" t="s">
        <v>4233</v>
      </c>
      <c r="D4551" s="2" t="s">
        <v>16</v>
      </c>
      <c r="E4551" s="2" t="s">
        <v>17</v>
      </c>
      <c r="F4551" s="2" t="s">
        <v>18</v>
      </c>
      <c r="G4551" s="2" t="s">
        <v>19</v>
      </c>
      <c r="H4551" s="2" t="s">
        <v>4234</v>
      </c>
      <c r="I4551" s="2">
        <v>1722</v>
      </c>
      <c r="J4551" s="2">
        <v>1022</v>
      </c>
      <c r="K4551" s="2">
        <v>20250330</v>
      </c>
      <c r="L4551" s="3">
        <v>45839</v>
      </c>
      <c r="M4551" s="3">
        <v>47604</v>
      </c>
      <c r="N4551" s="2" t="s">
        <v>3415</v>
      </c>
    </row>
    <row r="4552" spans="2:14" x14ac:dyDescent="0.25">
      <c r="B4552" s="2" t="s">
        <v>4232</v>
      </c>
      <c r="C4552" s="2" t="s">
        <v>4233</v>
      </c>
      <c r="D4552" s="2" t="s">
        <v>16</v>
      </c>
      <c r="E4552" s="2" t="s">
        <v>17</v>
      </c>
      <c r="F4552" s="2" t="s">
        <v>18</v>
      </c>
      <c r="G4552" s="2" t="s">
        <v>19</v>
      </c>
      <c r="H4552" s="2" t="s">
        <v>4234</v>
      </c>
      <c r="I4552" s="2">
        <v>1722</v>
      </c>
      <c r="J4552" s="2">
        <v>700</v>
      </c>
      <c r="K4552" s="2">
        <v>20250330</v>
      </c>
      <c r="L4552" s="3">
        <v>45839</v>
      </c>
      <c r="M4552" s="3">
        <v>47635</v>
      </c>
      <c r="N4552" s="2" t="s">
        <v>3415</v>
      </c>
    </row>
    <row r="4553" spans="2:14" x14ac:dyDescent="0.25">
      <c r="B4553" s="2" t="s">
        <v>4235</v>
      </c>
      <c r="C4553" s="2" t="s">
        <v>4236</v>
      </c>
      <c r="D4553" s="2" t="s">
        <v>16</v>
      </c>
      <c r="E4553" s="2" t="s">
        <v>17</v>
      </c>
      <c r="F4553" s="2" t="s">
        <v>18</v>
      </c>
      <c r="G4553" s="2" t="s">
        <v>19</v>
      </c>
      <c r="H4553" s="2" t="s">
        <v>4234</v>
      </c>
      <c r="I4553" s="2">
        <v>467</v>
      </c>
      <c r="J4553" s="2">
        <v>83</v>
      </c>
      <c r="K4553" s="2">
        <v>20250330</v>
      </c>
      <c r="L4553" s="3">
        <v>45839</v>
      </c>
      <c r="M4553" s="3">
        <v>47604</v>
      </c>
      <c r="N4553" s="2" t="s">
        <v>3415</v>
      </c>
    </row>
    <row r="4554" spans="2:14" x14ac:dyDescent="0.25">
      <c r="B4554" s="2" t="s">
        <v>4235</v>
      </c>
      <c r="C4554" s="2" t="s">
        <v>4236</v>
      </c>
      <c r="D4554" s="2" t="s">
        <v>16</v>
      </c>
      <c r="E4554" s="2" t="s">
        <v>17</v>
      </c>
      <c r="F4554" s="2" t="s">
        <v>18</v>
      </c>
      <c r="G4554" s="2" t="s">
        <v>19</v>
      </c>
      <c r="H4554" s="2" t="s">
        <v>4234</v>
      </c>
      <c r="I4554" s="2">
        <v>467</v>
      </c>
      <c r="J4554" s="2">
        <v>384</v>
      </c>
      <c r="K4554" s="2">
        <v>20250330</v>
      </c>
      <c r="L4554" s="3">
        <v>45839</v>
      </c>
      <c r="M4554" s="3">
        <v>47635</v>
      </c>
      <c r="N4554" s="2" t="s">
        <v>3415</v>
      </c>
    </row>
    <row r="4555" spans="2:14" x14ac:dyDescent="0.25">
      <c r="B4555" s="2" t="s">
        <v>4237</v>
      </c>
      <c r="C4555" s="2" t="s">
        <v>4238</v>
      </c>
      <c r="D4555" s="2" t="s">
        <v>16</v>
      </c>
      <c r="E4555" s="2" t="s">
        <v>17</v>
      </c>
      <c r="F4555" s="2" t="s">
        <v>18</v>
      </c>
      <c r="G4555" s="2" t="s">
        <v>175</v>
      </c>
      <c r="H4555" s="2" t="s">
        <v>4239</v>
      </c>
      <c r="I4555" s="2">
        <v>0</v>
      </c>
      <c r="J4555" s="2">
        <v>0</v>
      </c>
      <c r="K4555" s="2">
        <v>23121904</v>
      </c>
      <c r="L4555" s="3">
        <v>44958</v>
      </c>
      <c r="M4555" s="3">
        <v>47058</v>
      </c>
      <c r="N4555" s="2" t="s">
        <v>504</v>
      </c>
    </row>
    <row r="4556" spans="2:14" x14ac:dyDescent="0.25">
      <c r="B4556" s="2" t="s">
        <v>4240</v>
      </c>
      <c r="C4556" s="2" t="s">
        <v>4241</v>
      </c>
      <c r="D4556" s="2" t="s">
        <v>16</v>
      </c>
      <c r="E4556" s="2" t="s">
        <v>17</v>
      </c>
      <c r="F4556" s="2" t="s">
        <v>138</v>
      </c>
      <c r="G4556" s="2" t="s">
        <v>156</v>
      </c>
      <c r="H4556" s="2" t="s">
        <v>4242</v>
      </c>
      <c r="I4556" s="2">
        <v>66</v>
      </c>
      <c r="J4556" s="2">
        <v>0</v>
      </c>
      <c r="K4556" s="2">
        <v>139032</v>
      </c>
      <c r="L4556" s="3">
        <v>44958</v>
      </c>
      <c r="M4556" s="3">
        <v>46784</v>
      </c>
      <c r="N4556" s="2" t="s">
        <v>281</v>
      </c>
    </row>
    <row r="4557" spans="2:14" x14ac:dyDescent="0.25">
      <c r="B4557" s="2" t="s">
        <v>4240</v>
      </c>
      <c r="C4557" s="2" t="s">
        <v>4241</v>
      </c>
      <c r="D4557" s="2" t="s">
        <v>16</v>
      </c>
      <c r="E4557" s="2" t="s">
        <v>17</v>
      </c>
      <c r="F4557" s="2" t="s">
        <v>138</v>
      </c>
      <c r="G4557" s="2" t="s">
        <v>156</v>
      </c>
      <c r="H4557" s="2" t="s">
        <v>4242</v>
      </c>
      <c r="I4557" s="2">
        <v>66</v>
      </c>
      <c r="J4557" s="2">
        <v>66</v>
      </c>
      <c r="K4557" s="2">
        <v>139049</v>
      </c>
      <c r="L4557" s="3">
        <v>45957</v>
      </c>
      <c r="M4557" s="3">
        <v>47665</v>
      </c>
      <c r="N4557" s="2" t="s">
        <v>281</v>
      </c>
    </row>
    <row r="4558" spans="2:14" x14ac:dyDescent="0.25">
      <c r="B4558" s="2" t="s">
        <v>4243</v>
      </c>
      <c r="C4558" s="2" t="s">
        <v>4244</v>
      </c>
      <c r="D4558" s="2" t="s">
        <v>16</v>
      </c>
      <c r="E4558" s="2" t="s">
        <v>17</v>
      </c>
      <c r="F4558" s="2" t="s">
        <v>138</v>
      </c>
      <c r="G4558" s="2" t="s">
        <v>156</v>
      </c>
      <c r="H4558" s="2" t="s">
        <v>4242</v>
      </c>
      <c r="I4558" s="2">
        <v>235</v>
      </c>
      <c r="J4558" s="2">
        <v>0</v>
      </c>
      <c r="K4558" s="2">
        <v>139036</v>
      </c>
      <c r="L4558" s="3">
        <v>45666</v>
      </c>
      <c r="M4558" s="3">
        <v>47058</v>
      </c>
      <c r="N4558" s="2" t="s">
        <v>281</v>
      </c>
    </row>
    <row r="4559" spans="2:14" x14ac:dyDescent="0.25">
      <c r="B4559" s="2" t="s">
        <v>4243</v>
      </c>
      <c r="C4559" s="2" t="s">
        <v>4244</v>
      </c>
      <c r="D4559" s="2" t="s">
        <v>16</v>
      </c>
      <c r="E4559" s="2" t="s">
        <v>17</v>
      </c>
      <c r="F4559" s="2" t="s">
        <v>138</v>
      </c>
      <c r="G4559" s="2" t="s">
        <v>156</v>
      </c>
      <c r="H4559" s="2" t="s">
        <v>4242</v>
      </c>
      <c r="I4559" s="2">
        <v>235</v>
      </c>
      <c r="J4559" s="2">
        <v>0</v>
      </c>
      <c r="K4559" s="2">
        <v>139043</v>
      </c>
      <c r="L4559" s="3">
        <v>45757</v>
      </c>
      <c r="M4559" s="3">
        <v>47362</v>
      </c>
      <c r="N4559" s="2" t="s">
        <v>281</v>
      </c>
    </row>
    <row r="4560" spans="2:14" x14ac:dyDescent="0.25">
      <c r="B4560" s="2" t="s">
        <v>4243</v>
      </c>
      <c r="C4560" s="2" t="s">
        <v>4244</v>
      </c>
      <c r="D4560" s="2" t="s">
        <v>16</v>
      </c>
      <c r="E4560" s="2" t="s">
        <v>17</v>
      </c>
      <c r="F4560" s="2" t="s">
        <v>138</v>
      </c>
      <c r="G4560" s="2" t="s">
        <v>156</v>
      </c>
      <c r="H4560" s="2" t="s">
        <v>4242</v>
      </c>
      <c r="I4560" s="2">
        <v>235</v>
      </c>
      <c r="J4560" s="2">
        <v>0</v>
      </c>
      <c r="K4560" s="2">
        <v>139045</v>
      </c>
      <c r="L4560" s="3">
        <v>45740</v>
      </c>
      <c r="M4560" s="3">
        <v>47453</v>
      </c>
      <c r="N4560" s="2" t="s">
        <v>281</v>
      </c>
    </row>
    <row r="4561" spans="2:14" x14ac:dyDescent="0.25">
      <c r="B4561" s="2" t="s">
        <v>4243</v>
      </c>
      <c r="C4561" s="2" t="s">
        <v>4244</v>
      </c>
      <c r="D4561" s="2" t="s">
        <v>16</v>
      </c>
      <c r="E4561" s="2" t="s">
        <v>17</v>
      </c>
      <c r="F4561" s="2" t="s">
        <v>138</v>
      </c>
      <c r="G4561" s="2" t="s">
        <v>156</v>
      </c>
      <c r="H4561" s="2" t="s">
        <v>4242</v>
      </c>
      <c r="I4561" s="2">
        <v>235</v>
      </c>
      <c r="J4561" s="2">
        <v>0</v>
      </c>
      <c r="K4561" s="2">
        <v>139054</v>
      </c>
      <c r="L4561" s="3">
        <v>46055</v>
      </c>
      <c r="M4561" s="3">
        <v>47818</v>
      </c>
      <c r="N4561" s="2" t="s">
        <v>281</v>
      </c>
    </row>
    <row r="4562" spans="2:14" x14ac:dyDescent="0.25">
      <c r="B4562" s="2" t="s">
        <v>4243</v>
      </c>
      <c r="C4562" s="2" t="s">
        <v>4244</v>
      </c>
      <c r="D4562" s="2" t="s">
        <v>16</v>
      </c>
      <c r="E4562" s="2" t="s">
        <v>17</v>
      </c>
      <c r="F4562" s="2" t="s">
        <v>138</v>
      </c>
      <c r="G4562" s="2" t="s">
        <v>156</v>
      </c>
      <c r="H4562" s="2" t="s">
        <v>4242</v>
      </c>
      <c r="I4562" s="2">
        <v>235</v>
      </c>
      <c r="J4562" s="2">
        <v>235</v>
      </c>
      <c r="K4562" s="2">
        <v>139055</v>
      </c>
      <c r="L4562" s="3">
        <v>46055</v>
      </c>
      <c r="M4562" s="3">
        <v>47849</v>
      </c>
      <c r="N4562" s="2" t="s">
        <v>281</v>
      </c>
    </row>
    <row r="4563" spans="2:14" x14ac:dyDescent="0.25">
      <c r="B4563" s="2" t="s">
        <v>4245</v>
      </c>
      <c r="C4563" s="2" t="s">
        <v>4246</v>
      </c>
      <c r="D4563" s="2" t="s">
        <v>16</v>
      </c>
      <c r="E4563" s="2" t="s">
        <v>17</v>
      </c>
      <c r="F4563" s="2" t="s">
        <v>18</v>
      </c>
      <c r="G4563" s="2" t="s">
        <v>175</v>
      </c>
      <c r="H4563" s="2" t="s">
        <v>4247</v>
      </c>
      <c r="I4563" s="2">
        <v>2860</v>
      </c>
      <c r="J4563" s="2">
        <v>2860</v>
      </c>
      <c r="K4563" s="2">
        <v>2604300300</v>
      </c>
      <c r="L4563" s="3">
        <v>46149</v>
      </c>
      <c r="M4563" s="3">
        <v>47574</v>
      </c>
      <c r="N4563" s="2" t="s">
        <v>317</v>
      </c>
    </row>
    <row r="4564" spans="2:14" x14ac:dyDescent="0.25">
      <c r="B4564" s="2" t="s">
        <v>4248</v>
      </c>
      <c r="C4564" s="2" t="s">
        <v>4249</v>
      </c>
      <c r="D4564" s="2" t="s">
        <v>41</v>
      </c>
      <c r="E4564" s="2" t="s">
        <v>17</v>
      </c>
      <c r="F4564" s="2" t="s">
        <v>138</v>
      </c>
      <c r="G4564" s="2" t="s">
        <v>138</v>
      </c>
      <c r="H4564" s="2" t="s">
        <v>4250</v>
      </c>
      <c r="I4564" s="2">
        <v>137</v>
      </c>
      <c r="J4564" s="2">
        <v>137</v>
      </c>
      <c r="K4564" s="2" t="s">
        <v>4251</v>
      </c>
      <c r="L4564" s="3">
        <v>44958</v>
      </c>
      <c r="M4564" s="3">
        <v>47300</v>
      </c>
      <c r="N4564" s="2" t="s">
        <v>159</v>
      </c>
    </row>
    <row r="4565" spans="2:14" x14ac:dyDescent="0.25">
      <c r="B4565" s="2" t="s">
        <v>4252</v>
      </c>
      <c r="C4565" s="2" t="s">
        <v>4253</v>
      </c>
      <c r="D4565" s="2" t="s">
        <v>41</v>
      </c>
      <c r="E4565" s="2" t="s">
        <v>17</v>
      </c>
      <c r="F4565" s="2" t="s">
        <v>18</v>
      </c>
      <c r="G4565" s="2" t="s">
        <v>90</v>
      </c>
      <c r="H4565" s="2" t="s">
        <v>4254</v>
      </c>
      <c r="I4565" s="2">
        <v>0</v>
      </c>
      <c r="J4565" s="2">
        <v>0</v>
      </c>
      <c r="K4565" s="2">
        <v>0</v>
      </c>
      <c r="L4565" s="3">
        <v>46022</v>
      </c>
      <c r="M4565" s="2" t="s">
        <v>30</v>
      </c>
      <c r="N4565" s="2" t="s">
        <v>237</v>
      </c>
    </row>
    <row r="4566" spans="2:14" x14ac:dyDescent="0.25">
      <c r="B4566" s="2" t="s">
        <v>4252</v>
      </c>
      <c r="C4566" s="2" t="s">
        <v>4253</v>
      </c>
      <c r="D4566" s="2" t="s">
        <v>41</v>
      </c>
      <c r="E4566" s="2" t="s">
        <v>17</v>
      </c>
      <c r="F4566" s="2" t="s">
        <v>18</v>
      </c>
      <c r="G4566" s="2" t="s">
        <v>90</v>
      </c>
      <c r="H4566" s="2" t="s">
        <v>4254</v>
      </c>
      <c r="I4566" s="2">
        <v>0</v>
      </c>
      <c r="J4566" s="2">
        <v>0</v>
      </c>
      <c r="K4566" s="2">
        <v>30302023</v>
      </c>
      <c r="L4566" s="3">
        <v>44958</v>
      </c>
      <c r="M4566" s="3">
        <v>46813</v>
      </c>
      <c r="N4566" s="2" t="s">
        <v>237</v>
      </c>
    </row>
    <row r="4567" spans="2:14" x14ac:dyDescent="0.25">
      <c r="B4567" s="2" t="s">
        <v>4255</v>
      </c>
      <c r="C4567" s="2" t="s">
        <v>4256</v>
      </c>
      <c r="D4567" s="2" t="s">
        <v>16</v>
      </c>
      <c r="E4567" s="2" t="s">
        <v>17</v>
      </c>
      <c r="F4567" s="2" t="s">
        <v>138</v>
      </c>
      <c r="G4567" s="2" t="s">
        <v>435</v>
      </c>
      <c r="H4567" s="2" t="s">
        <v>436</v>
      </c>
      <c r="I4567" s="2">
        <v>247</v>
      </c>
      <c r="J4567" s="2">
        <v>247</v>
      </c>
      <c r="K4567" s="2">
        <v>22213307</v>
      </c>
      <c r="L4567" s="3">
        <v>45674</v>
      </c>
      <c r="M4567" s="3">
        <v>46753</v>
      </c>
      <c r="N4567" s="2" t="s">
        <v>153</v>
      </c>
    </row>
    <row r="4568" spans="2:14" x14ac:dyDescent="0.25">
      <c r="B4568" s="2" t="s">
        <v>4257</v>
      </c>
      <c r="C4568" s="2" t="s">
        <v>4258</v>
      </c>
      <c r="D4568" s="2" t="s">
        <v>16</v>
      </c>
      <c r="E4568" s="2" t="s">
        <v>17</v>
      </c>
      <c r="F4568" s="2" t="s">
        <v>138</v>
      </c>
      <c r="G4568" s="2" t="s">
        <v>435</v>
      </c>
      <c r="H4568" s="2" t="s">
        <v>436</v>
      </c>
      <c r="I4568" s="2">
        <v>4476</v>
      </c>
      <c r="J4568" s="2">
        <v>1750</v>
      </c>
      <c r="K4568" s="2">
        <v>22213305</v>
      </c>
      <c r="L4568" s="3">
        <v>45674</v>
      </c>
      <c r="M4568" s="3">
        <v>46753</v>
      </c>
      <c r="N4568" s="2" t="s">
        <v>153</v>
      </c>
    </row>
    <row r="4569" spans="2:14" x14ac:dyDescent="0.25">
      <c r="B4569" s="2" t="s">
        <v>4257</v>
      </c>
      <c r="C4569" s="2" t="s">
        <v>4258</v>
      </c>
      <c r="D4569" s="2" t="s">
        <v>16</v>
      </c>
      <c r="E4569" s="2" t="s">
        <v>17</v>
      </c>
      <c r="F4569" s="2" t="s">
        <v>138</v>
      </c>
      <c r="G4569" s="2" t="s">
        <v>435</v>
      </c>
      <c r="H4569" s="2" t="s">
        <v>436</v>
      </c>
      <c r="I4569" s="2">
        <v>4476</v>
      </c>
      <c r="J4569" s="2">
        <v>2276</v>
      </c>
      <c r="K4569" s="2">
        <v>22213306</v>
      </c>
      <c r="L4569" s="3">
        <v>45674</v>
      </c>
      <c r="M4569" s="3">
        <v>46753</v>
      </c>
      <c r="N4569" s="2" t="s">
        <v>153</v>
      </c>
    </row>
    <row r="4570" spans="2:14" x14ac:dyDescent="0.25">
      <c r="B4570" s="2" t="s">
        <v>4257</v>
      </c>
      <c r="C4570" s="2" t="s">
        <v>4258</v>
      </c>
      <c r="D4570" s="2" t="s">
        <v>16</v>
      </c>
      <c r="E4570" s="2" t="s">
        <v>17</v>
      </c>
      <c r="F4570" s="2" t="s">
        <v>138</v>
      </c>
      <c r="G4570" s="2" t="s">
        <v>435</v>
      </c>
      <c r="H4570" s="2" t="s">
        <v>436</v>
      </c>
      <c r="I4570" s="2">
        <v>4476</v>
      </c>
      <c r="J4570" s="2">
        <v>450</v>
      </c>
      <c r="K4570" s="2">
        <v>22213307</v>
      </c>
      <c r="L4570" s="3">
        <v>45678</v>
      </c>
      <c r="M4570" s="3">
        <v>46753</v>
      </c>
      <c r="N4570" s="2" t="s">
        <v>153</v>
      </c>
    </row>
    <row r="4571" spans="2:14" x14ac:dyDescent="0.25">
      <c r="B4571" s="2" t="s">
        <v>4259</v>
      </c>
      <c r="C4571" s="2" t="s">
        <v>4260</v>
      </c>
      <c r="D4571" s="2" t="s">
        <v>16</v>
      </c>
      <c r="E4571" s="2" t="s">
        <v>17</v>
      </c>
      <c r="F4571" s="2" t="s">
        <v>138</v>
      </c>
      <c r="G4571" s="2" t="s">
        <v>435</v>
      </c>
      <c r="H4571" s="2" t="s">
        <v>436</v>
      </c>
      <c r="I4571" s="2">
        <v>203</v>
      </c>
      <c r="J4571" s="2">
        <v>203</v>
      </c>
      <c r="K4571" s="2">
        <v>22213307</v>
      </c>
      <c r="L4571" s="3">
        <v>45678</v>
      </c>
      <c r="M4571" s="3">
        <v>46753</v>
      </c>
      <c r="N4571" s="2" t="s">
        <v>153</v>
      </c>
    </row>
    <row r="4572" spans="2:14" x14ac:dyDescent="0.25">
      <c r="B4572" s="2" t="s">
        <v>4261</v>
      </c>
      <c r="C4572" s="2" t="s">
        <v>4262</v>
      </c>
      <c r="D4572" s="2" t="s">
        <v>16</v>
      </c>
      <c r="E4572" s="2" t="s">
        <v>17</v>
      </c>
      <c r="F4572" s="2" t="s">
        <v>138</v>
      </c>
      <c r="G4572" s="2" t="s">
        <v>435</v>
      </c>
      <c r="H4572" s="2" t="s">
        <v>436</v>
      </c>
      <c r="I4572" s="2">
        <v>0</v>
      </c>
      <c r="J4572" s="2">
        <v>0</v>
      </c>
      <c r="K4572" s="2">
        <v>22213304</v>
      </c>
      <c r="L4572" s="3">
        <v>45660</v>
      </c>
      <c r="M4572" s="3">
        <v>46722</v>
      </c>
      <c r="N4572" s="2" t="s">
        <v>153</v>
      </c>
    </row>
    <row r="4573" spans="2:14" x14ac:dyDescent="0.25">
      <c r="B4573" s="2" t="s">
        <v>4261</v>
      </c>
      <c r="C4573" s="2" t="s">
        <v>4262</v>
      </c>
      <c r="D4573" s="2" t="s">
        <v>16</v>
      </c>
      <c r="E4573" s="2" t="s">
        <v>151</v>
      </c>
      <c r="F4573" s="2" t="s">
        <v>138</v>
      </c>
      <c r="G4573" s="2" t="s">
        <v>435</v>
      </c>
      <c r="H4573" s="2" t="s">
        <v>436</v>
      </c>
      <c r="I4573" s="2">
        <v>0</v>
      </c>
      <c r="J4573" s="2">
        <v>0</v>
      </c>
      <c r="K4573" s="2">
        <v>22213304</v>
      </c>
      <c r="L4573" s="3">
        <v>45660</v>
      </c>
      <c r="M4573" s="3">
        <v>46722</v>
      </c>
      <c r="N4573" s="2" t="s">
        <v>153</v>
      </c>
    </row>
    <row r="4574" spans="2:14" x14ac:dyDescent="0.25">
      <c r="B4574" s="2" t="s">
        <v>4263</v>
      </c>
      <c r="C4574" s="2" t="s">
        <v>4264</v>
      </c>
      <c r="D4574" s="2" t="s">
        <v>16</v>
      </c>
      <c r="E4574" s="2" t="s">
        <v>17</v>
      </c>
      <c r="F4574" s="2" t="s">
        <v>138</v>
      </c>
      <c r="G4574" s="2" t="s">
        <v>435</v>
      </c>
      <c r="H4574" s="2" t="s">
        <v>436</v>
      </c>
      <c r="I4574" s="2">
        <v>2850</v>
      </c>
      <c r="J4574" s="2">
        <v>540</v>
      </c>
      <c r="K4574" s="2">
        <v>22213309</v>
      </c>
      <c r="L4574" s="3">
        <v>45710</v>
      </c>
      <c r="M4574" s="3">
        <v>46784</v>
      </c>
      <c r="N4574" s="2" t="s">
        <v>153</v>
      </c>
    </row>
    <row r="4575" spans="2:14" x14ac:dyDescent="0.25">
      <c r="B4575" s="2" t="s">
        <v>4263</v>
      </c>
      <c r="C4575" s="2" t="s">
        <v>4264</v>
      </c>
      <c r="D4575" s="2" t="s">
        <v>16</v>
      </c>
      <c r="E4575" s="2" t="s">
        <v>17</v>
      </c>
      <c r="F4575" s="2" t="s">
        <v>138</v>
      </c>
      <c r="G4575" s="2" t="s">
        <v>435</v>
      </c>
      <c r="H4575" s="2" t="s">
        <v>436</v>
      </c>
      <c r="I4575" s="2">
        <v>2850</v>
      </c>
      <c r="J4575" s="2">
        <v>810</v>
      </c>
      <c r="K4575" s="2">
        <v>22213311</v>
      </c>
      <c r="L4575" s="3">
        <v>45713</v>
      </c>
      <c r="M4575" s="3">
        <v>46784</v>
      </c>
      <c r="N4575" s="2" t="s">
        <v>153</v>
      </c>
    </row>
    <row r="4576" spans="2:14" x14ac:dyDescent="0.25">
      <c r="B4576" s="2" t="s">
        <v>4263</v>
      </c>
      <c r="C4576" s="2" t="s">
        <v>4264</v>
      </c>
      <c r="D4576" s="2" t="s">
        <v>16</v>
      </c>
      <c r="E4576" s="2" t="s">
        <v>17</v>
      </c>
      <c r="F4576" s="2" t="s">
        <v>138</v>
      </c>
      <c r="G4576" s="2" t="s">
        <v>435</v>
      </c>
      <c r="H4576" s="2" t="s">
        <v>436</v>
      </c>
      <c r="I4576" s="2">
        <v>2850</v>
      </c>
      <c r="J4576" s="2">
        <v>1500</v>
      </c>
      <c r="K4576" s="2">
        <v>22213318</v>
      </c>
      <c r="L4576" s="3">
        <v>46091</v>
      </c>
      <c r="M4576" s="3">
        <v>47150</v>
      </c>
      <c r="N4576" s="2" t="s">
        <v>153</v>
      </c>
    </row>
    <row r="4577" spans="2:14" x14ac:dyDescent="0.25">
      <c r="B4577" s="2" t="s">
        <v>4265</v>
      </c>
      <c r="C4577" s="2" t="s">
        <v>4266</v>
      </c>
      <c r="D4577" s="2" t="s">
        <v>16</v>
      </c>
      <c r="E4577" s="2" t="s">
        <v>17</v>
      </c>
      <c r="F4577" s="2" t="s">
        <v>138</v>
      </c>
      <c r="G4577" s="2" t="s">
        <v>435</v>
      </c>
      <c r="H4577" s="2" t="s">
        <v>436</v>
      </c>
      <c r="I4577" s="2">
        <v>261</v>
      </c>
      <c r="J4577" s="2">
        <v>1</v>
      </c>
      <c r="K4577" s="2">
        <v>22213309</v>
      </c>
      <c r="L4577" s="3">
        <v>45710</v>
      </c>
      <c r="M4577" s="3">
        <v>46784</v>
      </c>
      <c r="N4577" s="2" t="s">
        <v>153</v>
      </c>
    </row>
    <row r="4578" spans="2:14" x14ac:dyDescent="0.25">
      <c r="B4578" s="2" t="s">
        <v>4265</v>
      </c>
      <c r="C4578" s="2" t="s">
        <v>4266</v>
      </c>
      <c r="D4578" s="2" t="s">
        <v>16</v>
      </c>
      <c r="E4578" s="2" t="s">
        <v>17</v>
      </c>
      <c r="F4578" s="2" t="s">
        <v>138</v>
      </c>
      <c r="G4578" s="2" t="s">
        <v>435</v>
      </c>
      <c r="H4578" s="2" t="s">
        <v>436</v>
      </c>
      <c r="I4578" s="2">
        <v>261</v>
      </c>
      <c r="J4578" s="2">
        <v>260</v>
      </c>
      <c r="K4578" s="2">
        <v>22213311</v>
      </c>
      <c r="L4578" s="3">
        <v>45713</v>
      </c>
      <c r="M4578" s="3">
        <v>46784</v>
      </c>
      <c r="N4578" s="2" t="s">
        <v>153</v>
      </c>
    </row>
    <row r="4579" spans="2:14" x14ac:dyDescent="0.25">
      <c r="B4579" s="2" t="s">
        <v>4265</v>
      </c>
      <c r="C4579" s="2" t="s">
        <v>4266</v>
      </c>
      <c r="D4579" s="2" t="s">
        <v>16</v>
      </c>
      <c r="E4579" s="2" t="s">
        <v>181</v>
      </c>
      <c r="F4579" s="2" t="s">
        <v>138</v>
      </c>
      <c r="G4579" s="2" t="s">
        <v>435</v>
      </c>
      <c r="H4579" s="2" t="s">
        <v>436</v>
      </c>
      <c r="I4579" s="2">
        <v>261</v>
      </c>
      <c r="J4579" s="2">
        <v>0</v>
      </c>
      <c r="K4579" s="2">
        <v>22213309</v>
      </c>
      <c r="L4579" s="3">
        <v>45710</v>
      </c>
      <c r="M4579" s="3">
        <v>46784</v>
      </c>
      <c r="N4579" s="2" t="s">
        <v>153</v>
      </c>
    </row>
    <row r="4580" spans="2:14" x14ac:dyDescent="0.25">
      <c r="B4580" s="2" t="s">
        <v>4267</v>
      </c>
      <c r="C4580" s="2" t="s">
        <v>4268</v>
      </c>
      <c r="D4580" s="2" t="s">
        <v>16</v>
      </c>
      <c r="E4580" s="2" t="s">
        <v>17</v>
      </c>
      <c r="F4580" s="2" t="s">
        <v>138</v>
      </c>
      <c r="G4580" s="2" t="s">
        <v>435</v>
      </c>
      <c r="H4580" s="2" t="s">
        <v>436</v>
      </c>
      <c r="I4580" s="2">
        <v>500</v>
      </c>
      <c r="J4580" s="2">
        <v>250</v>
      </c>
      <c r="K4580" s="2">
        <v>22213313</v>
      </c>
      <c r="L4580" s="3">
        <v>45713</v>
      </c>
      <c r="M4580" s="3">
        <v>46784</v>
      </c>
      <c r="N4580" s="2" t="s">
        <v>153</v>
      </c>
    </row>
    <row r="4581" spans="2:14" x14ac:dyDescent="0.25">
      <c r="B4581" s="2" t="s">
        <v>4267</v>
      </c>
      <c r="C4581" s="2" t="s">
        <v>4268</v>
      </c>
      <c r="D4581" s="2" t="s">
        <v>16</v>
      </c>
      <c r="E4581" s="2" t="s">
        <v>17</v>
      </c>
      <c r="F4581" s="2" t="s">
        <v>138</v>
      </c>
      <c r="G4581" s="2" t="s">
        <v>435</v>
      </c>
      <c r="H4581" s="2" t="s">
        <v>436</v>
      </c>
      <c r="I4581" s="2">
        <v>500</v>
      </c>
      <c r="J4581" s="2">
        <v>150</v>
      </c>
      <c r="K4581" s="2">
        <v>22213315</v>
      </c>
      <c r="L4581" s="3">
        <v>45713</v>
      </c>
      <c r="M4581" s="3">
        <v>46784</v>
      </c>
      <c r="N4581" s="2" t="s">
        <v>153</v>
      </c>
    </row>
    <row r="4582" spans="2:14" x14ac:dyDescent="0.25">
      <c r="B4582" s="2" t="s">
        <v>4267</v>
      </c>
      <c r="C4582" s="2" t="s">
        <v>4268</v>
      </c>
      <c r="D4582" s="2" t="s">
        <v>16</v>
      </c>
      <c r="E4582" s="2" t="s">
        <v>17</v>
      </c>
      <c r="F4582" s="2" t="s">
        <v>138</v>
      </c>
      <c r="G4582" s="2" t="s">
        <v>435</v>
      </c>
      <c r="H4582" s="2" t="s">
        <v>436</v>
      </c>
      <c r="I4582" s="2">
        <v>500</v>
      </c>
      <c r="J4582" s="2">
        <v>100</v>
      </c>
      <c r="K4582" s="2">
        <v>22213316</v>
      </c>
      <c r="L4582" s="3">
        <v>45713</v>
      </c>
      <c r="M4582" s="3">
        <v>46784</v>
      </c>
      <c r="N4582" s="2" t="s">
        <v>153</v>
      </c>
    </row>
    <row r="4583" spans="2:14" x14ac:dyDescent="0.25">
      <c r="B4583" s="2" t="s">
        <v>4269</v>
      </c>
      <c r="C4583" s="2" t="s">
        <v>4270</v>
      </c>
      <c r="D4583" s="2" t="s">
        <v>16</v>
      </c>
      <c r="E4583" s="2" t="s">
        <v>17</v>
      </c>
      <c r="F4583" s="2" t="s">
        <v>138</v>
      </c>
      <c r="G4583" s="2" t="s">
        <v>435</v>
      </c>
      <c r="H4583" s="2" t="s">
        <v>436</v>
      </c>
      <c r="I4583" s="2">
        <v>2349</v>
      </c>
      <c r="J4583" s="2">
        <v>449</v>
      </c>
      <c r="K4583" s="2">
        <v>22213313</v>
      </c>
      <c r="L4583" s="3">
        <v>45713</v>
      </c>
      <c r="M4583" s="3">
        <v>46784</v>
      </c>
      <c r="N4583" s="2" t="s">
        <v>153</v>
      </c>
    </row>
    <row r="4584" spans="2:14" x14ac:dyDescent="0.25">
      <c r="B4584" s="2" t="s">
        <v>4269</v>
      </c>
      <c r="C4584" s="2" t="s">
        <v>4270</v>
      </c>
      <c r="D4584" s="2" t="s">
        <v>16</v>
      </c>
      <c r="E4584" s="2" t="s">
        <v>17</v>
      </c>
      <c r="F4584" s="2" t="s">
        <v>138</v>
      </c>
      <c r="G4584" s="2" t="s">
        <v>435</v>
      </c>
      <c r="H4584" s="2" t="s">
        <v>436</v>
      </c>
      <c r="I4584" s="2">
        <v>2349</v>
      </c>
      <c r="J4584" s="2">
        <v>900</v>
      </c>
      <c r="K4584" s="2">
        <v>22213316</v>
      </c>
      <c r="L4584" s="3">
        <v>45713</v>
      </c>
      <c r="M4584" s="3">
        <v>46784</v>
      </c>
      <c r="N4584" s="2" t="s">
        <v>153</v>
      </c>
    </row>
    <row r="4585" spans="2:14" x14ac:dyDescent="0.25">
      <c r="B4585" s="2" t="s">
        <v>4269</v>
      </c>
      <c r="C4585" s="2" t="s">
        <v>4270</v>
      </c>
      <c r="D4585" s="2" t="s">
        <v>16</v>
      </c>
      <c r="E4585" s="2" t="s">
        <v>17</v>
      </c>
      <c r="F4585" s="2" t="s">
        <v>138</v>
      </c>
      <c r="G4585" s="2" t="s">
        <v>435</v>
      </c>
      <c r="H4585" s="2" t="s">
        <v>436</v>
      </c>
      <c r="I4585" s="2">
        <v>2349</v>
      </c>
      <c r="J4585" s="2">
        <v>1000</v>
      </c>
      <c r="K4585" s="2">
        <v>37133401</v>
      </c>
      <c r="L4585" s="3">
        <v>46091</v>
      </c>
      <c r="M4585" s="3">
        <v>47150</v>
      </c>
      <c r="N4585" s="2" t="s">
        <v>153</v>
      </c>
    </row>
    <row r="4586" spans="2:14" x14ac:dyDescent="0.25">
      <c r="B4586" s="2" t="s">
        <v>4271</v>
      </c>
      <c r="C4586" s="2" t="s">
        <v>4272</v>
      </c>
      <c r="D4586" s="2" t="s">
        <v>16</v>
      </c>
      <c r="E4586" s="2" t="s">
        <v>17</v>
      </c>
      <c r="F4586" s="2" t="s">
        <v>138</v>
      </c>
      <c r="G4586" s="2" t="s">
        <v>435</v>
      </c>
      <c r="H4586" s="2" t="s">
        <v>436</v>
      </c>
      <c r="I4586" s="2">
        <v>1158</v>
      </c>
      <c r="J4586" s="2">
        <v>558</v>
      </c>
      <c r="K4586" s="2">
        <v>22213313</v>
      </c>
      <c r="L4586" s="3">
        <v>45713</v>
      </c>
      <c r="M4586" s="3">
        <v>46784</v>
      </c>
      <c r="N4586" s="2" t="s">
        <v>153</v>
      </c>
    </row>
    <row r="4587" spans="2:14" x14ac:dyDescent="0.25">
      <c r="B4587" s="2" t="s">
        <v>4271</v>
      </c>
      <c r="C4587" s="2" t="s">
        <v>4272</v>
      </c>
      <c r="D4587" s="2" t="s">
        <v>16</v>
      </c>
      <c r="E4587" s="2" t="s">
        <v>17</v>
      </c>
      <c r="F4587" s="2" t="s">
        <v>138</v>
      </c>
      <c r="G4587" s="2" t="s">
        <v>435</v>
      </c>
      <c r="H4587" s="2" t="s">
        <v>436</v>
      </c>
      <c r="I4587" s="2">
        <v>1158</v>
      </c>
      <c r="J4587" s="2">
        <v>330</v>
      </c>
      <c r="K4587" s="2">
        <v>22213818</v>
      </c>
      <c r="L4587" s="3">
        <v>46091</v>
      </c>
      <c r="M4587" s="3">
        <v>47150</v>
      </c>
      <c r="N4587" s="2" t="s">
        <v>153</v>
      </c>
    </row>
    <row r="4588" spans="2:14" x14ac:dyDescent="0.25">
      <c r="B4588" s="2" t="s">
        <v>4271</v>
      </c>
      <c r="C4588" s="2" t="s">
        <v>4272</v>
      </c>
      <c r="D4588" s="2" t="s">
        <v>16</v>
      </c>
      <c r="E4588" s="2" t="s">
        <v>17</v>
      </c>
      <c r="F4588" s="2" t="s">
        <v>138</v>
      </c>
      <c r="G4588" s="2" t="s">
        <v>435</v>
      </c>
      <c r="H4588" s="2" t="s">
        <v>436</v>
      </c>
      <c r="I4588" s="2">
        <v>1158</v>
      </c>
      <c r="J4588" s="2">
        <v>270</v>
      </c>
      <c r="K4588" s="2">
        <v>37133401</v>
      </c>
      <c r="L4588" s="3">
        <v>46091</v>
      </c>
      <c r="M4588" s="3">
        <v>47150</v>
      </c>
      <c r="N4588" s="2" t="s">
        <v>153</v>
      </c>
    </row>
    <row r="4589" spans="2:14" x14ac:dyDescent="0.25">
      <c r="B4589" s="2" t="s">
        <v>4273</v>
      </c>
      <c r="C4589" s="2" t="s">
        <v>4274</v>
      </c>
      <c r="D4589" s="2" t="s">
        <v>16</v>
      </c>
      <c r="E4589" s="2" t="s">
        <v>17</v>
      </c>
      <c r="F4589" s="2" t="s">
        <v>138</v>
      </c>
      <c r="G4589" s="2" t="s">
        <v>435</v>
      </c>
      <c r="H4589" s="2" t="s">
        <v>436</v>
      </c>
      <c r="I4589" s="2">
        <v>180</v>
      </c>
      <c r="J4589" s="2">
        <v>180</v>
      </c>
      <c r="K4589" s="2">
        <v>22213313</v>
      </c>
      <c r="L4589" s="3">
        <v>45710</v>
      </c>
      <c r="M4589" s="3">
        <v>46784</v>
      </c>
      <c r="N4589" s="2" t="s">
        <v>153</v>
      </c>
    </row>
    <row r="4590" spans="2:14" x14ac:dyDescent="0.25">
      <c r="B4590" s="2" t="s">
        <v>4273</v>
      </c>
      <c r="C4590" s="2" t="s">
        <v>4274</v>
      </c>
      <c r="D4590" s="2" t="s">
        <v>16</v>
      </c>
      <c r="E4590" s="2" t="s">
        <v>181</v>
      </c>
      <c r="F4590" s="2" t="s">
        <v>138</v>
      </c>
      <c r="G4590" s="2" t="s">
        <v>435</v>
      </c>
      <c r="H4590" s="2" t="s">
        <v>436</v>
      </c>
      <c r="I4590" s="2">
        <v>180</v>
      </c>
      <c r="J4590" s="2">
        <v>0</v>
      </c>
      <c r="K4590" s="2">
        <v>22213313</v>
      </c>
      <c r="L4590" s="3">
        <v>45710</v>
      </c>
      <c r="M4590" s="3">
        <v>46784</v>
      </c>
      <c r="N4590" s="2" t="s">
        <v>153</v>
      </c>
    </row>
    <row r="4591" spans="2:14" x14ac:dyDescent="0.25">
      <c r="B4591" s="2" t="s">
        <v>4275</v>
      </c>
      <c r="C4591" s="2" t="s">
        <v>4276</v>
      </c>
      <c r="D4591" s="2" t="s">
        <v>16</v>
      </c>
      <c r="E4591" s="2" t="s">
        <v>17</v>
      </c>
      <c r="F4591" s="2" t="s">
        <v>138</v>
      </c>
      <c r="G4591" s="2" t="s">
        <v>435</v>
      </c>
      <c r="H4591" s="2" t="s">
        <v>436</v>
      </c>
      <c r="I4591" s="2">
        <v>1988</v>
      </c>
      <c r="J4591" s="2">
        <v>488</v>
      </c>
      <c r="K4591" s="2">
        <v>22213313</v>
      </c>
      <c r="L4591" s="3">
        <v>45713</v>
      </c>
      <c r="M4591" s="3">
        <v>46784</v>
      </c>
      <c r="N4591" s="2" t="s">
        <v>153</v>
      </c>
    </row>
    <row r="4592" spans="2:14" x14ac:dyDescent="0.25">
      <c r="B4592" s="2" t="s">
        <v>4275</v>
      </c>
      <c r="C4592" s="2" t="s">
        <v>4276</v>
      </c>
      <c r="D4592" s="2" t="s">
        <v>16</v>
      </c>
      <c r="E4592" s="2" t="s">
        <v>17</v>
      </c>
      <c r="F4592" s="2" t="s">
        <v>138</v>
      </c>
      <c r="G4592" s="2" t="s">
        <v>435</v>
      </c>
      <c r="H4592" s="2" t="s">
        <v>436</v>
      </c>
      <c r="I4592" s="2">
        <v>1988</v>
      </c>
      <c r="J4592" s="2">
        <v>500</v>
      </c>
      <c r="K4592" s="2">
        <v>37113501</v>
      </c>
      <c r="L4592" s="3">
        <v>46091</v>
      </c>
      <c r="M4592" s="3">
        <v>47178</v>
      </c>
      <c r="N4592" s="2" t="s">
        <v>153</v>
      </c>
    </row>
    <row r="4593" spans="2:14" x14ac:dyDescent="0.25">
      <c r="B4593" s="2" t="s">
        <v>4275</v>
      </c>
      <c r="C4593" s="2" t="s">
        <v>4276</v>
      </c>
      <c r="D4593" s="2" t="s">
        <v>16</v>
      </c>
      <c r="E4593" s="2" t="s">
        <v>17</v>
      </c>
      <c r="F4593" s="2" t="s">
        <v>138</v>
      </c>
      <c r="G4593" s="2" t="s">
        <v>435</v>
      </c>
      <c r="H4593" s="2" t="s">
        <v>436</v>
      </c>
      <c r="I4593" s="2">
        <v>1988</v>
      </c>
      <c r="J4593" s="2">
        <v>1000</v>
      </c>
      <c r="K4593" s="2">
        <v>40213306</v>
      </c>
      <c r="L4593" s="3">
        <v>45817</v>
      </c>
      <c r="M4593" s="3">
        <v>46874</v>
      </c>
      <c r="N4593" s="2" t="s">
        <v>153</v>
      </c>
    </row>
    <row r="4594" spans="2:14" x14ac:dyDescent="0.25">
      <c r="B4594" s="2" t="s">
        <v>4277</v>
      </c>
      <c r="C4594" s="2" t="s">
        <v>4278</v>
      </c>
      <c r="D4594" s="2" t="s">
        <v>16</v>
      </c>
      <c r="E4594" s="2" t="s">
        <v>17</v>
      </c>
      <c r="F4594" s="2" t="s">
        <v>138</v>
      </c>
      <c r="G4594" s="2" t="s">
        <v>435</v>
      </c>
      <c r="H4594" s="2" t="s">
        <v>436</v>
      </c>
      <c r="I4594" s="2">
        <v>1260</v>
      </c>
      <c r="J4594" s="2">
        <v>360</v>
      </c>
      <c r="K4594" s="2">
        <v>22213313</v>
      </c>
      <c r="L4594" s="3">
        <v>45713</v>
      </c>
      <c r="M4594" s="3">
        <v>46784</v>
      </c>
      <c r="N4594" s="2" t="s">
        <v>153</v>
      </c>
    </row>
    <row r="4595" spans="2:14" x14ac:dyDescent="0.25">
      <c r="B4595" s="2" t="s">
        <v>4277</v>
      </c>
      <c r="C4595" s="2" t="s">
        <v>4278</v>
      </c>
      <c r="D4595" s="2" t="s">
        <v>16</v>
      </c>
      <c r="E4595" s="2" t="s">
        <v>17</v>
      </c>
      <c r="F4595" s="2" t="s">
        <v>138</v>
      </c>
      <c r="G4595" s="2" t="s">
        <v>435</v>
      </c>
      <c r="H4595" s="2" t="s">
        <v>436</v>
      </c>
      <c r="I4595" s="2">
        <v>1260</v>
      </c>
      <c r="J4595" s="2">
        <v>300</v>
      </c>
      <c r="K4595" s="2">
        <v>37113501</v>
      </c>
      <c r="L4595" s="3">
        <v>46091</v>
      </c>
      <c r="M4595" s="3">
        <v>47178</v>
      </c>
      <c r="N4595" s="2" t="s">
        <v>153</v>
      </c>
    </row>
    <row r="4596" spans="2:14" x14ac:dyDescent="0.25">
      <c r="B4596" s="2" t="s">
        <v>4277</v>
      </c>
      <c r="C4596" s="2" t="s">
        <v>4278</v>
      </c>
      <c r="D4596" s="2" t="s">
        <v>16</v>
      </c>
      <c r="E4596" s="2" t="s">
        <v>17</v>
      </c>
      <c r="F4596" s="2" t="s">
        <v>138</v>
      </c>
      <c r="G4596" s="2" t="s">
        <v>435</v>
      </c>
      <c r="H4596" s="2" t="s">
        <v>436</v>
      </c>
      <c r="I4596" s="2">
        <v>1260</v>
      </c>
      <c r="J4596" s="2">
        <v>600</v>
      </c>
      <c r="K4596" s="2">
        <v>40213304</v>
      </c>
      <c r="L4596" s="3">
        <v>45817</v>
      </c>
      <c r="M4596" s="3">
        <v>46874</v>
      </c>
      <c r="N4596" s="2" t="s">
        <v>153</v>
      </c>
    </row>
    <row r="4597" spans="2:14" x14ac:dyDescent="0.25">
      <c r="B4597" s="2" t="s">
        <v>4279</v>
      </c>
      <c r="C4597" s="2" t="s">
        <v>4280</v>
      </c>
      <c r="D4597" s="2" t="s">
        <v>16</v>
      </c>
      <c r="E4597" s="2" t="s">
        <v>17</v>
      </c>
      <c r="F4597" s="2" t="s">
        <v>138</v>
      </c>
      <c r="G4597" s="2" t="s">
        <v>435</v>
      </c>
      <c r="H4597" s="2" t="s">
        <v>436</v>
      </c>
      <c r="I4597" s="2">
        <v>20</v>
      </c>
      <c r="J4597" s="2">
        <v>20</v>
      </c>
      <c r="K4597" s="2">
        <v>22213313</v>
      </c>
      <c r="L4597" s="3">
        <v>45713</v>
      </c>
      <c r="M4597" s="3">
        <v>46784</v>
      </c>
      <c r="N4597" s="2" t="s">
        <v>153</v>
      </c>
    </row>
    <row r="4598" spans="2:14" x14ac:dyDescent="0.25">
      <c r="B4598" s="2" t="s">
        <v>4281</v>
      </c>
      <c r="C4598" s="2" t="s">
        <v>4282</v>
      </c>
      <c r="D4598" s="2" t="s">
        <v>16</v>
      </c>
      <c r="E4598" s="2" t="s">
        <v>17</v>
      </c>
      <c r="F4598" s="2" t="s">
        <v>138</v>
      </c>
      <c r="G4598" s="2" t="s">
        <v>435</v>
      </c>
      <c r="H4598" s="2" t="s">
        <v>436</v>
      </c>
      <c r="I4598" s="2">
        <v>2227</v>
      </c>
      <c r="J4598" s="2">
        <v>27</v>
      </c>
      <c r="K4598" s="2">
        <v>22213310</v>
      </c>
      <c r="L4598" s="3">
        <v>45713</v>
      </c>
      <c r="M4598" s="3">
        <v>46784</v>
      </c>
      <c r="N4598" s="2" t="s">
        <v>153</v>
      </c>
    </row>
    <row r="4599" spans="2:14" x14ac:dyDescent="0.25">
      <c r="B4599" s="2" t="s">
        <v>4281</v>
      </c>
      <c r="C4599" s="2" t="s">
        <v>4282</v>
      </c>
      <c r="D4599" s="2" t="s">
        <v>16</v>
      </c>
      <c r="E4599" s="2" t="s">
        <v>17</v>
      </c>
      <c r="F4599" s="2" t="s">
        <v>138</v>
      </c>
      <c r="G4599" s="2" t="s">
        <v>435</v>
      </c>
      <c r="H4599" s="2" t="s">
        <v>436</v>
      </c>
      <c r="I4599" s="2">
        <v>2227</v>
      </c>
      <c r="J4599" s="2">
        <v>500</v>
      </c>
      <c r="K4599" s="2">
        <v>37113501</v>
      </c>
      <c r="L4599" s="3">
        <v>46091</v>
      </c>
      <c r="M4599" s="3">
        <v>47178</v>
      </c>
      <c r="N4599" s="2" t="s">
        <v>153</v>
      </c>
    </row>
    <row r="4600" spans="2:14" x14ac:dyDescent="0.25">
      <c r="B4600" s="2" t="s">
        <v>4281</v>
      </c>
      <c r="C4600" s="2" t="s">
        <v>4282</v>
      </c>
      <c r="D4600" s="2" t="s">
        <v>16</v>
      </c>
      <c r="E4600" s="2" t="s">
        <v>17</v>
      </c>
      <c r="F4600" s="2" t="s">
        <v>138</v>
      </c>
      <c r="G4600" s="2" t="s">
        <v>435</v>
      </c>
      <c r="H4600" s="2" t="s">
        <v>436</v>
      </c>
      <c r="I4600" s="2">
        <v>2227</v>
      </c>
      <c r="J4600" s="2">
        <v>1700</v>
      </c>
      <c r="K4600" s="2">
        <v>40213312</v>
      </c>
      <c r="L4600" s="3">
        <v>45817</v>
      </c>
      <c r="M4600" s="3">
        <v>46874</v>
      </c>
      <c r="N4600" s="2" t="s">
        <v>153</v>
      </c>
    </row>
    <row r="4601" spans="2:14" x14ac:dyDescent="0.25">
      <c r="B4601" s="2" t="s">
        <v>4283</v>
      </c>
      <c r="C4601" s="2" t="s">
        <v>4284</v>
      </c>
      <c r="D4601" s="2" t="s">
        <v>16</v>
      </c>
      <c r="E4601" s="2" t="s">
        <v>17</v>
      </c>
      <c r="F4601" s="2" t="s">
        <v>138</v>
      </c>
      <c r="G4601" s="2" t="s">
        <v>435</v>
      </c>
      <c r="H4601" s="2" t="s">
        <v>436</v>
      </c>
      <c r="I4601" s="2">
        <v>2223</v>
      </c>
      <c r="J4601" s="2">
        <v>0</v>
      </c>
      <c r="K4601" s="2">
        <v>22213310</v>
      </c>
      <c r="L4601" s="3">
        <v>45713</v>
      </c>
      <c r="M4601" s="3">
        <v>46784</v>
      </c>
      <c r="N4601" s="2" t="s">
        <v>153</v>
      </c>
    </row>
    <row r="4602" spans="2:14" x14ac:dyDescent="0.25">
      <c r="B4602" s="2" t="s">
        <v>4283</v>
      </c>
      <c r="C4602" s="2" t="s">
        <v>4284</v>
      </c>
      <c r="D4602" s="2" t="s">
        <v>16</v>
      </c>
      <c r="E4602" s="2" t="s">
        <v>17</v>
      </c>
      <c r="F4602" s="2" t="s">
        <v>138</v>
      </c>
      <c r="G4602" s="2" t="s">
        <v>435</v>
      </c>
      <c r="H4602" s="2" t="s">
        <v>436</v>
      </c>
      <c r="I4602" s="2">
        <v>2223</v>
      </c>
      <c r="J4602" s="2">
        <v>0</v>
      </c>
      <c r="K4602" s="2">
        <v>22213313</v>
      </c>
      <c r="L4602" s="3">
        <v>45713</v>
      </c>
      <c r="M4602" s="3">
        <v>46784</v>
      </c>
      <c r="N4602" s="2" t="s">
        <v>153</v>
      </c>
    </row>
    <row r="4603" spans="2:14" x14ac:dyDescent="0.25">
      <c r="B4603" s="2" t="s">
        <v>4283</v>
      </c>
      <c r="C4603" s="2" t="s">
        <v>4284</v>
      </c>
      <c r="D4603" s="2" t="s">
        <v>16</v>
      </c>
      <c r="E4603" s="2" t="s">
        <v>17</v>
      </c>
      <c r="F4603" s="2" t="s">
        <v>138</v>
      </c>
      <c r="G4603" s="2" t="s">
        <v>435</v>
      </c>
      <c r="H4603" s="2" t="s">
        <v>436</v>
      </c>
      <c r="I4603" s="2">
        <v>2223</v>
      </c>
      <c r="J4603" s="2">
        <v>0</v>
      </c>
      <c r="K4603" s="2">
        <v>22213314</v>
      </c>
      <c r="L4603" s="3">
        <v>45713</v>
      </c>
      <c r="M4603" s="3">
        <v>46784</v>
      </c>
      <c r="N4603" s="2" t="s">
        <v>153</v>
      </c>
    </row>
    <row r="4604" spans="2:14" x14ac:dyDescent="0.25">
      <c r="B4604" s="2" t="s">
        <v>4283</v>
      </c>
      <c r="C4604" s="2" t="s">
        <v>4284</v>
      </c>
      <c r="D4604" s="2" t="s">
        <v>16</v>
      </c>
      <c r="E4604" s="2" t="s">
        <v>17</v>
      </c>
      <c r="F4604" s="2" t="s">
        <v>138</v>
      </c>
      <c r="G4604" s="2" t="s">
        <v>435</v>
      </c>
      <c r="H4604" s="2" t="s">
        <v>436</v>
      </c>
      <c r="I4604" s="2">
        <v>2223</v>
      </c>
      <c r="J4604" s="2">
        <v>123</v>
      </c>
      <c r="K4604" s="2">
        <v>22213315</v>
      </c>
      <c r="L4604" s="3">
        <v>45713</v>
      </c>
      <c r="M4604" s="3">
        <v>46784</v>
      </c>
      <c r="N4604" s="2" t="s">
        <v>153</v>
      </c>
    </row>
    <row r="4605" spans="2:14" x14ac:dyDescent="0.25">
      <c r="B4605" s="2" t="s">
        <v>4283</v>
      </c>
      <c r="C4605" s="2" t="s">
        <v>4284</v>
      </c>
      <c r="D4605" s="2" t="s">
        <v>16</v>
      </c>
      <c r="E4605" s="2" t="s">
        <v>17</v>
      </c>
      <c r="F4605" s="2" t="s">
        <v>138</v>
      </c>
      <c r="G4605" s="2" t="s">
        <v>435</v>
      </c>
      <c r="H4605" s="2" t="s">
        <v>436</v>
      </c>
      <c r="I4605" s="2">
        <v>2223</v>
      </c>
      <c r="J4605" s="2">
        <v>300</v>
      </c>
      <c r="K4605" s="2">
        <v>28113409</v>
      </c>
      <c r="L4605" s="3">
        <v>45817</v>
      </c>
      <c r="M4605" s="3">
        <v>46905</v>
      </c>
      <c r="N4605" s="2" t="s">
        <v>153</v>
      </c>
    </row>
    <row r="4606" spans="2:14" x14ac:dyDescent="0.25">
      <c r="B4606" s="2" t="s">
        <v>4283</v>
      </c>
      <c r="C4606" s="2" t="s">
        <v>4284</v>
      </c>
      <c r="D4606" s="2" t="s">
        <v>16</v>
      </c>
      <c r="E4606" s="2" t="s">
        <v>17</v>
      </c>
      <c r="F4606" s="2" t="s">
        <v>138</v>
      </c>
      <c r="G4606" s="2" t="s">
        <v>435</v>
      </c>
      <c r="H4606" s="2" t="s">
        <v>436</v>
      </c>
      <c r="I4606" s="2">
        <v>2223</v>
      </c>
      <c r="J4606" s="2">
        <v>1500</v>
      </c>
      <c r="K4606" s="2">
        <v>37113501</v>
      </c>
      <c r="L4606" s="3">
        <v>46091</v>
      </c>
      <c r="M4606" s="3">
        <v>47150</v>
      </c>
      <c r="N4606" s="2" t="s">
        <v>153</v>
      </c>
    </row>
    <row r="4607" spans="2:14" x14ac:dyDescent="0.25">
      <c r="B4607" s="2" t="s">
        <v>4283</v>
      </c>
      <c r="C4607" s="2" t="s">
        <v>4284</v>
      </c>
      <c r="D4607" s="2" t="s">
        <v>16</v>
      </c>
      <c r="E4607" s="2" t="s">
        <v>17</v>
      </c>
      <c r="F4607" s="2" t="s">
        <v>138</v>
      </c>
      <c r="G4607" s="2" t="s">
        <v>435</v>
      </c>
      <c r="H4607" s="2" t="s">
        <v>436</v>
      </c>
      <c r="I4607" s="2">
        <v>2223</v>
      </c>
      <c r="J4607" s="2">
        <v>150</v>
      </c>
      <c r="K4607" s="2">
        <v>40213305</v>
      </c>
      <c r="L4607" s="3">
        <v>45817</v>
      </c>
      <c r="M4607" s="3">
        <v>46874</v>
      </c>
      <c r="N4607" s="2" t="s">
        <v>153</v>
      </c>
    </row>
    <row r="4608" spans="2:14" x14ac:dyDescent="0.25">
      <c r="B4608" s="2" t="s">
        <v>4283</v>
      </c>
      <c r="C4608" s="2" t="s">
        <v>4284</v>
      </c>
      <c r="D4608" s="2" t="s">
        <v>16</v>
      </c>
      <c r="E4608" s="2" t="s">
        <v>17</v>
      </c>
      <c r="F4608" s="2" t="s">
        <v>138</v>
      </c>
      <c r="G4608" s="2" t="s">
        <v>435</v>
      </c>
      <c r="H4608" s="2" t="s">
        <v>436</v>
      </c>
      <c r="I4608" s="2">
        <v>2223</v>
      </c>
      <c r="J4608" s="2">
        <v>150</v>
      </c>
      <c r="K4608" s="2">
        <v>40213316</v>
      </c>
      <c r="L4608" s="3">
        <v>45817</v>
      </c>
      <c r="M4608" s="3">
        <v>46874</v>
      </c>
      <c r="N4608" s="2" t="s">
        <v>153</v>
      </c>
    </row>
    <row r="4609" spans="2:14" x14ac:dyDescent="0.25">
      <c r="B4609" s="2" t="s">
        <v>4285</v>
      </c>
      <c r="C4609" s="2" t="s">
        <v>4286</v>
      </c>
      <c r="D4609" s="2" t="s">
        <v>16</v>
      </c>
      <c r="E4609" s="2" t="s">
        <v>17</v>
      </c>
      <c r="F4609" s="2" t="s">
        <v>138</v>
      </c>
      <c r="G4609" s="2" t="s">
        <v>435</v>
      </c>
      <c r="H4609" s="2" t="s">
        <v>436</v>
      </c>
      <c r="I4609" s="2">
        <v>140</v>
      </c>
      <c r="J4609" s="2">
        <v>140</v>
      </c>
      <c r="K4609" s="2">
        <v>22213316</v>
      </c>
      <c r="L4609" s="3">
        <v>45713</v>
      </c>
      <c r="M4609" s="3">
        <v>46784</v>
      </c>
      <c r="N4609" s="2" t="s">
        <v>153</v>
      </c>
    </row>
    <row r="4610" spans="2:14" x14ac:dyDescent="0.25">
      <c r="B4610" s="2" t="s">
        <v>4285</v>
      </c>
      <c r="C4610" s="2" t="s">
        <v>4286</v>
      </c>
      <c r="D4610" s="2" t="s">
        <v>16</v>
      </c>
      <c r="E4610" s="2" t="s">
        <v>181</v>
      </c>
      <c r="F4610" s="2" t="s">
        <v>138</v>
      </c>
      <c r="G4610" s="2" t="s">
        <v>435</v>
      </c>
      <c r="H4610" s="2" t="s">
        <v>436</v>
      </c>
      <c r="I4610" s="2">
        <v>140</v>
      </c>
      <c r="J4610" s="2">
        <v>0</v>
      </c>
      <c r="K4610" s="2">
        <v>22213316</v>
      </c>
      <c r="L4610" s="3">
        <v>45713</v>
      </c>
      <c r="M4610" s="3">
        <v>46784</v>
      </c>
      <c r="N4610" s="2" t="s">
        <v>153</v>
      </c>
    </row>
    <row r="4611" spans="2:14" x14ac:dyDescent="0.25">
      <c r="B4611" s="2" t="s">
        <v>4287</v>
      </c>
      <c r="C4611" s="2" t="s">
        <v>4288</v>
      </c>
      <c r="D4611" s="2" t="s">
        <v>16</v>
      </c>
      <c r="E4611" s="2" t="s">
        <v>17</v>
      </c>
      <c r="F4611" s="2" t="s">
        <v>138</v>
      </c>
      <c r="G4611" s="2" t="s">
        <v>435</v>
      </c>
      <c r="H4611" s="2" t="s">
        <v>436</v>
      </c>
      <c r="I4611" s="2">
        <v>1472</v>
      </c>
      <c r="J4611" s="2">
        <v>500</v>
      </c>
      <c r="K4611" s="2">
        <v>11123501</v>
      </c>
      <c r="L4611" s="3">
        <v>46091</v>
      </c>
      <c r="M4611" s="3">
        <v>47178</v>
      </c>
      <c r="N4611" s="2" t="s">
        <v>153</v>
      </c>
    </row>
    <row r="4612" spans="2:14" x14ac:dyDescent="0.25">
      <c r="B4612" s="2" t="s">
        <v>4287</v>
      </c>
      <c r="C4612" s="2" t="s">
        <v>4288</v>
      </c>
      <c r="D4612" s="2" t="s">
        <v>16</v>
      </c>
      <c r="E4612" s="2" t="s">
        <v>17</v>
      </c>
      <c r="F4612" s="2" t="s">
        <v>138</v>
      </c>
      <c r="G4612" s="2" t="s">
        <v>435</v>
      </c>
      <c r="H4612" s="2" t="s">
        <v>436</v>
      </c>
      <c r="I4612" s="2">
        <v>1472</v>
      </c>
      <c r="J4612" s="2">
        <v>222</v>
      </c>
      <c r="K4612" s="2">
        <v>22213310</v>
      </c>
      <c r="L4612" s="3">
        <v>45710</v>
      </c>
      <c r="M4612" s="3">
        <v>46784</v>
      </c>
      <c r="N4612" s="2" t="s">
        <v>153</v>
      </c>
    </row>
    <row r="4613" spans="2:14" x14ac:dyDescent="0.25">
      <c r="B4613" s="2" t="s">
        <v>4287</v>
      </c>
      <c r="C4613" s="2" t="s">
        <v>4288</v>
      </c>
      <c r="D4613" s="2" t="s">
        <v>16</v>
      </c>
      <c r="E4613" s="2" t="s">
        <v>17</v>
      </c>
      <c r="F4613" s="2" t="s">
        <v>138</v>
      </c>
      <c r="G4613" s="2" t="s">
        <v>435</v>
      </c>
      <c r="H4613" s="2" t="s">
        <v>436</v>
      </c>
      <c r="I4613" s="2">
        <v>1472</v>
      </c>
      <c r="J4613" s="2">
        <v>250</v>
      </c>
      <c r="K4613" s="2">
        <v>22213313</v>
      </c>
      <c r="L4613" s="3">
        <v>45713</v>
      </c>
      <c r="M4613" s="3">
        <v>46784</v>
      </c>
      <c r="N4613" s="2" t="s">
        <v>153</v>
      </c>
    </row>
    <row r="4614" spans="2:14" x14ac:dyDescent="0.25">
      <c r="B4614" s="2" t="s">
        <v>4287</v>
      </c>
      <c r="C4614" s="2" t="s">
        <v>4288</v>
      </c>
      <c r="D4614" s="2" t="s">
        <v>16</v>
      </c>
      <c r="E4614" s="2" t="s">
        <v>17</v>
      </c>
      <c r="F4614" s="2" t="s">
        <v>138</v>
      </c>
      <c r="G4614" s="2" t="s">
        <v>435</v>
      </c>
      <c r="H4614" s="2" t="s">
        <v>436</v>
      </c>
      <c r="I4614" s="2">
        <v>1472</v>
      </c>
      <c r="J4614" s="2">
        <v>500</v>
      </c>
      <c r="K4614" s="2">
        <v>28113412</v>
      </c>
      <c r="L4614" s="3">
        <v>45817</v>
      </c>
      <c r="M4614" s="3">
        <v>46874</v>
      </c>
      <c r="N4614" s="2" t="s">
        <v>153</v>
      </c>
    </row>
    <row r="4615" spans="2:14" x14ac:dyDescent="0.25">
      <c r="B4615" s="2" t="s">
        <v>4289</v>
      </c>
      <c r="C4615" s="2" t="s">
        <v>4290</v>
      </c>
      <c r="D4615" s="2" t="s">
        <v>16</v>
      </c>
      <c r="E4615" s="2" t="s">
        <v>17</v>
      </c>
      <c r="F4615" s="2" t="s">
        <v>138</v>
      </c>
      <c r="G4615" s="2" t="s">
        <v>435</v>
      </c>
      <c r="H4615" s="2" t="s">
        <v>436</v>
      </c>
      <c r="I4615" s="2">
        <v>804</v>
      </c>
      <c r="J4615" s="2">
        <v>300</v>
      </c>
      <c r="K4615" s="2">
        <v>11123501</v>
      </c>
      <c r="L4615" s="3">
        <v>46091</v>
      </c>
      <c r="M4615" s="3">
        <v>47178</v>
      </c>
      <c r="N4615" s="2" t="s">
        <v>153</v>
      </c>
    </row>
    <row r="4616" spans="2:14" x14ac:dyDescent="0.25">
      <c r="B4616" s="2" t="s">
        <v>4289</v>
      </c>
      <c r="C4616" s="2" t="s">
        <v>4290</v>
      </c>
      <c r="D4616" s="2" t="s">
        <v>16</v>
      </c>
      <c r="E4616" s="2" t="s">
        <v>17</v>
      </c>
      <c r="F4616" s="2" t="s">
        <v>138</v>
      </c>
      <c r="G4616" s="2" t="s">
        <v>435</v>
      </c>
      <c r="H4616" s="2" t="s">
        <v>436</v>
      </c>
      <c r="I4616" s="2">
        <v>804</v>
      </c>
      <c r="J4616" s="2">
        <v>84</v>
      </c>
      <c r="K4616" s="2">
        <v>22213310</v>
      </c>
      <c r="L4616" s="3">
        <v>45710</v>
      </c>
      <c r="M4616" s="3">
        <v>46784</v>
      </c>
      <c r="N4616" s="2" t="s">
        <v>153</v>
      </c>
    </row>
    <row r="4617" spans="2:14" x14ac:dyDescent="0.25">
      <c r="B4617" s="2" t="s">
        <v>4289</v>
      </c>
      <c r="C4617" s="2" t="s">
        <v>4290</v>
      </c>
      <c r="D4617" s="2" t="s">
        <v>16</v>
      </c>
      <c r="E4617" s="2" t="s">
        <v>17</v>
      </c>
      <c r="F4617" s="2" t="s">
        <v>138</v>
      </c>
      <c r="G4617" s="2" t="s">
        <v>435</v>
      </c>
      <c r="H4617" s="2" t="s">
        <v>436</v>
      </c>
      <c r="I4617" s="2">
        <v>804</v>
      </c>
      <c r="J4617" s="2">
        <v>120</v>
      </c>
      <c r="K4617" s="2">
        <v>22233313</v>
      </c>
      <c r="L4617" s="3">
        <v>45713</v>
      </c>
      <c r="M4617" s="3">
        <v>46784</v>
      </c>
      <c r="N4617" s="2" t="s">
        <v>153</v>
      </c>
    </row>
    <row r="4618" spans="2:14" x14ac:dyDescent="0.25">
      <c r="B4618" s="2" t="s">
        <v>4289</v>
      </c>
      <c r="C4618" s="2" t="s">
        <v>4290</v>
      </c>
      <c r="D4618" s="2" t="s">
        <v>16</v>
      </c>
      <c r="E4618" s="2" t="s">
        <v>17</v>
      </c>
      <c r="F4618" s="2" t="s">
        <v>138</v>
      </c>
      <c r="G4618" s="2" t="s">
        <v>435</v>
      </c>
      <c r="H4618" s="2" t="s">
        <v>436</v>
      </c>
      <c r="I4618" s="2">
        <v>804</v>
      </c>
      <c r="J4618" s="2">
        <v>300</v>
      </c>
      <c r="K4618" s="2">
        <v>40213306</v>
      </c>
      <c r="L4618" s="3">
        <v>45817</v>
      </c>
      <c r="M4618" s="3">
        <v>46874</v>
      </c>
      <c r="N4618" s="2" t="s">
        <v>153</v>
      </c>
    </row>
    <row r="4619" spans="2:14" x14ac:dyDescent="0.25">
      <c r="B4619" s="2" t="s">
        <v>4291</v>
      </c>
      <c r="C4619" s="2" t="s">
        <v>4292</v>
      </c>
      <c r="D4619" s="2" t="s">
        <v>16</v>
      </c>
      <c r="E4619" s="2" t="s">
        <v>17</v>
      </c>
      <c r="F4619" s="2" t="s">
        <v>138</v>
      </c>
      <c r="G4619" s="2" t="s">
        <v>435</v>
      </c>
      <c r="H4619" s="2" t="s">
        <v>436</v>
      </c>
      <c r="I4619" s="2">
        <v>100</v>
      </c>
      <c r="J4619" s="2">
        <v>100</v>
      </c>
      <c r="K4619" s="2">
        <v>22213313</v>
      </c>
      <c r="L4619" s="3">
        <v>45713</v>
      </c>
      <c r="M4619" s="3">
        <v>46784</v>
      </c>
      <c r="N4619" s="2" t="s">
        <v>153</v>
      </c>
    </row>
    <row r="4620" spans="2:14" x14ac:dyDescent="0.25">
      <c r="B4620" s="2" t="s">
        <v>4291</v>
      </c>
      <c r="C4620" s="2" t="s">
        <v>4292</v>
      </c>
      <c r="D4620" s="2" t="s">
        <v>16</v>
      </c>
      <c r="E4620" s="2" t="s">
        <v>181</v>
      </c>
      <c r="F4620" s="2" t="s">
        <v>138</v>
      </c>
      <c r="G4620" s="2" t="s">
        <v>435</v>
      </c>
      <c r="H4620" s="2" t="s">
        <v>436</v>
      </c>
      <c r="I4620" s="2">
        <v>100</v>
      </c>
      <c r="J4620" s="2">
        <v>0</v>
      </c>
      <c r="K4620" s="2">
        <v>22213313</v>
      </c>
      <c r="L4620" s="3">
        <v>45713</v>
      </c>
      <c r="M4620" s="3">
        <v>46784</v>
      </c>
      <c r="N4620" s="2" t="s">
        <v>153</v>
      </c>
    </row>
    <row r="4621" spans="2:14" x14ac:dyDescent="0.25">
      <c r="B4621" s="2" t="s">
        <v>4293</v>
      </c>
      <c r="C4621" s="2" t="s">
        <v>4294</v>
      </c>
      <c r="D4621" s="2" t="s">
        <v>16</v>
      </c>
      <c r="E4621" s="2" t="s">
        <v>17</v>
      </c>
      <c r="F4621" s="2" t="s">
        <v>138</v>
      </c>
      <c r="G4621" s="2" t="s">
        <v>435</v>
      </c>
      <c r="H4621" s="2" t="s">
        <v>436</v>
      </c>
      <c r="I4621" s="2">
        <v>6331</v>
      </c>
      <c r="J4621" s="2">
        <v>5000</v>
      </c>
      <c r="K4621" s="2">
        <v>11113501</v>
      </c>
      <c r="L4621" s="3">
        <v>46098</v>
      </c>
      <c r="M4621" s="3">
        <v>47178</v>
      </c>
      <c r="N4621" s="2" t="s">
        <v>153</v>
      </c>
    </row>
    <row r="4622" spans="2:14" x14ac:dyDescent="0.25">
      <c r="B4622" s="2" t="s">
        <v>4293</v>
      </c>
      <c r="C4622" s="2" t="s">
        <v>4294</v>
      </c>
      <c r="D4622" s="2" t="s">
        <v>16</v>
      </c>
      <c r="E4622" s="2" t="s">
        <v>17</v>
      </c>
      <c r="F4622" s="2" t="s">
        <v>138</v>
      </c>
      <c r="G4622" s="2" t="s">
        <v>435</v>
      </c>
      <c r="H4622" s="2" t="s">
        <v>436</v>
      </c>
      <c r="I4622" s="2">
        <v>6331</v>
      </c>
      <c r="J4622" s="2">
        <v>231</v>
      </c>
      <c r="K4622" s="2">
        <v>22213313</v>
      </c>
      <c r="L4622" s="3">
        <v>45713</v>
      </c>
      <c r="M4622" s="3">
        <v>46784</v>
      </c>
      <c r="N4622" s="2" t="s">
        <v>153</v>
      </c>
    </row>
    <row r="4623" spans="2:14" x14ac:dyDescent="0.25">
      <c r="B4623" s="2" t="s">
        <v>4293</v>
      </c>
      <c r="C4623" s="2" t="s">
        <v>4294</v>
      </c>
      <c r="D4623" s="2" t="s">
        <v>16</v>
      </c>
      <c r="E4623" s="2" t="s">
        <v>17</v>
      </c>
      <c r="F4623" s="2" t="s">
        <v>138</v>
      </c>
      <c r="G4623" s="2" t="s">
        <v>435</v>
      </c>
      <c r="H4623" s="2" t="s">
        <v>436</v>
      </c>
      <c r="I4623" s="2">
        <v>6331</v>
      </c>
      <c r="J4623" s="2">
        <v>1100</v>
      </c>
      <c r="K4623" s="2">
        <v>22213314</v>
      </c>
      <c r="L4623" s="3">
        <v>45713</v>
      </c>
      <c r="M4623" s="3">
        <v>46784</v>
      </c>
      <c r="N4623" s="2" t="s">
        <v>153</v>
      </c>
    </row>
    <row r="4624" spans="2:14" x14ac:dyDescent="0.25">
      <c r="B4624" s="2" t="s">
        <v>4295</v>
      </c>
      <c r="C4624" s="2" t="s">
        <v>4296</v>
      </c>
      <c r="D4624" s="2" t="s">
        <v>16</v>
      </c>
      <c r="E4624" s="2" t="s">
        <v>17</v>
      </c>
      <c r="F4624" s="2" t="s">
        <v>138</v>
      </c>
      <c r="G4624" s="2" t="s">
        <v>435</v>
      </c>
      <c r="H4624" s="2" t="s">
        <v>436</v>
      </c>
      <c r="I4624" s="2">
        <v>3983</v>
      </c>
      <c r="J4624" s="2">
        <v>713</v>
      </c>
      <c r="K4624" s="2">
        <v>22213317</v>
      </c>
      <c r="L4624" s="3">
        <v>45713</v>
      </c>
      <c r="M4624" s="3">
        <v>46784</v>
      </c>
      <c r="N4624" s="2" t="s">
        <v>153</v>
      </c>
    </row>
    <row r="4625" spans="2:14" x14ac:dyDescent="0.25">
      <c r="B4625" s="2" t="s">
        <v>4295</v>
      </c>
      <c r="C4625" s="2" t="s">
        <v>4296</v>
      </c>
      <c r="D4625" s="2" t="s">
        <v>16</v>
      </c>
      <c r="E4625" s="2" t="s">
        <v>17</v>
      </c>
      <c r="F4625" s="2" t="s">
        <v>138</v>
      </c>
      <c r="G4625" s="2" t="s">
        <v>435</v>
      </c>
      <c r="H4625" s="2" t="s">
        <v>436</v>
      </c>
      <c r="I4625" s="2">
        <v>3983</v>
      </c>
      <c r="J4625" s="2">
        <v>270</v>
      </c>
      <c r="K4625" s="2">
        <v>22213318</v>
      </c>
      <c r="L4625" s="3">
        <v>45713</v>
      </c>
      <c r="M4625" s="3">
        <v>46784</v>
      </c>
      <c r="N4625" s="2" t="s">
        <v>153</v>
      </c>
    </row>
    <row r="4626" spans="2:14" x14ac:dyDescent="0.25">
      <c r="B4626" s="2" t="s">
        <v>4295</v>
      </c>
      <c r="C4626" s="2" t="s">
        <v>4296</v>
      </c>
      <c r="D4626" s="2" t="s">
        <v>16</v>
      </c>
      <c r="E4626" s="2" t="s">
        <v>17</v>
      </c>
      <c r="F4626" s="2" t="s">
        <v>138</v>
      </c>
      <c r="G4626" s="2" t="s">
        <v>435</v>
      </c>
      <c r="H4626" s="2" t="s">
        <v>436</v>
      </c>
      <c r="I4626" s="2">
        <v>3983</v>
      </c>
      <c r="J4626" s="2">
        <v>3000</v>
      </c>
      <c r="K4626" s="2">
        <v>36113501</v>
      </c>
      <c r="L4626" s="3">
        <v>46091</v>
      </c>
      <c r="M4626" s="3">
        <v>47178</v>
      </c>
      <c r="N4626" s="2" t="s">
        <v>153</v>
      </c>
    </row>
    <row r="4627" spans="2:14" x14ac:dyDescent="0.25">
      <c r="B4627" s="2" t="s">
        <v>4297</v>
      </c>
      <c r="C4627" s="2" t="s">
        <v>4298</v>
      </c>
      <c r="D4627" s="2" t="s">
        <v>16</v>
      </c>
      <c r="E4627" s="2" t="s">
        <v>17</v>
      </c>
      <c r="F4627" s="2" t="s">
        <v>138</v>
      </c>
      <c r="G4627" s="2" t="s">
        <v>435</v>
      </c>
      <c r="H4627" s="2" t="s">
        <v>436</v>
      </c>
      <c r="I4627" s="2">
        <v>385</v>
      </c>
      <c r="J4627" s="2">
        <v>0</v>
      </c>
      <c r="K4627" s="2">
        <v>22213310</v>
      </c>
      <c r="L4627" s="3">
        <v>45713</v>
      </c>
      <c r="M4627" s="3">
        <v>46784</v>
      </c>
      <c r="N4627" s="2" t="s">
        <v>153</v>
      </c>
    </row>
    <row r="4628" spans="2:14" x14ac:dyDescent="0.25">
      <c r="B4628" s="2" t="s">
        <v>4297</v>
      </c>
      <c r="C4628" s="2" t="s">
        <v>4298</v>
      </c>
      <c r="D4628" s="2" t="s">
        <v>16</v>
      </c>
      <c r="E4628" s="2" t="s">
        <v>17</v>
      </c>
      <c r="F4628" s="2" t="s">
        <v>138</v>
      </c>
      <c r="G4628" s="2" t="s">
        <v>435</v>
      </c>
      <c r="H4628" s="2" t="s">
        <v>436</v>
      </c>
      <c r="I4628" s="2">
        <v>385</v>
      </c>
      <c r="J4628" s="2">
        <v>35</v>
      </c>
      <c r="K4628" s="2">
        <v>22213317</v>
      </c>
      <c r="L4628" s="3">
        <v>45713</v>
      </c>
      <c r="M4628" s="3">
        <v>46784</v>
      </c>
      <c r="N4628" s="2" t="s">
        <v>153</v>
      </c>
    </row>
    <row r="4629" spans="2:14" x14ac:dyDescent="0.25">
      <c r="B4629" s="2" t="s">
        <v>4297</v>
      </c>
      <c r="C4629" s="2" t="s">
        <v>4298</v>
      </c>
      <c r="D4629" s="2" t="s">
        <v>16</v>
      </c>
      <c r="E4629" s="2" t="s">
        <v>17</v>
      </c>
      <c r="F4629" s="2" t="s">
        <v>138</v>
      </c>
      <c r="G4629" s="2" t="s">
        <v>435</v>
      </c>
      <c r="H4629" s="2" t="s">
        <v>436</v>
      </c>
      <c r="I4629" s="2">
        <v>385</v>
      </c>
      <c r="J4629" s="2">
        <v>350</v>
      </c>
      <c r="K4629" s="2">
        <v>37113501</v>
      </c>
      <c r="L4629" s="3">
        <v>46091</v>
      </c>
      <c r="M4629" s="3">
        <v>47178</v>
      </c>
      <c r="N4629" s="2" t="s">
        <v>153</v>
      </c>
    </row>
    <row r="4630" spans="2:14" x14ac:dyDescent="0.25">
      <c r="B4630" s="2" t="s">
        <v>4299</v>
      </c>
      <c r="C4630" s="2" t="s">
        <v>4300</v>
      </c>
      <c r="D4630" s="2" t="s">
        <v>16</v>
      </c>
      <c r="E4630" s="2" t="s">
        <v>17</v>
      </c>
      <c r="F4630" s="2" t="s">
        <v>138</v>
      </c>
      <c r="G4630" s="2" t="s">
        <v>435</v>
      </c>
      <c r="H4630" s="2" t="s">
        <v>436</v>
      </c>
      <c r="I4630" s="2">
        <v>980</v>
      </c>
      <c r="J4630" s="2">
        <v>980</v>
      </c>
      <c r="K4630" s="2">
        <v>37133401</v>
      </c>
      <c r="L4630" s="3">
        <v>46091</v>
      </c>
      <c r="M4630" s="3">
        <v>47178</v>
      </c>
      <c r="N4630" s="2" t="s">
        <v>153</v>
      </c>
    </row>
    <row r="4631" spans="2:14" x14ac:dyDescent="0.25">
      <c r="B4631" s="2" t="s">
        <v>4301</v>
      </c>
      <c r="C4631" s="2" t="s">
        <v>4302</v>
      </c>
      <c r="D4631" s="2" t="s">
        <v>16</v>
      </c>
      <c r="E4631" s="2" t="s">
        <v>17</v>
      </c>
      <c r="F4631" s="2" t="s">
        <v>138</v>
      </c>
      <c r="G4631" s="2" t="s">
        <v>435</v>
      </c>
      <c r="H4631" s="2" t="s">
        <v>436</v>
      </c>
      <c r="I4631" s="2">
        <v>90</v>
      </c>
      <c r="J4631" s="2">
        <v>90</v>
      </c>
      <c r="K4631" s="2">
        <v>37133401</v>
      </c>
      <c r="L4631" s="3">
        <v>46091</v>
      </c>
      <c r="M4631" s="3">
        <v>47178</v>
      </c>
      <c r="N4631" s="2" t="s">
        <v>153</v>
      </c>
    </row>
    <row r="4632" spans="2:14" x14ac:dyDescent="0.25">
      <c r="B4632" s="2" t="s">
        <v>4303</v>
      </c>
      <c r="C4632" s="2" t="s">
        <v>4304</v>
      </c>
      <c r="D4632" s="2" t="s">
        <v>16</v>
      </c>
      <c r="E4632" s="2" t="s">
        <v>17</v>
      </c>
      <c r="F4632" s="2" t="s">
        <v>138</v>
      </c>
      <c r="G4632" s="2" t="s">
        <v>435</v>
      </c>
      <c r="H4632" s="2" t="s">
        <v>436</v>
      </c>
      <c r="I4632" s="2">
        <v>100</v>
      </c>
      <c r="J4632" s="2">
        <v>100</v>
      </c>
      <c r="K4632" s="2">
        <v>11123501</v>
      </c>
      <c r="L4632" s="3">
        <v>46091</v>
      </c>
      <c r="M4632" s="3">
        <v>47178</v>
      </c>
      <c r="N4632" s="2" t="s">
        <v>153</v>
      </c>
    </row>
    <row r="4633" spans="2:14" x14ac:dyDescent="0.25">
      <c r="B4633" s="2" t="s">
        <v>4305</v>
      </c>
      <c r="C4633" s="2" t="s">
        <v>4306</v>
      </c>
      <c r="D4633" s="2" t="s">
        <v>16</v>
      </c>
      <c r="E4633" s="2" t="s">
        <v>17</v>
      </c>
      <c r="F4633" s="2" t="s">
        <v>138</v>
      </c>
      <c r="G4633" s="2" t="s">
        <v>435</v>
      </c>
      <c r="H4633" s="2" t="s">
        <v>436</v>
      </c>
      <c r="I4633" s="2">
        <v>200</v>
      </c>
      <c r="J4633" s="2">
        <v>130</v>
      </c>
      <c r="K4633" s="2">
        <v>11123501</v>
      </c>
      <c r="L4633" s="3">
        <v>46091</v>
      </c>
      <c r="M4633" s="3">
        <v>47178</v>
      </c>
      <c r="N4633" s="2" t="s">
        <v>153</v>
      </c>
    </row>
    <row r="4634" spans="2:14" x14ac:dyDescent="0.25">
      <c r="B4634" s="2" t="s">
        <v>4305</v>
      </c>
      <c r="C4634" s="2" t="s">
        <v>4306</v>
      </c>
      <c r="D4634" s="2" t="s">
        <v>16</v>
      </c>
      <c r="E4634" s="2" t="s">
        <v>17</v>
      </c>
      <c r="F4634" s="2" t="s">
        <v>138</v>
      </c>
      <c r="G4634" s="2" t="s">
        <v>435</v>
      </c>
      <c r="H4634" s="2" t="s">
        <v>436</v>
      </c>
      <c r="I4634" s="2">
        <v>200</v>
      </c>
      <c r="J4634" s="2">
        <v>70</v>
      </c>
      <c r="K4634" s="2">
        <v>37113501</v>
      </c>
      <c r="L4634" s="3">
        <v>46091</v>
      </c>
      <c r="M4634" s="3">
        <v>47178</v>
      </c>
      <c r="N4634" s="2" t="s">
        <v>153</v>
      </c>
    </row>
    <row r="4635" spans="2:14" x14ac:dyDescent="0.25">
      <c r="B4635" s="2" t="s">
        <v>4307</v>
      </c>
      <c r="C4635" s="2" t="s">
        <v>4308</v>
      </c>
      <c r="D4635" s="2" t="s">
        <v>16</v>
      </c>
      <c r="E4635" s="2" t="s">
        <v>17</v>
      </c>
      <c r="F4635" s="2" t="s">
        <v>138</v>
      </c>
      <c r="G4635" s="2" t="s">
        <v>435</v>
      </c>
      <c r="H4635" s="2" t="s">
        <v>436</v>
      </c>
      <c r="I4635" s="2">
        <v>100</v>
      </c>
      <c r="J4635" s="2">
        <v>100</v>
      </c>
      <c r="K4635" s="2">
        <v>11123501</v>
      </c>
      <c r="L4635" s="3">
        <v>46091</v>
      </c>
      <c r="M4635" s="3">
        <v>47178</v>
      </c>
      <c r="N4635" s="2" t="s">
        <v>153</v>
      </c>
    </row>
    <row r="4636" spans="2:14" x14ac:dyDescent="0.25">
      <c r="B4636" s="2" t="s">
        <v>4309</v>
      </c>
      <c r="C4636" s="2" t="s">
        <v>4310</v>
      </c>
      <c r="D4636" s="2" t="s">
        <v>16</v>
      </c>
      <c r="E4636" s="2" t="s">
        <v>17</v>
      </c>
      <c r="F4636" s="2" t="s">
        <v>138</v>
      </c>
      <c r="G4636" s="2" t="s">
        <v>435</v>
      </c>
      <c r="H4636" s="2" t="s">
        <v>436</v>
      </c>
      <c r="I4636" s="2">
        <v>650</v>
      </c>
      <c r="J4636" s="2">
        <v>200</v>
      </c>
      <c r="K4636" s="2">
        <v>11123501</v>
      </c>
      <c r="L4636" s="3">
        <v>46091</v>
      </c>
      <c r="M4636" s="3">
        <v>47178</v>
      </c>
      <c r="N4636" s="2" t="s">
        <v>42</v>
      </c>
    </row>
    <row r="4637" spans="2:14" x14ac:dyDescent="0.25">
      <c r="B4637" s="2" t="s">
        <v>4309</v>
      </c>
      <c r="C4637" s="2" t="s">
        <v>4310</v>
      </c>
      <c r="D4637" s="2" t="s">
        <v>16</v>
      </c>
      <c r="E4637" s="2" t="s">
        <v>17</v>
      </c>
      <c r="F4637" s="2" t="s">
        <v>138</v>
      </c>
      <c r="G4637" s="2" t="s">
        <v>435</v>
      </c>
      <c r="H4637" s="2" t="s">
        <v>436</v>
      </c>
      <c r="I4637" s="2">
        <v>650</v>
      </c>
      <c r="J4637" s="2">
        <v>450</v>
      </c>
      <c r="K4637" s="2">
        <v>37113501</v>
      </c>
      <c r="L4637" s="3">
        <v>46091</v>
      </c>
      <c r="M4637" s="3">
        <v>47178</v>
      </c>
      <c r="N4637" s="2" t="s">
        <v>42</v>
      </c>
    </row>
    <row r="4638" spans="2:14" x14ac:dyDescent="0.25">
      <c r="B4638" s="2" t="s">
        <v>4311</v>
      </c>
      <c r="C4638" s="2" t="s">
        <v>4312</v>
      </c>
      <c r="D4638" s="2" t="s">
        <v>16</v>
      </c>
      <c r="E4638" s="2" t="s">
        <v>17</v>
      </c>
      <c r="F4638" s="2" t="s">
        <v>138</v>
      </c>
      <c r="G4638" s="2" t="s">
        <v>138</v>
      </c>
      <c r="H4638" s="2" t="s">
        <v>4313</v>
      </c>
      <c r="I4638" s="2">
        <v>180</v>
      </c>
      <c r="J4638" s="2">
        <v>0</v>
      </c>
      <c r="K4638" s="2">
        <v>0</v>
      </c>
      <c r="L4638" s="3">
        <v>46072</v>
      </c>
      <c r="M4638" s="2" t="s">
        <v>30</v>
      </c>
      <c r="N4638" s="2" t="s">
        <v>439</v>
      </c>
    </row>
    <row r="4639" spans="2:14" x14ac:dyDescent="0.25">
      <c r="B4639" s="2" t="s">
        <v>4311</v>
      </c>
      <c r="C4639" s="2" t="s">
        <v>4312</v>
      </c>
      <c r="D4639" s="2" t="s">
        <v>16</v>
      </c>
      <c r="E4639" s="2" t="s">
        <v>17</v>
      </c>
      <c r="F4639" s="2" t="s">
        <v>138</v>
      </c>
      <c r="G4639" s="2" t="s">
        <v>138</v>
      </c>
      <c r="H4639" s="2" t="s">
        <v>4313</v>
      </c>
      <c r="I4639" s="2">
        <v>180</v>
      </c>
      <c r="J4639" s="2">
        <v>180</v>
      </c>
      <c r="K4639" s="2" t="s">
        <v>4314</v>
      </c>
      <c r="L4639" s="3">
        <v>46192</v>
      </c>
      <c r="M4639" s="3">
        <v>47270</v>
      </c>
      <c r="N4639" s="2" t="s">
        <v>439</v>
      </c>
    </row>
    <row r="4640" spans="2:14" x14ac:dyDescent="0.25">
      <c r="B4640" s="2" t="s">
        <v>4311</v>
      </c>
      <c r="C4640" s="2" t="s">
        <v>4312</v>
      </c>
      <c r="D4640" s="2" t="s">
        <v>16</v>
      </c>
      <c r="E4640" s="2" t="s">
        <v>17</v>
      </c>
      <c r="F4640" s="2" t="s">
        <v>138</v>
      </c>
      <c r="G4640" s="2" t="s">
        <v>138</v>
      </c>
      <c r="H4640" s="2" t="s">
        <v>4313</v>
      </c>
      <c r="I4640" s="2">
        <v>180</v>
      </c>
      <c r="J4640" s="2">
        <v>0</v>
      </c>
      <c r="K4640" s="2">
        <v>153427</v>
      </c>
      <c r="L4640" s="3">
        <v>44958</v>
      </c>
      <c r="M4640" s="3">
        <v>46235</v>
      </c>
      <c r="N4640" s="2" t="s">
        <v>439</v>
      </c>
    </row>
    <row r="4641" spans="2:14" x14ac:dyDescent="0.25">
      <c r="B4641" s="2" t="s">
        <v>4315</v>
      </c>
      <c r="C4641" s="2" t="s">
        <v>4316</v>
      </c>
      <c r="D4641" s="2" t="s">
        <v>41</v>
      </c>
      <c r="E4641" s="2" t="s">
        <v>75</v>
      </c>
      <c r="F4641" s="2" t="s">
        <v>138</v>
      </c>
      <c r="G4641" s="2" t="s">
        <v>138</v>
      </c>
      <c r="H4641" s="2" t="s">
        <v>4317</v>
      </c>
      <c r="I4641" s="2">
        <v>60</v>
      </c>
      <c r="J4641" s="2">
        <v>0</v>
      </c>
      <c r="K4641" s="2">
        <v>163337</v>
      </c>
      <c r="L4641" s="3">
        <v>44958</v>
      </c>
      <c r="M4641" s="3">
        <v>45901</v>
      </c>
      <c r="N4641" s="2" t="s">
        <v>439</v>
      </c>
    </row>
    <row r="4642" spans="2:14" x14ac:dyDescent="0.25">
      <c r="B4642" s="2" t="s">
        <v>4315</v>
      </c>
      <c r="C4642" s="2" t="s">
        <v>4316</v>
      </c>
      <c r="D4642" s="2" t="s">
        <v>41</v>
      </c>
      <c r="E4642" s="2" t="s">
        <v>17</v>
      </c>
      <c r="F4642" s="2" t="s">
        <v>138</v>
      </c>
      <c r="G4642" s="2" t="s">
        <v>138</v>
      </c>
      <c r="H4642" s="2" t="s">
        <v>4317</v>
      </c>
      <c r="I4642" s="2">
        <v>60</v>
      </c>
      <c r="J4642" s="2">
        <v>60</v>
      </c>
      <c r="K4642" s="2" t="s">
        <v>4318</v>
      </c>
      <c r="L4642" s="3">
        <v>46181</v>
      </c>
      <c r="M4642" s="3">
        <v>47150</v>
      </c>
      <c r="N4642" s="2" t="s">
        <v>439</v>
      </c>
    </row>
    <row r="4643" spans="2:14" x14ac:dyDescent="0.25">
      <c r="B4643" s="2" t="s">
        <v>4315</v>
      </c>
      <c r="C4643" s="2" t="s">
        <v>4316</v>
      </c>
      <c r="D4643" s="2" t="s">
        <v>41</v>
      </c>
      <c r="E4643" s="2" t="s">
        <v>17</v>
      </c>
      <c r="F4643" s="2" t="s">
        <v>138</v>
      </c>
      <c r="G4643" s="2" t="s">
        <v>138</v>
      </c>
      <c r="H4643" s="2" t="s">
        <v>4317</v>
      </c>
      <c r="I4643" s="2">
        <v>60</v>
      </c>
      <c r="J4643" s="2">
        <v>0</v>
      </c>
      <c r="K4643" s="2">
        <v>163337</v>
      </c>
      <c r="L4643" s="3">
        <v>44958</v>
      </c>
      <c r="M4643" s="3">
        <v>45901</v>
      </c>
      <c r="N4643" s="2" t="s">
        <v>439</v>
      </c>
    </row>
    <row r="4644" spans="2:14" x14ac:dyDescent="0.25">
      <c r="B4644" s="2" t="s">
        <v>4315</v>
      </c>
      <c r="C4644" s="2" t="s">
        <v>4316</v>
      </c>
      <c r="D4644" s="2" t="s">
        <v>41</v>
      </c>
      <c r="E4644" s="2" t="s">
        <v>17</v>
      </c>
      <c r="F4644" s="2" t="s">
        <v>138</v>
      </c>
      <c r="G4644" s="2" t="s">
        <v>138</v>
      </c>
      <c r="H4644" s="2" t="s">
        <v>4317</v>
      </c>
      <c r="I4644" s="2">
        <v>60</v>
      </c>
      <c r="J4644" s="2">
        <v>0</v>
      </c>
      <c r="K4644" s="2" t="s">
        <v>4319</v>
      </c>
      <c r="L4644" s="3">
        <v>45913</v>
      </c>
      <c r="M4644" s="3">
        <v>46419</v>
      </c>
      <c r="N4644" s="2" t="s">
        <v>439</v>
      </c>
    </row>
    <row r="4645" spans="2:14" x14ac:dyDescent="0.25">
      <c r="B4645" s="2" t="s">
        <v>4315</v>
      </c>
      <c r="C4645" s="2" t="s">
        <v>4316</v>
      </c>
      <c r="D4645" s="2" t="s">
        <v>41</v>
      </c>
      <c r="E4645" s="2" t="s">
        <v>17</v>
      </c>
      <c r="F4645" s="2" t="s">
        <v>138</v>
      </c>
      <c r="G4645" s="2" t="s">
        <v>138</v>
      </c>
      <c r="H4645" s="2" t="s">
        <v>4317</v>
      </c>
      <c r="I4645" s="2">
        <v>60</v>
      </c>
      <c r="J4645" s="2">
        <v>0</v>
      </c>
      <c r="K4645" s="2" t="s">
        <v>4319</v>
      </c>
      <c r="L4645" s="3">
        <v>45913</v>
      </c>
      <c r="M4645" s="3">
        <v>46661</v>
      </c>
      <c r="N4645" s="2" t="s">
        <v>439</v>
      </c>
    </row>
    <row r="4646" spans="2:14" x14ac:dyDescent="0.25">
      <c r="B4646" s="2" t="s">
        <v>4315</v>
      </c>
      <c r="C4646" s="2" t="s">
        <v>4316</v>
      </c>
      <c r="D4646" s="2" t="s">
        <v>41</v>
      </c>
      <c r="E4646" s="2" t="s">
        <v>17</v>
      </c>
      <c r="F4646" s="2" t="s">
        <v>138</v>
      </c>
      <c r="G4646" s="2" t="s">
        <v>138</v>
      </c>
      <c r="H4646" s="2" t="s">
        <v>4317</v>
      </c>
      <c r="I4646" s="2">
        <v>60</v>
      </c>
      <c r="J4646" s="2">
        <v>0</v>
      </c>
      <c r="K4646" s="2" t="s">
        <v>4320</v>
      </c>
      <c r="L4646" s="3">
        <v>46034</v>
      </c>
      <c r="M4646" s="3">
        <v>47088</v>
      </c>
      <c r="N4646" s="2" t="s">
        <v>439</v>
      </c>
    </row>
    <row r="4647" spans="2:14" x14ac:dyDescent="0.25">
      <c r="B4647" s="2" t="s">
        <v>4315</v>
      </c>
      <c r="C4647" s="2" t="s">
        <v>4316</v>
      </c>
      <c r="D4647" s="2" t="s">
        <v>41</v>
      </c>
      <c r="E4647" s="2" t="s">
        <v>142</v>
      </c>
      <c r="F4647" s="2" t="s">
        <v>138</v>
      </c>
      <c r="G4647" s="2" t="s">
        <v>138</v>
      </c>
      <c r="H4647" s="2" t="s">
        <v>4317</v>
      </c>
      <c r="I4647" s="2">
        <v>60</v>
      </c>
      <c r="J4647" s="2">
        <v>0</v>
      </c>
      <c r="K4647" s="2" t="s">
        <v>4319</v>
      </c>
      <c r="L4647" s="3">
        <v>45913</v>
      </c>
      <c r="M4647" s="3">
        <v>46661</v>
      </c>
      <c r="N4647" s="2" t="s">
        <v>439</v>
      </c>
    </row>
    <row r="4648" spans="2:14" x14ac:dyDescent="0.25">
      <c r="B4648" s="2" t="s">
        <v>4321</v>
      </c>
      <c r="C4648" s="2" t="s">
        <v>4322</v>
      </c>
      <c r="D4648" s="2" t="s">
        <v>16</v>
      </c>
      <c r="E4648" s="2" t="s">
        <v>17</v>
      </c>
      <c r="F4648" s="2" t="s">
        <v>138</v>
      </c>
      <c r="G4648" s="2" t="s">
        <v>138</v>
      </c>
      <c r="H4648" s="2" t="s">
        <v>4323</v>
      </c>
      <c r="I4648" s="2">
        <v>0</v>
      </c>
      <c r="J4648" s="2">
        <v>0</v>
      </c>
      <c r="K4648" s="2" t="s">
        <v>4324</v>
      </c>
      <c r="L4648" s="3">
        <v>46141</v>
      </c>
      <c r="M4648" s="3">
        <v>47119</v>
      </c>
      <c r="N4648" s="2" t="s">
        <v>439</v>
      </c>
    </row>
    <row r="4649" spans="2:14" x14ac:dyDescent="0.25">
      <c r="B4649" s="2" t="s">
        <v>4321</v>
      </c>
      <c r="C4649" s="2" t="s">
        <v>4322</v>
      </c>
      <c r="D4649" s="2" t="s">
        <v>16</v>
      </c>
      <c r="E4649" s="2" t="s">
        <v>17</v>
      </c>
      <c r="F4649" s="2" t="s">
        <v>138</v>
      </c>
      <c r="G4649" s="2" t="s">
        <v>138</v>
      </c>
      <c r="H4649" s="2" t="s">
        <v>4323</v>
      </c>
      <c r="I4649" s="2">
        <v>0</v>
      </c>
      <c r="J4649" s="2">
        <v>0</v>
      </c>
      <c r="K4649" s="2">
        <v>93459</v>
      </c>
      <c r="L4649" s="3">
        <v>44958</v>
      </c>
      <c r="M4649" s="3">
        <v>46054</v>
      </c>
      <c r="N4649" s="2" t="s">
        <v>439</v>
      </c>
    </row>
    <row r="4650" spans="2:14" x14ac:dyDescent="0.25">
      <c r="B4650" s="2" t="s">
        <v>4325</v>
      </c>
      <c r="C4650" s="2" t="s">
        <v>4326</v>
      </c>
      <c r="D4650" s="2" t="s">
        <v>16</v>
      </c>
      <c r="E4650" s="2" t="s">
        <v>17</v>
      </c>
      <c r="F4650" s="2" t="s">
        <v>138</v>
      </c>
      <c r="G4650" s="2" t="s">
        <v>138</v>
      </c>
      <c r="H4650" s="2" t="s">
        <v>4327</v>
      </c>
      <c r="I4650" s="2">
        <v>0</v>
      </c>
      <c r="J4650" s="2">
        <v>0</v>
      </c>
      <c r="K4650" s="2">
        <v>0</v>
      </c>
      <c r="L4650" s="3">
        <v>46031</v>
      </c>
      <c r="M4650" s="2" t="s">
        <v>30</v>
      </c>
      <c r="N4650" s="2" t="s">
        <v>439</v>
      </c>
    </row>
    <row r="4651" spans="2:14" x14ac:dyDescent="0.25">
      <c r="B4651" s="2" t="s">
        <v>4325</v>
      </c>
      <c r="C4651" s="2" t="s">
        <v>4326</v>
      </c>
      <c r="D4651" s="2" t="s">
        <v>16</v>
      </c>
      <c r="E4651" s="2" t="s">
        <v>17</v>
      </c>
      <c r="F4651" s="2" t="s">
        <v>138</v>
      </c>
      <c r="G4651" s="2" t="s">
        <v>138</v>
      </c>
      <c r="H4651" s="2" t="s">
        <v>4327</v>
      </c>
      <c r="I4651" s="2">
        <v>0</v>
      </c>
      <c r="J4651" s="2">
        <v>0</v>
      </c>
      <c r="K4651" s="2">
        <v>123480</v>
      </c>
      <c r="L4651" s="3">
        <v>44958</v>
      </c>
      <c r="M4651" s="3">
        <v>46143</v>
      </c>
      <c r="N4651" s="2" t="s">
        <v>439</v>
      </c>
    </row>
    <row r="4652" spans="2:14" x14ac:dyDescent="0.25">
      <c r="B4652" s="2" t="s">
        <v>4325</v>
      </c>
      <c r="C4652" s="2" t="s">
        <v>4326</v>
      </c>
      <c r="D4652" s="2" t="s">
        <v>16</v>
      </c>
      <c r="E4652" s="2" t="s">
        <v>17</v>
      </c>
      <c r="F4652" s="2" t="s">
        <v>138</v>
      </c>
      <c r="G4652" s="2" t="s">
        <v>138</v>
      </c>
      <c r="H4652" s="2" t="s">
        <v>4327</v>
      </c>
      <c r="I4652" s="2">
        <v>0</v>
      </c>
      <c r="J4652" s="2">
        <v>0</v>
      </c>
      <c r="K4652" s="2">
        <v>173442</v>
      </c>
      <c r="L4652" s="3">
        <v>44958</v>
      </c>
      <c r="M4652" s="3">
        <v>46296</v>
      </c>
      <c r="N4652" s="2" t="s">
        <v>439</v>
      </c>
    </row>
    <row r="4653" spans="2:14" x14ac:dyDescent="0.25">
      <c r="B4653" s="2" t="s">
        <v>4325</v>
      </c>
      <c r="C4653" s="2" t="s">
        <v>4326</v>
      </c>
      <c r="D4653" s="2" t="s">
        <v>16</v>
      </c>
      <c r="E4653" s="2" t="s">
        <v>142</v>
      </c>
      <c r="F4653" s="2" t="s">
        <v>138</v>
      </c>
      <c r="G4653" s="2" t="s">
        <v>138</v>
      </c>
      <c r="H4653" s="2" t="s">
        <v>4327</v>
      </c>
      <c r="I4653" s="2">
        <v>0</v>
      </c>
      <c r="J4653" s="2">
        <v>0</v>
      </c>
      <c r="K4653" s="2">
        <v>123480</v>
      </c>
      <c r="L4653" s="3">
        <v>44958</v>
      </c>
      <c r="M4653" s="3">
        <v>46143</v>
      </c>
      <c r="N4653" s="2" t="s">
        <v>439</v>
      </c>
    </row>
    <row r="4654" spans="2:14" x14ac:dyDescent="0.25">
      <c r="B4654" s="2" t="s">
        <v>4325</v>
      </c>
      <c r="C4654" s="2" t="s">
        <v>4326</v>
      </c>
      <c r="D4654" s="2" t="s">
        <v>16</v>
      </c>
      <c r="E4654" s="2" t="s">
        <v>142</v>
      </c>
      <c r="F4654" s="2" t="s">
        <v>138</v>
      </c>
      <c r="G4654" s="2" t="s">
        <v>138</v>
      </c>
      <c r="H4654" s="2" t="s">
        <v>4327</v>
      </c>
      <c r="I4654" s="2">
        <v>0</v>
      </c>
      <c r="J4654" s="2">
        <v>0</v>
      </c>
      <c r="K4654" s="2">
        <v>173442</v>
      </c>
      <c r="L4654" s="3">
        <v>44958</v>
      </c>
      <c r="M4654" s="3">
        <v>46296</v>
      </c>
      <c r="N4654" s="2" t="s">
        <v>439</v>
      </c>
    </row>
    <row r="4655" spans="2:14" x14ac:dyDescent="0.25">
      <c r="B4655" s="2" t="s">
        <v>4328</v>
      </c>
      <c r="C4655" s="2" t="s">
        <v>4329</v>
      </c>
      <c r="D4655" s="2" t="s">
        <v>16</v>
      </c>
      <c r="E4655" s="2" t="s">
        <v>17</v>
      </c>
      <c r="F4655" s="2" t="s">
        <v>18</v>
      </c>
      <c r="G4655" s="2" t="s">
        <v>19</v>
      </c>
      <c r="H4655" s="2" t="s">
        <v>4330</v>
      </c>
      <c r="I4655" s="2">
        <v>1376</v>
      </c>
      <c r="J4655" s="2">
        <v>26</v>
      </c>
      <c r="K4655" s="2">
        <v>21173301</v>
      </c>
      <c r="L4655" s="3">
        <v>44958</v>
      </c>
      <c r="M4655" s="3">
        <v>46661</v>
      </c>
      <c r="N4655" s="2" t="s">
        <v>153</v>
      </c>
    </row>
    <row r="4656" spans="2:14" x14ac:dyDescent="0.25">
      <c r="B4656" s="2" t="s">
        <v>4328</v>
      </c>
      <c r="C4656" s="2" t="s">
        <v>4329</v>
      </c>
      <c r="D4656" s="2" t="s">
        <v>16</v>
      </c>
      <c r="E4656" s="2" t="s">
        <v>17</v>
      </c>
      <c r="F4656" s="2" t="s">
        <v>18</v>
      </c>
      <c r="G4656" s="2" t="s">
        <v>19</v>
      </c>
      <c r="H4656" s="2" t="s">
        <v>4330</v>
      </c>
      <c r="I4656" s="2">
        <v>1376</v>
      </c>
      <c r="J4656" s="2">
        <v>0</v>
      </c>
      <c r="K4656" s="2">
        <v>21173301</v>
      </c>
      <c r="L4656" s="3">
        <v>45660</v>
      </c>
      <c r="M4656" s="3">
        <v>46661</v>
      </c>
      <c r="N4656" s="2" t="s">
        <v>153</v>
      </c>
    </row>
    <row r="4657" spans="2:14" x14ac:dyDescent="0.25">
      <c r="B4657" s="2" t="s">
        <v>4328</v>
      </c>
      <c r="C4657" s="2" t="s">
        <v>4329</v>
      </c>
      <c r="D4657" s="2" t="s">
        <v>16</v>
      </c>
      <c r="E4657" s="2" t="s">
        <v>17</v>
      </c>
      <c r="F4657" s="2" t="s">
        <v>18</v>
      </c>
      <c r="G4657" s="2" t="s">
        <v>19</v>
      </c>
      <c r="H4657" s="2" t="s">
        <v>4330</v>
      </c>
      <c r="I4657" s="2">
        <v>1376</v>
      </c>
      <c r="J4657" s="2">
        <v>0</v>
      </c>
      <c r="K4657" s="2">
        <v>23173301</v>
      </c>
      <c r="L4657" s="3">
        <v>45660</v>
      </c>
      <c r="M4657" s="3">
        <v>46722</v>
      </c>
      <c r="N4657" s="2" t="s">
        <v>153</v>
      </c>
    </row>
    <row r="4658" spans="2:14" x14ac:dyDescent="0.25">
      <c r="B4658" s="2" t="s">
        <v>4328</v>
      </c>
      <c r="C4658" s="2" t="s">
        <v>4329</v>
      </c>
      <c r="D4658" s="2" t="s">
        <v>16</v>
      </c>
      <c r="E4658" s="2" t="s">
        <v>17</v>
      </c>
      <c r="F4658" s="2" t="s">
        <v>18</v>
      </c>
      <c r="G4658" s="2" t="s">
        <v>19</v>
      </c>
      <c r="H4658" s="2" t="s">
        <v>4330</v>
      </c>
      <c r="I4658" s="2">
        <v>1376</v>
      </c>
      <c r="J4658" s="2">
        <v>0</v>
      </c>
      <c r="K4658" s="2">
        <v>23173301</v>
      </c>
      <c r="L4658" s="3">
        <v>45678</v>
      </c>
      <c r="M4658" s="3">
        <v>46753</v>
      </c>
      <c r="N4658" s="2" t="s">
        <v>153</v>
      </c>
    </row>
    <row r="4659" spans="2:14" x14ac:dyDescent="0.25">
      <c r="B4659" s="2" t="s">
        <v>4328</v>
      </c>
      <c r="C4659" s="2" t="s">
        <v>4329</v>
      </c>
      <c r="D4659" s="2" t="s">
        <v>16</v>
      </c>
      <c r="E4659" s="2" t="s">
        <v>17</v>
      </c>
      <c r="F4659" s="2" t="s">
        <v>18</v>
      </c>
      <c r="G4659" s="2" t="s">
        <v>19</v>
      </c>
      <c r="H4659" s="2" t="s">
        <v>4330</v>
      </c>
      <c r="I4659" s="2">
        <v>1376</v>
      </c>
      <c r="J4659" s="2">
        <v>1350</v>
      </c>
      <c r="K4659" s="2">
        <v>32173301</v>
      </c>
      <c r="L4659" s="3">
        <v>45678</v>
      </c>
      <c r="M4659" s="3">
        <v>46753</v>
      </c>
      <c r="N4659" s="2" t="s">
        <v>153</v>
      </c>
    </row>
    <row r="4660" spans="2:14" x14ac:dyDescent="0.25">
      <c r="B4660" s="2" t="s">
        <v>4328</v>
      </c>
      <c r="C4660" s="2" t="s">
        <v>4329</v>
      </c>
      <c r="D4660" s="2" t="s">
        <v>16</v>
      </c>
      <c r="E4660" s="2" t="s">
        <v>142</v>
      </c>
      <c r="F4660" s="2" t="s">
        <v>18</v>
      </c>
      <c r="G4660" s="2" t="s">
        <v>19</v>
      </c>
      <c r="H4660" s="2" t="s">
        <v>4330</v>
      </c>
      <c r="I4660" s="2">
        <v>1376</v>
      </c>
      <c r="J4660" s="2">
        <v>0</v>
      </c>
      <c r="K4660" s="2">
        <v>32173301</v>
      </c>
      <c r="L4660" s="3">
        <v>45678</v>
      </c>
      <c r="M4660" s="3">
        <v>46753</v>
      </c>
      <c r="N4660" s="2" t="s">
        <v>153</v>
      </c>
    </row>
    <row r="4661" spans="2:14" x14ac:dyDescent="0.25">
      <c r="B4661" s="2" t="s">
        <v>4331</v>
      </c>
      <c r="C4661" s="2" t="s">
        <v>4332</v>
      </c>
      <c r="D4661" s="2" t="s">
        <v>16</v>
      </c>
      <c r="E4661" s="2" t="s">
        <v>17</v>
      </c>
      <c r="F4661" s="2" t="s">
        <v>18</v>
      </c>
      <c r="G4661" s="2" t="s">
        <v>19</v>
      </c>
      <c r="H4661" s="2" t="s">
        <v>4330</v>
      </c>
      <c r="I4661" s="2">
        <v>0</v>
      </c>
      <c r="J4661" s="2">
        <v>0</v>
      </c>
      <c r="K4661" s="2">
        <v>29113401</v>
      </c>
      <c r="L4661" s="3">
        <v>45800</v>
      </c>
      <c r="M4661" s="3">
        <v>46784</v>
      </c>
      <c r="N4661" s="2" t="s">
        <v>153</v>
      </c>
    </row>
    <row r="4662" spans="2:14" x14ac:dyDescent="0.25">
      <c r="B4662" s="2" t="s">
        <v>4333</v>
      </c>
      <c r="C4662" s="2" t="s">
        <v>4334</v>
      </c>
      <c r="D4662" s="2" t="s">
        <v>16</v>
      </c>
      <c r="E4662" s="2" t="s">
        <v>17</v>
      </c>
      <c r="F4662" s="2" t="s">
        <v>18</v>
      </c>
      <c r="G4662" s="2" t="s">
        <v>19</v>
      </c>
      <c r="H4662" s="2" t="s">
        <v>4330</v>
      </c>
      <c r="I4662" s="2">
        <v>0</v>
      </c>
      <c r="J4662" s="2">
        <v>0</v>
      </c>
      <c r="K4662" s="2">
        <v>16143401</v>
      </c>
      <c r="L4662" s="3">
        <v>45856</v>
      </c>
      <c r="M4662" s="3">
        <v>46874</v>
      </c>
      <c r="N4662" s="2" t="s">
        <v>153</v>
      </c>
    </row>
    <row r="4663" spans="2:14" x14ac:dyDescent="0.25">
      <c r="B4663" s="2" t="s">
        <v>4333</v>
      </c>
      <c r="C4663" s="2" t="s">
        <v>4334</v>
      </c>
      <c r="D4663" s="2" t="s">
        <v>16</v>
      </c>
      <c r="E4663" s="2" t="s">
        <v>17</v>
      </c>
      <c r="F4663" s="2" t="s">
        <v>18</v>
      </c>
      <c r="G4663" s="2" t="s">
        <v>19</v>
      </c>
      <c r="H4663" s="2" t="s">
        <v>4330</v>
      </c>
      <c r="I4663" s="2">
        <v>0</v>
      </c>
      <c r="J4663" s="2">
        <v>0</v>
      </c>
      <c r="K4663" s="2">
        <v>16143402</v>
      </c>
      <c r="L4663" s="3">
        <v>45800</v>
      </c>
      <c r="M4663" s="3">
        <v>46874</v>
      </c>
      <c r="N4663" s="2" t="s">
        <v>153</v>
      </c>
    </row>
    <row r="4664" spans="2:14" x14ac:dyDescent="0.25">
      <c r="B4664" s="2" t="s">
        <v>4335</v>
      </c>
      <c r="C4664" s="2" t="s">
        <v>4336</v>
      </c>
      <c r="D4664" s="2" t="s">
        <v>16</v>
      </c>
      <c r="E4664" s="2" t="s">
        <v>17</v>
      </c>
      <c r="F4664" s="2" t="s">
        <v>18</v>
      </c>
      <c r="G4664" s="2" t="s">
        <v>19</v>
      </c>
      <c r="H4664" s="2" t="s">
        <v>4330</v>
      </c>
      <c r="I4664" s="2">
        <v>210</v>
      </c>
      <c r="J4664" s="2">
        <v>0</v>
      </c>
      <c r="K4664" s="2">
        <v>13203401</v>
      </c>
      <c r="L4664" s="3">
        <v>45986</v>
      </c>
      <c r="M4664" s="3">
        <v>47423</v>
      </c>
      <c r="N4664" s="2" t="s">
        <v>153</v>
      </c>
    </row>
    <row r="4665" spans="2:14" x14ac:dyDescent="0.25">
      <c r="B4665" s="2" t="s">
        <v>4335</v>
      </c>
      <c r="C4665" s="2" t="s">
        <v>4336</v>
      </c>
      <c r="D4665" s="2" t="s">
        <v>16</v>
      </c>
      <c r="E4665" s="2" t="s">
        <v>17</v>
      </c>
      <c r="F4665" s="2" t="s">
        <v>18</v>
      </c>
      <c r="G4665" s="2" t="s">
        <v>19</v>
      </c>
      <c r="H4665" s="2" t="s">
        <v>4330</v>
      </c>
      <c r="I4665" s="2">
        <v>210</v>
      </c>
      <c r="J4665" s="2">
        <v>210</v>
      </c>
      <c r="K4665" s="2">
        <v>16143501</v>
      </c>
      <c r="L4665" s="3">
        <v>46160</v>
      </c>
      <c r="M4665" s="3">
        <v>47604</v>
      </c>
      <c r="N4665" s="2" t="s">
        <v>153</v>
      </c>
    </row>
    <row r="4666" spans="2:14" x14ac:dyDescent="0.25">
      <c r="B4666" s="2" t="s">
        <v>4335</v>
      </c>
      <c r="C4666" s="2" t="s">
        <v>4336</v>
      </c>
      <c r="D4666" s="2" t="s">
        <v>16</v>
      </c>
      <c r="E4666" s="2" t="s">
        <v>17</v>
      </c>
      <c r="F4666" s="2" t="s">
        <v>18</v>
      </c>
      <c r="G4666" s="2" t="s">
        <v>19</v>
      </c>
      <c r="H4666" s="2" t="s">
        <v>4330</v>
      </c>
      <c r="I4666" s="2">
        <v>210</v>
      </c>
      <c r="J4666" s="2">
        <v>0</v>
      </c>
      <c r="K4666" s="2">
        <v>24143301</v>
      </c>
      <c r="L4666" s="3">
        <v>44958</v>
      </c>
      <c r="M4666" s="3">
        <v>46508</v>
      </c>
      <c r="N4666" s="2" t="s">
        <v>153</v>
      </c>
    </row>
    <row r="4667" spans="2:14" x14ac:dyDescent="0.25">
      <c r="B4667" s="2" t="s">
        <v>4335</v>
      </c>
      <c r="C4667" s="2" t="s">
        <v>4336</v>
      </c>
      <c r="D4667" s="2" t="s">
        <v>16</v>
      </c>
      <c r="E4667" s="2" t="s">
        <v>17</v>
      </c>
      <c r="F4667" s="2" t="s">
        <v>18</v>
      </c>
      <c r="G4667" s="2" t="s">
        <v>19</v>
      </c>
      <c r="H4667" s="2" t="s">
        <v>4330</v>
      </c>
      <c r="I4667" s="2">
        <v>210</v>
      </c>
      <c r="J4667" s="2">
        <v>0</v>
      </c>
      <c r="K4667" s="2">
        <v>25143301</v>
      </c>
      <c r="L4667" s="3">
        <v>44958</v>
      </c>
      <c r="M4667" s="3">
        <v>46508</v>
      </c>
      <c r="N4667" s="2" t="s">
        <v>153</v>
      </c>
    </row>
    <row r="4668" spans="2:14" x14ac:dyDescent="0.25">
      <c r="B4668" s="2" t="s">
        <v>4335</v>
      </c>
      <c r="C4668" s="2" t="s">
        <v>4336</v>
      </c>
      <c r="D4668" s="2" t="s">
        <v>16</v>
      </c>
      <c r="E4668" s="2" t="s">
        <v>17</v>
      </c>
      <c r="F4668" s="2" t="s">
        <v>18</v>
      </c>
      <c r="G4668" s="2" t="s">
        <v>19</v>
      </c>
      <c r="H4668" s="2" t="s">
        <v>4330</v>
      </c>
      <c r="I4668" s="2">
        <v>210</v>
      </c>
      <c r="J4668" s="2">
        <v>0</v>
      </c>
      <c r="K4668" s="2">
        <v>26153401</v>
      </c>
      <c r="L4668" s="3">
        <v>45856</v>
      </c>
      <c r="M4668" s="3">
        <v>46905</v>
      </c>
      <c r="N4668" s="2" t="s">
        <v>153</v>
      </c>
    </row>
    <row r="4669" spans="2:14" x14ac:dyDescent="0.25">
      <c r="B4669" s="2" t="s">
        <v>4335</v>
      </c>
      <c r="C4669" s="2" t="s">
        <v>4336</v>
      </c>
      <c r="D4669" s="2" t="s">
        <v>16</v>
      </c>
      <c r="E4669" s="2" t="s">
        <v>17</v>
      </c>
      <c r="F4669" s="2" t="s">
        <v>18</v>
      </c>
      <c r="G4669" s="2" t="s">
        <v>19</v>
      </c>
      <c r="H4669" s="2" t="s">
        <v>4330</v>
      </c>
      <c r="I4669" s="2">
        <v>210</v>
      </c>
      <c r="J4669" s="2">
        <v>0</v>
      </c>
      <c r="K4669" s="2">
        <v>26183401</v>
      </c>
      <c r="L4669" s="3">
        <v>45926</v>
      </c>
      <c r="M4669" s="3">
        <v>47362</v>
      </c>
      <c r="N4669" s="2" t="s">
        <v>153</v>
      </c>
    </row>
    <row r="4670" spans="2:14" x14ac:dyDescent="0.25">
      <c r="B4670" s="2" t="s">
        <v>4335</v>
      </c>
      <c r="C4670" s="2" t="s">
        <v>4336</v>
      </c>
      <c r="D4670" s="2" t="s">
        <v>16</v>
      </c>
      <c r="E4670" s="2" t="s">
        <v>17</v>
      </c>
      <c r="F4670" s="2" t="s">
        <v>18</v>
      </c>
      <c r="G4670" s="2" t="s">
        <v>19</v>
      </c>
      <c r="H4670" s="2" t="s">
        <v>4330</v>
      </c>
      <c r="I4670" s="2">
        <v>210</v>
      </c>
      <c r="J4670" s="2">
        <v>0</v>
      </c>
      <c r="K4670" s="2">
        <v>28173401</v>
      </c>
      <c r="L4670" s="3">
        <v>45926</v>
      </c>
      <c r="M4670" s="3">
        <v>47331</v>
      </c>
      <c r="N4670" s="2" t="s">
        <v>153</v>
      </c>
    </row>
    <row r="4671" spans="2:14" x14ac:dyDescent="0.25">
      <c r="B4671" s="2" t="s">
        <v>4335</v>
      </c>
      <c r="C4671" s="2" t="s">
        <v>4336</v>
      </c>
      <c r="D4671" s="2" t="s">
        <v>16</v>
      </c>
      <c r="E4671" s="2" t="s">
        <v>17</v>
      </c>
      <c r="F4671" s="2" t="s">
        <v>18</v>
      </c>
      <c r="G4671" s="2" t="s">
        <v>19</v>
      </c>
      <c r="H4671" s="2" t="s">
        <v>4330</v>
      </c>
      <c r="I4671" s="2">
        <v>210</v>
      </c>
      <c r="J4671" s="2">
        <v>0</v>
      </c>
      <c r="K4671" s="2">
        <v>29113401</v>
      </c>
      <c r="L4671" s="3">
        <v>45713</v>
      </c>
      <c r="M4671" s="3">
        <v>46784</v>
      </c>
      <c r="N4671" s="2" t="s">
        <v>153</v>
      </c>
    </row>
    <row r="4672" spans="2:14" x14ac:dyDescent="0.25">
      <c r="B4672" s="2" t="s">
        <v>4335</v>
      </c>
      <c r="C4672" s="2" t="s">
        <v>4336</v>
      </c>
      <c r="D4672" s="2" t="s">
        <v>16</v>
      </c>
      <c r="E4672" s="2" t="s">
        <v>17</v>
      </c>
      <c r="F4672" s="2" t="s">
        <v>18</v>
      </c>
      <c r="G4672" s="2" t="s">
        <v>19</v>
      </c>
      <c r="H4672" s="2" t="s">
        <v>4330</v>
      </c>
      <c r="I4672" s="2">
        <v>210</v>
      </c>
      <c r="J4672" s="2">
        <v>0</v>
      </c>
      <c r="K4672" s="2">
        <v>29113402</v>
      </c>
      <c r="L4672" s="3">
        <v>45800</v>
      </c>
      <c r="M4672" s="3">
        <v>46784</v>
      </c>
      <c r="N4672" s="2" t="s">
        <v>153</v>
      </c>
    </row>
    <row r="4673" spans="2:14" x14ac:dyDescent="0.25">
      <c r="B4673" s="2" t="s">
        <v>4335</v>
      </c>
      <c r="C4673" s="2" t="s">
        <v>4336</v>
      </c>
      <c r="D4673" s="2" t="s">
        <v>16</v>
      </c>
      <c r="E4673" s="2" t="s">
        <v>17</v>
      </c>
      <c r="F4673" s="2" t="s">
        <v>18</v>
      </c>
      <c r="G4673" s="2" t="s">
        <v>19</v>
      </c>
      <c r="H4673" s="2" t="s">
        <v>4330</v>
      </c>
      <c r="I4673" s="2">
        <v>210</v>
      </c>
      <c r="J4673" s="2">
        <v>0</v>
      </c>
      <c r="K4673" s="2">
        <v>30163301</v>
      </c>
      <c r="L4673" s="3">
        <v>45660</v>
      </c>
      <c r="M4673" s="3">
        <v>46600</v>
      </c>
      <c r="N4673" s="2" t="s">
        <v>153</v>
      </c>
    </row>
    <row r="4674" spans="2:14" x14ac:dyDescent="0.25">
      <c r="B4674" s="2" t="s">
        <v>4335</v>
      </c>
      <c r="C4674" s="2" t="s">
        <v>4336</v>
      </c>
      <c r="D4674" s="2" t="s">
        <v>16</v>
      </c>
      <c r="E4674" s="2" t="s">
        <v>17</v>
      </c>
      <c r="F4674" s="2" t="s">
        <v>18</v>
      </c>
      <c r="G4674" s="2" t="s">
        <v>19</v>
      </c>
      <c r="H4674" s="2" t="s">
        <v>4330</v>
      </c>
      <c r="I4674" s="2">
        <v>210</v>
      </c>
      <c r="J4674" s="2">
        <v>0</v>
      </c>
      <c r="K4674" s="2">
        <v>30163401</v>
      </c>
      <c r="L4674" s="3">
        <v>45901</v>
      </c>
      <c r="M4674" s="3">
        <v>47300</v>
      </c>
      <c r="N4674" s="2" t="s">
        <v>153</v>
      </c>
    </row>
    <row r="4675" spans="2:14" x14ac:dyDescent="0.25">
      <c r="B4675" s="2" t="s">
        <v>4335</v>
      </c>
      <c r="C4675" s="2" t="s">
        <v>4336</v>
      </c>
      <c r="D4675" s="2" t="s">
        <v>16</v>
      </c>
      <c r="E4675" s="2" t="s">
        <v>142</v>
      </c>
      <c r="F4675" s="2" t="s">
        <v>18</v>
      </c>
      <c r="G4675" s="2" t="s">
        <v>19</v>
      </c>
      <c r="H4675" s="2" t="s">
        <v>4330</v>
      </c>
      <c r="I4675" s="2">
        <v>210</v>
      </c>
      <c r="J4675" s="2">
        <v>0</v>
      </c>
      <c r="K4675" s="2">
        <v>26183401</v>
      </c>
      <c r="L4675" s="3">
        <v>45926</v>
      </c>
      <c r="M4675" s="3">
        <v>47362</v>
      </c>
      <c r="N4675" s="2" t="s">
        <v>153</v>
      </c>
    </row>
    <row r="4676" spans="2:14" x14ac:dyDescent="0.25">
      <c r="B4676" s="2" t="s">
        <v>4335</v>
      </c>
      <c r="C4676" s="2" t="s">
        <v>4336</v>
      </c>
      <c r="D4676" s="2" t="s">
        <v>16</v>
      </c>
      <c r="E4676" s="2" t="s">
        <v>142</v>
      </c>
      <c r="F4676" s="2" t="s">
        <v>18</v>
      </c>
      <c r="G4676" s="2" t="s">
        <v>19</v>
      </c>
      <c r="H4676" s="2" t="s">
        <v>4330</v>
      </c>
      <c r="I4676" s="2">
        <v>210</v>
      </c>
      <c r="J4676" s="2">
        <v>0</v>
      </c>
      <c r="K4676" s="2">
        <v>28173401</v>
      </c>
      <c r="L4676" s="3">
        <v>45926</v>
      </c>
      <c r="M4676" s="3">
        <v>47331</v>
      </c>
      <c r="N4676" s="2" t="s">
        <v>153</v>
      </c>
    </row>
    <row r="4677" spans="2:14" x14ac:dyDescent="0.25">
      <c r="B4677" s="2" t="s">
        <v>4337</v>
      </c>
      <c r="C4677" s="2" t="s">
        <v>4338</v>
      </c>
      <c r="D4677" s="2" t="s">
        <v>16</v>
      </c>
      <c r="E4677" s="2" t="s">
        <v>17</v>
      </c>
      <c r="F4677" s="2" t="s">
        <v>18</v>
      </c>
      <c r="G4677" s="2" t="s">
        <v>19</v>
      </c>
      <c r="H4677" s="2" t="s">
        <v>4330</v>
      </c>
      <c r="I4677" s="2">
        <v>569</v>
      </c>
      <c r="J4677" s="2">
        <v>0</v>
      </c>
      <c r="K4677" s="2">
        <v>0</v>
      </c>
      <c r="L4677" s="3">
        <v>45926</v>
      </c>
      <c r="M4677" s="3">
        <v>46784</v>
      </c>
      <c r="N4677" s="2" t="s">
        <v>153</v>
      </c>
    </row>
    <row r="4678" spans="2:14" x14ac:dyDescent="0.25">
      <c r="B4678" s="2" t="s">
        <v>4337</v>
      </c>
      <c r="C4678" s="2" t="s">
        <v>4338</v>
      </c>
      <c r="D4678" s="2" t="s">
        <v>16</v>
      </c>
      <c r="E4678" s="2" t="s">
        <v>17</v>
      </c>
      <c r="F4678" s="2" t="s">
        <v>18</v>
      </c>
      <c r="G4678" s="2" t="s">
        <v>19</v>
      </c>
      <c r="H4678" s="2" t="s">
        <v>4330</v>
      </c>
      <c r="I4678" s="2">
        <v>569</v>
      </c>
      <c r="J4678" s="2">
        <v>0</v>
      </c>
      <c r="K4678" s="2">
        <v>16143402</v>
      </c>
      <c r="L4678" s="3">
        <v>45800</v>
      </c>
      <c r="M4678" s="3">
        <v>46874</v>
      </c>
      <c r="N4678" s="2" t="s">
        <v>153</v>
      </c>
    </row>
    <row r="4679" spans="2:14" x14ac:dyDescent="0.25">
      <c r="B4679" s="2" t="s">
        <v>4337</v>
      </c>
      <c r="C4679" s="2" t="s">
        <v>4338</v>
      </c>
      <c r="D4679" s="2" t="s">
        <v>16</v>
      </c>
      <c r="E4679" s="2" t="s">
        <v>17</v>
      </c>
      <c r="F4679" s="2" t="s">
        <v>18</v>
      </c>
      <c r="G4679" s="2" t="s">
        <v>19</v>
      </c>
      <c r="H4679" s="2" t="s">
        <v>4330</v>
      </c>
      <c r="I4679" s="2">
        <v>569</v>
      </c>
      <c r="J4679" s="2">
        <v>0</v>
      </c>
      <c r="K4679" s="2">
        <v>16143402</v>
      </c>
      <c r="L4679" s="3">
        <v>45856</v>
      </c>
      <c r="M4679" s="3">
        <v>46784</v>
      </c>
      <c r="N4679" s="2" t="s">
        <v>153</v>
      </c>
    </row>
    <row r="4680" spans="2:14" x14ac:dyDescent="0.25">
      <c r="B4680" s="2" t="s">
        <v>4337</v>
      </c>
      <c r="C4680" s="2" t="s">
        <v>4338</v>
      </c>
      <c r="D4680" s="2" t="s">
        <v>16</v>
      </c>
      <c r="E4680" s="2" t="s">
        <v>17</v>
      </c>
      <c r="F4680" s="2" t="s">
        <v>18</v>
      </c>
      <c r="G4680" s="2" t="s">
        <v>19</v>
      </c>
      <c r="H4680" s="2" t="s">
        <v>4330</v>
      </c>
      <c r="I4680" s="2">
        <v>569</v>
      </c>
      <c r="J4680" s="2">
        <v>0</v>
      </c>
      <c r="K4680" s="2">
        <v>16143402</v>
      </c>
      <c r="L4680" s="3">
        <v>45856</v>
      </c>
      <c r="M4680" s="3">
        <v>46935</v>
      </c>
      <c r="N4680" s="2" t="s">
        <v>153</v>
      </c>
    </row>
    <row r="4681" spans="2:14" x14ac:dyDescent="0.25">
      <c r="B4681" s="2" t="s">
        <v>4337</v>
      </c>
      <c r="C4681" s="2" t="s">
        <v>4338</v>
      </c>
      <c r="D4681" s="2" t="s">
        <v>16</v>
      </c>
      <c r="E4681" s="2" t="s">
        <v>17</v>
      </c>
      <c r="F4681" s="2" t="s">
        <v>18</v>
      </c>
      <c r="G4681" s="2" t="s">
        <v>19</v>
      </c>
      <c r="H4681" s="2" t="s">
        <v>4330</v>
      </c>
      <c r="I4681" s="2">
        <v>569</v>
      </c>
      <c r="J4681" s="2">
        <v>569</v>
      </c>
      <c r="K4681" s="2">
        <v>16143501</v>
      </c>
      <c r="L4681" s="3">
        <v>46160</v>
      </c>
      <c r="M4681" s="3">
        <v>47604</v>
      </c>
      <c r="N4681" s="2" t="s">
        <v>153</v>
      </c>
    </row>
    <row r="4682" spans="2:14" x14ac:dyDescent="0.25">
      <c r="B4682" s="2" t="s">
        <v>4337</v>
      </c>
      <c r="C4682" s="2" t="s">
        <v>4338</v>
      </c>
      <c r="D4682" s="2" t="s">
        <v>16</v>
      </c>
      <c r="E4682" s="2" t="s">
        <v>17</v>
      </c>
      <c r="F4682" s="2" t="s">
        <v>18</v>
      </c>
      <c r="G4682" s="2" t="s">
        <v>19</v>
      </c>
      <c r="H4682" s="2" t="s">
        <v>4330</v>
      </c>
      <c r="I4682" s="2">
        <v>569</v>
      </c>
      <c r="J4682" s="2">
        <v>0</v>
      </c>
      <c r="K4682" s="2">
        <v>16173301</v>
      </c>
      <c r="L4682" s="3">
        <v>45660</v>
      </c>
      <c r="M4682" s="3">
        <v>46600</v>
      </c>
      <c r="N4682" s="2" t="s">
        <v>153</v>
      </c>
    </row>
    <row r="4683" spans="2:14" x14ac:dyDescent="0.25">
      <c r="B4683" s="2" t="s">
        <v>4337</v>
      </c>
      <c r="C4683" s="2" t="s">
        <v>4338</v>
      </c>
      <c r="D4683" s="2" t="s">
        <v>16</v>
      </c>
      <c r="E4683" s="2" t="s">
        <v>17</v>
      </c>
      <c r="F4683" s="2" t="s">
        <v>18</v>
      </c>
      <c r="G4683" s="2" t="s">
        <v>19</v>
      </c>
      <c r="H4683" s="2" t="s">
        <v>4330</v>
      </c>
      <c r="I4683" s="2">
        <v>569</v>
      </c>
      <c r="J4683" s="2">
        <v>0</v>
      </c>
      <c r="K4683" s="2">
        <v>22203202</v>
      </c>
      <c r="L4683" s="3">
        <v>44958</v>
      </c>
      <c r="M4683" s="3">
        <v>46327</v>
      </c>
      <c r="N4683" s="2" t="s">
        <v>153</v>
      </c>
    </row>
    <row r="4684" spans="2:14" x14ac:dyDescent="0.25">
      <c r="B4684" s="2" t="s">
        <v>4337</v>
      </c>
      <c r="C4684" s="2" t="s">
        <v>4338</v>
      </c>
      <c r="D4684" s="2" t="s">
        <v>16</v>
      </c>
      <c r="E4684" s="2" t="s">
        <v>17</v>
      </c>
      <c r="F4684" s="2" t="s">
        <v>18</v>
      </c>
      <c r="G4684" s="2" t="s">
        <v>19</v>
      </c>
      <c r="H4684" s="2" t="s">
        <v>4330</v>
      </c>
      <c r="I4684" s="2">
        <v>569</v>
      </c>
      <c r="J4684" s="2">
        <v>0</v>
      </c>
      <c r="K4684" s="2">
        <v>26183401</v>
      </c>
      <c r="L4684" s="3">
        <v>45926</v>
      </c>
      <c r="M4684" s="3">
        <v>47362</v>
      </c>
      <c r="N4684" s="2" t="s">
        <v>153</v>
      </c>
    </row>
    <row r="4685" spans="2:14" x14ac:dyDescent="0.25">
      <c r="B4685" s="2" t="s">
        <v>4337</v>
      </c>
      <c r="C4685" s="2" t="s">
        <v>4338</v>
      </c>
      <c r="D4685" s="2" t="s">
        <v>16</v>
      </c>
      <c r="E4685" s="2" t="s">
        <v>17</v>
      </c>
      <c r="F4685" s="2" t="s">
        <v>18</v>
      </c>
      <c r="G4685" s="2" t="s">
        <v>19</v>
      </c>
      <c r="H4685" s="2" t="s">
        <v>4330</v>
      </c>
      <c r="I4685" s="2">
        <v>569</v>
      </c>
      <c r="J4685" s="2">
        <v>0</v>
      </c>
      <c r="K4685" s="2">
        <v>29103501</v>
      </c>
      <c r="L4685" s="3">
        <v>46049</v>
      </c>
      <c r="M4685" s="3">
        <v>47484</v>
      </c>
      <c r="N4685" s="2" t="s">
        <v>153</v>
      </c>
    </row>
    <row r="4686" spans="2:14" x14ac:dyDescent="0.25">
      <c r="B4686" s="2" t="s">
        <v>4337</v>
      </c>
      <c r="C4686" s="2" t="s">
        <v>4338</v>
      </c>
      <c r="D4686" s="2" t="s">
        <v>16</v>
      </c>
      <c r="E4686" s="2" t="s">
        <v>17</v>
      </c>
      <c r="F4686" s="2" t="s">
        <v>18</v>
      </c>
      <c r="G4686" s="2" t="s">
        <v>19</v>
      </c>
      <c r="H4686" s="2" t="s">
        <v>4330</v>
      </c>
      <c r="I4686" s="2">
        <v>569</v>
      </c>
      <c r="J4686" s="2">
        <v>0</v>
      </c>
      <c r="K4686" s="2">
        <v>29113402</v>
      </c>
      <c r="L4686" s="3">
        <v>45713</v>
      </c>
      <c r="M4686" s="3">
        <v>46784</v>
      </c>
      <c r="N4686" s="2" t="s">
        <v>153</v>
      </c>
    </row>
    <row r="4687" spans="2:14" x14ac:dyDescent="0.25">
      <c r="B4687" s="2" t="s">
        <v>4337</v>
      </c>
      <c r="C4687" s="2" t="s">
        <v>4338</v>
      </c>
      <c r="D4687" s="2" t="s">
        <v>16</v>
      </c>
      <c r="E4687" s="2" t="s">
        <v>17</v>
      </c>
      <c r="F4687" s="2" t="s">
        <v>18</v>
      </c>
      <c r="G4687" s="2" t="s">
        <v>19</v>
      </c>
      <c r="H4687" s="2" t="s">
        <v>4330</v>
      </c>
      <c r="I4687" s="2">
        <v>569</v>
      </c>
      <c r="J4687" s="2">
        <v>0</v>
      </c>
      <c r="K4687" s="2">
        <v>29173401</v>
      </c>
      <c r="L4687" s="3">
        <v>45901</v>
      </c>
      <c r="M4687" s="3">
        <v>47331</v>
      </c>
      <c r="N4687" s="2" t="s">
        <v>153</v>
      </c>
    </row>
    <row r="4688" spans="2:14" x14ac:dyDescent="0.25">
      <c r="B4688" s="2" t="s">
        <v>4337</v>
      </c>
      <c r="C4688" s="2" t="s">
        <v>4338</v>
      </c>
      <c r="D4688" s="2" t="s">
        <v>16</v>
      </c>
      <c r="E4688" s="2" t="s">
        <v>17</v>
      </c>
      <c r="F4688" s="2" t="s">
        <v>18</v>
      </c>
      <c r="G4688" s="2" t="s">
        <v>19</v>
      </c>
      <c r="H4688" s="2" t="s">
        <v>4330</v>
      </c>
      <c r="I4688" s="2">
        <v>569</v>
      </c>
      <c r="J4688" s="2">
        <v>0</v>
      </c>
      <c r="K4688" s="2">
        <v>29173401</v>
      </c>
      <c r="L4688" s="3">
        <v>45926</v>
      </c>
      <c r="M4688" s="3">
        <v>47362</v>
      </c>
      <c r="N4688" s="2" t="s">
        <v>153</v>
      </c>
    </row>
    <row r="4689" spans="2:14" x14ac:dyDescent="0.25">
      <c r="B4689" s="2" t="s">
        <v>4337</v>
      </c>
      <c r="C4689" s="2" t="s">
        <v>4338</v>
      </c>
      <c r="D4689" s="2" t="s">
        <v>16</v>
      </c>
      <c r="E4689" s="2" t="s">
        <v>17</v>
      </c>
      <c r="F4689" s="2" t="s">
        <v>18</v>
      </c>
      <c r="G4689" s="2" t="s">
        <v>19</v>
      </c>
      <c r="H4689" s="2" t="s">
        <v>4330</v>
      </c>
      <c r="I4689" s="2">
        <v>569</v>
      </c>
      <c r="J4689" s="2">
        <v>0</v>
      </c>
      <c r="K4689" s="2">
        <v>32213401</v>
      </c>
      <c r="L4689" s="3">
        <v>46017</v>
      </c>
      <c r="M4689" s="3">
        <v>47453</v>
      </c>
      <c r="N4689" s="2" t="s">
        <v>153</v>
      </c>
    </row>
    <row r="4690" spans="2:14" x14ac:dyDescent="0.25">
      <c r="B4690" s="2" t="s">
        <v>4337</v>
      </c>
      <c r="C4690" s="2" t="s">
        <v>4338</v>
      </c>
      <c r="D4690" s="2" t="s">
        <v>16</v>
      </c>
      <c r="E4690" s="2" t="s">
        <v>17</v>
      </c>
      <c r="F4690" s="2" t="s">
        <v>18</v>
      </c>
      <c r="G4690" s="2" t="s">
        <v>19</v>
      </c>
      <c r="H4690" s="2" t="s">
        <v>4330</v>
      </c>
      <c r="I4690" s="2">
        <v>569</v>
      </c>
      <c r="J4690" s="2">
        <v>0</v>
      </c>
      <c r="K4690" s="2">
        <v>36153301</v>
      </c>
      <c r="L4690" s="3">
        <v>45660</v>
      </c>
      <c r="M4690" s="3">
        <v>46569</v>
      </c>
      <c r="N4690" s="2" t="s">
        <v>153</v>
      </c>
    </row>
    <row r="4691" spans="2:14" x14ac:dyDescent="0.25">
      <c r="B4691" s="2" t="s">
        <v>4337</v>
      </c>
      <c r="C4691" s="2" t="s">
        <v>4338</v>
      </c>
      <c r="D4691" s="2" t="s">
        <v>16</v>
      </c>
      <c r="E4691" s="2" t="s">
        <v>17</v>
      </c>
      <c r="F4691" s="2" t="s">
        <v>18</v>
      </c>
      <c r="G4691" s="2" t="s">
        <v>19</v>
      </c>
      <c r="H4691" s="2" t="s">
        <v>4330</v>
      </c>
      <c r="I4691" s="2">
        <v>569</v>
      </c>
      <c r="J4691" s="2">
        <v>0</v>
      </c>
      <c r="K4691" s="2">
        <v>53143301</v>
      </c>
      <c r="L4691" s="3">
        <v>45660</v>
      </c>
      <c r="M4691" s="3">
        <v>46569</v>
      </c>
      <c r="N4691" s="2" t="s">
        <v>153</v>
      </c>
    </row>
    <row r="4692" spans="2:14" x14ac:dyDescent="0.25">
      <c r="B4692" s="2" t="s">
        <v>4337</v>
      </c>
      <c r="C4692" s="2" t="s">
        <v>4338</v>
      </c>
      <c r="D4692" s="2" t="s">
        <v>16</v>
      </c>
      <c r="E4692" s="2" t="s">
        <v>181</v>
      </c>
      <c r="F4692" s="2" t="s">
        <v>18</v>
      </c>
      <c r="G4692" s="2" t="s">
        <v>19</v>
      </c>
      <c r="H4692" s="2" t="s">
        <v>4330</v>
      </c>
      <c r="I4692" s="2">
        <v>569</v>
      </c>
      <c r="J4692" s="2">
        <v>0</v>
      </c>
      <c r="K4692" s="2">
        <v>22203202</v>
      </c>
      <c r="L4692" s="3">
        <v>44958</v>
      </c>
      <c r="M4692" s="3">
        <v>46327</v>
      </c>
      <c r="N4692" s="2" t="s">
        <v>153</v>
      </c>
    </row>
    <row r="4693" spans="2:14" x14ac:dyDescent="0.25">
      <c r="B4693" s="2" t="s">
        <v>4337</v>
      </c>
      <c r="C4693" s="2" t="s">
        <v>4338</v>
      </c>
      <c r="D4693" s="2" t="s">
        <v>16</v>
      </c>
      <c r="E4693" s="2" t="s">
        <v>142</v>
      </c>
      <c r="F4693" s="2" t="s">
        <v>18</v>
      </c>
      <c r="G4693" s="2" t="s">
        <v>19</v>
      </c>
      <c r="H4693" s="2" t="s">
        <v>4330</v>
      </c>
      <c r="I4693" s="2">
        <v>569</v>
      </c>
      <c r="J4693" s="2">
        <v>0</v>
      </c>
      <c r="K4693" s="2">
        <v>29173401</v>
      </c>
      <c r="L4693" s="3">
        <v>45926</v>
      </c>
      <c r="M4693" s="3">
        <v>47362</v>
      </c>
      <c r="N4693" s="2" t="s">
        <v>153</v>
      </c>
    </row>
    <row r="4694" spans="2:14" x14ac:dyDescent="0.25">
      <c r="B4694" s="2" t="s">
        <v>4337</v>
      </c>
      <c r="C4694" s="2" t="s">
        <v>4338</v>
      </c>
      <c r="D4694" s="2" t="s">
        <v>16</v>
      </c>
      <c r="E4694" s="2" t="s">
        <v>142</v>
      </c>
      <c r="F4694" s="2" t="s">
        <v>18</v>
      </c>
      <c r="G4694" s="2" t="s">
        <v>19</v>
      </c>
      <c r="H4694" s="2" t="s">
        <v>4330</v>
      </c>
      <c r="I4694" s="2">
        <v>569</v>
      </c>
      <c r="J4694" s="2">
        <v>0</v>
      </c>
      <c r="K4694" s="2">
        <v>32213401</v>
      </c>
      <c r="L4694" s="3">
        <v>46017</v>
      </c>
      <c r="M4694" s="3">
        <v>47453</v>
      </c>
      <c r="N4694" s="2" t="s">
        <v>153</v>
      </c>
    </row>
    <row r="4695" spans="2:14" x14ac:dyDescent="0.25">
      <c r="B4695" s="2" t="s">
        <v>4339</v>
      </c>
      <c r="C4695" s="2" t="s">
        <v>4340</v>
      </c>
      <c r="D4695" s="2" t="s">
        <v>16</v>
      </c>
      <c r="E4695" s="2" t="s">
        <v>17</v>
      </c>
      <c r="F4695" s="2" t="s">
        <v>18</v>
      </c>
      <c r="G4695" s="2" t="s">
        <v>19</v>
      </c>
      <c r="H4695" s="2" t="s">
        <v>4330</v>
      </c>
      <c r="I4695" s="2">
        <v>0</v>
      </c>
      <c r="J4695" s="2">
        <v>0</v>
      </c>
      <c r="K4695" s="2">
        <v>16143402</v>
      </c>
      <c r="L4695" s="3">
        <v>45800</v>
      </c>
      <c r="M4695" s="3">
        <v>46874</v>
      </c>
      <c r="N4695" s="2" t="s">
        <v>153</v>
      </c>
    </row>
    <row r="4696" spans="2:14" x14ac:dyDescent="0.25">
      <c r="B4696" s="2" t="s">
        <v>4339</v>
      </c>
      <c r="C4696" s="2" t="s">
        <v>4340</v>
      </c>
      <c r="D4696" s="2" t="s">
        <v>16</v>
      </c>
      <c r="E4696" s="2" t="s">
        <v>17</v>
      </c>
      <c r="F4696" s="2" t="s">
        <v>18</v>
      </c>
      <c r="G4696" s="2" t="s">
        <v>19</v>
      </c>
      <c r="H4696" s="2" t="s">
        <v>4330</v>
      </c>
      <c r="I4696" s="2">
        <v>0</v>
      </c>
      <c r="J4696" s="2">
        <v>0</v>
      </c>
      <c r="K4696" s="2">
        <v>29113402</v>
      </c>
      <c r="L4696" s="3">
        <v>45713</v>
      </c>
      <c r="M4696" s="3">
        <v>46784</v>
      </c>
      <c r="N4696" s="2" t="s">
        <v>153</v>
      </c>
    </row>
    <row r="4697" spans="2:14" x14ac:dyDescent="0.25">
      <c r="B4697" s="2" t="s">
        <v>4341</v>
      </c>
      <c r="C4697" s="2" t="s">
        <v>4342</v>
      </c>
      <c r="D4697" s="2" t="s">
        <v>16</v>
      </c>
      <c r="E4697" s="2" t="s">
        <v>17</v>
      </c>
      <c r="F4697" s="2" t="s">
        <v>18</v>
      </c>
      <c r="G4697" s="2" t="s">
        <v>19</v>
      </c>
      <c r="H4697" s="2" t="s">
        <v>4330</v>
      </c>
      <c r="I4697" s="2">
        <v>0</v>
      </c>
      <c r="J4697" s="2">
        <v>0</v>
      </c>
      <c r="K4697" s="2">
        <v>29113402</v>
      </c>
      <c r="L4697" s="3">
        <v>45713</v>
      </c>
      <c r="M4697" s="3">
        <v>46784</v>
      </c>
      <c r="N4697" s="2" t="s">
        <v>153</v>
      </c>
    </row>
    <row r="4698" spans="2:14" x14ac:dyDescent="0.25">
      <c r="B4698" s="2" t="s">
        <v>4343</v>
      </c>
      <c r="C4698" s="2" t="s">
        <v>4344</v>
      </c>
      <c r="D4698" s="2" t="s">
        <v>16</v>
      </c>
      <c r="E4698" s="2" t="s">
        <v>17</v>
      </c>
      <c r="F4698" s="2" t="s">
        <v>18</v>
      </c>
      <c r="G4698" s="2" t="s">
        <v>19</v>
      </c>
      <c r="H4698" s="2" t="s">
        <v>4330</v>
      </c>
      <c r="I4698" s="2">
        <v>0</v>
      </c>
      <c r="J4698" s="2">
        <v>0</v>
      </c>
      <c r="K4698" s="2">
        <v>26153401</v>
      </c>
      <c r="L4698" s="3">
        <v>45856</v>
      </c>
      <c r="M4698" s="3">
        <v>46905</v>
      </c>
      <c r="N4698" s="2" t="s">
        <v>153</v>
      </c>
    </row>
    <row r="4699" spans="2:14" x14ac:dyDescent="0.25">
      <c r="B4699" s="2" t="s">
        <v>4343</v>
      </c>
      <c r="C4699" s="2" t="s">
        <v>4344</v>
      </c>
      <c r="D4699" s="2" t="s">
        <v>16</v>
      </c>
      <c r="E4699" s="2" t="s">
        <v>17</v>
      </c>
      <c r="F4699" s="2" t="s">
        <v>18</v>
      </c>
      <c r="G4699" s="2" t="s">
        <v>19</v>
      </c>
      <c r="H4699" s="2" t="s">
        <v>4330</v>
      </c>
      <c r="I4699" s="2">
        <v>0</v>
      </c>
      <c r="J4699" s="2">
        <v>0</v>
      </c>
      <c r="K4699" s="2">
        <v>29103501</v>
      </c>
      <c r="L4699" s="3">
        <v>46057</v>
      </c>
      <c r="M4699" s="3">
        <v>47484</v>
      </c>
      <c r="N4699" s="2" t="s">
        <v>153</v>
      </c>
    </row>
    <row r="4700" spans="2:14" x14ac:dyDescent="0.25">
      <c r="B4700" s="2" t="s">
        <v>4345</v>
      </c>
      <c r="C4700" s="2" t="s">
        <v>4346</v>
      </c>
      <c r="D4700" s="2" t="s">
        <v>16</v>
      </c>
      <c r="E4700" s="2" t="s">
        <v>17</v>
      </c>
      <c r="F4700" s="2" t="s">
        <v>18</v>
      </c>
      <c r="G4700" s="2" t="s">
        <v>19</v>
      </c>
      <c r="H4700" s="2" t="s">
        <v>4330</v>
      </c>
      <c r="I4700" s="2">
        <v>0</v>
      </c>
      <c r="J4700" s="2">
        <v>0</v>
      </c>
      <c r="K4700" s="2">
        <v>26183401</v>
      </c>
      <c r="L4700" s="3">
        <v>45926</v>
      </c>
      <c r="M4700" s="3">
        <v>47362</v>
      </c>
      <c r="N4700" s="2" t="s">
        <v>153</v>
      </c>
    </row>
    <row r="4701" spans="2:14" x14ac:dyDescent="0.25">
      <c r="B4701" s="2" t="s">
        <v>4347</v>
      </c>
      <c r="C4701" s="2" t="s">
        <v>4348</v>
      </c>
      <c r="D4701" s="2" t="s">
        <v>41</v>
      </c>
      <c r="E4701" s="2" t="s">
        <v>75</v>
      </c>
      <c r="F4701" s="2" t="s">
        <v>300</v>
      </c>
      <c r="G4701" s="2" t="s">
        <v>4349</v>
      </c>
      <c r="H4701" s="2" t="s">
        <v>24</v>
      </c>
      <c r="I4701" s="2">
        <v>191</v>
      </c>
      <c r="J4701" s="2">
        <v>11</v>
      </c>
      <c r="K4701" s="2" t="s">
        <v>4350</v>
      </c>
      <c r="L4701" s="3">
        <v>45743</v>
      </c>
      <c r="M4701" s="3">
        <v>46235</v>
      </c>
      <c r="N4701" s="2" t="s">
        <v>560</v>
      </c>
    </row>
    <row r="4702" spans="2:14" x14ac:dyDescent="0.25">
      <c r="B4702" s="2" t="s">
        <v>4347</v>
      </c>
      <c r="C4702" s="2" t="s">
        <v>4348</v>
      </c>
      <c r="D4702" s="2" t="s">
        <v>41</v>
      </c>
      <c r="E4702" s="2" t="s">
        <v>75</v>
      </c>
      <c r="F4702" s="2" t="s">
        <v>300</v>
      </c>
      <c r="G4702" s="2" t="s">
        <v>4349</v>
      </c>
      <c r="H4702" s="2" t="s">
        <v>24</v>
      </c>
      <c r="I4702" s="2">
        <v>191</v>
      </c>
      <c r="J4702" s="2">
        <v>180</v>
      </c>
      <c r="K4702" s="2" t="s">
        <v>4351</v>
      </c>
      <c r="L4702" s="3">
        <v>45929</v>
      </c>
      <c r="M4702" s="3">
        <v>46235</v>
      </c>
      <c r="N4702" s="2" t="s">
        <v>560</v>
      </c>
    </row>
    <row r="4703" spans="2:14" x14ac:dyDescent="0.25">
      <c r="B4703" s="2" t="s">
        <v>4347</v>
      </c>
      <c r="C4703" s="2" t="s">
        <v>4348</v>
      </c>
      <c r="D4703" s="2" t="s">
        <v>41</v>
      </c>
      <c r="E4703" s="2" t="s">
        <v>17</v>
      </c>
      <c r="F4703" s="2" t="s">
        <v>300</v>
      </c>
      <c r="G4703" s="2" t="s">
        <v>4349</v>
      </c>
      <c r="H4703" s="2" t="s">
        <v>24</v>
      </c>
      <c r="I4703" s="2">
        <v>191</v>
      </c>
      <c r="J4703" s="2">
        <v>0</v>
      </c>
      <c r="K4703" s="2" t="s">
        <v>4350</v>
      </c>
      <c r="L4703" s="3">
        <v>45743</v>
      </c>
      <c r="M4703" s="3">
        <v>46235</v>
      </c>
      <c r="N4703" s="2" t="s">
        <v>560</v>
      </c>
    </row>
    <row r="4704" spans="2:14" x14ac:dyDescent="0.25">
      <c r="B4704" s="2" t="s">
        <v>4347</v>
      </c>
      <c r="C4704" s="2" t="s">
        <v>4348</v>
      </c>
      <c r="D4704" s="2" t="s">
        <v>41</v>
      </c>
      <c r="E4704" s="2" t="s">
        <v>17</v>
      </c>
      <c r="F4704" s="2" t="s">
        <v>300</v>
      </c>
      <c r="G4704" s="2" t="s">
        <v>4349</v>
      </c>
      <c r="H4704" s="2" t="s">
        <v>24</v>
      </c>
      <c r="I4704" s="2">
        <v>191</v>
      </c>
      <c r="J4704" s="2">
        <v>0</v>
      </c>
      <c r="K4704" s="2" t="s">
        <v>4351</v>
      </c>
      <c r="L4704" s="3">
        <v>45929</v>
      </c>
      <c r="M4704" s="3">
        <v>46235</v>
      </c>
      <c r="N4704" s="2" t="s">
        <v>560</v>
      </c>
    </row>
    <row r="4705" spans="2:14" x14ac:dyDescent="0.25">
      <c r="B4705" s="2" t="s">
        <v>4352</v>
      </c>
      <c r="C4705" s="2" t="s">
        <v>441</v>
      </c>
      <c r="D4705" s="2" t="s">
        <v>16</v>
      </c>
      <c r="E4705" s="2" t="s">
        <v>17</v>
      </c>
      <c r="F4705" s="2" t="s">
        <v>18</v>
      </c>
      <c r="G4705" s="2" t="s">
        <v>19</v>
      </c>
      <c r="H4705" s="2" t="s">
        <v>442</v>
      </c>
      <c r="I4705" s="2">
        <v>738</v>
      </c>
      <c r="J4705" s="2">
        <v>0</v>
      </c>
      <c r="K4705" s="2" t="s">
        <v>443</v>
      </c>
      <c r="L4705" s="3">
        <v>44958</v>
      </c>
      <c r="M4705" s="3">
        <v>46296</v>
      </c>
      <c r="N4705" s="2" t="s">
        <v>61</v>
      </c>
    </row>
    <row r="4706" spans="2:14" x14ac:dyDescent="0.25">
      <c r="B4706" s="2" t="s">
        <v>4352</v>
      </c>
      <c r="C4706" s="2" t="s">
        <v>441</v>
      </c>
      <c r="D4706" s="2" t="s">
        <v>16</v>
      </c>
      <c r="E4706" s="2" t="s">
        <v>17</v>
      </c>
      <c r="F4706" s="2" t="s">
        <v>18</v>
      </c>
      <c r="G4706" s="2" t="s">
        <v>19</v>
      </c>
      <c r="H4706" s="2" t="s">
        <v>442</v>
      </c>
      <c r="I4706" s="2">
        <v>738</v>
      </c>
      <c r="J4706" s="2">
        <v>0</v>
      </c>
      <c r="K4706" s="2" t="s">
        <v>444</v>
      </c>
      <c r="L4706" s="3">
        <v>45925</v>
      </c>
      <c r="M4706" s="3">
        <v>47300</v>
      </c>
      <c r="N4706" s="2" t="s">
        <v>61</v>
      </c>
    </row>
    <row r="4707" spans="2:14" x14ac:dyDescent="0.25">
      <c r="B4707" s="2" t="s">
        <v>4352</v>
      </c>
      <c r="C4707" s="2" t="s">
        <v>441</v>
      </c>
      <c r="D4707" s="2" t="s">
        <v>16</v>
      </c>
      <c r="E4707" s="2" t="s">
        <v>17</v>
      </c>
      <c r="F4707" s="2" t="s">
        <v>18</v>
      </c>
      <c r="G4707" s="2" t="s">
        <v>19</v>
      </c>
      <c r="H4707" s="2" t="s">
        <v>442</v>
      </c>
      <c r="I4707" s="2">
        <v>738</v>
      </c>
      <c r="J4707" s="2">
        <v>738</v>
      </c>
      <c r="K4707" s="2" t="s">
        <v>445</v>
      </c>
      <c r="L4707" s="3">
        <v>45898</v>
      </c>
      <c r="M4707" s="3">
        <v>47574</v>
      </c>
      <c r="N4707" s="2" t="s">
        <v>61</v>
      </c>
    </row>
    <row r="4708" spans="2:14" x14ac:dyDescent="0.25">
      <c r="B4708" s="2" t="s">
        <v>4352</v>
      </c>
      <c r="C4708" s="2" t="s">
        <v>441</v>
      </c>
      <c r="D4708" s="2" t="s">
        <v>16</v>
      </c>
      <c r="E4708" s="2" t="s">
        <v>181</v>
      </c>
      <c r="F4708" s="2" t="s">
        <v>18</v>
      </c>
      <c r="G4708" s="2" t="s">
        <v>19</v>
      </c>
      <c r="H4708" s="2" t="s">
        <v>442</v>
      </c>
      <c r="I4708" s="2">
        <v>738</v>
      </c>
      <c r="J4708" s="2">
        <v>0</v>
      </c>
      <c r="K4708" s="2" t="s">
        <v>443</v>
      </c>
      <c r="L4708" s="3">
        <v>44958</v>
      </c>
      <c r="M4708" s="3">
        <v>46296</v>
      </c>
      <c r="N4708" s="2" t="s">
        <v>61</v>
      </c>
    </row>
    <row r="4709" spans="2:14" x14ac:dyDescent="0.25">
      <c r="B4709" s="2" t="s">
        <v>4352</v>
      </c>
      <c r="C4709" s="2" t="s">
        <v>441</v>
      </c>
      <c r="D4709" s="2" t="s">
        <v>16</v>
      </c>
      <c r="E4709" s="2" t="s">
        <v>181</v>
      </c>
      <c r="F4709" s="2" t="s">
        <v>18</v>
      </c>
      <c r="G4709" s="2" t="s">
        <v>19</v>
      </c>
      <c r="H4709" s="2" t="s">
        <v>442</v>
      </c>
      <c r="I4709" s="2">
        <v>738</v>
      </c>
      <c r="J4709" s="2">
        <v>0</v>
      </c>
      <c r="K4709" s="2" t="s">
        <v>445</v>
      </c>
      <c r="L4709" s="3">
        <v>45898</v>
      </c>
      <c r="M4709" s="3">
        <v>47574</v>
      </c>
      <c r="N4709" s="2" t="s">
        <v>61</v>
      </c>
    </row>
    <row r="4710" spans="2:14" x14ac:dyDescent="0.25">
      <c r="B4710" s="2" t="s">
        <v>4352</v>
      </c>
      <c r="C4710" s="2" t="s">
        <v>441</v>
      </c>
      <c r="D4710" s="2" t="s">
        <v>16</v>
      </c>
      <c r="E4710" s="2" t="s">
        <v>76</v>
      </c>
      <c r="F4710" s="2" t="s">
        <v>18</v>
      </c>
      <c r="G4710" s="2" t="s">
        <v>19</v>
      </c>
      <c r="H4710" s="2" t="s">
        <v>442</v>
      </c>
      <c r="I4710" s="2">
        <v>738</v>
      </c>
      <c r="J4710" s="2">
        <v>0</v>
      </c>
      <c r="K4710" s="2" t="s">
        <v>445</v>
      </c>
      <c r="L4710" s="3">
        <v>45898</v>
      </c>
      <c r="M4710" s="3">
        <v>47574</v>
      </c>
      <c r="N4710" s="2" t="s">
        <v>61</v>
      </c>
    </row>
    <row r="4711" spans="2:14" x14ac:dyDescent="0.25">
      <c r="B4711" s="2" t="s">
        <v>4353</v>
      </c>
      <c r="C4711" s="2" t="s">
        <v>4354</v>
      </c>
      <c r="D4711" s="2" t="s">
        <v>16</v>
      </c>
      <c r="E4711" s="2" t="s">
        <v>17</v>
      </c>
      <c r="F4711" s="2" t="s">
        <v>18</v>
      </c>
      <c r="G4711" s="2" t="s">
        <v>19</v>
      </c>
      <c r="H4711" s="2" t="s">
        <v>442</v>
      </c>
      <c r="I4711" s="2">
        <v>327</v>
      </c>
      <c r="J4711" s="2">
        <v>0</v>
      </c>
      <c r="K4711" s="2" t="s">
        <v>4355</v>
      </c>
      <c r="L4711" s="3">
        <v>44958</v>
      </c>
      <c r="M4711" s="3">
        <v>47027</v>
      </c>
      <c r="N4711" s="2" t="s">
        <v>61</v>
      </c>
    </row>
    <row r="4712" spans="2:14" x14ac:dyDescent="0.25">
      <c r="B4712" s="2" t="s">
        <v>4353</v>
      </c>
      <c r="C4712" s="2" t="s">
        <v>4354</v>
      </c>
      <c r="D4712" s="2" t="s">
        <v>16</v>
      </c>
      <c r="E4712" s="2" t="s">
        <v>17</v>
      </c>
      <c r="F4712" s="2" t="s">
        <v>18</v>
      </c>
      <c r="G4712" s="2" t="s">
        <v>19</v>
      </c>
      <c r="H4712" s="2" t="s">
        <v>442</v>
      </c>
      <c r="I4712" s="2">
        <v>327</v>
      </c>
      <c r="J4712" s="2">
        <v>324</v>
      </c>
      <c r="K4712" s="2" t="s">
        <v>444</v>
      </c>
      <c r="L4712" s="3">
        <v>44958</v>
      </c>
      <c r="M4712" s="3">
        <v>47300</v>
      </c>
      <c r="N4712" s="2" t="s">
        <v>61</v>
      </c>
    </row>
    <row r="4713" spans="2:14" x14ac:dyDescent="0.25">
      <c r="B4713" s="2" t="s">
        <v>4353</v>
      </c>
      <c r="C4713" s="2" t="s">
        <v>4354</v>
      </c>
      <c r="D4713" s="2" t="s">
        <v>16</v>
      </c>
      <c r="E4713" s="2" t="s">
        <v>17</v>
      </c>
      <c r="F4713" s="2" t="s">
        <v>18</v>
      </c>
      <c r="G4713" s="2" t="s">
        <v>19</v>
      </c>
      <c r="H4713" s="2" t="s">
        <v>442</v>
      </c>
      <c r="I4713" s="2">
        <v>327</v>
      </c>
      <c r="J4713" s="2">
        <v>3</v>
      </c>
      <c r="K4713" s="2" t="s">
        <v>444</v>
      </c>
      <c r="L4713" s="3">
        <v>46084</v>
      </c>
      <c r="M4713" s="3">
        <v>47392</v>
      </c>
      <c r="N4713" s="2" t="s">
        <v>61</v>
      </c>
    </row>
    <row r="4714" spans="2:14" x14ac:dyDescent="0.25">
      <c r="B4714" s="2" t="s">
        <v>4353</v>
      </c>
      <c r="C4714" s="2" t="s">
        <v>4354</v>
      </c>
      <c r="D4714" s="2" t="s">
        <v>16</v>
      </c>
      <c r="E4714" s="2" t="s">
        <v>17</v>
      </c>
      <c r="F4714" s="2" t="s">
        <v>18</v>
      </c>
      <c r="G4714" s="2" t="s">
        <v>19</v>
      </c>
      <c r="H4714" s="2" t="s">
        <v>442</v>
      </c>
      <c r="I4714" s="2">
        <v>327</v>
      </c>
      <c r="J4714" s="2">
        <v>0</v>
      </c>
      <c r="K4714" s="2" t="s">
        <v>4356</v>
      </c>
      <c r="L4714" s="3">
        <v>45930</v>
      </c>
      <c r="M4714" s="3">
        <v>47300</v>
      </c>
      <c r="N4714" s="2" t="s">
        <v>61</v>
      </c>
    </row>
    <row r="4715" spans="2:14" x14ac:dyDescent="0.25">
      <c r="B4715" s="2" t="s">
        <v>4353</v>
      </c>
      <c r="C4715" s="2" t="s">
        <v>4354</v>
      </c>
      <c r="D4715" s="2" t="s">
        <v>16</v>
      </c>
      <c r="E4715" s="2" t="s">
        <v>181</v>
      </c>
      <c r="F4715" s="2" t="s">
        <v>18</v>
      </c>
      <c r="G4715" s="2" t="s">
        <v>19</v>
      </c>
      <c r="H4715" s="2" t="s">
        <v>442</v>
      </c>
      <c r="I4715" s="2">
        <v>327</v>
      </c>
      <c r="J4715" s="2">
        <v>0</v>
      </c>
      <c r="K4715" s="2" t="s">
        <v>4355</v>
      </c>
      <c r="L4715" s="3">
        <v>44958</v>
      </c>
      <c r="M4715" s="3">
        <v>47027</v>
      </c>
      <c r="N4715" s="2" t="s">
        <v>61</v>
      </c>
    </row>
    <row r="4716" spans="2:14" x14ac:dyDescent="0.25">
      <c r="B4716" s="2" t="s">
        <v>4353</v>
      </c>
      <c r="C4716" s="2" t="s">
        <v>4354</v>
      </c>
      <c r="D4716" s="2" t="s">
        <v>16</v>
      </c>
      <c r="E4716" s="2" t="s">
        <v>181</v>
      </c>
      <c r="F4716" s="2" t="s">
        <v>18</v>
      </c>
      <c r="G4716" s="2" t="s">
        <v>19</v>
      </c>
      <c r="H4716" s="2" t="s">
        <v>442</v>
      </c>
      <c r="I4716" s="2">
        <v>327</v>
      </c>
      <c r="J4716" s="2">
        <v>0</v>
      </c>
      <c r="K4716" s="2" t="s">
        <v>4356</v>
      </c>
      <c r="L4716" s="3">
        <v>45930</v>
      </c>
      <c r="M4716" s="3">
        <v>47300</v>
      </c>
      <c r="N4716" s="2" t="s">
        <v>61</v>
      </c>
    </row>
    <row r="4717" spans="2:14" x14ac:dyDescent="0.25">
      <c r="B4717" s="2" t="s">
        <v>4353</v>
      </c>
      <c r="C4717" s="2" t="s">
        <v>4354</v>
      </c>
      <c r="D4717" s="2" t="s">
        <v>16</v>
      </c>
      <c r="E4717" s="2" t="s">
        <v>76</v>
      </c>
      <c r="F4717" s="2" t="s">
        <v>18</v>
      </c>
      <c r="G4717" s="2" t="s">
        <v>19</v>
      </c>
      <c r="H4717" s="2" t="s">
        <v>442</v>
      </c>
      <c r="I4717" s="2">
        <v>327</v>
      </c>
      <c r="J4717" s="2">
        <v>0</v>
      </c>
      <c r="K4717" s="2" t="s">
        <v>444</v>
      </c>
      <c r="L4717" s="3">
        <v>44958</v>
      </c>
      <c r="M4717" s="3">
        <v>47300</v>
      </c>
      <c r="N4717" s="2" t="s">
        <v>61</v>
      </c>
    </row>
    <row r="4718" spans="2:14" x14ac:dyDescent="0.25">
      <c r="B4718" s="2" t="s">
        <v>4357</v>
      </c>
      <c r="C4718" s="2" t="s">
        <v>4358</v>
      </c>
      <c r="D4718" s="2" t="s">
        <v>16</v>
      </c>
      <c r="E4718" s="2" t="s">
        <v>17</v>
      </c>
      <c r="F4718" s="2" t="s">
        <v>18</v>
      </c>
      <c r="G4718" s="2" t="s">
        <v>19</v>
      </c>
      <c r="H4718" s="2" t="s">
        <v>442</v>
      </c>
      <c r="I4718" s="2">
        <v>350</v>
      </c>
      <c r="J4718" s="2">
        <v>0</v>
      </c>
      <c r="K4718" s="2" t="s">
        <v>4359</v>
      </c>
      <c r="L4718" s="3">
        <v>44958</v>
      </c>
      <c r="M4718" s="3">
        <v>46905</v>
      </c>
      <c r="N4718" s="2" t="s">
        <v>61</v>
      </c>
    </row>
    <row r="4719" spans="2:14" x14ac:dyDescent="0.25">
      <c r="B4719" s="2" t="s">
        <v>4357</v>
      </c>
      <c r="C4719" s="2" t="s">
        <v>4358</v>
      </c>
      <c r="D4719" s="2" t="s">
        <v>16</v>
      </c>
      <c r="E4719" s="2" t="s">
        <v>17</v>
      </c>
      <c r="F4719" s="2" t="s">
        <v>18</v>
      </c>
      <c r="G4719" s="2" t="s">
        <v>19</v>
      </c>
      <c r="H4719" s="2" t="s">
        <v>442</v>
      </c>
      <c r="I4719" s="2">
        <v>350</v>
      </c>
      <c r="J4719" s="2">
        <v>350</v>
      </c>
      <c r="K4719" s="2" t="s">
        <v>444</v>
      </c>
      <c r="L4719" s="3">
        <v>45925</v>
      </c>
      <c r="M4719" s="3">
        <v>47300</v>
      </c>
      <c r="N4719" s="2" t="s">
        <v>61</v>
      </c>
    </row>
    <row r="4720" spans="2:14" x14ac:dyDescent="0.25">
      <c r="B4720" s="2" t="s">
        <v>4357</v>
      </c>
      <c r="C4720" s="2" t="s">
        <v>4358</v>
      </c>
      <c r="D4720" s="2" t="s">
        <v>16</v>
      </c>
      <c r="E4720" s="2" t="s">
        <v>181</v>
      </c>
      <c r="F4720" s="2" t="s">
        <v>18</v>
      </c>
      <c r="G4720" s="2" t="s">
        <v>19</v>
      </c>
      <c r="H4720" s="2" t="s">
        <v>442</v>
      </c>
      <c r="I4720" s="2">
        <v>350</v>
      </c>
      <c r="J4720" s="2">
        <v>0</v>
      </c>
      <c r="K4720" s="2" t="s">
        <v>4359</v>
      </c>
      <c r="L4720" s="3">
        <v>44958</v>
      </c>
      <c r="M4720" s="3">
        <v>46905</v>
      </c>
      <c r="N4720" s="2" t="s">
        <v>61</v>
      </c>
    </row>
    <row r="4721" spans="2:14" x14ac:dyDescent="0.25">
      <c r="B4721" s="2" t="s">
        <v>4357</v>
      </c>
      <c r="C4721" s="2" t="s">
        <v>4358</v>
      </c>
      <c r="D4721" s="2" t="s">
        <v>16</v>
      </c>
      <c r="E4721" s="2" t="s">
        <v>76</v>
      </c>
      <c r="F4721" s="2" t="s">
        <v>18</v>
      </c>
      <c r="G4721" s="2" t="s">
        <v>19</v>
      </c>
      <c r="H4721" s="2" t="s">
        <v>442</v>
      </c>
      <c r="I4721" s="2">
        <v>350</v>
      </c>
      <c r="J4721" s="2">
        <v>0</v>
      </c>
      <c r="K4721" s="2" t="s">
        <v>4359</v>
      </c>
      <c r="L4721" s="3">
        <v>44958</v>
      </c>
      <c r="M4721" s="3">
        <v>46905</v>
      </c>
      <c r="N4721" s="2" t="s">
        <v>61</v>
      </c>
    </row>
    <row r="4722" spans="2:14" x14ac:dyDescent="0.25">
      <c r="B4722" s="2" t="s">
        <v>4357</v>
      </c>
      <c r="C4722" s="2" t="s">
        <v>4358</v>
      </c>
      <c r="D4722" s="2" t="s">
        <v>16</v>
      </c>
      <c r="E4722" s="2" t="s">
        <v>76</v>
      </c>
      <c r="F4722" s="2" t="s">
        <v>18</v>
      </c>
      <c r="G4722" s="2" t="s">
        <v>19</v>
      </c>
      <c r="H4722" s="2" t="s">
        <v>442</v>
      </c>
      <c r="I4722" s="2">
        <v>350</v>
      </c>
      <c r="J4722" s="2">
        <v>0</v>
      </c>
      <c r="K4722" s="2" t="s">
        <v>444</v>
      </c>
      <c r="L4722" s="3">
        <v>45925</v>
      </c>
      <c r="M4722" s="3">
        <v>47300</v>
      </c>
      <c r="N4722" s="2" t="s">
        <v>61</v>
      </c>
    </row>
    <row r="4723" spans="2:14" x14ac:dyDescent="0.25">
      <c r="B4723" s="2" t="s">
        <v>4360</v>
      </c>
      <c r="C4723" s="2" t="s">
        <v>4361</v>
      </c>
      <c r="D4723" s="2" t="s">
        <v>41</v>
      </c>
      <c r="E4723" s="2" t="s">
        <v>17</v>
      </c>
      <c r="F4723" s="2" t="s">
        <v>138</v>
      </c>
      <c r="G4723" s="2" t="s">
        <v>1027</v>
      </c>
      <c r="H4723" s="2" t="s">
        <v>4362</v>
      </c>
      <c r="I4723" s="2">
        <v>1728</v>
      </c>
      <c r="J4723" s="2">
        <v>0</v>
      </c>
      <c r="K4723" s="2">
        <v>0</v>
      </c>
      <c r="L4723" s="3">
        <v>45839</v>
      </c>
      <c r="M4723" s="2" t="s">
        <v>30</v>
      </c>
      <c r="N4723" s="2" t="s">
        <v>3759</v>
      </c>
    </row>
    <row r="4724" spans="2:14" x14ac:dyDescent="0.25">
      <c r="B4724" s="2" t="s">
        <v>4360</v>
      </c>
      <c r="C4724" s="2" t="s">
        <v>4361</v>
      </c>
      <c r="D4724" s="2" t="s">
        <v>41</v>
      </c>
      <c r="E4724" s="2" t="s">
        <v>17</v>
      </c>
      <c r="F4724" s="2" t="s">
        <v>138</v>
      </c>
      <c r="G4724" s="2" t="s">
        <v>1027</v>
      </c>
      <c r="H4724" s="2" t="s">
        <v>4362</v>
      </c>
      <c r="I4724" s="2">
        <v>1728</v>
      </c>
      <c r="J4724" s="2">
        <v>0</v>
      </c>
      <c r="K4724" s="2">
        <v>519</v>
      </c>
      <c r="L4724" s="3">
        <v>45799</v>
      </c>
      <c r="M4724" s="3">
        <v>46784</v>
      </c>
      <c r="N4724" s="2" t="s">
        <v>3759</v>
      </c>
    </row>
    <row r="4725" spans="2:14" x14ac:dyDescent="0.25">
      <c r="B4725" s="2" t="s">
        <v>4360</v>
      </c>
      <c r="C4725" s="2" t="s">
        <v>4361</v>
      </c>
      <c r="D4725" s="2" t="s">
        <v>41</v>
      </c>
      <c r="E4725" s="2" t="s">
        <v>17</v>
      </c>
      <c r="F4725" s="2" t="s">
        <v>138</v>
      </c>
      <c r="G4725" s="2" t="s">
        <v>1027</v>
      </c>
      <c r="H4725" s="2" t="s">
        <v>4362</v>
      </c>
      <c r="I4725" s="2">
        <v>1728</v>
      </c>
      <c r="J4725" s="2">
        <v>0</v>
      </c>
      <c r="K4725" s="2">
        <v>653</v>
      </c>
      <c r="L4725" s="3">
        <v>46128</v>
      </c>
      <c r="M4725" s="3">
        <v>47119</v>
      </c>
      <c r="N4725" s="2" t="s">
        <v>3759</v>
      </c>
    </row>
    <row r="4726" spans="2:14" x14ac:dyDescent="0.25">
      <c r="B4726" s="2" t="s">
        <v>4360</v>
      </c>
      <c r="C4726" s="2" t="s">
        <v>4361</v>
      </c>
      <c r="D4726" s="2" t="s">
        <v>41</v>
      </c>
      <c r="E4726" s="2" t="s">
        <v>17</v>
      </c>
      <c r="F4726" s="2" t="s">
        <v>138</v>
      </c>
      <c r="G4726" s="2" t="s">
        <v>1027</v>
      </c>
      <c r="H4726" s="2" t="s">
        <v>4362</v>
      </c>
      <c r="I4726" s="2">
        <v>1728</v>
      </c>
      <c r="J4726" s="2">
        <v>0</v>
      </c>
      <c r="K4726" s="2">
        <v>1512</v>
      </c>
      <c r="L4726" s="3">
        <v>45834</v>
      </c>
      <c r="M4726" s="3">
        <v>46813</v>
      </c>
      <c r="N4726" s="2" t="s">
        <v>3759</v>
      </c>
    </row>
    <row r="4727" spans="2:14" x14ac:dyDescent="0.25">
      <c r="B4727" s="2" t="s">
        <v>4360</v>
      </c>
      <c r="C4727" s="2" t="s">
        <v>4361</v>
      </c>
      <c r="D4727" s="2" t="s">
        <v>41</v>
      </c>
      <c r="E4727" s="2" t="s">
        <v>17</v>
      </c>
      <c r="F4727" s="2" t="s">
        <v>138</v>
      </c>
      <c r="G4727" s="2" t="s">
        <v>1027</v>
      </c>
      <c r="H4727" s="2" t="s">
        <v>4362</v>
      </c>
      <c r="I4727" s="2">
        <v>1728</v>
      </c>
      <c r="J4727" s="2">
        <v>0</v>
      </c>
      <c r="K4727" s="2">
        <v>1520</v>
      </c>
      <c r="L4727" s="3">
        <v>45845</v>
      </c>
      <c r="M4727" s="3">
        <v>46844</v>
      </c>
      <c r="N4727" s="2" t="s">
        <v>3759</v>
      </c>
    </row>
    <row r="4728" spans="2:14" x14ac:dyDescent="0.25">
      <c r="B4728" s="2" t="s">
        <v>4360</v>
      </c>
      <c r="C4728" s="2" t="s">
        <v>4361</v>
      </c>
      <c r="D4728" s="2" t="s">
        <v>41</v>
      </c>
      <c r="E4728" s="2" t="s">
        <v>17</v>
      </c>
      <c r="F4728" s="2" t="s">
        <v>138</v>
      </c>
      <c r="G4728" s="2" t="s">
        <v>1027</v>
      </c>
      <c r="H4728" s="2" t="s">
        <v>4362</v>
      </c>
      <c r="I4728" s="2">
        <v>1728</v>
      </c>
      <c r="J4728" s="2">
        <v>0</v>
      </c>
      <c r="K4728" s="2">
        <v>1522</v>
      </c>
      <c r="L4728" s="3">
        <v>45834</v>
      </c>
      <c r="M4728" s="3">
        <v>46813</v>
      </c>
      <c r="N4728" s="2" t="s">
        <v>3759</v>
      </c>
    </row>
    <row r="4729" spans="2:14" x14ac:dyDescent="0.25">
      <c r="B4729" s="2" t="s">
        <v>4360</v>
      </c>
      <c r="C4729" s="2" t="s">
        <v>4361</v>
      </c>
      <c r="D4729" s="2" t="s">
        <v>41</v>
      </c>
      <c r="E4729" s="2" t="s">
        <v>17</v>
      </c>
      <c r="F4729" s="2" t="s">
        <v>138</v>
      </c>
      <c r="G4729" s="2" t="s">
        <v>1027</v>
      </c>
      <c r="H4729" s="2" t="s">
        <v>4362</v>
      </c>
      <c r="I4729" s="2">
        <v>1728</v>
      </c>
      <c r="J4729" s="2">
        <v>0</v>
      </c>
      <c r="K4729" s="2">
        <v>1526</v>
      </c>
      <c r="L4729" s="3">
        <v>45845</v>
      </c>
      <c r="M4729" s="3">
        <v>46844</v>
      </c>
      <c r="N4729" s="2" t="s">
        <v>3759</v>
      </c>
    </row>
    <row r="4730" spans="2:14" x14ac:dyDescent="0.25">
      <c r="B4730" s="2" t="s">
        <v>4360</v>
      </c>
      <c r="C4730" s="2" t="s">
        <v>4361</v>
      </c>
      <c r="D4730" s="2" t="s">
        <v>41</v>
      </c>
      <c r="E4730" s="2" t="s">
        <v>17</v>
      </c>
      <c r="F4730" s="2" t="s">
        <v>138</v>
      </c>
      <c r="G4730" s="2" t="s">
        <v>1027</v>
      </c>
      <c r="H4730" s="2" t="s">
        <v>4362</v>
      </c>
      <c r="I4730" s="2">
        <v>1728</v>
      </c>
      <c r="J4730" s="2">
        <v>0</v>
      </c>
      <c r="K4730" s="2">
        <v>1536</v>
      </c>
      <c r="L4730" s="3">
        <v>45845</v>
      </c>
      <c r="M4730" s="3">
        <v>46844</v>
      </c>
      <c r="N4730" s="2" t="s">
        <v>3759</v>
      </c>
    </row>
    <row r="4731" spans="2:14" x14ac:dyDescent="0.25">
      <c r="B4731" s="2" t="s">
        <v>4360</v>
      </c>
      <c r="C4731" s="2" t="s">
        <v>4361</v>
      </c>
      <c r="D4731" s="2" t="s">
        <v>41</v>
      </c>
      <c r="E4731" s="2" t="s">
        <v>17</v>
      </c>
      <c r="F4731" s="2" t="s">
        <v>138</v>
      </c>
      <c r="G4731" s="2" t="s">
        <v>1027</v>
      </c>
      <c r="H4731" s="2" t="s">
        <v>4362</v>
      </c>
      <c r="I4731" s="2">
        <v>1728</v>
      </c>
      <c r="J4731" s="2">
        <v>0</v>
      </c>
      <c r="K4731" s="2">
        <v>1537</v>
      </c>
      <c r="L4731" s="3">
        <v>45859</v>
      </c>
      <c r="M4731" s="3">
        <v>46844</v>
      </c>
      <c r="N4731" s="2" t="s">
        <v>3759</v>
      </c>
    </row>
    <row r="4732" spans="2:14" x14ac:dyDescent="0.25">
      <c r="B4732" s="2" t="s">
        <v>4360</v>
      </c>
      <c r="C4732" s="2" t="s">
        <v>4361</v>
      </c>
      <c r="D4732" s="2" t="s">
        <v>41</v>
      </c>
      <c r="E4732" s="2" t="s">
        <v>17</v>
      </c>
      <c r="F4732" s="2" t="s">
        <v>138</v>
      </c>
      <c r="G4732" s="2" t="s">
        <v>1027</v>
      </c>
      <c r="H4732" s="2" t="s">
        <v>4362</v>
      </c>
      <c r="I4732" s="2">
        <v>1728</v>
      </c>
      <c r="J4732" s="2">
        <v>0</v>
      </c>
      <c r="K4732" s="2">
        <v>1550</v>
      </c>
      <c r="L4732" s="3">
        <v>45810</v>
      </c>
      <c r="M4732" s="3">
        <v>46813</v>
      </c>
      <c r="N4732" s="2" t="s">
        <v>3759</v>
      </c>
    </row>
    <row r="4733" spans="2:14" x14ac:dyDescent="0.25">
      <c r="B4733" s="2" t="s">
        <v>4360</v>
      </c>
      <c r="C4733" s="2" t="s">
        <v>4361</v>
      </c>
      <c r="D4733" s="2" t="s">
        <v>41</v>
      </c>
      <c r="E4733" s="2" t="s">
        <v>17</v>
      </c>
      <c r="F4733" s="2" t="s">
        <v>138</v>
      </c>
      <c r="G4733" s="2" t="s">
        <v>1027</v>
      </c>
      <c r="H4733" s="2" t="s">
        <v>4362</v>
      </c>
      <c r="I4733" s="2">
        <v>1728</v>
      </c>
      <c r="J4733" s="2">
        <v>0</v>
      </c>
      <c r="K4733" s="2">
        <v>1551</v>
      </c>
      <c r="L4733" s="3">
        <v>45834</v>
      </c>
      <c r="M4733" s="3">
        <v>46813</v>
      </c>
      <c r="N4733" s="2" t="s">
        <v>3759</v>
      </c>
    </row>
    <row r="4734" spans="2:14" x14ac:dyDescent="0.25">
      <c r="B4734" s="2" t="s">
        <v>4360</v>
      </c>
      <c r="C4734" s="2" t="s">
        <v>4361</v>
      </c>
      <c r="D4734" s="2" t="s">
        <v>41</v>
      </c>
      <c r="E4734" s="2" t="s">
        <v>17</v>
      </c>
      <c r="F4734" s="2" t="s">
        <v>138</v>
      </c>
      <c r="G4734" s="2" t="s">
        <v>1027</v>
      </c>
      <c r="H4734" s="2" t="s">
        <v>4362</v>
      </c>
      <c r="I4734" s="2">
        <v>1728</v>
      </c>
      <c r="J4734" s="2">
        <v>0</v>
      </c>
      <c r="K4734" s="2">
        <v>1558</v>
      </c>
      <c r="L4734" s="3">
        <v>45859</v>
      </c>
      <c r="M4734" s="3">
        <v>46844</v>
      </c>
      <c r="N4734" s="2" t="s">
        <v>3759</v>
      </c>
    </row>
    <row r="4735" spans="2:14" x14ac:dyDescent="0.25">
      <c r="B4735" s="2" t="s">
        <v>4360</v>
      </c>
      <c r="C4735" s="2" t="s">
        <v>4361</v>
      </c>
      <c r="D4735" s="2" t="s">
        <v>41</v>
      </c>
      <c r="E4735" s="2" t="s">
        <v>17</v>
      </c>
      <c r="F4735" s="2" t="s">
        <v>138</v>
      </c>
      <c r="G4735" s="2" t="s">
        <v>1027</v>
      </c>
      <c r="H4735" s="2" t="s">
        <v>4362</v>
      </c>
      <c r="I4735" s="2">
        <v>1728</v>
      </c>
      <c r="J4735" s="2">
        <v>0</v>
      </c>
      <c r="K4735" s="2">
        <v>2532</v>
      </c>
      <c r="L4735" s="3">
        <v>45875</v>
      </c>
      <c r="M4735" s="3">
        <v>46874</v>
      </c>
      <c r="N4735" s="2" t="s">
        <v>3759</v>
      </c>
    </row>
    <row r="4736" spans="2:14" x14ac:dyDescent="0.25">
      <c r="B4736" s="2" t="s">
        <v>4360</v>
      </c>
      <c r="C4736" s="2" t="s">
        <v>4361</v>
      </c>
      <c r="D4736" s="2" t="s">
        <v>41</v>
      </c>
      <c r="E4736" s="2" t="s">
        <v>17</v>
      </c>
      <c r="F4736" s="2" t="s">
        <v>138</v>
      </c>
      <c r="G4736" s="2" t="s">
        <v>1027</v>
      </c>
      <c r="H4736" s="2" t="s">
        <v>4362</v>
      </c>
      <c r="I4736" s="2">
        <v>1728</v>
      </c>
      <c r="J4736" s="2">
        <v>0</v>
      </c>
      <c r="K4736" s="2">
        <v>2543</v>
      </c>
      <c r="L4736" s="3">
        <v>45885</v>
      </c>
      <c r="M4736" s="3">
        <v>46905</v>
      </c>
      <c r="N4736" s="2" t="s">
        <v>3759</v>
      </c>
    </row>
    <row r="4737" spans="2:14" x14ac:dyDescent="0.25">
      <c r="B4737" s="2" t="s">
        <v>4360</v>
      </c>
      <c r="C4737" s="2" t="s">
        <v>4361</v>
      </c>
      <c r="D4737" s="2" t="s">
        <v>41</v>
      </c>
      <c r="E4737" s="2" t="s">
        <v>17</v>
      </c>
      <c r="F4737" s="2" t="s">
        <v>138</v>
      </c>
      <c r="G4737" s="2" t="s">
        <v>1027</v>
      </c>
      <c r="H4737" s="2" t="s">
        <v>4362</v>
      </c>
      <c r="I4737" s="2">
        <v>1728</v>
      </c>
      <c r="J4737" s="2">
        <v>0</v>
      </c>
      <c r="K4737" s="2">
        <v>3552</v>
      </c>
      <c r="L4737" s="3">
        <v>45922</v>
      </c>
      <c r="M4737" s="3">
        <v>46966</v>
      </c>
      <c r="N4737" s="2" t="s">
        <v>3759</v>
      </c>
    </row>
    <row r="4738" spans="2:14" x14ac:dyDescent="0.25">
      <c r="B4738" s="2" t="s">
        <v>4360</v>
      </c>
      <c r="C4738" s="2" t="s">
        <v>4361</v>
      </c>
      <c r="D4738" s="2" t="s">
        <v>41</v>
      </c>
      <c r="E4738" s="2" t="s">
        <v>17</v>
      </c>
      <c r="F4738" s="2" t="s">
        <v>138</v>
      </c>
      <c r="G4738" s="2" t="s">
        <v>1027</v>
      </c>
      <c r="H4738" s="2" t="s">
        <v>4362</v>
      </c>
      <c r="I4738" s="2">
        <v>1728</v>
      </c>
      <c r="J4738" s="2">
        <v>0</v>
      </c>
      <c r="K4738" s="2">
        <v>4545</v>
      </c>
      <c r="L4738" s="3">
        <v>46066</v>
      </c>
      <c r="M4738" s="3">
        <v>47058</v>
      </c>
      <c r="N4738" s="2" t="s">
        <v>3759</v>
      </c>
    </row>
    <row r="4739" spans="2:14" x14ac:dyDescent="0.25">
      <c r="B4739" s="2" t="s">
        <v>4360</v>
      </c>
      <c r="C4739" s="2" t="s">
        <v>4361</v>
      </c>
      <c r="D4739" s="2" t="s">
        <v>41</v>
      </c>
      <c r="E4739" s="2" t="s">
        <v>17</v>
      </c>
      <c r="F4739" s="2" t="s">
        <v>138</v>
      </c>
      <c r="G4739" s="2" t="s">
        <v>1027</v>
      </c>
      <c r="H4739" s="2" t="s">
        <v>4362</v>
      </c>
      <c r="I4739" s="2">
        <v>1728</v>
      </c>
      <c r="J4739" s="2">
        <v>0</v>
      </c>
      <c r="K4739" s="2">
        <v>5531</v>
      </c>
      <c r="L4739" s="3">
        <v>46097</v>
      </c>
      <c r="M4739" s="3">
        <v>47088</v>
      </c>
      <c r="N4739" s="2" t="s">
        <v>3759</v>
      </c>
    </row>
    <row r="4740" spans="2:14" x14ac:dyDescent="0.25">
      <c r="B4740" s="2" t="s">
        <v>4360</v>
      </c>
      <c r="C4740" s="2" t="s">
        <v>4361</v>
      </c>
      <c r="D4740" s="2" t="s">
        <v>41</v>
      </c>
      <c r="E4740" s="2" t="s">
        <v>17</v>
      </c>
      <c r="F4740" s="2" t="s">
        <v>138</v>
      </c>
      <c r="G4740" s="2" t="s">
        <v>1027</v>
      </c>
      <c r="H4740" s="2" t="s">
        <v>4362</v>
      </c>
      <c r="I4740" s="2">
        <v>1728</v>
      </c>
      <c r="J4740" s="2">
        <v>0</v>
      </c>
      <c r="K4740" s="2" t="s">
        <v>4363</v>
      </c>
      <c r="L4740" s="3">
        <v>45772</v>
      </c>
      <c r="M4740" s="3">
        <v>46753</v>
      </c>
      <c r="N4740" s="2" t="s">
        <v>3759</v>
      </c>
    </row>
    <row r="4741" spans="2:14" x14ac:dyDescent="0.25">
      <c r="B4741" s="2" t="s">
        <v>4360</v>
      </c>
      <c r="C4741" s="2" t="s">
        <v>4361</v>
      </c>
      <c r="D4741" s="2" t="s">
        <v>41</v>
      </c>
      <c r="E4741" s="2" t="s">
        <v>17</v>
      </c>
      <c r="F4741" s="2" t="s">
        <v>138</v>
      </c>
      <c r="G4741" s="2" t="s">
        <v>1027</v>
      </c>
      <c r="H4741" s="2" t="s">
        <v>4362</v>
      </c>
      <c r="I4741" s="2">
        <v>1728</v>
      </c>
      <c r="J4741" s="2">
        <v>0</v>
      </c>
      <c r="K4741" s="2" t="s">
        <v>4364</v>
      </c>
      <c r="L4741" s="3">
        <v>45772</v>
      </c>
      <c r="M4741" s="3">
        <v>46753</v>
      </c>
      <c r="N4741" s="2" t="s">
        <v>3759</v>
      </c>
    </row>
    <row r="4742" spans="2:14" x14ac:dyDescent="0.25">
      <c r="B4742" s="2" t="s">
        <v>4360</v>
      </c>
      <c r="C4742" s="2" t="s">
        <v>4361</v>
      </c>
      <c r="D4742" s="2" t="s">
        <v>41</v>
      </c>
      <c r="E4742" s="2" t="s">
        <v>17</v>
      </c>
      <c r="F4742" s="2" t="s">
        <v>138</v>
      </c>
      <c r="G4742" s="2" t="s">
        <v>1027</v>
      </c>
      <c r="H4742" s="2" t="s">
        <v>4362</v>
      </c>
      <c r="I4742" s="2">
        <v>1728</v>
      </c>
      <c r="J4742" s="2">
        <v>0</v>
      </c>
      <c r="K4742" s="2" t="s">
        <v>4365</v>
      </c>
      <c r="L4742" s="3">
        <v>46206</v>
      </c>
      <c r="M4742" s="3">
        <v>47178</v>
      </c>
      <c r="N4742" s="2" t="s">
        <v>3759</v>
      </c>
    </row>
    <row r="4743" spans="2:14" x14ac:dyDescent="0.25">
      <c r="B4743" s="2" t="s">
        <v>4360</v>
      </c>
      <c r="C4743" s="2" t="s">
        <v>4361</v>
      </c>
      <c r="D4743" s="2" t="s">
        <v>41</v>
      </c>
      <c r="E4743" s="2" t="s">
        <v>17</v>
      </c>
      <c r="F4743" s="2" t="s">
        <v>138</v>
      </c>
      <c r="G4743" s="2" t="s">
        <v>1027</v>
      </c>
      <c r="H4743" s="2" t="s">
        <v>4362</v>
      </c>
      <c r="I4743" s="2">
        <v>1728</v>
      </c>
      <c r="J4743" s="2">
        <v>1728</v>
      </c>
      <c r="K4743" s="2" t="s">
        <v>4366</v>
      </c>
      <c r="L4743" s="3">
        <v>46206</v>
      </c>
      <c r="M4743" s="3">
        <v>47178</v>
      </c>
      <c r="N4743" s="2" t="s">
        <v>3759</v>
      </c>
    </row>
    <row r="4744" spans="2:14" x14ac:dyDescent="0.25">
      <c r="B4744" s="2" t="s">
        <v>4360</v>
      </c>
      <c r="C4744" s="2" t="s">
        <v>4361</v>
      </c>
      <c r="D4744" s="2" t="s">
        <v>41</v>
      </c>
      <c r="E4744" s="2" t="s">
        <v>17</v>
      </c>
      <c r="F4744" s="2" t="s">
        <v>138</v>
      </c>
      <c r="G4744" s="2" t="s">
        <v>1027</v>
      </c>
      <c r="H4744" s="2" t="s">
        <v>4362</v>
      </c>
      <c r="I4744" s="2">
        <v>1728</v>
      </c>
      <c r="J4744" s="2">
        <v>0</v>
      </c>
      <c r="K4744" s="2" t="s">
        <v>4367</v>
      </c>
      <c r="L4744" s="3">
        <v>46136</v>
      </c>
      <c r="M4744" s="3">
        <v>47119</v>
      </c>
      <c r="N4744" s="2" t="s">
        <v>3759</v>
      </c>
    </row>
    <row r="4745" spans="2:14" x14ac:dyDescent="0.25">
      <c r="B4745" s="2" t="s">
        <v>4360</v>
      </c>
      <c r="C4745" s="2" t="s">
        <v>4361</v>
      </c>
      <c r="D4745" s="2" t="s">
        <v>41</v>
      </c>
      <c r="E4745" s="2" t="s">
        <v>17</v>
      </c>
      <c r="F4745" s="2" t="s">
        <v>138</v>
      </c>
      <c r="G4745" s="2" t="s">
        <v>1027</v>
      </c>
      <c r="H4745" s="2" t="s">
        <v>4362</v>
      </c>
      <c r="I4745" s="2">
        <v>1728</v>
      </c>
      <c r="J4745" s="2">
        <v>0</v>
      </c>
      <c r="K4745" s="2" t="s">
        <v>4368</v>
      </c>
      <c r="L4745" s="3">
        <v>46181</v>
      </c>
      <c r="M4745" s="3">
        <v>47150</v>
      </c>
      <c r="N4745" s="2" t="s">
        <v>3759</v>
      </c>
    </row>
    <row r="4746" spans="2:14" x14ac:dyDescent="0.25">
      <c r="B4746" s="2" t="s">
        <v>4360</v>
      </c>
      <c r="C4746" s="2" t="s">
        <v>4361</v>
      </c>
      <c r="D4746" s="2" t="s">
        <v>41</v>
      </c>
      <c r="E4746" s="2" t="s">
        <v>17</v>
      </c>
      <c r="F4746" s="2" t="s">
        <v>138</v>
      </c>
      <c r="G4746" s="2" t="s">
        <v>1027</v>
      </c>
      <c r="H4746" s="2" t="s">
        <v>4362</v>
      </c>
      <c r="I4746" s="2">
        <v>1728</v>
      </c>
      <c r="J4746" s="2">
        <v>0</v>
      </c>
      <c r="K4746" s="2" t="s">
        <v>4369</v>
      </c>
      <c r="L4746" s="3">
        <v>46153</v>
      </c>
      <c r="M4746" s="3">
        <v>47150</v>
      </c>
      <c r="N4746" s="2" t="s">
        <v>3759</v>
      </c>
    </row>
    <row r="4747" spans="2:14" x14ac:dyDescent="0.25">
      <c r="B4747" s="2" t="s">
        <v>4360</v>
      </c>
      <c r="C4747" s="2" t="s">
        <v>4361</v>
      </c>
      <c r="D4747" s="2" t="s">
        <v>41</v>
      </c>
      <c r="E4747" s="2" t="s">
        <v>17</v>
      </c>
      <c r="F4747" s="2" t="s">
        <v>138</v>
      </c>
      <c r="G4747" s="2" t="s">
        <v>1027</v>
      </c>
      <c r="H4747" s="2" t="s">
        <v>4362</v>
      </c>
      <c r="I4747" s="2">
        <v>1728</v>
      </c>
      <c r="J4747" s="2">
        <v>0</v>
      </c>
      <c r="K4747" s="2" t="s">
        <v>4370</v>
      </c>
      <c r="L4747" s="3">
        <v>45862</v>
      </c>
      <c r="M4747" s="3">
        <v>46874</v>
      </c>
      <c r="N4747" s="2" t="s">
        <v>3759</v>
      </c>
    </row>
    <row r="4748" spans="2:14" x14ac:dyDescent="0.25">
      <c r="B4748" s="2" t="s">
        <v>4360</v>
      </c>
      <c r="C4748" s="2" t="s">
        <v>4361</v>
      </c>
      <c r="D4748" s="2" t="s">
        <v>41</v>
      </c>
      <c r="E4748" s="2" t="s">
        <v>17</v>
      </c>
      <c r="F4748" s="2" t="s">
        <v>138</v>
      </c>
      <c r="G4748" s="2" t="s">
        <v>1027</v>
      </c>
      <c r="H4748" s="2" t="s">
        <v>4362</v>
      </c>
      <c r="I4748" s="2">
        <v>1728</v>
      </c>
      <c r="J4748" s="2">
        <v>0</v>
      </c>
      <c r="K4748" s="2" t="s">
        <v>4371</v>
      </c>
      <c r="L4748" s="3">
        <v>45892</v>
      </c>
      <c r="M4748" s="3">
        <v>46905</v>
      </c>
      <c r="N4748" s="2" t="s">
        <v>3759</v>
      </c>
    </row>
    <row r="4749" spans="2:14" x14ac:dyDescent="0.25">
      <c r="B4749" s="2" t="s">
        <v>4360</v>
      </c>
      <c r="C4749" s="2" t="s">
        <v>4361</v>
      </c>
      <c r="D4749" s="2" t="s">
        <v>41</v>
      </c>
      <c r="E4749" s="2" t="s">
        <v>17</v>
      </c>
      <c r="F4749" s="2" t="s">
        <v>138</v>
      </c>
      <c r="G4749" s="2" t="s">
        <v>1027</v>
      </c>
      <c r="H4749" s="2" t="s">
        <v>4362</v>
      </c>
      <c r="I4749" s="2">
        <v>1728</v>
      </c>
      <c r="J4749" s="2">
        <v>0</v>
      </c>
      <c r="K4749" s="2" t="s">
        <v>4372</v>
      </c>
      <c r="L4749" s="3">
        <v>46077</v>
      </c>
      <c r="M4749" s="3">
        <v>46874</v>
      </c>
      <c r="N4749" s="2" t="s">
        <v>3759</v>
      </c>
    </row>
    <row r="4750" spans="2:14" x14ac:dyDescent="0.25">
      <c r="B4750" s="2" t="s">
        <v>4360</v>
      </c>
      <c r="C4750" s="2" t="s">
        <v>4361</v>
      </c>
      <c r="D4750" s="2" t="s">
        <v>41</v>
      </c>
      <c r="E4750" s="2" t="s">
        <v>17</v>
      </c>
      <c r="F4750" s="2" t="s">
        <v>138</v>
      </c>
      <c r="G4750" s="2" t="s">
        <v>1027</v>
      </c>
      <c r="H4750" s="2" t="s">
        <v>4362</v>
      </c>
      <c r="I4750" s="2">
        <v>1728</v>
      </c>
      <c r="J4750" s="2">
        <v>0</v>
      </c>
      <c r="K4750" s="2" t="s">
        <v>4373</v>
      </c>
      <c r="L4750" s="3">
        <v>45892</v>
      </c>
      <c r="M4750" s="3">
        <v>46905</v>
      </c>
      <c r="N4750" s="2" t="s">
        <v>3759</v>
      </c>
    </row>
    <row r="4751" spans="2:14" x14ac:dyDescent="0.25">
      <c r="B4751" s="2" t="s">
        <v>4360</v>
      </c>
      <c r="C4751" s="2" t="s">
        <v>4361</v>
      </c>
      <c r="D4751" s="2" t="s">
        <v>41</v>
      </c>
      <c r="E4751" s="2" t="s">
        <v>17</v>
      </c>
      <c r="F4751" s="2" t="s">
        <v>138</v>
      </c>
      <c r="G4751" s="2" t="s">
        <v>1027</v>
      </c>
      <c r="H4751" s="2" t="s">
        <v>4362</v>
      </c>
      <c r="I4751" s="2">
        <v>1728</v>
      </c>
      <c r="J4751" s="2">
        <v>0</v>
      </c>
      <c r="K4751" s="2" t="s">
        <v>4374</v>
      </c>
      <c r="L4751" s="3">
        <v>44958</v>
      </c>
      <c r="M4751" s="3">
        <v>46600</v>
      </c>
      <c r="N4751" s="2" t="s">
        <v>3759</v>
      </c>
    </row>
    <row r="4752" spans="2:14" x14ac:dyDescent="0.25">
      <c r="B4752" s="2" t="s">
        <v>4360</v>
      </c>
      <c r="C4752" s="2" t="s">
        <v>4361</v>
      </c>
      <c r="D4752" s="2" t="s">
        <v>41</v>
      </c>
      <c r="E4752" s="2" t="s">
        <v>17</v>
      </c>
      <c r="F4752" s="2" t="s">
        <v>138</v>
      </c>
      <c r="G4752" s="2" t="s">
        <v>1027</v>
      </c>
      <c r="H4752" s="2" t="s">
        <v>4362</v>
      </c>
      <c r="I4752" s="2">
        <v>1728</v>
      </c>
      <c r="J4752" s="2">
        <v>0</v>
      </c>
      <c r="K4752" s="2" t="s">
        <v>4375</v>
      </c>
      <c r="L4752" s="3">
        <v>44958</v>
      </c>
      <c r="M4752" s="3">
        <v>46600</v>
      </c>
      <c r="N4752" s="2" t="s">
        <v>3759</v>
      </c>
    </row>
    <row r="4753" spans="2:14" x14ac:dyDescent="0.25">
      <c r="B4753" s="2" t="s">
        <v>4360</v>
      </c>
      <c r="C4753" s="2" t="s">
        <v>4361</v>
      </c>
      <c r="D4753" s="2" t="s">
        <v>41</v>
      </c>
      <c r="E4753" s="2" t="s">
        <v>17</v>
      </c>
      <c r="F4753" s="2" t="s">
        <v>138</v>
      </c>
      <c r="G4753" s="2" t="s">
        <v>1027</v>
      </c>
      <c r="H4753" s="2" t="s">
        <v>4362</v>
      </c>
      <c r="I4753" s="2">
        <v>1728</v>
      </c>
      <c r="J4753" s="2">
        <v>0</v>
      </c>
      <c r="K4753" s="2" t="s">
        <v>4376</v>
      </c>
      <c r="L4753" s="3">
        <v>45950</v>
      </c>
      <c r="M4753" s="3">
        <v>46997</v>
      </c>
      <c r="N4753" s="2" t="s">
        <v>3759</v>
      </c>
    </row>
    <row r="4754" spans="2:14" x14ac:dyDescent="0.25">
      <c r="B4754" s="2" t="s">
        <v>4360</v>
      </c>
      <c r="C4754" s="2" t="s">
        <v>4361</v>
      </c>
      <c r="D4754" s="2" t="s">
        <v>41</v>
      </c>
      <c r="E4754" s="2" t="s">
        <v>17</v>
      </c>
      <c r="F4754" s="2" t="s">
        <v>138</v>
      </c>
      <c r="G4754" s="2" t="s">
        <v>1027</v>
      </c>
      <c r="H4754" s="2" t="s">
        <v>4362</v>
      </c>
      <c r="I4754" s="2">
        <v>1728</v>
      </c>
      <c r="J4754" s="2">
        <v>0</v>
      </c>
      <c r="K4754" s="2" t="s">
        <v>4377</v>
      </c>
      <c r="L4754" s="3">
        <v>45941</v>
      </c>
      <c r="M4754" s="3">
        <v>46997</v>
      </c>
      <c r="N4754" s="2" t="s">
        <v>3759</v>
      </c>
    </row>
    <row r="4755" spans="2:14" x14ac:dyDescent="0.25">
      <c r="B4755" s="2" t="s">
        <v>4360</v>
      </c>
      <c r="C4755" s="2" t="s">
        <v>4361</v>
      </c>
      <c r="D4755" s="2" t="s">
        <v>41</v>
      </c>
      <c r="E4755" s="2" t="s">
        <v>17</v>
      </c>
      <c r="F4755" s="2" t="s">
        <v>138</v>
      </c>
      <c r="G4755" s="2" t="s">
        <v>1027</v>
      </c>
      <c r="H4755" s="2" t="s">
        <v>4362</v>
      </c>
      <c r="I4755" s="2">
        <v>1728</v>
      </c>
      <c r="J4755" s="2">
        <v>0</v>
      </c>
      <c r="K4755" s="2" t="s">
        <v>4378</v>
      </c>
      <c r="L4755" s="3">
        <v>45730</v>
      </c>
      <c r="M4755" s="3">
        <v>46692</v>
      </c>
      <c r="N4755" s="2" t="s">
        <v>3759</v>
      </c>
    </row>
    <row r="4756" spans="2:14" x14ac:dyDescent="0.25">
      <c r="B4756" s="2" t="s">
        <v>4360</v>
      </c>
      <c r="C4756" s="2" t="s">
        <v>4361</v>
      </c>
      <c r="D4756" s="2" t="s">
        <v>41</v>
      </c>
      <c r="E4756" s="2" t="s">
        <v>17</v>
      </c>
      <c r="F4756" s="2" t="s">
        <v>138</v>
      </c>
      <c r="G4756" s="2" t="s">
        <v>1027</v>
      </c>
      <c r="H4756" s="2" t="s">
        <v>4362</v>
      </c>
      <c r="I4756" s="2">
        <v>1728</v>
      </c>
      <c r="J4756" s="2">
        <v>0</v>
      </c>
      <c r="K4756" s="2" t="s">
        <v>4379</v>
      </c>
      <c r="L4756" s="3">
        <v>44958</v>
      </c>
      <c r="M4756" s="3">
        <v>46661</v>
      </c>
      <c r="N4756" s="2" t="s">
        <v>3759</v>
      </c>
    </row>
    <row r="4757" spans="2:14" x14ac:dyDescent="0.25">
      <c r="B4757" s="2" t="s">
        <v>4360</v>
      </c>
      <c r="C4757" s="2" t="s">
        <v>4361</v>
      </c>
      <c r="D4757" s="2" t="s">
        <v>41</v>
      </c>
      <c r="E4757" s="2" t="s">
        <v>17</v>
      </c>
      <c r="F4757" s="2" t="s">
        <v>138</v>
      </c>
      <c r="G4757" s="2" t="s">
        <v>1027</v>
      </c>
      <c r="H4757" s="2" t="s">
        <v>4362</v>
      </c>
      <c r="I4757" s="2">
        <v>1728</v>
      </c>
      <c r="J4757" s="2">
        <v>0</v>
      </c>
      <c r="K4757" s="2" t="s">
        <v>4380</v>
      </c>
      <c r="L4757" s="3">
        <v>45730</v>
      </c>
      <c r="M4757" s="3">
        <v>46692</v>
      </c>
      <c r="N4757" s="2" t="s">
        <v>3759</v>
      </c>
    </row>
    <row r="4758" spans="2:14" x14ac:dyDescent="0.25">
      <c r="B4758" s="2" t="s">
        <v>4360</v>
      </c>
      <c r="C4758" s="2" t="s">
        <v>4361</v>
      </c>
      <c r="D4758" s="2" t="s">
        <v>41</v>
      </c>
      <c r="E4758" s="2" t="s">
        <v>17</v>
      </c>
      <c r="F4758" s="2" t="s">
        <v>138</v>
      </c>
      <c r="G4758" s="2" t="s">
        <v>1027</v>
      </c>
      <c r="H4758" s="2" t="s">
        <v>4362</v>
      </c>
      <c r="I4758" s="2">
        <v>1728</v>
      </c>
      <c r="J4758" s="2">
        <v>0</v>
      </c>
      <c r="K4758" s="2" t="s">
        <v>4381</v>
      </c>
      <c r="L4758" s="3">
        <v>44958</v>
      </c>
      <c r="M4758" s="3">
        <v>46661</v>
      </c>
      <c r="N4758" s="2" t="s">
        <v>3759</v>
      </c>
    </row>
    <row r="4759" spans="2:14" x14ac:dyDescent="0.25">
      <c r="B4759" s="2" t="s">
        <v>4360</v>
      </c>
      <c r="C4759" s="2" t="s">
        <v>4361</v>
      </c>
      <c r="D4759" s="2" t="s">
        <v>41</v>
      </c>
      <c r="E4759" s="2" t="s">
        <v>17</v>
      </c>
      <c r="F4759" s="2" t="s">
        <v>138</v>
      </c>
      <c r="G4759" s="2" t="s">
        <v>1027</v>
      </c>
      <c r="H4759" s="2" t="s">
        <v>4362</v>
      </c>
      <c r="I4759" s="2">
        <v>1728</v>
      </c>
      <c r="J4759" s="2">
        <v>0</v>
      </c>
      <c r="K4759" s="2" t="s">
        <v>4382</v>
      </c>
      <c r="L4759" s="3">
        <v>44958</v>
      </c>
      <c r="M4759" s="3">
        <v>46661</v>
      </c>
      <c r="N4759" s="2" t="s">
        <v>3759</v>
      </c>
    </row>
    <row r="4760" spans="2:14" x14ac:dyDescent="0.25">
      <c r="B4760" s="2" t="s">
        <v>4360</v>
      </c>
      <c r="C4760" s="2" t="s">
        <v>4361</v>
      </c>
      <c r="D4760" s="2" t="s">
        <v>41</v>
      </c>
      <c r="E4760" s="2" t="s">
        <v>17</v>
      </c>
      <c r="F4760" s="2" t="s">
        <v>138</v>
      </c>
      <c r="G4760" s="2" t="s">
        <v>1027</v>
      </c>
      <c r="H4760" s="2" t="s">
        <v>4362</v>
      </c>
      <c r="I4760" s="2">
        <v>1728</v>
      </c>
      <c r="J4760" s="2">
        <v>0</v>
      </c>
      <c r="K4760" s="2" t="s">
        <v>4383</v>
      </c>
      <c r="L4760" s="3">
        <v>45730</v>
      </c>
      <c r="M4760" s="3">
        <v>46692</v>
      </c>
      <c r="N4760" s="2" t="s">
        <v>3759</v>
      </c>
    </row>
    <row r="4761" spans="2:14" x14ac:dyDescent="0.25">
      <c r="B4761" s="2" t="s">
        <v>4360</v>
      </c>
      <c r="C4761" s="2" t="s">
        <v>4361</v>
      </c>
      <c r="D4761" s="2" t="s">
        <v>41</v>
      </c>
      <c r="E4761" s="2" t="s">
        <v>17</v>
      </c>
      <c r="F4761" s="2" t="s">
        <v>138</v>
      </c>
      <c r="G4761" s="2" t="s">
        <v>1027</v>
      </c>
      <c r="H4761" s="2" t="s">
        <v>4362</v>
      </c>
      <c r="I4761" s="2">
        <v>1728</v>
      </c>
      <c r="J4761" s="2">
        <v>0</v>
      </c>
      <c r="K4761" s="2" t="s">
        <v>4384</v>
      </c>
      <c r="L4761" s="3">
        <v>45742</v>
      </c>
      <c r="M4761" s="3">
        <v>46722</v>
      </c>
      <c r="N4761" s="2" t="s">
        <v>3759</v>
      </c>
    </row>
    <row r="4762" spans="2:14" x14ac:dyDescent="0.25">
      <c r="B4762" s="2" t="s">
        <v>4360</v>
      </c>
      <c r="C4762" s="2" t="s">
        <v>4361</v>
      </c>
      <c r="D4762" s="2" t="s">
        <v>41</v>
      </c>
      <c r="E4762" s="2" t="s">
        <v>17</v>
      </c>
      <c r="F4762" s="2" t="s">
        <v>138</v>
      </c>
      <c r="G4762" s="2" t="s">
        <v>1027</v>
      </c>
      <c r="H4762" s="2" t="s">
        <v>4362</v>
      </c>
      <c r="I4762" s="2">
        <v>1728</v>
      </c>
      <c r="J4762" s="2">
        <v>0</v>
      </c>
      <c r="K4762" s="2" t="s">
        <v>4385</v>
      </c>
      <c r="L4762" s="3">
        <v>44958</v>
      </c>
      <c r="M4762" s="3">
        <v>46661</v>
      </c>
      <c r="N4762" s="2" t="s">
        <v>3759</v>
      </c>
    </row>
    <row r="4763" spans="2:14" x14ac:dyDescent="0.25">
      <c r="B4763" s="2" t="s">
        <v>4360</v>
      </c>
      <c r="C4763" s="2" t="s">
        <v>4361</v>
      </c>
      <c r="D4763" s="2" t="s">
        <v>41</v>
      </c>
      <c r="E4763" s="2" t="s">
        <v>17</v>
      </c>
      <c r="F4763" s="2" t="s">
        <v>138</v>
      </c>
      <c r="G4763" s="2" t="s">
        <v>1027</v>
      </c>
      <c r="H4763" s="2" t="s">
        <v>4362</v>
      </c>
      <c r="I4763" s="2">
        <v>1728</v>
      </c>
      <c r="J4763" s="2">
        <v>0</v>
      </c>
      <c r="K4763" s="2" t="s">
        <v>4386</v>
      </c>
      <c r="L4763" s="3">
        <v>46094</v>
      </c>
      <c r="M4763" s="3">
        <v>47058</v>
      </c>
      <c r="N4763" s="2" t="s">
        <v>3759</v>
      </c>
    </row>
    <row r="4764" spans="2:14" x14ac:dyDescent="0.25">
      <c r="B4764" s="2" t="s">
        <v>4360</v>
      </c>
      <c r="C4764" s="2" t="s">
        <v>4361</v>
      </c>
      <c r="D4764" s="2" t="s">
        <v>41</v>
      </c>
      <c r="E4764" s="2" t="s">
        <v>17</v>
      </c>
      <c r="F4764" s="2" t="s">
        <v>138</v>
      </c>
      <c r="G4764" s="2" t="s">
        <v>1027</v>
      </c>
      <c r="H4764" s="2" t="s">
        <v>4362</v>
      </c>
      <c r="I4764" s="2">
        <v>1728</v>
      </c>
      <c r="J4764" s="2">
        <v>0</v>
      </c>
      <c r="K4764" s="2" t="s">
        <v>4387</v>
      </c>
      <c r="L4764" s="3">
        <v>46037</v>
      </c>
      <c r="M4764" s="3">
        <v>47027</v>
      </c>
      <c r="N4764" s="2" t="s">
        <v>3759</v>
      </c>
    </row>
    <row r="4765" spans="2:14" x14ac:dyDescent="0.25">
      <c r="B4765" s="2" t="s">
        <v>4360</v>
      </c>
      <c r="C4765" s="2" t="s">
        <v>4361</v>
      </c>
      <c r="D4765" s="2" t="s">
        <v>41</v>
      </c>
      <c r="E4765" s="2" t="s">
        <v>17</v>
      </c>
      <c r="F4765" s="2" t="s">
        <v>138</v>
      </c>
      <c r="G4765" s="2" t="s">
        <v>1027</v>
      </c>
      <c r="H4765" s="2" t="s">
        <v>4362</v>
      </c>
      <c r="I4765" s="2">
        <v>1728</v>
      </c>
      <c r="J4765" s="2">
        <v>0</v>
      </c>
      <c r="K4765" s="2" t="s">
        <v>4388</v>
      </c>
      <c r="L4765" s="3">
        <v>46094</v>
      </c>
      <c r="M4765" s="3">
        <v>47058</v>
      </c>
      <c r="N4765" s="2" t="s">
        <v>3759</v>
      </c>
    </row>
    <row r="4766" spans="2:14" x14ac:dyDescent="0.25">
      <c r="B4766" s="2" t="s">
        <v>4360</v>
      </c>
      <c r="C4766" s="2" t="s">
        <v>4361</v>
      </c>
      <c r="D4766" s="2" t="s">
        <v>41</v>
      </c>
      <c r="E4766" s="2" t="s">
        <v>17</v>
      </c>
      <c r="F4766" s="2" t="s">
        <v>138</v>
      </c>
      <c r="G4766" s="2" t="s">
        <v>1027</v>
      </c>
      <c r="H4766" s="2" t="s">
        <v>4362</v>
      </c>
      <c r="I4766" s="2">
        <v>1728</v>
      </c>
      <c r="J4766" s="2">
        <v>0</v>
      </c>
      <c r="K4766" s="2" t="s">
        <v>4389</v>
      </c>
      <c r="L4766" s="3">
        <v>45961</v>
      </c>
      <c r="M4766" s="3">
        <v>46997</v>
      </c>
      <c r="N4766" s="2" t="s">
        <v>3759</v>
      </c>
    </row>
    <row r="4767" spans="2:14" x14ac:dyDescent="0.25">
      <c r="B4767" s="2" t="s">
        <v>4360</v>
      </c>
      <c r="C4767" s="2" t="s">
        <v>4361</v>
      </c>
      <c r="D4767" s="2" t="s">
        <v>41</v>
      </c>
      <c r="E4767" s="2" t="s">
        <v>17</v>
      </c>
      <c r="F4767" s="2" t="s">
        <v>138</v>
      </c>
      <c r="G4767" s="2" t="s">
        <v>1027</v>
      </c>
      <c r="H4767" s="2" t="s">
        <v>4362</v>
      </c>
      <c r="I4767" s="2">
        <v>1728</v>
      </c>
      <c r="J4767" s="2">
        <v>0</v>
      </c>
      <c r="K4767" s="2" t="s">
        <v>4389</v>
      </c>
      <c r="L4767" s="3">
        <v>45961</v>
      </c>
      <c r="M4767" s="3">
        <v>47027</v>
      </c>
      <c r="N4767" s="2" t="s">
        <v>3759</v>
      </c>
    </row>
    <row r="4768" spans="2:14" x14ac:dyDescent="0.25">
      <c r="B4768" s="2" t="s">
        <v>4360</v>
      </c>
      <c r="C4768" s="2" t="s">
        <v>4361</v>
      </c>
      <c r="D4768" s="2" t="s">
        <v>41</v>
      </c>
      <c r="E4768" s="2" t="s">
        <v>17</v>
      </c>
      <c r="F4768" s="2" t="s">
        <v>138</v>
      </c>
      <c r="G4768" s="2" t="s">
        <v>1027</v>
      </c>
      <c r="H4768" s="2" t="s">
        <v>4362</v>
      </c>
      <c r="I4768" s="2">
        <v>1728</v>
      </c>
      <c r="J4768" s="2">
        <v>0</v>
      </c>
      <c r="K4768" s="2" t="s">
        <v>4390</v>
      </c>
      <c r="L4768" s="3">
        <v>46055</v>
      </c>
      <c r="M4768" s="3">
        <v>47027</v>
      </c>
      <c r="N4768" s="2" t="s">
        <v>3759</v>
      </c>
    </row>
    <row r="4769" spans="2:14" x14ac:dyDescent="0.25">
      <c r="B4769" s="2" t="s">
        <v>4360</v>
      </c>
      <c r="C4769" s="2" t="s">
        <v>4361</v>
      </c>
      <c r="D4769" s="2" t="s">
        <v>41</v>
      </c>
      <c r="E4769" s="2" t="s">
        <v>17</v>
      </c>
      <c r="F4769" s="2" t="s">
        <v>138</v>
      </c>
      <c r="G4769" s="2" t="s">
        <v>1027</v>
      </c>
      <c r="H4769" s="2" t="s">
        <v>4362</v>
      </c>
      <c r="I4769" s="2">
        <v>1728</v>
      </c>
      <c r="J4769" s="2">
        <v>0</v>
      </c>
      <c r="K4769" s="2" t="s">
        <v>4391</v>
      </c>
      <c r="L4769" s="3">
        <v>45763</v>
      </c>
      <c r="M4769" s="3">
        <v>46722</v>
      </c>
      <c r="N4769" s="2" t="s">
        <v>3759</v>
      </c>
    </row>
    <row r="4770" spans="2:14" x14ac:dyDescent="0.25">
      <c r="B4770" s="2" t="s">
        <v>4360</v>
      </c>
      <c r="C4770" s="2" t="s">
        <v>4361</v>
      </c>
      <c r="D4770" s="2" t="s">
        <v>41</v>
      </c>
      <c r="E4770" s="2" t="s">
        <v>17</v>
      </c>
      <c r="F4770" s="2" t="s">
        <v>138</v>
      </c>
      <c r="G4770" s="2" t="s">
        <v>1027</v>
      </c>
      <c r="H4770" s="2" t="s">
        <v>4362</v>
      </c>
      <c r="I4770" s="2">
        <v>1728</v>
      </c>
      <c r="J4770" s="2">
        <v>0</v>
      </c>
      <c r="K4770" s="2" t="s">
        <v>4392</v>
      </c>
      <c r="L4770" s="3">
        <v>46094</v>
      </c>
      <c r="M4770" s="3">
        <v>47088</v>
      </c>
      <c r="N4770" s="2" t="s">
        <v>3759</v>
      </c>
    </row>
    <row r="4771" spans="2:14" x14ac:dyDescent="0.25">
      <c r="B4771" s="2" t="s">
        <v>4360</v>
      </c>
      <c r="C4771" s="2" t="s">
        <v>4361</v>
      </c>
      <c r="D4771" s="2" t="s">
        <v>41</v>
      </c>
      <c r="E4771" s="2" t="s">
        <v>17</v>
      </c>
      <c r="F4771" s="2" t="s">
        <v>138</v>
      </c>
      <c r="G4771" s="2" t="s">
        <v>1027</v>
      </c>
      <c r="H4771" s="2" t="s">
        <v>4362</v>
      </c>
      <c r="I4771" s="2">
        <v>1728</v>
      </c>
      <c r="J4771" s="2">
        <v>0</v>
      </c>
      <c r="K4771" s="2" t="s">
        <v>4393</v>
      </c>
      <c r="L4771" s="3">
        <v>46094</v>
      </c>
      <c r="M4771" s="3">
        <v>47088</v>
      </c>
      <c r="N4771" s="2" t="s">
        <v>3759</v>
      </c>
    </row>
    <row r="4772" spans="2:14" x14ac:dyDescent="0.25">
      <c r="B4772" s="2" t="s">
        <v>4360</v>
      </c>
      <c r="C4772" s="2" t="s">
        <v>4361</v>
      </c>
      <c r="D4772" s="2" t="s">
        <v>41</v>
      </c>
      <c r="E4772" s="2" t="s">
        <v>17</v>
      </c>
      <c r="F4772" s="2" t="s">
        <v>138</v>
      </c>
      <c r="G4772" s="2" t="s">
        <v>1027</v>
      </c>
      <c r="H4772" s="2" t="s">
        <v>4362</v>
      </c>
      <c r="I4772" s="2">
        <v>1728</v>
      </c>
      <c r="J4772" s="2">
        <v>0</v>
      </c>
      <c r="K4772" s="2" t="s">
        <v>4394</v>
      </c>
      <c r="L4772" s="3">
        <v>46120</v>
      </c>
      <c r="M4772" s="3">
        <v>47088</v>
      </c>
      <c r="N4772" s="2" t="s">
        <v>3759</v>
      </c>
    </row>
    <row r="4773" spans="2:14" x14ac:dyDescent="0.25">
      <c r="B4773" s="2" t="s">
        <v>4360</v>
      </c>
      <c r="C4773" s="2" t="s">
        <v>4361</v>
      </c>
      <c r="D4773" s="2" t="s">
        <v>41</v>
      </c>
      <c r="E4773" s="2" t="s">
        <v>17</v>
      </c>
      <c r="F4773" s="2" t="s">
        <v>138</v>
      </c>
      <c r="G4773" s="2" t="s">
        <v>1027</v>
      </c>
      <c r="H4773" s="2" t="s">
        <v>4362</v>
      </c>
      <c r="I4773" s="2">
        <v>1728</v>
      </c>
      <c r="J4773" s="2">
        <v>0</v>
      </c>
      <c r="K4773" s="2" t="s">
        <v>4395</v>
      </c>
      <c r="L4773" s="3">
        <v>46094</v>
      </c>
      <c r="M4773" s="3">
        <v>47088</v>
      </c>
      <c r="N4773" s="2" t="s">
        <v>3759</v>
      </c>
    </row>
    <row r="4774" spans="2:14" x14ac:dyDescent="0.25">
      <c r="B4774" s="2" t="s">
        <v>4360</v>
      </c>
      <c r="C4774" s="2" t="s">
        <v>4361</v>
      </c>
      <c r="D4774" s="2" t="s">
        <v>41</v>
      </c>
      <c r="E4774" s="2" t="s">
        <v>181</v>
      </c>
      <c r="F4774" s="2" t="s">
        <v>138</v>
      </c>
      <c r="G4774" s="2" t="s">
        <v>1027</v>
      </c>
      <c r="H4774" s="2" t="s">
        <v>4362</v>
      </c>
      <c r="I4774" s="2">
        <v>1728</v>
      </c>
      <c r="J4774" s="2">
        <v>0</v>
      </c>
      <c r="K4774" s="2" t="s">
        <v>4390</v>
      </c>
      <c r="L4774" s="3">
        <v>46055</v>
      </c>
      <c r="M4774" s="3">
        <v>47027</v>
      </c>
      <c r="N4774" s="2" t="s">
        <v>3759</v>
      </c>
    </row>
    <row r="4775" spans="2:14" x14ac:dyDescent="0.25">
      <c r="B4775" s="2" t="s">
        <v>4360</v>
      </c>
      <c r="C4775" s="2" t="s">
        <v>4361</v>
      </c>
      <c r="D4775" s="2" t="s">
        <v>41</v>
      </c>
      <c r="E4775" s="2" t="s">
        <v>142</v>
      </c>
      <c r="F4775" s="2" t="s">
        <v>138</v>
      </c>
      <c r="G4775" s="2" t="s">
        <v>1027</v>
      </c>
      <c r="H4775" s="2" t="s">
        <v>4362</v>
      </c>
      <c r="I4775" s="2">
        <v>1728</v>
      </c>
      <c r="J4775" s="2">
        <v>0</v>
      </c>
      <c r="K4775" s="2">
        <v>653</v>
      </c>
      <c r="L4775" s="3">
        <v>46128</v>
      </c>
      <c r="M4775" s="3">
        <v>47119</v>
      </c>
      <c r="N4775" s="2" t="s">
        <v>3759</v>
      </c>
    </row>
    <row r="4776" spans="2:14" x14ac:dyDescent="0.25">
      <c r="B4776" s="2" t="s">
        <v>4360</v>
      </c>
      <c r="C4776" s="2" t="s">
        <v>4361</v>
      </c>
      <c r="D4776" s="2" t="s">
        <v>41</v>
      </c>
      <c r="E4776" s="2" t="s">
        <v>142</v>
      </c>
      <c r="F4776" s="2" t="s">
        <v>138</v>
      </c>
      <c r="G4776" s="2" t="s">
        <v>1027</v>
      </c>
      <c r="H4776" s="2" t="s">
        <v>4362</v>
      </c>
      <c r="I4776" s="2">
        <v>1728</v>
      </c>
      <c r="J4776" s="2">
        <v>0</v>
      </c>
      <c r="K4776" s="2">
        <v>3552</v>
      </c>
      <c r="L4776" s="3">
        <v>45922</v>
      </c>
      <c r="M4776" s="3">
        <v>46966</v>
      </c>
      <c r="N4776" s="2" t="s">
        <v>3759</v>
      </c>
    </row>
    <row r="4777" spans="2:14" x14ac:dyDescent="0.25">
      <c r="B4777" s="2" t="s">
        <v>4360</v>
      </c>
      <c r="C4777" s="2" t="s">
        <v>4361</v>
      </c>
      <c r="D4777" s="2" t="s">
        <v>41</v>
      </c>
      <c r="E4777" s="2" t="s">
        <v>142</v>
      </c>
      <c r="F4777" s="2" t="s">
        <v>138</v>
      </c>
      <c r="G4777" s="2" t="s">
        <v>1027</v>
      </c>
      <c r="H4777" s="2" t="s">
        <v>4362</v>
      </c>
      <c r="I4777" s="2">
        <v>1728</v>
      </c>
      <c r="J4777" s="2">
        <v>0</v>
      </c>
      <c r="K4777" s="2">
        <v>5531</v>
      </c>
      <c r="L4777" s="3">
        <v>46097</v>
      </c>
      <c r="M4777" s="3">
        <v>47088</v>
      </c>
      <c r="N4777" s="2" t="s">
        <v>3759</v>
      </c>
    </row>
    <row r="4778" spans="2:14" x14ac:dyDescent="0.25">
      <c r="B4778" s="2" t="s">
        <v>4360</v>
      </c>
      <c r="C4778" s="2" t="s">
        <v>4361</v>
      </c>
      <c r="D4778" s="2" t="s">
        <v>41</v>
      </c>
      <c r="E4778" s="2" t="s">
        <v>142</v>
      </c>
      <c r="F4778" s="2" t="s">
        <v>138</v>
      </c>
      <c r="G4778" s="2" t="s">
        <v>1027</v>
      </c>
      <c r="H4778" s="2" t="s">
        <v>4362</v>
      </c>
      <c r="I4778" s="2">
        <v>1728</v>
      </c>
      <c r="J4778" s="2">
        <v>0</v>
      </c>
      <c r="K4778" s="2" t="s">
        <v>4367</v>
      </c>
      <c r="L4778" s="3">
        <v>46136</v>
      </c>
      <c r="M4778" s="3">
        <v>47119</v>
      </c>
      <c r="N4778" s="2" t="s">
        <v>3759</v>
      </c>
    </row>
    <row r="4779" spans="2:14" x14ac:dyDescent="0.25">
      <c r="B4779" s="2" t="s">
        <v>4360</v>
      </c>
      <c r="C4779" s="2" t="s">
        <v>4361</v>
      </c>
      <c r="D4779" s="2" t="s">
        <v>41</v>
      </c>
      <c r="E4779" s="2" t="s">
        <v>142</v>
      </c>
      <c r="F4779" s="2" t="s">
        <v>138</v>
      </c>
      <c r="G4779" s="2" t="s">
        <v>1027</v>
      </c>
      <c r="H4779" s="2" t="s">
        <v>4362</v>
      </c>
      <c r="I4779" s="2">
        <v>1728</v>
      </c>
      <c r="J4779" s="2">
        <v>0</v>
      </c>
      <c r="K4779" s="2" t="s">
        <v>4368</v>
      </c>
      <c r="L4779" s="3">
        <v>46181</v>
      </c>
      <c r="M4779" s="3">
        <v>47150</v>
      </c>
      <c r="N4779" s="2" t="s">
        <v>3759</v>
      </c>
    </row>
    <row r="4780" spans="2:14" x14ac:dyDescent="0.25">
      <c r="B4780" s="2" t="s">
        <v>4360</v>
      </c>
      <c r="C4780" s="2" t="s">
        <v>4361</v>
      </c>
      <c r="D4780" s="2" t="s">
        <v>41</v>
      </c>
      <c r="E4780" s="2" t="s">
        <v>142</v>
      </c>
      <c r="F4780" s="2" t="s">
        <v>138</v>
      </c>
      <c r="G4780" s="2" t="s">
        <v>1027</v>
      </c>
      <c r="H4780" s="2" t="s">
        <v>4362</v>
      </c>
      <c r="I4780" s="2">
        <v>1728</v>
      </c>
      <c r="J4780" s="2">
        <v>0</v>
      </c>
      <c r="K4780" s="2" t="s">
        <v>4370</v>
      </c>
      <c r="L4780" s="3">
        <v>45862</v>
      </c>
      <c r="M4780" s="3">
        <v>46874</v>
      </c>
      <c r="N4780" s="2" t="s">
        <v>3759</v>
      </c>
    </row>
    <row r="4781" spans="2:14" x14ac:dyDescent="0.25">
      <c r="B4781" s="2" t="s">
        <v>4360</v>
      </c>
      <c r="C4781" s="2" t="s">
        <v>4361</v>
      </c>
      <c r="D4781" s="2" t="s">
        <v>41</v>
      </c>
      <c r="E4781" s="2" t="s">
        <v>142</v>
      </c>
      <c r="F4781" s="2" t="s">
        <v>138</v>
      </c>
      <c r="G4781" s="2" t="s">
        <v>1027</v>
      </c>
      <c r="H4781" s="2" t="s">
        <v>4362</v>
      </c>
      <c r="I4781" s="2">
        <v>1728</v>
      </c>
      <c r="J4781" s="2">
        <v>0</v>
      </c>
      <c r="K4781" s="2" t="s">
        <v>4377</v>
      </c>
      <c r="L4781" s="3">
        <v>45941</v>
      </c>
      <c r="M4781" s="3">
        <v>46997</v>
      </c>
      <c r="N4781" s="2" t="s">
        <v>3759</v>
      </c>
    </row>
    <row r="4782" spans="2:14" x14ac:dyDescent="0.25">
      <c r="B4782" s="2" t="s">
        <v>4360</v>
      </c>
      <c r="C4782" s="2" t="s">
        <v>4361</v>
      </c>
      <c r="D4782" s="2" t="s">
        <v>41</v>
      </c>
      <c r="E4782" s="2" t="s">
        <v>142</v>
      </c>
      <c r="F4782" s="2" t="s">
        <v>138</v>
      </c>
      <c r="G4782" s="2" t="s">
        <v>1027</v>
      </c>
      <c r="H4782" s="2" t="s">
        <v>4362</v>
      </c>
      <c r="I4782" s="2">
        <v>1728</v>
      </c>
      <c r="J4782" s="2">
        <v>0</v>
      </c>
      <c r="K4782" s="2" t="s">
        <v>4379</v>
      </c>
      <c r="L4782" s="3">
        <v>44958</v>
      </c>
      <c r="M4782" s="3">
        <v>46661</v>
      </c>
      <c r="N4782" s="2" t="s">
        <v>3759</v>
      </c>
    </row>
    <row r="4783" spans="2:14" x14ac:dyDescent="0.25">
      <c r="B4783" s="2" t="s">
        <v>4360</v>
      </c>
      <c r="C4783" s="2" t="s">
        <v>4361</v>
      </c>
      <c r="D4783" s="2" t="s">
        <v>41</v>
      </c>
      <c r="E4783" s="2" t="s">
        <v>142</v>
      </c>
      <c r="F4783" s="2" t="s">
        <v>138</v>
      </c>
      <c r="G4783" s="2" t="s">
        <v>1027</v>
      </c>
      <c r="H4783" s="2" t="s">
        <v>4362</v>
      </c>
      <c r="I4783" s="2">
        <v>1728</v>
      </c>
      <c r="J4783" s="2">
        <v>0</v>
      </c>
      <c r="K4783" s="2" t="s">
        <v>4387</v>
      </c>
      <c r="L4783" s="3">
        <v>46037</v>
      </c>
      <c r="M4783" s="3">
        <v>47027</v>
      </c>
      <c r="N4783" s="2" t="s">
        <v>3759</v>
      </c>
    </row>
    <row r="4784" spans="2:14" x14ac:dyDescent="0.25">
      <c r="B4784" s="2" t="s">
        <v>4360</v>
      </c>
      <c r="C4784" s="2" t="s">
        <v>4361</v>
      </c>
      <c r="D4784" s="2" t="s">
        <v>41</v>
      </c>
      <c r="E4784" s="2" t="s">
        <v>142</v>
      </c>
      <c r="F4784" s="2" t="s">
        <v>138</v>
      </c>
      <c r="G4784" s="2" t="s">
        <v>1027</v>
      </c>
      <c r="H4784" s="2" t="s">
        <v>4362</v>
      </c>
      <c r="I4784" s="2">
        <v>1728</v>
      </c>
      <c r="J4784" s="2">
        <v>0</v>
      </c>
      <c r="K4784" s="2" t="s">
        <v>4389</v>
      </c>
      <c r="L4784" s="3">
        <v>45961</v>
      </c>
      <c r="M4784" s="3">
        <v>47027</v>
      </c>
      <c r="N4784" s="2" t="s">
        <v>3759</v>
      </c>
    </row>
    <row r="4785" spans="2:14" x14ac:dyDescent="0.25">
      <c r="B4785" s="2" t="s">
        <v>4396</v>
      </c>
      <c r="C4785" s="2" t="s">
        <v>4397</v>
      </c>
      <c r="D4785" s="2" t="s">
        <v>41</v>
      </c>
      <c r="E4785" s="2" t="s">
        <v>17</v>
      </c>
      <c r="F4785" s="2" t="s">
        <v>138</v>
      </c>
      <c r="G4785" s="2" t="s">
        <v>1027</v>
      </c>
      <c r="H4785" s="2" t="s">
        <v>4362</v>
      </c>
      <c r="I4785" s="2">
        <v>818</v>
      </c>
      <c r="J4785" s="2">
        <v>0</v>
      </c>
      <c r="K4785" s="2">
        <v>0</v>
      </c>
      <c r="L4785" s="3">
        <v>45839</v>
      </c>
      <c r="M4785" s="2" t="s">
        <v>30</v>
      </c>
      <c r="N4785" s="2" t="s">
        <v>3759</v>
      </c>
    </row>
    <row r="4786" spans="2:14" x14ac:dyDescent="0.25">
      <c r="B4786" s="2" t="s">
        <v>4396</v>
      </c>
      <c r="C4786" s="2" t="s">
        <v>4397</v>
      </c>
      <c r="D4786" s="2" t="s">
        <v>41</v>
      </c>
      <c r="E4786" s="2" t="s">
        <v>17</v>
      </c>
      <c r="F4786" s="2" t="s">
        <v>138</v>
      </c>
      <c r="G4786" s="2" t="s">
        <v>1027</v>
      </c>
      <c r="H4786" s="2" t="s">
        <v>4362</v>
      </c>
      <c r="I4786" s="2">
        <v>818</v>
      </c>
      <c r="J4786" s="2">
        <v>0</v>
      </c>
      <c r="K4786" s="2">
        <v>0</v>
      </c>
      <c r="L4786" s="3">
        <v>45911</v>
      </c>
      <c r="M4786" s="3">
        <v>46966</v>
      </c>
      <c r="N4786" s="2" t="s">
        <v>3759</v>
      </c>
    </row>
    <row r="4787" spans="2:14" x14ac:dyDescent="0.25">
      <c r="B4787" s="2" t="s">
        <v>4396</v>
      </c>
      <c r="C4787" s="2" t="s">
        <v>4397</v>
      </c>
      <c r="D4787" s="2" t="s">
        <v>41</v>
      </c>
      <c r="E4787" s="2" t="s">
        <v>17</v>
      </c>
      <c r="F4787" s="2" t="s">
        <v>138</v>
      </c>
      <c r="G4787" s="2" t="s">
        <v>1027</v>
      </c>
      <c r="H4787" s="2" t="s">
        <v>4362</v>
      </c>
      <c r="I4787" s="2">
        <v>818</v>
      </c>
      <c r="J4787" s="2">
        <v>0</v>
      </c>
      <c r="K4787" s="2">
        <v>1529</v>
      </c>
      <c r="L4787" s="3">
        <v>45799</v>
      </c>
      <c r="M4787" s="3">
        <v>46874</v>
      </c>
      <c r="N4787" s="2" t="s">
        <v>3759</v>
      </c>
    </row>
    <row r="4788" spans="2:14" x14ac:dyDescent="0.25">
      <c r="B4788" s="2" t="s">
        <v>4396</v>
      </c>
      <c r="C4788" s="2" t="s">
        <v>4397</v>
      </c>
      <c r="D4788" s="2" t="s">
        <v>41</v>
      </c>
      <c r="E4788" s="2" t="s">
        <v>17</v>
      </c>
      <c r="F4788" s="2" t="s">
        <v>138</v>
      </c>
      <c r="G4788" s="2" t="s">
        <v>1027</v>
      </c>
      <c r="H4788" s="2" t="s">
        <v>4362</v>
      </c>
      <c r="I4788" s="2">
        <v>818</v>
      </c>
      <c r="J4788" s="2">
        <v>0</v>
      </c>
      <c r="K4788" s="2">
        <v>1610</v>
      </c>
      <c r="L4788" s="3">
        <v>46128</v>
      </c>
      <c r="M4788" s="3">
        <v>47178</v>
      </c>
      <c r="N4788" s="2" t="s">
        <v>3759</v>
      </c>
    </row>
    <row r="4789" spans="2:14" x14ac:dyDescent="0.25">
      <c r="B4789" s="2" t="s">
        <v>4396</v>
      </c>
      <c r="C4789" s="2" t="s">
        <v>4397</v>
      </c>
      <c r="D4789" s="2" t="s">
        <v>41</v>
      </c>
      <c r="E4789" s="2" t="s">
        <v>17</v>
      </c>
      <c r="F4789" s="2" t="s">
        <v>138</v>
      </c>
      <c r="G4789" s="2" t="s">
        <v>1027</v>
      </c>
      <c r="H4789" s="2" t="s">
        <v>4362</v>
      </c>
      <c r="I4789" s="2">
        <v>818</v>
      </c>
      <c r="J4789" s="2">
        <v>0</v>
      </c>
      <c r="K4789" s="2">
        <v>2516</v>
      </c>
      <c r="L4789" s="3">
        <v>45845</v>
      </c>
      <c r="M4789" s="3">
        <v>46905</v>
      </c>
      <c r="N4789" s="2" t="s">
        <v>3759</v>
      </c>
    </row>
    <row r="4790" spans="2:14" x14ac:dyDescent="0.25">
      <c r="B4790" s="2" t="s">
        <v>4396</v>
      </c>
      <c r="C4790" s="2" t="s">
        <v>4397</v>
      </c>
      <c r="D4790" s="2" t="s">
        <v>41</v>
      </c>
      <c r="E4790" s="2" t="s">
        <v>17</v>
      </c>
      <c r="F4790" s="2" t="s">
        <v>138</v>
      </c>
      <c r="G4790" s="2" t="s">
        <v>1027</v>
      </c>
      <c r="H4790" s="2" t="s">
        <v>4362</v>
      </c>
      <c r="I4790" s="2">
        <v>818</v>
      </c>
      <c r="J4790" s="2">
        <v>0</v>
      </c>
      <c r="K4790" s="2">
        <v>2517</v>
      </c>
      <c r="L4790" s="3">
        <v>45859</v>
      </c>
      <c r="M4790" s="3">
        <v>46905</v>
      </c>
      <c r="N4790" s="2" t="s">
        <v>3759</v>
      </c>
    </row>
    <row r="4791" spans="2:14" x14ac:dyDescent="0.25">
      <c r="B4791" s="2" t="s">
        <v>4396</v>
      </c>
      <c r="C4791" s="2" t="s">
        <v>4397</v>
      </c>
      <c r="D4791" s="2" t="s">
        <v>41</v>
      </c>
      <c r="E4791" s="2" t="s">
        <v>17</v>
      </c>
      <c r="F4791" s="2" t="s">
        <v>138</v>
      </c>
      <c r="G4791" s="2" t="s">
        <v>1027</v>
      </c>
      <c r="H4791" s="2" t="s">
        <v>4362</v>
      </c>
      <c r="I4791" s="2">
        <v>818</v>
      </c>
      <c r="J4791" s="2">
        <v>0</v>
      </c>
      <c r="K4791" s="2">
        <v>2520</v>
      </c>
      <c r="L4791" s="3">
        <v>45810</v>
      </c>
      <c r="M4791" s="3">
        <v>46874</v>
      </c>
      <c r="N4791" s="2" t="s">
        <v>3759</v>
      </c>
    </row>
    <row r="4792" spans="2:14" x14ac:dyDescent="0.25">
      <c r="B4792" s="2" t="s">
        <v>4396</v>
      </c>
      <c r="C4792" s="2" t="s">
        <v>4397</v>
      </c>
      <c r="D4792" s="2" t="s">
        <v>41</v>
      </c>
      <c r="E4792" s="2" t="s">
        <v>17</v>
      </c>
      <c r="F4792" s="2" t="s">
        <v>138</v>
      </c>
      <c r="G4792" s="2" t="s">
        <v>1027</v>
      </c>
      <c r="H4792" s="2" t="s">
        <v>4362</v>
      </c>
      <c r="I4792" s="2">
        <v>818</v>
      </c>
      <c r="J4792" s="2">
        <v>0</v>
      </c>
      <c r="K4792" s="2">
        <v>2526</v>
      </c>
      <c r="L4792" s="3">
        <v>45845</v>
      </c>
      <c r="M4792" s="3">
        <v>46905</v>
      </c>
      <c r="N4792" s="2" t="s">
        <v>3759</v>
      </c>
    </row>
    <row r="4793" spans="2:14" x14ac:dyDescent="0.25">
      <c r="B4793" s="2" t="s">
        <v>4396</v>
      </c>
      <c r="C4793" s="2" t="s">
        <v>4397</v>
      </c>
      <c r="D4793" s="2" t="s">
        <v>41</v>
      </c>
      <c r="E4793" s="2" t="s">
        <v>17</v>
      </c>
      <c r="F4793" s="2" t="s">
        <v>138</v>
      </c>
      <c r="G4793" s="2" t="s">
        <v>1027</v>
      </c>
      <c r="H4793" s="2" t="s">
        <v>4362</v>
      </c>
      <c r="I4793" s="2">
        <v>818</v>
      </c>
      <c r="J4793" s="2">
        <v>0</v>
      </c>
      <c r="K4793" s="2">
        <v>2527</v>
      </c>
      <c r="L4793" s="3">
        <v>45859</v>
      </c>
      <c r="M4793" s="3">
        <v>46905</v>
      </c>
      <c r="N4793" s="2" t="s">
        <v>3759</v>
      </c>
    </row>
    <row r="4794" spans="2:14" x14ac:dyDescent="0.25">
      <c r="B4794" s="2" t="s">
        <v>4396</v>
      </c>
      <c r="C4794" s="2" t="s">
        <v>4397</v>
      </c>
      <c r="D4794" s="2" t="s">
        <v>41</v>
      </c>
      <c r="E4794" s="2" t="s">
        <v>17</v>
      </c>
      <c r="F4794" s="2" t="s">
        <v>138</v>
      </c>
      <c r="G4794" s="2" t="s">
        <v>1027</v>
      </c>
      <c r="H4794" s="2" t="s">
        <v>4362</v>
      </c>
      <c r="I4794" s="2">
        <v>818</v>
      </c>
      <c r="J4794" s="2">
        <v>0</v>
      </c>
      <c r="K4794" s="2">
        <v>2539</v>
      </c>
      <c r="L4794" s="3">
        <v>45875</v>
      </c>
      <c r="M4794" s="3">
        <v>46935</v>
      </c>
      <c r="N4794" s="2" t="s">
        <v>3759</v>
      </c>
    </row>
    <row r="4795" spans="2:14" x14ac:dyDescent="0.25">
      <c r="B4795" s="2" t="s">
        <v>4396</v>
      </c>
      <c r="C4795" s="2" t="s">
        <v>4397</v>
      </c>
      <c r="D4795" s="2" t="s">
        <v>41</v>
      </c>
      <c r="E4795" s="2" t="s">
        <v>17</v>
      </c>
      <c r="F4795" s="2" t="s">
        <v>138</v>
      </c>
      <c r="G4795" s="2" t="s">
        <v>1027</v>
      </c>
      <c r="H4795" s="2" t="s">
        <v>4362</v>
      </c>
      <c r="I4795" s="2">
        <v>818</v>
      </c>
      <c r="J4795" s="2">
        <v>0</v>
      </c>
      <c r="K4795" s="2">
        <v>2541</v>
      </c>
      <c r="L4795" s="3">
        <v>45834</v>
      </c>
      <c r="M4795" s="3">
        <v>46874</v>
      </c>
      <c r="N4795" s="2" t="s">
        <v>3759</v>
      </c>
    </row>
    <row r="4796" spans="2:14" x14ac:dyDescent="0.25">
      <c r="B4796" s="2" t="s">
        <v>4396</v>
      </c>
      <c r="C4796" s="2" t="s">
        <v>4397</v>
      </c>
      <c r="D4796" s="2" t="s">
        <v>41</v>
      </c>
      <c r="E4796" s="2" t="s">
        <v>17</v>
      </c>
      <c r="F4796" s="2" t="s">
        <v>138</v>
      </c>
      <c r="G4796" s="2" t="s">
        <v>1027</v>
      </c>
      <c r="H4796" s="2" t="s">
        <v>4362</v>
      </c>
      <c r="I4796" s="2">
        <v>818</v>
      </c>
      <c r="J4796" s="2">
        <v>0</v>
      </c>
      <c r="K4796" s="2">
        <v>3510</v>
      </c>
      <c r="L4796" s="3">
        <v>45885</v>
      </c>
      <c r="M4796" s="3">
        <v>46935</v>
      </c>
      <c r="N4796" s="2" t="s">
        <v>3759</v>
      </c>
    </row>
    <row r="4797" spans="2:14" x14ac:dyDescent="0.25">
      <c r="B4797" s="2" t="s">
        <v>4396</v>
      </c>
      <c r="C4797" s="2" t="s">
        <v>4397</v>
      </c>
      <c r="D4797" s="2" t="s">
        <v>41</v>
      </c>
      <c r="E4797" s="2" t="s">
        <v>17</v>
      </c>
      <c r="F4797" s="2" t="s">
        <v>138</v>
      </c>
      <c r="G4797" s="2" t="s">
        <v>1027</v>
      </c>
      <c r="H4797" s="2" t="s">
        <v>4362</v>
      </c>
      <c r="I4797" s="2">
        <v>818</v>
      </c>
      <c r="J4797" s="2">
        <v>0</v>
      </c>
      <c r="K4797" s="2">
        <v>3559</v>
      </c>
      <c r="L4797" s="3">
        <v>45929</v>
      </c>
      <c r="M4797" s="3">
        <v>46997</v>
      </c>
      <c r="N4797" s="2" t="s">
        <v>3759</v>
      </c>
    </row>
    <row r="4798" spans="2:14" x14ac:dyDescent="0.25">
      <c r="B4798" s="2" t="s">
        <v>4396</v>
      </c>
      <c r="C4798" s="2" t="s">
        <v>4397</v>
      </c>
      <c r="D4798" s="2" t="s">
        <v>41</v>
      </c>
      <c r="E4798" s="2" t="s">
        <v>17</v>
      </c>
      <c r="F4798" s="2" t="s">
        <v>138</v>
      </c>
      <c r="G4798" s="2" t="s">
        <v>1027</v>
      </c>
      <c r="H4798" s="2" t="s">
        <v>4362</v>
      </c>
      <c r="I4798" s="2">
        <v>818</v>
      </c>
      <c r="J4798" s="2">
        <v>0</v>
      </c>
      <c r="K4798" s="2">
        <v>4510</v>
      </c>
      <c r="L4798" s="3">
        <v>45936</v>
      </c>
      <c r="M4798" s="3">
        <v>46997</v>
      </c>
      <c r="N4798" s="2" t="s">
        <v>3759</v>
      </c>
    </row>
    <row r="4799" spans="2:14" x14ac:dyDescent="0.25">
      <c r="B4799" s="2" t="s">
        <v>4396</v>
      </c>
      <c r="C4799" s="2" t="s">
        <v>4397</v>
      </c>
      <c r="D4799" s="2" t="s">
        <v>41</v>
      </c>
      <c r="E4799" s="2" t="s">
        <v>17</v>
      </c>
      <c r="F4799" s="2" t="s">
        <v>138</v>
      </c>
      <c r="G4799" s="2" t="s">
        <v>1027</v>
      </c>
      <c r="H4799" s="2" t="s">
        <v>4362</v>
      </c>
      <c r="I4799" s="2">
        <v>818</v>
      </c>
      <c r="J4799" s="2">
        <v>0</v>
      </c>
      <c r="K4799" s="2">
        <v>4520</v>
      </c>
      <c r="L4799" s="3">
        <v>45936</v>
      </c>
      <c r="M4799" s="3">
        <v>46997</v>
      </c>
      <c r="N4799" s="2" t="s">
        <v>3759</v>
      </c>
    </row>
    <row r="4800" spans="2:14" x14ac:dyDescent="0.25">
      <c r="B4800" s="2" t="s">
        <v>4396</v>
      </c>
      <c r="C4800" s="2" t="s">
        <v>4397</v>
      </c>
      <c r="D4800" s="2" t="s">
        <v>41</v>
      </c>
      <c r="E4800" s="2" t="s">
        <v>17</v>
      </c>
      <c r="F4800" s="2" t="s">
        <v>138</v>
      </c>
      <c r="G4800" s="2" t="s">
        <v>1027</v>
      </c>
      <c r="H4800" s="2" t="s">
        <v>4362</v>
      </c>
      <c r="I4800" s="2">
        <v>818</v>
      </c>
      <c r="J4800" s="2">
        <v>0</v>
      </c>
      <c r="K4800" s="2">
        <v>4566</v>
      </c>
      <c r="L4800" s="3">
        <v>45981</v>
      </c>
      <c r="M4800" s="3">
        <v>47058</v>
      </c>
      <c r="N4800" s="2" t="s">
        <v>3759</v>
      </c>
    </row>
    <row r="4801" spans="2:14" x14ac:dyDescent="0.25">
      <c r="B4801" s="2" t="s">
        <v>4396</v>
      </c>
      <c r="C4801" s="2" t="s">
        <v>4397</v>
      </c>
      <c r="D4801" s="2" t="s">
        <v>41</v>
      </c>
      <c r="E4801" s="2" t="s">
        <v>17</v>
      </c>
      <c r="F4801" s="2" t="s">
        <v>138</v>
      </c>
      <c r="G4801" s="2" t="s">
        <v>1027</v>
      </c>
      <c r="H4801" s="2" t="s">
        <v>4362</v>
      </c>
      <c r="I4801" s="2">
        <v>818</v>
      </c>
      <c r="J4801" s="2">
        <v>0</v>
      </c>
      <c r="K4801" s="2">
        <v>5540</v>
      </c>
      <c r="L4801" s="3">
        <v>46066</v>
      </c>
      <c r="M4801" s="3">
        <v>47088</v>
      </c>
      <c r="N4801" s="2" t="s">
        <v>3759</v>
      </c>
    </row>
    <row r="4802" spans="2:14" x14ac:dyDescent="0.25">
      <c r="B4802" s="2" t="s">
        <v>4396</v>
      </c>
      <c r="C4802" s="2" t="s">
        <v>4397</v>
      </c>
      <c r="D4802" s="2" t="s">
        <v>41</v>
      </c>
      <c r="E4802" s="2" t="s">
        <v>17</v>
      </c>
      <c r="F4802" s="2" t="s">
        <v>138</v>
      </c>
      <c r="G4802" s="2" t="s">
        <v>1027</v>
      </c>
      <c r="H4802" s="2" t="s">
        <v>4362</v>
      </c>
      <c r="I4802" s="2">
        <v>818</v>
      </c>
      <c r="J4802" s="2">
        <v>0</v>
      </c>
      <c r="K4802" s="2" t="s">
        <v>4398</v>
      </c>
      <c r="L4802" s="3">
        <v>45717</v>
      </c>
      <c r="M4802" s="3">
        <v>46753</v>
      </c>
      <c r="N4802" s="2" t="s">
        <v>3759</v>
      </c>
    </row>
    <row r="4803" spans="2:14" x14ac:dyDescent="0.25">
      <c r="B4803" s="2" t="s">
        <v>4396</v>
      </c>
      <c r="C4803" s="2" t="s">
        <v>4397</v>
      </c>
      <c r="D4803" s="2" t="s">
        <v>41</v>
      </c>
      <c r="E4803" s="2" t="s">
        <v>17</v>
      </c>
      <c r="F4803" s="2" t="s">
        <v>138</v>
      </c>
      <c r="G4803" s="2" t="s">
        <v>1027</v>
      </c>
      <c r="H4803" s="2" t="s">
        <v>4362</v>
      </c>
      <c r="I4803" s="2">
        <v>818</v>
      </c>
      <c r="J4803" s="2">
        <v>0</v>
      </c>
      <c r="K4803" s="2" t="s">
        <v>4399</v>
      </c>
      <c r="L4803" s="3">
        <v>45730</v>
      </c>
      <c r="M4803" s="3">
        <v>46784</v>
      </c>
      <c r="N4803" s="2" t="s">
        <v>3759</v>
      </c>
    </row>
    <row r="4804" spans="2:14" x14ac:dyDescent="0.25">
      <c r="B4804" s="2" t="s">
        <v>4396</v>
      </c>
      <c r="C4804" s="2" t="s">
        <v>4397</v>
      </c>
      <c r="D4804" s="2" t="s">
        <v>41</v>
      </c>
      <c r="E4804" s="2" t="s">
        <v>17</v>
      </c>
      <c r="F4804" s="2" t="s">
        <v>138</v>
      </c>
      <c r="G4804" s="2" t="s">
        <v>1027</v>
      </c>
      <c r="H4804" s="2" t="s">
        <v>4362</v>
      </c>
      <c r="I4804" s="2">
        <v>818</v>
      </c>
      <c r="J4804" s="2">
        <v>0</v>
      </c>
      <c r="K4804" s="2" t="s">
        <v>4400</v>
      </c>
      <c r="L4804" s="3">
        <v>45730</v>
      </c>
      <c r="M4804" s="3">
        <v>46784</v>
      </c>
      <c r="N4804" s="2" t="s">
        <v>3759</v>
      </c>
    </row>
    <row r="4805" spans="2:14" x14ac:dyDescent="0.25">
      <c r="B4805" s="2" t="s">
        <v>4396</v>
      </c>
      <c r="C4805" s="2" t="s">
        <v>4397</v>
      </c>
      <c r="D4805" s="2" t="s">
        <v>41</v>
      </c>
      <c r="E4805" s="2" t="s">
        <v>17</v>
      </c>
      <c r="F4805" s="2" t="s">
        <v>138</v>
      </c>
      <c r="G4805" s="2" t="s">
        <v>1027</v>
      </c>
      <c r="H4805" s="2" t="s">
        <v>4362</v>
      </c>
      <c r="I4805" s="2">
        <v>818</v>
      </c>
      <c r="J4805" s="2">
        <v>0</v>
      </c>
      <c r="K4805" s="2" t="s">
        <v>4401</v>
      </c>
      <c r="L4805" s="3">
        <v>45717</v>
      </c>
      <c r="M4805" s="3">
        <v>46753</v>
      </c>
      <c r="N4805" s="2" t="s">
        <v>3759</v>
      </c>
    </row>
    <row r="4806" spans="2:14" x14ac:dyDescent="0.25">
      <c r="B4806" s="2" t="s">
        <v>4396</v>
      </c>
      <c r="C4806" s="2" t="s">
        <v>4397</v>
      </c>
      <c r="D4806" s="2" t="s">
        <v>41</v>
      </c>
      <c r="E4806" s="2" t="s">
        <v>17</v>
      </c>
      <c r="F4806" s="2" t="s">
        <v>138</v>
      </c>
      <c r="G4806" s="2" t="s">
        <v>1027</v>
      </c>
      <c r="H4806" s="2" t="s">
        <v>4362</v>
      </c>
      <c r="I4806" s="2">
        <v>818</v>
      </c>
      <c r="J4806" s="2">
        <v>0</v>
      </c>
      <c r="K4806" s="2" t="s">
        <v>4402</v>
      </c>
      <c r="L4806" s="3">
        <v>45730</v>
      </c>
      <c r="M4806" s="3">
        <v>46784</v>
      </c>
      <c r="N4806" s="2" t="s">
        <v>3759</v>
      </c>
    </row>
    <row r="4807" spans="2:14" x14ac:dyDescent="0.25">
      <c r="B4807" s="2" t="s">
        <v>4396</v>
      </c>
      <c r="C4807" s="2" t="s">
        <v>4397</v>
      </c>
      <c r="D4807" s="2" t="s">
        <v>41</v>
      </c>
      <c r="E4807" s="2" t="s">
        <v>17</v>
      </c>
      <c r="F4807" s="2" t="s">
        <v>138</v>
      </c>
      <c r="G4807" s="2" t="s">
        <v>1027</v>
      </c>
      <c r="H4807" s="2" t="s">
        <v>4362</v>
      </c>
      <c r="I4807" s="2">
        <v>818</v>
      </c>
      <c r="J4807" s="2">
        <v>0</v>
      </c>
      <c r="K4807" s="2" t="s">
        <v>4403</v>
      </c>
      <c r="L4807" s="3">
        <v>46094</v>
      </c>
      <c r="M4807" s="3">
        <v>47119</v>
      </c>
      <c r="N4807" s="2" t="s">
        <v>3759</v>
      </c>
    </row>
    <row r="4808" spans="2:14" x14ac:dyDescent="0.25">
      <c r="B4808" s="2" t="s">
        <v>4396</v>
      </c>
      <c r="C4808" s="2" t="s">
        <v>4397</v>
      </c>
      <c r="D4808" s="2" t="s">
        <v>41</v>
      </c>
      <c r="E4808" s="2" t="s">
        <v>17</v>
      </c>
      <c r="F4808" s="2" t="s">
        <v>138</v>
      </c>
      <c r="G4808" s="2" t="s">
        <v>1027</v>
      </c>
      <c r="H4808" s="2" t="s">
        <v>4362</v>
      </c>
      <c r="I4808" s="2">
        <v>818</v>
      </c>
      <c r="J4808" s="2">
        <v>0</v>
      </c>
      <c r="K4808" s="2" t="s">
        <v>4404</v>
      </c>
      <c r="L4808" s="3">
        <v>46087</v>
      </c>
      <c r="M4808" s="3">
        <v>47119</v>
      </c>
      <c r="N4808" s="2" t="s">
        <v>3759</v>
      </c>
    </row>
    <row r="4809" spans="2:14" x14ac:dyDescent="0.25">
      <c r="B4809" s="2" t="s">
        <v>4396</v>
      </c>
      <c r="C4809" s="2" t="s">
        <v>4397</v>
      </c>
      <c r="D4809" s="2" t="s">
        <v>41</v>
      </c>
      <c r="E4809" s="2" t="s">
        <v>17</v>
      </c>
      <c r="F4809" s="2" t="s">
        <v>138</v>
      </c>
      <c r="G4809" s="2" t="s">
        <v>1027</v>
      </c>
      <c r="H4809" s="2" t="s">
        <v>4362</v>
      </c>
      <c r="I4809" s="2">
        <v>818</v>
      </c>
      <c r="J4809" s="2">
        <v>0</v>
      </c>
      <c r="K4809" s="2" t="s">
        <v>4405</v>
      </c>
      <c r="L4809" s="3">
        <v>46094</v>
      </c>
      <c r="M4809" s="3">
        <v>47119</v>
      </c>
      <c r="N4809" s="2" t="s">
        <v>3759</v>
      </c>
    </row>
    <row r="4810" spans="2:14" x14ac:dyDescent="0.25">
      <c r="B4810" s="2" t="s">
        <v>4396</v>
      </c>
      <c r="C4810" s="2" t="s">
        <v>4397</v>
      </c>
      <c r="D4810" s="2" t="s">
        <v>41</v>
      </c>
      <c r="E4810" s="2" t="s">
        <v>17</v>
      </c>
      <c r="F4810" s="2" t="s">
        <v>138</v>
      </c>
      <c r="G4810" s="2" t="s">
        <v>1027</v>
      </c>
      <c r="H4810" s="2" t="s">
        <v>4362</v>
      </c>
      <c r="I4810" s="2">
        <v>818</v>
      </c>
      <c r="J4810" s="2">
        <v>0</v>
      </c>
      <c r="K4810" s="2" t="s">
        <v>4406</v>
      </c>
      <c r="L4810" s="3">
        <v>46120</v>
      </c>
      <c r="M4810" s="3">
        <v>47119</v>
      </c>
      <c r="N4810" s="2" t="s">
        <v>3759</v>
      </c>
    </row>
    <row r="4811" spans="2:14" x14ac:dyDescent="0.25">
      <c r="B4811" s="2" t="s">
        <v>4396</v>
      </c>
      <c r="C4811" s="2" t="s">
        <v>4397</v>
      </c>
      <c r="D4811" s="2" t="s">
        <v>41</v>
      </c>
      <c r="E4811" s="2" t="s">
        <v>17</v>
      </c>
      <c r="F4811" s="2" t="s">
        <v>138</v>
      </c>
      <c r="G4811" s="2" t="s">
        <v>1027</v>
      </c>
      <c r="H4811" s="2" t="s">
        <v>4362</v>
      </c>
      <c r="I4811" s="2">
        <v>818</v>
      </c>
      <c r="J4811" s="2">
        <v>0</v>
      </c>
      <c r="K4811" s="2" t="s">
        <v>4407</v>
      </c>
      <c r="L4811" s="3">
        <v>45742</v>
      </c>
      <c r="M4811" s="3">
        <v>46813</v>
      </c>
      <c r="N4811" s="2" t="s">
        <v>3759</v>
      </c>
    </row>
    <row r="4812" spans="2:14" x14ac:dyDescent="0.25">
      <c r="B4812" s="2" t="s">
        <v>4396</v>
      </c>
      <c r="C4812" s="2" t="s">
        <v>4397</v>
      </c>
      <c r="D4812" s="2" t="s">
        <v>41</v>
      </c>
      <c r="E4812" s="2" t="s">
        <v>17</v>
      </c>
      <c r="F4812" s="2" t="s">
        <v>138</v>
      </c>
      <c r="G4812" s="2" t="s">
        <v>1027</v>
      </c>
      <c r="H4812" s="2" t="s">
        <v>4362</v>
      </c>
      <c r="I4812" s="2">
        <v>818</v>
      </c>
      <c r="J4812" s="2">
        <v>0</v>
      </c>
      <c r="K4812" s="2" t="s">
        <v>4408</v>
      </c>
      <c r="L4812" s="3">
        <v>45763</v>
      </c>
      <c r="M4812" s="3">
        <v>46813</v>
      </c>
      <c r="N4812" s="2" t="s">
        <v>3759</v>
      </c>
    </row>
    <row r="4813" spans="2:14" x14ac:dyDescent="0.25">
      <c r="B4813" s="2" t="s">
        <v>4396</v>
      </c>
      <c r="C4813" s="2" t="s">
        <v>4397</v>
      </c>
      <c r="D4813" s="2" t="s">
        <v>41</v>
      </c>
      <c r="E4813" s="2" t="s">
        <v>17</v>
      </c>
      <c r="F4813" s="2" t="s">
        <v>138</v>
      </c>
      <c r="G4813" s="2" t="s">
        <v>1027</v>
      </c>
      <c r="H4813" s="2" t="s">
        <v>4362</v>
      </c>
      <c r="I4813" s="2">
        <v>818</v>
      </c>
      <c r="J4813" s="2">
        <v>0</v>
      </c>
      <c r="K4813" s="2" t="s">
        <v>4409</v>
      </c>
      <c r="L4813" s="3">
        <v>45772</v>
      </c>
      <c r="M4813" s="3">
        <v>46813</v>
      </c>
      <c r="N4813" s="2" t="s">
        <v>3759</v>
      </c>
    </row>
    <row r="4814" spans="2:14" x14ac:dyDescent="0.25">
      <c r="B4814" s="2" t="s">
        <v>4396</v>
      </c>
      <c r="C4814" s="2" t="s">
        <v>4397</v>
      </c>
      <c r="D4814" s="2" t="s">
        <v>41</v>
      </c>
      <c r="E4814" s="2" t="s">
        <v>17</v>
      </c>
      <c r="F4814" s="2" t="s">
        <v>138</v>
      </c>
      <c r="G4814" s="2" t="s">
        <v>1027</v>
      </c>
      <c r="H4814" s="2" t="s">
        <v>4362</v>
      </c>
      <c r="I4814" s="2">
        <v>818</v>
      </c>
      <c r="J4814" s="2">
        <v>0</v>
      </c>
      <c r="K4814" s="2" t="s">
        <v>4410</v>
      </c>
      <c r="L4814" s="3">
        <v>45759</v>
      </c>
      <c r="M4814" s="3">
        <v>46813</v>
      </c>
      <c r="N4814" s="2" t="s">
        <v>3759</v>
      </c>
    </row>
    <row r="4815" spans="2:14" x14ac:dyDescent="0.25">
      <c r="B4815" s="2" t="s">
        <v>4396</v>
      </c>
      <c r="C4815" s="2" t="s">
        <v>4397</v>
      </c>
      <c r="D4815" s="2" t="s">
        <v>41</v>
      </c>
      <c r="E4815" s="2" t="s">
        <v>17</v>
      </c>
      <c r="F4815" s="2" t="s">
        <v>138</v>
      </c>
      <c r="G4815" s="2" t="s">
        <v>1027</v>
      </c>
      <c r="H4815" s="2" t="s">
        <v>4362</v>
      </c>
      <c r="I4815" s="2">
        <v>818</v>
      </c>
      <c r="J4815" s="2">
        <v>0</v>
      </c>
      <c r="K4815" s="2" t="s">
        <v>4411</v>
      </c>
      <c r="L4815" s="3">
        <v>46136</v>
      </c>
      <c r="M4815" s="3">
        <v>47178</v>
      </c>
      <c r="N4815" s="2" t="s">
        <v>3759</v>
      </c>
    </row>
    <row r="4816" spans="2:14" x14ac:dyDescent="0.25">
      <c r="B4816" s="2" t="s">
        <v>4396</v>
      </c>
      <c r="C4816" s="2" t="s">
        <v>4397</v>
      </c>
      <c r="D4816" s="2" t="s">
        <v>41</v>
      </c>
      <c r="E4816" s="2" t="s">
        <v>17</v>
      </c>
      <c r="F4816" s="2" t="s">
        <v>138</v>
      </c>
      <c r="G4816" s="2" t="s">
        <v>1027</v>
      </c>
      <c r="H4816" s="2" t="s">
        <v>4362</v>
      </c>
      <c r="I4816" s="2">
        <v>818</v>
      </c>
      <c r="J4816" s="2">
        <v>0</v>
      </c>
      <c r="K4816" s="2" t="s">
        <v>4412</v>
      </c>
      <c r="L4816" s="3">
        <v>46170</v>
      </c>
      <c r="M4816" s="3">
        <v>47178</v>
      </c>
      <c r="N4816" s="2" t="s">
        <v>3759</v>
      </c>
    </row>
    <row r="4817" spans="2:14" x14ac:dyDescent="0.25">
      <c r="B4817" s="2" t="s">
        <v>4396</v>
      </c>
      <c r="C4817" s="2" t="s">
        <v>4397</v>
      </c>
      <c r="D4817" s="2" t="s">
        <v>41</v>
      </c>
      <c r="E4817" s="2" t="s">
        <v>17</v>
      </c>
      <c r="F4817" s="2" t="s">
        <v>138</v>
      </c>
      <c r="G4817" s="2" t="s">
        <v>1027</v>
      </c>
      <c r="H4817" s="2" t="s">
        <v>4362</v>
      </c>
      <c r="I4817" s="2">
        <v>818</v>
      </c>
      <c r="J4817" s="2">
        <v>0</v>
      </c>
      <c r="K4817" s="2" t="s">
        <v>4413</v>
      </c>
      <c r="L4817" s="3">
        <v>46206</v>
      </c>
      <c r="M4817" s="3">
        <v>47209</v>
      </c>
      <c r="N4817" s="2" t="s">
        <v>3759</v>
      </c>
    </row>
    <row r="4818" spans="2:14" x14ac:dyDescent="0.25">
      <c r="B4818" s="2" t="s">
        <v>4396</v>
      </c>
      <c r="C4818" s="2" t="s">
        <v>4397</v>
      </c>
      <c r="D4818" s="2" t="s">
        <v>41</v>
      </c>
      <c r="E4818" s="2" t="s">
        <v>17</v>
      </c>
      <c r="F4818" s="2" t="s">
        <v>138</v>
      </c>
      <c r="G4818" s="2" t="s">
        <v>1027</v>
      </c>
      <c r="H4818" s="2" t="s">
        <v>4362</v>
      </c>
      <c r="I4818" s="2">
        <v>818</v>
      </c>
      <c r="J4818" s="2">
        <v>2</v>
      </c>
      <c r="K4818" s="2" t="s">
        <v>4414</v>
      </c>
      <c r="L4818" s="3">
        <v>46153</v>
      </c>
      <c r="M4818" s="3">
        <v>47178</v>
      </c>
      <c r="N4818" s="2" t="s">
        <v>3759</v>
      </c>
    </row>
    <row r="4819" spans="2:14" x14ac:dyDescent="0.25">
      <c r="B4819" s="2" t="s">
        <v>4396</v>
      </c>
      <c r="C4819" s="2" t="s">
        <v>4397</v>
      </c>
      <c r="D4819" s="2" t="s">
        <v>41</v>
      </c>
      <c r="E4819" s="2" t="s">
        <v>17</v>
      </c>
      <c r="F4819" s="2" t="s">
        <v>138</v>
      </c>
      <c r="G4819" s="2" t="s">
        <v>1027</v>
      </c>
      <c r="H4819" s="2" t="s">
        <v>4362</v>
      </c>
      <c r="I4819" s="2">
        <v>818</v>
      </c>
      <c r="J4819" s="2">
        <v>0</v>
      </c>
      <c r="K4819" s="2" t="s">
        <v>4415</v>
      </c>
      <c r="L4819" s="3">
        <v>46170</v>
      </c>
      <c r="M4819" s="3">
        <v>47209</v>
      </c>
      <c r="N4819" s="2" t="s">
        <v>3759</v>
      </c>
    </row>
    <row r="4820" spans="2:14" x14ac:dyDescent="0.25">
      <c r="B4820" s="2" t="s">
        <v>4396</v>
      </c>
      <c r="C4820" s="2" t="s">
        <v>4397</v>
      </c>
      <c r="D4820" s="2" t="s">
        <v>41</v>
      </c>
      <c r="E4820" s="2" t="s">
        <v>17</v>
      </c>
      <c r="F4820" s="2" t="s">
        <v>138</v>
      </c>
      <c r="G4820" s="2" t="s">
        <v>1027</v>
      </c>
      <c r="H4820" s="2" t="s">
        <v>4362</v>
      </c>
      <c r="I4820" s="2">
        <v>818</v>
      </c>
      <c r="J4820" s="2">
        <v>816</v>
      </c>
      <c r="K4820" s="2" t="s">
        <v>4416</v>
      </c>
      <c r="L4820" s="3">
        <v>46206</v>
      </c>
      <c r="M4820" s="3">
        <v>47209</v>
      </c>
      <c r="N4820" s="2" t="s">
        <v>3759</v>
      </c>
    </row>
    <row r="4821" spans="2:14" x14ac:dyDescent="0.25">
      <c r="B4821" s="2" t="s">
        <v>4396</v>
      </c>
      <c r="C4821" s="2" t="s">
        <v>4397</v>
      </c>
      <c r="D4821" s="2" t="s">
        <v>41</v>
      </c>
      <c r="E4821" s="2" t="s">
        <v>17</v>
      </c>
      <c r="F4821" s="2" t="s">
        <v>138</v>
      </c>
      <c r="G4821" s="2" t="s">
        <v>1027</v>
      </c>
      <c r="H4821" s="2" t="s">
        <v>4362</v>
      </c>
      <c r="I4821" s="2">
        <v>818</v>
      </c>
      <c r="J4821" s="2">
        <v>0</v>
      </c>
      <c r="K4821" s="2" t="s">
        <v>4417</v>
      </c>
      <c r="L4821" s="3">
        <v>46181</v>
      </c>
      <c r="M4821" s="3">
        <v>47209</v>
      </c>
      <c r="N4821" s="2" t="s">
        <v>3759</v>
      </c>
    </row>
    <row r="4822" spans="2:14" x14ac:dyDescent="0.25">
      <c r="B4822" s="2" t="s">
        <v>4396</v>
      </c>
      <c r="C4822" s="2" t="s">
        <v>4397</v>
      </c>
      <c r="D4822" s="2" t="s">
        <v>41</v>
      </c>
      <c r="E4822" s="2" t="s">
        <v>17</v>
      </c>
      <c r="F4822" s="2" t="s">
        <v>138</v>
      </c>
      <c r="G4822" s="2" t="s">
        <v>1027</v>
      </c>
      <c r="H4822" s="2" t="s">
        <v>4362</v>
      </c>
      <c r="I4822" s="2">
        <v>818</v>
      </c>
      <c r="J4822" s="2">
        <v>0</v>
      </c>
      <c r="K4822" s="2" t="s">
        <v>4418</v>
      </c>
      <c r="L4822" s="3">
        <v>45862</v>
      </c>
      <c r="M4822" s="3">
        <v>46935</v>
      </c>
      <c r="N4822" s="2" t="s">
        <v>3759</v>
      </c>
    </row>
    <row r="4823" spans="2:14" x14ac:dyDescent="0.25">
      <c r="B4823" s="2" t="s">
        <v>4396</v>
      </c>
      <c r="C4823" s="2" t="s">
        <v>4397</v>
      </c>
      <c r="D4823" s="2" t="s">
        <v>41</v>
      </c>
      <c r="E4823" s="2" t="s">
        <v>17</v>
      </c>
      <c r="F4823" s="2" t="s">
        <v>138</v>
      </c>
      <c r="G4823" s="2" t="s">
        <v>1027</v>
      </c>
      <c r="H4823" s="2" t="s">
        <v>4362</v>
      </c>
      <c r="I4823" s="2">
        <v>818</v>
      </c>
      <c r="J4823" s="2">
        <v>0</v>
      </c>
      <c r="K4823" s="2" t="s">
        <v>4419</v>
      </c>
      <c r="L4823" s="3">
        <v>45968</v>
      </c>
      <c r="M4823" s="3">
        <v>46935</v>
      </c>
      <c r="N4823" s="2" t="s">
        <v>3759</v>
      </c>
    </row>
    <row r="4824" spans="2:14" x14ac:dyDescent="0.25">
      <c r="B4824" s="2" t="s">
        <v>4396</v>
      </c>
      <c r="C4824" s="2" t="s">
        <v>4397</v>
      </c>
      <c r="D4824" s="2" t="s">
        <v>41</v>
      </c>
      <c r="E4824" s="2" t="s">
        <v>17</v>
      </c>
      <c r="F4824" s="2" t="s">
        <v>138</v>
      </c>
      <c r="G4824" s="2" t="s">
        <v>1027</v>
      </c>
      <c r="H4824" s="2" t="s">
        <v>4362</v>
      </c>
      <c r="I4824" s="2">
        <v>818</v>
      </c>
      <c r="J4824" s="2">
        <v>0</v>
      </c>
      <c r="K4824" s="2" t="s">
        <v>4420</v>
      </c>
      <c r="L4824" s="3">
        <v>45903</v>
      </c>
      <c r="M4824" s="3">
        <v>46874</v>
      </c>
      <c r="N4824" s="2" t="s">
        <v>3759</v>
      </c>
    </row>
    <row r="4825" spans="2:14" x14ac:dyDescent="0.25">
      <c r="B4825" s="2" t="s">
        <v>4396</v>
      </c>
      <c r="C4825" s="2" t="s">
        <v>4397</v>
      </c>
      <c r="D4825" s="2" t="s">
        <v>41</v>
      </c>
      <c r="E4825" s="2" t="s">
        <v>17</v>
      </c>
      <c r="F4825" s="2" t="s">
        <v>138</v>
      </c>
      <c r="G4825" s="2" t="s">
        <v>1027</v>
      </c>
      <c r="H4825" s="2" t="s">
        <v>4362</v>
      </c>
      <c r="I4825" s="2">
        <v>818</v>
      </c>
      <c r="J4825" s="2">
        <v>0</v>
      </c>
      <c r="K4825" s="2" t="s">
        <v>4421</v>
      </c>
      <c r="L4825" s="3">
        <v>44958</v>
      </c>
      <c r="M4825" s="3">
        <v>46631</v>
      </c>
      <c r="N4825" s="2" t="s">
        <v>3759</v>
      </c>
    </row>
    <row r="4826" spans="2:14" x14ac:dyDescent="0.25">
      <c r="B4826" s="2" t="s">
        <v>4396</v>
      </c>
      <c r="C4826" s="2" t="s">
        <v>4397</v>
      </c>
      <c r="D4826" s="2" t="s">
        <v>41</v>
      </c>
      <c r="E4826" s="2" t="s">
        <v>17</v>
      </c>
      <c r="F4826" s="2" t="s">
        <v>138</v>
      </c>
      <c r="G4826" s="2" t="s">
        <v>1027</v>
      </c>
      <c r="H4826" s="2" t="s">
        <v>4362</v>
      </c>
      <c r="I4826" s="2">
        <v>818</v>
      </c>
      <c r="J4826" s="2">
        <v>0</v>
      </c>
      <c r="K4826" s="2" t="s">
        <v>4422</v>
      </c>
      <c r="L4826" s="3">
        <v>45901</v>
      </c>
      <c r="M4826" s="3">
        <v>46966</v>
      </c>
      <c r="N4826" s="2" t="s">
        <v>3759</v>
      </c>
    </row>
    <row r="4827" spans="2:14" x14ac:dyDescent="0.25">
      <c r="B4827" s="2" t="s">
        <v>4396</v>
      </c>
      <c r="C4827" s="2" t="s">
        <v>4397</v>
      </c>
      <c r="D4827" s="2" t="s">
        <v>41</v>
      </c>
      <c r="E4827" s="2" t="s">
        <v>17</v>
      </c>
      <c r="F4827" s="2" t="s">
        <v>138</v>
      </c>
      <c r="G4827" s="2" t="s">
        <v>1027</v>
      </c>
      <c r="H4827" s="2" t="s">
        <v>4362</v>
      </c>
      <c r="I4827" s="2">
        <v>818</v>
      </c>
      <c r="J4827" s="2">
        <v>0</v>
      </c>
      <c r="K4827" s="2" t="s">
        <v>4423</v>
      </c>
      <c r="L4827" s="3">
        <v>45901</v>
      </c>
      <c r="M4827" s="3">
        <v>46966</v>
      </c>
      <c r="N4827" s="2" t="s">
        <v>3759</v>
      </c>
    </row>
    <row r="4828" spans="2:14" x14ac:dyDescent="0.25">
      <c r="B4828" s="2" t="s">
        <v>4396</v>
      </c>
      <c r="C4828" s="2" t="s">
        <v>4397</v>
      </c>
      <c r="D4828" s="2" t="s">
        <v>41</v>
      </c>
      <c r="E4828" s="2" t="s">
        <v>17</v>
      </c>
      <c r="F4828" s="2" t="s">
        <v>138</v>
      </c>
      <c r="G4828" s="2" t="s">
        <v>1027</v>
      </c>
      <c r="H4828" s="2" t="s">
        <v>4362</v>
      </c>
      <c r="I4828" s="2">
        <v>818</v>
      </c>
      <c r="J4828" s="2">
        <v>0</v>
      </c>
      <c r="K4828" s="2" t="s">
        <v>4424</v>
      </c>
      <c r="L4828" s="3">
        <v>45892</v>
      </c>
      <c r="M4828" s="3">
        <v>46966</v>
      </c>
      <c r="N4828" s="2" t="s">
        <v>3759</v>
      </c>
    </row>
    <row r="4829" spans="2:14" x14ac:dyDescent="0.25">
      <c r="B4829" s="2" t="s">
        <v>4396</v>
      </c>
      <c r="C4829" s="2" t="s">
        <v>4397</v>
      </c>
      <c r="D4829" s="2" t="s">
        <v>41</v>
      </c>
      <c r="E4829" s="2" t="s">
        <v>17</v>
      </c>
      <c r="F4829" s="2" t="s">
        <v>138</v>
      </c>
      <c r="G4829" s="2" t="s">
        <v>1027</v>
      </c>
      <c r="H4829" s="2" t="s">
        <v>4362</v>
      </c>
      <c r="I4829" s="2">
        <v>818</v>
      </c>
      <c r="J4829" s="2">
        <v>0</v>
      </c>
      <c r="K4829" s="2" t="s">
        <v>4425</v>
      </c>
      <c r="L4829" s="3">
        <v>45892</v>
      </c>
      <c r="M4829" s="3">
        <v>46966</v>
      </c>
      <c r="N4829" s="2" t="s">
        <v>3759</v>
      </c>
    </row>
    <row r="4830" spans="2:14" x14ac:dyDescent="0.25">
      <c r="B4830" s="2" t="s">
        <v>4396</v>
      </c>
      <c r="C4830" s="2" t="s">
        <v>4397</v>
      </c>
      <c r="D4830" s="2" t="s">
        <v>41</v>
      </c>
      <c r="E4830" s="2" t="s">
        <v>17</v>
      </c>
      <c r="F4830" s="2" t="s">
        <v>138</v>
      </c>
      <c r="G4830" s="2" t="s">
        <v>1027</v>
      </c>
      <c r="H4830" s="2" t="s">
        <v>4362</v>
      </c>
      <c r="I4830" s="2">
        <v>818</v>
      </c>
      <c r="J4830" s="2">
        <v>0</v>
      </c>
      <c r="K4830" s="2" t="s">
        <v>4426</v>
      </c>
      <c r="L4830" s="3">
        <v>44958</v>
      </c>
      <c r="M4830" s="3">
        <v>46692</v>
      </c>
      <c r="N4830" s="2" t="s">
        <v>3759</v>
      </c>
    </row>
    <row r="4831" spans="2:14" x14ac:dyDescent="0.25">
      <c r="B4831" s="2" t="s">
        <v>4396</v>
      </c>
      <c r="C4831" s="2" t="s">
        <v>4397</v>
      </c>
      <c r="D4831" s="2" t="s">
        <v>41</v>
      </c>
      <c r="E4831" s="2" t="s">
        <v>17</v>
      </c>
      <c r="F4831" s="2" t="s">
        <v>138</v>
      </c>
      <c r="G4831" s="2" t="s">
        <v>1027</v>
      </c>
      <c r="H4831" s="2" t="s">
        <v>4362</v>
      </c>
      <c r="I4831" s="2">
        <v>818</v>
      </c>
      <c r="J4831" s="2">
        <v>0</v>
      </c>
      <c r="K4831" s="2" t="s">
        <v>4427</v>
      </c>
      <c r="L4831" s="3">
        <v>44958</v>
      </c>
      <c r="M4831" s="3">
        <v>46661</v>
      </c>
      <c r="N4831" s="2" t="s">
        <v>3759</v>
      </c>
    </row>
    <row r="4832" spans="2:14" x14ac:dyDescent="0.25">
      <c r="B4832" s="2" t="s">
        <v>4396</v>
      </c>
      <c r="C4832" s="2" t="s">
        <v>4397</v>
      </c>
      <c r="D4832" s="2" t="s">
        <v>41</v>
      </c>
      <c r="E4832" s="2" t="s">
        <v>17</v>
      </c>
      <c r="F4832" s="2" t="s">
        <v>138</v>
      </c>
      <c r="G4832" s="2" t="s">
        <v>1027</v>
      </c>
      <c r="H4832" s="2" t="s">
        <v>4362</v>
      </c>
      <c r="I4832" s="2">
        <v>818</v>
      </c>
      <c r="J4832" s="2">
        <v>0</v>
      </c>
      <c r="K4832" s="2" t="s">
        <v>4428</v>
      </c>
      <c r="L4832" s="3">
        <v>44958</v>
      </c>
      <c r="M4832" s="3">
        <v>46692</v>
      </c>
      <c r="N4832" s="2" t="s">
        <v>3759</v>
      </c>
    </row>
    <row r="4833" spans="2:14" x14ac:dyDescent="0.25">
      <c r="B4833" s="2" t="s">
        <v>4396</v>
      </c>
      <c r="C4833" s="2" t="s">
        <v>4397</v>
      </c>
      <c r="D4833" s="2" t="s">
        <v>41</v>
      </c>
      <c r="E4833" s="2" t="s">
        <v>17</v>
      </c>
      <c r="F4833" s="2" t="s">
        <v>138</v>
      </c>
      <c r="G4833" s="2" t="s">
        <v>1027</v>
      </c>
      <c r="H4833" s="2" t="s">
        <v>4362</v>
      </c>
      <c r="I4833" s="2">
        <v>818</v>
      </c>
      <c r="J4833" s="2">
        <v>0</v>
      </c>
      <c r="K4833" s="2" t="s">
        <v>4429</v>
      </c>
      <c r="L4833" s="3">
        <v>44958</v>
      </c>
      <c r="M4833" s="3">
        <v>46692</v>
      </c>
      <c r="N4833" s="2" t="s">
        <v>3759</v>
      </c>
    </row>
    <row r="4834" spans="2:14" x14ac:dyDescent="0.25">
      <c r="B4834" s="2" t="s">
        <v>4396</v>
      </c>
      <c r="C4834" s="2" t="s">
        <v>4397</v>
      </c>
      <c r="D4834" s="2" t="s">
        <v>41</v>
      </c>
      <c r="E4834" s="2" t="s">
        <v>17</v>
      </c>
      <c r="F4834" s="2" t="s">
        <v>138</v>
      </c>
      <c r="G4834" s="2" t="s">
        <v>1027</v>
      </c>
      <c r="H4834" s="2" t="s">
        <v>4362</v>
      </c>
      <c r="I4834" s="2">
        <v>818</v>
      </c>
      <c r="J4834" s="2">
        <v>0</v>
      </c>
      <c r="K4834" s="2" t="s">
        <v>4430</v>
      </c>
      <c r="L4834" s="3">
        <v>44958</v>
      </c>
      <c r="M4834" s="3">
        <v>46661</v>
      </c>
      <c r="N4834" s="2" t="s">
        <v>3759</v>
      </c>
    </row>
    <row r="4835" spans="2:14" x14ac:dyDescent="0.25">
      <c r="B4835" s="2" t="s">
        <v>4396</v>
      </c>
      <c r="C4835" s="2" t="s">
        <v>4397</v>
      </c>
      <c r="D4835" s="2" t="s">
        <v>41</v>
      </c>
      <c r="E4835" s="2" t="s">
        <v>17</v>
      </c>
      <c r="F4835" s="2" t="s">
        <v>138</v>
      </c>
      <c r="G4835" s="2" t="s">
        <v>1027</v>
      </c>
      <c r="H4835" s="2" t="s">
        <v>4362</v>
      </c>
      <c r="I4835" s="2">
        <v>818</v>
      </c>
      <c r="J4835" s="2">
        <v>0</v>
      </c>
      <c r="K4835" s="2" t="s">
        <v>4431</v>
      </c>
      <c r="L4835" s="3">
        <v>46037</v>
      </c>
      <c r="M4835" s="3">
        <v>47088</v>
      </c>
      <c r="N4835" s="2" t="s">
        <v>3759</v>
      </c>
    </row>
    <row r="4836" spans="2:14" x14ac:dyDescent="0.25">
      <c r="B4836" s="2" t="s">
        <v>4396</v>
      </c>
      <c r="C4836" s="2" t="s">
        <v>4397</v>
      </c>
      <c r="D4836" s="2" t="s">
        <v>41</v>
      </c>
      <c r="E4836" s="2" t="s">
        <v>17</v>
      </c>
      <c r="F4836" s="2" t="s">
        <v>138</v>
      </c>
      <c r="G4836" s="2" t="s">
        <v>1027</v>
      </c>
      <c r="H4836" s="2" t="s">
        <v>4362</v>
      </c>
      <c r="I4836" s="2">
        <v>818</v>
      </c>
      <c r="J4836" s="2">
        <v>0</v>
      </c>
      <c r="K4836" s="2" t="s">
        <v>4432</v>
      </c>
      <c r="L4836" s="3">
        <v>45950</v>
      </c>
      <c r="M4836" s="3">
        <v>47027</v>
      </c>
      <c r="N4836" s="2" t="s">
        <v>3759</v>
      </c>
    </row>
    <row r="4837" spans="2:14" x14ac:dyDescent="0.25">
      <c r="B4837" s="2" t="s">
        <v>4396</v>
      </c>
      <c r="C4837" s="2" t="s">
        <v>4397</v>
      </c>
      <c r="D4837" s="2" t="s">
        <v>41</v>
      </c>
      <c r="E4837" s="2" t="s">
        <v>17</v>
      </c>
      <c r="F4837" s="2" t="s">
        <v>138</v>
      </c>
      <c r="G4837" s="2" t="s">
        <v>1027</v>
      </c>
      <c r="H4837" s="2" t="s">
        <v>4362</v>
      </c>
      <c r="I4837" s="2">
        <v>818</v>
      </c>
      <c r="J4837" s="2">
        <v>0</v>
      </c>
      <c r="K4837" s="2" t="s">
        <v>4433</v>
      </c>
      <c r="L4837" s="3">
        <v>45961</v>
      </c>
      <c r="M4837" s="3">
        <v>47027</v>
      </c>
      <c r="N4837" s="2" t="s">
        <v>3759</v>
      </c>
    </row>
    <row r="4838" spans="2:14" x14ac:dyDescent="0.25">
      <c r="B4838" s="2" t="s">
        <v>4396</v>
      </c>
      <c r="C4838" s="2" t="s">
        <v>4397</v>
      </c>
      <c r="D4838" s="2" t="s">
        <v>41</v>
      </c>
      <c r="E4838" s="2" t="s">
        <v>17</v>
      </c>
      <c r="F4838" s="2" t="s">
        <v>138</v>
      </c>
      <c r="G4838" s="2" t="s">
        <v>1027</v>
      </c>
      <c r="H4838" s="2" t="s">
        <v>4362</v>
      </c>
      <c r="I4838" s="2">
        <v>818</v>
      </c>
      <c r="J4838" s="2">
        <v>0</v>
      </c>
      <c r="K4838" s="2" t="s">
        <v>4389</v>
      </c>
      <c r="L4838" s="3">
        <v>45941</v>
      </c>
      <c r="M4838" s="3">
        <v>47027</v>
      </c>
      <c r="N4838" s="2" t="s">
        <v>3759</v>
      </c>
    </row>
    <row r="4839" spans="2:14" x14ac:dyDescent="0.25">
      <c r="B4839" s="2" t="s">
        <v>4396</v>
      </c>
      <c r="C4839" s="2" t="s">
        <v>4397</v>
      </c>
      <c r="D4839" s="2" t="s">
        <v>41</v>
      </c>
      <c r="E4839" s="2" t="s">
        <v>17</v>
      </c>
      <c r="F4839" s="2" t="s">
        <v>138</v>
      </c>
      <c r="G4839" s="2" t="s">
        <v>1027</v>
      </c>
      <c r="H4839" s="2" t="s">
        <v>4362</v>
      </c>
      <c r="I4839" s="2">
        <v>818</v>
      </c>
      <c r="J4839" s="2">
        <v>0</v>
      </c>
      <c r="K4839" s="2" t="s">
        <v>4434</v>
      </c>
      <c r="L4839" s="3">
        <v>45695</v>
      </c>
      <c r="M4839" s="3">
        <v>46722</v>
      </c>
      <c r="N4839" s="2" t="s">
        <v>3759</v>
      </c>
    </row>
    <row r="4840" spans="2:14" x14ac:dyDescent="0.25">
      <c r="B4840" s="2" t="s">
        <v>4396</v>
      </c>
      <c r="C4840" s="2" t="s">
        <v>4397</v>
      </c>
      <c r="D4840" s="2" t="s">
        <v>41</v>
      </c>
      <c r="E4840" s="2" t="s">
        <v>17</v>
      </c>
      <c r="F4840" s="2" t="s">
        <v>138</v>
      </c>
      <c r="G4840" s="2" t="s">
        <v>1027</v>
      </c>
      <c r="H4840" s="2" t="s">
        <v>4362</v>
      </c>
      <c r="I4840" s="2">
        <v>818</v>
      </c>
      <c r="J4840" s="2">
        <v>0</v>
      </c>
      <c r="K4840" s="2" t="s">
        <v>4435</v>
      </c>
      <c r="L4840" s="3">
        <v>45700</v>
      </c>
      <c r="M4840" s="3">
        <v>46722</v>
      </c>
      <c r="N4840" s="2" t="s">
        <v>3759</v>
      </c>
    </row>
    <row r="4841" spans="2:14" x14ac:dyDescent="0.25">
      <c r="B4841" s="2" t="s">
        <v>4396</v>
      </c>
      <c r="C4841" s="2" t="s">
        <v>4397</v>
      </c>
      <c r="D4841" s="2" t="s">
        <v>41</v>
      </c>
      <c r="E4841" s="2" t="s">
        <v>17</v>
      </c>
      <c r="F4841" s="2" t="s">
        <v>138</v>
      </c>
      <c r="G4841" s="2" t="s">
        <v>1027</v>
      </c>
      <c r="H4841" s="2" t="s">
        <v>4362</v>
      </c>
      <c r="I4841" s="2">
        <v>818</v>
      </c>
      <c r="J4841" s="2">
        <v>0</v>
      </c>
      <c r="K4841" s="2" t="s">
        <v>4436</v>
      </c>
      <c r="L4841" s="3">
        <v>45700</v>
      </c>
      <c r="M4841" s="3">
        <v>46722</v>
      </c>
      <c r="N4841" s="2" t="s">
        <v>3759</v>
      </c>
    </row>
    <row r="4842" spans="2:14" x14ac:dyDescent="0.25">
      <c r="B4842" s="2" t="s">
        <v>4396</v>
      </c>
      <c r="C4842" s="2" t="s">
        <v>4397</v>
      </c>
      <c r="D4842" s="2" t="s">
        <v>41</v>
      </c>
      <c r="E4842" s="2" t="s">
        <v>17</v>
      </c>
      <c r="F4842" s="2" t="s">
        <v>138</v>
      </c>
      <c r="G4842" s="2" t="s">
        <v>1027</v>
      </c>
      <c r="H4842" s="2" t="s">
        <v>4362</v>
      </c>
      <c r="I4842" s="2">
        <v>818</v>
      </c>
      <c r="J4842" s="2">
        <v>0</v>
      </c>
      <c r="K4842" s="2" t="s">
        <v>4437</v>
      </c>
      <c r="L4842" s="3">
        <v>45695</v>
      </c>
      <c r="M4842" s="3">
        <v>46722</v>
      </c>
      <c r="N4842" s="2" t="s">
        <v>3759</v>
      </c>
    </row>
    <row r="4843" spans="2:14" x14ac:dyDescent="0.25">
      <c r="B4843" s="2" t="s">
        <v>4396</v>
      </c>
      <c r="C4843" s="2" t="s">
        <v>4397</v>
      </c>
      <c r="D4843" s="2" t="s">
        <v>41</v>
      </c>
      <c r="E4843" s="2" t="s">
        <v>17</v>
      </c>
      <c r="F4843" s="2" t="s">
        <v>138</v>
      </c>
      <c r="G4843" s="2" t="s">
        <v>1027</v>
      </c>
      <c r="H4843" s="2" t="s">
        <v>4362</v>
      </c>
      <c r="I4843" s="2">
        <v>818</v>
      </c>
      <c r="J4843" s="2">
        <v>0</v>
      </c>
      <c r="K4843" s="2" t="s">
        <v>4438</v>
      </c>
      <c r="L4843" s="3">
        <v>45695</v>
      </c>
      <c r="M4843" s="3">
        <v>46722</v>
      </c>
      <c r="N4843" s="2" t="s">
        <v>3759</v>
      </c>
    </row>
    <row r="4844" spans="2:14" x14ac:dyDescent="0.25">
      <c r="B4844" s="2" t="s">
        <v>4396</v>
      </c>
      <c r="C4844" s="2" t="s">
        <v>4397</v>
      </c>
      <c r="D4844" s="2" t="s">
        <v>41</v>
      </c>
      <c r="E4844" s="2" t="s">
        <v>181</v>
      </c>
      <c r="F4844" s="2" t="s">
        <v>138</v>
      </c>
      <c r="G4844" s="2" t="s">
        <v>1027</v>
      </c>
      <c r="H4844" s="2" t="s">
        <v>4362</v>
      </c>
      <c r="I4844" s="2">
        <v>818</v>
      </c>
      <c r="J4844" s="2">
        <v>0</v>
      </c>
      <c r="K4844" s="2">
        <v>3510</v>
      </c>
      <c r="L4844" s="3">
        <v>45885</v>
      </c>
      <c r="M4844" s="3">
        <v>46935</v>
      </c>
      <c r="N4844" s="2" t="s">
        <v>3759</v>
      </c>
    </row>
    <row r="4845" spans="2:14" x14ac:dyDescent="0.25">
      <c r="B4845" s="2" t="s">
        <v>4396</v>
      </c>
      <c r="C4845" s="2" t="s">
        <v>4397</v>
      </c>
      <c r="D4845" s="2" t="s">
        <v>41</v>
      </c>
      <c r="E4845" s="2" t="s">
        <v>181</v>
      </c>
      <c r="F4845" s="2" t="s">
        <v>138</v>
      </c>
      <c r="G4845" s="2" t="s">
        <v>1027</v>
      </c>
      <c r="H4845" s="2" t="s">
        <v>4362</v>
      </c>
      <c r="I4845" s="2">
        <v>818</v>
      </c>
      <c r="J4845" s="2">
        <v>0</v>
      </c>
      <c r="K4845" s="2">
        <v>4566</v>
      </c>
      <c r="L4845" s="3">
        <v>45981</v>
      </c>
      <c r="M4845" s="3">
        <v>47058</v>
      </c>
      <c r="N4845" s="2" t="s">
        <v>3759</v>
      </c>
    </row>
    <row r="4846" spans="2:14" x14ac:dyDescent="0.25">
      <c r="B4846" s="2" t="s">
        <v>4396</v>
      </c>
      <c r="C4846" s="2" t="s">
        <v>4397</v>
      </c>
      <c r="D4846" s="2" t="s">
        <v>41</v>
      </c>
      <c r="E4846" s="2" t="s">
        <v>181</v>
      </c>
      <c r="F4846" s="2" t="s">
        <v>138</v>
      </c>
      <c r="G4846" s="2" t="s">
        <v>1027</v>
      </c>
      <c r="H4846" s="2" t="s">
        <v>4362</v>
      </c>
      <c r="I4846" s="2">
        <v>818</v>
      </c>
      <c r="J4846" s="2">
        <v>0</v>
      </c>
      <c r="K4846" s="2" t="s">
        <v>4425</v>
      </c>
      <c r="L4846" s="3">
        <v>45892</v>
      </c>
      <c r="M4846" s="3">
        <v>46966</v>
      </c>
      <c r="N4846" s="2" t="s">
        <v>3759</v>
      </c>
    </row>
    <row r="4847" spans="2:14" x14ac:dyDescent="0.25">
      <c r="B4847" s="2" t="s">
        <v>4396</v>
      </c>
      <c r="C4847" s="2" t="s">
        <v>4397</v>
      </c>
      <c r="D4847" s="2" t="s">
        <v>41</v>
      </c>
      <c r="E4847" s="2" t="s">
        <v>181</v>
      </c>
      <c r="F4847" s="2" t="s">
        <v>138</v>
      </c>
      <c r="G4847" s="2" t="s">
        <v>1027</v>
      </c>
      <c r="H4847" s="2" t="s">
        <v>4362</v>
      </c>
      <c r="I4847" s="2">
        <v>818</v>
      </c>
      <c r="J4847" s="2">
        <v>0</v>
      </c>
      <c r="K4847" s="2" t="s">
        <v>4431</v>
      </c>
      <c r="L4847" s="3">
        <v>46037</v>
      </c>
      <c r="M4847" s="3">
        <v>47088</v>
      </c>
      <c r="N4847" s="2" t="s">
        <v>3759</v>
      </c>
    </row>
    <row r="4848" spans="2:14" x14ac:dyDescent="0.25">
      <c r="B4848" s="2" t="s">
        <v>4396</v>
      </c>
      <c r="C4848" s="2" t="s">
        <v>4397</v>
      </c>
      <c r="D4848" s="2" t="s">
        <v>41</v>
      </c>
      <c r="E4848" s="2" t="s">
        <v>142</v>
      </c>
      <c r="F4848" s="2" t="s">
        <v>138</v>
      </c>
      <c r="G4848" s="2" t="s">
        <v>1027</v>
      </c>
      <c r="H4848" s="2" t="s">
        <v>4362</v>
      </c>
      <c r="I4848" s="2">
        <v>818</v>
      </c>
      <c r="J4848" s="2">
        <v>0</v>
      </c>
      <c r="K4848" s="2">
        <v>1610</v>
      </c>
      <c r="L4848" s="3">
        <v>46128</v>
      </c>
      <c r="M4848" s="3">
        <v>47178</v>
      </c>
      <c r="N4848" s="2" t="s">
        <v>3759</v>
      </c>
    </row>
    <row r="4849" spans="2:14" x14ac:dyDescent="0.25">
      <c r="B4849" s="2" t="s">
        <v>4396</v>
      </c>
      <c r="C4849" s="2" t="s">
        <v>4397</v>
      </c>
      <c r="D4849" s="2" t="s">
        <v>41</v>
      </c>
      <c r="E4849" s="2" t="s">
        <v>142</v>
      </c>
      <c r="F4849" s="2" t="s">
        <v>138</v>
      </c>
      <c r="G4849" s="2" t="s">
        <v>1027</v>
      </c>
      <c r="H4849" s="2" t="s">
        <v>4362</v>
      </c>
      <c r="I4849" s="2">
        <v>818</v>
      </c>
      <c r="J4849" s="2">
        <v>0</v>
      </c>
      <c r="K4849" s="2">
        <v>2539</v>
      </c>
      <c r="L4849" s="3">
        <v>45875</v>
      </c>
      <c r="M4849" s="3">
        <v>46935</v>
      </c>
      <c r="N4849" s="2" t="s">
        <v>3759</v>
      </c>
    </row>
    <row r="4850" spans="2:14" x14ac:dyDescent="0.25">
      <c r="B4850" s="2" t="s">
        <v>4396</v>
      </c>
      <c r="C4850" s="2" t="s">
        <v>4397</v>
      </c>
      <c r="D4850" s="2" t="s">
        <v>41</v>
      </c>
      <c r="E4850" s="2" t="s">
        <v>142</v>
      </c>
      <c r="F4850" s="2" t="s">
        <v>138</v>
      </c>
      <c r="G4850" s="2" t="s">
        <v>1027</v>
      </c>
      <c r="H4850" s="2" t="s">
        <v>4362</v>
      </c>
      <c r="I4850" s="2">
        <v>818</v>
      </c>
      <c r="J4850" s="2">
        <v>0</v>
      </c>
      <c r="K4850" s="2">
        <v>4566</v>
      </c>
      <c r="L4850" s="3">
        <v>45981</v>
      </c>
      <c r="M4850" s="3">
        <v>47058</v>
      </c>
      <c r="N4850" s="2" t="s">
        <v>3759</v>
      </c>
    </row>
    <row r="4851" spans="2:14" x14ac:dyDescent="0.25">
      <c r="B4851" s="2" t="s">
        <v>4396</v>
      </c>
      <c r="C4851" s="2" t="s">
        <v>4397</v>
      </c>
      <c r="D4851" s="2" t="s">
        <v>41</v>
      </c>
      <c r="E4851" s="2" t="s">
        <v>142</v>
      </c>
      <c r="F4851" s="2" t="s">
        <v>138</v>
      </c>
      <c r="G4851" s="2" t="s">
        <v>1027</v>
      </c>
      <c r="H4851" s="2" t="s">
        <v>4362</v>
      </c>
      <c r="I4851" s="2">
        <v>818</v>
      </c>
      <c r="J4851" s="2">
        <v>0</v>
      </c>
      <c r="K4851" s="2" t="s">
        <v>4398</v>
      </c>
      <c r="L4851" s="3">
        <v>45717</v>
      </c>
      <c r="M4851" s="3">
        <v>46753</v>
      </c>
      <c r="N4851" s="2" t="s">
        <v>3759</v>
      </c>
    </row>
    <row r="4852" spans="2:14" x14ac:dyDescent="0.25">
      <c r="B4852" s="2" t="s">
        <v>4396</v>
      </c>
      <c r="C4852" s="2" t="s">
        <v>4397</v>
      </c>
      <c r="D4852" s="2" t="s">
        <v>41</v>
      </c>
      <c r="E4852" s="2" t="s">
        <v>142</v>
      </c>
      <c r="F4852" s="2" t="s">
        <v>138</v>
      </c>
      <c r="G4852" s="2" t="s">
        <v>1027</v>
      </c>
      <c r="H4852" s="2" t="s">
        <v>4362</v>
      </c>
      <c r="I4852" s="2">
        <v>818</v>
      </c>
      <c r="J4852" s="2">
        <v>0</v>
      </c>
      <c r="K4852" s="2" t="s">
        <v>4403</v>
      </c>
      <c r="L4852" s="3">
        <v>46094</v>
      </c>
      <c r="M4852" s="3">
        <v>47119</v>
      </c>
      <c r="N4852" s="2" t="s">
        <v>3759</v>
      </c>
    </row>
    <row r="4853" spans="2:14" x14ac:dyDescent="0.25">
      <c r="B4853" s="2" t="s">
        <v>4396</v>
      </c>
      <c r="C4853" s="2" t="s">
        <v>4397</v>
      </c>
      <c r="D4853" s="2" t="s">
        <v>41</v>
      </c>
      <c r="E4853" s="2" t="s">
        <v>142</v>
      </c>
      <c r="F4853" s="2" t="s">
        <v>138</v>
      </c>
      <c r="G4853" s="2" t="s">
        <v>1027</v>
      </c>
      <c r="H4853" s="2" t="s">
        <v>4362</v>
      </c>
      <c r="I4853" s="2">
        <v>818</v>
      </c>
      <c r="J4853" s="2">
        <v>0</v>
      </c>
      <c r="K4853" s="2" t="s">
        <v>4405</v>
      </c>
      <c r="L4853" s="3">
        <v>46094</v>
      </c>
      <c r="M4853" s="3">
        <v>47119</v>
      </c>
      <c r="N4853" s="2" t="s">
        <v>3759</v>
      </c>
    </row>
    <row r="4854" spans="2:14" x14ac:dyDescent="0.25">
      <c r="B4854" s="2" t="s">
        <v>4396</v>
      </c>
      <c r="C4854" s="2" t="s">
        <v>4397</v>
      </c>
      <c r="D4854" s="2" t="s">
        <v>41</v>
      </c>
      <c r="E4854" s="2" t="s">
        <v>142</v>
      </c>
      <c r="F4854" s="2" t="s">
        <v>138</v>
      </c>
      <c r="G4854" s="2" t="s">
        <v>1027</v>
      </c>
      <c r="H4854" s="2" t="s">
        <v>4362</v>
      </c>
      <c r="I4854" s="2">
        <v>818</v>
      </c>
      <c r="J4854" s="2">
        <v>0</v>
      </c>
      <c r="K4854" s="2" t="s">
        <v>4411</v>
      </c>
      <c r="L4854" s="3">
        <v>46136</v>
      </c>
      <c r="M4854" s="3">
        <v>47178</v>
      </c>
      <c r="N4854" s="2" t="s">
        <v>3759</v>
      </c>
    </row>
    <row r="4855" spans="2:14" x14ac:dyDescent="0.25">
      <c r="B4855" s="2" t="s">
        <v>4396</v>
      </c>
      <c r="C4855" s="2" t="s">
        <v>4397</v>
      </c>
      <c r="D4855" s="2" t="s">
        <v>41</v>
      </c>
      <c r="E4855" s="2" t="s">
        <v>142</v>
      </c>
      <c r="F4855" s="2" t="s">
        <v>138</v>
      </c>
      <c r="G4855" s="2" t="s">
        <v>1027</v>
      </c>
      <c r="H4855" s="2" t="s">
        <v>4362</v>
      </c>
      <c r="I4855" s="2">
        <v>818</v>
      </c>
      <c r="J4855" s="2">
        <v>0</v>
      </c>
      <c r="K4855" s="2" t="s">
        <v>4414</v>
      </c>
      <c r="L4855" s="3">
        <v>46153</v>
      </c>
      <c r="M4855" s="3">
        <v>47178</v>
      </c>
      <c r="N4855" s="2" t="s">
        <v>3759</v>
      </c>
    </row>
    <row r="4856" spans="2:14" x14ac:dyDescent="0.25">
      <c r="B4856" s="2" t="s">
        <v>4396</v>
      </c>
      <c r="C4856" s="2" t="s">
        <v>4397</v>
      </c>
      <c r="D4856" s="2" t="s">
        <v>41</v>
      </c>
      <c r="E4856" s="2" t="s">
        <v>142</v>
      </c>
      <c r="F4856" s="2" t="s">
        <v>138</v>
      </c>
      <c r="G4856" s="2" t="s">
        <v>1027</v>
      </c>
      <c r="H4856" s="2" t="s">
        <v>4362</v>
      </c>
      <c r="I4856" s="2">
        <v>818</v>
      </c>
      <c r="J4856" s="2">
        <v>0</v>
      </c>
      <c r="K4856" s="2" t="s">
        <v>4417</v>
      </c>
      <c r="L4856" s="3">
        <v>46181</v>
      </c>
      <c r="M4856" s="3">
        <v>47209</v>
      </c>
      <c r="N4856" s="2" t="s">
        <v>3759</v>
      </c>
    </row>
    <row r="4857" spans="2:14" x14ac:dyDescent="0.25">
      <c r="B4857" s="2" t="s">
        <v>4396</v>
      </c>
      <c r="C4857" s="2" t="s">
        <v>4397</v>
      </c>
      <c r="D4857" s="2" t="s">
        <v>41</v>
      </c>
      <c r="E4857" s="2" t="s">
        <v>142</v>
      </c>
      <c r="F4857" s="2" t="s">
        <v>138</v>
      </c>
      <c r="G4857" s="2" t="s">
        <v>1027</v>
      </c>
      <c r="H4857" s="2" t="s">
        <v>4362</v>
      </c>
      <c r="I4857" s="2">
        <v>818</v>
      </c>
      <c r="J4857" s="2">
        <v>0</v>
      </c>
      <c r="K4857" s="2" t="s">
        <v>4418</v>
      </c>
      <c r="L4857" s="3">
        <v>45862</v>
      </c>
      <c r="M4857" s="3">
        <v>46935</v>
      </c>
      <c r="N4857" s="2" t="s">
        <v>3759</v>
      </c>
    </row>
    <row r="4858" spans="2:14" x14ac:dyDescent="0.25">
      <c r="B4858" s="2" t="s">
        <v>4396</v>
      </c>
      <c r="C4858" s="2" t="s">
        <v>4397</v>
      </c>
      <c r="D4858" s="2" t="s">
        <v>41</v>
      </c>
      <c r="E4858" s="2" t="s">
        <v>142</v>
      </c>
      <c r="F4858" s="2" t="s">
        <v>138</v>
      </c>
      <c r="G4858" s="2" t="s">
        <v>1027</v>
      </c>
      <c r="H4858" s="2" t="s">
        <v>4362</v>
      </c>
      <c r="I4858" s="2">
        <v>818</v>
      </c>
      <c r="J4858" s="2">
        <v>0</v>
      </c>
      <c r="K4858" s="2" t="s">
        <v>4431</v>
      </c>
      <c r="L4858" s="3">
        <v>46037</v>
      </c>
      <c r="M4858" s="3">
        <v>47088</v>
      </c>
      <c r="N4858" s="2" t="s">
        <v>3759</v>
      </c>
    </row>
    <row r="4859" spans="2:14" x14ac:dyDescent="0.25">
      <c r="B4859" s="2" t="s">
        <v>4396</v>
      </c>
      <c r="C4859" s="2" t="s">
        <v>4397</v>
      </c>
      <c r="D4859" s="2" t="s">
        <v>41</v>
      </c>
      <c r="E4859" s="2" t="s">
        <v>142</v>
      </c>
      <c r="F4859" s="2" t="s">
        <v>138</v>
      </c>
      <c r="G4859" s="2" t="s">
        <v>1027</v>
      </c>
      <c r="H4859" s="2" t="s">
        <v>4362</v>
      </c>
      <c r="I4859" s="2">
        <v>818</v>
      </c>
      <c r="J4859" s="2">
        <v>0</v>
      </c>
      <c r="K4859" s="2" t="s">
        <v>4432</v>
      </c>
      <c r="L4859" s="3">
        <v>45950</v>
      </c>
      <c r="M4859" s="3">
        <v>47027</v>
      </c>
      <c r="N4859" s="2" t="s">
        <v>3759</v>
      </c>
    </row>
    <row r="4860" spans="2:14" x14ac:dyDescent="0.25">
      <c r="B4860" s="2" t="s">
        <v>4396</v>
      </c>
      <c r="C4860" s="2" t="s">
        <v>4397</v>
      </c>
      <c r="D4860" s="2" t="s">
        <v>41</v>
      </c>
      <c r="E4860" s="2" t="s">
        <v>142</v>
      </c>
      <c r="F4860" s="2" t="s">
        <v>138</v>
      </c>
      <c r="G4860" s="2" t="s">
        <v>1027</v>
      </c>
      <c r="H4860" s="2" t="s">
        <v>4362</v>
      </c>
      <c r="I4860" s="2">
        <v>818</v>
      </c>
      <c r="J4860" s="2">
        <v>0</v>
      </c>
      <c r="K4860" s="2" t="s">
        <v>4389</v>
      </c>
      <c r="L4860" s="3">
        <v>45941</v>
      </c>
      <c r="M4860" s="3">
        <v>47027</v>
      </c>
      <c r="N4860" s="2" t="s">
        <v>3759</v>
      </c>
    </row>
    <row r="4861" spans="2:14" x14ac:dyDescent="0.25">
      <c r="B4861" s="2" t="s">
        <v>4439</v>
      </c>
      <c r="C4861" s="2" t="s">
        <v>4440</v>
      </c>
      <c r="D4861" s="2" t="s">
        <v>41</v>
      </c>
      <c r="E4861" s="2" t="s">
        <v>17</v>
      </c>
      <c r="F4861" s="2" t="s">
        <v>138</v>
      </c>
      <c r="G4861" s="2" t="s">
        <v>1027</v>
      </c>
      <c r="H4861" s="2" t="s">
        <v>4441</v>
      </c>
      <c r="I4861" s="2">
        <v>4032</v>
      </c>
      <c r="J4861" s="2">
        <v>0</v>
      </c>
      <c r="K4861" s="2">
        <v>0</v>
      </c>
      <c r="L4861" s="3">
        <v>45839</v>
      </c>
      <c r="M4861" s="2" t="s">
        <v>30</v>
      </c>
      <c r="N4861" s="2" t="s">
        <v>3759</v>
      </c>
    </row>
    <row r="4862" spans="2:14" x14ac:dyDescent="0.25">
      <c r="B4862" s="2" t="s">
        <v>4439</v>
      </c>
      <c r="C4862" s="2" t="s">
        <v>4440</v>
      </c>
      <c r="D4862" s="2" t="s">
        <v>41</v>
      </c>
      <c r="E4862" s="2" t="s">
        <v>17</v>
      </c>
      <c r="F4862" s="2" t="s">
        <v>138</v>
      </c>
      <c r="G4862" s="2" t="s">
        <v>1027</v>
      </c>
      <c r="H4862" s="2" t="s">
        <v>4441</v>
      </c>
      <c r="I4862" s="2">
        <v>4032</v>
      </c>
      <c r="J4862" s="2">
        <v>0</v>
      </c>
      <c r="K4862" s="2">
        <v>517</v>
      </c>
      <c r="L4862" s="3">
        <v>45845</v>
      </c>
      <c r="M4862" s="3">
        <v>46784</v>
      </c>
      <c r="N4862" s="2" t="s">
        <v>3759</v>
      </c>
    </row>
    <row r="4863" spans="2:14" x14ac:dyDescent="0.25">
      <c r="B4863" s="2" t="s">
        <v>4439</v>
      </c>
      <c r="C4863" s="2" t="s">
        <v>4440</v>
      </c>
      <c r="D4863" s="2" t="s">
        <v>41</v>
      </c>
      <c r="E4863" s="2" t="s">
        <v>17</v>
      </c>
      <c r="F4863" s="2" t="s">
        <v>138</v>
      </c>
      <c r="G4863" s="2" t="s">
        <v>1027</v>
      </c>
      <c r="H4863" s="2" t="s">
        <v>4441</v>
      </c>
      <c r="I4863" s="2">
        <v>4032</v>
      </c>
      <c r="J4863" s="2">
        <v>0</v>
      </c>
      <c r="K4863" s="2">
        <v>526</v>
      </c>
      <c r="L4863" s="3">
        <v>45834</v>
      </c>
      <c r="M4863" s="3">
        <v>46784</v>
      </c>
      <c r="N4863" s="2" t="s">
        <v>3759</v>
      </c>
    </row>
    <row r="4864" spans="2:14" x14ac:dyDescent="0.25">
      <c r="B4864" s="2" t="s">
        <v>4439</v>
      </c>
      <c r="C4864" s="2" t="s">
        <v>4440</v>
      </c>
      <c r="D4864" s="2" t="s">
        <v>41</v>
      </c>
      <c r="E4864" s="2" t="s">
        <v>17</v>
      </c>
      <c r="F4864" s="2" t="s">
        <v>138</v>
      </c>
      <c r="G4864" s="2" t="s">
        <v>1027</v>
      </c>
      <c r="H4864" s="2" t="s">
        <v>4441</v>
      </c>
      <c r="I4864" s="2">
        <v>4032</v>
      </c>
      <c r="J4864" s="2">
        <v>0</v>
      </c>
      <c r="K4864" s="2">
        <v>527</v>
      </c>
      <c r="L4864" s="3">
        <v>45845</v>
      </c>
      <c r="M4864" s="3">
        <v>46784</v>
      </c>
      <c r="N4864" s="2" t="s">
        <v>3759</v>
      </c>
    </row>
    <row r="4865" spans="2:14" x14ac:dyDescent="0.25">
      <c r="B4865" s="2" t="s">
        <v>4439</v>
      </c>
      <c r="C4865" s="2" t="s">
        <v>4440</v>
      </c>
      <c r="D4865" s="2" t="s">
        <v>41</v>
      </c>
      <c r="E4865" s="2" t="s">
        <v>17</v>
      </c>
      <c r="F4865" s="2" t="s">
        <v>138</v>
      </c>
      <c r="G4865" s="2" t="s">
        <v>1027</v>
      </c>
      <c r="H4865" s="2" t="s">
        <v>4441</v>
      </c>
      <c r="I4865" s="2">
        <v>4032</v>
      </c>
      <c r="J4865" s="2">
        <v>0</v>
      </c>
      <c r="K4865" s="2">
        <v>534</v>
      </c>
      <c r="L4865" s="3">
        <v>45799</v>
      </c>
      <c r="M4865" s="3">
        <v>46753</v>
      </c>
      <c r="N4865" s="2" t="s">
        <v>3759</v>
      </c>
    </row>
    <row r="4866" spans="2:14" x14ac:dyDescent="0.25">
      <c r="B4866" s="2" t="s">
        <v>4439</v>
      </c>
      <c r="C4866" s="2" t="s">
        <v>4440</v>
      </c>
      <c r="D4866" s="2" t="s">
        <v>41</v>
      </c>
      <c r="E4866" s="2" t="s">
        <v>17</v>
      </c>
      <c r="F4866" s="2" t="s">
        <v>138</v>
      </c>
      <c r="G4866" s="2" t="s">
        <v>1027</v>
      </c>
      <c r="H4866" s="2" t="s">
        <v>4441</v>
      </c>
      <c r="I4866" s="2">
        <v>4032</v>
      </c>
      <c r="J4866" s="2">
        <v>0</v>
      </c>
      <c r="K4866" s="2">
        <v>536</v>
      </c>
      <c r="L4866" s="3">
        <v>45834</v>
      </c>
      <c r="M4866" s="3">
        <v>46784</v>
      </c>
      <c r="N4866" s="2" t="s">
        <v>3759</v>
      </c>
    </row>
    <row r="4867" spans="2:14" x14ac:dyDescent="0.25">
      <c r="B4867" s="2" t="s">
        <v>4439</v>
      </c>
      <c r="C4867" s="2" t="s">
        <v>4440</v>
      </c>
      <c r="D4867" s="2" t="s">
        <v>41</v>
      </c>
      <c r="E4867" s="2" t="s">
        <v>17</v>
      </c>
      <c r="F4867" s="2" t="s">
        <v>138</v>
      </c>
      <c r="G4867" s="2" t="s">
        <v>1027</v>
      </c>
      <c r="H4867" s="2" t="s">
        <v>4441</v>
      </c>
      <c r="I4867" s="2">
        <v>4032</v>
      </c>
      <c r="J4867" s="2">
        <v>0</v>
      </c>
      <c r="K4867" s="2">
        <v>537</v>
      </c>
      <c r="L4867" s="3">
        <v>45845</v>
      </c>
      <c r="M4867" s="3">
        <v>46784</v>
      </c>
      <c r="N4867" s="2" t="s">
        <v>3759</v>
      </c>
    </row>
    <row r="4868" spans="2:14" x14ac:dyDescent="0.25">
      <c r="B4868" s="2" t="s">
        <v>4439</v>
      </c>
      <c r="C4868" s="2" t="s">
        <v>4440</v>
      </c>
      <c r="D4868" s="2" t="s">
        <v>41</v>
      </c>
      <c r="E4868" s="2" t="s">
        <v>17</v>
      </c>
      <c r="F4868" s="2" t="s">
        <v>138</v>
      </c>
      <c r="G4868" s="2" t="s">
        <v>1027</v>
      </c>
      <c r="H4868" s="2" t="s">
        <v>4441</v>
      </c>
      <c r="I4868" s="2">
        <v>4032</v>
      </c>
      <c r="J4868" s="2">
        <v>0</v>
      </c>
      <c r="K4868" s="2">
        <v>546</v>
      </c>
      <c r="L4868" s="3">
        <v>45834</v>
      </c>
      <c r="M4868" s="3">
        <v>46784</v>
      </c>
      <c r="N4868" s="2" t="s">
        <v>3759</v>
      </c>
    </row>
    <row r="4869" spans="2:14" x14ac:dyDescent="0.25">
      <c r="B4869" s="2" t="s">
        <v>4439</v>
      </c>
      <c r="C4869" s="2" t="s">
        <v>4440</v>
      </c>
      <c r="D4869" s="2" t="s">
        <v>41</v>
      </c>
      <c r="E4869" s="2" t="s">
        <v>17</v>
      </c>
      <c r="F4869" s="2" t="s">
        <v>138</v>
      </c>
      <c r="G4869" s="2" t="s">
        <v>1027</v>
      </c>
      <c r="H4869" s="2" t="s">
        <v>4441</v>
      </c>
      <c r="I4869" s="2">
        <v>4032</v>
      </c>
      <c r="J4869" s="2">
        <v>0</v>
      </c>
      <c r="K4869" s="2">
        <v>547</v>
      </c>
      <c r="L4869" s="3">
        <v>45859</v>
      </c>
      <c r="M4869" s="3">
        <v>46784</v>
      </c>
      <c r="N4869" s="2" t="s">
        <v>3759</v>
      </c>
    </row>
    <row r="4870" spans="2:14" x14ac:dyDescent="0.25">
      <c r="B4870" s="2" t="s">
        <v>4439</v>
      </c>
      <c r="C4870" s="2" t="s">
        <v>4440</v>
      </c>
      <c r="D4870" s="2" t="s">
        <v>41</v>
      </c>
      <c r="E4870" s="2" t="s">
        <v>17</v>
      </c>
      <c r="F4870" s="2" t="s">
        <v>138</v>
      </c>
      <c r="G4870" s="2" t="s">
        <v>1027</v>
      </c>
      <c r="H4870" s="2" t="s">
        <v>4441</v>
      </c>
      <c r="I4870" s="2">
        <v>4032</v>
      </c>
      <c r="J4870" s="2">
        <v>0</v>
      </c>
      <c r="K4870" s="2">
        <v>557</v>
      </c>
      <c r="L4870" s="3">
        <v>45859</v>
      </c>
      <c r="M4870" s="3">
        <v>46784</v>
      </c>
      <c r="N4870" s="2" t="s">
        <v>3759</v>
      </c>
    </row>
    <row r="4871" spans="2:14" x14ac:dyDescent="0.25">
      <c r="B4871" s="2" t="s">
        <v>4439</v>
      </c>
      <c r="C4871" s="2" t="s">
        <v>4440</v>
      </c>
      <c r="D4871" s="2" t="s">
        <v>41</v>
      </c>
      <c r="E4871" s="2" t="s">
        <v>17</v>
      </c>
      <c r="F4871" s="2" t="s">
        <v>138</v>
      </c>
      <c r="G4871" s="2" t="s">
        <v>1027</v>
      </c>
      <c r="H4871" s="2" t="s">
        <v>4441</v>
      </c>
      <c r="I4871" s="2">
        <v>4032</v>
      </c>
      <c r="J4871" s="2">
        <v>0</v>
      </c>
      <c r="K4871" s="2">
        <v>558</v>
      </c>
      <c r="L4871" s="3">
        <v>45875</v>
      </c>
      <c r="M4871" s="3">
        <v>46784</v>
      </c>
      <c r="N4871" s="2" t="s">
        <v>3759</v>
      </c>
    </row>
    <row r="4872" spans="2:14" x14ac:dyDescent="0.25">
      <c r="B4872" s="2" t="s">
        <v>4439</v>
      </c>
      <c r="C4872" s="2" t="s">
        <v>4440</v>
      </c>
      <c r="D4872" s="2" t="s">
        <v>41</v>
      </c>
      <c r="E4872" s="2" t="s">
        <v>17</v>
      </c>
      <c r="F4872" s="2" t="s">
        <v>138</v>
      </c>
      <c r="G4872" s="2" t="s">
        <v>1027</v>
      </c>
      <c r="H4872" s="2" t="s">
        <v>4441</v>
      </c>
      <c r="I4872" s="2">
        <v>4032</v>
      </c>
      <c r="J4872" s="2">
        <v>0</v>
      </c>
      <c r="K4872" s="2">
        <v>634</v>
      </c>
      <c r="L4872" s="3">
        <v>46128</v>
      </c>
      <c r="M4872" s="3">
        <v>47119</v>
      </c>
      <c r="N4872" s="2" t="s">
        <v>3759</v>
      </c>
    </row>
    <row r="4873" spans="2:14" x14ac:dyDescent="0.25">
      <c r="B4873" s="2" t="s">
        <v>4439</v>
      </c>
      <c r="C4873" s="2" t="s">
        <v>4440</v>
      </c>
      <c r="D4873" s="2" t="s">
        <v>41</v>
      </c>
      <c r="E4873" s="2" t="s">
        <v>17</v>
      </c>
      <c r="F4873" s="2" t="s">
        <v>138</v>
      </c>
      <c r="G4873" s="2" t="s">
        <v>1027</v>
      </c>
      <c r="H4873" s="2" t="s">
        <v>4441</v>
      </c>
      <c r="I4873" s="2">
        <v>4032</v>
      </c>
      <c r="J4873" s="2">
        <v>0</v>
      </c>
      <c r="K4873" s="2">
        <v>3520</v>
      </c>
      <c r="L4873" s="3">
        <v>45929</v>
      </c>
      <c r="M4873" s="3">
        <v>46935</v>
      </c>
      <c r="N4873" s="2" t="s">
        <v>3759</v>
      </c>
    </row>
    <row r="4874" spans="2:14" x14ac:dyDescent="0.25">
      <c r="B4874" s="2" t="s">
        <v>4439</v>
      </c>
      <c r="C4874" s="2" t="s">
        <v>4440</v>
      </c>
      <c r="D4874" s="2" t="s">
        <v>41</v>
      </c>
      <c r="E4874" s="2" t="s">
        <v>17</v>
      </c>
      <c r="F4874" s="2" t="s">
        <v>138</v>
      </c>
      <c r="G4874" s="2" t="s">
        <v>1027</v>
      </c>
      <c r="H4874" s="2" t="s">
        <v>4441</v>
      </c>
      <c r="I4874" s="2">
        <v>4032</v>
      </c>
      <c r="J4874" s="2">
        <v>0</v>
      </c>
      <c r="K4874" s="2">
        <v>4424</v>
      </c>
      <c r="L4874" s="3">
        <v>46147</v>
      </c>
      <c r="M4874" s="3">
        <v>46388</v>
      </c>
      <c r="N4874" s="2" t="s">
        <v>3759</v>
      </c>
    </row>
    <row r="4875" spans="2:14" x14ac:dyDescent="0.25">
      <c r="B4875" s="2" t="s">
        <v>4439</v>
      </c>
      <c r="C4875" s="2" t="s">
        <v>4440</v>
      </c>
      <c r="D4875" s="2" t="s">
        <v>41</v>
      </c>
      <c r="E4875" s="2" t="s">
        <v>17</v>
      </c>
      <c r="F4875" s="2" t="s">
        <v>138</v>
      </c>
      <c r="G4875" s="2" t="s">
        <v>1027</v>
      </c>
      <c r="H4875" s="2" t="s">
        <v>4441</v>
      </c>
      <c r="I4875" s="2">
        <v>4032</v>
      </c>
      <c r="J4875" s="2">
        <v>0</v>
      </c>
      <c r="K4875" s="2">
        <v>4519</v>
      </c>
      <c r="L4875" s="3">
        <v>46066</v>
      </c>
      <c r="M4875" s="3">
        <v>47058</v>
      </c>
      <c r="N4875" s="2" t="s">
        <v>3759</v>
      </c>
    </row>
    <row r="4876" spans="2:14" x14ac:dyDescent="0.25">
      <c r="B4876" s="2" t="s">
        <v>4439</v>
      </c>
      <c r="C4876" s="2" t="s">
        <v>4440</v>
      </c>
      <c r="D4876" s="2" t="s">
        <v>41</v>
      </c>
      <c r="E4876" s="2" t="s">
        <v>17</v>
      </c>
      <c r="F4876" s="2" t="s">
        <v>138</v>
      </c>
      <c r="G4876" s="2" t="s">
        <v>1027</v>
      </c>
      <c r="H4876" s="2" t="s">
        <v>4441</v>
      </c>
      <c r="I4876" s="2">
        <v>4032</v>
      </c>
      <c r="J4876" s="2">
        <v>0</v>
      </c>
      <c r="K4876" s="2" t="s">
        <v>4442</v>
      </c>
      <c r="L4876" s="3">
        <v>45862</v>
      </c>
      <c r="M4876" s="3">
        <v>46784</v>
      </c>
      <c r="N4876" s="2" t="s">
        <v>3759</v>
      </c>
    </row>
    <row r="4877" spans="2:14" x14ac:dyDescent="0.25">
      <c r="B4877" s="2" t="s">
        <v>4439</v>
      </c>
      <c r="C4877" s="2" t="s">
        <v>4440</v>
      </c>
      <c r="D4877" s="2" t="s">
        <v>41</v>
      </c>
      <c r="E4877" s="2" t="s">
        <v>17</v>
      </c>
      <c r="F4877" s="2" t="s">
        <v>138</v>
      </c>
      <c r="G4877" s="2" t="s">
        <v>1027</v>
      </c>
      <c r="H4877" s="2" t="s">
        <v>4441</v>
      </c>
      <c r="I4877" s="2">
        <v>4032</v>
      </c>
      <c r="J4877" s="2">
        <v>0</v>
      </c>
      <c r="K4877" s="2" t="s">
        <v>4443</v>
      </c>
      <c r="L4877" s="3">
        <v>46120</v>
      </c>
      <c r="M4877" s="3">
        <v>47119</v>
      </c>
      <c r="N4877" s="2" t="s">
        <v>3759</v>
      </c>
    </row>
    <row r="4878" spans="2:14" x14ac:dyDescent="0.25">
      <c r="B4878" s="2" t="s">
        <v>4439</v>
      </c>
      <c r="C4878" s="2" t="s">
        <v>4440</v>
      </c>
      <c r="D4878" s="2" t="s">
        <v>41</v>
      </c>
      <c r="E4878" s="2" t="s">
        <v>17</v>
      </c>
      <c r="F4878" s="2" t="s">
        <v>138</v>
      </c>
      <c r="G4878" s="2" t="s">
        <v>1027</v>
      </c>
      <c r="H4878" s="2" t="s">
        <v>4441</v>
      </c>
      <c r="I4878" s="2">
        <v>4032</v>
      </c>
      <c r="J4878" s="2">
        <v>0</v>
      </c>
      <c r="K4878" s="2" t="s">
        <v>4406</v>
      </c>
      <c r="L4878" s="3">
        <v>46136</v>
      </c>
      <c r="M4878" s="3">
        <v>47119</v>
      </c>
      <c r="N4878" s="2" t="s">
        <v>3759</v>
      </c>
    </row>
    <row r="4879" spans="2:14" x14ac:dyDescent="0.25">
      <c r="B4879" s="2" t="s">
        <v>4439</v>
      </c>
      <c r="C4879" s="2" t="s">
        <v>4440</v>
      </c>
      <c r="D4879" s="2" t="s">
        <v>41</v>
      </c>
      <c r="E4879" s="2" t="s">
        <v>17</v>
      </c>
      <c r="F4879" s="2" t="s">
        <v>138</v>
      </c>
      <c r="G4879" s="2" t="s">
        <v>1027</v>
      </c>
      <c r="H4879" s="2" t="s">
        <v>4441</v>
      </c>
      <c r="I4879" s="2">
        <v>4032</v>
      </c>
      <c r="J4879" s="2">
        <v>0</v>
      </c>
      <c r="K4879" s="2" t="s">
        <v>4444</v>
      </c>
      <c r="L4879" s="3">
        <v>46153</v>
      </c>
      <c r="M4879" s="3">
        <v>47209</v>
      </c>
      <c r="N4879" s="2" t="s">
        <v>3759</v>
      </c>
    </row>
    <row r="4880" spans="2:14" x14ac:dyDescent="0.25">
      <c r="B4880" s="2" t="s">
        <v>4439</v>
      </c>
      <c r="C4880" s="2" t="s">
        <v>4440</v>
      </c>
      <c r="D4880" s="2" t="s">
        <v>41</v>
      </c>
      <c r="E4880" s="2" t="s">
        <v>17</v>
      </c>
      <c r="F4880" s="2" t="s">
        <v>138</v>
      </c>
      <c r="G4880" s="2" t="s">
        <v>1027</v>
      </c>
      <c r="H4880" s="2" t="s">
        <v>4441</v>
      </c>
      <c r="I4880" s="2">
        <v>4032</v>
      </c>
      <c r="J4880" s="2">
        <v>0</v>
      </c>
      <c r="K4880" s="2" t="s">
        <v>4413</v>
      </c>
      <c r="L4880" s="3">
        <v>46206</v>
      </c>
      <c r="M4880" s="3">
        <v>47209</v>
      </c>
      <c r="N4880" s="2" t="s">
        <v>3759</v>
      </c>
    </row>
    <row r="4881" spans="2:14" x14ac:dyDescent="0.25">
      <c r="B4881" s="2" t="s">
        <v>4439</v>
      </c>
      <c r="C4881" s="2" t="s">
        <v>4440</v>
      </c>
      <c r="D4881" s="2" t="s">
        <v>41</v>
      </c>
      <c r="E4881" s="2" t="s">
        <v>17</v>
      </c>
      <c r="F4881" s="2" t="s">
        <v>138</v>
      </c>
      <c r="G4881" s="2" t="s">
        <v>1027</v>
      </c>
      <c r="H4881" s="2" t="s">
        <v>4441</v>
      </c>
      <c r="I4881" s="2">
        <v>4032</v>
      </c>
      <c r="J4881" s="2">
        <v>4032</v>
      </c>
      <c r="K4881" s="2" t="s">
        <v>4445</v>
      </c>
      <c r="L4881" s="3">
        <v>46206</v>
      </c>
      <c r="M4881" s="3">
        <v>47209</v>
      </c>
      <c r="N4881" s="2" t="s">
        <v>3759</v>
      </c>
    </row>
    <row r="4882" spans="2:14" x14ac:dyDescent="0.25">
      <c r="B4882" s="2" t="s">
        <v>4439</v>
      </c>
      <c r="C4882" s="2" t="s">
        <v>4440</v>
      </c>
      <c r="D4882" s="2" t="s">
        <v>41</v>
      </c>
      <c r="E4882" s="2" t="s">
        <v>17</v>
      </c>
      <c r="F4882" s="2" t="s">
        <v>138</v>
      </c>
      <c r="G4882" s="2" t="s">
        <v>1027</v>
      </c>
      <c r="H4882" s="2" t="s">
        <v>4441</v>
      </c>
      <c r="I4882" s="2">
        <v>4032</v>
      </c>
      <c r="J4882" s="2">
        <v>0</v>
      </c>
      <c r="K4882" s="2" t="s">
        <v>4446</v>
      </c>
      <c r="L4882" s="3">
        <v>46181</v>
      </c>
      <c r="M4882" s="3">
        <v>47209</v>
      </c>
      <c r="N4882" s="2" t="s">
        <v>3759</v>
      </c>
    </row>
    <row r="4883" spans="2:14" x14ac:dyDescent="0.25">
      <c r="B4883" s="2" t="s">
        <v>4439</v>
      </c>
      <c r="C4883" s="2" t="s">
        <v>4440</v>
      </c>
      <c r="D4883" s="2" t="s">
        <v>41</v>
      </c>
      <c r="E4883" s="2" t="s">
        <v>17</v>
      </c>
      <c r="F4883" s="2" t="s">
        <v>138</v>
      </c>
      <c r="G4883" s="2" t="s">
        <v>1027</v>
      </c>
      <c r="H4883" s="2" t="s">
        <v>4441</v>
      </c>
      <c r="I4883" s="2">
        <v>4032</v>
      </c>
      <c r="J4883" s="2">
        <v>0</v>
      </c>
      <c r="K4883" s="2" t="s">
        <v>4447</v>
      </c>
      <c r="L4883" s="3">
        <v>44958</v>
      </c>
      <c r="M4883" s="3">
        <v>46569</v>
      </c>
      <c r="N4883" s="2" t="s">
        <v>3759</v>
      </c>
    </row>
    <row r="4884" spans="2:14" x14ac:dyDescent="0.25">
      <c r="B4884" s="2" t="s">
        <v>4439</v>
      </c>
      <c r="C4884" s="2" t="s">
        <v>4440</v>
      </c>
      <c r="D4884" s="2" t="s">
        <v>41</v>
      </c>
      <c r="E4884" s="2" t="s">
        <v>17</v>
      </c>
      <c r="F4884" s="2" t="s">
        <v>138</v>
      </c>
      <c r="G4884" s="2" t="s">
        <v>1027</v>
      </c>
      <c r="H4884" s="2" t="s">
        <v>4441</v>
      </c>
      <c r="I4884" s="2">
        <v>4032</v>
      </c>
      <c r="J4884" s="2">
        <v>0</v>
      </c>
      <c r="K4884" s="2" t="s">
        <v>3764</v>
      </c>
      <c r="L4884" s="3">
        <v>44958</v>
      </c>
      <c r="M4884" s="3">
        <v>46569</v>
      </c>
      <c r="N4884" s="2" t="s">
        <v>3759</v>
      </c>
    </row>
    <row r="4885" spans="2:14" x14ac:dyDescent="0.25">
      <c r="B4885" s="2" t="s">
        <v>4439</v>
      </c>
      <c r="C4885" s="2" t="s">
        <v>4440</v>
      </c>
      <c r="D4885" s="2" t="s">
        <v>41</v>
      </c>
      <c r="E4885" s="2" t="s">
        <v>17</v>
      </c>
      <c r="F4885" s="2" t="s">
        <v>138</v>
      </c>
      <c r="G4885" s="2" t="s">
        <v>1027</v>
      </c>
      <c r="H4885" s="2" t="s">
        <v>4441</v>
      </c>
      <c r="I4885" s="2">
        <v>4032</v>
      </c>
      <c r="J4885" s="2">
        <v>0</v>
      </c>
      <c r="K4885" s="2" t="s">
        <v>4448</v>
      </c>
      <c r="L4885" s="3">
        <v>44958</v>
      </c>
      <c r="M4885" s="3">
        <v>46569</v>
      </c>
      <c r="N4885" s="2" t="s">
        <v>3759</v>
      </c>
    </row>
    <row r="4886" spans="2:14" x14ac:dyDescent="0.25">
      <c r="B4886" s="2" t="s">
        <v>4439</v>
      </c>
      <c r="C4886" s="2" t="s">
        <v>4440</v>
      </c>
      <c r="D4886" s="2" t="s">
        <v>41</v>
      </c>
      <c r="E4886" s="2" t="s">
        <v>17</v>
      </c>
      <c r="F4886" s="2" t="s">
        <v>138</v>
      </c>
      <c r="G4886" s="2" t="s">
        <v>1027</v>
      </c>
      <c r="H4886" s="2" t="s">
        <v>4441</v>
      </c>
      <c r="I4886" s="2">
        <v>4032</v>
      </c>
      <c r="J4886" s="2">
        <v>0</v>
      </c>
      <c r="K4886" s="2" t="s">
        <v>4418</v>
      </c>
      <c r="L4886" s="3">
        <v>45901</v>
      </c>
      <c r="M4886" s="3">
        <v>46935</v>
      </c>
      <c r="N4886" s="2" t="s">
        <v>3759</v>
      </c>
    </row>
    <row r="4887" spans="2:14" x14ac:dyDescent="0.25">
      <c r="B4887" s="2" t="s">
        <v>4439</v>
      </c>
      <c r="C4887" s="2" t="s">
        <v>4440</v>
      </c>
      <c r="D4887" s="2" t="s">
        <v>41</v>
      </c>
      <c r="E4887" s="2" t="s">
        <v>17</v>
      </c>
      <c r="F4887" s="2" t="s">
        <v>138</v>
      </c>
      <c r="G4887" s="2" t="s">
        <v>1027</v>
      </c>
      <c r="H4887" s="2" t="s">
        <v>4441</v>
      </c>
      <c r="I4887" s="2">
        <v>4032</v>
      </c>
      <c r="J4887" s="2">
        <v>0</v>
      </c>
      <c r="K4887" s="2" t="s">
        <v>4449</v>
      </c>
      <c r="L4887" s="3">
        <v>45892</v>
      </c>
      <c r="M4887" s="3">
        <v>46905</v>
      </c>
      <c r="N4887" s="2" t="s">
        <v>3759</v>
      </c>
    </row>
    <row r="4888" spans="2:14" x14ac:dyDescent="0.25">
      <c r="B4888" s="2" t="s">
        <v>4439</v>
      </c>
      <c r="C4888" s="2" t="s">
        <v>4440</v>
      </c>
      <c r="D4888" s="2" t="s">
        <v>41</v>
      </c>
      <c r="E4888" s="2" t="s">
        <v>17</v>
      </c>
      <c r="F4888" s="2" t="s">
        <v>138</v>
      </c>
      <c r="G4888" s="2" t="s">
        <v>1027</v>
      </c>
      <c r="H4888" s="2" t="s">
        <v>4441</v>
      </c>
      <c r="I4888" s="2">
        <v>4032</v>
      </c>
      <c r="J4888" s="2">
        <v>0</v>
      </c>
      <c r="K4888" s="2" t="s">
        <v>4450</v>
      </c>
      <c r="L4888" s="3">
        <v>45892</v>
      </c>
      <c r="M4888" s="3">
        <v>46905</v>
      </c>
      <c r="N4888" s="2" t="s">
        <v>3759</v>
      </c>
    </row>
    <row r="4889" spans="2:14" x14ac:dyDescent="0.25">
      <c r="B4889" s="2" t="s">
        <v>4439</v>
      </c>
      <c r="C4889" s="2" t="s">
        <v>4440</v>
      </c>
      <c r="D4889" s="2" t="s">
        <v>41</v>
      </c>
      <c r="E4889" s="2" t="s">
        <v>17</v>
      </c>
      <c r="F4889" s="2" t="s">
        <v>138</v>
      </c>
      <c r="G4889" s="2" t="s">
        <v>1027</v>
      </c>
      <c r="H4889" s="2" t="s">
        <v>4441</v>
      </c>
      <c r="I4889" s="2">
        <v>4032</v>
      </c>
      <c r="J4889" s="2">
        <v>0</v>
      </c>
      <c r="K4889" s="2" t="s">
        <v>4451</v>
      </c>
      <c r="L4889" s="3">
        <v>45901</v>
      </c>
      <c r="M4889" s="3">
        <v>46935</v>
      </c>
      <c r="N4889" s="2" t="s">
        <v>3759</v>
      </c>
    </row>
    <row r="4890" spans="2:14" x14ac:dyDescent="0.25">
      <c r="B4890" s="2" t="s">
        <v>4439</v>
      </c>
      <c r="C4890" s="2" t="s">
        <v>4440</v>
      </c>
      <c r="D4890" s="2" t="s">
        <v>41</v>
      </c>
      <c r="E4890" s="2" t="s">
        <v>17</v>
      </c>
      <c r="F4890" s="2" t="s">
        <v>138</v>
      </c>
      <c r="G4890" s="2" t="s">
        <v>1027</v>
      </c>
      <c r="H4890" s="2" t="s">
        <v>4441</v>
      </c>
      <c r="I4890" s="2">
        <v>4032</v>
      </c>
      <c r="J4890" s="2">
        <v>0</v>
      </c>
      <c r="K4890" s="2" t="s">
        <v>3795</v>
      </c>
      <c r="L4890" s="3">
        <v>44958</v>
      </c>
      <c r="M4890" s="3">
        <v>46631</v>
      </c>
      <c r="N4890" s="2" t="s">
        <v>3759</v>
      </c>
    </row>
    <row r="4891" spans="2:14" x14ac:dyDescent="0.25">
      <c r="B4891" s="2" t="s">
        <v>4439</v>
      </c>
      <c r="C4891" s="2" t="s">
        <v>4440</v>
      </c>
      <c r="D4891" s="2" t="s">
        <v>41</v>
      </c>
      <c r="E4891" s="2" t="s">
        <v>17</v>
      </c>
      <c r="F4891" s="2" t="s">
        <v>138</v>
      </c>
      <c r="G4891" s="2" t="s">
        <v>1027</v>
      </c>
      <c r="H4891" s="2" t="s">
        <v>4441</v>
      </c>
      <c r="I4891" s="2">
        <v>4032</v>
      </c>
      <c r="J4891" s="2">
        <v>0</v>
      </c>
      <c r="K4891" s="2" t="s">
        <v>4452</v>
      </c>
      <c r="L4891" s="3">
        <v>44958</v>
      </c>
      <c r="M4891" s="3">
        <v>46631</v>
      </c>
      <c r="N4891" s="2" t="s">
        <v>3759</v>
      </c>
    </row>
    <row r="4892" spans="2:14" x14ac:dyDescent="0.25">
      <c r="B4892" s="2" t="s">
        <v>4439</v>
      </c>
      <c r="C4892" s="2" t="s">
        <v>4440</v>
      </c>
      <c r="D4892" s="2" t="s">
        <v>41</v>
      </c>
      <c r="E4892" s="2" t="s">
        <v>17</v>
      </c>
      <c r="F4892" s="2" t="s">
        <v>138</v>
      </c>
      <c r="G4892" s="2" t="s">
        <v>1027</v>
      </c>
      <c r="H4892" s="2" t="s">
        <v>4441</v>
      </c>
      <c r="I4892" s="2">
        <v>4032</v>
      </c>
      <c r="J4892" s="2">
        <v>0</v>
      </c>
      <c r="K4892" s="2" t="s">
        <v>4453</v>
      </c>
      <c r="L4892" s="3">
        <v>44958</v>
      </c>
      <c r="M4892" s="3">
        <v>46631</v>
      </c>
      <c r="N4892" s="2" t="s">
        <v>3759</v>
      </c>
    </row>
    <row r="4893" spans="2:14" x14ac:dyDescent="0.25">
      <c r="B4893" s="2" t="s">
        <v>4439</v>
      </c>
      <c r="C4893" s="2" t="s">
        <v>4440</v>
      </c>
      <c r="D4893" s="2" t="s">
        <v>41</v>
      </c>
      <c r="E4893" s="2" t="s">
        <v>17</v>
      </c>
      <c r="F4893" s="2" t="s">
        <v>138</v>
      </c>
      <c r="G4893" s="2" t="s">
        <v>1027</v>
      </c>
      <c r="H4893" s="2" t="s">
        <v>4441</v>
      </c>
      <c r="I4893" s="2">
        <v>4032</v>
      </c>
      <c r="J4893" s="2">
        <v>0</v>
      </c>
      <c r="K4893" s="2" t="s">
        <v>4454</v>
      </c>
      <c r="L4893" s="3">
        <v>44958</v>
      </c>
      <c r="M4893" s="3">
        <v>46631</v>
      </c>
      <c r="N4893" s="2" t="s">
        <v>3759</v>
      </c>
    </row>
    <row r="4894" spans="2:14" x14ac:dyDescent="0.25">
      <c r="B4894" s="2" t="s">
        <v>4439</v>
      </c>
      <c r="C4894" s="2" t="s">
        <v>4440</v>
      </c>
      <c r="D4894" s="2" t="s">
        <v>41</v>
      </c>
      <c r="E4894" s="2" t="s">
        <v>17</v>
      </c>
      <c r="F4894" s="2" t="s">
        <v>138</v>
      </c>
      <c r="G4894" s="2" t="s">
        <v>1027</v>
      </c>
      <c r="H4894" s="2" t="s">
        <v>4441</v>
      </c>
      <c r="I4894" s="2">
        <v>4032</v>
      </c>
      <c r="J4894" s="2">
        <v>0</v>
      </c>
      <c r="K4894" s="2" t="s">
        <v>4455</v>
      </c>
      <c r="L4894" s="3">
        <v>45941</v>
      </c>
      <c r="M4894" s="3">
        <v>46997</v>
      </c>
      <c r="N4894" s="2" t="s">
        <v>3759</v>
      </c>
    </row>
    <row r="4895" spans="2:14" x14ac:dyDescent="0.25">
      <c r="B4895" s="2" t="s">
        <v>4439</v>
      </c>
      <c r="C4895" s="2" t="s">
        <v>4440</v>
      </c>
      <c r="D4895" s="2" t="s">
        <v>41</v>
      </c>
      <c r="E4895" s="2" t="s">
        <v>17</v>
      </c>
      <c r="F4895" s="2" t="s">
        <v>138</v>
      </c>
      <c r="G4895" s="2" t="s">
        <v>1027</v>
      </c>
      <c r="H4895" s="2" t="s">
        <v>4441</v>
      </c>
      <c r="I4895" s="2">
        <v>4032</v>
      </c>
      <c r="J4895" s="2">
        <v>0</v>
      </c>
      <c r="K4895" s="2" t="s">
        <v>4456</v>
      </c>
      <c r="L4895" s="3">
        <v>45961</v>
      </c>
      <c r="M4895" s="3">
        <v>46997</v>
      </c>
      <c r="N4895" s="2" t="s">
        <v>3759</v>
      </c>
    </row>
    <row r="4896" spans="2:14" x14ac:dyDescent="0.25">
      <c r="B4896" s="2" t="s">
        <v>4439</v>
      </c>
      <c r="C4896" s="2" t="s">
        <v>4440</v>
      </c>
      <c r="D4896" s="2" t="s">
        <v>41</v>
      </c>
      <c r="E4896" s="2" t="s">
        <v>17</v>
      </c>
      <c r="F4896" s="2" t="s">
        <v>138</v>
      </c>
      <c r="G4896" s="2" t="s">
        <v>1027</v>
      </c>
      <c r="H4896" s="2" t="s">
        <v>4441</v>
      </c>
      <c r="I4896" s="2">
        <v>4032</v>
      </c>
      <c r="J4896" s="2">
        <v>0</v>
      </c>
      <c r="K4896" s="2" t="s">
        <v>4457</v>
      </c>
      <c r="L4896" s="3">
        <v>44958</v>
      </c>
      <c r="M4896" s="3">
        <v>46661</v>
      </c>
      <c r="N4896" s="2" t="s">
        <v>3759</v>
      </c>
    </row>
    <row r="4897" spans="2:14" x14ac:dyDescent="0.25">
      <c r="B4897" s="2" t="s">
        <v>4439</v>
      </c>
      <c r="C4897" s="2" t="s">
        <v>4440</v>
      </c>
      <c r="D4897" s="2" t="s">
        <v>41</v>
      </c>
      <c r="E4897" s="2" t="s">
        <v>17</v>
      </c>
      <c r="F4897" s="2" t="s">
        <v>138</v>
      </c>
      <c r="G4897" s="2" t="s">
        <v>1027</v>
      </c>
      <c r="H4897" s="2" t="s">
        <v>4441</v>
      </c>
      <c r="I4897" s="2">
        <v>4032</v>
      </c>
      <c r="J4897" s="2">
        <v>0</v>
      </c>
      <c r="K4897" s="2" t="s">
        <v>4458</v>
      </c>
      <c r="L4897" s="3">
        <v>45700</v>
      </c>
      <c r="M4897" s="3">
        <v>46661</v>
      </c>
      <c r="N4897" s="2" t="s">
        <v>3759</v>
      </c>
    </row>
    <row r="4898" spans="2:14" x14ac:dyDescent="0.25">
      <c r="B4898" s="2" t="s">
        <v>4439</v>
      </c>
      <c r="C4898" s="2" t="s">
        <v>4440</v>
      </c>
      <c r="D4898" s="2" t="s">
        <v>41</v>
      </c>
      <c r="E4898" s="2" t="s">
        <v>17</v>
      </c>
      <c r="F4898" s="2" t="s">
        <v>138</v>
      </c>
      <c r="G4898" s="2" t="s">
        <v>1027</v>
      </c>
      <c r="H4898" s="2" t="s">
        <v>4441</v>
      </c>
      <c r="I4898" s="2">
        <v>4032</v>
      </c>
      <c r="J4898" s="2">
        <v>0</v>
      </c>
      <c r="K4898" s="2" t="s">
        <v>4459</v>
      </c>
      <c r="L4898" s="3">
        <v>44958</v>
      </c>
      <c r="M4898" s="3">
        <v>46661</v>
      </c>
      <c r="N4898" s="2" t="s">
        <v>3759</v>
      </c>
    </row>
    <row r="4899" spans="2:14" x14ac:dyDescent="0.25">
      <c r="B4899" s="2" t="s">
        <v>4439</v>
      </c>
      <c r="C4899" s="2" t="s">
        <v>4440</v>
      </c>
      <c r="D4899" s="2" t="s">
        <v>41</v>
      </c>
      <c r="E4899" s="2" t="s">
        <v>17</v>
      </c>
      <c r="F4899" s="2" t="s">
        <v>138</v>
      </c>
      <c r="G4899" s="2" t="s">
        <v>1027</v>
      </c>
      <c r="H4899" s="2" t="s">
        <v>4441</v>
      </c>
      <c r="I4899" s="2">
        <v>4032</v>
      </c>
      <c r="J4899" s="2">
        <v>0</v>
      </c>
      <c r="K4899" s="2" t="s">
        <v>4460</v>
      </c>
      <c r="L4899" s="3">
        <v>45700</v>
      </c>
      <c r="M4899" s="3">
        <v>46661</v>
      </c>
      <c r="N4899" s="2" t="s">
        <v>3759</v>
      </c>
    </row>
    <row r="4900" spans="2:14" x14ac:dyDescent="0.25">
      <c r="B4900" s="2" t="s">
        <v>4439</v>
      </c>
      <c r="C4900" s="2" t="s">
        <v>4440</v>
      </c>
      <c r="D4900" s="2" t="s">
        <v>41</v>
      </c>
      <c r="E4900" s="2" t="s">
        <v>17</v>
      </c>
      <c r="F4900" s="2" t="s">
        <v>138</v>
      </c>
      <c r="G4900" s="2" t="s">
        <v>1027</v>
      </c>
      <c r="H4900" s="2" t="s">
        <v>4441</v>
      </c>
      <c r="I4900" s="2">
        <v>4032</v>
      </c>
      <c r="J4900" s="2">
        <v>0</v>
      </c>
      <c r="K4900" s="2" t="s">
        <v>4461</v>
      </c>
      <c r="L4900" s="3">
        <v>44958</v>
      </c>
      <c r="M4900" s="3">
        <v>46661</v>
      </c>
      <c r="N4900" s="2" t="s">
        <v>3759</v>
      </c>
    </row>
    <row r="4901" spans="2:14" x14ac:dyDescent="0.25">
      <c r="B4901" s="2" t="s">
        <v>4439</v>
      </c>
      <c r="C4901" s="2" t="s">
        <v>4440</v>
      </c>
      <c r="D4901" s="2" t="s">
        <v>41</v>
      </c>
      <c r="E4901" s="2" t="s">
        <v>17</v>
      </c>
      <c r="F4901" s="2" t="s">
        <v>138</v>
      </c>
      <c r="G4901" s="2" t="s">
        <v>1027</v>
      </c>
      <c r="H4901" s="2" t="s">
        <v>4441</v>
      </c>
      <c r="I4901" s="2">
        <v>4032</v>
      </c>
      <c r="J4901" s="2">
        <v>0</v>
      </c>
      <c r="K4901" s="2" t="s">
        <v>4462</v>
      </c>
      <c r="L4901" s="3">
        <v>45700</v>
      </c>
      <c r="M4901" s="3">
        <v>46661</v>
      </c>
      <c r="N4901" s="2" t="s">
        <v>3759</v>
      </c>
    </row>
    <row r="4902" spans="2:14" x14ac:dyDescent="0.25">
      <c r="B4902" s="2" t="s">
        <v>4439</v>
      </c>
      <c r="C4902" s="2" t="s">
        <v>4440</v>
      </c>
      <c r="D4902" s="2" t="s">
        <v>41</v>
      </c>
      <c r="E4902" s="2" t="s">
        <v>17</v>
      </c>
      <c r="F4902" s="2" t="s">
        <v>138</v>
      </c>
      <c r="G4902" s="2" t="s">
        <v>1027</v>
      </c>
      <c r="H4902" s="2" t="s">
        <v>4441</v>
      </c>
      <c r="I4902" s="2">
        <v>4032</v>
      </c>
      <c r="J4902" s="2">
        <v>0</v>
      </c>
      <c r="K4902" s="2" t="s">
        <v>4430</v>
      </c>
      <c r="L4902" s="3">
        <v>45700</v>
      </c>
      <c r="M4902" s="3">
        <v>46661</v>
      </c>
      <c r="N4902" s="2" t="s">
        <v>3759</v>
      </c>
    </row>
    <row r="4903" spans="2:14" x14ac:dyDescent="0.25">
      <c r="B4903" s="2" t="s">
        <v>4439</v>
      </c>
      <c r="C4903" s="2" t="s">
        <v>4440</v>
      </c>
      <c r="D4903" s="2" t="s">
        <v>41</v>
      </c>
      <c r="E4903" s="2" t="s">
        <v>17</v>
      </c>
      <c r="F4903" s="2" t="s">
        <v>138</v>
      </c>
      <c r="G4903" s="2" t="s">
        <v>1027</v>
      </c>
      <c r="H4903" s="2" t="s">
        <v>4441</v>
      </c>
      <c r="I4903" s="2">
        <v>4032</v>
      </c>
      <c r="J4903" s="2">
        <v>0</v>
      </c>
      <c r="K4903" s="2" t="s">
        <v>4463</v>
      </c>
      <c r="L4903" s="3">
        <v>45742</v>
      </c>
      <c r="M4903" s="3">
        <v>46692</v>
      </c>
      <c r="N4903" s="2" t="s">
        <v>3759</v>
      </c>
    </row>
    <row r="4904" spans="2:14" x14ac:dyDescent="0.25">
      <c r="B4904" s="2" t="s">
        <v>4439</v>
      </c>
      <c r="C4904" s="2" t="s">
        <v>4440</v>
      </c>
      <c r="D4904" s="2" t="s">
        <v>41</v>
      </c>
      <c r="E4904" s="2" t="s">
        <v>17</v>
      </c>
      <c r="F4904" s="2" t="s">
        <v>138</v>
      </c>
      <c r="G4904" s="2" t="s">
        <v>1027</v>
      </c>
      <c r="H4904" s="2" t="s">
        <v>4441</v>
      </c>
      <c r="I4904" s="2">
        <v>4032</v>
      </c>
      <c r="J4904" s="2">
        <v>0</v>
      </c>
      <c r="K4904" s="2" t="s">
        <v>4464</v>
      </c>
      <c r="L4904" s="3">
        <v>45763</v>
      </c>
      <c r="M4904" s="3">
        <v>46722</v>
      </c>
      <c r="N4904" s="2" t="s">
        <v>3759</v>
      </c>
    </row>
    <row r="4905" spans="2:14" x14ac:dyDescent="0.25">
      <c r="B4905" s="2" t="s">
        <v>4439</v>
      </c>
      <c r="C4905" s="2" t="s">
        <v>4440</v>
      </c>
      <c r="D4905" s="2" t="s">
        <v>41</v>
      </c>
      <c r="E4905" s="2" t="s">
        <v>17</v>
      </c>
      <c r="F4905" s="2" t="s">
        <v>138</v>
      </c>
      <c r="G4905" s="2" t="s">
        <v>1027</v>
      </c>
      <c r="H4905" s="2" t="s">
        <v>4441</v>
      </c>
      <c r="I4905" s="2">
        <v>4032</v>
      </c>
      <c r="J4905" s="2">
        <v>0</v>
      </c>
      <c r="K4905" s="2" t="s">
        <v>4465</v>
      </c>
      <c r="L4905" s="3">
        <v>45772</v>
      </c>
      <c r="M4905" s="3">
        <v>46722</v>
      </c>
      <c r="N4905" s="2" t="s">
        <v>3759</v>
      </c>
    </row>
    <row r="4906" spans="2:14" x14ac:dyDescent="0.25">
      <c r="B4906" s="2" t="s">
        <v>4439</v>
      </c>
      <c r="C4906" s="2" t="s">
        <v>4440</v>
      </c>
      <c r="D4906" s="2" t="s">
        <v>41</v>
      </c>
      <c r="E4906" s="2" t="s">
        <v>17</v>
      </c>
      <c r="F4906" s="2" t="s">
        <v>138</v>
      </c>
      <c r="G4906" s="2" t="s">
        <v>1027</v>
      </c>
      <c r="H4906" s="2" t="s">
        <v>4441</v>
      </c>
      <c r="I4906" s="2">
        <v>4032</v>
      </c>
      <c r="J4906" s="2">
        <v>0</v>
      </c>
      <c r="K4906" s="2" t="s">
        <v>4466</v>
      </c>
      <c r="L4906" s="3">
        <v>46094</v>
      </c>
      <c r="M4906" s="3">
        <v>47088</v>
      </c>
      <c r="N4906" s="2" t="s">
        <v>3759</v>
      </c>
    </row>
    <row r="4907" spans="2:14" x14ac:dyDescent="0.25">
      <c r="B4907" s="2" t="s">
        <v>4439</v>
      </c>
      <c r="C4907" s="2" t="s">
        <v>4440</v>
      </c>
      <c r="D4907" s="2" t="s">
        <v>41</v>
      </c>
      <c r="E4907" s="2" t="s">
        <v>17</v>
      </c>
      <c r="F4907" s="2" t="s">
        <v>138</v>
      </c>
      <c r="G4907" s="2" t="s">
        <v>1027</v>
      </c>
      <c r="H4907" s="2" t="s">
        <v>4441</v>
      </c>
      <c r="I4907" s="2">
        <v>4032</v>
      </c>
      <c r="J4907" s="2">
        <v>0</v>
      </c>
      <c r="K4907" s="2" t="s">
        <v>4467</v>
      </c>
      <c r="L4907" s="3">
        <v>46094</v>
      </c>
      <c r="M4907" s="3">
        <v>47088</v>
      </c>
      <c r="N4907" s="2" t="s">
        <v>3759</v>
      </c>
    </row>
    <row r="4908" spans="2:14" x14ac:dyDescent="0.25">
      <c r="B4908" s="2" t="s">
        <v>4439</v>
      </c>
      <c r="C4908" s="2" t="s">
        <v>4440</v>
      </c>
      <c r="D4908" s="2" t="s">
        <v>41</v>
      </c>
      <c r="E4908" s="2" t="s">
        <v>17</v>
      </c>
      <c r="F4908" s="2" t="s">
        <v>138</v>
      </c>
      <c r="G4908" s="2" t="s">
        <v>1027</v>
      </c>
      <c r="H4908" s="2" t="s">
        <v>4441</v>
      </c>
      <c r="I4908" s="2">
        <v>4032</v>
      </c>
      <c r="J4908" s="2">
        <v>0</v>
      </c>
      <c r="K4908" s="2" t="s">
        <v>4468</v>
      </c>
      <c r="L4908" s="3">
        <v>46094</v>
      </c>
      <c r="M4908" s="3">
        <v>47088</v>
      </c>
      <c r="N4908" s="2" t="s">
        <v>3759</v>
      </c>
    </row>
    <row r="4909" spans="2:14" x14ac:dyDescent="0.25">
      <c r="B4909" s="2" t="s">
        <v>4439</v>
      </c>
      <c r="C4909" s="2" t="s">
        <v>4440</v>
      </c>
      <c r="D4909" s="2" t="s">
        <v>41</v>
      </c>
      <c r="E4909" s="2" t="s">
        <v>17</v>
      </c>
      <c r="F4909" s="2" t="s">
        <v>138</v>
      </c>
      <c r="G4909" s="2" t="s">
        <v>1027</v>
      </c>
      <c r="H4909" s="2" t="s">
        <v>4441</v>
      </c>
      <c r="I4909" s="2">
        <v>4032</v>
      </c>
      <c r="J4909" s="2">
        <v>0</v>
      </c>
      <c r="K4909" s="2" t="s">
        <v>4469</v>
      </c>
      <c r="L4909" s="3">
        <v>46094</v>
      </c>
      <c r="M4909" s="3">
        <v>47088</v>
      </c>
      <c r="N4909" s="2" t="s">
        <v>3759</v>
      </c>
    </row>
    <row r="4910" spans="2:14" x14ac:dyDescent="0.25">
      <c r="B4910" s="2" t="s">
        <v>4439</v>
      </c>
      <c r="C4910" s="2" t="s">
        <v>4440</v>
      </c>
      <c r="D4910" s="2" t="s">
        <v>41</v>
      </c>
      <c r="E4910" s="2" t="s">
        <v>181</v>
      </c>
      <c r="F4910" s="2" t="s">
        <v>138</v>
      </c>
      <c r="G4910" s="2" t="s">
        <v>1027</v>
      </c>
      <c r="H4910" s="2" t="s">
        <v>4441</v>
      </c>
      <c r="I4910" s="2">
        <v>4032</v>
      </c>
      <c r="J4910" s="2">
        <v>0</v>
      </c>
      <c r="K4910" s="2" t="s">
        <v>4443</v>
      </c>
      <c r="L4910" s="3">
        <v>46120</v>
      </c>
      <c r="M4910" s="3">
        <v>47119</v>
      </c>
      <c r="N4910" s="2" t="s">
        <v>3759</v>
      </c>
    </row>
    <row r="4911" spans="2:14" x14ac:dyDescent="0.25">
      <c r="B4911" s="2" t="s">
        <v>4439</v>
      </c>
      <c r="C4911" s="2" t="s">
        <v>4440</v>
      </c>
      <c r="D4911" s="2" t="s">
        <v>41</v>
      </c>
      <c r="E4911" s="2" t="s">
        <v>181</v>
      </c>
      <c r="F4911" s="2" t="s">
        <v>138</v>
      </c>
      <c r="G4911" s="2" t="s">
        <v>1027</v>
      </c>
      <c r="H4911" s="2" t="s">
        <v>4441</v>
      </c>
      <c r="I4911" s="2">
        <v>4032</v>
      </c>
      <c r="J4911" s="2">
        <v>0</v>
      </c>
      <c r="K4911" s="2" t="s">
        <v>4406</v>
      </c>
      <c r="L4911" s="3">
        <v>46136</v>
      </c>
      <c r="M4911" s="3">
        <v>47119</v>
      </c>
      <c r="N4911" s="2" t="s">
        <v>3759</v>
      </c>
    </row>
    <row r="4912" spans="2:14" x14ac:dyDescent="0.25">
      <c r="B4912" s="2" t="s">
        <v>4439</v>
      </c>
      <c r="C4912" s="2" t="s">
        <v>4440</v>
      </c>
      <c r="D4912" s="2" t="s">
        <v>41</v>
      </c>
      <c r="E4912" s="2" t="s">
        <v>181</v>
      </c>
      <c r="F4912" s="2" t="s">
        <v>138</v>
      </c>
      <c r="G4912" s="2" t="s">
        <v>1027</v>
      </c>
      <c r="H4912" s="2" t="s">
        <v>4441</v>
      </c>
      <c r="I4912" s="2">
        <v>4032</v>
      </c>
      <c r="J4912" s="2">
        <v>0</v>
      </c>
      <c r="K4912" s="2" t="s">
        <v>4450</v>
      </c>
      <c r="L4912" s="3">
        <v>45892</v>
      </c>
      <c r="M4912" s="3">
        <v>46905</v>
      </c>
      <c r="N4912" s="2" t="s">
        <v>3759</v>
      </c>
    </row>
    <row r="4913" spans="2:14" x14ac:dyDescent="0.25">
      <c r="B4913" s="2" t="s">
        <v>4439</v>
      </c>
      <c r="C4913" s="2" t="s">
        <v>4440</v>
      </c>
      <c r="D4913" s="2" t="s">
        <v>41</v>
      </c>
      <c r="E4913" s="2" t="s">
        <v>142</v>
      </c>
      <c r="F4913" s="2" t="s">
        <v>138</v>
      </c>
      <c r="G4913" s="2" t="s">
        <v>1027</v>
      </c>
      <c r="H4913" s="2" t="s">
        <v>4441</v>
      </c>
      <c r="I4913" s="2">
        <v>4032</v>
      </c>
      <c r="J4913" s="2">
        <v>0</v>
      </c>
      <c r="K4913" s="2">
        <v>558</v>
      </c>
      <c r="L4913" s="3">
        <v>45875</v>
      </c>
      <c r="M4913" s="3">
        <v>46784</v>
      </c>
      <c r="N4913" s="2" t="s">
        <v>3759</v>
      </c>
    </row>
    <row r="4914" spans="2:14" x14ac:dyDescent="0.25">
      <c r="B4914" s="2" t="s">
        <v>4439</v>
      </c>
      <c r="C4914" s="2" t="s">
        <v>4440</v>
      </c>
      <c r="D4914" s="2" t="s">
        <v>41</v>
      </c>
      <c r="E4914" s="2" t="s">
        <v>142</v>
      </c>
      <c r="F4914" s="2" t="s">
        <v>138</v>
      </c>
      <c r="G4914" s="2" t="s">
        <v>1027</v>
      </c>
      <c r="H4914" s="2" t="s">
        <v>4441</v>
      </c>
      <c r="I4914" s="2">
        <v>4032</v>
      </c>
      <c r="J4914" s="2">
        <v>0</v>
      </c>
      <c r="K4914" s="2">
        <v>634</v>
      </c>
      <c r="L4914" s="3">
        <v>46128</v>
      </c>
      <c r="M4914" s="3">
        <v>47119</v>
      </c>
      <c r="N4914" s="2" t="s">
        <v>3759</v>
      </c>
    </row>
    <row r="4915" spans="2:14" x14ac:dyDescent="0.25">
      <c r="B4915" s="2" t="s">
        <v>4439</v>
      </c>
      <c r="C4915" s="2" t="s">
        <v>4440</v>
      </c>
      <c r="D4915" s="2" t="s">
        <v>41</v>
      </c>
      <c r="E4915" s="2" t="s">
        <v>142</v>
      </c>
      <c r="F4915" s="2" t="s">
        <v>138</v>
      </c>
      <c r="G4915" s="2" t="s">
        <v>1027</v>
      </c>
      <c r="H4915" s="2" t="s">
        <v>4441</v>
      </c>
      <c r="I4915" s="2">
        <v>4032</v>
      </c>
      <c r="J4915" s="2">
        <v>0</v>
      </c>
      <c r="K4915" s="2" t="s">
        <v>4406</v>
      </c>
      <c r="L4915" s="3">
        <v>46136</v>
      </c>
      <c r="M4915" s="3">
        <v>47119</v>
      </c>
      <c r="N4915" s="2" t="s">
        <v>3759</v>
      </c>
    </row>
    <row r="4916" spans="2:14" x14ac:dyDescent="0.25">
      <c r="B4916" s="2" t="s">
        <v>4439</v>
      </c>
      <c r="C4916" s="2" t="s">
        <v>4440</v>
      </c>
      <c r="D4916" s="2" t="s">
        <v>41</v>
      </c>
      <c r="E4916" s="2" t="s">
        <v>142</v>
      </c>
      <c r="F4916" s="2" t="s">
        <v>138</v>
      </c>
      <c r="G4916" s="2" t="s">
        <v>1027</v>
      </c>
      <c r="H4916" s="2" t="s">
        <v>4441</v>
      </c>
      <c r="I4916" s="2">
        <v>4032</v>
      </c>
      <c r="J4916" s="2">
        <v>0</v>
      </c>
      <c r="K4916" s="2" t="s">
        <v>4446</v>
      </c>
      <c r="L4916" s="3">
        <v>46181</v>
      </c>
      <c r="M4916" s="3">
        <v>47209</v>
      </c>
      <c r="N4916" s="2" t="s">
        <v>3759</v>
      </c>
    </row>
    <row r="4917" spans="2:14" x14ac:dyDescent="0.25">
      <c r="B4917" s="2" t="s">
        <v>4439</v>
      </c>
      <c r="C4917" s="2" t="s">
        <v>4440</v>
      </c>
      <c r="D4917" s="2" t="s">
        <v>41</v>
      </c>
      <c r="E4917" s="2" t="s">
        <v>142</v>
      </c>
      <c r="F4917" s="2" t="s">
        <v>138</v>
      </c>
      <c r="G4917" s="2" t="s">
        <v>1027</v>
      </c>
      <c r="H4917" s="2" t="s">
        <v>4441</v>
      </c>
      <c r="I4917" s="2">
        <v>4032</v>
      </c>
      <c r="J4917" s="2">
        <v>0</v>
      </c>
      <c r="K4917" s="2" t="s">
        <v>4455</v>
      </c>
      <c r="L4917" s="3">
        <v>45941</v>
      </c>
      <c r="M4917" s="3">
        <v>46997</v>
      </c>
      <c r="N4917" s="2" t="s">
        <v>3759</v>
      </c>
    </row>
    <row r="4918" spans="2:14" x14ac:dyDescent="0.25">
      <c r="B4918" s="2" t="s">
        <v>4439</v>
      </c>
      <c r="C4918" s="2" t="s">
        <v>4440</v>
      </c>
      <c r="D4918" s="2" t="s">
        <v>41</v>
      </c>
      <c r="E4918" s="2" t="s">
        <v>142</v>
      </c>
      <c r="F4918" s="2" t="s">
        <v>138</v>
      </c>
      <c r="G4918" s="2" t="s">
        <v>1027</v>
      </c>
      <c r="H4918" s="2" t="s">
        <v>4441</v>
      </c>
      <c r="I4918" s="2">
        <v>4032</v>
      </c>
      <c r="J4918" s="2">
        <v>0</v>
      </c>
      <c r="K4918" s="2" t="s">
        <v>4456</v>
      </c>
      <c r="L4918" s="3">
        <v>45961</v>
      </c>
      <c r="M4918" s="3">
        <v>46997</v>
      </c>
      <c r="N4918" s="2" t="s">
        <v>3759</v>
      </c>
    </row>
    <row r="4919" spans="2:14" x14ac:dyDescent="0.25">
      <c r="B4919" s="2" t="s">
        <v>4439</v>
      </c>
      <c r="C4919" s="2" t="s">
        <v>4440</v>
      </c>
      <c r="D4919" s="2" t="s">
        <v>41</v>
      </c>
      <c r="E4919" s="2" t="s">
        <v>142</v>
      </c>
      <c r="F4919" s="2" t="s">
        <v>138</v>
      </c>
      <c r="G4919" s="2" t="s">
        <v>1027</v>
      </c>
      <c r="H4919" s="2" t="s">
        <v>4441</v>
      </c>
      <c r="I4919" s="2">
        <v>4032</v>
      </c>
      <c r="J4919" s="2">
        <v>0</v>
      </c>
      <c r="K4919" s="2" t="s">
        <v>4460</v>
      </c>
      <c r="L4919" s="3">
        <v>45700</v>
      </c>
      <c r="M4919" s="3">
        <v>46661</v>
      </c>
      <c r="N4919" s="2" t="s">
        <v>3759</v>
      </c>
    </row>
    <row r="4920" spans="2:14" x14ac:dyDescent="0.25">
      <c r="B4920" s="2" t="s">
        <v>4439</v>
      </c>
      <c r="C4920" s="2" t="s">
        <v>4440</v>
      </c>
      <c r="D4920" s="2" t="s">
        <v>41</v>
      </c>
      <c r="E4920" s="2" t="s">
        <v>142</v>
      </c>
      <c r="F4920" s="2" t="s">
        <v>138</v>
      </c>
      <c r="G4920" s="2" t="s">
        <v>1027</v>
      </c>
      <c r="H4920" s="2" t="s">
        <v>4441</v>
      </c>
      <c r="I4920" s="2">
        <v>4032</v>
      </c>
      <c r="J4920" s="2">
        <v>0</v>
      </c>
      <c r="K4920" s="2" t="s">
        <v>4463</v>
      </c>
      <c r="L4920" s="3">
        <v>45742</v>
      </c>
      <c r="M4920" s="3">
        <v>46692</v>
      </c>
      <c r="N4920" s="2" t="s">
        <v>3759</v>
      </c>
    </row>
    <row r="4921" spans="2:14" x14ac:dyDescent="0.25">
      <c r="B4921" s="2" t="s">
        <v>4470</v>
      </c>
      <c r="C4921" s="2" t="s">
        <v>4471</v>
      </c>
      <c r="D4921" s="2" t="s">
        <v>41</v>
      </c>
      <c r="E4921" s="2" t="s">
        <v>17</v>
      </c>
      <c r="F4921" s="2" t="s">
        <v>138</v>
      </c>
      <c r="G4921" s="2" t="s">
        <v>1027</v>
      </c>
      <c r="H4921" s="2" t="s">
        <v>4441</v>
      </c>
      <c r="I4921" s="2">
        <v>384</v>
      </c>
      <c r="J4921" s="2">
        <v>0</v>
      </c>
      <c r="K4921" s="2">
        <v>0</v>
      </c>
      <c r="L4921" s="3">
        <v>45839</v>
      </c>
      <c r="M4921" s="2" t="s">
        <v>30</v>
      </c>
      <c r="N4921" s="2" t="s">
        <v>3759</v>
      </c>
    </row>
    <row r="4922" spans="2:14" x14ac:dyDescent="0.25">
      <c r="B4922" s="2" t="s">
        <v>4470</v>
      </c>
      <c r="C4922" s="2" t="s">
        <v>4471</v>
      </c>
      <c r="D4922" s="2" t="s">
        <v>41</v>
      </c>
      <c r="E4922" s="2" t="s">
        <v>17</v>
      </c>
      <c r="F4922" s="2" t="s">
        <v>138</v>
      </c>
      <c r="G4922" s="2" t="s">
        <v>1027</v>
      </c>
      <c r="H4922" s="2" t="s">
        <v>4441</v>
      </c>
      <c r="I4922" s="2">
        <v>384</v>
      </c>
      <c r="J4922" s="2">
        <v>0</v>
      </c>
      <c r="K4922" s="2">
        <v>642</v>
      </c>
      <c r="L4922" s="3">
        <v>46147</v>
      </c>
      <c r="M4922" s="3">
        <v>47119</v>
      </c>
      <c r="N4922" s="2" t="s">
        <v>3759</v>
      </c>
    </row>
    <row r="4923" spans="2:14" x14ac:dyDescent="0.25">
      <c r="B4923" s="2" t="s">
        <v>4470</v>
      </c>
      <c r="C4923" s="2" t="s">
        <v>4471</v>
      </c>
      <c r="D4923" s="2" t="s">
        <v>41</v>
      </c>
      <c r="E4923" s="2" t="s">
        <v>17</v>
      </c>
      <c r="F4923" s="2" t="s">
        <v>138</v>
      </c>
      <c r="G4923" s="2" t="s">
        <v>1027</v>
      </c>
      <c r="H4923" s="2" t="s">
        <v>4441</v>
      </c>
      <c r="I4923" s="2">
        <v>384</v>
      </c>
      <c r="J4923" s="2">
        <v>0</v>
      </c>
      <c r="K4923" s="2">
        <v>658</v>
      </c>
      <c r="L4923" s="3">
        <v>46097</v>
      </c>
      <c r="M4923" s="3">
        <v>47150</v>
      </c>
      <c r="N4923" s="2" t="s">
        <v>3759</v>
      </c>
    </row>
    <row r="4924" spans="2:14" x14ac:dyDescent="0.25">
      <c r="B4924" s="2" t="s">
        <v>4470</v>
      </c>
      <c r="C4924" s="2" t="s">
        <v>4471</v>
      </c>
      <c r="D4924" s="2" t="s">
        <v>41</v>
      </c>
      <c r="E4924" s="2" t="s">
        <v>17</v>
      </c>
      <c r="F4924" s="2" t="s">
        <v>138</v>
      </c>
      <c r="G4924" s="2" t="s">
        <v>1027</v>
      </c>
      <c r="H4924" s="2" t="s">
        <v>4441</v>
      </c>
      <c r="I4924" s="2">
        <v>384</v>
      </c>
      <c r="J4924" s="2">
        <v>0</v>
      </c>
      <c r="K4924" s="2">
        <v>665</v>
      </c>
      <c r="L4924" s="3">
        <v>46066</v>
      </c>
      <c r="M4924" s="3">
        <v>47119</v>
      </c>
      <c r="N4924" s="2" t="s">
        <v>3759</v>
      </c>
    </row>
    <row r="4925" spans="2:14" x14ac:dyDescent="0.25">
      <c r="B4925" s="2" t="s">
        <v>4470</v>
      </c>
      <c r="C4925" s="2" t="s">
        <v>4471</v>
      </c>
      <c r="D4925" s="2" t="s">
        <v>41</v>
      </c>
      <c r="E4925" s="2" t="s">
        <v>17</v>
      </c>
      <c r="F4925" s="2" t="s">
        <v>138</v>
      </c>
      <c r="G4925" s="2" t="s">
        <v>1027</v>
      </c>
      <c r="H4925" s="2" t="s">
        <v>4441</v>
      </c>
      <c r="I4925" s="2">
        <v>384</v>
      </c>
      <c r="J4925" s="2">
        <v>0</v>
      </c>
      <c r="K4925" s="2">
        <v>1526</v>
      </c>
      <c r="L4925" s="3">
        <v>45799</v>
      </c>
      <c r="M4925" s="3">
        <v>46844</v>
      </c>
      <c r="N4925" s="2" t="s">
        <v>3759</v>
      </c>
    </row>
    <row r="4926" spans="2:14" x14ac:dyDescent="0.25">
      <c r="B4926" s="2" t="s">
        <v>4470</v>
      </c>
      <c r="C4926" s="2" t="s">
        <v>4471</v>
      </c>
      <c r="D4926" s="2" t="s">
        <v>41</v>
      </c>
      <c r="E4926" s="2" t="s">
        <v>17</v>
      </c>
      <c r="F4926" s="2" t="s">
        <v>138</v>
      </c>
      <c r="G4926" s="2" t="s">
        <v>1027</v>
      </c>
      <c r="H4926" s="2" t="s">
        <v>4441</v>
      </c>
      <c r="I4926" s="2">
        <v>384</v>
      </c>
      <c r="J4926" s="2">
        <v>0</v>
      </c>
      <c r="K4926" s="2">
        <v>1546</v>
      </c>
      <c r="L4926" s="3">
        <v>45810</v>
      </c>
      <c r="M4926" s="3">
        <v>46844</v>
      </c>
      <c r="N4926" s="2" t="s">
        <v>3759</v>
      </c>
    </row>
    <row r="4927" spans="2:14" x14ac:dyDescent="0.25">
      <c r="B4927" s="2" t="s">
        <v>4470</v>
      </c>
      <c r="C4927" s="2" t="s">
        <v>4471</v>
      </c>
      <c r="D4927" s="2" t="s">
        <v>41</v>
      </c>
      <c r="E4927" s="2" t="s">
        <v>17</v>
      </c>
      <c r="F4927" s="2" t="s">
        <v>138</v>
      </c>
      <c r="G4927" s="2" t="s">
        <v>1027</v>
      </c>
      <c r="H4927" s="2" t="s">
        <v>4441</v>
      </c>
      <c r="I4927" s="2">
        <v>384</v>
      </c>
      <c r="J4927" s="2">
        <v>0</v>
      </c>
      <c r="K4927" s="2">
        <v>1635</v>
      </c>
      <c r="L4927" s="3">
        <v>46128</v>
      </c>
      <c r="M4927" s="3">
        <v>47209</v>
      </c>
      <c r="N4927" s="2" t="s">
        <v>3759</v>
      </c>
    </row>
    <row r="4928" spans="2:14" x14ac:dyDescent="0.25">
      <c r="B4928" s="2" t="s">
        <v>4470</v>
      </c>
      <c r="C4928" s="2" t="s">
        <v>4471</v>
      </c>
      <c r="D4928" s="2" t="s">
        <v>41</v>
      </c>
      <c r="E4928" s="2" t="s">
        <v>17</v>
      </c>
      <c r="F4928" s="2" t="s">
        <v>138</v>
      </c>
      <c r="G4928" s="2" t="s">
        <v>1027</v>
      </c>
      <c r="H4928" s="2" t="s">
        <v>4441</v>
      </c>
      <c r="I4928" s="2">
        <v>384</v>
      </c>
      <c r="J4928" s="2">
        <v>0</v>
      </c>
      <c r="K4928" s="2">
        <v>2512</v>
      </c>
      <c r="L4928" s="3">
        <v>45834</v>
      </c>
      <c r="M4928" s="3">
        <v>46874</v>
      </c>
      <c r="N4928" s="2" t="s">
        <v>3759</v>
      </c>
    </row>
    <row r="4929" spans="2:14" x14ac:dyDescent="0.25">
      <c r="B4929" s="2" t="s">
        <v>4470</v>
      </c>
      <c r="C4929" s="2" t="s">
        <v>4471</v>
      </c>
      <c r="D4929" s="2" t="s">
        <v>41</v>
      </c>
      <c r="E4929" s="2" t="s">
        <v>17</v>
      </c>
      <c r="F4929" s="2" t="s">
        <v>138</v>
      </c>
      <c r="G4929" s="2" t="s">
        <v>1027</v>
      </c>
      <c r="H4929" s="2" t="s">
        <v>4441</v>
      </c>
      <c r="I4929" s="2">
        <v>384</v>
      </c>
      <c r="J4929" s="2">
        <v>0</v>
      </c>
      <c r="K4929" s="2">
        <v>2514</v>
      </c>
      <c r="L4929" s="3">
        <v>45859</v>
      </c>
      <c r="M4929" s="3">
        <v>46905</v>
      </c>
      <c r="N4929" s="2" t="s">
        <v>3759</v>
      </c>
    </row>
    <row r="4930" spans="2:14" x14ac:dyDescent="0.25">
      <c r="B4930" s="2" t="s">
        <v>4470</v>
      </c>
      <c r="C4930" s="2" t="s">
        <v>4471</v>
      </c>
      <c r="D4930" s="2" t="s">
        <v>41</v>
      </c>
      <c r="E4930" s="2" t="s">
        <v>17</v>
      </c>
      <c r="F4930" s="2" t="s">
        <v>138</v>
      </c>
      <c r="G4930" s="2" t="s">
        <v>1027</v>
      </c>
      <c r="H4930" s="2" t="s">
        <v>4441</v>
      </c>
      <c r="I4930" s="2">
        <v>384</v>
      </c>
      <c r="J4930" s="2">
        <v>0</v>
      </c>
      <c r="K4930" s="2">
        <v>2523</v>
      </c>
      <c r="L4930" s="3">
        <v>45845</v>
      </c>
      <c r="M4930" s="3">
        <v>46905</v>
      </c>
      <c r="N4930" s="2" t="s">
        <v>3759</v>
      </c>
    </row>
    <row r="4931" spans="2:14" x14ac:dyDescent="0.25">
      <c r="B4931" s="2" t="s">
        <v>4470</v>
      </c>
      <c r="C4931" s="2" t="s">
        <v>4471</v>
      </c>
      <c r="D4931" s="2" t="s">
        <v>41</v>
      </c>
      <c r="E4931" s="2" t="s">
        <v>17</v>
      </c>
      <c r="F4931" s="2" t="s">
        <v>138</v>
      </c>
      <c r="G4931" s="2" t="s">
        <v>1027</v>
      </c>
      <c r="H4931" s="2" t="s">
        <v>4441</v>
      </c>
      <c r="I4931" s="2">
        <v>384</v>
      </c>
      <c r="J4931" s="2">
        <v>0</v>
      </c>
      <c r="K4931" s="2">
        <v>2533</v>
      </c>
      <c r="L4931" s="3">
        <v>45845</v>
      </c>
      <c r="M4931" s="3">
        <v>46905</v>
      </c>
      <c r="N4931" s="2" t="s">
        <v>3759</v>
      </c>
    </row>
    <row r="4932" spans="2:14" x14ac:dyDescent="0.25">
      <c r="B4932" s="2" t="s">
        <v>4470</v>
      </c>
      <c r="C4932" s="2" t="s">
        <v>4471</v>
      </c>
      <c r="D4932" s="2" t="s">
        <v>41</v>
      </c>
      <c r="E4932" s="2" t="s">
        <v>17</v>
      </c>
      <c r="F4932" s="2" t="s">
        <v>138</v>
      </c>
      <c r="G4932" s="2" t="s">
        <v>1027</v>
      </c>
      <c r="H4932" s="2" t="s">
        <v>4441</v>
      </c>
      <c r="I4932" s="2">
        <v>384</v>
      </c>
      <c r="J4932" s="2">
        <v>0</v>
      </c>
      <c r="K4932" s="2">
        <v>2543</v>
      </c>
      <c r="L4932" s="3">
        <v>45859</v>
      </c>
      <c r="M4932" s="3">
        <v>46905</v>
      </c>
      <c r="N4932" s="2" t="s">
        <v>3759</v>
      </c>
    </row>
    <row r="4933" spans="2:14" x14ac:dyDescent="0.25">
      <c r="B4933" s="2" t="s">
        <v>4470</v>
      </c>
      <c r="C4933" s="2" t="s">
        <v>4471</v>
      </c>
      <c r="D4933" s="2" t="s">
        <v>41</v>
      </c>
      <c r="E4933" s="2" t="s">
        <v>17</v>
      </c>
      <c r="F4933" s="2" t="s">
        <v>138</v>
      </c>
      <c r="G4933" s="2" t="s">
        <v>1027</v>
      </c>
      <c r="H4933" s="2" t="s">
        <v>4441</v>
      </c>
      <c r="I4933" s="2">
        <v>384</v>
      </c>
      <c r="J4933" s="2">
        <v>0</v>
      </c>
      <c r="K4933" s="2">
        <v>2552</v>
      </c>
      <c r="L4933" s="3">
        <v>45834</v>
      </c>
      <c r="M4933" s="3">
        <v>46874</v>
      </c>
      <c r="N4933" s="2" t="s">
        <v>3759</v>
      </c>
    </row>
    <row r="4934" spans="2:14" x14ac:dyDescent="0.25">
      <c r="B4934" s="2" t="s">
        <v>4470</v>
      </c>
      <c r="C4934" s="2" t="s">
        <v>4471</v>
      </c>
      <c r="D4934" s="2" t="s">
        <v>41</v>
      </c>
      <c r="E4934" s="2" t="s">
        <v>17</v>
      </c>
      <c r="F4934" s="2" t="s">
        <v>138</v>
      </c>
      <c r="G4934" s="2" t="s">
        <v>1027</v>
      </c>
      <c r="H4934" s="2" t="s">
        <v>4441</v>
      </c>
      <c r="I4934" s="2">
        <v>384</v>
      </c>
      <c r="J4934" s="2">
        <v>0</v>
      </c>
      <c r="K4934" s="2">
        <v>2555</v>
      </c>
      <c r="L4934" s="3">
        <v>45875</v>
      </c>
      <c r="M4934" s="3">
        <v>46905</v>
      </c>
      <c r="N4934" s="2" t="s">
        <v>3759</v>
      </c>
    </row>
    <row r="4935" spans="2:14" x14ac:dyDescent="0.25">
      <c r="B4935" s="2" t="s">
        <v>4470</v>
      </c>
      <c r="C4935" s="2" t="s">
        <v>4471</v>
      </c>
      <c r="D4935" s="2" t="s">
        <v>41</v>
      </c>
      <c r="E4935" s="2" t="s">
        <v>17</v>
      </c>
      <c r="F4935" s="2" t="s">
        <v>138</v>
      </c>
      <c r="G4935" s="2" t="s">
        <v>1027</v>
      </c>
      <c r="H4935" s="2" t="s">
        <v>4441</v>
      </c>
      <c r="I4935" s="2">
        <v>384</v>
      </c>
      <c r="J4935" s="2">
        <v>0</v>
      </c>
      <c r="K4935" s="2">
        <v>3515</v>
      </c>
      <c r="L4935" s="3">
        <v>45906</v>
      </c>
      <c r="M4935" s="3">
        <v>46966</v>
      </c>
      <c r="N4935" s="2" t="s">
        <v>3759</v>
      </c>
    </row>
    <row r="4936" spans="2:14" x14ac:dyDescent="0.25">
      <c r="B4936" s="2" t="s">
        <v>4470</v>
      </c>
      <c r="C4936" s="2" t="s">
        <v>4471</v>
      </c>
      <c r="D4936" s="2" t="s">
        <v>41</v>
      </c>
      <c r="E4936" s="2" t="s">
        <v>17</v>
      </c>
      <c r="F4936" s="2" t="s">
        <v>138</v>
      </c>
      <c r="G4936" s="2" t="s">
        <v>1027</v>
      </c>
      <c r="H4936" s="2" t="s">
        <v>4441</v>
      </c>
      <c r="I4936" s="2">
        <v>384</v>
      </c>
      <c r="J4936" s="2">
        <v>0</v>
      </c>
      <c r="K4936" s="2">
        <v>3525</v>
      </c>
      <c r="L4936" s="3">
        <v>45922</v>
      </c>
      <c r="M4936" s="3">
        <v>46966</v>
      </c>
      <c r="N4936" s="2" t="s">
        <v>3759</v>
      </c>
    </row>
    <row r="4937" spans="2:14" x14ac:dyDescent="0.25">
      <c r="B4937" s="2" t="s">
        <v>4470</v>
      </c>
      <c r="C4937" s="2" t="s">
        <v>4471</v>
      </c>
      <c r="D4937" s="2" t="s">
        <v>41</v>
      </c>
      <c r="E4937" s="2" t="s">
        <v>17</v>
      </c>
      <c r="F4937" s="2" t="s">
        <v>138</v>
      </c>
      <c r="G4937" s="2" t="s">
        <v>1027</v>
      </c>
      <c r="H4937" s="2" t="s">
        <v>4441</v>
      </c>
      <c r="I4937" s="2">
        <v>384</v>
      </c>
      <c r="J4937" s="2">
        <v>0</v>
      </c>
      <c r="K4937" s="2">
        <v>3529</v>
      </c>
      <c r="L4937" s="3">
        <v>45936</v>
      </c>
      <c r="M4937" s="3">
        <v>46997</v>
      </c>
      <c r="N4937" s="2" t="s">
        <v>3759</v>
      </c>
    </row>
    <row r="4938" spans="2:14" x14ac:dyDescent="0.25">
      <c r="B4938" s="2" t="s">
        <v>4470</v>
      </c>
      <c r="C4938" s="2" t="s">
        <v>4471</v>
      </c>
      <c r="D4938" s="2" t="s">
        <v>41</v>
      </c>
      <c r="E4938" s="2" t="s">
        <v>17</v>
      </c>
      <c r="F4938" s="2" t="s">
        <v>138</v>
      </c>
      <c r="G4938" s="2" t="s">
        <v>1027</v>
      </c>
      <c r="H4938" s="2" t="s">
        <v>4441</v>
      </c>
      <c r="I4938" s="2">
        <v>384</v>
      </c>
      <c r="J4938" s="2">
        <v>0</v>
      </c>
      <c r="K4938" s="2">
        <v>3539</v>
      </c>
      <c r="L4938" s="3">
        <v>45936</v>
      </c>
      <c r="M4938" s="3">
        <v>46997</v>
      </c>
      <c r="N4938" s="2" t="s">
        <v>3759</v>
      </c>
    </row>
    <row r="4939" spans="2:14" x14ac:dyDescent="0.25">
      <c r="B4939" s="2" t="s">
        <v>4470</v>
      </c>
      <c r="C4939" s="2" t="s">
        <v>4471</v>
      </c>
      <c r="D4939" s="2" t="s">
        <v>41</v>
      </c>
      <c r="E4939" s="2" t="s">
        <v>17</v>
      </c>
      <c r="F4939" s="2" t="s">
        <v>138</v>
      </c>
      <c r="G4939" s="2" t="s">
        <v>1027</v>
      </c>
      <c r="H4939" s="2" t="s">
        <v>4441</v>
      </c>
      <c r="I4939" s="2">
        <v>384</v>
      </c>
      <c r="J4939" s="2">
        <v>0</v>
      </c>
      <c r="K4939" s="2">
        <v>4517</v>
      </c>
      <c r="L4939" s="3">
        <v>45981</v>
      </c>
      <c r="M4939" s="3">
        <v>47058</v>
      </c>
      <c r="N4939" s="2" t="s">
        <v>3759</v>
      </c>
    </row>
    <row r="4940" spans="2:14" x14ac:dyDescent="0.25">
      <c r="B4940" s="2" t="s">
        <v>4470</v>
      </c>
      <c r="C4940" s="2" t="s">
        <v>4471</v>
      </c>
      <c r="D4940" s="2" t="s">
        <v>41</v>
      </c>
      <c r="E4940" s="2" t="s">
        <v>17</v>
      </c>
      <c r="F4940" s="2" t="s">
        <v>138</v>
      </c>
      <c r="G4940" s="2" t="s">
        <v>1027</v>
      </c>
      <c r="H4940" s="2" t="s">
        <v>4441</v>
      </c>
      <c r="I4940" s="2">
        <v>384</v>
      </c>
      <c r="J4940" s="2">
        <v>0</v>
      </c>
      <c r="K4940" s="2">
        <v>5541</v>
      </c>
      <c r="L4940" s="3">
        <v>46034</v>
      </c>
      <c r="M4940" s="3">
        <v>47088</v>
      </c>
      <c r="N4940" s="2" t="s">
        <v>3759</v>
      </c>
    </row>
    <row r="4941" spans="2:14" x14ac:dyDescent="0.25">
      <c r="B4941" s="2" t="s">
        <v>4470</v>
      </c>
      <c r="C4941" s="2" t="s">
        <v>4471</v>
      </c>
      <c r="D4941" s="2" t="s">
        <v>41</v>
      </c>
      <c r="E4941" s="2" t="s">
        <v>17</v>
      </c>
      <c r="F4941" s="2" t="s">
        <v>138</v>
      </c>
      <c r="G4941" s="2" t="s">
        <v>1027</v>
      </c>
      <c r="H4941" s="2" t="s">
        <v>4441</v>
      </c>
      <c r="I4941" s="2">
        <v>384</v>
      </c>
      <c r="J4941" s="2">
        <v>0</v>
      </c>
      <c r="K4941" s="2">
        <v>5551</v>
      </c>
      <c r="L4941" s="3">
        <v>46034</v>
      </c>
      <c r="M4941" s="3">
        <v>47088</v>
      </c>
      <c r="N4941" s="2" t="s">
        <v>3759</v>
      </c>
    </row>
    <row r="4942" spans="2:14" x14ac:dyDescent="0.25">
      <c r="B4942" s="2" t="s">
        <v>4470</v>
      </c>
      <c r="C4942" s="2" t="s">
        <v>4471</v>
      </c>
      <c r="D4942" s="2" t="s">
        <v>41</v>
      </c>
      <c r="E4942" s="2" t="s">
        <v>17</v>
      </c>
      <c r="F4942" s="2" t="s">
        <v>138</v>
      </c>
      <c r="G4942" s="2" t="s">
        <v>1027</v>
      </c>
      <c r="H4942" s="2" t="s">
        <v>4441</v>
      </c>
      <c r="I4942" s="2">
        <v>384</v>
      </c>
      <c r="J4942" s="2">
        <v>384</v>
      </c>
      <c r="K4942" s="2" t="s">
        <v>4472</v>
      </c>
      <c r="L4942" s="3">
        <v>46206</v>
      </c>
      <c r="M4942" s="3">
        <v>47239</v>
      </c>
      <c r="N4942" s="2" t="s">
        <v>3759</v>
      </c>
    </row>
    <row r="4943" spans="2:14" x14ac:dyDescent="0.25">
      <c r="B4943" s="2" t="s">
        <v>4470</v>
      </c>
      <c r="C4943" s="2" t="s">
        <v>4471</v>
      </c>
      <c r="D4943" s="2" t="s">
        <v>41</v>
      </c>
      <c r="E4943" s="2" t="s">
        <v>17</v>
      </c>
      <c r="F4943" s="2" t="s">
        <v>138</v>
      </c>
      <c r="G4943" s="2" t="s">
        <v>1027</v>
      </c>
      <c r="H4943" s="2" t="s">
        <v>4441</v>
      </c>
      <c r="I4943" s="2">
        <v>384</v>
      </c>
      <c r="J4943" s="2">
        <v>0</v>
      </c>
      <c r="K4943" s="2" t="s">
        <v>4473</v>
      </c>
      <c r="L4943" s="3">
        <v>46087</v>
      </c>
      <c r="M4943" s="3">
        <v>47150</v>
      </c>
      <c r="N4943" s="2" t="s">
        <v>3759</v>
      </c>
    </row>
    <row r="4944" spans="2:14" x14ac:dyDescent="0.25">
      <c r="B4944" s="2" t="s">
        <v>4470</v>
      </c>
      <c r="C4944" s="2" t="s">
        <v>4471</v>
      </c>
      <c r="D4944" s="2" t="s">
        <v>41</v>
      </c>
      <c r="E4944" s="2" t="s">
        <v>17</v>
      </c>
      <c r="F4944" s="2" t="s">
        <v>138</v>
      </c>
      <c r="G4944" s="2" t="s">
        <v>1027</v>
      </c>
      <c r="H4944" s="2" t="s">
        <v>4441</v>
      </c>
      <c r="I4944" s="2">
        <v>384</v>
      </c>
      <c r="J4944" s="2">
        <v>0</v>
      </c>
      <c r="K4944" s="2" t="s">
        <v>3781</v>
      </c>
      <c r="L4944" s="3">
        <v>46055</v>
      </c>
      <c r="M4944" s="3">
        <v>47088</v>
      </c>
      <c r="N4944" s="2" t="s">
        <v>3759</v>
      </c>
    </row>
    <row r="4945" spans="2:14" x14ac:dyDescent="0.25">
      <c r="B4945" s="2" t="s">
        <v>4470</v>
      </c>
      <c r="C4945" s="2" t="s">
        <v>4471</v>
      </c>
      <c r="D4945" s="2" t="s">
        <v>41</v>
      </c>
      <c r="E4945" s="2" t="s">
        <v>17</v>
      </c>
      <c r="F4945" s="2" t="s">
        <v>138</v>
      </c>
      <c r="G4945" s="2" t="s">
        <v>1027</v>
      </c>
      <c r="H4945" s="2" t="s">
        <v>4441</v>
      </c>
      <c r="I4945" s="2">
        <v>384</v>
      </c>
      <c r="J4945" s="2">
        <v>0</v>
      </c>
      <c r="K4945" s="2" t="s">
        <v>4474</v>
      </c>
      <c r="L4945" s="3">
        <v>46120</v>
      </c>
      <c r="M4945" s="3">
        <v>47150</v>
      </c>
      <c r="N4945" s="2" t="s">
        <v>3759</v>
      </c>
    </row>
    <row r="4946" spans="2:14" x14ac:dyDescent="0.25">
      <c r="B4946" s="2" t="s">
        <v>4470</v>
      </c>
      <c r="C4946" s="2" t="s">
        <v>4471</v>
      </c>
      <c r="D4946" s="2" t="s">
        <v>41</v>
      </c>
      <c r="E4946" s="2" t="s">
        <v>17</v>
      </c>
      <c r="F4946" s="2" t="s">
        <v>138</v>
      </c>
      <c r="G4946" s="2" t="s">
        <v>1027</v>
      </c>
      <c r="H4946" s="2" t="s">
        <v>4441</v>
      </c>
      <c r="I4946" s="2">
        <v>384</v>
      </c>
      <c r="J4946" s="2">
        <v>0</v>
      </c>
      <c r="K4946" s="2" t="s">
        <v>4475</v>
      </c>
      <c r="L4946" s="3">
        <v>45759</v>
      </c>
      <c r="M4946" s="3">
        <v>46753</v>
      </c>
      <c r="N4946" s="2" t="s">
        <v>3759</v>
      </c>
    </row>
    <row r="4947" spans="2:14" x14ac:dyDescent="0.25">
      <c r="B4947" s="2" t="s">
        <v>4470</v>
      </c>
      <c r="C4947" s="2" t="s">
        <v>4471</v>
      </c>
      <c r="D4947" s="2" t="s">
        <v>41</v>
      </c>
      <c r="E4947" s="2" t="s">
        <v>17</v>
      </c>
      <c r="F4947" s="2" t="s">
        <v>138</v>
      </c>
      <c r="G4947" s="2" t="s">
        <v>1027</v>
      </c>
      <c r="H4947" s="2" t="s">
        <v>4441</v>
      </c>
      <c r="I4947" s="2">
        <v>384</v>
      </c>
      <c r="J4947" s="2">
        <v>0</v>
      </c>
      <c r="K4947" s="2" t="s">
        <v>4476</v>
      </c>
      <c r="L4947" s="3">
        <v>46153</v>
      </c>
      <c r="M4947" s="3">
        <v>47209</v>
      </c>
      <c r="N4947" s="2" t="s">
        <v>3759</v>
      </c>
    </row>
    <row r="4948" spans="2:14" x14ac:dyDescent="0.25">
      <c r="B4948" s="2" t="s">
        <v>4470</v>
      </c>
      <c r="C4948" s="2" t="s">
        <v>4471</v>
      </c>
      <c r="D4948" s="2" t="s">
        <v>41</v>
      </c>
      <c r="E4948" s="2" t="s">
        <v>17</v>
      </c>
      <c r="F4948" s="2" t="s">
        <v>138</v>
      </c>
      <c r="G4948" s="2" t="s">
        <v>1027</v>
      </c>
      <c r="H4948" s="2" t="s">
        <v>4441</v>
      </c>
      <c r="I4948" s="2">
        <v>384</v>
      </c>
      <c r="J4948" s="2">
        <v>0</v>
      </c>
      <c r="K4948" s="2" t="s">
        <v>4477</v>
      </c>
      <c r="L4948" s="3">
        <v>46170</v>
      </c>
      <c r="M4948" s="3">
        <v>47239</v>
      </c>
      <c r="N4948" s="2" t="s">
        <v>3759</v>
      </c>
    </row>
    <row r="4949" spans="2:14" x14ac:dyDescent="0.25">
      <c r="B4949" s="2" t="s">
        <v>4470</v>
      </c>
      <c r="C4949" s="2" t="s">
        <v>4471</v>
      </c>
      <c r="D4949" s="2" t="s">
        <v>41</v>
      </c>
      <c r="E4949" s="2" t="s">
        <v>17</v>
      </c>
      <c r="F4949" s="2" t="s">
        <v>138</v>
      </c>
      <c r="G4949" s="2" t="s">
        <v>1027</v>
      </c>
      <c r="H4949" s="2" t="s">
        <v>4441</v>
      </c>
      <c r="I4949" s="2">
        <v>384</v>
      </c>
      <c r="J4949" s="2">
        <v>0</v>
      </c>
      <c r="K4949" s="2" t="s">
        <v>3782</v>
      </c>
      <c r="L4949" s="3">
        <v>46181</v>
      </c>
      <c r="M4949" s="3">
        <v>47239</v>
      </c>
      <c r="N4949" s="2" t="s">
        <v>3759</v>
      </c>
    </row>
    <row r="4950" spans="2:14" x14ac:dyDescent="0.25">
      <c r="B4950" s="2" t="s">
        <v>4470</v>
      </c>
      <c r="C4950" s="2" t="s">
        <v>4471</v>
      </c>
      <c r="D4950" s="2" t="s">
        <v>41</v>
      </c>
      <c r="E4950" s="2" t="s">
        <v>17</v>
      </c>
      <c r="F4950" s="2" t="s">
        <v>138</v>
      </c>
      <c r="G4950" s="2" t="s">
        <v>1027</v>
      </c>
      <c r="H4950" s="2" t="s">
        <v>4441</v>
      </c>
      <c r="I4950" s="2">
        <v>384</v>
      </c>
      <c r="J4950" s="2">
        <v>0</v>
      </c>
      <c r="K4950" s="2" t="s">
        <v>4478</v>
      </c>
      <c r="L4950" s="3">
        <v>46136</v>
      </c>
      <c r="M4950" s="3">
        <v>47209</v>
      </c>
      <c r="N4950" s="2" t="s">
        <v>3759</v>
      </c>
    </row>
    <row r="4951" spans="2:14" x14ac:dyDescent="0.25">
      <c r="B4951" s="2" t="s">
        <v>4470</v>
      </c>
      <c r="C4951" s="2" t="s">
        <v>4471</v>
      </c>
      <c r="D4951" s="2" t="s">
        <v>41</v>
      </c>
      <c r="E4951" s="2" t="s">
        <v>17</v>
      </c>
      <c r="F4951" s="2" t="s">
        <v>138</v>
      </c>
      <c r="G4951" s="2" t="s">
        <v>1027</v>
      </c>
      <c r="H4951" s="2" t="s">
        <v>4441</v>
      </c>
      <c r="I4951" s="2">
        <v>384</v>
      </c>
      <c r="J4951" s="2">
        <v>0</v>
      </c>
      <c r="K4951" s="2" t="s">
        <v>4479</v>
      </c>
      <c r="L4951" s="3">
        <v>45862</v>
      </c>
      <c r="M4951" s="3">
        <v>46905</v>
      </c>
      <c r="N4951" s="2" t="s">
        <v>3759</v>
      </c>
    </row>
    <row r="4952" spans="2:14" x14ac:dyDescent="0.25">
      <c r="B4952" s="2" t="s">
        <v>4470</v>
      </c>
      <c r="C4952" s="2" t="s">
        <v>4471</v>
      </c>
      <c r="D4952" s="2" t="s">
        <v>41</v>
      </c>
      <c r="E4952" s="2" t="s">
        <v>17</v>
      </c>
      <c r="F4952" s="2" t="s">
        <v>138</v>
      </c>
      <c r="G4952" s="2" t="s">
        <v>1027</v>
      </c>
      <c r="H4952" s="2" t="s">
        <v>4441</v>
      </c>
      <c r="I4952" s="2">
        <v>384</v>
      </c>
      <c r="J4952" s="2">
        <v>0</v>
      </c>
      <c r="K4952" s="2" t="s">
        <v>4480</v>
      </c>
      <c r="L4952" s="3">
        <v>44958</v>
      </c>
      <c r="M4952" s="3">
        <v>46631</v>
      </c>
      <c r="N4952" s="2" t="s">
        <v>3759</v>
      </c>
    </row>
    <row r="4953" spans="2:14" x14ac:dyDescent="0.25">
      <c r="B4953" s="2" t="s">
        <v>4470</v>
      </c>
      <c r="C4953" s="2" t="s">
        <v>4471</v>
      </c>
      <c r="D4953" s="2" t="s">
        <v>41</v>
      </c>
      <c r="E4953" s="2" t="s">
        <v>17</v>
      </c>
      <c r="F4953" s="2" t="s">
        <v>138</v>
      </c>
      <c r="G4953" s="2" t="s">
        <v>1027</v>
      </c>
      <c r="H4953" s="2" t="s">
        <v>4441</v>
      </c>
      <c r="I4953" s="2">
        <v>384</v>
      </c>
      <c r="J4953" s="2">
        <v>0</v>
      </c>
      <c r="K4953" s="2" t="s">
        <v>4481</v>
      </c>
      <c r="L4953" s="3">
        <v>45901</v>
      </c>
      <c r="M4953" s="3">
        <v>46966</v>
      </c>
      <c r="N4953" s="2" t="s">
        <v>3759</v>
      </c>
    </row>
    <row r="4954" spans="2:14" x14ac:dyDescent="0.25">
      <c r="B4954" s="2" t="s">
        <v>4470</v>
      </c>
      <c r="C4954" s="2" t="s">
        <v>4471</v>
      </c>
      <c r="D4954" s="2" t="s">
        <v>41</v>
      </c>
      <c r="E4954" s="2" t="s">
        <v>17</v>
      </c>
      <c r="F4954" s="2" t="s">
        <v>138</v>
      </c>
      <c r="G4954" s="2" t="s">
        <v>1027</v>
      </c>
      <c r="H4954" s="2" t="s">
        <v>4441</v>
      </c>
      <c r="I4954" s="2">
        <v>384</v>
      </c>
      <c r="J4954" s="2">
        <v>0</v>
      </c>
      <c r="K4954" s="2" t="s">
        <v>4482</v>
      </c>
      <c r="L4954" s="3">
        <v>45892</v>
      </c>
      <c r="M4954" s="3">
        <v>46935</v>
      </c>
      <c r="N4954" s="2" t="s">
        <v>3759</v>
      </c>
    </row>
    <row r="4955" spans="2:14" x14ac:dyDescent="0.25">
      <c r="B4955" s="2" t="s">
        <v>4470</v>
      </c>
      <c r="C4955" s="2" t="s">
        <v>4471</v>
      </c>
      <c r="D4955" s="2" t="s">
        <v>41</v>
      </c>
      <c r="E4955" s="2" t="s">
        <v>17</v>
      </c>
      <c r="F4955" s="2" t="s">
        <v>138</v>
      </c>
      <c r="G4955" s="2" t="s">
        <v>1027</v>
      </c>
      <c r="H4955" s="2" t="s">
        <v>4441</v>
      </c>
      <c r="I4955" s="2">
        <v>384</v>
      </c>
      <c r="J4955" s="2">
        <v>0</v>
      </c>
      <c r="K4955" s="2" t="s">
        <v>4483</v>
      </c>
      <c r="L4955" s="3">
        <v>45892</v>
      </c>
      <c r="M4955" s="3">
        <v>46935</v>
      </c>
      <c r="N4955" s="2" t="s">
        <v>3759</v>
      </c>
    </row>
    <row r="4956" spans="2:14" x14ac:dyDescent="0.25">
      <c r="B4956" s="2" t="s">
        <v>4470</v>
      </c>
      <c r="C4956" s="2" t="s">
        <v>4471</v>
      </c>
      <c r="D4956" s="2" t="s">
        <v>41</v>
      </c>
      <c r="E4956" s="2" t="s">
        <v>17</v>
      </c>
      <c r="F4956" s="2" t="s">
        <v>138</v>
      </c>
      <c r="G4956" s="2" t="s">
        <v>1027</v>
      </c>
      <c r="H4956" s="2" t="s">
        <v>4441</v>
      </c>
      <c r="I4956" s="2">
        <v>384</v>
      </c>
      <c r="J4956" s="2">
        <v>0</v>
      </c>
      <c r="K4956" s="2" t="s">
        <v>4484</v>
      </c>
      <c r="L4956" s="3">
        <v>45901</v>
      </c>
      <c r="M4956" s="3">
        <v>46966</v>
      </c>
      <c r="N4956" s="2" t="s">
        <v>3759</v>
      </c>
    </row>
    <row r="4957" spans="2:14" x14ac:dyDescent="0.25">
      <c r="B4957" s="2" t="s">
        <v>4470</v>
      </c>
      <c r="C4957" s="2" t="s">
        <v>4471</v>
      </c>
      <c r="D4957" s="2" t="s">
        <v>41</v>
      </c>
      <c r="E4957" s="2" t="s">
        <v>17</v>
      </c>
      <c r="F4957" s="2" t="s">
        <v>138</v>
      </c>
      <c r="G4957" s="2" t="s">
        <v>1027</v>
      </c>
      <c r="H4957" s="2" t="s">
        <v>4441</v>
      </c>
      <c r="I4957" s="2">
        <v>384</v>
      </c>
      <c r="J4957" s="2">
        <v>0</v>
      </c>
      <c r="K4957" s="2" t="s">
        <v>4485</v>
      </c>
      <c r="L4957" s="3">
        <v>45717</v>
      </c>
      <c r="M4957" s="3">
        <v>46722</v>
      </c>
      <c r="N4957" s="2" t="s">
        <v>3759</v>
      </c>
    </row>
    <row r="4958" spans="2:14" x14ac:dyDescent="0.25">
      <c r="B4958" s="2" t="s">
        <v>4470</v>
      </c>
      <c r="C4958" s="2" t="s">
        <v>4471</v>
      </c>
      <c r="D4958" s="2" t="s">
        <v>41</v>
      </c>
      <c r="E4958" s="2" t="s">
        <v>17</v>
      </c>
      <c r="F4958" s="2" t="s">
        <v>138</v>
      </c>
      <c r="G4958" s="2" t="s">
        <v>1027</v>
      </c>
      <c r="H4958" s="2" t="s">
        <v>4441</v>
      </c>
      <c r="I4958" s="2">
        <v>384</v>
      </c>
      <c r="J4958" s="2">
        <v>0</v>
      </c>
      <c r="K4958" s="2" t="s">
        <v>4486</v>
      </c>
      <c r="L4958" s="3">
        <v>45717</v>
      </c>
      <c r="M4958" s="3">
        <v>46722</v>
      </c>
      <c r="N4958" s="2" t="s">
        <v>3759</v>
      </c>
    </row>
    <row r="4959" spans="2:14" x14ac:dyDescent="0.25">
      <c r="B4959" s="2" t="s">
        <v>4470</v>
      </c>
      <c r="C4959" s="2" t="s">
        <v>4471</v>
      </c>
      <c r="D4959" s="2" t="s">
        <v>41</v>
      </c>
      <c r="E4959" s="2" t="s">
        <v>17</v>
      </c>
      <c r="F4959" s="2" t="s">
        <v>138</v>
      </c>
      <c r="G4959" s="2" t="s">
        <v>1027</v>
      </c>
      <c r="H4959" s="2" t="s">
        <v>4441</v>
      </c>
      <c r="I4959" s="2">
        <v>384</v>
      </c>
      <c r="J4959" s="2">
        <v>0</v>
      </c>
      <c r="K4959" s="2" t="s">
        <v>4487</v>
      </c>
      <c r="L4959" s="3">
        <v>44958</v>
      </c>
      <c r="M4959" s="3">
        <v>46692</v>
      </c>
      <c r="N4959" s="2" t="s">
        <v>3759</v>
      </c>
    </row>
    <row r="4960" spans="2:14" x14ac:dyDescent="0.25">
      <c r="B4960" s="2" t="s">
        <v>4470</v>
      </c>
      <c r="C4960" s="2" t="s">
        <v>4471</v>
      </c>
      <c r="D4960" s="2" t="s">
        <v>41</v>
      </c>
      <c r="E4960" s="2" t="s">
        <v>17</v>
      </c>
      <c r="F4960" s="2" t="s">
        <v>138</v>
      </c>
      <c r="G4960" s="2" t="s">
        <v>1027</v>
      </c>
      <c r="H4960" s="2" t="s">
        <v>4441</v>
      </c>
      <c r="I4960" s="2">
        <v>384</v>
      </c>
      <c r="J4960" s="2">
        <v>0</v>
      </c>
      <c r="K4960" s="2" t="s">
        <v>4488</v>
      </c>
      <c r="L4960" s="3">
        <v>45950</v>
      </c>
      <c r="M4960" s="3">
        <v>47027</v>
      </c>
      <c r="N4960" s="2" t="s">
        <v>3759</v>
      </c>
    </row>
    <row r="4961" spans="2:14" x14ac:dyDescent="0.25">
      <c r="B4961" s="2" t="s">
        <v>4470</v>
      </c>
      <c r="C4961" s="2" t="s">
        <v>4471</v>
      </c>
      <c r="D4961" s="2" t="s">
        <v>41</v>
      </c>
      <c r="E4961" s="2" t="s">
        <v>17</v>
      </c>
      <c r="F4961" s="2" t="s">
        <v>138</v>
      </c>
      <c r="G4961" s="2" t="s">
        <v>1027</v>
      </c>
      <c r="H4961" s="2" t="s">
        <v>4441</v>
      </c>
      <c r="I4961" s="2">
        <v>384</v>
      </c>
      <c r="J4961" s="2">
        <v>0</v>
      </c>
      <c r="K4961" s="2" t="s">
        <v>4489</v>
      </c>
      <c r="L4961" s="3">
        <v>46077</v>
      </c>
      <c r="M4961" s="3">
        <v>47058</v>
      </c>
      <c r="N4961" s="2" t="s">
        <v>3759</v>
      </c>
    </row>
    <row r="4962" spans="2:14" x14ac:dyDescent="0.25">
      <c r="B4962" s="2" t="s">
        <v>4470</v>
      </c>
      <c r="C4962" s="2" t="s">
        <v>4471</v>
      </c>
      <c r="D4962" s="2" t="s">
        <v>41</v>
      </c>
      <c r="E4962" s="2" t="s">
        <v>17</v>
      </c>
      <c r="F4962" s="2" t="s">
        <v>138</v>
      </c>
      <c r="G4962" s="2" t="s">
        <v>1027</v>
      </c>
      <c r="H4962" s="2" t="s">
        <v>4441</v>
      </c>
      <c r="I4962" s="2">
        <v>384</v>
      </c>
      <c r="J4962" s="2">
        <v>0</v>
      </c>
      <c r="K4962" s="2" t="s">
        <v>4391</v>
      </c>
      <c r="L4962" s="3">
        <v>45742</v>
      </c>
      <c r="M4962" s="3">
        <v>46722</v>
      </c>
      <c r="N4962" s="2" t="s">
        <v>3759</v>
      </c>
    </row>
    <row r="4963" spans="2:14" x14ac:dyDescent="0.25">
      <c r="B4963" s="2" t="s">
        <v>4470</v>
      </c>
      <c r="C4963" s="2" t="s">
        <v>4471</v>
      </c>
      <c r="D4963" s="2" t="s">
        <v>41</v>
      </c>
      <c r="E4963" s="2" t="s">
        <v>17</v>
      </c>
      <c r="F4963" s="2" t="s">
        <v>138</v>
      </c>
      <c r="G4963" s="2" t="s">
        <v>1027</v>
      </c>
      <c r="H4963" s="2" t="s">
        <v>4441</v>
      </c>
      <c r="I4963" s="2">
        <v>384</v>
      </c>
      <c r="J4963" s="2">
        <v>0</v>
      </c>
      <c r="K4963" s="2" t="s">
        <v>4465</v>
      </c>
      <c r="L4963" s="3">
        <v>45730</v>
      </c>
      <c r="M4963" s="3">
        <v>46722</v>
      </c>
      <c r="N4963" s="2" t="s">
        <v>3759</v>
      </c>
    </row>
    <row r="4964" spans="2:14" x14ac:dyDescent="0.25">
      <c r="B4964" s="2" t="s">
        <v>4470</v>
      </c>
      <c r="C4964" s="2" t="s">
        <v>4471</v>
      </c>
      <c r="D4964" s="2" t="s">
        <v>41</v>
      </c>
      <c r="E4964" s="2" t="s">
        <v>17</v>
      </c>
      <c r="F4964" s="2" t="s">
        <v>138</v>
      </c>
      <c r="G4964" s="2" t="s">
        <v>1027</v>
      </c>
      <c r="H4964" s="2" t="s">
        <v>4441</v>
      </c>
      <c r="I4964" s="2">
        <v>384</v>
      </c>
      <c r="J4964" s="2">
        <v>0</v>
      </c>
      <c r="K4964" s="2" t="s">
        <v>4490</v>
      </c>
      <c r="L4964" s="3">
        <v>45730</v>
      </c>
      <c r="M4964" s="3">
        <v>46722</v>
      </c>
      <c r="N4964" s="2" t="s">
        <v>3759</v>
      </c>
    </row>
    <row r="4965" spans="2:14" x14ac:dyDescent="0.25">
      <c r="B4965" s="2" t="s">
        <v>4470</v>
      </c>
      <c r="C4965" s="2" t="s">
        <v>4471</v>
      </c>
      <c r="D4965" s="2" t="s">
        <v>41</v>
      </c>
      <c r="E4965" s="2" t="s">
        <v>17</v>
      </c>
      <c r="F4965" s="2" t="s">
        <v>138</v>
      </c>
      <c r="G4965" s="2" t="s">
        <v>1027</v>
      </c>
      <c r="H4965" s="2" t="s">
        <v>4441</v>
      </c>
      <c r="I4965" s="2">
        <v>384</v>
      </c>
      <c r="J4965" s="2">
        <v>0</v>
      </c>
      <c r="K4965" s="2" t="s">
        <v>4491</v>
      </c>
      <c r="L4965" s="3">
        <v>45730</v>
      </c>
      <c r="M4965" s="3">
        <v>46722</v>
      </c>
      <c r="N4965" s="2" t="s">
        <v>3759</v>
      </c>
    </row>
    <row r="4966" spans="2:14" x14ac:dyDescent="0.25">
      <c r="B4966" s="2" t="s">
        <v>4470</v>
      </c>
      <c r="C4966" s="2" t="s">
        <v>4471</v>
      </c>
      <c r="D4966" s="2" t="s">
        <v>41</v>
      </c>
      <c r="E4966" s="2" t="s">
        <v>17</v>
      </c>
      <c r="F4966" s="2" t="s">
        <v>138</v>
      </c>
      <c r="G4966" s="2" t="s">
        <v>1027</v>
      </c>
      <c r="H4966" s="2" t="s">
        <v>4441</v>
      </c>
      <c r="I4966" s="2">
        <v>384</v>
      </c>
      <c r="J4966" s="2">
        <v>0</v>
      </c>
      <c r="K4966" s="2" t="s">
        <v>4492</v>
      </c>
      <c r="L4966" s="3">
        <v>46037</v>
      </c>
      <c r="M4966" s="3">
        <v>47088</v>
      </c>
      <c r="N4966" s="2" t="s">
        <v>3759</v>
      </c>
    </row>
    <row r="4967" spans="2:14" x14ac:dyDescent="0.25">
      <c r="B4967" s="2" t="s">
        <v>4470</v>
      </c>
      <c r="C4967" s="2" t="s">
        <v>4471</v>
      </c>
      <c r="D4967" s="2" t="s">
        <v>41</v>
      </c>
      <c r="E4967" s="2" t="s">
        <v>181</v>
      </c>
      <c r="F4967" s="2" t="s">
        <v>138</v>
      </c>
      <c r="G4967" s="2" t="s">
        <v>1027</v>
      </c>
      <c r="H4967" s="2" t="s">
        <v>4441</v>
      </c>
      <c r="I4967" s="2">
        <v>384</v>
      </c>
      <c r="J4967" s="2">
        <v>0</v>
      </c>
      <c r="K4967" s="2">
        <v>4517</v>
      </c>
      <c r="L4967" s="3">
        <v>45981</v>
      </c>
      <c r="M4967" s="3">
        <v>47058</v>
      </c>
      <c r="N4967" s="2" t="s">
        <v>3759</v>
      </c>
    </row>
    <row r="4968" spans="2:14" x14ac:dyDescent="0.25">
      <c r="B4968" s="2" t="s">
        <v>4470</v>
      </c>
      <c r="C4968" s="2" t="s">
        <v>4471</v>
      </c>
      <c r="D4968" s="2" t="s">
        <v>41</v>
      </c>
      <c r="E4968" s="2" t="s">
        <v>181</v>
      </c>
      <c r="F4968" s="2" t="s">
        <v>138</v>
      </c>
      <c r="G4968" s="2" t="s">
        <v>1027</v>
      </c>
      <c r="H4968" s="2" t="s">
        <v>4441</v>
      </c>
      <c r="I4968" s="2">
        <v>384</v>
      </c>
      <c r="J4968" s="2">
        <v>0</v>
      </c>
      <c r="K4968" s="2" t="s">
        <v>3781</v>
      </c>
      <c r="L4968" s="3">
        <v>46055</v>
      </c>
      <c r="M4968" s="3">
        <v>47088</v>
      </c>
      <c r="N4968" s="2" t="s">
        <v>3759</v>
      </c>
    </row>
    <row r="4969" spans="2:14" x14ac:dyDescent="0.25">
      <c r="B4969" s="2" t="s">
        <v>4470</v>
      </c>
      <c r="C4969" s="2" t="s">
        <v>4471</v>
      </c>
      <c r="D4969" s="2" t="s">
        <v>41</v>
      </c>
      <c r="E4969" s="2" t="s">
        <v>142</v>
      </c>
      <c r="F4969" s="2" t="s">
        <v>138</v>
      </c>
      <c r="G4969" s="2" t="s">
        <v>1027</v>
      </c>
      <c r="H4969" s="2" t="s">
        <v>4441</v>
      </c>
      <c r="I4969" s="2">
        <v>384</v>
      </c>
      <c r="J4969" s="2">
        <v>0</v>
      </c>
      <c r="K4969" s="2">
        <v>658</v>
      </c>
      <c r="L4969" s="3">
        <v>46097</v>
      </c>
      <c r="M4969" s="3">
        <v>47150</v>
      </c>
      <c r="N4969" s="2" t="s">
        <v>3759</v>
      </c>
    </row>
    <row r="4970" spans="2:14" x14ac:dyDescent="0.25">
      <c r="B4970" s="2" t="s">
        <v>4470</v>
      </c>
      <c r="C4970" s="2" t="s">
        <v>4471</v>
      </c>
      <c r="D4970" s="2" t="s">
        <v>41</v>
      </c>
      <c r="E4970" s="2" t="s">
        <v>142</v>
      </c>
      <c r="F4970" s="2" t="s">
        <v>138</v>
      </c>
      <c r="G4970" s="2" t="s">
        <v>1027</v>
      </c>
      <c r="H4970" s="2" t="s">
        <v>4441</v>
      </c>
      <c r="I4970" s="2">
        <v>384</v>
      </c>
      <c r="J4970" s="2">
        <v>0</v>
      </c>
      <c r="K4970" s="2">
        <v>1635</v>
      </c>
      <c r="L4970" s="3">
        <v>46128</v>
      </c>
      <c r="M4970" s="3">
        <v>47209</v>
      </c>
      <c r="N4970" s="2" t="s">
        <v>3759</v>
      </c>
    </row>
    <row r="4971" spans="2:14" x14ac:dyDescent="0.25">
      <c r="B4971" s="2" t="s">
        <v>4470</v>
      </c>
      <c r="C4971" s="2" t="s">
        <v>4471</v>
      </c>
      <c r="D4971" s="2" t="s">
        <v>41</v>
      </c>
      <c r="E4971" s="2" t="s">
        <v>142</v>
      </c>
      <c r="F4971" s="2" t="s">
        <v>138</v>
      </c>
      <c r="G4971" s="2" t="s">
        <v>1027</v>
      </c>
      <c r="H4971" s="2" t="s">
        <v>4441</v>
      </c>
      <c r="I4971" s="2">
        <v>384</v>
      </c>
      <c r="J4971" s="2">
        <v>0</v>
      </c>
      <c r="K4971" s="2">
        <v>2555</v>
      </c>
      <c r="L4971" s="3">
        <v>45875</v>
      </c>
      <c r="M4971" s="3">
        <v>46905</v>
      </c>
      <c r="N4971" s="2" t="s">
        <v>3759</v>
      </c>
    </row>
    <row r="4972" spans="2:14" x14ac:dyDescent="0.25">
      <c r="B4972" s="2" t="s">
        <v>4470</v>
      </c>
      <c r="C4972" s="2" t="s">
        <v>4471</v>
      </c>
      <c r="D4972" s="2" t="s">
        <v>41</v>
      </c>
      <c r="E4972" s="2" t="s">
        <v>142</v>
      </c>
      <c r="F4972" s="2" t="s">
        <v>138</v>
      </c>
      <c r="G4972" s="2" t="s">
        <v>1027</v>
      </c>
      <c r="H4972" s="2" t="s">
        <v>4441</v>
      </c>
      <c r="I4972" s="2">
        <v>384</v>
      </c>
      <c r="J4972" s="2">
        <v>0</v>
      </c>
      <c r="K4972" s="2">
        <v>3525</v>
      </c>
      <c r="L4972" s="3">
        <v>45922</v>
      </c>
      <c r="M4972" s="3">
        <v>46966</v>
      </c>
      <c r="N4972" s="2" t="s">
        <v>3759</v>
      </c>
    </row>
    <row r="4973" spans="2:14" x14ac:dyDescent="0.25">
      <c r="B4973" s="2" t="s">
        <v>4470</v>
      </c>
      <c r="C4973" s="2" t="s">
        <v>4471</v>
      </c>
      <c r="D4973" s="2" t="s">
        <v>41</v>
      </c>
      <c r="E4973" s="2" t="s">
        <v>142</v>
      </c>
      <c r="F4973" s="2" t="s">
        <v>138</v>
      </c>
      <c r="G4973" s="2" t="s">
        <v>1027</v>
      </c>
      <c r="H4973" s="2" t="s">
        <v>4441</v>
      </c>
      <c r="I4973" s="2">
        <v>384</v>
      </c>
      <c r="J4973" s="2">
        <v>0</v>
      </c>
      <c r="K4973" s="2">
        <v>3529</v>
      </c>
      <c r="L4973" s="3">
        <v>45936</v>
      </c>
      <c r="M4973" s="3">
        <v>46997</v>
      </c>
      <c r="N4973" s="2" t="s">
        <v>3759</v>
      </c>
    </row>
    <row r="4974" spans="2:14" x14ac:dyDescent="0.25">
      <c r="B4974" s="2" t="s">
        <v>4470</v>
      </c>
      <c r="C4974" s="2" t="s">
        <v>4471</v>
      </c>
      <c r="D4974" s="2" t="s">
        <v>41</v>
      </c>
      <c r="E4974" s="2" t="s">
        <v>142</v>
      </c>
      <c r="F4974" s="2" t="s">
        <v>138</v>
      </c>
      <c r="G4974" s="2" t="s">
        <v>1027</v>
      </c>
      <c r="H4974" s="2" t="s">
        <v>4441</v>
      </c>
      <c r="I4974" s="2">
        <v>384</v>
      </c>
      <c r="J4974" s="2">
        <v>0</v>
      </c>
      <c r="K4974" s="2" t="s">
        <v>4475</v>
      </c>
      <c r="L4974" s="3">
        <v>45759</v>
      </c>
      <c r="M4974" s="3">
        <v>46753</v>
      </c>
      <c r="N4974" s="2" t="s">
        <v>3759</v>
      </c>
    </row>
    <row r="4975" spans="2:14" x14ac:dyDescent="0.25">
      <c r="B4975" s="2" t="s">
        <v>4470</v>
      </c>
      <c r="C4975" s="2" t="s">
        <v>4471</v>
      </c>
      <c r="D4975" s="2" t="s">
        <v>41</v>
      </c>
      <c r="E4975" s="2" t="s">
        <v>142</v>
      </c>
      <c r="F4975" s="2" t="s">
        <v>138</v>
      </c>
      <c r="G4975" s="2" t="s">
        <v>1027</v>
      </c>
      <c r="H4975" s="2" t="s">
        <v>4441</v>
      </c>
      <c r="I4975" s="2">
        <v>384</v>
      </c>
      <c r="J4975" s="2">
        <v>0</v>
      </c>
      <c r="K4975" s="2" t="s">
        <v>4477</v>
      </c>
      <c r="L4975" s="3">
        <v>46170</v>
      </c>
      <c r="M4975" s="3">
        <v>47239</v>
      </c>
      <c r="N4975" s="2" t="s">
        <v>3759</v>
      </c>
    </row>
    <row r="4976" spans="2:14" x14ac:dyDescent="0.25">
      <c r="B4976" s="2" t="s">
        <v>4470</v>
      </c>
      <c r="C4976" s="2" t="s">
        <v>4471</v>
      </c>
      <c r="D4976" s="2" t="s">
        <v>41</v>
      </c>
      <c r="E4976" s="2" t="s">
        <v>142</v>
      </c>
      <c r="F4976" s="2" t="s">
        <v>138</v>
      </c>
      <c r="G4976" s="2" t="s">
        <v>1027</v>
      </c>
      <c r="H4976" s="2" t="s">
        <v>4441</v>
      </c>
      <c r="I4976" s="2">
        <v>384</v>
      </c>
      <c r="J4976" s="2">
        <v>0</v>
      </c>
      <c r="K4976" s="2" t="s">
        <v>3782</v>
      </c>
      <c r="L4976" s="3">
        <v>46181</v>
      </c>
      <c r="M4976" s="3">
        <v>47239</v>
      </c>
      <c r="N4976" s="2" t="s">
        <v>3759</v>
      </c>
    </row>
    <row r="4977" spans="2:14" x14ac:dyDescent="0.25">
      <c r="B4977" s="2" t="s">
        <v>4470</v>
      </c>
      <c r="C4977" s="2" t="s">
        <v>4471</v>
      </c>
      <c r="D4977" s="2" t="s">
        <v>41</v>
      </c>
      <c r="E4977" s="2" t="s">
        <v>142</v>
      </c>
      <c r="F4977" s="2" t="s">
        <v>138</v>
      </c>
      <c r="G4977" s="2" t="s">
        <v>1027</v>
      </c>
      <c r="H4977" s="2" t="s">
        <v>4441</v>
      </c>
      <c r="I4977" s="2">
        <v>384</v>
      </c>
      <c r="J4977" s="2">
        <v>0</v>
      </c>
      <c r="K4977" s="2" t="s">
        <v>4478</v>
      </c>
      <c r="L4977" s="3">
        <v>46136</v>
      </c>
      <c r="M4977" s="3">
        <v>47209</v>
      </c>
      <c r="N4977" s="2" t="s">
        <v>3759</v>
      </c>
    </row>
    <row r="4978" spans="2:14" x14ac:dyDescent="0.25">
      <c r="B4978" s="2" t="s">
        <v>4470</v>
      </c>
      <c r="C4978" s="2" t="s">
        <v>4471</v>
      </c>
      <c r="D4978" s="2" t="s">
        <v>41</v>
      </c>
      <c r="E4978" s="2" t="s">
        <v>142</v>
      </c>
      <c r="F4978" s="2" t="s">
        <v>138</v>
      </c>
      <c r="G4978" s="2" t="s">
        <v>1027</v>
      </c>
      <c r="H4978" s="2" t="s">
        <v>4441</v>
      </c>
      <c r="I4978" s="2">
        <v>384</v>
      </c>
      <c r="J4978" s="2">
        <v>0</v>
      </c>
      <c r="K4978" s="2" t="s">
        <v>4479</v>
      </c>
      <c r="L4978" s="3">
        <v>45862</v>
      </c>
      <c r="M4978" s="3">
        <v>46905</v>
      </c>
      <c r="N4978" s="2" t="s">
        <v>3759</v>
      </c>
    </row>
    <row r="4979" spans="2:14" x14ac:dyDescent="0.25">
      <c r="B4979" s="2" t="s">
        <v>4470</v>
      </c>
      <c r="C4979" s="2" t="s">
        <v>4471</v>
      </c>
      <c r="D4979" s="2" t="s">
        <v>41</v>
      </c>
      <c r="E4979" s="2" t="s">
        <v>142</v>
      </c>
      <c r="F4979" s="2" t="s">
        <v>138</v>
      </c>
      <c r="G4979" s="2" t="s">
        <v>1027</v>
      </c>
      <c r="H4979" s="2" t="s">
        <v>4441</v>
      </c>
      <c r="I4979" s="2">
        <v>384</v>
      </c>
      <c r="J4979" s="2">
        <v>0</v>
      </c>
      <c r="K4979" s="2" t="s">
        <v>4485</v>
      </c>
      <c r="L4979" s="3">
        <v>45717</v>
      </c>
      <c r="M4979" s="3">
        <v>46722</v>
      </c>
      <c r="N4979" s="2" t="s">
        <v>3759</v>
      </c>
    </row>
    <row r="4980" spans="2:14" x14ac:dyDescent="0.25">
      <c r="B4980" s="2" t="s">
        <v>4470</v>
      </c>
      <c r="C4980" s="2" t="s">
        <v>4471</v>
      </c>
      <c r="D4980" s="2" t="s">
        <v>41</v>
      </c>
      <c r="E4980" s="2" t="s">
        <v>142</v>
      </c>
      <c r="F4980" s="2" t="s">
        <v>138</v>
      </c>
      <c r="G4980" s="2" t="s">
        <v>1027</v>
      </c>
      <c r="H4980" s="2" t="s">
        <v>4441</v>
      </c>
      <c r="I4980" s="2">
        <v>384</v>
      </c>
      <c r="J4980" s="2">
        <v>0</v>
      </c>
      <c r="K4980" s="2" t="s">
        <v>4486</v>
      </c>
      <c r="L4980" s="3">
        <v>45717</v>
      </c>
      <c r="M4980" s="3">
        <v>46722</v>
      </c>
      <c r="N4980" s="2" t="s">
        <v>3759</v>
      </c>
    </row>
    <row r="4981" spans="2:14" x14ac:dyDescent="0.25">
      <c r="B4981" s="2" t="s">
        <v>4470</v>
      </c>
      <c r="C4981" s="2" t="s">
        <v>4471</v>
      </c>
      <c r="D4981" s="2" t="s">
        <v>41</v>
      </c>
      <c r="E4981" s="2" t="s">
        <v>142</v>
      </c>
      <c r="F4981" s="2" t="s">
        <v>138</v>
      </c>
      <c r="G4981" s="2" t="s">
        <v>1027</v>
      </c>
      <c r="H4981" s="2" t="s">
        <v>4441</v>
      </c>
      <c r="I4981" s="2">
        <v>384</v>
      </c>
      <c r="J4981" s="2">
        <v>0</v>
      </c>
      <c r="K4981" s="2" t="s">
        <v>4492</v>
      </c>
      <c r="L4981" s="3">
        <v>46037</v>
      </c>
      <c r="M4981" s="3">
        <v>47088</v>
      </c>
      <c r="N4981" s="2" t="s">
        <v>3759</v>
      </c>
    </row>
    <row r="4982" spans="2:14" x14ac:dyDescent="0.25">
      <c r="B4982" s="2" t="s">
        <v>4493</v>
      </c>
      <c r="C4982" s="2" t="s">
        <v>4494</v>
      </c>
      <c r="D4982" s="2" t="s">
        <v>41</v>
      </c>
      <c r="E4982" s="2" t="s">
        <v>17</v>
      </c>
      <c r="F4982" s="2" t="s">
        <v>138</v>
      </c>
      <c r="G4982" s="2" t="s">
        <v>138</v>
      </c>
      <c r="H4982" s="2" t="s">
        <v>4495</v>
      </c>
      <c r="I4982" s="2">
        <v>0</v>
      </c>
      <c r="J4982" s="2">
        <v>0</v>
      </c>
      <c r="K4982" s="2" t="s">
        <v>4496</v>
      </c>
      <c r="L4982" s="3">
        <v>45736</v>
      </c>
      <c r="M4982" s="3">
        <v>45931</v>
      </c>
      <c r="N4982" s="2" t="s">
        <v>3759</v>
      </c>
    </row>
    <row r="4983" spans="2:14" x14ac:dyDescent="0.25">
      <c r="B4983" s="2" t="s">
        <v>4497</v>
      </c>
      <c r="C4983" s="2" t="s">
        <v>4498</v>
      </c>
      <c r="D4983" s="2" t="s">
        <v>16</v>
      </c>
      <c r="E4983" s="2" t="s">
        <v>17</v>
      </c>
      <c r="F4983" s="2" t="s">
        <v>138</v>
      </c>
      <c r="G4983" s="2" t="s">
        <v>138</v>
      </c>
      <c r="H4983" s="2" t="s">
        <v>4499</v>
      </c>
      <c r="I4983" s="2">
        <v>0</v>
      </c>
      <c r="J4983" s="2">
        <v>0</v>
      </c>
      <c r="K4983" s="2">
        <v>0</v>
      </c>
      <c r="L4983" s="3">
        <v>46175</v>
      </c>
      <c r="M4983" s="2" t="s">
        <v>30</v>
      </c>
      <c r="N4983" s="2" t="s">
        <v>1354</v>
      </c>
    </row>
    <row r="4984" spans="2:14" x14ac:dyDescent="0.25">
      <c r="B4984" s="2" t="s">
        <v>4497</v>
      </c>
      <c r="C4984" s="2" t="s">
        <v>4498</v>
      </c>
      <c r="D4984" s="2" t="s">
        <v>16</v>
      </c>
      <c r="E4984" s="2" t="s">
        <v>17</v>
      </c>
      <c r="F4984" s="2" t="s">
        <v>138</v>
      </c>
      <c r="G4984" s="2" t="s">
        <v>138</v>
      </c>
      <c r="H4984" s="2" t="s">
        <v>4499</v>
      </c>
      <c r="I4984" s="2">
        <v>0</v>
      </c>
      <c r="J4984" s="2">
        <v>0</v>
      </c>
      <c r="K4984" s="2">
        <v>723113502</v>
      </c>
      <c r="L4984" s="3">
        <v>44958</v>
      </c>
      <c r="M4984" s="3">
        <v>47088</v>
      </c>
      <c r="N4984" s="2" t="s">
        <v>1354</v>
      </c>
    </row>
    <row r="4985" spans="2:14" x14ac:dyDescent="0.25">
      <c r="B4985" s="2" t="s">
        <v>4500</v>
      </c>
      <c r="C4985" s="2" t="s">
        <v>4501</v>
      </c>
      <c r="D4985" s="2" t="s">
        <v>16</v>
      </c>
      <c r="E4985" s="2" t="s">
        <v>17</v>
      </c>
      <c r="F4985" s="2" t="s">
        <v>138</v>
      </c>
      <c r="G4985" s="2" t="s">
        <v>138</v>
      </c>
      <c r="H4985" s="2" t="s">
        <v>4499</v>
      </c>
      <c r="I4985" s="2">
        <v>0</v>
      </c>
      <c r="J4985" s="2">
        <v>0</v>
      </c>
      <c r="K4985" s="2">
        <v>0</v>
      </c>
      <c r="L4985" s="3">
        <v>46175</v>
      </c>
      <c r="M4985" s="2" t="s">
        <v>30</v>
      </c>
      <c r="N4985" s="2" t="s">
        <v>1354</v>
      </c>
    </row>
    <row r="4986" spans="2:14" x14ac:dyDescent="0.25">
      <c r="B4986" s="2" t="s">
        <v>4500</v>
      </c>
      <c r="C4986" s="2" t="s">
        <v>4501</v>
      </c>
      <c r="D4986" s="2" t="s">
        <v>16</v>
      </c>
      <c r="E4986" s="2" t="s">
        <v>17</v>
      </c>
      <c r="F4986" s="2" t="s">
        <v>138</v>
      </c>
      <c r="G4986" s="2" t="s">
        <v>138</v>
      </c>
      <c r="H4986" s="2" t="s">
        <v>4499</v>
      </c>
      <c r="I4986" s="2">
        <v>0</v>
      </c>
      <c r="J4986" s="2">
        <v>0</v>
      </c>
      <c r="K4986" s="2">
        <v>22113502</v>
      </c>
      <c r="L4986" s="3">
        <v>44958</v>
      </c>
      <c r="M4986" s="3">
        <v>46692</v>
      </c>
      <c r="N4986" s="2" t="s">
        <v>1354</v>
      </c>
    </row>
    <row r="4987" spans="2:14" x14ac:dyDescent="0.25">
      <c r="B4987" s="2" t="s">
        <v>4500</v>
      </c>
      <c r="C4987" s="2" t="s">
        <v>4501</v>
      </c>
      <c r="D4987" s="2" t="s">
        <v>16</v>
      </c>
      <c r="E4987" s="2" t="s">
        <v>17</v>
      </c>
      <c r="F4987" s="2" t="s">
        <v>138</v>
      </c>
      <c r="G4987" s="2" t="s">
        <v>138</v>
      </c>
      <c r="H4987" s="2" t="s">
        <v>4499</v>
      </c>
      <c r="I4987" s="2">
        <v>0</v>
      </c>
      <c r="J4987" s="2">
        <v>0</v>
      </c>
      <c r="K4987" s="2">
        <v>725103505</v>
      </c>
      <c r="L4987" s="3">
        <v>45992</v>
      </c>
      <c r="M4987" s="3">
        <v>47484</v>
      </c>
      <c r="N4987" s="2" t="s">
        <v>1354</v>
      </c>
    </row>
    <row r="4988" spans="2:14" x14ac:dyDescent="0.25">
      <c r="B4988" s="2" t="s">
        <v>4500</v>
      </c>
      <c r="C4988" s="2" t="s">
        <v>4501</v>
      </c>
      <c r="D4988" s="2" t="s">
        <v>16</v>
      </c>
      <c r="E4988" s="2" t="s">
        <v>181</v>
      </c>
      <c r="F4988" s="2" t="s">
        <v>138</v>
      </c>
      <c r="G4988" s="2" t="s">
        <v>138</v>
      </c>
      <c r="H4988" s="2" t="s">
        <v>4499</v>
      </c>
      <c r="I4988" s="2">
        <v>0</v>
      </c>
      <c r="J4988" s="2">
        <v>0</v>
      </c>
      <c r="K4988" s="2">
        <v>22113502</v>
      </c>
      <c r="L4988" s="3">
        <v>44958</v>
      </c>
      <c r="M4988" s="3">
        <v>46692</v>
      </c>
      <c r="N4988" s="2" t="s">
        <v>1354</v>
      </c>
    </row>
    <row r="4989" spans="2:14" x14ac:dyDescent="0.25">
      <c r="B4989" s="2" t="s">
        <v>4500</v>
      </c>
      <c r="C4989" s="2" t="s">
        <v>4501</v>
      </c>
      <c r="D4989" s="2" t="s">
        <v>16</v>
      </c>
      <c r="E4989" s="2" t="s">
        <v>142</v>
      </c>
      <c r="F4989" s="2" t="s">
        <v>138</v>
      </c>
      <c r="G4989" s="2" t="s">
        <v>138</v>
      </c>
      <c r="H4989" s="2" t="s">
        <v>4499</v>
      </c>
      <c r="I4989" s="2">
        <v>0</v>
      </c>
      <c r="J4989" s="2">
        <v>0</v>
      </c>
      <c r="K4989" s="2">
        <v>22113502</v>
      </c>
      <c r="L4989" s="3">
        <v>44958</v>
      </c>
      <c r="M4989" s="3">
        <v>46692</v>
      </c>
      <c r="N4989" s="2" t="s">
        <v>1354</v>
      </c>
    </row>
    <row r="4990" spans="2:14" x14ac:dyDescent="0.25">
      <c r="B4990" s="2" t="s">
        <v>4502</v>
      </c>
      <c r="C4990" s="2" t="s">
        <v>4503</v>
      </c>
      <c r="D4990" s="2" t="s">
        <v>16</v>
      </c>
      <c r="E4990" s="2" t="s">
        <v>17</v>
      </c>
      <c r="F4990" s="2" t="s">
        <v>138</v>
      </c>
      <c r="G4990" s="2" t="s">
        <v>138</v>
      </c>
      <c r="H4990" s="2" t="s">
        <v>4504</v>
      </c>
      <c r="I4990" s="2">
        <v>18</v>
      </c>
      <c r="J4990" s="2">
        <v>0</v>
      </c>
      <c r="K4990" s="2" t="s">
        <v>4505</v>
      </c>
      <c r="L4990" s="3">
        <v>45828</v>
      </c>
      <c r="M4990" s="3">
        <v>46753</v>
      </c>
      <c r="N4990" s="2" t="s">
        <v>439</v>
      </c>
    </row>
    <row r="4991" spans="2:14" x14ac:dyDescent="0.25">
      <c r="B4991" s="2" t="s">
        <v>4502</v>
      </c>
      <c r="C4991" s="2" t="s">
        <v>4503</v>
      </c>
      <c r="D4991" s="2" t="s">
        <v>16</v>
      </c>
      <c r="E4991" s="2" t="s">
        <v>17</v>
      </c>
      <c r="F4991" s="2" t="s">
        <v>138</v>
      </c>
      <c r="G4991" s="2" t="s">
        <v>138</v>
      </c>
      <c r="H4991" s="2" t="s">
        <v>4504</v>
      </c>
      <c r="I4991" s="2">
        <v>18</v>
      </c>
      <c r="J4991" s="2">
        <v>18</v>
      </c>
      <c r="K4991" s="2" t="s">
        <v>4506</v>
      </c>
      <c r="L4991" s="3">
        <v>46141</v>
      </c>
      <c r="M4991" s="3">
        <v>47150</v>
      </c>
      <c r="N4991" s="2" t="s">
        <v>439</v>
      </c>
    </row>
    <row r="4992" spans="2:14" x14ac:dyDescent="0.25">
      <c r="B4992" s="2" t="s">
        <v>4502</v>
      </c>
      <c r="C4992" s="2" t="s">
        <v>4503</v>
      </c>
      <c r="D4992" s="2" t="s">
        <v>16</v>
      </c>
      <c r="E4992" s="2" t="s">
        <v>17</v>
      </c>
      <c r="F4992" s="2" t="s">
        <v>138</v>
      </c>
      <c r="G4992" s="2" t="s">
        <v>138</v>
      </c>
      <c r="H4992" s="2" t="s">
        <v>4504</v>
      </c>
      <c r="I4992" s="2">
        <v>18</v>
      </c>
      <c r="J4992" s="2">
        <v>0</v>
      </c>
      <c r="K4992" s="2">
        <v>123463</v>
      </c>
      <c r="L4992" s="3">
        <v>44958</v>
      </c>
      <c r="M4992" s="3">
        <v>46143</v>
      </c>
      <c r="N4992" s="2" t="s">
        <v>439</v>
      </c>
    </row>
    <row r="4993" spans="2:14" x14ac:dyDescent="0.25">
      <c r="B4993" s="2" t="s">
        <v>4502</v>
      </c>
      <c r="C4993" s="2" t="s">
        <v>4503</v>
      </c>
      <c r="D4993" s="2" t="s">
        <v>16</v>
      </c>
      <c r="E4993" s="2" t="s">
        <v>17</v>
      </c>
      <c r="F4993" s="2" t="s">
        <v>138</v>
      </c>
      <c r="G4993" s="2" t="s">
        <v>138</v>
      </c>
      <c r="H4993" s="2" t="s">
        <v>4504</v>
      </c>
      <c r="I4993" s="2">
        <v>18</v>
      </c>
      <c r="J4993" s="2">
        <v>0</v>
      </c>
      <c r="K4993" s="2" t="s">
        <v>4507</v>
      </c>
      <c r="L4993" s="3">
        <v>45913</v>
      </c>
      <c r="M4993" s="3">
        <v>46874</v>
      </c>
      <c r="N4993" s="2" t="s">
        <v>439</v>
      </c>
    </row>
    <row r="4994" spans="2:14" x14ac:dyDescent="0.25">
      <c r="B4994" s="2" t="s">
        <v>4502</v>
      </c>
      <c r="C4994" s="2" t="s">
        <v>4503</v>
      </c>
      <c r="D4994" s="2" t="s">
        <v>16</v>
      </c>
      <c r="E4994" s="2" t="s">
        <v>17</v>
      </c>
      <c r="F4994" s="2" t="s">
        <v>138</v>
      </c>
      <c r="G4994" s="2" t="s">
        <v>138</v>
      </c>
      <c r="H4994" s="2" t="s">
        <v>4504</v>
      </c>
      <c r="I4994" s="2">
        <v>18</v>
      </c>
      <c r="J4994" s="2">
        <v>0</v>
      </c>
      <c r="K4994" s="2" t="s">
        <v>4508</v>
      </c>
      <c r="L4994" s="3">
        <v>45913</v>
      </c>
      <c r="M4994" s="3">
        <v>46966</v>
      </c>
      <c r="N4994" s="2" t="s">
        <v>439</v>
      </c>
    </row>
    <row r="4995" spans="2:14" x14ac:dyDescent="0.25">
      <c r="B4995" s="2" t="s">
        <v>4502</v>
      </c>
      <c r="C4995" s="2" t="s">
        <v>4503</v>
      </c>
      <c r="D4995" s="2" t="s">
        <v>16</v>
      </c>
      <c r="E4995" s="2" t="s">
        <v>17</v>
      </c>
      <c r="F4995" s="2" t="s">
        <v>138</v>
      </c>
      <c r="G4995" s="2" t="s">
        <v>138</v>
      </c>
      <c r="H4995" s="2" t="s">
        <v>4504</v>
      </c>
      <c r="I4995" s="2">
        <v>18</v>
      </c>
      <c r="J4995" s="2">
        <v>0</v>
      </c>
      <c r="K4995" s="2" t="s">
        <v>4509</v>
      </c>
      <c r="L4995" s="3">
        <v>46034</v>
      </c>
      <c r="M4995" s="3">
        <v>47027</v>
      </c>
      <c r="N4995" s="2" t="s">
        <v>439</v>
      </c>
    </row>
    <row r="4996" spans="2:14" x14ac:dyDescent="0.25">
      <c r="B4996" s="2" t="s">
        <v>4502</v>
      </c>
      <c r="C4996" s="2" t="s">
        <v>4503</v>
      </c>
      <c r="D4996" s="2" t="s">
        <v>16</v>
      </c>
      <c r="E4996" s="2" t="s">
        <v>17</v>
      </c>
      <c r="F4996" s="2" t="s">
        <v>138</v>
      </c>
      <c r="G4996" s="2" t="s">
        <v>138</v>
      </c>
      <c r="H4996" s="2" t="s">
        <v>4504</v>
      </c>
      <c r="I4996" s="2">
        <v>18</v>
      </c>
      <c r="J4996" s="2">
        <v>0</v>
      </c>
      <c r="K4996" s="2">
        <v>193350</v>
      </c>
      <c r="L4996" s="3">
        <v>44958</v>
      </c>
      <c r="M4996" s="3">
        <v>45992</v>
      </c>
      <c r="N4996" s="2" t="s">
        <v>439</v>
      </c>
    </row>
    <row r="4997" spans="2:14" x14ac:dyDescent="0.25">
      <c r="B4997" s="2" t="s">
        <v>4502</v>
      </c>
      <c r="C4997" s="2" t="s">
        <v>4503</v>
      </c>
      <c r="D4997" s="2" t="s">
        <v>16</v>
      </c>
      <c r="E4997" s="2" t="s">
        <v>142</v>
      </c>
      <c r="F4997" s="2" t="s">
        <v>138</v>
      </c>
      <c r="G4997" s="2" t="s">
        <v>138</v>
      </c>
      <c r="H4997" s="2" t="s">
        <v>4504</v>
      </c>
      <c r="I4997" s="2">
        <v>18</v>
      </c>
      <c r="J4997" s="2">
        <v>0</v>
      </c>
      <c r="K4997" s="2" t="s">
        <v>4508</v>
      </c>
      <c r="L4997" s="3">
        <v>45913</v>
      </c>
      <c r="M4997" s="3">
        <v>46966</v>
      </c>
      <c r="N4997" s="2" t="s">
        <v>439</v>
      </c>
    </row>
    <row r="4998" spans="2:14" x14ac:dyDescent="0.25">
      <c r="B4998" s="2" t="s">
        <v>4510</v>
      </c>
      <c r="C4998" s="2" t="s">
        <v>447</v>
      </c>
      <c r="D4998" s="2" t="s">
        <v>41</v>
      </c>
      <c r="E4998" s="2" t="s">
        <v>17</v>
      </c>
      <c r="F4998" s="2" t="s">
        <v>138</v>
      </c>
      <c r="G4998" s="2" t="s">
        <v>138</v>
      </c>
      <c r="H4998" s="2" t="s">
        <v>4511</v>
      </c>
      <c r="I4998" s="2">
        <v>2970</v>
      </c>
      <c r="J4998" s="2">
        <v>0</v>
      </c>
      <c r="K4998" s="2">
        <v>1050325</v>
      </c>
      <c r="L4998" s="3">
        <v>45985</v>
      </c>
      <c r="M4998" s="3">
        <v>47178</v>
      </c>
      <c r="N4998" s="2" t="s">
        <v>921</v>
      </c>
    </row>
    <row r="4999" spans="2:14" x14ac:dyDescent="0.25">
      <c r="B4999" s="2" t="s">
        <v>4510</v>
      </c>
      <c r="C4999" s="2" t="s">
        <v>447</v>
      </c>
      <c r="D4999" s="2" t="s">
        <v>41</v>
      </c>
      <c r="E4999" s="2" t="s">
        <v>17</v>
      </c>
      <c r="F4999" s="2" t="s">
        <v>138</v>
      </c>
      <c r="G4999" s="2" t="s">
        <v>138</v>
      </c>
      <c r="H4999" s="2" t="s">
        <v>4511</v>
      </c>
      <c r="I4999" s="2">
        <v>2970</v>
      </c>
      <c r="J4999" s="2">
        <v>0</v>
      </c>
      <c r="K4999" s="2">
        <v>20250305</v>
      </c>
      <c r="L4999" s="3">
        <v>45863</v>
      </c>
      <c r="M4999" s="3">
        <v>47178</v>
      </c>
      <c r="N4999" s="2" t="s">
        <v>921</v>
      </c>
    </row>
    <row r="5000" spans="2:14" x14ac:dyDescent="0.25">
      <c r="B5000" s="2" t="s">
        <v>4510</v>
      </c>
      <c r="C5000" s="2" t="s">
        <v>447</v>
      </c>
      <c r="D5000" s="2" t="s">
        <v>41</v>
      </c>
      <c r="E5000" s="2" t="s">
        <v>17</v>
      </c>
      <c r="F5000" s="2" t="s">
        <v>138</v>
      </c>
      <c r="G5000" s="2" t="s">
        <v>138</v>
      </c>
      <c r="H5000" s="2" t="s">
        <v>4511</v>
      </c>
      <c r="I5000" s="2">
        <v>2970</v>
      </c>
      <c r="J5000" s="2">
        <v>2970</v>
      </c>
      <c r="K5000" s="2" t="s">
        <v>4512</v>
      </c>
      <c r="L5000" s="3">
        <v>46195</v>
      </c>
      <c r="M5000" s="3">
        <v>47178</v>
      </c>
      <c r="N5000" s="2" t="s">
        <v>921</v>
      </c>
    </row>
    <row r="5001" spans="2:14" x14ac:dyDescent="0.25">
      <c r="B5001" s="2" t="s">
        <v>4510</v>
      </c>
      <c r="C5001" s="2" t="s">
        <v>447</v>
      </c>
      <c r="D5001" s="2" t="s">
        <v>41</v>
      </c>
      <c r="E5001" s="2" t="s">
        <v>17</v>
      </c>
      <c r="F5001" s="2" t="s">
        <v>138</v>
      </c>
      <c r="G5001" s="2" t="s">
        <v>138</v>
      </c>
      <c r="H5001" s="2" t="s">
        <v>4511</v>
      </c>
      <c r="I5001" s="2">
        <v>2970</v>
      </c>
      <c r="J5001" s="2">
        <v>0</v>
      </c>
      <c r="K5001" s="2" t="s">
        <v>448</v>
      </c>
      <c r="L5001" s="3">
        <v>44958</v>
      </c>
      <c r="M5001" s="3">
        <v>47270</v>
      </c>
      <c r="N5001" s="2" t="s">
        <v>921</v>
      </c>
    </row>
    <row r="5002" spans="2:14" x14ac:dyDescent="0.25">
      <c r="B5002" s="2" t="s">
        <v>4510</v>
      </c>
      <c r="C5002" s="2" t="s">
        <v>447</v>
      </c>
      <c r="D5002" s="2" t="s">
        <v>41</v>
      </c>
      <c r="E5002" s="2" t="s">
        <v>142</v>
      </c>
      <c r="F5002" s="2" t="s">
        <v>138</v>
      </c>
      <c r="G5002" s="2" t="s">
        <v>138</v>
      </c>
      <c r="H5002" s="2" t="s">
        <v>4511</v>
      </c>
      <c r="I5002" s="2">
        <v>2970</v>
      </c>
      <c r="J5002" s="2">
        <v>0</v>
      </c>
      <c r="K5002" s="2">
        <v>1050325</v>
      </c>
      <c r="L5002" s="3">
        <v>45985</v>
      </c>
      <c r="M5002" s="3">
        <v>47178</v>
      </c>
      <c r="N5002" s="2" t="s">
        <v>921</v>
      </c>
    </row>
    <row r="5003" spans="2:14" x14ac:dyDescent="0.25">
      <c r="B5003" s="2" t="s">
        <v>4513</v>
      </c>
      <c r="C5003" s="2" t="s">
        <v>4514</v>
      </c>
      <c r="D5003" s="2" t="s">
        <v>16</v>
      </c>
      <c r="E5003" s="2" t="s">
        <v>17</v>
      </c>
      <c r="F5003" s="2" t="s">
        <v>138</v>
      </c>
      <c r="G5003" s="2" t="s">
        <v>138</v>
      </c>
      <c r="H5003" s="2" t="s">
        <v>4515</v>
      </c>
      <c r="I5003" s="2">
        <v>13500</v>
      </c>
      <c r="J5003" s="2">
        <v>13500</v>
      </c>
      <c r="K5003" s="2" t="s">
        <v>4516</v>
      </c>
      <c r="L5003" s="3">
        <v>46203</v>
      </c>
      <c r="M5003" s="3">
        <v>47939</v>
      </c>
      <c r="N5003" s="2" t="s">
        <v>921</v>
      </c>
    </row>
    <row r="5004" spans="2:14" x14ac:dyDescent="0.25">
      <c r="B5004" s="2" t="s">
        <v>4513</v>
      </c>
      <c r="C5004" s="2" t="s">
        <v>4514</v>
      </c>
      <c r="D5004" s="2" t="s">
        <v>16</v>
      </c>
      <c r="E5004" s="2" t="s">
        <v>17</v>
      </c>
      <c r="F5004" s="2" t="s">
        <v>138</v>
      </c>
      <c r="G5004" s="2" t="s">
        <v>138</v>
      </c>
      <c r="H5004" s="2" t="s">
        <v>4515</v>
      </c>
      <c r="I5004" s="2">
        <v>13500</v>
      </c>
      <c r="J5004" s="2">
        <v>0</v>
      </c>
      <c r="K5004" s="2" t="s">
        <v>2501</v>
      </c>
      <c r="L5004" s="3">
        <v>46050</v>
      </c>
      <c r="M5004" s="3">
        <v>47757</v>
      </c>
      <c r="N5004" s="2" t="s">
        <v>921</v>
      </c>
    </row>
    <row r="5005" spans="2:14" x14ac:dyDescent="0.25">
      <c r="B5005" s="2" t="s">
        <v>4513</v>
      </c>
      <c r="C5005" s="2" t="s">
        <v>4514</v>
      </c>
      <c r="D5005" s="2" t="s">
        <v>16</v>
      </c>
      <c r="E5005" s="2" t="s">
        <v>142</v>
      </c>
      <c r="F5005" s="2" t="s">
        <v>138</v>
      </c>
      <c r="G5005" s="2" t="s">
        <v>138</v>
      </c>
      <c r="H5005" s="2" t="s">
        <v>4515</v>
      </c>
      <c r="I5005" s="2">
        <v>13500</v>
      </c>
      <c r="J5005" s="2">
        <v>0</v>
      </c>
      <c r="K5005" s="2" t="s">
        <v>2501</v>
      </c>
      <c r="L5005" s="3">
        <v>46050</v>
      </c>
      <c r="M5005" s="3">
        <v>47757</v>
      </c>
      <c r="N5005" s="2" t="s">
        <v>921</v>
      </c>
    </row>
    <row r="5006" spans="2:14" x14ac:dyDescent="0.25">
      <c r="B5006" s="2" t="s">
        <v>4517</v>
      </c>
      <c r="C5006" s="2" t="s">
        <v>4518</v>
      </c>
      <c r="D5006" s="2" t="s">
        <v>41</v>
      </c>
      <c r="E5006" s="2" t="s">
        <v>17</v>
      </c>
      <c r="F5006" s="2" t="s">
        <v>18</v>
      </c>
      <c r="G5006" s="2" t="s">
        <v>139</v>
      </c>
      <c r="H5006" s="2" t="s">
        <v>4519</v>
      </c>
      <c r="I5006" s="2">
        <v>0</v>
      </c>
      <c r="J5006" s="2">
        <v>0</v>
      </c>
      <c r="K5006" s="2" t="s">
        <v>4520</v>
      </c>
      <c r="L5006" s="3">
        <v>45791</v>
      </c>
      <c r="M5006" s="3">
        <v>47178</v>
      </c>
      <c r="N5006" s="2" t="s">
        <v>921</v>
      </c>
    </row>
    <row r="5007" spans="2:14" x14ac:dyDescent="0.25">
      <c r="B5007" s="2" t="s">
        <v>4521</v>
      </c>
      <c r="C5007" s="2" t="s">
        <v>450</v>
      </c>
      <c r="D5007" s="2" t="s">
        <v>41</v>
      </c>
      <c r="E5007" s="2" t="s">
        <v>17</v>
      </c>
      <c r="F5007" s="2" t="s">
        <v>18</v>
      </c>
      <c r="G5007" s="2" t="s">
        <v>19</v>
      </c>
      <c r="H5007" s="2" t="s">
        <v>451</v>
      </c>
      <c r="I5007" s="2">
        <v>40411</v>
      </c>
      <c r="J5007" s="2">
        <v>0</v>
      </c>
      <c r="K5007" s="2">
        <v>210120</v>
      </c>
      <c r="L5007" s="3">
        <v>44958</v>
      </c>
      <c r="M5007" s="3">
        <v>46113</v>
      </c>
      <c r="N5007" s="2" t="s">
        <v>125</v>
      </c>
    </row>
    <row r="5008" spans="2:14" x14ac:dyDescent="0.25">
      <c r="B5008" s="2" t="s">
        <v>4521</v>
      </c>
      <c r="C5008" s="2" t="s">
        <v>450</v>
      </c>
      <c r="D5008" s="2" t="s">
        <v>41</v>
      </c>
      <c r="E5008" s="2" t="s">
        <v>17</v>
      </c>
      <c r="F5008" s="2" t="s">
        <v>18</v>
      </c>
      <c r="G5008" s="2" t="s">
        <v>19</v>
      </c>
      <c r="H5008" s="2" t="s">
        <v>451</v>
      </c>
      <c r="I5008" s="2">
        <v>40411</v>
      </c>
      <c r="J5008" s="2">
        <v>40411</v>
      </c>
      <c r="K5008" s="2" t="s">
        <v>452</v>
      </c>
      <c r="L5008" s="3">
        <v>44958</v>
      </c>
      <c r="M5008" s="3">
        <v>47423</v>
      </c>
      <c r="N5008" s="2" t="s">
        <v>125</v>
      </c>
    </row>
    <row r="5009" spans="2:14" x14ac:dyDescent="0.25">
      <c r="B5009" s="2" t="s">
        <v>4522</v>
      </c>
      <c r="C5009" s="2" t="s">
        <v>4523</v>
      </c>
      <c r="D5009" s="2" t="s">
        <v>16</v>
      </c>
      <c r="E5009" s="2" t="s">
        <v>17</v>
      </c>
      <c r="F5009" s="2" t="s">
        <v>138</v>
      </c>
      <c r="G5009" s="2" t="s">
        <v>138</v>
      </c>
      <c r="H5009" s="2" t="s">
        <v>4524</v>
      </c>
      <c r="I5009" s="2">
        <v>265</v>
      </c>
      <c r="J5009" s="2">
        <v>0</v>
      </c>
      <c r="K5009" s="2" t="s">
        <v>4525</v>
      </c>
      <c r="L5009" s="3">
        <v>46074</v>
      </c>
      <c r="M5009" s="3">
        <v>47119</v>
      </c>
      <c r="N5009" s="2" t="s">
        <v>439</v>
      </c>
    </row>
    <row r="5010" spans="2:14" x14ac:dyDescent="0.25">
      <c r="B5010" s="2" t="s">
        <v>4522</v>
      </c>
      <c r="C5010" s="2" t="s">
        <v>4523</v>
      </c>
      <c r="D5010" s="2" t="s">
        <v>16</v>
      </c>
      <c r="E5010" s="2" t="s">
        <v>17</v>
      </c>
      <c r="F5010" s="2" t="s">
        <v>138</v>
      </c>
      <c r="G5010" s="2" t="s">
        <v>138</v>
      </c>
      <c r="H5010" s="2" t="s">
        <v>4524</v>
      </c>
      <c r="I5010" s="2">
        <v>265</v>
      </c>
      <c r="J5010" s="2">
        <v>0</v>
      </c>
      <c r="K5010" s="2" t="s">
        <v>4525</v>
      </c>
      <c r="L5010" s="3">
        <v>46097</v>
      </c>
      <c r="M5010" s="3">
        <v>47150</v>
      </c>
      <c r="N5010" s="2" t="s">
        <v>439</v>
      </c>
    </row>
    <row r="5011" spans="2:14" x14ac:dyDescent="0.25">
      <c r="B5011" s="2" t="s">
        <v>4522</v>
      </c>
      <c r="C5011" s="2" t="s">
        <v>4523</v>
      </c>
      <c r="D5011" s="2" t="s">
        <v>16</v>
      </c>
      <c r="E5011" s="2" t="s">
        <v>17</v>
      </c>
      <c r="F5011" s="2" t="s">
        <v>138</v>
      </c>
      <c r="G5011" s="2" t="s">
        <v>138</v>
      </c>
      <c r="H5011" s="2" t="s">
        <v>4524</v>
      </c>
      <c r="I5011" s="2">
        <v>265</v>
      </c>
      <c r="J5011" s="2">
        <v>0</v>
      </c>
      <c r="K5011" s="2" t="s">
        <v>4526</v>
      </c>
      <c r="L5011" s="3">
        <v>46097</v>
      </c>
      <c r="M5011" s="3">
        <v>47150</v>
      </c>
      <c r="N5011" s="2" t="s">
        <v>439</v>
      </c>
    </row>
    <row r="5012" spans="2:14" x14ac:dyDescent="0.25">
      <c r="B5012" s="2" t="s">
        <v>4522</v>
      </c>
      <c r="C5012" s="2" t="s">
        <v>4523</v>
      </c>
      <c r="D5012" s="2" t="s">
        <v>16</v>
      </c>
      <c r="E5012" s="2" t="s">
        <v>17</v>
      </c>
      <c r="F5012" s="2" t="s">
        <v>138</v>
      </c>
      <c r="G5012" s="2" t="s">
        <v>138</v>
      </c>
      <c r="H5012" s="2" t="s">
        <v>4524</v>
      </c>
      <c r="I5012" s="2">
        <v>265</v>
      </c>
      <c r="J5012" s="2">
        <v>0</v>
      </c>
      <c r="K5012" s="2" t="s">
        <v>4527</v>
      </c>
      <c r="L5012" s="3">
        <v>46135</v>
      </c>
      <c r="M5012" s="3">
        <v>47150</v>
      </c>
      <c r="N5012" s="2" t="s">
        <v>439</v>
      </c>
    </row>
    <row r="5013" spans="2:14" x14ac:dyDescent="0.25">
      <c r="B5013" s="2" t="s">
        <v>4522</v>
      </c>
      <c r="C5013" s="2" t="s">
        <v>4523</v>
      </c>
      <c r="D5013" s="2" t="s">
        <v>16</v>
      </c>
      <c r="E5013" s="2" t="s">
        <v>17</v>
      </c>
      <c r="F5013" s="2" t="s">
        <v>138</v>
      </c>
      <c r="G5013" s="2" t="s">
        <v>138</v>
      </c>
      <c r="H5013" s="2" t="s">
        <v>4524</v>
      </c>
      <c r="I5013" s="2">
        <v>265</v>
      </c>
      <c r="J5013" s="2">
        <v>0</v>
      </c>
      <c r="K5013" s="2" t="s">
        <v>4528</v>
      </c>
      <c r="L5013" s="3">
        <v>45801</v>
      </c>
      <c r="M5013" s="3">
        <v>46844</v>
      </c>
      <c r="N5013" s="2" t="s">
        <v>439</v>
      </c>
    </row>
    <row r="5014" spans="2:14" x14ac:dyDescent="0.25">
      <c r="B5014" s="2" t="s">
        <v>4522</v>
      </c>
      <c r="C5014" s="2" t="s">
        <v>4523</v>
      </c>
      <c r="D5014" s="2" t="s">
        <v>16</v>
      </c>
      <c r="E5014" s="2" t="s">
        <v>17</v>
      </c>
      <c r="F5014" s="2" t="s">
        <v>138</v>
      </c>
      <c r="G5014" s="2" t="s">
        <v>138</v>
      </c>
      <c r="H5014" s="2" t="s">
        <v>4524</v>
      </c>
      <c r="I5014" s="2">
        <v>265</v>
      </c>
      <c r="J5014" s="2">
        <v>0</v>
      </c>
      <c r="K5014" s="2" t="s">
        <v>4529</v>
      </c>
      <c r="L5014" s="3">
        <v>46135</v>
      </c>
      <c r="M5014" s="3">
        <v>47209</v>
      </c>
      <c r="N5014" s="2" t="s">
        <v>439</v>
      </c>
    </row>
    <row r="5015" spans="2:14" x14ac:dyDescent="0.25">
      <c r="B5015" s="2" t="s">
        <v>4522</v>
      </c>
      <c r="C5015" s="2" t="s">
        <v>4523</v>
      </c>
      <c r="D5015" s="2" t="s">
        <v>16</v>
      </c>
      <c r="E5015" s="2" t="s">
        <v>17</v>
      </c>
      <c r="F5015" s="2" t="s">
        <v>138</v>
      </c>
      <c r="G5015" s="2" t="s">
        <v>138</v>
      </c>
      <c r="H5015" s="2" t="s">
        <v>4524</v>
      </c>
      <c r="I5015" s="2">
        <v>265</v>
      </c>
      <c r="J5015" s="2">
        <v>0</v>
      </c>
      <c r="K5015" s="2" t="s">
        <v>4530</v>
      </c>
      <c r="L5015" s="3">
        <v>46162</v>
      </c>
      <c r="M5015" s="3">
        <v>47209</v>
      </c>
      <c r="N5015" s="2" t="s">
        <v>439</v>
      </c>
    </row>
    <row r="5016" spans="2:14" x14ac:dyDescent="0.25">
      <c r="B5016" s="2" t="s">
        <v>4522</v>
      </c>
      <c r="C5016" s="2" t="s">
        <v>4523</v>
      </c>
      <c r="D5016" s="2" t="s">
        <v>16</v>
      </c>
      <c r="E5016" s="2" t="s">
        <v>17</v>
      </c>
      <c r="F5016" s="2" t="s">
        <v>138</v>
      </c>
      <c r="G5016" s="2" t="s">
        <v>138</v>
      </c>
      <c r="H5016" s="2" t="s">
        <v>4524</v>
      </c>
      <c r="I5016" s="2">
        <v>265</v>
      </c>
      <c r="J5016" s="2">
        <v>5</v>
      </c>
      <c r="K5016" s="2" t="s">
        <v>4531</v>
      </c>
      <c r="L5016" s="3">
        <v>45828</v>
      </c>
      <c r="M5016" s="3">
        <v>46874</v>
      </c>
      <c r="N5016" s="2" t="s">
        <v>439</v>
      </c>
    </row>
    <row r="5017" spans="2:14" x14ac:dyDescent="0.25">
      <c r="B5017" s="2" t="s">
        <v>4522</v>
      </c>
      <c r="C5017" s="2" t="s">
        <v>4523</v>
      </c>
      <c r="D5017" s="2" t="s">
        <v>16</v>
      </c>
      <c r="E5017" s="2" t="s">
        <v>17</v>
      </c>
      <c r="F5017" s="2" t="s">
        <v>138</v>
      </c>
      <c r="G5017" s="2" t="s">
        <v>138</v>
      </c>
      <c r="H5017" s="2" t="s">
        <v>4524</v>
      </c>
      <c r="I5017" s="2">
        <v>265</v>
      </c>
      <c r="J5017" s="2">
        <v>0</v>
      </c>
      <c r="K5017" s="2" t="s">
        <v>4532</v>
      </c>
      <c r="L5017" s="3">
        <v>44958</v>
      </c>
      <c r="M5017" s="3">
        <v>46539</v>
      </c>
      <c r="N5017" s="2" t="s">
        <v>439</v>
      </c>
    </row>
    <row r="5018" spans="2:14" x14ac:dyDescent="0.25">
      <c r="B5018" s="2" t="s">
        <v>4522</v>
      </c>
      <c r="C5018" s="2" t="s">
        <v>4523</v>
      </c>
      <c r="D5018" s="2" t="s">
        <v>16</v>
      </c>
      <c r="E5018" s="2" t="s">
        <v>17</v>
      </c>
      <c r="F5018" s="2" t="s">
        <v>138</v>
      </c>
      <c r="G5018" s="2" t="s">
        <v>138</v>
      </c>
      <c r="H5018" s="2" t="s">
        <v>4524</v>
      </c>
      <c r="I5018" s="2">
        <v>265</v>
      </c>
      <c r="J5018" s="2">
        <v>260</v>
      </c>
      <c r="K5018" s="2" t="s">
        <v>4533</v>
      </c>
      <c r="L5018" s="3">
        <v>46195</v>
      </c>
      <c r="M5018" s="3">
        <v>47270</v>
      </c>
      <c r="N5018" s="2" t="s">
        <v>439</v>
      </c>
    </row>
    <row r="5019" spans="2:14" x14ac:dyDescent="0.25">
      <c r="B5019" s="2" t="s">
        <v>4522</v>
      </c>
      <c r="C5019" s="2" t="s">
        <v>4523</v>
      </c>
      <c r="D5019" s="2" t="s">
        <v>16</v>
      </c>
      <c r="E5019" s="2" t="s">
        <v>17</v>
      </c>
      <c r="F5019" s="2" t="s">
        <v>138</v>
      </c>
      <c r="G5019" s="2" t="s">
        <v>138</v>
      </c>
      <c r="H5019" s="2" t="s">
        <v>4524</v>
      </c>
      <c r="I5019" s="2">
        <v>265</v>
      </c>
      <c r="J5019" s="2">
        <v>0</v>
      </c>
      <c r="K5019" s="2" t="s">
        <v>4534</v>
      </c>
      <c r="L5019" s="3">
        <v>45869</v>
      </c>
      <c r="M5019" s="3">
        <v>46935</v>
      </c>
      <c r="N5019" s="2" t="s">
        <v>439</v>
      </c>
    </row>
    <row r="5020" spans="2:14" x14ac:dyDescent="0.25">
      <c r="B5020" s="2" t="s">
        <v>4522</v>
      </c>
      <c r="C5020" s="2" t="s">
        <v>4523</v>
      </c>
      <c r="D5020" s="2" t="s">
        <v>16</v>
      </c>
      <c r="E5020" s="2" t="s">
        <v>17</v>
      </c>
      <c r="F5020" s="2" t="s">
        <v>138</v>
      </c>
      <c r="G5020" s="2" t="s">
        <v>138</v>
      </c>
      <c r="H5020" s="2" t="s">
        <v>4524</v>
      </c>
      <c r="I5020" s="2">
        <v>265</v>
      </c>
      <c r="J5020" s="2">
        <v>0</v>
      </c>
      <c r="K5020" s="2" t="s">
        <v>4535</v>
      </c>
      <c r="L5020" s="3">
        <v>45889</v>
      </c>
      <c r="M5020" s="3">
        <v>46966</v>
      </c>
      <c r="N5020" s="2" t="s">
        <v>439</v>
      </c>
    </row>
    <row r="5021" spans="2:14" x14ac:dyDescent="0.25">
      <c r="B5021" s="2" t="s">
        <v>4522</v>
      </c>
      <c r="C5021" s="2" t="s">
        <v>4523</v>
      </c>
      <c r="D5021" s="2" t="s">
        <v>16</v>
      </c>
      <c r="E5021" s="2" t="s">
        <v>17</v>
      </c>
      <c r="F5021" s="2" t="s">
        <v>138</v>
      </c>
      <c r="G5021" s="2" t="s">
        <v>138</v>
      </c>
      <c r="H5021" s="2" t="s">
        <v>4524</v>
      </c>
      <c r="I5021" s="2">
        <v>265</v>
      </c>
      <c r="J5021" s="2">
        <v>0</v>
      </c>
      <c r="K5021" s="2" t="s">
        <v>4536</v>
      </c>
      <c r="L5021" s="3">
        <v>45954</v>
      </c>
      <c r="M5021" s="3">
        <v>46966</v>
      </c>
      <c r="N5021" s="2" t="s">
        <v>439</v>
      </c>
    </row>
    <row r="5022" spans="2:14" x14ac:dyDescent="0.25">
      <c r="B5022" s="2" t="s">
        <v>4522</v>
      </c>
      <c r="C5022" s="2" t="s">
        <v>4523</v>
      </c>
      <c r="D5022" s="2" t="s">
        <v>16</v>
      </c>
      <c r="E5022" s="2" t="s">
        <v>17</v>
      </c>
      <c r="F5022" s="2" t="s">
        <v>138</v>
      </c>
      <c r="G5022" s="2" t="s">
        <v>138</v>
      </c>
      <c r="H5022" s="2" t="s">
        <v>4524</v>
      </c>
      <c r="I5022" s="2">
        <v>265</v>
      </c>
      <c r="J5022" s="2">
        <v>0</v>
      </c>
      <c r="K5022" s="2" t="s">
        <v>4537</v>
      </c>
      <c r="L5022" s="3">
        <v>44958</v>
      </c>
      <c r="M5022" s="3">
        <v>46661</v>
      </c>
      <c r="N5022" s="2" t="s">
        <v>439</v>
      </c>
    </row>
    <row r="5023" spans="2:14" x14ac:dyDescent="0.25">
      <c r="B5023" s="2" t="s">
        <v>4522</v>
      </c>
      <c r="C5023" s="2" t="s">
        <v>4523</v>
      </c>
      <c r="D5023" s="2" t="s">
        <v>16</v>
      </c>
      <c r="E5023" s="2" t="s">
        <v>17</v>
      </c>
      <c r="F5023" s="2" t="s">
        <v>138</v>
      </c>
      <c r="G5023" s="2" t="s">
        <v>138</v>
      </c>
      <c r="H5023" s="2" t="s">
        <v>4524</v>
      </c>
      <c r="I5023" s="2">
        <v>265</v>
      </c>
      <c r="J5023" s="2">
        <v>0</v>
      </c>
      <c r="K5023" s="2" t="s">
        <v>4537</v>
      </c>
      <c r="L5023" s="3">
        <v>45737</v>
      </c>
      <c r="M5023" s="3">
        <v>46419</v>
      </c>
      <c r="N5023" s="2" t="s">
        <v>439</v>
      </c>
    </row>
    <row r="5024" spans="2:14" x14ac:dyDescent="0.25">
      <c r="B5024" s="2" t="s">
        <v>4522</v>
      </c>
      <c r="C5024" s="2" t="s">
        <v>4523</v>
      </c>
      <c r="D5024" s="2" t="s">
        <v>16</v>
      </c>
      <c r="E5024" s="2" t="s">
        <v>17</v>
      </c>
      <c r="F5024" s="2" t="s">
        <v>138</v>
      </c>
      <c r="G5024" s="2" t="s">
        <v>138</v>
      </c>
      <c r="H5024" s="2" t="s">
        <v>4524</v>
      </c>
      <c r="I5024" s="2">
        <v>265</v>
      </c>
      <c r="J5024" s="2">
        <v>0</v>
      </c>
      <c r="K5024" s="2" t="s">
        <v>4538</v>
      </c>
      <c r="L5024" s="3">
        <v>44958</v>
      </c>
      <c r="M5024" s="3">
        <v>46661</v>
      </c>
      <c r="N5024" s="2" t="s">
        <v>439</v>
      </c>
    </row>
    <row r="5025" spans="2:14" x14ac:dyDescent="0.25">
      <c r="B5025" s="2" t="s">
        <v>4522</v>
      </c>
      <c r="C5025" s="2" t="s">
        <v>4523</v>
      </c>
      <c r="D5025" s="2" t="s">
        <v>16</v>
      </c>
      <c r="E5025" s="2" t="s">
        <v>17</v>
      </c>
      <c r="F5025" s="2" t="s">
        <v>138</v>
      </c>
      <c r="G5025" s="2" t="s">
        <v>138</v>
      </c>
      <c r="H5025" s="2" t="s">
        <v>4524</v>
      </c>
      <c r="I5025" s="2">
        <v>265</v>
      </c>
      <c r="J5025" s="2">
        <v>0</v>
      </c>
      <c r="K5025" s="2" t="s">
        <v>4539</v>
      </c>
      <c r="L5025" s="3">
        <v>45701</v>
      </c>
      <c r="M5025" s="3">
        <v>46722</v>
      </c>
      <c r="N5025" s="2" t="s">
        <v>439</v>
      </c>
    </row>
    <row r="5026" spans="2:14" x14ac:dyDescent="0.25">
      <c r="B5026" s="2" t="s">
        <v>4522</v>
      </c>
      <c r="C5026" s="2" t="s">
        <v>4523</v>
      </c>
      <c r="D5026" s="2" t="s">
        <v>16</v>
      </c>
      <c r="E5026" s="2" t="s">
        <v>17</v>
      </c>
      <c r="F5026" s="2" t="s">
        <v>138</v>
      </c>
      <c r="G5026" s="2" t="s">
        <v>138</v>
      </c>
      <c r="H5026" s="2" t="s">
        <v>4524</v>
      </c>
      <c r="I5026" s="2">
        <v>265</v>
      </c>
      <c r="J5026" s="2">
        <v>0</v>
      </c>
      <c r="K5026" s="2" t="s">
        <v>4540</v>
      </c>
      <c r="L5026" s="3">
        <v>46074</v>
      </c>
      <c r="M5026" s="3">
        <v>47088</v>
      </c>
      <c r="N5026" s="2" t="s">
        <v>439</v>
      </c>
    </row>
    <row r="5027" spans="2:14" x14ac:dyDescent="0.25">
      <c r="B5027" s="2" t="s">
        <v>4522</v>
      </c>
      <c r="C5027" s="2" t="s">
        <v>4523</v>
      </c>
      <c r="D5027" s="2" t="s">
        <v>16</v>
      </c>
      <c r="E5027" s="2" t="s">
        <v>142</v>
      </c>
      <c r="F5027" s="2" t="s">
        <v>138</v>
      </c>
      <c r="G5027" s="2" t="s">
        <v>138</v>
      </c>
      <c r="H5027" s="2" t="s">
        <v>4524</v>
      </c>
      <c r="I5027" s="2">
        <v>265</v>
      </c>
      <c r="J5027" s="2">
        <v>0</v>
      </c>
      <c r="K5027" s="2" t="s">
        <v>4525</v>
      </c>
      <c r="L5027" s="3">
        <v>46074</v>
      </c>
      <c r="M5027" s="3">
        <v>47119</v>
      </c>
      <c r="N5027" s="2" t="s">
        <v>439</v>
      </c>
    </row>
    <row r="5028" spans="2:14" x14ac:dyDescent="0.25">
      <c r="B5028" s="2" t="s">
        <v>4541</v>
      </c>
      <c r="C5028" s="2" t="s">
        <v>4542</v>
      </c>
      <c r="D5028" s="2" t="s">
        <v>16</v>
      </c>
      <c r="E5028" s="2" t="s">
        <v>17</v>
      </c>
      <c r="F5028" s="2" t="s">
        <v>138</v>
      </c>
      <c r="G5028" s="2" t="s">
        <v>138</v>
      </c>
      <c r="H5028" s="2" t="s">
        <v>4543</v>
      </c>
      <c r="I5028" s="2">
        <v>223</v>
      </c>
      <c r="J5028" s="2">
        <v>3</v>
      </c>
      <c r="K5028" s="2" t="s">
        <v>4544</v>
      </c>
      <c r="L5028" s="3">
        <v>45913</v>
      </c>
      <c r="M5028" s="3">
        <v>46905</v>
      </c>
      <c r="N5028" s="2" t="s">
        <v>439</v>
      </c>
    </row>
    <row r="5029" spans="2:14" x14ac:dyDescent="0.25">
      <c r="B5029" s="2" t="s">
        <v>4541</v>
      </c>
      <c r="C5029" s="2" t="s">
        <v>4542</v>
      </c>
      <c r="D5029" s="2" t="s">
        <v>16</v>
      </c>
      <c r="E5029" s="2" t="s">
        <v>17</v>
      </c>
      <c r="F5029" s="2" t="s">
        <v>138</v>
      </c>
      <c r="G5029" s="2" t="s">
        <v>138</v>
      </c>
      <c r="H5029" s="2" t="s">
        <v>4543</v>
      </c>
      <c r="I5029" s="2">
        <v>223</v>
      </c>
      <c r="J5029" s="2">
        <v>0</v>
      </c>
      <c r="K5029" s="2">
        <v>153916</v>
      </c>
      <c r="L5029" s="3">
        <v>44958</v>
      </c>
      <c r="M5029" s="3">
        <v>46235</v>
      </c>
      <c r="N5029" s="2" t="s">
        <v>439</v>
      </c>
    </row>
    <row r="5030" spans="2:14" x14ac:dyDescent="0.25">
      <c r="B5030" s="2" t="s">
        <v>4541</v>
      </c>
      <c r="C5030" s="2" t="s">
        <v>4542</v>
      </c>
      <c r="D5030" s="2" t="s">
        <v>16</v>
      </c>
      <c r="E5030" s="2" t="s">
        <v>17</v>
      </c>
      <c r="F5030" s="2" t="s">
        <v>138</v>
      </c>
      <c r="G5030" s="2" t="s">
        <v>138</v>
      </c>
      <c r="H5030" s="2" t="s">
        <v>4543</v>
      </c>
      <c r="I5030" s="2">
        <v>223</v>
      </c>
      <c r="J5030" s="2">
        <v>140</v>
      </c>
      <c r="K5030" s="2" t="s">
        <v>4545</v>
      </c>
      <c r="L5030" s="3">
        <v>45990</v>
      </c>
      <c r="M5030" s="3">
        <v>47027</v>
      </c>
      <c r="N5030" s="2" t="s">
        <v>439</v>
      </c>
    </row>
    <row r="5031" spans="2:14" x14ac:dyDescent="0.25">
      <c r="B5031" s="2" t="s">
        <v>4541</v>
      </c>
      <c r="C5031" s="2" t="s">
        <v>4542</v>
      </c>
      <c r="D5031" s="2" t="s">
        <v>16</v>
      </c>
      <c r="E5031" s="2" t="s">
        <v>17</v>
      </c>
      <c r="F5031" s="2" t="s">
        <v>138</v>
      </c>
      <c r="G5031" s="2" t="s">
        <v>138</v>
      </c>
      <c r="H5031" s="2" t="s">
        <v>4543</v>
      </c>
      <c r="I5031" s="2">
        <v>223</v>
      </c>
      <c r="J5031" s="2">
        <v>80</v>
      </c>
      <c r="K5031" s="2" t="s">
        <v>4546</v>
      </c>
      <c r="L5031" s="3">
        <v>45990</v>
      </c>
      <c r="M5031" s="3">
        <v>47027</v>
      </c>
      <c r="N5031" s="2" t="s">
        <v>439</v>
      </c>
    </row>
    <row r="5032" spans="2:14" x14ac:dyDescent="0.25">
      <c r="B5032" s="2" t="s">
        <v>4541</v>
      </c>
      <c r="C5032" s="2" t="s">
        <v>4542</v>
      </c>
      <c r="D5032" s="2" t="s">
        <v>16</v>
      </c>
      <c r="E5032" s="2" t="s">
        <v>17</v>
      </c>
      <c r="F5032" s="2" t="s">
        <v>138</v>
      </c>
      <c r="G5032" s="2" t="s">
        <v>138</v>
      </c>
      <c r="H5032" s="2" t="s">
        <v>4543</v>
      </c>
      <c r="I5032" s="2">
        <v>223</v>
      </c>
      <c r="J5032" s="2">
        <v>0</v>
      </c>
      <c r="K5032" s="2">
        <v>1833098</v>
      </c>
      <c r="L5032" s="3">
        <v>44958</v>
      </c>
      <c r="M5032" s="3">
        <v>45962</v>
      </c>
      <c r="N5032" s="2" t="s">
        <v>439</v>
      </c>
    </row>
    <row r="5033" spans="2:14" x14ac:dyDescent="0.25">
      <c r="B5033" s="2" t="s">
        <v>4547</v>
      </c>
      <c r="C5033" s="2" t="s">
        <v>4548</v>
      </c>
      <c r="D5033" s="2" t="s">
        <v>16</v>
      </c>
      <c r="E5033" s="2" t="s">
        <v>17</v>
      </c>
      <c r="F5033" s="2" t="s">
        <v>138</v>
      </c>
      <c r="G5033" s="2" t="s">
        <v>138</v>
      </c>
      <c r="H5033" s="2" t="s">
        <v>4549</v>
      </c>
      <c r="I5033" s="2">
        <v>0</v>
      </c>
      <c r="J5033" s="2">
        <v>0</v>
      </c>
      <c r="K5033" s="2" t="s">
        <v>4550</v>
      </c>
      <c r="L5033" s="3">
        <v>46034</v>
      </c>
      <c r="M5033" s="3">
        <v>46935</v>
      </c>
      <c r="N5033" s="2" t="s">
        <v>439</v>
      </c>
    </row>
    <row r="5034" spans="2:14" x14ac:dyDescent="0.25">
      <c r="B5034" s="2" t="s">
        <v>4551</v>
      </c>
      <c r="C5034" s="2" t="s">
        <v>4552</v>
      </c>
      <c r="D5034" s="2" t="s">
        <v>16</v>
      </c>
      <c r="E5034" s="2" t="s">
        <v>17</v>
      </c>
      <c r="F5034" s="2" t="s">
        <v>18</v>
      </c>
      <c r="G5034" s="2" t="s">
        <v>19</v>
      </c>
      <c r="H5034" s="2" t="s">
        <v>4553</v>
      </c>
      <c r="I5034" s="2">
        <v>0</v>
      </c>
      <c r="J5034" s="2">
        <v>0</v>
      </c>
      <c r="K5034" s="2">
        <v>20614006</v>
      </c>
      <c r="L5034" s="3">
        <v>44958</v>
      </c>
      <c r="M5034" s="3">
        <v>46539</v>
      </c>
      <c r="N5034" s="2" t="s">
        <v>128</v>
      </c>
    </row>
    <row r="5035" spans="2:14" x14ac:dyDescent="0.25">
      <c r="B5035" s="2" t="s">
        <v>4551</v>
      </c>
      <c r="C5035" s="2" t="s">
        <v>4552</v>
      </c>
      <c r="D5035" s="2" t="s">
        <v>16</v>
      </c>
      <c r="E5035" s="2" t="s">
        <v>17</v>
      </c>
      <c r="F5035" s="2" t="s">
        <v>18</v>
      </c>
      <c r="G5035" s="2" t="s">
        <v>19</v>
      </c>
      <c r="H5035" s="2" t="s">
        <v>4553</v>
      </c>
      <c r="I5035" s="2">
        <v>0</v>
      </c>
      <c r="J5035" s="2">
        <v>0</v>
      </c>
      <c r="K5035" s="2">
        <v>30731004</v>
      </c>
      <c r="L5035" s="3">
        <v>44958</v>
      </c>
      <c r="M5035" s="3">
        <v>46966</v>
      </c>
      <c r="N5035" s="2" t="s">
        <v>128</v>
      </c>
    </row>
    <row r="5036" spans="2:14" x14ac:dyDescent="0.25">
      <c r="B5036" s="2" t="s">
        <v>4551</v>
      </c>
      <c r="C5036" s="2" t="s">
        <v>4552</v>
      </c>
      <c r="D5036" s="2" t="s">
        <v>16</v>
      </c>
      <c r="E5036" s="2" t="s">
        <v>17</v>
      </c>
      <c r="F5036" s="2" t="s">
        <v>18</v>
      </c>
      <c r="G5036" s="2" t="s">
        <v>19</v>
      </c>
      <c r="H5036" s="2" t="s">
        <v>4553</v>
      </c>
      <c r="I5036" s="2">
        <v>0</v>
      </c>
      <c r="J5036" s="2">
        <v>0</v>
      </c>
      <c r="K5036" s="2">
        <v>40730004</v>
      </c>
      <c r="L5036" s="3">
        <v>44958</v>
      </c>
      <c r="M5036" s="3">
        <v>47300</v>
      </c>
      <c r="N5036" s="2" t="s">
        <v>128</v>
      </c>
    </row>
    <row r="5037" spans="2:14" x14ac:dyDescent="0.25">
      <c r="B5037" s="2" t="s">
        <v>4551</v>
      </c>
      <c r="C5037" s="2" t="s">
        <v>4552</v>
      </c>
      <c r="D5037" s="2" t="s">
        <v>16</v>
      </c>
      <c r="E5037" s="2" t="s">
        <v>17</v>
      </c>
      <c r="F5037" s="2" t="s">
        <v>18</v>
      </c>
      <c r="G5037" s="2" t="s">
        <v>19</v>
      </c>
      <c r="H5037" s="2" t="s">
        <v>4553</v>
      </c>
      <c r="I5037" s="2">
        <v>0</v>
      </c>
      <c r="J5037" s="2">
        <v>0</v>
      </c>
      <c r="K5037" s="2">
        <v>41111008</v>
      </c>
      <c r="L5037" s="3">
        <v>45782</v>
      </c>
      <c r="M5037" s="3">
        <v>47423</v>
      </c>
      <c r="N5037" s="2" t="s">
        <v>128</v>
      </c>
    </row>
    <row r="5038" spans="2:14" x14ac:dyDescent="0.25">
      <c r="B5038" s="2" t="s">
        <v>4551</v>
      </c>
      <c r="C5038" s="2" t="s">
        <v>4552</v>
      </c>
      <c r="D5038" s="2" t="s">
        <v>16</v>
      </c>
      <c r="E5038" s="2" t="s">
        <v>17</v>
      </c>
      <c r="F5038" s="2" t="s">
        <v>18</v>
      </c>
      <c r="G5038" s="2" t="s">
        <v>19</v>
      </c>
      <c r="H5038" s="2" t="s">
        <v>4553</v>
      </c>
      <c r="I5038" s="2">
        <v>0</v>
      </c>
      <c r="J5038" s="2">
        <v>0</v>
      </c>
      <c r="K5038" s="2">
        <v>41223555</v>
      </c>
      <c r="L5038" s="3">
        <v>45782</v>
      </c>
      <c r="M5038" s="3">
        <v>47423</v>
      </c>
      <c r="N5038" s="2" t="s">
        <v>128</v>
      </c>
    </row>
    <row r="5039" spans="2:14" x14ac:dyDescent="0.25">
      <c r="B5039" s="2" t="s">
        <v>4551</v>
      </c>
      <c r="C5039" s="2" t="s">
        <v>4552</v>
      </c>
      <c r="D5039" s="2" t="s">
        <v>16</v>
      </c>
      <c r="E5039" s="2" t="s">
        <v>17</v>
      </c>
      <c r="F5039" s="2" t="s">
        <v>18</v>
      </c>
      <c r="G5039" s="2" t="s">
        <v>19</v>
      </c>
      <c r="H5039" s="2" t="s">
        <v>4553</v>
      </c>
      <c r="I5039" s="2">
        <v>0</v>
      </c>
      <c r="J5039" s="2">
        <v>0</v>
      </c>
      <c r="K5039" s="2">
        <v>41223555</v>
      </c>
      <c r="L5039" s="3">
        <v>46002</v>
      </c>
      <c r="M5039" s="3">
        <v>47484</v>
      </c>
      <c r="N5039" s="2" t="s">
        <v>128</v>
      </c>
    </row>
    <row r="5040" spans="2:14" x14ac:dyDescent="0.25">
      <c r="B5040" s="2" t="s">
        <v>4551</v>
      </c>
      <c r="C5040" s="2" t="s">
        <v>4552</v>
      </c>
      <c r="D5040" s="2" t="s">
        <v>16</v>
      </c>
      <c r="E5040" s="2" t="s">
        <v>17</v>
      </c>
      <c r="F5040" s="2" t="s">
        <v>18</v>
      </c>
      <c r="G5040" s="2" t="s">
        <v>19</v>
      </c>
      <c r="H5040" s="2" t="s">
        <v>4553</v>
      </c>
      <c r="I5040" s="2">
        <v>0</v>
      </c>
      <c r="J5040" s="2">
        <v>0</v>
      </c>
      <c r="K5040" s="2">
        <v>50901007</v>
      </c>
      <c r="L5040" s="3">
        <v>46024</v>
      </c>
      <c r="M5040" s="3">
        <v>47818</v>
      </c>
      <c r="N5040" s="2" t="s">
        <v>128</v>
      </c>
    </row>
    <row r="5041" spans="2:14" x14ac:dyDescent="0.25">
      <c r="B5041" s="2" t="s">
        <v>4551</v>
      </c>
      <c r="C5041" s="2" t="s">
        <v>4552</v>
      </c>
      <c r="D5041" s="2" t="s">
        <v>16</v>
      </c>
      <c r="E5041" s="2" t="s">
        <v>17</v>
      </c>
      <c r="F5041" s="2" t="s">
        <v>18</v>
      </c>
      <c r="G5041" s="2" t="s">
        <v>19</v>
      </c>
      <c r="H5041" s="2" t="s">
        <v>4553</v>
      </c>
      <c r="I5041" s="2">
        <v>0</v>
      </c>
      <c r="J5041" s="2">
        <v>0</v>
      </c>
      <c r="K5041" s="2">
        <v>60106001</v>
      </c>
      <c r="L5041" s="3">
        <v>46034</v>
      </c>
      <c r="M5041" s="3">
        <v>47849</v>
      </c>
      <c r="N5041" s="2" t="s">
        <v>128</v>
      </c>
    </row>
    <row r="5042" spans="2:14" x14ac:dyDescent="0.25">
      <c r="B5042" s="2" t="s">
        <v>4551</v>
      </c>
      <c r="C5042" s="2" t="s">
        <v>4552</v>
      </c>
      <c r="D5042" s="2" t="s">
        <v>16</v>
      </c>
      <c r="E5042" s="2" t="s">
        <v>181</v>
      </c>
      <c r="F5042" s="2" t="s">
        <v>18</v>
      </c>
      <c r="G5042" s="2" t="s">
        <v>19</v>
      </c>
      <c r="H5042" s="2" t="s">
        <v>4553</v>
      </c>
      <c r="I5042" s="2">
        <v>0</v>
      </c>
      <c r="J5042" s="2">
        <v>0</v>
      </c>
      <c r="K5042" s="2">
        <v>40730004</v>
      </c>
      <c r="L5042" s="3">
        <v>44958</v>
      </c>
      <c r="M5042" s="3">
        <v>47300</v>
      </c>
      <c r="N5042" s="2" t="s">
        <v>128</v>
      </c>
    </row>
    <row r="5043" spans="2:14" x14ac:dyDescent="0.25">
      <c r="B5043" s="2" t="s">
        <v>4554</v>
      </c>
      <c r="C5043" s="2" t="s">
        <v>4555</v>
      </c>
      <c r="D5043" s="2" t="s">
        <v>16</v>
      </c>
      <c r="E5043" s="2" t="s">
        <v>17</v>
      </c>
      <c r="F5043" s="2" t="s">
        <v>18</v>
      </c>
      <c r="G5043" s="2" t="s">
        <v>175</v>
      </c>
      <c r="H5043" s="2" t="s">
        <v>4556</v>
      </c>
      <c r="I5043" s="2">
        <v>7220</v>
      </c>
      <c r="J5043" s="2">
        <v>0</v>
      </c>
      <c r="K5043" s="2">
        <v>49120431</v>
      </c>
      <c r="L5043" s="3">
        <v>46177</v>
      </c>
      <c r="M5043" s="3">
        <v>47818</v>
      </c>
      <c r="N5043" s="2" t="s">
        <v>3009</v>
      </c>
    </row>
    <row r="5044" spans="2:14" x14ac:dyDescent="0.25">
      <c r="B5044" s="2" t="s">
        <v>4554</v>
      </c>
      <c r="C5044" s="2" t="s">
        <v>4555</v>
      </c>
      <c r="D5044" s="2" t="s">
        <v>16</v>
      </c>
      <c r="E5044" s="2" t="s">
        <v>17</v>
      </c>
      <c r="F5044" s="2" t="s">
        <v>18</v>
      </c>
      <c r="G5044" s="2" t="s">
        <v>175</v>
      </c>
      <c r="H5044" s="2" t="s">
        <v>4556</v>
      </c>
      <c r="I5044" s="2">
        <v>7220</v>
      </c>
      <c r="J5044" s="2">
        <v>1640</v>
      </c>
      <c r="K5044" s="2">
        <v>50041731</v>
      </c>
      <c r="L5044" s="3">
        <v>46183</v>
      </c>
      <c r="M5044" s="3">
        <v>47939</v>
      </c>
      <c r="N5044" s="2" t="s">
        <v>3009</v>
      </c>
    </row>
    <row r="5045" spans="2:14" x14ac:dyDescent="0.25">
      <c r="B5045" s="2" t="s">
        <v>4554</v>
      </c>
      <c r="C5045" s="2" t="s">
        <v>4555</v>
      </c>
      <c r="D5045" s="2" t="s">
        <v>16</v>
      </c>
      <c r="E5045" s="2" t="s">
        <v>17</v>
      </c>
      <c r="F5045" s="2" t="s">
        <v>18</v>
      </c>
      <c r="G5045" s="2" t="s">
        <v>175</v>
      </c>
      <c r="H5045" s="2" t="s">
        <v>4556</v>
      </c>
      <c r="I5045" s="2">
        <v>7220</v>
      </c>
      <c r="J5045" s="2">
        <v>1640</v>
      </c>
      <c r="K5045" s="2">
        <v>50042031</v>
      </c>
      <c r="L5045" s="3">
        <v>46183</v>
      </c>
      <c r="M5045" s="3">
        <v>47939</v>
      </c>
      <c r="N5045" s="2" t="s">
        <v>3009</v>
      </c>
    </row>
    <row r="5046" spans="2:14" x14ac:dyDescent="0.25">
      <c r="B5046" s="2" t="s">
        <v>4554</v>
      </c>
      <c r="C5046" s="2" t="s">
        <v>4555</v>
      </c>
      <c r="D5046" s="2" t="s">
        <v>16</v>
      </c>
      <c r="E5046" s="2" t="s">
        <v>17</v>
      </c>
      <c r="F5046" s="2" t="s">
        <v>18</v>
      </c>
      <c r="G5046" s="2" t="s">
        <v>175</v>
      </c>
      <c r="H5046" s="2" t="s">
        <v>4556</v>
      </c>
      <c r="I5046" s="2">
        <v>7220</v>
      </c>
      <c r="J5046" s="2">
        <v>1640</v>
      </c>
      <c r="K5046" s="2">
        <v>50042131</v>
      </c>
      <c r="L5046" s="3">
        <v>46183</v>
      </c>
      <c r="M5046" s="3">
        <v>47939</v>
      </c>
      <c r="N5046" s="2" t="s">
        <v>3009</v>
      </c>
    </row>
    <row r="5047" spans="2:14" x14ac:dyDescent="0.25">
      <c r="B5047" s="2" t="s">
        <v>4554</v>
      </c>
      <c r="C5047" s="2" t="s">
        <v>4555</v>
      </c>
      <c r="D5047" s="2" t="s">
        <v>16</v>
      </c>
      <c r="E5047" s="2" t="s">
        <v>17</v>
      </c>
      <c r="F5047" s="2" t="s">
        <v>18</v>
      </c>
      <c r="G5047" s="2" t="s">
        <v>175</v>
      </c>
      <c r="H5047" s="2" t="s">
        <v>4556</v>
      </c>
      <c r="I5047" s="2">
        <v>7220</v>
      </c>
      <c r="J5047" s="2">
        <v>0</v>
      </c>
      <c r="K5047" s="2">
        <v>50050531</v>
      </c>
      <c r="L5047" s="3">
        <v>46177</v>
      </c>
      <c r="M5047" s="3">
        <v>47969</v>
      </c>
      <c r="N5047" s="2" t="s">
        <v>3009</v>
      </c>
    </row>
    <row r="5048" spans="2:14" x14ac:dyDescent="0.25">
      <c r="B5048" s="2" t="s">
        <v>4554</v>
      </c>
      <c r="C5048" s="2" t="s">
        <v>4555</v>
      </c>
      <c r="D5048" s="2" t="s">
        <v>16</v>
      </c>
      <c r="E5048" s="2" t="s">
        <v>17</v>
      </c>
      <c r="F5048" s="2" t="s">
        <v>18</v>
      </c>
      <c r="G5048" s="2" t="s">
        <v>175</v>
      </c>
      <c r="H5048" s="2" t="s">
        <v>4556</v>
      </c>
      <c r="I5048" s="2">
        <v>7220</v>
      </c>
      <c r="J5048" s="2">
        <v>0</v>
      </c>
      <c r="K5048" s="2">
        <v>50051231</v>
      </c>
      <c r="L5048" s="3">
        <v>46179</v>
      </c>
      <c r="M5048" s="3">
        <v>47969</v>
      </c>
      <c r="N5048" s="2" t="s">
        <v>3009</v>
      </c>
    </row>
    <row r="5049" spans="2:14" x14ac:dyDescent="0.25">
      <c r="B5049" s="2" t="s">
        <v>4554</v>
      </c>
      <c r="C5049" s="2" t="s">
        <v>4555</v>
      </c>
      <c r="D5049" s="2" t="s">
        <v>16</v>
      </c>
      <c r="E5049" s="2" t="s">
        <v>17</v>
      </c>
      <c r="F5049" s="2" t="s">
        <v>18</v>
      </c>
      <c r="G5049" s="2" t="s">
        <v>175</v>
      </c>
      <c r="H5049" s="2" t="s">
        <v>4556</v>
      </c>
      <c r="I5049" s="2">
        <v>7220</v>
      </c>
      <c r="J5049" s="2">
        <v>2300</v>
      </c>
      <c r="K5049" s="2">
        <v>50051731</v>
      </c>
      <c r="L5049" s="3">
        <v>46179</v>
      </c>
      <c r="M5049" s="3">
        <v>47969</v>
      </c>
      <c r="N5049" s="2" t="s">
        <v>3009</v>
      </c>
    </row>
    <row r="5050" spans="2:14" x14ac:dyDescent="0.25">
      <c r="B5050" s="2" t="s">
        <v>4554</v>
      </c>
      <c r="C5050" s="2" t="s">
        <v>4555</v>
      </c>
      <c r="D5050" s="2" t="s">
        <v>16</v>
      </c>
      <c r="E5050" s="2" t="s">
        <v>142</v>
      </c>
      <c r="F5050" s="2" t="s">
        <v>18</v>
      </c>
      <c r="G5050" s="2" t="s">
        <v>175</v>
      </c>
      <c r="H5050" s="2" t="s">
        <v>4556</v>
      </c>
      <c r="I5050" s="2">
        <v>7220</v>
      </c>
      <c r="J5050" s="2">
        <v>0</v>
      </c>
      <c r="K5050" s="2">
        <v>50050531</v>
      </c>
      <c r="L5050" s="3">
        <v>46177</v>
      </c>
      <c r="M5050" s="3">
        <v>47969</v>
      </c>
      <c r="N5050" s="2" t="s">
        <v>3009</v>
      </c>
    </row>
    <row r="5051" spans="2:14" x14ac:dyDescent="0.25">
      <c r="B5051" s="2" t="s">
        <v>4557</v>
      </c>
      <c r="C5051" s="2" t="s">
        <v>4558</v>
      </c>
      <c r="D5051" s="2" t="s">
        <v>16</v>
      </c>
      <c r="E5051" s="2" t="s">
        <v>17</v>
      </c>
      <c r="F5051" s="2" t="s">
        <v>18</v>
      </c>
      <c r="G5051" s="2" t="s">
        <v>175</v>
      </c>
      <c r="H5051" s="2" t="s">
        <v>4559</v>
      </c>
      <c r="I5051" s="2">
        <v>0</v>
      </c>
      <c r="J5051" s="2">
        <v>0</v>
      </c>
      <c r="K5051" s="2">
        <v>22032519</v>
      </c>
      <c r="L5051" s="3">
        <v>44958</v>
      </c>
      <c r="M5051" s="3">
        <v>46447</v>
      </c>
      <c r="N5051" s="2" t="s">
        <v>504</v>
      </c>
    </row>
    <row r="5052" spans="2:14" x14ac:dyDescent="0.25">
      <c r="B5052" s="2" t="s">
        <v>4557</v>
      </c>
      <c r="C5052" s="2" t="s">
        <v>4558</v>
      </c>
      <c r="D5052" s="2" t="s">
        <v>16</v>
      </c>
      <c r="E5052" s="2" t="s">
        <v>17</v>
      </c>
      <c r="F5052" s="2" t="s">
        <v>18</v>
      </c>
      <c r="G5052" s="2" t="s">
        <v>175</v>
      </c>
      <c r="H5052" s="2" t="s">
        <v>4559</v>
      </c>
      <c r="I5052" s="2">
        <v>0</v>
      </c>
      <c r="J5052" s="2">
        <v>0</v>
      </c>
      <c r="K5052" s="2">
        <v>23012013</v>
      </c>
      <c r="L5052" s="3">
        <v>44958</v>
      </c>
      <c r="M5052" s="3">
        <v>46722</v>
      </c>
      <c r="N5052" s="2" t="s">
        <v>504</v>
      </c>
    </row>
    <row r="5053" spans="2:14" x14ac:dyDescent="0.25">
      <c r="B5053" s="2" t="s">
        <v>4557</v>
      </c>
      <c r="C5053" s="2" t="s">
        <v>4558</v>
      </c>
      <c r="D5053" s="2" t="s">
        <v>16</v>
      </c>
      <c r="E5053" s="2" t="s">
        <v>17</v>
      </c>
      <c r="F5053" s="2" t="s">
        <v>18</v>
      </c>
      <c r="G5053" s="2" t="s">
        <v>175</v>
      </c>
      <c r="H5053" s="2" t="s">
        <v>4559</v>
      </c>
      <c r="I5053" s="2">
        <v>0</v>
      </c>
      <c r="J5053" s="2">
        <v>0</v>
      </c>
      <c r="K5053" s="2">
        <v>23080813</v>
      </c>
      <c r="L5053" s="3">
        <v>44958</v>
      </c>
      <c r="M5053" s="3">
        <v>46935</v>
      </c>
      <c r="N5053" s="2" t="s">
        <v>504</v>
      </c>
    </row>
    <row r="5054" spans="2:14" x14ac:dyDescent="0.25">
      <c r="B5054" s="2" t="s">
        <v>4557</v>
      </c>
      <c r="C5054" s="2" t="s">
        <v>4558</v>
      </c>
      <c r="D5054" s="2" t="s">
        <v>16</v>
      </c>
      <c r="E5054" s="2" t="s">
        <v>17</v>
      </c>
      <c r="F5054" s="2" t="s">
        <v>18</v>
      </c>
      <c r="G5054" s="2" t="s">
        <v>175</v>
      </c>
      <c r="H5054" s="2" t="s">
        <v>4559</v>
      </c>
      <c r="I5054" s="2">
        <v>0</v>
      </c>
      <c r="J5054" s="2">
        <v>0</v>
      </c>
      <c r="K5054" s="2">
        <v>23091421</v>
      </c>
      <c r="L5054" s="3">
        <v>44958</v>
      </c>
      <c r="M5054" s="3">
        <v>46966</v>
      </c>
      <c r="N5054" s="2" t="s">
        <v>504</v>
      </c>
    </row>
    <row r="5055" spans="2:14" x14ac:dyDescent="0.25">
      <c r="B5055" s="2" t="s">
        <v>4560</v>
      </c>
      <c r="C5055" s="2" t="s">
        <v>4561</v>
      </c>
      <c r="D5055" s="2" t="s">
        <v>379</v>
      </c>
      <c r="E5055" s="2" t="s">
        <v>17</v>
      </c>
      <c r="F5055" s="2" t="s">
        <v>18</v>
      </c>
      <c r="G5055" s="2" t="s">
        <v>175</v>
      </c>
      <c r="H5055" s="2" t="s">
        <v>4559</v>
      </c>
      <c r="I5055" s="2">
        <v>0</v>
      </c>
      <c r="J5055" s="2">
        <v>0</v>
      </c>
      <c r="K5055" s="2">
        <v>22112315</v>
      </c>
      <c r="L5055" s="3">
        <v>44958</v>
      </c>
      <c r="M5055" s="3">
        <v>46661</v>
      </c>
      <c r="N5055" s="2" t="s">
        <v>504</v>
      </c>
    </row>
    <row r="5056" spans="2:14" x14ac:dyDescent="0.25">
      <c r="B5056" s="2" t="s">
        <v>4560</v>
      </c>
      <c r="C5056" s="2" t="s">
        <v>4561</v>
      </c>
      <c r="D5056" s="2" t="s">
        <v>379</v>
      </c>
      <c r="E5056" s="2" t="s">
        <v>17</v>
      </c>
      <c r="F5056" s="2" t="s">
        <v>18</v>
      </c>
      <c r="G5056" s="2" t="s">
        <v>175</v>
      </c>
      <c r="H5056" s="2" t="s">
        <v>4559</v>
      </c>
      <c r="I5056" s="2">
        <v>0</v>
      </c>
      <c r="J5056" s="2">
        <v>0</v>
      </c>
      <c r="K5056" s="2">
        <v>23091422</v>
      </c>
      <c r="L5056" s="3">
        <v>44958</v>
      </c>
      <c r="M5056" s="3">
        <v>46966</v>
      </c>
      <c r="N5056" s="2" t="s">
        <v>504</v>
      </c>
    </row>
    <row r="5057" spans="2:14" x14ac:dyDescent="0.25">
      <c r="B5057" s="2" t="s">
        <v>4560</v>
      </c>
      <c r="C5057" s="2" t="s">
        <v>4561</v>
      </c>
      <c r="D5057" s="2" t="s">
        <v>379</v>
      </c>
      <c r="E5057" s="2" t="s">
        <v>17</v>
      </c>
      <c r="F5057" s="2" t="s">
        <v>18</v>
      </c>
      <c r="G5057" s="2" t="s">
        <v>175</v>
      </c>
      <c r="H5057" s="2" t="s">
        <v>4559</v>
      </c>
      <c r="I5057" s="2">
        <v>0</v>
      </c>
      <c r="J5057" s="2">
        <v>0</v>
      </c>
      <c r="K5057" s="2">
        <v>30216</v>
      </c>
      <c r="L5057" s="3">
        <v>44958</v>
      </c>
      <c r="M5057" s="3">
        <v>46054</v>
      </c>
      <c r="N5057" s="2" t="s">
        <v>504</v>
      </c>
    </row>
    <row r="5058" spans="2:14" x14ac:dyDescent="0.25">
      <c r="B5058" s="2" t="s">
        <v>4562</v>
      </c>
      <c r="C5058" s="2" t="s">
        <v>4563</v>
      </c>
      <c r="D5058" s="2" t="s">
        <v>1367</v>
      </c>
      <c r="E5058" s="2" t="s">
        <v>17</v>
      </c>
      <c r="F5058" s="2" t="s">
        <v>18</v>
      </c>
      <c r="G5058" s="2" t="s">
        <v>175</v>
      </c>
      <c r="H5058" s="2" t="s">
        <v>4559</v>
      </c>
      <c r="I5058" s="2">
        <v>0</v>
      </c>
      <c r="J5058" s="2">
        <v>0</v>
      </c>
      <c r="K5058" s="2">
        <v>23091423</v>
      </c>
      <c r="L5058" s="3">
        <v>44958</v>
      </c>
      <c r="M5058" s="3">
        <v>46966</v>
      </c>
      <c r="N5058" s="2" t="s">
        <v>504</v>
      </c>
    </row>
    <row r="5059" spans="2:14" x14ac:dyDescent="0.25">
      <c r="B5059" s="2" t="s">
        <v>4562</v>
      </c>
      <c r="C5059" s="2" t="s">
        <v>4563</v>
      </c>
      <c r="D5059" s="2" t="s">
        <v>1367</v>
      </c>
      <c r="E5059" s="2" t="s">
        <v>17</v>
      </c>
      <c r="F5059" s="2" t="s">
        <v>18</v>
      </c>
      <c r="G5059" s="2" t="s">
        <v>175</v>
      </c>
      <c r="H5059" s="2" t="s">
        <v>4559</v>
      </c>
      <c r="I5059" s="2">
        <v>0</v>
      </c>
      <c r="J5059" s="2">
        <v>0</v>
      </c>
      <c r="K5059" s="2">
        <v>25010815</v>
      </c>
      <c r="L5059" s="3">
        <v>45714</v>
      </c>
      <c r="M5059" s="3">
        <v>47453</v>
      </c>
      <c r="N5059" s="2" t="s">
        <v>504</v>
      </c>
    </row>
    <row r="5060" spans="2:14" x14ac:dyDescent="0.25">
      <c r="B5060" s="2" t="s">
        <v>4564</v>
      </c>
      <c r="C5060" s="2" t="s">
        <v>4565</v>
      </c>
      <c r="D5060" s="2" t="s">
        <v>16</v>
      </c>
      <c r="E5060" s="2" t="s">
        <v>17</v>
      </c>
      <c r="F5060" s="2" t="s">
        <v>138</v>
      </c>
      <c r="G5060" s="2" t="s">
        <v>138</v>
      </c>
      <c r="H5060" s="2" t="s">
        <v>4566</v>
      </c>
      <c r="I5060" s="2">
        <v>0</v>
      </c>
      <c r="J5060" s="2">
        <v>0</v>
      </c>
      <c r="K5060" s="2">
        <v>29183201</v>
      </c>
      <c r="L5060" s="3">
        <v>44958</v>
      </c>
      <c r="M5060" s="3">
        <v>46266</v>
      </c>
      <c r="N5060" s="2" t="s">
        <v>153</v>
      </c>
    </row>
    <row r="5061" spans="2:14" x14ac:dyDescent="0.25">
      <c r="B5061" s="2" t="s">
        <v>4564</v>
      </c>
      <c r="C5061" s="2" t="s">
        <v>4565</v>
      </c>
      <c r="D5061" s="2" t="s">
        <v>16</v>
      </c>
      <c r="E5061" s="2" t="s">
        <v>17</v>
      </c>
      <c r="F5061" s="2" t="s">
        <v>138</v>
      </c>
      <c r="G5061" s="2" t="s">
        <v>138</v>
      </c>
      <c r="H5061" s="2" t="s">
        <v>4566</v>
      </c>
      <c r="I5061" s="2">
        <v>0</v>
      </c>
      <c r="J5061" s="2">
        <v>0</v>
      </c>
      <c r="K5061" s="2">
        <v>39173201</v>
      </c>
      <c r="L5061" s="3">
        <v>44958</v>
      </c>
      <c r="M5061" s="3">
        <v>46266</v>
      </c>
      <c r="N5061" s="2" t="s">
        <v>153</v>
      </c>
    </row>
    <row r="5062" spans="2:14" x14ac:dyDescent="0.25">
      <c r="B5062" s="2" t="s">
        <v>4564</v>
      </c>
      <c r="C5062" s="2" t="s">
        <v>4565</v>
      </c>
      <c r="D5062" s="2" t="s">
        <v>16</v>
      </c>
      <c r="E5062" s="2" t="s">
        <v>17</v>
      </c>
      <c r="F5062" s="2" t="s">
        <v>138</v>
      </c>
      <c r="G5062" s="2" t="s">
        <v>138</v>
      </c>
      <c r="H5062" s="2" t="s">
        <v>4566</v>
      </c>
      <c r="I5062" s="2">
        <v>0</v>
      </c>
      <c r="J5062" s="2">
        <v>0</v>
      </c>
      <c r="K5062" s="2">
        <v>49173201</v>
      </c>
      <c r="L5062" s="3">
        <v>44958</v>
      </c>
      <c r="M5062" s="3">
        <v>46266</v>
      </c>
      <c r="N5062" s="2" t="s">
        <v>153</v>
      </c>
    </row>
    <row r="5063" spans="2:14" x14ac:dyDescent="0.25">
      <c r="B5063" s="2" t="s">
        <v>4567</v>
      </c>
      <c r="C5063" s="2" t="s">
        <v>4568</v>
      </c>
      <c r="D5063" s="2" t="s">
        <v>16</v>
      </c>
      <c r="E5063" s="2" t="s">
        <v>17</v>
      </c>
      <c r="F5063" s="2" t="s">
        <v>18</v>
      </c>
      <c r="G5063" s="2" t="s">
        <v>175</v>
      </c>
      <c r="H5063" s="2" t="s">
        <v>4569</v>
      </c>
      <c r="I5063" s="2">
        <v>3950</v>
      </c>
      <c r="J5063" s="2">
        <v>0</v>
      </c>
      <c r="K5063" s="2">
        <v>21208139</v>
      </c>
      <c r="L5063" s="3">
        <v>44958</v>
      </c>
      <c r="M5063" s="3">
        <v>46722</v>
      </c>
      <c r="N5063" s="2" t="s">
        <v>128</v>
      </c>
    </row>
    <row r="5064" spans="2:14" x14ac:dyDescent="0.25">
      <c r="B5064" s="2" t="s">
        <v>4567</v>
      </c>
      <c r="C5064" s="2" t="s">
        <v>4568</v>
      </c>
      <c r="D5064" s="2" t="s">
        <v>16</v>
      </c>
      <c r="E5064" s="2" t="s">
        <v>17</v>
      </c>
      <c r="F5064" s="2" t="s">
        <v>18</v>
      </c>
      <c r="G5064" s="2" t="s">
        <v>175</v>
      </c>
      <c r="H5064" s="2" t="s">
        <v>4569</v>
      </c>
      <c r="I5064" s="2">
        <v>3950</v>
      </c>
      <c r="J5064" s="2">
        <v>0</v>
      </c>
      <c r="K5064" s="2">
        <v>30125005</v>
      </c>
      <c r="L5064" s="3">
        <v>44958</v>
      </c>
      <c r="M5064" s="3">
        <v>46753</v>
      </c>
      <c r="N5064" s="2" t="s">
        <v>128</v>
      </c>
    </row>
    <row r="5065" spans="2:14" x14ac:dyDescent="0.25">
      <c r="B5065" s="2" t="s">
        <v>4567</v>
      </c>
      <c r="C5065" s="2" t="s">
        <v>4568</v>
      </c>
      <c r="D5065" s="2" t="s">
        <v>16</v>
      </c>
      <c r="E5065" s="2" t="s">
        <v>17</v>
      </c>
      <c r="F5065" s="2" t="s">
        <v>18</v>
      </c>
      <c r="G5065" s="2" t="s">
        <v>175</v>
      </c>
      <c r="H5065" s="2" t="s">
        <v>4569</v>
      </c>
      <c r="I5065" s="2">
        <v>3950</v>
      </c>
      <c r="J5065" s="2">
        <v>0</v>
      </c>
      <c r="K5065" s="2">
        <v>30925088</v>
      </c>
      <c r="L5065" s="3">
        <v>44958</v>
      </c>
      <c r="M5065" s="3">
        <v>46997</v>
      </c>
      <c r="N5065" s="2" t="s">
        <v>128</v>
      </c>
    </row>
    <row r="5066" spans="2:14" x14ac:dyDescent="0.25">
      <c r="B5066" s="2" t="s">
        <v>4567</v>
      </c>
      <c r="C5066" s="2" t="s">
        <v>4568</v>
      </c>
      <c r="D5066" s="2" t="s">
        <v>16</v>
      </c>
      <c r="E5066" s="2" t="s">
        <v>17</v>
      </c>
      <c r="F5066" s="2" t="s">
        <v>18</v>
      </c>
      <c r="G5066" s="2" t="s">
        <v>175</v>
      </c>
      <c r="H5066" s="2" t="s">
        <v>4569</v>
      </c>
      <c r="I5066" s="2">
        <v>3950</v>
      </c>
      <c r="J5066" s="2">
        <v>10</v>
      </c>
      <c r="K5066" s="2">
        <v>31006089</v>
      </c>
      <c r="L5066" s="3">
        <v>45999</v>
      </c>
      <c r="M5066" s="3">
        <v>47027</v>
      </c>
      <c r="N5066" s="2" t="s">
        <v>128</v>
      </c>
    </row>
    <row r="5067" spans="2:14" x14ac:dyDescent="0.25">
      <c r="B5067" s="2" t="s">
        <v>4567</v>
      </c>
      <c r="C5067" s="2" t="s">
        <v>4568</v>
      </c>
      <c r="D5067" s="2" t="s">
        <v>16</v>
      </c>
      <c r="E5067" s="2" t="s">
        <v>17</v>
      </c>
      <c r="F5067" s="2" t="s">
        <v>18</v>
      </c>
      <c r="G5067" s="2" t="s">
        <v>175</v>
      </c>
      <c r="H5067" s="2" t="s">
        <v>4569</v>
      </c>
      <c r="I5067" s="2">
        <v>3950</v>
      </c>
      <c r="J5067" s="2">
        <v>440</v>
      </c>
      <c r="K5067" s="2">
        <v>41123082</v>
      </c>
      <c r="L5067" s="3">
        <v>44958</v>
      </c>
      <c r="M5067" s="3">
        <v>47423</v>
      </c>
      <c r="N5067" s="2" t="s">
        <v>128</v>
      </c>
    </row>
    <row r="5068" spans="2:14" x14ac:dyDescent="0.25">
      <c r="B5068" s="2" t="s">
        <v>4567</v>
      </c>
      <c r="C5068" s="2" t="s">
        <v>4568</v>
      </c>
      <c r="D5068" s="2" t="s">
        <v>16</v>
      </c>
      <c r="E5068" s="2" t="s">
        <v>17</v>
      </c>
      <c r="F5068" s="2" t="s">
        <v>18</v>
      </c>
      <c r="G5068" s="2" t="s">
        <v>175</v>
      </c>
      <c r="H5068" s="2" t="s">
        <v>4569</v>
      </c>
      <c r="I5068" s="2">
        <v>3950</v>
      </c>
      <c r="J5068" s="2">
        <v>500</v>
      </c>
      <c r="K5068" s="2">
        <v>41130083</v>
      </c>
      <c r="L5068" s="3">
        <v>44958</v>
      </c>
      <c r="M5068" s="3">
        <v>47453</v>
      </c>
      <c r="N5068" s="2" t="s">
        <v>128</v>
      </c>
    </row>
    <row r="5069" spans="2:14" x14ac:dyDescent="0.25">
      <c r="B5069" s="2" t="s">
        <v>4567</v>
      </c>
      <c r="C5069" s="2" t="s">
        <v>4568</v>
      </c>
      <c r="D5069" s="2" t="s">
        <v>16</v>
      </c>
      <c r="E5069" s="2" t="s">
        <v>17</v>
      </c>
      <c r="F5069" s="2" t="s">
        <v>18</v>
      </c>
      <c r="G5069" s="2" t="s">
        <v>175</v>
      </c>
      <c r="H5069" s="2" t="s">
        <v>4569</v>
      </c>
      <c r="I5069" s="2">
        <v>3950</v>
      </c>
      <c r="J5069" s="2">
        <v>2000</v>
      </c>
      <c r="K5069" s="2">
        <v>50411030</v>
      </c>
      <c r="L5069" s="3">
        <v>45782</v>
      </c>
      <c r="M5069" s="3">
        <v>47574</v>
      </c>
      <c r="N5069" s="2" t="s">
        <v>128</v>
      </c>
    </row>
    <row r="5070" spans="2:14" x14ac:dyDescent="0.25">
      <c r="B5070" s="2" t="s">
        <v>4567</v>
      </c>
      <c r="C5070" s="2" t="s">
        <v>4568</v>
      </c>
      <c r="D5070" s="2" t="s">
        <v>16</v>
      </c>
      <c r="E5070" s="2" t="s">
        <v>17</v>
      </c>
      <c r="F5070" s="2" t="s">
        <v>18</v>
      </c>
      <c r="G5070" s="2" t="s">
        <v>175</v>
      </c>
      <c r="H5070" s="2" t="s">
        <v>4569</v>
      </c>
      <c r="I5070" s="2">
        <v>3950</v>
      </c>
      <c r="J5070" s="2">
        <v>1000</v>
      </c>
      <c r="K5070" s="2">
        <v>50423031</v>
      </c>
      <c r="L5070" s="3">
        <v>45782</v>
      </c>
      <c r="M5070" s="3">
        <v>47574</v>
      </c>
      <c r="N5070" s="2" t="s">
        <v>128</v>
      </c>
    </row>
    <row r="5071" spans="2:14" x14ac:dyDescent="0.25">
      <c r="B5071" s="2" t="s">
        <v>4567</v>
      </c>
      <c r="C5071" s="2" t="s">
        <v>4568</v>
      </c>
      <c r="D5071" s="2" t="s">
        <v>16</v>
      </c>
      <c r="E5071" s="2" t="s">
        <v>181</v>
      </c>
      <c r="F5071" s="2" t="s">
        <v>18</v>
      </c>
      <c r="G5071" s="2" t="s">
        <v>175</v>
      </c>
      <c r="H5071" s="2" t="s">
        <v>4569</v>
      </c>
      <c r="I5071" s="2">
        <v>3950</v>
      </c>
      <c r="J5071" s="2">
        <v>0</v>
      </c>
      <c r="K5071" s="2">
        <v>50423031</v>
      </c>
      <c r="L5071" s="3">
        <v>45782</v>
      </c>
      <c r="M5071" s="3">
        <v>47574</v>
      </c>
      <c r="N5071" s="2" t="s">
        <v>128</v>
      </c>
    </row>
    <row r="5072" spans="2:14" x14ac:dyDescent="0.25">
      <c r="B5072" s="2" t="s">
        <v>4570</v>
      </c>
      <c r="C5072" s="2" t="s">
        <v>4571</v>
      </c>
      <c r="D5072" s="2" t="s">
        <v>379</v>
      </c>
      <c r="E5072" s="2" t="s">
        <v>17</v>
      </c>
      <c r="F5072" s="2" t="s">
        <v>18</v>
      </c>
      <c r="G5072" s="2" t="s">
        <v>175</v>
      </c>
      <c r="H5072" s="2" t="s">
        <v>4569</v>
      </c>
      <c r="I5072" s="2">
        <v>0</v>
      </c>
      <c r="J5072" s="2">
        <v>0</v>
      </c>
      <c r="K5072" s="2">
        <v>41115080</v>
      </c>
      <c r="L5072" s="3">
        <v>44958</v>
      </c>
      <c r="M5072" s="3">
        <v>47423</v>
      </c>
      <c r="N5072" s="2" t="s">
        <v>128</v>
      </c>
    </row>
    <row r="5073" spans="2:14" x14ac:dyDescent="0.25">
      <c r="B5073" s="2" t="s">
        <v>4570</v>
      </c>
      <c r="C5073" s="2" t="s">
        <v>4571</v>
      </c>
      <c r="D5073" s="2" t="s">
        <v>379</v>
      </c>
      <c r="E5073" s="2" t="s">
        <v>17</v>
      </c>
      <c r="F5073" s="2" t="s">
        <v>18</v>
      </c>
      <c r="G5073" s="2" t="s">
        <v>175</v>
      </c>
      <c r="H5073" s="2" t="s">
        <v>4569</v>
      </c>
      <c r="I5073" s="2">
        <v>0</v>
      </c>
      <c r="J5073" s="2">
        <v>0</v>
      </c>
      <c r="K5073" s="2">
        <v>41116081</v>
      </c>
      <c r="L5073" s="3">
        <v>44958</v>
      </c>
      <c r="M5073" s="3">
        <v>47423</v>
      </c>
      <c r="N5073" s="2" t="s">
        <v>128</v>
      </c>
    </row>
    <row r="5074" spans="2:14" x14ac:dyDescent="0.25">
      <c r="B5074" s="2" t="s">
        <v>4570</v>
      </c>
      <c r="C5074" s="2" t="s">
        <v>4571</v>
      </c>
      <c r="D5074" s="2" t="s">
        <v>379</v>
      </c>
      <c r="E5074" s="2" t="s">
        <v>17</v>
      </c>
      <c r="F5074" s="2" t="s">
        <v>18</v>
      </c>
      <c r="G5074" s="2" t="s">
        <v>175</v>
      </c>
      <c r="H5074" s="2" t="s">
        <v>4569</v>
      </c>
      <c r="I5074" s="2">
        <v>0</v>
      </c>
      <c r="J5074" s="2">
        <v>0</v>
      </c>
      <c r="K5074" s="2">
        <v>51209122</v>
      </c>
      <c r="L5074" s="3">
        <v>46002</v>
      </c>
      <c r="M5074" s="3">
        <v>47818</v>
      </c>
      <c r="N5074" s="2" t="s">
        <v>128</v>
      </c>
    </row>
    <row r="5075" spans="2:14" x14ac:dyDescent="0.25">
      <c r="B5075" s="2" t="s">
        <v>4570</v>
      </c>
      <c r="C5075" s="2" t="s">
        <v>4571</v>
      </c>
      <c r="D5075" s="2" t="s">
        <v>379</v>
      </c>
      <c r="E5075" s="2" t="s">
        <v>17</v>
      </c>
      <c r="F5075" s="2" t="s">
        <v>18</v>
      </c>
      <c r="G5075" s="2" t="s">
        <v>175</v>
      </c>
      <c r="H5075" s="2" t="s">
        <v>4569</v>
      </c>
      <c r="I5075" s="2">
        <v>0</v>
      </c>
      <c r="J5075" s="2">
        <v>0</v>
      </c>
      <c r="K5075" s="2">
        <v>60202009</v>
      </c>
      <c r="L5075" s="3">
        <v>46064</v>
      </c>
      <c r="M5075" s="3">
        <v>47880</v>
      </c>
      <c r="N5075" s="2" t="s">
        <v>128</v>
      </c>
    </row>
    <row r="5076" spans="2:14" x14ac:dyDescent="0.25">
      <c r="B5076" s="2" t="s">
        <v>4572</v>
      </c>
      <c r="C5076" s="2" t="s">
        <v>4573</v>
      </c>
      <c r="D5076" s="2" t="s">
        <v>1367</v>
      </c>
      <c r="E5076" s="2" t="s">
        <v>17</v>
      </c>
      <c r="F5076" s="2" t="s">
        <v>18</v>
      </c>
      <c r="G5076" s="2" t="s">
        <v>175</v>
      </c>
      <c r="H5076" s="2" t="s">
        <v>4569</v>
      </c>
      <c r="I5076" s="2">
        <v>0</v>
      </c>
      <c r="J5076" s="2">
        <v>0</v>
      </c>
      <c r="K5076" s="2">
        <v>41111079</v>
      </c>
      <c r="L5076" s="3">
        <v>44958</v>
      </c>
      <c r="M5076" s="3">
        <v>47423</v>
      </c>
      <c r="N5076" s="2" t="s">
        <v>128</v>
      </c>
    </row>
    <row r="5077" spans="2:14" x14ac:dyDescent="0.25">
      <c r="B5077" s="2" t="s">
        <v>4572</v>
      </c>
      <c r="C5077" s="2" t="s">
        <v>4573</v>
      </c>
      <c r="D5077" s="2" t="s">
        <v>1367</v>
      </c>
      <c r="E5077" s="2" t="s">
        <v>17</v>
      </c>
      <c r="F5077" s="2" t="s">
        <v>18</v>
      </c>
      <c r="G5077" s="2" t="s">
        <v>175</v>
      </c>
      <c r="H5077" s="2" t="s">
        <v>4569</v>
      </c>
      <c r="I5077" s="2">
        <v>0</v>
      </c>
      <c r="J5077" s="2">
        <v>0</v>
      </c>
      <c r="K5077" s="2">
        <v>41115080</v>
      </c>
      <c r="L5077" s="3">
        <v>44958</v>
      </c>
      <c r="M5077" s="3">
        <v>47423</v>
      </c>
      <c r="N5077" s="2" t="s">
        <v>128</v>
      </c>
    </row>
    <row r="5078" spans="2:14" x14ac:dyDescent="0.25">
      <c r="B5078" s="2" t="s">
        <v>4572</v>
      </c>
      <c r="C5078" s="2" t="s">
        <v>4573</v>
      </c>
      <c r="D5078" s="2" t="s">
        <v>1367</v>
      </c>
      <c r="E5078" s="2" t="s">
        <v>17</v>
      </c>
      <c r="F5078" s="2" t="s">
        <v>18</v>
      </c>
      <c r="G5078" s="2" t="s">
        <v>175</v>
      </c>
      <c r="H5078" s="2" t="s">
        <v>4569</v>
      </c>
      <c r="I5078" s="2">
        <v>0</v>
      </c>
      <c r="J5078" s="2">
        <v>0</v>
      </c>
      <c r="K5078" s="2">
        <v>50219017</v>
      </c>
      <c r="L5078" s="3">
        <v>45756</v>
      </c>
      <c r="M5078" s="3">
        <v>47515</v>
      </c>
      <c r="N5078" s="2" t="s">
        <v>128</v>
      </c>
    </row>
    <row r="5079" spans="2:14" x14ac:dyDescent="0.25">
      <c r="B5079" s="2" t="s">
        <v>4572</v>
      </c>
      <c r="C5079" s="2" t="s">
        <v>4573</v>
      </c>
      <c r="D5079" s="2" t="s">
        <v>1367</v>
      </c>
      <c r="E5079" s="2" t="s">
        <v>17</v>
      </c>
      <c r="F5079" s="2" t="s">
        <v>18</v>
      </c>
      <c r="G5079" s="2" t="s">
        <v>175</v>
      </c>
      <c r="H5079" s="2" t="s">
        <v>4569</v>
      </c>
      <c r="I5079" s="2">
        <v>0</v>
      </c>
      <c r="J5079" s="2">
        <v>0</v>
      </c>
      <c r="K5079" s="2">
        <v>50220019</v>
      </c>
      <c r="L5079" s="3">
        <v>45726</v>
      </c>
      <c r="M5079" s="3">
        <v>47515</v>
      </c>
      <c r="N5079" s="2" t="s">
        <v>128</v>
      </c>
    </row>
    <row r="5080" spans="2:14" x14ac:dyDescent="0.25">
      <c r="B5080" s="2" t="s">
        <v>4572</v>
      </c>
      <c r="C5080" s="2" t="s">
        <v>4573</v>
      </c>
      <c r="D5080" s="2" t="s">
        <v>1367</v>
      </c>
      <c r="E5080" s="2" t="s">
        <v>17</v>
      </c>
      <c r="F5080" s="2" t="s">
        <v>18</v>
      </c>
      <c r="G5080" s="2" t="s">
        <v>175</v>
      </c>
      <c r="H5080" s="2" t="s">
        <v>4569</v>
      </c>
      <c r="I5080" s="2">
        <v>0</v>
      </c>
      <c r="J5080" s="2">
        <v>0</v>
      </c>
      <c r="K5080" s="2">
        <v>51030106</v>
      </c>
      <c r="L5080" s="3">
        <v>45966</v>
      </c>
      <c r="M5080" s="3">
        <v>47757</v>
      </c>
      <c r="N5080" s="2" t="s">
        <v>128</v>
      </c>
    </row>
    <row r="5081" spans="2:14" x14ac:dyDescent="0.25">
      <c r="B5081" s="2" t="s">
        <v>4572</v>
      </c>
      <c r="C5081" s="2" t="s">
        <v>4573</v>
      </c>
      <c r="D5081" s="2" t="s">
        <v>1367</v>
      </c>
      <c r="E5081" s="2" t="s">
        <v>17</v>
      </c>
      <c r="F5081" s="2" t="s">
        <v>18</v>
      </c>
      <c r="G5081" s="2" t="s">
        <v>175</v>
      </c>
      <c r="H5081" s="2" t="s">
        <v>4569</v>
      </c>
      <c r="I5081" s="2">
        <v>0</v>
      </c>
      <c r="J5081" s="2">
        <v>0</v>
      </c>
      <c r="K5081" s="2">
        <v>51203119</v>
      </c>
      <c r="L5081" s="3">
        <v>46002</v>
      </c>
      <c r="M5081" s="3">
        <v>47818</v>
      </c>
      <c r="N5081" s="2" t="s">
        <v>128</v>
      </c>
    </row>
    <row r="5082" spans="2:14" x14ac:dyDescent="0.25">
      <c r="B5082" s="2" t="s">
        <v>4572</v>
      </c>
      <c r="C5082" s="2" t="s">
        <v>4573</v>
      </c>
      <c r="D5082" s="2" t="s">
        <v>1367</v>
      </c>
      <c r="E5082" s="2" t="s">
        <v>17</v>
      </c>
      <c r="F5082" s="2" t="s">
        <v>18</v>
      </c>
      <c r="G5082" s="2" t="s">
        <v>175</v>
      </c>
      <c r="H5082" s="2" t="s">
        <v>4569</v>
      </c>
      <c r="I5082" s="2">
        <v>0</v>
      </c>
      <c r="J5082" s="2">
        <v>0</v>
      </c>
      <c r="K5082" s="2">
        <v>51218129</v>
      </c>
      <c r="L5082" s="3">
        <v>46030</v>
      </c>
      <c r="M5082" s="3">
        <v>47849</v>
      </c>
      <c r="N5082" s="2" t="s">
        <v>128</v>
      </c>
    </row>
    <row r="5083" spans="2:14" x14ac:dyDescent="0.25">
      <c r="B5083" s="2" t="s">
        <v>4574</v>
      </c>
      <c r="C5083" s="2" t="s">
        <v>454</v>
      </c>
      <c r="D5083" s="2" t="s">
        <v>41</v>
      </c>
      <c r="E5083" s="2" t="s">
        <v>17</v>
      </c>
      <c r="F5083" s="2" t="s">
        <v>18</v>
      </c>
      <c r="G5083" s="2" t="s">
        <v>139</v>
      </c>
      <c r="H5083" s="2" t="s">
        <v>4575</v>
      </c>
      <c r="I5083" s="2">
        <v>451705</v>
      </c>
      <c r="J5083" s="2">
        <v>0</v>
      </c>
      <c r="K5083" s="2">
        <v>2411015</v>
      </c>
      <c r="L5083" s="3">
        <v>44958</v>
      </c>
      <c r="M5083" s="3">
        <v>47423</v>
      </c>
      <c r="N5083" s="2" t="s">
        <v>135</v>
      </c>
    </row>
    <row r="5084" spans="2:14" x14ac:dyDescent="0.25">
      <c r="B5084" s="2" t="s">
        <v>4574</v>
      </c>
      <c r="C5084" s="2" t="s">
        <v>454</v>
      </c>
      <c r="D5084" s="2" t="s">
        <v>41</v>
      </c>
      <c r="E5084" s="2" t="s">
        <v>17</v>
      </c>
      <c r="F5084" s="2" t="s">
        <v>18</v>
      </c>
      <c r="G5084" s="2" t="s">
        <v>139</v>
      </c>
      <c r="H5084" s="2" t="s">
        <v>4575</v>
      </c>
      <c r="I5084" s="2">
        <v>451705</v>
      </c>
      <c r="J5084" s="2">
        <v>0</v>
      </c>
      <c r="K5084" s="2">
        <v>2501001</v>
      </c>
      <c r="L5084" s="3">
        <v>45682</v>
      </c>
      <c r="M5084" s="3">
        <v>47484</v>
      </c>
      <c r="N5084" s="2" t="s">
        <v>135</v>
      </c>
    </row>
    <row r="5085" spans="2:14" x14ac:dyDescent="0.25">
      <c r="B5085" s="2" t="s">
        <v>4574</v>
      </c>
      <c r="C5085" s="2" t="s">
        <v>454</v>
      </c>
      <c r="D5085" s="2" t="s">
        <v>41</v>
      </c>
      <c r="E5085" s="2" t="s">
        <v>17</v>
      </c>
      <c r="F5085" s="2" t="s">
        <v>18</v>
      </c>
      <c r="G5085" s="2" t="s">
        <v>139</v>
      </c>
      <c r="H5085" s="2" t="s">
        <v>4575</v>
      </c>
      <c r="I5085" s="2">
        <v>451705</v>
      </c>
      <c r="J5085" s="2">
        <v>0</v>
      </c>
      <c r="K5085" s="2">
        <v>2502002</v>
      </c>
      <c r="L5085" s="3">
        <v>45700</v>
      </c>
      <c r="M5085" s="3">
        <v>47515</v>
      </c>
      <c r="N5085" s="2" t="s">
        <v>135</v>
      </c>
    </row>
    <row r="5086" spans="2:14" x14ac:dyDescent="0.25">
      <c r="B5086" s="2" t="s">
        <v>4574</v>
      </c>
      <c r="C5086" s="2" t="s">
        <v>454</v>
      </c>
      <c r="D5086" s="2" t="s">
        <v>41</v>
      </c>
      <c r="E5086" s="2" t="s">
        <v>17</v>
      </c>
      <c r="F5086" s="2" t="s">
        <v>18</v>
      </c>
      <c r="G5086" s="2" t="s">
        <v>139</v>
      </c>
      <c r="H5086" s="2" t="s">
        <v>4575</v>
      </c>
      <c r="I5086" s="2">
        <v>451705</v>
      </c>
      <c r="J5086" s="2">
        <v>0</v>
      </c>
      <c r="K5086" s="2">
        <v>2503003</v>
      </c>
      <c r="L5086" s="3">
        <v>45740</v>
      </c>
      <c r="M5086" s="3">
        <v>47543</v>
      </c>
      <c r="N5086" s="2" t="s">
        <v>135</v>
      </c>
    </row>
    <row r="5087" spans="2:14" x14ac:dyDescent="0.25">
      <c r="B5087" s="2" t="s">
        <v>4574</v>
      </c>
      <c r="C5087" s="2" t="s">
        <v>454</v>
      </c>
      <c r="D5087" s="2" t="s">
        <v>41</v>
      </c>
      <c r="E5087" s="2" t="s">
        <v>17</v>
      </c>
      <c r="F5087" s="2" t="s">
        <v>18</v>
      </c>
      <c r="G5087" s="2" t="s">
        <v>139</v>
      </c>
      <c r="H5087" s="2" t="s">
        <v>4575</v>
      </c>
      <c r="I5087" s="2">
        <v>451705</v>
      </c>
      <c r="J5087" s="2">
        <v>0</v>
      </c>
      <c r="K5087" s="2">
        <v>2503004</v>
      </c>
      <c r="L5087" s="3">
        <v>45761</v>
      </c>
      <c r="M5087" s="3">
        <v>47543</v>
      </c>
      <c r="N5087" s="2" t="s">
        <v>135</v>
      </c>
    </row>
    <row r="5088" spans="2:14" x14ac:dyDescent="0.25">
      <c r="B5088" s="2" t="s">
        <v>4574</v>
      </c>
      <c r="C5088" s="2" t="s">
        <v>454</v>
      </c>
      <c r="D5088" s="2" t="s">
        <v>41</v>
      </c>
      <c r="E5088" s="2" t="s">
        <v>17</v>
      </c>
      <c r="F5088" s="2" t="s">
        <v>18</v>
      </c>
      <c r="G5088" s="2" t="s">
        <v>139</v>
      </c>
      <c r="H5088" s="2" t="s">
        <v>4575</v>
      </c>
      <c r="I5088" s="2">
        <v>451705</v>
      </c>
      <c r="J5088" s="2">
        <v>0</v>
      </c>
      <c r="K5088" s="2">
        <v>2504005</v>
      </c>
      <c r="L5088" s="3">
        <v>45797</v>
      </c>
      <c r="M5088" s="3">
        <v>47574</v>
      </c>
      <c r="N5088" s="2" t="s">
        <v>135</v>
      </c>
    </row>
    <row r="5089" spans="2:14" x14ac:dyDescent="0.25">
      <c r="B5089" s="2" t="s">
        <v>4574</v>
      </c>
      <c r="C5089" s="2" t="s">
        <v>454</v>
      </c>
      <c r="D5089" s="2" t="s">
        <v>41</v>
      </c>
      <c r="E5089" s="2" t="s">
        <v>17</v>
      </c>
      <c r="F5089" s="2" t="s">
        <v>18</v>
      </c>
      <c r="G5089" s="2" t="s">
        <v>139</v>
      </c>
      <c r="H5089" s="2" t="s">
        <v>4575</v>
      </c>
      <c r="I5089" s="2">
        <v>451705</v>
      </c>
      <c r="J5089" s="2">
        <v>0</v>
      </c>
      <c r="K5089" s="2">
        <v>2506006</v>
      </c>
      <c r="L5089" s="3">
        <v>45836</v>
      </c>
      <c r="M5089" s="3">
        <v>47635</v>
      </c>
      <c r="N5089" s="2" t="s">
        <v>135</v>
      </c>
    </row>
    <row r="5090" spans="2:14" x14ac:dyDescent="0.25">
      <c r="B5090" s="2" t="s">
        <v>4574</v>
      </c>
      <c r="C5090" s="2" t="s">
        <v>454</v>
      </c>
      <c r="D5090" s="2" t="s">
        <v>41</v>
      </c>
      <c r="E5090" s="2" t="s">
        <v>17</v>
      </c>
      <c r="F5090" s="2" t="s">
        <v>18</v>
      </c>
      <c r="G5090" s="2" t="s">
        <v>139</v>
      </c>
      <c r="H5090" s="2" t="s">
        <v>4575</v>
      </c>
      <c r="I5090" s="2">
        <v>451705</v>
      </c>
      <c r="J5090" s="2">
        <v>0</v>
      </c>
      <c r="K5090" s="2">
        <v>2510010</v>
      </c>
      <c r="L5090" s="3">
        <v>45953</v>
      </c>
      <c r="M5090" s="3">
        <v>47757</v>
      </c>
      <c r="N5090" s="2" t="s">
        <v>135</v>
      </c>
    </row>
    <row r="5091" spans="2:14" x14ac:dyDescent="0.25">
      <c r="B5091" s="2" t="s">
        <v>4574</v>
      </c>
      <c r="C5091" s="2" t="s">
        <v>454</v>
      </c>
      <c r="D5091" s="2" t="s">
        <v>41</v>
      </c>
      <c r="E5091" s="2" t="s">
        <v>17</v>
      </c>
      <c r="F5091" s="2" t="s">
        <v>18</v>
      </c>
      <c r="G5091" s="2" t="s">
        <v>139</v>
      </c>
      <c r="H5091" s="2" t="s">
        <v>4575</v>
      </c>
      <c r="I5091" s="2">
        <v>451705</v>
      </c>
      <c r="J5091" s="2">
        <v>0</v>
      </c>
      <c r="K5091" s="2">
        <v>2511011</v>
      </c>
      <c r="L5091" s="3">
        <v>45972</v>
      </c>
      <c r="M5091" s="3">
        <v>47788</v>
      </c>
      <c r="N5091" s="2" t="s">
        <v>135</v>
      </c>
    </row>
    <row r="5092" spans="2:14" x14ac:dyDescent="0.25">
      <c r="B5092" s="2" t="s">
        <v>4574</v>
      </c>
      <c r="C5092" s="2" t="s">
        <v>454</v>
      </c>
      <c r="D5092" s="2" t="s">
        <v>41</v>
      </c>
      <c r="E5092" s="2" t="s">
        <v>17</v>
      </c>
      <c r="F5092" s="2" t="s">
        <v>18</v>
      </c>
      <c r="G5092" s="2" t="s">
        <v>139</v>
      </c>
      <c r="H5092" s="2" t="s">
        <v>4575</v>
      </c>
      <c r="I5092" s="2">
        <v>451705</v>
      </c>
      <c r="J5092" s="2">
        <v>0</v>
      </c>
      <c r="K5092" s="2">
        <v>2601001</v>
      </c>
      <c r="L5092" s="3">
        <v>46046</v>
      </c>
      <c r="M5092" s="3">
        <v>47849</v>
      </c>
      <c r="N5092" s="2" t="s">
        <v>135</v>
      </c>
    </row>
    <row r="5093" spans="2:14" x14ac:dyDescent="0.25">
      <c r="B5093" s="2" t="s">
        <v>4574</v>
      </c>
      <c r="C5093" s="2" t="s">
        <v>454</v>
      </c>
      <c r="D5093" s="2" t="s">
        <v>41</v>
      </c>
      <c r="E5093" s="2" t="s">
        <v>17</v>
      </c>
      <c r="F5093" s="2" t="s">
        <v>18</v>
      </c>
      <c r="G5093" s="2" t="s">
        <v>139</v>
      </c>
      <c r="H5093" s="2" t="s">
        <v>4575</v>
      </c>
      <c r="I5093" s="2">
        <v>451705</v>
      </c>
      <c r="J5093" s="2">
        <v>0</v>
      </c>
      <c r="K5093" s="2">
        <v>2603003</v>
      </c>
      <c r="L5093" s="3">
        <v>46098</v>
      </c>
      <c r="M5093" s="3">
        <v>47908</v>
      </c>
      <c r="N5093" s="2" t="s">
        <v>135</v>
      </c>
    </row>
    <row r="5094" spans="2:14" x14ac:dyDescent="0.25">
      <c r="B5094" s="2" t="s">
        <v>4574</v>
      </c>
      <c r="C5094" s="2" t="s">
        <v>454</v>
      </c>
      <c r="D5094" s="2" t="s">
        <v>41</v>
      </c>
      <c r="E5094" s="2" t="s">
        <v>17</v>
      </c>
      <c r="F5094" s="2" t="s">
        <v>18</v>
      </c>
      <c r="G5094" s="2" t="s">
        <v>139</v>
      </c>
      <c r="H5094" s="2" t="s">
        <v>4575</v>
      </c>
      <c r="I5094" s="2">
        <v>451705</v>
      </c>
      <c r="J5094" s="2">
        <v>0</v>
      </c>
      <c r="K5094" s="2">
        <v>2603005</v>
      </c>
      <c r="L5094" s="3">
        <v>46112</v>
      </c>
      <c r="M5094" s="3">
        <v>47908</v>
      </c>
      <c r="N5094" s="2" t="s">
        <v>135</v>
      </c>
    </row>
    <row r="5095" spans="2:14" x14ac:dyDescent="0.25">
      <c r="B5095" s="2" t="s">
        <v>4574</v>
      </c>
      <c r="C5095" s="2" t="s">
        <v>454</v>
      </c>
      <c r="D5095" s="2" t="s">
        <v>41</v>
      </c>
      <c r="E5095" s="2" t="s">
        <v>17</v>
      </c>
      <c r="F5095" s="2" t="s">
        <v>18</v>
      </c>
      <c r="G5095" s="2" t="s">
        <v>139</v>
      </c>
      <c r="H5095" s="2" t="s">
        <v>4575</v>
      </c>
      <c r="I5095" s="2">
        <v>451705</v>
      </c>
      <c r="J5095" s="2">
        <v>305</v>
      </c>
      <c r="K5095" s="2">
        <v>2604007</v>
      </c>
      <c r="L5095" s="3">
        <v>46165</v>
      </c>
      <c r="M5095" s="3">
        <v>47939</v>
      </c>
      <c r="N5095" s="2" t="s">
        <v>135</v>
      </c>
    </row>
    <row r="5096" spans="2:14" x14ac:dyDescent="0.25">
      <c r="B5096" s="2" t="s">
        <v>4574</v>
      </c>
      <c r="C5096" s="2" t="s">
        <v>454</v>
      </c>
      <c r="D5096" s="2" t="s">
        <v>41</v>
      </c>
      <c r="E5096" s="2" t="s">
        <v>17</v>
      </c>
      <c r="F5096" s="2" t="s">
        <v>18</v>
      </c>
      <c r="G5096" s="2" t="s">
        <v>139</v>
      </c>
      <c r="H5096" s="2" t="s">
        <v>4575</v>
      </c>
      <c r="I5096" s="2">
        <v>451705</v>
      </c>
      <c r="J5096" s="2">
        <v>451400</v>
      </c>
      <c r="K5096" s="2">
        <v>2606008</v>
      </c>
      <c r="L5096" s="3">
        <v>46179</v>
      </c>
      <c r="M5096" s="3">
        <v>48000</v>
      </c>
      <c r="N5096" s="2" t="s">
        <v>135</v>
      </c>
    </row>
    <row r="5097" spans="2:14" x14ac:dyDescent="0.25">
      <c r="B5097" s="2" t="s">
        <v>4574</v>
      </c>
      <c r="C5097" s="2" t="s">
        <v>454</v>
      </c>
      <c r="D5097" s="2" t="s">
        <v>41</v>
      </c>
      <c r="E5097" s="2" t="s">
        <v>17</v>
      </c>
      <c r="F5097" s="2" t="s">
        <v>18</v>
      </c>
      <c r="G5097" s="2" t="s">
        <v>139</v>
      </c>
      <c r="H5097" s="2" t="s">
        <v>4575</v>
      </c>
      <c r="I5097" s="2">
        <v>451705</v>
      </c>
      <c r="J5097" s="2">
        <v>0</v>
      </c>
      <c r="K5097" s="2" t="s">
        <v>470</v>
      </c>
      <c r="L5097" s="2" t="s">
        <v>30</v>
      </c>
      <c r="M5097" s="2" t="s">
        <v>30</v>
      </c>
      <c r="N5097" s="2" t="s">
        <v>135</v>
      </c>
    </row>
    <row r="5098" spans="2:14" x14ac:dyDescent="0.25">
      <c r="B5098" s="2" t="s">
        <v>4574</v>
      </c>
      <c r="C5098" s="2" t="s">
        <v>454</v>
      </c>
      <c r="D5098" s="2" t="s">
        <v>41</v>
      </c>
      <c r="E5098" s="2" t="s">
        <v>142</v>
      </c>
      <c r="F5098" s="2" t="s">
        <v>18</v>
      </c>
      <c r="G5098" s="2" t="s">
        <v>139</v>
      </c>
      <c r="H5098" s="2" t="s">
        <v>4575</v>
      </c>
      <c r="I5098" s="2">
        <v>451705</v>
      </c>
      <c r="J5098" s="2">
        <v>0</v>
      </c>
      <c r="K5098" s="2">
        <v>2411015</v>
      </c>
      <c r="L5098" s="3">
        <v>44958</v>
      </c>
      <c r="M5098" s="3">
        <v>47423</v>
      </c>
      <c r="N5098" s="2" t="s">
        <v>135</v>
      </c>
    </row>
    <row r="5099" spans="2:14" x14ac:dyDescent="0.25">
      <c r="B5099" s="2" t="s">
        <v>4574</v>
      </c>
      <c r="C5099" s="2" t="s">
        <v>454</v>
      </c>
      <c r="D5099" s="2" t="s">
        <v>41</v>
      </c>
      <c r="E5099" s="2" t="s">
        <v>142</v>
      </c>
      <c r="F5099" s="2" t="s">
        <v>18</v>
      </c>
      <c r="G5099" s="2" t="s">
        <v>139</v>
      </c>
      <c r="H5099" s="2" t="s">
        <v>4575</v>
      </c>
      <c r="I5099" s="2">
        <v>451705</v>
      </c>
      <c r="J5099" s="2">
        <v>0</v>
      </c>
      <c r="K5099" s="2">
        <v>2502002</v>
      </c>
      <c r="L5099" s="3">
        <v>45700</v>
      </c>
      <c r="M5099" s="3">
        <v>47515</v>
      </c>
      <c r="N5099" s="2" t="s">
        <v>135</v>
      </c>
    </row>
    <row r="5100" spans="2:14" x14ac:dyDescent="0.25">
      <c r="B5100" s="2" t="s">
        <v>4574</v>
      </c>
      <c r="C5100" s="2" t="s">
        <v>454</v>
      </c>
      <c r="D5100" s="2" t="s">
        <v>41</v>
      </c>
      <c r="E5100" s="2" t="s">
        <v>142</v>
      </c>
      <c r="F5100" s="2" t="s">
        <v>18</v>
      </c>
      <c r="G5100" s="2" t="s">
        <v>139</v>
      </c>
      <c r="H5100" s="2" t="s">
        <v>4575</v>
      </c>
      <c r="I5100" s="2">
        <v>451705</v>
      </c>
      <c r="J5100" s="2">
        <v>0</v>
      </c>
      <c r="K5100" s="2">
        <v>2506006</v>
      </c>
      <c r="L5100" s="3">
        <v>45836</v>
      </c>
      <c r="M5100" s="3">
        <v>47635</v>
      </c>
      <c r="N5100" s="2" t="s">
        <v>135</v>
      </c>
    </row>
    <row r="5101" spans="2:14" x14ac:dyDescent="0.25">
      <c r="B5101" s="2" t="s">
        <v>4574</v>
      </c>
      <c r="C5101" s="2" t="s">
        <v>454</v>
      </c>
      <c r="D5101" s="2" t="s">
        <v>41</v>
      </c>
      <c r="E5101" s="2" t="s">
        <v>142</v>
      </c>
      <c r="F5101" s="2" t="s">
        <v>18</v>
      </c>
      <c r="G5101" s="2" t="s">
        <v>139</v>
      </c>
      <c r="H5101" s="2" t="s">
        <v>4575</v>
      </c>
      <c r="I5101" s="2">
        <v>451705</v>
      </c>
      <c r="J5101" s="2">
        <v>0</v>
      </c>
      <c r="K5101" s="2">
        <v>2511011</v>
      </c>
      <c r="L5101" s="3">
        <v>45972</v>
      </c>
      <c r="M5101" s="3">
        <v>47788</v>
      </c>
      <c r="N5101" s="2" t="s">
        <v>135</v>
      </c>
    </row>
    <row r="5102" spans="2:14" x14ac:dyDescent="0.25">
      <c r="B5102" s="2" t="s">
        <v>4574</v>
      </c>
      <c r="C5102" s="2" t="s">
        <v>454</v>
      </c>
      <c r="D5102" s="2" t="s">
        <v>41</v>
      </c>
      <c r="E5102" s="2" t="s">
        <v>142</v>
      </c>
      <c r="F5102" s="2" t="s">
        <v>18</v>
      </c>
      <c r="G5102" s="2" t="s">
        <v>139</v>
      </c>
      <c r="H5102" s="2" t="s">
        <v>4575</v>
      </c>
      <c r="I5102" s="2">
        <v>451705</v>
      </c>
      <c r="J5102" s="2">
        <v>0</v>
      </c>
      <c r="K5102" s="2">
        <v>2603003</v>
      </c>
      <c r="L5102" s="3">
        <v>46098</v>
      </c>
      <c r="M5102" s="3">
        <v>47908</v>
      </c>
      <c r="N5102" s="2" t="s">
        <v>135</v>
      </c>
    </row>
    <row r="5103" spans="2:14" x14ac:dyDescent="0.25">
      <c r="B5103" s="2" t="s">
        <v>4574</v>
      </c>
      <c r="C5103" s="2" t="s">
        <v>454</v>
      </c>
      <c r="D5103" s="2" t="s">
        <v>41</v>
      </c>
      <c r="E5103" s="2" t="s">
        <v>142</v>
      </c>
      <c r="F5103" s="2" t="s">
        <v>18</v>
      </c>
      <c r="G5103" s="2" t="s">
        <v>139</v>
      </c>
      <c r="H5103" s="2" t="s">
        <v>4575</v>
      </c>
      <c r="I5103" s="2">
        <v>451705</v>
      </c>
      <c r="J5103" s="2">
        <v>0</v>
      </c>
      <c r="K5103" s="2">
        <v>2603005</v>
      </c>
      <c r="L5103" s="3">
        <v>46112</v>
      </c>
      <c r="M5103" s="3">
        <v>47908</v>
      </c>
      <c r="N5103" s="2" t="s">
        <v>135</v>
      </c>
    </row>
    <row r="5104" spans="2:14" x14ac:dyDescent="0.25">
      <c r="B5104" s="2" t="s">
        <v>4574</v>
      </c>
      <c r="C5104" s="2" t="s">
        <v>454</v>
      </c>
      <c r="D5104" s="2" t="s">
        <v>41</v>
      </c>
      <c r="E5104" s="2" t="s">
        <v>142</v>
      </c>
      <c r="F5104" s="2" t="s">
        <v>18</v>
      </c>
      <c r="G5104" s="2" t="s">
        <v>139</v>
      </c>
      <c r="H5104" s="2" t="s">
        <v>4575</v>
      </c>
      <c r="I5104" s="2">
        <v>451705</v>
      </c>
      <c r="J5104" s="2">
        <v>0</v>
      </c>
      <c r="K5104" s="2">
        <v>2604007</v>
      </c>
      <c r="L5104" s="3">
        <v>46165</v>
      </c>
      <c r="M5104" s="3">
        <v>47939</v>
      </c>
      <c r="N5104" s="2" t="s">
        <v>135</v>
      </c>
    </row>
    <row r="5105" spans="2:14" x14ac:dyDescent="0.25">
      <c r="B5105" s="2" t="s">
        <v>4576</v>
      </c>
      <c r="C5105" s="2" t="s">
        <v>4577</v>
      </c>
      <c r="D5105" s="2" t="s">
        <v>41</v>
      </c>
      <c r="E5105" s="2" t="s">
        <v>17</v>
      </c>
      <c r="F5105" s="2" t="s">
        <v>18</v>
      </c>
      <c r="G5105" s="2" t="s">
        <v>139</v>
      </c>
      <c r="H5105" s="2" t="s">
        <v>4578</v>
      </c>
      <c r="I5105" s="2">
        <v>54190</v>
      </c>
      <c r="J5105" s="2">
        <v>0</v>
      </c>
      <c r="K5105" s="2">
        <v>2410017</v>
      </c>
      <c r="L5105" s="3">
        <v>45995</v>
      </c>
      <c r="M5105" s="3">
        <v>47392</v>
      </c>
      <c r="N5105" s="2" t="s">
        <v>135</v>
      </c>
    </row>
    <row r="5106" spans="2:14" x14ac:dyDescent="0.25">
      <c r="B5106" s="2" t="s">
        <v>4576</v>
      </c>
      <c r="C5106" s="2" t="s">
        <v>4577</v>
      </c>
      <c r="D5106" s="2" t="s">
        <v>41</v>
      </c>
      <c r="E5106" s="2" t="s">
        <v>17</v>
      </c>
      <c r="F5106" s="2" t="s">
        <v>18</v>
      </c>
      <c r="G5106" s="2" t="s">
        <v>139</v>
      </c>
      <c r="H5106" s="2" t="s">
        <v>4578</v>
      </c>
      <c r="I5106" s="2">
        <v>54190</v>
      </c>
      <c r="J5106" s="2">
        <v>0</v>
      </c>
      <c r="K5106" s="2">
        <v>2410018</v>
      </c>
      <c r="L5106" s="3">
        <v>45717</v>
      </c>
      <c r="M5106" s="3">
        <v>47392</v>
      </c>
      <c r="N5106" s="2" t="s">
        <v>135</v>
      </c>
    </row>
    <row r="5107" spans="2:14" x14ac:dyDescent="0.25">
      <c r="B5107" s="2" t="s">
        <v>4576</v>
      </c>
      <c r="C5107" s="2" t="s">
        <v>4577</v>
      </c>
      <c r="D5107" s="2" t="s">
        <v>41</v>
      </c>
      <c r="E5107" s="2" t="s">
        <v>17</v>
      </c>
      <c r="F5107" s="2" t="s">
        <v>18</v>
      </c>
      <c r="G5107" s="2" t="s">
        <v>139</v>
      </c>
      <c r="H5107" s="2" t="s">
        <v>4578</v>
      </c>
      <c r="I5107" s="2">
        <v>54190</v>
      </c>
      <c r="J5107" s="2">
        <v>0</v>
      </c>
      <c r="K5107" s="2">
        <v>2412020</v>
      </c>
      <c r="L5107" s="3">
        <v>44958</v>
      </c>
      <c r="M5107" s="3">
        <v>47453</v>
      </c>
      <c r="N5107" s="2" t="s">
        <v>135</v>
      </c>
    </row>
    <row r="5108" spans="2:14" x14ac:dyDescent="0.25">
      <c r="B5108" s="2" t="s">
        <v>4576</v>
      </c>
      <c r="C5108" s="2" t="s">
        <v>4577</v>
      </c>
      <c r="D5108" s="2" t="s">
        <v>41</v>
      </c>
      <c r="E5108" s="2" t="s">
        <v>17</v>
      </c>
      <c r="F5108" s="2" t="s">
        <v>18</v>
      </c>
      <c r="G5108" s="2" t="s">
        <v>139</v>
      </c>
      <c r="H5108" s="2" t="s">
        <v>4578</v>
      </c>
      <c r="I5108" s="2">
        <v>54190</v>
      </c>
      <c r="J5108" s="2">
        <v>0</v>
      </c>
      <c r="K5108" s="2">
        <v>2412020</v>
      </c>
      <c r="L5108" s="3">
        <v>45717</v>
      </c>
      <c r="M5108" s="3">
        <v>47453</v>
      </c>
      <c r="N5108" s="2" t="s">
        <v>135</v>
      </c>
    </row>
    <row r="5109" spans="2:14" x14ac:dyDescent="0.25">
      <c r="B5109" s="2" t="s">
        <v>4576</v>
      </c>
      <c r="C5109" s="2" t="s">
        <v>4577</v>
      </c>
      <c r="D5109" s="2" t="s">
        <v>41</v>
      </c>
      <c r="E5109" s="2" t="s">
        <v>17</v>
      </c>
      <c r="F5109" s="2" t="s">
        <v>18</v>
      </c>
      <c r="G5109" s="2" t="s">
        <v>139</v>
      </c>
      <c r="H5109" s="2" t="s">
        <v>4578</v>
      </c>
      <c r="I5109" s="2">
        <v>54190</v>
      </c>
      <c r="J5109" s="2">
        <v>0</v>
      </c>
      <c r="K5109" s="2">
        <v>2501001</v>
      </c>
      <c r="L5109" s="3">
        <v>45705</v>
      </c>
      <c r="M5109" s="3">
        <v>47484</v>
      </c>
      <c r="N5109" s="2" t="s">
        <v>135</v>
      </c>
    </row>
    <row r="5110" spans="2:14" x14ac:dyDescent="0.25">
      <c r="B5110" s="2" t="s">
        <v>4576</v>
      </c>
      <c r="C5110" s="2" t="s">
        <v>4577</v>
      </c>
      <c r="D5110" s="2" t="s">
        <v>41</v>
      </c>
      <c r="E5110" s="2" t="s">
        <v>17</v>
      </c>
      <c r="F5110" s="2" t="s">
        <v>18</v>
      </c>
      <c r="G5110" s="2" t="s">
        <v>139</v>
      </c>
      <c r="H5110" s="2" t="s">
        <v>4578</v>
      </c>
      <c r="I5110" s="2">
        <v>54190</v>
      </c>
      <c r="J5110" s="2">
        <v>0</v>
      </c>
      <c r="K5110" s="2">
        <v>2503002</v>
      </c>
      <c r="L5110" s="3">
        <v>45804</v>
      </c>
      <c r="M5110" s="3">
        <v>47543</v>
      </c>
      <c r="N5110" s="2" t="s">
        <v>135</v>
      </c>
    </row>
    <row r="5111" spans="2:14" x14ac:dyDescent="0.25">
      <c r="B5111" s="2" t="s">
        <v>4576</v>
      </c>
      <c r="C5111" s="2" t="s">
        <v>4577</v>
      </c>
      <c r="D5111" s="2" t="s">
        <v>41</v>
      </c>
      <c r="E5111" s="2" t="s">
        <v>17</v>
      </c>
      <c r="F5111" s="2" t="s">
        <v>18</v>
      </c>
      <c r="G5111" s="2" t="s">
        <v>139</v>
      </c>
      <c r="H5111" s="2" t="s">
        <v>4578</v>
      </c>
      <c r="I5111" s="2">
        <v>54190</v>
      </c>
      <c r="J5111" s="2">
        <v>0</v>
      </c>
      <c r="K5111" s="2">
        <v>2509003</v>
      </c>
      <c r="L5111" s="3">
        <v>45937</v>
      </c>
      <c r="M5111" s="3">
        <v>47727</v>
      </c>
      <c r="N5111" s="2" t="s">
        <v>135</v>
      </c>
    </row>
    <row r="5112" spans="2:14" x14ac:dyDescent="0.25">
      <c r="B5112" s="2" t="s">
        <v>4576</v>
      </c>
      <c r="C5112" s="2" t="s">
        <v>4577</v>
      </c>
      <c r="D5112" s="2" t="s">
        <v>41</v>
      </c>
      <c r="E5112" s="2" t="s">
        <v>17</v>
      </c>
      <c r="F5112" s="2" t="s">
        <v>18</v>
      </c>
      <c r="G5112" s="2" t="s">
        <v>139</v>
      </c>
      <c r="H5112" s="2" t="s">
        <v>4578</v>
      </c>
      <c r="I5112" s="2">
        <v>54190</v>
      </c>
      <c r="J5112" s="2">
        <v>0</v>
      </c>
      <c r="K5112" s="2">
        <v>2601001</v>
      </c>
      <c r="L5112" s="3">
        <v>46052</v>
      </c>
      <c r="M5112" s="3">
        <v>47849</v>
      </c>
      <c r="N5112" s="2" t="s">
        <v>135</v>
      </c>
    </row>
    <row r="5113" spans="2:14" x14ac:dyDescent="0.25">
      <c r="B5113" s="2" t="s">
        <v>4576</v>
      </c>
      <c r="C5113" s="2" t="s">
        <v>4577</v>
      </c>
      <c r="D5113" s="2" t="s">
        <v>41</v>
      </c>
      <c r="E5113" s="2" t="s">
        <v>17</v>
      </c>
      <c r="F5113" s="2" t="s">
        <v>18</v>
      </c>
      <c r="G5113" s="2" t="s">
        <v>139</v>
      </c>
      <c r="H5113" s="2" t="s">
        <v>4578</v>
      </c>
      <c r="I5113" s="2">
        <v>54190</v>
      </c>
      <c r="J5113" s="2">
        <v>54190</v>
      </c>
      <c r="K5113" s="2">
        <v>2606005</v>
      </c>
      <c r="L5113" s="3">
        <v>46196</v>
      </c>
      <c r="M5113" s="3">
        <v>48000</v>
      </c>
      <c r="N5113" s="2" t="s">
        <v>135</v>
      </c>
    </row>
    <row r="5114" spans="2:14" x14ac:dyDescent="0.25">
      <c r="B5114" s="2" t="s">
        <v>4576</v>
      </c>
      <c r="C5114" s="2" t="s">
        <v>4577</v>
      </c>
      <c r="D5114" s="2" t="s">
        <v>41</v>
      </c>
      <c r="E5114" s="2" t="s">
        <v>181</v>
      </c>
      <c r="F5114" s="2" t="s">
        <v>18</v>
      </c>
      <c r="G5114" s="2" t="s">
        <v>139</v>
      </c>
      <c r="H5114" s="2" t="s">
        <v>4578</v>
      </c>
      <c r="I5114" s="2">
        <v>54190</v>
      </c>
      <c r="J5114" s="2">
        <v>0</v>
      </c>
      <c r="K5114" s="2">
        <v>2410017</v>
      </c>
      <c r="L5114" s="3">
        <v>45995</v>
      </c>
      <c r="M5114" s="3">
        <v>47392</v>
      </c>
      <c r="N5114" s="2" t="s">
        <v>135</v>
      </c>
    </row>
    <row r="5115" spans="2:14" x14ac:dyDescent="0.25">
      <c r="B5115" s="2" t="s">
        <v>4576</v>
      </c>
      <c r="C5115" s="2" t="s">
        <v>4577</v>
      </c>
      <c r="D5115" s="2" t="s">
        <v>41</v>
      </c>
      <c r="E5115" s="2" t="s">
        <v>181</v>
      </c>
      <c r="F5115" s="2" t="s">
        <v>18</v>
      </c>
      <c r="G5115" s="2" t="s">
        <v>139</v>
      </c>
      <c r="H5115" s="2" t="s">
        <v>4578</v>
      </c>
      <c r="I5115" s="2">
        <v>54190</v>
      </c>
      <c r="J5115" s="2">
        <v>0</v>
      </c>
      <c r="K5115" s="2">
        <v>2501001</v>
      </c>
      <c r="L5115" s="3">
        <v>45705</v>
      </c>
      <c r="M5115" s="3">
        <v>47484</v>
      </c>
      <c r="N5115" s="2" t="s">
        <v>135</v>
      </c>
    </row>
    <row r="5116" spans="2:14" x14ac:dyDescent="0.25">
      <c r="B5116" s="2" t="s">
        <v>4576</v>
      </c>
      <c r="C5116" s="2" t="s">
        <v>4577</v>
      </c>
      <c r="D5116" s="2" t="s">
        <v>41</v>
      </c>
      <c r="E5116" s="2" t="s">
        <v>181</v>
      </c>
      <c r="F5116" s="2" t="s">
        <v>18</v>
      </c>
      <c r="G5116" s="2" t="s">
        <v>139</v>
      </c>
      <c r="H5116" s="2" t="s">
        <v>4578</v>
      </c>
      <c r="I5116" s="2">
        <v>54190</v>
      </c>
      <c r="J5116" s="2">
        <v>0</v>
      </c>
      <c r="K5116" s="2">
        <v>2601001</v>
      </c>
      <c r="L5116" s="3">
        <v>46052</v>
      </c>
      <c r="M5116" s="3">
        <v>47849</v>
      </c>
      <c r="N5116" s="2" t="s">
        <v>135</v>
      </c>
    </row>
    <row r="5117" spans="2:14" x14ac:dyDescent="0.25">
      <c r="B5117" s="2" t="s">
        <v>4579</v>
      </c>
      <c r="C5117" s="2" t="s">
        <v>4580</v>
      </c>
      <c r="D5117" s="2" t="s">
        <v>16</v>
      </c>
      <c r="E5117" s="2" t="s">
        <v>17</v>
      </c>
      <c r="F5117" s="2" t="s">
        <v>18</v>
      </c>
      <c r="G5117" s="2" t="s">
        <v>175</v>
      </c>
      <c r="H5117" s="2" t="s">
        <v>1477</v>
      </c>
      <c r="I5117" s="2">
        <v>0</v>
      </c>
      <c r="J5117" s="2">
        <v>0</v>
      </c>
      <c r="K5117" s="2" t="s">
        <v>4581</v>
      </c>
      <c r="L5117" s="3">
        <v>44958</v>
      </c>
      <c r="M5117" s="3">
        <v>47270</v>
      </c>
      <c r="N5117" s="2" t="s">
        <v>1479</v>
      </c>
    </row>
    <row r="5118" spans="2:14" x14ac:dyDescent="0.25">
      <c r="B5118" s="2" t="s">
        <v>4582</v>
      </c>
      <c r="C5118" s="2" t="s">
        <v>4583</v>
      </c>
      <c r="D5118" s="2" t="s">
        <v>16</v>
      </c>
      <c r="E5118" s="2" t="s">
        <v>17</v>
      </c>
      <c r="F5118" s="2" t="s">
        <v>18</v>
      </c>
      <c r="G5118" s="2" t="s">
        <v>175</v>
      </c>
      <c r="H5118" s="2" t="s">
        <v>4584</v>
      </c>
      <c r="I5118" s="2">
        <v>0</v>
      </c>
      <c r="J5118" s="2">
        <v>0</v>
      </c>
      <c r="K5118" s="2">
        <v>0</v>
      </c>
      <c r="L5118" s="3">
        <v>46154</v>
      </c>
      <c r="M5118" s="2" t="s">
        <v>30</v>
      </c>
      <c r="N5118" s="2" t="s">
        <v>317</v>
      </c>
    </row>
    <row r="5119" spans="2:14" x14ac:dyDescent="0.25">
      <c r="B5119" s="2" t="s">
        <v>4582</v>
      </c>
      <c r="C5119" s="2" t="s">
        <v>4583</v>
      </c>
      <c r="D5119" s="2" t="s">
        <v>16</v>
      </c>
      <c r="E5119" s="2" t="s">
        <v>17</v>
      </c>
      <c r="F5119" s="2" t="s">
        <v>18</v>
      </c>
      <c r="G5119" s="2" t="s">
        <v>175</v>
      </c>
      <c r="H5119" s="2" t="s">
        <v>4584</v>
      </c>
      <c r="I5119" s="2">
        <v>0</v>
      </c>
      <c r="J5119" s="2">
        <v>0</v>
      </c>
      <c r="K5119" s="2">
        <v>2406060300</v>
      </c>
      <c r="L5119" s="3">
        <v>45894</v>
      </c>
      <c r="M5119" s="3">
        <v>46905</v>
      </c>
      <c r="N5119" s="2" t="s">
        <v>317</v>
      </c>
    </row>
    <row r="5120" spans="2:14" x14ac:dyDescent="0.25">
      <c r="B5120" s="2" t="s">
        <v>4582</v>
      </c>
      <c r="C5120" s="2" t="s">
        <v>4583</v>
      </c>
      <c r="D5120" s="2" t="s">
        <v>16</v>
      </c>
      <c r="E5120" s="2" t="s">
        <v>17</v>
      </c>
      <c r="F5120" s="2" t="s">
        <v>18</v>
      </c>
      <c r="G5120" s="2" t="s">
        <v>175</v>
      </c>
      <c r="H5120" s="2" t="s">
        <v>4584</v>
      </c>
      <c r="I5120" s="2">
        <v>0</v>
      </c>
      <c r="J5120" s="2">
        <v>0</v>
      </c>
      <c r="K5120" s="2">
        <v>2411050300</v>
      </c>
      <c r="L5120" s="3">
        <v>45894</v>
      </c>
      <c r="M5120" s="3">
        <v>47058</v>
      </c>
      <c r="N5120" s="2" t="s">
        <v>317</v>
      </c>
    </row>
    <row r="5121" spans="2:14" x14ac:dyDescent="0.25">
      <c r="B5121" s="2" t="s">
        <v>4582</v>
      </c>
      <c r="C5121" s="2" t="s">
        <v>4583</v>
      </c>
      <c r="D5121" s="2" t="s">
        <v>16</v>
      </c>
      <c r="E5121" s="2" t="s">
        <v>17</v>
      </c>
      <c r="F5121" s="2" t="s">
        <v>18</v>
      </c>
      <c r="G5121" s="2" t="s">
        <v>175</v>
      </c>
      <c r="H5121" s="2" t="s">
        <v>4584</v>
      </c>
      <c r="I5121" s="2">
        <v>0</v>
      </c>
      <c r="J5121" s="2">
        <v>0</v>
      </c>
      <c r="K5121" s="2">
        <v>2506190400</v>
      </c>
      <c r="L5121" s="3">
        <v>45894</v>
      </c>
      <c r="M5121" s="3">
        <v>47239</v>
      </c>
      <c r="N5121" s="2" t="s">
        <v>317</v>
      </c>
    </row>
    <row r="5122" spans="2:14" x14ac:dyDescent="0.25">
      <c r="B5122" s="2" t="s">
        <v>4582</v>
      </c>
      <c r="C5122" s="2" t="s">
        <v>4583</v>
      </c>
      <c r="D5122" s="2" t="s">
        <v>16</v>
      </c>
      <c r="E5122" s="2" t="s">
        <v>17</v>
      </c>
      <c r="F5122" s="2" t="s">
        <v>18</v>
      </c>
      <c r="G5122" s="2" t="s">
        <v>175</v>
      </c>
      <c r="H5122" s="2" t="s">
        <v>4584</v>
      </c>
      <c r="I5122" s="2">
        <v>0</v>
      </c>
      <c r="J5122" s="2">
        <v>0</v>
      </c>
      <c r="K5122" s="2">
        <v>2508230100</v>
      </c>
      <c r="L5122" s="3">
        <v>45915</v>
      </c>
      <c r="M5122" s="3">
        <v>47331</v>
      </c>
      <c r="N5122" s="2" t="s">
        <v>317</v>
      </c>
    </row>
    <row r="5123" spans="2:14" x14ac:dyDescent="0.25">
      <c r="B5123" s="2" t="s">
        <v>4585</v>
      </c>
      <c r="C5123" s="2" t="s">
        <v>4586</v>
      </c>
      <c r="D5123" s="2" t="s">
        <v>16</v>
      </c>
      <c r="E5123" s="2" t="s">
        <v>17</v>
      </c>
      <c r="F5123" s="2" t="s">
        <v>18</v>
      </c>
      <c r="G5123" s="2" t="s">
        <v>175</v>
      </c>
      <c r="H5123" s="2" t="s">
        <v>4587</v>
      </c>
      <c r="I5123" s="2">
        <v>0</v>
      </c>
      <c r="J5123" s="2">
        <v>0</v>
      </c>
      <c r="K5123" s="2">
        <v>2302001</v>
      </c>
      <c r="L5123" s="3">
        <v>46002</v>
      </c>
      <c r="M5123" s="3">
        <v>46784</v>
      </c>
      <c r="N5123" s="2" t="s">
        <v>135</v>
      </c>
    </row>
    <row r="5124" spans="2:14" x14ac:dyDescent="0.25">
      <c r="B5124" s="2" t="s">
        <v>4585</v>
      </c>
      <c r="C5124" s="2" t="s">
        <v>4586</v>
      </c>
      <c r="D5124" s="2" t="s">
        <v>16</v>
      </c>
      <c r="E5124" s="2" t="s">
        <v>17</v>
      </c>
      <c r="F5124" s="2" t="s">
        <v>18</v>
      </c>
      <c r="G5124" s="2" t="s">
        <v>175</v>
      </c>
      <c r="H5124" s="2" t="s">
        <v>4587</v>
      </c>
      <c r="I5124" s="2">
        <v>0</v>
      </c>
      <c r="J5124" s="2">
        <v>0</v>
      </c>
      <c r="K5124" s="2">
        <v>2310002</v>
      </c>
      <c r="L5124" s="3">
        <v>44958</v>
      </c>
      <c r="M5124" s="3">
        <v>47027</v>
      </c>
      <c r="N5124" s="2" t="s">
        <v>135</v>
      </c>
    </row>
    <row r="5125" spans="2:14" x14ac:dyDescent="0.25">
      <c r="B5125" s="2" t="s">
        <v>4585</v>
      </c>
      <c r="C5125" s="2" t="s">
        <v>4586</v>
      </c>
      <c r="D5125" s="2" t="s">
        <v>16</v>
      </c>
      <c r="E5125" s="2" t="s">
        <v>17</v>
      </c>
      <c r="F5125" s="2" t="s">
        <v>18</v>
      </c>
      <c r="G5125" s="2" t="s">
        <v>175</v>
      </c>
      <c r="H5125" s="2" t="s">
        <v>4587</v>
      </c>
      <c r="I5125" s="2">
        <v>0</v>
      </c>
      <c r="J5125" s="2">
        <v>0</v>
      </c>
      <c r="K5125" s="2">
        <v>2310002</v>
      </c>
      <c r="L5125" s="3">
        <v>46002</v>
      </c>
      <c r="M5125" s="3">
        <v>47027</v>
      </c>
      <c r="N5125" s="2" t="s">
        <v>135</v>
      </c>
    </row>
    <row r="5126" spans="2:14" x14ac:dyDescent="0.25">
      <c r="B5126" s="2" t="s">
        <v>4585</v>
      </c>
      <c r="C5126" s="2" t="s">
        <v>4586</v>
      </c>
      <c r="D5126" s="2" t="s">
        <v>16</v>
      </c>
      <c r="E5126" s="2" t="s">
        <v>17</v>
      </c>
      <c r="F5126" s="2" t="s">
        <v>18</v>
      </c>
      <c r="G5126" s="2" t="s">
        <v>175</v>
      </c>
      <c r="H5126" s="2" t="s">
        <v>4587</v>
      </c>
      <c r="I5126" s="2">
        <v>0</v>
      </c>
      <c r="J5126" s="2">
        <v>0</v>
      </c>
      <c r="K5126" s="2">
        <v>2409001</v>
      </c>
      <c r="L5126" s="3">
        <v>44958</v>
      </c>
      <c r="M5126" s="3">
        <v>47362</v>
      </c>
      <c r="N5126" s="2" t="s">
        <v>135</v>
      </c>
    </row>
    <row r="5127" spans="2:14" x14ac:dyDescent="0.25">
      <c r="B5127" s="2" t="s">
        <v>4585</v>
      </c>
      <c r="C5127" s="2" t="s">
        <v>4586</v>
      </c>
      <c r="D5127" s="2" t="s">
        <v>16</v>
      </c>
      <c r="E5127" s="2" t="s">
        <v>17</v>
      </c>
      <c r="F5127" s="2" t="s">
        <v>18</v>
      </c>
      <c r="G5127" s="2" t="s">
        <v>175</v>
      </c>
      <c r="H5127" s="2" t="s">
        <v>4587</v>
      </c>
      <c r="I5127" s="2">
        <v>0</v>
      </c>
      <c r="J5127" s="2">
        <v>0</v>
      </c>
      <c r="K5127" s="2">
        <v>2409001</v>
      </c>
      <c r="L5127" s="3">
        <v>45733</v>
      </c>
      <c r="M5127" s="3">
        <v>47058</v>
      </c>
      <c r="N5127" s="2" t="s">
        <v>135</v>
      </c>
    </row>
    <row r="5128" spans="2:14" x14ac:dyDescent="0.25">
      <c r="B5128" s="2" t="s">
        <v>4585</v>
      </c>
      <c r="C5128" s="2" t="s">
        <v>4586</v>
      </c>
      <c r="D5128" s="2" t="s">
        <v>16</v>
      </c>
      <c r="E5128" s="2" t="s">
        <v>17</v>
      </c>
      <c r="F5128" s="2" t="s">
        <v>18</v>
      </c>
      <c r="G5128" s="2" t="s">
        <v>175</v>
      </c>
      <c r="H5128" s="2" t="s">
        <v>4587</v>
      </c>
      <c r="I5128" s="2">
        <v>0</v>
      </c>
      <c r="J5128" s="2">
        <v>0</v>
      </c>
      <c r="K5128" s="2">
        <v>2409001</v>
      </c>
      <c r="L5128" s="3">
        <v>46002</v>
      </c>
      <c r="M5128" s="3">
        <v>47362</v>
      </c>
      <c r="N5128" s="2" t="s">
        <v>135</v>
      </c>
    </row>
    <row r="5129" spans="2:14" x14ac:dyDescent="0.25">
      <c r="B5129" s="2" t="s">
        <v>4585</v>
      </c>
      <c r="C5129" s="2" t="s">
        <v>4586</v>
      </c>
      <c r="D5129" s="2" t="s">
        <v>16</v>
      </c>
      <c r="E5129" s="2" t="s">
        <v>17</v>
      </c>
      <c r="F5129" s="2" t="s">
        <v>18</v>
      </c>
      <c r="G5129" s="2" t="s">
        <v>175</v>
      </c>
      <c r="H5129" s="2" t="s">
        <v>4587</v>
      </c>
      <c r="I5129" s="2">
        <v>0</v>
      </c>
      <c r="J5129" s="2">
        <v>0</v>
      </c>
      <c r="K5129" s="2">
        <v>2509001</v>
      </c>
      <c r="L5129" s="3">
        <v>45930</v>
      </c>
      <c r="M5129" s="3">
        <v>47727</v>
      </c>
      <c r="N5129" s="2" t="s">
        <v>135</v>
      </c>
    </row>
    <row r="5130" spans="2:14" x14ac:dyDescent="0.25">
      <c r="B5130" s="2" t="s">
        <v>4585</v>
      </c>
      <c r="C5130" s="2" t="s">
        <v>4586</v>
      </c>
      <c r="D5130" s="2" t="s">
        <v>16</v>
      </c>
      <c r="E5130" s="2" t="s">
        <v>17</v>
      </c>
      <c r="F5130" s="2" t="s">
        <v>18</v>
      </c>
      <c r="G5130" s="2" t="s">
        <v>175</v>
      </c>
      <c r="H5130" s="2" t="s">
        <v>4587</v>
      </c>
      <c r="I5130" s="2">
        <v>0</v>
      </c>
      <c r="J5130" s="2">
        <v>0</v>
      </c>
      <c r="K5130" s="2">
        <v>2512002</v>
      </c>
      <c r="L5130" s="3">
        <v>46002</v>
      </c>
      <c r="M5130" s="3">
        <v>47818</v>
      </c>
      <c r="N5130" s="2" t="s">
        <v>135</v>
      </c>
    </row>
    <row r="5131" spans="2:14" x14ac:dyDescent="0.25">
      <c r="B5131" s="2" t="s">
        <v>4585</v>
      </c>
      <c r="C5131" s="2" t="s">
        <v>4586</v>
      </c>
      <c r="D5131" s="2" t="s">
        <v>16</v>
      </c>
      <c r="E5131" s="2" t="s">
        <v>181</v>
      </c>
      <c r="F5131" s="2" t="s">
        <v>18</v>
      </c>
      <c r="G5131" s="2" t="s">
        <v>175</v>
      </c>
      <c r="H5131" s="2" t="s">
        <v>4587</v>
      </c>
      <c r="I5131" s="2">
        <v>0</v>
      </c>
      <c r="J5131" s="2">
        <v>0</v>
      </c>
      <c r="K5131" s="2">
        <v>2409001</v>
      </c>
      <c r="L5131" s="3">
        <v>44958</v>
      </c>
      <c r="M5131" s="3">
        <v>47362</v>
      </c>
      <c r="N5131" s="2" t="s">
        <v>135</v>
      </c>
    </row>
    <row r="5132" spans="2:14" x14ac:dyDescent="0.25">
      <c r="B5132" s="2" t="s">
        <v>4588</v>
      </c>
      <c r="C5132" s="2" t="s">
        <v>4589</v>
      </c>
      <c r="D5132" s="2" t="s">
        <v>16</v>
      </c>
      <c r="E5132" s="2" t="s">
        <v>17</v>
      </c>
      <c r="F5132" s="2" t="s">
        <v>18</v>
      </c>
      <c r="G5132" s="2" t="s">
        <v>175</v>
      </c>
      <c r="H5132" s="2" t="s">
        <v>4587</v>
      </c>
      <c r="I5132" s="2">
        <v>205</v>
      </c>
      <c r="J5132" s="2">
        <v>205</v>
      </c>
      <c r="K5132" s="2">
        <v>2201002</v>
      </c>
      <c r="L5132" s="3">
        <v>44958</v>
      </c>
      <c r="M5132" s="3">
        <v>46388</v>
      </c>
      <c r="N5132" s="2" t="s">
        <v>135</v>
      </c>
    </row>
    <row r="5133" spans="2:14" x14ac:dyDescent="0.25">
      <c r="B5133" s="2" t="s">
        <v>4590</v>
      </c>
      <c r="C5133" s="2" t="s">
        <v>4591</v>
      </c>
      <c r="D5133" s="2" t="s">
        <v>16</v>
      </c>
      <c r="E5133" s="2" t="s">
        <v>17</v>
      </c>
      <c r="F5133" s="2" t="s">
        <v>18</v>
      </c>
      <c r="G5133" s="2" t="s">
        <v>175</v>
      </c>
      <c r="H5133" s="2" t="s">
        <v>4587</v>
      </c>
      <c r="I5133" s="2">
        <v>1255</v>
      </c>
      <c r="J5133" s="2">
        <v>351</v>
      </c>
      <c r="K5133" s="2">
        <v>2112004</v>
      </c>
      <c r="L5133" s="3">
        <v>45776</v>
      </c>
      <c r="M5133" s="3">
        <v>46357</v>
      </c>
      <c r="N5133" s="2" t="s">
        <v>135</v>
      </c>
    </row>
    <row r="5134" spans="2:14" x14ac:dyDescent="0.25">
      <c r="B5134" s="2" t="s">
        <v>4590</v>
      </c>
      <c r="C5134" s="2" t="s">
        <v>4591</v>
      </c>
      <c r="D5134" s="2" t="s">
        <v>16</v>
      </c>
      <c r="E5134" s="2" t="s">
        <v>17</v>
      </c>
      <c r="F5134" s="2" t="s">
        <v>18</v>
      </c>
      <c r="G5134" s="2" t="s">
        <v>175</v>
      </c>
      <c r="H5134" s="2" t="s">
        <v>4587</v>
      </c>
      <c r="I5134" s="2">
        <v>1255</v>
      </c>
      <c r="J5134" s="2">
        <v>904</v>
      </c>
      <c r="K5134" s="2">
        <v>2201001</v>
      </c>
      <c r="L5134" s="3">
        <v>44958</v>
      </c>
      <c r="M5134" s="3">
        <v>46388</v>
      </c>
      <c r="N5134" s="2" t="s">
        <v>135</v>
      </c>
    </row>
    <row r="5135" spans="2:14" x14ac:dyDescent="0.25">
      <c r="B5135" s="2" t="s">
        <v>4592</v>
      </c>
      <c r="C5135" s="2" t="s">
        <v>1481</v>
      </c>
      <c r="D5135" s="2" t="s">
        <v>16</v>
      </c>
      <c r="E5135" s="2" t="s">
        <v>17</v>
      </c>
      <c r="F5135" s="2" t="s">
        <v>18</v>
      </c>
      <c r="G5135" s="2" t="s">
        <v>175</v>
      </c>
      <c r="H5135" s="2" t="s">
        <v>1482</v>
      </c>
      <c r="I5135" s="2">
        <v>16880</v>
      </c>
      <c r="J5135" s="2">
        <v>0</v>
      </c>
      <c r="K5135" s="2">
        <v>222020017</v>
      </c>
      <c r="L5135" s="3">
        <v>45776</v>
      </c>
      <c r="M5135" s="3">
        <v>47209</v>
      </c>
      <c r="N5135" s="2" t="s">
        <v>1369</v>
      </c>
    </row>
    <row r="5136" spans="2:14" x14ac:dyDescent="0.25">
      <c r="B5136" s="2" t="s">
        <v>4592</v>
      </c>
      <c r="C5136" s="2" t="s">
        <v>1481</v>
      </c>
      <c r="D5136" s="2" t="s">
        <v>16</v>
      </c>
      <c r="E5136" s="2" t="s">
        <v>17</v>
      </c>
      <c r="F5136" s="2" t="s">
        <v>18</v>
      </c>
      <c r="G5136" s="2" t="s">
        <v>175</v>
      </c>
      <c r="H5136" s="2" t="s">
        <v>1482</v>
      </c>
      <c r="I5136" s="2">
        <v>16880</v>
      </c>
      <c r="J5136" s="2">
        <v>0</v>
      </c>
      <c r="K5136" s="2">
        <v>222020034</v>
      </c>
      <c r="L5136" s="3">
        <v>45842</v>
      </c>
      <c r="M5136" s="3">
        <v>47270</v>
      </c>
      <c r="N5136" s="2" t="s">
        <v>1369</v>
      </c>
    </row>
    <row r="5137" spans="2:14" x14ac:dyDescent="0.25">
      <c r="B5137" s="2" t="s">
        <v>4592</v>
      </c>
      <c r="C5137" s="2" t="s">
        <v>1481</v>
      </c>
      <c r="D5137" s="2" t="s">
        <v>16</v>
      </c>
      <c r="E5137" s="2" t="s">
        <v>17</v>
      </c>
      <c r="F5137" s="2" t="s">
        <v>18</v>
      </c>
      <c r="G5137" s="2" t="s">
        <v>175</v>
      </c>
      <c r="H5137" s="2" t="s">
        <v>1482</v>
      </c>
      <c r="I5137" s="2">
        <v>16880</v>
      </c>
      <c r="J5137" s="2">
        <v>0</v>
      </c>
      <c r="K5137" s="2">
        <v>222020044</v>
      </c>
      <c r="L5137" s="3">
        <v>45902</v>
      </c>
      <c r="M5137" s="3">
        <v>47300</v>
      </c>
      <c r="N5137" s="2" t="s">
        <v>1369</v>
      </c>
    </row>
    <row r="5138" spans="2:14" x14ac:dyDescent="0.25">
      <c r="B5138" s="2" t="s">
        <v>4592</v>
      </c>
      <c r="C5138" s="2" t="s">
        <v>1481</v>
      </c>
      <c r="D5138" s="2" t="s">
        <v>16</v>
      </c>
      <c r="E5138" s="2" t="s">
        <v>17</v>
      </c>
      <c r="F5138" s="2" t="s">
        <v>18</v>
      </c>
      <c r="G5138" s="2" t="s">
        <v>175</v>
      </c>
      <c r="H5138" s="2" t="s">
        <v>1482</v>
      </c>
      <c r="I5138" s="2">
        <v>16880</v>
      </c>
      <c r="J5138" s="2">
        <v>0</v>
      </c>
      <c r="K5138" s="2">
        <v>222020055</v>
      </c>
      <c r="L5138" s="3">
        <v>45940</v>
      </c>
      <c r="M5138" s="3">
        <v>47362</v>
      </c>
      <c r="N5138" s="2" t="s">
        <v>1369</v>
      </c>
    </row>
    <row r="5139" spans="2:14" x14ac:dyDescent="0.25">
      <c r="B5139" s="2" t="s">
        <v>4592</v>
      </c>
      <c r="C5139" s="2" t="s">
        <v>1481</v>
      </c>
      <c r="D5139" s="2" t="s">
        <v>16</v>
      </c>
      <c r="E5139" s="2" t="s">
        <v>17</v>
      </c>
      <c r="F5139" s="2" t="s">
        <v>18</v>
      </c>
      <c r="G5139" s="2" t="s">
        <v>175</v>
      </c>
      <c r="H5139" s="2" t="s">
        <v>1482</v>
      </c>
      <c r="I5139" s="2">
        <v>16880</v>
      </c>
      <c r="J5139" s="2">
        <v>0</v>
      </c>
      <c r="K5139" s="2">
        <v>222020056</v>
      </c>
      <c r="L5139" s="3">
        <v>45940</v>
      </c>
      <c r="M5139" s="3">
        <v>47362</v>
      </c>
      <c r="N5139" s="2" t="s">
        <v>1369</v>
      </c>
    </row>
    <row r="5140" spans="2:14" x14ac:dyDescent="0.25">
      <c r="B5140" s="2" t="s">
        <v>4592</v>
      </c>
      <c r="C5140" s="2" t="s">
        <v>1481</v>
      </c>
      <c r="D5140" s="2" t="s">
        <v>16</v>
      </c>
      <c r="E5140" s="2" t="s">
        <v>17</v>
      </c>
      <c r="F5140" s="2" t="s">
        <v>18</v>
      </c>
      <c r="G5140" s="2" t="s">
        <v>175</v>
      </c>
      <c r="H5140" s="2" t="s">
        <v>1482</v>
      </c>
      <c r="I5140" s="2">
        <v>16880</v>
      </c>
      <c r="J5140" s="2">
        <v>0</v>
      </c>
      <c r="K5140" s="2">
        <v>222020076</v>
      </c>
      <c r="L5140" s="3">
        <v>45969</v>
      </c>
      <c r="M5140" s="3">
        <v>47392</v>
      </c>
      <c r="N5140" s="2" t="s">
        <v>1369</v>
      </c>
    </row>
    <row r="5141" spans="2:14" x14ac:dyDescent="0.25">
      <c r="B5141" s="2" t="s">
        <v>4592</v>
      </c>
      <c r="C5141" s="2" t="s">
        <v>1481</v>
      </c>
      <c r="D5141" s="2" t="s">
        <v>16</v>
      </c>
      <c r="E5141" s="2" t="s">
        <v>17</v>
      </c>
      <c r="F5141" s="2" t="s">
        <v>18</v>
      </c>
      <c r="G5141" s="2" t="s">
        <v>175</v>
      </c>
      <c r="H5141" s="2" t="s">
        <v>1482</v>
      </c>
      <c r="I5141" s="2">
        <v>16880</v>
      </c>
      <c r="J5141" s="2">
        <v>0</v>
      </c>
      <c r="K5141" s="2">
        <v>222020078</v>
      </c>
      <c r="L5141" s="3">
        <v>45969</v>
      </c>
      <c r="M5141" s="3">
        <v>47392</v>
      </c>
      <c r="N5141" s="2" t="s">
        <v>1369</v>
      </c>
    </row>
    <row r="5142" spans="2:14" x14ac:dyDescent="0.25">
      <c r="B5142" s="2" t="s">
        <v>4592</v>
      </c>
      <c r="C5142" s="2" t="s">
        <v>1481</v>
      </c>
      <c r="D5142" s="2" t="s">
        <v>16</v>
      </c>
      <c r="E5142" s="2" t="s">
        <v>17</v>
      </c>
      <c r="F5142" s="2" t="s">
        <v>18</v>
      </c>
      <c r="G5142" s="2" t="s">
        <v>175</v>
      </c>
      <c r="H5142" s="2" t="s">
        <v>1482</v>
      </c>
      <c r="I5142" s="2">
        <v>16880</v>
      </c>
      <c r="J5142" s="2">
        <v>0</v>
      </c>
      <c r="K5142" s="2">
        <v>222020106</v>
      </c>
      <c r="L5142" s="3">
        <v>46087</v>
      </c>
      <c r="M5142" s="3">
        <v>47515</v>
      </c>
      <c r="N5142" s="2" t="s">
        <v>1369</v>
      </c>
    </row>
    <row r="5143" spans="2:14" x14ac:dyDescent="0.25">
      <c r="B5143" s="2" t="s">
        <v>4592</v>
      </c>
      <c r="C5143" s="2" t="s">
        <v>1481</v>
      </c>
      <c r="D5143" s="2" t="s">
        <v>16</v>
      </c>
      <c r="E5143" s="2" t="s">
        <v>17</v>
      </c>
      <c r="F5143" s="2" t="s">
        <v>18</v>
      </c>
      <c r="G5143" s="2" t="s">
        <v>175</v>
      </c>
      <c r="H5143" s="2" t="s">
        <v>1482</v>
      </c>
      <c r="I5143" s="2">
        <v>16880</v>
      </c>
      <c r="J5143" s="2">
        <v>0</v>
      </c>
      <c r="K5143" s="2">
        <v>222020107</v>
      </c>
      <c r="L5143" s="3">
        <v>46087</v>
      </c>
      <c r="M5143" s="3">
        <v>47515</v>
      </c>
      <c r="N5143" s="2" t="s">
        <v>1369</v>
      </c>
    </row>
    <row r="5144" spans="2:14" x14ac:dyDescent="0.25">
      <c r="B5144" s="2" t="s">
        <v>4592</v>
      </c>
      <c r="C5144" s="2" t="s">
        <v>1481</v>
      </c>
      <c r="D5144" s="2" t="s">
        <v>16</v>
      </c>
      <c r="E5144" s="2" t="s">
        <v>17</v>
      </c>
      <c r="F5144" s="2" t="s">
        <v>18</v>
      </c>
      <c r="G5144" s="2" t="s">
        <v>175</v>
      </c>
      <c r="H5144" s="2" t="s">
        <v>1482</v>
      </c>
      <c r="I5144" s="2">
        <v>16880</v>
      </c>
      <c r="J5144" s="2">
        <v>0</v>
      </c>
      <c r="K5144" s="2">
        <v>222020111</v>
      </c>
      <c r="L5144" s="3">
        <v>46125</v>
      </c>
      <c r="M5144" s="3">
        <v>47515</v>
      </c>
      <c r="N5144" s="2" t="s">
        <v>1369</v>
      </c>
    </row>
    <row r="5145" spans="2:14" x14ac:dyDescent="0.25">
      <c r="B5145" s="2" t="s">
        <v>4592</v>
      </c>
      <c r="C5145" s="2" t="s">
        <v>1481</v>
      </c>
      <c r="D5145" s="2" t="s">
        <v>16</v>
      </c>
      <c r="E5145" s="2" t="s">
        <v>17</v>
      </c>
      <c r="F5145" s="2" t="s">
        <v>18</v>
      </c>
      <c r="G5145" s="2" t="s">
        <v>175</v>
      </c>
      <c r="H5145" s="2" t="s">
        <v>1482</v>
      </c>
      <c r="I5145" s="2">
        <v>16880</v>
      </c>
      <c r="J5145" s="2">
        <v>0</v>
      </c>
      <c r="K5145" s="2">
        <v>222020112</v>
      </c>
      <c r="L5145" s="3">
        <v>46087</v>
      </c>
      <c r="M5145" s="3">
        <v>47515</v>
      </c>
      <c r="N5145" s="2" t="s">
        <v>1369</v>
      </c>
    </row>
    <row r="5146" spans="2:14" x14ac:dyDescent="0.25">
      <c r="B5146" s="2" t="s">
        <v>4592</v>
      </c>
      <c r="C5146" s="2" t="s">
        <v>1481</v>
      </c>
      <c r="D5146" s="2" t="s">
        <v>16</v>
      </c>
      <c r="E5146" s="2" t="s">
        <v>17</v>
      </c>
      <c r="F5146" s="2" t="s">
        <v>18</v>
      </c>
      <c r="G5146" s="2" t="s">
        <v>175</v>
      </c>
      <c r="H5146" s="2" t="s">
        <v>1482</v>
      </c>
      <c r="I5146" s="2">
        <v>16880</v>
      </c>
      <c r="J5146" s="2">
        <v>0</v>
      </c>
      <c r="K5146" s="2">
        <v>222020118</v>
      </c>
      <c r="L5146" s="3">
        <v>46176</v>
      </c>
      <c r="M5146" s="3">
        <v>47515</v>
      </c>
      <c r="N5146" s="2" t="s">
        <v>1369</v>
      </c>
    </row>
    <row r="5147" spans="2:14" x14ac:dyDescent="0.25">
      <c r="B5147" s="2" t="s">
        <v>4592</v>
      </c>
      <c r="C5147" s="2" t="s">
        <v>1481</v>
      </c>
      <c r="D5147" s="2" t="s">
        <v>16</v>
      </c>
      <c r="E5147" s="2" t="s">
        <v>17</v>
      </c>
      <c r="F5147" s="2" t="s">
        <v>18</v>
      </c>
      <c r="G5147" s="2" t="s">
        <v>175</v>
      </c>
      <c r="H5147" s="2" t="s">
        <v>1482</v>
      </c>
      <c r="I5147" s="2">
        <v>16880</v>
      </c>
      <c r="J5147" s="2">
        <v>320</v>
      </c>
      <c r="K5147" s="2">
        <v>222020124</v>
      </c>
      <c r="L5147" s="3">
        <v>46176</v>
      </c>
      <c r="M5147" s="3">
        <v>47543</v>
      </c>
      <c r="N5147" s="2" t="s">
        <v>1369</v>
      </c>
    </row>
    <row r="5148" spans="2:14" x14ac:dyDescent="0.25">
      <c r="B5148" s="2" t="s">
        <v>4592</v>
      </c>
      <c r="C5148" s="2" t="s">
        <v>1481</v>
      </c>
      <c r="D5148" s="2" t="s">
        <v>16</v>
      </c>
      <c r="E5148" s="2" t="s">
        <v>17</v>
      </c>
      <c r="F5148" s="2" t="s">
        <v>18</v>
      </c>
      <c r="G5148" s="2" t="s">
        <v>175</v>
      </c>
      <c r="H5148" s="2" t="s">
        <v>1482</v>
      </c>
      <c r="I5148" s="2">
        <v>16880</v>
      </c>
      <c r="J5148" s="2">
        <v>4080</v>
      </c>
      <c r="K5148" s="2">
        <v>222020127</v>
      </c>
      <c r="L5148" s="3">
        <v>46176</v>
      </c>
      <c r="M5148" s="3">
        <v>47574</v>
      </c>
      <c r="N5148" s="2" t="s">
        <v>1369</v>
      </c>
    </row>
    <row r="5149" spans="2:14" x14ac:dyDescent="0.25">
      <c r="B5149" s="2" t="s">
        <v>4592</v>
      </c>
      <c r="C5149" s="2" t="s">
        <v>1481</v>
      </c>
      <c r="D5149" s="2" t="s">
        <v>16</v>
      </c>
      <c r="E5149" s="2" t="s">
        <v>17</v>
      </c>
      <c r="F5149" s="2" t="s">
        <v>18</v>
      </c>
      <c r="G5149" s="2" t="s">
        <v>175</v>
      </c>
      <c r="H5149" s="2" t="s">
        <v>1482</v>
      </c>
      <c r="I5149" s="2">
        <v>16880</v>
      </c>
      <c r="J5149" s="2">
        <v>1840</v>
      </c>
      <c r="K5149" s="2">
        <v>222020132</v>
      </c>
      <c r="L5149" s="3">
        <v>46176</v>
      </c>
      <c r="M5149" s="3">
        <v>47574</v>
      </c>
      <c r="N5149" s="2" t="s">
        <v>1369</v>
      </c>
    </row>
    <row r="5150" spans="2:14" x14ac:dyDescent="0.25">
      <c r="B5150" s="2" t="s">
        <v>4592</v>
      </c>
      <c r="C5150" s="2" t="s">
        <v>1481</v>
      </c>
      <c r="D5150" s="2" t="s">
        <v>16</v>
      </c>
      <c r="E5150" s="2" t="s">
        <v>17</v>
      </c>
      <c r="F5150" s="2" t="s">
        <v>18</v>
      </c>
      <c r="G5150" s="2" t="s">
        <v>175</v>
      </c>
      <c r="H5150" s="2" t="s">
        <v>1482</v>
      </c>
      <c r="I5150" s="2">
        <v>16880</v>
      </c>
      <c r="J5150" s="2">
        <v>260</v>
      </c>
      <c r="K5150" s="2">
        <v>222020146</v>
      </c>
      <c r="L5150" s="3">
        <v>46176</v>
      </c>
      <c r="M5150" s="3">
        <v>47574</v>
      </c>
      <c r="N5150" s="2" t="s">
        <v>1369</v>
      </c>
    </row>
    <row r="5151" spans="2:14" x14ac:dyDescent="0.25">
      <c r="B5151" s="2" t="s">
        <v>4592</v>
      </c>
      <c r="C5151" s="2" t="s">
        <v>1481</v>
      </c>
      <c r="D5151" s="2" t="s">
        <v>16</v>
      </c>
      <c r="E5151" s="2" t="s">
        <v>17</v>
      </c>
      <c r="F5151" s="2" t="s">
        <v>18</v>
      </c>
      <c r="G5151" s="2" t="s">
        <v>175</v>
      </c>
      <c r="H5151" s="2" t="s">
        <v>1482</v>
      </c>
      <c r="I5151" s="2">
        <v>16880</v>
      </c>
      <c r="J5151" s="2">
        <v>580</v>
      </c>
      <c r="K5151" s="2">
        <v>222020147</v>
      </c>
      <c r="L5151" s="3">
        <v>46176</v>
      </c>
      <c r="M5151" s="3">
        <v>47574</v>
      </c>
      <c r="N5151" s="2" t="s">
        <v>1369</v>
      </c>
    </row>
    <row r="5152" spans="2:14" x14ac:dyDescent="0.25">
      <c r="B5152" s="2" t="s">
        <v>4592</v>
      </c>
      <c r="C5152" s="2" t="s">
        <v>1481</v>
      </c>
      <c r="D5152" s="2" t="s">
        <v>16</v>
      </c>
      <c r="E5152" s="2" t="s">
        <v>17</v>
      </c>
      <c r="F5152" s="2" t="s">
        <v>18</v>
      </c>
      <c r="G5152" s="2" t="s">
        <v>175</v>
      </c>
      <c r="H5152" s="2" t="s">
        <v>1482</v>
      </c>
      <c r="I5152" s="2">
        <v>16880</v>
      </c>
      <c r="J5152" s="2">
        <v>9800</v>
      </c>
      <c r="K5152" s="2">
        <v>222020150</v>
      </c>
      <c r="L5152" s="3">
        <v>46175</v>
      </c>
      <c r="M5152" s="3">
        <v>47574</v>
      </c>
      <c r="N5152" s="2" t="s">
        <v>1369</v>
      </c>
    </row>
    <row r="5153" spans="2:14" x14ac:dyDescent="0.25">
      <c r="B5153" s="2" t="s">
        <v>4592</v>
      </c>
      <c r="C5153" s="2" t="s">
        <v>1481</v>
      </c>
      <c r="D5153" s="2" t="s">
        <v>16</v>
      </c>
      <c r="E5153" s="2" t="s">
        <v>17</v>
      </c>
      <c r="F5153" s="2" t="s">
        <v>18</v>
      </c>
      <c r="G5153" s="2" t="s">
        <v>175</v>
      </c>
      <c r="H5153" s="2" t="s">
        <v>1482</v>
      </c>
      <c r="I5153" s="2">
        <v>16880</v>
      </c>
      <c r="J5153" s="2">
        <v>0</v>
      </c>
      <c r="K5153" s="2">
        <v>222020002</v>
      </c>
      <c r="L5153" s="3">
        <v>44958</v>
      </c>
      <c r="M5153" s="3">
        <v>47058</v>
      </c>
      <c r="N5153" s="2" t="s">
        <v>1369</v>
      </c>
    </row>
    <row r="5154" spans="2:14" x14ac:dyDescent="0.25">
      <c r="B5154" s="2" t="s">
        <v>4592</v>
      </c>
      <c r="C5154" s="2" t="s">
        <v>1481</v>
      </c>
      <c r="D5154" s="2" t="s">
        <v>16</v>
      </c>
      <c r="E5154" s="2" t="s">
        <v>17</v>
      </c>
      <c r="F5154" s="2" t="s">
        <v>18</v>
      </c>
      <c r="G5154" s="2" t="s">
        <v>175</v>
      </c>
      <c r="H5154" s="2" t="s">
        <v>1482</v>
      </c>
      <c r="I5154" s="2">
        <v>16880</v>
      </c>
      <c r="J5154" s="2">
        <v>0</v>
      </c>
      <c r="K5154" s="2">
        <v>222020004</v>
      </c>
      <c r="L5154" s="3">
        <v>44958</v>
      </c>
      <c r="M5154" s="3">
        <v>47088</v>
      </c>
      <c r="N5154" s="2" t="s">
        <v>1369</v>
      </c>
    </row>
    <row r="5155" spans="2:14" x14ac:dyDescent="0.25">
      <c r="B5155" s="2" t="s">
        <v>4592</v>
      </c>
      <c r="C5155" s="2" t="s">
        <v>1481</v>
      </c>
      <c r="D5155" s="2" t="s">
        <v>16</v>
      </c>
      <c r="E5155" s="2" t="s">
        <v>17</v>
      </c>
      <c r="F5155" s="2" t="s">
        <v>18</v>
      </c>
      <c r="G5155" s="2" t="s">
        <v>175</v>
      </c>
      <c r="H5155" s="2" t="s">
        <v>1482</v>
      </c>
      <c r="I5155" s="2">
        <v>16880</v>
      </c>
      <c r="J5155" s="2">
        <v>0</v>
      </c>
      <c r="K5155" s="2">
        <v>222020011</v>
      </c>
      <c r="L5155" s="3">
        <v>45728</v>
      </c>
      <c r="M5155" s="3">
        <v>47150</v>
      </c>
      <c r="N5155" s="2" t="s">
        <v>1369</v>
      </c>
    </row>
    <row r="5156" spans="2:14" x14ac:dyDescent="0.25">
      <c r="B5156" s="2" t="s">
        <v>4592</v>
      </c>
      <c r="C5156" s="2" t="s">
        <v>1481</v>
      </c>
      <c r="D5156" s="2" t="s">
        <v>16</v>
      </c>
      <c r="E5156" s="2" t="s">
        <v>142</v>
      </c>
      <c r="F5156" s="2" t="s">
        <v>18</v>
      </c>
      <c r="G5156" s="2" t="s">
        <v>175</v>
      </c>
      <c r="H5156" s="2" t="s">
        <v>1482</v>
      </c>
      <c r="I5156" s="2">
        <v>16880</v>
      </c>
      <c r="J5156" s="2">
        <v>0</v>
      </c>
      <c r="K5156" s="2">
        <v>222020034</v>
      </c>
      <c r="L5156" s="3">
        <v>45842</v>
      </c>
      <c r="M5156" s="3">
        <v>47270</v>
      </c>
      <c r="N5156" s="2" t="s">
        <v>1369</v>
      </c>
    </row>
    <row r="5157" spans="2:14" x14ac:dyDescent="0.25">
      <c r="B5157" s="2" t="s">
        <v>4592</v>
      </c>
      <c r="C5157" s="2" t="s">
        <v>1481</v>
      </c>
      <c r="D5157" s="2" t="s">
        <v>16</v>
      </c>
      <c r="E5157" s="2" t="s">
        <v>142</v>
      </c>
      <c r="F5157" s="2" t="s">
        <v>18</v>
      </c>
      <c r="G5157" s="2" t="s">
        <v>175</v>
      </c>
      <c r="H5157" s="2" t="s">
        <v>1482</v>
      </c>
      <c r="I5157" s="2">
        <v>16880</v>
      </c>
      <c r="J5157" s="2">
        <v>0</v>
      </c>
      <c r="K5157" s="2">
        <v>222020056</v>
      </c>
      <c r="L5157" s="3">
        <v>45940</v>
      </c>
      <c r="M5157" s="3">
        <v>47362</v>
      </c>
      <c r="N5157" s="2" t="s">
        <v>1369</v>
      </c>
    </row>
    <row r="5158" spans="2:14" x14ac:dyDescent="0.25">
      <c r="B5158" s="2" t="s">
        <v>4592</v>
      </c>
      <c r="C5158" s="2" t="s">
        <v>1481</v>
      </c>
      <c r="D5158" s="2" t="s">
        <v>16</v>
      </c>
      <c r="E5158" s="2" t="s">
        <v>142</v>
      </c>
      <c r="F5158" s="2" t="s">
        <v>18</v>
      </c>
      <c r="G5158" s="2" t="s">
        <v>175</v>
      </c>
      <c r="H5158" s="2" t="s">
        <v>1482</v>
      </c>
      <c r="I5158" s="2">
        <v>16880</v>
      </c>
      <c r="J5158" s="2">
        <v>0</v>
      </c>
      <c r="K5158" s="2">
        <v>222020078</v>
      </c>
      <c r="L5158" s="3">
        <v>45969</v>
      </c>
      <c r="M5158" s="3">
        <v>47392</v>
      </c>
      <c r="N5158" s="2" t="s">
        <v>1369</v>
      </c>
    </row>
    <row r="5159" spans="2:14" x14ac:dyDescent="0.25">
      <c r="B5159" s="2" t="s">
        <v>4592</v>
      </c>
      <c r="C5159" s="2" t="s">
        <v>1481</v>
      </c>
      <c r="D5159" s="2" t="s">
        <v>16</v>
      </c>
      <c r="E5159" s="2" t="s">
        <v>142</v>
      </c>
      <c r="F5159" s="2" t="s">
        <v>18</v>
      </c>
      <c r="G5159" s="2" t="s">
        <v>175</v>
      </c>
      <c r="H5159" s="2" t="s">
        <v>1482</v>
      </c>
      <c r="I5159" s="2">
        <v>16880</v>
      </c>
      <c r="J5159" s="2">
        <v>0</v>
      </c>
      <c r="K5159" s="2">
        <v>222020107</v>
      </c>
      <c r="L5159" s="3">
        <v>46087</v>
      </c>
      <c r="M5159" s="3">
        <v>47515</v>
      </c>
      <c r="N5159" s="2" t="s">
        <v>1369</v>
      </c>
    </row>
    <row r="5160" spans="2:14" x14ac:dyDescent="0.25">
      <c r="B5160" s="2" t="s">
        <v>4593</v>
      </c>
      <c r="C5160" s="2" t="s">
        <v>1484</v>
      </c>
      <c r="D5160" s="2" t="s">
        <v>379</v>
      </c>
      <c r="E5160" s="2" t="s">
        <v>17</v>
      </c>
      <c r="F5160" s="2" t="s">
        <v>18</v>
      </c>
      <c r="G5160" s="2" t="s">
        <v>175</v>
      </c>
      <c r="H5160" s="2" t="s">
        <v>1482</v>
      </c>
      <c r="I5160" s="2">
        <v>3</v>
      </c>
      <c r="J5160" s="2">
        <v>3</v>
      </c>
      <c r="K5160" s="2">
        <v>222020069</v>
      </c>
      <c r="L5160" s="3">
        <v>45974</v>
      </c>
      <c r="M5160" s="3">
        <v>47027</v>
      </c>
      <c r="N5160" s="2" t="s">
        <v>1369</v>
      </c>
    </row>
    <row r="5161" spans="2:14" x14ac:dyDescent="0.25">
      <c r="B5161" s="2" t="s">
        <v>4593</v>
      </c>
      <c r="C5161" s="2" t="s">
        <v>1484</v>
      </c>
      <c r="D5161" s="2" t="s">
        <v>379</v>
      </c>
      <c r="E5161" s="2" t="s">
        <v>181</v>
      </c>
      <c r="F5161" s="2" t="s">
        <v>18</v>
      </c>
      <c r="G5161" s="2" t="s">
        <v>175</v>
      </c>
      <c r="H5161" s="2" t="s">
        <v>1482</v>
      </c>
      <c r="I5161" s="2">
        <v>3</v>
      </c>
      <c r="J5161" s="2">
        <v>0</v>
      </c>
      <c r="K5161" s="2">
        <v>222020069</v>
      </c>
      <c r="L5161" s="3">
        <v>45974</v>
      </c>
      <c r="M5161" s="3">
        <v>47027</v>
      </c>
      <c r="N5161" s="2" t="s">
        <v>1369</v>
      </c>
    </row>
    <row r="5162" spans="2:14" x14ac:dyDescent="0.25">
      <c r="B5162" s="2" t="s">
        <v>4594</v>
      </c>
      <c r="C5162" s="2" t="s">
        <v>4595</v>
      </c>
      <c r="D5162" s="2" t="s">
        <v>16</v>
      </c>
      <c r="E5162" s="2" t="s">
        <v>17</v>
      </c>
      <c r="F5162" s="2" t="s">
        <v>18</v>
      </c>
      <c r="G5162" s="2" t="s">
        <v>175</v>
      </c>
      <c r="H5162" s="2" t="s">
        <v>4584</v>
      </c>
      <c r="I5162" s="2">
        <v>0</v>
      </c>
      <c r="J5162" s="2">
        <v>0</v>
      </c>
      <c r="K5162" s="2">
        <v>0</v>
      </c>
      <c r="L5162" s="3">
        <v>46154</v>
      </c>
      <c r="M5162" s="2" t="s">
        <v>30</v>
      </c>
      <c r="N5162" s="2" t="s">
        <v>317</v>
      </c>
    </row>
    <row r="5163" spans="2:14" x14ac:dyDescent="0.25">
      <c r="B5163" s="2" t="s">
        <v>4594</v>
      </c>
      <c r="C5163" s="2" t="s">
        <v>4595</v>
      </c>
      <c r="D5163" s="2" t="s">
        <v>16</v>
      </c>
      <c r="E5163" s="2" t="s">
        <v>17</v>
      </c>
      <c r="F5163" s="2" t="s">
        <v>18</v>
      </c>
      <c r="G5163" s="2" t="s">
        <v>175</v>
      </c>
      <c r="H5163" s="2" t="s">
        <v>4584</v>
      </c>
      <c r="I5163" s="2">
        <v>0</v>
      </c>
      <c r="J5163" s="2">
        <v>0</v>
      </c>
      <c r="K5163" s="2">
        <v>2312111200</v>
      </c>
      <c r="L5163" s="3">
        <v>44958</v>
      </c>
      <c r="M5163" s="3">
        <v>46722</v>
      </c>
      <c r="N5163" s="2" t="s">
        <v>317</v>
      </c>
    </row>
    <row r="5164" spans="2:14" x14ac:dyDescent="0.25">
      <c r="B5164" s="2" t="s">
        <v>4596</v>
      </c>
      <c r="C5164" s="2" t="s">
        <v>4597</v>
      </c>
      <c r="D5164" s="2" t="s">
        <v>16</v>
      </c>
      <c r="E5164" s="2" t="s">
        <v>17</v>
      </c>
      <c r="F5164" s="2" t="s">
        <v>18</v>
      </c>
      <c r="G5164" s="2" t="s">
        <v>175</v>
      </c>
      <c r="H5164" s="2" t="s">
        <v>4598</v>
      </c>
      <c r="I5164" s="2">
        <v>12500</v>
      </c>
      <c r="J5164" s="2">
        <v>0</v>
      </c>
      <c r="K5164" s="4">
        <v>413000000000</v>
      </c>
      <c r="L5164" s="3">
        <v>44958</v>
      </c>
      <c r="M5164" s="3">
        <v>47300</v>
      </c>
      <c r="N5164" s="2" t="s">
        <v>1881</v>
      </c>
    </row>
    <row r="5165" spans="2:14" x14ac:dyDescent="0.25">
      <c r="B5165" s="2" t="s">
        <v>4596</v>
      </c>
      <c r="C5165" s="2" t="s">
        <v>4597</v>
      </c>
      <c r="D5165" s="2" t="s">
        <v>16</v>
      </c>
      <c r="E5165" s="2" t="s">
        <v>17</v>
      </c>
      <c r="F5165" s="2" t="s">
        <v>18</v>
      </c>
      <c r="G5165" s="2" t="s">
        <v>175</v>
      </c>
      <c r="H5165" s="2" t="s">
        <v>4598</v>
      </c>
      <c r="I5165" s="2">
        <v>12500</v>
      </c>
      <c r="J5165" s="2">
        <v>0</v>
      </c>
      <c r="K5165" s="4">
        <v>413000000000</v>
      </c>
      <c r="L5165" s="3">
        <v>45734</v>
      </c>
      <c r="M5165" s="3">
        <v>47423</v>
      </c>
      <c r="N5165" s="2" t="s">
        <v>1881</v>
      </c>
    </row>
    <row r="5166" spans="2:14" x14ac:dyDescent="0.25">
      <c r="B5166" s="2" t="s">
        <v>4596</v>
      </c>
      <c r="C5166" s="2" t="s">
        <v>4597</v>
      </c>
      <c r="D5166" s="2" t="s">
        <v>16</v>
      </c>
      <c r="E5166" s="2" t="s">
        <v>17</v>
      </c>
      <c r="F5166" s="2" t="s">
        <v>18</v>
      </c>
      <c r="G5166" s="2" t="s">
        <v>175</v>
      </c>
      <c r="H5166" s="2" t="s">
        <v>4598</v>
      </c>
      <c r="I5166" s="2">
        <v>12500</v>
      </c>
      <c r="J5166" s="2">
        <v>0</v>
      </c>
      <c r="K5166" s="2">
        <v>413022026322</v>
      </c>
      <c r="L5166" s="3">
        <v>46205</v>
      </c>
      <c r="M5166" s="3">
        <v>47880</v>
      </c>
      <c r="N5166" s="2" t="s">
        <v>1881</v>
      </c>
    </row>
    <row r="5167" spans="2:14" x14ac:dyDescent="0.25">
      <c r="B5167" s="2" t="s">
        <v>4596</v>
      </c>
      <c r="C5167" s="2" t="s">
        <v>4597</v>
      </c>
      <c r="D5167" s="2" t="s">
        <v>16</v>
      </c>
      <c r="E5167" s="2" t="s">
        <v>17</v>
      </c>
      <c r="F5167" s="2" t="s">
        <v>18</v>
      </c>
      <c r="G5167" s="2" t="s">
        <v>175</v>
      </c>
      <c r="H5167" s="2" t="s">
        <v>4598</v>
      </c>
      <c r="I5167" s="2">
        <v>12500</v>
      </c>
      <c r="J5167" s="2">
        <v>100</v>
      </c>
      <c r="K5167" s="2">
        <v>413052026721</v>
      </c>
      <c r="L5167" s="3">
        <v>46205</v>
      </c>
      <c r="M5167" s="3">
        <v>47969</v>
      </c>
      <c r="N5167" s="2" t="s">
        <v>1881</v>
      </c>
    </row>
    <row r="5168" spans="2:14" x14ac:dyDescent="0.25">
      <c r="B5168" s="2" t="s">
        <v>4596</v>
      </c>
      <c r="C5168" s="2" t="s">
        <v>4597</v>
      </c>
      <c r="D5168" s="2" t="s">
        <v>16</v>
      </c>
      <c r="E5168" s="2" t="s">
        <v>17</v>
      </c>
      <c r="F5168" s="2" t="s">
        <v>18</v>
      </c>
      <c r="G5168" s="2" t="s">
        <v>175</v>
      </c>
      <c r="H5168" s="2" t="s">
        <v>4598</v>
      </c>
      <c r="I5168" s="2">
        <v>12500</v>
      </c>
      <c r="J5168" s="2">
        <v>0</v>
      </c>
      <c r="K5168" s="2">
        <v>4131120259211</v>
      </c>
      <c r="L5168" s="3">
        <v>46091</v>
      </c>
      <c r="M5168" s="3">
        <v>47788</v>
      </c>
      <c r="N5168" s="2" t="s">
        <v>1881</v>
      </c>
    </row>
    <row r="5169" spans="2:14" x14ac:dyDescent="0.25">
      <c r="B5169" s="2" t="s">
        <v>4596</v>
      </c>
      <c r="C5169" s="2" t="s">
        <v>4597</v>
      </c>
      <c r="D5169" s="2" t="s">
        <v>16</v>
      </c>
      <c r="E5169" s="2" t="s">
        <v>17</v>
      </c>
      <c r="F5169" s="2" t="s">
        <v>18</v>
      </c>
      <c r="G5169" s="2" t="s">
        <v>175</v>
      </c>
      <c r="H5169" s="2" t="s">
        <v>4598</v>
      </c>
      <c r="I5169" s="2">
        <v>12500</v>
      </c>
      <c r="J5169" s="2">
        <v>7050</v>
      </c>
      <c r="K5169" s="2">
        <v>431052026721</v>
      </c>
      <c r="L5169" s="3">
        <v>46183</v>
      </c>
      <c r="M5169" s="3">
        <v>47969</v>
      </c>
      <c r="N5169" s="2" t="s">
        <v>1881</v>
      </c>
    </row>
    <row r="5170" spans="2:14" x14ac:dyDescent="0.25">
      <c r="B5170" s="2" t="s">
        <v>4596</v>
      </c>
      <c r="C5170" s="2" t="s">
        <v>4597</v>
      </c>
      <c r="D5170" s="2" t="s">
        <v>16</v>
      </c>
      <c r="E5170" s="2" t="s">
        <v>17</v>
      </c>
      <c r="F5170" s="2" t="s">
        <v>18</v>
      </c>
      <c r="G5170" s="2" t="s">
        <v>175</v>
      </c>
      <c r="H5170" s="2" t="s">
        <v>4598</v>
      </c>
      <c r="I5170" s="2">
        <v>12500</v>
      </c>
      <c r="J5170" s="2">
        <v>5350</v>
      </c>
      <c r="K5170" s="2">
        <v>431062026721</v>
      </c>
      <c r="L5170" s="3">
        <v>46174</v>
      </c>
      <c r="M5170" s="3">
        <v>48000</v>
      </c>
      <c r="N5170" s="2" t="s">
        <v>1881</v>
      </c>
    </row>
    <row r="5171" spans="2:14" x14ac:dyDescent="0.25">
      <c r="B5171" s="2" t="s">
        <v>4596</v>
      </c>
      <c r="C5171" s="2" t="s">
        <v>4597</v>
      </c>
      <c r="D5171" s="2" t="s">
        <v>16</v>
      </c>
      <c r="E5171" s="2" t="s">
        <v>17</v>
      </c>
      <c r="F5171" s="2" t="s">
        <v>18</v>
      </c>
      <c r="G5171" s="2" t="s">
        <v>175</v>
      </c>
      <c r="H5171" s="2" t="s">
        <v>4598</v>
      </c>
      <c r="I5171" s="2">
        <v>12500</v>
      </c>
      <c r="J5171" s="2">
        <v>0</v>
      </c>
      <c r="K5171" s="2" t="s">
        <v>470</v>
      </c>
      <c r="L5171" s="2" t="s">
        <v>30</v>
      </c>
      <c r="M5171" s="2" t="s">
        <v>30</v>
      </c>
      <c r="N5171" s="2" t="s">
        <v>1881</v>
      </c>
    </row>
    <row r="5172" spans="2:14" x14ac:dyDescent="0.25">
      <c r="B5172" s="2" t="s">
        <v>4596</v>
      </c>
      <c r="C5172" s="2" t="s">
        <v>4597</v>
      </c>
      <c r="D5172" s="2" t="s">
        <v>16</v>
      </c>
      <c r="E5172" s="2" t="s">
        <v>17</v>
      </c>
      <c r="F5172" s="2" t="s">
        <v>18</v>
      </c>
      <c r="G5172" s="2" t="s">
        <v>175</v>
      </c>
      <c r="H5172" s="2" t="s">
        <v>4598</v>
      </c>
      <c r="I5172" s="2">
        <v>12500</v>
      </c>
      <c r="J5172" s="2">
        <v>0</v>
      </c>
      <c r="K5172" s="2" t="s">
        <v>4599</v>
      </c>
      <c r="L5172" s="3">
        <v>46006</v>
      </c>
      <c r="M5172" s="3">
        <v>47788</v>
      </c>
      <c r="N5172" s="2" t="s">
        <v>1881</v>
      </c>
    </row>
    <row r="5173" spans="2:14" x14ac:dyDescent="0.25">
      <c r="B5173" s="2" t="s">
        <v>4596</v>
      </c>
      <c r="C5173" s="2" t="s">
        <v>4597</v>
      </c>
      <c r="D5173" s="2" t="s">
        <v>16</v>
      </c>
      <c r="E5173" s="2" t="s">
        <v>181</v>
      </c>
      <c r="F5173" s="2" t="s">
        <v>18</v>
      </c>
      <c r="G5173" s="2" t="s">
        <v>175</v>
      </c>
      <c r="H5173" s="2" t="s">
        <v>4598</v>
      </c>
      <c r="I5173" s="2">
        <v>12500</v>
      </c>
      <c r="J5173" s="2">
        <v>0</v>
      </c>
      <c r="K5173" s="4">
        <v>413000000000</v>
      </c>
      <c r="L5173" s="3">
        <v>45734</v>
      </c>
      <c r="M5173" s="3">
        <v>47423</v>
      </c>
      <c r="N5173" s="2" t="s">
        <v>1881</v>
      </c>
    </row>
    <row r="5174" spans="2:14" x14ac:dyDescent="0.25">
      <c r="B5174" s="2" t="s">
        <v>4596</v>
      </c>
      <c r="C5174" s="2" t="s">
        <v>4597</v>
      </c>
      <c r="D5174" s="2" t="s">
        <v>16</v>
      </c>
      <c r="E5174" s="2" t="s">
        <v>181</v>
      </c>
      <c r="F5174" s="2" t="s">
        <v>18</v>
      </c>
      <c r="G5174" s="2" t="s">
        <v>175</v>
      </c>
      <c r="H5174" s="2" t="s">
        <v>4598</v>
      </c>
      <c r="I5174" s="2">
        <v>12500</v>
      </c>
      <c r="J5174" s="2">
        <v>0</v>
      </c>
      <c r="K5174" s="2">
        <v>4131120259211</v>
      </c>
      <c r="L5174" s="3">
        <v>46091</v>
      </c>
      <c r="M5174" s="3">
        <v>47788</v>
      </c>
      <c r="N5174" s="2" t="s">
        <v>1881</v>
      </c>
    </row>
    <row r="5175" spans="2:14" x14ac:dyDescent="0.25">
      <c r="B5175" s="2" t="s">
        <v>4596</v>
      </c>
      <c r="C5175" s="2" t="s">
        <v>4597</v>
      </c>
      <c r="D5175" s="2" t="s">
        <v>16</v>
      </c>
      <c r="E5175" s="2" t="s">
        <v>142</v>
      </c>
      <c r="F5175" s="2" t="s">
        <v>18</v>
      </c>
      <c r="G5175" s="2" t="s">
        <v>175</v>
      </c>
      <c r="H5175" s="2" t="s">
        <v>4598</v>
      </c>
      <c r="I5175" s="2">
        <v>12500</v>
      </c>
      <c r="J5175" s="2">
        <v>0</v>
      </c>
      <c r="K5175" s="4">
        <v>413000000000</v>
      </c>
      <c r="L5175" s="3">
        <v>44958</v>
      </c>
      <c r="M5175" s="3">
        <v>47300</v>
      </c>
      <c r="N5175" s="2" t="s">
        <v>1881</v>
      </c>
    </row>
    <row r="5176" spans="2:14" x14ac:dyDescent="0.25">
      <c r="B5176" s="2" t="s">
        <v>4596</v>
      </c>
      <c r="C5176" s="2" t="s">
        <v>4597</v>
      </c>
      <c r="D5176" s="2" t="s">
        <v>16</v>
      </c>
      <c r="E5176" s="2" t="s">
        <v>142</v>
      </c>
      <c r="F5176" s="2" t="s">
        <v>18</v>
      </c>
      <c r="G5176" s="2" t="s">
        <v>175</v>
      </c>
      <c r="H5176" s="2" t="s">
        <v>4598</v>
      </c>
      <c r="I5176" s="2">
        <v>12500</v>
      </c>
      <c r="J5176" s="2">
        <v>0</v>
      </c>
      <c r="K5176" s="4">
        <v>413000000000</v>
      </c>
      <c r="L5176" s="3">
        <v>45734</v>
      </c>
      <c r="M5176" s="3">
        <v>47423</v>
      </c>
      <c r="N5176" s="2" t="s">
        <v>1881</v>
      </c>
    </row>
    <row r="5177" spans="2:14" x14ac:dyDescent="0.25">
      <c r="B5177" s="2" t="s">
        <v>4600</v>
      </c>
      <c r="C5177" s="2" t="s">
        <v>4601</v>
      </c>
      <c r="D5177" s="2" t="s">
        <v>16</v>
      </c>
      <c r="E5177" s="2" t="s">
        <v>17</v>
      </c>
      <c r="F5177" s="2" t="s">
        <v>18</v>
      </c>
      <c r="G5177" s="2" t="s">
        <v>139</v>
      </c>
      <c r="H5177" s="2" t="s">
        <v>4602</v>
      </c>
      <c r="I5177" s="2">
        <v>1395</v>
      </c>
      <c r="J5177" s="2">
        <v>0</v>
      </c>
      <c r="K5177" s="2">
        <v>2401006</v>
      </c>
      <c r="L5177" s="3">
        <v>44958</v>
      </c>
      <c r="M5177" s="3">
        <v>47119</v>
      </c>
      <c r="N5177" s="2" t="s">
        <v>3917</v>
      </c>
    </row>
    <row r="5178" spans="2:14" x14ac:dyDescent="0.25">
      <c r="B5178" s="2" t="s">
        <v>4600</v>
      </c>
      <c r="C5178" s="2" t="s">
        <v>4601</v>
      </c>
      <c r="D5178" s="2" t="s">
        <v>16</v>
      </c>
      <c r="E5178" s="2" t="s">
        <v>17</v>
      </c>
      <c r="F5178" s="2" t="s">
        <v>18</v>
      </c>
      <c r="G5178" s="2" t="s">
        <v>139</v>
      </c>
      <c r="H5178" s="2" t="s">
        <v>4602</v>
      </c>
      <c r="I5178" s="2">
        <v>1395</v>
      </c>
      <c r="J5178" s="2">
        <v>0</v>
      </c>
      <c r="K5178" s="2">
        <v>2402007</v>
      </c>
      <c r="L5178" s="3">
        <v>44958</v>
      </c>
      <c r="M5178" s="3">
        <v>47150</v>
      </c>
      <c r="N5178" s="2" t="s">
        <v>3917</v>
      </c>
    </row>
    <row r="5179" spans="2:14" x14ac:dyDescent="0.25">
      <c r="B5179" s="2" t="s">
        <v>4600</v>
      </c>
      <c r="C5179" s="2" t="s">
        <v>4601</v>
      </c>
      <c r="D5179" s="2" t="s">
        <v>16</v>
      </c>
      <c r="E5179" s="2" t="s">
        <v>17</v>
      </c>
      <c r="F5179" s="2" t="s">
        <v>18</v>
      </c>
      <c r="G5179" s="2" t="s">
        <v>139</v>
      </c>
      <c r="H5179" s="2" t="s">
        <v>4602</v>
      </c>
      <c r="I5179" s="2">
        <v>1395</v>
      </c>
      <c r="J5179" s="2">
        <v>0</v>
      </c>
      <c r="K5179" s="2">
        <v>2501002</v>
      </c>
      <c r="L5179" s="3">
        <v>45687</v>
      </c>
      <c r="M5179" s="3">
        <v>47484</v>
      </c>
      <c r="N5179" s="2" t="s">
        <v>3917</v>
      </c>
    </row>
    <row r="5180" spans="2:14" x14ac:dyDescent="0.25">
      <c r="B5180" s="2" t="s">
        <v>4600</v>
      </c>
      <c r="C5180" s="2" t="s">
        <v>4601</v>
      </c>
      <c r="D5180" s="2" t="s">
        <v>16</v>
      </c>
      <c r="E5180" s="2" t="s">
        <v>17</v>
      </c>
      <c r="F5180" s="2" t="s">
        <v>18</v>
      </c>
      <c r="G5180" s="2" t="s">
        <v>139</v>
      </c>
      <c r="H5180" s="2" t="s">
        <v>4602</v>
      </c>
      <c r="I5180" s="2">
        <v>1395</v>
      </c>
      <c r="J5180" s="2">
        <v>0</v>
      </c>
      <c r="K5180" s="2">
        <v>2501003</v>
      </c>
      <c r="L5180" s="3">
        <v>45692</v>
      </c>
      <c r="M5180" s="3">
        <v>47484</v>
      </c>
      <c r="N5180" s="2" t="s">
        <v>3917</v>
      </c>
    </row>
    <row r="5181" spans="2:14" x14ac:dyDescent="0.25">
      <c r="B5181" s="2" t="s">
        <v>4600</v>
      </c>
      <c r="C5181" s="2" t="s">
        <v>4601</v>
      </c>
      <c r="D5181" s="2" t="s">
        <v>16</v>
      </c>
      <c r="E5181" s="2" t="s">
        <v>17</v>
      </c>
      <c r="F5181" s="2" t="s">
        <v>18</v>
      </c>
      <c r="G5181" s="2" t="s">
        <v>139</v>
      </c>
      <c r="H5181" s="2" t="s">
        <v>4602</v>
      </c>
      <c r="I5181" s="2">
        <v>1395</v>
      </c>
      <c r="J5181" s="2">
        <v>0</v>
      </c>
      <c r="K5181" s="2">
        <v>2502004</v>
      </c>
      <c r="L5181" s="3">
        <v>45916</v>
      </c>
      <c r="M5181" s="3">
        <v>47515</v>
      </c>
      <c r="N5181" s="2" t="s">
        <v>3917</v>
      </c>
    </row>
    <row r="5182" spans="2:14" x14ac:dyDescent="0.25">
      <c r="B5182" s="2" t="s">
        <v>4600</v>
      </c>
      <c r="C5182" s="2" t="s">
        <v>4601</v>
      </c>
      <c r="D5182" s="2" t="s">
        <v>16</v>
      </c>
      <c r="E5182" s="2" t="s">
        <v>17</v>
      </c>
      <c r="F5182" s="2" t="s">
        <v>18</v>
      </c>
      <c r="G5182" s="2" t="s">
        <v>139</v>
      </c>
      <c r="H5182" s="2" t="s">
        <v>4602</v>
      </c>
      <c r="I5182" s="2">
        <v>1395</v>
      </c>
      <c r="J5182" s="2">
        <v>0</v>
      </c>
      <c r="K5182" s="2">
        <v>2510012</v>
      </c>
      <c r="L5182" s="3">
        <v>46027</v>
      </c>
      <c r="M5182" s="3">
        <v>47757</v>
      </c>
      <c r="N5182" s="2" t="s">
        <v>3917</v>
      </c>
    </row>
    <row r="5183" spans="2:14" x14ac:dyDescent="0.25">
      <c r="B5183" s="2" t="s">
        <v>4600</v>
      </c>
      <c r="C5183" s="2" t="s">
        <v>4601</v>
      </c>
      <c r="D5183" s="2" t="s">
        <v>16</v>
      </c>
      <c r="E5183" s="2" t="s">
        <v>17</v>
      </c>
      <c r="F5183" s="2" t="s">
        <v>18</v>
      </c>
      <c r="G5183" s="2" t="s">
        <v>139</v>
      </c>
      <c r="H5183" s="2" t="s">
        <v>4602</v>
      </c>
      <c r="I5183" s="2">
        <v>1395</v>
      </c>
      <c r="J5183" s="2">
        <v>1395</v>
      </c>
      <c r="K5183" s="2">
        <v>2601001</v>
      </c>
      <c r="L5183" s="3">
        <v>46065</v>
      </c>
      <c r="M5183" s="3">
        <v>47849</v>
      </c>
      <c r="N5183" s="2" t="s">
        <v>3917</v>
      </c>
    </row>
    <row r="5184" spans="2:14" x14ac:dyDescent="0.25">
      <c r="B5184" s="2" t="s">
        <v>4603</v>
      </c>
      <c r="C5184" s="2" t="s">
        <v>467</v>
      </c>
      <c r="D5184" s="2" t="s">
        <v>16</v>
      </c>
      <c r="E5184" s="2" t="s">
        <v>17</v>
      </c>
      <c r="F5184" s="2" t="s">
        <v>138</v>
      </c>
      <c r="G5184" s="2" t="s">
        <v>138</v>
      </c>
      <c r="H5184" s="2" t="s">
        <v>4604</v>
      </c>
      <c r="I5184" s="2">
        <v>0</v>
      </c>
      <c r="J5184" s="2">
        <v>0</v>
      </c>
      <c r="K5184" s="2">
        <v>10213102</v>
      </c>
      <c r="L5184" s="3">
        <v>45870</v>
      </c>
      <c r="M5184" s="3">
        <v>46935</v>
      </c>
      <c r="N5184" s="2" t="s">
        <v>153</v>
      </c>
    </row>
    <row r="5185" spans="2:14" x14ac:dyDescent="0.25">
      <c r="B5185" s="2" t="s">
        <v>4603</v>
      </c>
      <c r="C5185" s="2" t="s">
        <v>467</v>
      </c>
      <c r="D5185" s="2" t="s">
        <v>16</v>
      </c>
      <c r="E5185" s="2" t="s">
        <v>17</v>
      </c>
      <c r="F5185" s="2" t="s">
        <v>138</v>
      </c>
      <c r="G5185" s="2" t="s">
        <v>138</v>
      </c>
      <c r="H5185" s="2" t="s">
        <v>4604</v>
      </c>
      <c r="I5185" s="2">
        <v>0</v>
      </c>
      <c r="J5185" s="2">
        <v>0</v>
      </c>
      <c r="K5185" s="2">
        <v>11193401</v>
      </c>
      <c r="L5185" s="3">
        <v>46160</v>
      </c>
      <c r="M5185" s="3">
        <v>47239</v>
      </c>
      <c r="N5185" s="2" t="s">
        <v>153</v>
      </c>
    </row>
    <row r="5186" spans="2:14" x14ac:dyDescent="0.25">
      <c r="B5186" s="2" t="s">
        <v>4603</v>
      </c>
      <c r="C5186" s="2" t="s">
        <v>467</v>
      </c>
      <c r="D5186" s="2" t="s">
        <v>16</v>
      </c>
      <c r="E5186" s="2" t="s">
        <v>17</v>
      </c>
      <c r="F5186" s="2" t="s">
        <v>138</v>
      </c>
      <c r="G5186" s="2" t="s">
        <v>138</v>
      </c>
      <c r="H5186" s="2" t="s">
        <v>4604</v>
      </c>
      <c r="I5186" s="2">
        <v>0</v>
      </c>
      <c r="J5186" s="2">
        <v>0</v>
      </c>
      <c r="K5186" s="2">
        <v>25213401</v>
      </c>
      <c r="L5186" s="3">
        <v>46017</v>
      </c>
      <c r="M5186" s="3">
        <v>47088</v>
      </c>
      <c r="N5186" s="2" t="s">
        <v>153</v>
      </c>
    </row>
    <row r="5187" spans="2:14" x14ac:dyDescent="0.25">
      <c r="B5187" s="2" t="s">
        <v>4603</v>
      </c>
      <c r="C5187" s="2" t="s">
        <v>467</v>
      </c>
      <c r="D5187" s="2" t="s">
        <v>16</v>
      </c>
      <c r="E5187" s="2" t="s">
        <v>17</v>
      </c>
      <c r="F5187" s="2" t="s">
        <v>138</v>
      </c>
      <c r="G5187" s="2" t="s">
        <v>138</v>
      </c>
      <c r="H5187" s="2" t="s">
        <v>4604</v>
      </c>
      <c r="I5187" s="2">
        <v>0</v>
      </c>
      <c r="J5187" s="2">
        <v>0</v>
      </c>
      <c r="K5187" s="2">
        <v>28102802</v>
      </c>
      <c r="L5187" s="3">
        <v>44958</v>
      </c>
      <c r="M5187" s="3">
        <v>45962</v>
      </c>
      <c r="N5187" s="2" t="s">
        <v>153</v>
      </c>
    </row>
    <row r="5188" spans="2:14" x14ac:dyDescent="0.25">
      <c r="B5188" s="2" t="s">
        <v>4603</v>
      </c>
      <c r="C5188" s="2" t="s">
        <v>467</v>
      </c>
      <c r="D5188" s="2" t="s">
        <v>16</v>
      </c>
      <c r="E5188" s="2" t="s">
        <v>17</v>
      </c>
      <c r="F5188" s="2" t="s">
        <v>138</v>
      </c>
      <c r="G5188" s="2" t="s">
        <v>138</v>
      </c>
      <c r="H5188" s="2" t="s">
        <v>4604</v>
      </c>
      <c r="I5188" s="2">
        <v>0</v>
      </c>
      <c r="J5188" s="2">
        <v>0</v>
      </c>
      <c r="K5188" s="2">
        <v>28102803</v>
      </c>
      <c r="L5188" s="3">
        <v>44958</v>
      </c>
      <c r="M5188" s="3">
        <v>46327</v>
      </c>
      <c r="N5188" s="2" t="s">
        <v>153</v>
      </c>
    </row>
    <row r="5189" spans="2:14" x14ac:dyDescent="0.25">
      <c r="B5189" s="2" t="s">
        <v>4603</v>
      </c>
      <c r="C5189" s="2" t="s">
        <v>467</v>
      </c>
      <c r="D5189" s="2" t="s">
        <v>16</v>
      </c>
      <c r="E5189" s="2" t="s">
        <v>17</v>
      </c>
      <c r="F5189" s="2" t="s">
        <v>138</v>
      </c>
      <c r="G5189" s="2" t="s">
        <v>138</v>
      </c>
      <c r="H5189" s="2" t="s">
        <v>4604</v>
      </c>
      <c r="I5189" s="2">
        <v>0</v>
      </c>
      <c r="J5189" s="2">
        <v>0</v>
      </c>
      <c r="K5189" s="2">
        <v>28102808</v>
      </c>
      <c r="L5189" s="3">
        <v>44958</v>
      </c>
      <c r="M5189" s="3">
        <v>46235</v>
      </c>
      <c r="N5189" s="2" t="s">
        <v>153</v>
      </c>
    </row>
    <row r="5190" spans="2:14" x14ac:dyDescent="0.25">
      <c r="B5190" s="2" t="s">
        <v>4603</v>
      </c>
      <c r="C5190" s="2" t="s">
        <v>467</v>
      </c>
      <c r="D5190" s="2" t="s">
        <v>16</v>
      </c>
      <c r="E5190" s="2" t="s">
        <v>17</v>
      </c>
      <c r="F5190" s="2" t="s">
        <v>138</v>
      </c>
      <c r="G5190" s="2" t="s">
        <v>138</v>
      </c>
      <c r="H5190" s="2" t="s">
        <v>4604</v>
      </c>
      <c r="I5190" s="2">
        <v>0</v>
      </c>
      <c r="J5190" s="2">
        <v>0</v>
      </c>
      <c r="K5190" s="2">
        <v>38143501</v>
      </c>
      <c r="L5190" s="3">
        <v>46182</v>
      </c>
      <c r="M5190" s="3">
        <v>47270</v>
      </c>
      <c r="N5190" s="2" t="s">
        <v>153</v>
      </c>
    </row>
    <row r="5191" spans="2:14" x14ac:dyDescent="0.25">
      <c r="B5191" s="2" t="s">
        <v>4603</v>
      </c>
      <c r="C5191" s="2" t="s">
        <v>467</v>
      </c>
      <c r="D5191" s="2" t="s">
        <v>16</v>
      </c>
      <c r="E5191" s="2" t="s">
        <v>142</v>
      </c>
      <c r="F5191" s="2" t="s">
        <v>138</v>
      </c>
      <c r="G5191" s="2" t="s">
        <v>138</v>
      </c>
      <c r="H5191" s="2" t="s">
        <v>4604</v>
      </c>
      <c r="I5191" s="2">
        <v>0</v>
      </c>
      <c r="J5191" s="2">
        <v>0</v>
      </c>
      <c r="K5191" s="2">
        <v>38143501</v>
      </c>
      <c r="L5191" s="3">
        <v>46182</v>
      </c>
      <c r="M5191" s="3">
        <v>47270</v>
      </c>
      <c r="N5191" s="2" t="s">
        <v>153</v>
      </c>
    </row>
    <row r="5192" spans="2:14" x14ac:dyDescent="0.25">
      <c r="B5192" s="2" t="s">
        <v>4605</v>
      </c>
      <c r="C5192" s="2" t="s">
        <v>4606</v>
      </c>
      <c r="D5192" s="2" t="s">
        <v>16</v>
      </c>
      <c r="E5192" s="2" t="s">
        <v>17</v>
      </c>
      <c r="F5192" s="2" t="s">
        <v>138</v>
      </c>
      <c r="G5192" s="2" t="s">
        <v>138</v>
      </c>
      <c r="H5192" s="2" t="s">
        <v>4607</v>
      </c>
      <c r="I5192" s="2">
        <v>205</v>
      </c>
      <c r="J5192" s="2">
        <v>205</v>
      </c>
      <c r="K5192" s="2">
        <v>15153501</v>
      </c>
      <c r="L5192" s="3">
        <v>46192</v>
      </c>
      <c r="M5192" s="3">
        <v>47270</v>
      </c>
      <c r="N5192" s="2" t="s">
        <v>153</v>
      </c>
    </row>
    <row r="5193" spans="2:14" x14ac:dyDescent="0.25">
      <c r="B5193" s="2" t="s">
        <v>4605</v>
      </c>
      <c r="C5193" s="2" t="s">
        <v>4606</v>
      </c>
      <c r="D5193" s="2" t="s">
        <v>16</v>
      </c>
      <c r="E5193" s="2" t="s">
        <v>17</v>
      </c>
      <c r="F5193" s="2" t="s">
        <v>138</v>
      </c>
      <c r="G5193" s="2" t="s">
        <v>138</v>
      </c>
      <c r="H5193" s="2" t="s">
        <v>4607</v>
      </c>
      <c r="I5193" s="2">
        <v>205</v>
      </c>
      <c r="J5193" s="2">
        <v>0</v>
      </c>
      <c r="K5193" s="2">
        <v>23113401</v>
      </c>
      <c r="L5193" s="3">
        <v>45710</v>
      </c>
      <c r="M5193" s="3">
        <v>46784</v>
      </c>
      <c r="N5193" s="2" t="s">
        <v>153</v>
      </c>
    </row>
    <row r="5194" spans="2:14" x14ac:dyDescent="0.25">
      <c r="B5194" s="2" t="s">
        <v>4605</v>
      </c>
      <c r="C5194" s="2" t="s">
        <v>4606</v>
      </c>
      <c r="D5194" s="2" t="s">
        <v>16</v>
      </c>
      <c r="E5194" s="2" t="s">
        <v>17</v>
      </c>
      <c r="F5194" s="2" t="s">
        <v>138</v>
      </c>
      <c r="G5194" s="2" t="s">
        <v>138</v>
      </c>
      <c r="H5194" s="2" t="s">
        <v>4607</v>
      </c>
      <c r="I5194" s="2">
        <v>205</v>
      </c>
      <c r="J5194" s="2">
        <v>0</v>
      </c>
      <c r="K5194" s="2">
        <v>28102802</v>
      </c>
      <c r="L5194" s="3">
        <v>44958</v>
      </c>
      <c r="M5194" s="3">
        <v>46388</v>
      </c>
      <c r="N5194" s="2" t="s">
        <v>153</v>
      </c>
    </row>
    <row r="5195" spans="2:14" x14ac:dyDescent="0.25">
      <c r="B5195" s="2" t="s">
        <v>4605</v>
      </c>
      <c r="C5195" s="2" t="s">
        <v>4606</v>
      </c>
      <c r="D5195" s="2" t="s">
        <v>16</v>
      </c>
      <c r="E5195" s="2" t="s">
        <v>17</v>
      </c>
      <c r="F5195" s="2" t="s">
        <v>138</v>
      </c>
      <c r="G5195" s="2" t="s">
        <v>138</v>
      </c>
      <c r="H5195" s="2" t="s">
        <v>4607</v>
      </c>
      <c r="I5195" s="2">
        <v>205</v>
      </c>
      <c r="J5195" s="2">
        <v>0</v>
      </c>
      <c r="K5195" s="2">
        <v>30113401</v>
      </c>
      <c r="L5195" s="3">
        <v>45713</v>
      </c>
      <c r="M5195" s="3">
        <v>46784</v>
      </c>
      <c r="N5195" s="2" t="s">
        <v>153</v>
      </c>
    </row>
    <row r="5196" spans="2:14" x14ac:dyDescent="0.25">
      <c r="B5196" s="2" t="s">
        <v>4605</v>
      </c>
      <c r="C5196" s="2" t="s">
        <v>4606</v>
      </c>
      <c r="D5196" s="2" t="s">
        <v>16</v>
      </c>
      <c r="E5196" s="2" t="s">
        <v>17</v>
      </c>
      <c r="F5196" s="2" t="s">
        <v>138</v>
      </c>
      <c r="G5196" s="2" t="s">
        <v>138</v>
      </c>
      <c r="H5196" s="2" t="s">
        <v>4607</v>
      </c>
      <c r="I5196" s="2">
        <v>205</v>
      </c>
      <c r="J5196" s="2">
        <v>0</v>
      </c>
      <c r="K5196" s="2">
        <v>31123401</v>
      </c>
      <c r="L5196" s="3">
        <v>46017</v>
      </c>
      <c r="M5196" s="3">
        <v>46813</v>
      </c>
      <c r="N5196" s="2" t="s">
        <v>153</v>
      </c>
    </row>
    <row r="5197" spans="2:14" x14ac:dyDescent="0.25">
      <c r="B5197" s="2" t="s">
        <v>4605</v>
      </c>
      <c r="C5197" s="2" t="s">
        <v>4606</v>
      </c>
      <c r="D5197" s="2" t="s">
        <v>16</v>
      </c>
      <c r="E5197" s="2" t="s">
        <v>17</v>
      </c>
      <c r="F5197" s="2" t="s">
        <v>138</v>
      </c>
      <c r="G5197" s="2" t="s">
        <v>138</v>
      </c>
      <c r="H5197" s="2" t="s">
        <v>4607</v>
      </c>
      <c r="I5197" s="2">
        <v>205</v>
      </c>
      <c r="J5197" s="2">
        <v>0</v>
      </c>
      <c r="K5197" s="2">
        <v>31213401</v>
      </c>
      <c r="L5197" s="3">
        <v>46017</v>
      </c>
      <c r="M5197" s="3">
        <v>47088</v>
      </c>
      <c r="N5197" s="2" t="s">
        <v>153</v>
      </c>
    </row>
    <row r="5198" spans="2:14" x14ac:dyDescent="0.25">
      <c r="B5198" s="2" t="s">
        <v>4608</v>
      </c>
      <c r="C5198" s="2" t="s">
        <v>4609</v>
      </c>
      <c r="D5198" s="2" t="s">
        <v>16</v>
      </c>
      <c r="E5198" s="2" t="s">
        <v>17</v>
      </c>
      <c r="F5198" s="2" t="s">
        <v>18</v>
      </c>
      <c r="G5198" s="2" t="s">
        <v>138</v>
      </c>
      <c r="H5198" s="2" t="s">
        <v>4610</v>
      </c>
      <c r="I5198" s="2">
        <v>270</v>
      </c>
      <c r="J5198" s="2">
        <v>250</v>
      </c>
      <c r="K5198" s="2">
        <v>15153501</v>
      </c>
      <c r="L5198" s="3">
        <v>46192</v>
      </c>
      <c r="M5198" s="3">
        <v>47270</v>
      </c>
      <c r="N5198" s="2" t="s">
        <v>153</v>
      </c>
    </row>
    <row r="5199" spans="2:14" x14ac:dyDescent="0.25">
      <c r="B5199" s="2" t="s">
        <v>4608</v>
      </c>
      <c r="C5199" s="2" t="s">
        <v>4609</v>
      </c>
      <c r="D5199" s="2" t="s">
        <v>16</v>
      </c>
      <c r="E5199" s="2" t="s">
        <v>17</v>
      </c>
      <c r="F5199" s="2" t="s">
        <v>18</v>
      </c>
      <c r="G5199" s="2" t="s">
        <v>138</v>
      </c>
      <c r="H5199" s="2" t="s">
        <v>4610</v>
      </c>
      <c r="I5199" s="2">
        <v>270</v>
      </c>
      <c r="J5199" s="2">
        <v>20</v>
      </c>
      <c r="K5199" s="2">
        <v>36113301</v>
      </c>
      <c r="L5199" s="3">
        <v>44958</v>
      </c>
      <c r="M5199" s="3">
        <v>46419</v>
      </c>
      <c r="N5199" s="2" t="s">
        <v>153</v>
      </c>
    </row>
    <row r="5200" spans="2:14" x14ac:dyDescent="0.25">
      <c r="B5200" s="2" t="s">
        <v>4611</v>
      </c>
      <c r="C5200" s="2" t="s">
        <v>4612</v>
      </c>
      <c r="D5200" s="2" t="s">
        <v>16</v>
      </c>
      <c r="E5200" s="2" t="s">
        <v>17</v>
      </c>
      <c r="F5200" s="2" t="s">
        <v>138</v>
      </c>
      <c r="G5200" s="2" t="s">
        <v>138</v>
      </c>
      <c r="H5200" s="2" t="s">
        <v>4613</v>
      </c>
      <c r="I5200" s="2">
        <v>0</v>
      </c>
      <c r="J5200" s="2">
        <v>0</v>
      </c>
      <c r="K5200" s="2">
        <v>8</v>
      </c>
      <c r="L5200" s="3">
        <v>44958</v>
      </c>
      <c r="M5200" s="3">
        <v>46357</v>
      </c>
      <c r="N5200" s="2" t="s">
        <v>255</v>
      </c>
    </row>
    <row r="5201" spans="2:14" x14ac:dyDescent="0.25">
      <c r="B5201" s="2" t="s">
        <v>4614</v>
      </c>
      <c r="C5201" s="2" t="s">
        <v>4615</v>
      </c>
      <c r="D5201" s="2" t="s">
        <v>16</v>
      </c>
      <c r="E5201" s="2" t="s">
        <v>17</v>
      </c>
      <c r="F5201" s="2" t="s">
        <v>138</v>
      </c>
      <c r="G5201" s="2" t="s">
        <v>138</v>
      </c>
      <c r="H5201" s="2" t="s">
        <v>4613</v>
      </c>
      <c r="I5201" s="2">
        <v>337</v>
      </c>
      <c r="J5201" s="2">
        <v>337</v>
      </c>
      <c r="K5201" s="2">
        <v>8</v>
      </c>
      <c r="L5201" s="3">
        <v>45796</v>
      </c>
      <c r="M5201" s="3">
        <v>46874</v>
      </c>
      <c r="N5201" s="2" t="s">
        <v>255</v>
      </c>
    </row>
    <row r="5202" spans="2:14" x14ac:dyDescent="0.25">
      <c r="B5202" s="2" t="s">
        <v>4614</v>
      </c>
      <c r="C5202" s="2" t="s">
        <v>4615</v>
      </c>
      <c r="D5202" s="2" t="s">
        <v>16</v>
      </c>
      <c r="E5202" s="2" t="s">
        <v>17</v>
      </c>
      <c r="F5202" s="2" t="s">
        <v>138</v>
      </c>
      <c r="G5202" s="2" t="s">
        <v>138</v>
      </c>
      <c r="H5202" s="2" t="s">
        <v>4613</v>
      </c>
      <c r="I5202" s="2">
        <v>337</v>
      </c>
      <c r="J5202" s="2">
        <v>0</v>
      </c>
      <c r="K5202" s="2">
        <v>8</v>
      </c>
      <c r="L5202" s="3">
        <v>44958</v>
      </c>
      <c r="M5202" s="3">
        <v>46722</v>
      </c>
      <c r="N5202" s="2" t="s">
        <v>255</v>
      </c>
    </row>
    <row r="5203" spans="2:14" x14ac:dyDescent="0.25">
      <c r="B5203" s="2" t="s">
        <v>4616</v>
      </c>
      <c r="C5203" s="2" t="s">
        <v>4617</v>
      </c>
      <c r="D5203" s="2" t="s">
        <v>16</v>
      </c>
      <c r="E5203" s="2" t="s">
        <v>75</v>
      </c>
      <c r="F5203" s="2" t="s">
        <v>138</v>
      </c>
      <c r="G5203" s="2" t="s">
        <v>138</v>
      </c>
      <c r="H5203" s="2" t="s">
        <v>4618</v>
      </c>
      <c r="I5203" s="2">
        <v>153</v>
      </c>
      <c r="J5203" s="2">
        <v>0</v>
      </c>
      <c r="K5203" s="2">
        <v>24122601</v>
      </c>
      <c r="L5203" s="3">
        <v>44958</v>
      </c>
      <c r="M5203" s="3">
        <v>45992</v>
      </c>
      <c r="N5203" s="2" t="s">
        <v>153</v>
      </c>
    </row>
    <row r="5204" spans="2:14" x14ac:dyDescent="0.25">
      <c r="B5204" s="2" t="s">
        <v>4616</v>
      </c>
      <c r="C5204" s="2" t="s">
        <v>4617</v>
      </c>
      <c r="D5204" s="2" t="s">
        <v>16</v>
      </c>
      <c r="E5204" s="2" t="s">
        <v>17</v>
      </c>
      <c r="F5204" s="2" t="s">
        <v>138</v>
      </c>
      <c r="G5204" s="2" t="s">
        <v>138</v>
      </c>
      <c r="H5204" s="2" t="s">
        <v>4618</v>
      </c>
      <c r="I5204" s="2">
        <v>153</v>
      </c>
      <c r="J5204" s="2">
        <v>0</v>
      </c>
      <c r="K5204" s="2">
        <v>24122601</v>
      </c>
      <c r="L5204" s="3">
        <v>44958</v>
      </c>
      <c r="M5204" s="3">
        <v>45992</v>
      </c>
      <c r="N5204" s="2" t="s">
        <v>153</v>
      </c>
    </row>
    <row r="5205" spans="2:14" x14ac:dyDescent="0.25">
      <c r="B5205" s="2" t="s">
        <v>4616</v>
      </c>
      <c r="C5205" s="2" t="s">
        <v>4617</v>
      </c>
      <c r="D5205" s="2" t="s">
        <v>16</v>
      </c>
      <c r="E5205" s="2" t="s">
        <v>17</v>
      </c>
      <c r="F5205" s="2" t="s">
        <v>138</v>
      </c>
      <c r="G5205" s="2" t="s">
        <v>138</v>
      </c>
      <c r="H5205" s="2" t="s">
        <v>4618</v>
      </c>
      <c r="I5205" s="2">
        <v>153</v>
      </c>
      <c r="J5205" s="2">
        <v>153</v>
      </c>
      <c r="K5205" s="2" t="s">
        <v>4619</v>
      </c>
      <c r="L5205" s="3">
        <v>45981</v>
      </c>
      <c r="M5205" s="3">
        <v>46722</v>
      </c>
      <c r="N5205" s="2" t="s">
        <v>153</v>
      </c>
    </row>
    <row r="5206" spans="2:14" x14ac:dyDescent="0.25">
      <c r="B5206" s="2" t="s">
        <v>4620</v>
      </c>
      <c r="C5206" s="2" t="s">
        <v>4621</v>
      </c>
      <c r="D5206" s="2" t="s">
        <v>16</v>
      </c>
      <c r="E5206" s="2" t="s">
        <v>17</v>
      </c>
      <c r="F5206" s="2" t="s">
        <v>18</v>
      </c>
      <c r="G5206" s="2" t="s">
        <v>175</v>
      </c>
      <c r="H5206" s="2" t="s">
        <v>4622</v>
      </c>
      <c r="I5206" s="2">
        <v>0</v>
      </c>
      <c r="J5206" s="2">
        <v>0</v>
      </c>
      <c r="K5206" s="4">
        <v>609000000000</v>
      </c>
      <c r="L5206" s="3">
        <v>44958</v>
      </c>
      <c r="M5206" s="3">
        <v>46722</v>
      </c>
      <c r="N5206" s="2" t="s">
        <v>395</v>
      </c>
    </row>
    <row r="5207" spans="2:14" x14ac:dyDescent="0.25">
      <c r="B5207" s="2" t="s">
        <v>4623</v>
      </c>
      <c r="C5207" s="2" t="s">
        <v>4624</v>
      </c>
      <c r="D5207" s="2" t="s">
        <v>41</v>
      </c>
      <c r="E5207" s="2" t="s">
        <v>17</v>
      </c>
      <c r="F5207" s="2" t="s">
        <v>138</v>
      </c>
      <c r="G5207" s="2" t="s">
        <v>138</v>
      </c>
      <c r="H5207" s="2" t="s">
        <v>4607</v>
      </c>
      <c r="I5207" s="2">
        <v>0</v>
      </c>
      <c r="J5207" s="2">
        <v>0</v>
      </c>
      <c r="K5207" s="2">
        <v>28102802</v>
      </c>
      <c r="L5207" s="3">
        <v>44958</v>
      </c>
      <c r="M5207" s="3">
        <v>46113</v>
      </c>
      <c r="N5207" s="2" t="s">
        <v>153</v>
      </c>
    </row>
    <row r="5208" spans="2:14" x14ac:dyDescent="0.25">
      <c r="B5208" s="2" t="s">
        <v>4625</v>
      </c>
      <c r="C5208" s="2" t="s">
        <v>4626</v>
      </c>
      <c r="D5208" s="2" t="s">
        <v>41</v>
      </c>
      <c r="E5208" s="2" t="s">
        <v>17</v>
      </c>
      <c r="F5208" s="2" t="s">
        <v>138</v>
      </c>
      <c r="G5208" s="2" t="s">
        <v>138</v>
      </c>
      <c r="H5208" s="2" t="s">
        <v>4604</v>
      </c>
      <c r="I5208" s="2">
        <v>183</v>
      </c>
      <c r="J5208" s="2">
        <v>183</v>
      </c>
      <c r="K5208" s="2">
        <v>11193401</v>
      </c>
      <c r="L5208" s="3">
        <v>46098</v>
      </c>
      <c r="M5208" s="3">
        <v>47178</v>
      </c>
      <c r="N5208" s="2" t="s">
        <v>153</v>
      </c>
    </row>
    <row r="5209" spans="2:14" x14ac:dyDescent="0.25">
      <c r="B5209" s="2" t="s">
        <v>4625</v>
      </c>
      <c r="C5209" s="2" t="s">
        <v>4626</v>
      </c>
      <c r="D5209" s="2" t="s">
        <v>41</v>
      </c>
      <c r="E5209" s="2" t="s">
        <v>17</v>
      </c>
      <c r="F5209" s="2" t="s">
        <v>138</v>
      </c>
      <c r="G5209" s="2" t="s">
        <v>138</v>
      </c>
      <c r="H5209" s="2" t="s">
        <v>4604</v>
      </c>
      <c r="I5209" s="2">
        <v>183</v>
      </c>
      <c r="J5209" s="2">
        <v>0</v>
      </c>
      <c r="K5209" s="2">
        <v>28102809</v>
      </c>
      <c r="L5209" s="3">
        <v>44958</v>
      </c>
      <c r="M5209" s="3">
        <v>46508</v>
      </c>
      <c r="N5209" s="2" t="s">
        <v>153</v>
      </c>
    </row>
    <row r="5210" spans="2:14" x14ac:dyDescent="0.25">
      <c r="B5210" s="2" t="s">
        <v>4627</v>
      </c>
      <c r="C5210" s="2" t="s">
        <v>469</v>
      </c>
      <c r="D5210" s="2" t="s">
        <v>41</v>
      </c>
      <c r="E5210" s="2" t="s">
        <v>17</v>
      </c>
      <c r="F5210" s="2" t="s">
        <v>138</v>
      </c>
      <c r="G5210" s="2" t="s">
        <v>138</v>
      </c>
      <c r="H5210" s="2" t="s">
        <v>4604</v>
      </c>
      <c r="I5210" s="2">
        <v>10680</v>
      </c>
      <c r="J5210" s="2">
        <v>0</v>
      </c>
      <c r="K5210" s="2">
        <v>10213101</v>
      </c>
      <c r="L5210" s="3">
        <v>44958</v>
      </c>
      <c r="M5210" s="3">
        <v>46661</v>
      </c>
      <c r="N5210" s="2" t="s">
        <v>153</v>
      </c>
    </row>
    <row r="5211" spans="2:14" x14ac:dyDescent="0.25">
      <c r="B5211" s="2" t="s">
        <v>4627</v>
      </c>
      <c r="C5211" s="2" t="s">
        <v>469</v>
      </c>
      <c r="D5211" s="2" t="s">
        <v>41</v>
      </c>
      <c r="E5211" s="2" t="s">
        <v>17</v>
      </c>
      <c r="F5211" s="2" t="s">
        <v>138</v>
      </c>
      <c r="G5211" s="2" t="s">
        <v>138</v>
      </c>
      <c r="H5211" s="2" t="s">
        <v>4604</v>
      </c>
      <c r="I5211" s="2">
        <v>10680</v>
      </c>
      <c r="J5211" s="2">
        <v>10680</v>
      </c>
      <c r="K5211" s="2">
        <v>11193402</v>
      </c>
      <c r="L5211" s="3">
        <v>45947</v>
      </c>
      <c r="M5211" s="3">
        <v>47027</v>
      </c>
      <c r="N5211" s="2" t="s">
        <v>153</v>
      </c>
    </row>
    <row r="5212" spans="2:14" x14ac:dyDescent="0.25">
      <c r="B5212" s="2" t="s">
        <v>4627</v>
      </c>
      <c r="C5212" s="2" t="s">
        <v>469</v>
      </c>
      <c r="D5212" s="2" t="s">
        <v>41</v>
      </c>
      <c r="E5212" s="2" t="s">
        <v>181</v>
      </c>
      <c r="F5212" s="2" t="s">
        <v>138</v>
      </c>
      <c r="G5212" s="2" t="s">
        <v>138</v>
      </c>
      <c r="H5212" s="2" t="s">
        <v>4604</v>
      </c>
      <c r="I5212" s="2">
        <v>10680</v>
      </c>
      <c r="J5212" s="2">
        <v>0</v>
      </c>
      <c r="K5212" s="2">
        <v>11193402</v>
      </c>
      <c r="L5212" s="3">
        <v>45947</v>
      </c>
      <c r="M5212" s="3">
        <v>47027</v>
      </c>
      <c r="N5212" s="2" t="s">
        <v>153</v>
      </c>
    </row>
    <row r="5213" spans="2:14" x14ac:dyDescent="0.25">
      <c r="B5213" s="2" t="s">
        <v>4628</v>
      </c>
      <c r="C5213" s="2" t="s">
        <v>4629</v>
      </c>
      <c r="D5213" s="2" t="s">
        <v>16</v>
      </c>
      <c r="E5213" s="2" t="s">
        <v>17</v>
      </c>
      <c r="F5213" s="2" t="s">
        <v>18</v>
      </c>
      <c r="G5213" s="2" t="s">
        <v>175</v>
      </c>
      <c r="H5213" s="2" t="s">
        <v>4630</v>
      </c>
      <c r="I5213" s="2">
        <v>81</v>
      </c>
      <c r="J5213" s="2">
        <v>81</v>
      </c>
      <c r="K5213" s="2" t="s">
        <v>4631</v>
      </c>
      <c r="L5213" s="3">
        <v>45978</v>
      </c>
      <c r="M5213" s="3">
        <v>47635</v>
      </c>
      <c r="N5213" s="2" t="s">
        <v>4632</v>
      </c>
    </row>
    <row r="5214" spans="2:14" x14ac:dyDescent="0.25">
      <c r="B5214" s="2" t="s">
        <v>4628</v>
      </c>
      <c r="C5214" s="2" t="s">
        <v>4629</v>
      </c>
      <c r="D5214" s="2" t="s">
        <v>16</v>
      </c>
      <c r="E5214" s="2" t="s">
        <v>181</v>
      </c>
      <c r="F5214" s="2" t="s">
        <v>18</v>
      </c>
      <c r="G5214" s="2" t="s">
        <v>175</v>
      </c>
      <c r="H5214" s="2" t="s">
        <v>4630</v>
      </c>
      <c r="I5214" s="2">
        <v>81</v>
      </c>
      <c r="J5214" s="2">
        <v>0</v>
      </c>
      <c r="K5214" s="2" t="s">
        <v>4631</v>
      </c>
      <c r="L5214" s="3">
        <v>45978</v>
      </c>
      <c r="M5214" s="3">
        <v>47635</v>
      </c>
      <c r="N5214" s="2" t="s">
        <v>4632</v>
      </c>
    </row>
    <row r="5215" spans="2:14" x14ac:dyDescent="0.25">
      <c r="B5215" s="2" t="s">
        <v>4633</v>
      </c>
      <c r="C5215" s="2" t="s">
        <v>474</v>
      </c>
      <c r="D5215" s="2" t="s">
        <v>41</v>
      </c>
      <c r="E5215" s="2" t="s">
        <v>17</v>
      </c>
      <c r="F5215" s="2" t="s">
        <v>18</v>
      </c>
      <c r="G5215" s="2" t="s">
        <v>175</v>
      </c>
      <c r="H5215" s="2" t="s">
        <v>475</v>
      </c>
      <c r="I5215" s="2">
        <v>32804</v>
      </c>
      <c r="J5215" s="2">
        <v>32804</v>
      </c>
      <c r="K5215" s="2">
        <v>0</v>
      </c>
      <c r="L5215" s="3">
        <v>44958</v>
      </c>
      <c r="M5215" s="2" t="s">
        <v>30</v>
      </c>
      <c r="N5215" s="2" t="s">
        <v>476</v>
      </c>
    </row>
    <row r="5216" spans="2:14" x14ac:dyDescent="0.25">
      <c r="B5216" s="2" t="s">
        <v>4634</v>
      </c>
      <c r="C5216" s="2" t="s">
        <v>4635</v>
      </c>
      <c r="D5216" s="2" t="s">
        <v>41</v>
      </c>
      <c r="E5216" s="2" t="s">
        <v>17</v>
      </c>
      <c r="F5216" s="2" t="s">
        <v>18</v>
      </c>
      <c r="G5216" s="2" t="s">
        <v>175</v>
      </c>
      <c r="H5216" s="2" t="s">
        <v>475</v>
      </c>
      <c r="I5216" s="2">
        <v>118681</v>
      </c>
      <c r="J5216" s="2">
        <v>108681</v>
      </c>
      <c r="K5216" s="2">
        <v>0</v>
      </c>
      <c r="L5216" s="3">
        <v>45962</v>
      </c>
      <c r="M5216" s="2" t="s">
        <v>30</v>
      </c>
      <c r="N5216" s="2" t="s">
        <v>476</v>
      </c>
    </row>
    <row r="5217" spans="2:14" x14ac:dyDescent="0.25">
      <c r="B5217" s="2" t="s">
        <v>4634</v>
      </c>
      <c r="C5217" s="2" t="s">
        <v>4635</v>
      </c>
      <c r="D5217" s="2" t="s">
        <v>41</v>
      </c>
      <c r="E5217" s="2" t="s">
        <v>17</v>
      </c>
      <c r="F5217" s="2" t="s">
        <v>18</v>
      </c>
      <c r="G5217" s="2" t="s">
        <v>175</v>
      </c>
      <c r="H5217" s="2" t="s">
        <v>475</v>
      </c>
      <c r="I5217" s="2">
        <v>118681</v>
      </c>
      <c r="J5217" s="2">
        <v>5000</v>
      </c>
      <c r="K5217" s="2">
        <v>0</v>
      </c>
      <c r="L5217" s="3">
        <v>45971</v>
      </c>
      <c r="M5217" s="2" t="s">
        <v>30</v>
      </c>
      <c r="N5217" s="2" t="s">
        <v>476</v>
      </c>
    </row>
    <row r="5218" spans="2:14" x14ac:dyDescent="0.25">
      <c r="B5218" s="2" t="s">
        <v>4634</v>
      </c>
      <c r="C5218" s="2" t="s">
        <v>4635</v>
      </c>
      <c r="D5218" s="2" t="s">
        <v>41</v>
      </c>
      <c r="E5218" s="2" t="s">
        <v>17</v>
      </c>
      <c r="F5218" s="2" t="s">
        <v>18</v>
      </c>
      <c r="G5218" s="2" t="s">
        <v>175</v>
      </c>
      <c r="H5218" s="2" t="s">
        <v>475</v>
      </c>
      <c r="I5218" s="2">
        <v>118681</v>
      </c>
      <c r="J5218" s="2">
        <v>5000</v>
      </c>
      <c r="K5218" s="2">
        <v>0</v>
      </c>
      <c r="L5218" s="3">
        <v>45975</v>
      </c>
      <c r="M5218" s="2" t="s">
        <v>30</v>
      </c>
      <c r="N5218" s="2" t="s">
        <v>476</v>
      </c>
    </row>
    <row r="5219" spans="2:14" x14ac:dyDescent="0.25">
      <c r="B5219" s="2" t="s">
        <v>4636</v>
      </c>
      <c r="C5219" s="2" t="s">
        <v>4637</v>
      </c>
      <c r="D5219" s="2" t="s">
        <v>16</v>
      </c>
      <c r="E5219" s="2" t="s">
        <v>17</v>
      </c>
      <c r="F5219" s="2" t="s">
        <v>18</v>
      </c>
      <c r="G5219" s="2" t="s">
        <v>19</v>
      </c>
      <c r="H5219" s="2" t="s">
        <v>4638</v>
      </c>
      <c r="I5219" s="2">
        <v>950</v>
      </c>
      <c r="J5219" s="2">
        <v>950</v>
      </c>
      <c r="K5219" s="2">
        <v>2090326012</v>
      </c>
      <c r="L5219" s="3">
        <v>46112</v>
      </c>
      <c r="M5219" s="3">
        <v>47908</v>
      </c>
      <c r="N5219" s="2" t="s">
        <v>4213</v>
      </c>
    </row>
    <row r="5220" spans="2:14" x14ac:dyDescent="0.25">
      <c r="B5220" s="2" t="s">
        <v>4639</v>
      </c>
      <c r="C5220" s="2" t="s">
        <v>4640</v>
      </c>
      <c r="D5220" s="2" t="s">
        <v>16</v>
      </c>
      <c r="E5220" s="2" t="s">
        <v>17</v>
      </c>
      <c r="F5220" s="2" t="s">
        <v>18</v>
      </c>
      <c r="G5220" s="2" t="s">
        <v>19</v>
      </c>
      <c r="H5220" s="2" t="s">
        <v>4638</v>
      </c>
      <c r="I5220" s="2">
        <v>1200</v>
      </c>
      <c r="J5220" s="2">
        <v>520</v>
      </c>
      <c r="K5220" s="2">
        <v>1020426005</v>
      </c>
      <c r="L5220" s="3">
        <v>46144</v>
      </c>
      <c r="M5220" s="3">
        <v>47939</v>
      </c>
      <c r="N5220" s="2" t="s">
        <v>4213</v>
      </c>
    </row>
    <row r="5221" spans="2:14" x14ac:dyDescent="0.25">
      <c r="B5221" s="2" t="s">
        <v>4639</v>
      </c>
      <c r="C5221" s="2" t="s">
        <v>4640</v>
      </c>
      <c r="D5221" s="2" t="s">
        <v>16</v>
      </c>
      <c r="E5221" s="2" t="s">
        <v>17</v>
      </c>
      <c r="F5221" s="2" t="s">
        <v>18</v>
      </c>
      <c r="G5221" s="2" t="s">
        <v>19</v>
      </c>
      <c r="H5221" s="2" t="s">
        <v>4638</v>
      </c>
      <c r="I5221" s="2">
        <v>1200</v>
      </c>
      <c r="J5221" s="2">
        <v>680</v>
      </c>
      <c r="K5221" s="2">
        <v>2110326012</v>
      </c>
      <c r="L5221" s="3">
        <v>46144</v>
      </c>
      <c r="M5221" s="3">
        <v>47908</v>
      </c>
      <c r="N5221" s="2" t="s">
        <v>4213</v>
      </c>
    </row>
    <row r="5222" spans="2:14" x14ac:dyDescent="0.25">
      <c r="B5222" s="2" t="s">
        <v>4639</v>
      </c>
      <c r="C5222" s="2" t="s">
        <v>4640</v>
      </c>
      <c r="D5222" s="2" t="s">
        <v>16</v>
      </c>
      <c r="E5222" s="2" t="s">
        <v>17</v>
      </c>
      <c r="F5222" s="2" t="s">
        <v>18</v>
      </c>
      <c r="G5222" s="2" t="s">
        <v>19</v>
      </c>
      <c r="H5222" s="2" t="s">
        <v>4638</v>
      </c>
      <c r="I5222" s="2">
        <v>1200</v>
      </c>
      <c r="J5222" s="2">
        <v>0</v>
      </c>
      <c r="K5222" s="2">
        <v>2160326012</v>
      </c>
      <c r="L5222" s="3">
        <v>46112</v>
      </c>
      <c r="M5222" s="3">
        <v>47908</v>
      </c>
      <c r="N5222" s="2" t="s">
        <v>4213</v>
      </c>
    </row>
    <row r="5223" spans="2:14" x14ac:dyDescent="0.25">
      <c r="B5223" s="2" t="s">
        <v>4641</v>
      </c>
      <c r="C5223" s="2" t="s">
        <v>4642</v>
      </c>
      <c r="D5223" s="2" t="s">
        <v>379</v>
      </c>
      <c r="E5223" s="2" t="s">
        <v>17</v>
      </c>
      <c r="F5223" s="2" t="s">
        <v>18</v>
      </c>
      <c r="G5223" s="2" t="s">
        <v>175</v>
      </c>
      <c r="H5223" s="2" t="s">
        <v>4643</v>
      </c>
      <c r="I5223" s="2">
        <v>0</v>
      </c>
      <c r="J5223" s="2">
        <v>0</v>
      </c>
      <c r="K5223" s="2">
        <v>20916190</v>
      </c>
      <c r="L5223" s="3">
        <v>44958</v>
      </c>
      <c r="M5223" s="3">
        <v>46631</v>
      </c>
      <c r="N5223" s="2" t="s">
        <v>128</v>
      </c>
    </row>
    <row r="5224" spans="2:14" x14ac:dyDescent="0.25">
      <c r="B5224" s="2" t="s">
        <v>4644</v>
      </c>
      <c r="C5224" s="2" t="s">
        <v>4645</v>
      </c>
      <c r="D5224" s="2" t="s">
        <v>16</v>
      </c>
      <c r="E5224" s="2" t="s">
        <v>17</v>
      </c>
      <c r="F5224" s="2" t="s">
        <v>18</v>
      </c>
      <c r="G5224" s="2" t="s">
        <v>175</v>
      </c>
      <c r="H5224" s="2" t="s">
        <v>4643</v>
      </c>
      <c r="I5224" s="2">
        <v>15753</v>
      </c>
      <c r="J5224" s="2">
        <v>0</v>
      </c>
      <c r="K5224" s="2">
        <v>21019195</v>
      </c>
      <c r="L5224" s="3">
        <v>44958</v>
      </c>
      <c r="M5224" s="3">
        <v>46661</v>
      </c>
      <c r="N5224" s="2" t="s">
        <v>128</v>
      </c>
    </row>
    <row r="5225" spans="2:14" x14ac:dyDescent="0.25">
      <c r="B5225" s="2" t="s">
        <v>4644</v>
      </c>
      <c r="C5225" s="2" t="s">
        <v>4645</v>
      </c>
      <c r="D5225" s="2" t="s">
        <v>16</v>
      </c>
      <c r="E5225" s="2" t="s">
        <v>17</v>
      </c>
      <c r="F5225" s="2" t="s">
        <v>18</v>
      </c>
      <c r="G5225" s="2" t="s">
        <v>175</v>
      </c>
      <c r="H5225" s="2" t="s">
        <v>4643</v>
      </c>
      <c r="I5225" s="2">
        <v>15753</v>
      </c>
      <c r="J5225" s="2">
        <v>0</v>
      </c>
      <c r="K5225" s="2">
        <v>21021196</v>
      </c>
      <c r="L5225" s="3">
        <v>44958</v>
      </c>
      <c r="M5225" s="3">
        <v>46661</v>
      </c>
      <c r="N5225" s="2" t="s">
        <v>128</v>
      </c>
    </row>
    <row r="5226" spans="2:14" x14ac:dyDescent="0.25">
      <c r="B5226" s="2" t="s">
        <v>4644</v>
      </c>
      <c r="C5226" s="2" t="s">
        <v>4645</v>
      </c>
      <c r="D5226" s="2" t="s">
        <v>16</v>
      </c>
      <c r="E5226" s="2" t="s">
        <v>17</v>
      </c>
      <c r="F5226" s="2" t="s">
        <v>18</v>
      </c>
      <c r="G5226" s="2" t="s">
        <v>175</v>
      </c>
      <c r="H5226" s="2" t="s">
        <v>4643</v>
      </c>
      <c r="I5226" s="2">
        <v>15753</v>
      </c>
      <c r="J5226" s="2">
        <v>0</v>
      </c>
      <c r="K5226" s="2">
        <v>30522035</v>
      </c>
      <c r="L5226" s="3">
        <v>44958</v>
      </c>
      <c r="M5226" s="3">
        <v>46874</v>
      </c>
      <c r="N5226" s="2" t="s">
        <v>128</v>
      </c>
    </row>
    <row r="5227" spans="2:14" x14ac:dyDescent="0.25">
      <c r="B5227" s="2" t="s">
        <v>4644</v>
      </c>
      <c r="C5227" s="2" t="s">
        <v>4645</v>
      </c>
      <c r="D5227" s="2" t="s">
        <v>16</v>
      </c>
      <c r="E5227" s="2" t="s">
        <v>17</v>
      </c>
      <c r="F5227" s="2" t="s">
        <v>18</v>
      </c>
      <c r="G5227" s="2" t="s">
        <v>175</v>
      </c>
      <c r="H5227" s="2" t="s">
        <v>4643</v>
      </c>
      <c r="I5227" s="2">
        <v>15753</v>
      </c>
      <c r="J5227" s="2">
        <v>6220</v>
      </c>
      <c r="K5227" s="2">
        <v>30805091</v>
      </c>
      <c r="L5227" s="3">
        <v>44958</v>
      </c>
      <c r="M5227" s="3">
        <v>46966</v>
      </c>
      <c r="N5227" s="2" t="s">
        <v>128</v>
      </c>
    </row>
    <row r="5228" spans="2:14" x14ac:dyDescent="0.25">
      <c r="B5228" s="2" t="s">
        <v>4644</v>
      </c>
      <c r="C5228" s="2" t="s">
        <v>4645</v>
      </c>
      <c r="D5228" s="2" t="s">
        <v>16</v>
      </c>
      <c r="E5228" s="2" t="s">
        <v>17</v>
      </c>
      <c r="F5228" s="2" t="s">
        <v>18</v>
      </c>
      <c r="G5228" s="2" t="s">
        <v>175</v>
      </c>
      <c r="H5228" s="2" t="s">
        <v>4643</v>
      </c>
      <c r="I5228" s="2">
        <v>15753</v>
      </c>
      <c r="J5228" s="2">
        <v>1633</v>
      </c>
      <c r="K5228" s="2">
        <v>30807092</v>
      </c>
      <c r="L5228" s="3">
        <v>44958</v>
      </c>
      <c r="M5228" s="3">
        <v>46966</v>
      </c>
      <c r="N5228" s="2" t="s">
        <v>128</v>
      </c>
    </row>
    <row r="5229" spans="2:14" x14ac:dyDescent="0.25">
      <c r="B5229" s="2" t="s">
        <v>4644</v>
      </c>
      <c r="C5229" s="2" t="s">
        <v>4645</v>
      </c>
      <c r="D5229" s="2" t="s">
        <v>16</v>
      </c>
      <c r="E5229" s="2" t="s">
        <v>17</v>
      </c>
      <c r="F5229" s="2" t="s">
        <v>18</v>
      </c>
      <c r="G5229" s="2" t="s">
        <v>175</v>
      </c>
      <c r="H5229" s="2" t="s">
        <v>4643</v>
      </c>
      <c r="I5229" s="2">
        <v>15753</v>
      </c>
      <c r="J5229" s="2">
        <v>700</v>
      </c>
      <c r="K5229" s="2">
        <v>30909123</v>
      </c>
      <c r="L5229" s="3">
        <v>44958</v>
      </c>
      <c r="M5229" s="3">
        <v>46997</v>
      </c>
      <c r="N5229" s="2" t="s">
        <v>128</v>
      </c>
    </row>
    <row r="5230" spans="2:14" x14ac:dyDescent="0.25">
      <c r="B5230" s="2" t="s">
        <v>4644</v>
      </c>
      <c r="C5230" s="2" t="s">
        <v>4645</v>
      </c>
      <c r="D5230" s="2" t="s">
        <v>16</v>
      </c>
      <c r="E5230" s="2" t="s">
        <v>17</v>
      </c>
      <c r="F5230" s="2" t="s">
        <v>18</v>
      </c>
      <c r="G5230" s="2" t="s">
        <v>175</v>
      </c>
      <c r="H5230" s="2" t="s">
        <v>4643</v>
      </c>
      <c r="I5230" s="2">
        <v>15753</v>
      </c>
      <c r="J5230" s="2">
        <v>7200</v>
      </c>
      <c r="K5230" s="2">
        <v>30911124</v>
      </c>
      <c r="L5230" s="3">
        <v>44958</v>
      </c>
      <c r="M5230" s="3">
        <v>46997</v>
      </c>
      <c r="N5230" s="2" t="s">
        <v>128</v>
      </c>
    </row>
    <row r="5231" spans="2:14" x14ac:dyDescent="0.25">
      <c r="B5231" s="2" t="s">
        <v>4646</v>
      </c>
      <c r="C5231" s="2" t="s">
        <v>4647</v>
      </c>
      <c r="D5231" s="2" t="s">
        <v>379</v>
      </c>
      <c r="E5231" s="2" t="s">
        <v>17</v>
      </c>
      <c r="F5231" s="2" t="s">
        <v>18</v>
      </c>
      <c r="G5231" s="2" t="s">
        <v>175</v>
      </c>
      <c r="H5231" s="2" t="s">
        <v>4643</v>
      </c>
      <c r="I5231" s="2">
        <v>0</v>
      </c>
      <c r="J5231" s="2">
        <v>0</v>
      </c>
      <c r="K5231" s="2">
        <v>21021198</v>
      </c>
      <c r="L5231" s="3">
        <v>44958</v>
      </c>
      <c r="M5231" s="3">
        <v>46661</v>
      </c>
      <c r="N5231" s="2" t="s">
        <v>128</v>
      </c>
    </row>
    <row r="5232" spans="2:14" x14ac:dyDescent="0.25">
      <c r="B5232" s="2" t="s">
        <v>4648</v>
      </c>
      <c r="C5232" s="2" t="s">
        <v>4649</v>
      </c>
      <c r="D5232" s="2" t="s">
        <v>16</v>
      </c>
      <c r="E5232" s="2" t="s">
        <v>17</v>
      </c>
      <c r="F5232" s="2" t="s">
        <v>138</v>
      </c>
      <c r="G5232" s="2" t="s">
        <v>156</v>
      </c>
      <c r="H5232" s="2" t="s">
        <v>4650</v>
      </c>
      <c r="I5232" s="2">
        <v>1108</v>
      </c>
      <c r="J5232" s="2">
        <v>0</v>
      </c>
      <c r="K5232" s="2">
        <v>0</v>
      </c>
      <c r="L5232" s="3">
        <v>46018</v>
      </c>
      <c r="M5232" s="3">
        <v>47818</v>
      </c>
      <c r="N5232" s="2" t="s">
        <v>1326</v>
      </c>
    </row>
    <row r="5233" spans="2:14" x14ac:dyDescent="0.25">
      <c r="B5233" s="2" t="s">
        <v>4648</v>
      </c>
      <c r="C5233" s="2" t="s">
        <v>4649</v>
      </c>
      <c r="D5233" s="2" t="s">
        <v>16</v>
      </c>
      <c r="E5233" s="2" t="s">
        <v>17</v>
      </c>
      <c r="F5233" s="2" t="s">
        <v>138</v>
      </c>
      <c r="G5233" s="2" t="s">
        <v>156</v>
      </c>
      <c r="H5233" s="2" t="s">
        <v>4650</v>
      </c>
      <c r="I5233" s="2">
        <v>1108</v>
      </c>
      <c r="J5233" s="2">
        <v>0</v>
      </c>
      <c r="K5233" s="2" t="s">
        <v>470</v>
      </c>
      <c r="L5233" s="2" t="s">
        <v>30</v>
      </c>
      <c r="M5233" s="2" t="s">
        <v>30</v>
      </c>
      <c r="N5233" s="2" t="s">
        <v>1326</v>
      </c>
    </row>
    <row r="5234" spans="2:14" x14ac:dyDescent="0.25">
      <c r="B5234" s="2" t="s">
        <v>4648</v>
      </c>
      <c r="C5234" s="2" t="s">
        <v>4649</v>
      </c>
      <c r="D5234" s="2" t="s">
        <v>16</v>
      </c>
      <c r="E5234" s="2" t="s">
        <v>17</v>
      </c>
      <c r="F5234" s="2" t="s">
        <v>138</v>
      </c>
      <c r="G5234" s="2" t="s">
        <v>156</v>
      </c>
      <c r="H5234" s="2" t="s">
        <v>4650</v>
      </c>
      <c r="I5234" s="2">
        <v>1108</v>
      </c>
      <c r="J5234" s="2">
        <v>0</v>
      </c>
      <c r="K5234" s="2" t="s">
        <v>4209</v>
      </c>
      <c r="L5234" s="3">
        <v>44958</v>
      </c>
      <c r="M5234" s="3">
        <v>47331</v>
      </c>
      <c r="N5234" s="2" t="s">
        <v>1326</v>
      </c>
    </row>
    <row r="5235" spans="2:14" x14ac:dyDescent="0.25">
      <c r="B5235" s="2" t="s">
        <v>4648</v>
      </c>
      <c r="C5235" s="2" t="s">
        <v>4649</v>
      </c>
      <c r="D5235" s="2" t="s">
        <v>16</v>
      </c>
      <c r="E5235" s="2" t="s">
        <v>17</v>
      </c>
      <c r="F5235" s="2" t="s">
        <v>138</v>
      </c>
      <c r="G5235" s="2" t="s">
        <v>156</v>
      </c>
      <c r="H5235" s="2" t="s">
        <v>4650</v>
      </c>
      <c r="I5235" s="2">
        <v>1108</v>
      </c>
      <c r="J5235" s="2">
        <v>0</v>
      </c>
      <c r="K5235" s="2" t="s">
        <v>4209</v>
      </c>
      <c r="L5235" s="3">
        <v>45941</v>
      </c>
      <c r="M5235" s="3">
        <v>47423</v>
      </c>
      <c r="N5235" s="2" t="s">
        <v>1326</v>
      </c>
    </row>
    <row r="5236" spans="2:14" x14ac:dyDescent="0.25">
      <c r="B5236" s="2" t="s">
        <v>4648</v>
      </c>
      <c r="C5236" s="2" t="s">
        <v>4649</v>
      </c>
      <c r="D5236" s="2" t="s">
        <v>16</v>
      </c>
      <c r="E5236" s="2" t="s">
        <v>17</v>
      </c>
      <c r="F5236" s="2" t="s">
        <v>138</v>
      </c>
      <c r="G5236" s="2" t="s">
        <v>156</v>
      </c>
      <c r="H5236" s="2" t="s">
        <v>4650</v>
      </c>
      <c r="I5236" s="2">
        <v>1108</v>
      </c>
      <c r="J5236" s="2">
        <v>0</v>
      </c>
      <c r="K5236" s="2" t="s">
        <v>4209</v>
      </c>
      <c r="L5236" s="3">
        <v>46073</v>
      </c>
      <c r="M5236" s="3">
        <v>47880</v>
      </c>
      <c r="N5236" s="2" t="s">
        <v>1326</v>
      </c>
    </row>
    <row r="5237" spans="2:14" x14ac:dyDescent="0.25">
      <c r="B5237" s="2" t="s">
        <v>4648</v>
      </c>
      <c r="C5237" s="2" t="s">
        <v>4649</v>
      </c>
      <c r="D5237" s="2" t="s">
        <v>16</v>
      </c>
      <c r="E5237" s="2" t="s">
        <v>17</v>
      </c>
      <c r="F5237" s="2" t="s">
        <v>138</v>
      </c>
      <c r="G5237" s="2" t="s">
        <v>156</v>
      </c>
      <c r="H5237" s="2" t="s">
        <v>4650</v>
      </c>
      <c r="I5237" s="2">
        <v>1108</v>
      </c>
      <c r="J5237" s="2">
        <v>4</v>
      </c>
      <c r="K5237" s="2" t="s">
        <v>4209</v>
      </c>
      <c r="L5237" s="3">
        <v>46112</v>
      </c>
      <c r="M5237" s="3">
        <v>47908</v>
      </c>
      <c r="N5237" s="2" t="s">
        <v>1326</v>
      </c>
    </row>
    <row r="5238" spans="2:14" x14ac:dyDescent="0.25">
      <c r="B5238" s="2" t="s">
        <v>4648</v>
      </c>
      <c r="C5238" s="2" t="s">
        <v>4649</v>
      </c>
      <c r="D5238" s="2" t="s">
        <v>16</v>
      </c>
      <c r="E5238" s="2" t="s">
        <v>17</v>
      </c>
      <c r="F5238" s="2" t="s">
        <v>138</v>
      </c>
      <c r="G5238" s="2" t="s">
        <v>156</v>
      </c>
      <c r="H5238" s="2" t="s">
        <v>4650</v>
      </c>
      <c r="I5238" s="2">
        <v>1108</v>
      </c>
      <c r="J5238" s="2">
        <v>1104</v>
      </c>
      <c r="K5238" s="2" t="s">
        <v>4209</v>
      </c>
      <c r="L5238" s="3">
        <v>46178</v>
      </c>
      <c r="M5238" s="3">
        <v>47969</v>
      </c>
      <c r="N5238" s="2" t="s">
        <v>1326</v>
      </c>
    </row>
    <row r="5239" spans="2:14" x14ac:dyDescent="0.25">
      <c r="B5239" s="2" t="s">
        <v>4648</v>
      </c>
      <c r="C5239" s="2" t="s">
        <v>4649</v>
      </c>
      <c r="D5239" s="2" t="s">
        <v>16</v>
      </c>
      <c r="E5239" s="2" t="s">
        <v>181</v>
      </c>
      <c r="F5239" s="2" t="s">
        <v>138</v>
      </c>
      <c r="G5239" s="2" t="s">
        <v>156</v>
      </c>
      <c r="H5239" s="2" t="s">
        <v>4650</v>
      </c>
      <c r="I5239" s="2">
        <v>1108</v>
      </c>
      <c r="J5239" s="2">
        <v>0</v>
      </c>
      <c r="K5239" s="2" t="s">
        <v>4209</v>
      </c>
      <c r="L5239" s="3">
        <v>44958</v>
      </c>
      <c r="M5239" s="3">
        <v>47331</v>
      </c>
      <c r="N5239" s="2" t="s">
        <v>1326</v>
      </c>
    </row>
    <row r="5240" spans="2:14" x14ac:dyDescent="0.25">
      <c r="B5240" s="2" t="s">
        <v>4648</v>
      </c>
      <c r="C5240" s="2" t="s">
        <v>4649</v>
      </c>
      <c r="D5240" s="2" t="s">
        <v>16</v>
      </c>
      <c r="E5240" s="2" t="s">
        <v>142</v>
      </c>
      <c r="F5240" s="2" t="s">
        <v>138</v>
      </c>
      <c r="G5240" s="2" t="s">
        <v>156</v>
      </c>
      <c r="H5240" s="2" t="s">
        <v>4650</v>
      </c>
      <c r="I5240" s="2">
        <v>1108</v>
      </c>
      <c r="J5240" s="2">
        <v>0</v>
      </c>
      <c r="K5240" s="2" t="s">
        <v>4209</v>
      </c>
      <c r="L5240" s="3">
        <v>44958</v>
      </c>
      <c r="M5240" s="3">
        <v>47331</v>
      </c>
      <c r="N5240" s="2" t="s">
        <v>1326</v>
      </c>
    </row>
    <row r="5241" spans="2:14" x14ac:dyDescent="0.25">
      <c r="B5241" s="2" t="s">
        <v>4648</v>
      </c>
      <c r="C5241" s="2" t="s">
        <v>4649</v>
      </c>
      <c r="D5241" s="2" t="s">
        <v>16</v>
      </c>
      <c r="E5241" s="2" t="s">
        <v>142</v>
      </c>
      <c r="F5241" s="2" t="s">
        <v>138</v>
      </c>
      <c r="G5241" s="2" t="s">
        <v>156</v>
      </c>
      <c r="H5241" s="2" t="s">
        <v>4650</v>
      </c>
      <c r="I5241" s="2">
        <v>1108</v>
      </c>
      <c r="J5241" s="2">
        <v>0</v>
      </c>
      <c r="K5241" s="2" t="s">
        <v>4209</v>
      </c>
      <c r="L5241" s="3">
        <v>46178</v>
      </c>
      <c r="M5241" s="3">
        <v>47969</v>
      </c>
      <c r="N5241" s="2" t="s">
        <v>1326</v>
      </c>
    </row>
    <row r="5242" spans="2:14" x14ac:dyDescent="0.25">
      <c r="B5242" s="2" t="s">
        <v>4651</v>
      </c>
      <c r="C5242" s="2" t="s">
        <v>4652</v>
      </c>
      <c r="D5242" s="2" t="s">
        <v>41</v>
      </c>
      <c r="E5242" s="2" t="s">
        <v>17</v>
      </c>
      <c r="F5242" s="2" t="s">
        <v>138</v>
      </c>
      <c r="G5242" s="2" t="s">
        <v>156</v>
      </c>
      <c r="H5242" s="2" t="s">
        <v>4650</v>
      </c>
      <c r="I5242" s="2">
        <v>5104</v>
      </c>
      <c r="J5242" s="2">
        <v>0</v>
      </c>
      <c r="K5242" s="2">
        <v>0</v>
      </c>
      <c r="L5242" s="3">
        <v>45761</v>
      </c>
      <c r="M5242" s="3">
        <v>47515</v>
      </c>
      <c r="N5242" s="2" t="s">
        <v>1326</v>
      </c>
    </row>
    <row r="5243" spans="2:14" x14ac:dyDescent="0.25">
      <c r="B5243" s="2" t="s">
        <v>4651</v>
      </c>
      <c r="C5243" s="2" t="s">
        <v>4652</v>
      </c>
      <c r="D5243" s="2" t="s">
        <v>41</v>
      </c>
      <c r="E5243" s="2" t="s">
        <v>17</v>
      </c>
      <c r="F5243" s="2" t="s">
        <v>138</v>
      </c>
      <c r="G5243" s="2" t="s">
        <v>156</v>
      </c>
      <c r="H5243" s="2" t="s">
        <v>4650</v>
      </c>
      <c r="I5243" s="2">
        <v>5104</v>
      </c>
      <c r="J5243" s="2">
        <v>0</v>
      </c>
      <c r="K5243" s="2">
        <v>0</v>
      </c>
      <c r="L5243" s="3">
        <v>45993</v>
      </c>
      <c r="M5243" s="3">
        <v>47635</v>
      </c>
      <c r="N5243" s="2" t="s">
        <v>1326</v>
      </c>
    </row>
    <row r="5244" spans="2:14" x14ac:dyDescent="0.25">
      <c r="B5244" s="2" t="s">
        <v>4651</v>
      </c>
      <c r="C5244" s="2" t="s">
        <v>4652</v>
      </c>
      <c r="D5244" s="2" t="s">
        <v>41</v>
      </c>
      <c r="E5244" s="2" t="s">
        <v>17</v>
      </c>
      <c r="F5244" s="2" t="s">
        <v>138</v>
      </c>
      <c r="G5244" s="2" t="s">
        <v>156</v>
      </c>
      <c r="H5244" s="2" t="s">
        <v>4650</v>
      </c>
      <c r="I5244" s="2">
        <v>5104</v>
      </c>
      <c r="J5244" s="2">
        <v>0</v>
      </c>
      <c r="K5244" s="2" t="s">
        <v>4209</v>
      </c>
      <c r="L5244" s="3">
        <v>44958</v>
      </c>
      <c r="M5244" s="3">
        <v>47331</v>
      </c>
      <c r="N5244" s="2" t="s">
        <v>1326</v>
      </c>
    </row>
    <row r="5245" spans="2:14" x14ac:dyDescent="0.25">
      <c r="B5245" s="2" t="s">
        <v>4651</v>
      </c>
      <c r="C5245" s="2" t="s">
        <v>4652</v>
      </c>
      <c r="D5245" s="2" t="s">
        <v>41</v>
      </c>
      <c r="E5245" s="2" t="s">
        <v>17</v>
      </c>
      <c r="F5245" s="2" t="s">
        <v>138</v>
      </c>
      <c r="G5245" s="2" t="s">
        <v>156</v>
      </c>
      <c r="H5245" s="2" t="s">
        <v>4650</v>
      </c>
      <c r="I5245" s="2">
        <v>5104</v>
      </c>
      <c r="J5245" s="2">
        <v>0</v>
      </c>
      <c r="K5245" s="2" t="s">
        <v>4209</v>
      </c>
      <c r="L5245" s="3">
        <v>45800</v>
      </c>
      <c r="M5245" s="3">
        <v>47150</v>
      </c>
      <c r="N5245" s="2" t="s">
        <v>1326</v>
      </c>
    </row>
    <row r="5246" spans="2:14" x14ac:dyDescent="0.25">
      <c r="B5246" s="2" t="s">
        <v>4651</v>
      </c>
      <c r="C5246" s="2" t="s">
        <v>4652</v>
      </c>
      <c r="D5246" s="2" t="s">
        <v>41</v>
      </c>
      <c r="E5246" s="2" t="s">
        <v>17</v>
      </c>
      <c r="F5246" s="2" t="s">
        <v>138</v>
      </c>
      <c r="G5246" s="2" t="s">
        <v>156</v>
      </c>
      <c r="H5246" s="2" t="s">
        <v>4650</v>
      </c>
      <c r="I5246" s="2">
        <v>5104</v>
      </c>
      <c r="J5246" s="2">
        <v>19</v>
      </c>
      <c r="K5246" s="2" t="s">
        <v>4209</v>
      </c>
      <c r="L5246" s="3">
        <v>45857</v>
      </c>
      <c r="M5246" s="3">
        <v>47515</v>
      </c>
      <c r="N5246" s="2" t="s">
        <v>1326</v>
      </c>
    </row>
    <row r="5247" spans="2:14" x14ac:dyDescent="0.25">
      <c r="B5247" s="2" t="s">
        <v>4651</v>
      </c>
      <c r="C5247" s="2" t="s">
        <v>4652</v>
      </c>
      <c r="D5247" s="2" t="s">
        <v>41</v>
      </c>
      <c r="E5247" s="2" t="s">
        <v>17</v>
      </c>
      <c r="F5247" s="2" t="s">
        <v>138</v>
      </c>
      <c r="G5247" s="2" t="s">
        <v>156</v>
      </c>
      <c r="H5247" s="2" t="s">
        <v>4650</v>
      </c>
      <c r="I5247" s="2">
        <v>5104</v>
      </c>
      <c r="J5247" s="2">
        <v>45</v>
      </c>
      <c r="K5247" s="2" t="s">
        <v>4209</v>
      </c>
      <c r="L5247" s="3">
        <v>45927</v>
      </c>
      <c r="M5247" s="3">
        <v>47423</v>
      </c>
      <c r="N5247" s="2" t="s">
        <v>1326</v>
      </c>
    </row>
    <row r="5248" spans="2:14" x14ac:dyDescent="0.25">
      <c r="B5248" s="2" t="s">
        <v>4651</v>
      </c>
      <c r="C5248" s="2" t="s">
        <v>4652</v>
      </c>
      <c r="D5248" s="2" t="s">
        <v>41</v>
      </c>
      <c r="E5248" s="2" t="s">
        <v>17</v>
      </c>
      <c r="F5248" s="2" t="s">
        <v>138</v>
      </c>
      <c r="G5248" s="2" t="s">
        <v>156</v>
      </c>
      <c r="H5248" s="2" t="s">
        <v>4650</v>
      </c>
      <c r="I5248" s="2">
        <v>5104</v>
      </c>
      <c r="J5248" s="2">
        <v>0</v>
      </c>
      <c r="K5248" s="2" t="s">
        <v>4209</v>
      </c>
      <c r="L5248" s="3">
        <v>46018</v>
      </c>
      <c r="M5248" s="3">
        <v>47635</v>
      </c>
      <c r="N5248" s="2" t="s">
        <v>1326</v>
      </c>
    </row>
    <row r="5249" spans="2:14" x14ac:dyDescent="0.25">
      <c r="B5249" s="2" t="s">
        <v>4651</v>
      </c>
      <c r="C5249" s="2" t="s">
        <v>4652</v>
      </c>
      <c r="D5249" s="2" t="s">
        <v>41</v>
      </c>
      <c r="E5249" s="2" t="s">
        <v>17</v>
      </c>
      <c r="F5249" s="2" t="s">
        <v>138</v>
      </c>
      <c r="G5249" s="2" t="s">
        <v>156</v>
      </c>
      <c r="H5249" s="2" t="s">
        <v>4650</v>
      </c>
      <c r="I5249" s="2">
        <v>5104</v>
      </c>
      <c r="J5249" s="2">
        <v>5040</v>
      </c>
      <c r="K5249" s="2" t="s">
        <v>4209</v>
      </c>
      <c r="L5249" s="3">
        <v>46112</v>
      </c>
      <c r="M5249" s="3">
        <v>48000</v>
      </c>
      <c r="N5249" s="2" t="s">
        <v>1326</v>
      </c>
    </row>
    <row r="5250" spans="2:14" x14ac:dyDescent="0.25">
      <c r="B5250" s="2" t="s">
        <v>4651</v>
      </c>
      <c r="C5250" s="2" t="s">
        <v>4652</v>
      </c>
      <c r="D5250" s="2" t="s">
        <v>41</v>
      </c>
      <c r="E5250" s="2" t="s">
        <v>17</v>
      </c>
      <c r="F5250" s="2" t="s">
        <v>138</v>
      </c>
      <c r="G5250" s="2" t="s">
        <v>156</v>
      </c>
      <c r="H5250" s="2" t="s">
        <v>4650</v>
      </c>
      <c r="I5250" s="2">
        <v>5104</v>
      </c>
      <c r="J5250" s="2">
        <v>0</v>
      </c>
      <c r="K5250" s="2" t="s">
        <v>4209</v>
      </c>
      <c r="L5250" s="3">
        <v>46135</v>
      </c>
      <c r="M5250" s="3">
        <v>47849</v>
      </c>
      <c r="N5250" s="2" t="s">
        <v>1326</v>
      </c>
    </row>
    <row r="5251" spans="2:14" x14ac:dyDescent="0.25">
      <c r="B5251" s="2" t="s">
        <v>4651</v>
      </c>
      <c r="C5251" s="2" t="s">
        <v>4652</v>
      </c>
      <c r="D5251" s="2" t="s">
        <v>41</v>
      </c>
      <c r="E5251" s="2" t="s">
        <v>142</v>
      </c>
      <c r="F5251" s="2" t="s">
        <v>138</v>
      </c>
      <c r="G5251" s="2" t="s">
        <v>156</v>
      </c>
      <c r="H5251" s="2" t="s">
        <v>4650</v>
      </c>
      <c r="I5251" s="2">
        <v>5104</v>
      </c>
      <c r="J5251" s="2">
        <v>0</v>
      </c>
      <c r="K5251" s="2" t="s">
        <v>4209</v>
      </c>
      <c r="L5251" s="3">
        <v>44958</v>
      </c>
      <c r="M5251" s="3">
        <v>47331</v>
      </c>
      <c r="N5251" s="2" t="s">
        <v>1326</v>
      </c>
    </row>
    <row r="5252" spans="2:14" x14ac:dyDescent="0.25">
      <c r="B5252" s="2" t="s">
        <v>4651</v>
      </c>
      <c r="C5252" s="2" t="s">
        <v>4652</v>
      </c>
      <c r="D5252" s="2" t="s">
        <v>41</v>
      </c>
      <c r="E5252" s="2" t="s">
        <v>142</v>
      </c>
      <c r="F5252" s="2" t="s">
        <v>138</v>
      </c>
      <c r="G5252" s="2" t="s">
        <v>156</v>
      </c>
      <c r="H5252" s="2" t="s">
        <v>4650</v>
      </c>
      <c r="I5252" s="2">
        <v>5104</v>
      </c>
      <c r="J5252" s="2">
        <v>0</v>
      </c>
      <c r="K5252" s="2" t="s">
        <v>4209</v>
      </c>
      <c r="L5252" s="3">
        <v>45857</v>
      </c>
      <c r="M5252" s="3">
        <v>47515</v>
      </c>
      <c r="N5252" s="2" t="s">
        <v>1326</v>
      </c>
    </row>
    <row r="5253" spans="2:14" x14ac:dyDescent="0.25">
      <c r="B5253" s="2" t="s">
        <v>4651</v>
      </c>
      <c r="C5253" s="2" t="s">
        <v>4652</v>
      </c>
      <c r="D5253" s="2" t="s">
        <v>41</v>
      </c>
      <c r="E5253" s="2" t="s">
        <v>142</v>
      </c>
      <c r="F5253" s="2" t="s">
        <v>138</v>
      </c>
      <c r="G5253" s="2" t="s">
        <v>156</v>
      </c>
      <c r="H5253" s="2" t="s">
        <v>4650</v>
      </c>
      <c r="I5253" s="2">
        <v>5104</v>
      </c>
      <c r="J5253" s="2">
        <v>0</v>
      </c>
      <c r="K5253" s="2" t="s">
        <v>4209</v>
      </c>
      <c r="L5253" s="3">
        <v>46112</v>
      </c>
      <c r="M5253" s="3">
        <v>48000</v>
      </c>
      <c r="N5253" s="2" t="s">
        <v>1326</v>
      </c>
    </row>
    <row r="5254" spans="2:14" x14ac:dyDescent="0.25">
      <c r="B5254" s="2" t="s">
        <v>4653</v>
      </c>
      <c r="C5254" s="2" t="s">
        <v>4654</v>
      </c>
      <c r="D5254" s="2" t="s">
        <v>16</v>
      </c>
      <c r="E5254" s="2" t="s">
        <v>17</v>
      </c>
      <c r="F5254" s="2" t="s">
        <v>138</v>
      </c>
      <c r="G5254" s="2" t="s">
        <v>156</v>
      </c>
      <c r="H5254" s="2" t="s">
        <v>4650</v>
      </c>
      <c r="I5254" s="2">
        <v>2018</v>
      </c>
      <c r="J5254" s="2">
        <v>0</v>
      </c>
      <c r="K5254" s="2">
        <v>0</v>
      </c>
      <c r="L5254" s="3">
        <v>45761</v>
      </c>
      <c r="M5254" s="3">
        <v>47515</v>
      </c>
      <c r="N5254" s="2" t="s">
        <v>1326</v>
      </c>
    </row>
    <row r="5255" spans="2:14" x14ac:dyDescent="0.25">
      <c r="B5255" s="2" t="s">
        <v>4653</v>
      </c>
      <c r="C5255" s="2" t="s">
        <v>4654</v>
      </c>
      <c r="D5255" s="2" t="s">
        <v>16</v>
      </c>
      <c r="E5255" s="2" t="s">
        <v>17</v>
      </c>
      <c r="F5255" s="2" t="s">
        <v>138</v>
      </c>
      <c r="G5255" s="2" t="s">
        <v>156</v>
      </c>
      <c r="H5255" s="2" t="s">
        <v>4650</v>
      </c>
      <c r="I5255" s="2">
        <v>2018</v>
      </c>
      <c r="J5255" s="2">
        <v>0</v>
      </c>
      <c r="K5255" s="2">
        <v>0</v>
      </c>
      <c r="L5255" s="3">
        <v>45993</v>
      </c>
      <c r="M5255" s="3">
        <v>47635</v>
      </c>
      <c r="N5255" s="2" t="s">
        <v>1326</v>
      </c>
    </row>
    <row r="5256" spans="2:14" x14ac:dyDescent="0.25">
      <c r="B5256" s="2" t="s">
        <v>4653</v>
      </c>
      <c r="C5256" s="2" t="s">
        <v>4654</v>
      </c>
      <c r="D5256" s="2" t="s">
        <v>16</v>
      </c>
      <c r="E5256" s="2" t="s">
        <v>17</v>
      </c>
      <c r="F5256" s="2" t="s">
        <v>138</v>
      </c>
      <c r="G5256" s="2" t="s">
        <v>156</v>
      </c>
      <c r="H5256" s="2" t="s">
        <v>4650</v>
      </c>
      <c r="I5256" s="2">
        <v>2018</v>
      </c>
      <c r="J5256" s="2">
        <v>1920</v>
      </c>
      <c r="K5256" s="2">
        <v>0</v>
      </c>
      <c r="L5256" s="3">
        <v>46206</v>
      </c>
      <c r="M5256" s="3">
        <v>48000</v>
      </c>
      <c r="N5256" s="2" t="s">
        <v>1326</v>
      </c>
    </row>
    <row r="5257" spans="2:14" x14ac:dyDescent="0.25">
      <c r="B5257" s="2" t="s">
        <v>4653</v>
      </c>
      <c r="C5257" s="2" t="s">
        <v>4654</v>
      </c>
      <c r="D5257" s="2" t="s">
        <v>16</v>
      </c>
      <c r="E5257" s="2" t="s">
        <v>17</v>
      </c>
      <c r="F5257" s="2" t="s">
        <v>138</v>
      </c>
      <c r="G5257" s="2" t="s">
        <v>156</v>
      </c>
      <c r="H5257" s="2" t="s">
        <v>4650</v>
      </c>
      <c r="I5257" s="2">
        <v>2018</v>
      </c>
      <c r="J5257" s="2">
        <v>0</v>
      </c>
      <c r="K5257" s="2" t="s">
        <v>4209</v>
      </c>
      <c r="L5257" s="3">
        <v>45800</v>
      </c>
      <c r="M5257" s="3">
        <v>47515</v>
      </c>
      <c r="N5257" s="2" t="s">
        <v>1326</v>
      </c>
    </row>
    <row r="5258" spans="2:14" x14ac:dyDescent="0.25">
      <c r="B5258" s="2" t="s">
        <v>4653</v>
      </c>
      <c r="C5258" s="2" t="s">
        <v>4654</v>
      </c>
      <c r="D5258" s="2" t="s">
        <v>16</v>
      </c>
      <c r="E5258" s="2" t="s">
        <v>17</v>
      </c>
      <c r="F5258" s="2" t="s">
        <v>138</v>
      </c>
      <c r="G5258" s="2" t="s">
        <v>156</v>
      </c>
      <c r="H5258" s="2" t="s">
        <v>4650</v>
      </c>
      <c r="I5258" s="2">
        <v>2018</v>
      </c>
      <c r="J5258" s="2">
        <v>0</v>
      </c>
      <c r="K5258" s="2" t="s">
        <v>4209</v>
      </c>
      <c r="L5258" s="3">
        <v>45926</v>
      </c>
      <c r="M5258" s="3">
        <v>47635</v>
      </c>
      <c r="N5258" s="2" t="s">
        <v>1326</v>
      </c>
    </row>
    <row r="5259" spans="2:14" x14ac:dyDescent="0.25">
      <c r="B5259" s="2" t="s">
        <v>4653</v>
      </c>
      <c r="C5259" s="2" t="s">
        <v>4654</v>
      </c>
      <c r="D5259" s="2" t="s">
        <v>16</v>
      </c>
      <c r="E5259" s="2" t="s">
        <v>17</v>
      </c>
      <c r="F5259" s="2" t="s">
        <v>138</v>
      </c>
      <c r="G5259" s="2" t="s">
        <v>156</v>
      </c>
      <c r="H5259" s="2" t="s">
        <v>4650</v>
      </c>
      <c r="I5259" s="2">
        <v>2018</v>
      </c>
      <c r="J5259" s="2">
        <v>0</v>
      </c>
      <c r="K5259" s="2" t="s">
        <v>4209</v>
      </c>
      <c r="L5259" s="3">
        <v>46073</v>
      </c>
      <c r="M5259" s="3">
        <v>47880</v>
      </c>
      <c r="N5259" s="2" t="s">
        <v>1326</v>
      </c>
    </row>
    <row r="5260" spans="2:14" x14ac:dyDescent="0.25">
      <c r="B5260" s="2" t="s">
        <v>4653</v>
      </c>
      <c r="C5260" s="2" t="s">
        <v>4654</v>
      </c>
      <c r="D5260" s="2" t="s">
        <v>16</v>
      </c>
      <c r="E5260" s="2" t="s">
        <v>17</v>
      </c>
      <c r="F5260" s="2" t="s">
        <v>138</v>
      </c>
      <c r="G5260" s="2" t="s">
        <v>156</v>
      </c>
      <c r="H5260" s="2" t="s">
        <v>4650</v>
      </c>
      <c r="I5260" s="2">
        <v>2018</v>
      </c>
      <c r="J5260" s="2">
        <v>0</v>
      </c>
      <c r="K5260" s="2" t="s">
        <v>4209</v>
      </c>
      <c r="L5260" s="3">
        <v>46112</v>
      </c>
      <c r="M5260" s="3">
        <v>47908</v>
      </c>
      <c r="N5260" s="2" t="s">
        <v>1326</v>
      </c>
    </row>
    <row r="5261" spans="2:14" x14ac:dyDescent="0.25">
      <c r="B5261" s="2" t="s">
        <v>4653</v>
      </c>
      <c r="C5261" s="2" t="s">
        <v>4654</v>
      </c>
      <c r="D5261" s="2" t="s">
        <v>16</v>
      </c>
      <c r="E5261" s="2" t="s">
        <v>17</v>
      </c>
      <c r="F5261" s="2" t="s">
        <v>138</v>
      </c>
      <c r="G5261" s="2" t="s">
        <v>156</v>
      </c>
      <c r="H5261" s="2" t="s">
        <v>4650</v>
      </c>
      <c r="I5261" s="2">
        <v>2018</v>
      </c>
      <c r="J5261" s="2">
        <v>18</v>
      </c>
      <c r="K5261" s="2" t="s">
        <v>4209</v>
      </c>
      <c r="L5261" s="3">
        <v>46164</v>
      </c>
      <c r="M5261" s="3">
        <v>47969</v>
      </c>
      <c r="N5261" s="2" t="s">
        <v>1326</v>
      </c>
    </row>
    <row r="5262" spans="2:14" x14ac:dyDescent="0.25">
      <c r="B5262" s="2" t="s">
        <v>4653</v>
      </c>
      <c r="C5262" s="2" t="s">
        <v>4654</v>
      </c>
      <c r="D5262" s="2" t="s">
        <v>16</v>
      </c>
      <c r="E5262" s="2" t="s">
        <v>181</v>
      </c>
      <c r="F5262" s="2" t="s">
        <v>138</v>
      </c>
      <c r="G5262" s="2" t="s">
        <v>156</v>
      </c>
      <c r="H5262" s="2" t="s">
        <v>4650</v>
      </c>
      <c r="I5262" s="2">
        <v>2018</v>
      </c>
      <c r="J5262" s="2">
        <v>0</v>
      </c>
      <c r="K5262" s="2" t="s">
        <v>4209</v>
      </c>
      <c r="L5262" s="3">
        <v>46073</v>
      </c>
      <c r="M5262" s="3">
        <v>47880</v>
      </c>
      <c r="N5262" s="2" t="s">
        <v>1326</v>
      </c>
    </row>
    <row r="5263" spans="2:14" x14ac:dyDescent="0.25">
      <c r="B5263" s="2" t="s">
        <v>4653</v>
      </c>
      <c r="C5263" s="2" t="s">
        <v>4654</v>
      </c>
      <c r="D5263" s="2" t="s">
        <v>16</v>
      </c>
      <c r="E5263" s="2" t="s">
        <v>142</v>
      </c>
      <c r="F5263" s="2" t="s">
        <v>138</v>
      </c>
      <c r="G5263" s="2" t="s">
        <v>156</v>
      </c>
      <c r="H5263" s="2" t="s">
        <v>4650</v>
      </c>
      <c r="I5263" s="2">
        <v>2018</v>
      </c>
      <c r="J5263" s="2">
        <v>0</v>
      </c>
      <c r="K5263" s="2">
        <v>0</v>
      </c>
      <c r="L5263" s="3">
        <v>45761</v>
      </c>
      <c r="M5263" s="3">
        <v>47515</v>
      </c>
      <c r="N5263" s="2" t="s">
        <v>1326</v>
      </c>
    </row>
    <row r="5264" spans="2:14" x14ac:dyDescent="0.25">
      <c r="B5264" s="2" t="s">
        <v>4653</v>
      </c>
      <c r="C5264" s="2" t="s">
        <v>4654</v>
      </c>
      <c r="D5264" s="2" t="s">
        <v>16</v>
      </c>
      <c r="E5264" s="2" t="s">
        <v>142</v>
      </c>
      <c r="F5264" s="2" t="s">
        <v>138</v>
      </c>
      <c r="G5264" s="2" t="s">
        <v>156</v>
      </c>
      <c r="H5264" s="2" t="s">
        <v>4650</v>
      </c>
      <c r="I5264" s="2">
        <v>2018</v>
      </c>
      <c r="J5264" s="2">
        <v>80</v>
      </c>
      <c r="K5264" s="2">
        <v>0</v>
      </c>
      <c r="L5264" s="3">
        <v>46206</v>
      </c>
      <c r="M5264" s="3">
        <v>48000</v>
      </c>
      <c r="N5264" s="2" t="s">
        <v>1326</v>
      </c>
    </row>
    <row r="5265" spans="2:14" x14ac:dyDescent="0.25">
      <c r="B5265" s="2" t="s">
        <v>4653</v>
      </c>
      <c r="C5265" s="2" t="s">
        <v>4654</v>
      </c>
      <c r="D5265" s="2" t="s">
        <v>16</v>
      </c>
      <c r="E5265" s="2" t="s">
        <v>142</v>
      </c>
      <c r="F5265" s="2" t="s">
        <v>138</v>
      </c>
      <c r="G5265" s="2" t="s">
        <v>156</v>
      </c>
      <c r="H5265" s="2" t="s">
        <v>4650</v>
      </c>
      <c r="I5265" s="2">
        <v>2018</v>
      </c>
      <c r="J5265" s="2">
        <v>0</v>
      </c>
      <c r="K5265" s="2" t="s">
        <v>4209</v>
      </c>
      <c r="L5265" s="3">
        <v>46164</v>
      </c>
      <c r="M5265" s="3">
        <v>47969</v>
      </c>
      <c r="N5265" s="2" t="s">
        <v>1326</v>
      </c>
    </row>
    <row r="5266" spans="2:14" x14ac:dyDescent="0.25">
      <c r="B5266" s="2" t="s">
        <v>4655</v>
      </c>
      <c r="C5266" s="2" t="s">
        <v>4656</v>
      </c>
      <c r="D5266" s="2" t="s">
        <v>16</v>
      </c>
      <c r="E5266" s="2" t="s">
        <v>17</v>
      </c>
      <c r="F5266" s="2" t="s">
        <v>138</v>
      </c>
      <c r="G5266" s="2" t="s">
        <v>138</v>
      </c>
      <c r="H5266" s="2" t="s">
        <v>4657</v>
      </c>
      <c r="I5266" s="2">
        <v>120</v>
      </c>
      <c r="J5266" s="2">
        <v>0</v>
      </c>
      <c r="K5266" s="2" t="s">
        <v>4658</v>
      </c>
      <c r="L5266" s="3">
        <v>45915</v>
      </c>
      <c r="M5266" s="3">
        <v>47453</v>
      </c>
      <c r="N5266" s="2" t="s">
        <v>481</v>
      </c>
    </row>
    <row r="5267" spans="2:14" x14ac:dyDescent="0.25">
      <c r="B5267" s="2" t="s">
        <v>4655</v>
      </c>
      <c r="C5267" s="2" t="s">
        <v>4656</v>
      </c>
      <c r="D5267" s="2" t="s">
        <v>16</v>
      </c>
      <c r="E5267" s="2" t="s">
        <v>17</v>
      </c>
      <c r="F5267" s="2" t="s">
        <v>138</v>
      </c>
      <c r="G5267" s="2" t="s">
        <v>138</v>
      </c>
      <c r="H5267" s="2" t="s">
        <v>4657</v>
      </c>
      <c r="I5267" s="2">
        <v>120</v>
      </c>
      <c r="J5267" s="2">
        <v>120</v>
      </c>
      <c r="K5267" s="2" t="s">
        <v>4659</v>
      </c>
      <c r="L5267" s="3">
        <v>46007</v>
      </c>
      <c r="M5267" s="3">
        <v>48000</v>
      </c>
      <c r="N5267" s="2" t="s">
        <v>481</v>
      </c>
    </row>
    <row r="5268" spans="2:14" x14ac:dyDescent="0.25">
      <c r="B5268" s="2" t="s">
        <v>4660</v>
      </c>
      <c r="C5268" s="2" t="s">
        <v>456</v>
      </c>
      <c r="D5268" s="2" t="s">
        <v>16</v>
      </c>
      <c r="E5268" s="2" t="s">
        <v>75</v>
      </c>
      <c r="F5268" s="2" t="s">
        <v>18</v>
      </c>
      <c r="G5268" s="2" t="s">
        <v>19</v>
      </c>
      <c r="H5268" s="2" t="s">
        <v>4661</v>
      </c>
      <c r="I5268" s="2">
        <v>2574</v>
      </c>
      <c r="J5268" s="2">
        <v>0</v>
      </c>
      <c r="K5268" s="2" t="s">
        <v>4662</v>
      </c>
      <c r="L5268" s="3">
        <v>44958</v>
      </c>
      <c r="M5268" s="3">
        <v>46997</v>
      </c>
      <c r="N5268" s="2" t="s">
        <v>61</v>
      </c>
    </row>
    <row r="5269" spans="2:14" x14ac:dyDescent="0.25">
      <c r="B5269" s="2" t="s">
        <v>4660</v>
      </c>
      <c r="C5269" s="2" t="s">
        <v>456</v>
      </c>
      <c r="D5269" s="2" t="s">
        <v>16</v>
      </c>
      <c r="E5269" s="2" t="s">
        <v>17</v>
      </c>
      <c r="F5269" s="2" t="s">
        <v>18</v>
      </c>
      <c r="G5269" s="2" t="s">
        <v>19</v>
      </c>
      <c r="H5269" s="2" t="s">
        <v>4661</v>
      </c>
      <c r="I5269" s="2">
        <v>2574</v>
      </c>
      <c r="J5269" s="2">
        <v>1574</v>
      </c>
      <c r="K5269" s="2" t="s">
        <v>4662</v>
      </c>
      <c r="L5269" s="3">
        <v>44958</v>
      </c>
      <c r="M5269" s="3">
        <v>46997</v>
      </c>
      <c r="N5269" s="2" t="s">
        <v>61</v>
      </c>
    </row>
    <row r="5270" spans="2:14" x14ac:dyDescent="0.25">
      <c r="B5270" s="2" t="s">
        <v>4660</v>
      </c>
      <c r="C5270" s="2" t="s">
        <v>456</v>
      </c>
      <c r="D5270" s="2" t="s">
        <v>16</v>
      </c>
      <c r="E5270" s="2" t="s">
        <v>17</v>
      </c>
      <c r="F5270" s="2" t="s">
        <v>18</v>
      </c>
      <c r="G5270" s="2" t="s">
        <v>19</v>
      </c>
      <c r="H5270" s="2" t="s">
        <v>4661</v>
      </c>
      <c r="I5270" s="2">
        <v>2574</v>
      </c>
      <c r="J5270" s="2">
        <v>1000</v>
      </c>
      <c r="K5270" s="2" t="s">
        <v>4356</v>
      </c>
      <c r="L5270" s="3">
        <v>45925</v>
      </c>
      <c r="M5270" s="3">
        <v>47300</v>
      </c>
      <c r="N5270" s="2" t="s">
        <v>61</v>
      </c>
    </row>
    <row r="5271" spans="2:14" x14ac:dyDescent="0.25">
      <c r="B5271" s="2" t="s">
        <v>4660</v>
      </c>
      <c r="C5271" s="2" t="s">
        <v>456</v>
      </c>
      <c r="D5271" s="2" t="s">
        <v>16</v>
      </c>
      <c r="E5271" s="2" t="s">
        <v>181</v>
      </c>
      <c r="F5271" s="2" t="s">
        <v>18</v>
      </c>
      <c r="G5271" s="2" t="s">
        <v>19</v>
      </c>
      <c r="H5271" s="2" t="s">
        <v>4661</v>
      </c>
      <c r="I5271" s="2">
        <v>2574</v>
      </c>
      <c r="J5271" s="2">
        <v>0</v>
      </c>
      <c r="K5271" s="2" t="s">
        <v>4662</v>
      </c>
      <c r="L5271" s="3">
        <v>44958</v>
      </c>
      <c r="M5271" s="3">
        <v>46997</v>
      </c>
      <c r="N5271" s="2" t="s">
        <v>61</v>
      </c>
    </row>
    <row r="5272" spans="2:14" x14ac:dyDescent="0.25">
      <c r="B5272" s="2" t="s">
        <v>4663</v>
      </c>
      <c r="C5272" s="2" t="s">
        <v>4664</v>
      </c>
      <c r="D5272" s="2" t="s">
        <v>16</v>
      </c>
      <c r="E5272" s="2" t="s">
        <v>17</v>
      </c>
      <c r="F5272" s="2" t="s">
        <v>18</v>
      </c>
      <c r="G5272" s="2" t="s">
        <v>19</v>
      </c>
      <c r="H5272" s="2" t="s">
        <v>4661</v>
      </c>
      <c r="I5272" s="2">
        <v>1968</v>
      </c>
      <c r="J5272" s="2">
        <v>116</v>
      </c>
      <c r="K5272" s="2" t="s">
        <v>4662</v>
      </c>
      <c r="L5272" s="3">
        <v>44958</v>
      </c>
      <c r="M5272" s="3">
        <v>46997</v>
      </c>
      <c r="N5272" s="2" t="s">
        <v>61</v>
      </c>
    </row>
    <row r="5273" spans="2:14" x14ac:dyDescent="0.25">
      <c r="B5273" s="2" t="s">
        <v>4663</v>
      </c>
      <c r="C5273" s="2" t="s">
        <v>4664</v>
      </c>
      <c r="D5273" s="2" t="s">
        <v>16</v>
      </c>
      <c r="E5273" s="2" t="s">
        <v>17</v>
      </c>
      <c r="F5273" s="2" t="s">
        <v>18</v>
      </c>
      <c r="G5273" s="2" t="s">
        <v>19</v>
      </c>
      <c r="H5273" s="2" t="s">
        <v>4661</v>
      </c>
      <c r="I5273" s="2">
        <v>1968</v>
      </c>
      <c r="J5273" s="2">
        <v>1852</v>
      </c>
      <c r="K5273" s="2" t="s">
        <v>4356</v>
      </c>
      <c r="L5273" s="3">
        <v>44958</v>
      </c>
      <c r="M5273" s="3">
        <v>47300</v>
      </c>
      <c r="N5273" s="2" t="s">
        <v>61</v>
      </c>
    </row>
    <row r="5274" spans="2:14" x14ac:dyDescent="0.25">
      <c r="B5274" s="2" t="s">
        <v>4663</v>
      </c>
      <c r="C5274" s="2" t="s">
        <v>4664</v>
      </c>
      <c r="D5274" s="2" t="s">
        <v>16</v>
      </c>
      <c r="E5274" s="2" t="s">
        <v>181</v>
      </c>
      <c r="F5274" s="2" t="s">
        <v>18</v>
      </c>
      <c r="G5274" s="2" t="s">
        <v>19</v>
      </c>
      <c r="H5274" s="2" t="s">
        <v>4661</v>
      </c>
      <c r="I5274" s="2">
        <v>1968</v>
      </c>
      <c r="J5274" s="2">
        <v>0</v>
      </c>
      <c r="K5274" s="2" t="s">
        <v>4356</v>
      </c>
      <c r="L5274" s="3">
        <v>44958</v>
      </c>
      <c r="M5274" s="3">
        <v>47300</v>
      </c>
      <c r="N5274" s="2" t="s">
        <v>61</v>
      </c>
    </row>
    <row r="5275" spans="2:14" x14ac:dyDescent="0.25">
      <c r="B5275" s="2" t="s">
        <v>4665</v>
      </c>
      <c r="C5275" s="2" t="s">
        <v>4666</v>
      </c>
      <c r="D5275" s="2" t="s">
        <v>16</v>
      </c>
      <c r="E5275" s="2" t="s">
        <v>17</v>
      </c>
      <c r="F5275" s="2" t="s">
        <v>18</v>
      </c>
      <c r="G5275" s="2" t="s">
        <v>19</v>
      </c>
      <c r="H5275" s="2" t="s">
        <v>4661</v>
      </c>
      <c r="I5275" s="2">
        <v>773</v>
      </c>
      <c r="J5275" s="2">
        <v>148</v>
      </c>
      <c r="K5275" s="2" t="s">
        <v>4662</v>
      </c>
      <c r="L5275" s="3">
        <v>44958</v>
      </c>
      <c r="M5275" s="3">
        <v>46997</v>
      </c>
      <c r="N5275" s="2" t="s">
        <v>61</v>
      </c>
    </row>
    <row r="5276" spans="2:14" x14ac:dyDescent="0.25">
      <c r="B5276" s="2" t="s">
        <v>4665</v>
      </c>
      <c r="C5276" s="2" t="s">
        <v>4666</v>
      </c>
      <c r="D5276" s="2" t="s">
        <v>16</v>
      </c>
      <c r="E5276" s="2" t="s">
        <v>17</v>
      </c>
      <c r="F5276" s="2" t="s">
        <v>18</v>
      </c>
      <c r="G5276" s="2" t="s">
        <v>19</v>
      </c>
      <c r="H5276" s="2" t="s">
        <v>4661</v>
      </c>
      <c r="I5276" s="2">
        <v>773</v>
      </c>
      <c r="J5276" s="2">
        <v>625</v>
      </c>
      <c r="K5276" s="2" t="s">
        <v>4356</v>
      </c>
      <c r="L5276" s="3">
        <v>44958</v>
      </c>
      <c r="M5276" s="3">
        <v>47300</v>
      </c>
      <c r="N5276" s="2" t="s">
        <v>61</v>
      </c>
    </row>
    <row r="5277" spans="2:14" x14ac:dyDescent="0.25">
      <c r="B5277" s="2" t="s">
        <v>4667</v>
      </c>
      <c r="C5277" s="2" t="s">
        <v>4668</v>
      </c>
      <c r="D5277" s="2" t="s">
        <v>16</v>
      </c>
      <c r="E5277" s="2" t="s">
        <v>17</v>
      </c>
      <c r="F5277" s="2" t="s">
        <v>138</v>
      </c>
      <c r="G5277" s="2" t="s">
        <v>138</v>
      </c>
      <c r="H5277" s="2" t="s">
        <v>487</v>
      </c>
      <c r="I5277" s="2">
        <v>48</v>
      </c>
      <c r="J5277" s="2">
        <v>48</v>
      </c>
      <c r="K5277" s="2">
        <v>0</v>
      </c>
      <c r="L5277" s="3">
        <v>44958</v>
      </c>
      <c r="M5277" s="2" t="s">
        <v>30</v>
      </c>
      <c r="N5277" s="2" t="s">
        <v>481</v>
      </c>
    </row>
    <row r="5278" spans="2:14" x14ac:dyDescent="0.25">
      <c r="B5278" s="2" t="s">
        <v>4667</v>
      </c>
      <c r="C5278" s="2" t="s">
        <v>4668</v>
      </c>
      <c r="D5278" s="2" t="s">
        <v>16</v>
      </c>
      <c r="E5278" s="2" t="s">
        <v>181</v>
      </c>
      <c r="F5278" s="2" t="s">
        <v>138</v>
      </c>
      <c r="G5278" s="2" t="s">
        <v>138</v>
      </c>
      <c r="H5278" s="2" t="s">
        <v>487</v>
      </c>
      <c r="I5278" s="2">
        <v>48</v>
      </c>
      <c r="J5278" s="2">
        <v>0</v>
      </c>
      <c r="K5278" s="2">
        <v>0</v>
      </c>
      <c r="L5278" s="3">
        <v>44958</v>
      </c>
      <c r="M5278" s="2" t="s">
        <v>30</v>
      </c>
      <c r="N5278" s="2" t="s">
        <v>481</v>
      </c>
    </row>
    <row r="5279" spans="2:14" x14ac:dyDescent="0.25">
      <c r="B5279" s="2" t="s">
        <v>4669</v>
      </c>
      <c r="C5279" s="2" t="s">
        <v>4670</v>
      </c>
      <c r="D5279" s="2" t="s">
        <v>16</v>
      </c>
      <c r="E5279" s="2" t="s">
        <v>17</v>
      </c>
      <c r="F5279" s="2" t="s">
        <v>138</v>
      </c>
      <c r="G5279" s="2" t="s">
        <v>138</v>
      </c>
      <c r="H5279" s="2" t="s">
        <v>487</v>
      </c>
      <c r="I5279" s="2">
        <v>8</v>
      </c>
      <c r="J5279" s="2">
        <v>0</v>
      </c>
      <c r="K5279" s="2">
        <v>0</v>
      </c>
      <c r="L5279" s="3">
        <v>46022</v>
      </c>
      <c r="M5279" s="2" t="s">
        <v>30</v>
      </c>
      <c r="N5279" s="2" t="s">
        <v>481</v>
      </c>
    </row>
    <row r="5280" spans="2:14" x14ac:dyDescent="0.25">
      <c r="B5280" s="2" t="s">
        <v>4669</v>
      </c>
      <c r="C5280" s="2" t="s">
        <v>4670</v>
      </c>
      <c r="D5280" s="2" t="s">
        <v>16</v>
      </c>
      <c r="E5280" s="2" t="s">
        <v>17</v>
      </c>
      <c r="F5280" s="2" t="s">
        <v>138</v>
      </c>
      <c r="G5280" s="2" t="s">
        <v>138</v>
      </c>
      <c r="H5280" s="2" t="s">
        <v>487</v>
      </c>
      <c r="I5280" s="2">
        <v>8</v>
      </c>
      <c r="J5280" s="2">
        <v>8</v>
      </c>
      <c r="K5280" s="2" t="s">
        <v>4671</v>
      </c>
      <c r="L5280" s="3">
        <v>44958</v>
      </c>
      <c r="M5280" s="3">
        <v>46722</v>
      </c>
      <c r="N5280" s="2" t="s">
        <v>481</v>
      </c>
    </row>
    <row r="5281" spans="2:14" x14ac:dyDescent="0.25">
      <c r="B5281" s="2" t="s">
        <v>4672</v>
      </c>
      <c r="C5281" s="2" t="s">
        <v>4673</v>
      </c>
      <c r="D5281" s="2" t="s">
        <v>16</v>
      </c>
      <c r="E5281" s="2" t="s">
        <v>17</v>
      </c>
      <c r="F5281" s="2" t="s">
        <v>138</v>
      </c>
      <c r="G5281" s="2" t="s">
        <v>138</v>
      </c>
      <c r="H5281" s="2" t="s">
        <v>493</v>
      </c>
      <c r="I5281" s="2">
        <v>0</v>
      </c>
      <c r="J5281" s="2">
        <v>0</v>
      </c>
      <c r="K5281" s="2" t="s">
        <v>4674</v>
      </c>
      <c r="L5281" s="3">
        <v>44958</v>
      </c>
      <c r="M5281" s="3">
        <v>46997</v>
      </c>
      <c r="N5281" s="2" t="s">
        <v>481</v>
      </c>
    </row>
    <row r="5282" spans="2:14" x14ac:dyDescent="0.25">
      <c r="B5282" s="2" t="s">
        <v>4672</v>
      </c>
      <c r="C5282" s="2" t="s">
        <v>4673</v>
      </c>
      <c r="D5282" s="2" t="s">
        <v>16</v>
      </c>
      <c r="E5282" s="2" t="s">
        <v>17</v>
      </c>
      <c r="F5282" s="2" t="s">
        <v>138</v>
      </c>
      <c r="G5282" s="2" t="s">
        <v>138</v>
      </c>
      <c r="H5282" s="2" t="s">
        <v>493</v>
      </c>
      <c r="I5282" s="2">
        <v>0</v>
      </c>
      <c r="J5282" s="2">
        <v>0</v>
      </c>
      <c r="K5282" s="2" t="s">
        <v>4675</v>
      </c>
      <c r="L5282" s="3">
        <v>44958</v>
      </c>
      <c r="M5282" s="3">
        <v>46813</v>
      </c>
      <c r="N5282" s="2" t="s">
        <v>481</v>
      </c>
    </row>
    <row r="5283" spans="2:14" x14ac:dyDescent="0.25">
      <c r="B5283" s="2" t="s">
        <v>4676</v>
      </c>
      <c r="C5283" s="2" t="s">
        <v>492</v>
      </c>
      <c r="D5283" s="2" t="s">
        <v>16</v>
      </c>
      <c r="E5283" s="2" t="s">
        <v>17</v>
      </c>
      <c r="F5283" s="2" t="s">
        <v>138</v>
      </c>
      <c r="G5283" s="2" t="s">
        <v>138</v>
      </c>
      <c r="H5283" s="2" t="s">
        <v>493</v>
      </c>
      <c r="I5283" s="2">
        <v>4054</v>
      </c>
      <c r="J5283" s="2">
        <v>4054</v>
      </c>
      <c r="K5283" s="2" t="s">
        <v>4677</v>
      </c>
      <c r="L5283" s="3">
        <v>46066</v>
      </c>
      <c r="M5283" s="3">
        <v>48030</v>
      </c>
      <c r="N5283" s="2" t="s">
        <v>481</v>
      </c>
    </row>
    <row r="5284" spans="2:14" x14ac:dyDescent="0.25">
      <c r="B5284" s="2" t="s">
        <v>4676</v>
      </c>
      <c r="C5284" s="2" t="s">
        <v>492</v>
      </c>
      <c r="D5284" s="2" t="s">
        <v>16</v>
      </c>
      <c r="E5284" s="2" t="s">
        <v>17</v>
      </c>
      <c r="F5284" s="2" t="s">
        <v>138</v>
      </c>
      <c r="G5284" s="2" t="s">
        <v>138</v>
      </c>
      <c r="H5284" s="2" t="s">
        <v>493</v>
      </c>
      <c r="I5284" s="2">
        <v>4054</v>
      </c>
      <c r="J5284" s="2">
        <v>0</v>
      </c>
      <c r="K5284" s="2" t="s">
        <v>494</v>
      </c>
      <c r="L5284" s="3">
        <v>44958</v>
      </c>
      <c r="M5284" s="3">
        <v>47453</v>
      </c>
      <c r="N5284" s="2" t="s">
        <v>481</v>
      </c>
    </row>
    <row r="5285" spans="2:14" x14ac:dyDescent="0.25">
      <c r="B5285" s="2" t="s">
        <v>4678</v>
      </c>
      <c r="C5285" s="2" t="s">
        <v>4679</v>
      </c>
      <c r="D5285" s="2" t="s">
        <v>16</v>
      </c>
      <c r="E5285" s="2" t="s">
        <v>17</v>
      </c>
      <c r="F5285" s="2" t="s">
        <v>138</v>
      </c>
      <c r="G5285" s="2" t="s">
        <v>138</v>
      </c>
      <c r="H5285" s="2" t="s">
        <v>493</v>
      </c>
      <c r="I5285" s="2">
        <v>0</v>
      </c>
      <c r="J5285" s="2">
        <v>0</v>
      </c>
      <c r="K5285" s="2" t="s">
        <v>4680</v>
      </c>
      <c r="L5285" s="3">
        <v>44958</v>
      </c>
      <c r="M5285" s="3">
        <v>46997</v>
      </c>
      <c r="N5285" s="2" t="s">
        <v>481</v>
      </c>
    </row>
    <row r="5286" spans="2:14" x14ac:dyDescent="0.25">
      <c r="B5286" s="2" t="s">
        <v>4678</v>
      </c>
      <c r="C5286" s="2" t="s">
        <v>4679</v>
      </c>
      <c r="D5286" s="2" t="s">
        <v>16</v>
      </c>
      <c r="E5286" s="2" t="s">
        <v>17</v>
      </c>
      <c r="F5286" s="2" t="s">
        <v>138</v>
      </c>
      <c r="G5286" s="2" t="s">
        <v>138</v>
      </c>
      <c r="H5286" s="2" t="s">
        <v>493</v>
      </c>
      <c r="I5286" s="2">
        <v>0</v>
      </c>
      <c r="J5286" s="2">
        <v>0</v>
      </c>
      <c r="K5286" s="2" t="s">
        <v>4681</v>
      </c>
      <c r="L5286" s="3">
        <v>44958</v>
      </c>
      <c r="M5286" s="3">
        <v>47178</v>
      </c>
      <c r="N5286" s="2" t="s">
        <v>481</v>
      </c>
    </row>
    <row r="5287" spans="2:14" x14ac:dyDescent="0.25">
      <c r="B5287" s="2" t="s">
        <v>4682</v>
      </c>
      <c r="C5287" s="2" t="s">
        <v>4683</v>
      </c>
      <c r="D5287" s="2" t="s">
        <v>16</v>
      </c>
      <c r="E5287" s="2" t="s">
        <v>17</v>
      </c>
      <c r="F5287" s="2" t="s">
        <v>138</v>
      </c>
      <c r="G5287" s="2" t="s">
        <v>138</v>
      </c>
      <c r="H5287" s="2" t="s">
        <v>493</v>
      </c>
      <c r="I5287" s="2">
        <v>1554</v>
      </c>
      <c r="J5287" s="2">
        <v>1554</v>
      </c>
      <c r="K5287" s="2" t="s">
        <v>4684</v>
      </c>
      <c r="L5287" s="3">
        <v>44958</v>
      </c>
      <c r="M5287" s="3">
        <v>47270</v>
      </c>
      <c r="N5287" s="2" t="s">
        <v>481</v>
      </c>
    </row>
    <row r="5288" spans="2:14" x14ac:dyDescent="0.25">
      <c r="B5288" s="2" t="s">
        <v>4685</v>
      </c>
      <c r="C5288" s="2" t="s">
        <v>4686</v>
      </c>
      <c r="D5288" s="2" t="s">
        <v>16</v>
      </c>
      <c r="E5288" s="2" t="s">
        <v>17</v>
      </c>
      <c r="F5288" s="2" t="s">
        <v>138</v>
      </c>
      <c r="G5288" s="2" t="s">
        <v>138</v>
      </c>
      <c r="H5288" s="2" t="s">
        <v>493</v>
      </c>
      <c r="I5288" s="2">
        <v>288</v>
      </c>
      <c r="J5288" s="2">
        <v>288</v>
      </c>
      <c r="K5288" s="2" t="s">
        <v>4687</v>
      </c>
      <c r="L5288" s="3">
        <v>45866</v>
      </c>
      <c r="M5288" s="3">
        <v>47849</v>
      </c>
      <c r="N5288" s="2" t="s">
        <v>481</v>
      </c>
    </row>
    <row r="5289" spans="2:14" x14ac:dyDescent="0.25">
      <c r="B5289" s="2" t="s">
        <v>4688</v>
      </c>
      <c r="C5289" s="2" t="s">
        <v>496</v>
      </c>
      <c r="D5289" s="2" t="s">
        <v>28</v>
      </c>
      <c r="E5289" s="2" t="s">
        <v>17</v>
      </c>
      <c r="F5289" s="2" t="s">
        <v>29</v>
      </c>
      <c r="G5289" s="2" t="s">
        <v>180</v>
      </c>
      <c r="H5289" s="2" t="s">
        <v>4689</v>
      </c>
      <c r="I5289" s="2">
        <v>9</v>
      </c>
      <c r="J5289" s="2">
        <v>9</v>
      </c>
      <c r="K5289" s="2">
        <v>0</v>
      </c>
      <c r="L5289" s="3">
        <v>44958</v>
      </c>
      <c r="M5289" s="2" t="s">
        <v>30</v>
      </c>
      <c r="N5289" s="2" t="s">
        <v>497</v>
      </c>
    </row>
    <row r="5290" spans="2:14" x14ac:dyDescent="0.25">
      <c r="B5290" s="2" t="s">
        <v>4690</v>
      </c>
      <c r="C5290" s="2" t="s">
        <v>4691</v>
      </c>
      <c r="D5290" s="2" t="s">
        <v>41</v>
      </c>
      <c r="E5290" s="2" t="s">
        <v>17</v>
      </c>
      <c r="F5290" s="2" t="s">
        <v>138</v>
      </c>
      <c r="G5290" s="2" t="s">
        <v>138</v>
      </c>
      <c r="H5290" s="2" t="s">
        <v>4692</v>
      </c>
      <c r="I5290" s="2">
        <v>3866</v>
      </c>
      <c r="J5290" s="2">
        <v>0</v>
      </c>
      <c r="K5290" s="2">
        <v>0</v>
      </c>
      <c r="L5290" s="3">
        <v>44958</v>
      </c>
      <c r="M5290" s="3">
        <v>47362</v>
      </c>
      <c r="N5290" s="2" t="s">
        <v>355</v>
      </c>
    </row>
    <row r="5291" spans="2:14" x14ac:dyDescent="0.25">
      <c r="B5291" s="2" t="s">
        <v>4690</v>
      </c>
      <c r="C5291" s="2" t="s">
        <v>4691</v>
      </c>
      <c r="D5291" s="2" t="s">
        <v>41</v>
      </c>
      <c r="E5291" s="2" t="s">
        <v>17</v>
      </c>
      <c r="F5291" s="2" t="s">
        <v>138</v>
      </c>
      <c r="G5291" s="2" t="s">
        <v>138</v>
      </c>
      <c r="H5291" s="2" t="s">
        <v>4692</v>
      </c>
      <c r="I5291" s="2">
        <v>3866</v>
      </c>
      <c r="J5291" s="2">
        <v>0</v>
      </c>
      <c r="K5291" s="2">
        <v>0</v>
      </c>
      <c r="L5291" s="3">
        <v>45665</v>
      </c>
      <c r="M5291" s="3">
        <v>47484</v>
      </c>
      <c r="N5291" s="2" t="s">
        <v>355</v>
      </c>
    </row>
    <row r="5292" spans="2:14" x14ac:dyDescent="0.25">
      <c r="B5292" s="2" t="s">
        <v>4690</v>
      </c>
      <c r="C5292" s="2" t="s">
        <v>4691</v>
      </c>
      <c r="D5292" s="2" t="s">
        <v>41</v>
      </c>
      <c r="E5292" s="2" t="s">
        <v>17</v>
      </c>
      <c r="F5292" s="2" t="s">
        <v>138</v>
      </c>
      <c r="G5292" s="2" t="s">
        <v>138</v>
      </c>
      <c r="H5292" s="2" t="s">
        <v>4692</v>
      </c>
      <c r="I5292" s="2">
        <v>3866</v>
      </c>
      <c r="J5292" s="2">
        <v>0</v>
      </c>
      <c r="K5292" s="2">
        <v>0</v>
      </c>
      <c r="L5292" s="3">
        <v>45694</v>
      </c>
      <c r="M5292" s="3">
        <v>47515</v>
      </c>
      <c r="N5292" s="2" t="s">
        <v>355</v>
      </c>
    </row>
    <row r="5293" spans="2:14" x14ac:dyDescent="0.25">
      <c r="B5293" s="2" t="s">
        <v>4690</v>
      </c>
      <c r="C5293" s="2" t="s">
        <v>4691</v>
      </c>
      <c r="D5293" s="2" t="s">
        <v>41</v>
      </c>
      <c r="E5293" s="2" t="s">
        <v>17</v>
      </c>
      <c r="F5293" s="2" t="s">
        <v>138</v>
      </c>
      <c r="G5293" s="2" t="s">
        <v>138</v>
      </c>
      <c r="H5293" s="2" t="s">
        <v>4692</v>
      </c>
      <c r="I5293" s="2">
        <v>3866</v>
      </c>
      <c r="J5293" s="2">
        <v>0</v>
      </c>
      <c r="K5293" s="2">
        <v>0</v>
      </c>
      <c r="L5293" s="3">
        <v>45738</v>
      </c>
      <c r="M5293" s="3">
        <v>47150</v>
      </c>
      <c r="N5293" s="2" t="s">
        <v>355</v>
      </c>
    </row>
    <row r="5294" spans="2:14" x14ac:dyDescent="0.25">
      <c r="B5294" s="2" t="s">
        <v>4690</v>
      </c>
      <c r="C5294" s="2" t="s">
        <v>4691</v>
      </c>
      <c r="D5294" s="2" t="s">
        <v>41</v>
      </c>
      <c r="E5294" s="2" t="s">
        <v>17</v>
      </c>
      <c r="F5294" s="2" t="s">
        <v>138</v>
      </c>
      <c r="G5294" s="2" t="s">
        <v>138</v>
      </c>
      <c r="H5294" s="2" t="s">
        <v>4692</v>
      </c>
      <c r="I5294" s="2">
        <v>3866</v>
      </c>
      <c r="J5294" s="2">
        <v>0</v>
      </c>
      <c r="K5294" s="2">
        <v>0</v>
      </c>
      <c r="L5294" s="3">
        <v>45782</v>
      </c>
      <c r="M5294" s="3">
        <v>47574</v>
      </c>
      <c r="N5294" s="2" t="s">
        <v>355</v>
      </c>
    </row>
    <row r="5295" spans="2:14" x14ac:dyDescent="0.25">
      <c r="B5295" s="2" t="s">
        <v>4690</v>
      </c>
      <c r="C5295" s="2" t="s">
        <v>4691</v>
      </c>
      <c r="D5295" s="2" t="s">
        <v>41</v>
      </c>
      <c r="E5295" s="2" t="s">
        <v>17</v>
      </c>
      <c r="F5295" s="2" t="s">
        <v>138</v>
      </c>
      <c r="G5295" s="2" t="s">
        <v>138</v>
      </c>
      <c r="H5295" s="2" t="s">
        <v>4692</v>
      </c>
      <c r="I5295" s="2">
        <v>3866</v>
      </c>
      <c r="J5295" s="2">
        <v>0</v>
      </c>
      <c r="K5295" s="2">
        <v>0</v>
      </c>
      <c r="L5295" s="3">
        <v>45794</v>
      </c>
      <c r="M5295" s="3">
        <v>47604</v>
      </c>
      <c r="N5295" s="2" t="s">
        <v>355</v>
      </c>
    </row>
    <row r="5296" spans="2:14" x14ac:dyDescent="0.25">
      <c r="B5296" s="2" t="s">
        <v>4690</v>
      </c>
      <c r="C5296" s="2" t="s">
        <v>4691</v>
      </c>
      <c r="D5296" s="2" t="s">
        <v>41</v>
      </c>
      <c r="E5296" s="2" t="s">
        <v>17</v>
      </c>
      <c r="F5296" s="2" t="s">
        <v>138</v>
      </c>
      <c r="G5296" s="2" t="s">
        <v>138</v>
      </c>
      <c r="H5296" s="2" t="s">
        <v>4692</v>
      </c>
      <c r="I5296" s="2">
        <v>3866</v>
      </c>
      <c r="J5296" s="2">
        <v>6</v>
      </c>
      <c r="K5296" s="2">
        <v>0</v>
      </c>
      <c r="L5296" s="3">
        <v>45908</v>
      </c>
      <c r="M5296" s="3">
        <v>47727</v>
      </c>
      <c r="N5296" s="2" t="s">
        <v>355</v>
      </c>
    </row>
    <row r="5297" spans="2:14" x14ac:dyDescent="0.25">
      <c r="B5297" s="2" t="s">
        <v>4690</v>
      </c>
      <c r="C5297" s="2" t="s">
        <v>4691</v>
      </c>
      <c r="D5297" s="2" t="s">
        <v>41</v>
      </c>
      <c r="E5297" s="2" t="s">
        <v>17</v>
      </c>
      <c r="F5297" s="2" t="s">
        <v>138</v>
      </c>
      <c r="G5297" s="2" t="s">
        <v>138</v>
      </c>
      <c r="H5297" s="2" t="s">
        <v>4692</v>
      </c>
      <c r="I5297" s="2">
        <v>3866</v>
      </c>
      <c r="J5297" s="2">
        <v>0</v>
      </c>
      <c r="K5297" s="2">
        <v>0</v>
      </c>
      <c r="L5297" s="3">
        <v>46027</v>
      </c>
      <c r="M5297" s="3">
        <v>47849</v>
      </c>
      <c r="N5297" s="2" t="s">
        <v>355</v>
      </c>
    </row>
    <row r="5298" spans="2:14" x14ac:dyDescent="0.25">
      <c r="B5298" s="2" t="s">
        <v>4690</v>
      </c>
      <c r="C5298" s="2" t="s">
        <v>4691</v>
      </c>
      <c r="D5298" s="2" t="s">
        <v>41</v>
      </c>
      <c r="E5298" s="2" t="s">
        <v>17</v>
      </c>
      <c r="F5298" s="2" t="s">
        <v>138</v>
      </c>
      <c r="G5298" s="2" t="s">
        <v>138</v>
      </c>
      <c r="H5298" s="2" t="s">
        <v>4692</v>
      </c>
      <c r="I5298" s="2">
        <v>3866</v>
      </c>
      <c r="J5298" s="2">
        <v>0</v>
      </c>
      <c r="K5298" s="2">
        <v>0</v>
      </c>
      <c r="L5298" s="3">
        <v>46077</v>
      </c>
      <c r="M5298" s="3">
        <v>47880</v>
      </c>
      <c r="N5298" s="2" t="s">
        <v>355</v>
      </c>
    </row>
    <row r="5299" spans="2:14" x14ac:dyDescent="0.25">
      <c r="B5299" s="2" t="s">
        <v>4690</v>
      </c>
      <c r="C5299" s="2" t="s">
        <v>4691</v>
      </c>
      <c r="D5299" s="2" t="s">
        <v>41</v>
      </c>
      <c r="E5299" s="2" t="s">
        <v>17</v>
      </c>
      <c r="F5299" s="2" t="s">
        <v>138</v>
      </c>
      <c r="G5299" s="2" t="s">
        <v>138</v>
      </c>
      <c r="H5299" s="2" t="s">
        <v>4692</v>
      </c>
      <c r="I5299" s="2">
        <v>3866</v>
      </c>
      <c r="J5299" s="2">
        <v>860</v>
      </c>
      <c r="K5299" s="2">
        <v>0</v>
      </c>
      <c r="L5299" s="3">
        <v>46097</v>
      </c>
      <c r="M5299" s="3">
        <v>47908</v>
      </c>
      <c r="N5299" s="2" t="s">
        <v>355</v>
      </c>
    </row>
    <row r="5300" spans="2:14" x14ac:dyDescent="0.25">
      <c r="B5300" s="2" t="s">
        <v>4690</v>
      </c>
      <c r="C5300" s="2" t="s">
        <v>4691</v>
      </c>
      <c r="D5300" s="2" t="s">
        <v>41</v>
      </c>
      <c r="E5300" s="2" t="s">
        <v>17</v>
      </c>
      <c r="F5300" s="2" t="s">
        <v>138</v>
      </c>
      <c r="G5300" s="2" t="s">
        <v>138</v>
      </c>
      <c r="H5300" s="2" t="s">
        <v>4692</v>
      </c>
      <c r="I5300" s="2">
        <v>3866</v>
      </c>
      <c r="J5300" s="2">
        <v>3000</v>
      </c>
      <c r="K5300" s="2">
        <v>0</v>
      </c>
      <c r="L5300" s="3">
        <v>46140</v>
      </c>
      <c r="M5300" s="3">
        <v>47939</v>
      </c>
      <c r="N5300" s="2" t="s">
        <v>355</v>
      </c>
    </row>
    <row r="5301" spans="2:14" x14ac:dyDescent="0.25">
      <c r="B5301" s="2" t="s">
        <v>4690</v>
      </c>
      <c r="C5301" s="2" t="s">
        <v>4691</v>
      </c>
      <c r="D5301" s="2" t="s">
        <v>41</v>
      </c>
      <c r="E5301" s="2" t="s">
        <v>17</v>
      </c>
      <c r="F5301" s="2" t="s">
        <v>138</v>
      </c>
      <c r="G5301" s="2" t="s">
        <v>138</v>
      </c>
      <c r="H5301" s="2" t="s">
        <v>4692</v>
      </c>
      <c r="I5301" s="2">
        <v>3866</v>
      </c>
      <c r="J5301" s="2">
        <v>0</v>
      </c>
      <c r="K5301" s="2">
        <v>72025</v>
      </c>
      <c r="L5301" s="3">
        <v>45887</v>
      </c>
      <c r="M5301" s="3">
        <v>47665</v>
      </c>
      <c r="N5301" s="2" t="s">
        <v>355</v>
      </c>
    </row>
    <row r="5302" spans="2:14" x14ac:dyDescent="0.25">
      <c r="B5302" s="2" t="s">
        <v>4690</v>
      </c>
      <c r="C5302" s="2" t="s">
        <v>4691</v>
      </c>
      <c r="D5302" s="2" t="s">
        <v>41</v>
      </c>
      <c r="E5302" s="2" t="s">
        <v>181</v>
      </c>
      <c r="F5302" s="2" t="s">
        <v>138</v>
      </c>
      <c r="G5302" s="2" t="s">
        <v>138</v>
      </c>
      <c r="H5302" s="2" t="s">
        <v>4692</v>
      </c>
      <c r="I5302" s="2">
        <v>3866</v>
      </c>
      <c r="J5302" s="2">
        <v>0</v>
      </c>
      <c r="K5302" s="2">
        <v>0</v>
      </c>
      <c r="L5302" s="3">
        <v>45794</v>
      </c>
      <c r="M5302" s="3">
        <v>47604</v>
      </c>
      <c r="N5302" s="2" t="s">
        <v>355</v>
      </c>
    </row>
    <row r="5303" spans="2:14" x14ac:dyDescent="0.25">
      <c r="B5303" s="2" t="s">
        <v>4690</v>
      </c>
      <c r="C5303" s="2" t="s">
        <v>4691</v>
      </c>
      <c r="D5303" s="2" t="s">
        <v>41</v>
      </c>
      <c r="E5303" s="2" t="s">
        <v>181</v>
      </c>
      <c r="F5303" s="2" t="s">
        <v>138</v>
      </c>
      <c r="G5303" s="2" t="s">
        <v>138</v>
      </c>
      <c r="H5303" s="2" t="s">
        <v>4692</v>
      </c>
      <c r="I5303" s="2">
        <v>3866</v>
      </c>
      <c r="J5303" s="2">
        <v>0</v>
      </c>
      <c r="K5303" s="2">
        <v>0</v>
      </c>
      <c r="L5303" s="3">
        <v>45908</v>
      </c>
      <c r="M5303" s="3">
        <v>47727</v>
      </c>
      <c r="N5303" s="2" t="s">
        <v>355</v>
      </c>
    </row>
    <row r="5304" spans="2:14" x14ac:dyDescent="0.25">
      <c r="B5304" s="2" t="s">
        <v>4690</v>
      </c>
      <c r="C5304" s="2" t="s">
        <v>4691</v>
      </c>
      <c r="D5304" s="2" t="s">
        <v>41</v>
      </c>
      <c r="E5304" s="2" t="s">
        <v>181</v>
      </c>
      <c r="F5304" s="2" t="s">
        <v>138</v>
      </c>
      <c r="G5304" s="2" t="s">
        <v>138</v>
      </c>
      <c r="H5304" s="2" t="s">
        <v>4692</v>
      </c>
      <c r="I5304" s="2">
        <v>3866</v>
      </c>
      <c r="J5304" s="2">
        <v>0</v>
      </c>
      <c r="K5304" s="2">
        <v>0</v>
      </c>
      <c r="L5304" s="3">
        <v>46097</v>
      </c>
      <c r="M5304" s="3">
        <v>47908</v>
      </c>
      <c r="N5304" s="2" t="s">
        <v>355</v>
      </c>
    </row>
    <row r="5305" spans="2:14" x14ac:dyDescent="0.25">
      <c r="B5305" s="2" t="s">
        <v>4690</v>
      </c>
      <c r="C5305" s="2" t="s">
        <v>4691</v>
      </c>
      <c r="D5305" s="2" t="s">
        <v>41</v>
      </c>
      <c r="E5305" s="2" t="s">
        <v>142</v>
      </c>
      <c r="F5305" s="2" t="s">
        <v>138</v>
      </c>
      <c r="G5305" s="2" t="s">
        <v>138</v>
      </c>
      <c r="H5305" s="2" t="s">
        <v>4692</v>
      </c>
      <c r="I5305" s="2">
        <v>3866</v>
      </c>
      <c r="J5305" s="2">
        <v>0</v>
      </c>
      <c r="K5305" s="2">
        <v>0</v>
      </c>
      <c r="L5305" s="3">
        <v>45794</v>
      </c>
      <c r="M5305" s="3">
        <v>47604</v>
      </c>
      <c r="N5305" s="2" t="s">
        <v>355</v>
      </c>
    </row>
    <row r="5306" spans="2:14" x14ac:dyDescent="0.25">
      <c r="B5306" s="2" t="s">
        <v>4693</v>
      </c>
      <c r="C5306" s="2" t="s">
        <v>4694</v>
      </c>
      <c r="D5306" s="2" t="s">
        <v>16</v>
      </c>
      <c r="E5306" s="2" t="s">
        <v>17</v>
      </c>
      <c r="F5306" s="2" t="s">
        <v>18</v>
      </c>
      <c r="G5306" s="2" t="s">
        <v>19</v>
      </c>
      <c r="H5306" s="2" t="s">
        <v>4695</v>
      </c>
      <c r="I5306" s="2">
        <v>7</v>
      </c>
      <c r="J5306" s="2">
        <v>0</v>
      </c>
      <c r="K5306" s="2">
        <v>0</v>
      </c>
      <c r="L5306" s="3">
        <v>46176</v>
      </c>
      <c r="M5306" s="2" t="s">
        <v>30</v>
      </c>
      <c r="N5306" s="2" t="s">
        <v>701</v>
      </c>
    </row>
    <row r="5307" spans="2:14" x14ac:dyDescent="0.25">
      <c r="B5307" s="2" t="s">
        <v>4693</v>
      </c>
      <c r="C5307" s="2" t="s">
        <v>4694</v>
      </c>
      <c r="D5307" s="2" t="s">
        <v>16</v>
      </c>
      <c r="E5307" s="2" t="s">
        <v>17</v>
      </c>
      <c r="F5307" s="2" t="s">
        <v>18</v>
      </c>
      <c r="G5307" s="2" t="s">
        <v>19</v>
      </c>
      <c r="H5307" s="2" t="s">
        <v>4695</v>
      </c>
      <c r="I5307" s="2">
        <v>7</v>
      </c>
      <c r="J5307" s="2">
        <v>7</v>
      </c>
      <c r="K5307" s="2" t="s">
        <v>4696</v>
      </c>
      <c r="L5307" s="3">
        <v>44958</v>
      </c>
      <c r="M5307" s="3">
        <v>46600</v>
      </c>
      <c r="N5307" s="2" t="s">
        <v>701</v>
      </c>
    </row>
    <row r="5308" spans="2:14" x14ac:dyDescent="0.25">
      <c r="B5308" s="2" t="s">
        <v>4697</v>
      </c>
      <c r="C5308" s="2" t="s">
        <v>4698</v>
      </c>
      <c r="D5308" s="2" t="s">
        <v>16</v>
      </c>
      <c r="E5308" s="2" t="s">
        <v>17</v>
      </c>
      <c r="F5308" s="2" t="s">
        <v>18</v>
      </c>
      <c r="G5308" s="2" t="s">
        <v>19</v>
      </c>
      <c r="H5308" s="2" t="s">
        <v>4699</v>
      </c>
      <c r="I5308" s="2">
        <v>18</v>
      </c>
      <c r="J5308" s="2">
        <v>0</v>
      </c>
      <c r="K5308" s="2">
        <v>0</v>
      </c>
      <c r="L5308" s="3">
        <v>45758</v>
      </c>
      <c r="M5308" s="2" t="s">
        <v>30</v>
      </c>
      <c r="N5308" s="2" t="s">
        <v>701</v>
      </c>
    </row>
    <row r="5309" spans="2:14" x14ac:dyDescent="0.25">
      <c r="B5309" s="2" t="s">
        <v>4697</v>
      </c>
      <c r="C5309" s="2" t="s">
        <v>4698</v>
      </c>
      <c r="D5309" s="2" t="s">
        <v>16</v>
      </c>
      <c r="E5309" s="2" t="s">
        <v>17</v>
      </c>
      <c r="F5309" s="2" t="s">
        <v>18</v>
      </c>
      <c r="G5309" s="2" t="s">
        <v>19</v>
      </c>
      <c r="H5309" s="2" t="s">
        <v>4699</v>
      </c>
      <c r="I5309" s="2">
        <v>18</v>
      </c>
      <c r="J5309" s="2">
        <v>0</v>
      </c>
      <c r="K5309" s="2" t="s">
        <v>4700</v>
      </c>
      <c r="L5309" s="3">
        <v>45758</v>
      </c>
      <c r="M5309" s="3">
        <v>46539</v>
      </c>
      <c r="N5309" s="2" t="s">
        <v>701</v>
      </c>
    </row>
    <row r="5310" spans="2:14" x14ac:dyDescent="0.25">
      <c r="B5310" s="2" t="s">
        <v>4697</v>
      </c>
      <c r="C5310" s="2" t="s">
        <v>4698</v>
      </c>
      <c r="D5310" s="2" t="s">
        <v>16</v>
      </c>
      <c r="E5310" s="2" t="s">
        <v>17</v>
      </c>
      <c r="F5310" s="2" t="s">
        <v>18</v>
      </c>
      <c r="G5310" s="2" t="s">
        <v>19</v>
      </c>
      <c r="H5310" s="2" t="s">
        <v>4699</v>
      </c>
      <c r="I5310" s="2">
        <v>18</v>
      </c>
      <c r="J5310" s="2">
        <v>18</v>
      </c>
      <c r="K5310" s="2" t="s">
        <v>4700</v>
      </c>
      <c r="L5310" s="3">
        <v>45797</v>
      </c>
      <c r="M5310" s="3">
        <v>46388</v>
      </c>
      <c r="N5310" s="2" t="s">
        <v>701</v>
      </c>
    </row>
    <row r="5311" spans="2:14" x14ac:dyDescent="0.25">
      <c r="B5311" s="2" t="s">
        <v>4701</v>
      </c>
      <c r="C5311" s="2" t="s">
        <v>502</v>
      </c>
      <c r="D5311" s="2" t="s">
        <v>16</v>
      </c>
      <c r="E5311" s="2" t="s">
        <v>17</v>
      </c>
      <c r="F5311" s="2" t="s">
        <v>18</v>
      </c>
      <c r="G5311" s="2" t="s">
        <v>90</v>
      </c>
      <c r="H5311" s="2" t="s">
        <v>503</v>
      </c>
      <c r="I5311" s="2">
        <v>0</v>
      </c>
      <c r="J5311" s="2">
        <v>0</v>
      </c>
      <c r="K5311" s="2">
        <v>20121017</v>
      </c>
      <c r="L5311" s="3">
        <v>45829</v>
      </c>
      <c r="M5311" s="3">
        <v>45962</v>
      </c>
      <c r="N5311" s="2" t="s">
        <v>504</v>
      </c>
    </row>
    <row r="5312" spans="2:14" x14ac:dyDescent="0.25">
      <c r="B5312" s="2" t="s">
        <v>4701</v>
      </c>
      <c r="C5312" s="2" t="s">
        <v>502</v>
      </c>
      <c r="D5312" s="2" t="s">
        <v>16</v>
      </c>
      <c r="E5312" s="2" t="s">
        <v>17</v>
      </c>
      <c r="F5312" s="2" t="s">
        <v>18</v>
      </c>
      <c r="G5312" s="2" t="s">
        <v>90</v>
      </c>
      <c r="H5312" s="2" t="s">
        <v>503</v>
      </c>
      <c r="I5312" s="2">
        <v>0</v>
      </c>
      <c r="J5312" s="2">
        <v>0</v>
      </c>
      <c r="K5312" s="2">
        <v>24030508</v>
      </c>
      <c r="L5312" s="3">
        <v>44958</v>
      </c>
      <c r="M5312" s="3">
        <v>47150</v>
      </c>
      <c r="N5312" s="2" t="s">
        <v>504</v>
      </c>
    </row>
    <row r="5313" spans="2:14" x14ac:dyDescent="0.25">
      <c r="B5313" s="2" t="s">
        <v>4701</v>
      </c>
      <c r="C5313" s="2" t="s">
        <v>502</v>
      </c>
      <c r="D5313" s="2" t="s">
        <v>16</v>
      </c>
      <c r="E5313" s="2" t="s">
        <v>17</v>
      </c>
      <c r="F5313" s="2" t="s">
        <v>18</v>
      </c>
      <c r="G5313" s="2" t="s">
        <v>90</v>
      </c>
      <c r="H5313" s="2" t="s">
        <v>503</v>
      </c>
      <c r="I5313" s="2">
        <v>0</v>
      </c>
      <c r="J5313" s="2">
        <v>0</v>
      </c>
      <c r="K5313" s="2">
        <v>24042402</v>
      </c>
      <c r="L5313" s="3">
        <v>44958</v>
      </c>
      <c r="M5313" s="3">
        <v>47178</v>
      </c>
      <c r="N5313" s="2" t="s">
        <v>504</v>
      </c>
    </row>
    <row r="5314" spans="2:14" x14ac:dyDescent="0.25">
      <c r="B5314" s="2" t="s">
        <v>4701</v>
      </c>
      <c r="C5314" s="2" t="s">
        <v>502</v>
      </c>
      <c r="D5314" s="2" t="s">
        <v>16</v>
      </c>
      <c r="E5314" s="2" t="s">
        <v>17</v>
      </c>
      <c r="F5314" s="2" t="s">
        <v>18</v>
      </c>
      <c r="G5314" s="2" t="s">
        <v>90</v>
      </c>
      <c r="H5314" s="2" t="s">
        <v>503</v>
      </c>
      <c r="I5314" s="2">
        <v>0</v>
      </c>
      <c r="J5314" s="2">
        <v>0</v>
      </c>
      <c r="K5314" s="2">
        <v>25010702</v>
      </c>
      <c r="L5314" s="3">
        <v>45699</v>
      </c>
      <c r="M5314" s="3">
        <v>47453</v>
      </c>
      <c r="N5314" s="2" t="s">
        <v>504</v>
      </c>
    </row>
    <row r="5315" spans="2:14" x14ac:dyDescent="0.25">
      <c r="B5315" s="2" t="s">
        <v>4701</v>
      </c>
      <c r="C5315" s="2" t="s">
        <v>502</v>
      </c>
      <c r="D5315" s="2" t="s">
        <v>16</v>
      </c>
      <c r="E5315" s="2" t="s">
        <v>17</v>
      </c>
      <c r="F5315" s="2" t="s">
        <v>18</v>
      </c>
      <c r="G5315" s="2" t="s">
        <v>90</v>
      </c>
      <c r="H5315" s="2" t="s">
        <v>503</v>
      </c>
      <c r="I5315" s="2">
        <v>0</v>
      </c>
      <c r="J5315" s="2">
        <v>0</v>
      </c>
      <c r="K5315" s="2">
        <v>25020610</v>
      </c>
      <c r="L5315" s="3">
        <v>45727</v>
      </c>
      <c r="M5315" s="3">
        <v>47484</v>
      </c>
      <c r="N5315" s="2" t="s">
        <v>504</v>
      </c>
    </row>
    <row r="5316" spans="2:14" x14ac:dyDescent="0.25">
      <c r="B5316" s="2" t="s">
        <v>4701</v>
      </c>
      <c r="C5316" s="2" t="s">
        <v>502</v>
      </c>
      <c r="D5316" s="2" t="s">
        <v>16</v>
      </c>
      <c r="E5316" s="2" t="s">
        <v>17</v>
      </c>
      <c r="F5316" s="2" t="s">
        <v>18</v>
      </c>
      <c r="G5316" s="2" t="s">
        <v>90</v>
      </c>
      <c r="H5316" s="2" t="s">
        <v>503</v>
      </c>
      <c r="I5316" s="2">
        <v>0</v>
      </c>
      <c r="J5316" s="2">
        <v>0</v>
      </c>
      <c r="K5316" s="2">
        <v>25031304</v>
      </c>
      <c r="L5316" s="3">
        <v>45791</v>
      </c>
      <c r="M5316" s="3">
        <v>47515</v>
      </c>
      <c r="N5316" s="2" t="s">
        <v>504</v>
      </c>
    </row>
    <row r="5317" spans="2:14" x14ac:dyDescent="0.25">
      <c r="B5317" s="2" t="s">
        <v>4701</v>
      </c>
      <c r="C5317" s="2" t="s">
        <v>502</v>
      </c>
      <c r="D5317" s="2" t="s">
        <v>16</v>
      </c>
      <c r="E5317" s="2" t="s">
        <v>17</v>
      </c>
      <c r="F5317" s="2" t="s">
        <v>18</v>
      </c>
      <c r="G5317" s="2" t="s">
        <v>90</v>
      </c>
      <c r="H5317" s="2" t="s">
        <v>503</v>
      </c>
      <c r="I5317" s="2">
        <v>0</v>
      </c>
      <c r="J5317" s="2">
        <v>0</v>
      </c>
      <c r="K5317" s="2">
        <v>25051402</v>
      </c>
      <c r="L5317" s="3">
        <v>45833</v>
      </c>
      <c r="M5317" s="3">
        <v>47574</v>
      </c>
      <c r="N5317" s="2" t="s">
        <v>504</v>
      </c>
    </row>
    <row r="5318" spans="2:14" x14ac:dyDescent="0.25">
      <c r="B5318" s="2" t="s">
        <v>4701</v>
      </c>
      <c r="C5318" s="2" t="s">
        <v>502</v>
      </c>
      <c r="D5318" s="2" t="s">
        <v>16</v>
      </c>
      <c r="E5318" s="2" t="s">
        <v>17</v>
      </c>
      <c r="F5318" s="2" t="s">
        <v>18</v>
      </c>
      <c r="G5318" s="2" t="s">
        <v>90</v>
      </c>
      <c r="H5318" s="2" t="s">
        <v>503</v>
      </c>
      <c r="I5318" s="2">
        <v>0</v>
      </c>
      <c r="J5318" s="2">
        <v>0</v>
      </c>
      <c r="K5318" s="2">
        <v>25051903</v>
      </c>
      <c r="L5318" s="3">
        <v>45882</v>
      </c>
      <c r="M5318" s="3">
        <v>47574</v>
      </c>
      <c r="N5318" s="2" t="s">
        <v>504</v>
      </c>
    </row>
    <row r="5319" spans="2:14" x14ac:dyDescent="0.25">
      <c r="B5319" s="2" t="s">
        <v>4701</v>
      </c>
      <c r="C5319" s="2" t="s">
        <v>502</v>
      </c>
      <c r="D5319" s="2" t="s">
        <v>16</v>
      </c>
      <c r="E5319" s="2" t="s">
        <v>142</v>
      </c>
      <c r="F5319" s="2" t="s">
        <v>18</v>
      </c>
      <c r="G5319" s="2" t="s">
        <v>90</v>
      </c>
      <c r="H5319" s="2" t="s">
        <v>503</v>
      </c>
      <c r="I5319" s="2">
        <v>0</v>
      </c>
      <c r="J5319" s="2">
        <v>0</v>
      </c>
      <c r="K5319" s="2">
        <v>25051903</v>
      </c>
      <c r="L5319" s="3">
        <v>45882</v>
      </c>
      <c r="M5319" s="3">
        <v>47574</v>
      </c>
      <c r="N5319" s="2" t="s">
        <v>504</v>
      </c>
    </row>
    <row r="5320" spans="2:14" x14ac:dyDescent="0.25">
      <c r="B5320" s="2" t="s">
        <v>4702</v>
      </c>
      <c r="C5320" s="2" t="s">
        <v>4703</v>
      </c>
      <c r="D5320" s="2" t="s">
        <v>16</v>
      </c>
      <c r="E5320" s="2" t="s">
        <v>17</v>
      </c>
      <c r="F5320" s="2" t="s">
        <v>18</v>
      </c>
      <c r="G5320" s="2" t="s">
        <v>90</v>
      </c>
      <c r="H5320" s="2" t="s">
        <v>503</v>
      </c>
      <c r="I5320" s="2">
        <v>0</v>
      </c>
      <c r="J5320" s="2">
        <v>0</v>
      </c>
      <c r="K5320" s="2">
        <v>23062009</v>
      </c>
      <c r="L5320" s="3">
        <v>44958</v>
      </c>
      <c r="M5320" s="3">
        <v>46874</v>
      </c>
      <c r="N5320" s="2" t="s">
        <v>504</v>
      </c>
    </row>
    <row r="5321" spans="2:14" x14ac:dyDescent="0.25">
      <c r="B5321" s="2" t="s">
        <v>4702</v>
      </c>
      <c r="C5321" s="2" t="s">
        <v>4703</v>
      </c>
      <c r="D5321" s="2" t="s">
        <v>16</v>
      </c>
      <c r="E5321" s="2" t="s">
        <v>17</v>
      </c>
      <c r="F5321" s="2" t="s">
        <v>18</v>
      </c>
      <c r="G5321" s="2" t="s">
        <v>90</v>
      </c>
      <c r="H5321" s="2" t="s">
        <v>503</v>
      </c>
      <c r="I5321" s="2">
        <v>0</v>
      </c>
      <c r="J5321" s="2">
        <v>0</v>
      </c>
      <c r="K5321" s="2">
        <v>24082004</v>
      </c>
      <c r="L5321" s="3">
        <v>44958</v>
      </c>
      <c r="M5321" s="3">
        <v>47300</v>
      </c>
      <c r="N5321" s="2" t="s">
        <v>504</v>
      </c>
    </row>
    <row r="5322" spans="2:14" x14ac:dyDescent="0.25">
      <c r="B5322" s="2" t="s">
        <v>4702</v>
      </c>
      <c r="C5322" s="2" t="s">
        <v>4703</v>
      </c>
      <c r="D5322" s="2" t="s">
        <v>16</v>
      </c>
      <c r="E5322" s="2" t="s">
        <v>17</v>
      </c>
      <c r="F5322" s="2" t="s">
        <v>18</v>
      </c>
      <c r="G5322" s="2" t="s">
        <v>90</v>
      </c>
      <c r="H5322" s="2" t="s">
        <v>503</v>
      </c>
      <c r="I5322" s="2">
        <v>0</v>
      </c>
      <c r="J5322" s="2">
        <v>0</v>
      </c>
      <c r="K5322" s="2">
        <v>24100927</v>
      </c>
      <c r="L5322" s="3">
        <v>44958</v>
      </c>
      <c r="M5322" s="3">
        <v>47362</v>
      </c>
      <c r="N5322" s="2" t="s">
        <v>504</v>
      </c>
    </row>
    <row r="5323" spans="2:14" x14ac:dyDescent="0.25">
      <c r="B5323" s="2" t="s">
        <v>4702</v>
      </c>
      <c r="C5323" s="2" t="s">
        <v>4703</v>
      </c>
      <c r="D5323" s="2" t="s">
        <v>16</v>
      </c>
      <c r="E5323" s="2" t="s">
        <v>17</v>
      </c>
      <c r="F5323" s="2" t="s">
        <v>18</v>
      </c>
      <c r="G5323" s="2" t="s">
        <v>90</v>
      </c>
      <c r="H5323" s="2" t="s">
        <v>503</v>
      </c>
      <c r="I5323" s="2">
        <v>0</v>
      </c>
      <c r="J5323" s="2">
        <v>0</v>
      </c>
      <c r="K5323" s="2">
        <v>24121102</v>
      </c>
      <c r="L5323" s="3">
        <v>45670</v>
      </c>
      <c r="M5323" s="3">
        <v>47423</v>
      </c>
      <c r="N5323" s="2" t="s">
        <v>504</v>
      </c>
    </row>
    <row r="5324" spans="2:14" x14ac:dyDescent="0.25">
      <c r="B5324" s="2" t="s">
        <v>4702</v>
      </c>
      <c r="C5324" s="2" t="s">
        <v>4703</v>
      </c>
      <c r="D5324" s="2" t="s">
        <v>16</v>
      </c>
      <c r="E5324" s="2" t="s">
        <v>17</v>
      </c>
      <c r="F5324" s="2" t="s">
        <v>18</v>
      </c>
      <c r="G5324" s="2" t="s">
        <v>90</v>
      </c>
      <c r="H5324" s="2" t="s">
        <v>503</v>
      </c>
      <c r="I5324" s="2">
        <v>0</v>
      </c>
      <c r="J5324" s="2">
        <v>0</v>
      </c>
      <c r="K5324" s="2">
        <v>24121906</v>
      </c>
      <c r="L5324" s="3">
        <v>45670</v>
      </c>
      <c r="M5324" s="3">
        <v>47423</v>
      </c>
      <c r="N5324" s="2" t="s">
        <v>504</v>
      </c>
    </row>
    <row r="5325" spans="2:14" x14ac:dyDescent="0.25">
      <c r="B5325" s="2" t="s">
        <v>4702</v>
      </c>
      <c r="C5325" s="2" t="s">
        <v>4703</v>
      </c>
      <c r="D5325" s="2" t="s">
        <v>16</v>
      </c>
      <c r="E5325" s="2" t="s">
        <v>17</v>
      </c>
      <c r="F5325" s="2" t="s">
        <v>18</v>
      </c>
      <c r="G5325" s="2" t="s">
        <v>90</v>
      </c>
      <c r="H5325" s="2" t="s">
        <v>503</v>
      </c>
      <c r="I5325" s="2">
        <v>0</v>
      </c>
      <c r="J5325" s="2">
        <v>0</v>
      </c>
      <c r="K5325" s="2">
        <v>25071406</v>
      </c>
      <c r="L5325" s="3">
        <v>45882</v>
      </c>
      <c r="M5325" s="3">
        <v>47635</v>
      </c>
      <c r="N5325" s="2" t="s">
        <v>504</v>
      </c>
    </row>
    <row r="5326" spans="2:14" x14ac:dyDescent="0.25">
      <c r="B5326" s="2" t="s">
        <v>4702</v>
      </c>
      <c r="C5326" s="2" t="s">
        <v>4703</v>
      </c>
      <c r="D5326" s="2" t="s">
        <v>16</v>
      </c>
      <c r="E5326" s="2" t="s">
        <v>17</v>
      </c>
      <c r="F5326" s="2" t="s">
        <v>18</v>
      </c>
      <c r="G5326" s="2" t="s">
        <v>90</v>
      </c>
      <c r="H5326" s="2" t="s">
        <v>503</v>
      </c>
      <c r="I5326" s="2">
        <v>0</v>
      </c>
      <c r="J5326" s="2">
        <v>0</v>
      </c>
      <c r="K5326" s="2">
        <v>25071502</v>
      </c>
      <c r="L5326" s="3">
        <v>45882</v>
      </c>
      <c r="M5326" s="3">
        <v>47635</v>
      </c>
      <c r="N5326" s="2" t="s">
        <v>504</v>
      </c>
    </row>
    <row r="5327" spans="2:14" x14ac:dyDescent="0.25">
      <c r="B5327" s="2" t="s">
        <v>4702</v>
      </c>
      <c r="C5327" s="2" t="s">
        <v>4703</v>
      </c>
      <c r="D5327" s="2" t="s">
        <v>16</v>
      </c>
      <c r="E5327" s="2" t="s">
        <v>17</v>
      </c>
      <c r="F5327" s="2" t="s">
        <v>18</v>
      </c>
      <c r="G5327" s="2" t="s">
        <v>90</v>
      </c>
      <c r="H5327" s="2" t="s">
        <v>503</v>
      </c>
      <c r="I5327" s="2">
        <v>0</v>
      </c>
      <c r="J5327" s="2">
        <v>0</v>
      </c>
      <c r="K5327" s="2">
        <v>25122302</v>
      </c>
      <c r="L5327" s="3">
        <v>46063</v>
      </c>
      <c r="M5327" s="3">
        <v>47788</v>
      </c>
      <c r="N5327" s="2" t="s">
        <v>504</v>
      </c>
    </row>
    <row r="5328" spans="2:14" x14ac:dyDescent="0.25">
      <c r="B5328" s="2" t="s">
        <v>4704</v>
      </c>
      <c r="C5328" s="2" t="s">
        <v>4705</v>
      </c>
      <c r="D5328" s="2" t="s">
        <v>41</v>
      </c>
      <c r="E5328" s="2" t="s">
        <v>17</v>
      </c>
      <c r="F5328" s="2" t="s">
        <v>18</v>
      </c>
      <c r="G5328" s="2" t="s">
        <v>90</v>
      </c>
      <c r="H5328" s="2" t="s">
        <v>4706</v>
      </c>
      <c r="I5328" s="2">
        <v>160</v>
      </c>
      <c r="J5328" s="2">
        <v>0</v>
      </c>
      <c r="K5328" s="2">
        <v>20092022</v>
      </c>
      <c r="L5328" s="3">
        <v>44958</v>
      </c>
      <c r="M5328" s="3">
        <v>46692</v>
      </c>
      <c r="N5328" s="2" t="s">
        <v>21</v>
      </c>
    </row>
    <row r="5329" spans="2:14" x14ac:dyDescent="0.25">
      <c r="B5329" s="2" t="s">
        <v>4704</v>
      </c>
      <c r="C5329" s="2" t="s">
        <v>4705</v>
      </c>
      <c r="D5329" s="2" t="s">
        <v>41</v>
      </c>
      <c r="E5329" s="2" t="s">
        <v>17</v>
      </c>
      <c r="F5329" s="2" t="s">
        <v>18</v>
      </c>
      <c r="G5329" s="2" t="s">
        <v>90</v>
      </c>
      <c r="H5329" s="2" t="s">
        <v>4706</v>
      </c>
      <c r="I5329" s="2">
        <v>160</v>
      </c>
      <c r="J5329" s="2">
        <v>0</v>
      </c>
      <c r="K5329" s="2" t="s">
        <v>470</v>
      </c>
      <c r="L5329" s="2" t="s">
        <v>30</v>
      </c>
      <c r="M5329" s="2" t="s">
        <v>30</v>
      </c>
      <c r="N5329" s="2" t="s">
        <v>21</v>
      </c>
    </row>
    <row r="5330" spans="2:14" x14ac:dyDescent="0.25">
      <c r="B5330" s="2" t="s">
        <v>4704</v>
      </c>
      <c r="C5330" s="2" t="s">
        <v>4705</v>
      </c>
      <c r="D5330" s="2" t="s">
        <v>41</v>
      </c>
      <c r="E5330" s="2" t="s">
        <v>17</v>
      </c>
      <c r="F5330" s="2" t="s">
        <v>18</v>
      </c>
      <c r="G5330" s="2" t="s">
        <v>90</v>
      </c>
      <c r="H5330" s="2" t="s">
        <v>4706</v>
      </c>
      <c r="I5330" s="2">
        <v>160</v>
      </c>
      <c r="J5330" s="2">
        <v>160</v>
      </c>
      <c r="K5330" s="2" t="s">
        <v>4707</v>
      </c>
      <c r="L5330" s="3">
        <v>46113</v>
      </c>
      <c r="M5330" s="3">
        <v>46753</v>
      </c>
      <c r="N5330" s="2" t="s">
        <v>21</v>
      </c>
    </row>
    <row r="5331" spans="2:14" x14ac:dyDescent="0.25">
      <c r="B5331" s="2" t="s">
        <v>4708</v>
      </c>
      <c r="C5331" s="2" t="s">
        <v>4709</v>
      </c>
      <c r="D5331" s="2" t="s">
        <v>41</v>
      </c>
      <c r="E5331" s="2" t="s">
        <v>17</v>
      </c>
      <c r="F5331" s="2" t="s">
        <v>18</v>
      </c>
      <c r="G5331" s="2" t="s">
        <v>90</v>
      </c>
      <c r="H5331" s="2" t="s">
        <v>4706</v>
      </c>
      <c r="I5331" s="2">
        <v>150</v>
      </c>
      <c r="J5331" s="2">
        <v>0</v>
      </c>
      <c r="K5331" s="2">
        <v>20092002</v>
      </c>
      <c r="L5331" s="3">
        <v>44958</v>
      </c>
      <c r="M5331" s="3">
        <v>46722</v>
      </c>
      <c r="N5331" s="2" t="s">
        <v>21</v>
      </c>
    </row>
    <row r="5332" spans="2:14" x14ac:dyDescent="0.25">
      <c r="B5332" s="2" t="s">
        <v>4708</v>
      </c>
      <c r="C5332" s="2" t="s">
        <v>4709</v>
      </c>
      <c r="D5332" s="2" t="s">
        <v>41</v>
      </c>
      <c r="E5332" s="2" t="s">
        <v>17</v>
      </c>
      <c r="F5332" s="2" t="s">
        <v>18</v>
      </c>
      <c r="G5332" s="2" t="s">
        <v>90</v>
      </c>
      <c r="H5332" s="2" t="s">
        <v>4706</v>
      </c>
      <c r="I5332" s="2">
        <v>150</v>
      </c>
      <c r="J5332" s="2">
        <v>0</v>
      </c>
      <c r="K5332" s="2">
        <v>20092022</v>
      </c>
      <c r="L5332" s="3">
        <v>44958</v>
      </c>
      <c r="M5332" s="3">
        <v>46753</v>
      </c>
      <c r="N5332" s="2" t="s">
        <v>21</v>
      </c>
    </row>
    <row r="5333" spans="2:14" x14ac:dyDescent="0.25">
      <c r="B5333" s="2" t="s">
        <v>4708</v>
      </c>
      <c r="C5333" s="2" t="s">
        <v>4709</v>
      </c>
      <c r="D5333" s="2" t="s">
        <v>41</v>
      </c>
      <c r="E5333" s="2" t="s">
        <v>17</v>
      </c>
      <c r="F5333" s="2" t="s">
        <v>18</v>
      </c>
      <c r="G5333" s="2" t="s">
        <v>90</v>
      </c>
      <c r="H5333" s="2" t="s">
        <v>4706</v>
      </c>
      <c r="I5333" s="2">
        <v>150</v>
      </c>
      <c r="J5333" s="2">
        <v>0</v>
      </c>
      <c r="K5333" s="2">
        <v>20092022</v>
      </c>
      <c r="L5333" s="3">
        <v>45803</v>
      </c>
      <c r="M5333" s="3">
        <v>46784</v>
      </c>
      <c r="N5333" s="2" t="s">
        <v>21</v>
      </c>
    </row>
    <row r="5334" spans="2:14" x14ac:dyDescent="0.25">
      <c r="B5334" s="2" t="s">
        <v>4708</v>
      </c>
      <c r="C5334" s="2" t="s">
        <v>4709</v>
      </c>
      <c r="D5334" s="2" t="s">
        <v>41</v>
      </c>
      <c r="E5334" s="2" t="s">
        <v>17</v>
      </c>
      <c r="F5334" s="2" t="s">
        <v>18</v>
      </c>
      <c r="G5334" s="2" t="s">
        <v>90</v>
      </c>
      <c r="H5334" s="2" t="s">
        <v>4706</v>
      </c>
      <c r="I5334" s="2">
        <v>150</v>
      </c>
      <c r="J5334" s="2">
        <v>0</v>
      </c>
      <c r="K5334" s="2" t="s">
        <v>470</v>
      </c>
      <c r="L5334" s="2" t="s">
        <v>30</v>
      </c>
      <c r="M5334" s="2" t="s">
        <v>30</v>
      </c>
      <c r="N5334" s="2" t="s">
        <v>21</v>
      </c>
    </row>
    <row r="5335" spans="2:14" x14ac:dyDescent="0.25">
      <c r="B5335" s="2" t="s">
        <v>4708</v>
      </c>
      <c r="C5335" s="2" t="s">
        <v>4709</v>
      </c>
      <c r="D5335" s="2" t="s">
        <v>41</v>
      </c>
      <c r="E5335" s="2" t="s">
        <v>17</v>
      </c>
      <c r="F5335" s="2" t="s">
        <v>18</v>
      </c>
      <c r="G5335" s="2" t="s">
        <v>90</v>
      </c>
      <c r="H5335" s="2" t="s">
        <v>4706</v>
      </c>
      <c r="I5335" s="2">
        <v>150</v>
      </c>
      <c r="J5335" s="2">
        <v>150</v>
      </c>
      <c r="K5335" s="2" t="s">
        <v>4707</v>
      </c>
      <c r="L5335" s="3">
        <v>46113</v>
      </c>
      <c r="M5335" s="3">
        <v>46722</v>
      </c>
      <c r="N5335" s="2" t="s">
        <v>21</v>
      </c>
    </row>
    <row r="5336" spans="2:14" x14ac:dyDescent="0.25">
      <c r="B5336" s="2" t="s">
        <v>4708</v>
      </c>
      <c r="C5336" s="2" t="s">
        <v>4709</v>
      </c>
      <c r="D5336" s="2" t="s">
        <v>41</v>
      </c>
      <c r="E5336" s="2" t="s">
        <v>181</v>
      </c>
      <c r="F5336" s="2" t="s">
        <v>18</v>
      </c>
      <c r="G5336" s="2" t="s">
        <v>90</v>
      </c>
      <c r="H5336" s="2" t="s">
        <v>4706</v>
      </c>
      <c r="I5336" s="2">
        <v>150</v>
      </c>
      <c r="J5336" s="2">
        <v>0</v>
      </c>
      <c r="K5336" s="2">
        <v>20092002</v>
      </c>
      <c r="L5336" s="3">
        <v>44958</v>
      </c>
      <c r="M5336" s="3">
        <v>46722</v>
      </c>
      <c r="N5336" s="2" t="s">
        <v>21</v>
      </c>
    </row>
    <row r="5337" spans="2:14" x14ac:dyDescent="0.25">
      <c r="B5337" s="2" t="s">
        <v>4708</v>
      </c>
      <c r="C5337" s="2" t="s">
        <v>4709</v>
      </c>
      <c r="D5337" s="2" t="s">
        <v>41</v>
      </c>
      <c r="E5337" s="2" t="s">
        <v>181</v>
      </c>
      <c r="F5337" s="2" t="s">
        <v>18</v>
      </c>
      <c r="G5337" s="2" t="s">
        <v>90</v>
      </c>
      <c r="H5337" s="2" t="s">
        <v>4706</v>
      </c>
      <c r="I5337" s="2">
        <v>150</v>
      </c>
      <c r="J5337" s="2">
        <v>0</v>
      </c>
      <c r="K5337" s="2">
        <v>20092022</v>
      </c>
      <c r="L5337" s="3">
        <v>44958</v>
      </c>
      <c r="M5337" s="3">
        <v>46753</v>
      </c>
      <c r="N5337" s="2" t="s">
        <v>21</v>
      </c>
    </row>
    <row r="5338" spans="2:14" x14ac:dyDescent="0.25">
      <c r="B5338" s="2" t="s">
        <v>4708</v>
      </c>
      <c r="C5338" s="2" t="s">
        <v>4709</v>
      </c>
      <c r="D5338" s="2" t="s">
        <v>41</v>
      </c>
      <c r="E5338" s="2" t="s">
        <v>142</v>
      </c>
      <c r="F5338" s="2" t="s">
        <v>18</v>
      </c>
      <c r="G5338" s="2" t="s">
        <v>90</v>
      </c>
      <c r="H5338" s="2" t="s">
        <v>4706</v>
      </c>
      <c r="I5338" s="2">
        <v>150</v>
      </c>
      <c r="J5338" s="2">
        <v>0</v>
      </c>
      <c r="K5338" s="2">
        <v>20092022</v>
      </c>
      <c r="L5338" s="3">
        <v>45803</v>
      </c>
      <c r="M5338" s="3">
        <v>46784</v>
      </c>
      <c r="N5338" s="2" t="s">
        <v>21</v>
      </c>
    </row>
    <row r="5339" spans="2:14" x14ac:dyDescent="0.25">
      <c r="B5339" s="2" t="s">
        <v>4710</v>
      </c>
      <c r="C5339" s="2" t="s">
        <v>4711</v>
      </c>
      <c r="D5339" s="2" t="s">
        <v>16</v>
      </c>
      <c r="E5339" s="2" t="s">
        <v>17</v>
      </c>
      <c r="F5339" s="2" t="s">
        <v>18</v>
      </c>
      <c r="G5339" s="2" t="s">
        <v>90</v>
      </c>
      <c r="H5339" s="2" t="s">
        <v>503</v>
      </c>
      <c r="I5339" s="2">
        <v>0</v>
      </c>
      <c r="J5339" s="2">
        <v>0</v>
      </c>
      <c r="K5339" s="2">
        <v>23122902</v>
      </c>
      <c r="L5339" s="3">
        <v>44958</v>
      </c>
      <c r="M5339" s="3">
        <v>47058</v>
      </c>
      <c r="N5339" s="2" t="s">
        <v>504</v>
      </c>
    </row>
    <row r="5340" spans="2:14" x14ac:dyDescent="0.25">
      <c r="B5340" s="2" t="s">
        <v>4710</v>
      </c>
      <c r="C5340" s="2" t="s">
        <v>4711</v>
      </c>
      <c r="D5340" s="2" t="s">
        <v>16</v>
      </c>
      <c r="E5340" s="2" t="s">
        <v>17</v>
      </c>
      <c r="F5340" s="2" t="s">
        <v>18</v>
      </c>
      <c r="G5340" s="2" t="s">
        <v>90</v>
      </c>
      <c r="H5340" s="2" t="s">
        <v>503</v>
      </c>
      <c r="I5340" s="2">
        <v>0</v>
      </c>
      <c r="J5340" s="2">
        <v>0</v>
      </c>
      <c r="K5340" s="2">
        <v>24051505</v>
      </c>
      <c r="L5340" s="3">
        <v>44958</v>
      </c>
      <c r="M5340" s="3">
        <v>47209</v>
      </c>
      <c r="N5340" s="2" t="s">
        <v>504</v>
      </c>
    </row>
    <row r="5341" spans="2:14" x14ac:dyDescent="0.25">
      <c r="B5341" s="2" t="s">
        <v>4710</v>
      </c>
      <c r="C5341" s="2" t="s">
        <v>4711</v>
      </c>
      <c r="D5341" s="2" t="s">
        <v>16</v>
      </c>
      <c r="E5341" s="2" t="s">
        <v>17</v>
      </c>
      <c r="F5341" s="2" t="s">
        <v>18</v>
      </c>
      <c r="G5341" s="2" t="s">
        <v>90</v>
      </c>
      <c r="H5341" s="2" t="s">
        <v>503</v>
      </c>
      <c r="I5341" s="2">
        <v>0</v>
      </c>
      <c r="J5341" s="2">
        <v>0</v>
      </c>
      <c r="K5341" s="2">
        <v>24061904</v>
      </c>
      <c r="L5341" s="3">
        <v>44958</v>
      </c>
      <c r="M5341" s="3">
        <v>47239</v>
      </c>
      <c r="N5341" s="2" t="s">
        <v>504</v>
      </c>
    </row>
    <row r="5342" spans="2:14" x14ac:dyDescent="0.25">
      <c r="B5342" s="2" t="s">
        <v>4710</v>
      </c>
      <c r="C5342" s="2" t="s">
        <v>4711</v>
      </c>
      <c r="D5342" s="2" t="s">
        <v>16</v>
      </c>
      <c r="E5342" s="2" t="s">
        <v>17</v>
      </c>
      <c r="F5342" s="2" t="s">
        <v>18</v>
      </c>
      <c r="G5342" s="2" t="s">
        <v>90</v>
      </c>
      <c r="H5342" s="2" t="s">
        <v>503</v>
      </c>
      <c r="I5342" s="2">
        <v>0</v>
      </c>
      <c r="J5342" s="2">
        <v>0</v>
      </c>
      <c r="K5342" s="2">
        <v>24110609</v>
      </c>
      <c r="L5342" s="3">
        <v>45699</v>
      </c>
      <c r="M5342" s="3">
        <v>47392</v>
      </c>
      <c r="N5342" s="2" t="s">
        <v>504</v>
      </c>
    </row>
    <row r="5343" spans="2:14" x14ac:dyDescent="0.25">
      <c r="B5343" s="2" t="s">
        <v>4710</v>
      </c>
      <c r="C5343" s="2" t="s">
        <v>4711</v>
      </c>
      <c r="D5343" s="2" t="s">
        <v>16</v>
      </c>
      <c r="E5343" s="2" t="s">
        <v>17</v>
      </c>
      <c r="F5343" s="2" t="s">
        <v>18</v>
      </c>
      <c r="G5343" s="2" t="s">
        <v>90</v>
      </c>
      <c r="H5343" s="2" t="s">
        <v>503</v>
      </c>
      <c r="I5343" s="2">
        <v>0</v>
      </c>
      <c r="J5343" s="2">
        <v>0</v>
      </c>
      <c r="K5343" s="2">
        <v>25020610</v>
      </c>
      <c r="L5343" s="3">
        <v>45727</v>
      </c>
      <c r="M5343" s="3">
        <v>47484</v>
      </c>
      <c r="N5343" s="2" t="s">
        <v>504</v>
      </c>
    </row>
    <row r="5344" spans="2:14" x14ac:dyDescent="0.25">
      <c r="B5344" s="2" t="s">
        <v>4710</v>
      </c>
      <c r="C5344" s="2" t="s">
        <v>4711</v>
      </c>
      <c r="D5344" s="2" t="s">
        <v>16</v>
      </c>
      <c r="E5344" s="2" t="s">
        <v>17</v>
      </c>
      <c r="F5344" s="2" t="s">
        <v>18</v>
      </c>
      <c r="G5344" s="2" t="s">
        <v>90</v>
      </c>
      <c r="H5344" s="2" t="s">
        <v>503</v>
      </c>
      <c r="I5344" s="2">
        <v>0</v>
      </c>
      <c r="J5344" s="2">
        <v>0</v>
      </c>
      <c r="K5344" s="2">
        <v>25022803</v>
      </c>
      <c r="L5344" s="3">
        <v>45791</v>
      </c>
      <c r="M5344" s="3">
        <v>47484</v>
      </c>
      <c r="N5344" s="2" t="s">
        <v>504</v>
      </c>
    </row>
    <row r="5345" spans="2:14" x14ac:dyDescent="0.25">
      <c r="B5345" s="2" t="s">
        <v>4710</v>
      </c>
      <c r="C5345" s="2" t="s">
        <v>4711</v>
      </c>
      <c r="D5345" s="2" t="s">
        <v>16</v>
      </c>
      <c r="E5345" s="2" t="s">
        <v>17</v>
      </c>
      <c r="F5345" s="2" t="s">
        <v>18</v>
      </c>
      <c r="G5345" s="2" t="s">
        <v>90</v>
      </c>
      <c r="H5345" s="2" t="s">
        <v>503</v>
      </c>
      <c r="I5345" s="2">
        <v>0</v>
      </c>
      <c r="J5345" s="2">
        <v>0</v>
      </c>
      <c r="K5345" s="2">
        <v>25060307</v>
      </c>
      <c r="L5345" s="3">
        <v>45833</v>
      </c>
      <c r="M5345" s="3">
        <v>47604</v>
      </c>
      <c r="N5345" s="2" t="s">
        <v>504</v>
      </c>
    </row>
    <row r="5346" spans="2:14" x14ac:dyDescent="0.25">
      <c r="B5346" s="2" t="s">
        <v>4710</v>
      </c>
      <c r="C5346" s="2" t="s">
        <v>4711</v>
      </c>
      <c r="D5346" s="2" t="s">
        <v>16</v>
      </c>
      <c r="E5346" s="2" t="s">
        <v>17</v>
      </c>
      <c r="F5346" s="2" t="s">
        <v>18</v>
      </c>
      <c r="G5346" s="2" t="s">
        <v>90</v>
      </c>
      <c r="H5346" s="2" t="s">
        <v>503</v>
      </c>
      <c r="I5346" s="2">
        <v>0</v>
      </c>
      <c r="J5346" s="2">
        <v>0</v>
      </c>
      <c r="K5346" s="2">
        <v>25072404</v>
      </c>
      <c r="L5346" s="3">
        <v>45882</v>
      </c>
      <c r="M5346" s="3">
        <v>47635</v>
      </c>
      <c r="N5346" s="2" t="s">
        <v>504</v>
      </c>
    </row>
    <row r="5347" spans="2:14" x14ac:dyDescent="0.25">
      <c r="B5347" s="2" t="s">
        <v>4710</v>
      </c>
      <c r="C5347" s="2" t="s">
        <v>4711</v>
      </c>
      <c r="D5347" s="2" t="s">
        <v>16</v>
      </c>
      <c r="E5347" s="2" t="s">
        <v>17</v>
      </c>
      <c r="F5347" s="2" t="s">
        <v>18</v>
      </c>
      <c r="G5347" s="2" t="s">
        <v>90</v>
      </c>
      <c r="H5347" s="2" t="s">
        <v>503</v>
      </c>
      <c r="I5347" s="2">
        <v>0</v>
      </c>
      <c r="J5347" s="2">
        <v>0</v>
      </c>
      <c r="K5347" s="2">
        <v>26020404</v>
      </c>
      <c r="L5347" s="3">
        <v>46063</v>
      </c>
      <c r="M5347" s="3">
        <v>47849</v>
      </c>
      <c r="N5347" s="2" t="s">
        <v>504</v>
      </c>
    </row>
    <row r="5348" spans="2:14" x14ac:dyDescent="0.25">
      <c r="B5348" s="2" t="s">
        <v>4712</v>
      </c>
      <c r="C5348" s="2" t="s">
        <v>4713</v>
      </c>
      <c r="D5348" s="2" t="s">
        <v>16</v>
      </c>
      <c r="E5348" s="2" t="s">
        <v>17</v>
      </c>
      <c r="F5348" s="2" t="s">
        <v>18</v>
      </c>
      <c r="G5348" s="2" t="s">
        <v>90</v>
      </c>
      <c r="H5348" s="2" t="s">
        <v>503</v>
      </c>
      <c r="I5348" s="2">
        <v>2110</v>
      </c>
      <c r="J5348" s="2">
        <v>0</v>
      </c>
      <c r="K5348" s="2">
        <v>24031201</v>
      </c>
      <c r="L5348" s="3">
        <v>44958</v>
      </c>
      <c r="M5348" s="3">
        <v>47150</v>
      </c>
      <c r="N5348" s="2" t="s">
        <v>504</v>
      </c>
    </row>
    <row r="5349" spans="2:14" x14ac:dyDescent="0.25">
      <c r="B5349" s="2" t="s">
        <v>4712</v>
      </c>
      <c r="C5349" s="2" t="s">
        <v>4713</v>
      </c>
      <c r="D5349" s="2" t="s">
        <v>16</v>
      </c>
      <c r="E5349" s="2" t="s">
        <v>17</v>
      </c>
      <c r="F5349" s="2" t="s">
        <v>18</v>
      </c>
      <c r="G5349" s="2" t="s">
        <v>90</v>
      </c>
      <c r="H5349" s="2" t="s">
        <v>503</v>
      </c>
      <c r="I5349" s="2">
        <v>2110</v>
      </c>
      <c r="J5349" s="2">
        <v>10</v>
      </c>
      <c r="K5349" s="2">
        <v>24070903</v>
      </c>
      <c r="L5349" s="3">
        <v>44958</v>
      </c>
      <c r="M5349" s="3">
        <v>47270</v>
      </c>
      <c r="N5349" s="2" t="s">
        <v>504</v>
      </c>
    </row>
    <row r="5350" spans="2:14" x14ac:dyDescent="0.25">
      <c r="B5350" s="2" t="s">
        <v>4712</v>
      </c>
      <c r="C5350" s="2" t="s">
        <v>4713</v>
      </c>
      <c r="D5350" s="2" t="s">
        <v>16</v>
      </c>
      <c r="E5350" s="2" t="s">
        <v>17</v>
      </c>
      <c r="F5350" s="2" t="s">
        <v>18</v>
      </c>
      <c r="G5350" s="2" t="s">
        <v>90</v>
      </c>
      <c r="H5350" s="2" t="s">
        <v>503</v>
      </c>
      <c r="I5350" s="2">
        <v>2110</v>
      </c>
      <c r="J5350" s="2">
        <v>2100</v>
      </c>
      <c r="K5350" s="2">
        <v>24110608</v>
      </c>
      <c r="L5350" s="3">
        <v>45724</v>
      </c>
      <c r="M5350" s="3">
        <v>47392</v>
      </c>
      <c r="N5350" s="2" t="s">
        <v>504</v>
      </c>
    </row>
    <row r="5351" spans="2:14" x14ac:dyDescent="0.25">
      <c r="B5351" s="2" t="s">
        <v>4712</v>
      </c>
      <c r="C5351" s="2" t="s">
        <v>4713</v>
      </c>
      <c r="D5351" s="2" t="s">
        <v>16</v>
      </c>
      <c r="E5351" s="2" t="s">
        <v>142</v>
      </c>
      <c r="F5351" s="2" t="s">
        <v>18</v>
      </c>
      <c r="G5351" s="2" t="s">
        <v>90</v>
      </c>
      <c r="H5351" s="2" t="s">
        <v>503</v>
      </c>
      <c r="I5351" s="2">
        <v>2110</v>
      </c>
      <c r="J5351" s="2">
        <v>0</v>
      </c>
      <c r="K5351" s="2">
        <v>24070903</v>
      </c>
      <c r="L5351" s="3">
        <v>44958</v>
      </c>
      <c r="M5351" s="3">
        <v>47270</v>
      </c>
      <c r="N5351" s="2" t="s">
        <v>504</v>
      </c>
    </row>
    <row r="5352" spans="2:14" x14ac:dyDescent="0.25">
      <c r="B5352" s="2" t="s">
        <v>4714</v>
      </c>
      <c r="C5352" s="2" t="s">
        <v>4715</v>
      </c>
      <c r="D5352" s="2" t="s">
        <v>16</v>
      </c>
      <c r="E5352" s="2" t="s">
        <v>17</v>
      </c>
      <c r="F5352" s="2" t="s">
        <v>18</v>
      </c>
      <c r="G5352" s="2" t="s">
        <v>19</v>
      </c>
      <c r="H5352" s="2" t="s">
        <v>4716</v>
      </c>
      <c r="I5352" s="2">
        <v>0</v>
      </c>
      <c r="J5352" s="2">
        <v>0</v>
      </c>
      <c r="K5352" s="2">
        <v>30504016</v>
      </c>
      <c r="L5352" s="3">
        <v>44958</v>
      </c>
      <c r="M5352" s="3">
        <v>46874</v>
      </c>
      <c r="N5352" s="2" t="s">
        <v>128</v>
      </c>
    </row>
    <row r="5353" spans="2:14" x14ac:dyDescent="0.25">
      <c r="B5353" s="2" t="s">
        <v>4714</v>
      </c>
      <c r="C5353" s="2" t="s">
        <v>4715</v>
      </c>
      <c r="D5353" s="2" t="s">
        <v>16</v>
      </c>
      <c r="E5353" s="2" t="s">
        <v>17</v>
      </c>
      <c r="F5353" s="2" t="s">
        <v>18</v>
      </c>
      <c r="G5353" s="2" t="s">
        <v>19</v>
      </c>
      <c r="H5353" s="2" t="s">
        <v>4716</v>
      </c>
      <c r="I5353" s="2">
        <v>0</v>
      </c>
      <c r="J5353" s="2">
        <v>0</v>
      </c>
      <c r="K5353" s="2">
        <v>30808028</v>
      </c>
      <c r="L5353" s="3">
        <v>44958</v>
      </c>
      <c r="M5353" s="3">
        <v>46966</v>
      </c>
      <c r="N5353" s="2" t="s">
        <v>128</v>
      </c>
    </row>
    <row r="5354" spans="2:14" x14ac:dyDescent="0.25">
      <c r="B5354" s="2" t="s">
        <v>4717</v>
      </c>
      <c r="C5354" s="2" t="s">
        <v>513</v>
      </c>
      <c r="D5354" s="2" t="s">
        <v>16</v>
      </c>
      <c r="E5354" s="2" t="s">
        <v>17</v>
      </c>
      <c r="F5354" s="2" t="s">
        <v>18</v>
      </c>
      <c r="G5354" s="2" t="s">
        <v>19</v>
      </c>
      <c r="H5354" s="2" t="s">
        <v>4716</v>
      </c>
      <c r="I5354" s="2">
        <v>716</v>
      </c>
      <c r="J5354" s="2">
        <v>0</v>
      </c>
      <c r="K5354" s="2">
        <v>41126036</v>
      </c>
      <c r="L5354" s="3">
        <v>45857</v>
      </c>
      <c r="M5354" s="3">
        <v>47423</v>
      </c>
      <c r="N5354" s="2" t="s">
        <v>128</v>
      </c>
    </row>
    <row r="5355" spans="2:14" x14ac:dyDescent="0.25">
      <c r="B5355" s="2" t="s">
        <v>4717</v>
      </c>
      <c r="C5355" s="2" t="s">
        <v>513</v>
      </c>
      <c r="D5355" s="2" t="s">
        <v>16</v>
      </c>
      <c r="E5355" s="2" t="s">
        <v>17</v>
      </c>
      <c r="F5355" s="2" t="s">
        <v>18</v>
      </c>
      <c r="G5355" s="2" t="s">
        <v>19</v>
      </c>
      <c r="H5355" s="2" t="s">
        <v>4716</v>
      </c>
      <c r="I5355" s="2">
        <v>716</v>
      </c>
      <c r="J5355" s="2">
        <v>0</v>
      </c>
      <c r="K5355" s="2">
        <v>41203038</v>
      </c>
      <c r="L5355" s="3">
        <v>45859</v>
      </c>
      <c r="M5355" s="3">
        <v>47453</v>
      </c>
      <c r="N5355" s="2" t="s">
        <v>128</v>
      </c>
    </row>
    <row r="5356" spans="2:14" x14ac:dyDescent="0.25">
      <c r="B5356" s="2" t="s">
        <v>4717</v>
      </c>
      <c r="C5356" s="2" t="s">
        <v>513</v>
      </c>
      <c r="D5356" s="2" t="s">
        <v>16</v>
      </c>
      <c r="E5356" s="2" t="s">
        <v>17</v>
      </c>
      <c r="F5356" s="2" t="s">
        <v>18</v>
      </c>
      <c r="G5356" s="2" t="s">
        <v>19</v>
      </c>
      <c r="H5356" s="2" t="s">
        <v>4716</v>
      </c>
      <c r="I5356" s="2">
        <v>716</v>
      </c>
      <c r="J5356" s="2">
        <v>0</v>
      </c>
      <c r="K5356" s="2">
        <v>41204039</v>
      </c>
      <c r="L5356" s="3">
        <v>45857</v>
      </c>
      <c r="M5356" s="3">
        <v>47453</v>
      </c>
      <c r="N5356" s="2" t="s">
        <v>128</v>
      </c>
    </row>
    <row r="5357" spans="2:14" x14ac:dyDescent="0.25">
      <c r="B5357" s="2" t="s">
        <v>4717</v>
      </c>
      <c r="C5357" s="2" t="s">
        <v>513</v>
      </c>
      <c r="D5357" s="2" t="s">
        <v>16</v>
      </c>
      <c r="E5357" s="2" t="s">
        <v>17</v>
      </c>
      <c r="F5357" s="2" t="s">
        <v>18</v>
      </c>
      <c r="G5357" s="2" t="s">
        <v>19</v>
      </c>
      <c r="H5357" s="2" t="s">
        <v>4716</v>
      </c>
      <c r="I5357" s="2">
        <v>716</v>
      </c>
      <c r="J5357" s="2">
        <v>92</v>
      </c>
      <c r="K5357" s="2">
        <v>41205040</v>
      </c>
      <c r="L5357" s="3">
        <v>45859</v>
      </c>
      <c r="M5357" s="3">
        <v>47453</v>
      </c>
      <c r="N5357" s="2" t="s">
        <v>128</v>
      </c>
    </row>
    <row r="5358" spans="2:14" x14ac:dyDescent="0.25">
      <c r="B5358" s="2" t="s">
        <v>4717</v>
      </c>
      <c r="C5358" s="2" t="s">
        <v>513</v>
      </c>
      <c r="D5358" s="2" t="s">
        <v>16</v>
      </c>
      <c r="E5358" s="2" t="s">
        <v>17</v>
      </c>
      <c r="F5358" s="2" t="s">
        <v>18</v>
      </c>
      <c r="G5358" s="2" t="s">
        <v>19</v>
      </c>
      <c r="H5358" s="2" t="s">
        <v>4716</v>
      </c>
      <c r="I5358" s="2">
        <v>716</v>
      </c>
      <c r="J5358" s="2">
        <v>624</v>
      </c>
      <c r="K5358" s="2">
        <v>50220007</v>
      </c>
      <c r="L5358" s="3">
        <v>45857</v>
      </c>
      <c r="M5358" s="3">
        <v>47515</v>
      </c>
      <c r="N5358" s="2" t="s">
        <v>128</v>
      </c>
    </row>
    <row r="5359" spans="2:14" x14ac:dyDescent="0.25">
      <c r="B5359" s="2" t="s">
        <v>4718</v>
      </c>
      <c r="C5359" s="2" t="s">
        <v>4719</v>
      </c>
      <c r="D5359" s="2" t="s">
        <v>16</v>
      </c>
      <c r="E5359" s="2" t="s">
        <v>17</v>
      </c>
      <c r="F5359" s="2" t="s">
        <v>18</v>
      </c>
      <c r="G5359" s="2" t="s">
        <v>19</v>
      </c>
      <c r="H5359" s="2" t="s">
        <v>4720</v>
      </c>
      <c r="I5359" s="2">
        <v>520</v>
      </c>
      <c r="J5359" s="2">
        <v>520</v>
      </c>
      <c r="K5359" s="2" t="s">
        <v>4721</v>
      </c>
      <c r="L5359" s="3">
        <v>46203</v>
      </c>
      <c r="M5359" s="3">
        <v>48000</v>
      </c>
      <c r="N5359" s="2" t="s">
        <v>921</v>
      </c>
    </row>
    <row r="5360" spans="2:14" x14ac:dyDescent="0.25">
      <c r="B5360" s="2" t="s">
        <v>4722</v>
      </c>
      <c r="C5360" s="2" t="s">
        <v>4723</v>
      </c>
      <c r="D5360" s="2" t="s">
        <v>16</v>
      </c>
      <c r="E5360" s="2" t="s">
        <v>17</v>
      </c>
      <c r="F5360" s="2" t="s">
        <v>138</v>
      </c>
      <c r="G5360" s="2" t="s">
        <v>156</v>
      </c>
      <c r="H5360" s="2" t="s">
        <v>4724</v>
      </c>
      <c r="I5360" s="2">
        <v>0</v>
      </c>
      <c r="J5360" s="2">
        <v>0</v>
      </c>
      <c r="K5360" s="2">
        <v>0</v>
      </c>
      <c r="L5360" s="3">
        <v>46093</v>
      </c>
      <c r="M5360" s="2" t="s">
        <v>30</v>
      </c>
      <c r="N5360" s="2" t="s">
        <v>121</v>
      </c>
    </row>
    <row r="5361" spans="2:14" x14ac:dyDescent="0.25">
      <c r="B5361" s="2" t="s">
        <v>4722</v>
      </c>
      <c r="C5361" s="2" t="s">
        <v>4723</v>
      </c>
      <c r="D5361" s="2" t="s">
        <v>16</v>
      </c>
      <c r="E5361" s="2" t="s">
        <v>17</v>
      </c>
      <c r="F5361" s="2" t="s">
        <v>138</v>
      </c>
      <c r="G5361" s="2" t="s">
        <v>156</v>
      </c>
      <c r="H5361" s="2" t="s">
        <v>4724</v>
      </c>
      <c r="I5361" s="2">
        <v>0</v>
      </c>
      <c r="J5361" s="2">
        <v>0</v>
      </c>
      <c r="K5361" s="2" t="s">
        <v>4725</v>
      </c>
      <c r="L5361" s="3">
        <v>44958</v>
      </c>
      <c r="M5361" s="3">
        <v>46692</v>
      </c>
      <c r="N5361" s="2" t="s">
        <v>121</v>
      </c>
    </row>
    <row r="5362" spans="2:14" x14ac:dyDescent="0.25">
      <c r="B5362" s="2" t="s">
        <v>4726</v>
      </c>
      <c r="C5362" s="2" t="s">
        <v>4727</v>
      </c>
      <c r="D5362" s="2" t="s">
        <v>843</v>
      </c>
      <c r="E5362" s="2" t="s">
        <v>17</v>
      </c>
      <c r="F5362" s="2" t="s">
        <v>138</v>
      </c>
      <c r="G5362" s="2" t="s">
        <v>138</v>
      </c>
      <c r="H5362" s="2" t="s">
        <v>4728</v>
      </c>
      <c r="I5362" s="2">
        <v>319</v>
      </c>
      <c r="J5362" s="2">
        <v>0</v>
      </c>
      <c r="K5362" s="2">
        <v>0</v>
      </c>
      <c r="L5362" s="3">
        <v>44958</v>
      </c>
      <c r="M5362" s="3">
        <v>47150</v>
      </c>
      <c r="N5362" s="2" t="s">
        <v>159</v>
      </c>
    </row>
    <row r="5363" spans="2:14" x14ac:dyDescent="0.25">
      <c r="B5363" s="2" t="s">
        <v>4726</v>
      </c>
      <c r="C5363" s="2" t="s">
        <v>4727</v>
      </c>
      <c r="D5363" s="2" t="s">
        <v>843</v>
      </c>
      <c r="E5363" s="2" t="s">
        <v>17</v>
      </c>
      <c r="F5363" s="2" t="s">
        <v>138</v>
      </c>
      <c r="G5363" s="2" t="s">
        <v>138</v>
      </c>
      <c r="H5363" s="2" t="s">
        <v>4728</v>
      </c>
      <c r="I5363" s="2">
        <v>319</v>
      </c>
      <c r="J5363" s="2">
        <v>236</v>
      </c>
      <c r="K5363" s="2">
        <v>0</v>
      </c>
      <c r="L5363" s="3">
        <v>46205</v>
      </c>
      <c r="M5363" s="3">
        <v>47484</v>
      </c>
      <c r="N5363" s="2" t="s">
        <v>159</v>
      </c>
    </row>
    <row r="5364" spans="2:14" x14ac:dyDescent="0.25">
      <c r="B5364" s="2" t="s">
        <v>4726</v>
      </c>
      <c r="C5364" s="2" t="s">
        <v>4727</v>
      </c>
      <c r="D5364" s="2" t="s">
        <v>843</v>
      </c>
      <c r="E5364" s="2" t="s">
        <v>17</v>
      </c>
      <c r="F5364" s="2" t="s">
        <v>138</v>
      </c>
      <c r="G5364" s="2" t="s">
        <v>138</v>
      </c>
      <c r="H5364" s="2" t="s">
        <v>4728</v>
      </c>
      <c r="I5364" s="2">
        <v>319</v>
      </c>
      <c r="J5364" s="2">
        <v>83</v>
      </c>
      <c r="K5364" s="2" t="s">
        <v>4729</v>
      </c>
      <c r="L5364" s="3">
        <v>45934</v>
      </c>
      <c r="M5364" s="3">
        <v>47635</v>
      </c>
      <c r="N5364" s="2" t="s">
        <v>159</v>
      </c>
    </row>
    <row r="5365" spans="2:14" x14ac:dyDescent="0.25">
      <c r="B5365" s="2" t="s">
        <v>4726</v>
      </c>
      <c r="C5365" s="2" t="s">
        <v>4727</v>
      </c>
      <c r="D5365" s="2" t="s">
        <v>843</v>
      </c>
      <c r="E5365" s="2" t="s">
        <v>181</v>
      </c>
      <c r="F5365" s="2" t="s">
        <v>138</v>
      </c>
      <c r="G5365" s="2" t="s">
        <v>138</v>
      </c>
      <c r="H5365" s="2" t="s">
        <v>4728</v>
      </c>
      <c r="I5365" s="2">
        <v>319</v>
      </c>
      <c r="J5365" s="2">
        <v>0</v>
      </c>
      <c r="K5365" s="2">
        <v>0</v>
      </c>
      <c r="L5365" s="3">
        <v>44958</v>
      </c>
      <c r="M5365" s="3">
        <v>47150</v>
      </c>
      <c r="N5365" s="2" t="s">
        <v>159</v>
      </c>
    </row>
    <row r="5366" spans="2:14" x14ac:dyDescent="0.25">
      <c r="B5366" s="2" t="s">
        <v>4726</v>
      </c>
      <c r="C5366" s="2" t="s">
        <v>4727</v>
      </c>
      <c r="D5366" s="2" t="s">
        <v>843</v>
      </c>
      <c r="E5366" s="2" t="s">
        <v>181</v>
      </c>
      <c r="F5366" s="2" t="s">
        <v>138</v>
      </c>
      <c r="G5366" s="2" t="s">
        <v>138</v>
      </c>
      <c r="H5366" s="2" t="s">
        <v>4728</v>
      </c>
      <c r="I5366" s="2">
        <v>319</v>
      </c>
      <c r="J5366" s="2">
        <v>0</v>
      </c>
      <c r="K5366" s="2" t="s">
        <v>4729</v>
      </c>
      <c r="L5366" s="3">
        <v>45934</v>
      </c>
      <c r="M5366" s="3">
        <v>47635</v>
      </c>
      <c r="N5366" s="2" t="s">
        <v>159</v>
      </c>
    </row>
    <row r="5367" spans="2:14" x14ac:dyDescent="0.25">
      <c r="B5367" s="2" t="s">
        <v>4730</v>
      </c>
      <c r="C5367" s="2" t="s">
        <v>4731</v>
      </c>
      <c r="D5367" s="2" t="s">
        <v>41</v>
      </c>
      <c r="E5367" s="2" t="s">
        <v>17</v>
      </c>
      <c r="F5367" s="2" t="s">
        <v>138</v>
      </c>
      <c r="G5367" s="2" t="s">
        <v>138</v>
      </c>
      <c r="H5367" s="2" t="s">
        <v>4728</v>
      </c>
      <c r="I5367" s="2">
        <v>0</v>
      </c>
      <c r="J5367" s="2">
        <v>0</v>
      </c>
      <c r="K5367" s="2" t="s">
        <v>4729</v>
      </c>
      <c r="L5367" s="3">
        <v>45822</v>
      </c>
      <c r="M5367" s="3">
        <v>47635</v>
      </c>
      <c r="N5367" s="2" t="s">
        <v>159</v>
      </c>
    </row>
    <row r="5368" spans="2:14" x14ac:dyDescent="0.25">
      <c r="B5368" s="2" t="s">
        <v>4730</v>
      </c>
      <c r="C5368" s="2" t="s">
        <v>4731</v>
      </c>
      <c r="D5368" s="2" t="s">
        <v>41</v>
      </c>
      <c r="E5368" s="2" t="s">
        <v>17</v>
      </c>
      <c r="F5368" s="2" t="s">
        <v>138</v>
      </c>
      <c r="G5368" s="2" t="s">
        <v>138</v>
      </c>
      <c r="H5368" s="2" t="s">
        <v>4728</v>
      </c>
      <c r="I5368" s="2">
        <v>0</v>
      </c>
      <c r="J5368" s="2">
        <v>0</v>
      </c>
      <c r="K5368" s="2">
        <v>4520418</v>
      </c>
      <c r="L5368" s="3">
        <v>44958</v>
      </c>
      <c r="M5368" s="3">
        <v>46753</v>
      </c>
      <c r="N5368" s="2" t="s">
        <v>159</v>
      </c>
    </row>
    <row r="5369" spans="2:14" x14ac:dyDescent="0.25">
      <c r="B5369" s="2" t="s">
        <v>4730</v>
      </c>
      <c r="C5369" s="2" t="s">
        <v>4731</v>
      </c>
      <c r="D5369" s="2" t="s">
        <v>41</v>
      </c>
      <c r="E5369" s="2" t="s">
        <v>142</v>
      </c>
      <c r="F5369" s="2" t="s">
        <v>138</v>
      </c>
      <c r="G5369" s="2" t="s">
        <v>138</v>
      </c>
      <c r="H5369" s="2" t="s">
        <v>4728</v>
      </c>
      <c r="I5369" s="2">
        <v>0</v>
      </c>
      <c r="J5369" s="2">
        <v>0</v>
      </c>
      <c r="K5369" s="2">
        <v>4520418</v>
      </c>
      <c r="L5369" s="3">
        <v>44958</v>
      </c>
      <c r="M5369" s="3">
        <v>46753</v>
      </c>
      <c r="N5369" s="2" t="s">
        <v>159</v>
      </c>
    </row>
    <row r="5370" spans="2:14" x14ac:dyDescent="0.25">
      <c r="B5370" s="2" t="s">
        <v>4732</v>
      </c>
      <c r="C5370" s="2" t="s">
        <v>4733</v>
      </c>
      <c r="D5370" s="2" t="s">
        <v>16</v>
      </c>
      <c r="E5370" s="2" t="s">
        <v>17</v>
      </c>
      <c r="F5370" s="2" t="s">
        <v>18</v>
      </c>
      <c r="G5370" s="2" t="s">
        <v>19</v>
      </c>
      <c r="H5370" s="2" t="s">
        <v>4734</v>
      </c>
      <c r="I5370" s="2">
        <v>0</v>
      </c>
      <c r="J5370" s="2">
        <v>0</v>
      </c>
      <c r="K5370" s="2">
        <v>235001</v>
      </c>
      <c r="L5370" s="3">
        <v>44958</v>
      </c>
      <c r="M5370" s="3">
        <v>46905</v>
      </c>
      <c r="N5370" s="2" t="s">
        <v>25</v>
      </c>
    </row>
    <row r="5371" spans="2:14" x14ac:dyDescent="0.25">
      <c r="B5371" s="2" t="s">
        <v>4732</v>
      </c>
      <c r="C5371" s="2" t="s">
        <v>4733</v>
      </c>
      <c r="D5371" s="2" t="s">
        <v>16</v>
      </c>
      <c r="E5371" s="2" t="s">
        <v>76</v>
      </c>
      <c r="F5371" s="2" t="s">
        <v>18</v>
      </c>
      <c r="G5371" s="2" t="s">
        <v>19</v>
      </c>
      <c r="H5371" s="2" t="s">
        <v>4734</v>
      </c>
      <c r="I5371" s="2">
        <v>0</v>
      </c>
      <c r="J5371" s="2">
        <v>0</v>
      </c>
      <c r="K5371" s="2">
        <v>235001</v>
      </c>
      <c r="L5371" s="3">
        <v>44958</v>
      </c>
      <c r="M5371" s="3">
        <v>46905</v>
      </c>
      <c r="N5371" s="2" t="s">
        <v>25</v>
      </c>
    </row>
    <row r="5372" spans="2:14" x14ac:dyDescent="0.25">
      <c r="B5372" s="2" t="s">
        <v>4735</v>
      </c>
      <c r="C5372" s="2" t="s">
        <v>4736</v>
      </c>
      <c r="D5372" s="2" t="s">
        <v>16</v>
      </c>
      <c r="E5372" s="2" t="s">
        <v>17</v>
      </c>
      <c r="F5372" s="2" t="s">
        <v>18</v>
      </c>
      <c r="G5372" s="2" t="s">
        <v>19</v>
      </c>
      <c r="H5372" s="2" t="s">
        <v>4737</v>
      </c>
      <c r="I5372" s="2">
        <v>0</v>
      </c>
      <c r="J5372" s="2">
        <v>0</v>
      </c>
      <c r="K5372" s="2">
        <v>0</v>
      </c>
      <c r="L5372" s="3">
        <v>46099</v>
      </c>
      <c r="M5372" s="2" t="s">
        <v>30</v>
      </c>
      <c r="N5372" s="2" t="s">
        <v>4738</v>
      </c>
    </row>
    <row r="5373" spans="2:14" x14ac:dyDescent="0.25">
      <c r="B5373" s="2" t="s">
        <v>4735</v>
      </c>
      <c r="C5373" s="2" t="s">
        <v>4736</v>
      </c>
      <c r="D5373" s="2" t="s">
        <v>16</v>
      </c>
      <c r="E5373" s="2" t="s">
        <v>17</v>
      </c>
      <c r="F5373" s="2" t="s">
        <v>18</v>
      </c>
      <c r="G5373" s="2" t="s">
        <v>19</v>
      </c>
      <c r="H5373" s="2" t="s">
        <v>4737</v>
      </c>
      <c r="I5373" s="2">
        <v>0</v>
      </c>
      <c r="J5373" s="2">
        <v>0</v>
      </c>
      <c r="K5373" s="2">
        <v>1250209510026</v>
      </c>
      <c r="L5373" s="3">
        <v>45786</v>
      </c>
      <c r="M5373" s="3">
        <v>47515</v>
      </c>
      <c r="N5373" s="2" t="s">
        <v>4738</v>
      </c>
    </row>
    <row r="5374" spans="2:14" x14ac:dyDescent="0.25">
      <c r="B5374" s="2" t="s">
        <v>4735</v>
      </c>
      <c r="C5374" s="2" t="s">
        <v>4736</v>
      </c>
      <c r="D5374" s="2" t="s">
        <v>16</v>
      </c>
      <c r="E5374" s="2" t="s">
        <v>17</v>
      </c>
      <c r="F5374" s="2" t="s">
        <v>18</v>
      </c>
      <c r="G5374" s="2" t="s">
        <v>19</v>
      </c>
      <c r="H5374" s="2" t="s">
        <v>4737</v>
      </c>
      <c r="I5374" s="2">
        <v>0</v>
      </c>
      <c r="J5374" s="2">
        <v>0</v>
      </c>
      <c r="K5374" s="2">
        <v>1250209510026</v>
      </c>
      <c r="L5374" s="3">
        <v>45866</v>
      </c>
      <c r="M5374" s="3">
        <v>47665</v>
      </c>
      <c r="N5374" s="2" t="s">
        <v>4738</v>
      </c>
    </row>
    <row r="5375" spans="2:14" x14ac:dyDescent="0.25">
      <c r="B5375" s="2" t="s">
        <v>4739</v>
      </c>
      <c r="C5375" s="2" t="s">
        <v>4740</v>
      </c>
      <c r="D5375" s="2" t="s">
        <v>16</v>
      </c>
      <c r="E5375" s="2" t="s">
        <v>17</v>
      </c>
      <c r="F5375" s="2" t="s">
        <v>18</v>
      </c>
      <c r="G5375" s="2" t="s">
        <v>19</v>
      </c>
      <c r="H5375" s="2" t="s">
        <v>4737</v>
      </c>
      <c r="I5375" s="2">
        <v>0</v>
      </c>
      <c r="J5375" s="2">
        <v>0</v>
      </c>
      <c r="K5375" s="2">
        <v>0</v>
      </c>
      <c r="L5375" s="3">
        <v>46099</v>
      </c>
      <c r="M5375" s="2" t="s">
        <v>30</v>
      </c>
      <c r="N5375" s="2" t="s">
        <v>4738</v>
      </c>
    </row>
    <row r="5376" spans="2:14" x14ac:dyDescent="0.25">
      <c r="B5376" s="2" t="s">
        <v>4739</v>
      </c>
      <c r="C5376" s="2" t="s">
        <v>4740</v>
      </c>
      <c r="D5376" s="2" t="s">
        <v>16</v>
      </c>
      <c r="E5376" s="2" t="s">
        <v>17</v>
      </c>
      <c r="F5376" s="2" t="s">
        <v>18</v>
      </c>
      <c r="G5376" s="2" t="s">
        <v>19</v>
      </c>
      <c r="H5376" s="2" t="s">
        <v>4737</v>
      </c>
      <c r="I5376" s="2">
        <v>0</v>
      </c>
      <c r="J5376" s="2">
        <v>0</v>
      </c>
      <c r="K5376" s="2">
        <v>1250209510026</v>
      </c>
      <c r="L5376" s="3">
        <v>45786</v>
      </c>
      <c r="M5376" s="3">
        <v>47515</v>
      </c>
      <c r="N5376" s="2" t="s">
        <v>4738</v>
      </c>
    </row>
    <row r="5377" spans="2:14" x14ac:dyDescent="0.25">
      <c r="B5377" s="2" t="s">
        <v>4739</v>
      </c>
      <c r="C5377" s="2" t="s">
        <v>4740</v>
      </c>
      <c r="D5377" s="2" t="s">
        <v>16</v>
      </c>
      <c r="E5377" s="2" t="s">
        <v>17</v>
      </c>
      <c r="F5377" s="2" t="s">
        <v>18</v>
      </c>
      <c r="G5377" s="2" t="s">
        <v>19</v>
      </c>
      <c r="H5377" s="2" t="s">
        <v>4737</v>
      </c>
      <c r="I5377" s="2">
        <v>0</v>
      </c>
      <c r="J5377" s="2">
        <v>0</v>
      </c>
      <c r="K5377" s="2">
        <v>1250209510026</v>
      </c>
      <c r="L5377" s="3">
        <v>45880</v>
      </c>
      <c r="M5377" s="3">
        <v>47665</v>
      </c>
      <c r="N5377" s="2" t="s">
        <v>4738</v>
      </c>
    </row>
    <row r="5378" spans="2:14" x14ac:dyDescent="0.25">
      <c r="B5378" s="2" t="s">
        <v>4739</v>
      </c>
      <c r="C5378" s="2" t="s">
        <v>4740</v>
      </c>
      <c r="D5378" s="2" t="s">
        <v>16</v>
      </c>
      <c r="E5378" s="2" t="s">
        <v>181</v>
      </c>
      <c r="F5378" s="2" t="s">
        <v>18</v>
      </c>
      <c r="G5378" s="2" t="s">
        <v>19</v>
      </c>
      <c r="H5378" s="2" t="s">
        <v>4737</v>
      </c>
      <c r="I5378" s="2">
        <v>0</v>
      </c>
      <c r="J5378" s="2">
        <v>0</v>
      </c>
      <c r="K5378" s="2">
        <v>1250209510026</v>
      </c>
      <c r="L5378" s="3">
        <v>45786</v>
      </c>
      <c r="M5378" s="3">
        <v>47515</v>
      </c>
      <c r="N5378" s="2" t="s">
        <v>4738</v>
      </c>
    </row>
    <row r="5379" spans="2:14" x14ac:dyDescent="0.25">
      <c r="B5379" s="2" t="s">
        <v>4741</v>
      </c>
      <c r="C5379" s="2" t="s">
        <v>4742</v>
      </c>
      <c r="D5379" s="2" t="s">
        <v>28</v>
      </c>
      <c r="E5379" s="2" t="s">
        <v>17</v>
      </c>
      <c r="F5379" s="2" t="s">
        <v>253</v>
      </c>
      <c r="G5379" s="2" t="s">
        <v>253</v>
      </c>
      <c r="H5379" s="2" t="s">
        <v>4742</v>
      </c>
      <c r="I5379" s="2">
        <v>4287</v>
      </c>
      <c r="J5379" s="2">
        <v>4287</v>
      </c>
      <c r="K5379" s="2">
        <v>0</v>
      </c>
      <c r="L5379" s="3">
        <v>45989</v>
      </c>
      <c r="M5379" s="2" t="s">
        <v>30</v>
      </c>
      <c r="N5379" s="2" t="s">
        <v>4743</v>
      </c>
    </row>
    <row r="5380" spans="2:14" x14ac:dyDescent="0.25">
      <c r="B5380" s="2" t="s">
        <v>4744</v>
      </c>
      <c r="C5380" s="2" t="s">
        <v>4745</v>
      </c>
      <c r="D5380" s="2" t="s">
        <v>28</v>
      </c>
      <c r="E5380" s="2" t="s">
        <v>17</v>
      </c>
      <c r="F5380" s="2" t="s">
        <v>253</v>
      </c>
      <c r="G5380" s="2" t="s">
        <v>253</v>
      </c>
      <c r="H5380" s="2" t="s">
        <v>4745</v>
      </c>
      <c r="I5380" s="2">
        <v>1168</v>
      </c>
      <c r="J5380" s="2">
        <v>1168</v>
      </c>
      <c r="K5380" s="2">
        <v>0</v>
      </c>
      <c r="L5380" s="3">
        <v>46094</v>
      </c>
      <c r="M5380" s="2" t="s">
        <v>30</v>
      </c>
      <c r="N5380" s="2" t="s">
        <v>4743</v>
      </c>
    </row>
    <row r="5381" spans="2:14" x14ac:dyDescent="0.25">
      <c r="B5381" s="2" t="s">
        <v>4746</v>
      </c>
      <c r="C5381" s="2" t="s">
        <v>4747</v>
      </c>
      <c r="D5381" s="2" t="s">
        <v>16</v>
      </c>
      <c r="E5381" s="2" t="s">
        <v>17</v>
      </c>
      <c r="F5381" s="2" t="s">
        <v>18</v>
      </c>
      <c r="G5381" s="2" t="s">
        <v>90</v>
      </c>
      <c r="H5381" s="2" t="s">
        <v>4748</v>
      </c>
      <c r="I5381" s="2">
        <v>147213</v>
      </c>
      <c r="J5381" s="2">
        <v>0</v>
      </c>
      <c r="K5381" s="2" t="s">
        <v>4749</v>
      </c>
      <c r="L5381" s="3">
        <v>44958</v>
      </c>
      <c r="M5381" s="3">
        <v>46447</v>
      </c>
      <c r="N5381" s="2" t="s">
        <v>1917</v>
      </c>
    </row>
    <row r="5382" spans="2:14" x14ac:dyDescent="0.25">
      <c r="B5382" s="2" t="s">
        <v>4746</v>
      </c>
      <c r="C5382" s="2" t="s">
        <v>4747</v>
      </c>
      <c r="D5382" s="2" t="s">
        <v>16</v>
      </c>
      <c r="E5382" s="2" t="s">
        <v>17</v>
      </c>
      <c r="F5382" s="2" t="s">
        <v>18</v>
      </c>
      <c r="G5382" s="2" t="s">
        <v>90</v>
      </c>
      <c r="H5382" s="2" t="s">
        <v>4748</v>
      </c>
      <c r="I5382" s="2">
        <v>147213</v>
      </c>
      <c r="J5382" s="2">
        <v>0</v>
      </c>
      <c r="K5382" s="2" t="s">
        <v>4750</v>
      </c>
      <c r="L5382" s="3">
        <v>44958</v>
      </c>
      <c r="M5382" s="3">
        <v>46539</v>
      </c>
      <c r="N5382" s="2" t="s">
        <v>1917</v>
      </c>
    </row>
    <row r="5383" spans="2:14" x14ac:dyDescent="0.25">
      <c r="B5383" s="2" t="s">
        <v>4746</v>
      </c>
      <c r="C5383" s="2" t="s">
        <v>4747</v>
      </c>
      <c r="D5383" s="2" t="s">
        <v>16</v>
      </c>
      <c r="E5383" s="2" t="s">
        <v>17</v>
      </c>
      <c r="F5383" s="2" t="s">
        <v>18</v>
      </c>
      <c r="G5383" s="2" t="s">
        <v>90</v>
      </c>
      <c r="H5383" s="2" t="s">
        <v>4748</v>
      </c>
      <c r="I5383" s="2">
        <v>147213</v>
      </c>
      <c r="J5383" s="2">
        <v>0</v>
      </c>
      <c r="K5383" s="2" t="s">
        <v>4751</v>
      </c>
      <c r="L5383" s="3">
        <v>44958</v>
      </c>
      <c r="M5383" s="3">
        <v>46539</v>
      </c>
      <c r="N5383" s="2" t="s">
        <v>1917</v>
      </c>
    </row>
    <row r="5384" spans="2:14" x14ac:dyDescent="0.25">
      <c r="B5384" s="2" t="s">
        <v>4746</v>
      </c>
      <c r="C5384" s="2" t="s">
        <v>4747</v>
      </c>
      <c r="D5384" s="2" t="s">
        <v>16</v>
      </c>
      <c r="E5384" s="2" t="s">
        <v>17</v>
      </c>
      <c r="F5384" s="2" t="s">
        <v>18</v>
      </c>
      <c r="G5384" s="2" t="s">
        <v>90</v>
      </c>
      <c r="H5384" s="2" t="s">
        <v>4748</v>
      </c>
      <c r="I5384" s="2">
        <v>147213</v>
      </c>
      <c r="J5384" s="2">
        <v>0</v>
      </c>
      <c r="K5384" s="2" t="s">
        <v>4752</v>
      </c>
      <c r="L5384" s="3">
        <v>44958</v>
      </c>
      <c r="M5384" s="3">
        <v>46600</v>
      </c>
      <c r="N5384" s="2" t="s">
        <v>1917</v>
      </c>
    </row>
    <row r="5385" spans="2:14" x14ac:dyDescent="0.25">
      <c r="B5385" s="2" t="s">
        <v>4746</v>
      </c>
      <c r="C5385" s="2" t="s">
        <v>4747</v>
      </c>
      <c r="D5385" s="2" t="s">
        <v>16</v>
      </c>
      <c r="E5385" s="2" t="s">
        <v>17</v>
      </c>
      <c r="F5385" s="2" t="s">
        <v>18</v>
      </c>
      <c r="G5385" s="2" t="s">
        <v>90</v>
      </c>
      <c r="H5385" s="2" t="s">
        <v>4748</v>
      </c>
      <c r="I5385" s="2">
        <v>147213</v>
      </c>
      <c r="J5385" s="2">
        <v>0</v>
      </c>
      <c r="K5385" s="2" t="s">
        <v>4753</v>
      </c>
      <c r="L5385" s="3">
        <v>44958</v>
      </c>
      <c r="M5385" s="3">
        <v>46600</v>
      </c>
      <c r="N5385" s="2" t="s">
        <v>1917</v>
      </c>
    </row>
    <row r="5386" spans="2:14" x14ac:dyDescent="0.25">
      <c r="B5386" s="2" t="s">
        <v>4746</v>
      </c>
      <c r="C5386" s="2" t="s">
        <v>4747</v>
      </c>
      <c r="D5386" s="2" t="s">
        <v>16</v>
      </c>
      <c r="E5386" s="2" t="s">
        <v>17</v>
      </c>
      <c r="F5386" s="2" t="s">
        <v>18</v>
      </c>
      <c r="G5386" s="2" t="s">
        <v>90</v>
      </c>
      <c r="H5386" s="2" t="s">
        <v>4748</v>
      </c>
      <c r="I5386" s="2">
        <v>147213</v>
      </c>
      <c r="J5386" s="2">
        <v>0</v>
      </c>
      <c r="K5386" s="2" t="s">
        <v>4754</v>
      </c>
      <c r="L5386" s="3">
        <v>44958</v>
      </c>
      <c r="M5386" s="3">
        <v>46600</v>
      </c>
      <c r="N5386" s="2" t="s">
        <v>1917</v>
      </c>
    </row>
    <row r="5387" spans="2:14" x14ac:dyDescent="0.25">
      <c r="B5387" s="2" t="s">
        <v>4746</v>
      </c>
      <c r="C5387" s="2" t="s">
        <v>4747</v>
      </c>
      <c r="D5387" s="2" t="s">
        <v>16</v>
      </c>
      <c r="E5387" s="2" t="s">
        <v>17</v>
      </c>
      <c r="F5387" s="2" t="s">
        <v>18</v>
      </c>
      <c r="G5387" s="2" t="s">
        <v>90</v>
      </c>
      <c r="H5387" s="2" t="s">
        <v>4748</v>
      </c>
      <c r="I5387" s="2">
        <v>147213</v>
      </c>
      <c r="J5387" s="2">
        <v>0</v>
      </c>
      <c r="K5387" s="2" t="s">
        <v>4755</v>
      </c>
      <c r="L5387" s="3">
        <v>44958</v>
      </c>
      <c r="M5387" s="3">
        <v>46661</v>
      </c>
      <c r="N5387" s="2" t="s">
        <v>1917</v>
      </c>
    </row>
    <row r="5388" spans="2:14" x14ac:dyDescent="0.25">
      <c r="B5388" s="2" t="s">
        <v>4746</v>
      </c>
      <c r="C5388" s="2" t="s">
        <v>4747</v>
      </c>
      <c r="D5388" s="2" t="s">
        <v>16</v>
      </c>
      <c r="E5388" s="2" t="s">
        <v>17</v>
      </c>
      <c r="F5388" s="2" t="s">
        <v>18</v>
      </c>
      <c r="G5388" s="2" t="s">
        <v>90</v>
      </c>
      <c r="H5388" s="2" t="s">
        <v>4748</v>
      </c>
      <c r="I5388" s="2">
        <v>147213</v>
      </c>
      <c r="J5388" s="2">
        <v>0</v>
      </c>
      <c r="K5388" s="2" t="s">
        <v>4756</v>
      </c>
      <c r="L5388" s="3">
        <v>44958</v>
      </c>
      <c r="M5388" s="3">
        <v>46661</v>
      </c>
      <c r="N5388" s="2" t="s">
        <v>1917</v>
      </c>
    </row>
    <row r="5389" spans="2:14" x14ac:dyDescent="0.25">
      <c r="B5389" s="2" t="s">
        <v>4746</v>
      </c>
      <c r="C5389" s="2" t="s">
        <v>4747</v>
      </c>
      <c r="D5389" s="2" t="s">
        <v>16</v>
      </c>
      <c r="E5389" s="2" t="s">
        <v>17</v>
      </c>
      <c r="F5389" s="2" t="s">
        <v>18</v>
      </c>
      <c r="G5389" s="2" t="s">
        <v>90</v>
      </c>
      <c r="H5389" s="2" t="s">
        <v>4748</v>
      </c>
      <c r="I5389" s="2">
        <v>147213</v>
      </c>
      <c r="J5389" s="2">
        <v>0</v>
      </c>
      <c r="K5389" s="2" t="s">
        <v>4757</v>
      </c>
      <c r="L5389" s="3">
        <v>44958</v>
      </c>
      <c r="M5389" s="3">
        <v>46661</v>
      </c>
      <c r="N5389" s="2" t="s">
        <v>1917</v>
      </c>
    </row>
    <row r="5390" spans="2:14" x14ac:dyDescent="0.25">
      <c r="B5390" s="2" t="s">
        <v>4746</v>
      </c>
      <c r="C5390" s="2" t="s">
        <v>4747</v>
      </c>
      <c r="D5390" s="2" t="s">
        <v>16</v>
      </c>
      <c r="E5390" s="2" t="s">
        <v>17</v>
      </c>
      <c r="F5390" s="2" t="s">
        <v>18</v>
      </c>
      <c r="G5390" s="2" t="s">
        <v>90</v>
      </c>
      <c r="H5390" s="2" t="s">
        <v>4748</v>
      </c>
      <c r="I5390" s="2">
        <v>147213</v>
      </c>
      <c r="J5390" s="2">
        <v>0</v>
      </c>
      <c r="K5390" s="2" t="s">
        <v>4758</v>
      </c>
      <c r="L5390" s="3">
        <v>44958</v>
      </c>
      <c r="M5390" s="3">
        <v>46661</v>
      </c>
      <c r="N5390" s="2" t="s">
        <v>1917</v>
      </c>
    </row>
    <row r="5391" spans="2:14" x14ac:dyDescent="0.25">
      <c r="B5391" s="2" t="s">
        <v>4746</v>
      </c>
      <c r="C5391" s="2" t="s">
        <v>4747</v>
      </c>
      <c r="D5391" s="2" t="s">
        <v>16</v>
      </c>
      <c r="E5391" s="2" t="s">
        <v>17</v>
      </c>
      <c r="F5391" s="2" t="s">
        <v>18</v>
      </c>
      <c r="G5391" s="2" t="s">
        <v>90</v>
      </c>
      <c r="H5391" s="2" t="s">
        <v>4748</v>
      </c>
      <c r="I5391" s="2">
        <v>147213</v>
      </c>
      <c r="J5391" s="2">
        <v>0</v>
      </c>
      <c r="K5391" s="2" t="s">
        <v>4759</v>
      </c>
      <c r="L5391" s="3">
        <v>45735</v>
      </c>
      <c r="M5391" s="3">
        <v>46661</v>
      </c>
      <c r="N5391" s="2" t="s">
        <v>1917</v>
      </c>
    </row>
    <row r="5392" spans="2:14" x14ac:dyDescent="0.25">
      <c r="B5392" s="2" t="s">
        <v>4746</v>
      </c>
      <c r="C5392" s="2" t="s">
        <v>4747</v>
      </c>
      <c r="D5392" s="2" t="s">
        <v>16</v>
      </c>
      <c r="E5392" s="2" t="s">
        <v>17</v>
      </c>
      <c r="F5392" s="2" t="s">
        <v>18</v>
      </c>
      <c r="G5392" s="2" t="s">
        <v>90</v>
      </c>
      <c r="H5392" s="2" t="s">
        <v>4748</v>
      </c>
      <c r="I5392" s="2">
        <v>147213</v>
      </c>
      <c r="J5392" s="2">
        <v>0</v>
      </c>
      <c r="K5392" s="2" t="s">
        <v>4760</v>
      </c>
      <c r="L5392" s="3">
        <v>45735</v>
      </c>
      <c r="M5392" s="3">
        <v>46753</v>
      </c>
      <c r="N5392" s="2" t="s">
        <v>1917</v>
      </c>
    </row>
    <row r="5393" spans="2:14" x14ac:dyDescent="0.25">
      <c r="B5393" s="2" t="s">
        <v>4746</v>
      </c>
      <c r="C5393" s="2" t="s">
        <v>4747</v>
      </c>
      <c r="D5393" s="2" t="s">
        <v>16</v>
      </c>
      <c r="E5393" s="2" t="s">
        <v>17</v>
      </c>
      <c r="F5393" s="2" t="s">
        <v>18</v>
      </c>
      <c r="G5393" s="2" t="s">
        <v>90</v>
      </c>
      <c r="H5393" s="2" t="s">
        <v>4748</v>
      </c>
      <c r="I5393" s="2">
        <v>147213</v>
      </c>
      <c r="J5393" s="2">
        <v>0</v>
      </c>
      <c r="K5393" s="2" t="s">
        <v>4760</v>
      </c>
      <c r="L5393" s="3">
        <v>45803</v>
      </c>
      <c r="M5393" s="3">
        <v>46784</v>
      </c>
      <c r="N5393" s="2" t="s">
        <v>1917</v>
      </c>
    </row>
    <row r="5394" spans="2:14" x14ac:dyDescent="0.25">
      <c r="B5394" s="2" t="s">
        <v>4746</v>
      </c>
      <c r="C5394" s="2" t="s">
        <v>4747</v>
      </c>
      <c r="D5394" s="2" t="s">
        <v>16</v>
      </c>
      <c r="E5394" s="2" t="s">
        <v>17</v>
      </c>
      <c r="F5394" s="2" t="s">
        <v>18</v>
      </c>
      <c r="G5394" s="2" t="s">
        <v>90</v>
      </c>
      <c r="H5394" s="2" t="s">
        <v>4748</v>
      </c>
      <c r="I5394" s="2">
        <v>147213</v>
      </c>
      <c r="J5394" s="2">
        <v>0</v>
      </c>
      <c r="K5394" s="2" t="s">
        <v>4761</v>
      </c>
      <c r="L5394" s="3">
        <v>45738</v>
      </c>
      <c r="M5394" s="3">
        <v>46388</v>
      </c>
      <c r="N5394" s="2" t="s">
        <v>1917</v>
      </c>
    </row>
    <row r="5395" spans="2:14" x14ac:dyDescent="0.25">
      <c r="B5395" s="2" t="s">
        <v>4746</v>
      </c>
      <c r="C5395" s="2" t="s">
        <v>4747</v>
      </c>
      <c r="D5395" s="2" t="s">
        <v>16</v>
      </c>
      <c r="E5395" s="2" t="s">
        <v>17</v>
      </c>
      <c r="F5395" s="2" t="s">
        <v>18</v>
      </c>
      <c r="G5395" s="2" t="s">
        <v>90</v>
      </c>
      <c r="H5395" s="2" t="s">
        <v>4748</v>
      </c>
      <c r="I5395" s="2">
        <v>147213</v>
      </c>
      <c r="J5395" s="2">
        <v>0</v>
      </c>
      <c r="K5395" s="2" t="s">
        <v>4762</v>
      </c>
      <c r="L5395" s="3">
        <v>45735</v>
      </c>
      <c r="M5395" s="3">
        <v>46661</v>
      </c>
      <c r="N5395" s="2" t="s">
        <v>1917</v>
      </c>
    </row>
    <row r="5396" spans="2:14" x14ac:dyDescent="0.25">
      <c r="B5396" s="2" t="s">
        <v>4746</v>
      </c>
      <c r="C5396" s="2" t="s">
        <v>4747</v>
      </c>
      <c r="D5396" s="2" t="s">
        <v>16</v>
      </c>
      <c r="E5396" s="2" t="s">
        <v>17</v>
      </c>
      <c r="F5396" s="2" t="s">
        <v>18</v>
      </c>
      <c r="G5396" s="2" t="s">
        <v>90</v>
      </c>
      <c r="H5396" s="2" t="s">
        <v>4748</v>
      </c>
      <c r="I5396" s="2">
        <v>147213</v>
      </c>
      <c r="J5396" s="2">
        <v>0</v>
      </c>
      <c r="K5396" s="2" t="s">
        <v>4763</v>
      </c>
      <c r="L5396" s="3">
        <v>45738</v>
      </c>
      <c r="M5396" s="3">
        <v>46753</v>
      </c>
      <c r="N5396" s="2" t="s">
        <v>1917</v>
      </c>
    </row>
    <row r="5397" spans="2:14" x14ac:dyDescent="0.25">
      <c r="B5397" s="2" t="s">
        <v>4746</v>
      </c>
      <c r="C5397" s="2" t="s">
        <v>4747</v>
      </c>
      <c r="D5397" s="2" t="s">
        <v>16</v>
      </c>
      <c r="E5397" s="2" t="s">
        <v>17</v>
      </c>
      <c r="F5397" s="2" t="s">
        <v>18</v>
      </c>
      <c r="G5397" s="2" t="s">
        <v>90</v>
      </c>
      <c r="H5397" s="2" t="s">
        <v>4748</v>
      </c>
      <c r="I5397" s="2">
        <v>147213</v>
      </c>
      <c r="J5397" s="2">
        <v>0</v>
      </c>
      <c r="K5397" s="2" t="s">
        <v>4764</v>
      </c>
      <c r="L5397" s="3">
        <v>46021</v>
      </c>
      <c r="M5397" s="3">
        <v>46905</v>
      </c>
      <c r="N5397" s="2" t="s">
        <v>1917</v>
      </c>
    </row>
    <row r="5398" spans="2:14" x14ac:dyDescent="0.25">
      <c r="B5398" s="2" t="s">
        <v>4746</v>
      </c>
      <c r="C5398" s="2" t="s">
        <v>4747</v>
      </c>
      <c r="D5398" s="2" t="s">
        <v>16</v>
      </c>
      <c r="E5398" s="2" t="s">
        <v>17</v>
      </c>
      <c r="F5398" s="2" t="s">
        <v>18</v>
      </c>
      <c r="G5398" s="2" t="s">
        <v>90</v>
      </c>
      <c r="H5398" s="2" t="s">
        <v>4748</v>
      </c>
      <c r="I5398" s="2">
        <v>147213</v>
      </c>
      <c r="J5398" s="2">
        <v>0</v>
      </c>
      <c r="K5398" s="2" t="s">
        <v>4765</v>
      </c>
      <c r="L5398" s="3">
        <v>46021</v>
      </c>
      <c r="M5398" s="3">
        <v>46966</v>
      </c>
      <c r="N5398" s="2" t="s">
        <v>1917</v>
      </c>
    </row>
    <row r="5399" spans="2:14" x14ac:dyDescent="0.25">
      <c r="B5399" s="2" t="s">
        <v>4746</v>
      </c>
      <c r="C5399" s="2" t="s">
        <v>4747</v>
      </c>
      <c r="D5399" s="2" t="s">
        <v>16</v>
      </c>
      <c r="E5399" s="2" t="s">
        <v>17</v>
      </c>
      <c r="F5399" s="2" t="s">
        <v>18</v>
      </c>
      <c r="G5399" s="2" t="s">
        <v>90</v>
      </c>
      <c r="H5399" s="2" t="s">
        <v>4748</v>
      </c>
      <c r="I5399" s="2">
        <v>147213</v>
      </c>
      <c r="J5399" s="2">
        <v>0</v>
      </c>
      <c r="K5399" s="2" t="s">
        <v>4766</v>
      </c>
      <c r="L5399" s="3">
        <v>46021</v>
      </c>
      <c r="M5399" s="3">
        <v>47727</v>
      </c>
      <c r="N5399" s="2" t="s">
        <v>1917</v>
      </c>
    </row>
    <row r="5400" spans="2:14" x14ac:dyDescent="0.25">
      <c r="B5400" s="2" t="s">
        <v>4746</v>
      </c>
      <c r="C5400" s="2" t="s">
        <v>4747</v>
      </c>
      <c r="D5400" s="2" t="s">
        <v>16</v>
      </c>
      <c r="E5400" s="2" t="s">
        <v>17</v>
      </c>
      <c r="F5400" s="2" t="s">
        <v>18</v>
      </c>
      <c r="G5400" s="2" t="s">
        <v>90</v>
      </c>
      <c r="H5400" s="2" t="s">
        <v>4748</v>
      </c>
      <c r="I5400" s="2">
        <v>147213</v>
      </c>
      <c r="J5400" s="2">
        <v>13</v>
      </c>
      <c r="K5400" s="2" t="s">
        <v>4767</v>
      </c>
      <c r="L5400" s="3">
        <v>46076</v>
      </c>
      <c r="M5400" s="3">
        <v>47727</v>
      </c>
      <c r="N5400" s="2" t="s">
        <v>1917</v>
      </c>
    </row>
    <row r="5401" spans="2:14" x14ac:dyDescent="0.25">
      <c r="B5401" s="2" t="s">
        <v>4746</v>
      </c>
      <c r="C5401" s="2" t="s">
        <v>4747</v>
      </c>
      <c r="D5401" s="2" t="s">
        <v>16</v>
      </c>
      <c r="E5401" s="2" t="s">
        <v>17</v>
      </c>
      <c r="F5401" s="2" t="s">
        <v>18</v>
      </c>
      <c r="G5401" s="2" t="s">
        <v>90</v>
      </c>
      <c r="H5401" s="2" t="s">
        <v>4748</v>
      </c>
      <c r="I5401" s="2">
        <v>147213</v>
      </c>
      <c r="J5401" s="2">
        <v>0</v>
      </c>
      <c r="K5401" s="2" t="s">
        <v>4767</v>
      </c>
      <c r="L5401" s="3">
        <v>46097</v>
      </c>
      <c r="M5401" s="3">
        <v>47880</v>
      </c>
      <c r="N5401" s="2" t="s">
        <v>1917</v>
      </c>
    </row>
    <row r="5402" spans="2:14" x14ac:dyDescent="0.25">
      <c r="B5402" s="2" t="s">
        <v>4746</v>
      </c>
      <c r="C5402" s="2" t="s">
        <v>4747</v>
      </c>
      <c r="D5402" s="2" t="s">
        <v>16</v>
      </c>
      <c r="E5402" s="2" t="s">
        <v>17</v>
      </c>
      <c r="F5402" s="2" t="s">
        <v>18</v>
      </c>
      <c r="G5402" s="2" t="s">
        <v>90</v>
      </c>
      <c r="H5402" s="2" t="s">
        <v>4748</v>
      </c>
      <c r="I5402" s="2">
        <v>147213</v>
      </c>
      <c r="J5402" s="2">
        <v>0</v>
      </c>
      <c r="K5402" s="2" t="s">
        <v>4768</v>
      </c>
      <c r="L5402" s="3">
        <v>46083</v>
      </c>
      <c r="M5402" s="3">
        <v>47880</v>
      </c>
      <c r="N5402" s="2" t="s">
        <v>1917</v>
      </c>
    </row>
    <row r="5403" spans="2:14" x14ac:dyDescent="0.25">
      <c r="B5403" s="2" t="s">
        <v>4746</v>
      </c>
      <c r="C5403" s="2" t="s">
        <v>4747</v>
      </c>
      <c r="D5403" s="2" t="s">
        <v>16</v>
      </c>
      <c r="E5403" s="2" t="s">
        <v>17</v>
      </c>
      <c r="F5403" s="2" t="s">
        <v>18</v>
      </c>
      <c r="G5403" s="2" t="s">
        <v>90</v>
      </c>
      <c r="H5403" s="2" t="s">
        <v>4748</v>
      </c>
      <c r="I5403" s="2">
        <v>147213</v>
      </c>
      <c r="J5403" s="2">
        <v>0</v>
      </c>
      <c r="K5403" s="2" t="s">
        <v>4769</v>
      </c>
      <c r="L5403" s="3">
        <v>46097</v>
      </c>
      <c r="M5403" s="3">
        <v>47880</v>
      </c>
      <c r="N5403" s="2" t="s">
        <v>1917</v>
      </c>
    </row>
    <row r="5404" spans="2:14" x14ac:dyDescent="0.25">
      <c r="B5404" s="2" t="s">
        <v>4746</v>
      </c>
      <c r="C5404" s="2" t="s">
        <v>4747</v>
      </c>
      <c r="D5404" s="2" t="s">
        <v>16</v>
      </c>
      <c r="E5404" s="2" t="s">
        <v>17</v>
      </c>
      <c r="F5404" s="2" t="s">
        <v>18</v>
      </c>
      <c r="G5404" s="2" t="s">
        <v>90</v>
      </c>
      <c r="H5404" s="2" t="s">
        <v>4748</v>
      </c>
      <c r="I5404" s="2">
        <v>147213</v>
      </c>
      <c r="J5404" s="2">
        <v>0</v>
      </c>
      <c r="K5404" s="2" t="s">
        <v>4770</v>
      </c>
      <c r="L5404" s="3">
        <v>46097</v>
      </c>
      <c r="M5404" s="3">
        <v>47880</v>
      </c>
      <c r="N5404" s="2" t="s">
        <v>1917</v>
      </c>
    </row>
    <row r="5405" spans="2:14" x14ac:dyDescent="0.25">
      <c r="B5405" s="2" t="s">
        <v>4746</v>
      </c>
      <c r="C5405" s="2" t="s">
        <v>4747</v>
      </c>
      <c r="D5405" s="2" t="s">
        <v>16</v>
      </c>
      <c r="E5405" s="2" t="s">
        <v>17</v>
      </c>
      <c r="F5405" s="2" t="s">
        <v>18</v>
      </c>
      <c r="G5405" s="2" t="s">
        <v>90</v>
      </c>
      <c r="H5405" s="2" t="s">
        <v>4748</v>
      </c>
      <c r="I5405" s="2">
        <v>147213</v>
      </c>
      <c r="J5405" s="2">
        <v>18000</v>
      </c>
      <c r="K5405" s="2" t="s">
        <v>4771</v>
      </c>
      <c r="L5405" s="3">
        <v>46109</v>
      </c>
      <c r="M5405" s="3">
        <v>47880</v>
      </c>
      <c r="N5405" s="2" t="s">
        <v>1917</v>
      </c>
    </row>
    <row r="5406" spans="2:14" x14ac:dyDescent="0.25">
      <c r="B5406" s="2" t="s">
        <v>4746</v>
      </c>
      <c r="C5406" s="2" t="s">
        <v>4747</v>
      </c>
      <c r="D5406" s="2" t="s">
        <v>16</v>
      </c>
      <c r="E5406" s="2" t="s">
        <v>17</v>
      </c>
      <c r="F5406" s="2" t="s">
        <v>18</v>
      </c>
      <c r="G5406" s="2" t="s">
        <v>90</v>
      </c>
      <c r="H5406" s="2" t="s">
        <v>4748</v>
      </c>
      <c r="I5406" s="2">
        <v>147213</v>
      </c>
      <c r="J5406" s="2">
        <v>82800</v>
      </c>
      <c r="K5406" s="2" t="s">
        <v>4772</v>
      </c>
      <c r="L5406" s="3">
        <v>46109</v>
      </c>
      <c r="M5406" s="3">
        <v>47908</v>
      </c>
      <c r="N5406" s="2" t="s">
        <v>1917</v>
      </c>
    </row>
    <row r="5407" spans="2:14" x14ac:dyDescent="0.25">
      <c r="B5407" s="2" t="s">
        <v>4746</v>
      </c>
      <c r="C5407" s="2" t="s">
        <v>4747</v>
      </c>
      <c r="D5407" s="2" t="s">
        <v>16</v>
      </c>
      <c r="E5407" s="2" t="s">
        <v>17</v>
      </c>
      <c r="F5407" s="2" t="s">
        <v>18</v>
      </c>
      <c r="G5407" s="2" t="s">
        <v>90</v>
      </c>
      <c r="H5407" s="2" t="s">
        <v>4748</v>
      </c>
      <c r="I5407" s="2">
        <v>147213</v>
      </c>
      <c r="J5407" s="2">
        <v>46400</v>
      </c>
      <c r="K5407" s="2" t="s">
        <v>4773</v>
      </c>
      <c r="L5407" s="3">
        <v>46114</v>
      </c>
      <c r="M5407" s="3">
        <v>47908</v>
      </c>
      <c r="N5407" s="2" t="s">
        <v>1917</v>
      </c>
    </row>
    <row r="5408" spans="2:14" x14ac:dyDescent="0.25">
      <c r="B5408" s="2" t="s">
        <v>4746</v>
      </c>
      <c r="C5408" s="2" t="s">
        <v>4747</v>
      </c>
      <c r="D5408" s="2" t="s">
        <v>16</v>
      </c>
      <c r="E5408" s="2" t="s">
        <v>17</v>
      </c>
      <c r="F5408" s="2" t="s">
        <v>18</v>
      </c>
      <c r="G5408" s="2" t="s">
        <v>90</v>
      </c>
      <c r="H5408" s="2" t="s">
        <v>4748</v>
      </c>
      <c r="I5408" s="2">
        <v>147213</v>
      </c>
      <c r="J5408" s="2">
        <v>0</v>
      </c>
      <c r="K5408" s="2" t="s">
        <v>4774</v>
      </c>
      <c r="L5408" s="3">
        <v>46146</v>
      </c>
      <c r="M5408" s="3">
        <v>47727</v>
      </c>
      <c r="N5408" s="2" t="s">
        <v>1917</v>
      </c>
    </row>
    <row r="5409" spans="2:14" x14ac:dyDescent="0.25">
      <c r="B5409" s="2" t="s">
        <v>4746</v>
      </c>
      <c r="C5409" s="2" t="s">
        <v>4747</v>
      </c>
      <c r="D5409" s="2" t="s">
        <v>16</v>
      </c>
      <c r="E5409" s="2" t="s">
        <v>142</v>
      </c>
      <c r="F5409" s="2" t="s">
        <v>18</v>
      </c>
      <c r="G5409" s="2" t="s">
        <v>90</v>
      </c>
      <c r="H5409" s="2" t="s">
        <v>4748</v>
      </c>
      <c r="I5409" s="2">
        <v>147213</v>
      </c>
      <c r="J5409" s="2">
        <v>0</v>
      </c>
      <c r="K5409" s="2" t="s">
        <v>4760</v>
      </c>
      <c r="L5409" s="3">
        <v>45735</v>
      </c>
      <c r="M5409" s="3">
        <v>46753</v>
      </c>
      <c r="N5409" s="2" t="s">
        <v>1917</v>
      </c>
    </row>
    <row r="5410" spans="2:14" x14ac:dyDescent="0.25">
      <c r="B5410" s="2" t="s">
        <v>4746</v>
      </c>
      <c r="C5410" s="2" t="s">
        <v>4747</v>
      </c>
      <c r="D5410" s="2" t="s">
        <v>16</v>
      </c>
      <c r="E5410" s="2" t="s">
        <v>142</v>
      </c>
      <c r="F5410" s="2" t="s">
        <v>18</v>
      </c>
      <c r="G5410" s="2" t="s">
        <v>90</v>
      </c>
      <c r="H5410" s="2" t="s">
        <v>4748</v>
      </c>
      <c r="I5410" s="2">
        <v>147213</v>
      </c>
      <c r="J5410" s="2">
        <v>0</v>
      </c>
      <c r="K5410" s="2" t="s">
        <v>4760</v>
      </c>
      <c r="L5410" s="3">
        <v>45803</v>
      </c>
      <c r="M5410" s="3">
        <v>46784</v>
      </c>
      <c r="N5410" s="2" t="s">
        <v>1917</v>
      </c>
    </row>
    <row r="5411" spans="2:14" x14ac:dyDescent="0.25">
      <c r="B5411" s="2" t="s">
        <v>4746</v>
      </c>
      <c r="C5411" s="2" t="s">
        <v>4747</v>
      </c>
      <c r="D5411" s="2" t="s">
        <v>16</v>
      </c>
      <c r="E5411" s="2" t="s">
        <v>142</v>
      </c>
      <c r="F5411" s="2" t="s">
        <v>18</v>
      </c>
      <c r="G5411" s="2" t="s">
        <v>90</v>
      </c>
      <c r="H5411" s="2" t="s">
        <v>4748</v>
      </c>
      <c r="I5411" s="2">
        <v>147213</v>
      </c>
      <c r="J5411" s="2">
        <v>0</v>
      </c>
      <c r="K5411" s="2" t="s">
        <v>4766</v>
      </c>
      <c r="L5411" s="3">
        <v>46021</v>
      </c>
      <c r="M5411" s="3">
        <v>47727</v>
      </c>
      <c r="N5411" s="2" t="s">
        <v>1917</v>
      </c>
    </row>
    <row r="5412" spans="2:14" x14ac:dyDescent="0.25">
      <c r="B5412" s="2" t="s">
        <v>4746</v>
      </c>
      <c r="C5412" s="2" t="s">
        <v>4747</v>
      </c>
      <c r="D5412" s="2" t="s">
        <v>16</v>
      </c>
      <c r="E5412" s="2" t="s">
        <v>142</v>
      </c>
      <c r="F5412" s="2" t="s">
        <v>18</v>
      </c>
      <c r="G5412" s="2" t="s">
        <v>90</v>
      </c>
      <c r="H5412" s="2" t="s">
        <v>4748</v>
      </c>
      <c r="I5412" s="2">
        <v>147213</v>
      </c>
      <c r="J5412" s="2">
        <v>0</v>
      </c>
      <c r="K5412" s="2" t="s">
        <v>4770</v>
      </c>
      <c r="L5412" s="3">
        <v>46097</v>
      </c>
      <c r="M5412" s="3">
        <v>47880</v>
      </c>
      <c r="N5412" s="2" t="s">
        <v>1917</v>
      </c>
    </row>
    <row r="5413" spans="2:14" x14ac:dyDescent="0.25">
      <c r="B5413" s="2" t="s">
        <v>4746</v>
      </c>
      <c r="C5413" s="2" t="s">
        <v>4747</v>
      </c>
      <c r="D5413" s="2" t="s">
        <v>16</v>
      </c>
      <c r="E5413" s="2" t="s">
        <v>142</v>
      </c>
      <c r="F5413" s="2" t="s">
        <v>18</v>
      </c>
      <c r="G5413" s="2" t="s">
        <v>90</v>
      </c>
      <c r="H5413" s="2" t="s">
        <v>4748</v>
      </c>
      <c r="I5413" s="2">
        <v>147213</v>
      </c>
      <c r="J5413" s="2">
        <v>0</v>
      </c>
      <c r="K5413" s="2" t="s">
        <v>4772</v>
      </c>
      <c r="L5413" s="3">
        <v>46109</v>
      </c>
      <c r="M5413" s="3">
        <v>47908</v>
      </c>
      <c r="N5413" s="2" t="s">
        <v>1917</v>
      </c>
    </row>
    <row r="5414" spans="2:14" x14ac:dyDescent="0.25">
      <c r="B5414" s="2" t="s">
        <v>4746</v>
      </c>
      <c r="C5414" s="2" t="s">
        <v>4747</v>
      </c>
      <c r="D5414" s="2" t="s">
        <v>16</v>
      </c>
      <c r="E5414" s="2" t="s">
        <v>142</v>
      </c>
      <c r="F5414" s="2" t="s">
        <v>18</v>
      </c>
      <c r="G5414" s="2" t="s">
        <v>90</v>
      </c>
      <c r="H5414" s="2" t="s">
        <v>4748</v>
      </c>
      <c r="I5414" s="2">
        <v>147213</v>
      </c>
      <c r="J5414" s="2">
        <v>0</v>
      </c>
      <c r="K5414" s="2" t="s">
        <v>4773</v>
      </c>
      <c r="L5414" s="3">
        <v>46114</v>
      </c>
      <c r="M5414" s="3">
        <v>47908</v>
      </c>
      <c r="N5414" s="2" t="s">
        <v>1917</v>
      </c>
    </row>
    <row r="5415" spans="2:14" x14ac:dyDescent="0.25">
      <c r="B5415" s="2" t="s">
        <v>4775</v>
      </c>
      <c r="C5415" s="2" t="s">
        <v>4776</v>
      </c>
      <c r="D5415" s="2" t="s">
        <v>4777</v>
      </c>
      <c r="E5415" s="2" t="s">
        <v>17</v>
      </c>
      <c r="F5415" s="2" t="s">
        <v>18</v>
      </c>
      <c r="G5415" s="2" t="s">
        <v>90</v>
      </c>
      <c r="H5415" s="2" t="s">
        <v>4748</v>
      </c>
      <c r="I5415" s="2">
        <v>0</v>
      </c>
      <c r="J5415" s="2">
        <v>0</v>
      </c>
      <c r="K5415" s="2" t="s">
        <v>4778</v>
      </c>
      <c r="L5415" s="3">
        <v>46063</v>
      </c>
      <c r="M5415" s="3">
        <v>47727</v>
      </c>
      <c r="N5415" s="2" t="s">
        <v>1917</v>
      </c>
    </row>
    <row r="5416" spans="2:14" x14ac:dyDescent="0.25">
      <c r="B5416" s="2" t="s">
        <v>4775</v>
      </c>
      <c r="C5416" s="2" t="s">
        <v>4776</v>
      </c>
      <c r="D5416" s="2" t="s">
        <v>4777</v>
      </c>
      <c r="E5416" s="2" t="s">
        <v>17</v>
      </c>
      <c r="F5416" s="2" t="s">
        <v>18</v>
      </c>
      <c r="G5416" s="2" t="s">
        <v>90</v>
      </c>
      <c r="H5416" s="2" t="s">
        <v>4748</v>
      </c>
      <c r="I5416" s="2">
        <v>0</v>
      </c>
      <c r="J5416" s="2">
        <v>0</v>
      </c>
      <c r="K5416" s="2" t="s">
        <v>4779</v>
      </c>
      <c r="L5416" s="3">
        <v>46073</v>
      </c>
      <c r="M5416" s="3">
        <v>47727</v>
      </c>
      <c r="N5416" s="2" t="s">
        <v>1917</v>
      </c>
    </row>
    <row r="5417" spans="2:14" x14ac:dyDescent="0.25">
      <c r="B5417" s="2" t="s">
        <v>4775</v>
      </c>
      <c r="C5417" s="2" t="s">
        <v>4776</v>
      </c>
      <c r="D5417" s="2" t="s">
        <v>4777</v>
      </c>
      <c r="E5417" s="2" t="s">
        <v>17</v>
      </c>
      <c r="F5417" s="2" t="s">
        <v>18</v>
      </c>
      <c r="G5417" s="2" t="s">
        <v>90</v>
      </c>
      <c r="H5417" s="2" t="s">
        <v>4748</v>
      </c>
      <c r="I5417" s="2">
        <v>0</v>
      </c>
      <c r="J5417" s="2">
        <v>0</v>
      </c>
      <c r="K5417" s="2" t="s">
        <v>470</v>
      </c>
      <c r="L5417" s="2" t="s">
        <v>30</v>
      </c>
      <c r="M5417" s="2" t="s">
        <v>30</v>
      </c>
      <c r="N5417" s="2" t="s">
        <v>1917</v>
      </c>
    </row>
    <row r="5418" spans="2:14" x14ac:dyDescent="0.25">
      <c r="B5418" s="2" t="s">
        <v>4780</v>
      </c>
      <c r="C5418" s="2" t="s">
        <v>527</v>
      </c>
      <c r="D5418" s="2" t="s">
        <v>16</v>
      </c>
      <c r="E5418" s="2" t="s">
        <v>17</v>
      </c>
      <c r="F5418" s="2" t="s">
        <v>18</v>
      </c>
      <c r="G5418" s="2" t="s">
        <v>175</v>
      </c>
      <c r="H5418" s="2" t="s">
        <v>4781</v>
      </c>
      <c r="I5418" s="2">
        <v>0</v>
      </c>
      <c r="J5418" s="2">
        <v>0</v>
      </c>
      <c r="K5418" s="2">
        <v>22040900500</v>
      </c>
      <c r="L5418" s="3">
        <v>44958</v>
      </c>
      <c r="M5418" s="3">
        <v>46478</v>
      </c>
      <c r="N5418" s="2" t="s">
        <v>528</v>
      </c>
    </row>
    <row r="5419" spans="2:14" x14ac:dyDescent="0.25">
      <c r="B5419" s="2" t="s">
        <v>4782</v>
      </c>
      <c r="C5419" s="2" t="s">
        <v>4783</v>
      </c>
      <c r="D5419" s="2" t="s">
        <v>16</v>
      </c>
      <c r="E5419" s="2" t="s">
        <v>17</v>
      </c>
      <c r="F5419" s="2" t="s">
        <v>18</v>
      </c>
      <c r="G5419" s="2" t="s">
        <v>175</v>
      </c>
      <c r="H5419" s="2" t="s">
        <v>24</v>
      </c>
      <c r="I5419" s="2">
        <v>0</v>
      </c>
      <c r="J5419" s="2">
        <v>0</v>
      </c>
      <c r="K5419" s="4">
        <v>241000000000</v>
      </c>
      <c r="L5419" s="3">
        <v>44958</v>
      </c>
      <c r="M5419" s="3">
        <v>47300</v>
      </c>
      <c r="N5419" s="2" t="s">
        <v>528</v>
      </c>
    </row>
    <row r="5420" spans="2:14" hidden="1" x14ac:dyDescent="0.25">
      <c r="B5420" s="2" t="s">
        <v>4782</v>
      </c>
      <c r="C5420" s="2" t="s">
        <v>4783</v>
      </c>
      <c r="D5420" s="2" t="s">
        <v>16</v>
      </c>
      <c r="E5420" s="2" t="s">
        <v>233</v>
      </c>
      <c r="F5420" s="2" t="s">
        <v>18</v>
      </c>
      <c r="G5420" s="2" t="s">
        <v>175</v>
      </c>
      <c r="H5420" s="2" t="s">
        <v>24</v>
      </c>
      <c r="I5420" s="2">
        <v>0</v>
      </c>
      <c r="J5420" s="2">
        <v>0</v>
      </c>
      <c r="K5420" s="2">
        <v>0</v>
      </c>
      <c r="L5420" s="3">
        <v>45932</v>
      </c>
      <c r="M5420" s="2" t="s">
        <v>30</v>
      </c>
      <c r="N5420" s="2" t="s">
        <v>528</v>
      </c>
    </row>
    <row r="5421" spans="2:14" x14ac:dyDescent="0.25">
      <c r="B5421" s="2" t="s">
        <v>4784</v>
      </c>
      <c r="C5421" s="2" t="s">
        <v>4785</v>
      </c>
      <c r="D5421" s="2" t="s">
        <v>16</v>
      </c>
      <c r="E5421" s="2" t="s">
        <v>17</v>
      </c>
      <c r="F5421" s="2" t="s">
        <v>18</v>
      </c>
      <c r="G5421" s="2" t="s">
        <v>175</v>
      </c>
      <c r="H5421" s="2" t="s">
        <v>24</v>
      </c>
      <c r="I5421" s="2">
        <v>0</v>
      </c>
      <c r="J5421" s="2">
        <v>0</v>
      </c>
      <c r="K5421" s="2">
        <v>231027000500</v>
      </c>
      <c r="L5421" s="3">
        <v>44958</v>
      </c>
      <c r="M5421" s="3">
        <v>47027</v>
      </c>
      <c r="N5421" s="2" t="s">
        <v>528</v>
      </c>
    </row>
    <row r="5422" spans="2:14" hidden="1" x14ac:dyDescent="0.25">
      <c r="B5422" s="2" t="s">
        <v>4784</v>
      </c>
      <c r="C5422" s="2" t="s">
        <v>4785</v>
      </c>
      <c r="D5422" s="2" t="s">
        <v>16</v>
      </c>
      <c r="E5422" s="2" t="s">
        <v>233</v>
      </c>
      <c r="F5422" s="2" t="s">
        <v>18</v>
      </c>
      <c r="G5422" s="2" t="s">
        <v>175</v>
      </c>
      <c r="H5422" s="2" t="s">
        <v>24</v>
      </c>
      <c r="I5422" s="2">
        <v>0</v>
      </c>
      <c r="J5422" s="2">
        <v>0</v>
      </c>
      <c r="K5422" s="2">
        <v>0</v>
      </c>
      <c r="L5422" s="3">
        <v>45932</v>
      </c>
      <c r="M5422" s="2" t="s">
        <v>30</v>
      </c>
      <c r="N5422" s="2" t="s">
        <v>528</v>
      </c>
    </row>
    <row r="5423" spans="2:14" x14ac:dyDescent="0.25">
      <c r="B5423" s="2" t="s">
        <v>4786</v>
      </c>
      <c r="C5423" s="2" t="s">
        <v>4787</v>
      </c>
      <c r="D5423" s="2" t="s">
        <v>41</v>
      </c>
      <c r="E5423" s="2" t="s">
        <v>17</v>
      </c>
      <c r="F5423" s="2" t="s">
        <v>29</v>
      </c>
      <c r="G5423" s="2" t="s">
        <v>29</v>
      </c>
      <c r="H5423" s="2" t="s">
        <v>4788</v>
      </c>
      <c r="I5423" s="2">
        <v>41</v>
      </c>
      <c r="J5423" s="2">
        <v>41</v>
      </c>
      <c r="K5423" s="2">
        <v>0</v>
      </c>
      <c r="L5423" s="3">
        <v>44958</v>
      </c>
      <c r="M5423" s="2" t="s">
        <v>30</v>
      </c>
      <c r="N5423" s="2" t="s">
        <v>497</v>
      </c>
    </row>
    <row r="5424" spans="2:14" x14ac:dyDescent="0.25">
      <c r="B5424" s="2" t="s">
        <v>4789</v>
      </c>
      <c r="C5424" s="2" t="s">
        <v>618</v>
      </c>
      <c r="D5424" s="2" t="s">
        <v>41</v>
      </c>
      <c r="E5424" s="2" t="s">
        <v>75</v>
      </c>
      <c r="F5424" s="2" t="s">
        <v>552</v>
      </c>
      <c r="G5424" s="2" t="s">
        <v>4790</v>
      </c>
      <c r="H5424" s="2" t="s">
        <v>4791</v>
      </c>
      <c r="I5424" s="2">
        <v>0</v>
      </c>
      <c r="J5424" s="2">
        <v>0</v>
      </c>
      <c r="K5424" s="2">
        <v>0</v>
      </c>
      <c r="L5424" s="3">
        <v>45664</v>
      </c>
      <c r="M5424" s="2" t="s">
        <v>30</v>
      </c>
      <c r="N5424" s="2" t="s">
        <v>560</v>
      </c>
    </row>
    <row r="5425" spans="2:14" x14ac:dyDescent="0.25">
      <c r="B5425" s="2" t="s">
        <v>4789</v>
      </c>
      <c r="C5425" s="2" t="s">
        <v>618</v>
      </c>
      <c r="D5425" s="2" t="s">
        <v>41</v>
      </c>
      <c r="E5425" s="2" t="s">
        <v>75</v>
      </c>
      <c r="F5425" s="2" t="s">
        <v>552</v>
      </c>
      <c r="G5425" s="2" t="s">
        <v>4790</v>
      </c>
      <c r="H5425" s="2" t="s">
        <v>4791</v>
      </c>
      <c r="I5425" s="2">
        <v>0</v>
      </c>
      <c r="J5425" s="2">
        <v>0</v>
      </c>
      <c r="K5425" s="2" t="s">
        <v>4792</v>
      </c>
      <c r="L5425" s="3">
        <v>44958</v>
      </c>
      <c r="M5425" s="3">
        <v>45630</v>
      </c>
      <c r="N5425" s="2" t="s">
        <v>560</v>
      </c>
    </row>
    <row r="5426" spans="2:14" x14ac:dyDescent="0.25">
      <c r="B5426" s="2" t="s">
        <v>4789</v>
      </c>
      <c r="C5426" s="2" t="s">
        <v>618</v>
      </c>
      <c r="D5426" s="2" t="s">
        <v>41</v>
      </c>
      <c r="E5426" s="2" t="s">
        <v>75</v>
      </c>
      <c r="F5426" s="2" t="s">
        <v>552</v>
      </c>
      <c r="G5426" s="2" t="s">
        <v>4790</v>
      </c>
      <c r="H5426" s="2" t="s">
        <v>4791</v>
      </c>
      <c r="I5426" s="2">
        <v>0</v>
      </c>
      <c r="J5426" s="2">
        <v>0</v>
      </c>
      <c r="K5426" s="2" t="s">
        <v>4793</v>
      </c>
      <c r="L5426" s="3">
        <v>44958</v>
      </c>
      <c r="M5426" s="3">
        <v>45632</v>
      </c>
      <c r="N5426" s="2" t="s">
        <v>560</v>
      </c>
    </row>
    <row r="5427" spans="2:14" x14ac:dyDescent="0.25">
      <c r="B5427" s="2" t="s">
        <v>4789</v>
      </c>
      <c r="C5427" s="2" t="s">
        <v>618</v>
      </c>
      <c r="D5427" s="2" t="s">
        <v>41</v>
      </c>
      <c r="E5427" s="2" t="s">
        <v>17</v>
      </c>
      <c r="F5427" s="2" t="s">
        <v>552</v>
      </c>
      <c r="G5427" s="2" t="s">
        <v>4790</v>
      </c>
      <c r="H5427" s="2" t="s">
        <v>4791</v>
      </c>
      <c r="I5427" s="2">
        <v>0</v>
      </c>
      <c r="J5427" s="2">
        <v>0</v>
      </c>
      <c r="K5427" s="2" t="s">
        <v>4794</v>
      </c>
      <c r="L5427" s="3">
        <v>46135</v>
      </c>
      <c r="M5427" s="3">
        <v>46479</v>
      </c>
      <c r="N5427" s="2" t="s">
        <v>560</v>
      </c>
    </row>
    <row r="5428" spans="2:14" x14ac:dyDescent="0.25">
      <c r="B5428" s="2" t="s">
        <v>4789</v>
      </c>
      <c r="C5428" s="2" t="s">
        <v>618</v>
      </c>
      <c r="D5428" s="2" t="s">
        <v>41</v>
      </c>
      <c r="E5428" s="2" t="s">
        <v>17</v>
      </c>
      <c r="F5428" s="2" t="s">
        <v>552</v>
      </c>
      <c r="G5428" s="2" t="s">
        <v>4790</v>
      </c>
      <c r="H5428" s="2" t="s">
        <v>4791</v>
      </c>
      <c r="I5428" s="2">
        <v>0</v>
      </c>
      <c r="J5428" s="2">
        <v>0</v>
      </c>
      <c r="K5428" s="2" t="s">
        <v>4793</v>
      </c>
      <c r="L5428" s="3">
        <v>44958</v>
      </c>
      <c r="M5428" s="3">
        <v>45632</v>
      </c>
      <c r="N5428" s="2" t="s">
        <v>560</v>
      </c>
    </row>
    <row r="5429" spans="2:14" x14ac:dyDescent="0.25">
      <c r="B5429" s="2" t="s">
        <v>4795</v>
      </c>
      <c r="C5429" s="2" t="s">
        <v>4796</v>
      </c>
      <c r="D5429" s="2" t="s">
        <v>41</v>
      </c>
      <c r="E5429" s="2" t="s">
        <v>17</v>
      </c>
      <c r="F5429" s="2" t="s">
        <v>552</v>
      </c>
      <c r="G5429" s="2" t="s">
        <v>4790</v>
      </c>
      <c r="H5429" s="2" t="s">
        <v>4797</v>
      </c>
      <c r="I5429" s="2">
        <v>0</v>
      </c>
      <c r="J5429" s="2">
        <v>0</v>
      </c>
      <c r="K5429" s="2" t="s">
        <v>4798</v>
      </c>
      <c r="L5429" s="3">
        <v>45742</v>
      </c>
      <c r="M5429" s="3">
        <v>46098</v>
      </c>
      <c r="N5429" s="2" t="s">
        <v>560</v>
      </c>
    </row>
    <row r="5430" spans="2:14" x14ac:dyDescent="0.25">
      <c r="B5430" s="2" t="s">
        <v>4795</v>
      </c>
      <c r="C5430" s="2" t="s">
        <v>4796</v>
      </c>
      <c r="D5430" s="2" t="s">
        <v>41</v>
      </c>
      <c r="E5430" s="2" t="s">
        <v>17</v>
      </c>
      <c r="F5430" s="2" t="s">
        <v>552</v>
      </c>
      <c r="G5430" s="2" t="s">
        <v>4790</v>
      </c>
      <c r="H5430" s="2" t="s">
        <v>4797</v>
      </c>
      <c r="I5430" s="2">
        <v>0</v>
      </c>
      <c r="J5430" s="2">
        <v>0</v>
      </c>
      <c r="K5430" s="2" t="s">
        <v>4799</v>
      </c>
      <c r="L5430" s="3">
        <v>45801</v>
      </c>
      <c r="M5430" s="3">
        <v>46147</v>
      </c>
      <c r="N5430" s="2" t="s">
        <v>560</v>
      </c>
    </row>
    <row r="5431" spans="2:14" x14ac:dyDescent="0.25">
      <c r="B5431" s="2" t="s">
        <v>4795</v>
      </c>
      <c r="C5431" s="2" t="s">
        <v>4796</v>
      </c>
      <c r="D5431" s="2" t="s">
        <v>41</v>
      </c>
      <c r="E5431" s="2" t="s">
        <v>17</v>
      </c>
      <c r="F5431" s="2" t="s">
        <v>552</v>
      </c>
      <c r="G5431" s="2" t="s">
        <v>4790</v>
      </c>
      <c r="H5431" s="2" t="s">
        <v>4797</v>
      </c>
      <c r="I5431" s="2">
        <v>0</v>
      </c>
      <c r="J5431" s="2">
        <v>0</v>
      </c>
      <c r="K5431" s="2" t="s">
        <v>4800</v>
      </c>
      <c r="L5431" s="3">
        <v>45862</v>
      </c>
      <c r="M5431" s="3">
        <v>46196</v>
      </c>
      <c r="N5431" s="2" t="s">
        <v>560</v>
      </c>
    </row>
    <row r="5432" spans="2:14" x14ac:dyDescent="0.25">
      <c r="B5432" s="2" t="s">
        <v>4795</v>
      </c>
      <c r="C5432" s="2" t="s">
        <v>4796</v>
      </c>
      <c r="D5432" s="2" t="s">
        <v>41</v>
      </c>
      <c r="E5432" s="2" t="s">
        <v>17</v>
      </c>
      <c r="F5432" s="2" t="s">
        <v>552</v>
      </c>
      <c r="G5432" s="2" t="s">
        <v>4790</v>
      </c>
      <c r="H5432" s="2" t="s">
        <v>4797</v>
      </c>
      <c r="I5432" s="2">
        <v>0</v>
      </c>
      <c r="J5432" s="2">
        <v>0</v>
      </c>
      <c r="K5432" s="2" t="s">
        <v>4801</v>
      </c>
      <c r="L5432" s="3">
        <v>45870</v>
      </c>
      <c r="M5432" s="3">
        <v>46217</v>
      </c>
      <c r="N5432" s="2" t="s">
        <v>560</v>
      </c>
    </row>
    <row r="5433" spans="2:14" x14ac:dyDescent="0.25">
      <c r="B5433" s="2" t="s">
        <v>4795</v>
      </c>
      <c r="C5433" s="2" t="s">
        <v>4796</v>
      </c>
      <c r="D5433" s="2" t="s">
        <v>41</v>
      </c>
      <c r="E5433" s="2" t="s">
        <v>17</v>
      </c>
      <c r="F5433" s="2" t="s">
        <v>552</v>
      </c>
      <c r="G5433" s="2" t="s">
        <v>4790</v>
      </c>
      <c r="H5433" s="2" t="s">
        <v>4797</v>
      </c>
      <c r="I5433" s="2">
        <v>0</v>
      </c>
      <c r="J5433" s="2">
        <v>0</v>
      </c>
      <c r="K5433" s="2" t="s">
        <v>4802</v>
      </c>
      <c r="L5433" s="3">
        <v>45881</v>
      </c>
      <c r="M5433" s="3">
        <v>46210</v>
      </c>
      <c r="N5433" s="2" t="s">
        <v>560</v>
      </c>
    </row>
    <row r="5434" spans="2:14" x14ac:dyDescent="0.25">
      <c r="B5434" s="2" t="s">
        <v>4795</v>
      </c>
      <c r="C5434" s="2" t="s">
        <v>4796</v>
      </c>
      <c r="D5434" s="2" t="s">
        <v>41</v>
      </c>
      <c r="E5434" s="2" t="s">
        <v>17</v>
      </c>
      <c r="F5434" s="2" t="s">
        <v>552</v>
      </c>
      <c r="G5434" s="2" t="s">
        <v>4790</v>
      </c>
      <c r="H5434" s="2" t="s">
        <v>4797</v>
      </c>
      <c r="I5434" s="2">
        <v>0</v>
      </c>
      <c r="J5434" s="2">
        <v>0</v>
      </c>
      <c r="K5434" s="2" t="s">
        <v>4803</v>
      </c>
      <c r="L5434" s="3">
        <v>45881</v>
      </c>
      <c r="M5434" s="3">
        <v>46220</v>
      </c>
      <c r="N5434" s="2" t="s">
        <v>560</v>
      </c>
    </row>
    <row r="5435" spans="2:14" x14ac:dyDescent="0.25">
      <c r="B5435" s="2" t="s">
        <v>4795</v>
      </c>
      <c r="C5435" s="2" t="s">
        <v>4796</v>
      </c>
      <c r="D5435" s="2" t="s">
        <v>41</v>
      </c>
      <c r="E5435" s="2" t="s">
        <v>17</v>
      </c>
      <c r="F5435" s="2" t="s">
        <v>552</v>
      </c>
      <c r="G5435" s="2" t="s">
        <v>4790</v>
      </c>
      <c r="H5435" s="2" t="s">
        <v>4797</v>
      </c>
      <c r="I5435" s="2">
        <v>0</v>
      </c>
      <c r="J5435" s="2">
        <v>0</v>
      </c>
      <c r="K5435" s="2" t="s">
        <v>4804</v>
      </c>
      <c r="L5435" s="3">
        <v>45881</v>
      </c>
      <c r="M5435" s="3">
        <v>46210</v>
      </c>
      <c r="N5435" s="2" t="s">
        <v>560</v>
      </c>
    </row>
    <row r="5436" spans="2:14" x14ac:dyDescent="0.25">
      <c r="B5436" s="2" t="s">
        <v>4795</v>
      </c>
      <c r="C5436" s="2" t="s">
        <v>4796</v>
      </c>
      <c r="D5436" s="2" t="s">
        <v>41</v>
      </c>
      <c r="E5436" s="2" t="s">
        <v>17</v>
      </c>
      <c r="F5436" s="2" t="s">
        <v>552</v>
      </c>
      <c r="G5436" s="2" t="s">
        <v>4790</v>
      </c>
      <c r="H5436" s="2" t="s">
        <v>4797</v>
      </c>
      <c r="I5436" s="2">
        <v>0</v>
      </c>
      <c r="J5436" s="2">
        <v>0</v>
      </c>
      <c r="K5436" s="2" t="s">
        <v>4805</v>
      </c>
      <c r="L5436" s="3">
        <v>45926</v>
      </c>
      <c r="M5436" s="3">
        <v>46227</v>
      </c>
      <c r="N5436" s="2" t="s">
        <v>560</v>
      </c>
    </row>
    <row r="5437" spans="2:14" x14ac:dyDescent="0.25">
      <c r="B5437" s="2" t="s">
        <v>4795</v>
      </c>
      <c r="C5437" s="2" t="s">
        <v>4796</v>
      </c>
      <c r="D5437" s="2" t="s">
        <v>41</v>
      </c>
      <c r="E5437" s="2" t="s">
        <v>17</v>
      </c>
      <c r="F5437" s="2" t="s">
        <v>552</v>
      </c>
      <c r="G5437" s="2" t="s">
        <v>4790</v>
      </c>
      <c r="H5437" s="2" t="s">
        <v>4797</v>
      </c>
      <c r="I5437" s="2">
        <v>0</v>
      </c>
      <c r="J5437" s="2">
        <v>0</v>
      </c>
      <c r="K5437" s="2" t="s">
        <v>4806</v>
      </c>
      <c r="L5437" s="3">
        <v>45901</v>
      </c>
      <c r="M5437" s="3">
        <v>46242</v>
      </c>
      <c r="N5437" s="2" t="s">
        <v>560</v>
      </c>
    </row>
    <row r="5438" spans="2:14" x14ac:dyDescent="0.25">
      <c r="B5438" s="2" t="s">
        <v>4795</v>
      </c>
      <c r="C5438" s="2" t="s">
        <v>4796</v>
      </c>
      <c r="D5438" s="2" t="s">
        <v>41</v>
      </c>
      <c r="E5438" s="2" t="s">
        <v>17</v>
      </c>
      <c r="F5438" s="2" t="s">
        <v>552</v>
      </c>
      <c r="G5438" s="2" t="s">
        <v>4790</v>
      </c>
      <c r="H5438" s="2" t="s">
        <v>4797</v>
      </c>
      <c r="I5438" s="2">
        <v>0</v>
      </c>
      <c r="J5438" s="2">
        <v>0</v>
      </c>
      <c r="K5438" s="2" t="s">
        <v>4807</v>
      </c>
      <c r="L5438" s="3">
        <v>45926</v>
      </c>
      <c r="M5438" s="3">
        <v>46242</v>
      </c>
      <c r="N5438" s="2" t="s">
        <v>560</v>
      </c>
    </row>
    <row r="5439" spans="2:14" x14ac:dyDescent="0.25">
      <c r="B5439" s="2" t="s">
        <v>4795</v>
      </c>
      <c r="C5439" s="2" t="s">
        <v>4796</v>
      </c>
      <c r="D5439" s="2" t="s">
        <v>41</v>
      </c>
      <c r="E5439" s="2" t="s">
        <v>17</v>
      </c>
      <c r="F5439" s="2" t="s">
        <v>552</v>
      </c>
      <c r="G5439" s="2" t="s">
        <v>4790</v>
      </c>
      <c r="H5439" s="2" t="s">
        <v>4797</v>
      </c>
      <c r="I5439" s="2">
        <v>0</v>
      </c>
      <c r="J5439" s="2">
        <v>0</v>
      </c>
      <c r="K5439" s="2" t="s">
        <v>4808</v>
      </c>
      <c r="L5439" s="3">
        <v>45926</v>
      </c>
      <c r="M5439" s="3">
        <v>46256</v>
      </c>
      <c r="N5439" s="2" t="s">
        <v>560</v>
      </c>
    </row>
    <row r="5440" spans="2:14" x14ac:dyDescent="0.25">
      <c r="B5440" s="2" t="s">
        <v>4795</v>
      </c>
      <c r="C5440" s="2" t="s">
        <v>4796</v>
      </c>
      <c r="D5440" s="2" t="s">
        <v>41</v>
      </c>
      <c r="E5440" s="2" t="s">
        <v>17</v>
      </c>
      <c r="F5440" s="2" t="s">
        <v>552</v>
      </c>
      <c r="G5440" s="2" t="s">
        <v>4790</v>
      </c>
      <c r="H5440" s="2" t="s">
        <v>4797</v>
      </c>
      <c r="I5440" s="2">
        <v>0</v>
      </c>
      <c r="J5440" s="2">
        <v>0</v>
      </c>
      <c r="K5440" s="2" t="s">
        <v>4809</v>
      </c>
      <c r="L5440" s="3">
        <v>45926</v>
      </c>
      <c r="M5440" s="3">
        <v>46256</v>
      </c>
      <c r="N5440" s="2" t="s">
        <v>560</v>
      </c>
    </row>
    <row r="5441" spans="2:14" x14ac:dyDescent="0.25">
      <c r="B5441" s="2" t="s">
        <v>4795</v>
      </c>
      <c r="C5441" s="2" t="s">
        <v>4796</v>
      </c>
      <c r="D5441" s="2" t="s">
        <v>41</v>
      </c>
      <c r="E5441" s="2" t="s">
        <v>17</v>
      </c>
      <c r="F5441" s="2" t="s">
        <v>552</v>
      </c>
      <c r="G5441" s="2" t="s">
        <v>4790</v>
      </c>
      <c r="H5441" s="2" t="s">
        <v>4797</v>
      </c>
      <c r="I5441" s="2">
        <v>0</v>
      </c>
      <c r="J5441" s="2">
        <v>0</v>
      </c>
      <c r="K5441" s="2" t="s">
        <v>4810</v>
      </c>
      <c r="L5441" s="3">
        <v>45954</v>
      </c>
      <c r="M5441" s="3">
        <v>46305</v>
      </c>
      <c r="N5441" s="2" t="s">
        <v>560</v>
      </c>
    </row>
    <row r="5442" spans="2:14" x14ac:dyDescent="0.25">
      <c r="B5442" s="2" t="s">
        <v>4795</v>
      </c>
      <c r="C5442" s="2" t="s">
        <v>4796</v>
      </c>
      <c r="D5442" s="2" t="s">
        <v>41</v>
      </c>
      <c r="E5442" s="2" t="s">
        <v>17</v>
      </c>
      <c r="F5442" s="2" t="s">
        <v>552</v>
      </c>
      <c r="G5442" s="2" t="s">
        <v>4790</v>
      </c>
      <c r="H5442" s="2" t="s">
        <v>4797</v>
      </c>
      <c r="I5442" s="2">
        <v>0</v>
      </c>
      <c r="J5442" s="2">
        <v>0</v>
      </c>
      <c r="K5442" s="2" t="s">
        <v>4811</v>
      </c>
      <c r="L5442" s="3">
        <v>45955</v>
      </c>
      <c r="M5442" s="3">
        <v>46309</v>
      </c>
      <c r="N5442" s="2" t="s">
        <v>560</v>
      </c>
    </row>
    <row r="5443" spans="2:14" x14ac:dyDescent="0.25">
      <c r="B5443" s="2" t="s">
        <v>4795</v>
      </c>
      <c r="C5443" s="2" t="s">
        <v>4796</v>
      </c>
      <c r="D5443" s="2" t="s">
        <v>41</v>
      </c>
      <c r="E5443" s="2" t="s">
        <v>17</v>
      </c>
      <c r="F5443" s="2" t="s">
        <v>552</v>
      </c>
      <c r="G5443" s="2" t="s">
        <v>4790</v>
      </c>
      <c r="H5443" s="2" t="s">
        <v>4797</v>
      </c>
      <c r="I5443" s="2">
        <v>0</v>
      </c>
      <c r="J5443" s="2">
        <v>0</v>
      </c>
      <c r="K5443" s="2" t="s">
        <v>4812</v>
      </c>
      <c r="L5443" s="3">
        <v>45955</v>
      </c>
      <c r="M5443" s="3">
        <v>46309</v>
      </c>
      <c r="N5443" s="2" t="s">
        <v>560</v>
      </c>
    </row>
    <row r="5444" spans="2:14" x14ac:dyDescent="0.25">
      <c r="B5444" s="2" t="s">
        <v>4795</v>
      </c>
      <c r="C5444" s="2" t="s">
        <v>4796</v>
      </c>
      <c r="D5444" s="2" t="s">
        <v>41</v>
      </c>
      <c r="E5444" s="2" t="s">
        <v>17</v>
      </c>
      <c r="F5444" s="2" t="s">
        <v>552</v>
      </c>
      <c r="G5444" s="2" t="s">
        <v>4790</v>
      </c>
      <c r="H5444" s="2" t="s">
        <v>4797</v>
      </c>
      <c r="I5444" s="2">
        <v>0</v>
      </c>
      <c r="J5444" s="2">
        <v>0</v>
      </c>
      <c r="K5444" s="2" t="s">
        <v>4813</v>
      </c>
      <c r="L5444" s="3">
        <v>45965</v>
      </c>
      <c r="M5444" s="3">
        <v>46308</v>
      </c>
      <c r="N5444" s="2" t="s">
        <v>560</v>
      </c>
    </row>
    <row r="5445" spans="2:14" x14ac:dyDescent="0.25">
      <c r="B5445" s="2" t="s">
        <v>4795</v>
      </c>
      <c r="C5445" s="2" t="s">
        <v>4796</v>
      </c>
      <c r="D5445" s="2" t="s">
        <v>41</v>
      </c>
      <c r="E5445" s="2" t="s">
        <v>17</v>
      </c>
      <c r="F5445" s="2" t="s">
        <v>552</v>
      </c>
      <c r="G5445" s="2" t="s">
        <v>4790</v>
      </c>
      <c r="H5445" s="2" t="s">
        <v>4797</v>
      </c>
      <c r="I5445" s="2">
        <v>0</v>
      </c>
      <c r="J5445" s="2">
        <v>0</v>
      </c>
      <c r="K5445" s="2" t="s">
        <v>4814</v>
      </c>
      <c r="L5445" s="3">
        <v>45965</v>
      </c>
      <c r="M5445" s="3">
        <v>46315</v>
      </c>
      <c r="N5445" s="2" t="s">
        <v>560</v>
      </c>
    </row>
    <row r="5446" spans="2:14" x14ac:dyDescent="0.25">
      <c r="B5446" s="2" t="s">
        <v>4795</v>
      </c>
      <c r="C5446" s="2" t="s">
        <v>4796</v>
      </c>
      <c r="D5446" s="2" t="s">
        <v>41</v>
      </c>
      <c r="E5446" s="2" t="s">
        <v>17</v>
      </c>
      <c r="F5446" s="2" t="s">
        <v>552</v>
      </c>
      <c r="G5446" s="2" t="s">
        <v>4790</v>
      </c>
      <c r="H5446" s="2" t="s">
        <v>4797</v>
      </c>
      <c r="I5446" s="2">
        <v>0</v>
      </c>
      <c r="J5446" s="2">
        <v>0</v>
      </c>
      <c r="K5446" s="2" t="s">
        <v>4815</v>
      </c>
      <c r="L5446" s="3">
        <v>45967</v>
      </c>
      <c r="M5446" s="3">
        <v>46269</v>
      </c>
      <c r="N5446" s="2" t="s">
        <v>560</v>
      </c>
    </row>
    <row r="5447" spans="2:14" x14ac:dyDescent="0.25">
      <c r="B5447" s="2" t="s">
        <v>4795</v>
      </c>
      <c r="C5447" s="2" t="s">
        <v>4796</v>
      </c>
      <c r="D5447" s="2" t="s">
        <v>41</v>
      </c>
      <c r="E5447" s="2" t="s">
        <v>17</v>
      </c>
      <c r="F5447" s="2" t="s">
        <v>552</v>
      </c>
      <c r="G5447" s="2" t="s">
        <v>4790</v>
      </c>
      <c r="H5447" s="2" t="s">
        <v>4797</v>
      </c>
      <c r="I5447" s="2">
        <v>0</v>
      </c>
      <c r="J5447" s="2">
        <v>0</v>
      </c>
      <c r="K5447" s="2" t="s">
        <v>4816</v>
      </c>
      <c r="L5447" s="3">
        <v>45974</v>
      </c>
      <c r="M5447" s="3">
        <v>46301</v>
      </c>
      <c r="N5447" s="2" t="s">
        <v>560</v>
      </c>
    </row>
    <row r="5448" spans="2:14" x14ac:dyDescent="0.25">
      <c r="B5448" s="2" t="s">
        <v>4795</v>
      </c>
      <c r="C5448" s="2" t="s">
        <v>4796</v>
      </c>
      <c r="D5448" s="2" t="s">
        <v>41</v>
      </c>
      <c r="E5448" s="2" t="s">
        <v>17</v>
      </c>
      <c r="F5448" s="2" t="s">
        <v>552</v>
      </c>
      <c r="G5448" s="2" t="s">
        <v>4790</v>
      </c>
      <c r="H5448" s="2" t="s">
        <v>4797</v>
      </c>
      <c r="I5448" s="2">
        <v>0</v>
      </c>
      <c r="J5448" s="2">
        <v>0</v>
      </c>
      <c r="K5448" s="2" t="s">
        <v>3131</v>
      </c>
      <c r="L5448" s="3">
        <v>45992</v>
      </c>
      <c r="M5448" s="3">
        <v>46339</v>
      </c>
      <c r="N5448" s="2" t="s">
        <v>560</v>
      </c>
    </row>
    <row r="5449" spans="2:14" x14ac:dyDescent="0.25">
      <c r="B5449" s="2" t="s">
        <v>4795</v>
      </c>
      <c r="C5449" s="2" t="s">
        <v>4796</v>
      </c>
      <c r="D5449" s="2" t="s">
        <v>41</v>
      </c>
      <c r="E5449" s="2" t="s">
        <v>17</v>
      </c>
      <c r="F5449" s="2" t="s">
        <v>552</v>
      </c>
      <c r="G5449" s="2" t="s">
        <v>4790</v>
      </c>
      <c r="H5449" s="2" t="s">
        <v>4797</v>
      </c>
      <c r="I5449" s="2">
        <v>0</v>
      </c>
      <c r="J5449" s="2">
        <v>0</v>
      </c>
      <c r="K5449" s="2" t="s">
        <v>4817</v>
      </c>
      <c r="L5449" s="3">
        <v>46015</v>
      </c>
      <c r="M5449" s="3">
        <v>46365</v>
      </c>
      <c r="N5449" s="2" t="s">
        <v>560</v>
      </c>
    </row>
    <row r="5450" spans="2:14" x14ac:dyDescent="0.25">
      <c r="B5450" s="2" t="s">
        <v>4795</v>
      </c>
      <c r="C5450" s="2" t="s">
        <v>4796</v>
      </c>
      <c r="D5450" s="2" t="s">
        <v>41</v>
      </c>
      <c r="E5450" s="2" t="s">
        <v>17</v>
      </c>
      <c r="F5450" s="2" t="s">
        <v>552</v>
      </c>
      <c r="G5450" s="2" t="s">
        <v>4790</v>
      </c>
      <c r="H5450" s="2" t="s">
        <v>4797</v>
      </c>
      <c r="I5450" s="2">
        <v>0</v>
      </c>
      <c r="J5450" s="2">
        <v>0</v>
      </c>
      <c r="K5450" s="2" t="s">
        <v>4818</v>
      </c>
      <c r="L5450" s="3">
        <v>46015</v>
      </c>
      <c r="M5450" s="3">
        <v>46367</v>
      </c>
      <c r="N5450" s="2" t="s">
        <v>560</v>
      </c>
    </row>
    <row r="5451" spans="2:14" x14ac:dyDescent="0.25">
      <c r="B5451" s="2" t="s">
        <v>4795</v>
      </c>
      <c r="C5451" s="2" t="s">
        <v>4796</v>
      </c>
      <c r="D5451" s="2" t="s">
        <v>41</v>
      </c>
      <c r="E5451" s="2" t="s">
        <v>17</v>
      </c>
      <c r="F5451" s="2" t="s">
        <v>552</v>
      </c>
      <c r="G5451" s="2" t="s">
        <v>4790</v>
      </c>
      <c r="H5451" s="2" t="s">
        <v>4797</v>
      </c>
      <c r="I5451" s="2">
        <v>0</v>
      </c>
      <c r="J5451" s="2">
        <v>0</v>
      </c>
      <c r="K5451" s="2" t="s">
        <v>4819</v>
      </c>
      <c r="L5451" s="3">
        <v>44958</v>
      </c>
      <c r="M5451" s="3">
        <v>45955</v>
      </c>
      <c r="N5451" s="2" t="s">
        <v>560</v>
      </c>
    </row>
    <row r="5452" spans="2:14" x14ac:dyDescent="0.25">
      <c r="B5452" s="2" t="s">
        <v>4795</v>
      </c>
      <c r="C5452" s="2" t="s">
        <v>4796</v>
      </c>
      <c r="D5452" s="2" t="s">
        <v>41</v>
      </c>
      <c r="E5452" s="2" t="s">
        <v>17</v>
      </c>
      <c r="F5452" s="2" t="s">
        <v>552</v>
      </c>
      <c r="G5452" s="2" t="s">
        <v>4790</v>
      </c>
      <c r="H5452" s="2" t="s">
        <v>4797</v>
      </c>
      <c r="I5452" s="2">
        <v>0</v>
      </c>
      <c r="J5452" s="2">
        <v>0</v>
      </c>
      <c r="K5452" s="2" t="s">
        <v>4820</v>
      </c>
      <c r="L5452" s="3">
        <v>45695</v>
      </c>
      <c r="M5452" s="3">
        <v>45968</v>
      </c>
      <c r="N5452" s="2" t="s">
        <v>560</v>
      </c>
    </row>
    <row r="5453" spans="2:14" x14ac:dyDescent="0.25">
      <c r="B5453" s="2" t="s">
        <v>4795</v>
      </c>
      <c r="C5453" s="2" t="s">
        <v>4796</v>
      </c>
      <c r="D5453" s="2" t="s">
        <v>41</v>
      </c>
      <c r="E5453" s="2" t="s">
        <v>142</v>
      </c>
      <c r="F5453" s="2" t="s">
        <v>552</v>
      </c>
      <c r="G5453" s="2" t="s">
        <v>4790</v>
      </c>
      <c r="H5453" s="2" t="s">
        <v>4797</v>
      </c>
      <c r="I5453" s="2">
        <v>0</v>
      </c>
      <c r="J5453" s="2">
        <v>0</v>
      </c>
      <c r="K5453" s="2" t="s">
        <v>4802</v>
      </c>
      <c r="L5453" s="3">
        <v>45881</v>
      </c>
      <c r="M5453" s="3">
        <v>46210</v>
      </c>
      <c r="N5453" s="2" t="s">
        <v>560</v>
      </c>
    </row>
    <row r="5454" spans="2:14" x14ac:dyDescent="0.25">
      <c r="B5454" s="2" t="s">
        <v>4795</v>
      </c>
      <c r="C5454" s="2" t="s">
        <v>4796</v>
      </c>
      <c r="D5454" s="2" t="s">
        <v>41</v>
      </c>
      <c r="E5454" s="2" t="s">
        <v>142</v>
      </c>
      <c r="F5454" s="2" t="s">
        <v>552</v>
      </c>
      <c r="G5454" s="2" t="s">
        <v>4790</v>
      </c>
      <c r="H5454" s="2" t="s">
        <v>4797</v>
      </c>
      <c r="I5454" s="2">
        <v>0</v>
      </c>
      <c r="J5454" s="2">
        <v>0</v>
      </c>
      <c r="K5454" s="2" t="s">
        <v>4814</v>
      </c>
      <c r="L5454" s="3">
        <v>45965</v>
      </c>
      <c r="M5454" s="3">
        <v>46315</v>
      </c>
      <c r="N5454" s="2" t="s">
        <v>560</v>
      </c>
    </row>
    <row r="5455" spans="2:14" x14ac:dyDescent="0.25">
      <c r="B5455" s="2" t="s">
        <v>4795</v>
      </c>
      <c r="C5455" s="2" t="s">
        <v>4796</v>
      </c>
      <c r="D5455" s="2" t="s">
        <v>41</v>
      </c>
      <c r="E5455" s="2" t="s">
        <v>142</v>
      </c>
      <c r="F5455" s="2" t="s">
        <v>552</v>
      </c>
      <c r="G5455" s="2" t="s">
        <v>4790</v>
      </c>
      <c r="H5455" s="2" t="s">
        <v>4797</v>
      </c>
      <c r="I5455" s="2">
        <v>0</v>
      </c>
      <c r="J5455" s="2">
        <v>0</v>
      </c>
      <c r="K5455" s="2" t="s">
        <v>4815</v>
      </c>
      <c r="L5455" s="3">
        <v>45967</v>
      </c>
      <c r="M5455" s="3">
        <v>46269</v>
      </c>
      <c r="N5455" s="2" t="s">
        <v>560</v>
      </c>
    </row>
    <row r="5456" spans="2:14" x14ac:dyDescent="0.25">
      <c r="B5456" s="2" t="s">
        <v>4795</v>
      </c>
      <c r="C5456" s="2" t="s">
        <v>4796</v>
      </c>
      <c r="D5456" s="2" t="s">
        <v>41</v>
      </c>
      <c r="E5456" s="2" t="s">
        <v>142</v>
      </c>
      <c r="F5456" s="2" t="s">
        <v>552</v>
      </c>
      <c r="G5456" s="2" t="s">
        <v>4790</v>
      </c>
      <c r="H5456" s="2" t="s">
        <v>4797</v>
      </c>
      <c r="I5456" s="2">
        <v>0</v>
      </c>
      <c r="J5456" s="2">
        <v>0</v>
      </c>
      <c r="K5456" s="2" t="s">
        <v>4816</v>
      </c>
      <c r="L5456" s="3">
        <v>45974</v>
      </c>
      <c r="M5456" s="3">
        <v>46301</v>
      </c>
      <c r="N5456" s="2" t="s">
        <v>560</v>
      </c>
    </row>
    <row r="5457" spans="2:14" x14ac:dyDescent="0.25">
      <c r="B5457" s="2" t="s">
        <v>4795</v>
      </c>
      <c r="C5457" s="2" t="s">
        <v>4796</v>
      </c>
      <c r="D5457" s="2" t="s">
        <v>41</v>
      </c>
      <c r="E5457" s="2" t="s">
        <v>142</v>
      </c>
      <c r="F5457" s="2" t="s">
        <v>552</v>
      </c>
      <c r="G5457" s="2" t="s">
        <v>4790</v>
      </c>
      <c r="H5457" s="2" t="s">
        <v>4797</v>
      </c>
      <c r="I5457" s="2">
        <v>0</v>
      </c>
      <c r="J5457" s="2">
        <v>0</v>
      </c>
      <c r="K5457" s="2" t="s">
        <v>4818</v>
      </c>
      <c r="L5457" s="3">
        <v>46015</v>
      </c>
      <c r="M5457" s="3">
        <v>46367</v>
      </c>
      <c r="N5457" s="2" t="s">
        <v>560</v>
      </c>
    </row>
    <row r="5458" spans="2:14" x14ac:dyDescent="0.25">
      <c r="B5458" s="2" t="s">
        <v>4821</v>
      </c>
      <c r="C5458" s="2" t="s">
        <v>4822</v>
      </c>
      <c r="D5458" s="2" t="s">
        <v>41</v>
      </c>
      <c r="E5458" s="2" t="s">
        <v>17</v>
      </c>
      <c r="F5458" s="2" t="s">
        <v>300</v>
      </c>
      <c r="G5458" s="2" t="s">
        <v>1491</v>
      </c>
      <c r="H5458" s="2" t="s">
        <v>4823</v>
      </c>
      <c r="I5458" s="2">
        <v>2220</v>
      </c>
      <c r="J5458" s="2">
        <v>0</v>
      </c>
      <c r="K5458" s="2" t="s">
        <v>3228</v>
      </c>
      <c r="L5458" s="3">
        <v>45854</v>
      </c>
      <c r="M5458" s="3">
        <v>46082</v>
      </c>
      <c r="N5458" s="2" t="s">
        <v>560</v>
      </c>
    </row>
    <row r="5459" spans="2:14" x14ac:dyDescent="0.25">
      <c r="B5459" s="2" t="s">
        <v>4821</v>
      </c>
      <c r="C5459" s="2" t="s">
        <v>4822</v>
      </c>
      <c r="D5459" s="2" t="s">
        <v>41</v>
      </c>
      <c r="E5459" s="2" t="s">
        <v>17</v>
      </c>
      <c r="F5459" s="2" t="s">
        <v>300</v>
      </c>
      <c r="G5459" s="2" t="s">
        <v>1491</v>
      </c>
      <c r="H5459" s="2" t="s">
        <v>4823</v>
      </c>
      <c r="I5459" s="2">
        <v>2220</v>
      </c>
      <c r="J5459" s="2">
        <v>0</v>
      </c>
      <c r="K5459" s="2" t="s">
        <v>4824</v>
      </c>
      <c r="L5459" s="3">
        <v>45870</v>
      </c>
      <c r="M5459" s="3">
        <v>46082</v>
      </c>
      <c r="N5459" s="2" t="s">
        <v>560</v>
      </c>
    </row>
    <row r="5460" spans="2:14" x14ac:dyDescent="0.25">
      <c r="B5460" s="2" t="s">
        <v>4821</v>
      </c>
      <c r="C5460" s="2" t="s">
        <v>4822</v>
      </c>
      <c r="D5460" s="2" t="s">
        <v>41</v>
      </c>
      <c r="E5460" s="2" t="s">
        <v>17</v>
      </c>
      <c r="F5460" s="2" t="s">
        <v>300</v>
      </c>
      <c r="G5460" s="2" t="s">
        <v>1491</v>
      </c>
      <c r="H5460" s="2" t="s">
        <v>4823</v>
      </c>
      <c r="I5460" s="2">
        <v>2220</v>
      </c>
      <c r="J5460" s="2">
        <v>0</v>
      </c>
      <c r="K5460" s="2" t="s">
        <v>4825</v>
      </c>
      <c r="L5460" s="3">
        <v>45892</v>
      </c>
      <c r="M5460" s="3">
        <v>46082</v>
      </c>
      <c r="N5460" s="2" t="s">
        <v>560</v>
      </c>
    </row>
    <row r="5461" spans="2:14" x14ac:dyDescent="0.25">
      <c r="B5461" s="2" t="s">
        <v>4821</v>
      </c>
      <c r="C5461" s="2" t="s">
        <v>4822</v>
      </c>
      <c r="D5461" s="2" t="s">
        <v>41</v>
      </c>
      <c r="E5461" s="2" t="s">
        <v>17</v>
      </c>
      <c r="F5461" s="2" t="s">
        <v>300</v>
      </c>
      <c r="G5461" s="2" t="s">
        <v>1491</v>
      </c>
      <c r="H5461" s="2" t="s">
        <v>4823</v>
      </c>
      <c r="I5461" s="2">
        <v>2220</v>
      </c>
      <c r="J5461" s="2">
        <v>0</v>
      </c>
      <c r="K5461" s="2" t="s">
        <v>4826</v>
      </c>
      <c r="L5461" s="3">
        <v>45891</v>
      </c>
      <c r="M5461" s="3">
        <v>46113</v>
      </c>
      <c r="N5461" s="2" t="s">
        <v>560</v>
      </c>
    </row>
    <row r="5462" spans="2:14" x14ac:dyDescent="0.25">
      <c r="B5462" s="2" t="s">
        <v>4821</v>
      </c>
      <c r="C5462" s="2" t="s">
        <v>4822</v>
      </c>
      <c r="D5462" s="2" t="s">
        <v>41</v>
      </c>
      <c r="E5462" s="2" t="s">
        <v>17</v>
      </c>
      <c r="F5462" s="2" t="s">
        <v>300</v>
      </c>
      <c r="G5462" s="2" t="s">
        <v>1491</v>
      </c>
      <c r="H5462" s="2" t="s">
        <v>4823</v>
      </c>
      <c r="I5462" s="2">
        <v>2220</v>
      </c>
      <c r="J5462" s="2">
        <v>0</v>
      </c>
      <c r="K5462" s="2" t="s">
        <v>4827</v>
      </c>
      <c r="L5462" s="3">
        <v>45891</v>
      </c>
      <c r="M5462" s="3">
        <v>46143</v>
      </c>
      <c r="N5462" s="2" t="s">
        <v>560</v>
      </c>
    </row>
    <row r="5463" spans="2:14" x14ac:dyDescent="0.25">
      <c r="B5463" s="2" t="s">
        <v>4821</v>
      </c>
      <c r="C5463" s="2" t="s">
        <v>4822</v>
      </c>
      <c r="D5463" s="2" t="s">
        <v>41</v>
      </c>
      <c r="E5463" s="2" t="s">
        <v>17</v>
      </c>
      <c r="F5463" s="2" t="s">
        <v>300</v>
      </c>
      <c r="G5463" s="2" t="s">
        <v>1491</v>
      </c>
      <c r="H5463" s="2" t="s">
        <v>4823</v>
      </c>
      <c r="I5463" s="2">
        <v>2220</v>
      </c>
      <c r="J5463" s="2">
        <v>0</v>
      </c>
      <c r="K5463" s="2" t="s">
        <v>4828</v>
      </c>
      <c r="L5463" s="3">
        <v>45899</v>
      </c>
      <c r="M5463" s="3">
        <v>46143</v>
      </c>
      <c r="N5463" s="2" t="s">
        <v>560</v>
      </c>
    </row>
    <row r="5464" spans="2:14" x14ac:dyDescent="0.25">
      <c r="B5464" s="2" t="s">
        <v>4821</v>
      </c>
      <c r="C5464" s="2" t="s">
        <v>4822</v>
      </c>
      <c r="D5464" s="2" t="s">
        <v>41</v>
      </c>
      <c r="E5464" s="2" t="s">
        <v>17</v>
      </c>
      <c r="F5464" s="2" t="s">
        <v>300</v>
      </c>
      <c r="G5464" s="2" t="s">
        <v>1491</v>
      </c>
      <c r="H5464" s="2" t="s">
        <v>4823</v>
      </c>
      <c r="I5464" s="2">
        <v>2220</v>
      </c>
      <c r="J5464" s="2">
        <v>0</v>
      </c>
      <c r="K5464" s="2" t="s">
        <v>4829</v>
      </c>
      <c r="L5464" s="3">
        <v>45899</v>
      </c>
      <c r="M5464" s="3">
        <v>46143</v>
      </c>
      <c r="N5464" s="2" t="s">
        <v>560</v>
      </c>
    </row>
    <row r="5465" spans="2:14" x14ac:dyDescent="0.25">
      <c r="B5465" s="2" t="s">
        <v>4821</v>
      </c>
      <c r="C5465" s="2" t="s">
        <v>4822</v>
      </c>
      <c r="D5465" s="2" t="s">
        <v>41</v>
      </c>
      <c r="E5465" s="2" t="s">
        <v>17</v>
      </c>
      <c r="F5465" s="2" t="s">
        <v>300</v>
      </c>
      <c r="G5465" s="2" t="s">
        <v>1491</v>
      </c>
      <c r="H5465" s="2" t="s">
        <v>4823</v>
      </c>
      <c r="I5465" s="2">
        <v>2220</v>
      </c>
      <c r="J5465" s="2">
        <v>0</v>
      </c>
      <c r="K5465" s="2" t="s">
        <v>4830</v>
      </c>
      <c r="L5465" s="3">
        <v>45919</v>
      </c>
      <c r="M5465" s="3">
        <v>46174</v>
      </c>
      <c r="N5465" s="2" t="s">
        <v>560</v>
      </c>
    </row>
    <row r="5466" spans="2:14" x14ac:dyDescent="0.25">
      <c r="B5466" s="2" t="s">
        <v>4821</v>
      </c>
      <c r="C5466" s="2" t="s">
        <v>4822</v>
      </c>
      <c r="D5466" s="2" t="s">
        <v>41</v>
      </c>
      <c r="E5466" s="2" t="s">
        <v>17</v>
      </c>
      <c r="F5466" s="2" t="s">
        <v>300</v>
      </c>
      <c r="G5466" s="2" t="s">
        <v>1491</v>
      </c>
      <c r="H5466" s="2" t="s">
        <v>4823</v>
      </c>
      <c r="I5466" s="2">
        <v>2220</v>
      </c>
      <c r="J5466" s="2">
        <v>0</v>
      </c>
      <c r="K5466" s="2" t="s">
        <v>4831</v>
      </c>
      <c r="L5466" s="3">
        <v>45925</v>
      </c>
      <c r="M5466" s="3">
        <v>46174</v>
      </c>
      <c r="N5466" s="2" t="s">
        <v>560</v>
      </c>
    </row>
    <row r="5467" spans="2:14" x14ac:dyDescent="0.25">
      <c r="B5467" s="2" t="s">
        <v>4821</v>
      </c>
      <c r="C5467" s="2" t="s">
        <v>4822</v>
      </c>
      <c r="D5467" s="2" t="s">
        <v>41</v>
      </c>
      <c r="E5467" s="2" t="s">
        <v>17</v>
      </c>
      <c r="F5467" s="2" t="s">
        <v>300</v>
      </c>
      <c r="G5467" s="2" t="s">
        <v>1491</v>
      </c>
      <c r="H5467" s="2" t="s">
        <v>4823</v>
      </c>
      <c r="I5467" s="2">
        <v>2220</v>
      </c>
      <c r="J5467" s="2">
        <v>0</v>
      </c>
      <c r="K5467" s="2" t="s">
        <v>4832</v>
      </c>
      <c r="L5467" s="3">
        <v>45962</v>
      </c>
      <c r="M5467" s="3">
        <v>46204</v>
      </c>
      <c r="N5467" s="2" t="s">
        <v>560</v>
      </c>
    </row>
    <row r="5468" spans="2:14" x14ac:dyDescent="0.25">
      <c r="B5468" s="2" t="s">
        <v>4821</v>
      </c>
      <c r="C5468" s="2" t="s">
        <v>4822</v>
      </c>
      <c r="D5468" s="2" t="s">
        <v>41</v>
      </c>
      <c r="E5468" s="2" t="s">
        <v>17</v>
      </c>
      <c r="F5468" s="2" t="s">
        <v>300</v>
      </c>
      <c r="G5468" s="2" t="s">
        <v>1491</v>
      </c>
      <c r="H5468" s="2" t="s">
        <v>4823</v>
      </c>
      <c r="I5468" s="2">
        <v>2220</v>
      </c>
      <c r="J5468" s="2">
        <v>0</v>
      </c>
      <c r="K5468" s="2" t="s">
        <v>4833</v>
      </c>
      <c r="L5468" s="3">
        <v>46003</v>
      </c>
      <c r="M5468" s="3">
        <v>46204</v>
      </c>
      <c r="N5468" s="2" t="s">
        <v>560</v>
      </c>
    </row>
    <row r="5469" spans="2:14" x14ac:dyDescent="0.25">
      <c r="B5469" s="2" t="s">
        <v>4821</v>
      </c>
      <c r="C5469" s="2" t="s">
        <v>4822</v>
      </c>
      <c r="D5469" s="2" t="s">
        <v>41</v>
      </c>
      <c r="E5469" s="2" t="s">
        <v>17</v>
      </c>
      <c r="F5469" s="2" t="s">
        <v>300</v>
      </c>
      <c r="G5469" s="2" t="s">
        <v>1491</v>
      </c>
      <c r="H5469" s="2" t="s">
        <v>4823</v>
      </c>
      <c r="I5469" s="2">
        <v>2220</v>
      </c>
      <c r="J5469" s="2">
        <v>0</v>
      </c>
      <c r="K5469" s="2" t="s">
        <v>4834</v>
      </c>
      <c r="L5469" s="3">
        <v>46003</v>
      </c>
      <c r="M5469" s="3">
        <v>46235</v>
      </c>
      <c r="N5469" s="2" t="s">
        <v>560</v>
      </c>
    </row>
    <row r="5470" spans="2:14" x14ac:dyDescent="0.25">
      <c r="B5470" s="2" t="s">
        <v>4821</v>
      </c>
      <c r="C5470" s="2" t="s">
        <v>4822</v>
      </c>
      <c r="D5470" s="2" t="s">
        <v>41</v>
      </c>
      <c r="E5470" s="2" t="s">
        <v>17</v>
      </c>
      <c r="F5470" s="2" t="s">
        <v>300</v>
      </c>
      <c r="G5470" s="2" t="s">
        <v>1491</v>
      </c>
      <c r="H5470" s="2" t="s">
        <v>4823</v>
      </c>
      <c r="I5470" s="2">
        <v>2220</v>
      </c>
      <c r="J5470" s="2">
        <v>0</v>
      </c>
      <c r="K5470" s="2" t="s">
        <v>4835</v>
      </c>
      <c r="L5470" s="3">
        <v>46003</v>
      </c>
      <c r="M5470" s="3">
        <v>46235</v>
      </c>
      <c r="N5470" s="2" t="s">
        <v>560</v>
      </c>
    </row>
    <row r="5471" spans="2:14" x14ac:dyDescent="0.25">
      <c r="B5471" s="2" t="s">
        <v>4821</v>
      </c>
      <c r="C5471" s="2" t="s">
        <v>4822</v>
      </c>
      <c r="D5471" s="2" t="s">
        <v>41</v>
      </c>
      <c r="E5471" s="2" t="s">
        <v>17</v>
      </c>
      <c r="F5471" s="2" t="s">
        <v>300</v>
      </c>
      <c r="G5471" s="2" t="s">
        <v>1491</v>
      </c>
      <c r="H5471" s="2" t="s">
        <v>4823</v>
      </c>
      <c r="I5471" s="2">
        <v>2220</v>
      </c>
      <c r="J5471" s="2">
        <v>0</v>
      </c>
      <c r="K5471" s="2" t="s">
        <v>4836</v>
      </c>
      <c r="L5471" s="3">
        <v>46021</v>
      </c>
      <c r="M5471" s="3">
        <v>46266</v>
      </c>
      <c r="N5471" s="2" t="s">
        <v>560</v>
      </c>
    </row>
    <row r="5472" spans="2:14" x14ac:dyDescent="0.25">
      <c r="B5472" s="2" t="s">
        <v>4821</v>
      </c>
      <c r="C5472" s="2" t="s">
        <v>4822</v>
      </c>
      <c r="D5472" s="2" t="s">
        <v>41</v>
      </c>
      <c r="E5472" s="2" t="s">
        <v>17</v>
      </c>
      <c r="F5472" s="2" t="s">
        <v>300</v>
      </c>
      <c r="G5472" s="2" t="s">
        <v>1491</v>
      </c>
      <c r="H5472" s="2" t="s">
        <v>4823</v>
      </c>
      <c r="I5472" s="2">
        <v>2220</v>
      </c>
      <c r="J5472" s="2">
        <v>0</v>
      </c>
      <c r="K5472" s="2" t="s">
        <v>4837</v>
      </c>
      <c r="L5472" s="3">
        <v>46165</v>
      </c>
      <c r="M5472" s="3">
        <v>46419</v>
      </c>
      <c r="N5472" s="2" t="s">
        <v>560</v>
      </c>
    </row>
    <row r="5473" spans="2:14" x14ac:dyDescent="0.25">
      <c r="B5473" s="2" t="s">
        <v>4821</v>
      </c>
      <c r="C5473" s="2" t="s">
        <v>4822</v>
      </c>
      <c r="D5473" s="2" t="s">
        <v>41</v>
      </c>
      <c r="E5473" s="2" t="s">
        <v>17</v>
      </c>
      <c r="F5473" s="2" t="s">
        <v>300</v>
      </c>
      <c r="G5473" s="2" t="s">
        <v>1491</v>
      </c>
      <c r="H5473" s="2" t="s">
        <v>4823</v>
      </c>
      <c r="I5473" s="2">
        <v>2220</v>
      </c>
      <c r="J5473" s="2">
        <v>0</v>
      </c>
      <c r="K5473" s="2" t="s">
        <v>4838</v>
      </c>
      <c r="L5473" s="3">
        <v>46172</v>
      </c>
      <c r="M5473" s="3">
        <v>46419</v>
      </c>
      <c r="N5473" s="2" t="s">
        <v>560</v>
      </c>
    </row>
    <row r="5474" spans="2:14" x14ac:dyDescent="0.25">
      <c r="B5474" s="2" t="s">
        <v>4821</v>
      </c>
      <c r="C5474" s="2" t="s">
        <v>4822</v>
      </c>
      <c r="D5474" s="2" t="s">
        <v>41</v>
      </c>
      <c r="E5474" s="2" t="s">
        <v>17</v>
      </c>
      <c r="F5474" s="2" t="s">
        <v>300</v>
      </c>
      <c r="G5474" s="2" t="s">
        <v>1491</v>
      </c>
      <c r="H5474" s="2" t="s">
        <v>4823</v>
      </c>
      <c r="I5474" s="2">
        <v>2220</v>
      </c>
      <c r="J5474" s="2">
        <v>7</v>
      </c>
      <c r="K5474" s="2" t="s">
        <v>4839</v>
      </c>
      <c r="L5474" s="3">
        <v>46196</v>
      </c>
      <c r="M5474" s="3">
        <v>46447</v>
      </c>
      <c r="N5474" s="2" t="s">
        <v>560</v>
      </c>
    </row>
    <row r="5475" spans="2:14" x14ac:dyDescent="0.25">
      <c r="B5475" s="2" t="s">
        <v>4821</v>
      </c>
      <c r="C5475" s="2" t="s">
        <v>4822</v>
      </c>
      <c r="D5475" s="2" t="s">
        <v>41</v>
      </c>
      <c r="E5475" s="2" t="s">
        <v>17</v>
      </c>
      <c r="F5475" s="2" t="s">
        <v>300</v>
      </c>
      <c r="G5475" s="2" t="s">
        <v>1491</v>
      </c>
      <c r="H5475" s="2" t="s">
        <v>4823</v>
      </c>
      <c r="I5475" s="2">
        <v>2220</v>
      </c>
      <c r="J5475" s="2">
        <v>213</v>
      </c>
      <c r="K5475" s="2" t="s">
        <v>4840</v>
      </c>
      <c r="L5475" s="3">
        <v>46196</v>
      </c>
      <c r="M5475" s="3">
        <v>46447</v>
      </c>
      <c r="N5475" s="2" t="s">
        <v>560</v>
      </c>
    </row>
    <row r="5476" spans="2:14" x14ac:dyDescent="0.25">
      <c r="B5476" s="2" t="s">
        <v>4821</v>
      </c>
      <c r="C5476" s="2" t="s">
        <v>4822</v>
      </c>
      <c r="D5476" s="2" t="s">
        <v>41</v>
      </c>
      <c r="E5476" s="2" t="s">
        <v>17</v>
      </c>
      <c r="F5476" s="2" t="s">
        <v>300</v>
      </c>
      <c r="G5476" s="2" t="s">
        <v>1491</v>
      </c>
      <c r="H5476" s="2" t="s">
        <v>4823</v>
      </c>
      <c r="I5476" s="2">
        <v>2220</v>
      </c>
      <c r="J5476" s="2">
        <v>420</v>
      </c>
      <c r="K5476" s="2" t="s">
        <v>4841</v>
      </c>
      <c r="L5476" s="3">
        <v>46203</v>
      </c>
      <c r="M5476" s="3">
        <v>46447</v>
      </c>
      <c r="N5476" s="2" t="s">
        <v>560</v>
      </c>
    </row>
    <row r="5477" spans="2:14" x14ac:dyDescent="0.25">
      <c r="B5477" s="2" t="s">
        <v>4821</v>
      </c>
      <c r="C5477" s="2" t="s">
        <v>4822</v>
      </c>
      <c r="D5477" s="2" t="s">
        <v>41</v>
      </c>
      <c r="E5477" s="2" t="s">
        <v>17</v>
      </c>
      <c r="F5477" s="2" t="s">
        <v>300</v>
      </c>
      <c r="G5477" s="2" t="s">
        <v>1491</v>
      </c>
      <c r="H5477" s="2" t="s">
        <v>4823</v>
      </c>
      <c r="I5477" s="2">
        <v>2220</v>
      </c>
      <c r="J5477" s="2">
        <v>1580</v>
      </c>
      <c r="K5477" s="2" t="s">
        <v>4842</v>
      </c>
      <c r="L5477" s="3">
        <v>46203</v>
      </c>
      <c r="M5477" s="3">
        <v>46447</v>
      </c>
      <c r="N5477" s="2" t="s">
        <v>560</v>
      </c>
    </row>
    <row r="5478" spans="2:14" x14ac:dyDescent="0.25">
      <c r="B5478" s="2" t="s">
        <v>4821</v>
      </c>
      <c r="C5478" s="2" t="s">
        <v>4822</v>
      </c>
      <c r="D5478" s="2" t="s">
        <v>41</v>
      </c>
      <c r="E5478" s="2" t="s">
        <v>17</v>
      </c>
      <c r="F5478" s="2" t="s">
        <v>300</v>
      </c>
      <c r="G5478" s="2" t="s">
        <v>1491</v>
      </c>
      <c r="H5478" s="2" t="s">
        <v>4823</v>
      </c>
      <c r="I5478" s="2">
        <v>2220</v>
      </c>
      <c r="J5478" s="2">
        <v>0</v>
      </c>
      <c r="K5478" s="2" t="s">
        <v>470</v>
      </c>
      <c r="L5478" s="2" t="s">
        <v>30</v>
      </c>
      <c r="M5478" s="2" t="s">
        <v>30</v>
      </c>
      <c r="N5478" s="2" t="s">
        <v>560</v>
      </c>
    </row>
    <row r="5479" spans="2:14" x14ac:dyDescent="0.25">
      <c r="B5479" s="2" t="s">
        <v>4843</v>
      </c>
      <c r="C5479" s="2" t="s">
        <v>4844</v>
      </c>
      <c r="D5479" s="2" t="s">
        <v>41</v>
      </c>
      <c r="E5479" s="2" t="s">
        <v>75</v>
      </c>
      <c r="F5479" s="2" t="s">
        <v>300</v>
      </c>
      <c r="G5479" s="2" t="s">
        <v>1491</v>
      </c>
      <c r="H5479" s="2" t="s">
        <v>4823</v>
      </c>
      <c r="I5479" s="2">
        <v>918</v>
      </c>
      <c r="J5479" s="2">
        <v>75</v>
      </c>
      <c r="K5479" s="2" t="s">
        <v>4832</v>
      </c>
      <c r="L5479" s="3">
        <v>45979</v>
      </c>
      <c r="M5479" s="3">
        <v>46204</v>
      </c>
      <c r="N5479" s="2" t="s">
        <v>560</v>
      </c>
    </row>
    <row r="5480" spans="2:14" x14ac:dyDescent="0.25">
      <c r="B5480" s="2" t="s">
        <v>4843</v>
      </c>
      <c r="C5480" s="2" t="s">
        <v>4844</v>
      </c>
      <c r="D5480" s="2" t="s">
        <v>41</v>
      </c>
      <c r="E5480" s="2" t="s">
        <v>17</v>
      </c>
      <c r="F5480" s="2" t="s">
        <v>300</v>
      </c>
      <c r="G5480" s="2" t="s">
        <v>1491</v>
      </c>
      <c r="H5480" s="2" t="s">
        <v>4823</v>
      </c>
      <c r="I5480" s="2">
        <v>918</v>
      </c>
      <c r="J5480" s="2">
        <v>0</v>
      </c>
      <c r="K5480" s="2" t="s">
        <v>3228</v>
      </c>
      <c r="L5480" s="3">
        <v>45854</v>
      </c>
      <c r="M5480" s="3">
        <v>46090</v>
      </c>
      <c r="N5480" s="2" t="s">
        <v>560</v>
      </c>
    </row>
    <row r="5481" spans="2:14" x14ac:dyDescent="0.25">
      <c r="B5481" s="2" t="s">
        <v>4843</v>
      </c>
      <c r="C5481" s="2" t="s">
        <v>4844</v>
      </c>
      <c r="D5481" s="2" t="s">
        <v>41</v>
      </c>
      <c r="E5481" s="2" t="s">
        <v>17</v>
      </c>
      <c r="F5481" s="2" t="s">
        <v>300</v>
      </c>
      <c r="G5481" s="2" t="s">
        <v>1491</v>
      </c>
      <c r="H5481" s="2" t="s">
        <v>4823</v>
      </c>
      <c r="I5481" s="2">
        <v>918</v>
      </c>
      <c r="J5481" s="2">
        <v>0</v>
      </c>
      <c r="K5481" s="2" t="s">
        <v>4824</v>
      </c>
      <c r="L5481" s="3">
        <v>45870</v>
      </c>
      <c r="M5481" s="3">
        <v>46082</v>
      </c>
      <c r="N5481" s="2" t="s">
        <v>560</v>
      </c>
    </row>
    <row r="5482" spans="2:14" x14ac:dyDescent="0.25">
      <c r="B5482" s="2" t="s">
        <v>4843</v>
      </c>
      <c r="C5482" s="2" t="s">
        <v>4844</v>
      </c>
      <c r="D5482" s="2" t="s">
        <v>41</v>
      </c>
      <c r="E5482" s="2" t="s">
        <v>17</v>
      </c>
      <c r="F5482" s="2" t="s">
        <v>300</v>
      </c>
      <c r="G5482" s="2" t="s">
        <v>1491</v>
      </c>
      <c r="H5482" s="2" t="s">
        <v>4823</v>
      </c>
      <c r="I5482" s="2">
        <v>918</v>
      </c>
      <c r="J5482" s="2">
        <v>0</v>
      </c>
      <c r="K5482" s="2" t="s">
        <v>4825</v>
      </c>
      <c r="L5482" s="3">
        <v>45891</v>
      </c>
      <c r="M5482" s="3">
        <v>46082</v>
      </c>
      <c r="N5482" s="2" t="s">
        <v>560</v>
      </c>
    </row>
    <row r="5483" spans="2:14" x14ac:dyDescent="0.25">
      <c r="B5483" s="2" t="s">
        <v>4843</v>
      </c>
      <c r="C5483" s="2" t="s">
        <v>4844</v>
      </c>
      <c r="D5483" s="2" t="s">
        <v>41</v>
      </c>
      <c r="E5483" s="2" t="s">
        <v>17</v>
      </c>
      <c r="F5483" s="2" t="s">
        <v>300</v>
      </c>
      <c r="G5483" s="2" t="s">
        <v>1491</v>
      </c>
      <c r="H5483" s="2" t="s">
        <v>4823</v>
      </c>
      <c r="I5483" s="2">
        <v>918</v>
      </c>
      <c r="J5483" s="2">
        <v>0</v>
      </c>
      <c r="K5483" s="2" t="s">
        <v>4845</v>
      </c>
      <c r="L5483" s="3">
        <v>45891</v>
      </c>
      <c r="M5483" s="3">
        <v>46113</v>
      </c>
      <c r="N5483" s="2" t="s">
        <v>560</v>
      </c>
    </row>
    <row r="5484" spans="2:14" x14ac:dyDescent="0.25">
      <c r="B5484" s="2" t="s">
        <v>4843</v>
      </c>
      <c r="C5484" s="2" t="s">
        <v>4844</v>
      </c>
      <c r="D5484" s="2" t="s">
        <v>41</v>
      </c>
      <c r="E5484" s="2" t="s">
        <v>17</v>
      </c>
      <c r="F5484" s="2" t="s">
        <v>300</v>
      </c>
      <c r="G5484" s="2" t="s">
        <v>1491</v>
      </c>
      <c r="H5484" s="2" t="s">
        <v>4823</v>
      </c>
      <c r="I5484" s="2">
        <v>918</v>
      </c>
      <c r="J5484" s="2">
        <v>0</v>
      </c>
      <c r="K5484" s="2" t="s">
        <v>4829</v>
      </c>
      <c r="L5484" s="3">
        <v>45899</v>
      </c>
      <c r="M5484" s="3">
        <v>46143</v>
      </c>
      <c r="N5484" s="2" t="s">
        <v>560</v>
      </c>
    </row>
    <row r="5485" spans="2:14" x14ac:dyDescent="0.25">
      <c r="B5485" s="2" t="s">
        <v>4843</v>
      </c>
      <c r="C5485" s="2" t="s">
        <v>4844</v>
      </c>
      <c r="D5485" s="2" t="s">
        <v>41</v>
      </c>
      <c r="E5485" s="2" t="s">
        <v>17</v>
      </c>
      <c r="F5485" s="2" t="s">
        <v>300</v>
      </c>
      <c r="G5485" s="2" t="s">
        <v>1491</v>
      </c>
      <c r="H5485" s="2" t="s">
        <v>4823</v>
      </c>
      <c r="I5485" s="2">
        <v>918</v>
      </c>
      <c r="J5485" s="2">
        <v>0</v>
      </c>
      <c r="K5485" s="2" t="s">
        <v>4831</v>
      </c>
      <c r="L5485" s="3">
        <v>45962</v>
      </c>
      <c r="M5485" s="3">
        <v>46174</v>
      </c>
      <c r="N5485" s="2" t="s">
        <v>560</v>
      </c>
    </row>
    <row r="5486" spans="2:14" x14ac:dyDescent="0.25">
      <c r="B5486" s="2" t="s">
        <v>4843</v>
      </c>
      <c r="C5486" s="2" t="s">
        <v>4844</v>
      </c>
      <c r="D5486" s="2" t="s">
        <v>41</v>
      </c>
      <c r="E5486" s="2" t="s">
        <v>17</v>
      </c>
      <c r="F5486" s="2" t="s">
        <v>300</v>
      </c>
      <c r="G5486" s="2" t="s">
        <v>1491</v>
      </c>
      <c r="H5486" s="2" t="s">
        <v>4823</v>
      </c>
      <c r="I5486" s="2">
        <v>918</v>
      </c>
      <c r="J5486" s="2">
        <v>0</v>
      </c>
      <c r="K5486" s="2" t="s">
        <v>4846</v>
      </c>
      <c r="L5486" s="3">
        <v>45979</v>
      </c>
      <c r="M5486" s="3">
        <v>46197</v>
      </c>
      <c r="N5486" s="2" t="s">
        <v>560</v>
      </c>
    </row>
    <row r="5487" spans="2:14" x14ac:dyDescent="0.25">
      <c r="B5487" s="2" t="s">
        <v>4843</v>
      </c>
      <c r="C5487" s="2" t="s">
        <v>4844</v>
      </c>
      <c r="D5487" s="2" t="s">
        <v>41</v>
      </c>
      <c r="E5487" s="2" t="s">
        <v>17</v>
      </c>
      <c r="F5487" s="2" t="s">
        <v>300</v>
      </c>
      <c r="G5487" s="2" t="s">
        <v>1491</v>
      </c>
      <c r="H5487" s="2" t="s">
        <v>4823</v>
      </c>
      <c r="I5487" s="2">
        <v>918</v>
      </c>
      <c r="J5487" s="2">
        <v>0</v>
      </c>
      <c r="K5487" s="2" t="s">
        <v>4832</v>
      </c>
      <c r="L5487" s="3">
        <v>45979</v>
      </c>
      <c r="M5487" s="3">
        <v>46204</v>
      </c>
      <c r="N5487" s="2" t="s">
        <v>560</v>
      </c>
    </row>
    <row r="5488" spans="2:14" x14ac:dyDescent="0.25">
      <c r="B5488" s="2" t="s">
        <v>4843</v>
      </c>
      <c r="C5488" s="2" t="s">
        <v>4844</v>
      </c>
      <c r="D5488" s="2" t="s">
        <v>41</v>
      </c>
      <c r="E5488" s="2" t="s">
        <v>17</v>
      </c>
      <c r="F5488" s="2" t="s">
        <v>300</v>
      </c>
      <c r="G5488" s="2" t="s">
        <v>1491</v>
      </c>
      <c r="H5488" s="2" t="s">
        <v>4823</v>
      </c>
      <c r="I5488" s="2">
        <v>918</v>
      </c>
      <c r="J5488" s="2">
        <v>0</v>
      </c>
      <c r="K5488" s="2" t="s">
        <v>4847</v>
      </c>
      <c r="L5488" s="3">
        <v>46043</v>
      </c>
      <c r="M5488" s="3">
        <v>46296</v>
      </c>
      <c r="N5488" s="2" t="s">
        <v>560</v>
      </c>
    </row>
    <row r="5489" spans="2:14" x14ac:dyDescent="0.25">
      <c r="B5489" s="2" t="s">
        <v>4843</v>
      </c>
      <c r="C5489" s="2" t="s">
        <v>4844</v>
      </c>
      <c r="D5489" s="2" t="s">
        <v>41</v>
      </c>
      <c r="E5489" s="2" t="s">
        <v>17</v>
      </c>
      <c r="F5489" s="2" t="s">
        <v>300</v>
      </c>
      <c r="G5489" s="2" t="s">
        <v>1491</v>
      </c>
      <c r="H5489" s="2" t="s">
        <v>4823</v>
      </c>
      <c r="I5489" s="2">
        <v>918</v>
      </c>
      <c r="J5489" s="2">
        <v>43</v>
      </c>
      <c r="K5489" s="2" t="s">
        <v>4848</v>
      </c>
      <c r="L5489" s="3">
        <v>46127</v>
      </c>
      <c r="M5489" s="3">
        <v>46327</v>
      </c>
      <c r="N5489" s="2" t="s">
        <v>560</v>
      </c>
    </row>
    <row r="5490" spans="2:14" x14ac:dyDescent="0.25">
      <c r="B5490" s="2" t="s">
        <v>4843</v>
      </c>
      <c r="C5490" s="2" t="s">
        <v>4844</v>
      </c>
      <c r="D5490" s="2" t="s">
        <v>41</v>
      </c>
      <c r="E5490" s="2" t="s">
        <v>17</v>
      </c>
      <c r="F5490" s="2" t="s">
        <v>300</v>
      </c>
      <c r="G5490" s="2" t="s">
        <v>1491</v>
      </c>
      <c r="H5490" s="2" t="s">
        <v>4823</v>
      </c>
      <c r="I5490" s="2">
        <v>918</v>
      </c>
      <c r="J5490" s="2">
        <v>800</v>
      </c>
      <c r="K5490" s="2" t="s">
        <v>4841</v>
      </c>
      <c r="L5490" s="3">
        <v>46203</v>
      </c>
      <c r="M5490" s="3">
        <v>46447</v>
      </c>
      <c r="N5490" s="2" t="s">
        <v>560</v>
      </c>
    </row>
    <row r="5491" spans="2:14" x14ac:dyDescent="0.25">
      <c r="B5491" s="2" t="s">
        <v>4843</v>
      </c>
      <c r="C5491" s="2" t="s">
        <v>4844</v>
      </c>
      <c r="D5491" s="2" t="s">
        <v>41</v>
      </c>
      <c r="E5491" s="2" t="s">
        <v>142</v>
      </c>
      <c r="F5491" s="2" t="s">
        <v>300</v>
      </c>
      <c r="G5491" s="2" t="s">
        <v>1491</v>
      </c>
      <c r="H5491" s="2" t="s">
        <v>4823</v>
      </c>
      <c r="I5491" s="2">
        <v>918</v>
      </c>
      <c r="J5491" s="2">
        <v>0</v>
      </c>
      <c r="K5491" s="2" t="s">
        <v>4845</v>
      </c>
      <c r="L5491" s="3">
        <v>45891</v>
      </c>
      <c r="M5491" s="3">
        <v>46113</v>
      </c>
      <c r="N5491" s="2" t="s">
        <v>560</v>
      </c>
    </row>
    <row r="5492" spans="2:14" x14ac:dyDescent="0.25">
      <c r="B5492" s="2" t="s">
        <v>4849</v>
      </c>
      <c r="C5492" s="2" t="s">
        <v>4850</v>
      </c>
      <c r="D5492" s="2" t="s">
        <v>41</v>
      </c>
      <c r="E5492" s="2" t="s">
        <v>75</v>
      </c>
      <c r="F5492" s="2" t="s">
        <v>300</v>
      </c>
      <c r="G5492" s="2" t="s">
        <v>1491</v>
      </c>
      <c r="H5492" s="2" t="s">
        <v>4851</v>
      </c>
      <c r="I5492" s="2">
        <v>2480</v>
      </c>
      <c r="J5492" s="2">
        <v>7</v>
      </c>
      <c r="K5492" s="2" t="s">
        <v>4832</v>
      </c>
      <c r="L5492" s="3">
        <v>45952</v>
      </c>
      <c r="M5492" s="3">
        <v>46204</v>
      </c>
      <c r="N5492" s="2" t="s">
        <v>560</v>
      </c>
    </row>
    <row r="5493" spans="2:14" x14ac:dyDescent="0.25">
      <c r="B5493" s="2" t="s">
        <v>4849</v>
      </c>
      <c r="C5493" s="2" t="s">
        <v>4850</v>
      </c>
      <c r="D5493" s="2" t="s">
        <v>41</v>
      </c>
      <c r="E5493" s="2" t="s">
        <v>75</v>
      </c>
      <c r="F5493" s="2" t="s">
        <v>300</v>
      </c>
      <c r="G5493" s="2" t="s">
        <v>1491</v>
      </c>
      <c r="H5493" s="2" t="s">
        <v>4851</v>
      </c>
      <c r="I5493" s="2">
        <v>2480</v>
      </c>
      <c r="J5493" s="2">
        <v>100</v>
      </c>
      <c r="K5493" s="2" t="s">
        <v>3186</v>
      </c>
      <c r="L5493" s="3">
        <v>45962</v>
      </c>
      <c r="M5493" s="3">
        <v>46204</v>
      </c>
      <c r="N5493" s="2" t="s">
        <v>560</v>
      </c>
    </row>
    <row r="5494" spans="2:14" x14ac:dyDescent="0.25">
      <c r="B5494" s="2" t="s">
        <v>4849</v>
      </c>
      <c r="C5494" s="2" t="s">
        <v>4850</v>
      </c>
      <c r="D5494" s="2" t="s">
        <v>41</v>
      </c>
      <c r="E5494" s="2" t="s">
        <v>17</v>
      </c>
      <c r="F5494" s="2" t="s">
        <v>300</v>
      </c>
      <c r="G5494" s="2" t="s">
        <v>1491</v>
      </c>
      <c r="H5494" s="2" t="s">
        <v>4851</v>
      </c>
      <c r="I5494" s="2">
        <v>2480</v>
      </c>
      <c r="J5494" s="2">
        <v>0</v>
      </c>
      <c r="K5494" s="2" t="s">
        <v>4825</v>
      </c>
      <c r="L5494" s="3">
        <v>45854</v>
      </c>
      <c r="M5494" s="3">
        <v>46082</v>
      </c>
      <c r="N5494" s="2" t="s">
        <v>560</v>
      </c>
    </row>
    <row r="5495" spans="2:14" x14ac:dyDescent="0.25">
      <c r="B5495" s="2" t="s">
        <v>4849</v>
      </c>
      <c r="C5495" s="2" t="s">
        <v>4850</v>
      </c>
      <c r="D5495" s="2" t="s">
        <v>41</v>
      </c>
      <c r="E5495" s="2" t="s">
        <v>17</v>
      </c>
      <c r="F5495" s="2" t="s">
        <v>300</v>
      </c>
      <c r="G5495" s="2" t="s">
        <v>1491</v>
      </c>
      <c r="H5495" s="2" t="s">
        <v>4851</v>
      </c>
      <c r="I5495" s="2">
        <v>2480</v>
      </c>
      <c r="J5495" s="2">
        <v>0</v>
      </c>
      <c r="K5495" s="2" t="s">
        <v>4826</v>
      </c>
      <c r="L5495" s="3">
        <v>45891</v>
      </c>
      <c r="M5495" s="3">
        <v>46113</v>
      </c>
      <c r="N5495" s="2" t="s">
        <v>560</v>
      </c>
    </row>
    <row r="5496" spans="2:14" x14ac:dyDescent="0.25">
      <c r="B5496" s="2" t="s">
        <v>4849</v>
      </c>
      <c r="C5496" s="2" t="s">
        <v>4850</v>
      </c>
      <c r="D5496" s="2" t="s">
        <v>41</v>
      </c>
      <c r="E5496" s="2" t="s">
        <v>17</v>
      </c>
      <c r="F5496" s="2" t="s">
        <v>300</v>
      </c>
      <c r="G5496" s="2" t="s">
        <v>1491</v>
      </c>
      <c r="H5496" s="2" t="s">
        <v>4851</v>
      </c>
      <c r="I5496" s="2">
        <v>2480</v>
      </c>
      <c r="J5496" s="2">
        <v>0</v>
      </c>
      <c r="K5496" s="2" t="s">
        <v>4827</v>
      </c>
      <c r="L5496" s="3">
        <v>45891</v>
      </c>
      <c r="M5496" s="3">
        <v>46143</v>
      </c>
      <c r="N5496" s="2" t="s">
        <v>560</v>
      </c>
    </row>
    <row r="5497" spans="2:14" x14ac:dyDescent="0.25">
      <c r="B5497" s="2" t="s">
        <v>4849</v>
      </c>
      <c r="C5497" s="2" t="s">
        <v>4850</v>
      </c>
      <c r="D5497" s="2" t="s">
        <v>41</v>
      </c>
      <c r="E5497" s="2" t="s">
        <v>17</v>
      </c>
      <c r="F5497" s="2" t="s">
        <v>300</v>
      </c>
      <c r="G5497" s="2" t="s">
        <v>1491</v>
      </c>
      <c r="H5497" s="2" t="s">
        <v>4851</v>
      </c>
      <c r="I5497" s="2">
        <v>2480</v>
      </c>
      <c r="J5497" s="2">
        <v>0</v>
      </c>
      <c r="K5497" s="2" t="s">
        <v>4830</v>
      </c>
      <c r="L5497" s="3">
        <v>45926</v>
      </c>
      <c r="M5497" s="3">
        <v>46174</v>
      </c>
      <c r="N5497" s="2" t="s">
        <v>560</v>
      </c>
    </row>
    <row r="5498" spans="2:14" x14ac:dyDescent="0.25">
      <c r="B5498" s="2" t="s">
        <v>4849</v>
      </c>
      <c r="C5498" s="2" t="s">
        <v>4850</v>
      </c>
      <c r="D5498" s="2" t="s">
        <v>41</v>
      </c>
      <c r="E5498" s="2" t="s">
        <v>17</v>
      </c>
      <c r="F5498" s="2" t="s">
        <v>300</v>
      </c>
      <c r="G5498" s="2" t="s">
        <v>1491</v>
      </c>
      <c r="H5498" s="2" t="s">
        <v>4851</v>
      </c>
      <c r="I5498" s="2">
        <v>2480</v>
      </c>
      <c r="J5498" s="2">
        <v>0</v>
      </c>
      <c r="K5498" s="2" t="s">
        <v>4852</v>
      </c>
      <c r="L5498" s="3">
        <v>45926</v>
      </c>
      <c r="M5498" s="3">
        <v>46174</v>
      </c>
      <c r="N5498" s="2" t="s">
        <v>560</v>
      </c>
    </row>
    <row r="5499" spans="2:14" x14ac:dyDescent="0.25">
      <c r="B5499" s="2" t="s">
        <v>4849</v>
      </c>
      <c r="C5499" s="2" t="s">
        <v>4850</v>
      </c>
      <c r="D5499" s="2" t="s">
        <v>41</v>
      </c>
      <c r="E5499" s="2" t="s">
        <v>17</v>
      </c>
      <c r="F5499" s="2" t="s">
        <v>300</v>
      </c>
      <c r="G5499" s="2" t="s">
        <v>1491</v>
      </c>
      <c r="H5499" s="2" t="s">
        <v>4851</v>
      </c>
      <c r="I5499" s="2">
        <v>2480</v>
      </c>
      <c r="J5499" s="2">
        <v>0</v>
      </c>
      <c r="K5499" s="2" t="s">
        <v>4832</v>
      </c>
      <c r="L5499" s="3">
        <v>45952</v>
      </c>
      <c r="M5499" s="3">
        <v>46204</v>
      </c>
      <c r="N5499" s="2" t="s">
        <v>560</v>
      </c>
    </row>
    <row r="5500" spans="2:14" x14ac:dyDescent="0.25">
      <c r="B5500" s="2" t="s">
        <v>4849</v>
      </c>
      <c r="C5500" s="2" t="s">
        <v>4850</v>
      </c>
      <c r="D5500" s="2" t="s">
        <v>41</v>
      </c>
      <c r="E5500" s="2" t="s">
        <v>17</v>
      </c>
      <c r="F5500" s="2" t="s">
        <v>300</v>
      </c>
      <c r="G5500" s="2" t="s">
        <v>1491</v>
      </c>
      <c r="H5500" s="2" t="s">
        <v>4851</v>
      </c>
      <c r="I5500" s="2">
        <v>2480</v>
      </c>
      <c r="J5500" s="2">
        <v>0</v>
      </c>
      <c r="K5500" s="2" t="s">
        <v>3186</v>
      </c>
      <c r="L5500" s="3">
        <v>45962</v>
      </c>
      <c r="M5500" s="3">
        <v>46204</v>
      </c>
      <c r="N5500" s="2" t="s">
        <v>560</v>
      </c>
    </row>
    <row r="5501" spans="2:14" x14ac:dyDescent="0.25">
      <c r="B5501" s="2" t="s">
        <v>4849</v>
      </c>
      <c r="C5501" s="2" t="s">
        <v>4850</v>
      </c>
      <c r="D5501" s="2" t="s">
        <v>41</v>
      </c>
      <c r="E5501" s="2" t="s">
        <v>17</v>
      </c>
      <c r="F5501" s="2" t="s">
        <v>300</v>
      </c>
      <c r="G5501" s="2" t="s">
        <v>1491</v>
      </c>
      <c r="H5501" s="2" t="s">
        <v>4851</v>
      </c>
      <c r="I5501" s="2">
        <v>2480</v>
      </c>
      <c r="J5501" s="2">
        <v>0</v>
      </c>
      <c r="K5501" s="2" t="s">
        <v>4835</v>
      </c>
      <c r="L5501" s="3">
        <v>45990</v>
      </c>
      <c r="M5501" s="3">
        <v>46235</v>
      </c>
      <c r="N5501" s="2" t="s">
        <v>560</v>
      </c>
    </row>
    <row r="5502" spans="2:14" x14ac:dyDescent="0.25">
      <c r="B5502" s="2" t="s">
        <v>4849</v>
      </c>
      <c r="C5502" s="2" t="s">
        <v>4850</v>
      </c>
      <c r="D5502" s="2" t="s">
        <v>41</v>
      </c>
      <c r="E5502" s="2" t="s">
        <v>17</v>
      </c>
      <c r="F5502" s="2" t="s">
        <v>300</v>
      </c>
      <c r="G5502" s="2" t="s">
        <v>1491</v>
      </c>
      <c r="H5502" s="2" t="s">
        <v>4851</v>
      </c>
      <c r="I5502" s="2">
        <v>2480</v>
      </c>
      <c r="J5502" s="2">
        <v>0</v>
      </c>
      <c r="K5502" s="2" t="s">
        <v>4853</v>
      </c>
      <c r="L5502" s="3">
        <v>46140</v>
      </c>
      <c r="M5502" s="3">
        <v>46327</v>
      </c>
      <c r="N5502" s="2" t="s">
        <v>560</v>
      </c>
    </row>
    <row r="5503" spans="2:14" x14ac:dyDescent="0.25">
      <c r="B5503" s="2" t="s">
        <v>4849</v>
      </c>
      <c r="C5503" s="2" t="s">
        <v>4850</v>
      </c>
      <c r="D5503" s="2" t="s">
        <v>41</v>
      </c>
      <c r="E5503" s="2" t="s">
        <v>17</v>
      </c>
      <c r="F5503" s="2" t="s">
        <v>300</v>
      </c>
      <c r="G5503" s="2" t="s">
        <v>1491</v>
      </c>
      <c r="H5503" s="2" t="s">
        <v>4851</v>
      </c>
      <c r="I5503" s="2">
        <v>2480</v>
      </c>
      <c r="J5503" s="2">
        <v>0</v>
      </c>
      <c r="K5503" s="2" t="s">
        <v>4854</v>
      </c>
      <c r="L5503" s="3">
        <v>46151</v>
      </c>
      <c r="M5503" s="3">
        <v>46388</v>
      </c>
      <c r="N5503" s="2" t="s">
        <v>560</v>
      </c>
    </row>
    <row r="5504" spans="2:14" x14ac:dyDescent="0.25">
      <c r="B5504" s="2" t="s">
        <v>4849</v>
      </c>
      <c r="C5504" s="2" t="s">
        <v>4850</v>
      </c>
      <c r="D5504" s="2" t="s">
        <v>41</v>
      </c>
      <c r="E5504" s="2" t="s">
        <v>17</v>
      </c>
      <c r="F5504" s="2" t="s">
        <v>300</v>
      </c>
      <c r="G5504" s="2" t="s">
        <v>1491</v>
      </c>
      <c r="H5504" s="2" t="s">
        <v>4851</v>
      </c>
      <c r="I5504" s="2">
        <v>2480</v>
      </c>
      <c r="J5504" s="2">
        <v>233</v>
      </c>
      <c r="K5504" s="2" t="s">
        <v>4855</v>
      </c>
      <c r="L5504" s="3">
        <v>46172</v>
      </c>
      <c r="M5504" s="3">
        <v>46388</v>
      </c>
      <c r="N5504" s="2" t="s">
        <v>560</v>
      </c>
    </row>
    <row r="5505" spans="2:14" x14ac:dyDescent="0.25">
      <c r="B5505" s="2" t="s">
        <v>4849</v>
      </c>
      <c r="C5505" s="2" t="s">
        <v>4850</v>
      </c>
      <c r="D5505" s="2" t="s">
        <v>41</v>
      </c>
      <c r="E5505" s="2" t="s">
        <v>17</v>
      </c>
      <c r="F5505" s="2" t="s">
        <v>300</v>
      </c>
      <c r="G5505" s="2" t="s">
        <v>1491</v>
      </c>
      <c r="H5505" s="2" t="s">
        <v>4851</v>
      </c>
      <c r="I5505" s="2">
        <v>2480</v>
      </c>
      <c r="J5505" s="2">
        <v>140</v>
      </c>
      <c r="K5505" s="2" t="s">
        <v>4856</v>
      </c>
      <c r="L5505" s="3">
        <v>46172</v>
      </c>
      <c r="M5505" s="3">
        <v>46419</v>
      </c>
      <c r="N5505" s="2" t="s">
        <v>560</v>
      </c>
    </row>
    <row r="5506" spans="2:14" x14ac:dyDescent="0.25">
      <c r="B5506" s="2" t="s">
        <v>4849</v>
      </c>
      <c r="C5506" s="2" t="s">
        <v>4850</v>
      </c>
      <c r="D5506" s="2" t="s">
        <v>41</v>
      </c>
      <c r="E5506" s="2" t="s">
        <v>17</v>
      </c>
      <c r="F5506" s="2" t="s">
        <v>300</v>
      </c>
      <c r="G5506" s="2" t="s">
        <v>1491</v>
      </c>
      <c r="H5506" s="2" t="s">
        <v>4851</v>
      </c>
      <c r="I5506" s="2">
        <v>2480</v>
      </c>
      <c r="J5506" s="2">
        <v>40</v>
      </c>
      <c r="K5506" s="2" t="s">
        <v>4839</v>
      </c>
      <c r="L5506" s="3">
        <v>46203</v>
      </c>
      <c r="M5506" s="3">
        <v>46447</v>
      </c>
      <c r="N5506" s="2" t="s">
        <v>560</v>
      </c>
    </row>
    <row r="5507" spans="2:14" x14ac:dyDescent="0.25">
      <c r="B5507" s="2" t="s">
        <v>4849</v>
      </c>
      <c r="C5507" s="2" t="s">
        <v>4850</v>
      </c>
      <c r="D5507" s="2" t="s">
        <v>41</v>
      </c>
      <c r="E5507" s="2" t="s">
        <v>17</v>
      </c>
      <c r="F5507" s="2" t="s">
        <v>300</v>
      </c>
      <c r="G5507" s="2" t="s">
        <v>1491</v>
      </c>
      <c r="H5507" s="2" t="s">
        <v>4851</v>
      </c>
      <c r="I5507" s="2">
        <v>2480</v>
      </c>
      <c r="J5507" s="2">
        <v>180</v>
      </c>
      <c r="K5507" s="2" t="s">
        <v>4841</v>
      </c>
      <c r="L5507" s="3">
        <v>46203</v>
      </c>
      <c r="M5507" s="3">
        <v>46447</v>
      </c>
      <c r="N5507" s="2" t="s">
        <v>560</v>
      </c>
    </row>
    <row r="5508" spans="2:14" x14ac:dyDescent="0.25">
      <c r="B5508" s="2" t="s">
        <v>4849</v>
      </c>
      <c r="C5508" s="2" t="s">
        <v>4850</v>
      </c>
      <c r="D5508" s="2" t="s">
        <v>41</v>
      </c>
      <c r="E5508" s="2" t="s">
        <v>17</v>
      </c>
      <c r="F5508" s="2" t="s">
        <v>300</v>
      </c>
      <c r="G5508" s="2" t="s">
        <v>1491</v>
      </c>
      <c r="H5508" s="2" t="s">
        <v>4851</v>
      </c>
      <c r="I5508" s="2">
        <v>2480</v>
      </c>
      <c r="J5508" s="2">
        <v>1740</v>
      </c>
      <c r="K5508" s="2" t="s">
        <v>4842</v>
      </c>
      <c r="L5508" s="3">
        <v>46203</v>
      </c>
      <c r="M5508" s="3">
        <v>46447</v>
      </c>
      <c r="N5508" s="2" t="s">
        <v>560</v>
      </c>
    </row>
    <row r="5509" spans="2:14" x14ac:dyDescent="0.25">
      <c r="B5509" s="2" t="s">
        <v>4849</v>
      </c>
      <c r="C5509" s="2" t="s">
        <v>4850</v>
      </c>
      <c r="D5509" s="2" t="s">
        <v>41</v>
      </c>
      <c r="E5509" s="2" t="s">
        <v>17</v>
      </c>
      <c r="F5509" s="2" t="s">
        <v>300</v>
      </c>
      <c r="G5509" s="2" t="s">
        <v>1491</v>
      </c>
      <c r="H5509" s="2" t="s">
        <v>4851</v>
      </c>
      <c r="I5509" s="2">
        <v>2480</v>
      </c>
      <c r="J5509" s="2">
        <v>40</v>
      </c>
      <c r="K5509" s="2" t="s">
        <v>4857</v>
      </c>
      <c r="L5509" s="3">
        <v>46203</v>
      </c>
      <c r="M5509" s="3">
        <v>46447</v>
      </c>
      <c r="N5509" s="2" t="s">
        <v>560</v>
      </c>
    </row>
    <row r="5510" spans="2:14" x14ac:dyDescent="0.25">
      <c r="B5510" s="2" t="s">
        <v>4849</v>
      </c>
      <c r="C5510" s="2" t="s">
        <v>4850</v>
      </c>
      <c r="D5510" s="2" t="s">
        <v>41</v>
      </c>
      <c r="E5510" s="2" t="s">
        <v>17</v>
      </c>
      <c r="F5510" s="2" t="s">
        <v>300</v>
      </c>
      <c r="G5510" s="2" t="s">
        <v>1491</v>
      </c>
      <c r="H5510" s="2" t="s">
        <v>4851</v>
      </c>
      <c r="I5510" s="2">
        <v>2480</v>
      </c>
      <c r="J5510" s="2">
        <v>0</v>
      </c>
      <c r="K5510" s="2" t="s">
        <v>470</v>
      </c>
      <c r="L5510" s="2" t="s">
        <v>30</v>
      </c>
      <c r="M5510" s="2" t="s">
        <v>30</v>
      </c>
      <c r="N5510" s="2" t="s">
        <v>560</v>
      </c>
    </row>
    <row r="5511" spans="2:14" x14ac:dyDescent="0.25">
      <c r="B5511" s="2" t="s">
        <v>4849</v>
      </c>
      <c r="C5511" s="2" t="s">
        <v>4850</v>
      </c>
      <c r="D5511" s="2" t="s">
        <v>41</v>
      </c>
      <c r="E5511" s="2" t="s">
        <v>142</v>
      </c>
      <c r="F5511" s="2" t="s">
        <v>300</v>
      </c>
      <c r="G5511" s="2" t="s">
        <v>1491</v>
      </c>
      <c r="H5511" s="2" t="s">
        <v>4851</v>
      </c>
      <c r="I5511" s="2">
        <v>2480</v>
      </c>
      <c r="J5511" s="2">
        <v>0</v>
      </c>
      <c r="K5511" s="2" t="s">
        <v>4826</v>
      </c>
      <c r="L5511" s="3">
        <v>45891</v>
      </c>
      <c r="M5511" s="3">
        <v>46113</v>
      </c>
      <c r="N5511" s="2" t="s">
        <v>560</v>
      </c>
    </row>
    <row r="5512" spans="2:14" x14ac:dyDescent="0.25">
      <c r="B5512" s="2" t="s">
        <v>4849</v>
      </c>
      <c r="C5512" s="2" t="s">
        <v>4850</v>
      </c>
      <c r="D5512" s="2" t="s">
        <v>41</v>
      </c>
      <c r="E5512" s="2" t="s">
        <v>142</v>
      </c>
      <c r="F5512" s="2" t="s">
        <v>300</v>
      </c>
      <c r="G5512" s="2" t="s">
        <v>1491</v>
      </c>
      <c r="H5512" s="2" t="s">
        <v>4851</v>
      </c>
      <c r="I5512" s="2">
        <v>2480</v>
      </c>
      <c r="J5512" s="2">
        <v>0</v>
      </c>
      <c r="K5512" s="2" t="s">
        <v>4827</v>
      </c>
      <c r="L5512" s="3">
        <v>45891</v>
      </c>
      <c r="M5512" s="3">
        <v>46143</v>
      </c>
      <c r="N5512" s="2" t="s">
        <v>560</v>
      </c>
    </row>
    <row r="5513" spans="2:14" x14ac:dyDescent="0.25">
      <c r="B5513" s="2" t="s">
        <v>4858</v>
      </c>
      <c r="C5513" s="2" t="s">
        <v>4859</v>
      </c>
      <c r="D5513" s="2" t="s">
        <v>41</v>
      </c>
      <c r="E5513" s="2" t="s">
        <v>75</v>
      </c>
      <c r="F5513" s="2" t="s">
        <v>552</v>
      </c>
      <c r="G5513" s="2" t="s">
        <v>4790</v>
      </c>
      <c r="H5513" s="2" t="s">
        <v>4860</v>
      </c>
      <c r="I5513" s="2">
        <v>0</v>
      </c>
      <c r="J5513" s="2">
        <v>0</v>
      </c>
      <c r="K5513" s="2" t="s">
        <v>4861</v>
      </c>
      <c r="L5513" s="3">
        <v>45901</v>
      </c>
      <c r="M5513" s="3">
        <v>46146</v>
      </c>
      <c r="N5513" s="2" t="s">
        <v>4862</v>
      </c>
    </row>
    <row r="5514" spans="2:14" x14ac:dyDescent="0.25">
      <c r="B5514" s="2" t="s">
        <v>4858</v>
      </c>
      <c r="C5514" s="2" t="s">
        <v>4859</v>
      </c>
      <c r="D5514" s="2" t="s">
        <v>41</v>
      </c>
      <c r="E5514" s="2" t="s">
        <v>75</v>
      </c>
      <c r="F5514" s="2" t="s">
        <v>552</v>
      </c>
      <c r="G5514" s="2" t="s">
        <v>4790</v>
      </c>
      <c r="H5514" s="2" t="s">
        <v>4860</v>
      </c>
      <c r="I5514" s="2">
        <v>0</v>
      </c>
      <c r="J5514" s="2">
        <v>0</v>
      </c>
      <c r="K5514" s="2" t="s">
        <v>4863</v>
      </c>
      <c r="L5514" s="3">
        <v>45901</v>
      </c>
      <c r="M5514" s="3">
        <v>46039</v>
      </c>
      <c r="N5514" s="2" t="s">
        <v>4862</v>
      </c>
    </row>
    <row r="5515" spans="2:14" x14ac:dyDescent="0.25">
      <c r="B5515" s="2" t="s">
        <v>4858</v>
      </c>
      <c r="C5515" s="2" t="s">
        <v>4859</v>
      </c>
      <c r="D5515" s="2" t="s">
        <v>41</v>
      </c>
      <c r="E5515" s="2" t="s">
        <v>17</v>
      </c>
      <c r="F5515" s="2" t="s">
        <v>552</v>
      </c>
      <c r="G5515" s="2" t="s">
        <v>4790</v>
      </c>
      <c r="H5515" s="2" t="s">
        <v>4860</v>
      </c>
      <c r="I5515" s="2">
        <v>0</v>
      </c>
      <c r="J5515" s="2">
        <v>0</v>
      </c>
      <c r="K5515" s="2">
        <v>0</v>
      </c>
      <c r="L5515" s="3">
        <v>46111</v>
      </c>
      <c r="M5515" s="2" t="s">
        <v>30</v>
      </c>
      <c r="N5515" s="2" t="s">
        <v>4862</v>
      </c>
    </row>
    <row r="5516" spans="2:14" x14ac:dyDescent="0.25">
      <c r="B5516" s="2" t="s">
        <v>4858</v>
      </c>
      <c r="C5516" s="2" t="s">
        <v>4859</v>
      </c>
      <c r="D5516" s="2" t="s">
        <v>41</v>
      </c>
      <c r="E5516" s="2" t="s">
        <v>17</v>
      </c>
      <c r="F5516" s="2" t="s">
        <v>552</v>
      </c>
      <c r="G5516" s="2" t="s">
        <v>4790</v>
      </c>
      <c r="H5516" s="2" t="s">
        <v>4860</v>
      </c>
      <c r="I5516" s="2">
        <v>0</v>
      </c>
      <c r="J5516" s="2">
        <v>0</v>
      </c>
      <c r="K5516" s="2" t="s">
        <v>4861</v>
      </c>
      <c r="L5516" s="3">
        <v>45901</v>
      </c>
      <c r="M5516" s="3">
        <v>46146</v>
      </c>
      <c r="N5516" s="2" t="s">
        <v>4862</v>
      </c>
    </row>
    <row r="5517" spans="2:14" x14ac:dyDescent="0.25">
      <c r="B5517" s="2" t="s">
        <v>4858</v>
      </c>
      <c r="C5517" s="2" t="s">
        <v>4859</v>
      </c>
      <c r="D5517" s="2" t="s">
        <v>41</v>
      </c>
      <c r="E5517" s="2" t="s">
        <v>17</v>
      </c>
      <c r="F5517" s="2" t="s">
        <v>552</v>
      </c>
      <c r="G5517" s="2" t="s">
        <v>4790</v>
      </c>
      <c r="H5517" s="2" t="s">
        <v>4860</v>
      </c>
      <c r="I5517" s="2">
        <v>0</v>
      </c>
      <c r="J5517" s="2">
        <v>0</v>
      </c>
      <c r="K5517" s="2" t="s">
        <v>4863</v>
      </c>
      <c r="L5517" s="3">
        <v>45901</v>
      </c>
      <c r="M5517" s="3">
        <v>46039</v>
      </c>
      <c r="N5517" s="2" t="s">
        <v>4862</v>
      </c>
    </row>
    <row r="5518" spans="2:14" hidden="1" x14ac:dyDescent="0.25">
      <c r="B5518" s="2" t="s">
        <v>4858</v>
      </c>
      <c r="C5518" s="2" t="s">
        <v>4859</v>
      </c>
      <c r="D5518" s="2" t="s">
        <v>41</v>
      </c>
      <c r="E5518" s="2" t="s">
        <v>233</v>
      </c>
      <c r="F5518" s="2" t="s">
        <v>552</v>
      </c>
      <c r="G5518" s="2" t="s">
        <v>4790</v>
      </c>
      <c r="H5518" s="2" t="s">
        <v>4860</v>
      </c>
      <c r="I5518" s="2">
        <v>0</v>
      </c>
      <c r="J5518" s="2">
        <v>0</v>
      </c>
      <c r="K5518" s="2" t="s">
        <v>4863</v>
      </c>
      <c r="L5518" s="3">
        <v>45901</v>
      </c>
      <c r="M5518" s="3">
        <v>46039</v>
      </c>
      <c r="N5518" s="2" t="s">
        <v>4862</v>
      </c>
    </row>
    <row r="5519" spans="2:14" x14ac:dyDescent="0.25">
      <c r="B5519" s="2" t="s">
        <v>4864</v>
      </c>
      <c r="C5519" s="2" t="s">
        <v>4865</v>
      </c>
      <c r="D5519" s="2" t="s">
        <v>41</v>
      </c>
      <c r="E5519" s="2" t="s">
        <v>17</v>
      </c>
      <c r="F5519" s="2" t="s">
        <v>552</v>
      </c>
      <c r="G5519" s="2" t="s">
        <v>4866</v>
      </c>
      <c r="H5519" s="2" t="s">
        <v>4867</v>
      </c>
      <c r="I5519" s="2">
        <v>1958</v>
      </c>
      <c r="J5519" s="2">
        <v>0</v>
      </c>
      <c r="K5519" s="2">
        <v>2240334</v>
      </c>
      <c r="L5519" s="3">
        <v>46086</v>
      </c>
      <c r="M5519" s="3">
        <v>46327</v>
      </c>
      <c r="N5519" s="2" t="s">
        <v>4868</v>
      </c>
    </row>
    <row r="5520" spans="2:14" x14ac:dyDescent="0.25">
      <c r="B5520" s="2" t="s">
        <v>4864</v>
      </c>
      <c r="C5520" s="2" t="s">
        <v>4865</v>
      </c>
      <c r="D5520" s="2" t="s">
        <v>41</v>
      </c>
      <c r="E5520" s="2" t="s">
        <v>17</v>
      </c>
      <c r="F5520" s="2" t="s">
        <v>552</v>
      </c>
      <c r="G5520" s="2" t="s">
        <v>4866</v>
      </c>
      <c r="H5520" s="2" t="s">
        <v>4867</v>
      </c>
      <c r="I5520" s="2">
        <v>1958</v>
      </c>
      <c r="J5520" s="2">
        <v>0</v>
      </c>
      <c r="K5520" s="2">
        <v>2241468</v>
      </c>
      <c r="L5520" s="3">
        <v>45891</v>
      </c>
      <c r="M5520" s="3">
        <v>46143</v>
      </c>
      <c r="N5520" s="2" t="s">
        <v>4868</v>
      </c>
    </row>
    <row r="5521" spans="2:14" x14ac:dyDescent="0.25">
      <c r="B5521" s="2" t="s">
        <v>4864</v>
      </c>
      <c r="C5521" s="2" t="s">
        <v>4865</v>
      </c>
      <c r="D5521" s="2" t="s">
        <v>41</v>
      </c>
      <c r="E5521" s="2" t="s">
        <v>17</v>
      </c>
      <c r="F5521" s="2" t="s">
        <v>552</v>
      </c>
      <c r="G5521" s="2" t="s">
        <v>4866</v>
      </c>
      <c r="H5521" s="2" t="s">
        <v>4867</v>
      </c>
      <c r="I5521" s="2">
        <v>1958</v>
      </c>
      <c r="J5521" s="2">
        <v>0</v>
      </c>
      <c r="K5521" s="2">
        <v>2241475</v>
      </c>
      <c r="L5521" s="3">
        <v>45896</v>
      </c>
      <c r="M5521" s="3">
        <v>46143</v>
      </c>
      <c r="N5521" s="2" t="s">
        <v>4868</v>
      </c>
    </row>
    <row r="5522" spans="2:14" x14ac:dyDescent="0.25">
      <c r="B5522" s="2" t="s">
        <v>4864</v>
      </c>
      <c r="C5522" s="2" t="s">
        <v>4865</v>
      </c>
      <c r="D5522" s="2" t="s">
        <v>41</v>
      </c>
      <c r="E5522" s="2" t="s">
        <v>17</v>
      </c>
      <c r="F5522" s="2" t="s">
        <v>552</v>
      </c>
      <c r="G5522" s="2" t="s">
        <v>4866</v>
      </c>
      <c r="H5522" s="2" t="s">
        <v>4867</v>
      </c>
      <c r="I5522" s="2">
        <v>1958</v>
      </c>
      <c r="J5522" s="2">
        <v>0</v>
      </c>
      <c r="K5522" s="2">
        <v>2241513</v>
      </c>
      <c r="L5522" s="3">
        <v>45896</v>
      </c>
      <c r="M5522" s="3">
        <v>46143</v>
      </c>
      <c r="N5522" s="2" t="s">
        <v>4868</v>
      </c>
    </row>
    <row r="5523" spans="2:14" x14ac:dyDescent="0.25">
      <c r="B5523" s="2" t="s">
        <v>4864</v>
      </c>
      <c r="C5523" s="2" t="s">
        <v>4865</v>
      </c>
      <c r="D5523" s="2" t="s">
        <v>41</v>
      </c>
      <c r="E5523" s="2" t="s">
        <v>17</v>
      </c>
      <c r="F5523" s="2" t="s">
        <v>552</v>
      </c>
      <c r="G5523" s="2" t="s">
        <v>4866</v>
      </c>
      <c r="H5523" s="2" t="s">
        <v>4867</v>
      </c>
      <c r="I5523" s="2">
        <v>1958</v>
      </c>
      <c r="J5523" s="2">
        <v>0</v>
      </c>
      <c r="K5523" s="2">
        <v>2241560</v>
      </c>
      <c r="L5523" s="3">
        <v>45903</v>
      </c>
      <c r="M5523" s="3">
        <v>46143</v>
      </c>
      <c r="N5523" s="2" t="s">
        <v>4868</v>
      </c>
    </row>
    <row r="5524" spans="2:14" x14ac:dyDescent="0.25">
      <c r="B5524" s="2" t="s">
        <v>4864</v>
      </c>
      <c r="C5524" s="2" t="s">
        <v>4865</v>
      </c>
      <c r="D5524" s="2" t="s">
        <v>41</v>
      </c>
      <c r="E5524" s="2" t="s">
        <v>17</v>
      </c>
      <c r="F5524" s="2" t="s">
        <v>552</v>
      </c>
      <c r="G5524" s="2" t="s">
        <v>4866</v>
      </c>
      <c r="H5524" s="2" t="s">
        <v>4867</v>
      </c>
      <c r="I5524" s="2">
        <v>1958</v>
      </c>
      <c r="J5524" s="2">
        <v>0</v>
      </c>
      <c r="K5524" s="2">
        <v>2241737</v>
      </c>
      <c r="L5524" s="3">
        <v>45932</v>
      </c>
      <c r="M5524" s="3">
        <v>46174</v>
      </c>
      <c r="N5524" s="2" t="s">
        <v>4868</v>
      </c>
    </row>
    <row r="5525" spans="2:14" x14ac:dyDescent="0.25">
      <c r="B5525" s="2" t="s">
        <v>4864</v>
      </c>
      <c r="C5525" s="2" t="s">
        <v>4865</v>
      </c>
      <c r="D5525" s="2" t="s">
        <v>41</v>
      </c>
      <c r="E5525" s="2" t="s">
        <v>17</v>
      </c>
      <c r="F5525" s="2" t="s">
        <v>552</v>
      </c>
      <c r="G5525" s="2" t="s">
        <v>4866</v>
      </c>
      <c r="H5525" s="2" t="s">
        <v>4867</v>
      </c>
      <c r="I5525" s="2">
        <v>1958</v>
      </c>
      <c r="J5525" s="2">
        <v>0</v>
      </c>
      <c r="K5525" s="2">
        <v>2241876</v>
      </c>
      <c r="L5525" s="3">
        <v>45946</v>
      </c>
      <c r="M5525" s="3">
        <v>46204</v>
      </c>
      <c r="N5525" s="2" t="s">
        <v>4868</v>
      </c>
    </row>
    <row r="5526" spans="2:14" x14ac:dyDescent="0.25">
      <c r="B5526" s="2" t="s">
        <v>4864</v>
      </c>
      <c r="C5526" s="2" t="s">
        <v>4865</v>
      </c>
      <c r="D5526" s="2" t="s">
        <v>41</v>
      </c>
      <c r="E5526" s="2" t="s">
        <v>17</v>
      </c>
      <c r="F5526" s="2" t="s">
        <v>552</v>
      </c>
      <c r="G5526" s="2" t="s">
        <v>4866</v>
      </c>
      <c r="H5526" s="2" t="s">
        <v>4867</v>
      </c>
      <c r="I5526" s="2">
        <v>1958</v>
      </c>
      <c r="J5526" s="2">
        <v>0</v>
      </c>
      <c r="K5526" s="2">
        <v>2241896</v>
      </c>
      <c r="L5526" s="3">
        <v>45957</v>
      </c>
      <c r="M5526" s="3">
        <v>46204</v>
      </c>
      <c r="N5526" s="2" t="s">
        <v>4868</v>
      </c>
    </row>
    <row r="5527" spans="2:14" x14ac:dyDescent="0.25">
      <c r="B5527" s="2" t="s">
        <v>4864</v>
      </c>
      <c r="C5527" s="2" t="s">
        <v>4865</v>
      </c>
      <c r="D5527" s="2" t="s">
        <v>41</v>
      </c>
      <c r="E5527" s="2" t="s">
        <v>17</v>
      </c>
      <c r="F5527" s="2" t="s">
        <v>552</v>
      </c>
      <c r="G5527" s="2" t="s">
        <v>4866</v>
      </c>
      <c r="H5527" s="2" t="s">
        <v>4867</v>
      </c>
      <c r="I5527" s="2">
        <v>1958</v>
      </c>
      <c r="J5527" s="2">
        <v>0</v>
      </c>
      <c r="K5527" s="2">
        <v>2250109</v>
      </c>
      <c r="L5527" s="3">
        <v>46050</v>
      </c>
      <c r="M5527" s="3">
        <v>46296</v>
      </c>
      <c r="N5527" s="2" t="s">
        <v>4868</v>
      </c>
    </row>
    <row r="5528" spans="2:14" x14ac:dyDescent="0.25">
      <c r="B5528" s="2" t="s">
        <v>4864</v>
      </c>
      <c r="C5528" s="2" t="s">
        <v>4865</v>
      </c>
      <c r="D5528" s="2" t="s">
        <v>41</v>
      </c>
      <c r="E5528" s="2" t="s">
        <v>17</v>
      </c>
      <c r="F5528" s="2" t="s">
        <v>552</v>
      </c>
      <c r="G5528" s="2" t="s">
        <v>4866</v>
      </c>
      <c r="H5528" s="2" t="s">
        <v>4867</v>
      </c>
      <c r="I5528" s="2">
        <v>1958</v>
      </c>
      <c r="J5528" s="2">
        <v>0</v>
      </c>
      <c r="K5528" s="2">
        <v>2250129</v>
      </c>
      <c r="L5528" s="3">
        <v>46064</v>
      </c>
      <c r="M5528" s="3">
        <v>46296</v>
      </c>
      <c r="N5528" s="2" t="s">
        <v>4868</v>
      </c>
    </row>
    <row r="5529" spans="2:14" x14ac:dyDescent="0.25">
      <c r="B5529" s="2" t="s">
        <v>4864</v>
      </c>
      <c r="C5529" s="2" t="s">
        <v>4865</v>
      </c>
      <c r="D5529" s="2" t="s">
        <v>41</v>
      </c>
      <c r="E5529" s="2" t="s">
        <v>17</v>
      </c>
      <c r="F5529" s="2" t="s">
        <v>552</v>
      </c>
      <c r="G5529" s="2" t="s">
        <v>4866</v>
      </c>
      <c r="H5529" s="2" t="s">
        <v>4867</v>
      </c>
      <c r="I5529" s="2">
        <v>1958</v>
      </c>
      <c r="J5529" s="2">
        <v>0</v>
      </c>
      <c r="K5529" s="2">
        <v>2250174</v>
      </c>
      <c r="L5529" s="3">
        <v>46064</v>
      </c>
      <c r="M5529" s="3">
        <v>46296</v>
      </c>
      <c r="N5529" s="2" t="s">
        <v>4868</v>
      </c>
    </row>
    <row r="5530" spans="2:14" x14ac:dyDescent="0.25">
      <c r="B5530" s="2" t="s">
        <v>4864</v>
      </c>
      <c r="C5530" s="2" t="s">
        <v>4865</v>
      </c>
      <c r="D5530" s="2" t="s">
        <v>41</v>
      </c>
      <c r="E5530" s="2" t="s">
        <v>17</v>
      </c>
      <c r="F5530" s="2" t="s">
        <v>552</v>
      </c>
      <c r="G5530" s="2" t="s">
        <v>4866</v>
      </c>
      <c r="H5530" s="2" t="s">
        <v>4867</v>
      </c>
      <c r="I5530" s="2">
        <v>1958</v>
      </c>
      <c r="J5530" s="2">
        <v>0</v>
      </c>
      <c r="K5530" s="2">
        <v>2250637</v>
      </c>
      <c r="L5530" s="3">
        <v>46140</v>
      </c>
      <c r="M5530" s="3">
        <v>46388</v>
      </c>
      <c r="N5530" s="2" t="s">
        <v>4868</v>
      </c>
    </row>
    <row r="5531" spans="2:14" x14ac:dyDescent="0.25">
      <c r="B5531" s="2" t="s">
        <v>4864</v>
      </c>
      <c r="C5531" s="2" t="s">
        <v>4865</v>
      </c>
      <c r="D5531" s="2" t="s">
        <v>41</v>
      </c>
      <c r="E5531" s="2" t="s">
        <v>17</v>
      </c>
      <c r="F5531" s="2" t="s">
        <v>552</v>
      </c>
      <c r="G5531" s="2" t="s">
        <v>4866</v>
      </c>
      <c r="H5531" s="2" t="s">
        <v>4867</v>
      </c>
      <c r="I5531" s="2">
        <v>1958</v>
      </c>
      <c r="J5531" s="2">
        <v>0</v>
      </c>
      <c r="K5531" s="2">
        <v>2250670</v>
      </c>
      <c r="L5531" s="3">
        <v>46144</v>
      </c>
      <c r="M5531" s="3">
        <v>46388</v>
      </c>
      <c r="N5531" s="2" t="s">
        <v>4868</v>
      </c>
    </row>
    <row r="5532" spans="2:14" x14ac:dyDescent="0.25">
      <c r="B5532" s="2" t="s">
        <v>4864</v>
      </c>
      <c r="C5532" s="2" t="s">
        <v>4865</v>
      </c>
      <c r="D5532" s="2" t="s">
        <v>41</v>
      </c>
      <c r="E5532" s="2" t="s">
        <v>17</v>
      </c>
      <c r="F5532" s="2" t="s">
        <v>552</v>
      </c>
      <c r="G5532" s="2" t="s">
        <v>4866</v>
      </c>
      <c r="H5532" s="2" t="s">
        <v>4867</v>
      </c>
      <c r="I5532" s="2">
        <v>1958</v>
      </c>
      <c r="J5532" s="2">
        <v>1878</v>
      </c>
      <c r="K5532" s="2">
        <v>2250725</v>
      </c>
      <c r="L5532" s="3">
        <v>46175</v>
      </c>
      <c r="M5532" s="3">
        <v>46388</v>
      </c>
      <c r="N5532" s="2" t="s">
        <v>4868</v>
      </c>
    </row>
    <row r="5533" spans="2:14" x14ac:dyDescent="0.25">
      <c r="B5533" s="2" t="s">
        <v>4864</v>
      </c>
      <c r="C5533" s="2" t="s">
        <v>4865</v>
      </c>
      <c r="D5533" s="2" t="s">
        <v>41</v>
      </c>
      <c r="E5533" s="2" t="s">
        <v>17</v>
      </c>
      <c r="F5533" s="2" t="s">
        <v>552</v>
      </c>
      <c r="G5533" s="2" t="s">
        <v>4866</v>
      </c>
      <c r="H5533" s="2" t="s">
        <v>4867</v>
      </c>
      <c r="I5533" s="2">
        <v>1958</v>
      </c>
      <c r="J5533" s="2">
        <v>0</v>
      </c>
      <c r="K5533" s="2">
        <v>2250888</v>
      </c>
      <c r="L5533" s="3">
        <v>46186</v>
      </c>
      <c r="M5533" s="3">
        <v>46419</v>
      </c>
      <c r="N5533" s="2" t="s">
        <v>4868</v>
      </c>
    </row>
    <row r="5534" spans="2:14" x14ac:dyDescent="0.25">
      <c r="B5534" s="2" t="s">
        <v>4864</v>
      </c>
      <c r="C5534" s="2" t="s">
        <v>4865</v>
      </c>
      <c r="D5534" s="2" t="s">
        <v>41</v>
      </c>
      <c r="E5534" s="2" t="s">
        <v>17</v>
      </c>
      <c r="F5534" s="2" t="s">
        <v>552</v>
      </c>
      <c r="G5534" s="2" t="s">
        <v>4866</v>
      </c>
      <c r="H5534" s="2" t="s">
        <v>4867</v>
      </c>
      <c r="I5534" s="2">
        <v>1958</v>
      </c>
      <c r="J5534" s="2">
        <v>0</v>
      </c>
      <c r="K5534" s="2">
        <v>2251913</v>
      </c>
      <c r="L5534" s="3">
        <v>45957</v>
      </c>
      <c r="M5534" s="3">
        <v>46204</v>
      </c>
      <c r="N5534" s="2" t="s">
        <v>4868</v>
      </c>
    </row>
    <row r="5535" spans="2:14" x14ac:dyDescent="0.25">
      <c r="B5535" s="2" t="s">
        <v>4864</v>
      </c>
      <c r="C5535" s="2" t="s">
        <v>4865</v>
      </c>
      <c r="D5535" s="2" t="s">
        <v>41</v>
      </c>
      <c r="E5535" s="2" t="s">
        <v>17</v>
      </c>
      <c r="F5535" s="2" t="s">
        <v>552</v>
      </c>
      <c r="G5535" s="2" t="s">
        <v>4866</v>
      </c>
      <c r="H5535" s="2" t="s">
        <v>4867</v>
      </c>
      <c r="I5535" s="2">
        <v>1958</v>
      </c>
      <c r="J5535" s="2">
        <v>0</v>
      </c>
      <c r="K5535" s="2">
        <v>2251971</v>
      </c>
      <c r="L5535" s="3">
        <v>45964</v>
      </c>
      <c r="M5535" s="3">
        <v>46204</v>
      </c>
      <c r="N5535" s="2" t="s">
        <v>4868</v>
      </c>
    </row>
    <row r="5536" spans="2:14" x14ac:dyDescent="0.25">
      <c r="B5536" s="2" t="s">
        <v>4864</v>
      </c>
      <c r="C5536" s="2" t="s">
        <v>4865</v>
      </c>
      <c r="D5536" s="2" t="s">
        <v>41</v>
      </c>
      <c r="E5536" s="2" t="s">
        <v>17</v>
      </c>
      <c r="F5536" s="2" t="s">
        <v>552</v>
      </c>
      <c r="G5536" s="2" t="s">
        <v>4866</v>
      </c>
      <c r="H5536" s="2" t="s">
        <v>4867</v>
      </c>
      <c r="I5536" s="2">
        <v>1958</v>
      </c>
      <c r="J5536" s="2">
        <v>0</v>
      </c>
      <c r="K5536" s="2">
        <v>2251972</v>
      </c>
      <c r="L5536" s="3">
        <v>45964</v>
      </c>
      <c r="M5536" s="3">
        <v>46204</v>
      </c>
      <c r="N5536" s="2" t="s">
        <v>4868</v>
      </c>
    </row>
    <row r="5537" spans="2:14" x14ac:dyDescent="0.25">
      <c r="B5537" s="2" t="s">
        <v>4864</v>
      </c>
      <c r="C5537" s="2" t="s">
        <v>4865</v>
      </c>
      <c r="D5537" s="2" t="s">
        <v>41</v>
      </c>
      <c r="E5537" s="2" t="s">
        <v>17</v>
      </c>
      <c r="F5537" s="2" t="s">
        <v>552</v>
      </c>
      <c r="G5537" s="2" t="s">
        <v>4866</v>
      </c>
      <c r="H5537" s="2" t="s">
        <v>4867</v>
      </c>
      <c r="I5537" s="2">
        <v>1958</v>
      </c>
      <c r="J5537" s="2">
        <v>0</v>
      </c>
      <c r="K5537" s="2">
        <v>2252026</v>
      </c>
      <c r="L5537" s="3">
        <v>45976</v>
      </c>
      <c r="M5537" s="3">
        <v>46204</v>
      </c>
      <c r="N5537" s="2" t="s">
        <v>4868</v>
      </c>
    </row>
    <row r="5538" spans="2:14" x14ac:dyDescent="0.25">
      <c r="B5538" s="2" t="s">
        <v>4864</v>
      </c>
      <c r="C5538" s="2" t="s">
        <v>4865</v>
      </c>
      <c r="D5538" s="2" t="s">
        <v>41</v>
      </c>
      <c r="E5538" s="2" t="s">
        <v>17</v>
      </c>
      <c r="F5538" s="2" t="s">
        <v>552</v>
      </c>
      <c r="G5538" s="2" t="s">
        <v>4866</v>
      </c>
      <c r="H5538" s="2" t="s">
        <v>4867</v>
      </c>
      <c r="I5538" s="2">
        <v>1958</v>
      </c>
      <c r="J5538" s="2">
        <v>0</v>
      </c>
      <c r="K5538" s="2">
        <v>2252066</v>
      </c>
      <c r="L5538" s="3">
        <v>45981</v>
      </c>
      <c r="M5538" s="3">
        <v>46240</v>
      </c>
      <c r="N5538" s="2" t="s">
        <v>4868</v>
      </c>
    </row>
    <row r="5539" spans="2:14" x14ac:dyDescent="0.25">
      <c r="B5539" s="2" t="s">
        <v>4864</v>
      </c>
      <c r="C5539" s="2" t="s">
        <v>4865</v>
      </c>
      <c r="D5539" s="2" t="s">
        <v>41</v>
      </c>
      <c r="E5539" s="2" t="s">
        <v>17</v>
      </c>
      <c r="F5539" s="2" t="s">
        <v>552</v>
      </c>
      <c r="G5539" s="2" t="s">
        <v>4866</v>
      </c>
      <c r="H5539" s="2" t="s">
        <v>4867</v>
      </c>
      <c r="I5539" s="2">
        <v>1958</v>
      </c>
      <c r="J5539" s="2">
        <v>0</v>
      </c>
      <c r="K5539" s="2">
        <v>2252124</v>
      </c>
      <c r="L5539" s="3">
        <v>45989</v>
      </c>
      <c r="M5539" s="3">
        <v>46235</v>
      </c>
      <c r="N5539" s="2" t="s">
        <v>4868</v>
      </c>
    </row>
    <row r="5540" spans="2:14" x14ac:dyDescent="0.25">
      <c r="B5540" s="2" t="s">
        <v>4864</v>
      </c>
      <c r="C5540" s="2" t="s">
        <v>4865</v>
      </c>
      <c r="D5540" s="2" t="s">
        <v>41</v>
      </c>
      <c r="E5540" s="2" t="s">
        <v>17</v>
      </c>
      <c r="F5540" s="2" t="s">
        <v>552</v>
      </c>
      <c r="G5540" s="2" t="s">
        <v>4866</v>
      </c>
      <c r="H5540" s="2" t="s">
        <v>4867</v>
      </c>
      <c r="I5540" s="2">
        <v>1958</v>
      </c>
      <c r="J5540" s="2">
        <v>0</v>
      </c>
      <c r="K5540" s="2">
        <v>2252199</v>
      </c>
      <c r="L5540" s="3">
        <v>46002</v>
      </c>
      <c r="M5540" s="3">
        <v>46235</v>
      </c>
      <c r="N5540" s="2" t="s">
        <v>4868</v>
      </c>
    </row>
    <row r="5541" spans="2:14" x14ac:dyDescent="0.25">
      <c r="B5541" s="2" t="s">
        <v>4864</v>
      </c>
      <c r="C5541" s="2" t="s">
        <v>4865</v>
      </c>
      <c r="D5541" s="2" t="s">
        <v>41</v>
      </c>
      <c r="E5541" s="2" t="s">
        <v>17</v>
      </c>
      <c r="F5541" s="2" t="s">
        <v>552</v>
      </c>
      <c r="G5541" s="2" t="s">
        <v>4866</v>
      </c>
      <c r="H5541" s="2" t="s">
        <v>4867</v>
      </c>
      <c r="I5541" s="2">
        <v>1958</v>
      </c>
      <c r="J5541" s="2">
        <v>0</v>
      </c>
      <c r="K5541" s="2">
        <v>2252230</v>
      </c>
      <c r="L5541" s="3">
        <v>46041</v>
      </c>
      <c r="M5541" s="3">
        <v>46266</v>
      </c>
      <c r="N5541" s="2" t="s">
        <v>4868</v>
      </c>
    </row>
    <row r="5542" spans="2:14" x14ac:dyDescent="0.25">
      <c r="B5542" s="2" t="s">
        <v>4864</v>
      </c>
      <c r="C5542" s="2" t="s">
        <v>4865</v>
      </c>
      <c r="D5542" s="2" t="s">
        <v>41</v>
      </c>
      <c r="E5542" s="2" t="s">
        <v>17</v>
      </c>
      <c r="F5542" s="2" t="s">
        <v>552</v>
      </c>
      <c r="G5542" s="2" t="s">
        <v>4866</v>
      </c>
      <c r="H5542" s="2" t="s">
        <v>4867</v>
      </c>
      <c r="I5542" s="2">
        <v>1958</v>
      </c>
      <c r="J5542" s="2">
        <v>0</v>
      </c>
      <c r="K5542" s="2">
        <v>3231266</v>
      </c>
      <c r="L5542" s="3">
        <v>45883</v>
      </c>
      <c r="M5542" s="3">
        <v>46113</v>
      </c>
      <c r="N5542" s="2" t="s">
        <v>4868</v>
      </c>
    </row>
    <row r="5543" spans="2:14" x14ac:dyDescent="0.25">
      <c r="B5543" s="2" t="s">
        <v>4864</v>
      </c>
      <c r="C5543" s="2" t="s">
        <v>4865</v>
      </c>
      <c r="D5543" s="2" t="s">
        <v>41</v>
      </c>
      <c r="E5543" s="2" t="s">
        <v>17</v>
      </c>
      <c r="F5543" s="2" t="s">
        <v>552</v>
      </c>
      <c r="G5543" s="2" t="s">
        <v>4866</v>
      </c>
      <c r="H5543" s="2" t="s">
        <v>4867</v>
      </c>
      <c r="I5543" s="2">
        <v>1958</v>
      </c>
      <c r="J5543" s="2">
        <v>0</v>
      </c>
      <c r="K5543" s="2">
        <v>3240462</v>
      </c>
      <c r="L5543" s="3">
        <v>46111</v>
      </c>
      <c r="M5543" s="3">
        <v>46357</v>
      </c>
      <c r="N5543" s="2" t="s">
        <v>4868</v>
      </c>
    </row>
    <row r="5544" spans="2:14" x14ac:dyDescent="0.25">
      <c r="B5544" s="2" t="s">
        <v>4864</v>
      </c>
      <c r="C5544" s="2" t="s">
        <v>4865</v>
      </c>
      <c r="D5544" s="2" t="s">
        <v>41</v>
      </c>
      <c r="E5544" s="2" t="s">
        <v>17</v>
      </c>
      <c r="F5544" s="2" t="s">
        <v>552</v>
      </c>
      <c r="G5544" s="2" t="s">
        <v>4866</v>
      </c>
      <c r="H5544" s="2" t="s">
        <v>4867</v>
      </c>
      <c r="I5544" s="2">
        <v>1958</v>
      </c>
      <c r="J5544" s="2">
        <v>0</v>
      </c>
      <c r="K5544" s="2">
        <v>3240508</v>
      </c>
      <c r="L5544" s="3">
        <v>46125</v>
      </c>
      <c r="M5544" s="3">
        <v>46357</v>
      </c>
      <c r="N5544" s="2" t="s">
        <v>4868</v>
      </c>
    </row>
    <row r="5545" spans="2:14" x14ac:dyDescent="0.25">
      <c r="B5545" s="2" t="s">
        <v>4864</v>
      </c>
      <c r="C5545" s="2" t="s">
        <v>4865</v>
      </c>
      <c r="D5545" s="2" t="s">
        <v>41</v>
      </c>
      <c r="E5545" s="2" t="s">
        <v>17</v>
      </c>
      <c r="F5545" s="2" t="s">
        <v>552</v>
      </c>
      <c r="G5545" s="2" t="s">
        <v>4866</v>
      </c>
      <c r="H5545" s="2" t="s">
        <v>4867</v>
      </c>
      <c r="I5545" s="2">
        <v>1958</v>
      </c>
      <c r="J5545" s="2">
        <v>0</v>
      </c>
      <c r="K5545" s="2">
        <v>3241659</v>
      </c>
      <c r="L5545" s="3">
        <v>45924</v>
      </c>
      <c r="M5545" s="3">
        <v>46174</v>
      </c>
      <c r="N5545" s="2" t="s">
        <v>4868</v>
      </c>
    </row>
    <row r="5546" spans="2:14" x14ac:dyDescent="0.25">
      <c r="B5546" s="2" t="s">
        <v>4864</v>
      </c>
      <c r="C5546" s="2" t="s">
        <v>4865</v>
      </c>
      <c r="D5546" s="2" t="s">
        <v>41</v>
      </c>
      <c r="E5546" s="2" t="s">
        <v>17</v>
      </c>
      <c r="F5546" s="2" t="s">
        <v>552</v>
      </c>
      <c r="G5546" s="2" t="s">
        <v>4866</v>
      </c>
      <c r="H5546" s="2" t="s">
        <v>4867</v>
      </c>
      <c r="I5546" s="2">
        <v>1958</v>
      </c>
      <c r="J5546" s="2">
        <v>0</v>
      </c>
      <c r="K5546" s="2">
        <v>3241660</v>
      </c>
      <c r="L5546" s="3">
        <v>45924</v>
      </c>
      <c r="M5546" s="3">
        <v>46174</v>
      </c>
      <c r="N5546" s="2" t="s">
        <v>4868</v>
      </c>
    </row>
    <row r="5547" spans="2:14" x14ac:dyDescent="0.25">
      <c r="B5547" s="2" t="s">
        <v>4864</v>
      </c>
      <c r="C5547" s="2" t="s">
        <v>4865</v>
      </c>
      <c r="D5547" s="2" t="s">
        <v>41</v>
      </c>
      <c r="E5547" s="2" t="s">
        <v>142</v>
      </c>
      <c r="F5547" s="2" t="s">
        <v>552</v>
      </c>
      <c r="G5547" s="2" t="s">
        <v>4866</v>
      </c>
      <c r="H5547" s="2" t="s">
        <v>4867</v>
      </c>
      <c r="I5547" s="2">
        <v>1958</v>
      </c>
      <c r="J5547" s="2">
        <v>80</v>
      </c>
      <c r="K5547" s="2">
        <v>2250725</v>
      </c>
      <c r="L5547" s="3">
        <v>46175</v>
      </c>
      <c r="M5547" s="3">
        <v>46388</v>
      </c>
      <c r="N5547" s="2" t="s">
        <v>4868</v>
      </c>
    </row>
    <row r="5548" spans="2:14" x14ac:dyDescent="0.25">
      <c r="B5548" s="2" t="s">
        <v>4864</v>
      </c>
      <c r="C5548" s="2" t="s">
        <v>4865</v>
      </c>
      <c r="D5548" s="2" t="s">
        <v>41</v>
      </c>
      <c r="E5548" s="2" t="s">
        <v>142</v>
      </c>
      <c r="F5548" s="2" t="s">
        <v>552</v>
      </c>
      <c r="G5548" s="2" t="s">
        <v>4866</v>
      </c>
      <c r="H5548" s="2" t="s">
        <v>4867</v>
      </c>
      <c r="I5548" s="2">
        <v>1958</v>
      </c>
      <c r="J5548" s="2">
        <v>0</v>
      </c>
      <c r="K5548" s="2">
        <v>2251972</v>
      </c>
      <c r="L5548" s="3">
        <v>45964</v>
      </c>
      <c r="M5548" s="3">
        <v>46204</v>
      </c>
      <c r="N5548" s="2" t="s">
        <v>4868</v>
      </c>
    </row>
    <row r="5549" spans="2:14" x14ac:dyDescent="0.25">
      <c r="B5549" s="2" t="s">
        <v>4864</v>
      </c>
      <c r="C5549" s="2" t="s">
        <v>4865</v>
      </c>
      <c r="D5549" s="2" t="s">
        <v>41</v>
      </c>
      <c r="E5549" s="2" t="s">
        <v>142</v>
      </c>
      <c r="F5549" s="2" t="s">
        <v>552</v>
      </c>
      <c r="G5549" s="2" t="s">
        <v>4866</v>
      </c>
      <c r="H5549" s="2" t="s">
        <v>4867</v>
      </c>
      <c r="I5549" s="2">
        <v>1958</v>
      </c>
      <c r="J5549" s="2">
        <v>0</v>
      </c>
      <c r="K5549" s="2">
        <v>2252124</v>
      </c>
      <c r="L5549" s="3">
        <v>45989</v>
      </c>
      <c r="M5549" s="3">
        <v>46235</v>
      </c>
      <c r="N5549" s="2" t="s">
        <v>4868</v>
      </c>
    </row>
    <row r="5550" spans="2:14" x14ac:dyDescent="0.25">
      <c r="B5550" s="2" t="s">
        <v>4864</v>
      </c>
      <c r="C5550" s="2" t="s">
        <v>4865</v>
      </c>
      <c r="D5550" s="2" t="s">
        <v>41</v>
      </c>
      <c r="E5550" s="2" t="s">
        <v>142</v>
      </c>
      <c r="F5550" s="2" t="s">
        <v>552</v>
      </c>
      <c r="G5550" s="2" t="s">
        <v>4866</v>
      </c>
      <c r="H5550" s="2" t="s">
        <v>4867</v>
      </c>
      <c r="I5550" s="2">
        <v>1958</v>
      </c>
      <c r="J5550" s="2">
        <v>0</v>
      </c>
      <c r="K5550" s="2">
        <v>3241659</v>
      </c>
      <c r="L5550" s="3">
        <v>45924</v>
      </c>
      <c r="M5550" s="3">
        <v>46174</v>
      </c>
      <c r="N5550" s="2" t="s">
        <v>4868</v>
      </c>
    </row>
    <row r="5551" spans="2:14" x14ac:dyDescent="0.25">
      <c r="B5551" s="2" t="s">
        <v>4869</v>
      </c>
      <c r="C5551" s="2" t="s">
        <v>4870</v>
      </c>
      <c r="D5551" s="2" t="s">
        <v>41</v>
      </c>
      <c r="E5551" s="2" t="s">
        <v>17</v>
      </c>
      <c r="F5551" s="2" t="s">
        <v>552</v>
      </c>
      <c r="G5551" s="2" t="s">
        <v>4866</v>
      </c>
      <c r="H5551" s="2" t="s">
        <v>4871</v>
      </c>
      <c r="I5551" s="2">
        <v>0</v>
      </c>
      <c r="J5551" s="2">
        <v>0</v>
      </c>
      <c r="K5551" s="2">
        <v>2251386</v>
      </c>
      <c r="L5551" s="3">
        <v>45883</v>
      </c>
      <c r="M5551" s="3">
        <v>46113</v>
      </c>
      <c r="N5551" s="2" t="s">
        <v>4868</v>
      </c>
    </row>
    <row r="5552" spans="2:14" x14ac:dyDescent="0.25">
      <c r="B5552" s="2" t="s">
        <v>4869</v>
      </c>
      <c r="C5552" s="2" t="s">
        <v>4870</v>
      </c>
      <c r="D5552" s="2" t="s">
        <v>41</v>
      </c>
      <c r="E5552" s="2" t="s">
        <v>17</v>
      </c>
      <c r="F5552" s="2" t="s">
        <v>552</v>
      </c>
      <c r="G5552" s="2" t="s">
        <v>4866</v>
      </c>
      <c r="H5552" s="2" t="s">
        <v>4871</v>
      </c>
      <c r="I5552" s="2">
        <v>0</v>
      </c>
      <c r="J5552" s="2">
        <v>0</v>
      </c>
      <c r="K5552" s="2">
        <v>2251451</v>
      </c>
      <c r="L5552" s="3">
        <v>45883</v>
      </c>
      <c r="M5552" s="3">
        <v>46143</v>
      </c>
      <c r="N5552" s="2" t="s">
        <v>4868</v>
      </c>
    </row>
    <row r="5553" spans="2:14" x14ac:dyDescent="0.25">
      <c r="B5553" s="2" t="s">
        <v>4869</v>
      </c>
      <c r="C5553" s="2" t="s">
        <v>4870</v>
      </c>
      <c r="D5553" s="2" t="s">
        <v>41</v>
      </c>
      <c r="E5553" s="2" t="s">
        <v>17</v>
      </c>
      <c r="F5553" s="2" t="s">
        <v>552</v>
      </c>
      <c r="G5553" s="2" t="s">
        <v>4866</v>
      </c>
      <c r="H5553" s="2" t="s">
        <v>4871</v>
      </c>
      <c r="I5553" s="2">
        <v>0</v>
      </c>
      <c r="J5553" s="2">
        <v>0</v>
      </c>
      <c r="K5553" s="2">
        <v>2251523</v>
      </c>
      <c r="L5553" s="3">
        <v>45910</v>
      </c>
      <c r="M5553" s="3">
        <v>46143</v>
      </c>
      <c r="N5553" s="2" t="s">
        <v>4868</v>
      </c>
    </row>
    <row r="5554" spans="2:14" x14ac:dyDescent="0.25">
      <c r="B5554" s="2" t="s">
        <v>4869</v>
      </c>
      <c r="C5554" s="2" t="s">
        <v>4870</v>
      </c>
      <c r="D5554" s="2" t="s">
        <v>41</v>
      </c>
      <c r="E5554" s="2" t="s">
        <v>17</v>
      </c>
      <c r="F5554" s="2" t="s">
        <v>552</v>
      </c>
      <c r="G5554" s="2" t="s">
        <v>4866</v>
      </c>
      <c r="H5554" s="2" t="s">
        <v>4871</v>
      </c>
      <c r="I5554" s="2">
        <v>0</v>
      </c>
      <c r="J5554" s="2">
        <v>0</v>
      </c>
      <c r="K5554" s="2">
        <v>2251599</v>
      </c>
      <c r="L5554" s="3">
        <v>45917</v>
      </c>
      <c r="M5554" s="3">
        <v>46143</v>
      </c>
      <c r="N5554" s="2" t="s">
        <v>4868</v>
      </c>
    </row>
    <row r="5555" spans="2:14" x14ac:dyDescent="0.25">
      <c r="B5555" s="2" t="s">
        <v>4869</v>
      </c>
      <c r="C5555" s="2" t="s">
        <v>4870</v>
      </c>
      <c r="D5555" s="2" t="s">
        <v>41</v>
      </c>
      <c r="E5555" s="2" t="s">
        <v>17</v>
      </c>
      <c r="F5555" s="2" t="s">
        <v>552</v>
      </c>
      <c r="G5555" s="2" t="s">
        <v>4866</v>
      </c>
      <c r="H5555" s="2" t="s">
        <v>4871</v>
      </c>
      <c r="I5555" s="2">
        <v>0</v>
      </c>
      <c r="J5555" s="2">
        <v>0</v>
      </c>
      <c r="K5555" s="2">
        <v>2251620</v>
      </c>
      <c r="L5555" s="3">
        <v>45923</v>
      </c>
      <c r="M5555" s="3">
        <v>46143</v>
      </c>
      <c r="N5555" s="2" t="s">
        <v>4868</v>
      </c>
    </row>
    <row r="5556" spans="2:14" x14ac:dyDescent="0.25">
      <c r="B5556" s="2" t="s">
        <v>4872</v>
      </c>
      <c r="C5556" s="2" t="s">
        <v>4873</v>
      </c>
      <c r="D5556" s="2" t="s">
        <v>41</v>
      </c>
      <c r="E5556" s="2" t="s">
        <v>17</v>
      </c>
      <c r="F5556" s="2" t="s">
        <v>552</v>
      </c>
      <c r="G5556" s="2" t="s">
        <v>4866</v>
      </c>
      <c r="H5556" s="2" t="s">
        <v>4874</v>
      </c>
      <c r="I5556" s="2">
        <v>0</v>
      </c>
      <c r="J5556" s="2">
        <v>0</v>
      </c>
      <c r="K5556" s="2" t="s">
        <v>4875</v>
      </c>
      <c r="L5556" s="3">
        <v>45924</v>
      </c>
      <c r="M5556" s="3">
        <v>46220</v>
      </c>
      <c r="N5556" s="2" t="s">
        <v>536</v>
      </c>
    </row>
    <row r="5557" spans="2:14" x14ac:dyDescent="0.25">
      <c r="B5557" s="2" t="s">
        <v>4872</v>
      </c>
      <c r="C5557" s="2" t="s">
        <v>4873</v>
      </c>
      <c r="D5557" s="2" t="s">
        <v>41</v>
      </c>
      <c r="E5557" s="2" t="s">
        <v>17</v>
      </c>
      <c r="F5557" s="2" t="s">
        <v>552</v>
      </c>
      <c r="G5557" s="2" t="s">
        <v>4866</v>
      </c>
      <c r="H5557" s="2" t="s">
        <v>4874</v>
      </c>
      <c r="I5557" s="2">
        <v>0</v>
      </c>
      <c r="J5557" s="2">
        <v>0</v>
      </c>
      <c r="K5557" s="2" t="s">
        <v>4876</v>
      </c>
      <c r="L5557" s="3">
        <v>45896</v>
      </c>
      <c r="M5557" s="3">
        <v>46259</v>
      </c>
      <c r="N5557" s="2" t="s">
        <v>536</v>
      </c>
    </row>
    <row r="5558" spans="2:14" x14ac:dyDescent="0.25">
      <c r="B5558" s="2" t="s">
        <v>4872</v>
      </c>
      <c r="C5558" s="2" t="s">
        <v>4873</v>
      </c>
      <c r="D5558" s="2" t="s">
        <v>41</v>
      </c>
      <c r="E5558" s="2" t="s">
        <v>17</v>
      </c>
      <c r="F5558" s="2" t="s">
        <v>552</v>
      </c>
      <c r="G5558" s="2" t="s">
        <v>4866</v>
      </c>
      <c r="H5558" s="2" t="s">
        <v>4874</v>
      </c>
      <c r="I5558" s="2">
        <v>0</v>
      </c>
      <c r="J5558" s="2">
        <v>0</v>
      </c>
      <c r="K5558" s="2" t="s">
        <v>4877</v>
      </c>
      <c r="L5558" s="3">
        <v>45896</v>
      </c>
      <c r="M5558" s="3">
        <v>46259</v>
      </c>
      <c r="N5558" s="2" t="s">
        <v>536</v>
      </c>
    </row>
    <row r="5559" spans="2:14" x14ac:dyDescent="0.25">
      <c r="B5559" s="2" t="s">
        <v>4872</v>
      </c>
      <c r="C5559" s="2" t="s">
        <v>4873</v>
      </c>
      <c r="D5559" s="2" t="s">
        <v>41</v>
      </c>
      <c r="E5559" s="2" t="s">
        <v>17</v>
      </c>
      <c r="F5559" s="2" t="s">
        <v>552</v>
      </c>
      <c r="G5559" s="2" t="s">
        <v>4866</v>
      </c>
      <c r="H5559" s="2" t="s">
        <v>4874</v>
      </c>
      <c r="I5559" s="2">
        <v>0</v>
      </c>
      <c r="J5559" s="2">
        <v>0</v>
      </c>
      <c r="K5559" s="2" t="s">
        <v>4878</v>
      </c>
      <c r="L5559" s="3">
        <v>45924</v>
      </c>
      <c r="M5559" s="3">
        <v>46263</v>
      </c>
      <c r="N5559" s="2" t="s">
        <v>536</v>
      </c>
    </row>
    <row r="5560" spans="2:14" x14ac:dyDescent="0.25">
      <c r="B5560" s="2" t="s">
        <v>4872</v>
      </c>
      <c r="C5560" s="2" t="s">
        <v>4873</v>
      </c>
      <c r="D5560" s="2" t="s">
        <v>41</v>
      </c>
      <c r="E5560" s="2" t="s">
        <v>17</v>
      </c>
      <c r="F5560" s="2" t="s">
        <v>552</v>
      </c>
      <c r="G5560" s="2" t="s">
        <v>4866</v>
      </c>
      <c r="H5560" s="2" t="s">
        <v>4874</v>
      </c>
      <c r="I5560" s="2">
        <v>0</v>
      </c>
      <c r="J5560" s="2">
        <v>0</v>
      </c>
      <c r="K5560" s="2" t="s">
        <v>4879</v>
      </c>
      <c r="L5560" s="3">
        <v>45904</v>
      </c>
      <c r="M5560" s="3">
        <v>46276</v>
      </c>
      <c r="N5560" s="2" t="s">
        <v>536</v>
      </c>
    </row>
    <row r="5561" spans="2:14" x14ac:dyDescent="0.25">
      <c r="B5561" s="2" t="s">
        <v>4872</v>
      </c>
      <c r="C5561" s="2" t="s">
        <v>4873</v>
      </c>
      <c r="D5561" s="2" t="s">
        <v>41</v>
      </c>
      <c r="E5561" s="2" t="s">
        <v>17</v>
      </c>
      <c r="F5561" s="2" t="s">
        <v>552</v>
      </c>
      <c r="G5561" s="2" t="s">
        <v>4866</v>
      </c>
      <c r="H5561" s="2" t="s">
        <v>4874</v>
      </c>
      <c r="I5561" s="2">
        <v>0</v>
      </c>
      <c r="J5561" s="2">
        <v>0</v>
      </c>
      <c r="K5561" s="2" t="s">
        <v>4880</v>
      </c>
      <c r="L5561" s="3">
        <v>45924</v>
      </c>
      <c r="M5561" s="3">
        <v>46276</v>
      </c>
      <c r="N5561" s="2" t="s">
        <v>536</v>
      </c>
    </row>
    <row r="5562" spans="2:14" x14ac:dyDescent="0.25">
      <c r="B5562" s="2" t="s">
        <v>4872</v>
      </c>
      <c r="C5562" s="2" t="s">
        <v>4873</v>
      </c>
      <c r="D5562" s="2" t="s">
        <v>41</v>
      </c>
      <c r="E5562" s="2" t="s">
        <v>17</v>
      </c>
      <c r="F5562" s="2" t="s">
        <v>552</v>
      </c>
      <c r="G5562" s="2" t="s">
        <v>4866</v>
      </c>
      <c r="H5562" s="2" t="s">
        <v>4874</v>
      </c>
      <c r="I5562" s="2">
        <v>0</v>
      </c>
      <c r="J5562" s="2">
        <v>0</v>
      </c>
      <c r="K5562" s="2" t="s">
        <v>4881</v>
      </c>
      <c r="L5562" s="3">
        <v>45924</v>
      </c>
      <c r="M5562" s="3">
        <v>46276</v>
      </c>
      <c r="N5562" s="2" t="s">
        <v>536</v>
      </c>
    </row>
    <row r="5563" spans="2:14" x14ac:dyDescent="0.25">
      <c r="B5563" s="2" t="s">
        <v>4872</v>
      </c>
      <c r="C5563" s="2" t="s">
        <v>4873</v>
      </c>
      <c r="D5563" s="2" t="s">
        <v>41</v>
      </c>
      <c r="E5563" s="2" t="s">
        <v>17</v>
      </c>
      <c r="F5563" s="2" t="s">
        <v>552</v>
      </c>
      <c r="G5563" s="2" t="s">
        <v>4866</v>
      </c>
      <c r="H5563" s="2" t="s">
        <v>4874</v>
      </c>
      <c r="I5563" s="2">
        <v>0</v>
      </c>
      <c r="J5563" s="2">
        <v>0</v>
      </c>
      <c r="K5563" s="2" t="s">
        <v>4882</v>
      </c>
      <c r="L5563" s="3">
        <v>46001</v>
      </c>
      <c r="M5563" s="3">
        <v>46276</v>
      </c>
      <c r="N5563" s="2" t="s">
        <v>536</v>
      </c>
    </row>
    <row r="5564" spans="2:14" x14ac:dyDescent="0.25">
      <c r="B5564" s="2" t="s">
        <v>4872</v>
      </c>
      <c r="C5564" s="2" t="s">
        <v>4873</v>
      </c>
      <c r="D5564" s="2" t="s">
        <v>41</v>
      </c>
      <c r="E5564" s="2" t="s">
        <v>17</v>
      </c>
      <c r="F5564" s="2" t="s">
        <v>552</v>
      </c>
      <c r="G5564" s="2" t="s">
        <v>4866</v>
      </c>
      <c r="H5564" s="2" t="s">
        <v>4874</v>
      </c>
      <c r="I5564" s="2">
        <v>0</v>
      </c>
      <c r="J5564" s="2">
        <v>0</v>
      </c>
      <c r="K5564" s="2" t="s">
        <v>4883</v>
      </c>
      <c r="L5564" s="3">
        <v>45955</v>
      </c>
      <c r="M5564" s="3">
        <v>46295</v>
      </c>
      <c r="N5564" s="2" t="s">
        <v>536</v>
      </c>
    </row>
    <row r="5565" spans="2:14" x14ac:dyDescent="0.25">
      <c r="B5565" s="2" t="s">
        <v>4872</v>
      </c>
      <c r="C5565" s="2" t="s">
        <v>4873</v>
      </c>
      <c r="D5565" s="2" t="s">
        <v>41</v>
      </c>
      <c r="E5565" s="2" t="s">
        <v>17</v>
      </c>
      <c r="F5565" s="2" t="s">
        <v>552</v>
      </c>
      <c r="G5565" s="2" t="s">
        <v>4866</v>
      </c>
      <c r="H5565" s="2" t="s">
        <v>4874</v>
      </c>
      <c r="I5565" s="2">
        <v>0</v>
      </c>
      <c r="J5565" s="2">
        <v>0</v>
      </c>
      <c r="K5565" s="2" t="s">
        <v>4884</v>
      </c>
      <c r="L5565" s="3">
        <v>46142</v>
      </c>
      <c r="M5565" s="3">
        <v>46295</v>
      </c>
      <c r="N5565" s="2" t="s">
        <v>536</v>
      </c>
    </row>
    <row r="5566" spans="2:14" x14ac:dyDescent="0.25">
      <c r="B5566" s="2" t="s">
        <v>4872</v>
      </c>
      <c r="C5566" s="2" t="s">
        <v>4873</v>
      </c>
      <c r="D5566" s="2" t="s">
        <v>41</v>
      </c>
      <c r="E5566" s="2" t="s">
        <v>181</v>
      </c>
      <c r="F5566" s="2" t="s">
        <v>552</v>
      </c>
      <c r="G5566" s="2" t="s">
        <v>4866</v>
      </c>
      <c r="H5566" s="2" t="s">
        <v>4874</v>
      </c>
      <c r="I5566" s="2">
        <v>0</v>
      </c>
      <c r="J5566" s="2">
        <v>0</v>
      </c>
      <c r="K5566" s="2" t="s">
        <v>4877</v>
      </c>
      <c r="L5566" s="3">
        <v>45896</v>
      </c>
      <c r="M5566" s="3">
        <v>46259</v>
      </c>
      <c r="N5566" s="2" t="s">
        <v>536</v>
      </c>
    </row>
    <row r="5567" spans="2:14" x14ac:dyDescent="0.25">
      <c r="B5567" s="2" t="s">
        <v>4872</v>
      </c>
      <c r="C5567" s="2" t="s">
        <v>4873</v>
      </c>
      <c r="D5567" s="2" t="s">
        <v>41</v>
      </c>
      <c r="E5567" s="2" t="s">
        <v>181</v>
      </c>
      <c r="F5567" s="2" t="s">
        <v>552</v>
      </c>
      <c r="G5567" s="2" t="s">
        <v>4866</v>
      </c>
      <c r="H5567" s="2" t="s">
        <v>4874</v>
      </c>
      <c r="I5567" s="2">
        <v>0</v>
      </c>
      <c r="J5567" s="2">
        <v>0</v>
      </c>
      <c r="K5567" s="2" t="s">
        <v>4882</v>
      </c>
      <c r="L5567" s="3">
        <v>46001</v>
      </c>
      <c r="M5567" s="3">
        <v>46276</v>
      </c>
      <c r="N5567" s="2" t="s">
        <v>536</v>
      </c>
    </row>
    <row r="5568" spans="2:14" x14ac:dyDescent="0.25">
      <c r="B5568" s="2" t="s">
        <v>4885</v>
      </c>
      <c r="C5568" s="2" t="s">
        <v>4886</v>
      </c>
      <c r="D5568" s="2" t="s">
        <v>41</v>
      </c>
      <c r="E5568" s="2" t="s">
        <v>75</v>
      </c>
      <c r="F5568" s="2" t="s">
        <v>300</v>
      </c>
      <c r="G5568" s="2" t="s">
        <v>1491</v>
      </c>
      <c r="H5568" s="2" t="s">
        <v>4887</v>
      </c>
      <c r="I5568" s="2">
        <v>1168</v>
      </c>
      <c r="J5568" s="2">
        <v>67</v>
      </c>
      <c r="K5568" s="2" t="s">
        <v>4832</v>
      </c>
      <c r="L5568" s="3">
        <v>46021</v>
      </c>
      <c r="M5568" s="3">
        <v>46204</v>
      </c>
      <c r="N5568" s="2" t="s">
        <v>560</v>
      </c>
    </row>
    <row r="5569" spans="2:14" x14ac:dyDescent="0.25">
      <c r="B5569" s="2" t="s">
        <v>4885</v>
      </c>
      <c r="C5569" s="2" t="s">
        <v>4886</v>
      </c>
      <c r="D5569" s="2" t="s">
        <v>41</v>
      </c>
      <c r="E5569" s="2" t="s">
        <v>17</v>
      </c>
      <c r="F5569" s="2" t="s">
        <v>300</v>
      </c>
      <c r="G5569" s="2" t="s">
        <v>1491</v>
      </c>
      <c r="H5569" s="2" t="s">
        <v>4887</v>
      </c>
      <c r="I5569" s="2">
        <v>1168</v>
      </c>
      <c r="J5569" s="2">
        <v>0</v>
      </c>
      <c r="K5569" s="2" t="s">
        <v>4827</v>
      </c>
      <c r="L5569" s="3">
        <v>45899</v>
      </c>
      <c r="M5569" s="3">
        <v>46143</v>
      </c>
      <c r="N5569" s="2" t="s">
        <v>560</v>
      </c>
    </row>
    <row r="5570" spans="2:14" x14ac:dyDescent="0.25">
      <c r="B5570" s="2" t="s">
        <v>4885</v>
      </c>
      <c r="C5570" s="2" t="s">
        <v>4886</v>
      </c>
      <c r="D5570" s="2" t="s">
        <v>41</v>
      </c>
      <c r="E5570" s="2" t="s">
        <v>17</v>
      </c>
      <c r="F5570" s="2" t="s">
        <v>300</v>
      </c>
      <c r="G5570" s="2" t="s">
        <v>1491</v>
      </c>
      <c r="H5570" s="2" t="s">
        <v>4887</v>
      </c>
      <c r="I5570" s="2">
        <v>1168</v>
      </c>
      <c r="J5570" s="2">
        <v>0</v>
      </c>
      <c r="K5570" s="2" t="s">
        <v>4832</v>
      </c>
      <c r="L5570" s="3">
        <v>46021</v>
      </c>
      <c r="M5570" s="3">
        <v>46204</v>
      </c>
      <c r="N5570" s="2" t="s">
        <v>560</v>
      </c>
    </row>
    <row r="5571" spans="2:14" x14ac:dyDescent="0.25">
      <c r="B5571" s="2" t="s">
        <v>4885</v>
      </c>
      <c r="C5571" s="2" t="s">
        <v>4886</v>
      </c>
      <c r="D5571" s="2" t="s">
        <v>41</v>
      </c>
      <c r="E5571" s="2" t="s">
        <v>17</v>
      </c>
      <c r="F5571" s="2" t="s">
        <v>300</v>
      </c>
      <c r="G5571" s="2" t="s">
        <v>1491</v>
      </c>
      <c r="H5571" s="2" t="s">
        <v>4887</v>
      </c>
      <c r="I5571" s="2">
        <v>1168</v>
      </c>
      <c r="J5571" s="2">
        <v>0</v>
      </c>
      <c r="K5571" s="2" t="s">
        <v>4888</v>
      </c>
      <c r="L5571" s="3">
        <v>46127</v>
      </c>
      <c r="M5571" s="3">
        <v>46388</v>
      </c>
      <c r="N5571" s="2" t="s">
        <v>560</v>
      </c>
    </row>
    <row r="5572" spans="2:14" x14ac:dyDescent="0.25">
      <c r="B5572" s="2" t="s">
        <v>4885</v>
      </c>
      <c r="C5572" s="2" t="s">
        <v>4886</v>
      </c>
      <c r="D5572" s="2" t="s">
        <v>41</v>
      </c>
      <c r="E5572" s="2" t="s">
        <v>17</v>
      </c>
      <c r="F5572" s="2" t="s">
        <v>300</v>
      </c>
      <c r="G5572" s="2" t="s">
        <v>1491</v>
      </c>
      <c r="H5572" s="2" t="s">
        <v>4887</v>
      </c>
      <c r="I5572" s="2">
        <v>1168</v>
      </c>
      <c r="J5572" s="2">
        <v>0</v>
      </c>
      <c r="K5572" s="2" t="s">
        <v>4889</v>
      </c>
      <c r="L5572" s="3">
        <v>46127</v>
      </c>
      <c r="M5572" s="3">
        <v>46388</v>
      </c>
      <c r="N5572" s="2" t="s">
        <v>560</v>
      </c>
    </row>
    <row r="5573" spans="2:14" x14ac:dyDescent="0.25">
      <c r="B5573" s="2" t="s">
        <v>4885</v>
      </c>
      <c r="C5573" s="2" t="s">
        <v>4886</v>
      </c>
      <c r="D5573" s="2" t="s">
        <v>41</v>
      </c>
      <c r="E5573" s="2" t="s">
        <v>17</v>
      </c>
      <c r="F5573" s="2" t="s">
        <v>300</v>
      </c>
      <c r="G5573" s="2" t="s">
        <v>1491</v>
      </c>
      <c r="H5573" s="2" t="s">
        <v>4887</v>
      </c>
      <c r="I5573" s="2">
        <v>1168</v>
      </c>
      <c r="J5573" s="2">
        <v>411</v>
      </c>
      <c r="K5573" s="2" t="s">
        <v>4890</v>
      </c>
      <c r="L5573" s="3">
        <v>46140</v>
      </c>
      <c r="M5573" s="3">
        <v>46388</v>
      </c>
      <c r="N5573" s="2" t="s">
        <v>560</v>
      </c>
    </row>
    <row r="5574" spans="2:14" x14ac:dyDescent="0.25">
      <c r="B5574" s="2" t="s">
        <v>4885</v>
      </c>
      <c r="C5574" s="2" t="s">
        <v>4886</v>
      </c>
      <c r="D5574" s="2" t="s">
        <v>41</v>
      </c>
      <c r="E5574" s="2" t="s">
        <v>17</v>
      </c>
      <c r="F5574" s="2" t="s">
        <v>300</v>
      </c>
      <c r="G5574" s="2" t="s">
        <v>1491</v>
      </c>
      <c r="H5574" s="2" t="s">
        <v>4887</v>
      </c>
      <c r="I5574" s="2">
        <v>1168</v>
      </c>
      <c r="J5574" s="2">
        <v>100</v>
      </c>
      <c r="K5574" s="2" t="s">
        <v>4839</v>
      </c>
      <c r="L5574" s="3">
        <v>46203</v>
      </c>
      <c r="M5574" s="3">
        <v>46447</v>
      </c>
      <c r="N5574" s="2" t="s">
        <v>560</v>
      </c>
    </row>
    <row r="5575" spans="2:14" x14ac:dyDescent="0.25">
      <c r="B5575" s="2" t="s">
        <v>4885</v>
      </c>
      <c r="C5575" s="2" t="s">
        <v>4886</v>
      </c>
      <c r="D5575" s="2" t="s">
        <v>41</v>
      </c>
      <c r="E5575" s="2" t="s">
        <v>17</v>
      </c>
      <c r="F5575" s="2" t="s">
        <v>300</v>
      </c>
      <c r="G5575" s="2" t="s">
        <v>1491</v>
      </c>
      <c r="H5575" s="2" t="s">
        <v>4887</v>
      </c>
      <c r="I5575" s="2">
        <v>1168</v>
      </c>
      <c r="J5575" s="2">
        <v>590</v>
      </c>
      <c r="K5575" s="2" t="s">
        <v>4842</v>
      </c>
      <c r="L5575" s="3">
        <v>46203</v>
      </c>
      <c r="M5575" s="3">
        <v>46447</v>
      </c>
      <c r="N5575" s="2" t="s">
        <v>560</v>
      </c>
    </row>
    <row r="5576" spans="2:14" x14ac:dyDescent="0.25">
      <c r="B5576" s="2" t="s">
        <v>4891</v>
      </c>
      <c r="C5576" s="2" t="s">
        <v>4892</v>
      </c>
      <c r="D5576" s="2" t="s">
        <v>41</v>
      </c>
      <c r="E5576" s="2" t="s">
        <v>17</v>
      </c>
      <c r="F5576" s="2" t="s">
        <v>300</v>
      </c>
      <c r="G5576" s="2" t="s">
        <v>4790</v>
      </c>
      <c r="H5576" s="2" t="s">
        <v>4823</v>
      </c>
      <c r="I5576" s="2">
        <v>0</v>
      </c>
      <c r="J5576" s="2">
        <v>0</v>
      </c>
      <c r="K5576" s="2" t="s">
        <v>4829</v>
      </c>
      <c r="L5576" s="3">
        <v>45897</v>
      </c>
      <c r="M5576" s="3">
        <v>46143</v>
      </c>
      <c r="N5576" s="2" t="s">
        <v>560</v>
      </c>
    </row>
    <row r="5577" spans="2:14" x14ac:dyDescent="0.25">
      <c r="B5577" s="2" t="s">
        <v>4891</v>
      </c>
      <c r="C5577" s="2" t="s">
        <v>4892</v>
      </c>
      <c r="D5577" s="2" t="s">
        <v>41</v>
      </c>
      <c r="E5577" s="2" t="s">
        <v>17</v>
      </c>
      <c r="F5577" s="2" t="s">
        <v>300</v>
      </c>
      <c r="G5577" s="2" t="s">
        <v>4790</v>
      </c>
      <c r="H5577" s="2" t="s">
        <v>4823</v>
      </c>
      <c r="I5577" s="2">
        <v>0</v>
      </c>
      <c r="J5577" s="2">
        <v>0</v>
      </c>
      <c r="K5577" s="2" t="s">
        <v>4893</v>
      </c>
      <c r="L5577" s="3">
        <v>45990</v>
      </c>
      <c r="M5577" s="3">
        <v>46174</v>
      </c>
      <c r="N5577" s="2" t="s">
        <v>560</v>
      </c>
    </row>
    <row r="5578" spans="2:14" x14ac:dyDescent="0.25">
      <c r="B5578" s="2" t="s">
        <v>4891</v>
      </c>
      <c r="C5578" s="2" t="s">
        <v>4892</v>
      </c>
      <c r="D5578" s="2" t="s">
        <v>41</v>
      </c>
      <c r="E5578" s="2" t="s">
        <v>17</v>
      </c>
      <c r="F5578" s="2" t="s">
        <v>300</v>
      </c>
      <c r="G5578" s="2" t="s">
        <v>4790</v>
      </c>
      <c r="H5578" s="2" t="s">
        <v>4823</v>
      </c>
      <c r="I5578" s="2">
        <v>0</v>
      </c>
      <c r="J5578" s="2">
        <v>0</v>
      </c>
      <c r="K5578" s="2" t="s">
        <v>4894</v>
      </c>
      <c r="L5578" s="3">
        <v>45990</v>
      </c>
      <c r="M5578" s="3">
        <v>46235</v>
      </c>
      <c r="N5578" s="2" t="s">
        <v>560</v>
      </c>
    </row>
    <row r="5579" spans="2:14" x14ac:dyDescent="0.25">
      <c r="B5579" s="2" t="s">
        <v>4891</v>
      </c>
      <c r="C5579" s="2" t="s">
        <v>4892</v>
      </c>
      <c r="D5579" s="2" t="s">
        <v>41</v>
      </c>
      <c r="E5579" s="2" t="s">
        <v>17</v>
      </c>
      <c r="F5579" s="2" t="s">
        <v>300</v>
      </c>
      <c r="G5579" s="2" t="s">
        <v>4790</v>
      </c>
      <c r="H5579" s="2" t="s">
        <v>4823</v>
      </c>
      <c r="I5579" s="2">
        <v>0</v>
      </c>
      <c r="J5579" s="2">
        <v>0</v>
      </c>
      <c r="K5579" s="2" t="s">
        <v>4895</v>
      </c>
      <c r="L5579" s="3">
        <v>46067</v>
      </c>
      <c r="M5579" s="3">
        <v>46266</v>
      </c>
      <c r="N5579" s="2" t="s">
        <v>560</v>
      </c>
    </row>
    <row r="5580" spans="2:14" x14ac:dyDescent="0.25">
      <c r="B5580" s="2" t="s">
        <v>4896</v>
      </c>
      <c r="C5580" s="2" t="s">
        <v>4897</v>
      </c>
      <c r="D5580" s="2" t="s">
        <v>41</v>
      </c>
      <c r="E5580" s="2" t="s">
        <v>75</v>
      </c>
      <c r="F5580" s="2" t="s">
        <v>552</v>
      </c>
      <c r="G5580" s="2" t="s">
        <v>1491</v>
      </c>
      <c r="H5580" s="2" t="s">
        <v>4851</v>
      </c>
      <c r="I5580" s="2">
        <v>55</v>
      </c>
      <c r="J5580" s="2">
        <v>55</v>
      </c>
      <c r="K5580" s="2" t="s">
        <v>4832</v>
      </c>
      <c r="L5580" s="3">
        <v>45962</v>
      </c>
      <c r="M5580" s="3">
        <v>46204</v>
      </c>
      <c r="N5580" s="2" t="s">
        <v>560</v>
      </c>
    </row>
    <row r="5581" spans="2:14" x14ac:dyDescent="0.25">
      <c r="B5581" s="2" t="s">
        <v>4896</v>
      </c>
      <c r="C5581" s="2" t="s">
        <v>4897</v>
      </c>
      <c r="D5581" s="2" t="s">
        <v>41</v>
      </c>
      <c r="E5581" s="2" t="s">
        <v>17</v>
      </c>
      <c r="F5581" s="2" t="s">
        <v>552</v>
      </c>
      <c r="G5581" s="2" t="s">
        <v>1491</v>
      </c>
      <c r="H5581" s="2" t="s">
        <v>4851</v>
      </c>
      <c r="I5581" s="2">
        <v>55</v>
      </c>
      <c r="J5581" s="2">
        <v>0</v>
      </c>
      <c r="K5581" s="2" t="s">
        <v>4898</v>
      </c>
      <c r="L5581" s="3">
        <v>45899</v>
      </c>
      <c r="M5581" s="3">
        <v>46082</v>
      </c>
      <c r="N5581" s="2" t="s">
        <v>560</v>
      </c>
    </row>
    <row r="5582" spans="2:14" x14ac:dyDescent="0.25">
      <c r="B5582" s="2" t="s">
        <v>4896</v>
      </c>
      <c r="C5582" s="2" t="s">
        <v>4897</v>
      </c>
      <c r="D5582" s="2" t="s">
        <v>41</v>
      </c>
      <c r="E5582" s="2" t="s">
        <v>17</v>
      </c>
      <c r="F5582" s="2" t="s">
        <v>552</v>
      </c>
      <c r="G5582" s="2" t="s">
        <v>1491</v>
      </c>
      <c r="H5582" s="2" t="s">
        <v>4851</v>
      </c>
      <c r="I5582" s="2">
        <v>55</v>
      </c>
      <c r="J5582" s="2">
        <v>0</v>
      </c>
      <c r="K5582" s="2" t="s">
        <v>4825</v>
      </c>
      <c r="L5582" s="3">
        <v>45899</v>
      </c>
      <c r="M5582" s="3">
        <v>46082</v>
      </c>
      <c r="N5582" s="2" t="s">
        <v>560</v>
      </c>
    </row>
    <row r="5583" spans="2:14" x14ac:dyDescent="0.25">
      <c r="B5583" s="2" t="s">
        <v>4896</v>
      </c>
      <c r="C5583" s="2" t="s">
        <v>4897</v>
      </c>
      <c r="D5583" s="2" t="s">
        <v>41</v>
      </c>
      <c r="E5583" s="2" t="s">
        <v>17</v>
      </c>
      <c r="F5583" s="2" t="s">
        <v>552</v>
      </c>
      <c r="G5583" s="2" t="s">
        <v>1491</v>
      </c>
      <c r="H5583" s="2" t="s">
        <v>4851</v>
      </c>
      <c r="I5583" s="2">
        <v>55</v>
      </c>
      <c r="J5583" s="2">
        <v>0</v>
      </c>
      <c r="K5583" s="2" t="s">
        <v>4832</v>
      </c>
      <c r="L5583" s="3">
        <v>45962</v>
      </c>
      <c r="M5583" s="3">
        <v>46204</v>
      </c>
      <c r="N5583" s="2" t="s">
        <v>560</v>
      </c>
    </row>
    <row r="5584" spans="2:14" x14ac:dyDescent="0.25">
      <c r="B5584" s="2" t="s">
        <v>4899</v>
      </c>
      <c r="C5584" s="2" t="s">
        <v>1490</v>
      </c>
      <c r="D5584" s="2" t="s">
        <v>41</v>
      </c>
      <c r="E5584" s="2" t="s">
        <v>17</v>
      </c>
      <c r="F5584" s="2" t="s">
        <v>552</v>
      </c>
      <c r="G5584" s="2" t="s">
        <v>1491</v>
      </c>
      <c r="H5584" s="2" t="s">
        <v>1492</v>
      </c>
      <c r="I5584" s="2">
        <v>0</v>
      </c>
      <c r="J5584" s="2">
        <v>0</v>
      </c>
      <c r="K5584" s="2">
        <v>3872509027</v>
      </c>
      <c r="L5584" s="3">
        <v>45933</v>
      </c>
      <c r="M5584" s="3">
        <v>46203</v>
      </c>
      <c r="N5584" s="2" t="s">
        <v>1393</v>
      </c>
    </row>
    <row r="5585" spans="2:14" x14ac:dyDescent="0.25">
      <c r="B5585" s="2" t="s">
        <v>4899</v>
      </c>
      <c r="C5585" s="2" t="s">
        <v>1490</v>
      </c>
      <c r="D5585" s="2" t="s">
        <v>41</v>
      </c>
      <c r="E5585" s="2" t="s">
        <v>17</v>
      </c>
      <c r="F5585" s="2" t="s">
        <v>552</v>
      </c>
      <c r="G5585" s="2" t="s">
        <v>1491</v>
      </c>
      <c r="H5585" s="2" t="s">
        <v>1492</v>
      </c>
      <c r="I5585" s="2">
        <v>0</v>
      </c>
      <c r="J5585" s="2">
        <v>0</v>
      </c>
      <c r="K5585" s="2">
        <v>3872509029</v>
      </c>
      <c r="L5585" s="3">
        <v>45931</v>
      </c>
      <c r="M5585" s="3">
        <v>46197</v>
      </c>
      <c r="N5585" s="2" t="s">
        <v>1393</v>
      </c>
    </row>
    <row r="5586" spans="2:14" x14ac:dyDescent="0.25">
      <c r="B5586" s="2" t="s">
        <v>4900</v>
      </c>
      <c r="C5586" s="2" t="s">
        <v>4901</v>
      </c>
      <c r="D5586" s="2" t="s">
        <v>41</v>
      </c>
      <c r="E5586" s="2" t="s">
        <v>17</v>
      </c>
      <c r="F5586" s="2" t="s">
        <v>552</v>
      </c>
      <c r="G5586" s="2" t="s">
        <v>4790</v>
      </c>
      <c r="H5586" s="2" t="s">
        <v>4902</v>
      </c>
      <c r="I5586" s="2">
        <v>180</v>
      </c>
      <c r="J5586" s="2">
        <v>180</v>
      </c>
      <c r="K5586" s="2" t="s">
        <v>4903</v>
      </c>
      <c r="L5586" s="3">
        <v>46051</v>
      </c>
      <c r="M5586" s="3">
        <v>46321</v>
      </c>
      <c r="N5586" s="2" t="s">
        <v>4904</v>
      </c>
    </row>
    <row r="5587" spans="2:14" x14ac:dyDescent="0.25">
      <c r="B5587" s="2" t="s">
        <v>4900</v>
      </c>
      <c r="C5587" s="2" t="s">
        <v>4901</v>
      </c>
      <c r="D5587" s="2" t="s">
        <v>41</v>
      </c>
      <c r="E5587" s="2" t="s">
        <v>17</v>
      </c>
      <c r="F5587" s="2" t="s">
        <v>552</v>
      </c>
      <c r="G5587" s="2" t="s">
        <v>4790</v>
      </c>
      <c r="H5587" s="2" t="s">
        <v>4902</v>
      </c>
      <c r="I5587" s="2">
        <v>180</v>
      </c>
      <c r="J5587" s="2">
        <v>0</v>
      </c>
      <c r="K5587" s="2" t="s">
        <v>4905</v>
      </c>
      <c r="L5587" s="3">
        <v>45943</v>
      </c>
      <c r="M5587" s="3">
        <v>46172</v>
      </c>
      <c r="N5587" s="2" t="s">
        <v>4904</v>
      </c>
    </row>
    <row r="5588" spans="2:14" x14ac:dyDescent="0.25">
      <c r="B5588" s="2" t="s">
        <v>4900</v>
      </c>
      <c r="C5588" s="2" t="s">
        <v>4901</v>
      </c>
      <c r="D5588" s="2" t="s">
        <v>41</v>
      </c>
      <c r="E5588" s="2" t="s">
        <v>17</v>
      </c>
      <c r="F5588" s="2" t="s">
        <v>552</v>
      </c>
      <c r="G5588" s="2" t="s">
        <v>4790</v>
      </c>
      <c r="H5588" s="2" t="s">
        <v>4902</v>
      </c>
      <c r="I5588" s="2">
        <v>180</v>
      </c>
      <c r="J5588" s="2">
        <v>0</v>
      </c>
      <c r="K5588" s="2" t="s">
        <v>4906</v>
      </c>
      <c r="L5588" s="3">
        <v>45943</v>
      </c>
      <c r="M5588" s="3">
        <v>46212</v>
      </c>
      <c r="N5588" s="2" t="s">
        <v>4904</v>
      </c>
    </row>
    <row r="5589" spans="2:14" x14ac:dyDescent="0.25">
      <c r="B5589" s="2" t="s">
        <v>4900</v>
      </c>
      <c r="C5589" s="2" t="s">
        <v>4901</v>
      </c>
      <c r="D5589" s="2" t="s">
        <v>41</v>
      </c>
      <c r="E5589" s="2" t="s">
        <v>17</v>
      </c>
      <c r="F5589" s="2" t="s">
        <v>552</v>
      </c>
      <c r="G5589" s="2" t="s">
        <v>4790</v>
      </c>
      <c r="H5589" s="2" t="s">
        <v>4902</v>
      </c>
      <c r="I5589" s="2">
        <v>180</v>
      </c>
      <c r="J5589" s="2">
        <v>0</v>
      </c>
      <c r="K5589" s="2" t="s">
        <v>4907</v>
      </c>
      <c r="L5589" s="3">
        <v>45995</v>
      </c>
      <c r="M5589" s="3">
        <v>46263</v>
      </c>
      <c r="N5589" s="2" t="s">
        <v>4904</v>
      </c>
    </row>
    <row r="5590" spans="2:14" x14ac:dyDescent="0.25">
      <c r="B5590" s="2" t="s">
        <v>4908</v>
      </c>
      <c r="C5590" s="2" t="s">
        <v>4909</v>
      </c>
      <c r="D5590" s="2" t="s">
        <v>41</v>
      </c>
      <c r="E5590" s="2" t="s">
        <v>17</v>
      </c>
      <c r="F5590" s="2" t="s">
        <v>552</v>
      </c>
      <c r="G5590" s="2" t="s">
        <v>4790</v>
      </c>
      <c r="H5590" s="2" t="s">
        <v>4910</v>
      </c>
      <c r="I5590" s="2">
        <v>1600</v>
      </c>
      <c r="J5590" s="2">
        <v>0</v>
      </c>
      <c r="K5590" s="2" t="s">
        <v>4911</v>
      </c>
      <c r="L5590" s="3">
        <v>46079</v>
      </c>
      <c r="M5590" s="3">
        <v>46336</v>
      </c>
      <c r="N5590" s="2" t="s">
        <v>4912</v>
      </c>
    </row>
    <row r="5591" spans="2:14" x14ac:dyDescent="0.25">
      <c r="B5591" s="2" t="s">
        <v>4908</v>
      </c>
      <c r="C5591" s="2" t="s">
        <v>4909</v>
      </c>
      <c r="D5591" s="2" t="s">
        <v>41</v>
      </c>
      <c r="E5591" s="2" t="s">
        <v>17</v>
      </c>
      <c r="F5591" s="2" t="s">
        <v>552</v>
      </c>
      <c r="G5591" s="2" t="s">
        <v>4790</v>
      </c>
      <c r="H5591" s="2" t="s">
        <v>4910</v>
      </c>
      <c r="I5591" s="2">
        <v>1600</v>
      </c>
      <c r="J5591" s="2">
        <v>1600</v>
      </c>
      <c r="K5591" s="2" t="s">
        <v>4913</v>
      </c>
      <c r="L5591" s="3">
        <v>46202</v>
      </c>
      <c r="M5591" s="3">
        <v>46414</v>
      </c>
      <c r="N5591" s="2" t="s">
        <v>4912</v>
      </c>
    </row>
    <row r="5592" spans="2:14" x14ac:dyDescent="0.25">
      <c r="B5592" s="2" t="s">
        <v>4908</v>
      </c>
      <c r="C5592" s="2" t="s">
        <v>4909</v>
      </c>
      <c r="D5592" s="2" t="s">
        <v>41</v>
      </c>
      <c r="E5592" s="2" t="s">
        <v>17</v>
      </c>
      <c r="F5592" s="2" t="s">
        <v>552</v>
      </c>
      <c r="G5592" s="2" t="s">
        <v>4790</v>
      </c>
      <c r="H5592" s="2" t="s">
        <v>4910</v>
      </c>
      <c r="I5592" s="2">
        <v>1600</v>
      </c>
      <c r="J5592" s="2">
        <v>0</v>
      </c>
      <c r="K5592" s="2" t="s">
        <v>4914</v>
      </c>
      <c r="L5592" s="3">
        <v>46202</v>
      </c>
      <c r="M5592" s="3">
        <v>46411</v>
      </c>
      <c r="N5592" s="2" t="s">
        <v>4912</v>
      </c>
    </row>
    <row r="5593" spans="2:14" x14ac:dyDescent="0.25">
      <c r="B5593" s="2" t="s">
        <v>4908</v>
      </c>
      <c r="C5593" s="2" t="s">
        <v>4909</v>
      </c>
      <c r="D5593" s="2" t="s">
        <v>41</v>
      </c>
      <c r="E5593" s="2" t="s">
        <v>17</v>
      </c>
      <c r="F5593" s="2" t="s">
        <v>552</v>
      </c>
      <c r="G5593" s="2" t="s">
        <v>4790</v>
      </c>
      <c r="H5593" s="2" t="s">
        <v>4910</v>
      </c>
      <c r="I5593" s="2">
        <v>1600</v>
      </c>
      <c r="J5593" s="2">
        <v>0</v>
      </c>
      <c r="K5593" s="2" t="s">
        <v>4915</v>
      </c>
      <c r="L5593" s="3">
        <v>46109</v>
      </c>
      <c r="M5593" s="3">
        <v>46344</v>
      </c>
      <c r="N5593" s="2" t="s">
        <v>4912</v>
      </c>
    </row>
    <row r="5594" spans="2:14" x14ac:dyDescent="0.25">
      <c r="B5594" s="2" t="s">
        <v>4908</v>
      </c>
      <c r="C5594" s="2" t="s">
        <v>4909</v>
      </c>
      <c r="D5594" s="2" t="s">
        <v>41</v>
      </c>
      <c r="E5594" s="2" t="s">
        <v>17</v>
      </c>
      <c r="F5594" s="2" t="s">
        <v>552</v>
      </c>
      <c r="G5594" s="2" t="s">
        <v>4790</v>
      </c>
      <c r="H5594" s="2" t="s">
        <v>4910</v>
      </c>
      <c r="I5594" s="2">
        <v>1600</v>
      </c>
      <c r="J5594" s="2">
        <v>0</v>
      </c>
      <c r="K5594" s="2" t="s">
        <v>4916</v>
      </c>
      <c r="L5594" s="3">
        <v>46109</v>
      </c>
      <c r="M5594" s="3">
        <v>46346</v>
      </c>
      <c r="N5594" s="2" t="s">
        <v>4912</v>
      </c>
    </row>
    <row r="5595" spans="2:14" x14ac:dyDescent="0.25">
      <c r="B5595" s="2" t="s">
        <v>4908</v>
      </c>
      <c r="C5595" s="2" t="s">
        <v>4909</v>
      </c>
      <c r="D5595" s="2" t="s">
        <v>41</v>
      </c>
      <c r="E5595" s="2" t="s">
        <v>17</v>
      </c>
      <c r="F5595" s="2" t="s">
        <v>552</v>
      </c>
      <c r="G5595" s="2" t="s">
        <v>4790</v>
      </c>
      <c r="H5595" s="2" t="s">
        <v>4910</v>
      </c>
      <c r="I5595" s="2">
        <v>1600</v>
      </c>
      <c r="J5595" s="2">
        <v>0</v>
      </c>
      <c r="K5595" s="2" t="s">
        <v>4917</v>
      </c>
      <c r="L5595" s="3">
        <v>46079</v>
      </c>
      <c r="M5595" s="3">
        <v>46337</v>
      </c>
      <c r="N5595" s="2" t="s">
        <v>4912</v>
      </c>
    </row>
    <row r="5596" spans="2:14" x14ac:dyDescent="0.25">
      <c r="B5596" s="2" t="s">
        <v>4908</v>
      </c>
      <c r="C5596" s="2" t="s">
        <v>4909</v>
      </c>
      <c r="D5596" s="2" t="s">
        <v>41</v>
      </c>
      <c r="E5596" s="2" t="s">
        <v>17</v>
      </c>
      <c r="F5596" s="2" t="s">
        <v>552</v>
      </c>
      <c r="G5596" s="2" t="s">
        <v>4790</v>
      </c>
      <c r="H5596" s="2" t="s">
        <v>4910</v>
      </c>
      <c r="I5596" s="2">
        <v>1600</v>
      </c>
      <c r="J5596" s="2">
        <v>0</v>
      </c>
      <c r="K5596" s="2" t="s">
        <v>4918</v>
      </c>
      <c r="L5596" s="3">
        <v>46080</v>
      </c>
      <c r="M5596" s="3">
        <v>46344</v>
      </c>
      <c r="N5596" s="2" t="s">
        <v>4912</v>
      </c>
    </row>
    <row r="5597" spans="2:14" x14ac:dyDescent="0.25">
      <c r="B5597" s="2" t="s">
        <v>4908</v>
      </c>
      <c r="C5597" s="2" t="s">
        <v>4909</v>
      </c>
      <c r="D5597" s="2" t="s">
        <v>41</v>
      </c>
      <c r="E5597" s="2" t="s">
        <v>17</v>
      </c>
      <c r="F5597" s="2" t="s">
        <v>552</v>
      </c>
      <c r="G5597" s="2" t="s">
        <v>4790</v>
      </c>
      <c r="H5597" s="2" t="s">
        <v>4910</v>
      </c>
      <c r="I5597" s="2">
        <v>1600</v>
      </c>
      <c r="J5597" s="2">
        <v>0</v>
      </c>
      <c r="K5597" s="2" t="s">
        <v>4919</v>
      </c>
      <c r="L5597" s="3">
        <v>46108</v>
      </c>
      <c r="M5597" s="3">
        <v>46344</v>
      </c>
      <c r="N5597" s="2" t="s">
        <v>4912</v>
      </c>
    </row>
    <row r="5598" spans="2:14" x14ac:dyDescent="0.25">
      <c r="B5598" s="2" t="s">
        <v>4908</v>
      </c>
      <c r="C5598" s="2" t="s">
        <v>4909</v>
      </c>
      <c r="D5598" s="2" t="s">
        <v>41</v>
      </c>
      <c r="E5598" s="2" t="s">
        <v>17</v>
      </c>
      <c r="F5598" s="2" t="s">
        <v>552</v>
      </c>
      <c r="G5598" s="2" t="s">
        <v>4790</v>
      </c>
      <c r="H5598" s="2" t="s">
        <v>4910</v>
      </c>
      <c r="I5598" s="2">
        <v>1600</v>
      </c>
      <c r="J5598" s="2">
        <v>0</v>
      </c>
      <c r="K5598" s="2" t="s">
        <v>4920</v>
      </c>
      <c r="L5598" s="3">
        <v>46080</v>
      </c>
      <c r="M5598" s="3">
        <v>46344</v>
      </c>
      <c r="N5598" s="2" t="s">
        <v>4912</v>
      </c>
    </row>
    <row r="5599" spans="2:14" x14ac:dyDescent="0.25">
      <c r="B5599" s="2" t="s">
        <v>4908</v>
      </c>
      <c r="C5599" s="2" t="s">
        <v>4909</v>
      </c>
      <c r="D5599" s="2" t="s">
        <v>41</v>
      </c>
      <c r="E5599" s="2" t="s">
        <v>17</v>
      </c>
      <c r="F5599" s="2" t="s">
        <v>552</v>
      </c>
      <c r="G5599" s="2" t="s">
        <v>4790</v>
      </c>
      <c r="H5599" s="2" t="s">
        <v>4910</v>
      </c>
      <c r="I5599" s="2">
        <v>1600</v>
      </c>
      <c r="J5599" s="2">
        <v>0</v>
      </c>
      <c r="K5599" s="2" t="s">
        <v>4921</v>
      </c>
      <c r="L5599" s="3">
        <v>46179</v>
      </c>
      <c r="M5599" s="3">
        <v>46410</v>
      </c>
      <c r="N5599" s="2" t="s">
        <v>4912</v>
      </c>
    </row>
    <row r="5600" spans="2:14" x14ac:dyDescent="0.25">
      <c r="B5600" s="2" t="s">
        <v>4908</v>
      </c>
      <c r="C5600" s="2" t="s">
        <v>4909</v>
      </c>
      <c r="D5600" s="2" t="s">
        <v>41</v>
      </c>
      <c r="E5600" s="2" t="s">
        <v>17</v>
      </c>
      <c r="F5600" s="2" t="s">
        <v>552</v>
      </c>
      <c r="G5600" s="2" t="s">
        <v>4790</v>
      </c>
      <c r="H5600" s="2" t="s">
        <v>4910</v>
      </c>
      <c r="I5600" s="2">
        <v>1600</v>
      </c>
      <c r="J5600" s="2">
        <v>0</v>
      </c>
      <c r="K5600" s="2" t="s">
        <v>4922</v>
      </c>
      <c r="L5600" s="3">
        <v>46077</v>
      </c>
      <c r="M5600" s="3">
        <v>46255</v>
      </c>
      <c r="N5600" s="2" t="s">
        <v>4912</v>
      </c>
    </row>
    <row r="5601" spans="2:14" x14ac:dyDescent="0.25">
      <c r="B5601" s="2" t="s">
        <v>4908</v>
      </c>
      <c r="C5601" s="2" t="s">
        <v>4909</v>
      </c>
      <c r="D5601" s="2" t="s">
        <v>41</v>
      </c>
      <c r="E5601" s="2" t="s">
        <v>17</v>
      </c>
      <c r="F5601" s="2" t="s">
        <v>552</v>
      </c>
      <c r="G5601" s="2" t="s">
        <v>4790</v>
      </c>
      <c r="H5601" s="2" t="s">
        <v>4910</v>
      </c>
      <c r="I5601" s="2">
        <v>1600</v>
      </c>
      <c r="J5601" s="2">
        <v>0</v>
      </c>
      <c r="K5601" s="2" t="s">
        <v>4923</v>
      </c>
      <c r="L5601" s="3">
        <v>46032</v>
      </c>
      <c r="M5601" s="3">
        <v>46184</v>
      </c>
      <c r="N5601" s="2" t="s">
        <v>4912</v>
      </c>
    </row>
    <row r="5602" spans="2:14" x14ac:dyDescent="0.25">
      <c r="B5602" s="2" t="s">
        <v>4908</v>
      </c>
      <c r="C5602" s="2" t="s">
        <v>4909</v>
      </c>
      <c r="D5602" s="2" t="s">
        <v>41</v>
      </c>
      <c r="E5602" s="2" t="s">
        <v>17</v>
      </c>
      <c r="F5602" s="2" t="s">
        <v>552</v>
      </c>
      <c r="G5602" s="2" t="s">
        <v>4790</v>
      </c>
      <c r="H5602" s="2" t="s">
        <v>4910</v>
      </c>
      <c r="I5602" s="2">
        <v>1600</v>
      </c>
      <c r="J5602" s="2">
        <v>0</v>
      </c>
      <c r="K5602" s="2" t="s">
        <v>4924</v>
      </c>
      <c r="L5602" s="3">
        <v>46202</v>
      </c>
      <c r="M5602" s="3">
        <v>46414</v>
      </c>
      <c r="N5602" s="2" t="s">
        <v>4912</v>
      </c>
    </row>
    <row r="5603" spans="2:14" x14ac:dyDescent="0.25">
      <c r="B5603" s="2" t="s">
        <v>4908</v>
      </c>
      <c r="C5603" s="2" t="s">
        <v>4909</v>
      </c>
      <c r="D5603" s="2" t="s">
        <v>41</v>
      </c>
      <c r="E5603" s="2" t="s">
        <v>17</v>
      </c>
      <c r="F5603" s="2" t="s">
        <v>552</v>
      </c>
      <c r="G5603" s="2" t="s">
        <v>4790</v>
      </c>
      <c r="H5603" s="2" t="s">
        <v>4910</v>
      </c>
      <c r="I5603" s="2">
        <v>1600</v>
      </c>
      <c r="J5603" s="2">
        <v>0</v>
      </c>
      <c r="K5603" s="2" t="s">
        <v>4925</v>
      </c>
      <c r="L5603" s="3">
        <v>46094</v>
      </c>
      <c r="M5603" s="3">
        <v>46344</v>
      </c>
      <c r="N5603" s="2" t="s">
        <v>4912</v>
      </c>
    </row>
    <row r="5604" spans="2:14" x14ac:dyDescent="0.25">
      <c r="B5604" s="2" t="s">
        <v>4908</v>
      </c>
      <c r="C5604" s="2" t="s">
        <v>4909</v>
      </c>
      <c r="D5604" s="2" t="s">
        <v>41</v>
      </c>
      <c r="E5604" s="2" t="s">
        <v>17</v>
      </c>
      <c r="F5604" s="2" t="s">
        <v>552</v>
      </c>
      <c r="G5604" s="2" t="s">
        <v>4790</v>
      </c>
      <c r="H5604" s="2" t="s">
        <v>4910</v>
      </c>
      <c r="I5604" s="2">
        <v>1600</v>
      </c>
      <c r="J5604" s="2">
        <v>0</v>
      </c>
      <c r="K5604" s="2" t="s">
        <v>4926</v>
      </c>
      <c r="L5604" s="3">
        <v>46179</v>
      </c>
      <c r="M5604" s="3">
        <v>46410</v>
      </c>
      <c r="N5604" s="2" t="s">
        <v>4912</v>
      </c>
    </row>
    <row r="5605" spans="2:14" x14ac:dyDescent="0.25">
      <c r="B5605" s="2" t="s">
        <v>4908</v>
      </c>
      <c r="C5605" s="2" t="s">
        <v>4909</v>
      </c>
      <c r="D5605" s="2" t="s">
        <v>41</v>
      </c>
      <c r="E5605" s="2" t="s">
        <v>17</v>
      </c>
      <c r="F5605" s="2" t="s">
        <v>552</v>
      </c>
      <c r="G5605" s="2" t="s">
        <v>4790</v>
      </c>
      <c r="H5605" s="2" t="s">
        <v>4910</v>
      </c>
      <c r="I5605" s="2">
        <v>1600</v>
      </c>
      <c r="J5605" s="2">
        <v>0</v>
      </c>
      <c r="K5605" s="2" t="s">
        <v>4927</v>
      </c>
      <c r="L5605" s="3">
        <v>46179</v>
      </c>
      <c r="M5605" s="3">
        <v>46372</v>
      </c>
      <c r="N5605" s="2" t="s">
        <v>4912</v>
      </c>
    </row>
    <row r="5606" spans="2:14" x14ac:dyDescent="0.25">
      <c r="B5606" s="2" t="s">
        <v>4908</v>
      </c>
      <c r="C5606" s="2" t="s">
        <v>4909</v>
      </c>
      <c r="D5606" s="2" t="s">
        <v>41</v>
      </c>
      <c r="E5606" s="2" t="s">
        <v>17</v>
      </c>
      <c r="F5606" s="2" t="s">
        <v>552</v>
      </c>
      <c r="G5606" s="2" t="s">
        <v>4790</v>
      </c>
      <c r="H5606" s="2" t="s">
        <v>4910</v>
      </c>
      <c r="I5606" s="2">
        <v>1600</v>
      </c>
      <c r="J5606" s="2">
        <v>0</v>
      </c>
      <c r="K5606" s="2" t="s">
        <v>4928</v>
      </c>
      <c r="L5606" s="3">
        <v>46077</v>
      </c>
      <c r="M5606" s="3">
        <v>46255</v>
      </c>
      <c r="N5606" s="2" t="s">
        <v>4912</v>
      </c>
    </row>
    <row r="5607" spans="2:14" x14ac:dyDescent="0.25">
      <c r="B5607" s="2" t="s">
        <v>4908</v>
      </c>
      <c r="C5607" s="2" t="s">
        <v>4909</v>
      </c>
      <c r="D5607" s="2" t="s">
        <v>41</v>
      </c>
      <c r="E5607" s="2" t="s">
        <v>17</v>
      </c>
      <c r="F5607" s="2" t="s">
        <v>552</v>
      </c>
      <c r="G5607" s="2" t="s">
        <v>4790</v>
      </c>
      <c r="H5607" s="2" t="s">
        <v>4910</v>
      </c>
      <c r="I5607" s="2">
        <v>1600</v>
      </c>
      <c r="J5607" s="2">
        <v>0</v>
      </c>
      <c r="K5607" s="2" t="s">
        <v>470</v>
      </c>
      <c r="L5607" s="2" t="s">
        <v>30</v>
      </c>
      <c r="M5607" s="2" t="s">
        <v>30</v>
      </c>
      <c r="N5607" s="2" t="s">
        <v>4912</v>
      </c>
    </row>
    <row r="5608" spans="2:14" x14ac:dyDescent="0.25">
      <c r="B5608" s="2" t="s">
        <v>4908</v>
      </c>
      <c r="C5608" s="2" t="s">
        <v>4909</v>
      </c>
      <c r="D5608" s="2" t="s">
        <v>41</v>
      </c>
      <c r="E5608" s="2" t="s">
        <v>142</v>
      </c>
      <c r="F5608" s="2" t="s">
        <v>552</v>
      </c>
      <c r="G5608" s="2" t="s">
        <v>4790</v>
      </c>
      <c r="H5608" s="2" t="s">
        <v>4910</v>
      </c>
      <c r="I5608" s="2">
        <v>1600</v>
      </c>
      <c r="J5608" s="2">
        <v>0</v>
      </c>
      <c r="K5608" s="2" t="s">
        <v>4916</v>
      </c>
      <c r="L5608" s="3">
        <v>46109</v>
      </c>
      <c r="M5608" s="3">
        <v>46346</v>
      </c>
      <c r="N5608" s="2" t="s">
        <v>4912</v>
      </c>
    </row>
    <row r="5609" spans="2:14" x14ac:dyDescent="0.25">
      <c r="B5609" s="2" t="s">
        <v>4929</v>
      </c>
      <c r="C5609" s="2" t="s">
        <v>4930</v>
      </c>
      <c r="D5609" s="2" t="s">
        <v>41</v>
      </c>
      <c r="E5609" s="2" t="s">
        <v>17</v>
      </c>
      <c r="F5609" s="2" t="s">
        <v>552</v>
      </c>
      <c r="G5609" s="2" t="s">
        <v>4790</v>
      </c>
      <c r="H5609" s="2" t="s">
        <v>4931</v>
      </c>
      <c r="I5609" s="2">
        <v>90</v>
      </c>
      <c r="J5609" s="2">
        <v>8</v>
      </c>
      <c r="K5609" s="2" t="s">
        <v>4932</v>
      </c>
      <c r="L5609" s="3">
        <v>46137</v>
      </c>
      <c r="M5609" s="3">
        <v>46353</v>
      </c>
      <c r="N5609" s="2" t="s">
        <v>3201</v>
      </c>
    </row>
    <row r="5610" spans="2:14" x14ac:dyDescent="0.25">
      <c r="B5610" s="2" t="s">
        <v>4929</v>
      </c>
      <c r="C5610" s="2" t="s">
        <v>4930</v>
      </c>
      <c r="D5610" s="2" t="s">
        <v>41</v>
      </c>
      <c r="E5610" s="2" t="s">
        <v>17</v>
      </c>
      <c r="F5610" s="2" t="s">
        <v>552</v>
      </c>
      <c r="G5610" s="2" t="s">
        <v>4790</v>
      </c>
      <c r="H5610" s="2" t="s">
        <v>4931</v>
      </c>
      <c r="I5610" s="2">
        <v>90</v>
      </c>
      <c r="J5610" s="2">
        <v>82</v>
      </c>
      <c r="K5610" s="2" t="s">
        <v>4933</v>
      </c>
      <c r="L5610" s="3">
        <v>46139</v>
      </c>
      <c r="M5610" s="3">
        <v>46401</v>
      </c>
      <c r="N5610" s="2" t="s">
        <v>3201</v>
      </c>
    </row>
    <row r="5611" spans="2:14" x14ac:dyDescent="0.25">
      <c r="B5611" s="2" t="s">
        <v>4934</v>
      </c>
      <c r="C5611" s="2" t="s">
        <v>4935</v>
      </c>
      <c r="D5611" s="2" t="s">
        <v>41</v>
      </c>
      <c r="E5611" s="2" t="s">
        <v>17</v>
      </c>
      <c r="F5611" s="2" t="s">
        <v>552</v>
      </c>
      <c r="G5611" s="2" t="s">
        <v>4790</v>
      </c>
      <c r="H5611" s="2" t="s">
        <v>4936</v>
      </c>
      <c r="I5611" s="2">
        <v>0</v>
      </c>
      <c r="J5611" s="2">
        <v>0</v>
      </c>
      <c r="K5611" s="2">
        <v>0</v>
      </c>
      <c r="L5611" s="3">
        <v>46154</v>
      </c>
      <c r="M5611" s="2" t="s">
        <v>30</v>
      </c>
      <c r="N5611" s="2" t="s">
        <v>1393</v>
      </c>
    </row>
    <row r="5612" spans="2:14" x14ac:dyDescent="0.25">
      <c r="B5612" s="2" t="s">
        <v>4934</v>
      </c>
      <c r="C5612" s="2" t="s">
        <v>4935</v>
      </c>
      <c r="D5612" s="2" t="s">
        <v>41</v>
      </c>
      <c r="E5612" s="2" t="s">
        <v>17</v>
      </c>
      <c r="F5612" s="2" t="s">
        <v>552</v>
      </c>
      <c r="G5612" s="2" t="s">
        <v>4790</v>
      </c>
      <c r="H5612" s="2" t="s">
        <v>4936</v>
      </c>
      <c r="I5612" s="2">
        <v>0</v>
      </c>
      <c r="J5612" s="2">
        <v>0</v>
      </c>
      <c r="K5612" s="2">
        <v>4472601008</v>
      </c>
      <c r="L5612" s="3">
        <v>46168</v>
      </c>
      <c r="M5612" s="3">
        <v>46425</v>
      </c>
      <c r="N5612" s="2" t="s">
        <v>1393</v>
      </c>
    </row>
    <row r="5613" spans="2:14" x14ac:dyDescent="0.25">
      <c r="B5613" s="2" t="s">
        <v>4934</v>
      </c>
      <c r="C5613" s="2" t="s">
        <v>4935</v>
      </c>
      <c r="D5613" s="2" t="s">
        <v>41</v>
      </c>
      <c r="E5613" s="2" t="s">
        <v>17</v>
      </c>
      <c r="F5613" s="2" t="s">
        <v>552</v>
      </c>
      <c r="G5613" s="2" t="s">
        <v>4790</v>
      </c>
      <c r="H5613" s="2" t="s">
        <v>4936</v>
      </c>
      <c r="I5613" s="2">
        <v>0</v>
      </c>
      <c r="J5613" s="2">
        <v>0</v>
      </c>
      <c r="K5613" s="2">
        <v>4472601009</v>
      </c>
      <c r="L5613" s="3">
        <v>46168</v>
      </c>
      <c r="M5613" s="3">
        <v>46443</v>
      </c>
      <c r="N5613" s="2" t="s">
        <v>1393</v>
      </c>
    </row>
    <row r="5614" spans="2:14" x14ac:dyDescent="0.25">
      <c r="B5614" s="2" t="s">
        <v>4934</v>
      </c>
      <c r="C5614" s="2" t="s">
        <v>4935</v>
      </c>
      <c r="D5614" s="2" t="s">
        <v>41</v>
      </c>
      <c r="E5614" s="2" t="s">
        <v>17</v>
      </c>
      <c r="F5614" s="2" t="s">
        <v>552</v>
      </c>
      <c r="G5614" s="2" t="s">
        <v>4790</v>
      </c>
      <c r="H5614" s="2" t="s">
        <v>4936</v>
      </c>
      <c r="I5614" s="2">
        <v>0</v>
      </c>
      <c r="J5614" s="2">
        <v>0</v>
      </c>
      <c r="K5614" s="2">
        <v>4472605013</v>
      </c>
      <c r="L5614" s="3">
        <v>46168</v>
      </c>
      <c r="M5614" s="3">
        <v>46441</v>
      </c>
      <c r="N5614" s="2" t="s">
        <v>1393</v>
      </c>
    </row>
    <row r="5615" spans="2:14" x14ac:dyDescent="0.25">
      <c r="B5615" s="2" t="s">
        <v>4934</v>
      </c>
      <c r="C5615" s="2" t="s">
        <v>4935</v>
      </c>
      <c r="D5615" s="2" t="s">
        <v>41</v>
      </c>
      <c r="E5615" s="2" t="s">
        <v>181</v>
      </c>
      <c r="F5615" s="2" t="s">
        <v>552</v>
      </c>
      <c r="G5615" s="2" t="s">
        <v>4790</v>
      </c>
      <c r="H5615" s="2" t="s">
        <v>4936</v>
      </c>
      <c r="I5615" s="2">
        <v>0</v>
      </c>
      <c r="J5615" s="2">
        <v>0</v>
      </c>
      <c r="K5615" s="2">
        <v>4472601009</v>
      </c>
      <c r="L5615" s="3">
        <v>46168</v>
      </c>
      <c r="M5615" s="3">
        <v>46443</v>
      </c>
      <c r="N5615" s="2" t="s">
        <v>1393</v>
      </c>
    </row>
    <row r="5616" spans="2:14" x14ac:dyDescent="0.25">
      <c r="B5616" s="2" t="s">
        <v>4937</v>
      </c>
      <c r="C5616" s="2" t="s">
        <v>4938</v>
      </c>
      <c r="D5616" s="2" t="s">
        <v>41</v>
      </c>
      <c r="E5616" s="2" t="s">
        <v>17</v>
      </c>
      <c r="F5616" s="2" t="s">
        <v>552</v>
      </c>
      <c r="G5616" s="2" t="s">
        <v>4790</v>
      </c>
      <c r="H5616" s="2" t="s">
        <v>4936</v>
      </c>
      <c r="I5616" s="2">
        <v>160</v>
      </c>
      <c r="J5616" s="2">
        <v>5</v>
      </c>
      <c r="K5616" s="2">
        <v>4472601008</v>
      </c>
      <c r="L5616" s="3">
        <v>46184</v>
      </c>
      <c r="M5616" s="3">
        <v>46425</v>
      </c>
      <c r="N5616" s="2" t="s">
        <v>1393</v>
      </c>
    </row>
    <row r="5617" spans="2:14" x14ac:dyDescent="0.25">
      <c r="B5617" s="2" t="s">
        <v>4937</v>
      </c>
      <c r="C5617" s="2" t="s">
        <v>4938</v>
      </c>
      <c r="D5617" s="2" t="s">
        <v>41</v>
      </c>
      <c r="E5617" s="2" t="s">
        <v>17</v>
      </c>
      <c r="F5617" s="2" t="s">
        <v>552</v>
      </c>
      <c r="G5617" s="2" t="s">
        <v>4790</v>
      </c>
      <c r="H5617" s="2" t="s">
        <v>4936</v>
      </c>
      <c r="I5617" s="2">
        <v>160</v>
      </c>
      <c r="J5617" s="2">
        <v>14</v>
      </c>
      <c r="K5617" s="2">
        <v>4472601009</v>
      </c>
      <c r="L5617" s="3">
        <v>46184</v>
      </c>
      <c r="M5617" s="3">
        <v>46443</v>
      </c>
      <c r="N5617" s="2" t="s">
        <v>1393</v>
      </c>
    </row>
    <row r="5618" spans="2:14" x14ac:dyDescent="0.25">
      <c r="B5618" s="2" t="s">
        <v>4937</v>
      </c>
      <c r="C5618" s="2" t="s">
        <v>4938</v>
      </c>
      <c r="D5618" s="2" t="s">
        <v>41</v>
      </c>
      <c r="E5618" s="2" t="s">
        <v>17</v>
      </c>
      <c r="F5618" s="2" t="s">
        <v>552</v>
      </c>
      <c r="G5618" s="2" t="s">
        <v>4790</v>
      </c>
      <c r="H5618" s="2" t="s">
        <v>4936</v>
      </c>
      <c r="I5618" s="2">
        <v>160</v>
      </c>
      <c r="J5618" s="2">
        <v>141</v>
      </c>
      <c r="K5618" s="2">
        <v>4472605013</v>
      </c>
      <c r="L5618" s="3">
        <v>46170</v>
      </c>
      <c r="M5618" s="3">
        <v>46441</v>
      </c>
      <c r="N5618" s="2" t="s">
        <v>1393</v>
      </c>
    </row>
    <row r="5619" spans="2:14" x14ac:dyDescent="0.25">
      <c r="B5619" s="2" t="s">
        <v>4939</v>
      </c>
      <c r="C5619" s="2" t="s">
        <v>4940</v>
      </c>
      <c r="D5619" s="2" t="s">
        <v>41</v>
      </c>
      <c r="E5619" s="2" t="s">
        <v>17</v>
      </c>
      <c r="F5619" s="2" t="s">
        <v>552</v>
      </c>
      <c r="G5619" s="2" t="s">
        <v>4790</v>
      </c>
      <c r="H5619" s="2" t="s">
        <v>4941</v>
      </c>
      <c r="I5619" s="2">
        <v>80520</v>
      </c>
      <c r="J5619" s="2">
        <v>0</v>
      </c>
      <c r="K5619" s="2">
        <v>19887684</v>
      </c>
      <c r="L5619" s="3">
        <v>44958</v>
      </c>
      <c r="M5619" s="3">
        <v>45943</v>
      </c>
      <c r="N5619" s="2" t="s">
        <v>4942</v>
      </c>
    </row>
    <row r="5620" spans="2:14" x14ac:dyDescent="0.25">
      <c r="B5620" s="2" t="s">
        <v>4939</v>
      </c>
      <c r="C5620" s="2" t="s">
        <v>4940</v>
      </c>
      <c r="D5620" s="2" t="s">
        <v>41</v>
      </c>
      <c r="E5620" s="2" t="s">
        <v>17</v>
      </c>
      <c r="F5620" s="2" t="s">
        <v>552</v>
      </c>
      <c r="G5620" s="2" t="s">
        <v>4790</v>
      </c>
      <c r="H5620" s="2" t="s">
        <v>4941</v>
      </c>
      <c r="I5620" s="2">
        <v>80520</v>
      </c>
      <c r="J5620" s="2">
        <v>0</v>
      </c>
      <c r="K5620" s="2">
        <v>19887688</v>
      </c>
      <c r="L5620" s="3">
        <v>44958</v>
      </c>
      <c r="M5620" s="3">
        <v>45943</v>
      </c>
      <c r="N5620" s="2" t="s">
        <v>4942</v>
      </c>
    </row>
    <row r="5621" spans="2:14" x14ac:dyDescent="0.25">
      <c r="B5621" s="2" t="s">
        <v>4939</v>
      </c>
      <c r="C5621" s="2" t="s">
        <v>4940</v>
      </c>
      <c r="D5621" s="2" t="s">
        <v>41</v>
      </c>
      <c r="E5621" s="2" t="s">
        <v>17</v>
      </c>
      <c r="F5621" s="2" t="s">
        <v>552</v>
      </c>
      <c r="G5621" s="2" t="s">
        <v>4790</v>
      </c>
      <c r="H5621" s="2" t="s">
        <v>4941</v>
      </c>
      <c r="I5621" s="2">
        <v>80520</v>
      </c>
      <c r="J5621" s="2">
        <v>0</v>
      </c>
      <c r="K5621" s="2">
        <v>19933655</v>
      </c>
      <c r="L5621" s="3">
        <v>44958</v>
      </c>
      <c r="M5621" s="3">
        <v>45959</v>
      </c>
      <c r="N5621" s="2" t="s">
        <v>4942</v>
      </c>
    </row>
    <row r="5622" spans="2:14" x14ac:dyDescent="0.25">
      <c r="B5622" s="2" t="s">
        <v>4939</v>
      </c>
      <c r="C5622" s="2" t="s">
        <v>4940</v>
      </c>
      <c r="D5622" s="2" t="s">
        <v>41</v>
      </c>
      <c r="E5622" s="2" t="s">
        <v>17</v>
      </c>
      <c r="F5622" s="2" t="s">
        <v>552</v>
      </c>
      <c r="G5622" s="2" t="s">
        <v>4790</v>
      </c>
      <c r="H5622" s="2" t="s">
        <v>4941</v>
      </c>
      <c r="I5622" s="2">
        <v>80520</v>
      </c>
      <c r="J5622" s="2">
        <v>0</v>
      </c>
      <c r="K5622" s="2">
        <v>19933657</v>
      </c>
      <c r="L5622" s="3">
        <v>44958</v>
      </c>
      <c r="M5622" s="3">
        <v>45959</v>
      </c>
      <c r="N5622" s="2" t="s">
        <v>4942</v>
      </c>
    </row>
    <row r="5623" spans="2:14" x14ac:dyDescent="0.25">
      <c r="B5623" s="2" t="s">
        <v>4939</v>
      </c>
      <c r="C5623" s="2" t="s">
        <v>4940</v>
      </c>
      <c r="D5623" s="2" t="s">
        <v>41</v>
      </c>
      <c r="E5623" s="2" t="s">
        <v>17</v>
      </c>
      <c r="F5623" s="2" t="s">
        <v>552</v>
      </c>
      <c r="G5623" s="2" t="s">
        <v>4790</v>
      </c>
      <c r="H5623" s="2" t="s">
        <v>4941</v>
      </c>
      <c r="I5623" s="2">
        <v>80520</v>
      </c>
      <c r="J5623" s="2">
        <v>0</v>
      </c>
      <c r="K5623" s="2">
        <v>20036849</v>
      </c>
      <c r="L5623" s="3">
        <v>45689</v>
      </c>
      <c r="M5623" s="3">
        <v>46020</v>
      </c>
      <c r="N5623" s="2" t="s">
        <v>4942</v>
      </c>
    </row>
    <row r="5624" spans="2:14" x14ac:dyDescent="0.25">
      <c r="B5624" s="2" t="s">
        <v>4939</v>
      </c>
      <c r="C5624" s="2" t="s">
        <v>4940</v>
      </c>
      <c r="D5624" s="2" t="s">
        <v>41</v>
      </c>
      <c r="E5624" s="2" t="s">
        <v>17</v>
      </c>
      <c r="F5624" s="2" t="s">
        <v>552</v>
      </c>
      <c r="G5624" s="2" t="s">
        <v>4790</v>
      </c>
      <c r="H5624" s="2" t="s">
        <v>4941</v>
      </c>
      <c r="I5624" s="2">
        <v>80520</v>
      </c>
      <c r="J5624" s="2">
        <v>0</v>
      </c>
      <c r="K5624" s="2">
        <v>20050046</v>
      </c>
      <c r="L5624" s="3">
        <v>45681</v>
      </c>
      <c r="M5624" s="3">
        <v>46021</v>
      </c>
      <c r="N5624" s="2" t="s">
        <v>4942</v>
      </c>
    </row>
    <row r="5625" spans="2:14" x14ac:dyDescent="0.25">
      <c r="B5625" s="2" t="s">
        <v>4939</v>
      </c>
      <c r="C5625" s="2" t="s">
        <v>4940</v>
      </c>
      <c r="D5625" s="2" t="s">
        <v>41</v>
      </c>
      <c r="E5625" s="2" t="s">
        <v>17</v>
      </c>
      <c r="F5625" s="2" t="s">
        <v>552</v>
      </c>
      <c r="G5625" s="2" t="s">
        <v>4790</v>
      </c>
      <c r="H5625" s="2" t="s">
        <v>4941</v>
      </c>
      <c r="I5625" s="2">
        <v>80520</v>
      </c>
      <c r="J5625" s="2">
        <v>0</v>
      </c>
      <c r="K5625" s="2">
        <v>20050047</v>
      </c>
      <c r="L5625" s="3">
        <v>45681</v>
      </c>
      <c r="M5625" s="3">
        <v>46021</v>
      </c>
      <c r="N5625" s="2" t="s">
        <v>4942</v>
      </c>
    </row>
    <row r="5626" spans="2:14" x14ac:dyDescent="0.25">
      <c r="B5626" s="2" t="s">
        <v>4939</v>
      </c>
      <c r="C5626" s="2" t="s">
        <v>4940</v>
      </c>
      <c r="D5626" s="2" t="s">
        <v>41</v>
      </c>
      <c r="E5626" s="2" t="s">
        <v>17</v>
      </c>
      <c r="F5626" s="2" t="s">
        <v>552</v>
      </c>
      <c r="G5626" s="2" t="s">
        <v>4790</v>
      </c>
      <c r="H5626" s="2" t="s">
        <v>4941</v>
      </c>
      <c r="I5626" s="2">
        <v>80520</v>
      </c>
      <c r="J5626" s="2">
        <v>0</v>
      </c>
      <c r="K5626" s="2">
        <v>20050048</v>
      </c>
      <c r="L5626" s="3">
        <v>45688</v>
      </c>
      <c r="M5626" s="3">
        <v>46021</v>
      </c>
      <c r="N5626" s="2" t="s">
        <v>4942</v>
      </c>
    </row>
    <row r="5627" spans="2:14" x14ac:dyDescent="0.25">
      <c r="B5627" s="2" t="s">
        <v>4939</v>
      </c>
      <c r="C5627" s="2" t="s">
        <v>4940</v>
      </c>
      <c r="D5627" s="2" t="s">
        <v>41</v>
      </c>
      <c r="E5627" s="2" t="s">
        <v>17</v>
      </c>
      <c r="F5627" s="2" t="s">
        <v>552</v>
      </c>
      <c r="G5627" s="2" t="s">
        <v>4790</v>
      </c>
      <c r="H5627" s="2" t="s">
        <v>4941</v>
      </c>
      <c r="I5627" s="2">
        <v>80520</v>
      </c>
      <c r="J5627" s="2">
        <v>0</v>
      </c>
      <c r="K5627" s="2">
        <v>20051912</v>
      </c>
      <c r="L5627" s="3">
        <v>45688</v>
      </c>
      <c r="M5627" s="3">
        <v>46021</v>
      </c>
      <c r="N5627" s="2" t="s">
        <v>4942</v>
      </c>
    </row>
    <row r="5628" spans="2:14" x14ac:dyDescent="0.25">
      <c r="B5628" s="2" t="s">
        <v>4939</v>
      </c>
      <c r="C5628" s="2" t="s">
        <v>4940</v>
      </c>
      <c r="D5628" s="2" t="s">
        <v>41</v>
      </c>
      <c r="E5628" s="2" t="s">
        <v>17</v>
      </c>
      <c r="F5628" s="2" t="s">
        <v>552</v>
      </c>
      <c r="G5628" s="2" t="s">
        <v>4790</v>
      </c>
      <c r="H5628" s="2" t="s">
        <v>4941</v>
      </c>
      <c r="I5628" s="2">
        <v>80520</v>
      </c>
      <c r="J5628" s="2">
        <v>0</v>
      </c>
      <c r="K5628" s="2">
        <v>20051914</v>
      </c>
      <c r="L5628" s="3">
        <v>45700</v>
      </c>
      <c r="M5628" s="3">
        <v>46021</v>
      </c>
      <c r="N5628" s="2" t="s">
        <v>4942</v>
      </c>
    </row>
    <row r="5629" spans="2:14" x14ac:dyDescent="0.25">
      <c r="B5629" s="2" t="s">
        <v>4939</v>
      </c>
      <c r="C5629" s="2" t="s">
        <v>4940</v>
      </c>
      <c r="D5629" s="2" t="s">
        <v>41</v>
      </c>
      <c r="E5629" s="2" t="s">
        <v>17</v>
      </c>
      <c r="F5629" s="2" t="s">
        <v>552</v>
      </c>
      <c r="G5629" s="2" t="s">
        <v>4790</v>
      </c>
      <c r="H5629" s="2" t="s">
        <v>4941</v>
      </c>
      <c r="I5629" s="2">
        <v>80520</v>
      </c>
      <c r="J5629" s="2">
        <v>0</v>
      </c>
      <c r="K5629" s="2">
        <v>20051917</v>
      </c>
      <c r="L5629" s="3">
        <v>45681</v>
      </c>
      <c r="M5629" s="3">
        <v>46021</v>
      </c>
      <c r="N5629" s="2" t="s">
        <v>4942</v>
      </c>
    </row>
    <row r="5630" spans="2:14" x14ac:dyDescent="0.25">
      <c r="B5630" s="2" t="s">
        <v>4939</v>
      </c>
      <c r="C5630" s="2" t="s">
        <v>4940</v>
      </c>
      <c r="D5630" s="2" t="s">
        <v>41</v>
      </c>
      <c r="E5630" s="2" t="s">
        <v>17</v>
      </c>
      <c r="F5630" s="2" t="s">
        <v>552</v>
      </c>
      <c r="G5630" s="2" t="s">
        <v>4790</v>
      </c>
      <c r="H5630" s="2" t="s">
        <v>4941</v>
      </c>
      <c r="I5630" s="2">
        <v>80520</v>
      </c>
      <c r="J5630" s="2">
        <v>0</v>
      </c>
      <c r="K5630" s="2">
        <v>20063936</v>
      </c>
      <c r="L5630" s="3">
        <v>45707</v>
      </c>
      <c r="M5630" s="3">
        <v>46021</v>
      </c>
      <c r="N5630" s="2" t="s">
        <v>4942</v>
      </c>
    </row>
    <row r="5631" spans="2:14" x14ac:dyDescent="0.25">
      <c r="B5631" s="2" t="s">
        <v>4939</v>
      </c>
      <c r="C5631" s="2" t="s">
        <v>4940</v>
      </c>
      <c r="D5631" s="2" t="s">
        <v>41</v>
      </c>
      <c r="E5631" s="2" t="s">
        <v>17</v>
      </c>
      <c r="F5631" s="2" t="s">
        <v>552</v>
      </c>
      <c r="G5631" s="2" t="s">
        <v>4790</v>
      </c>
      <c r="H5631" s="2" t="s">
        <v>4941</v>
      </c>
      <c r="I5631" s="2">
        <v>80520</v>
      </c>
      <c r="J5631" s="2">
        <v>0</v>
      </c>
      <c r="K5631" s="2">
        <v>20063938</v>
      </c>
      <c r="L5631" s="3">
        <v>45702</v>
      </c>
      <c r="M5631" s="3">
        <v>46021</v>
      </c>
      <c r="N5631" s="2" t="s">
        <v>4942</v>
      </c>
    </row>
    <row r="5632" spans="2:14" x14ac:dyDescent="0.25">
      <c r="B5632" s="2" t="s">
        <v>4939</v>
      </c>
      <c r="C5632" s="2" t="s">
        <v>4940</v>
      </c>
      <c r="D5632" s="2" t="s">
        <v>41</v>
      </c>
      <c r="E5632" s="2" t="s">
        <v>17</v>
      </c>
      <c r="F5632" s="2" t="s">
        <v>552</v>
      </c>
      <c r="G5632" s="2" t="s">
        <v>4790</v>
      </c>
      <c r="H5632" s="2" t="s">
        <v>4941</v>
      </c>
      <c r="I5632" s="2">
        <v>80520</v>
      </c>
      <c r="J5632" s="2">
        <v>0</v>
      </c>
      <c r="K5632" s="2">
        <v>20063940</v>
      </c>
      <c r="L5632" s="3">
        <v>45706</v>
      </c>
      <c r="M5632" s="3">
        <v>46021</v>
      </c>
      <c r="N5632" s="2" t="s">
        <v>4942</v>
      </c>
    </row>
    <row r="5633" spans="2:14" x14ac:dyDescent="0.25">
      <c r="B5633" s="2" t="s">
        <v>4939</v>
      </c>
      <c r="C5633" s="2" t="s">
        <v>4940</v>
      </c>
      <c r="D5633" s="2" t="s">
        <v>41</v>
      </c>
      <c r="E5633" s="2" t="s">
        <v>17</v>
      </c>
      <c r="F5633" s="2" t="s">
        <v>552</v>
      </c>
      <c r="G5633" s="2" t="s">
        <v>4790</v>
      </c>
      <c r="H5633" s="2" t="s">
        <v>4941</v>
      </c>
      <c r="I5633" s="2">
        <v>80520</v>
      </c>
      <c r="J5633" s="2">
        <v>0</v>
      </c>
      <c r="K5633" s="2">
        <v>20136934</v>
      </c>
      <c r="L5633" s="3">
        <v>45714</v>
      </c>
      <c r="M5633" s="3">
        <v>46044</v>
      </c>
      <c r="N5633" s="2" t="s">
        <v>4942</v>
      </c>
    </row>
    <row r="5634" spans="2:14" x14ac:dyDescent="0.25">
      <c r="B5634" s="2" t="s">
        <v>4939</v>
      </c>
      <c r="C5634" s="2" t="s">
        <v>4940</v>
      </c>
      <c r="D5634" s="2" t="s">
        <v>41</v>
      </c>
      <c r="E5634" s="2" t="s">
        <v>17</v>
      </c>
      <c r="F5634" s="2" t="s">
        <v>552</v>
      </c>
      <c r="G5634" s="2" t="s">
        <v>4790</v>
      </c>
      <c r="H5634" s="2" t="s">
        <v>4941</v>
      </c>
      <c r="I5634" s="2">
        <v>80520</v>
      </c>
      <c r="J5634" s="2">
        <v>0</v>
      </c>
      <c r="K5634" s="2">
        <v>20148905</v>
      </c>
      <c r="L5634" s="3">
        <v>45714</v>
      </c>
      <c r="M5634" s="3">
        <v>46044</v>
      </c>
      <c r="N5634" s="2" t="s">
        <v>4942</v>
      </c>
    </row>
    <row r="5635" spans="2:14" x14ac:dyDescent="0.25">
      <c r="B5635" s="2" t="s">
        <v>4939</v>
      </c>
      <c r="C5635" s="2" t="s">
        <v>4940</v>
      </c>
      <c r="D5635" s="2" t="s">
        <v>41</v>
      </c>
      <c r="E5635" s="2" t="s">
        <v>17</v>
      </c>
      <c r="F5635" s="2" t="s">
        <v>552</v>
      </c>
      <c r="G5635" s="2" t="s">
        <v>4790</v>
      </c>
      <c r="H5635" s="2" t="s">
        <v>4941</v>
      </c>
      <c r="I5635" s="2">
        <v>80520</v>
      </c>
      <c r="J5635" s="2">
        <v>0</v>
      </c>
      <c r="K5635" s="2">
        <v>20148906</v>
      </c>
      <c r="L5635" s="3">
        <v>45713</v>
      </c>
      <c r="M5635" s="3">
        <v>46044</v>
      </c>
      <c r="N5635" s="2" t="s">
        <v>4942</v>
      </c>
    </row>
    <row r="5636" spans="2:14" x14ac:dyDescent="0.25">
      <c r="B5636" s="2" t="s">
        <v>4939</v>
      </c>
      <c r="C5636" s="2" t="s">
        <v>4940</v>
      </c>
      <c r="D5636" s="2" t="s">
        <v>41</v>
      </c>
      <c r="E5636" s="2" t="s">
        <v>17</v>
      </c>
      <c r="F5636" s="2" t="s">
        <v>552</v>
      </c>
      <c r="G5636" s="2" t="s">
        <v>4790</v>
      </c>
      <c r="H5636" s="2" t="s">
        <v>4941</v>
      </c>
      <c r="I5636" s="2">
        <v>80520</v>
      </c>
      <c r="J5636" s="2">
        <v>0</v>
      </c>
      <c r="K5636" s="2">
        <v>20148907</v>
      </c>
      <c r="L5636" s="3">
        <v>45713</v>
      </c>
      <c r="M5636" s="3">
        <v>46044</v>
      </c>
      <c r="N5636" s="2" t="s">
        <v>4942</v>
      </c>
    </row>
    <row r="5637" spans="2:14" x14ac:dyDescent="0.25">
      <c r="B5637" s="2" t="s">
        <v>4939</v>
      </c>
      <c r="C5637" s="2" t="s">
        <v>4940</v>
      </c>
      <c r="D5637" s="2" t="s">
        <v>41</v>
      </c>
      <c r="E5637" s="2" t="s">
        <v>17</v>
      </c>
      <c r="F5637" s="2" t="s">
        <v>552</v>
      </c>
      <c r="G5637" s="2" t="s">
        <v>4790</v>
      </c>
      <c r="H5637" s="2" t="s">
        <v>4941</v>
      </c>
      <c r="I5637" s="2">
        <v>80520</v>
      </c>
      <c r="J5637" s="2">
        <v>0</v>
      </c>
      <c r="K5637" s="2">
        <v>20148910</v>
      </c>
      <c r="L5637" s="3">
        <v>45714</v>
      </c>
      <c r="M5637" s="3">
        <v>46044</v>
      </c>
      <c r="N5637" s="2" t="s">
        <v>4942</v>
      </c>
    </row>
    <row r="5638" spans="2:14" x14ac:dyDescent="0.25">
      <c r="B5638" s="2" t="s">
        <v>4939</v>
      </c>
      <c r="C5638" s="2" t="s">
        <v>4940</v>
      </c>
      <c r="D5638" s="2" t="s">
        <v>41</v>
      </c>
      <c r="E5638" s="2" t="s">
        <v>17</v>
      </c>
      <c r="F5638" s="2" t="s">
        <v>552</v>
      </c>
      <c r="G5638" s="2" t="s">
        <v>4790</v>
      </c>
      <c r="H5638" s="2" t="s">
        <v>4941</v>
      </c>
      <c r="I5638" s="2">
        <v>80520</v>
      </c>
      <c r="J5638" s="2">
        <v>0</v>
      </c>
      <c r="K5638" s="2">
        <v>20241048</v>
      </c>
      <c r="L5638" s="3">
        <v>45721</v>
      </c>
      <c r="M5638" s="3">
        <v>46076</v>
      </c>
      <c r="N5638" s="2" t="s">
        <v>4942</v>
      </c>
    </row>
    <row r="5639" spans="2:14" x14ac:dyDescent="0.25">
      <c r="B5639" s="2" t="s">
        <v>4939</v>
      </c>
      <c r="C5639" s="2" t="s">
        <v>4940</v>
      </c>
      <c r="D5639" s="2" t="s">
        <v>41</v>
      </c>
      <c r="E5639" s="2" t="s">
        <v>17</v>
      </c>
      <c r="F5639" s="2" t="s">
        <v>552</v>
      </c>
      <c r="G5639" s="2" t="s">
        <v>4790</v>
      </c>
      <c r="H5639" s="2" t="s">
        <v>4941</v>
      </c>
      <c r="I5639" s="2">
        <v>80520</v>
      </c>
      <c r="J5639" s="2">
        <v>0</v>
      </c>
      <c r="K5639" s="2">
        <v>20241049</v>
      </c>
      <c r="L5639" s="3">
        <v>45721</v>
      </c>
      <c r="M5639" s="3">
        <v>46076</v>
      </c>
      <c r="N5639" s="2" t="s">
        <v>4942</v>
      </c>
    </row>
    <row r="5640" spans="2:14" x14ac:dyDescent="0.25">
      <c r="B5640" s="2" t="s">
        <v>4939</v>
      </c>
      <c r="C5640" s="2" t="s">
        <v>4940</v>
      </c>
      <c r="D5640" s="2" t="s">
        <v>41</v>
      </c>
      <c r="E5640" s="2" t="s">
        <v>17</v>
      </c>
      <c r="F5640" s="2" t="s">
        <v>552</v>
      </c>
      <c r="G5640" s="2" t="s">
        <v>4790</v>
      </c>
      <c r="H5640" s="2" t="s">
        <v>4941</v>
      </c>
      <c r="I5640" s="2">
        <v>80520</v>
      </c>
      <c r="J5640" s="2">
        <v>0</v>
      </c>
      <c r="K5640" s="2">
        <v>20245968</v>
      </c>
      <c r="L5640" s="3">
        <v>45722</v>
      </c>
      <c r="M5640" s="3">
        <v>46083</v>
      </c>
      <c r="N5640" s="2" t="s">
        <v>4942</v>
      </c>
    </row>
    <row r="5641" spans="2:14" x14ac:dyDescent="0.25">
      <c r="B5641" s="2" t="s">
        <v>4939</v>
      </c>
      <c r="C5641" s="2" t="s">
        <v>4940</v>
      </c>
      <c r="D5641" s="2" t="s">
        <v>41</v>
      </c>
      <c r="E5641" s="2" t="s">
        <v>17</v>
      </c>
      <c r="F5641" s="2" t="s">
        <v>552</v>
      </c>
      <c r="G5641" s="2" t="s">
        <v>4790</v>
      </c>
      <c r="H5641" s="2" t="s">
        <v>4941</v>
      </c>
      <c r="I5641" s="2">
        <v>80520</v>
      </c>
      <c r="J5641" s="2">
        <v>0</v>
      </c>
      <c r="K5641" s="2">
        <v>20245969</v>
      </c>
      <c r="L5641" s="3">
        <v>45729</v>
      </c>
      <c r="M5641" s="3">
        <v>46083</v>
      </c>
      <c r="N5641" s="2" t="s">
        <v>4942</v>
      </c>
    </row>
    <row r="5642" spans="2:14" x14ac:dyDescent="0.25">
      <c r="B5642" s="2" t="s">
        <v>4939</v>
      </c>
      <c r="C5642" s="2" t="s">
        <v>4940</v>
      </c>
      <c r="D5642" s="2" t="s">
        <v>41</v>
      </c>
      <c r="E5642" s="2" t="s">
        <v>17</v>
      </c>
      <c r="F5642" s="2" t="s">
        <v>552</v>
      </c>
      <c r="G5642" s="2" t="s">
        <v>4790</v>
      </c>
      <c r="H5642" s="2" t="s">
        <v>4941</v>
      </c>
      <c r="I5642" s="2">
        <v>80520</v>
      </c>
      <c r="J5642" s="2">
        <v>0</v>
      </c>
      <c r="K5642" s="2">
        <v>20245971</v>
      </c>
      <c r="L5642" s="3">
        <v>45730</v>
      </c>
      <c r="M5642" s="3">
        <v>46083</v>
      </c>
      <c r="N5642" s="2" t="s">
        <v>4942</v>
      </c>
    </row>
    <row r="5643" spans="2:14" x14ac:dyDescent="0.25">
      <c r="B5643" s="2" t="s">
        <v>4939</v>
      </c>
      <c r="C5643" s="2" t="s">
        <v>4940</v>
      </c>
      <c r="D5643" s="2" t="s">
        <v>41</v>
      </c>
      <c r="E5643" s="2" t="s">
        <v>17</v>
      </c>
      <c r="F5643" s="2" t="s">
        <v>552</v>
      </c>
      <c r="G5643" s="2" t="s">
        <v>4790</v>
      </c>
      <c r="H5643" s="2" t="s">
        <v>4941</v>
      </c>
      <c r="I5643" s="2">
        <v>80520</v>
      </c>
      <c r="J5643" s="2">
        <v>0</v>
      </c>
      <c r="K5643" s="2">
        <v>20245973</v>
      </c>
      <c r="L5643" s="3">
        <v>45733</v>
      </c>
      <c r="M5643" s="3">
        <v>46083</v>
      </c>
      <c r="N5643" s="2" t="s">
        <v>4942</v>
      </c>
    </row>
    <row r="5644" spans="2:14" x14ac:dyDescent="0.25">
      <c r="B5644" s="2" t="s">
        <v>4939</v>
      </c>
      <c r="C5644" s="2" t="s">
        <v>4940</v>
      </c>
      <c r="D5644" s="2" t="s">
        <v>41</v>
      </c>
      <c r="E5644" s="2" t="s">
        <v>17</v>
      </c>
      <c r="F5644" s="2" t="s">
        <v>552</v>
      </c>
      <c r="G5644" s="2" t="s">
        <v>4790</v>
      </c>
      <c r="H5644" s="2" t="s">
        <v>4941</v>
      </c>
      <c r="I5644" s="2">
        <v>80520</v>
      </c>
      <c r="J5644" s="2">
        <v>0</v>
      </c>
      <c r="K5644" s="2">
        <v>20246193</v>
      </c>
      <c r="L5644" s="3">
        <v>45734</v>
      </c>
      <c r="M5644" s="3">
        <v>46083</v>
      </c>
      <c r="N5644" s="2" t="s">
        <v>4942</v>
      </c>
    </row>
    <row r="5645" spans="2:14" x14ac:dyDescent="0.25">
      <c r="B5645" s="2" t="s">
        <v>4939</v>
      </c>
      <c r="C5645" s="2" t="s">
        <v>4940</v>
      </c>
      <c r="D5645" s="2" t="s">
        <v>41</v>
      </c>
      <c r="E5645" s="2" t="s">
        <v>17</v>
      </c>
      <c r="F5645" s="2" t="s">
        <v>552</v>
      </c>
      <c r="G5645" s="2" t="s">
        <v>4790</v>
      </c>
      <c r="H5645" s="2" t="s">
        <v>4941</v>
      </c>
      <c r="I5645" s="2">
        <v>80520</v>
      </c>
      <c r="J5645" s="2">
        <v>0</v>
      </c>
      <c r="K5645" s="2">
        <v>20246203</v>
      </c>
      <c r="L5645" s="3">
        <v>45734</v>
      </c>
      <c r="M5645" s="3">
        <v>46083</v>
      </c>
      <c r="N5645" s="2" t="s">
        <v>4942</v>
      </c>
    </row>
    <row r="5646" spans="2:14" x14ac:dyDescent="0.25">
      <c r="B5646" s="2" t="s">
        <v>4939</v>
      </c>
      <c r="C5646" s="2" t="s">
        <v>4940</v>
      </c>
      <c r="D5646" s="2" t="s">
        <v>41</v>
      </c>
      <c r="E5646" s="2" t="s">
        <v>17</v>
      </c>
      <c r="F5646" s="2" t="s">
        <v>552</v>
      </c>
      <c r="G5646" s="2" t="s">
        <v>4790</v>
      </c>
      <c r="H5646" s="2" t="s">
        <v>4941</v>
      </c>
      <c r="I5646" s="2">
        <v>80520</v>
      </c>
      <c r="J5646" s="2">
        <v>0</v>
      </c>
      <c r="K5646" s="2">
        <v>20246210</v>
      </c>
      <c r="L5646" s="3">
        <v>45733</v>
      </c>
      <c r="M5646" s="3">
        <v>46083</v>
      </c>
      <c r="N5646" s="2" t="s">
        <v>4942</v>
      </c>
    </row>
    <row r="5647" spans="2:14" x14ac:dyDescent="0.25">
      <c r="B5647" s="2" t="s">
        <v>4939</v>
      </c>
      <c r="C5647" s="2" t="s">
        <v>4940</v>
      </c>
      <c r="D5647" s="2" t="s">
        <v>41</v>
      </c>
      <c r="E5647" s="2" t="s">
        <v>17</v>
      </c>
      <c r="F5647" s="2" t="s">
        <v>552</v>
      </c>
      <c r="G5647" s="2" t="s">
        <v>4790</v>
      </c>
      <c r="H5647" s="2" t="s">
        <v>4941</v>
      </c>
      <c r="I5647" s="2">
        <v>80520</v>
      </c>
      <c r="J5647" s="2">
        <v>0</v>
      </c>
      <c r="K5647" s="2">
        <v>20258515</v>
      </c>
      <c r="L5647" s="3">
        <v>45735</v>
      </c>
      <c r="M5647" s="3">
        <v>46087</v>
      </c>
      <c r="N5647" s="2" t="s">
        <v>4942</v>
      </c>
    </row>
    <row r="5648" spans="2:14" x14ac:dyDescent="0.25">
      <c r="B5648" s="2" t="s">
        <v>4939</v>
      </c>
      <c r="C5648" s="2" t="s">
        <v>4940</v>
      </c>
      <c r="D5648" s="2" t="s">
        <v>41</v>
      </c>
      <c r="E5648" s="2" t="s">
        <v>17</v>
      </c>
      <c r="F5648" s="2" t="s">
        <v>552</v>
      </c>
      <c r="G5648" s="2" t="s">
        <v>4790</v>
      </c>
      <c r="H5648" s="2" t="s">
        <v>4941</v>
      </c>
      <c r="I5648" s="2">
        <v>80520</v>
      </c>
      <c r="J5648" s="2">
        <v>0</v>
      </c>
      <c r="K5648" s="2">
        <v>20258517</v>
      </c>
      <c r="L5648" s="3">
        <v>45736</v>
      </c>
      <c r="M5648" s="3">
        <v>46087</v>
      </c>
      <c r="N5648" s="2" t="s">
        <v>4942</v>
      </c>
    </row>
    <row r="5649" spans="2:14" x14ac:dyDescent="0.25">
      <c r="B5649" s="2" t="s">
        <v>4939</v>
      </c>
      <c r="C5649" s="2" t="s">
        <v>4940</v>
      </c>
      <c r="D5649" s="2" t="s">
        <v>41</v>
      </c>
      <c r="E5649" s="2" t="s">
        <v>17</v>
      </c>
      <c r="F5649" s="2" t="s">
        <v>552</v>
      </c>
      <c r="G5649" s="2" t="s">
        <v>4790</v>
      </c>
      <c r="H5649" s="2" t="s">
        <v>4941</v>
      </c>
      <c r="I5649" s="2">
        <v>80520</v>
      </c>
      <c r="J5649" s="2">
        <v>0</v>
      </c>
      <c r="K5649" s="2">
        <v>20258518</v>
      </c>
      <c r="L5649" s="3">
        <v>45738</v>
      </c>
      <c r="M5649" s="3">
        <v>46087</v>
      </c>
      <c r="N5649" s="2" t="s">
        <v>4942</v>
      </c>
    </row>
    <row r="5650" spans="2:14" x14ac:dyDescent="0.25">
      <c r="B5650" s="2" t="s">
        <v>4939</v>
      </c>
      <c r="C5650" s="2" t="s">
        <v>4940</v>
      </c>
      <c r="D5650" s="2" t="s">
        <v>41</v>
      </c>
      <c r="E5650" s="2" t="s">
        <v>17</v>
      </c>
      <c r="F5650" s="2" t="s">
        <v>552</v>
      </c>
      <c r="G5650" s="2" t="s">
        <v>4790</v>
      </c>
      <c r="H5650" s="2" t="s">
        <v>4941</v>
      </c>
      <c r="I5650" s="2">
        <v>80520</v>
      </c>
      <c r="J5650" s="2">
        <v>0</v>
      </c>
      <c r="K5650" s="2">
        <v>20258519</v>
      </c>
      <c r="L5650" s="3">
        <v>45738</v>
      </c>
      <c r="M5650" s="3">
        <v>46087</v>
      </c>
      <c r="N5650" s="2" t="s">
        <v>4942</v>
      </c>
    </row>
    <row r="5651" spans="2:14" x14ac:dyDescent="0.25">
      <c r="B5651" s="2" t="s">
        <v>4939</v>
      </c>
      <c r="C5651" s="2" t="s">
        <v>4940</v>
      </c>
      <c r="D5651" s="2" t="s">
        <v>41</v>
      </c>
      <c r="E5651" s="2" t="s">
        <v>17</v>
      </c>
      <c r="F5651" s="2" t="s">
        <v>552</v>
      </c>
      <c r="G5651" s="2" t="s">
        <v>4790</v>
      </c>
      <c r="H5651" s="2" t="s">
        <v>4941</v>
      </c>
      <c r="I5651" s="2">
        <v>80520</v>
      </c>
      <c r="J5651" s="2">
        <v>0</v>
      </c>
      <c r="K5651" s="2">
        <v>20260469</v>
      </c>
      <c r="L5651" s="3">
        <v>45740</v>
      </c>
      <c r="M5651" s="3">
        <v>46090</v>
      </c>
      <c r="N5651" s="2" t="s">
        <v>4942</v>
      </c>
    </row>
    <row r="5652" spans="2:14" x14ac:dyDescent="0.25">
      <c r="B5652" s="2" t="s">
        <v>4939</v>
      </c>
      <c r="C5652" s="2" t="s">
        <v>4940</v>
      </c>
      <c r="D5652" s="2" t="s">
        <v>41</v>
      </c>
      <c r="E5652" s="2" t="s">
        <v>17</v>
      </c>
      <c r="F5652" s="2" t="s">
        <v>552</v>
      </c>
      <c r="G5652" s="2" t="s">
        <v>4790</v>
      </c>
      <c r="H5652" s="2" t="s">
        <v>4941</v>
      </c>
      <c r="I5652" s="2">
        <v>80520</v>
      </c>
      <c r="J5652" s="2">
        <v>0</v>
      </c>
      <c r="K5652" s="2">
        <v>20260475</v>
      </c>
      <c r="L5652" s="3">
        <v>45740</v>
      </c>
      <c r="M5652" s="3">
        <v>46091</v>
      </c>
      <c r="N5652" s="2" t="s">
        <v>4942</v>
      </c>
    </row>
    <row r="5653" spans="2:14" x14ac:dyDescent="0.25">
      <c r="B5653" s="2" t="s">
        <v>4939</v>
      </c>
      <c r="C5653" s="2" t="s">
        <v>4940</v>
      </c>
      <c r="D5653" s="2" t="s">
        <v>41</v>
      </c>
      <c r="E5653" s="2" t="s">
        <v>17</v>
      </c>
      <c r="F5653" s="2" t="s">
        <v>552</v>
      </c>
      <c r="G5653" s="2" t="s">
        <v>4790</v>
      </c>
      <c r="H5653" s="2" t="s">
        <v>4941</v>
      </c>
      <c r="I5653" s="2">
        <v>80520</v>
      </c>
      <c r="J5653" s="2">
        <v>0</v>
      </c>
      <c r="K5653" s="2">
        <v>20294255</v>
      </c>
      <c r="L5653" s="3">
        <v>45740</v>
      </c>
      <c r="M5653" s="3">
        <v>46098</v>
      </c>
      <c r="N5653" s="2" t="s">
        <v>4942</v>
      </c>
    </row>
    <row r="5654" spans="2:14" x14ac:dyDescent="0.25">
      <c r="B5654" s="2" t="s">
        <v>4939</v>
      </c>
      <c r="C5654" s="2" t="s">
        <v>4940</v>
      </c>
      <c r="D5654" s="2" t="s">
        <v>41</v>
      </c>
      <c r="E5654" s="2" t="s">
        <v>17</v>
      </c>
      <c r="F5654" s="2" t="s">
        <v>552</v>
      </c>
      <c r="G5654" s="2" t="s">
        <v>4790</v>
      </c>
      <c r="H5654" s="2" t="s">
        <v>4941</v>
      </c>
      <c r="I5654" s="2">
        <v>80520</v>
      </c>
      <c r="J5654" s="2">
        <v>0</v>
      </c>
      <c r="K5654" s="2">
        <v>20294257</v>
      </c>
      <c r="L5654" s="3">
        <v>45740</v>
      </c>
      <c r="M5654" s="3">
        <v>46098</v>
      </c>
      <c r="N5654" s="2" t="s">
        <v>4942</v>
      </c>
    </row>
    <row r="5655" spans="2:14" x14ac:dyDescent="0.25">
      <c r="B5655" s="2" t="s">
        <v>4939</v>
      </c>
      <c r="C5655" s="2" t="s">
        <v>4940</v>
      </c>
      <c r="D5655" s="2" t="s">
        <v>41</v>
      </c>
      <c r="E5655" s="2" t="s">
        <v>17</v>
      </c>
      <c r="F5655" s="2" t="s">
        <v>552</v>
      </c>
      <c r="G5655" s="2" t="s">
        <v>4790</v>
      </c>
      <c r="H5655" s="2" t="s">
        <v>4941</v>
      </c>
      <c r="I5655" s="2">
        <v>80520</v>
      </c>
      <c r="J5655" s="2">
        <v>0</v>
      </c>
      <c r="K5655" s="2">
        <v>20294258</v>
      </c>
      <c r="L5655" s="3">
        <v>45738</v>
      </c>
      <c r="M5655" s="3">
        <v>46098</v>
      </c>
      <c r="N5655" s="2" t="s">
        <v>4942</v>
      </c>
    </row>
    <row r="5656" spans="2:14" x14ac:dyDescent="0.25">
      <c r="B5656" s="2" t="s">
        <v>4939</v>
      </c>
      <c r="C5656" s="2" t="s">
        <v>4940</v>
      </c>
      <c r="D5656" s="2" t="s">
        <v>41</v>
      </c>
      <c r="E5656" s="2" t="s">
        <v>17</v>
      </c>
      <c r="F5656" s="2" t="s">
        <v>552</v>
      </c>
      <c r="G5656" s="2" t="s">
        <v>4790</v>
      </c>
      <c r="H5656" s="2" t="s">
        <v>4941</v>
      </c>
      <c r="I5656" s="2">
        <v>80520</v>
      </c>
      <c r="J5656" s="2">
        <v>0</v>
      </c>
      <c r="K5656" s="2">
        <v>20294260</v>
      </c>
      <c r="L5656" s="3">
        <v>45740</v>
      </c>
      <c r="M5656" s="3">
        <v>46098</v>
      </c>
      <c r="N5656" s="2" t="s">
        <v>4942</v>
      </c>
    </row>
    <row r="5657" spans="2:14" x14ac:dyDescent="0.25">
      <c r="B5657" s="2" t="s">
        <v>4939</v>
      </c>
      <c r="C5657" s="2" t="s">
        <v>4940</v>
      </c>
      <c r="D5657" s="2" t="s">
        <v>41</v>
      </c>
      <c r="E5657" s="2" t="s">
        <v>17</v>
      </c>
      <c r="F5657" s="2" t="s">
        <v>552</v>
      </c>
      <c r="G5657" s="2" t="s">
        <v>4790</v>
      </c>
      <c r="H5657" s="2" t="s">
        <v>4941</v>
      </c>
      <c r="I5657" s="2">
        <v>80520</v>
      </c>
      <c r="J5657" s="2">
        <v>0</v>
      </c>
      <c r="K5657" s="2">
        <v>20311699</v>
      </c>
      <c r="L5657" s="3">
        <v>45740</v>
      </c>
      <c r="M5657" s="3">
        <v>46057</v>
      </c>
      <c r="N5657" s="2" t="s">
        <v>4942</v>
      </c>
    </row>
    <row r="5658" spans="2:14" x14ac:dyDescent="0.25">
      <c r="B5658" s="2" t="s">
        <v>4939</v>
      </c>
      <c r="C5658" s="2" t="s">
        <v>4940</v>
      </c>
      <c r="D5658" s="2" t="s">
        <v>41</v>
      </c>
      <c r="E5658" s="2" t="s">
        <v>17</v>
      </c>
      <c r="F5658" s="2" t="s">
        <v>552</v>
      </c>
      <c r="G5658" s="2" t="s">
        <v>4790</v>
      </c>
      <c r="H5658" s="2" t="s">
        <v>4941</v>
      </c>
      <c r="I5658" s="2">
        <v>80520</v>
      </c>
      <c r="J5658" s="2">
        <v>0</v>
      </c>
      <c r="K5658" s="2">
        <v>20319411</v>
      </c>
      <c r="L5658" s="3">
        <v>45763</v>
      </c>
      <c r="M5658" s="3">
        <v>46120</v>
      </c>
      <c r="N5658" s="2" t="s">
        <v>4942</v>
      </c>
    </row>
    <row r="5659" spans="2:14" x14ac:dyDescent="0.25">
      <c r="B5659" s="2" t="s">
        <v>4939</v>
      </c>
      <c r="C5659" s="2" t="s">
        <v>4940</v>
      </c>
      <c r="D5659" s="2" t="s">
        <v>41</v>
      </c>
      <c r="E5659" s="2" t="s">
        <v>17</v>
      </c>
      <c r="F5659" s="2" t="s">
        <v>552</v>
      </c>
      <c r="G5659" s="2" t="s">
        <v>4790</v>
      </c>
      <c r="H5659" s="2" t="s">
        <v>4941</v>
      </c>
      <c r="I5659" s="2">
        <v>80520</v>
      </c>
      <c r="J5659" s="2">
        <v>0</v>
      </c>
      <c r="K5659" s="2">
        <v>20319417</v>
      </c>
      <c r="L5659" s="3">
        <v>45763</v>
      </c>
      <c r="M5659" s="3">
        <v>46105</v>
      </c>
      <c r="N5659" s="2" t="s">
        <v>4942</v>
      </c>
    </row>
    <row r="5660" spans="2:14" x14ac:dyDescent="0.25">
      <c r="B5660" s="2" t="s">
        <v>4939</v>
      </c>
      <c r="C5660" s="2" t="s">
        <v>4940</v>
      </c>
      <c r="D5660" s="2" t="s">
        <v>41</v>
      </c>
      <c r="E5660" s="2" t="s">
        <v>17</v>
      </c>
      <c r="F5660" s="2" t="s">
        <v>552</v>
      </c>
      <c r="G5660" s="2" t="s">
        <v>4790</v>
      </c>
      <c r="H5660" s="2" t="s">
        <v>4941</v>
      </c>
      <c r="I5660" s="2">
        <v>80520</v>
      </c>
      <c r="J5660" s="2">
        <v>0</v>
      </c>
      <c r="K5660" s="2">
        <v>20319418</v>
      </c>
      <c r="L5660" s="3">
        <v>45763</v>
      </c>
      <c r="M5660" s="3">
        <v>46101</v>
      </c>
      <c r="N5660" s="2" t="s">
        <v>4942</v>
      </c>
    </row>
    <row r="5661" spans="2:14" x14ac:dyDescent="0.25">
      <c r="B5661" s="2" t="s">
        <v>4939</v>
      </c>
      <c r="C5661" s="2" t="s">
        <v>4940</v>
      </c>
      <c r="D5661" s="2" t="s">
        <v>41</v>
      </c>
      <c r="E5661" s="2" t="s">
        <v>17</v>
      </c>
      <c r="F5661" s="2" t="s">
        <v>552</v>
      </c>
      <c r="G5661" s="2" t="s">
        <v>4790</v>
      </c>
      <c r="H5661" s="2" t="s">
        <v>4941</v>
      </c>
      <c r="I5661" s="2">
        <v>80520</v>
      </c>
      <c r="J5661" s="2">
        <v>0</v>
      </c>
      <c r="K5661" s="2">
        <v>20319420</v>
      </c>
      <c r="L5661" s="3">
        <v>45763</v>
      </c>
      <c r="M5661" s="3">
        <v>46101</v>
      </c>
      <c r="N5661" s="2" t="s">
        <v>4942</v>
      </c>
    </row>
    <row r="5662" spans="2:14" x14ac:dyDescent="0.25">
      <c r="B5662" s="2" t="s">
        <v>4939</v>
      </c>
      <c r="C5662" s="2" t="s">
        <v>4940</v>
      </c>
      <c r="D5662" s="2" t="s">
        <v>41</v>
      </c>
      <c r="E5662" s="2" t="s">
        <v>17</v>
      </c>
      <c r="F5662" s="2" t="s">
        <v>552</v>
      </c>
      <c r="G5662" s="2" t="s">
        <v>4790</v>
      </c>
      <c r="H5662" s="2" t="s">
        <v>4941</v>
      </c>
      <c r="I5662" s="2">
        <v>80520</v>
      </c>
      <c r="J5662" s="2">
        <v>0</v>
      </c>
      <c r="K5662" s="2">
        <v>20594407</v>
      </c>
      <c r="L5662" s="3">
        <v>45885</v>
      </c>
      <c r="M5662" s="3">
        <v>46209</v>
      </c>
      <c r="N5662" s="2" t="s">
        <v>4942</v>
      </c>
    </row>
    <row r="5663" spans="2:14" x14ac:dyDescent="0.25">
      <c r="B5663" s="2" t="s">
        <v>4939</v>
      </c>
      <c r="C5663" s="2" t="s">
        <v>4940</v>
      </c>
      <c r="D5663" s="2" t="s">
        <v>41</v>
      </c>
      <c r="E5663" s="2" t="s">
        <v>17</v>
      </c>
      <c r="F5663" s="2" t="s">
        <v>552</v>
      </c>
      <c r="G5663" s="2" t="s">
        <v>4790</v>
      </c>
      <c r="H5663" s="2" t="s">
        <v>4941</v>
      </c>
      <c r="I5663" s="2">
        <v>80520</v>
      </c>
      <c r="J5663" s="2">
        <v>0</v>
      </c>
      <c r="K5663" s="2">
        <v>20594411</v>
      </c>
      <c r="L5663" s="3">
        <v>45885</v>
      </c>
      <c r="M5663" s="3">
        <v>46209</v>
      </c>
      <c r="N5663" s="2" t="s">
        <v>4942</v>
      </c>
    </row>
    <row r="5664" spans="2:14" x14ac:dyDescent="0.25">
      <c r="B5664" s="2" t="s">
        <v>4939</v>
      </c>
      <c r="C5664" s="2" t="s">
        <v>4940</v>
      </c>
      <c r="D5664" s="2" t="s">
        <v>41</v>
      </c>
      <c r="E5664" s="2" t="s">
        <v>17</v>
      </c>
      <c r="F5664" s="2" t="s">
        <v>552</v>
      </c>
      <c r="G5664" s="2" t="s">
        <v>4790</v>
      </c>
      <c r="H5664" s="2" t="s">
        <v>4941</v>
      </c>
      <c r="I5664" s="2">
        <v>80520</v>
      </c>
      <c r="J5664" s="2">
        <v>0</v>
      </c>
      <c r="K5664" s="2">
        <v>20616886</v>
      </c>
      <c r="L5664" s="3">
        <v>45885</v>
      </c>
      <c r="M5664" s="3">
        <v>46209</v>
      </c>
      <c r="N5664" s="2" t="s">
        <v>4942</v>
      </c>
    </row>
    <row r="5665" spans="2:14" x14ac:dyDescent="0.25">
      <c r="B5665" s="2" t="s">
        <v>4939</v>
      </c>
      <c r="C5665" s="2" t="s">
        <v>4940</v>
      </c>
      <c r="D5665" s="2" t="s">
        <v>41</v>
      </c>
      <c r="E5665" s="2" t="s">
        <v>17</v>
      </c>
      <c r="F5665" s="2" t="s">
        <v>552</v>
      </c>
      <c r="G5665" s="2" t="s">
        <v>4790</v>
      </c>
      <c r="H5665" s="2" t="s">
        <v>4941</v>
      </c>
      <c r="I5665" s="2">
        <v>80520</v>
      </c>
      <c r="J5665" s="2">
        <v>0</v>
      </c>
      <c r="K5665" s="2">
        <v>20616887</v>
      </c>
      <c r="L5665" s="3">
        <v>45881</v>
      </c>
      <c r="M5665" s="3">
        <v>46209</v>
      </c>
      <c r="N5665" s="2" t="s">
        <v>4942</v>
      </c>
    </row>
    <row r="5666" spans="2:14" x14ac:dyDescent="0.25">
      <c r="B5666" s="2" t="s">
        <v>4939</v>
      </c>
      <c r="C5666" s="2" t="s">
        <v>4940</v>
      </c>
      <c r="D5666" s="2" t="s">
        <v>41</v>
      </c>
      <c r="E5666" s="2" t="s">
        <v>17</v>
      </c>
      <c r="F5666" s="2" t="s">
        <v>552</v>
      </c>
      <c r="G5666" s="2" t="s">
        <v>4790</v>
      </c>
      <c r="H5666" s="2" t="s">
        <v>4941</v>
      </c>
      <c r="I5666" s="2">
        <v>80520</v>
      </c>
      <c r="J5666" s="2">
        <v>0</v>
      </c>
      <c r="K5666" s="2">
        <v>20616889</v>
      </c>
      <c r="L5666" s="3">
        <v>45878</v>
      </c>
      <c r="M5666" s="3">
        <v>46209</v>
      </c>
      <c r="N5666" s="2" t="s">
        <v>4942</v>
      </c>
    </row>
    <row r="5667" spans="2:14" x14ac:dyDescent="0.25">
      <c r="B5667" s="2" t="s">
        <v>4939</v>
      </c>
      <c r="C5667" s="2" t="s">
        <v>4940</v>
      </c>
      <c r="D5667" s="2" t="s">
        <v>41</v>
      </c>
      <c r="E5667" s="2" t="s">
        <v>17</v>
      </c>
      <c r="F5667" s="2" t="s">
        <v>552</v>
      </c>
      <c r="G5667" s="2" t="s">
        <v>4790</v>
      </c>
      <c r="H5667" s="2" t="s">
        <v>4941</v>
      </c>
      <c r="I5667" s="2">
        <v>80520</v>
      </c>
      <c r="J5667" s="2">
        <v>0</v>
      </c>
      <c r="K5667" s="2">
        <v>20627875</v>
      </c>
      <c r="L5667" s="3">
        <v>45885</v>
      </c>
      <c r="M5667" s="3">
        <v>46223</v>
      </c>
      <c r="N5667" s="2" t="s">
        <v>4942</v>
      </c>
    </row>
    <row r="5668" spans="2:14" x14ac:dyDescent="0.25">
      <c r="B5668" s="2" t="s">
        <v>4939</v>
      </c>
      <c r="C5668" s="2" t="s">
        <v>4940</v>
      </c>
      <c r="D5668" s="2" t="s">
        <v>41</v>
      </c>
      <c r="E5668" s="2" t="s">
        <v>17</v>
      </c>
      <c r="F5668" s="2" t="s">
        <v>552</v>
      </c>
      <c r="G5668" s="2" t="s">
        <v>4790</v>
      </c>
      <c r="H5668" s="2" t="s">
        <v>4941</v>
      </c>
      <c r="I5668" s="2">
        <v>80520</v>
      </c>
      <c r="J5668" s="2">
        <v>0</v>
      </c>
      <c r="K5668" s="2">
        <v>20734452</v>
      </c>
      <c r="L5668" s="3">
        <v>45890</v>
      </c>
      <c r="M5668" s="3">
        <v>46244</v>
      </c>
      <c r="N5668" s="2" t="s">
        <v>4942</v>
      </c>
    </row>
    <row r="5669" spans="2:14" x14ac:dyDescent="0.25">
      <c r="B5669" s="2" t="s">
        <v>4939</v>
      </c>
      <c r="C5669" s="2" t="s">
        <v>4940</v>
      </c>
      <c r="D5669" s="2" t="s">
        <v>41</v>
      </c>
      <c r="E5669" s="2" t="s">
        <v>17</v>
      </c>
      <c r="F5669" s="2" t="s">
        <v>552</v>
      </c>
      <c r="G5669" s="2" t="s">
        <v>4790</v>
      </c>
      <c r="H5669" s="2" t="s">
        <v>4941</v>
      </c>
      <c r="I5669" s="2">
        <v>80520</v>
      </c>
      <c r="J5669" s="2">
        <v>0</v>
      </c>
      <c r="K5669" s="2">
        <v>20734453</v>
      </c>
      <c r="L5669" s="3">
        <v>45890</v>
      </c>
      <c r="M5669" s="3">
        <v>46247</v>
      </c>
      <c r="N5669" s="2" t="s">
        <v>4942</v>
      </c>
    </row>
    <row r="5670" spans="2:14" x14ac:dyDescent="0.25">
      <c r="B5670" s="2" t="s">
        <v>4939</v>
      </c>
      <c r="C5670" s="2" t="s">
        <v>4940</v>
      </c>
      <c r="D5670" s="2" t="s">
        <v>41</v>
      </c>
      <c r="E5670" s="2" t="s">
        <v>17</v>
      </c>
      <c r="F5670" s="2" t="s">
        <v>552</v>
      </c>
      <c r="G5670" s="2" t="s">
        <v>4790</v>
      </c>
      <c r="H5670" s="2" t="s">
        <v>4941</v>
      </c>
      <c r="I5670" s="2">
        <v>80520</v>
      </c>
      <c r="J5670" s="2">
        <v>0</v>
      </c>
      <c r="K5670" s="2">
        <v>20754379</v>
      </c>
      <c r="L5670" s="3">
        <v>45896</v>
      </c>
      <c r="M5670" s="3">
        <v>46259</v>
      </c>
      <c r="N5670" s="2" t="s">
        <v>4942</v>
      </c>
    </row>
    <row r="5671" spans="2:14" x14ac:dyDescent="0.25">
      <c r="B5671" s="2" t="s">
        <v>4939</v>
      </c>
      <c r="C5671" s="2" t="s">
        <v>4940</v>
      </c>
      <c r="D5671" s="2" t="s">
        <v>41</v>
      </c>
      <c r="E5671" s="2" t="s">
        <v>17</v>
      </c>
      <c r="F5671" s="2" t="s">
        <v>552</v>
      </c>
      <c r="G5671" s="2" t="s">
        <v>4790</v>
      </c>
      <c r="H5671" s="2" t="s">
        <v>4941</v>
      </c>
      <c r="I5671" s="2">
        <v>80520</v>
      </c>
      <c r="J5671" s="2">
        <v>0</v>
      </c>
      <c r="K5671" s="2">
        <v>20754381</v>
      </c>
      <c r="L5671" s="3">
        <v>45902</v>
      </c>
      <c r="M5671" s="3">
        <v>46259</v>
      </c>
      <c r="N5671" s="2" t="s">
        <v>4942</v>
      </c>
    </row>
    <row r="5672" spans="2:14" x14ac:dyDescent="0.25">
      <c r="B5672" s="2" t="s">
        <v>4939</v>
      </c>
      <c r="C5672" s="2" t="s">
        <v>4940</v>
      </c>
      <c r="D5672" s="2" t="s">
        <v>41</v>
      </c>
      <c r="E5672" s="2" t="s">
        <v>17</v>
      </c>
      <c r="F5672" s="2" t="s">
        <v>552</v>
      </c>
      <c r="G5672" s="2" t="s">
        <v>4790</v>
      </c>
      <c r="H5672" s="2" t="s">
        <v>4941</v>
      </c>
      <c r="I5672" s="2">
        <v>80520</v>
      </c>
      <c r="J5672" s="2">
        <v>0</v>
      </c>
      <c r="K5672" s="2">
        <v>20754382</v>
      </c>
      <c r="L5672" s="3">
        <v>45896</v>
      </c>
      <c r="M5672" s="3">
        <v>46259</v>
      </c>
      <c r="N5672" s="2" t="s">
        <v>4942</v>
      </c>
    </row>
    <row r="5673" spans="2:14" x14ac:dyDescent="0.25">
      <c r="B5673" s="2" t="s">
        <v>4939</v>
      </c>
      <c r="C5673" s="2" t="s">
        <v>4940</v>
      </c>
      <c r="D5673" s="2" t="s">
        <v>41</v>
      </c>
      <c r="E5673" s="2" t="s">
        <v>17</v>
      </c>
      <c r="F5673" s="2" t="s">
        <v>552</v>
      </c>
      <c r="G5673" s="2" t="s">
        <v>4790</v>
      </c>
      <c r="H5673" s="2" t="s">
        <v>4941</v>
      </c>
      <c r="I5673" s="2">
        <v>80520</v>
      </c>
      <c r="J5673" s="2">
        <v>0</v>
      </c>
      <c r="K5673" s="2">
        <v>20795460</v>
      </c>
      <c r="L5673" s="3">
        <v>45906</v>
      </c>
      <c r="M5673" s="3">
        <v>46267</v>
      </c>
      <c r="N5673" s="2" t="s">
        <v>4942</v>
      </c>
    </row>
    <row r="5674" spans="2:14" x14ac:dyDescent="0.25">
      <c r="B5674" s="2" t="s">
        <v>4939</v>
      </c>
      <c r="C5674" s="2" t="s">
        <v>4940</v>
      </c>
      <c r="D5674" s="2" t="s">
        <v>41</v>
      </c>
      <c r="E5674" s="2" t="s">
        <v>17</v>
      </c>
      <c r="F5674" s="2" t="s">
        <v>552</v>
      </c>
      <c r="G5674" s="2" t="s">
        <v>4790</v>
      </c>
      <c r="H5674" s="2" t="s">
        <v>4941</v>
      </c>
      <c r="I5674" s="2">
        <v>80520</v>
      </c>
      <c r="J5674" s="2">
        <v>0</v>
      </c>
      <c r="K5674" s="2">
        <v>20795462</v>
      </c>
      <c r="L5674" s="3">
        <v>45904</v>
      </c>
      <c r="M5674" s="3">
        <v>46267</v>
      </c>
      <c r="N5674" s="2" t="s">
        <v>4942</v>
      </c>
    </row>
    <row r="5675" spans="2:14" x14ac:dyDescent="0.25">
      <c r="B5675" s="2" t="s">
        <v>4939</v>
      </c>
      <c r="C5675" s="2" t="s">
        <v>4940</v>
      </c>
      <c r="D5675" s="2" t="s">
        <v>41</v>
      </c>
      <c r="E5675" s="2" t="s">
        <v>17</v>
      </c>
      <c r="F5675" s="2" t="s">
        <v>552</v>
      </c>
      <c r="G5675" s="2" t="s">
        <v>4790</v>
      </c>
      <c r="H5675" s="2" t="s">
        <v>4941</v>
      </c>
      <c r="I5675" s="2">
        <v>80520</v>
      </c>
      <c r="J5675" s="2">
        <v>0</v>
      </c>
      <c r="K5675" s="2">
        <v>20807116</v>
      </c>
      <c r="L5675" s="3">
        <v>45913</v>
      </c>
      <c r="M5675" s="3">
        <v>46272</v>
      </c>
      <c r="N5675" s="2" t="s">
        <v>4942</v>
      </c>
    </row>
    <row r="5676" spans="2:14" x14ac:dyDescent="0.25">
      <c r="B5676" s="2" t="s">
        <v>4939</v>
      </c>
      <c r="C5676" s="2" t="s">
        <v>4940</v>
      </c>
      <c r="D5676" s="2" t="s">
        <v>41</v>
      </c>
      <c r="E5676" s="2" t="s">
        <v>17</v>
      </c>
      <c r="F5676" s="2" t="s">
        <v>552</v>
      </c>
      <c r="G5676" s="2" t="s">
        <v>4790</v>
      </c>
      <c r="H5676" s="2" t="s">
        <v>4941</v>
      </c>
      <c r="I5676" s="2">
        <v>80520</v>
      </c>
      <c r="J5676" s="2">
        <v>0</v>
      </c>
      <c r="K5676" s="2">
        <v>20807130</v>
      </c>
      <c r="L5676" s="3">
        <v>45910</v>
      </c>
      <c r="M5676" s="3">
        <v>46272</v>
      </c>
      <c r="N5676" s="2" t="s">
        <v>4942</v>
      </c>
    </row>
    <row r="5677" spans="2:14" x14ac:dyDescent="0.25">
      <c r="B5677" s="2" t="s">
        <v>4939</v>
      </c>
      <c r="C5677" s="2" t="s">
        <v>4940</v>
      </c>
      <c r="D5677" s="2" t="s">
        <v>41</v>
      </c>
      <c r="E5677" s="2" t="s">
        <v>17</v>
      </c>
      <c r="F5677" s="2" t="s">
        <v>552</v>
      </c>
      <c r="G5677" s="2" t="s">
        <v>4790</v>
      </c>
      <c r="H5677" s="2" t="s">
        <v>4941</v>
      </c>
      <c r="I5677" s="2">
        <v>80520</v>
      </c>
      <c r="J5677" s="2">
        <v>0</v>
      </c>
      <c r="K5677" s="2">
        <v>20807131</v>
      </c>
      <c r="L5677" s="3">
        <v>45916</v>
      </c>
      <c r="M5677" s="3">
        <v>46272</v>
      </c>
      <c r="N5677" s="2" t="s">
        <v>4942</v>
      </c>
    </row>
    <row r="5678" spans="2:14" x14ac:dyDescent="0.25">
      <c r="B5678" s="2" t="s">
        <v>4939</v>
      </c>
      <c r="C5678" s="2" t="s">
        <v>4940</v>
      </c>
      <c r="D5678" s="2" t="s">
        <v>41</v>
      </c>
      <c r="E5678" s="2" t="s">
        <v>17</v>
      </c>
      <c r="F5678" s="2" t="s">
        <v>552</v>
      </c>
      <c r="G5678" s="2" t="s">
        <v>4790</v>
      </c>
      <c r="H5678" s="2" t="s">
        <v>4941</v>
      </c>
      <c r="I5678" s="2">
        <v>80520</v>
      </c>
      <c r="J5678" s="2">
        <v>0</v>
      </c>
      <c r="K5678" s="2">
        <v>20807132</v>
      </c>
      <c r="L5678" s="3">
        <v>45911</v>
      </c>
      <c r="M5678" s="3">
        <v>46272</v>
      </c>
      <c r="N5678" s="2" t="s">
        <v>4942</v>
      </c>
    </row>
    <row r="5679" spans="2:14" x14ac:dyDescent="0.25">
      <c r="B5679" s="2" t="s">
        <v>4939</v>
      </c>
      <c r="C5679" s="2" t="s">
        <v>4940</v>
      </c>
      <c r="D5679" s="2" t="s">
        <v>41</v>
      </c>
      <c r="E5679" s="2" t="s">
        <v>17</v>
      </c>
      <c r="F5679" s="2" t="s">
        <v>552</v>
      </c>
      <c r="G5679" s="2" t="s">
        <v>4790</v>
      </c>
      <c r="H5679" s="2" t="s">
        <v>4941</v>
      </c>
      <c r="I5679" s="2">
        <v>80520</v>
      </c>
      <c r="J5679" s="2">
        <v>0</v>
      </c>
      <c r="K5679" s="2">
        <v>20807233</v>
      </c>
      <c r="L5679" s="3">
        <v>45913</v>
      </c>
      <c r="M5679" s="3">
        <v>46272</v>
      </c>
      <c r="N5679" s="2" t="s">
        <v>4942</v>
      </c>
    </row>
    <row r="5680" spans="2:14" x14ac:dyDescent="0.25">
      <c r="B5680" s="2" t="s">
        <v>4939</v>
      </c>
      <c r="C5680" s="2" t="s">
        <v>4940</v>
      </c>
      <c r="D5680" s="2" t="s">
        <v>41</v>
      </c>
      <c r="E5680" s="2" t="s">
        <v>17</v>
      </c>
      <c r="F5680" s="2" t="s">
        <v>552</v>
      </c>
      <c r="G5680" s="2" t="s">
        <v>4790</v>
      </c>
      <c r="H5680" s="2" t="s">
        <v>4941</v>
      </c>
      <c r="I5680" s="2">
        <v>80520</v>
      </c>
      <c r="J5680" s="2">
        <v>0</v>
      </c>
      <c r="K5680" s="2">
        <v>20827933</v>
      </c>
      <c r="L5680" s="3">
        <v>45926</v>
      </c>
      <c r="M5680" s="3">
        <v>46273</v>
      </c>
      <c r="N5680" s="2" t="s">
        <v>4942</v>
      </c>
    </row>
    <row r="5681" spans="2:14" x14ac:dyDescent="0.25">
      <c r="B5681" s="2" t="s">
        <v>4939</v>
      </c>
      <c r="C5681" s="2" t="s">
        <v>4940</v>
      </c>
      <c r="D5681" s="2" t="s">
        <v>41</v>
      </c>
      <c r="E5681" s="2" t="s">
        <v>17</v>
      </c>
      <c r="F5681" s="2" t="s">
        <v>552</v>
      </c>
      <c r="G5681" s="2" t="s">
        <v>4790</v>
      </c>
      <c r="H5681" s="2" t="s">
        <v>4941</v>
      </c>
      <c r="I5681" s="2">
        <v>80520</v>
      </c>
      <c r="J5681" s="2">
        <v>0</v>
      </c>
      <c r="K5681" s="2">
        <v>20827937</v>
      </c>
      <c r="L5681" s="3">
        <v>45927</v>
      </c>
      <c r="M5681" s="3">
        <v>46267</v>
      </c>
      <c r="N5681" s="2" t="s">
        <v>4942</v>
      </c>
    </row>
    <row r="5682" spans="2:14" x14ac:dyDescent="0.25">
      <c r="B5682" s="2" t="s">
        <v>4939</v>
      </c>
      <c r="C5682" s="2" t="s">
        <v>4940</v>
      </c>
      <c r="D5682" s="2" t="s">
        <v>41</v>
      </c>
      <c r="E5682" s="2" t="s">
        <v>17</v>
      </c>
      <c r="F5682" s="2" t="s">
        <v>552</v>
      </c>
      <c r="G5682" s="2" t="s">
        <v>4790</v>
      </c>
      <c r="H5682" s="2" t="s">
        <v>4941</v>
      </c>
      <c r="I5682" s="2">
        <v>80520</v>
      </c>
      <c r="J5682" s="2">
        <v>0</v>
      </c>
      <c r="K5682" s="2">
        <v>20834346</v>
      </c>
      <c r="L5682" s="3">
        <v>45920</v>
      </c>
      <c r="M5682" s="3">
        <v>46277</v>
      </c>
      <c r="N5682" s="2" t="s">
        <v>4942</v>
      </c>
    </row>
    <row r="5683" spans="2:14" x14ac:dyDescent="0.25">
      <c r="B5683" s="2" t="s">
        <v>4939</v>
      </c>
      <c r="C5683" s="2" t="s">
        <v>4940</v>
      </c>
      <c r="D5683" s="2" t="s">
        <v>41</v>
      </c>
      <c r="E5683" s="2" t="s">
        <v>17</v>
      </c>
      <c r="F5683" s="2" t="s">
        <v>552</v>
      </c>
      <c r="G5683" s="2" t="s">
        <v>4790</v>
      </c>
      <c r="H5683" s="2" t="s">
        <v>4941</v>
      </c>
      <c r="I5683" s="2">
        <v>80520</v>
      </c>
      <c r="J5683" s="2">
        <v>0</v>
      </c>
      <c r="K5683" s="2">
        <v>20842372</v>
      </c>
      <c r="L5683" s="3">
        <v>45931</v>
      </c>
      <c r="M5683" s="3">
        <v>46273</v>
      </c>
      <c r="N5683" s="2" t="s">
        <v>4942</v>
      </c>
    </row>
    <row r="5684" spans="2:14" x14ac:dyDescent="0.25">
      <c r="B5684" s="2" t="s">
        <v>4939</v>
      </c>
      <c r="C5684" s="2" t="s">
        <v>4940</v>
      </c>
      <c r="D5684" s="2" t="s">
        <v>41</v>
      </c>
      <c r="E5684" s="2" t="s">
        <v>17</v>
      </c>
      <c r="F5684" s="2" t="s">
        <v>552</v>
      </c>
      <c r="G5684" s="2" t="s">
        <v>4790</v>
      </c>
      <c r="H5684" s="2" t="s">
        <v>4941</v>
      </c>
      <c r="I5684" s="2">
        <v>80520</v>
      </c>
      <c r="J5684" s="2">
        <v>0</v>
      </c>
      <c r="K5684" s="2">
        <v>20842408</v>
      </c>
      <c r="L5684" s="3">
        <v>45929</v>
      </c>
      <c r="M5684" s="3">
        <v>46273</v>
      </c>
      <c r="N5684" s="2" t="s">
        <v>4942</v>
      </c>
    </row>
    <row r="5685" spans="2:14" x14ac:dyDescent="0.25">
      <c r="B5685" s="2" t="s">
        <v>4939</v>
      </c>
      <c r="C5685" s="2" t="s">
        <v>4940</v>
      </c>
      <c r="D5685" s="2" t="s">
        <v>41</v>
      </c>
      <c r="E5685" s="2" t="s">
        <v>17</v>
      </c>
      <c r="F5685" s="2" t="s">
        <v>552</v>
      </c>
      <c r="G5685" s="2" t="s">
        <v>4790</v>
      </c>
      <c r="H5685" s="2" t="s">
        <v>4941</v>
      </c>
      <c r="I5685" s="2">
        <v>80520</v>
      </c>
      <c r="J5685" s="2">
        <v>0</v>
      </c>
      <c r="K5685" s="2">
        <v>20842925</v>
      </c>
      <c r="L5685" s="3">
        <v>45929</v>
      </c>
      <c r="M5685" s="3">
        <v>46273</v>
      </c>
      <c r="N5685" s="2" t="s">
        <v>4942</v>
      </c>
    </row>
    <row r="5686" spans="2:14" x14ac:dyDescent="0.25">
      <c r="B5686" s="2" t="s">
        <v>4939</v>
      </c>
      <c r="C5686" s="2" t="s">
        <v>4940</v>
      </c>
      <c r="D5686" s="2" t="s">
        <v>41</v>
      </c>
      <c r="E5686" s="2" t="s">
        <v>17</v>
      </c>
      <c r="F5686" s="2" t="s">
        <v>552</v>
      </c>
      <c r="G5686" s="2" t="s">
        <v>4790</v>
      </c>
      <c r="H5686" s="2" t="s">
        <v>4941</v>
      </c>
      <c r="I5686" s="2">
        <v>80520</v>
      </c>
      <c r="J5686" s="2">
        <v>0</v>
      </c>
      <c r="K5686" s="2">
        <v>20855129</v>
      </c>
      <c r="L5686" s="3">
        <v>45930</v>
      </c>
      <c r="M5686" s="3">
        <v>46293</v>
      </c>
      <c r="N5686" s="2" t="s">
        <v>4942</v>
      </c>
    </row>
    <row r="5687" spans="2:14" x14ac:dyDescent="0.25">
      <c r="B5687" s="2" t="s">
        <v>4939</v>
      </c>
      <c r="C5687" s="2" t="s">
        <v>4940</v>
      </c>
      <c r="D5687" s="2" t="s">
        <v>41</v>
      </c>
      <c r="E5687" s="2" t="s">
        <v>17</v>
      </c>
      <c r="F5687" s="2" t="s">
        <v>552</v>
      </c>
      <c r="G5687" s="2" t="s">
        <v>4790</v>
      </c>
      <c r="H5687" s="2" t="s">
        <v>4941</v>
      </c>
      <c r="I5687" s="2">
        <v>80520</v>
      </c>
      <c r="J5687" s="2">
        <v>0</v>
      </c>
      <c r="K5687" s="2">
        <v>20855130</v>
      </c>
      <c r="L5687" s="3">
        <v>45929</v>
      </c>
      <c r="M5687" s="3">
        <v>46291</v>
      </c>
      <c r="N5687" s="2" t="s">
        <v>4942</v>
      </c>
    </row>
    <row r="5688" spans="2:14" x14ac:dyDescent="0.25">
      <c r="B5688" s="2" t="s">
        <v>4939</v>
      </c>
      <c r="C5688" s="2" t="s">
        <v>4940</v>
      </c>
      <c r="D5688" s="2" t="s">
        <v>41</v>
      </c>
      <c r="E5688" s="2" t="s">
        <v>17</v>
      </c>
      <c r="F5688" s="2" t="s">
        <v>552</v>
      </c>
      <c r="G5688" s="2" t="s">
        <v>4790</v>
      </c>
      <c r="H5688" s="2" t="s">
        <v>4941</v>
      </c>
      <c r="I5688" s="2">
        <v>80520</v>
      </c>
      <c r="J5688" s="2">
        <v>0</v>
      </c>
      <c r="K5688" s="2">
        <v>20855131</v>
      </c>
      <c r="L5688" s="3">
        <v>45930</v>
      </c>
      <c r="M5688" s="3">
        <v>46293</v>
      </c>
      <c r="N5688" s="2" t="s">
        <v>4942</v>
      </c>
    </row>
    <row r="5689" spans="2:14" x14ac:dyDescent="0.25">
      <c r="B5689" s="2" t="s">
        <v>4939</v>
      </c>
      <c r="C5689" s="2" t="s">
        <v>4940</v>
      </c>
      <c r="D5689" s="2" t="s">
        <v>41</v>
      </c>
      <c r="E5689" s="2" t="s">
        <v>17</v>
      </c>
      <c r="F5689" s="2" t="s">
        <v>552</v>
      </c>
      <c r="G5689" s="2" t="s">
        <v>4790</v>
      </c>
      <c r="H5689" s="2" t="s">
        <v>4941</v>
      </c>
      <c r="I5689" s="2">
        <v>80520</v>
      </c>
      <c r="J5689" s="2">
        <v>0</v>
      </c>
      <c r="K5689" s="2">
        <v>20855213</v>
      </c>
      <c r="L5689" s="3">
        <v>45926</v>
      </c>
      <c r="M5689" s="3">
        <v>46279</v>
      </c>
      <c r="N5689" s="2" t="s">
        <v>4942</v>
      </c>
    </row>
    <row r="5690" spans="2:14" x14ac:dyDescent="0.25">
      <c r="B5690" s="2" t="s">
        <v>4939</v>
      </c>
      <c r="C5690" s="2" t="s">
        <v>4940</v>
      </c>
      <c r="D5690" s="2" t="s">
        <v>41</v>
      </c>
      <c r="E5690" s="2" t="s">
        <v>17</v>
      </c>
      <c r="F5690" s="2" t="s">
        <v>552</v>
      </c>
      <c r="G5690" s="2" t="s">
        <v>4790</v>
      </c>
      <c r="H5690" s="2" t="s">
        <v>4941</v>
      </c>
      <c r="I5690" s="2">
        <v>80520</v>
      </c>
      <c r="J5690" s="2">
        <v>0</v>
      </c>
      <c r="K5690" s="2">
        <v>20981555</v>
      </c>
      <c r="L5690" s="3">
        <v>46029</v>
      </c>
      <c r="M5690" s="3">
        <v>46359</v>
      </c>
      <c r="N5690" s="2" t="s">
        <v>4942</v>
      </c>
    </row>
    <row r="5691" spans="2:14" x14ac:dyDescent="0.25">
      <c r="B5691" s="2" t="s">
        <v>4939</v>
      </c>
      <c r="C5691" s="2" t="s">
        <v>4940</v>
      </c>
      <c r="D5691" s="2" t="s">
        <v>41</v>
      </c>
      <c r="E5691" s="2" t="s">
        <v>17</v>
      </c>
      <c r="F5691" s="2" t="s">
        <v>552</v>
      </c>
      <c r="G5691" s="2" t="s">
        <v>4790</v>
      </c>
      <c r="H5691" s="2" t="s">
        <v>4941</v>
      </c>
      <c r="I5691" s="2">
        <v>80520</v>
      </c>
      <c r="J5691" s="2">
        <v>0</v>
      </c>
      <c r="K5691" s="2">
        <v>20981595</v>
      </c>
      <c r="L5691" s="3">
        <v>46029</v>
      </c>
      <c r="M5691" s="3">
        <v>46384</v>
      </c>
      <c r="N5691" s="2" t="s">
        <v>4942</v>
      </c>
    </row>
    <row r="5692" spans="2:14" x14ac:dyDescent="0.25">
      <c r="B5692" s="2" t="s">
        <v>4939</v>
      </c>
      <c r="C5692" s="2" t="s">
        <v>4940</v>
      </c>
      <c r="D5692" s="2" t="s">
        <v>41</v>
      </c>
      <c r="E5692" s="2" t="s">
        <v>17</v>
      </c>
      <c r="F5692" s="2" t="s">
        <v>552</v>
      </c>
      <c r="G5692" s="2" t="s">
        <v>4790</v>
      </c>
      <c r="H5692" s="2" t="s">
        <v>4941</v>
      </c>
      <c r="I5692" s="2">
        <v>80520</v>
      </c>
      <c r="J5692" s="2">
        <v>0</v>
      </c>
      <c r="K5692" s="2">
        <v>20981699</v>
      </c>
      <c r="L5692" s="3">
        <v>46031</v>
      </c>
      <c r="M5692" s="3">
        <v>46384</v>
      </c>
      <c r="N5692" s="2" t="s">
        <v>4942</v>
      </c>
    </row>
    <row r="5693" spans="2:14" x14ac:dyDescent="0.25">
      <c r="B5693" s="2" t="s">
        <v>4939</v>
      </c>
      <c r="C5693" s="2" t="s">
        <v>4940</v>
      </c>
      <c r="D5693" s="2" t="s">
        <v>41</v>
      </c>
      <c r="E5693" s="2" t="s">
        <v>17</v>
      </c>
      <c r="F5693" s="2" t="s">
        <v>552</v>
      </c>
      <c r="G5693" s="2" t="s">
        <v>4790</v>
      </c>
      <c r="H5693" s="2" t="s">
        <v>4941</v>
      </c>
      <c r="I5693" s="2">
        <v>80520</v>
      </c>
      <c r="J5693" s="2">
        <v>0</v>
      </c>
      <c r="K5693" s="2">
        <v>20981701</v>
      </c>
      <c r="L5693" s="3">
        <v>46031</v>
      </c>
      <c r="M5693" s="3">
        <v>46384</v>
      </c>
      <c r="N5693" s="2" t="s">
        <v>4942</v>
      </c>
    </row>
    <row r="5694" spans="2:14" x14ac:dyDescent="0.25">
      <c r="B5694" s="2" t="s">
        <v>4939</v>
      </c>
      <c r="C5694" s="2" t="s">
        <v>4940</v>
      </c>
      <c r="D5694" s="2" t="s">
        <v>41</v>
      </c>
      <c r="E5694" s="2" t="s">
        <v>17</v>
      </c>
      <c r="F5694" s="2" t="s">
        <v>552</v>
      </c>
      <c r="G5694" s="2" t="s">
        <v>4790</v>
      </c>
      <c r="H5694" s="2" t="s">
        <v>4941</v>
      </c>
      <c r="I5694" s="2">
        <v>80520</v>
      </c>
      <c r="J5694" s="2">
        <v>0</v>
      </c>
      <c r="K5694" s="2">
        <v>20992271</v>
      </c>
      <c r="L5694" s="3">
        <v>46029</v>
      </c>
      <c r="M5694" s="3">
        <v>46384</v>
      </c>
      <c r="N5694" s="2" t="s">
        <v>4942</v>
      </c>
    </row>
    <row r="5695" spans="2:14" x14ac:dyDescent="0.25">
      <c r="B5695" s="2" t="s">
        <v>4939</v>
      </c>
      <c r="C5695" s="2" t="s">
        <v>4940</v>
      </c>
      <c r="D5695" s="2" t="s">
        <v>41</v>
      </c>
      <c r="E5695" s="2" t="s">
        <v>17</v>
      </c>
      <c r="F5695" s="2" t="s">
        <v>552</v>
      </c>
      <c r="G5695" s="2" t="s">
        <v>4790</v>
      </c>
      <c r="H5695" s="2" t="s">
        <v>4941</v>
      </c>
      <c r="I5695" s="2">
        <v>80520</v>
      </c>
      <c r="J5695" s="2">
        <v>0</v>
      </c>
      <c r="K5695" s="2">
        <v>21007388</v>
      </c>
      <c r="L5695" s="3">
        <v>46036</v>
      </c>
      <c r="M5695" s="3">
        <v>46391</v>
      </c>
      <c r="N5695" s="2" t="s">
        <v>4942</v>
      </c>
    </row>
    <row r="5696" spans="2:14" x14ac:dyDescent="0.25">
      <c r="B5696" s="2" t="s">
        <v>4939</v>
      </c>
      <c r="C5696" s="2" t="s">
        <v>4940</v>
      </c>
      <c r="D5696" s="2" t="s">
        <v>41</v>
      </c>
      <c r="E5696" s="2" t="s">
        <v>17</v>
      </c>
      <c r="F5696" s="2" t="s">
        <v>552</v>
      </c>
      <c r="G5696" s="2" t="s">
        <v>4790</v>
      </c>
      <c r="H5696" s="2" t="s">
        <v>4941</v>
      </c>
      <c r="I5696" s="2">
        <v>80520</v>
      </c>
      <c r="J5696" s="2">
        <v>0</v>
      </c>
      <c r="K5696" s="2">
        <v>21007435</v>
      </c>
      <c r="L5696" s="3">
        <v>46032</v>
      </c>
      <c r="M5696" s="3">
        <v>46391</v>
      </c>
      <c r="N5696" s="2" t="s">
        <v>4942</v>
      </c>
    </row>
    <row r="5697" spans="2:14" x14ac:dyDescent="0.25">
      <c r="B5697" s="2" t="s">
        <v>4939</v>
      </c>
      <c r="C5697" s="2" t="s">
        <v>4940</v>
      </c>
      <c r="D5697" s="2" t="s">
        <v>41</v>
      </c>
      <c r="E5697" s="2" t="s">
        <v>17</v>
      </c>
      <c r="F5697" s="2" t="s">
        <v>552</v>
      </c>
      <c r="G5697" s="2" t="s">
        <v>4790</v>
      </c>
      <c r="H5697" s="2" t="s">
        <v>4941</v>
      </c>
      <c r="I5697" s="2">
        <v>80520</v>
      </c>
      <c r="J5697" s="2">
        <v>0</v>
      </c>
      <c r="K5697" s="2">
        <v>21033628</v>
      </c>
      <c r="L5697" s="3">
        <v>46076</v>
      </c>
      <c r="M5697" s="3">
        <v>46419</v>
      </c>
      <c r="N5697" s="2" t="s">
        <v>4942</v>
      </c>
    </row>
    <row r="5698" spans="2:14" x14ac:dyDescent="0.25">
      <c r="B5698" s="2" t="s">
        <v>4939</v>
      </c>
      <c r="C5698" s="2" t="s">
        <v>4940</v>
      </c>
      <c r="D5698" s="2" t="s">
        <v>41</v>
      </c>
      <c r="E5698" s="2" t="s">
        <v>17</v>
      </c>
      <c r="F5698" s="2" t="s">
        <v>552</v>
      </c>
      <c r="G5698" s="2" t="s">
        <v>4790</v>
      </c>
      <c r="H5698" s="2" t="s">
        <v>4941</v>
      </c>
      <c r="I5698" s="2">
        <v>80520</v>
      </c>
      <c r="J5698" s="2">
        <v>0</v>
      </c>
      <c r="K5698" s="2">
        <v>21033629</v>
      </c>
      <c r="L5698" s="3">
        <v>46065</v>
      </c>
      <c r="M5698" s="3">
        <v>46419</v>
      </c>
      <c r="N5698" s="2" t="s">
        <v>4942</v>
      </c>
    </row>
    <row r="5699" spans="2:14" x14ac:dyDescent="0.25">
      <c r="B5699" s="2" t="s">
        <v>4939</v>
      </c>
      <c r="C5699" s="2" t="s">
        <v>4940</v>
      </c>
      <c r="D5699" s="2" t="s">
        <v>41</v>
      </c>
      <c r="E5699" s="2" t="s">
        <v>17</v>
      </c>
      <c r="F5699" s="2" t="s">
        <v>552</v>
      </c>
      <c r="G5699" s="2" t="s">
        <v>4790</v>
      </c>
      <c r="H5699" s="2" t="s">
        <v>4941</v>
      </c>
      <c r="I5699" s="2">
        <v>80520</v>
      </c>
      <c r="J5699" s="2">
        <v>0</v>
      </c>
      <c r="K5699" s="2">
        <v>21033630</v>
      </c>
      <c r="L5699" s="3">
        <v>46076</v>
      </c>
      <c r="M5699" s="3">
        <v>46419</v>
      </c>
      <c r="N5699" s="2" t="s">
        <v>4942</v>
      </c>
    </row>
    <row r="5700" spans="2:14" x14ac:dyDescent="0.25">
      <c r="B5700" s="2" t="s">
        <v>4939</v>
      </c>
      <c r="C5700" s="2" t="s">
        <v>4940</v>
      </c>
      <c r="D5700" s="2" t="s">
        <v>41</v>
      </c>
      <c r="E5700" s="2" t="s">
        <v>17</v>
      </c>
      <c r="F5700" s="2" t="s">
        <v>552</v>
      </c>
      <c r="G5700" s="2" t="s">
        <v>4790</v>
      </c>
      <c r="H5700" s="2" t="s">
        <v>4941</v>
      </c>
      <c r="I5700" s="2">
        <v>80520</v>
      </c>
      <c r="J5700" s="2">
        <v>0</v>
      </c>
      <c r="K5700" s="2">
        <v>21033633</v>
      </c>
      <c r="L5700" s="3">
        <v>46080</v>
      </c>
      <c r="M5700" s="3">
        <v>46419</v>
      </c>
      <c r="N5700" s="2" t="s">
        <v>4942</v>
      </c>
    </row>
    <row r="5701" spans="2:14" x14ac:dyDescent="0.25">
      <c r="B5701" s="2" t="s">
        <v>4939</v>
      </c>
      <c r="C5701" s="2" t="s">
        <v>4940</v>
      </c>
      <c r="D5701" s="2" t="s">
        <v>41</v>
      </c>
      <c r="E5701" s="2" t="s">
        <v>17</v>
      </c>
      <c r="F5701" s="2" t="s">
        <v>552</v>
      </c>
      <c r="G5701" s="2" t="s">
        <v>4790</v>
      </c>
      <c r="H5701" s="2" t="s">
        <v>4941</v>
      </c>
      <c r="I5701" s="2">
        <v>80520</v>
      </c>
      <c r="J5701" s="2">
        <v>0</v>
      </c>
      <c r="K5701" s="2">
        <v>21033634</v>
      </c>
      <c r="L5701" s="3">
        <v>46076</v>
      </c>
      <c r="M5701" s="3">
        <v>46419</v>
      </c>
      <c r="N5701" s="2" t="s">
        <v>4942</v>
      </c>
    </row>
    <row r="5702" spans="2:14" x14ac:dyDescent="0.25">
      <c r="B5702" s="2" t="s">
        <v>4939</v>
      </c>
      <c r="C5702" s="2" t="s">
        <v>4940</v>
      </c>
      <c r="D5702" s="2" t="s">
        <v>41</v>
      </c>
      <c r="E5702" s="2" t="s">
        <v>17</v>
      </c>
      <c r="F5702" s="2" t="s">
        <v>552</v>
      </c>
      <c r="G5702" s="2" t="s">
        <v>4790</v>
      </c>
      <c r="H5702" s="2" t="s">
        <v>4941</v>
      </c>
      <c r="I5702" s="2">
        <v>80520</v>
      </c>
      <c r="J5702" s="2">
        <v>0</v>
      </c>
      <c r="K5702" s="2">
        <v>21047700</v>
      </c>
      <c r="L5702" s="3">
        <v>46063</v>
      </c>
      <c r="M5702" s="3">
        <v>46402</v>
      </c>
      <c r="N5702" s="2" t="s">
        <v>4942</v>
      </c>
    </row>
    <row r="5703" spans="2:14" x14ac:dyDescent="0.25">
      <c r="B5703" s="2" t="s">
        <v>4939</v>
      </c>
      <c r="C5703" s="2" t="s">
        <v>4940</v>
      </c>
      <c r="D5703" s="2" t="s">
        <v>41</v>
      </c>
      <c r="E5703" s="2" t="s">
        <v>17</v>
      </c>
      <c r="F5703" s="2" t="s">
        <v>552</v>
      </c>
      <c r="G5703" s="2" t="s">
        <v>4790</v>
      </c>
      <c r="H5703" s="2" t="s">
        <v>4941</v>
      </c>
      <c r="I5703" s="2">
        <v>80520</v>
      </c>
      <c r="J5703" s="2">
        <v>0</v>
      </c>
      <c r="K5703" s="2">
        <v>21047702</v>
      </c>
      <c r="L5703" s="3">
        <v>46050</v>
      </c>
      <c r="M5703" s="3">
        <v>46402</v>
      </c>
      <c r="N5703" s="2" t="s">
        <v>4942</v>
      </c>
    </row>
    <row r="5704" spans="2:14" x14ac:dyDescent="0.25">
      <c r="B5704" s="2" t="s">
        <v>4939</v>
      </c>
      <c r="C5704" s="2" t="s">
        <v>4940</v>
      </c>
      <c r="D5704" s="2" t="s">
        <v>41</v>
      </c>
      <c r="E5704" s="2" t="s">
        <v>17</v>
      </c>
      <c r="F5704" s="2" t="s">
        <v>552</v>
      </c>
      <c r="G5704" s="2" t="s">
        <v>4790</v>
      </c>
      <c r="H5704" s="2" t="s">
        <v>4941</v>
      </c>
      <c r="I5704" s="2">
        <v>80520</v>
      </c>
      <c r="J5704" s="2">
        <v>0</v>
      </c>
      <c r="K5704" s="2">
        <v>21047703</v>
      </c>
      <c r="L5704" s="3">
        <v>46057</v>
      </c>
      <c r="M5704" s="3">
        <v>46402</v>
      </c>
      <c r="N5704" s="2" t="s">
        <v>4942</v>
      </c>
    </row>
    <row r="5705" spans="2:14" x14ac:dyDescent="0.25">
      <c r="B5705" s="2" t="s">
        <v>4939</v>
      </c>
      <c r="C5705" s="2" t="s">
        <v>4940</v>
      </c>
      <c r="D5705" s="2" t="s">
        <v>41</v>
      </c>
      <c r="E5705" s="2" t="s">
        <v>17</v>
      </c>
      <c r="F5705" s="2" t="s">
        <v>552</v>
      </c>
      <c r="G5705" s="2" t="s">
        <v>4790</v>
      </c>
      <c r="H5705" s="2" t="s">
        <v>4941</v>
      </c>
      <c r="I5705" s="2">
        <v>80520</v>
      </c>
      <c r="J5705" s="2">
        <v>0</v>
      </c>
      <c r="K5705" s="2">
        <v>21055889</v>
      </c>
      <c r="L5705" s="3">
        <v>46063</v>
      </c>
      <c r="M5705" s="3">
        <v>46402</v>
      </c>
      <c r="N5705" s="2" t="s">
        <v>4942</v>
      </c>
    </row>
    <row r="5706" spans="2:14" x14ac:dyDescent="0.25">
      <c r="B5706" s="2" t="s">
        <v>4939</v>
      </c>
      <c r="C5706" s="2" t="s">
        <v>4940</v>
      </c>
      <c r="D5706" s="2" t="s">
        <v>41</v>
      </c>
      <c r="E5706" s="2" t="s">
        <v>17</v>
      </c>
      <c r="F5706" s="2" t="s">
        <v>552</v>
      </c>
      <c r="G5706" s="2" t="s">
        <v>4790</v>
      </c>
      <c r="H5706" s="2" t="s">
        <v>4941</v>
      </c>
      <c r="I5706" s="2">
        <v>80520</v>
      </c>
      <c r="J5706" s="2">
        <v>0</v>
      </c>
      <c r="K5706" s="2">
        <v>21055890</v>
      </c>
      <c r="L5706" s="3">
        <v>46060</v>
      </c>
      <c r="M5706" s="3">
        <v>46402</v>
      </c>
      <c r="N5706" s="2" t="s">
        <v>4942</v>
      </c>
    </row>
    <row r="5707" spans="2:14" x14ac:dyDescent="0.25">
      <c r="B5707" s="2" t="s">
        <v>4939</v>
      </c>
      <c r="C5707" s="2" t="s">
        <v>4940</v>
      </c>
      <c r="D5707" s="2" t="s">
        <v>41</v>
      </c>
      <c r="E5707" s="2" t="s">
        <v>17</v>
      </c>
      <c r="F5707" s="2" t="s">
        <v>552</v>
      </c>
      <c r="G5707" s="2" t="s">
        <v>4790</v>
      </c>
      <c r="H5707" s="2" t="s">
        <v>4941</v>
      </c>
      <c r="I5707" s="2">
        <v>80520</v>
      </c>
      <c r="J5707" s="2">
        <v>0</v>
      </c>
      <c r="K5707" s="2">
        <v>21055891</v>
      </c>
      <c r="L5707" s="3">
        <v>46050</v>
      </c>
      <c r="M5707" s="3">
        <v>46402</v>
      </c>
      <c r="N5707" s="2" t="s">
        <v>4942</v>
      </c>
    </row>
    <row r="5708" spans="2:14" x14ac:dyDescent="0.25">
      <c r="B5708" s="2" t="s">
        <v>4939</v>
      </c>
      <c r="C5708" s="2" t="s">
        <v>4940</v>
      </c>
      <c r="D5708" s="2" t="s">
        <v>41</v>
      </c>
      <c r="E5708" s="2" t="s">
        <v>17</v>
      </c>
      <c r="F5708" s="2" t="s">
        <v>552</v>
      </c>
      <c r="G5708" s="2" t="s">
        <v>4790</v>
      </c>
      <c r="H5708" s="2" t="s">
        <v>4941</v>
      </c>
      <c r="I5708" s="2">
        <v>80520</v>
      </c>
      <c r="J5708" s="2">
        <v>0</v>
      </c>
      <c r="K5708" s="2">
        <v>21055987</v>
      </c>
      <c r="L5708" s="3">
        <v>46050</v>
      </c>
      <c r="M5708" s="3">
        <v>46389</v>
      </c>
      <c r="N5708" s="2" t="s">
        <v>4942</v>
      </c>
    </row>
    <row r="5709" spans="2:14" x14ac:dyDescent="0.25">
      <c r="B5709" s="2" t="s">
        <v>4939</v>
      </c>
      <c r="C5709" s="2" t="s">
        <v>4940</v>
      </c>
      <c r="D5709" s="2" t="s">
        <v>41</v>
      </c>
      <c r="E5709" s="2" t="s">
        <v>17</v>
      </c>
      <c r="F5709" s="2" t="s">
        <v>552</v>
      </c>
      <c r="G5709" s="2" t="s">
        <v>4790</v>
      </c>
      <c r="H5709" s="2" t="s">
        <v>4941</v>
      </c>
      <c r="I5709" s="2">
        <v>80520</v>
      </c>
      <c r="J5709" s="2">
        <v>0</v>
      </c>
      <c r="K5709" s="2">
        <v>21061110</v>
      </c>
      <c r="L5709" s="3">
        <v>46065</v>
      </c>
      <c r="M5709" s="3">
        <v>46410</v>
      </c>
      <c r="N5709" s="2" t="s">
        <v>4942</v>
      </c>
    </row>
    <row r="5710" spans="2:14" x14ac:dyDescent="0.25">
      <c r="B5710" s="2" t="s">
        <v>4939</v>
      </c>
      <c r="C5710" s="2" t="s">
        <v>4940</v>
      </c>
      <c r="D5710" s="2" t="s">
        <v>41</v>
      </c>
      <c r="E5710" s="2" t="s">
        <v>17</v>
      </c>
      <c r="F5710" s="2" t="s">
        <v>552</v>
      </c>
      <c r="G5710" s="2" t="s">
        <v>4790</v>
      </c>
      <c r="H5710" s="2" t="s">
        <v>4941</v>
      </c>
      <c r="I5710" s="2">
        <v>80520</v>
      </c>
      <c r="J5710" s="2">
        <v>0</v>
      </c>
      <c r="K5710" s="2">
        <v>21074449</v>
      </c>
      <c r="L5710" s="3">
        <v>46074</v>
      </c>
      <c r="M5710" s="3">
        <v>46419</v>
      </c>
      <c r="N5710" s="2" t="s">
        <v>4942</v>
      </c>
    </row>
    <row r="5711" spans="2:14" x14ac:dyDescent="0.25">
      <c r="B5711" s="2" t="s">
        <v>4939</v>
      </c>
      <c r="C5711" s="2" t="s">
        <v>4940</v>
      </c>
      <c r="D5711" s="2" t="s">
        <v>41</v>
      </c>
      <c r="E5711" s="2" t="s">
        <v>17</v>
      </c>
      <c r="F5711" s="2" t="s">
        <v>552</v>
      </c>
      <c r="G5711" s="2" t="s">
        <v>4790</v>
      </c>
      <c r="H5711" s="2" t="s">
        <v>4941</v>
      </c>
      <c r="I5711" s="2">
        <v>80520</v>
      </c>
      <c r="J5711" s="2">
        <v>0</v>
      </c>
      <c r="K5711" s="2">
        <v>21074450</v>
      </c>
      <c r="L5711" s="3">
        <v>46074</v>
      </c>
      <c r="M5711" s="3">
        <v>46419</v>
      </c>
      <c r="N5711" s="2" t="s">
        <v>4942</v>
      </c>
    </row>
    <row r="5712" spans="2:14" x14ac:dyDescent="0.25">
      <c r="B5712" s="2" t="s">
        <v>4939</v>
      </c>
      <c r="C5712" s="2" t="s">
        <v>4940</v>
      </c>
      <c r="D5712" s="2" t="s">
        <v>41</v>
      </c>
      <c r="E5712" s="2" t="s">
        <v>17</v>
      </c>
      <c r="F5712" s="2" t="s">
        <v>552</v>
      </c>
      <c r="G5712" s="2" t="s">
        <v>4790</v>
      </c>
      <c r="H5712" s="2" t="s">
        <v>4941</v>
      </c>
      <c r="I5712" s="2">
        <v>80520</v>
      </c>
      <c r="J5712" s="2">
        <v>0</v>
      </c>
      <c r="K5712" s="2">
        <v>21090616</v>
      </c>
      <c r="L5712" s="3">
        <v>46074</v>
      </c>
      <c r="M5712" s="3">
        <v>46426</v>
      </c>
      <c r="N5712" s="2" t="s">
        <v>4942</v>
      </c>
    </row>
    <row r="5713" spans="2:14" x14ac:dyDescent="0.25">
      <c r="B5713" s="2" t="s">
        <v>4939</v>
      </c>
      <c r="C5713" s="2" t="s">
        <v>4940</v>
      </c>
      <c r="D5713" s="2" t="s">
        <v>41</v>
      </c>
      <c r="E5713" s="2" t="s">
        <v>17</v>
      </c>
      <c r="F5713" s="2" t="s">
        <v>552</v>
      </c>
      <c r="G5713" s="2" t="s">
        <v>4790</v>
      </c>
      <c r="H5713" s="2" t="s">
        <v>4941</v>
      </c>
      <c r="I5713" s="2">
        <v>80520</v>
      </c>
      <c r="J5713" s="2">
        <v>0</v>
      </c>
      <c r="K5713" s="2">
        <v>21105304</v>
      </c>
      <c r="L5713" s="3">
        <v>46086</v>
      </c>
      <c r="M5713" s="3">
        <v>46434</v>
      </c>
      <c r="N5713" s="2" t="s">
        <v>4942</v>
      </c>
    </row>
    <row r="5714" spans="2:14" x14ac:dyDescent="0.25">
      <c r="B5714" s="2" t="s">
        <v>4939</v>
      </c>
      <c r="C5714" s="2" t="s">
        <v>4940</v>
      </c>
      <c r="D5714" s="2" t="s">
        <v>41</v>
      </c>
      <c r="E5714" s="2" t="s">
        <v>17</v>
      </c>
      <c r="F5714" s="2" t="s">
        <v>552</v>
      </c>
      <c r="G5714" s="2" t="s">
        <v>4790</v>
      </c>
      <c r="H5714" s="2" t="s">
        <v>4941</v>
      </c>
      <c r="I5714" s="2">
        <v>80520</v>
      </c>
      <c r="J5714" s="2">
        <v>0</v>
      </c>
      <c r="K5714" s="2">
        <v>21105305</v>
      </c>
      <c r="L5714" s="3">
        <v>46076</v>
      </c>
      <c r="M5714" s="3">
        <v>46434</v>
      </c>
      <c r="N5714" s="2" t="s">
        <v>4942</v>
      </c>
    </row>
    <row r="5715" spans="2:14" x14ac:dyDescent="0.25">
      <c r="B5715" s="2" t="s">
        <v>4939</v>
      </c>
      <c r="C5715" s="2" t="s">
        <v>4940</v>
      </c>
      <c r="D5715" s="2" t="s">
        <v>41</v>
      </c>
      <c r="E5715" s="2" t="s">
        <v>17</v>
      </c>
      <c r="F5715" s="2" t="s">
        <v>552</v>
      </c>
      <c r="G5715" s="2" t="s">
        <v>4790</v>
      </c>
      <c r="H5715" s="2" t="s">
        <v>4941</v>
      </c>
      <c r="I5715" s="2">
        <v>80520</v>
      </c>
      <c r="J5715" s="2">
        <v>0</v>
      </c>
      <c r="K5715" s="2">
        <v>21105308</v>
      </c>
      <c r="L5715" s="3">
        <v>46086</v>
      </c>
      <c r="M5715" s="3">
        <v>46434</v>
      </c>
      <c r="N5715" s="2" t="s">
        <v>4942</v>
      </c>
    </row>
    <row r="5716" spans="2:14" x14ac:dyDescent="0.25">
      <c r="B5716" s="2" t="s">
        <v>4939</v>
      </c>
      <c r="C5716" s="2" t="s">
        <v>4940</v>
      </c>
      <c r="D5716" s="2" t="s">
        <v>41</v>
      </c>
      <c r="E5716" s="2" t="s">
        <v>17</v>
      </c>
      <c r="F5716" s="2" t="s">
        <v>552</v>
      </c>
      <c r="G5716" s="2" t="s">
        <v>4790</v>
      </c>
      <c r="H5716" s="2" t="s">
        <v>4941</v>
      </c>
      <c r="I5716" s="2">
        <v>80520</v>
      </c>
      <c r="J5716" s="2">
        <v>0</v>
      </c>
      <c r="K5716" s="2">
        <v>21105318</v>
      </c>
      <c r="L5716" s="3">
        <v>46086</v>
      </c>
      <c r="M5716" s="3">
        <v>46434</v>
      </c>
      <c r="N5716" s="2" t="s">
        <v>4942</v>
      </c>
    </row>
    <row r="5717" spans="2:14" x14ac:dyDescent="0.25">
      <c r="B5717" s="2" t="s">
        <v>4939</v>
      </c>
      <c r="C5717" s="2" t="s">
        <v>4940</v>
      </c>
      <c r="D5717" s="2" t="s">
        <v>41</v>
      </c>
      <c r="E5717" s="2" t="s">
        <v>17</v>
      </c>
      <c r="F5717" s="2" t="s">
        <v>552</v>
      </c>
      <c r="G5717" s="2" t="s">
        <v>4790</v>
      </c>
      <c r="H5717" s="2" t="s">
        <v>4941</v>
      </c>
      <c r="I5717" s="2">
        <v>80520</v>
      </c>
      <c r="J5717" s="2">
        <v>0</v>
      </c>
      <c r="K5717" s="2">
        <v>21140446</v>
      </c>
      <c r="L5717" s="3">
        <v>46090</v>
      </c>
      <c r="M5717" s="3">
        <v>46451</v>
      </c>
      <c r="N5717" s="2" t="s">
        <v>4942</v>
      </c>
    </row>
    <row r="5718" spans="2:14" x14ac:dyDescent="0.25">
      <c r="B5718" s="2" t="s">
        <v>4939</v>
      </c>
      <c r="C5718" s="2" t="s">
        <v>4940</v>
      </c>
      <c r="D5718" s="2" t="s">
        <v>41</v>
      </c>
      <c r="E5718" s="2" t="s">
        <v>17</v>
      </c>
      <c r="F5718" s="2" t="s">
        <v>552</v>
      </c>
      <c r="G5718" s="2" t="s">
        <v>4790</v>
      </c>
      <c r="H5718" s="2" t="s">
        <v>4941</v>
      </c>
      <c r="I5718" s="2">
        <v>80520</v>
      </c>
      <c r="J5718" s="2">
        <v>0</v>
      </c>
      <c r="K5718" s="2">
        <v>21140447</v>
      </c>
      <c r="L5718" s="3">
        <v>46090</v>
      </c>
      <c r="M5718" s="3">
        <v>46451</v>
      </c>
      <c r="N5718" s="2" t="s">
        <v>4942</v>
      </c>
    </row>
    <row r="5719" spans="2:14" x14ac:dyDescent="0.25">
      <c r="B5719" s="2" t="s">
        <v>4939</v>
      </c>
      <c r="C5719" s="2" t="s">
        <v>4940</v>
      </c>
      <c r="D5719" s="2" t="s">
        <v>41</v>
      </c>
      <c r="E5719" s="2" t="s">
        <v>17</v>
      </c>
      <c r="F5719" s="2" t="s">
        <v>552</v>
      </c>
      <c r="G5719" s="2" t="s">
        <v>4790</v>
      </c>
      <c r="H5719" s="2" t="s">
        <v>4941</v>
      </c>
      <c r="I5719" s="2">
        <v>80520</v>
      </c>
      <c r="J5719" s="2">
        <v>0</v>
      </c>
      <c r="K5719" s="2">
        <v>21140460</v>
      </c>
      <c r="L5719" s="3">
        <v>46094</v>
      </c>
      <c r="M5719" s="3">
        <v>46451</v>
      </c>
      <c r="N5719" s="2" t="s">
        <v>4942</v>
      </c>
    </row>
    <row r="5720" spans="2:14" x14ac:dyDescent="0.25">
      <c r="B5720" s="2" t="s">
        <v>4939</v>
      </c>
      <c r="C5720" s="2" t="s">
        <v>4940</v>
      </c>
      <c r="D5720" s="2" t="s">
        <v>41</v>
      </c>
      <c r="E5720" s="2" t="s">
        <v>17</v>
      </c>
      <c r="F5720" s="2" t="s">
        <v>552</v>
      </c>
      <c r="G5720" s="2" t="s">
        <v>4790</v>
      </c>
      <c r="H5720" s="2" t="s">
        <v>4941</v>
      </c>
      <c r="I5720" s="2">
        <v>80520</v>
      </c>
      <c r="J5720" s="2">
        <v>0</v>
      </c>
      <c r="K5720" s="2">
        <v>21140461</v>
      </c>
      <c r="L5720" s="3">
        <v>46094</v>
      </c>
      <c r="M5720" s="3">
        <v>46451</v>
      </c>
      <c r="N5720" s="2" t="s">
        <v>4942</v>
      </c>
    </row>
    <row r="5721" spans="2:14" x14ac:dyDescent="0.25">
      <c r="B5721" s="2" t="s">
        <v>4939</v>
      </c>
      <c r="C5721" s="2" t="s">
        <v>4940</v>
      </c>
      <c r="D5721" s="2" t="s">
        <v>41</v>
      </c>
      <c r="E5721" s="2" t="s">
        <v>17</v>
      </c>
      <c r="F5721" s="2" t="s">
        <v>552</v>
      </c>
      <c r="G5721" s="2" t="s">
        <v>4790</v>
      </c>
      <c r="H5721" s="2" t="s">
        <v>4941</v>
      </c>
      <c r="I5721" s="2">
        <v>80520</v>
      </c>
      <c r="J5721" s="2">
        <v>0</v>
      </c>
      <c r="K5721" s="2">
        <v>21142474</v>
      </c>
      <c r="L5721" s="3">
        <v>46113</v>
      </c>
      <c r="M5721" s="3">
        <v>46454</v>
      </c>
      <c r="N5721" s="2" t="s">
        <v>4942</v>
      </c>
    </row>
    <row r="5722" spans="2:14" x14ac:dyDescent="0.25">
      <c r="B5722" s="2" t="s">
        <v>4939</v>
      </c>
      <c r="C5722" s="2" t="s">
        <v>4940</v>
      </c>
      <c r="D5722" s="2" t="s">
        <v>41</v>
      </c>
      <c r="E5722" s="2" t="s">
        <v>17</v>
      </c>
      <c r="F5722" s="2" t="s">
        <v>552</v>
      </c>
      <c r="G5722" s="2" t="s">
        <v>4790</v>
      </c>
      <c r="H5722" s="2" t="s">
        <v>4941</v>
      </c>
      <c r="I5722" s="2">
        <v>80520</v>
      </c>
      <c r="J5722" s="2">
        <v>0</v>
      </c>
      <c r="K5722" s="2">
        <v>21142476</v>
      </c>
      <c r="L5722" s="3">
        <v>46113</v>
      </c>
      <c r="M5722" s="3">
        <v>46454</v>
      </c>
      <c r="N5722" s="2" t="s">
        <v>4942</v>
      </c>
    </row>
    <row r="5723" spans="2:14" x14ac:dyDescent="0.25">
      <c r="B5723" s="2" t="s">
        <v>4939</v>
      </c>
      <c r="C5723" s="2" t="s">
        <v>4940</v>
      </c>
      <c r="D5723" s="2" t="s">
        <v>41</v>
      </c>
      <c r="E5723" s="2" t="s">
        <v>17</v>
      </c>
      <c r="F5723" s="2" t="s">
        <v>552</v>
      </c>
      <c r="G5723" s="2" t="s">
        <v>4790</v>
      </c>
      <c r="H5723" s="2" t="s">
        <v>4941</v>
      </c>
      <c r="I5723" s="2">
        <v>80520</v>
      </c>
      <c r="J5723" s="2">
        <v>0</v>
      </c>
      <c r="K5723" s="2">
        <v>21151153</v>
      </c>
      <c r="L5723" s="3">
        <v>46112</v>
      </c>
      <c r="M5723" s="3">
        <v>46451</v>
      </c>
      <c r="N5723" s="2" t="s">
        <v>4942</v>
      </c>
    </row>
    <row r="5724" spans="2:14" x14ac:dyDescent="0.25">
      <c r="B5724" s="2" t="s">
        <v>4939</v>
      </c>
      <c r="C5724" s="2" t="s">
        <v>4940</v>
      </c>
      <c r="D5724" s="2" t="s">
        <v>41</v>
      </c>
      <c r="E5724" s="2" t="s">
        <v>17</v>
      </c>
      <c r="F5724" s="2" t="s">
        <v>552</v>
      </c>
      <c r="G5724" s="2" t="s">
        <v>4790</v>
      </c>
      <c r="H5724" s="2" t="s">
        <v>4941</v>
      </c>
      <c r="I5724" s="2">
        <v>80520</v>
      </c>
      <c r="J5724" s="2">
        <v>0</v>
      </c>
      <c r="K5724" s="2">
        <v>21272388</v>
      </c>
      <c r="L5724" s="3">
        <v>46155</v>
      </c>
      <c r="M5724" s="3">
        <v>46504</v>
      </c>
      <c r="N5724" s="2" t="s">
        <v>4942</v>
      </c>
    </row>
    <row r="5725" spans="2:14" x14ac:dyDescent="0.25">
      <c r="B5725" s="2" t="s">
        <v>4939</v>
      </c>
      <c r="C5725" s="2" t="s">
        <v>4940</v>
      </c>
      <c r="D5725" s="2" t="s">
        <v>41</v>
      </c>
      <c r="E5725" s="2" t="s">
        <v>17</v>
      </c>
      <c r="F5725" s="2" t="s">
        <v>552</v>
      </c>
      <c r="G5725" s="2" t="s">
        <v>4790</v>
      </c>
      <c r="H5725" s="2" t="s">
        <v>4941</v>
      </c>
      <c r="I5725" s="2">
        <v>80520</v>
      </c>
      <c r="J5725" s="2">
        <v>0</v>
      </c>
      <c r="K5725" s="2">
        <v>21275549</v>
      </c>
      <c r="L5725" s="3">
        <v>46155</v>
      </c>
      <c r="M5725" s="3">
        <v>46505</v>
      </c>
      <c r="N5725" s="2" t="s">
        <v>4942</v>
      </c>
    </row>
    <row r="5726" spans="2:14" x14ac:dyDescent="0.25">
      <c r="B5726" s="2" t="s">
        <v>4939</v>
      </c>
      <c r="C5726" s="2" t="s">
        <v>4940</v>
      </c>
      <c r="D5726" s="2" t="s">
        <v>41</v>
      </c>
      <c r="E5726" s="2" t="s">
        <v>17</v>
      </c>
      <c r="F5726" s="2" t="s">
        <v>552</v>
      </c>
      <c r="G5726" s="2" t="s">
        <v>4790</v>
      </c>
      <c r="H5726" s="2" t="s">
        <v>4941</v>
      </c>
      <c r="I5726" s="2">
        <v>80520</v>
      </c>
      <c r="J5726" s="2">
        <v>0</v>
      </c>
      <c r="K5726" s="2">
        <v>21301228</v>
      </c>
      <c r="L5726" s="3">
        <v>46155</v>
      </c>
      <c r="M5726" s="3">
        <v>46510</v>
      </c>
      <c r="N5726" s="2" t="s">
        <v>4942</v>
      </c>
    </row>
    <row r="5727" spans="2:14" x14ac:dyDescent="0.25">
      <c r="B5727" s="2" t="s">
        <v>4939</v>
      </c>
      <c r="C5727" s="2" t="s">
        <v>4940</v>
      </c>
      <c r="D5727" s="2" t="s">
        <v>41</v>
      </c>
      <c r="E5727" s="2" t="s">
        <v>17</v>
      </c>
      <c r="F5727" s="2" t="s">
        <v>552</v>
      </c>
      <c r="G5727" s="2" t="s">
        <v>4790</v>
      </c>
      <c r="H5727" s="2" t="s">
        <v>4941</v>
      </c>
      <c r="I5727" s="2">
        <v>80520</v>
      </c>
      <c r="J5727" s="2">
        <v>520</v>
      </c>
      <c r="K5727" s="2">
        <v>21324538</v>
      </c>
      <c r="L5727" s="3">
        <v>46161</v>
      </c>
      <c r="M5727" s="3">
        <v>46510</v>
      </c>
      <c r="N5727" s="2" t="s">
        <v>4942</v>
      </c>
    </row>
    <row r="5728" spans="2:14" x14ac:dyDescent="0.25">
      <c r="B5728" s="2" t="s">
        <v>4939</v>
      </c>
      <c r="C5728" s="2" t="s">
        <v>4940</v>
      </c>
      <c r="D5728" s="2" t="s">
        <v>41</v>
      </c>
      <c r="E5728" s="2" t="s">
        <v>17</v>
      </c>
      <c r="F5728" s="2" t="s">
        <v>552</v>
      </c>
      <c r="G5728" s="2" t="s">
        <v>4790</v>
      </c>
      <c r="H5728" s="2" t="s">
        <v>4941</v>
      </c>
      <c r="I5728" s="2">
        <v>80520</v>
      </c>
      <c r="J5728" s="2">
        <v>0</v>
      </c>
      <c r="K5728" s="2">
        <v>21328586</v>
      </c>
      <c r="L5728" s="3">
        <v>46162</v>
      </c>
      <c r="M5728" s="3">
        <v>46510</v>
      </c>
      <c r="N5728" s="2" t="s">
        <v>4942</v>
      </c>
    </row>
    <row r="5729" spans="2:14" x14ac:dyDescent="0.25">
      <c r="B5729" s="2" t="s">
        <v>4939</v>
      </c>
      <c r="C5729" s="2" t="s">
        <v>4940</v>
      </c>
      <c r="D5729" s="2" t="s">
        <v>41</v>
      </c>
      <c r="E5729" s="2" t="s">
        <v>17</v>
      </c>
      <c r="F5729" s="2" t="s">
        <v>552</v>
      </c>
      <c r="G5729" s="2" t="s">
        <v>4790</v>
      </c>
      <c r="H5729" s="2" t="s">
        <v>4941</v>
      </c>
      <c r="I5729" s="2">
        <v>80520</v>
      </c>
      <c r="J5729" s="2">
        <v>37340</v>
      </c>
      <c r="K5729" s="2">
        <v>21333388</v>
      </c>
      <c r="L5729" s="3">
        <v>46164</v>
      </c>
      <c r="M5729" s="3">
        <v>46513</v>
      </c>
      <c r="N5729" s="2" t="s">
        <v>4942</v>
      </c>
    </row>
    <row r="5730" spans="2:14" x14ac:dyDescent="0.25">
      <c r="B5730" s="2" t="s">
        <v>4939</v>
      </c>
      <c r="C5730" s="2" t="s">
        <v>4940</v>
      </c>
      <c r="D5730" s="2" t="s">
        <v>41</v>
      </c>
      <c r="E5730" s="2" t="s">
        <v>17</v>
      </c>
      <c r="F5730" s="2" t="s">
        <v>552</v>
      </c>
      <c r="G5730" s="2" t="s">
        <v>4790</v>
      </c>
      <c r="H5730" s="2" t="s">
        <v>4941</v>
      </c>
      <c r="I5730" s="2">
        <v>80520</v>
      </c>
      <c r="J5730" s="2">
        <v>11320</v>
      </c>
      <c r="K5730" s="2">
        <v>21339458</v>
      </c>
      <c r="L5730" s="3">
        <v>46164</v>
      </c>
      <c r="M5730" s="3">
        <v>46510</v>
      </c>
      <c r="N5730" s="2" t="s">
        <v>4942</v>
      </c>
    </row>
    <row r="5731" spans="2:14" x14ac:dyDescent="0.25">
      <c r="B5731" s="2" t="s">
        <v>4939</v>
      </c>
      <c r="C5731" s="2" t="s">
        <v>4940</v>
      </c>
      <c r="D5731" s="2" t="s">
        <v>41</v>
      </c>
      <c r="E5731" s="2" t="s">
        <v>17</v>
      </c>
      <c r="F5731" s="2" t="s">
        <v>552</v>
      </c>
      <c r="G5731" s="2" t="s">
        <v>4790</v>
      </c>
      <c r="H5731" s="2" t="s">
        <v>4941</v>
      </c>
      <c r="I5731" s="2">
        <v>80520</v>
      </c>
      <c r="J5731" s="2">
        <v>12440</v>
      </c>
      <c r="K5731" s="2">
        <v>21339462</v>
      </c>
      <c r="L5731" s="3">
        <v>46163</v>
      </c>
      <c r="M5731" s="3">
        <v>46510</v>
      </c>
      <c r="N5731" s="2" t="s">
        <v>4942</v>
      </c>
    </row>
    <row r="5732" spans="2:14" x14ac:dyDescent="0.25">
      <c r="B5732" s="2" t="s">
        <v>4939</v>
      </c>
      <c r="C5732" s="2" t="s">
        <v>4940</v>
      </c>
      <c r="D5732" s="2" t="s">
        <v>41</v>
      </c>
      <c r="E5732" s="2" t="s">
        <v>17</v>
      </c>
      <c r="F5732" s="2" t="s">
        <v>552</v>
      </c>
      <c r="G5732" s="2" t="s">
        <v>4790</v>
      </c>
      <c r="H5732" s="2" t="s">
        <v>4941</v>
      </c>
      <c r="I5732" s="2">
        <v>80520</v>
      </c>
      <c r="J5732" s="2">
        <v>14640</v>
      </c>
      <c r="K5732" s="2">
        <v>21340605</v>
      </c>
      <c r="L5732" s="3">
        <v>46163</v>
      </c>
      <c r="M5732" s="3">
        <v>46510</v>
      </c>
      <c r="N5732" s="2" t="s">
        <v>4942</v>
      </c>
    </row>
    <row r="5733" spans="2:14" x14ac:dyDescent="0.25">
      <c r="B5733" s="2" t="s">
        <v>4939</v>
      </c>
      <c r="C5733" s="2" t="s">
        <v>4940</v>
      </c>
      <c r="D5733" s="2" t="s">
        <v>41</v>
      </c>
      <c r="E5733" s="2" t="s">
        <v>17</v>
      </c>
      <c r="F5733" s="2" t="s">
        <v>552</v>
      </c>
      <c r="G5733" s="2" t="s">
        <v>4790</v>
      </c>
      <c r="H5733" s="2" t="s">
        <v>4941</v>
      </c>
      <c r="I5733" s="2">
        <v>80520</v>
      </c>
      <c r="J5733" s="2">
        <v>2260</v>
      </c>
      <c r="K5733" s="2">
        <v>21355754</v>
      </c>
      <c r="L5733" s="3">
        <v>46171</v>
      </c>
      <c r="M5733" s="3">
        <v>46513</v>
      </c>
      <c r="N5733" s="2" t="s">
        <v>4942</v>
      </c>
    </row>
    <row r="5734" spans="2:14" x14ac:dyDescent="0.25">
      <c r="B5734" s="2" t="s">
        <v>4939</v>
      </c>
      <c r="C5734" s="2" t="s">
        <v>4940</v>
      </c>
      <c r="D5734" s="2" t="s">
        <v>41</v>
      </c>
      <c r="E5734" s="2" t="s">
        <v>1828</v>
      </c>
      <c r="F5734" s="2" t="s">
        <v>552</v>
      </c>
      <c r="G5734" s="2" t="s">
        <v>4790</v>
      </c>
      <c r="H5734" s="2" t="s">
        <v>4941</v>
      </c>
      <c r="I5734" s="2">
        <v>80520</v>
      </c>
      <c r="J5734" s="2">
        <v>0</v>
      </c>
      <c r="K5734" s="2">
        <v>20258517</v>
      </c>
      <c r="L5734" s="3">
        <v>45736</v>
      </c>
      <c r="M5734" s="3">
        <v>46087</v>
      </c>
      <c r="N5734" s="2" t="s">
        <v>4942</v>
      </c>
    </row>
    <row r="5735" spans="2:14" x14ac:dyDescent="0.25">
      <c r="B5735" s="2" t="s">
        <v>4939</v>
      </c>
      <c r="C5735" s="2" t="s">
        <v>4940</v>
      </c>
      <c r="D5735" s="2" t="s">
        <v>41</v>
      </c>
      <c r="E5735" s="2" t="s">
        <v>1828</v>
      </c>
      <c r="F5735" s="2" t="s">
        <v>552</v>
      </c>
      <c r="G5735" s="2" t="s">
        <v>4790</v>
      </c>
      <c r="H5735" s="2" t="s">
        <v>4941</v>
      </c>
      <c r="I5735" s="2">
        <v>80520</v>
      </c>
      <c r="J5735" s="2">
        <v>0</v>
      </c>
      <c r="K5735" s="2">
        <v>20258518</v>
      </c>
      <c r="L5735" s="3">
        <v>45738</v>
      </c>
      <c r="M5735" s="3">
        <v>46087</v>
      </c>
      <c r="N5735" s="2" t="s">
        <v>4942</v>
      </c>
    </row>
    <row r="5736" spans="2:14" x14ac:dyDescent="0.25">
      <c r="B5736" s="2" t="s">
        <v>4939</v>
      </c>
      <c r="C5736" s="2" t="s">
        <v>4940</v>
      </c>
      <c r="D5736" s="2" t="s">
        <v>41</v>
      </c>
      <c r="E5736" s="2" t="s">
        <v>1828</v>
      </c>
      <c r="F5736" s="2" t="s">
        <v>552</v>
      </c>
      <c r="G5736" s="2" t="s">
        <v>4790</v>
      </c>
      <c r="H5736" s="2" t="s">
        <v>4941</v>
      </c>
      <c r="I5736" s="2">
        <v>80520</v>
      </c>
      <c r="J5736" s="2">
        <v>0</v>
      </c>
      <c r="K5736" s="2">
        <v>20258519</v>
      </c>
      <c r="L5736" s="3">
        <v>45738</v>
      </c>
      <c r="M5736" s="3">
        <v>46087</v>
      </c>
      <c r="N5736" s="2" t="s">
        <v>4942</v>
      </c>
    </row>
    <row r="5737" spans="2:14" x14ac:dyDescent="0.25">
      <c r="B5737" s="2" t="s">
        <v>4939</v>
      </c>
      <c r="C5737" s="2" t="s">
        <v>4940</v>
      </c>
      <c r="D5737" s="2" t="s">
        <v>41</v>
      </c>
      <c r="E5737" s="2" t="s">
        <v>1828</v>
      </c>
      <c r="F5737" s="2" t="s">
        <v>552</v>
      </c>
      <c r="G5737" s="2" t="s">
        <v>4790</v>
      </c>
      <c r="H5737" s="2" t="s">
        <v>4941</v>
      </c>
      <c r="I5737" s="2">
        <v>80520</v>
      </c>
      <c r="J5737" s="2">
        <v>0</v>
      </c>
      <c r="K5737" s="2">
        <v>20260469</v>
      </c>
      <c r="L5737" s="3">
        <v>45740</v>
      </c>
      <c r="M5737" s="3">
        <v>46090</v>
      </c>
      <c r="N5737" s="2" t="s">
        <v>4942</v>
      </c>
    </row>
    <row r="5738" spans="2:14" x14ac:dyDescent="0.25">
      <c r="B5738" s="2" t="s">
        <v>4939</v>
      </c>
      <c r="C5738" s="2" t="s">
        <v>4940</v>
      </c>
      <c r="D5738" s="2" t="s">
        <v>41</v>
      </c>
      <c r="E5738" s="2" t="s">
        <v>1828</v>
      </c>
      <c r="F5738" s="2" t="s">
        <v>552</v>
      </c>
      <c r="G5738" s="2" t="s">
        <v>4790</v>
      </c>
      <c r="H5738" s="2" t="s">
        <v>4941</v>
      </c>
      <c r="I5738" s="2">
        <v>80520</v>
      </c>
      <c r="J5738" s="2">
        <v>0</v>
      </c>
      <c r="K5738" s="2">
        <v>20260475</v>
      </c>
      <c r="L5738" s="3">
        <v>45740</v>
      </c>
      <c r="M5738" s="3">
        <v>46091</v>
      </c>
      <c r="N5738" s="2" t="s">
        <v>4942</v>
      </c>
    </row>
    <row r="5739" spans="2:14" x14ac:dyDescent="0.25">
      <c r="B5739" s="2" t="s">
        <v>4939</v>
      </c>
      <c r="C5739" s="2" t="s">
        <v>4940</v>
      </c>
      <c r="D5739" s="2" t="s">
        <v>41</v>
      </c>
      <c r="E5739" s="2" t="s">
        <v>1828</v>
      </c>
      <c r="F5739" s="2" t="s">
        <v>552</v>
      </c>
      <c r="G5739" s="2" t="s">
        <v>4790</v>
      </c>
      <c r="H5739" s="2" t="s">
        <v>4941</v>
      </c>
      <c r="I5739" s="2">
        <v>80520</v>
      </c>
      <c r="J5739" s="2">
        <v>0</v>
      </c>
      <c r="K5739" s="2">
        <v>20294255</v>
      </c>
      <c r="L5739" s="3">
        <v>45740</v>
      </c>
      <c r="M5739" s="3">
        <v>46098</v>
      </c>
      <c r="N5739" s="2" t="s">
        <v>4942</v>
      </c>
    </row>
    <row r="5740" spans="2:14" x14ac:dyDescent="0.25">
      <c r="B5740" s="2" t="s">
        <v>4939</v>
      </c>
      <c r="C5740" s="2" t="s">
        <v>4940</v>
      </c>
      <c r="D5740" s="2" t="s">
        <v>41</v>
      </c>
      <c r="E5740" s="2" t="s">
        <v>1828</v>
      </c>
      <c r="F5740" s="2" t="s">
        <v>552</v>
      </c>
      <c r="G5740" s="2" t="s">
        <v>4790</v>
      </c>
      <c r="H5740" s="2" t="s">
        <v>4941</v>
      </c>
      <c r="I5740" s="2">
        <v>80520</v>
      </c>
      <c r="J5740" s="2">
        <v>0</v>
      </c>
      <c r="K5740" s="2">
        <v>20294257</v>
      </c>
      <c r="L5740" s="3">
        <v>45740</v>
      </c>
      <c r="M5740" s="3">
        <v>46098</v>
      </c>
      <c r="N5740" s="2" t="s">
        <v>4942</v>
      </c>
    </row>
    <row r="5741" spans="2:14" x14ac:dyDescent="0.25">
      <c r="B5741" s="2" t="s">
        <v>4939</v>
      </c>
      <c r="C5741" s="2" t="s">
        <v>4940</v>
      </c>
      <c r="D5741" s="2" t="s">
        <v>41</v>
      </c>
      <c r="E5741" s="2" t="s">
        <v>1828</v>
      </c>
      <c r="F5741" s="2" t="s">
        <v>552</v>
      </c>
      <c r="G5741" s="2" t="s">
        <v>4790</v>
      </c>
      <c r="H5741" s="2" t="s">
        <v>4941</v>
      </c>
      <c r="I5741" s="2">
        <v>80520</v>
      </c>
      <c r="J5741" s="2">
        <v>0</v>
      </c>
      <c r="K5741" s="2">
        <v>20294258</v>
      </c>
      <c r="L5741" s="3">
        <v>45738</v>
      </c>
      <c r="M5741" s="3">
        <v>46098</v>
      </c>
      <c r="N5741" s="2" t="s">
        <v>4942</v>
      </c>
    </row>
    <row r="5742" spans="2:14" x14ac:dyDescent="0.25">
      <c r="B5742" s="2" t="s">
        <v>4939</v>
      </c>
      <c r="C5742" s="2" t="s">
        <v>4940</v>
      </c>
      <c r="D5742" s="2" t="s">
        <v>41</v>
      </c>
      <c r="E5742" s="2" t="s">
        <v>1828</v>
      </c>
      <c r="F5742" s="2" t="s">
        <v>552</v>
      </c>
      <c r="G5742" s="2" t="s">
        <v>4790</v>
      </c>
      <c r="H5742" s="2" t="s">
        <v>4941</v>
      </c>
      <c r="I5742" s="2">
        <v>80520</v>
      </c>
      <c r="J5742" s="2">
        <v>0</v>
      </c>
      <c r="K5742" s="2">
        <v>20294260</v>
      </c>
      <c r="L5742" s="3">
        <v>45740</v>
      </c>
      <c r="M5742" s="3">
        <v>46098</v>
      </c>
      <c r="N5742" s="2" t="s">
        <v>4942</v>
      </c>
    </row>
    <row r="5743" spans="2:14" x14ac:dyDescent="0.25">
      <c r="B5743" s="2" t="s">
        <v>4939</v>
      </c>
      <c r="C5743" s="2" t="s">
        <v>4940</v>
      </c>
      <c r="D5743" s="2" t="s">
        <v>41</v>
      </c>
      <c r="E5743" s="2" t="s">
        <v>1828</v>
      </c>
      <c r="F5743" s="2" t="s">
        <v>552</v>
      </c>
      <c r="G5743" s="2" t="s">
        <v>4790</v>
      </c>
      <c r="H5743" s="2" t="s">
        <v>4941</v>
      </c>
      <c r="I5743" s="2">
        <v>80520</v>
      </c>
      <c r="J5743" s="2">
        <v>0</v>
      </c>
      <c r="K5743" s="2">
        <v>20319411</v>
      </c>
      <c r="L5743" s="3">
        <v>45763</v>
      </c>
      <c r="M5743" s="3">
        <v>46120</v>
      </c>
      <c r="N5743" s="2" t="s">
        <v>4942</v>
      </c>
    </row>
    <row r="5744" spans="2:14" x14ac:dyDescent="0.25">
      <c r="B5744" s="2" t="s">
        <v>4939</v>
      </c>
      <c r="C5744" s="2" t="s">
        <v>4940</v>
      </c>
      <c r="D5744" s="2" t="s">
        <v>41</v>
      </c>
      <c r="E5744" s="2" t="s">
        <v>1828</v>
      </c>
      <c r="F5744" s="2" t="s">
        <v>552</v>
      </c>
      <c r="G5744" s="2" t="s">
        <v>4790</v>
      </c>
      <c r="H5744" s="2" t="s">
        <v>4941</v>
      </c>
      <c r="I5744" s="2">
        <v>80520</v>
      </c>
      <c r="J5744" s="2">
        <v>0</v>
      </c>
      <c r="K5744" s="2">
        <v>20319417</v>
      </c>
      <c r="L5744" s="3">
        <v>45763</v>
      </c>
      <c r="M5744" s="3">
        <v>46105</v>
      </c>
      <c r="N5744" s="2" t="s">
        <v>4942</v>
      </c>
    </row>
    <row r="5745" spans="2:14" x14ac:dyDescent="0.25">
      <c r="B5745" s="2" t="s">
        <v>4939</v>
      </c>
      <c r="C5745" s="2" t="s">
        <v>4940</v>
      </c>
      <c r="D5745" s="2" t="s">
        <v>41</v>
      </c>
      <c r="E5745" s="2" t="s">
        <v>1828</v>
      </c>
      <c r="F5745" s="2" t="s">
        <v>552</v>
      </c>
      <c r="G5745" s="2" t="s">
        <v>4790</v>
      </c>
      <c r="H5745" s="2" t="s">
        <v>4941</v>
      </c>
      <c r="I5745" s="2">
        <v>80520</v>
      </c>
      <c r="J5745" s="2">
        <v>0</v>
      </c>
      <c r="K5745" s="2">
        <v>20319418</v>
      </c>
      <c r="L5745" s="3">
        <v>45763</v>
      </c>
      <c r="M5745" s="3">
        <v>46101</v>
      </c>
      <c r="N5745" s="2" t="s">
        <v>4942</v>
      </c>
    </row>
    <row r="5746" spans="2:14" x14ac:dyDescent="0.25">
      <c r="B5746" s="2" t="s">
        <v>4939</v>
      </c>
      <c r="C5746" s="2" t="s">
        <v>4940</v>
      </c>
      <c r="D5746" s="2" t="s">
        <v>41</v>
      </c>
      <c r="E5746" s="2" t="s">
        <v>1828</v>
      </c>
      <c r="F5746" s="2" t="s">
        <v>552</v>
      </c>
      <c r="G5746" s="2" t="s">
        <v>4790</v>
      </c>
      <c r="H5746" s="2" t="s">
        <v>4941</v>
      </c>
      <c r="I5746" s="2">
        <v>80520</v>
      </c>
      <c r="J5746" s="2">
        <v>0</v>
      </c>
      <c r="K5746" s="2">
        <v>20319420</v>
      </c>
      <c r="L5746" s="3">
        <v>45763</v>
      </c>
      <c r="M5746" s="3">
        <v>46101</v>
      </c>
      <c r="N5746" s="2" t="s">
        <v>4942</v>
      </c>
    </row>
    <row r="5747" spans="2:14" x14ac:dyDescent="0.25">
      <c r="B5747" s="2" t="s">
        <v>4939</v>
      </c>
      <c r="C5747" s="2" t="s">
        <v>4940</v>
      </c>
      <c r="D5747" s="2" t="s">
        <v>41</v>
      </c>
      <c r="E5747" s="2" t="s">
        <v>1828</v>
      </c>
      <c r="F5747" s="2" t="s">
        <v>552</v>
      </c>
      <c r="G5747" s="2" t="s">
        <v>4790</v>
      </c>
      <c r="H5747" s="2" t="s">
        <v>4941</v>
      </c>
      <c r="I5747" s="2">
        <v>80520</v>
      </c>
      <c r="J5747" s="2">
        <v>0</v>
      </c>
      <c r="K5747" s="2">
        <v>20594407</v>
      </c>
      <c r="L5747" s="3">
        <v>45885</v>
      </c>
      <c r="M5747" s="3">
        <v>46209</v>
      </c>
      <c r="N5747" s="2" t="s">
        <v>4942</v>
      </c>
    </row>
    <row r="5748" spans="2:14" x14ac:dyDescent="0.25">
      <c r="B5748" s="2" t="s">
        <v>4939</v>
      </c>
      <c r="C5748" s="2" t="s">
        <v>4940</v>
      </c>
      <c r="D5748" s="2" t="s">
        <v>41</v>
      </c>
      <c r="E5748" s="2" t="s">
        <v>1828</v>
      </c>
      <c r="F5748" s="2" t="s">
        <v>552</v>
      </c>
      <c r="G5748" s="2" t="s">
        <v>4790</v>
      </c>
      <c r="H5748" s="2" t="s">
        <v>4941</v>
      </c>
      <c r="I5748" s="2">
        <v>80520</v>
      </c>
      <c r="J5748" s="2">
        <v>0</v>
      </c>
      <c r="K5748" s="2">
        <v>20594411</v>
      </c>
      <c r="L5748" s="3">
        <v>45885</v>
      </c>
      <c r="M5748" s="3">
        <v>46209</v>
      </c>
      <c r="N5748" s="2" t="s">
        <v>4942</v>
      </c>
    </row>
    <row r="5749" spans="2:14" x14ac:dyDescent="0.25">
      <c r="B5749" s="2" t="s">
        <v>4939</v>
      </c>
      <c r="C5749" s="2" t="s">
        <v>4940</v>
      </c>
      <c r="D5749" s="2" t="s">
        <v>41</v>
      </c>
      <c r="E5749" s="2" t="s">
        <v>1828</v>
      </c>
      <c r="F5749" s="2" t="s">
        <v>552</v>
      </c>
      <c r="G5749" s="2" t="s">
        <v>4790</v>
      </c>
      <c r="H5749" s="2" t="s">
        <v>4941</v>
      </c>
      <c r="I5749" s="2">
        <v>80520</v>
      </c>
      <c r="J5749" s="2">
        <v>0</v>
      </c>
      <c r="K5749" s="2">
        <v>20616886</v>
      </c>
      <c r="L5749" s="3">
        <v>45885</v>
      </c>
      <c r="M5749" s="3">
        <v>46209</v>
      </c>
      <c r="N5749" s="2" t="s">
        <v>4942</v>
      </c>
    </row>
    <row r="5750" spans="2:14" x14ac:dyDescent="0.25">
      <c r="B5750" s="2" t="s">
        <v>4939</v>
      </c>
      <c r="C5750" s="2" t="s">
        <v>4940</v>
      </c>
      <c r="D5750" s="2" t="s">
        <v>41</v>
      </c>
      <c r="E5750" s="2" t="s">
        <v>1828</v>
      </c>
      <c r="F5750" s="2" t="s">
        <v>552</v>
      </c>
      <c r="G5750" s="2" t="s">
        <v>4790</v>
      </c>
      <c r="H5750" s="2" t="s">
        <v>4941</v>
      </c>
      <c r="I5750" s="2">
        <v>80520</v>
      </c>
      <c r="J5750" s="2">
        <v>0</v>
      </c>
      <c r="K5750" s="2">
        <v>20616887</v>
      </c>
      <c r="L5750" s="3">
        <v>45881</v>
      </c>
      <c r="M5750" s="3">
        <v>46209</v>
      </c>
      <c r="N5750" s="2" t="s">
        <v>4942</v>
      </c>
    </row>
    <row r="5751" spans="2:14" x14ac:dyDescent="0.25">
      <c r="B5751" s="2" t="s">
        <v>4939</v>
      </c>
      <c r="C5751" s="2" t="s">
        <v>4940</v>
      </c>
      <c r="D5751" s="2" t="s">
        <v>41</v>
      </c>
      <c r="E5751" s="2" t="s">
        <v>1828</v>
      </c>
      <c r="F5751" s="2" t="s">
        <v>552</v>
      </c>
      <c r="G5751" s="2" t="s">
        <v>4790</v>
      </c>
      <c r="H5751" s="2" t="s">
        <v>4941</v>
      </c>
      <c r="I5751" s="2">
        <v>80520</v>
      </c>
      <c r="J5751" s="2">
        <v>0</v>
      </c>
      <c r="K5751" s="2">
        <v>20616889</v>
      </c>
      <c r="L5751" s="3">
        <v>45878</v>
      </c>
      <c r="M5751" s="3">
        <v>46209</v>
      </c>
      <c r="N5751" s="2" t="s">
        <v>4942</v>
      </c>
    </row>
    <row r="5752" spans="2:14" x14ac:dyDescent="0.25">
      <c r="B5752" s="2" t="s">
        <v>4939</v>
      </c>
      <c r="C5752" s="2" t="s">
        <v>4940</v>
      </c>
      <c r="D5752" s="2" t="s">
        <v>41</v>
      </c>
      <c r="E5752" s="2" t="s">
        <v>1828</v>
      </c>
      <c r="F5752" s="2" t="s">
        <v>552</v>
      </c>
      <c r="G5752" s="2" t="s">
        <v>4790</v>
      </c>
      <c r="H5752" s="2" t="s">
        <v>4941</v>
      </c>
      <c r="I5752" s="2">
        <v>80520</v>
      </c>
      <c r="J5752" s="2">
        <v>0</v>
      </c>
      <c r="K5752" s="2">
        <v>20627875</v>
      </c>
      <c r="L5752" s="3">
        <v>45885</v>
      </c>
      <c r="M5752" s="3">
        <v>46223</v>
      </c>
      <c r="N5752" s="2" t="s">
        <v>4942</v>
      </c>
    </row>
    <row r="5753" spans="2:14" x14ac:dyDescent="0.25">
      <c r="B5753" s="2" t="s">
        <v>4939</v>
      </c>
      <c r="C5753" s="2" t="s">
        <v>4940</v>
      </c>
      <c r="D5753" s="2" t="s">
        <v>41</v>
      </c>
      <c r="E5753" s="2" t="s">
        <v>1828</v>
      </c>
      <c r="F5753" s="2" t="s">
        <v>552</v>
      </c>
      <c r="G5753" s="2" t="s">
        <v>4790</v>
      </c>
      <c r="H5753" s="2" t="s">
        <v>4941</v>
      </c>
      <c r="I5753" s="2">
        <v>80520</v>
      </c>
      <c r="J5753" s="2">
        <v>0</v>
      </c>
      <c r="K5753" s="2">
        <v>20734452</v>
      </c>
      <c r="L5753" s="3">
        <v>45890</v>
      </c>
      <c r="M5753" s="3">
        <v>46244</v>
      </c>
      <c r="N5753" s="2" t="s">
        <v>4942</v>
      </c>
    </row>
    <row r="5754" spans="2:14" x14ac:dyDescent="0.25">
      <c r="B5754" s="2" t="s">
        <v>4939</v>
      </c>
      <c r="C5754" s="2" t="s">
        <v>4940</v>
      </c>
      <c r="D5754" s="2" t="s">
        <v>41</v>
      </c>
      <c r="E5754" s="2" t="s">
        <v>1828</v>
      </c>
      <c r="F5754" s="2" t="s">
        <v>552</v>
      </c>
      <c r="G5754" s="2" t="s">
        <v>4790</v>
      </c>
      <c r="H5754" s="2" t="s">
        <v>4941</v>
      </c>
      <c r="I5754" s="2">
        <v>80520</v>
      </c>
      <c r="J5754" s="2">
        <v>0</v>
      </c>
      <c r="K5754" s="2">
        <v>20734453</v>
      </c>
      <c r="L5754" s="3">
        <v>45890</v>
      </c>
      <c r="M5754" s="3">
        <v>46247</v>
      </c>
      <c r="N5754" s="2" t="s">
        <v>4942</v>
      </c>
    </row>
    <row r="5755" spans="2:14" x14ac:dyDescent="0.25">
      <c r="B5755" s="2" t="s">
        <v>4939</v>
      </c>
      <c r="C5755" s="2" t="s">
        <v>4940</v>
      </c>
      <c r="D5755" s="2" t="s">
        <v>41</v>
      </c>
      <c r="E5755" s="2" t="s">
        <v>1828</v>
      </c>
      <c r="F5755" s="2" t="s">
        <v>552</v>
      </c>
      <c r="G5755" s="2" t="s">
        <v>4790</v>
      </c>
      <c r="H5755" s="2" t="s">
        <v>4941</v>
      </c>
      <c r="I5755" s="2">
        <v>80520</v>
      </c>
      <c r="J5755" s="2">
        <v>0</v>
      </c>
      <c r="K5755" s="2">
        <v>20754379</v>
      </c>
      <c r="L5755" s="3">
        <v>45896</v>
      </c>
      <c r="M5755" s="3">
        <v>46259</v>
      </c>
      <c r="N5755" s="2" t="s">
        <v>4942</v>
      </c>
    </row>
    <row r="5756" spans="2:14" x14ac:dyDescent="0.25">
      <c r="B5756" s="2" t="s">
        <v>4939</v>
      </c>
      <c r="C5756" s="2" t="s">
        <v>4940</v>
      </c>
      <c r="D5756" s="2" t="s">
        <v>41</v>
      </c>
      <c r="E5756" s="2" t="s">
        <v>1828</v>
      </c>
      <c r="F5756" s="2" t="s">
        <v>552</v>
      </c>
      <c r="G5756" s="2" t="s">
        <v>4790</v>
      </c>
      <c r="H5756" s="2" t="s">
        <v>4941</v>
      </c>
      <c r="I5756" s="2">
        <v>80520</v>
      </c>
      <c r="J5756" s="2">
        <v>0</v>
      </c>
      <c r="K5756" s="2">
        <v>21324538</v>
      </c>
      <c r="L5756" s="3">
        <v>46161</v>
      </c>
      <c r="M5756" s="3">
        <v>46510</v>
      </c>
      <c r="N5756" s="2" t="s">
        <v>4942</v>
      </c>
    </row>
    <row r="5757" spans="2:14" x14ac:dyDescent="0.25">
      <c r="B5757" s="2" t="s">
        <v>4939</v>
      </c>
      <c r="C5757" s="2" t="s">
        <v>4940</v>
      </c>
      <c r="D5757" s="2" t="s">
        <v>41</v>
      </c>
      <c r="E5757" s="2" t="s">
        <v>1828</v>
      </c>
      <c r="F5757" s="2" t="s">
        <v>552</v>
      </c>
      <c r="G5757" s="2" t="s">
        <v>4790</v>
      </c>
      <c r="H5757" s="2" t="s">
        <v>4941</v>
      </c>
      <c r="I5757" s="2">
        <v>80520</v>
      </c>
      <c r="J5757" s="2">
        <v>0</v>
      </c>
      <c r="K5757" s="2">
        <v>21328586</v>
      </c>
      <c r="L5757" s="3">
        <v>46162</v>
      </c>
      <c r="M5757" s="3">
        <v>46510</v>
      </c>
      <c r="N5757" s="2" t="s">
        <v>4942</v>
      </c>
    </row>
    <row r="5758" spans="2:14" x14ac:dyDescent="0.25">
      <c r="B5758" s="2" t="s">
        <v>4939</v>
      </c>
      <c r="C5758" s="2" t="s">
        <v>4940</v>
      </c>
      <c r="D5758" s="2" t="s">
        <v>41</v>
      </c>
      <c r="E5758" s="2" t="s">
        <v>1828</v>
      </c>
      <c r="F5758" s="2" t="s">
        <v>552</v>
      </c>
      <c r="G5758" s="2" t="s">
        <v>4790</v>
      </c>
      <c r="H5758" s="2" t="s">
        <v>4941</v>
      </c>
      <c r="I5758" s="2">
        <v>80520</v>
      </c>
      <c r="J5758" s="2">
        <v>0</v>
      </c>
      <c r="K5758" s="2">
        <v>21333388</v>
      </c>
      <c r="L5758" s="3">
        <v>46164</v>
      </c>
      <c r="M5758" s="3">
        <v>46513</v>
      </c>
      <c r="N5758" s="2" t="s">
        <v>4942</v>
      </c>
    </row>
    <row r="5759" spans="2:14" x14ac:dyDescent="0.25">
      <c r="B5759" s="2" t="s">
        <v>4939</v>
      </c>
      <c r="C5759" s="2" t="s">
        <v>4940</v>
      </c>
      <c r="D5759" s="2" t="s">
        <v>41</v>
      </c>
      <c r="E5759" s="2" t="s">
        <v>1828</v>
      </c>
      <c r="F5759" s="2" t="s">
        <v>552</v>
      </c>
      <c r="G5759" s="2" t="s">
        <v>4790</v>
      </c>
      <c r="H5759" s="2" t="s">
        <v>4941</v>
      </c>
      <c r="I5759" s="2">
        <v>80520</v>
      </c>
      <c r="J5759" s="2">
        <v>0</v>
      </c>
      <c r="K5759" s="2">
        <v>21339458</v>
      </c>
      <c r="L5759" s="3">
        <v>46164</v>
      </c>
      <c r="M5759" s="3">
        <v>46510</v>
      </c>
      <c r="N5759" s="2" t="s">
        <v>4942</v>
      </c>
    </row>
    <row r="5760" spans="2:14" x14ac:dyDescent="0.25">
      <c r="B5760" s="2" t="s">
        <v>4939</v>
      </c>
      <c r="C5760" s="2" t="s">
        <v>4940</v>
      </c>
      <c r="D5760" s="2" t="s">
        <v>41</v>
      </c>
      <c r="E5760" s="2" t="s">
        <v>1828</v>
      </c>
      <c r="F5760" s="2" t="s">
        <v>552</v>
      </c>
      <c r="G5760" s="2" t="s">
        <v>4790</v>
      </c>
      <c r="H5760" s="2" t="s">
        <v>4941</v>
      </c>
      <c r="I5760" s="2">
        <v>80520</v>
      </c>
      <c r="J5760" s="2">
        <v>0</v>
      </c>
      <c r="K5760" s="2">
        <v>21339462</v>
      </c>
      <c r="L5760" s="3">
        <v>46163</v>
      </c>
      <c r="M5760" s="3">
        <v>46510</v>
      </c>
      <c r="N5760" s="2" t="s">
        <v>4942</v>
      </c>
    </row>
    <row r="5761" spans="2:14" x14ac:dyDescent="0.25">
      <c r="B5761" s="2" t="s">
        <v>4939</v>
      </c>
      <c r="C5761" s="2" t="s">
        <v>4940</v>
      </c>
      <c r="D5761" s="2" t="s">
        <v>41</v>
      </c>
      <c r="E5761" s="2" t="s">
        <v>1828</v>
      </c>
      <c r="F5761" s="2" t="s">
        <v>552</v>
      </c>
      <c r="G5761" s="2" t="s">
        <v>4790</v>
      </c>
      <c r="H5761" s="2" t="s">
        <v>4941</v>
      </c>
      <c r="I5761" s="2">
        <v>80520</v>
      </c>
      <c r="J5761" s="2">
        <v>0</v>
      </c>
      <c r="K5761" s="2">
        <v>21340605</v>
      </c>
      <c r="L5761" s="3">
        <v>46163</v>
      </c>
      <c r="M5761" s="3">
        <v>46510</v>
      </c>
      <c r="N5761" s="2" t="s">
        <v>4942</v>
      </c>
    </row>
    <row r="5762" spans="2:14" x14ac:dyDescent="0.25">
      <c r="B5762" s="2" t="s">
        <v>4939</v>
      </c>
      <c r="C5762" s="2" t="s">
        <v>4940</v>
      </c>
      <c r="D5762" s="2" t="s">
        <v>41</v>
      </c>
      <c r="E5762" s="2" t="s">
        <v>1828</v>
      </c>
      <c r="F5762" s="2" t="s">
        <v>552</v>
      </c>
      <c r="G5762" s="2" t="s">
        <v>4790</v>
      </c>
      <c r="H5762" s="2" t="s">
        <v>4941</v>
      </c>
      <c r="I5762" s="2">
        <v>80520</v>
      </c>
      <c r="J5762" s="2">
        <v>0</v>
      </c>
      <c r="K5762" s="2">
        <v>21355754</v>
      </c>
      <c r="L5762" s="3">
        <v>46171</v>
      </c>
      <c r="M5762" s="3">
        <v>46513</v>
      </c>
      <c r="N5762" s="2" t="s">
        <v>4942</v>
      </c>
    </row>
    <row r="5763" spans="2:14" x14ac:dyDescent="0.25">
      <c r="B5763" s="2" t="s">
        <v>4939</v>
      </c>
      <c r="C5763" s="2" t="s">
        <v>4940</v>
      </c>
      <c r="D5763" s="2" t="s">
        <v>41</v>
      </c>
      <c r="E5763" s="2" t="s">
        <v>142</v>
      </c>
      <c r="F5763" s="2" t="s">
        <v>552</v>
      </c>
      <c r="G5763" s="2" t="s">
        <v>4790</v>
      </c>
      <c r="H5763" s="2" t="s">
        <v>4941</v>
      </c>
      <c r="I5763" s="2">
        <v>80520</v>
      </c>
      <c r="J5763" s="2">
        <v>0</v>
      </c>
      <c r="K5763" s="2">
        <v>20245969</v>
      </c>
      <c r="L5763" s="3">
        <v>45729</v>
      </c>
      <c r="M5763" s="3">
        <v>46083</v>
      </c>
      <c r="N5763" s="2" t="s">
        <v>4942</v>
      </c>
    </row>
    <row r="5764" spans="2:14" x14ac:dyDescent="0.25">
      <c r="B5764" s="2" t="s">
        <v>4939</v>
      </c>
      <c r="C5764" s="2" t="s">
        <v>4940</v>
      </c>
      <c r="D5764" s="2" t="s">
        <v>41</v>
      </c>
      <c r="E5764" s="2" t="s">
        <v>142</v>
      </c>
      <c r="F5764" s="2" t="s">
        <v>552</v>
      </c>
      <c r="G5764" s="2" t="s">
        <v>4790</v>
      </c>
      <c r="H5764" s="2" t="s">
        <v>4941</v>
      </c>
      <c r="I5764" s="2">
        <v>80520</v>
      </c>
      <c r="J5764" s="2">
        <v>0</v>
      </c>
      <c r="K5764" s="2">
        <v>20294255</v>
      </c>
      <c r="L5764" s="3">
        <v>45740</v>
      </c>
      <c r="M5764" s="3">
        <v>46098</v>
      </c>
      <c r="N5764" s="2" t="s">
        <v>4942</v>
      </c>
    </row>
    <row r="5765" spans="2:14" x14ac:dyDescent="0.25">
      <c r="B5765" s="2" t="s">
        <v>4939</v>
      </c>
      <c r="C5765" s="2" t="s">
        <v>4940</v>
      </c>
      <c r="D5765" s="2" t="s">
        <v>41</v>
      </c>
      <c r="E5765" s="2" t="s">
        <v>142</v>
      </c>
      <c r="F5765" s="2" t="s">
        <v>552</v>
      </c>
      <c r="G5765" s="2" t="s">
        <v>4790</v>
      </c>
      <c r="H5765" s="2" t="s">
        <v>4941</v>
      </c>
      <c r="I5765" s="2">
        <v>80520</v>
      </c>
      <c r="J5765" s="2">
        <v>0</v>
      </c>
      <c r="K5765" s="2">
        <v>20294257</v>
      </c>
      <c r="L5765" s="3">
        <v>45740</v>
      </c>
      <c r="M5765" s="3">
        <v>46098</v>
      </c>
      <c r="N5765" s="2" t="s">
        <v>4942</v>
      </c>
    </row>
    <row r="5766" spans="2:14" x14ac:dyDescent="0.25">
      <c r="B5766" s="2" t="s">
        <v>4939</v>
      </c>
      <c r="C5766" s="2" t="s">
        <v>4940</v>
      </c>
      <c r="D5766" s="2" t="s">
        <v>41</v>
      </c>
      <c r="E5766" s="2" t="s">
        <v>142</v>
      </c>
      <c r="F5766" s="2" t="s">
        <v>552</v>
      </c>
      <c r="G5766" s="2" t="s">
        <v>4790</v>
      </c>
      <c r="H5766" s="2" t="s">
        <v>4941</v>
      </c>
      <c r="I5766" s="2">
        <v>80520</v>
      </c>
      <c r="J5766" s="2">
        <v>0</v>
      </c>
      <c r="K5766" s="2">
        <v>20294260</v>
      </c>
      <c r="L5766" s="3">
        <v>45740</v>
      </c>
      <c r="M5766" s="3">
        <v>46098</v>
      </c>
      <c r="N5766" s="2" t="s">
        <v>4942</v>
      </c>
    </row>
    <row r="5767" spans="2:14" x14ac:dyDescent="0.25">
      <c r="B5767" s="2" t="s">
        <v>4939</v>
      </c>
      <c r="C5767" s="2" t="s">
        <v>4940</v>
      </c>
      <c r="D5767" s="2" t="s">
        <v>41</v>
      </c>
      <c r="E5767" s="2" t="s">
        <v>142</v>
      </c>
      <c r="F5767" s="2" t="s">
        <v>552</v>
      </c>
      <c r="G5767" s="2" t="s">
        <v>4790</v>
      </c>
      <c r="H5767" s="2" t="s">
        <v>4941</v>
      </c>
      <c r="I5767" s="2">
        <v>80520</v>
      </c>
      <c r="J5767" s="2">
        <v>0</v>
      </c>
      <c r="K5767" s="2">
        <v>20807131</v>
      </c>
      <c r="L5767" s="3">
        <v>45916</v>
      </c>
      <c r="M5767" s="3">
        <v>46272</v>
      </c>
      <c r="N5767" s="2" t="s">
        <v>4942</v>
      </c>
    </row>
    <row r="5768" spans="2:14" x14ac:dyDescent="0.25">
      <c r="B5768" s="2" t="s">
        <v>4939</v>
      </c>
      <c r="C5768" s="2" t="s">
        <v>4940</v>
      </c>
      <c r="D5768" s="2" t="s">
        <v>41</v>
      </c>
      <c r="E5768" s="2" t="s">
        <v>142</v>
      </c>
      <c r="F5768" s="2" t="s">
        <v>552</v>
      </c>
      <c r="G5768" s="2" t="s">
        <v>4790</v>
      </c>
      <c r="H5768" s="2" t="s">
        <v>4941</v>
      </c>
      <c r="I5768" s="2">
        <v>80520</v>
      </c>
      <c r="J5768" s="2">
        <v>0</v>
      </c>
      <c r="K5768" s="2">
        <v>20834346</v>
      </c>
      <c r="L5768" s="3">
        <v>45920</v>
      </c>
      <c r="M5768" s="3">
        <v>46277</v>
      </c>
      <c r="N5768" s="2" t="s">
        <v>4942</v>
      </c>
    </row>
    <row r="5769" spans="2:14" x14ac:dyDescent="0.25">
      <c r="B5769" s="2" t="s">
        <v>4939</v>
      </c>
      <c r="C5769" s="2" t="s">
        <v>4940</v>
      </c>
      <c r="D5769" s="2" t="s">
        <v>41</v>
      </c>
      <c r="E5769" s="2" t="s">
        <v>142</v>
      </c>
      <c r="F5769" s="2" t="s">
        <v>552</v>
      </c>
      <c r="G5769" s="2" t="s">
        <v>4790</v>
      </c>
      <c r="H5769" s="2" t="s">
        <v>4941</v>
      </c>
      <c r="I5769" s="2">
        <v>80520</v>
      </c>
      <c r="J5769" s="2">
        <v>0</v>
      </c>
      <c r="K5769" s="2">
        <v>20855129</v>
      </c>
      <c r="L5769" s="3">
        <v>45930</v>
      </c>
      <c r="M5769" s="3">
        <v>46293</v>
      </c>
      <c r="N5769" s="2" t="s">
        <v>4942</v>
      </c>
    </row>
    <row r="5770" spans="2:14" x14ac:dyDescent="0.25">
      <c r="B5770" s="2" t="s">
        <v>4939</v>
      </c>
      <c r="C5770" s="2" t="s">
        <v>4940</v>
      </c>
      <c r="D5770" s="2" t="s">
        <v>41</v>
      </c>
      <c r="E5770" s="2" t="s">
        <v>142</v>
      </c>
      <c r="F5770" s="2" t="s">
        <v>552</v>
      </c>
      <c r="G5770" s="2" t="s">
        <v>4790</v>
      </c>
      <c r="H5770" s="2" t="s">
        <v>4941</v>
      </c>
      <c r="I5770" s="2">
        <v>80520</v>
      </c>
      <c r="J5770" s="2">
        <v>0</v>
      </c>
      <c r="K5770" s="2">
        <v>20855130</v>
      </c>
      <c r="L5770" s="3">
        <v>45929</v>
      </c>
      <c r="M5770" s="3">
        <v>46291</v>
      </c>
      <c r="N5770" s="2" t="s">
        <v>4942</v>
      </c>
    </row>
    <row r="5771" spans="2:14" x14ac:dyDescent="0.25">
      <c r="B5771" s="2" t="s">
        <v>4939</v>
      </c>
      <c r="C5771" s="2" t="s">
        <v>4940</v>
      </c>
      <c r="D5771" s="2" t="s">
        <v>41</v>
      </c>
      <c r="E5771" s="2" t="s">
        <v>142</v>
      </c>
      <c r="F5771" s="2" t="s">
        <v>552</v>
      </c>
      <c r="G5771" s="2" t="s">
        <v>4790</v>
      </c>
      <c r="H5771" s="2" t="s">
        <v>4941</v>
      </c>
      <c r="I5771" s="2">
        <v>80520</v>
      </c>
      <c r="J5771" s="2">
        <v>0</v>
      </c>
      <c r="K5771" s="2">
        <v>20855131</v>
      </c>
      <c r="L5771" s="3">
        <v>45930</v>
      </c>
      <c r="M5771" s="3">
        <v>46293</v>
      </c>
      <c r="N5771" s="2" t="s">
        <v>4942</v>
      </c>
    </row>
    <row r="5772" spans="2:14" x14ac:dyDescent="0.25">
      <c r="B5772" s="2" t="s">
        <v>4939</v>
      </c>
      <c r="C5772" s="2" t="s">
        <v>4940</v>
      </c>
      <c r="D5772" s="2" t="s">
        <v>41</v>
      </c>
      <c r="E5772" s="2" t="s">
        <v>142</v>
      </c>
      <c r="F5772" s="2" t="s">
        <v>552</v>
      </c>
      <c r="G5772" s="2" t="s">
        <v>4790</v>
      </c>
      <c r="H5772" s="2" t="s">
        <v>4941</v>
      </c>
      <c r="I5772" s="2">
        <v>80520</v>
      </c>
      <c r="J5772" s="2">
        <v>0</v>
      </c>
      <c r="K5772" s="2">
        <v>20855213</v>
      </c>
      <c r="L5772" s="3">
        <v>45926</v>
      </c>
      <c r="M5772" s="3">
        <v>46279</v>
      </c>
      <c r="N5772" s="2" t="s">
        <v>4942</v>
      </c>
    </row>
    <row r="5773" spans="2:14" x14ac:dyDescent="0.25">
      <c r="B5773" s="2" t="s">
        <v>4939</v>
      </c>
      <c r="C5773" s="2" t="s">
        <v>4940</v>
      </c>
      <c r="D5773" s="2" t="s">
        <v>41</v>
      </c>
      <c r="E5773" s="2" t="s">
        <v>142</v>
      </c>
      <c r="F5773" s="2" t="s">
        <v>552</v>
      </c>
      <c r="G5773" s="2" t="s">
        <v>4790</v>
      </c>
      <c r="H5773" s="2" t="s">
        <v>4941</v>
      </c>
      <c r="I5773" s="2">
        <v>80520</v>
      </c>
      <c r="J5773" s="2">
        <v>0</v>
      </c>
      <c r="K5773" s="2">
        <v>21033629</v>
      </c>
      <c r="L5773" s="3">
        <v>46065</v>
      </c>
      <c r="M5773" s="3">
        <v>46419</v>
      </c>
      <c r="N5773" s="2" t="s">
        <v>4942</v>
      </c>
    </row>
    <row r="5774" spans="2:14" x14ac:dyDescent="0.25">
      <c r="B5774" s="2" t="s">
        <v>4939</v>
      </c>
      <c r="C5774" s="2" t="s">
        <v>4940</v>
      </c>
      <c r="D5774" s="2" t="s">
        <v>41</v>
      </c>
      <c r="E5774" s="2" t="s">
        <v>142</v>
      </c>
      <c r="F5774" s="2" t="s">
        <v>552</v>
      </c>
      <c r="G5774" s="2" t="s">
        <v>4790</v>
      </c>
      <c r="H5774" s="2" t="s">
        <v>4941</v>
      </c>
      <c r="I5774" s="2">
        <v>80520</v>
      </c>
      <c r="J5774" s="2">
        <v>0</v>
      </c>
      <c r="K5774" s="2">
        <v>21055889</v>
      </c>
      <c r="L5774" s="3">
        <v>46063</v>
      </c>
      <c r="M5774" s="3">
        <v>46402</v>
      </c>
      <c r="N5774" s="2" t="s">
        <v>4942</v>
      </c>
    </row>
    <row r="5775" spans="2:14" x14ac:dyDescent="0.25">
      <c r="B5775" s="2" t="s">
        <v>4939</v>
      </c>
      <c r="C5775" s="2" t="s">
        <v>4940</v>
      </c>
      <c r="D5775" s="2" t="s">
        <v>41</v>
      </c>
      <c r="E5775" s="2" t="s">
        <v>142</v>
      </c>
      <c r="F5775" s="2" t="s">
        <v>552</v>
      </c>
      <c r="G5775" s="2" t="s">
        <v>4790</v>
      </c>
      <c r="H5775" s="2" t="s">
        <v>4941</v>
      </c>
      <c r="I5775" s="2">
        <v>80520</v>
      </c>
      <c r="J5775" s="2">
        <v>0</v>
      </c>
      <c r="K5775" s="2">
        <v>21140460</v>
      </c>
      <c r="L5775" s="3">
        <v>46094</v>
      </c>
      <c r="M5775" s="3">
        <v>46451</v>
      </c>
      <c r="N5775" s="2" t="s">
        <v>4942</v>
      </c>
    </row>
    <row r="5776" spans="2:14" x14ac:dyDescent="0.25">
      <c r="B5776" s="2" t="s">
        <v>4939</v>
      </c>
      <c r="C5776" s="2" t="s">
        <v>4940</v>
      </c>
      <c r="D5776" s="2" t="s">
        <v>41</v>
      </c>
      <c r="E5776" s="2" t="s">
        <v>142</v>
      </c>
      <c r="F5776" s="2" t="s">
        <v>552</v>
      </c>
      <c r="G5776" s="2" t="s">
        <v>4790</v>
      </c>
      <c r="H5776" s="2" t="s">
        <v>4941</v>
      </c>
      <c r="I5776" s="2">
        <v>80520</v>
      </c>
      <c r="J5776" s="2">
        <v>2000</v>
      </c>
      <c r="K5776" s="2">
        <v>21324538</v>
      </c>
      <c r="L5776" s="3">
        <v>46161</v>
      </c>
      <c r="M5776" s="3">
        <v>46510</v>
      </c>
      <c r="N5776" s="2" t="s">
        <v>4942</v>
      </c>
    </row>
    <row r="5777" spans="2:14" x14ac:dyDescent="0.25">
      <c r="B5777" s="2" t="s">
        <v>4943</v>
      </c>
      <c r="C5777" s="2" t="s">
        <v>4944</v>
      </c>
      <c r="D5777" s="2" t="s">
        <v>41</v>
      </c>
      <c r="E5777" s="2" t="s">
        <v>17</v>
      </c>
      <c r="F5777" s="2" t="s">
        <v>552</v>
      </c>
      <c r="G5777" s="2" t="s">
        <v>4790</v>
      </c>
      <c r="H5777" s="2" t="s">
        <v>4945</v>
      </c>
      <c r="I5777" s="2">
        <v>24550</v>
      </c>
      <c r="J5777" s="2">
        <v>0</v>
      </c>
      <c r="K5777" s="2">
        <v>0</v>
      </c>
      <c r="L5777" s="3">
        <v>45871</v>
      </c>
      <c r="M5777" s="2" t="s">
        <v>30</v>
      </c>
      <c r="N5777" s="2" t="s">
        <v>4868</v>
      </c>
    </row>
    <row r="5778" spans="2:14" x14ac:dyDescent="0.25">
      <c r="B5778" s="2" t="s">
        <v>4943</v>
      </c>
      <c r="C5778" s="2" t="s">
        <v>4944</v>
      </c>
      <c r="D5778" s="2" t="s">
        <v>41</v>
      </c>
      <c r="E5778" s="2" t="s">
        <v>17</v>
      </c>
      <c r="F5778" s="2" t="s">
        <v>552</v>
      </c>
      <c r="G5778" s="2" t="s">
        <v>4790</v>
      </c>
      <c r="H5778" s="2" t="s">
        <v>4945</v>
      </c>
      <c r="I5778" s="2">
        <v>24550</v>
      </c>
      <c r="J5778" s="2">
        <v>0</v>
      </c>
      <c r="K5778" s="2" t="s">
        <v>4946</v>
      </c>
      <c r="L5778" s="3">
        <v>46093</v>
      </c>
      <c r="M5778" s="3">
        <v>46419</v>
      </c>
      <c r="N5778" s="2" t="s">
        <v>4868</v>
      </c>
    </row>
    <row r="5779" spans="2:14" x14ac:dyDescent="0.25">
      <c r="B5779" s="2" t="s">
        <v>4943</v>
      </c>
      <c r="C5779" s="2" t="s">
        <v>4944</v>
      </c>
      <c r="D5779" s="2" t="s">
        <v>41</v>
      </c>
      <c r="E5779" s="2" t="s">
        <v>17</v>
      </c>
      <c r="F5779" s="2" t="s">
        <v>552</v>
      </c>
      <c r="G5779" s="2" t="s">
        <v>4790</v>
      </c>
      <c r="H5779" s="2" t="s">
        <v>4945</v>
      </c>
      <c r="I5779" s="2">
        <v>24550</v>
      </c>
      <c r="J5779" s="2">
        <v>0</v>
      </c>
      <c r="K5779" s="2" t="s">
        <v>4947</v>
      </c>
      <c r="L5779" s="3">
        <v>45743</v>
      </c>
      <c r="M5779" s="3">
        <v>46082</v>
      </c>
      <c r="N5779" s="2" t="s">
        <v>4868</v>
      </c>
    </row>
    <row r="5780" spans="2:14" x14ac:dyDescent="0.25">
      <c r="B5780" s="2" t="s">
        <v>4943</v>
      </c>
      <c r="C5780" s="2" t="s">
        <v>4944</v>
      </c>
      <c r="D5780" s="2" t="s">
        <v>41</v>
      </c>
      <c r="E5780" s="2" t="s">
        <v>17</v>
      </c>
      <c r="F5780" s="2" t="s">
        <v>552</v>
      </c>
      <c r="G5780" s="2" t="s">
        <v>4790</v>
      </c>
      <c r="H5780" s="2" t="s">
        <v>4945</v>
      </c>
      <c r="I5780" s="2">
        <v>24550</v>
      </c>
      <c r="J5780" s="2">
        <v>3011</v>
      </c>
      <c r="K5780" s="2" t="s">
        <v>4948</v>
      </c>
      <c r="L5780" s="3">
        <v>46192</v>
      </c>
      <c r="M5780" s="3">
        <v>46478</v>
      </c>
      <c r="N5780" s="2" t="s">
        <v>4868</v>
      </c>
    </row>
    <row r="5781" spans="2:14" x14ac:dyDescent="0.25">
      <c r="B5781" s="2" t="s">
        <v>4943</v>
      </c>
      <c r="C5781" s="2" t="s">
        <v>4944</v>
      </c>
      <c r="D5781" s="2" t="s">
        <v>41</v>
      </c>
      <c r="E5781" s="2" t="s">
        <v>17</v>
      </c>
      <c r="F5781" s="2" t="s">
        <v>552</v>
      </c>
      <c r="G5781" s="2" t="s">
        <v>4790</v>
      </c>
      <c r="H5781" s="2" t="s">
        <v>4945</v>
      </c>
      <c r="I5781" s="2">
        <v>24550</v>
      </c>
      <c r="J5781" s="2">
        <v>0</v>
      </c>
      <c r="K5781" s="2" t="s">
        <v>4949</v>
      </c>
      <c r="L5781" s="3">
        <v>45839</v>
      </c>
      <c r="M5781" s="3">
        <v>46174</v>
      </c>
      <c r="N5781" s="2" t="s">
        <v>4868</v>
      </c>
    </row>
    <row r="5782" spans="2:14" x14ac:dyDescent="0.25">
      <c r="B5782" s="2" t="s">
        <v>4943</v>
      </c>
      <c r="C5782" s="2" t="s">
        <v>4944</v>
      </c>
      <c r="D5782" s="2" t="s">
        <v>41</v>
      </c>
      <c r="E5782" s="2" t="s">
        <v>17</v>
      </c>
      <c r="F5782" s="2" t="s">
        <v>552</v>
      </c>
      <c r="G5782" s="2" t="s">
        <v>4790</v>
      </c>
      <c r="H5782" s="2" t="s">
        <v>4945</v>
      </c>
      <c r="I5782" s="2">
        <v>24550</v>
      </c>
      <c r="J5782" s="2">
        <v>0</v>
      </c>
      <c r="K5782" s="2" t="s">
        <v>4950</v>
      </c>
      <c r="L5782" s="3">
        <v>46127</v>
      </c>
      <c r="M5782" s="3">
        <v>46478</v>
      </c>
      <c r="N5782" s="2" t="s">
        <v>4868</v>
      </c>
    </row>
    <row r="5783" spans="2:14" x14ac:dyDescent="0.25">
      <c r="B5783" s="2" t="s">
        <v>4943</v>
      </c>
      <c r="C5783" s="2" t="s">
        <v>4944</v>
      </c>
      <c r="D5783" s="2" t="s">
        <v>41</v>
      </c>
      <c r="E5783" s="2" t="s">
        <v>17</v>
      </c>
      <c r="F5783" s="2" t="s">
        <v>552</v>
      </c>
      <c r="G5783" s="2" t="s">
        <v>4790</v>
      </c>
      <c r="H5783" s="2" t="s">
        <v>4945</v>
      </c>
      <c r="I5783" s="2">
        <v>24550</v>
      </c>
      <c r="J5783" s="2">
        <v>0</v>
      </c>
      <c r="K5783" s="2" t="s">
        <v>4951</v>
      </c>
      <c r="L5783" s="3">
        <v>46113</v>
      </c>
      <c r="M5783" s="3">
        <v>46447</v>
      </c>
      <c r="N5783" s="2" t="s">
        <v>4868</v>
      </c>
    </row>
    <row r="5784" spans="2:14" x14ac:dyDescent="0.25">
      <c r="B5784" s="2" t="s">
        <v>4943</v>
      </c>
      <c r="C5784" s="2" t="s">
        <v>4944</v>
      </c>
      <c r="D5784" s="2" t="s">
        <v>41</v>
      </c>
      <c r="E5784" s="2" t="s">
        <v>17</v>
      </c>
      <c r="F5784" s="2" t="s">
        <v>552</v>
      </c>
      <c r="G5784" s="2" t="s">
        <v>4790</v>
      </c>
      <c r="H5784" s="2" t="s">
        <v>4945</v>
      </c>
      <c r="I5784" s="2">
        <v>24550</v>
      </c>
      <c r="J5784" s="2">
        <v>0</v>
      </c>
      <c r="K5784" s="2" t="s">
        <v>4952</v>
      </c>
      <c r="L5784" s="3">
        <v>45867</v>
      </c>
      <c r="M5784" s="3">
        <v>46204</v>
      </c>
      <c r="N5784" s="2" t="s">
        <v>4868</v>
      </c>
    </row>
    <row r="5785" spans="2:14" x14ac:dyDescent="0.25">
      <c r="B5785" s="2" t="s">
        <v>4943</v>
      </c>
      <c r="C5785" s="2" t="s">
        <v>4944</v>
      </c>
      <c r="D5785" s="2" t="s">
        <v>41</v>
      </c>
      <c r="E5785" s="2" t="s">
        <v>17</v>
      </c>
      <c r="F5785" s="2" t="s">
        <v>552</v>
      </c>
      <c r="G5785" s="2" t="s">
        <v>4790</v>
      </c>
      <c r="H5785" s="2" t="s">
        <v>4945</v>
      </c>
      <c r="I5785" s="2">
        <v>24550</v>
      </c>
      <c r="J5785" s="2">
        <v>0</v>
      </c>
      <c r="K5785" s="2" t="s">
        <v>4953</v>
      </c>
      <c r="L5785" s="3">
        <v>45867</v>
      </c>
      <c r="M5785" s="3">
        <v>46204</v>
      </c>
      <c r="N5785" s="2" t="s">
        <v>4868</v>
      </c>
    </row>
    <row r="5786" spans="2:14" x14ac:dyDescent="0.25">
      <c r="B5786" s="2" t="s">
        <v>4943</v>
      </c>
      <c r="C5786" s="2" t="s">
        <v>4944</v>
      </c>
      <c r="D5786" s="2" t="s">
        <v>41</v>
      </c>
      <c r="E5786" s="2" t="s">
        <v>17</v>
      </c>
      <c r="F5786" s="2" t="s">
        <v>552</v>
      </c>
      <c r="G5786" s="2" t="s">
        <v>4790</v>
      </c>
      <c r="H5786" s="2" t="s">
        <v>4945</v>
      </c>
      <c r="I5786" s="2">
        <v>24550</v>
      </c>
      <c r="J5786" s="2">
        <v>1539</v>
      </c>
      <c r="K5786" s="2" t="s">
        <v>4954</v>
      </c>
      <c r="L5786" s="3">
        <v>46192</v>
      </c>
      <c r="M5786" s="3">
        <v>46478</v>
      </c>
      <c r="N5786" s="2" t="s">
        <v>4868</v>
      </c>
    </row>
    <row r="5787" spans="2:14" x14ac:dyDescent="0.25">
      <c r="B5787" s="2" t="s">
        <v>4943</v>
      </c>
      <c r="C5787" s="2" t="s">
        <v>4944</v>
      </c>
      <c r="D5787" s="2" t="s">
        <v>41</v>
      </c>
      <c r="E5787" s="2" t="s">
        <v>17</v>
      </c>
      <c r="F5787" s="2" t="s">
        <v>552</v>
      </c>
      <c r="G5787" s="2" t="s">
        <v>4790</v>
      </c>
      <c r="H5787" s="2" t="s">
        <v>4945</v>
      </c>
      <c r="I5787" s="2">
        <v>24550</v>
      </c>
      <c r="J5787" s="2">
        <v>0</v>
      </c>
      <c r="K5787" s="2" t="s">
        <v>4955</v>
      </c>
      <c r="L5787" s="3">
        <v>46144</v>
      </c>
      <c r="M5787" s="3">
        <v>46478</v>
      </c>
      <c r="N5787" s="2" t="s">
        <v>4868</v>
      </c>
    </row>
    <row r="5788" spans="2:14" x14ac:dyDescent="0.25">
      <c r="B5788" s="2" t="s">
        <v>4943</v>
      </c>
      <c r="C5788" s="2" t="s">
        <v>4944</v>
      </c>
      <c r="D5788" s="2" t="s">
        <v>41</v>
      </c>
      <c r="E5788" s="2" t="s">
        <v>17</v>
      </c>
      <c r="F5788" s="2" t="s">
        <v>552</v>
      </c>
      <c r="G5788" s="2" t="s">
        <v>4790</v>
      </c>
      <c r="H5788" s="2" t="s">
        <v>4945</v>
      </c>
      <c r="I5788" s="2">
        <v>24550</v>
      </c>
      <c r="J5788" s="2">
        <v>0</v>
      </c>
      <c r="K5788" s="2" t="s">
        <v>4956</v>
      </c>
      <c r="L5788" s="3">
        <v>45862</v>
      </c>
      <c r="M5788" s="3">
        <v>46199</v>
      </c>
      <c r="N5788" s="2" t="s">
        <v>4868</v>
      </c>
    </row>
    <row r="5789" spans="2:14" x14ac:dyDescent="0.25">
      <c r="B5789" s="2" t="s">
        <v>4943</v>
      </c>
      <c r="C5789" s="2" t="s">
        <v>4944</v>
      </c>
      <c r="D5789" s="2" t="s">
        <v>41</v>
      </c>
      <c r="E5789" s="2" t="s">
        <v>17</v>
      </c>
      <c r="F5789" s="2" t="s">
        <v>552</v>
      </c>
      <c r="G5789" s="2" t="s">
        <v>4790</v>
      </c>
      <c r="H5789" s="2" t="s">
        <v>4945</v>
      </c>
      <c r="I5789" s="2">
        <v>24550</v>
      </c>
      <c r="J5789" s="2">
        <v>20000</v>
      </c>
      <c r="K5789" s="2" t="s">
        <v>4957</v>
      </c>
      <c r="L5789" s="3">
        <v>46203</v>
      </c>
      <c r="M5789" s="3">
        <v>46539</v>
      </c>
      <c r="N5789" s="2" t="s">
        <v>4868</v>
      </c>
    </row>
    <row r="5790" spans="2:14" x14ac:dyDescent="0.25">
      <c r="B5790" s="2" t="s">
        <v>4943</v>
      </c>
      <c r="C5790" s="2" t="s">
        <v>4944</v>
      </c>
      <c r="D5790" s="2" t="s">
        <v>41</v>
      </c>
      <c r="E5790" s="2" t="s">
        <v>17</v>
      </c>
      <c r="F5790" s="2" t="s">
        <v>552</v>
      </c>
      <c r="G5790" s="2" t="s">
        <v>4790</v>
      </c>
      <c r="H5790" s="2" t="s">
        <v>4945</v>
      </c>
      <c r="I5790" s="2">
        <v>24550</v>
      </c>
      <c r="J5790" s="2">
        <v>0</v>
      </c>
      <c r="K5790" s="2" t="s">
        <v>4958</v>
      </c>
      <c r="L5790" s="3">
        <v>46069</v>
      </c>
      <c r="M5790" s="3">
        <v>46419</v>
      </c>
      <c r="N5790" s="2" t="s">
        <v>4868</v>
      </c>
    </row>
    <row r="5791" spans="2:14" x14ac:dyDescent="0.25">
      <c r="B5791" s="2" t="s">
        <v>4943</v>
      </c>
      <c r="C5791" s="2" t="s">
        <v>4944</v>
      </c>
      <c r="D5791" s="2" t="s">
        <v>41</v>
      </c>
      <c r="E5791" s="2" t="s">
        <v>17</v>
      </c>
      <c r="F5791" s="2" t="s">
        <v>552</v>
      </c>
      <c r="G5791" s="2" t="s">
        <v>4790</v>
      </c>
      <c r="H5791" s="2" t="s">
        <v>4945</v>
      </c>
      <c r="I5791" s="2">
        <v>24550</v>
      </c>
      <c r="J5791" s="2">
        <v>0</v>
      </c>
      <c r="K5791" s="2" t="s">
        <v>4959</v>
      </c>
      <c r="L5791" s="3">
        <v>45917</v>
      </c>
      <c r="M5791" s="3">
        <v>46235</v>
      </c>
      <c r="N5791" s="2" t="s">
        <v>4868</v>
      </c>
    </row>
    <row r="5792" spans="2:14" x14ac:dyDescent="0.25">
      <c r="B5792" s="2" t="s">
        <v>4943</v>
      </c>
      <c r="C5792" s="2" t="s">
        <v>4944</v>
      </c>
      <c r="D5792" s="2" t="s">
        <v>41</v>
      </c>
      <c r="E5792" s="2" t="s">
        <v>17</v>
      </c>
      <c r="F5792" s="2" t="s">
        <v>552</v>
      </c>
      <c r="G5792" s="2" t="s">
        <v>4790</v>
      </c>
      <c r="H5792" s="2" t="s">
        <v>4945</v>
      </c>
      <c r="I5792" s="2">
        <v>24550</v>
      </c>
      <c r="J5792" s="2">
        <v>0</v>
      </c>
      <c r="K5792" s="2" t="s">
        <v>4960</v>
      </c>
      <c r="L5792" s="3">
        <v>45917</v>
      </c>
      <c r="M5792" s="3">
        <v>46235</v>
      </c>
      <c r="N5792" s="2" t="s">
        <v>4868</v>
      </c>
    </row>
    <row r="5793" spans="2:14" x14ac:dyDescent="0.25">
      <c r="B5793" s="2" t="s">
        <v>4943</v>
      </c>
      <c r="C5793" s="2" t="s">
        <v>4944</v>
      </c>
      <c r="D5793" s="2" t="s">
        <v>41</v>
      </c>
      <c r="E5793" s="2" t="s">
        <v>17</v>
      </c>
      <c r="F5793" s="2" t="s">
        <v>552</v>
      </c>
      <c r="G5793" s="2" t="s">
        <v>4790</v>
      </c>
      <c r="H5793" s="2" t="s">
        <v>4945</v>
      </c>
      <c r="I5793" s="2">
        <v>24550</v>
      </c>
      <c r="J5793" s="2">
        <v>0</v>
      </c>
      <c r="K5793" s="2" t="s">
        <v>4961</v>
      </c>
      <c r="L5793" s="3">
        <v>45910</v>
      </c>
      <c r="M5793" s="3">
        <v>46235</v>
      </c>
      <c r="N5793" s="2" t="s">
        <v>4868</v>
      </c>
    </row>
    <row r="5794" spans="2:14" x14ac:dyDescent="0.25">
      <c r="B5794" s="2" t="s">
        <v>4943</v>
      </c>
      <c r="C5794" s="2" t="s">
        <v>4944</v>
      </c>
      <c r="D5794" s="2" t="s">
        <v>41</v>
      </c>
      <c r="E5794" s="2" t="s">
        <v>17</v>
      </c>
      <c r="F5794" s="2" t="s">
        <v>552</v>
      </c>
      <c r="G5794" s="2" t="s">
        <v>4790</v>
      </c>
      <c r="H5794" s="2" t="s">
        <v>4945</v>
      </c>
      <c r="I5794" s="2">
        <v>24550</v>
      </c>
      <c r="J5794" s="2">
        <v>0</v>
      </c>
      <c r="K5794" s="2" t="s">
        <v>4962</v>
      </c>
      <c r="L5794" s="3">
        <v>45917</v>
      </c>
      <c r="M5794" s="3">
        <v>46266</v>
      </c>
      <c r="N5794" s="2" t="s">
        <v>4868</v>
      </c>
    </row>
    <row r="5795" spans="2:14" x14ac:dyDescent="0.25">
      <c r="B5795" s="2" t="s">
        <v>4943</v>
      </c>
      <c r="C5795" s="2" t="s">
        <v>4944</v>
      </c>
      <c r="D5795" s="2" t="s">
        <v>41</v>
      </c>
      <c r="E5795" s="2" t="s">
        <v>17</v>
      </c>
      <c r="F5795" s="2" t="s">
        <v>552</v>
      </c>
      <c r="G5795" s="2" t="s">
        <v>4790</v>
      </c>
      <c r="H5795" s="2" t="s">
        <v>4945</v>
      </c>
      <c r="I5795" s="2">
        <v>24550</v>
      </c>
      <c r="J5795" s="2">
        <v>0</v>
      </c>
      <c r="K5795" s="2" t="s">
        <v>4963</v>
      </c>
      <c r="L5795" s="3">
        <v>45901</v>
      </c>
      <c r="M5795" s="3">
        <v>46235</v>
      </c>
      <c r="N5795" s="2" t="s">
        <v>4868</v>
      </c>
    </row>
    <row r="5796" spans="2:14" x14ac:dyDescent="0.25">
      <c r="B5796" s="2" t="s">
        <v>4943</v>
      </c>
      <c r="C5796" s="2" t="s">
        <v>4944</v>
      </c>
      <c r="D5796" s="2" t="s">
        <v>41</v>
      </c>
      <c r="E5796" s="2" t="s">
        <v>17</v>
      </c>
      <c r="F5796" s="2" t="s">
        <v>552</v>
      </c>
      <c r="G5796" s="2" t="s">
        <v>4790</v>
      </c>
      <c r="H5796" s="2" t="s">
        <v>4945</v>
      </c>
      <c r="I5796" s="2">
        <v>24550</v>
      </c>
      <c r="J5796" s="2">
        <v>0</v>
      </c>
      <c r="K5796" s="2" t="s">
        <v>4964</v>
      </c>
      <c r="L5796" s="3">
        <v>45896</v>
      </c>
      <c r="M5796" s="3">
        <v>46235</v>
      </c>
      <c r="N5796" s="2" t="s">
        <v>4868</v>
      </c>
    </row>
    <row r="5797" spans="2:14" x14ac:dyDescent="0.25">
      <c r="B5797" s="2" t="s">
        <v>4943</v>
      </c>
      <c r="C5797" s="2" t="s">
        <v>4944</v>
      </c>
      <c r="D5797" s="2" t="s">
        <v>41</v>
      </c>
      <c r="E5797" s="2" t="s">
        <v>17</v>
      </c>
      <c r="F5797" s="2" t="s">
        <v>552</v>
      </c>
      <c r="G5797" s="2" t="s">
        <v>4790</v>
      </c>
      <c r="H5797" s="2" t="s">
        <v>4945</v>
      </c>
      <c r="I5797" s="2">
        <v>24550</v>
      </c>
      <c r="J5797" s="2">
        <v>0</v>
      </c>
      <c r="K5797" s="2" t="s">
        <v>4965</v>
      </c>
      <c r="L5797" s="3">
        <v>45897</v>
      </c>
      <c r="M5797" s="3">
        <v>46235</v>
      </c>
      <c r="N5797" s="2" t="s">
        <v>4868</v>
      </c>
    </row>
    <row r="5798" spans="2:14" x14ac:dyDescent="0.25">
      <c r="B5798" s="2" t="s">
        <v>4943</v>
      </c>
      <c r="C5798" s="2" t="s">
        <v>4944</v>
      </c>
      <c r="D5798" s="2" t="s">
        <v>41</v>
      </c>
      <c r="E5798" s="2" t="s">
        <v>17</v>
      </c>
      <c r="F5798" s="2" t="s">
        <v>552</v>
      </c>
      <c r="G5798" s="2" t="s">
        <v>4790</v>
      </c>
      <c r="H5798" s="2" t="s">
        <v>4945</v>
      </c>
      <c r="I5798" s="2">
        <v>24550</v>
      </c>
      <c r="J5798" s="2">
        <v>0</v>
      </c>
      <c r="K5798" s="2" t="s">
        <v>4966</v>
      </c>
      <c r="L5798" s="3">
        <v>45878</v>
      </c>
      <c r="M5798" s="3">
        <v>46204</v>
      </c>
      <c r="N5798" s="2" t="s">
        <v>4868</v>
      </c>
    </row>
    <row r="5799" spans="2:14" x14ac:dyDescent="0.25">
      <c r="B5799" s="2" t="s">
        <v>4943</v>
      </c>
      <c r="C5799" s="2" t="s">
        <v>4944</v>
      </c>
      <c r="D5799" s="2" t="s">
        <v>41</v>
      </c>
      <c r="E5799" s="2" t="s">
        <v>17</v>
      </c>
      <c r="F5799" s="2" t="s">
        <v>552</v>
      </c>
      <c r="G5799" s="2" t="s">
        <v>4790</v>
      </c>
      <c r="H5799" s="2" t="s">
        <v>4945</v>
      </c>
      <c r="I5799" s="2">
        <v>24550</v>
      </c>
      <c r="J5799" s="2">
        <v>0</v>
      </c>
      <c r="K5799" s="2" t="s">
        <v>4966</v>
      </c>
      <c r="L5799" s="3">
        <v>45885</v>
      </c>
      <c r="M5799" s="3">
        <v>46204</v>
      </c>
      <c r="N5799" s="2" t="s">
        <v>4868</v>
      </c>
    </row>
    <row r="5800" spans="2:14" x14ac:dyDescent="0.25">
      <c r="B5800" s="2" t="s">
        <v>4943</v>
      </c>
      <c r="C5800" s="2" t="s">
        <v>4944</v>
      </c>
      <c r="D5800" s="2" t="s">
        <v>41</v>
      </c>
      <c r="E5800" s="2" t="s">
        <v>17</v>
      </c>
      <c r="F5800" s="2" t="s">
        <v>552</v>
      </c>
      <c r="G5800" s="2" t="s">
        <v>4790</v>
      </c>
      <c r="H5800" s="2" t="s">
        <v>4945</v>
      </c>
      <c r="I5800" s="2">
        <v>24550</v>
      </c>
      <c r="J5800" s="2">
        <v>0</v>
      </c>
      <c r="K5800" s="2" t="s">
        <v>4967</v>
      </c>
      <c r="L5800" s="3">
        <v>45885</v>
      </c>
      <c r="M5800" s="3">
        <v>46235</v>
      </c>
      <c r="N5800" s="2" t="s">
        <v>4868</v>
      </c>
    </row>
    <row r="5801" spans="2:14" x14ac:dyDescent="0.25">
      <c r="B5801" s="2" t="s">
        <v>4943</v>
      </c>
      <c r="C5801" s="2" t="s">
        <v>4944</v>
      </c>
      <c r="D5801" s="2" t="s">
        <v>41</v>
      </c>
      <c r="E5801" s="2" t="s">
        <v>17</v>
      </c>
      <c r="F5801" s="2" t="s">
        <v>552</v>
      </c>
      <c r="G5801" s="2" t="s">
        <v>4790</v>
      </c>
      <c r="H5801" s="2" t="s">
        <v>4945</v>
      </c>
      <c r="I5801" s="2">
        <v>24550</v>
      </c>
      <c r="J5801" s="2">
        <v>0</v>
      </c>
      <c r="K5801" s="2" t="s">
        <v>4968</v>
      </c>
      <c r="L5801" s="3">
        <v>45869</v>
      </c>
      <c r="M5801" s="3">
        <v>46225</v>
      </c>
      <c r="N5801" s="2" t="s">
        <v>4868</v>
      </c>
    </row>
    <row r="5802" spans="2:14" x14ac:dyDescent="0.25">
      <c r="B5802" s="2" t="s">
        <v>4943</v>
      </c>
      <c r="C5802" s="2" t="s">
        <v>4944</v>
      </c>
      <c r="D5802" s="2" t="s">
        <v>41</v>
      </c>
      <c r="E5802" s="2" t="s">
        <v>17</v>
      </c>
      <c r="F5802" s="2" t="s">
        <v>552</v>
      </c>
      <c r="G5802" s="2" t="s">
        <v>4790</v>
      </c>
      <c r="H5802" s="2" t="s">
        <v>4945</v>
      </c>
      <c r="I5802" s="2">
        <v>24550</v>
      </c>
      <c r="J5802" s="2">
        <v>0</v>
      </c>
      <c r="K5802" s="2" t="s">
        <v>4969</v>
      </c>
      <c r="L5802" s="3">
        <v>45964</v>
      </c>
      <c r="M5802" s="3">
        <v>46296</v>
      </c>
      <c r="N5802" s="2" t="s">
        <v>4868</v>
      </c>
    </row>
    <row r="5803" spans="2:14" x14ac:dyDescent="0.25">
      <c r="B5803" s="2" t="s">
        <v>4943</v>
      </c>
      <c r="C5803" s="2" t="s">
        <v>4944</v>
      </c>
      <c r="D5803" s="2" t="s">
        <v>41</v>
      </c>
      <c r="E5803" s="2" t="s">
        <v>142</v>
      </c>
      <c r="F5803" s="2" t="s">
        <v>552</v>
      </c>
      <c r="G5803" s="2" t="s">
        <v>4790</v>
      </c>
      <c r="H5803" s="2" t="s">
        <v>4945</v>
      </c>
      <c r="I5803" s="2">
        <v>24550</v>
      </c>
      <c r="J5803" s="2">
        <v>0</v>
      </c>
      <c r="K5803" s="2" t="s">
        <v>4948</v>
      </c>
      <c r="L5803" s="3">
        <v>46192</v>
      </c>
      <c r="M5803" s="3">
        <v>46478</v>
      </c>
      <c r="N5803" s="2" t="s">
        <v>4868</v>
      </c>
    </row>
    <row r="5804" spans="2:14" x14ac:dyDescent="0.25">
      <c r="B5804" s="2" t="s">
        <v>4943</v>
      </c>
      <c r="C5804" s="2" t="s">
        <v>4944</v>
      </c>
      <c r="D5804" s="2" t="s">
        <v>41</v>
      </c>
      <c r="E5804" s="2" t="s">
        <v>142</v>
      </c>
      <c r="F5804" s="2" t="s">
        <v>552</v>
      </c>
      <c r="G5804" s="2" t="s">
        <v>4790</v>
      </c>
      <c r="H5804" s="2" t="s">
        <v>4945</v>
      </c>
      <c r="I5804" s="2">
        <v>24550</v>
      </c>
      <c r="J5804" s="2">
        <v>0</v>
      </c>
      <c r="K5804" s="2" t="s">
        <v>4950</v>
      </c>
      <c r="L5804" s="3">
        <v>46127</v>
      </c>
      <c r="M5804" s="3">
        <v>46478</v>
      </c>
      <c r="N5804" s="2" t="s">
        <v>4868</v>
      </c>
    </row>
    <row r="5805" spans="2:14" x14ac:dyDescent="0.25">
      <c r="B5805" s="2" t="s">
        <v>4943</v>
      </c>
      <c r="C5805" s="2" t="s">
        <v>4944</v>
      </c>
      <c r="D5805" s="2" t="s">
        <v>41</v>
      </c>
      <c r="E5805" s="2" t="s">
        <v>142</v>
      </c>
      <c r="F5805" s="2" t="s">
        <v>552</v>
      </c>
      <c r="G5805" s="2" t="s">
        <v>4790</v>
      </c>
      <c r="H5805" s="2" t="s">
        <v>4945</v>
      </c>
      <c r="I5805" s="2">
        <v>24550</v>
      </c>
      <c r="J5805" s="2">
        <v>0</v>
      </c>
      <c r="K5805" s="2" t="s">
        <v>4967</v>
      </c>
      <c r="L5805" s="3">
        <v>45885</v>
      </c>
      <c r="M5805" s="3">
        <v>46235</v>
      </c>
      <c r="N5805" s="2" t="s">
        <v>4868</v>
      </c>
    </row>
    <row r="5806" spans="2:14" x14ac:dyDescent="0.25">
      <c r="B5806" s="2" t="s">
        <v>4943</v>
      </c>
      <c r="C5806" s="2" t="s">
        <v>4944</v>
      </c>
      <c r="D5806" s="2" t="s">
        <v>41</v>
      </c>
      <c r="E5806" s="2" t="s">
        <v>142</v>
      </c>
      <c r="F5806" s="2" t="s">
        <v>552</v>
      </c>
      <c r="G5806" s="2" t="s">
        <v>4790</v>
      </c>
      <c r="H5806" s="2" t="s">
        <v>4945</v>
      </c>
      <c r="I5806" s="2">
        <v>24550</v>
      </c>
      <c r="J5806" s="2">
        <v>0</v>
      </c>
      <c r="K5806" s="2" t="s">
        <v>4969</v>
      </c>
      <c r="L5806" s="3">
        <v>45964</v>
      </c>
      <c r="M5806" s="3">
        <v>46296</v>
      </c>
      <c r="N5806" s="2" t="s">
        <v>4868</v>
      </c>
    </row>
    <row r="5807" spans="2:14" x14ac:dyDescent="0.25">
      <c r="B5807" s="2" t="s">
        <v>4970</v>
      </c>
      <c r="C5807" s="2" t="s">
        <v>598</v>
      </c>
      <c r="D5807" s="2" t="s">
        <v>41</v>
      </c>
      <c r="E5807" s="2" t="s">
        <v>17</v>
      </c>
      <c r="F5807" s="2" t="s">
        <v>552</v>
      </c>
      <c r="G5807" s="2" t="s">
        <v>4790</v>
      </c>
      <c r="H5807" s="2" t="s">
        <v>4971</v>
      </c>
      <c r="I5807" s="2">
        <v>8860</v>
      </c>
      <c r="J5807" s="2">
        <v>0</v>
      </c>
      <c r="K5807" s="2">
        <v>0</v>
      </c>
      <c r="L5807" s="3">
        <v>45808</v>
      </c>
      <c r="M5807" s="2" t="s">
        <v>30</v>
      </c>
      <c r="N5807" s="2" t="s">
        <v>4868</v>
      </c>
    </row>
    <row r="5808" spans="2:14" x14ac:dyDescent="0.25">
      <c r="B5808" s="2" t="s">
        <v>4970</v>
      </c>
      <c r="C5808" s="2" t="s">
        <v>598</v>
      </c>
      <c r="D5808" s="2" t="s">
        <v>41</v>
      </c>
      <c r="E5808" s="2" t="s">
        <v>17</v>
      </c>
      <c r="F5808" s="2" t="s">
        <v>552</v>
      </c>
      <c r="G5808" s="2" t="s">
        <v>4790</v>
      </c>
      <c r="H5808" s="2" t="s">
        <v>4971</v>
      </c>
      <c r="I5808" s="2">
        <v>8860</v>
      </c>
      <c r="J5808" s="2">
        <v>0</v>
      </c>
      <c r="K5808" s="2">
        <v>564265</v>
      </c>
      <c r="L5808" s="3">
        <v>45743</v>
      </c>
      <c r="M5808" s="3">
        <v>45931</v>
      </c>
      <c r="N5808" s="2" t="s">
        <v>4868</v>
      </c>
    </row>
    <row r="5809" spans="2:14" x14ac:dyDescent="0.25">
      <c r="B5809" s="2" t="s">
        <v>4970</v>
      </c>
      <c r="C5809" s="2" t="s">
        <v>598</v>
      </c>
      <c r="D5809" s="2" t="s">
        <v>41</v>
      </c>
      <c r="E5809" s="2" t="s">
        <v>17</v>
      </c>
      <c r="F5809" s="2" t="s">
        <v>552</v>
      </c>
      <c r="G5809" s="2" t="s">
        <v>4790</v>
      </c>
      <c r="H5809" s="2" t="s">
        <v>4971</v>
      </c>
      <c r="I5809" s="2">
        <v>8860</v>
      </c>
      <c r="J5809" s="2">
        <v>0</v>
      </c>
      <c r="K5809" s="2">
        <v>612264</v>
      </c>
      <c r="L5809" s="3">
        <v>45776</v>
      </c>
      <c r="M5809" s="3">
        <v>45931</v>
      </c>
      <c r="N5809" s="2" t="s">
        <v>4868</v>
      </c>
    </row>
    <row r="5810" spans="2:14" x14ac:dyDescent="0.25">
      <c r="B5810" s="2" t="s">
        <v>4970</v>
      </c>
      <c r="C5810" s="2" t="s">
        <v>598</v>
      </c>
      <c r="D5810" s="2" t="s">
        <v>41</v>
      </c>
      <c r="E5810" s="2" t="s">
        <v>17</v>
      </c>
      <c r="F5810" s="2" t="s">
        <v>552</v>
      </c>
      <c r="G5810" s="2" t="s">
        <v>4790</v>
      </c>
      <c r="H5810" s="2" t="s">
        <v>4971</v>
      </c>
      <c r="I5810" s="2">
        <v>8860</v>
      </c>
      <c r="J5810" s="2">
        <v>0</v>
      </c>
      <c r="K5810" s="2" t="s">
        <v>4972</v>
      </c>
      <c r="L5810" s="3">
        <v>45796</v>
      </c>
      <c r="M5810" s="3">
        <v>46143</v>
      </c>
      <c r="N5810" s="2" t="s">
        <v>4868</v>
      </c>
    </row>
    <row r="5811" spans="2:14" x14ac:dyDescent="0.25">
      <c r="B5811" s="2" t="s">
        <v>4970</v>
      </c>
      <c r="C5811" s="2" t="s">
        <v>598</v>
      </c>
      <c r="D5811" s="2" t="s">
        <v>41</v>
      </c>
      <c r="E5811" s="2" t="s">
        <v>17</v>
      </c>
      <c r="F5811" s="2" t="s">
        <v>552</v>
      </c>
      <c r="G5811" s="2" t="s">
        <v>4790</v>
      </c>
      <c r="H5811" s="2" t="s">
        <v>4971</v>
      </c>
      <c r="I5811" s="2">
        <v>8860</v>
      </c>
      <c r="J5811" s="2">
        <v>0</v>
      </c>
      <c r="K5811" s="2" t="s">
        <v>4973</v>
      </c>
      <c r="L5811" s="3">
        <v>45831</v>
      </c>
      <c r="M5811" s="3">
        <v>46174</v>
      </c>
      <c r="N5811" s="2" t="s">
        <v>4868</v>
      </c>
    </row>
    <row r="5812" spans="2:14" x14ac:dyDescent="0.25">
      <c r="B5812" s="2" t="s">
        <v>4970</v>
      </c>
      <c r="C5812" s="2" t="s">
        <v>598</v>
      </c>
      <c r="D5812" s="2" t="s">
        <v>41</v>
      </c>
      <c r="E5812" s="2" t="s">
        <v>17</v>
      </c>
      <c r="F5812" s="2" t="s">
        <v>552</v>
      </c>
      <c r="G5812" s="2" t="s">
        <v>4790</v>
      </c>
      <c r="H5812" s="2" t="s">
        <v>4971</v>
      </c>
      <c r="I5812" s="2">
        <v>8860</v>
      </c>
      <c r="J5812" s="2">
        <v>0</v>
      </c>
      <c r="K5812" s="2" t="s">
        <v>4974</v>
      </c>
      <c r="L5812" s="3">
        <v>45871</v>
      </c>
      <c r="M5812" s="3">
        <v>46204</v>
      </c>
      <c r="N5812" s="2" t="s">
        <v>4868</v>
      </c>
    </row>
    <row r="5813" spans="2:14" x14ac:dyDescent="0.25">
      <c r="B5813" s="2" t="s">
        <v>4970</v>
      </c>
      <c r="C5813" s="2" t="s">
        <v>598</v>
      </c>
      <c r="D5813" s="2" t="s">
        <v>41</v>
      </c>
      <c r="E5813" s="2" t="s">
        <v>17</v>
      </c>
      <c r="F5813" s="2" t="s">
        <v>552</v>
      </c>
      <c r="G5813" s="2" t="s">
        <v>4790</v>
      </c>
      <c r="H5813" s="2" t="s">
        <v>4971</v>
      </c>
      <c r="I5813" s="2">
        <v>8860</v>
      </c>
      <c r="J5813" s="2">
        <v>0</v>
      </c>
      <c r="K5813" s="2" t="s">
        <v>4975</v>
      </c>
      <c r="L5813" s="3">
        <v>45831</v>
      </c>
      <c r="M5813" s="3">
        <v>46174</v>
      </c>
      <c r="N5813" s="2" t="s">
        <v>4868</v>
      </c>
    </row>
    <row r="5814" spans="2:14" x14ac:dyDescent="0.25">
      <c r="B5814" s="2" t="s">
        <v>4970</v>
      </c>
      <c r="C5814" s="2" t="s">
        <v>598</v>
      </c>
      <c r="D5814" s="2" t="s">
        <v>41</v>
      </c>
      <c r="E5814" s="2" t="s">
        <v>17</v>
      </c>
      <c r="F5814" s="2" t="s">
        <v>552</v>
      </c>
      <c r="G5814" s="2" t="s">
        <v>4790</v>
      </c>
      <c r="H5814" s="2" t="s">
        <v>4971</v>
      </c>
      <c r="I5814" s="2">
        <v>8860</v>
      </c>
      <c r="J5814" s="2">
        <v>0</v>
      </c>
      <c r="K5814" s="2" t="s">
        <v>599</v>
      </c>
      <c r="L5814" s="3">
        <v>45836</v>
      </c>
      <c r="M5814" s="3">
        <v>46174</v>
      </c>
      <c r="N5814" s="2" t="s">
        <v>4868</v>
      </c>
    </row>
    <row r="5815" spans="2:14" x14ac:dyDescent="0.25">
      <c r="B5815" s="2" t="s">
        <v>4970</v>
      </c>
      <c r="C5815" s="2" t="s">
        <v>598</v>
      </c>
      <c r="D5815" s="2" t="s">
        <v>41</v>
      </c>
      <c r="E5815" s="2" t="s">
        <v>17</v>
      </c>
      <c r="F5815" s="2" t="s">
        <v>552</v>
      </c>
      <c r="G5815" s="2" t="s">
        <v>4790</v>
      </c>
      <c r="H5815" s="2" t="s">
        <v>4971</v>
      </c>
      <c r="I5815" s="2">
        <v>8860</v>
      </c>
      <c r="J5815" s="2">
        <v>0</v>
      </c>
      <c r="K5815" s="2" t="s">
        <v>4976</v>
      </c>
      <c r="L5815" s="3">
        <v>45784</v>
      </c>
      <c r="M5815" s="3">
        <v>46113</v>
      </c>
      <c r="N5815" s="2" t="s">
        <v>4868</v>
      </c>
    </row>
    <row r="5816" spans="2:14" x14ac:dyDescent="0.25">
      <c r="B5816" s="2" t="s">
        <v>4970</v>
      </c>
      <c r="C5816" s="2" t="s">
        <v>598</v>
      </c>
      <c r="D5816" s="2" t="s">
        <v>41</v>
      </c>
      <c r="E5816" s="2" t="s">
        <v>17</v>
      </c>
      <c r="F5816" s="2" t="s">
        <v>552</v>
      </c>
      <c r="G5816" s="2" t="s">
        <v>4790</v>
      </c>
      <c r="H5816" s="2" t="s">
        <v>4971</v>
      </c>
      <c r="I5816" s="2">
        <v>8860</v>
      </c>
      <c r="J5816" s="2">
        <v>0</v>
      </c>
      <c r="K5816" s="2" t="s">
        <v>4977</v>
      </c>
      <c r="L5816" s="3">
        <v>45784</v>
      </c>
      <c r="M5816" s="3">
        <v>46113</v>
      </c>
      <c r="N5816" s="2" t="s">
        <v>4868</v>
      </c>
    </row>
    <row r="5817" spans="2:14" x14ac:dyDescent="0.25">
      <c r="B5817" s="2" t="s">
        <v>4970</v>
      </c>
      <c r="C5817" s="2" t="s">
        <v>598</v>
      </c>
      <c r="D5817" s="2" t="s">
        <v>41</v>
      </c>
      <c r="E5817" s="2" t="s">
        <v>17</v>
      </c>
      <c r="F5817" s="2" t="s">
        <v>552</v>
      </c>
      <c r="G5817" s="2" t="s">
        <v>4790</v>
      </c>
      <c r="H5817" s="2" t="s">
        <v>4971</v>
      </c>
      <c r="I5817" s="2">
        <v>8860</v>
      </c>
      <c r="J5817" s="2">
        <v>0</v>
      </c>
      <c r="K5817" s="2" t="s">
        <v>4978</v>
      </c>
      <c r="L5817" s="3">
        <v>45796</v>
      </c>
      <c r="M5817" s="3">
        <v>46143</v>
      </c>
      <c r="N5817" s="2" t="s">
        <v>4868</v>
      </c>
    </row>
    <row r="5818" spans="2:14" x14ac:dyDescent="0.25">
      <c r="B5818" s="2" t="s">
        <v>4970</v>
      </c>
      <c r="C5818" s="2" t="s">
        <v>598</v>
      </c>
      <c r="D5818" s="2" t="s">
        <v>41</v>
      </c>
      <c r="E5818" s="2" t="s">
        <v>17</v>
      </c>
      <c r="F5818" s="2" t="s">
        <v>552</v>
      </c>
      <c r="G5818" s="2" t="s">
        <v>4790</v>
      </c>
      <c r="H5818" s="2" t="s">
        <v>4971</v>
      </c>
      <c r="I5818" s="2">
        <v>8860</v>
      </c>
      <c r="J5818" s="2">
        <v>0</v>
      </c>
      <c r="K5818" s="2" t="s">
        <v>4979</v>
      </c>
      <c r="L5818" s="3">
        <v>45832</v>
      </c>
      <c r="M5818" s="3">
        <v>46174</v>
      </c>
      <c r="N5818" s="2" t="s">
        <v>4868</v>
      </c>
    </row>
    <row r="5819" spans="2:14" x14ac:dyDescent="0.25">
      <c r="B5819" s="2" t="s">
        <v>4970</v>
      </c>
      <c r="C5819" s="2" t="s">
        <v>598</v>
      </c>
      <c r="D5819" s="2" t="s">
        <v>41</v>
      </c>
      <c r="E5819" s="2" t="s">
        <v>17</v>
      </c>
      <c r="F5819" s="2" t="s">
        <v>552</v>
      </c>
      <c r="G5819" s="2" t="s">
        <v>4790</v>
      </c>
      <c r="H5819" s="2" t="s">
        <v>4971</v>
      </c>
      <c r="I5819" s="2">
        <v>8860</v>
      </c>
      <c r="J5819" s="2">
        <v>0</v>
      </c>
      <c r="K5819" s="2" t="s">
        <v>4980</v>
      </c>
      <c r="L5819" s="3">
        <v>45896</v>
      </c>
      <c r="M5819" s="3">
        <v>46235</v>
      </c>
      <c r="N5819" s="2" t="s">
        <v>4868</v>
      </c>
    </row>
    <row r="5820" spans="2:14" x14ac:dyDescent="0.25">
      <c r="B5820" s="2" t="s">
        <v>4970</v>
      </c>
      <c r="C5820" s="2" t="s">
        <v>598</v>
      </c>
      <c r="D5820" s="2" t="s">
        <v>41</v>
      </c>
      <c r="E5820" s="2" t="s">
        <v>17</v>
      </c>
      <c r="F5820" s="2" t="s">
        <v>552</v>
      </c>
      <c r="G5820" s="2" t="s">
        <v>4790</v>
      </c>
      <c r="H5820" s="2" t="s">
        <v>4971</v>
      </c>
      <c r="I5820" s="2">
        <v>8860</v>
      </c>
      <c r="J5820" s="2">
        <v>0</v>
      </c>
      <c r="K5820" s="2">
        <v>2500060</v>
      </c>
      <c r="L5820" s="3">
        <v>45957</v>
      </c>
      <c r="M5820" s="3">
        <v>46296</v>
      </c>
      <c r="N5820" s="2" t="s">
        <v>4868</v>
      </c>
    </row>
    <row r="5821" spans="2:14" x14ac:dyDescent="0.25">
      <c r="B5821" s="2" t="s">
        <v>4970</v>
      </c>
      <c r="C5821" s="2" t="s">
        <v>598</v>
      </c>
      <c r="D5821" s="2" t="s">
        <v>41</v>
      </c>
      <c r="E5821" s="2" t="s">
        <v>17</v>
      </c>
      <c r="F5821" s="2" t="s">
        <v>552</v>
      </c>
      <c r="G5821" s="2" t="s">
        <v>4790</v>
      </c>
      <c r="H5821" s="2" t="s">
        <v>4971</v>
      </c>
      <c r="I5821" s="2">
        <v>8860</v>
      </c>
      <c r="J5821" s="2">
        <v>0</v>
      </c>
      <c r="K5821" s="2" t="s">
        <v>600</v>
      </c>
      <c r="L5821" s="3">
        <v>45871</v>
      </c>
      <c r="M5821" s="3">
        <v>46204</v>
      </c>
      <c r="N5821" s="2" t="s">
        <v>4868</v>
      </c>
    </row>
    <row r="5822" spans="2:14" x14ac:dyDescent="0.25">
      <c r="B5822" s="2" t="s">
        <v>4970</v>
      </c>
      <c r="C5822" s="2" t="s">
        <v>598</v>
      </c>
      <c r="D5822" s="2" t="s">
        <v>41</v>
      </c>
      <c r="E5822" s="2" t="s">
        <v>17</v>
      </c>
      <c r="F5822" s="2" t="s">
        <v>552</v>
      </c>
      <c r="G5822" s="2" t="s">
        <v>4790</v>
      </c>
      <c r="H5822" s="2" t="s">
        <v>4971</v>
      </c>
      <c r="I5822" s="2">
        <v>8860</v>
      </c>
      <c r="J5822" s="2">
        <v>0</v>
      </c>
      <c r="K5822" s="2" t="s">
        <v>4981</v>
      </c>
      <c r="L5822" s="3">
        <v>45890</v>
      </c>
      <c r="M5822" s="3">
        <v>46235</v>
      </c>
      <c r="N5822" s="2" t="s">
        <v>4868</v>
      </c>
    </row>
    <row r="5823" spans="2:14" x14ac:dyDescent="0.25">
      <c r="B5823" s="2" t="s">
        <v>4970</v>
      </c>
      <c r="C5823" s="2" t="s">
        <v>598</v>
      </c>
      <c r="D5823" s="2" t="s">
        <v>41</v>
      </c>
      <c r="E5823" s="2" t="s">
        <v>17</v>
      </c>
      <c r="F5823" s="2" t="s">
        <v>552</v>
      </c>
      <c r="G5823" s="2" t="s">
        <v>4790</v>
      </c>
      <c r="H5823" s="2" t="s">
        <v>4971</v>
      </c>
      <c r="I5823" s="2">
        <v>8860</v>
      </c>
      <c r="J5823" s="2">
        <v>0</v>
      </c>
      <c r="K5823" s="2" t="s">
        <v>4982</v>
      </c>
      <c r="L5823" s="3">
        <v>45957</v>
      </c>
      <c r="M5823" s="3">
        <v>46296</v>
      </c>
      <c r="N5823" s="2" t="s">
        <v>4868</v>
      </c>
    </row>
    <row r="5824" spans="2:14" x14ac:dyDescent="0.25">
      <c r="B5824" s="2" t="s">
        <v>4970</v>
      </c>
      <c r="C5824" s="2" t="s">
        <v>598</v>
      </c>
      <c r="D5824" s="2" t="s">
        <v>41</v>
      </c>
      <c r="E5824" s="2" t="s">
        <v>17</v>
      </c>
      <c r="F5824" s="2" t="s">
        <v>552</v>
      </c>
      <c r="G5824" s="2" t="s">
        <v>4790</v>
      </c>
      <c r="H5824" s="2" t="s">
        <v>4971</v>
      </c>
      <c r="I5824" s="2">
        <v>8860</v>
      </c>
      <c r="J5824" s="2">
        <v>0</v>
      </c>
      <c r="K5824" s="2" t="s">
        <v>4983</v>
      </c>
      <c r="L5824" s="3">
        <v>45957</v>
      </c>
      <c r="M5824" s="3">
        <v>46296</v>
      </c>
      <c r="N5824" s="2" t="s">
        <v>4868</v>
      </c>
    </row>
    <row r="5825" spans="2:14" x14ac:dyDescent="0.25">
      <c r="B5825" s="2" t="s">
        <v>4970</v>
      </c>
      <c r="C5825" s="2" t="s">
        <v>598</v>
      </c>
      <c r="D5825" s="2" t="s">
        <v>41</v>
      </c>
      <c r="E5825" s="2" t="s">
        <v>17</v>
      </c>
      <c r="F5825" s="2" t="s">
        <v>552</v>
      </c>
      <c r="G5825" s="2" t="s">
        <v>4790</v>
      </c>
      <c r="H5825" s="2" t="s">
        <v>4971</v>
      </c>
      <c r="I5825" s="2">
        <v>8860</v>
      </c>
      <c r="J5825" s="2">
        <v>0</v>
      </c>
      <c r="K5825" s="2" t="s">
        <v>4984</v>
      </c>
      <c r="L5825" s="3">
        <v>45964</v>
      </c>
      <c r="M5825" s="3">
        <v>46296</v>
      </c>
      <c r="N5825" s="2" t="s">
        <v>4868</v>
      </c>
    </row>
    <row r="5826" spans="2:14" x14ac:dyDescent="0.25">
      <c r="B5826" s="2" t="s">
        <v>4970</v>
      </c>
      <c r="C5826" s="2" t="s">
        <v>598</v>
      </c>
      <c r="D5826" s="2" t="s">
        <v>41</v>
      </c>
      <c r="E5826" s="2" t="s">
        <v>17</v>
      </c>
      <c r="F5826" s="2" t="s">
        <v>552</v>
      </c>
      <c r="G5826" s="2" t="s">
        <v>4790</v>
      </c>
      <c r="H5826" s="2" t="s">
        <v>4971</v>
      </c>
      <c r="I5826" s="2">
        <v>8860</v>
      </c>
      <c r="J5826" s="2">
        <v>0</v>
      </c>
      <c r="K5826" s="2" t="s">
        <v>4985</v>
      </c>
      <c r="L5826" s="3">
        <v>46000</v>
      </c>
      <c r="M5826" s="3">
        <v>46327</v>
      </c>
      <c r="N5826" s="2" t="s">
        <v>4868</v>
      </c>
    </row>
    <row r="5827" spans="2:14" x14ac:dyDescent="0.25">
      <c r="B5827" s="2" t="s">
        <v>4970</v>
      </c>
      <c r="C5827" s="2" t="s">
        <v>598</v>
      </c>
      <c r="D5827" s="2" t="s">
        <v>41</v>
      </c>
      <c r="E5827" s="2" t="s">
        <v>17</v>
      </c>
      <c r="F5827" s="2" t="s">
        <v>552</v>
      </c>
      <c r="G5827" s="2" t="s">
        <v>4790</v>
      </c>
      <c r="H5827" s="2" t="s">
        <v>4971</v>
      </c>
      <c r="I5827" s="2">
        <v>8860</v>
      </c>
      <c r="J5827" s="2">
        <v>0</v>
      </c>
      <c r="K5827" s="2" t="s">
        <v>4986</v>
      </c>
      <c r="L5827" s="3">
        <v>46000</v>
      </c>
      <c r="M5827" s="3">
        <v>46357</v>
      </c>
      <c r="N5827" s="2" t="s">
        <v>4868</v>
      </c>
    </row>
    <row r="5828" spans="2:14" x14ac:dyDescent="0.25">
      <c r="B5828" s="2" t="s">
        <v>4970</v>
      </c>
      <c r="C5828" s="2" t="s">
        <v>598</v>
      </c>
      <c r="D5828" s="2" t="s">
        <v>41</v>
      </c>
      <c r="E5828" s="2" t="s">
        <v>17</v>
      </c>
      <c r="F5828" s="2" t="s">
        <v>552</v>
      </c>
      <c r="G5828" s="2" t="s">
        <v>4790</v>
      </c>
      <c r="H5828" s="2" t="s">
        <v>4971</v>
      </c>
      <c r="I5828" s="2">
        <v>8860</v>
      </c>
      <c r="J5828" s="2">
        <v>7500</v>
      </c>
      <c r="K5828" s="2" t="s">
        <v>4987</v>
      </c>
      <c r="L5828" s="3">
        <v>46205</v>
      </c>
      <c r="M5828" s="3">
        <v>46539</v>
      </c>
      <c r="N5828" s="2" t="s">
        <v>4868</v>
      </c>
    </row>
    <row r="5829" spans="2:14" x14ac:dyDescent="0.25">
      <c r="B5829" s="2" t="s">
        <v>4970</v>
      </c>
      <c r="C5829" s="2" t="s">
        <v>598</v>
      </c>
      <c r="D5829" s="2" t="s">
        <v>41</v>
      </c>
      <c r="E5829" s="2" t="s">
        <v>17</v>
      </c>
      <c r="F5829" s="2" t="s">
        <v>552</v>
      </c>
      <c r="G5829" s="2" t="s">
        <v>4790</v>
      </c>
      <c r="H5829" s="2" t="s">
        <v>4971</v>
      </c>
      <c r="I5829" s="2">
        <v>8860</v>
      </c>
      <c r="J5829" s="2">
        <v>0</v>
      </c>
      <c r="K5829" s="2" t="s">
        <v>4988</v>
      </c>
      <c r="L5829" s="3">
        <v>46111</v>
      </c>
      <c r="M5829" s="3">
        <v>46419</v>
      </c>
      <c r="N5829" s="2" t="s">
        <v>4868</v>
      </c>
    </row>
    <row r="5830" spans="2:14" x14ac:dyDescent="0.25">
      <c r="B5830" s="2" t="s">
        <v>4970</v>
      </c>
      <c r="C5830" s="2" t="s">
        <v>598</v>
      </c>
      <c r="D5830" s="2" t="s">
        <v>41</v>
      </c>
      <c r="E5830" s="2" t="s">
        <v>17</v>
      </c>
      <c r="F5830" s="2" t="s">
        <v>552</v>
      </c>
      <c r="G5830" s="2" t="s">
        <v>4790</v>
      </c>
      <c r="H5830" s="2" t="s">
        <v>4971</v>
      </c>
      <c r="I5830" s="2">
        <v>8860</v>
      </c>
      <c r="J5830" s="2">
        <v>0</v>
      </c>
      <c r="K5830" s="2" t="s">
        <v>4989</v>
      </c>
      <c r="L5830" s="3">
        <v>46069</v>
      </c>
      <c r="M5830" s="3">
        <v>46419</v>
      </c>
      <c r="N5830" s="2" t="s">
        <v>4868</v>
      </c>
    </row>
    <row r="5831" spans="2:14" x14ac:dyDescent="0.25">
      <c r="B5831" s="2" t="s">
        <v>4970</v>
      </c>
      <c r="C5831" s="2" t="s">
        <v>598</v>
      </c>
      <c r="D5831" s="2" t="s">
        <v>41</v>
      </c>
      <c r="E5831" s="2" t="s">
        <v>17</v>
      </c>
      <c r="F5831" s="2" t="s">
        <v>552</v>
      </c>
      <c r="G5831" s="2" t="s">
        <v>4790</v>
      </c>
      <c r="H5831" s="2" t="s">
        <v>4971</v>
      </c>
      <c r="I5831" s="2">
        <v>8860</v>
      </c>
      <c r="J5831" s="2">
        <v>0</v>
      </c>
      <c r="K5831" s="2" t="s">
        <v>4990</v>
      </c>
      <c r="L5831" s="3">
        <v>46111</v>
      </c>
      <c r="M5831" s="3">
        <v>46419</v>
      </c>
      <c r="N5831" s="2" t="s">
        <v>4868</v>
      </c>
    </row>
    <row r="5832" spans="2:14" x14ac:dyDescent="0.25">
      <c r="B5832" s="2" t="s">
        <v>4970</v>
      </c>
      <c r="C5832" s="2" t="s">
        <v>598</v>
      </c>
      <c r="D5832" s="2" t="s">
        <v>41</v>
      </c>
      <c r="E5832" s="2" t="s">
        <v>17</v>
      </c>
      <c r="F5832" s="2" t="s">
        <v>552</v>
      </c>
      <c r="G5832" s="2" t="s">
        <v>4790</v>
      </c>
      <c r="H5832" s="2" t="s">
        <v>4971</v>
      </c>
      <c r="I5832" s="2">
        <v>8860</v>
      </c>
      <c r="J5832" s="2">
        <v>0</v>
      </c>
      <c r="K5832" s="2" t="s">
        <v>4991</v>
      </c>
      <c r="L5832" s="3">
        <v>46151</v>
      </c>
      <c r="M5832" s="3">
        <v>46478</v>
      </c>
      <c r="N5832" s="2" t="s">
        <v>4868</v>
      </c>
    </row>
    <row r="5833" spans="2:14" x14ac:dyDescent="0.25">
      <c r="B5833" s="2" t="s">
        <v>4970</v>
      </c>
      <c r="C5833" s="2" t="s">
        <v>598</v>
      </c>
      <c r="D5833" s="2" t="s">
        <v>41</v>
      </c>
      <c r="E5833" s="2" t="s">
        <v>17</v>
      </c>
      <c r="F5833" s="2" t="s">
        <v>552</v>
      </c>
      <c r="G5833" s="2" t="s">
        <v>4790</v>
      </c>
      <c r="H5833" s="2" t="s">
        <v>4971</v>
      </c>
      <c r="I5833" s="2">
        <v>8860</v>
      </c>
      <c r="J5833" s="2">
        <v>1360</v>
      </c>
      <c r="K5833" s="2" t="s">
        <v>4992</v>
      </c>
      <c r="L5833" s="3">
        <v>46188</v>
      </c>
      <c r="M5833" s="3">
        <v>46478</v>
      </c>
      <c r="N5833" s="2" t="s">
        <v>4868</v>
      </c>
    </row>
    <row r="5834" spans="2:14" x14ac:dyDescent="0.25">
      <c r="B5834" s="2" t="s">
        <v>4970</v>
      </c>
      <c r="C5834" s="2" t="s">
        <v>598</v>
      </c>
      <c r="D5834" s="2" t="s">
        <v>41</v>
      </c>
      <c r="E5834" s="2" t="s">
        <v>17</v>
      </c>
      <c r="F5834" s="2" t="s">
        <v>552</v>
      </c>
      <c r="G5834" s="2" t="s">
        <v>4790</v>
      </c>
      <c r="H5834" s="2" t="s">
        <v>4971</v>
      </c>
      <c r="I5834" s="2">
        <v>8860</v>
      </c>
      <c r="J5834" s="2">
        <v>0</v>
      </c>
      <c r="K5834" s="2" t="s">
        <v>601</v>
      </c>
      <c r="L5834" s="3">
        <v>45964</v>
      </c>
      <c r="M5834" s="3">
        <v>46296</v>
      </c>
      <c r="N5834" s="2" t="s">
        <v>4868</v>
      </c>
    </row>
    <row r="5835" spans="2:14" x14ac:dyDescent="0.25">
      <c r="B5835" s="2" t="s">
        <v>4970</v>
      </c>
      <c r="C5835" s="2" t="s">
        <v>598</v>
      </c>
      <c r="D5835" s="2" t="s">
        <v>41</v>
      </c>
      <c r="E5835" s="2" t="s">
        <v>17</v>
      </c>
      <c r="F5835" s="2" t="s">
        <v>552</v>
      </c>
      <c r="G5835" s="2" t="s">
        <v>4790</v>
      </c>
      <c r="H5835" s="2" t="s">
        <v>4971</v>
      </c>
      <c r="I5835" s="2">
        <v>8860</v>
      </c>
      <c r="J5835" s="2">
        <v>0</v>
      </c>
      <c r="K5835" s="2" t="s">
        <v>4993</v>
      </c>
      <c r="L5835" s="3">
        <v>45964</v>
      </c>
      <c r="M5835" s="3">
        <v>46296</v>
      </c>
      <c r="N5835" s="2" t="s">
        <v>4868</v>
      </c>
    </row>
    <row r="5836" spans="2:14" x14ac:dyDescent="0.25">
      <c r="B5836" s="2" t="s">
        <v>4970</v>
      </c>
      <c r="C5836" s="2" t="s">
        <v>598</v>
      </c>
      <c r="D5836" s="2" t="s">
        <v>41</v>
      </c>
      <c r="E5836" s="2" t="s">
        <v>17</v>
      </c>
      <c r="F5836" s="2" t="s">
        <v>552</v>
      </c>
      <c r="G5836" s="2" t="s">
        <v>4790</v>
      </c>
      <c r="H5836" s="2" t="s">
        <v>4971</v>
      </c>
      <c r="I5836" s="2">
        <v>8860</v>
      </c>
      <c r="J5836" s="2">
        <v>0</v>
      </c>
      <c r="K5836" s="2" t="s">
        <v>4994</v>
      </c>
      <c r="L5836" s="3">
        <v>46132</v>
      </c>
      <c r="M5836" s="3">
        <v>46447</v>
      </c>
      <c r="N5836" s="2" t="s">
        <v>4868</v>
      </c>
    </row>
    <row r="5837" spans="2:14" x14ac:dyDescent="0.25">
      <c r="B5837" s="2" t="s">
        <v>4970</v>
      </c>
      <c r="C5837" s="2" t="s">
        <v>598</v>
      </c>
      <c r="D5837" s="2" t="s">
        <v>41</v>
      </c>
      <c r="E5837" s="2" t="s">
        <v>17</v>
      </c>
      <c r="F5837" s="2" t="s">
        <v>552</v>
      </c>
      <c r="G5837" s="2" t="s">
        <v>4790</v>
      </c>
      <c r="H5837" s="2" t="s">
        <v>4971</v>
      </c>
      <c r="I5837" s="2">
        <v>8860</v>
      </c>
      <c r="J5837" s="2">
        <v>0</v>
      </c>
      <c r="K5837" s="2" t="s">
        <v>4995</v>
      </c>
      <c r="L5837" s="3">
        <v>46146</v>
      </c>
      <c r="M5837" s="3">
        <v>46478</v>
      </c>
      <c r="N5837" s="2" t="s">
        <v>4868</v>
      </c>
    </row>
    <row r="5838" spans="2:14" x14ac:dyDescent="0.25">
      <c r="B5838" s="2" t="s">
        <v>4970</v>
      </c>
      <c r="C5838" s="2" t="s">
        <v>598</v>
      </c>
      <c r="D5838" s="2" t="s">
        <v>41</v>
      </c>
      <c r="E5838" s="2" t="s">
        <v>17</v>
      </c>
      <c r="F5838" s="2" t="s">
        <v>552</v>
      </c>
      <c r="G5838" s="2" t="s">
        <v>4790</v>
      </c>
      <c r="H5838" s="2" t="s">
        <v>4971</v>
      </c>
      <c r="I5838" s="2">
        <v>8860</v>
      </c>
      <c r="J5838" s="2">
        <v>0</v>
      </c>
      <c r="K5838" s="2" t="s">
        <v>4996</v>
      </c>
      <c r="L5838" s="3">
        <v>46132</v>
      </c>
      <c r="M5838" s="3">
        <v>46478</v>
      </c>
      <c r="N5838" s="2" t="s">
        <v>4868</v>
      </c>
    </row>
    <row r="5839" spans="2:14" x14ac:dyDescent="0.25">
      <c r="B5839" s="2" t="s">
        <v>4970</v>
      </c>
      <c r="C5839" s="2" t="s">
        <v>598</v>
      </c>
      <c r="D5839" s="2" t="s">
        <v>41</v>
      </c>
      <c r="E5839" s="2" t="s">
        <v>17</v>
      </c>
      <c r="F5839" s="2" t="s">
        <v>552</v>
      </c>
      <c r="G5839" s="2" t="s">
        <v>4790</v>
      </c>
      <c r="H5839" s="2" t="s">
        <v>4971</v>
      </c>
      <c r="I5839" s="2">
        <v>8860</v>
      </c>
      <c r="J5839" s="2">
        <v>0</v>
      </c>
      <c r="K5839" s="2" t="s">
        <v>4997</v>
      </c>
      <c r="L5839" s="3">
        <v>46144</v>
      </c>
      <c r="M5839" s="3">
        <v>46478</v>
      </c>
      <c r="N5839" s="2" t="s">
        <v>4868</v>
      </c>
    </row>
    <row r="5840" spans="2:14" x14ac:dyDescent="0.25">
      <c r="B5840" s="2" t="s">
        <v>4970</v>
      </c>
      <c r="C5840" s="2" t="s">
        <v>598</v>
      </c>
      <c r="D5840" s="2" t="s">
        <v>41</v>
      </c>
      <c r="E5840" s="2" t="s">
        <v>17</v>
      </c>
      <c r="F5840" s="2" t="s">
        <v>552</v>
      </c>
      <c r="G5840" s="2" t="s">
        <v>4790</v>
      </c>
      <c r="H5840" s="2" t="s">
        <v>4971</v>
      </c>
      <c r="I5840" s="2">
        <v>8860</v>
      </c>
      <c r="J5840" s="2">
        <v>0</v>
      </c>
      <c r="K5840" s="2" t="s">
        <v>4998</v>
      </c>
      <c r="L5840" s="3">
        <v>46127</v>
      </c>
      <c r="M5840" s="3">
        <v>46478</v>
      </c>
      <c r="N5840" s="2" t="s">
        <v>4868</v>
      </c>
    </row>
    <row r="5841" spans="2:14" x14ac:dyDescent="0.25">
      <c r="B5841" s="2" t="s">
        <v>4970</v>
      </c>
      <c r="C5841" s="2" t="s">
        <v>598</v>
      </c>
      <c r="D5841" s="2" t="s">
        <v>41</v>
      </c>
      <c r="E5841" s="2" t="s">
        <v>17</v>
      </c>
      <c r="F5841" s="2" t="s">
        <v>552</v>
      </c>
      <c r="G5841" s="2" t="s">
        <v>4790</v>
      </c>
      <c r="H5841" s="2" t="s">
        <v>4971</v>
      </c>
      <c r="I5841" s="2">
        <v>8860</v>
      </c>
      <c r="J5841" s="2">
        <v>0</v>
      </c>
      <c r="K5841" s="2">
        <v>264</v>
      </c>
      <c r="L5841" s="3">
        <v>45741</v>
      </c>
      <c r="M5841" s="3">
        <v>45931</v>
      </c>
      <c r="N5841" s="2" t="s">
        <v>4868</v>
      </c>
    </row>
    <row r="5842" spans="2:14" x14ac:dyDescent="0.25">
      <c r="B5842" s="2" t="s">
        <v>4970</v>
      </c>
      <c r="C5842" s="2" t="s">
        <v>598</v>
      </c>
      <c r="D5842" s="2" t="s">
        <v>41</v>
      </c>
      <c r="E5842" s="2" t="s">
        <v>17</v>
      </c>
      <c r="F5842" s="2" t="s">
        <v>552</v>
      </c>
      <c r="G5842" s="2" t="s">
        <v>4790</v>
      </c>
      <c r="H5842" s="2" t="s">
        <v>4971</v>
      </c>
      <c r="I5842" s="2">
        <v>8860</v>
      </c>
      <c r="J5842" s="2">
        <v>0</v>
      </c>
      <c r="K5842" s="5">
        <v>538256</v>
      </c>
      <c r="L5842" s="3">
        <v>44958</v>
      </c>
      <c r="M5842" s="3">
        <v>45901</v>
      </c>
      <c r="N5842" s="2" t="s">
        <v>4868</v>
      </c>
    </row>
    <row r="5843" spans="2:14" x14ac:dyDescent="0.25">
      <c r="B5843" s="2" t="s">
        <v>4970</v>
      </c>
      <c r="C5843" s="2" t="s">
        <v>598</v>
      </c>
      <c r="D5843" s="2" t="s">
        <v>41</v>
      </c>
      <c r="E5843" s="2" t="s">
        <v>17</v>
      </c>
      <c r="F5843" s="2" t="s">
        <v>552</v>
      </c>
      <c r="G5843" s="2" t="s">
        <v>4790</v>
      </c>
      <c r="H5843" s="2" t="s">
        <v>4971</v>
      </c>
      <c r="I5843" s="2">
        <v>8860</v>
      </c>
      <c r="J5843" s="2">
        <v>0</v>
      </c>
      <c r="K5843" s="5">
        <v>612264</v>
      </c>
      <c r="L5843" s="3">
        <v>44958</v>
      </c>
      <c r="M5843" s="3">
        <v>45931</v>
      </c>
      <c r="N5843" s="2" t="s">
        <v>4868</v>
      </c>
    </row>
    <row r="5844" spans="2:14" x14ac:dyDescent="0.25">
      <c r="B5844" s="2" t="s">
        <v>4970</v>
      </c>
      <c r="C5844" s="2" t="s">
        <v>598</v>
      </c>
      <c r="D5844" s="2" t="s">
        <v>41</v>
      </c>
      <c r="E5844" s="2" t="s">
        <v>17</v>
      </c>
      <c r="F5844" s="2" t="s">
        <v>552</v>
      </c>
      <c r="G5844" s="2" t="s">
        <v>4790</v>
      </c>
      <c r="H5844" s="2" t="s">
        <v>4971</v>
      </c>
      <c r="I5844" s="2">
        <v>8860</v>
      </c>
      <c r="J5844" s="2">
        <v>0</v>
      </c>
      <c r="K5844" s="2" t="s">
        <v>470</v>
      </c>
      <c r="L5844" s="2" t="s">
        <v>30</v>
      </c>
      <c r="M5844" s="2" t="s">
        <v>30</v>
      </c>
      <c r="N5844" s="2" t="s">
        <v>4868</v>
      </c>
    </row>
    <row r="5845" spans="2:14" x14ac:dyDescent="0.25">
      <c r="B5845" s="2" t="s">
        <v>4970</v>
      </c>
      <c r="C5845" s="2" t="s">
        <v>598</v>
      </c>
      <c r="D5845" s="2" t="s">
        <v>41</v>
      </c>
      <c r="E5845" s="2" t="s">
        <v>142</v>
      </c>
      <c r="F5845" s="2" t="s">
        <v>552</v>
      </c>
      <c r="G5845" s="2" t="s">
        <v>4790</v>
      </c>
      <c r="H5845" s="2" t="s">
        <v>4971</v>
      </c>
      <c r="I5845" s="2">
        <v>8860</v>
      </c>
      <c r="J5845" s="2">
        <v>0</v>
      </c>
      <c r="K5845" s="2" t="s">
        <v>4991</v>
      </c>
      <c r="L5845" s="3">
        <v>46151</v>
      </c>
      <c r="M5845" s="3">
        <v>46478</v>
      </c>
      <c r="N5845" s="2" t="s">
        <v>4868</v>
      </c>
    </row>
    <row r="5846" spans="2:14" x14ac:dyDescent="0.25">
      <c r="B5846" s="2" t="s">
        <v>4970</v>
      </c>
      <c r="C5846" s="2" t="s">
        <v>598</v>
      </c>
      <c r="D5846" s="2" t="s">
        <v>41</v>
      </c>
      <c r="E5846" s="2" t="s">
        <v>142</v>
      </c>
      <c r="F5846" s="2" t="s">
        <v>552</v>
      </c>
      <c r="G5846" s="2" t="s">
        <v>4790</v>
      </c>
      <c r="H5846" s="2" t="s">
        <v>4971</v>
      </c>
      <c r="I5846" s="2">
        <v>8860</v>
      </c>
      <c r="J5846" s="2">
        <v>0</v>
      </c>
      <c r="K5846" s="2" t="s">
        <v>4992</v>
      </c>
      <c r="L5846" s="3">
        <v>46188</v>
      </c>
      <c r="M5846" s="3">
        <v>46478</v>
      </c>
      <c r="N5846" s="2" t="s">
        <v>4868</v>
      </c>
    </row>
    <row r="5847" spans="2:14" x14ac:dyDescent="0.25">
      <c r="B5847" s="2" t="s">
        <v>4970</v>
      </c>
      <c r="C5847" s="2" t="s">
        <v>598</v>
      </c>
      <c r="D5847" s="2" t="s">
        <v>41</v>
      </c>
      <c r="E5847" s="2" t="s">
        <v>142</v>
      </c>
      <c r="F5847" s="2" t="s">
        <v>552</v>
      </c>
      <c r="G5847" s="2" t="s">
        <v>4790</v>
      </c>
      <c r="H5847" s="2" t="s">
        <v>4971</v>
      </c>
      <c r="I5847" s="2">
        <v>8860</v>
      </c>
      <c r="J5847" s="2">
        <v>0</v>
      </c>
      <c r="K5847" s="2" t="s">
        <v>4995</v>
      </c>
      <c r="L5847" s="3">
        <v>46146</v>
      </c>
      <c r="M5847" s="3">
        <v>46478</v>
      </c>
      <c r="N5847" s="2" t="s">
        <v>4868</v>
      </c>
    </row>
    <row r="5848" spans="2:14" x14ac:dyDescent="0.25">
      <c r="B5848" s="2" t="s">
        <v>4970</v>
      </c>
      <c r="C5848" s="2" t="s">
        <v>598</v>
      </c>
      <c r="D5848" s="2" t="s">
        <v>41</v>
      </c>
      <c r="E5848" s="2" t="s">
        <v>142</v>
      </c>
      <c r="F5848" s="2" t="s">
        <v>552</v>
      </c>
      <c r="G5848" s="2" t="s">
        <v>4790</v>
      </c>
      <c r="H5848" s="2" t="s">
        <v>4971</v>
      </c>
      <c r="I5848" s="2">
        <v>8860</v>
      </c>
      <c r="J5848" s="2">
        <v>0</v>
      </c>
      <c r="K5848" s="2" t="s">
        <v>4996</v>
      </c>
      <c r="L5848" s="3">
        <v>46132</v>
      </c>
      <c r="M5848" s="3">
        <v>46478</v>
      </c>
      <c r="N5848" s="2" t="s">
        <v>4868</v>
      </c>
    </row>
    <row r="5849" spans="2:14" x14ac:dyDescent="0.25">
      <c r="B5849" s="2" t="s">
        <v>4970</v>
      </c>
      <c r="C5849" s="2" t="s">
        <v>598</v>
      </c>
      <c r="D5849" s="2" t="s">
        <v>41</v>
      </c>
      <c r="E5849" s="2" t="s">
        <v>142</v>
      </c>
      <c r="F5849" s="2" t="s">
        <v>552</v>
      </c>
      <c r="G5849" s="2" t="s">
        <v>4790</v>
      </c>
      <c r="H5849" s="2" t="s">
        <v>4971</v>
      </c>
      <c r="I5849" s="2">
        <v>8860</v>
      </c>
      <c r="J5849" s="2">
        <v>0</v>
      </c>
      <c r="K5849" s="5">
        <v>612264</v>
      </c>
      <c r="L5849" s="3">
        <v>44958</v>
      </c>
      <c r="M5849" s="3">
        <v>45931</v>
      </c>
      <c r="N5849" s="2" t="s">
        <v>4868</v>
      </c>
    </row>
    <row r="5850" spans="2:14" x14ac:dyDescent="0.25">
      <c r="B5850" s="2" t="s">
        <v>4999</v>
      </c>
      <c r="C5850" s="2" t="s">
        <v>5000</v>
      </c>
      <c r="D5850" s="2" t="s">
        <v>41</v>
      </c>
      <c r="E5850" s="2" t="s">
        <v>17</v>
      </c>
      <c r="F5850" s="2" t="s">
        <v>552</v>
      </c>
      <c r="G5850" s="2" t="s">
        <v>4790</v>
      </c>
      <c r="H5850" s="2" t="s">
        <v>5001</v>
      </c>
      <c r="I5850" s="2">
        <v>449060</v>
      </c>
      <c r="J5850" s="2">
        <v>0</v>
      </c>
      <c r="K5850" s="2">
        <v>19913009</v>
      </c>
      <c r="L5850" s="3">
        <v>44958</v>
      </c>
      <c r="M5850" s="3">
        <v>45953</v>
      </c>
      <c r="N5850" s="2" t="s">
        <v>4942</v>
      </c>
    </row>
    <row r="5851" spans="2:14" x14ac:dyDescent="0.25">
      <c r="B5851" s="2" t="s">
        <v>4999</v>
      </c>
      <c r="C5851" s="2" t="s">
        <v>5000</v>
      </c>
      <c r="D5851" s="2" t="s">
        <v>41</v>
      </c>
      <c r="E5851" s="2" t="s">
        <v>17</v>
      </c>
      <c r="F5851" s="2" t="s">
        <v>552</v>
      </c>
      <c r="G5851" s="2" t="s">
        <v>4790</v>
      </c>
      <c r="H5851" s="2" t="s">
        <v>5001</v>
      </c>
      <c r="I5851" s="2">
        <v>449060</v>
      </c>
      <c r="J5851" s="2">
        <v>0</v>
      </c>
      <c r="K5851" s="2">
        <v>19913010</v>
      </c>
      <c r="L5851" s="3">
        <v>44958</v>
      </c>
      <c r="M5851" s="3">
        <v>45953</v>
      </c>
      <c r="N5851" s="2" t="s">
        <v>4942</v>
      </c>
    </row>
    <row r="5852" spans="2:14" x14ac:dyDescent="0.25">
      <c r="B5852" s="2" t="s">
        <v>4999</v>
      </c>
      <c r="C5852" s="2" t="s">
        <v>5000</v>
      </c>
      <c r="D5852" s="2" t="s">
        <v>41</v>
      </c>
      <c r="E5852" s="2" t="s">
        <v>17</v>
      </c>
      <c r="F5852" s="2" t="s">
        <v>552</v>
      </c>
      <c r="G5852" s="2" t="s">
        <v>4790</v>
      </c>
      <c r="H5852" s="2" t="s">
        <v>5001</v>
      </c>
      <c r="I5852" s="2">
        <v>449060</v>
      </c>
      <c r="J5852" s="2">
        <v>0</v>
      </c>
      <c r="K5852" s="2">
        <v>19938601</v>
      </c>
      <c r="L5852" s="3">
        <v>44958</v>
      </c>
      <c r="M5852" s="3">
        <v>45961</v>
      </c>
      <c r="N5852" s="2" t="s">
        <v>4942</v>
      </c>
    </row>
    <row r="5853" spans="2:14" x14ac:dyDescent="0.25">
      <c r="B5853" s="2" t="s">
        <v>4999</v>
      </c>
      <c r="C5853" s="2" t="s">
        <v>5000</v>
      </c>
      <c r="D5853" s="2" t="s">
        <v>41</v>
      </c>
      <c r="E5853" s="2" t="s">
        <v>17</v>
      </c>
      <c r="F5853" s="2" t="s">
        <v>552</v>
      </c>
      <c r="G5853" s="2" t="s">
        <v>4790</v>
      </c>
      <c r="H5853" s="2" t="s">
        <v>5001</v>
      </c>
      <c r="I5853" s="2">
        <v>449060</v>
      </c>
      <c r="J5853" s="2">
        <v>0</v>
      </c>
      <c r="K5853" s="2">
        <v>19938602</v>
      </c>
      <c r="L5853" s="3">
        <v>44958</v>
      </c>
      <c r="M5853" s="3">
        <v>45961</v>
      </c>
      <c r="N5853" s="2" t="s">
        <v>4942</v>
      </c>
    </row>
    <row r="5854" spans="2:14" x14ac:dyDescent="0.25">
      <c r="B5854" s="2" t="s">
        <v>4999</v>
      </c>
      <c r="C5854" s="2" t="s">
        <v>5000</v>
      </c>
      <c r="D5854" s="2" t="s">
        <v>41</v>
      </c>
      <c r="E5854" s="2" t="s">
        <v>17</v>
      </c>
      <c r="F5854" s="2" t="s">
        <v>552</v>
      </c>
      <c r="G5854" s="2" t="s">
        <v>4790</v>
      </c>
      <c r="H5854" s="2" t="s">
        <v>5001</v>
      </c>
      <c r="I5854" s="2">
        <v>449060</v>
      </c>
      <c r="J5854" s="2">
        <v>0</v>
      </c>
      <c r="K5854" s="2">
        <v>20082203</v>
      </c>
      <c r="L5854" s="3">
        <v>45688</v>
      </c>
      <c r="M5854" s="3">
        <v>46020</v>
      </c>
      <c r="N5854" s="2" t="s">
        <v>4942</v>
      </c>
    </row>
    <row r="5855" spans="2:14" x14ac:dyDescent="0.25">
      <c r="B5855" s="2" t="s">
        <v>4999</v>
      </c>
      <c r="C5855" s="2" t="s">
        <v>5000</v>
      </c>
      <c r="D5855" s="2" t="s">
        <v>41</v>
      </c>
      <c r="E5855" s="2" t="s">
        <v>17</v>
      </c>
      <c r="F5855" s="2" t="s">
        <v>552</v>
      </c>
      <c r="G5855" s="2" t="s">
        <v>4790</v>
      </c>
      <c r="H5855" s="2" t="s">
        <v>5001</v>
      </c>
      <c r="I5855" s="2">
        <v>449060</v>
      </c>
      <c r="J5855" s="2">
        <v>0</v>
      </c>
      <c r="K5855" s="2">
        <v>20082204</v>
      </c>
      <c r="L5855" s="3">
        <v>45689</v>
      </c>
      <c r="M5855" s="3">
        <v>46020</v>
      </c>
      <c r="N5855" s="2" t="s">
        <v>4942</v>
      </c>
    </row>
    <row r="5856" spans="2:14" x14ac:dyDescent="0.25">
      <c r="B5856" s="2" t="s">
        <v>4999</v>
      </c>
      <c r="C5856" s="2" t="s">
        <v>5000</v>
      </c>
      <c r="D5856" s="2" t="s">
        <v>41</v>
      </c>
      <c r="E5856" s="2" t="s">
        <v>17</v>
      </c>
      <c r="F5856" s="2" t="s">
        <v>552</v>
      </c>
      <c r="G5856" s="2" t="s">
        <v>4790</v>
      </c>
      <c r="H5856" s="2" t="s">
        <v>5001</v>
      </c>
      <c r="I5856" s="2">
        <v>449060</v>
      </c>
      <c r="J5856" s="2">
        <v>0</v>
      </c>
      <c r="K5856" s="2">
        <v>20082208</v>
      </c>
      <c r="L5856" s="3">
        <v>45691</v>
      </c>
      <c r="M5856" s="3">
        <v>46020</v>
      </c>
      <c r="N5856" s="2" t="s">
        <v>4942</v>
      </c>
    </row>
    <row r="5857" spans="2:14" x14ac:dyDescent="0.25">
      <c r="B5857" s="2" t="s">
        <v>4999</v>
      </c>
      <c r="C5857" s="2" t="s">
        <v>5000</v>
      </c>
      <c r="D5857" s="2" t="s">
        <v>41</v>
      </c>
      <c r="E5857" s="2" t="s">
        <v>17</v>
      </c>
      <c r="F5857" s="2" t="s">
        <v>552</v>
      </c>
      <c r="G5857" s="2" t="s">
        <v>4790</v>
      </c>
      <c r="H5857" s="2" t="s">
        <v>5001</v>
      </c>
      <c r="I5857" s="2">
        <v>449060</v>
      </c>
      <c r="J5857" s="2">
        <v>0</v>
      </c>
      <c r="K5857" s="2">
        <v>20118916</v>
      </c>
      <c r="L5857" s="3">
        <v>45691</v>
      </c>
      <c r="M5857" s="3">
        <v>46020</v>
      </c>
      <c r="N5857" s="2" t="s">
        <v>4942</v>
      </c>
    </row>
    <row r="5858" spans="2:14" x14ac:dyDescent="0.25">
      <c r="B5858" s="2" t="s">
        <v>4999</v>
      </c>
      <c r="C5858" s="2" t="s">
        <v>5000</v>
      </c>
      <c r="D5858" s="2" t="s">
        <v>41</v>
      </c>
      <c r="E5858" s="2" t="s">
        <v>17</v>
      </c>
      <c r="F5858" s="2" t="s">
        <v>552</v>
      </c>
      <c r="G5858" s="2" t="s">
        <v>4790</v>
      </c>
      <c r="H5858" s="2" t="s">
        <v>5001</v>
      </c>
      <c r="I5858" s="2">
        <v>449060</v>
      </c>
      <c r="J5858" s="2">
        <v>0</v>
      </c>
      <c r="K5858" s="2">
        <v>20118917</v>
      </c>
      <c r="L5858" s="3">
        <v>45691</v>
      </c>
      <c r="M5858" s="3">
        <v>46020</v>
      </c>
      <c r="N5858" s="2" t="s">
        <v>4942</v>
      </c>
    </row>
    <row r="5859" spans="2:14" x14ac:dyDescent="0.25">
      <c r="B5859" s="2" t="s">
        <v>4999</v>
      </c>
      <c r="C5859" s="2" t="s">
        <v>5000</v>
      </c>
      <c r="D5859" s="2" t="s">
        <v>41</v>
      </c>
      <c r="E5859" s="2" t="s">
        <v>17</v>
      </c>
      <c r="F5859" s="2" t="s">
        <v>552</v>
      </c>
      <c r="G5859" s="2" t="s">
        <v>4790</v>
      </c>
      <c r="H5859" s="2" t="s">
        <v>5001</v>
      </c>
      <c r="I5859" s="2">
        <v>449060</v>
      </c>
      <c r="J5859" s="2">
        <v>0</v>
      </c>
      <c r="K5859" s="2">
        <v>20118918</v>
      </c>
      <c r="L5859" s="3">
        <v>45691</v>
      </c>
      <c r="M5859" s="3">
        <v>46020</v>
      </c>
      <c r="N5859" s="2" t="s">
        <v>4942</v>
      </c>
    </row>
    <row r="5860" spans="2:14" x14ac:dyDescent="0.25">
      <c r="B5860" s="2" t="s">
        <v>4999</v>
      </c>
      <c r="C5860" s="2" t="s">
        <v>5000</v>
      </c>
      <c r="D5860" s="2" t="s">
        <v>41</v>
      </c>
      <c r="E5860" s="2" t="s">
        <v>17</v>
      </c>
      <c r="F5860" s="2" t="s">
        <v>552</v>
      </c>
      <c r="G5860" s="2" t="s">
        <v>4790</v>
      </c>
      <c r="H5860" s="2" t="s">
        <v>5001</v>
      </c>
      <c r="I5860" s="2">
        <v>449060</v>
      </c>
      <c r="J5860" s="2">
        <v>0</v>
      </c>
      <c r="K5860" s="2">
        <v>20207537</v>
      </c>
      <c r="L5860" s="3">
        <v>45729</v>
      </c>
      <c r="M5860" s="3">
        <v>46049</v>
      </c>
      <c r="N5860" s="2" t="s">
        <v>4942</v>
      </c>
    </row>
    <row r="5861" spans="2:14" x14ac:dyDescent="0.25">
      <c r="B5861" s="2" t="s">
        <v>4999</v>
      </c>
      <c r="C5861" s="2" t="s">
        <v>5000</v>
      </c>
      <c r="D5861" s="2" t="s">
        <v>41</v>
      </c>
      <c r="E5861" s="2" t="s">
        <v>17</v>
      </c>
      <c r="F5861" s="2" t="s">
        <v>552</v>
      </c>
      <c r="G5861" s="2" t="s">
        <v>4790</v>
      </c>
      <c r="H5861" s="2" t="s">
        <v>5001</v>
      </c>
      <c r="I5861" s="2">
        <v>449060</v>
      </c>
      <c r="J5861" s="2">
        <v>0</v>
      </c>
      <c r="K5861" s="2">
        <v>20207539</v>
      </c>
      <c r="L5861" s="3">
        <v>45720</v>
      </c>
      <c r="M5861" s="3">
        <v>46049</v>
      </c>
      <c r="N5861" s="2" t="s">
        <v>4942</v>
      </c>
    </row>
    <row r="5862" spans="2:14" x14ac:dyDescent="0.25">
      <c r="B5862" s="2" t="s">
        <v>4999</v>
      </c>
      <c r="C5862" s="2" t="s">
        <v>5000</v>
      </c>
      <c r="D5862" s="2" t="s">
        <v>41</v>
      </c>
      <c r="E5862" s="2" t="s">
        <v>17</v>
      </c>
      <c r="F5862" s="2" t="s">
        <v>552</v>
      </c>
      <c r="G5862" s="2" t="s">
        <v>4790</v>
      </c>
      <c r="H5862" s="2" t="s">
        <v>5001</v>
      </c>
      <c r="I5862" s="2">
        <v>449060</v>
      </c>
      <c r="J5862" s="2">
        <v>0</v>
      </c>
      <c r="K5862" s="2">
        <v>20214126</v>
      </c>
      <c r="L5862" s="3">
        <v>45720</v>
      </c>
      <c r="M5862" s="3">
        <v>46049</v>
      </c>
      <c r="N5862" s="2" t="s">
        <v>4942</v>
      </c>
    </row>
    <row r="5863" spans="2:14" x14ac:dyDescent="0.25">
      <c r="B5863" s="2" t="s">
        <v>4999</v>
      </c>
      <c r="C5863" s="2" t="s">
        <v>5000</v>
      </c>
      <c r="D5863" s="2" t="s">
        <v>41</v>
      </c>
      <c r="E5863" s="2" t="s">
        <v>17</v>
      </c>
      <c r="F5863" s="2" t="s">
        <v>552</v>
      </c>
      <c r="G5863" s="2" t="s">
        <v>4790</v>
      </c>
      <c r="H5863" s="2" t="s">
        <v>5001</v>
      </c>
      <c r="I5863" s="2">
        <v>449060</v>
      </c>
      <c r="J5863" s="2">
        <v>0</v>
      </c>
      <c r="K5863" s="2">
        <v>20214127</v>
      </c>
      <c r="L5863" s="3">
        <v>45733</v>
      </c>
      <c r="M5863" s="3">
        <v>46049</v>
      </c>
      <c r="N5863" s="2" t="s">
        <v>4942</v>
      </c>
    </row>
    <row r="5864" spans="2:14" x14ac:dyDescent="0.25">
      <c r="B5864" s="2" t="s">
        <v>4999</v>
      </c>
      <c r="C5864" s="2" t="s">
        <v>5000</v>
      </c>
      <c r="D5864" s="2" t="s">
        <v>41</v>
      </c>
      <c r="E5864" s="2" t="s">
        <v>17</v>
      </c>
      <c r="F5864" s="2" t="s">
        <v>552</v>
      </c>
      <c r="G5864" s="2" t="s">
        <v>4790</v>
      </c>
      <c r="H5864" s="2" t="s">
        <v>5001</v>
      </c>
      <c r="I5864" s="2">
        <v>449060</v>
      </c>
      <c r="J5864" s="2">
        <v>0</v>
      </c>
      <c r="K5864" s="2">
        <v>20214128</v>
      </c>
      <c r="L5864" s="3">
        <v>45733</v>
      </c>
      <c r="M5864" s="3">
        <v>46056</v>
      </c>
      <c r="N5864" s="2" t="s">
        <v>4942</v>
      </c>
    </row>
    <row r="5865" spans="2:14" x14ac:dyDescent="0.25">
      <c r="B5865" s="2" t="s">
        <v>4999</v>
      </c>
      <c r="C5865" s="2" t="s">
        <v>5000</v>
      </c>
      <c r="D5865" s="2" t="s">
        <v>41</v>
      </c>
      <c r="E5865" s="2" t="s">
        <v>17</v>
      </c>
      <c r="F5865" s="2" t="s">
        <v>552</v>
      </c>
      <c r="G5865" s="2" t="s">
        <v>4790</v>
      </c>
      <c r="H5865" s="2" t="s">
        <v>5001</v>
      </c>
      <c r="I5865" s="2">
        <v>449060</v>
      </c>
      <c r="J5865" s="2">
        <v>0</v>
      </c>
      <c r="K5865" s="2">
        <v>20215814</v>
      </c>
      <c r="L5865" s="3">
        <v>45720</v>
      </c>
      <c r="M5865" s="3">
        <v>46036</v>
      </c>
      <c r="N5865" s="2" t="s">
        <v>4942</v>
      </c>
    </row>
    <row r="5866" spans="2:14" x14ac:dyDescent="0.25">
      <c r="B5866" s="2" t="s">
        <v>4999</v>
      </c>
      <c r="C5866" s="2" t="s">
        <v>5000</v>
      </c>
      <c r="D5866" s="2" t="s">
        <v>41</v>
      </c>
      <c r="E5866" s="2" t="s">
        <v>17</v>
      </c>
      <c r="F5866" s="2" t="s">
        <v>552</v>
      </c>
      <c r="G5866" s="2" t="s">
        <v>4790</v>
      </c>
      <c r="H5866" s="2" t="s">
        <v>5001</v>
      </c>
      <c r="I5866" s="2">
        <v>449060</v>
      </c>
      <c r="J5866" s="2">
        <v>0</v>
      </c>
      <c r="K5866" s="2">
        <v>20228310</v>
      </c>
      <c r="L5866" s="3">
        <v>45733</v>
      </c>
      <c r="M5866" s="3">
        <v>46067</v>
      </c>
      <c r="N5866" s="2" t="s">
        <v>4942</v>
      </c>
    </row>
    <row r="5867" spans="2:14" x14ac:dyDescent="0.25">
      <c r="B5867" s="2" t="s">
        <v>4999</v>
      </c>
      <c r="C5867" s="2" t="s">
        <v>5000</v>
      </c>
      <c r="D5867" s="2" t="s">
        <v>41</v>
      </c>
      <c r="E5867" s="2" t="s">
        <v>17</v>
      </c>
      <c r="F5867" s="2" t="s">
        <v>552</v>
      </c>
      <c r="G5867" s="2" t="s">
        <v>4790</v>
      </c>
      <c r="H5867" s="2" t="s">
        <v>5001</v>
      </c>
      <c r="I5867" s="2">
        <v>449060</v>
      </c>
      <c r="J5867" s="2">
        <v>0</v>
      </c>
      <c r="K5867" s="2">
        <v>20228311</v>
      </c>
      <c r="L5867" s="3">
        <v>45733</v>
      </c>
      <c r="M5867" s="3">
        <v>46067</v>
      </c>
      <c r="N5867" s="2" t="s">
        <v>4942</v>
      </c>
    </row>
    <row r="5868" spans="2:14" x14ac:dyDescent="0.25">
      <c r="B5868" s="2" t="s">
        <v>4999</v>
      </c>
      <c r="C5868" s="2" t="s">
        <v>5000</v>
      </c>
      <c r="D5868" s="2" t="s">
        <v>41</v>
      </c>
      <c r="E5868" s="2" t="s">
        <v>17</v>
      </c>
      <c r="F5868" s="2" t="s">
        <v>552</v>
      </c>
      <c r="G5868" s="2" t="s">
        <v>4790</v>
      </c>
      <c r="H5868" s="2" t="s">
        <v>5001</v>
      </c>
      <c r="I5868" s="2">
        <v>449060</v>
      </c>
      <c r="J5868" s="2">
        <v>0</v>
      </c>
      <c r="K5868" s="2">
        <v>20228312</v>
      </c>
      <c r="L5868" s="3">
        <v>45733</v>
      </c>
      <c r="M5868" s="3">
        <v>46071</v>
      </c>
      <c r="N5868" s="2" t="s">
        <v>4942</v>
      </c>
    </row>
    <row r="5869" spans="2:14" x14ac:dyDescent="0.25">
      <c r="B5869" s="2" t="s">
        <v>4999</v>
      </c>
      <c r="C5869" s="2" t="s">
        <v>5000</v>
      </c>
      <c r="D5869" s="2" t="s">
        <v>41</v>
      </c>
      <c r="E5869" s="2" t="s">
        <v>17</v>
      </c>
      <c r="F5869" s="2" t="s">
        <v>552</v>
      </c>
      <c r="G5869" s="2" t="s">
        <v>4790</v>
      </c>
      <c r="H5869" s="2" t="s">
        <v>5001</v>
      </c>
      <c r="I5869" s="2">
        <v>449060</v>
      </c>
      <c r="J5869" s="2">
        <v>0</v>
      </c>
      <c r="K5869" s="2">
        <v>20228313</v>
      </c>
      <c r="L5869" s="3">
        <v>45734</v>
      </c>
      <c r="M5869" s="3">
        <v>46071</v>
      </c>
      <c r="N5869" s="2" t="s">
        <v>4942</v>
      </c>
    </row>
    <row r="5870" spans="2:14" x14ac:dyDescent="0.25">
      <c r="B5870" s="2" t="s">
        <v>4999</v>
      </c>
      <c r="C5870" s="2" t="s">
        <v>5000</v>
      </c>
      <c r="D5870" s="2" t="s">
        <v>41</v>
      </c>
      <c r="E5870" s="2" t="s">
        <v>17</v>
      </c>
      <c r="F5870" s="2" t="s">
        <v>552</v>
      </c>
      <c r="G5870" s="2" t="s">
        <v>4790</v>
      </c>
      <c r="H5870" s="2" t="s">
        <v>5001</v>
      </c>
      <c r="I5870" s="2">
        <v>449060</v>
      </c>
      <c r="J5870" s="2">
        <v>0</v>
      </c>
      <c r="K5870" s="2">
        <v>20228315</v>
      </c>
      <c r="L5870" s="3">
        <v>45733</v>
      </c>
      <c r="M5870" s="3">
        <v>46063</v>
      </c>
      <c r="N5870" s="2" t="s">
        <v>4942</v>
      </c>
    </row>
    <row r="5871" spans="2:14" x14ac:dyDescent="0.25">
      <c r="B5871" s="2" t="s">
        <v>4999</v>
      </c>
      <c r="C5871" s="2" t="s">
        <v>5000</v>
      </c>
      <c r="D5871" s="2" t="s">
        <v>41</v>
      </c>
      <c r="E5871" s="2" t="s">
        <v>17</v>
      </c>
      <c r="F5871" s="2" t="s">
        <v>552</v>
      </c>
      <c r="G5871" s="2" t="s">
        <v>4790</v>
      </c>
      <c r="H5871" s="2" t="s">
        <v>5001</v>
      </c>
      <c r="I5871" s="2">
        <v>449060</v>
      </c>
      <c r="J5871" s="2">
        <v>0</v>
      </c>
      <c r="K5871" s="2">
        <v>20231384</v>
      </c>
      <c r="L5871" s="3">
        <v>45733</v>
      </c>
      <c r="M5871" s="3">
        <v>46063</v>
      </c>
      <c r="N5871" s="2" t="s">
        <v>4942</v>
      </c>
    </row>
    <row r="5872" spans="2:14" x14ac:dyDescent="0.25">
      <c r="B5872" s="2" t="s">
        <v>4999</v>
      </c>
      <c r="C5872" s="2" t="s">
        <v>5000</v>
      </c>
      <c r="D5872" s="2" t="s">
        <v>41</v>
      </c>
      <c r="E5872" s="2" t="s">
        <v>17</v>
      </c>
      <c r="F5872" s="2" t="s">
        <v>552</v>
      </c>
      <c r="G5872" s="2" t="s">
        <v>4790</v>
      </c>
      <c r="H5872" s="2" t="s">
        <v>5001</v>
      </c>
      <c r="I5872" s="2">
        <v>449060</v>
      </c>
      <c r="J5872" s="2">
        <v>0</v>
      </c>
      <c r="K5872" s="2">
        <v>20253554</v>
      </c>
      <c r="L5872" s="3">
        <v>45736</v>
      </c>
      <c r="M5872" s="3">
        <v>46083</v>
      </c>
      <c r="N5872" s="2" t="s">
        <v>4942</v>
      </c>
    </row>
    <row r="5873" spans="2:14" x14ac:dyDescent="0.25">
      <c r="B5873" s="2" t="s">
        <v>4999</v>
      </c>
      <c r="C5873" s="2" t="s">
        <v>5000</v>
      </c>
      <c r="D5873" s="2" t="s">
        <v>41</v>
      </c>
      <c r="E5873" s="2" t="s">
        <v>17</v>
      </c>
      <c r="F5873" s="2" t="s">
        <v>552</v>
      </c>
      <c r="G5873" s="2" t="s">
        <v>4790</v>
      </c>
      <c r="H5873" s="2" t="s">
        <v>5001</v>
      </c>
      <c r="I5873" s="2">
        <v>449060</v>
      </c>
      <c r="J5873" s="2">
        <v>0</v>
      </c>
      <c r="K5873" s="2">
        <v>20253559</v>
      </c>
      <c r="L5873" s="3">
        <v>45738</v>
      </c>
      <c r="M5873" s="3">
        <v>46083</v>
      </c>
      <c r="N5873" s="2" t="s">
        <v>4942</v>
      </c>
    </row>
    <row r="5874" spans="2:14" x14ac:dyDescent="0.25">
      <c r="B5874" s="2" t="s">
        <v>4999</v>
      </c>
      <c r="C5874" s="2" t="s">
        <v>5000</v>
      </c>
      <c r="D5874" s="2" t="s">
        <v>41</v>
      </c>
      <c r="E5874" s="2" t="s">
        <v>17</v>
      </c>
      <c r="F5874" s="2" t="s">
        <v>552</v>
      </c>
      <c r="G5874" s="2" t="s">
        <v>4790</v>
      </c>
      <c r="H5874" s="2" t="s">
        <v>5001</v>
      </c>
      <c r="I5874" s="2">
        <v>449060</v>
      </c>
      <c r="J5874" s="2">
        <v>0</v>
      </c>
      <c r="K5874" s="2">
        <v>20253565</v>
      </c>
      <c r="L5874" s="3">
        <v>45738</v>
      </c>
      <c r="M5874" s="3">
        <v>46083</v>
      </c>
      <c r="N5874" s="2" t="s">
        <v>4942</v>
      </c>
    </row>
    <row r="5875" spans="2:14" x14ac:dyDescent="0.25">
      <c r="B5875" s="2" t="s">
        <v>4999</v>
      </c>
      <c r="C5875" s="2" t="s">
        <v>5000</v>
      </c>
      <c r="D5875" s="2" t="s">
        <v>41</v>
      </c>
      <c r="E5875" s="2" t="s">
        <v>17</v>
      </c>
      <c r="F5875" s="2" t="s">
        <v>552</v>
      </c>
      <c r="G5875" s="2" t="s">
        <v>4790</v>
      </c>
      <c r="H5875" s="2" t="s">
        <v>5001</v>
      </c>
      <c r="I5875" s="2">
        <v>449060</v>
      </c>
      <c r="J5875" s="2">
        <v>0</v>
      </c>
      <c r="K5875" s="2">
        <v>20255139</v>
      </c>
      <c r="L5875" s="3">
        <v>45757</v>
      </c>
      <c r="M5875" s="3">
        <v>46083</v>
      </c>
      <c r="N5875" s="2" t="s">
        <v>4942</v>
      </c>
    </row>
    <row r="5876" spans="2:14" x14ac:dyDescent="0.25">
      <c r="B5876" s="2" t="s">
        <v>4999</v>
      </c>
      <c r="C5876" s="2" t="s">
        <v>5000</v>
      </c>
      <c r="D5876" s="2" t="s">
        <v>41</v>
      </c>
      <c r="E5876" s="2" t="s">
        <v>17</v>
      </c>
      <c r="F5876" s="2" t="s">
        <v>552</v>
      </c>
      <c r="G5876" s="2" t="s">
        <v>4790</v>
      </c>
      <c r="H5876" s="2" t="s">
        <v>5001</v>
      </c>
      <c r="I5876" s="2">
        <v>449060</v>
      </c>
      <c r="J5876" s="2">
        <v>0</v>
      </c>
      <c r="K5876" s="2">
        <v>20272564</v>
      </c>
      <c r="L5876" s="3">
        <v>45758</v>
      </c>
      <c r="M5876" s="3">
        <v>46084</v>
      </c>
      <c r="N5876" s="2" t="s">
        <v>4942</v>
      </c>
    </row>
    <row r="5877" spans="2:14" x14ac:dyDescent="0.25">
      <c r="B5877" s="2" t="s">
        <v>4999</v>
      </c>
      <c r="C5877" s="2" t="s">
        <v>5000</v>
      </c>
      <c r="D5877" s="2" t="s">
        <v>41</v>
      </c>
      <c r="E5877" s="2" t="s">
        <v>17</v>
      </c>
      <c r="F5877" s="2" t="s">
        <v>552</v>
      </c>
      <c r="G5877" s="2" t="s">
        <v>4790</v>
      </c>
      <c r="H5877" s="2" t="s">
        <v>5001</v>
      </c>
      <c r="I5877" s="2">
        <v>449060</v>
      </c>
      <c r="J5877" s="2">
        <v>0</v>
      </c>
      <c r="K5877" s="2">
        <v>20272583</v>
      </c>
      <c r="L5877" s="3">
        <v>45758</v>
      </c>
      <c r="M5877" s="3">
        <v>46084</v>
      </c>
      <c r="N5877" s="2" t="s">
        <v>4942</v>
      </c>
    </row>
    <row r="5878" spans="2:14" x14ac:dyDescent="0.25">
      <c r="B5878" s="2" t="s">
        <v>4999</v>
      </c>
      <c r="C5878" s="2" t="s">
        <v>5000</v>
      </c>
      <c r="D5878" s="2" t="s">
        <v>41</v>
      </c>
      <c r="E5878" s="2" t="s">
        <v>17</v>
      </c>
      <c r="F5878" s="2" t="s">
        <v>552</v>
      </c>
      <c r="G5878" s="2" t="s">
        <v>4790</v>
      </c>
      <c r="H5878" s="2" t="s">
        <v>5001</v>
      </c>
      <c r="I5878" s="2">
        <v>449060</v>
      </c>
      <c r="J5878" s="2">
        <v>0</v>
      </c>
      <c r="K5878" s="2">
        <v>20277682</v>
      </c>
      <c r="L5878" s="3">
        <v>45758</v>
      </c>
      <c r="M5878" s="3">
        <v>46084</v>
      </c>
      <c r="N5878" s="2" t="s">
        <v>4942</v>
      </c>
    </row>
    <row r="5879" spans="2:14" x14ac:dyDescent="0.25">
      <c r="B5879" s="2" t="s">
        <v>4999</v>
      </c>
      <c r="C5879" s="2" t="s">
        <v>5000</v>
      </c>
      <c r="D5879" s="2" t="s">
        <v>41</v>
      </c>
      <c r="E5879" s="2" t="s">
        <v>17</v>
      </c>
      <c r="F5879" s="2" t="s">
        <v>552</v>
      </c>
      <c r="G5879" s="2" t="s">
        <v>4790</v>
      </c>
      <c r="H5879" s="2" t="s">
        <v>5001</v>
      </c>
      <c r="I5879" s="2">
        <v>449060</v>
      </c>
      <c r="J5879" s="2">
        <v>0</v>
      </c>
      <c r="K5879" s="2">
        <v>20322390</v>
      </c>
      <c r="L5879" s="3">
        <v>45764</v>
      </c>
      <c r="M5879" s="3">
        <v>46120</v>
      </c>
      <c r="N5879" s="2" t="s">
        <v>4942</v>
      </c>
    </row>
    <row r="5880" spans="2:14" x14ac:dyDescent="0.25">
      <c r="B5880" s="2" t="s">
        <v>4999</v>
      </c>
      <c r="C5880" s="2" t="s">
        <v>5000</v>
      </c>
      <c r="D5880" s="2" t="s">
        <v>41</v>
      </c>
      <c r="E5880" s="2" t="s">
        <v>17</v>
      </c>
      <c r="F5880" s="2" t="s">
        <v>552</v>
      </c>
      <c r="G5880" s="2" t="s">
        <v>4790</v>
      </c>
      <c r="H5880" s="2" t="s">
        <v>5001</v>
      </c>
      <c r="I5880" s="2">
        <v>449060</v>
      </c>
      <c r="J5880" s="2">
        <v>0</v>
      </c>
      <c r="K5880" s="2">
        <v>20322397</v>
      </c>
      <c r="L5880" s="3">
        <v>45758</v>
      </c>
      <c r="M5880" s="3">
        <v>46091</v>
      </c>
      <c r="N5880" s="2" t="s">
        <v>4942</v>
      </c>
    </row>
    <row r="5881" spans="2:14" x14ac:dyDescent="0.25">
      <c r="B5881" s="2" t="s">
        <v>4999</v>
      </c>
      <c r="C5881" s="2" t="s">
        <v>5000</v>
      </c>
      <c r="D5881" s="2" t="s">
        <v>41</v>
      </c>
      <c r="E5881" s="2" t="s">
        <v>17</v>
      </c>
      <c r="F5881" s="2" t="s">
        <v>552</v>
      </c>
      <c r="G5881" s="2" t="s">
        <v>4790</v>
      </c>
      <c r="H5881" s="2" t="s">
        <v>5001</v>
      </c>
      <c r="I5881" s="2">
        <v>449060</v>
      </c>
      <c r="J5881" s="2">
        <v>0</v>
      </c>
      <c r="K5881" s="2">
        <v>20322398</v>
      </c>
      <c r="L5881" s="3">
        <v>45770</v>
      </c>
      <c r="M5881" s="3">
        <v>46120</v>
      </c>
      <c r="N5881" s="2" t="s">
        <v>4942</v>
      </c>
    </row>
    <row r="5882" spans="2:14" x14ac:dyDescent="0.25">
      <c r="B5882" s="2" t="s">
        <v>4999</v>
      </c>
      <c r="C5882" s="2" t="s">
        <v>5000</v>
      </c>
      <c r="D5882" s="2" t="s">
        <v>41</v>
      </c>
      <c r="E5882" s="2" t="s">
        <v>17</v>
      </c>
      <c r="F5882" s="2" t="s">
        <v>552</v>
      </c>
      <c r="G5882" s="2" t="s">
        <v>4790</v>
      </c>
      <c r="H5882" s="2" t="s">
        <v>5001</v>
      </c>
      <c r="I5882" s="2">
        <v>449060</v>
      </c>
      <c r="J5882" s="2">
        <v>0</v>
      </c>
      <c r="K5882" s="2">
        <v>20322400</v>
      </c>
      <c r="L5882" s="3">
        <v>45758</v>
      </c>
      <c r="M5882" s="3">
        <v>46120</v>
      </c>
      <c r="N5882" s="2" t="s">
        <v>4942</v>
      </c>
    </row>
    <row r="5883" spans="2:14" x14ac:dyDescent="0.25">
      <c r="B5883" s="2" t="s">
        <v>4999</v>
      </c>
      <c r="C5883" s="2" t="s">
        <v>5000</v>
      </c>
      <c r="D5883" s="2" t="s">
        <v>41</v>
      </c>
      <c r="E5883" s="2" t="s">
        <v>17</v>
      </c>
      <c r="F5883" s="2" t="s">
        <v>552</v>
      </c>
      <c r="G5883" s="2" t="s">
        <v>4790</v>
      </c>
      <c r="H5883" s="2" t="s">
        <v>5001</v>
      </c>
      <c r="I5883" s="2">
        <v>449060</v>
      </c>
      <c r="J5883" s="2">
        <v>0</v>
      </c>
      <c r="K5883" s="2">
        <v>20322402</v>
      </c>
      <c r="L5883" s="3">
        <v>45758</v>
      </c>
      <c r="M5883" s="3">
        <v>46120</v>
      </c>
      <c r="N5883" s="2" t="s">
        <v>4942</v>
      </c>
    </row>
    <row r="5884" spans="2:14" x14ac:dyDescent="0.25">
      <c r="B5884" s="2" t="s">
        <v>4999</v>
      </c>
      <c r="C5884" s="2" t="s">
        <v>5000</v>
      </c>
      <c r="D5884" s="2" t="s">
        <v>41</v>
      </c>
      <c r="E5884" s="2" t="s">
        <v>17</v>
      </c>
      <c r="F5884" s="2" t="s">
        <v>552</v>
      </c>
      <c r="G5884" s="2" t="s">
        <v>4790</v>
      </c>
      <c r="H5884" s="2" t="s">
        <v>5001</v>
      </c>
      <c r="I5884" s="2">
        <v>449060</v>
      </c>
      <c r="J5884" s="2">
        <v>0</v>
      </c>
      <c r="K5884" s="2">
        <v>20334807</v>
      </c>
      <c r="L5884" s="3">
        <v>45771</v>
      </c>
      <c r="M5884" s="3">
        <v>46122</v>
      </c>
      <c r="N5884" s="2" t="s">
        <v>4942</v>
      </c>
    </row>
    <row r="5885" spans="2:14" x14ac:dyDescent="0.25">
      <c r="B5885" s="2" t="s">
        <v>4999</v>
      </c>
      <c r="C5885" s="2" t="s">
        <v>5000</v>
      </c>
      <c r="D5885" s="2" t="s">
        <v>41</v>
      </c>
      <c r="E5885" s="2" t="s">
        <v>17</v>
      </c>
      <c r="F5885" s="2" t="s">
        <v>552</v>
      </c>
      <c r="G5885" s="2" t="s">
        <v>4790</v>
      </c>
      <c r="H5885" s="2" t="s">
        <v>5001</v>
      </c>
      <c r="I5885" s="2">
        <v>449060</v>
      </c>
      <c r="J5885" s="2">
        <v>0</v>
      </c>
      <c r="K5885" s="2">
        <v>20381983</v>
      </c>
      <c r="L5885" s="3">
        <v>45764</v>
      </c>
      <c r="M5885" s="3">
        <v>46120</v>
      </c>
      <c r="N5885" s="2" t="s">
        <v>4942</v>
      </c>
    </row>
    <row r="5886" spans="2:14" x14ac:dyDescent="0.25">
      <c r="B5886" s="2" t="s">
        <v>4999</v>
      </c>
      <c r="C5886" s="2" t="s">
        <v>5000</v>
      </c>
      <c r="D5886" s="2" t="s">
        <v>41</v>
      </c>
      <c r="E5886" s="2" t="s">
        <v>17</v>
      </c>
      <c r="F5886" s="2" t="s">
        <v>552</v>
      </c>
      <c r="G5886" s="2" t="s">
        <v>4790</v>
      </c>
      <c r="H5886" s="2" t="s">
        <v>5001</v>
      </c>
      <c r="I5886" s="2">
        <v>449060</v>
      </c>
      <c r="J5886" s="2">
        <v>0</v>
      </c>
      <c r="K5886" s="2">
        <v>20381984</v>
      </c>
      <c r="L5886" s="3">
        <v>45766</v>
      </c>
      <c r="M5886" s="3">
        <v>46120</v>
      </c>
      <c r="N5886" s="2" t="s">
        <v>4942</v>
      </c>
    </row>
    <row r="5887" spans="2:14" x14ac:dyDescent="0.25">
      <c r="B5887" s="2" t="s">
        <v>4999</v>
      </c>
      <c r="C5887" s="2" t="s">
        <v>5000</v>
      </c>
      <c r="D5887" s="2" t="s">
        <v>41</v>
      </c>
      <c r="E5887" s="2" t="s">
        <v>17</v>
      </c>
      <c r="F5887" s="2" t="s">
        <v>552</v>
      </c>
      <c r="G5887" s="2" t="s">
        <v>4790</v>
      </c>
      <c r="H5887" s="2" t="s">
        <v>5001</v>
      </c>
      <c r="I5887" s="2">
        <v>449060</v>
      </c>
      <c r="J5887" s="2">
        <v>0</v>
      </c>
      <c r="K5887" s="2">
        <v>20783260</v>
      </c>
      <c r="L5887" s="3">
        <v>45917</v>
      </c>
      <c r="M5887" s="3">
        <v>46266</v>
      </c>
      <c r="N5887" s="2" t="s">
        <v>4942</v>
      </c>
    </row>
    <row r="5888" spans="2:14" x14ac:dyDescent="0.25">
      <c r="B5888" s="2" t="s">
        <v>4999</v>
      </c>
      <c r="C5888" s="2" t="s">
        <v>5000</v>
      </c>
      <c r="D5888" s="2" t="s">
        <v>41</v>
      </c>
      <c r="E5888" s="2" t="s">
        <v>17</v>
      </c>
      <c r="F5888" s="2" t="s">
        <v>552</v>
      </c>
      <c r="G5888" s="2" t="s">
        <v>4790</v>
      </c>
      <c r="H5888" s="2" t="s">
        <v>5001</v>
      </c>
      <c r="I5888" s="2">
        <v>449060</v>
      </c>
      <c r="J5888" s="2">
        <v>0</v>
      </c>
      <c r="K5888" s="2">
        <v>20783281</v>
      </c>
      <c r="L5888" s="3">
        <v>45912</v>
      </c>
      <c r="M5888" s="3">
        <v>46266</v>
      </c>
      <c r="N5888" s="2" t="s">
        <v>4942</v>
      </c>
    </row>
    <row r="5889" spans="2:14" x14ac:dyDescent="0.25">
      <c r="B5889" s="2" t="s">
        <v>4999</v>
      </c>
      <c r="C5889" s="2" t="s">
        <v>5000</v>
      </c>
      <c r="D5889" s="2" t="s">
        <v>41</v>
      </c>
      <c r="E5889" s="2" t="s">
        <v>17</v>
      </c>
      <c r="F5889" s="2" t="s">
        <v>552</v>
      </c>
      <c r="G5889" s="2" t="s">
        <v>4790</v>
      </c>
      <c r="H5889" s="2" t="s">
        <v>5001</v>
      </c>
      <c r="I5889" s="2">
        <v>449060</v>
      </c>
      <c r="J5889" s="2">
        <v>0</v>
      </c>
      <c r="K5889" s="2">
        <v>20783283</v>
      </c>
      <c r="L5889" s="3">
        <v>45912</v>
      </c>
      <c r="M5889" s="3">
        <v>46266</v>
      </c>
      <c r="N5889" s="2" t="s">
        <v>4942</v>
      </c>
    </row>
    <row r="5890" spans="2:14" x14ac:dyDescent="0.25">
      <c r="B5890" s="2" t="s">
        <v>4999</v>
      </c>
      <c r="C5890" s="2" t="s">
        <v>5000</v>
      </c>
      <c r="D5890" s="2" t="s">
        <v>41</v>
      </c>
      <c r="E5890" s="2" t="s">
        <v>17</v>
      </c>
      <c r="F5890" s="2" t="s">
        <v>552</v>
      </c>
      <c r="G5890" s="2" t="s">
        <v>4790</v>
      </c>
      <c r="H5890" s="2" t="s">
        <v>5001</v>
      </c>
      <c r="I5890" s="2">
        <v>449060</v>
      </c>
      <c r="J5890" s="2">
        <v>0</v>
      </c>
      <c r="K5890" s="2">
        <v>20783286</v>
      </c>
      <c r="L5890" s="3">
        <v>45912</v>
      </c>
      <c r="M5890" s="3">
        <v>46266</v>
      </c>
      <c r="N5890" s="2" t="s">
        <v>4942</v>
      </c>
    </row>
    <row r="5891" spans="2:14" x14ac:dyDescent="0.25">
      <c r="B5891" s="2" t="s">
        <v>4999</v>
      </c>
      <c r="C5891" s="2" t="s">
        <v>5000</v>
      </c>
      <c r="D5891" s="2" t="s">
        <v>41</v>
      </c>
      <c r="E5891" s="2" t="s">
        <v>17</v>
      </c>
      <c r="F5891" s="2" t="s">
        <v>552</v>
      </c>
      <c r="G5891" s="2" t="s">
        <v>4790</v>
      </c>
      <c r="H5891" s="2" t="s">
        <v>5001</v>
      </c>
      <c r="I5891" s="2">
        <v>449060</v>
      </c>
      <c r="J5891" s="2">
        <v>0</v>
      </c>
      <c r="K5891" s="2">
        <v>20823970</v>
      </c>
      <c r="L5891" s="3">
        <v>45919</v>
      </c>
      <c r="M5891" s="3">
        <v>46272</v>
      </c>
      <c r="N5891" s="2" t="s">
        <v>4942</v>
      </c>
    </row>
    <row r="5892" spans="2:14" x14ac:dyDescent="0.25">
      <c r="B5892" s="2" t="s">
        <v>4999</v>
      </c>
      <c r="C5892" s="2" t="s">
        <v>5000</v>
      </c>
      <c r="D5892" s="2" t="s">
        <v>41</v>
      </c>
      <c r="E5892" s="2" t="s">
        <v>17</v>
      </c>
      <c r="F5892" s="2" t="s">
        <v>552</v>
      </c>
      <c r="G5892" s="2" t="s">
        <v>4790</v>
      </c>
      <c r="H5892" s="2" t="s">
        <v>5001</v>
      </c>
      <c r="I5892" s="2">
        <v>449060</v>
      </c>
      <c r="J5892" s="2">
        <v>0</v>
      </c>
      <c r="K5892" s="2">
        <v>20823971</v>
      </c>
      <c r="L5892" s="3">
        <v>45917</v>
      </c>
      <c r="M5892" s="3">
        <v>46272</v>
      </c>
      <c r="N5892" s="2" t="s">
        <v>4942</v>
      </c>
    </row>
    <row r="5893" spans="2:14" x14ac:dyDescent="0.25">
      <c r="B5893" s="2" t="s">
        <v>4999</v>
      </c>
      <c r="C5893" s="2" t="s">
        <v>5000</v>
      </c>
      <c r="D5893" s="2" t="s">
        <v>41</v>
      </c>
      <c r="E5893" s="2" t="s">
        <v>17</v>
      </c>
      <c r="F5893" s="2" t="s">
        <v>552</v>
      </c>
      <c r="G5893" s="2" t="s">
        <v>4790</v>
      </c>
      <c r="H5893" s="2" t="s">
        <v>5001</v>
      </c>
      <c r="I5893" s="2">
        <v>449060</v>
      </c>
      <c r="J5893" s="2">
        <v>0</v>
      </c>
      <c r="K5893" s="2">
        <v>20823973</v>
      </c>
      <c r="L5893" s="3">
        <v>45920</v>
      </c>
      <c r="M5893" s="3">
        <v>46272</v>
      </c>
      <c r="N5893" s="2" t="s">
        <v>4942</v>
      </c>
    </row>
    <row r="5894" spans="2:14" x14ac:dyDescent="0.25">
      <c r="B5894" s="2" t="s">
        <v>4999</v>
      </c>
      <c r="C5894" s="2" t="s">
        <v>5000</v>
      </c>
      <c r="D5894" s="2" t="s">
        <v>41</v>
      </c>
      <c r="E5894" s="2" t="s">
        <v>17</v>
      </c>
      <c r="F5894" s="2" t="s">
        <v>552</v>
      </c>
      <c r="G5894" s="2" t="s">
        <v>4790</v>
      </c>
      <c r="H5894" s="2" t="s">
        <v>5001</v>
      </c>
      <c r="I5894" s="2">
        <v>449060</v>
      </c>
      <c r="J5894" s="2">
        <v>0</v>
      </c>
      <c r="K5894" s="2">
        <v>20824921</v>
      </c>
      <c r="L5894" s="3">
        <v>45922</v>
      </c>
      <c r="M5894" s="3">
        <v>46267</v>
      </c>
      <c r="N5894" s="2" t="s">
        <v>4942</v>
      </c>
    </row>
    <row r="5895" spans="2:14" x14ac:dyDescent="0.25">
      <c r="B5895" s="2" t="s">
        <v>4999</v>
      </c>
      <c r="C5895" s="2" t="s">
        <v>5000</v>
      </c>
      <c r="D5895" s="2" t="s">
        <v>41</v>
      </c>
      <c r="E5895" s="2" t="s">
        <v>17</v>
      </c>
      <c r="F5895" s="2" t="s">
        <v>552</v>
      </c>
      <c r="G5895" s="2" t="s">
        <v>4790</v>
      </c>
      <c r="H5895" s="2" t="s">
        <v>5001</v>
      </c>
      <c r="I5895" s="2">
        <v>449060</v>
      </c>
      <c r="J5895" s="2">
        <v>0</v>
      </c>
      <c r="K5895" s="2">
        <v>20824927</v>
      </c>
      <c r="L5895" s="3">
        <v>45922</v>
      </c>
      <c r="M5895" s="3">
        <v>46277</v>
      </c>
      <c r="N5895" s="2" t="s">
        <v>4942</v>
      </c>
    </row>
    <row r="5896" spans="2:14" x14ac:dyDescent="0.25">
      <c r="B5896" s="2" t="s">
        <v>4999</v>
      </c>
      <c r="C5896" s="2" t="s">
        <v>5000</v>
      </c>
      <c r="D5896" s="2" t="s">
        <v>41</v>
      </c>
      <c r="E5896" s="2" t="s">
        <v>17</v>
      </c>
      <c r="F5896" s="2" t="s">
        <v>552</v>
      </c>
      <c r="G5896" s="2" t="s">
        <v>4790</v>
      </c>
      <c r="H5896" s="2" t="s">
        <v>5001</v>
      </c>
      <c r="I5896" s="2">
        <v>449060</v>
      </c>
      <c r="J5896" s="2">
        <v>0</v>
      </c>
      <c r="K5896" s="2">
        <v>20824928</v>
      </c>
      <c r="L5896" s="3">
        <v>45925</v>
      </c>
      <c r="M5896" s="3">
        <v>46277</v>
      </c>
      <c r="N5896" s="2" t="s">
        <v>4942</v>
      </c>
    </row>
    <row r="5897" spans="2:14" x14ac:dyDescent="0.25">
      <c r="B5897" s="2" t="s">
        <v>4999</v>
      </c>
      <c r="C5897" s="2" t="s">
        <v>5000</v>
      </c>
      <c r="D5897" s="2" t="s">
        <v>41</v>
      </c>
      <c r="E5897" s="2" t="s">
        <v>17</v>
      </c>
      <c r="F5897" s="2" t="s">
        <v>552</v>
      </c>
      <c r="G5897" s="2" t="s">
        <v>4790</v>
      </c>
      <c r="H5897" s="2" t="s">
        <v>5001</v>
      </c>
      <c r="I5897" s="2">
        <v>449060</v>
      </c>
      <c r="J5897" s="2">
        <v>0</v>
      </c>
      <c r="K5897" s="2">
        <v>20834347</v>
      </c>
      <c r="L5897" s="3">
        <v>45929</v>
      </c>
      <c r="M5897" s="3">
        <v>46279</v>
      </c>
      <c r="N5897" s="2" t="s">
        <v>4942</v>
      </c>
    </row>
    <row r="5898" spans="2:14" x14ac:dyDescent="0.25">
      <c r="B5898" s="2" t="s">
        <v>4999</v>
      </c>
      <c r="C5898" s="2" t="s">
        <v>5000</v>
      </c>
      <c r="D5898" s="2" t="s">
        <v>41</v>
      </c>
      <c r="E5898" s="2" t="s">
        <v>17</v>
      </c>
      <c r="F5898" s="2" t="s">
        <v>552</v>
      </c>
      <c r="G5898" s="2" t="s">
        <v>4790</v>
      </c>
      <c r="H5898" s="2" t="s">
        <v>5001</v>
      </c>
      <c r="I5898" s="2">
        <v>449060</v>
      </c>
      <c r="J5898" s="2">
        <v>0</v>
      </c>
      <c r="K5898" s="2">
        <v>20834367</v>
      </c>
      <c r="L5898" s="3">
        <v>45927</v>
      </c>
      <c r="M5898" s="3">
        <v>46276</v>
      </c>
      <c r="N5898" s="2" t="s">
        <v>4942</v>
      </c>
    </row>
    <row r="5899" spans="2:14" x14ac:dyDescent="0.25">
      <c r="B5899" s="2" t="s">
        <v>4999</v>
      </c>
      <c r="C5899" s="2" t="s">
        <v>5000</v>
      </c>
      <c r="D5899" s="2" t="s">
        <v>41</v>
      </c>
      <c r="E5899" s="2" t="s">
        <v>17</v>
      </c>
      <c r="F5899" s="2" t="s">
        <v>552</v>
      </c>
      <c r="G5899" s="2" t="s">
        <v>4790</v>
      </c>
      <c r="H5899" s="2" t="s">
        <v>5001</v>
      </c>
      <c r="I5899" s="2">
        <v>449060</v>
      </c>
      <c r="J5899" s="2">
        <v>0</v>
      </c>
      <c r="K5899" s="2">
        <v>20839545</v>
      </c>
      <c r="L5899" s="3">
        <v>45930</v>
      </c>
      <c r="M5899" s="3">
        <v>46273</v>
      </c>
      <c r="N5899" s="2" t="s">
        <v>4942</v>
      </c>
    </row>
    <row r="5900" spans="2:14" x14ac:dyDescent="0.25">
      <c r="B5900" s="2" t="s">
        <v>4999</v>
      </c>
      <c r="C5900" s="2" t="s">
        <v>5000</v>
      </c>
      <c r="D5900" s="2" t="s">
        <v>41</v>
      </c>
      <c r="E5900" s="2" t="s">
        <v>17</v>
      </c>
      <c r="F5900" s="2" t="s">
        <v>552</v>
      </c>
      <c r="G5900" s="2" t="s">
        <v>4790</v>
      </c>
      <c r="H5900" s="2" t="s">
        <v>5001</v>
      </c>
      <c r="I5900" s="2">
        <v>449060</v>
      </c>
      <c r="J5900" s="2">
        <v>0</v>
      </c>
      <c r="K5900" s="2">
        <v>20839567</v>
      </c>
      <c r="L5900" s="3">
        <v>45929</v>
      </c>
      <c r="M5900" s="3">
        <v>46286</v>
      </c>
      <c r="N5900" s="2" t="s">
        <v>4942</v>
      </c>
    </row>
    <row r="5901" spans="2:14" x14ac:dyDescent="0.25">
      <c r="B5901" s="2" t="s">
        <v>4999</v>
      </c>
      <c r="C5901" s="2" t="s">
        <v>5000</v>
      </c>
      <c r="D5901" s="2" t="s">
        <v>41</v>
      </c>
      <c r="E5901" s="2" t="s">
        <v>17</v>
      </c>
      <c r="F5901" s="2" t="s">
        <v>552</v>
      </c>
      <c r="G5901" s="2" t="s">
        <v>4790</v>
      </c>
      <c r="H5901" s="2" t="s">
        <v>5001</v>
      </c>
      <c r="I5901" s="2">
        <v>449060</v>
      </c>
      <c r="J5901" s="2">
        <v>0</v>
      </c>
      <c r="K5901" s="2">
        <v>20867503</v>
      </c>
      <c r="L5901" s="3">
        <v>45950</v>
      </c>
      <c r="M5901" s="3">
        <v>46298</v>
      </c>
      <c r="N5901" s="2" t="s">
        <v>4942</v>
      </c>
    </row>
    <row r="5902" spans="2:14" x14ac:dyDescent="0.25">
      <c r="B5902" s="2" t="s">
        <v>4999</v>
      </c>
      <c r="C5902" s="2" t="s">
        <v>5000</v>
      </c>
      <c r="D5902" s="2" t="s">
        <v>41</v>
      </c>
      <c r="E5902" s="2" t="s">
        <v>17</v>
      </c>
      <c r="F5902" s="2" t="s">
        <v>552</v>
      </c>
      <c r="G5902" s="2" t="s">
        <v>4790</v>
      </c>
      <c r="H5902" s="2" t="s">
        <v>5001</v>
      </c>
      <c r="I5902" s="2">
        <v>449060</v>
      </c>
      <c r="J5902" s="2">
        <v>0</v>
      </c>
      <c r="K5902" s="2">
        <v>20869220</v>
      </c>
      <c r="L5902" s="3">
        <v>45967</v>
      </c>
      <c r="M5902" s="3">
        <v>46300</v>
      </c>
      <c r="N5902" s="2" t="s">
        <v>4942</v>
      </c>
    </row>
    <row r="5903" spans="2:14" x14ac:dyDescent="0.25">
      <c r="B5903" s="2" t="s">
        <v>4999</v>
      </c>
      <c r="C5903" s="2" t="s">
        <v>5000</v>
      </c>
      <c r="D5903" s="2" t="s">
        <v>41</v>
      </c>
      <c r="E5903" s="2" t="s">
        <v>17</v>
      </c>
      <c r="F5903" s="2" t="s">
        <v>552</v>
      </c>
      <c r="G5903" s="2" t="s">
        <v>4790</v>
      </c>
      <c r="H5903" s="2" t="s">
        <v>5001</v>
      </c>
      <c r="I5903" s="2">
        <v>449060</v>
      </c>
      <c r="J5903" s="2">
        <v>0</v>
      </c>
      <c r="K5903" s="2">
        <v>20869221</v>
      </c>
      <c r="L5903" s="3">
        <v>45967</v>
      </c>
      <c r="M5903" s="3">
        <v>46300</v>
      </c>
      <c r="N5903" s="2" t="s">
        <v>4942</v>
      </c>
    </row>
    <row r="5904" spans="2:14" x14ac:dyDescent="0.25">
      <c r="B5904" s="2" t="s">
        <v>4999</v>
      </c>
      <c r="C5904" s="2" t="s">
        <v>5000</v>
      </c>
      <c r="D5904" s="2" t="s">
        <v>41</v>
      </c>
      <c r="E5904" s="2" t="s">
        <v>17</v>
      </c>
      <c r="F5904" s="2" t="s">
        <v>552</v>
      </c>
      <c r="G5904" s="2" t="s">
        <v>4790</v>
      </c>
      <c r="H5904" s="2" t="s">
        <v>5001</v>
      </c>
      <c r="I5904" s="2">
        <v>449060</v>
      </c>
      <c r="J5904" s="2">
        <v>0</v>
      </c>
      <c r="K5904" s="2">
        <v>20869222</v>
      </c>
      <c r="L5904" s="3">
        <v>45961</v>
      </c>
      <c r="M5904" s="3">
        <v>46298</v>
      </c>
      <c r="N5904" s="2" t="s">
        <v>4942</v>
      </c>
    </row>
    <row r="5905" spans="2:14" x14ac:dyDescent="0.25">
      <c r="B5905" s="2" t="s">
        <v>4999</v>
      </c>
      <c r="C5905" s="2" t="s">
        <v>5000</v>
      </c>
      <c r="D5905" s="2" t="s">
        <v>41</v>
      </c>
      <c r="E5905" s="2" t="s">
        <v>17</v>
      </c>
      <c r="F5905" s="2" t="s">
        <v>552</v>
      </c>
      <c r="G5905" s="2" t="s">
        <v>4790</v>
      </c>
      <c r="H5905" s="2" t="s">
        <v>5001</v>
      </c>
      <c r="I5905" s="2">
        <v>449060</v>
      </c>
      <c r="J5905" s="2">
        <v>0</v>
      </c>
      <c r="K5905" s="2">
        <v>20873931</v>
      </c>
      <c r="L5905" s="3">
        <v>45950</v>
      </c>
      <c r="M5905" s="3">
        <v>46300</v>
      </c>
      <c r="N5905" s="2" t="s">
        <v>4942</v>
      </c>
    </row>
    <row r="5906" spans="2:14" x14ac:dyDescent="0.25">
      <c r="B5906" s="2" t="s">
        <v>4999</v>
      </c>
      <c r="C5906" s="2" t="s">
        <v>5000</v>
      </c>
      <c r="D5906" s="2" t="s">
        <v>41</v>
      </c>
      <c r="E5906" s="2" t="s">
        <v>17</v>
      </c>
      <c r="F5906" s="2" t="s">
        <v>552</v>
      </c>
      <c r="G5906" s="2" t="s">
        <v>4790</v>
      </c>
      <c r="H5906" s="2" t="s">
        <v>5001</v>
      </c>
      <c r="I5906" s="2">
        <v>449060</v>
      </c>
      <c r="J5906" s="2">
        <v>0</v>
      </c>
      <c r="K5906" s="2">
        <v>20886068</v>
      </c>
      <c r="L5906" s="3">
        <v>45962</v>
      </c>
      <c r="M5906" s="3">
        <v>46311</v>
      </c>
      <c r="N5906" s="2" t="s">
        <v>4942</v>
      </c>
    </row>
    <row r="5907" spans="2:14" x14ac:dyDescent="0.25">
      <c r="B5907" s="2" t="s">
        <v>4999</v>
      </c>
      <c r="C5907" s="2" t="s">
        <v>5000</v>
      </c>
      <c r="D5907" s="2" t="s">
        <v>41</v>
      </c>
      <c r="E5907" s="2" t="s">
        <v>17</v>
      </c>
      <c r="F5907" s="2" t="s">
        <v>552</v>
      </c>
      <c r="G5907" s="2" t="s">
        <v>4790</v>
      </c>
      <c r="H5907" s="2" t="s">
        <v>5001</v>
      </c>
      <c r="I5907" s="2">
        <v>449060</v>
      </c>
      <c r="J5907" s="2">
        <v>0</v>
      </c>
      <c r="K5907" s="2">
        <v>20886069</v>
      </c>
      <c r="L5907" s="3">
        <v>45962</v>
      </c>
      <c r="M5907" s="3">
        <v>46311</v>
      </c>
      <c r="N5907" s="2" t="s">
        <v>4942</v>
      </c>
    </row>
    <row r="5908" spans="2:14" x14ac:dyDescent="0.25">
      <c r="B5908" s="2" t="s">
        <v>4999</v>
      </c>
      <c r="C5908" s="2" t="s">
        <v>5000</v>
      </c>
      <c r="D5908" s="2" t="s">
        <v>41</v>
      </c>
      <c r="E5908" s="2" t="s">
        <v>17</v>
      </c>
      <c r="F5908" s="2" t="s">
        <v>552</v>
      </c>
      <c r="G5908" s="2" t="s">
        <v>4790</v>
      </c>
      <c r="H5908" s="2" t="s">
        <v>5001</v>
      </c>
      <c r="I5908" s="2">
        <v>449060</v>
      </c>
      <c r="J5908" s="2">
        <v>0</v>
      </c>
      <c r="K5908" s="2">
        <v>20895505</v>
      </c>
      <c r="L5908" s="3">
        <v>45960</v>
      </c>
      <c r="M5908" s="3">
        <v>46299</v>
      </c>
      <c r="N5908" s="2" t="s">
        <v>4942</v>
      </c>
    </row>
    <row r="5909" spans="2:14" x14ac:dyDescent="0.25">
      <c r="B5909" s="2" t="s">
        <v>4999</v>
      </c>
      <c r="C5909" s="2" t="s">
        <v>5000</v>
      </c>
      <c r="D5909" s="2" t="s">
        <v>41</v>
      </c>
      <c r="E5909" s="2" t="s">
        <v>17</v>
      </c>
      <c r="F5909" s="2" t="s">
        <v>552</v>
      </c>
      <c r="G5909" s="2" t="s">
        <v>4790</v>
      </c>
      <c r="H5909" s="2" t="s">
        <v>5001</v>
      </c>
      <c r="I5909" s="2">
        <v>449060</v>
      </c>
      <c r="J5909" s="2">
        <v>0</v>
      </c>
      <c r="K5909" s="2">
        <v>20895506</v>
      </c>
      <c r="L5909" s="3">
        <v>45969</v>
      </c>
      <c r="M5909" s="3">
        <v>46290</v>
      </c>
      <c r="N5909" s="2" t="s">
        <v>4942</v>
      </c>
    </row>
    <row r="5910" spans="2:14" x14ac:dyDescent="0.25">
      <c r="B5910" s="2" t="s">
        <v>4999</v>
      </c>
      <c r="C5910" s="2" t="s">
        <v>5000</v>
      </c>
      <c r="D5910" s="2" t="s">
        <v>41</v>
      </c>
      <c r="E5910" s="2" t="s">
        <v>17</v>
      </c>
      <c r="F5910" s="2" t="s">
        <v>552</v>
      </c>
      <c r="G5910" s="2" t="s">
        <v>4790</v>
      </c>
      <c r="H5910" s="2" t="s">
        <v>5001</v>
      </c>
      <c r="I5910" s="2">
        <v>449060</v>
      </c>
      <c r="J5910" s="2">
        <v>0</v>
      </c>
      <c r="K5910" s="2">
        <v>20895733</v>
      </c>
      <c r="L5910" s="3">
        <v>45960</v>
      </c>
      <c r="M5910" s="3">
        <v>46299</v>
      </c>
      <c r="N5910" s="2" t="s">
        <v>4942</v>
      </c>
    </row>
    <row r="5911" spans="2:14" x14ac:dyDescent="0.25">
      <c r="B5911" s="2" t="s">
        <v>4999</v>
      </c>
      <c r="C5911" s="2" t="s">
        <v>5000</v>
      </c>
      <c r="D5911" s="2" t="s">
        <v>41</v>
      </c>
      <c r="E5911" s="2" t="s">
        <v>17</v>
      </c>
      <c r="F5911" s="2" t="s">
        <v>552</v>
      </c>
      <c r="G5911" s="2" t="s">
        <v>4790</v>
      </c>
      <c r="H5911" s="2" t="s">
        <v>5001</v>
      </c>
      <c r="I5911" s="2">
        <v>449060</v>
      </c>
      <c r="J5911" s="2">
        <v>0</v>
      </c>
      <c r="K5911" s="2">
        <v>20896040</v>
      </c>
      <c r="L5911" s="3">
        <v>45961</v>
      </c>
      <c r="M5911" s="3">
        <v>46299</v>
      </c>
      <c r="N5911" s="2" t="s">
        <v>4942</v>
      </c>
    </row>
    <row r="5912" spans="2:14" x14ac:dyDescent="0.25">
      <c r="B5912" s="2" t="s">
        <v>4999</v>
      </c>
      <c r="C5912" s="2" t="s">
        <v>5000</v>
      </c>
      <c r="D5912" s="2" t="s">
        <v>41</v>
      </c>
      <c r="E5912" s="2" t="s">
        <v>17</v>
      </c>
      <c r="F5912" s="2" t="s">
        <v>552</v>
      </c>
      <c r="G5912" s="2" t="s">
        <v>4790</v>
      </c>
      <c r="H5912" s="2" t="s">
        <v>5001</v>
      </c>
      <c r="I5912" s="2">
        <v>449060</v>
      </c>
      <c r="J5912" s="2">
        <v>0</v>
      </c>
      <c r="K5912" s="2">
        <v>20896042</v>
      </c>
      <c r="L5912" s="3">
        <v>45986</v>
      </c>
      <c r="M5912" s="3">
        <v>46300</v>
      </c>
      <c r="N5912" s="2" t="s">
        <v>4942</v>
      </c>
    </row>
    <row r="5913" spans="2:14" x14ac:dyDescent="0.25">
      <c r="B5913" s="2" t="s">
        <v>4999</v>
      </c>
      <c r="C5913" s="2" t="s">
        <v>5000</v>
      </c>
      <c r="D5913" s="2" t="s">
        <v>41</v>
      </c>
      <c r="E5913" s="2" t="s">
        <v>17</v>
      </c>
      <c r="F5913" s="2" t="s">
        <v>552</v>
      </c>
      <c r="G5913" s="2" t="s">
        <v>4790</v>
      </c>
      <c r="H5913" s="2" t="s">
        <v>5001</v>
      </c>
      <c r="I5913" s="2">
        <v>449060</v>
      </c>
      <c r="J5913" s="2">
        <v>0</v>
      </c>
      <c r="K5913" s="2">
        <v>20896043</v>
      </c>
      <c r="L5913" s="3">
        <v>45986</v>
      </c>
      <c r="M5913" s="3">
        <v>46300</v>
      </c>
      <c r="N5913" s="2" t="s">
        <v>4942</v>
      </c>
    </row>
    <row r="5914" spans="2:14" x14ac:dyDescent="0.25">
      <c r="B5914" s="2" t="s">
        <v>4999</v>
      </c>
      <c r="C5914" s="2" t="s">
        <v>5000</v>
      </c>
      <c r="D5914" s="2" t="s">
        <v>41</v>
      </c>
      <c r="E5914" s="2" t="s">
        <v>17</v>
      </c>
      <c r="F5914" s="2" t="s">
        <v>552</v>
      </c>
      <c r="G5914" s="2" t="s">
        <v>4790</v>
      </c>
      <c r="H5914" s="2" t="s">
        <v>5001</v>
      </c>
      <c r="I5914" s="2">
        <v>449060</v>
      </c>
      <c r="J5914" s="2">
        <v>0</v>
      </c>
      <c r="K5914" s="2">
        <v>20897407</v>
      </c>
      <c r="L5914" s="3">
        <v>45986</v>
      </c>
      <c r="M5914" s="3">
        <v>46310</v>
      </c>
      <c r="N5914" s="2" t="s">
        <v>4942</v>
      </c>
    </row>
    <row r="5915" spans="2:14" x14ac:dyDescent="0.25">
      <c r="B5915" s="2" t="s">
        <v>4999</v>
      </c>
      <c r="C5915" s="2" t="s">
        <v>5000</v>
      </c>
      <c r="D5915" s="2" t="s">
        <v>41</v>
      </c>
      <c r="E5915" s="2" t="s">
        <v>17</v>
      </c>
      <c r="F5915" s="2" t="s">
        <v>552</v>
      </c>
      <c r="G5915" s="2" t="s">
        <v>4790</v>
      </c>
      <c r="H5915" s="2" t="s">
        <v>5001</v>
      </c>
      <c r="I5915" s="2">
        <v>449060</v>
      </c>
      <c r="J5915" s="2">
        <v>0</v>
      </c>
      <c r="K5915" s="2">
        <v>20899631</v>
      </c>
      <c r="L5915" s="3">
        <v>45969</v>
      </c>
      <c r="M5915" s="3">
        <v>46299</v>
      </c>
      <c r="N5915" s="2" t="s">
        <v>4942</v>
      </c>
    </row>
    <row r="5916" spans="2:14" x14ac:dyDescent="0.25">
      <c r="B5916" s="2" t="s">
        <v>4999</v>
      </c>
      <c r="C5916" s="2" t="s">
        <v>5000</v>
      </c>
      <c r="D5916" s="2" t="s">
        <v>41</v>
      </c>
      <c r="E5916" s="2" t="s">
        <v>17</v>
      </c>
      <c r="F5916" s="2" t="s">
        <v>552</v>
      </c>
      <c r="G5916" s="2" t="s">
        <v>4790</v>
      </c>
      <c r="H5916" s="2" t="s">
        <v>5001</v>
      </c>
      <c r="I5916" s="2">
        <v>449060</v>
      </c>
      <c r="J5916" s="2">
        <v>0</v>
      </c>
      <c r="K5916" s="2">
        <v>20904430</v>
      </c>
      <c r="L5916" s="3">
        <v>46030</v>
      </c>
      <c r="M5916" s="3">
        <v>46308</v>
      </c>
      <c r="N5916" s="2" t="s">
        <v>4942</v>
      </c>
    </row>
    <row r="5917" spans="2:14" x14ac:dyDescent="0.25">
      <c r="B5917" s="2" t="s">
        <v>4999</v>
      </c>
      <c r="C5917" s="2" t="s">
        <v>5000</v>
      </c>
      <c r="D5917" s="2" t="s">
        <v>41</v>
      </c>
      <c r="E5917" s="2" t="s">
        <v>17</v>
      </c>
      <c r="F5917" s="2" t="s">
        <v>552</v>
      </c>
      <c r="G5917" s="2" t="s">
        <v>4790</v>
      </c>
      <c r="H5917" s="2" t="s">
        <v>5001</v>
      </c>
      <c r="I5917" s="2">
        <v>449060</v>
      </c>
      <c r="J5917" s="2">
        <v>0</v>
      </c>
      <c r="K5917" s="2">
        <v>20908297</v>
      </c>
      <c r="L5917" s="3">
        <v>46030</v>
      </c>
      <c r="M5917" s="3">
        <v>46308</v>
      </c>
      <c r="N5917" s="2" t="s">
        <v>4942</v>
      </c>
    </row>
    <row r="5918" spans="2:14" x14ac:dyDescent="0.25">
      <c r="B5918" s="2" t="s">
        <v>4999</v>
      </c>
      <c r="C5918" s="2" t="s">
        <v>5000</v>
      </c>
      <c r="D5918" s="2" t="s">
        <v>41</v>
      </c>
      <c r="E5918" s="2" t="s">
        <v>17</v>
      </c>
      <c r="F5918" s="2" t="s">
        <v>552</v>
      </c>
      <c r="G5918" s="2" t="s">
        <v>4790</v>
      </c>
      <c r="H5918" s="2" t="s">
        <v>5001</v>
      </c>
      <c r="I5918" s="2">
        <v>449060</v>
      </c>
      <c r="J5918" s="2">
        <v>0</v>
      </c>
      <c r="K5918" s="2">
        <v>20916982</v>
      </c>
      <c r="L5918" s="3">
        <v>46030</v>
      </c>
      <c r="M5918" s="3">
        <v>46300</v>
      </c>
      <c r="N5918" s="2" t="s">
        <v>4942</v>
      </c>
    </row>
    <row r="5919" spans="2:14" x14ac:dyDescent="0.25">
      <c r="B5919" s="2" t="s">
        <v>4999</v>
      </c>
      <c r="C5919" s="2" t="s">
        <v>5000</v>
      </c>
      <c r="D5919" s="2" t="s">
        <v>41</v>
      </c>
      <c r="E5919" s="2" t="s">
        <v>17</v>
      </c>
      <c r="F5919" s="2" t="s">
        <v>552</v>
      </c>
      <c r="G5919" s="2" t="s">
        <v>4790</v>
      </c>
      <c r="H5919" s="2" t="s">
        <v>5001</v>
      </c>
      <c r="I5919" s="2">
        <v>449060</v>
      </c>
      <c r="J5919" s="2">
        <v>0</v>
      </c>
      <c r="K5919" s="2">
        <v>20916983</v>
      </c>
      <c r="L5919" s="3">
        <v>46030</v>
      </c>
      <c r="M5919" s="3">
        <v>46308</v>
      </c>
      <c r="N5919" s="2" t="s">
        <v>4942</v>
      </c>
    </row>
    <row r="5920" spans="2:14" x14ac:dyDescent="0.25">
      <c r="B5920" s="2" t="s">
        <v>4999</v>
      </c>
      <c r="C5920" s="2" t="s">
        <v>5000</v>
      </c>
      <c r="D5920" s="2" t="s">
        <v>41</v>
      </c>
      <c r="E5920" s="2" t="s">
        <v>17</v>
      </c>
      <c r="F5920" s="2" t="s">
        <v>552</v>
      </c>
      <c r="G5920" s="2" t="s">
        <v>4790</v>
      </c>
      <c r="H5920" s="2" t="s">
        <v>5001</v>
      </c>
      <c r="I5920" s="2">
        <v>449060</v>
      </c>
      <c r="J5920" s="2">
        <v>0</v>
      </c>
      <c r="K5920" s="2">
        <v>20916984</v>
      </c>
      <c r="L5920" s="3">
        <v>46030</v>
      </c>
      <c r="M5920" s="3">
        <v>46308</v>
      </c>
      <c r="N5920" s="2" t="s">
        <v>4942</v>
      </c>
    </row>
    <row r="5921" spans="2:14" x14ac:dyDescent="0.25">
      <c r="B5921" s="2" t="s">
        <v>4999</v>
      </c>
      <c r="C5921" s="2" t="s">
        <v>5000</v>
      </c>
      <c r="D5921" s="2" t="s">
        <v>41</v>
      </c>
      <c r="E5921" s="2" t="s">
        <v>17</v>
      </c>
      <c r="F5921" s="2" t="s">
        <v>552</v>
      </c>
      <c r="G5921" s="2" t="s">
        <v>4790</v>
      </c>
      <c r="H5921" s="2" t="s">
        <v>5001</v>
      </c>
      <c r="I5921" s="2">
        <v>449060</v>
      </c>
      <c r="J5921" s="2">
        <v>0</v>
      </c>
      <c r="K5921" s="2">
        <v>20916985</v>
      </c>
      <c r="L5921" s="3">
        <v>46030</v>
      </c>
      <c r="M5921" s="3">
        <v>46310</v>
      </c>
      <c r="N5921" s="2" t="s">
        <v>4942</v>
      </c>
    </row>
    <row r="5922" spans="2:14" x14ac:dyDescent="0.25">
      <c r="B5922" s="2" t="s">
        <v>4999</v>
      </c>
      <c r="C5922" s="2" t="s">
        <v>5000</v>
      </c>
      <c r="D5922" s="2" t="s">
        <v>41</v>
      </c>
      <c r="E5922" s="2" t="s">
        <v>17</v>
      </c>
      <c r="F5922" s="2" t="s">
        <v>552</v>
      </c>
      <c r="G5922" s="2" t="s">
        <v>4790</v>
      </c>
      <c r="H5922" s="2" t="s">
        <v>5001</v>
      </c>
      <c r="I5922" s="2">
        <v>449060</v>
      </c>
      <c r="J5922" s="2">
        <v>0</v>
      </c>
      <c r="K5922" s="2">
        <v>20920689</v>
      </c>
      <c r="L5922" s="3">
        <v>45962</v>
      </c>
      <c r="M5922" s="3">
        <v>46310</v>
      </c>
      <c r="N5922" s="2" t="s">
        <v>4942</v>
      </c>
    </row>
    <row r="5923" spans="2:14" x14ac:dyDescent="0.25">
      <c r="B5923" s="2" t="s">
        <v>4999</v>
      </c>
      <c r="C5923" s="2" t="s">
        <v>5000</v>
      </c>
      <c r="D5923" s="2" t="s">
        <v>41</v>
      </c>
      <c r="E5923" s="2" t="s">
        <v>17</v>
      </c>
      <c r="F5923" s="2" t="s">
        <v>552</v>
      </c>
      <c r="G5923" s="2" t="s">
        <v>4790</v>
      </c>
      <c r="H5923" s="2" t="s">
        <v>5001</v>
      </c>
      <c r="I5923" s="2">
        <v>449060</v>
      </c>
      <c r="J5923" s="2">
        <v>0</v>
      </c>
      <c r="K5923" s="2">
        <v>20921201</v>
      </c>
      <c r="L5923" s="3">
        <v>46030</v>
      </c>
      <c r="M5923" s="3">
        <v>46310</v>
      </c>
      <c r="N5923" s="2" t="s">
        <v>4942</v>
      </c>
    </row>
    <row r="5924" spans="2:14" x14ac:dyDescent="0.25">
      <c r="B5924" s="2" t="s">
        <v>4999</v>
      </c>
      <c r="C5924" s="2" t="s">
        <v>5000</v>
      </c>
      <c r="D5924" s="2" t="s">
        <v>41</v>
      </c>
      <c r="E5924" s="2" t="s">
        <v>17</v>
      </c>
      <c r="F5924" s="2" t="s">
        <v>552</v>
      </c>
      <c r="G5924" s="2" t="s">
        <v>4790</v>
      </c>
      <c r="H5924" s="2" t="s">
        <v>5001</v>
      </c>
      <c r="I5924" s="2">
        <v>449060</v>
      </c>
      <c r="J5924" s="2">
        <v>0</v>
      </c>
      <c r="K5924" s="2">
        <v>20921219</v>
      </c>
      <c r="L5924" s="3">
        <v>46030</v>
      </c>
      <c r="M5924" s="3">
        <v>46299</v>
      </c>
      <c r="N5924" s="2" t="s">
        <v>4942</v>
      </c>
    </row>
    <row r="5925" spans="2:14" x14ac:dyDescent="0.25">
      <c r="B5925" s="2" t="s">
        <v>4999</v>
      </c>
      <c r="C5925" s="2" t="s">
        <v>5000</v>
      </c>
      <c r="D5925" s="2" t="s">
        <v>41</v>
      </c>
      <c r="E5925" s="2" t="s">
        <v>17</v>
      </c>
      <c r="F5925" s="2" t="s">
        <v>552</v>
      </c>
      <c r="G5925" s="2" t="s">
        <v>4790</v>
      </c>
      <c r="H5925" s="2" t="s">
        <v>5001</v>
      </c>
      <c r="I5925" s="2">
        <v>449060</v>
      </c>
      <c r="J5925" s="2">
        <v>0</v>
      </c>
      <c r="K5925" s="2">
        <v>20922491</v>
      </c>
      <c r="L5925" s="3">
        <v>45986</v>
      </c>
      <c r="M5925" s="3">
        <v>46308</v>
      </c>
      <c r="N5925" s="2" t="s">
        <v>4942</v>
      </c>
    </row>
    <row r="5926" spans="2:14" x14ac:dyDescent="0.25">
      <c r="B5926" s="2" t="s">
        <v>4999</v>
      </c>
      <c r="C5926" s="2" t="s">
        <v>5000</v>
      </c>
      <c r="D5926" s="2" t="s">
        <v>41</v>
      </c>
      <c r="E5926" s="2" t="s">
        <v>17</v>
      </c>
      <c r="F5926" s="2" t="s">
        <v>552</v>
      </c>
      <c r="G5926" s="2" t="s">
        <v>4790</v>
      </c>
      <c r="H5926" s="2" t="s">
        <v>5001</v>
      </c>
      <c r="I5926" s="2">
        <v>449060</v>
      </c>
      <c r="J5926" s="2">
        <v>0</v>
      </c>
      <c r="K5926" s="2">
        <v>20927946</v>
      </c>
      <c r="L5926" s="3">
        <v>45969</v>
      </c>
      <c r="M5926" s="3">
        <v>46330</v>
      </c>
      <c r="N5926" s="2" t="s">
        <v>4942</v>
      </c>
    </row>
    <row r="5927" spans="2:14" x14ac:dyDescent="0.25">
      <c r="B5927" s="2" t="s">
        <v>4999</v>
      </c>
      <c r="C5927" s="2" t="s">
        <v>5000</v>
      </c>
      <c r="D5927" s="2" t="s">
        <v>41</v>
      </c>
      <c r="E5927" s="2" t="s">
        <v>17</v>
      </c>
      <c r="F5927" s="2" t="s">
        <v>552</v>
      </c>
      <c r="G5927" s="2" t="s">
        <v>4790</v>
      </c>
      <c r="H5927" s="2" t="s">
        <v>5001</v>
      </c>
      <c r="I5927" s="2">
        <v>449060</v>
      </c>
      <c r="J5927" s="2">
        <v>0</v>
      </c>
      <c r="K5927" s="2">
        <v>20927947</v>
      </c>
      <c r="L5927" s="3">
        <v>45969</v>
      </c>
      <c r="M5927" s="3">
        <v>46330</v>
      </c>
      <c r="N5927" s="2" t="s">
        <v>4942</v>
      </c>
    </row>
    <row r="5928" spans="2:14" x14ac:dyDescent="0.25">
      <c r="B5928" s="2" t="s">
        <v>4999</v>
      </c>
      <c r="C5928" s="2" t="s">
        <v>5000</v>
      </c>
      <c r="D5928" s="2" t="s">
        <v>41</v>
      </c>
      <c r="E5928" s="2" t="s">
        <v>17</v>
      </c>
      <c r="F5928" s="2" t="s">
        <v>552</v>
      </c>
      <c r="G5928" s="2" t="s">
        <v>4790</v>
      </c>
      <c r="H5928" s="2" t="s">
        <v>5001</v>
      </c>
      <c r="I5928" s="2">
        <v>449060</v>
      </c>
      <c r="J5928" s="2">
        <v>0</v>
      </c>
      <c r="K5928" s="2">
        <v>20927949</v>
      </c>
      <c r="L5928" s="3">
        <v>45969</v>
      </c>
      <c r="M5928" s="3">
        <v>46330</v>
      </c>
      <c r="N5928" s="2" t="s">
        <v>4942</v>
      </c>
    </row>
    <row r="5929" spans="2:14" x14ac:dyDescent="0.25">
      <c r="B5929" s="2" t="s">
        <v>4999</v>
      </c>
      <c r="C5929" s="2" t="s">
        <v>5000</v>
      </c>
      <c r="D5929" s="2" t="s">
        <v>41</v>
      </c>
      <c r="E5929" s="2" t="s">
        <v>17</v>
      </c>
      <c r="F5929" s="2" t="s">
        <v>552</v>
      </c>
      <c r="G5929" s="2" t="s">
        <v>4790</v>
      </c>
      <c r="H5929" s="2" t="s">
        <v>5001</v>
      </c>
      <c r="I5929" s="2">
        <v>449060</v>
      </c>
      <c r="J5929" s="2">
        <v>0</v>
      </c>
      <c r="K5929" s="2">
        <v>20929905</v>
      </c>
      <c r="L5929" s="3">
        <v>45975</v>
      </c>
      <c r="M5929" s="3">
        <v>46333</v>
      </c>
      <c r="N5929" s="2" t="s">
        <v>4942</v>
      </c>
    </row>
    <row r="5930" spans="2:14" x14ac:dyDescent="0.25">
      <c r="B5930" s="2" t="s">
        <v>4999</v>
      </c>
      <c r="C5930" s="2" t="s">
        <v>5000</v>
      </c>
      <c r="D5930" s="2" t="s">
        <v>41</v>
      </c>
      <c r="E5930" s="2" t="s">
        <v>17</v>
      </c>
      <c r="F5930" s="2" t="s">
        <v>552</v>
      </c>
      <c r="G5930" s="2" t="s">
        <v>4790</v>
      </c>
      <c r="H5930" s="2" t="s">
        <v>5001</v>
      </c>
      <c r="I5930" s="2">
        <v>449060</v>
      </c>
      <c r="J5930" s="2">
        <v>0</v>
      </c>
      <c r="K5930" s="2">
        <v>20929906</v>
      </c>
      <c r="L5930" s="3">
        <v>45974</v>
      </c>
      <c r="M5930" s="3">
        <v>46333</v>
      </c>
      <c r="N5930" s="2" t="s">
        <v>4942</v>
      </c>
    </row>
    <row r="5931" spans="2:14" x14ac:dyDescent="0.25">
      <c r="B5931" s="2" t="s">
        <v>4999</v>
      </c>
      <c r="C5931" s="2" t="s">
        <v>5000</v>
      </c>
      <c r="D5931" s="2" t="s">
        <v>41</v>
      </c>
      <c r="E5931" s="2" t="s">
        <v>17</v>
      </c>
      <c r="F5931" s="2" t="s">
        <v>552</v>
      </c>
      <c r="G5931" s="2" t="s">
        <v>4790</v>
      </c>
      <c r="H5931" s="2" t="s">
        <v>5001</v>
      </c>
      <c r="I5931" s="2">
        <v>449060</v>
      </c>
      <c r="J5931" s="2">
        <v>0</v>
      </c>
      <c r="K5931" s="2">
        <v>20929908</v>
      </c>
      <c r="L5931" s="3">
        <v>45979</v>
      </c>
      <c r="M5931" s="3">
        <v>46333</v>
      </c>
      <c r="N5931" s="2" t="s">
        <v>4942</v>
      </c>
    </row>
    <row r="5932" spans="2:14" x14ac:dyDescent="0.25">
      <c r="B5932" s="2" t="s">
        <v>4999</v>
      </c>
      <c r="C5932" s="2" t="s">
        <v>5000</v>
      </c>
      <c r="D5932" s="2" t="s">
        <v>41</v>
      </c>
      <c r="E5932" s="2" t="s">
        <v>17</v>
      </c>
      <c r="F5932" s="2" t="s">
        <v>552</v>
      </c>
      <c r="G5932" s="2" t="s">
        <v>4790</v>
      </c>
      <c r="H5932" s="2" t="s">
        <v>5001</v>
      </c>
      <c r="I5932" s="2">
        <v>449060</v>
      </c>
      <c r="J5932" s="2">
        <v>0</v>
      </c>
      <c r="K5932" s="2">
        <v>20942582</v>
      </c>
      <c r="L5932" s="3">
        <v>45975</v>
      </c>
      <c r="M5932" s="3">
        <v>46333</v>
      </c>
      <c r="N5932" s="2" t="s">
        <v>4942</v>
      </c>
    </row>
    <row r="5933" spans="2:14" x14ac:dyDescent="0.25">
      <c r="B5933" s="2" t="s">
        <v>4999</v>
      </c>
      <c r="C5933" s="2" t="s">
        <v>5000</v>
      </c>
      <c r="D5933" s="2" t="s">
        <v>41</v>
      </c>
      <c r="E5933" s="2" t="s">
        <v>17</v>
      </c>
      <c r="F5933" s="2" t="s">
        <v>552</v>
      </c>
      <c r="G5933" s="2" t="s">
        <v>4790</v>
      </c>
      <c r="H5933" s="2" t="s">
        <v>5001</v>
      </c>
      <c r="I5933" s="2">
        <v>449060</v>
      </c>
      <c r="J5933" s="2">
        <v>0</v>
      </c>
      <c r="K5933" s="2">
        <v>20952817</v>
      </c>
      <c r="L5933" s="3">
        <v>45988</v>
      </c>
      <c r="M5933" s="3">
        <v>46343</v>
      </c>
      <c r="N5933" s="2" t="s">
        <v>4942</v>
      </c>
    </row>
    <row r="5934" spans="2:14" x14ac:dyDescent="0.25">
      <c r="B5934" s="2" t="s">
        <v>4999</v>
      </c>
      <c r="C5934" s="2" t="s">
        <v>5000</v>
      </c>
      <c r="D5934" s="2" t="s">
        <v>41</v>
      </c>
      <c r="E5934" s="2" t="s">
        <v>17</v>
      </c>
      <c r="F5934" s="2" t="s">
        <v>552</v>
      </c>
      <c r="G5934" s="2" t="s">
        <v>4790</v>
      </c>
      <c r="H5934" s="2" t="s">
        <v>5001</v>
      </c>
      <c r="I5934" s="2">
        <v>449060</v>
      </c>
      <c r="J5934" s="2">
        <v>0</v>
      </c>
      <c r="K5934" s="2">
        <v>20952819</v>
      </c>
      <c r="L5934" s="3">
        <v>45988</v>
      </c>
      <c r="M5934" s="3">
        <v>46346</v>
      </c>
      <c r="N5934" s="2" t="s">
        <v>4942</v>
      </c>
    </row>
    <row r="5935" spans="2:14" x14ac:dyDescent="0.25">
      <c r="B5935" s="2" t="s">
        <v>4999</v>
      </c>
      <c r="C5935" s="2" t="s">
        <v>5000</v>
      </c>
      <c r="D5935" s="2" t="s">
        <v>41</v>
      </c>
      <c r="E5935" s="2" t="s">
        <v>17</v>
      </c>
      <c r="F5935" s="2" t="s">
        <v>552</v>
      </c>
      <c r="G5935" s="2" t="s">
        <v>4790</v>
      </c>
      <c r="H5935" s="2" t="s">
        <v>5001</v>
      </c>
      <c r="I5935" s="2">
        <v>449060</v>
      </c>
      <c r="J5935" s="2">
        <v>0</v>
      </c>
      <c r="K5935" s="2">
        <v>20952882</v>
      </c>
      <c r="L5935" s="3">
        <v>45988</v>
      </c>
      <c r="M5935" s="3">
        <v>46342</v>
      </c>
      <c r="N5935" s="2" t="s">
        <v>4942</v>
      </c>
    </row>
    <row r="5936" spans="2:14" x14ac:dyDescent="0.25">
      <c r="B5936" s="2" t="s">
        <v>4999</v>
      </c>
      <c r="C5936" s="2" t="s">
        <v>5000</v>
      </c>
      <c r="D5936" s="2" t="s">
        <v>41</v>
      </c>
      <c r="E5936" s="2" t="s">
        <v>17</v>
      </c>
      <c r="F5936" s="2" t="s">
        <v>552</v>
      </c>
      <c r="G5936" s="2" t="s">
        <v>4790</v>
      </c>
      <c r="H5936" s="2" t="s">
        <v>5001</v>
      </c>
      <c r="I5936" s="2">
        <v>449060</v>
      </c>
      <c r="J5936" s="2">
        <v>0</v>
      </c>
      <c r="K5936" s="2">
        <v>20982766</v>
      </c>
      <c r="L5936" s="3">
        <v>46030</v>
      </c>
      <c r="M5936" s="3">
        <v>46384</v>
      </c>
      <c r="N5936" s="2" t="s">
        <v>4942</v>
      </c>
    </row>
    <row r="5937" spans="2:14" x14ac:dyDescent="0.25">
      <c r="B5937" s="2" t="s">
        <v>4999</v>
      </c>
      <c r="C5937" s="2" t="s">
        <v>5000</v>
      </c>
      <c r="D5937" s="2" t="s">
        <v>41</v>
      </c>
      <c r="E5937" s="2" t="s">
        <v>17</v>
      </c>
      <c r="F5937" s="2" t="s">
        <v>552</v>
      </c>
      <c r="G5937" s="2" t="s">
        <v>4790</v>
      </c>
      <c r="H5937" s="2" t="s">
        <v>5001</v>
      </c>
      <c r="I5937" s="2">
        <v>449060</v>
      </c>
      <c r="J5937" s="2">
        <v>0</v>
      </c>
      <c r="K5937" s="2">
        <v>20982770</v>
      </c>
      <c r="L5937" s="3">
        <v>46031</v>
      </c>
      <c r="M5937" s="3">
        <v>46384</v>
      </c>
      <c r="N5937" s="2" t="s">
        <v>4942</v>
      </c>
    </row>
    <row r="5938" spans="2:14" x14ac:dyDescent="0.25">
      <c r="B5938" s="2" t="s">
        <v>4999</v>
      </c>
      <c r="C5938" s="2" t="s">
        <v>5000</v>
      </c>
      <c r="D5938" s="2" t="s">
        <v>41</v>
      </c>
      <c r="E5938" s="2" t="s">
        <v>17</v>
      </c>
      <c r="F5938" s="2" t="s">
        <v>552</v>
      </c>
      <c r="G5938" s="2" t="s">
        <v>4790</v>
      </c>
      <c r="H5938" s="2" t="s">
        <v>5001</v>
      </c>
      <c r="I5938" s="2">
        <v>449060</v>
      </c>
      <c r="J5938" s="2">
        <v>0</v>
      </c>
      <c r="K5938" s="2">
        <v>20982771</v>
      </c>
      <c r="L5938" s="3">
        <v>46031</v>
      </c>
      <c r="M5938" s="3">
        <v>46384</v>
      </c>
      <c r="N5938" s="2" t="s">
        <v>4942</v>
      </c>
    </row>
    <row r="5939" spans="2:14" x14ac:dyDescent="0.25">
      <c r="B5939" s="2" t="s">
        <v>4999</v>
      </c>
      <c r="C5939" s="2" t="s">
        <v>5000</v>
      </c>
      <c r="D5939" s="2" t="s">
        <v>41</v>
      </c>
      <c r="E5939" s="2" t="s">
        <v>17</v>
      </c>
      <c r="F5939" s="2" t="s">
        <v>552</v>
      </c>
      <c r="G5939" s="2" t="s">
        <v>4790</v>
      </c>
      <c r="H5939" s="2" t="s">
        <v>5001</v>
      </c>
      <c r="I5939" s="2">
        <v>449060</v>
      </c>
      <c r="J5939" s="2">
        <v>0</v>
      </c>
      <c r="K5939" s="2">
        <v>20991128</v>
      </c>
      <c r="L5939" s="3">
        <v>46032</v>
      </c>
      <c r="M5939" s="3">
        <v>46384</v>
      </c>
      <c r="N5939" s="2" t="s">
        <v>4942</v>
      </c>
    </row>
    <row r="5940" spans="2:14" x14ac:dyDescent="0.25">
      <c r="B5940" s="2" t="s">
        <v>4999</v>
      </c>
      <c r="C5940" s="2" t="s">
        <v>5000</v>
      </c>
      <c r="D5940" s="2" t="s">
        <v>41</v>
      </c>
      <c r="E5940" s="2" t="s">
        <v>17</v>
      </c>
      <c r="F5940" s="2" t="s">
        <v>552</v>
      </c>
      <c r="G5940" s="2" t="s">
        <v>4790</v>
      </c>
      <c r="H5940" s="2" t="s">
        <v>5001</v>
      </c>
      <c r="I5940" s="2">
        <v>449060</v>
      </c>
      <c r="J5940" s="2">
        <v>0</v>
      </c>
      <c r="K5940" s="2">
        <v>21043341</v>
      </c>
      <c r="L5940" s="3">
        <v>46063</v>
      </c>
      <c r="M5940" s="3">
        <v>46412</v>
      </c>
      <c r="N5940" s="2" t="s">
        <v>4942</v>
      </c>
    </row>
    <row r="5941" spans="2:14" x14ac:dyDescent="0.25">
      <c r="B5941" s="2" t="s">
        <v>4999</v>
      </c>
      <c r="C5941" s="2" t="s">
        <v>5000</v>
      </c>
      <c r="D5941" s="2" t="s">
        <v>41</v>
      </c>
      <c r="E5941" s="2" t="s">
        <v>17</v>
      </c>
      <c r="F5941" s="2" t="s">
        <v>552</v>
      </c>
      <c r="G5941" s="2" t="s">
        <v>4790</v>
      </c>
      <c r="H5941" s="2" t="s">
        <v>5001</v>
      </c>
      <c r="I5941" s="2">
        <v>449060</v>
      </c>
      <c r="J5941" s="2">
        <v>0</v>
      </c>
      <c r="K5941" s="2">
        <v>21043342</v>
      </c>
      <c r="L5941" s="3">
        <v>46057</v>
      </c>
      <c r="M5941" s="3">
        <v>46401</v>
      </c>
      <c r="N5941" s="2" t="s">
        <v>4942</v>
      </c>
    </row>
    <row r="5942" spans="2:14" x14ac:dyDescent="0.25">
      <c r="B5942" s="2" t="s">
        <v>4999</v>
      </c>
      <c r="C5942" s="2" t="s">
        <v>5000</v>
      </c>
      <c r="D5942" s="2" t="s">
        <v>41</v>
      </c>
      <c r="E5942" s="2" t="s">
        <v>17</v>
      </c>
      <c r="F5942" s="2" t="s">
        <v>552</v>
      </c>
      <c r="G5942" s="2" t="s">
        <v>4790</v>
      </c>
      <c r="H5942" s="2" t="s">
        <v>5001</v>
      </c>
      <c r="I5942" s="2">
        <v>449060</v>
      </c>
      <c r="J5942" s="2">
        <v>0</v>
      </c>
      <c r="K5942" s="2">
        <v>21043343</v>
      </c>
      <c r="L5942" s="3">
        <v>46060</v>
      </c>
      <c r="M5942" s="3">
        <v>46412</v>
      </c>
      <c r="N5942" s="2" t="s">
        <v>4942</v>
      </c>
    </row>
    <row r="5943" spans="2:14" x14ac:dyDescent="0.25">
      <c r="B5943" s="2" t="s">
        <v>4999</v>
      </c>
      <c r="C5943" s="2" t="s">
        <v>5000</v>
      </c>
      <c r="D5943" s="2" t="s">
        <v>41</v>
      </c>
      <c r="E5943" s="2" t="s">
        <v>17</v>
      </c>
      <c r="F5943" s="2" t="s">
        <v>552</v>
      </c>
      <c r="G5943" s="2" t="s">
        <v>4790</v>
      </c>
      <c r="H5943" s="2" t="s">
        <v>5001</v>
      </c>
      <c r="I5943" s="2">
        <v>449060</v>
      </c>
      <c r="J5943" s="2">
        <v>0</v>
      </c>
      <c r="K5943" s="2">
        <v>21043344</v>
      </c>
      <c r="L5943" s="3">
        <v>46057</v>
      </c>
      <c r="M5943" s="3">
        <v>46412</v>
      </c>
      <c r="N5943" s="2" t="s">
        <v>4942</v>
      </c>
    </row>
    <row r="5944" spans="2:14" x14ac:dyDescent="0.25">
      <c r="B5944" s="2" t="s">
        <v>4999</v>
      </c>
      <c r="C5944" s="2" t="s">
        <v>5000</v>
      </c>
      <c r="D5944" s="2" t="s">
        <v>41</v>
      </c>
      <c r="E5944" s="2" t="s">
        <v>17</v>
      </c>
      <c r="F5944" s="2" t="s">
        <v>552</v>
      </c>
      <c r="G5944" s="2" t="s">
        <v>4790</v>
      </c>
      <c r="H5944" s="2" t="s">
        <v>5001</v>
      </c>
      <c r="I5944" s="2">
        <v>449060</v>
      </c>
      <c r="J5944" s="2">
        <v>0</v>
      </c>
      <c r="K5944" s="2">
        <v>21103278</v>
      </c>
      <c r="L5944" s="3">
        <v>46086</v>
      </c>
      <c r="M5944" s="3">
        <v>46434</v>
      </c>
      <c r="N5944" s="2" t="s">
        <v>4942</v>
      </c>
    </row>
    <row r="5945" spans="2:14" x14ac:dyDescent="0.25">
      <c r="B5945" s="2" t="s">
        <v>4999</v>
      </c>
      <c r="C5945" s="2" t="s">
        <v>5000</v>
      </c>
      <c r="D5945" s="2" t="s">
        <v>41</v>
      </c>
      <c r="E5945" s="2" t="s">
        <v>17</v>
      </c>
      <c r="F5945" s="2" t="s">
        <v>552</v>
      </c>
      <c r="G5945" s="2" t="s">
        <v>4790</v>
      </c>
      <c r="H5945" s="2" t="s">
        <v>5001</v>
      </c>
      <c r="I5945" s="2">
        <v>449060</v>
      </c>
      <c r="J5945" s="2">
        <v>0</v>
      </c>
      <c r="K5945" s="2">
        <v>21105311</v>
      </c>
      <c r="L5945" s="3">
        <v>46087</v>
      </c>
      <c r="M5945" s="3">
        <v>46434</v>
      </c>
      <c r="N5945" s="2" t="s">
        <v>4942</v>
      </c>
    </row>
    <row r="5946" spans="2:14" x14ac:dyDescent="0.25">
      <c r="B5946" s="2" t="s">
        <v>4999</v>
      </c>
      <c r="C5946" s="2" t="s">
        <v>5000</v>
      </c>
      <c r="D5946" s="2" t="s">
        <v>41</v>
      </c>
      <c r="E5946" s="2" t="s">
        <v>17</v>
      </c>
      <c r="F5946" s="2" t="s">
        <v>552</v>
      </c>
      <c r="G5946" s="2" t="s">
        <v>4790</v>
      </c>
      <c r="H5946" s="2" t="s">
        <v>5001</v>
      </c>
      <c r="I5946" s="2">
        <v>449060</v>
      </c>
      <c r="J5946" s="2">
        <v>0</v>
      </c>
      <c r="K5946" s="2">
        <v>21105313</v>
      </c>
      <c r="L5946" s="3">
        <v>46085</v>
      </c>
      <c r="M5946" s="3">
        <v>46434</v>
      </c>
      <c r="N5946" s="2" t="s">
        <v>4942</v>
      </c>
    </row>
    <row r="5947" spans="2:14" x14ac:dyDescent="0.25">
      <c r="B5947" s="2" t="s">
        <v>4999</v>
      </c>
      <c r="C5947" s="2" t="s">
        <v>5000</v>
      </c>
      <c r="D5947" s="2" t="s">
        <v>41</v>
      </c>
      <c r="E5947" s="2" t="s">
        <v>17</v>
      </c>
      <c r="F5947" s="2" t="s">
        <v>552</v>
      </c>
      <c r="G5947" s="2" t="s">
        <v>4790</v>
      </c>
      <c r="H5947" s="2" t="s">
        <v>5001</v>
      </c>
      <c r="I5947" s="2">
        <v>449060</v>
      </c>
      <c r="J5947" s="2">
        <v>0</v>
      </c>
      <c r="K5947" s="2">
        <v>21119225</v>
      </c>
      <c r="L5947" s="3">
        <v>46093</v>
      </c>
      <c r="M5947" s="3">
        <v>46447</v>
      </c>
      <c r="N5947" s="2" t="s">
        <v>4942</v>
      </c>
    </row>
    <row r="5948" spans="2:14" x14ac:dyDescent="0.25">
      <c r="B5948" s="2" t="s">
        <v>4999</v>
      </c>
      <c r="C5948" s="2" t="s">
        <v>5000</v>
      </c>
      <c r="D5948" s="2" t="s">
        <v>41</v>
      </c>
      <c r="E5948" s="2" t="s">
        <v>17</v>
      </c>
      <c r="F5948" s="2" t="s">
        <v>552</v>
      </c>
      <c r="G5948" s="2" t="s">
        <v>4790</v>
      </c>
      <c r="H5948" s="2" t="s">
        <v>5001</v>
      </c>
      <c r="I5948" s="2">
        <v>449060</v>
      </c>
      <c r="J5948" s="2">
        <v>0</v>
      </c>
      <c r="K5948" s="2">
        <v>21152993</v>
      </c>
      <c r="L5948" s="3">
        <v>46094</v>
      </c>
      <c r="M5948" s="3">
        <v>46454</v>
      </c>
      <c r="N5948" s="2" t="s">
        <v>4942</v>
      </c>
    </row>
    <row r="5949" spans="2:14" x14ac:dyDescent="0.25">
      <c r="B5949" s="2" t="s">
        <v>4999</v>
      </c>
      <c r="C5949" s="2" t="s">
        <v>5000</v>
      </c>
      <c r="D5949" s="2" t="s">
        <v>41</v>
      </c>
      <c r="E5949" s="2" t="s">
        <v>17</v>
      </c>
      <c r="F5949" s="2" t="s">
        <v>552</v>
      </c>
      <c r="G5949" s="2" t="s">
        <v>4790</v>
      </c>
      <c r="H5949" s="2" t="s">
        <v>5001</v>
      </c>
      <c r="I5949" s="2">
        <v>449060</v>
      </c>
      <c r="J5949" s="2">
        <v>0</v>
      </c>
      <c r="K5949" s="2">
        <v>21152994</v>
      </c>
      <c r="L5949" s="3">
        <v>46094</v>
      </c>
      <c r="M5949" s="3">
        <v>46452</v>
      </c>
      <c r="N5949" s="2" t="s">
        <v>4942</v>
      </c>
    </row>
    <row r="5950" spans="2:14" x14ac:dyDescent="0.25">
      <c r="B5950" s="2" t="s">
        <v>4999</v>
      </c>
      <c r="C5950" s="2" t="s">
        <v>5000</v>
      </c>
      <c r="D5950" s="2" t="s">
        <v>41</v>
      </c>
      <c r="E5950" s="2" t="s">
        <v>17</v>
      </c>
      <c r="F5950" s="2" t="s">
        <v>552</v>
      </c>
      <c r="G5950" s="2" t="s">
        <v>4790</v>
      </c>
      <c r="H5950" s="2" t="s">
        <v>5001</v>
      </c>
      <c r="I5950" s="2">
        <v>449060</v>
      </c>
      <c r="J5950" s="2">
        <v>0</v>
      </c>
      <c r="K5950" s="2">
        <v>21162560</v>
      </c>
      <c r="L5950" s="3">
        <v>46126</v>
      </c>
      <c r="M5950" s="3">
        <v>46478</v>
      </c>
      <c r="N5950" s="2" t="s">
        <v>4942</v>
      </c>
    </row>
    <row r="5951" spans="2:14" x14ac:dyDescent="0.25">
      <c r="B5951" s="2" t="s">
        <v>4999</v>
      </c>
      <c r="C5951" s="2" t="s">
        <v>5000</v>
      </c>
      <c r="D5951" s="2" t="s">
        <v>41</v>
      </c>
      <c r="E5951" s="2" t="s">
        <v>17</v>
      </c>
      <c r="F5951" s="2" t="s">
        <v>552</v>
      </c>
      <c r="G5951" s="2" t="s">
        <v>4790</v>
      </c>
      <c r="H5951" s="2" t="s">
        <v>5001</v>
      </c>
      <c r="I5951" s="2">
        <v>449060</v>
      </c>
      <c r="J5951" s="2">
        <v>0</v>
      </c>
      <c r="K5951" s="2">
        <v>21162563</v>
      </c>
      <c r="L5951" s="3">
        <v>46120</v>
      </c>
      <c r="M5951" s="3">
        <v>46478</v>
      </c>
      <c r="N5951" s="2" t="s">
        <v>4942</v>
      </c>
    </row>
    <row r="5952" spans="2:14" x14ac:dyDescent="0.25">
      <c r="B5952" s="2" t="s">
        <v>4999</v>
      </c>
      <c r="C5952" s="2" t="s">
        <v>5000</v>
      </c>
      <c r="D5952" s="2" t="s">
        <v>41</v>
      </c>
      <c r="E5952" s="2" t="s">
        <v>17</v>
      </c>
      <c r="F5952" s="2" t="s">
        <v>552</v>
      </c>
      <c r="G5952" s="2" t="s">
        <v>4790</v>
      </c>
      <c r="H5952" s="2" t="s">
        <v>5001</v>
      </c>
      <c r="I5952" s="2">
        <v>449060</v>
      </c>
      <c r="J5952" s="2">
        <v>0</v>
      </c>
      <c r="K5952" s="2">
        <v>21207584</v>
      </c>
      <c r="L5952" s="3">
        <v>46120</v>
      </c>
      <c r="M5952" s="3">
        <v>46482</v>
      </c>
      <c r="N5952" s="2" t="s">
        <v>4942</v>
      </c>
    </row>
    <row r="5953" spans="2:14" x14ac:dyDescent="0.25">
      <c r="B5953" s="2" t="s">
        <v>4999</v>
      </c>
      <c r="C5953" s="2" t="s">
        <v>5000</v>
      </c>
      <c r="D5953" s="2" t="s">
        <v>41</v>
      </c>
      <c r="E5953" s="2" t="s">
        <v>17</v>
      </c>
      <c r="F5953" s="2" t="s">
        <v>552</v>
      </c>
      <c r="G5953" s="2" t="s">
        <v>4790</v>
      </c>
      <c r="H5953" s="2" t="s">
        <v>5001</v>
      </c>
      <c r="I5953" s="2">
        <v>449060</v>
      </c>
      <c r="J5953" s="2">
        <v>0</v>
      </c>
      <c r="K5953" s="2">
        <v>21207585</v>
      </c>
      <c r="L5953" s="3">
        <v>46119</v>
      </c>
      <c r="M5953" s="3">
        <v>46482</v>
      </c>
      <c r="N5953" s="2" t="s">
        <v>4942</v>
      </c>
    </row>
    <row r="5954" spans="2:14" x14ac:dyDescent="0.25">
      <c r="B5954" s="2" t="s">
        <v>4999</v>
      </c>
      <c r="C5954" s="2" t="s">
        <v>5000</v>
      </c>
      <c r="D5954" s="2" t="s">
        <v>41</v>
      </c>
      <c r="E5954" s="2" t="s">
        <v>17</v>
      </c>
      <c r="F5954" s="2" t="s">
        <v>552</v>
      </c>
      <c r="G5954" s="2" t="s">
        <v>4790</v>
      </c>
      <c r="H5954" s="2" t="s">
        <v>5001</v>
      </c>
      <c r="I5954" s="2">
        <v>449060</v>
      </c>
      <c r="J5954" s="2">
        <v>0</v>
      </c>
      <c r="K5954" s="2">
        <v>21210190</v>
      </c>
      <c r="L5954" s="3">
        <v>46123</v>
      </c>
      <c r="M5954" s="3">
        <v>46484</v>
      </c>
      <c r="N5954" s="2" t="s">
        <v>4942</v>
      </c>
    </row>
    <row r="5955" spans="2:14" x14ac:dyDescent="0.25">
      <c r="B5955" s="2" t="s">
        <v>4999</v>
      </c>
      <c r="C5955" s="2" t="s">
        <v>5000</v>
      </c>
      <c r="D5955" s="2" t="s">
        <v>41</v>
      </c>
      <c r="E5955" s="2" t="s">
        <v>17</v>
      </c>
      <c r="F5955" s="2" t="s">
        <v>552</v>
      </c>
      <c r="G5955" s="2" t="s">
        <v>4790</v>
      </c>
      <c r="H5955" s="2" t="s">
        <v>5001</v>
      </c>
      <c r="I5955" s="2">
        <v>449060</v>
      </c>
      <c r="J5955" s="2">
        <v>0</v>
      </c>
      <c r="K5955" s="2">
        <v>21210191</v>
      </c>
      <c r="L5955" s="3">
        <v>46123</v>
      </c>
      <c r="M5955" s="3">
        <v>46484</v>
      </c>
      <c r="N5955" s="2" t="s">
        <v>4942</v>
      </c>
    </row>
    <row r="5956" spans="2:14" x14ac:dyDescent="0.25">
      <c r="B5956" s="2" t="s">
        <v>4999</v>
      </c>
      <c r="C5956" s="2" t="s">
        <v>5000</v>
      </c>
      <c r="D5956" s="2" t="s">
        <v>41</v>
      </c>
      <c r="E5956" s="2" t="s">
        <v>17</v>
      </c>
      <c r="F5956" s="2" t="s">
        <v>552</v>
      </c>
      <c r="G5956" s="2" t="s">
        <v>4790</v>
      </c>
      <c r="H5956" s="2" t="s">
        <v>5001</v>
      </c>
      <c r="I5956" s="2">
        <v>449060</v>
      </c>
      <c r="J5956" s="2">
        <v>0</v>
      </c>
      <c r="K5956" s="2">
        <v>21222049</v>
      </c>
      <c r="L5956" s="3">
        <v>46123</v>
      </c>
      <c r="M5956" s="3">
        <v>46484</v>
      </c>
      <c r="N5956" s="2" t="s">
        <v>4942</v>
      </c>
    </row>
    <row r="5957" spans="2:14" x14ac:dyDescent="0.25">
      <c r="B5957" s="2" t="s">
        <v>4999</v>
      </c>
      <c r="C5957" s="2" t="s">
        <v>5000</v>
      </c>
      <c r="D5957" s="2" t="s">
        <v>41</v>
      </c>
      <c r="E5957" s="2" t="s">
        <v>17</v>
      </c>
      <c r="F5957" s="2" t="s">
        <v>552</v>
      </c>
      <c r="G5957" s="2" t="s">
        <v>4790</v>
      </c>
      <c r="H5957" s="2" t="s">
        <v>5001</v>
      </c>
      <c r="I5957" s="2">
        <v>449060</v>
      </c>
      <c r="J5957" s="2">
        <v>0</v>
      </c>
      <c r="K5957" s="2">
        <v>21222059</v>
      </c>
      <c r="L5957" s="3">
        <v>46129</v>
      </c>
      <c r="M5957" s="3">
        <v>46484</v>
      </c>
      <c r="N5957" s="2" t="s">
        <v>4942</v>
      </c>
    </row>
    <row r="5958" spans="2:14" x14ac:dyDescent="0.25">
      <c r="B5958" s="2" t="s">
        <v>4999</v>
      </c>
      <c r="C5958" s="2" t="s">
        <v>5000</v>
      </c>
      <c r="D5958" s="2" t="s">
        <v>41</v>
      </c>
      <c r="E5958" s="2" t="s">
        <v>17</v>
      </c>
      <c r="F5958" s="2" t="s">
        <v>552</v>
      </c>
      <c r="G5958" s="2" t="s">
        <v>4790</v>
      </c>
      <c r="H5958" s="2" t="s">
        <v>5001</v>
      </c>
      <c r="I5958" s="2">
        <v>449060</v>
      </c>
      <c r="J5958" s="2">
        <v>0</v>
      </c>
      <c r="K5958" s="2">
        <v>21222060</v>
      </c>
      <c r="L5958" s="3">
        <v>46129</v>
      </c>
      <c r="M5958" s="3">
        <v>46484</v>
      </c>
      <c r="N5958" s="2" t="s">
        <v>4942</v>
      </c>
    </row>
    <row r="5959" spans="2:14" x14ac:dyDescent="0.25">
      <c r="B5959" s="2" t="s">
        <v>4999</v>
      </c>
      <c r="C5959" s="2" t="s">
        <v>5000</v>
      </c>
      <c r="D5959" s="2" t="s">
        <v>41</v>
      </c>
      <c r="E5959" s="2" t="s">
        <v>17</v>
      </c>
      <c r="F5959" s="2" t="s">
        <v>552</v>
      </c>
      <c r="G5959" s="2" t="s">
        <v>4790</v>
      </c>
      <c r="H5959" s="2" t="s">
        <v>5001</v>
      </c>
      <c r="I5959" s="2">
        <v>449060</v>
      </c>
      <c r="J5959" s="2">
        <v>0</v>
      </c>
      <c r="K5959" s="2">
        <v>21229920</v>
      </c>
      <c r="L5959" s="3">
        <v>46129</v>
      </c>
      <c r="M5959" s="3">
        <v>46482</v>
      </c>
      <c r="N5959" s="2" t="s">
        <v>4942</v>
      </c>
    </row>
    <row r="5960" spans="2:14" x14ac:dyDescent="0.25">
      <c r="B5960" s="2" t="s">
        <v>4999</v>
      </c>
      <c r="C5960" s="2" t="s">
        <v>5000</v>
      </c>
      <c r="D5960" s="2" t="s">
        <v>41</v>
      </c>
      <c r="E5960" s="2" t="s">
        <v>17</v>
      </c>
      <c r="F5960" s="2" t="s">
        <v>552</v>
      </c>
      <c r="G5960" s="2" t="s">
        <v>4790</v>
      </c>
      <c r="H5960" s="2" t="s">
        <v>5001</v>
      </c>
      <c r="I5960" s="2">
        <v>449060</v>
      </c>
      <c r="J5960" s="2">
        <v>0</v>
      </c>
      <c r="K5960" s="2">
        <v>21234083</v>
      </c>
      <c r="L5960" s="3">
        <v>46130</v>
      </c>
      <c r="M5960" s="3">
        <v>46484</v>
      </c>
      <c r="N5960" s="2" t="s">
        <v>4942</v>
      </c>
    </row>
    <row r="5961" spans="2:14" x14ac:dyDescent="0.25">
      <c r="B5961" s="2" t="s">
        <v>4999</v>
      </c>
      <c r="C5961" s="2" t="s">
        <v>5000</v>
      </c>
      <c r="D5961" s="2" t="s">
        <v>41</v>
      </c>
      <c r="E5961" s="2" t="s">
        <v>17</v>
      </c>
      <c r="F5961" s="2" t="s">
        <v>552</v>
      </c>
      <c r="G5961" s="2" t="s">
        <v>4790</v>
      </c>
      <c r="H5961" s="2" t="s">
        <v>5001</v>
      </c>
      <c r="I5961" s="2">
        <v>449060</v>
      </c>
      <c r="J5961" s="2">
        <v>0</v>
      </c>
      <c r="K5961" s="2">
        <v>21275169</v>
      </c>
      <c r="L5961" s="3">
        <v>46142</v>
      </c>
      <c r="M5961" s="3">
        <v>46490</v>
      </c>
      <c r="N5961" s="2" t="s">
        <v>4942</v>
      </c>
    </row>
    <row r="5962" spans="2:14" x14ac:dyDescent="0.25">
      <c r="B5962" s="2" t="s">
        <v>4999</v>
      </c>
      <c r="C5962" s="2" t="s">
        <v>5000</v>
      </c>
      <c r="D5962" s="2" t="s">
        <v>41</v>
      </c>
      <c r="E5962" s="2" t="s">
        <v>17</v>
      </c>
      <c r="F5962" s="2" t="s">
        <v>552</v>
      </c>
      <c r="G5962" s="2" t="s">
        <v>4790</v>
      </c>
      <c r="H5962" s="2" t="s">
        <v>5001</v>
      </c>
      <c r="I5962" s="2">
        <v>449060</v>
      </c>
      <c r="J5962" s="2">
        <v>5340</v>
      </c>
      <c r="K5962" s="2">
        <v>21282546</v>
      </c>
      <c r="L5962" s="3">
        <v>46151</v>
      </c>
      <c r="M5962" s="3">
        <v>46503</v>
      </c>
      <c r="N5962" s="2" t="s">
        <v>4942</v>
      </c>
    </row>
    <row r="5963" spans="2:14" x14ac:dyDescent="0.25">
      <c r="B5963" s="2" t="s">
        <v>4999</v>
      </c>
      <c r="C5963" s="2" t="s">
        <v>5000</v>
      </c>
      <c r="D5963" s="2" t="s">
        <v>41</v>
      </c>
      <c r="E5963" s="2" t="s">
        <v>17</v>
      </c>
      <c r="F5963" s="2" t="s">
        <v>552</v>
      </c>
      <c r="G5963" s="2" t="s">
        <v>4790</v>
      </c>
      <c r="H5963" s="2" t="s">
        <v>5001</v>
      </c>
      <c r="I5963" s="2">
        <v>449060</v>
      </c>
      <c r="J5963" s="2">
        <v>3360</v>
      </c>
      <c r="K5963" s="2">
        <v>21282548</v>
      </c>
      <c r="L5963" s="3">
        <v>46168</v>
      </c>
      <c r="M5963" s="3">
        <v>46517</v>
      </c>
      <c r="N5963" s="2" t="s">
        <v>4942</v>
      </c>
    </row>
    <row r="5964" spans="2:14" x14ac:dyDescent="0.25">
      <c r="B5964" s="2" t="s">
        <v>4999</v>
      </c>
      <c r="C5964" s="2" t="s">
        <v>5000</v>
      </c>
      <c r="D5964" s="2" t="s">
        <v>41</v>
      </c>
      <c r="E5964" s="2" t="s">
        <v>17</v>
      </c>
      <c r="F5964" s="2" t="s">
        <v>552</v>
      </c>
      <c r="G5964" s="2" t="s">
        <v>4790</v>
      </c>
      <c r="H5964" s="2" t="s">
        <v>5001</v>
      </c>
      <c r="I5964" s="2">
        <v>449060</v>
      </c>
      <c r="J5964" s="2">
        <v>18540</v>
      </c>
      <c r="K5964" s="2">
        <v>21304761</v>
      </c>
      <c r="L5964" s="3">
        <v>46151</v>
      </c>
      <c r="M5964" s="3">
        <v>46513</v>
      </c>
      <c r="N5964" s="2" t="s">
        <v>4942</v>
      </c>
    </row>
    <row r="5965" spans="2:14" x14ac:dyDescent="0.25">
      <c r="B5965" s="2" t="s">
        <v>4999</v>
      </c>
      <c r="C5965" s="2" t="s">
        <v>5000</v>
      </c>
      <c r="D5965" s="2" t="s">
        <v>41</v>
      </c>
      <c r="E5965" s="2" t="s">
        <v>17</v>
      </c>
      <c r="F5965" s="2" t="s">
        <v>552</v>
      </c>
      <c r="G5965" s="2" t="s">
        <v>4790</v>
      </c>
      <c r="H5965" s="2" t="s">
        <v>5001</v>
      </c>
      <c r="I5965" s="2">
        <v>449060</v>
      </c>
      <c r="J5965" s="2">
        <v>0</v>
      </c>
      <c r="K5965" s="2">
        <v>21304771</v>
      </c>
      <c r="L5965" s="3">
        <v>46151</v>
      </c>
      <c r="M5965" s="3">
        <v>46490</v>
      </c>
      <c r="N5965" s="2" t="s">
        <v>4942</v>
      </c>
    </row>
    <row r="5966" spans="2:14" x14ac:dyDescent="0.25">
      <c r="B5966" s="2" t="s">
        <v>4999</v>
      </c>
      <c r="C5966" s="2" t="s">
        <v>5000</v>
      </c>
      <c r="D5966" s="2" t="s">
        <v>41</v>
      </c>
      <c r="E5966" s="2" t="s">
        <v>17</v>
      </c>
      <c r="F5966" s="2" t="s">
        <v>552</v>
      </c>
      <c r="G5966" s="2" t="s">
        <v>4790</v>
      </c>
      <c r="H5966" s="2" t="s">
        <v>5001</v>
      </c>
      <c r="I5966" s="2">
        <v>449060</v>
      </c>
      <c r="J5966" s="2">
        <v>23760</v>
      </c>
      <c r="K5966" s="2">
        <v>21304775</v>
      </c>
      <c r="L5966" s="3">
        <v>46155</v>
      </c>
      <c r="M5966" s="3">
        <v>46513</v>
      </c>
      <c r="N5966" s="2" t="s">
        <v>4942</v>
      </c>
    </row>
    <row r="5967" spans="2:14" x14ac:dyDescent="0.25">
      <c r="B5967" s="2" t="s">
        <v>4999</v>
      </c>
      <c r="C5967" s="2" t="s">
        <v>5000</v>
      </c>
      <c r="D5967" s="2" t="s">
        <v>41</v>
      </c>
      <c r="E5967" s="2" t="s">
        <v>17</v>
      </c>
      <c r="F5967" s="2" t="s">
        <v>552</v>
      </c>
      <c r="G5967" s="2" t="s">
        <v>4790</v>
      </c>
      <c r="H5967" s="2" t="s">
        <v>5001</v>
      </c>
      <c r="I5967" s="2">
        <v>449060</v>
      </c>
      <c r="J5967" s="2">
        <v>16200</v>
      </c>
      <c r="K5967" s="2">
        <v>21304779</v>
      </c>
      <c r="L5967" s="3">
        <v>46154</v>
      </c>
      <c r="M5967" s="3">
        <v>46513</v>
      </c>
      <c r="N5967" s="2" t="s">
        <v>4942</v>
      </c>
    </row>
    <row r="5968" spans="2:14" x14ac:dyDescent="0.25">
      <c r="B5968" s="2" t="s">
        <v>4999</v>
      </c>
      <c r="C5968" s="2" t="s">
        <v>5000</v>
      </c>
      <c r="D5968" s="2" t="s">
        <v>41</v>
      </c>
      <c r="E5968" s="2" t="s">
        <v>17</v>
      </c>
      <c r="F5968" s="2" t="s">
        <v>552</v>
      </c>
      <c r="G5968" s="2" t="s">
        <v>4790</v>
      </c>
      <c r="H5968" s="2" t="s">
        <v>5001</v>
      </c>
      <c r="I5968" s="2">
        <v>449060</v>
      </c>
      <c r="J5968" s="2">
        <v>21000</v>
      </c>
      <c r="K5968" s="2">
        <v>21304783</v>
      </c>
      <c r="L5968" s="3">
        <v>46154</v>
      </c>
      <c r="M5968" s="3">
        <v>46513</v>
      </c>
      <c r="N5968" s="2" t="s">
        <v>4942</v>
      </c>
    </row>
    <row r="5969" spans="2:14" x14ac:dyDescent="0.25">
      <c r="B5969" s="2" t="s">
        <v>4999</v>
      </c>
      <c r="C5969" s="2" t="s">
        <v>5000</v>
      </c>
      <c r="D5969" s="2" t="s">
        <v>41</v>
      </c>
      <c r="E5969" s="2" t="s">
        <v>17</v>
      </c>
      <c r="F5969" s="2" t="s">
        <v>552</v>
      </c>
      <c r="G5969" s="2" t="s">
        <v>4790</v>
      </c>
      <c r="H5969" s="2" t="s">
        <v>5001</v>
      </c>
      <c r="I5969" s="2">
        <v>449060</v>
      </c>
      <c r="J5969" s="2">
        <v>7960</v>
      </c>
      <c r="K5969" s="2">
        <v>21322953</v>
      </c>
      <c r="L5969" s="3">
        <v>46172</v>
      </c>
      <c r="M5969" s="3">
        <v>46524</v>
      </c>
      <c r="N5969" s="2" t="s">
        <v>4942</v>
      </c>
    </row>
    <row r="5970" spans="2:14" x14ac:dyDescent="0.25">
      <c r="B5970" s="2" t="s">
        <v>4999</v>
      </c>
      <c r="C5970" s="2" t="s">
        <v>5000</v>
      </c>
      <c r="D5970" s="2" t="s">
        <v>41</v>
      </c>
      <c r="E5970" s="2" t="s">
        <v>17</v>
      </c>
      <c r="F5970" s="2" t="s">
        <v>552</v>
      </c>
      <c r="G5970" s="2" t="s">
        <v>4790</v>
      </c>
      <c r="H5970" s="2" t="s">
        <v>5001</v>
      </c>
      <c r="I5970" s="2">
        <v>449060</v>
      </c>
      <c r="J5970" s="2">
        <v>13540</v>
      </c>
      <c r="K5970" s="2">
        <v>21324490</v>
      </c>
      <c r="L5970" s="3">
        <v>46168</v>
      </c>
      <c r="M5970" s="3">
        <v>46519</v>
      </c>
      <c r="N5970" s="2" t="s">
        <v>4942</v>
      </c>
    </row>
    <row r="5971" spans="2:14" x14ac:dyDescent="0.25">
      <c r="B5971" s="2" t="s">
        <v>4999</v>
      </c>
      <c r="C5971" s="2" t="s">
        <v>5000</v>
      </c>
      <c r="D5971" s="2" t="s">
        <v>41</v>
      </c>
      <c r="E5971" s="2" t="s">
        <v>17</v>
      </c>
      <c r="F5971" s="2" t="s">
        <v>552</v>
      </c>
      <c r="G5971" s="2" t="s">
        <v>4790</v>
      </c>
      <c r="H5971" s="2" t="s">
        <v>5001</v>
      </c>
      <c r="I5971" s="2">
        <v>449060</v>
      </c>
      <c r="J5971" s="2">
        <v>16100</v>
      </c>
      <c r="K5971" s="2">
        <v>21324491</v>
      </c>
      <c r="L5971" s="3">
        <v>46155</v>
      </c>
      <c r="M5971" s="3">
        <v>46513</v>
      </c>
      <c r="N5971" s="2" t="s">
        <v>4942</v>
      </c>
    </row>
    <row r="5972" spans="2:14" x14ac:dyDescent="0.25">
      <c r="B5972" s="2" t="s">
        <v>4999</v>
      </c>
      <c r="C5972" s="2" t="s">
        <v>5000</v>
      </c>
      <c r="D5972" s="2" t="s">
        <v>41</v>
      </c>
      <c r="E5972" s="2" t="s">
        <v>17</v>
      </c>
      <c r="F5972" s="2" t="s">
        <v>552</v>
      </c>
      <c r="G5972" s="2" t="s">
        <v>4790</v>
      </c>
      <c r="H5972" s="2" t="s">
        <v>5001</v>
      </c>
      <c r="I5972" s="2">
        <v>449060</v>
      </c>
      <c r="J5972" s="2">
        <v>15920</v>
      </c>
      <c r="K5972" s="2">
        <v>21324492</v>
      </c>
      <c r="L5972" s="3">
        <v>46161</v>
      </c>
      <c r="M5972" s="3">
        <v>46513</v>
      </c>
      <c r="N5972" s="2" t="s">
        <v>4942</v>
      </c>
    </row>
    <row r="5973" spans="2:14" x14ac:dyDescent="0.25">
      <c r="B5973" s="2" t="s">
        <v>4999</v>
      </c>
      <c r="C5973" s="2" t="s">
        <v>5000</v>
      </c>
      <c r="D5973" s="2" t="s">
        <v>41</v>
      </c>
      <c r="E5973" s="2" t="s">
        <v>17</v>
      </c>
      <c r="F5973" s="2" t="s">
        <v>552</v>
      </c>
      <c r="G5973" s="2" t="s">
        <v>4790</v>
      </c>
      <c r="H5973" s="2" t="s">
        <v>5001</v>
      </c>
      <c r="I5973" s="2">
        <v>449060</v>
      </c>
      <c r="J5973" s="2">
        <v>26160</v>
      </c>
      <c r="K5973" s="2">
        <v>21324497</v>
      </c>
      <c r="L5973" s="3">
        <v>46162</v>
      </c>
      <c r="M5973" s="3">
        <v>46515</v>
      </c>
      <c r="N5973" s="2" t="s">
        <v>4942</v>
      </c>
    </row>
    <row r="5974" spans="2:14" x14ac:dyDescent="0.25">
      <c r="B5974" s="2" t="s">
        <v>4999</v>
      </c>
      <c r="C5974" s="2" t="s">
        <v>5000</v>
      </c>
      <c r="D5974" s="2" t="s">
        <v>41</v>
      </c>
      <c r="E5974" s="2" t="s">
        <v>17</v>
      </c>
      <c r="F5974" s="2" t="s">
        <v>552</v>
      </c>
      <c r="G5974" s="2" t="s">
        <v>4790</v>
      </c>
      <c r="H5974" s="2" t="s">
        <v>5001</v>
      </c>
      <c r="I5974" s="2">
        <v>449060</v>
      </c>
      <c r="J5974" s="2">
        <v>23300</v>
      </c>
      <c r="K5974" s="2">
        <v>21328591</v>
      </c>
      <c r="L5974" s="3">
        <v>46170</v>
      </c>
      <c r="M5974" s="3">
        <v>46524</v>
      </c>
      <c r="N5974" s="2" t="s">
        <v>4942</v>
      </c>
    </row>
    <row r="5975" spans="2:14" x14ac:dyDescent="0.25">
      <c r="B5975" s="2" t="s">
        <v>4999</v>
      </c>
      <c r="C5975" s="2" t="s">
        <v>5000</v>
      </c>
      <c r="D5975" s="2" t="s">
        <v>41</v>
      </c>
      <c r="E5975" s="2" t="s">
        <v>17</v>
      </c>
      <c r="F5975" s="2" t="s">
        <v>552</v>
      </c>
      <c r="G5975" s="2" t="s">
        <v>4790</v>
      </c>
      <c r="H5975" s="2" t="s">
        <v>5001</v>
      </c>
      <c r="I5975" s="2">
        <v>449060</v>
      </c>
      <c r="J5975" s="2">
        <v>22820</v>
      </c>
      <c r="K5975" s="2">
        <v>21328592</v>
      </c>
      <c r="L5975" s="3">
        <v>46172</v>
      </c>
      <c r="M5975" s="3">
        <v>46524</v>
      </c>
      <c r="N5975" s="2" t="s">
        <v>4942</v>
      </c>
    </row>
    <row r="5976" spans="2:14" x14ac:dyDescent="0.25">
      <c r="B5976" s="2" t="s">
        <v>4999</v>
      </c>
      <c r="C5976" s="2" t="s">
        <v>5000</v>
      </c>
      <c r="D5976" s="2" t="s">
        <v>41</v>
      </c>
      <c r="E5976" s="2" t="s">
        <v>17</v>
      </c>
      <c r="F5976" s="2" t="s">
        <v>552</v>
      </c>
      <c r="G5976" s="2" t="s">
        <v>4790</v>
      </c>
      <c r="H5976" s="2" t="s">
        <v>5001</v>
      </c>
      <c r="I5976" s="2">
        <v>449060</v>
      </c>
      <c r="J5976" s="2">
        <v>27060</v>
      </c>
      <c r="K5976" s="2">
        <v>21328593</v>
      </c>
      <c r="L5976" s="3">
        <v>46171</v>
      </c>
      <c r="M5976" s="3">
        <v>46524</v>
      </c>
      <c r="N5976" s="2" t="s">
        <v>4942</v>
      </c>
    </row>
    <row r="5977" spans="2:14" x14ac:dyDescent="0.25">
      <c r="B5977" s="2" t="s">
        <v>4999</v>
      </c>
      <c r="C5977" s="2" t="s">
        <v>5000</v>
      </c>
      <c r="D5977" s="2" t="s">
        <v>41</v>
      </c>
      <c r="E5977" s="2" t="s">
        <v>17</v>
      </c>
      <c r="F5977" s="2" t="s">
        <v>552</v>
      </c>
      <c r="G5977" s="2" t="s">
        <v>4790</v>
      </c>
      <c r="H5977" s="2" t="s">
        <v>5001</v>
      </c>
      <c r="I5977" s="2">
        <v>449060</v>
      </c>
      <c r="J5977" s="2">
        <v>1580</v>
      </c>
      <c r="K5977" s="2" t="s">
        <v>5002</v>
      </c>
      <c r="L5977" s="3">
        <v>46200</v>
      </c>
      <c r="M5977" s="3">
        <v>46542</v>
      </c>
      <c r="N5977" s="2" t="s">
        <v>4942</v>
      </c>
    </row>
    <row r="5978" spans="2:14" x14ac:dyDescent="0.25">
      <c r="B5978" s="2" t="s">
        <v>4999</v>
      </c>
      <c r="C5978" s="2" t="s">
        <v>5000</v>
      </c>
      <c r="D5978" s="2" t="s">
        <v>41</v>
      </c>
      <c r="E5978" s="2" t="s">
        <v>17</v>
      </c>
      <c r="F5978" s="2" t="s">
        <v>552</v>
      </c>
      <c r="G5978" s="2" t="s">
        <v>4790</v>
      </c>
      <c r="H5978" s="2" t="s">
        <v>5001</v>
      </c>
      <c r="I5978" s="2">
        <v>449060</v>
      </c>
      <c r="J5978" s="2">
        <v>520</v>
      </c>
      <c r="K5978" s="2" t="s">
        <v>5003</v>
      </c>
      <c r="L5978" s="3">
        <v>46200</v>
      </c>
      <c r="M5978" s="3">
        <v>46542</v>
      </c>
      <c r="N5978" s="2" t="s">
        <v>4942</v>
      </c>
    </row>
    <row r="5979" spans="2:14" x14ac:dyDescent="0.25">
      <c r="B5979" s="2" t="s">
        <v>4999</v>
      </c>
      <c r="C5979" s="2" t="s">
        <v>5000</v>
      </c>
      <c r="D5979" s="2" t="s">
        <v>41</v>
      </c>
      <c r="E5979" s="2" t="s">
        <v>17</v>
      </c>
      <c r="F5979" s="2" t="s">
        <v>552</v>
      </c>
      <c r="G5979" s="2" t="s">
        <v>4790</v>
      </c>
      <c r="H5979" s="2" t="s">
        <v>5001</v>
      </c>
      <c r="I5979" s="2">
        <v>449060</v>
      </c>
      <c r="J5979" s="2">
        <v>8520</v>
      </c>
      <c r="K5979" s="2" t="s">
        <v>5004</v>
      </c>
      <c r="L5979" s="3">
        <v>46200</v>
      </c>
      <c r="M5979" s="3">
        <v>46542</v>
      </c>
      <c r="N5979" s="2" t="s">
        <v>4942</v>
      </c>
    </row>
    <row r="5980" spans="2:14" x14ac:dyDescent="0.25">
      <c r="B5980" s="2" t="s">
        <v>4999</v>
      </c>
      <c r="C5980" s="2" t="s">
        <v>5000</v>
      </c>
      <c r="D5980" s="2" t="s">
        <v>41</v>
      </c>
      <c r="E5980" s="2" t="s">
        <v>17</v>
      </c>
      <c r="F5980" s="2" t="s">
        <v>552</v>
      </c>
      <c r="G5980" s="2" t="s">
        <v>4790</v>
      </c>
      <c r="H5980" s="2" t="s">
        <v>5001</v>
      </c>
      <c r="I5980" s="2">
        <v>449060</v>
      </c>
      <c r="J5980" s="2">
        <v>420</v>
      </c>
      <c r="K5980" s="2" t="s">
        <v>5005</v>
      </c>
      <c r="L5980" s="3">
        <v>46200</v>
      </c>
      <c r="M5980" s="3">
        <v>46542</v>
      </c>
      <c r="N5980" s="2" t="s">
        <v>4942</v>
      </c>
    </row>
    <row r="5981" spans="2:14" x14ac:dyDescent="0.25">
      <c r="B5981" s="2" t="s">
        <v>4999</v>
      </c>
      <c r="C5981" s="2" t="s">
        <v>5000</v>
      </c>
      <c r="D5981" s="2" t="s">
        <v>41</v>
      </c>
      <c r="E5981" s="2" t="s">
        <v>17</v>
      </c>
      <c r="F5981" s="2" t="s">
        <v>552</v>
      </c>
      <c r="G5981" s="2" t="s">
        <v>4790</v>
      </c>
      <c r="H5981" s="2" t="s">
        <v>5001</v>
      </c>
      <c r="I5981" s="2">
        <v>449060</v>
      </c>
      <c r="J5981" s="2">
        <v>6860</v>
      </c>
      <c r="K5981" s="2" t="s">
        <v>5006</v>
      </c>
      <c r="L5981" s="3">
        <v>46200</v>
      </c>
      <c r="M5981" s="3">
        <v>46545</v>
      </c>
      <c r="N5981" s="2" t="s">
        <v>4942</v>
      </c>
    </row>
    <row r="5982" spans="2:14" x14ac:dyDescent="0.25">
      <c r="B5982" s="2" t="s">
        <v>4999</v>
      </c>
      <c r="C5982" s="2" t="s">
        <v>5000</v>
      </c>
      <c r="D5982" s="2" t="s">
        <v>41</v>
      </c>
      <c r="E5982" s="2" t="s">
        <v>17</v>
      </c>
      <c r="F5982" s="2" t="s">
        <v>552</v>
      </c>
      <c r="G5982" s="2" t="s">
        <v>4790</v>
      </c>
      <c r="H5982" s="2" t="s">
        <v>5001</v>
      </c>
      <c r="I5982" s="2">
        <v>449060</v>
      </c>
      <c r="J5982" s="2">
        <v>14160</v>
      </c>
      <c r="K5982" s="2" t="s">
        <v>5007</v>
      </c>
      <c r="L5982" s="3">
        <v>46200</v>
      </c>
      <c r="M5982" s="3">
        <v>46545</v>
      </c>
      <c r="N5982" s="2" t="s">
        <v>4942</v>
      </c>
    </row>
    <row r="5983" spans="2:14" x14ac:dyDescent="0.25">
      <c r="B5983" s="2" t="s">
        <v>4999</v>
      </c>
      <c r="C5983" s="2" t="s">
        <v>5000</v>
      </c>
      <c r="D5983" s="2" t="s">
        <v>41</v>
      </c>
      <c r="E5983" s="2" t="s">
        <v>17</v>
      </c>
      <c r="F5983" s="2" t="s">
        <v>552</v>
      </c>
      <c r="G5983" s="2" t="s">
        <v>4790</v>
      </c>
      <c r="H5983" s="2" t="s">
        <v>5001</v>
      </c>
      <c r="I5983" s="2">
        <v>449060</v>
      </c>
      <c r="J5983" s="2">
        <v>14120</v>
      </c>
      <c r="K5983" s="2" t="s">
        <v>5008</v>
      </c>
      <c r="L5983" s="3">
        <v>46200</v>
      </c>
      <c r="M5983" s="3">
        <v>46552</v>
      </c>
      <c r="N5983" s="2" t="s">
        <v>4942</v>
      </c>
    </row>
    <row r="5984" spans="2:14" x14ac:dyDescent="0.25">
      <c r="B5984" s="2" t="s">
        <v>4999</v>
      </c>
      <c r="C5984" s="2" t="s">
        <v>5000</v>
      </c>
      <c r="D5984" s="2" t="s">
        <v>41</v>
      </c>
      <c r="E5984" s="2" t="s">
        <v>17</v>
      </c>
      <c r="F5984" s="2" t="s">
        <v>552</v>
      </c>
      <c r="G5984" s="2" t="s">
        <v>4790</v>
      </c>
      <c r="H5984" s="2" t="s">
        <v>5001</v>
      </c>
      <c r="I5984" s="2">
        <v>449060</v>
      </c>
      <c r="J5984" s="2">
        <v>22980</v>
      </c>
      <c r="K5984" s="2" t="s">
        <v>5009</v>
      </c>
      <c r="L5984" s="3">
        <v>46200</v>
      </c>
      <c r="M5984" s="3">
        <v>46554</v>
      </c>
      <c r="N5984" s="2" t="s">
        <v>4942</v>
      </c>
    </row>
    <row r="5985" spans="2:14" x14ac:dyDescent="0.25">
      <c r="B5985" s="2" t="s">
        <v>4999</v>
      </c>
      <c r="C5985" s="2" t="s">
        <v>5000</v>
      </c>
      <c r="D5985" s="2" t="s">
        <v>41</v>
      </c>
      <c r="E5985" s="2" t="s">
        <v>17</v>
      </c>
      <c r="F5985" s="2" t="s">
        <v>552</v>
      </c>
      <c r="G5985" s="2" t="s">
        <v>4790</v>
      </c>
      <c r="H5985" s="2" t="s">
        <v>5001</v>
      </c>
      <c r="I5985" s="2">
        <v>449060</v>
      </c>
      <c r="J5985" s="2">
        <v>28840</v>
      </c>
      <c r="K5985" s="2" t="s">
        <v>5010</v>
      </c>
      <c r="L5985" s="3">
        <v>46203</v>
      </c>
      <c r="M5985" s="3">
        <v>46556</v>
      </c>
      <c r="N5985" s="2" t="s">
        <v>4942</v>
      </c>
    </row>
    <row r="5986" spans="2:14" x14ac:dyDescent="0.25">
      <c r="B5986" s="2" t="s">
        <v>4999</v>
      </c>
      <c r="C5986" s="2" t="s">
        <v>5000</v>
      </c>
      <c r="D5986" s="2" t="s">
        <v>41</v>
      </c>
      <c r="E5986" s="2" t="s">
        <v>17</v>
      </c>
      <c r="F5986" s="2" t="s">
        <v>552</v>
      </c>
      <c r="G5986" s="2" t="s">
        <v>4790</v>
      </c>
      <c r="H5986" s="2" t="s">
        <v>5001</v>
      </c>
      <c r="I5986" s="2">
        <v>449060</v>
      </c>
      <c r="J5986" s="2">
        <v>16000</v>
      </c>
      <c r="K5986" s="2" t="s">
        <v>5011</v>
      </c>
      <c r="L5986" s="3">
        <v>46203</v>
      </c>
      <c r="M5986" s="3">
        <v>46563</v>
      </c>
      <c r="N5986" s="2" t="s">
        <v>4942</v>
      </c>
    </row>
    <row r="5987" spans="2:14" x14ac:dyDescent="0.25">
      <c r="B5987" s="2" t="s">
        <v>4999</v>
      </c>
      <c r="C5987" s="2" t="s">
        <v>5000</v>
      </c>
      <c r="D5987" s="2" t="s">
        <v>41</v>
      </c>
      <c r="E5987" s="2" t="s">
        <v>17</v>
      </c>
      <c r="F5987" s="2" t="s">
        <v>552</v>
      </c>
      <c r="G5987" s="2" t="s">
        <v>4790</v>
      </c>
      <c r="H5987" s="2" t="s">
        <v>5001</v>
      </c>
      <c r="I5987" s="2">
        <v>449060</v>
      </c>
      <c r="J5987" s="2">
        <v>3260</v>
      </c>
      <c r="K5987" s="2" t="s">
        <v>5012</v>
      </c>
      <c r="L5987" s="3">
        <v>46203</v>
      </c>
      <c r="M5987" s="3">
        <v>46563</v>
      </c>
      <c r="N5987" s="2" t="s">
        <v>4942</v>
      </c>
    </row>
    <row r="5988" spans="2:14" x14ac:dyDescent="0.25">
      <c r="B5988" s="2" t="s">
        <v>4999</v>
      </c>
      <c r="C5988" s="2" t="s">
        <v>5000</v>
      </c>
      <c r="D5988" s="2" t="s">
        <v>41</v>
      </c>
      <c r="E5988" s="2" t="s">
        <v>17</v>
      </c>
      <c r="F5988" s="2" t="s">
        <v>552</v>
      </c>
      <c r="G5988" s="2" t="s">
        <v>4790</v>
      </c>
      <c r="H5988" s="2" t="s">
        <v>5001</v>
      </c>
      <c r="I5988" s="2">
        <v>449060</v>
      </c>
      <c r="J5988" s="2">
        <v>28520</v>
      </c>
      <c r="K5988" s="2" t="s">
        <v>5013</v>
      </c>
      <c r="L5988" s="3">
        <v>46204</v>
      </c>
      <c r="M5988" s="3">
        <v>46566</v>
      </c>
      <c r="N5988" s="2" t="s">
        <v>4942</v>
      </c>
    </row>
    <row r="5989" spans="2:14" x14ac:dyDescent="0.25">
      <c r="B5989" s="2" t="s">
        <v>4999</v>
      </c>
      <c r="C5989" s="2" t="s">
        <v>5000</v>
      </c>
      <c r="D5989" s="2" t="s">
        <v>41</v>
      </c>
      <c r="E5989" s="2" t="s">
        <v>17</v>
      </c>
      <c r="F5989" s="2" t="s">
        <v>552</v>
      </c>
      <c r="G5989" s="2" t="s">
        <v>4790</v>
      </c>
      <c r="H5989" s="2" t="s">
        <v>5001</v>
      </c>
      <c r="I5989" s="2">
        <v>449060</v>
      </c>
      <c r="J5989" s="2">
        <v>13940</v>
      </c>
      <c r="K5989" s="2" t="s">
        <v>5014</v>
      </c>
      <c r="L5989" s="3">
        <v>46205</v>
      </c>
      <c r="M5989" s="3">
        <v>46566</v>
      </c>
      <c r="N5989" s="2" t="s">
        <v>4942</v>
      </c>
    </row>
    <row r="5990" spans="2:14" x14ac:dyDescent="0.25">
      <c r="B5990" s="2" t="s">
        <v>4999</v>
      </c>
      <c r="C5990" s="2" t="s">
        <v>5000</v>
      </c>
      <c r="D5990" s="2" t="s">
        <v>41</v>
      </c>
      <c r="E5990" s="2" t="s">
        <v>17</v>
      </c>
      <c r="F5990" s="2" t="s">
        <v>552</v>
      </c>
      <c r="G5990" s="2" t="s">
        <v>4790</v>
      </c>
      <c r="H5990" s="2" t="s">
        <v>5001</v>
      </c>
      <c r="I5990" s="2">
        <v>449060</v>
      </c>
      <c r="J5990" s="2">
        <v>18280</v>
      </c>
      <c r="K5990" s="2" t="s">
        <v>5015</v>
      </c>
      <c r="L5990" s="3">
        <v>46204</v>
      </c>
      <c r="M5990" s="3">
        <v>46563</v>
      </c>
      <c r="N5990" s="2" t="s">
        <v>4942</v>
      </c>
    </row>
    <row r="5991" spans="2:14" x14ac:dyDescent="0.25">
      <c r="B5991" s="2" t="s">
        <v>4999</v>
      </c>
      <c r="C5991" s="2" t="s">
        <v>5000</v>
      </c>
      <c r="D5991" s="2" t="s">
        <v>41</v>
      </c>
      <c r="E5991" s="2" t="s">
        <v>181</v>
      </c>
      <c r="F5991" s="2" t="s">
        <v>552</v>
      </c>
      <c r="G5991" s="2" t="s">
        <v>4790</v>
      </c>
      <c r="H5991" s="2" t="s">
        <v>5001</v>
      </c>
      <c r="I5991" s="2">
        <v>449060</v>
      </c>
      <c r="J5991" s="2">
        <v>0</v>
      </c>
      <c r="K5991" s="2">
        <v>20228313</v>
      </c>
      <c r="L5991" s="3">
        <v>45734</v>
      </c>
      <c r="M5991" s="3">
        <v>46071</v>
      </c>
      <c r="N5991" s="2" t="s">
        <v>4942</v>
      </c>
    </row>
    <row r="5992" spans="2:14" x14ac:dyDescent="0.25">
      <c r="B5992" s="2" t="s">
        <v>4999</v>
      </c>
      <c r="C5992" s="2" t="s">
        <v>5000</v>
      </c>
      <c r="D5992" s="2" t="s">
        <v>41</v>
      </c>
      <c r="E5992" s="2" t="s">
        <v>1828</v>
      </c>
      <c r="F5992" s="2" t="s">
        <v>552</v>
      </c>
      <c r="G5992" s="2" t="s">
        <v>4790</v>
      </c>
      <c r="H5992" s="2" t="s">
        <v>5001</v>
      </c>
      <c r="I5992" s="2">
        <v>449060</v>
      </c>
      <c r="J5992" s="2">
        <v>0</v>
      </c>
      <c r="K5992" s="2">
        <v>20322390</v>
      </c>
      <c r="L5992" s="3">
        <v>45764</v>
      </c>
      <c r="M5992" s="3">
        <v>46120</v>
      </c>
      <c r="N5992" s="2" t="s">
        <v>4942</v>
      </c>
    </row>
    <row r="5993" spans="2:14" x14ac:dyDescent="0.25">
      <c r="B5993" s="2" t="s">
        <v>4999</v>
      </c>
      <c r="C5993" s="2" t="s">
        <v>5000</v>
      </c>
      <c r="D5993" s="2" t="s">
        <v>41</v>
      </c>
      <c r="E5993" s="2" t="s">
        <v>1828</v>
      </c>
      <c r="F5993" s="2" t="s">
        <v>552</v>
      </c>
      <c r="G5993" s="2" t="s">
        <v>4790</v>
      </c>
      <c r="H5993" s="2" t="s">
        <v>5001</v>
      </c>
      <c r="I5993" s="2">
        <v>449060</v>
      </c>
      <c r="J5993" s="2">
        <v>0</v>
      </c>
      <c r="K5993" s="2">
        <v>20322398</v>
      </c>
      <c r="L5993" s="3">
        <v>45770</v>
      </c>
      <c r="M5993" s="3">
        <v>46120</v>
      </c>
      <c r="N5993" s="2" t="s">
        <v>4942</v>
      </c>
    </row>
    <row r="5994" spans="2:14" x14ac:dyDescent="0.25">
      <c r="B5994" s="2" t="s">
        <v>4999</v>
      </c>
      <c r="C5994" s="2" t="s">
        <v>5000</v>
      </c>
      <c r="D5994" s="2" t="s">
        <v>41</v>
      </c>
      <c r="E5994" s="2" t="s">
        <v>1828</v>
      </c>
      <c r="F5994" s="2" t="s">
        <v>552</v>
      </c>
      <c r="G5994" s="2" t="s">
        <v>4790</v>
      </c>
      <c r="H5994" s="2" t="s">
        <v>5001</v>
      </c>
      <c r="I5994" s="2">
        <v>449060</v>
      </c>
      <c r="J5994" s="2">
        <v>0</v>
      </c>
      <c r="K5994" s="2">
        <v>20322402</v>
      </c>
      <c r="L5994" s="3">
        <v>45758</v>
      </c>
      <c r="M5994" s="3">
        <v>46120</v>
      </c>
      <c r="N5994" s="2" t="s">
        <v>4942</v>
      </c>
    </row>
    <row r="5995" spans="2:14" x14ac:dyDescent="0.25">
      <c r="B5995" s="2" t="s">
        <v>4999</v>
      </c>
      <c r="C5995" s="2" t="s">
        <v>5000</v>
      </c>
      <c r="D5995" s="2" t="s">
        <v>41</v>
      </c>
      <c r="E5995" s="2" t="s">
        <v>1828</v>
      </c>
      <c r="F5995" s="2" t="s">
        <v>552</v>
      </c>
      <c r="G5995" s="2" t="s">
        <v>4790</v>
      </c>
      <c r="H5995" s="2" t="s">
        <v>5001</v>
      </c>
      <c r="I5995" s="2">
        <v>449060</v>
      </c>
      <c r="J5995" s="2">
        <v>0</v>
      </c>
      <c r="K5995" s="2">
        <v>20334807</v>
      </c>
      <c r="L5995" s="3">
        <v>45771</v>
      </c>
      <c r="M5995" s="3">
        <v>46122</v>
      </c>
      <c r="N5995" s="2" t="s">
        <v>4942</v>
      </c>
    </row>
    <row r="5996" spans="2:14" x14ac:dyDescent="0.25">
      <c r="B5996" s="2" t="s">
        <v>4999</v>
      </c>
      <c r="C5996" s="2" t="s">
        <v>5000</v>
      </c>
      <c r="D5996" s="2" t="s">
        <v>41</v>
      </c>
      <c r="E5996" s="2" t="s">
        <v>1828</v>
      </c>
      <c r="F5996" s="2" t="s">
        <v>552</v>
      </c>
      <c r="G5996" s="2" t="s">
        <v>4790</v>
      </c>
      <c r="H5996" s="2" t="s">
        <v>5001</v>
      </c>
      <c r="I5996" s="2">
        <v>449060</v>
      </c>
      <c r="J5996" s="2">
        <v>0</v>
      </c>
      <c r="K5996" s="2">
        <v>20381983</v>
      </c>
      <c r="L5996" s="3">
        <v>45764</v>
      </c>
      <c r="M5996" s="3">
        <v>46120</v>
      </c>
      <c r="N5996" s="2" t="s">
        <v>4942</v>
      </c>
    </row>
    <row r="5997" spans="2:14" x14ac:dyDescent="0.25">
      <c r="B5997" s="2" t="s">
        <v>4999</v>
      </c>
      <c r="C5997" s="2" t="s">
        <v>5000</v>
      </c>
      <c r="D5997" s="2" t="s">
        <v>41</v>
      </c>
      <c r="E5997" s="2" t="s">
        <v>1828</v>
      </c>
      <c r="F5997" s="2" t="s">
        <v>552</v>
      </c>
      <c r="G5997" s="2" t="s">
        <v>4790</v>
      </c>
      <c r="H5997" s="2" t="s">
        <v>5001</v>
      </c>
      <c r="I5997" s="2">
        <v>449060</v>
      </c>
      <c r="J5997" s="2">
        <v>0</v>
      </c>
      <c r="K5997" s="2">
        <v>20381984</v>
      </c>
      <c r="L5997" s="3">
        <v>45766</v>
      </c>
      <c r="M5997" s="3">
        <v>46120</v>
      </c>
      <c r="N5997" s="2" t="s">
        <v>4942</v>
      </c>
    </row>
    <row r="5998" spans="2:14" x14ac:dyDescent="0.25">
      <c r="B5998" s="2" t="s">
        <v>4999</v>
      </c>
      <c r="C5998" s="2" t="s">
        <v>5000</v>
      </c>
      <c r="D5998" s="2" t="s">
        <v>41</v>
      </c>
      <c r="E5998" s="2" t="s">
        <v>1828</v>
      </c>
      <c r="F5998" s="2" t="s">
        <v>552</v>
      </c>
      <c r="G5998" s="2" t="s">
        <v>4790</v>
      </c>
      <c r="H5998" s="2" t="s">
        <v>5001</v>
      </c>
      <c r="I5998" s="2">
        <v>449060</v>
      </c>
      <c r="J5998" s="2">
        <v>0</v>
      </c>
      <c r="K5998" s="2">
        <v>20783260</v>
      </c>
      <c r="L5998" s="3">
        <v>45917</v>
      </c>
      <c r="M5998" s="3">
        <v>46266</v>
      </c>
      <c r="N5998" s="2" t="s">
        <v>4942</v>
      </c>
    </row>
    <row r="5999" spans="2:14" x14ac:dyDescent="0.25">
      <c r="B5999" s="2" t="s">
        <v>4999</v>
      </c>
      <c r="C5999" s="2" t="s">
        <v>5000</v>
      </c>
      <c r="D5999" s="2" t="s">
        <v>41</v>
      </c>
      <c r="E5999" s="2" t="s">
        <v>1828</v>
      </c>
      <c r="F5999" s="2" t="s">
        <v>552</v>
      </c>
      <c r="G5999" s="2" t="s">
        <v>4790</v>
      </c>
      <c r="H5999" s="2" t="s">
        <v>5001</v>
      </c>
      <c r="I5999" s="2">
        <v>449060</v>
      </c>
      <c r="J5999" s="2">
        <v>0</v>
      </c>
      <c r="K5999" s="2">
        <v>20783281</v>
      </c>
      <c r="L5999" s="3">
        <v>45912</v>
      </c>
      <c r="M5999" s="3">
        <v>46266</v>
      </c>
      <c r="N5999" s="2" t="s">
        <v>4942</v>
      </c>
    </row>
    <row r="6000" spans="2:14" x14ac:dyDescent="0.25">
      <c r="B6000" s="2" t="s">
        <v>4999</v>
      </c>
      <c r="C6000" s="2" t="s">
        <v>5000</v>
      </c>
      <c r="D6000" s="2" t="s">
        <v>41</v>
      </c>
      <c r="E6000" s="2" t="s">
        <v>1828</v>
      </c>
      <c r="F6000" s="2" t="s">
        <v>552</v>
      </c>
      <c r="G6000" s="2" t="s">
        <v>4790</v>
      </c>
      <c r="H6000" s="2" t="s">
        <v>5001</v>
      </c>
      <c r="I6000" s="2">
        <v>449060</v>
      </c>
      <c r="J6000" s="2">
        <v>0</v>
      </c>
      <c r="K6000" s="2">
        <v>20783283</v>
      </c>
      <c r="L6000" s="3">
        <v>45912</v>
      </c>
      <c r="M6000" s="3">
        <v>46266</v>
      </c>
      <c r="N6000" s="2" t="s">
        <v>4942</v>
      </c>
    </row>
    <row r="6001" spans="2:14" x14ac:dyDescent="0.25">
      <c r="B6001" s="2" t="s">
        <v>4999</v>
      </c>
      <c r="C6001" s="2" t="s">
        <v>5000</v>
      </c>
      <c r="D6001" s="2" t="s">
        <v>41</v>
      </c>
      <c r="E6001" s="2" t="s">
        <v>1828</v>
      </c>
      <c r="F6001" s="2" t="s">
        <v>552</v>
      </c>
      <c r="G6001" s="2" t="s">
        <v>4790</v>
      </c>
      <c r="H6001" s="2" t="s">
        <v>5001</v>
      </c>
      <c r="I6001" s="2">
        <v>449060</v>
      </c>
      <c r="J6001" s="2">
        <v>0</v>
      </c>
      <c r="K6001" s="2">
        <v>20783286</v>
      </c>
      <c r="L6001" s="3">
        <v>45912</v>
      </c>
      <c r="M6001" s="3">
        <v>46266</v>
      </c>
      <c r="N6001" s="2" t="s">
        <v>4942</v>
      </c>
    </row>
    <row r="6002" spans="2:14" x14ac:dyDescent="0.25">
      <c r="B6002" s="2" t="s">
        <v>4999</v>
      </c>
      <c r="C6002" s="2" t="s">
        <v>5000</v>
      </c>
      <c r="D6002" s="2" t="s">
        <v>41</v>
      </c>
      <c r="E6002" s="2" t="s">
        <v>1828</v>
      </c>
      <c r="F6002" s="2" t="s">
        <v>552</v>
      </c>
      <c r="G6002" s="2" t="s">
        <v>4790</v>
      </c>
      <c r="H6002" s="2" t="s">
        <v>5001</v>
      </c>
      <c r="I6002" s="2">
        <v>449060</v>
      </c>
      <c r="J6002" s="2">
        <v>0</v>
      </c>
      <c r="K6002" s="2">
        <v>20823970</v>
      </c>
      <c r="L6002" s="3">
        <v>45919</v>
      </c>
      <c r="M6002" s="3">
        <v>46272</v>
      </c>
      <c r="N6002" s="2" t="s">
        <v>4942</v>
      </c>
    </row>
    <row r="6003" spans="2:14" x14ac:dyDescent="0.25">
      <c r="B6003" s="2" t="s">
        <v>4999</v>
      </c>
      <c r="C6003" s="2" t="s">
        <v>5000</v>
      </c>
      <c r="D6003" s="2" t="s">
        <v>41</v>
      </c>
      <c r="E6003" s="2" t="s">
        <v>1828</v>
      </c>
      <c r="F6003" s="2" t="s">
        <v>552</v>
      </c>
      <c r="G6003" s="2" t="s">
        <v>4790</v>
      </c>
      <c r="H6003" s="2" t="s">
        <v>5001</v>
      </c>
      <c r="I6003" s="2">
        <v>449060</v>
      </c>
      <c r="J6003" s="2">
        <v>0</v>
      </c>
      <c r="K6003" s="2">
        <v>20823971</v>
      </c>
      <c r="L6003" s="3">
        <v>45917</v>
      </c>
      <c r="M6003" s="3">
        <v>46272</v>
      </c>
      <c r="N6003" s="2" t="s">
        <v>4942</v>
      </c>
    </row>
    <row r="6004" spans="2:14" x14ac:dyDescent="0.25">
      <c r="B6004" s="2" t="s">
        <v>4999</v>
      </c>
      <c r="C6004" s="2" t="s">
        <v>5000</v>
      </c>
      <c r="D6004" s="2" t="s">
        <v>41</v>
      </c>
      <c r="E6004" s="2" t="s">
        <v>1828</v>
      </c>
      <c r="F6004" s="2" t="s">
        <v>552</v>
      </c>
      <c r="G6004" s="2" t="s">
        <v>4790</v>
      </c>
      <c r="H6004" s="2" t="s">
        <v>5001</v>
      </c>
      <c r="I6004" s="2">
        <v>449060</v>
      </c>
      <c r="J6004" s="2">
        <v>0</v>
      </c>
      <c r="K6004" s="2">
        <v>20824928</v>
      </c>
      <c r="L6004" s="3">
        <v>45925</v>
      </c>
      <c r="M6004" s="3">
        <v>46277</v>
      </c>
      <c r="N6004" s="2" t="s">
        <v>4942</v>
      </c>
    </row>
    <row r="6005" spans="2:14" x14ac:dyDescent="0.25">
      <c r="B6005" s="2" t="s">
        <v>4999</v>
      </c>
      <c r="C6005" s="2" t="s">
        <v>5000</v>
      </c>
      <c r="D6005" s="2" t="s">
        <v>41</v>
      </c>
      <c r="E6005" s="2" t="s">
        <v>142</v>
      </c>
      <c r="F6005" s="2" t="s">
        <v>552</v>
      </c>
      <c r="G6005" s="2" t="s">
        <v>4790</v>
      </c>
      <c r="H6005" s="2" t="s">
        <v>5001</v>
      </c>
      <c r="I6005" s="2">
        <v>449060</v>
      </c>
      <c r="J6005" s="2">
        <v>0</v>
      </c>
      <c r="K6005" s="2">
        <v>20207537</v>
      </c>
      <c r="L6005" s="3">
        <v>45729</v>
      </c>
      <c r="M6005" s="3">
        <v>46049</v>
      </c>
      <c r="N6005" s="2" t="s">
        <v>4942</v>
      </c>
    </row>
    <row r="6006" spans="2:14" x14ac:dyDescent="0.25">
      <c r="B6006" s="2" t="s">
        <v>4999</v>
      </c>
      <c r="C6006" s="2" t="s">
        <v>5000</v>
      </c>
      <c r="D6006" s="2" t="s">
        <v>41</v>
      </c>
      <c r="E6006" s="2" t="s">
        <v>142</v>
      </c>
      <c r="F6006" s="2" t="s">
        <v>552</v>
      </c>
      <c r="G6006" s="2" t="s">
        <v>4790</v>
      </c>
      <c r="H6006" s="2" t="s">
        <v>5001</v>
      </c>
      <c r="I6006" s="2">
        <v>449060</v>
      </c>
      <c r="J6006" s="2">
        <v>0</v>
      </c>
      <c r="K6006" s="2">
        <v>20322400</v>
      </c>
      <c r="L6006" s="3">
        <v>45758</v>
      </c>
      <c r="M6006" s="3">
        <v>46120</v>
      </c>
      <c r="N6006" s="2" t="s">
        <v>4942</v>
      </c>
    </row>
    <row r="6007" spans="2:14" x14ac:dyDescent="0.25">
      <c r="B6007" s="2" t="s">
        <v>4999</v>
      </c>
      <c r="C6007" s="2" t="s">
        <v>5000</v>
      </c>
      <c r="D6007" s="2" t="s">
        <v>41</v>
      </c>
      <c r="E6007" s="2" t="s">
        <v>142</v>
      </c>
      <c r="F6007" s="2" t="s">
        <v>552</v>
      </c>
      <c r="G6007" s="2" t="s">
        <v>4790</v>
      </c>
      <c r="H6007" s="2" t="s">
        <v>5001</v>
      </c>
      <c r="I6007" s="2">
        <v>449060</v>
      </c>
      <c r="J6007" s="2">
        <v>0</v>
      </c>
      <c r="K6007" s="2">
        <v>20322402</v>
      </c>
      <c r="L6007" s="3">
        <v>45758</v>
      </c>
      <c r="M6007" s="3">
        <v>46120</v>
      </c>
      <c r="N6007" s="2" t="s">
        <v>4942</v>
      </c>
    </row>
    <row r="6008" spans="2:14" x14ac:dyDescent="0.25">
      <c r="B6008" s="2" t="s">
        <v>4999</v>
      </c>
      <c r="C6008" s="2" t="s">
        <v>5000</v>
      </c>
      <c r="D6008" s="2" t="s">
        <v>41</v>
      </c>
      <c r="E6008" s="2" t="s">
        <v>142</v>
      </c>
      <c r="F6008" s="2" t="s">
        <v>552</v>
      </c>
      <c r="G6008" s="2" t="s">
        <v>4790</v>
      </c>
      <c r="H6008" s="2" t="s">
        <v>5001</v>
      </c>
      <c r="I6008" s="2">
        <v>449060</v>
      </c>
      <c r="J6008" s="2">
        <v>0</v>
      </c>
      <c r="K6008" s="2">
        <v>20824927</v>
      </c>
      <c r="L6008" s="3">
        <v>45922</v>
      </c>
      <c r="M6008" s="3">
        <v>46277</v>
      </c>
      <c r="N6008" s="2" t="s">
        <v>4942</v>
      </c>
    </row>
    <row r="6009" spans="2:14" x14ac:dyDescent="0.25">
      <c r="B6009" s="2" t="s">
        <v>4999</v>
      </c>
      <c r="C6009" s="2" t="s">
        <v>5000</v>
      </c>
      <c r="D6009" s="2" t="s">
        <v>41</v>
      </c>
      <c r="E6009" s="2" t="s">
        <v>142</v>
      </c>
      <c r="F6009" s="2" t="s">
        <v>552</v>
      </c>
      <c r="G6009" s="2" t="s">
        <v>4790</v>
      </c>
      <c r="H6009" s="2" t="s">
        <v>5001</v>
      </c>
      <c r="I6009" s="2">
        <v>449060</v>
      </c>
      <c r="J6009" s="2">
        <v>0</v>
      </c>
      <c r="K6009" s="2">
        <v>20869221</v>
      </c>
      <c r="L6009" s="3">
        <v>45967</v>
      </c>
      <c r="M6009" s="3">
        <v>46300</v>
      </c>
      <c r="N6009" s="2" t="s">
        <v>4942</v>
      </c>
    </row>
    <row r="6010" spans="2:14" x14ac:dyDescent="0.25">
      <c r="B6010" s="2" t="s">
        <v>4999</v>
      </c>
      <c r="C6010" s="2" t="s">
        <v>5000</v>
      </c>
      <c r="D6010" s="2" t="s">
        <v>41</v>
      </c>
      <c r="E6010" s="2" t="s">
        <v>142</v>
      </c>
      <c r="F6010" s="2" t="s">
        <v>552</v>
      </c>
      <c r="G6010" s="2" t="s">
        <v>4790</v>
      </c>
      <c r="H6010" s="2" t="s">
        <v>5001</v>
      </c>
      <c r="I6010" s="2">
        <v>449060</v>
      </c>
      <c r="J6010" s="2">
        <v>0</v>
      </c>
      <c r="K6010" s="2">
        <v>20873931</v>
      </c>
      <c r="L6010" s="3">
        <v>45950</v>
      </c>
      <c r="M6010" s="3">
        <v>46300</v>
      </c>
      <c r="N6010" s="2" t="s">
        <v>4942</v>
      </c>
    </row>
    <row r="6011" spans="2:14" x14ac:dyDescent="0.25">
      <c r="B6011" s="2" t="s">
        <v>4999</v>
      </c>
      <c r="C6011" s="2" t="s">
        <v>5000</v>
      </c>
      <c r="D6011" s="2" t="s">
        <v>41</v>
      </c>
      <c r="E6011" s="2" t="s">
        <v>142</v>
      </c>
      <c r="F6011" s="2" t="s">
        <v>552</v>
      </c>
      <c r="G6011" s="2" t="s">
        <v>4790</v>
      </c>
      <c r="H6011" s="2" t="s">
        <v>5001</v>
      </c>
      <c r="I6011" s="2">
        <v>449060</v>
      </c>
      <c r="J6011" s="2">
        <v>0</v>
      </c>
      <c r="K6011" s="2">
        <v>20929905</v>
      </c>
      <c r="L6011" s="3">
        <v>45975</v>
      </c>
      <c r="M6011" s="3">
        <v>46333</v>
      </c>
      <c r="N6011" s="2" t="s">
        <v>4942</v>
      </c>
    </row>
    <row r="6012" spans="2:14" x14ac:dyDescent="0.25">
      <c r="B6012" s="2" t="s">
        <v>4999</v>
      </c>
      <c r="C6012" s="2" t="s">
        <v>5000</v>
      </c>
      <c r="D6012" s="2" t="s">
        <v>41</v>
      </c>
      <c r="E6012" s="2" t="s">
        <v>142</v>
      </c>
      <c r="F6012" s="2" t="s">
        <v>552</v>
      </c>
      <c r="G6012" s="2" t="s">
        <v>4790</v>
      </c>
      <c r="H6012" s="2" t="s">
        <v>5001</v>
      </c>
      <c r="I6012" s="2">
        <v>449060</v>
      </c>
      <c r="J6012" s="2">
        <v>0</v>
      </c>
      <c r="K6012" s="2">
        <v>20929906</v>
      </c>
      <c r="L6012" s="3">
        <v>45974</v>
      </c>
      <c r="M6012" s="3">
        <v>46333</v>
      </c>
      <c r="N6012" s="2" t="s">
        <v>4942</v>
      </c>
    </row>
    <row r="6013" spans="2:14" x14ac:dyDescent="0.25">
      <c r="B6013" s="2" t="s">
        <v>4999</v>
      </c>
      <c r="C6013" s="2" t="s">
        <v>5000</v>
      </c>
      <c r="D6013" s="2" t="s">
        <v>41</v>
      </c>
      <c r="E6013" s="2" t="s">
        <v>142</v>
      </c>
      <c r="F6013" s="2" t="s">
        <v>552</v>
      </c>
      <c r="G6013" s="2" t="s">
        <v>4790</v>
      </c>
      <c r="H6013" s="2" t="s">
        <v>5001</v>
      </c>
      <c r="I6013" s="2">
        <v>449060</v>
      </c>
      <c r="J6013" s="2">
        <v>0</v>
      </c>
      <c r="K6013" s="2">
        <v>20942582</v>
      </c>
      <c r="L6013" s="3">
        <v>45975</v>
      </c>
      <c r="M6013" s="3">
        <v>46333</v>
      </c>
      <c r="N6013" s="2" t="s">
        <v>4942</v>
      </c>
    </row>
    <row r="6014" spans="2:14" x14ac:dyDescent="0.25">
      <c r="B6014" s="2" t="s">
        <v>4999</v>
      </c>
      <c r="C6014" s="2" t="s">
        <v>5000</v>
      </c>
      <c r="D6014" s="2" t="s">
        <v>41</v>
      </c>
      <c r="E6014" s="2" t="s">
        <v>142</v>
      </c>
      <c r="F6014" s="2" t="s">
        <v>552</v>
      </c>
      <c r="G6014" s="2" t="s">
        <v>4790</v>
      </c>
      <c r="H6014" s="2" t="s">
        <v>5001</v>
      </c>
      <c r="I6014" s="2">
        <v>449060</v>
      </c>
      <c r="J6014" s="2">
        <v>0</v>
      </c>
      <c r="K6014" s="2">
        <v>20952819</v>
      </c>
      <c r="L6014" s="3">
        <v>45988</v>
      </c>
      <c r="M6014" s="3">
        <v>46346</v>
      </c>
      <c r="N6014" s="2" t="s">
        <v>4942</v>
      </c>
    </row>
    <row r="6015" spans="2:14" x14ac:dyDescent="0.25">
      <c r="B6015" s="2" t="s">
        <v>4999</v>
      </c>
      <c r="C6015" s="2" t="s">
        <v>5000</v>
      </c>
      <c r="D6015" s="2" t="s">
        <v>41</v>
      </c>
      <c r="E6015" s="2" t="s">
        <v>142</v>
      </c>
      <c r="F6015" s="2" t="s">
        <v>552</v>
      </c>
      <c r="G6015" s="2" t="s">
        <v>4790</v>
      </c>
      <c r="H6015" s="2" t="s">
        <v>5001</v>
      </c>
      <c r="I6015" s="2">
        <v>449060</v>
      </c>
      <c r="J6015" s="2">
        <v>0</v>
      </c>
      <c r="K6015" s="2">
        <v>20991128</v>
      </c>
      <c r="L6015" s="3">
        <v>46032</v>
      </c>
      <c r="M6015" s="3">
        <v>46384</v>
      </c>
      <c r="N6015" s="2" t="s">
        <v>4942</v>
      </c>
    </row>
    <row r="6016" spans="2:14" x14ac:dyDescent="0.25">
      <c r="B6016" s="2" t="s">
        <v>4999</v>
      </c>
      <c r="C6016" s="2" t="s">
        <v>5000</v>
      </c>
      <c r="D6016" s="2" t="s">
        <v>41</v>
      </c>
      <c r="E6016" s="2" t="s">
        <v>142</v>
      </c>
      <c r="F6016" s="2" t="s">
        <v>552</v>
      </c>
      <c r="G6016" s="2" t="s">
        <v>4790</v>
      </c>
      <c r="H6016" s="2" t="s">
        <v>5001</v>
      </c>
      <c r="I6016" s="2">
        <v>449060</v>
      </c>
      <c r="J6016" s="2">
        <v>0</v>
      </c>
      <c r="K6016" s="2">
        <v>21043341</v>
      </c>
      <c r="L6016" s="3">
        <v>46063</v>
      </c>
      <c r="M6016" s="3">
        <v>46412</v>
      </c>
      <c r="N6016" s="2" t="s">
        <v>4942</v>
      </c>
    </row>
    <row r="6017" spans="2:14" x14ac:dyDescent="0.25">
      <c r="B6017" s="2" t="s">
        <v>4999</v>
      </c>
      <c r="C6017" s="2" t="s">
        <v>5000</v>
      </c>
      <c r="D6017" s="2" t="s">
        <v>41</v>
      </c>
      <c r="E6017" s="2" t="s">
        <v>142</v>
      </c>
      <c r="F6017" s="2" t="s">
        <v>552</v>
      </c>
      <c r="G6017" s="2" t="s">
        <v>4790</v>
      </c>
      <c r="H6017" s="2" t="s">
        <v>5001</v>
      </c>
      <c r="I6017" s="2">
        <v>449060</v>
      </c>
      <c r="J6017" s="2">
        <v>0</v>
      </c>
      <c r="K6017" s="2">
        <v>21103278</v>
      </c>
      <c r="L6017" s="3">
        <v>46086</v>
      </c>
      <c r="M6017" s="3">
        <v>46434</v>
      </c>
      <c r="N6017" s="2" t="s">
        <v>4942</v>
      </c>
    </row>
    <row r="6018" spans="2:14" x14ac:dyDescent="0.25">
      <c r="B6018" s="2" t="s">
        <v>4999</v>
      </c>
      <c r="C6018" s="2" t="s">
        <v>5000</v>
      </c>
      <c r="D6018" s="2" t="s">
        <v>41</v>
      </c>
      <c r="E6018" s="2" t="s">
        <v>142</v>
      </c>
      <c r="F6018" s="2" t="s">
        <v>552</v>
      </c>
      <c r="G6018" s="2" t="s">
        <v>4790</v>
      </c>
      <c r="H6018" s="2" t="s">
        <v>5001</v>
      </c>
      <c r="I6018" s="2">
        <v>449060</v>
      </c>
      <c r="J6018" s="2">
        <v>0</v>
      </c>
      <c r="K6018" s="2">
        <v>21105311</v>
      </c>
      <c r="L6018" s="3">
        <v>46087</v>
      </c>
      <c r="M6018" s="3">
        <v>46434</v>
      </c>
      <c r="N6018" s="2" t="s">
        <v>4942</v>
      </c>
    </row>
    <row r="6019" spans="2:14" x14ac:dyDescent="0.25">
      <c r="B6019" s="2" t="s">
        <v>4999</v>
      </c>
      <c r="C6019" s="2" t="s">
        <v>5000</v>
      </c>
      <c r="D6019" s="2" t="s">
        <v>41</v>
      </c>
      <c r="E6019" s="2" t="s">
        <v>142</v>
      </c>
      <c r="F6019" s="2" t="s">
        <v>552</v>
      </c>
      <c r="G6019" s="2" t="s">
        <v>4790</v>
      </c>
      <c r="H6019" s="2" t="s">
        <v>5001</v>
      </c>
      <c r="I6019" s="2">
        <v>449060</v>
      </c>
      <c r="J6019" s="2">
        <v>0</v>
      </c>
      <c r="K6019" s="2">
        <v>21210191</v>
      </c>
      <c r="L6019" s="3">
        <v>46123</v>
      </c>
      <c r="M6019" s="3">
        <v>46484</v>
      </c>
      <c r="N6019" s="2" t="s">
        <v>4942</v>
      </c>
    </row>
    <row r="6020" spans="2:14" x14ac:dyDescent="0.25">
      <c r="B6020" s="2" t="s">
        <v>4999</v>
      </c>
      <c r="C6020" s="2" t="s">
        <v>5000</v>
      </c>
      <c r="D6020" s="2" t="s">
        <v>41</v>
      </c>
      <c r="E6020" s="2" t="s">
        <v>142</v>
      </c>
      <c r="F6020" s="2" t="s">
        <v>552</v>
      </c>
      <c r="G6020" s="2" t="s">
        <v>4790</v>
      </c>
      <c r="H6020" s="2" t="s">
        <v>5001</v>
      </c>
      <c r="I6020" s="2">
        <v>449060</v>
      </c>
      <c r="J6020" s="2">
        <v>0</v>
      </c>
      <c r="K6020" s="2">
        <v>21322953</v>
      </c>
      <c r="L6020" s="3">
        <v>46172</v>
      </c>
      <c r="M6020" s="3">
        <v>46524</v>
      </c>
      <c r="N6020" s="2" t="s">
        <v>4942</v>
      </c>
    </row>
    <row r="6021" spans="2:14" x14ac:dyDescent="0.25">
      <c r="B6021" s="2" t="s">
        <v>4999</v>
      </c>
      <c r="C6021" s="2" t="s">
        <v>5000</v>
      </c>
      <c r="D6021" s="2" t="s">
        <v>41</v>
      </c>
      <c r="E6021" s="2" t="s">
        <v>142</v>
      </c>
      <c r="F6021" s="2" t="s">
        <v>552</v>
      </c>
      <c r="G6021" s="2" t="s">
        <v>4790</v>
      </c>
      <c r="H6021" s="2" t="s">
        <v>5001</v>
      </c>
      <c r="I6021" s="2">
        <v>449060</v>
      </c>
      <c r="J6021" s="2">
        <v>3160</v>
      </c>
      <c r="K6021" s="2" t="s">
        <v>5010</v>
      </c>
      <c r="L6021" s="3">
        <v>46203</v>
      </c>
      <c r="M6021" s="3">
        <v>46556</v>
      </c>
      <c r="N6021" s="2" t="s">
        <v>4942</v>
      </c>
    </row>
    <row r="6022" spans="2:14" x14ac:dyDescent="0.25">
      <c r="B6022" s="2" t="s">
        <v>4999</v>
      </c>
      <c r="C6022" s="2" t="s">
        <v>5000</v>
      </c>
      <c r="D6022" s="2" t="s">
        <v>41</v>
      </c>
      <c r="E6022" s="2" t="s">
        <v>142</v>
      </c>
      <c r="F6022" s="2" t="s">
        <v>552</v>
      </c>
      <c r="G6022" s="2" t="s">
        <v>4790</v>
      </c>
      <c r="H6022" s="2" t="s">
        <v>5001</v>
      </c>
      <c r="I6022" s="2">
        <v>449060</v>
      </c>
      <c r="J6022" s="2">
        <v>13360</v>
      </c>
      <c r="K6022" s="2" t="s">
        <v>5011</v>
      </c>
      <c r="L6022" s="3">
        <v>46203</v>
      </c>
      <c r="M6022" s="3">
        <v>46563</v>
      </c>
      <c r="N6022" s="2" t="s">
        <v>4942</v>
      </c>
    </row>
    <row r="6023" spans="2:14" x14ac:dyDescent="0.25">
      <c r="B6023" s="2" t="s">
        <v>4999</v>
      </c>
      <c r="C6023" s="2" t="s">
        <v>5000</v>
      </c>
      <c r="D6023" s="2" t="s">
        <v>41</v>
      </c>
      <c r="E6023" s="2" t="s">
        <v>142</v>
      </c>
      <c r="F6023" s="2" t="s">
        <v>552</v>
      </c>
      <c r="G6023" s="2" t="s">
        <v>4790</v>
      </c>
      <c r="H6023" s="2" t="s">
        <v>5001</v>
      </c>
      <c r="I6023" s="2">
        <v>449060</v>
      </c>
      <c r="J6023" s="2">
        <v>13480</v>
      </c>
      <c r="K6023" s="2" t="s">
        <v>5012</v>
      </c>
      <c r="L6023" s="3">
        <v>46203</v>
      </c>
      <c r="M6023" s="3">
        <v>46563</v>
      </c>
      <c r="N6023" s="2" t="s">
        <v>4942</v>
      </c>
    </row>
    <row r="6024" spans="2:14" x14ac:dyDescent="0.25">
      <c r="B6024" s="2" t="s">
        <v>5016</v>
      </c>
      <c r="C6024" s="2" t="s">
        <v>5017</v>
      </c>
      <c r="D6024" s="2" t="s">
        <v>41</v>
      </c>
      <c r="E6024" s="2" t="s">
        <v>17</v>
      </c>
      <c r="F6024" s="2" t="s">
        <v>552</v>
      </c>
      <c r="G6024" s="2" t="s">
        <v>4790</v>
      </c>
      <c r="H6024" s="2" t="s">
        <v>5018</v>
      </c>
      <c r="I6024" s="2">
        <v>4100</v>
      </c>
      <c r="J6024" s="2">
        <v>0</v>
      </c>
      <c r="K6024" s="2">
        <v>1254036</v>
      </c>
      <c r="L6024" s="3">
        <v>45758</v>
      </c>
      <c r="M6024" s="3">
        <v>46054</v>
      </c>
      <c r="N6024" s="2" t="s">
        <v>4868</v>
      </c>
    </row>
    <row r="6025" spans="2:14" x14ac:dyDescent="0.25">
      <c r="B6025" s="2" t="s">
        <v>5016</v>
      </c>
      <c r="C6025" s="2" t="s">
        <v>5017</v>
      </c>
      <c r="D6025" s="2" t="s">
        <v>41</v>
      </c>
      <c r="E6025" s="2" t="s">
        <v>17</v>
      </c>
      <c r="F6025" s="2" t="s">
        <v>552</v>
      </c>
      <c r="G6025" s="2" t="s">
        <v>4790</v>
      </c>
      <c r="H6025" s="2" t="s">
        <v>5018</v>
      </c>
      <c r="I6025" s="2">
        <v>4100</v>
      </c>
      <c r="J6025" s="2">
        <v>0</v>
      </c>
      <c r="K6025" s="2" t="s">
        <v>5019</v>
      </c>
      <c r="L6025" s="3">
        <v>45758</v>
      </c>
      <c r="M6025" s="3">
        <v>46082</v>
      </c>
      <c r="N6025" s="2" t="s">
        <v>4868</v>
      </c>
    </row>
    <row r="6026" spans="2:14" x14ac:dyDescent="0.25">
      <c r="B6026" s="2" t="s">
        <v>5016</v>
      </c>
      <c r="C6026" s="2" t="s">
        <v>5017</v>
      </c>
      <c r="D6026" s="2" t="s">
        <v>41</v>
      </c>
      <c r="E6026" s="2" t="s">
        <v>17</v>
      </c>
      <c r="F6026" s="2" t="s">
        <v>552</v>
      </c>
      <c r="G6026" s="2" t="s">
        <v>4790</v>
      </c>
      <c r="H6026" s="2" t="s">
        <v>5018</v>
      </c>
      <c r="I6026" s="2">
        <v>4100</v>
      </c>
      <c r="J6026" s="2">
        <v>0</v>
      </c>
      <c r="K6026" s="2" t="s">
        <v>5020</v>
      </c>
      <c r="L6026" s="3">
        <v>46064</v>
      </c>
      <c r="M6026" s="3">
        <v>46419</v>
      </c>
      <c r="N6026" s="2" t="s">
        <v>4868</v>
      </c>
    </row>
    <row r="6027" spans="2:14" x14ac:dyDescent="0.25">
      <c r="B6027" s="2" t="s">
        <v>5016</v>
      </c>
      <c r="C6027" s="2" t="s">
        <v>5017</v>
      </c>
      <c r="D6027" s="2" t="s">
        <v>41</v>
      </c>
      <c r="E6027" s="2" t="s">
        <v>17</v>
      </c>
      <c r="F6027" s="2" t="s">
        <v>552</v>
      </c>
      <c r="G6027" s="2" t="s">
        <v>4790</v>
      </c>
      <c r="H6027" s="2" t="s">
        <v>5018</v>
      </c>
      <c r="I6027" s="2">
        <v>4100</v>
      </c>
      <c r="J6027" s="2">
        <v>0</v>
      </c>
      <c r="K6027" s="2" t="s">
        <v>5021</v>
      </c>
      <c r="L6027" s="3">
        <v>45763</v>
      </c>
      <c r="M6027" s="3">
        <v>46082</v>
      </c>
      <c r="N6027" s="2" t="s">
        <v>4868</v>
      </c>
    </row>
    <row r="6028" spans="2:14" x14ac:dyDescent="0.25">
      <c r="B6028" s="2" t="s">
        <v>5016</v>
      </c>
      <c r="C6028" s="2" t="s">
        <v>5017</v>
      </c>
      <c r="D6028" s="2" t="s">
        <v>41</v>
      </c>
      <c r="E6028" s="2" t="s">
        <v>17</v>
      </c>
      <c r="F6028" s="2" t="s">
        <v>552</v>
      </c>
      <c r="G6028" s="2" t="s">
        <v>4790</v>
      </c>
      <c r="H6028" s="2" t="s">
        <v>5018</v>
      </c>
      <c r="I6028" s="2">
        <v>4100</v>
      </c>
      <c r="J6028" s="2">
        <v>0</v>
      </c>
      <c r="K6028" s="2" t="s">
        <v>5022</v>
      </c>
      <c r="L6028" s="3">
        <v>45770</v>
      </c>
      <c r="M6028" s="3">
        <v>46113</v>
      </c>
      <c r="N6028" s="2" t="s">
        <v>4868</v>
      </c>
    </row>
    <row r="6029" spans="2:14" x14ac:dyDescent="0.25">
      <c r="B6029" s="2" t="s">
        <v>5016</v>
      </c>
      <c r="C6029" s="2" t="s">
        <v>5017</v>
      </c>
      <c r="D6029" s="2" t="s">
        <v>41</v>
      </c>
      <c r="E6029" s="2" t="s">
        <v>17</v>
      </c>
      <c r="F6029" s="2" t="s">
        <v>552</v>
      </c>
      <c r="G6029" s="2" t="s">
        <v>4790</v>
      </c>
      <c r="H6029" s="2" t="s">
        <v>5018</v>
      </c>
      <c r="I6029" s="2">
        <v>4100</v>
      </c>
      <c r="J6029" s="2">
        <v>0</v>
      </c>
      <c r="K6029" s="2" t="s">
        <v>5023</v>
      </c>
      <c r="L6029" s="3">
        <v>45776</v>
      </c>
      <c r="M6029" s="3">
        <v>46113</v>
      </c>
      <c r="N6029" s="2" t="s">
        <v>4868</v>
      </c>
    </row>
    <row r="6030" spans="2:14" x14ac:dyDescent="0.25">
      <c r="B6030" s="2" t="s">
        <v>5016</v>
      </c>
      <c r="C6030" s="2" t="s">
        <v>5017</v>
      </c>
      <c r="D6030" s="2" t="s">
        <v>41</v>
      </c>
      <c r="E6030" s="2" t="s">
        <v>17</v>
      </c>
      <c r="F6030" s="2" t="s">
        <v>552</v>
      </c>
      <c r="G6030" s="2" t="s">
        <v>4790</v>
      </c>
      <c r="H6030" s="2" t="s">
        <v>5018</v>
      </c>
      <c r="I6030" s="2">
        <v>4100</v>
      </c>
      <c r="J6030" s="2">
        <v>0</v>
      </c>
      <c r="K6030" s="2" t="s">
        <v>5024</v>
      </c>
      <c r="L6030" s="3">
        <v>46076</v>
      </c>
      <c r="M6030" s="3">
        <v>46419</v>
      </c>
      <c r="N6030" s="2" t="s">
        <v>4868</v>
      </c>
    </row>
    <row r="6031" spans="2:14" x14ac:dyDescent="0.25">
      <c r="B6031" s="2" t="s">
        <v>5016</v>
      </c>
      <c r="C6031" s="2" t="s">
        <v>5017</v>
      </c>
      <c r="D6031" s="2" t="s">
        <v>41</v>
      </c>
      <c r="E6031" s="2" t="s">
        <v>17</v>
      </c>
      <c r="F6031" s="2" t="s">
        <v>552</v>
      </c>
      <c r="G6031" s="2" t="s">
        <v>4790</v>
      </c>
      <c r="H6031" s="2" t="s">
        <v>5018</v>
      </c>
      <c r="I6031" s="2">
        <v>4100</v>
      </c>
      <c r="J6031" s="2">
        <v>0</v>
      </c>
      <c r="K6031" s="2" t="s">
        <v>5025</v>
      </c>
      <c r="L6031" s="3">
        <v>46114</v>
      </c>
      <c r="M6031" s="3">
        <v>46447</v>
      </c>
      <c r="N6031" s="2" t="s">
        <v>4868</v>
      </c>
    </row>
    <row r="6032" spans="2:14" x14ac:dyDescent="0.25">
      <c r="B6032" s="2" t="s">
        <v>5016</v>
      </c>
      <c r="C6032" s="2" t="s">
        <v>5017</v>
      </c>
      <c r="D6032" s="2" t="s">
        <v>41</v>
      </c>
      <c r="E6032" s="2" t="s">
        <v>17</v>
      </c>
      <c r="F6032" s="2" t="s">
        <v>552</v>
      </c>
      <c r="G6032" s="2" t="s">
        <v>4790</v>
      </c>
      <c r="H6032" s="2" t="s">
        <v>5018</v>
      </c>
      <c r="I6032" s="2">
        <v>4100</v>
      </c>
      <c r="J6032" s="2">
        <v>54</v>
      </c>
      <c r="K6032" s="2" t="s">
        <v>5026</v>
      </c>
      <c r="L6032" s="3">
        <v>46151</v>
      </c>
      <c r="M6032" s="3">
        <v>46478</v>
      </c>
      <c r="N6032" s="2" t="s">
        <v>4868</v>
      </c>
    </row>
    <row r="6033" spans="2:14" x14ac:dyDescent="0.25">
      <c r="B6033" s="2" t="s">
        <v>5016</v>
      </c>
      <c r="C6033" s="2" t="s">
        <v>5017</v>
      </c>
      <c r="D6033" s="2" t="s">
        <v>41</v>
      </c>
      <c r="E6033" s="2" t="s">
        <v>17</v>
      </c>
      <c r="F6033" s="2" t="s">
        <v>552</v>
      </c>
      <c r="G6033" s="2" t="s">
        <v>4790</v>
      </c>
      <c r="H6033" s="2" t="s">
        <v>5018</v>
      </c>
      <c r="I6033" s="2">
        <v>4100</v>
      </c>
      <c r="J6033" s="2">
        <v>0</v>
      </c>
      <c r="K6033" s="2" t="s">
        <v>5027</v>
      </c>
      <c r="L6033" s="3">
        <v>45836</v>
      </c>
      <c r="M6033" s="3">
        <v>46174</v>
      </c>
      <c r="N6033" s="2" t="s">
        <v>4868</v>
      </c>
    </row>
    <row r="6034" spans="2:14" x14ac:dyDescent="0.25">
      <c r="B6034" s="2" t="s">
        <v>5016</v>
      </c>
      <c r="C6034" s="2" t="s">
        <v>5017</v>
      </c>
      <c r="D6034" s="2" t="s">
        <v>41</v>
      </c>
      <c r="E6034" s="2" t="s">
        <v>17</v>
      </c>
      <c r="F6034" s="2" t="s">
        <v>552</v>
      </c>
      <c r="G6034" s="2" t="s">
        <v>4790</v>
      </c>
      <c r="H6034" s="2" t="s">
        <v>5018</v>
      </c>
      <c r="I6034" s="2">
        <v>4100</v>
      </c>
      <c r="J6034" s="2">
        <v>0</v>
      </c>
      <c r="K6034" s="2" t="s">
        <v>5028</v>
      </c>
      <c r="L6034" s="3">
        <v>45953</v>
      </c>
      <c r="M6034" s="3">
        <v>46266</v>
      </c>
      <c r="N6034" s="2" t="s">
        <v>4868</v>
      </c>
    </row>
    <row r="6035" spans="2:14" x14ac:dyDescent="0.25">
      <c r="B6035" s="2" t="s">
        <v>5016</v>
      </c>
      <c r="C6035" s="2" t="s">
        <v>5017</v>
      </c>
      <c r="D6035" s="2" t="s">
        <v>41</v>
      </c>
      <c r="E6035" s="2" t="s">
        <v>17</v>
      </c>
      <c r="F6035" s="2" t="s">
        <v>552</v>
      </c>
      <c r="G6035" s="2" t="s">
        <v>4790</v>
      </c>
      <c r="H6035" s="2" t="s">
        <v>5018</v>
      </c>
      <c r="I6035" s="2">
        <v>4100</v>
      </c>
      <c r="J6035" s="2">
        <v>0</v>
      </c>
      <c r="K6035" s="2" t="s">
        <v>5029</v>
      </c>
      <c r="L6035" s="3">
        <v>45964</v>
      </c>
      <c r="M6035" s="3">
        <v>46296</v>
      </c>
      <c r="N6035" s="2" t="s">
        <v>4868</v>
      </c>
    </row>
    <row r="6036" spans="2:14" x14ac:dyDescent="0.25">
      <c r="B6036" s="2" t="s">
        <v>5016</v>
      </c>
      <c r="C6036" s="2" t="s">
        <v>5017</v>
      </c>
      <c r="D6036" s="2" t="s">
        <v>41</v>
      </c>
      <c r="E6036" s="2" t="s">
        <v>17</v>
      </c>
      <c r="F6036" s="2" t="s">
        <v>552</v>
      </c>
      <c r="G6036" s="2" t="s">
        <v>4790</v>
      </c>
      <c r="H6036" s="2" t="s">
        <v>5018</v>
      </c>
      <c r="I6036" s="2">
        <v>4100</v>
      </c>
      <c r="J6036" s="2">
        <v>0</v>
      </c>
      <c r="K6036" s="2" t="s">
        <v>5030</v>
      </c>
      <c r="L6036" s="3">
        <v>46034</v>
      </c>
      <c r="M6036" s="3">
        <v>46327</v>
      </c>
      <c r="N6036" s="2" t="s">
        <v>4868</v>
      </c>
    </row>
    <row r="6037" spans="2:14" x14ac:dyDescent="0.25">
      <c r="B6037" s="2" t="s">
        <v>5016</v>
      </c>
      <c r="C6037" s="2" t="s">
        <v>5017</v>
      </c>
      <c r="D6037" s="2" t="s">
        <v>41</v>
      </c>
      <c r="E6037" s="2" t="s">
        <v>17</v>
      </c>
      <c r="F6037" s="2" t="s">
        <v>552</v>
      </c>
      <c r="G6037" s="2" t="s">
        <v>4790</v>
      </c>
      <c r="H6037" s="2" t="s">
        <v>5018</v>
      </c>
      <c r="I6037" s="2">
        <v>4100</v>
      </c>
      <c r="J6037" s="2">
        <v>0</v>
      </c>
      <c r="K6037" s="2" t="s">
        <v>5031</v>
      </c>
      <c r="L6037" s="3">
        <v>45820</v>
      </c>
      <c r="M6037" s="3">
        <v>46113</v>
      </c>
      <c r="N6037" s="2" t="s">
        <v>4868</v>
      </c>
    </row>
    <row r="6038" spans="2:14" x14ac:dyDescent="0.25">
      <c r="B6038" s="2" t="s">
        <v>5016</v>
      </c>
      <c r="C6038" s="2" t="s">
        <v>5017</v>
      </c>
      <c r="D6038" s="2" t="s">
        <v>41</v>
      </c>
      <c r="E6038" s="2" t="s">
        <v>17</v>
      </c>
      <c r="F6038" s="2" t="s">
        <v>552</v>
      </c>
      <c r="G6038" s="2" t="s">
        <v>4790</v>
      </c>
      <c r="H6038" s="2" t="s">
        <v>5018</v>
      </c>
      <c r="I6038" s="2">
        <v>4100</v>
      </c>
      <c r="J6038" s="2">
        <v>0</v>
      </c>
      <c r="K6038" s="2" t="s">
        <v>5032</v>
      </c>
      <c r="L6038" s="3">
        <v>45836</v>
      </c>
      <c r="M6038" s="3">
        <v>46174</v>
      </c>
      <c r="N6038" s="2" t="s">
        <v>4868</v>
      </c>
    </row>
    <row r="6039" spans="2:14" x14ac:dyDescent="0.25">
      <c r="B6039" s="2" t="s">
        <v>5016</v>
      </c>
      <c r="C6039" s="2" t="s">
        <v>5017</v>
      </c>
      <c r="D6039" s="2" t="s">
        <v>41</v>
      </c>
      <c r="E6039" s="2" t="s">
        <v>17</v>
      </c>
      <c r="F6039" s="2" t="s">
        <v>552</v>
      </c>
      <c r="G6039" s="2" t="s">
        <v>4790</v>
      </c>
      <c r="H6039" s="2" t="s">
        <v>5018</v>
      </c>
      <c r="I6039" s="2">
        <v>4100</v>
      </c>
      <c r="J6039" s="2">
        <v>0</v>
      </c>
      <c r="K6039" s="2" t="s">
        <v>5033</v>
      </c>
      <c r="L6039" s="3">
        <v>45964</v>
      </c>
      <c r="M6039" s="3">
        <v>46296</v>
      </c>
      <c r="N6039" s="2" t="s">
        <v>4868</v>
      </c>
    </row>
    <row r="6040" spans="2:14" x14ac:dyDescent="0.25">
      <c r="B6040" s="2" t="s">
        <v>5016</v>
      </c>
      <c r="C6040" s="2" t="s">
        <v>5017</v>
      </c>
      <c r="D6040" s="2" t="s">
        <v>41</v>
      </c>
      <c r="E6040" s="2" t="s">
        <v>17</v>
      </c>
      <c r="F6040" s="2" t="s">
        <v>552</v>
      </c>
      <c r="G6040" s="2" t="s">
        <v>4790</v>
      </c>
      <c r="H6040" s="2" t="s">
        <v>5018</v>
      </c>
      <c r="I6040" s="2">
        <v>4100</v>
      </c>
      <c r="J6040" s="2">
        <v>0</v>
      </c>
      <c r="K6040" s="2" t="s">
        <v>5034</v>
      </c>
      <c r="L6040" s="3">
        <v>46146</v>
      </c>
      <c r="M6040" s="3">
        <v>46478</v>
      </c>
      <c r="N6040" s="2" t="s">
        <v>4868</v>
      </c>
    </row>
    <row r="6041" spans="2:14" x14ac:dyDescent="0.25">
      <c r="B6041" s="2" t="s">
        <v>5016</v>
      </c>
      <c r="C6041" s="2" t="s">
        <v>5017</v>
      </c>
      <c r="D6041" s="2" t="s">
        <v>41</v>
      </c>
      <c r="E6041" s="2" t="s">
        <v>17</v>
      </c>
      <c r="F6041" s="2" t="s">
        <v>552</v>
      </c>
      <c r="G6041" s="2" t="s">
        <v>4790</v>
      </c>
      <c r="H6041" s="2" t="s">
        <v>5018</v>
      </c>
      <c r="I6041" s="2">
        <v>4100</v>
      </c>
      <c r="J6041" s="2">
        <v>0</v>
      </c>
      <c r="K6041" s="2" t="s">
        <v>5035</v>
      </c>
      <c r="L6041" s="3">
        <v>46132</v>
      </c>
      <c r="M6041" s="3">
        <v>46478</v>
      </c>
      <c r="N6041" s="2" t="s">
        <v>4868</v>
      </c>
    </row>
    <row r="6042" spans="2:14" x14ac:dyDescent="0.25">
      <c r="B6042" s="2" t="s">
        <v>5016</v>
      </c>
      <c r="C6042" s="2" t="s">
        <v>5017</v>
      </c>
      <c r="D6042" s="2" t="s">
        <v>41</v>
      </c>
      <c r="E6042" s="2" t="s">
        <v>17</v>
      </c>
      <c r="F6042" s="2" t="s">
        <v>552</v>
      </c>
      <c r="G6042" s="2" t="s">
        <v>4790</v>
      </c>
      <c r="H6042" s="2" t="s">
        <v>5018</v>
      </c>
      <c r="I6042" s="2">
        <v>4100</v>
      </c>
      <c r="J6042" s="2">
        <v>0</v>
      </c>
      <c r="K6042" s="2" t="s">
        <v>5036</v>
      </c>
      <c r="L6042" s="3">
        <v>46146</v>
      </c>
      <c r="M6042" s="3">
        <v>46478</v>
      </c>
      <c r="N6042" s="2" t="s">
        <v>4868</v>
      </c>
    </row>
    <row r="6043" spans="2:14" x14ac:dyDescent="0.25">
      <c r="B6043" s="2" t="s">
        <v>5016</v>
      </c>
      <c r="C6043" s="2" t="s">
        <v>5017</v>
      </c>
      <c r="D6043" s="2" t="s">
        <v>41</v>
      </c>
      <c r="E6043" s="2" t="s">
        <v>17</v>
      </c>
      <c r="F6043" s="2" t="s">
        <v>552</v>
      </c>
      <c r="G6043" s="2" t="s">
        <v>4790</v>
      </c>
      <c r="H6043" s="2" t="s">
        <v>5018</v>
      </c>
      <c r="I6043" s="2">
        <v>4100</v>
      </c>
      <c r="J6043" s="2">
        <v>0</v>
      </c>
      <c r="K6043" s="2" t="s">
        <v>5037</v>
      </c>
      <c r="L6043" s="3">
        <v>45927</v>
      </c>
      <c r="M6043" s="3">
        <v>46235</v>
      </c>
      <c r="N6043" s="2" t="s">
        <v>4868</v>
      </c>
    </row>
    <row r="6044" spans="2:14" x14ac:dyDescent="0.25">
      <c r="B6044" s="2" t="s">
        <v>5016</v>
      </c>
      <c r="C6044" s="2" t="s">
        <v>5017</v>
      </c>
      <c r="D6044" s="2" t="s">
        <v>41</v>
      </c>
      <c r="E6044" s="2" t="s">
        <v>17</v>
      </c>
      <c r="F6044" s="2" t="s">
        <v>552</v>
      </c>
      <c r="G6044" s="2" t="s">
        <v>4790</v>
      </c>
      <c r="H6044" s="2" t="s">
        <v>5018</v>
      </c>
      <c r="I6044" s="2">
        <v>4100</v>
      </c>
      <c r="J6044" s="2">
        <v>0</v>
      </c>
      <c r="K6044" s="2" t="s">
        <v>5038</v>
      </c>
      <c r="L6044" s="3">
        <v>45927</v>
      </c>
      <c r="M6044" s="3">
        <v>46266</v>
      </c>
      <c r="N6044" s="2" t="s">
        <v>4868</v>
      </c>
    </row>
    <row r="6045" spans="2:14" x14ac:dyDescent="0.25">
      <c r="B6045" s="2" t="s">
        <v>5016</v>
      </c>
      <c r="C6045" s="2" t="s">
        <v>5017</v>
      </c>
      <c r="D6045" s="2" t="s">
        <v>41</v>
      </c>
      <c r="E6045" s="2" t="s">
        <v>17</v>
      </c>
      <c r="F6045" s="2" t="s">
        <v>552</v>
      </c>
      <c r="G6045" s="2" t="s">
        <v>4790</v>
      </c>
      <c r="H6045" s="2" t="s">
        <v>5018</v>
      </c>
      <c r="I6045" s="2">
        <v>4100</v>
      </c>
      <c r="J6045" s="2">
        <v>4046</v>
      </c>
      <c r="K6045" s="2" t="s">
        <v>5039</v>
      </c>
      <c r="L6045" s="3">
        <v>46199</v>
      </c>
      <c r="M6045" s="3">
        <v>46478</v>
      </c>
      <c r="N6045" s="2" t="s">
        <v>4868</v>
      </c>
    </row>
    <row r="6046" spans="2:14" x14ac:dyDescent="0.25">
      <c r="B6046" s="2" t="s">
        <v>5016</v>
      </c>
      <c r="C6046" s="2" t="s">
        <v>5017</v>
      </c>
      <c r="D6046" s="2" t="s">
        <v>41</v>
      </c>
      <c r="E6046" s="2" t="s">
        <v>17</v>
      </c>
      <c r="F6046" s="2" t="s">
        <v>552</v>
      </c>
      <c r="G6046" s="2" t="s">
        <v>4790</v>
      </c>
      <c r="H6046" s="2" t="s">
        <v>5018</v>
      </c>
      <c r="I6046" s="2">
        <v>4100</v>
      </c>
      <c r="J6046" s="2">
        <v>0</v>
      </c>
      <c r="K6046" s="2" t="s">
        <v>5040</v>
      </c>
      <c r="L6046" s="3">
        <v>46041</v>
      </c>
      <c r="M6046" s="3">
        <v>46388</v>
      </c>
      <c r="N6046" s="2" t="s">
        <v>4868</v>
      </c>
    </row>
    <row r="6047" spans="2:14" x14ac:dyDescent="0.25">
      <c r="B6047" s="2" t="s">
        <v>5016</v>
      </c>
      <c r="C6047" s="2" t="s">
        <v>5017</v>
      </c>
      <c r="D6047" s="2" t="s">
        <v>41</v>
      </c>
      <c r="E6047" s="2" t="s">
        <v>17</v>
      </c>
      <c r="F6047" s="2" t="s">
        <v>552</v>
      </c>
      <c r="G6047" s="2" t="s">
        <v>4790</v>
      </c>
      <c r="H6047" s="2" t="s">
        <v>5018</v>
      </c>
      <c r="I6047" s="2">
        <v>4100</v>
      </c>
      <c r="J6047" s="2">
        <v>0</v>
      </c>
      <c r="K6047" s="2" t="s">
        <v>5041</v>
      </c>
      <c r="L6047" s="3">
        <v>46055</v>
      </c>
      <c r="M6047" s="3">
        <v>46388</v>
      </c>
      <c r="N6047" s="2" t="s">
        <v>4868</v>
      </c>
    </row>
    <row r="6048" spans="2:14" x14ac:dyDescent="0.25">
      <c r="B6048" s="2" t="s">
        <v>5016</v>
      </c>
      <c r="C6048" s="2" t="s">
        <v>5017</v>
      </c>
      <c r="D6048" s="2" t="s">
        <v>41</v>
      </c>
      <c r="E6048" s="2" t="s">
        <v>17</v>
      </c>
      <c r="F6048" s="2" t="s">
        <v>552</v>
      </c>
      <c r="G6048" s="2" t="s">
        <v>4790</v>
      </c>
      <c r="H6048" s="2" t="s">
        <v>5018</v>
      </c>
      <c r="I6048" s="2">
        <v>4100</v>
      </c>
      <c r="J6048" s="2">
        <v>0</v>
      </c>
      <c r="K6048" s="2" t="s">
        <v>5042</v>
      </c>
      <c r="L6048" s="3">
        <v>45836</v>
      </c>
      <c r="M6048" s="3">
        <v>46174</v>
      </c>
      <c r="N6048" s="2" t="s">
        <v>4868</v>
      </c>
    </row>
    <row r="6049" spans="2:14" x14ac:dyDescent="0.25">
      <c r="B6049" s="2" t="s">
        <v>5016</v>
      </c>
      <c r="C6049" s="2" t="s">
        <v>5017</v>
      </c>
      <c r="D6049" s="2" t="s">
        <v>41</v>
      </c>
      <c r="E6049" s="2" t="s">
        <v>17</v>
      </c>
      <c r="F6049" s="2" t="s">
        <v>552</v>
      </c>
      <c r="G6049" s="2" t="s">
        <v>4790</v>
      </c>
      <c r="H6049" s="2" t="s">
        <v>5018</v>
      </c>
      <c r="I6049" s="2">
        <v>4100</v>
      </c>
      <c r="J6049" s="2">
        <v>0</v>
      </c>
      <c r="K6049" s="2" t="s">
        <v>4984</v>
      </c>
      <c r="L6049" s="3">
        <v>45953</v>
      </c>
      <c r="M6049" s="3">
        <v>46266</v>
      </c>
      <c r="N6049" s="2" t="s">
        <v>4868</v>
      </c>
    </row>
    <row r="6050" spans="2:14" x14ac:dyDescent="0.25">
      <c r="B6050" s="2" t="s">
        <v>5016</v>
      </c>
      <c r="C6050" s="2" t="s">
        <v>5017</v>
      </c>
      <c r="D6050" s="2" t="s">
        <v>41</v>
      </c>
      <c r="E6050" s="2" t="s">
        <v>17</v>
      </c>
      <c r="F6050" s="2" t="s">
        <v>552</v>
      </c>
      <c r="G6050" s="2" t="s">
        <v>4790</v>
      </c>
      <c r="H6050" s="2" t="s">
        <v>5018</v>
      </c>
      <c r="I6050" s="2">
        <v>4100</v>
      </c>
      <c r="J6050" s="2">
        <v>0</v>
      </c>
      <c r="K6050" s="2" t="s">
        <v>5043</v>
      </c>
      <c r="L6050" s="3">
        <v>45896</v>
      </c>
      <c r="M6050" s="3">
        <v>46235</v>
      </c>
      <c r="N6050" s="2" t="s">
        <v>4868</v>
      </c>
    </row>
    <row r="6051" spans="2:14" x14ac:dyDescent="0.25">
      <c r="B6051" s="2" t="s">
        <v>5016</v>
      </c>
      <c r="C6051" s="2" t="s">
        <v>5017</v>
      </c>
      <c r="D6051" s="2" t="s">
        <v>41</v>
      </c>
      <c r="E6051" s="2" t="s">
        <v>17</v>
      </c>
      <c r="F6051" s="2" t="s">
        <v>552</v>
      </c>
      <c r="G6051" s="2" t="s">
        <v>4790</v>
      </c>
      <c r="H6051" s="2" t="s">
        <v>5018</v>
      </c>
      <c r="I6051" s="2">
        <v>4100</v>
      </c>
      <c r="J6051" s="2">
        <v>0</v>
      </c>
      <c r="K6051" s="2" t="s">
        <v>5044</v>
      </c>
      <c r="L6051" s="3">
        <v>45891</v>
      </c>
      <c r="M6051" s="3">
        <v>46235</v>
      </c>
      <c r="N6051" s="2" t="s">
        <v>4868</v>
      </c>
    </row>
    <row r="6052" spans="2:14" x14ac:dyDescent="0.25">
      <c r="B6052" s="2" t="s">
        <v>5016</v>
      </c>
      <c r="C6052" s="2" t="s">
        <v>5017</v>
      </c>
      <c r="D6052" s="2" t="s">
        <v>41</v>
      </c>
      <c r="E6052" s="2" t="s">
        <v>17</v>
      </c>
      <c r="F6052" s="2" t="s">
        <v>552</v>
      </c>
      <c r="G6052" s="2" t="s">
        <v>4790</v>
      </c>
      <c r="H6052" s="2" t="s">
        <v>5018</v>
      </c>
      <c r="I6052" s="2">
        <v>4100</v>
      </c>
      <c r="J6052" s="2">
        <v>0</v>
      </c>
      <c r="K6052" s="2" t="s">
        <v>5045</v>
      </c>
      <c r="L6052" s="3">
        <v>45882</v>
      </c>
      <c r="M6052" s="3">
        <v>46204</v>
      </c>
      <c r="N6052" s="2" t="s">
        <v>4868</v>
      </c>
    </row>
    <row r="6053" spans="2:14" x14ac:dyDescent="0.25">
      <c r="B6053" s="2" t="s">
        <v>5016</v>
      </c>
      <c r="C6053" s="2" t="s">
        <v>5017</v>
      </c>
      <c r="D6053" s="2" t="s">
        <v>41</v>
      </c>
      <c r="E6053" s="2" t="s">
        <v>17</v>
      </c>
      <c r="F6053" s="2" t="s">
        <v>552</v>
      </c>
      <c r="G6053" s="2" t="s">
        <v>4790</v>
      </c>
      <c r="H6053" s="2" t="s">
        <v>5018</v>
      </c>
      <c r="I6053" s="2">
        <v>4100</v>
      </c>
      <c r="J6053" s="2">
        <v>0</v>
      </c>
      <c r="K6053" s="2" t="s">
        <v>5046</v>
      </c>
      <c r="L6053" s="3">
        <v>46132</v>
      </c>
      <c r="M6053" s="3">
        <v>46478</v>
      </c>
      <c r="N6053" s="2" t="s">
        <v>4868</v>
      </c>
    </row>
    <row r="6054" spans="2:14" x14ac:dyDescent="0.25">
      <c r="B6054" s="2" t="s">
        <v>5016</v>
      </c>
      <c r="C6054" s="2" t="s">
        <v>5017</v>
      </c>
      <c r="D6054" s="2" t="s">
        <v>41</v>
      </c>
      <c r="E6054" s="2" t="s">
        <v>142</v>
      </c>
      <c r="F6054" s="2" t="s">
        <v>552</v>
      </c>
      <c r="G6054" s="2" t="s">
        <v>4790</v>
      </c>
      <c r="H6054" s="2" t="s">
        <v>5018</v>
      </c>
      <c r="I6054" s="2">
        <v>4100</v>
      </c>
      <c r="J6054" s="2">
        <v>0</v>
      </c>
      <c r="K6054" s="2" t="s">
        <v>5043</v>
      </c>
      <c r="L6054" s="3">
        <v>45896</v>
      </c>
      <c r="M6054" s="3">
        <v>46235</v>
      </c>
      <c r="N6054" s="2" t="s">
        <v>4868</v>
      </c>
    </row>
    <row r="6055" spans="2:14" x14ac:dyDescent="0.25">
      <c r="B6055" s="2" t="s">
        <v>5016</v>
      </c>
      <c r="C6055" s="2" t="s">
        <v>5017</v>
      </c>
      <c r="D6055" s="2" t="s">
        <v>41</v>
      </c>
      <c r="E6055" s="2" t="s">
        <v>142</v>
      </c>
      <c r="F6055" s="2" t="s">
        <v>552</v>
      </c>
      <c r="G6055" s="2" t="s">
        <v>4790</v>
      </c>
      <c r="H6055" s="2" t="s">
        <v>5018</v>
      </c>
      <c r="I6055" s="2">
        <v>4100</v>
      </c>
      <c r="J6055" s="2">
        <v>0</v>
      </c>
      <c r="K6055" s="2" t="s">
        <v>5044</v>
      </c>
      <c r="L6055" s="3">
        <v>45891</v>
      </c>
      <c r="M6055" s="3">
        <v>46235</v>
      </c>
      <c r="N6055" s="2" t="s">
        <v>4868</v>
      </c>
    </row>
    <row r="6056" spans="2:14" x14ac:dyDescent="0.25">
      <c r="B6056" s="2" t="s">
        <v>5047</v>
      </c>
      <c r="C6056" s="2" t="s">
        <v>5048</v>
      </c>
      <c r="D6056" s="2" t="s">
        <v>41</v>
      </c>
      <c r="E6056" s="2" t="s">
        <v>17</v>
      </c>
      <c r="F6056" s="2" t="s">
        <v>300</v>
      </c>
      <c r="G6056" s="2" t="s">
        <v>1491</v>
      </c>
      <c r="H6056" s="2" t="s">
        <v>5049</v>
      </c>
      <c r="I6056" s="2">
        <v>0</v>
      </c>
      <c r="J6056" s="2">
        <v>0</v>
      </c>
      <c r="K6056" s="2" t="s">
        <v>5050</v>
      </c>
      <c r="L6056" s="3">
        <v>45707</v>
      </c>
      <c r="M6056" s="3">
        <v>45962</v>
      </c>
      <c r="N6056" s="2" t="s">
        <v>560</v>
      </c>
    </row>
    <row r="6057" spans="2:14" x14ac:dyDescent="0.25">
      <c r="B6057" s="2" t="s">
        <v>5047</v>
      </c>
      <c r="C6057" s="2" t="s">
        <v>5048</v>
      </c>
      <c r="D6057" s="2" t="s">
        <v>41</v>
      </c>
      <c r="E6057" s="2" t="s">
        <v>17</v>
      </c>
      <c r="F6057" s="2" t="s">
        <v>300</v>
      </c>
      <c r="G6057" s="2" t="s">
        <v>1491</v>
      </c>
      <c r="H6057" s="2" t="s">
        <v>5049</v>
      </c>
      <c r="I6057" s="2">
        <v>0</v>
      </c>
      <c r="J6057" s="2">
        <v>0</v>
      </c>
      <c r="K6057" s="2" t="s">
        <v>3169</v>
      </c>
      <c r="L6057" s="3">
        <v>45743</v>
      </c>
      <c r="M6057" s="3">
        <v>45962</v>
      </c>
      <c r="N6057" s="2" t="s">
        <v>560</v>
      </c>
    </row>
    <row r="6058" spans="2:14" x14ac:dyDescent="0.25">
      <c r="B6058" s="2" t="s">
        <v>5047</v>
      </c>
      <c r="C6058" s="2" t="s">
        <v>5048</v>
      </c>
      <c r="D6058" s="2" t="s">
        <v>41</v>
      </c>
      <c r="E6058" s="2" t="s">
        <v>17</v>
      </c>
      <c r="F6058" s="2" t="s">
        <v>300</v>
      </c>
      <c r="G6058" s="2" t="s">
        <v>1491</v>
      </c>
      <c r="H6058" s="2" t="s">
        <v>5049</v>
      </c>
      <c r="I6058" s="2">
        <v>0</v>
      </c>
      <c r="J6058" s="2">
        <v>0</v>
      </c>
      <c r="K6058" s="2" t="s">
        <v>5051</v>
      </c>
      <c r="L6058" s="3">
        <v>45793</v>
      </c>
      <c r="M6058" s="3">
        <v>45992</v>
      </c>
      <c r="N6058" s="2" t="s">
        <v>560</v>
      </c>
    </row>
    <row r="6059" spans="2:14" x14ac:dyDescent="0.25">
      <c r="B6059" s="2" t="s">
        <v>5047</v>
      </c>
      <c r="C6059" s="2" t="s">
        <v>5048</v>
      </c>
      <c r="D6059" s="2" t="s">
        <v>41</v>
      </c>
      <c r="E6059" s="2" t="s">
        <v>17</v>
      </c>
      <c r="F6059" s="2" t="s">
        <v>300</v>
      </c>
      <c r="G6059" s="2" t="s">
        <v>1491</v>
      </c>
      <c r="H6059" s="2" t="s">
        <v>5049</v>
      </c>
      <c r="I6059" s="2">
        <v>0</v>
      </c>
      <c r="J6059" s="2">
        <v>0</v>
      </c>
      <c r="K6059" s="2" t="s">
        <v>5052</v>
      </c>
      <c r="L6059" s="3">
        <v>44958</v>
      </c>
      <c r="M6059" s="3">
        <v>45870</v>
      </c>
      <c r="N6059" s="2" t="s">
        <v>560</v>
      </c>
    </row>
    <row r="6060" spans="2:14" hidden="1" x14ac:dyDescent="0.25">
      <c r="B6060" s="2" t="s">
        <v>5047</v>
      </c>
      <c r="C6060" s="2" t="s">
        <v>5048</v>
      </c>
      <c r="D6060" s="2" t="s">
        <v>41</v>
      </c>
      <c r="E6060" s="2" t="s">
        <v>233</v>
      </c>
      <c r="F6060" s="2" t="s">
        <v>300</v>
      </c>
      <c r="G6060" s="2" t="s">
        <v>1491</v>
      </c>
      <c r="H6060" s="2" t="s">
        <v>5049</v>
      </c>
      <c r="I6060" s="2">
        <v>0</v>
      </c>
      <c r="J6060" s="2">
        <v>0</v>
      </c>
      <c r="K6060" s="2" t="s">
        <v>5053</v>
      </c>
      <c r="L6060" s="3">
        <v>44958</v>
      </c>
      <c r="M6060" s="3">
        <v>44743</v>
      </c>
      <c r="N6060" s="2" t="s">
        <v>560</v>
      </c>
    </row>
    <row r="6061" spans="2:14" x14ac:dyDescent="0.25">
      <c r="B6061" s="2" t="s">
        <v>5054</v>
      </c>
      <c r="C6061" s="2" t="s">
        <v>5055</v>
      </c>
      <c r="D6061" s="2" t="s">
        <v>41</v>
      </c>
      <c r="E6061" s="2" t="s">
        <v>17</v>
      </c>
      <c r="F6061" s="2" t="s">
        <v>300</v>
      </c>
      <c r="G6061" s="2" t="s">
        <v>1491</v>
      </c>
      <c r="H6061" s="2" t="s">
        <v>5049</v>
      </c>
      <c r="I6061" s="2">
        <v>0</v>
      </c>
      <c r="J6061" s="2">
        <v>0</v>
      </c>
      <c r="K6061" s="2" t="s">
        <v>5056</v>
      </c>
      <c r="L6061" s="3">
        <v>45710</v>
      </c>
      <c r="M6061" s="3">
        <v>45962</v>
      </c>
      <c r="N6061" s="2" t="s">
        <v>560</v>
      </c>
    </row>
    <row r="6062" spans="2:14" x14ac:dyDescent="0.25">
      <c r="B6062" s="2" t="s">
        <v>5054</v>
      </c>
      <c r="C6062" s="2" t="s">
        <v>5055</v>
      </c>
      <c r="D6062" s="2" t="s">
        <v>41</v>
      </c>
      <c r="E6062" s="2" t="s">
        <v>17</v>
      </c>
      <c r="F6062" s="2" t="s">
        <v>300</v>
      </c>
      <c r="G6062" s="2" t="s">
        <v>1491</v>
      </c>
      <c r="H6062" s="2" t="s">
        <v>5049</v>
      </c>
      <c r="I6062" s="2">
        <v>0</v>
      </c>
      <c r="J6062" s="2">
        <v>0</v>
      </c>
      <c r="K6062" s="2" t="s">
        <v>3169</v>
      </c>
      <c r="L6062" s="3">
        <v>45743</v>
      </c>
      <c r="M6062" s="3">
        <v>45962</v>
      </c>
      <c r="N6062" s="2" t="s">
        <v>560</v>
      </c>
    </row>
    <row r="6063" spans="2:14" x14ac:dyDescent="0.25">
      <c r="B6063" s="2" t="s">
        <v>5054</v>
      </c>
      <c r="C6063" s="2" t="s">
        <v>5055</v>
      </c>
      <c r="D6063" s="2" t="s">
        <v>41</v>
      </c>
      <c r="E6063" s="2" t="s">
        <v>17</v>
      </c>
      <c r="F6063" s="2" t="s">
        <v>300</v>
      </c>
      <c r="G6063" s="2" t="s">
        <v>1491</v>
      </c>
      <c r="H6063" s="2" t="s">
        <v>5049</v>
      </c>
      <c r="I6063" s="2">
        <v>0</v>
      </c>
      <c r="J6063" s="2">
        <v>0</v>
      </c>
      <c r="K6063" s="2" t="s">
        <v>3170</v>
      </c>
      <c r="L6063" s="3">
        <v>45743</v>
      </c>
      <c r="M6063" s="3">
        <v>45992</v>
      </c>
      <c r="N6063" s="2" t="s">
        <v>560</v>
      </c>
    </row>
    <row r="6064" spans="2:14" x14ac:dyDescent="0.25">
      <c r="B6064" s="2" t="s">
        <v>5054</v>
      </c>
      <c r="C6064" s="2" t="s">
        <v>5055</v>
      </c>
      <c r="D6064" s="2" t="s">
        <v>41</v>
      </c>
      <c r="E6064" s="2" t="s">
        <v>17</v>
      </c>
      <c r="F6064" s="2" t="s">
        <v>300</v>
      </c>
      <c r="G6064" s="2" t="s">
        <v>1491</v>
      </c>
      <c r="H6064" s="2" t="s">
        <v>5049</v>
      </c>
      <c r="I6064" s="2">
        <v>0</v>
      </c>
      <c r="J6064" s="2">
        <v>0</v>
      </c>
      <c r="K6064" s="2" t="s">
        <v>5057</v>
      </c>
      <c r="L6064" s="3">
        <v>45771</v>
      </c>
      <c r="M6064" s="3">
        <v>46023</v>
      </c>
      <c r="N6064" s="2" t="s">
        <v>560</v>
      </c>
    </row>
    <row r="6065" spans="2:14" x14ac:dyDescent="0.25">
      <c r="B6065" s="2" t="s">
        <v>5054</v>
      </c>
      <c r="C6065" s="2" t="s">
        <v>5055</v>
      </c>
      <c r="D6065" s="2" t="s">
        <v>41</v>
      </c>
      <c r="E6065" s="2" t="s">
        <v>17</v>
      </c>
      <c r="F6065" s="2" t="s">
        <v>300</v>
      </c>
      <c r="G6065" s="2" t="s">
        <v>1491</v>
      </c>
      <c r="H6065" s="2" t="s">
        <v>5049</v>
      </c>
      <c r="I6065" s="2">
        <v>0</v>
      </c>
      <c r="J6065" s="2">
        <v>0</v>
      </c>
      <c r="K6065" s="2" t="s">
        <v>5058</v>
      </c>
      <c r="L6065" s="3">
        <v>45771</v>
      </c>
      <c r="M6065" s="3">
        <v>46023</v>
      </c>
      <c r="N6065" s="2" t="s">
        <v>560</v>
      </c>
    </row>
    <row r="6066" spans="2:14" x14ac:dyDescent="0.25">
      <c r="B6066" s="2" t="s">
        <v>5054</v>
      </c>
      <c r="C6066" s="2" t="s">
        <v>5055</v>
      </c>
      <c r="D6066" s="2" t="s">
        <v>41</v>
      </c>
      <c r="E6066" s="2" t="s">
        <v>17</v>
      </c>
      <c r="F6066" s="2" t="s">
        <v>300</v>
      </c>
      <c r="G6066" s="2" t="s">
        <v>1491</v>
      </c>
      <c r="H6066" s="2" t="s">
        <v>5049</v>
      </c>
      <c r="I6066" s="2">
        <v>0</v>
      </c>
      <c r="J6066" s="2">
        <v>0</v>
      </c>
      <c r="K6066" s="2" t="s">
        <v>5059</v>
      </c>
      <c r="L6066" s="3">
        <v>45833</v>
      </c>
      <c r="M6066" s="3">
        <v>46054</v>
      </c>
      <c r="N6066" s="2" t="s">
        <v>560</v>
      </c>
    </row>
    <row r="6067" spans="2:14" x14ac:dyDescent="0.25">
      <c r="B6067" s="2" t="s">
        <v>5054</v>
      </c>
      <c r="C6067" s="2" t="s">
        <v>5055</v>
      </c>
      <c r="D6067" s="2" t="s">
        <v>41</v>
      </c>
      <c r="E6067" s="2" t="s">
        <v>17</v>
      </c>
      <c r="F6067" s="2" t="s">
        <v>300</v>
      </c>
      <c r="G6067" s="2" t="s">
        <v>1491</v>
      </c>
      <c r="H6067" s="2" t="s">
        <v>5049</v>
      </c>
      <c r="I6067" s="2">
        <v>0</v>
      </c>
      <c r="J6067" s="2">
        <v>0</v>
      </c>
      <c r="K6067" s="2" t="s">
        <v>5060</v>
      </c>
      <c r="L6067" s="3">
        <v>44958</v>
      </c>
      <c r="M6067" s="3">
        <v>45809</v>
      </c>
      <c r="N6067" s="2" t="s">
        <v>560</v>
      </c>
    </row>
    <row r="6068" spans="2:14" x14ac:dyDescent="0.25">
      <c r="B6068" s="2" t="s">
        <v>5054</v>
      </c>
      <c r="C6068" s="2" t="s">
        <v>5055</v>
      </c>
      <c r="D6068" s="2" t="s">
        <v>41</v>
      </c>
      <c r="E6068" s="2" t="s">
        <v>17</v>
      </c>
      <c r="F6068" s="2" t="s">
        <v>300</v>
      </c>
      <c r="G6068" s="2" t="s">
        <v>1491</v>
      </c>
      <c r="H6068" s="2" t="s">
        <v>5049</v>
      </c>
      <c r="I6068" s="2">
        <v>0</v>
      </c>
      <c r="J6068" s="2">
        <v>0</v>
      </c>
      <c r="K6068" s="2" t="s">
        <v>5061</v>
      </c>
      <c r="L6068" s="3">
        <v>44958</v>
      </c>
      <c r="M6068" s="3">
        <v>45870</v>
      </c>
      <c r="N6068" s="2" t="s">
        <v>560</v>
      </c>
    </row>
    <row r="6069" spans="2:14" x14ac:dyDescent="0.25">
      <c r="B6069" s="2" t="s">
        <v>5054</v>
      </c>
      <c r="C6069" s="2" t="s">
        <v>5055</v>
      </c>
      <c r="D6069" s="2" t="s">
        <v>41</v>
      </c>
      <c r="E6069" s="2" t="s">
        <v>17</v>
      </c>
      <c r="F6069" s="2" t="s">
        <v>300</v>
      </c>
      <c r="G6069" s="2" t="s">
        <v>1491</v>
      </c>
      <c r="H6069" s="2" t="s">
        <v>5049</v>
      </c>
      <c r="I6069" s="2">
        <v>0</v>
      </c>
      <c r="J6069" s="2">
        <v>0</v>
      </c>
      <c r="K6069" s="2" t="s">
        <v>5062</v>
      </c>
      <c r="L6069" s="3">
        <v>45707</v>
      </c>
      <c r="M6069" s="3">
        <v>45931</v>
      </c>
      <c r="N6069" s="2" t="s">
        <v>560</v>
      </c>
    </row>
    <row r="6070" spans="2:14" x14ac:dyDescent="0.25">
      <c r="B6070" s="2" t="s">
        <v>5063</v>
      </c>
      <c r="C6070" s="2" t="s">
        <v>5064</v>
      </c>
      <c r="D6070" s="2" t="s">
        <v>41</v>
      </c>
      <c r="E6070" s="2" t="s">
        <v>17</v>
      </c>
      <c r="F6070" s="2" t="s">
        <v>300</v>
      </c>
      <c r="G6070" s="2" t="s">
        <v>1491</v>
      </c>
      <c r="H6070" s="2" t="s">
        <v>4851</v>
      </c>
      <c r="I6070" s="2">
        <v>0</v>
      </c>
      <c r="J6070" s="2">
        <v>0</v>
      </c>
      <c r="K6070" s="2" t="s">
        <v>5065</v>
      </c>
      <c r="L6070" s="3">
        <v>45793</v>
      </c>
      <c r="M6070" s="3">
        <v>46023</v>
      </c>
      <c r="N6070" s="2" t="s">
        <v>560</v>
      </c>
    </row>
    <row r="6071" spans="2:14" x14ac:dyDescent="0.25">
      <c r="B6071" s="2" t="s">
        <v>5063</v>
      </c>
      <c r="C6071" s="2" t="s">
        <v>5064</v>
      </c>
      <c r="D6071" s="2" t="s">
        <v>41</v>
      </c>
      <c r="E6071" s="2" t="s">
        <v>17</v>
      </c>
      <c r="F6071" s="2" t="s">
        <v>300</v>
      </c>
      <c r="G6071" s="2" t="s">
        <v>1491</v>
      </c>
      <c r="H6071" s="2" t="s">
        <v>4851</v>
      </c>
      <c r="I6071" s="2">
        <v>0</v>
      </c>
      <c r="J6071" s="2">
        <v>0</v>
      </c>
      <c r="K6071" s="2" t="s">
        <v>5066</v>
      </c>
      <c r="L6071" s="3">
        <v>45854</v>
      </c>
      <c r="M6071" s="3">
        <v>46074</v>
      </c>
      <c r="N6071" s="2" t="s">
        <v>560</v>
      </c>
    </row>
    <row r="6072" spans="2:14" x14ac:dyDescent="0.25">
      <c r="B6072" s="2" t="s">
        <v>5067</v>
      </c>
      <c r="C6072" s="2" t="s">
        <v>5068</v>
      </c>
      <c r="D6072" s="2" t="s">
        <v>41</v>
      </c>
      <c r="E6072" s="2" t="s">
        <v>17</v>
      </c>
      <c r="F6072" s="2" t="s">
        <v>300</v>
      </c>
      <c r="G6072" s="2" t="s">
        <v>1491</v>
      </c>
      <c r="H6072" s="2" t="s">
        <v>4851</v>
      </c>
      <c r="I6072" s="2">
        <v>0</v>
      </c>
      <c r="J6072" s="2">
        <v>0</v>
      </c>
      <c r="K6072" s="2" t="s">
        <v>3169</v>
      </c>
      <c r="L6072" s="3">
        <v>45715</v>
      </c>
      <c r="M6072" s="3">
        <v>45982</v>
      </c>
      <c r="N6072" s="2" t="s">
        <v>560</v>
      </c>
    </row>
    <row r="6073" spans="2:14" x14ac:dyDescent="0.25">
      <c r="B6073" s="2" t="s">
        <v>5067</v>
      </c>
      <c r="C6073" s="2" t="s">
        <v>5068</v>
      </c>
      <c r="D6073" s="2" t="s">
        <v>41</v>
      </c>
      <c r="E6073" s="2" t="s">
        <v>17</v>
      </c>
      <c r="F6073" s="2" t="s">
        <v>300</v>
      </c>
      <c r="G6073" s="2" t="s">
        <v>1491</v>
      </c>
      <c r="H6073" s="2" t="s">
        <v>4851</v>
      </c>
      <c r="I6073" s="2">
        <v>0</v>
      </c>
      <c r="J6073" s="2">
        <v>0</v>
      </c>
      <c r="K6073" s="2" t="s">
        <v>5069</v>
      </c>
      <c r="L6073" s="3">
        <v>45717</v>
      </c>
      <c r="M6073" s="3">
        <v>45989</v>
      </c>
      <c r="N6073" s="2" t="s">
        <v>560</v>
      </c>
    </row>
    <row r="6074" spans="2:14" x14ac:dyDescent="0.25">
      <c r="B6074" s="2" t="s">
        <v>5067</v>
      </c>
      <c r="C6074" s="2" t="s">
        <v>5068</v>
      </c>
      <c r="D6074" s="2" t="s">
        <v>41</v>
      </c>
      <c r="E6074" s="2" t="s">
        <v>17</v>
      </c>
      <c r="F6074" s="2" t="s">
        <v>300</v>
      </c>
      <c r="G6074" s="2" t="s">
        <v>1491</v>
      </c>
      <c r="H6074" s="2" t="s">
        <v>4851</v>
      </c>
      <c r="I6074" s="2">
        <v>0</v>
      </c>
      <c r="J6074" s="2">
        <v>0</v>
      </c>
      <c r="K6074" s="2" t="s">
        <v>5070</v>
      </c>
      <c r="L6074" s="3">
        <v>45770</v>
      </c>
      <c r="M6074" s="3">
        <v>45992</v>
      </c>
      <c r="N6074" s="2" t="s">
        <v>560</v>
      </c>
    </row>
    <row r="6075" spans="2:14" x14ac:dyDescent="0.25">
      <c r="B6075" s="2" t="s">
        <v>5067</v>
      </c>
      <c r="C6075" s="2" t="s">
        <v>5068</v>
      </c>
      <c r="D6075" s="2" t="s">
        <v>41</v>
      </c>
      <c r="E6075" s="2" t="s">
        <v>17</v>
      </c>
      <c r="F6075" s="2" t="s">
        <v>300</v>
      </c>
      <c r="G6075" s="2" t="s">
        <v>1491</v>
      </c>
      <c r="H6075" s="2" t="s">
        <v>4851</v>
      </c>
      <c r="I6075" s="2">
        <v>0</v>
      </c>
      <c r="J6075" s="2">
        <v>0</v>
      </c>
      <c r="K6075" s="2" t="s">
        <v>5071</v>
      </c>
      <c r="L6075" s="3">
        <v>45770</v>
      </c>
      <c r="M6075" s="3">
        <v>45992</v>
      </c>
      <c r="N6075" s="2" t="s">
        <v>560</v>
      </c>
    </row>
    <row r="6076" spans="2:14" x14ac:dyDescent="0.25">
      <c r="B6076" s="2" t="s">
        <v>5067</v>
      </c>
      <c r="C6076" s="2" t="s">
        <v>5068</v>
      </c>
      <c r="D6076" s="2" t="s">
        <v>41</v>
      </c>
      <c r="E6076" s="2" t="s">
        <v>17</v>
      </c>
      <c r="F6076" s="2" t="s">
        <v>300</v>
      </c>
      <c r="G6076" s="2" t="s">
        <v>1491</v>
      </c>
      <c r="H6076" s="2" t="s">
        <v>4851</v>
      </c>
      <c r="I6076" s="2">
        <v>0</v>
      </c>
      <c r="J6076" s="2">
        <v>0</v>
      </c>
      <c r="K6076" s="2" t="s">
        <v>5059</v>
      </c>
      <c r="L6076" s="3">
        <v>45854</v>
      </c>
      <c r="M6076" s="3">
        <v>46054</v>
      </c>
      <c r="N6076" s="2" t="s">
        <v>560</v>
      </c>
    </row>
    <row r="6077" spans="2:14" x14ac:dyDescent="0.25">
      <c r="B6077" s="2" t="s">
        <v>5067</v>
      </c>
      <c r="C6077" s="2" t="s">
        <v>5068</v>
      </c>
      <c r="D6077" s="2" t="s">
        <v>41</v>
      </c>
      <c r="E6077" s="2" t="s">
        <v>17</v>
      </c>
      <c r="F6077" s="2" t="s">
        <v>300</v>
      </c>
      <c r="G6077" s="2" t="s">
        <v>1491</v>
      </c>
      <c r="H6077" s="2" t="s">
        <v>4851</v>
      </c>
      <c r="I6077" s="2">
        <v>0</v>
      </c>
      <c r="J6077" s="2">
        <v>0</v>
      </c>
      <c r="K6077" s="2" t="s">
        <v>5072</v>
      </c>
      <c r="L6077" s="3">
        <v>44958</v>
      </c>
      <c r="M6077" s="3">
        <v>45901</v>
      </c>
      <c r="N6077" s="2" t="s">
        <v>560</v>
      </c>
    </row>
    <row r="6078" spans="2:14" x14ac:dyDescent="0.25">
      <c r="B6078" s="2" t="s">
        <v>5067</v>
      </c>
      <c r="C6078" s="2" t="s">
        <v>5068</v>
      </c>
      <c r="D6078" s="2" t="s">
        <v>41</v>
      </c>
      <c r="E6078" s="2" t="s">
        <v>17</v>
      </c>
      <c r="F6078" s="2" t="s">
        <v>300</v>
      </c>
      <c r="G6078" s="2" t="s">
        <v>1491</v>
      </c>
      <c r="H6078" s="2" t="s">
        <v>4851</v>
      </c>
      <c r="I6078" s="2">
        <v>0</v>
      </c>
      <c r="J6078" s="2">
        <v>0</v>
      </c>
      <c r="K6078" s="2" t="s">
        <v>5073</v>
      </c>
      <c r="L6078" s="3">
        <v>44958</v>
      </c>
      <c r="M6078" s="3">
        <v>45870</v>
      </c>
      <c r="N6078" s="2" t="s">
        <v>560</v>
      </c>
    </row>
    <row r="6079" spans="2:14" x14ac:dyDescent="0.25">
      <c r="B6079" s="2" t="s">
        <v>5067</v>
      </c>
      <c r="C6079" s="2" t="s">
        <v>5068</v>
      </c>
      <c r="D6079" s="2" t="s">
        <v>41</v>
      </c>
      <c r="E6079" s="2" t="s">
        <v>142</v>
      </c>
      <c r="F6079" s="2" t="s">
        <v>300</v>
      </c>
      <c r="G6079" s="2" t="s">
        <v>1491</v>
      </c>
      <c r="H6079" s="2" t="s">
        <v>4851</v>
      </c>
      <c r="I6079" s="2">
        <v>0</v>
      </c>
      <c r="J6079" s="2">
        <v>0</v>
      </c>
      <c r="K6079" s="2" t="s">
        <v>3169</v>
      </c>
      <c r="L6079" s="3">
        <v>45715</v>
      </c>
      <c r="M6079" s="3">
        <v>45982</v>
      </c>
      <c r="N6079" s="2" t="s">
        <v>560</v>
      </c>
    </row>
    <row r="6080" spans="2:14" x14ac:dyDescent="0.25">
      <c r="B6080" s="2" t="s">
        <v>5074</v>
      </c>
      <c r="C6080" s="2" t="s">
        <v>5075</v>
      </c>
      <c r="D6080" s="2" t="s">
        <v>41</v>
      </c>
      <c r="E6080" s="2" t="s">
        <v>17</v>
      </c>
      <c r="F6080" s="2" t="s">
        <v>552</v>
      </c>
      <c r="G6080" s="2" t="s">
        <v>4790</v>
      </c>
      <c r="H6080" s="2" t="s">
        <v>5076</v>
      </c>
      <c r="I6080" s="2">
        <v>0</v>
      </c>
      <c r="J6080" s="2">
        <v>0</v>
      </c>
      <c r="K6080" s="2" t="s">
        <v>5077</v>
      </c>
      <c r="L6080" s="3">
        <v>46093</v>
      </c>
      <c r="M6080" s="3">
        <v>46419</v>
      </c>
      <c r="N6080" s="2" t="s">
        <v>4868</v>
      </c>
    </row>
    <row r="6081" spans="2:14" x14ac:dyDescent="0.25">
      <c r="B6081" s="2" t="s">
        <v>5074</v>
      </c>
      <c r="C6081" s="2" t="s">
        <v>5075</v>
      </c>
      <c r="D6081" s="2" t="s">
        <v>41</v>
      </c>
      <c r="E6081" s="2" t="s">
        <v>17</v>
      </c>
      <c r="F6081" s="2" t="s">
        <v>552</v>
      </c>
      <c r="G6081" s="2" t="s">
        <v>4790</v>
      </c>
      <c r="H6081" s="2" t="s">
        <v>5076</v>
      </c>
      <c r="I6081" s="2">
        <v>0</v>
      </c>
      <c r="J6081" s="2">
        <v>0</v>
      </c>
      <c r="K6081" s="2" t="s">
        <v>5078</v>
      </c>
      <c r="L6081" s="3">
        <v>46144</v>
      </c>
      <c r="M6081" s="3">
        <v>46447</v>
      </c>
      <c r="N6081" s="2" t="s">
        <v>4868</v>
      </c>
    </row>
    <row r="6082" spans="2:14" x14ac:dyDescent="0.25">
      <c r="B6082" s="2" t="s">
        <v>5074</v>
      </c>
      <c r="C6082" s="2" t="s">
        <v>5075</v>
      </c>
      <c r="D6082" s="2" t="s">
        <v>41</v>
      </c>
      <c r="E6082" s="2" t="s">
        <v>17</v>
      </c>
      <c r="F6082" s="2" t="s">
        <v>552</v>
      </c>
      <c r="G6082" s="2" t="s">
        <v>4790</v>
      </c>
      <c r="H6082" s="2" t="s">
        <v>5076</v>
      </c>
      <c r="I6082" s="2">
        <v>0</v>
      </c>
      <c r="J6082" s="2">
        <v>0</v>
      </c>
      <c r="K6082" s="2" t="s">
        <v>4993</v>
      </c>
      <c r="L6082" s="3">
        <v>46093</v>
      </c>
      <c r="M6082" s="3">
        <v>46419</v>
      </c>
      <c r="N6082" s="2" t="s">
        <v>4868</v>
      </c>
    </row>
    <row r="6083" spans="2:14" x14ac:dyDescent="0.25">
      <c r="B6083" s="2" t="s">
        <v>5074</v>
      </c>
      <c r="C6083" s="2" t="s">
        <v>5075</v>
      </c>
      <c r="D6083" s="2" t="s">
        <v>41</v>
      </c>
      <c r="E6083" s="2" t="s">
        <v>17</v>
      </c>
      <c r="F6083" s="2" t="s">
        <v>552</v>
      </c>
      <c r="G6083" s="2" t="s">
        <v>4790</v>
      </c>
      <c r="H6083" s="2" t="s">
        <v>5076</v>
      </c>
      <c r="I6083" s="2">
        <v>0</v>
      </c>
      <c r="J6083" s="2">
        <v>0</v>
      </c>
      <c r="K6083" s="2" t="s">
        <v>5079</v>
      </c>
      <c r="L6083" s="3">
        <v>46144</v>
      </c>
      <c r="M6083" s="3">
        <v>46478</v>
      </c>
      <c r="N6083" s="2" t="s">
        <v>4868</v>
      </c>
    </row>
    <row r="6084" spans="2:14" x14ac:dyDescent="0.25">
      <c r="B6084" s="2" t="s">
        <v>5074</v>
      </c>
      <c r="C6084" s="2" t="s">
        <v>5075</v>
      </c>
      <c r="D6084" s="2" t="s">
        <v>41</v>
      </c>
      <c r="E6084" s="2" t="s">
        <v>17</v>
      </c>
      <c r="F6084" s="2" t="s">
        <v>552</v>
      </c>
      <c r="G6084" s="2" t="s">
        <v>4790</v>
      </c>
      <c r="H6084" s="2" t="s">
        <v>5076</v>
      </c>
      <c r="I6084" s="2">
        <v>0</v>
      </c>
      <c r="J6084" s="2">
        <v>0</v>
      </c>
      <c r="K6084" s="2" t="s">
        <v>5080</v>
      </c>
      <c r="L6084" s="3">
        <v>46078</v>
      </c>
      <c r="M6084" s="3">
        <v>46388</v>
      </c>
      <c r="N6084" s="2" t="s">
        <v>4868</v>
      </c>
    </row>
    <row r="6085" spans="2:14" x14ac:dyDescent="0.25">
      <c r="B6085" s="2" t="s">
        <v>5081</v>
      </c>
      <c r="C6085" s="2" t="s">
        <v>5082</v>
      </c>
      <c r="D6085" s="2" t="s">
        <v>41</v>
      </c>
      <c r="E6085" s="2" t="s">
        <v>17</v>
      </c>
      <c r="F6085" s="2" t="s">
        <v>300</v>
      </c>
      <c r="G6085" s="2" t="s">
        <v>1491</v>
      </c>
      <c r="H6085" s="2" t="s">
        <v>4823</v>
      </c>
      <c r="I6085" s="2">
        <v>0</v>
      </c>
      <c r="J6085" s="2">
        <v>0</v>
      </c>
      <c r="K6085" s="2" t="s">
        <v>5083</v>
      </c>
      <c r="L6085" s="3">
        <v>45717</v>
      </c>
      <c r="M6085" s="3">
        <v>45985</v>
      </c>
      <c r="N6085" s="2" t="s">
        <v>560</v>
      </c>
    </row>
    <row r="6086" spans="2:14" x14ac:dyDescent="0.25">
      <c r="B6086" s="2" t="s">
        <v>5081</v>
      </c>
      <c r="C6086" s="2" t="s">
        <v>5082</v>
      </c>
      <c r="D6086" s="2" t="s">
        <v>41</v>
      </c>
      <c r="E6086" s="2" t="s">
        <v>17</v>
      </c>
      <c r="F6086" s="2" t="s">
        <v>300</v>
      </c>
      <c r="G6086" s="2" t="s">
        <v>1491</v>
      </c>
      <c r="H6086" s="2" t="s">
        <v>4823</v>
      </c>
      <c r="I6086" s="2">
        <v>0</v>
      </c>
      <c r="J6086" s="2">
        <v>0</v>
      </c>
      <c r="K6086" s="2" t="s">
        <v>5084</v>
      </c>
      <c r="L6086" s="3">
        <v>45808</v>
      </c>
      <c r="M6086" s="3">
        <v>46054</v>
      </c>
      <c r="N6086" s="2" t="s">
        <v>560</v>
      </c>
    </row>
    <row r="6087" spans="2:14" x14ac:dyDescent="0.25">
      <c r="B6087" s="2" t="s">
        <v>5081</v>
      </c>
      <c r="C6087" s="2" t="s">
        <v>5082</v>
      </c>
      <c r="D6087" s="2" t="s">
        <v>41</v>
      </c>
      <c r="E6087" s="2" t="s">
        <v>17</v>
      </c>
      <c r="F6087" s="2" t="s">
        <v>300</v>
      </c>
      <c r="G6087" s="2" t="s">
        <v>1491</v>
      </c>
      <c r="H6087" s="2" t="s">
        <v>4823</v>
      </c>
      <c r="I6087" s="2">
        <v>0</v>
      </c>
      <c r="J6087" s="2">
        <v>0</v>
      </c>
      <c r="K6087" s="2" t="s">
        <v>5059</v>
      </c>
      <c r="L6087" s="3">
        <v>45833</v>
      </c>
      <c r="M6087" s="3">
        <v>46054</v>
      </c>
      <c r="N6087" s="2" t="s">
        <v>560</v>
      </c>
    </row>
    <row r="6088" spans="2:14" x14ac:dyDescent="0.25">
      <c r="B6088" s="2" t="s">
        <v>5081</v>
      </c>
      <c r="C6088" s="2" t="s">
        <v>5082</v>
      </c>
      <c r="D6088" s="2" t="s">
        <v>41</v>
      </c>
      <c r="E6088" s="2" t="s">
        <v>17</v>
      </c>
      <c r="F6088" s="2" t="s">
        <v>300</v>
      </c>
      <c r="G6088" s="2" t="s">
        <v>1491</v>
      </c>
      <c r="H6088" s="2" t="s">
        <v>4823</v>
      </c>
      <c r="I6088" s="2">
        <v>0</v>
      </c>
      <c r="J6088" s="2">
        <v>0</v>
      </c>
      <c r="K6088" s="2">
        <v>422213</v>
      </c>
      <c r="L6088" s="3">
        <v>44958</v>
      </c>
      <c r="M6088" s="3">
        <v>45839</v>
      </c>
      <c r="N6088" s="2" t="s">
        <v>560</v>
      </c>
    </row>
    <row r="6089" spans="2:14" x14ac:dyDescent="0.25">
      <c r="B6089" s="2" t="s">
        <v>5081</v>
      </c>
      <c r="C6089" s="2" t="s">
        <v>5082</v>
      </c>
      <c r="D6089" s="2" t="s">
        <v>41</v>
      </c>
      <c r="E6089" s="2" t="s">
        <v>17</v>
      </c>
      <c r="F6089" s="2" t="s">
        <v>300</v>
      </c>
      <c r="G6089" s="2" t="s">
        <v>1491</v>
      </c>
      <c r="H6089" s="2" t="s">
        <v>4823</v>
      </c>
      <c r="I6089" s="2">
        <v>0</v>
      </c>
      <c r="J6089" s="2">
        <v>0</v>
      </c>
      <c r="K6089" s="2">
        <v>422494</v>
      </c>
      <c r="L6089" s="3">
        <v>44958</v>
      </c>
      <c r="M6089" s="3">
        <v>45870</v>
      </c>
      <c r="N6089" s="2" t="s">
        <v>560</v>
      </c>
    </row>
    <row r="6090" spans="2:14" x14ac:dyDescent="0.25">
      <c r="B6090" s="2" t="s">
        <v>5081</v>
      </c>
      <c r="C6090" s="2" t="s">
        <v>5082</v>
      </c>
      <c r="D6090" s="2" t="s">
        <v>41</v>
      </c>
      <c r="E6090" s="2" t="s">
        <v>17</v>
      </c>
      <c r="F6090" s="2" t="s">
        <v>300</v>
      </c>
      <c r="G6090" s="2" t="s">
        <v>1491</v>
      </c>
      <c r="H6090" s="2" t="s">
        <v>4823</v>
      </c>
      <c r="I6090" s="2">
        <v>0</v>
      </c>
      <c r="J6090" s="2">
        <v>0</v>
      </c>
      <c r="K6090" s="2">
        <v>422671</v>
      </c>
      <c r="L6090" s="3">
        <v>44958</v>
      </c>
      <c r="M6090" s="3">
        <v>45901</v>
      </c>
      <c r="N6090" s="2" t="s">
        <v>560</v>
      </c>
    </row>
    <row r="6091" spans="2:14" x14ac:dyDescent="0.25">
      <c r="B6091" s="2" t="s">
        <v>5081</v>
      </c>
      <c r="C6091" s="2" t="s">
        <v>5082</v>
      </c>
      <c r="D6091" s="2" t="s">
        <v>41</v>
      </c>
      <c r="E6091" s="2" t="s">
        <v>17</v>
      </c>
      <c r="F6091" s="2" t="s">
        <v>300</v>
      </c>
      <c r="G6091" s="2" t="s">
        <v>1491</v>
      </c>
      <c r="H6091" s="2" t="s">
        <v>4823</v>
      </c>
      <c r="I6091" s="2">
        <v>0</v>
      </c>
      <c r="J6091" s="2">
        <v>0</v>
      </c>
      <c r="K6091" s="2">
        <v>422671</v>
      </c>
      <c r="L6091" s="3">
        <v>45707</v>
      </c>
      <c r="M6091" s="3">
        <v>45931</v>
      </c>
      <c r="N6091" s="2" t="s">
        <v>560</v>
      </c>
    </row>
    <row r="6092" spans="2:14" x14ac:dyDescent="0.25">
      <c r="B6092" s="2" t="s">
        <v>5081</v>
      </c>
      <c r="C6092" s="2" t="s">
        <v>5082</v>
      </c>
      <c r="D6092" s="2" t="s">
        <v>41</v>
      </c>
      <c r="E6092" s="2" t="s">
        <v>17</v>
      </c>
      <c r="F6092" s="2" t="s">
        <v>300</v>
      </c>
      <c r="G6092" s="2" t="s">
        <v>1491</v>
      </c>
      <c r="H6092" s="2" t="s">
        <v>4823</v>
      </c>
      <c r="I6092" s="2">
        <v>0</v>
      </c>
      <c r="J6092" s="2">
        <v>0</v>
      </c>
      <c r="K6092" s="2">
        <v>423528</v>
      </c>
      <c r="L6092" s="3">
        <v>45707</v>
      </c>
      <c r="M6092" s="3">
        <v>45931</v>
      </c>
      <c r="N6092" s="2" t="s">
        <v>560</v>
      </c>
    </row>
    <row r="6093" spans="2:14" x14ac:dyDescent="0.25">
      <c r="B6093" s="2" t="s">
        <v>5085</v>
      </c>
      <c r="C6093" s="2" t="s">
        <v>5086</v>
      </c>
      <c r="D6093" s="2" t="s">
        <v>41</v>
      </c>
      <c r="E6093" s="2" t="s">
        <v>17</v>
      </c>
      <c r="F6093" s="2" t="s">
        <v>300</v>
      </c>
      <c r="G6093" s="2" t="s">
        <v>1491</v>
      </c>
      <c r="H6093" s="2" t="s">
        <v>4823</v>
      </c>
      <c r="I6093" s="2">
        <v>0</v>
      </c>
      <c r="J6093" s="2">
        <v>0</v>
      </c>
      <c r="K6093" s="2" t="s">
        <v>3169</v>
      </c>
      <c r="L6093" s="3">
        <v>45743</v>
      </c>
      <c r="M6093" s="3">
        <v>45962</v>
      </c>
      <c r="N6093" s="2" t="s">
        <v>560</v>
      </c>
    </row>
    <row r="6094" spans="2:14" x14ac:dyDescent="0.25">
      <c r="B6094" s="2" t="s">
        <v>5085</v>
      </c>
      <c r="C6094" s="2" t="s">
        <v>5086</v>
      </c>
      <c r="D6094" s="2" t="s">
        <v>41</v>
      </c>
      <c r="E6094" s="2" t="s">
        <v>17</v>
      </c>
      <c r="F6094" s="2" t="s">
        <v>300</v>
      </c>
      <c r="G6094" s="2" t="s">
        <v>1491</v>
      </c>
      <c r="H6094" s="2" t="s">
        <v>4823</v>
      </c>
      <c r="I6094" s="2">
        <v>0</v>
      </c>
      <c r="J6094" s="2">
        <v>0</v>
      </c>
      <c r="K6094" s="2">
        <v>422023</v>
      </c>
      <c r="L6094" s="3">
        <v>44958</v>
      </c>
      <c r="M6094" s="3">
        <v>45839</v>
      </c>
      <c r="N6094" s="2" t="s">
        <v>560</v>
      </c>
    </row>
    <row r="6095" spans="2:14" x14ac:dyDescent="0.25">
      <c r="B6095" s="2" t="s">
        <v>5085</v>
      </c>
      <c r="C6095" s="2" t="s">
        <v>5086</v>
      </c>
      <c r="D6095" s="2" t="s">
        <v>41</v>
      </c>
      <c r="E6095" s="2" t="s">
        <v>17</v>
      </c>
      <c r="F6095" s="2" t="s">
        <v>300</v>
      </c>
      <c r="G6095" s="2" t="s">
        <v>1491</v>
      </c>
      <c r="H6095" s="2" t="s">
        <v>4823</v>
      </c>
      <c r="I6095" s="2">
        <v>0</v>
      </c>
      <c r="J6095" s="2">
        <v>0</v>
      </c>
      <c r="K6095" s="2">
        <v>423528</v>
      </c>
      <c r="L6095" s="3">
        <v>45707</v>
      </c>
      <c r="M6095" s="3">
        <v>45931</v>
      </c>
      <c r="N6095" s="2" t="s">
        <v>560</v>
      </c>
    </row>
    <row r="6096" spans="2:14" hidden="1" x14ac:dyDescent="0.25">
      <c r="B6096" s="2" t="s">
        <v>5085</v>
      </c>
      <c r="C6096" s="2" t="s">
        <v>5086</v>
      </c>
      <c r="D6096" s="2" t="s">
        <v>41</v>
      </c>
      <c r="E6096" s="2" t="s">
        <v>233</v>
      </c>
      <c r="F6096" s="2" t="s">
        <v>300</v>
      </c>
      <c r="G6096" s="2" t="s">
        <v>1491</v>
      </c>
      <c r="H6096" s="2" t="s">
        <v>4823</v>
      </c>
      <c r="I6096" s="2">
        <v>0</v>
      </c>
      <c r="J6096" s="2">
        <v>0</v>
      </c>
      <c r="K6096" s="2">
        <v>213806</v>
      </c>
      <c r="L6096" s="3">
        <v>44958</v>
      </c>
      <c r="M6096" s="3">
        <v>45261</v>
      </c>
      <c r="N6096" s="2" t="s">
        <v>560</v>
      </c>
    </row>
    <row r="6097" spans="2:14" hidden="1" x14ac:dyDescent="0.25">
      <c r="B6097" s="2" t="s">
        <v>5085</v>
      </c>
      <c r="C6097" s="2" t="s">
        <v>5086</v>
      </c>
      <c r="D6097" s="2" t="s">
        <v>41</v>
      </c>
      <c r="E6097" s="2" t="s">
        <v>233</v>
      </c>
      <c r="F6097" s="2" t="s">
        <v>300</v>
      </c>
      <c r="G6097" s="2" t="s">
        <v>1491</v>
      </c>
      <c r="H6097" s="2" t="s">
        <v>4823</v>
      </c>
      <c r="I6097" s="2">
        <v>0</v>
      </c>
      <c r="J6097" s="2">
        <v>0</v>
      </c>
      <c r="K6097" s="2">
        <v>7819726</v>
      </c>
      <c r="L6097" s="3">
        <v>44958</v>
      </c>
      <c r="M6097" s="3">
        <v>44958</v>
      </c>
      <c r="N6097" s="2" t="s">
        <v>560</v>
      </c>
    </row>
    <row r="6098" spans="2:14" x14ac:dyDescent="0.25">
      <c r="B6098" s="2" t="s">
        <v>5087</v>
      </c>
      <c r="C6098" s="2" t="s">
        <v>5088</v>
      </c>
      <c r="D6098" s="2" t="s">
        <v>41</v>
      </c>
      <c r="E6098" s="2" t="s">
        <v>17</v>
      </c>
      <c r="F6098" s="2" t="s">
        <v>552</v>
      </c>
      <c r="G6098" s="2" t="s">
        <v>4790</v>
      </c>
      <c r="H6098" s="2" t="s">
        <v>5089</v>
      </c>
      <c r="I6098" s="2">
        <v>11760</v>
      </c>
      <c r="J6098" s="2">
        <v>0</v>
      </c>
      <c r="K6098" s="2">
        <v>19999321</v>
      </c>
      <c r="L6098" s="3">
        <v>45668</v>
      </c>
      <c r="M6098" s="3">
        <v>45978</v>
      </c>
      <c r="N6098" s="2" t="s">
        <v>4942</v>
      </c>
    </row>
    <row r="6099" spans="2:14" x14ac:dyDescent="0.25">
      <c r="B6099" s="2" t="s">
        <v>5087</v>
      </c>
      <c r="C6099" s="2" t="s">
        <v>5088</v>
      </c>
      <c r="D6099" s="2" t="s">
        <v>41</v>
      </c>
      <c r="E6099" s="2" t="s">
        <v>17</v>
      </c>
      <c r="F6099" s="2" t="s">
        <v>552</v>
      </c>
      <c r="G6099" s="2" t="s">
        <v>4790</v>
      </c>
      <c r="H6099" s="2" t="s">
        <v>5089</v>
      </c>
      <c r="I6099" s="2">
        <v>11760</v>
      </c>
      <c r="J6099" s="2">
        <v>0</v>
      </c>
      <c r="K6099" s="2">
        <v>20154874</v>
      </c>
      <c r="L6099" s="3">
        <v>45703</v>
      </c>
      <c r="M6099" s="3">
        <v>46027</v>
      </c>
      <c r="N6099" s="2" t="s">
        <v>4942</v>
      </c>
    </row>
    <row r="6100" spans="2:14" x14ac:dyDescent="0.25">
      <c r="B6100" s="2" t="s">
        <v>5087</v>
      </c>
      <c r="C6100" s="2" t="s">
        <v>5088</v>
      </c>
      <c r="D6100" s="2" t="s">
        <v>41</v>
      </c>
      <c r="E6100" s="2" t="s">
        <v>17</v>
      </c>
      <c r="F6100" s="2" t="s">
        <v>552</v>
      </c>
      <c r="G6100" s="2" t="s">
        <v>4790</v>
      </c>
      <c r="H6100" s="2" t="s">
        <v>5089</v>
      </c>
      <c r="I6100" s="2">
        <v>11760</v>
      </c>
      <c r="J6100" s="2">
        <v>0</v>
      </c>
      <c r="K6100" s="2">
        <v>20154876</v>
      </c>
      <c r="L6100" s="3">
        <v>45673</v>
      </c>
      <c r="M6100" s="3">
        <v>46031</v>
      </c>
      <c r="N6100" s="2" t="s">
        <v>4942</v>
      </c>
    </row>
    <row r="6101" spans="2:14" x14ac:dyDescent="0.25">
      <c r="B6101" s="2" t="s">
        <v>5087</v>
      </c>
      <c r="C6101" s="2" t="s">
        <v>5088</v>
      </c>
      <c r="D6101" s="2" t="s">
        <v>41</v>
      </c>
      <c r="E6101" s="2" t="s">
        <v>17</v>
      </c>
      <c r="F6101" s="2" t="s">
        <v>552</v>
      </c>
      <c r="G6101" s="2" t="s">
        <v>4790</v>
      </c>
      <c r="H6101" s="2" t="s">
        <v>5089</v>
      </c>
      <c r="I6101" s="2">
        <v>11760</v>
      </c>
      <c r="J6101" s="2">
        <v>0</v>
      </c>
      <c r="K6101" s="2">
        <v>20281005</v>
      </c>
      <c r="L6101" s="3">
        <v>45734</v>
      </c>
      <c r="M6101" s="3">
        <v>46097</v>
      </c>
      <c r="N6101" s="2" t="s">
        <v>4942</v>
      </c>
    </row>
    <row r="6102" spans="2:14" x14ac:dyDescent="0.25">
      <c r="B6102" s="2" t="s">
        <v>5087</v>
      </c>
      <c r="C6102" s="2" t="s">
        <v>5088</v>
      </c>
      <c r="D6102" s="2" t="s">
        <v>41</v>
      </c>
      <c r="E6102" s="2" t="s">
        <v>17</v>
      </c>
      <c r="F6102" s="2" t="s">
        <v>552</v>
      </c>
      <c r="G6102" s="2" t="s">
        <v>4790</v>
      </c>
      <c r="H6102" s="2" t="s">
        <v>5089</v>
      </c>
      <c r="I6102" s="2">
        <v>11760</v>
      </c>
      <c r="J6102" s="2">
        <v>0</v>
      </c>
      <c r="K6102" s="2">
        <v>20281022</v>
      </c>
      <c r="L6102" s="3">
        <v>45740</v>
      </c>
      <c r="M6102" s="3">
        <v>46097</v>
      </c>
      <c r="N6102" s="2" t="s">
        <v>4942</v>
      </c>
    </row>
    <row r="6103" spans="2:14" x14ac:dyDescent="0.25">
      <c r="B6103" s="2" t="s">
        <v>5087</v>
      </c>
      <c r="C6103" s="2" t="s">
        <v>5088</v>
      </c>
      <c r="D6103" s="2" t="s">
        <v>41</v>
      </c>
      <c r="E6103" s="2" t="s">
        <v>17</v>
      </c>
      <c r="F6103" s="2" t="s">
        <v>552</v>
      </c>
      <c r="G6103" s="2" t="s">
        <v>4790</v>
      </c>
      <c r="H6103" s="2" t="s">
        <v>5089</v>
      </c>
      <c r="I6103" s="2">
        <v>11760</v>
      </c>
      <c r="J6103" s="2">
        <v>0</v>
      </c>
      <c r="K6103" s="2">
        <v>20395922</v>
      </c>
      <c r="L6103" s="3">
        <v>45829</v>
      </c>
      <c r="M6103" s="3">
        <v>46132</v>
      </c>
      <c r="N6103" s="2" t="s">
        <v>4942</v>
      </c>
    </row>
    <row r="6104" spans="2:14" x14ac:dyDescent="0.25">
      <c r="B6104" s="2" t="s">
        <v>5087</v>
      </c>
      <c r="C6104" s="2" t="s">
        <v>5088</v>
      </c>
      <c r="D6104" s="2" t="s">
        <v>41</v>
      </c>
      <c r="E6104" s="2" t="s">
        <v>17</v>
      </c>
      <c r="F6104" s="2" t="s">
        <v>552</v>
      </c>
      <c r="G6104" s="2" t="s">
        <v>4790</v>
      </c>
      <c r="H6104" s="2" t="s">
        <v>5089</v>
      </c>
      <c r="I6104" s="2">
        <v>11760</v>
      </c>
      <c r="J6104" s="2">
        <v>0</v>
      </c>
      <c r="K6104" s="2">
        <v>20395923</v>
      </c>
      <c r="L6104" s="3">
        <v>45770</v>
      </c>
      <c r="M6104" s="3">
        <v>46132</v>
      </c>
      <c r="N6104" s="2" t="s">
        <v>4942</v>
      </c>
    </row>
    <row r="6105" spans="2:14" x14ac:dyDescent="0.25">
      <c r="B6105" s="2" t="s">
        <v>5087</v>
      </c>
      <c r="C6105" s="2" t="s">
        <v>5088</v>
      </c>
      <c r="D6105" s="2" t="s">
        <v>41</v>
      </c>
      <c r="E6105" s="2" t="s">
        <v>17</v>
      </c>
      <c r="F6105" s="2" t="s">
        <v>552</v>
      </c>
      <c r="G6105" s="2" t="s">
        <v>4790</v>
      </c>
      <c r="H6105" s="2" t="s">
        <v>5089</v>
      </c>
      <c r="I6105" s="2">
        <v>11760</v>
      </c>
      <c r="J6105" s="2">
        <v>0</v>
      </c>
      <c r="K6105" s="2">
        <v>20578019</v>
      </c>
      <c r="L6105" s="3">
        <v>45829</v>
      </c>
      <c r="M6105" s="3">
        <v>46192</v>
      </c>
      <c r="N6105" s="2" t="s">
        <v>4942</v>
      </c>
    </row>
    <row r="6106" spans="2:14" x14ac:dyDescent="0.25">
      <c r="B6106" s="2" t="s">
        <v>5087</v>
      </c>
      <c r="C6106" s="2" t="s">
        <v>5088</v>
      </c>
      <c r="D6106" s="2" t="s">
        <v>41</v>
      </c>
      <c r="E6106" s="2" t="s">
        <v>17</v>
      </c>
      <c r="F6106" s="2" t="s">
        <v>552</v>
      </c>
      <c r="G6106" s="2" t="s">
        <v>4790</v>
      </c>
      <c r="H6106" s="2" t="s">
        <v>5089</v>
      </c>
      <c r="I6106" s="2">
        <v>11760</v>
      </c>
      <c r="J6106" s="2">
        <v>0</v>
      </c>
      <c r="K6106" s="2">
        <v>20673126</v>
      </c>
      <c r="L6106" s="3">
        <v>45860</v>
      </c>
      <c r="M6106" s="3">
        <v>46221</v>
      </c>
      <c r="N6106" s="2" t="s">
        <v>4942</v>
      </c>
    </row>
    <row r="6107" spans="2:14" x14ac:dyDescent="0.25">
      <c r="B6107" s="2" t="s">
        <v>5087</v>
      </c>
      <c r="C6107" s="2" t="s">
        <v>5088</v>
      </c>
      <c r="D6107" s="2" t="s">
        <v>41</v>
      </c>
      <c r="E6107" s="2" t="s">
        <v>17</v>
      </c>
      <c r="F6107" s="2" t="s">
        <v>552</v>
      </c>
      <c r="G6107" s="2" t="s">
        <v>4790</v>
      </c>
      <c r="H6107" s="2" t="s">
        <v>5089</v>
      </c>
      <c r="I6107" s="2">
        <v>11760</v>
      </c>
      <c r="J6107" s="2">
        <v>0</v>
      </c>
      <c r="K6107" s="2">
        <v>20673127</v>
      </c>
      <c r="L6107" s="3">
        <v>45860</v>
      </c>
      <c r="M6107" s="3">
        <v>46221</v>
      </c>
      <c r="N6107" s="2" t="s">
        <v>4942</v>
      </c>
    </row>
    <row r="6108" spans="2:14" x14ac:dyDescent="0.25">
      <c r="B6108" s="2" t="s">
        <v>5087</v>
      </c>
      <c r="C6108" s="2" t="s">
        <v>5088</v>
      </c>
      <c r="D6108" s="2" t="s">
        <v>41</v>
      </c>
      <c r="E6108" s="2" t="s">
        <v>17</v>
      </c>
      <c r="F6108" s="2" t="s">
        <v>552</v>
      </c>
      <c r="G6108" s="2" t="s">
        <v>4790</v>
      </c>
      <c r="H6108" s="2" t="s">
        <v>5089</v>
      </c>
      <c r="I6108" s="2">
        <v>11760</v>
      </c>
      <c r="J6108" s="2">
        <v>0</v>
      </c>
      <c r="K6108" s="2">
        <v>20673130</v>
      </c>
      <c r="L6108" s="3">
        <v>45860</v>
      </c>
      <c r="M6108" s="3">
        <v>46221</v>
      </c>
      <c r="N6108" s="2" t="s">
        <v>4942</v>
      </c>
    </row>
    <row r="6109" spans="2:14" x14ac:dyDescent="0.25">
      <c r="B6109" s="2" t="s">
        <v>5087</v>
      </c>
      <c r="C6109" s="2" t="s">
        <v>5088</v>
      </c>
      <c r="D6109" s="2" t="s">
        <v>41</v>
      </c>
      <c r="E6109" s="2" t="s">
        <v>17</v>
      </c>
      <c r="F6109" s="2" t="s">
        <v>552</v>
      </c>
      <c r="G6109" s="2" t="s">
        <v>4790</v>
      </c>
      <c r="H6109" s="2" t="s">
        <v>5089</v>
      </c>
      <c r="I6109" s="2">
        <v>11760</v>
      </c>
      <c r="J6109" s="2">
        <v>0</v>
      </c>
      <c r="K6109" s="2">
        <v>20673131</v>
      </c>
      <c r="L6109" s="3">
        <v>45860</v>
      </c>
      <c r="M6109" s="3">
        <v>46221</v>
      </c>
      <c r="N6109" s="2" t="s">
        <v>4942</v>
      </c>
    </row>
    <row r="6110" spans="2:14" x14ac:dyDescent="0.25">
      <c r="B6110" s="2" t="s">
        <v>5087</v>
      </c>
      <c r="C6110" s="2" t="s">
        <v>5088</v>
      </c>
      <c r="D6110" s="2" t="s">
        <v>41</v>
      </c>
      <c r="E6110" s="2" t="s">
        <v>17</v>
      </c>
      <c r="F6110" s="2" t="s">
        <v>552</v>
      </c>
      <c r="G6110" s="2" t="s">
        <v>4790</v>
      </c>
      <c r="H6110" s="2" t="s">
        <v>5089</v>
      </c>
      <c r="I6110" s="2">
        <v>11760</v>
      </c>
      <c r="J6110" s="2">
        <v>0</v>
      </c>
      <c r="K6110" s="2">
        <v>20691313</v>
      </c>
      <c r="L6110" s="3">
        <v>45922</v>
      </c>
      <c r="M6110" s="3">
        <v>46230</v>
      </c>
      <c r="N6110" s="2" t="s">
        <v>4942</v>
      </c>
    </row>
    <row r="6111" spans="2:14" x14ac:dyDescent="0.25">
      <c r="B6111" s="2" t="s">
        <v>5087</v>
      </c>
      <c r="C6111" s="2" t="s">
        <v>5088</v>
      </c>
      <c r="D6111" s="2" t="s">
        <v>41</v>
      </c>
      <c r="E6111" s="2" t="s">
        <v>17</v>
      </c>
      <c r="F6111" s="2" t="s">
        <v>552</v>
      </c>
      <c r="G6111" s="2" t="s">
        <v>4790</v>
      </c>
      <c r="H6111" s="2" t="s">
        <v>5089</v>
      </c>
      <c r="I6111" s="2">
        <v>11760</v>
      </c>
      <c r="J6111" s="2">
        <v>0</v>
      </c>
      <c r="K6111" s="2">
        <v>20852110</v>
      </c>
      <c r="L6111" s="3">
        <v>45927</v>
      </c>
      <c r="M6111" s="3">
        <v>46273</v>
      </c>
      <c r="N6111" s="2" t="s">
        <v>4942</v>
      </c>
    </row>
    <row r="6112" spans="2:14" x14ac:dyDescent="0.25">
      <c r="B6112" s="2" t="s">
        <v>5087</v>
      </c>
      <c r="C6112" s="2" t="s">
        <v>5088</v>
      </c>
      <c r="D6112" s="2" t="s">
        <v>41</v>
      </c>
      <c r="E6112" s="2" t="s">
        <v>17</v>
      </c>
      <c r="F6112" s="2" t="s">
        <v>552</v>
      </c>
      <c r="G6112" s="2" t="s">
        <v>4790</v>
      </c>
      <c r="H6112" s="2" t="s">
        <v>5089</v>
      </c>
      <c r="I6112" s="2">
        <v>11760</v>
      </c>
      <c r="J6112" s="2">
        <v>0</v>
      </c>
      <c r="K6112" s="2">
        <v>20899632</v>
      </c>
      <c r="L6112" s="3">
        <v>45950</v>
      </c>
      <c r="M6112" s="3">
        <v>46300</v>
      </c>
      <c r="N6112" s="2" t="s">
        <v>4942</v>
      </c>
    </row>
    <row r="6113" spans="2:14" x14ac:dyDescent="0.25">
      <c r="B6113" s="2" t="s">
        <v>5087</v>
      </c>
      <c r="C6113" s="2" t="s">
        <v>5088</v>
      </c>
      <c r="D6113" s="2" t="s">
        <v>41</v>
      </c>
      <c r="E6113" s="2" t="s">
        <v>17</v>
      </c>
      <c r="F6113" s="2" t="s">
        <v>552</v>
      </c>
      <c r="G6113" s="2" t="s">
        <v>4790</v>
      </c>
      <c r="H6113" s="2" t="s">
        <v>5089</v>
      </c>
      <c r="I6113" s="2">
        <v>11760</v>
      </c>
      <c r="J6113" s="2">
        <v>0</v>
      </c>
      <c r="K6113" s="2">
        <v>20908295</v>
      </c>
      <c r="L6113" s="3">
        <v>46025</v>
      </c>
      <c r="M6113" s="3">
        <v>46318</v>
      </c>
      <c r="N6113" s="2" t="s">
        <v>4942</v>
      </c>
    </row>
    <row r="6114" spans="2:14" x14ac:dyDescent="0.25">
      <c r="B6114" s="2" t="s">
        <v>5087</v>
      </c>
      <c r="C6114" s="2" t="s">
        <v>5088</v>
      </c>
      <c r="D6114" s="2" t="s">
        <v>41</v>
      </c>
      <c r="E6114" s="2" t="s">
        <v>17</v>
      </c>
      <c r="F6114" s="2" t="s">
        <v>552</v>
      </c>
      <c r="G6114" s="2" t="s">
        <v>4790</v>
      </c>
      <c r="H6114" s="2" t="s">
        <v>5089</v>
      </c>
      <c r="I6114" s="2">
        <v>11760</v>
      </c>
      <c r="J6114" s="2">
        <v>0</v>
      </c>
      <c r="K6114" s="2">
        <v>21050551</v>
      </c>
      <c r="L6114" s="3">
        <v>46065</v>
      </c>
      <c r="M6114" s="3">
        <v>46396</v>
      </c>
      <c r="N6114" s="2" t="s">
        <v>4942</v>
      </c>
    </row>
    <row r="6115" spans="2:14" x14ac:dyDescent="0.25">
      <c r="B6115" s="2" t="s">
        <v>5087</v>
      </c>
      <c r="C6115" s="2" t="s">
        <v>5088</v>
      </c>
      <c r="D6115" s="2" t="s">
        <v>41</v>
      </c>
      <c r="E6115" s="2" t="s">
        <v>17</v>
      </c>
      <c r="F6115" s="2" t="s">
        <v>552</v>
      </c>
      <c r="G6115" s="2" t="s">
        <v>4790</v>
      </c>
      <c r="H6115" s="2" t="s">
        <v>5089</v>
      </c>
      <c r="I6115" s="2">
        <v>11760</v>
      </c>
      <c r="J6115" s="2">
        <v>0</v>
      </c>
      <c r="K6115" s="2">
        <v>21102535</v>
      </c>
      <c r="L6115" s="3">
        <v>46095</v>
      </c>
      <c r="M6115" s="3">
        <v>46430</v>
      </c>
      <c r="N6115" s="2" t="s">
        <v>4942</v>
      </c>
    </row>
    <row r="6116" spans="2:14" x14ac:dyDescent="0.25">
      <c r="B6116" s="2" t="s">
        <v>5087</v>
      </c>
      <c r="C6116" s="2" t="s">
        <v>5088</v>
      </c>
      <c r="D6116" s="2" t="s">
        <v>41</v>
      </c>
      <c r="E6116" s="2" t="s">
        <v>17</v>
      </c>
      <c r="F6116" s="2" t="s">
        <v>552</v>
      </c>
      <c r="G6116" s="2" t="s">
        <v>4790</v>
      </c>
      <c r="H6116" s="2" t="s">
        <v>5089</v>
      </c>
      <c r="I6116" s="2">
        <v>11760</v>
      </c>
      <c r="J6116" s="2">
        <v>0</v>
      </c>
      <c r="K6116" s="2">
        <v>21139854</v>
      </c>
      <c r="L6116" s="3">
        <v>46097</v>
      </c>
      <c r="M6116" s="3">
        <v>46451</v>
      </c>
      <c r="N6116" s="2" t="s">
        <v>4942</v>
      </c>
    </row>
    <row r="6117" spans="2:14" x14ac:dyDescent="0.25">
      <c r="B6117" s="2" t="s">
        <v>5087</v>
      </c>
      <c r="C6117" s="2" t="s">
        <v>5088</v>
      </c>
      <c r="D6117" s="2" t="s">
        <v>41</v>
      </c>
      <c r="E6117" s="2" t="s">
        <v>17</v>
      </c>
      <c r="F6117" s="2" t="s">
        <v>552</v>
      </c>
      <c r="G6117" s="2" t="s">
        <v>4790</v>
      </c>
      <c r="H6117" s="2" t="s">
        <v>5089</v>
      </c>
      <c r="I6117" s="2">
        <v>11760</v>
      </c>
      <c r="J6117" s="2">
        <v>0</v>
      </c>
      <c r="K6117" s="2">
        <v>21157734</v>
      </c>
      <c r="L6117" s="3">
        <v>46097</v>
      </c>
      <c r="M6117" s="3">
        <v>46451</v>
      </c>
      <c r="N6117" s="2" t="s">
        <v>4942</v>
      </c>
    </row>
    <row r="6118" spans="2:14" x14ac:dyDescent="0.25">
      <c r="B6118" s="2" t="s">
        <v>5087</v>
      </c>
      <c r="C6118" s="2" t="s">
        <v>5088</v>
      </c>
      <c r="D6118" s="2" t="s">
        <v>41</v>
      </c>
      <c r="E6118" s="2" t="s">
        <v>17</v>
      </c>
      <c r="F6118" s="2" t="s">
        <v>552</v>
      </c>
      <c r="G6118" s="2" t="s">
        <v>4790</v>
      </c>
      <c r="H6118" s="2" t="s">
        <v>5089</v>
      </c>
      <c r="I6118" s="2">
        <v>11760</v>
      </c>
      <c r="J6118" s="2">
        <v>200</v>
      </c>
      <c r="K6118" s="2">
        <v>21328610</v>
      </c>
      <c r="L6118" s="3">
        <v>46167</v>
      </c>
      <c r="M6118" s="3">
        <v>46511</v>
      </c>
      <c r="N6118" s="2" t="s">
        <v>4942</v>
      </c>
    </row>
    <row r="6119" spans="2:14" x14ac:dyDescent="0.25">
      <c r="B6119" s="2" t="s">
        <v>5087</v>
      </c>
      <c r="C6119" s="2" t="s">
        <v>5088</v>
      </c>
      <c r="D6119" s="2" t="s">
        <v>41</v>
      </c>
      <c r="E6119" s="2" t="s">
        <v>17</v>
      </c>
      <c r="F6119" s="2" t="s">
        <v>552</v>
      </c>
      <c r="G6119" s="2" t="s">
        <v>4790</v>
      </c>
      <c r="H6119" s="2" t="s">
        <v>5089</v>
      </c>
      <c r="I6119" s="2">
        <v>11760</v>
      </c>
      <c r="J6119" s="2">
        <v>4740</v>
      </c>
      <c r="K6119" s="2">
        <v>21343101</v>
      </c>
      <c r="L6119" s="3">
        <v>46167</v>
      </c>
      <c r="M6119" s="3">
        <v>46511</v>
      </c>
      <c r="N6119" s="2" t="s">
        <v>4942</v>
      </c>
    </row>
    <row r="6120" spans="2:14" x14ac:dyDescent="0.25">
      <c r="B6120" s="2" t="s">
        <v>5087</v>
      </c>
      <c r="C6120" s="2" t="s">
        <v>5088</v>
      </c>
      <c r="D6120" s="2" t="s">
        <v>41</v>
      </c>
      <c r="E6120" s="2" t="s">
        <v>17</v>
      </c>
      <c r="F6120" s="2" t="s">
        <v>552</v>
      </c>
      <c r="G6120" s="2" t="s">
        <v>4790</v>
      </c>
      <c r="H6120" s="2" t="s">
        <v>5089</v>
      </c>
      <c r="I6120" s="2">
        <v>11760</v>
      </c>
      <c r="J6120" s="2">
        <v>4160</v>
      </c>
      <c r="K6120" s="2">
        <v>21343102</v>
      </c>
      <c r="L6120" s="3">
        <v>46167</v>
      </c>
      <c r="M6120" s="3">
        <v>46511</v>
      </c>
      <c r="N6120" s="2" t="s">
        <v>4942</v>
      </c>
    </row>
    <row r="6121" spans="2:14" x14ac:dyDescent="0.25">
      <c r="B6121" s="2" t="s">
        <v>5087</v>
      </c>
      <c r="C6121" s="2" t="s">
        <v>5088</v>
      </c>
      <c r="D6121" s="2" t="s">
        <v>41</v>
      </c>
      <c r="E6121" s="2" t="s">
        <v>17</v>
      </c>
      <c r="F6121" s="2" t="s">
        <v>552</v>
      </c>
      <c r="G6121" s="2" t="s">
        <v>4790</v>
      </c>
      <c r="H6121" s="2" t="s">
        <v>5089</v>
      </c>
      <c r="I6121" s="2">
        <v>11760</v>
      </c>
      <c r="J6121" s="2">
        <v>1020</v>
      </c>
      <c r="K6121" s="2">
        <v>21343103</v>
      </c>
      <c r="L6121" s="3">
        <v>46167</v>
      </c>
      <c r="M6121" s="3">
        <v>46511</v>
      </c>
      <c r="N6121" s="2" t="s">
        <v>4942</v>
      </c>
    </row>
    <row r="6122" spans="2:14" x14ac:dyDescent="0.25">
      <c r="B6122" s="2" t="s">
        <v>5087</v>
      </c>
      <c r="C6122" s="2" t="s">
        <v>5088</v>
      </c>
      <c r="D6122" s="2" t="s">
        <v>41</v>
      </c>
      <c r="E6122" s="2" t="s">
        <v>17</v>
      </c>
      <c r="F6122" s="2" t="s">
        <v>552</v>
      </c>
      <c r="G6122" s="2" t="s">
        <v>4790</v>
      </c>
      <c r="H6122" s="2" t="s">
        <v>5089</v>
      </c>
      <c r="I6122" s="2">
        <v>11760</v>
      </c>
      <c r="J6122" s="2">
        <v>0</v>
      </c>
      <c r="K6122" s="2">
        <v>21343104</v>
      </c>
      <c r="L6122" s="3">
        <v>46167</v>
      </c>
      <c r="M6122" s="3">
        <v>46511</v>
      </c>
      <c r="N6122" s="2" t="s">
        <v>4942</v>
      </c>
    </row>
    <row r="6123" spans="2:14" x14ac:dyDescent="0.25">
      <c r="B6123" s="2" t="s">
        <v>5087</v>
      </c>
      <c r="C6123" s="2" t="s">
        <v>5088</v>
      </c>
      <c r="D6123" s="2" t="s">
        <v>41</v>
      </c>
      <c r="E6123" s="2" t="s">
        <v>17</v>
      </c>
      <c r="F6123" s="2" t="s">
        <v>552</v>
      </c>
      <c r="G6123" s="2" t="s">
        <v>4790</v>
      </c>
      <c r="H6123" s="2" t="s">
        <v>5089</v>
      </c>
      <c r="I6123" s="2">
        <v>11760</v>
      </c>
      <c r="J6123" s="2">
        <v>640</v>
      </c>
      <c r="K6123" s="2">
        <v>21343105</v>
      </c>
      <c r="L6123" s="3">
        <v>46167</v>
      </c>
      <c r="M6123" s="3">
        <v>46511</v>
      </c>
      <c r="N6123" s="2" t="s">
        <v>4942</v>
      </c>
    </row>
    <row r="6124" spans="2:14" x14ac:dyDescent="0.25">
      <c r="B6124" s="2" t="s">
        <v>5087</v>
      </c>
      <c r="C6124" s="2" t="s">
        <v>5088</v>
      </c>
      <c r="D6124" s="2" t="s">
        <v>41</v>
      </c>
      <c r="E6124" s="2" t="s">
        <v>17</v>
      </c>
      <c r="F6124" s="2" t="s">
        <v>552</v>
      </c>
      <c r="G6124" s="2" t="s">
        <v>4790</v>
      </c>
      <c r="H6124" s="2" t="s">
        <v>5089</v>
      </c>
      <c r="I6124" s="2">
        <v>11760</v>
      </c>
      <c r="J6124" s="2">
        <v>0</v>
      </c>
      <c r="K6124" s="2">
        <v>21352021</v>
      </c>
      <c r="L6124" s="3">
        <v>46167</v>
      </c>
      <c r="M6124" s="3">
        <v>46511</v>
      </c>
      <c r="N6124" s="2" t="s">
        <v>4942</v>
      </c>
    </row>
    <row r="6125" spans="2:14" x14ac:dyDescent="0.25">
      <c r="B6125" s="2" t="s">
        <v>5087</v>
      </c>
      <c r="C6125" s="2" t="s">
        <v>5088</v>
      </c>
      <c r="D6125" s="2" t="s">
        <v>41</v>
      </c>
      <c r="E6125" s="2" t="s">
        <v>181</v>
      </c>
      <c r="F6125" s="2" t="s">
        <v>552</v>
      </c>
      <c r="G6125" s="2" t="s">
        <v>4790</v>
      </c>
      <c r="H6125" s="2" t="s">
        <v>5089</v>
      </c>
      <c r="I6125" s="2">
        <v>11760</v>
      </c>
      <c r="J6125" s="2">
        <v>0</v>
      </c>
      <c r="K6125" s="2">
        <v>20852110</v>
      </c>
      <c r="L6125" s="3">
        <v>45927</v>
      </c>
      <c r="M6125" s="3">
        <v>46273</v>
      </c>
      <c r="N6125" s="2" t="s">
        <v>4942</v>
      </c>
    </row>
    <row r="6126" spans="2:14" x14ac:dyDescent="0.25">
      <c r="B6126" s="2" t="s">
        <v>5087</v>
      </c>
      <c r="C6126" s="2" t="s">
        <v>5088</v>
      </c>
      <c r="D6126" s="2" t="s">
        <v>41</v>
      </c>
      <c r="E6126" s="2" t="s">
        <v>142</v>
      </c>
      <c r="F6126" s="2" t="s">
        <v>552</v>
      </c>
      <c r="G6126" s="2" t="s">
        <v>4790</v>
      </c>
      <c r="H6126" s="2" t="s">
        <v>5089</v>
      </c>
      <c r="I6126" s="2">
        <v>11760</v>
      </c>
      <c r="J6126" s="2">
        <v>0</v>
      </c>
      <c r="K6126" s="2">
        <v>20154874</v>
      </c>
      <c r="L6126" s="3">
        <v>45703</v>
      </c>
      <c r="M6126" s="3">
        <v>46027</v>
      </c>
      <c r="N6126" s="2" t="s">
        <v>4942</v>
      </c>
    </row>
    <row r="6127" spans="2:14" x14ac:dyDescent="0.25">
      <c r="B6127" s="2" t="s">
        <v>5087</v>
      </c>
      <c r="C6127" s="2" t="s">
        <v>5088</v>
      </c>
      <c r="D6127" s="2" t="s">
        <v>41</v>
      </c>
      <c r="E6127" s="2" t="s">
        <v>142</v>
      </c>
      <c r="F6127" s="2" t="s">
        <v>552</v>
      </c>
      <c r="G6127" s="2" t="s">
        <v>4790</v>
      </c>
      <c r="H6127" s="2" t="s">
        <v>5089</v>
      </c>
      <c r="I6127" s="2">
        <v>11760</v>
      </c>
      <c r="J6127" s="2">
        <v>0</v>
      </c>
      <c r="K6127" s="2">
        <v>20154876</v>
      </c>
      <c r="L6127" s="3">
        <v>45673</v>
      </c>
      <c r="M6127" s="3">
        <v>46031</v>
      </c>
      <c r="N6127" s="2" t="s">
        <v>4942</v>
      </c>
    </row>
    <row r="6128" spans="2:14" x14ac:dyDescent="0.25">
      <c r="B6128" s="2" t="s">
        <v>5087</v>
      </c>
      <c r="C6128" s="2" t="s">
        <v>5088</v>
      </c>
      <c r="D6128" s="2" t="s">
        <v>41</v>
      </c>
      <c r="E6128" s="2" t="s">
        <v>142</v>
      </c>
      <c r="F6128" s="2" t="s">
        <v>552</v>
      </c>
      <c r="G6128" s="2" t="s">
        <v>4790</v>
      </c>
      <c r="H6128" s="2" t="s">
        <v>5089</v>
      </c>
      <c r="I6128" s="2">
        <v>11760</v>
      </c>
      <c r="J6128" s="2">
        <v>0</v>
      </c>
      <c r="K6128" s="2">
        <v>20281022</v>
      </c>
      <c r="L6128" s="3">
        <v>45740</v>
      </c>
      <c r="M6128" s="3">
        <v>46097</v>
      </c>
      <c r="N6128" s="2" t="s">
        <v>4942</v>
      </c>
    </row>
    <row r="6129" spans="2:14" x14ac:dyDescent="0.25">
      <c r="B6129" s="2" t="s">
        <v>5087</v>
      </c>
      <c r="C6129" s="2" t="s">
        <v>5088</v>
      </c>
      <c r="D6129" s="2" t="s">
        <v>41</v>
      </c>
      <c r="E6129" s="2" t="s">
        <v>142</v>
      </c>
      <c r="F6129" s="2" t="s">
        <v>552</v>
      </c>
      <c r="G6129" s="2" t="s">
        <v>4790</v>
      </c>
      <c r="H6129" s="2" t="s">
        <v>5089</v>
      </c>
      <c r="I6129" s="2">
        <v>11760</v>
      </c>
      <c r="J6129" s="2">
        <v>0</v>
      </c>
      <c r="K6129" s="2">
        <v>20578019</v>
      </c>
      <c r="L6129" s="3">
        <v>45829</v>
      </c>
      <c r="M6129" s="3">
        <v>46192</v>
      </c>
      <c r="N6129" s="2" t="s">
        <v>4942</v>
      </c>
    </row>
    <row r="6130" spans="2:14" x14ac:dyDescent="0.25">
      <c r="B6130" s="2" t="s">
        <v>5087</v>
      </c>
      <c r="C6130" s="2" t="s">
        <v>5088</v>
      </c>
      <c r="D6130" s="2" t="s">
        <v>41</v>
      </c>
      <c r="E6130" s="2" t="s">
        <v>142</v>
      </c>
      <c r="F6130" s="2" t="s">
        <v>552</v>
      </c>
      <c r="G6130" s="2" t="s">
        <v>4790</v>
      </c>
      <c r="H6130" s="2" t="s">
        <v>5089</v>
      </c>
      <c r="I6130" s="2">
        <v>11760</v>
      </c>
      <c r="J6130" s="2">
        <v>0</v>
      </c>
      <c r="K6130" s="2">
        <v>20673130</v>
      </c>
      <c r="L6130" s="3">
        <v>45860</v>
      </c>
      <c r="M6130" s="3">
        <v>46221</v>
      </c>
      <c r="N6130" s="2" t="s">
        <v>4942</v>
      </c>
    </row>
    <row r="6131" spans="2:14" x14ac:dyDescent="0.25">
      <c r="B6131" s="2" t="s">
        <v>5087</v>
      </c>
      <c r="C6131" s="2" t="s">
        <v>5088</v>
      </c>
      <c r="D6131" s="2" t="s">
        <v>41</v>
      </c>
      <c r="E6131" s="2" t="s">
        <v>142</v>
      </c>
      <c r="F6131" s="2" t="s">
        <v>552</v>
      </c>
      <c r="G6131" s="2" t="s">
        <v>4790</v>
      </c>
      <c r="H6131" s="2" t="s">
        <v>5089</v>
      </c>
      <c r="I6131" s="2">
        <v>11760</v>
      </c>
      <c r="J6131" s="2">
        <v>0</v>
      </c>
      <c r="K6131" s="2">
        <v>20852110</v>
      </c>
      <c r="L6131" s="3">
        <v>45927</v>
      </c>
      <c r="M6131" s="3">
        <v>46273</v>
      </c>
      <c r="N6131" s="2" t="s">
        <v>4942</v>
      </c>
    </row>
    <row r="6132" spans="2:14" x14ac:dyDescent="0.25">
      <c r="B6132" s="2" t="s">
        <v>5087</v>
      </c>
      <c r="C6132" s="2" t="s">
        <v>5088</v>
      </c>
      <c r="D6132" s="2" t="s">
        <v>41</v>
      </c>
      <c r="E6132" s="2" t="s">
        <v>142</v>
      </c>
      <c r="F6132" s="2" t="s">
        <v>552</v>
      </c>
      <c r="G6132" s="2" t="s">
        <v>4790</v>
      </c>
      <c r="H6132" s="2" t="s">
        <v>5089</v>
      </c>
      <c r="I6132" s="2">
        <v>11760</v>
      </c>
      <c r="J6132" s="2">
        <v>0</v>
      </c>
      <c r="K6132" s="2">
        <v>21050551</v>
      </c>
      <c r="L6132" s="3">
        <v>46065</v>
      </c>
      <c r="M6132" s="3">
        <v>46396</v>
      </c>
      <c r="N6132" s="2" t="s">
        <v>4942</v>
      </c>
    </row>
    <row r="6133" spans="2:14" x14ac:dyDescent="0.25">
      <c r="B6133" s="2" t="s">
        <v>5087</v>
      </c>
      <c r="C6133" s="2" t="s">
        <v>5088</v>
      </c>
      <c r="D6133" s="2" t="s">
        <v>41</v>
      </c>
      <c r="E6133" s="2" t="s">
        <v>142</v>
      </c>
      <c r="F6133" s="2" t="s">
        <v>552</v>
      </c>
      <c r="G6133" s="2" t="s">
        <v>4790</v>
      </c>
      <c r="H6133" s="2" t="s">
        <v>5089</v>
      </c>
      <c r="I6133" s="2">
        <v>11760</v>
      </c>
      <c r="J6133" s="2">
        <v>1000</v>
      </c>
      <c r="K6133" s="2">
        <v>21328610</v>
      </c>
      <c r="L6133" s="3">
        <v>46167</v>
      </c>
      <c r="M6133" s="3">
        <v>46511</v>
      </c>
      <c r="N6133" s="2" t="s">
        <v>4942</v>
      </c>
    </row>
    <row r="6134" spans="2:14" x14ac:dyDescent="0.25">
      <c r="B6134" s="2" t="s">
        <v>5090</v>
      </c>
      <c r="C6134" s="2" t="s">
        <v>5091</v>
      </c>
      <c r="D6134" s="2" t="s">
        <v>41</v>
      </c>
      <c r="E6134" s="2" t="s">
        <v>75</v>
      </c>
      <c r="F6134" s="2" t="s">
        <v>552</v>
      </c>
      <c r="G6134" s="2" t="s">
        <v>4790</v>
      </c>
      <c r="H6134" s="2" t="s">
        <v>5092</v>
      </c>
      <c r="I6134" s="2">
        <v>9060</v>
      </c>
      <c r="J6134" s="2">
        <v>0</v>
      </c>
      <c r="K6134" s="2" t="s">
        <v>5093</v>
      </c>
      <c r="L6134" s="3">
        <v>44958</v>
      </c>
      <c r="M6134" s="3">
        <v>45541</v>
      </c>
      <c r="N6134" s="2" t="s">
        <v>560</v>
      </c>
    </row>
    <row r="6135" spans="2:14" x14ac:dyDescent="0.25">
      <c r="B6135" s="2" t="s">
        <v>5090</v>
      </c>
      <c r="C6135" s="2" t="s">
        <v>5091</v>
      </c>
      <c r="D6135" s="2" t="s">
        <v>41</v>
      </c>
      <c r="E6135" s="2" t="s">
        <v>17</v>
      </c>
      <c r="F6135" s="2" t="s">
        <v>552</v>
      </c>
      <c r="G6135" s="2" t="s">
        <v>4790</v>
      </c>
      <c r="H6135" s="2" t="s">
        <v>5092</v>
      </c>
      <c r="I6135" s="2">
        <v>9060</v>
      </c>
      <c r="J6135" s="2">
        <v>0</v>
      </c>
      <c r="K6135" s="2" t="s">
        <v>5094</v>
      </c>
      <c r="L6135" s="3">
        <v>46155</v>
      </c>
      <c r="M6135" s="3">
        <v>46497</v>
      </c>
      <c r="N6135" s="2" t="s">
        <v>560</v>
      </c>
    </row>
    <row r="6136" spans="2:14" x14ac:dyDescent="0.25">
      <c r="B6136" s="2" t="s">
        <v>5090</v>
      </c>
      <c r="C6136" s="2" t="s">
        <v>5091</v>
      </c>
      <c r="D6136" s="2" t="s">
        <v>41</v>
      </c>
      <c r="E6136" s="2" t="s">
        <v>17</v>
      </c>
      <c r="F6136" s="2" t="s">
        <v>552</v>
      </c>
      <c r="G6136" s="2" t="s">
        <v>4790</v>
      </c>
      <c r="H6136" s="2" t="s">
        <v>5092</v>
      </c>
      <c r="I6136" s="2">
        <v>9060</v>
      </c>
      <c r="J6136" s="2">
        <v>5500</v>
      </c>
      <c r="K6136" s="2" t="s">
        <v>5095</v>
      </c>
      <c r="L6136" s="3">
        <v>46203</v>
      </c>
      <c r="M6136" s="3">
        <v>46535</v>
      </c>
      <c r="N6136" s="2" t="s">
        <v>560</v>
      </c>
    </row>
    <row r="6137" spans="2:14" x14ac:dyDescent="0.25">
      <c r="B6137" s="2" t="s">
        <v>5090</v>
      </c>
      <c r="C6137" s="2" t="s">
        <v>5091</v>
      </c>
      <c r="D6137" s="2" t="s">
        <v>41</v>
      </c>
      <c r="E6137" s="2" t="s">
        <v>17</v>
      </c>
      <c r="F6137" s="2" t="s">
        <v>552</v>
      </c>
      <c r="G6137" s="2" t="s">
        <v>4790</v>
      </c>
      <c r="H6137" s="2" t="s">
        <v>5092</v>
      </c>
      <c r="I6137" s="2">
        <v>9060</v>
      </c>
      <c r="J6137" s="2">
        <v>3560</v>
      </c>
      <c r="K6137" s="2" t="s">
        <v>5096</v>
      </c>
      <c r="L6137" s="3">
        <v>46197</v>
      </c>
      <c r="M6137" s="3">
        <v>46537</v>
      </c>
      <c r="N6137" s="2" t="s">
        <v>560</v>
      </c>
    </row>
    <row r="6138" spans="2:14" x14ac:dyDescent="0.25">
      <c r="B6138" s="2" t="s">
        <v>5090</v>
      </c>
      <c r="C6138" s="2" t="s">
        <v>5091</v>
      </c>
      <c r="D6138" s="2" t="s">
        <v>41</v>
      </c>
      <c r="E6138" s="2" t="s">
        <v>17</v>
      </c>
      <c r="F6138" s="2" t="s">
        <v>552</v>
      </c>
      <c r="G6138" s="2" t="s">
        <v>4790</v>
      </c>
      <c r="H6138" s="2" t="s">
        <v>5092</v>
      </c>
      <c r="I6138" s="2">
        <v>9060</v>
      </c>
      <c r="J6138" s="2">
        <v>0</v>
      </c>
      <c r="K6138" s="2" t="s">
        <v>5093</v>
      </c>
      <c r="L6138" s="3">
        <v>44958</v>
      </c>
      <c r="M6138" s="3">
        <v>45541</v>
      </c>
      <c r="N6138" s="2" t="s">
        <v>560</v>
      </c>
    </row>
    <row r="6139" spans="2:14" x14ac:dyDescent="0.25">
      <c r="B6139" s="2" t="s">
        <v>5097</v>
      </c>
      <c r="C6139" s="2" t="s">
        <v>5098</v>
      </c>
      <c r="D6139" s="2" t="s">
        <v>41</v>
      </c>
      <c r="E6139" s="2" t="s">
        <v>75</v>
      </c>
      <c r="F6139" s="2" t="s">
        <v>552</v>
      </c>
      <c r="G6139" s="2" t="s">
        <v>4790</v>
      </c>
      <c r="H6139" s="2" t="s">
        <v>5099</v>
      </c>
      <c r="I6139" s="2">
        <v>1223</v>
      </c>
      <c r="J6139" s="2">
        <v>0</v>
      </c>
      <c r="K6139" s="2" t="s">
        <v>5100</v>
      </c>
      <c r="L6139" s="3">
        <v>45860</v>
      </c>
      <c r="M6139" s="3">
        <v>45503</v>
      </c>
      <c r="N6139" s="2" t="s">
        <v>555</v>
      </c>
    </row>
    <row r="6140" spans="2:14" x14ac:dyDescent="0.25">
      <c r="B6140" s="2" t="s">
        <v>5097</v>
      </c>
      <c r="C6140" s="2" t="s">
        <v>5098</v>
      </c>
      <c r="D6140" s="2" t="s">
        <v>41</v>
      </c>
      <c r="E6140" s="2" t="s">
        <v>75</v>
      </c>
      <c r="F6140" s="2" t="s">
        <v>552</v>
      </c>
      <c r="G6140" s="2" t="s">
        <v>4790</v>
      </c>
      <c r="H6140" s="2" t="s">
        <v>5099</v>
      </c>
      <c r="I6140" s="2">
        <v>1223</v>
      </c>
      <c r="J6140" s="2">
        <v>0</v>
      </c>
      <c r="K6140" s="2" t="s">
        <v>5101</v>
      </c>
      <c r="L6140" s="3">
        <v>45800</v>
      </c>
      <c r="M6140" s="3">
        <v>45861</v>
      </c>
      <c r="N6140" s="2" t="s">
        <v>555</v>
      </c>
    </row>
    <row r="6141" spans="2:14" x14ac:dyDescent="0.25">
      <c r="B6141" s="2" t="s">
        <v>5097</v>
      </c>
      <c r="C6141" s="2" t="s">
        <v>5098</v>
      </c>
      <c r="D6141" s="2" t="s">
        <v>41</v>
      </c>
      <c r="E6141" s="2" t="s">
        <v>75</v>
      </c>
      <c r="F6141" s="2" t="s">
        <v>552</v>
      </c>
      <c r="G6141" s="2" t="s">
        <v>4790</v>
      </c>
      <c r="H6141" s="2" t="s">
        <v>5099</v>
      </c>
      <c r="I6141" s="2">
        <v>1223</v>
      </c>
      <c r="J6141" s="2">
        <v>0</v>
      </c>
      <c r="K6141" s="2" t="s">
        <v>5102</v>
      </c>
      <c r="L6141" s="3">
        <v>45694</v>
      </c>
      <c r="M6141" s="3">
        <v>45930</v>
      </c>
      <c r="N6141" s="2" t="s">
        <v>555</v>
      </c>
    </row>
    <row r="6142" spans="2:14" x14ac:dyDescent="0.25">
      <c r="B6142" s="2" t="s">
        <v>5097</v>
      </c>
      <c r="C6142" s="2" t="s">
        <v>5098</v>
      </c>
      <c r="D6142" s="2" t="s">
        <v>41</v>
      </c>
      <c r="E6142" s="2" t="s">
        <v>75</v>
      </c>
      <c r="F6142" s="2" t="s">
        <v>552</v>
      </c>
      <c r="G6142" s="2" t="s">
        <v>4790</v>
      </c>
      <c r="H6142" s="2" t="s">
        <v>5099</v>
      </c>
      <c r="I6142" s="2">
        <v>1223</v>
      </c>
      <c r="J6142" s="2">
        <v>0</v>
      </c>
      <c r="K6142" s="2" t="s">
        <v>5103</v>
      </c>
      <c r="L6142" s="3">
        <v>45738</v>
      </c>
      <c r="M6142" s="3">
        <v>46012</v>
      </c>
      <c r="N6142" s="2" t="s">
        <v>555</v>
      </c>
    </row>
    <row r="6143" spans="2:14" x14ac:dyDescent="0.25">
      <c r="B6143" s="2" t="s">
        <v>5097</v>
      </c>
      <c r="C6143" s="2" t="s">
        <v>5098</v>
      </c>
      <c r="D6143" s="2" t="s">
        <v>41</v>
      </c>
      <c r="E6143" s="2" t="s">
        <v>75</v>
      </c>
      <c r="F6143" s="2" t="s">
        <v>552</v>
      </c>
      <c r="G6143" s="2" t="s">
        <v>4790</v>
      </c>
      <c r="H6143" s="2" t="s">
        <v>5099</v>
      </c>
      <c r="I6143" s="2">
        <v>1223</v>
      </c>
      <c r="J6143" s="2">
        <v>0</v>
      </c>
      <c r="K6143" s="2" t="s">
        <v>5104</v>
      </c>
      <c r="L6143" s="3">
        <v>45694</v>
      </c>
      <c r="M6143" s="3">
        <v>45891</v>
      </c>
      <c r="N6143" s="2" t="s">
        <v>555</v>
      </c>
    </row>
    <row r="6144" spans="2:14" x14ac:dyDescent="0.25">
      <c r="B6144" s="2" t="s">
        <v>5097</v>
      </c>
      <c r="C6144" s="2" t="s">
        <v>5098</v>
      </c>
      <c r="D6144" s="2" t="s">
        <v>41</v>
      </c>
      <c r="E6144" s="2" t="s">
        <v>75</v>
      </c>
      <c r="F6144" s="2" t="s">
        <v>552</v>
      </c>
      <c r="G6144" s="2" t="s">
        <v>4790</v>
      </c>
      <c r="H6144" s="2" t="s">
        <v>5099</v>
      </c>
      <c r="I6144" s="2">
        <v>1223</v>
      </c>
      <c r="J6144" s="2">
        <v>0</v>
      </c>
      <c r="K6144" s="2" t="s">
        <v>5105</v>
      </c>
      <c r="L6144" s="3">
        <v>45880</v>
      </c>
      <c r="M6144" s="3">
        <v>46014</v>
      </c>
      <c r="N6144" s="2" t="s">
        <v>555</v>
      </c>
    </row>
    <row r="6145" spans="2:14" x14ac:dyDescent="0.25">
      <c r="B6145" s="2" t="s">
        <v>5097</v>
      </c>
      <c r="C6145" s="2" t="s">
        <v>5098</v>
      </c>
      <c r="D6145" s="2" t="s">
        <v>41</v>
      </c>
      <c r="E6145" s="2" t="s">
        <v>17</v>
      </c>
      <c r="F6145" s="2" t="s">
        <v>552</v>
      </c>
      <c r="G6145" s="2" t="s">
        <v>4790</v>
      </c>
      <c r="H6145" s="2" t="s">
        <v>5099</v>
      </c>
      <c r="I6145" s="2">
        <v>1223</v>
      </c>
      <c r="J6145" s="2">
        <v>0</v>
      </c>
      <c r="K6145" s="2" t="s">
        <v>5101</v>
      </c>
      <c r="L6145" s="3">
        <v>45800</v>
      </c>
      <c r="M6145" s="3">
        <v>45861</v>
      </c>
      <c r="N6145" s="2" t="s">
        <v>555</v>
      </c>
    </row>
    <row r="6146" spans="2:14" x14ac:dyDescent="0.25">
      <c r="B6146" s="2" t="s">
        <v>5097</v>
      </c>
      <c r="C6146" s="2" t="s">
        <v>5098</v>
      </c>
      <c r="D6146" s="2" t="s">
        <v>41</v>
      </c>
      <c r="E6146" s="2" t="s">
        <v>17</v>
      </c>
      <c r="F6146" s="2" t="s">
        <v>552</v>
      </c>
      <c r="G6146" s="2" t="s">
        <v>4790</v>
      </c>
      <c r="H6146" s="2" t="s">
        <v>5099</v>
      </c>
      <c r="I6146" s="2">
        <v>1223</v>
      </c>
      <c r="J6146" s="2">
        <v>0</v>
      </c>
      <c r="K6146" s="2" t="s">
        <v>5102</v>
      </c>
      <c r="L6146" s="3">
        <v>45694</v>
      </c>
      <c r="M6146" s="3">
        <v>45930</v>
      </c>
      <c r="N6146" s="2" t="s">
        <v>555</v>
      </c>
    </row>
    <row r="6147" spans="2:14" x14ac:dyDescent="0.25">
      <c r="B6147" s="2" t="s">
        <v>5097</v>
      </c>
      <c r="C6147" s="2" t="s">
        <v>5098</v>
      </c>
      <c r="D6147" s="2" t="s">
        <v>41</v>
      </c>
      <c r="E6147" s="2" t="s">
        <v>17</v>
      </c>
      <c r="F6147" s="2" t="s">
        <v>552</v>
      </c>
      <c r="G6147" s="2" t="s">
        <v>4790</v>
      </c>
      <c r="H6147" s="2" t="s">
        <v>5099</v>
      </c>
      <c r="I6147" s="2">
        <v>1223</v>
      </c>
      <c r="J6147" s="2">
        <v>0</v>
      </c>
      <c r="K6147" s="2" t="s">
        <v>5103</v>
      </c>
      <c r="L6147" s="3">
        <v>45738</v>
      </c>
      <c r="M6147" s="3">
        <v>46012</v>
      </c>
      <c r="N6147" s="2" t="s">
        <v>555</v>
      </c>
    </row>
    <row r="6148" spans="2:14" x14ac:dyDescent="0.25">
      <c r="B6148" s="2" t="s">
        <v>5097</v>
      </c>
      <c r="C6148" s="2" t="s">
        <v>5098</v>
      </c>
      <c r="D6148" s="2" t="s">
        <v>41</v>
      </c>
      <c r="E6148" s="2" t="s">
        <v>17</v>
      </c>
      <c r="F6148" s="2" t="s">
        <v>552</v>
      </c>
      <c r="G6148" s="2" t="s">
        <v>4790</v>
      </c>
      <c r="H6148" s="2" t="s">
        <v>5099</v>
      </c>
      <c r="I6148" s="2">
        <v>1223</v>
      </c>
      <c r="J6148" s="2">
        <v>0</v>
      </c>
      <c r="K6148" s="2" t="s">
        <v>5104</v>
      </c>
      <c r="L6148" s="3">
        <v>45694</v>
      </c>
      <c r="M6148" s="3">
        <v>45891</v>
      </c>
      <c r="N6148" s="2" t="s">
        <v>555</v>
      </c>
    </row>
    <row r="6149" spans="2:14" x14ac:dyDescent="0.25">
      <c r="B6149" s="2" t="s">
        <v>5097</v>
      </c>
      <c r="C6149" s="2" t="s">
        <v>5098</v>
      </c>
      <c r="D6149" s="2" t="s">
        <v>41</v>
      </c>
      <c r="E6149" s="2" t="s">
        <v>17</v>
      </c>
      <c r="F6149" s="2" t="s">
        <v>552</v>
      </c>
      <c r="G6149" s="2" t="s">
        <v>4790</v>
      </c>
      <c r="H6149" s="2" t="s">
        <v>5099</v>
      </c>
      <c r="I6149" s="2">
        <v>1223</v>
      </c>
      <c r="J6149" s="2">
        <v>0</v>
      </c>
      <c r="K6149" s="2" t="s">
        <v>5106</v>
      </c>
      <c r="L6149" s="3">
        <v>45931</v>
      </c>
      <c r="M6149" s="3">
        <v>46277</v>
      </c>
      <c r="N6149" s="2" t="s">
        <v>555</v>
      </c>
    </row>
    <row r="6150" spans="2:14" x14ac:dyDescent="0.25">
      <c r="B6150" s="2" t="s">
        <v>5097</v>
      </c>
      <c r="C6150" s="2" t="s">
        <v>5098</v>
      </c>
      <c r="D6150" s="2" t="s">
        <v>41</v>
      </c>
      <c r="E6150" s="2" t="s">
        <v>17</v>
      </c>
      <c r="F6150" s="2" t="s">
        <v>552</v>
      </c>
      <c r="G6150" s="2" t="s">
        <v>4790</v>
      </c>
      <c r="H6150" s="2" t="s">
        <v>5099</v>
      </c>
      <c r="I6150" s="2">
        <v>1223</v>
      </c>
      <c r="J6150" s="2">
        <v>0</v>
      </c>
      <c r="K6150" s="2" t="s">
        <v>5107</v>
      </c>
      <c r="L6150" s="3">
        <v>45931</v>
      </c>
      <c r="M6150" s="3">
        <v>46277</v>
      </c>
      <c r="N6150" s="2" t="s">
        <v>555</v>
      </c>
    </row>
    <row r="6151" spans="2:14" x14ac:dyDescent="0.25">
      <c r="B6151" s="2" t="s">
        <v>5097</v>
      </c>
      <c r="C6151" s="2" t="s">
        <v>5098</v>
      </c>
      <c r="D6151" s="2" t="s">
        <v>41</v>
      </c>
      <c r="E6151" s="2" t="s">
        <v>17</v>
      </c>
      <c r="F6151" s="2" t="s">
        <v>552</v>
      </c>
      <c r="G6151" s="2" t="s">
        <v>4790</v>
      </c>
      <c r="H6151" s="2" t="s">
        <v>5099</v>
      </c>
      <c r="I6151" s="2">
        <v>1223</v>
      </c>
      <c r="J6151" s="2">
        <v>1223</v>
      </c>
      <c r="K6151" s="2" t="s">
        <v>5108</v>
      </c>
      <c r="L6151" s="3">
        <v>45931</v>
      </c>
      <c r="M6151" s="3">
        <v>46294</v>
      </c>
      <c r="N6151" s="2" t="s">
        <v>555</v>
      </c>
    </row>
    <row r="6152" spans="2:14" x14ac:dyDescent="0.25">
      <c r="B6152" s="2" t="s">
        <v>5097</v>
      </c>
      <c r="C6152" s="2" t="s">
        <v>5098</v>
      </c>
      <c r="D6152" s="2" t="s">
        <v>41</v>
      </c>
      <c r="E6152" s="2" t="s">
        <v>181</v>
      </c>
      <c r="F6152" s="2" t="s">
        <v>552</v>
      </c>
      <c r="G6152" s="2" t="s">
        <v>4790</v>
      </c>
      <c r="H6152" s="2" t="s">
        <v>5099</v>
      </c>
      <c r="I6152" s="2">
        <v>1223</v>
      </c>
      <c r="J6152" s="2">
        <v>0</v>
      </c>
      <c r="K6152" s="2" t="s">
        <v>5102</v>
      </c>
      <c r="L6152" s="3">
        <v>45694</v>
      </c>
      <c r="M6152" s="3">
        <v>45930</v>
      </c>
      <c r="N6152" s="2" t="s">
        <v>555</v>
      </c>
    </row>
    <row r="6153" spans="2:14" x14ac:dyDescent="0.25">
      <c r="B6153" s="2" t="s">
        <v>5097</v>
      </c>
      <c r="C6153" s="2" t="s">
        <v>5098</v>
      </c>
      <c r="D6153" s="2" t="s">
        <v>41</v>
      </c>
      <c r="E6153" s="2" t="s">
        <v>142</v>
      </c>
      <c r="F6153" s="2" t="s">
        <v>552</v>
      </c>
      <c r="G6153" s="2" t="s">
        <v>4790</v>
      </c>
      <c r="H6153" s="2" t="s">
        <v>5099</v>
      </c>
      <c r="I6153" s="2">
        <v>1223</v>
      </c>
      <c r="J6153" s="2">
        <v>0</v>
      </c>
      <c r="K6153" s="2" t="s">
        <v>5108</v>
      </c>
      <c r="L6153" s="3">
        <v>45931</v>
      </c>
      <c r="M6153" s="3">
        <v>46294</v>
      </c>
      <c r="N6153" s="2" t="s">
        <v>555</v>
      </c>
    </row>
    <row r="6154" spans="2:14" x14ac:dyDescent="0.25">
      <c r="B6154" s="2" t="s">
        <v>5109</v>
      </c>
      <c r="C6154" s="2" t="s">
        <v>5110</v>
      </c>
      <c r="D6154" s="2" t="s">
        <v>41</v>
      </c>
      <c r="E6154" s="2" t="s">
        <v>17</v>
      </c>
      <c r="F6154" s="2" t="s">
        <v>300</v>
      </c>
      <c r="G6154" s="2" t="s">
        <v>1491</v>
      </c>
      <c r="H6154" s="2" t="s">
        <v>4867</v>
      </c>
      <c r="I6154" s="2">
        <v>0</v>
      </c>
      <c r="J6154" s="2">
        <v>0</v>
      </c>
      <c r="K6154" s="2">
        <v>1240622</v>
      </c>
      <c r="L6154" s="3">
        <v>45738</v>
      </c>
      <c r="M6154" s="3">
        <v>45992</v>
      </c>
      <c r="N6154" s="2" t="s">
        <v>4868</v>
      </c>
    </row>
    <row r="6155" spans="2:14" x14ac:dyDescent="0.25">
      <c r="B6155" s="2" t="s">
        <v>5109</v>
      </c>
      <c r="C6155" s="2" t="s">
        <v>5110</v>
      </c>
      <c r="D6155" s="2" t="s">
        <v>41</v>
      </c>
      <c r="E6155" s="2" t="s">
        <v>17</v>
      </c>
      <c r="F6155" s="2" t="s">
        <v>300</v>
      </c>
      <c r="G6155" s="2" t="s">
        <v>1491</v>
      </c>
      <c r="H6155" s="2" t="s">
        <v>4867</v>
      </c>
      <c r="I6155" s="2">
        <v>0</v>
      </c>
      <c r="J6155" s="2">
        <v>0</v>
      </c>
      <c r="K6155" s="2">
        <v>1240872</v>
      </c>
      <c r="L6155" s="3">
        <v>45787</v>
      </c>
      <c r="M6155" s="3">
        <v>46054</v>
      </c>
      <c r="N6155" s="2" t="s">
        <v>4868</v>
      </c>
    </row>
    <row r="6156" spans="2:14" x14ac:dyDescent="0.25">
      <c r="B6156" s="2" t="s">
        <v>5109</v>
      </c>
      <c r="C6156" s="2" t="s">
        <v>5110</v>
      </c>
      <c r="D6156" s="2" t="s">
        <v>41</v>
      </c>
      <c r="E6156" s="2" t="s">
        <v>17</v>
      </c>
      <c r="F6156" s="2" t="s">
        <v>300</v>
      </c>
      <c r="G6156" s="2" t="s">
        <v>1491</v>
      </c>
      <c r="H6156" s="2" t="s">
        <v>4867</v>
      </c>
      <c r="I6156" s="2">
        <v>0</v>
      </c>
      <c r="J6156" s="2">
        <v>0</v>
      </c>
      <c r="K6156" s="5">
        <v>2240190</v>
      </c>
      <c r="L6156" s="3">
        <v>45674</v>
      </c>
      <c r="M6156" s="3">
        <v>45939</v>
      </c>
      <c r="N6156" s="2" t="s">
        <v>4868</v>
      </c>
    </row>
    <row r="6157" spans="2:14" x14ac:dyDescent="0.25">
      <c r="B6157" s="2" t="s">
        <v>5109</v>
      </c>
      <c r="C6157" s="2" t="s">
        <v>5110</v>
      </c>
      <c r="D6157" s="2" t="s">
        <v>41</v>
      </c>
      <c r="E6157" s="2" t="s">
        <v>17</v>
      </c>
      <c r="F6157" s="2" t="s">
        <v>300</v>
      </c>
      <c r="G6157" s="2" t="s">
        <v>1491</v>
      </c>
      <c r="H6157" s="2" t="s">
        <v>4867</v>
      </c>
      <c r="I6157" s="2">
        <v>0</v>
      </c>
      <c r="J6157" s="2">
        <v>0</v>
      </c>
      <c r="K6157" s="5">
        <v>2240354</v>
      </c>
      <c r="L6157" s="3">
        <v>45698</v>
      </c>
      <c r="M6157" s="3">
        <v>45962</v>
      </c>
      <c r="N6157" s="2" t="s">
        <v>4868</v>
      </c>
    </row>
    <row r="6158" spans="2:14" x14ac:dyDescent="0.25">
      <c r="B6158" s="2" t="s">
        <v>5109</v>
      </c>
      <c r="C6158" s="2" t="s">
        <v>5110</v>
      </c>
      <c r="D6158" s="2" t="s">
        <v>41</v>
      </c>
      <c r="E6158" s="2" t="s">
        <v>17</v>
      </c>
      <c r="F6158" s="2" t="s">
        <v>300</v>
      </c>
      <c r="G6158" s="2" t="s">
        <v>1491</v>
      </c>
      <c r="H6158" s="2" t="s">
        <v>4867</v>
      </c>
      <c r="I6158" s="2">
        <v>0</v>
      </c>
      <c r="J6158" s="2">
        <v>0</v>
      </c>
      <c r="K6158" s="5">
        <v>2240402</v>
      </c>
      <c r="L6158" s="3">
        <v>45709</v>
      </c>
      <c r="M6158" s="3">
        <v>45962</v>
      </c>
      <c r="N6158" s="2" t="s">
        <v>4868</v>
      </c>
    </row>
    <row r="6159" spans="2:14" x14ac:dyDescent="0.25">
      <c r="B6159" s="2" t="s">
        <v>5109</v>
      </c>
      <c r="C6159" s="2" t="s">
        <v>5110</v>
      </c>
      <c r="D6159" s="2" t="s">
        <v>41</v>
      </c>
      <c r="E6159" s="2" t="s">
        <v>17</v>
      </c>
      <c r="F6159" s="2" t="s">
        <v>300</v>
      </c>
      <c r="G6159" s="2" t="s">
        <v>1491</v>
      </c>
      <c r="H6159" s="2" t="s">
        <v>4867</v>
      </c>
      <c r="I6159" s="2">
        <v>0</v>
      </c>
      <c r="J6159" s="2">
        <v>0</v>
      </c>
      <c r="K6159" s="5">
        <v>2242059</v>
      </c>
      <c r="L6159" s="3">
        <v>45663</v>
      </c>
      <c r="M6159" s="3">
        <v>45901</v>
      </c>
      <c r="N6159" s="2" t="s">
        <v>4868</v>
      </c>
    </row>
    <row r="6160" spans="2:14" x14ac:dyDescent="0.25">
      <c r="B6160" s="2" t="s">
        <v>5109</v>
      </c>
      <c r="C6160" s="2" t="s">
        <v>5110</v>
      </c>
      <c r="D6160" s="2" t="s">
        <v>41</v>
      </c>
      <c r="E6160" s="2" t="s">
        <v>17</v>
      </c>
      <c r="F6160" s="2" t="s">
        <v>300</v>
      </c>
      <c r="G6160" s="2" t="s">
        <v>1491</v>
      </c>
      <c r="H6160" s="2" t="s">
        <v>4867</v>
      </c>
      <c r="I6160" s="2">
        <v>0</v>
      </c>
      <c r="J6160" s="2">
        <v>0</v>
      </c>
      <c r="K6160" s="2">
        <v>2240642</v>
      </c>
      <c r="L6160" s="3">
        <v>45742</v>
      </c>
      <c r="M6160" s="3">
        <v>45992</v>
      </c>
      <c r="N6160" s="2" t="s">
        <v>4868</v>
      </c>
    </row>
    <row r="6161" spans="2:14" x14ac:dyDescent="0.25">
      <c r="B6161" s="2" t="s">
        <v>5109</v>
      </c>
      <c r="C6161" s="2" t="s">
        <v>5110</v>
      </c>
      <c r="D6161" s="2" t="s">
        <v>41</v>
      </c>
      <c r="E6161" s="2" t="s">
        <v>17</v>
      </c>
      <c r="F6161" s="2" t="s">
        <v>300</v>
      </c>
      <c r="G6161" s="2" t="s">
        <v>1491</v>
      </c>
      <c r="H6161" s="2" t="s">
        <v>4867</v>
      </c>
      <c r="I6161" s="2">
        <v>0</v>
      </c>
      <c r="J6161" s="2">
        <v>0</v>
      </c>
      <c r="K6161" s="2">
        <v>2240674</v>
      </c>
      <c r="L6161" s="3">
        <v>45763</v>
      </c>
      <c r="M6161" s="3">
        <v>45992</v>
      </c>
      <c r="N6161" s="2" t="s">
        <v>4868</v>
      </c>
    </row>
    <row r="6162" spans="2:14" x14ac:dyDescent="0.25">
      <c r="B6162" s="2" t="s">
        <v>5109</v>
      </c>
      <c r="C6162" s="2" t="s">
        <v>5110</v>
      </c>
      <c r="D6162" s="2" t="s">
        <v>41</v>
      </c>
      <c r="E6162" s="2" t="s">
        <v>17</v>
      </c>
      <c r="F6162" s="2" t="s">
        <v>300</v>
      </c>
      <c r="G6162" s="2" t="s">
        <v>1491</v>
      </c>
      <c r="H6162" s="2" t="s">
        <v>4867</v>
      </c>
      <c r="I6162" s="2">
        <v>0</v>
      </c>
      <c r="J6162" s="2">
        <v>0</v>
      </c>
      <c r="K6162" s="2">
        <v>2241132</v>
      </c>
      <c r="L6162" s="3">
        <v>45839</v>
      </c>
      <c r="M6162" s="3">
        <v>46082</v>
      </c>
      <c r="N6162" s="2" t="s">
        <v>4868</v>
      </c>
    </row>
    <row r="6163" spans="2:14" x14ac:dyDescent="0.25">
      <c r="B6163" s="2" t="s">
        <v>5109</v>
      </c>
      <c r="C6163" s="2" t="s">
        <v>5110</v>
      </c>
      <c r="D6163" s="2" t="s">
        <v>41</v>
      </c>
      <c r="E6163" s="2" t="s">
        <v>17</v>
      </c>
      <c r="F6163" s="2" t="s">
        <v>300</v>
      </c>
      <c r="G6163" s="2" t="s">
        <v>1491</v>
      </c>
      <c r="H6163" s="2" t="s">
        <v>4867</v>
      </c>
      <c r="I6163" s="2">
        <v>0</v>
      </c>
      <c r="J6163" s="2">
        <v>0</v>
      </c>
      <c r="K6163" s="5">
        <v>3230097</v>
      </c>
      <c r="L6163" s="3">
        <v>45663</v>
      </c>
      <c r="M6163" s="3">
        <v>45901</v>
      </c>
      <c r="N6163" s="2" t="s">
        <v>4868</v>
      </c>
    </row>
    <row r="6164" spans="2:14" x14ac:dyDescent="0.25">
      <c r="B6164" s="2" t="s">
        <v>5109</v>
      </c>
      <c r="C6164" s="2" t="s">
        <v>5110</v>
      </c>
      <c r="D6164" s="2" t="s">
        <v>41</v>
      </c>
      <c r="E6164" s="2" t="s">
        <v>17</v>
      </c>
      <c r="F6164" s="2" t="s">
        <v>300</v>
      </c>
      <c r="G6164" s="2" t="s">
        <v>1491</v>
      </c>
      <c r="H6164" s="2" t="s">
        <v>4867</v>
      </c>
      <c r="I6164" s="2">
        <v>0</v>
      </c>
      <c r="J6164" s="2">
        <v>0</v>
      </c>
      <c r="K6164" s="2">
        <v>3231213</v>
      </c>
      <c r="L6164" s="3">
        <v>45839</v>
      </c>
      <c r="M6164" s="3">
        <v>46082</v>
      </c>
      <c r="N6164" s="2" t="s">
        <v>4868</v>
      </c>
    </row>
    <row r="6165" spans="2:14" x14ac:dyDescent="0.25">
      <c r="B6165" s="2" t="s">
        <v>5109</v>
      </c>
      <c r="C6165" s="2" t="s">
        <v>5110</v>
      </c>
      <c r="D6165" s="2" t="s">
        <v>41</v>
      </c>
      <c r="E6165" s="2" t="s">
        <v>17</v>
      </c>
      <c r="F6165" s="2" t="s">
        <v>300</v>
      </c>
      <c r="G6165" s="2" t="s">
        <v>1491</v>
      </c>
      <c r="H6165" s="2" t="s">
        <v>4867</v>
      </c>
      <c r="I6165" s="2">
        <v>0</v>
      </c>
      <c r="J6165" s="2">
        <v>0</v>
      </c>
      <c r="K6165" s="2">
        <v>3231266</v>
      </c>
      <c r="L6165" s="3">
        <v>45881</v>
      </c>
      <c r="M6165" s="3">
        <v>46113</v>
      </c>
      <c r="N6165" s="2" t="s">
        <v>4868</v>
      </c>
    </row>
    <row r="6166" spans="2:14" x14ac:dyDescent="0.25">
      <c r="B6166" s="2" t="s">
        <v>5109</v>
      </c>
      <c r="C6166" s="2" t="s">
        <v>5110</v>
      </c>
      <c r="D6166" s="2" t="s">
        <v>41</v>
      </c>
      <c r="E6166" s="2" t="s">
        <v>17</v>
      </c>
      <c r="F6166" s="2" t="s">
        <v>300</v>
      </c>
      <c r="G6166" s="2" t="s">
        <v>1491</v>
      </c>
      <c r="H6166" s="2" t="s">
        <v>4867</v>
      </c>
      <c r="I6166" s="2">
        <v>0</v>
      </c>
      <c r="J6166" s="2">
        <v>0</v>
      </c>
      <c r="K6166" s="2">
        <v>3240496</v>
      </c>
      <c r="L6166" s="3">
        <v>45724</v>
      </c>
      <c r="M6166" s="3">
        <v>45962</v>
      </c>
      <c r="N6166" s="2" t="s">
        <v>4868</v>
      </c>
    </row>
    <row r="6167" spans="2:14" x14ac:dyDescent="0.25">
      <c r="B6167" s="2" t="s">
        <v>5109</v>
      </c>
      <c r="C6167" s="2" t="s">
        <v>5110</v>
      </c>
      <c r="D6167" s="2" t="s">
        <v>41</v>
      </c>
      <c r="E6167" s="2" t="s">
        <v>17</v>
      </c>
      <c r="F6167" s="2" t="s">
        <v>300</v>
      </c>
      <c r="G6167" s="2" t="s">
        <v>1491</v>
      </c>
      <c r="H6167" s="2" t="s">
        <v>4867</v>
      </c>
      <c r="I6167" s="2">
        <v>0</v>
      </c>
      <c r="J6167" s="2">
        <v>0</v>
      </c>
      <c r="K6167" s="2">
        <v>3240705</v>
      </c>
      <c r="L6167" s="3">
        <v>45776</v>
      </c>
      <c r="M6167" s="3">
        <v>46023</v>
      </c>
      <c r="N6167" s="2" t="s">
        <v>4868</v>
      </c>
    </row>
    <row r="6168" spans="2:14" x14ac:dyDescent="0.25">
      <c r="B6168" s="2" t="s">
        <v>5109</v>
      </c>
      <c r="C6168" s="2" t="s">
        <v>5110</v>
      </c>
      <c r="D6168" s="2" t="s">
        <v>41</v>
      </c>
      <c r="E6168" s="2" t="s">
        <v>17</v>
      </c>
      <c r="F6168" s="2" t="s">
        <v>300</v>
      </c>
      <c r="G6168" s="2" t="s">
        <v>1491</v>
      </c>
      <c r="H6168" s="2" t="s">
        <v>4867</v>
      </c>
      <c r="I6168" s="2">
        <v>0</v>
      </c>
      <c r="J6168" s="2">
        <v>0</v>
      </c>
      <c r="K6168" s="2">
        <v>3240765</v>
      </c>
      <c r="L6168" s="3">
        <v>45776</v>
      </c>
      <c r="M6168" s="3">
        <v>46023</v>
      </c>
      <c r="N6168" s="2" t="s">
        <v>4868</v>
      </c>
    </row>
    <row r="6169" spans="2:14" x14ac:dyDescent="0.25">
      <c r="B6169" s="2" t="s">
        <v>5111</v>
      </c>
      <c r="C6169" s="2" t="s">
        <v>582</v>
      </c>
      <c r="D6169" s="2" t="s">
        <v>41</v>
      </c>
      <c r="E6169" s="2" t="s">
        <v>75</v>
      </c>
      <c r="F6169" s="2" t="s">
        <v>552</v>
      </c>
      <c r="G6169" s="2" t="s">
        <v>4790</v>
      </c>
      <c r="H6169" s="2" t="s">
        <v>558</v>
      </c>
      <c r="I6169" s="2">
        <v>0</v>
      </c>
      <c r="J6169" s="2">
        <v>0</v>
      </c>
      <c r="K6169" s="2" t="s">
        <v>583</v>
      </c>
      <c r="L6169" s="3">
        <v>45815</v>
      </c>
      <c r="M6169" s="3">
        <v>45787</v>
      </c>
      <c r="N6169" s="2" t="s">
        <v>560</v>
      </c>
    </row>
    <row r="6170" spans="2:14" x14ac:dyDescent="0.25">
      <c r="B6170" s="2" t="s">
        <v>5111</v>
      </c>
      <c r="C6170" s="2" t="s">
        <v>582</v>
      </c>
      <c r="D6170" s="2" t="s">
        <v>41</v>
      </c>
      <c r="E6170" s="2" t="s">
        <v>75</v>
      </c>
      <c r="F6170" s="2" t="s">
        <v>552</v>
      </c>
      <c r="G6170" s="2" t="s">
        <v>4790</v>
      </c>
      <c r="H6170" s="2" t="s">
        <v>558</v>
      </c>
      <c r="I6170" s="2">
        <v>0</v>
      </c>
      <c r="J6170" s="2">
        <v>0</v>
      </c>
      <c r="K6170" s="2" t="s">
        <v>5112</v>
      </c>
      <c r="L6170" s="3">
        <v>44958</v>
      </c>
      <c r="M6170" s="3">
        <v>45485</v>
      </c>
      <c r="N6170" s="2" t="s">
        <v>560</v>
      </c>
    </row>
    <row r="6171" spans="2:14" x14ac:dyDescent="0.25">
      <c r="B6171" s="2" t="s">
        <v>5111</v>
      </c>
      <c r="C6171" s="2" t="s">
        <v>582</v>
      </c>
      <c r="D6171" s="2" t="s">
        <v>41</v>
      </c>
      <c r="E6171" s="2" t="s">
        <v>75</v>
      </c>
      <c r="F6171" s="2" t="s">
        <v>552</v>
      </c>
      <c r="G6171" s="2" t="s">
        <v>4790</v>
      </c>
      <c r="H6171" s="2" t="s">
        <v>558</v>
      </c>
      <c r="I6171" s="2">
        <v>0</v>
      </c>
      <c r="J6171" s="2">
        <v>0</v>
      </c>
      <c r="K6171" s="2" t="s">
        <v>5113</v>
      </c>
      <c r="L6171" s="3">
        <v>44958</v>
      </c>
      <c r="M6171" s="3">
        <v>45501</v>
      </c>
      <c r="N6171" s="2" t="s">
        <v>560</v>
      </c>
    </row>
    <row r="6172" spans="2:14" x14ac:dyDescent="0.25">
      <c r="B6172" s="2" t="s">
        <v>5111</v>
      </c>
      <c r="C6172" s="2" t="s">
        <v>582</v>
      </c>
      <c r="D6172" s="2" t="s">
        <v>41</v>
      </c>
      <c r="E6172" s="2" t="s">
        <v>17</v>
      </c>
      <c r="F6172" s="2" t="s">
        <v>552</v>
      </c>
      <c r="G6172" s="2" t="s">
        <v>4790</v>
      </c>
      <c r="H6172" s="2" t="s">
        <v>558</v>
      </c>
      <c r="I6172" s="2">
        <v>0</v>
      </c>
      <c r="J6172" s="2">
        <v>0</v>
      </c>
      <c r="K6172" s="2" t="s">
        <v>5112</v>
      </c>
      <c r="L6172" s="3">
        <v>44958</v>
      </c>
      <c r="M6172" s="3">
        <v>45485</v>
      </c>
      <c r="N6172" s="2" t="s">
        <v>560</v>
      </c>
    </row>
    <row r="6173" spans="2:14" x14ac:dyDescent="0.25">
      <c r="B6173" s="2" t="s">
        <v>5111</v>
      </c>
      <c r="C6173" s="2" t="s">
        <v>582</v>
      </c>
      <c r="D6173" s="2" t="s">
        <v>41</v>
      </c>
      <c r="E6173" s="2" t="s">
        <v>17</v>
      </c>
      <c r="F6173" s="2" t="s">
        <v>552</v>
      </c>
      <c r="G6173" s="2" t="s">
        <v>4790</v>
      </c>
      <c r="H6173" s="2" t="s">
        <v>558</v>
      </c>
      <c r="I6173" s="2">
        <v>0</v>
      </c>
      <c r="J6173" s="2">
        <v>0</v>
      </c>
      <c r="K6173" s="2" t="s">
        <v>5113</v>
      </c>
      <c r="L6173" s="3">
        <v>44958</v>
      </c>
      <c r="M6173" s="3">
        <v>45501</v>
      </c>
      <c r="N6173" s="2" t="s">
        <v>560</v>
      </c>
    </row>
    <row r="6174" spans="2:14" x14ac:dyDescent="0.25">
      <c r="B6174" s="2" t="s">
        <v>5114</v>
      </c>
      <c r="C6174" s="2" t="s">
        <v>576</v>
      </c>
      <c r="D6174" s="2" t="s">
        <v>41</v>
      </c>
      <c r="E6174" s="2" t="s">
        <v>17</v>
      </c>
      <c r="F6174" s="2" t="s">
        <v>552</v>
      </c>
      <c r="G6174" s="2" t="s">
        <v>4790</v>
      </c>
      <c r="H6174" s="2" t="s">
        <v>5115</v>
      </c>
      <c r="I6174" s="2">
        <v>0</v>
      </c>
      <c r="J6174" s="2">
        <v>0</v>
      </c>
      <c r="K6174" s="2" t="s">
        <v>5116</v>
      </c>
      <c r="L6174" s="3">
        <v>45723</v>
      </c>
      <c r="M6174" s="3">
        <v>46093</v>
      </c>
      <c r="N6174" s="2" t="s">
        <v>536</v>
      </c>
    </row>
    <row r="6175" spans="2:14" x14ac:dyDescent="0.25">
      <c r="B6175" s="2" t="s">
        <v>5114</v>
      </c>
      <c r="C6175" s="2" t="s">
        <v>576</v>
      </c>
      <c r="D6175" s="2" t="s">
        <v>41</v>
      </c>
      <c r="E6175" s="2" t="s">
        <v>17</v>
      </c>
      <c r="F6175" s="2" t="s">
        <v>552</v>
      </c>
      <c r="G6175" s="2" t="s">
        <v>4790</v>
      </c>
      <c r="H6175" s="2" t="s">
        <v>5115</v>
      </c>
      <c r="I6175" s="2">
        <v>0</v>
      </c>
      <c r="J6175" s="2">
        <v>0</v>
      </c>
      <c r="K6175" s="2" t="s">
        <v>5117</v>
      </c>
      <c r="L6175" s="3">
        <v>45986</v>
      </c>
      <c r="M6175" s="3">
        <v>45924</v>
      </c>
      <c r="N6175" s="2" t="s">
        <v>536</v>
      </c>
    </row>
    <row r="6176" spans="2:14" x14ac:dyDescent="0.25">
      <c r="B6176" s="2" t="s">
        <v>5114</v>
      </c>
      <c r="C6176" s="2" t="s">
        <v>576</v>
      </c>
      <c r="D6176" s="2" t="s">
        <v>41</v>
      </c>
      <c r="E6176" s="2" t="s">
        <v>17</v>
      </c>
      <c r="F6176" s="2" t="s">
        <v>552</v>
      </c>
      <c r="G6176" s="2" t="s">
        <v>4790</v>
      </c>
      <c r="H6176" s="2" t="s">
        <v>5115</v>
      </c>
      <c r="I6176" s="2">
        <v>0</v>
      </c>
      <c r="J6176" s="2">
        <v>0</v>
      </c>
      <c r="K6176" s="2" t="s">
        <v>5118</v>
      </c>
      <c r="L6176" s="3">
        <v>45874</v>
      </c>
      <c r="M6176" s="3">
        <v>45365</v>
      </c>
      <c r="N6176" s="2" t="s">
        <v>536</v>
      </c>
    </row>
    <row r="6177" spans="2:14" x14ac:dyDescent="0.25">
      <c r="B6177" s="2" t="s">
        <v>5114</v>
      </c>
      <c r="C6177" s="2" t="s">
        <v>576</v>
      </c>
      <c r="D6177" s="2" t="s">
        <v>41</v>
      </c>
      <c r="E6177" s="2" t="s">
        <v>17</v>
      </c>
      <c r="F6177" s="2" t="s">
        <v>552</v>
      </c>
      <c r="G6177" s="2" t="s">
        <v>4790</v>
      </c>
      <c r="H6177" s="2" t="s">
        <v>5115</v>
      </c>
      <c r="I6177" s="2">
        <v>0</v>
      </c>
      <c r="J6177" s="2">
        <v>0</v>
      </c>
      <c r="K6177" s="2" t="s">
        <v>5119</v>
      </c>
      <c r="L6177" s="3">
        <v>44958</v>
      </c>
      <c r="M6177" s="3">
        <v>45924</v>
      </c>
      <c r="N6177" s="2" t="s">
        <v>536</v>
      </c>
    </row>
    <row r="6178" spans="2:14" hidden="1" x14ac:dyDescent="0.25">
      <c r="B6178" s="2" t="s">
        <v>5114</v>
      </c>
      <c r="C6178" s="2" t="s">
        <v>576</v>
      </c>
      <c r="D6178" s="2" t="s">
        <v>41</v>
      </c>
      <c r="E6178" s="2" t="s">
        <v>233</v>
      </c>
      <c r="F6178" s="2" t="s">
        <v>552</v>
      </c>
      <c r="G6178" s="2" t="s">
        <v>4790</v>
      </c>
      <c r="H6178" s="2" t="s">
        <v>5115</v>
      </c>
      <c r="I6178" s="2">
        <v>0</v>
      </c>
      <c r="J6178" s="2">
        <v>0</v>
      </c>
      <c r="K6178" s="2" t="s">
        <v>577</v>
      </c>
      <c r="L6178" s="3">
        <v>45657</v>
      </c>
      <c r="M6178" s="3">
        <v>45338</v>
      </c>
      <c r="N6178" s="2" t="s">
        <v>536</v>
      </c>
    </row>
    <row r="6179" spans="2:14" hidden="1" x14ac:dyDescent="0.25">
      <c r="B6179" s="2" t="s">
        <v>5114</v>
      </c>
      <c r="C6179" s="2" t="s">
        <v>576</v>
      </c>
      <c r="D6179" s="2" t="s">
        <v>41</v>
      </c>
      <c r="E6179" s="2" t="s">
        <v>233</v>
      </c>
      <c r="F6179" s="2" t="s">
        <v>552</v>
      </c>
      <c r="G6179" s="2" t="s">
        <v>4790</v>
      </c>
      <c r="H6179" s="2" t="s">
        <v>5115</v>
      </c>
      <c r="I6179" s="2">
        <v>0</v>
      </c>
      <c r="J6179" s="2">
        <v>0</v>
      </c>
      <c r="K6179" s="2" t="s">
        <v>5117</v>
      </c>
      <c r="L6179" s="3">
        <v>45986</v>
      </c>
      <c r="M6179" s="3">
        <v>45924</v>
      </c>
      <c r="N6179" s="2" t="s">
        <v>536</v>
      </c>
    </row>
    <row r="6180" spans="2:14" hidden="1" x14ac:dyDescent="0.25">
      <c r="B6180" s="2" t="s">
        <v>5114</v>
      </c>
      <c r="C6180" s="2" t="s">
        <v>576</v>
      </c>
      <c r="D6180" s="2" t="s">
        <v>41</v>
      </c>
      <c r="E6180" s="2" t="s">
        <v>233</v>
      </c>
      <c r="F6180" s="2" t="s">
        <v>552</v>
      </c>
      <c r="G6180" s="2" t="s">
        <v>4790</v>
      </c>
      <c r="H6180" s="2" t="s">
        <v>5115</v>
      </c>
      <c r="I6180" s="2">
        <v>0</v>
      </c>
      <c r="J6180" s="2">
        <v>0</v>
      </c>
      <c r="K6180" s="2" t="s">
        <v>578</v>
      </c>
      <c r="L6180" s="3">
        <v>45657</v>
      </c>
      <c r="M6180" s="3">
        <v>45361</v>
      </c>
      <c r="N6180" s="2" t="s">
        <v>536</v>
      </c>
    </row>
    <row r="6181" spans="2:14" hidden="1" x14ac:dyDescent="0.25">
      <c r="B6181" s="2" t="s">
        <v>5114</v>
      </c>
      <c r="C6181" s="2" t="s">
        <v>576</v>
      </c>
      <c r="D6181" s="2" t="s">
        <v>41</v>
      </c>
      <c r="E6181" s="2" t="s">
        <v>233</v>
      </c>
      <c r="F6181" s="2" t="s">
        <v>552</v>
      </c>
      <c r="G6181" s="2" t="s">
        <v>4790</v>
      </c>
      <c r="H6181" s="2" t="s">
        <v>5115</v>
      </c>
      <c r="I6181" s="2">
        <v>0</v>
      </c>
      <c r="J6181" s="2">
        <v>0</v>
      </c>
      <c r="K6181" s="2" t="s">
        <v>5120</v>
      </c>
      <c r="L6181" s="3">
        <v>45657</v>
      </c>
      <c r="M6181" s="3">
        <v>45365</v>
      </c>
      <c r="N6181" s="2" t="s">
        <v>536</v>
      </c>
    </row>
    <row r="6182" spans="2:14" hidden="1" x14ac:dyDescent="0.25">
      <c r="B6182" s="2" t="s">
        <v>5114</v>
      </c>
      <c r="C6182" s="2" t="s">
        <v>576</v>
      </c>
      <c r="D6182" s="2" t="s">
        <v>41</v>
      </c>
      <c r="E6182" s="2" t="s">
        <v>233</v>
      </c>
      <c r="F6182" s="2" t="s">
        <v>552</v>
      </c>
      <c r="G6182" s="2" t="s">
        <v>4790</v>
      </c>
      <c r="H6182" s="2" t="s">
        <v>5115</v>
      </c>
      <c r="I6182" s="2">
        <v>0</v>
      </c>
      <c r="J6182" s="2">
        <v>0</v>
      </c>
      <c r="K6182" s="2" t="s">
        <v>5121</v>
      </c>
      <c r="L6182" s="3">
        <v>45657</v>
      </c>
      <c r="M6182" s="3">
        <v>45361</v>
      </c>
      <c r="N6182" s="2" t="s">
        <v>536</v>
      </c>
    </row>
    <row r="6183" spans="2:14" hidden="1" x14ac:dyDescent="0.25">
      <c r="B6183" s="2" t="s">
        <v>5114</v>
      </c>
      <c r="C6183" s="2" t="s">
        <v>576</v>
      </c>
      <c r="D6183" s="2" t="s">
        <v>41</v>
      </c>
      <c r="E6183" s="2" t="s">
        <v>233</v>
      </c>
      <c r="F6183" s="2" t="s">
        <v>552</v>
      </c>
      <c r="G6183" s="2" t="s">
        <v>4790</v>
      </c>
      <c r="H6183" s="2" t="s">
        <v>5115</v>
      </c>
      <c r="I6183" s="2">
        <v>0</v>
      </c>
      <c r="J6183" s="2">
        <v>0</v>
      </c>
      <c r="K6183" s="2" t="s">
        <v>5122</v>
      </c>
      <c r="L6183" s="3">
        <v>45657</v>
      </c>
      <c r="M6183" s="3">
        <v>45582</v>
      </c>
      <c r="N6183" s="2" t="s">
        <v>536</v>
      </c>
    </row>
    <row r="6184" spans="2:14" hidden="1" x14ac:dyDescent="0.25">
      <c r="B6184" s="2" t="s">
        <v>5114</v>
      </c>
      <c r="C6184" s="2" t="s">
        <v>576</v>
      </c>
      <c r="D6184" s="2" t="s">
        <v>41</v>
      </c>
      <c r="E6184" s="2" t="s">
        <v>233</v>
      </c>
      <c r="F6184" s="2" t="s">
        <v>552</v>
      </c>
      <c r="G6184" s="2" t="s">
        <v>4790</v>
      </c>
      <c r="H6184" s="2" t="s">
        <v>5115</v>
      </c>
      <c r="I6184" s="2">
        <v>0</v>
      </c>
      <c r="J6184" s="2">
        <v>0</v>
      </c>
      <c r="K6184" s="2" t="s">
        <v>579</v>
      </c>
      <c r="L6184" s="3">
        <v>44958</v>
      </c>
      <c r="M6184" s="3">
        <v>45612</v>
      </c>
      <c r="N6184" s="2" t="s">
        <v>536</v>
      </c>
    </row>
    <row r="6185" spans="2:14" hidden="1" x14ac:dyDescent="0.25">
      <c r="B6185" s="2" t="s">
        <v>5114</v>
      </c>
      <c r="C6185" s="2" t="s">
        <v>576</v>
      </c>
      <c r="D6185" s="2" t="s">
        <v>41</v>
      </c>
      <c r="E6185" s="2" t="s">
        <v>233</v>
      </c>
      <c r="F6185" s="2" t="s">
        <v>552</v>
      </c>
      <c r="G6185" s="2" t="s">
        <v>4790</v>
      </c>
      <c r="H6185" s="2" t="s">
        <v>5115</v>
      </c>
      <c r="I6185" s="2">
        <v>0</v>
      </c>
      <c r="J6185" s="2">
        <v>0</v>
      </c>
      <c r="K6185" s="2" t="s">
        <v>580</v>
      </c>
      <c r="L6185" s="3">
        <v>45657</v>
      </c>
      <c r="M6185" s="3">
        <v>45612</v>
      </c>
      <c r="N6185" s="2" t="s">
        <v>536</v>
      </c>
    </row>
    <row r="6186" spans="2:14" hidden="1" x14ac:dyDescent="0.25">
      <c r="B6186" s="2" t="s">
        <v>5114</v>
      </c>
      <c r="C6186" s="2" t="s">
        <v>576</v>
      </c>
      <c r="D6186" s="2" t="s">
        <v>41</v>
      </c>
      <c r="E6186" s="2" t="s">
        <v>233</v>
      </c>
      <c r="F6186" s="2" t="s">
        <v>552</v>
      </c>
      <c r="G6186" s="2" t="s">
        <v>4790</v>
      </c>
      <c r="H6186" s="2" t="s">
        <v>5115</v>
      </c>
      <c r="I6186" s="2">
        <v>0</v>
      </c>
      <c r="J6186" s="2">
        <v>0</v>
      </c>
      <c r="K6186" s="2" t="s">
        <v>5119</v>
      </c>
      <c r="L6186" s="3">
        <v>44958</v>
      </c>
      <c r="M6186" s="3">
        <v>45924</v>
      </c>
      <c r="N6186" s="2" t="s">
        <v>536</v>
      </c>
    </row>
    <row r="6187" spans="2:14" x14ac:dyDescent="0.25">
      <c r="B6187" s="2" t="s">
        <v>5123</v>
      </c>
      <c r="C6187" s="2" t="s">
        <v>5124</v>
      </c>
      <c r="D6187" s="2" t="s">
        <v>41</v>
      </c>
      <c r="E6187" s="2" t="s">
        <v>17</v>
      </c>
      <c r="F6187" s="2" t="s">
        <v>552</v>
      </c>
      <c r="G6187" s="2" t="s">
        <v>4790</v>
      </c>
      <c r="H6187" s="2" t="s">
        <v>5125</v>
      </c>
      <c r="I6187" s="2">
        <v>0</v>
      </c>
      <c r="J6187" s="2">
        <v>0</v>
      </c>
      <c r="K6187" s="2" t="s">
        <v>5126</v>
      </c>
      <c r="L6187" s="3">
        <v>45860</v>
      </c>
      <c r="M6187" s="3">
        <v>46195</v>
      </c>
      <c r="N6187" s="2" t="s">
        <v>4912</v>
      </c>
    </row>
    <row r="6188" spans="2:14" x14ac:dyDescent="0.25">
      <c r="B6188" s="2" t="s">
        <v>5123</v>
      </c>
      <c r="C6188" s="2" t="s">
        <v>5124</v>
      </c>
      <c r="D6188" s="2" t="s">
        <v>41</v>
      </c>
      <c r="E6188" s="2" t="s">
        <v>17</v>
      </c>
      <c r="F6188" s="2" t="s">
        <v>552</v>
      </c>
      <c r="G6188" s="2" t="s">
        <v>4790</v>
      </c>
      <c r="H6188" s="2" t="s">
        <v>5125</v>
      </c>
      <c r="I6188" s="2">
        <v>0</v>
      </c>
      <c r="J6188" s="2">
        <v>0</v>
      </c>
      <c r="K6188" s="2" t="s">
        <v>5126</v>
      </c>
      <c r="L6188" s="3">
        <v>45867</v>
      </c>
      <c r="M6188" s="3">
        <v>46075</v>
      </c>
      <c r="N6188" s="2" t="s">
        <v>4912</v>
      </c>
    </row>
    <row r="6189" spans="2:14" x14ac:dyDescent="0.25">
      <c r="B6189" s="2" t="s">
        <v>5123</v>
      </c>
      <c r="C6189" s="2" t="s">
        <v>5124</v>
      </c>
      <c r="D6189" s="2" t="s">
        <v>41</v>
      </c>
      <c r="E6189" s="2" t="s">
        <v>17</v>
      </c>
      <c r="F6189" s="2" t="s">
        <v>552</v>
      </c>
      <c r="G6189" s="2" t="s">
        <v>4790</v>
      </c>
      <c r="H6189" s="2" t="s">
        <v>5125</v>
      </c>
      <c r="I6189" s="2">
        <v>0</v>
      </c>
      <c r="J6189" s="2">
        <v>0</v>
      </c>
      <c r="K6189" s="2" t="s">
        <v>5127</v>
      </c>
      <c r="L6189" s="3">
        <v>45924</v>
      </c>
      <c r="M6189" s="3">
        <v>46130</v>
      </c>
      <c r="N6189" s="2" t="s">
        <v>4912</v>
      </c>
    </row>
    <row r="6190" spans="2:14" x14ac:dyDescent="0.25">
      <c r="B6190" s="2" t="s">
        <v>5123</v>
      </c>
      <c r="C6190" s="2" t="s">
        <v>5124</v>
      </c>
      <c r="D6190" s="2" t="s">
        <v>41</v>
      </c>
      <c r="E6190" s="2" t="s">
        <v>17</v>
      </c>
      <c r="F6190" s="2" t="s">
        <v>552</v>
      </c>
      <c r="G6190" s="2" t="s">
        <v>4790</v>
      </c>
      <c r="H6190" s="2" t="s">
        <v>5125</v>
      </c>
      <c r="I6190" s="2">
        <v>0</v>
      </c>
      <c r="J6190" s="2">
        <v>0</v>
      </c>
      <c r="K6190" s="2" t="s">
        <v>5128</v>
      </c>
      <c r="L6190" s="3">
        <v>45882</v>
      </c>
      <c r="M6190" s="3">
        <v>46101</v>
      </c>
      <c r="N6190" s="2" t="s">
        <v>4912</v>
      </c>
    </row>
    <row r="6191" spans="2:14" x14ac:dyDescent="0.25">
      <c r="B6191" s="2" t="s">
        <v>5123</v>
      </c>
      <c r="C6191" s="2" t="s">
        <v>5124</v>
      </c>
      <c r="D6191" s="2" t="s">
        <v>41</v>
      </c>
      <c r="E6191" s="2" t="s">
        <v>17</v>
      </c>
      <c r="F6191" s="2" t="s">
        <v>552</v>
      </c>
      <c r="G6191" s="2" t="s">
        <v>4790</v>
      </c>
      <c r="H6191" s="2" t="s">
        <v>5125</v>
      </c>
      <c r="I6191" s="2">
        <v>0</v>
      </c>
      <c r="J6191" s="2">
        <v>0</v>
      </c>
      <c r="K6191" s="2" t="s">
        <v>5129</v>
      </c>
      <c r="L6191" s="3">
        <v>44958</v>
      </c>
      <c r="M6191" s="3">
        <v>45831</v>
      </c>
      <c r="N6191" s="2" t="s">
        <v>4912</v>
      </c>
    </row>
    <row r="6192" spans="2:14" x14ac:dyDescent="0.25">
      <c r="B6192" s="2" t="s">
        <v>5123</v>
      </c>
      <c r="C6192" s="2" t="s">
        <v>5124</v>
      </c>
      <c r="D6192" s="2" t="s">
        <v>41</v>
      </c>
      <c r="E6192" s="2" t="s">
        <v>17</v>
      </c>
      <c r="F6192" s="2" t="s">
        <v>552</v>
      </c>
      <c r="G6192" s="2" t="s">
        <v>4790</v>
      </c>
      <c r="H6192" s="2" t="s">
        <v>5125</v>
      </c>
      <c r="I6192" s="2">
        <v>0</v>
      </c>
      <c r="J6192" s="2">
        <v>0</v>
      </c>
      <c r="K6192" s="2" t="s">
        <v>5130</v>
      </c>
      <c r="L6192" s="3">
        <v>45983</v>
      </c>
      <c r="M6192" s="3">
        <v>46191</v>
      </c>
      <c r="N6192" s="2" t="s">
        <v>4912</v>
      </c>
    </row>
    <row r="6193" spans="2:14" x14ac:dyDescent="0.25">
      <c r="B6193" s="2" t="s">
        <v>5123</v>
      </c>
      <c r="C6193" s="2" t="s">
        <v>5124</v>
      </c>
      <c r="D6193" s="2" t="s">
        <v>41</v>
      </c>
      <c r="E6193" s="2" t="s">
        <v>17</v>
      </c>
      <c r="F6193" s="2" t="s">
        <v>552</v>
      </c>
      <c r="G6193" s="2" t="s">
        <v>4790</v>
      </c>
      <c r="H6193" s="2" t="s">
        <v>5125</v>
      </c>
      <c r="I6193" s="2">
        <v>0</v>
      </c>
      <c r="J6193" s="2">
        <v>0</v>
      </c>
      <c r="K6193" s="2" t="s">
        <v>5131</v>
      </c>
      <c r="L6193" s="3">
        <v>45951</v>
      </c>
      <c r="M6193" s="3">
        <v>46146</v>
      </c>
      <c r="N6193" s="2" t="s">
        <v>4912</v>
      </c>
    </row>
    <row r="6194" spans="2:14" x14ac:dyDescent="0.25">
      <c r="B6194" s="2" t="s">
        <v>5123</v>
      </c>
      <c r="C6194" s="2" t="s">
        <v>5124</v>
      </c>
      <c r="D6194" s="2" t="s">
        <v>41</v>
      </c>
      <c r="E6194" s="2" t="s">
        <v>17</v>
      </c>
      <c r="F6194" s="2" t="s">
        <v>552</v>
      </c>
      <c r="G6194" s="2" t="s">
        <v>4790</v>
      </c>
      <c r="H6194" s="2" t="s">
        <v>5125</v>
      </c>
      <c r="I6194" s="2">
        <v>0</v>
      </c>
      <c r="J6194" s="2">
        <v>0</v>
      </c>
      <c r="K6194" s="2" t="s">
        <v>5132</v>
      </c>
      <c r="L6194" s="3">
        <v>45983</v>
      </c>
      <c r="M6194" s="3">
        <v>46191</v>
      </c>
      <c r="N6194" s="2" t="s">
        <v>4912</v>
      </c>
    </row>
    <row r="6195" spans="2:14" x14ac:dyDescent="0.25">
      <c r="B6195" s="2" t="s">
        <v>5123</v>
      </c>
      <c r="C6195" s="2" t="s">
        <v>5124</v>
      </c>
      <c r="D6195" s="2" t="s">
        <v>41</v>
      </c>
      <c r="E6195" s="2" t="s">
        <v>17</v>
      </c>
      <c r="F6195" s="2" t="s">
        <v>552</v>
      </c>
      <c r="G6195" s="2" t="s">
        <v>4790</v>
      </c>
      <c r="H6195" s="2" t="s">
        <v>5125</v>
      </c>
      <c r="I6195" s="2">
        <v>0</v>
      </c>
      <c r="J6195" s="2">
        <v>0</v>
      </c>
      <c r="K6195" s="2" t="s">
        <v>5133</v>
      </c>
      <c r="L6195" s="3">
        <v>45832</v>
      </c>
      <c r="M6195" s="3">
        <v>46075</v>
      </c>
      <c r="N6195" s="2" t="s">
        <v>4912</v>
      </c>
    </row>
    <row r="6196" spans="2:14" x14ac:dyDescent="0.25">
      <c r="B6196" s="2" t="s">
        <v>5123</v>
      </c>
      <c r="C6196" s="2" t="s">
        <v>5124</v>
      </c>
      <c r="D6196" s="2" t="s">
        <v>41</v>
      </c>
      <c r="E6196" s="2" t="s">
        <v>17</v>
      </c>
      <c r="F6196" s="2" t="s">
        <v>552</v>
      </c>
      <c r="G6196" s="2" t="s">
        <v>4790</v>
      </c>
      <c r="H6196" s="2" t="s">
        <v>5125</v>
      </c>
      <c r="I6196" s="2">
        <v>0</v>
      </c>
      <c r="J6196" s="2">
        <v>0</v>
      </c>
      <c r="K6196" s="2" t="s">
        <v>5134</v>
      </c>
      <c r="L6196" s="3">
        <v>44958</v>
      </c>
      <c r="M6196" s="3">
        <v>45833</v>
      </c>
      <c r="N6196" s="2" t="s">
        <v>4912</v>
      </c>
    </row>
    <row r="6197" spans="2:14" x14ac:dyDescent="0.25">
      <c r="B6197" s="2" t="s">
        <v>5123</v>
      </c>
      <c r="C6197" s="2" t="s">
        <v>5124</v>
      </c>
      <c r="D6197" s="2" t="s">
        <v>41</v>
      </c>
      <c r="E6197" s="2" t="s">
        <v>17</v>
      </c>
      <c r="F6197" s="2" t="s">
        <v>552</v>
      </c>
      <c r="G6197" s="2" t="s">
        <v>4790</v>
      </c>
      <c r="H6197" s="2" t="s">
        <v>5125</v>
      </c>
      <c r="I6197" s="2">
        <v>0</v>
      </c>
      <c r="J6197" s="2">
        <v>0</v>
      </c>
      <c r="K6197" s="2" t="s">
        <v>5135</v>
      </c>
      <c r="L6197" s="3">
        <v>45715</v>
      </c>
      <c r="M6197" s="3">
        <v>45838</v>
      </c>
      <c r="N6197" s="2" t="s">
        <v>4912</v>
      </c>
    </row>
    <row r="6198" spans="2:14" x14ac:dyDescent="0.25">
      <c r="B6198" s="2" t="s">
        <v>5123</v>
      </c>
      <c r="C6198" s="2" t="s">
        <v>5124</v>
      </c>
      <c r="D6198" s="2" t="s">
        <v>41</v>
      </c>
      <c r="E6198" s="2" t="s">
        <v>17</v>
      </c>
      <c r="F6198" s="2" t="s">
        <v>552</v>
      </c>
      <c r="G6198" s="2" t="s">
        <v>4790</v>
      </c>
      <c r="H6198" s="2" t="s">
        <v>5125</v>
      </c>
      <c r="I6198" s="2">
        <v>0</v>
      </c>
      <c r="J6198" s="2">
        <v>0</v>
      </c>
      <c r="K6198" s="2" t="s">
        <v>5136</v>
      </c>
      <c r="L6198" s="3">
        <v>45828</v>
      </c>
      <c r="M6198" s="3">
        <v>46008</v>
      </c>
      <c r="N6198" s="2" t="s">
        <v>4912</v>
      </c>
    </row>
    <row r="6199" spans="2:14" x14ac:dyDescent="0.25">
      <c r="B6199" s="2" t="s">
        <v>5123</v>
      </c>
      <c r="C6199" s="2" t="s">
        <v>5124</v>
      </c>
      <c r="D6199" s="2" t="s">
        <v>41</v>
      </c>
      <c r="E6199" s="2" t="s">
        <v>17</v>
      </c>
      <c r="F6199" s="2" t="s">
        <v>552</v>
      </c>
      <c r="G6199" s="2" t="s">
        <v>4790</v>
      </c>
      <c r="H6199" s="2" t="s">
        <v>5125</v>
      </c>
      <c r="I6199" s="2">
        <v>0</v>
      </c>
      <c r="J6199" s="2">
        <v>0</v>
      </c>
      <c r="K6199" s="2" t="s">
        <v>5137</v>
      </c>
      <c r="L6199" s="3">
        <v>46193</v>
      </c>
      <c r="M6199" s="3">
        <v>46336</v>
      </c>
      <c r="N6199" s="2" t="s">
        <v>4912</v>
      </c>
    </row>
    <row r="6200" spans="2:14" x14ac:dyDescent="0.25">
      <c r="B6200" s="2" t="s">
        <v>5123</v>
      </c>
      <c r="C6200" s="2" t="s">
        <v>5124</v>
      </c>
      <c r="D6200" s="2" t="s">
        <v>41</v>
      </c>
      <c r="E6200" s="2" t="s">
        <v>17</v>
      </c>
      <c r="F6200" s="2" t="s">
        <v>552</v>
      </c>
      <c r="G6200" s="2" t="s">
        <v>4790</v>
      </c>
      <c r="H6200" s="2" t="s">
        <v>5125</v>
      </c>
      <c r="I6200" s="2">
        <v>0</v>
      </c>
      <c r="J6200" s="2">
        <v>0</v>
      </c>
      <c r="K6200" s="2" t="s">
        <v>5138</v>
      </c>
      <c r="L6200" s="3">
        <v>45828</v>
      </c>
      <c r="M6200" s="3">
        <v>46005</v>
      </c>
      <c r="N6200" s="2" t="s">
        <v>4912</v>
      </c>
    </row>
    <row r="6201" spans="2:14" x14ac:dyDescent="0.25">
      <c r="B6201" s="2" t="s">
        <v>5123</v>
      </c>
      <c r="C6201" s="2" t="s">
        <v>5124</v>
      </c>
      <c r="D6201" s="2" t="s">
        <v>41</v>
      </c>
      <c r="E6201" s="2" t="s">
        <v>17</v>
      </c>
      <c r="F6201" s="2" t="s">
        <v>552</v>
      </c>
      <c r="G6201" s="2" t="s">
        <v>4790</v>
      </c>
      <c r="H6201" s="2" t="s">
        <v>5125</v>
      </c>
      <c r="I6201" s="2">
        <v>0</v>
      </c>
      <c r="J6201" s="2">
        <v>0</v>
      </c>
      <c r="K6201" s="2" t="s">
        <v>5139</v>
      </c>
      <c r="L6201" s="3">
        <v>45904</v>
      </c>
      <c r="M6201" s="3">
        <v>46101</v>
      </c>
      <c r="N6201" s="2" t="s">
        <v>4912</v>
      </c>
    </row>
    <row r="6202" spans="2:14" x14ac:dyDescent="0.25">
      <c r="B6202" s="2" t="s">
        <v>5123</v>
      </c>
      <c r="C6202" s="2" t="s">
        <v>5124</v>
      </c>
      <c r="D6202" s="2" t="s">
        <v>41</v>
      </c>
      <c r="E6202" s="2" t="s">
        <v>17</v>
      </c>
      <c r="F6202" s="2" t="s">
        <v>552</v>
      </c>
      <c r="G6202" s="2" t="s">
        <v>4790</v>
      </c>
      <c r="H6202" s="2" t="s">
        <v>5125</v>
      </c>
      <c r="I6202" s="2">
        <v>0</v>
      </c>
      <c r="J6202" s="2">
        <v>0</v>
      </c>
      <c r="K6202" s="2" t="s">
        <v>5140</v>
      </c>
      <c r="L6202" s="3">
        <v>45955</v>
      </c>
      <c r="M6202" s="3">
        <v>46148</v>
      </c>
      <c r="N6202" s="2" t="s">
        <v>4912</v>
      </c>
    </row>
    <row r="6203" spans="2:14" x14ac:dyDescent="0.25">
      <c r="B6203" s="2" t="s">
        <v>5123</v>
      </c>
      <c r="C6203" s="2" t="s">
        <v>5124</v>
      </c>
      <c r="D6203" s="2" t="s">
        <v>41</v>
      </c>
      <c r="E6203" s="2" t="s">
        <v>17</v>
      </c>
      <c r="F6203" s="2" t="s">
        <v>552</v>
      </c>
      <c r="G6203" s="2" t="s">
        <v>4790</v>
      </c>
      <c r="H6203" s="2" t="s">
        <v>5125</v>
      </c>
      <c r="I6203" s="2">
        <v>0</v>
      </c>
      <c r="J6203" s="2">
        <v>0</v>
      </c>
      <c r="K6203" s="2" t="s">
        <v>5141</v>
      </c>
      <c r="L6203" s="3">
        <v>45868</v>
      </c>
      <c r="M6203" s="3">
        <v>46075</v>
      </c>
      <c r="N6203" s="2" t="s">
        <v>4912</v>
      </c>
    </row>
    <row r="6204" spans="2:14" x14ac:dyDescent="0.25">
      <c r="B6204" s="2" t="s">
        <v>5123</v>
      </c>
      <c r="C6204" s="2" t="s">
        <v>5124</v>
      </c>
      <c r="D6204" s="2" t="s">
        <v>41</v>
      </c>
      <c r="E6204" s="2" t="s">
        <v>17</v>
      </c>
      <c r="F6204" s="2" t="s">
        <v>552</v>
      </c>
      <c r="G6204" s="2" t="s">
        <v>4790</v>
      </c>
      <c r="H6204" s="2" t="s">
        <v>5125</v>
      </c>
      <c r="I6204" s="2">
        <v>0</v>
      </c>
      <c r="J6204" s="2">
        <v>0</v>
      </c>
      <c r="K6204" s="2" t="s">
        <v>5142</v>
      </c>
      <c r="L6204" s="3">
        <v>46043</v>
      </c>
      <c r="M6204" s="3">
        <v>46150</v>
      </c>
      <c r="N6204" s="2" t="s">
        <v>4912</v>
      </c>
    </row>
    <row r="6205" spans="2:14" x14ac:dyDescent="0.25">
      <c r="B6205" s="2" t="s">
        <v>5123</v>
      </c>
      <c r="C6205" s="2" t="s">
        <v>5124</v>
      </c>
      <c r="D6205" s="2" t="s">
        <v>41</v>
      </c>
      <c r="E6205" s="2" t="s">
        <v>17</v>
      </c>
      <c r="F6205" s="2" t="s">
        <v>552</v>
      </c>
      <c r="G6205" s="2" t="s">
        <v>4790</v>
      </c>
      <c r="H6205" s="2" t="s">
        <v>5125</v>
      </c>
      <c r="I6205" s="2">
        <v>0</v>
      </c>
      <c r="J6205" s="2">
        <v>0</v>
      </c>
      <c r="K6205" s="2" t="s">
        <v>5143</v>
      </c>
      <c r="L6205" s="3">
        <v>45955</v>
      </c>
      <c r="M6205" s="3">
        <v>46150</v>
      </c>
      <c r="N6205" s="2" t="s">
        <v>4912</v>
      </c>
    </row>
    <row r="6206" spans="2:14" x14ac:dyDescent="0.25">
      <c r="B6206" s="2" t="s">
        <v>5123</v>
      </c>
      <c r="C6206" s="2" t="s">
        <v>5124</v>
      </c>
      <c r="D6206" s="2" t="s">
        <v>41</v>
      </c>
      <c r="E6206" s="2" t="s">
        <v>17</v>
      </c>
      <c r="F6206" s="2" t="s">
        <v>552</v>
      </c>
      <c r="G6206" s="2" t="s">
        <v>4790</v>
      </c>
      <c r="H6206" s="2" t="s">
        <v>5125</v>
      </c>
      <c r="I6206" s="2">
        <v>0</v>
      </c>
      <c r="J6206" s="2">
        <v>0</v>
      </c>
      <c r="K6206" s="2" t="s">
        <v>5144</v>
      </c>
      <c r="L6206" s="3">
        <v>45917</v>
      </c>
      <c r="M6206" s="3">
        <v>46121</v>
      </c>
      <c r="N6206" s="2" t="s">
        <v>4912</v>
      </c>
    </row>
    <row r="6207" spans="2:14" x14ac:dyDescent="0.25">
      <c r="B6207" s="2" t="s">
        <v>5123</v>
      </c>
      <c r="C6207" s="2" t="s">
        <v>5124</v>
      </c>
      <c r="D6207" s="2" t="s">
        <v>41</v>
      </c>
      <c r="E6207" s="2" t="s">
        <v>17</v>
      </c>
      <c r="F6207" s="2" t="s">
        <v>552</v>
      </c>
      <c r="G6207" s="2" t="s">
        <v>4790</v>
      </c>
      <c r="H6207" s="2" t="s">
        <v>5125</v>
      </c>
      <c r="I6207" s="2">
        <v>0</v>
      </c>
      <c r="J6207" s="2">
        <v>0</v>
      </c>
      <c r="K6207" s="2" t="s">
        <v>5145</v>
      </c>
      <c r="L6207" s="3">
        <v>45995</v>
      </c>
      <c r="M6207" s="3">
        <v>46247</v>
      </c>
      <c r="N6207" s="2" t="s">
        <v>4912</v>
      </c>
    </row>
    <row r="6208" spans="2:14" x14ac:dyDescent="0.25">
      <c r="B6208" s="2" t="s">
        <v>5123</v>
      </c>
      <c r="C6208" s="2" t="s">
        <v>5124</v>
      </c>
      <c r="D6208" s="2" t="s">
        <v>41</v>
      </c>
      <c r="E6208" s="2" t="s">
        <v>17</v>
      </c>
      <c r="F6208" s="2" t="s">
        <v>552</v>
      </c>
      <c r="G6208" s="2" t="s">
        <v>4790</v>
      </c>
      <c r="H6208" s="2" t="s">
        <v>5125</v>
      </c>
      <c r="I6208" s="2">
        <v>0</v>
      </c>
      <c r="J6208" s="2">
        <v>0</v>
      </c>
      <c r="K6208" s="2" t="s">
        <v>5146</v>
      </c>
      <c r="L6208" s="3">
        <v>45736</v>
      </c>
      <c r="M6208" s="3">
        <v>45974</v>
      </c>
      <c r="N6208" s="2" t="s">
        <v>4912</v>
      </c>
    </row>
    <row r="6209" spans="2:14" x14ac:dyDescent="0.25">
      <c r="B6209" s="2" t="s">
        <v>5123</v>
      </c>
      <c r="C6209" s="2" t="s">
        <v>5124</v>
      </c>
      <c r="D6209" s="2" t="s">
        <v>41</v>
      </c>
      <c r="E6209" s="2" t="s">
        <v>17</v>
      </c>
      <c r="F6209" s="2" t="s">
        <v>552</v>
      </c>
      <c r="G6209" s="2" t="s">
        <v>4790</v>
      </c>
      <c r="H6209" s="2" t="s">
        <v>5125</v>
      </c>
      <c r="I6209" s="2">
        <v>0</v>
      </c>
      <c r="J6209" s="2">
        <v>0</v>
      </c>
      <c r="K6209" s="2" t="s">
        <v>5147</v>
      </c>
      <c r="L6209" s="3">
        <v>46202</v>
      </c>
      <c r="M6209" s="3">
        <v>46336</v>
      </c>
      <c r="N6209" s="2" t="s">
        <v>4912</v>
      </c>
    </row>
    <row r="6210" spans="2:14" x14ac:dyDescent="0.25">
      <c r="B6210" s="2" t="s">
        <v>5123</v>
      </c>
      <c r="C6210" s="2" t="s">
        <v>5124</v>
      </c>
      <c r="D6210" s="2" t="s">
        <v>41</v>
      </c>
      <c r="E6210" s="2" t="s">
        <v>17</v>
      </c>
      <c r="F6210" s="2" t="s">
        <v>552</v>
      </c>
      <c r="G6210" s="2" t="s">
        <v>4790</v>
      </c>
      <c r="H6210" s="2" t="s">
        <v>5125</v>
      </c>
      <c r="I6210" s="2">
        <v>0</v>
      </c>
      <c r="J6210" s="2">
        <v>0</v>
      </c>
      <c r="K6210" s="2" t="s">
        <v>5148</v>
      </c>
      <c r="L6210" s="3">
        <v>45833</v>
      </c>
      <c r="M6210" s="3">
        <v>46075</v>
      </c>
      <c r="N6210" s="2" t="s">
        <v>4912</v>
      </c>
    </row>
    <row r="6211" spans="2:14" x14ac:dyDescent="0.25">
      <c r="B6211" s="2" t="s">
        <v>5123</v>
      </c>
      <c r="C6211" s="2" t="s">
        <v>5124</v>
      </c>
      <c r="D6211" s="2" t="s">
        <v>41</v>
      </c>
      <c r="E6211" s="2" t="s">
        <v>17</v>
      </c>
      <c r="F6211" s="2" t="s">
        <v>552</v>
      </c>
      <c r="G6211" s="2" t="s">
        <v>4790</v>
      </c>
      <c r="H6211" s="2" t="s">
        <v>5125</v>
      </c>
      <c r="I6211" s="2">
        <v>0</v>
      </c>
      <c r="J6211" s="2">
        <v>0</v>
      </c>
      <c r="K6211" s="2" t="s">
        <v>5149</v>
      </c>
      <c r="L6211" s="3">
        <v>45951</v>
      </c>
      <c r="M6211" s="3">
        <v>46146</v>
      </c>
      <c r="N6211" s="2" t="s">
        <v>4912</v>
      </c>
    </row>
    <row r="6212" spans="2:14" x14ac:dyDescent="0.25">
      <c r="B6212" s="2" t="s">
        <v>5123</v>
      </c>
      <c r="C6212" s="2" t="s">
        <v>5124</v>
      </c>
      <c r="D6212" s="2" t="s">
        <v>41</v>
      </c>
      <c r="E6212" s="2" t="s">
        <v>17</v>
      </c>
      <c r="F6212" s="2" t="s">
        <v>552</v>
      </c>
      <c r="G6212" s="2" t="s">
        <v>4790</v>
      </c>
      <c r="H6212" s="2" t="s">
        <v>5125</v>
      </c>
      <c r="I6212" s="2">
        <v>0</v>
      </c>
      <c r="J6212" s="2">
        <v>0</v>
      </c>
      <c r="K6212" s="2" t="s">
        <v>5150</v>
      </c>
      <c r="L6212" s="3">
        <v>45868</v>
      </c>
      <c r="M6212" s="3">
        <v>45980</v>
      </c>
      <c r="N6212" s="2" t="s">
        <v>4912</v>
      </c>
    </row>
    <row r="6213" spans="2:14" x14ac:dyDescent="0.25">
      <c r="B6213" s="2" t="s">
        <v>5123</v>
      </c>
      <c r="C6213" s="2" t="s">
        <v>5124</v>
      </c>
      <c r="D6213" s="2" t="s">
        <v>41</v>
      </c>
      <c r="E6213" s="2" t="s">
        <v>17</v>
      </c>
      <c r="F6213" s="2" t="s">
        <v>552</v>
      </c>
      <c r="G6213" s="2" t="s">
        <v>4790</v>
      </c>
      <c r="H6213" s="2" t="s">
        <v>5125</v>
      </c>
      <c r="I6213" s="2">
        <v>0</v>
      </c>
      <c r="J6213" s="2">
        <v>0</v>
      </c>
      <c r="K6213" s="2" t="s">
        <v>5151</v>
      </c>
      <c r="L6213" s="3">
        <v>45882</v>
      </c>
      <c r="M6213" s="3">
        <v>46101</v>
      </c>
      <c r="N6213" s="2" t="s">
        <v>4912</v>
      </c>
    </row>
    <row r="6214" spans="2:14" x14ac:dyDescent="0.25">
      <c r="B6214" s="2" t="s">
        <v>5123</v>
      </c>
      <c r="C6214" s="2" t="s">
        <v>5124</v>
      </c>
      <c r="D6214" s="2" t="s">
        <v>41</v>
      </c>
      <c r="E6214" s="2" t="s">
        <v>17</v>
      </c>
      <c r="F6214" s="2" t="s">
        <v>552</v>
      </c>
      <c r="G6214" s="2" t="s">
        <v>4790</v>
      </c>
      <c r="H6214" s="2" t="s">
        <v>5125</v>
      </c>
      <c r="I6214" s="2">
        <v>0</v>
      </c>
      <c r="J6214" s="2">
        <v>0</v>
      </c>
      <c r="K6214" s="2" t="s">
        <v>5152</v>
      </c>
      <c r="L6214" s="3">
        <v>45917</v>
      </c>
      <c r="M6214" s="3">
        <v>46120</v>
      </c>
      <c r="N6214" s="2" t="s">
        <v>4912</v>
      </c>
    </row>
    <row r="6215" spans="2:14" x14ac:dyDescent="0.25">
      <c r="B6215" s="2" t="s">
        <v>5123</v>
      </c>
      <c r="C6215" s="2" t="s">
        <v>5124</v>
      </c>
      <c r="D6215" s="2" t="s">
        <v>41</v>
      </c>
      <c r="E6215" s="2" t="s">
        <v>17</v>
      </c>
      <c r="F6215" s="2" t="s">
        <v>552</v>
      </c>
      <c r="G6215" s="2" t="s">
        <v>4790</v>
      </c>
      <c r="H6215" s="2" t="s">
        <v>5125</v>
      </c>
      <c r="I6215" s="2">
        <v>0</v>
      </c>
      <c r="J6215" s="2">
        <v>0</v>
      </c>
      <c r="K6215" s="2" t="s">
        <v>5153</v>
      </c>
      <c r="L6215" s="3">
        <v>46079</v>
      </c>
      <c r="M6215" s="3">
        <v>46155</v>
      </c>
      <c r="N6215" s="2" t="s">
        <v>4912</v>
      </c>
    </row>
    <row r="6216" spans="2:14" x14ac:dyDescent="0.25">
      <c r="B6216" s="2" t="s">
        <v>5123</v>
      </c>
      <c r="C6216" s="2" t="s">
        <v>5124</v>
      </c>
      <c r="D6216" s="2" t="s">
        <v>41</v>
      </c>
      <c r="E6216" s="2" t="s">
        <v>17</v>
      </c>
      <c r="F6216" s="2" t="s">
        <v>552</v>
      </c>
      <c r="G6216" s="2" t="s">
        <v>4790</v>
      </c>
      <c r="H6216" s="2" t="s">
        <v>5125</v>
      </c>
      <c r="I6216" s="2">
        <v>0</v>
      </c>
      <c r="J6216" s="2">
        <v>0</v>
      </c>
      <c r="K6216" s="2" t="s">
        <v>5154</v>
      </c>
      <c r="L6216" s="3">
        <v>45716</v>
      </c>
      <c r="M6216" s="3">
        <v>45980</v>
      </c>
      <c r="N6216" s="2" t="s">
        <v>4912</v>
      </c>
    </row>
    <row r="6217" spans="2:14" x14ac:dyDescent="0.25">
      <c r="B6217" s="2" t="s">
        <v>5123</v>
      </c>
      <c r="C6217" s="2" t="s">
        <v>5124</v>
      </c>
      <c r="D6217" s="2" t="s">
        <v>41</v>
      </c>
      <c r="E6217" s="2" t="s">
        <v>17</v>
      </c>
      <c r="F6217" s="2" t="s">
        <v>552</v>
      </c>
      <c r="G6217" s="2" t="s">
        <v>4790</v>
      </c>
      <c r="H6217" s="2" t="s">
        <v>5125</v>
      </c>
      <c r="I6217" s="2">
        <v>0</v>
      </c>
      <c r="J6217" s="2">
        <v>0</v>
      </c>
      <c r="K6217" s="2" t="s">
        <v>5155</v>
      </c>
      <c r="L6217" s="3">
        <v>45712</v>
      </c>
      <c r="M6217" s="3">
        <v>45978</v>
      </c>
      <c r="N6217" s="2" t="s">
        <v>4912</v>
      </c>
    </row>
    <row r="6218" spans="2:14" x14ac:dyDescent="0.25">
      <c r="B6218" s="2" t="s">
        <v>5123</v>
      </c>
      <c r="C6218" s="2" t="s">
        <v>5124</v>
      </c>
      <c r="D6218" s="2" t="s">
        <v>41</v>
      </c>
      <c r="E6218" s="2" t="s">
        <v>17</v>
      </c>
      <c r="F6218" s="2" t="s">
        <v>552</v>
      </c>
      <c r="G6218" s="2" t="s">
        <v>4790</v>
      </c>
      <c r="H6218" s="2" t="s">
        <v>5125</v>
      </c>
      <c r="I6218" s="2">
        <v>0</v>
      </c>
      <c r="J6218" s="2">
        <v>0</v>
      </c>
      <c r="K6218" s="2" t="s">
        <v>5156</v>
      </c>
      <c r="L6218" s="3">
        <v>45736</v>
      </c>
      <c r="M6218" s="3">
        <v>45974</v>
      </c>
      <c r="N6218" s="2" t="s">
        <v>4912</v>
      </c>
    </row>
    <row r="6219" spans="2:14" x14ac:dyDescent="0.25">
      <c r="B6219" s="2" t="s">
        <v>5123</v>
      </c>
      <c r="C6219" s="2" t="s">
        <v>5124</v>
      </c>
      <c r="D6219" s="2" t="s">
        <v>41</v>
      </c>
      <c r="E6219" s="2" t="s">
        <v>17</v>
      </c>
      <c r="F6219" s="2" t="s">
        <v>552</v>
      </c>
      <c r="G6219" s="2" t="s">
        <v>4790</v>
      </c>
      <c r="H6219" s="2" t="s">
        <v>5125</v>
      </c>
      <c r="I6219" s="2">
        <v>0</v>
      </c>
      <c r="J6219" s="2">
        <v>0</v>
      </c>
      <c r="K6219" s="2" t="s">
        <v>5157</v>
      </c>
      <c r="L6219" s="3">
        <v>45730</v>
      </c>
      <c r="M6219" s="3">
        <v>45961</v>
      </c>
      <c r="N6219" s="2" t="s">
        <v>4912</v>
      </c>
    </row>
    <row r="6220" spans="2:14" x14ac:dyDescent="0.25">
      <c r="B6220" s="2" t="s">
        <v>5123</v>
      </c>
      <c r="C6220" s="2" t="s">
        <v>5124</v>
      </c>
      <c r="D6220" s="2" t="s">
        <v>41</v>
      </c>
      <c r="E6220" s="2" t="s">
        <v>17</v>
      </c>
      <c r="F6220" s="2" t="s">
        <v>552</v>
      </c>
      <c r="G6220" s="2" t="s">
        <v>4790</v>
      </c>
      <c r="H6220" s="2" t="s">
        <v>5125</v>
      </c>
      <c r="I6220" s="2">
        <v>0</v>
      </c>
      <c r="J6220" s="2">
        <v>0</v>
      </c>
      <c r="K6220" s="2" t="s">
        <v>5158</v>
      </c>
      <c r="L6220" s="3">
        <v>45737</v>
      </c>
      <c r="M6220" s="3">
        <v>45985</v>
      </c>
      <c r="N6220" s="2" t="s">
        <v>4912</v>
      </c>
    </row>
    <row r="6221" spans="2:14" x14ac:dyDescent="0.25">
      <c r="B6221" s="2" t="s">
        <v>5123</v>
      </c>
      <c r="C6221" s="2" t="s">
        <v>5124</v>
      </c>
      <c r="D6221" s="2" t="s">
        <v>41</v>
      </c>
      <c r="E6221" s="2" t="s">
        <v>17</v>
      </c>
      <c r="F6221" s="2" t="s">
        <v>552</v>
      </c>
      <c r="G6221" s="2" t="s">
        <v>4790</v>
      </c>
      <c r="H6221" s="2" t="s">
        <v>5125</v>
      </c>
      <c r="I6221" s="2">
        <v>0</v>
      </c>
      <c r="J6221" s="2">
        <v>0</v>
      </c>
      <c r="K6221" s="2" t="s">
        <v>5159</v>
      </c>
      <c r="L6221" s="3">
        <v>45737</v>
      </c>
      <c r="M6221" s="3">
        <v>45975</v>
      </c>
      <c r="N6221" s="2" t="s">
        <v>4912</v>
      </c>
    </row>
    <row r="6222" spans="2:14" x14ac:dyDescent="0.25">
      <c r="B6222" s="2" t="s">
        <v>5123</v>
      </c>
      <c r="C6222" s="2" t="s">
        <v>5124</v>
      </c>
      <c r="D6222" s="2" t="s">
        <v>41</v>
      </c>
      <c r="E6222" s="2" t="s">
        <v>17</v>
      </c>
      <c r="F6222" s="2" t="s">
        <v>552</v>
      </c>
      <c r="G6222" s="2" t="s">
        <v>4790</v>
      </c>
      <c r="H6222" s="2" t="s">
        <v>5125</v>
      </c>
      <c r="I6222" s="2">
        <v>0</v>
      </c>
      <c r="J6222" s="2">
        <v>0</v>
      </c>
      <c r="K6222" s="2" t="s">
        <v>5160</v>
      </c>
      <c r="L6222" s="3">
        <v>45712</v>
      </c>
      <c r="M6222" s="3">
        <v>45980</v>
      </c>
      <c r="N6222" s="2" t="s">
        <v>4912</v>
      </c>
    </row>
    <row r="6223" spans="2:14" x14ac:dyDescent="0.25">
      <c r="B6223" s="2" t="s">
        <v>5123</v>
      </c>
      <c r="C6223" s="2" t="s">
        <v>5124</v>
      </c>
      <c r="D6223" s="2" t="s">
        <v>41</v>
      </c>
      <c r="E6223" s="2" t="s">
        <v>17</v>
      </c>
      <c r="F6223" s="2" t="s">
        <v>552</v>
      </c>
      <c r="G6223" s="2" t="s">
        <v>4790</v>
      </c>
      <c r="H6223" s="2" t="s">
        <v>5125</v>
      </c>
      <c r="I6223" s="2">
        <v>0</v>
      </c>
      <c r="J6223" s="2">
        <v>0</v>
      </c>
      <c r="K6223" s="2" t="s">
        <v>470</v>
      </c>
      <c r="L6223" s="2" t="s">
        <v>30</v>
      </c>
      <c r="M6223" s="2" t="s">
        <v>30</v>
      </c>
      <c r="N6223" s="2" t="s">
        <v>4912</v>
      </c>
    </row>
    <row r="6224" spans="2:14" x14ac:dyDescent="0.25">
      <c r="B6224" s="2" t="s">
        <v>5123</v>
      </c>
      <c r="C6224" s="2" t="s">
        <v>5124</v>
      </c>
      <c r="D6224" s="2" t="s">
        <v>41</v>
      </c>
      <c r="E6224" s="2" t="s">
        <v>181</v>
      </c>
      <c r="F6224" s="2" t="s">
        <v>552</v>
      </c>
      <c r="G6224" s="2" t="s">
        <v>4790</v>
      </c>
      <c r="H6224" s="2" t="s">
        <v>5125</v>
      </c>
      <c r="I6224" s="2">
        <v>0</v>
      </c>
      <c r="J6224" s="2">
        <v>0</v>
      </c>
      <c r="K6224" s="2" t="s">
        <v>5143</v>
      </c>
      <c r="L6224" s="3">
        <v>45955</v>
      </c>
      <c r="M6224" s="3">
        <v>46150</v>
      </c>
      <c r="N6224" s="2" t="s">
        <v>4912</v>
      </c>
    </row>
    <row r="6225" spans="2:14" x14ac:dyDescent="0.25">
      <c r="B6225" s="2" t="s">
        <v>5123</v>
      </c>
      <c r="C6225" s="2" t="s">
        <v>5124</v>
      </c>
      <c r="D6225" s="2" t="s">
        <v>41</v>
      </c>
      <c r="E6225" s="2" t="s">
        <v>181</v>
      </c>
      <c r="F6225" s="2" t="s">
        <v>552</v>
      </c>
      <c r="G6225" s="2" t="s">
        <v>4790</v>
      </c>
      <c r="H6225" s="2" t="s">
        <v>5125</v>
      </c>
      <c r="I6225" s="2">
        <v>0</v>
      </c>
      <c r="J6225" s="2">
        <v>0</v>
      </c>
      <c r="K6225" s="2" t="s">
        <v>5146</v>
      </c>
      <c r="L6225" s="3">
        <v>45736</v>
      </c>
      <c r="M6225" s="3">
        <v>45974</v>
      </c>
      <c r="N6225" s="2" t="s">
        <v>4912</v>
      </c>
    </row>
    <row r="6226" spans="2:14" x14ac:dyDescent="0.25">
      <c r="B6226" s="2" t="s">
        <v>5123</v>
      </c>
      <c r="C6226" s="2" t="s">
        <v>5124</v>
      </c>
      <c r="D6226" s="2" t="s">
        <v>41</v>
      </c>
      <c r="E6226" s="2" t="s">
        <v>142</v>
      </c>
      <c r="F6226" s="2" t="s">
        <v>552</v>
      </c>
      <c r="G6226" s="2" t="s">
        <v>4790</v>
      </c>
      <c r="H6226" s="2" t="s">
        <v>5125</v>
      </c>
      <c r="I6226" s="2">
        <v>0</v>
      </c>
      <c r="J6226" s="2">
        <v>0</v>
      </c>
      <c r="K6226" s="2" t="s">
        <v>5134</v>
      </c>
      <c r="L6226" s="3">
        <v>44958</v>
      </c>
      <c r="M6226" s="3">
        <v>45833</v>
      </c>
      <c r="N6226" s="2" t="s">
        <v>4912</v>
      </c>
    </row>
    <row r="6227" spans="2:14" x14ac:dyDescent="0.25">
      <c r="B6227" s="2" t="s">
        <v>5123</v>
      </c>
      <c r="C6227" s="2" t="s">
        <v>5124</v>
      </c>
      <c r="D6227" s="2" t="s">
        <v>41</v>
      </c>
      <c r="E6227" s="2" t="s">
        <v>142</v>
      </c>
      <c r="F6227" s="2" t="s">
        <v>552</v>
      </c>
      <c r="G6227" s="2" t="s">
        <v>4790</v>
      </c>
      <c r="H6227" s="2" t="s">
        <v>5125</v>
      </c>
      <c r="I6227" s="2">
        <v>0</v>
      </c>
      <c r="J6227" s="2">
        <v>0</v>
      </c>
      <c r="K6227" s="2" t="s">
        <v>5135</v>
      </c>
      <c r="L6227" s="3">
        <v>45715</v>
      </c>
      <c r="M6227" s="3">
        <v>45838</v>
      </c>
      <c r="N6227" s="2" t="s">
        <v>4912</v>
      </c>
    </row>
    <row r="6228" spans="2:14" x14ac:dyDescent="0.25">
      <c r="B6228" s="2" t="s">
        <v>5123</v>
      </c>
      <c r="C6228" s="2" t="s">
        <v>5124</v>
      </c>
      <c r="D6228" s="2" t="s">
        <v>41</v>
      </c>
      <c r="E6228" s="2" t="s">
        <v>142</v>
      </c>
      <c r="F6228" s="2" t="s">
        <v>552</v>
      </c>
      <c r="G6228" s="2" t="s">
        <v>4790</v>
      </c>
      <c r="H6228" s="2" t="s">
        <v>5125</v>
      </c>
      <c r="I6228" s="2">
        <v>0</v>
      </c>
      <c r="J6228" s="2">
        <v>0</v>
      </c>
      <c r="K6228" s="2" t="s">
        <v>5142</v>
      </c>
      <c r="L6228" s="3">
        <v>46043</v>
      </c>
      <c r="M6228" s="3">
        <v>46150</v>
      </c>
      <c r="N6228" s="2" t="s">
        <v>4912</v>
      </c>
    </row>
    <row r="6229" spans="2:14" x14ac:dyDescent="0.25">
      <c r="B6229" s="2" t="s">
        <v>5161</v>
      </c>
      <c r="C6229" s="2" t="s">
        <v>5162</v>
      </c>
      <c r="D6229" s="2" t="s">
        <v>41</v>
      </c>
      <c r="E6229" s="2" t="s">
        <v>17</v>
      </c>
      <c r="F6229" s="2" t="s">
        <v>552</v>
      </c>
      <c r="G6229" s="2" t="s">
        <v>4790</v>
      </c>
      <c r="H6229" s="2" t="s">
        <v>5092</v>
      </c>
      <c r="I6229" s="2">
        <v>0</v>
      </c>
      <c r="J6229" s="2">
        <v>0</v>
      </c>
      <c r="K6229" s="2" t="s">
        <v>5163</v>
      </c>
      <c r="L6229" s="3">
        <v>45710</v>
      </c>
      <c r="M6229" s="3">
        <v>46040</v>
      </c>
      <c r="N6229" s="2" t="s">
        <v>560</v>
      </c>
    </row>
    <row r="6230" spans="2:14" x14ac:dyDescent="0.25">
      <c r="B6230" s="2" t="s">
        <v>5161</v>
      </c>
      <c r="C6230" s="2" t="s">
        <v>5162</v>
      </c>
      <c r="D6230" s="2" t="s">
        <v>41</v>
      </c>
      <c r="E6230" s="2" t="s">
        <v>17</v>
      </c>
      <c r="F6230" s="2" t="s">
        <v>552</v>
      </c>
      <c r="G6230" s="2" t="s">
        <v>4790</v>
      </c>
      <c r="H6230" s="2" t="s">
        <v>5092</v>
      </c>
      <c r="I6230" s="2">
        <v>0</v>
      </c>
      <c r="J6230" s="2">
        <v>0</v>
      </c>
      <c r="K6230" s="2" t="s">
        <v>5164</v>
      </c>
      <c r="L6230" s="3">
        <v>45720</v>
      </c>
      <c r="M6230" s="3">
        <v>46063</v>
      </c>
      <c r="N6230" s="2" t="s">
        <v>560</v>
      </c>
    </row>
    <row r="6231" spans="2:14" x14ac:dyDescent="0.25">
      <c r="B6231" s="2" t="s">
        <v>5161</v>
      </c>
      <c r="C6231" s="2" t="s">
        <v>5162</v>
      </c>
      <c r="D6231" s="2" t="s">
        <v>41</v>
      </c>
      <c r="E6231" s="2" t="s">
        <v>17</v>
      </c>
      <c r="F6231" s="2" t="s">
        <v>552</v>
      </c>
      <c r="G6231" s="2" t="s">
        <v>4790</v>
      </c>
      <c r="H6231" s="2" t="s">
        <v>5092</v>
      </c>
      <c r="I6231" s="2">
        <v>0</v>
      </c>
      <c r="J6231" s="2">
        <v>0</v>
      </c>
      <c r="K6231" s="2" t="s">
        <v>5165</v>
      </c>
      <c r="L6231" s="3">
        <v>45734</v>
      </c>
      <c r="M6231" s="3">
        <v>46063</v>
      </c>
      <c r="N6231" s="2" t="s">
        <v>560</v>
      </c>
    </row>
    <row r="6232" spans="2:14" x14ac:dyDescent="0.25">
      <c r="B6232" s="2" t="s">
        <v>5161</v>
      </c>
      <c r="C6232" s="2" t="s">
        <v>5162</v>
      </c>
      <c r="D6232" s="2" t="s">
        <v>41</v>
      </c>
      <c r="E6232" s="2" t="s">
        <v>17</v>
      </c>
      <c r="F6232" s="2" t="s">
        <v>552</v>
      </c>
      <c r="G6232" s="2" t="s">
        <v>4790</v>
      </c>
      <c r="H6232" s="2" t="s">
        <v>5092</v>
      </c>
      <c r="I6232" s="2">
        <v>0</v>
      </c>
      <c r="J6232" s="2">
        <v>0</v>
      </c>
      <c r="K6232" s="2" t="s">
        <v>5166</v>
      </c>
      <c r="L6232" s="3">
        <v>45737</v>
      </c>
      <c r="M6232" s="3">
        <v>46098</v>
      </c>
      <c r="N6232" s="2" t="s">
        <v>560</v>
      </c>
    </row>
    <row r="6233" spans="2:14" x14ac:dyDescent="0.25">
      <c r="B6233" s="2" t="s">
        <v>5161</v>
      </c>
      <c r="C6233" s="2" t="s">
        <v>5162</v>
      </c>
      <c r="D6233" s="2" t="s">
        <v>41</v>
      </c>
      <c r="E6233" s="2" t="s">
        <v>17</v>
      </c>
      <c r="F6233" s="2" t="s">
        <v>552</v>
      </c>
      <c r="G6233" s="2" t="s">
        <v>4790</v>
      </c>
      <c r="H6233" s="2" t="s">
        <v>5092</v>
      </c>
      <c r="I6233" s="2">
        <v>0</v>
      </c>
      <c r="J6233" s="2">
        <v>0</v>
      </c>
      <c r="K6233" s="2" t="s">
        <v>5167</v>
      </c>
      <c r="L6233" s="3">
        <v>45777</v>
      </c>
      <c r="M6233" s="3">
        <v>46129</v>
      </c>
      <c r="N6233" s="2" t="s">
        <v>560</v>
      </c>
    </row>
    <row r="6234" spans="2:14" x14ac:dyDescent="0.25">
      <c r="B6234" s="2" t="s">
        <v>5161</v>
      </c>
      <c r="C6234" s="2" t="s">
        <v>5162</v>
      </c>
      <c r="D6234" s="2" t="s">
        <v>41</v>
      </c>
      <c r="E6234" s="2" t="s">
        <v>17</v>
      </c>
      <c r="F6234" s="2" t="s">
        <v>552</v>
      </c>
      <c r="G6234" s="2" t="s">
        <v>4790</v>
      </c>
      <c r="H6234" s="2" t="s">
        <v>5092</v>
      </c>
      <c r="I6234" s="2">
        <v>0</v>
      </c>
      <c r="J6234" s="2">
        <v>0</v>
      </c>
      <c r="K6234" s="2" t="s">
        <v>5168</v>
      </c>
      <c r="L6234" s="3">
        <v>45901</v>
      </c>
      <c r="M6234" s="3">
        <v>46164</v>
      </c>
      <c r="N6234" s="2" t="s">
        <v>560</v>
      </c>
    </row>
    <row r="6235" spans="2:14" x14ac:dyDescent="0.25">
      <c r="B6235" s="2" t="s">
        <v>5161</v>
      </c>
      <c r="C6235" s="2" t="s">
        <v>5162</v>
      </c>
      <c r="D6235" s="2" t="s">
        <v>41</v>
      </c>
      <c r="E6235" s="2" t="s">
        <v>17</v>
      </c>
      <c r="F6235" s="2" t="s">
        <v>552</v>
      </c>
      <c r="G6235" s="2" t="s">
        <v>4790</v>
      </c>
      <c r="H6235" s="2" t="s">
        <v>5092</v>
      </c>
      <c r="I6235" s="2">
        <v>0</v>
      </c>
      <c r="J6235" s="2">
        <v>0</v>
      </c>
      <c r="K6235" s="2" t="s">
        <v>5169</v>
      </c>
      <c r="L6235" s="3">
        <v>45810</v>
      </c>
      <c r="M6235" s="3">
        <v>46155</v>
      </c>
      <c r="N6235" s="2" t="s">
        <v>560</v>
      </c>
    </row>
    <row r="6236" spans="2:14" x14ac:dyDescent="0.25">
      <c r="B6236" s="2" t="s">
        <v>5161</v>
      </c>
      <c r="C6236" s="2" t="s">
        <v>5162</v>
      </c>
      <c r="D6236" s="2" t="s">
        <v>41</v>
      </c>
      <c r="E6236" s="2" t="s">
        <v>17</v>
      </c>
      <c r="F6236" s="2" t="s">
        <v>552</v>
      </c>
      <c r="G6236" s="2" t="s">
        <v>4790</v>
      </c>
      <c r="H6236" s="2" t="s">
        <v>5092</v>
      </c>
      <c r="I6236" s="2">
        <v>0</v>
      </c>
      <c r="J6236" s="2">
        <v>0</v>
      </c>
      <c r="K6236" s="2" t="s">
        <v>4800</v>
      </c>
      <c r="L6236" s="3">
        <v>45862</v>
      </c>
      <c r="M6236" s="3">
        <v>46210</v>
      </c>
      <c r="N6236" s="2" t="s">
        <v>560</v>
      </c>
    </row>
    <row r="6237" spans="2:14" x14ac:dyDescent="0.25">
      <c r="B6237" s="2" t="s">
        <v>5161</v>
      </c>
      <c r="C6237" s="2" t="s">
        <v>5162</v>
      </c>
      <c r="D6237" s="2" t="s">
        <v>41</v>
      </c>
      <c r="E6237" s="2" t="s">
        <v>17</v>
      </c>
      <c r="F6237" s="2" t="s">
        <v>552</v>
      </c>
      <c r="G6237" s="2" t="s">
        <v>4790</v>
      </c>
      <c r="H6237" s="2" t="s">
        <v>5092</v>
      </c>
      <c r="I6237" s="2">
        <v>0</v>
      </c>
      <c r="J6237" s="2">
        <v>0</v>
      </c>
      <c r="K6237" s="2" t="s">
        <v>5170</v>
      </c>
      <c r="L6237" s="3">
        <v>45870</v>
      </c>
      <c r="M6237" s="3">
        <v>46210</v>
      </c>
      <c r="N6237" s="2" t="s">
        <v>560</v>
      </c>
    </row>
    <row r="6238" spans="2:14" x14ac:dyDescent="0.25">
      <c r="B6238" s="2" t="s">
        <v>5161</v>
      </c>
      <c r="C6238" s="2" t="s">
        <v>5162</v>
      </c>
      <c r="D6238" s="2" t="s">
        <v>41</v>
      </c>
      <c r="E6238" s="2" t="s">
        <v>17</v>
      </c>
      <c r="F6238" s="2" t="s">
        <v>552</v>
      </c>
      <c r="G6238" s="2" t="s">
        <v>4790</v>
      </c>
      <c r="H6238" s="2" t="s">
        <v>5092</v>
      </c>
      <c r="I6238" s="2">
        <v>0</v>
      </c>
      <c r="J6238" s="2">
        <v>0</v>
      </c>
      <c r="K6238" s="2" t="s">
        <v>5171</v>
      </c>
      <c r="L6238" s="3">
        <v>45870</v>
      </c>
      <c r="M6238" s="3">
        <v>46210</v>
      </c>
      <c r="N6238" s="2" t="s">
        <v>560</v>
      </c>
    </row>
    <row r="6239" spans="2:14" x14ac:dyDescent="0.25">
      <c r="B6239" s="2" t="s">
        <v>5161</v>
      </c>
      <c r="C6239" s="2" t="s">
        <v>5162</v>
      </c>
      <c r="D6239" s="2" t="s">
        <v>41</v>
      </c>
      <c r="E6239" s="2" t="s">
        <v>17</v>
      </c>
      <c r="F6239" s="2" t="s">
        <v>552</v>
      </c>
      <c r="G6239" s="2" t="s">
        <v>4790</v>
      </c>
      <c r="H6239" s="2" t="s">
        <v>5092</v>
      </c>
      <c r="I6239" s="2">
        <v>0</v>
      </c>
      <c r="J6239" s="2">
        <v>0</v>
      </c>
      <c r="K6239" s="2" t="s">
        <v>4802</v>
      </c>
      <c r="L6239" s="3">
        <v>45931</v>
      </c>
      <c r="M6239" s="3">
        <v>46210</v>
      </c>
      <c r="N6239" s="2" t="s">
        <v>560</v>
      </c>
    </row>
    <row r="6240" spans="2:14" x14ac:dyDescent="0.25">
      <c r="B6240" s="2" t="s">
        <v>5161</v>
      </c>
      <c r="C6240" s="2" t="s">
        <v>5162</v>
      </c>
      <c r="D6240" s="2" t="s">
        <v>41</v>
      </c>
      <c r="E6240" s="2" t="s">
        <v>17</v>
      </c>
      <c r="F6240" s="2" t="s">
        <v>552</v>
      </c>
      <c r="G6240" s="2" t="s">
        <v>4790</v>
      </c>
      <c r="H6240" s="2" t="s">
        <v>5092</v>
      </c>
      <c r="I6240" s="2">
        <v>0</v>
      </c>
      <c r="J6240" s="2">
        <v>0</v>
      </c>
      <c r="K6240" s="2" t="s">
        <v>5172</v>
      </c>
      <c r="L6240" s="3">
        <v>45889</v>
      </c>
      <c r="M6240" s="3">
        <v>46224</v>
      </c>
      <c r="N6240" s="2" t="s">
        <v>560</v>
      </c>
    </row>
    <row r="6241" spans="2:14" x14ac:dyDescent="0.25">
      <c r="B6241" s="2" t="s">
        <v>5161</v>
      </c>
      <c r="C6241" s="2" t="s">
        <v>5162</v>
      </c>
      <c r="D6241" s="2" t="s">
        <v>41</v>
      </c>
      <c r="E6241" s="2" t="s">
        <v>17</v>
      </c>
      <c r="F6241" s="2" t="s">
        <v>552</v>
      </c>
      <c r="G6241" s="2" t="s">
        <v>4790</v>
      </c>
      <c r="H6241" s="2" t="s">
        <v>5092</v>
      </c>
      <c r="I6241" s="2">
        <v>0</v>
      </c>
      <c r="J6241" s="2">
        <v>0</v>
      </c>
      <c r="K6241" s="2" t="s">
        <v>5173</v>
      </c>
      <c r="L6241" s="3">
        <v>45931</v>
      </c>
      <c r="M6241" s="3">
        <v>46211</v>
      </c>
      <c r="N6241" s="2" t="s">
        <v>560</v>
      </c>
    </row>
    <row r="6242" spans="2:14" x14ac:dyDescent="0.25">
      <c r="B6242" s="2" t="s">
        <v>5161</v>
      </c>
      <c r="C6242" s="2" t="s">
        <v>5162</v>
      </c>
      <c r="D6242" s="2" t="s">
        <v>41</v>
      </c>
      <c r="E6242" s="2" t="s">
        <v>17</v>
      </c>
      <c r="F6242" s="2" t="s">
        <v>552</v>
      </c>
      <c r="G6242" s="2" t="s">
        <v>4790</v>
      </c>
      <c r="H6242" s="2" t="s">
        <v>5092</v>
      </c>
      <c r="I6242" s="2">
        <v>0</v>
      </c>
      <c r="J6242" s="2">
        <v>0</v>
      </c>
      <c r="K6242" s="2" t="s">
        <v>4803</v>
      </c>
      <c r="L6242" s="3">
        <v>45931</v>
      </c>
      <c r="M6242" s="3">
        <v>46224</v>
      </c>
      <c r="N6242" s="2" t="s">
        <v>560</v>
      </c>
    </row>
    <row r="6243" spans="2:14" x14ac:dyDescent="0.25">
      <c r="B6243" s="2" t="s">
        <v>5161</v>
      </c>
      <c r="C6243" s="2" t="s">
        <v>5162</v>
      </c>
      <c r="D6243" s="2" t="s">
        <v>41</v>
      </c>
      <c r="E6243" s="2" t="s">
        <v>17</v>
      </c>
      <c r="F6243" s="2" t="s">
        <v>552</v>
      </c>
      <c r="G6243" s="2" t="s">
        <v>4790</v>
      </c>
      <c r="H6243" s="2" t="s">
        <v>5092</v>
      </c>
      <c r="I6243" s="2">
        <v>0</v>
      </c>
      <c r="J6243" s="2">
        <v>0</v>
      </c>
      <c r="K6243" s="2" t="s">
        <v>5174</v>
      </c>
      <c r="L6243" s="3">
        <v>45931</v>
      </c>
      <c r="M6243" s="3">
        <v>46220</v>
      </c>
      <c r="N6243" s="2" t="s">
        <v>560</v>
      </c>
    </row>
    <row r="6244" spans="2:14" x14ac:dyDescent="0.25">
      <c r="B6244" s="2" t="s">
        <v>5161</v>
      </c>
      <c r="C6244" s="2" t="s">
        <v>5162</v>
      </c>
      <c r="D6244" s="2" t="s">
        <v>41</v>
      </c>
      <c r="E6244" s="2" t="s">
        <v>17</v>
      </c>
      <c r="F6244" s="2" t="s">
        <v>552</v>
      </c>
      <c r="G6244" s="2" t="s">
        <v>4790</v>
      </c>
      <c r="H6244" s="2" t="s">
        <v>5092</v>
      </c>
      <c r="I6244" s="2">
        <v>0</v>
      </c>
      <c r="J6244" s="2">
        <v>0</v>
      </c>
      <c r="K6244" s="2" t="s">
        <v>5175</v>
      </c>
      <c r="L6244" s="3">
        <v>45889</v>
      </c>
      <c r="M6244" s="3">
        <v>46224</v>
      </c>
      <c r="N6244" s="2" t="s">
        <v>560</v>
      </c>
    </row>
    <row r="6245" spans="2:14" x14ac:dyDescent="0.25">
      <c r="B6245" s="2" t="s">
        <v>5161</v>
      </c>
      <c r="C6245" s="2" t="s">
        <v>5162</v>
      </c>
      <c r="D6245" s="2" t="s">
        <v>41</v>
      </c>
      <c r="E6245" s="2" t="s">
        <v>17</v>
      </c>
      <c r="F6245" s="2" t="s">
        <v>552</v>
      </c>
      <c r="G6245" s="2" t="s">
        <v>4790</v>
      </c>
      <c r="H6245" s="2" t="s">
        <v>5092</v>
      </c>
      <c r="I6245" s="2">
        <v>0</v>
      </c>
      <c r="J6245" s="2">
        <v>0</v>
      </c>
      <c r="K6245" s="2" t="s">
        <v>5176</v>
      </c>
      <c r="L6245" s="3">
        <v>45987</v>
      </c>
      <c r="M6245" s="3">
        <v>46331</v>
      </c>
      <c r="N6245" s="2" t="s">
        <v>560</v>
      </c>
    </row>
    <row r="6246" spans="2:14" x14ac:dyDescent="0.25">
      <c r="B6246" s="2" t="s">
        <v>5161</v>
      </c>
      <c r="C6246" s="2" t="s">
        <v>5162</v>
      </c>
      <c r="D6246" s="2" t="s">
        <v>41</v>
      </c>
      <c r="E6246" s="2" t="s">
        <v>17</v>
      </c>
      <c r="F6246" s="2" t="s">
        <v>552</v>
      </c>
      <c r="G6246" s="2" t="s">
        <v>4790</v>
      </c>
      <c r="H6246" s="2" t="s">
        <v>5092</v>
      </c>
      <c r="I6246" s="2">
        <v>0</v>
      </c>
      <c r="J6246" s="2">
        <v>0</v>
      </c>
      <c r="K6246" s="2" t="s">
        <v>5177</v>
      </c>
      <c r="L6246" s="3">
        <v>46014</v>
      </c>
      <c r="M6246" s="3">
        <v>46347</v>
      </c>
      <c r="N6246" s="2" t="s">
        <v>560</v>
      </c>
    </row>
    <row r="6247" spans="2:14" x14ac:dyDescent="0.25">
      <c r="B6247" s="2" t="s">
        <v>5161</v>
      </c>
      <c r="C6247" s="2" t="s">
        <v>5162</v>
      </c>
      <c r="D6247" s="2" t="s">
        <v>41</v>
      </c>
      <c r="E6247" s="2" t="s">
        <v>17</v>
      </c>
      <c r="F6247" s="2" t="s">
        <v>552</v>
      </c>
      <c r="G6247" s="2" t="s">
        <v>4790</v>
      </c>
      <c r="H6247" s="2" t="s">
        <v>5092</v>
      </c>
      <c r="I6247" s="2">
        <v>0</v>
      </c>
      <c r="J6247" s="2">
        <v>0</v>
      </c>
      <c r="K6247" s="2" t="s">
        <v>5178</v>
      </c>
      <c r="L6247" s="3">
        <v>46014</v>
      </c>
      <c r="M6247" s="3">
        <v>46347</v>
      </c>
      <c r="N6247" s="2" t="s">
        <v>560</v>
      </c>
    </row>
    <row r="6248" spans="2:14" x14ac:dyDescent="0.25">
      <c r="B6248" s="2" t="s">
        <v>5161</v>
      </c>
      <c r="C6248" s="2" t="s">
        <v>5162</v>
      </c>
      <c r="D6248" s="2" t="s">
        <v>41</v>
      </c>
      <c r="E6248" s="2" t="s">
        <v>17</v>
      </c>
      <c r="F6248" s="2" t="s">
        <v>552</v>
      </c>
      <c r="G6248" s="2" t="s">
        <v>4790</v>
      </c>
      <c r="H6248" s="2" t="s">
        <v>5092</v>
      </c>
      <c r="I6248" s="2">
        <v>0</v>
      </c>
      <c r="J6248" s="2">
        <v>0</v>
      </c>
      <c r="K6248" s="2" t="s">
        <v>5179</v>
      </c>
      <c r="L6248" s="3">
        <v>46095</v>
      </c>
      <c r="M6248" s="3">
        <v>46431</v>
      </c>
      <c r="N6248" s="2" t="s">
        <v>560</v>
      </c>
    </row>
    <row r="6249" spans="2:14" x14ac:dyDescent="0.25">
      <c r="B6249" s="2" t="s">
        <v>5161</v>
      </c>
      <c r="C6249" s="2" t="s">
        <v>5162</v>
      </c>
      <c r="D6249" s="2" t="s">
        <v>41</v>
      </c>
      <c r="E6249" s="2" t="s">
        <v>17</v>
      </c>
      <c r="F6249" s="2" t="s">
        <v>552</v>
      </c>
      <c r="G6249" s="2" t="s">
        <v>4790</v>
      </c>
      <c r="H6249" s="2" t="s">
        <v>5092</v>
      </c>
      <c r="I6249" s="2">
        <v>0</v>
      </c>
      <c r="J6249" s="2">
        <v>0</v>
      </c>
      <c r="K6249" s="2" t="s">
        <v>5180</v>
      </c>
      <c r="L6249" s="3">
        <v>44958</v>
      </c>
      <c r="M6249" s="3">
        <v>45867</v>
      </c>
      <c r="N6249" s="2" t="s">
        <v>560</v>
      </c>
    </row>
    <row r="6250" spans="2:14" x14ac:dyDescent="0.25">
      <c r="B6250" s="2" t="s">
        <v>5161</v>
      </c>
      <c r="C6250" s="2" t="s">
        <v>5162</v>
      </c>
      <c r="D6250" s="2" t="s">
        <v>41</v>
      </c>
      <c r="E6250" s="2" t="s">
        <v>17</v>
      </c>
      <c r="F6250" s="2" t="s">
        <v>552</v>
      </c>
      <c r="G6250" s="2" t="s">
        <v>4790</v>
      </c>
      <c r="H6250" s="2" t="s">
        <v>5092</v>
      </c>
      <c r="I6250" s="2">
        <v>0</v>
      </c>
      <c r="J6250" s="2">
        <v>0</v>
      </c>
      <c r="K6250" s="2" t="s">
        <v>5181</v>
      </c>
      <c r="L6250" s="3">
        <v>44958</v>
      </c>
      <c r="M6250" s="3">
        <v>45912</v>
      </c>
      <c r="N6250" s="2" t="s">
        <v>560</v>
      </c>
    </row>
    <row r="6251" spans="2:14" x14ac:dyDescent="0.25">
      <c r="B6251" s="2" t="s">
        <v>5161</v>
      </c>
      <c r="C6251" s="2" t="s">
        <v>5162</v>
      </c>
      <c r="D6251" s="2" t="s">
        <v>41</v>
      </c>
      <c r="E6251" s="2" t="s">
        <v>17</v>
      </c>
      <c r="F6251" s="2" t="s">
        <v>552</v>
      </c>
      <c r="G6251" s="2" t="s">
        <v>4790</v>
      </c>
      <c r="H6251" s="2" t="s">
        <v>5092</v>
      </c>
      <c r="I6251" s="2">
        <v>0</v>
      </c>
      <c r="J6251" s="2">
        <v>0</v>
      </c>
      <c r="K6251" s="2" t="s">
        <v>5182</v>
      </c>
      <c r="L6251" s="3">
        <v>44958</v>
      </c>
      <c r="M6251" s="3">
        <v>45968</v>
      </c>
      <c r="N6251" s="2" t="s">
        <v>560</v>
      </c>
    </row>
    <row r="6252" spans="2:14" x14ac:dyDescent="0.25">
      <c r="B6252" s="2" t="s">
        <v>5161</v>
      </c>
      <c r="C6252" s="2" t="s">
        <v>5162</v>
      </c>
      <c r="D6252" s="2" t="s">
        <v>41</v>
      </c>
      <c r="E6252" s="2" t="s">
        <v>142</v>
      </c>
      <c r="F6252" s="2" t="s">
        <v>552</v>
      </c>
      <c r="G6252" s="2" t="s">
        <v>4790</v>
      </c>
      <c r="H6252" s="2" t="s">
        <v>5092</v>
      </c>
      <c r="I6252" s="2">
        <v>0</v>
      </c>
      <c r="J6252" s="2">
        <v>0</v>
      </c>
      <c r="K6252" s="2" t="s">
        <v>5164</v>
      </c>
      <c r="L6252" s="3">
        <v>45720</v>
      </c>
      <c r="M6252" s="3">
        <v>46063</v>
      </c>
      <c r="N6252" s="2" t="s">
        <v>560</v>
      </c>
    </row>
    <row r="6253" spans="2:14" x14ac:dyDescent="0.25">
      <c r="B6253" s="2" t="s">
        <v>5161</v>
      </c>
      <c r="C6253" s="2" t="s">
        <v>5162</v>
      </c>
      <c r="D6253" s="2" t="s">
        <v>41</v>
      </c>
      <c r="E6253" s="2" t="s">
        <v>142</v>
      </c>
      <c r="F6253" s="2" t="s">
        <v>552</v>
      </c>
      <c r="G6253" s="2" t="s">
        <v>4790</v>
      </c>
      <c r="H6253" s="2" t="s">
        <v>5092</v>
      </c>
      <c r="I6253" s="2">
        <v>0</v>
      </c>
      <c r="J6253" s="2">
        <v>0</v>
      </c>
      <c r="K6253" s="2" t="s">
        <v>5174</v>
      </c>
      <c r="L6253" s="3">
        <v>45931</v>
      </c>
      <c r="M6253" s="3">
        <v>46220</v>
      </c>
      <c r="N6253" s="2" t="s">
        <v>560</v>
      </c>
    </row>
    <row r="6254" spans="2:14" hidden="1" x14ac:dyDescent="0.25">
      <c r="B6254" s="2" t="s">
        <v>5183</v>
      </c>
      <c r="C6254" s="2" t="s">
        <v>5184</v>
      </c>
      <c r="D6254" s="2" t="s">
        <v>41</v>
      </c>
      <c r="E6254" s="2" t="s">
        <v>233</v>
      </c>
      <c r="F6254" s="2" t="s">
        <v>552</v>
      </c>
      <c r="G6254" s="2" t="s">
        <v>553</v>
      </c>
      <c r="H6254" s="2" t="s">
        <v>5185</v>
      </c>
      <c r="I6254" s="2">
        <v>0</v>
      </c>
      <c r="J6254" s="2">
        <v>0</v>
      </c>
      <c r="K6254" s="2">
        <v>2307001</v>
      </c>
      <c r="L6254" s="3">
        <v>44958</v>
      </c>
      <c r="M6254" s="3">
        <v>45303</v>
      </c>
      <c r="N6254" s="2" t="s">
        <v>865</v>
      </c>
    </row>
    <row r="6255" spans="2:14" x14ac:dyDescent="0.25">
      <c r="B6255" s="2" t="s">
        <v>5186</v>
      </c>
      <c r="C6255" s="2" t="s">
        <v>569</v>
      </c>
      <c r="D6255" s="2" t="s">
        <v>41</v>
      </c>
      <c r="E6255" s="2" t="s">
        <v>75</v>
      </c>
      <c r="F6255" s="2" t="s">
        <v>552</v>
      </c>
      <c r="G6255" s="2" t="s">
        <v>4790</v>
      </c>
      <c r="H6255" s="2" t="s">
        <v>5187</v>
      </c>
      <c r="I6255" s="2">
        <v>0</v>
      </c>
      <c r="J6255" s="2">
        <v>0</v>
      </c>
      <c r="K6255" s="2" t="s">
        <v>5188</v>
      </c>
      <c r="L6255" s="3">
        <v>45818</v>
      </c>
      <c r="M6255" s="3">
        <v>45410</v>
      </c>
      <c r="N6255" s="2" t="s">
        <v>5189</v>
      </c>
    </row>
    <row r="6256" spans="2:14" x14ac:dyDescent="0.25">
      <c r="B6256" s="2" t="s">
        <v>5186</v>
      </c>
      <c r="C6256" s="2" t="s">
        <v>569</v>
      </c>
      <c r="D6256" s="2" t="s">
        <v>41</v>
      </c>
      <c r="E6256" s="2" t="s">
        <v>75</v>
      </c>
      <c r="F6256" s="2" t="s">
        <v>552</v>
      </c>
      <c r="G6256" s="2" t="s">
        <v>4790</v>
      </c>
      <c r="H6256" s="2" t="s">
        <v>5187</v>
      </c>
      <c r="I6256" s="2">
        <v>0</v>
      </c>
      <c r="J6256" s="2">
        <v>0</v>
      </c>
      <c r="K6256" s="2" t="s">
        <v>570</v>
      </c>
      <c r="L6256" s="3">
        <v>44958</v>
      </c>
      <c r="M6256" s="3">
        <v>45615</v>
      </c>
      <c r="N6256" s="2" t="s">
        <v>5189</v>
      </c>
    </row>
    <row r="6257" spans="2:14" x14ac:dyDescent="0.25">
      <c r="B6257" s="2" t="s">
        <v>5186</v>
      </c>
      <c r="C6257" s="2" t="s">
        <v>569</v>
      </c>
      <c r="D6257" s="2" t="s">
        <v>41</v>
      </c>
      <c r="E6257" s="2" t="s">
        <v>75</v>
      </c>
      <c r="F6257" s="2" t="s">
        <v>552</v>
      </c>
      <c r="G6257" s="2" t="s">
        <v>4790</v>
      </c>
      <c r="H6257" s="2" t="s">
        <v>5187</v>
      </c>
      <c r="I6257" s="2">
        <v>0</v>
      </c>
      <c r="J6257" s="2">
        <v>0</v>
      </c>
      <c r="K6257" s="2" t="s">
        <v>571</v>
      </c>
      <c r="L6257" s="3">
        <v>44958</v>
      </c>
      <c r="M6257" s="3">
        <v>45710</v>
      </c>
      <c r="N6257" s="2" t="s">
        <v>5189</v>
      </c>
    </row>
    <row r="6258" spans="2:14" x14ac:dyDescent="0.25">
      <c r="B6258" s="2" t="s">
        <v>5186</v>
      </c>
      <c r="C6258" s="2" t="s">
        <v>569</v>
      </c>
      <c r="D6258" s="2" t="s">
        <v>41</v>
      </c>
      <c r="E6258" s="2" t="s">
        <v>75</v>
      </c>
      <c r="F6258" s="2" t="s">
        <v>552</v>
      </c>
      <c r="G6258" s="2" t="s">
        <v>4790</v>
      </c>
      <c r="H6258" s="2" t="s">
        <v>5187</v>
      </c>
      <c r="I6258" s="2">
        <v>0</v>
      </c>
      <c r="J6258" s="2">
        <v>0</v>
      </c>
      <c r="K6258" s="2" t="s">
        <v>572</v>
      </c>
      <c r="L6258" s="3">
        <v>44958</v>
      </c>
      <c r="M6258" s="3">
        <v>45615</v>
      </c>
      <c r="N6258" s="2" t="s">
        <v>5189</v>
      </c>
    </row>
    <row r="6259" spans="2:14" x14ac:dyDescent="0.25">
      <c r="B6259" s="2" t="s">
        <v>5186</v>
      </c>
      <c r="C6259" s="2" t="s">
        <v>569</v>
      </c>
      <c r="D6259" s="2" t="s">
        <v>41</v>
      </c>
      <c r="E6259" s="2" t="s">
        <v>75</v>
      </c>
      <c r="F6259" s="2" t="s">
        <v>552</v>
      </c>
      <c r="G6259" s="2" t="s">
        <v>4790</v>
      </c>
      <c r="H6259" s="2" t="s">
        <v>5187</v>
      </c>
      <c r="I6259" s="2">
        <v>0</v>
      </c>
      <c r="J6259" s="2">
        <v>0</v>
      </c>
      <c r="K6259" s="2" t="s">
        <v>573</v>
      </c>
      <c r="L6259" s="3">
        <v>44958</v>
      </c>
      <c r="M6259" s="3">
        <v>45615</v>
      </c>
      <c r="N6259" s="2" t="s">
        <v>5189</v>
      </c>
    </row>
    <row r="6260" spans="2:14" x14ac:dyDescent="0.25">
      <c r="B6260" s="2" t="s">
        <v>5186</v>
      </c>
      <c r="C6260" s="2" t="s">
        <v>569</v>
      </c>
      <c r="D6260" s="2" t="s">
        <v>41</v>
      </c>
      <c r="E6260" s="2" t="s">
        <v>75</v>
      </c>
      <c r="F6260" s="2" t="s">
        <v>552</v>
      </c>
      <c r="G6260" s="2" t="s">
        <v>4790</v>
      </c>
      <c r="H6260" s="2" t="s">
        <v>5187</v>
      </c>
      <c r="I6260" s="2">
        <v>0</v>
      </c>
      <c r="J6260" s="2">
        <v>0</v>
      </c>
      <c r="K6260" s="2" t="s">
        <v>5190</v>
      </c>
      <c r="L6260" s="3">
        <v>44958</v>
      </c>
      <c r="M6260" s="3">
        <v>45633</v>
      </c>
      <c r="N6260" s="2" t="s">
        <v>5189</v>
      </c>
    </row>
    <row r="6261" spans="2:14" x14ac:dyDescent="0.25">
      <c r="B6261" s="2" t="s">
        <v>5186</v>
      </c>
      <c r="C6261" s="2" t="s">
        <v>569</v>
      </c>
      <c r="D6261" s="2" t="s">
        <v>41</v>
      </c>
      <c r="E6261" s="2" t="s">
        <v>75</v>
      </c>
      <c r="F6261" s="2" t="s">
        <v>552</v>
      </c>
      <c r="G6261" s="2" t="s">
        <v>4790</v>
      </c>
      <c r="H6261" s="2" t="s">
        <v>5187</v>
      </c>
      <c r="I6261" s="2">
        <v>0</v>
      </c>
      <c r="J6261" s="2">
        <v>0</v>
      </c>
      <c r="K6261" s="2" t="s">
        <v>574</v>
      </c>
      <c r="L6261" s="3">
        <v>44958</v>
      </c>
      <c r="M6261" s="3">
        <v>45633</v>
      </c>
      <c r="N6261" s="2" t="s">
        <v>5189</v>
      </c>
    </row>
    <row r="6262" spans="2:14" x14ac:dyDescent="0.25">
      <c r="B6262" s="2" t="s">
        <v>5186</v>
      </c>
      <c r="C6262" s="2" t="s">
        <v>569</v>
      </c>
      <c r="D6262" s="2" t="s">
        <v>41</v>
      </c>
      <c r="E6262" s="2" t="s">
        <v>75</v>
      </c>
      <c r="F6262" s="2" t="s">
        <v>552</v>
      </c>
      <c r="G6262" s="2" t="s">
        <v>4790</v>
      </c>
      <c r="H6262" s="2" t="s">
        <v>5187</v>
      </c>
      <c r="I6262" s="2">
        <v>0</v>
      </c>
      <c r="J6262" s="2">
        <v>0</v>
      </c>
      <c r="K6262" s="2" t="s">
        <v>5191</v>
      </c>
      <c r="L6262" s="3">
        <v>44958</v>
      </c>
      <c r="M6262" s="3">
        <v>45633</v>
      </c>
      <c r="N6262" s="2" t="s">
        <v>5189</v>
      </c>
    </row>
    <row r="6263" spans="2:14" x14ac:dyDescent="0.25">
      <c r="B6263" s="2" t="s">
        <v>5186</v>
      </c>
      <c r="C6263" s="2" t="s">
        <v>569</v>
      </c>
      <c r="D6263" s="2" t="s">
        <v>41</v>
      </c>
      <c r="E6263" s="2" t="s">
        <v>75</v>
      </c>
      <c r="F6263" s="2" t="s">
        <v>552</v>
      </c>
      <c r="G6263" s="2" t="s">
        <v>4790</v>
      </c>
      <c r="H6263" s="2" t="s">
        <v>5187</v>
      </c>
      <c r="I6263" s="2">
        <v>0</v>
      </c>
      <c r="J6263" s="2">
        <v>0</v>
      </c>
      <c r="K6263" s="2" t="s">
        <v>5192</v>
      </c>
      <c r="L6263" s="3">
        <v>44958</v>
      </c>
      <c r="M6263" s="3">
        <v>45660</v>
      </c>
      <c r="N6263" s="2" t="s">
        <v>5189</v>
      </c>
    </row>
    <row r="6264" spans="2:14" x14ac:dyDescent="0.25">
      <c r="B6264" s="2" t="s">
        <v>5186</v>
      </c>
      <c r="C6264" s="2" t="s">
        <v>569</v>
      </c>
      <c r="D6264" s="2" t="s">
        <v>41</v>
      </c>
      <c r="E6264" s="2" t="s">
        <v>75</v>
      </c>
      <c r="F6264" s="2" t="s">
        <v>552</v>
      </c>
      <c r="G6264" s="2" t="s">
        <v>4790</v>
      </c>
      <c r="H6264" s="2" t="s">
        <v>5187</v>
      </c>
      <c r="I6264" s="2">
        <v>0</v>
      </c>
      <c r="J6264" s="2">
        <v>0</v>
      </c>
      <c r="K6264" s="2" t="s">
        <v>5192</v>
      </c>
      <c r="L6264" s="3">
        <v>45710</v>
      </c>
      <c r="M6264" s="3">
        <v>45805</v>
      </c>
      <c r="N6264" s="2" t="s">
        <v>5189</v>
      </c>
    </row>
    <row r="6265" spans="2:14" x14ac:dyDescent="0.25">
      <c r="B6265" s="2" t="s">
        <v>5186</v>
      </c>
      <c r="C6265" s="2" t="s">
        <v>569</v>
      </c>
      <c r="D6265" s="2" t="s">
        <v>41</v>
      </c>
      <c r="E6265" s="2" t="s">
        <v>75</v>
      </c>
      <c r="F6265" s="2" t="s">
        <v>552</v>
      </c>
      <c r="G6265" s="2" t="s">
        <v>4790</v>
      </c>
      <c r="H6265" s="2" t="s">
        <v>5187</v>
      </c>
      <c r="I6265" s="2">
        <v>0</v>
      </c>
      <c r="J6265" s="2">
        <v>0</v>
      </c>
      <c r="K6265" s="2" t="s">
        <v>5193</v>
      </c>
      <c r="L6265" s="3">
        <v>44958</v>
      </c>
      <c r="M6265" s="3">
        <v>45674</v>
      </c>
      <c r="N6265" s="2" t="s">
        <v>5189</v>
      </c>
    </row>
    <row r="6266" spans="2:14" x14ac:dyDescent="0.25">
      <c r="B6266" s="2" t="s">
        <v>5186</v>
      </c>
      <c r="C6266" s="2" t="s">
        <v>569</v>
      </c>
      <c r="D6266" s="2" t="s">
        <v>41</v>
      </c>
      <c r="E6266" s="2" t="s">
        <v>75</v>
      </c>
      <c r="F6266" s="2" t="s">
        <v>552</v>
      </c>
      <c r="G6266" s="2" t="s">
        <v>4790</v>
      </c>
      <c r="H6266" s="2" t="s">
        <v>5187</v>
      </c>
      <c r="I6266" s="2">
        <v>0</v>
      </c>
      <c r="J6266" s="2">
        <v>0</v>
      </c>
      <c r="K6266" s="2" t="s">
        <v>5194</v>
      </c>
      <c r="L6266" s="3">
        <v>44958</v>
      </c>
      <c r="M6266" s="3">
        <v>45674</v>
      </c>
      <c r="N6266" s="2" t="s">
        <v>5189</v>
      </c>
    </row>
    <row r="6267" spans="2:14" x14ac:dyDescent="0.25">
      <c r="B6267" s="2" t="s">
        <v>5186</v>
      </c>
      <c r="C6267" s="2" t="s">
        <v>569</v>
      </c>
      <c r="D6267" s="2" t="s">
        <v>41</v>
      </c>
      <c r="E6267" s="2" t="s">
        <v>75</v>
      </c>
      <c r="F6267" s="2" t="s">
        <v>552</v>
      </c>
      <c r="G6267" s="2" t="s">
        <v>4790</v>
      </c>
      <c r="H6267" s="2" t="s">
        <v>5187</v>
      </c>
      <c r="I6267" s="2">
        <v>0</v>
      </c>
      <c r="J6267" s="2">
        <v>0</v>
      </c>
      <c r="K6267" s="2" t="s">
        <v>5195</v>
      </c>
      <c r="L6267" s="3">
        <v>44958</v>
      </c>
      <c r="M6267" s="3">
        <v>45674</v>
      </c>
      <c r="N6267" s="2" t="s">
        <v>5189</v>
      </c>
    </row>
    <row r="6268" spans="2:14" x14ac:dyDescent="0.25">
      <c r="B6268" s="2" t="s">
        <v>5186</v>
      </c>
      <c r="C6268" s="2" t="s">
        <v>569</v>
      </c>
      <c r="D6268" s="2" t="s">
        <v>41</v>
      </c>
      <c r="E6268" s="2" t="s">
        <v>75</v>
      </c>
      <c r="F6268" s="2" t="s">
        <v>552</v>
      </c>
      <c r="G6268" s="2" t="s">
        <v>4790</v>
      </c>
      <c r="H6268" s="2" t="s">
        <v>5187</v>
      </c>
      <c r="I6268" s="2">
        <v>0</v>
      </c>
      <c r="J6268" s="2">
        <v>0</v>
      </c>
      <c r="K6268" s="2" t="s">
        <v>5196</v>
      </c>
      <c r="L6268" s="3">
        <v>44958</v>
      </c>
      <c r="M6268" s="3">
        <v>45690</v>
      </c>
      <c r="N6268" s="2" t="s">
        <v>5189</v>
      </c>
    </row>
    <row r="6269" spans="2:14" x14ac:dyDescent="0.25">
      <c r="B6269" s="2" t="s">
        <v>5186</v>
      </c>
      <c r="C6269" s="2" t="s">
        <v>569</v>
      </c>
      <c r="D6269" s="2" t="s">
        <v>41</v>
      </c>
      <c r="E6269" s="2" t="s">
        <v>75</v>
      </c>
      <c r="F6269" s="2" t="s">
        <v>552</v>
      </c>
      <c r="G6269" s="2" t="s">
        <v>4790</v>
      </c>
      <c r="H6269" s="2" t="s">
        <v>5187</v>
      </c>
      <c r="I6269" s="2">
        <v>0</v>
      </c>
      <c r="J6269" s="2">
        <v>0</v>
      </c>
      <c r="K6269" s="2" t="s">
        <v>5196</v>
      </c>
      <c r="L6269" s="3">
        <v>45733</v>
      </c>
      <c r="M6269" s="3">
        <v>45833</v>
      </c>
      <c r="N6269" s="2" t="s">
        <v>5189</v>
      </c>
    </row>
    <row r="6270" spans="2:14" x14ac:dyDescent="0.25">
      <c r="B6270" s="2" t="s">
        <v>5186</v>
      </c>
      <c r="C6270" s="2" t="s">
        <v>569</v>
      </c>
      <c r="D6270" s="2" t="s">
        <v>41</v>
      </c>
      <c r="E6270" s="2" t="s">
        <v>75</v>
      </c>
      <c r="F6270" s="2" t="s">
        <v>552</v>
      </c>
      <c r="G6270" s="2" t="s">
        <v>4790</v>
      </c>
      <c r="H6270" s="2" t="s">
        <v>5187</v>
      </c>
      <c r="I6270" s="2">
        <v>0</v>
      </c>
      <c r="J6270" s="2">
        <v>0</v>
      </c>
      <c r="K6270" s="2" t="s">
        <v>5197</v>
      </c>
      <c r="L6270" s="3">
        <v>44958</v>
      </c>
      <c r="M6270" s="3">
        <v>45690</v>
      </c>
      <c r="N6270" s="2" t="s">
        <v>5189</v>
      </c>
    </row>
    <row r="6271" spans="2:14" x14ac:dyDescent="0.25">
      <c r="B6271" s="2" t="s">
        <v>5186</v>
      </c>
      <c r="C6271" s="2" t="s">
        <v>569</v>
      </c>
      <c r="D6271" s="2" t="s">
        <v>41</v>
      </c>
      <c r="E6271" s="2" t="s">
        <v>75</v>
      </c>
      <c r="F6271" s="2" t="s">
        <v>552</v>
      </c>
      <c r="G6271" s="2" t="s">
        <v>4790</v>
      </c>
      <c r="H6271" s="2" t="s">
        <v>5187</v>
      </c>
      <c r="I6271" s="2">
        <v>0</v>
      </c>
      <c r="J6271" s="2">
        <v>0</v>
      </c>
      <c r="K6271" s="2" t="s">
        <v>5197</v>
      </c>
      <c r="L6271" s="3">
        <v>45728</v>
      </c>
      <c r="M6271" s="3">
        <v>45833</v>
      </c>
      <c r="N6271" s="2" t="s">
        <v>5189</v>
      </c>
    </row>
    <row r="6272" spans="2:14" x14ac:dyDescent="0.25">
      <c r="B6272" s="2" t="s">
        <v>5186</v>
      </c>
      <c r="C6272" s="2" t="s">
        <v>569</v>
      </c>
      <c r="D6272" s="2" t="s">
        <v>41</v>
      </c>
      <c r="E6272" s="2" t="s">
        <v>75</v>
      </c>
      <c r="F6272" s="2" t="s">
        <v>552</v>
      </c>
      <c r="G6272" s="2" t="s">
        <v>4790</v>
      </c>
      <c r="H6272" s="2" t="s">
        <v>5187</v>
      </c>
      <c r="I6272" s="2">
        <v>0</v>
      </c>
      <c r="J6272" s="2">
        <v>0</v>
      </c>
      <c r="K6272" s="2" t="s">
        <v>5198</v>
      </c>
      <c r="L6272" s="3">
        <v>44958</v>
      </c>
      <c r="M6272" s="3">
        <v>45570</v>
      </c>
      <c r="N6272" s="2" t="s">
        <v>5189</v>
      </c>
    </row>
    <row r="6273" spans="2:14" x14ac:dyDescent="0.25">
      <c r="B6273" s="2" t="s">
        <v>5186</v>
      </c>
      <c r="C6273" s="2" t="s">
        <v>569</v>
      </c>
      <c r="D6273" s="2" t="s">
        <v>41</v>
      </c>
      <c r="E6273" s="2" t="s">
        <v>75</v>
      </c>
      <c r="F6273" s="2" t="s">
        <v>552</v>
      </c>
      <c r="G6273" s="2" t="s">
        <v>4790</v>
      </c>
      <c r="H6273" s="2" t="s">
        <v>5187</v>
      </c>
      <c r="I6273" s="2">
        <v>0</v>
      </c>
      <c r="J6273" s="2">
        <v>0</v>
      </c>
      <c r="K6273" s="2" t="s">
        <v>5198</v>
      </c>
      <c r="L6273" s="3">
        <v>45772</v>
      </c>
      <c r="M6273" s="3">
        <v>45843</v>
      </c>
      <c r="N6273" s="2" t="s">
        <v>5189</v>
      </c>
    </row>
    <row r="6274" spans="2:14" x14ac:dyDescent="0.25">
      <c r="B6274" s="2" t="s">
        <v>5186</v>
      </c>
      <c r="C6274" s="2" t="s">
        <v>569</v>
      </c>
      <c r="D6274" s="2" t="s">
        <v>41</v>
      </c>
      <c r="E6274" s="2" t="s">
        <v>75</v>
      </c>
      <c r="F6274" s="2" t="s">
        <v>552</v>
      </c>
      <c r="G6274" s="2" t="s">
        <v>4790</v>
      </c>
      <c r="H6274" s="2" t="s">
        <v>5187</v>
      </c>
      <c r="I6274" s="2">
        <v>0</v>
      </c>
      <c r="J6274" s="2">
        <v>0</v>
      </c>
      <c r="K6274" s="2" t="s">
        <v>5199</v>
      </c>
      <c r="L6274" s="3">
        <v>44958</v>
      </c>
      <c r="M6274" s="3">
        <v>45597</v>
      </c>
      <c r="N6274" s="2" t="s">
        <v>5189</v>
      </c>
    </row>
    <row r="6275" spans="2:14" x14ac:dyDescent="0.25">
      <c r="B6275" s="2" t="s">
        <v>5186</v>
      </c>
      <c r="C6275" s="2" t="s">
        <v>569</v>
      </c>
      <c r="D6275" s="2" t="s">
        <v>41</v>
      </c>
      <c r="E6275" s="2" t="s">
        <v>75</v>
      </c>
      <c r="F6275" s="2" t="s">
        <v>552</v>
      </c>
      <c r="G6275" s="2" t="s">
        <v>4790</v>
      </c>
      <c r="H6275" s="2" t="s">
        <v>5187</v>
      </c>
      <c r="I6275" s="2">
        <v>0</v>
      </c>
      <c r="J6275" s="2">
        <v>0</v>
      </c>
      <c r="K6275" s="2" t="s">
        <v>5200</v>
      </c>
      <c r="L6275" s="3">
        <v>44958</v>
      </c>
      <c r="M6275" s="3">
        <v>45817</v>
      </c>
      <c r="N6275" s="2" t="s">
        <v>5189</v>
      </c>
    </row>
    <row r="6276" spans="2:14" x14ac:dyDescent="0.25">
      <c r="B6276" s="2" t="s">
        <v>5186</v>
      </c>
      <c r="C6276" s="2" t="s">
        <v>569</v>
      </c>
      <c r="D6276" s="2" t="s">
        <v>41</v>
      </c>
      <c r="E6276" s="2" t="s">
        <v>75</v>
      </c>
      <c r="F6276" s="2" t="s">
        <v>552</v>
      </c>
      <c r="G6276" s="2" t="s">
        <v>4790</v>
      </c>
      <c r="H6276" s="2" t="s">
        <v>5187</v>
      </c>
      <c r="I6276" s="2">
        <v>0</v>
      </c>
      <c r="J6276" s="2">
        <v>0</v>
      </c>
      <c r="K6276" s="2" t="s">
        <v>5201</v>
      </c>
      <c r="L6276" s="3">
        <v>45815</v>
      </c>
      <c r="M6276" s="3">
        <v>45821</v>
      </c>
      <c r="N6276" s="2" t="s">
        <v>5189</v>
      </c>
    </row>
    <row r="6277" spans="2:14" x14ac:dyDescent="0.25">
      <c r="B6277" s="2" t="s">
        <v>5186</v>
      </c>
      <c r="C6277" s="2" t="s">
        <v>569</v>
      </c>
      <c r="D6277" s="2" t="s">
        <v>41</v>
      </c>
      <c r="E6277" s="2" t="s">
        <v>75</v>
      </c>
      <c r="F6277" s="2" t="s">
        <v>552</v>
      </c>
      <c r="G6277" s="2" t="s">
        <v>4790</v>
      </c>
      <c r="H6277" s="2" t="s">
        <v>5187</v>
      </c>
      <c r="I6277" s="2">
        <v>0</v>
      </c>
      <c r="J6277" s="2">
        <v>0</v>
      </c>
      <c r="K6277" s="2" t="s">
        <v>5202</v>
      </c>
      <c r="L6277" s="3">
        <v>44958</v>
      </c>
      <c r="M6277" s="3">
        <v>45835</v>
      </c>
      <c r="N6277" s="2" t="s">
        <v>5189</v>
      </c>
    </row>
    <row r="6278" spans="2:14" x14ac:dyDescent="0.25">
      <c r="B6278" s="2" t="s">
        <v>5186</v>
      </c>
      <c r="C6278" s="2" t="s">
        <v>569</v>
      </c>
      <c r="D6278" s="2" t="s">
        <v>41</v>
      </c>
      <c r="E6278" s="2" t="s">
        <v>75</v>
      </c>
      <c r="F6278" s="2" t="s">
        <v>552</v>
      </c>
      <c r="G6278" s="2" t="s">
        <v>4790</v>
      </c>
      <c r="H6278" s="2" t="s">
        <v>5187</v>
      </c>
      <c r="I6278" s="2">
        <v>0</v>
      </c>
      <c r="J6278" s="2">
        <v>0</v>
      </c>
      <c r="K6278" s="2" t="s">
        <v>5203</v>
      </c>
      <c r="L6278" s="3">
        <v>44958</v>
      </c>
      <c r="M6278" s="3">
        <v>45842</v>
      </c>
      <c r="N6278" s="2" t="s">
        <v>5189</v>
      </c>
    </row>
    <row r="6279" spans="2:14" x14ac:dyDescent="0.25">
      <c r="B6279" s="2" t="s">
        <v>5186</v>
      </c>
      <c r="C6279" s="2" t="s">
        <v>569</v>
      </c>
      <c r="D6279" s="2" t="s">
        <v>41</v>
      </c>
      <c r="E6279" s="2" t="s">
        <v>75</v>
      </c>
      <c r="F6279" s="2" t="s">
        <v>552</v>
      </c>
      <c r="G6279" s="2" t="s">
        <v>4790</v>
      </c>
      <c r="H6279" s="2" t="s">
        <v>5187</v>
      </c>
      <c r="I6279" s="2">
        <v>0</v>
      </c>
      <c r="J6279" s="2">
        <v>0</v>
      </c>
      <c r="K6279" s="2" t="s">
        <v>5204</v>
      </c>
      <c r="L6279" s="3">
        <v>44958</v>
      </c>
      <c r="M6279" s="3">
        <v>45849</v>
      </c>
      <c r="N6279" s="2" t="s">
        <v>5189</v>
      </c>
    </row>
    <row r="6280" spans="2:14" x14ac:dyDescent="0.25">
      <c r="B6280" s="2" t="s">
        <v>5186</v>
      </c>
      <c r="C6280" s="2" t="s">
        <v>569</v>
      </c>
      <c r="D6280" s="2" t="s">
        <v>41</v>
      </c>
      <c r="E6280" s="2" t="s">
        <v>75</v>
      </c>
      <c r="F6280" s="2" t="s">
        <v>552</v>
      </c>
      <c r="G6280" s="2" t="s">
        <v>4790</v>
      </c>
      <c r="H6280" s="2" t="s">
        <v>5187</v>
      </c>
      <c r="I6280" s="2">
        <v>0</v>
      </c>
      <c r="J6280" s="2">
        <v>0</v>
      </c>
      <c r="K6280" s="2" t="s">
        <v>5205</v>
      </c>
      <c r="L6280" s="3">
        <v>44958</v>
      </c>
      <c r="M6280" s="3">
        <v>45849</v>
      </c>
      <c r="N6280" s="2" t="s">
        <v>5189</v>
      </c>
    </row>
    <row r="6281" spans="2:14" x14ac:dyDescent="0.25">
      <c r="B6281" s="2" t="s">
        <v>5186</v>
      </c>
      <c r="C6281" s="2" t="s">
        <v>569</v>
      </c>
      <c r="D6281" s="2" t="s">
        <v>41</v>
      </c>
      <c r="E6281" s="2" t="s">
        <v>75</v>
      </c>
      <c r="F6281" s="2" t="s">
        <v>552</v>
      </c>
      <c r="G6281" s="2" t="s">
        <v>4790</v>
      </c>
      <c r="H6281" s="2" t="s">
        <v>5187</v>
      </c>
      <c r="I6281" s="2">
        <v>0</v>
      </c>
      <c r="J6281" s="2">
        <v>0</v>
      </c>
      <c r="K6281" s="2" t="s">
        <v>5206</v>
      </c>
      <c r="L6281" s="3">
        <v>45839</v>
      </c>
      <c r="M6281" s="3">
        <v>45862</v>
      </c>
      <c r="N6281" s="2" t="s">
        <v>5189</v>
      </c>
    </row>
    <row r="6282" spans="2:14" x14ac:dyDescent="0.25">
      <c r="B6282" s="2" t="s">
        <v>5186</v>
      </c>
      <c r="C6282" s="2" t="s">
        <v>569</v>
      </c>
      <c r="D6282" s="2" t="s">
        <v>41</v>
      </c>
      <c r="E6282" s="2" t="s">
        <v>75</v>
      </c>
      <c r="F6282" s="2" t="s">
        <v>552</v>
      </c>
      <c r="G6282" s="2" t="s">
        <v>4790</v>
      </c>
      <c r="H6282" s="2" t="s">
        <v>5187</v>
      </c>
      <c r="I6282" s="2">
        <v>0</v>
      </c>
      <c r="J6282" s="2">
        <v>0</v>
      </c>
      <c r="K6282" s="2" t="s">
        <v>5207</v>
      </c>
      <c r="L6282" s="3">
        <v>44958</v>
      </c>
      <c r="M6282" s="3">
        <v>45633</v>
      </c>
      <c r="N6282" s="2" t="s">
        <v>5189</v>
      </c>
    </row>
    <row r="6283" spans="2:14" x14ac:dyDescent="0.25">
      <c r="B6283" s="2" t="s">
        <v>5186</v>
      </c>
      <c r="C6283" s="2" t="s">
        <v>569</v>
      </c>
      <c r="D6283" s="2" t="s">
        <v>41</v>
      </c>
      <c r="E6283" s="2" t="s">
        <v>75</v>
      </c>
      <c r="F6283" s="2" t="s">
        <v>552</v>
      </c>
      <c r="G6283" s="2" t="s">
        <v>4790</v>
      </c>
      <c r="H6283" s="2" t="s">
        <v>5187</v>
      </c>
      <c r="I6283" s="2">
        <v>0</v>
      </c>
      <c r="J6283" s="2">
        <v>0</v>
      </c>
      <c r="K6283" s="2" t="s">
        <v>5208</v>
      </c>
      <c r="L6283" s="3">
        <v>44958</v>
      </c>
      <c r="M6283" s="3">
        <v>45633</v>
      </c>
      <c r="N6283" s="2" t="s">
        <v>5189</v>
      </c>
    </row>
    <row r="6284" spans="2:14" x14ac:dyDescent="0.25">
      <c r="B6284" s="2" t="s">
        <v>5186</v>
      </c>
      <c r="C6284" s="2" t="s">
        <v>569</v>
      </c>
      <c r="D6284" s="2" t="s">
        <v>41</v>
      </c>
      <c r="E6284" s="2" t="s">
        <v>75</v>
      </c>
      <c r="F6284" s="2" t="s">
        <v>552</v>
      </c>
      <c r="G6284" s="2" t="s">
        <v>4790</v>
      </c>
      <c r="H6284" s="2" t="s">
        <v>5187</v>
      </c>
      <c r="I6284" s="2">
        <v>0</v>
      </c>
      <c r="J6284" s="2">
        <v>0</v>
      </c>
      <c r="K6284" s="2" t="s">
        <v>5209</v>
      </c>
      <c r="L6284" s="3">
        <v>44958</v>
      </c>
      <c r="M6284" s="3">
        <v>45647</v>
      </c>
      <c r="N6284" s="2" t="s">
        <v>5189</v>
      </c>
    </row>
    <row r="6285" spans="2:14" x14ac:dyDescent="0.25">
      <c r="B6285" s="2" t="s">
        <v>5186</v>
      </c>
      <c r="C6285" s="2" t="s">
        <v>569</v>
      </c>
      <c r="D6285" s="2" t="s">
        <v>41</v>
      </c>
      <c r="E6285" s="2" t="s">
        <v>75</v>
      </c>
      <c r="F6285" s="2" t="s">
        <v>552</v>
      </c>
      <c r="G6285" s="2" t="s">
        <v>4790</v>
      </c>
      <c r="H6285" s="2" t="s">
        <v>5187</v>
      </c>
      <c r="I6285" s="2">
        <v>0</v>
      </c>
      <c r="J6285" s="2">
        <v>0</v>
      </c>
      <c r="K6285" s="2" t="s">
        <v>5209</v>
      </c>
      <c r="L6285" s="3">
        <v>45710</v>
      </c>
      <c r="M6285" s="3">
        <v>45786</v>
      </c>
      <c r="N6285" s="2" t="s">
        <v>5189</v>
      </c>
    </row>
    <row r="6286" spans="2:14" x14ac:dyDescent="0.25">
      <c r="B6286" s="2" t="s">
        <v>5186</v>
      </c>
      <c r="C6286" s="2" t="s">
        <v>569</v>
      </c>
      <c r="D6286" s="2" t="s">
        <v>41</v>
      </c>
      <c r="E6286" s="2" t="s">
        <v>75</v>
      </c>
      <c r="F6286" s="2" t="s">
        <v>552</v>
      </c>
      <c r="G6286" s="2" t="s">
        <v>4790</v>
      </c>
      <c r="H6286" s="2" t="s">
        <v>5187</v>
      </c>
      <c r="I6286" s="2">
        <v>0</v>
      </c>
      <c r="J6286" s="2">
        <v>0</v>
      </c>
      <c r="K6286" s="2" t="s">
        <v>5210</v>
      </c>
      <c r="L6286" s="3">
        <v>44958</v>
      </c>
      <c r="M6286" s="3">
        <v>45647</v>
      </c>
      <c r="N6286" s="2" t="s">
        <v>5189</v>
      </c>
    </row>
    <row r="6287" spans="2:14" x14ac:dyDescent="0.25">
      <c r="B6287" s="2" t="s">
        <v>5186</v>
      </c>
      <c r="C6287" s="2" t="s">
        <v>569</v>
      </c>
      <c r="D6287" s="2" t="s">
        <v>41</v>
      </c>
      <c r="E6287" s="2" t="s">
        <v>17</v>
      </c>
      <c r="F6287" s="2" t="s">
        <v>552</v>
      </c>
      <c r="G6287" s="2" t="s">
        <v>4790</v>
      </c>
      <c r="H6287" s="2" t="s">
        <v>5187</v>
      </c>
      <c r="I6287" s="2">
        <v>0</v>
      </c>
      <c r="J6287" s="2">
        <v>0</v>
      </c>
      <c r="K6287" s="2">
        <v>0</v>
      </c>
      <c r="L6287" s="3">
        <v>45797</v>
      </c>
      <c r="M6287" s="2" t="s">
        <v>30</v>
      </c>
      <c r="N6287" s="2" t="s">
        <v>5189</v>
      </c>
    </row>
    <row r="6288" spans="2:14" x14ac:dyDescent="0.25">
      <c r="B6288" s="2" t="s">
        <v>5186</v>
      </c>
      <c r="C6288" s="2" t="s">
        <v>569</v>
      </c>
      <c r="D6288" s="2" t="s">
        <v>41</v>
      </c>
      <c r="E6288" s="2" t="s">
        <v>17</v>
      </c>
      <c r="F6288" s="2" t="s">
        <v>552</v>
      </c>
      <c r="G6288" s="2" t="s">
        <v>4790</v>
      </c>
      <c r="H6288" s="2" t="s">
        <v>5187</v>
      </c>
      <c r="I6288" s="2">
        <v>0</v>
      </c>
      <c r="J6288" s="2">
        <v>0</v>
      </c>
      <c r="K6288" s="2" t="s">
        <v>570</v>
      </c>
      <c r="L6288" s="3">
        <v>44958</v>
      </c>
      <c r="M6288" s="3">
        <v>45615</v>
      </c>
      <c r="N6288" s="2" t="s">
        <v>5189</v>
      </c>
    </row>
    <row r="6289" spans="2:14" x14ac:dyDescent="0.25">
      <c r="B6289" s="2" t="s">
        <v>5186</v>
      </c>
      <c r="C6289" s="2" t="s">
        <v>569</v>
      </c>
      <c r="D6289" s="2" t="s">
        <v>41</v>
      </c>
      <c r="E6289" s="2" t="s">
        <v>17</v>
      </c>
      <c r="F6289" s="2" t="s">
        <v>552</v>
      </c>
      <c r="G6289" s="2" t="s">
        <v>4790</v>
      </c>
      <c r="H6289" s="2" t="s">
        <v>5187</v>
      </c>
      <c r="I6289" s="2">
        <v>0</v>
      </c>
      <c r="J6289" s="2">
        <v>0</v>
      </c>
      <c r="K6289" s="2" t="s">
        <v>571</v>
      </c>
      <c r="L6289" s="3">
        <v>44958</v>
      </c>
      <c r="M6289" s="3">
        <v>45710</v>
      </c>
      <c r="N6289" s="2" t="s">
        <v>5189</v>
      </c>
    </row>
    <row r="6290" spans="2:14" x14ac:dyDescent="0.25">
      <c r="B6290" s="2" t="s">
        <v>5186</v>
      </c>
      <c r="C6290" s="2" t="s">
        <v>569</v>
      </c>
      <c r="D6290" s="2" t="s">
        <v>41</v>
      </c>
      <c r="E6290" s="2" t="s">
        <v>17</v>
      </c>
      <c r="F6290" s="2" t="s">
        <v>552</v>
      </c>
      <c r="G6290" s="2" t="s">
        <v>4790</v>
      </c>
      <c r="H6290" s="2" t="s">
        <v>5187</v>
      </c>
      <c r="I6290" s="2">
        <v>0</v>
      </c>
      <c r="J6290" s="2">
        <v>0</v>
      </c>
      <c r="K6290" s="2" t="s">
        <v>572</v>
      </c>
      <c r="L6290" s="3">
        <v>44958</v>
      </c>
      <c r="M6290" s="3">
        <v>45615</v>
      </c>
      <c r="N6290" s="2" t="s">
        <v>5189</v>
      </c>
    </row>
    <row r="6291" spans="2:14" x14ac:dyDescent="0.25">
      <c r="B6291" s="2" t="s">
        <v>5186</v>
      </c>
      <c r="C6291" s="2" t="s">
        <v>569</v>
      </c>
      <c r="D6291" s="2" t="s">
        <v>41</v>
      </c>
      <c r="E6291" s="2" t="s">
        <v>17</v>
      </c>
      <c r="F6291" s="2" t="s">
        <v>552</v>
      </c>
      <c r="G6291" s="2" t="s">
        <v>4790</v>
      </c>
      <c r="H6291" s="2" t="s">
        <v>5187</v>
      </c>
      <c r="I6291" s="2">
        <v>0</v>
      </c>
      <c r="J6291" s="2">
        <v>0</v>
      </c>
      <c r="K6291" s="2" t="s">
        <v>573</v>
      </c>
      <c r="L6291" s="3">
        <v>44958</v>
      </c>
      <c r="M6291" s="3">
        <v>45615</v>
      </c>
      <c r="N6291" s="2" t="s">
        <v>5189</v>
      </c>
    </row>
    <row r="6292" spans="2:14" x14ac:dyDescent="0.25">
      <c r="B6292" s="2" t="s">
        <v>5186</v>
      </c>
      <c r="C6292" s="2" t="s">
        <v>569</v>
      </c>
      <c r="D6292" s="2" t="s">
        <v>41</v>
      </c>
      <c r="E6292" s="2" t="s">
        <v>17</v>
      </c>
      <c r="F6292" s="2" t="s">
        <v>552</v>
      </c>
      <c r="G6292" s="2" t="s">
        <v>4790</v>
      </c>
      <c r="H6292" s="2" t="s">
        <v>5187</v>
      </c>
      <c r="I6292" s="2">
        <v>0</v>
      </c>
      <c r="J6292" s="2">
        <v>0</v>
      </c>
      <c r="K6292" s="2" t="s">
        <v>5190</v>
      </c>
      <c r="L6292" s="3">
        <v>44958</v>
      </c>
      <c r="M6292" s="3">
        <v>45633</v>
      </c>
      <c r="N6292" s="2" t="s">
        <v>5189</v>
      </c>
    </row>
    <row r="6293" spans="2:14" x14ac:dyDescent="0.25">
      <c r="B6293" s="2" t="s">
        <v>5186</v>
      </c>
      <c r="C6293" s="2" t="s">
        <v>569</v>
      </c>
      <c r="D6293" s="2" t="s">
        <v>41</v>
      </c>
      <c r="E6293" s="2" t="s">
        <v>17</v>
      </c>
      <c r="F6293" s="2" t="s">
        <v>552</v>
      </c>
      <c r="G6293" s="2" t="s">
        <v>4790</v>
      </c>
      <c r="H6293" s="2" t="s">
        <v>5187</v>
      </c>
      <c r="I6293" s="2">
        <v>0</v>
      </c>
      <c r="J6293" s="2">
        <v>0</v>
      </c>
      <c r="K6293" s="2" t="s">
        <v>574</v>
      </c>
      <c r="L6293" s="3">
        <v>44958</v>
      </c>
      <c r="M6293" s="3">
        <v>45633</v>
      </c>
      <c r="N6293" s="2" t="s">
        <v>5189</v>
      </c>
    </row>
    <row r="6294" spans="2:14" x14ac:dyDescent="0.25">
      <c r="B6294" s="2" t="s">
        <v>5186</v>
      </c>
      <c r="C6294" s="2" t="s">
        <v>569</v>
      </c>
      <c r="D6294" s="2" t="s">
        <v>41</v>
      </c>
      <c r="E6294" s="2" t="s">
        <v>17</v>
      </c>
      <c r="F6294" s="2" t="s">
        <v>552</v>
      </c>
      <c r="G6294" s="2" t="s">
        <v>4790</v>
      </c>
      <c r="H6294" s="2" t="s">
        <v>5187</v>
      </c>
      <c r="I6294" s="2">
        <v>0</v>
      </c>
      <c r="J6294" s="2">
        <v>0</v>
      </c>
      <c r="K6294" s="2" t="s">
        <v>5191</v>
      </c>
      <c r="L6294" s="3">
        <v>44958</v>
      </c>
      <c r="M6294" s="3">
        <v>45633</v>
      </c>
      <c r="N6294" s="2" t="s">
        <v>5189</v>
      </c>
    </row>
    <row r="6295" spans="2:14" x14ac:dyDescent="0.25">
      <c r="B6295" s="2" t="s">
        <v>5186</v>
      </c>
      <c r="C6295" s="2" t="s">
        <v>569</v>
      </c>
      <c r="D6295" s="2" t="s">
        <v>41</v>
      </c>
      <c r="E6295" s="2" t="s">
        <v>17</v>
      </c>
      <c r="F6295" s="2" t="s">
        <v>552</v>
      </c>
      <c r="G6295" s="2" t="s">
        <v>4790</v>
      </c>
      <c r="H6295" s="2" t="s">
        <v>5187</v>
      </c>
      <c r="I6295" s="2">
        <v>0</v>
      </c>
      <c r="J6295" s="2">
        <v>0</v>
      </c>
      <c r="K6295" s="2" t="s">
        <v>5192</v>
      </c>
      <c r="L6295" s="3">
        <v>45710</v>
      </c>
      <c r="M6295" s="3">
        <v>45805</v>
      </c>
      <c r="N6295" s="2" t="s">
        <v>5189</v>
      </c>
    </row>
    <row r="6296" spans="2:14" x14ac:dyDescent="0.25">
      <c r="B6296" s="2" t="s">
        <v>5186</v>
      </c>
      <c r="C6296" s="2" t="s">
        <v>569</v>
      </c>
      <c r="D6296" s="2" t="s">
        <v>41</v>
      </c>
      <c r="E6296" s="2" t="s">
        <v>17</v>
      </c>
      <c r="F6296" s="2" t="s">
        <v>552</v>
      </c>
      <c r="G6296" s="2" t="s">
        <v>4790</v>
      </c>
      <c r="H6296" s="2" t="s">
        <v>5187</v>
      </c>
      <c r="I6296" s="2">
        <v>0</v>
      </c>
      <c r="J6296" s="2">
        <v>0</v>
      </c>
      <c r="K6296" s="2" t="s">
        <v>5193</v>
      </c>
      <c r="L6296" s="3">
        <v>44958</v>
      </c>
      <c r="M6296" s="3">
        <v>45674</v>
      </c>
      <c r="N6296" s="2" t="s">
        <v>5189</v>
      </c>
    </row>
    <row r="6297" spans="2:14" x14ac:dyDescent="0.25">
      <c r="B6297" s="2" t="s">
        <v>5186</v>
      </c>
      <c r="C6297" s="2" t="s">
        <v>569</v>
      </c>
      <c r="D6297" s="2" t="s">
        <v>41</v>
      </c>
      <c r="E6297" s="2" t="s">
        <v>17</v>
      </c>
      <c r="F6297" s="2" t="s">
        <v>552</v>
      </c>
      <c r="G6297" s="2" t="s">
        <v>4790</v>
      </c>
      <c r="H6297" s="2" t="s">
        <v>5187</v>
      </c>
      <c r="I6297" s="2">
        <v>0</v>
      </c>
      <c r="J6297" s="2">
        <v>0</v>
      </c>
      <c r="K6297" s="2" t="s">
        <v>5194</v>
      </c>
      <c r="L6297" s="3">
        <v>44958</v>
      </c>
      <c r="M6297" s="3">
        <v>45674</v>
      </c>
      <c r="N6297" s="2" t="s">
        <v>5189</v>
      </c>
    </row>
    <row r="6298" spans="2:14" x14ac:dyDescent="0.25">
      <c r="B6298" s="2" t="s">
        <v>5186</v>
      </c>
      <c r="C6298" s="2" t="s">
        <v>569</v>
      </c>
      <c r="D6298" s="2" t="s">
        <v>41</v>
      </c>
      <c r="E6298" s="2" t="s">
        <v>17</v>
      </c>
      <c r="F6298" s="2" t="s">
        <v>552</v>
      </c>
      <c r="G6298" s="2" t="s">
        <v>4790</v>
      </c>
      <c r="H6298" s="2" t="s">
        <v>5187</v>
      </c>
      <c r="I6298" s="2">
        <v>0</v>
      </c>
      <c r="J6298" s="2">
        <v>0</v>
      </c>
      <c r="K6298" s="2" t="s">
        <v>5195</v>
      </c>
      <c r="L6298" s="3">
        <v>44958</v>
      </c>
      <c r="M6298" s="3">
        <v>45674</v>
      </c>
      <c r="N6298" s="2" t="s">
        <v>5189</v>
      </c>
    </row>
    <row r="6299" spans="2:14" x14ac:dyDescent="0.25">
      <c r="B6299" s="2" t="s">
        <v>5186</v>
      </c>
      <c r="C6299" s="2" t="s">
        <v>569</v>
      </c>
      <c r="D6299" s="2" t="s">
        <v>41</v>
      </c>
      <c r="E6299" s="2" t="s">
        <v>17</v>
      </c>
      <c r="F6299" s="2" t="s">
        <v>552</v>
      </c>
      <c r="G6299" s="2" t="s">
        <v>4790</v>
      </c>
      <c r="H6299" s="2" t="s">
        <v>5187</v>
      </c>
      <c r="I6299" s="2">
        <v>0</v>
      </c>
      <c r="J6299" s="2">
        <v>0</v>
      </c>
      <c r="K6299" s="2" t="s">
        <v>5196</v>
      </c>
      <c r="L6299" s="3">
        <v>44958</v>
      </c>
      <c r="M6299" s="3">
        <v>45690</v>
      </c>
      <c r="N6299" s="2" t="s">
        <v>5189</v>
      </c>
    </row>
    <row r="6300" spans="2:14" x14ac:dyDescent="0.25">
      <c r="B6300" s="2" t="s">
        <v>5186</v>
      </c>
      <c r="C6300" s="2" t="s">
        <v>569</v>
      </c>
      <c r="D6300" s="2" t="s">
        <v>41</v>
      </c>
      <c r="E6300" s="2" t="s">
        <v>17</v>
      </c>
      <c r="F6300" s="2" t="s">
        <v>552</v>
      </c>
      <c r="G6300" s="2" t="s">
        <v>4790</v>
      </c>
      <c r="H6300" s="2" t="s">
        <v>5187</v>
      </c>
      <c r="I6300" s="2">
        <v>0</v>
      </c>
      <c r="J6300" s="2">
        <v>0</v>
      </c>
      <c r="K6300" s="2" t="s">
        <v>5196</v>
      </c>
      <c r="L6300" s="3">
        <v>45733</v>
      </c>
      <c r="M6300" s="3">
        <v>45833</v>
      </c>
      <c r="N6300" s="2" t="s">
        <v>5189</v>
      </c>
    </row>
    <row r="6301" spans="2:14" x14ac:dyDescent="0.25">
      <c r="B6301" s="2" t="s">
        <v>5186</v>
      </c>
      <c r="C6301" s="2" t="s">
        <v>569</v>
      </c>
      <c r="D6301" s="2" t="s">
        <v>41</v>
      </c>
      <c r="E6301" s="2" t="s">
        <v>17</v>
      </c>
      <c r="F6301" s="2" t="s">
        <v>552</v>
      </c>
      <c r="G6301" s="2" t="s">
        <v>4790</v>
      </c>
      <c r="H6301" s="2" t="s">
        <v>5187</v>
      </c>
      <c r="I6301" s="2">
        <v>0</v>
      </c>
      <c r="J6301" s="2">
        <v>0</v>
      </c>
      <c r="K6301" s="2" t="s">
        <v>5197</v>
      </c>
      <c r="L6301" s="3">
        <v>44958</v>
      </c>
      <c r="M6301" s="3">
        <v>45690</v>
      </c>
      <c r="N6301" s="2" t="s">
        <v>5189</v>
      </c>
    </row>
    <row r="6302" spans="2:14" x14ac:dyDescent="0.25">
      <c r="B6302" s="2" t="s">
        <v>5186</v>
      </c>
      <c r="C6302" s="2" t="s">
        <v>569</v>
      </c>
      <c r="D6302" s="2" t="s">
        <v>41</v>
      </c>
      <c r="E6302" s="2" t="s">
        <v>17</v>
      </c>
      <c r="F6302" s="2" t="s">
        <v>552</v>
      </c>
      <c r="G6302" s="2" t="s">
        <v>4790</v>
      </c>
      <c r="H6302" s="2" t="s">
        <v>5187</v>
      </c>
      <c r="I6302" s="2">
        <v>0</v>
      </c>
      <c r="J6302" s="2">
        <v>0</v>
      </c>
      <c r="K6302" s="2" t="s">
        <v>5197</v>
      </c>
      <c r="L6302" s="3">
        <v>45728</v>
      </c>
      <c r="M6302" s="3">
        <v>45833</v>
      </c>
      <c r="N6302" s="2" t="s">
        <v>5189</v>
      </c>
    </row>
    <row r="6303" spans="2:14" x14ac:dyDescent="0.25">
      <c r="B6303" s="2" t="s">
        <v>5186</v>
      </c>
      <c r="C6303" s="2" t="s">
        <v>569</v>
      </c>
      <c r="D6303" s="2" t="s">
        <v>41</v>
      </c>
      <c r="E6303" s="2" t="s">
        <v>17</v>
      </c>
      <c r="F6303" s="2" t="s">
        <v>552</v>
      </c>
      <c r="G6303" s="2" t="s">
        <v>4790</v>
      </c>
      <c r="H6303" s="2" t="s">
        <v>5187</v>
      </c>
      <c r="I6303" s="2">
        <v>0</v>
      </c>
      <c r="J6303" s="2">
        <v>0</v>
      </c>
      <c r="K6303" s="2" t="s">
        <v>5198</v>
      </c>
      <c r="L6303" s="3">
        <v>44958</v>
      </c>
      <c r="M6303" s="3">
        <v>45570</v>
      </c>
      <c r="N6303" s="2" t="s">
        <v>5189</v>
      </c>
    </row>
    <row r="6304" spans="2:14" x14ac:dyDescent="0.25">
      <c r="B6304" s="2" t="s">
        <v>5186</v>
      </c>
      <c r="C6304" s="2" t="s">
        <v>569</v>
      </c>
      <c r="D6304" s="2" t="s">
        <v>41</v>
      </c>
      <c r="E6304" s="2" t="s">
        <v>17</v>
      </c>
      <c r="F6304" s="2" t="s">
        <v>552</v>
      </c>
      <c r="G6304" s="2" t="s">
        <v>4790</v>
      </c>
      <c r="H6304" s="2" t="s">
        <v>5187</v>
      </c>
      <c r="I6304" s="2">
        <v>0</v>
      </c>
      <c r="J6304" s="2">
        <v>0</v>
      </c>
      <c r="K6304" s="2" t="s">
        <v>5199</v>
      </c>
      <c r="L6304" s="3">
        <v>44958</v>
      </c>
      <c r="M6304" s="3">
        <v>45597</v>
      </c>
      <c r="N6304" s="2" t="s">
        <v>5189</v>
      </c>
    </row>
    <row r="6305" spans="2:14" x14ac:dyDescent="0.25">
      <c r="B6305" s="2" t="s">
        <v>5186</v>
      </c>
      <c r="C6305" s="2" t="s">
        <v>569</v>
      </c>
      <c r="D6305" s="2" t="s">
        <v>41</v>
      </c>
      <c r="E6305" s="2" t="s">
        <v>17</v>
      </c>
      <c r="F6305" s="2" t="s">
        <v>552</v>
      </c>
      <c r="G6305" s="2" t="s">
        <v>4790</v>
      </c>
      <c r="H6305" s="2" t="s">
        <v>5187</v>
      </c>
      <c r="I6305" s="2">
        <v>0</v>
      </c>
      <c r="J6305" s="2">
        <v>0</v>
      </c>
      <c r="K6305" s="2" t="s">
        <v>5200</v>
      </c>
      <c r="L6305" s="3">
        <v>44958</v>
      </c>
      <c r="M6305" s="3">
        <v>45817</v>
      </c>
      <c r="N6305" s="2" t="s">
        <v>5189</v>
      </c>
    </row>
    <row r="6306" spans="2:14" x14ac:dyDescent="0.25">
      <c r="B6306" s="2" t="s">
        <v>5186</v>
      </c>
      <c r="C6306" s="2" t="s">
        <v>569</v>
      </c>
      <c r="D6306" s="2" t="s">
        <v>41</v>
      </c>
      <c r="E6306" s="2" t="s">
        <v>17</v>
      </c>
      <c r="F6306" s="2" t="s">
        <v>552</v>
      </c>
      <c r="G6306" s="2" t="s">
        <v>4790</v>
      </c>
      <c r="H6306" s="2" t="s">
        <v>5187</v>
      </c>
      <c r="I6306" s="2">
        <v>0</v>
      </c>
      <c r="J6306" s="2">
        <v>0</v>
      </c>
      <c r="K6306" s="2" t="s">
        <v>5202</v>
      </c>
      <c r="L6306" s="3">
        <v>44958</v>
      </c>
      <c r="M6306" s="3">
        <v>45835</v>
      </c>
      <c r="N6306" s="2" t="s">
        <v>5189</v>
      </c>
    </row>
    <row r="6307" spans="2:14" x14ac:dyDescent="0.25">
      <c r="B6307" s="2" t="s">
        <v>5186</v>
      </c>
      <c r="C6307" s="2" t="s">
        <v>569</v>
      </c>
      <c r="D6307" s="2" t="s">
        <v>41</v>
      </c>
      <c r="E6307" s="2" t="s">
        <v>17</v>
      </c>
      <c r="F6307" s="2" t="s">
        <v>552</v>
      </c>
      <c r="G6307" s="2" t="s">
        <v>4790</v>
      </c>
      <c r="H6307" s="2" t="s">
        <v>5187</v>
      </c>
      <c r="I6307" s="2">
        <v>0</v>
      </c>
      <c r="J6307" s="2">
        <v>0</v>
      </c>
      <c r="K6307" s="2" t="s">
        <v>5203</v>
      </c>
      <c r="L6307" s="3">
        <v>44958</v>
      </c>
      <c r="M6307" s="3">
        <v>45842</v>
      </c>
      <c r="N6307" s="2" t="s">
        <v>5189</v>
      </c>
    </row>
    <row r="6308" spans="2:14" x14ac:dyDescent="0.25">
      <c r="B6308" s="2" t="s">
        <v>5186</v>
      </c>
      <c r="C6308" s="2" t="s">
        <v>569</v>
      </c>
      <c r="D6308" s="2" t="s">
        <v>41</v>
      </c>
      <c r="E6308" s="2" t="s">
        <v>17</v>
      </c>
      <c r="F6308" s="2" t="s">
        <v>552</v>
      </c>
      <c r="G6308" s="2" t="s">
        <v>4790</v>
      </c>
      <c r="H6308" s="2" t="s">
        <v>5187</v>
      </c>
      <c r="I6308" s="2">
        <v>0</v>
      </c>
      <c r="J6308" s="2">
        <v>0</v>
      </c>
      <c r="K6308" s="2" t="s">
        <v>5204</v>
      </c>
      <c r="L6308" s="3">
        <v>44958</v>
      </c>
      <c r="M6308" s="3">
        <v>45849</v>
      </c>
      <c r="N6308" s="2" t="s">
        <v>5189</v>
      </c>
    </row>
    <row r="6309" spans="2:14" x14ac:dyDescent="0.25">
      <c r="B6309" s="2" t="s">
        <v>5186</v>
      </c>
      <c r="C6309" s="2" t="s">
        <v>569</v>
      </c>
      <c r="D6309" s="2" t="s">
        <v>41</v>
      </c>
      <c r="E6309" s="2" t="s">
        <v>17</v>
      </c>
      <c r="F6309" s="2" t="s">
        <v>552</v>
      </c>
      <c r="G6309" s="2" t="s">
        <v>4790</v>
      </c>
      <c r="H6309" s="2" t="s">
        <v>5187</v>
      </c>
      <c r="I6309" s="2">
        <v>0</v>
      </c>
      <c r="J6309" s="2">
        <v>0</v>
      </c>
      <c r="K6309" s="2" t="s">
        <v>5205</v>
      </c>
      <c r="L6309" s="3">
        <v>44958</v>
      </c>
      <c r="M6309" s="3">
        <v>45849</v>
      </c>
      <c r="N6309" s="2" t="s">
        <v>5189</v>
      </c>
    </row>
    <row r="6310" spans="2:14" x14ac:dyDescent="0.25">
      <c r="B6310" s="2" t="s">
        <v>5186</v>
      </c>
      <c r="C6310" s="2" t="s">
        <v>569</v>
      </c>
      <c r="D6310" s="2" t="s">
        <v>41</v>
      </c>
      <c r="E6310" s="2" t="s">
        <v>17</v>
      </c>
      <c r="F6310" s="2" t="s">
        <v>552</v>
      </c>
      <c r="G6310" s="2" t="s">
        <v>4790</v>
      </c>
      <c r="H6310" s="2" t="s">
        <v>5187</v>
      </c>
      <c r="I6310" s="2">
        <v>0</v>
      </c>
      <c r="J6310" s="2">
        <v>0</v>
      </c>
      <c r="K6310" s="2" t="s">
        <v>5207</v>
      </c>
      <c r="L6310" s="3">
        <v>44958</v>
      </c>
      <c r="M6310" s="3">
        <v>45633</v>
      </c>
      <c r="N6310" s="2" t="s">
        <v>5189</v>
      </c>
    </row>
    <row r="6311" spans="2:14" x14ac:dyDescent="0.25">
      <c r="B6311" s="2" t="s">
        <v>5186</v>
      </c>
      <c r="C6311" s="2" t="s">
        <v>569</v>
      </c>
      <c r="D6311" s="2" t="s">
        <v>41</v>
      </c>
      <c r="E6311" s="2" t="s">
        <v>17</v>
      </c>
      <c r="F6311" s="2" t="s">
        <v>552</v>
      </c>
      <c r="G6311" s="2" t="s">
        <v>4790</v>
      </c>
      <c r="H6311" s="2" t="s">
        <v>5187</v>
      </c>
      <c r="I6311" s="2">
        <v>0</v>
      </c>
      <c r="J6311" s="2">
        <v>0</v>
      </c>
      <c r="K6311" s="2" t="s">
        <v>5208</v>
      </c>
      <c r="L6311" s="3">
        <v>44958</v>
      </c>
      <c r="M6311" s="3">
        <v>45633</v>
      </c>
      <c r="N6311" s="2" t="s">
        <v>5189</v>
      </c>
    </row>
    <row r="6312" spans="2:14" x14ac:dyDescent="0.25">
      <c r="B6312" s="2" t="s">
        <v>5186</v>
      </c>
      <c r="C6312" s="2" t="s">
        <v>569</v>
      </c>
      <c r="D6312" s="2" t="s">
        <v>41</v>
      </c>
      <c r="E6312" s="2" t="s">
        <v>17</v>
      </c>
      <c r="F6312" s="2" t="s">
        <v>552</v>
      </c>
      <c r="G6312" s="2" t="s">
        <v>4790</v>
      </c>
      <c r="H6312" s="2" t="s">
        <v>5187</v>
      </c>
      <c r="I6312" s="2">
        <v>0</v>
      </c>
      <c r="J6312" s="2">
        <v>0</v>
      </c>
      <c r="K6312" s="2" t="s">
        <v>5209</v>
      </c>
      <c r="L6312" s="3">
        <v>45710</v>
      </c>
      <c r="M6312" s="3">
        <v>45786</v>
      </c>
      <c r="N6312" s="2" t="s">
        <v>5189</v>
      </c>
    </row>
    <row r="6313" spans="2:14" x14ac:dyDescent="0.25">
      <c r="B6313" s="2" t="s">
        <v>5211</v>
      </c>
      <c r="C6313" s="2" t="s">
        <v>534</v>
      </c>
      <c r="D6313" s="2" t="s">
        <v>41</v>
      </c>
      <c r="E6313" s="2" t="s">
        <v>75</v>
      </c>
      <c r="F6313" s="2" t="s">
        <v>552</v>
      </c>
      <c r="G6313" s="2" t="s">
        <v>4790</v>
      </c>
      <c r="H6313" s="2" t="s">
        <v>5212</v>
      </c>
      <c r="I6313" s="2">
        <v>5818</v>
      </c>
      <c r="J6313" s="2">
        <v>0</v>
      </c>
      <c r="K6313" s="2" t="s">
        <v>5213</v>
      </c>
      <c r="L6313" s="3">
        <v>44958</v>
      </c>
      <c r="M6313" s="3">
        <v>45777</v>
      </c>
      <c r="N6313" s="2" t="s">
        <v>536</v>
      </c>
    </row>
    <row r="6314" spans="2:14" x14ac:dyDescent="0.25">
      <c r="B6314" s="2" t="s">
        <v>5211</v>
      </c>
      <c r="C6314" s="2" t="s">
        <v>534</v>
      </c>
      <c r="D6314" s="2" t="s">
        <v>41</v>
      </c>
      <c r="E6314" s="2" t="s">
        <v>75</v>
      </c>
      <c r="F6314" s="2" t="s">
        <v>552</v>
      </c>
      <c r="G6314" s="2" t="s">
        <v>4790</v>
      </c>
      <c r="H6314" s="2" t="s">
        <v>5212</v>
      </c>
      <c r="I6314" s="2">
        <v>5818</v>
      </c>
      <c r="J6314" s="2">
        <v>0</v>
      </c>
      <c r="K6314" s="2" t="s">
        <v>5214</v>
      </c>
      <c r="L6314" s="3">
        <v>44958</v>
      </c>
      <c r="M6314" s="3">
        <v>45777</v>
      </c>
      <c r="N6314" s="2" t="s">
        <v>536</v>
      </c>
    </row>
    <row r="6315" spans="2:14" x14ac:dyDescent="0.25">
      <c r="B6315" s="2" t="s">
        <v>5211</v>
      </c>
      <c r="C6315" s="2" t="s">
        <v>534</v>
      </c>
      <c r="D6315" s="2" t="s">
        <v>41</v>
      </c>
      <c r="E6315" s="2" t="s">
        <v>75</v>
      </c>
      <c r="F6315" s="2" t="s">
        <v>552</v>
      </c>
      <c r="G6315" s="2" t="s">
        <v>4790</v>
      </c>
      <c r="H6315" s="2" t="s">
        <v>5212</v>
      </c>
      <c r="I6315" s="2">
        <v>5818</v>
      </c>
      <c r="J6315" s="2">
        <v>0</v>
      </c>
      <c r="K6315" s="2" t="s">
        <v>5215</v>
      </c>
      <c r="L6315" s="3">
        <v>44958</v>
      </c>
      <c r="M6315" s="3">
        <v>45777</v>
      </c>
      <c r="N6315" s="2" t="s">
        <v>536</v>
      </c>
    </row>
    <row r="6316" spans="2:14" x14ac:dyDescent="0.25">
      <c r="B6316" s="2" t="s">
        <v>5211</v>
      </c>
      <c r="C6316" s="2" t="s">
        <v>534</v>
      </c>
      <c r="D6316" s="2" t="s">
        <v>41</v>
      </c>
      <c r="E6316" s="2" t="s">
        <v>75</v>
      </c>
      <c r="F6316" s="2" t="s">
        <v>552</v>
      </c>
      <c r="G6316" s="2" t="s">
        <v>4790</v>
      </c>
      <c r="H6316" s="2" t="s">
        <v>5212</v>
      </c>
      <c r="I6316" s="2">
        <v>5818</v>
      </c>
      <c r="J6316" s="2">
        <v>0</v>
      </c>
      <c r="K6316" s="2" t="s">
        <v>5216</v>
      </c>
      <c r="L6316" s="3">
        <v>44958</v>
      </c>
      <c r="M6316" s="3">
        <v>45777</v>
      </c>
      <c r="N6316" s="2" t="s">
        <v>536</v>
      </c>
    </row>
    <row r="6317" spans="2:14" x14ac:dyDescent="0.25">
      <c r="B6317" s="2" t="s">
        <v>5211</v>
      </c>
      <c r="C6317" s="2" t="s">
        <v>534</v>
      </c>
      <c r="D6317" s="2" t="s">
        <v>41</v>
      </c>
      <c r="E6317" s="2" t="s">
        <v>75</v>
      </c>
      <c r="F6317" s="2" t="s">
        <v>552</v>
      </c>
      <c r="G6317" s="2" t="s">
        <v>4790</v>
      </c>
      <c r="H6317" s="2" t="s">
        <v>5212</v>
      </c>
      <c r="I6317" s="2">
        <v>5818</v>
      </c>
      <c r="J6317" s="2">
        <v>0</v>
      </c>
      <c r="K6317" s="2" t="s">
        <v>5217</v>
      </c>
      <c r="L6317" s="3">
        <v>44958</v>
      </c>
      <c r="M6317" s="3">
        <v>45777</v>
      </c>
      <c r="N6317" s="2" t="s">
        <v>536</v>
      </c>
    </row>
    <row r="6318" spans="2:14" x14ac:dyDescent="0.25">
      <c r="B6318" s="2" t="s">
        <v>5211</v>
      </c>
      <c r="C6318" s="2" t="s">
        <v>534</v>
      </c>
      <c r="D6318" s="2" t="s">
        <v>41</v>
      </c>
      <c r="E6318" s="2" t="s">
        <v>75</v>
      </c>
      <c r="F6318" s="2" t="s">
        <v>552</v>
      </c>
      <c r="G6318" s="2" t="s">
        <v>4790</v>
      </c>
      <c r="H6318" s="2" t="s">
        <v>5212</v>
      </c>
      <c r="I6318" s="2">
        <v>5818</v>
      </c>
      <c r="J6318" s="2">
        <v>0</v>
      </c>
      <c r="K6318" s="2" t="s">
        <v>5218</v>
      </c>
      <c r="L6318" s="3">
        <v>44958</v>
      </c>
      <c r="M6318" s="3">
        <v>45777</v>
      </c>
      <c r="N6318" s="2" t="s">
        <v>536</v>
      </c>
    </row>
    <row r="6319" spans="2:14" x14ac:dyDescent="0.25">
      <c r="B6319" s="2" t="s">
        <v>5211</v>
      </c>
      <c r="C6319" s="2" t="s">
        <v>534</v>
      </c>
      <c r="D6319" s="2" t="s">
        <v>41</v>
      </c>
      <c r="E6319" s="2" t="s">
        <v>75</v>
      </c>
      <c r="F6319" s="2" t="s">
        <v>552</v>
      </c>
      <c r="G6319" s="2" t="s">
        <v>4790</v>
      </c>
      <c r="H6319" s="2" t="s">
        <v>5212</v>
      </c>
      <c r="I6319" s="2">
        <v>5818</v>
      </c>
      <c r="J6319" s="2">
        <v>0</v>
      </c>
      <c r="K6319" s="2" t="s">
        <v>5219</v>
      </c>
      <c r="L6319" s="3">
        <v>44958</v>
      </c>
      <c r="M6319" s="3">
        <v>45777</v>
      </c>
      <c r="N6319" s="2" t="s">
        <v>536</v>
      </c>
    </row>
    <row r="6320" spans="2:14" x14ac:dyDescent="0.25">
      <c r="B6320" s="2" t="s">
        <v>5211</v>
      </c>
      <c r="C6320" s="2" t="s">
        <v>534</v>
      </c>
      <c r="D6320" s="2" t="s">
        <v>41</v>
      </c>
      <c r="E6320" s="2" t="s">
        <v>17</v>
      </c>
      <c r="F6320" s="2" t="s">
        <v>552</v>
      </c>
      <c r="G6320" s="2" t="s">
        <v>4790</v>
      </c>
      <c r="H6320" s="2" t="s">
        <v>5212</v>
      </c>
      <c r="I6320" s="2">
        <v>5818</v>
      </c>
      <c r="J6320" s="2">
        <v>0</v>
      </c>
      <c r="K6320" s="2">
        <v>0</v>
      </c>
      <c r="L6320" s="3">
        <v>45887</v>
      </c>
      <c r="M6320" s="2" t="s">
        <v>30</v>
      </c>
      <c r="N6320" s="2" t="s">
        <v>536</v>
      </c>
    </row>
    <row r="6321" spans="2:14" x14ac:dyDescent="0.25">
      <c r="B6321" s="2" t="s">
        <v>5211</v>
      </c>
      <c r="C6321" s="2" t="s">
        <v>534</v>
      </c>
      <c r="D6321" s="2" t="s">
        <v>41</v>
      </c>
      <c r="E6321" s="2" t="s">
        <v>17</v>
      </c>
      <c r="F6321" s="2" t="s">
        <v>552</v>
      </c>
      <c r="G6321" s="2" t="s">
        <v>4790</v>
      </c>
      <c r="H6321" s="2" t="s">
        <v>5212</v>
      </c>
      <c r="I6321" s="2">
        <v>5818</v>
      </c>
      <c r="J6321" s="2">
        <v>0</v>
      </c>
      <c r="K6321" s="2" t="s">
        <v>5220</v>
      </c>
      <c r="L6321" s="3">
        <v>45826</v>
      </c>
      <c r="M6321" s="3">
        <v>46087</v>
      </c>
      <c r="N6321" s="2" t="s">
        <v>536</v>
      </c>
    </row>
    <row r="6322" spans="2:14" x14ac:dyDescent="0.25">
      <c r="B6322" s="2" t="s">
        <v>5211</v>
      </c>
      <c r="C6322" s="2" t="s">
        <v>534</v>
      </c>
      <c r="D6322" s="2" t="s">
        <v>41</v>
      </c>
      <c r="E6322" s="2" t="s">
        <v>17</v>
      </c>
      <c r="F6322" s="2" t="s">
        <v>552</v>
      </c>
      <c r="G6322" s="2" t="s">
        <v>4790</v>
      </c>
      <c r="H6322" s="2" t="s">
        <v>5212</v>
      </c>
      <c r="I6322" s="2">
        <v>5818</v>
      </c>
      <c r="J6322" s="2">
        <v>0</v>
      </c>
      <c r="K6322" s="2" t="s">
        <v>5221</v>
      </c>
      <c r="L6322" s="3">
        <v>45769</v>
      </c>
      <c r="M6322" s="3">
        <v>46087</v>
      </c>
      <c r="N6322" s="2" t="s">
        <v>536</v>
      </c>
    </row>
    <row r="6323" spans="2:14" x14ac:dyDescent="0.25">
      <c r="B6323" s="2" t="s">
        <v>5211</v>
      </c>
      <c r="C6323" s="2" t="s">
        <v>534</v>
      </c>
      <c r="D6323" s="2" t="s">
        <v>41</v>
      </c>
      <c r="E6323" s="2" t="s">
        <v>17</v>
      </c>
      <c r="F6323" s="2" t="s">
        <v>552</v>
      </c>
      <c r="G6323" s="2" t="s">
        <v>4790</v>
      </c>
      <c r="H6323" s="2" t="s">
        <v>5212</v>
      </c>
      <c r="I6323" s="2">
        <v>5818</v>
      </c>
      <c r="J6323" s="2">
        <v>0</v>
      </c>
      <c r="K6323" s="2" t="s">
        <v>5222</v>
      </c>
      <c r="L6323" s="3">
        <v>45783</v>
      </c>
      <c r="M6323" s="3">
        <v>46087</v>
      </c>
      <c r="N6323" s="2" t="s">
        <v>536</v>
      </c>
    </row>
    <row r="6324" spans="2:14" x14ac:dyDescent="0.25">
      <c r="B6324" s="2" t="s">
        <v>5211</v>
      </c>
      <c r="C6324" s="2" t="s">
        <v>534</v>
      </c>
      <c r="D6324" s="2" t="s">
        <v>41</v>
      </c>
      <c r="E6324" s="2" t="s">
        <v>17</v>
      </c>
      <c r="F6324" s="2" t="s">
        <v>552</v>
      </c>
      <c r="G6324" s="2" t="s">
        <v>4790</v>
      </c>
      <c r="H6324" s="2" t="s">
        <v>5212</v>
      </c>
      <c r="I6324" s="2">
        <v>5818</v>
      </c>
      <c r="J6324" s="2">
        <v>0</v>
      </c>
      <c r="K6324" s="2" t="s">
        <v>5223</v>
      </c>
      <c r="L6324" s="3">
        <v>45769</v>
      </c>
      <c r="M6324" s="3">
        <v>46087</v>
      </c>
      <c r="N6324" s="2" t="s">
        <v>536</v>
      </c>
    </row>
    <row r="6325" spans="2:14" x14ac:dyDescent="0.25">
      <c r="B6325" s="2" t="s">
        <v>5211</v>
      </c>
      <c r="C6325" s="2" t="s">
        <v>534</v>
      </c>
      <c r="D6325" s="2" t="s">
        <v>41</v>
      </c>
      <c r="E6325" s="2" t="s">
        <v>17</v>
      </c>
      <c r="F6325" s="2" t="s">
        <v>552</v>
      </c>
      <c r="G6325" s="2" t="s">
        <v>4790</v>
      </c>
      <c r="H6325" s="2" t="s">
        <v>5212</v>
      </c>
      <c r="I6325" s="2">
        <v>5818</v>
      </c>
      <c r="J6325" s="2">
        <v>0</v>
      </c>
      <c r="K6325" s="2" t="s">
        <v>5224</v>
      </c>
      <c r="L6325" s="3">
        <v>45826</v>
      </c>
      <c r="M6325" s="3">
        <v>46087</v>
      </c>
      <c r="N6325" s="2" t="s">
        <v>536</v>
      </c>
    </row>
    <row r="6326" spans="2:14" x14ac:dyDescent="0.25">
      <c r="B6326" s="2" t="s">
        <v>5211</v>
      </c>
      <c r="C6326" s="2" t="s">
        <v>534</v>
      </c>
      <c r="D6326" s="2" t="s">
        <v>41</v>
      </c>
      <c r="E6326" s="2" t="s">
        <v>17</v>
      </c>
      <c r="F6326" s="2" t="s">
        <v>552</v>
      </c>
      <c r="G6326" s="2" t="s">
        <v>4790</v>
      </c>
      <c r="H6326" s="2" t="s">
        <v>5212</v>
      </c>
      <c r="I6326" s="2">
        <v>5818</v>
      </c>
      <c r="J6326" s="2">
        <v>0</v>
      </c>
      <c r="K6326" s="2" t="s">
        <v>5225</v>
      </c>
      <c r="L6326" s="3">
        <v>45862</v>
      </c>
      <c r="M6326" s="3">
        <v>46116</v>
      </c>
      <c r="N6326" s="2" t="s">
        <v>536</v>
      </c>
    </row>
    <row r="6327" spans="2:14" x14ac:dyDescent="0.25">
      <c r="B6327" s="2" t="s">
        <v>5211</v>
      </c>
      <c r="C6327" s="2" t="s">
        <v>534</v>
      </c>
      <c r="D6327" s="2" t="s">
        <v>41</v>
      </c>
      <c r="E6327" s="2" t="s">
        <v>17</v>
      </c>
      <c r="F6327" s="2" t="s">
        <v>552</v>
      </c>
      <c r="G6327" s="2" t="s">
        <v>4790</v>
      </c>
      <c r="H6327" s="2" t="s">
        <v>5212</v>
      </c>
      <c r="I6327" s="2">
        <v>5818</v>
      </c>
      <c r="J6327" s="2">
        <v>0</v>
      </c>
      <c r="K6327" s="2" t="s">
        <v>5226</v>
      </c>
      <c r="L6327" s="3">
        <v>45862</v>
      </c>
      <c r="M6327" s="3">
        <v>46116</v>
      </c>
      <c r="N6327" s="2" t="s">
        <v>536</v>
      </c>
    </row>
    <row r="6328" spans="2:14" x14ac:dyDescent="0.25">
      <c r="B6328" s="2" t="s">
        <v>5211</v>
      </c>
      <c r="C6328" s="2" t="s">
        <v>534</v>
      </c>
      <c r="D6328" s="2" t="s">
        <v>41</v>
      </c>
      <c r="E6328" s="2" t="s">
        <v>17</v>
      </c>
      <c r="F6328" s="2" t="s">
        <v>552</v>
      </c>
      <c r="G6328" s="2" t="s">
        <v>4790</v>
      </c>
      <c r="H6328" s="2" t="s">
        <v>5212</v>
      </c>
      <c r="I6328" s="2">
        <v>5818</v>
      </c>
      <c r="J6328" s="2">
        <v>0</v>
      </c>
      <c r="K6328" s="2" t="s">
        <v>5227</v>
      </c>
      <c r="L6328" s="3">
        <v>45853</v>
      </c>
      <c r="M6328" s="3">
        <v>46116</v>
      </c>
      <c r="N6328" s="2" t="s">
        <v>536</v>
      </c>
    </row>
    <row r="6329" spans="2:14" x14ac:dyDescent="0.25">
      <c r="B6329" s="2" t="s">
        <v>5211</v>
      </c>
      <c r="C6329" s="2" t="s">
        <v>534</v>
      </c>
      <c r="D6329" s="2" t="s">
        <v>41</v>
      </c>
      <c r="E6329" s="2" t="s">
        <v>17</v>
      </c>
      <c r="F6329" s="2" t="s">
        <v>552</v>
      </c>
      <c r="G6329" s="2" t="s">
        <v>4790</v>
      </c>
      <c r="H6329" s="2" t="s">
        <v>5212</v>
      </c>
      <c r="I6329" s="2">
        <v>5818</v>
      </c>
      <c r="J6329" s="2">
        <v>0</v>
      </c>
      <c r="K6329" s="2" t="s">
        <v>5218</v>
      </c>
      <c r="L6329" s="3">
        <v>44958</v>
      </c>
      <c r="M6329" s="3">
        <v>45777</v>
      </c>
      <c r="N6329" s="2" t="s">
        <v>536</v>
      </c>
    </row>
    <row r="6330" spans="2:14" x14ac:dyDescent="0.25">
      <c r="B6330" s="2" t="s">
        <v>5211</v>
      </c>
      <c r="C6330" s="2" t="s">
        <v>534</v>
      </c>
      <c r="D6330" s="2" t="s">
        <v>41</v>
      </c>
      <c r="E6330" s="2" t="s">
        <v>17</v>
      </c>
      <c r="F6330" s="2" t="s">
        <v>552</v>
      </c>
      <c r="G6330" s="2" t="s">
        <v>4790</v>
      </c>
      <c r="H6330" s="2" t="s">
        <v>5212</v>
      </c>
      <c r="I6330" s="2">
        <v>5818</v>
      </c>
      <c r="J6330" s="2">
        <v>0</v>
      </c>
      <c r="K6330" s="2" t="s">
        <v>5219</v>
      </c>
      <c r="L6330" s="3">
        <v>44958</v>
      </c>
      <c r="M6330" s="3">
        <v>45777</v>
      </c>
      <c r="N6330" s="2" t="s">
        <v>536</v>
      </c>
    </row>
    <row r="6331" spans="2:14" x14ac:dyDescent="0.25">
      <c r="B6331" s="2" t="s">
        <v>5211</v>
      </c>
      <c r="C6331" s="2" t="s">
        <v>534</v>
      </c>
      <c r="D6331" s="2" t="s">
        <v>41</v>
      </c>
      <c r="E6331" s="2" t="s">
        <v>17</v>
      </c>
      <c r="F6331" s="2" t="s">
        <v>552</v>
      </c>
      <c r="G6331" s="2" t="s">
        <v>4790</v>
      </c>
      <c r="H6331" s="2" t="s">
        <v>5212</v>
      </c>
      <c r="I6331" s="2">
        <v>5818</v>
      </c>
      <c r="J6331" s="2">
        <v>0</v>
      </c>
      <c r="K6331" s="2" t="s">
        <v>5228</v>
      </c>
      <c r="L6331" s="3">
        <v>45869</v>
      </c>
      <c r="M6331" s="3">
        <v>46233</v>
      </c>
      <c r="N6331" s="2" t="s">
        <v>536</v>
      </c>
    </row>
    <row r="6332" spans="2:14" x14ac:dyDescent="0.25">
      <c r="B6332" s="2" t="s">
        <v>5211</v>
      </c>
      <c r="C6332" s="2" t="s">
        <v>534</v>
      </c>
      <c r="D6332" s="2" t="s">
        <v>41</v>
      </c>
      <c r="E6332" s="2" t="s">
        <v>17</v>
      </c>
      <c r="F6332" s="2" t="s">
        <v>552</v>
      </c>
      <c r="G6332" s="2" t="s">
        <v>4790</v>
      </c>
      <c r="H6332" s="2" t="s">
        <v>5212</v>
      </c>
      <c r="I6332" s="2">
        <v>5818</v>
      </c>
      <c r="J6332" s="2">
        <v>0</v>
      </c>
      <c r="K6332" s="2" t="s">
        <v>535</v>
      </c>
      <c r="L6332" s="3">
        <v>45869</v>
      </c>
      <c r="M6332" s="3">
        <v>46233</v>
      </c>
      <c r="N6332" s="2" t="s">
        <v>536</v>
      </c>
    </row>
    <row r="6333" spans="2:14" x14ac:dyDescent="0.25">
      <c r="B6333" s="2" t="s">
        <v>5211</v>
      </c>
      <c r="C6333" s="2" t="s">
        <v>534</v>
      </c>
      <c r="D6333" s="2" t="s">
        <v>41</v>
      </c>
      <c r="E6333" s="2" t="s">
        <v>17</v>
      </c>
      <c r="F6333" s="2" t="s">
        <v>552</v>
      </c>
      <c r="G6333" s="2" t="s">
        <v>4790</v>
      </c>
      <c r="H6333" s="2" t="s">
        <v>5212</v>
      </c>
      <c r="I6333" s="2">
        <v>5818</v>
      </c>
      <c r="J6333" s="2">
        <v>0</v>
      </c>
      <c r="K6333" s="2" t="s">
        <v>5229</v>
      </c>
      <c r="L6333" s="3">
        <v>45876</v>
      </c>
      <c r="M6333" s="3">
        <v>46233</v>
      </c>
      <c r="N6333" s="2" t="s">
        <v>536</v>
      </c>
    </row>
    <row r="6334" spans="2:14" x14ac:dyDescent="0.25">
      <c r="B6334" s="2" t="s">
        <v>5211</v>
      </c>
      <c r="C6334" s="2" t="s">
        <v>534</v>
      </c>
      <c r="D6334" s="2" t="s">
        <v>41</v>
      </c>
      <c r="E6334" s="2" t="s">
        <v>17</v>
      </c>
      <c r="F6334" s="2" t="s">
        <v>552</v>
      </c>
      <c r="G6334" s="2" t="s">
        <v>4790</v>
      </c>
      <c r="H6334" s="2" t="s">
        <v>5212</v>
      </c>
      <c r="I6334" s="2">
        <v>5818</v>
      </c>
      <c r="J6334" s="2">
        <v>0</v>
      </c>
      <c r="K6334" s="2" t="s">
        <v>5230</v>
      </c>
      <c r="L6334" s="3">
        <v>45876</v>
      </c>
      <c r="M6334" s="3">
        <v>46233</v>
      </c>
      <c r="N6334" s="2" t="s">
        <v>536</v>
      </c>
    </row>
    <row r="6335" spans="2:14" x14ac:dyDescent="0.25">
      <c r="B6335" s="2" t="s">
        <v>5211</v>
      </c>
      <c r="C6335" s="2" t="s">
        <v>534</v>
      </c>
      <c r="D6335" s="2" t="s">
        <v>41</v>
      </c>
      <c r="E6335" s="2" t="s">
        <v>17</v>
      </c>
      <c r="F6335" s="2" t="s">
        <v>552</v>
      </c>
      <c r="G6335" s="2" t="s">
        <v>4790</v>
      </c>
      <c r="H6335" s="2" t="s">
        <v>5212</v>
      </c>
      <c r="I6335" s="2">
        <v>5818</v>
      </c>
      <c r="J6335" s="2">
        <v>0</v>
      </c>
      <c r="K6335" s="2" t="s">
        <v>5231</v>
      </c>
      <c r="L6335" s="3">
        <v>45871</v>
      </c>
      <c r="M6335" s="3">
        <v>46234</v>
      </c>
      <c r="N6335" s="2" t="s">
        <v>536</v>
      </c>
    </row>
    <row r="6336" spans="2:14" x14ac:dyDescent="0.25">
      <c r="B6336" s="2" t="s">
        <v>5211</v>
      </c>
      <c r="C6336" s="2" t="s">
        <v>534</v>
      </c>
      <c r="D6336" s="2" t="s">
        <v>41</v>
      </c>
      <c r="E6336" s="2" t="s">
        <v>17</v>
      </c>
      <c r="F6336" s="2" t="s">
        <v>552</v>
      </c>
      <c r="G6336" s="2" t="s">
        <v>4790</v>
      </c>
      <c r="H6336" s="2" t="s">
        <v>5212</v>
      </c>
      <c r="I6336" s="2">
        <v>5818</v>
      </c>
      <c r="J6336" s="2">
        <v>0</v>
      </c>
      <c r="K6336" s="2" t="s">
        <v>5232</v>
      </c>
      <c r="L6336" s="3">
        <v>45871</v>
      </c>
      <c r="M6336" s="3">
        <v>46234</v>
      </c>
      <c r="N6336" s="2" t="s">
        <v>536</v>
      </c>
    </row>
    <row r="6337" spans="2:14" x14ac:dyDescent="0.25">
      <c r="B6337" s="2" t="s">
        <v>5211</v>
      </c>
      <c r="C6337" s="2" t="s">
        <v>534</v>
      </c>
      <c r="D6337" s="2" t="s">
        <v>41</v>
      </c>
      <c r="E6337" s="2" t="s">
        <v>17</v>
      </c>
      <c r="F6337" s="2" t="s">
        <v>552</v>
      </c>
      <c r="G6337" s="2" t="s">
        <v>4790</v>
      </c>
      <c r="H6337" s="2" t="s">
        <v>5212</v>
      </c>
      <c r="I6337" s="2">
        <v>5818</v>
      </c>
      <c r="J6337" s="2">
        <v>0</v>
      </c>
      <c r="K6337" s="2" t="s">
        <v>5233</v>
      </c>
      <c r="L6337" s="3">
        <v>45911</v>
      </c>
      <c r="M6337" s="3">
        <v>46242</v>
      </c>
      <c r="N6337" s="2" t="s">
        <v>536</v>
      </c>
    </row>
    <row r="6338" spans="2:14" x14ac:dyDescent="0.25">
      <c r="B6338" s="2" t="s">
        <v>5211</v>
      </c>
      <c r="C6338" s="2" t="s">
        <v>534</v>
      </c>
      <c r="D6338" s="2" t="s">
        <v>41</v>
      </c>
      <c r="E6338" s="2" t="s">
        <v>17</v>
      </c>
      <c r="F6338" s="2" t="s">
        <v>552</v>
      </c>
      <c r="G6338" s="2" t="s">
        <v>4790</v>
      </c>
      <c r="H6338" s="2" t="s">
        <v>5212</v>
      </c>
      <c r="I6338" s="2">
        <v>5818</v>
      </c>
      <c r="J6338" s="2">
        <v>0</v>
      </c>
      <c r="K6338" s="2" t="s">
        <v>5234</v>
      </c>
      <c r="L6338" s="3">
        <v>45911</v>
      </c>
      <c r="M6338" s="3">
        <v>46242</v>
      </c>
      <c r="N6338" s="2" t="s">
        <v>536</v>
      </c>
    </row>
    <row r="6339" spans="2:14" x14ac:dyDescent="0.25">
      <c r="B6339" s="2" t="s">
        <v>5211</v>
      </c>
      <c r="C6339" s="2" t="s">
        <v>534</v>
      </c>
      <c r="D6339" s="2" t="s">
        <v>41</v>
      </c>
      <c r="E6339" s="2" t="s">
        <v>17</v>
      </c>
      <c r="F6339" s="2" t="s">
        <v>552</v>
      </c>
      <c r="G6339" s="2" t="s">
        <v>4790</v>
      </c>
      <c r="H6339" s="2" t="s">
        <v>5212</v>
      </c>
      <c r="I6339" s="2">
        <v>5818</v>
      </c>
      <c r="J6339" s="2">
        <v>0</v>
      </c>
      <c r="K6339" s="2" t="s">
        <v>5235</v>
      </c>
      <c r="L6339" s="3">
        <v>45892</v>
      </c>
      <c r="M6339" s="3">
        <v>46242</v>
      </c>
      <c r="N6339" s="2" t="s">
        <v>536</v>
      </c>
    </row>
    <row r="6340" spans="2:14" x14ac:dyDescent="0.25">
      <c r="B6340" s="2" t="s">
        <v>5211</v>
      </c>
      <c r="C6340" s="2" t="s">
        <v>534</v>
      </c>
      <c r="D6340" s="2" t="s">
        <v>41</v>
      </c>
      <c r="E6340" s="2" t="s">
        <v>17</v>
      </c>
      <c r="F6340" s="2" t="s">
        <v>552</v>
      </c>
      <c r="G6340" s="2" t="s">
        <v>4790</v>
      </c>
      <c r="H6340" s="2" t="s">
        <v>5212</v>
      </c>
      <c r="I6340" s="2">
        <v>5818</v>
      </c>
      <c r="J6340" s="2">
        <v>0</v>
      </c>
      <c r="K6340" s="2" t="s">
        <v>5236</v>
      </c>
      <c r="L6340" s="3">
        <v>45892</v>
      </c>
      <c r="M6340" s="3">
        <v>46242</v>
      </c>
      <c r="N6340" s="2" t="s">
        <v>536</v>
      </c>
    </row>
    <row r="6341" spans="2:14" x14ac:dyDescent="0.25">
      <c r="B6341" s="2" t="s">
        <v>5211</v>
      </c>
      <c r="C6341" s="2" t="s">
        <v>534</v>
      </c>
      <c r="D6341" s="2" t="s">
        <v>41</v>
      </c>
      <c r="E6341" s="2" t="s">
        <v>17</v>
      </c>
      <c r="F6341" s="2" t="s">
        <v>552</v>
      </c>
      <c r="G6341" s="2" t="s">
        <v>4790</v>
      </c>
      <c r="H6341" s="2" t="s">
        <v>5212</v>
      </c>
      <c r="I6341" s="2">
        <v>5818</v>
      </c>
      <c r="J6341" s="2">
        <v>0</v>
      </c>
      <c r="K6341" s="2" t="s">
        <v>5237</v>
      </c>
      <c r="L6341" s="3">
        <v>45923</v>
      </c>
      <c r="M6341" s="3">
        <v>46242</v>
      </c>
      <c r="N6341" s="2" t="s">
        <v>536</v>
      </c>
    </row>
    <row r="6342" spans="2:14" x14ac:dyDescent="0.25">
      <c r="B6342" s="2" t="s">
        <v>5211</v>
      </c>
      <c r="C6342" s="2" t="s">
        <v>534</v>
      </c>
      <c r="D6342" s="2" t="s">
        <v>41</v>
      </c>
      <c r="E6342" s="2" t="s">
        <v>17</v>
      </c>
      <c r="F6342" s="2" t="s">
        <v>552</v>
      </c>
      <c r="G6342" s="2" t="s">
        <v>4790</v>
      </c>
      <c r="H6342" s="2" t="s">
        <v>5212</v>
      </c>
      <c r="I6342" s="2">
        <v>5818</v>
      </c>
      <c r="J6342" s="2">
        <v>0</v>
      </c>
      <c r="K6342" s="2" t="s">
        <v>5238</v>
      </c>
      <c r="L6342" s="3">
        <v>45880</v>
      </c>
      <c r="M6342" s="3">
        <v>46242</v>
      </c>
      <c r="N6342" s="2" t="s">
        <v>536</v>
      </c>
    </row>
    <row r="6343" spans="2:14" x14ac:dyDescent="0.25">
      <c r="B6343" s="2" t="s">
        <v>5211</v>
      </c>
      <c r="C6343" s="2" t="s">
        <v>534</v>
      </c>
      <c r="D6343" s="2" t="s">
        <v>41</v>
      </c>
      <c r="E6343" s="2" t="s">
        <v>17</v>
      </c>
      <c r="F6343" s="2" t="s">
        <v>552</v>
      </c>
      <c r="G6343" s="2" t="s">
        <v>4790</v>
      </c>
      <c r="H6343" s="2" t="s">
        <v>5212</v>
      </c>
      <c r="I6343" s="2">
        <v>5818</v>
      </c>
      <c r="J6343" s="2">
        <v>0</v>
      </c>
      <c r="K6343" s="2" t="s">
        <v>5239</v>
      </c>
      <c r="L6343" s="3">
        <v>45880</v>
      </c>
      <c r="M6343" s="3">
        <v>46242</v>
      </c>
      <c r="N6343" s="2" t="s">
        <v>536</v>
      </c>
    </row>
    <row r="6344" spans="2:14" x14ac:dyDescent="0.25">
      <c r="B6344" s="2" t="s">
        <v>5211</v>
      </c>
      <c r="C6344" s="2" t="s">
        <v>534</v>
      </c>
      <c r="D6344" s="2" t="s">
        <v>41</v>
      </c>
      <c r="E6344" s="2" t="s">
        <v>17</v>
      </c>
      <c r="F6344" s="2" t="s">
        <v>552</v>
      </c>
      <c r="G6344" s="2" t="s">
        <v>4790</v>
      </c>
      <c r="H6344" s="2" t="s">
        <v>5212</v>
      </c>
      <c r="I6344" s="2">
        <v>5818</v>
      </c>
      <c r="J6344" s="2">
        <v>0</v>
      </c>
      <c r="K6344" s="2" t="s">
        <v>5240</v>
      </c>
      <c r="L6344" s="3">
        <v>45889</v>
      </c>
      <c r="M6344" s="3">
        <v>46242</v>
      </c>
      <c r="N6344" s="2" t="s">
        <v>536</v>
      </c>
    </row>
    <row r="6345" spans="2:14" x14ac:dyDescent="0.25">
      <c r="B6345" s="2" t="s">
        <v>5211</v>
      </c>
      <c r="C6345" s="2" t="s">
        <v>534</v>
      </c>
      <c r="D6345" s="2" t="s">
        <v>41</v>
      </c>
      <c r="E6345" s="2" t="s">
        <v>17</v>
      </c>
      <c r="F6345" s="2" t="s">
        <v>552</v>
      </c>
      <c r="G6345" s="2" t="s">
        <v>4790</v>
      </c>
      <c r="H6345" s="2" t="s">
        <v>5212</v>
      </c>
      <c r="I6345" s="2">
        <v>5818</v>
      </c>
      <c r="J6345" s="2">
        <v>0</v>
      </c>
      <c r="K6345" s="2" t="s">
        <v>5241</v>
      </c>
      <c r="L6345" s="3">
        <v>45889</v>
      </c>
      <c r="M6345" s="3">
        <v>46242</v>
      </c>
      <c r="N6345" s="2" t="s">
        <v>536</v>
      </c>
    </row>
    <row r="6346" spans="2:14" x14ac:dyDescent="0.25">
      <c r="B6346" s="2" t="s">
        <v>5211</v>
      </c>
      <c r="C6346" s="2" t="s">
        <v>534</v>
      </c>
      <c r="D6346" s="2" t="s">
        <v>41</v>
      </c>
      <c r="E6346" s="2" t="s">
        <v>17</v>
      </c>
      <c r="F6346" s="2" t="s">
        <v>552</v>
      </c>
      <c r="G6346" s="2" t="s">
        <v>4790</v>
      </c>
      <c r="H6346" s="2" t="s">
        <v>5212</v>
      </c>
      <c r="I6346" s="2">
        <v>5818</v>
      </c>
      <c r="J6346" s="2">
        <v>0</v>
      </c>
      <c r="K6346" s="2" t="s">
        <v>5242</v>
      </c>
      <c r="L6346" s="3">
        <v>45896</v>
      </c>
      <c r="M6346" s="3">
        <v>46242</v>
      </c>
      <c r="N6346" s="2" t="s">
        <v>536</v>
      </c>
    </row>
    <row r="6347" spans="2:14" x14ac:dyDescent="0.25">
      <c r="B6347" s="2" t="s">
        <v>5211</v>
      </c>
      <c r="C6347" s="2" t="s">
        <v>534</v>
      </c>
      <c r="D6347" s="2" t="s">
        <v>41</v>
      </c>
      <c r="E6347" s="2" t="s">
        <v>17</v>
      </c>
      <c r="F6347" s="2" t="s">
        <v>552</v>
      </c>
      <c r="G6347" s="2" t="s">
        <v>4790</v>
      </c>
      <c r="H6347" s="2" t="s">
        <v>5212</v>
      </c>
      <c r="I6347" s="2">
        <v>5818</v>
      </c>
      <c r="J6347" s="2">
        <v>0</v>
      </c>
      <c r="K6347" s="2" t="s">
        <v>5243</v>
      </c>
      <c r="L6347" s="3">
        <v>45896</v>
      </c>
      <c r="M6347" s="3">
        <v>46242</v>
      </c>
      <c r="N6347" s="2" t="s">
        <v>536</v>
      </c>
    </row>
    <row r="6348" spans="2:14" x14ac:dyDescent="0.25">
      <c r="B6348" s="2" t="s">
        <v>5211</v>
      </c>
      <c r="C6348" s="2" t="s">
        <v>534</v>
      </c>
      <c r="D6348" s="2" t="s">
        <v>41</v>
      </c>
      <c r="E6348" s="2" t="s">
        <v>17</v>
      </c>
      <c r="F6348" s="2" t="s">
        <v>552</v>
      </c>
      <c r="G6348" s="2" t="s">
        <v>4790</v>
      </c>
      <c r="H6348" s="2" t="s">
        <v>5212</v>
      </c>
      <c r="I6348" s="2">
        <v>5818</v>
      </c>
      <c r="J6348" s="2">
        <v>0</v>
      </c>
      <c r="K6348" s="2" t="s">
        <v>5244</v>
      </c>
      <c r="L6348" s="3">
        <v>45896</v>
      </c>
      <c r="M6348" s="3">
        <v>46242</v>
      </c>
      <c r="N6348" s="2" t="s">
        <v>536</v>
      </c>
    </row>
    <row r="6349" spans="2:14" x14ac:dyDescent="0.25">
      <c r="B6349" s="2" t="s">
        <v>5211</v>
      </c>
      <c r="C6349" s="2" t="s">
        <v>534</v>
      </c>
      <c r="D6349" s="2" t="s">
        <v>41</v>
      </c>
      <c r="E6349" s="2" t="s">
        <v>17</v>
      </c>
      <c r="F6349" s="2" t="s">
        <v>552</v>
      </c>
      <c r="G6349" s="2" t="s">
        <v>4790</v>
      </c>
      <c r="H6349" s="2" t="s">
        <v>5212</v>
      </c>
      <c r="I6349" s="2">
        <v>5818</v>
      </c>
      <c r="J6349" s="2">
        <v>0</v>
      </c>
      <c r="K6349" s="2" t="s">
        <v>5245</v>
      </c>
      <c r="L6349" s="3">
        <v>45896</v>
      </c>
      <c r="M6349" s="3">
        <v>46242</v>
      </c>
      <c r="N6349" s="2" t="s">
        <v>536</v>
      </c>
    </row>
    <row r="6350" spans="2:14" x14ac:dyDescent="0.25">
      <c r="B6350" s="2" t="s">
        <v>5211</v>
      </c>
      <c r="C6350" s="2" t="s">
        <v>534</v>
      </c>
      <c r="D6350" s="2" t="s">
        <v>41</v>
      </c>
      <c r="E6350" s="2" t="s">
        <v>17</v>
      </c>
      <c r="F6350" s="2" t="s">
        <v>552</v>
      </c>
      <c r="G6350" s="2" t="s">
        <v>4790</v>
      </c>
      <c r="H6350" s="2" t="s">
        <v>5212</v>
      </c>
      <c r="I6350" s="2">
        <v>5818</v>
      </c>
      <c r="J6350" s="2">
        <v>0</v>
      </c>
      <c r="K6350" s="2" t="s">
        <v>5246</v>
      </c>
      <c r="L6350" s="3">
        <v>45911</v>
      </c>
      <c r="M6350" s="3">
        <v>46254</v>
      </c>
      <c r="N6350" s="2" t="s">
        <v>536</v>
      </c>
    </row>
    <row r="6351" spans="2:14" x14ac:dyDescent="0.25">
      <c r="B6351" s="2" t="s">
        <v>5211</v>
      </c>
      <c r="C6351" s="2" t="s">
        <v>534</v>
      </c>
      <c r="D6351" s="2" t="s">
        <v>41</v>
      </c>
      <c r="E6351" s="2" t="s">
        <v>17</v>
      </c>
      <c r="F6351" s="2" t="s">
        <v>552</v>
      </c>
      <c r="G6351" s="2" t="s">
        <v>4790</v>
      </c>
      <c r="H6351" s="2" t="s">
        <v>5212</v>
      </c>
      <c r="I6351" s="2">
        <v>5818</v>
      </c>
      <c r="J6351" s="2">
        <v>0</v>
      </c>
      <c r="K6351" s="2" t="s">
        <v>5247</v>
      </c>
      <c r="L6351" s="3">
        <v>45923</v>
      </c>
      <c r="M6351" s="3">
        <v>46254</v>
      </c>
      <c r="N6351" s="2" t="s">
        <v>536</v>
      </c>
    </row>
    <row r="6352" spans="2:14" x14ac:dyDescent="0.25">
      <c r="B6352" s="2" t="s">
        <v>5211</v>
      </c>
      <c r="C6352" s="2" t="s">
        <v>534</v>
      </c>
      <c r="D6352" s="2" t="s">
        <v>41</v>
      </c>
      <c r="E6352" s="2" t="s">
        <v>17</v>
      </c>
      <c r="F6352" s="2" t="s">
        <v>552</v>
      </c>
      <c r="G6352" s="2" t="s">
        <v>4790</v>
      </c>
      <c r="H6352" s="2" t="s">
        <v>5212</v>
      </c>
      <c r="I6352" s="2">
        <v>5818</v>
      </c>
      <c r="J6352" s="2">
        <v>0</v>
      </c>
      <c r="K6352" s="2" t="s">
        <v>5248</v>
      </c>
      <c r="L6352" s="3">
        <v>46008</v>
      </c>
      <c r="M6352" s="3">
        <v>46254</v>
      </c>
      <c r="N6352" s="2" t="s">
        <v>536</v>
      </c>
    </row>
    <row r="6353" spans="2:14" x14ac:dyDescent="0.25">
      <c r="B6353" s="2" t="s">
        <v>5211</v>
      </c>
      <c r="C6353" s="2" t="s">
        <v>534</v>
      </c>
      <c r="D6353" s="2" t="s">
        <v>41</v>
      </c>
      <c r="E6353" s="2" t="s">
        <v>17</v>
      </c>
      <c r="F6353" s="2" t="s">
        <v>552</v>
      </c>
      <c r="G6353" s="2" t="s">
        <v>4790</v>
      </c>
      <c r="H6353" s="2" t="s">
        <v>5212</v>
      </c>
      <c r="I6353" s="2">
        <v>5818</v>
      </c>
      <c r="J6353" s="2">
        <v>0</v>
      </c>
      <c r="K6353" s="2" t="s">
        <v>5249</v>
      </c>
      <c r="L6353" s="3">
        <v>45925</v>
      </c>
      <c r="M6353" s="3">
        <v>46254</v>
      </c>
      <c r="N6353" s="2" t="s">
        <v>536</v>
      </c>
    </row>
    <row r="6354" spans="2:14" x14ac:dyDescent="0.25">
      <c r="B6354" s="2" t="s">
        <v>5211</v>
      </c>
      <c r="C6354" s="2" t="s">
        <v>534</v>
      </c>
      <c r="D6354" s="2" t="s">
        <v>41</v>
      </c>
      <c r="E6354" s="2" t="s">
        <v>17</v>
      </c>
      <c r="F6354" s="2" t="s">
        <v>552</v>
      </c>
      <c r="G6354" s="2" t="s">
        <v>4790</v>
      </c>
      <c r="H6354" s="2" t="s">
        <v>5212</v>
      </c>
      <c r="I6354" s="2">
        <v>5818</v>
      </c>
      <c r="J6354" s="2">
        <v>0</v>
      </c>
      <c r="K6354" s="2" t="s">
        <v>5250</v>
      </c>
      <c r="L6354" s="3">
        <v>45932</v>
      </c>
      <c r="M6354" s="3">
        <v>46254</v>
      </c>
      <c r="N6354" s="2" t="s">
        <v>536</v>
      </c>
    </row>
    <row r="6355" spans="2:14" x14ac:dyDescent="0.25">
      <c r="B6355" s="2" t="s">
        <v>5211</v>
      </c>
      <c r="C6355" s="2" t="s">
        <v>534</v>
      </c>
      <c r="D6355" s="2" t="s">
        <v>41</v>
      </c>
      <c r="E6355" s="2" t="s">
        <v>17</v>
      </c>
      <c r="F6355" s="2" t="s">
        <v>552</v>
      </c>
      <c r="G6355" s="2" t="s">
        <v>4790</v>
      </c>
      <c r="H6355" s="2" t="s">
        <v>5212</v>
      </c>
      <c r="I6355" s="2">
        <v>5818</v>
      </c>
      <c r="J6355" s="2">
        <v>0</v>
      </c>
      <c r="K6355" s="2" t="s">
        <v>5251</v>
      </c>
      <c r="L6355" s="3">
        <v>45932</v>
      </c>
      <c r="M6355" s="3">
        <v>46254</v>
      </c>
      <c r="N6355" s="2" t="s">
        <v>536</v>
      </c>
    </row>
    <row r="6356" spans="2:14" x14ac:dyDescent="0.25">
      <c r="B6356" s="2" t="s">
        <v>5211</v>
      </c>
      <c r="C6356" s="2" t="s">
        <v>534</v>
      </c>
      <c r="D6356" s="2" t="s">
        <v>41</v>
      </c>
      <c r="E6356" s="2" t="s">
        <v>17</v>
      </c>
      <c r="F6356" s="2" t="s">
        <v>552</v>
      </c>
      <c r="G6356" s="2" t="s">
        <v>4790</v>
      </c>
      <c r="H6356" s="2" t="s">
        <v>5212</v>
      </c>
      <c r="I6356" s="2">
        <v>5818</v>
      </c>
      <c r="J6356" s="2">
        <v>0</v>
      </c>
      <c r="K6356" s="2" t="s">
        <v>5252</v>
      </c>
      <c r="L6356" s="3">
        <v>46046</v>
      </c>
      <c r="M6356" s="3">
        <v>46254</v>
      </c>
      <c r="N6356" s="2" t="s">
        <v>536</v>
      </c>
    </row>
    <row r="6357" spans="2:14" x14ac:dyDescent="0.25">
      <c r="B6357" s="2" t="s">
        <v>5211</v>
      </c>
      <c r="C6357" s="2" t="s">
        <v>534</v>
      </c>
      <c r="D6357" s="2" t="s">
        <v>41</v>
      </c>
      <c r="E6357" s="2" t="s">
        <v>17</v>
      </c>
      <c r="F6357" s="2" t="s">
        <v>552</v>
      </c>
      <c r="G6357" s="2" t="s">
        <v>4790</v>
      </c>
      <c r="H6357" s="2" t="s">
        <v>5212</v>
      </c>
      <c r="I6357" s="2">
        <v>5818</v>
      </c>
      <c r="J6357" s="2">
        <v>0</v>
      </c>
      <c r="K6357" s="2" t="s">
        <v>5253</v>
      </c>
      <c r="L6357" s="3">
        <v>46008</v>
      </c>
      <c r="M6357" s="3">
        <v>46254</v>
      </c>
      <c r="N6357" s="2" t="s">
        <v>536</v>
      </c>
    </row>
    <row r="6358" spans="2:14" x14ac:dyDescent="0.25">
      <c r="B6358" s="2" t="s">
        <v>5211</v>
      </c>
      <c r="C6358" s="2" t="s">
        <v>534</v>
      </c>
      <c r="D6358" s="2" t="s">
        <v>41</v>
      </c>
      <c r="E6358" s="2" t="s">
        <v>17</v>
      </c>
      <c r="F6358" s="2" t="s">
        <v>552</v>
      </c>
      <c r="G6358" s="2" t="s">
        <v>4790</v>
      </c>
      <c r="H6358" s="2" t="s">
        <v>5212</v>
      </c>
      <c r="I6358" s="2">
        <v>5818</v>
      </c>
      <c r="J6358" s="2">
        <v>0</v>
      </c>
      <c r="K6358" s="2" t="s">
        <v>5254</v>
      </c>
      <c r="L6358" s="3">
        <v>45875</v>
      </c>
      <c r="M6358" s="3">
        <v>46234</v>
      </c>
      <c r="N6358" s="2" t="s">
        <v>536</v>
      </c>
    </row>
    <row r="6359" spans="2:14" x14ac:dyDescent="0.25">
      <c r="B6359" s="2" t="s">
        <v>5211</v>
      </c>
      <c r="C6359" s="2" t="s">
        <v>534</v>
      </c>
      <c r="D6359" s="2" t="s">
        <v>41</v>
      </c>
      <c r="E6359" s="2" t="s">
        <v>17</v>
      </c>
      <c r="F6359" s="2" t="s">
        <v>552</v>
      </c>
      <c r="G6359" s="2" t="s">
        <v>4790</v>
      </c>
      <c r="H6359" s="2" t="s">
        <v>5212</v>
      </c>
      <c r="I6359" s="2">
        <v>5818</v>
      </c>
      <c r="J6359" s="2">
        <v>0</v>
      </c>
      <c r="K6359" s="2" t="s">
        <v>5255</v>
      </c>
      <c r="L6359" s="3">
        <v>46092</v>
      </c>
      <c r="M6359" s="3">
        <v>46254</v>
      </c>
      <c r="N6359" s="2" t="s">
        <v>536</v>
      </c>
    </row>
    <row r="6360" spans="2:14" x14ac:dyDescent="0.25">
      <c r="B6360" s="2" t="s">
        <v>5211</v>
      </c>
      <c r="C6360" s="2" t="s">
        <v>534</v>
      </c>
      <c r="D6360" s="2" t="s">
        <v>41</v>
      </c>
      <c r="E6360" s="2" t="s">
        <v>17</v>
      </c>
      <c r="F6360" s="2" t="s">
        <v>552</v>
      </c>
      <c r="G6360" s="2" t="s">
        <v>4790</v>
      </c>
      <c r="H6360" s="2" t="s">
        <v>5212</v>
      </c>
      <c r="I6360" s="2">
        <v>5818</v>
      </c>
      <c r="J6360" s="2">
        <v>0</v>
      </c>
      <c r="K6360" s="2" t="s">
        <v>5256</v>
      </c>
      <c r="L6360" s="3">
        <v>45960</v>
      </c>
      <c r="M6360" s="3">
        <v>46294</v>
      </c>
      <c r="N6360" s="2" t="s">
        <v>536</v>
      </c>
    </row>
    <row r="6361" spans="2:14" x14ac:dyDescent="0.25">
      <c r="B6361" s="2" t="s">
        <v>5211</v>
      </c>
      <c r="C6361" s="2" t="s">
        <v>534</v>
      </c>
      <c r="D6361" s="2" t="s">
        <v>41</v>
      </c>
      <c r="E6361" s="2" t="s">
        <v>17</v>
      </c>
      <c r="F6361" s="2" t="s">
        <v>552</v>
      </c>
      <c r="G6361" s="2" t="s">
        <v>4790</v>
      </c>
      <c r="H6361" s="2" t="s">
        <v>5212</v>
      </c>
      <c r="I6361" s="2">
        <v>5818</v>
      </c>
      <c r="J6361" s="2">
        <v>0</v>
      </c>
      <c r="K6361" s="2" t="s">
        <v>5257</v>
      </c>
      <c r="L6361" s="3">
        <v>46120</v>
      </c>
      <c r="M6361" s="3">
        <v>46476</v>
      </c>
      <c r="N6361" s="2" t="s">
        <v>536</v>
      </c>
    </row>
    <row r="6362" spans="2:14" x14ac:dyDescent="0.25">
      <c r="B6362" s="2" t="s">
        <v>5211</v>
      </c>
      <c r="C6362" s="2" t="s">
        <v>534</v>
      </c>
      <c r="D6362" s="2" t="s">
        <v>41</v>
      </c>
      <c r="E6362" s="2" t="s">
        <v>17</v>
      </c>
      <c r="F6362" s="2" t="s">
        <v>552</v>
      </c>
      <c r="G6362" s="2" t="s">
        <v>4790</v>
      </c>
      <c r="H6362" s="2" t="s">
        <v>5212</v>
      </c>
      <c r="I6362" s="2">
        <v>5818</v>
      </c>
      <c r="J6362" s="2">
        <v>0</v>
      </c>
      <c r="K6362" s="2" t="s">
        <v>5258</v>
      </c>
      <c r="L6362" s="3">
        <v>46129</v>
      </c>
      <c r="M6362" s="3">
        <v>46476</v>
      </c>
      <c r="N6362" s="2" t="s">
        <v>536</v>
      </c>
    </row>
    <row r="6363" spans="2:14" x14ac:dyDescent="0.25">
      <c r="B6363" s="2" t="s">
        <v>5211</v>
      </c>
      <c r="C6363" s="2" t="s">
        <v>534</v>
      </c>
      <c r="D6363" s="2" t="s">
        <v>41</v>
      </c>
      <c r="E6363" s="2" t="s">
        <v>17</v>
      </c>
      <c r="F6363" s="2" t="s">
        <v>552</v>
      </c>
      <c r="G6363" s="2" t="s">
        <v>4790</v>
      </c>
      <c r="H6363" s="2" t="s">
        <v>5212</v>
      </c>
      <c r="I6363" s="2">
        <v>5818</v>
      </c>
      <c r="J6363" s="2">
        <v>0</v>
      </c>
      <c r="K6363" s="2" t="s">
        <v>5259</v>
      </c>
      <c r="L6363" s="3">
        <v>46129</v>
      </c>
      <c r="M6363" s="3">
        <v>46476</v>
      </c>
      <c r="N6363" s="2" t="s">
        <v>536</v>
      </c>
    </row>
    <row r="6364" spans="2:14" x14ac:dyDescent="0.25">
      <c r="B6364" s="2" t="s">
        <v>5211</v>
      </c>
      <c r="C6364" s="2" t="s">
        <v>534</v>
      </c>
      <c r="D6364" s="2" t="s">
        <v>41</v>
      </c>
      <c r="E6364" s="2" t="s">
        <v>17</v>
      </c>
      <c r="F6364" s="2" t="s">
        <v>552</v>
      </c>
      <c r="G6364" s="2" t="s">
        <v>4790</v>
      </c>
      <c r="H6364" s="2" t="s">
        <v>5212</v>
      </c>
      <c r="I6364" s="2">
        <v>5818</v>
      </c>
      <c r="J6364" s="2">
        <v>0</v>
      </c>
      <c r="K6364" s="2" t="s">
        <v>5260</v>
      </c>
      <c r="L6364" s="3">
        <v>46140</v>
      </c>
      <c r="M6364" s="3">
        <v>46514</v>
      </c>
      <c r="N6364" s="2" t="s">
        <v>536</v>
      </c>
    </row>
    <row r="6365" spans="2:14" x14ac:dyDescent="0.25">
      <c r="B6365" s="2" t="s">
        <v>5211</v>
      </c>
      <c r="C6365" s="2" t="s">
        <v>534</v>
      </c>
      <c r="D6365" s="2" t="s">
        <v>41</v>
      </c>
      <c r="E6365" s="2" t="s">
        <v>17</v>
      </c>
      <c r="F6365" s="2" t="s">
        <v>552</v>
      </c>
      <c r="G6365" s="2" t="s">
        <v>4790</v>
      </c>
      <c r="H6365" s="2" t="s">
        <v>5212</v>
      </c>
      <c r="I6365" s="2">
        <v>5818</v>
      </c>
      <c r="J6365" s="2">
        <v>0</v>
      </c>
      <c r="K6365" s="2" t="s">
        <v>5261</v>
      </c>
      <c r="L6365" s="3">
        <v>46192</v>
      </c>
      <c r="M6365" s="3">
        <v>46514</v>
      </c>
      <c r="N6365" s="2" t="s">
        <v>536</v>
      </c>
    </row>
    <row r="6366" spans="2:14" x14ac:dyDescent="0.25">
      <c r="B6366" s="2" t="s">
        <v>5211</v>
      </c>
      <c r="C6366" s="2" t="s">
        <v>534</v>
      </c>
      <c r="D6366" s="2" t="s">
        <v>41</v>
      </c>
      <c r="E6366" s="2" t="s">
        <v>17</v>
      </c>
      <c r="F6366" s="2" t="s">
        <v>552</v>
      </c>
      <c r="G6366" s="2" t="s">
        <v>4790</v>
      </c>
      <c r="H6366" s="2" t="s">
        <v>5212</v>
      </c>
      <c r="I6366" s="2">
        <v>5818</v>
      </c>
      <c r="J6366" s="2">
        <v>378</v>
      </c>
      <c r="K6366" s="2" t="s">
        <v>5262</v>
      </c>
      <c r="L6366" s="3">
        <v>46192</v>
      </c>
      <c r="M6366" s="3">
        <v>46514</v>
      </c>
      <c r="N6366" s="2" t="s">
        <v>536</v>
      </c>
    </row>
    <row r="6367" spans="2:14" x14ac:dyDescent="0.25">
      <c r="B6367" s="2" t="s">
        <v>5211</v>
      </c>
      <c r="C6367" s="2" t="s">
        <v>534</v>
      </c>
      <c r="D6367" s="2" t="s">
        <v>41</v>
      </c>
      <c r="E6367" s="2" t="s">
        <v>17</v>
      </c>
      <c r="F6367" s="2" t="s">
        <v>552</v>
      </c>
      <c r="G6367" s="2" t="s">
        <v>4790</v>
      </c>
      <c r="H6367" s="2" t="s">
        <v>5212</v>
      </c>
      <c r="I6367" s="2">
        <v>5818</v>
      </c>
      <c r="J6367" s="2">
        <v>1240</v>
      </c>
      <c r="K6367" s="2" t="s">
        <v>5263</v>
      </c>
      <c r="L6367" s="3">
        <v>46192</v>
      </c>
      <c r="M6367" s="3">
        <v>46514</v>
      </c>
      <c r="N6367" s="2" t="s">
        <v>536</v>
      </c>
    </row>
    <row r="6368" spans="2:14" x14ac:dyDescent="0.25">
      <c r="B6368" s="2" t="s">
        <v>5211</v>
      </c>
      <c r="C6368" s="2" t="s">
        <v>534</v>
      </c>
      <c r="D6368" s="2" t="s">
        <v>41</v>
      </c>
      <c r="E6368" s="2" t="s">
        <v>17</v>
      </c>
      <c r="F6368" s="2" t="s">
        <v>552</v>
      </c>
      <c r="G6368" s="2" t="s">
        <v>4790</v>
      </c>
      <c r="H6368" s="2" t="s">
        <v>5212</v>
      </c>
      <c r="I6368" s="2">
        <v>5818</v>
      </c>
      <c r="J6368" s="2">
        <v>2240</v>
      </c>
      <c r="K6368" s="2" t="s">
        <v>5264</v>
      </c>
      <c r="L6368" s="3">
        <v>46197</v>
      </c>
      <c r="M6368" s="3">
        <v>46517</v>
      </c>
      <c r="N6368" s="2" t="s">
        <v>536</v>
      </c>
    </row>
    <row r="6369" spans="2:14" x14ac:dyDescent="0.25">
      <c r="B6369" s="2" t="s">
        <v>5211</v>
      </c>
      <c r="C6369" s="2" t="s">
        <v>534</v>
      </c>
      <c r="D6369" s="2" t="s">
        <v>41</v>
      </c>
      <c r="E6369" s="2" t="s">
        <v>17</v>
      </c>
      <c r="F6369" s="2" t="s">
        <v>552</v>
      </c>
      <c r="G6369" s="2" t="s">
        <v>4790</v>
      </c>
      <c r="H6369" s="2" t="s">
        <v>5212</v>
      </c>
      <c r="I6369" s="2">
        <v>5818</v>
      </c>
      <c r="J6369" s="2">
        <v>1960</v>
      </c>
      <c r="K6369" s="2" t="s">
        <v>5265</v>
      </c>
      <c r="L6369" s="3">
        <v>46197</v>
      </c>
      <c r="M6369" s="3">
        <v>46517</v>
      </c>
      <c r="N6369" s="2" t="s">
        <v>536</v>
      </c>
    </row>
    <row r="6370" spans="2:14" x14ac:dyDescent="0.25">
      <c r="B6370" s="2" t="s">
        <v>5211</v>
      </c>
      <c r="C6370" s="2" t="s">
        <v>534</v>
      </c>
      <c r="D6370" s="2" t="s">
        <v>41</v>
      </c>
      <c r="E6370" s="2" t="s">
        <v>17</v>
      </c>
      <c r="F6370" s="2" t="s">
        <v>552</v>
      </c>
      <c r="G6370" s="2" t="s">
        <v>4790</v>
      </c>
      <c r="H6370" s="2" t="s">
        <v>5212</v>
      </c>
      <c r="I6370" s="2">
        <v>5818</v>
      </c>
      <c r="J6370" s="2">
        <v>0</v>
      </c>
      <c r="K6370" s="2" t="s">
        <v>5266</v>
      </c>
      <c r="L6370" s="3">
        <v>45873</v>
      </c>
      <c r="M6370" s="3">
        <v>46150</v>
      </c>
      <c r="N6370" s="2" t="s">
        <v>536</v>
      </c>
    </row>
    <row r="6371" spans="2:14" x14ac:dyDescent="0.25">
      <c r="B6371" s="2" t="s">
        <v>5211</v>
      </c>
      <c r="C6371" s="2" t="s">
        <v>534</v>
      </c>
      <c r="D6371" s="2" t="s">
        <v>41</v>
      </c>
      <c r="E6371" s="2" t="s">
        <v>17</v>
      </c>
      <c r="F6371" s="2" t="s">
        <v>552</v>
      </c>
      <c r="G6371" s="2" t="s">
        <v>4790</v>
      </c>
      <c r="H6371" s="2" t="s">
        <v>5212</v>
      </c>
      <c r="I6371" s="2">
        <v>5818</v>
      </c>
      <c r="J6371" s="2">
        <v>0</v>
      </c>
      <c r="K6371" s="2" t="s">
        <v>5267</v>
      </c>
      <c r="L6371" s="3">
        <v>45696</v>
      </c>
      <c r="M6371" s="3">
        <v>45870</v>
      </c>
      <c r="N6371" s="2" t="s">
        <v>536</v>
      </c>
    </row>
    <row r="6372" spans="2:14" x14ac:dyDescent="0.25">
      <c r="B6372" s="2" t="s">
        <v>5211</v>
      </c>
      <c r="C6372" s="2" t="s">
        <v>534</v>
      </c>
      <c r="D6372" s="2" t="s">
        <v>41</v>
      </c>
      <c r="E6372" s="2" t="s">
        <v>17</v>
      </c>
      <c r="F6372" s="2" t="s">
        <v>552</v>
      </c>
      <c r="G6372" s="2" t="s">
        <v>4790</v>
      </c>
      <c r="H6372" s="2" t="s">
        <v>5212</v>
      </c>
      <c r="I6372" s="2">
        <v>5818</v>
      </c>
      <c r="J6372" s="2">
        <v>0</v>
      </c>
      <c r="K6372" s="2" t="s">
        <v>5268</v>
      </c>
      <c r="L6372" s="3">
        <v>46077</v>
      </c>
      <c r="M6372" s="3">
        <v>45870</v>
      </c>
      <c r="N6372" s="2" t="s">
        <v>536</v>
      </c>
    </row>
    <row r="6373" spans="2:14" x14ac:dyDescent="0.25">
      <c r="B6373" s="2" t="s">
        <v>5211</v>
      </c>
      <c r="C6373" s="2" t="s">
        <v>534</v>
      </c>
      <c r="D6373" s="2" t="s">
        <v>41</v>
      </c>
      <c r="E6373" s="2" t="s">
        <v>17</v>
      </c>
      <c r="F6373" s="2" t="s">
        <v>552</v>
      </c>
      <c r="G6373" s="2" t="s">
        <v>4790</v>
      </c>
      <c r="H6373" s="2" t="s">
        <v>5212</v>
      </c>
      <c r="I6373" s="2">
        <v>5818</v>
      </c>
      <c r="J6373" s="2">
        <v>0</v>
      </c>
      <c r="K6373" s="2" t="s">
        <v>470</v>
      </c>
      <c r="L6373" s="2" t="s">
        <v>30</v>
      </c>
      <c r="M6373" s="2" t="s">
        <v>30</v>
      </c>
      <c r="N6373" s="2" t="s">
        <v>536</v>
      </c>
    </row>
    <row r="6374" spans="2:14" x14ac:dyDescent="0.25">
      <c r="B6374" s="2" t="s">
        <v>5211</v>
      </c>
      <c r="C6374" s="2" t="s">
        <v>534</v>
      </c>
      <c r="D6374" s="2" t="s">
        <v>41</v>
      </c>
      <c r="E6374" s="2" t="s">
        <v>181</v>
      </c>
      <c r="F6374" s="2" t="s">
        <v>552</v>
      </c>
      <c r="G6374" s="2" t="s">
        <v>4790</v>
      </c>
      <c r="H6374" s="2" t="s">
        <v>5212</v>
      </c>
      <c r="I6374" s="2">
        <v>5818</v>
      </c>
      <c r="J6374" s="2">
        <v>0</v>
      </c>
      <c r="K6374" s="2" t="s">
        <v>5236</v>
      </c>
      <c r="L6374" s="3">
        <v>45892</v>
      </c>
      <c r="M6374" s="3">
        <v>46242</v>
      </c>
      <c r="N6374" s="2" t="s">
        <v>536</v>
      </c>
    </row>
    <row r="6375" spans="2:14" hidden="1" x14ac:dyDescent="0.25">
      <c r="B6375" s="2" t="s">
        <v>5211</v>
      </c>
      <c r="C6375" s="2" t="s">
        <v>534</v>
      </c>
      <c r="D6375" s="2" t="s">
        <v>41</v>
      </c>
      <c r="E6375" s="2" t="s">
        <v>233</v>
      </c>
      <c r="F6375" s="2" t="s">
        <v>552</v>
      </c>
      <c r="G6375" s="2" t="s">
        <v>4790</v>
      </c>
      <c r="H6375" s="2" t="s">
        <v>5212</v>
      </c>
      <c r="I6375" s="2">
        <v>5818</v>
      </c>
      <c r="J6375" s="2">
        <v>0</v>
      </c>
      <c r="K6375" s="2">
        <v>0</v>
      </c>
      <c r="L6375" s="3">
        <v>45887</v>
      </c>
      <c r="M6375" s="2" t="s">
        <v>30</v>
      </c>
      <c r="N6375" s="2" t="s">
        <v>536</v>
      </c>
    </row>
    <row r="6376" spans="2:14" hidden="1" x14ac:dyDescent="0.25">
      <c r="B6376" s="2" t="s">
        <v>5211</v>
      </c>
      <c r="C6376" s="2" t="s">
        <v>534</v>
      </c>
      <c r="D6376" s="2" t="s">
        <v>41</v>
      </c>
      <c r="E6376" s="2" t="s">
        <v>233</v>
      </c>
      <c r="F6376" s="2" t="s">
        <v>552</v>
      </c>
      <c r="G6376" s="2" t="s">
        <v>4790</v>
      </c>
      <c r="H6376" s="2" t="s">
        <v>5212</v>
      </c>
      <c r="I6376" s="2">
        <v>5818</v>
      </c>
      <c r="J6376" s="2">
        <v>0</v>
      </c>
      <c r="K6376" s="2" t="s">
        <v>5226</v>
      </c>
      <c r="L6376" s="3">
        <v>45862</v>
      </c>
      <c r="M6376" s="3">
        <v>46116</v>
      </c>
      <c r="N6376" s="2" t="s">
        <v>536</v>
      </c>
    </row>
    <row r="6377" spans="2:14" hidden="1" x14ac:dyDescent="0.25">
      <c r="B6377" s="2" t="s">
        <v>5211</v>
      </c>
      <c r="C6377" s="2" t="s">
        <v>534</v>
      </c>
      <c r="D6377" s="2" t="s">
        <v>41</v>
      </c>
      <c r="E6377" s="2" t="s">
        <v>233</v>
      </c>
      <c r="F6377" s="2" t="s">
        <v>552</v>
      </c>
      <c r="G6377" s="2" t="s">
        <v>4790</v>
      </c>
      <c r="H6377" s="2" t="s">
        <v>5212</v>
      </c>
      <c r="I6377" s="2">
        <v>5818</v>
      </c>
      <c r="J6377" s="2">
        <v>0</v>
      </c>
      <c r="K6377" s="2" t="s">
        <v>5269</v>
      </c>
      <c r="L6377" s="3">
        <v>44958</v>
      </c>
      <c r="M6377" s="3">
        <v>45515</v>
      </c>
      <c r="N6377" s="2" t="s">
        <v>536</v>
      </c>
    </row>
    <row r="6378" spans="2:14" hidden="1" x14ac:dyDescent="0.25">
      <c r="B6378" s="2" t="s">
        <v>5211</v>
      </c>
      <c r="C6378" s="2" t="s">
        <v>534</v>
      </c>
      <c r="D6378" s="2" t="s">
        <v>41</v>
      </c>
      <c r="E6378" s="2" t="s">
        <v>233</v>
      </c>
      <c r="F6378" s="2" t="s">
        <v>552</v>
      </c>
      <c r="G6378" s="2" t="s">
        <v>4790</v>
      </c>
      <c r="H6378" s="2" t="s">
        <v>5212</v>
      </c>
      <c r="I6378" s="2">
        <v>5818</v>
      </c>
      <c r="J6378" s="2">
        <v>0</v>
      </c>
      <c r="K6378" s="2" t="s">
        <v>5270</v>
      </c>
      <c r="L6378" s="3">
        <v>45656</v>
      </c>
      <c r="M6378" s="3">
        <v>45515</v>
      </c>
      <c r="N6378" s="2" t="s">
        <v>536</v>
      </c>
    </row>
    <row r="6379" spans="2:14" hidden="1" x14ac:dyDescent="0.25">
      <c r="B6379" s="2" t="s">
        <v>5211</v>
      </c>
      <c r="C6379" s="2" t="s">
        <v>534</v>
      </c>
      <c r="D6379" s="2" t="s">
        <v>41</v>
      </c>
      <c r="E6379" s="2" t="s">
        <v>233</v>
      </c>
      <c r="F6379" s="2" t="s">
        <v>552</v>
      </c>
      <c r="G6379" s="2" t="s">
        <v>4790</v>
      </c>
      <c r="H6379" s="2" t="s">
        <v>5212</v>
      </c>
      <c r="I6379" s="2">
        <v>5818</v>
      </c>
      <c r="J6379" s="2">
        <v>0</v>
      </c>
      <c r="K6379" s="2" t="s">
        <v>5271</v>
      </c>
      <c r="L6379" s="3">
        <v>45656</v>
      </c>
      <c r="M6379" s="3">
        <v>45590</v>
      </c>
      <c r="N6379" s="2" t="s">
        <v>536</v>
      </c>
    </row>
    <row r="6380" spans="2:14" hidden="1" x14ac:dyDescent="0.25">
      <c r="B6380" s="2" t="s">
        <v>5211</v>
      </c>
      <c r="C6380" s="2" t="s">
        <v>534</v>
      </c>
      <c r="D6380" s="2" t="s">
        <v>41</v>
      </c>
      <c r="E6380" s="2" t="s">
        <v>233</v>
      </c>
      <c r="F6380" s="2" t="s">
        <v>552</v>
      </c>
      <c r="G6380" s="2" t="s">
        <v>4790</v>
      </c>
      <c r="H6380" s="2" t="s">
        <v>5212</v>
      </c>
      <c r="I6380" s="2">
        <v>5818</v>
      </c>
      <c r="J6380" s="2">
        <v>0</v>
      </c>
      <c r="K6380" s="2" t="s">
        <v>5213</v>
      </c>
      <c r="L6380" s="3">
        <v>44958</v>
      </c>
      <c r="M6380" s="3">
        <v>45777</v>
      </c>
      <c r="N6380" s="2" t="s">
        <v>536</v>
      </c>
    </row>
    <row r="6381" spans="2:14" hidden="1" x14ac:dyDescent="0.25">
      <c r="B6381" s="2" t="s">
        <v>5211</v>
      </c>
      <c r="C6381" s="2" t="s">
        <v>534</v>
      </c>
      <c r="D6381" s="2" t="s">
        <v>41</v>
      </c>
      <c r="E6381" s="2" t="s">
        <v>233</v>
      </c>
      <c r="F6381" s="2" t="s">
        <v>552</v>
      </c>
      <c r="G6381" s="2" t="s">
        <v>4790</v>
      </c>
      <c r="H6381" s="2" t="s">
        <v>5212</v>
      </c>
      <c r="I6381" s="2">
        <v>5818</v>
      </c>
      <c r="J6381" s="2">
        <v>0</v>
      </c>
      <c r="K6381" s="2" t="s">
        <v>5230</v>
      </c>
      <c r="L6381" s="3">
        <v>45876</v>
      </c>
      <c r="M6381" s="3">
        <v>46233</v>
      </c>
      <c r="N6381" s="2" t="s">
        <v>536</v>
      </c>
    </row>
    <row r="6382" spans="2:14" hidden="1" x14ac:dyDescent="0.25">
      <c r="B6382" s="2" t="s">
        <v>5211</v>
      </c>
      <c r="C6382" s="2" t="s">
        <v>534</v>
      </c>
      <c r="D6382" s="2" t="s">
        <v>41</v>
      </c>
      <c r="E6382" s="2" t="s">
        <v>233</v>
      </c>
      <c r="F6382" s="2" t="s">
        <v>552</v>
      </c>
      <c r="G6382" s="2" t="s">
        <v>4790</v>
      </c>
      <c r="H6382" s="2" t="s">
        <v>5212</v>
      </c>
      <c r="I6382" s="2">
        <v>5818</v>
      </c>
      <c r="J6382" s="2">
        <v>0</v>
      </c>
      <c r="K6382" s="2" t="s">
        <v>5232</v>
      </c>
      <c r="L6382" s="3">
        <v>45871</v>
      </c>
      <c r="M6382" s="3">
        <v>46234</v>
      </c>
      <c r="N6382" s="2" t="s">
        <v>536</v>
      </c>
    </row>
    <row r="6383" spans="2:14" hidden="1" x14ac:dyDescent="0.25">
      <c r="B6383" s="2" t="s">
        <v>5211</v>
      </c>
      <c r="C6383" s="2" t="s">
        <v>534</v>
      </c>
      <c r="D6383" s="2" t="s">
        <v>41</v>
      </c>
      <c r="E6383" s="2" t="s">
        <v>233</v>
      </c>
      <c r="F6383" s="2" t="s">
        <v>552</v>
      </c>
      <c r="G6383" s="2" t="s">
        <v>4790</v>
      </c>
      <c r="H6383" s="2" t="s">
        <v>5212</v>
      </c>
      <c r="I6383" s="2">
        <v>5818</v>
      </c>
      <c r="J6383" s="2">
        <v>0</v>
      </c>
      <c r="K6383" s="2" t="s">
        <v>5236</v>
      </c>
      <c r="L6383" s="3">
        <v>45892</v>
      </c>
      <c r="M6383" s="3">
        <v>46242</v>
      </c>
      <c r="N6383" s="2" t="s">
        <v>536</v>
      </c>
    </row>
    <row r="6384" spans="2:14" hidden="1" x14ac:dyDescent="0.25">
      <c r="B6384" s="2" t="s">
        <v>5211</v>
      </c>
      <c r="C6384" s="2" t="s">
        <v>534</v>
      </c>
      <c r="D6384" s="2" t="s">
        <v>41</v>
      </c>
      <c r="E6384" s="2" t="s">
        <v>233</v>
      </c>
      <c r="F6384" s="2" t="s">
        <v>552</v>
      </c>
      <c r="G6384" s="2" t="s">
        <v>4790</v>
      </c>
      <c r="H6384" s="2" t="s">
        <v>5212</v>
      </c>
      <c r="I6384" s="2">
        <v>5818</v>
      </c>
      <c r="J6384" s="2">
        <v>0</v>
      </c>
      <c r="K6384" s="2" t="s">
        <v>5254</v>
      </c>
      <c r="L6384" s="3">
        <v>45875</v>
      </c>
      <c r="M6384" s="3">
        <v>46234</v>
      </c>
      <c r="N6384" s="2" t="s">
        <v>536</v>
      </c>
    </row>
    <row r="6385" spans="2:14" hidden="1" x14ac:dyDescent="0.25">
      <c r="B6385" s="2" t="s">
        <v>5211</v>
      </c>
      <c r="C6385" s="2" t="s">
        <v>534</v>
      </c>
      <c r="D6385" s="2" t="s">
        <v>41</v>
      </c>
      <c r="E6385" s="2" t="s">
        <v>233</v>
      </c>
      <c r="F6385" s="2" t="s">
        <v>552</v>
      </c>
      <c r="G6385" s="2" t="s">
        <v>4790</v>
      </c>
      <c r="H6385" s="2" t="s">
        <v>5212</v>
      </c>
      <c r="I6385" s="2">
        <v>5818</v>
      </c>
      <c r="J6385" s="2">
        <v>0</v>
      </c>
      <c r="K6385" s="2" t="s">
        <v>5272</v>
      </c>
      <c r="L6385" s="3">
        <v>45656</v>
      </c>
      <c r="M6385" s="3">
        <v>45577</v>
      </c>
      <c r="N6385" s="2" t="s">
        <v>536</v>
      </c>
    </row>
    <row r="6386" spans="2:14" x14ac:dyDescent="0.25">
      <c r="B6386" s="2" t="s">
        <v>5211</v>
      </c>
      <c r="C6386" s="2" t="s">
        <v>534</v>
      </c>
      <c r="D6386" s="2" t="s">
        <v>41</v>
      </c>
      <c r="E6386" s="2" t="s">
        <v>142</v>
      </c>
      <c r="F6386" s="2" t="s">
        <v>552</v>
      </c>
      <c r="G6386" s="2" t="s">
        <v>4790</v>
      </c>
      <c r="H6386" s="2" t="s">
        <v>5212</v>
      </c>
      <c r="I6386" s="2">
        <v>5818</v>
      </c>
      <c r="J6386" s="2">
        <v>0</v>
      </c>
      <c r="K6386" s="2" t="s">
        <v>5260</v>
      </c>
      <c r="L6386" s="3">
        <v>46140</v>
      </c>
      <c r="M6386" s="3">
        <v>46514</v>
      </c>
      <c r="N6386" s="2" t="s">
        <v>536</v>
      </c>
    </row>
    <row r="6387" spans="2:14" x14ac:dyDescent="0.25">
      <c r="B6387" s="2" t="s">
        <v>5273</v>
      </c>
      <c r="C6387" s="2" t="s">
        <v>5274</v>
      </c>
      <c r="D6387" s="2" t="s">
        <v>41</v>
      </c>
      <c r="E6387" s="2" t="s">
        <v>17</v>
      </c>
      <c r="F6387" s="2" t="s">
        <v>300</v>
      </c>
      <c r="G6387" s="2" t="s">
        <v>1491</v>
      </c>
      <c r="H6387" s="2" t="s">
        <v>5275</v>
      </c>
      <c r="I6387" s="2">
        <v>0</v>
      </c>
      <c r="J6387" s="2">
        <v>0</v>
      </c>
      <c r="K6387" s="2">
        <v>0</v>
      </c>
      <c r="L6387" s="2" t="s">
        <v>30</v>
      </c>
      <c r="M6387" s="2" t="s">
        <v>30</v>
      </c>
      <c r="N6387" s="2" t="s">
        <v>555</v>
      </c>
    </row>
    <row r="6388" spans="2:14" x14ac:dyDescent="0.25">
      <c r="B6388" s="2" t="s">
        <v>5276</v>
      </c>
      <c r="C6388" s="2" t="s">
        <v>5277</v>
      </c>
      <c r="D6388" s="2" t="s">
        <v>41</v>
      </c>
      <c r="E6388" s="2" t="s">
        <v>75</v>
      </c>
      <c r="F6388" s="2" t="s">
        <v>300</v>
      </c>
      <c r="G6388" s="2" t="s">
        <v>1491</v>
      </c>
      <c r="H6388" s="2" t="s">
        <v>5278</v>
      </c>
      <c r="I6388" s="2">
        <v>3044</v>
      </c>
      <c r="J6388" s="2">
        <v>0</v>
      </c>
      <c r="K6388" s="2">
        <v>2251779</v>
      </c>
      <c r="L6388" s="3">
        <v>45932</v>
      </c>
      <c r="M6388" s="3">
        <v>46174</v>
      </c>
      <c r="N6388" s="2" t="s">
        <v>4868</v>
      </c>
    </row>
    <row r="6389" spans="2:14" x14ac:dyDescent="0.25">
      <c r="B6389" s="2" t="s">
        <v>5276</v>
      </c>
      <c r="C6389" s="2" t="s">
        <v>5277</v>
      </c>
      <c r="D6389" s="2" t="s">
        <v>41</v>
      </c>
      <c r="E6389" s="2" t="s">
        <v>17</v>
      </c>
      <c r="F6389" s="2" t="s">
        <v>300</v>
      </c>
      <c r="G6389" s="2" t="s">
        <v>1491</v>
      </c>
      <c r="H6389" s="2" t="s">
        <v>5278</v>
      </c>
      <c r="I6389" s="2">
        <v>3044</v>
      </c>
      <c r="J6389" s="2">
        <v>0</v>
      </c>
      <c r="K6389" s="5">
        <v>2241832</v>
      </c>
      <c r="L6389" s="3">
        <v>44958</v>
      </c>
      <c r="M6389" s="3">
        <v>45870</v>
      </c>
      <c r="N6389" s="2" t="s">
        <v>4868</v>
      </c>
    </row>
    <row r="6390" spans="2:14" x14ac:dyDescent="0.25">
      <c r="B6390" s="2" t="s">
        <v>5276</v>
      </c>
      <c r="C6390" s="2" t="s">
        <v>5277</v>
      </c>
      <c r="D6390" s="2" t="s">
        <v>41</v>
      </c>
      <c r="E6390" s="2" t="s">
        <v>17</v>
      </c>
      <c r="F6390" s="2" t="s">
        <v>300</v>
      </c>
      <c r="G6390" s="2" t="s">
        <v>1491</v>
      </c>
      <c r="H6390" s="2" t="s">
        <v>5278</v>
      </c>
      <c r="I6390" s="2">
        <v>3044</v>
      </c>
      <c r="J6390" s="2">
        <v>0</v>
      </c>
      <c r="K6390" s="5">
        <v>2241858</v>
      </c>
      <c r="L6390" s="3">
        <v>44958</v>
      </c>
      <c r="M6390" s="3">
        <v>45870</v>
      </c>
      <c r="N6390" s="2" t="s">
        <v>4868</v>
      </c>
    </row>
    <row r="6391" spans="2:14" x14ac:dyDescent="0.25">
      <c r="B6391" s="2" t="s">
        <v>5276</v>
      </c>
      <c r="C6391" s="2" t="s">
        <v>5277</v>
      </c>
      <c r="D6391" s="2" t="s">
        <v>41</v>
      </c>
      <c r="E6391" s="2" t="s">
        <v>17</v>
      </c>
      <c r="F6391" s="2" t="s">
        <v>300</v>
      </c>
      <c r="G6391" s="2" t="s">
        <v>1491</v>
      </c>
      <c r="H6391" s="2" t="s">
        <v>5278</v>
      </c>
      <c r="I6391" s="2">
        <v>3044</v>
      </c>
      <c r="J6391" s="2">
        <v>0</v>
      </c>
      <c r="K6391" s="2">
        <v>2240808</v>
      </c>
      <c r="L6391" s="3">
        <v>45776</v>
      </c>
      <c r="M6391" s="3">
        <v>46023</v>
      </c>
      <c r="N6391" s="2" t="s">
        <v>4868</v>
      </c>
    </row>
    <row r="6392" spans="2:14" x14ac:dyDescent="0.25">
      <c r="B6392" s="2" t="s">
        <v>5276</v>
      </c>
      <c r="C6392" s="2" t="s">
        <v>5277</v>
      </c>
      <c r="D6392" s="2" t="s">
        <v>41</v>
      </c>
      <c r="E6392" s="2" t="s">
        <v>17</v>
      </c>
      <c r="F6392" s="2" t="s">
        <v>300</v>
      </c>
      <c r="G6392" s="2" t="s">
        <v>1491</v>
      </c>
      <c r="H6392" s="2" t="s">
        <v>5278</v>
      </c>
      <c r="I6392" s="2">
        <v>3044</v>
      </c>
      <c r="J6392" s="2">
        <v>0</v>
      </c>
      <c r="K6392" s="2">
        <v>2250030</v>
      </c>
      <c r="L6392" s="3">
        <v>46050</v>
      </c>
      <c r="M6392" s="3">
        <v>46296</v>
      </c>
      <c r="N6392" s="2" t="s">
        <v>4868</v>
      </c>
    </row>
    <row r="6393" spans="2:14" x14ac:dyDescent="0.25">
      <c r="B6393" s="2" t="s">
        <v>5276</v>
      </c>
      <c r="C6393" s="2" t="s">
        <v>5277</v>
      </c>
      <c r="D6393" s="2" t="s">
        <v>41</v>
      </c>
      <c r="E6393" s="2" t="s">
        <v>17</v>
      </c>
      <c r="F6393" s="2" t="s">
        <v>300</v>
      </c>
      <c r="G6393" s="2" t="s">
        <v>1491</v>
      </c>
      <c r="H6393" s="2" t="s">
        <v>5278</v>
      </c>
      <c r="I6393" s="2">
        <v>3044</v>
      </c>
      <c r="J6393" s="2">
        <v>0</v>
      </c>
      <c r="K6393" s="2">
        <v>2250181</v>
      </c>
      <c r="L6393" s="3">
        <v>46053</v>
      </c>
      <c r="M6393" s="3">
        <v>46296</v>
      </c>
      <c r="N6393" s="2" t="s">
        <v>4868</v>
      </c>
    </row>
    <row r="6394" spans="2:14" x14ac:dyDescent="0.25">
      <c r="B6394" s="2" t="s">
        <v>5276</v>
      </c>
      <c r="C6394" s="2" t="s">
        <v>5277</v>
      </c>
      <c r="D6394" s="2" t="s">
        <v>41</v>
      </c>
      <c r="E6394" s="2" t="s">
        <v>17</v>
      </c>
      <c r="F6394" s="2" t="s">
        <v>300</v>
      </c>
      <c r="G6394" s="2" t="s">
        <v>1491</v>
      </c>
      <c r="H6394" s="2" t="s">
        <v>5278</v>
      </c>
      <c r="I6394" s="2">
        <v>3044</v>
      </c>
      <c r="J6394" s="2">
        <v>0</v>
      </c>
      <c r="K6394" s="2">
        <v>2250218</v>
      </c>
      <c r="L6394" s="3">
        <v>46069</v>
      </c>
      <c r="M6394" s="3">
        <v>46327</v>
      </c>
      <c r="N6394" s="2" t="s">
        <v>4868</v>
      </c>
    </row>
    <row r="6395" spans="2:14" x14ac:dyDescent="0.25">
      <c r="B6395" s="2" t="s">
        <v>5276</v>
      </c>
      <c r="C6395" s="2" t="s">
        <v>5277</v>
      </c>
      <c r="D6395" s="2" t="s">
        <v>41</v>
      </c>
      <c r="E6395" s="2" t="s">
        <v>17</v>
      </c>
      <c r="F6395" s="2" t="s">
        <v>300</v>
      </c>
      <c r="G6395" s="2" t="s">
        <v>1491</v>
      </c>
      <c r="H6395" s="2" t="s">
        <v>5278</v>
      </c>
      <c r="I6395" s="2">
        <v>3044</v>
      </c>
      <c r="J6395" s="2">
        <v>0</v>
      </c>
      <c r="K6395" s="2">
        <v>2250332</v>
      </c>
      <c r="L6395" s="3">
        <v>46111</v>
      </c>
      <c r="M6395" s="3">
        <v>46327</v>
      </c>
      <c r="N6395" s="2" t="s">
        <v>4868</v>
      </c>
    </row>
    <row r="6396" spans="2:14" x14ac:dyDescent="0.25">
      <c r="B6396" s="2" t="s">
        <v>5276</v>
      </c>
      <c r="C6396" s="2" t="s">
        <v>5277</v>
      </c>
      <c r="D6396" s="2" t="s">
        <v>41</v>
      </c>
      <c r="E6396" s="2" t="s">
        <v>17</v>
      </c>
      <c r="F6396" s="2" t="s">
        <v>300</v>
      </c>
      <c r="G6396" s="2" t="s">
        <v>1491</v>
      </c>
      <c r="H6396" s="2" t="s">
        <v>5278</v>
      </c>
      <c r="I6396" s="2">
        <v>3044</v>
      </c>
      <c r="J6396" s="2">
        <v>0</v>
      </c>
      <c r="K6396" s="2">
        <v>2250464</v>
      </c>
      <c r="L6396" s="3">
        <v>46111</v>
      </c>
      <c r="M6396" s="3">
        <v>46357</v>
      </c>
      <c r="N6396" s="2" t="s">
        <v>4868</v>
      </c>
    </row>
    <row r="6397" spans="2:14" x14ac:dyDescent="0.25">
      <c r="B6397" s="2" t="s">
        <v>5276</v>
      </c>
      <c r="C6397" s="2" t="s">
        <v>5277</v>
      </c>
      <c r="D6397" s="2" t="s">
        <v>41</v>
      </c>
      <c r="E6397" s="2" t="s">
        <v>17</v>
      </c>
      <c r="F6397" s="2" t="s">
        <v>300</v>
      </c>
      <c r="G6397" s="2" t="s">
        <v>1491</v>
      </c>
      <c r="H6397" s="2" t="s">
        <v>5278</v>
      </c>
      <c r="I6397" s="2">
        <v>3044</v>
      </c>
      <c r="J6397" s="2">
        <v>0</v>
      </c>
      <c r="K6397" s="2">
        <v>2250512</v>
      </c>
      <c r="L6397" s="3">
        <v>46125</v>
      </c>
      <c r="M6397" s="3">
        <v>46357</v>
      </c>
      <c r="N6397" s="2" t="s">
        <v>4868</v>
      </c>
    </row>
    <row r="6398" spans="2:14" x14ac:dyDescent="0.25">
      <c r="B6398" s="2" t="s">
        <v>5276</v>
      </c>
      <c r="C6398" s="2" t="s">
        <v>5277</v>
      </c>
      <c r="D6398" s="2" t="s">
        <v>41</v>
      </c>
      <c r="E6398" s="2" t="s">
        <v>17</v>
      </c>
      <c r="F6398" s="2" t="s">
        <v>300</v>
      </c>
      <c r="G6398" s="2" t="s">
        <v>1491</v>
      </c>
      <c r="H6398" s="2" t="s">
        <v>5278</v>
      </c>
      <c r="I6398" s="2">
        <v>3044</v>
      </c>
      <c r="J6398" s="2">
        <v>0</v>
      </c>
      <c r="K6398" s="2">
        <v>2250568</v>
      </c>
      <c r="L6398" s="3">
        <v>46127</v>
      </c>
      <c r="M6398" s="3">
        <v>46388</v>
      </c>
      <c r="N6398" s="2" t="s">
        <v>4868</v>
      </c>
    </row>
    <row r="6399" spans="2:14" x14ac:dyDescent="0.25">
      <c r="B6399" s="2" t="s">
        <v>5276</v>
      </c>
      <c r="C6399" s="2" t="s">
        <v>5277</v>
      </c>
      <c r="D6399" s="2" t="s">
        <v>41</v>
      </c>
      <c r="E6399" s="2" t="s">
        <v>17</v>
      </c>
      <c r="F6399" s="2" t="s">
        <v>300</v>
      </c>
      <c r="G6399" s="2" t="s">
        <v>1491</v>
      </c>
      <c r="H6399" s="2" t="s">
        <v>5278</v>
      </c>
      <c r="I6399" s="2">
        <v>3044</v>
      </c>
      <c r="J6399" s="2">
        <v>0</v>
      </c>
      <c r="K6399" s="2">
        <v>2250626</v>
      </c>
      <c r="L6399" s="3">
        <v>46140</v>
      </c>
      <c r="M6399" s="3">
        <v>46388</v>
      </c>
      <c r="N6399" s="2" t="s">
        <v>4868</v>
      </c>
    </row>
    <row r="6400" spans="2:14" x14ac:dyDescent="0.25">
      <c r="B6400" s="2" t="s">
        <v>5276</v>
      </c>
      <c r="C6400" s="2" t="s">
        <v>5277</v>
      </c>
      <c r="D6400" s="2" t="s">
        <v>41</v>
      </c>
      <c r="E6400" s="2" t="s">
        <v>17</v>
      </c>
      <c r="F6400" s="2" t="s">
        <v>300</v>
      </c>
      <c r="G6400" s="2" t="s">
        <v>1491</v>
      </c>
      <c r="H6400" s="2" t="s">
        <v>5278</v>
      </c>
      <c r="I6400" s="2">
        <v>3044</v>
      </c>
      <c r="J6400" s="2">
        <v>4</v>
      </c>
      <c r="K6400" s="2">
        <v>2250636</v>
      </c>
      <c r="L6400" s="3">
        <v>46140</v>
      </c>
      <c r="M6400" s="3">
        <v>46388</v>
      </c>
      <c r="N6400" s="2" t="s">
        <v>4868</v>
      </c>
    </row>
    <row r="6401" spans="2:14" x14ac:dyDescent="0.25">
      <c r="B6401" s="2" t="s">
        <v>5276</v>
      </c>
      <c r="C6401" s="2" t="s">
        <v>5277</v>
      </c>
      <c r="D6401" s="2" t="s">
        <v>41</v>
      </c>
      <c r="E6401" s="2" t="s">
        <v>17</v>
      </c>
      <c r="F6401" s="2" t="s">
        <v>300</v>
      </c>
      <c r="G6401" s="2" t="s">
        <v>1491</v>
      </c>
      <c r="H6401" s="2" t="s">
        <v>5278</v>
      </c>
      <c r="I6401" s="2">
        <v>3044</v>
      </c>
      <c r="J6401" s="2">
        <v>0</v>
      </c>
      <c r="K6401" s="2">
        <v>2250690</v>
      </c>
      <c r="L6401" s="3">
        <v>46144</v>
      </c>
      <c r="M6401" s="3">
        <v>46388</v>
      </c>
      <c r="N6401" s="2" t="s">
        <v>4868</v>
      </c>
    </row>
    <row r="6402" spans="2:14" x14ac:dyDescent="0.25">
      <c r="B6402" s="2" t="s">
        <v>5276</v>
      </c>
      <c r="C6402" s="2" t="s">
        <v>5277</v>
      </c>
      <c r="D6402" s="2" t="s">
        <v>41</v>
      </c>
      <c r="E6402" s="2" t="s">
        <v>17</v>
      </c>
      <c r="F6402" s="2" t="s">
        <v>300</v>
      </c>
      <c r="G6402" s="2" t="s">
        <v>1491</v>
      </c>
      <c r="H6402" s="2" t="s">
        <v>5278</v>
      </c>
      <c r="I6402" s="2">
        <v>3044</v>
      </c>
      <c r="J6402" s="2">
        <v>2520</v>
      </c>
      <c r="K6402" s="2">
        <v>2250984</v>
      </c>
      <c r="L6402" s="3">
        <v>46206</v>
      </c>
      <c r="M6402" s="3">
        <v>46447</v>
      </c>
      <c r="N6402" s="2" t="s">
        <v>4868</v>
      </c>
    </row>
    <row r="6403" spans="2:14" x14ac:dyDescent="0.25">
      <c r="B6403" s="2" t="s">
        <v>5276</v>
      </c>
      <c r="C6403" s="2" t="s">
        <v>5277</v>
      </c>
      <c r="D6403" s="2" t="s">
        <v>41</v>
      </c>
      <c r="E6403" s="2" t="s">
        <v>17</v>
      </c>
      <c r="F6403" s="2" t="s">
        <v>300</v>
      </c>
      <c r="G6403" s="2" t="s">
        <v>1491</v>
      </c>
      <c r="H6403" s="2" t="s">
        <v>5278</v>
      </c>
      <c r="I6403" s="2">
        <v>3044</v>
      </c>
      <c r="J6403" s="2">
        <v>0</v>
      </c>
      <c r="K6403" s="2">
        <v>2251701</v>
      </c>
      <c r="L6403" s="3">
        <v>45927</v>
      </c>
      <c r="M6403" s="3">
        <v>46174</v>
      </c>
      <c r="N6403" s="2" t="s">
        <v>4868</v>
      </c>
    </row>
    <row r="6404" spans="2:14" x14ac:dyDescent="0.25">
      <c r="B6404" s="2" t="s">
        <v>5276</v>
      </c>
      <c r="C6404" s="2" t="s">
        <v>5277</v>
      </c>
      <c r="D6404" s="2" t="s">
        <v>41</v>
      </c>
      <c r="E6404" s="2" t="s">
        <v>17</v>
      </c>
      <c r="F6404" s="2" t="s">
        <v>300</v>
      </c>
      <c r="G6404" s="2" t="s">
        <v>1491</v>
      </c>
      <c r="H6404" s="2" t="s">
        <v>5278</v>
      </c>
      <c r="I6404" s="2">
        <v>3044</v>
      </c>
      <c r="J6404" s="2">
        <v>0</v>
      </c>
      <c r="K6404" s="2">
        <v>2251779</v>
      </c>
      <c r="L6404" s="3">
        <v>45932</v>
      </c>
      <c r="M6404" s="3">
        <v>46174</v>
      </c>
      <c r="N6404" s="2" t="s">
        <v>4868</v>
      </c>
    </row>
    <row r="6405" spans="2:14" x14ac:dyDescent="0.25">
      <c r="B6405" s="2" t="s">
        <v>5276</v>
      </c>
      <c r="C6405" s="2" t="s">
        <v>5277</v>
      </c>
      <c r="D6405" s="2" t="s">
        <v>41</v>
      </c>
      <c r="E6405" s="2" t="s">
        <v>17</v>
      </c>
      <c r="F6405" s="2" t="s">
        <v>300</v>
      </c>
      <c r="G6405" s="2" t="s">
        <v>1491</v>
      </c>
      <c r="H6405" s="2" t="s">
        <v>5278</v>
      </c>
      <c r="I6405" s="2">
        <v>3044</v>
      </c>
      <c r="J6405" s="2">
        <v>0</v>
      </c>
      <c r="K6405" s="2">
        <v>2251925</v>
      </c>
      <c r="L6405" s="3">
        <v>45971</v>
      </c>
      <c r="M6405" s="3">
        <v>46204</v>
      </c>
      <c r="N6405" s="2" t="s">
        <v>4868</v>
      </c>
    </row>
    <row r="6406" spans="2:14" x14ac:dyDescent="0.25">
      <c r="B6406" s="2" t="s">
        <v>5276</v>
      </c>
      <c r="C6406" s="2" t="s">
        <v>5277</v>
      </c>
      <c r="D6406" s="2" t="s">
        <v>41</v>
      </c>
      <c r="E6406" s="2" t="s">
        <v>17</v>
      </c>
      <c r="F6406" s="2" t="s">
        <v>300</v>
      </c>
      <c r="G6406" s="2" t="s">
        <v>1491</v>
      </c>
      <c r="H6406" s="2" t="s">
        <v>5278</v>
      </c>
      <c r="I6406" s="2">
        <v>3044</v>
      </c>
      <c r="J6406" s="2">
        <v>0</v>
      </c>
      <c r="K6406" s="2">
        <v>2251982</v>
      </c>
      <c r="L6406" s="3">
        <v>45971</v>
      </c>
      <c r="M6406" s="3">
        <v>46204</v>
      </c>
      <c r="N6406" s="2" t="s">
        <v>4868</v>
      </c>
    </row>
    <row r="6407" spans="2:14" x14ac:dyDescent="0.25">
      <c r="B6407" s="2" t="s">
        <v>5276</v>
      </c>
      <c r="C6407" s="2" t="s">
        <v>5277</v>
      </c>
      <c r="D6407" s="2" t="s">
        <v>41</v>
      </c>
      <c r="E6407" s="2" t="s">
        <v>17</v>
      </c>
      <c r="F6407" s="2" t="s">
        <v>300</v>
      </c>
      <c r="G6407" s="2" t="s">
        <v>1491</v>
      </c>
      <c r="H6407" s="2" t="s">
        <v>5278</v>
      </c>
      <c r="I6407" s="2">
        <v>3044</v>
      </c>
      <c r="J6407" s="2">
        <v>0</v>
      </c>
      <c r="K6407" s="2">
        <v>2252171</v>
      </c>
      <c r="L6407" s="3">
        <v>46010</v>
      </c>
      <c r="M6407" s="3">
        <v>46235</v>
      </c>
      <c r="N6407" s="2" t="s">
        <v>4868</v>
      </c>
    </row>
    <row r="6408" spans="2:14" x14ac:dyDescent="0.25">
      <c r="B6408" s="2" t="s">
        <v>5276</v>
      </c>
      <c r="C6408" s="2" t="s">
        <v>5277</v>
      </c>
      <c r="D6408" s="2" t="s">
        <v>41</v>
      </c>
      <c r="E6408" s="2" t="s">
        <v>17</v>
      </c>
      <c r="F6408" s="2" t="s">
        <v>300</v>
      </c>
      <c r="G6408" s="2" t="s">
        <v>1491</v>
      </c>
      <c r="H6408" s="2" t="s">
        <v>5278</v>
      </c>
      <c r="I6408" s="2">
        <v>3044</v>
      </c>
      <c r="J6408" s="2">
        <v>0</v>
      </c>
      <c r="K6408" s="2">
        <v>2252210</v>
      </c>
      <c r="L6408" s="3">
        <v>46010</v>
      </c>
      <c r="M6408" s="3">
        <v>46235</v>
      </c>
      <c r="N6408" s="2" t="s">
        <v>4868</v>
      </c>
    </row>
    <row r="6409" spans="2:14" x14ac:dyDescent="0.25">
      <c r="B6409" s="2" t="s">
        <v>5276</v>
      </c>
      <c r="C6409" s="2" t="s">
        <v>5277</v>
      </c>
      <c r="D6409" s="2" t="s">
        <v>41</v>
      </c>
      <c r="E6409" s="2" t="s">
        <v>17</v>
      </c>
      <c r="F6409" s="2" t="s">
        <v>300</v>
      </c>
      <c r="G6409" s="2" t="s">
        <v>1491</v>
      </c>
      <c r="H6409" s="2" t="s">
        <v>5278</v>
      </c>
      <c r="I6409" s="2">
        <v>3044</v>
      </c>
      <c r="J6409" s="2">
        <v>0</v>
      </c>
      <c r="K6409" s="2">
        <v>3240667</v>
      </c>
      <c r="L6409" s="3">
        <v>45763</v>
      </c>
      <c r="M6409" s="3">
        <v>45992</v>
      </c>
      <c r="N6409" s="2" t="s">
        <v>4868</v>
      </c>
    </row>
    <row r="6410" spans="2:14" x14ac:dyDescent="0.25">
      <c r="B6410" s="2" t="s">
        <v>5276</v>
      </c>
      <c r="C6410" s="2" t="s">
        <v>5277</v>
      </c>
      <c r="D6410" s="2" t="s">
        <v>41</v>
      </c>
      <c r="E6410" s="2" t="s">
        <v>17</v>
      </c>
      <c r="F6410" s="2" t="s">
        <v>300</v>
      </c>
      <c r="G6410" s="2" t="s">
        <v>1491</v>
      </c>
      <c r="H6410" s="2" t="s">
        <v>5278</v>
      </c>
      <c r="I6410" s="2">
        <v>3044</v>
      </c>
      <c r="J6410" s="2">
        <v>0</v>
      </c>
      <c r="K6410" s="2">
        <v>3240754</v>
      </c>
      <c r="L6410" s="3">
        <v>45773</v>
      </c>
      <c r="M6410" s="3">
        <v>46023</v>
      </c>
      <c r="N6410" s="2" t="s">
        <v>4868</v>
      </c>
    </row>
    <row r="6411" spans="2:14" x14ac:dyDescent="0.25">
      <c r="B6411" s="2" t="s">
        <v>5276</v>
      </c>
      <c r="C6411" s="2" t="s">
        <v>5277</v>
      </c>
      <c r="D6411" s="2" t="s">
        <v>41</v>
      </c>
      <c r="E6411" s="2" t="s">
        <v>17</v>
      </c>
      <c r="F6411" s="2" t="s">
        <v>300</v>
      </c>
      <c r="G6411" s="2" t="s">
        <v>1491</v>
      </c>
      <c r="H6411" s="2" t="s">
        <v>5278</v>
      </c>
      <c r="I6411" s="2">
        <v>3044</v>
      </c>
      <c r="J6411" s="2">
        <v>0</v>
      </c>
      <c r="K6411" s="2">
        <v>3240975</v>
      </c>
      <c r="L6411" s="3">
        <v>45810</v>
      </c>
      <c r="M6411" s="3">
        <v>46054</v>
      </c>
      <c r="N6411" s="2" t="s">
        <v>4868</v>
      </c>
    </row>
    <row r="6412" spans="2:14" x14ac:dyDescent="0.25">
      <c r="B6412" s="2" t="s">
        <v>5276</v>
      </c>
      <c r="C6412" s="2" t="s">
        <v>5277</v>
      </c>
      <c r="D6412" s="2" t="s">
        <v>41</v>
      </c>
      <c r="E6412" s="2" t="s">
        <v>17</v>
      </c>
      <c r="F6412" s="2" t="s">
        <v>300</v>
      </c>
      <c r="G6412" s="2" t="s">
        <v>1491</v>
      </c>
      <c r="H6412" s="2" t="s">
        <v>5278</v>
      </c>
      <c r="I6412" s="2">
        <v>3044</v>
      </c>
      <c r="J6412" s="2">
        <v>0</v>
      </c>
      <c r="K6412" s="2">
        <v>3241077</v>
      </c>
      <c r="L6412" s="3">
        <v>45839</v>
      </c>
      <c r="M6412" s="3">
        <v>46082</v>
      </c>
      <c r="N6412" s="2" t="s">
        <v>4868</v>
      </c>
    </row>
    <row r="6413" spans="2:14" x14ac:dyDescent="0.25">
      <c r="B6413" s="2" t="s">
        <v>5276</v>
      </c>
      <c r="C6413" s="2" t="s">
        <v>5277</v>
      </c>
      <c r="D6413" s="2" t="s">
        <v>41</v>
      </c>
      <c r="E6413" s="2" t="s">
        <v>17</v>
      </c>
      <c r="F6413" s="2" t="s">
        <v>300</v>
      </c>
      <c r="G6413" s="2" t="s">
        <v>1491</v>
      </c>
      <c r="H6413" s="2" t="s">
        <v>5278</v>
      </c>
      <c r="I6413" s="2">
        <v>3044</v>
      </c>
      <c r="J6413" s="2">
        <v>0</v>
      </c>
      <c r="K6413" s="2">
        <v>3241217</v>
      </c>
      <c r="L6413" s="3">
        <v>45891</v>
      </c>
      <c r="M6413" s="3">
        <v>46082</v>
      </c>
      <c r="N6413" s="2" t="s">
        <v>4868</v>
      </c>
    </row>
    <row r="6414" spans="2:14" x14ac:dyDescent="0.25">
      <c r="B6414" s="2" t="s">
        <v>5276</v>
      </c>
      <c r="C6414" s="2" t="s">
        <v>5277</v>
      </c>
      <c r="D6414" s="2" t="s">
        <v>41</v>
      </c>
      <c r="E6414" s="2" t="s">
        <v>17</v>
      </c>
      <c r="F6414" s="2" t="s">
        <v>300</v>
      </c>
      <c r="G6414" s="2" t="s">
        <v>1491</v>
      </c>
      <c r="H6414" s="2" t="s">
        <v>5278</v>
      </c>
      <c r="I6414" s="2">
        <v>3044</v>
      </c>
      <c r="J6414" s="2">
        <v>0</v>
      </c>
      <c r="K6414" s="2">
        <v>3241484</v>
      </c>
      <c r="L6414" s="3">
        <v>45891</v>
      </c>
      <c r="M6414" s="3">
        <v>46143</v>
      </c>
      <c r="N6414" s="2" t="s">
        <v>4868</v>
      </c>
    </row>
    <row r="6415" spans="2:14" x14ac:dyDescent="0.25">
      <c r="B6415" s="2" t="s">
        <v>5276</v>
      </c>
      <c r="C6415" s="2" t="s">
        <v>5277</v>
      </c>
      <c r="D6415" s="2" t="s">
        <v>41</v>
      </c>
      <c r="E6415" s="2" t="s">
        <v>17</v>
      </c>
      <c r="F6415" s="2" t="s">
        <v>300</v>
      </c>
      <c r="G6415" s="2" t="s">
        <v>1491</v>
      </c>
      <c r="H6415" s="2" t="s">
        <v>5278</v>
      </c>
      <c r="I6415" s="2">
        <v>3044</v>
      </c>
      <c r="J6415" s="2">
        <v>0</v>
      </c>
      <c r="K6415" s="2">
        <v>3241574</v>
      </c>
      <c r="L6415" s="3">
        <v>45917</v>
      </c>
      <c r="M6415" s="3">
        <v>46143</v>
      </c>
      <c r="N6415" s="2" t="s">
        <v>4868</v>
      </c>
    </row>
    <row r="6416" spans="2:14" x14ac:dyDescent="0.25">
      <c r="B6416" s="2" t="s">
        <v>5276</v>
      </c>
      <c r="C6416" s="2" t="s">
        <v>5277</v>
      </c>
      <c r="D6416" s="2" t="s">
        <v>41</v>
      </c>
      <c r="E6416" s="2" t="s">
        <v>17</v>
      </c>
      <c r="F6416" s="2" t="s">
        <v>300</v>
      </c>
      <c r="G6416" s="2" t="s">
        <v>1491</v>
      </c>
      <c r="H6416" s="2" t="s">
        <v>5278</v>
      </c>
      <c r="I6416" s="2">
        <v>3044</v>
      </c>
      <c r="J6416" s="2">
        <v>0</v>
      </c>
      <c r="K6416" s="2">
        <v>3241619</v>
      </c>
      <c r="L6416" s="3">
        <v>45917</v>
      </c>
      <c r="M6416" s="3">
        <v>46143</v>
      </c>
      <c r="N6416" s="2" t="s">
        <v>4868</v>
      </c>
    </row>
    <row r="6417" spans="2:14" x14ac:dyDescent="0.25">
      <c r="B6417" s="2" t="s">
        <v>5276</v>
      </c>
      <c r="C6417" s="2" t="s">
        <v>5277</v>
      </c>
      <c r="D6417" s="2" t="s">
        <v>41</v>
      </c>
      <c r="E6417" s="2" t="s">
        <v>17</v>
      </c>
      <c r="F6417" s="2" t="s">
        <v>300</v>
      </c>
      <c r="G6417" s="2" t="s">
        <v>1491</v>
      </c>
      <c r="H6417" s="2" t="s">
        <v>5278</v>
      </c>
      <c r="I6417" s="2">
        <v>3044</v>
      </c>
      <c r="J6417" s="2">
        <v>0</v>
      </c>
      <c r="K6417" s="2">
        <v>3242000</v>
      </c>
      <c r="L6417" s="3">
        <v>45738</v>
      </c>
      <c r="M6417" s="3">
        <v>45870</v>
      </c>
      <c r="N6417" s="2" t="s">
        <v>4868</v>
      </c>
    </row>
    <row r="6418" spans="2:14" x14ac:dyDescent="0.25">
      <c r="B6418" s="2" t="s">
        <v>5276</v>
      </c>
      <c r="C6418" s="2" t="s">
        <v>5277</v>
      </c>
      <c r="D6418" s="2" t="s">
        <v>41</v>
      </c>
      <c r="E6418" s="2" t="s">
        <v>17</v>
      </c>
      <c r="F6418" s="2" t="s">
        <v>300</v>
      </c>
      <c r="G6418" s="2" t="s">
        <v>1491</v>
      </c>
      <c r="H6418" s="2" t="s">
        <v>5278</v>
      </c>
      <c r="I6418" s="2">
        <v>3044</v>
      </c>
      <c r="J6418" s="2">
        <v>0</v>
      </c>
      <c r="K6418" s="2">
        <v>3250865</v>
      </c>
      <c r="L6418" s="3">
        <v>45801</v>
      </c>
      <c r="M6418" s="3">
        <v>46023</v>
      </c>
      <c r="N6418" s="2" t="s">
        <v>4868</v>
      </c>
    </row>
    <row r="6419" spans="2:14" x14ac:dyDescent="0.25">
      <c r="B6419" s="2" t="s">
        <v>5276</v>
      </c>
      <c r="C6419" s="2" t="s">
        <v>5277</v>
      </c>
      <c r="D6419" s="2" t="s">
        <v>41</v>
      </c>
      <c r="E6419" s="2" t="s">
        <v>17</v>
      </c>
      <c r="F6419" s="2" t="s">
        <v>300</v>
      </c>
      <c r="G6419" s="2" t="s">
        <v>1491</v>
      </c>
      <c r="H6419" s="2" t="s">
        <v>5278</v>
      </c>
      <c r="I6419" s="2">
        <v>3044</v>
      </c>
      <c r="J6419" s="2">
        <v>0</v>
      </c>
      <c r="K6419" s="2">
        <v>3250918</v>
      </c>
      <c r="L6419" s="3">
        <v>45801</v>
      </c>
      <c r="M6419" s="3">
        <v>46054</v>
      </c>
      <c r="N6419" s="2" t="s">
        <v>4868</v>
      </c>
    </row>
    <row r="6420" spans="2:14" x14ac:dyDescent="0.25">
      <c r="B6420" s="2" t="s">
        <v>5276</v>
      </c>
      <c r="C6420" s="2" t="s">
        <v>5277</v>
      </c>
      <c r="D6420" s="2" t="s">
        <v>41</v>
      </c>
      <c r="E6420" s="2" t="s">
        <v>17</v>
      </c>
      <c r="F6420" s="2" t="s">
        <v>300</v>
      </c>
      <c r="G6420" s="2" t="s">
        <v>1491</v>
      </c>
      <c r="H6420" s="2" t="s">
        <v>5278</v>
      </c>
      <c r="I6420" s="2">
        <v>3044</v>
      </c>
      <c r="J6420" s="2">
        <v>0</v>
      </c>
      <c r="K6420" s="2">
        <v>3251176</v>
      </c>
      <c r="L6420" s="3">
        <v>45839</v>
      </c>
      <c r="M6420" s="3">
        <v>46082</v>
      </c>
      <c r="N6420" s="2" t="s">
        <v>4868</v>
      </c>
    </row>
    <row r="6421" spans="2:14" x14ac:dyDescent="0.25">
      <c r="B6421" s="2" t="s">
        <v>5276</v>
      </c>
      <c r="C6421" s="2" t="s">
        <v>5277</v>
      </c>
      <c r="D6421" s="2" t="s">
        <v>41</v>
      </c>
      <c r="E6421" s="2" t="s">
        <v>142</v>
      </c>
      <c r="F6421" s="2" t="s">
        <v>300</v>
      </c>
      <c r="G6421" s="2" t="s">
        <v>1491</v>
      </c>
      <c r="H6421" s="2" t="s">
        <v>5278</v>
      </c>
      <c r="I6421" s="2">
        <v>3044</v>
      </c>
      <c r="J6421" s="2">
        <v>520</v>
      </c>
      <c r="K6421" s="2">
        <v>2250984</v>
      </c>
      <c r="L6421" s="3">
        <v>46206</v>
      </c>
      <c r="M6421" s="3">
        <v>46447</v>
      </c>
      <c r="N6421" s="2" t="s">
        <v>4868</v>
      </c>
    </row>
    <row r="6422" spans="2:14" x14ac:dyDescent="0.25">
      <c r="B6422" s="2" t="s">
        <v>5276</v>
      </c>
      <c r="C6422" s="2" t="s">
        <v>5277</v>
      </c>
      <c r="D6422" s="2" t="s">
        <v>41</v>
      </c>
      <c r="E6422" s="2" t="s">
        <v>142</v>
      </c>
      <c r="F6422" s="2" t="s">
        <v>300</v>
      </c>
      <c r="G6422" s="2" t="s">
        <v>1491</v>
      </c>
      <c r="H6422" s="2" t="s">
        <v>5278</v>
      </c>
      <c r="I6422" s="2">
        <v>3044</v>
      </c>
      <c r="J6422" s="2">
        <v>0</v>
      </c>
      <c r="K6422" s="2">
        <v>2251982</v>
      </c>
      <c r="L6422" s="3">
        <v>45971</v>
      </c>
      <c r="M6422" s="3">
        <v>46204</v>
      </c>
      <c r="N6422" s="2" t="s">
        <v>4868</v>
      </c>
    </row>
    <row r="6423" spans="2:14" x14ac:dyDescent="0.25">
      <c r="B6423" s="2" t="s">
        <v>5279</v>
      </c>
      <c r="C6423" s="2" t="s">
        <v>5280</v>
      </c>
      <c r="D6423" s="2" t="s">
        <v>41</v>
      </c>
      <c r="E6423" s="2" t="s">
        <v>17</v>
      </c>
      <c r="F6423" s="2" t="s">
        <v>552</v>
      </c>
      <c r="G6423" s="2" t="s">
        <v>4790</v>
      </c>
      <c r="H6423" s="2" t="s">
        <v>5281</v>
      </c>
      <c r="I6423" s="2">
        <v>520</v>
      </c>
      <c r="J6423" s="2">
        <v>0</v>
      </c>
      <c r="K6423" s="2" t="s">
        <v>5282</v>
      </c>
      <c r="L6423" s="3">
        <v>45696</v>
      </c>
      <c r="M6423" s="3">
        <v>46046</v>
      </c>
      <c r="N6423" s="2" t="s">
        <v>536</v>
      </c>
    </row>
    <row r="6424" spans="2:14" x14ac:dyDescent="0.25">
      <c r="B6424" s="2" t="s">
        <v>5279</v>
      </c>
      <c r="C6424" s="2" t="s">
        <v>5280</v>
      </c>
      <c r="D6424" s="2" t="s">
        <v>41</v>
      </c>
      <c r="E6424" s="2" t="s">
        <v>17</v>
      </c>
      <c r="F6424" s="2" t="s">
        <v>552</v>
      </c>
      <c r="G6424" s="2" t="s">
        <v>4790</v>
      </c>
      <c r="H6424" s="2" t="s">
        <v>5281</v>
      </c>
      <c r="I6424" s="2">
        <v>520</v>
      </c>
      <c r="J6424" s="2">
        <v>0</v>
      </c>
      <c r="K6424" s="2" t="s">
        <v>5283</v>
      </c>
      <c r="L6424" s="3">
        <v>45696</v>
      </c>
      <c r="M6424" s="3">
        <v>46046</v>
      </c>
      <c r="N6424" s="2" t="s">
        <v>536</v>
      </c>
    </row>
    <row r="6425" spans="2:14" x14ac:dyDescent="0.25">
      <c r="B6425" s="2" t="s">
        <v>5279</v>
      </c>
      <c r="C6425" s="2" t="s">
        <v>5280</v>
      </c>
      <c r="D6425" s="2" t="s">
        <v>41</v>
      </c>
      <c r="E6425" s="2" t="s">
        <v>17</v>
      </c>
      <c r="F6425" s="2" t="s">
        <v>552</v>
      </c>
      <c r="G6425" s="2" t="s">
        <v>4790</v>
      </c>
      <c r="H6425" s="2" t="s">
        <v>5281</v>
      </c>
      <c r="I6425" s="2">
        <v>520</v>
      </c>
      <c r="J6425" s="2">
        <v>0</v>
      </c>
      <c r="K6425" s="2" t="s">
        <v>5284</v>
      </c>
      <c r="L6425" s="3">
        <v>45709</v>
      </c>
      <c r="M6425" s="3">
        <v>46046</v>
      </c>
      <c r="N6425" s="2" t="s">
        <v>536</v>
      </c>
    </row>
    <row r="6426" spans="2:14" x14ac:dyDescent="0.25">
      <c r="B6426" s="2" t="s">
        <v>5279</v>
      </c>
      <c r="C6426" s="2" t="s">
        <v>5280</v>
      </c>
      <c r="D6426" s="2" t="s">
        <v>41</v>
      </c>
      <c r="E6426" s="2" t="s">
        <v>17</v>
      </c>
      <c r="F6426" s="2" t="s">
        <v>552</v>
      </c>
      <c r="G6426" s="2" t="s">
        <v>4790</v>
      </c>
      <c r="H6426" s="2" t="s">
        <v>5281</v>
      </c>
      <c r="I6426" s="2">
        <v>520</v>
      </c>
      <c r="J6426" s="2">
        <v>0</v>
      </c>
      <c r="K6426" s="2" t="s">
        <v>5285</v>
      </c>
      <c r="L6426" s="3">
        <v>45709</v>
      </c>
      <c r="M6426" s="3">
        <v>46046</v>
      </c>
      <c r="N6426" s="2" t="s">
        <v>536</v>
      </c>
    </row>
    <row r="6427" spans="2:14" x14ac:dyDescent="0.25">
      <c r="B6427" s="2" t="s">
        <v>5279</v>
      </c>
      <c r="C6427" s="2" t="s">
        <v>5280</v>
      </c>
      <c r="D6427" s="2" t="s">
        <v>41</v>
      </c>
      <c r="E6427" s="2" t="s">
        <v>17</v>
      </c>
      <c r="F6427" s="2" t="s">
        <v>552</v>
      </c>
      <c r="G6427" s="2" t="s">
        <v>4790</v>
      </c>
      <c r="H6427" s="2" t="s">
        <v>5281</v>
      </c>
      <c r="I6427" s="2">
        <v>520</v>
      </c>
      <c r="J6427" s="2">
        <v>0</v>
      </c>
      <c r="K6427" s="2" t="s">
        <v>5286</v>
      </c>
      <c r="L6427" s="3">
        <v>45709</v>
      </c>
      <c r="M6427" s="3">
        <v>46046</v>
      </c>
      <c r="N6427" s="2" t="s">
        <v>536</v>
      </c>
    </row>
    <row r="6428" spans="2:14" x14ac:dyDescent="0.25">
      <c r="B6428" s="2" t="s">
        <v>5279</v>
      </c>
      <c r="C6428" s="2" t="s">
        <v>5280</v>
      </c>
      <c r="D6428" s="2" t="s">
        <v>41</v>
      </c>
      <c r="E6428" s="2" t="s">
        <v>17</v>
      </c>
      <c r="F6428" s="2" t="s">
        <v>552</v>
      </c>
      <c r="G6428" s="2" t="s">
        <v>4790</v>
      </c>
      <c r="H6428" s="2" t="s">
        <v>5281</v>
      </c>
      <c r="I6428" s="2">
        <v>520</v>
      </c>
      <c r="J6428" s="2">
        <v>0</v>
      </c>
      <c r="K6428" s="2" t="s">
        <v>5287</v>
      </c>
      <c r="L6428" s="3">
        <v>45709</v>
      </c>
      <c r="M6428" s="3">
        <v>46046</v>
      </c>
      <c r="N6428" s="2" t="s">
        <v>536</v>
      </c>
    </row>
    <row r="6429" spans="2:14" x14ac:dyDescent="0.25">
      <c r="B6429" s="2" t="s">
        <v>5279</v>
      </c>
      <c r="C6429" s="2" t="s">
        <v>5280</v>
      </c>
      <c r="D6429" s="2" t="s">
        <v>41</v>
      </c>
      <c r="E6429" s="2" t="s">
        <v>17</v>
      </c>
      <c r="F6429" s="2" t="s">
        <v>552</v>
      </c>
      <c r="G6429" s="2" t="s">
        <v>4790</v>
      </c>
      <c r="H6429" s="2" t="s">
        <v>5281</v>
      </c>
      <c r="I6429" s="2">
        <v>520</v>
      </c>
      <c r="J6429" s="2">
        <v>0</v>
      </c>
      <c r="K6429" s="2" t="s">
        <v>5288</v>
      </c>
      <c r="L6429" s="3">
        <v>45731</v>
      </c>
      <c r="M6429" s="3">
        <v>46093</v>
      </c>
      <c r="N6429" s="2" t="s">
        <v>536</v>
      </c>
    </row>
    <row r="6430" spans="2:14" x14ac:dyDescent="0.25">
      <c r="B6430" s="2" t="s">
        <v>5279</v>
      </c>
      <c r="C6430" s="2" t="s">
        <v>5280</v>
      </c>
      <c r="D6430" s="2" t="s">
        <v>41</v>
      </c>
      <c r="E6430" s="2" t="s">
        <v>17</v>
      </c>
      <c r="F6430" s="2" t="s">
        <v>552</v>
      </c>
      <c r="G6430" s="2" t="s">
        <v>4790</v>
      </c>
      <c r="H6430" s="2" t="s">
        <v>5281</v>
      </c>
      <c r="I6430" s="2">
        <v>520</v>
      </c>
      <c r="J6430" s="2">
        <v>0</v>
      </c>
      <c r="K6430" s="2" t="s">
        <v>5289</v>
      </c>
      <c r="L6430" s="3">
        <v>45731</v>
      </c>
      <c r="M6430" s="3">
        <v>46093</v>
      </c>
      <c r="N6430" s="2" t="s">
        <v>536</v>
      </c>
    </row>
    <row r="6431" spans="2:14" x14ac:dyDescent="0.25">
      <c r="B6431" s="2" t="s">
        <v>5279</v>
      </c>
      <c r="C6431" s="2" t="s">
        <v>5280</v>
      </c>
      <c r="D6431" s="2" t="s">
        <v>41</v>
      </c>
      <c r="E6431" s="2" t="s">
        <v>17</v>
      </c>
      <c r="F6431" s="2" t="s">
        <v>552</v>
      </c>
      <c r="G6431" s="2" t="s">
        <v>4790</v>
      </c>
      <c r="H6431" s="2" t="s">
        <v>5281</v>
      </c>
      <c r="I6431" s="2">
        <v>520</v>
      </c>
      <c r="J6431" s="2">
        <v>0</v>
      </c>
      <c r="K6431" s="2" t="s">
        <v>5290</v>
      </c>
      <c r="L6431" s="3">
        <v>45839</v>
      </c>
      <c r="M6431" s="3">
        <v>46112</v>
      </c>
      <c r="N6431" s="2" t="s">
        <v>536</v>
      </c>
    </row>
    <row r="6432" spans="2:14" x14ac:dyDescent="0.25">
      <c r="B6432" s="2" t="s">
        <v>5279</v>
      </c>
      <c r="C6432" s="2" t="s">
        <v>5280</v>
      </c>
      <c r="D6432" s="2" t="s">
        <v>41</v>
      </c>
      <c r="E6432" s="2" t="s">
        <v>17</v>
      </c>
      <c r="F6432" s="2" t="s">
        <v>552</v>
      </c>
      <c r="G6432" s="2" t="s">
        <v>4790</v>
      </c>
      <c r="H6432" s="2" t="s">
        <v>5281</v>
      </c>
      <c r="I6432" s="2">
        <v>520</v>
      </c>
      <c r="J6432" s="2">
        <v>0</v>
      </c>
      <c r="K6432" s="2" t="s">
        <v>5291</v>
      </c>
      <c r="L6432" s="3">
        <v>45904</v>
      </c>
      <c r="M6432" s="3">
        <v>46259</v>
      </c>
      <c r="N6432" s="2" t="s">
        <v>536</v>
      </c>
    </row>
    <row r="6433" spans="2:14" x14ac:dyDescent="0.25">
      <c r="B6433" s="2" t="s">
        <v>5279</v>
      </c>
      <c r="C6433" s="2" t="s">
        <v>5280</v>
      </c>
      <c r="D6433" s="2" t="s">
        <v>41</v>
      </c>
      <c r="E6433" s="2" t="s">
        <v>17</v>
      </c>
      <c r="F6433" s="2" t="s">
        <v>552</v>
      </c>
      <c r="G6433" s="2" t="s">
        <v>4790</v>
      </c>
      <c r="H6433" s="2" t="s">
        <v>5281</v>
      </c>
      <c r="I6433" s="2">
        <v>520</v>
      </c>
      <c r="J6433" s="2">
        <v>0</v>
      </c>
      <c r="K6433" s="2" t="s">
        <v>5292</v>
      </c>
      <c r="L6433" s="3">
        <v>45923</v>
      </c>
      <c r="M6433" s="3">
        <v>46266</v>
      </c>
      <c r="N6433" s="2" t="s">
        <v>536</v>
      </c>
    </row>
    <row r="6434" spans="2:14" x14ac:dyDescent="0.25">
      <c r="B6434" s="2" t="s">
        <v>5279</v>
      </c>
      <c r="C6434" s="2" t="s">
        <v>5280</v>
      </c>
      <c r="D6434" s="2" t="s">
        <v>41</v>
      </c>
      <c r="E6434" s="2" t="s">
        <v>17</v>
      </c>
      <c r="F6434" s="2" t="s">
        <v>552</v>
      </c>
      <c r="G6434" s="2" t="s">
        <v>4790</v>
      </c>
      <c r="H6434" s="2" t="s">
        <v>5281</v>
      </c>
      <c r="I6434" s="2">
        <v>520</v>
      </c>
      <c r="J6434" s="2">
        <v>0</v>
      </c>
      <c r="K6434" s="2" t="s">
        <v>5293</v>
      </c>
      <c r="L6434" s="3">
        <v>45923</v>
      </c>
      <c r="M6434" s="3">
        <v>46266</v>
      </c>
      <c r="N6434" s="2" t="s">
        <v>536</v>
      </c>
    </row>
    <row r="6435" spans="2:14" x14ac:dyDescent="0.25">
      <c r="B6435" s="2" t="s">
        <v>5279</v>
      </c>
      <c r="C6435" s="2" t="s">
        <v>5280</v>
      </c>
      <c r="D6435" s="2" t="s">
        <v>41</v>
      </c>
      <c r="E6435" s="2" t="s">
        <v>17</v>
      </c>
      <c r="F6435" s="2" t="s">
        <v>552</v>
      </c>
      <c r="G6435" s="2" t="s">
        <v>4790</v>
      </c>
      <c r="H6435" s="2" t="s">
        <v>5281</v>
      </c>
      <c r="I6435" s="2">
        <v>520</v>
      </c>
      <c r="J6435" s="2">
        <v>0</v>
      </c>
      <c r="K6435" s="2" t="s">
        <v>5294</v>
      </c>
      <c r="L6435" s="3">
        <v>45979</v>
      </c>
      <c r="M6435" s="3">
        <v>46289</v>
      </c>
      <c r="N6435" s="2" t="s">
        <v>536</v>
      </c>
    </row>
    <row r="6436" spans="2:14" x14ac:dyDescent="0.25">
      <c r="B6436" s="2" t="s">
        <v>5279</v>
      </c>
      <c r="C6436" s="2" t="s">
        <v>5280</v>
      </c>
      <c r="D6436" s="2" t="s">
        <v>41</v>
      </c>
      <c r="E6436" s="2" t="s">
        <v>17</v>
      </c>
      <c r="F6436" s="2" t="s">
        <v>552</v>
      </c>
      <c r="G6436" s="2" t="s">
        <v>4790</v>
      </c>
      <c r="H6436" s="2" t="s">
        <v>5281</v>
      </c>
      <c r="I6436" s="2">
        <v>520</v>
      </c>
      <c r="J6436" s="2">
        <v>0</v>
      </c>
      <c r="K6436" s="2" t="s">
        <v>5295</v>
      </c>
      <c r="L6436" s="3">
        <v>45959</v>
      </c>
      <c r="M6436" s="3">
        <v>46289</v>
      </c>
      <c r="N6436" s="2" t="s">
        <v>536</v>
      </c>
    </row>
    <row r="6437" spans="2:14" x14ac:dyDescent="0.25">
      <c r="B6437" s="2" t="s">
        <v>5279</v>
      </c>
      <c r="C6437" s="2" t="s">
        <v>5280</v>
      </c>
      <c r="D6437" s="2" t="s">
        <v>41</v>
      </c>
      <c r="E6437" s="2" t="s">
        <v>17</v>
      </c>
      <c r="F6437" s="2" t="s">
        <v>552</v>
      </c>
      <c r="G6437" s="2" t="s">
        <v>4790</v>
      </c>
      <c r="H6437" s="2" t="s">
        <v>5281</v>
      </c>
      <c r="I6437" s="2">
        <v>520</v>
      </c>
      <c r="J6437" s="2">
        <v>0</v>
      </c>
      <c r="K6437" s="2" t="s">
        <v>5296</v>
      </c>
      <c r="L6437" s="3">
        <v>45979</v>
      </c>
      <c r="M6437" s="3">
        <v>46289</v>
      </c>
      <c r="N6437" s="2" t="s">
        <v>536</v>
      </c>
    </row>
    <row r="6438" spans="2:14" x14ac:dyDescent="0.25">
      <c r="B6438" s="2" t="s">
        <v>5279</v>
      </c>
      <c r="C6438" s="2" t="s">
        <v>5280</v>
      </c>
      <c r="D6438" s="2" t="s">
        <v>41</v>
      </c>
      <c r="E6438" s="2" t="s">
        <v>17</v>
      </c>
      <c r="F6438" s="2" t="s">
        <v>552</v>
      </c>
      <c r="G6438" s="2" t="s">
        <v>4790</v>
      </c>
      <c r="H6438" s="2" t="s">
        <v>5281</v>
      </c>
      <c r="I6438" s="2">
        <v>520</v>
      </c>
      <c r="J6438" s="2">
        <v>0</v>
      </c>
      <c r="K6438" s="2" t="s">
        <v>5297</v>
      </c>
      <c r="L6438" s="3">
        <v>46035</v>
      </c>
      <c r="M6438" s="3">
        <v>46289</v>
      </c>
      <c r="N6438" s="2" t="s">
        <v>536</v>
      </c>
    </row>
    <row r="6439" spans="2:14" x14ac:dyDescent="0.25">
      <c r="B6439" s="2" t="s">
        <v>5279</v>
      </c>
      <c r="C6439" s="2" t="s">
        <v>5280</v>
      </c>
      <c r="D6439" s="2" t="s">
        <v>41</v>
      </c>
      <c r="E6439" s="2" t="s">
        <v>17</v>
      </c>
      <c r="F6439" s="2" t="s">
        <v>552</v>
      </c>
      <c r="G6439" s="2" t="s">
        <v>4790</v>
      </c>
      <c r="H6439" s="2" t="s">
        <v>5281</v>
      </c>
      <c r="I6439" s="2">
        <v>520</v>
      </c>
      <c r="J6439" s="2">
        <v>0</v>
      </c>
      <c r="K6439" s="2" t="s">
        <v>5298</v>
      </c>
      <c r="L6439" s="3">
        <v>46144</v>
      </c>
      <c r="M6439" s="3">
        <v>46477</v>
      </c>
      <c r="N6439" s="2" t="s">
        <v>536</v>
      </c>
    </row>
    <row r="6440" spans="2:14" x14ac:dyDescent="0.25">
      <c r="B6440" s="2" t="s">
        <v>5279</v>
      </c>
      <c r="C6440" s="2" t="s">
        <v>5280</v>
      </c>
      <c r="D6440" s="2" t="s">
        <v>41</v>
      </c>
      <c r="E6440" s="2" t="s">
        <v>17</v>
      </c>
      <c r="F6440" s="2" t="s">
        <v>552</v>
      </c>
      <c r="G6440" s="2" t="s">
        <v>4790</v>
      </c>
      <c r="H6440" s="2" t="s">
        <v>5281</v>
      </c>
      <c r="I6440" s="2">
        <v>520</v>
      </c>
      <c r="J6440" s="2">
        <v>0</v>
      </c>
      <c r="K6440" s="2" t="s">
        <v>5299</v>
      </c>
      <c r="L6440" s="3">
        <v>46120</v>
      </c>
      <c r="M6440" s="3">
        <v>46477</v>
      </c>
      <c r="N6440" s="2" t="s">
        <v>536</v>
      </c>
    </row>
    <row r="6441" spans="2:14" x14ac:dyDescent="0.25">
      <c r="B6441" s="2" t="s">
        <v>5279</v>
      </c>
      <c r="C6441" s="2" t="s">
        <v>5280</v>
      </c>
      <c r="D6441" s="2" t="s">
        <v>41</v>
      </c>
      <c r="E6441" s="2" t="s">
        <v>17</v>
      </c>
      <c r="F6441" s="2" t="s">
        <v>552</v>
      </c>
      <c r="G6441" s="2" t="s">
        <v>4790</v>
      </c>
      <c r="H6441" s="2" t="s">
        <v>5281</v>
      </c>
      <c r="I6441" s="2">
        <v>520</v>
      </c>
      <c r="J6441" s="2">
        <v>0</v>
      </c>
      <c r="K6441" s="2" t="s">
        <v>5300</v>
      </c>
      <c r="L6441" s="3">
        <v>46144</v>
      </c>
      <c r="M6441" s="3">
        <v>46477</v>
      </c>
      <c r="N6441" s="2" t="s">
        <v>536</v>
      </c>
    </row>
    <row r="6442" spans="2:14" x14ac:dyDescent="0.25">
      <c r="B6442" s="2" t="s">
        <v>5279</v>
      </c>
      <c r="C6442" s="2" t="s">
        <v>5280</v>
      </c>
      <c r="D6442" s="2" t="s">
        <v>41</v>
      </c>
      <c r="E6442" s="2" t="s">
        <v>17</v>
      </c>
      <c r="F6442" s="2" t="s">
        <v>552</v>
      </c>
      <c r="G6442" s="2" t="s">
        <v>4790</v>
      </c>
      <c r="H6442" s="2" t="s">
        <v>5281</v>
      </c>
      <c r="I6442" s="2">
        <v>520</v>
      </c>
      <c r="J6442" s="2">
        <v>520</v>
      </c>
      <c r="K6442" s="2" t="s">
        <v>5301</v>
      </c>
      <c r="L6442" s="3">
        <v>46144</v>
      </c>
      <c r="M6442" s="3">
        <v>46517</v>
      </c>
      <c r="N6442" s="2" t="s">
        <v>536</v>
      </c>
    </row>
    <row r="6443" spans="2:14" x14ac:dyDescent="0.25">
      <c r="B6443" s="2" t="s">
        <v>5279</v>
      </c>
      <c r="C6443" s="2" t="s">
        <v>5280</v>
      </c>
      <c r="D6443" s="2" t="s">
        <v>41</v>
      </c>
      <c r="E6443" s="2" t="s">
        <v>17</v>
      </c>
      <c r="F6443" s="2" t="s">
        <v>552</v>
      </c>
      <c r="G6443" s="2" t="s">
        <v>4790</v>
      </c>
      <c r="H6443" s="2" t="s">
        <v>5281</v>
      </c>
      <c r="I6443" s="2">
        <v>520</v>
      </c>
      <c r="J6443" s="2">
        <v>0</v>
      </c>
      <c r="K6443" s="2" t="s">
        <v>470</v>
      </c>
      <c r="L6443" s="2" t="s">
        <v>30</v>
      </c>
      <c r="M6443" s="2" t="s">
        <v>30</v>
      </c>
      <c r="N6443" s="2" t="s">
        <v>536</v>
      </c>
    </row>
    <row r="6444" spans="2:14" x14ac:dyDescent="0.25">
      <c r="B6444" s="2" t="s">
        <v>5302</v>
      </c>
      <c r="C6444" s="2" t="s">
        <v>5303</v>
      </c>
      <c r="D6444" s="2" t="s">
        <v>41</v>
      </c>
      <c r="E6444" s="2" t="s">
        <v>17</v>
      </c>
      <c r="F6444" s="2" t="s">
        <v>552</v>
      </c>
      <c r="G6444" s="2" t="s">
        <v>4790</v>
      </c>
      <c r="H6444" s="2" t="s">
        <v>5304</v>
      </c>
      <c r="I6444" s="2">
        <v>192800</v>
      </c>
      <c r="J6444" s="2">
        <v>0</v>
      </c>
      <c r="K6444" s="2">
        <v>19956935</v>
      </c>
      <c r="L6444" s="3">
        <v>44958</v>
      </c>
      <c r="M6444" s="3">
        <v>45930</v>
      </c>
      <c r="N6444" s="2" t="s">
        <v>4942</v>
      </c>
    </row>
    <row r="6445" spans="2:14" x14ac:dyDescent="0.25">
      <c r="B6445" s="2" t="s">
        <v>5302</v>
      </c>
      <c r="C6445" s="2" t="s">
        <v>5303</v>
      </c>
      <c r="D6445" s="2" t="s">
        <v>41</v>
      </c>
      <c r="E6445" s="2" t="s">
        <v>17</v>
      </c>
      <c r="F6445" s="2" t="s">
        <v>552</v>
      </c>
      <c r="G6445" s="2" t="s">
        <v>4790</v>
      </c>
      <c r="H6445" s="2" t="s">
        <v>5304</v>
      </c>
      <c r="I6445" s="2">
        <v>192800</v>
      </c>
      <c r="J6445" s="2">
        <v>0</v>
      </c>
      <c r="K6445" s="2">
        <v>19956936</v>
      </c>
      <c r="L6445" s="3">
        <v>44958</v>
      </c>
      <c r="M6445" s="3">
        <v>45944</v>
      </c>
      <c r="N6445" s="2" t="s">
        <v>4942</v>
      </c>
    </row>
    <row r="6446" spans="2:14" x14ac:dyDescent="0.25">
      <c r="B6446" s="2" t="s">
        <v>5302</v>
      </c>
      <c r="C6446" s="2" t="s">
        <v>5303</v>
      </c>
      <c r="D6446" s="2" t="s">
        <v>41</v>
      </c>
      <c r="E6446" s="2" t="s">
        <v>17</v>
      </c>
      <c r="F6446" s="2" t="s">
        <v>552</v>
      </c>
      <c r="G6446" s="2" t="s">
        <v>4790</v>
      </c>
      <c r="H6446" s="2" t="s">
        <v>5304</v>
      </c>
      <c r="I6446" s="2">
        <v>192800</v>
      </c>
      <c r="J6446" s="2">
        <v>0</v>
      </c>
      <c r="K6446" s="2">
        <v>19956943</v>
      </c>
      <c r="L6446" s="3">
        <v>44958</v>
      </c>
      <c r="M6446" s="3">
        <v>45944</v>
      </c>
      <c r="N6446" s="2" t="s">
        <v>4942</v>
      </c>
    </row>
    <row r="6447" spans="2:14" x14ac:dyDescent="0.25">
      <c r="B6447" s="2" t="s">
        <v>5302</v>
      </c>
      <c r="C6447" s="2" t="s">
        <v>5303</v>
      </c>
      <c r="D6447" s="2" t="s">
        <v>41</v>
      </c>
      <c r="E6447" s="2" t="s">
        <v>17</v>
      </c>
      <c r="F6447" s="2" t="s">
        <v>552</v>
      </c>
      <c r="G6447" s="2" t="s">
        <v>4790</v>
      </c>
      <c r="H6447" s="2" t="s">
        <v>5304</v>
      </c>
      <c r="I6447" s="2">
        <v>192800</v>
      </c>
      <c r="J6447" s="2">
        <v>0</v>
      </c>
      <c r="K6447" s="2">
        <v>20141357</v>
      </c>
      <c r="L6447" s="3">
        <v>45664</v>
      </c>
      <c r="M6447" s="3">
        <v>46024</v>
      </c>
      <c r="N6447" s="2" t="s">
        <v>4942</v>
      </c>
    </row>
    <row r="6448" spans="2:14" x14ac:dyDescent="0.25">
      <c r="B6448" s="2" t="s">
        <v>5302</v>
      </c>
      <c r="C6448" s="2" t="s">
        <v>5303</v>
      </c>
      <c r="D6448" s="2" t="s">
        <v>41</v>
      </c>
      <c r="E6448" s="2" t="s">
        <v>17</v>
      </c>
      <c r="F6448" s="2" t="s">
        <v>552</v>
      </c>
      <c r="G6448" s="2" t="s">
        <v>4790</v>
      </c>
      <c r="H6448" s="2" t="s">
        <v>5304</v>
      </c>
      <c r="I6448" s="2">
        <v>192800</v>
      </c>
      <c r="J6448" s="2">
        <v>0</v>
      </c>
      <c r="K6448" s="2">
        <v>20141380</v>
      </c>
      <c r="L6448" s="3">
        <v>45666</v>
      </c>
      <c r="M6448" s="3">
        <v>46024</v>
      </c>
      <c r="N6448" s="2" t="s">
        <v>4942</v>
      </c>
    </row>
    <row r="6449" spans="2:14" x14ac:dyDescent="0.25">
      <c r="B6449" s="2" t="s">
        <v>5302</v>
      </c>
      <c r="C6449" s="2" t="s">
        <v>5303</v>
      </c>
      <c r="D6449" s="2" t="s">
        <v>41</v>
      </c>
      <c r="E6449" s="2" t="s">
        <v>17</v>
      </c>
      <c r="F6449" s="2" t="s">
        <v>552</v>
      </c>
      <c r="G6449" s="2" t="s">
        <v>4790</v>
      </c>
      <c r="H6449" s="2" t="s">
        <v>5304</v>
      </c>
      <c r="I6449" s="2">
        <v>192800</v>
      </c>
      <c r="J6449" s="2">
        <v>0</v>
      </c>
      <c r="K6449" s="2">
        <v>20149362</v>
      </c>
      <c r="L6449" s="3">
        <v>45667</v>
      </c>
      <c r="M6449" s="3">
        <v>46024</v>
      </c>
      <c r="N6449" s="2" t="s">
        <v>4942</v>
      </c>
    </row>
    <row r="6450" spans="2:14" x14ac:dyDescent="0.25">
      <c r="B6450" s="2" t="s">
        <v>5302</v>
      </c>
      <c r="C6450" s="2" t="s">
        <v>5303</v>
      </c>
      <c r="D6450" s="2" t="s">
        <v>41</v>
      </c>
      <c r="E6450" s="2" t="s">
        <v>17</v>
      </c>
      <c r="F6450" s="2" t="s">
        <v>552</v>
      </c>
      <c r="G6450" s="2" t="s">
        <v>4790</v>
      </c>
      <c r="H6450" s="2" t="s">
        <v>5304</v>
      </c>
      <c r="I6450" s="2">
        <v>192800</v>
      </c>
      <c r="J6450" s="2">
        <v>0</v>
      </c>
      <c r="K6450" s="2">
        <v>20149364</v>
      </c>
      <c r="L6450" s="3">
        <v>45673</v>
      </c>
      <c r="M6450" s="3">
        <v>46024</v>
      </c>
      <c r="N6450" s="2" t="s">
        <v>4942</v>
      </c>
    </row>
    <row r="6451" spans="2:14" x14ac:dyDescent="0.25">
      <c r="B6451" s="2" t="s">
        <v>5302</v>
      </c>
      <c r="C6451" s="2" t="s">
        <v>5303</v>
      </c>
      <c r="D6451" s="2" t="s">
        <v>41</v>
      </c>
      <c r="E6451" s="2" t="s">
        <v>17</v>
      </c>
      <c r="F6451" s="2" t="s">
        <v>552</v>
      </c>
      <c r="G6451" s="2" t="s">
        <v>4790</v>
      </c>
      <c r="H6451" s="2" t="s">
        <v>5304</v>
      </c>
      <c r="I6451" s="2">
        <v>192800</v>
      </c>
      <c r="J6451" s="2">
        <v>0</v>
      </c>
      <c r="K6451" s="2">
        <v>20149550</v>
      </c>
      <c r="L6451" s="3">
        <v>45667</v>
      </c>
      <c r="M6451" s="3">
        <v>46024</v>
      </c>
      <c r="N6451" s="2" t="s">
        <v>4942</v>
      </c>
    </row>
    <row r="6452" spans="2:14" x14ac:dyDescent="0.25">
      <c r="B6452" s="2" t="s">
        <v>5302</v>
      </c>
      <c r="C6452" s="2" t="s">
        <v>5303</v>
      </c>
      <c r="D6452" s="2" t="s">
        <v>41</v>
      </c>
      <c r="E6452" s="2" t="s">
        <v>17</v>
      </c>
      <c r="F6452" s="2" t="s">
        <v>552</v>
      </c>
      <c r="G6452" s="2" t="s">
        <v>4790</v>
      </c>
      <c r="H6452" s="2" t="s">
        <v>5304</v>
      </c>
      <c r="I6452" s="2">
        <v>192800</v>
      </c>
      <c r="J6452" s="2">
        <v>0</v>
      </c>
      <c r="K6452" s="2">
        <v>20187126</v>
      </c>
      <c r="L6452" s="3">
        <v>45691</v>
      </c>
      <c r="M6452" s="3">
        <v>46048</v>
      </c>
      <c r="N6452" s="2" t="s">
        <v>4942</v>
      </c>
    </row>
    <row r="6453" spans="2:14" x14ac:dyDescent="0.25">
      <c r="B6453" s="2" t="s">
        <v>5302</v>
      </c>
      <c r="C6453" s="2" t="s">
        <v>5303</v>
      </c>
      <c r="D6453" s="2" t="s">
        <v>41</v>
      </c>
      <c r="E6453" s="2" t="s">
        <v>17</v>
      </c>
      <c r="F6453" s="2" t="s">
        <v>552</v>
      </c>
      <c r="G6453" s="2" t="s">
        <v>4790</v>
      </c>
      <c r="H6453" s="2" t="s">
        <v>5304</v>
      </c>
      <c r="I6453" s="2">
        <v>192800</v>
      </c>
      <c r="J6453" s="2">
        <v>0</v>
      </c>
      <c r="K6453" s="2">
        <v>20187128</v>
      </c>
      <c r="L6453" s="3">
        <v>45691</v>
      </c>
      <c r="M6453" s="3">
        <v>46048</v>
      </c>
      <c r="N6453" s="2" t="s">
        <v>4942</v>
      </c>
    </row>
    <row r="6454" spans="2:14" x14ac:dyDescent="0.25">
      <c r="B6454" s="2" t="s">
        <v>5302</v>
      </c>
      <c r="C6454" s="2" t="s">
        <v>5303</v>
      </c>
      <c r="D6454" s="2" t="s">
        <v>41</v>
      </c>
      <c r="E6454" s="2" t="s">
        <v>17</v>
      </c>
      <c r="F6454" s="2" t="s">
        <v>552</v>
      </c>
      <c r="G6454" s="2" t="s">
        <v>4790</v>
      </c>
      <c r="H6454" s="2" t="s">
        <v>5304</v>
      </c>
      <c r="I6454" s="2">
        <v>192800</v>
      </c>
      <c r="J6454" s="2">
        <v>0</v>
      </c>
      <c r="K6454" s="2">
        <v>20215828</v>
      </c>
      <c r="L6454" s="3">
        <v>45708</v>
      </c>
      <c r="M6454" s="3">
        <v>46056</v>
      </c>
      <c r="N6454" s="2" t="s">
        <v>4942</v>
      </c>
    </row>
    <row r="6455" spans="2:14" x14ac:dyDescent="0.25">
      <c r="B6455" s="2" t="s">
        <v>5302</v>
      </c>
      <c r="C6455" s="2" t="s">
        <v>5303</v>
      </c>
      <c r="D6455" s="2" t="s">
        <v>41</v>
      </c>
      <c r="E6455" s="2" t="s">
        <v>17</v>
      </c>
      <c r="F6455" s="2" t="s">
        <v>552</v>
      </c>
      <c r="G6455" s="2" t="s">
        <v>4790</v>
      </c>
      <c r="H6455" s="2" t="s">
        <v>5304</v>
      </c>
      <c r="I6455" s="2">
        <v>192800</v>
      </c>
      <c r="J6455" s="2">
        <v>0</v>
      </c>
      <c r="K6455" s="2">
        <v>20215829</v>
      </c>
      <c r="L6455" s="3">
        <v>45728</v>
      </c>
      <c r="M6455" s="3">
        <v>46063</v>
      </c>
      <c r="N6455" s="2" t="s">
        <v>4942</v>
      </c>
    </row>
    <row r="6456" spans="2:14" x14ac:dyDescent="0.25">
      <c r="B6456" s="2" t="s">
        <v>5302</v>
      </c>
      <c r="C6456" s="2" t="s">
        <v>5303</v>
      </c>
      <c r="D6456" s="2" t="s">
        <v>41</v>
      </c>
      <c r="E6456" s="2" t="s">
        <v>17</v>
      </c>
      <c r="F6456" s="2" t="s">
        <v>552</v>
      </c>
      <c r="G6456" s="2" t="s">
        <v>4790</v>
      </c>
      <c r="H6456" s="2" t="s">
        <v>5304</v>
      </c>
      <c r="I6456" s="2">
        <v>192800</v>
      </c>
      <c r="J6456" s="2">
        <v>0</v>
      </c>
      <c r="K6456" s="2">
        <v>20219508</v>
      </c>
      <c r="L6456" s="3">
        <v>45728</v>
      </c>
      <c r="M6456" s="3">
        <v>46066</v>
      </c>
      <c r="N6456" s="2" t="s">
        <v>4942</v>
      </c>
    </row>
    <row r="6457" spans="2:14" x14ac:dyDescent="0.25">
      <c r="B6457" s="2" t="s">
        <v>5302</v>
      </c>
      <c r="C6457" s="2" t="s">
        <v>5303</v>
      </c>
      <c r="D6457" s="2" t="s">
        <v>41</v>
      </c>
      <c r="E6457" s="2" t="s">
        <v>17</v>
      </c>
      <c r="F6457" s="2" t="s">
        <v>552</v>
      </c>
      <c r="G6457" s="2" t="s">
        <v>4790</v>
      </c>
      <c r="H6457" s="2" t="s">
        <v>5304</v>
      </c>
      <c r="I6457" s="2">
        <v>192800</v>
      </c>
      <c r="J6457" s="2">
        <v>0</v>
      </c>
      <c r="K6457" s="2">
        <v>20519768</v>
      </c>
      <c r="L6457" s="3">
        <v>45813</v>
      </c>
      <c r="M6457" s="3">
        <v>46154</v>
      </c>
      <c r="N6457" s="2" t="s">
        <v>4942</v>
      </c>
    </row>
    <row r="6458" spans="2:14" x14ac:dyDescent="0.25">
      <c r="B6458" s="2" t="s">
        <v>5302</v>
      </c>
      <c r="C6458" s="2" t="s">
        <v>5303</v>
      </c>
      <c r="D6458" s="2" t="s">
        <v>41</v>
      </c>
      <c r="E6458" s="2" t="s">
        <v>17</v>
      </c>
      <c r="F6458" s="2" t="s">
        <v>552</v>
      </c>
      <c r="G6458" s="2" t="s">
        <v>4790</v>
      </c>
      <c r="H6458" s="2" t="s">
        <v>5304</v>
      </c>
      <c r="I6458" s="2">
        <v>192800</v>
      </c>
      <c r="J6458" s="2">
        <v>0</v>
      </c>
      <c r="K6458" s="2">
        <v>20519769</v>
      </c>
      <c r="L6458" s="3">
        <v>45813</v>
      </c>
      <c r="M6458" s="3">
        <v>46148</v>
      </c>
      <c r="N6458" s="2" t="s">
        <v>4942</v>
      </c>
    </row>
    <row r="6459" spans="2:14" x14ac:dyDescent="0.25">
      <c r="B6459" s="2" t="s">
        <v>5302</v>
      </c>
      <c r="C6459" s="2" t="s">
        <v>5303</v>
      </c>
      <c r="D6459" s="2" t="s">
        <v>41</v>
      </c>
      <c r="E6459" s="2" t="s">
        <v>17</v>
      </c>
      <c r="F6459" s="2" t="s">
        <v>552</v>
      </c>
      <c r="G6459" s="2" t="s">
        <v>4790</v>
      </c>
      <c r="H6459" s="2" t="s">
        <v>5304</v>
      </c>
      <c r="I6459" s="2">
        <v>192800</v>
      </c>
      <c r="J6459" s="2">
        <v>0</v>
      </c>
      <c r="K6459" s="2">
        <v>20519796</v>
      </c>
      <c r="L6459" s="3">
        <v>45818</v>
      </c>
      <c r="M6459" s="3">
        <v>46148</v>
      </c>
      <c r="N6459" s="2" t="s">
        <v>4942</v>
      </c>
    </row>
    <row r="6460" spans="2:14" x14ac:dyDescent="0.25">
      <c r="B6460" s="2" t="s">
        <v>5302</v>
      </c>
      <c r="C6460" s="2" t="s">
        <v>5303</v>
      </c>
      <c r="D6460" s="2" t="s">
        <v>41</v>
      </c>
      <c r="E6460" s="2" t="s">
        <v>17</v>
      </c>
      <c r="F6460" s="2" t="s">
        <v>552</v>
      </c>
      <c r="G6460" s="2" t="s">
        <v>4790</v>
      </c>
      <c r="H6460" s="2" t="s">
        <v>5304</v>
      </c>
      <c r="I6460" s="2">
        <v>192800</v>
      </c>
      <c r="J6460" s="2">
        <v>0</v>
      </c>
      <c r="K6460" s="2">
        <v>20549445</v>
      </c>
      <c r="L6460" s="3">
        <v>45819</v>
      </c>
      <c r="M6460" s="3">
        <v>46154</v>
      </c>
      <c r="N6460" s="2" t="s">
        <v>4942</v>
      </c>
    </row>
    <row r="6461" spans="2:14" x14ac:dyDescent="0.25">
      <c r="B6461" s="2" t="s">
        <v>5302</v>
      </c>
      <c r="C6461" s="2" t="s">
        <v>5303</v>
      </c>
      <c r="D6461" s="2" t="s">
        <v>41</v>
      </c>
      <c r="E6461" s="2" t="s">
        <v>17</v>
      </c>
      <c r="F6461" s="2" t="s">
        <v>552</v>
      </c>
      <c r="G6461" s="2" t="s">
        <v>4790</v>
      </c>
      <c r="H6461" s="2" t="s">
        <v>5304</v>
      </c>
      <c r="I6461" s="2">
        <v>192800</v>
      </c>
      <c r="J6461" s="2">
        <v>0</v>
      </c>
      <c r="K6461" s="2">
        <v>20568660</v>
      </c>
      <c r="L6461" s="3">
        <v>45826</v>
      </c>
      <c r="M6461" s="3">
        <v>46161</v>
      </c>
      <c r="N6461" s="2" t="s">
        <v>4942</v>
      </c>
    </row>
    <row r="6462" spans="2:14" x14ac:dyDescent="0.25">
      <c r="B6462" s="2" t="s">
        <v>5302</v>
      </c>
      <c r="C6462" s="2" t="s">
        <v>5303</v>
      </c>
      <c r="D6462" s="2" t="s">
        <v>41</v>
      </c>
      <c r="E6462" s="2" t="s">
        <v>17</v>
      </c>
      <c r="F6462" s="2" t="s">
        <v>552</v>
      </c>
      <c r="G6462" s="2" t="s">
        <v>4790</v>
      </c>
      <c r="H6462" s="2" t="s">
        <v>5304</v>
      </c>
      <c r="I6462" s="2">
        <v>192800</v>
      </c>
      <c r="J6462" s="2">
        <v>0</v>
      </c>
      <c r="K6462" s="2">
        <v>20568662</v>
      </c>
      <c r="L6462" s="3">
        <v>45826</v>
      </c>
      <c r="M6462" s="3">
        <v>46161</v>
      </c>
      <c r="N6462" s="2" t="s">
        <v>4942</v>
      </c>
    </row>
    <row r="6463" spans="2:14" x14ac:dyDescent="0.25">
      <c r="B6463" s="2" t="s">
        <v>5302</v>
      </c>
      <c r="C6463" s="2" t="s">
        <v>5303</v>
      </c>
      <c r="D6463" s="2" t="s">
        <v>41</v>
      </c>
      <c r="E6463" s="2" t="s">
        <v>17</v>
      </c>
      <c r="F6463" s="2" t="s">
        <v>552</v>
      </c>
      <c r="G6463" s="2" t="s">
        <v>4790</v>
      </c>
      <c r="H6463" s="2" t="s">
        <v>5304</v>
      </c>
      <c r="I6463" s="2">
        <v>192800</v>
      </c>
      <c r="J6463" s="2">
        <v>0</v>
      </c>
      <c r="K6463" s="2">
        <v>20607186</v>
      </c>
      <c r="L6463" s="3">
        <v>45885</v>
      </c>
      <c r="M6463" s="3">
        <v>46209</v>
      </c>
      <c r="N6463" s="2" t="s">
        <v>4942</v>
      </c>
    </row>
    <row r="6464" spans="2:14" x14ac:dyDescent="0.25">
      <c r="B6464" s="2" t="s">
        <v>5302</v>
      </c>
      <c r="C6464" s="2" t="s">
        <v>5303</v>
      </c>
      <c r="D6464" s="2" t="s">
        <v>41</v>
      </c>
      <c r="E6464" s="2" t="s">
        <v>17</v>
      </c>
      <c r="F6464" s="2" t="s">
        <v>552</v>
      </c>
      <c r="G6464" s="2" t="s">
        <v>4790</v>
      </c>
      <c r="H6464" s="2" t="s">
        <v>5304</v>
      </c>
      <c r="I6464" s="2">
        <v>192800</v>
      </c>
      <c r="J6464" s="2">
        <v>0</v>
      </c>
      <c r="K6464" s="2">
        <v>20607190</v>
      </c>
      <c r="L6464" s="3">
        <v>45885</v>
      </c>
      <c r="M6464" s="3">
        <v>46209</v>
      </c>
      <c r="N6464" s="2" t="s">
        <v>4942</v>
      </c>
    </row>
    <row r="6465" spans="2:14" x14ac:dyDescent="0.25">
      <c r="B6465" s="2" t="s">
        <v>5302</v>
      </c>
      <c r="C6465" s="2" t="s">
        <v>5303</v>
      </c>
      <c r="D6465" s="2" t="s">
        <v>41</v>
      </c>
      <c r="E6465" s="2" t="s">
        <v>17</v>
      </c>
      <c r="F6465" s="2" t="s">
        <v>552</v>
      </c>
      <c r="G6465" s="2" t="s">
        <v>4790</v>
      </c>
      <c r="H6465" s="2" t="s">
        <v>5304</v>
      </c>
      <c r="I6465" s="2">
        <v>192800</v>
      </c>
      <c r="J6465" s="2">
        <v>0</v>
      </c>
      <c r="K6465" s="2">
        <v>20742804</v>
      </c>
      <c r="L6465" s="3">
        <v>45897</v>
      </c>
      <c r="M6465" s="3">
        <v>46259</v>
      </c>
      <c r="N6465" s="2" t="s">
        <v>4942</v>
      </c>
    </row>
    <row r="6466" spans="2:14" x14ac:dyDescent="0.25">
      <c r="B6466" s="2" t="s">
        <v>5302</v>
      </c>
      <c r="C6466" s="2" t="s">
        <v>5303</v>
      </c>
      <c r="D6466" s="2" t="s">
        <v>41</v>
      </c>
      <c r="E6466" s="2" t="s">
        <v>17</v>
      </c>
      <c r="F6466" s="2" t="s">
        <v>552</v>
      </c>
      <c r="G6466" s="2" t="s">
        <v>4790</v>
      </c>
      <c r="H6466" s="2" t="s">
        <v>5304</v>
      </c>
      <c r="I6466" s="2">
        <v>192800</v>
      </c>
      <c r="J6466" s="2">
        <v>0</v>
      </c>
      <c r="K6466" s="2">
        <v>20747423</v>
      </c>
      <c r="L6466" s="3">
        <v>45897</v>
      </c>
      <c r="M6466" s="3">
        <v>46259</v>
      </c>
      <c r="N6466" s="2" t="s">
        <v>4942</v>
      </c>
    </row>
    <row r="6467" spans="2:14" x14ac:dyDescent="0.25">
      <c r="B6467" s="2" t="s">
        <v>5302</v>
      </c>
      <c r="C6467" s="2" t="s">
        <v>5303</v>
      </c>
      <c r="D6467" s="2" t="s">
        <v>41</v>
      </c>
      <c r="E6467" s="2" t="s">
        <v>17</v>
      </c>
      <c r="F6467" s="2" t="s">
        <v>552</v>
      </c>
      <c r="G6467" s="2" t="s">
        <v>4790</v>
      </c>
      <c r="H6467" s="2" t="s">
        <v>5304</v>
      </c>
      <c r="I6467" s="2">
        <v>192800</v>
      </c>
      <c r="J6467" s="2">
        <v>0</v>
      </c>
      <c r="K6467" s="2">
        <v>20757117</v>
      </c>
      <c r="L6467" s="3">
        <v>45904</v>
      </c>
      <c r="M6467" s="3">
        <v>46259</v>
      </c>
      <c r="N6467" s="2" t="s">
        <v>4942</v>
      </c>
    </row>
    <row r="6468" spans="2:14" x14ac:dyDescent="0.25">
      <c r="B6468" s="2" t="s">
        <v>5302</v>
      </c>
      <c r="C6468" s="2" t="s">
        <v>5303</v>
      </c>
      <c r="D6468" s="2" t="s">
        <v>41</v>
      </c>
      <c r="E6468" s="2" t="s">
        <v>17</v>
      </c>
      <c r="F6468" s="2" t="s">
        <v>552</v>
      </c>
      <c r="G6468" s="2" t="s">
        <v>4790</v>
      </c>
      <c r="H6468" s="2" t="s">
        <v>5304</v>
      </c>
      <c r="I6468" s="2">
        <v>192800</v>
      </c>
      <c r="J6468" s="2">
        <v>0</v>
      </c>
      <c r="K6468" s="2">
        <v>20757124</v>
      </c>
      <c r="L6468" s="3">
        <v>45904</v>
      </c>
      <c r="M6468" s="3">
        <v>46259</v>
      </c>
      <c r="N6468" s="2" t="s">
        <v>4942</v>
      </c>
    </row>
    <row r="6469" spans="2:14" x14ac:dyDescent="0.25">
      <c r="B6469" s="2" t="s">
        <v>5302</v>
      </c>
      <c r="C6469" s="2" t="s">
        <v>5303</v>
      </c>
      <c r="D6469" s="2" t="s">
        <v>41</v>
      </c>
      <c r="E6469" s="2" t="s">
        <v>17</v>
      </c>
      <c r="F6469" s="2" t="s">
        <v>552</v>
      </c>
      <c r="G6469" s="2" t="s">
        <v>4790</v>
      </c>
      <c r="H6469" s="2" t="s">
        <v>5304</v>
      </c>
      <c r="I6469" s="2">
        <v>192800</v>
      </c>
      <c r="J6469" s="2">
        <v>0</v>
      </c>
      <c r="K6469" s="2">
        <v>20764007</v>
      </c>
      <c r="L6469" s="3">
        <v>45897</v>
      </c>
      <c r="M6469" s="3">
        <v>46259</v>
      </c>
      <c r="N6469" s="2" t="s">
        <v>4942</v>
      </c>
    </row>
    <row r="6470" spans="2:14" x14ac:dyDescent="0.25">
      <c r="B6470" s="2" t="s">
        <v>5302</v>
      </c>
      <c r="C6470" s="2" t="s">
        <v>5303</v>
      </c>
      <c r="D6470" s="2" t="s">
        <v>41</v>
      </c>
      <c r="E6470" s="2" t="s">
        <v>17</v>
      </c>
      <c r="F6470" s="2" t="s">
        <v>552</v>
      </c>
      <c r="G6470" s="2" t="s">
        <v>4790</v>
      </c>
      <c r="H6470" s="2" t="s">
        <v>5304</v>
      </c>
      <c r="I6470" s="2">
        <v>192800</v>
      </c>
      <c r="J6470" s="2">
        <v>0</v>
      </c>
      <c r="K6470" s="2">
        <v>20766028</v>
      </c>
      <c r="L6470" s="3">
        <v>45899</v>
      </c>
      <c r="M6470" s="3">
        <v>46259</v>
      </c>
      <c r="N6470" s="2" t="s">
        <v>4942</v>
      </c>
    </row>
    <row r="6471" spans="2:14" x14ac:dyDescent="0.25">
      <c r="B6471" s="2" t="s">
        <v>5302</v>
      </c>
      <c r="C6471" s="2" t="s">
        <v>5303</v>
      </c>
      <c r="D6471" s="2" t="s">
        <v>41</v>
      </c>
      <c r="E6471" s="2" t="s">
        <v>17</v>
      </c>
      <c r="F6471" s="2" t="s">
        <v>552</v>
      </c>
      <c r="G6471" s="2" t="s">
        <v>4790</v>
      </c>
      <c r="H6471" s="2" t="s">
        <v>5304</v>
      </c>
      <c r="I6471" s="2">
        <v>192800</v>
      </c>
      <c r="J6471" s="2">
        <v>0</v>
      </c>
      <c r="K6471" s="2">
        <v>20793742</v>
      </c>
      <c r="L6471" s="3">
        <v>45923</v>
      </c>
      <c r="M6471" s="3">
        <v>46267</v>
      </c>
      <c r="N6471" s="2" t="s">
        <v>4942</v>
      </c>
    </row>
    <row r="6472" spans="2:14" x14ac:dyDescent="0.25">
      <c r="B6472" s="2" t="s">
        <v>5302</v>
      </c>
      <c r="C6472" s="2" t="s">
        <v>5303</v>
      </c>
      <c r="D6472" s="2" t="s">
        <v>41</v>
      </c>
      <c r="E6472" s="2" t="s">
        <v>17</v>
      </c>
      <c r="F6472" s="2" t="s">
        <v>552</v>
      </c>
      <c r="G6472" s="2" t="s">
        <v>4790</v>
      </c>
      <c r="H6472" s="2" t="s">
        <v>5304</v>
      </c>
      <c r="I6472" s="2">
        <v>192800</v>
      </c>
      <c r="J6472" s="2">
        <v>0</v>
      </c>
      <c r="K6472" s="2">
        <v>20794645</v>
      </c>
      <c r="L6472" s="3">
        <v>45911</v>
      </c>
      <c r="M6472" s="3">
        <v>46267</v>
      </c>
      <c r="N6472" s="2" t="s">
        <v>4942</v>
      </c>
    </row>
    <row r="6473" spans="2:14" x14ac:dyDescent="0.25">
      <c r="B6473" s="2" t="s">
        <v>5302</v>
      </c>
      <c r="C6473" s="2" t="s">
        <v>5303</v>
      </c>
      <c r="D6473" s="2" t="s">
        <v>41</v>
      </c>
      <c r="E6473" s="2" t="s">
        <v>17</v>
      </c>
      <c r="F6473" s="2" t="s">
        <v>552</v>
      </c>
      <c r="G6473" s="2" t="s">
        <v>4790</v>
      </c>
      <c r="H6473" s="2" t="s">
        <v>5304</v>
      </c>
      <c r="I6473" s="2">
        <v>192800</v>
      </c>
      <c r="J6473" s="2">
        <v>0</v>
      </c>
      <c r="K6473" s="2">
        <v>20821727</v>
      </c>
      <c r="L6473" s="3">
        <v>45925</v>
      </c>
      <c r="M6473" s="3">
        <v>46272</v>
      </c>
      <c r="N6473" s="2" t="s">
        <v>4942</v>
      </c>
    </row>
    <row r="6474" spans="2:14" x14ac:dyDescent="0.25">
      <c r="B6474" s="2" t="s">
        <v>5302</v>
      </c>
      <c r="C6474" s="2" t="s">
        <v>5303</v>
      </c>
      <c r="D6474" s="2" t="s">
        <v>41</v>
      </c>
      <c r="E6474" s="2" t="s">
        <v>17</v>
      </c>
      <c r="F6474" s="2" t="s">
        <v>552</v>
      </c>
      <c r="G6474" s="2" t="s">
        <v>4790</v>
      </c>
      <c r="H6474" s="2" t="s">
        <v>5304</v>
      </c>
      <c r="I6474" s="2">
        <v>192800</v>
      </c>
      <c r="J6474" s="2">
        <v>0</v>
      </c>
      <c r="K6474" s="2">
        <v>20821728</v>
      </c>
      <c r="L6474" s="3">
        <v>45923</v>
      </c>
      <c r="M6474" s="3">
        <v>46267</v>
      </c>
      <c r="N6474" s="2" t="s">
        <v>4942</v>
      </c>
    </row>
    <row r="6475" spans="2:14" x14ac:dyDescent="0.25">
      <c r="B6475" s="2" t="s">
        <v>5302</v>
      </c>
      <c r="C6475" s="2" t="s">
        <v>5303</v>
      </c>
      <c r="D6475" s="2" t="s">
        <v>41</v>
      </c>
      <c r="E6475" s="2" t="s">
        <v>17</v>
      </c>
      <c r="F6475" s="2" t="s">
        <v>552</v>
      </c>
      <c r="G6475" s="2" t="s">
        <v>4790</v>
      </c>
      <c r="H6475" s="2" t="s">
        <v>5304</v>
      </c>
      <c r="I6475" s="2">
        <v>192800</v>
      </c>
      <c r="J6475" s="2">
        <v>0</v>
      </c>
      <c r="K6475" s="2">
        <v>20848621</v>
      </c>
      <c r="L6475" s="3">
        <v>45940</v>
      </c>
      <c r="M6475" s="3">
        <v>46273</v>
      </c>
      <c r="N6475" s="2" t="s">
        <v>4942</v>
      </c>
    </row>
    <row r="6476" spans="2:14" x14ac:dyDescent="0.25">
      <c r="B6476" s="2" t="s">
        <v>5302</v>
      </c>
      <c r="C6476" s="2" t="s">
        <v>5303</v>
      </c>
      <c r="D6476" s="2" t="s">
        <v>41</v>
      </c>
      <c r="E6476" s="2" t="s">
        <v>17</v>
      </c>
      <c r="F6476" s="2" t="s">
        <v>552</v>
      </c>
      <c r="G6476" s="2" t="s">
        <v>4790</v>
      </c>
      <c r="H6476" s="2" t="s">
        <v>5304</v>
      </c>
      <c r="I6476" s="2">
        <v>192800</v>
      </c>
      <c r="J6476" s="2">
        <v>0</v>
      </c>
      <c r="K6476" s="2">
        <v>20850621</v>
      </c>
      <c r="L6476" s="3">
        <v>45926</v>
      </c>
      <c r="M6476" s="3">
        <v>46272</v>
      </c>
      <c r="N6476" s="2" t="s">
        <v>4942</v>
      </c>
    </row>
    <row r="6477" spans="2:14" x14ac:dyDescent="0.25">
      <c r="B6477" s="2" t="s">
        <v>5302</v>
      </c>
      <c r="C6477" s="2" t="s">
        <v>5303</v>
      </c>
      <c r="D6477" s="2" t="s">
        <v>41</v>
      </c>
      <c r="E6477" s="2" t="s">
        <v>17</v>
      </c>
      <c r="F6477" s="2" t="s">
        <v>552</v>
      </c>
      <c r="G6477" s="2" t="s">
        <v>4790</v>
      </c>
      <c r="H6477" s="2" t="s">
        <v>5304</v>
      </c>
      <c r="I6477" s="2">
        <v>192800</v>
      </c>
      <c r="J6477" s="2">
        <v>0</v>
      </c>
      <c r="K6477" s="2">
        <v>20850628</v>
      </c>
      <c r="L6477" s="3">
        <v>45925</v>
      </c>
      <c r="M6477" s="3">
        <v>46272</v>
      </c>
      <c r="N6477" s="2" t="s">
        <v>4942</v>
      </c>
    </row>
    <row r="6478" spans="2:14" x14ac:dyDescent="0.25">
      <c r="B6478" s="2" t="s">
        <v>5302</v>
      </c>
      <c r="C6478" s="2" t="s">
        <v>5303</v>
      </c>
      <c r="D6478" s="2" t="s">
        <v>41</v>
      </c>
      <c r="E6478" s="2" t="s">
        <v>17</v>
      </c>
      <c r="F6478" s="2" t="s">
        <v>552</v>
      </c>
      <c r="G6478" s="2" t="s">
        <v>4790</v>
      </c>
      <c r="H6478" s="2" t="s">
        <v>5304</v>
      </c>
      <c r="I6478" s="2">
        <v>192800</v>
      </c>
      <c r="J6478" s="2">
        <v>0</v>
      </c>
      <c r="K6478" s="2">
        <v>20902947</v>
      </c>
      <c r="L6478" s="3">
        <v>45959</v>
      </c>
      <c r="M6478" s="3">
        <v>46300</v>
      </c>
      <c r="N6478" s="2" t="s">
        <v>4942</v>
      </c>
    </row>
    <row r="6479" spans="2:14" x14ac:dyDescent="0.25">
      <c r="B6479" s="2" t="s">
        <v>5302</v>
      </c>
      <c r="C6479" s="2" t="s">
        <v>5303</v>
      </c>
      <c r="D6479" s="2" t="s">
        <v>41</v>
      </c>
      <c r="E6479" s="2" t="s">
        <v>17</v>
      </c>
      <c r="F6479" s="2" t="s">
        <v>552</v>
      </c>
      <c r="G6479" s="2" t="s">
        <v>4790</v>
      </c>
      <c r="H6479" s="2" t="s">
        <v>5304</v>
      </c>
      <c r="I6479" s="2">
        <v>192800</v>
      </c>
      <c r="J6479" s="2">
        <v>0</v>
      </c>
      <c r="K6479" s="2">
        <v>20902949</v>
      </c>
      <c r="L6479" s="3">
        <v>45958</v>
      </c>
      <c r="M6479" s="3">
        <v>46300</v>
      </c>
      <c r="N6479" s="2" t="s">
        <v>4942</v>
      </c>
    </row>
    <row r="6480" spans="2:14" x14ac:dyDescent="0.25">
      <c r="B6480" s="2" t="s">
        <v>5302</v>
      </c>
      <c r="C6480" s="2" t="s">
        <v>5303</v>
      </c>
      <c r="D6480" s="2" t="s">
        <v>41</v>
      </c>
      <c r="E6480" s="2" t="s">
        <v>17</v>
      </c>
      <c r="F6480" s="2" t="s">
        <v>552</v>
      </c>
      <c r="G6480" s="2" t="s">
        <v>4790</v>
      </c>
      <c r="H6480" s="2" t="s">
        <v>5304</v>
      </c>
      <c r="I6480" s="2">
        <v>192800</v>
      </c>
      <c r="J6480" s="2">
        <v>0</v>
      </c>
      <c r="K6480" s="2">
        <v>20902950</v>
      </c>
      <c r="L6480" s="3">
        <v>45958</v>
      </c>
      <c r="M6480" s="3">
        <v>46300</v>
      </c>
      <c r="N6480" s="2" t="s">
        <v>4942</v>
      </c>
    </row>
    <row r="6481" spans="2:14" x14ac:dyDescent="0.25">
      <c r="B6481" s="2" t="s">
        <v>5302</v>
      </c>
      <c r="C6481" s="2" t="s">
        <v>5303</v>
      </c>
      <c r="D6481" s="2" t="s">
        <v>41</v>
      </c>
      <c r="E6481" s="2" t="s">
        <v>17</v>
      </c>
      <c r="F6481" s="2" t="s">
        <v>552</v>
      </c>
      <c r="G6481" s="2" t="s">
        <v>4790</v>
      </c>
      <c r="H6481" s="2" t="s">
        <v>5304</v>
      </c>
      <c r="I6481" s="2">
        <v>192800</v>
      </c>
      <c r="J6481" s="2">
        <v>0</v>
      </c>
      <c r="K6481" s="2">
        <v>20902951</v>
      </c>
      <c r="L6481" s="3">
        <v>45955</v>
      </c>
      <c r="M6481" s="3">
        <v>46300</v>
      </c>
      <c r="N6481" s="2" t="s">
        <v>4942</v>
      </c>
    </row>
    <row r="6482" spans="2:14" x14ac:dyDescent="0.25">
      <c r="B6482" s="2" t="s">
        <v>5302</v>
      </c>
      <c r="C6482" s="2" t="s">
        <v>5303</v>
      </c>
      <c r="D6482" s="2" t="s">
        <v>41</v>
      </c>
      <c r="E6482" s="2" t="s">
        <v>17</v>
      </c>
      <c r="F6482" s="2" t="s">
        <v>552</v>
      </c>
      <c r="G6482" s="2" t="s">
        <v>4790</v>
      </c>
      <c r="H6482" s="2" t="s">
        <v>5304</v>
      </c>
      <c r="I6482" s="2">
        <v>192800</v>
      </c>
      <c r="J6482" s="2">
        <v>0</v>
      </c>
      <c r="K6482" s="2">
        <v>20902952</v>
      </c>
      <c r="L6482" s="3">
        <v>46025</v>
      </c>
      <c r="M6482" s="3">
        <v>46300</v>
      </c>
      <c r="N6482" s="2" t="s">
        <v>4942</v>
      </c>
    </row>
    <row r="6483" spans="2:14" x14ac:dyDescent="0.25">
      <c r="B6483" s="2" t="s">
        <v>5302</v>
      </c>
      <c r="C6483" s="2" t="s">
        <v>5303</v>
      </c>
      <c r="D6483" s="2" t="s">
        <v>41</v>
      </c>
      <c r="E6483" s="2" t="s">
        <v>17</v>
      </c>
      <c r="F6483" s="2" t="s">
        <v>552</v>
      </c>
      <c r="G6483" s="2" t="s">
        <v>4790</v>
      </c>
      <c r="H6483" s="2" t="s">
        <v>5304</v>
      </c>
      <c r="I6483" s="2">
        <v>192800</v>
      </c>
      <c r="J6483" s="2">
        <v>0</v>
      </c>
      <c r="K6483" s="2">
        <v>20902955</v>
      </c>
      <c r="L6483" s="3">
        <v>45958</v>
      </c>
      <c r="M6483" s="3">
        <v>46300</v>
      </c>
      <c r="N6483" s="2" t="s">
        <v>4942</v>
      </c>
    </row>
    <row r="6484" spans="2:14" x14ac:dyDescent="0.25">
      <c r="B6484" s="2" t="s">
        <v>5302</v>
      </c>
      <c r="C6484" s="2" t="s">
        <v>5303</v>
      </c>
      <c r="D6484" s="2" t="s">
        <v>41</v>
      </c>
      <c r="E6484" s="2" t="s">
        <v>17</v>
      </c>
      <c r="F6484" s="2" t="s">
        <v>552</v>
      </c>
      <c r="G6484" s="2" t="s">
        <v>4790</v>
      </c>
      <c r="H6484" s="2" t="s">
        <v>5304</v>
      </c>
      <c r="I6484" s="2">
        <v>192800</v>
      </c>
      <c r="J6484" s="2">
        <v>0</v>
      </c>
      <c r="K6484" s="2">
        <v>20902956</v>
      </c>
      <c r="L6484" s="3">
        <v>45959</v>
      </c>
      <c r="M6484" s="3">
        <v>46300</v>
      </c>
      <c r="N6484" s="2" t="s">
        <v>4942</v>
      </c>
    </row>
    <row r="6485" spans="2:14" x14ac:dyDescent="0.25">
      <c r="B6485" s="2" t="s">
        <v>5302</v>
      </c>
      <c r="C6485" s="2" t="s">
        <v>5303</v>
      </c>
      <c r="D6485" s="2" t="s">
        <v>41</v>
      </c>
      <c r="E6485" s="2" t="s">
        <v>17</v>
      </c>
      <c r="F6485" s="2" t="s">
        <v>552</v>
      </c>
      <c r="G6485" s="2" t="s">
        <v>4790</v>
      </c>
      <c r="H6485" s="2" t="s">
        <v>5304</v>
      </c>
      <c r="I6485" s="2">
        <v>192800</v>
      </c>
      <c r="J6485" s="2">
        <v>0</v>
      </c>
      <c r="K6485" s="2">
        <v>20902958</v>
      </c>
      <c r="L6485" s="3">
        <v>45967</v>
      </c>
      <c r="M6485" s="3">
        <v>46300</v>
      </c>
      <c r="N6485" s="2" t="s">
        <v>4942</v>
      </c>
    </row>
    <row r="6486" spans="2:14" x14ac:dyDescent="0.25">
      <c r="B6486" s="2" t="s">
        <v>5302</v>
      </c>
      <c r="C6486" s="2" t="s">
        <v>5303</v>
      </c>
      <c r="D6486" s="2" t="s">
        <v>41</v>
      </c>
      <c r="E6486" s="2" t="s">
        <v>17</v>
      </c>
      <c r="F6486" s="2" t="s">
        <v>552</v>
      </c>
      <c r="G6486" s="2" t="s">
        <v>4790</v>
      </c>
      <c r="H6486" s="2" t="s">
        <v>5304</v>
      </c>
      <c r="I6486" s="2">
        <v>192800</v>
      </c>
      <c r="J6486" s="2">
        <v>0</v>
      </c>
      <c r="K6486" s="2">
        <v>20917401</v>
      </c>
      <c r="L6486" s="3">
        <v>46025</v>
      </c>
      <c r="M6486" s="3">
        <v>46323</v>
      </c>
      <c r="N6486" s="2" t="s">
        <v>4942</v>
      </c>
    </row>
    <row r="6487" spans="2:14" x14ac:dyDescent="0.25">
      <c r="B6487" s="2" t="s">
        <v>5302</v>
      </c>
      <c r="C6487" s="2" t="s">
        <v>5303</v>
      </c>
      <c r="D6487" s="2" t="s">
        <v>41</v>
      </c>
      <c r="E6487" s="2" t="s">
        <v>17</v>
      </c>
      <c r="F6487" s="2" t="s">
        <v>552</v>
      </c>
      <c r="G6487" s="2" t="s">
        <v>4790</v>
      </c>
      <c r="H6487" s="2" t="s">
        <v>5304</v>
      </c>
      <c r="I6487" s="2">
        <v>192800</v>
      </c>
      <c r="J6487" s="2">
        <v>0</v>
      </c>
      <c r="K6487" s="2">
        <v>20992301</v>
      </c>
      <c r="L6487" s="3">
        <v>46028</v>
      </c>
      <c r="M6487" s="3">
        <v>46391</v>
      </c>
      <c r="N6487" s="2" t="s">
        <v>4942</v>
      </c>
    </row>
    <row r="6488" spans="2:14" x14ac:dyDescent="0.25">
      <c r="B6488" s="2" t="s">
        <v>5302</v>
      </c>
      <c r="C6488" s="2" t="s">
        <v>5303</v>
      </c>
      <c r="D6488" s="2" t="s">
        <v>41</v>
      </c>
      <c r="E6488" s="2" t="s">
        <v>17</v>
      </c>
      <c r="F6488" s="2" t="s">
        <v>552</v>
      </c>
      <c r="G6488" s="2" t="s">
        <v>4790</v>
      </c>
      <c r="H6488" s="2" t="s">
        <v>5304</v>
      </c>
      <c r="I6488" s="2">
        <v>192800</v>
      </c>
      <c r="J6488" s="2">
        <v>0</v>
      </c>
      <c r="K6488" s="2">
        <v>21024691</v>
      </c>
      <c r="L6488" s="3">
        <v>46028</v>
      </c>
      <c r="M6488" s="3">
        <v>46391</v>
      </c>
      <c r="N6488" s="2" t="s">
        <v>4942</v>
      </c>
    </row>
    <row r="6489" spans="2:14" x14ac:dyDescent="0.25">
      <c r="B6489" s="2" t="s">
        <v>5302</v>
      </c>
      <c r="C6489" s="2" t="s">
        <v>5303</v>
      </c>
      <c r="D6489" s="2" t="s">
        <v>41</v>
      </c>
      <c r="E6489" s="2" t="s">
        <v>17</v>
      </c>
      <c r="F6489" s="2" t="s">
        <v>552</v>
      </c>
      <c r="G6489" s="2" t="s">
        <v>4790</v>
      </c>
      <c r="H6489" s="2" t="s">
        <v>5304</v>
      </c>
      <c r="I6489" s="2">
        <v>192800</v>
      </c>
      <c r="J6489" s="2">
        <v>0</v>
      </c>
      <c r="K6489" s="2">
        <v>21042290</v>
      </c>
      <c r="L6489" s="3">
        <v>46059</v>
      </c>
      <c r="M6489" s="3">
        <v>46401</v>
      </c>
      <c r="N6489" s="2" t="s">
        <v>4942</v>
      </c>
    </row>
    <row r="6490" spans="2:14" x14ac:dyDescent="0.25">
      <c r="B6490" s="2" t="s">
        <v>5302</v>
      </c>
      <c r="C6490" s="2" t="s">
        <v>5303</v>
      </c>
      <c r="D6490" s="2" t="s">
        <v>41</v>
      </c>
      <c r="E6490" s="2" t="s">
        <v>17</v>
      </c>
      <c r="F6490" s="2" t="s">
        <v>552</v>
      </c>
      <c r="G6490" s="2" t="s">
        <v>4790</v>
      </c>
      <c r="H6490" s="2" t="s">
        <v>5304</v>
      </c>
      <c r="I6490" s="2">
        <v>192800</v>
      </c>
      <c r="J6490" s="2">
        <v>0</v>
      </c>
      <c r="K6490" s="2">
        <v>21061113</v>
      </c>
      <c r="L6490" s="3">
        <v>46059</v>
      </c>
      <c r="M6490" s="3">
        <v>46407</v>
      </c>
      <c r="N6490" s="2" t="s">
        <v>4942</v>
      </c>
    </row>
    <row r="6491" spans="2:14" x14ac:dyDescent="0.25">
      <c r="B6491" s="2" t="s">
        <v>5302</v>
      </c>
      <c r="C6491" s="2" t="s">
        <v>5303</v>
      </c>
      <c r="D6491" s="2" t="s">
        <v>41</v>
      </c>
      <c r="E6491" s="2" t="s">
        <v>17</v>
      </c>
      <c r="F6491" s="2" t="s">
        <v>552</v>
      </c>
      <c r="G6491" s="2" t="s">
        <v>4790</v>
      </c>
      <c r="H6491" s="2" t="s">
        <v>5304</v>
      </c>
      <c r="I6491" s="2">
        <v>192800</v>
      </c>
      <c r="J6491" s="2">
        <v>0</v>
      </c>
      <c r="K6491" s="2">
        <v>21097613</v>
      </c>
      <c r="L6491" s="3">
        <v>46066</v>
      </c>
      <c r="M6491" s="3">
        <v>46427</v>
      </c>
      <c r="N6491" s="2" t="s">
        <v>4942</v>
      </c>
    </row>
    <row r="6492" spans="2:14" x14ac:dyDescent="0.25">
      <c r="B6492" s="2" t="s">
        <v>5302</v>
      </c>
      <c r="C6492" s="2" t="s">
        <v>5303</v>
      </c>
      <c r="D6492" s="2" t="s">
        <v>41</v>
      </c>
      <c r="E6492" s="2" t="s">
        <v>17</v>
      </c>
      <c r="F6492" s="2" t="s">
        <v>552</v>
      </c>
      <c r="G6492" s="2" t="s">
        <v>4790</v>
      </c>
      <c r="H6492" s="2" t="s">
        <v>5304</v>
      </c>
      <c r="I6492" s="2">
        <v>192800</v>
      </c>
      <c r="J6492" s="2">
        <v>0</v>
      </c>
      <c r="K6492" s="2">
        <v>21097615</v>
      </c>
      <c r="L6492" s="3">
        <v>46072</v>
      </c>
      <c r="M6492" s="3">
        <v>46417</v>
      </c>
      <c r="N6492" s="2" t="s">
        <v>4942</v>
      </c>
    </row>
    <row r="6493" spans="2:14" x14ac:dyDescent="0.25">
      <c r="B6493" s="2" t="s">
        <v>5302</v>
      </c>
      <c r="C6493" s="2" t="s">
        <v>5303</v>
      </c>
      <c r="D6493" s="2" t="s">
        <v>41</v>
      </c>
      <c r="E6493" s="2" t="s">
        <v>17</v>
      </c>
      <c r="F6493" s="2" t="s">
        <v>552</v>
      </c>
      <c r="G6493" s="2" t="s">
        <v>4790</v>
      </c>
      <c r="H6493" s="2" t="s">
        <v>5304</v>
      </c>
      <c r="I6493" s="2">
        <v>192800</v>
      </c>
      <c r="J6493" s="2">
        <v>1000</v>
      </c>
      <c r="K6493" s="2">
        <v>21103222</v>
      </c>
      <c r="L6493" s="3">
        <v>46078</v>
      </c>
      <c r="M6493" s="3">
        <v>46433</v>
      </c>
      <c r="N6493" s="2" t="s">
        <v>4942</v>
      </c>
    </row>
    <row r="6494" spans="2:14" x14ac:dyDescent="0.25">
      <c r="B6494" s="2" t="s">
        <v>5302</v>
      </c>
      <c r="C6494" s="2" t="s">
        <v>5303</v>
      </c>
      <c r="D6494" s="2" t="s">
        <v>41</v>
      </c>
      <c r="E6494" s="2" t="s">
        <v>17</v>
      </c>
      <c r="F6494" s="2" t="s">
        <v>552</v>
      </c>
      <c r="G6494" s="2" t="s">
        <v>4790</v>
      </c>
      <c r="H6494" s="2" t="s">
        <v>5304</v>
      </c>
      <c r="I6494" s="2">
        <v>192800</v>
      </c>
      <c r="J6494" s="2">
        <v>0</v>
      </c>
      <c r="K6494" s="2">
        <v>21128656</v>
      </c>
      <c r="L6494" s="3">
        <v>46080</v>
      </c>
      <c r="M6494" s="3">
        <v>46427</v>
      </c>
      <c r="N6494" s="2" t="s">
        <v>4942</v>
      </c>
    </row>
    <row r="6495" spans="2:14" x14ac:dyDescent="0.25">
      <c r="B6495" s="2" t="s">
        <v>5302</v>
      </c>
      <c r="C6495" s="2" t="s">
        <v>5303</v>
      </c>
      <c r="D6495" s="2" t="s">
        <v>41</v>
      </c>
      <c r="E6495" s="2" t="s">
        <v>17</v>
      </c>
      <c r="F6495" s="2" t="s">
        <v>552</v>
      </c>
      <c r="G6495" s="2" t="s">
        <v>4790</v>
      </c>
      <c r="H6495" s="2" t="s">
        <v>5304</v>
      </c>
      <c r="I6495" s="2">
        <v>192800</v>
      </c>
      <c r="J6495" s="2">
        <v>0</v>
      </c>
      <c r="K6495" s="2">
        <v>21128657</v>
      </c>
      <c r="L6495" s="3">
        <v>46080</v>
      </c>
      <c r="M6495" s="3">
        <v>46427</v>
      </c>
      <c r="N6495" s="2" t="s">
        <v>4942</v>
      </c>
    </row>
    <row r="6496" spans="2:14" x14ac:dyDescent="0.25">
      <c r="B6496" s="2" t="s">
        <v>5302</v>
      </c>
      <c r="C6496" s="2" t="s">
        <v>5303</v>
      </c>
      <c r="D6496" s="2" t="s">
        <v>41</v>
      </c>
      <c r="E6496" s="2" t="s">
        <v>17</v>
      </c>
      <c r="F6496" s="2" t="s">
        <v>552</v>
      </c>
      <c r="G6496" s="2" t="s">
        <v>4790</v>
      </c>
      <c r="H6496" s="2" t="s">
        <v>5304</v>
      </c>
      <c r="I6496" s="2">
        <v>192800</v>
      </c>
      <c r="J6496" s="2">
        <v>12280</v>
      </c>
      <c r="K6496" s="2">
        <v>21128659</v>
      </c>
      <c r="L6496" s="3">
        <v>46081</v>
      </c>
      <c r="M6496" s="3">
        <v>46427</v>
      </c>
      <c r="N6496" s="2" t="s">
        <v>4942</v>
      </c>
    </row>
    <row r="6497" spans="2:14" x14ac:dyDescent="0.25">
      <c r="B6497" s="2" t="s">
        <v>5302</v>
      </c>
      <c r="C6497" s="2" t="s">
        <v>5303</v>
      </c>
      <c r="D6497" s="2" t="s">
        <v>41</v>
      </c>
      <c r="E6497" s="2" t="s">
        <v>17</v>
      </c>
      <c r="F6497" s="2" t="s">
        <v>552</v>
      </c>
      <c r="G6497" s="2" t="s">
        <v>4790</v>
      </c>
      <c r="H6497" s="2" t="s">
        <v>5304</v>
      </c>
      <c r="I6497" s="2">
        <v>192800</v>
      </c>
      <c r="J6497" s="2">
        <v>3880</v>
      </c>
      <c r="K6497" s="2">
        <v>21128661</v>
      </c>
      <c r="L6497" s="3">
        <v>46081</v>
      </c>
      <c r="M6497" s="3">
        <v>46427</v>
      </c>
      <c r="N6497" s="2" t="s">
        <v>4942</v>
      </c>
    </row>
    <row r="6498" spans="2:14" x14ac:dyDescent="0.25">
      <c r="B6498" s="2" t="s">
        <v>5302</v>
      </c>
      <c r="C6498" s="2" t="s">
        <v>5303</v>
      </c>
      <c r="D6498" s="2" t="s">
        <v>41</v>
      </c>
      <c r="E6498" s="2" t="s">
        <v>17</v>
      </c>
      <c r="F6498" s="2" t="s">
        <v>552</v>
      </c>
      <c r="G6498" s="2" t="s">
        <v>4790</v>
      </c>
      <c r="H6498" s="2" t="s">
        <v>5304</v>
      </c>
      <c r="I6498" s="2">
        <v>192800</v>
      </c>
      <c r="J6498" s="2">
        <v>2640</v>
      </c>
      <c r="K6498" s="2">
        <v>21128662</v>
      </c>
      <c r="L6498" s="3">
        <v>46081</v>
      </c>
      <c r="M6498" s="3">
        <v>46427</v>
      </c>
      <c r="N6498" s="2" t="s">
        <v>4942</v>
      </c>
    </row>
    <row r="6499" spans="2:14" x14ac:dyDescent="0.25">
      <c r="B6499" s="2" t="s">
        <v>5302</v>
      </c>
      <c r="C6499" s="2" t="s">
        <v>5303</v>
      </c>
      <c r="D6499" s="2" t="s">
        <v>41</v>
      </c>
      <c r="E6499" s="2" t="s">
        <v>17</v>
      </c>
      <c r="F6499" s="2" t="s">
        <v>552</v>
      </c>
      <c r="G6499" s="2" t="s">
        <v>4790</v>
      </c>
      <c r="H6499" s="2" t="s">
        <v>5304</v>
      </c>
      <c r="I6499" s="2">
        <v>192800</v>
      </c>
      <c r="J6499" s="2">
        <v>10440</v>
      </c>
      <c r="K6499" s="2">
        <v>21130732</v>
      </c>
      <c r="L6499" s="3">
        <v>46095</v>
      </c>
      <c r="M6499" s="3">
        <v>46451</v>
      </c>
      <c r="N6499" s="2" t="s">
        <v>4942</v>
      </c>
    </row>
    <row r="6500" spans="2:14" x14ac:dyDescent="0.25">
      <c r="B6500" s="2" t="s">
        <v>5302</v>
      </c>
      <c r="C6500" s="2" t="s">
        <v>5303</v>
      </c>
      <c r="D6500" s="2" t="s">
        <v>41</v>
      </c>
      <c r="E6500" s="2" t="s">
        <v>17</v>
      </c>
      <c r="F6500" s="2" t="s">
        <v>552</v>
      </c>
      <c r="G6500" s="2" t="s">
        <v>4790</v>
      </c>
      <c r="H6500" s="2" t="s">
        <v>5304</v>
      </c>
      <c r="I6500" s="2">
        <v>192800</v>
      </c>
      <c r="J6500" s="2">
        <v>18060</v>
      </c>
      <c r="K6500" s="2">
        <v>21141374</v>
      </c>
      <c r="L6500" s="3">
        <v>46088</v>
      </c>
      <c r="M6500" s="3">
        <v>46448</v>
      </c>
      <c r="N6500" s="2" t="s">
        <v>4942</v>
      </c>
    </row>
    <row r="6501" spans="2:14" x14ac:dyDescent="0.25">
      <c r="B6501" s="2" t="s">
        <v>5302</v>
      </c>
      <c r="C6501" s="2" t="s">
        <v>5303</v>
      </c>
      <c r="D6501" s="2" t="s">
        <v>41</v>
      </c>
      <c r="E6501" s="2" t="s">
        <v>17</v>
      </c>
      <c r="F6501" s="2" t="s">
        <v>552</v>
      </c>
      <c r="G6501" s="2" t="s">
        <v>4790</v>
      </c>
      <c r="H6501" s="2" t="s">
        <v>5304</v>
      </c>
      <c r="I6501" s="2">
        <v>192800</v>
      </c>
      <c r="J6501" s="2">
        <v>16000</v>
      </c>
      <c r="K6501" s="2">
        <v>21141375</v>
      </c>
      <c r="L6501" s="3">
        <v>46087</v>
      </c>
      <c r="M6501" s="3">
        <v>46447</v>
      </c>
      <c r="N6501" s="2" t="s">
        <v>4942</v>
      </c>
    </row>
    <row r="6502" spans="2:14" x14ac:dyDescent="0.25">
      <c r="B6502" s="2" t="s">
        <v>5302</v>
      </c>
      <c r="C6502" s="2" t="s">
        <v>5303</v>
      </c>
      <c r="D6502" s="2" t="s">
        <v>41</v>
      </c>
      <c r="E6502" s="2" t="s">
        <v>17</v>
      </c>
      <c r="F6502" s="2" t="s">
        <v>552</v>
      </c>
      <c r="G6502" s="2" t="s">
        <v>4790</v>
      </c>
      <c r="H6502" s="2" t="s">
        <v>5304</v>
      </c>
      <c r="I6502" s="2">
        <v>192800</v>
      </c>
      <c r="J6502" s="2">
        <v>13480</v>
      </c>
      <c r="K6502" s="2">
        <v>21151377</v>
      </c>
      <c r="L6502" s="3">
        <v>46095</v>
      </c>
      <c r="M6502" s="3">
        <v>46452</v>
      </c>
      <c r="N6502" s="2" t="s">
        <v>4942</v>
      </c>
    </row>
    <row r="6503" spans="2:14" x14ac:dyDescent="0.25">
      <c r="B6503" s="2" t="s">
        <v>5302</v>
      </c>
      <c r="C6503" s="2" t="s">
        <v>5303</v>
      </c>
      <c r="D6503" s="2" t="s">
        <v>41</v>
      </c>
      <c r="E6503" s="2" t="s">
        <v>17</v>
      </c>
      <c r="F6503" s="2" t="s">
        <v>552</v>
      </c>
      <c r="G6503" s="2" t="s">
        <v>4790</v>
      </c>
      <c r="H6503" s="2" t="s">
        <v>5304</v>
      </c>
      <c r="I6503" s="2">
        <v>192800</v>
      </c>
      <c r="J6503" s="2">
        <v>16740</v>
      </c>
      <c r="K6503" s="2">
        <v>21152939</v>
      </c>
      <c r="L6503" s="3">
        <v>46093</v>
      </c>
      <c r="M6503" s="3">
        <v>46444</v>
      </c>
      <c r="N6503" s="2" t="s">
        <v>4942</v>
      </c>
    </row>
    <row r="6504" spans="2:14" x14ac:dyDescent="0.25">
      <c r="B6504" s="2" t="s">
        <v>5302</v>
      </c>
      <c r="C6504" s="2" t="s">
        <v>5303</v>
      </c>
      <c r="D6504" s="2" t="s">
        <v>41</v>
      </c>
      <c r="E6504" s="2" t="s">
        <v>17</v>
      </c>
      <c r="F6504" s="2" t="s">
        <v>552</v>
      </c>
      <c r="G6504" s="2" t="s">
        <v>4790</v>
      </c>
      <c r="H6504" s="2" t="s">
        <v>5304</v>
      </c>
      <c r="I6504" s="2">
        <v>192800</v>
      </c>
      <c r="J6504" s="2">
        <v>27940</v>
      </c>
      <c r="K6504" s="2">
        <v>21154218</v>
      </c>
      <c r="L6504" s="3">
        <v>46095</v>
      </c>
      <c r="M6504" s="3">
        <v>46452</v>
      </c>
      <c r="N6504" s="2" t="s">
        <v>4942</v>
      </c>
    </row>
    <row r="6505" spans="2:14" x14ac:dyDescent="0.25">
      <c r="B6505" s="2" t="s">
        <v>5302</v>
      </c>
      <c r="C6505" s="2" t="s">
        <v>5303</v>
      </c>
      <c r="D6505" s="2" t="s">
        <v>41</v>
      </c>
      <c r="E6505" s="2" t="s">
        <v>17</v>
      </c>
      <c r="F6505" s="2" t="s">
        <v>552</v>
      </c>
      <c r="G6505" s="2" t="s">
        <v>4790</v>
      </c>
      <c r="H6505" s="2" t="s">
        <v>5304</v>
      </c>
      <c r="I6505" s="2">
        <v>192800</v>
      </c>
      <c r="J6505" s="2">
        <v>26940</v>
      </c>
      <c r="K6505" s="2">
        <v>21156302</v>
      </c>
      <c r="L6505" s="3">
        <v>46093</v>
      </c>
      <c r="M6505" s="3">
        <v>46448</v>
      </c>
      <c r="N6505" s="2" t="s">
        <v>4942</v>
      </c>
    </row>
    <row r="6506" spans="2:14" x14ac:dyDescent="0.25">
      <c r="B6506" s="2" t="s">
        <v>5302</v>
      </c>
      <c r="C6506" s="2" t="s">
        <v>5303</v>
      </c>
      <c r="D6506" s="2" t="s">
        <v>41</v>
      </c>
      <c r="E6506" s="2" t="s">
        <v>17</v>
      </c>
      <c r="F6506" s="2" t="s">
        <v>552</v>
      </c>
      <c r="G6506" s="2" t="s">
        <v>4790</v>
      </c>
      <c r="H6506" s="2" t="s">
        <v>5304</v>
      </c>
      <c r="I6506" s="2">
        <v>192800</v>
      </c>
      <c r="J6506" s="2">
        <v>27000</v>
      </c>
      <c r="K6506" s="2">
        <v>21194198</v>
      </c>
      <c r="L6506" s="3">
        <v>46112</v>
      </c>
      <c r="M6506" s="3">
        <v>46454</v>
      </c>
      <c r="N6506" s="2" t="s">
        <v>4942</v>
      </c>
    </row>
    <row r="6507" spans="2:14" x14ac:dyDescent="0.25">
      <c r="B6507" s="2" t="s">
        <v>5302</v>
      </c>
      <c r="C6507" s="2" t="s">
        <v>5303</v>
      </c>
      <c r="D6507" s="2" t="s">
        <v>41</v>
      </c>
      <c r="E6507" s="2" t="s">
        <v>17</v>
      </c>
      <c r="F6507" s="2" t="s">
        <v>552</v>
      </c>
      <c r="G6507" s="2" t="s">
        <v>4790</v>
      </c>
      <c r="H6507" s="2" t="s">
        <v>5304</v>
      </c>
      <c r="I6507" s="2">
        <v>192800</v>
      </c>
      <c r="J6507" s="2">
        <v>16400</v>
      </c>
      <c r="K6507" s="2">
        <v>21196760</v>
      </c>
      <c r="L6507" s="3">
        <v>46113</v>
      </c>
      <c r="M6507" s="3">
        <v>46459</v>
      </c>
      <c r="N6507" s="2" t="s">
        <v>4942</v>
      </c>
    </row>
    <row r="6508" spans="2:14" x14ac:dyDescent="0.25">
      <c r="B6508" s="2" t="s">
        <v>5302</v>
      </c>
      <c r="C6508" s="2" t="s">
        <v>5303</v>
      </c>
      <c r="D6508" s="2" t="s">
        <v>41</v>
      </c>
      <c r="E6508" s="2" t="s">
        <v>181</v>
      </c>
      <c r="F6508" s="2" t="s">
        <v>552</v>
      </c>
      <c r="G6508" s="2" t="s">
        <v>4790</v>
      </c>
      <c r="H6508" s="2" t="s">
        <v>5304</v>
      </c>
      <c r="I6508" s="2">
        <v>192800</v>
      </c>
      <c r="J6508" s="2">
        <v>0</v>
      </c>
      <c r="K6508" s="2">
        <v>20757124</v>
      </c>
      <c r="L6508" s="3">
        <v>45904</v>
      </c>
      <c r="M6508" s="3">
        <v>46259</v>
      </c>
      <c r="N6508" s="2" t="s">
        <v>4942</v>
      </c>
    </row>
    <row r="6509" spans="2:14" x14ac:dyDescent="0.25">
      <c r="B6509" s="2" t="s">
        <v>5302</v>
      </c>
      <c r="C6509" s="2" t="s">
        <v>5303</v>
      </c>
      <c r="D6509" s="2" t="s">
        <v>41</v>
      </c>
      <c r="E6509" s="2" t="s">
        <v>142</v>
      </c>
      <c r="F6509" s="2" t="s">
        <v>552</v>
      </c>
      <c r="G6509" s="2" t="s">
        <v>4790</v>
      </c>
      <c r="H6509" s="2" t="s">
        <v>5304</v>
      </c>
      <c r="I6509" s="2">
        <v>192800</v>
      </c>
      <c r="J6509" s="2">
        <v>0</v>
      </c>
      <c r="K6509" s="2">
        <v>20519768</v>
      </c>
      <c r="L6509" s="3">
        <v>45813</v>
      </c>
      <c r="M6509" s="3">
        <v>46154</v>
      </c>
      <c r="N6509" s="2" t="s">
        <v>4942</v>
      </c>
    </row>
    <row r="6510" spans="2:14" x14ac:dyDescent="0.25">
      <c r="B6510" s="2" t="s">
        <v>5302</v>
      </c>
      <c r="C6510" s="2" t="s">
        <v>5303</v>
      </c>
      <c r="D6510" s="2" t="s">
        <v>41</v>
      </c>
      <c r="E6510" s="2" t="s">
        <v>142</v>
      </c>
      <c r="F6510" s="2" t="s">
        <v>552</v>
      </c>
      <c r="G6510" s="2" t="s">
        <v>4790</v>
      </c>
      <c r="H6510" s="2" t="s">
        <v>5304</v>
      </c>
      <c r="I6510" s="2">
        <v>192800</v>
      </c>
      <c r="J6510" s="2">
        <v>0</v>
      </c>
      <c r="K6510" s="2">
        <v>20607190</v>
      </c>
      <c r="L6510" s="3">
        <v>45885</v>
      </c>
      <c r="M6510" s="3">
        <v>46209</v>
      </c>
      <c r="N6510" s="2" t="s">
        <v>4942</v>
      </c>
    </row>
    <row r="6511" spans="2:14" x14ac:dyDescent="0.25">
      <c r="B6511" s="2" t="s">
        <v>5302</v>
      </c>
      <c r="C6511" s="2" t="s">
        <v>5303</v>
      </c>
      <c r="D6511" s="2" t="s">
        <v>41</v>
      </c>
      <c r="E6511" s="2" t="s">
        <v>142</v>
      </c>
      <c r="F6511" s="2" t="s">
        <v>552</v>
      </c>
      <c r="G6511" s="2" t="s">
        <v>4790</v>
      </c>
      <c r="H6511" s="2" t="s">
        <v>5304</v>
      </c>
      <c r="I6511" s="2">
        <v>192800</v>
      </c>
      <c r="J6511" s="2">
        <v>0</v>
      </c>
      <c r="K6511" s="2">
        <v>20902947</v>
      </c>
      <c r="L6511" s="3">
        <v>45959</v>
      </c>
      <c r="M6511" s="3">
        <v>46300</v>
      </c>
      <c r="N6511" s="2" t="s">
        <v>4942</v>
      </c>
    </row>
    <row r="6512" spans="2:14" x14ac:dyDescent="0.25">
      <c r="B6512" s="2" t="s">
        <v>5302</v>
      </c>
      <c r="C6512" s="2" t="s">
        <v>5303</v>
      </c>
      <c r="D6512" s="2" t="s">
        <v>41</v>
      </c>
      <c r="E6512" s="2" t="s">
        <v>142</v>
      </c>
      <c r="F6512" s="2" t="s">
        <v>552</v>
      </c>
      <c r="G6512" s="2" t="s">
        <v>4790</v>
      </c>
      <c r="H6512" s="2" t="s">
        <v>5304</v>
      </c>
      <c r="I6512" s="2">
        <v>192800</v>
      </c>
      <c r="J6512" s="2">
        <v>0</v>
      </c>
      <c r="K6512" s="2">
        <v>20902949</v>
      </c>
      <c r="L6512" s="3">
        <v>45958</v>
      </c>
      <c r="M6512" s="3">
        <v>46300</v>
      </c>
      <c r="N6512" s="2" t="s">
        <v>4942</v>
      </c>
    </row>
    <row r="6513" spans="2:14" x14ac:dyDescent="0.25">
      <c r="B6513" s="2" t="s">
        <v>5302</v>
      </c>
      <c r="C6513" s="2" t="s">
        <v>5303</v>
      </c>
      <c r="D6513" s="2" t="s">
        <v>41</v>
      </c>
      <c r="E6513" s="2" t="s">
        <v>142</v>
      </c>
      <c r="F6513" s="2" t="s">
        <v>552</v>
      </c>
      <c r="G6513" s="2" t="s">
        <v>4790</v>
      </c>
      <c r="H6513" s="2" t="s">
        <v>5304</v>
      </c>
      <c r="I6513" s="2">
        <v>192800</v>
      </c>
      <c r="J6513" s="2">
        <v>0</v>
      </c>
      <c r="K6513" s="2">
        <v>20902955</v>
      </c>
      <c r="L6513" s="3">
        <v>45958</v>
      </c>
      <c r="M6513" s="3">
        <v>46300</v>
      </c>
      <c r="N6513" s="2" t="s">
        <v>4942</v>
      </c>
    </row>
    <row r="6514" spans="2:14" x14ac:dyDescent="0.25">
      <c r="B6514" s="2" t="s">
        <v>5302</v>
      </c>
      <c r="C6514" s="2" t="s">
        <v>5303</v>
      </c>
      <c r="D6514" s="2" t="s">
        <v>41</v>
      </c>
      <c r="E6514" s="2" t="s">
        <v>142</v>
      </c>
      <c r="F6514" s="2" t="s">
        <v>552</v>
      </c>
      <c r="G6514" s="2" t="s">
        <v>4790</v>
      </c>
      <c r="H6514" s="2" t="s">
        <v>5304</v>
      </c>
      <c r="I6514" s="2">
        <v>192800</v>
      </c>
      <c r="J6514" s="2">
        <v>0</v>
      </c>
      <c r="K6514" s="2">
        <v>20902956</v>
      </c>
      <c r="L6514" s="3">
        <v>45959</v>
      </c>
      <c r="M6514" s="3">
        <v>46300</v>
      </c>
      <c r="N6514" s="2" t="s">
        <v>4942</v>
      </c>
    </row>
    <row r="6515" spans="2:14" x14ac:dyDescent="0.25">
      <c r="B6515" s="2" t="s">
        <v>5302</v>
      </c>
      <c r="C6515" s="2" t="s">
        <v>5303</v>
      </c>
      <c r="D6515" s="2" t="s">
        <v>41</v>
      </c>
      <c r="E6515" s="2" t="s">
        <v>142</v>
      </c>
      <c r="F6515" s="2" t="s">
        <v>552</v>
      </c>
      <c r="G6515" s="2" t="s">
        <v>4790</v>
      </c>
      <c r="H6515" s="2" t="s">
        <v>5304</v>
      </c>
      <c r="I6515" s="2">
        <v>192800</v>
      </c>
      <c r="J6515" s="2">
        <v>0</v>
      </c>
      <c r="K6515" s="2">
        <v>21061113</v>
      </c>
      <c r="L6515" s="3">
        <v>46059</v>
      </c>
      <c r="M6515" s="3">
        <v>46407</v>
      </c>
      <c r="N6515" s="2" t="s">
        <v>4942</v>
      </c>
    </row>
    <row r="6516" spans="2:14" x14ac:dyDescent="0.25">
      <c r="B6516" s="2" t="s">
        <v>5302</v>
      </c>
      <c r="C6516" s="2" t="s">
        <v>5303</v>
      </c>
      <c r="D6516" s="2" t="s">
        <v>41</v>
      </c>
      <c r="E6516" s="2" t="s">
        <v>142</v>
      </c>
      <c r="F6516" s="2" t="s">
        <v>552</v>
      </c>
      <c r="G6516" s="2" t="s">
        <v>4790</v>
      </c>
      <c r="H6516" s="2" t="s">
        <v>5304</v>
      </c>
      <c r="I6516" s="2">
        <v>192800</v>
      </c>
      <c r="J6516" s="2">
        <v>0</v>
      </c>
      <c r="K6516" s="2">
        <v>21097613</v>
      </c>
      <c r="L6516" s="3">
        <v>46066</v>
      </c>
      <c r="M6516" s="3">
        <v>46427</v>
      </c>
      <c r="N6516" s="2" t="s">
        <v>4942</v>
      </c>
    </row>
    <row r="6517" spans="2:14" x14ac:dyDescent="0.25">
      <c r="B6517" s="2" t="s">
        <v>5302</v>
      </c>
      <c r="C6517" s="2" t="s">
        <v>5303</v>
      </c>
      <c r="D6517" s="2" t="s">
        <v>41</v>
      </c>
      <c r="E6517" s="2" t="s">
        <v>142</v>
      </c>
      <c r="F6517" s="2" t="s">
        <v>552</v>
      </c>
      <c r="G6517" s="2" t="s">
        <v>4790</v>
      </c>
      <c r="H6517" s="2" t="s">
        <v>5304</v>
      </c>
      <c r="I6517" s="2">
        <v>192800</v>
      </c>
      <c r="J6517" s="2">
        <v>0</v>
      </c>
      <c r="K6517" s="2">
        <v>21196760</v>
      </c>
      <c r="L6517" s="3">
        <v>46113</v>
      </c>
      <c r="M6517" s="3">
        <v>46459</v>
      </c>
      <c r="N6517" s="2" t="s">
        <v>4942</v>
      </c>
    </row>
    <row r="6518" spans="2:14" x14ac:dyDescent="0.25">
      <c r="B6518" s="2" t="s">
        <v>5305</v>
      </c>
      <c r="C6518" s="2" t="s">
        <v>5306</v>
      </c>
      <c r="D6518" s="2" t="s">
        <v>41</v>
      </c>
      <c r="E6518" s="2" t="s">
        <v>75</v>
      </c>
      <c r="F6518" s="2" t="s">
        <v>300</v>
      </c>
      <c r="G6518" s="2" t="s">
        <v>1491</v>
      </c>
      <c r="H6518" s="2" t="s">
        <v>4823</v>
      </c>
      <c r="I6518" s="2">
        <v>0</v>
      </c>
      <c r="J6518" s="2">
        <v>0</v>
      </c>
      <c r="K6518" s="2">
        <v>421663</v>
      </c>
      <c r="L6518" s="3">
        <v>44958</v>
      </c>
      <c r="M6518" s="3">
        <v>45839</v>
      </c>
      <c r="N6518" s="2" t="s">
        <v>560</v>
      </c>
    </row>
    <row r="6519" spans="2:14" x14ac:dyDescent="0.25">
      <c r="B6519" s="2" t="s">
        <v>5305</v>
      </c>
      <c r="C6519" s="2" t="s">
        <v>5306</v>
      </c>
      <c r="D6519" s="2" t="s">
        <v>41</v>
      </c>
      <c r="E6519" s="2" t="s">
        <v>17</v>
      </c>
      <c r="F6519" s="2" t="s">
        <v>300</v>
      </c>
      <c r="G6519" s="2" t="s">
        <v>1491</v>
      </c>
      <c r="H6519" s="2" t="s">
        <v>4823</v>
      </c>
      <c r="I6519" s="2">
        <v>0</v>
      </c>
      <c r="J6519" s="2">
        <v>0</v>
      </c>
      <c r="K6519" s="2">
        <v>421663</v>
      </c>
      <c r="L6519" s="3">
        <v>44958</v>
      </c>
      <c r="M6519" s="3">
        <v>45839</v>
      </c>
      <c r="N6519" s="2" t="s">
        <v>560</v>
      </c>
    </row>
    <row r="6520" spans="2:14" x14ac:dyDescent="0.25">
      <c r="B6520" s="2" t="s">
        <v>5307</v>
      </c>
      <c r="C6520" s="2" t="s">
        <v>5308</v>
      </c>
      <c r="D6520" s="2" t="s">
        <v>41</v>
      </c>
      <c r="E6520" s="2" t="s">
        <v>75</v>
      </c>
      <c r="F6520" s="2" t="s">
        <v>552</v>
      </c>
      <c r="G6520" s="2" t="s">
        <v>4790</v>
      </c>
      <c r="H6520" s="2" t="s">
        <v>5309</v>
      </c>
      <c r="I6520" s="2">
        <v>0</v>
      </c>
      <c r="J6520" s="2">
        <v>0</v>
      </c>
      <c r="K6520" s="2" t="s">
        <v>5310</v>
      </c>
      <c r="L6520" s="3">
        <v>44958</v>
      </c>
      <c r="M6520" s="3">
        <v>45647</v>
      </c>
      <c r="N6520" s="2" t="s">
        <v>5311</v>
      </c>
    </row>
    <row r="6521" spans="2:14" x14ac:dyDescent="0.25">
      <c r="B6521" s="2" t="s">
        <v>5307</v>
      </c>
      <c r="C6521" s="2" t="s">
        <v>5308</v>
      </c>
      <c r="D6521" s="2" t="s">
        <v>41</v>
      </c>
      <c r="E6521" s="2" t="s">
        <v>17</v>
      </c>
      <c r="F6521" s="2" t="s">
        <v>552</v>
      </c>
      <c r="G6521" s="2" t="s">
        <v>4790</v>
      </c>
      <c r="H6521" s="2" t="s">
        <v>5309</v>
      </c>
      <c r="I6521" s="2">
        <v>0</v>
      </c>
      <c r="J6521" s="2">
        <v>0</v>
      </c>
      <c r="K6521" s="2" t="s">
        <v>5312</v>
      </c>
      <c r="L6521" s="3">
        <v>45722</v>
      </c>
      <c r="M6521" s="3">
        <v>45895</v>
      </c>
      <c r="N6521" s="2" t="s">
        <v>5311</v>
      </c>
    </row>
    <row r="6522" spans="2:14" hidden="1" x14ac:dyDescent="0.25">
      <c r="B6522" s="2" t="s">
        <v>5307</v>
      </c>
      <c r="C6522" s="2" t="s">
        <v>5308</v>
      </c>
      <c r="D6522" s="2" t="s">
        <v>41</v>
      </c>
      <c r="E6522" s="2" t="s">
        <v>233</v>
      </c>
      <c r="F6522" s="2" t="s">
        <v>552</v>
      </c>
      <c r="G6522" s="2" t="s">
        <v>4790</v>
      </c>
      <c r="H6522" s="2" t="s">
        <v>5309</v>
      </c>
      <c r="I6522" s="2">
        <v>0</v>
      </c>
      <c r="J6522" s="2">
        <v>0</v>
      </c>
      <c r="K6522" s="2" t="s">
        <v>5310</v>
      </c>
      <c r="L6522" s="3">
        <v>44958</v>
      </c>
      <c r="M6522" s="3">
        <v>45647</v>
      </c>
      <c r="N6522" s="2" t="s">
        <v>5311</v>
      </c>
    </row>
    <row r="6523" spans="2:14" hidden="1" x14ac:dyDescent="0.25">
      <c r="B6523" s="2" t="s">
        <v>5307</v>
      </c>
      <c r="C6523" s="2" t="s">
        <v>5308</v>
      </c>
      <c r="D6523" s="2" t="s">
        <v>41</v>
      </c>
      <c r="E6523" s="2" t="s">
        <v>233</v>
      </c>
      <c r="F6523" s="2" t="s">
        <v>552</v>
      </c>
      <c r="G6523" s="2" t="s">
        <v>4790</v>
      </c>
      <c r="H6523" s="2" t="s">
        <v>5309</v>
      </c>
      <c r="I6523" s="2">
        <v>0</v>
      </c>
      <c r="J6523" s="2">
        <v>0</v>
      </c>
      <c r="K6523" s="2" t="s">
        <v>5312</v>
      </c>
      <c r="L6523" s="3">
        <v>45722</v>
      </c>
      <c r="M6523" s="3">
        <v>45895</v>
      </c>
      <c r="N6523" s="2" t="s">
        <v>5311</v>
      </c>
    </row>
    <row r="6524" spans="2:14" x14ac:dyDescent="0.25">
      <c r="B6524" s="2" t="s">
        <v>5313</v>
      </c>
      <c r="C6524" s="2" t="s">
        <v>609</v>
      </c>
      <c r="D6524" s="2" t="s">
        <v>41</v>
      </c>
      <c r="E6524" s="2" t="s">
        <v>75</v>
      </c>
      <c r="F6524" s="2" t="s">
        <v>552</v>
      </c>
      <c r="G6524" s="2" t="s">
        <v>4790</v>
      </c>
      <c r="H6524" s="2" t="s">
        <v>558</v>
      </c>
      <c r="I6524" s="2">
        <v>4438</v>
      </c>
      <c r="J6524" s="2">
        <v>0</v>
      </c>
      <c r="K6524" s="2">
        <v>0</v>
      </c>
      <c r="L6524" s="3">
        <v>45716</v>
      </c>
      <c r="M6524" s="2" t="s">
        <v>30</v>
      </c>
      <c r="N6524" s="2" t="s">
        <v>560</v>
      </c>
    </row>
    <row r="6525" spans="2:14" x14ac:dyDescent="0.25">
      <c r="B6525" s="2" t="s">
        <v>5313</v>
      </c>
      <c r="C6525" s="2" t="s">
        <v>609</v>
      </c>
      <c r="D6525" s="2" t="s">
        <v>41</v>
      </c>
      <c r="E6525" s="2" t="s">
        <v>75</v>
      </c>
      <c r="F6525" s="2" t="s">
        <v>552</v>
      </c>
      <c r="G6525" s="2" t="s">
        <v>4790</v>
      </c>
      <c r="H6525" s="2" t="s">
        <v>558</v>
      </c>
      <c r="I6525" s="2">
        <v>4438</v>
      </c>
      <c r="J6525" s="2">
        <v>0</v>
      </c>
      <c r="K6525" s="2" t="s">
        <v>5314</v>
      </c>
      <c r="L6525" s="3">
        <v>45822</v>
      </c>
      <c r="M6525" s="3">
        <v>45860</v>
      </c>
      <c r="N6525" s="2" t="s">
        <v>560</v>
      </c>
    </row>
    <row r="6526" spans="2:14" x14ac:dyDescent="0.25">
      <c r="B6526" s="2" t="s">
        <v>5313</v>
      </c>
      <c r="C6526" s="2" t="s">
        <v>609</v>
      </c>
      <c r="D6526" s="2" t="s">
        <v>41</v>
      </c>
      <c r="E6526" s="2" t="s">
        <v>75</v>
      </c>
      <c r="F6526" s="2" t="s">
        <v>552</v>
      </c>
      <c r="G6526" s="2" t="s">
        <v>4790</v>
      </c>
      <c r="H6526" s="2" t="s">
        <v>558</v>
      </c>
      <c r="I6526" s="2">
        <v>4438</v>
      </c>
      <c r="J6526" s="2">
        <v>0</v>
      </c>
      <c r="K6526" s="2" t="s">
        <v>559</v>
      </c>
      <c r="L6526" s="3">
        <v>45772</v>
      </c>
      <c r="M6526" s="3">
        <v>46121</v>
      </c>
      <c r="N6526" s="2" t="s">
        <v>560</v>
      </c>
    </row>
    <row r="6527" spans="2:14" x14ac:dyDescent="0.25">
      <c r="B6527" s="2" t="s">
        <v>5313</v>
      </c>
      <c r="C6527" s="2" t="s">
        <v>609</v>
      </c>
      <c r="D6527" s="2" t="s">
        <v>41</v>
      </c>
      <c r="E6527" s="2" t="s">
        <v>75</v>
      </c>
      <c r="F6527" s="2" t="s">
        <v>552</v>
      </c>
      <c r="G6527" s="2" t="s">
        <v>4790</v>
      </c>
      <c r="H6527" s="2" t="s">
        <v>558</v>
      </c>
      <c r="I6527" s="2">
        <v>4438</v>
      </c>
      <c r="J6527" s="2">
        <v>338</v>
      </c>
      <c r="K6527" s="2" t="s">
        <v>5315</v>
      </c>
      <c r="L6527" s="3">
        <v>45931</v>
      </c>
      <c r="M6527" s="3">
        <v>46241</v>
      </c>
      <c r="N6527" s="2" t="s">
        <v>560</v>
      </c>
    </row>
    <row r="6528" spans="2:14" x14ac:dyDescent="0.25">
      <c r="B6528" s="2" t="s">
        <v>5313</v>
      </c>
      <c r="C6528" s="2" t="s">
        <v>609</v>
      </c>
      <c r="D6528" s="2" t="s">
        <v>41</v>
      </c>
      <c r="E6528" s="2" t="s">
        <v>75</v>
      </c>
      <c r="F6528" s="2" t="s">
        <v>552</v>
      </c>
      <c r="G6528" s="2" t="s">
        <v>4790</v>
      </c>
      <c r="H6528" s="2" t="s">
        <v>558</v>
      </c>
      <c r="I6528" s="2">
        <v>4438</v>
      </c>
      <c r="J6528" s="2">
        <v>0</v>
      </c>
      <c r="K6528" s="2" t="s">
        <v>5316</v>
      </c>
      <c r="L6528" s="3">
        <v>45839</v>
      </c>
      <c r="M6528" s="3">
        <v>45842</v>
      </c>
      <c r="N6528" s="2" t="s">
        <v>560</v>
      </c>
    </row>
    <row r="6529" spans="2:14" x14ac:dyDescent="0.25">
      <c r="B6529" s="2" t="s">
        <v>5313</v>
      </c>
      <c r="C6529" s="2" t="s">
        <v>609</v>
      </c>
      <c r="D6529" s="2" t="s">
        <v>41</v>
      </c>
      <c r="E6529" s="2" t="s">
        <v>75</v>
      </c>
      <c r="F6529" s="2" t="s">
        <v>552</v>
      </c>
      <c r="G6529" s="2" t="s">
        <v>4790</v>
      </c>
      <c r="H6529" s="2" t="s">
        <v>558</v>
      </c>
      <c r="I6529" s="2">
        <v>4438</v>
      </c>
      <c r="J6529" s="2">
        <v>0</v>
      </c>
      <c r="K6529" s="2" t="s">
        <v>5317</v>
      </c>
      <c r="L6529" s="3">
        <v>44958</v>
      </c>
      <c r="M6529" s="3">
        <v>45860</v>
      </c>
      <c r="N6529" s="2" t="s">
        <v>560</v>
      </c>
    </row>
    <row r="6530" spans="2:14" x14ac:dyDescent="0.25">
      <c r="B6530" s="2" t="s">
        <v>5313</v>
      </c>
      <c r="C6530" s="2" t="s">
        <v>609</v>
      </c>
      <c r="D6530" s="2" t="s">
        <v>41</v>
      </c>
      <c r="E6530" s="2" t="s">
        <v>75</v>
      </c>
      <c r="F6530" s="2" t="s">
        <v>552</v>
      </c>
      <c r="G6530" s="2" t="s">
        <v>4790</v>
      </c>
      <c r="H6530" s="2" t="s">
        <v>558</v>
      </c>
      <c r="I6530" s="2">
        <v>4438</v>
      </c>
      <c r="J6530" s="2">
        <v>0</v>
      </c>
      <c r="K6530" s="2" t="s">
        <v>610</v>
      </c>
      <c r="L6530" s="3">
        <v>44958</v>
      </c>
      <c r="M6530" s="3">
        <v>45864</v>
      </c>
      <c r="N6530" s="2" t="s">
        <v>560</v>
      </c>
    </row>
    <row r="6531" spans="2:14" x14ac:dyDescent="0.25">
      <c r="B6531" s="2" t="s">
        <v>5313</v>
      </c>
      <c r="C6531" s="2" t="s">
        <v>609</v>
      </c>
      <c r="D6531" s="2" t="s">
        <v>41</v>
      </c>
      <c r="E6531" s="2" t="s">
        <v>75</v>
      </c>
      <c r="F6531" s="2" t="s">
        <v>552</v>
      </c>
      <c r="G6531" s="2" t="s">
        <v>4790</v>
      </c>
      <c r="H6531" s="2" t="s">
        <v>558</v>
      </c>
      <c r="I6531" s="2">
        <v>4438</v>
      </c>
      <c r="J6531" s="2">
        <v>0</v>
      </c>
      <c r="K6531" s="2" t="s">
        <v>5318</v>
      </c>
      <c r="L6531" s="3">
        <v>44958</v>
      </c>
      <c r="M6531" s="3">
        <v>45864</v>
      </c>
      <c r="N6531" s="2" t="s">
        <v>560</v>
      </c>
    </row>
    <row r="6532" spans="2:14" x14ac:dyDescent="0.25">
      <c r="B6532" s="2" t="s">
        <v>5313</v>
      </c>
      <c r="C6532" s="2" t="s">
        <v>609</v>
      </c>
      <c r="D6532" s="2" t="s">
        <v>41</v>
      </c>
      <c r="E6532" s="2" t="s">
        <v>75</v>
      </c>
      <c r="F6532" s="2" t="s">
        <v>552</v>
      </c>
      <c r="G6532" s="2" t="s">
        <v>4790</v>
      </c>
      <c r="H6532" s="2" t="s">
        <v>558</v>
      </c>
      <c r="I6532" s="2">
        <v>4438</v>
      </c>
      <c r="J6532" s="2">
        <v>0</v>
      </c>
      <c r="K6532" s="2" t="s">
        <v>5319</v>
      </c>
      <c r="L6532" s="3">
        <v>44958</v>
      </c>
      <c r="M6532" s="3">
        <v>45864</v>
      </c>
      <c r="N6532" s="2" t="s">
        <v>560</v>
      </c>
    </row>
    <row r="6533" spans="2:14" x14ac:dyDescent="0.25">
      <c r="B6533" s="2" t="s">
        <v>5313</v>
      </c>
      <c r="C6533" s="2" t="s">
        <v>609</v>
      </c>
      <c r="D6533" s="2" t="s">
        <v>41</v>
      </c>
      <c r="E6533" s="2" t="s">
        <v>75</v>
      </c>
      <c r="F6533" s="2" t="s">
        <v>552</v>
      </c>
      <c r="G6533" s="2" t="s">
        <v>4790</v>
      </c>
      <c r="H6533" s="2" t="s">
        <v>558</v>
      </c>
      <c r="I6533" s="2">
        <v>4438</v>
      </c>
      <c r="J6533" s="2">
        <v>0</v>
      </c>
      <c r="K6533" s="2" t="s">
        <v>5320</v>
      </c>
      <c r="L6533" s="3">
        <v>45896</v>
      </c>
      <c r="M6533" s="3">
        <v>45842</v>
      </c>
      <c r="N6533" s="2" t="s">
        <v>560</v>
      </c>
    </row>
    <row r="6534" spans="2:14" x14ac:dyDescent="0.25">
      <c r="B6534" s="2" t="s">
        <v>5313</v>
      </c>
      <c r="C6534" s="2" t="s">
        <v>609</v>
      </c>
      <c r="D6534" s="2" t="s">
        <v>41</v>
      </c>
      <c r="E6534" s="2" t="s">
        <v>75</v>
      </c>
      <c r="F6534" s="2" t="s">
        <v>552</v>
      </c>
      <c r="G6534" s="2" t="s">
        <v>4790</v>
      </c>
      <c r="H6534" s="2" t="s">
        <v>558</v>
      </c>
      <c r="I6534" s="2">
        <v>4438</v>
      </c>
      <c r="J6534" s="2">
        <v>0</v>
      </c>
      <c r="K6534" s="2" t="s">
        <v>5321</v>
      </c>
      <c r="L6534" s="3">
        <v>44958</v>
      </c>
      <c r="M6534" s="3">
        <v>45864</v>
      </c>
      <c r="N6534" s="2" t="s">
        <v>560</v>
      </c>
    </row>
    <row r="6535" spans="2:14" x14ac:dyDescent="0.25">
      <c r="B6535" s="2" t="s">
        <v>5313</v>
      </c>
      <c r="C6535" s="2" t="s">
        <v>609</v>
      </c>
      <c r="D6535" s="2" t="s">
        <v>41</v>
      </c>
      <c r="E6535" s="2" t="s">
        <v>75</v>
      </c>
      <c r="F6535" s="2" t="s">
        <v>552</v>
      </c>
      <c r="G6535" s="2" t="s">
        <v>4790</v>
      </c>
      <c r="H6535" s="2" t="s">
        <v>558</v>
      </c>
      <c r="I6535" s="2">
        <v>4438</v>
      </c>
      <c r="J6535" s="2">
        <v>0</v>
      </c>
      <c r="K6535" s="2" t="s">
        <v>5322</v>
      </c>
      <c r="L6535" s="3">
        <v>45666</v>
      </c>
      <c r="M6535" s="3">
        <v>45843</v>
      </c>
      <c r="N6535" s="2" t="s">
        <v>560</v>
      </c>
    </row>
    <row r="6536" spans="2:14" x14ac:dyDescent="0.25">
      <c r="B6536" s="2" t="s">
        <v>5313</v>
      </c>
      <c r="C6536" s="2" t="s">
        <v>609</v>
      </c>
      <c r="D6536" s="2" t="s">
        <v>41</v>
      </c>
      <c r="E6536" s="2" t="s">
        <v>75</v>
      </c>
      <c r="F6536" s="2" t="s">
        <v>552</v>
      </c>
      <c r="G6536" s="2" t="s">
        <v>4790</v>
      </c>
      <c r="H6536" s="2" t="s">
        <v>558</v>
      </c>
      <c r="I6536" s="2">
        <v>4438</v>
      </c>
      <c r="J6536" s="2">
        <v>0</v>
      </c>
      <c r="K6536" s="2" t="s">
        <v>5323</v>
      </c>
      <c r="L6536" s="3">
        <v>45839</v>
      </c>
      <c r="M6536" s="3">
        <v>45842</v>
      </c>
      <c r="N6536" s="2" t="s">
        <v>560</v>
      </c>
    </row>
    <row r="6537" spans="2:14" x14ac:dyDescent="0.25">
      <c r="B6537" s="2" t="s">
        <v>5313</v>
      </c>
      <c r="C6537" s="2" t="s">
        <v>609</v>
      </c>
      <c r="D6537" s="2" t="s">
        <v>41</v>
      </c>
      <c r="E6537" s="2" t="s">
        <v>75</v>
      </c>
      <c r="F6537" s="2" t="s">
        <v>552</v>
      </c>
      <c r="G6537" s="2" t="s">
        <v>4790</v>
      </c>
      <c r="H6537" s="2" t="s">
        <v>558</v>
      </c>
      <c r="I6537" s="2">
        <v>4438</v>
      </c>
      <c r="J6537" s="2">
        <v>0</v>
      </c>
      <c r="K6537" s="2" t="s">
        <v>5324</v>
      </c>
      <c r="L6537" s="3">
        <v>44958</v>
      </c>
      <c r="M6537" s="3">
        <v>45842</v>
      </c>
      <c r="N6537" s="2" t="s">
        <v>560</v>
      </c>
    </row>
    <row r="6538" spans="2:14" x14ac:dyDescent="0.25">
      <c r="B6538" s="2" t="s">
        <v>5313</v>
      </c>
      <c r="C6538" s="2" t="s">
        <v>609</v>
      </c>
      <c r="D6538" s="2" t="s">
        <v>41</v>
      </c>
      <c r="E6538" s="2" t="s">
        <v>75</v>
      </c>
      <c r="F6538" s="2" t="s">
        <v>552</v>
      </c>
      <c r="G6538" s="2" t="s">
        <v>4790</v>
      </c>
      <c r="H6538" s="2" t="s">
        <v>558</v>
      </c>
      <c r="I6538" s="2">
        <v>4438</v>
      </c>
      <c r="J6538" s="2">
        <v>0</v>
      </c>
      <c r="K6538" s="2" t="s">
        <v>5325</v>
      </c>
      <c r="L6538" s="3">
        <v>45896</v>
      </c>
      <c r="M6538" s="3">
        <v>45839</v>
      </c>
      <c r="N6538" s="2" t="s">
        <v>560</v>
      </c>
    </row>
    <row r="6539" spans="2:14" x14ac:dyDescent="0.25">
      <c r="B6539" s="2" t="s">
        <v>5313</v>
      </c>
      <c r="C6539" s="2" t="s">
        <v>609</v>
      </c>
      <c r="D6539" s="2" t="s">
        <v>41</v>
      </c>
      <c r="E6539" s="2" t="s">
        <v>75</v>
      </c>
      <c r="F6539" s="2" t="s">
        <v>552</v>
      </c>
      <c r="G6539" s="2" t="s">
        <v>4790</v>
      </c>
      <c r="H6539" s="2" t="s">
        <v>558</v>
      </c>
      <c r="I6539" s="2">
        <v>4438</v>
      </c>
      <c r="J6539" s="2">
        <v>0</v>
      </c>
      <c r="K6539" s="2" t="s">
        <v>5326</v>
      </c>
      <c r="L6539" s="3">
        <v>45810</v>
      </c>
      <c r="M6539" s="3">
        <v>45567</v>
      </c>
      <c r="N6539" s="2" t="s">
        <v>560</v>
      </c>
    </row>
    <row r="6540" spans="2:14" x14ac:dyDescent="0.25">
      <c r="B6540" s="2" t="s">
        <v>5313</v>
      </c>
      <c r="C6540" s="2" t="s">
        <v>609</v>
      </c>
      <c r="D6540" s="2" t="s">
        <v>41</v>
      </c>
      <c r="E6540" s="2" t="s">
        <v>17</v>
      </c>
      <c r="F6540" s="2" t="s">
        <v>552</v>
      </c>
      <c r="G6540" s="2" t="s">
        <v>4790</v>
      </c>
      <c r="H6540" s="2" t="s">
        <v>558</v>
      </c>
      <c r="I6540" s="2">
        <v>4438</v>
      </c>
      <c r="J6540" s="2">
        <v>0</v>
      </c>
      <c r="K6540" s="2">
        <v>0</v>
      </c>
      <c r="L6540" s="3">
        <v>45716</v>
      </c>
      <c r="M6540" s="2" t="s">
        <v>30</v>
      </c>
      <c r="N6540" s="2" t="s">
        <v>560</v>
      </c>
    </row>
    <row r="6541" spans="2:14" x14ac:dyDescent="0.25">
      <c r="B6541" s="2" t="s">
        <v>5313</v>
      </c>
      <c r="C6541" s="2" t="s">
        <v>609</v>
      </c>
      <c r="D6541" s="2" t="s">
        <v>41</v>
      </c>
      <c r="E6541" s="2" t="s">
        <v>17</v>
      </c>
      <c r="F6541" s="2" t="s">
        <v>552</v>
      </c>
      <c r="G6541" s="2" t="s">
        <v>4790</v>
      </c>
      <c r="H6541" s="2" t="s">
        <v>558</v>
      </c>
      <c r="I6541" s="2">
        <v>4438</v>
      </c>
      <c r="J6541" s="2">
        <v>0</v>
      </c>
      <c r="K6541" s="2" t="s">
        <v>559</v>
      </c>
      <c r="L6541" s="3">
        <v>45772</v>
      </c>
      <c r="M6541" s="3">
        <v>46121</v>
      </c>
      <c r="N6541" s="2" t="s">
        <v>560</v>
      </c>
    </row>
    <row r="6542" spans="2:14" x14ac:dyDescent="0.25">
      <c r="B6542" s="2" t="s">
        <v>5313</v>
      </c>
      <c r="C6542" s="2" t="s">
        <v>609</v>
      </c>
      <c r="D6542" s="2" t="s">
        <v>41</v>
      </c>
      <c r="E6542" s="2" t="s">
        <v>17</v>
      </c>
      <c r="F6542" s="2" t="s">
        <v>552</v>
      </c>
      <c r="G6542" s="2" t="s">
        <v>4790</v>
      </c>
      <c r="H6542" s="2" t="s">
        <v>558</v>
      </c>
      <c r="I6542" s="2">
        <v>4438</v>
      </c>
      <c r="J6542" s="2">
        <v>0</v>
      </c>
      <c r="K6542" s="2" t="s">
        <v>5327</v>
      </c>
      <c r="L6542" s="3">
        <v>45836</v>
      </c>
      <c r="M6542" s="3">
        <v>46143</v>
      </c>
      <c r="N6542" s="2" t="s">
        <v>560</v>
      </c>
    </row>
    <row r="6543" spans="2:14" x14ac:dyDescent="0.25">
      <c r="B6543" s="2" t="s">
        <v>5313</v>
      </c>
      <c r="C6543" s="2" t="s">
        <v>609</v>
      </c>
      <c r="D6543" s="2" t="s">
        <v>41</v>
      </c>
      <c r="E6543" s="2" t="s">
        <v>17</v>
      </c>
      <c r="F6543" s="2" t="s">
        <v>552</v>
      </c>
      <c r="G6543" s="2" t="s">
        <v>4790</v>
      </c>
      <c r="H6543" s="2" t="s">
        <v>558</v>
      </c>
      <c r="I6543" s="2">
        <v>4438</v>
      </c>
      <c r="J6543" s="2">
        <v>0</v>
      </c>
      <c r="K6543" s="2" t="s">
        <v>5328</v>
      </c>
      <c r="L6543" s="3">
        <v>45836</v>
      </c>
      <c r="M6543" s="3">
        <v>46143</v>
      </c>
      <c r="N6543" s="2" t="s">
        <v>560</v>
      </c>
    </row>
    <row r="6544" spans="2:14" x14ac:dyDescent="0.25">
      <c r="B6544" s="2" t="s">
        <v>5313</v>
      </c>
      <c r="C6544" s="2" t="s">
        <v>609</v>
      </c>
      <c r="D6544" s="2" t="s">
        <v>41</v>
      </c>
      <c r="E6544" s="2" t="s">
        <v>17</v>
      </c>
      <c r="F6544" s="2" t="s">
        <v>552</v>
      </c>
      <c r="G6544" s="2" t="s">
        <v>4790</v>
      </c>
      <c r="H6544" s="2" t="s">
        <v>558</v>
      </c>
      <c r="I6544" s="2">
        <v>4438</v>
      </c>
      <c r="J6544" s="2">
        <v>0</v>
      </c>
      <c r="K6544" s="2" t="s">
        <v>5169</v>
      </c>
      <c r="L6544" s="3">
        <v>45810</v>
      </c>
      <c r="M6544" s="3">
        <v>46160</v>
      </c>
      <c r="N6544" s="2" t="s">
        <v>560</v>
      </c>
    </row>
    <row r="6545" spans="2:14" x14ac:dyDescent="0.25">
      <c r="B6545" s="2" t="s">
        <v>5313</v>
      </c>
      <c r="C6545" s="2" t="s">
        <v>609</v>
      </c>
      <c r="D6545" s="2" t="s">
        <v>41</v>
      </c>
      <c r="E6545" s="2" t="s">
        <v>17</v>
      </c>
      <c r="F6545" s="2" t="s">
        <v>552</v>
      </c>
      <c r="G6545" s="2" t="s">
        <v>4790</v>
      </c>
      <c r="H6545" s="2" t="s">
        <v>558</v>
      </c>
      <c r="I6545" s="2">
        <v>4438</v>
      </c>
      <c r="J6545" s="2">
        <v>0</v>
      </c>
      <c r="K6545" s="2" t="s">
        <v>5329</v>
      </c>
      <c r="L6545" s="3">
        <v>45836</v>
      </c>
      <c r="M6545" s="3">
        <v>46148</v>
      </c>
      <c r="N6545" s="2" t="s">
        <v>560</v>
      </c>
    </row>
    <row r="6546" spans="2:14" x14ac:dyDescent="0.25">
      <c r="B6546" s="2" t="s">
        <v>5313</v>
      </c>
      <c r="C6546" s="2" t="s">
        <v>609</v>
      </c>
      <c r="D6546" s="2" t="s">
        <v>41</v>
      </c>
      <c r="E6546" s="2" t="s">
        <v>17</v>
      </c>
      <c r="F6546" s="2" t="s">
        <v>552</v>
      </c>
      <c r="G6546" s="2" t="s">
        <v>4790</v>
      </c>
      <c r="H6546" s="2" t="s">
        <v>558</v>
      </c>
      <c r="I6546" s="2">
        <v>4438</v>
      </c>
      <c r="J6546" s="2">
        <v>0</v>
      </c>
      <c r="K6546" s="2" t="s">
        <v>5330</v>
      </c>
      <c r="L6546" s="3">
        <v>45904</v>
      </c>
      <c r="M6546" s="3">
        <v>46248</v>
      </c>
      <c r="N6546" s="2" t="s">
        <v>560</v>
      </c>
    </row>
    <row r="6547" spans="2:14" x14ac:dyDescent="0.25">
      <c r="B6547" s="2" t="s">
        <v>5313</v>
      </c>
      <c r="C6547" s="2" t="s">
        <v>609</v>
      </c>
      <c r="D6547" s="2" t="s">
        <v>41</v>
      </c>
      <c r="E6547" s="2" t="s">
        <v>17</v>
      </c>
      <c r="F6547" s="2" t="s">
        <v>552</v>
      </c>
      <c r="G6547" s="2" t="s">
        <v>4790</v>
      </c>
      <c r="H6547" s="2" t="s">
        <v>558</v>
      </c>
      <c r="I6547" s="2">
        <v>4438</v>
      </c>
      <c r="J6547" s="2">
        <v>0</v>
      </c>
      <c r="K6547" s="2" t="s">
        <v>5315</v>
      </c>
      <c r="L6547" s="3">
        <v>45931</v>
      </c>
      <c r="M6547" s="3">
        <v>46241</v>
      </c>
      <c r="N6547" s="2" t="s">
        <v>560</v>
      </c>
    </row>
    <row r="6548" spans="2:14" x14ac:dyDescent="0.25">
      <c r="B6548" s="2" t="s">
        <v>5313</v>
      </c>
      <c r="C6548" s="2" t="s">
        <v>609</v>
      </c>
      <c r="D6548" s="2" t="s">
        <v>41</v>
      </c>
      <c r="E6548" s="2" t="s">
        <v>17</v>
      </c>
      <c r="F6548" s="2" t="s">
        <v>552</v>
      </c>
      <c r="G6548" s="2" t="s">
        <v>4790</v>
      </c>
      <c r="H6548" s="2" t="s">
        <v>558</v>
      </c>
      <c r="I6548" s="2">
        <v>4438</v>
      </c>
      <c r="J6548" s="2">
        <v>1</v>
      </c>
      <c r="K6548" s="2" t="s">
        <v>5331</v>
      </c>
      <c r="L6548" s="3">
        <v>45981</v>
      </c>
      <c r="M6548" s="3">
        <v>46329</v>
      </c>
      <c r="N6548" s="2" t="s">
        <v>560</v>
      </c>
    </row>
    <row r="6549" spans="2:14" x14ac:dyDescent="0.25">
      <c r="B6549" s="2" t="s">
        <v>5313</v>
      </c>
      <c r="C6549" s="2" t="s">
        <v>609</v>
      </c>
      <c r="D6549" s="2" t="s">
        <v>41</v>
      </c>
      <c r="E6549" s="2" t="s">
        <v>17</v>
      </c>
      <c r="F6549" s="2" t="s">
        <v>552</v>
      </c>
      <c r="G6549" s="2" t="s">
        <v>4790</v>
      </c>
      <c r="H6549" s="2" t="s">
        <v>558</v>
      </c>
      <c r="I6549" s="2">
        <v>4438</v>
      </c>
      <c r="J6549" s="2">
        <v>0</v>
      </c>
      <c r="K6549" s="2" t="s">
        <v>5332</v>
      </c>
      <c r="L6549" s="3">
        <v>45981</v>
      </c>
      <c r="M6549" s="3">
        <v>46316</v>
      </c>
      <c r="N6549" s="2" t="s">
        <v>560</v>
      </c>
    </row>
    <row r="6550" spans="2:14" x14ac:dyDescent="0.25">
      <c r="B6550" s="2" t="s">
        <v>5313</v>
      </c>
      <c r="C6550" s="2" t="s">
        <v>609</v>
      </c>
      <c r="D6550" s="2" t="s">
        <v>41</v>
      </c>
      <c r="E6550" s="2" t="s">
        <v>17</v>
      </c>
      <c r="F6550" s="2" t="s">
        <v>552</v>
      </c>
      <c r="G6550" s="2" t="s">
        <v>4790</v>
      </c>
      <c r="H6550" s="2" t="s">
        <v>558</v>
      </c>
      <c r="I6550" s="2">
        <v>4438</v>
      </c>
      <c r="J6550" s="2">
        <v>0</v>
      </c>
      <c r="K6550" s="2" t="s">
        <v>5333</v>
      </c>
      <c r="L6550" s="3">
        <v>45981</v>
      </c>
      <c r="M6550" s="3">
        <v>46316</v>
      </c>
      <c r="N6550" s="2" t="s">
        <v>560</v>
      </c>
    </row>
    <row r="6551" spans="2:14" x14ac:dyDescent="0.25">
      <c r="B6551" s="2" t="s">
        <v>5313</v>
      </c>
      <c r="C6551" s="2" t="s">
        <v>609</v>
      </c>
      <c r="D6551" s="2" t="s">
        <v>41</v>
      </c>
      <c r="E6551" s="2" t="s">
        <v>17</v>
      </c>
      <c r="F6551" s="2" t="s">
        <v>552</v>
      </c>
      <c r="G6551" s="2" t="s">
        <v>4790</v>
      </c>
      <c r="H6551" s="2" t="s">
        <v>558</v>
      </c>
      <c r="I6551" s="2">
        <v>4438</v>
      </c>
      <c r="J6551" s="2">
        <v>19</v>
      </c>
      <c r="K6551" s="2" t="s">
        <v>5334</v>
      </c>
      <c r="L6551" s="3">
        <v>46078</v>
      </c>
      <c r="M6551" s="3">
        <v>46431</v>
      </c>
      <c r="N6551" s="2" t="s">
        <v>560</v>
      </c>
    </row>
    <row r="6552" spans="2:14" x14ac:dyDescent="0.25">
      <c r="B6552" s="2" t="s">
        <v>5313</v>
      </c>
      <c r="C6552" s="2" t="s">
        <v>609</v>
      </c>
      <c r="D6552" s="2" t="s">
        <v>41</v>
      </c>
      <c r="E6552" s="2" t="s">
        <v>17</v>
      </c>
      <c r="F6552" s="2" t="s">
        <v>552</v>
      </c>
      <c r="G6552" s="2" t="s">
        <v>4790</v>
      </c>
      <c r="H6552" s="2" t="s">
        <v>558</v>
      </c>
      <c r="I6552" s="2">
        <v>4438</v>
      </c>
      <c r="J6552" s="2">
        <v>4080</v>
      </c>
      <c r="K6552" s="2" t="s">
        <v>5335</v>
      </c>
      <c r="L6552" s="3">
        <v>46113</v>
      </c>
      <c r="M6552" s="3">
        <v>46455</v>
      </c>
      <c r="N6552" s="2" t="s">
        <v>560</v>
      </c>
    </row>
    <row r="6553" spans="2:14" x14ac:dyDescent="0.25">
      <c r="B6553" s="2" t="s">
        <v>5313</v>
      </c>
      <c r="C6553" s="2" t="s">
        <v>609</v>
      </c>
      <c r="D6553" s="2" t="s">
        <v>41</v>
      </c>
      <c r="E6553" s="2" t="s">
        <v>17</v>
      </c>
      <c r="F6553" s="2" t="s">
        <v>552</v>
      </c>
      <c r="G6553" s="2" t="s">
        <v>4790</v>
      </c>
      <c r="H6553" s="2" t="s">
        <v>558</v>
      </c>
      <c r="I6553" s="2">
        <v>4438</v>
      </c>
      <c r="J6553" s="2">
        <v>0</v>
      </c>
      <c r="K6553" s="2" t="s">
        <v>5317</v>
      </c>
      <c r="L6553" s="3">
        <v>44958</v>
      </c>
      <c r="M6553" s="3">
        <v>45860</v>
      </c>
      <c r="N6553" s="2" t="s">
        <v>560</v>
      </c>
    </row>
    <row r="6554" spans="2:14" x14ac:dyDescent="0.25">
      <c r="B6554" s="2" t="s">
        <v>5313</v>
      </c>
      <c r="C6554" s="2" t="s">
        <v>609</v>
      </c>
      <c r="D6554" s="2" t="s">
        <v>41</v>
      </c>
      <c r="E6554" s="2" t="s">
        <v>17</v>
      </c>
      <c r="F6554" s="2" t="s">
        <v>552</v>
      </c>
      <c r="G6554" s="2" t="s">
        <v>4790</v>
      </c>
      <c r="H6554" s="2" t="s">
        <v>558</v>
      </c>
      <c r="I6554" s="2">
        <v>4438</v>
      </c>
      <c r="J6554" s="2">
        <v>0</v>
      </c>
      <c r="K6554" s="2" t="s">
        <v>610</v>
      </c>
      <c r="L6554" s="3">
        <v>44958</v>
      </c>
      <c r="M6554" s="3">
        <v>45864</v>
      </c>
      <c r="N6554" s="2" t="s">
        <v>560</v>
      </c>
    </row>
    <row r="6555" spans="2:14" x14ac:dyDescent="0.25">
      <c r="B6555" s="2" t="s">
        <v>5313</v>
      </c>
      <c r="C6555" s="2" t="s">
        <v>609</v>
      </c>
      <c r="D6555" s="2" t="s">
        <v>41</v>
      </c>
      <c r="E6555" s="2" t="s">
        <v>17</v>
      </c>
      <c r="F6555" s="2" t="s">
        <v>552</v>
      </c>
      <c r="G6555" s="2" t="s">
        <v>4790</v>
      </c>
      <c r="H6555" s="2" t="s">
        <v>558</v>
      </c>
      <c r="I6555" s="2">
        <v>4438</v>
      </c>
      <c r="J6555" s="2">
        <v>0</v>
      </c>
      <c r="K6555" s="2" t="s">
        <v>5318</v>
      </c>
      <c r="L6555" s="3">
        <v>44958</v>
      </c>
      <c r="M6555" s="3">
        <v>45864</v>
      </c>
      <c r="N6555" s="2" t="s">
        <v>560</v>
      </c>
    </row>
    <row r="6556" spans="2:14" x14ac:dyDescent="0.25">
      <c r="B6556" s="2" t="s">
        <v>5313</v>
      </c>
      <c r="C6556" s="2" t="s">
        <v>609</v>
      </c>
      <c r="D6556" s="2" t="s">
        <v>41</v>
      </c>
      <c r="E6556" s="2" t="s">
        <v>17</v>
      </c>
      <c r="F6556" s="2" t="s">
        <v>552</v>
      </c>
      <c r="G6556" s="2" t="s">
        <v>4790</v>
      </c>
      <c r="H6556" s="2" t="s">
        <v>558</v>
      </c>
      <c r="I6556" s="2">
        <v>4438</v>
      </c>
      <c r="J6556" s="2">
        <v>0</v>
      </c>
      <c r="K6556" s="2" t="s">
        <v>5319</v>
      </c>
      <c r="L6556" s="3">
        <v>44958</v>
      </c>
      <c r="M6556" s="3">
        <v>45864</v>
      </c>
      <c r="N6556" s="2" t="s">
        <v>560</v>
      </c>
    </row>
    <row r="6557" spans="2:14" x14ac:dyDescent="0.25">
      <c r="B6557" s="2" t="s">
        <v>5313</v>
      </c>
      <c r="C6557" s="2" t="s">
        <v>609</v>
      </c>
      <c r="D6557" s="2" t="s">
        <v>41</v>
      </c>
      <c r="E6557" s="2" t="s">
        <v>17</v>
      </c>
      <c r="F6557" s="2" t="s">
        <v>552</v>
      </c>
      <c r="G6557" s="2" t="s">
        <v>4790</v>
      </c>
      <c r="H6557" s="2" t="s">
        <v>558</v>
      </c>
      <c r="I6557" s="2">
        <v>4438</v>
      </c>
      <c r="J6557" s="2">
        <v>0</v>
      </c>
      <c r="K6557" s="2" t="s">
        <v>5321</v>
      </c>
      <c r="L6557" s="3">
        <v>44958</v>
      </c>
      <c r="M6557" s="3">
        <v>45864</v>
      </c>
      <c r="N6557" s="2" t="s">
        <v>560</v>
      </c>
    </row>
    <row r="6558" spans="2:14" x14ac:dyDescent="0.25">
      <c r="B6558" s="2" t="s">
        <v>5313</v>
      </c>
      <c r="C6558" s="2" t="s">
        <v>609</v>
      </c>
      <c r="D6558" s="2" t="s">
        <v>41</v>
      </c>
      <c r="E6558" s="2" t="s">
        <v>17</v>
      </c>
      <c r="F6558" s="2" t="s">
        <v>552</v>
      </c>
      <c r="G6558" s="2" t="s">
        <v>4790</v>
      </c>
      <c r="H6558" s="2" t="s">
        <v>558</v>
      </c>
      <c r="I6558" s="2">
        <v>4438</v>
      </c>
      <c r="J6558" s="2">
        <v>0</v>
      </c>
      <c r="K6558" s="2" t="s">
        <v>5322</v>
      </c>
      <c r="L6558" s="3">
        <v>45666</v>
      </c>
      <c r="M6558" s="3">
        <v>45843</v>
      </c>
      <c r="N6558" s="2" t="s">
        <v>560</v>
      </c>
    </row>
    <row r="6559" spans="2:14" x14ac:dyDescent="0.25">
      <c r="B6559" s="2" t="s">
        <v>5313</v>
      </c>
      <c r="C6559" s="2" t="s">
        <v>609</v>
      </c>
      <c r="D6559" s="2" t="s">
        <v>41</v>
      </c>
      <c r="E6559" s="2" t="s">
        <v>17</v>
      </c>
      <c r="F6559" s="2" t="s">
        <v>552</v>
      </c>
      <c r="G6559" s="2" t="s">
        <v>4790</v>
      </c>
      <c r="H6559" s="2" t="s">
        <v>558</v>
      </c>
      <c r="I6559" s="2">
        <v>4438</v>
      </c>
      <c r="J6559" s="2">
        <v>0</v>
      </c>
      <c r="K6559" s="2" t="s">
        <v>5324</v>
      </c>
      <c r="L6559" s="3">
        <v>44958</v>
      </c>
      <c r="M6559" s="3">
        <v>45842</v>
      </c>
      <c r="N6559" s="2" t="s">
        <v>560</v>
      </c>
    </row>
    <row r="6560" spans="2:14" x14ac:dyDescent="0.25">
      <c r="B6560" s="2" t="s">
        <v>5313</v>
      </c>
      <c r="C6560" s="2" t="s">
        <v>609</v>
      </c>
      <c r="D6560" s="2" t="s">
        <v>41</v>
      </c>
      <c r="E6560" s="2" t="s">
        <v>17</v>
      </c>
      <c r="F6560" s="2" t="s">
        <v>552</v>
      </c>
      <c r="G6560" s="2" t="s">
        <v>4790</v>
      </c>
      <c r="H6560" s="2" t="s">
        <v>558</v>
      </c>
      <c r="I6560" s="2">
        <v>4438</v>
      </c>
      <c r="J6560" s="2">
        <v>0</v>
      </c>
      <c r="K6560" s="2" t="s">
        <v>5336</v>
      </c>
      <c r="L6560" s="3">
        <v>44958</v>
      </c>
      <c r="M6560" s="3">
        <v>45860</v>
      </c>
      <c r="N6560" s="2" t="s">
        <v>560</v>
      </c>
    </row>
    <row r="6561" spans="2:14" x14ac:dyDescent="0.25">
      <c r="B6561" s="2" t="s">
        <v>5313</v>
      </c>
      <c r="C6561" s="2" t="s">
        <v>609</v>
      </c>
      <c r="D6561" s="2" t="s">
        <v>41</v>
      </c>
      <c r="E6561" s="2" t="s">
        <v>17</v>
      </c>
      <c r="F6561" s="2" t="s">
        <v>552</v>
      </c>
      <c r="G6561" s="2" t="s">
        <v>4790</v>
      </c>
      <c r="H6561" s="2" t="s">
        <v>558</v>
      </c>
      <c r="I6561" s="2">
        <v>4438</v>
      </c>
      <c r="J6561" s="2">
        <v>0</v>
      </c>
      <c r="K6561" s="2" t="s">
        <v>470</v>
      </c>
      <c r="L6561" s="2" t="s">
        <v>30</v>
      </c>
      <c r="M6561" s="2" t="s">
        <v>30</v>
      </c>
      <c r="N6561" s="2" t="s">
        <v>560</v>
      </c>
    </row>
    <row r="6562" spans="2:14" x14ac:dyDescent="0.25">
      <c r="B6562" s="2" t="s">
        <v>5313</v>
      </c>
      <c r="C6562" s="2" t="s">
        <v>609</v>
      </c>
      <c r="D6562" s="2" t="s">
        <v>41</v>
      </c>
      <c r="E6562" s="2" t="s">
        <v>181</v>
      </c>
      <c r="F6562" s="2" t="s">
        <v>552</v>
      </c>
      <c r="G6562" s="2" t="s">
        <v>4790</v>
      </c>
      <c r="H6562" s="2" t="s">
        <v>558</v>
      </c>
      <c r="I6562" s="2">
        <v>4438</v>
      </c>
      <c r="J6562" s="2">
        <v>0</v>
      </c>
      <c r="K6562" s="2" t="s">
        <v>5322</v>
      </c>
      <c r="L6562" s="3">
        <v>45666</v>
      </c>
      <c r="M6562" s="3">
        <v>45843</v>
      </c>
      <c r="N6562" s="2" t="s">
        <v>560</v>
      </c>
    </row>
    <row r="6563" spans="2:14" hidden="1" x14ac:dyDescent="0.25">
      <c r="B6563" s="2" t="s">
        <v>5313</v>
      </c>
      <c r="C6563" s="2" t="s">
        <v>609</v>
      </c>
      <c r="D6563" s="2" t="s">
        <v>41</v>
      </c>
      <c r="E6563" s="2" t="s">
        <v>233</v>
      </c>
      <c r="F6563" s="2" t="s">
        <v>552</v>
      </c>
      <c r="G6563" s="2" t="s">
        <v>4790</v>
      </c>
      <c r="H6563" s="2" t="s">
        <v>558</v>
      </c>
      <c r="I6563" s="2">
        <v>4438</v>
      </c>
      <c r="J6563" s="2">
        <v>0</v>
      </c>
      <c r="K6563" s="2">
        <v>0</v>
      </c>
      <c r="L6563" s="3">
        <v>45716</v>
      </c>
      <c r="M6563" s="2" t="s">
        <v>30</v>
      </c>
      <c r="N6563" s="2" t="s">
        <v>560</v>
      </c>
    </row>
    <row r="6564" spans="2:14" x14ac:dyDescent="0.25">
      <c r="B6564" s="2" t="s">
        <v>5313</v>
      </c>
      <c r="C6564" s="2" t="s">
        <v>609</v>
      </c>
      <c r="D6564" s="2" t="s">
        <v>41</v>
      </c>
      <c r="E6564" s="2" t="s">
        <v>142</v>
      </c>
      <c r="F6564" s="2" t="s">
        <v>552</v>
      </c>
      <c r="G6564" s="2" t="s">
        <v>4790</v>
      </c>
      <c r="H6564" s="2" t="s">
        <v>558</v>
      </c>
      <c r="I6564" s="2">
        <v>4438</v>
      </c>
      <c r="J6564" s="2">
        <v>0</v>
      </c>
      <c r="K6564" s="2" t="s">
        <v>610</v>
      </c>
      <c r="L6564" s="3">
        <v>44958</v>
      </c>
      <c r="M6564" s="3">
        <v>45864</v>
      </c>
      <c r="N6564" s="2" t="s">
        <v>560</v>
      </c>
    </row>
    <row r="6565" spans="2:14" x14ac:dyDescent="0.25">
      <c r="B6565" s="2" t="s">
        <v>5313</v>
      </c>
      <c r="C6565" s="2" t="s">
        <v>609</v>
      </c>
      <c r="D6565" s="2" t="s">
        <v>41</v>
      </c>
      <c r="E6565" s="2" t="s">
        <v>5337</v>
      </c>
      <c r="F6565" s="2" t="s">
        <v>552</v>
      </c>
      <c r="G6565" s="2" t="s">
        <v>4790</v>
      </c>
      <c r="H6565" s="2" t="s">
        <v>558</v>
      </c>
      <c r="I6565" s="2">
        <v>4438</v>
      </c>
      <c r="J6565" s="2">
        <v>0</v>
      </c>
      <c r="K6565" s="2" t="s">
        <v>5317</v>
      </c>
      <c r="L6565" s="3">
        <v>44958</v>
      </c>
      <c r="M6565" s="3">
        <v>45860</v>
      </c>
      <c r="N6565" s="2" t="s">
        <v>560</v>
      </c>
    </row>
    <row r="6566" spans="2:14" x14ac:dyDescent="0.25">
      <c r="B6566" s="2" t="s">
        <v>5313</v>
      </c>
      <c r="C6566" s="2" t="s">
        <v>609</v>
      </c>
      <c r="D6566" s="2" t="s">
        <v>41</v>
      </c>
      <c r="E6566" s="2" t="s">
        <v>5337</v>
      </c>
      <c r="F6566" s="2" t="s">
        <v>552</v>
      </c>
      <c r="G6566" s="2" t="s">
        <v>4790</v>
      </c>
      <c r="H6566" s="2" t="s">
        <v>558</v>
      </c>
      <c r="I6566" s="2">
        <v>4438</v>
      </c>
      <c r="J6566" s="2">
        <v>0</v>
      </c>
      <c r="K6566" s="2" t="s">
        <v>610</v>
      </c>
      <c r="L6566" s="3">
        <v>44958</v>
      </c>
      <c r="M6566" s="3">
        <v>45864</v>
      </c>
      <c r="N6566" s="2" t="s">
        <v>560</v>
      </c>
    </row>
    <row r="6567" spans="2:14" x14ac:dyDescent="0.25">
      <c r="B6567" s="2" t="s">
        <v>5313</v>
      </c>
      <c r="C6567" s="2" t="s">
        <v>609</v>
      </c>
      <c r="D6567" s="2" t="s">
        <v>41</v>
      </c>
      <c r="E6567" s="2" t="s">
        <v>5337</v>
      </c>
      <c r="F6567" s="2" t="s">
        <v>552</v>
      </c>
      <c r="G6567" s="2" t="s">
        <v>4790</v>
      </c>
      <c r="H6567" s="2" t="s">
        <v>558</v>
      </c>
      <c r="I6567" s="2">
        <v>4438</v>
      </c>
      <c r="J6567" s="2">
        <v>0</v>
      </c>
      <c r="K6567" s="2" t="s">
        <v>5318</v>
      </c>
      <c r="L6567" s="3">
        <v>44958</v>
      </c>
      <c r="M6567" s="3">
        <v>45864</v>
      </c>
      <c r="N6567" s="2" t="s">
        <v>560</v>
      </c>
    </row>
    <row r="6568" spans="2:14" x14ac:dyDescent="0.25">
      <c r="B6568" s="2" t="s">
        <v>5313</v>
      </c>
      <c r="C6568" s="2" t="s">
        <v>609</v>
      </c>
      <c r="D6568" s="2" t="s">
        <v>41</v>
      </c>
      <c r="E6568" s="2" t="s">
        <v>5337</v>
      </c>
      <c r="F6568" s="2" t="s">
        <v>552</v>
      </c>
      <c r="G6568" s="2" t="s">
        <v>4790</v>
      </c>
      <c r="H6568" s="2" t="s">
        <v>558</v>
      </c>
      <c r="I6568" s="2">
        <v>4438</v>
      </c>
      <c r="J6568" s="2">
        <v>0</v>
      </c>
      <c r="K6568" s="2" t="s">
        <v>5319</v>
      </c>
      <c r="L6568" s="3">
        <v>44958</v>
      </c>
      <c r="M6568" s="3">
        <v>45864</v>
      </c>
      <c r="N6568" s="2" t="s">
        <v>560</v>
      </c>
    </row>
    <row r="6569" spans="2:14" x14ac:dyDescent="0.25">
      <c r="B6569" s="2" t="s">
        <v>5313</v>
      </c>
      <c r="C6569" s="2" t="s">
        <v>609</v>
      </c>
      <c r="D6569" s="2" t="s">
        <v>41</v>
      </c>
      <c r="E6569" s="2" t="s">
        <v>5337</v>
      </c>
      <c r="F6569" s="2" t="s">
        <v>552</v>
      </c>
      <c r="G6569" s="2" t="s">
        <v>4790</v>
      </c>
      <c r="H6569" s="2" t="s">
        <v>558</v>
      </c>
      <c r="I6569" s="2">
        <v>4438</v>
      </c>
      <c r="J6569" s="2">
        <v>0</v>
      </c>
      <c r="K6569" s="2" t="s">
        <v>5321</v>
      </c>
      <c r="L6569" s="3">
        <v>44958</v>
      </c>
      <c r="M6569" s="3">
        <v>45864</v>
      </c>
      <c r="N6569" s="2" t="s">
        <v>560</v>
      </c>
    </row>
    <row r="6570" spans="2:14" x14ac:dyDescent="0.25">
      <c r="B6570" s="2" t="s">
        <v>5313</v>
      </c>
      <c r="C6570" s="2" t="s">
        <v>609</v>
      </c>
      <c r="D6570" s="2" t="s">
        <v>41</v>
      </c>
      <c r="E6570" s="2" t="s">
        <v>5337</v>
      </c>
      <c r="F6570" s="2" t="s">
        <v>552</v>
      </c>
      <c r="G6570" s="2" t="s">
        <v>4790</v>
      </c>
      <c r="H6570" s="2" t="s">
        <v>558</v>
      </c>
      <c r="I6570" s="2">
        <v>4438</v>
      </c>
      <c r="J6570" s="2">
        <v>0</v>
      </c>
      <c r="K6570" s="2" t="s">
        <v>5336</v>
      </c>
      <c r="L6570" s="3">
        <v>44958</v>
      </c>
      <c r="M6570" s="3">
        <v>45860</v>
      </c>
      <c r="N6570" s="2" t="s">
        <v>560</v>
      </c>
    </row>
    <row r="6571" spans="2:14" x14ac:dyDescent="0.25">
      <c r="B6571" s="2" t="s">
        <v>5338</v>
      </c>
      <c r="C6571" s="2" t="s">
        <v>5339</v>
      </c>
      <c r="D6571" s="2" t="s">
        <v>41</v>
      </c>
      <c r="E6571" s="2" t="s">
        <v>2767</v>
      </c>
      <c r="F6571" s="2" t="s">
        <v>552</v>
      </c>
      <c r="G6571" s="2" t="s">
        <v>4790</v>
      </c>
      <c r="H6571" s="2" t="s">
        <v>4791</v>
      </c>
      <c r="I6571" s="2">
        <v>41353</v>
      </c>
      <c r="J6571" s="2">
        <v>0</v>
      </c>
      <c r="K6571" s="2" t="s">
        <v>5340</v>
      </c>
      <c r="L6571" s="3">
        <v>44958</v>
      </c>
      <c r="M6571" s="3">
        <v>45998</v>
      </c>
      <c r="N6571" s="2" t="s">
        <v>560</v>
      </c>
    </row>
    <row r="6572" spans="2:14" x14ac:dyDescent="0.25">
      <c r="B6572" s="2" t="s">
        <v>5338</v>
      </c>
      <c r="C6572" s="2" t="s">
        <v>5339</v>
      </c>
      <c r="D6572" s="2" t="s">
        <v>41</v>
      </c>
      <c r="E6572" s="2" t="s">
        <v>2767</v>
      </c>
      <c r="F6572" s="2" t="s">
        <v>552</v>
      </c>
      <c r="G6572" s="2" t="s">
        <v>4790</v>
      </c>
      <c r="H6572" s="2" t="s">
        <v>4791</v>
      </c>
      <c r="I6572" s="2">
        <v>41353</v>
      </c>
      <c r="J6572" s="2">
        <v>0</v>
      </c>
      <c r="K6572" s="2" t="s">
        <v>5341</v>
      </c>
      <c r="L6572" s="3">
        <v>44958</v>
      </c>
      <c r="M6572" s="3">
        <v>45998</v>
      </c>
      <c r="N6572" s="2" t="s">
        <v>560</v>
      </c>
    </row>
    <row r="6573" spans="2:14" x14ac:dyDescent="0.25">
      <c r="B6573" s="2" t="s">
        <v>5338</v>
      </c>
      <c r="C6573" s="2" t="s">
        <v>5339</v>
      </c>
      <c r="D6573" s="2" t="s">
        <v>41</v>
      </c>
      <c r="E6573" s="2" t="s">
        <v>2767</v>
      </c>
      <c r="F6573" s="2" t="s">
        <v>552</v>
      </c>
      <c r="G6573" s="2" t="s">
        <v>4790</v>
      </c>
      <c r="H6573" s="2" t="s">
        <v>4791</v>
      </c>
      <c r="I6573" s="2">
        <v>41353</v>
      </c>
      <c r="J6573" s="2">
        <v>0</v>
      </c>
      <c r="K6573" s="2" t="s">
        <v>5342</v>
      </c>
      <c r="L6573" s="3">
        <v>44958</v>
      </c>
      <c r="M6573" s="3">
        <v>45998</v>
      </c>
      <c r="N6573" s="2" t="s">
        <v>560</v>
      </c>
    </row>
    <row r="6574" spans="2:14" x14ac:dyDescent="0.25">
      <c r="B6574" s="2" t="s">
        <v>5338</v>
      </c>
      <c r="C6574" s="2" t="s">
        <v>5339</v>
      </c>
      <c r="D6574" s="2" t="s">
        <v>41</v>
      </c>
      <c r="E6574" s="2" t="s">
        <v>2767</v>
      </c>
      <c r="F6574" s="2" t="s">
        <v>552</v>
      </c>
      <c r="G6574" s="2" t="s">
        <v>4790</v>
      </c>
      <c r="H6574" s="2" t="s">
        <v>4791</v>
      </c>
      <c r="I6574" s="2">
        <v>41353</v>
      </c>
      <c r="J6574" s="2">
        <v>0</v>
      </c>
      <c r="K6574" s="2" t="s">
        <v>5343</v>
      </c>
      <c r="L6574" s="3">
        <v>44958</v>
      </c>
      <c r="M6574" s="3">
        <v>45998</v>
      </c>
      <c r="N6574" s="2" t="s">
        <v>560</v>
      </c>
    </row>
    <row r="6575" spans="2:14" x14ac:dyDescent="0.25">
      <c r="B6575" s="2" t="s">
        <v>5338</v>
      </c>
      <c r="C6575" s="2" t="s">
        <v>5339</v>
      </c>
      <c r="D6575" s="2" t="s">
        <v>41</v>
      </c>
      <c r="E6575" s="2" t="s">
        <v>2767</v>
      </c>
      <c r="F6575" s="2" t="s">
        <v>552</v>
      </c>
      <c r="G6575" s="2" t="s">
        <v>4790</v>
      </c>
      <c r="H6575" s="2" t="s">
        <v>4791</v>
      </c>
      <c r="I6575" s="2">
        <v>41353</v>
      </c>
      <c r="J6575" s="2">
        <v>0</v>
      </c>
      <c r="K6575" s="2" t="s">
        <v>5344</v>
      </c>
      <c r="L6575" s="3">
        <v>44958</v>
      </c>
      <c r="M6575" s="3">
        <v>46001</v>
      </c>
      <c r="N6575" s="2" t="s">
        <v>560</v>
      </c>
    </row>
    <row r="6576" spans="2:14" x14ac:dyDescent="0.25">
      <c r="B6576" s="2" t="s">
        <v>5338</v>
      </c>
      <c r="C6576" s="2" t="s">
        <v>5339</v>
      </c>
      <c r="D6576" s="2" t="s">
        <v>41</v>
      </c>
      <c r="E6576" s="2" t="s">
        <v>75</v>
      </c>
      <c r="F6576" s="2" t="s">
        <v>552</v>
      </c>
      <c r="G6576" s="2" t="s">
        <v>4790</v>
      </c>
      <c r="H6576" s="2" t="s">
        <v>4791</v>
      </c>
      <c r="I6576" s="2">
        <v>41353</v>
      </c>
      <c r="J6576" s="2">
        <v>0</v>
      </c>
      <c r="K6576" s="2" t="s">
        <v>5345</v>
      </c>
      <c r="L6576" s="3">
        <v>45818</v>
      </c>
      <c r="M6576" s="3">
        <v>45919</v>
      </c>
      <c r="N6576" s="2" t="s">
        <v>560</v>
      </c>
    </row>
    <row r="6577" spans="2:14" x14ac:dyDescent="0.25">
      <c r="B6577" s="2" t="s">
        <v>5338</v>
      </c>
      <c r="C6577" s="2" t="s">
        <v>5339</v>
      </c>
      <c r="D6577" s="2" t="s">
        <v>41</v>
      </c>
      <c r="E6577" s="2" t="s">
        <v>75</v>
      </c>
      <c r="F6577" s="2" t="s">
        <v>552</v>
      </c>
      <c r="G6577" s="2" t="s">
        <v>4790</v>
      </c>
      <c r="H6577" s="2" t="s">
        <v>4791</v>
      </c>
      <c r="I6577" s="2">
        <v>41353</v>
      </c>
      <c r="J6577" s="2">
        <v>0</v>
      </c>
      <c r="K6577" s="2" t="s">
        <v>5346</v>
      </c>
      <c r="L6577" s="3">
        <v>45818</v>
      </c>
      <c r="M6577" s="3">
        <v>45919</v>
      </c>
      <c r="N6577" s="2" t="s">
        <v>560</v>
      </c>
    </row>
    <row r="6578" spans="2:14" x14ac:dyDescent="0.25">
      <c r="B6578" s="2" t="s">
        <v>5338</v>
      </c>
      <c r="C6578" s="2" t="s">
        <v>5339</v>
      </c>
      <c r="D6578" s="2" t="s">
        <v>41</v>
      </c>
      <c r="E6578" s="2" t="s">
        <v>75</v>
      </c>
      <c r="F6578" s="2" t="s">
        <v>552</v>
      </c>
      <c r="G6578" s="2" t="s">
        <v>4790</v>
      </c>
      <c r="H6578" s="2" t="s">
        <v>4791</v>
      </c>
      <c r="I6578" s="2">
        <v>41353</v>
      </c>
      <c r="J6578" s="2">
        <v>0</v>
      </c>
      <c r="K6578" s="2" t="s">
        <v>5347</v>
      </c>
      <c r="L6578" s="3">
        <v>45981</v>
      </c>
      <c r="M6578" s="3">
        <v>45919</v>
      </c>
      <c r="N6578" s="2" t="s">
        <v>560</v>
      </c>
    </row>
    <row r="6579" spans="2:14" x14ac:dyDescent="0.25">
      <c r="B6579" s="2" t="s">
        <v>5338</v>
      </c>
      <c r="C6579" s="2" t="s">
        <v>5339</v>
      </c>
      <c r="D6579" s="2" t="s">
        <v>41</v>
      </c>
      <c r="E6579" s="2" t="s">
        <v>75</v>
      </c>
      <c r="F6579" s="2" t="s">
        <v>552</v>
      </c>
      <c r="G6579" s="2" t="s">
        <v>4790</v>
      </c>
      <c r="H6579" s="2" t="s">
        <v>4791</v>
      </c>
      <c r="I6579" s="2">
        <v>41353</v>
      </c>
      <c r="J6579" s="2">
        <v>0</v>
      </c>
      <c r="K6579" s="2" t="s">
        <v>5348</v>
      </c>
      <c r="L6579" s="3">
        <v>44958</v>
      </c>
      <c r="M6579" s="3">
        <v>45940</v>
      </c>
      <c r="N6579" s="2" t="s">
        <v>560</v>
      </c>
    </row>
    <row r="6580" spans="2:14" x14ac:dyDescent="0.25">
      <c r="B6580" s="2" t="s">
        <v>5338</v>
      </c>
      <c r="C6580" s="2" t="s">
        <v>5339</v>
      </c>
      <c r="D6580" s="2" t="s">
        <v>41</v>
      </c>
      <c r="E6580" s="2" t="s">
        <v>75</v>
      </c>
      <c r="F6580" s="2" t="s">
        <v>552</v>
      </c>
      <c r="G6580" s="2" t="s">
        <v>4790</v>
      </c>
      <c r="H6580" s="2" t="s">
        <v>4791</v>
      </c>
      <c r="I6580" s="2">
        <v>41353</v>
      </c>
      <c r="J6580" s="2">
        <v>0</v>
      </c>
      <c r="K6580" s="2" t="s">
        <v>5349</v>
      </c>
      <c r="L6580" s="3">
        <v>44958</v>
      </c>
      <c r="M6580" s="3">
        <v>45940</v>
      </c>
      <c r="N6580" s="2" t="s">
        <v>560</v>
      </c>
    </row>
    <row r="6581" spans="2:14" x14ac:dyDescent="0.25">
      <c r="B6581" s="2" t="s">
        <v>5338</v>
      </c>
      <c r="C6581" s="2" t="s">
        <v>5339</v>
      </c>
      <c r="D6581" s="2" t="s">
        <v>41</v>
      </c>
      <c r="E6581" s="2" t="s">
        <v>75</v>
      </c>
      <c r="F6581" s="2" t="s">
        <v>552</v>
      </c>
      <c r="G6581" s="2" t="s">
        <v>4790</v>
      </c>
      <c r="H6581" s="2" t="s">
        <v>4791</v>
      </c>
      <c r="I6581" s="2">
        <v>41353</v>
      </c>
      <c r="J6581" s="2">
        <v>0</v>
      </c>
      <c r="K6581" s="2" t="s">
        <v>5350</v>
      </c>
      <c r="L6581" s="3">
        <v>45992</v>
      </c>
      <c r="M6581" s="3">
        <v>45937</v>
      </c>
      <c r="N6581" s="2" t="s">
        <v>560</v>
      </c>
    </row>
    <row r="6582" spans="2:14" x14ac:dyDescent="0.25">
      <c r="B6582" s="2" t="s">
        <v>5338</v>
      </c>
      <c r="C6582" s="2" t="s">
        <v>5339</v>
      </c>
      <c r="D6582" s="2" t="s">
        <v>41</v>
      </c>
      <c r="E6582" s="2" t="s">
        <v>75</v>
      </c>
      <c r="F6582" s="2" t="s">
        <v>552</v>
      </c>
      <c r="G6582" s="2" t="s">
        <v>4790</v>
      </c>
      <c r="H6582" s="2" t="s">
        <v>4791</v>
      </c>
      <c r="I6582" s="2">
        <v>41353</v>
      </c>
      <c r="J6582" s="2">
        <v>0</v>
      </c>
      <c r="K6582" s="2" t="s">
        <v>5351</v>
      </c>
      <c r="L6582" s="3">
        <v>44958</v>
      </c>
      <c r="M6582" s="3">
        <v>45940</v>
      </c>
      <c r="N6582" s="2" t="s">
        <v>560</v>
      </c>
    </row>
    <row r="6583" spans="2:14" x14ac:dyDescent="0.25">
      <c r="B6583" s="2" t="s">
        <v>5338</v>
      </c>
      <c r="C6583" s="2" t="s">
        <v>5339</v>
      </c>
      <c r="D6583" s="2" t="s">
        <v>41</v>
      </c>
      <c r="E6583" s="2" t="s">
        <v>75</v>
      </c>
      <c r="F6583" s="2" t="s">
        <v>552</v>
      </c>
      <c r="G6583" s="2" t="s">
        <v>4790</v>
      </c>
      <c r="H6583" s="2" t="s">
        <v>4791</v>
      </c>
      <c r="I6583" s="2">
        <v>41353</v>
      </c>
      <c r="J6583" s="2">
        <v>0</v>
      </c>
      <c r="K6583" s="2" t="s">
        <v>5352</v>
      </c>
      <c r="L6583" s="3">
        <v>44958</v>
      </c>
      <c r="M6583" s="3">
        <v>45938</v>
      </c>
      <c r="N6583" s="2" t="s">
        <v>560</v>
      </c>
    </row>
    <row r="6584" spans="2:14" x14ac:dyDescent="0.25">
      <c r="B6584" s="2" t="s">
        <v>5338</v>
      </c>
      <c r="C6584" s="2" t="s">
        <v>5339</v>
      </c>
      <c r="D6584" s="2" t="s">
        <v>41</v>
      </c>
      <c r="E6584" s="2" t="s">
        <v>75</v>
      </c>
      <c r="F6584" s="2" t="s">
        <v>552</v>
      </c>
      <c r="G6584" s="2" t="s">
        <v>4790</v>
      </c>
      <c r="H6584" s="2" t="s">
        <v>4791</v>
      </c>
      <c r="I6584" s="2">
        <v>41353</v>
      </c>
      <c r="J6584" s="2">
        <v>0</v>
      </c>
      <c r="K6584" s="2" t="s">
        <v>5353</v>
      </c>
      <c r="L6584" s="3">
        <v>45975</v>
      </c>
      <c r="M6584" s="3">
        <v>45951</v>
      </c>
      <c r="N6584" s="2" t="s">
        <v>560</v>
      </c>
    </row>
    <row r="6585" spans="2:14" x14ac:dyDescent="0.25">
      <c r="B6585" s="2" t="s">
        <v>5338</v>
      </c>
      <c r="C6585" s="2" t="s">
        <v>5339</v>
      </c>
      <c r="D6585" s="2" t="s">
        <v>41</v>
      </c>
      <c r="E6585" s="2" t="s">
        <v>75</v>
      </c>
      <c r="F6585" s="2" t="s">
        <v>552</v>
      </c>
      <c r="G6585" s="2" t="s">
        <v>4790</v>
      </c>
      <c r="H6585" s="2" t="s">
        <v>4791</v>
      </c>
      <c r="I6585" s="2">
        <v>41353</v>
      </c>
      <c r="J6585" s="2">
        <v>0</v>
      </c>
      <c r="K6585" s="2" t="s">
        <v>5354</v>
      </c>
      <c r="L6585" s="3">
        <v>44958</v>
      </c>
      <c r="M6585" s="3">
        <v>45988</v>
      </c>
      <c r="N6585" s="2" t="s">
        <v>560</v>
      </c>
    </row>
    <row r="6586" spans="2:14" x14ac:dyDescent="0.25">
      <c r="B6586" s="2" t="s">
        <v>5338</v>
      </c>
      <c r="C6586" s="2" t="s">
        <v>5339</v>
      </c>
      <c r="D6586" s="2" t="s">
        <v>41</v>
      </c>
      <c r="E6586" s="2" t="s">
        <v>17</v>
      </c>
      <c r="F6586" s="2" t="s">
        <v>552</v>
      </c>
      <c r="G6586" s="2" t="s">
        <v>4790</v>
      </c>
      <c r="H6586" s="2" t="s">
        <v>4791</v>
      </c>
      <c r="I6586" s="2">
        <v>41353</v>
      </c>
      <c r="J6586" s="2">
        <v>0</v>
      </c>
      <c r="K6586" s="2">
        <v>0</v>
      </c>
      <c r="L6586" s="3">
        <v>45850</v>
      </c>
      <c r="M6586" s="2" t="s">
        <v>30</v>
      </c>
      <c r="N6586" s="2" t="s">
        <v>560</v>
      </c>
    </row>
    <row r="6587" spans="2:14" x14ac:dyDescent="0.25">
      <c r="B6587" s="2" t="s">
        <v>5338</v>
      </c>
      <c r="C6587" s="2" t="s">
        <v>5339</v>
      </c>
      <c r="D6587" s="2" t="s">
        <v>41</v>
      </c>
      <c r="E6587" s="2" t="s">
        <v>17</v>
      </c>
      <c r="F6587" s="2" t="s">
        <v>552</v>
      </c>
      <c r="G6587" s="2" t="s">
        <v>4790</v>
      </c>
      <c r="H6587" s="2" t="s">
        <v>4791</v>
      </c>
      <c r="I6587" s="2">
        <v>41353</v>
      </c>
      <c r="J6587" s="2">
        <v>0</v>
      </c>
      <c r="K6587" s="2" t="s">
        <v>5355</v>
      </c>
      <c r="L6587" s="3">
        <v>45808</v>
      </c>
      <c r="M6587" s="3">
        <v>46151</v>
      </c>
      <c r="N6587" s="2" t="s">
        <v>560</v>
      </c>
    </row>
    <row r="6588" spans="2:14" x14ac:dyDescent="0.25">
      <c r="B6588" s="2" t="s">
        <v>5338</v>
      </c>
      <c r="C6588" s="2" t="s">
        <v>5339</v>
      </c>
      <c r="D6588" s="2" t="s">
        <v>41</v>
      </c>
      <c r="E6588" s="2" t="s">
        <v>17</v>
      </c>
      <c r="F6588" s="2" t="s">
        <v>552</v>
      </c>
      <c r="G6588" s="2" t="s">
        <v>4790</v>
      </c>
      <c r="H6588" s="2" t="s">
        <v>4791</v>
      </c>
      <c r="I6588" s="2">
        <v>41353</v>
      </c>
      <c r="J6588" s="2">
        <v>0</v>
      </c>
      <c r="K6588" s="2" t="s">
        <v>5356</v>
      </c>
      <c r="L6588" s="3">
        <v>45808</v>
      </c>
      <c r="M6588" s="3">
        <v>46143</v>
      </c>
      <c r="N6588" s="2" t="s">
        <v>560</v>
      </c>
    </row>
    <row r="6589" spans="2:14" x14ac:dyDescent="0.25">
      <c r="B6589" s="2" t="s">
        <v>5338</v>
      </c>
      <c r="C6589" s="2" t="s">
        <v>5339</v>
      </c>
      <c r="D6589" s="2" t="s">
        <v>41</v>
      </c>
      <c r="E6589" s="2" t="s">
        <v>17</v>
      </c>
      <c r="F6589" s="2" t="s">
        <v>552</v>
      </c>
      <c r="G6589" s="2" t="s">
        <v>4790</v>
      </c>
      <c r="H6589" s="2" t="s">
        <v>4791</v>
      </c>
      <c r="I6589" s="2">
        <v>41353</v>
      </c>
      <c r="J6589" s="2">
        <v>0</v>
      </c>
      <c r="K6589" s="2" t="s">
        <v>5357</v>
      </c>
      <c r="L6589" s="3">
        <v>45808</v>
      </c>
      <c r="M6589" s="3">
        <v>46144</v>
      </c>
      <c r="N6589" s="2" t="s">
        <v>560</v>
      </c>
    </row>
    <row r="6590" spans="2:14" x14ac:dyDescent="0.25">
      <c r="B6590" s="2" t="s">
        <v>5338</v>
      </c>
      <c r="C6590" s="2" t="s">
        <v>5339</v>
      </c>
      <c r="D6590" s="2" t="s">
        <v>41</v>
      </c>
      <c r="E6590" s="2" t="s">
        <v>17</v>
      </c>
      <c r="F6590" s="2" t="s">
        <v>552</v>
      </c>
      <c r="G6590" s="2" t="s">
        <v>4790</v>
      </c>
      <c r="H6590" s="2" t="s">
        <v>4791</v>
      </c>
      <c r="I6590" s="2">
        <v>41353</v>
      </c>
      <c r="J6590" s="2">
        <v>0</v>
      </c>
      <c r="K6590" s="2" t="s">
        <v>5358</v>
      </c>
      <c r="L6590" s="3">
        <v>45867</v>
      </c>
      <c r="M6590" s="3">
        <v>46206</v>
      </c>
      <c r="N6590" s="2" t="s">
        <v>560</v>
      </c>
    </row>
    <row r="6591" spans="2:14" x14ac:dyDescent="0.25">
      <c r="B6591" s="2" t="s">
        <v>5338</v>
      </c>
      <c r="C6591" s="2" t="s">
        <v>5339</v>
      </c>
      <c r="D6591" s="2" t="s">
        <v>41</v>
      </c>
      <c r="E6591" s="2" t="s">
        <v>17</v>
      </c>
      <c r="F6591" s="2" t="s">
        <v>552</v>
      </c>
      <c r="G6591" s="2" t="s">
        <v>4790</v>
      </c>
      <c r="H6591" s="2" t="s">
        <v>4791</v>
      </c>
      <c r="I6591" s="2">
        <v>41353</v>
      </c>
      <c r="J6591" s="2">
        <v>0</v>
      </c>
      <c r="K6591" s="2" t="s">
        <v>5359</v>
      </c>
      <c r="L6591" s="3">
        <v>45855</v>
      </c>
      <c r="M6591" s="3">
        <v>46196</v>
      </c>
      <c r="N6591" s="2" t="s">
        <v>560</v>
      </c>
    </row>
    <row r="6592" spans="2:14" x14ac:dyDescent="0.25">
      <c r="B6592" s="2" t="s">
        <v>5338</v>
      </c>
      <c r="C6592" s="2" t="s">
        <v>5339</v>
      </c>
      <c r="D6592" s="2" t="s">
        <v>41</v>
      </c>
      <c r="E6592" s="2" t="s">
        <v>17</v>
      </c>
      <c r="F6592" s="2" t="s">
        <v>552</v>
      </c>
      <c r="G6592" s="2" t="s">
        <v>4790</v>
      </c>
      <c r="H6592" s="2" t="s">
        <v>4791</v>
      </c>
      <c r="I6592" s="2">
        <v>41353</v>
      </c>
      <c r="J6592" s="2">
        <v>0</v>
      </c>
      <c r="K6592" s="2" t="s">
        <v>5360</v>
      </c>
      <c r="L6592" s="3">
        <v>45869</v>
      </c>
      <c r="M6592" s="3">
        <v>46210</v>
      </c>
      <c r="N6592" s="2" t="s">
        <v>560</v>
      </c>
    </row>
    <row r="6593" spans="2:14" x14ac:dyDescent="0.25">
      <c r="B6593" s="2" t="s">
        <v>5338</v>
      </c>
      <c r="C6593" s="2" t="s">
        <v>5339</v>
      </c>
      <c r="D6593" s="2" t="s">
        <v>41</v>
      </c>
      <c r="E6593" s="2" t="s">
        <v>17</v>
      </c>
      <c r="F6593" s="2" t="s">
        <v>552</v>
      </c>
      <c r="G6593" s="2" t="s">
        <v>4790</v>
      </c>
      <c r="H6593" s="2" t="s">
        <v>4791</v>
      </c>
      <c r="I6593" s="2">
        <v>41353</v>
      </c>
      <c r="J6593" s="2">
        <v>0</v>
      </c>
      <c r="K6593" s="2" t="s">
        <v>5361</v>
      </c>
      <c r="L6593" s="3">
        <v>45889</v>
      </c>
      <c r="M6593" s="3">
        <v>46217</v>
      </c>
      <c r="N6593" s="2" t="s">
        <v>560</v>
      </c>
    </row>
    <row r="6594" spans="2:14" x14ac:dyDescent="0.25">
      <c r="B6594" s="2" t="s">
        <v>5338</v>
      </c>
      <c r="C6594" s="2" t="s">
        <v>5339</v>
      </c>
      <c r="D6594" s="2" t="s">
        <v>41</v>
      </c>
      <c r="E6594" s="2" t="s">
        <v>17</v>
      </c>
      <c r="F6594" s="2" t="s">
        <v>552</v>
      </c>
      <c r="G6594" s="2" t="s">
        <v>4790</v>
      </c>
      <c r="H6594" s="2" t="s">
        <v>4791</v>
      </c>
      <c r="I6594" s="2">
        <v>41353</v>
      </c>
      <c r="J6594" s="2">
        <v>0</v>
      </c>
      <c r="K6594" s="2" t="s">
        <v>5362</v>
      </c>
      <c r="L6594" s="3">
        <v>45889</v>
      </c>
      <c r="M6594" s="3">
        <v>46214</v>
      </c>
      <c r="N6594" s="2" t="s">
        <v>560</v>
      </c>
    </row>
    <row r="6595" spans="2:14" x14ac:dyDescent="0.25">
      <c r="B6595" s="2" t="s">
        <v>5338</v>
      </c>
      <c r="C6595" s="2" t="s">
        <v>5339</v>
      </c>
      <c r="D6595" s="2" t="s">
        <v>41</v>
      </c>
      <c r="E6595" s="2" t="s">
        <v>17</v>
      </c>
      <c r="F6595" s="2" t="s">
        <v>552</v>
      </c>
      <c r="G6595" s="2" t="s">
        <v>4790</v>
      </c>
      <c r="H6595" s="2" t="s">
        <v>4791</v>
      </c>
      <c r="I6595" s="2">
        <v>41353</v>
      </c>
      <c r="J6595" s="2">
        <v>0</v>
      </c>
      <c r="K6595" s="2" t="s">
        <v>5363</v>
      </c>
      <c r="L6595" s="3">
        <v>45889</v>
      </c>
      <c r="M6595" s="3">
        <v>46211</v>
      </c>
      <c r="N6595" s="2" t="s">
        <v>560</v>
      </c>
    </row>
    <row r="6596" spans="2:14" x14ac:dyDescent="0.25">
      <c r="B6596" s="2" t="s">
        <v>5338</v>
      </c>
      <c r="C6596" s="2" t="s">
        <v>5339</v>
      </c>
      <c r="D6596" s="2" t="s">
        <v>41</v>
      </c>
      <c r="E6596" s="2" t="s">
        <v>17</v>
      </c>
      <c r="F6596" s="2" t="s">
        <v>552</v>
      </c>
      <c r="G6596" s="2" t="s">
        <v>4790</v>
      </c>
      <c r="H6596" s="2" t="s">
        <v>4791</v>
      </c>
      <c r="I6596" s="2">
        <v>41353</v>
      </c>
      <c r="J6596" s="2">
        <v>0</v>
      </c>
      <c r="K6596" s="2" t="s">
        <v>5364</v>
      </c>
      <c r="L6596" s="3">
        <v>45929</v>
      </c>
      <c r="M6596" s="3">
        <v>46225</v>
      </c>
      <c r="N6596" s="2" t="s">
        <v>560</v>
      </c>
    </row>
    <row r="6597" spans="2:14" x14ac:dyDescent="0.25">
      <c r="B6597" s="2" t="s">
        <v>5338</v>
      </c>
      <c r="C6597" s="2" t="s">
        <v>5339</v>
      </c>
      <c r="D6597" s="2" t="s">
        <v>41</v>
      </c>
      <c r="E6597" s="2" t="s">
        <v>17</v>
      </c>
      <c r="F6597" s="2" t="s">
        <v>552</v>
      </c>
      <c r="G6597" s="2" t="s">
        <v>4790</v>
      </c>
      <c r="H6597" s="2" t="s">
        <v>4791</v>
      </c>
      <c r="I6597" s="2">
        <v>41353</v>
      </c>
      <c r="J6597" s="2">
        <v>0</v>
      </c>
      <c r="K6597" s="2" t="s">
        <v>4805</v>
      </c>
      <c r="L6597" s="3">
        <v>45924</v>
      </c>
      <c r="M6597" s="3">
        <v>46218</v>
      </c>
      <c r="N6597" s="2" t="s">
        <v>560</v>
      </c>
    </row>
    <row r="6598" spans="2:14" x14ac:dyDescent="0.25">
      <c r="B6598" s="2" t="s">
        <v>5338</v>
      </c>
      <c r="C6598" s="2" t="s">
        <v>5339</v>
      </c>
      <c r="D6598" s="2" t="s">
        <v>41</v>
      </c>
      <c r="E6598" s="2" t="s">
        <v>17</v>
      </c>
      <c r="F6598" s="2" t="s">
        <v>552</v>
      </c>
      <c r="G6598" s="2" t="s">
        <v>4790</v>
      </c>
      <c r="H6598" s="2" t="s">
        <v>4791</v>
      </c>
      <c r="I6598" s="2">
        <v>41353</v>
      </c>
      <c r="J6598" s="2">
        <v>0</v>
      </c>
      <c r="K6598" s="2" t="s">
        <v>5365</v>
      </c>
      <c r="L6598" s="3">
        <v>45901</v>
      </c>
      <c r="M6598" s="3">
        <v>46238</v>
      </c>
      <c r="N6598" s="2" t="s">
        <v>560</v>
      </c>
    </row>
    <row r="6599" spans="2:14" x14ac:dyDescent="0.25">
      <c r="B6599" s="2" t="s">
        <v>5338</v>
      </c>
      <c r="C6599" s="2" t="s">
        <v>5339</v>
      </c>
      <c r="D6599" s="2" t="s">
        <v>41</v>
      </c>
      <c r="E6599" s="2" t="s">
        <v>17</v>
      </c>
      <c r="F6599" s="2" t="s">
        <v>552</v>
      </c>
      <c r="G6599" s="2" t="s">
        <v>4790</v>
      </c>
      <c r="H6599" s="2" t="s">
        <v>4791</v>
      </c>
      <c r="I6599" s="2">
        <v>41353</v>
      </c>
      <c r="J6599" s="2">
        <v>0</v>
      </c>
      <c r="K6599" s="2" t="s">
        <v>5366</v>
      </c>
      <c r="L6599" s="3">
        <v>45901</v>
      </c>
      <c r="M6599" s="3">
        <v>46248</v>
      </c>
      <c r="N6599" s="2" t="s">
        <v>560</v>
      </c>
    </row>
    <row r="6600" spans="2:14" x14ac:dyDescent="0.25">
      <c r="B6600" s="2" t="s">
        <v>5338</v>
      </c>
      <c r="C6600" s="2" t="s">
        <v>5339</v>
      </c>
      <c r="D6600" s="2" t="s">
        <v>41</v>
      </c>
      <c r="E6600" s="2" t="s">
        <v>17</v>
      </c>
      <c r="F6600" s="2" t="s">
        <v>552</v>
      </c>
      <c r="G6600" s="2" t="s">
        <v>4790</v>
      </c>
      <c r="H6600" s="2" t="s">
        <v>4791</v>
      </c>
      <c r="I6600" s="2">
        <v>41353</v>
      </c>
      <c r="J6600" s="2">
        <v>0</v>
      </c>
      <c r="K6600" s="2" t="s">
        <v>5367</v>
      </c>
      <c r="L6600" s="3">
        <v>45955</v>
      </c>
      <c r="M6600" s="3">
        <v>46288</v>
      </c>
      <c r="N6600" s="2" t="s">
        <v>560</v>
      </c>
    </row>
    <row r="6601" spans="2:14" x14ac:dyDescent="0.25">
      <c r="B6601" s="2" t="s">
        <v>5338</v>
      </c>
      <c r="C6601" s="2" t="s">
        <v>5339</v>
      </c>
      <c r="D6601" s="2" t="s">
        <v>41</v>
      </c>
      <c r="E6601" s="2" t="s">
        <v>17</v>
      </c>
      <c r="F6601" s="2" t="s">
        <v>552</v>
      </c>
      <c r="G6601" s="2" t="s">
        <v>4790</v>
      </c>
      <c r="H6601" s="2" t="s">
        <v>4791</v>
      </c>
      <c r="I6601" s="2">
        <v>41353</v>
      </c>
      <c r="J6601" s="2">
        <v>0</v>
      </c>
      <c r="K6601" s="2" t="s">
        <v>5368</v>
      </c>
      <c r="L6601" s="3">
        <v>45971</v>
      </c>
      <c r="M6601" s="3">
        <v>46301</v>
      </c>
      <c r="N6601" s="2" t="s">
        <v>560</v>
      </c>
    </row>
    <row r="6602" spans="2:14" x14ac:dyDescent="0.25">
      <c r="B6602" s="2" t="s">
        <v>5338</v>
      </c>
      <c r="C6602" s="2" t="s">
        <v>5339</v>
      </c>
      <c r="D6602" s="2" t="s">
        <v>41</v>
      </c>
      <c r="E6602" s="2" t="s">
        <v>17</v>
      </c>
      <c r="F6602" s="2" t="s">
        <v>552</v>
      </c>
      <c r="G6602" s="2" t="s">
        <v>4790</v>
      </c>
      <c r="H6602" s="2" t="s">
        <v>4791</v>
      </c>
      <c r="I6602" s="2">
        <v>41353</v>
      </c>
      <c r="J6602" s="2">
        <v>0</v>
      </c>
      <c r="K6602" s="2" t="s">
        <v>5369</v>
      </c>
      <c r="L6602" s="3">
        <v>45971</v>
      </c>
      <c r="M6602" s="3">
        <v>46329</v>
      </c>
      <c r="N6602" s="2" t="s">
        <v>560</v>
      </c>
    </row>
    <row r="6603" spans="2:14" x14ac:dyDescent="0.25">
      <c r="B6603" s="2" t="s">
        <v>5338</v>
      </c>
      <c r="C6603" s="2" t="s">
        <v>5339</v>
      </c>
      <c r="D6603" s="2" t="s">
        <v>41</v>
      </c>
      <c r="E6603" s="2" t="s">
        <v>17</v>
      </c>
      <c r="F6603" s="2" t="s">
        <v>552</v>
      </c>
      <c r="G6603" s="2" t="s">
        <v>4790</v>
      </c>
      <c r="H6603" s="2" t="s">
        <v>4791</v>
      </c>
      <c r="I6603" s="2">
        <v>41353</v>
      </c>
      <c r="J6603" s="2">
        <v>0</v>
      </c>
      <c r="K6603" s="2" t="s">
        <v>5370</v>
      </c>
      <c r="L6603" s="3">
        <v>45978</v>
      </c>
      <c r="M6603" s="3">
        <v>46318</v>
      </c>
      <c r="N6603" s="2" t="s">
        <v>560</v>
      </c>
    </row>
    <row r="6604" spans="2:14" x14ac:dyDescent="0.25">
      <c r="B6604" s="2" t="s">
        <v>5338</v>
      </c>
      <c r="C6604" s="2" t="s">
        <v>5339</v>
      </c>
      <c r="D6604" s="2" t="s">
        <v>41</v>
      </c>
      <c r="E6604" s="2" t="s">
        <v>17</v>
      </c>
      <c r="F6604" s="2" t="s">
        <v>552</v>
      </c>
      <c r="G6604" s="2" t="s">
        <v>4790</v>
      </c>
      <c r="H6604" s="2" t="s">
        <v>4791</v>
      </c>
      <c r="I6604" s="2">
        <v>41353</v>
      </c>
      <c r="J6604" s="2">
        <v>0</v>
      </c>
      <c r="K6604" s="2" t="s">
        <v>5371</v>
      </c>
      <c r="L6604" s="3">
        <v>45978</v>
      </c>
      <c r="M6604" s="3">
        <v>46332</v>
      </c>
      <c r="N6604" s="2" t="s">
        <v>560</v>
      </c>
    </row>
    <row r="6605" spans="2:14" x14ac:dyDescent="0.25">
      <c r="B6605" s="2" t="s">
        <v>5338</v>
      </c>
      <c r="C6605" s="2" t="s">
        <v>5339</v>
      </c>
      <c r="D6605" s="2" t="s">
        <v>41</v>
      </c>
      <c r="E6605" s="2" t="s">
        <v>17</v>
      </c>
      <c r="F6605" s="2" t="s">
        <v>552</v>
      </c>
      <c r="G6605" s="2" t="s">
        <v>4790</v>
      </c>
      <c r="H6605" s="2" t="s">
        <v>4791</v>
      </c>
      <c r="I6605" s="2">
        <v>41353</v>
      </c>
      <c r="J6605" s="2">
        <v>0</v>
      </c>
      <c r="K6605" s="2" t="s">
        <v>5371</v>
      </c>
      <c r="L6605" s="3">
        <v>45979</v>
      </c>
      <c r="M6605" s="3">
        <v>46332</v>
      </c>
      <c r="N6605" s="2" t="s">
        <v>560</v>
      </c>
    </row>
    <row r="6606" spans="2:14" x14ac:dyDescent="0.25">
      <c r="B6606" s="2" t="s">
        <v>5338</v>
      </c>
      <c r="C6606" s="2" t="s">
        <v>5339</v>
      </c>
      <c r="D6606" s="2" t="s">
        <v>41</v>
      </c>
      <c r="E6606" s="2" t="s">
        <v>17</v>
      </c>
      <c r="F6606" s="2" t="s">
        <v>552</v>
      </c>
      <c r="G6606" s="2" t="s">
        <v>4790</v>
      </c>
      <c r="H6606" s="2" t="s">
        <v>4791</v>
      </c>
      <c r="I6606" s="2">
        <v>41353</v>
      </c>
      <c r="J6606" s="2">
        <v>0</v>
      </c>
      <c r="K6606" s="2" t="s">
        <v>5372</v>
      </c>
      <c r="L6606" s="3">
        <v>45980</v>
      </c>
      <c r="M6606" s="3">
        <v>46315</v>
      </c>
      <c r="N6606" s="2" t="s">
        <v>560</v>
      </c>
    </row>
    <row r="6607" spans="2:14" x14ac:dyDescent="0.25">
      <c r="B6607" s="2" t="s">
        <v>5338</v>
      </c>
      <c r="C6607" s="2" t="s">
        <v>5339</v>
      </c>
      <c r="D6607" s="2" t="s">
        <v>41</v>
      </c>
      <c r="E6607" s="2" t="s">
        <v>17</v>
      </c>
      <c r="F6607" s="2" t="s">
        <v>552</v>
      </c>
      <c r="G6607" s="2" t="s">
        <v>4790</v>
      </c>
      <c r="H6607" s="2" t="s">
        <v>4791</v>
      </c>
      <c r="I6607" s="2">
        <v>41353</v>
      </c>
      <c r="J6607" s="2">
        <v>0</v>
      </c>
      <c r="K6607" s="2" t="s">
        <v>5373</v>
      </c>
      <c r="L6607" s="3">
        <v>45979</v>
      </c>
      <c r="M6607" s="3">
        <v>46330</v>
      </c>
      <c r="N6607" s="2" t="s">
        <v>560</v>
      </c>
    </row>
    <row r="6608" spans="2:14" x14ac:dyDescent="0.25">
      <c r="B6608" s="2" t="s">
        <v>5338</v>
      </c>
      <c r="C6608" s="2" t="s">
        <v>5339</v>
      </c>
      <c r="D6608" s="2" t="s">
        <v>41</v>
      </c>
      <c r="E6608" s="2" t="s">
        <v>17</v>
      </c>
      <c r="F6608" s="2" t="s">
        <v>552</v>
      </c>
      <c r="G6608" s="2" t="s">
        <v>4790</v>
      </c>
      <c r="H6608" s="2" t="s">
        <v>4791</v>
      </c>
      <c r="I6608" s="2">
        <v>41353</v>
      </c>
      <c r="J6608" s="2">
        <v>0</v>
      </c>
      <c r="K6608" s="2" t="s">
        <v>5374</v>
      </c>
      <c r="L6608" s="3">
        <v>45980</v>
      </c>
      <c r="M6608" s="3">
        <v>46315</v>
      </c>
      <c r="N6608" s="2" t="s">
        <v>560</v>
      </c>
    </row>
    <row r="6609" spans="2:14" x14ac:dyDescent="0.25">
      <c r="B6609" s="2" t="s">
        <v>5338</v>
      </c>
      <c r="C6609" s="2" t="s">
        <v>5339</v>
      </c>
      <c r="D6609" s="2" t="s">
        <v>41</v>
      </c>
      <c r="E6609" s="2" t="s">
        <v>17</v>
      </c>
      <c r="F6609" s="2" t="s">
        <v>552</v>
      </c>
      <c r="G6609" s="2" t="s">
        <v>4790</v>
      </c>
      <c r="H6609" s="2" t="s">
        <v>4791</v>
      </c>
      <c r="I6609" s="2">
        <v>41353</v>
      </c>
      <c r="J6609" s="2">
        <v>0</v>
      </c>
      <c r="K6609" s="2" t="s">
        <v>5375</v>
      </c>
      <c r="L6609" s="3">
        <v>46015</v>
      </c>
      <c r="M6609" s="3">
        <v>46346</v>
      </c>
      <c r="N6609" s="2" t="s">
        <v>560</v>
      </c>
    </row>
    <row r="6610" spans="2:14" x14ac:dyDescent="0.25">
      <c r="B6610" s="2" t="s">
        <v>5338</v>
      </c>
      <c r="C6610" s="2" t="s">
        <v>5339</v>
      </c>
      <c r="D6610" s="2" t="s">
        <v>41</v>
      </c>
      <c r="E6610" s="2" t="s">
        <v>17</v>
      </c>
      <c r="F6610" s="2" t="s">
        <v>552</v>
      </c>
      <c r="G6610" s="2" t="s">
        <v>4790</v>
      </c>
      <c r="H6610" s="2" t="s">
        <v>4791</v>
      </c>
      <c r="I6610" s="2">
        <v>41353</v>
      </c>
      <c r="J6610" s="2">
        <v>0</v>
      </c>
      <c r="K6610" s="2" t="s">
        <v>5376</v>
      </c>
      <c r="L6610" s="3">
        <v>46015</v>
      </c>
      <c r="M6610" s="3">
        <v>46339</v>
      </c>
      <c r="N6610" s="2" t="s">
        <v>560</v>
      </c>
    </row>
    <row r="6611" spans="2:14" x14ac:dyDescent="0.25">
      <c r="B6611" s="2" t="s">
        <v>5338</v>
      </c>
      <c r="C6611" s="2" t="s">
        <v>5339</v>
      </c>
      <c r="D6611" s="2" t="s">
        <v>41</v>
      </c>
      <c r="E6611" s="2" t="s">
        <v>17</v>
      </c>
      <c r="F6611" s="2" t="s">
        <v>552</v>
      </c>
      <c r="G6611" s="2" t="s">
        <v>4790</v>
      </c>
      <c r="H6611" s="2" t="s">
        <v>4791</v>
      </c>
      <c r="I6611" s="2">
        <v>41353</v>
      </c>
      <c r="J6611" s="2">
        <v>0</v>
      </c>
      <c r="K6611" s="2" t="s">
        <v>5377</v>
      </c>
      <c r="L6611" s="3">
        <v>46095</v>
      </c>
      <c r="M6611" s="3">
        <v>46451</v>
      </c>
      <c r="N6611" s="2" t="s">
        <v>560</v>
      </c>
    </row>
    <row r="6612" spans="2:14" x14ac:dyDescent="0.25">
      <c r="B6612" s="2" t="s">
        <v>5338</v>
      </c>
      <c r="C6612" s="2" t="s">
        <v>5339</v>
      </c>
      <c r="D6612" s="2" t="s">
        <v>41</v>
      </c>
      <c r="E6612" s="2" t="s">
        <v>17</v>
      </c>
      <c r="F6612" s="2" t="s">
        <v>552</v>
      </c>
      <c r="G6612" s="2" t="s">
        <v>4790</v>
      </c>
      <c r="H6612" s="2" t="s">
        <v>4791</v>
      </c>
      <c r="I6612" s="2">
        <v>41353</v>
      </c>
      <c r="J6612" s="2">
        <v>0</v>
      </c>
      <c r="K6612" s="2" t="s">
        <v>5378</v>
      </c>
      <c r="L6612" s="3">
        <v>46095</v>
      </c>
      <c r="M6612" s="3">
        <v>46451</v>
      </c>
      <c r="N6612" s="2" t="s">
        <v>560</v>
      </c>
    </row>
    <row r="6613" spans="2:14" x14ac:dyDescent="0.25">
      <c r="B6613" s="2" t="s">
        <v>5338</v>
      </c>
      <c r="C6613" s="2" t="s">
        <v>5339</v>
      </c>
      <c r="D6613" s="2" t="s">
        <v>41</v>
      </c>
      <c r="E6613" s="2" t="s">
        <v>17</v>
      </c>
      <c r="F6613" s="2" t="s">
        <v>552</v>
      </c>
      <c r="G6613" s="2" t="s">
        <v>4790</v>
      </c>
      <c r="H6613" s="2" t="s">
        <v>4791</v>
      </c>
      <c r="I6613" s="2">
        <v>41353</v>
      </c>
      <c r="J6613" s="2">
        <v>0</v>
      </c>
      <c r="K6613" s="2" t="s">
        <v>5379</v>
      </c>
      <c r="L6613" s="3">
        <v>46095</v>
      </c>
      <c r="M6613" s="3">
        <v>46451</v>
      </c>
      <c r="N6613" s="2" t="s">
        <v>560</v>
      </c>
    </row>
    <row r="6614" spans="2:14" x14ac:dyDescent="0.25">
      <c r="B6614" s="2" t="s">
        <v>5338</v>
      </c>
      <c r="C6614" s="2" t="s">
        <v>5339</v>
      </c>
      <c r="D6614" s="2" t="s">
        <v>41</v>
      </c>
      <c r="E6614" s="2" t="s">
        <v>17</v>
      </c>
      <c r="F6614" s="2" t="s">
        <v>552</v>
      </c>
      <c r="G6614" s="2" t="s">
        <v>4790</v>
      </c>
      <c r="H6614" s="2" t="s">
        <v>4791</v>
      </c>
      <c r="I6614" s="2">
        <v>41353</v>
      </c>
      <c r="J6614" s="2">
        <v>0</v>
      </c>
      <c r="K6614" s="2" t="s">
        <v>5380</v>
      </c>
      <c r="L6614" s="3">
        <v>46095</v>
      </c>
      <c r="M6614" s="3">
        <v>46451</v>
      </c>
      <c r="N6614" s="2" t="s">
        <v>560</v>
      </c>
    </row>
    <row r="6615" spans="2:14" x14ac:dyDescent="0.25">
      <c r="B6615" s="2" t="s">
        <v>5338</v>
      </c>
      <c r="C6615" s="2" t="s">
        <v>5339</v>
      </c>
      <c r="D6615" s="2" t="s">
        <v>41</v>
      </c>
      <c r="E6615" s="2" t="s">
        <v>17</v>
      </c>
      <c r="F6615" s="2" t="s">
        <v>552</v>
      </c>
      <c r="G6615" s="2" t="s">
        <v>4790</v>
      </c>
      <c r="H6615" s="2" t="s">
        <v>4791</v>
      </c>
      <c r="I6615" s="2">
        <v>41353</v>
      </c>
      <c r="J6615" s="2">
        <v>0</v>
      </c>
      <c r="K6615" s="2" t="s">
        <v>5381</v>
      </c>
      <c r="L6615" s="3">
        <v>46095</v>
      </c>
      <c r="M6615" s="3">
        <v>46427</v>
      </c>
      <c r="N6615" s="2" t="s">
        <v>560</v>
      </c>
    </row>
    <row r="6616" spans="2:14" x14ac:dyDescent="0.25">
      <c r="B6616" s="2" t="s">
        <v>5338</v>
      </c>
      <c r="C6616" s="2" t="s">
        <v>5339</v>
      </c>
      <c r="D6616" s="2" t="s">
        <v>41</v>
      </c>
      <c r="E6616" s="2" t="s">
        <v>17</v>
      </c>
      <c r="F6616" s="2" t="s">
        <v>552</v>
      </c>
      <c r="G6616" s="2" t="s">
        <v>4790</v>
      </c>
      <c r="H6616" s="2" t="s">
        <v>4791</v>
      </c>
      <c r="I6616" s="2">
        <v>41353</v>
      </c>
      <c r="J6616" s="2">
        <v>0</v>
      </c>
      <c r="K6616" s="2" t="s">
        <v>5382</v>
      </c>
      <c r="L6616" s="3">
        <v>46122</v>
      </c>
      <c r="M6616" s="3">
        <v>46451</v>
      </c>
      <c r="N6616" s="2" t="s">
        <v>560</v>
      </c>
    </row>
    <row r="6617" spans="2:14" x14ac:dyDescent="0.25">
      <c r="B6617" s="2" t="s">
        <v>5338</v>
      </c>
      <c r="C6617" s="2" t="s">
        <v>5339</v>
      </c>
      <c r="D6617" s="2" t="s">
        <v>41</v>
      </c>
      <c r="E6617" s="2" t="s">
        <v>17</v>
      </c>
      <c r="F6617" s="2" t="s">
        <v>552</v>
      </c>
      <c r="G6617" s="2" t="s">
        <v>4790</v>
      </c>
      <c r="H6617" s="2" t="s">
        <v>4791</v>
      </c>
      <c r="I6617" s="2">
        <v>41353</v>
      </c>
      <c r="J6617" s="2">
        <v>0</v>
      </c>
      <c r="K6617" s="2" t="s">
        <v>5383</v>
      </c>
      <c r="L6617" s="3">
        <v>46122</v>
      </c>
      <c r="M6617" s="3">
        <v>46451</v>
      </c>
      <c r="N6617" s="2" t="s">
        <v>560</v>
      </c>
    </row>
    <row r="6618" spans="2:14" x14ac:dyDescent="0.25">
      <c r="B6618" s="2" t="s">
        <v>5338</v>
      </c>
      <c r="C6618" s="2" t="s">
        <v>5339</v>
      </c>
      <c r="D6618" s="2" t="s">
        <v>41</v>
      </c>
      <c r="E6618" s="2" t="s">
        <v>17</v>
      </c>
      <c r="F6618" s="2" t="s">
        <v>552</v>
      </c>
      <c r="G6618" s="2" t="s">
        <v>4790</v>
      </c>
      <c r="H6618" s="2" t="s">
        <v>4791</v>
      </c>
      <c r="I6618" s="2">
        <v>41353</v>
      </c>
      <c r="J6618" s="2">
        <v>3696</v>
      </c>
      <c r="K6618" s="2" t="s">
        <v>5384</v>
      </c>
      <c r="L6618" s="3">
        <v>46137</v>
      </c>
      <c r="M6618" s="3">
        <v>46479</v>
      </c>
      <c r="N6618" s="2" t="s">
        <v>560</v>
      </c>
    </row>
    <row r="6619" spans="2:14" x14ac:dyDescent="0.25">
      <c r="B6619" s="2" t="s">
        <v>5338</v>
      </c>
      <c r="C6619" s="2" t="s">
        <v>5339</v>
      </c>
      <c r="D6619" s="2" t="s">
        <v>41</v>
      </c>
      <c r="E6619" s="2" t="s">
        <v>17</v>
      </c>
      <c r="F6619" s="2" t="s">
        <v>552</v>
      </c>
      <c r="G6619" s="2" t="s">
        <v>4790</v>
      </c>
      <c r="H6619" s="2" t="s">
        <v>4791</v>
      </c>
      <c r="I6619" s="2">
        <v>41353</v>
      </c>
      <c r="J6619" s="2">
        <v>1440</v>
      </c>
      <c r="K6619" s="2" t="s">
        <v>5385</v>
      </c>
      <c r="L6619" s="3">
        <v>46137</v>
      </c>
      <c r="M6619" s="3">
        <v>46480</v>
      </c>
      <c r="N6619" s="2" t="s">
        <v>560</v>
      </c>
    </row>
    <row r="6620" spans="2:14" x14ac:dyDescent="0.25">
      <c r="B6620" s="2" t="s">
        <v>5338</v>
      </c>
      <c r="C6620" s="2" t="s">
        <v>5339</v>
      </c>
      <c r="D6620" s="2" t="s">
        <v>41</v>
      </c>
      <c r="E6620" s="2" t="s">
        <v>17</v>
      </c>
      <c r="F6620" s="2" t="s">
        <v>552</v>
      </c>
      <c r="G6620" s="2" t="s">
        <v>4790</v>
      </c>
      <c r="H6620" s="2" t="s">
        <v>4791</v>
      </c>
      <c r="I6620" s="2">
        <v>41353</v>
      </c>
      <c r="J6620" s="2">
        <v>5717</v>
      </c>
      <c r="K6620" s="2" t="s">
        <v>4794</v>
      </c>
      <c r="L6620" s="3">
        <v>46153</v>
      </c>
      <c r="M6620" s="3">
        <v>46479</v>
      </c>
      <c r="N6620" s="2" t="s">
        <v>560</v>
      </c>
    </row>
    <row r="6621" spans="2:14" x14ac:dyDescent="0.25">
      <c r="B6621" s="2" t="s">
        <v>5338</v>
      </c>
      <c r="C6621" s="2" t="s">
        <v>5339</v>
      </c>
      <c r="D6621" s="2" t="s">
        <v>41</v>
      </c>
      <c r="E6621" s="2" t="s">
        <v>17</v>
      </c>
      <c r="F6621" s="2" t="s">
        <v>552</v>
      </c>
      <c r="G6621" s="2" t="s">
        <v>4790</v>
      </c>
      <c r="H6621" s="2" t="s">
        <v>4791</v>
      </c>
      <c r="I6621" s="2">
        <v>41353</v>
      </c>
      <c r="J6621" s="2">
        <v>0</v>
      </c>
      <c r="K6621" s="2" t="s">
        <v>5386</v>
      </c>
      <c r="L6621" s="3">
        <v>46137</v>
      </c>
      <c r="M6621" s="3">
        <v>46479</v>
      </c>
      <c r="N6621" s="2" t="s">
        <v>560</v>
      </c>
    </row>
    <row r="6622" spans="2:14" x14ac:dyDescent="0.25">
      <c r="B6622" s="2" t="s">
        <v>5338</v>
      </c>
      <c r="C6622" s="2" t="s">
        <v>5339</v>
      </c>
      <c r="D6622" s="2" t="s">
        <v>41</v>
      </c>
      <c r="E6622" s="2" t="s">
        <v>17</v>
      </c>
      <c r="F6622" s="2" t="s">
        <v>552</v>
      </c>
      <c r="G6622" s="2" t="s">
        <v>4790</v>
      </c>
      <c r="H6622" s="2" t="s">
        <v>4791</v>
      </c>
      <c r="I6622" s="2">
        <v>41353</v>
      </c>
      <c r="J6622" s="2">
        <v>5000</v>
      </c>
      <c r="K6622" s="2" t="s">
        <v>5387</v>
      </c>
      <c r="L6622" s="3">
        <v>46139</v>
      </c>
      <c r="M6622" s="3">
        <v>46479</v>
      </c>
      <c r="N6622" s="2" t="s">
        <v>560</v>
      </c>
    </row>
    <row r="6623" spans="2:14" x14ac:dyDescent="0.25">
      <c r="B6623" s="2" t="s">
        <v>5338</v>
      </c>
      <c r="C6623" s="2" t="s">
        <v>5339</v>
      </c>
      <c r="D6623" s="2" t="s">
        <v>41</v>
      </c>
      <c r="E6623" s="2" t="s">
        <v>17</v>
      </c>
      <c r="F6623" s="2" t="s">
        <v>552</v>
      </c>
      <c r="G6623" s="2" t="s">
        <v>4790</v>
      </c>
      <c r="H6623" s="2" t="s">
        <v>4791</v>
      </c>
      <c r="I6623" s="2">
        <v>41353</v>
      </c>
      <c r="J6623" s="2">
        <v>1000</v>
      </c>
      <c r="K6623" s="2" t="s">
        <v>5388</v>
      </c>
      <c r="L6623" s="3">
        <v>46139</v>
      </c>
      <c r="M6623" s="3">
        <v>46479</v>
      </c>
      <c r="N6623" s="2" t="s">
        <v>560</v>
      </c>
    </row>
    <row r="6624" spans="2:14" x14ac:dyDescent="0.25">
      <c r="B6624" s="2" t="s">
        <v>5338</v>
      </c>
      <c r="C6624" s="2" t="s">
        <v>5339</v>
      </c>
      <c r="D6624" s="2" t="s">
        <v>41</v>
      </c>
      <c r="E6624" s="2" t="s">
        <v>17</v>
      </c>
      <c r="F6624" s="2" t="s">
        <v>552</v>
      </c>
      <c r="G6624" s="2" t="s">
        <v>4790</v>
      </c>
      <c r="H6624" s="2" t="s">
        <v>4791</v>
      </c>
      <c r="I6624" s="2">
        <v>41353</v>
      </c>
      <c r="J6624" s="2">
        <v>6280</v>
      </c>
      <c r="K6624" s="2" t="s">
        <v>5389</v>
      </c>
      <c r="L6624" s="3">
        <v>46140</v>
      </c>
      <c r="M6624" s="3">
        <v>46480</v>
      </c>
      <c r="N6624" s="2" t="s">
        <v>560</v>
      </c>
    </row>
    <row r="6625" spans="2:14" x14ac:dyDescent="0.25">
      <c r="B6625" s="2" t="s">
        <v>5338</v>
      </c>
      <c r="C6625" s="2" t="s">
        <v>5339</v>
      </c>
      <c r="D6625" s="2" t="s">
        <v>41</v>
      </c>
      <c r="E6625" s="2" t="s">
        <v>17</v>
      </c>
      <c r="F6625" s="2" t="s">
        <v>552</v>
      </c>
      <c r="G6625" s="2" t="s">
        <v>4790</v>
      </c>
      <c r="H6625" s="2" t="s">
        <v>4791</v>
      </c>
      <c r="I6625" s="2">
        <v>41353</v>
      </c>
      <c r="J6625" s="2">
        <v>3820</v>
      </c>
      <c r="K6625" s="2" t="s">
        <v>5390</v>
      </c>
      <c r="L6625" s="3">
        <v>46141</v>
      </c>
      <c r="M6625" s="3">
        <v>46479</v>
      </c>
      <c r="N6625" s="2" t="s">
        <v>560</v>
      </c>
    </row>
    <row r="6626" spans="2:14" x14ac:dyDescent="0.25">
      <c r="B6626" s="2" t="s">
        <v>5338</v>
      </c>
      <c r="C6626" s="2" t="s">
        <v>5339</v>
      </c>
      <c r="D6626" s="2" t="s">
        <v>41</v>
      </c>
      <c r="E6626" s="2" t="s">
        <v>17</v>
      </c>
      <c r="F6626" s="2" t="s">
        <v>552</v>
      </c>
      <c r="G6626" s="2" t="s">
        <v>4790</v>
      </c>
      <c r="H6626" s="2" t="s">
        <v>4791</v>
      </c>
      <c r="I6626" s="2">
        <v>41353</v>
      </c>
      <c r="J6626" s="2">
        <v>7400</v>
      </c>
      <c r="K6626" s="2" t="s">
        <v>5391</v>
      </c>
      <c r="L6626" s="3">
        <v>46142</v>
      </c>
      <c r="M6626" s="3">
        <v>46480</v>
      </c>
      <c r="N6626" s="2" t="s">
        <v>560</v>
      </c>
    </row>
    <row r="6627" spans="2:14" x14ac:dyDescent="0.25">
      <c r="B6627" s="2" t="s">
        <v>5338</v>
      </c>
      <c r="C6627" s="2" t="s">
        <v>5339</v>
      </c>
      <c r="D6627" s="2" t="s">
        <v>41</v>
      </c>
      <c r="E6627" s="2" t="s">
        <v>17</v>
      </c>
      <c r="F6627" s="2" t="s">
        <v>552</v>
      </c>
      <c r="G6627" s="2" t="s">
        <v>4790</v>
      </c>
      <c r="H6627" s="2" t="s">
        <v>4791</v>
      </c>
      <c r="I6627" s="2">
        <v>41353</v>
      </c>
      <c r="J6627" s="2">
        <v>2400</v>
      </c>
      <c r="K6627" s="2" t="s">
        <v>5392</v>
      </c>
      <c r="L6627" s="3">
        <v>46140</v>
      </c>
      <c r="M6627" s="3">
        <v>46479</v>
      </c>
      <c r="N6627" s="2" t="s">
        <v>560</v>
      </c>
    </row>
    <row r="6628" spans="2:14" x14ac:dyDescent="0.25">
      <c r="B6628" s="2" t="s">
        <v>5338</v>
      </c>
      <c r="C6628" s="2" t="s">
        <v>5339</v>
      </c>
      <c r="D6628" s="2" t="s">
        <v>41</v>
      </c>
      <c r="E6628" s="2" t="s">
        <v>17</v>
      </c>
      <c r="F6628" s="2" t="s">
        <v>552</v>
      </c>
      <c r="G6628" s="2" t="s">
        <v>4790</v>
      </c>
      <c r="H6628" s="2" t="s">
        <v>4791</v>
      </c>
      <c r="I6628" s="2">
        <v>41353</v>
      </c>
      <c r="J6628" s="2">
        <v>4600</v>
      </c>
      <c r="K6628" s="2" t="s">
        <v>5393</v>
      </c>
      <c r="L6628" s="3">
        <v>46144</v>
      </c>
      <c r="M6628" s="3">
        <v>46485</v>
      </c>
      <c r="N6628" s="2" t="s">
        <v>560</v>
      </c>
    </row>
    <row r="6629" spans="2:14" x14ac:dyDescent="0.25">
      <c r="B6629" s="2" t="s">
        <v>5338</v>
      </c>
      <c r="C6629" s="2" t="s">
        <v>5339</v>
      </c>
      <c r="D6629" s="2" t="s">
        <v>41</v>
      </c>
      <c r="E6629" s="2" t="s">
        <v>17</v>
      </c>
      <c r="F6629" s="2" t="s">
        <v>552</v>
      </c>
      <c r="G6629" s="2" t="s">
        <v>4790</v>
      </c>
      <c r="H6629" s="2" t="s">
        <v>4791</v>
      </c>
      <c r="I6629" s="2">
        <v>41353</v>
      </c>
      <c r="J6629" s="2">
        <v>0</v>
      </c>
      <c r="K6629" s="2" t="s">
        <v>5346</v>
      </c>
      <c r="L6629" s="3">
        <v>45818</v>
      </c>
      <c r="M6629" s="3">
        <v>45919</v>
      </c>
      <c r="N6629" s="2" t="s">
        <v>560</v>
      </c>
    </row>
    <row r="6630" spans="2:14" x14ac:dyDescent="0.25">
      <c r="B6630" s="2" t="s">
        <v>5338</v>
      </c>
      <c r="C6630" s="2" t="s">
        <v>5339</v>
      </c>
      <c r="D6630" s="2" t="s">
        <v>41</v>
      </c>
      <c r="E6630" s="2" t="s">
        <v>17</v>
      </c>
      <c r="F6630" s="2" t="s">
        <v>552</v>
      </c>
      <c r="G6630" s="2" t="s">
        <v>4790</v>
      </c>
      <c r="H6630" s="2" t="s">
        <v>4791</v>
      </c>
      <c r="I6630" s="2">
        <v>41353</v>
      </c>
      <c r="J6630" s="2">
        <v>0</v>
      </c>
      <c r="K6630" s="2" t="s">
        <v>5347</v>
      </c>
      <c r="L6630" s="3">
        <v>45981</v>
      </c>
      <c r="M6630" s="3">
        <v>45919</v>
      </c>
      <c r="N6630" s="2" t="s">
        <v>560</v>
      </c>
    </row>
    <row r="6631" spans="2:14" x14ac:dyDescent="0.25">
      <c r="B6631" s="2" t="s">
        <v>5338</v>
      </c>
      <c r="C6631" s="2" t="s">
        <v>5339</v>
      </c>
      <c r="D6631" s="2" t="s">
        <v>41</v>
      </c>
      <c r="E6631" s="2" t="s">
        <v>17</v>
      </c>
      <c r="F6631" s="2" t="s">
        <v>552</v>
      </c>
      <c r="G6631" s="2" t="s">
        <v>4790</v>
      </c>
      <c r="H6631" s="2" t="s">
        <v>4791</v>
      </c>
      <c r="I6631" s="2">
        <v>41353</v>
      </c>
      <c r="J6631" s="2">
        <v>0</v>
      </c>
      <c r="K6631" s="2" t="s">
        <v>5394</v>
      </c>
      <c r="L6631" s="3">
        <v>44958</v>
      </c>
      <c r="M6631" s="3">
        <v>45940</v>
      </c>
      <c r="N6631" s="2" t="s">
        <v>560</v>
      </c>
    </row>
    <row r="6632" spans="2:14" x14ac:dyDescent="0.25">
      <c r="B6632" s="2" t="s">
        <v>5338</v>
      </c>
      <c r="C6632" s="2" t="s">
        <v>5339</v>
      </c>
      <c r="D6632" s="2" t="s">
        <v>41</v>
      </c>
      <c r="E6632" s="2" t="s">
        <v>17</v>
      </c>
      <c r="F6632" s="2" t="s">
        <v>552</v>
      </c>
      <c r="G6632" s="2" t="s">
        <v>4790</v>
      </c>
      <c r="H6632" s="2" t="s">
        <v>4791</v>
      </c>
      <c r="I6632" s="2">
        <v>41353</v>
      </c>
      <c r="J6632" s="2">
        <v>0</v>
      </c>
      <c r="K6632" s="2" t="s">
        <v>5348</v>
      </c>
      <c r="L6632" s="3">
        <v>44958</v>
      </c>
      <c r="M6632" s="3">
        <v>45940</v>
      </c>
      <c r="N6632" s="2" t="s">
        <v>560</v>
      </c>
    </row>
    <row r="6633" spans="2:14" x14ac:dyDescent="0.25">
      <c r="B6633" s="2" t="s">
        <v>5338</v>
      </c>
      <c r="C6633" s="2" t="s">
        <v>5339</v>
      </c>
      <c r="D6633" s="2" t="s">
        <v>41</v>
      </c>
      <c r="E6633" s="2" t="s">
        <v>17</v>
      </c>
      <c r="F6633" s="2" t="s">
        <v>552</v>
      </c>
      <c r="G6633" s="2" t="s">
        <v>4790</v>
      </c>
      <c r="H6633" s="2" t="s">
        <v>4791</v>
      </c>
      <c r="I6633" s="2">
        <v>41353</v>
      </c>
      <c r="J6633" s="2">
        <v>0</v>
      </c>
      <c r="K6633" s="2" t="s">
        <v>5395</v>
      </c>
      <c r="L6633" s="3">
        <v>45796</v>
      </c>
      <c r="M6633" s="3">
        <v>45934</v>
      </c>
      <c r="N6633" s="2" t="s">
        <v>560</v>
      </c>
    </row>
    <row r="6634" spans="2:14" x14ac:dyDescent="0.25">
      <c r="B6634" s="2" t="s">
        <v>5338</v>
      </c>
      <c r="C6634" s="2" t="s">
        <v>5339</v>
      </c>
      <c r="D6634" s="2" t="s">
        <v>41</v>
      </c>
      <c r="E6634" s="2" t="s">
        <v>17</v>
      </c>
      <c r="F6634" s="2" t="s">
        <v>552</v>
      </c>
      <c r="G6634" s="2" t="s">
        <v>4790</v>
      </c>
      <c r="H6634" s="2" t="s">
        <v>4791</v>
      </c>
      <c r="I6634" s="2">
        <v>41353</v>
      </c>
      <c r="J6634" s="2">
        <v>0</v>
      </c>
      <c r="K6634" s="2" t="s">
        <v>5349</v>
      </c>
      <c r="L6634" s="3">
        <v>44958</v>
      </c>
      <c r="M6634" s="3">
        <v>45940</v>
      </c>
      <c r="N6634" s="2" t="s">
        <v>560</v>
      </c>
    </row>
    <row r="6635" spans="2:14" x14ac:dyDescent="0.25">
      <c r="B6635" s="2" t="s">
        <v>5338</v>
      </c>
      <c r="C6635" s="2" t="s">
        <v>5339</v>
      </c>
      <c r="D6635" s="2" t="s">
        <v>41</v>
      </c>
      <c r="E6635" s="2" t="s">
        <v>17</v>
      </c>
      <c r="F6635" s="2" t="s">
        <v>552</v>
      </c>
      <c r="G6635" s="2" t="s">
        <v>4790</v>
      </c>
      <c r="H6635" s="2" t="s">
        <v>4791</v>
      </c>
      <c r="I6635" s="2">
        <v>41353</v>
      </c>
      <c r="J6635" s="2">
        <v>0</v>
      </c>
      <c r="K6635" s="2" t="s">
        <v>5396</v>
      </c>
      <c r="L6635" s="3">
        <v>45793</v>
      </c>
      <c r="M6635" s="3">
        <v>45934</v>
      </c>
      <c r="N6635" s="2" t="s">
        <v>560</v>
      </c>
    </row>
    <row r="6636" spans="2:14" x14ac:dyDescent="0.25">
      <c r="B6636" s="2" t="s">
        <v>5338</v>
      </c>
      <c r="C6636" s="2" t="s">
        <v>5339</v>
      </c>
      <c r="D6636" s="2" t="s">
        <v>41</v>
      </c>
      <c r="E6636" s="2" t="s">
        <v>17</v>
      </c>
      <c r="F6636" s="2" t="s">
        <v>552</v>
      </c>
      <c r="G6636" s="2" t="s">
        <v>4790</v>
      </c>
      <c r="H6636" s="2" t="s">
        <v>4791</v>
      </c>
      <c r="I6636" s="2">
        <v>41353</v>
      </c>
      <c r="J6636" s="2">
        <v>0</v>
      </c>
      <c r="K6636" s="2" t="s">
        <v>5350</v>
      </c>
      <c r="L6636" s="3">
        <v>45992</v>
      </c>
      <c r="M6636" s="3">
        <v>45937</v>
      </c>
      <c r="N6636" s="2" t="s">
        <v>560</v>
      </c>
    </row>
    <row r="6637" spans="2:14" x14ac:dyDescent="0.25">
      <c r="B6637" s="2" t="s">
        <v>5338</v>
      </c>
      <c r="C6637" s="2" t="s">
        <v>5339</v>
      </c>
      <c r="D6637" s="2" t="s">
        <v>41</v>
      </c>
      <c r="E6637" s="2" t="s">
        <v>17</v>
      </c>
      <c r="F6637" s="2" t="s">
        <v>552</v>
      </c>
      <c r="G6637" s="2" t="s">
        <v>4790</v>
      </c>
      <c r="H6637" s="2" t="s">
        <v>4791</v>
      </c>
      <c r="I6637" s="2">
        <v>41353</v>
      </c>
      <c r="J6637" s="2">
        <v>0</v>
      </c>
      <c r="K6637" s="2" t="s">
        <v>5397</v>
      </c>
      <c r="L6637" s="3">
        <v>44958</v>
      </c>
      <c r="M6637" s="3">
        <v>45940</v>
      </c>
      <c r="N6637" s="2" t="s">
        <v>560</v>
      </c>
    </row>
    <row r="6638" spans="2:14" x14ac:dyDescent="0.25">
      <c r="B6638" s="2" t="s">
        <v>5338</v>
      </c>
      <c r="C6638" s="2" t="s">
        <v>5339</v>
      </c>
      <c r="D6638" s="2" t="s">
        <v>41</v>
      </c>
      <c r="E6638" s="2" t="s">
        <v>17</v>
      </c>
      <c r="F6638" s="2" t="s">
        <v>552</v>
      </c>
      <c r="G6638" s="2" t="s">
        <v>4790</v>
      </c>
      <c r="H6638" s="2" t="s">
        <v>4791</v>
      </c>
      <c r="I6638" s="2">
        <v>41353</v>
      </c>
      <c r="J6638" s="2">
        <v>0</v>
      </c>
      <c r="K6638" s="2" t="s">
        <v>5351</v>
      </c>
      <c r="L6638" s="3">
        <v>44958</v>
      </c>
      <c r="M6638" s="3">
        <v>45940</v>
      </c>
      <c r="N6638" s="2" t="s">
        <v>560</v>
      </c>
    </row>
    <row r="6639" spans="2:14" x14ac:dyDescent="0.25">
      <c r="B6639" s="2" t="s">
        <v>5338</v>
      </c>
      <c r="C6639" s="2" t="s">
        <v>5339</v>
      </c>
      <c r="D6639" s="2" t="s">
        <v>41</v>
      </c>
      <c r="E6639" s="2" t="s">
        <v>17</v>
      </c>
      <c r="F6639" s="2" t="s">
        <v>552</v>
      </c>
      <c r="G6639" s="2" t="s">
        <v>4790</v>
      </c>
      <c r="H6639" s="2" t="s">
        <v>4791</v>
      </c>
      <c r="I6639" s="2">
        <v>41353</v>
      </c>
      <c r="J6639" s="2">
        <v>0</v>
      </c>
      <c r="K6639" s="2" t="s">
        <v>5352</v>
      </c>
      <c r="L6639" s="3">
        <v>44958</v>
      </c>
      <c r="M6639" s="3">
        <v>45938</v>
      </c>
      <c r="N6639" s="2" t="s">
        <v>560</v>
      </c>
    </row>
    <row r="6640" spans="2:14" x14ac:dyDescent="0.25">
      <c r="B6640" s="2" t="s">
        <v>5338</v>
      </c>
      <c r="C6640" s="2" t="s">
        <v>5339</v>
      </c>
      <c r="D6640" s="2" t="s">
        <v>41</v>
      </c>
      <c r="E6640" s="2" t="s">
        <v>17</v>
      </c>
      <c r="F6640" s="2" t="s">
        <v>552</v>
      </c>
      <c r="G6640" s="2" t="s">
        <v>4790</v>
      </c>
      <c r="H6640" s="2" t="s">
        <v>4791</v>
      </c>
      <c r="I6640" s="2">
        <v>41353</v>
      </c>
      <c r="J6640" s="2">
        <v>0</v>
      </c>
      <c r="K6640" s="2" t="s">
        <v>5353</v>
      </c>
      <c r="L6640" s="3">
        <v>45975</v>
      </c>
      <c r="M6640" s="3">
        <v>45951</v>
      </c>
      <c r="N6640" s="2" t="s">
        <v>560</v>
      </c>
    </row>
    <row r="6641" spans="2:14" x14ac:dyDescent="0.25">
      <c r="B6641" s="2" t="s">
        <v>5338</v>
      </c>
      <c r="C6641" s="2" t="s">
        <v>5339</v>
      </c>
      <c r="D6641" s="2" t="s">
        <v>41</v>
      </c>
      <c r="E6641" s="2" t="s">
        <v>17</v>
      </c>
      <c r="F6641" s="2" t="s">
        <v>552</v>
      </c>
      <c r="G6641" s="2" t="s">
        <v>4790</v>
      </c>
      <c r="H6641" s="2" t="s">
        <v>4791</v>
      </c>
      <c r="I6641" s="2">
        <v>41353</v>
      </c>
      <c r="J6641" s="2">
        <v>0</v>
      </c>
      <c r="K6641" s="2" t="s">
        <v>5398</v>
      </c>
      <c r="L6641" s="3">
        <v>45793</v>
      </c>
      <c r="M6641" s="3">
        <v>45983</v>
      </c>
      <c r="N6641" s="2" t="s">
        <v>560</v>
      </c>
    </row>
    <row r="6642" spans="2:14" x14ac:dyDescent="0.25">
      <c r="B6642" s="2" t="s">
        <v>5338</v>
      </c>
      <c r="C6642" s="2" t="s">
        <v>5339</v>
      </c>
      <c r="D6642" s="2" t="s">
        <v>41</v>
      </c>
      <c r="E6642" s="2" t="s">
        <v>17</v>
      </c>
      <c r="F6642" s="2" t="s">
        <v>552</v>
      </c>
      <c r="G6642" s="2" t="s">
        <v>4790</v>
      </c>
      <c r="H6642" s="2" t="s">
        <v>4791</v>
      </c>
      <c r="I6642" s="2">
        <v>41353</v>
      </c>
      <c r="J6642" s="2">
        <v>0</v>
      </c>
      <c r="K6642" s="2" t="s">
        <v>5399</v>
      </c>
      <c r="L6642" s="3">
        <v>44958</v>
      </c>
      <c r="M6642" s="3">
        <v>45966</v>
      </c>
      <c r="N6642" s="2" t="s">
        <v>560</v>
      </c>
    </row>
    <row r="6643" spans="2:14" x14ac:dyDescent="0.25">
      <c r="B6643" s="2" t="s">
        <v>5338</v>
      </c>
      <c r="C6643" s="2" t="s">
        <v>5339</v>
      </c>
      <c r="D6643" s="2" t="s">
        <v>41</v>
      </c>
      <c r="E6643" s="2" t="s">
        <v>17</v>
      </c>
      <c r="F6643" s="2" t="s">
        <v>552</v>
      </c>
      <c r="G6643" s="2" t="s">
        <v>4790</v>
      </c>
      <c r="H6643" s="2" t="s">
        <v>4791</v>
      </c>
      <c r="I6643" s="2">
        <v>41353</v>
      </c>
      <c r="J6643" s="2">
        <v>0</v>
      </c>
      <c r="K6643" s="2" t="s">
        <v>5400</v>
      </c>
      <c r="L6643" s="3">
        <v>44958</v>
      </c>
      <c r="M6643" s="3">
        <v>45975</v>
      </c>
      <c r="N6643" s="2" t="s">
        <v>560</v>
      </c>
    </row>
    <row r="6644" spans="2:14" x14ac:dyDescent="0.25">
      <c r="B6644" s="2" t="s">
        <v>5338</v>
      </c>
      <c r="C6644" s="2" t="s">
        <v>5339</v>
      </c>
      <c r="D6644" s="2" t="s">
        <v>41</v>
      </c>
      <c r="E6644" s="2" t="s">
        <v>17</v>
      </c>
      <c r="F6644" s="2" t="s">
        <v>552</v>
      </c>
      <c r="G6644" s="2" t="s">
        <v>4790</v>
      </c>
      <c r="H6644" s="2" t="s">
        <v>4791</v>
      </c>
      <c r="I6644" s="2">
        <v>41353</v>
      </c>
      <c r="J6644" s="2">
        <v>0</v>
      </c>
      <c r="K6644" s="2" t="s">
        <v>5401</v>
      </c>
      <c r="L6644" s="3">
        <v>44958</v>
      </c>
      <c r="M6644" s="3">
        <v>45975</v>
      </c>
      <c r="N6644" s="2" t="s">
        <v>560</v>
      </c>
    </row>
    <row r="6645" spans="2:14" x14ac:dyDescent="0.25">
      <c r="B6645" s="2" t="s">
        <v>5338</v>
      </c>
      <c r="C6645" s="2" t="s">
        <v>5339</v>
      </c>
      <c r="D6645" s="2" t="s">
        <v>41</v>
      </c>
      <c r="E6645" s="2" t="s">
        <v>17</v>
      </c>
      <c r="F6645" s="2" t="s">
        <v>552</v>
      </c>
      <c r="G6645" s="2" t="s">
        <v>4790</v>
      </c>
      <c r="H6645" s="2" t="s">
        <v>4791</v>
      </c>
      <c r="I6645" s="2">
        <v>41353</v>
      </c>
      <c r="J6645" s="2">
        <v>0</v>
      </c>
      <c r="K6645" s="2" t="s">
        <v>5340</v>
      </c>
      <c r="L6645" s="3">
        <v>44958</v>
      </c>
      <c r="M6645" s="3">
        <v>45998</v>
      </c>
      <c r="N6645" s="2" t="s">
        <v>560</v>
      </c>
    </row>
    <row r="6646" spans="2:14" x14ac:dyDescent="0.25">
      <c r="B6646" s="2" t="s">
        <v>5338</v>
      </c>
      <c r="C6646" s="2" t="s">
        <v>5339</v>
      </c>
      <c r="D6646" s="2" t="s">
        <v>41</v>
      </c>
      <c r="E6646" s="2" t="s">
        <v>17</v>
      </c>
      <c r="F6646" s="2" t="s">
        <v>552</v>
      </c>
      <c r="G6646" s="2" t="s">
        <v>4790</v>
      </c>
      <c r="H6646" s="2" t="s">
        <v>4791</v>
      </c>
      <c r="I6646" s="2">
        <v>41353</v>
      </c>
      <c r="J6646" s="2">
        <v>0</v>
      </c>
      <c r="K6646" s="2" t="s">
        <v>5402</v>
      </c>
      <c r="L6646" s="3">
        <v>44958</v>
      </c>
      <c r="M6646" s="3">
        <v>45998</v>
      </c>
      <c r="N6646" s="2" t="s">
        <v>560</v>
      </c>
    </row>
    <row r="6647" spans="2:14" x14ac:dyDescent="0.25">
      <c r="B6647" s="2" t="s">
        <v>5338</v>
      </c>
      <c r="C6647" s="2" t="s">
        <v>5339</v>
      </c>
      <c r="D6647" s="2" t="s">
        <v>41</v>
      </c>
      <c r="E6647" s="2" t="s">
        <v>17</v>
      </c>
      <c r="F6647" s="2" t="s">
        <v>552</v>
      </c>
      <c r="G6647" s="2" t="s">
        <v>4790</v>
      </c>
      <c r="H6647" s="2" t="s">
        <v>4791</v>
      </c>
      <c r="I6647" s="2">
        <v>41353</v>
      </c>
      <c r="J6647" s="2">
        <v>0</v>
      </c>
      <c r="K6647" s="2" t="s">
        <v>5403</v>
      </c>
      <c r="L6647" s="3">
        <v>44958</v>
      </c>
      <c r="M6647" s="3">
        <v>45998</v>
      </c>
      <c r="N6647" s="2" t="s">
        <v>560</v>
      </c>
    </row>
    <row r="6648" spans="2:14" x14ac:dyDescent="0.25">
      <c r="B6648" s="2" t="s">
        <v>5338</v>
      </c>
      <c r="C6648" s="2" t="s">
        <v>5339</v>
      </c>
      <c r="D6648" s="2" t="s">
        <v>41</v>
      </c>
      <c r="E6648" s="2" t="s">
        <v>17</v>
      </c>
      <c r="F6648" s="2" t="s">
        <v>552</v>
      </c>
      <c r="G6648" s="2" t="s">
        <v>4790</v>
      </c>
      <c r="H6648" s="2" t="s">
        <v>4791</v>
      </c>
      <c r="I6648" s="2">
        <v>41353</v>
      </c>
      <c r="J6648" s="2">
        <v>0</v>
      </c>
      <c r="K6648" s="2" t="s">
        <v>5341</v>
      </c>
      <c r="L6648" s="3">
        <v>44958</v>
      </c>
      <c r="M6648" s="3">
        <v>45998</v>
      </c>
      <c r="N6648" s="2" t="s">
        <v>560</v>
      </c>
    </row>
    <row r="6649" spans="2:14" x14ac:dyDescent="0.25">
      <c r="B6649" s="2" t="s">
        <v>5338</v>
      </c>
      <c r="C6649" s="2" t="s">
        <v>5339</v>
      </c>
      <c r="D6649" s="2" t="s">
        <v>41</v>
      </c>
      <c r="E6649" s="2" t="s">
        <v>17</v>
      </c>
      <c r="F6649" s="2" t="s">
        <v>552</v>
      </c>
      <c r="G6649" s="2" t="s">
        <v>4790</v>
      </c>
      <c r="H6649" s="2" t="s">
        <v>4791</v>
      </c>
      <c r="I6649" s="2">
        <v>41353</v>
      </c>
      <c r="J6649" s="2">
        <v>0</v>
      </c>
      <c r="K6649" s="2" t="s">
        <v>5342</v>
      </c>
      <c r="L6649" s="3">
        <v>44958</v>
      </c>
      <c r="M6649" s="3">
        <v>45998</v>
      </c>
      <c r="N6649" s="2" t="s">
        <v>560</v>
      </c>
    </row>
    <row r="6650" spans="2:14" x14ac:dyDescent="0.25">
      <c r="B6650" s="2" t="s">
        <v>5338</v>
      </c>
      <c r="C6650" s="2" t="s">
        <v>5339</v>
      </c>
      <c r="D6650" s="2" t="s">
        <v>41</v>
      </c>
      <c r="E6650" s="2" t="s">
        <v>17</v>
      </c>
      <c r="F6650" s="2" t="s">
        <v>552</v>
      </c>
      <c r="G6650" s="2" t="s">
        <v>4790</v>
      </c>
      <c r="H6650" s="2" t="s">
        <v>4791</v>
      </c>
      <c r="I6650" s="2">
        <v>41353</v>
      </c>
      <c r="J6650" s="2">
        <v>0</v>
      </c>
      <c r="K6650" s="2" t="s">
        <v>5343</v>
      </c>
      <c r="L6650" s="3">
        <v>44958</v>
      </c>
      <c r="M6650" s="3">
        <v>45998</v>
      </c>
      <c r="N6650" s="2" t="s">
        <v>560</v>
      </c>
    </row>
    <row r="6651" spans="2:14" x14ac:dyDescent="0.25">
      <c r="B6651" s="2" t="s">
        <v>5338</v>
      </c>
      <c r="C6651" s="2" t="s">
        <v>5339</v>
      </c>
      <c r="D6651" s="2" t="s">
        <v>41</v>
      </c>
      <c r="E6651" s="2" t="s">
        <v>17</v>
      </c>
      <c r="F6651" s="2" t="s">
        <v>552</v>
      </c>
      <c r="G6651" s="2" t="s">
        <v>4790</v>
      </c>
      <c r="H6651" s="2" t="s">
        <v>4791</v>
      </c>
      <c r="I6651" s="2">
        <v>41353</v>
      </c>
      <c r="J6651" s="2">
        <v>0</v>
      </c>
      <c r="K6651" s="2" t="s">
        <v>5344</v>
      </c>
      <c r="L6651" s="3">
        <v>44958</v>
      </c>
      <c r="M6651" s="3">
        <v>46001</v>
      </c>
      <c r="N6651" s="2" t="s">
        <v>560</v>
      </c>
    </row>
    <row r="6652" spans="2:14" x14ac:dyDescent="0.25">
      <c r="B6652" s="2" t="s">
        <v>5338</v>
      </c>
      <c r="C6652" s="2" t="s">
        <v>5339</v>
      </c>
      <c r="D6652" s="2" t="s">
        <v>41</v>
      </c>
      <c r="E6652" s="2" t="s">
        <v>17</v>
      </c>
      <c r="F6652" s="2" t="s">
        <v>552</v>
      </c>
      <c r="G6652" s="2" t="s">
        <v>4790</v>
      </c>
      <c r="H6652" s="2" t="s">
        <v>4791</v>
      </c>
      <c r="I6652" s="2">
        <v>41353</v>
      </c>
      <c r="J6652" s="2">
        <v>0</v>
      </c>
      <c r="K6652" s="2" t="s">
        <v>5404</v>
      </c>
      <c r="L6652" s="3">
        <v>44958</v>
      </c>
      <c r="M6652" s="3">
        <v>45990</v>
      </c>
      <c r="N6652" s="2" t="s">
        <v>560</v>
      </c>
    </row>
    <row r="6653" spans="2:14" x14ac:dyDescent="0.25">
      <c r="B6653" s="2" t="s">
        <v>5338</v>
      </c>
      <c r="C6653" s="2" t="s">
        <v>5339</v>
      </c>
      <c r="D6653" s="2" t="s">
        <v>41</v>
      </c>
      <c r="E6653" s="2" t="s">
        <v>17</v>
      </c>
      <c r="F6653" s="2" t="s">
        <v>552</v>
      </c>
      <c r="G6653" s="2" t="s">
        <v>4790</v>
      </c>
      <c r="H6653" s="2" t="s">
        <v>4791</v>
      </c>
      <c r="I6653" s="2">
        <v>41353</v>
      </c>
      <c r="J6653" s="2">
        <v>0</v>
      </c>
      <c r="K6653" s="2" t="s">
        <v>5405</v>
      </c>
      <c r="L6653" s="3">
        <v>44958</v>
      </c>
      <c r="M6653" s="3">
        <v>45982</v>
      </c>
      <c r="N6653" s="2" t="s">
        <v>560</v>
      </c>
    </row>
    <row r="6654" spans="2:14" x14ac:dyDescent="0.25">
      <c r="B6654" s="2" t="s">
        <v>5338</v>
      </c>
      <c r="C6654" s="2" t="s">
        <v>5339</v>
      </c>
      <c r="D6654" s="2" t="s">
        <v>41</v>
      </c>
      <c r="E6654" s="2" t="s">
        <v>17</v>
      </c>
      <c r="F6654" s="2" t="s">
        <v>552</v>
      </c>
      <c r="G6654" s="2" t="s">
        <v>4790</v>
      </c>
      <c r="H6654" s="2" t="s">
        <v>4791</v>
      </c>
      <c r="I6654" s="2">
        <v>41353</v>
      </c>
      <c r="J6654" s="2">
        <v>0</v>
      </c>
      <c r="K6654" s="2" t="s">
        <v>5354</v>
      </c>
      <c r="L6654" s="3">
        <v>44958</v>
      </c>
      <c r="M6654" s="3">
        <v>45988</v>
      </c>
      <c r="N6654" s="2" t="s">
        <v>560</v>
      </c>
    </row>
    <row r="6655" spans="2:14" x14ac:dyDescent="0.25">
      <c r="B6655" s="2" t="s">
        <v>5338</v>
      </c>
      <c r="C6655" s="2" t="s">
        <v>5339</v>
      </c>
      <c r="D6655" s="2" t="s">
        <v>41</v>
      </c>
      <c r="E6655" s="2" t="s">
        <v>17</v>
      </c>
      <c r="F6655" s="2" t="s">
        <v>552</v>
      </c>
      <c r="G6655" s="2" t="s">
        <v>4790</v>
      </c>
      <c r="H6655" s="2" t="s">
        <v>4791</v>
      </c>
      <c r="I6655" s="2">
        <v>41353</v>
      </c>
      <c r="J6655" s="2">
        <v>0</v>
      </c>
      <c r="K6655" s="2" t="s">
        <v>5406</v>
      </c>
      <c r="L6655" s="3">
        <v>44958</v>
      </c>
      <c r="M6655" s="3">
        <v>45988</v>
      </c>
      <c r="N6655" s="2" t="s">
        <v>560</v>
      </c>
    </row>
    <row r="6656" spans="2:14" x14ac:dyDescent="0.25">
      <c r="B6656" s="2" t="s">
        <v>5338</v>
      </c>
      <c r="C6656" s="2" t="s">
        <v>5339</v>
      </c>
      <c r="D6656" s="2" t="s">
        <v>41</v>
      </c>
      <c r="E6656" s="2" t="s">
        <v>17</v>
      </c>
      <c r="F6656" s="2" t="s">
        <v>552</v>
      </c>
      <c r="G6656" s="2" t="s">
        <v>4790</v>
      </c>
      <c r="H6656" s="2" t="s">
        <v>4791</v>
      </c>
      <c r="I6656" s="2">
        <v>41353</v>
      </c>
      <c r="J6656" s="2">
        <v>0</v>
      </c>
      <c r="K6656" s="2" t="s">
        <v>5407</v>
      </c>
      <c r="L6656" s="3">
        <v>44958</v>
      </c>
      <c r="M6656" s="3">
        <v>45990</v>
      </c>
      <c r="N6656" s="2" t="s">
        <v>560</v>
      </c>
    </row>
    <row r="6657" spans="2:14" x14ac:dyDescent="0.25">
      <c r="B6657" s="2" t="s">
        <v>5338</v>
      </c>
      <c r="C6657" s="2" t="s">
        <v>5339</v>
      </c>
      <c r="D6657" s="2" t="s">
        <v>41</v>
      </c>
      <c r="E6657" s="2" t="s">
        <v>17</v>
      </c>
      <c r="F6657" s="2" t="s">
        <v>552</v>
      </c>
      <c r="G6657" s="2" t="s">
        <v>4790</v>
      </c>
      <c r="H6657" s="2" t="s">
        <v>4791</v>
      </c>
      <c r="I6657" s="2">
        <v>41353</v>
      </c>
      <c r="J6657" s="2">
        <v>0</v>
      </c>
      <c r="K6657" s="2" t="s">
        <v>5408</v>
      </c>
      <c r="L6657" s="3">
        <v>44958</v>
      </c>
      <c r="M6657" s="3">
        <v>45989</v>
      </c>
      <c r="N6657" s="2" t="s">
        <v>560</v>
      </c>
    </row>
    <row r="6658" spans="2:14" x14ac:dyDescent="0.25">
      <c r="B6658" s="2" t="s">
        <v>5338</v>
      </c>
      <c r="C6658" s="2" t="s">
        <v>5339</v>
      </c>
      <c r="D6658" s="2" t="s">
        <v>41</v>
      </c>
      <c r="E6658" s="2" t="s">
        <v>17</v>
      </c>
      <c r="F6658" s="2" t="s">
        <v>552</v>
      </c>
      <c r="G6658" s="2" t="s">
        <v>4790</v>
      </c>
      <c r="H6658" s="2" t="s">
        <v>4791</v>
      </c>
      <c r="I6658" s="2">
        <v>41353</v>
      </c>
      <c r="J6658" s="2">
        <v>0</v>
      </c>
      <c r="K6658" s="2" t="s">
        <v>5409</v>
      </c>
      <c r="L6658" s="3">
        <v>44958</v>
      </c>
      <c r="M6658" s="3">
        <v>45989</v>
      </c>
      <c r="N6658" s="2" t="s">
        <v>560</v>
      </c>
    </row>
    <row r="6659" spans="2:14" x14ac:dyDescent="0.25">
      <c r="B6659" s="2" t="s">
        <v>5338</v>
      </c>
      <c r="C6659" s="2" t="s">
        <v>5339</v>
      </c>
      <c r="D6659" s="2" t="s">
        <v>41</v>
      </c>
      <c r="E6659" s="2" t="s">
        <v>17</v>
      </c>
      <c r="F6659" s="2" t="s">
        <v>552</v>
      </c>
      <c r="G6659" s="2" t="s">
        <v>4790</v>
      </c>
      <c r="H6659" s="2" t="s">
        <v>4791</v>
      </c>
      <c r="I6659" s="2">
        <v>41353</v>
      </c>
      <c r="J6659" s="2">
        <v>0</v>
      </c>
      <c r="K6659" s="2" t="s">
        <v>5410</v>
      </c>
      <c r="L6659" s="3">
        <v>44958</v>
      </c>
      <c r="M6659" s="3">
        <v>45989</v>
      </c>
      <c r="N6659" s="2" t="s">
        <v>560</v>
      </c>
    </row>
    <row r="6660" spans="2:14" x14ac:dyDescent="0.25">
      <c r="B6660" s="2" t="s">
        <v>5338</v>
      </c>
      <c r="C6660" s="2" t="s">
        <v>5339</v>
      </c>
      <c r="D6660" s="2" t="s">
        <v>41</v>
      </c>
      <c r="E6660" s="2" t="s">
        <v>17</v>
      </c>
      <c r="F6660" s="2" t="s">
        <v>552</v>
      </c>
      <c r="G6660" s="2" t="s">
        <v>4790</v>
      </c>
      <c r="H6660" s="2" t="s">
        <v>4791</v>
      </c>
      <c r="I6660" s="2">
        <v>41353</v>
      </c>
      <c r="J6660" s="2">
        <v>0</v>
      </c>
      <c r="K6660" s="2" t="s">
        <v>5411</v>
      </c>
      <c r="L6660" s="3">
        <v>44958</v>
      </c>
      <c r="M6660" s="3">
        <v>45989</v>
      </c>
      <c r="N6660" s="2" t="s">
        <v>560</v>
      </c>
    </row>
    <row r="6661" spans="2:14" x14ac:dyDescent="0.25">
      <c r="B6661" s="2" t="s">
        <v>5338</v>
      </c>
      <c r="C6661" s="2" t="s">
        <v>5339</v>
      </c>
      <c r="D6661" s="2" t="s">
        <v>41</v>
      </c>
      <c r="E6661" s="2" t="s">
        <v>17</v>
      </c>
      <c r="F6661" s="2" t="s">
        <v>552</v>
      </c>
      <c r="G6661" s="2" t="s">
        <v>4790</v>
      </c>
      <c r="H6661" s="2" t="s">
        <v>4791</v>
      </c>
      <c r="I6661" s="2">
        <v>41353</v>
      </c>
      <c r="J6661" s="2">
        <v>0</v>
      </c>
      <c r="K6661" s="2" t="s">
        <v>5412</v>
      </c>
      <c r="L6661" s="3">
        <v>44958</v>
      </c>
      <c r="M6661" s="3">
        <v>45989</v>
      </c>
      <c r="N6661" s="2" t="s">
        <v>560</v>
      </c>
    </row>
    <row r="6662" spans="2:14" x14ac:dyDescent="0.25">
      <c r="B6662" s="2" t="s">
        <v>5338</v>
      </c>
      <c r="C6662" s="2" t="s">
        <v>5339</v>
      </c>
      <c r="D6662" s="2" t="s">
        <v>41</v>
      </c>
      <c r="E6662" s="2" t="s">
        <v>17</v>
      </c>
      <c r="F6662" s="2" t="s">
        <v>552</v>
      </c>
      <c r="G6662" s="2" t="s">
        <v>4790</v>
      </c>
      <c r="H6662" s="2" t="s">
        <v>4791</v>
      </c>
      <c r="I6662" s="2">
        <v>41353</v>
      </c>
      <c r="J6662" s="2">
        <v>0</v>
      </c>
      <c r="K6662" s="2" t="s">
        <v>5413</v>
      </c>
      <c r="L6662" s="3">
        <v>44958</v>
      </c>
      <c r="M6662" s="3">
        <v>45989</v>
      </c>
      <c r="N6662" s="2" t="s">
        <v>560</v>
      </c>
    </row>
    <row r="6663" spans="2:14" x14ac:dyDescent="0.25">
      <c r="B6663" s="2" t="s">
        <v>5338</v>
      </c>
      <c r="C6663" s="2" t="s">
        <v>5339</v>
      </c>
      <c r="D6663" s="2" t="s">
        <v>41</v>
      </c>
      <c r="E6663" s="2" t="s">
        <v>17</v>
      </c>
      <c r="F6663" s="2" t="s">
        <v>552</v>
      </c>
      <c r="G6663" s="2" t="s">
        <v>4790</v>
      </c>
      <c r="H6663" s="2" t="s">
        <v>4791</v>
      </c>
      <c r="I6663" s="2">
        <v>41353</v>
      </c>
      <c r="J6663" s="2">
        <v>0</v>
      </c>
      <c r="K6663" s="2" t="s">
        <v>5414</v>
      </c>
      <c r="L6663" s="3">
        <v>44958</v>
      </c>
      <c r="M6663" s="3">
        <v>45989</v>
      </c>
      <c r="N6663" s="2" t="s">
        <v>560</v>
      </c>
    </row>
    <row r="6664" spans="2:14" x14ac:dyDescent="0.25">
      <c r="B6664" s="2" t="s">
        <v>5338</v>
      </c>
      <c r="C6664" s="2" t="s">
        <v>5339</v>
      </c>
      <c r="D6664" s="2" t="s">
        <v>41</v>
      </c>
      <c r="E6664" s="2" t="s">
        <v>17</v>
      </c>
      <c r="F6664" s="2" t="s">
        <v>552</v>
      </c>
      <c r="G6664" s="2" t="s">
        <v>4790</v>
      </c>
      <c r="H6664" s="2" t="s">
        <v>4791</v>
      </c>
      <c r="I6664" s="2">
        <v>41353</v>
      </c>
      <c r="J6664" s="2">
        <v>0</v>
      </c>
      <c r="K6664" s="2" t="s">
        <v>5415</v>
      </c>
      <c r="L6664" s="3">
        <v>44958</v>
      </c>
      <c r="M6664" s="3">
        <v>45989</v>
      </c>
      <c r="N6664" s="2" t="s">
        <v>560</v>
      </c>
    </row>
    <row r="6665" spans="2:14" x14ac:dyDescent="0.25">
      <c r="B6665" s="2" t="s">
        <v>5338</v>
      </c>
      <c r="C6665" s="2" t="s">
        <v>5339</v>
      </c>
      <c r="D6665" s="2" t="s">
        <v>41</v>
      </c>
      <c r="E6665" s="2" t="s">
        <v>17</v>
      </c>
      <c r="F6665" s="2" t="s">
        <v>552</v>
      </c>
      <c r="G6665" s="2" t="s">
        <v>4790</v>
      </c>
      <c r="H6665" s="2" t="s">
        <v>4791</v>
      </c>
      <c r="I6665" s="2">
        <v>41353</v>
      </c>
      <c r="J6665" s="2">
        <v>0</v>
      </c>
      <c r="K6665" s="2" t="s">
        <v>5416</v>
      </c>
      <c r="L6665" s="3">
        <v>44958</v>
      </c>
      <c r="M6665" s="3">
        <v>45989</v>
      </c>
      <c r="N6665" s="2" t="s">
        <v>560</v>
      </c>
    </row>
    <row r="6666" spans="2:14" x14ac:dyDescent="0.25">
      <c r="B6666" s="2" t="s">
        <v>5338</v>
      </c>
      <c r="C6666" s="2" t="s">
        <v>5339</v>
      </c>
      <c r="D6666" s="2" t="s">
        <v>41</v>
      </c>
      <c r="E6666" s="2" t="s">
        <v>17</v>
      </c>
      <c r="F6666" s="2" t="s">
        <v>552</v>
      </c>
      <c r="G6666" s="2" t="s">
        <v>4790</v>
      </c>
      <c r="H6666" s="2" t="s">
        <v>4791</v>
      </c>
      <c r="I6666" s="2">
        <v>41353</v>
      </c>
      <c r="J6666" s="2">
        <v>0</v>
      </c>
      <c r="K6666" s="2" t="s">
        <v>5417</v>
      </c>
      <c r="L6666" s="3">
        <v>44958</v>
      </c>
      <c r="M6666" s="3">
        <v>45989</v>
      </c>
      <c r="N6666" s="2" t="s">
        <v>560</v>
      </c>
    </row>
    <row r="6667" spans="2:14" x14ac:dyDescent="0.25">
      <c r="B6667" s="2" t="s">
        <v>5338</v>
      </c>
      <c r="C6667" s="2" t="s">
        <v>5339</v>
      </c>
      <c r="D6667" s="2" t="s">
        <v>41</v>
      </c>
      <c r="E6667" s="2" t="s">
        <v>17</v>
      </c>
      <c r="F6667" s="2" t="s">
        <v>552</v>
      </c>
      <c r="G6667" s="2" t="s">
        <v>4790</v>
      </c>
      <c r="H6667" s="2" t="s">
        <v>4791</v>
      </c>
      <c r="I6667" s="2">
        <v>41353</v>
      </c>
      <c r="J6667" s="2">
        <v>0</v>
      </c>
      <c r="K6667" s="2" t="s">
        <v>5418</v>
      </c>
      <c r="L6667" s="3">
        <v>44958</v>
      </c>
      <c r="M6667" s="3">
        <v>45989</v>
      </c>
      <c r="N6667" s="2" t="s">
        <v>560</v>
      </c>
    </row>
    <row r="6668" spans="2:14" x14ac:dyDescent="0.25">
      <c r="B6668" s="2" t="s">
        <v>5338</v>
      </c>
      <c r="C6668" s="2" t="s">
        <v>5339</v>
      </c>
      <c r="D6668" s="2" t="s">
        <v>41</v>
      </c>
      <c r="E6668" s="2" t="s">
        <v>181</v>
      </c>
      <c r="F6668" s="2" t="s">
        <v>552</v>
      </c>
      <c r="G6668" s="2" t="s">
        <v>4790</v>
      </c>
      <c r="H6668" s="2" t="s">
        <v>4791</v>
      </c>
      <c r="I6668" s="2">
        <v>41353</v>
      </c>
      <c r="J6668" s="2">
        <v>0</v>
      </c>
      <c r="K6668" s="2" t="s">
        <v>5367</v>
      </c>
      <c r="L6668" s="3">
        <v>45955</v>
      </c>
      <c r="M6668" s="3">
        <v>46288</v>
      </c>
      <c r="N6668" s="2" t="s">
        <v>560</v>
      </c>
    </row>
    <row r="6669" spans="2:14" x14ac:dyDescent="0.25">
      <c r="B6669" s="2" t="s">
        <v>5338</v>
      </c>
      <c r="C6669" s="2" t="s">
        <v>5339</v>
      </c>
      <c r="D6669" s="2" t="s">
        <v>41</v>
      </c>
      <c r="E6669" s="2" t="s">
        <v>181</v>
      </c>
      <c r="F6669" s="2" t="s">
        <v>552</v>
      </c>
      <c r="G6669" s="2" t="s">
        <v>4790</v>
      </c>
      <c r="H6669" s="2" t="s">
        <v>4791</v>
      </c>
      <c r="I6669" s="2">
        <v>41353</v>
      </c>
      <c r="J6669" s="2">
        <v>0</v>
      </c>
      <c r="K6669" s="2" t="s">
        <v>5354</v>
      </c>
      <c r="L6669" s="3">
        <v>44958</v>
      </c>
      <c r="M6669" s="3">
        <v>45988</v>
      </c>
      <c r="N6669" s="2" t="s">
        <v>560</v>
      </c>
    </row>
    <row r="6670" spans="2:14" x14ac:dyDescent="0.25">
      <c r="B6670" s="2" t="s">
        <v>5338</v>
      </c>
      <c r="C6670" s="2" t="s">
        <v>5339</v>
      </c>
      <c r="D6670" s="2" t="s">
        <v>41</v>
      </c>
      <c r="E6670" s="2" t="s">
        <v>142</v>
      </c>
      <c r="F6670" s="2" t="s">
        <v>552</v>
      </c>
      <c r="G6670" s="2" t="s">
        <v>4790</v>
      </c>
      <c r="H6670" s="2" t="s">
        <v>4791</v>
      </c>
      <c r="I6670" s="2">
        <v>41353</v>
      </c>
      <c r="J6670" s="2">
        <v>0</v>
      </c>
      <c r="K6670" s="2" t="s">
        <v>5369</v>
      </c>
      <c r="L6670" s="3">
        <v>45971</v>
      </c>
      <c r="M6670" s="3">
        <v>46329</v>
      </c>
      <c r="N6670" s="2" t="s">
        <v>560</v>
      </c>
    </row>
    <row r="6671" spans="2:14" x14ac:dyDescent="0.25">
      <c r="B6671" s="2" t="s">
        <v>5338</v>
      </c>
      <c r="C6671" s="2" t="s">
        <v>5339</v>
      </c>
      <c r="D6671" s="2" t="s">
        <v>41</v>
      </c>
      <c r="E6671" s="2" t="s">
        <v>142</v>
      </c>
      <c r="F6671" s="2" t="s">
        <v>552</v>
      </c>
      <c r="G6671" s="2" t="s">
        <v>4790</v>
      </c>
      <c r="H6671" s="2" t="s">
        <v>4791</v>
      </c>
      <c r="I6671" s="2">
        <v>41353</v>
      </c>
      <c r="J6671" s="2">
        <v>0</v>
      </c>
      <c r="K6671" s="2" t="s">
        <v>5403</v>
      </c>
      <c r="L6671" s="3">
        <v>44958</v>
      </c>
      <c r="M6671" s="3">
        <v>45998</v>
      </c>
      <c r="N6671" s="2" t="s">
        <v>560</v>
      </c>
    </row>
    <row r="6672" spans="2:14" x14ac:dyDescent="0.25">
      <c r="B6672" s="2" t="s">
        <v>5338</v>
      </c>
      <c r="C6672" s="2" t="s">
        <v>5339</v>
      </c>
      <c r="D6672" s="2" t="s">
        <v>41</v>
      </c>
      <c r="E6672" s="2" t="s">
        <v>5337</v>
      </c>
      <c r="F6672" s="2" t="s">
        <v>552</v>
      </c>
      <c r="G6672" s="2" t="s">
        <v>4790</v>
      </c>
      <c r="H6672" s="2" t="s">
        <v>4791</v>
      </c>
      <c r="I6672" s="2">
        <v>41353</v>
      </c>
      <c r="J6672" s="2">
        <v>0</v>
      </c>
      <c r="K6672" s="2">
        <v>0</v>
      </c>
      <c r="L6672" s="3">
        <v>45850</v>
      </c>
      <c r="M6672" s="2" t="s">
        <v>30</v>
      </c>
      <c r="N6672" s="2" t="s">
        <v>560</v>
      </c>
    </row>
    <row r="6673" spans="2:14" x14ac:dyDescent="0.25">
      <c r="B6673" s="2" t="s">
        <v>5338</v>
      </c>
      <c r="C6673" s="2" t="s">
        <v>5339</v>
      </c>
      <c r="D6673" s="2" t="s">
        <v>41</v>
      </c>
      <c r="E6673" s="2" t="s">
        <v>5337</v>
      </c>
      <c r="F6673" s="2" t="s">
        <v>552</v>
      </c>
      <c r="G6673" s="2" t="s">
        <v>4790</v>
      </c>
      <c r="H6673" s="2" t="s">
        <v>4791</v>
      </c>
      <c r="I6673" s="2">
        <v>41353</v>
      </c>
      <c r="J6673" s="2">
        <v>0</v>
      </c>
      <c r="K6673" s="2" t="s">
        <v>5355</v>
      </c>
      <c r="L6673" s="3">
        <v>45808</v>
      </c>
      <c r="M6673" s="3">
        <v>46151</v>
      </c>
      <c r="N6673" s="2" t="s">
        <v>560</v>
      </c>
    </row>
    <row r="6674" spans="2:14" x14ac:dyDescent="0.25">
      <c r="B6674" s="2" t="s">
        <v>5338</v>
      </c>
      <c r="C6674" s="2" t="s">
        <v>5339</v>
      </c>
      <c r="D6674" s="2" t="s">
        <v>41</v>
      </c>
      <c r="E6674" s="2" t="s">
        <v>5337</v>
      </c>
      <c r="F6674" s="2" t="s">
        <v>552</v>
      </c>
      <c r="G6674" s="2" t="s">
        <v>4790</v>
      </c>
      <c r="H6674" s="2" t="s">
        <v>4791</v>
      </c>
      <c r="I6674" s="2">
        <v>41353</v>
      </c>
      <c r="J6674" s="2">
        <v>0</v>
      </c>
      <c r="K6674" s="2" t="s">
        <v>5356</v>
      </c>
      <c r="L6674" s="3">
        <v>45808</v>
      </c>
      <c r="M6674" s="3">
        <v>46143</v>
      </c>
      <c r="N6674" s="2" t="s">
        <v>560</v>
      </c>
    </row>
    <row r="6675" spans="2:14" x14ac:dyDescent="0.25">
      <c r="B6675" s="2" t="s">
        <v>5338</v>
      </c>
      <c r="C6675" s="2" t="s">
        <v>5339</v>
      </c>
      <c r="D6675" s="2" t="s">
        <v>41</v>
      </c>
      <c r="E6675" s="2" t="s">
        <v>5337</v>
      </c>
      <c r="F6675" s="2" t="s">
        <v>552</v>
      </c>
      <c r="G6675" s="2" t="s">
        <v>4790</v>
      </c>
      <c r="H6675" s="2" t="s">
        <v>4791</v>
      </c>
      <c r="I6675" s="2">
        <v>41353</v>
      </c>
      <c r="J6675" s="2">
        <v>0</v>
      </c>
      <c r="K6675" s="2" t="s">
        <v>5357</v>
      </c>
      <c r="L6675" s="3">
        <v>45808</v>
      </c>
      <c r="M6675" s="3">
        <v>46144</v>
      </c>
      <c r="N6675" s="2" t="s">
        <v>560</v>
      </c>
    </row>
    <row r="6676" spans="2:14" x14ac:dyDescent="0.25">
      <c r="B6676" s="2" t="s">
        <v>5338</v>
      </c>
      <c r="C6676" s="2" t="s">
        <v>5339</v>
      </c>
      <c r="D6676" s="2" t="s">
        <v>41</v>
      </c>
      <c r="E6676" s="2" t="s">
        <v>5337</v>
      </c>
      <c r="F6676" s="2" t="s">
        <v>552</v>
      </c>
      <c r="G6676" s="2" t="s">
        <v>4790</v>
      </c>
      <c r="H6676" s="2" t="s">
        <v>4791</v>
      </c>
      <c r="I6676" s="2">
        <v>41353</v>
      </c>
      <c r="J6676" s="2">
        <v>0</v>
      </c>
      <c r="K6676" s="2" t="s">
        <v>5419</v>
      </c>
      <c r="L6676" s="3">
        <v>44958</v>
      </c>
      <c r="M6676" s="3">
        <v>45989</v>
      </c>
      <c r="N6676" s="2" t="s">
        <v>560</v>
      </c>
    </row>
    <row r="6677" spans="2:14" x14ac:dyDescent="0.25">
      <c r="B6677" s="2" t="s">
        <v>5338</v>
      </c>
      <c r="C6677" s="2" t="s">
        <v>5339</v>
      </c>
      <c r="D6677" s="2" t="s">
        <v>41</v>
      </c>
      <c r="E6677" s="2" t="s">
        <v>5337</v>
      </c>
      <c r="F6677" s="2" t="s">
        <v>552</v>
      </c>
      <c r="G6677" s="2" t="s">
        <v>4790</v>
      </c>
      <c r="H6677" s="2" t="s">
        <v>4791</v>
      </c>
      <c r="I6677" s="2">
        <v>41353</v>
      </c>
      <c r="J6677" s="2">
        <v>0</v>
      </c>
      <c r="K6677" s="2" t="s">
        <v>5345</v>
      </c>
      <c r="L6677" s="3">
        <v>45818</v>
      </c>
      <c r="M6677" s="3">
        <v>45919</v>
      </c>
      <c r="N6677" s="2" t="s">
        <v>560</v>
      </c>
    </row>
    <row r="6678" spans="2:14" x14ac:dyDescent="0.25">
      <c r="B6678" s="2" t="s">
        <v>5338</v>
      </c>
      <c r="C6678" s="2" t="s">
        <v>5339</v>
      </c>
      <c r="D6678" s="2" t="s">
        <v>41</v>
      </c>
      <c r="E6678" s="2" t="s">
        <v>5337</v>
      </c>
      <c r="F6678" s="2" t="s">
        <v>552</v>
      </c>
      <c r="G6678" s="2" t="s">
        <v>4790</v>
      </c>
      <c r="H6678" s="2" t="s">
        <v>4791</v>
      </c>
      <c r="I6678" s="2">
        <v>41353</v>
      </c>
      <c r="J6678" s="2">
        <v>0</v>
      </c>
      <c r="K6678" s="2" t="s">
        <v>5346</v>
      </c>
      <c r="L6678" s="3">
        <v>45818</v>
      </c>
      <c r="M6678" s="3">
        <v>45919</v>
      </c>
      <c r="N6678" s="2" t="s">
        <v>560</v>
      </c>
    </row>
    <row r="6679" spans="2:14" x14ac:dyDescent="0.25">
      <c r="B6679" s="2" t="s">
        <v>5338</v>
      </c>
      <c r="C6679" s="2" t="s">
        <v>5339</v>
      </c>
      <c r="D6679" s="2" t="s">
        <v>41</v>
      </c>
      <c r="E6679" s="2" t="s">
        <v>5337</v>
      </c>
      <c r="F6679" s="2" t="s">
        <v>552</v>
      </c>
      <c r="G6679" s="2" t="s">
        <v>4790</v>
      </c>
      <c r="H6679" s="2" t="s">
        <v>4791</v>
      </c>
      <c r="I6679" s="2">
        <v>41353</v>
      </c>
      <c r="J6679" s="2">
        <v>0</v>
      </c>
      <c r="K6679" s="2" t="s">
        <v>5394</v>
      </c>
      <c r="L6679" s="3">
        <v>44958</v>
      </c>
      <c r="M6679" s="3">
        <v>45940</v>
      </c>
      <c r="N6679" s="2" t="s">
        <v>560</v>
      </c>
    </row>
    <row r="6680" spans="2:14" x14ac:dyDescent="0.25">
      <c r="B6680" s="2" t="s">
        <v>5338</v>
      </c>
      <c r="C6680" s="2" t="s">
        <v>5339</v>
      </c>
      <c r="D6680" s="2" t="s">
        <v>41</v>
      </c>
      <c r="E6680" s="2" t="s">
        <v>5337</v>
      </c>
      <c r="F6680" s="2" t="s">
        <v>552</v>
      </c>
      <c r="G6680" s="2" t="s">
        <v>4790</v>
      </c>
      <c r="H6680" s="2" t="s">
        <v>4791</v>
      </c>
      <c r="I6680" s="2">
        <v>41353</v>
      </c>
      <c r="J6680" s="2">
        <v>0</v>
      </c>
      <c r="K6680" s="2" t="s">
        <v>5348</v>
      </c>
      <c r="L6680" s="3">
        <v>44958</v>
      </c>
      <c r="M6680" s="3">
        <v>45940</v>
      </c>
      <c r="N6680" s="2" t="s">
        <v>560</v>
      </c>
    </row>
    <row r="6681" spans="2:14" x14ac:dyDescent="0.25">
      <c r="B6681" s="2" t="s">
        <v>5338</v>
      </c>
      <c r="C6681" s="2" t="s">
        <v>5339</v>
      </c>
      <c r="D6681" s="2" t="s">
        <v>41</v>
      </c>
      <c r="E6681" s="2" t="s">
        <v>5337</v>
      </c>
      <c r="F6681" s="2" t="s">
        <v>552</v>
      </c>
      <c r="G6681" s="2" t="s">
        <v>4790</v>
      </c>
      <c r="H6681" s="2" t="s">
        <v>4791</v>
      </c>
      <c r="I6681" s="2">
        <v>41353</v>
      </c>
      <c r="J6681" s="2">
        <v>0</v>
      </c>
      <c r="K6681" s="2" t="s">
        <v>5395</v>
      </c>
      <c r="L6681" s="3">
        <v>45796</v>
      </c>
      <c r="M6681" s="3">
        <v>45934</v>
      </c>
      <c r="N6681" s="2" t="s">
        <v>560</v>
      </c>
    </row>
    <row r="6682" spans="2:14" x14ac:dyDescent="0.25">
      <c r="B6682" s="2" t="s">
        <v>5338</v>
      </c>
      <c r="C6682" s="2" t="s">
        <v>5339</v>
      </c>
      <c r="D6682" s="2" t="s">
        <v>41</v>
      </c>
      <c r="E6682" s="2" t="s">
        <v>5337</v>
      </c>
      <c r="F6682" s="2" t="s">
        <v>552</v>
      </c>
      <c r="G6682" s="2" t="s">
        <v>4790</v>
      </c>
      <c r="H6682" s="2" t="s">
        <v>4791</v>
      </c>
      <c r="I6682" s="2">
        <v>41353</v>
      </c>
      <c r="J6682" s="2">
        <v>0</v>
      </c>
      <c r="K6682" s="2" t="s">
        <v>5349</v>
      </c>
      <c r="L6682" s="3">
        <v>44958</v>
      </c>
      <c r="M6682" s="3">
        <v>45940</v>
      </c>
      <c r="N6682" s="2" t="s">
        <v>560</v>
      </c>
    </row>
    <row r="6683" spans="2:14" x14ac:dyDescent="0.25">
      <c r="B6683" s="2" t="s">
        <v>5338</v>
      </c>
      <c r="C6683" s="2" t="s">
        <v>5339</v>
      </c>
      <c r="D6683" s="2" t="s">
        <v>41</v>
      </c>
      <c r="E6683" s="2" t="s">
        <v>5337</v>
      </c>
      <c r="F6683" s="2" t="s">
        <v>552</v>
      </c>
      <c r="G6683" s="2" t="s">
        <v>4790</v>
      </c>
      <c r="H6683" s="2" t="s">
        <v>4791</v>
      </c>
      <c r="I6683" s="2">
        <v>41353</v>
      </c>
      <c r="J6683" s="2">
        <v>0</v>
      </c>
      <c r="K6683" s="2" t="s">
        <v>5396</v>
      </c>
      <c r="L6683" s="3">
        <v>45793</v>
      </c>
      <c r="M6683" s="3">
        <v>45934</v>
      </c>
      <c r="N6683" s="2" t="s">
        <v>560</v>
      </c>
    </row>
    <row r="6684" spans="2:14" x14ac:dyDescent="0.25">
      <c r="B6684" s="2" t="s">
        <v>5338</v>
      </c>
      <c r="C6684" s="2" t="s">
        <v>5339</v>
      </c>
      <c r="D6684" s="2" t="s">
        <v>41</v>
      </c>
      <c r="E6684" s="2" t="s">
        <v>5337</v>
      </c>
      <c r="F6684" s="2" t="s">
        <v>552</v>
      </c>
      <c r="G6684" s="2" t="s">
        <v>4790</v>
      </c>
      <c r="H6684" s="2" t="s">
        <v>4791</v>
      </c>
      <c r="I6684" s="2">
        <v>41353</v>
      </c>
      <c r="J6684" s="2">
        <v>0</v>
      </c>
      <c r="K6684" s="2" t="s">
        <v>5397</v>
      </c>
      <c r="L6684" s="3">
        <v>44958</v>
      </c>
      <c r="M6684" s="3">
        <v>45940</v>
      </c>
      <c r="N6684" s="2" t="s">
        <v>560</v>
      </c>
    </row>
    <row r="6685" spans="2:14" x14ac:dyDescent="0.25">
      <c r="B6685" s="2" t="s">
        <v>5338</v>
      </c>
      <c r="C6685" s="2" t="s">
        <v>5339</v>
      </c>
      <c r="D6685" s="2" t="s">
        <v>41</v>
      </c>
      <c r="E6685" s="2" t="s">
        <v>5337</v>
      </c>
      <c r="F6685" s="2" t="s">
        <v>552</v>
      </c>
      <c r="G6685" s="2" t="s">
        <v>4790</v>
      </c>
      <c r="H6685" s="2" t="s">
        <v>4791</v>
      </c>
      <c r="I6685" s="2">
        <v>41353</v>
      </c>
      <c r="J6685" s="2">
        <v>0</v>
      </c>
      <c r="K6685" s="2" t="s">
        <v>5351</v>
      </c>
      <c r="L6685" s="3">
        <v>44958</v>
      </c>
      <c r="M6685" s="3">
        <v>45940</v>
      </c>
      <c r="N6685" s="2" t="s">
        <v>560</v>
      </c>
    </row>
    <row r="6686" spans="2:14" x14ac:dyDescent="0.25">
      <c r="B6686" s="2" t="s">
        <v>5338</v>
      </c>
      <c r="C6686" s="2" t="s">
        <v>5339</v>
      </c>
      <c r="D6686" s="2" t="s">
        <v>41</v>
      </c>
      <c r="E6686" s="2" t="s">
        <v>5337</v>
      </c>
      <c r="F6686" s="2" t="s">
        <v>552</v>
      </c>
      <c r="G6686" s="2" t="s">
        <v>4790</v>
      </c>
      <c r="H6686" s="2" t="s">
        <v>4791</v>
      </c>
      <c r="I6686" s="2">
        <v>41353</v>
      </c>
      <c r="J6686" s="2">
        <v>0</v>
      </c>
      <c r="K6686" s="2" t="s">
        <v>5352</v>
      </c>
      <c r="L6686" s="3">
        <v>44958</v>
      </c>
      <c r="M6686" s="3">
        <v>45938</v>
      </c>
      <c r="N6686" s="2" t="s">
        <v>560</v>
      </c>
    </row>
    <row r="6687" spans="2:14" x14ac:dyDescent="0.25">
      <c r="B6687" s="2" t="s">
        <v>5338</v>
      </c>
      <c r="C6687" s="2" t="s">
        <v>5339</v>
      </c>
      <c r="D6687" s="2" t="s">
        <v>41</v>
      </c>
      <c r="E6687" s="2" t="s">
        <v>5337</v>
      </c>
      <c r="F6687" s="2" t="s">
        <v>552</v>
      </c>
      <c r="G6687" s="2" t="s">
        <v>4790</v>
      </c>
      <c r="H6687" s="2" t="s">
        <v>4791</v>
      </c>
      <c r="I6687" s="2">
        <v>41353</v>
      </c>
      <c r="J6687" s="2">
        <v>0</v>
      </c>
      <c r="K6687" s="2" t="s">
        <v>5398</v>
      </c>
      <c r="L6687" s="3">
        <v>45793</v>
      </c>
      <c r="M6687" s="3">
        <v>45983</v>
      </c>
      <c r="N6687" s="2" t="s">
        <v>560</v>
      </c>
    </row>
    <row r="6688" spans="2:14" x14ac:dyDescent="0.25">
      <c r="B6688" s="2" t="s">
        <v>5338</v>
      </c>
      <c r="C6688" s="2" t="s">
        <v>5339</v>
      </c>
      <c r="D6688" s="2" t="s">
        <v>41</v>
      </c>
      <c r="E6688" s="2" t="s">
        <v>5337</v>
      </c>
      <c r="F6688" s="2" t="s">
        <v>552</v>
      </c>
      <c r="G6688" s="2" t="s">
        <v>4790</v>
      </c>
      <c r="H6688" s="2" t="s">
        <v>4791</v>
      </c>
      <c r="I6688" s="2">
        <v>41353</v>
      </c>
      <c r="J6688" s="2">
        <v>0</v>
      </c>
      <c r="K6688" s="2" t="s">
        <v>5399</v>
      </c>
      <c r="L6688" s="3">
        <v>44958</v>
      </c>
      <c r="M6688" s="3">
        <v>45966</v>
      </c>
      <c r="N6688" s="2" t="s">
        <v>560</v>
      </c>
    </row>
    <row r="6689" spans="2:14" x14ac:dyDescent="0.25">
      <c r="B6689" s="2" t="s">
        <v>5338</v>
      </c>
      <c r="C6689" s="2" t="s">
        <v>5339</v>
      </c>
      <c r="D6689" s="2" t="s">
        <v>41</v>
      </c>
      <c r="E6689" s="2" t="s">
        <v>5337</v>
      </c>
      <c r="F6689" s="2" t="s">
        <v>552</v>
      </c>
      <c r="G6689" s="2" t="s">
        <v>4790</v>
      </c>
      <c r="H6689" s="2" t="s">
        <v>4791</v>
      </c>
      <c r="I6689" s="2">
        <v>41353</v>
      </c>
      <c r="J6689" s="2">
        <v>0</v>
      </c>
      <c r="K6689" s="2" t="s">
        <v>5400</v>
      </c>
      <c r="L6689" s="3">
        <v>44958</v>
      </c>
      <c r="M6689" s="3">
        <v>45975</v>
      </c>
      <c r="N6689" s="2" t="s">
        <v>560</v>
      </c>
    </row>
    <row r="6690" spans="2:14" x14ac:dyDescent="0.25">
      <c r="B6690" s="2" t="s">
        <v>5338</v>
      </c>
      <c r="C6690" s="2" t="s">
        <v>5339</v>
      </c>
      <c r="D6690" s="2" t="s">
        <v>41</v>
      </c>
      <c r="E6690" s="2" t="s">
        <v>5337</v>
      </c>
      <c r="F6690" s="2" t="s">
        <v>552</v>
      </c>
      <c r="G6690" s="2" t="s">
        <v>4790</v>
      </c>
      <c r="H6690" s="2" t="s">
        <v>4791</v>
      </c>
      <c r="I6690" s="2">
        <v>41353</v>
      </c>
      <c r="J6690" s="2">
        <v>0</v>
      </c>
      <c r="K6690" s="2" t="s">
        <v>5401</v>
      </c>
      <c r="L6690" s="3">
        <v>44958</v>
      </c>
      <c r="M6690" s="3">
        <v>45975</v>
      </c>
      <c r="N6690" s="2" t="s">
        <v>560</v>
      </c>
    </row>
    <row r="6691" spans="2:14" x14ac:dyDescent="0.25">
      <c r="B6691" s="2" t="s">
        <v>5338</v>
      </c>
      <c r="C6691" s="2" t="s">
        <v>5339</v>
      </c>
      <c r="D6691" s="2" t="s">
        <v>41</v>
      </c>
      <c r="E6691" s="2" t="s">
        <v>5337</v>
      </c>
      <c r="F6691" s="2" t="s">
        <v>552</v>
      </c>
      <c r="G6691" s="2" t="s">
        <v>4790</v>
      </c>
      <c r="H6691" s="2" t="s">
        <v>4791</v>
      </c>
      <c r="I6691" s="2">
        <v>41353</v>
      </c>
      <c r="J6691" s="2">
        <v>0</v>
      </c>
      <c r="K6691" s="2" t="s">
        <v>5420</v>
      </c>
      <c r="L6691" s="3">
        <v>44958</v>
      </c>
      <c r="M6691" s="3">
        <v>45975</v>
      </c>
      <c r="N6691" s="2" t="s">
        <v>560</v>
      </c>
    </row>
    <row r="6692" spans="2:14" x14ac:dyDescent="0.25">
      <c r="B6692" s="2" t="s">
        <v>5338</v>
      </c>
      <c r="C6692" s="2" t="s">
        <v>5339</v>
      </c>
      <c r="D6692" s="2" t="s">
        <v>41</v>
      </c>
      <c r="E6692" s="2" t="s">
        <v>5337</v>
      </c>
      <c r="F6692" s="2" t="s">
        <v>552</v>
      </c>
      <c r="G6692" s="2" t="s">
        <v>4790</v>
      </c>
      <c r="H6692" s="2" t="s">
        <v>4791</v>
      </c>
      <c r="I6692" s="2">
        <v>41353</v>
      </c>
      <c r="J6692" s="2">
        <v>0</v>
      </c>
      <c r="K6692" s="2" t="s">
        <v>5340</v>
      </c>
      <c r="L6692" s="3">
        <v>44958</v>
      </c>
      <c r="M6692" s="3">
        <v>45998</v>
      </c>
      <c r="N6692" s="2" t="s">
        <v>560</v>
      </c>
    </row>
    <row r="6693" spans="2:14" x14ac:dyDescent="0.25">
      <c r="B6693" s="2" t="s">
        <v>5338</v>
      </c>
      <c r="C6693" s="2" t="s">
        <v>5339</v>
      </c>
      <c r="D6693" s="2" t="s">
        <v>41</v>
      </c>
      <c r="E6693" s="2" t="s">
        <v>5337</v>
      </c>
      <c r="F6693" s="2" t="s">
        <v>552</v>
      </c>
      <c r="G6693" s="2" t="s">
        <v>4790</v>
      </c>
      <c r="H6693" s="2" t="s">
        <v>4791</v>
      </c>
      <c r="I6693" s="2">
        <v>41353</v>
      </c>
      <c r="J6693" s="2">
        <v>0</v>
      </c>
      <c r="K6693" s="2" t="s">
        <v>5402</v>
      </c>
      <c r="L6693" s="3">
        <v>44958</v>
      </c>
      <c r="M6693" s="3">
        <v>45998</v>
      </c>
      <c r="N6693" s="2" t="s">
        <v>560</v>
      </c>
    </row>
    <row r="6694" spans="2:14" x14ac:dyDescent="0.25">
      <c r="B6694" s="2" t="s">
        <v>5338</v>
      </c>
      <c r="C6694" s="2" t="s">
        <v>5339</v>
      </c>
      <c r="D6694" s="2" t="s">
        <v>41</v>
      </c>
      <c r="E6694" s="2" t="s">
        <v>5337</v>
      </c>
      <c r="F6694" s="2" t="s">
        <v>552</v>
      </c>
      <c r="G6694" s="2" t="s">
        <v>4790</v>
      </c>
      <c r="H6694" s="2" t="s">
        <v>4791</v>
      </c>
      <c r="I6694" s="2">
        <v>41353</v>
      </c>
      <c r="J6694" s="2">
        <v>0</v>
      </c>
      <c r="K6694" s="2" t="s">
        <v>5403</v>
      </c>
      <c r="L6694" s="3">
        <v>44958</v>
      </c>
      <c r="M6694" s="3">
        <v>45998</v>
      </c>
      <c r="N6694" s="2" t="s">
        <v>560</v>
      </c>
    </row>
    <row r="6695" spans="2:14" x14ac:dyDescent="0.25">
      <c r="B6695" s="2" t="s">
        <v>5338</v>
      </c>
      <c r="C6695" s="2" t="s">
        <v>5339</v>
      </c>
      <c r="D6695" s="2" t="s">
        <v>41</v>
      </c>
      <c r="E6695" s="2" t="s">
        <v>5337</v>
      </c>
      <c r="F6695" s="2" t="s">
        <v>552</v>
      </c>
      <c r="G6695" s="2" t="s">
        <v>4790</v>
      </c>
      <c r="H6695" s="2" t="s">
        <v>4791</v>
      </c>
      <c r="I6695" s="2">
        <v>41353</v>
      </c>
      <c r="J6695" s="2">
        <v>0</v>
      </c>
      <c r="K6695" s="2" t="s">
        <v>5344</v>
      </c>
      <c r="L6695" s="3">
        <v>44958</v>
      </c>
      <c r="M6695" s="3">
        <v>46001</v>
      </c>
      <c r="N6695" s="2" t="s">
        <v>560</v>
      </c>
    </row>
    <row r="6696" spans="2:14" x14ac:dyDescent="0.25">
      <c r="B6696" s="2" t="s">
        <v>5338</v>
      </c>
      <c r="C6696" s="2" t="s">
        <v>5339</v>
      </c>
      <c r="D6696" s="2" t="s">
        <v>41</v>
      </c>
      <c r="E6696" s="2" t="s">
        <v>5337</v>
      </c>
      <c r="F6696" s="2" t="s">
        <v>552</v>
      </c>
      <c r="G6696" s="2" t="s">
        <v>4790</v>
      </c>
      <c r="H6696" s="2" t="s">
        <v>4791</v>
      </c>
      <c r="I6696" s="2">
        <v>41353</v>
      </c>
      <c r="J6696" s="2">
        <v>0</v>
      </c>
      <c r="K6696" s="2" t="s">
        <v>5404</v>
      </c>
      <c r="L6696" s="3">
        <v>44958</v>
      </c>
      <c r="M6696" s="3">
        <v>45990</v>
      </c>
      <c r="N6696" s="2" t="s">
        <v>560</v>
      </c>
    </row>
    <row r="6697" spans="2:14" x14ac:dyDescent="0.25">
      <c r="B6697" s="2" t="s">
        <v>5338</v>
      </c>
      <c r="C6697" s="2" t="s">
        <v>5339</v>
      </c>
      <c r="D6697" s="2" t="s">
        <v>41</v>
      </c>
      <c r="E6697" s="2" t="s">
        <v>5337</v>
      </c>
      <c r="F6697" s="2" t="s">
        <v>552</v>
      </c>
      <c r="G6697" s="2" t="s">
        <v>4790</v>
      </c>
      <c r="H6697" s="2" t="s">
        <v>4791</v>
      </c>
      <c r="I6697" s="2">
        <v>41353</v>
      </c>
      <c r="J6697" s="2">
        <v>0</v>
      </c>
      <c r="K6697" s="2" t="s">
        <v>5405</v>
      </c>
      <c r="L6697" s="3">
        <v>44958</v>
      </c>
      <c r="M6697" s="3">
        <v>45982</v>
      </c>
      <c r="N6697" s="2" t="s">
        <v>560</v>
      </c>
    </row>
    <row r="6698" spans="2:14" x14ac:dyDescent="0.25">
      <c r="B6698" s="2" t="s">
        <v>5338</v>
      </c>
      <c r="C6698" s="2" t="s">
        <v>5339</v>
      </c>
      <c r="D6698" s="2" t="s">
        <v>41</v>
      </c>
      <c r="E6698" s="2" t="s">
        <v>5337</v>
      </c>
      <c r="F6698" s="2" t="s">
        <v>552</v>
      </c>
      <c r="G6698" s="2" t="s">
        <v>4790</v>
      </c>
      <c r="H6698" s="2" t="s">
        <v>4791</v>
      </c>
      <c r="I6698" s="2">
        <v>41353</v>
      </c>
      <c r="J6698" s="2">
        <v>0</v>
      </c>
      <c r="K6698" s="2" t="s">
        <v>5354</v>
      </c>
      <c r="L6698" s="3">
        <v>44958</v>
      </c>
      <c r="M6698" s="3">
        <v>45988</v>
      </c>
      <c r="N6698" s="2" t="s">
        <v>560</v>
      </c>
    </row>
    <row r="6699" spans="2:14" x14ac:dyDescent="0.25">
      <c r="B6699" s="2" t="s">
        <v>5338</v>
      </c>
      <c r="C6699" s="2" t="s">
        <v>5339</v>
      </c>
      <c r="D6699" s="2" t="s">
        <v>41</v>
      </c>
      <c r="E6699" s="2" t="s">
        <v>5337</v>
      </c>
      <c r="F6699" s="2" t="s">
        <v>552</v>
      </c>
      <c r="G6699" s="2" t="s">
        <v>4790</v>
      </c>
      <c r="H6699" s="2" t="s">
        <v>4791</v>
      </c>
      <c r="I6699" s="2">
        <v>41353</v>
      </c>
      <c r="J6699" s="2">
        <v>0</v>
      </c>
      <c r="K6699" s="2" t="s">
        <v>5406</v>
      </c>
      <c r="L6699" s="3">
        <v>44958</v>
      </c>
      <c r="M6699" s="3">
        <v>45988</v>
      </c>
      <c r="N6699" s="2" t="s">
        <v>560</v>
      </c>
    </row>
    <row r="6700" spans="2:14" x14ac:dyDescent="0.25">
      <c r="B6700" s="2" t="s">
        <v>5338</v>
      </c>
      <c r="C6700" s="2" t="s">
        <v>5339</v>
      </c>
      <c r="D6700" s="2" t="s">
        <v>41</v>
      </c>
      <c r="E6700" s="2" t="s">
        <v>5337</v>
      </c>
      <c r="F6700" s="2" t="s">
        <v>552</v>
      </c>
      <c r="G6700" s="2" t="s">
        <v>4790</v>
      </c>
      <c r="H6700" s="2" t="s">
        <v>4791</v>
      </c>
      <c r="I6700" s="2">
        <v>41353</v>
      </c>
      <c r="J6700" s="2">
        <v>0</v>
      </c>
      <c r="K6700" s="2" t="s">
        <v>5407</v>
      </c>
      <c r="L6700" s="3">
        <v>44958</v>
      </c>
      <c r="M6700" s="3">
        <v>45990</v>
      </c>
      <c r="N6700" s="2" t="s">
        <v>560</v>
      </c>
    </row>
    <row r="6701" spans="2:14" x14ac:dyDescent="0.25">
      <c r="B6701" s="2" t="s">
        <v>5338</v>
      </c>
      <c r="C6701" s="2" t="s">
        <v>5339</v>
      </c>
      <c r="D6701" s="2" t="s">
        <v>41</v>
      </c>
      <c r="E6701" s="2" t="s">
        <v>5337</v>
      </c>
      <c r="F6701" s="2" t="s">
        <v>552</v>
      </c>
      <c r="G6701" s="2" t="s">
        <v>4790</v>
      </c>
      <c r="H6701" s="2" t="s">
        <v>4791</v>
      </c>
      <c r="I6701" s="2">
        <v>41353</v>
      </c>
      <c r="J6701" s="2">
        <v>0</v>
      </c>
      <c r="K6701" s="2" t="s">
        <v>5408</v>
      </c>
      <c r="L6701" s="3">
        <v>44958</v>
      </c>
      <c r="M6701" s="3">
        <v>45989</v>
      </c>
      <c r="N6701" s="2" t="s">
        <v>560</v>
      </c>
    </row>
    <row r="6702" spans="2:14" x14ac:dyDescent="0.25">
      <c r="B6702" s="2" t="s">
        <v>5338</v>
      </c>
      <c r="C6702" s="2" t="s">
        <v>5339</v>
      </c>
      <c r="D6702" s="2" t="s">
        <v>41</v>
      </c>
      <c r="E6702" s="2" t="s">
        <v>5337</v>
      </c>
      <c r="F6702" s="2" t="s">
        <v>552</v>
      </c>
      <c r="G6702" s="2" t="s">
        <v>4790</v>
      </c>
      <c r="H6702" s="2" t="s">
        <v>4791</v>
      </c>
      <c r="I6702" s="2">
        <v>41353</v>
      </c>
      <c r="J6702" s="2">
        <v>0</v>
      </c>
      <c r="K6702" s="2" t="s">
        <v>5409</v>
      </c>
      <c r="L6702" s="3">
        <v>44958</v>
      </c>
      <c r="M6702" s="3">
        <v>45989</v>
      </c>
      <c r="N6702" s="2" t="s">
        <v>560</v>
      </c>
    </row>
    <row r="6703" spans="2:14" x14ac:dyDescent="0.25">
      <c r="B6703" s="2" t="s">
        <v>5338</v>
      </c>
      <c r="C6703" s="2" t="s">
        <v>5339</v>
      </c>
      <c r="D6703" s="2" t="s">
        <v>41</v>
      </c>
      <c r="E6703" s="2" t="s">
        <v>5337</v>
      </c>
      <c r="F6703" s="2" t="s">
        <v>552</v>
      </c>
      <c r="G6703" s="2" t="s">
        <v>4790</v>
      </c>
      <c r="H6703" s="2" t="s">
        <v>4791</v>
      </c>
      <c r="I6703" s="2">
        <v>41353</v>
      </c>
      <c r="J6703" s="2">
        <v>0</v>
      </c>
      <c r="K6703" s="2" t="s">
        <v>5410</v>
      </c>
      <c r="L6703" s="3">
        <v>44958</v>
      </c>
      <c r="M6703" s="3">
        <v>45989</v>
      </c>
      <c r="N6703" s="2" t="s">
        <v>560</v>
      </c>
    </row>
    <row r="6704" spans="2:14" x14ac:dyDescent="0.25">
      <c r="B6704" s="2" t="s">
        <v>5338</v>
      </c>
      <c r="C6704" s="2" t="s">
        <v>5339</v>
      </c>
      <c r="D6704" s="2" t="s">
        <v>41</v>
      </c>
      <c r="E6704" s="2" t="s">
        <v>5337</v>
      </c>
      <c r="F6704" s="2" t="s">
        <v>552</v>
      </c>
      <c r="G6704" s="2" t="s">
        <v>4790</v>
      </c>
      <c r="H6704" s="2" t="s">
        <v>4791</v>
      </c>
      <c r="I6704" s="2">
        <v>41353</v>
      </c>
      <c r="J6704" s="2">
        <v>0</v>
      </c>
      <c r="K6704" s="2" t="s">
        <v>5411</v>
      </c>
      <c r="L6704" s="3">
        <v>44958</v>
      </c>
      <c r="M6704" s="3">
        <v>45989</v>
      </c>
      <c r="N6704" s="2" t="s">
        <v>560</v>
      </c>
    </row>
    <row r="6705" spans="2:14" x14ac:dyDescent="0.25">
      <c r="B6705" s="2" t="s">
        <v>5338</v>
      </c>
      <c r="C6705" s="2" t="s">
        <v>5339</v>
      </c>
      <c r="D6705" s="2" t="s">
        <v>41</v>
      </c>
      <c r="E6705" s="2" t="s">
        <v>5337</v>
      </c>
      <c r="F6705" s="2" t="s">
        <v>552</v>
      </c>
      <c r="G6705" s="2" t="s">
        <v>4790</v>
      </c>
      <c r="H6705" s="2" t="s">
        <v>4791</v>
      </c>
      <c r="I6705" s="2">
        <v>41353</v>
      </c>
      <c r="J6705" s="2">
        <v>0</v>
      </c>
      <c r="K6705" s="2" t="s">
        <v>5412</v>
      </c>
      <c r="L6705" s="3">
        <v>44958</v>
      </c>
      <c r="M6705" s="3">
        <v>45989</v>
      </c>
      <c r="N6705" s="2" t="s">
        <v>560</v>
      </c>
    </row>
    <row r="6706" spans="2:14" x14ac:dyDescent="0.25">
      <c r="B6706" s="2" t="s">
        <v>5338</v>
      </c>
      <c r="C6706" s="2" t="s">
        <v>5339</v>
      </c>
      <c r="D6706" s="2" t="s">
        <v>41</v>
      </c>
      <c r="E6706" s="2" t="s">
        <v>5337</v>
      </c>
      <c r="F6706" s="2" t="s">
        <v>552</v>
      </c>
      <c r="G6706" s="2" t="s">
        <v>4790</v>
      </c>
      <c r="H6706" s="2" t="s">
        <v>4791</v>
      </c>
      <c r="I6706" s="2">
        <v>41353</v>
      </c>
      <c r="J6706" s="2">
        <v>0</v>
      </c>
      <c r="K6706" s="2" t="s">
        <v>5413</v>
      </c>
      <c r="L6706" s="3">
        <v>44958</v>
      </c>
      <c r="M6706" s="3">
        <v>45989</v>
      </c>
      <c r="N6706" s="2" t="s">
        <v>560</v>
      </c>
    </row>
    <row r="6707" spans="2:14" x14ac:dyDescent="0.25">
      <c r="B6707" s="2" t="s">
        <v>5338</v>
      </c>
      <c r="C6707" s="2" t="s">
        <v>5339</v>
      </c>
      <c r="D6707" s="2" t="s">
        <v>41</v>
      </c>
      <c r="E6707" s="2" t="s">
        <v>5337</v>
      </c>
      <c r="F6707" s="2" t="s">
        <v>552</v>
      </c>
      <c r="G6707" s="2" t="s">
        <v>4790</v>
      </c>
      <c r="H6707" s="2" t="s">
        <v>4791</v>
      </c>
      <c r="I6707" s="2">
        <v>41353</v>
      </c>
      <c r="J6707" s="2">
        <v>0</v>
      </c>
      <c r="K6707" s="2" t="s">
        <v>5414</v>
      </c>
      <c r="L6707" s="3">
        <v>44958</v>
      </c>
      <c r="M6707" s="3">
        <v>45989</v>
      </c>
      <c r="N6707" s="2" t="s">
        <v>560</v>
      </c>
    </row>
    <row r="6708" spans="2:14" x14ac:dyDescent="0.25">
      <c r="B6708" s="2" t="s">
        <v>5338</v>
      </c>
      <c r="C6708" s="2" t="s">
        <v>5339</v>
      </c>
      <c r="D6708" s="2" t="s">
        <v>41</v>
      </c>
      <c r="E6708" s="2" t="s">
        <v>5337</v>
      </c>
      <c r="F6708" s="2" t="s">
        <v>552</v>
      </c>
      <c r="G6708" s="2" t="s">
        <v>4790</v>
      </c>
      <c r="H6708" s="2" t="s">
        <v>4791</v>
      </c>
      <c r="I6708" s="2">
        <v>41353</v>
      </c>
      <c r="J6708" s="2">
        <v>0</v>
      </c>
      <c r="K6708" s="2" t="s">
        <v>5415</v>
      </c>
      <c r="L6708" s="3">
        <v>44958</v>
      </c>
      <c r="M6708" s="3">
        <v>45989</v>
      </c>
      <c r="N6708" s="2" t="s">
        <v>560</v>
      </c>
    </row>
    <row r="6709" spans="2:14" x14ac:dyDescent="0.25">
      <c r="B6709" s="2" t="s">
        <v>5338</v>
      </c>
      <c r="C6709" s="2" t="s">
        <v>5339</v>
      </c>
      <c r="D6709" s="2" t="s">
        <v>41</v>
      </c>
      <c r="E6709" s="2" t="s">
        <v>5337</v>
      </c>
      <c r="F6709" s="2" t="s">
        <v>552</v>
      </c>
      <c r="G6709" s="2" t="s">
        <v>4790</v>
      </c>
      <c r="H6709" s="2" t="s">
        <v>4791</v>
      </c>
      <c r="I6709" s="2">
        <v>41353</v>
      </c>
      <c r="J6709" s="2">
        <v>0</v>
      </c>
      <c r="K6709" s="2" t="s">
        <v>5416</v>
      </c>
      <c r="L6709" s="3">
        <v>44958</v>
      </c>
      <c r="M6709" s="3">
        <v>45989</v>
      </c>
      <c r="N6709" s="2" t="s">
        <v>560</v>
      </c>
    </row>
    <row r="6710" spans="2:14" x14ac:dyDescent="0.25">
      <c r="B6710" s="2" t="s">
        <v>5338</v>
      </c>
      <c r="C6710" s="2" t="s">
        <v>5339</v>
      </c>
      <c r="D6710" s="2" t="s">
        <v>41</v>
      </c>
      <c r="E6710" s="2" t="s">
        <v>5337</v>
      </c>
      <c r="F6710" s="2" t="s">
        <v>552</v>
      </c>
      <c r="G6710" s="2" t="s">
        <v>4790</v>
      </c>
      <c r="H6710" s="2" t="s">
        <v>4791</v>
      </c>
      <c r="I6710" s="2">
        <v>41353</v>
      </c>
      <c r="J6710" s="2">
        <v>0</v>
      </c>
      <c r="K6710" s="2" t="s">
        <v>5417</v>
      </c>
      <c r="L6710" s="3">
        <v>44958</v>
      </c>
      <c r="M6710" s="3">
        <v>45989</v>
      </c>
      <c r="N6710" s="2" t="s">
        <v>560</v>
      </c>
    </row>
    <row r="6711" spans="2:14" x14ac:dyDescent="0.25">
      <c r="B6711" s="2" t="s">
        <v>5338</v>
      </c>
      <c r="C6711" s="2" t="s">
        <v>5339</v>
      </c>
      <c r="D6711" s="2" t="s">
        <v>41</v>
      </c>
      <c r="E6711" s="2" t="s">
        <v>5337</v>
      </c>
      <c r="F6711" s="2" t="s">
        <v>552</v>
      </c>
      <c r="G6711" s="2" t="s">
        <v>4790</v>
      </c>
      <c r="H6711" s="2" t="s">
        <v>4791</v>
      </c>
      <c r="I6711" s="2">
        <v>41353</v>
      </c>
      <c r="J6711" s="2">
        <v>0</v>
      </c>
      <c r="K6711" s="2" t="s">
        <v>5418</v>
      </c>
      <c r="L6711" s="3">
        <v>44958</v>
      </c>
      <c r="M6711" s="3">
        <v>45989</v>
      </c>
      <c r="N6711" s="2" t="s">
        <v>560</v>
      </c>
    </row>
    <row r="6712" spans="2:14" x14ac:dyDescent="0.25">
      <c r="B6712" s="2" t="s">
        <v>5421</v>
      </c>
      <c r="C6712" s="2" t="s">
        <v>607</v>
      </c>
      <c r="D6712" s="2" t="s">
        <v>41</v>
      </c>
      <c r="E6712" s="2" t="s">
        <v>75</v>
      </c>
      <c r="F6712" s="2" t="s">
        <v>300</v>
      </c>
      <c r="G6712" s="2" t="s">
        <v>1491</v>
      </c>
      <c r="H6712" s="2" t="s">
        <v>5422</v>
      </c>
      <c r="I6712" s="2">
        <v>0</v>
      </c>
      <c r="J6712" s="2">
        <v>0</v>
      </c>
      <c r="K6712" s="2">
        <v>0</v>
      </c>
      <c r="L6712" s="3">
        <v>45841</v>
      </c>
      <c r="M6712" s="2" t="s">
        <v>30</v>
      </c>
      <c r="N6712" s="2" t="s">
        <v>560</v>
      </c>
    </row>
    <row r="6713" spans="2:14" x14ac:dyDescent="0.25">
      <c r="B6713" s="2" t="s">
        <v>5423</v>
      </c>
      <c r="C6713" s="2" t="s">
        <v>5424</v>
      </c>
      <c r="D6713" s="2" t="s">
        <v>41</v>
      </c>
      <c r="E6713" s="2" t="s">
        <v>17</v>
      </c>
      <c r="F6713" s="2" t="s">
        <v>552</v>
      </c>
      <c r="G6713" s="2" t="s">
        <v>4790</v>
      </c>
      <c r="H6713" s="2" t="s">
        <v>5425</v>
      </c>
      <c r="I6713" s="2">
        <v>0</v>
      </c>
      <c r="J6713" s="2">
        <v>0</v>
      </c>
      <c r="K6713" s="2">
        <v>19987661</v>
      </c>
      <c r="L6713" s="3">
        <v>45664</v>
      </c>
      <c r="M6713" s="3">
        <v>45969</v>
      </c>
      <c r="N6713" s="2" t="s">
        <v>4942</v>
      </c>
    </row>
    <row r="6714" spans="2:14" x14ac:dyDescent="0.25">
      <c r="B6714" s="2" t="s">
        <v>5423</v>
      </c>
      <c r="C6714" s="2" t="s">
        <v>5424</v>
      </c>
      <c r="D6714" s="2" t="s">
        <v>41</v>
      </c>
      <c r="E6714" s="2" t="s">
        <v>17</v>
      </c>
      <c r="F6714" s="2" t="s">
        <v>552</v>
      </c>
      <c r="G6714" s="2" t="s">
        <v>4790</v>
      </c>
      <c r="H6714" s="2" t="s">
        <v>5425</v>
      </c>
      <c r="I6714" s="2">
        <v>0</v>
      </c>
      <c r="J6714" s="2">
        <v>0</v>
      </c>
      <c r="K6714" s="2">
        <v>20149366</v>
      </c>
      <c r="L6714" s="3">
        <v>45666</v>
      </c>
      <c r="M6714" s="3">
        <v>46027</v>
      </c>
      <c r="N6714" s="2" t="s">
        <v>4942</v>
      </c>
    </row>
    <row r="6715" spans="2:14" x14ac:dyDescent="0.25">
      <c r="B6715" s="2" t="s">
        <v>5423</v>
      </c>
      <c r="C6715" s="2" t="s">
        <v>5424</v>
      </c>
      <c r="D6715" s="2" t="s">
        <v>41</v>
      </c>
      <c r="E6715" s="2" t="s">
        <v>17</v>
      </c>
      <c r="F6715" s="2" t="s">
        <v>552</v>
      </c>
      <c r="G6715" s="2" t="s">
        <v>4790</v>
      </c>
      <c r="H6715" s="2" t="s">
        <v>5425</v>
      </c>
      <c r="I6715" s="2">
        <v>0</v>
      </c>
      <c r="J6715" s="2">
        <v>0</v>
      </c>
      <c r="K6715" s="2">
        <v>20157428</v>
      </c>
      <c r="L6715" s="3">
        <v>45666</v>
      </c>
      <c r="M6715" s="3">
        <v>46024</v>
      </c>
      <c r="N6715" s="2" t="s">
        <v>4942</v>
      </c>
    </row>
    <row r="6716" spans="2:14" x14ac:dyDescent="0.25">
      <c r="B6716" s="2" t="s">
        <v>5423</v>
      </c>
      <c r="C6716" s="2" t="s">
        <v>5424</v>
      </c>
      <c r="D6716" s="2" t="s">
        <v>41</v>
      </c>
      <c r="E6716" s="2" t="s">
        <v>17</v>
      </c>
      <c r="F6716" s="2" t="s">
        <v>552</v>
      </c>
      <c r="G6716" s="2" t="s">
        <v>4790</v>
      </c>
      <c r="H6716" s="2" t="s">
        <v>5425</v>
      </c>
      <c r="I6716" s="2">
        <v>0</v>
      </c>
      <c r="J6716" s="2">
        <v>0</v>
      </c>
      <c r="K6716" s="2">
        <v>20157429</v>
      </c>
      <c r="L6716" s="3">
        <v>45666</v>
      </c>
      <c r="M6716" s="3">
        <v>46028</v>
      </c>
      <c r="N6716" s="2" t="s">
        <v>4942</v>
      </c>
    </row>
    <row r="6717" spans="2:14" x14ac:dyDescent="0.25">
      <c r="B6717" s="2" t="s">
        <v>5423</v>
      </c>
      <c r="C6717" s="2" t="s">
        <v>5424</v>
      </c>
      <c r="D6717" s="2" t="s">
        <v>41</v>
      </c>
      <c r="E6717" s="2" t="s">
        <v>17</v>
      </c>
      <c r="F6717" s="2" t="s">
        <v>552</v>
      </c>
      <c r="G6717" s="2" t="s">
        <v>4790</v>
      </c>
      <c r="H6717" s="2" t="s">
        <v>5425</v>
      </c>
      <c r="I6717" s="2">
        <v>0</v>
      </c>
      <c r="J6717" s="2">
        <v>0</v>
      </c>
      <c r="K6717" s="2">
        <v>20157430</v>
      </c>
      <c r="L6717" s="3">
        <v>45680</v>
      </c>
      <c r="M6717" s="3">
        <v>46028</v>
      </c>
      <c r="N6717" s="2" t="s">
        <v>4942</v>
      </c>
    </row>
    <row r="6718" spans="2:14" x14ac:dyDescent="0.25">
      <c r="B6718" s="2" t="s">
        <v>5423</v>
      </c>
      <c r="C6718" s="2" t="s">
        <v>5424</v>
      </c>
      <c r="D6718" s="2" t="s">
        <v>41</v>
      </c>
      <c r="E6718" s="2" t="s">
        <v>17</v>
      </c>
      <c r="F6718" s="2" t="s">
        <v>552</v>
      </c>
      <c r="G6718" s="2" t="s">
        <v>4790</v>
      </c>
      <c r="H6718" s="2" t="s">
        <v>5425</v>
      </c>
      <c r="I6718" s="2">
        <v>0</v>
      </c>
      <c r="J6718" s="2">
        <v>0</v>
      </c>
      <c r="K6718" s="2">
        <v>20157431</v>
      </c>
      <c r="L6718" s="3">
        <v>45680</v>
      </c>
      <c r="M6718" s="3">
        <v>46028</v>
      </c>
      <c r="N6718" s="2" t="s">
        <v>4942</v>
      </c>
    </row>
    <row r="6719" spans="2:14" x14ac:dyDescent="0.25">
      <c r="B6719" s="2" t="s">
        <v>5423</v>
      </c>
      <c r="C6719" s="2" t="s">
        <v>5424</v>
      </c>
      <c r="D6719" s="2" t="s">
        <v>41</v>
      </c>
      <c r="E6719" s="2" t="s">
        <v>17</v>
      </c>
      <c r="F6719" s="2" t="s">
        <v>552</v>
      </c>
      <c r="G6719" s="2" t="s">
        <v>4790</v>
      </c>
      <c r="H6719" s="2" t="s">
        <v>5425</v>
      </c>
      <c r="I6719" s="2">
        <v>0</v>
      </c>
      <c r="J6719" s="2">
        <v>0</v>
      </c>
      <c r="K6719" s="2">
        <v>20169798</v>
      </c>
      <c r="L6719" s="3">
        <v>45680</v>
      </c>
      <c r="M6719" s="3">
        <v>46030</v>
      </c>
      <c r="N6719" s="2" t="s">
        <v>4942</v>
      </c>
    </row>
    <row r="6720" spans="2:14" x14ac:dyDescent="0.25">
      <c r="B6720" s="2" t="s">
        <v>5423</v>
      </c>
      <c r="C6720" s="2" t="s">
        <v>5424</v>
      </c>
      <c r="D6720" s="2" t="s">
        <v>41</v>
      </c>
      <c r="E6720" s="2" t="s">
        <v>17</v>
      </c>
      <c r="F6720" s="2" t="s">
        <v>552</v>
      </c>
      <c r="G6720" s="2" t="s">
        <v>4790</v>
      </c>
      <c r="H6720" s="2" t="s">
        <v>5425</v>
      </c>
      <c r="I6720" s="2">
        <v>0</v>
      </c>
      <c r="J6720" s="2">
        <v>0</v>
      </c>
      <c r="K6720" s="2">
        <v>20169799</v>
      </c>
      <c r="L6720" s="3">
        <v>45689</v>
      </c>
      <c r="M6720" s="3">
        <v>46038</v>
      </c>
      <c r="N6720" s="2" t="s">
        <v>4942</v>
      </c>
    </row>
    <row r="6721" spans="2:14" x14ac:dyDescent="0.25">
      <c r="B6721" s="2" t="s">
        <v>5423</v>
      </c>
      <c r="C6721" s="2" t="s">
        <v>5424</v>
      </c>
      <c r="D6721" s="2" t="s">
        <v>41</v>
      </c>
      <c r="E6721" s="2" t="s">
        <v>17</v>
      </c>
      <c r="F6721" s="2" t="s">
        <v>552</v>
      </c>
      <c r="G6721" s="2" t="s">
        <v>4790</v>
      </c>
      <c r="H6721" s="2" t="s">
        <v>5425</v>
      </c>
      <c r="I6721" s="2">
        <v>0</v>
      </c>
      <c r="J6721" s="2">
        <v>0</v>
      </c>
      <c r="K6721" s="2">
        <v>20169800</v>
      </c>
      <c r="L6721" s="3">
        <v>45680</v>
      </c>
      <c r="M6721" s="3">
        <v>46038</v>
      </c>
      <c r="N6721" s="2" t="s">
        <v>4942</v>
      </c>
    </row>
    <row r="6722" spans="2:14" x14ac:dyDescent="0.25">
      <c r="B6722" s="2" t="s">
        <v>5423</v>
      </c>
      <c r="C6722" s="2" t="s">
        <v>5424</v>
      </c>
      <c r="D6722" s="2" t="s">
        <v>41</v>
      </c>
      <c r="E6722" s="2" t="s">
        <v>17</v>
      </c>
      <c r="F6722" s="2" t="s">
        <v>552</v>
      </c>
      <c r="G6722" s="2" t="s">
        <v>4790</v>
      </c>
      <c r="H6722" s="2" t="s">
        <v>5425</v>
      </c>
      <c r="I6722" s="2">
        <v>0</v>
      </c>
      <c r="J6722" s="2">
        <v>0</v>
      </c>
      <c r="K6722" s="2">
        <v>20177685</v>
      </c>
      <c r="L6722" s="3">
        <v>45689</v>
      </c>
      <c r="M6722" s="3">
        <v>46044</v>
      </c>
      <c r="N6722" s="2" t="s">
        <v>4942</v>
      </c>
    </row>
    <row r="6723" spans="2:14" x14ac:dyDescent="0.25">
      <c r="B6723" s="2" t="s">
        <v>5423</v>
      </c>
      <c r="C6723" s="2" t="s">
        <v>5424</v>
      </c>
      <c r="D6723" s="2" t="s">
        <v>41</v>
      </c>
      <c r="E6723" s="2" t="s">
        <v>17</v>
      </c>
      <c r="F6723" s="2" t="s">
        <v>552</v>
      </c>
      <c r="G6723" s="2" t="s">
        <v>4790</v>
      </c>
      <c r="H6723" s="2" t="s">
        <v>5425</v>
      </c>
      <c r="I6723" s="2">
        <v>0</v>
      </c>
      <c r="J6723" s="2">
        <v>0</v>
      </c>
      <c r="K6723" s="2">
        <v>20177687</v>
      </c>
      <c r="L6723" s="3">
        <v>45691</v>
      </c>
      <c r="M6723" s="3">
        <v>46044</v>
      </c>
      <c r="N6723" s="2" t="s">
        <v>4942</v>
      </c>
    </row>
    <row r="6724" spans="2:14" x14ac:dyDescent="0.25">
      <c r="B6724" s="2" t="s">
        <v>5423</v>
      </c>
      <c r="C6724" s="2" t="s">
        <v>5424</v>
      </c>
      <c r="D6724" s="2" t="s">
        <v>41</v>
      </c>
      <c r="E6724" s="2" t="s">
        <v>17</v>
      </c>
      <c r="F6724" s="2" t="s">
        <v>552</v>
      </c>
      <c r="G6724" s="2" t="s">
        <v>4790</v>
      </c>
      <c r="H6724" s="2" t="s">
        <v>5425</v>
      </c>
      <c r="I6724" s="2">
        <v>0</v>
      </c>
      <c r="J6724" s="2">
        <v>0</v>
      </c>
      <c r="K6724" s="2">
        <v>20218634</v>
      </c>
      <c r="L6724" s="3">
        <v>45728</v>
      </c>
      <c r="M6724" s="3">
        <v>46064</v>
      </c>
      <c r="N6724" s="2" t="s">
        <v>4942</v>
      </c>
    </row>
    <row r="6725" spans="2:14" x14ac:dyDescent="0.25">
      <c r="B6725" s="2" t="s">
        <v>5423</v>
      </c>
      <c r="C6725" s="2" t="s">
        <v>5424</v>
      </c>
      <c r="D6725" s="2" t="s">
        <v>41</v>
      </c>
      <c r="E6725" s="2" t="s">
        <v>17</v>
      </c>
      <c r="F6725" s="2" t="s">
        <v>552</v>
      </c>
      <c r="G6725" s="2" t="s">
        <v>4790</v>
      </c>
      <c r="H6725" s="2" t="s">
        <v>5425</v>
      </c>
      <c r="I6725" s="2">
        <v>0</v>
      </c>
      <c r="J6725" s="2">
        <v>0</v>
      </c>
      <c r="K6725" s="2">
        <v>20218638</v>
      </c>
      <c r="L6725" s="3">
        <v>45728</v>
      </c>
      <c r="M6725" s="3">
        <v>46064</v>
      </c>
      <c r="N6725" s="2" t="s">
        <v>4942</v>
      </c>
    </row>
    <row r="6726" spans="2:14" x14ac:dyDescent="0.25">
      <c r="B6726" s="2" t="s">
        <v>5423</v>
      </c>
      <c r="C6726" s="2" t="s">
        <v>5424</v>
      </c>
      <c r="D6726" s="2" t="s">
        <v>41</v>
      </c>
      <c r="E6726" s="2" t="s">
        <v>17</v>
      </c>
      <c r="F6726" s="2" t="s">
        <v>552</v>
      </c>
      <c r="G6726" s="2" t="s">
        <v>4790</v>
      </c>
      <c r="H6726" s="2" t="s">
        <v>5425</v>
      </c>
      <c r="I6726" s="2">
        <v>0</v>
      </c>
      <c r="J6726" s="2">
        <v>0</v>
      </c>
      <c r="K6726" s="2">
        <v>20219360</v>
      </c>
      <c r="L6726" s="3">
        <v>45728</v>
      </c>
      <c r="M6726" s="3">
        <v>46066</v>
      </c>
      <c r="N6726" s="2" t="s">
        <v>4942</v>
      </c>
    </row>
    <row r="6727" spans="2:14" x14ac:dyDescent="0.25">
      <c r="B6727" s="2" t="s">
        <v>5423</v>
      </c>
      <c r="C6727" s="2" t="s">
        <v>5424</v>
      </c>
      <c r="D6727" s="2" t="s">
        <v>41</v>
      </c>
      <c r="E6727" s="2" t="s">
        <v>17</v>
      </c>
      <c r="F6727" s="2" t="s">
        <v>552</v>
      </c>
      <c r="G6727" s="2" t="s">
        <v>4790</v>
      </c>
      <c r="H6727" s="2" t="s">
        <v>5425</v>
      </c>
      <c r="I6727" s="2">
        <v>0</v>
      </c>
      <c r="J6727" s="2">
        <v>0</v>
      </c>
      <c r="K6727" s="2">
        <v>20219361</v>
      </c>
      <c r="L6727" s="3">
        <v>45728</v>
      </c>
      <c r="M6727" s="3">
        <v>46066</v>
      </c>
      <c r="N6727" s="2" t="s">
        <v>4942</v>
      </c>
    </row>
    <row r="6728" spans="2:14" x14ac:dyDescent="0.25">
      <c r="B6728" s="2" t="s">
        <v>5423</v>
      </c>
      <c r="C6728" s="2" t="s">
        <v>5424</v>
      </c>
      <c r="D6728" s="2" t="s">
        <v>41</v>
      </c>
      <c r="E6728" s="2" t="s">
        <v>17</v>
      </c>
      <c r="F6728" s="2" t="s">
        <v>552</v>
      </c>
      <c r="G6728" s="2" t="s">
        <v>4790</v>
      </c>
      <c r="H6728" s="2" t="s">
        <v>5425</v>
      </c>
      <c r="I6728" s="2">
        <v>0</v>
      </c>
      <c r="J6728" s="2">
        <v>0</v>
      </c>
      <c r="K6728" s="2">
        <v>20234898</v>
      </c>
      <c r="L6728" s="3">
        <v>45733</v>
      </c>
      <c r="M6728" s="3">
        <v>46076</v>
      </c>
      <c r="N6728" s="2" t="s">
        <v>4942</v>
      </c>
    </row>
    <row r="6729" spans="2:14" x14ac:dyDescent="0.25">
      <c r="B6729" s="2" t="s">
        <v>5423</v>
      </c>
      <c r="C6729" s="2" t="s">
        <v>5424</v>
      </c>
      <c r="D6729" s="2" t="s">
        <v>41</v>
      </c>
      <c r="E6729" s="2" t="s">
        <v>17</v>
      </c>
      <c r="F6729" s="2" t="s">
        <v>552</v>
      </c>
      <c r="G6729" s="2" t="s">
        <v>4790</v>
      </c>
      <c r="H6729" s="2" t="s">
        <v>5425</v>
      </c>
      <c r="I6729" s="2">
        <v>0</v>
      </c>
      <c r="J6729" s="2">
        <v>0</v>
      </c>
      <c r="K6729" s="2">
        <v>20235756</v>
      </c>
      <c r="L6729" s="3">
        <v>45729</v>
      </c>
      <c r="M6729" s="3">
        <v>46069</v>
      </c>
      <c r="N6729" s="2" t="s">
        <v>4942</v>
      </c>
    </row>
    <row r="6730" spans="2:14" x14ac:dyDescent="0.25">
      <c r="B6730" s="2" t="s">
        <v>5423</v>
      </c>
      <c r="C6730" s="2" t="s">
        <v>5424</v>
      </c>
      <c r="D6730" s="2" t="s">
        <v>41</v>
      </c>
      <c r="E6730" s="2" t="s">
        <v>17</v>
      </c>
      <c r="F6730" s="2" t="s">
        <v>552</v>
      </c>
      <c r="G6730" s="2" t="s">
        <v>4790</v>
      </c>
      <c r="H6730" s="2" t="s">
        <v>5425</v>
      </c>
      <c r="I6730" s="2">
        <v>0</v>
      </c>
      <c r="J6730" s="2">
        <v>0</v>
      </c>
      <c r="K6730" s="2">
        <v>20235773</v>
      </c>
      <c r="L6730" s="3">
        <v>45729</v>
      </c>
      <c r="M6730" s="3">
        <v>46076</v>
      </c>
      <c r="N6730" s="2" t="s">
        <v>4942</v>
      </c>
    </row>
    <row r="6731" spans="2:14" x14ac:dyDescent="0.25">
      <c r="B6731" s="2" t="s">
        <v>5423</v>
      </c>
      <c r="C6731" s="2" t="s">
        <v>5424</v>
      </c>
      <c r="D6731" s="2" t="s">
        <v>41</v>
      </c>
      <c r="E6731" s="2" t="s">
        <v>17</v>
      </c>
      <c r="F6731" s="2" t="s">
        <v>552</v>
      </c>
      <c r="G6731" s="2" t="s">
        <v>4790</v>
      </c>
      <c r="H6731" s="2" t="s">
        <v>5425</v>
      </c>
      <c r="I6731" s="2">
        <v>0</v>
      </c>
      <c r="J6731" s="2">
        <v>0</v>
      </c>
      <c r="K6731" s="2">
        <v>20243009</v>
      </c>
      <c r="L6731" s="3">
        <v>45733</v>
      </c>
      <c r="M6731" s="3">
        <v>46077</v>
      </c>
      <c r="N6731" s="2" t="s">
        <v>4942</v>
      </c>
    </row>
    <row r="6732" spans="2:14" x14ac:dyDescent="0.25">
      <c r="B6732" s="2" t="s">
        <v>5423</v>
      </c>
      <c r="C6732" s="2" t="s">
        <v>5424</v>
      </c>
      <c r="D6732" s="2" t="s">
        <v>41</v>
      </c>
      <c r="E6732" s="2" t="s">
        <v>17</v>
      </c>
      <c r="F6732" s="2" t="s">
        <v>552</v>
      </c>
      <c r="G6732" s="2" t="s">
        <v>4790</v>
      </c>
      <c r="H6732" s="2" t="s">
        <v>5425</v>
      </c>
      <c r="I6732" s="2">
        <v>0</v>
      </c>
      <c r="J6732" s="2">
        <v>0</v>
      </c>
      <c r="K6732" s="2">
        <v>20611697</v>
      </c>
      <c r="L6732" s="3">
        <v>45895</v>
      </c>
      <c r="M6732" s="3">
        <v>46209</v>
      </c>
      <c r="N6732" s="2" t="s">
        <v>4942</v>
      </c>
    </row>
    <row r="6733" spans="2:14" x14ac:dyDescent="0.25">
      <c r="B6733" s="2" t="s">
        <v>5423</v>
      </c>
      <c r="C6733" s="2" t="s">
        <v>5424</v>
      </c>
      <c r="D6733" s="2" t="s">
        <v>41</v>
      </c>
      <c r="E6733" s="2" t="s">
        <v>17</v>
      </c>
      <c r="F6733" s="2" t="s">
        <v>552</v>
      </c>
      <c r="G6733" s="2" t="s">
        <v>4790</v>
      </c>
      <c r="H6733" s="2" t="s">
        <v>5425</v>
      </c>
      <c r="I6733" s="2">
        <v>0</v>
      </c>
      <c r="J6733" s="2">
        <v>0</v>
      </c>
      <c r="K6733" s="2">
        <v>20611707</v>
      </c>
      <c r="L6733" s="3">
        <v>45895</v>
      </c>
      <c r="M6733" s="3">
        <v>46209</v>
      </c>
      <c r="N6733" s="2" t="s">
        <v>4942</v>
      </c>
    </row>
    <row r="6734" spans="2:14" x14ac:dyDescent="0.25">
      <c r="B6734" s="2" t="s">
        <v>5423</v>
      </c>
      <c r="C6734" s="2" t="s">
        <v>5424</v>
      </c>
      <c r="D6734" s="2" t="s">
        <v>41</v>
      </c>
      <c r="E6734" s="2" t="s">
        <v>17</v>
      </c>
      <c r="F6734" s="2" t="s">
        <v>552</v>
      </c>
      <c r="G6734" s="2" t="s">
        <v>4790</v>
      </c>
      <c r="H6734" s="2" t="s">
        <v>5425</v>
      </c>
      <c r="I6734" s="2">
        <v>0</v>
      </c>
      <c r="J6734" s="2">
        <v>0</v>
      </c>
      <c r="K6734" s="2">
        <v>20717004</v>
      </c>
      <c r="L6734" s="3">
        <v>45902</v>
      </c>
      <c r="M6734" s="3">
        <v>46240</v>
      </c>
      <c r="N6734" s="2" t="s">
        <v>4942</v>
      </c>
    </row>
    <row r="6735" spans="2:14" x14ac:dyDescent="0.25">
      <c r="B6735" s="2" t="s">
        <v>5423</v>
      </c>
      <c r="C6735" s="2" t="s">
        <v>5424</v>
      </c>
      <c r="D6735" s="2" t="s">
        <v>41</v>
      </c>
      <c r="E6735" s="2" t="s">
        <v>17</v>
      </c>
      <c r="F6735" s="2" t="s">
        <v>552</v>
      </c>
      <c r="G6735" s="2" t="s">
        <v>4790</v>
      </c>
      <c r="H6735" s="2" t="s">
        <v>5425</v>
      </c>
      <c r="I6735" s="2">
        <v>0</v>
      </c>
      <c r="J6735" s="2">
        <v>0</v>
      </c>
      <c r="K6735" s="2">
        <v>20756928</v>
      </c>
      <c r="L6735" s="3">
        <v>45902</v>
      </c>
      <c r="M6735" s="3">
        <v>46244</v>
      </c>
      <c r="N6735" s="2" t="s">
        <v>4942</v>
      </c>
    </row>
    <row r="6736" spans="2:14" x14ac:dyDescent="0.25">
      <c r="B6736" s="2" t="s">
        <v>5423</v>
      </c>
      <c r="C6736" s="2" t="s">
        <v>5424</v>
      </c>
      <c r="D6736" s="2" t="s">
        <v>41</v>
      </c>
      <c r="E6736" s="2" t="s">
        <v>17</v>
      </c>
      <c r="F6736" s="2" t="s">
        <v>552</v>
      </c>
      <c r="G6736" s="2" t="s">
        <v>4790</v>
      </c>
      <c r="H6736" s="2" t="s">
        <v>5425</v>
      </c>
      <c r="I6736" s="2">
        <v>0</v>
      </c>
      <c r="J6736" s="2">
        <v>0</v>
      </c>
      <c r="K6736" s="2">
        <v>20765648</v>
      </c>
      <c r="L6736" s="3">
        <v>45902</v>
      </c>
      <c r="M6736" s="3">
        <v>46259</v>
      </c>
      <c r="N6736" s="2" t="s">
        <v>4942</v>
      </c>
    </row>
    <row r="6737" spans="2:14" x14ac:dyDescent="0.25">
      <c r="B6737" s="2" t="s">
        <v>5423</v>
      </c>
      <c r="C6737" s="2" t="s">
        <v>5424</v>
      </c>
      <c r="D6737" s="2" t="s">
        <v>41</v>
      </c>
      <c r="E6737" s="2" t="s">
        <v>17</v>
      </c>
      <c r="F6737" s="2" t="s">
        <v>552</v>
      </c>
      <c r="G6737" s="2" t="s">
        <v>4790</v>
      </c>
      <c r="H6737" s="2" t="s">
        <v>5425</v>
      </c>
      <c r="I6737" s="2">
        <v>0</v>
      </c>
      <c r="J6737" s="2">
        <v>0</v>
      </c>
      <c r="K6737" s="2">
        <v>20769798</v>
      </c>
      <c r="L6737" s="3">
        <v>45906</v>
      </c>
      <c r="M6737" s="3">
        <v>46259</v>
      </c>
      <c r="N6737" s="2" t="s">
        <v>4942</v>
      </c>
    </row>
    <row r="6738" spans="2:14" x14ac:dyDescent="0.25">
      <c r="B6738" s="2" t="s">
        <v>5423</v>
      </c>
      <c r="C6738" s="2" t="s">
        <v>5424</v>
      </c>
      <c r="D6738" s="2" t="s">
        <v>41</v>
      </c>
      <c r="E6738" s="2" t="s">
        <v>17</v>
      </c>
      <c r="F6738" s="2" t="s">
        <v>552</v>
      </c>
      <c r="G6738" s="2" t="s">
        <v>4790</v>
      </c>
      <c r="H6738" s="2" t="s">
        <v>5425</v>
      </c>
      <c r="I6738" s="2">
        <v>0</v>
      </c>
      <c r="J6738" s="2">
        <v>0</v>
      </c>
      <c r="K6738" s="2">
        <v>20783263</v>
      </c>
      <c r="L6738" s="3">
        <v>45909</v>
      </c>
      <c r="M6738" s="3">
        <v>46266</v>
      </c>
      <c r="N6738" s="2" t="s">
        <v>4942</v>
      </c>
    </row>
    <row r="6739" spans="2:14" x14ac:dyDescent="0.25">
      <c r="B6739" s="2" t="s">
        <v>5423</v>
      </c>
      <c r="C6739" s="2" t="s">
        <v>5424</v>
      </c>
      <c r="D6739" s="2" t="s">
        <v>41</v>
      </c>
      <c r="E6739" s="2" t="s">
        <v>17</v>
      </c>
      <c r="F6739" s="2" t="s">
        <v>552</v>
      </c>
      <c r="G6739" s="2" t="s">
        <v>4790</v>
      </c>
      <c r="H6739" s="2" t="s">
        <v>5425</v>
      </c>
      <c r="I6739" s="2">
        <v>0</v>
      </c>
      <c r="J6739" s="2">
        <v>0</v>
      </c>
      <c r="K6739" s="2">
        <v>20783264</v>
      </c>
      <c r="L6739" s="3">
        <v>45912</v>
      </c>
      <c r="M6739" s="3">
        <v>46266</v>
      </c>
      <c r="N6739" s="2" t="s">
        <v>4942</v>
      </c>
    </row>
    <row r="6740" spans="2:14" x14ac:dyDescent="0.25">
      <c r="B6740" s="2" t="s">
        <v>5423</v>
      </c>
      <c r="C6740" s="2" t="s">
        <v>5424</v>
      </c>
      <c r="D6740" s="2" t="s">
        <v>41</v>
      </c>
      <c r="E6740" s="2" t="s">
        <v>17</v>
      </c>
      <c r="F6740" s="2" t="s">
        <v>552</v>
      </c>
      <c r="G6740" s="2" t="s">
        <v>4790</v>
      </c>
      <c r="H6740" s="2" t="s">
        <v>5425</v>
      </c>
      <c r="I6740" s="2">
        <v>0</v>
      </c>
      <c r="J6740" s="2">
        <v>0</v>
      </c>
      <c r="K6740" s="2">
        <v>20783265</v>
      </c>
      <c r="L6740" s="3">
        <v>45909</v>
      </c>
      <c r="M6740" s="3">
        <v>46266</v>
      </c>
      <c r="N6740" s="2" t="s">
        <v>4942</v>
      </c>
    </row>
    <row r="6741" spans="2:14" x14ac:dyDescent="0.25">
      <c r="B6741" s="2" t="s">
        <v>5423</v>
      </c>
      <c r="C6741" s="2" t="s">
        <v>5424</v>
      </c>
      <c r="D6741" s="2" t="s">
        <v>41</v>
      </c>
      <c r="E6741" s="2" t="s">
        <v>17</v>
      </c>
      <c r="F6741" s="2" t="s">
        <v>552</v>
      </c>
      <c r="G6741" s="2" t="s">
        <v>4790</v>
      </c>
      <c r="H6741" s="2" t="s">
        <v>5425</v>
      </c>
      <c r="I6741" s="2">
        <v>0</v>
      </c>
      <c r="J6741" s="2">
        <v>0</v>
      </c>
      <c r="K6741" s="2">
        <v>20812910</v>
      </c>
      <c r="L6741" s="3">
        <v>45923</v>
      </c>
      <c r="M6741" s="3">
        <v>46272</v>
      </c>
      <c r="N6741" s="2" t="s">
        <v>4942</v>
      </c>
    </row>
    <row r="6742" spans="2:14" x14ac:dyDescent="0.25">
      <c r="B6742" s="2" t="s">
        <v>5423</v>
      </c>
      <c r="C6742" s="2" t="s">
        <v>5424</v>
      </c>
      <c r="D6742" s="2" t="s">
        <v>41</v>
      </c>
      <c r="E6742" s="2" t="s">
        <v>17</v>
      </c>
      <c r="F6742" s="2" t="s">
        <v>552</v>
      </c>
      <c r="G6742" s="2" t="s">
        <v>4790</v>
      </c>
      <c r="H6742" s="2" t="s">
        <v>5425</v>
      </c>
      <c r="I6742" s="2">
        <v>0</v>
      </c>
      <c r="J6742" s="2">
        <v>0</v>
      </c>
      <c r="K6742" s="2">
        <v>20843787</v>
      </c>
      <c r="L6742" s="3">
        <v>45923</v>
      </c>
      <c r="M6742" s="3">
        <v>46277</v>
      </c>
      <c r="N6742" s="2" t="s">
        <v>4942</v>
      </c>
    </row>
    <row r="6743" spans="2:14" x14ac:dyDescent="0.25">
      <c r="B6743" s="2" t="s">
        <v>5423</v>
      </c>
      <c r="C6743" s="2" t="s">
        <v>5424</v>
      </c>
      <c r="D6743" s="2" t="s">
        <v>41</v>
      </c>
      <c r="E6743" s="2" t="s">
        <v>17</v>
      </c>
      <c r="F6743" s="2" t="s">
        <v>552</v>
      </c>
      <c r="G6743" s="2" t="s">
        <v>4790</v>
      </c>
      <c r="H6743" s="2" t="s">
        <v>5425</v>
      </c>
      <c r="I6743" s="2">
        <v>0</v>
      </c>
      <c r="J6743" s="2">
        <v>0</v>
      </c>
      <c r="K6743" s="2">
        <v>20843790</v>
      </c>
      <c r="L6743" s="3">
        <v>45926</v>
      </c>
      <c r="M6743" s="3">
        <v>46273</v>
      </c>
      <c r="N6743" s="2" t="s">
        <v>4942</v>
      </c>
    </row>
    <row r="6744" spans="2:14" x14ac:dyDescent="0.25">
      <c r="B6744" s="2" t="s">
        <v>5423</v>
      </c>
      <c r="C6744" s="2" t="s">
        <v>5424</v>
      </c>
      <c r="D6744" s="2" t="s">
        <v>41</v>
      </c>
      <c r="E6744" s="2" t="s">
        <v>17</v>
      </c>
      <c r="F6744" s="2" t="s">
        <v>552</v>
      </c>
      <c r="G6744" s="2" t="s">
        <v>4790</v>
      </c>
      <c r="H6744" s="2" t="s">
        <v>5425</v>
      </c>
      <c r="I6744" s="2">
        <v>0</v>
      </c>
      <c r="J6744" s="2">
        <v>0</v>
      </c>
      <c r="K6744" s="2">
        <v>20843792</v>
      </c>
      <c r="L6744" s="3">
        <v>45926</v>
      </c>
      <c r="M6744" s="3">
        <v>46276</v>
      </c>
      <c r="N6744" s="2" t="s">
        <v>4942</v>
      </c>
    </row>
    <row r="6745" spans="2:14" x14ac:dyDescent="0.25">
      <c r="B6745" s="2" t="s">
        <v>5423</v>
      </c>
      <c r="C6745" s="2" t="s">
        <v>5424</v>
      </c>
      <c r="D6745" s="2" t="s">
        <v>41</v>
      </c>
      <c r="E6745" s="2" t="s">
        <v>17</v>
      </c>
      <c r="F6745" s="2" t="s">
        <v>552</v>
      </c>
      <c r="G6745" s="2" t="s">
        <v>4790</v>
      </c>
      <c r="H6745" s="2" t="s">
        <v>5425</v>
      </c>
      <c r="I6745" s="2">
        <v>0</v>
      </c>
      <c r="J6745" s="2">
        <v>0</v>
      </c>
      <c r="K6745" s="2">
        <v>20843793</v>
      </c>
      <c r="L6745" s="3">
        <v>45926</v>
      </c>
      <c r="M6745" s="3">
        <v>46276</v>
      </c>
      <c r="N6745" s="2" t="s">
        <v>4942</v>
      </c>
    </row>
    <row r="6746" spans="2:14" x14ac:dyDescent="0.25">
      <c r="B6746" s="2" t="s">
        <v>5423</v>
      </c>
      <c r="C6746" s="2" t="s">
        <v>5424</v>
      </c>
      <c r="D6746" s="2" t="s">
        <v>41</v>
      </c>
      <c r="E6746" s="2" t="s">
        <v>17</v>
      </c>
      <c r="F6746" s="2" t="s">
        <v>552</v>
      </c>
      <c r="G6746" s="2" t="s">
        <v>4790</v>
      </c>
      <c r="H6746" s="2" t="s">
        <v>5425</v>
      </c>
      <c r="I6746" s="2">
        <v>0</v>
      </c>
      <c r="J6746" s="2">
        <v>0</v>
      </c>
      <c r="K6746" s="2">
        <v>20857013</v>
      </c>
      <c r="L6746" s="3">
        <v>45940</v>
      </c>
      <c r="M6746" s="3">
        <v>46288</v>
      </c>
      <c r="N6746" s="2" t="s">
        <v>4942</v>
      </c>
    </row>
    <row r="6747" spans="2:14" x14ac:dyDescent="0.25">
      <c r="B6747" s="2" t="s">
        <v>5423</v>
      </c>
      <c r="C6747" s="2" t="s">
        <v>5424</v>
      </c>
      <c r="D6747" s="2" t="s">
        <v>41</v>
      </c>
      <c r="E6747" s="2" t="s">
        <v>17</v>
      </c>
      <c r="F6747" s="2" t="s">
        <v>552</v>
      </c>
      <c r="G6747" s="2" t="s">
        <v>4790</v>
      </c>
      <c r="H6747" s="2" t="s">
        <v>5425</v>
      </c>
      <c r="I6747" s="2">
        <v>0</v>
      </c>
      <c r="J6747" s="2">
        <v>0</v>
      </c>
      <c r="K6747" s="2">
        <v>20857017</v>
      </c>
      <c r="L6747" s="3">
        <v>45940</v>
      </c>
      <c r="M6747" s="3">
        <v>46288</v>
      </c>
      <c r="N6747" s="2" t="s">
        <v>4942</v>
      </c>
    </row>
    <row r="6748" spans="2:14" x14ac:dyDescent="0.25">
      <c r="B6748" s="2" t="s">
        <v>5423</v>
      </c>
      <c r="C6748" s="2" t="s">
        <v>5424</v>
      </c>
      <c r="D6748" s="2" t="s">
        <v>41</v>
      </c>
      <c r="E6748" s="2" t="s">
        <v>17</v>
      </c>
      <c r="F6748" s="2" t="s">
        <v>552</v>
      </c>
      <c r="G6748" s="2" t="s">
        <v>4790</v>
      </c>
      <c r="H6748" s="2" t="s">
        <v>5425</v>
      </c>
      <c r="I6748" s="2">
        <v>0</v>
      </c>
      <c r="J6748" s="2">
        <v>0</v>
      </c>
      <c r="K6748" s="2">
        <v>20857019</v>
      </c>
      <c r="L6748" s="3">
        <v>45930</v>
      </c>
      <c r="M6748" s="3">
        <v>46276</v>
      </c>
      <c r="N6748" s="2" t="s">
        <v>4942</v>
      </c>
    </row>
    <row r="6749" spans="2:14" x14ac:dyDescent="0.25">
      <c r="B6749" s="2" t="s">
        <v>5423</v>
      </c>
      <c r="C6749" s="2" t="s">
        <v>5424</v>
      </c>
      <c r="D6749" s="2" t="s">
        <v>41</v>
      </c>
      <c r="E6749" s="2" t="s">
        <v>17</v>
      </c>
      <c r="F6749" s="2" t="s">
        <v>552</v>
      </c>
      <c r="G6749" s="2" t="s">
        <v>4790</v>
      </c>
      <c r="H6749" s="2" t="s">
        <v>5425</v>
      </c>
      <c r="I6749" s="2">
        <v>0</v>
      </c>
      <c r="J6749" s="2">
        <v>0</v>
      </c>
      <c r="K6749" s="2">
        <v>20860737</v>
      </c>
      <c r="L6749" s="3">
        <v>45940</v>
      </c>
      <c r="M6749" s="3">
        <v>46291</v>
      </c>
      <c r="N6749" s="2" t="s">
        <v>4942</v>
      </c>
    </row>
    <row r="6750" spans="2:14" x14ac:dyDescent="0.25">
      <c r="B6750" s="2" t="s">
        <v>5423</v>
      </c>
      <c r="C6750" s="2" t="s">
        <v>5424</v>
      </c>
      <c r="D6750" s="2" t="s">
        <v>41</v>
      </c>
      <c r="E6750" s="2" t="s">
        <v>17</v>
      </c>
      <c r="F6750" s="2" t="s">
        <v>552</v>
      </c>
      <c r="G6750" s="2" t="s">
        <v>4790</v>
      </c>
      <c r="H6750" s="2" t="s">
        <v>5425</v>
      </c>
      <c r="I6750" s="2">
        <v>0</v>
      </c>
      <c r="J6750" s="2">
        <v>0</v>
      </c>
      <c r="K6750" s="2">
        <v>20891743</v>
      </c>
      <c r="L6750" s="3">
        <v>45952</v>
      </c>
      <c r="M6750" s="3">
        <v>46288</v>
      </c>
      <c r="N6750" s="2" t="s">
        <v>4942</v>
      </c>
    </row>
    <row r="6751" spans="2:14" x14ac:dyDescent="0.25">
      <c r="B6751" s="2" t="s">
        <v>5423</v>
      </c>
      <c r="C6751" s="2" t="s">
        <v>5424</v>
      </c>
      <c r="D6751" s="2" t="s">
        <v>41</v>
      </c>
      <c r="E6751" s="2" t="s">
        <v>17</v>
      </c>
      <c r="F6751" s="2" t="s">
        <v>552</v>
      </c>
      <c r="G6751" s="2" t="s">
        <v>4790</v>
      </c>
      <c r="H6751" s="2" t="s">
        <v>5425</v>
      </c>
      <c r="I6751" s="2">
        <v>0</v>
      </c>
      <c r="J6751" s="2">
        <v>0</v>
      </c>
      <c r="K6751" s="2">
        <v>20891744</v>
      </c>
      <c r="L6751" s="3">
        <v>45950</v>
      </c>
      <c r="M6751" s="3">
        <v>46300</v>
      </c>
      <c r="N6751" s="2" t="s">
        <v>4942</v>
      </c>
    </row>
    <row r="6752" spans="2:14" x14ac:dyDescent="0.25">
      <c r="B6752" s="2" t="s">
        <v>5423</v>
      </c>
      <c r="C6752" s="2" t="s">
        <v>5424</v>
      </c>
      <c r="D6752" s="2" t="s">
        <v>41</v>
      </c>
      <c r="E6752" s="2" t="s">
        <v>17</v>
      </c>
      <c r="F6752" s="2" t="s">
        <v>552</v>
      </c>
      <c r="G6752" s="2" t="s">
        <v>4790</v>
      </c>
      <c r="H6752" s="2" t="s">
        <v>5425</v>
      </c>
      <c r="I6752" s="2">
        <v>0</v>
      </c>
      <c r="J6752" s="2">
        <v>0</v>
      </c>
      <c r="K6752" s="2">
        <v>20891746</v>
      </c>
      <c r="L6752" s="3">
        <v>45960</v>
      </c>
      <c r="M6752" s="3">
        <v>46300</v>
      </c>
      <c r="N6752" s="2" t="s">
        <v>4942</v>
      </c>
    </row>
    <row r="6753" spans="2:14" x14ac:dyDescent="0.25">
      <c r="B6753" s="2" t="s">
        <v>5423</v>
      </c>
      <c r="C6753" s="2" t="s">
        <v>5424</v>
      </c>
      <c r="D6753" s="2" t="s">
        <v>41</v>
      </c>
      <c r="E6753" s="2" t="s">
        <v>17</v>
      </c>
      <c r="F6753" s="2" t="s">
        <v>552</v>
      </c>
      <c r="G6753" s="2" t="s">
        <v>4790</v>
      </c>
      <c r="H6753" s="2" t="s">
        <v>5425</v>
      </c>
      <c r="I6753" s="2">
        <v>0</v>
      </c>
      <c r="J6753" s="2">
        <v>0</v>
      </c>
      <c r="K6753" s="2">
        <v>20891747</v>
      </c>
      <c r="L6753" s="3">
        <v>45955</v>
      </c>
      <c r="M6753" s="3">
        <v>46300</v>
      </c>
      <c r="N6753" s="2" t="s">
        <v>4942</v>
      </c>
    </row>
    <row r="6754" spans="2:14" x14ac:dyDescent="0.25">
      <c r="B6754" s="2" t="s">
        <v>5423</v>
      </c>
      <c r="C6754" s="2" t="s">
        <v>5424</v>
      </c>
      <c r="D6754" s="2" t="s">
        <v>41</v>
      </c>
      <c r="E6754" s="2" t="s">
        <v>17</v>
      </c>
      <c r="F6754" s="2" t="s">
        <v>552</v>
      </c>
      <c r="G6754" s="2" t="s">
        <v>4790</v>
      </c>
      <c r="H6754" s="2" t="s">
        <v>5425</v>
      </c>
      <c r="I6754" s="2">
        <v>0</v>
      </c>
      <c r="J6754" s="2">
        <v>0</v>
      </c>
      <c r="K6754" s="2">
        <v>20927926</v>
      </c>
      <c r="L6754" s="3">
        <v>46027</v>
      </c>
      <c r="M6754" s="3">
        <v>46329</v>
      </c>
      <c r="N6754" s="2" t="s">
        <v>4942</v>
      </c>
    </row>
    <row r="6755" spans="2:14" x14ac:dyDescent="0.25">
      <c r="B6755" s="2" t="s">
        <v>5423</v>
      </c>
      <c r="C6755" s="2" t="s">
        <v>5424</v>
      </c>
      <c r="D6755" s="2" t="s">
        <v>41</v>
      </c>
      <c r="E6755" s="2" t="s">
        <v>17</v>
      </c>
      <c r="F6755" s="2" t="s">
        <v>552</v>
      </c>
      <c r="G6755" s="2" t="s">
        <v>4790</v>
      </c>
      <c r="H6755" s="2" t="s">
        <v>5425</v>
      </c>
      <c r="I6755" s="2">
        <v>0</v>
      </c>
      <c r="J6755" s="2">
        <v>0</v>
      </c>
      <c r="K6755" s="2">
        <v>20936619</v>
      </c>
      <c r="L6755" s="3">
        <v>45979</v>
      </c>
      <c r="M6755" s="3">
        <v>46329</v>
      </c>
      <c r="N6755" s="2" t="s">
        <v>4942</v>
      </c>
    </row>
    <row r="6756" spans="2:14" x14ac:dyDescent="0.25">
      <c r="B6756" s="2" t="s">
        <v>5423</v>
      </c>
      <c r="C6756" s="2" t="s">
        <v>5424</v>
      </c>
      <c r="D6756" s="2" t="s">
        <v>41</v>
      </c>
      <c r="E6756" s="2" t="s">
        <v>17</v>
      </c>
      <c r="F6756" s="2" t="s">
        <v>552</v>
      </c>
      <c r="G6756" s="2" t="s">
        <v>4790</v>
      </c>
      <c r="H6756" s="2" t="s">
        <v>5425</v>
      </c>
      <c r="I6756" s="2">
        <v>0</v>
      </c>
      <c r="J6756" s="2">
        <v>0</v>
      </c>
      <c r="K6756" s="2">
        <v>20937800</v>
      </c>
      <c r="L6756" s="3">
        <v>45979</v>
      </c>
      <c r="M6756" s="3">
        <v>46329</v>
      </c>
      <c r="N6756" s="2" t="s">
        <v>4942</v>
      </c>
    </row>
    <row r="6757" spans="2:14" x14ac:dyDescent="0.25">
      <c r="B6757" s="2" t="s">
        <v>5423</v>
      </c>
      <c r="C6757" s="2" t="s">
        <v>5424</v>
      </c>
      <c r="D6757" s="2" t="s">
        <v>41</v>
      </c>
      <c r="E6757" s="2" t="s">
        <v>17</v>
      </c>
      <c r="F6757" s="2" t="s">
        <v>552</v>
      </c>
      <c r="G6757" s="2" t="s">
        <v>4790</v>
      </c>
      <c r="H6757" s="2" t="s">
        <v>5425</v>
      </c>
      <c r="I6757" s="2">
        <v>0</v>
      </c>
      <c r="J6757" s="2">
        <v>0</v>
      </c>
      <c r="K6757" s="2">
        <v>20938203</v>
      </c>
      <c r="L6757" s="3">
        <v>46027</v>
      </c>
      <c r="M6757" s="3">
        <v>46329</v>
      </c>
      <c r="N6757" s="2" t="s">
        <v>4942</v>
      </c>
    </row>
    <row r="6758" spans="2:14" x14ac:dyDescent="0.25">
      <c r="B6758" s="2" t="s">
        <v>5423</v>
      </c>
      <c r="C6758" s="2" t="s">
        <v>5424</v>
      </c>
      <c r="D6758" s="2" t="s">
        <v>41</v>
      </c>
      <c r="E6758" s="2" t="s">
        <v>17</v>
      </c>
      <c r="F6758" s="2" t="s">
        <v>552</v>
      </c>
      <c r="G6758" s="2" t="s">
        <v>4790</v>
      </c>
      <c r="H6758" s="2" t="s">
        <v>5425</v>
      </c>
      <c r="I6758" s="2">
        <v>0</v>
      </c>
      <c r="J6758" s="2">
        <v>0</v>
      </c>
      <c r="K6758" s="2">
        <v>20938205</v>
      </c>
      <c r="L6758" s="3">
        <v>45979</v>
      </c>
      <c r="M6758" s="3">
        <v>46329</v>
      </c>
      <c r="N6758" s="2" t="s">
        <v>4942</v>
      </c>
    </row>
    <row r="6759" spans="2:14" x14ac:dyDescent="0.25">
      <c r="B6759" s="2" t="s">
        <v>5423</v>
      </c>
      <c r="C6759" s="2" t="s">
        <v>5424</v>
      </c>
      <c r="D6759" s="2" t="s">
        <v>41</v>
      </c>
      <c r="E6759" s="2" t="s">
        <v>17</v>
      </c>
      <c r="F6759" s="2" t="s">
        <v>552</v>
      </c>
      <c r="G6759" s="2" t="s">
        <v>4790</v>
      </c>
      <c r="H6759" s="2" t="s">
        <v>5425</v>
      </c>
      <c r="I6759" s="2">
        <v>0</v>
      </c>
      <c r="J6759" s="2">
        <v>0</v>
      </c>
      <c r="K6759" s="2">
        <v>21045665</v>
      </c>
      <c r="L6759" s="3">
        <v>46049</v>
      </c>
      <c r="M6759" s="3">
        <v>46401</v>
      </c>
      <c r="N6759" s="2" t="s">
        <v>4942</v>
      </c>
    </row>
    <row r="6760" spans="2:14" x14ac:dyDescent="0.25">
      <c r="B6760" s="2" t="s">
        <v>5423</v>
      </c>
      <c r="C6760" s="2" t="s">
        <v>5424</v>
      </c>
      <c r="D6760" s="2" t="s">
        <v>41</v>
      </c>
      <c r="E6760" s="2" t="s">
        <v>17</v>
      </c>
      <c r="F6760" s="2" t="s">
        <v>552</v>
      </c>
      <c r="G6760" s="2" t="s">
        <v>4790</v>
      </c>
      <c r="H6760" s="2" t="s">
        <v>5425</v>
      </c>
      <c r="I6760" s="2">
        <v>0</v>
      </c>
      <c r="J6760" s="2">
        <v>0</v>
      </c>
      <c r="K6760" s="2">
        <v>21046440</v>
      </c>
      <c r="L6760" s="3">
        <v>46037</v>
      </c>
      <c r="M6760" s="3">
        <v>46392</v>
      </c>
      <c r="N6760" s="2" t="s">
        <v>4942</v>
      </c>
    </row>
    <row r="6761" spans="2:14" x14ac:dyDescent="0.25">
      <c r="B6761" s="2" t="s">
        <v>5423</v>
      </c>
      <c r="C6761" s="2" t="s">
        <v>5424</v>
      </c>
      <c r="D6761" s="2" t="s">
        <v>41</v>
      </c>
      <c r="E6761" s="2" t="s">
        <v>17</v>
      </c>
      <c r="F6761" s="2" t="s">
        <v>552</v>
      </c>
      <c r="G6761" s="2" t="s">
        <v>4790</v>
      </c>
      <c r="H6761" s="2" t="s">
        <v>5425</v>
      </c>
      <c r="I6761" s="2">
        <v>0</v>
      </c>
      <c r="J6761" s="2">
        <v>0</v>
      </c>
      <c r="K6761" s="2">
        <v>21046441</v>
      </c>
      <c r="L6761" s="3">
        <v>46049</v>
      </c>
      <c r="M6761" s="3">
        <v>46398</v>
      </c>
      <c r="N6761" s="2" t="s">
        <v>4942</v>
      </c>
    </row>
    <row r="6762" spans="2:14" x14ac:dyDescent="0.25">
      <c r="B6762" s="2" t="s">
        <v>5423</v>
      </c>
      <c r="C6762" s="2" t="s">
        <v>5424</v>
      </c>
      <c r="D6762" s="2" t="s">
        <v>41</v>
      </c>
      <c r="E6762" s="2" t="s">
        <v>17</v>
      </c>
      <c r="F6762" s="2" t="s">
        <v>552</v>
      </c>
      <c r="G6762" s="2" t="s">
        <v>4790</v>
      </c>
      <c r="H6762" s="2" t="s">
        <v>5425</v>
      </c>
      <c r="I6762" s="2">
        <v>0</v>
      </c>
      <c r="J6762" s="2">
        <v>0</v>
      </c>
      <c r="K6762" s="2">
        <v>21046443</v>
      </c>
      <c r="L6762" s="3">
        <v>46037</v>
      </c>
      <c r="M6762" s="3">
        <v>46399</v>
      </c>
      <c r="N6762" s="2" t="s">
        <v>4942</v>
      </c>
    </row>
    <row r="6763" spans="2:14" x14ac:dyDescent="0.25">
      <c r="B6763" s="2" t="s">
        <v>5423</v>
      </c>
      <c r="C6763" s="2" t="s">
        <v>5424</v>
      </c>
      <c r="D6763" s="2" t="s">
        <v>41</v>
      </c>
      <c r="E6763" s="2" t="s">
        <v>17</v>
      </c>
      <c r="F6763" s="2" t="s">
        <v>552</v>
      </c>
      <c r="G6763" s="2" t="s">
        <v>4790</v>
      </c>
      <c r="H6763" s="2" t="s">
        <v>5425</v>
      </c>
      <c r="I6763" s="2">
        <v>0</v>
      </c>
      <c r="J6763" s="2">
        <v>0</v>
      </c>
      <c r="K6763" s="2">
        <v>21052165</v>
      </c>
      <c r="L6763" s="3">
        <v>46057</v>
      </c>
      <c r="M6763" s="3">
        <v>46402</v>
      </c>
      <c r="N6763" s="2" t="s">
        <v>4942</v>
      </c>
    </row>
    <row r="6764" spans="2:14" x14ac:dyDescent="0.25">
      <c r="B6764" s="2" t="s">
        <v>5423</v>
      </c>
      <c r="C6764" s="2" t="s">
        <v>5424</v>
      </c>
      <c r="D6764" s="2" t="s">
        <v>41</v>
      </c>
      <c r="E6764" s="2" t="s">
        <v>17</v>
      </c>
      <c r="F6764" s="2" t="s">
        <v>552</v>
      </c>
      <c r="G6764" s="2" t="s">
        <v>4790</v>
      </c>
      <c r="H6764" s="2" t="s">
        <v>5425</v>
      </c>
      <c r="I6764" s="2">
        <v>0</v>
      </c>
      <c r="J6764" s="2">
        <v>0</v>
      </c>
      <c r="K6764" s="2">
        <v>21061114</v>
      </c>
      <c r="L6764" s="3">
        <v>46057</v>
      </c>
      <c r="M6764" s="3">
        <v>46384</v>
      </c>
      <c r="N6764" s="2" t="s">
        <v>4942</v>
      </c>
    </row>
    <row r="6765" spans="2:14" x14ac:dyDescent="0.25">
      <c r="B6765" s="2" t="s">
        <v>5423</v>
      </c>
      <c r="C6765" s="2" t="s">
        <v>5424</v>
      </c>
      <c r="D6765" s="2" t="s">
        <v>41</v>
      </c>
      <c r="E6765" s="2" t="s">
        <v>17</v>
      </c>
      <c r="F6765" s="2" t="s">
        <v>552</v>
      </c>
      <c r="G6765" s="2" t="s">
        <v>4790</v>
      </c>
      <c r="H6765" s="2" t="s">
        <v>5425</v>
      </c>
      <c r="I6765" s="2">
        <v>0</v>
      </c>
      <c r="J6765" s="2">
        <v>0</v>
      </c>
      <c r="K6765" s="2">
        <v>21061115</v>
      </c>
      <c r="L6765" s="3">
        <v>46058</v>
      </c>
      <c r="M6765" s="3">
        <v>46407</v>
      </c>
      <c r="N6765" s="2" t="s">
        <v>4942</v>
      </c>
    </row>
    <row r="6766" spans="2:14" x14ac:dyDescent="0.25">
      <c r="B6766" s="2" t="s">
        <v>5423</v>
      </c>
      <c r="C6766" s="2" t="s">
        <v>5424</v>
      </c>
      <c r="D6766" s="2" t="s">
        <v>41</v>
      </c>
      <c r="E6766" s="2" t="s">
        <v>17</v>
      </c>
      <c r="F6766" s="2" t="s">
        <v>552</v>
      </c>
      <c r="G6766" s="2" t="s">
        <v>4790</v>
      </c>
      <c r="H6766" s="2" t="s">
        <v>5425</v>
      </c>
      <c r="I6766" s="2">
        <v>0</v>
      </c>
      <c r="J6766" s="2">
        <v>0</v>
      </c>
      <c r="K6766" s="2">
        <v>21069398</v>
      </c>
      <c r="L6766" s="3">
        <v>46058</v>
      </c>
      <c r="M6766" s="3">
        <v>46415</v>
      </c>
      <c r="N6766" s="2" t="s">
        <v>4942</v>
      </c>
    </row>
    <row r="6767" spans="2:14" x14ac:dyDescent="0.25">
      <c r="B6767" s="2" t="s">
        <v>5423</v>
      </c>
      <c r="C6767" s="2" t="s">
        <v>5424</v>
      </c>
      <c r="D6767" s="2" t="s">
        <v>41</v>
      </c>
      <c r="E6767" s="2" t="s">
        <v>17</v>
      </c>
      <c r="F6767" s="2" t="s">
        <v>552</v>
      </c>
      <c r="G6767" s="2" t="s">
        <v>4790</v>
      </c>
      <c r="H6767" s="2" t="s">
        <v>5425</v>
      </c>
      <c r="I6767" s="2">
        <v>0</v>
      </c>
      <c r="J6767" s="2">
        <v>0</v>
      </c>
      <c r="K6767" s="2">
        <v>21069399</v>
      </c>
      <c r="L6767" s="3">
        <v>46059</v>
      </c>
      <c r="M6767" s="3">
        <v>46415</v>
      </c>
      <c r="N6767" s="2" t="s">
        <v>4942</v>
      </c>
    </row>
    <row r="6768" spans="2:14" x14ac:dyDescent="0.25">
      <c r="B6768" s="2" t="s">
        <v>5423</v>
      </c>
      <c r="C6768" s="2" t="s">
        <v>5424</v>
      </c>
      <c r="D6768" s="2" t="s">
        <v>41</v>
      </c>
      <c r="E6768" s="2" t="s">
        <v>17</v>
      </c>
      <c r="F6768" s="2" t="s">
        <v>552</v>
      </c>
      <c r="G6768" s="2" t="s">
        <v>4790</v>
      </c>
      <c r="H6768" s="2" t="s">
        <v>5425</v>
      </c>
      <c r="I6768" s="2">
        <v>0</v>
      </c>
      <c r="J6768" s="2">
        <v>0</v>
      </c>
      <c r="K6768" s="2">
        <v>21079140</v>
      </c>
      <c r="L6768" s="3">
        <v>46064</v>
      </c>
      <c r="M6768" s="3">
        <v>46417</v>
      </c>
      <c r="N6768" s="2" t="s">
        <v>4942</v>
      </c>
    </row>
    <row r="6769" spans="2:14" x14ac:dyDescent="0.25">
      <c r="B6769" s="2" t="s">
        <v>5423</v>
      </c>
      <c r="C6769" s="2" t="s">
        <v>5424</v>
      </c>
      <c r="D6769" s="2" t="s">
        <v>41</v>
      </c>
      <c r="E6769" s="2" t="s">
        <v>17</v>
      </c>
      <c r="F6769" s="2" t="s">
        <v>552</v>
      </c>
      <c r="G6769" s="2" t="s">
        <v>4790</v>
      </c>
      <c r="H6769" s="2" t="s">
        <v>5425</v>
      </c>
      <c r="I6769" s="2">
        <v>0</v>
      </c>
      <c r="J6769" s="2">
        <v>0</v>
      </c>
      <c r="K6769" s="2">
        <v>21112189</v>
      </c>
      <c r="L6769" s="3">
        <v>46076</v>
      </c>
      <c r="M6769" s="3">
        <v>46424</v>
      </c>
      <c r="N6769" s="2" t="s">
        <v>4942</v>
      </c>
    </row>
    <row r="6770" spans="2:14" x14ac:dyDescent="0.25">
      <c r="B6770" s="2" t="s">
        <v>5423</v>
      </c>
      <c r="C6770" s="2" t="s">
        <v>5424</v>
      </c>
      <c r="D6770" s="2" t="s">
        <v>41</v>
      </c>
      <c r="E6770" s="2" t="s">
        <v>17</v>
      </c>
      <c r="F6770" s="2" t="s">
        <v>552</v>
      </c>
      <c r="G6770" s="2" t="s">
        <v>4790</v>
      </c>
      <c r="H6770" s="2" t="s">
        <v>5425</v>
      </c>
      <c r="I6770" s="2">
        <v>0</v>
      </c>
      <c r="J6770" s="2">
        <v>0</v>
      </c>
      <c r="K6770" s="2">
        <v>21112191</v>
      </c>
      <c r="L6770" s="3">
        <v>46076</v>
      </c>
      <c r="M6770" s="3">
        <v>46427</v>
      </c>
      <c r="N6770" s="2" t="s">
        <v>4942</v>
      </c>
    </row>
    <row r="6771" spans="2:14" x14ac:dyDescent="0.25">
      <c r="B6771" s="2" t="s">
        <v>5423</v>
      </c>
      <c r="C6771" s="2" t="s">
        <v>5424</v>
      </c>
      <c r="D6771" s="2" t="s">
        <v>41</v>
      </c>
      <c r="E6771" s="2" t="s">
        <v>17</v>
      </c>
      <c r="F6771" s="2" t="s">
        <v>552</v>
      </c>
      <c r="G6771" s="2" t="s">
        <v>4790</v>
      </c>
      <c r="H6771" s="2" t="s">
        <v>5425</v>
      </c>
      <c r="I6771" s="2">
        <v>0</v>
      </c>
      <c r="J6771" s="2">
        <v>0</v>
      </c>
      <c r="K6771" s="2">
        <v>21119708</v>
      </c>
      <c r="L6771" s="3">
        <v>46078</v>
      </c>
      <c r="M6771" s="3">
        <v>46427</v>
      </c>
      <c r="N6771" s="2" t="s">
        <v>4942</v>
      </c>
    </row>
    <row r="6772" spans="2:14" x14ac:dyDescent="0.25">
      <c r="B6772" s="2" t="s">
        <v>5423</v>
      </c>
      <c r="C6772" s="2" t="s">
        <v>5424</v>
      </c>
      <c r="D6772" s="2" t="s">
        <v>41</v>
      </c>
      <c r="E6772" s="2" t="s">
        <v>17</v>
      </c>
      <c r="F6772" s="2" t="s">
        <v>552</v>
      </c>
      <c r="G6772" s="2" t="s">
        <v>4790</v>
      </c>
      <c r="H6772" s="2" t="s">
        <v>5425</v>
      </c>
      <c r="I6772" s="2">
        <v>0</v>
      </c>
      <c r="J6772" s="2">
        <v>0</v>
      </c>
      <c r="K6772" s="2">
        <v>21119709</v>
      </c>
      <c r="L6772" s="3">
        <v>46079</v>
      </c>
      <c r="M6772" s="3">
        <v>46427</v>
      </c>
      <c r="N6772" s="2" t="s">
        <v>4942</v>
      </c>
    </row>
    <row r="6773" spans="2:14" x14ac:dyDescent="0.25">
      <c r="B6773" s="2" t="s">
        <v>5423</v>
      </c>
      <c r="C6773" s="2" t="s">
        <v>5424</v>
      </c>
      <c r="D6773" s="2" t="s">
        <v>41</v>
      </c>
      <c r="E6773" s="2" t="s">
        <v>17</v>
      </c>
      <c r="F6773" s="2" t="s">
        <v>552</v>
      </c>
      <c r="G6773" s="2" t="s">
        <v>4790</v>
      </c>
      <c r="H6773" s="2" t="s">
        <v>5425</v>
      </c>
      <c r="I6773" s="2">
        <v>0</v>
      </c>
      <c r="J6773" s="2">
        <v>0</v>
      </c>
      <c r="K6773" s="2">
        <v>21119710</v>
      </c>
      <c r="L6773" s="3">
        <v>46078</v>
      </c>
      <c r="M6773" s="3">
        <v>46427</v>
      </c>
      <c r="N6773" s="2" t="s">
        <v>4942</v>
      </c>
    </row>
    <row r="6774" spans="2:14" x14ac:dyDescent="0.25">
      <c r="B6774" s="2" t="s">
        <v>5423</v>
      </c>
      <c r="C6774" s="2" t="s">
        <v>5424</v>
      </c>
      <c r="D6774" s="2" t="s">
        <v>41</v>
      </c>
      <c r="E6774" s="2" t="s">
        <v>17</v>
      </c>
      <c r="F6774" s="2" t="s">
        <v>552</v>
      </c>
      <c r="G6774" s="2" t="s">
        <v>4790</v>
      </c>
      <c r="H6774" s="2" t="s">
        <v>5425</v>
      </c>
      <c r="I6774" s="2">
        <v>0</v>
      </c>
      <c r="J6774" s="2">
        <v>0</v>
      </c>
      <c r="K6774" s="2">
        <v>21131022</v>
      </c>
      <c r="L6774" s="3">
        <v>46092</v>
      </c>
      <c r="M6774" s="3">
        <v>46452</v>
      </c>
      <c r="N6774" s="2" t="s">
        <v>4942</v>
      </c>
    </row>
    <row r="6775" spans="2:14" x14ac:dyDescent="0.25">
      <c r="B6775" s="2" t="s">
        <v>5423</v>
      </c>
      <c r="C6775" s="2" t="s">
        <v>5424</v>
      </c>
      <c r="D6775" s="2" t="s">
        <v>41</v>
      </c>
      <c r="E6775" s="2" t="s">
        <v>17</v>
      </c>
      <c r="F6775" s="2" t="s">
        <v>552</v>
      </c>
      <c r="G6775" s="2" t="s">
        <v>4790</v>
      </c>
      <c r="H6775" s="2" t="s">
        <v>5425</v>
      </c>
      <c r="I6775" s="2">
        <v>0</v>
      </c>
      <c r="J6775" s="2">
        <v>0</v>
      </c>
      <c r="K6775" s="2">
        <v>21131033</v>
      </c>
      <c r="L6775" s="3">
        <v>46093</v>
      </c>
      <c r="M6775" s="3">
        <v>46452</v>
      </c>
      <c r="N6775" s="2" t="s">
        <v>4942</v>
      </c>
    </row>
    <row r="6776" spans="2:14" x14ac:dyDescent="0.25">
      <c r="B6776" s="2" t="s">
        <v>5423</v>
      </c>
      <c r="C6776" s="2" t="s">
        <v>5424</v>
      </c>
      <c r="D6776" s="2" t="s">
        <v>41</v>
      </c>
      <c r="E6776" s="2" t="s">
        <v>17</v>
      </c>
      <c r="F6776" s="2" t="s">
        <v>552</v>
      </c>
      <c r="G6776" s="2" t="s">
        <v>4790</v>
      </c>
      <c r="H6776" s="2" t="s">
        <v>5425</v>
      </c>
      <c r="I6776" s="2">
        <v>0</v>
      </c>
      <c r="J6776" s="2">
        <v>0</v>
      </c>
      <c r="K6776" s="2">
        <v>21131036</v>
      </c>
      <c r="L6776" s="3">
        <v>46095</v>
      </c>
      <c r="M6776" s="3">
        <v>46452</v>
      </c>
      <c r="N6776" s="2" t="s">
        <v>4942</v>
      </c>
    </row>
    <row r="6777" spans="2:14" x14ac:dyDescent="0.25">
      <c r="B6777" s="2" t="s">
        <v>5423</v>
      </c>
      <c r="C6777" s="2" t="s">
        <v>5424</v>
      </c>
      <c r="D6777" s="2" t="s">
        <v>41</v>
      </c>
      <c r="E6777" s="2" t="s">
        <v>17</v>
      </c>
      <c r="F6777" s="2" t="s">
        <v>552</v>
      </c>
      <c r="G6777" s="2" t="s">
        <v>4790</v>
      </c>
      <c r="H6777" s="2" t="s">
        <v>5425</v>
      </c>
      <c r="I6777" s="2">
        <v>0</v>
      </c>
      <c r="J6777" s="2">
        <v>0</v>
      </c>
      <c r="K6777" s="2">
        <v>21151354</v>
      </c>
      <c r="L6777" s="3">
        <v>46093</v>
      </c>
      <c r="M6777" s="3">
        <v>46452</v>
      </c>
      <c r="N6777" s="2" t="s">
        <v>4942</v>
      </c>
    </row>
    <row r="6778" spans="2:14" x14ac:dyDescent="0.25">
      <c r="B6778" s="2" t="s">
        <v>5423</v>
      </c>
      <c r="C6778" s="2" t="s">
        <v>5424</v>
      </c>
      <c r="D6778" s="2" t="s">
        <v>41</v>
      </c>
      <c r="E6778" s="2" t="s">
        <v>17</v>
      </c>
      <c r="F6778" s="2" t="s">
        <v>552</v>
      </c>
      <c r="G6778" s="2" t="s">
        <v>4790</v>
      </c>
      <c r="H6778" s="2" t="s">
        <v>5425</v>
      </c>
      <c r="I6778" s="2">
        <v>0</v>
      </c>
      <c r="J6778" s="2">
        <v>0</v>
      </c>
      <c r="K6778" s="2">
        <v>21151355</v>
      </c>
      <c r="L6778" s="3">
        <v>46093</v>
      </c>
      <c r="M6778" s="3">
        <v>46452</v>
      </c>
      <c r="N6778" s="2" t="s">
        <v>4942</v>
      </c>
    </row>
    <row r="6779" spans="2:14" x14ac:dyDescent="0.25">
      <c r="B6779" s="2" t="s">
        <v>5423</v>
      </c>
      <c r="C6779" s="2" t="s">
        <v>5424</v>
      </c>
      <c r="D6779" s="2" t="s">
        <v>41</v>
      </c>
      <c r="E6779" s="2" t="s">
        <v>17</v>
      </c>
      <c r="F6779" s="2" t="s">
        <v>552</v>
      </c>
      <c r="G6779" s="2" t="s">
        <v>4790</v>
      </c>
      <c r="H6779" s="2" t="s">
        <v>5425</v>
      </c>
      <c r="I6779" s="2">
        <v>0</v>
      </c>
      <c r="J6779" s="2">
        <v>0</v>
      </c>
      <c r="K6779" s="2">
        <v>21151356</v>
      </c>
      <c r="L6779" s="3">
        <v>46093</v>
      </c>
      <c r="M6779" s="3">
        <v>46454</v>
      </c>
      <c r="N6779" s="2" t="s">
        <v>4942</v>
      </c>
    </row>
    <row r="6780" spans="2:14" x14ac:dyDescent="0.25">
      <c r="B6780" s="2" t="s">
        <v>5423</v>
      </c>
      <c r="C6780" s="2" t="s">
        <v>5424</v>
      </c>
      <c r="D6780" s="2" t="s">
        <v>41</v>
      </c>
      <c r="E6780" s="2" t="s">
        <v>17</v>
      </c>
      <c r="F6780" s="2" t="s">
        <v>552</v>
      </c>
      <c r="G6780" s="2" t="s">
        <v>4790</v>
      </c>
      <c r="H6780" s="2" t="s">
        <v>5425</v>
      </c>
      <c r="I6780" s="2">
        <v>0</v>
      </c>
      <c r="J6780" s="2">
        <v>0</v>
      </c>
      <c r="K6780" s="2">
        <v>21151357</v>
      </c>
      <c r="L6780" s="3">
        <v>46095</v>
      </c>
      <c r="M6780" s="3">
        <v>46454</v>
      </c>
      <c r="N6780" s="2" t="s">
        <v>4942</v>
      </c>
    </row>
    <row r="6781" spans="2:14" x14ac:dyDescent="0.25">
      <c r="B6781" s="2" t="s">
        <v>5423</v>
      </c>
      <c r="C6781" s="2" t="s">
        <v>5424</v>
      </c>
      <c r="D6781" s="2" t="s">
        <v>41</v>
      </c>
      <c r="E6781" s="2" t="s">
        <v>17</v>
      </c>
      <c r="F6781" s="2" t="s">
        <v>552</v>
      </c>
      <c r="G6781" s="2" t="s">
        <v>4790</v>
      </c>
      <c r="H6781" s="2" t="s">
        <v>5425</v>
      </c>
      <c r="I6781" s="2">
        <v>0</v>
      </c>
      <c r="J6781" s="2">
        <v>0</v>
      </c>
      <c r="K6781" s="2">
        <v>21153260</v>
      </c>
      <c r="L6781" s="3">
        <v>46142</v>
      </c>
      <c r="M6781" s="3">
        <v>46461</v>
      </c>
      <c r="N6781" s="2" t="s">
        <v>4942</v>
      </c>
    </row>
    <row r="6782" spans="2:14" x14ac:dyDescent="0.25">
      <c r="B6782" s="2" t="s">
        <v>5423</v>
      </c>
      <c r="C6782" s="2" t="s">
        <v>5424</v>
      </c>
      <c r="D6782" s="2" t="s">
        <v>41</v>
      </c>
      <c r="E6782" s="2" t="s">
        <v>17</v>
      </c>
      <c r="F6782" s="2" t="s">
        <v>552</v>
      </c>
      <c r="G6782" s="2" t="s">
        <v>4790</v>
      </c>
      <c r="H6782" s="2" t="s">
        <v>5425</v>
      </c>
      <c r="I6782" s="2">
        <v>0</v>
      </c>
      <c r="J6782" s="2">
        <v>0</v>
      </c>
      <c r="K6782" s="2" t="s">
        <v>470</v>
      </c>
      <c r="L6782" s="2" t="s">
        <v>30</v>
      </c>
      <c r="M6782" s="2" t="s">
        <v>30</v>
      </c>
      <c r="N6782" s="2" t="s">
        <v>4942</v>
      </c>
    </row>
    <row r="6783" spans="2:14" x14ac:dyDescent="0.25">
      <c r="B6783" s="2" t="s">
        <v>5423</v>
      </c>
      <c r="C6783" s="2" t="s">
        <v>5424</v>
      </c>
      <c r="D6783" s="2" t="s">
        <v>41</v>
      </c>
      <c r="E6783" s="2" t="s">
        <v>181</v>
      </c>
      <c r="F6783" s="2" t="s">
        <v>552</v>
      </c>
      <c r="G6783" s="2" t="s">
        <v>4790</v>
      </c>
      <c r="H6783" s="2" t="s">
        <v>5425</v>
      </c>
      <c r="I6783" s="2">
        <v>0</v>
      </c>
      <c r="J6783" s="2">
        <v>0</v>
      </c>
      <c r="K6783" s="2">
        <v>20938203</v>
      </c>
      <c r="L6783" s="3">
        <v>46027</v>
      </c>
      <c r="M6783" s="3">
        <v>46329</v>
      </c>
      <c r="N6783" s="2" t="s">
        <v>4942</v>
      </c>
    </row>
    <row r="6784" spans="2:14" x14ac:dyDescent="0.25">
      <c r="B6784" s="2" t="s">
        <v>5423</v>
      </c>
      <c r="C6784" s="2" t="s">
        <v>5424</v>
      </c>
      <c r="D6784" s="2" t="s">
        <v>41</v>
      </c>
      <c r="E6784" s="2" t="s">
        <v>1828</v>
      </c>
      <c r="F6784" s="2" t="s">
        <v>552</v>
      </c>
      <c r="G6784" s="2" t="s">
        <v>4790</v>
      </c>
      <c r="H6784" s="2" t="s">
        <v>5425</v>
      </c>
      <c r="I6784" s="2">
        <v>0</v>
      </c>
      <c r="J6784" s="2">
        <v>0</v>
      </c>
      <c r="K6784" s="2">
        <v>20243009</v>
      </c>
      <c r="L6784" s="3">
        <v>45733</v>
      </c>
      <c r="M6784" s="3">
        <v>46077</v>
      </c>
      <c r="N6784" s="2" t="s">
        <v>4942</v>
      </c>
    </row>
    <row r="6785" spans="2:14" x14ac:dyDescent="0.25">
      <c r="B6785" s="2" t="s">
        <v>5423</v>
      </c>
      <c r="C6785" s="2" t="s">
        <v>5424</v>
      </c>
      <c r="D6785" s="2" t="s">
        <v>41</v>
      </c>
      <c r="E6785" s="2" t="s">
        <v>142</v>
      </c>
      <c r="F6785" s="2" t="s">
        <v>552</v>
      </c>
      <c r="G6785" s="2" t="s">
        <v>4790</v>
      </c>
      <c r="H6785" s="2" t="s">
        <v>5425</v>
      </c>
      <c r="I6785" s="2">
        <v>0</v>
      </c>
      <c r="J6785" s="2">
        <v>0</v>
      </c>
      <c r="K6785" s="2">
        <v>20235773</v>
      </c>
      <c r="L6785" s="3">
        <v>45729</v>
      </c>
      <c r="M6785" s="3">
        <v>46076</v>
      </c>
      <c r="N6785" s="2" t="s">
        <v>4942</v>
      </c>
    </row>
    <row r="6786" spans="2:14" x14ac:dyDescent="0.25">
      <c r="B6786" s="2" t="s">
        <v>5423</v>
      </c>
      <c r="C6786" s="2" t="s">
        <v>5424</v>
      </c>
      <c r="D6786" s="2" t="s">
        <v>41</v>
      </c>
      <c r="E6786" s="2" t="s">
        <v>142</v>
      </c>
      <c r="F6786" s="2" t="s">
        <v>552</v>
      </c>
      <c r="G6786" s="2" t="s">
        <v>4790</v>
      </c>
      <c r="H6786" s="2" t="s">
        <v>5425</v>
      </c>
      <c r="I6786" s="2">
        <v>0</v>
      </c>
      <c r="J6786" s="2">
        <v>0</v>
      </c>
      <c r="K6786" s="2">
        <v>20783263</v>
      </c>
      <c r="L6786" s="3">
        <v>45909</v>
      </c>
      <c r="M6786" s="3">
        <v>46266</v>
      </c>
      <c r="N6786" s="2" t="s">
        <v>4942</v>
      </c>
    </row>
    <row r="6787" spans="2:14" x14ac:dyDescent="0.25">
      <c r="B6787" s="2" t="s">
        <v>5423</v>
      </c>
      <c r="C6787" s="2" t="s">
        <v>5424</v>
      </c>
      <c r="D6787" s="2" t="s">
        <v>41</v>
      </c>
      <c r="E6787" s="2" t="s">
        <v>142</v>
      </c>
      <c r="F6787" s="2" t="s">
        <v>552</v>
      </c>
      <c r="G6787" s="2" t="s">
        <v>4790</v>
      </c>
      <c r="H6787" s="2" t="s">
        <v>5425</v>
      </c>
      <c r="I6787" s="2">
        <v>0</v>
      </c>
      <c r="J6787" s="2">
        <v>0</v>
      </c>
      <c r="K6787" s="2">
        <v>20783264</v>
      </c>
      <c r="L6787" s="3">
        <v>45912</v>
      </c>
      <c r="M6787" s="3">
        <v>46266</v>
      </c>
      <c r="N6787" s="2" t="s">
        <v>4942</v>
      </c>
    </row>
    <row r="6788" spans="2:14" x14ac:dyDescent="0.25">
      <c r="B6788" s="2" t="s">
        <v>5423</v>
      </c>
      <c r="C6788" s="2" t="s">
        <v>5424</v>
      </c>
      <c r="D6788" s="2" t="s">
        <v>41</v>
      </c>
      <c r="E6788" s="2" t="s">
        <v>142</v>
      </c>
      <c r="F6788" s="2" t="s">
        <v>552</v>
      </c>
      <c r="G6788" s="2" t="s">
        <v>4790</v>
      </c>
      <c r="H6788" s="2" t="s">
        <v>5425</v>
      </c>
      <c r="I6788" s="2">
        <v>0</v>
      </c>
      <c r="J6788" s="2">
        <v>0</v>
      </c>
      <c r="K6788" s="2">
        <v>20783265</v>
      </c>
      <c r="L6788" s="3">
        <v>45909</v>
      </c>
      <c r="M6788" s="3">
        <v>46266</v>
      </c>
      <c r="N6788" s="2" t="s">
        <v>4942</v>
      </c>
    </row>
    <row r="6789" spans="2:14" x14ac:dyDescent="0.25">
      <c r="B6789" s="2" t="s">
        <v>5423</v>
      </c>
      <c r="C6789" s="2" t="s">
        <v>5424</v>
      </c>
      <c r="D6789" s="2" t="s">
        <v>41</v>
      </c>
      <c r="E6789" s="2" t="s">
        <v>142</v>
      </c>
      <c r="F6789" s="2" t="s">
        <v>552</v>
      </c>
      <c r="G6789" s="2" t="s">
        <v>4790</v>
      </c>
      <c r="H6789" s="2" t="s">
        <v>5425</v>
      </c>
      <c r="I6789" s="2">
        <v>0</v>
      </c>
      <c r="J6789" s="2">
        <v>0</v>
      </c>
      <c r="K6789" s="2">
        <v>20857019</v>
      </c>
      <c r="L6789" s="3">
        <v>45930</v>
      </c>
      <c r="M6789" s="3">
        <v>46276</v>
      </c>
      <c r="N6789" s="2" t="s">
        <v>4942</v>
      </c>
    </row>
    <row r="6790" spans="2:14" x14ac:dyDescent="0.25">
      <c r="B6790" s="2" t="s">
        <v>5423</v>
      </c>
      <c r="C6790" s="2" t="s">
        <v>5424</v>
      </c>
      <c r="D6790" s="2" t="s">
        <v>41</v>
      </c>
      <c r="E6790" s="2" t="s">
        <v>142</v>
      </c>
      <c r="F6790" s="2" t="s">
        <v>552</v>
      </c>
      <c r="G6790" s="2" t="s">
        <v>4790</v>
      </c>
      <c r="H6790" s="2" t="s">
        <v>5425</v>
      </c>
      <c r="I6790" s="2">
        <v>0</v>
      </c>
      <c r="J6790" s="2">
        <v>0</v>
      </c>
      <c r="K6790" s="2">
        <v>20891744</v>
      </c>
      <c r="L6790" s="3">
        <v>45950</v>
      </c>
      <c r="M6790" s="3">
        <v>46300</v>
      </c>
      <c r="N6790" s="2" t="s">
        <v>4942</v>
      </c>
    </row>
    <row r="6791" spans="2:14" x14ac:dyDescent="0.25">
      <c r="B6791" s="2" t="s">
        <v>5423</v>
      </c>
      <c r="C6791" s="2" t="s">
        <v>5424</v>
      </c>
      <c r="D6791" s="2" t="s">
        <v>41</v>
      </c>
      <c r="E6791" s="2" t="s">
        <v>142</v>
      </c>
      <c r="F6791" s="2" t="s">
        <v>552</v>
      </c>
      <c r="G6791" s="2" t="s">
        <v>4790</v>
      </c>
      <c r="H6791" s="2" t="s">
        <v>5425</v>
      </c>
      <c r="I6791" s="2">
        <v>0</v>
      </c>
      <c r="J6791" s="2">
        <v>0</v>
      </c>
      <c r="K6791" s="2">
        <v>20938205</v>
      </c>
      <c r="L6791" s="3">
        <v>45979</v>
      </c>
      <c r="M6791" s="3">
        <v>46329</v>
      </c>
      <c r="N6791" s="2" t="s">
        <v>4942</v>
      </c>
    </row>
    <row r="6792" spans="2:14" x14ac:dyDescent="0.25">
      <c r="B6792" s="2" t="s">
        <v>5423</v>
      </c>
      <c r="C6792" s="2" t="s">
        <v>5424</v>
      </c>
      <c r="D6792" s="2" t="s">
        <v>41</v>
      </c>
      <c r="E6792" s="2" t="s">
        <v>142</v>
      </c>
      <c r="F6792" s="2" t="s">
        <v>552</v>
      </c>
      <c r="G6792" s="2" t="s">
        <v>4790</v>
      </c>
      <c r="H6792" s="2" t="s">
        <v>5425</v>
      </c>
      <c r="I6792" s="2">
        <v>0</v>
      </c>
      <c r="J6792" s="2">
        <v>0</v>
      </c>
      <c r="K6792" s="2">
        <v>21069399</v>
      </c>
      <c r="L6792" s="3">
        <v>46059</v>
      </c>
      <c r="M6792" s="3">
        <v>46415</v>
      </c>
      <c r="N6792" s="2" t="s">
        <v>4942</v>
      </c>
    </row>
    <row r="6793" spans="2:14" x14ac:dyDescent="0.25">
      <c r="B6793" s="2" t="s">
        <v>5423</v>
      </c>
      <c r="C6793" s="2" t="s">
        <v>5424</v>
      </c>
      <c r="D6793" s="2" t="s">
        <v>41</v>
      </c>
      <c r="E6793" s="2" t="s">
        <v>142</v>
      </c>
      <c r="F6793" s="2" t="s">
        <v>552</v>
      </c>
      <c r="G6793" s="2" t="s">
        <v>4790</v>
      </c>
      <c r="H6793" s="2" t="s">
        <v>5425</v>
      </c>
      <c r="I6793" s="2">
        <v>0</v>
      </c>
      <c r="J6793" s="2">
        <v>0</v>
      </c>
      <c r="K6793" s="2">
        <v>21079140</v>
      </c>
      <c r="L6793" s="3">
        <v>46064</v>
      </c>
      <c r="M6793" s="3">
        <v>46417</v>
      </c>
      <c r="N6793" s="2" t="s">
        <v>4942</v>
      </c>
    </row>
    <row r="6794" spans="2:14" x14ac:dyDescent="0.25">
      <c r="B6794" s="2" t="s">
        <v>5423</v>
      </c>
      <c r="C6794" s="2" t="s">
        <v>5424</v>
      </c>
      <c r="D6794" s="2" t="s">
        <v>41</v>
      </c>
      <c r="E6794" s="2" t="s">
        <v>142</v>
      </c>
      <c r="F6794" s="2" t="s">
        <v>552</v>
      </c>
      <c r="G6794" s="2" t="s">
        <v>4790</v>
      </c>
      <c r="H6794" s="2" t="s">
        <v>5425</v>
      </c>
      <c r="I6794" s="2">
        <v>0</v>
      </c>
      <c r="J6794" s="2">
        <v>0</v>
      </c>
      <c r="K6794" s="2">
        <v>21151356</v>
      </c>
      <c r="L6794" s="3">
        <v>46093</v>
      </c>
      <c r="M6794" s="3">
        <v>46454</v>
      </c>
      <c r="N6794" s="2" t="s">
        <v>4942</v>
      </c>
    </row>
    <row r="6795" spans="2:14" x14ac:dyDescent="0.25">
      <c r="B6795" s="2" t="s">
        <v>5423</v>
      </c>
      <c r="C6795" s="2" t="s">
        <v>5424</v>
      </c>
      <c r="D6795" s="2" t="s">
        <v>41</v>
      </c>
      <c r="E6795" s="2" t="s">
        <v>142</v>
      </c>
      <c r="F6795" s="2" t="s">
        <v>552</v>
      </c>
      <c r="G6795" s="2" t="s">
        <v>4790</v>
      </c>
      <c r="H6795" s="2" t="s">
        <v>5425</v>
      </c>
      <c r="I6795" s="2">
        <v>0</v>
      </c>
      <c r="J6795" s="2">
        <v>0</v>
      </c>
      <c r="K6795" s="2">
        <v>21151357</v>
      </c>
      <c r="L6795" s="3">
        <v>46095</v>
      </c>
      <c r="M6795" s="3">
        <v>46454</v>
      </c>
      <c r="N6795" s="2" t="s">
        <v>4942</v>
      </c>
    </row>
    <row r="6796" spans="2:14" x14ac:dyDescent="0.25">
      <c r="B6796" s="2" t="s">
        <v>5423</v>
      </c>
      <c r="C6796" s="2" t="s">
        <v>5424</v>
      </c>
      <c r="D6796" s="2" t="s">
        <v>41</v>
      </c>
      <c r="E6796" s="2" t="s">
        <v>142</v>
      </c>
      <c r="F6796" s="2" t="s">
        <v>552</v>
      </c>
      <c r="G6796" s="2" t="s">
        <v>4790</v>
      </c>
      <c r="H6796" s="2" t="s">
        <v>5425</v>
      </c>
      <c r="I6796" s="2">
        <v>0</v>
      </c>
      <c r="J6796" s="2">
        <v>0</v>
      </c>
      <c r="K6796" s="2">
        <v>21153260</v>
      </c>
      <c r="L6796" s="3">
        <v>46142</v>
      </c>
      <c r="M6796" s="3">
        <v>46461</v>
      </c>
      <c r="N6796" s="2" t="s">
        <v>4942</v>
      </c>
    </row>
    <row r="6797" spans="2:14" x14ac:dyDescent="0.25">
      <c r="B6797" s="2" t="s">
        <v>5426</v>
      </c>
      <c r="C6797" s="2" t="s">
        <v>5427</v>
      </c>
      <c r="D6797" s="2" t="s">
        <v>41</v>
      </c>
      <c r="E6797" s="2" t="s">
        <v>75</v>
      </c>
      <c r="F6797" s="2" t="s">
        <v>300</v>
      </c>
      <c r="G6797" s="2" t="s">
        <v>4790</v>
      </c>
      <c r="H6797" s="2" t="s">
        <v>5428</v>
      </c>
      <c r="I6797" s="2">
        <v>244</v>
      </c>
      <c r="J6797" s="2">
        <v>244</v>
      </c>
      <c r="K6797" s="2" t="s">
        <v>5429</v>
      </c>
      <c r="L6797" s="3">
        <v>45901</v>
      </c>
      <c r="M6797" s="3">
        <v>46214</v>
      </c>
      <c r="N6797" s="2" t="s">
        <v>560</v>
      </c>
    </row>
    <row r="6798" spans="2:14" x14ac:dyDescent="0.25">
      <c r="B6798" s="2" t="s">
        <v>5426</v>
      </c>
      <c r="C6798" s="2" t="s">
        <v>5427</v>
      </c>
      <c r="D6798" s="2" t="s">
        <v>41</v>
      </c>
      <c r="E6798" s="2" t="s">
        <v>17</v>
      </c>
      <c r="F6798" s="2" t="s">
        <v>300</v>
      </c>
      <c r="G6798" s="2" t="s">
        <v>4790</v>
      </c>
      <c r="H6798" s="2" t="s">
        <v>5428</v>
      </c>
      <c r="I6798" s="2">
        <v>244</v>
      </c>
      <c r="J6798" s="2">
        <v>0</v>
      </c>
      <c r="K6798" s="2" t="s">
        <v>5430</v>
      </c>
      <c r="L6798" s="3">
        <v>45737</v>
      </c>
      <c r="M6798" s="3">
        <v>46029</v>
      </c>
      <c r="N6798" s="2" t="s">
        <v>560</v>
      </c>
    </row>
    <row r="6799" spans="2:14" x14ac:dyDescent="0.25">
      <c r="B6799" s="2" t="s">
        <v>5426</v>
      </c>
      <c r="C6799" s="2" t="s">
        <v>5427</v>
      </c>
      <c r="D6799" s="2" t="s">
        <v>41</v>
      </c>
      <c r="E6799" s="2" t="s">
        <v>17</v>
      </c>
      <c r="F6799" s="2" t="s">
        <v>300</v>
      </c>
      <c r="G6799" s="2" t="s">
        <v>4790</v>
      </c>
      <c r="H6799" s="2" t="s">
        <v>5428</v>
      </c>
      <c r="I6799" s="2">
        <v>244</v>
      </c>
      <c r="J6799" s="2">
        <v>0</v>
      </c>
      <c r="K6799" s="2" t="s">
        <v>5431</v>
      </c>
      <c r="L6799" s="3">
        <v>45777</v>
      </c>
      <c r="M6799" s="3">
        <v>46094</v>
      </c>
      <c r="N6799" s="2" t="s">
        <v>560</v>
      </c>
    </row>
    <row r="6800" spans="2:14" x14ac:dyDescent="0.25">
      <c r="B6800" s="2" t="s">
        <v>5426</v>
      </c>
      <c r="C6800" s="2" t="s">
        <v>5427</v>
      </c>
      <c r="D6800" s="2" t="s">
        <v>41</v>
      </c>
      <c r="E6800" s="2" t="s">
        <v>17</v>
      </c>
      <c r="F6800" s="2" t="s">
        <v>300</v>
      </c>
      <c r="G6800" s="2" t="s">
        <v>4790</v>
      </c>
      <c r="H6800" s="2" t="s">
        <v>5428</v>
      </c>
      <c r="I6800" s="2">
        <v>244</v>
      </c>
      <c r="J6800" s="2">
        <v>0</v>
      </c>
      <c r="K6800" s="2" t="s">
        <v>559</v>
      </c>
      <c r="L6800" s="3">
        <v>45777</v>
      </c>
      <c r="M6800" s="3">
        <v>46121</v>
      </c>
      <c r="N6800" s="2" t="s">
        <v>560</v>
      </c>
    </row>
    <row r="6801" spans="2:14" x14ac:dyDescent="0.25">
      <c r="B6801" s="2" t="s">
        <v>5426</v>
      </c>
      <c r="C6801" s="2" t="s">
        <v>5427</v>
      </c>
      <c r="D6801" s="2" t="s">
        <v>41</v>
      </c>
      <c r="E6801" s="2" t="s">
        <v>17</v>
      </c>
      <c r="F6801" s="2" t="s">
        <v>300</v>
      </c>
      <c r="G6801" s="2" t="s">
        <v>4790</v>
      </c>
      <c r="H6801" s="2" t="s">
        <v>5428</v>
      </c>
      <c r="I6801" s="2">
        <v>244</v>
      </c>
      <c r="J6801" s="2">
        <v>0</v>
      </c>
      <c r="K6801" s="2" t="s">
        <v>5432</v>
      </c>
      <c r="L6801" s="3">
        <v>45777</v>
      </c>
      <c r="M6801" s="3">
        <v>46108</v>
      </c>
      <c r="N6801" s="2" t="s">
        <v>560</v>
      </c>
    </row>
    <row r="6802" spans="2:14" x14ac:dyDescent="0.25">
      <c r="B6802" s="2" t="s">
        <v>5426</v>
      </c>
      <c r="C6802" s="2" t="s">
        <v>5427</v>
      </c>
      <c r="D6802" s="2" t="s">
        <v>41</v>
      </c>
      <c r="E6802" s="2" t="s">
        <v>17</v>
      </c>
      <c r="F6802" s="2" t="s">
        <v>300</v>
      </c>
      <c r="G6802" s="2" t="s">
        <v>4790</v>
      </c>
      <c r="H6802" s="2" t="s">
        <v>5428</v>
      </c>
      <c r="I6802" s="2">
        <v>244</v>
      </c>
      <c r="J6802" s="2">
        <v>0</v>
      </c>
      <c r="K6802" s="2" t="s">
        <v>5433</v>
      </c>
      <c r="L6802" s="3">
        <v>45833</v>
      </c>
      <c r="M6802" s="3">
        <v>46148</v>
      </c>
      <c r="N6802" s="2" t="s">
        <v>560</v>
      </c>
    </row>
    <row r="6803" spans="2:14" x14ac:dyDescent="0.25">
      <c r="B6803" s="2" t="s">
        <v>5426</v>
      </c>
      <c r="C6803" s="2" t="s">
        <v>5427</v>
      </c>
      <c r="D6803" s="2" t="s">
        <v>41</v>
      </c>
      <c r="E6803" s="2" t="s">
        <v>17</v>
      </c>
      <c r="F6803" s="2" t="s">
        <v>300</v>
      </c>
      <c r="G6803" s="2" t="s">
        <v>4790</v>
      </c>
      <c r="H6803" s="2" t="s">
        <v>5428</v>
      </c>
      <c r="I6803" s="2">
        <v>244</v>
      </c>
      <c r="J6803" s="2">
        <v>0</v>
      </c>
      <c r="K6803" s="2" t="s">
        <v>5434</v>
      </c>
      <c r="L6803" s="3">
        <v>45808</v>
      </c>
      <c r="M6803" s="3">
        <v>46147</v>
      </c>
      <c r="N6803" s="2" t="s">
        <v>560</v>
      </c>
    </row>
    <row r="6804" spans="2:14" x14ac:dyDescent="0.25">
      <c r="B6804" s="2" t="s">
        <v>5426</v>
      </c>
      <c r="C6804" s="2" t="s">
        <v>5427</v>
      </c>
      <c r="D6804" s="2" t="s">
        <v>41</v>
      </c>
      <c r="E6804" s="2" t="s">
        <v>17</v>
      </c>
      <c r="F6804" s="2" t="s">
        <v>300</v>
      </c>
      <c r="G6804" s="2" t="s">
        <v>4790</v>
      </c>
      <c r="H6804" s="2" t="s">
        <v>5428</v>
      </c>
      <c r="I6804" s="2">
        <v>244</v>
      </c>
      <c r="J6804" s="2">
        <v>0</v>
      </c>
      <c r="K6804" s="2" t="s">
        <v>5435</v>
      </c>
      <c r="L6804" s="3">
        <v>45833</v>
      </c>
      <c r="M6804" s="3">
        <v>46151</v>
      </c>
      <c r="N6804" s="2" t="s">
        <v>560</v>
      </c>
    </row>
    <row r="6805" spans="2:14" x14ac:dyDescent="0.25">
      <c r="B6805" s="2" t="s">
        <v>5426</v>
      </c>
      <c r="C6805" s="2" t="s">
        <v>5427</v>
      </c>
      <c r="D6805" s="2" t="s">
        <v>41</v>
      </c>
      <c r="E6805" s="2" t="s">
        <v>17</v>
      </c>
      <c r="F6805" s="2" t="s">
        <v>300</v>
      </c>
      <c r="G6805" s="2" t="s">
        <v>4790</v>
      </c>
      <c r="H6805" s="2" t="s">
        <v>5428</v>
      </c>
      <c r="I6805" s="2">
        <v>244</v>
      </c>
      <c r="J6805" s="2">
        <v>0</v>
      </c>
      <c r="K6805" s="2" t="s">
        <v>5436</v>
      </c>
      <c r="L6805" s="3">
        <v>45870</v>
      </c>
      <c r="M6805" s="3">
        <v>46213</v>
      </c>
      <c r="N6805" s="2" t="s">
        <v>560</v>
      </c>
    </row>
    <row r="6806" spans="2:14" x14ac:dyDescent="0.25">
      <c r="B6806" s="2" t="s">
        <v>5426</v>
      </c>
      <c r="C6806" s="2" t="s">
        <v>5427</v>
      </c>
      <c r="D6806" s="2" t="s">
        <v>41</v>
      </c>
      <c r="E6806" s="2" t="s">
        <v>17</v>
      </c>
      <c r="F6806" s="2" t="s">
        <v>300</v>
      </c>
      <c r="G6806" s="2" t="s">
        <v>4790</v>
      </c>
      <c r="H6806" s="2" t="s">
        <v>5428</v>
      </c>
      <c r="I6806" s="2">
        <v>244</v>
      </c>
      <c r="J6806" s="2">
        <v>0</v>
      </c>
      <c r="K6806" s="2" t="s">
        <v>5437</v>
      </c>
      <c r="L6806" s="3">
        <v>45870</v>
      </c>
      <c r="M6806" s="3">
        <v>46213</v>
      </c>
      <c r="N6806" s="2" t="s">
        <v>560</v>
      </c>
    </row>
    <row r="6807" spans="2:14" x14ac:dyDescent="0.25">
      <c r="B6807" s="2" t="s">
        <v>5426</v>
      </c>
      <c r="C6807" s="2" t="s">
        <v>5427</v>
      </c>
      <c r="D6807" s="2" t="s">
        <v>41</v>
      </c>
      <c r="E6807" s="2" t="s">
        <v>17</v>
      </c>
      <c r="F6807" s="2" t="s">
        <v>300</v>
      </c>
      <c r="G6807" s="2" t="s">
        <v>4790</v>
      </c>
      <c r="H6807" s="2" t="s">
        <v>5428</v>
      </c>
      <c r="I6807" s="2">
        <v>244</v>
      </c>
      <c r="J6807" s="2">
        <v>0</v>
      </c>
      <c r="K6807" s="2" t="s">
        <v>5438</v>
      </c>
      <c r="L6807" s="3">
        <v>45870</v>
      </c>
      <c r="M6807" s="3">
        <v>46203</v>
      </c>
      <c r="N6807" s="2" t="s">
        <v>560</v>
      </c>
    </row>
    <row r="6808" spans="2:14" x14ac:dyDescent="0.25">
      <c r="B6808" s="2" t="s">
        <v>5426</v>
      </c>
      <c r="C6808" s="2" t="s">
        <v>5427</v>
      </c>
      <c r="D6808" s="2" t="s">
        <v>41</v>
      </c>
      <c r="E6808" s="2" t="s">
        <v>17</v>
      </c>
      <c r="F6808" s="2" t="s">
        <v>300</v>
      </c>
      <c r="G6808" s="2" t="s">
        <v>4790</v>
      </c>
      <c r="H6808" s="2" t="s">
        <v>5428</v>
      </c>
      <c r="I6808" s="2">
        <v>244</v>
      </c>
      <c r="J6808" s="2">
        <v>0</v>
      </c>
      <c r="K6808" s="2" t="s">
        <v>4827</v>
      </c>
      <c r="L6808" s="3">
        <v>45901</v>
      </c>
      <c r="M6808" s="3">
        <v>46226</v>
      </c>
      <c r="N6808" s="2" t="s">
        <v>560</v>
      </c>
    </row>
    <row r="6809" spans="2:14" x14ac:dyDescent="0.25">
      <c r="B6809" s="2" t="s">
        <v>5426</v>
      </c>
      <c r="C6809" s="2" t="s">
        <v>5427</v>
      </c>
      <c r="D6809" s="2" t="s">
        <v>41</v>
      </c>
      <c r="E6809" s="2" t="s">
        <v>17</v>
      </c>
      <c r="F6809" s="2" t="s">
        <v>300</v>
      </c>
      <c r="G6809" s="2" t="s">
        <v>4790</v>
      </c>
      <c r="H6809" s="2" t="s">
        <v>5428</v>
      </c>
      <c r="I6809" s="2">
        <v>244</v>
      </c>
      <c r="J6809" s="2">
        <v>0</v>
      </c>
      <c r="K6809" s="2" t="s">
        <v>5439</v>
      </c>
      <c r="L6809" s="3">
        <v>45901</v>
      </c>
      <c r="M6809" s="3">
        <v>46226</v>
      </c>
      <c r="N6809" s="2" t="s">
        <v>560</v>
      </c>
    </row>
    <row r="6810" spans="2:14" x14ac:dyDescent="0.25">
      <c r="B6810" s="2" t="s">
        <v>5426</v>
      </c>
      <c r="C6810" s="2" t="s">
        <v>5427</v>
      </c>
      <c r="D6810" s="2" t="s">
        <v>41</v>
      </c>
      <c r="E6810" s="2" t="s">
        <v>17</v>
      </c>
      <c r="F6810" s="2" t="s">
        <v>300</v>
      </c>
      <c r="G6810" s="2" t="s">
        <v>4790</v>
      </c>
      <c r="H6810" s="2" t="s">
        <v>5428</v>
      </c>
      <c r="I6810" s="2">
        <v>244</v>
      </c>
      <c r="J6810" s="2">
        <v>0</v>
      </c>
      <c r="K6810" s="2" t="s">
        <v>5429</v>
      </c>
      <c r="L6810" s="3">
        <v>45901</v>
      </c>
      <c r="M6810" s="3">
        <v>46214</v>
      </c>
      <c r="N6810" s="2" t="s">
        <v>560</v>
      </c>
    </row>
    <row r="6811" spans="2:14" x14ac:dyDescent="0.25">
      <c r="B6811" s="2" t="s">
        <v>5426</v>
      </c>
      <c r="C6811" s="2" t="s">
        <v>5427</v>
      </c>
      <c r="D6811" s="2" t="s">
        <v>41</v>
      </c>
      <c r="E6811" s="2" t="s">
        <v>17</v>
      </c>
      <c r="F6811" s="2" t="s">
        <v>300</v>
      </c>
      <c r="G6811" s="2" t="s">
        <v>4790</v>
      </c>
      <c r="H6811" s="2" t="s">
        <v>5428</v>
      </c>
      <c r="I6811" s="2">
        <v>244</v>
      </c>
      <c r="J6811" s="2">
        <v>0</v>
      </c>
      <c r="K6811" s="2" t="s">
        <v>5440</v>
      </c>
      <c r="L6811" s="3">
        <v>45901</v>
      </c>
      <c r="M6811" s="3">
        <v>46229</v>
      </c>
      <c r="N6811" s="2" t="s">
        <v>560</v>
      </c>
    </row>
    <row r="6812" spans="2:14" x14ac:dyDescent="0.25">
      <c r="B6812" s="2" t="s">
        <v>5426</v>
      </c>
      <c r="C6812" s="2" t="s">
        <v>5427</v>
      </c>
      <c r="D6812" s="2" t="s">
        <v>41</v>
      </c>
      <c r="E6812" s="2" t="s">
        <v>17</v>
      </c>
      <c r="F6812" s="2" t="s">
        <v>300</v>
      </c>
      <c r="G6812" s="2" t="s">
        <v>4790</v>
      </c>
      <c r="H6812" s="2" t="s">
        <v>5428</v>
      </c>
      <c r="I6812" s="2">
        <v>244</v>
      </c>
      <c r="J6812" s="2">
        <v>0</v>
      </c>
      <c r="K6812" s="2" t="s">
        <v>5441</v>
      </c>
      <c r="L6812" s="3">
        <v>45955</v>
      </c>
      <c r="M6812" s="3">
        <v>46263</v>
      </c>
      <c r="N6812" s="2" t="s">
        <v>560</v>
      </c>
    </row>
    <row r="6813" spans="2:14" x14ac:dyDescent="0.25">
      <c r="B6813" s="2" t="s">
        <v>5426</v>
      </c>
      <c r="C6813" s="2" t="s">
        <v>5427</v>
      </c>
      <c r="D6813" s="2" t="s">
        <v>41</v>
      </c>
      <c r="E6813" s="2" t="s">
        <v>17</v>
      </c>
      <c r="F6813" s="2" t="s">
        <v>300</v>
      </c>
      <c r="G6813" s="2" t="s">
        <v>4790</v>
      </c>
      <c r="H6813" s="2" t="s">
        <v>5428</v>
      </c>
      <c r="I6813" s="2">
        <v>244</v>
      </c>
      <c r="J6813" s="2">
        <v>0</v>
      </c>
      <c r="K6813" s="2" t="s">
        <v>5442</v>
      </c>
      <c r="L6813" s="3">
        <v>45990</v>
      </c>
      <c r="M6813" s="3">
        <v>46305</v>
      </c>
      <c r="N6813" s="2" t="s">
        <v>560</v>
      </c>
    </row>
    <row r="6814" spans="2:14" x14ac:dyDescent="0.25">
      <c r="B6814" s="2" t="s">
        <v>5426</v>
      </c>
      <c r="C6814" s="2" t="s">
        <v>5427</v>
      </c>
      <c r="D6814" s="2" t="s">
        <v>41</v>
      </c>
      <c r="E6814" s="2" t="s">
        <v>17</v>
      </c>
      <c r="F6814" s="2" t="s">
        <v>300</v>
      </c>
      <c r="G6814" s="2" t="s">
        <v>4790</v>
      </c>
      <c r="H6814" s="2" t="s">
        <v>5428</v>
      </c>
      <c r="I6814" s="2">
        <v>244</v>
      </c>
      <c r="J6814" s="2">
        <v>0</v>
      </c>
      <c r="K6814" s="2" t="s">
        <v>5443</v>
      </c>
      <c r="L6814" s="3">
        <v>46014</v>
      </c>
      <c r="M6814" s="3">
        <v>46359</v>
      </c>
      <c r="N6814" s="2" t="s">
        <v>560</v>
      </c>
    </row>
    <row r="6815" spans="2:14" x14ac:dyDescent="0.25">
      <c r="B6815" s="2" t="s">
        <v>5426</v>
      </c>
      <c r="C6815" s="2" t="s">
        <v>5427</v>
      </c>
      <c r="D6815" s="2" t="s">
        <v>41</v>
      </c>
      <c r="E6815" s="2" t="s">
        <v>17</v>
      </c>
      <c r="F6815" s="2" t="s">
        <v>300</v>
      </c>
      <c r="G6815" s="2" t="s">
        <v>4790</v>
      </c>
      <c r="H6815" s="2" t="s">
        <v>5428</v>
      </c>
      <c r="I6815" s="2">
        <v>244</v>
      </c>
      <c r="J6815" s="2">
        <v>0</v>
      </c>
      <c r="K6815" s="2" t="s">
        <v>5444</v>
      </c>
      <c r="L6815" s="3">
        <v>46092</v>
      </c>
      <c r="M6815" s="3">
        <v>46431</v>
      </c>
      <c r="N6815" s="2" t="s">
        <v>560</v>
      </c>
    </row>
    <row r="6816" spans="2:14" x14ac:dyDescent="0.25">
      <c r="B6816" s="2" t="s">
        <v>5426</v>
      </c>
      <c r="C6816" s="2" t="s">
        <v>5427</v>
      </c>
      <c r="D6816" s="2" t="s">
        <v>41</v>
      </c>
      <c r="E6816" s="2" t="s">
        <v>17</v>
      </c>
      <c r="F6816" s="2" t="s">
        <v>300</v>
      </c>
      <c r="G6816" s="2" t="s">
        <v>4790</v>
      </c>
      <c r="H6816" s="2" t="s">
        <v>5428</v>
      </c>
      <c r="I6816" s="2">
        <v>244</v>
      </c>
      <c r="J6816" s="2">
        <v>0</v>
      </c>
      <c r="K6816" s="2" t="s">
        <v>5445</v>
      </c>
      <c r="L6816" s="3">
        <v>46092</v>
      </c>
      <c r="M6816" s="3">
        <v>46420</v>
      </c>
      <c r="N6816" s="2" t="s">
        <v>560</v>
      </c>
    </row>
    <row r="6817" spans="2:14" x14ac:dyDescent="0.25">
      <c r="B6817" s="2" t="s">
        <v>5426</v>
      </c>
      <c r="C6817" s="2" t="s">
        <v>5427</v>
      </c>
      <c r="D6817" s="2" t="s">
        <v>41</v>
      </c>
      <c r="E6817" s="2" t="s">
        <v>17</v>
      </c>
      <c r="F6817" s="2" t="s">
        <v>300</v>
      </c>
      <c r="G6817" s="2" t="s">
        <v>4790</v>
      </c>
      <c r="H6817" s="2" t="s">
        <v>5428</v>
      </c>
      <c r="I6817" s="2">
        <v>244</v>
      </c>
      <c r="J6817" s="2">
        <v>0</v>
      </c>
      <c r="K6817" s="2" t="s">
        <v>5446</v>
      </c>
      <c r="L6817" s="3">
        <v>45682</v>
      </c>
      <c r="M6817" s="3">
        <v>45966</v>
      </c>
      <c r="N6817" s="2" t="s">
        <v>560</v>
      </c>
    </row>
    <row r="6818" spans="2:14" x14ac:dyDescent="0.25">
      <c r="B6818" s="2" t="s">
        <v>5426</v>
      </c>
      <c r="C6818" s="2" t="s">
        <v>5427</v>
      </c>
      <c r="D6818" s="2" t="s">
        <v>41</v>
      </c>
      <c r="E6818" s="2" t="s">
        <v>17</v>
      </c>
      <c r="F6818" s="2" t="s">
        <v>300</v>
      </c>
      <c r="G6818" s="2" t="s">
        <v>4790</v>
      </c>
      <c r="H6818" s="2" t="s">
        <v>5428</v>
      </c>
      <c r="I6818" s="2">
        <v>244</v>
      </c>
      <c r="J6818" s="2">
        <v>0</v>
      </c>
      <c r="K6818" s="2" t="s">
        <v>5447</v>
      </c>
      <c r="L6818" s="3">
        <v>45682</v>
      </c>
      <c r="M6818" s="3">
        <v>45962</v>
      </c>
      <c r="N6818" s="2" t="s">
        <v>560</v>
      </c>
    </row>
    <row r="6819" spans="2:14" x14ac:dyDescent="0.25">
      <c r="B6819" s="2" t="s">
        <v>5426</v>
      </c>
      <c r="C6819" s="2" t="s">
        <v>5427</v>
      </c>
      <c r="D6819" s="2" t="s">
        <v>41</v>
      </c>
      <c r="E6819" s="2" t="s">
        <v>17</v>
      </c>
      <c r="F6819" s="2" t="s">
        <v>300</v>
      </c>
      <c r="G6819" s="2" t="s">
        <v>4790</v>
      </c>
      <c r="H6819" s="2" t="s">
        <v>5428</v>
      </c>
      <c r="I6819" s="2">
        <v>244</v>
      </c>
      <c r="J6819" s="2">
        <v>0</v>
      </c>
      <c r="K6819" s="2" t="s">
        <v>470</v>
      </c>
      <c r="L6819" s="2" t="s">
        <v>30</v>
      </c>
      <c r="M6819" s="2" t="s">
        <v>30</v>
      </c>
      <c r="N6819" s="2" t="s">
        <v>560</v>
      </c>
    </row>
    <row r="6820" spans="2:14" x14ac:dyDescent="0.25">
      <c r="B6820" s="2" t="s">
        <v>5448</v>
      </c>
      <c r="C6820" s="2" t="s">
        <v>5449</v>
      </c>
      <c r="D6820" s="2" t="s">
        <v>41</v>
      </c>
      <c r="E6820" s="2" t="s">
        <v>17</v>
      </c>
      <c r="F6820" s="2" t="s">
        <v>300</v>
      </c>
      <c r="G6820" s="2" t="s">
        <v>1491</v>
      </c>
      <c r="H6820" s="2" t="s">
        <v>5450</v>
      </c>
      <c r="I6820" s="2">
        <v>0</v>
      </c>
      <c r="J6820" s="2">
        <v>0</v>
      </c>
      <c r="K6820" s="5">
        <v>3240388</v>
      </c>
      <c r="L6820" s="3">
        <v>45700</v>
      </c>
      <c r="M6820" s="3">
        <v>45966</v>
      </c>
      <c r="N6820" s="2" t="s">
        <v>4868</v>
      </c>
    </row>
    <row r="6821" spans="2:14" x14ac:dyDescent="0.25">
      <c r="B6821" s="2" t="s">
        <v>5451</v>
      </c>
      <c r="C6821" s="2" t="s">
        <v>5452</v>
      </c>
      <c r="D6821" s="2" t="s">
        <v>41</v>
      </c>
      <c r="E6821" s="2" t="s">
        <v>75</v>
      </c>
      <c r="F6821" s="2" t="s">
        <v>552</v>
      </c>
      <c r="G6821" s="2" t="s">
        <v>4790</v>
      </c>
      <c r="H6821" s="2" t="s">
        <v>5453</v>
      </c>
      <c r="I6821" s="2">
        <v>2460</v>
      </c>
      <c r="J6821" s="2">
        <v>0</v>
      </c>
      <c r="K6821" s="2" t="s">
        <v>5432</v>
      </c>
      <c r="L6821" s="3">
        <v>45777</v>
      </c>
      <c r="M6821" s="3">
        <v>46105</v>
      </c>
      <c r="N6821" s="2" t="s">
        <v>560</v>
      </c>
    </row>
    <row r="6822" spans="2:14" x14ac:dyDescent="0.25">
      <c r="B6822" s="2" t="s">
        <v>5451</v>
      </c>
      <c r="C6822" s="2" t="s">
        <v>5452</v>
      </c>
      <c r="D6822" s="2" t="s">
        <v>41</v>
      </c>
      <c r="E6822" s="2" t="s">
        <v>75</v>
      </c>
      <c r="F6822" s="2" t="s">
        <v>552</v>
      </c>
      <c r="G6822" s="2" t="s">
        <v>4790</v>
      </c>
      <c r="H6822" s="2" t="s">
        <v>5453</v>
      </c>
      <c r="I6822" s="2">
        <v>2460</v>
      </c>
      <c r="J6822" s="2">
        <v>0</v>
      </c>
      <c r="K6822" s="2" t="s">
        <v>5454</v>
      </c>
      <c r="L6822" s="3">
        <v>45777</v>
      </c>
      <c r="M6822" s="3">
        <v>46130</v>
      </c>
      <c r="N6822" s="2" t="s">
        <v>560</v>
      </c>
    </row>
    <row r="6823" spans="2:14" x14ac:dyDescent="0.25">
      <c r="B6823" s="2" t="s">
        <v>5451</v>
      </c>
      <c r="C6823" s="2" t="s">
        <v>5452</v>
      </c>
      <c r="D6823" s="2" t="s">
        <v>41</v>
      </c>
      <c r="E6823" s="2" t="s">
        <v>75</v>
      </c>
      <c r="F6823" s="2" t="s">
        <v>552</v>
      </c>
      <c r="G6823" s="2" t="s">
        <v>4790</v>
      </c>
      <c r="H6823" s="2" t="s">
        <v>5453</v>
      </c>
      <c r="I6823" s="2">
        <v>2460</v>
      </c>
      <c r="J6823" s="2">
        <v>20</v>
      </c>
      <c r="K6823" s="2" t="s">
        <v>5169</v>
      </c>
      <c r="L6823" s="3">
        <v>45810</v>
      </c>
      <c r="M6823" s="3">
        <v>46170</v>
      </c>
      <c r="N6823" s="2" t="s">
        <v>560</v>
      </c>
    </row>
    <row r="6824" spans="2:14" x14ac:dyDescent="0.25">
      <c r="B6824" s="2" t="s">
        <v>5451</v>
      </c>
      <c r="C6824" s="2" t="s">
        <v>5452</v>
      </c>
      <c r="D6824" s="2" t="s">
        <v>41</v>
      </c>
      <c r="E6824" s="2" t="s">
        <v>17</v>
      </c>
      <c r="F6824" s="2" t="s">
        <v>552</v>
      </c>
      <c r="G6824" s="2" t="s">
        <v>4790</v>
      </c>
      <c r="H6824" s="2" t="s">
        <v>5453</v>
      </c>
      <c r="I6824" s="2">
        <v>2460</v>
      </c>
      <c r="J6824" s="2">
        <v>0</v>
      </c>
      <c r="K6824" s="2" t="s">
        <v>5455</v>
      </c>
      <c r="L6824" s="3">
        <v>45742</v>
      </c>
      <c r="M6824" s="3">
        <v>46095</v>
      </c>
      <c r="N6824" s="2" t="s">
        <v>560</v>
      </c>
    </row>
    <row r="6825" spans="2:14" x14ac:dyDescent="0.25">
      <c r="B6825" s="2" t="s">
        <v>5451</v>
      </c>
      <c r="C6825" s="2" t="s">
        <v>5452</v>
      </c>
      <c r="D6825" s="2" t="s">
        <v>41</v>
      </c>
      <c r="E6825" s="2" t="s">
        <v>17</v>
      </c>
      <c r="F6825" s="2" t="s">
        <v>552</v>
      </c>
      <c r="G6825" s="2" t="s">
        <v>4790</v>
      </c>
      <c r="H6825" s="2" t="s">
        <v>5453</v>
      </c>
      <c r="I6825" s="2">
        <v>2460</v>
      </c>
      <c r="J6825" s="2">
        <v>0</v>
      </c>
      <c r="K6825" s="2" t="s">
        <v>5456</v>
      </c>
      <c r="L6825" s="3">
        <v>45777</v>
      </c>
      <c r="M6825" s="3">
        <v>46095</v>
      </c>
      <c r="N6825" s="2" t="s">
        <v>560</v>
      </c>
    </row>
    <row r="6826" spans="2:14" x14ac:dyDescent="0.25">
      <c r="B6826" s="2" t="s">
        <v>5451</v>
      </c>
      <c r="C6826" s="2" t="s">
        <v>5452</v>
      </c>
      <c r="D6826" s="2" t="s">
        <v>41</v>
      </c>
      <c r="E6826" s="2" t="s">
        <v>17</v>
      </c>
      <c r="F6826" s="2" t="s">
        <v>552</v>
      </c>
      <c r="G6826" s="2" t="s">
        <v>4790</v>
      </c>
      <c r="H6826" s="2" t="s">
        <v>5453</v>
      </c>
      <c r="I6826" s="2">
        <v>2460</v>
      </c>
      <c r="J6826" s="2">
        <v>0</v>
      </c>
      <c r="K6826" s="2" t="s">
        <v>5457</v>
      </c>
      <c r="L6826" s="3">
        <v>45777</v>
      </c>
      <c r="M6826" s="3">
        <v>46107</v>
      </c>
      <c r="N6826" s="2" t="s">
        <v>560</v>
      </c>
    </row>
    <row r="6827" spans="2:14" x14ac:dyDescent="0.25">
      <c r="B6827" s="2" t="s">
        <v>5451</v>
      </c>
      <c r="C6827" s="2" t="s">
        <v>5452</v>
      </c>
      <c r="D6827" s="2" t="s">
        <v>41</v>
      </c>
      <c r="E6827" s="2" t="s">
        <v>17</v>
      </c>
      <c r="F6827" s="2" t="s">
        <v>552</v>
      </c>
      <c r="G6827" s="2" t="s">
        <v>4790</v>
      </c>
      <c r="H6827" s="2" t="s">
        <v>5453</v>
      </c>
      <c r="I6827" s="2">
        <v>2460</v>
      </c>
      <c r="J6827" s="2">
        <v>0</v>
      </c>
      <c r="K6827" s="2" t="s">
        <v>5432</v>
      </c>
      <c r="L6827" s="3">
        <v>45777</v>
      </c>
      <c r="M6827" s="3">
        <v>46105</v>
      </c>
      <c r="N6827" s="2" t="s">
        <v>560</v>
      </c>
    </row>
    <row r="6828" spans="2:14" x14ac:dyDescent="0.25">
      <c r="B6828" s="2" t="s">
        <v>5451</v>
      </c>
      <c r="C6828" s="2" t="s">
        <v>5452</v>
      </c>
      <c r="D6828" s="2" t="s">
        <v>41</v>
      </c>
      <c r="E6828" s="2" t="s">
        <v>17</v>
      </c>
      <c r="F6828" s="2" t="s">
        <v>552</v>
      </c>
      <c r="G6828" s="2" t="s">
        <v>4790</v>
      </c>
      <c r="H6828" s="2" t="s">
        <v>5453</v>
      </c>
      <c r="I6828" s="2">
        <v>2460</v>
      </c>
      <c r="J6828" s="2">
        <v>0</v>
      </c>
      <c r="K6828" s="2" t="s">
        <v>5458</v>
      </c>
      <c r="L6828" s="3">
        <v>45777</v>
      </c>
      <c r="M6828" s="3">
        <v>46105</v>
      </c>
      <c r="N6828" s="2" t="s">
        <v>560</v>
      </c>
    </row>
    <row r="6829" spans="2:14" x14ac:dyDescent="0.25">
      <c r="B6829" s="2" t="s">
        <v>5451</v>
      </c>
      <c r="C6829" s="2" t="s">
        <v>5452</v>
      </c>
      <c r="D6829" s="2" t="s">
        <v>41</v>
      </c>
      <c r="E6829" s="2" t="s">
        <v>17</v>
      </c>
      <c r="F6829" s="2" t="s">
        <v>552</v>
      </c>
      <c r="G6829" s="2" t="s">
        <v>4790</v>
      </c>
      <c r="H6829" s="2" t="s">
        <v>5453</v>
      </c>
      <c r="I6829" s="2">
        <v>2460</v>
      </c>
      <c r="J6829" s="2">
        <v>0</v>
      </c>
      <c r="K6829" s="2" t="s">
        <v>5454</v>
      </c>
      <c r="L6829" s="3">
        <v>45777</v>
      </c>
      <c r="M6829" s="3">
        <v>46130</v>
      </c>
      <c r="N6829" s="2" t="s">
        <v>560</v>
      </c>
    </row>
    <row r="6830" spans="2:14" x14ac:dyDescent="0.25">
      <c r="B6830" s="2" t="s">
        <v>5451</v>
      </c>
      <c r="C6830" s="2" t="s">
        <v>5452</v>
      </c>
      <c r="D6830" s="2" t="s">
        <v>41</v>
      </c>
      <c r="E6830" s="2" t="s">
        <v>17</v>
      </c>
      <c r="F6830" s="2" t="s">
        <v>552</v>
      </c>
      <c r="G6830" s="2" t="s">
        <v>4790</v>
      </c>
      <c r="H6830" s="2" t="s">
        <v>5453</v>
      </c>
      <c r="I6830" s="2">
        <v>2460</v>
      </c>
      <c r="J6830" s="2">
        <v>0</v>
      </c>
      <c r="K6830" s="2" t="s">
        <v>5169</v>
      </c>
      <c r="L6830" s="3">
        <v>45810</v>
      </c>
      <c r="M6830" s="3">
        <v>46170</v>
      </c>
      <c r="N6830" s="2" t="s">
        <v>560</v>
      </c>
    </row>
    <row r="6831" spans="2:14" x14ac:dyDescent="0.25">
      <c r="B6831" s="2" t="s">
        <v>5451</v>
      </c>
      <c r="C6831" s="2" t="s">
        <v>5452</v>
      </c>
      <c r="D6831" s="2" t="s">
        <v>41</v>
      </c>
      <c r="E6831" s="2" t="s">
        <v>17</v>
      </c>
      <c r="F6831" s="2" t="s">
        <v>552</v>
      </c>
      <c r="G6831" s="2" t="s">
        <v>4790</v>
      </c>
      <c r="H6831" s="2" t="s">
        <v>5453</v>
      </c>
      <c r="I6831" s="2">
        <v>2460</v>
      </c>
      <c r="J6831" s="2">
        <v>0</v>
      </c>
      <c r="K6831" s="2" t="s">
        <v>5459</v>
      </c>
      <c r="L6831" s="3">
        <v>45836</v>
      </c>
      <c r="M6831" s="3">
        <v>46168</v>
      </c>
      <c r="N6831" s="2" t="s">
        <v>560</v>
      </c>
    </row>
    <row r="6832" spans="2:14" x14ac:dyDescent="0.25">
      <c r="B6832" s="2" t="s">
        <v>5451</v>
      </c>
      <c r="C6832" s="2" t="s">
        <v>5452</v>
      </c>
      <c r="D6832" s="2" t="s">
        <v>41</v>
      </c>
      <c r="E6832" s="2" t="s">
        <v>17</v>
      </c>
      <c r="F6832" s="2" t="s">
        <v>552</v>
      </c>
      <c r="G6832" s="2" t="s">
        <v>4790</v>
      </c>
      <c r="H6832" s="2" t="s">
        <v>5453</v>
      </c>
      <c r="I6832" s="2">
        <v>2460</v>
      </c>
      <c r="J6832" s="2">
        <v>0</v>
      </c>
      <c r="K6832" s="2" t="s">
        <v>5460</v>
      </c>
      <c r="L6832" s="3">
        <v>45836</v>
      </c>
      <c r="M6832" s="3">
        <v>46162</v>
      </c>
      <c r="N6832" s="2" t="s">
        <v>560</v>
      </c>
    </row>
    <row r="6833" spans="2:14" x14ac:dyDescent="0.25">
      <c r="B6833" s="2" t="s">
        <v>5451</v>
      </c>
      <c r="C6833" s="2" t="s">
        <v>5452</v>
      </c>
      <c r="D6833" s="2" t="s">
        <v>41</v>
      </c>
      <c r="E6833" s="2" t="s">
        <v>17</v>
      </c>
      <c r="F6833" s="2" t="s">
        <v>552</v>
      </c>
      <c r="G6833" s="2" t="s">
        <v>4790</v>
      </c>
      <c r="H6833" s="2" t="s">
        <v>5453</v>
      </c>
      <c r="I6833" s="2">
        <v>2460</v>
      </c>
      <c r="J6833" s="2">
        <v>0</v>
      </c>
      <c r="K6833" s="2" t="s">
        <v>5461</v>
      </c>
      <c r="L6833" s="3">
        <v>45836</v>
      </c>
      <c r="M6833" s="3">
        <v>46162</v>
      </c>
      <c r="N6833" s="2" t="s">
        <v>560</v>
      </c>
    </row>
    <row r="6834" spans="2:14" x14ac:dyDescent="0.25">
      <c r="B6834" s="2" t="s">
        <v>5451</v>
      </c>
      <c r="C6834" s="2" t="s">
        <v>5452</v>
      </c>
      <c r="D6834" s="2" t="s">
        <v>41</v>
      </c>
      <c r="E6834" s="2" t="s">
        <v>17</v>
      </c>
      <c r="F6834" s="2" t="s">
        <v>552</v>
      </c>
      <c r="G6834" s="2" t="s">
        <v>4790</v>
      </c>
      <c r="H6834" s="2" t="s">
        <v>5453</v>
      </c>
      <c r="I6834" s="2">
        <v>2460</v>
      </c>
      <c r="J6834" s="2">
        <v>2440</v>
      </c>
      <c r="K6834" s="2" t="s">
        <v>5462</v>
      </c>
      <c r="L6834" s="3">
        <v>45990</v>
      </c>
      <c r="M6834" s="3">
        <v>46322</v>
      </c>
      <c r="N6834" s="2" t="s">
        <v>560</v>
      </c>
    </row>
    <row r="6835" spans="2:14" x14ac:dyDescent="0.25">
      <c r="B6835" s="2" t="s">
        <v>5451</v>
      </c>
      <c r="C6835" s="2" t="s">
        <v>5452</v>
      </c>
      <c r="D6835" s="2" t="s">
        <v>41</v>
      </c>
      <c r="E6835" s="2" t="s">
        <v>17</v>
      </c>
      <c r="F6835" s="2" t="s">
        <v>552</v>
      </c>
      <c r="G6835" s="2" t="s">
        <v>4790</v>
      </c>
      <c r="H6835" s="2" t="s">
        <v>5453</v>
      </c>
      <c r="I6835" s="2">
        <v>2460</v>
      </c>
      <c r="J6835" s="2">
        <v>0</v>
      </c>
      <c r="K6835" s="2" t="s">
        <v>470</v>
      </c>
      <c r="L6835" s="2" t="s">
        <v>30</v>
      </c>
      <c r="M6835" s="2" t="s">
        <v>30</v>
      </c>
      <c r="N6835" s="2" t="s">
        <v>560</v>
      </c>
    </row>
    <row r="6836" spans="2:14" x14ac:dyDescent="0.25">
      <c r="B6836" s="2" t="s">
        <v>5463</v>
      </c>
      <c r="C6836" s="2" t="s">
        <v>5464</v>
      </c>
      <c r="D6836" s="2" t="s">
        <v>41</v>
      </c>
      <c r="E6836" s="2" t="s">
        <v>75</v>
      </c>
      <c r="F6836" s="2" t="s">
        <v>552</v>
      </c>
      <c r="G6836" s="2" t="s">
        <v>4790</v>
      </c>
      <c r="H6836" s="2" t="s">
        <v>5187</v>
      </c>
      <c r="I6836" s="2">
        <v>0</v>
      </c>
      <c r="J6836" s="2">
        <v>0</v>
      </c>
      <c r="K6836" s="2" t="s">
        <v>5465</v>
      </c>
      <c r="L6836" s="3">
        <v>45932</v>
      </c>
      <c r="M6836" s="3">
        <v>46192</v>
      </c>
      <c r="N6836" s="2" t="s">
        <v>5189</v>
      </c>
    </row>
    <row r="6837" spans="2:14" x14ac:dyDescent="0.25">
      <c r="B6837" s="2" t="s">
        <v>5463</v>
      </c>
      <c r="C6837" s="2" t="s">
        <v>5464</v>
      </c>
      <c r="D6837" s="2" t="s">
        <v>41</v>
      </c>
      <c r="E6837" s="2" t="s">
        <v>75</v>
      </c>
      <c r="F6837" s="2" t="s">
        <v>552</v>
      </c>
      <c r="G6837" s="2" t="s">
        <v>4790</v>
      </c>
      <c r="H6837" s="2" t="s">
        <v>5187</v>
      </c>
      <c r="I6837" s="2">
        <v>0</v>
      </c>
      <c r="J6837" s="2">
        <v>0</v>
      </c>
      <c r="K6837" s="2" t="s">
        <v>5466</v>
      </c>
      <c r="L6837" s="3">
        <v>45827</v>
      </c>
      <c r="M6837" s="3">
        <v>46010</v>
      </c>
      <c r="N6837" s="2" t="s">
        <v>5189</v>
      </c>
    </row>
    <row r="6838" spans="2:14" x14ac:dyDescent="0.25">
      <c r="B6838" s="2" t="s">
        <v>5463</v>
      </c>
      <c r="C6838" s="2" t="s">
        <v>5464</v>
      </c>
      <c r="D6838" s="2" t="s">
        <v>41</v>
      </c>
      <c r="E6838" s="2" t="s">
        <v>75</v>
      </c>
      <c r="F6838" s="2" t="s">
        <v>552</v>
      </c>
      <c r="G6838" s="2" t="s">
        <v>4790</v>
      </c>
      <c r="H6838" s="2" t="s">
        <v>5187</v>
      </c>
      <c r="I6838" s="2">
        <v>0</v>
      </c>
      <c r="J6838" s="2">
        <v>0</v>
      </c>
      <c r="K6838" s="2" t="s">
        <v>5466</v>
      </c>
      <c r="L6838" s="3">
        <v>46037</v>
      </c>
      <c r="M6838" s="3">
        <v>46147</v>
      </c>
      <c r="N6838" s="2" t="s">
        <v>5189</v>
      </c>
    </row>
    <row r="6839" spans="2:14" x14ac:dyDescent="0.25">
      <c r="B6839" s="2" t="s">
        <v>5463</v>
      </c>
      <c r="C6839" s="2" t="s">
        <v>5464</v>
      </c>
      <c r="D6839" s="2" t="s">
        <v>41</v>
      </c>
      <c r="E6839" s="2" t="s">
        <v>75</v>
      </c>
      <c r="F6839" s="2" t="s">
        <v>552</v>
      </c>
      <c r="G6839" s="2" t="s">
        <v>4790</v>
      </c>
      <c r="H6839" s="2" t="s">
        <v>5187</v>
      </c>
      <c r="I6839" s="2">
        <v>0</v>
      </c>
      <c r="J6839" s="2">
        <v>0</v>
      </c>
      <c r="K6839" s="2" t="s">
        <v>5466</v>
      </c>
      <c r="L6839" s="3">
        <v>46183</v>
      </c>
      <c r="M6839" s="3">
        <v>46291</v>
      </c>
      <c r="N6839" s="2" t="s">
        <v>5189</v>
      </c>
    </row>
    <row r="6840" spans="2:14" x14ac:dyDescent="0.25">
      <c r="B6840" s="2" t="s">
        <v>5463</v>
      </c>
      <c r="C6840" s="2" t="s">
        <v>5464</v>
      </c>
      <c r="D6840" s="2" t="s">
        <v>41</v>
      </c>
      <c r="E6840" s="2" t="s">
        <v>17</v>
      </c>
      <c r="F6840" s="2" t="s">
        <v>552</v>
      </c>
      <c r="G6840" s="2" t="s">
        <v>4790</v>
      </c>
      <c r="H6840" s="2" t="s">
        <v>5187</v>
      </c>
      <c r="I6840" s="2">
        <v>0</v>
      </c>
      <c r="J6840" s="2">
        <v>0</v>
      </c>
      <c r="K6840" s="2">
        <v>0</v>
      </c>
      <c r="L6840" s="3">
        <v>45831</v>
      </c>
      <c r="M6840" s="2" t="s">
        <v>30</v>
      </c>
      <c r="N6840" s="2" t="s">
        <v>5189</v>
      </c>
    </row>
    <row r="6841" spans="2:14" x14ac:dyDescent="0.25">
      <c r="B6841" s="2" t="s">
        <v>5463</v>
      </c>
      <c r="C6841" s="2" t="s">
        <v>5464</v>
      </c>
      <c r="D6841" s="2" t="s">
        <v>41</v>
      </c>
      <c r="E6841" s="2" t="s">
        <v>17</v>
      </c>
      <c r="F6841" s="2" t="s">
        <v>552</v>
      </c>
      <c r="G6841" s="2" t="s">
        <v>4790</v>
      </c>
      <c r="H6841" s="2" t="s">
        <v>5187</v>
      </c>
      <c r="I6841" s="2">
        <v>0</v>
      </c>
      <c r="J6841" s="2">
        <v>0</v>
      </c>
      <c r="K6841" s="2" t="s">
        <v>5465</v>
      </c>
      <c r="L6841" s="3">
        <v>45932</v>
      </c>
      <c r="M6841" s="3">
        <v>46192</v>
      </c>
      <c r="N6841" s="2" t="s">
        <v>5189</v>
      </c>
    </row>
    <row r="6842" spans="2:14" x14ac:dyDescent="0.25">
      <c r="B6842" s="2" t="s">
        <v>5463</v>
      </c>
      <c r="C6842" s="2" t="s">
        <v>5464</v>
      </c>
      <c r="D6842" s="2" t="s">
        <v>41</v>
      </c>
      <c r="E6842" s="2" t="s">
        <v>17</v>
      </c>
      <c r="F6842" s="2" t="s">
        <v>552</v>
      </c>
      <c r="G6842" s="2" t="s">
        <v>4790</v>
      </c>
      <c r="H6842" s="2" t="s">
        <v>5187</v>
      </c>
      <c r="I6842" s="2">
        <v>0</v>
      </c>
      <c r="J6842" s="2">
        <v>0</v>
      </c>
      <c r="K6842" s="2" t="s">
        <v>5466</v>
      </c>
      <c r="L6842" s="3">
        <v>45827</v>
      </c>
      <c r="M6842" s="3">
        <v>46010</v>
      </c>
      <c r="N6842" s="2" t="s">
        <v>5189</v>
      </c>
    </row>
    <row r="6843" spans="2:14" x14ac:dyDescent="0.25">
      <c r="B6843" s="2" t="s">
        <v>5463</v>
      </c>
      <c r="C6843" s="2" t="s">
        <v>5464</v>
      </c>
      <c r="D6843" s="2" t="s">
        <v>41</v>
      </c>
      <c r="E6843" s="2" t="s">
        <v>17</v>
      </c>
      <c r="F6843" s="2" t="s">
        <v>552</v>
      </c>
      <c r="G6843" s="2" t="s">
        <v>4790</v>
      </c>
      <c r="H6843" s="2" t="s">
        <v>5187</v>
      </c>
      <c r="I6843" s="2">
        <v>0</v>
      </c>
      <c r="J6843" s="2">
        <v>0</v>
      </c>
      <c r="K6843" s="2" t="s">
        <v>5466</v>
      </c>
      <c r="L6843" s="3">
        <v>46037</v>
      </c>
      <c r="M6843" s="3">
        <v>46147</v>
      </c>
      <c r="N6843" s="2" t="s">
        <v>5189</v>
      </c>
    </row>
    <row r="6844" spans="2:14" x14ac:dyDescent="0.25">
      <c r="B6844" s="2" t="s">
        <v>5463</v>
      </c>
      <c r="C6844" s="2" t="s">
        <v>5464</v>
      </c>
      <c r="D6844" s="2" t="s">
        <v>41</v>
      </c>
      <c r="E6844" s="2" t="s">
        <v>17</v>
      </c>
      <c r="F6844" s="2" t="s">
        <v>552</v>
      </c>
      <c r="G6844" s="2" t="s">
        <v>4790</v>
      </c>
      <c r="H6844" s="2" t="s">
        <v>5187</v>
      </c>
      <c r="I6844" s="2">
        <v>0</v>
      </c>
      <c r="J6844" s="2">
        <v>0</v>
      </c>
      <c r="K6844" s="2" t="s">
        <v>5466</v>
      </c>
      <c r="L6844" s="3">
        <v>46183</v>
      </c>
      <c r="M6844" s="3">
        <v>46291</v>
      </c>
      <c r="N6844" s="2" t="s">
        <v>5189</v>
      </c>
    </row>
    <row r="6845" spans="2:14" x14ac:dyDescent="0.25">
      <c r="B6845" s="2" t="s">
        <v>5463</v>
      </c>
      <c r="C6845" s="2" t="s">
        <v>5464</v>
      </c>
      <c r="D6845" s="2" t="s">
        <v>41</v>
      </c>
      <c r="E6845" s="2" t="s">
        <v>17</v>
      </c>
      <c r="F6845" s="2" t="s">
        <v>552</v>
      </c>
      <c r="G6845" s="2" t="s">
        <v>4790</v>
      </c>
      <c r="H6845" s="2" t="s">
        <v>5187</v>
      </c>
      <c r="I6845" s="2">
        <v>0</v>
      </c>
      <c r="J6845" s="2">
        <v>0</v>
      </c>
      <c r="K6845" s="2" t="s">
        <v>470</v>
      </c>
      <c r="L6845" s="2" t="s">
        <v>30</v>
      </c>
      <c r="M6845" s="2" t="s">
        <v>30</v>
      </c>
      <c r="N6845" s="2" t="s">
        <v>5189</v>
      </c>
    </row>
    <row r="6846" spans="2:14" x14ac:dyDescent="0.25">
      <c r="B6846" s="2" t="s">
        <v>5463</v>
      </c>
      <c r="C6846" s="2" t="s">
        <v>5464</v>
      </c>
      <c r="D6846" s="2" t="s">
        <v>41</v>
      </c>
      <c r="E6846" s="2" t="s">
        <v>181</v>
      </c>
      <c r="F6846" s="2" t="s">
        <v>552</v>
      </c>
      <c r="G6846" s="2" t="s">
        <v>4790</v>
      </c>
      <c r="H6846" s="2" t="s">
        <v>5187</v>
      </c>
      <c r="I6846" s="2">
        <v>0</v>
      </c>
      <c r="J6846" s="2">
        <v>0</v>
      </c>
      <c r="K6846" s="2" t="s">
        <v>5466</v>
      </c>
      <c r="L6846" s="3">
        <v>46037</v>
      </c>
      <c r="M6846" s="3">
        <v>46147</v>
      </c>
      <c r="N6846" s="2" t="s">
        <v>5189</v>
      </c>
    </row>
    <row r="6847" spans="2:14" hidden="1" x14ac:dyDescent="0.25">
      <c r="B6847" s="2" t="s">
        <v>5463</v>
      </c>
      <c r="C6847" s="2" t="s">
        <v>5464</v>
      </c>
      <c r="D6847" s="2" t="s">
        <v>41</v>
      </c>
      <c r="E6847" s="2" t="s">
        <v>233</v>
      </c>
      <c r="F6847" s="2" t="s">
        <v>552</v>
      </c>
      <c r="G6847" s="2" t="s">
        <v>4790</v>
      </c>
      <c r="H6847" s="2" t="s">
        <v>5187</v>
      </c>
      <c r="I6847" s="2">
        <v>0</v>
      </c>
      <c r="J6847" s="2">
        <v>0</v>
      </c>
      <c r="K6847" s="2" t="s">
        <v>5465</v>
      </c>
      <c r="L6847" s="3">
        <v>45932</v>
      </c>
      <c r="M6847" s="3">
        <v>46192</v>
      </c>
      <c r="N6847" s="2" t="s">
        <v>5189</v>
      </c>
    </row>
    <row r="6848" spans="2:14" hidden="1" x14ac:dyDescent="0.25">
      <c r="B6848" s="2" t="s">
        <v>5463</v>
      </c>
      <c r="C6848" s="2" t="s">
        <v>5464</v>
      </c>
      <c r="D6848" s="2" t="s">
        <v>41</v>
      </c>
      <c r="E6848" s="2" t="s">
        <v>233</v>
      </c>
      <c r="F6848" s="2" t="s">
        <v>552</v>
      </c>
      <c r="G6848" s="2" t="s">
        <v>4790</v>
      </c>
      <c r="H6848" s="2" t="s">
        <v>5187</v>
      </c>
      <c r="I6848" s="2">
        <v>0</v>
      </c>
      <c r="J6848" s="2">
        <v>0</v>
      </c>
      <c r="K6848" s="2" t="s">
        <v>5466</v>
      </c>
      <c r="L6848" s="3">
        <v>46037</v>
      </c>
      <c r="M6848" s="3">
        <v>46147</v>
      </c>
      <c r="N6848" s="2" t="s">
        <v>5189</v>
      </c>
    </row>
    <row r="6849" spans="2:14" x14ac:dyDescent="0.25">
      <c r="B6849" s="2" t="s">
        <v>5467</v>
      </c>
      <c r="C6849" s="2" t="s">
        <v>5468</v>
      </c>
      <c r="D6849" s="2" t="s">
        <v>41</v>
      </c>
      <c r="E6849" s="2" t="s">
        <v>75</v>
      </c>
      <c r="F6849" s="2" t="s">
        <v>300</v>
      </c>
      <c r="G6849" s="2" t="s">
        <v>1491</v>
      </c>
      <c r="H6849" s="2" t="s">
        <v>5049</v>
      </c>
      <c r="I6849" s="2">
        <v>3103</v>
      </c>
      <c r="J6849" s="2">
        <v>0</v>
      </c>
      <c r="K6849" s="2" t="s">
        <v>4846</v>
      </c>
      <c r="L6849" s="3">
        <v>45990</v>
      </c>
      <c r="M6849" s="3">
        <v>46174</v>
      </c>
      <c r="N6849" s="2" t="s">
        <v>560</v>
      </c>
    </row>
    <row r="6850" spans="2:14" x14ac:dyDescent="0.25">
      <c r="B6850" s="2" t="s">
        <v>5467</v>
      </c>
      <c r="C6850" s="2" t="s">
        <v>5468</v>
      </c>
      <c r="D6850" s="2" t="s">
        <v>41</v>
      </c>
      <c r="E6850" s="2" t="s">
        <v>75</v>
      </c>
      <c r="F6850" s="2" t="s">
        <v>300</v>
      </c>
      <c r="G6850" s="2" t="s">
        <v>1491</v>
      </c>
      <c r="H6850" s="2" t="s">
        <v>5049</v>
      </c>
      <c r="I6850" s="2">
        <v>3103</v>
      </c>
      <c r="J6850" s="2">
        <v>9</v>
      </c>
      <c r="K6850" s="2" t="s">
        <v>4832</v>
      </c>
      <c r="L6850" s="3">
        <v>46010</v>
      </c>
      <c r="M6850" s="3">
        <v>46204</v>
      </c>
      <c r="N6850" s="2" t="s">
        <v>560</v>
      </c>
    </row>
    <row r="6851" spans="2:14" x14ac:dyDescent="0.25">
      <c r="B6851" s="2" t="s">
        <v>5467</v>
      </c>
      <c r="C6851" s="2" t="s">
        <v>5468</v>
      </c>
      <c r="D6851" s="2" t="s">
        <v>41</v>
      </c>
      <c r="E6851" s="2" t="s">
        <v>17</v>
      </c>
      <c r="F6851" s="2" t="s">
        <v>300</v>
      </c>
      <c r="G6851" s="2" t="s">
        <v>1491</v>
      </c>
      <c r="H6851" s="2" t="s">
        <v>5049</v>
      </c>
      <c r="I6851" s="2">
        <v>3103</v>
      </c>
      <c r="J6851" s="2">
        <v>0</v>
      </c>
      <c r="K6851" s="2" t="s">
        <v>4825</v>
      </c>
      <c r="L6851" s="3">
        <v>45854</v>
      </c>
      <c r="M6851" s="3">
        <v>46082</v>
      </c>
      <c r="N6851" s="2" t="s">
        <v>560</v>
      </c>
    </row>
    <row r="6852" spans="2:14" x14ac:dyDescent="0.25">
      <c r="B6852" s="2" t="s">
        <v>5467</v>
      </c>
      <c r="C6852" s="2" t="s">
        <v>5468</v>
      </c>
      <c r="D6852" s="2" t="s">
        <v>41</v>
      </c>
      <c r="E6852" s="2" t="s">
        <v>17</v>
      </c>
      <c r="F6852" s="2" t="s">
        <v>300</v>
      </c>
      <c r="G6852" s="2" t="s">
        <v>1491</v>
      </c>
      <c r="H6852" s="2" t="s">
        <v>5049</v>
      </c>
      <c r="I6852" s="2">
        <v>3103</v>
      </c>
      <c r="J6852" s="2">
        <v>0</v>
      </c>
      <c r="K6852" s="2" t="s">
        <v>4827</v>
      </c>
      <c r="L6852" s="3">
        <v>45891</v>
      </c>
      <c r="M6852" s="3">
        <v>46143</v>
      </c>
      <c r="N6852" s="2" t="s">
        <v>560</v>
      </c>
    </row>
    <row r="6853" spans="2:14" x14ac:dyDescent="0.25">
      <c r="B6853" s="2" t="s">
        <v>5467</v>
      </c>
      <c r="C6853" s="2" t="s">
        <v>5468</v>
      </c>
      <c r="D6853" s="2" t="s">
        <v>41</v>
      </c>
      <c r="E6853" s="2" t="s">
        <v>17</v>
      </c>
      <c r="F6853" s="2" t="s">
        <v>300</v>
      </c>
      <c r="G6853" s="2" t="s">
        <v>1491</v>
      </c>
      <c r="H6853" s="2" t="s">
        <v>5049</v>
      </c>
      <c r="I6853" s="2">
        <v>3103</v>
      </c>
      <c r="J6853" s="2">
        <v>0</v>
      </c>
      <c r="K6853" s="2" t="s">
        <v>4831</v>
      </c>
      <c r="L6853" s="3">
        <v>45925</v>
      </c>
      <c r="M6853" s="3">
        <v>46174</v>
      </c>
      <c r="N6853" s="2" t="s">
        <v>560</v>
      </c>
    </row>
    <row r="6854" spans="2:14" x14ac:dyDescent="0.25">
      <c r="B6854" s="2" t="s">
        <v>5467</v>
      </c>
      <c r="C6854" s="2" t="s">
        <v>5468</v>
      </c>
      <c r="D6854" s="2" t="s">
        <v>41</v>
      </c>
      <c r="E6854" s="2" t="s">
        <v>17</v>
      </c>
      <c r="F6854" s="2" t="s">
        <v>300</v>
      </c>
      <c r="G6854" s="2" t="s">
        <v>1491</v>
      </c>
      <c r="H6854" s="2" t="s">
        <v>5049</v>
      </c>
      <c r="I6854" s="2">
        <v>3103</v>
      </c>
      <c r="J6854" s="2">
        <v>0</v>
      </c>
      <c r="K6854" s="2" t="s">
        <v>4846</v>
      </c>
      <c r="L6854" s="3">
        <v>45990</v>
      </c>
      <c r="M6854" s="3">
        <v>46174</v>
      </c>
      <c r="N6854" s="2" t="s">
        <v>560</v>
      </c>
    </row>
    <row r="6855" spans="2:14" x14ac:dyDescent="0.25">
      <c r="B6855" s="2" t="s">
        <v>5467</v>
      </c>
      <c r="C6855" s="2" t="s">
        <v>5468</v>
      </c>
      <c r="D6855" s="2" t="s">
        <v>41</v>
      </c>
      <c r="E6855" s="2" t="s">
        <v>17</v>
      </c>
      <c r="F6855" s="2" t="s">
        <v>300</v>
      </c>
      <c r="G6855" s="2" t="s">
        <v>1491</v>
      </c>
      <c r="H6855" s="2" t="s">
        <v>5049</v>
      </c>
      <c r="I6855" s="2">
        <v>3103</v>
      </c>
      <c r="J6855" s="2">
        <v>0</v>
      </c>
      <c r="K6855" s="2" t="s">
        <v>4832</v>
      </c>
      <c r="L6855" s="3">
        <v>46010</v>
      </c>
      <c r="M6855" s="3">
        <v>46204</v>
      </c>
      <c r="N6855" s="2" t="s">
        <v>560</v>
      </c>
    </row>
    <row r="6856" spans="2:14" x14ac:dyDescent="0.25">
      <c r="B6856" s="2" t="s">
        <v>5467</v>
      </c>
      <c r="C6856" s="2" t="s">
        <v>5468</v>
      </c>
      <c r="D6856" s="2" t="s">
        <v>41</v>
      </c>
      <c r="E6856" s="2" t="s">
        <v>17</v>
      </c>
      <c r="F6856" s="2" t="s">
        <v>300</v>
      </c>
      <c r="G6856" s="2" t="s">
        <v>1491</v>
      </c>
      <c r="H6856" s="2" t="s">
        <v>5049</v>
      </c>
      <c r="I6856" s="2">
        <v>3103</v>
      </c>
      <c r="J6856" s="2">
        <v>14</v>
      </c>
      <c r="K6856" s="2" t="s">
        <v>4889</v>
      </c>
      <c r="L6856" s="3">
        <v>46140</v>
      </c>
      <c r="M6856" s="3">
        <v>46388</v>
      </c>
      <c r="N6856" s="2" t="s">
        <v>560</v>
      </c>
    </row>
    <row r="6857" spans="2:14" x14ac:dyDescent="0.25">
      <c r="B6857" s="2" t="s">
        <v>5467</v>
      </c>
      <c r="C6857" s="2" t="s">
        <v>5468</v>
      </c>
      <c r="D6857" s="2" t="s">
        <v>41</v>
      </c>
      <c r="E6857" s="2" t="s">
        <v>17</v>
      </c>
      <c r="F6857" s="2" t="s">
        <v>300</v>
      </c>
      <c r="G6857" s="2" t="s">
        <v>1491</v>
      </c>
      <c r="H6857" s="2" t="s">
        <v>5049</v>
      </c>
      <c r="I6857" s="2">
        <v>3103</v>
      </c>
      <c r="J6857" s="2">
        <v>0</v>
      </c>
      <c r="K6857" s="2" t="s">
        <v>5469</v>
      </c>
      <c r="L6857" s="3">
        <v>46151</v>
      </c>
      <c r="M6857" s="3">
        <v>46388</v>
      </c>
      <c r="N6857" s="2" t="s">
        <v>560</v>
      </c>
    </row>
    <row r="6858" spans="2:14" x14ac:dyDescent="0.25">
      <c r="B6858" s="2" t="s">
        <v>5467</v>
      </c>
      <c r="C6858" s="2" t="s">
        <v>5468</v>
      </c>
      <c r="D6858" s="2" t="s">
        <v>41</v>
      </c>
      <c r="E6858" s="2" t="s">
        <v>17</v>
      </c>
      <c r="F6858" s="2" t="s">
        <v>300</v>
      </c>
      <c r="G6858" s="2" t="s">
        <v>1491</v>
      </c>
      <c r="H6858" s="2" t="s">
        <v>5049</v>
      </c>
      <c r="I6858" s="2">
        <v>3103</v>
      </c>
      <c r="J6858" s="2">
        <v>0</v>
      </c>
      <c r="K6858" s="2" t="s">
        <v>4854</v>
      </c>
      <c r="L6858" s="3">
        <v>46165</v>
      </c>
      <c r="M6858" s="3">
        <v>46388</v>
      </c>
      <c r="N6858" s="2" t="s">
        <v>560</v>
      </c>
    </row>
    <row r="6859" spans="2:14" x14ac:dyDescent="0.25">
      <c r="B6859" s="2" t="s">
        <v>5467</v>
      </c>
      <c r="C6859" s="2" t="s">
        <v>5468</v>
      </c>
      <c r="D6859" s="2" t="s">
        <v>41</v>
      </c>
      <c r="E6859" s="2" t="s">
        <v>17</v>
      </c>
      <c r="F6859" s="2" t="s">
        <v>300</v>
      </c>
      <c r="G6859" s="2" t="s">
        <v>1491</v>
      </c>
      <c r="H6859" s="2" t="s">
        <v>5049</v>
      </c>
      <c r="I6859" s="2">
        <v>3103</v>
      </c>
      <c r="J6859" s="2">
        <v>260</v>
      </c>
      <c r="K6859" s="2" t="s">
        <v>4855</v>
      </c>
      <c r="L6859" s="3">
        <v>46172</v>
      </c>
      <c r="M6859" s="3">
        <v>46388</v>
      </c>
      <c r="N6859" s="2" t="s">
        <v>560</v>
      </c>
    </row>
    <row r="6860" spans="2:14" x14ac:dyDescent="0.25">
      <c r="B6860" s="2" t="s">
        <v>5467</v>
      </c>
      <c r="C6860" s="2" t="s">
        <v>5468</v>
      </c>
      <c r="D6860" s="2" t="s">
        <v>41</v>
      </c>
      <c r="E6860" s="2" t="s">
        <v>17</v>
      </c>
      <c r="F6860" s="2" t="s">
        <v>300</v>
      </c>
      <c r="G6860" s="2" t="s">
        <v>1491</v>
      </c>
      <c r="H6860" s="2" t="s">
        <v>5049</v>
      </c>
      <c r="I6860" s="2">
        <v>3103</v>
      </c>
      <c r="J6860" s="2">
        <v>483</v>
      </c>
      <c r="K6860" s="2" t="s">
        <v>4856</v>
      </c>
      <c r="L6860" s="3">
        <v>46172</v>
      </c>
      <c r="M6860" s="3">
        <v>46419</v>
      </c>
      <c r="N6860" s="2" t="s">
        <v>560</v>
      </c>
    </row>
    <row r="6861" spans="2:14" x14ac:dyDescent="0.25">
      <c r="B6861" s="2" t="s">
        <v>5467</v>
      </c>
      <c r="C6861" s="2" t="s">
        <v>5468</v>
      </c>
      <c r="D6861" s="2" t="s">
        <v>41</v>
      </c>
      <c r="E6861" s="2" t="s">
        <v>17</v>
      </c>
      <c r="F6861" s="2" t="s">
        <v>300</v>
      </c>
      <c r="G6861" s="2" t="s">
        <v>1491</v>
      </c>
      <c r="H6861" s="2" t="s">
        <v>5049</v>
      </c>
      <c r="I6861" s="2">
        <v>3103</v>
      </c>
      <c r="J6861" s="2">
        <v>337</v>
      </c>
      <c r="K6861" s="2" t="s">
        <v>4838</v>
      </c>
      <c r="L6861" s="3">
        <v>46172</v>
      </c>
      <c r="M6861" s="3">
        <v>46419</v>
      </c>
      <c r="N6861" s="2" t="s">
        <v>560</v>
      </c>
    </row>
    <row r="6862" spans="2:14" x14ac:dyDescent="0.25">
      <c r="B6862" s="2" t="s">
        <v>5467</v>
      </c>
      <c r="C6862" s="2" t="s">
        <v>5468</v>
      </c>
      <c r="D6862" s="2" t="s">
        <v>41</v>
      </c>
      <c r="E6862" s="2" t="s">
        <v>17</v>
      </c>
      <c r="F6862" s="2" t="s">
        <v>300</v>
      </c>
      <c r="G6862" s="2" t="s">
        <v>1491</v>
      </c>
      <c r="H6862" s="2" t="s">
        <v>5049</v>
      </c>
      <c r="I6862" s="2">
        <v>3103</v>
      </c>
      <c r="J6862" s="2">
        <v>918</v>
      </c>
      <c r="K6862" s="2" t="s">
        <v>4839</v>
      </c>
      <c r="L6862" s="3">
        <v>46203</v>
      </c>
      <c r="M6862" s="3">
        <v>46447</v>
      </c>
      <c r="N6862" s="2" t="s">
        <v>560</v>
      </c>
    </row>
    <row r="6863" spans="2:14" x14ac:dyDescent="0.25">
      <c r="B6863" s="2" t="s">
        <v>5467</v>
      </c>
      <c r="C6863" s="2" t="s">
        <v>5468</v>
      </c>
      <c r="D6863" s="2" t="s">
        <v>41</v>
      </c>
      <c r="E6863" s="2" t="s">
        <v>17</v>
      </c>
      <c r="F6863" s="2" t="s">
        <v>300</v>
      </c>
      <c r="G6863" s="2" t="s">
        <v>1491</v>
      </c>
      <c r="H6863" s="2" t="s">
        <v>5049</v>
      </c>
      <c r="I6863" s="2">
        <v>3103</v>
      </c>
      <c r="J6863" s="2">
        <v>1082</v>
      </c>
      <c r="K6863" s="2" t="s">
        <v>4842</v>
      </c>
      <c r="L6863" s="3">
        <v>46203</v>
      </c>
      <c r="M6863" s="3">
        <v>46447</v>
      </c>
      <c r="N6863" s="2" t="s">
        <v>560</v>
      </c>
    </row>
    <row r="6864" spans="2:14" x14ac:dyDescent="0.25">
      <c r="B6864" s="2" t="s">
        <v>5467</v>
      </c>
      <c r="C6864" s="2" t="s">
        <v>5468</v>
      </c>
      <c r="D6864" s="2" t="s">
        <v>41</v>
      </c>
      <c r="E6864" s="2" t="s">
        <v>17</v>
      </c>
      <c r="F6864" s="2" t="s">
        <v>300</v>
      </c>
      <c r="G6864" s="2" t="s">
        <v>1491</v>
      </c>
      <c r="H6864" s="2" t="s">
        <v>5049</v>
      </c>
      <c r="I6864" s="2">
        <v>3103</v>
      </c>
      <c r="J6864" s="2">
        <v>0</v>
      </c>
      <c r="K6864" s="2" t="s">
        <v>470</v>
      </c>
      <c r="L6864" s="2" t="s">
        <v>30</v>
      </c>
      <c r="M6864" s="2" t="s">
        <v>30</v>
      </c>
      <c r="N6864" s="2" t="s">
        <v>560</v>
      </c>
    </row>
    <row r="6865" spans="2:14" x14ac:dyDescent="0.25">
      <c r="B6865" s="2" t="s">
        <v>5470</v>
      </c>
      <c r="C6865" s="2" t="s">
        <v>5471</v>
      </c>
      <c r="D6865" s="2" t="s">
        <v>28</v>
      </c>
      <c r="E6865" s="2" t="s">
        <v>17</v>
      </c>
      <c r="F6865" s="2" t="s">
        <v>253</v>
      </c>
      <c r="G6865" s="2" t="s">
        <v>253</v>
      </c>
      <c r="H6865" s="2" t="s">
        <v>5471</v>
      </c>
      <c r="I6865" s="2">
        <v>27</v>
      </c>
      <c r="J6865" s="2">
        <v>27</v>
      </c>
      <c r="K6865" s="2">
        <v>0</v>
      </c>
      <c r="L6865" s="3">
        <v>44958</v>
      </c>
      <c r="M6865" s="2" t="s">
        <v>30</v>
      </c>
      <c r="N6865" s="2" t="s">
        <v>749</v>
      </c>
    </row>
    <row r="6866" spans="2:14" x14ac:dyDescent="0.25">
      <c r="B6866" s="2" t="s">
        <v>5472</v>
      </c>
      <c r="C6866" s="2" t="s">
        <v>5473</v>
      </c>
      <c r="D6866" s="2" t="s">
        <v>28</v>
      </c>
      <c r="E6866" s="2" t="s">
        <v>17</v>
      </c>
      <c r="F6866" s="2" t="s">
        <v>253</v>
      </c>
      <c r="G6866" s="2" t="s">
        <v>253</v>
      </c>
      <c r="H6866" s="2" t="s">
        <v>24</v>
      </c>
      <c r="I6866" s="2">
        <v>201</v>
      </c>
      <c r="J6866" s="2">
        <v>201</v>
      </c>
      <c r="K6866" s="2">
        <v>0</v>
      </c>
      <c r="L6866" s="3">
        <v>44958</v>
      </c>
      <c r="M6866" s="2" t="s">
        <v>30</v>
      </c>
      <c r="N6866" s="2" t="s">
        <v>5474</v>
      </c>
    </row>
    <row r="6867" spans="2:14" x14ac:dyDescent="0.25">
      <c r="B6867" s="2" t="s">
        <v>5475</v>
      </c>
      <c r="C6867" s="2" t="s">
        <v>5476</v>
      </c>
      <c r="D6867" s="2" t="s">
        <v>28</v>
      </c>
      <c r="E6867" s="2" t="s">
        <v>17</v>
      </c>
      <c r="F6867" s="2" t="s">
        <v>253</v>
      </c>
      <c r="G6867" s="2" t="s">
        <v>253</v>
      </c>
      <c r="H6867" s="2" t="s">
        <v>24</v>
      </c>
      <c r="I6867" s="2">
        <v>36</v>
      </c>
      <c r="J6867" s="2">
        <v>36</v>
      </c>
      <c r="K6867" s="2">
        <v>0</v>
      </c>
      <c r="L6867" s="3">
        <v>44958</v>
      </c>
      <c r="M6867" s="2" t="s">
        <v>30</v>
      </c>
      <c r="N6867" s="2" t="s">
        <v>5474</v>
      </c>
    </row>
    <row r="6868" spans="2:14" x14ac:dyDescent="0.25">
      <c r="B6868" s="2" t="s">
        <v>5477</v>
      </c>
      <c r="C6868" s="2" t="s">
        <v>5478</v>
      </c>
      <c r="D6868" s="2" t="s">
        <v>28</v>
      </c>
      <c r="E6868" s="2" t="s">
        <v>17</v>
      </c>
      <c r="F6868" s="2" t="s">
        <v>253</v>
      </c>
      <c r="G6868" s="2" t="s">
        <v>253</v>
      </c>
      <c r="H6868" s="2" t="s">
        <v>24</v>
      </c>
      <c r="I6868" s="2">
        <v>70</v>
      </c>
      <c r="J6868" s="2">
        <v>70</v>
      </c>
      <c r="K6868" s="2">
        <v>0</v>
      </c>
      <c r="L6868" s="3">
        <v>44958</v>
      </c>
      <c r="M6868" s="2" t="s">
        <v>30</v>
      </c>
      <c r="N6868" s="2" t="s">
        <v>5474</v>
      </c>
    </row>
    <row r="6869" spans="2:14" x14ac:dyDescent="0.25">
      <c r="B6869" s="2" t="s">
        <v>5479</v>
      </c>
      <c r="C6869" s="2" t="s">
        <v>5480</v>
      </c>
      <c r="D6869" s="2" t="s">
        <v>16</v>
      </c>
      <c r="E6869" s="2" t="s">
        <v>17</v>
      </c>
      <c r="F6869" s="2" t="s">
        <v>18</v>
      </c>
      <c r="G6869" s="2" t="s">
        <v>175</v>
      </c>
      <c r="H6869" s="2" t="s">
        <v>5481</v>
      </c>
      <c r="I6869" s="2">
        <v>0</v>
      </c>
      <c r="J6869" s="2">
        <v>0</v>
      </c>
      <c r="K6869" s="2">
        <v>10183117</v>
      </c>
      <c r="L6869" s="3">
        <v>44958</v>
      </c>
      <c r="M6869" s="3">
        <v>46266</v>
      </c>
      <c r="N6869" s="2" t="s">
        <v>153</v>
      </c>
    </row>
    <row r="6870" spans="2:14" x14ac:dyDescent="0.25">
      <c r="B6870" s="2" t="s">
        <v>5479</v>
      </c>
      <c r="C6870" s="2" t="s">
        <v>5480</v>
      </c>
      <c r="D6870" s="2" t="s">
        <v>16</v>
      </c>
      <c r="E6870" s="2" t="s">
        <v>17</v>
      </c>
      <c r="F6870" s="2" t="s">
        <v>18</v>
      </c>
      <c r="G6870" s="2" t="s">
        <v>175</v>
      </c>
      <c r="H6870" s="2" t="s">
        <v>5481</v>
      </c>
      <c r="I6870" s="2">
        <v>0</v>
      </c>
      <c r="J6870" s="2">
        <v>0</v>
      </c>
      <c r="K6870" s="2">
        <v>1018311701</v>
      </c>
      <c r="L6870" s="3">
        <v>45800</v>
      </c>
      <c r="M6870" s="3">
        <v>46508</v>
      </c>
      <c r="N6870" s="2" t="s">
        <v>153</v>
      </c>
    </row>
    <row r="6871" spans="2:14" x14ac:dyDescent="0.25">
      <c r="B6871" s="2" t="s">
        <v>5479</v>
      </c>
      <c r="C6871" s="2" t="s">
        <v>5480</v>
      </c>
      <c r="D6871" s="2" t="s">
        <v>16</v>
      </c>
      <c r="E6871" s="2" t="s">
        <v>17</v>
      </c>
      <c r="F6871" s="2" t="s">
        <v>18</v>
      </c>
      <c r="G6871" s="2" t="s">
        <v>175</v>
      </c>
      <c r="H6871" s="2" t="s">
        <v>5481</v>
      </c>
      <c r="I6871" s="2">
        <v>0</v>
      </c>
      <c r="J6871" s="2">
        <v>0</v>
      </c>
      <c r="K6871" s="2">
        <v>10183125</v>
      </c>
      <c r="L6871" s="3">
        <v>45800</v>
      </c>
      <c r="M6871" s="3">
        <v>46874</v>
      </c>
      <c r="N6871" s="2" t="s">
        <v>153</v>
      </c>
    </row>
    <row r="6872" spans="2:14" x14ac:dyDescent="0.25">
      <c r="B6872" s="2" t="s">
        <v>5479</v>
      </c>
      <c r="C6872" s="2" t="s">
        <v>5480</v>
      </c>
      <c r="D6872" s="2" t="s">
        <v>16</v>
      </c>
      <c r="E6872" s="2" t="s">
        <v>17</v>
      </c>
      <c r="F6872" s="2" t="s">
        <v>18</v>
      </c>
      <c r="G6872" s="2" t="s">
        <v>175</v>
      </c>
      <c r="H6872" s="2" t="s">
        <v>5481</v>
      </c>
      <c r="I6872" s="2">
        <v>0</v>
      </c>
      <c r="J6872" s="2">
        <v>0</v>
      </c>
      <c r="K6872" s="2">
        <v>31203202</v>
      </c>
      <c r="L6872" s="3">
        <v>45856</v>
      </c>
      <c r="M6872" s="3">
        <v>46874</v>
      </c>
      <c r="N6872" s="2" t="s">
        <v>153</v>
      </c>
    </row>
    <row r="6873" spans="2:14" x14ac:dyDescent="0.25">
      <c r="B6873" s="2" t="s">
        <v>5479</v>
      </c>
      <c r="C6873" s="2" t="s">
        <v>5480</v>
      </c>
      <c r="D6873" s="2" t="s">
        <v>16</v>
      </c>
      <c r="E6873" s="2" t="s">
        <v>17</v>
      </c>
      <c r="F6873" s="2" t="s">
        <v>18</v>
      </c>
      <c r="G6873" s="2" t="s">
        <v>175</v>
      </c>
      <c r="H6873" s="2" t="s">
        <v>5481</v>
      </c>
      <c r="I6873" s="2">
        <v>0</v>
      </c>
      <c r="J6873" s="2">
        <v>0</v>
      </c>
      <c r="K6873" s="2">
        <v>31203205</v>
      </c>
      <c r="L6873" s="3">
        <v>45856</v>
      </c>
      <c r="M6873" s="3">
        <v>46935</v>
      </c>
      <c r="N6873" s="2" t="s">
        <v>153</v>
      </c>
    </row>
    <row r="6874" spans="2:14" x14ac:dyDescent="0.25">
      <c r="B6874" s="2" t="s">
        <v>5482</v>
      </c>
      <c r="C6874" s="2" t="s">
        <v>5483</v>
      </c>
      <c r="D6874" s="2" t="s">
        <v>16</v>
      </c>
      <c r="E6874" s="2" t="s">
        <v>17</v>
      </c>
      <c r="F6874" s="2" t="s">
        <v>18</v>
      </c>
      <c r="G6874" s="2" t="s">
        <v>175</v>
      </c>
      <c r="H6874" s="2" t="s">
        <v>5481</v>
      </c>
      <c r="I6874" s="2">
        <v>198</v>
      </c>
      <c r="J6874" s="2">
        <v>15</v>
      </c>
      <c r="K6874" s="2">
        <v>10183110</v>
      </c>
      <c r="L6874" s="3">
        <v>44958</v>
      </c>
      <c r="M6874" s="3">
        <v>46296</v>
      </c>
      <c r="N6874" s="2" t="s">
        <v>153</v>
      </c>
    </row>
    <row r="6875" spans="2:14" x14ac:dyDescent="0.25">
      <c r="B6875" s="2" t="s">
        <v>5482</v>
      </c>
      <c r="C6875" s="2" t="s">
        <v>5483</v>
      </c>
      <c r="D6875" s="2" t="s">
        <v>16</v>
      </c>
      <c r="E6875" s="2" t="s">
        <v>17</v>
      </c>
      <c r="F6875" s="2" t="s">
        <v>18</v>
      </c>
      <c r="G6875" s="2" t="s">
        <v>175</v>
      </c>
      <c r="H6875" s="2" t="s">
        <v>5481</v>
      </c>
      <c r="I6875" s="2">
        <v>198</v>
      </c>
      <c r="J6875" s="2">
        <v>0</v>
      </c>
      <c r="K6875" s="2">
        <v>10183121</v>
      </c>
      <c r="L6875" s="3">
        <v>44958</v>
      </c>
      <c r="M6875" s="3">
        <v>46631</v>
      </c>
      <c r="N6875" s="2" t="s">
        <v>153</v>
      </c>
    </row>
    <row r="6876" spans="2:14" x14ac:dyDescent="0.25">
      <c r="B6876" s="2" t="s">
        <v>5482</v>
      </c>
      <c r="C6876" s="2" t="s">
        <v>5483</v>
      </c>
      <c r="D6876" s="2" t="s">
        <v>16</v>
      </c>
      <c r="E6876" s="2" t="s">
        <v>17</v>
      </c>
      <c r="F6876" s="2" t="s">
        <v>18</v>
      </c>
      <c r="G6876" s="2" t="s">
        <v>175</v>
      </c>
      <c r="H6876" s="2" t="s">
        <v>5481</v>
      </c>
      <c r="I6876" s="2">
        <v>198</v>
      </c>
      <c r="J6876" s="2">
        <v>0</v>
      </c>
      <c r="K6876" s="2" t="s">
        <v>5484</v>
      </c>
      <c r="L6876" s="3">
        <v>45800</v>
      </c>
      <c r="M6876" s="3">
        <v>46508</v>
      </c>
      <c r="N6876" s="2" t="s">
        <v>153</v>
      </c>
    </row>
    <row r="6877" spans="2:14" x14ac:dyDescent="0.25">
      <c r="B6877" s="2" t="s">
        <v>5482</v>
      </c>
      <c r="C6877" s="2" t="s">
        <v>5483</v>
      </c>
      <c r="D6877" s="2" t="s">
        <v>16</v>
      </c>
      <c r="E6877" s="2" t="s">
        <v>17</v>
      </c>
      <c r="F6877" s="2" t="s">
        <v>18</v>
      </c>
      <c r="G6877" s="2" t="s">
        <v>175</v>
      </c>
      <c r="H6877" s="2" t="s">
        <v>5481</v>
      </c>
      <c r="I6877" s="2">
        <v>198</v>
      </c>
      <c r="J6877" s="2">
        <v>183</v>
      </c>
      <c r="K6877" s="2">
        <v>31203205</v>
      </c>
      <c r="L6877" s="3">
        <v>45856</v>
      </c>
      <c r="M6877" s="3">
        <v>46935</v>
      </c>
      <c r="N6877" s="2" t="s">
        <v>153</v>
      </c>
    </row>
    <row r="6878" spans="2:14" x14ac:dyDescent="0.25">
      <c r="B6878" s="2" t="s">
        <v>5485</v>
      </c>
      <c r="C6878" s="2" t="s">
        <v>5486</v>
      </c>
      <c r="D6878" s="2" t="s">
        <v>16</v>
      </c>
      <c r="E6878" s="2" t="s">
        <v>17</v>
      </c>
      <c r="F6878" s="2" t="s">
        <v>18</v>
      </c>
      <c r="G6878" s="2" t="s">
        <v>175</v>
      </c>
      <c r="H6878" s="2" t="s">
        <v>5487</v>
      </c>
      <c r="I6878" s="2">
        <v>550</v>
      </c>
      <c r="J6878" s="2">
        <v>550</v>
      </c>
      <c r="K6878" s="2">
        <v>31203207</v>
      </c>
      <c r="L6878" s="3">
        <v>45856</v>
      </c>
      <c r="M6878" s="3">
        <v>46935</v>
      </c>
      <c r="N6878" s="2" t="s">
        <v>153</v>
      </c>
    </row>
    <row r="6879" spans="2:14" x14ac:dyDescent="0.25">
      <c r="B6879" s="2" t="s">
        <v>5488</v>
      </c>
      <c r="C6879" s="2" t="s">
        <v>5489</v>
      </c>
      <c r="D6879" s="2" t="s">
        <v>16</v>
      </c>
      <c r="E6879" s="2" t="s">
        <v>17</v>
      </c>
      <c r="F6879" s="2" t="s">
        <v>18</v>
      </c>
      <c r="G6879" s="2" t="s">
        <v>19</v>
      </c>
      <c r="H6879" s="2" t="s">
        <v>5490</v>
      </c>
      <c r="I6879" s="2">
        <v>200</v>
      </c>
      <c r="J6879" s="2">
        <v>200</v>
      </c>
      <c r="K6879" s="2" t="s">
        <v>5491</v>
      </c>
      <c r="L6879" s="3">
        <v>46202</v>
      </c>
      <c r="M6879" s="3">
        <v>47818</v>
      </c>
      <c r="N6879" s="2" t="s">
        <v>364</v>
      </c>
    </row>
    <row r="6880" spans="2:14" x14ac:dyDescent="0.25">
      <c r="B6880" s="2" t="s">
        <v>5492</v>
      </c>
      <c r="C6880" s="2" t="s">
        <v>5493</v>
      </c>
      <c r="D6880" s="2" t="s">
        <v>16</v>
      </c>
      <c r="E6880" s="2" t="s">
        <v>17</v>
      </c>
      <c r="F6880" s="2" t="s">
        <v>18</v>
      </c>
      <c r="G6880" s="2" t="s">
        <v>19</v>
      </c>
      <c r="H6880" s="2" t="s">
        <v>5490</v>
      </c>
      <c r="I6880" s="2">
        <v>0</v>
      </c>
      <c r="J6880" s="2">
        <v>0</v>
      </c>
      <c r="K6880" s="2" t="s">
        <v>5494</v>
      </c>
      <c r="L6880" s="3">
        <v>46202</v>
      </c>
      <c r="M6880" s="3">
        <v>48000</v>
      </c>
      <c r="N6880" s="2" t="s">
        <v>364</v>
      </c>
    </row>
    <row r="6881" spans="2:14" x14ac:dyDescent="0.25">
      <c r="B6881" s="2" t="s">
        <v>5495</v>
      </c>
      <c r="C6881" s="2" t="s">
        <v>5496</v>
      </c>
      <c r="D6881" s="2" t="s">
        <v>16</v>
      </c>
      <c r="E6881" s="2" t="s">
        <v>17</v>
      </c>
      <c r="F6881" s="2" t="s">
        <v>18</v>
      </c>
      <c r="G6881" s="2" t="s">
        <v>19</v>
      </c>
      <c r="H6881" s="2" t="s">
        <v>5490</v>
      </c>
      <c r="I6881" s="2">
        <v>60</v>
      </c>
      <c r="J6881" s="2">
        <v>60</v>
      </c>
      <c r="K6881" s="2" t="s">
        <v>5497</v>
      </c>
      <c r="L6881" s="3">
        <v>46202</v>
      </c>
      <c r="M6881" s="3">
        <v>47880</v>
      </c>
      <c r="N6881" s="2" t="s">
        <v>364</v>
      </c>
    </row>
    <row r="6882" spans="2:14" x14ac:dyDescent="0.25">
      <c r="B6882" s="2" t="s">
        <v>5498</v>
      </c>
      <c r="C6882" s="2" t="s">
        <v>5499</v>
      </c>
      <c r="D6882" s="2" t="s">
        <v>41</v>
      </c>
      <c r="E6882" s="2" t="s">
        <v>17</v>
      </c>
      <c r="F6882" s="2" t="s">
        <v>18</v>
      </c>
      <c r="G6882" s="2" t="s">
        <v>19</v>
      </c>
      <c r="H6882" s="2" t="s">
        <v>5500</v>
      </c>
      <c r="I6882" s="2">
        <v>0</v>
      </c>
      <c r="J6882" s="2">
        <v>0</v>
      </c>
      <c r="K6882" s="2">
        <v>20250610</v>
      </c>
      <c r="L6882" s="3">
        <v>46121</v>
      </c>
      <c r="M6882" s="3">
        <v>47027</v>
      </c>
      <c r="N6882" s="2" t="s">
        <v>21</v>
      </c>
    </row>
    <row r="6883" spans="2:14" x14ac:dyDescent="0.25">
      <c r="B6883" s="2" t="s">
        <v>5498</v>
      </c>
      <c r="C6883" s="2" t="s">
        <v>5499</v>
      </c>
      <c r="D6883" s="2" t="s">
        <v>41</v>
      </c>
      <c r="E6883" s="2" t="s">
        <v>17</v>
      </c>
      <c r="F6883" s="2" t="s">
        <v>18</v>
      </c>
      <c r="G6883" s="2" t="s">
        <v>19</v>
      </c>
      <c r="H6883" s="2" t="s">
        <v>5500</v>
      </c>
      <c r="I6883" s="2">
        <v>0</v>
      </c>
      <c r="J6883" s="2">
        <v>0</v>
      </c>
      <c r="K6883" s="2">
        <v>25062025</v>
      </c>
      <c r="L6883" s="3">
        <v>45868</v>
      </c>
      <c r="M6883" s="3">
        <v>46539</v>
      </c>
      <c r="N6883" s="2" t="s">
        <v>21</v>
      </c>
    </row>
    <row r="6884" spans="2:14" x14ac:dyDescent="0.25">
      <c r="B6884" s="2" t="s">
        <v>5501</v>
      </c>
      <c r="C6884" s="2" t="s">
        <v>5502</v>
      </c>
      <c r="D6884" s="2" t="s">
        <v>41</v>
      </c>
      <c r="E6884" s="2" t="s">
        <v>17</v>
      </c>
      <c r="F6884" s="2" t="s">
        <v>18</v>
      </c>
      <c r="G6884" s="2" t="s">
        <v>19</v>
      </c>
      <c r="H6884" s="2" t="s">
        <v>5500</v>
      </c>
      <c r="I6884" s="2">
        <v>0</v>
      </c>
      <c r="J6884" s="2">
        <v>0</v>
      </c>
      <c r="K6884" s="2" t="s">
        <v>5503</v>
      </c>
      <c r="L6884" s="3">
        <v>46133</v>
      </c>
      <c r="M6884" s="3">
        <v>46935</v>
      </c>
      <c r="N6884" s="2" t="s">
        <v>21</v>
      </c>
    </row>
    <row r="6885" spans="2:14" x14ac:dyDescent="0.25">
      <c r="B6885" s="2" t="s">
        <v>5504</v>
      </c>
      <c r="C6885" s="2" t="s">
        <v>5505</v>
      </c>
      <c r="D6885" s="2" t="s">
        <v>41</v>
      </c>
      <c r="E6885" s="2" t="s">
        <v>17</v>
      </c>
      <c r="F6885" s="2" t="s">
        <v>300</v>
      </c>
      <c r="G6885" s="2" t="s">
        <v>5506</v>
      </c>
      <c r="H6885" s="2" t="s">
        <v>5507</v>
      </c>
      <c r="I6885" s="2">
        <v>0</v>
      </c>
      <c r="J6885" s="2">
        <v>0</v>
      </c>
      <c r="K6885" s="2" t="s">
        <v>5508</v>
      </c>
      <c r="L6885" s="3">
        <v>45902</v>
      </c>
      <c r="M6885" s="3">
        <v>46060</v>
      </c>
      <c r="N6885" s="2" t="s">
        <v>4904</v>
      </c>
    </row>
    <row r="6886" spans="2:14" x14ac:dyDescent="0.25">
      <c r="B6886" s="2" t="s">
        <v>5504</v>
      </c>
      <c r="C6886" s="2" t="s">
        <v>5505</v>
      </c>
      <c r="D6886" s="2" t="s">
        <v>41</v>
      </c>
      <c r="E6886" s="2" t="s">
        <v>17</v>
      </c>
      <c r="F6886" s="2" t="s">
        <v>300</v>
      </c>
      <c r="G6886" s="2" t="s">
        <v>5506</v>
      </c>
      <c r="H6886" s="2" t="s">
        <v>5507</v>
      </c>
      <c r="I6886" s="2">
        <v>0</v>
      </c>
      <c r="J6886" s="2">
        <v>0</v>
      </c>
      <c r="K6886" s="2" t="s">
        <v>5509</v>
      </c>
      <c r="L6886" s="3">
        <v>45902</v>
      </c>
      <c r="M6886" s="3">
        <v>46060</v>
      </c>
      <c r="N6886" s="2" t="s">
        <v>4904</v>
      </c>
    </row>
    <row r="6887" spans="2:14" x14ac:dyDescent="0.25">
      <c r="B6887" s="2" t="s">
        <v>5504</v>
      </c>
      <c r="C6887" s="2" t="s">
        <v>5505</v>
      </c>
      <c r="D6887" s="2" t="s">
        <v>41</v>
      </c>
      <c r="E6887" s="2" t="s">
        <v>17</v>
      </c>
      <c r="F6887" s="2" t="s">
        <v>300</v>
      </c>
      <c r="G6887" s="2" t="s">
        <v>5506</v>
      </c>
      <c r="H6887" s="2" t="s">
        <v>5507</v>
      </c>
      <c r="I6887" s="2">
        <v>0</v>
      </c>
      <c r="J6887" s="2">
        <v>0</v>
      </c>
      <c r="K6887" s="2" t="s">
        <v>5510</v>
      </c>
      <c r="L6887" s="3">
        <v>45902</v>
      </c>
      <c r="M6887" s="3">
        <v>46081</v>
      </c>
      <c r="N6887" s="2" t="s">
        <v>4904</v>
      </c>
    </row>
    <row r="6888" spans="2:14" x14ac:dyDescent="0.25">
      <c r="B6888" s="2" t="s">
        <v>5511</v>
      </c>
      <c r="C6888" s="2" t="s">
        <v>5512</v>
      </c>
      <c r="D6888" s="2" t="s">
        <v>41</v>
      </c>
      <c r="E6888" s="2" t="s">
        <v>17</v>
      </c>
      <c r="F6888" s="2" t="s">
        <v>300</v>
      </c>
      <c r="G6888" s="2" t="s">
        <v>1498</v>
      </c>
      <c r="H6888" s="2" t="s">
        <v>5513</v>
      </c>
      <c r="I6888" s="2">
        <v>0</v>
      </c>
      <c r="J6888" s="2">
        <v>0</v>
      </c>
      <c r="K6888" s="2">
        <v>2251795</v>
      </c>
      <c r="L6888" s="3">
        <v>45943</v>
      </c>
      <c r="M6888" s="3">
        <v>46235</v>
      </c>
      <c r="N6888" s="2" t="s">
        <v>4868</v>
      </c>
    </row>
    <row r="6889" spans="2:14" x14ac:dyDescent="0.25">
      <c r="B6889" s="2" t="s">
        <v>5511</v>
      </c>
      <c r="C6889" s="2" t="s">
        <v>5512</v>
      </c>
      <c r="D6889" s="2" t="s">
        <v>41</v>
      </c>
      <c r="E6889" s="2" t="s">
        <v>17</v>
      </c>
      <c r="F6889" s="2" t="s">
        <v>300</v>
      </c>
      <c r="G6889" s="2" t="s">
        <v>1498</v>
      </c>
      <c r="H6889" s="2" t="s">
        <v>5513</v>
      </c>
      <c r="I6889" s="2">
        <v>0</v>
      </c>
      <c r="J6889" s="2">
        <v>0</v>
      </c>
      <c r="K6889" s="2">
        <v>2251941</v>
      </c>
      <c r="L6889" s="3">
        <v>45957</v>
      </c>
      <c r="M6889" s="3">
        <v>46266</v>
      </c>
      <c r="N6889" s="2" t="s">
        <v>4868</v>
      </c>
    </row>
    <row r="6890" spans="2:14" x14ac:dyDescent="0.25">
      <c r="B6890" s="2" t="s">
        <v>5511</v>
      </c>
      <c r="C6890" s="2" t="s">
        <v>5512</v>
      </c>
      <c r="D6890" s="2" t="s">
        <v>41</v>
      </c>
      <c r="E6890" s="2" t="s">
        <v>17</v>
      </c>
      <c r="F6890" s="2" t="s">
        <v>300</v>
      </c>
      <c r="G6890" s="2" t="s">
        <v>1498</v>
      </c>
      <c r="H6890" s="2" t="s">
        <v>5513</v>
      </c>
      <c r="I6890" s="2">
        <v>0</v>
      </c>
      <c r="J6890" s="2">
        <v>0</v>
      </c>
      <c r="K6890" s="2">
        <v>2251962</v>
      </c>
      <c r="L6890" s="3">
        <v>45961</v>
      </c>
      <c r="M6890" s="3">
        <v>46266</v>
      </c>
      <c r="N6890" s="2" t="s">
        <v>4868</v>
      </c>
    </row>
    <row r="6891" spans="2:14" x14ac:dyDescent="0.25">
      <c r="B6891" s="2" t="s">
        <v>5511</v>
      </c>
      <c r="C6891" s="2" t="s">
        <v>5512</v>
      </c>
      <c r="D6891" s="2" t="s">
        <v>41</v>
      </c>
      <c r="E6891" s="2" t="s">
        <v>17</v>
      </c>
      <c r="F6891" s="2" t="s">
        <v>300</v>
      </c>
      <c r="G6891" s="2" t="s">
        <v>1498</v>
      </c>
      <c r="H6891" s="2" t="s">
        <v>5513</v>
      </c>
      <c r="I6891" s="2">
        <v>0</v>
      </c>
      <c r="J6891" s="2">
        <v>0</v>
      </c>
      <c r="K6891" s="2">
        <v>2252159</v>
      </c>
      <c r="L6891" s="3">
        <v>45993</v>
      </c>
      <c r="M6891" s="3">
        <v>46296</v>
      </c>
      <c r="N6891" s="2" t="s">
        <v>4868</v>
      </c>
    </row>
    <row r="6892" spans="2:14" x14ac:dyDescent="0.25">
      <c r="B6892" s="2" t="s">
        <v>5511</v>
      </c>
      <c r="C6892" s="2" t="s">
        <v>5512</v>
      </c>
      <c r="D6892" s="2" t="s">
        <v>41</v>
      </c>
      <c r="E6892" s="2" t="s">
        <v>17</v>
      </c>
      <c r="F6892" s="2" t="s">
        <v>300</v>
      </c>
      <c r="G6892" s="2" t="s">
        <v>1498</v>
      </c>
      <c r="H6892" s="2" t="s">
        <v>5513</v>
      </c>
      <c r="I6892" s="2">
        <v>0</v>
      </c>
      <c r="J6892" s="2">
        <v>0</v>
      </c>
      <c r="K6892" s="2">
        <v>251962</v>
      </c>
      <c r="L6892" s="3">
        <v>45981</v>
      </c>
      <c r="M6892" s="3">
        <v>46285</v>
      </c>
      <c r="N6892" s="2" t="s">
        <v>4868</v>
      </c>
    </row>
    <row r="6893" spans="2:14" x14ac:dyDescent="0.25">
      <c r="B6893" s="2" t="s">
        <v>5511</v>
      </c>
      <c r="C6893" s="2" t="s">
        <v>5512</v>
      </c>
      <c r="D6893" s="2" t="s">
        <v>41</v>
      </c>
      <c r="E6893" s="2" t="s">
        <v>17</v>
      </c>
      <c r="F6893" s="2" t="s">
        <v>300</v>
      </c>
      <c r="G6893" s="2" t="s">
        <v>1498</v>
      </c>
      <c r="H6893" s="2" t="s">
        <v>5513</v>
      </c>
      <c r="I6893" s="2">
        <v>0</v>
      </c>
      <c r="J6893" s="2">
        <v>0</v>
      </c>
      <c r="K6893" s="2">
        <v>252086</v>
      </c>
      <c r="L6893" s="3">
        <v>45981</v>
      </c>
      <c r="M6893" s="3">
        <v>46306</v>
      </c>
      <c r="N6893" s="2" t="s">
        <v>4868</v>
      </c>
    </row>
    <row r="6894" spans="2:14" x14ac:dyDescent="0.25">
      <c r="B6894" s="2" t="s">
        <v>5511</v>
      </c>
      <c r="C6894" s="2" t="s">
        <v>5512</v>
      </c>
      <c r="D6894" s="2" t="s">
        <v>41</v>
      </c>
      <c r="E6894" s="2" t="s">
        <v>17</v>
      </c>
      <c r="F6894" s="2" t="s">
        <v>300</v>
      </c>
      <c r="G6894" s="2" t="s">
        <v>1498</v>
      </c>
      <c r="H6894" s="2" t="s">
        <v>5513</v>
      </c>
      <c r="I6894" s="2">
        <v>0</v>
      </c>
      <c r="J6894" s="2">
        <v>0</v>
      </c>
      <c r="K6894" s="2">
        <v>3250033</v>
      </c>
      <c r="L6894" s="3">
        <v>46041</v>
      </c>
      <c r="M6894" s="3">
        <v>46357</v>
      </c>
      <c r="N6894" s="2" t="s">
        <v>4868</v>
      </c>
    </row>
    <row r="6895" spans="2:14" x14ac:dyDescent="0.25">
      <c r="B6895" s="2" t="s">
        <v>5514</v>
      </c>
      <c r="C6895" s="2" t="s">
        <v>5515</v>
      </c>
      <c r="D6895" s="2" t="s">
        <v>41</v>
      </c>
      <c r="E6895" s="2" t="s">
        <v>17</v>
      </c>
      <c r="F6895" s="2" t="s">
        <v>300</v>
      </c>
      <c r="G6895" s="2" t="s">
        <v>1498</v>
      </c>
      <c r="H6895" s="2" t="s">
        <v>5516</v>
      </c>
      <c r="I6895" s="2">
        <v>0</v>
      </c>
      <c r="J6895" s="2">
        <v>0</v>
      </c>
      <c r="K6895" s="2" t="s">
        <v>5517</v>
      </c>
      <c r="L6895" s="3">
        <v>46002</v>
      </c>
      <c r="M6895" s="3">
        <v>46383</v>
      </c>
      <c r="N6895" s="2" t="s">
        <v>560</v>
      </c>
    </row>
    <row r="6896" spans="2:14" x14ac:dyDescent="0.25">
      <c r="B6896" s="2" t="s">
        <v>5518</v>
      </c>
      <c r="C6896" s="2" t="s">
        <v>5519</v>
      </c>
      <c r="D6896" s="2" t="s">
        <v>41</v>
      </c>
      <c r="E6896" s="2" t="s">
        <v>17</v>
      </c>
      <c r="F6896" s="2" t="s">
        <v>300</v>
      </c>
      <c r="G6896" s="2" t="s">
        <v>1498</v>
      </c>
      <c r="H6896" s="2" t="s">
        <v>5520</v>
      </c>
      <c r="I6896" s="2">
        <v>0</v>
      </c>
      <c r="J6896" s="2">
        <v>0</v>
      </c>
      <c r="K6896" s="2">
        <v>260206</v>
      </c>
      <c r="L6896" s="3">
        <v>46057</v>
      </c>
      <c r="M6896" s="3">
        <v>46753</v>
      </c>
      <c r="N6896" s="2" t="s">
        <v>5521</v>
      </c>
    </row>
    <row r="6897" spans="2:14" x14ac:dyDescent="0.25">
      <c r="B6897" s="2" t="s">
        <v>5522</v>
      </c>
      <c r="C6897" s="2" t="s">
        <v>5523</v>
      </c>
      <c r="D6897" s="2" t="s">
        <v>41</v>
      </c>
      <c r="E6897" s="2" t="s">
        <v>17</v>
      </c>
      <c r="F6897" s="2" t="s">
        <v>300</v>
      </c>
      <c r="G6897" s="2" t="s">
        <v>1498</v>
      </c>
      <c r="H6897" s="2" t="s">
        <v>5524</v>
      </c>
      <c r="I6897" s="2">
        <v>240</v>
      </c>
      <c r="J6897" s="2">
        <v>240</v>
      </c>
      <c r="K6897" s="2">
        <v>452112521</v>
      </c>
      <c r="L6897" s="3">
        <v>46080</v>
      </c>
      <c r="M6897" s="3">
        <v>46473</v>
      </c>
      <c r="N6897" s="2" t="s">
        <v>1393</v>
      </c>
    </row>
    <row r="6898" spans="2:14" x14ac:dyDescent="0.25">
      <c r="B6898" s="2" t="s">
        <v>5525</v>
      </c>
      <c r="C6898" s="2" t="s">
        <v>5526</v>
      </c>
      <c r="D6898" s="2" t="s">
        <v>41</v>
      </c>
      <c r="E6898" s="2" t="s">
        <v>17</v>
      </c>
      <c r="F6898" s="2" t="s">
        <v>300</v>
      </c>
      <c r="G6898" s="2" t="s">
        <v>1498</v>
      </c>
      <c r="H6898" s="2" t="s">
        <v>5520</v>
      </c>
      <c r="I6898" s="2">
        <v>0</v>
      </c>
      <c r="J6898" s="2">
        <v>0</v>
      </c>
      <c r="K6898" s="2">
        <v>26284</v>
      </c>
      <c r="L6898" s="3">
        <v>46081</v>
      </c>
      <c r="M6898" s="3">
        <v>46784</v>
      </c>
      <c r="N6898" s="2" t="s">
        <v>5521</v>
      </c>
    </row>
    <row r="6899" spans="2:14" x14ac:dyDescent="0.25">
      <c r="B6899" s="2" t="s">
        <v>5527</v>
      </c>
      <c r="C6899" s="2" t="s">
        <v>5528</v>
      </c>
      <c r="D6899" s="2" t="s">
        <v>16</v>
      </c>
      <c r="E6899" s="2" t="s">
        <v>17</v>
      </c>
      <c r="F6899" s="2" t="s">
        <v>18</v>
      </c>
      <c r="G6899" s="2" t="s">
        <v>19</v>
      </c>
      <c r="H6899" s="2" t="s">
        <v>5529</v>
      </c>
      <c r="I6899" s="2">
        <v>10</v>
      </c>
      <c r="J6899" s="2">
        <v>0</v>
      </c>
      <c r="K6899" s="2" t="s">
        <v>5530</v>
      </c>
      <c r="L6899" s="3">
        <v>44958</v>
      </c>
      <c r="M6899" s="3">
        <v>47300</v>
      </c>
      <c r="N6899" s="2" t="s">
        <v>87</v>
      </c>
    </row>
    <row r="6900" spans="2:14" x14ac:dyDescent="0.25">
      <c r="B6900" s="2" t="s">
        <v>5527</v>
      </c>
      <c r="C6900" s="2" t="s">
        <v>5528</v>
      </c>
      <c r="D6900" s="2" t="s">
        <v>16</v>
      </c>
      <c r="E6900" s="2" t="s">
        <v>17</v>
      </c>
      <c r="F6900" s="2" t="s">
        <v>18</v>
      </c>
      <c r="G6900" s="2" t="s">
        <v>19</v>
      </c>
      <c r="H6900" s="2" t="s">
        <v>5529</v>
      </c>
      <c r="I6900" s="2">
        <v>10</v>
      </c>
      <c r="J6900" s="2">
        <v>0</v>
      </c>
      <c r="K6900" s="2" t="s">
        <v>5531</v>
      </c>
      <c r="L6900" s="3">
        <v>46048</v>
      </c>
      <c r="M6900" s="3">
        <v>47818</v>
      </c>
      <c r="N6900" s="2" t="s">
        <v>87</v>
      </c>
    </row>
    <row r="6901" spans="2:14" x14ac:dyDescent="0.25">
      <c r="B6901" s="2" t="s">
        <v>5527</v>
      </c>
      <c r="C6901" s="2" t="s">
        <v>5528</v>
      </c>
      <c r="D6901" s="2" t="s">
        <v>16</v>
      </c>
      <c r="E6901" s="2" t="s">
        <v>17</v>
      </c>
      <c r="F6901" s="2" t="s">
        <v>18</v>
      </c>
      <c r="G6901" s="2" t="s">
        <v>19</v>
      </c>
      <c r="H6901" s="2" t="s">
        <v>5529</v>
      </c>
      <c r="I6901" s="2">
        <v>10</v>
      </c>
      <c r="J6901" s="2">
        <v>0</v>
      </c>
      <c r="K6901" s="4" t="s">
        <v>5532</v>
      </c>
      <c r="L6901" s="3">
        <v>46167</v>
      </c>
      <c r="M6901" s="3">
        <v>47969</v>
      </c>
      <c r="N6901" s="2" t="s">
        <v>87</v>
      </c>
    </row>
    <row r="6902" spans="2:14" x14ac:dyDescent="0.25">
      <c r="B6902" s="2" t="s">
        <v>5527</v>
      </c>
      <c r="C6902" s="2" t="s">
        <v>5528</v>
      </c>
      <c r="D6902" s="2" t="s">
        <v>16</v>
      </c>
      <c r="E6902" s="2" t="s">
        <v>17</v>
      </c>
      <c r="F6902" s="2" t="s">
        <v>18</v>
      </c>
      <c r="G6902" s="2" t="s">
        <v>19</v>
      </c>
      <c r="H6902" s="2" t="s">
        <v>5529</v>
      </c>
      <c r="I6902" s="2">
        <v>10</v>
      </c>
      <c r="J6902" s="2">
        <v>0</v>
      </c>
      <c r="K6902" s="2" t="s">
        <v>5533</v>
      </c>
      <c r="L6902" s="3">
        <v>45817</v>
      </c>
      <c r="M6902" s="3">
        <v>47635</v>
      </c>
      <c r="N6902" s="2" t="s">
        <v>87</v>
      </c>
    </row>
    <row r="6903" spans="2:14" x14ac:dyDescent="0.25">
      <c r="B6903" s="2" t="s">
        <v>5527</v>
      </c>
      <c r="C6903" s="2" t="s">
        <v>5528</v>
      </c>
      <c r="D6903" s="2" t="s">
        <v>16</v>
      </c>
      <c r="E6903" s="2" t="s">
        <v>17</v>
      </c>
      <c r="F6903" s="2" t="s">
        <v>18</v>
      </c>
      <c r="G6903" s="2" t="s">
        <v>19</v>
      </c>
      <c r="H6903" s="2" t="s">
        <v>5529</v>
      </c>
      <c r="I6903" s="2">
        <v>10</v>
      </c>
      <c r="J6903" s="2">
        <v>10</v>
      </c>
      <c r="K6903" s="4" t="s">
        <v>5534</v>
      </c>
      <c r="L6903" s="3">
        <v>46167</v>
      </c>
      <c r="M6903" s="3">
        <v>47969</v>
      </c>
      <c r="N6903" s="2" t="s">
        <v>87</v>
      </c>
    </row>
    <row r="6904" spans="2:14" x14ac:dyDescent="0.25">
      <c r="B6904" s="2" t="s">
        <v>5527</v>
      </c>
      <c r="C6904" s="2" t="s">
        <v>5528</v>
      </c>
      <c r="D6904" s="2" t="s">
        <v>16</v>
      </c>
      <c r="E6904" s="2" t="s">
        <v>17</v>
      </c>
      <c r="F6904" s="2" t="s">
        <v>18</v>
      </c>
      <c r="G6904" s="2" t="s">
        <v>19</v>
      </c>
      <c r="H6904" s="2" t="s">
        <v>5529</v>
      </c>
      <c r="I6904" s="2">
        <v>10</v>
      </c>
      <c r="J6904" s="2">
        <v>0</v>
      </c>
      <c r="K6904" s="2" t="s">
        <v>5535</v>
      </c>
      <c r="L6904" s="3">
        <v>45891</v>
      </c>
      <c r="M6904" s="3">
        <v>47696</v>
      </c>
      <c r="N6904" s="2" t="s">
        <v>87</v>
      </c>
    </row>
    <row r="6905" spans="2:14" x14ac:dyDescent="0.25">
      <c r="B6905" s="2" t="s">
        <v>5527</v>
      </c>
      <c r="C6905" s="2" t="s">
        <v>5528</v>
      </c>
      <c r="D6905" s="2" t="s">
        <v>16</v>
      </c>
      <c r="E6905" s="2" t="s">
        <v>17</v>
      </c>
      <c r="F6905" s="2" t="s">
        <v>18</v>
      </c>
      <c r="G6905" s="2" t="s">
        <v>19</v>
      </c>
      <c r="H6905" s="2" t="s">
        <v>5529</v>
      </c>
      <c r="I6905" s="2">
        <v>10</v>
      </c>
      <c r="J6905" s="2">
        <v>0</v>
      </c>
      <c r="K6905" s="2" t="s">
        <v>5536</v>
      </c>
      <c r="L6905" s="3">
        <v>45758</v>
      </c>
      <c r="M6905" s="3">
        <v>47543</v>
      </c>
      <c r="N6905" s="2" t="s">
        <v>87</v>
      </c>
    </row>
    <row r="6906" spans="2:14" x14ac:dyDescent="0.25">
      <c r="B6906" s="2" t="s">
        <v>5527</v>
      </c>
      <c r="C6906" s="2" t="s">
        <v>5528</v>
      </c>
      <c r="D6906" s="2" t="s">
        <v>16</v>
      </c>
      <c r="E6906" s="2" t="s">
        <v>17</v>
      </c>
      <c r="F6906" s="2" t="s">
        <v>18</v>
      </c>
      <c r="G6906" s="2" t="s">
        <v>19</v>
      </c>
      <c r="H6906" s="2" t="s">
        <v>5529</v>
      </c>
      <c r="I6906" s="2">
        <v>10</v>
      </c>
      <c r="J6906" s="2">
        <v>0</v>
      </c>
      <c r="K6906" s="2" t="s">
        <v>5537</v>
      </c>
      <c r="L6906" s="3">
        <v>45670</v>
      </c>
      <c r="M6906" s="3">
        <v>47300</v>
      </c>
      <c r="N6906" s="2" t="s">
        <v>87</v>
      </c>
    </row>
    <row r="6907" spans="2:14" x14ac:dyDescent="0.25">
      <c r="B6907" s="2" t="s">
        <v>5527</v>
      </c>
      <c r="C6907" s="2" t="s">
        <v>5528</v>
      </c>
      <c r="D6907" s="2" t="s">
        <v>16</v>
      </c>
      <c r="E6907" s="2" t="s">
        <v>17</v>
      </c>
      <c r="F6907" s="2" t="s">
        <v>18</v>
      </c>
      <c r="G6907" s="2" t="s">
        <v>19</v>
      </c>
      <c r="H6907" s="2" t="s">
        <v>5529</v>
      </c>
      <c r="I6907" s="2">
        <v>10</v>
      </c>
      <c r="J6907" s="2">
        <v>0</v>
      </c>
      <c r="K6907" s="2" t="s">
        <v>5538</v>
      </c>
      <c r="L6907" s="3">
        <v>45758</v>
      </c>
      <c r="M6907" s="3">
        <v>47543</v>
      </c>
      <c r="N6907" s="2" t="s">
        <v>87</v>
      </c>
    </row>
    <row r="6908" spans="2:14" x14ac:dyDescent="0.25">
      <c r="B6908" s="2" t="s">
        <v>5527</v>
      </c>
      <c r="C6908" s="2" t="s">
        <v>5528</v>
      </c>
      <c r="D6908" s="2" t="s">
        <v>16</v>
      </c>
      <c r="E6908" s="2" t="s">
        <v>17</v>
      </c>
      <c r="F6908" s="2" t="s">
        <v>18</v>
      </c>
      <c r="G6908" s="2" t="s">
        <v>19</v>
      </c>
      <c r="H6908" s="2" t="s">
        <v>5529</v>
      </c>
      <c r="I6908" s="2">
        <v>10</v>
      </c>
      <c r="J6908" s="2">
        <v>0</v>
      </c>
      <c r="K6908" s="2" t="s">
        <v>5539</v>
      </c>
      <c r="L6908" s="3">
        <v>45680</v>
      </c>
      <c r="M6908" s="3">
        <v>47331</v>
      </c>
      <c r="N6908" s="2" t="s">
        <v>87</v>
      </c>
    </row>
    <row r="6909" spans="2:14" x14ac:dyDescent="0.25">
      <c r="B6909" s="2" t="s">
        <v>5527</v>
      </c>
      <c r="C6909" s="2" t="s">
        <v>5528</v>
      </c>
      <c r="D6909" s="2" t="s">
        <v>16</v>
      </c>
      <c r="E6909" s="2" t="s">
        <v>17</v>
      </c>
      <c r="F6909" s="2" t="s">
        <v>18</v>
      </c>
      <c r="G6909" s="2" t="s">
        <v>19</v>
      </c>
      <c r="H6909" s="2" t="s">
        <v>5529</v>
      </c>
      <c r="I6909" s="2">
        <v>10</v>
      </c>
      <c r="J6909" s="2">
        <v>0</v>
      </c>
      <c r="K6909" s="2" t="s">
        <v>5540</v>
      </c>
      <c r="L6909" s="3">
        <v>45758</v>
      </c>
      <c r="M6909" s="3">
        <v>47543</v>
      </c>
      <c r="N6909" s="2" t="s">
        <v>87</v>
      </c>
    </row>
    <row r="6910" spans="2:14" x14ac:dyDescent="0.25">
      <c r="B6910" s="2" t="s">
        <v>5527</v>
      </c>
      <c r="C6910" s="2" t="s">
        <v>5528</v>
      </c>
      <c r="D6910" s="2" t="s">
        <v>16</v>
      </c>
      <c r="E6910" s="2" t="s">
        <v>17</v>
      </c>
      <c r="F6910" s="2" t="s">
        <v>18</v>
      </c>
      <c r="G6910" s="2" t="s">
        <v>19</v>
      </c>
      <c r="H6910" s="2" t="s">
        <v>5529</v>
      </c>
      <c r="I6910" s="2">
        <v>10</v>
      </c>
      <c r="J6910" s="2">
        <v>0</v>
      </c>
      <c r="K6910" s="4" t="s">
        <v>5541</v>
      </c>
      <c r="L6910" s="3">
        <v>46198</v>
      </c>
      <c r="M6910" s="3">
        <v>48000</v>
      </c>
      <c r="N6910" s="2" t="s">
        <v>87</v>
      </c>
    </row>
    <row r="6911" spans="2:14" x14ac:dyDescent="0.25">
      <c r="B6911" s="2" t="s">
        <v>5527</v>
      </c>
      <c r="C6911" s="2" t="s">
        <v>5528</v>
      </c>
      <c r="D6911" s="2" t="s">
        <v>16</v>
      </c>
      <c r="E6911" s="2" t="s">
        <v>17</v>
      </c>
      <c r="F6911" s="2" t="s">
        <v>18</v>
      </c>
      <c r="G6911" s="2" t="s">
        <v>19</v>
      </c>
      <c r="H6911" s="2" t="s">
        <v>5529</v>
      </c>
      <c r="I6911" s="2">
        <v>10</v>
      </c>
      <c r="J6911" s="2">
        <v>0</v>
      </c>
      <c r="K6911" s="2">
        <v>2040208045</v>
      </c>
      <c r="L6911" s="3">
        <v>45805</v>
      </c>
      <c r="M6911" s="3">
        <v>47543</v>
      </c>
      <c r="N6911" s="2" t="s">
        <v>87</v>
      </c>
    </row>
    <row r="6912" spans="2:14" x14ac:dyDescent="0.25">
      <c r="B6912" s="2" t="s">
        <v>5527</v>
      </c>
      <c r="C6912" s="2" t="s">
        <v>5528</v>
      </c>
      <c r="D6912" s="2" t="s">
        <v>16</v>
      </c>
      <c r="E6912" s="2" t="s">
        <v>17</v>
      </c>
      <c r="F6912" s="2" t="s">
        <v>18</v>
      </c>
      <c r="G6912" s="2" t="s">
        <v>19</v>
      </c>
      <c r="H6912" s="2" t="s">
        <v>5529</v>
      </c>
      <c r="I6912" s="2">
        <v>10</v>
      </c>
      <c r="J6912" s="2">
        <v>0</v>
      </c>
      <c r="K6912" s="2" t="s">
        <v>5542</v>
      </c>
      <c r="L6912" s="3">
        <v>45758</v>
      </c>
      <c r="M6912" s="3">
        <v>47543</v>
      </c>
      <c r="N6912" s="2" t="s">
        <v>87</v>
      </c>
    </row>
    <row r="6913" spans="2:14" x14ac:dyDescent="0.25">
      <c r="B6913" s="2" t="s">
        <v>5527</v>
      </c>
      <c r="C6913" s="2" t="s">
        <v>5528</v>
      </c>
      <c r="D6913" s="2" t="s">
        <v>16</v>
      </c>
      <c r="E6913" s="2" t="s">
        <v>17</v>
      </c>
      <c r="F6913" s="2" t="s">
        <v>18</v>
      </c>
      <c r="G6913" s="2" t="s">
        <v>19</v>
      </c>
      <c r="H6913" s="2" t="s">
        <v>5529</v>
      </c>
      <c r="I6913" s="2">
        <v>10</v>
      </c>
      <c r="J6913" s="2">
        <v>0</v>
      </c>
      <c r="K6913" s="4">
        <v>2.0413000000000001E+39</v>
      </c>
      <c r="L6913" s="3">
        <v>46136</v>
      </c>
      <c r="M6913" s="3">
        <v>47939</v>
      </c>
      <c r="N6913" s="2" t="s">
        <v>87</v>
      </c>
    </row>
    <row r="6914" spans="2:14" x14ac:dyDescent="0.25">
      <c r="B6914" s="2" t="s">
        <v>5527</v>
      </c>
      <c r="C6914" s="2" t="s">
        <v>5528</v>
      </c>
      <c r="D6914" s="2" t="s">
        <v>16</v>
      </c>
      <c r="E6914" s="2" t="s">
        <v>17</v>
      </c>
      <c r="F6914" s="2" t="s">
        <v>18</v>
      </c>
      <c r="G6914" s="2" t="s">
        <v>19</v>
      </c>
      <c r="H6914" s="2" t="s">
        <v>5529</v>
      </c>
      <c r="I6914" s="2">
        <v>10</v>
      </c>
      <c r="J6914" s="2">
        <v>0</v>
      </c>
      <c r="K6914" s="2" t="s">
        <v>5543</v>
      </c>
      <c r="L6914" s="3">
        <v>45967</v>
      </c>
      <c r="M6914" s="3">
        <v>47757</v>
      </c>
      <c r="N6914" s="2" t="s">
        <v>87</v>
      </c>
    </row>
    <row r="6915" spans="2:14" x14ac:dyDescent="0.25">
      <c r="B6915" s="2" t="s">
        <v>5527</v>
      </c>
      <c r="C6915" s="2" t="s">
        <v>5528</v>
      </c>
      <c r="D6915" s="2" t="s">
        <v>16</v>
      </c>
      <c r="E6915" s="2" t="s">
        <v>17</v>
      </c>
      <c r="F6915" s="2" t="s">
        <v>18</v>
      </c>
      <c r="G6915" s="2" t="s">
        <v>19</v>
      </c>
      <c r="H6915" s="2" t="s">
        <v>5529</v>
      </c>
      <c r="I6915" s="2">
        <v>10</v>
      </c>
      <c r="J6915" s="2">
        <v>0</v>
      </c>
      <c r="K6915" s="2" t="s">
        <v>5544</v>
      </c>
      <c r="L6915" s="3">
        <v>45817</v>
      </c>
      <c r="M6915" s="3">
        <v>47604</v>
      </c>
      <c r="N6915" s="2" t="s">
        <v>87</v>
      </c>
    </row>
    <row r="6916" spans="2:14" x14ac:dyDescent="0.25">
      <c r="B6916" s="2" t="s">
        <v>5527</v>
      </c>
      <c r="C6916" s="2" t="s">
        <v>5528</v>
      </c>
      <c r="D6916" s="2" t="s">
        <v>16</v>
      </c>
      <c r="E6916" s="2" t="s">
        <v>17</v>
      </c>
      <c r="F6916" s="2" t="s">
        <v>18</v>
      </c>
      <c r="G6916" s="2" t="s">
        <v>19</v>
      </c>
      <c r="H6916" s="2" t="s">
        <v>5529</v>
      </c>
      <c r="I6916" s="2">
        <v>10</v>
      </c>
      <c r="J6916" s="2">
        <v>0</v>
      </c>
      <c r="K6916" s="2" t="s">
        <v>5545</v>
      </c>
      <c r="L6916" s="3">
        <v>45876</v>
      </c>
      <c r="M6916" s="3">
        <v>47665</v>
      </c>
      <c r="N6916" s="2" t="s">
        <v>87</v>
      </c>
    </row>
    <row r="6917" spans="2:14" x14ac:dyDescent="0.25">
      <c r="B6917" s="2" t="s">
        <v>5527</v>
      </c>
      <c r="C6917" s="2" t="s">
        <v>5528</v>
      </c>
      <c r="D6917" s="2" t="s">
        <v>16</v>
      </c>
      <c r="E6917" s="2" t="s">
        <v>17</v>
      </c>
      <c r="F6917" s="2" t="s">
        <v>18</v>
      </c>
      <c r="G6917" s="2" t="s">
        <v>19</v>
      </c>
      <c r="H6917" s="2" t="s">
        <v>5529</v>
      </c>
      <c r="I6917" s="2">
        <v>10</v>
      </c>
      <c r="J6917" s="2">
        <v>0</v>
      </c>
      <c r="K6917" s="2" t="s">
        <v>470</v>
      </c>
      <c r="L6917" s="2" t="s">
        <v>30</v>
      </c>
      <c r="M6917" s="2" t="s">
        <v>30</v>
      </c>
      <c r="N6917" s="2" t="s">
        <v>87</v>
      </c>
    </row>
    <row r="6918" spans="2:14" x14ac:dyDescent="0.25">
      <c r="B6918" s="2" t="s">
        <v>5527</v>
      </c>
      <c r="C6918" s="2" t="s">
        <v>5528</v>
      </c>
      <c r="D6918" s="2" t="s">
        <v>16</v>
      </c>
      <c r="E6918" s="2" t="s">
        <v>181</v>
      </c>
      <c r="F6918" s="2" t="s">
        <v>18</v>
      </c>
      <c r="G6918" s="2" t="s">
        <v>19</v>
      </c>
      <c r="H6918" s="2" t="s">
        <v>5529</v>
      </c>
      <c r="I6918" s="2">
        <v>10</v>
      </c>
      <c r="J6918" s="2">
        <v>0</v>
      </c>
      <c r="K6918" s="2" t="s">
        <v>5535</v>
      </c>
      <c r="L6918" s="3">
        <v>45891</v>
      </c>
      <c r="M6918" s="3">
        <v>47696</v>
      </c>
      <c r="N6918" s="2" t="s">
        <v>87</v>
      </c>
    </row>
    <row r="6919" spans="2:14" x14ac:dyDescent="0.25">
      <c r="B6919" s="2" t="s">
        <v>5546</v>
      </c>
      <c r="C6919" s="2" t="s">
        <v>5547</v>
      </c>
      <c r="D6919" s="2" t="s">
        <v>16</v>
      </c>
      <c r="E6919" s="2" t="s">
        <v>17</v>
      </c>
      <c r="F6919" s="2" t="s">
        <v>18</v>
      </c>
      <c r="G6919" s="2" t="s">
        <v>19</v>
      </c>
      <c r="H6919" s="2" t="s">
        <v>5529</v>
      </c>
      <c r="I6919" s="2">
        <v>7705</v>
      </c>
      <c r="J6919" s="2">
        <v>1760</v>
      </c>
      <c r="K6919" s="2" t="s">
        <v>5548</v>
      </c>
      <c r="L6919" s="3">
        <v>45975</v>
      </c>
      <c r="M6919" s="3">
        <v>47818</v>
      </c>
      <c r="N6919" s="2" t="s">
        <v>87</v>
      </c>
    </row>
    <row r="6920" spans="2:14" x14ac:dyDescent="0.25">
      <c r="B6920" s="2" t="s">
        <v>5546</v>
      </c>
      <c r="C6920" s="2" t="s">
        <v>5547</v>
      </c>
      <c r="D6920" s="2" t="s">
        <v>16</v>
      </c>
      <c r="E6920" s="2" t="s">
        <v>17</v>
      </c>
      <c r="F6920" s="2" t="s">
        <v>18</v>
      </c>
      <c r="G6920" s="2" t="s">
        <v>19</v>
      </c>
      <c r="H6920" s="2" t="s">
        <v>5529</v>
      </c>
      <c r="I6920" s="2">
        <v>7705</v>
      </c>
      <c r="J6920" s="2">
        <v>0</v>
      </c>
      <c r="K6920" s="2" t="s">
        <v>5549</v>
      </c>
      <c r="L6920" s="3">
        <v>45817</v>
      </c>
      <c r="M6920" s="3">
        <v>47635</v>
      </c>
      <c r="N6920" s="2" t="s">
        <v>87</v>
      </c>
    </row>
    <row r="6921" spans="2:14" x14ac:dyDescent="0.25">
      <c r="B6921" s="2" t="s">
        <v>5546</v>
      </c>
      <c r="C6921" s="2" t="s">
        <v>5547</v>
      </c>
      <c r="D6921" s="2" t="s">
        <v>16</v>
      </c>
      <c r="E6921" s="2" t="s">
        <v>17</v>
      </c>
      <c r="F6921" s="2" t="s">
        <v>18</v>
      </c>
      <c r="G6921" s="2" t="s">
        <v>19</v>
      </c>
      <c r="H6921" s="2" t="s">
        <v>5529</v>
      </c>
      <c r="I6921" s="2">
        <v>7705</v>
      </c>
      <c r="J6921" s="2">
        <v>0</v>
      </c>
      <c r="K6921" s="2" t="s">
        <v>5550</v>
      </c>
      <c r="L6921" s="3">
        <v>45670</v>
      </c>
      <c r="M6921" s="3">
        <v>47300</v>
      </c>
      <c r="N6921" s="2" t="s">
        <v>87</v>
      </c>
    </row>
    <row r="6922" spans="2:14" x14ac:dyDescent="0.25">
      <c r="B6922" s="2" t="s">
        <v>5546</v>
      </c>
      <c r="C6922" s="2" t="s">
        <v>5547</v>
      </c>
      <c r="D6922" s="2" t="s">
        <v>16</v>
      </c>
      <c r="E6922" s="2" t="s">
        <v>17</v>
      </c>
      <c r="F6922" s="2" t="s">
        <v>18</v>
      </c>
      <c r="G6922" s="2" t="s">
        <v>19</v>
      </c>
      <c r="H6922" s="2" t="s">
        <v>5529</v>
      </c>
      <c r="I6922" s="2">
        <v>7705</v>
      </c>
      <c r="J6922" s="2">
        <v>23</v>
      </c>
      <c r="K6922" s="2" t="s">
        <v>5551</v>
      </c>
      <c r="L6922" s="3">
        <v>45862</v>
      </c>
      <c r="M6922" s="3">
        <v>47635</v>
      </c>
      <c r="N6922" s="2" t="s">
        <v>87</v>
      </c>
    </row>
    <row r="6923" spans="2:14" x14ac:dyDescent="0.25">
      <c r="B6923" s="2" t="s">
        <v>5546</v>
      </c>
      <c r="C6923" s="2" t="s">
        <v>5547</v>
      </c>
      <c r="D6923" s="2" t="s">
        <v>16</v>
      </c>
      <c r="E6923" s="2" t="s">
        <v>17</v>
      </c>
      <c r="F6923" s="2" t="s">
        <v>18</v>
      </c>
      <c r="G6923" s="2" t="s">
        <v>19</v>
      </c>
      <c r="H6923" s="2" t="s">
        <v>5529</v>
      </c>
      <c r="I6923" s="2">
        <v>7705</v>
      </c>
      <c r="J6923" s="2">
        <v>0</v>
      </c>
      <c r="K6923" s="2" t="s">
        <v>5552</v>
      </c>
      <c r="L6923" s="3">
        <v>45734</v>
      </c>
      <c r="M6923" s="3">
        <v>47543</v>
      </c>
      <c r="N6923" s="2" t="s">
        <v>87</v>
      </c>
    </row>
    <row r="6924" spans="2:14" x14ac:dyDescent="0.25">
      <c r="B6924" s="2" t="s">
        <v>5546</v>
      </c>
      <c r="C6924" s="2" t="s">
        <v>5547</v>
      </c>
      <c r="D6924" s="2" t="s">
        <v>16</v>
      </c>
      <c r="E6924" s="2" t="s">
        <v>17</v>
      </c>
      <c r="F6924" s="2" t="s">
        <v>18</v>
      </c>
      <c r="G6924" s="2" t="s">
        <v>19</v>
      </c>
      <c r="H6924" s="2" t="s">
        <v>5529</v>
      </c>
      <c r="I6924" s="2">
        <v>7705</v>
      </c>
      <c r="J6924" s="2">
        <v>0</v>
      </c>
      <c r="K6924" s="2" t="s">
        <v>5553</v>
      </c>
      <c r="L6924" s="3">
        <v>45828</v>
      </c>
      <c r="M6924" s="3">
        <v>47635</v>
      </c>
      <c r="N6924" s="2" t="s">
        <v>87</v>
      </c>
    </row>
    <row r="6925" spans="2:14" x14ac:dyDescent="0.25">
      <c r="B6925" s="2" t="s">
        <v>5546</v>
      </c>
      <c r="C6925" s="2" t="s">
        <v>5547</v>
      </c>
      <c r="D6925" s="2" t="s">
        <v>16</v>
      </c>
      <c r="E6925" s="2" t="s">
        <v>17</v>
      </c>
      <c r="F6925" s="2" t="s">
        <v>18</v>
      </c>
      <c r="G6925" s="2" t="s">
        <v>19</v>
      </c>
      <c r="H6925" s="2" t="s">
        <v>5529</v>
      </c>
      <c r="I6925" s="2">
        <v>7705</v>
      </c>
      <c r="J6925" s="2">
        <v>0</v>
      </c>
      <c r="K6925" s="2" t="s">
        <v>5554</v>
      </c>
      <c r="L6925" s="3">
        <v>45734</v>
      </c>
      <c r="M6925" s="3">
        <v>47543</v>
      </c>
      <c r="N6925" s="2" t="s">
        <v>87</v>
      </c>
    </row>
    <row r="6926" spans="2:14" x14ac:dyDescent="0.25">
      <c r="B6926" s="2" t="s">
        <v>5546</v>
      </c>
      <c r="C6926" s="2" t="s">
        <v>5547</v>
      </c>
      <c r="D6926" s="2" t="s">
        <v>16</v>
      </c>
      <c r="E6926" s="2" t="s">
        <v>17</v>
      </c>
      <c r="F6926" s="2" t="s">
        <v>18</v>
      </c>
      <c r="G6926" s="2" t="s">
        <v>19</v>
      </c>
      <c r="H6926" s="2" t="s">
        <v>5529</v>
      </c>
      <c r="I6926" s="2">
        <v>7705</v>
      </c>
      <c r="J6926" s="2">
        <v>0</v>
      </c>
      <c r="K6926" s="2" t="s">
        <v>5555</v>
      </c>
      <c r="L6926" s="3">
        <v>45680</v>
      </c>
      <c r="M6926" s="3">
        <v>47484</v>
      </c>
      <c r="N6926" s="2" t="s">
        <v>87</v>
      </c>
    </row>
    <row r="6927" spans="2:14" x14ac:dyDescent="0.25">
      <c r="B6927" s="2" t="s">
        <v>5546</v>
      </c>
      <c r="C6927" s="2" t="s">
        <v>5547</v>
      </c>
      <c r="D6927" s="2" t="s">
        <v>16</v>
      </c>
      <c r="E6927" s="2" t="s">
        <v>17</v>
      </c>
      <c r="F6927" s="2" t="s">
        <v>18</v>
      </c>
      <c r="G6927" s="2" t="s">
        <v>19</v>
      </c>
      <c r="H6927" s="2" t="s">
        <v>5529</v>
      </c>
      <c r="I6927" s="2">
        <v>7705</v>
      </c>
      <c r="J6927" s="2">
        <v>2520</v>
      </c>
      <c r="K6927" s="4">
        <v>2.0342999999999998E+38</v>
      </c>
      <c r="L6927" s="3">
        <v>46157</v>
      </c>
      <c r="M6927" s="3">
        <v>47939</v>
      </c>
      <c r="N6927" s="2" t="s">
        <v>87</v>
      </c>
    </row>
    <row r="6928" spans="2:14" x14ac:dyDescent="0.25">
      <c r="B6928" s="2" t="s">
        <v>5546</v>
      </c>
      <c r="C6928" s="2" t="s">
        <v>5547</v>
      </c>
      <c r="D6928" s="2" t="s">
        <v>16</v>
      </c>
      <c r="E6928" s="2" t="s">
        <v>17</v>
      </c>
      <c r="F6928" s="2" t="s">
        <v>18</v>
      </c>
      <c r="G6928" s="2" t="s">
        <v>19</v>
      </c>
      <c r="H6928" s="2" t="s">
        <v>5529</v>
      </c>
      <c r="I6928" s="2">
        <v>7705</v>
      </c>
      <c r="J6928" s="2">
        <v>3400</v>
      </c>
      <c r="K6928" s="2" t="s">
        <v>5556</v>
      </c>
      <c r="L6928" s="3">
        <v>46136</v>
      </c>
      <c r="M6928" s="3">
        <v>47939</v>
      </c>
      <c r="N6928" s="2" t="s">
        <v>87</v>
      </c>
    </row>
    <row r="6929" spans="2:14" x14ac:dyDescent="0.25">
      <c r="B6929" s="2" t="s">
        <v>5546</v>
      </c>
      <c r="C6929" s="2" t="s">
        <v>5547</v>
      </c>
      <c r="D6929" s="2" t="s">
        <v>16</v>
      </c>
      <c r="E6929" s="2" t="s">
        <v>17</v>
      </c>
      <c r="F6929" s="2" t="s">
        <v>18</v>
      </c>
      <c r="G6929" s="2" t="s">
        <v>19</v>
      </c>
      <c r="H6929" s="2" t="s">
        <v>5529</v>
      </c>
      <c r="I6929" s="2">
        <v>7705</v>
      </c>
      <c r="J6929" s="2">
        <v>0</v>
      </c>
      <c r="K6929" s="2" t="s">
        <v>5557</v>
      </c>
      <c r="L6929" s="3">
        <v>44958</v>
      </c>
      <c r="M6929" s="3">
        <v>47239</v>
      </c>
      <c r="N6929" s="2" t="s">
        <v>87</v>
      </c>
    </row>
    <row r="6930" spans="2:14" x14ac:dyDescent="0.25">
      <c r="B6930" s="2" t="s">
        <v>5546</v>
      </c>
      <c r="C6930" s="2" t="s">
        <v>5547</v>
      </c>
      <c r="D6930" s="2" t="s">
        <v>16</v>
      </c>
      <c r="E6930" s="2" t="s">
        <v>17</v>
      </c>
      <c r="F6930" s="2" t="s">
        <v>18</v>
      </c>
      <c r="G6930" s="2" t="s">
        <v>19</v>
      </c>
      <c r="H6930" s="2" t="s">
        <v>5529</v>
      </c>
      <c r="I6930" s="2">
        <v>7705</v>
      </c>
      <c r="J6930" s="2">
        <v>0</v>
      </c>
      <c r="K6930" s="2" t="s">
        <v>5557</v>
      </c>
      <c r="L6930" s="3">
        <v>45734</v>
      </c>
      <c r="M6930" s="3">
        <v>47543</v>
      </c>
      <c r="N6930" s="2" t="s">
        <v>87</v>
      </c>
    </row>
    <row r="6931" spans="2:14" x14ac:dyDescent="0.25">
      <c r="B6931" s="2" t="s">
        <v>5546</v>
      </c>
      <c r="C6931" s="2" t="s">
        <v>5547</v>
      </c>
      <c r="D6931" s="2" t="s">
        <v>16</v>
      </c>
      <c r="E6931" s="2" t="s">
        <v>17</v>
      </c>
      <c r="F6931" s="2" t="s">
        <v>18</v>
      </c>
      <c r="G6931" s="2" t="s">
        <v>19</v>
      </c>
      <c r="H6931" s="2" t="s">
        <v>5529</v>
      </c>
      <c r="I6931" s="2">
        <v>7705</v>
      </c>
      <c r="J6931" s="2">
        <v>0</v>
      </c>
      <c r="K6931" s="2" t="s">
        <v>5558</v>
      </c>
      <c r="L6931" s="3">
        <v>45680</v>
      </c>
      <c r="M6931" s="3">
        <v>47484</v>
      </c>
      <c r="N6931" s="2" t="s">
        <v>87</v>
      </c>
    </row>
    <row r="6932" spans="2:14" x14ac:dyDescent="0.25">
      <c r="B6932" s="2" t="s">
        <v>5546</v>
      </c>
      <c r="C6932" s="2" t="s">
        <v>5547</v>
      </c>
      <c r="D6932" s="2" t="s">
        <v>16</v>
      </c>
      <c r="E6932" s="2" t="s">
        <v>17</v>
      </c>
      <c r="F6932" s="2" t="s">
        <v>18</v>
      </c>
      <c r="G6932" s="2" t="s">
        <v>19</v>
      </c>
      <c r="H6932" s="2" t="s">
        <v>5529</v>
      </c>
      <c r="I6932" s="2">
        <v>7705</v>
      </c>
      <c r="J6932" s="2">
        <v>0</v>
      </c>
      <c r="K6932" s="2" t="s">
        <v>5559</v>
      </c>
      <c r="L6932" s="3">
        <v>45670</v>
      </c>
      <c r="M6932" s="3">
        <v>47453</v>
      </c>
      <c r="N6932" s="2" t="s">
        <v>87</v>
      </c>
    </row>
    <row r="6933" spans="2:14" x14ac:dyDescent="0.25">
      <c r="B6933" s="2" t="s">
        <v>5546</v>
      </c>
      <c r="C6933" s="2" t="s">
        <v>5547</v>
      </c>
      <c r="D6933" s="2" t="s">
        <v>16</v>
      </c>
      <c r="E6933" s="2" t="s">
        <v>17</v>
      </c>
      <c r="F6933" s="2" t="s">
        <v>18</v>
      </c>
      <c r="G6933" s="2" t="s">
        <v>19</v>
      </c>
      <c r="H6933" s="2" t="s">
        <v>5529</v>
      </c>
      <c r="I6933" s="2">
        <v>7705</v>
      </c>
      <c r="J6933" s="2">
        <v>0</v>
      </c>
      <c r="K6933" s="2" t="s">
        <v>5560</v>
      </c>
      <c r="L6933" s="3">
        <v>45758</v>
      </c>
      <c r="M6933" s="3">
        <v>47543</v>
      </c>
      <c r="N6933" s="2" t="s">
        <v>87</v>
      </c>
    </row>
    <row r="6934" spans="2:14" x14ac:dyDescent="0.25">
      <c r="B6934" s="2" t="s">
        <v>5546</v>
      </c>
      <c r="C6934" s="2" t="s">
        <v>5547</v>
      </c>
      <c r="D6934" s="2" t="s">
        <v>16</v>
      </c>
      <c r="E6934" s="2" t="s">
        <v>17</v>
      </c>
      <c r="F6934" s="2" t="s">
        <v>18</v>
      </c>
      <c r="G6934" s="2" t="s">
        <v>19</v>
      </c>
      <c r="H6934" s="2" t="s">
        <v>5529</v>
      </c>
      <c r="I6934" s="2">
        <v>7705</v>
      </c>
      <c r="J6934" s="2">
        <v>2</v>
      </c>
      <c r="K6934" s="2" t="s">
        <v>5561</v>
      </c>
      <c r="L6934" s="3">
        <v>46048</v>
      </c>
      <c r="M6934" s="3">
        <v>47757</v>
      </c>
      <c r="N6934" s="2" t="s">
        <v>87</v>
      </c>
    </row>
    <row r="6935" spans="2:14" x14ac:dyDescent="0.25">
      <c r="B6935" s="2" t="s">
        <v>5546</v>
      </c>
      <c r="C6935" s="2" t="s">
        <v>5547</v>
      </c>
      <c r="D6935" s="2" t="s">
        <v>16</v>
      </c>
      <c r="E6935" s="2" t="s">
        <v>17</v>
      </c>
      <c r="F6935" s="2" t="s">
        <v>18</v>
      </c>
      <c r="G6935" s="2" t="s">
        <v>19</v>
      </c>
      <c r="H6935" s="2" t="s">
        <v>5529</v>
      </c>
      <c r="I6935" s="2">
        <v>7705</v>
      </c>
      <c r="J6935" s="2">
        <v>0</v>
      </c>
      <c r="K6935" s="2" t="s">
        <v>5562</v>
      </c>
      <c r="L6935" s="3">
        <v>44958</v>
      </c>
      <c r="M6935" s="3">
        <v>47300</v>
      </c>
      <c r="N6935" s="2" t="s">
        <v>87</v>
      </c>
    </row>
    <row r="6936" spans="2:14" x14ac:dyDescent="0.25">
      <c r="B6936" s="2" t="s">
        <v>5546</v>
      </c>
      <c r="C6936" s="2" t="s">
        <v>5547</v>
      </c>
      <c r="D6936" s="2" t="s">
        <v>16</v>
      </c>
      <c r="E6936" s="2" t="s">
        <v>17</v>
      </c>
      <c r="F6936" s="2" t="s">
        <v>18</v>
      </c>
      <c r="G6936" s="2" t="s">
        <v>19</v>
      </c>
      <c r="H6936" s="2" t="s">
        <v>5529</v>
      </c>
      <c r="I6936" s="2">
        <v>7705</v>
      </c>
      <c r="J6936" s="2">
        <v>0</v>
      </c>
      <c r="K6936" s="2" t="s">
        <v>5563</v>
      </c>
      <c r="L6936" s="3">
        <v>45758</v>
      </c>
      <c r="M6936" s="3">
        <v>47543</v>
      </c>
      <c r="N6936" s="2" t="s">
        <v>87</v>
      </c>
    </row>
    <row r="6937" spans="2:14" x14ac:dyDescent="0.25">
      <c r="B6937" s="2" t="s">
        <v>5546</v>
      </c>
      <c r="C6937" s="2" t="s">
        <v>5547</v>
      </c>
      <c r="D6937" s="2" t="s">
        <v>16</v>
      </c>
      <c r="E6937" s="2" t="s">
        <v>17</v>
      </c>
      <c r="F6937" s="2" t="s">
        <v>18</v>
      </c>
      <c r="G6937" s="2" t="s">
        <v>19</v>
      </c>
      <c r="H6937" s="2" t="s">
        <v>5529</v>
      </c>
      <c r="I6937" s="2">
        <v>7705</v>
      </c>
      <c r="J6937" s="2">
        <v>0</v>
      </c>
      <c r="K6937" s="2" t="s">
        <v>5564</v>
      </c>
      <c r="L6937" s="3">
        <v>45817</v>
      </c>
      <c r="M6937" s="3">
        <v>47604</v>
      </c>
      <c r="N6937" s="2" t="s">
        <v>87</v>
      </c>
    </row>
    <row r="6938" spans="2:14" x14ac:dyDescent="0.25">
      <c r="B6938" s="2" t="s">
        <v>5546</v>
      </c>
      <c r="C6938" s="2" t="s">
        <v>5547</v>
      </c>
      <c r="D6938" s="2" t="s">
        <v>16</v>
      </c>
      <c r="E6938" s="2" t="s">
        <v>181</v>
      </c>
      <c r="F6938" s="2" t="s">
        <v>18</v>
      </c>
      <c r="G6938" s="2" t="s">
        <v>19</v>
      </c>
      <c r="H6938" s="2" t="s">
        <v>5529</v>
      </c>
      <c r="I6938" s="2">
        <v>7705</v>
      </c>
      <c r="J6938" s="2">
        <v>0</v>
      </c>
      <c r="K6938" s="2" t="s">
        <v>5551</v>
      </c>
      <c r="L6938" s="3">
        <v>45862</v>
      </c>
      <c r="M6938" s="3">
        <v>47635</v>
      </c>
      <c r="N6938" s="2" t="s">
        <v>87</v>
      </c>
    </row>
    <row r="6939" spans="2:14" x14ac:dyDescent="0.25">
      <c r="B6939" s="2" t="s">
        <v>5546</v>
      </c>
      <c r="C6939" s="2" t="s">
        <v>5547</v>
      </c>
      <c r="D6939" s="2" t="s">
        <v>16</v>
      </c>
      <c r="E6939" s="2" t="s">
        <v>181</v>
      </c>
      <c r="F6939" s="2" t="s">
        <v>18</v>
      </c>
      <c r="G6939" s="2" t="s">
        <v>19</v>
      </c>
      <c r="H6939" s="2" t="s">
        <v>5529</v>
      </c>
      <c r="I6939" s="2">
        <v>7705</v>
      </c>
      <c r="J6939" s="2">
        <v>0</v>
      </c>
      <c r="K6939" s="2" t="s">
        <v>5553</v>
      </c>
      <c r="L6939" s="3">
        <v>45828</v>
      </c>
      <c r="M6939" s="3">
        <v>47635</v>
      </c>
      <c r="N6939" s="2" t="s">
        <v>87</v>
      </c>
    </row>
    <row r="6940" spans="2:14" x14ac:dyDescent="0.25">
      <c r="B6940" s="2" t="s">
        <v>5546</v>
      </c>
      <c r="C6940" s="2" t="s">
        <v>5547</v>
      </c>
      <c r="D6940" s="2" t="s">
        <v>16</v>
      </c>
      <c r="E6940" s="2" t="s">
        <v>181</v>
      </c>
      <c r="F6940" s="2" t="s">
        <v>18</v>
      </c>
      <c r="G6940" s="2" t="s">
        <v>19</v>
      </c>
      <c r="H6940" s="2" t="s">
        <v>5529</v>
      </c>
      <c r="I6940" s="2">
        <v>7705</v>
      </c>
      <c r="J6940" s="2">
        <v>0</v>
      </c>
      <c r="K6940" s="2" t="s">
        <v>5562</v>
      </c>
      <c r="L6940" s="3">
        <v>44958</v>
      </c>
      <c r="M6940" s="3">
        <v>47300</v>
      </c>
      <c r="N6940" s="2" t="s">
        <v>87</v>
      </c>
    </row>
    <row r="6941" spans="2:14" x14ac:dyDescent="0.25">
      <c r="B6941" s="2" t="s">
        <v>5565</v>
      </c>
      <c r="C6941" s="2" t="s">
        <v>5566</v>
      </c>
      <c r="D6941" s="2" t="s">
        <v>16</v>
      </c>
      <c r="E6941" s="2" t="s">
        <v>17</v>
      </c>
      <c r="F6941" s="2" t="s">
        <v>18</v>
      </c>
      <c r="G6941" s="2" t="s">
        <v>19</v>
      </c>
      <c r="H6941" s="2" t="s">
        <v>5529</v>
      </c>
      <c r="I6941" s="2">
        <v>9030</v>
      </c>
      <c r="J6941" s="2">
        <v>6500</v>
      </c>
      <c r="K6941" s="4">
        <v>2.0272999999999999E+37</v>
      </c>
      <c r="L6941" s="3">
        <v>46136</v>
      </c>
      <c r="M6941" s="3">
        <v>47939</v>
      </c>
      <c r="N6941" s="2" t="s">
        <v>87</v>
      </c>
    </row>
    <row r="6942" spans="2:14" x14ac:dyDescent="0.25">
      <c r="B6942" s="2" t="s">
        <v>5565</v>
      </c>
      <c r="C6942" s="2" t="s">
        <v>5566</v>
      </c>
      <c r="D6942" s="2" t="s">
        <v>16</v>
      </c>
      <c r="E6942" s="2" t="s">
        <v>17</v>
      </c>
      <c r="F6942" s="2" t="s">
        <v>18</v>
      </c>
      <c r="G6942" s="2" t="s">
        <v>19</v>
      </c>
      <c r="H6942" s="2" t="s">
        <v>5529</v>
      </c>
      <c r="I6942" s="2">
        <v>9030</v>
      </c>
      <c r="J6942" s="2">
        <v>0</v>
      </c>
      <c r="K6942" s="2" t="s">
        <v>5567</v>
      </c>
      <c r="L6942" s="3">
        <v>45888</v>
      </c>
      <c r="M6942" s="3">
        <v>47696</v>
      </c>
      <c r="N6942" s="2" t="s">
        <v>87</v>
      </c>
    </row>
    <row r="6943" spans="2:14" x14ac:dyDescent="0.25">
      <c r="B6943" s="2" t="s">
        <v>5565</v>
      </c>
      <c r="C6943" s="2" t="s">
        <v>5566</v>
      </c>
      <c r="D6943" s="2" t="s">
        <v>16</v>
      </c>
      <c r="E6943" s="2" t="s">
        <v>17</v>
      </c>
      <c r="F6943" s="2" t="s">
        <v>18</v>
      </c>
      <c r="G6943" s="2" t="s">
        <v>19</v>
      </c>
      <c r="H6943" s="2" t="s">
        <v>5529</v>
      </c>
      <c r="I6943" s="2">
        <v>9030</v>
      </c>
      <c r="J6943" s="2">
        <v>0</v>
      </c>
      <c r="K6943" s="2" t="s">
        <v>5568</v>
      </c>
      <c r="L6943" s="3">
        <v>45828</v>
      </c>
      <c r="M6943" s="3">
        <v>47635</v>
      </c>
      <c r="N6943" s="2" t="s">
        <v>87</v>
      </c>
    </row>
    <row r="6944" spans="2:14" x14ac:dyDescent="0.25">
      <c r="B6944" s="2" t="s">
        <v>5565</v>
      </c>
      <c r="C6944" s="2" t="s">
        <v>5566</v>
      </c>
      <c r="D6944" s="2" t="s">
        <v>16</v>
      </c>
      <c r="E6944" s="2" t="s">
        <v>17</v>
      </c>
      <c r="F6944" s="2" t="s">
        <v>18</v>
      </c>
      <c r="G6944" s="2" t="s">
        <v>19</v>
      </c>
      <c r="H6944" s="2" t="s">
        <v>5529</v>
      </c>
      <c r="I6944" s="2">
        <v>9030</v>
      </c>
      <c r="J6944" s="2">
        <v>0</v>
      </c>
      <c r="K6944" s="2" t="s">
        <v>5569</v>
      </c>
      <c r="L6944" s="3">
        <v>45828</v>
      </c>
      <c r="M6944" s="3">
        <v>47635</v>
      </c>
      <c r="N6944" s="2" t="s">
        <v>87</v>
      </c>
    </row>
    <row r="6945" spans="2:14" x14ac:dyDescent="0.25">
      <c r="B6945" s="2" t="s">
        <v>5565</v>
      </c>
      <c r="C6945" s="2" t="s">
        <v>5566</v>
      </c>
      <c r="D6945" s="2" t="s">
        <v>16</v>
      </c>
      <c r="E6945" s="2" t="s">
        <v>17</v>
      </c>
      <c r="F6945" s="2" t="s">
        <v>18</v>
      </c>
      <c r="G6945" s="2" t="s">
        <v>19</v>
      </c>
      <c r="H6945" s="2" t="s">
        <v>5529</v>
      </c>
      <c r="I6945" s="2">
        <v>9030</v>
      </c>
      <c r="J6945" s="2">
        <v>0</v>
      </c>
      <c r="K6945" s="2" t="s">
        <v>5570</v>
      </c>
      <c r="L6945" s="3">
        <v>45862</v>
      </c>
      <c r="M6945" s="3">
        <v>47635</v>
      </c>
      <c r="N6945" s="2" t="s">
        <v>87</v>
      </c>
    </row>
    <row r="6946" spans="2:14" x14ac:dyDescent="0.25">
      <c r="B6946" s="2" t="s">
        <v>5565</v>
      </c>
      <c r="C6946" s="2" t="s">
        <v>5566</v>
      </c>
      <c r="D6946" s="2" t="s">
        <v>16</v>
      </c>
      <c r="E6946" s="2" t="s">
        <v>17</v>
      </c>
      <c r="F6946" s="2" t="s">
        <v>18</v>
      </c>
      <c r="G6946" s="2" t="s">
        <v>19</v>
      </c>
      <c r="H6946" s="2" t="s">
        <v>5529</v>
      </c>
      <c r="I6946" s="2">
        <v>9030</v>
      </c>
      <c r="J6946" s="2">
        <v>0</v>
      </c>
      <c r="K6946" s="2">
        <v>2032304063</v>
      </c>
      <c r="L6946" s="3">
        <v>45919</v>
      </c>
      <c r="M6946" s="3">
        <v>47727</v>
      </c>
      <c r="N6946" s="2" t="s">
        <v>87</v>
      </c>
    </row>
    <row r="6947" spans="2:14" x14ac:dyDescent="0.25">
      <c r="B6947" s="2" t="s">
        <v>5565</v>
      </c>
      <c r="C6947" s="2" t="s">
        <v>5566</v>
      </c>
      <c r="D6947" s="2" t="s">
        <v>16</v>
      </c>
      <c r="E6947" s="2" t="s">
        <v>17</v>
      </c>
      <c r="F6947" s="2" t="s">
        <v>18</v>
      </c>
      <c r="G6947" s="2" t="s">
        <v>19</v>
      </c>
      <c r="H6947" s="2" t="s">
        <v>5529</v>
      </c>
      <c r="I6947" s="2">
        <v>9030</v>
      </c>
      <c r="J6947" s="2">
        <v>0</v>
      </c>
      <c r="K6947" s="2" t="s">
        <v>5571</v>
      </c>
      <c r="L6947" s="3">
        <v>44958</v>
      </c>
      <c r="M6947" s="3">
        <v>47239</v>
      </c>
      <c r="N6947" s="2" t="s">
        <v>87</v>
      </c>
    </row>
    <row r="6948" spans="2:14" x14ac:dyDescent="0.25">
      <c r="B6948" s="2" t="s">
        <v>5565</v>
      </c>
      <c r="C6948" s="2" t="s">
        <v>5566</v>
      </c>
      <c r="D6948" s="2" t="s">
        <v>16</v>
      </c>
      <c r="E6948" s="2" t="s">
        <v>17</v>
      </c>
      <c r="F6948" s="2" t="s">
        <v>18</v>
      </c>
      <c r="G6948" s="2" t="s">
        <v>19</v>
      </c>
      <c r="H6948" s="2" t="s">
        <v>5529</v>
      </c>
      <c r="I6948" s="2">
        <v>9030</v>
      </c>
      <c r="J6948" s="2">
        <v>0</v>
      </c>
      <c r="K6948" s="2" t="s">
        <v>5572</v>
      </c>
      <c r="L6948" s="3">
        <v>45734</v>
      </c>
      <c r="M6948" s="3">
        <v>47239</v>
      </c>
      <c r="N6948" s="2" t="s">
        <v>87</v>
      </c>
    </row>
    <row r="6949" spans="2:14" x14ac:dyDescent="0.25">
      <c r="B6949" s="2" t="s">
        <v>5565</v>
      </c>
      <c r="C6949" s="2" t="s">
        <v>5566</v>
      </c>
      <c r="D6949" s="2" t="s">
        <v>16</v>
      </c>
      <c r="E6949" s="2" t="s">
        <v>17</v>
      </c>
      <c r="F6949" s="2" t="s">
        <v>18</v>
      </c>
      <c r="G6949" s="2" t="s">
        <v>19</v>
      </c>
      <c r="H6949" s="2" t="s">
        <v>5529</v>
      </c>
      <c r="I6949" s="2">
        <v>9030</v>
      </c>
      <c r="J6949" s="2">
        <v>0</v>
      </c>
      <c r="K6949" s="2" t="s">
        <v>5573</v>
      </c>
      <c r="L6949" s="3">
        <v>44958</v>
      </c>
      <c r="M6949" s="3">
        <v>47300</v>
      </c>
      <c r="N6949" s="2" t="s">
        <v>87</v>
      </c>
    </row>
    <row r="6950" spans="2:14" x14ac:dyDescent="0.25">
      <c r="B6950" s="2" t="s">
        <v>5565</v>
      </c>
      <c r="C6950" s="2" t="s">
        <v>5566</v>
      </c>
      <c r="D6950" s="2" t="s">
        <v>16</v>
      </c>
      <c r="E6950" s="2" t="s">
        <v>17</v>
      </c>
      <c r="F6950" s="2" t="s">
        <v>18</v>
      </c>
      <c r="G6950" s="2" t="s">
        <v>19</v>
      </c>
      <c r="H6950" s="2" t="s">
        <v>5529</v>
      </c>
      <c r="I6950" s="2">
        <v>9030</v>
      </c>
      <c r="J6950" s="2">
        <v>0</v>
      </c>
      <c r="K6950" s="2" t="s">
        <v>5573</v>
      </c>
      <c r="L6950" s="3">
        <v>45734</v>
      </c>
      <c r="M6950" s="3">
        <v>47239</v>
      </c>
      <c r="N6950" s="2" t="s">
        <v>87</v>
      </c>
    </row>
    <row r="6951" spans="2:14" x14ac:dyDescent="0.25">
      <c r="B6951" s="2" t="s">
        <v>5565</v>
      </c>
      <c r="C6951" s="2" t="s">
        <v>5566</v>
      </c>
      <c r="D6951" s="2" t="s">
        <v>16</v>
      </c>
      <c r="E6951" s="2" t="s">
        <v>17</v>
      </c>
      <c r="F6951" s="2" t="s">
        <v>18</v>
      </c>
      <c r="G6951" s="2" t="s">
        <v>19</v>
      </c>
      <c r="H6951" s="2" t="s">
        <v>5529</v>
      </c>
      <c r="I6951" s="2">
        <v>9030</v>
      </c>
      <c r="J6951" s="2">
        <v>0</v>
      </c>
      <c r="K6951" s="2" t="s">
        <v>5574</v>
      </c>
      <c r="L6951" s="3">
        <v>45734</v>
      </c>
      <c r="M6951" s="3">
        <v>47239</v>
      </c>
      <c r="N6951" s="2" t="s">
        <v>87</v>
      </c>
    </row>
    <row r="6952" spans="2:14" x14ac:dyDescent="0.25">
      <c r="B6952" s="2" t="s">
        <v>5565</v>
      </c>
      <c r="C6952" s="2" t="s">
        <v>5566</v>
      </c>
      <c r="D6952" s="2" t="s">
        <v>16</v>
      </c>
      <c r="E6952" s="2" t="s">
        <v>17</v>
      </c>
      <c r="F6952" s="2" t="s">
        <v>18</v>
      </c>
      <c r="G6952" s="2" t="s">
        <v>19</v>
      </c>
      <c r="H6952" s="2" t="s">
        <v>5529</v>
      </c>
      <c r="I6952" s="2">
        <v>9030</v>
      </c>
      <c r="J6952" s="2">
        <v>0</v>
      </c>
      <c r="K6952" s="2" t="s">
        <v>5574</v>
      </c>
      <c r="L6952" s="3">
        <v>45805</v>
      </c>
      <c r="M6952" s="3">
        <v>47453</v>
      </c>
      <c r="N6952" s="2" t="s">
        <v>87</v>
      </c>
    </row>
    <row r="6953" spans="2:14" x14ac:dyDescent="0.25">
      <c r="B6953" s="2" t="s">
        <v>5565</v>
      </c>
      <c r="C6953" s="2" t="s">
        <v>5566</v>
      </c>
      <c r="D6953" s="2" t="s">
        <v>16</v>
      </c>
      <c r="E6953" s="2" t="s">
        <v>17</v>
      </c>
      <c r="F6953" s="2" t="s">
        <v>18</v>
      </c>
      <c r="G6953" s="2" t="s">
        <v>19</v>
      </c>
      <c r="H6953" s="2" t="s">
        <v>5529</v>
      </c>
      <c r="I6953" s="2">
        <v>9030</v>
      </c>
      <c r="J6953" s="2">
        <v>0</v>
      </c>
      <c r="K6953" s="2" t="s">
        <v>5574</v>
      </c>
      <c r="L6953" s="3">
        <v>45828</v>
      </c>
      <c r="M6953" s="3">
        <v>47635</v>
      </c>
      <c r="N6953" s="2" t="s">
        <v>87</v>
      </c>
    </row>
    <row r="6954" spans="2:14" x14ac:dyDescent="0.25">
      <c r="B6954" s="2" t="s">
        <v>5565</v>
      </c>
      <c r="C6954" s="2" t="s">
        <v>5566</v>
      </c>
      <c r="D6954" s="2" t="s">
        <v>16</v>
      </c>
      <c r="E6954" s="2" t="s">
        <v>17</v>
      </c>
      <c r="F6954" s="2" t="s">
        <v>18</v>
      </c>
      <c r="G6954" s="2" t="s">
        <v>19</v>
      </c>
      <c r="H6954" s="2" t="s">
        <v>5529</v>
      </c>
      <c r="I6954" s="2">
        <v>9030</v>
      </c>
      <c r="J6954" s="2">
        <v>2500</v>
      </c>
      <c r="K6954" s="4" t="s">
        <v>5575</v>
      </c>
      <c r="L6954" s="3">
        <v>46167</v>
      </c>
      <c r="M6954" s="3">
        <v>47969</v>
      </c>
      <c r="N6954" s="2" t="s">
        <v>87</v>
      </c>
    </row>
    <row r="6955" spans="2:14" x14ac:dyDescent="0.25">
      <c r="B6955" s="2" t="s">
        <v>5565</v>
      </c>
      <c r="C6955" s="2" t="s">
        <v>5566</v>
      </c>
      <c r="D6955" s="2" t="s">
        <v>16</v>
      </c>
      <c r="E6955" s="2" t="s">
        <v>17</v>
      </c>
      <c r="F6955" s="2" t="s">
        <v>18</v>
      </c>
      <c r="G6955" s="2" t="s">
        <v>19</v>
      </c>
      <c r="H6955" s="2" t="s">
        <v>5529</v>
      </c>
      <c r="I6955" s="2">
        <v>9030</v>
      </c>
      <c r="J6955" s="2">
        <v>30</v>
      </c>
      <c r="K6955" s="2" t="s">
        <v>5576</v>
      </c>
      <c r="L6955" s="3">
        <v>45975</v>
      </c>
      <c r="M6955" s="3">
        <v>47757</v>
      </c>
      <c r="N6955" s="2" t="s">
        <v>87</v>
      </c>
    </row>
    <row r="6956" spans="2:14" x14ac:dyDescent="0.25">
      <c r="B6956" s="2" t="s">
        <v>5565</v>
      </c>
      <c r="C6956" s="2" t="s">
        <v>5566</v>
      </c>
      <c r="D6956" s="2" t="s">
        <v>16</v>
      </c>
      <c r="E6956" s="2" t="s">
        <v>17</v>
      </c>
      <c r="F6956" s="2" t="s">
        <v>18</v>
      </c>
      <c r="G6956" s="2" t="s">
        <v>19</v>
      </c>
      <c r="H6956" s="2" t="s">
        <v>5529</v>
      </c>
      <c r="I6956" s="2">
        <v>9030</v>
      </c>
      <c r="J6956" s="2">
        <v>0</v>
      </c>
      <c r="K6956" s="2" t="s">
        <v>5577</v>
      </c>
      <c r="L6956" s="3">
        <v>45817</v>
      </c>
      <c r="M6956" s="3">
        <v>47604</v>
      </c>
      <c r="N6956" s="2" t="s">
        <v>87</v>
      </c>
    </row>
    <row r="6957" spans="2:14" x14ac:dyDescent="0.25">
      <c r="B6957" s="2" t="s">
        <v>5565</v>
      </c>
      <c r="C6957" s="2" t="s">
        <v>5566</v>
      </c>
      <c r="D6957" s="2" t="s">
        <v>16</v>
      </c>
      <c r="E6957" s="2" t="s">
        <v>17</v>
      </c>
      <c r="F6957" s="2" t="s">
        <v>18</v>
      </c>
      <c r="G6957" s="2" t="s">
        <v>19</v>
      </c>
      <c r="H6957" s="2" t="s">
        <v>5529</v>
      </c>
      <c r="I6957" s="2">
        <v>9030</v>
      </c>
      <c r="J6957" s="2">
        <v>0</v>
      </c>
      <c r="K6957" s="2" t="s">
        <v>5578</v>
      </c>
      <c r="L6957" s="3">
        <v>46034</v>
      </c>
      <c r="M6957" s="3">
        <v>47818</v>
      </c>
      <c r="N6957" s="2" t="s">
        <v>87</v>
      </c>
    </row>
    <row r="6958" spans="2:14" x14ac:dyDescent="0.25">
      <c r="B6958" s="2" t="s">
        <v>5565</v>
      </c>
      <c r="C6958" s="2" t="s">
        <v>5566</v>
      </c>
      <c r="D6958" s="2" t="s">
        <v>16</v>
      </c>
      <c r="E6958" s="2" t="s">
        <v>17</v>
      </c>
      <c r="F6958" s="2" t="s">
        <v>18</v>
      </c>
      <c r="G6958" s="2" t="s">
        <v>19</v>
      </c>
      <c r="H6958" s="2" t="s">
        <v>5529</v>
      </c>
      <c r="I6958" s="2">
        <v>9030</v>
      </c>
      <c r="J6958" s="2">
        <v>0</v>
      </c>
      <c r="K6958" s="2" t="s">
        <v>470</v>
      </c>
      <c r="L6958" s="2" t="s">
        <v>30</v>
      </c>
      <c r="M6958" s="2" t="s">
        <v>30</v>
      </c>
      <c r="N6958" s="2" t="s">
        <v>87</v>
      </c>
    </row>
    <row r="6959" spans="2:14" x14ac:dyDescent="0.25">
      <c r="B6959" s="2" t="s">
        <v>5579</v>
      </c>
      <c r="C6959" s="2" t="s">
        <v>5580</v>
      </c>
      <c r="D6959" s="2" t="s">
        <v>16</v>
      </c>
      <c r="E6959" s="2" t="s">
        <v>17</v>
      </c>
      <c r="F6959" s="2" t="s">
        <v>18</v>
      </c>
      <c r="G6959" s="2" t="s">
        <v>19</v>
      </c>
      <c r="H6959" s="2" t="s">
        <v>5529</v>
      </c>
      <c r="I6959" s="2">
        <v>481</v>
      </c>
      <c r="J6959" s="2">
        <v>0</v>
      </c>
      <c r="K6959" s="2" t="s">
        <v>5581</v>
      </c>
      <c r="L6959" s="3">
        <v>45919</v>
      </c>
      <c r="M6959" s="3">
        <v>47727</v>
      </c>
      <c r="N6959" s="2" t="s">
        <v>87</v>
      </c>
    </row>
    <row r="6960" spans="2:14" x14ac:dyDescent="0.25">
      <c r="B6960" s="2" t="s">
        <v>5579</v>
      </c>
      <c r="C6960" s="2" t="s">
        <v>5580</v>
      </c>
      <c r="D6960" s="2" t="s">
        <v>16</v>
      </c>
      <c r="E6960" s="2" t="s">
        <v>17</v>
      </c>
      <c r="F6960" s="2" t="s">
        <v>18</v>
      </c>
      <c r="G6960" s="2" t="s">
        <v>19</v>
      </c>
      <c r="H6960" s="2" t="s">
        <v>5529</v>
      </c>
      <c r="I6960" s="2">
        <v>481</v>
      </c>
      <c r="J6960" s="2">
        <v>0</v>
      </c>
      <c r="K6960" s="2" t="s">
        <v>5582</v>
      </c>
      <c r="L6960" s="3">
        <v>45919</v>
      </c>
      <c r="M6960" s="3">
        <v>47727</v>
      </c>
      <c r="N6960" s="2" t="s">
        <v>87</v>
      </c>
    </row>
    <row r="6961" spans="2:14" x14ac:dyDescent="0.25">
      <c r="B6961" s="2" t="s">
        <v>5579</v>
      </c>
      <c r="C6961" s="2" t="s">
        <v>5580</v>
      </c>
      <c r="D6961" s="2" t="s">
        <v>16</v>
      </c>
      <c r="E6961" s="2" t="s">
        <v>17</v>
      </c>
      <c r="F6961" s="2" t="s">
        <v>18</v>
      </c>
      <c r="G6961" s="2" t="s">
        <v>19</v>
      </c>
      <c r="H6961" s="2" t="s">
        <v>5529</v>
      </c>
      <c r="I6961" s="2">
        <v>481</v>
      </c>
      <c r="J6961" s="2">
        <v>0</v>
      </c>
      <c r="K6961" s="2" t="s">
        <v>5583</v>
      </c>
      <c r="L6961" s="3">
        <v>45919</v>
      </c>
      <c r="M6961" s="3">
        <v>47727</v>
      </c>
      <c r="N6961" s="2" t="s">
        <v>87</v>
      </c>
    </row>
    <row r="6962" spans="2:14" x14ac:dyDescent="0.25">
      <c r="B6962" s="2" t="s">
        <v>5579</v>
      </c>
      <c r="C6962" s="2" t="s">
        <v>5580</v>
      </c>
      <c r="D6962" s="2" t="s">
        <v>16</v>
      </c>
      <c r="E6962" s="2" t="s">
        <v>17</v>
      </c>
      <c r="F6962" s="2" t="s">
        <v>18</v>
      </c>
      <c r="G6962" s="2" t="s">
        <v>19</v>
      </c>
      <c r="H6962" s="2" t="s">
        <v>5529</v>
      </c>
      <c r="I6962" s="2">
        <v>481</v>
      </c>
      <c r="J6962" s="2">
        <v>261</v>
      </c>
      <c r="K6962" s="2" t="s">
        <v>5584</v>
      </c>
      <c r="L6962" s="3">
        <v>46136</v>
      </c>
      <c r="M6962" s="3">
        <v>47818</v>
      </c>
      <c r="N6962" s="2" t="s">
        <v>87</v>
      </c>
    </row>
    <row r="6963" spans="2:14" x14ac:dyDescent="0.25">
      <c r="B6963" s="2" t="s">
        <v>5579</v>
      </c>
      <c r="C6963" s="2" t="s">
        <v>5580</v>
      </c>
      <c r="D6963" s="2" t="s">
        <v>16</v>
      </c>
      <c r="E6963" s="2" t="s">
        <v>17</v>
      </c>
      <c r="F6963" s="2" t="s">
        <v>18</v>
      </c>
      <c r="G6963" s="2" t="s">
        <v>19</v>
      </c>
      <c r="H6963" s="2" t="s">
        <v>5529</v>
      </c>
      <c r="I6963" s="2">
        <v>481</v>
      </c>
      <c r="J6963" s="2">
        <v>220</v>
      </c>
      <c r="K6963" s="4" t="s">
        <v>5585</v>
      </c>
      <c r="L6963" s="3">
        <v>46198</v>
      </c>
      <c r="M6963" s="3">
        <v>48000</v>
      </c>
      <c r="N6963" s="2" t="s">
        <v>87</v>
      </c>
    </row>
    <row r="6964" spans="2:14" x14ac:dyDescent="0.25">
      <c r="B6964" s="2" t="s">
        <v>5579</v>
      </c>
      <c r="C6964" s="2" t="s">
        <v>5580</v>
      </c>
      <c r="D6964" s="2" t="s">
        <v>16</v>
      </c>
      <c r="E6964" s="2" t="s">
        <v>17</v>
      </c>
      <c r="F6964" s="2" t="s">
        <v>18</v>
      </c>
      <c r="G6964" s="2" t="s">
        <v>19</v>
      </c>
      <c r="H6964" s="2" t="s">
        <v>5529</v>
      </c>
      <c r="I6964" s="2">
        <v>481</v>
      </c>
      <c r="J6964" s="2">
        <v>0</v>
      </c>
      <c r="K6964" s="2" t="s">
        <v>5586</v>
      </c>
      <c r="L6964" s="3">
        <v>45967</v>
      </c>
      <c r="M6964" s="3">
        <v>47727</v>
      </c>
      <c r="N6964" s="2" t="s">
        <v>87</v>
      </c>
    </row>
    <row r="6965" spans="2:14" x14ac:dyDescent="0.25">
      <c r="B6965" s="2" t="s">
        <v>5579</v>
      </c>
      <c r="C6965" s="2" t="s">
        <v>5580</v>
      </c>
      <c r="D6965" s="2" t="s">
        <v>16</v>
      </c>
      <c r="E6965" s="2" t="s">
        <v>17</v>
      </c>
      <c r="F6965" s="2" t="s">
        <v>18</v>
      </c>
      <c r="G6965" s="2" t="s">
        <v>19</v>
      </c>
      <c r="H6965" s="2" t="s">
        <v>5529</v>
      </c>
      <c r="I6965" s="2">
        <v>481</v>
      </c>
      <c r="J6965" s="2">
        <v>0</v>
      </c>
      <c r="K6965" s="2" t="s">
        <v>5587</v>
      </c>
      <c r="L6965" s="3">
        <v>44958</v>
      </c>
      <c r="M6965" s="3">
        <v>46753</v>
      </c>
      <c r="N6965" s="2" t="s">
        <v>87</v>
      </c>
    </row>
    <row r="6966" spans="2:14" x14ac:dyDescent="0.25">
      <c r="B6966" s="2" t="s">
        <v>5579</v>
      </c>
      <c r="C6966" s="2" t="s">
        <v>5580</v>
      </c>
      <c r="D6966" s="2" t="s">
        <v>16</v>
      </c>
      <c r="E6966" s="2" t="s">
        <v>17</v>
      </c>
      <c r="F6966" s="2" t="s">
        <v>18</v>
      </c>
      <c r="G6966" s="2" t="s">
        <v>19</v>
      </c>
      <c r="H6966" s="2" t="s">
        <v>5529</v>
      </c>
      <c r="I6966" s="2">
        <v>481</v>
      </c>
      <c r="J6966" s="2">
        <v>0</v>
      </c>
      <c r="K6966" s="2" t="s">
        <v>5588</v>
      </c>
      <c r="L6966" s="3">
        <v>45817</v>
      </c>
      <c r="M6966" s="3">
        <v>47604</v>
      </c>
      <c r="N6966" s="2" t="s">
        <v>87</v>
      </c>
    </row>
    <row r="6967" spans="2:14" x14ac:dyDescent="0.25">
      <c r="B6967" s="2" t="s">
        <v>5579</v>
      </c>
      <c r="C6967" s="2" t="s">
        <v>5580</v>
      </c>
      <c r="D6967" s="2" t="s">
        <v>16</v>
      </c>
      <c r="E6967" s="2" t="s">
        <v>17</v>
      </c>
      <c r="F6967" s="2" t="s">
        <v>18</v>
      </c>
      <c r="G6967" s="2" t="s">
        <v>19</v>
      </c>
      <c r="H6967" s="2" t="s">
        <v>5529</v>
      </c>
      <c r="I6967" s="2">
        <v>481</v>
      </c>
      <c r="J6967" s="2">
        <v>0</v>
      </c>
      <c r="K6967" s="2" t="s">
        <v>5589</v>
      </c>
      <c r="L6967" s="3">
        <v>44958</v>
      </c>
      <c r="M6967" s="3">
        <v>47178</v>
      </c>
      <c r="N6967" s="2" t="s">
        <v>87</v>
      </c>
    </row>
    <row r="6968" spans="2:14" x14ac:dyDescent="0.25">
      <c r="B6968" s="2" t="s">
        <v>5579</v>
      </c>
      <c r="C6968" s="2" t="s">
        <v>5580</v>
      </c>
      <c r="D6968" s="2" t="s">
        <v>16</v>
      </c>
      <c r="E6968" s="2" t="s">
        <v>17</v>
      </c>
      <c r="F6968" s="2" t="s">
        <v>18</v>
      </c>
      <c r="G6968" s="2" t="s">
        <v>19</v>
      </c>
      <c r="H6968" s="2" t="s">
        <v>5529</v>
      </c>
      <c r="I6968" s="2">
        <v>481</v>
      </c>
      <c r="J6968" s="2">
        <v>0</v>
      </c>
      <c r="K6968" s="2" t="s">
        <v>5590</v>
      </c>
      <c r="L6968" s="3">
        <v>45967</v>
      </c>
      <c r="M6968" s="3">
        <v>47757</v>
      </c>
      <c r="N6968" s="2" t="s">
        <v>87</v>
      </c>
    </row>
    <row r="6969" spans="2:14" x14ac:dyDescent="0.25">
      <c r="B6969" s="2" t="s">
        <v>5579</v>
      </c>
      <c r="C6969" s="2" t="s">
        <v>5580</v>
      </c>
      <c r="D6969" s="2" t="s">
        <v>16</v>
      </c>
      <c r="E6969" s="2" t="s">
        <v>17</v>
      </c>
      <c r="F6969" s="2" t="s">
        <v>18</v>
      </c>
      <c r="G6969" s="2" t="s">
        <v>19</v>
      </c>
      <c r="H6969" s="2" t="s">
        <v>5529</v>
      </c>
      <c r="I6969" s="2">
        <v>481</v>
      </c>
      <c r="J6969" s="2">
        <v>0</v>
      </c>
      <c r="K6969" s="2" t="s">
        <v>5591</v>
      </c>
      <c r="L6969" s="3">
        <v>44958</v>
      </c>
      <c r="M6969" s="3">
        <v>47300</v>
      </c>
      <c r="N6969" s="2" t="s">
        <v>87</v>
      </c>
    </row>
    <row r="6970" spans="2:14" x14ac:dyDescent="0.25">
      <c r="B6970" s="2" t="s">
        <v>5579</v>
      </c>
      <c r="C6970" s="2" t="s">
        <v>5580</v>
      </c>
      <c r="D6970" s="2" t="s">
        <v>16</v>
      </c>
      <c r="E6970" s="2" t="s">
        <v>181</v>
      </c>
      <c r="F6970" s="2" t="s">
        <v>18</v>
      </c>
      <c r="G6970" s="2" t="s">
        <v>19</v>
      </c>
      <c r="H6970" s="2" t="s">
        <v>5529</v>
      </c>
      <c r="I6970" s="2">
        <v>481</v>
      </c>
      <c r="J6970" s="2">
        <v>0</v>
      </c>
      <c r="K6970" s="2" t="s">
        <v>5587</v>
      </c>
      <c r="L6970" s="3">
        <v>44958</v>
      </c>
      <c r="M6970" s="3">
        <v>46753</v>
      </c>
      <c r="N6970" s="2" t="s">
        <v>87</v>
      </c>
    </row>
    <row r="6971" spans="2:14" x14ac:dyDescent="0.25">
      <c r="B6971" s="2" t="s">
        <v>5592</v>
      </c>
      <c r="C6971" s="2" t="s">
        <v>5593</v>
      </c>
      <c r="D6971" s="2" t="s">
        <v>16</v>
      </c>
      <c r="E6971" s="2" t="s">
        <v>17</v>
      </c>
      <c r="F6971" s="2" t="s">
        <v>18</v>
      </c>
      <c r="G6971" s="2" t="s">
        <v>90</v>
      </c>
      <c r="H6971" s="2" t="s">
        <v>5594</v>
      </c>
      <c r="I6971" s="2">
        <v>0</v>
      </c>
      <c r="J6971" s="2">
        <v>0</v>
      </c>
      <c r="K6971" s="2">
        <v>49062511</v>
      </c>
      <c r="L6971" s="3">
        <v>45962</v>
      </c>
      <c r="M6971" s="3">
        <v>47635</v>
      </c>
      <c r="N6971" s="2" t="s">
        <v>3009</v>
      </c>
    </row>
    <row r="6972" spans="2:14" x14ac:dyDescent="0.25">
      <c r="B6972" s="2" t="s">
        <v>5592</v>
      </c>
      <c r="C6972" s="2" t="s">
        <v>5593</v>
      </c>
      <c r="D6972" s="2" t="s">
        <v>16</v>
      </c>
      <c r="E6972" s="2" t="s">
        <v>17</v>
      </c>
      <c r="F6972" s="2" t="s">
        <v>18</v>
      </c>
      <c r="G6972" s="2" t="s">
        <v>90</v>
      </c>
      <c r="H6972" s="2" t="s">
        <v>5594</v>
      </c>
      <c r="I6972" s="2">
        <v>0</v>
      </c>
      <c r="J6972" s="2">
        <v>0</v>
      </c>
      <c r="K6972" s="2">
        <v>49072211</v>
      </c>
      <c r="L6972" s="3">
        <v>45962</v>
      </c>
      <c r="M6972" s="3">
        <v>47665</v>
      </c>
      <c r="N6972" s="2" t="s">
        <v>3009</v>
      </c>
    </row>
    <row r="6973" spans="2:14" x14ac:dyDescent="0.25">
      <c r="B6973" s="2" t="s">
        <v>5595</v>
      </c>
      <c r="C6973" s="2" t="s">
        <v>5596</v>
      </c>
      <c r="D6973" s="2" t="s">
        <v>41</v>
      </c>
      <c r="E6973" s="2" t="s">
        <v>17</v>
      </c>
      <c r="F6973" s="2" t="s">
        <v>300</v>
      </c>
      <c r="G6973" s="2" t="s">
        <v>1502</v>
      </c>
      <c r="H6973" s="2" t="s">
        <v>5597</v>
      </c>
      <c r="I6973" s="2">
        <v>400</v>
      </c>
      <c r="J6973" s="2">
        <v>0</v>
      </c>
      <c r="K6973" s="2" t="s">
        <v>5598</v>
      </c>
      <c r="L6973" s="3">
        <v>45899</v>
      </c>
      <c r="M6973" s="3">
        <v>46419</v>
      </c>
      <c r="N6973" s="2" t="s">
        <v>560</v>
      </c>
    </row>
    <row r="6974" spans="2:14" x14ac:dyDescent="0.25">
      <c r="B6974" s="2" t="s">
        <v>5595</v>
      </c>
      <c r="C6974" s="2" t="s">
        <v>5596</v>
      </c>
      <c r="D6974" s="2" t="s">
        <v>41</v>
      </c>
      <c r="E6974" s="2" t="s">
        <v>17</v>
      </c>
      <c r="F6974" s="2" t="s">
        <v>300</v>
      </c>
      <c r="G6974" s="2" t="s">
        <v>1502</v>
      </c>
      <c r="H6974" s="2" t="s">
        <v>5597</v>
      </c>
      <c r="I6974" s="2">
        <v>400</v>
      </c>
      <c r="J6974" s="2">
        <v>0</v>
      </c>
      <c r="K6974" s="2" t="s">
        <v>5599</v>
      </c>
      <c r="L6974" s="3">
        <v>46140</v>
      </c>
      <c r="M6974" s="3">
        <v>46539</v>
      </c>
      <c r="N6974" s="2" t="s">
        <v>560</v>
      </c>
    </row>
    <row r="6975" spans="2:14" x14ac:dyDescent="0.25">
      <c r="B6975" s="2" t="s">
        <v>5595</v>
      </c>
      <c r="C6975" s="2" t="s">
        <v>5596</v>
      </c>
      <c r="D6975" s="2" t="s">
        <v>41</v>
      </c>
      <c r="E6975" s="2" t="s">
        <v>17</v>
      </c>
      <c r="F6975" s="2" t="s">
        <v>300</v>
      </c>
      <c r="G6975" s="2" t="s">
        <v>1502</v>
      </c>
      <c r="H6975" s="2" t="s">
        <v>5597</v>
      </c>
      <c r="I6975" s="2">
        <v>400</v>
      </c>
      <c r="J6975" s="2">
        <v>400</v>
      </c>
      <c r="K6975" s="2" t="s">
        <v>5600</v>
      </c>
      <c r="L6975" s="3">
        <v>46186</v>
      </c>
      <c r="M6975" s="3">
        <v>46692</v>
      </c>
      <c r="N6975" s="2" t="s">
        <v>560</v>
      </c>
    </row>
    <row r="6976" spans="2:14" x14ac:dyDescent="0.25">
      <c r="B6976" s="2" t="s">
        <v>5595</v>
      </c>
      <c r="C6976" s="2" t="s">
        <v>5596</v>
      </c>
      <c r="D6976" s="2" t="s">
        <v>41</v>
      </c>
      <c r="E6976" s="2" t="s">
        <v>17</v>
      </c>
      <c r="F6976" s="2" t="s">
        <v>300</v>
      </c>
      <c r="G6976" s="2" t="s">
        <v>1502</v>
      </c>
      <c r="H6976" s="2" t="s">
        <v>5597</v>
      </c>
      <c r="I6976" s="2">
        <v>400</v>
      </c>
      <c r="J6976" s="2">
        <v>0</v>
      </c>
      <c r="K6976" s="2">
        <v>9243</v>
      </c>
      <c r="L6976" s="3">
        <v>44958</v>
      </c>
      <c r="M6976" s="3">
        <v>46082</v>
      </c>
      <c r="N6976" s="2" t="s">
        <v>560</v>
      </c>
    </row>
    <row r="6977" spans="2:14" x14ac:dyDescent="0.25">
      <c r="B6977" s="2" t="s">
        <v>5601</v>
      </c>
      <c r="C6977" s="2" t="s">
        <v>1505</v>
      </c>
      <c r="D6977" s="2" t="s">
        <v>41</v>
      </c>
      <c r="E6977" s="2" t="s">
        <v>17</v>
      </c>
      <c r="F6977" s="2" t="s">
        <v>300</v>
      </c>
      <c r="G6977" s="2" t="s">
        <v>1502</v>
      </c>
      <c r="H6977" s="2" t="s">
        <v>1506</v>
      </c>
      <c r="I6977" s="2">
        <v>95</v>
      </c>
      <c r="J6977" s="2">
        <v>95</v>
      </c>
      <c r="K6977" s="2">
        <v>1122211257</v>
      </c>
      <c r="L6977" s="3">
        <v>45850</v>
      </c>
      <c r="M6977" s="3">
        <v>46395</v>
      </c>
      <c r="N6977" s="2" t="s">
        <v>1393</v>
      </c>
    </row>
    <row r="6978" spans="2:14" x14ac:dyDescent="0.25">
      <c r="B6978" s="2" t="s">
        <v>5602</v>
      </c>
      <c r="C6978" s="2" t="s">
        <v>5603</v>
      </c>
      <c r="D6978" s="2" t="s">
        <v>41</v>
      </c>
      <c r="E6978" s="2" t="s">
        <v>75</v>
      </c>
      <c r="F6978" s="2" t="s">
        <v>300</v>
      </c>
      <c r="G6978" s="2" t="s">
        <v>1502</v>
      </c>
      <c r="H6978" s="2" t="s">
        <v>1506</v>
      </c>
      <c r="I6978" s="2">
        <v>0</v>
      </c>
      <c r="J6978" s="2">
        <v>0</v>
      </c>
      <c r="K6978" s="2">
        <v>112072306</v>
      </c>
      <c r="L6978" s="3">
        <v>45657</v>
      </c>
      <c r="M6978" s="3">
        <v>45674</v>
      </c>
      <c r="N6978" s="2" t="s">
        <v>1393</v>
      </c>
    </row>
    <row r="6979" spans="2:14" x14ac:dyDescent="0.25">
      <c r="B6979" s="2" t="s">
        <v>5602</v>
      </c>
      <c r="C6979" s="2" t="s">
        <v>5603</v>
      </c>
      <c r="D6979" s="2" t="s">
        <v>41</v>
      </c>
      <c r="E6979" s="2" t="s">
        <v>75</v>
      </c>
      <c r="F6979" s="2" t="s">
        <v>300</v>
      </c>
      <c r="G6979" s="2" t="s">
        <v>1502</v>
      </c>
      <c r="H6979" s="2" t="s">
        <v>1506</v>
      </c>
      <c r="I6979" s="2">
        <v>0</v>
      </c>
      <c r="J6979" s="2">
        <v>0</v>
      </c>
      <c r="K6979" s="2">
        <v>112112209</v>
      </c>
      <c r="L6979" s="3">
        <v>44958</v>
      </c>
      <c r="M6979" s="3">
        <v>45779</v>
      </c>
      <c r="N6979" s="2" t="s">
        <v>1393</v>
      </c>
    </row>
    <row r="6980" spans="2:14" x14ac:dyDescent="0.25">
      <c r="B6980" s="2" t="s">
        <v>5602</v>
      </c>
      <c r="C6980" s="2" t="s">
        <v>5603</v>
      </c>
      <c r="D6980" s="2" t="s">
        <v>41</v>
      </c>
      <c r="E6980" s="2" t="s">
        <v>17</v>
      </c>
      <c r="F6980" s="2" t="s">
        <v>300</v>
      </c>
      <c r="G6980" s="2" t="s">
        <v>1502</v>
      </c>
      <c r="H6980" s="2" t="s">
        <v>1506</v>
      </c>
      <c r="I6980" s="2">
        <v>0</v>
      </c>
      <c r="J6980" s="2">
        <v>0</v>
      </c>
      <c r="K6980" s="2">
        <v>112112209</v>
      </c>
      <c r="L6980" s="3">
        <v>44958</v>
      </c>
      <c r="M6980" s="3">
        <v>45779</v>
      </c>
      <c r="N6980" s="2" t="s">
        <v>1393</v>
      </c>
    </row>
    <row r="6981" spans="2:14" x14ac:dyDescent="0.25">
      <c r="B6981" s="2" t="s">
        <v>5604</v>
      </c>
      <c r="C6981" s="2" t="s">
        <v>5605</v>
      </c>
      <c r="D6981" s="2" t="s">
        <v>28</v>
      </c>
      <c r="E6981" s="2" t="s">
        <v>17</v>
      </c>
      <c r="F6981" s="2" t="s">
        <v>253</v>
      </c>
      <c r="G6981" s="2" t="s">
        <v>253</v>
      </c>
      <c r="H6981" s="2" t="s">
        <v>24</v>
      </c>
      <c r="I6981" s="2">
        <v>1</v>
      </c>
      <c r="J6981" s="2">
        <v>1</v>
      </c>
      <c r="K6981" s="2">
        <v>0</v>
      </c>
      <c r="L6981" s="3">
        <v>44958</v>
      </c>
      <c r="M6981" s="2" t="s">
        <v>30</v>
      </c>
      <c r="N6981" s="2" t="s">
        <v>125</v>
      </c>
    </row>
    <row r="6982" spans="2:14" x14ac:dyDescent="0.25">
      <c r="B6982" s="2" t="s">
        <v>5606</v>
      </c>
      <c r="C6982" s="2" t="s">
        <v>5607</v>
      </c>
      <c r="D6982" s="2" t="s">
        <v>28</v>
      </c>
      <c r="E6982" s="2" t="s">
        <v>17</v>
      </c>
      <c r="F6982" s="2" t="s">
        <v>253</v>
      </c>
      <c r="G6982" s="2" t="s">
        <v>253</v>
      </c>
      <c r="H6982" s="2" t="s">
        <v>24</v>
      </c>
      <c r="I6982" s="2">
        <v>16</v>
      </c>
      <c r="J6982" s="2">
        <v>16</v>
      </c>
      <c r="K6982" s="2">
        <v>0</v>
      </c>
      <c r="L6982" s="3">
        <v>44958</v>
      </c>
      <c r="M6982" s="2" t="s">
        <v>30</v>
      </c>
      <c r="N6982" s="2" t="s">
        <v>5608</v>
      </c>
    </row>
    <row r="6983" spans="2:14" x14ac:dyDescent="0.25">
      <c r="B6983" s="2" t="s">
        <v>5609</v>
      </c>
      <c r="C6983" s="2" t="s">
        <v>5610</v>
      </c>
      <c r="D6983" s="2" t="s">
        <v>28</v>
      </c>
      <c r="E6983" s="2" t="s">
        <v>17</v>
      </c>
      <c r="F6983" s="2" t="s">
        <v>253</v>
      </c>
      <c r="G6983" s="2" t="s">
        <v>253</v>
      </c>
      <c r="H6983" s="2" t="s">
        <v>24</v>
      </c>
      <c r="I6983" s="2">
        <v>0</v>
      </c>
      <c r="J6983" s="2">
        <v>0</v>
      </c>
      <c r="K6983" s="2">
        <v>0</v>
      </c>
      <c r="L6983" s="3">
        <v>44958</v>
      </c>
      <c r="M6983" s="2" t="s">
        <v>30</v>
      </c>
      <c r="N6983" s="2" t="s">
        <v>749</v>
      </c>
    </row>
    <row r="6984" spans="2:14" x14ac:dyDescent="0.25">
      <c r="B6984" s="2" t="s">
        <v>5611</v>
      </c>
      <c r="C6984" s="2" t="s">
        <v>5612</v>
      </c>
      <c r="D6984" s="2" t="s">
        <v>28</v>
      </c>
      <c r="E6984" s="2" t="s">
        <v>17</v>
      </c>
      <c r="F6984" s="2" t="s">
        <v>253</v>
      </c>
      <c r="G6984" s="2" t="s">
        <v>253</v>
      </c>
      <c r="H6984" s="2" t="s">
        <v>24</v>
      </c>
      <c r="I6984" s="2">
        <v>168</v>
      </c>
      <c r="J6984" s="2">
        <v>168</v>
      </c>
      <c r="K6984" s="2">
        <v>0</v>
      </c>
      <c r="L6984" s="3">
        <v>44958</v>
      </c>
      <c r="M6984" s="2" t="s">
        <v>30</v>
      </c>
      <c r="N6984" s="2" t="s">
        <v>749</v>
      </c>
    </row>
    <row r="6985" spans="2:14" x14ac:dyDescent="0.25">
      <c r="B6985" s="2" t="s">
        <v>5613</v>
      </c>
      <c r="C6985" s="2" t="s">
        <v>5614</v>
      </c>
      <c r="D6985" s="2" t="s">
        <v>28</v>
      </c>
      <c r="E6985" s="2" t="s">
        <v>17</v>
      </c>
      <c r="F6985" s="2" t="s">
        <v>253</v>
      </c>
      <c r="G6985" s="2" t="s">
        <v>253</v>
      </c>
      <c r="H6985" s="2" t="s">
        <v>24</v>
      </c>
      <c r="I6985" s="2">
        <v>140</v>
      </c>
      <c r="J6985" s="2">
        <v>140</v>
      </c>
      <c r="K6985" s="2">
        <v>0</v>
      </c>
      <c r="L6985" s="3">
        <v>44958</v>
      </c>
      <c r="M6985" s="2" t="s">
        <v>30</v>
      </c>
      <c r="N6985" s="2" t="s">
        <v>749</v>
      </c>
    </row>
    <row r="6986" spans="2:14" x14ac:dyDescent="0.25">
      <c r="B6986" s="2" t="s">
        <v>5615</v>
      </c>
      <c r="C6986" s="2" t="s">
        <v>5616</v>
      </c>
      <c r="D6986" s="2" t="s">
        <v>28</v>
      </c>
      <c r="E6986" s="2" t="s">
        <v>17</v>
      </c>
      <c r="F6986" s="2" t="s">
        <v>253</v>
      </c>
      <c r="G6986" s="2" t="s">
        <v>253</v>
      </c>
      <c r="H6986" s="2" t="s">
        <v>24</v>
      </c>
      <c r="I6986" s="2">
        <v>0</v>
      </c>
      <c r="J6986" s="2">
        <v>0</v>
      </c>
      <c r="K6986" s="2">
        <v>0</v>
      </c>
      <c r="L6986" s="3">
        <v>44958</v>
      </c>
      <c r="M6986" s="2" t="s">
        <v>30</v>
      </c>
      <c r="N6986" s="2" t="s">
        <v>749</v>
      </c>
    </row>
    <row r="6987" spans="2:14" x14ac:dyDescent="0.25">
      <c r="B6987" s="2" t="s">
        <v>5617</v>
      </c>
      <c r="C6987" s="2" t="s">
        <v>5618</v>
      </c>
      <c r="D6987" s="2" t="s">
        <v>28</v>
      </c>
      <c r="E6987" s="2" t="s">
        <v>17</v>
      </c>
      <c r="F6987" s="2" t="s">
        <v>253</v>
      </c>
      <c r="G6987" s="2" t="s">
        <v>253</v>
      </c>
      <c r="H6987" s="2" t="s">
        <v>24</v>
      </c>
      <c r="I6987" s="2">
        <v>0</v>
      </c>
      <c r="J6987" s="2">
        <v>0</v>
      </c>
      <c r="K6987" s="2">
        <v>0</v>
      </c>
      <c r="L6987" s="3">
        <v>44958</v>
      </c>
      <c r="M6987" s="2" t="s">
        <v>30</v>
      </c>
      <c r="N6987" s="2" t="s">
        <v>125</v>
      </c>
    </row>
    <row r="6988" spans="2:14" x14ac:dyDescent="0.25">
      <c r="B6988" s="2" t="s">
        <v>5619</v>
      </c>
      <c r="C6988" s="2" t="s">
        <v>5620</v>
      </c>
      <c r="D6988" s="2" t="s">
        <v>28</v>
      </c>
      <c r="E6988" s="2" t="s">
        <v>17</v>
      </c>
      <c r="F6988" s="2" t="s">
        <v>253</v>
      </c>
      <c r="G6988" s="2" t="s">
        <v>253</v>
      </c>
      <c r="H6988" s="2" t="s">
        <v>24</v>
      </c>
      <c r="I6988" s="2">
        <v>28</v>
      </c>
      <c r="J6988" s="2">
        <v>28</v>
      </c>
      <c r="K6988" s="2">
        <v>0</v>
      </c>
      <c r="L6988" s="3">
        <v>44958</v>
      </c>
      <c r="M6988" s="2" t="s">
        <v>30</v>
      </c>
      <c r="N6988" s="2" t="s">
        <v>125</v>
      </c>
    </row>
    <row r="6989" spans="2:14" x14ac:dyDescent="0.25">
      <c r="B6989" s="2" t="s">
        <v>5621</v>
      </c>
      <c r="C6989" s="2" t="s">
        <v>5622</v>
      </c>
      <c r="D6989" s="2" t="s">
        <v>28</v>
      </c>
      <c r="E6989" s="2" t="s">
        <v>17</v>
      </c>
      <c r="F6989" s="2" t="s">
        <v>253</v>
      </c>
      <c r="G6989" s="2" t="s">
        <v>253</v>
      </c>
      <c r="H6989" s="2" t="s">
        <v>24</v>
      </c>
      <c r="I6989" s="2">
        <v>1500</v>
      </c>
      <c r="J6989" s="2">
        <v>1500</v>
      </c>
      <c r="K6989" s="2">
        <v>0</v>
      </c>
      <c r="L6989" s="3">
        <v>44958</v>
      </c>
      <c r="M6989" s="2" t="s">
        <v>30</v>
      </c>
      <c r="N6989" s="2" t="s">
        <v>153</v>
      </c>
    </row>
    <row r="6990" spans="2:14" x14ac:dyDescent="0.25">
      <c r="B6990" s="2" t="s">
        <v>5623</v>
      </c>
      <c r="C6990" s="2" t="s">
        <v>5624</v>
      </c>
      <c r="D6990" s="2" t="s">
        <v>28</v>
      </c>
      <c r="E6990" s="2" t="s">
        <v>17</v>
      </c>
      <c r="F6990" s="2" t="s">
        <v>253</v>
      </c>
      <c r="G6990" s="2" t="s">
        <v>253</v>
      </c>
      <c r="H6990" s="2" t="s">
        <v>24</v>
      </c>
      <c r="I6990" s="2">
        <v>22</v>
      </c>
      <c r="J6990" s="2">
        <v>22</v>
      </c>
      <c r="K6990" s="2">
        <v>0</v>
      </c>
      <c r="L6990" s="3">
        <v>45670</v>
      </c>
      <c r="M6990" s="2" t="s">
        <v>30</v>
      </c>
      <c r="N6990" s="2" t="s">
        <v>121</v>
      </c>
    </row>
    <row r="6991" spans="2:14" x14ac:dyDescent="0.25">
      <c r="B6991" s="2" t="s">
        <v>5625</v>
      </c>
      <c r="C6991" s="2" t="s">
        <v>5626</v>
      </c>
      <c r="D6991" s="2" t="s">
        <v>28</v>
      </c>
      <c r="E6991" s="2" t="s">
        <v>17</v>
      </c>
      <c r="F6991" s="2" t="s">
        <v>253</v>
      </c>
      <c r="G6991" s="2" t="s">
        <v>253</v>
      </c>
      <c r="H6991" s="2" t="s">
        <v>24</v>
      </c>
      <c r="I6991" s="2">
        <v>7750</v>
      </c>
      <c r="J6991" s="2">
        <v>7750</v>
      </c>
      <c r="K6991" s="2">
        <v>0</v>
      </c>
      <c r="L6991" s="3">
        <v>45723</v>
      </c>
      <c r="M6991" s="2" t="s">
        <v>30</v>
      </c>
      <c r="N6991" s="2" t="s">
        <v>153</v>
      </c>
    </row>
    <row r="6992" spans="2:14" x14ac:dyDescent="0.25">
      <c r="B6992" s="2" t="s">
        <v>5627</v>
      </c>
      <c r="C6992" s="2" t="s">
        <v>5628</v>
      </c>
      <c r="D6992" s="2" t="s">
        <v>28</v>
      </c>
      <c r="E6992" s="2" t="s">
        <v>17</v>
      </c>
      <c r="F6992" s="2" t="s">
        <v>24</v>
      </c>
      <c r="G6992" s="2" t="s">
        <v>24</v>
      </c>
      <c r="H6992" s="2" t="s">
        <v>24</v>
      </c>
      <c r="I6992" s="2">
        <v>0</v>
      </c>
      <c r="J6992" s="2">
        <v>0</v>
      </c>
      <c r="K6992" s="2">
        <v>0</v>
      </c>
      <c r="L6992" s="3">
        <v>45890</v>
      </c>
      <c r="M6992" s="2" t="s">
        <v>30</v>
      </c>
      <c r="N6992" s="2" t="s">
        <v>42</v>
      </c>
    </row>
    <row r="6993" spans="2:14" x14ac:dyDescent="0.25">
      <c r="B6993" s="2" t="s">
        <v>5629</v>
      </c>
      <c r="C6993" s="2" t="s">
        <v>5630</v>
      </c>
      <c r="D6993" s="2" t="s">
        <v>28</v>
      </c>
      <c r="E6993" s="2" t="s">
        <v>17</v>
      </c>
      <c r="F6993" s="2" t="s">
        <v>29</v>
      </c>
      <c r="G6993" s="2" t="s">
        <v>180</v>
      </c>
      <c r="H6993" s="2" t="s">
        <v>5630</v>
      </c>
      <c r="I6993" s="2">
        <v>5</v>
      </c>
      <c r="J6993" s="2">
        <v>5</v>
      </c>
      <c r="K6993" s="2">
        <v>0</v>
      </c>
      <c r="L6993" s="3">
        <v>44958</v>
      </c>
      <c r="M6993" s="2" t="s">
        <v>30</v>
      </c>
      <c r="N6993" s="2" t="s">
        <v>497</v>
      </c>
    </row>
    <row r="6994" spans="2:14" x14ac:dyDescent="0.25">
      <c r="B6994" s="2" t="s">
        <v>5631</v>
      </c>
      <c r="C6994" s="2" t="s">
        <v>5632</v>
      </c>
      <c r="D6994" s="2" t="s">
        <v>28</v>
      </c>
      <c r="E6994" s="2" t="s">
        <v>17</v>
      </c>
      <c r="F6994" s="2" t="s">
        <v>29</v>
      </c>
      <c r="G6994" s="2" t="s">
        <v>29</v>
      </c>
      <c r="H6994" s="2" t="s">
        <v>5633</v>
      </c>
      <c r="I6994" s="2">
        <v>10</v>
      </c>
      <c r="J6994" s="2">
        <v>10</v>
      </c>
      <c r="K6994" s="2">
        <v>0</v>
      </c>
      <c r="L6994" s="3">
        <v>44958</v>
      </c>
      <c r="M6994" s="2" t="s">
        <v>30</v>
      </c>
      <c r="N6994" s="2" t="s">
        <v>497</v>
      </c>
    </row>
    <row r="6995" spans="2:14" x14ac:dyDescent="0.25">
      <c r="B6995" s="2" t="s">
        <v>5634</v>
      </c>
      <c r="C6995" s="2" t="s">
        <v>5635</v>
      </c>
      <c r="D6995" s="2" t="s">
        <v>41</v>
      </c>
      <c r="E6995" s="2" t="s">
        <v>17</v>
      </c>
      <c r="F6995" s="2" t="s">
        <v>18</v>
      </c>
      <c r="G6995" s="2" t="s">
        <v>5636</v>
      </c>
      <c r="H6995" s="2" t="s">
        <v>5637</v>
      </c>
      <c r="I6995" s="2">
        <v>0</v>
      </c>
      <c r="J6995" s="2">
        <v>0</v>
      </c>
      <c r="K6995" s="2">
        <v>16123401</v>
      </c>
      <c r="L6995" s="3">
        <v>45731</v>
      </c>
      <c r="M6995" s="3">
        <v>46813</v>
      </c>
      <c r="N6995" s="2" t="s">
        <v>153</v>
      </c>
    </row>
    <row r="6996" spans="2:14" x14ac:dyDescent="0.25">
      <c r="B6996" s="2" t="s">
        <v>5634</v>
      </c>
      <c r="C6996" s="2" t="s">
        <v>5635</v>
      </c>
      <c r="D6996" s="2" t="s">
        <v>41</v>
      </c>
      <c r="E6996" s="2" t="s">
        <v>17</v>
      </c>
      <c r="F6996" s="2" t="s">
        <v>18</v>
      </c>
      <c r="G6996" s="2" t="s">
        <v>5636</v>
      </c>
      <c r="H6996" s="2" t="s">
        <v>5637</v>
      </c>
      <c r="I6996" s="2">
        <v>0</v>
      </c>
      <c r="J6996" s="2">
        <v>0</v>
      </c>
      <c r="K6996" s="2">
        <v>16133501</v>
      </c>
      <c r="L6996" s="3">
        <v>46127</v>
      </c>
      <c r="M6996" s="3">
        <v>47209</v>
      </c>
      <c r="N6996" s="2" t="s">
        <v>153</v>
      </c>
    </row>
    <row r="6997" spans="2:14" x14ac:dyDescent="0.25">
      <c r="B6997" s="2" t="s">
        <v>5634</v>
      </c>
      <c r="C6997" s="2" t="s">
        <v>5635</v>
      </c>
      <c r="D6997" s="2" t="s">
        <v>41</v>
      </c>
      <c r="E6997" s="2" t="s">
        <v>17</v>
      </c>
      <c r="F6997" s="2" t="s">
        <v>18</v>
      </c>
      <c r="G6997" s="2" t="s">
        <v>5636</v>
      </c>
      <c r="H6997" s="2" t="s">
        <v>5637</v>
      </c>
      <c r="I6997" s="2">
        <v>0</v>
      </c>
      <c r="J6997" s="2">
        <v>0</v>
      </c>
      <c r="K6997" s="2">
        <v>28193301</v>
      </c>
      <c r="L6997" s="3">
        <v>44958</v>
      </c>
      <c r="M6997" s="3">
        <v>46661</v>
      </c>
      <c r="N6997" s="2" t="s">
        <v>153</v>
      </c>
    </row>
    <row r="6998" spans="2:14" x14ac:dyDescent="0.25">
      <c r="B6998" s="2" t="s">
        <v>5634</v>
      </c>
      <c r="C6998" s="2" t="s">
        <v>5635</v>
      </c>
      <c r="D6998" s="2" t="s">
        <v>41</v>
      </c>
      <c r="E6998" s="2" t="s">
        <v>17</v>
      </c>
      <c r="F6998" s="2" t="s">
        <v>18</v>
      </c>
      <c r="G6998" s="2" t="s">
        <v>5636</v>
      </c>
      <c r="H6998" s="2" t="s">
        <v>5637</v>
      </c>
      <c r="I6998" s="2">
        <v>0</v>
      </c>
      <c r="J6998" s="2">
        <v>0</v>
      </c>
      <c r="K6998" s="2">
        <v>29173401</v>
      </c>
      <c r="L6998" s="3">
        <v>45901</v>
      </c>
      <c r="M6998" s="3">
        <v>46966</v>
      </c>
      <c r="N6998" s="2" t="s">
        <v>153</v>
      </c>
    </row>
    <row r="6999" spans="2:14" x14ac:dyDescent="0.25">
      <c r="B6999" s="2" t="s">
        <v>5634</v>
      </c>
      <c r="C6999" s="2" t="s">
        <v>5635</v>
      </c>
      <c r="D6999" s="2" t="s">
        <v>41</v>
      </c>
      <c r="E6999" s="2" t="s">
        <v>17</v>
      </c>
      <c r="F6999" s="2" t="s">
        <v>18</v>
      </c>
      <c r="G6999" s="2" t="s">
        <v>5636</v>
      </c>
      <c r="H6999" s="2" t="s">
        <v>5637</v>
      </c>
      <c r="I6999" s="2">
        <v>0</v>
      </c>
      <c r="J6999" s="2">
        <v>0</v>
      </c>
      <c r="K6999" s="2">
        <v>32213401</v>
      </c>
      <c r="L6999" s="3">
        <v>46024</v>
      </c>
      <c r="M6999" s="3">
        <v>47088</v>
      </c>
      <c r="N6999" s="2" t="s">
        <v>153</v>
      </c>
    </row>
    <row r="7000" spans="2:14" x14ac:dyDescent="0.25">
      <c r="B7000" s="2" t="s">
        <v>5634</v>
      </c>
      <c r="C7000" s="2" t="s">
        <v>5635</v>
      </c>
      <c r="D7000" s="2" t="s">
        <v>41</v>
      </c>
      <c r="E7000" s="2" t="s">
        <v>17</v>
      </c>
      <c r="F7000" s="2" t="s">
        <v>18</v>
      </c>
      <c r="G7000" s="2" t="s">
        <v>5636</v>
      </c>
      <c r="H7000" s="2" t="s">
        <v>5637</v>
      </c>
      <c r="I7000" s="2">
        <v>0</v>
      </c>
      <c r="J7000" s="2">
        <v>0</v>
      </c>
      <c r="K7000" s="2">
        <v>33213401</v>
      </c>
      <c r="L7000" s="3">
        <v>46042</v>
      </c>
      <c r="M7000" s="3">
        <v>47119</v>
      </c>
      <c r="N7000" s="2" t="s">
        <v>153</v>
      </c>
    </row>
    <row r="7001" spans="2:14" x14ac:dyDescent="0.25">
      <c r="B7001" s="2" t="s">
        <v>5634</v>
      </c>
      <c r="C7001" s="2" t="s">
        <v>5635</v>
      </c>
      <c r="D7001" s="2" t="s">
        <v>41</v>
      </c>
      <c r="E7001" s="2" t="s">
        <v>181</v>
      </c>
      <c r="F7001" s="2" t="s">
        <v>18</v>
      </c>
      <c r="G7001" s="2" t="s">
        <v>5636</v>
      </c>
      <c r="H7001" s="2" t="s">
        <v>5637</v>
      </c>
      <c r="I7001" s="2">
        <v>0</v>
      </c>
      <c r="J7001" s="2">
        <v>0</v>
      </c>
      <c r="K7001" s="2">
        <v>29173401</v>
      </c>
      <c r="L7001" s="3">
        <v>45901</v>
      </c>
      <c r="M7001" s="3">
        <v>46966</v>
      </c>
      <c r="N7001" s="2" t="s">
        <v>153</v>
      </c>
    </row>
    <row r="7002" spans="2:14" x14ac:dyDescent="0.25">
      <c r="B7002" s="2" t="s">
        <v>5634</v>
      </c>
      <c r="C7002" s="2" t="s">
        <v>5635</v>
      </c>
      <c r="D7002" s="2" t="s">
        <v>41</v>
      </c>
      <c r="E7002" s="2" t="s">
        <v>181</v>
      </c>
      <c r="F7002" s="2" t="s">
        <v>18</v>
      </c>
      <c r="G7002" s="2" t="s">
        <v>5636</v>
      </c>
      <c r="H7002" s="2" t="s">
        <v>5637</v>
      </c>
      <c r="I7002" s="2">
        <v>0</v>
      </c>
      <c r="J7002" s="2">
        <v>0</v>
      </c>
      <c r="K7002" s="2">
        <v>32213401</v>
      </c>
      <c r="L7002" s="3">
        <v>46024</v>
      </c>
      <c r="M7002" s="3">
        <v>47088</v>
      </c>
      <c r="N7002" s="2" t="s">
        <v>153</v>
      </c>
    </row>
    <row r="7003" spans="2:14" hidden="1" x14ac:dyDescent="0.25">
      <c r="B7003" s="2" t="s">
        <v>5634</v>
      </c>
      <c r="C7003" s="2" t="s">
        <v>5635</v>
      </c>
      <c r="D7003" s="2" t="s">
        <v>41</v>
      </c>
      <c r="E7003" s="2" t="s">
        <v>233</v>
      </c>
      <c r="F7003" s="2" t="s">
        <v>18</v>
      </c>
      <c r="G7003" s="2" t="s">
        <v>5636</v>
      </c>
      <c r="H7003" s="2" t="s">
        <v>5637</v>
      </c>
      <c r="I7003" s="2">
        <v>0</v>
      </c>
      <c r="J7003" s="2">
        <v>0</v>
      </c>
      <c r="K7003" s="2">
        <v>29173401</v>
      </c>
      <c r="L7003" s="3">
        <v>45901</v>
      </c>
      <c r="M7003" s="3">
        <v>46966</v>
      </c>
      <c r="N7003" s="2" t="s">
        <v>153</v>
      </c>
    </row>
    <row r="7004" spans="2:14" x14ac:dyDescent="0.25">
      <c r="B7004" s="2" t="s">
        <v>5634</v>
      </c>
      <c r="C7004" s="2" t="s">
        <v>5635</v>
      </c>
      <c r="D7004" s="2" t="s">
        <v>41</v>
      </c>
      <c r="E7004" s="2" t="s">
        <v>142</v>
      </c>
      <c r="F7004" s="2" t="s">
        <v>18</v>
      </c>
      <c r="G7004" s="2" t="s">
        <v>5636</v>
      </c>
      <c r="H7004" s="2" t="s">
        <v>5637</v>
      </c>
      <c r="I7004" s="2">
        <v>0</v>
      </c>
      <c r="J7004" s="2">
        <v>0</v>
      </c>
      <c r="K7004" s="2">
        <v>16133501</v>
      </c>
      <c r="L7004" s="3">
        <v>46127</v>
      </c>
      <c r="M7004" s="3">
        <v>47209</v>
      </c>
      <c r="N7004" s="2" t="s">
        <v>153</v>
      </c>
    </row>
    <row r="7005" spans="2:14" x14ac:dyDescent="0.25">
      <c r="B7005" s="2" t="s">
        <v>5634</v>
      </c>
      <c r="C7005" s="2" t="s">
        <v>5635</v>
      </c>
      <c r="D7005" s="2" t="s">
        <v>41</v>
      </c>
      <c r="E7005" s="2" t="s">
        <v>142</v>
      </c>
      <c r="F7005" s="2" t="s">
        <v>18</v>
      </c>
      <c r="G7005" s="2" t="s">
        <v>5636</v>
      </c>
      <c r="H7005" s="2" t="s">
        <v>5637</v>
      </c>
      <c r="I7005" s="2">
        <v>0</v>
      </c>
      <c r="J7005" s="2">
        <v>0</v>
      </c>
      <c r="K7005" s="2">
        <v>29173401</v>
      </c>
      <c r="L7005" s="3">
        <v>45901</v>
      </c>
      <c r="M7005" s="3">
        <v>46966</v>
      </c>
      <c r="N7005" s="2" t="s">
        <v>153</v>
      </c>
    </row>
    <row r="7006" spans="2:14" x14ac:dyDescent="0.25">
      <c r="B7006" s="2" t="s">
        <v>5638</v>
      </c>
      <c r="C7006" s="2" t="s">
        <v>5639</v>
      </c>
      <c r="D7006" s="2" t="s">
        <v>41</v>
      </c>
      <c r="E7006" s="2" t="s">
        <v>17</v>
      </c>
      <c r="F7006" s="2" t="s">
        <v>18</v>
      </c>
      <c r="G7006" s="2" t="s">
        <v>5636</v>
      </c>
      <c r="H7006" s="2" t="s">
        <v>5637</v>
      </c>
      <c r="I7006" s="2">
        <v>3931</v>
      </c>
      <c r="J7006" s="2">
        <v>0</v>
      </c>
      <c r="K7006" s="2">
        <v>16123401</v>
      </c>
      <c r="L7006" s="3">
        <v>45731</v>
      </c>
      <c r="M7006" s="3">
        <v>46813</v>
      </c>
      <c r="N7006" s="2" t="s">
        <v>153</v>
      </c>
    </row>
    <row r="7007" spans="2:14" x14ac:dyDescent="0.25">
      <c r="B7007" s="2" t="s">
        <v>5638</v>
      </c>
      <c r="C7007" s="2" t="s">
        <v>5639</v>
      </c>
      <c r="D7007" s="2" t="s">
        <v>41</v>
      </c>
      <c r="E7007" s="2" t="s">
        <v>17</v>
      </c>
      <c r="F7007" s="2" t="s">
        <v>18</v>
      </c>
      <c r="G7007" s="2" t="s">
        <v>5636</v>
      </c>
      <c r="H7007" s="2" t="s">
        <v>5637</v>
      </c>
      <c r="I7007" s="2">
        <v>3931</v>
      </c>
      <c r="J7007" s="2">
        <v>3931</v>
      </c>
      <c r="K7007" s="2">
        <v>16133501</v>
      </c>
      <c r="L7007" s="3">
        <v>46127</v>
      </c>
      <c r="M7007" s="3">
        <v>47209</v>
      </c>
      <c r="N7007" s="2" t="s">
        <v>153</v>
      </c>
    </row>
    <row r="7008" spans="2:14" x14ac:dyDescent="0.25">
      <c r="B7008" s="2" t="s">
        <v>5638</v>
      </c>
      <c r="C7008" s="2" t="s">
        <v>5639</v>
      </c>
      <c r="D7008" s="2" t="s">
        <v>41</v>
      </c>
      <c r="E7008" s="2" t="s">
        <v>17</v>
      </c>
      <c r="F7008" s="2" t="s">
        <v>18</v>
      </c>
      <c r="G7008" s="2" t="s">
        <v>5636</v>
      </c>
      <c r="H7008" s="2" t="s">
        <v>5637</v>
      </c>
      <c r="I7008" s="2">
        <v>3931</v>
      </c>
      <c r="J7008" s="2">
        <v>0</v>
      </c>
      <c r="K7008" s="2">
        <v>28193321</v>
      </c>
      <c r="L7008" s="3">
        <v>44958</v>
      </c>
      <c r="M7008" s="3">
        <v>46661</v>
      </c>
      <c r="N7008" s="2" t="s">
        <v>153</v>
      </c>
    </row>
    <row r="7009" spans="2:14" x14ac:dyDescent="0.25">
      <c r="B7009" s="2" t="s">
        <v>5638</v>
      </c>
      <c r="C7009" s="2" t="s">
        <v>5639</v>
      </c>
      <c r="D7009" s="2" t="s">
        <v>41</v>
      </c>
      <c r="E7009" s="2" t="s">
        <v>17</v>
      </c>
      <c r="F7009" s="2" t="s">
        <v>18</v>
      </c>
      <c r="G7009" s="2" t="s">
        <v>5636</v>
      </c>
      <c r="H7009" s="2" t="s">
        <v>5637</v>
      </c>
      <c r="I7009" s="2">
        <v>3931</v>
      </c>
      <c r="J7009" s="2">
        <v>0</v>
      </c>
      <c r="K7009" s="2">
        <v>29173401</v>
      </c>
      <c r="L7009" s="3">
        <v>45906</v>
      </c>
      <c r="M7009" s="3">
        <v>46966</v>
      </c>
      <c r="N7009" s="2" t="s">
        <v>153</v>
      </c>
    </row>
    <row r="7010" spans="2:14" x14ac:dyDescent="0.25">
      <c r="B7010" s="2" t="s">
        <v>5638</v>
      </c>
      <c r="C7010" s="2" t="s">
        <v>5639</v>
      </c>
      <c r="D7010" s="2" t="s">
        <v>41</v>
      </c>
      <c r="E7010" s="2" t="s">
        <v>17</v>
      </c>
      <c r="F7010" s="2" t="s">
        <v>18</v>
      </c>
      <c r="G7010" s="2" t="s">
        <v>5636</v>
      </c>
      <c r="H7010" s="2" t="s">
        <v>5637</v>
      </c>
      <c r="I7010" s="2">
        <v>3931</v>
      </c>
      <c r="J7010" s="2">
        <v>0</v>
      </c>
      <c r="K7010" s="2">
        <v>31153301</v>
      </c>
      <c r="L7010" s="3">
        <v>44958</v>
      </c>
      <c r="M7010" s="3">
        <v>46539</v>
      </c>
      <c r="N7010" s="2" t="s">
        <v>153</v>
      </c>
    </row>
    <row r="7011" spans="2:14" x14ac:dyDescent="0.25">
      <c r="B7011" s="2" t="s">
        <v>5638</v>
      </c>
      <c r="C7011" s="2" t="s">
        <v>5639</v>
      </c>
      <c r="D7011" s="2" t="s">
        <v>41</v>
      </c>
      <c r="E7011" s="2" t="s">
        <v>17</v>
      </c>
      <c r="F7011" s="2" t="s">
        <v>18</v>
      </c>
      <c r="G7011" s="2" t="s">
        <v>5636</v>
      </c>
      <c r="H7011" s="2" t="s">
        <v>5637</v>
      </c>
      <c r="I7011" s="2">
        <v>3931</v>
      </c>
      <c r="J7011" s="2">
        <v>0</v>
      </c>
      <c r="K7011" s="2">
        <v>32213401</v>
      </c>
      <c r="L7011" s="3">
        <v>46024</v>
      </c>
      <c r="M7011" s="3">
        <v>47088</v>
      </c>
      <c r="N7011" s="2" t="s">
        <v>153</v>
      </c>
    </row>
    <row r="7012" spans="2:14" x14ac:dyDescent="0.25">
      <c r="B7012" s="2" t="s">
        <v>5638</v>
      </c>
      <c r="C7012" s="2" t="s">
        <v>5639</v>
      </c>
      <c r="D7012" s="2" t="s">
        <v>41</v>
      </c>
      <c r="E7012" s="2" t="s">
        <v>17</v>
      </c>
      <c r="F7012" s="2" t="s">
        <v>18</v>
      </c>
      <c r="G7012" s="2" t="s">
        <v>5636</v>
      </c>
      <c r="H7012" s="2" t="s">
        <v>5637</v>
      </c>
      <c r="I7012" s="2">
        <v>3931</v>
      </c>
      <c r="J7012" s="2">
        <v>0</v>
      </c>
      <c r="K7012" s="2">
        <v>32213401</v>
      </c>
      <c r="L7012" s="3">
        <v>46042</v>
      </c>
      <c r="M7012" s="3">
        <v>47119</v>
      </c>
      <c r="N7012" s="2" t="s">
        <v>153</v>
      </c>
    </row>
    <row r="7013" spans="2:14" x14ac:dyDescent="0.25">
      <c r="B7013" s="2" t="s">
        <v>5638</v>
      </c>
      <c r="C7013" s="2" t="s">
        <v>5639</v>
      </c>
      <c r="D7013" s="2" t="s">
        <v>41</v>
      </c>
      <c r="E7013" s="2" t="s">
        <v>181</v>
      </c>
      <c r="F7013" s="2" t="s">
        <v>18</v>
      </c>
      <c r="G7013" s="2" t="s">
        <v>5636</v>
      </c>
      <c r="H7013" s="2" t="s">
        <v>5637</v>
      </c>
      <c r="I7013" s="2">
        <v>3931</v>
      </c>
      <c r="J7013" s="2">
        <v>0</v>
      </c>
      <c r="K7013" s="2">
        <v>29173401</v>
      </c>
      <c r="L7013" s="3">
        <v>45906</v>
      </c>
      <c r="M7013" s="3">
        <v>46966</v>
      </c>
      <c r="N7013" s="2" t="s">
        <v>153</v>
      </c>
    </row>
    <row r="7014" spans="2:14" x14ac:dyDescent="0.25">
      <c r="B7014" s="2" t="s">
        <v>5638</v>
      </c>
      <c r="C7014" s="2" t="s">
        <v>5639</v>
      </c>
      <c r="D7014" s="2" t="s">
        <v>41</v>
      </c>
      <c r="E7014" s="2" t="s">
        <v>181</v>
      </c>
      <c r="F7014" s="2" t="s">
        <v>18</v>
      </c>
      <c r="G7014" s="2" t="s">
        <v>5636</v>
      </c>
      <c r="H7014" s="2" t="s">
        <v>5637</v>
      </c>
      <c r="I7014" s="2">
        <v>3931</v>
      </c>
      <c r="J7014" s="2">
        <v>0</v>
      </c>
      <c r="K7014" s="2">
        <v>32213401</v>
      </c>
      <c r="L7014" s="3">
        <v>46024</v>
      </c>
      <c r="M7014" s="3">
        <v>47088</v>
      </c>
      <c r="N7014" s="2" t="s">
        <v>153</v>
      </c>
    </row>
    <row r="7015" spans="2:14" x14ac:dyDescent="0.25">
      <c r="B7015" s="2" t="s">
        <v>5638</v>
      </c>
      <c r="C7015" s="2" t="s">
        <v>5639</v>
      </c>
      <c r="D7015" s="2" t="s">
        <v>41</v>
      </c>
      <c r="E7015" s="2" t="s">
        <v>142</v>
      </c>
      <c r="F7015" s="2" t="s">
        <v>18</v>
      </c>
      <c r="G7015" s="2" t="s">
        <v>5636</v>
      </c>
      <c r="H7015" s="2" t="s">
        <v>5637</v>
      </c>
      <c r="I7015" s="2">
        <v>3931</v>
      </c>
      <c r="J7015" s="2">
        <v>0</v>
      </c>
      <c r="K7015" s="2">
        <v>29173401</v>
      </c>
      <c r="L7015" s="3">
        <v>45906</v>
      </c>
      <c r="M7015" s="3">
        <v>46966</v>
      </c>
      <c r="N7015" s="2" t="s">
        <v>153</v>
      </c>
    </row>
    <row r="7016" spans="2:14" x14ac:dyDescent="0.25">
      <c r="B7016" s="2" t="s">
        <v>5640</v>
      </c>
      <c r="C7016" s="2" t="s">
        <v>5641</v>
      </c>
      <c r="D7016" s="2" t="s">
        <v>16</v>
      </c>
      <c r="E7016" s="2" t="s">
        <v>17</v>
      </c>
      <c r="F7016" s="2" t="s">
        <v>18</v>
      </c>
      <c r="G7016" s="2" t="s">
        <v>19</v>
      </c>
      <c r="H7016" s="2" t="s">
        <v>5642</v>
      </c>
      <c r="I7016" s="2">
        <v>864</v>
      </c>
      <c r="J7016" s="2">
        <v>864</v>
      </c>
      <c r="K7016" s="2">
        <v>220723</v>
      </c>
      <c r="L7016" s="3">
        <v>44958</v>
      </c>
      <c r="M7016" s="3">
        <v>46935</v>
      </c>
      <c r="N7016" s="2" t="s">
        <v>504</v>
      </c>
    </row>
    <row r="7017" spans="2:14" x14ac:dyDescent="0.25">
      <c r="B7017" s="2" t="s">
        <v>5643</v>
      </c>
      <c r="C7017" s="2" t="s">
        <v>5644</v>
      </c>
      <c r="D7017" s="2" t="s">
        <v>16</v>
      </c>
      <c r="E7017" s="2" t="s">
        <v>17</v>
      </c>
      <c r="F7017" s="2" t="s">
        <v>18</v>
      </c>
      <c r="G7017" s="2" t="s">
        <v>19</v>
      </c>
      <c r="H7017" s="2" t="s">
        <v>5642</v>
      </c>
      <c r="I7017" s="2">
        <v>0</v>
      </c>
      <c r="J7017" s="2">
        <v>0</v>
      </c>
      <c r="K7017" s="2" t="s">
        <v>5645</v>
      </c>
      <c r="L7017" s="3">
        <v>44958</v>
      </c>
      <c r="M7017" s="3">
        <v>46935</v>
      </c>
      <c r="N7017" s="2" t="s">
        <v>504</v>
      </c>
    </row>
    <row r="7018" spans="2:14" x14ac:dyDescent="0.25">
      <c r="B7018" s="2" t="s">
        <v>5646</v>
      </c>
      <c r="C7018" s="2" t="s">
        <v>5647</v>
      </c>
      <c r="D7018" s="2" t="s">
        <v>16</v>
      </c>
      <c r="E7018" s="2" t="s">
        <v>17</v>
      </c>
      <c r="F7018" s="2" t="s">
        <v>18</v>
      </c>
      <c r="G7018" s="2" t="s">
        <v>19</v>
      </c>
      <c r="H7018" s="2" t="s">
        <v>5642</v>
      </c>
      <c r="I7018" s="2">
        <v>518</v>
      </c>
      <c r="J7018" s="2">
        <v>0</v>
      </c>
      <c r="K7018" s="2" t="s">
        <v>5648</v>
      </c>
      <c r="L7018" s="3">
        <v>44958</v>
      </c>
      <c r="M7018" s="3">
        <v>46966</v>
      </c>
      <c r="N7018" s="2" t="s">
        <v>921</v>
      </c>
    </row>
    <row r="7019" spans="2:14" x14ac:dyDescent="0.25">
      <c r="B7019" s="2" t="s">
        <v>5646</v>
      </c>
      <c r="C7019" s="2" t="s">
        <v>5647</v>
      </c>
      <c r="D7019" s="2" t="s">
        <v>16</v>
      </c>
      <c r="E7019" s="2" t="s">
        <v>17</v>
      </c>
      <c r="F7019" s="2" t="s">
        <v>18</v>
      </c>
      <c r="G7019" s="2" t="s">
        <v>19</v>
      </c>
      <c r="H7019" s="2" t="s">
        <v>5642</v>
      </c>
      <c r="I7019" s="2">
        <v>518</v>
      </c>
      <c r="J7019" s="2">
        <v>0</v>
      </c>
      <c r="K7019" s="2" t="s">
        <v>5649</v>
      </c>
      <c r="L7019" s="3">
        <v>44958</v>
      </c>
      <c r="M7019" s="3">
        <v>46997</v>
      </c>
      <c r="N7019" s="2" t="s">
        <v>921</v>
      </c>
    </row>
    <row r="7020" spans="2:14" x14ac:dyDescent="0.25">
      <c r="B7020" s="2" t="s">
        <v>5646</v>
      </c>
      <c r="C7020" s="2" t="s">
        <v>5647</v>
      </c>
      <c r="D7020" s="2" t="s">
        <v>16</v>
      </c>
      <c r="E7020" s="2" t="s">
        <v>17</v>
      </c>
      <c r="F7020" s="2" t="s">
        <v>18</v>
      </c>
      <c r="G7020" s="2" t="s">
        <v>19</v>
      </c>
      <c r="H7020" s="2" t="s">
        <v>5642</v>
      </c>
      <c r="I7020" s="2">
        <v>518</v>
      </c>
      <c r="J7020" s="2">
        <v>0</v>
      </c>
      <c r="K7020" s="2" t="s">
        <v>5650</v>
      </c>
      <c r="L7020" s="3">
        <v>45948</v>
      </c>
      <c r="M7020" s="3">
        <v>47727</v>
      </c>
      <c r="N7020" s="2" t="s">
        <v>921</v>
      </c>
    </row>
    <row r="7021" spans="2:14" x14ac:dyDescent="0.25">
      <c r="B7021" s="2" t="s">
        <v>5646</v>
      </c>
      <c r="C7021" s="2" t="s">
        <v>5647</v>
      </c>
      <c r="D7021" s="2" t="s">
        <v>16</v>
      </c>
      <c r="E7021" s="2" t="s">
        <v>17</v>
      </c>
      <c r="F7021" s="2" t="s">
        <v>18</v>
      </c>
      <c r="G7021" s="2" t="s">
        <v>19</v>
      </c>
      <c r="H7021" s="2" t="s">
        <v>5642</v>
      </c>
      <c r="I7021" s="2">
        <v>518</v>
      </c>
      <c r="J7021" s="2">
        <v>0</v>
      </c>
      <c r="K7021" s="2" t="s">
        <v>5651</v>
      </c>
      <c r="L7021" s="3">
        <v>44958</v>
      </c>
      <c r="M7021" s="3">
        <v>47331</v>
      </c>
      <c r="N7021" s="2" t="s">
        <v>921</v>
      </c>
    </row>
    <row r="7022" spans="2:14" x14ac:dyDescent="0.25">
      <c r="B7022" s="2" t="s">
        <v>5646</v>
      </c>
      <c r="C7022" s="2" t="s">
        <v>5647</v>
      </c>
      <c r="D7022" s="2" t="s">
        <v>16</v>
      </c>
      <c r="E7022" s="2" t="s">
        <v>17</v>
      </c>
      <c r="F7022" s="2" t="s">
        <v>18</v>
      </c>
      <c r="G7022" s="2" t="s">
        <v>19</v>
      </c>
      <c r="H7022" s="2" t="s">
        <v>5642</v>
      </c>
      <c r="I7022" s="2">
        <v>518</v>
      </c>
      <c r="J7022" s="2">
        <v>0</v>
      </c>
      <c r="K7022" s="2" t="s">
        <v>5652</v>
      </c>
      <c r="L7022" s="3">
        <v>45733</v>
      </c>
      <c r="M7022" s="3">
        <v>47178</v>
      </c>
      <c r="N7022" s="2" t="s">
        <v>921</v>
      </c>
    </row>
    <row r="7023" spans="2:14" x14ac:dyDescent="0.25">
      <c r="B7023" s="2" t="s">
        <v>5646</v>
      </c>
      <c r="C7023" s="2" t="s">
        <v>5647</v>
      </c>
      <c r="D7023" s="2" t="s">
        <v>16</v>
      </c>
      <c r="E7023" s="2" t="s">
        <v>17</v>
      </c>
      <c r="F7023" s="2" t="s">
        <v>18</v>
      </c>
      <c r="G7023" s="2" t="s">
        <v>19</v>
      </c>
      <c r="H7023" s="2" t="s">
        <v>5642</v>
      </c>
      <c r="I7023" s="2">
        <v>518</v>
      </c>
      <c r="J7023" s="2">
        <v>0</v>
      </c>
      <c r="K7023" s="2" t="s">
        <v>5653</v>
      </c>
      <c r="L7023" s="3">
        <v>44958</v>
      </c>
      <c r="M7023" s="3">
        <v>47362</v>
      </c>
      <c r="N7023" s="2" t="s">
        <v>921</v>
      </c>
    </row>
    <row r="7024" spans="2:14" x14ac:dyDescent="0.25">
      <c r="B7024" s="2" t="s">
        <v>5646</v>
      </c>
      <c r="C7024" s="2" t="s">
        <v>5647</v>
      </c>
      <c r="D7024" s="2" t="s">
        <v>16</v>
      </c>
      <c r="E7024" s="2" t="s">
        <v>17</v>
      </c>
      <c r="F7024" s="2" t="s">
        <v>18</v>
      </c>
      <c r="G7024" s="2" t="s">
        <v>19</v>
      </c>
      <c r="H7024" s="2" t="s">
        <v>5642</v>
      </c>
      <c r="I7024" s="2">
        <v>518</v>
      </c>
      <c r="J7024" s="2">
        <v>518</v>
      </c>
      <c r="K7024" s="2" t="s">
        <v>5654</v>
      </c>
      <c r="L7024" s="3">
        <v>45948</v>
      </c>
      <c r="M7024" s="3">
        <v>47757</v>
      </c>
      <c r="N7024" s="2" t="s">
        <v>921</v>
      </c>
    </row>
    <row r="7025" spans="2:14" x14ac:dyDescent="0.25">
      <c r="B7025" s="2" t="s">
        <v>5646</v>
      </c>
      <c r="C7025" s="2" t="s">
        <v>5647</v>
      </c>
      <c r="D7025" s="2" t="s">
        <v>16</v>
      </c>
      <c r="E7025" s="2" t="s">
        <v>17</v>
      </c>
      <c r="F7025" s="2" t="s">
        <v>18</v>
      </c>
      <c r="G7025" s="2" t="s">
        <v>19</v>
      </c>
      <c r="H7025" s="2" t="s">
        <v>5642</v>
      </c>
      <c r="I7025" s="2">
        <v>518</v>
      </c>
      <c r="J7025" s="2">
        <v>0</v>
      </c>
      <c r="K7025" s="2" t="s">
        <v>5655</v>
      </c>
      <c r="L7025" s="3">
        <v>45805</v>
      </c>
      <c r="M7025" s="3">
        <v>47604</v>
      </c>
      <c r="N7025" s="2" t="s">
        <v>921</v>
      </c>
    </row>
    <row r="7026" spans="2:14" x14ac:dyDescent="0.25">
      <c r="B7026" s="2" t="s">
        <v>5656</v>
      </c>
      <c r="C7026" s="2" t="s">
        <v>5657</v>
      </c>
      <c r="D7026" s="2" t="s">
        <v>16</v>
      </c>
      <c r="E7026" s="2" t="s">
        <v>17</v>
      </c>
      <c r="F7026" s="2" t="s">
        <v>18</v>
      </c>
      <c r="G7026" s="2" t="s">
        <v>19</v>
      </c>
      <c r="H7026" s="2" t="s">
        <v>5642</v>
      </c>
      <c r="I7026" s="2">
        <v>1624</v>
      </c>
      <c r="J7026" s="2">
        <v>0</v>
      </c>
      <c r="K7026" s="2" t="s">
        <v>5649</v>
      </c>
      <c r="L7026" s="3">
        <v>44958</v>
      </c>
      <c r="M7026" s="3">
        <v>46997</v>
      </c>
      <c r="N7026" s="2" t="s">
        <v>921</v>
      </c>
    </row>
    <row r="7027" spans="2:14" x14ac:dyDescent="0.25">
      <c r="B7027" s="2" t="s">
        <v>5656</v>
      </c>
      <c r="C7027" s="2" t="s">
        <v>5657</v>
      </c>
      <c r="D7027" s="2" t="s">
        <v>16</v>
      </c>
      <c r="E7027" s="2" t="s">
        <v>17</v>
      </c>
      <c r="F7027" s="2" t="s">
        <v>18</v>
      </c>
      <c r="G7027" s="2" t="s">
        <v>19</v>
      </c>
      <c r="H7027" s="2" t="s">
        <v>5642</v>
      </c>
      <c r="I7027" s="2">
        <v>1624</v>
      </c>
      <c r="J7027" s="2">
        <v>0</v>
      </c>
      <c r="K7027" s="2" t="s">
        <v>5658</v>
      </c>
      <c r="L7027" s="3">
        <v>44958</v>
      </c>
      <c r="M7027" s="3">
        <v>47300</v>
      </c>
      <c r="N7027" s="2" t="s">
        <v>921</v>
      </c>
    </row>
    <row r="7028" spans="2:14" x14ac:dyDescent="0.25">
      <c r="B7028" s="2" t="s">
        <v>5656</v>
      </c>
      <c r="C7028" s="2" t="s">
        <v>5657</v>
      </c>
      <c r="D7028" s="2" t="s">
        <v>16</v>
      </c>
      <c r="E7028" s="2" t="s">
        <v>17</v>
      </c>
      <c r="F7028" s="2" t="s">
        <v>18</v>
      </c>
      <c r="G7028" s="2" t="s">
        <v>19</v>
      </c>
      <c r="H7028" s="2" t="s">
        <v>5642</v>
      </c>
      <c r="I7028" s="2">
        <v>1624</v>
      </c>
      <c r="J7028" s="2">
        <v>0</v>
      </c>
      <c r="K7028" s="2" t="s">
        <v>3400</v>
      </c>
      <c r="L7028" s="3">
        <v>45728</v>
      </c>
      <c r="M7028" s="3">
        <v>47543</v>
      </c>
      <c r="N7028" s="2" t="s">
        <v>921</v>
      </c>
    </row>
    <row r="7029" spans="2:14" x14ac:dyDescent="0.25">
      <c r="B7029" s="2" t="s">
        <v>5656</v>
      </c>
      <c r="C7029" s="2" t="s">
        <v>5657</v>
      </c>
      <c r="D7029" s="2" t="s">
        <v>16</v>
      </c>
      <c r="E7029" s="2" t="s">
        <v>17</v>
      </c>
      <c r="F7029" s="2" t="s">
        <v>18</v>
      </c>
      <c r="G7029" s="2" t="s">
        <v>19</v>
      </c>
      <c r="H7029" s="2" t="s">
        <v>5642</v>
      </c>
      <c r="I7029" s="2">
        <v>1624</v>
      </c>
      <c r="J7029" s="2">
        <v>1624</v>
      </c>
      <c r="K7029" s="2" t="s">
        <v>5654</v>
      </c>
      <c r="L7029" s="3">
        <v>45948</v>
      </c>
      <c r="M7029" s="3">
        <v>47757</v>
      </c>
      <c r="N7029" s="2" t="s">
        <v>921</v>
      </c>
    </row>
    <row r="7030" spans="2:14" x14ac:dyDescent="0.25">
      <c r="B7030" s="2" t="s">
        <v>5659</v>
      </c>
      <c r="C7030" s="2" t="s">
        <v>5660</v>
      </c>
      <c r="D7030" s="2" t="s">
        <v>16</v>
      </c>
      <c r="E7030" s="2" t="s">
        <v>17</v>
      </c>
      <c r="F7030" s="2" t="s">
        <v>18</v>
      </c>
      <c r="G7030" s="2" t="s">
        <v>19</v>
      </c>
      <c r="H7030" s="2" t="s">
        <v>5642</v>
      </c>
      <c r="I7030" s="2">
        <v>2076</v>
      </c>
      <c r="J7030" s="2">
        <v>0</v>
      </c>
      <c r="K7030" s="2" t="s">
        <v>5658</v>
      </c>
      <c r="L7030" s="3">
        <v>44958</v>
      </c>
      <c r="M7030" s="3">
        <v>47300</v>
      </c>
      <c r="N7030" s="2" t="s">
        <v>921</v>
      </c>
    </row>
    <row r="7031" spans="2:14" x14ac:dyDescent="0.25">
      <c r="B7031" s="2" t="s">
        <v>5659</v>
      </c>
      <c r="C7031" s="2" t="s">
        <v>5660</v>
      </c>
      <c r="D7031" s="2" t="s">
        <v>16</v>
      </c>
      <c r="E7031" s="2" t="s">
        <v>17</v>
      </c>
      <c r="F7031" s="2" t="s">
        <v>18</v>
      </c>
      <c r="G7031" s="2" t="s">
        <v>19</v>
      </c>
      <c r="H7031" s="2" t="s">
        <v>5642</v>
      </c>
      <c r="I7031" s="2">
        <v>2076</v>
      </c>
      <c r="J7031" s="2">
        <v>76</v>
      </c>
      <c r="K7031" s="2" t="s">
        <v>5651</v>
      </c>
      <c r="L7031" s="3">
        <v>45726</v>
      </c>
      <c r="M7031" s="3">
        <v>47331</v>
      </c>
      <c r="N7031" s="2" t="s">
        <v>921</v>
      </c>
    </row>
    <row r="7032" spans="2:14" x14ac:dyDescent="0.25">
      <c r="B7032" s="2" t="s">
        <v>5659</v>
      </c>
      <c r="C7032" s="2" t="s">
        <v>5660</v>
      </c>
      <c r="D7032" s="2" t="s">
        <v>16</v>
      </c>
      <c r="E7032" s="2" t="s">
        <v>17</v>
      </c>
      <c r="F7032" s="2" t="s">
        <v>18</v>
      </c>
      <c r="G7032" s="2" t="s">
        <v>19</v>
      </c>
      <c r="H7032" s="2" t="s">
        <v>5642</v>
      </c>
      <c r="I7032" s="2">
        <v>2076</v>
      </c>
      <c r="J7032" s="2">
        <v>2000</v>
      </c>
      <c r="K7032" s="2" t="s">
        <v>5654</v>
      </c>
      <c r="L7032" s="3">
        <v>45948</v>
      </c>
      <c r="M7032" s="3">
        <v>47757</v>
      </c>
      <c r="N7032" s="2" t="s">
        <v>921</v>
      </c>
    </row>
    <row r="7033" spans="2:14" x14ac:dyDescent="0.25">
      <c r="B7033" s="2" t="s">
        <v>5661</v>
      </c>
      <c r="C7033" s="2" t="s">
        <v>5662</v>
      </c>
      <c r="D7033" s="2" t="s">
        <v>16</v>
      </c>
      <c r="E7033" s="2" t="s">
        <v>17</v>
      </c>
      <c r="F7033" s="2" t="s">
        <v>18</v>
      </c>
      <c r="G7033" s="2" t="s">
        <v>19</v>
      </c>
      <c r="H7033" s="2" t="s">
        <v>5642</v>
      </c>
      <c r="I7033" s="2">
        <v>0</v>
      </c>
      <c r="J7033" s="2">
        <v>0</v>
      </c>
      <c r="K7033" s="2">
        <v>0</v>
      </c>
      <c r="L7033" s="3">
        <v>46118</v>
      </c>
      <c r="M7033" s="2" t="s">
        <v>30</v>
      </c>
      <c r="N7033" s="2" t="s">
        <v>921</v>
      </c>
    </row>
    <row r="7034" spans="2:14" x14ac:dyDescent="0.25">
      <c r="B7034" s="2" t="s">
        <v>5663</v>
      </c>
      <c r="C7034" s="2" t="s">
        <v>5664</v>
      </c>
      <c r="D7034" s="2" t="s">
        <v>16</v>
      </c>
      <c r="E7034" s="2" t="s">
        <v>17</v>
      </c>
      <c r="F7034" s="2" t="s">
        <v>18</v>
      </c>
      <c r="G7034" s="2" t="s">
        <v>19</v>
      </c>
      <c r="H7034" s="2" t="s">
        <v>5642</v>
      </c>
      <c r="I7034" s="2">
        <v>0</v>
      </c>
      <c r="J7034" s="2">
        <v>0</v>
      </c>
      <c r="K7034" s="2">
        <v>0</v>
      </c>
      <c r="L7034" s="3">
        <v>45917</v>
      </c>
      <c r="M7034" s="3">
        <v>47727</v>
      </c>
      <c r="N7034" s="2" t="s">
        <v>921</v>
      </c>
    </row>
    <row r="7035" spans="2:14" x14ac:dyDescent="0.25">
      <c r="B7035" s="2" t="s">
        <v>5665</v>
      </c>
      <c r="C7035" s="2" t="s">
        <v>5666</v>
      </c>
      <c r="D7035" s="2" t="s">
        <v>28</v>
      </c>
      <c r="E7035" s="2" t="s">
        <v>17</v>
      </c>
      <c r="F7035" s="2" t="s">
        <v>253</v>
      </c>
      <c r="G7035" s="2" t="s">
        <v>253</v>
      </c>
      <c r="H7035" s="2" t="s">
        <v>5666</v>
      </c>
      <c r="I7035" s="2">
        <v>0</v>
      </c>
      <c r="J7035" s="2">
        <v>0</v>
      </c>
      <c r="K7035" s="2">
        <v>0</v>
      </c>
      <c r="L7035" s="3">
        <v>46119</v>
      </c>
      <c r="M7035" s="2" t="s">
        <v>30</v>
      </c>
      <c r="N7035" s="2" t="s">
        <v>656</v>
      </c>
    </row>
    <row r="7036" spans="2:14" x14ac:dyDescent="0.25">
      <c r="B7036" s="2" t="s">
        <v>5667</v>
      </c>
      <c r="C7036" s="2" t="s">
        <v>5668</v>
      </c>
      <c r="D7036" s="2" t="s">
        <v>28</v>
      </c>
      <c r="E7036" s="2" t="s">
        <v>17</v>
      </c>
      <c r="F7036" s="2" t="s">
        <v>24</v>
      </c>
      <c r="G7036" s="2" t="s">
        <v>24</v>
      </c>
      <c r="H7036" s="2" t="s">
        <v>24</v>
      </c>
      <c r="I7036" s="2">
        <v>18322</v>
      </c>
      <c r="J7036" s="2">
        <v>17908</v>
      </c>
      <c r="K7036" s="2">
        <v>0</v>
      </c>
      <c r="L7036" s="3">
        <v>44958</v>
      </c>
      <c r="M7036" s="2" t="s">
        <v>30</v>
      </c>
      <c r="N7036" s="2" t="s">
        <v>2625</v>
      </c>
    </row>
    <row r="7037" spans="2:14" hidden="1" x14ac:dyDescent="0.25">
      <c r="B7037" s="2" t="s">
        <v>5667</v>
      </c>
      <c r="C7037" s="2" t="s">
        <v>5668</v>
      </c>
      <c r="D7037" s="2" t="s">
        <v>28</v>
      </c>
      <c r="E7037" s="2" t="s">
        <v>233</v>
      </c>
      <c r="F7037" s="2" t="s">
        <v>24</v>
      </c>
      <c r="G7037" s="2" t="s">
        <v>24</v>
      </c>
      <c r="H7037" s="2" t="s">
        <v>24</v>
      </c>
      <c r="I7037" s="2">
        <v>18322</v>
      </c>
      <c r="J7037" s="2">
        <v>414</v>
      </c>
      <c r="K7037" s="2">
        <v>0</v>
      </c>
      <c r="L7037" s="3">
        <v>44958</v>
      </c>
      <c r="M7037" s="2" t="s">
        <v>30</v>
      </c>
      <c r="N7037" s="2" t="s">
        <v>2625</v>
      </c>
    </row>
    <row r="7038" spans="2:14" x14ac:dyDescent="0.25">
      <c r="B7038" s="2" t="s">
        <v>5669</v>
      </c>
      <c r="C7038" s="2" t="s">
        <v>5670</v>
      </c>
      <c r="D7038" s="2" t="s">
        <v>28</v>
      </c>
      <c r="E7038" s="2" t="s">
        <v>17</v>
      </c>
      <c r="F7038" s="2" t="s">
        <v>29</v>
      </c>
      <c r="G7038" s="2" t="s">
        <v>29</v>
      </c>
      <c r="H7038" s="2" t="s">
        <v>5670</v>
      </c>
      <c r="I7038" s="2">
        <v>45</v>
      </c>
      <c r="J7038" s="2">
        <v>45</v>
      </c>
      <c r="K7038" s="2">
        <v>0</v>
      </c>
      <c r="L7038" s="3">
        <v>44958</v>
      </c>
      <c r="M7038" s="2" t="s">
        <v>30</v>
      </c>
      <c r="N7038" s="2" t="s">
        <v>497</v>
      </c>
    </row>
    <row r="7039" spans="2:14" x14ac:dyDescent="0.25">
      <c r="B7039" s="2" t="s">
        <v>5671</v>
      </c>
      <c r="C7039" s="2" t="s">
        <v>5672</v>
      </c>
      <c r="D7039" s="2" t="s">
        <v>41</v>
      </c>
      <c r="E7039" s="2" t="s">
        <v>17</v>
      </c>
      <c r="F7039" s="2" t="s">
        <v>18</v>
      </c>
      <c r="G7039" s="2" t="s">
        <v>19</v>
      </c>
      <c r="H7039" s="2" t="s">
        <v>24</v>
      </c>
      <c r="I7039" s="2">
        <v>0</v>
      </c>
      <c r="J7039" s="2">
        <v>0</v>
      </c>
      <c r="K7039" s="2" t="s">
        <v>5673</v>
      </c>
      <c r="L7039" s="3">
        <v>45818</v>
      </c>
      <c r="M7039" s="3">
        <v>46174</v>
      </c>
      <c r="N7039" s="2" t="s">
        <v>21</v>
      </c>
    </row>
    <row r="7040" spans="2:14" x14ac:dyDescent="0.25">
      <c r="B7040" s="2" t="s">
        <v>5671</v>
      </c>
      <c r="C7040" s="2" t="s">
        <v>5672</v>
      </c>
      <c r="D7040" s="2" t="s">
        <v>41</v>
      </c>
      <c r="E7040" s="2" t="s">
        <v>17</v>
      </c>
      <c r="F7040" s="2" t="s">
        <v>18</v>
      </c>
      <c r="G7040" s="2" t="s">
        <v>19</v>
      </c>
      <c r="H7040" s="2" t="s">
        <v>24</v>
      </c>
      <c r="I7040" s="2">
        <v>0</v>
      </c>
      <c r="J7040" s="2">
        <v>0</v>
      </c>
      <c r="K7040" s="2" t="s">
        <v>5674</v>
      </c>
      <c r="L7040" s="3">
        <v>45818</v>
      </c>
      <c r="M7040" s="3">
        <v>46266</v>
      </c>
      <c r="N7040" s="2" t="s">
        <v>21</v>
      </c>
    </row>
    <row r="7041" spans="2:14" x14ac:dyDescent="0.25">
      <c r="B7041" s="2" t="s">
        <v>5671</v>
      </c>
      <c r="C7041" s="2" t="s">
        <v>5672</v>
      </c>
      <c r="D7041" s="2" t="s">
        <v>41</v>
      </c>
      <c r="E7041" s="2" t="s">
        <v>17</v>
      </c>
      <c r="F7041" s="2" t="s">
        <v>18</v>
      </c>
      <c r="G7041" s="2" t="s">
        <v>19</v>
      </c>
      <c r="H7041" s="2" t="s">
        <v>24</v>
      </c>
      <c r="I7041" s="2">
        <v>0</v>
      </c>
      <c r="J7041" s="2">
        <v>0</v>
      </c>
      <c r="K7041" s="2" t="s">
        <v>5674</v>
      </c>
      <c r="L7041" s="3">
        <v>45818</v>
      </c>
      <c r="M7041" s="3">
        <v>46296</v>
      </c>
      <c r="N7041" s="2" t="s">
        <v>21</v>
      </c>
    </row>
    <row r="7042" spans="2:14" x14ac:dyDescent="0.25">
      <c r="B7042" s="2" t="s">
        <v>5671</v>
      </c>
      <c r="C7042" s="2" t="s">
        <v>5672</v>
      </c>
      <c r="D7042" s="2" t="s">
        <v>41</v>
      </c>
      <c r="E7042" s="2" t="s">
        <v>17</v>
      </c>
      <c r="F7042" s="2" t="s">
        <v>18</v>
      </c>
      <c r="G7042" s="2" t="s">
        <v>19</v>
      </c>
      <c r="H7042" s="2" t="s">
        <v>24</v>
      </c>
      <c r="I7042" s="2">
        <v>0</v>
      </c>
      <c r="J7042" s="2">
        <v>0</v>
      </c>
      <c r="K7042" s="2" t="s">
        <v>5675</v>
      </c>
      <c r="L7042" s="3">
        <v>45818</v>
      </c>
      <c r="M7042" s="3">
        <v>46327</v>
      </c>
      <c r="N7042" s="2" t="s">
        <v>21</v>
      </c>
    </row>
    <row r="7043" spans="2:14" x14ac:dyDescent="0.25">
      <c r="B7043" s="2" t="s">
        <v>5671</v>
      </c>
      <c r="C7043" s="2" t="s">
        <v>5672</v>
      </c>
      <c r="D7043" s="2" t="s">
        <v>41</v>
      </c>
      <c r="E7043" s="2" t="s">
        <v>17</v>
      </c>
      <c r="F7043" s="2" t="s">
        <v>18</v>
      </c>
      <c r="G7043" s="2" t="s">
        <v>19</v>
      </c>
      <c r="H7043" s="2" t="s">
        <v>24</v>
      </c>
      <c r="I7043" s="2">
        <v>0</v>
      </c>
      <c r="J7043" s="2">
        <v>0</v>
      </c>
      <c r="K7043" s="2" t="s">
        <v>5675</v>
      </c>
      <c r="L7043" s="3">
        <v>45875</v>
      </c>
      <c r="M7043" s="3">
        <v>46419</v>
      </c>
      <c r="N7043" s="2" t="s">
        <v>21</v>
      </c>
    </row>
    <row r="7044" spans="2:14" x14ac:dyDescent="0.25">
      <c r="B7044" s="2" t="s">
        <v>5671</v>
      </c>
      <c r="C7044" s="2" t="s">
        <v>5672</v>
      </c>
      <c r="D7044" s="2" t="s">
        <v>41</v>
      </c>
      <c r="E7044" s="2" t="s">
        <v>17</v>
      </c>
      <c r="F7044" s="2" t="s">
        <v>18</v>
      </c>
      <c r="G7044" s="2" t="s">
        <v>19</v>
      </c>
      <c r="H7044" s="2" t="s">
        <v>24</v>
      </c>
      <c r="I7044" s="2">
        <v>0</v>
      </c>
      <c r="J7044" s="2">
        <v>0</v>
      </c>
      <c r="K7044" s="2" t="s">
        <v>470</v>
      </c>
      <c r="L7044" s="2" t="s">
        <v>30</v>
      </c>
      <c r="M7044" s="2" t="s">
        <v>30</v>
      </c>
      <c r="N7044" s="2" t="s">
        <v>21</v>
      </c>
    </row>
    <row r="7045" spans="2:14" x14ac:dyDescent="0.25">
      <c r="B7045" s="2" t="s">
        <v>5676</v>
      </c>
      <c r="C7045" s="2" t="s">
        <v>5677</v>
      </c>
      <c r="D7045" s="2" t="s">
        <v>16</v>
      </c>
      <c r="E7045" s="2" t="s">
        <v>17</v>
      </c>
      <c r="F7045" s="2" t="s">
        <v>18</v>
      </c>
      <c r="G7045" s="2" t="s">
        <v>139</v>
      </c>
      <c r="H7045" s="2" t="s">
        <v>5678</v>
      </c>
      <c r="I7045" s="2">
        <v>171</v>
      </c>
      <c r="J7045" s="2">
        <v>71</v>
      </c>
      <c r="K7045" s="2" t="s">
        <v>5679</v>
      </c>
      <c r="L7045" s="3">
        <v>45698</v>
      </c>
      <c r="M7045" s="3">
        <v>47484</v>
      </c>
      <c r="N7045" s="2" t="s">
        <v>83</v>
      </c>
    </row>
    <row r="7046" spans="2:14" x14ac:dyDescent="0.25">
      <c r="B7046" s="2" t="s">
        <v>5676</v>
      </c>
      <c r="C7046" s="2" t="s">
        <v>5677</v>
      </c>
      <c r="D7046" s="2" t="s">
        <v>16</v>
      </c>
      <c r="E7046" s="2" t="s">
        <v>17</v>
      </c>
      <c r="F7046" s="2" t="s">
        <v>18</v>
      </c>
      <c r="G7046" s="2" t="s">
        <v>139</v>
      </c>
      <c r="H7046" s="2" t="s">
        <v>5678</v>
      </c>
      <c r="I7046" s="2">
        <v>171</v>
      </c>
      <c r="J7046" s="2">
        <v>100</v>
      </c>
      <c r="K7046" s="2" t="s">
        <v>5680</v>
      </c>
      <c r="L7046" s="3">
        <v>45867</v>
      </c>
      <c r="M7046" s="3">
        <v>47484</v>
      </c>
      <c r="N7046" s="2" t="s">
        <v>83</v>
      </c>
    </row>
    <row r="7047" spans="2:14" x14ac:dyDescent="0.25">
      <c r="B7047" s="2" t="s">
        <v>5676</v>
      </c>
      <c r="C7047" s="2" t="s">
        <v>5677</v>
      </c>
      <c r="D7047" s="2" t="s">
        <v>16</v>
      </c>
      <c r="E7047" s="2" t="s">
        <v>17</v>
      </c>
      <c r="F7047" s="2" t="s">
        <v>18</v>
      </c>
      <c r="G7047" s="2" t="s">
        <v>139</v>
      </c>
      <c r="H7047" s="2" t="s">
        <v>5678</v>
      </c>
      <c r="I7047" s="2">
        <v>171</v>
      </c>
      <c r="J7047" s="2">
        <v>0</v>
      </c>
      <c r="K7047" s="2">
        <v>7971</v>
      </c>
      <c r="L7047" s="3">
        <v>44958</v>
      </c>
      <c r="M7047" s="3">
        <v>46174</v>
      </c>
      <c r="N7047" s="2" t="s">
        <v>83</v>
      </c>
    </row>
    <row r="7048" spans="2:14" x14ac:dyDescent="0.25">
      <c r="B7048" s="2" t="s">
        <v>5681</v>
      </c>
      <c r="C7048" s="2" t="s">
        <v>5682</v>
      </c>
      <c r="D7048" s="2" t="s">
        <v>16</v>
      </c>
      <c r="E7048" s="2" t="s">
        <v>75</v>
      </c>
      <c r="F7048" s="2" t="s">
        <v>18</v>
      </c>
      <c r="G7048" s="2" t="s">
        <v>139</v>
      </c>
      <c r="H7048" s="2" t="s">
        <v>5678</v>
      </c>
      <c r="I7048" s="2">
        <v>154</v>
      </c>
      <c r="J7048" s="2">
        <v>0</v>
      </c>
      <c r="K7048" s="2">
        <v>7971</v>
      </c>
      <c r="L7048" s="3">
        <v>44958</v>
      </c>
      <c r="M7048" s="3">
        <v>46174</v>
      </c>
      <c r="N7048" s="2" t="s">
        <v>83</v>
      </c>
    </row>
    <row r="7049" spans="2:14" x14ac:dyDescent="0.25">
      <c r="B7049" s="2" t="s">
        <v>5681</v>
      </c>
      <c r="C7049" s="2" t="s">
        <v>5682</v>
      </c>
      <c r="D7049" s="2" t="s">
        <v>16</v>
      </c>
      <c r="E7049" s="2" t="s">
        <v>17</v>
      </c>
      <c r="F7049" s="2" t="s">
        <v>18</v>
      </c>
      <c r="G7049" s="2" t="s">
        <v>139</v>
      </c>
      <c r="H7049" s="2" t="s">
        <v>5678</v>
      </c>
      <c r="I7049" s="2">
        <v>154</v>
      </c>
      <c r="J7049" s="2">
        <v>154</v>
      </c>
      <c r="K7049" s="2" t="s">
        <v>5683</v>
      </c>
      <c r="L7049" s="3">
        <v>46171</v>
      </c>
      <c r="M7049" s="3">
        <v>47484</v>
      </c>
      <c r="N7049" s="2" t="s">
        <v>83</v>
      </c>
    </row>
    <row r="7050" spans="2:14" x14ac:dyDescent="0.25">
      <c r="B7050" s="2" t="s">
        <v>5681</v>
      </c>
      <c r="C7050" s="2" t="s">
        <v>5682</v>
      </c>
      <c r="D7050" s="2" t="s">
        <v>16</v>
      </c>
      <c r="E7050" s="2" t="s">
        <v>17</v>
      </c>
      <c r="F7050" s="2" t="s">
        <v>18</v>
      </c>
      <c r="G7050" s="2" t="s">
        <v>139</v>
      </c>
      <c r="H7050" s="2" t="s">
        <v>5678</v>
      </c>
      <c r="I7050" s="2">
        <v>154</v>
      </c>
      <c r="J7050" s="2">
        <v>0</v>
      </c>
      <c r="K7050" s="2">
        <v>7971</v>
      </c>
      <c r="L7050" s="3">
        <v>44958</v>
      </c>
      <c r="M7050" s="3">
        <v>46174</v>
      </c>
      <c r="N7050" s="2" t="s">
        <v>83</v>
      </c>
    </row>
    <row r="7051" spans="2:14" x14ac:dyDescent="0.25">
      <c r="B7051" s="2" t="s">
        <v>5684</v>
      </c>
      <c r="C7051" s="2" t="s">
        <v>5685</v>
      </c>
      <c r="D7051" s="2" t="s">
        <v>16</v>
      </c>
      <c r="E7051" s="2" t="s">
        <v>17</v>
      </c>
      <c r="F7051" s="2" t="s">
        <v>18</v>
      </c>
      <c r="G7051" s="2" t="s">
        <v>139</v>
      </c>
      <c r="H7051" s="2" t="s">
        <v>5678</v>
      </c>
      <c r="I7051" s="2">
        <v>69</v>
      </c>
      <c r="J7051" s="2">
        <v>69</v>
      </c>
      <c r="K7051" s="2" t="s">
        <v>5680</v>
      </c>
      <c r="L7051" s="3">
        <v>45867</v>
      </c>
      <c r="M7051" s="3">
        <v>47484</v>
      </c>
      <c r="N7051" s="2" t="s">
        <v>83</v>
      </c>
    </row>
    <row r="7052" spans="2:14" x14ac:dyDescent="0.25">
      <c r="B7052" s="2" t="s">
        <v>5684</v>
      </c>
      <c r="C7052" s="2" t="s">
        <v>5685</v>
      </c>
      <c r="D7052" s="2" t="s">
        <v>16</v>
      </c>
      <c r="E7052" s="2" t="s">
        <v>17</v>
      </c>
      <c r="F7052" s="2" t="s">
        <v>18</v>
      </c>
      <c r="G7052" s="2" t="s">
        <v>139</v>
      </c>
      <c r="H7052" s="2" t="s">
        <v>5678</v>
      </c>
      <c r="I7052" s="2">
        <v>69</v>
      </c>
      <c r="J7052" s="2">
        <v>0</v>
      </c>
      <c r="K7052" s="2" t="s">
        <v>5686</v>
      </c>
      <c r="L7052" s="3">
        <v>45825</v>
      </c>
      <c r="M7052" s="3">
        <v>47484</v>
      </c>
      <c r="N7052" s="2" t="s">
        <v>83</v>
      </c>
    </row>
    <row r="7053" spans="2:14" x14ac:dyDescent="0.25">
      <c r="B7053" s="2" t="s">
        <v>5684</v>
      </c>
      <c r="C7053" s="2" t="s">
        <v>5685</v>
      </c>
      <c r="D7053" s="2" t="s">
        <v>16</v>
      </c>
      <c r="E7053" s="2" t="s">
        <v>17</v>
      </c>
      <c r="F7053" s="2" t="s">
        <v>18</v>
      </c>
      <c r="G7053" s="2" t="s">
        <v>139</v>
      </c>
      <c r="H7053" s="2" t="s">
        <v>5678</v>
      </c>
      <c r="I7053" s="2">
        <v>69</v>
      </c>
      <c r="J7053" s="2">
        <v>0</v>
      </c>
      <c r="K7053" s="2">
        <v>7971</v>
      </c>
      <c r="L7053" s="3">
        <v>44958</v>
      </c>
      <c r="M7053" s="3">
        <v>46174</v>
      </c>
      <c r="N7053" s="2" t="s">
        <v>83</v>
      </c>
    </row>
    <row r="7054" spans="2:14" x14ac:dyDescent="0.25">
      <c r="B7054" s="2" t="s">
        <v>5687</v>
      </c>
      <c r="C7054" s="2" t="s">
        <v>5688</v>
      </c>
      <c r="D7054" s="2" t="s">
        <v>28</v>
      </c>
      <c r="E7054" s="2" t="s">
        <v>17</v>
      </c>
      <c r="F7054" s="2" t="s">
        <v>253</v>
      </c>
      <c r="G7054" s="2" t="s">
        <v>253</v>
      </c>
      <c r="H7054" s="2" t="s">
        <v>24</v>
      </c>
      <c r="I7054" s="2">
        <v>0</v>
      </c>
      <c r="J7054" s="2">
        <v>0</v>
      </c>
      <c r="K7054" s="2">
        <v>0</v>
      </c>
      <c r="L7054" s="3">
        <v>44958</v>
      </c>
      <c r="M7054" s="2" t="s">
        <v>30</v>
      </c>
      <c r="N7054" s="2" t="s">
        <v>5608</v>
      </c>
    </row>
    <row r="7055" spans="2:14" x14ac:dyDescent="0.25">
      <c r="B7055" s="2" t="s">
        <v>5689</v>
      </c>
      <c r="C7055" s="2" t="s">
        <v>5690</v>
      </c>
      <c r="D7055" s="2" t="s">
        <v>16</v>
      </c>
      <c r="E7055" s="2" t="s">
        <v>17</v>
      </c>
      <c r="F7055" s="2" t="s">
        <v>18</v>
      </c>
      <c r="G7055" s="2" t="s">
        <v>19</v>
      </c>
      <c r="H7055" s="2" t="s">
        <v>5691</v>
      </c>
      <c r="I7055" s="2">
        <v>783</v>
      </c>
      <c r="J7055" s="2">
        <v>0</v>
      </c>
      <c r="K7055" s="2">
        <v>3072</v>
      </c>
      <c r="L7055" s="3">
        <v>45969</v>
      </c>
      <c r="M7055" s="3">
        <v>47300</v>
      </c>
      <c r="N7055" s="2" t="s">
        <v>3415</v>
      </c>
    </row>
    <row r="7056" spans="2:14" x14ac:dyDescent="0.25">
      <c r="B7056" s="2" t="s">
        <v>5689</v>
      </c>
      <c r="C7056" s="2" t="s">
        <v>5690</v>
      </c>
      <c r="D7056" s="2" t="s">
        <v>16</v>
      </c>
      <c r="E7056" s="2" t="s">
        <v>17</v>
      </c>
      <c r="F7056" s="2" t="s">
        <v>18</v>
      </c>
      <c r="G7056" s="2" t="s">
        <v>19</v>
      </c>
      <c r="H7056" s="2" t="s">
        <v>5691</v>
      </c>
      <c r="I7056" s="2">
        <v>783</v>
      </c>
      <c r="J7056" s="2">
        <v>183</v>
      </c>
      <c r="K7056" s="2">
        <v>30724</v>
      </c>
      <c r="L7056" s="3">
        <v>45969</v>
      </c>
      <c r="M7056" s="3">
        <v>47331</v>
      </c>
      <c r="N7056" s="2" t="s">
        <v>3415</v>
      </c>
    </row>
    <row r="7057" spans="2:14" x14ac:dyDescent="0.25">
      <c r="B7057" s="2" t="s">
        <v>5689</v>
      </c>
      <c r="C7057" s="2" t="s">
        <v>5690</v>
      </c>
      <c r="D7057" s="2" t="s">
        <v>16</v>
      </c>
      <c r="E7057" s="2" t="s">
        <v>17</v>
      </c>
      <c r="F7057" s="2" t="s">
        <v>18</v>
      </c>
      <c r="G7057" s="2" t="s">
        <v>19</v>
      </c>
      <c r="H7057" s="2" t="s">
        <v>5691</v>
      </c>
      <c r="I7057" s="2">
        <v>783</v>
      </c>
      <c r="J7057" s="2">
        <v>0</v>
      </c>
      <c r="K7057" s="2">
        <v>19042</v>
      </c>
      <c r="L7057" s="3">
        <v>45969</v>
      </c>
      <c r="M7057" s="3">
        <v>47270</v>
      </c>
      <c r="N7057" s="2" t="s">
        <v>3415</v>
      </c>
    </row>
    <row r="7058" spans="2:14" x14ac:dyDescent="0.25">
      <c r="B7058" s="2" t="s">
        <v>5689</v>
      </c>
      <c r="C7058" s="2" t="s">
        <v>5690</v>
      </c>
      <c r="D7058" s="2" t="s">
        <v>16</v>
      </c>
      <c r="E7058" s="2" t="s">
        <v>17</v>
      </c>
      <c r="F7058" s="2" t="s">
        <v>18</v>
      </c>
      <c r="G7058" s="2" t="s">
        <v>19</v>
      </c>
      <c r="H7058" s="2" t="s">
        <v>5691</v>
      </c>
      <c r="I7058" s="2">
        <v>783</v>
      </c>
      <c r="J7058" s="2">
        <v>24</v>
      </c>
      <c r="K7058" s="2">
        <v>20082</v>
      </c>
      <c r="L7058" s="3">
        <v>45969</v>
      </c>
      <c r="M7058" s="3">
        <v>47453</v>
      </c>
      <c r="N7058" s="2" t="s">
        <v>3415</v>
      </c>
    </row>
    <row r="7059" spans="2:14" x14ac:dyDescent="0.25">
      <c r="B7059" s="2" t="s">
        <v>5689</v>
      </c>
      <c r="C7059" s="2" t="s">
        <v>5690</v>
      </c>
      <c r="D7059" s="2" t="s">
        <v>16</v>
      </c>
      <c r="E7059" s="2" t="s">
        <v>17</v>
      </c>
      <c r="F7059" s="2" t="s">
        <v>18</v>
      </c>
      <c r="G7059" s="2" t="s">
        <v>19</v>
      </c>
      <c r="H7059" s="2" t="s">
        <v>5691</v>
      </c>
      <c r="I7059" s="2">
        <v>783</v>
      </c>
      <c r="J7059" s="2">
        <v>72</v>
      </c>
      <c r="K7059" s="2">
        <v>21022</v>
      </c>
      <c r="L7059" s="3">
        <v>45969</v>
      </c>
      <c r="M7059" s="3">
        <v>47635</v>
      </c>
      <c r="N7059" s="2" t="s">
        <v>3415</v>
      </c>
    </row>
    <row r="7060" spans="2:14" x14ac:dyDescent="0.25">
      <c r="B7060" s="2" t="s">
        <v>5689</v>
      </c>
      <c r="C7060" s="2" t="s">
        <v>5690</v>
      </c>
      <c r="D7060" s="2" t="s">
        <v>16</v>
      </c>
      <c r="E7060" s="2" t="s">
        <v>17</v>
      </c>
      <c r="F7060" s="2" t="s">
        <v>18</v>
      </c>
      <c r="G7060" s="2" t="s">
        <v>19</v>
      </c>
      <c r="H7060" s="2" t="s">
        <v>5691</v>
      </c>
      <c r="I7060" s="2">
        <v>783</v>
      </c>
      <c r="J7060" s="2">
        <v>504</v>
      </c>
      <c r="K7060" s="2" t="s">
        <v>5692</v>
      </c>
      <c r="L7060" s="3">
        <v>46179</v>
      </c>
      <c r="M7060" s="3">
        <v>47788</v>
      </c>
      <c r="N7060" s="2" t="s">
        <v>3415</v>
      </c>
    </row>
    <row r="7061" spans="2:14" x14ac:dyDescent="0.25">
      <c r="B7061" s="2" t="s">
        <v>5689</v>
      </c>
      <c r="C7061" s="2" t="s">
        <v>5690</v>
      </c>
      <c r="D7061" s="2" t="s">
        <v>16</v>
      </c>
      <c r="E7061" s="2" t="s">
        <v>17</v>
      </c>
      <c r="F7061" s="2" t="s">
        <v>18</v>
      </c>
      <c r="G7061" s="2" t="s">
        <v>19</v>
      </c>
      <c r="H7061" s="2" t="s">
        <v>5691</v>
      </c>
      <c r="I7061" s="2">
        <v>783</v>
      </c>
      <c r="J7061" s="2">
        <v>0</v>
      </c>
      <c r="K7061" s="2">
        <v>310322</v>
      </c>
      <c r="L7061" s="3">
        <v>44958</v>
      </c>
      <c r="M7061" s="3">
        <v>46631</v>
      </c>
      <c r="N7061" s="2" t="s">
        <v>3415</v>
      </c>
    </row>
    <row r="7062" spans="2:14" x14ac:dyDescent="0.25">
      <c r="B7062" s="2" t="s">
        <v>5693</v>
      </c>
      <c r="C7062" s="2" t="s">
        <v>5694</v>
      </c>
      <c r="D7062" s="2" t="s">
        <v>16</v>
      </c>
      <c r="E7062" s="2" t="s">
        <v>17</v>
      </c>
      <c r="F7062" s="2" t="s">
        <v>18</v>
      </c>
      <c r="G7062" s="2" t="s">
        <v>19</v>
      </c>
      <c r="H7062" s="2" t="s">
        <v>5691</v>
      </c>
      <c r="I7062" s="2">
        <v>1582</v>
      </c>
      <c r="J7062" s="2">
        <v>0</v>
      </c>
      <c r="K7062" s="2">
        <v>0</v>
      </c>
      <c r="L7062" s="3">
        <v>45941</v>
      </c>
      <c r="M7062" s="2" t="s">
        <v>30</v>
      </c>
      <c r="N7062" s="2" t="s">
        <v>3415</v>
      </c>
    </row>
    <row r="7063" spans="2:14" x14ac:dyDescent="0.25">
      <c r="B7063" s="2" t="s">
        <v>5693</v>
      </c>
      <c r="C7063" s="2" t="s">
        <v>5694</v>
      </c>
      <c r="D7063" s="2" t="s">
        <v>16</v>
      </c>
      <c r="E7063" s="2" t="s">
        <v>17</v>
      </c>
      <c r="F7063" s="2" t="s">
        <v>18</v>
      </c>
      <c r="G7063" s="2" t="s">
        <v>19</v>
      </c>
      <c r="H7063" s="2" t="s">
        <v>5691</v>
      </c>
      <c r="I7063" s="2">
        <v>1582</v>
      </c>
      <c r="J7063" s="2">
        <v>2</v>
      </c>
      <c r="K7063" s="2">
        <v>1052521</v>
      </c>
      <c r="L7063" s="3">
        <v>45906</v>
      </c>
      <c r="M7063" s="3">
        <v>47665</v>
      </c>
      <c r="N7063" s="2" t="s">
        <v>3415</v>
      </c>
    </row>
    <row r="7064" spans="2:14" x14ac:dyDescent="0.25">
      <c r="B7064" s="2" t="s">
        <v>5693</v>
      </c>
      <c r="C7064" s="2" t="s">
        <v>5694</v>
      </c>
      <c r="D7064" s="2" t="s">
        <v>16</v>
      </c>
      <c r="E7064" s="2" t="s">
        <v>17</v>
      </c>
      <c r="F7064" s="2" t="s">
        <v>18</v>
      </c>
      <c r="G7064" s="2" t="s">
        <v>19</v>
      </c>
      <c r="H7064" s="2" t="s">
        <v>5691</v>
      </c>
      <c r="I7064" s="2">
        <v>1582</v>
      </c>
      <c r="J7064" s="2">
        <v>0</v>
      </c>
      <c r="K7064" s="2">
        <v>1112421</v>
      </c>
      <c r="L7064" s="3">
        <v>45839</v>
      </c>
      <c r="M7064" s="3">
        <v>47574</v>
      </c>
      <c r="N7064" s="2" t="s">
        <v>3415</v>
      </c>
    </row>
    <row r="7065" spans="2:14" x14ac:dyDescent="0.25">
      <c r="B7065" s="2" t="s">
        <v>5693</v>
      </c>
      <c r="C7065" s="2" t="s">
        <v>5694</v>
      </c>
      <c r="D7065" s="2" t="s">
        <v>16</v>
      </c>
      <c r="E7065" s="2" t="s">
        <v>17</v>
      </c>
      <c r="F7065" s="2" t="s">
        <v>18</v>
      </c>
      <c r="G7065" s="2" t="s">
        <v>19</v>
      </c>
      <c r="H7065" s="2" t="s">
        <v>5691</v>
      </c>
      <c r="I7065" s="2">
        <v>1582</v>
      </c>
      <c r="J7065" s="2">
        <v>0</v>
      </c>
      <c r="K7065" s="2">
        <v>1112432</v>
      </c>
      <c r="L7065" s="3">
        <v>45839</v>
      </c>
      <c r="M7065" s="3">
        <v>47574</v>
      </c>
      <c r="N7065" s="2" t="s">
        <v>3415</v>
      </c>
    </row>
    <row r="7066" spans="2:14" x14ac:dyDescent="0.25">
      <c r="B7066" s="2" t="s">
        <v>5693</v>
      </c>
      <c r="C7066" s="2" t="s">
        <v>5694</v>
      </c>
      <c r="D7066" s="2" t="s">
        <v>16</v>
      </c>
      <c r="E7066" s="2" t="s">
        <v>17</v>
      </c>
      <c r="F7066" s="2" t="s">
        <v>18</v>
      </c>
      <c r="G7066" s="2" t="s">
        <v>19</v>
      </c>
      <c r="H7066" s="2" t="s">
        <v>5691</v>
      </c>
      <c r="I7066" s="2">
        <v>1582</v>
      </c>
      <c r="J7066" s="2">
        <v>0</v>
      </c>
      <c r="K7066" s="2">
        <v>4112421</v>
      </c>
      <c r="L7066" s="3">
        <v>45839</v>
      </c>
      <c r="M7066" s="3">
        <v>47543</v>
      </c>
      <c r="N7066" s="2" t="s">
        <v>3415</v>
      </c>
    </row>
    <row r="7067" spans="2:14" x14ac:dyDescent="0.25">
      <c r="B7067" s="2" t="s">
        <v>5693</v>
      </c>
      <c r="C7067" s="2" t="s">
        <v>5694</v>
      </c>
      <c r="D7067" s="2" t="s">
        <v>16</v>
      </c>
      <c r="E7067" s="2" t="s">
        <v>17</v>
      </c>
      <c r="F7067" s="2" t="s">
        <v>18</v>
      </c>
      <c r="G7067" s="2" t="s">
        <v>19</v>
      </c>
      <c r="H7067" s="2" t="s">
        <v>5691</v>
      </c>
      <c r="I7067" s="2">
        <v>1582</v>
      </c>
      <c r="J7067" s="2">
        <v>0</v>
      </c>
      <c r="K7067" s="2">
        <v>50825</v>
      </c>
      <c r="L7067" s="3">
        <v>45969</v>
      </c>
      <c r="M7067" s="3">
        <v>47757</v>
      </c>
      <c r="N7067" s="2" t="s">
        <v>3415</v>
      </c>
    </row>
    <row r="7068" spans="2:14" x14ac:dyDescent="0.25">
      <c r="B7068" s="2" t="s">
        <v>5693</v>
      </c>
      <c r="C7068" s="2" t="s">
        <v>5694</v>
      </c>
      <c r="D7068" s="2" t="s">
        <v>16</v>
      </c>
      <c r="E7068" s="2" t="s">
        <v>17</v>
      </c>
      <c r="F7068" s="2" t="s">
        <v>18</v>
      </c>
      <c r="G7068" s="2" t="s">
        <v>19</v>
      </c>
      <c r="H7068" s="2" t="s">
        <v>5691</v>
      </c>
      <c r="I7068" s="2">
        <v>1582</v>
      </c>
      <c r="J7068" s="2">
        <v>0</v>
      </c>
      <c r="K7068" s="2">
        <v>17082432</v>
      </c>
      <c r="L7068" s="3">
        <v>45839</v>
      </c>
      <c r="M7068" s="3">
        <v>47543</v>
      </c>
      <c r="N7068" s="2" t="s">
        <v>3415</v>
      </c>
    </row>
    <row r="7069" spans="2:14" x14ac:dyDescent="0.25">
      <c r="B7069" s="2" t="s">
        <v>5693</v>
      </c>
      <c r="C7069" s="2" t="s">
        <v>5694</v>
      </c>
      <c r="D7069" s="2" t="s">
        <v>16</v>
      </c>
      <c r="E7069" s="2" t="s">
        <v>17</v>
      </c>
      <c r="F7069" s="2" t="s">
        <v>18</v>
      </c>
      <c r="G7069" s="2" t="s">
        <v>19</v>
      </c>
      <c r="H7069" s="2" t="s">
        <v>5691</v>
      </c>
      <c r="I7069" s="2">
        <v>1582</v>
      </c>
      <c r="J7069" s="2">
        <v>0</v>
      </c>
      <c r="K7069" s="2">
        <v>190424</v>
      </c>
      <c r="L7069" s="3">
        <v>44958</v>
      </c>
      <c r="M7069" s="3">
        <v>47270</v>
      </c>
      <c r="N7069" s="2" t="s">
        <v>3415</v>
      </c>
    </row>
    <row r="7070" spans="2:14" x14ac:dyDescent="0.25">
      <c r="B7070" s="2" t="s">
        <v>5693</v>
      </c>
      <c r="C7070" s="2" t="s">
        <v>5694</v>
      </c>
      <c r="D7070" s="2" t="s">
        <v>16</v>
      </c>
      <c r="E7070" s="2" t="s">
        <v>17</v>
      </c>
      <c r="F7070" s="2" t="s">
        <v>18</v>
      </c>
      <c r="G7070" s="2" t="s">
        <v>19</v>
      </c>
      <c r="H7070" s="2" t="s">
        <v>5691</v>
      </c>
      <c r="I7070" s="2">
        <v>1582</v>
      </c>
      <c r="J7070" s="2">
        <v>0</v>
      </c>
      <c r="K7070" s="2">
        <v>20724</v>
      </c>
      <c r="L7070" s="3">
        <v>44958</v>
      </c>
      <c r="M7070" s="3">
        <v>47331</v>
      </c>
      <c r="N7070" s="2" t="s">
        <v>3415</v>
      </c>
    </row>
    <row r="7071" spans="2:14" x14ac:dyDescent="0.25">
      <c r="B7071" s="2" t="s">
        <v>5693</v>
      </c>
      <c r="C7071" s="2" t="s">
        <v>5694</v>
      </c>
      <c r="D7071" s="2" t="s">
        <v>16</v>
      </c>
      <c r="E7071" s="2" t="s">
        <v>17</v>
      </c>
      <c r="F7071" s="2" t="s">
        <v>18</v>
      </c>
      <c r="G7071" s="2" t="s">
        <v>19</v>
      </c>
      <c r="H7071" s="2" t="s">
        <v>5691</v>
      </c>
      <c r="I7071" s="2">
        <v>1582</v>
      </c>
      <c r="J7071" s="2">
        <v>0</v>
      </c>
      <c r="K7071" s="2">
        <v>211124</v>
      </c>
      <c r="L7071" s="3">
        <v>45670</v>
      </c>
      <c r="M7071" s="3">
        <v>47423</v>
      </c>
      <c r="N7071" s="2" t="s">
        <v>3415</v>
      </c>
    </row>
    <row r="7072" spans="2:14" x14ac:dyDescent="0.25">
      <c r="B7072" s="2" t="s">
        <v>5693</v>
      </c>
      <c r="C7072" s="2" t="s">
        <v>5694</v>
      </c>
      <c r="D7072" s="2" t="s">
        <v>16</v>
      </c>
      <c r="E7072" s="2" t="s">
        <v>17</v>
      </c>
      <c r="F7072" s="2" t="s">
        <v>18</v>
      </c>
      <c r="G7072" s="2" t="s">
        <v>19</v>
      </c>
      <c r="H7072" s="2" t="s">
        <v>5691</v>
      </c>
      <c r="I7072" s="2">
        <v>1582</v>
      </c>
      <c r="J7072" s="2">
        <v>0</v>
      </c>
      <c r="K7072" s="2" t="s">
        <v>5695</v>
      </c>
      <c r="L7072" s="3">
        <v>44958</v>
      </c>
      <c r="M7072" s="3">
        <v>47362</v>
      </c>
      <c r="N7072" s="2" t="s">
        <v>3415</v>
      </c>
    </row>
    <row r="7073" spans="2:14" x14ac:dyDescent="0.25">
      <c r="B7073" s="2" t="s">
        <v>5693</v>
      </c>
      <c r="C7073" s="2" t="s">
        <v>5694</v>
      </c>
      <c r="D7073" s="2" t="s">
        <v>16</v>
      </c>
      <c r="E7073" s="2" t="s">
        <v>17</v>
      </c>
      <c r="F7073" s="2" t="s">
        <v>18</v>
      </c>
      <c r="G7073" s="2" t="s">
        <v>19</v>
      </c>
      <c r="H7073" s="2" t="s">
        <v>5691</v>
      </c>
      <c r="I7073" s="2">
        <v>1582</v>
      </c>
      <c r="J7073" s="2">
        <v>0</v>
      </c>
      <c r="K7073" s="2">
        <v>22072423</v>
      </c>
      <c r="L7073" s="3">
        <v>44958</v>
      </c>
      <c r="M7073" s="3">
        <v>47392</v>
      </c>
      <c r="N7073" s="2" t="s">
        <v>3415</v>
      </c>
    </row>
    <row r="7074" spans="2:14" x14ac:dyDescent="0.25">
      <c r="B7074" s="2" t="s">
        <v>5693</v>
      </c>
      <c r="C7074" s="2" t="s">
        <v>5694</v>
      </c>
      <c r="D7074" s="2" t="s">
        <v>16</v>
      </c>
      <c r="E7074" s="2" t="s">
        <v>17</v>
      </c>
      <c r="F7074" s="2" t="s">
        <v>18</v>
      </c>
      <c r="G7074" s="2" t="s">
        <v>19</v>
      </c>
      <c r="H7074" s="2" t="s">
        <v>5691</v>
      </c>
      <c r="I7074" s="2">
        <v>1582</v>
      </c>
      <c r="J7074" s="2">
        <v>1580</v>
      </c>
      <c r="K7074" s="2" t="s">
        <v>5696</v>
      </c>
      <c r="L7074" s="3">
        <v>46179</v>
      </c>
      <c r="M7074" s="3">
        <v>47969</v>
      </c>
      <c r="N7074" s="2" t="s">
        <v>3415</v>
      </c>
    </row>
    <row r="7075" spans="2:14" x14ac:dyDescent="0.25">
      <c r="B7075" s="2" t="s">
        <v>5693</v>
      </c>
      <c r="C7075" s="2" t="s">
        <v>5694</v>
      </c>
      <c r="D7075" s="2" t="s">
        <v>16</v>
      </c>
      <c r="E7075" s="2" t="s">
        <v>17</v>
      </c>
      <c r="F7075" s="2" t="s">
        <v>18</v>
      </c>
      <c r="G7075" s="2" t="s">
        <v>19</v>
      </c>
      <c r="H7075" s="2" t="s">
        <v>5691</v>
      </c>
      <c r="I7075" s="2">
        <v>1582</v>
      </c>
      <c r="J7075" s="2">
        <v>0</v>
      </c>
      <c r="K7075" s="2">
        <v>41023</v>
      </c>
      <c r="L7075" s="3">
        <v>44958</v>
      </c>
      <c r="M7075" s="3">
        <v>47209</v>
      </c>
      <c r="N7075" s="2" t="s">
        <v>3415</v>
      </c>
    </row>
    <row r="7076" spans="2:14" x14ac:dyDescent="0.25">
      <c r="B7076" s="2" t="s">
        <v>5697</v>
      </c>
      <c r="C7076" s="2" t="s">
        <v>5698</v>
      </c>
      <c r="D7076" s="2" t="s">
        <v>16</v>
      </c>
      <c r="E7076" s="2" t="s">
        <v>17</v>
      </c>
      <c r="F7076" s="2" t="s">
        <v>18</v>
      </c>
      <c r="G7076" s="2" t="s">
        <v>19</v>
      </c>
      <c r="H7076" s="2" t="s">
        <v>5699</v>
      </c>
      <c r="I7076" s="2">
        <v>1804</v>
      </c>
      <c r="J7076" s="2">
        <v>400</v>
      </c>
      <c r="K7076" s="2">
        <v>211119</v>
      </c>
      <c r="L7076" s="3">
        <v>44958</v>
      </c>
      <c r="M7076" s="3">
        <v>46327</v>
      </c>
      <c r="N7076" s="2" t="s">
        <v>3415</v>
      </c>
    </row>
    <row r="7077" spans="2:14" x14ac:dyDescent="0.25">
      <c r="B7077" s="2" t="s">
        <v>5697</v>
      </c>
      <c r="C7077" s="2" t="s">
        <v>5698</v>
      </c>
      <c r="D7077" s="2" t="s">
        <v>16</v>
      </c>
      <c r="E7077" s="2" t="s">
        <v>17</v>
      </c>
      <c r="F7077" s="2" t="s">
        <v>18</v>
      </c>
      <c r="G7077" s="2" t="s">
        <v>19</v>
      </c>
      <c r="H7077" s="2" t="s">
        <v>5699</v>
      </c>
      <c r="I7077" s="2">
        <v>1804</v>
      </c>
      <c r="J7077" s="2">
        <v>404</v>
      </c>
      <c r="K7077" s="2">
        <v>211122</v>
      </c>
      <c r="L7077" s="3">
        <v>44958</v>
      </c>
      <c r="M7077" s="3">
        <v>46327</v>
      </c>
      <c r="N7077" s="2" t="s">
        <v>3415</v>
      </c>
    </row>
    <row r="7078" spans="2:14" x14ac:dyDescent="0.25">
      <c r="B7078" s="2" t="s">
        <v>5697</v>
      </c>
      <c r="C7078" s="2" t="s">
        <v>5698</v>
      </c>
      <c r="D7078" s="2" t="s">
        <v>16</v>
      </c>
      <c r="E7078" s="2" t="s">
        <v>17</v>
      </c>
      <c r="F7078" s="2" t="s">
        <v>18</v>
      </c>
      <c r="G7078" s="2" t="s">
        <v>19</v>
      </c>
      <c r="H7078" s="2" t="s">
        <v>5699</v>
      </c>
      <c r="I7078" s="2">
        <v>1804</v>
      </c>
      <c r="J7078" s="2">
        <v>1000</v>
      </c>
      <c r="K7078" s="2">
        <v>220729</v>
      </c>
      <c r="L7078" s="3">
        <v>44958</v>
      </c>
      <c r="M7078" s="3">
        <v>46569</v>
      </c>
      <c r="N7078" s="2" t="s">
        <v>3415</v>
      </c>
    </row>
    <row r="7079" spans="2:14" x14ac:dyDescent="0.25">
      <c r="B7079" s="2" t="s">
        <v>5700</v>
      </c>
      <c r="C7079" s="2" t="s">
        <v>5701</v>
      </c>
      <c r="D7079" s="2" t="s">
        <v>16</v>
      </c>
      <c r="E7079" s="2" t="s">
        <v>17</v>
      </c>
      <c r="F7079" s="2" t="s">
        <v>18</v>
      </c>
      <c r="G7079" s="2" t="s">
        <v>19</v>
      </c>
      <c r="H7079" s="2" t="s">
        <v>5699</v>
      </c>
      <c r="I7079" s="2">
        <v>0</v>
      </c>
      <c r="J7079" s="2">
        <v>0</v>
      </c>
      <c r="K7079" s="2">
        <v>210211</v>
      </c>
      <c r="L7079" s="3">
        <v>44958</v>
      </c>
      <c r="M7079" s="3">
        <v>46204</v>
      </c>
      <c r="N7079" s="2" t="s">
        <v>3415</v>
      </c>
    </row>
    <row r="7080" spans="2:14" x14ac:dyDescent="0.25">
      <c r="B7080" s="2" t="s">
        <v>5702</v>
      </c>
      <c r="C7080" s="2" t="s">
        <v>5703</v>
      </c>
      <c r="D7080" s="2" t="s">
        <v>16</v>
      </c>
      <c r="E7080" s="2" t="s">
        <v>17</v>
      </c>
      <c r="F7080" s="2" t="s">
        <v>18</v>
      </c>
      <c r="G7080" s="2" t="s">
        <v>19</v>
      </c>
      <c r="H7080" s="2" t="s">
        <v>5699</v>
      </c>
      <c r="I7080" s="2">
        <v>0</v>
      </c>
      <c r="J7080" s="2">
        <v>0</v>
      </c>
      <c r="K7080" s="2">
        <v>101121</v>
      </c>
      <c r="L7080" s="3">
        <v>44958</v>
      </c>
      <c r="M7080" s="3">
        <v>46327</v>
      </c>
      <c r="N7080" s="2" t="s">
        <v>3415</v>
      </c>
    </row>
    <row r="7081" spans="2:14" x14ac:dyDescent="0.25">
      <c r="B7081" s="2" t="s">
        <v>5702</v>
      </c>
      <c r="C7081" s="2" t="s">
        <v>5703</v>
      </c>
      <c r="D7081" s="2" t="s">
        <v>16</v>
      </c>
      <c r="E7081" s="2" t="s">
        <v>17</v>
      </c>
      <c r="F7081" s="2" t="s">
        <v>18</v>
      </c>
      <c r="G7081" s="2" t="s">
        <v>19</v>
      </c>
      <c r="H7081" s="2" t="s">
        <v>5699</v>
      </c>
      <c r="I7081" s="2">
        <v>0</v>
      </c>
      <c r="J7081" s="2">
        <v>0</v>
      </c>
      <c r="K7081" s="2">
        <v>220117</v>
      </c>
      <c r="L7081" s="3">
        <v>44958</v>
      </c>
      <c r="M7081" s="3">
        <v>46388</v>
      </c>
      <c r="N7081" s="2" t="s">
        <v>3415</v>
      </c>
    </row>
    <row r="7082" spans="2:14" x14ac:dyDescent="0.25">
      <c r="B7082" s="2" t="s">
        <v>5702</v>
      </c>
      <c r="C7082" s="2" t="s">
        <v>5703</v>
      </c>
      <c r="D7082" s="2" t="s">
        <v>16</v>
      </c>
      <c r="E7082" s="2" t="s">
        <v>17</v>
      </c>
      <c r="F7082" s="2" t="s">
        <v>18</v>
      </c>
      <c r="G7082" s="2" t="s">
        <v>19</v>
      </c>
      <c r="H7082" s="2" t="s">
        <v>5699</v>
      </c>
      <c r="I7082" s="2">
        <v>0</v>
      </c>
      <c r="J7082" s="2">
        <v>0</v>
      </c>
      <c r="K7082" s="2">
        <v>240804</v>
      </c>
      <c r="L7082" s="3">
        <v>45700</v>
      </c>
      <c r="M7082" s="3">
        <v>47423</v>
      </c>
      <c r="N7082" s="2" t="s">
        <v>3415</v>
      </c>
    </row>
    <row r="7083" spans="2:14" x14ac:dyDescent="0.25">
      <c r="B7083" s="2" t="s">
        <v>5704</v>
      </c>
      <c r="C7083" s="2" t="s">
        <v>5705</v>
      </c>
      <c r="D7083" s="2" t="s">
        <v>16</v>
      </c>
      <c r="E7083" s="2" t="s">
        <v>17</v>
      </c>
      <c r="F7083" s="2" t="s">
        <v>18</v>
      </c>
      <c r="G7083" s="2" t="s">
        <v>19</v>
      </c>
      <c r="H7083" s="2" t="s">
        <v>5706</v>
      </c>
      <c r="I7083" s="2">
        <v>0</v>
      </c>
      <c r="J7083" s="2">
        <v>0</v>
      </c>
      <c r="K7083" s="2">
        <v>10320</v>
      </c>
      <c r="L7083" s="3">
        <v>44958</v>
      </c>
      <c r="M7083" s="3">
        <v>45717</v>
      </c>
      <c r="N7083" s="2" t="s">
        <v>3415</v>
      </c>
    </row>
    <row r="7084" spans="2:14" x14ac:dyDescent="0.25">
      <c r="B7084" s="2" t="s">
        <v>5704</v>
      </c>
      <c r="C7084" s="2" t="s">
        <v>5705</v>
      </c>
      <c r="D7084" s="2" t="s">
        <v>16</v>
      </c>
      <c r="E7084" s="2" t="s">
        <v>17</v>
      </c>
      <c r="F7084" s="2" t="s">
        <v>18</v>
      </c>
      <c r="G7084" s="2" t="s">
        <v>19</v>
      </c>
      <c r="H7084" s="2" t="s">
        <v>5706</v>
      </c>
      <c r="I7084" s="2">
        <v>0</v>
      </c>
      <c r="J7084" s="2">
        <v>0</v>
      </c>
      <c r="K7084" s="2">
        <v>10920</v>
      </c>
      <c r="L7084" s="3">
        <v>44958</v>
      </c>
      <c r="M7084" s="3">
        <v>45901</v>
      </c>
      <c r="N7084" s="2" t="s">
        <v>3415</v>
      </c>
    </row>
    <row r="7085" spans="2:14" x14ac:dyDescent="0.25">
      <c r="B7085" s="2" t="s">
        <v>5704</v>
      </c>
      <c r="C7085" s="2" t="s">
        <v>5705</v>
      </c>
      <c r="D7085" s="2" t="s">
        <v>16</v>
      </c>
      <c r="E7085" s="2" t="s">
        <v>17</v>
      </c>
      <c r="F7085" s="2" t="s">
        <v>18</v>
      </c>
      <c r="G7085" s="2" t="s">
        <v>19</v>
      </c>
      <c r="H7085" s="2" t="s">
        <v>5706</v>
      </c>
      <c r="I7085" s="2">
        <v>0</v>
      </c>
      <c r="J7085" s="2">
        <v>0</v>
      </c>
      <c r="K7085" s="2">
        <v>240804</v>
      </c>
      <c r="L7085" s="3">
        <v>45700</v>
      </c>
      <c r="M7085" s="3">
        <v>47423</v>
      </c>
      <c r="N7085" s="2" t="s">
        <v>3415</v>
      </c>
    </row>
    <row r="7086" spans="2:14" x14ac:dyDescent="0.25">
      <c r="B7086" s="2" t="s">
        <v>5707</v>
      </c>
      <c r="C7086" s="2" t="s">
        <v>5708</v>
      </c>
      <c r="D7086" s="2" t="s">
        <v>16</v>
      </c>
      <c r="E7086" s="2" t="s">
        <v>17</v>
      </c>
      <c r="F7086" s="2" t="s">
        <v>18</v>
      </c>
      <c r="G7086" s="2" t="s">
        <v>19</v>
      </c>
      <c r="H7086" s="2" t="s">
        <v>5709</v>
      </c>
      <c r="I7086" s="2">
        <v>230</v>
      </c>
      <c r="J7086" s="2">
        <v>230</v>
      </c>
      <c r="K7086" s="2">
        <v>21070901</v>
      </c>
      <c r="L7086" s="3">
        <v>45670</v>
      </c>
      <c r="M7086" s="3">
        <v>47423</v>
      </c>
      <c r="N7086" s="2" t="s">
        <v>3415</v>
      </c>
    </row>
    <row r="7087" spans="2:14" x14ac:dyDescent="0.25">
      <c r="B7087" s="2" t="s">
        <v>5710</v>
      </c>
      <c r="C7087" s="2" t="s">
        <v>5711</v>
      </c>
      <c r="D7087" s="2" t="s">
        <v>16</v>
      </c>
      <c r="E7087" s="2" t="s">
        <v>17</v>
      </c>
      <c r="F7087" s="2" t="s">
        <v>18</v>
      </c>
      <c r="G7087" s="2" t="s">
        <v>19</v>
      </c>
      <c r="H7087" s="2" t="s">
        <v>5709</v>
      </c>
      <c r="I7087" s="2">
        <v>334</v>
      </c>
      <c r="J7087" s="2">
        <v>334</v>
      </c>
      <c r="K7087" s="2">
        <v>250107</v>
      </c>
      <c r="L7087" s="3">
        <v>45703</v>
      </c>
      <c r="M7087" s="3">
        <v>47484</v>
      </c>
      <c r="N7087" s="2" t="s">
        <v>3415</v>
      </c>
    </row>
    <row r="7088" spans="2:14" x14ac:dyDescent="0.25">
      <c r="B7088" s="2" t="s">
        <v>5712</v>
      </c>
      <c r="C7088" s="2" t="s">
        <v>5713</v>
      </c>
      <c r="D7088" s="2" t="s">
        <v>16</v>
      </c>
      <c r="E7088" s="2" t="s">
        <v>17</v>
      </c>
      <c r="F7088" s="2" t="s">
        <v>18</v>
      </c>
      <c r="G7088" s="2" t="s">
        <v>19</v>
      </c>
      <c r="H7088" s="2" t="s">
        <v>5714</v>
      </c>
      <c r="I7088" s="2">
        <v>0</v>
      </c>
      <c r="J7088" s="2">
        <v>0</v>
      </c>
      <c r="K7088" s="2">
        <v>8042025</v>
      </c>
      <c r="L7088" s="3">
        <v>45875</v>
      </c>
      <c r="M7088" s="3">
        <v>46844</v>
      </c>
      <c r="N7088" s="2" t="s">
        <v>21</v>
      </c>
    </row>
    <row r="7089" spans="2:14" x14ac:dyDescent="0.25">
      <c r="B7089" s="2" t="s">
        <v>5712</v>
      </c>
      <c r="C7089" s="2" t="s">
        <v>5713</v>
      </c>
      <c r="D7089" s="2" t="s">
        <v>16</v>
      </c>
      <c r="E7089" s="2" t="s">
        <v>17</v>
      </c>
      <c r="F7089" s="2" t="s">
        <v>18</v>
      </c>
      <c r="G7089" s="2" t="s">
        <v>19</v>
      </c>
      <c r="H7089" s="2" t="s">
        <v>5714</v>
      </c>
      <c r="I7089" s="2">
        <v>0</v>
      </c>
      <c r="J7089" s="2">
        <v>0</v>
      </c>
      <c r="K7089" s="2">
        <v>30052024</v>
      </c>
      <c r="L7089" s="3">
        <v>45731</v>
      </c>
      <c r="M7089" s="3">
        <v>46508</v>
      </c>
      <c r="N7089" s="2" t="s">
        <v>21</v>
      </c>
    </row>
    <row r="7090" spans="2:14" x14ac:dyDescent="0.25">
      <c r="B7090" s="2" t="s">
        <v>5712</v>
      </c>
      <c r="C7090" s="2" t="s">
        <v>5713</v>
      </c>
      <c r="D7090" s="2" t="s">
        <v>16</v>
      </c>
      <c r="E7090" s="2" t="s">
        <v>17</v>
      </c>
      <c r="F7090" s="2" t="s">
        <v>18</v>
      </c>
      <c r="G7090" s="2" t="s">
        <v>19</v>
      </c>
      <c r="H7090" s="2" t="s">
        <v>5714</v>
      </c>
      <c r="I7090" s="2">
        <v>0</v>
      </c>
      <c r="J7090" s="2">
        <v>0</v>
      </c>
      <c r="K7090" s="2" t="s">
        <v>470</v>
      </c>
      <c r="L7090" s="2" t="s">
        <v>30</v>
      </c>
      <c r="M7090" s="2" t="s">
        <v>30</v>
      </c>
      <c r="N7090" s="2" t="s">
        <v>21</v>
      </c>
    </row>
    <row r="7091" spans="2:14" x14ac:dyDescent="0.25">
      <c r="B7091" s="2" t="s">
        <v>5715</v>
      </c>
      <c r="C7091" s="2" t="s">
        <v>5716</v>
      </c>
      <c r="D7091" s="2" t="s">
        <v>16</v>
      </c>
      <c r="E7091" s="2" t="s">
        <v>17</v>
      </c>
      <c r="F7091" s="2" t="s">
        <v>18</v>
      </c>
      <c r="G7091" s="2" t="s">
        <v>19</v>
      </c>
      <c r="H7091" s="2" t="s">
        <v>5714</v>
      </c>
      <c r="I7091" s="2">
        <v>0</v>
      </c>
      <c r="J7091" s="2">
        <v>0</v>
      </c>
      <c r="K7091" s="2">
        <v>20240713011</v>
      </c>
      <c r="L7091" s="3">
        <v>45766</v>
      </c>
      <c r="M7091" s="3">
        <v>46204</v>
      </c>
      <c r="N7091" s="2" t="s">
        <v>21</v>
      </c>
    </row>
    <row r="7092" spans="2:14" x14ac:dyDescent="0.25">
      <c r="B7092" s="2" t="s">
        <v>5715</v>
      </c>
      <c r="C7092" s="2" t="s">
        <v>5716</v>
      </c>
      <c r="D7092" s="2" t="s">
        <v>16</v>
      </c>
      <c r="E7092" s="2" t="s">
        <v>17</v>
      </c>
      <c r="F7092" s="2" t="s">
        <v>18</v>
      </c>
      <c r="G7092" s="2" t="s">
        <v>19</v>
      </c>
      <c r="H7092" s="2" t="s">
        <v>5714</v>
      </c>
      <c r="I7092" s="2">
        <v>0</v>
      </c>
      <c r="J7092" s="2">
        <v>0</v>
      </c>
      <c r="K7092" s="2">
        <v>30052024</v>
      </c>
      <c r="L7092" s="3">
        <v>45766</v>
      </c>
      <c r="M7092" s="3">
        <v>46508</v>
      </c>
      <c r="N7092" s="2" t="s">
        <v>21</v>
      </c>
    </row>
    <row r="7093" spans="2:14" x14ac:dyDescent="0.25">
      <c r="B7093" s="2" t="s">
        <v>5715</v>
      </c>
      <c r="C7093" s="2" t="s">
        <v>5716</v>
      </c>
      <c r="D7093" s="2" t="s">
        <v>16</v>
      </c>
      <c r="E7093" s="2" t="s">
        <v>17</v>
      </c>
      <c r="F7093" s="2" t="s">
        <v>18</v>
      </c>
      <c r="G7093" s="2" t="s">
        <v>19</v>
      </c>
      <c r="H7093" s="2" t="s">
        <v>5714</v>
      </c>
      <c r="I7093" s="2">
        <v>0</v>
      </c>
      <c r="J7093" s="2">
        <v>0</v>
      </c>
      <c r="K7093" s="2" t="s">
        <v>470</v>
      </c>
      <c r="L7093" s="2" t="s">
        <v>30</v>
      </c>
      <c r="M7093" s="2" t="s">
        <v>30</v>
      </c>
      <c r="N7093" s="2" t="s">
        <v>21</v>
      </c>
    </row>
    <row r="7094" spans="2:14" x14ac:dyDescent="0.25">
      <c r="B7094" s="2" t="s">
        <v>5717</v>
      </c>
      <c r="C7094" s="2" t="s">
        <v>5718</v>
      </c>
      <c r="D7094" s="2" t="s">
        <v>16</v>
      </c>
      <c r="E7094" s="2" t="s">
        <v>75</v>
      </c>
      <c r="F7094" s="2" t="s">
        <v>18</v>
      </c>
      <c r="G7094" s="2" t="s">
        <v>19</v>
      </c>
      <c r="H7094" s="2" t="s">
        <v>5719</v>
      </c>
      <c r="I7094" s="2">
        <v>0</v>
      </c>
      <c r="J7094" s="2">
        <v>0</v>
      </c>
      <c r="K7094" s="2" t="s">
        <v>5720</v>
      </c>
      <c r="L7094" s="3">
        <v>44958</v>
      </c>
      <c r="M7094" s="3">
        <v>45627</v>
      </c>
      <c r="N7094" s="2" t="s">
        <v>5721</v>
      </c>
    </row>
    <row r="7095" spans="2:14" x14ac:dyDescent="0.25">
      <c r="B7095" s="2" t="s">
        <v>5717</v>
      </c>
      <c r="C7095" s="2" t="s">
        <v>5718</v>
      </c>
      <c r="D7095" s="2" t="s">
        <v>16</v>
      </c>
      <c r="E7095" s="2" t="s">
        <v>17</v>
      </c>
      <c r="F7095" s="2" t="s">
        <v>18</v>
      </c>
      <c r="G7095" s="2" t="s">
        <v>19</v>
      </c>
      <c r="H7095" s="2" t="s">
        <v>5719</v>
      </c>
      <c r="I7095" s="2">
        <v>0</v>
      </c>
      <c r="J7095" s="2">
        <v>0</v>
      </c>
      <c r="K7095" s="2" t="s">
        <v>5720</v>
      </c>
      <c r="L7095" s="3">
        <v>44958</v>
      </c>
      <c r="M7095" s="3">
        <v>45627</v>
      </c>
      <c r="N7095" s="2" t="s">
        <v>5721</v>
      </c>
    </row>
    <row r="7096" spans="2:14" x14ac:dyDescent="0.25">
      <c r="B7096" s="2" t="s">
        <v>5722</v>
      </c>
      <c r="C7096" s="2" t="s">
        <v>5718</v>
      </c>
      <c r="D7096" s="2" t="s">
        <v>16</v>
      </c>
      <c r="E7096" s="2" t="s">
        <v>75</v>
      </c>
      <c r="F7096" s="2" t="s">
        <v>24</v>
      </c>
      <c r="G7096" s="2" t="s">
        <v>24</v>
      </c>
      <c r="H7096" s="2" t="s">
        <v>24</v>
      </c>
      <c r="I7096" s="2">
        <v>0</v>
      </c>
      <c r="J7096" s="2">
        <v>0</v>
      </c>
      <c r="K7096" s="2" t="s">
        <v>5720</v>
      </c>
      <c r="L7096" s="3">
        <v>45951</v>
      </c>
      <c r="M7096" s="3">
        <v>45627</v>
      </c>
      <c r="N7096" s="2" t="s">
        <v>42</v>
      </c>
    </row>
    <row r="7097" spans="2:14" x14ac:dyDescent="0.25">
      <c r="B7097" s="2" t="s">
        <v>5722</v>
      </c>
      <c r="C7097" s="2" t="s">
        <v>5718</v>
      </c>
      <c r="D7097" s="2" t="s">
        <v>16</v>
      </c>
      <c r="E7097" s="2" t="s">
        <v>17</v>
      </c>
      <c r="F7097" s="2" t="s">
        <v>24</v>
      </c>
      <c r="G7097" s="2" t="s">
        <v>24</v>
      </c>
      <c r="H7097" s="2" t="s">
        <v>24</v>
      </c>
      <c r="I7097" s="2">
        <v>0</v>
      </c>
      <c r="J7097" s="2">
        <v>0</v>
      </c>
      <c r="K7097" s="2" t="s">
        <v>5720</v>
      </c>
      <c r="L7097" s="3">
        <v>45951</v>
      </c>
      <c r="M7097" s="3">
        <v>45627</v>
      </c>
      <c r="N7097" s="2" t="s">
        <v>42</v>
      </c>
    </row>
    <row r="7098" spans="2:14" x14ac:dyDescent="0.25">
      <c r="B7098" s="2" t="s">
        <v>5723</v>
      </c>
      <c r="C7098" s="2" t="s">
        <v>5724</v>
      </c>
      <c r="D7098" s="2" t="s">
        <v>1367</v>
      </c>
      <c r="E7098" s="2" t="s">
        <v>17</v>
      </c>
      <c r="F7098" s="2" t="s">
        <v>18</v>
      </c>
      <c r="G7098" s="2" t="s">
        <v>175</v>
      </c>
      <c r="H7098" s="2" t="s">
        <v>5725</v>
      </c>
      <c r="I7098" s="2">
        <v>11</v>
      </c>
      <c r="J7098" s="2">
        <v>11</v>
      </c>
      <c r="K7098" s="2">
        <v>23101905</v>
      </c>
      <c r="L7098" s="3">
        <v>44958</v>
      </c>
      <c r="M7098" s="3">
        <v>46997</v>
      </c>
      <c r="N7098" s="2" t="s">
        <v>504</v>
      </c>
    </row>
    <row r="7099" spans="2:14" x14ac:dyDescent="0.25">
      <c r="B7099" s="2" t="s">
        <v>5726</v>
      </c>
      <c r="C7099" s="2" t="s">
        <v>5727</v>
      </c>
      <c r="D7099" s="2" t="s">
        <v>379</v>
      </c>
      <c r="E7099" s="2" t="s">
        <v>17</v>
      </c>
      <c r="F7099" s="2" t="s">
        <v>18</v>
      </c>
      <c r="G7099" s="2" t="s">
        <v>175</v>
      </c>
      <c r="H7099" s="2" t="s">
        <v>5725</v>
      </c>
      <c r="I7099" s="2">
        <v>0</v>
      </c>
      <c r="J7099" s="2">
        <v>0</v>
      </c>
      <c r="K7099" s="2">
        <v>22102712</v>
      </c>
      <c r="L7099" s="3">
        <v>44958</v>
      </c>
      <c r="M7099" s="3">
        <v>46631</v>
      </c>
      <c r="N7099" s="2" t="s">
        <v>504</v>
      </c>
    </row>
    <row r="7100" spans="2:14" x14ac:dyDescent="0.25">
      <c r="B7100" s="2" t="s">
        <v>5726</v>
      </c>
      <c r="C7100" s="2" t="s">
        <v>5727</v>
      </c>
      <c r="D7100" s="2" t="s">
        <v>379</v>
      </c>
      <c r="E7100" s="2" t="s">
        <v>17</v>
      </c>
      <c r="F7100" s="2" t="s">
        <v>18</v>
      </c>
      <c r="G7100" s="2" t="s">
        <v>175</v>
      </c>
      <c r="H7100" s="2" t="s">
        <v>5725</v>
      </c>
      <c r="I7100" s="2">
        <v>0</v>
      </c>
      <c r="J7100" s="2">
        <v>0</v>
      </c>
      <c r="K7100" s="2">
        <v>22112324</v>
      </c>
      <c r="L7100" s="3">
        <v>44958</v>
      </c>
      <c r="M7100" s="3">
        <v>46661</v>
      </c>
      <c r="N7100" s="2" t="s">
        <v>504</v>
      </c>
    </row>
    <row r="7101" spans="2:14" x14ac:dyDescent="0.25">
      <c r="B7101" s="2" t="s">
        <v>5728</v>
      </c>
      <c r="C7101" s="2" t="s">
        <v>5729</v>
      </c>
      <c r="D7101" s="2" t="s">
        <v>16</v>
      </c>
      <c r="E7101" s="2" t="s">
        <v>17</v>
      </c>
      <c r="F7101" s="2" t="s">
        <v>18</v>
      </c>
      <c r="G7101" s="2" t="s">
        <v>175</v>
      </c>
      <c r="H7101" s="2" t="s">
        <v>5725</v>
      </c>
      <c r="I7101" s="2">
        <v>0</v>
      </c>
      <c r="J7101" s="2">
        <v>0</v>
      </c>
      <c r="K7101" s="2">
        <v>24112506</v>
      </c>
      <c r="L7101" s="3">
        <v>45670</v>
      </c>
      <c r="M7101" s="3">
        <v>47392</v>
      </c>
      <c r="N7101" s="2" t="s">
        <v>504</v>
      </c>
    </row>
    <row r="7102" spans="2:14" x14ac:dyDescent="0.25">
      <c r="B7102" s="2" t="s">
        <v>5728</v>
      </c>
      <c r="C7102" s="2" t="s">
        <v>5729</v>
      </c>
      <c r="D7102" s="2" t="s">
        <v>16</v>
      </c>
      <c r="E7102" s="2" t="s">
        <v>17</v>
      </c>
      <c r="F7102" s="2" t="s">
        <v>18</v>
      </c>
      <c r="G7102" s="2" t="s">
        <v>175</v>
      </c>
      <c r="H7102" s="2" t="s">
        <v>5725</v>
      </c>
      <c r="I7102" s="2">
        <v>0</v>
      </c>
      <c r="J7102" s="2">
        <v>0</v>
      </c>
      <c r="K7102" s="2">
        <v>24112607</v>
      </c>
      <c r="L7102" s="3">
        <v>45670</v>
      </c>
      <c r="M7102" s="3">
        <v>47392</v>
      </c>
      <c r="N7102" s="2" t="s">
        <v>504</v>
      </c>
    </row>
    <row r="7103" spans="2:14" x14ac:dyDescent="0.25">
      <c r="B7103" s="2" t="s">
        <v>5728</v>
      </c>
      <c r="C7103" s="2" t="s">
        <v>5729</v>
      </c>
      <c r="D7103" s="2" t="s">
        <v>16</v>
      </c>
      <c r="E7103" s="2" t="s">
        <v>17</v>
      </c>
      <c r="F7103" s="2" t="s">
        <v>18</v>
      </c>
      <c r="G7103" s="2" t="s">
        <v>175</v>
      </c>
      <c r="H7103" s="2" t="s">
        <v>5725</v>
      </c>
      <c r="I7103" s="2">
        <v>0</v>
      </c>
      <c r="J7103" s="2">
        <v>0</v>
      </c>
      <c r="K7103" s="2">
        <v>24123101</v>
      </c>
      <c r="L7103" s="3">
        <v>45670</v>
      </c>
      <c r="M7103" s="3">
        <v>47423</v>
      </c>
      <c r="N7103" s="2" t="s">
        <v>504</v>
      </c>
    </row>
    <row r="7104" spans="2:14" x14ac:dyDescent="0.25">
      <c r="B7104" s="2" t="s">
        <v>5728</v>
      </c>
      <c r="C7104" s="2" t="s">
        <v>5729</v>
      </c>
      <c r="D7104" s="2" t="s">
        <v>16</v>
      </c>
      <c r="E7104" s="2" t="s">
        <v>17</v>
      </c>
      <c r="F7104" s="2" t="s">
        <v>18</v>
      </c>
      <c r="G7104" s="2" t="s">
        <v>175</v>
      </c>
      <c r="H7104" s="2" t="s">
        <v>5725</v>
      </c>
      <c r="I7104" s="2">
        <v>0</v>
      </c>
      <c r="J7104" s="2">
        <v>0</v>
      </c>
      <c r="K7104" s="2" t="s">
        <v>470</v>
      </c>
      <c r="L7104" s="2" t="s">
        <v>30</v>
      </c>
      <c r="M7104" s="2" t="s">
        <v>30</v>
      </c>
      <c r="N7104" s="2" t="s">
        <v>504</v>
      </c>
    </row>
    <row r="7105" spans="2:14" x14ac:dyDescent="0.25">
      <c r="B7105" s="2" t="s">
        <v>5730</v>
      </c>
      <c r="C7105" s="2" t="s">
        <v>5731</v>
      </c>
      <c r="D7105" s="2" t="s">
        <v>16</v>
      </c>
      <c r="E7105" s="2" t="s">
        <v>17</v>
      </c>
      <c r="F7105" s="2" t="s">
        <v>18</v>
      </c>
      <c r="G7105" s="2" t="s">
        <v>19</v>
      </c>
      <c r="H7105" s="2" t="s">
        <v>5732</v>
      </c>
      <c r="I7105" s="2">
        <v>614</v>
      </c>
      <c r="J7105" s="2">
        <v>0</v>
      </c>
      <c r="K7105" s="2" t="s">
        <v>5733</v>
      </c>
      <c r="L7105" s="3">
        <v>45784</v>
      </c>
      <c r="M7105" s="3">
        <v>47484</v>
      </c>
      <c r="N7105" s="2" t="s">
        <v>121</v>
      </c>
    </row>
    <row r="7106" spans="2:14" x14ac:dyDescent="0.25">
      <c r="B7106" s="2" t="s">
        <v>5730</v>
      </c>
      <c r="C7106" s="2" t="s">
        <v>5731</v>
      </c>
      <c r="D7106" s="2" t="s">
        <v>16</v>
      </c>
      <c r="E7106" s="2" t="s">
        <v>17</v>
      </c>
      <c r="F7106" s="2" t="s">
        <v>18</v>
      </c>
      <c r="G7106" s="2" t="s">
        <v>19</v>
      </c>
      <c r="H7106" s="2" t="s">
        <v>5732</v>
      </c>
      <c r="I7106" s="2">
        <v>614</v>
      </c>
      <c r="J7106" s="2">
        <v>0</v>
      </c>
      <c r="K7106" s="2" t="s">
        <v>5734</v>
      </c>
      <c r="L7106" s="3">
        <v>45787</v>
      </c>
      <c r="M7106" s="3">
        <v>47543</v>
      </c>
      <c r="N7106" s="2" t="s">
        <v>121</v>
      </c>
    </row>
    <row r="7107" spans="2:14" x14ac:dyDescent="0.25">
      <c r="B7107" s="2" t="s">
        <v>5730</v>
      </c>
      <c r="C7107" s="2" t="s">
        <v>5731</v>
      </c>
      <c r="D7107" s="2" t="s">
        <v>16</v>
      </c>
      <c r="E7107" s="2" t="s">
        <v>17</v>
      </c>
      <c r="F7107" s="2" t="s">
        <v>18</v>
      </c>
      <c r="G7107" s="2" t="s">
        <v>19</v>
      </c>
      <c r="H7107" s="2" t="s">
        <v>5732</v>
      </c>
      <c r="I7107" s="2">
        <v>614</v>
      </c>
      <c r="J7107" s="2">
        <v>0</v>
      </c>
      <c r="K7107" s="2" t="s">
        <v>5735</v>
      </c>
      <c r="L7107" s="3">
        <v>46155</v>
      </c>
      <c r="M7107" s="3">
        <v>47849</v>
      </c>
      <c r="N7107" s="2" t="s">
        <v>121</v>
      </c>
    </row>
    <row r="7108" spans="2:14" x14ac:dyDescent="0.25">
      <c r="B7108" s="2" t="s">
        <v>5730</v>
      </c>
      <c r="C7108" s="2" t="s">
        <v>5731</v>
      </c>
      <c r="D7108" s="2" t="s">
        <v>16</v>
      </c>
      <c r="E7108" s="2" t="s">
        <v>17</v>
      </c>
      <c r="F7108" s="2" t="s">
        <v>18</v>
      </c>
      <c r="G7108" s="2" t="s">
        <v>19</v>
      </c>
      <c r="H7108" s="2" t="s">
        <v>5732</v>
      </c>
      <c r="I7108" s="2">
        <v>614</v>
      </c>
      <c r="J7108" s="2">
        <v>0</v>
      </c>
      <c r="K7108" s="2">
        <v>122008</v>
      </c>
      <c r="L7108" s="3">
        <v>44958</v>
      </c>
      <c r="M7108" s="3">
        <v>46692</v>
      </c>
      <c r="N7108" s="2" t="s">
        <v>121</v>
      </c>
    </row>
    <row r="7109" spans="2:14" x14ac:dyDescent="0.25">
      <c r="B7109" s="2" t="s">
        <v>5730</v>
      </c>
      <c r="C7109" s="2" t="s">
        <v>5731</v>
      </c>
      <c r="D7109" s="2" t="s">
        <v>16</v>
      </c>
      <c r="E7109" s="2" t="s">
        <v>17</v>
      </c>
      <c r="F7109" s="2" t="s">
        <v>18</v>
      </c>
      <c r="G7109" s="2" t="s">
        <v>19</v>
      </c>
      <c r="H7109" s="2" t="s">
        <v>5732</v>
      </c>
      <c r="I7109" s="2">
        <v>614</v>
      </c>
      <c r="J7109" s="2">
        <v>0</v>
      </c>
      <c r="K7109" s="2">
        <v>20250115</v>
      </c>
      <c r="L7109" s="3">
        <v>45687</v>
      </c>
      <c r="M7109" s="3">
        <v>47484</v>
      </c>
      <c r="N7109" s="2" t="s">
        <v>121</v>
      </c>
    </row>
    <row r="7110" spans="2:14" x14ac:dyDescent="0.25">
      <c r="B7110" s="2" t="s">
        <v>5730</v>
      </c>
      <c r="C7110" s="2" t="s">
        <v>5731</v>
      </c>
      <c r="D7110" s="2" t="s">
        <v>16</v>
      </c>
      <c r="E7110" s="2" t="s">
        <v>17</v>
      </c>
      <c r="F7110" s="2" t="s">
        <v>18</v>
      </c>
      <c r="G7110" s="2" t="s">
        <v>19</v>
      </c>
      <c r="H7110" s="2" t="s">
        <v>5732</v>
      </c>
      <c r="I7110" s="2">
        <v>614</v>
      </c>
      <c r="J7110" s="2">
        <v>0</v>
      </c>
      <c r="K7110" s="2">
        <v>20250509</v>
      </c>
      <c r="L7110" s="3">
        <v>45800</v>
      </c>
      <c r="M7110" s="3">
        <v>47604</v>
      </c>
      <c r="N7110" s="2" t="s">
        <v>121</v>
      </c>
    </row>
    <row r="7111" spans="2:14" x14ac:dyDescent="0.25">
      <c r="B7111" s="2" t="s">
        <v>5730</v>
      </c>
      <c r="C7111" s="2" t="s">
        <v>5731</v>
      </c>
      <c r="D7111" s="2" t="s">
        <v>16</v>
      </c>
      <c r="E7111" s="2" t="s">
        <v>17</v>
      </c>
      <c r="F7111" s="2" t="s">
        <v>18</v>
      </c>
      <c r="G7111" s="2" t="s">
        <v>19</v>
      </c>
      <c r="H7111" s="2" t="s">
        <v>5732</v>
      </c>
      <c r="I7111" s="2">
        <v>614</v>
      </c>
      <c r="J7111" s="2">
        <v>614</v>
      </c>
      <c r="K7111" s="2">
        <v>20260526</v>
      </c>
      <c r="L7111" s="3">
        <v>46182</v>
      </c>
      <c r="M7111" s="3">
        <v>47969</v>
      </c>
      <c r="N7111" s="2" t="s">
        <v>121</v>
      </c>
    </row>
    <row r="7112" spans="2:14" x14ac:dyDescent="0.25">
      <c r="B7112" s="2" t="s">
        <v>5730</v>
      </c>
      <c r="C7112" s="2" t="s">
        <v>5731</v>
      </c>
      <c r="D7112" s="2" t="s">
        <v>16</v>
      </c>
      <c r="E7112" s="2" t="s">
        <v>17</v>
      </c>
      <c r="F7112" s="2" t="s">
        <v>18</v>
      </c>
      <c r="G7112" s="2" t="s">
        <v>19</v>
      </c>
      <c r="H7112" s="2" t="s">
        <v>5732</v>
      </c>
      <c r="I7112" s="2">
        <v>614</v>
      </c>
      <c r="J7112" s="2">
        <v>0</v>
      </c>
      <c r="K7112" s="2">
        <v>423001</v>
      </c>
      <c r="L7112" s="3">
        <v>44958</v>
      </c>
      <c r="M7112" s="3">
        <v>46692</v>
      </c>
      <c r="N7112" s="2" t="s">
        <v>121</v>
      </c>
    </row>
    <row r="7113" spans="2:14" x14ac:dyDescent="0.25">
      <c r="B7113" s="2" t="s">
        <v>5730</v>
      </c>
      <c r="C7113" s="2" t="s">
        <v>5731</v>
      </c>
      <c r="D7113" s="2" t="s">
        <v>16</v>
      </c>
      <c r="E7113" s="2" t="s">
        <v>181</v>
      </c>
      <c r="F7113" s="2" t="s">
        <v>18</v>
      </c>
      <c r="G7113" s="2" t="s">
        <v>19</v>
      </c>
      <c r="H7113" s="2" t="s">
        <v>5732</v>
      </c>
      <c r="I7113" s="2">
        <v>614</v>
      </c>
      <c r="J7113" s="2">
        <v>0</v>
      </c>
      <c r="K7113" s="2">
        <v>20260526</v>
      </c>
      <c r="L7113" s="3">
        <v>46182</v>
      </c>
      <c r="M7113" s="3">
        <v>47969</v>
      </c>
      <c r="N7113" s="2" t="s">
        <v>121</v>
      </c>
    </row>
    <row r="7114" spans="2:14" x14ac:dyDescent="0.25">
      <c r="B7114" s="2" t="s">
        <v>5730</v>
      </c>
      <c r="C7114" s="2" t="s">
        <v>5731</v>
      </c>
      <c r="D7114" s="2" t="s">
        <v>16</v>
      </c>
      <c r="E7114" s="2" t="s">
        <v>142</v>
      </c>
      <c r="F7114" s="2" t="s">
        <v>18</v>
      </c>
      <c r="G7114" s="2" t="s">
        <v>19</v>
      </c>
      <c r="H7114" s="2" t="s">
        <v>5732</v>
      </c>
      <c r="I7114" s="2">
        <v>614</v>
      </c>
      <c r="J7114" s="2">
        <v>0</v>
      </c>
      <c r="K7114" s="2">
        <v>20250509</v>
      </c>
      <c r="L7114" s="3">
        <v>45800</v>
      </c>
      <c r="M7114" s="3">
        <v>47604</v>
      </c>
      <c r="N7114" s="2" t="s">
        <v>121</v>
      </c>
    </row>
    <row r="7115" spans="2:14" x14ac:dyDescent="0.25">
      <c r="B7115" s="2" t="s">
        <v>5736</v>
      </c>
      <c r="C7115" s="2" t="s">
        <v>651</v>
      </c>
      <c r="D7115" s="2" t="s">
        <v>16</v>
      </c>
      <c r="E7115" s="2" t="s">
        <v>17</v>
      </c>
      <c r="F7115" s="2" t="s">
        <v>18</v>
      </c>
      <c r="G7115" s="2" t="s">
        <v>19</v>
      </c>
      <c r="H7115" s="2" t="s">
        <v>5732</v>
      </c>
      <c r="I7115" s="2">
        <v>432</v>
      </c>
      <c r="J7115" s="2">
        <v>0</v>
      </c>
      <c r="K7115" s="2" t="s">
        <v>5734</v>
      </c>
      <c r="L7115" s="3">
        <v>45721</v>
      </c>
      <c r="M7115" s="3">
        <v>47515</v>
      </c>
      <c r="N7115" s="2" t="s">
        <v>121</v>
      </c>
    </row>
    <row r="7116" spans="2:14" x14ac:dyDescent="0.25">
      <c r="B7116" s="2" t="s">
        <v>5736</v>
      </c>
      <c r="C7116" s="2" t="s">
        <v>651</v>
      </c>
      <c r="D7116" s="2" t="s">
        <v>16</v>
      </c>
      <c r="E7116" s="2" t="s">
        <v>17</v>
      </c>
      <c r="F7116" s="2" t="s">
        <v>18</v>
      </c>
      <c r="G7116" s="2" t="s">
        <v>19</v>
      </c>
      <c r="H7116" s="2" t="s">
        <v>5732</v>
      </c>
      <c r="I7116" s="2">
        <v>432</v>
      </c>
      <c r="J7116" s="2">
        <v>0</v>
      </c>
      <c r="K7116" s="2" t="s">
        <v>5734</v>
      </c>
      <c r="L7116" s="3">
        <v>45787</v>
      </c>
      <c r="M7116" s="3">
        <v>47574</v>
      </c>
      <c r="N7116" s="2" t="s">
        <v>121</v>
      </c>
    </row>
    <row r="7117" spans="2:14" x14ac:dyDescent="0.25">
      <c r="B7117" s="2" t="s">
        <v>5736</v>
      </c>
      <c r="C7117" s="2" t="s">
        <v>651</v>
      </c>
      <c r="D7117" s="2" t="s">
        <v>16</v>
      </c>
      <c r="E7117" s="2" t="s">
        <v>17</v>
      </c>
      <c r="F7117" s="2" t="s">
        <v>18</v>
      </c>
      <c r="G7117" s="2" t="s">
        <v>19</v>
      </c>
      <c r="H7117" s="2" t="s">
        <v>5732</v>
      </c>
      <c r="I7117" s="2">
        <v>432</v>
      </c>
      <c r="J7117" s="2">
        <v>0</v>
      </c>
      <c r="K7117" s="2" t="s">
        <v>5737</v>
      </c>
      <c r="L7117" s="3">
        <v>45913</v>
      </c>
      <c r="M7117" s="3">
        <v>47665</v>
      </c>
      <c r="N7117" s="2" t="s">
        <v>121</v>
      </c>
    </row>
    <row r="7118" spans="2:14" x14ac:dyDescent="0.25">
      <c r="B7118" s="2" t="s">
        <v>5736</v>
      </c>
      <c r="C7118" s="2" t="s">
        <v>651</v>
      </c>
      <c r="D7118" s="2" t="s">
        <v>16</v>
      </c>
      <c r="E7118" s="2" t="s">
        <v>17</v>
      </c>
      <c r="F7118" s="2" t="s">
        <v>18</v>
      </c>
      <c r="G7118" s="2" t="s">
        <v>19</v>
      </c>
      <c r="H7118" s="2" t="s">
        <v>5732</v>
      </c>
      <c r="I7118" s="2">
        <v>432</v>
      </c>
      <c r="J7118" s="2">
        <v>0</v>
      </c>
      <c r="K7118" s="2" t="s">
        <v>5738</v>
      </c>
      <c r="L7118" s="3">
        <v>45913</v>
      </c>
      <c r="M7118" s="3">
        <v>47727</v>
      </c>
      <c r="N7118" s="2" t="s">
        <v>121</v>
      </c>
    </row>
    <row r="7119" spans="2:14" x14ac:dyDescent="0.25">
      <c r="B7119" s="2" t="s">
        <v>5736</v>
      </c>
      <c r="C7119" s="2" t="s">
        <v>651</v>
      </c>
      <c r="D7119" s="2" t="s">
        <v>16</v>
      </c>
      <c r="E7119" s="2" t="s">
        <v>17</v>
      </c>
      <c r="F7119" s="2" t="s">
        <v>18</v>
      </c>
      <c r="G7119" s="2" t="s">
        <v>19</v>
      </c>
      <c r="H7119" s="2" t="s">
        <v>5732</v>
      </c>
      <c r="I7119" s="2">
        <v>432</v>
      </c>
      <c r="J7119" s="2">
        <v>432</v>
      </c>
      <c r="K7119" s="2" t="s">
        <v>5735</v>
      </c>
      <c r="L7119" s="3">
        <v>46051</v>
      </c>
      <c r="M7119" s="3">
        <v>47849</v>
      </c>
      <c r="N7119" s="2" t="s">
        <v>121</v>
      </c>
    </row>
    <row r="7120" spans="2:14" x14ac:dyDescent="0.25">
      <c r="B7120" s="2" t="s">
        <v>5736</v>
      </c>
      <c r="C7120" s="2" t="s">
        <v>651</v>
      </c>
      <c r="D7120" s="2" t="s">
        <v>16</v>
      </c>
      <c r="E7120" s="2" t="s">
        <v>17</v>
      </c>
      <c r="F7120" s="2" t="s">
        <v>18</v>
      </c>
      <c r="G7120" s="2" t="s">
        <v>19</v>
      </c>
      <c r="H7120" s="2" t="s">
        <v>5732</v>
      </c>
      <c r="I7120" s="2">
        <v>432</v>
      </c>
      <c r="J7120" s="2">
        <v>0</v>
      </c>
      <c r="K7120" s="2" t="s">
        <v>652</v>
      </c>
      <c r="L7120" s="3">
        <v>44958</v>
      </c>
      <c r="M7120" s="3">
        <v>46600</v>
      </c>
      <c r="N7120" s="2" t="s">
        <v>121</v>
      </c>
    </row>
    <row r="7121" spans="2:14" x14ac:dyDescent="0.25">
      <c r="B7121" s="2" t="s">
        <v>5736</v>
      </c>
      <c r="C7121" s="2" t="s">
        <v>651</v>
      </c>
      <c r="D7121" s="2" t="s">
        <v>16</v>
      </c>
      <c r="E7121" s="2" t="s">
        <v>142</v>
      </c>
      <c r="F7121" s="2" t="s">
        <v>18</v>
      </c>
      <c r="G7121" s="2" t="s">
        <v>19</v>
      </c>
      <c r="H7121" s="2" t="s">
        <v>5732</v>
      </c>
      <c r="I7121" s="2">
        <v>432</v>
      </c>
      <c r="J7121" s="2">
        <v>0</v>
      </c>
      <c r="K7121" s="2" t="s">
        <v>5735</v>
      </c>
      <c r="L7121" s="3">
        <v>46051</v>
      </c>
      <c r="M7121" s="3">
        <v>47849</v>
      </c>
      <c r="N7121" s="2" t="s">
        <v>121</v>
      </c>
    </row>
    <row r="7122" spans="2:14" x14ac:dyDescent="0.25">
      <c r="B7122" s="2" t="s">
        <v>5739</v>
      </c>
      <c r="C7122" s="2" t="s">
        <v>5740</v>
      </c>
      <c r="D7122" s="2" t="s">
        <v>16</v>
      </c>
      <c r="E7122" s="2" t="s">
        <v>17</v>
      </c>
      <c r="F7122" s="2" t="s">
        <v>18</v>
      </c>
      <c r="G7122" s="2" t="s">
        <v>19</v>
      </c>
      <c r="H7122" s="2" t="s">
        <v>5732</v>
      </c>
      <c r="I7122" s="2">
        <v>793</v>
      </c>
      <c r="J7122" s="2">
        <v>0</v>
      </c>
      <c r="K7122" s="2" t="s">
        <v>5734</v>
      </c>
      <c r="L7122" s="3">
        <v>45727</v>
      </c>
      <c r="M7122" s="3">
        <v>47515</v>
      </c>
      <c r="N7122" s="2" t="s">
        <v>121</v>
      </c>
    </row>
    <row r="7123" spans="2:14" x14ac:dyDescent="0.25">
      <c r="B7123" s="2" t="s">
        <v>5739</v>
      </c>
      <c r="C7123" s="2" t="s">
        <v>5740</v>
      </c>
      <c r="D7123" s="2" t="s">
        <v>16</v>
      </c>
      <c r="E7123" s="2" t="s">
        <v>17</v>
      </c>
      <c r="F7123" s="2" t="s">
        <v>18</v>
      </c>
      <c r="G7123" s="2" t="s">
        <v>19</v>
      </c>
      <c r="H7123" s="2" t="s">
        <v>5732</v>
      </c>
      <c r="I7123" s="2">
        <v>793</v>
      </c>
      <c r="J7123" s="2">
        <v>793</v>
      </c>
      <c r="K7123" s="2" t="s">
        <v>5741</v>
      </c>
      <c r="L7123" s="3">
        <v>46055</v>
      </c>
      <c r="M7123" s="3">
        <v>47849</v>
      </c>
      <c r="N7123" s="2" t="s">
        <v>121</v>
      </c>
    </row>
    <row r="7124" spans="2:14" x14ac:dyDescent="0.25">
      <c r="B7124" s="2" t="s">
        <v>5739</v>
      </c>
      <c r="C7124" s="2" t="s">
        <v>5740</v>
      </c>
      <c r="D7124" s="2" t="s">
        <v>16</v>
      </c>
      <c r="E7124" s="2" t="s">
        <v>17</v>
      </c>
      <c r="F7124" s="2" t="s">
        <v>18</v>
      </c>
      <c r="G7124" s="2" t="s">
        <v>19</v>
      </c>
      <c r="H7124" s="2" t="s">
        <v>5732</v>
      </c>
      <c r="I7124" s="2">
        <v>793</v>
      </c>
      <c r="J7124" s="2">
        <v>0</v>
      </c>
      <c r="K7124" s="2">
        <v>20250510</v>
      </c>
      <c r="L7124" s="3">
        <v>45800</v>
      </c>
      <c r="M7124" s="3">
        <v>47604</v>
      </c>
      <c r="N7124" s="2" t="s">
        <v>121</v>
      </c>
    </row>
    <row r="7125" spans="2:14" x14ac:dyDescent="0.25">
      <c r="B7125" s="2" t="s">
        <v>5739</v>
      </c>
      <c r="C7125" s="2" t="s">
        <v>5740</v>
      </c>
      <c r="D7125" s="2" t="s">
        <v>16</v>
      </c>
      <c r="E7125" s="2" t="s">
        <v>17</v>
      </c>
      <c r="F7125" s="2" t="s">
        <v>18</v>
      </c>
      <c r="G7125" s="2" t="s">
        <v>19</v>
      </c>
      <c r="H7125" s="2" t="s">
        <v>5732</v>
      </c>
      <c r="I7125" s="2">
        <v>793</v>
      </c>
      <c r="J7125" s="2">
        <v>0</v>
      </c>
      <c r="K7125" s="2" t="s">
        <v>5742</v>
      </c>
      <c r="L7125" s="3">
        <v>44958</v>
      </c>
      <c r="M7125" s="3">
        <v>46813</v>
      </c>
      <c r="N7125" s="2" t="s">
        <v>121</v>
      </c>
    </row>
    <row r="7126" spans="2:14" x14ac:dyDescent="0.25">
      <c r="B7126" s="2" t="s">
        <v>5739</v>
      </c>
      <c r="C7126" s="2" t="s">
        <v>5740</v>
      </c>
      <c r="D7126" s="2" t="s">
        <v>16</v>
      </c>
      <c r="E7126" s="2" t="s">
        <v>142</v>
      </c>
      <c r="F7126" s="2" t="s">
        <v>18</v>
      </c>
      <c r="G7126" s="2" t="s">
        <v>19</v>
      </c>
      <c r="H7126" s="2" t="s">
        <v>5732</v>
      </c>
      <c r="I7126" s="2">
        <v>793</v>
      </c>
      <c r="J7126" s="2">
        <v>0</v>
      </c>
      <c r="K7126" s="2" t="s">
        <v>5741</v>
      </c>
      <c r="L7126" s="3">
        <v>46055</v>
      </c>
      <c r="M7126" s="3">
        <v>47849</v>
      </c>
      <c r="N7126" s="2" t="s">
        <v>121</v>
      </c>
    </row>
    <row r="7127" spans="2:14" x14ac:dyDescent="0.25">
      <c r="B7127" s="2" t="s">
        <v>5739</v>
      </c>
      <c r="C7127" s="2" t="s">
        <v>5740</v>
      </c>
      <c r="D7127" s="2" t="s">
        <v>16</v>
      </c>
      <c r="E7127" s="2" t="s">
        <v>142</v>
      </c>
      <c r="F7127" s="2" t="s">
        <v>18</v>
      </c>
      <c r="G7127" s="2" t="s">
        <v>19</v>
      </c>
      <c r="H7127" s="2" t="s">
        <v>5732</v>
      </c>
      <c r="I7127" s="2">
        <v>793</v>
      </c>
      <c r="J7127" s="2">
        <v>0</v>
      </c>
      <c r="K7127" s="2">
        <v>20250510</v>
      </c>
      <c r="L7127" s="3">
        <v>45800</v>
      </c>
      <c r="M7127" s="3">
        <v>47604</v>
      </c>
      <c r="N7127" s="2" t="s">
        <v>121</v>
      </c>
    </row>
    <row r="7128" spans="2:14" x14ac:dyDescent="0.25">
      <c r="B7128" s="2" t="s">
        <v>5743</v>
      </c>
      <c r="C7128" s="2" t="s">
        <v>5744</v>
      </c>
      <c r="D7128" s="2" t="s">
        <v>174</v>
      </c>
      <c r="E7128" s="2" t="s">
        <v>17</v>
      </c>
      <c r="F7128" s="2" t="s">
        <v>18</v>
      </c>
      <c r="G7128" s="2" t="s">
        <v>19</v>
      </c>
      <c r="H7128" s="2" t="s">
        <v>5732</v>
      </c>
      <c r="I7128" s="2">
        <v>140</v>
      </c>
      <c r="J7128" s="2">
        <v>140</v>
      </c>
      <c r="K7128" s="2" t="s">
        <v>5745</v>
      </c>
      <c r="L7128" s="3">
        <v>46183</v>
      </c>
      <c r="M7128" s="3">
        <v>47969</v>
      </c>
      <c r="N7128" s="2" t="s">
        <v>121</v>
      </c>
    </row>
    <row r="7129" spans="2:14" x14ac:dyDescent="0.25">
      <c r="B7129" s="2" t="s">
        <v>5746</v>
      </c>
      <c r="C7129" s="2" t="s">
        <v>5747</v>
      </c>
      <c r="D7129" s="2" t="s">
        <v>41</v>
      </c>
      <c r="E7129" s="2" t="s">
        <v>17</v>
      </c>
      <c r="F7129" s="2" t="s">
        <v>138</v>
      </c>
      <c r="G7129" s="2" t="s">
        <v>138</v>
      </c>
      <c r="H7129" s="2" t="s">
        <v>24</v>
      </c>
      <c r="I7129" s="2">
        <v>14969</v>
      </c>
      <c r="J7129" s="2">
        <v>0</v>
      </c>
      <c r="K7129" s="2">
        <v>0</v>
      </c>
      <c r="L7129" s="3">
        <v>44958</v>
      </c>
      <c r="M7129" s="3">
        <v>46388</v>
      </c>
      <c r="N7129" s="2" t="s">
        <v>656</v>
      </c>
    </row>
    <row r="7130" spans="2:14" x14ac:dyDescent="0.25">
      <c r="B7130" s="2" t="s">
        <v>5746</v>
      </c>
      <c r="C7130" s="2" t="s">
        <v>5747</v>
      </c>
      <c r="D7130" s="2" t="s">
        <v>41</v>
      </c>
      <c r="E7130" s="2" t="s">
        <v>17</v>
      </c>
      <c r="F7130" s="2" t="s">
        <v>138</v>
      </c>
      <c r="G7130" s="2" t="s">
        <v>138</v>
      </c>
      <c r="H7130" s="2" t="s">
        <v>24</v>
      </c>
      <c r="I7130" s="2">
        <v>14969</v>
      </c>
      <c r="J7130" s="2">
        <v>0</v>
      </c>
      <c r="K7130" s="2">
        <v>0</v>
      </c>
      <c r="L7130" s="3">
        <v>45712</v>
      </c>
      <c r="M7130" s="3">
        <v>46722</v>
      </c>
      <c r="N7130" s="2" t="s">
        <v>656</v>
      </c>
    </row>
    <row r="7131" spans="2:14" x14ac:dyDescent="0.25">
      <c r="B7131" s="2" t="s">
        <v>5746</v>
      </c>
      <c r="C7131" s="2" t="s">
        <v>5747</v>
      </c>
      <c r="D7131" s="2" t="s">
        <v>41</v>
      </c>
      <c r="E7131" s="2" t="s">
        <v>17</v>
      </c>
      <c r="F7131" s="2" t="s">
        <v>138</v>
      </c>
      <c r="G7131" s="2" t="s">
        <v>138</v>
      </c>
      <c r="H7131" s="2" t="s">
        <v>24</v>
      </c>
      <c r="I7131" s="2">
        <v>14969</v>
      </c>
      <c r="J7131" s="2">
        <v>0</v>
      </c>
      <c r="K7131" s="2">
        <v>0</v>
      </c>
      <c r="L7131" s="3">
        <v>45758</v>
      </c>
      <c r="M7131" s="3">
        <v>46813</v>
      </c>
      <c r="N7131" s="2" t="s">
        <v>656</v>
      </c>
    </row>
    <row r="7132" spans="2:14" x14ac:dyDescent="0.25">
      <c r="B7132" s="2" t="s">
        <v>5746</v>
      </c>
      <c r="C7132" s="2" t="s">
        <v>5747</v>
      </c>
      <c r="D7132" s="2" t="s">
        <v>41</v>
      </c>
      <c r="E7132" s="2" t="s">
        <v>17</v>
      </c>
      <c r="F7132" s="2" t="s">
        <v>138</v>
      </c>
      <c r="G7132" s="2" t="s">
        <v>138</v>
      </c>
      <c r="H7132" s="2" t="s">
        <v>24</v>
      </c>
      <c r="I7132" s="2">
        <v>14969</v>
      </c>
      <c r="J7132" s="2">
        <v>0</v>
      </c>
      <c r="K7132" s="2">
        <v>0</v>
      </c>
      <c r="L7132" s="3">
        <v>45775</v>
      </c>
      <c r="M7132" s="3">
        <v>46753</v>
      </c>
      <c r="N7132" s="2" t="s">
        <v>656</v>
      </c>
    </row>
    <row r="7133" spans="2:14" x14ac:dyDescent="0.25">
      <c r="B7133" s="2" t="s">
        <v>5746</v>
      </c>
      <c r="C7133" s="2" t="s">
        <v>5747</v>
      </c>
      <c r="D7133" s="2" t="s">
        <v>41</v>
      </c>
      <c r="E7133" s="2" t="s">
        <v>17</v>
      </c>
      <c r="F7133" s="2" t="s">
        <v>138</v>
      </c>
      <c r="G7133" s="2" t="s">
        <v>138</v>
      </c>
      <c r="H7133" s="2" t="s">
        <v>24</v>
      </c>
      <c r="I7133" s="2">
        <v>14969</v>
      </c>
      <c r="J7133" s="2">
        <v>0</v>
      </c>
      <c r="K7133" s="2">
        <v>0</v>
      </c>
      <c r="L7133" s="3">
        <v>45798</v>
      </c>
      <c r="M7133" s="3">
        <v>46784</v>
      </c>
      <c r="N7133" s="2" t="s">
        <v>656</v>
      </c>
    </row>
    <row r="7134" spans="2:14" x14ac:dyDescent="0.25">
      <c r="B7134" s="2" t="s">
        <v>5746</v>
      </c>
      <c r="C7134" s="2" t="s">
        <v>5747</v>
      </c>
      <c r="D7134" s="2" t="s">
        <v>41</v>
      </c>
      <c r="E7134" s="2" t="s">
        <v>17</v>
      </c>
      <c r="F7134" s="2" t="s">
        <v>138</v>
      </c>
      <c r="G7134" s="2" t="s">
        <v>138</v>
      </c>
      <c r="H7134" s="2" t="s">
        <v>24</v>
      </c>
      <c r="I7134" s="2">
        <v>14969</v>
      </c>
      <c r="J7134" s="2">
        <v>0</v>
      </c>
      <c r="K7134" s="2">
        <v>0</v>
      </c>
      <c r="L7134" s="3">
        <v>45997</v>
      </c>
      <c r="M7134" s="3">
        <v>46874</v>
      </c>
      <c r="N7134" s="2" t="s">
        <v>656</v>
      </c>
    </row>
    <row r="7135" spans="2:14" x14ac:dyDescent="0.25">
      <c r="B7135" s="2" t="s">
        <v>5746</v>
      </c>
      <c r="C7135" s="2" t="s">
        <v>5747</v>
      </c>
      <c r="D7135" s="2" t="s">
        <v>41</v>
      </c>
      <c r="E7135" s="2" t="s">
        <v>17</v>
      </c>
      <c r="F7135" s="2" t="s">
        <v>138</v>
      </c>
      <c r="G7135" s="2" t="s">
        <v>138</v>
      </c>
      <c r="H7135" s="2" t="s">
        <v>24</v>
      </c>
      <c r="I7135" s="2">
        <v>14969</v>
      </c>
      <c r="J7135" s="2">
        <v>0</v>
      </c>
      <c r="K7135" s="2">
        <v>0</v>
      </c>
      <c r="L7135" s="3">
        <v>45997</v>
      </c>
      <c r="M7135" s="3">
        <v>46966</v>
      </c>
      <c r="N7135" s="2" t="s">
        <v>656</v>
      </c>
    </row>
    <row r="7136" spans="2:14" x14ac:dyDescent="0.25">
      <c r="B7136" s="2" t="s">
        <v>5746</v>
      </c>
      <c r="C7136" s="2" t="s">
        <v>5747</v>
      </c>
      <c r="D7136" s="2" t="s">
        <v>41</v>
      </c>
      <c r="E7136" s="2" t="s">
        <v>17</v>
      </c>
      <c r="F7136" s="2" t="s">
        <v>138</v>
      </c>
      <c r="G7136" s="2" t="s">
        <v>138</v>
      </c>
      <c r="H7136" s="2" t="s">
        <v>24</v>
      </c>
      <c r="I7136" s="2">
        <v>14969</v>
      </c>
      <c r="J7136" s="2">
        <v>0</v>
      </c>
      <c r="K7136" s="2">
        <v>0</v>
      </c>
      <c r="L7136" s="3">
        <v>45997</v>
      </c>
      <c r="M7136" s="3">
        <v>46997</v>
      </c>
      <c r="N7136" s="2" t="s">
        <v>656</v>
      </c>
    </row>
    <row r="7137" spans="2:14" x14ac:dyDescent="0.25">
      <c r="B7137" s="2" t="s">
        <v>5746</v>
      </c>
      <c r="C7137" s="2" t="s">
        <v>5747</v>
      </c>
      <c r="D7137" s="2" t="s">
        <v>41</v>
      </c>
      <c r="E7137" s="2" t="s">
        <v>17</v>
      </c>
      <c r="F7137" s="2" t="s">
        <v>138</v>
      </c>
      <c r="G7137" s="2" t="s">
        <v>138</v>
      </c>
      <c r="H7137" s="2" t="s">
        <v>24</v>
      </c>
      <c r="I7137" s="2">
        <v>14969</v>
      </c>
      <c r="J7137" s="2">
        <v>3000</v>
      </c>
      <c r="K7137" s="2">
        <v>0</v>
      </c>
      <c r="L7137" s="3">
        <v>46205</v>
      </c>
      <c r="M7137" s="3">
        <v>47239</v>
      </c>
      <c r="N7137" s="2" t="s">
        <v>656</v>
      </c>
    </row>
    <row r="7138" spans="2:14" x14ac:dyDescent="0.25">
      <c r="B7138" s="2" t="s">
        <v>5746</v>
      </c>
      <c r="C7138" s="2" t="s">
        <v>5747</v>
      </c>
      <c r="D7138" s="2" t="s">
        <v>41</v>
      </c>
      <c r="E7138" s="2" t="s">
        <v>17</v>
      </c>
      <c r="F7138" s="2" t="s">
        <v>138</v>
      </c>
      <c r="G7138" s="2" t="s">
        <v>138</v>
      </c>
      <c r="H7138" s="2" t="s">
        <v>24</v>
      </c>
      <c r="I7138" s="2">
        <v>14969</v>
      </c>
      <c r="J7138" s="2">
        <v>750</v>
      </c>
      <c r="K7138" s="2">
        <v>0</v>
      </c>
      <c r="L7138" s="3">
        <v>46205</v>
      </c>
      <c r="M7138" s="3">
        <v>47270</v>
      </c>
      <c r="N7138" s="2" t="s">
        <v>656</v>
      </c>
    </row>
    <row r="7139" spans="2:14" x14ac:dyDescent="0.25">
      <c r="B7139" s="2" t="s">
        <v>5746</v>
      </c>
      <c r="C7139" s="2" t="s">
        <v>5747</v>
      </c>
      <c r="D7139" s="2" t="s">
        <v>41</v>
      </c>
      <c r="E7139" s="2" t="s">
        <v>17</v>
      </c>
      <c r="F7139" s="2" t="s">
        <v>138</v>
      </c>
      <c r="G7139" s="2" t="s">
        <v>138</v>
      </c>
      <c r="H7139" s="2" t="s">
        <v>24</v>
      </c>
      <c r="I7139" s="2">
        <v>14969</v>
      </c>
      <c r="J7139" s="2">
        <v>1</v>
      </c>
      <c r="K7139" s="2">
        <v>1052025738</v>
      </c>
      <c r="L7139" s="3">
        <v>46030</v>
      </c>
      <c r="M7139" s="3">
        <v>47088</v>
      </c>
      <c r="N7139" s="2" t="s">
        <v>656</v>
      </c>
    </row>
    <row r="7140" spans="2:14" x14ac:dyDescent="0.25">
      <c r="B7140" s="2" t="s">
        <v>5746</v>
      </c>
      <c r="C7140" s="2" t="s">
        <v>5747</v>
      </c>
      <c r="D7140" s="2" t="s">
        <v>41</v>
      </c>
      <c r="E7140" s="2" t="s">
        <v>17</v>
      </c>
      <c r="F7140" s="2" t="s">
        <v>138</v>
      </c>
      <c r="G7140" s="2" t="s">
        <v>138</v>
      </c>
      <c r="H7140" s="2" t="s">
        <v>24</v>
      </c>
      <c r="I7140" s="2">
        <v>14969</v>
      </c>
      <c r="J7140" s="2">
        <v>0</v>
      </c>
      <c r="K7140" s="2">
        <v>22026</v>
      </c>
      <c r="L7140" s="3">
        <v>46066</v>
      </c>
      <c r="M7140" s="3">
        <v>47150</v>
      </c>
      <c r="N7140" s="2" t="s">
        <v>656</v>
      </c>
    </row>
    <row r="7141" spans="2:14" x14ac:dyDescent="0.25">
      <c r="B7141" s="2" t="s">
        <v>5746</v>
      </c>
      <c r="C7141" s="2" t="s">
        <v>5747</v>
      </c>
      <c r="D7141" s="2" t="s">
        <v>41</v>
      </c>
      <c r="E7141" s="2" t="s">
        <v>17</v>
      </c>
      <c r="F7141" s="2" t="s">
        <v>138</v>
      </c>
      <c r="G7141" s="2" t="s">
        <v>138</v>
      </c>
      <c r="H7141" s="2" t="s">
        <v>24</v>
      </c>
      <c r="I7141" s="2">
        <v>14969</v>
      </c>
      <c r="J7141" s="2">
        <v>7455</v>
      </c>
      <c r="K7141" s="2">
        <v>32026</v>
      </c>
      <c r="L7141" s="3">
        <v>46132</v>
      </c>
      <c r="M7141" s="3">
        <v>47209</v>
      </c>
      <c r="N7141" s="2" t="s">
        <v>656</v>
      </c>
    </row>
    <row r="7142" spans="2:14" x14ac:dyDescent="0.25">
      <c r="B7142" s="2" t="s">
        <v>5746</v>
      </c>
      <c r="C7142" s="2" t="s">
        <v>5747</v>
      </c>
      <c r="D7142" s="2" t="s">
        <v>41</v>
      </c>
      <c r="E7142" s="2" t="s">
        <v>17</v>
      </c>
      <c r="F7142" s="2" t="s">
        <v>138</v>
      </c>
      <c r="G7142" s="2" t="s">
        <v>138</v>
      </c>
      <c r="H7142" s="2" t="s">
        <v>24</v>
      </c>
      <c r="I7142" s="2">
        <v>14969</v>
      </c>
      <c r="J7142" s="2">
        <v>0</v>
      </c>
      <c r="K7142" s="2">
        <v>42025</v>
      </c>
      <c r="L7142" s="3">
        <v>46003</v>
      </c>
      <c r="M7142" s="3">
        <v>46997</v>
      </c>
      <c r="N7142" s="2" t="s">
        <v>656</v>
      </c>
    </row>
    <row r="7143" spans="2:14" x14ac:dyDescent="0.25">
      <c r="B7143" s="2" t="s">
        <v>5746</v>
      </c>
      <c r="C7143" s="2" t="s">
        <v>5747</v>
      </c>
      <c r="D7143" s="2" t="s">
        <v>41</v>
      </c>
      <c r="E7143" s="2" t="s">
        <v>17</v>
      </c>
      <c r="F7143" s="2" t="s">
        <v>138</v>
      </c>
      <c r="G7143" s="2" t="s">
        <v>138</v>
      </c>
      <c r="H7143" s="2" t="s">
        <v>24</v>
      </c>
      <c r="I7143" s="2">
        <v>14969</v>
      </c>
      <c r="J7143" s="2">
        <v>0</v>
      </c>
      <c r="K7143" s="2">
        <v>42025</v>
      </c>
      <c r="L7143" s="3">
        <v>46056</v>
      </c>
      <c r="M7143" s="3">
        <v>47119</v>
      </c>
      <c r="N7143" s="2" t="s">
        <v>656</v>
      </c>
    </row>
    <row r="7144" spans="2:14" x14ac:dyDescent="0.25">
      <c r="B7144" s="2" t="s">
        <v>5746</v>
      </c>
      <c r="C7144" s="2" t="s">
        <v>5747</v>
      </c>
      <c r="D7144" s="2" t="s">
        <v>41</v>
      </c>
      <c r="E7144" s="2" t="s">
        <v>17</v>
      </c>
      <c r="F7144" s="2" t="s">
        <v>138</v>
      </c>
      <c r="G7144" s="2" t="s">
        <v>138</v>
      </c>
      <c r="H7144" s="2" t="s">
        <v>24</v>
      </c>
      <c r="I7144" s="2">
        <v>14969</v>
      </c>
      <c r="J7144" s="2">
        <v>13</v>
      </c>
      <c r="K7144" s="2">
        <v>62025</v>
      </c>
      <c r="L7144" s="3">
        <v>46123</v>
      </c>
      <c r="M7144" s="3">
        <v>47178</v>
      </c>
      <c r="N7144" s="2" t="s">
        <v>656</v>
      </c>
    </row>
    <row r="7145" spans="2:14" x14ac:dyDescent="0.25">
      <c r="B7145" s="2" t="s">
        <v>5746</v>
      </c>
      <c r="C7145" s="2" t="s">
        <v>5747</v>
      </c>
      <c r="D7145" s="2" t="s">
        <v>41</v>
      </c>
      <c r="E7145" s="2" t="s">
        <v>17</v>
      </c>
      <c r="F7145" s="2" t="s">
        <v>138</v>
      </c>
      <c r="G7145" s="2" t="s">
        <v>138</v>
      </c>
      <c r="H7145" s="2" t="s">
        <v>24</v>
      </c>
      <c r="I7145" s="2">
        <v>14969</v>
      </c>
      <c r="J7145" s="2">
        <v>3750</v>
      </c>
      <c r="K7145" s="2">
        <v>72025</v>
      </c>
      <c r="L7145" s="3">
        <v>46188</v>
      </c>
      <c r="M7145" s="3">
        <v>47270</v>
      </c>
      <c r="N7145" s="2" t="s">
        <v>656</v>
      </c>
    </row>
    <row r="7146" spans="2:14" x14ac:dyDescent="0.25">
      <c r="B7146" s="2" t="s">
        <v>5746</v>
      </c>
      <c r="C7146" s="2" t="s">
        <v>5747</v>
      </c>
      <c r="D7146" s="2" t="s">
        <v>41</v>
      </c>
      <c r="E7146" s="2" t="s">
        <v>17</v>
      </c>
      <c r="F7146" s="2" t="s">
        <v>138</v>
      </c>
      <c r="G7146" s="2" t="s">
        <v>138</v>
      </c>
      <c r="H7146" s="2" t="s">
        <v>24</v>
      </c>
      <c r="I7146" s="2">
        <v>14969</v>
      </c>
      <c r="J7146" s="2">
        <v>0</v>
      </c>
      <c r="K7146" s="2">
        <v>92024</v>
      </c>
      <c r="L7146" s="3">
        <v>45811</v>
      </c>
      <c r="M7146" s="3">
        <v>46874</v>
      </c>
      <c r="N7146" s="2" t="s">
        <v>656</v>
      </c>
    </row>
    <row r="7147" spans="2:14" x14ac:dyDescent="0.25">
      <c r="B7147" s="2" t="s">
        <v>5746</v>
      </c>
      <c r="C7147" s="2" t="s">
        <v>5747</v>
      </c>
      <c r="D7147" s="2" t="s">
        <v>41</v>
      </c>
      <c r="E7147" s="2" t="s">
        <v>181</v>
      </c>
      <c r="F7147" s="2" t="s">
        <v>138</v>
      </c>
      <c r="G7147" s="2" t="s">
        <v>138</v>
      </c>
      <c r="H7147" s="2" t="s">
        <v>24</v>
      </c>
      <c r="I7147" s="2">
        <v>14969</v>
      </c>
      <c r="J7147" s="2">
        <v>0</v>
      </c>
      <c r="K7147" s="2">
        <v>0</v>
      </c>
      <c r="L7147" s="3">
        <v>44958</v>
      </c>
      <c r="M7147" s="3">
        <v>46388</v>
      </c>
      <c r="N7147" s="2" t="s">
        <v>656</v>
      </c>
    </row>
    <row r="7148" spans="2:14" x14ac:dyDescent="0.25">
      <c r="B7148" s="2" t="s">
        <v>5746</v>
      </c>
      <c r="C7148" s="2" t="s">
        <v>5747</v>
      </c>
      <c r="D7148" s="2" t="s">
        <v>41</v>
      </c>
      <c r="E7148" s="2" t="s">
        <v>181</v>
      </c>
      <c r="F7148" s="2" t="s">
        <v>138</v>
      </c>
      <c r="G7148" s="2" t="s">
        <v>138</v>
      </c>
      <c r="H7148" s="2" t="s">
        <v>24</v>
      </c>
      <c r="I7148" s="2">
        <v>14969</v>
      </c>
      <c r="J7148" s="2">
        <v>0</v>
      </c>
      <c r="K7148" s="2">
        <v>0</v>
      </c>
      <c r="L7148" s="3">
        <v>45712</v>
      </c>
      <c r="M7148" s="3">
        <v>46722</v>
      </c>
      <c r="N7148" s="2" t="s">
        <v>656</v>
      </c>
    </row>
    <row r="7149" spans="2:14" x14ac:dyDescent="0.25">
      <c r="B7149" s="2" t="s">
        <v>5746</v>
      </c>
      <c r="C7149" s="2" t="s">
        <v>5747</v>
      </c>
      <c r="D7149" s="2" t="s">
        <v>41</v>
      </c>
      <c r="E7149" s="2" t="s">
        <v>181</v>
      </c>
      <c r="F7149" s="2" t="s">
        <v>138</v>
      </c>
      <c r="G7149" s="2" t="s">
        <v>138</v>
      </c>
      <c r="H7149" s="2" t="s">
        <v>24</v>
      </c>
      <c r="I7149" s="2">
        <v>14969</v>
      </c>
      <c r="J7149" s="2">
        <v>0</v>
      </c>
      <c r="K7149" s="2">
        <v>0</v>
      </c>
      <c r="L7149" s="3">
        <v>45758</v>
      </c>
      <c r="M7149" s="3">
        <v>46813</v>
      </c>
      <c r="N7149" s="2" t="s">
        <v>656</v>
      </c>
    </row>
    <row r="7150" spans="2:14" x14ac:dyDescent="0.25">
      <c r="B7150" s="2" t="s">
        <v>5746</v>
      </c>
      <c r="C7150" s="2" t="s">
        <v>5747</v>
      </c>
      <c r="D7150" s="2" t="s">
        <v>41</v>
      </c>
      <c r="E7150" s="2" t="s">
        <v>181</v>
      </c>
      <c r="F7150" s="2" t="s">
        <v>138</v>
      </c>
      <c r="G7150" s="2" t="s">
        <v>138</v>
      </c>
      <c r="H7150" s="2" t="s">
        <v>24</v>
      </c>
      <c r="I7150" s="2">
        <v>14969</v>
      </c>
      <c r="J7150" s="2">
        <v>0</v>
      </c>
      <c r="K7150" s="2">
        <v>1052025738</v>
      </c>
      <c r="L7150" s="3">
        <v>46030</v>
      </c>
      <c r="M7150" s="3">
        <v>47088</v>
      </c>
      <c r="N7150" s="2" t="s">
        <v>656</v>
      </c>
    </row>
    <row r="7151" spans="2:14" x14ac:dyDescent="0.25">
      <c r="B7151" s="2" t="s">
        <v>5746</v>
      </c>
      <c r="C7151" s="2" t="s">
        <v>5747</v>
      </c>
      <c r="D7151" s="2" t="s">
        <v>41</v>
      </c>
      <c r="E7151" s="2" t="s">
        <v>181</v>
      </c>
      <c r="F7151" s="2" t="s">
        <v>138</v>
      </c>
      <c r="G7151" s="2" t="s">
        <v>138</v>
      </c>
      <c r="H7151" s="2" t="s">
        <v>24</v>
      </c>
      <c r="I7151" s="2">
        <v>14969</v>
      </c>
      <c r="J7151" s="2">
        <v>0</v>
      </c>
      <c r="K7151" s="2">
        <v>42025</v>
      </c>
      <c r="L7151" s="3">
        <v>46003</v>
      </c>
      <c r="M7151" s="3">
        <v>46997</v>
      </c>
      <c r="N7151" s="2" t="s">
        <v>656</v>
      </c>
    </row>
    <row r="7152" spans="2:14" x14ac:dyDescent="0.25">
      <c r="B7152" s="2" t="s">
        <v>5746</v>
      </c>
      <c r="C7152" s="2" t="s">
        <v>5747</v>
      </c>
      <c r="D7152" s="2" t="s">
        <v>41</v>
      </c>
      <c r="E7152" s="2" t="s">
        <v>181</v>
      </c>
      <c r="F7152" s="2" t="s">
        <v>138</v>
      </c>
      <c r="G7152" s="2" t="s">
        <v>138</v>
      </c>
      <c r="H7152" s="2" t="s">
        <v>24</v>
      </c>
      <c r="I7152" s="2">
        <v>14969</v>
      </c>
      <c r="J7152" s="2">
        <v>0</v>
      </c>
      <c r="K7152" s="2">
        <v>62025</v>
      </c>
      <c r="L7152" s="3">
        <v>46123</v>
      </c>
      <c r="M7152" s="3">
        <v>47178</v>
      </c>
      <c r="N7152" s="2" t="s">
        <v>656</v>
      </c>
    </row>
    <row r="7153" spans="2:14" x14ac:dyDescent="0.25">
      <c r="B7153" s="2" t="s">
        <v>5746</v>
      </c>
      <c r="C7153" s="2" t="s">
        <v>5747</v>
      </c>
      <c r="D7153" s="2" t="s">
        <v>41</v>
      </c>
      <c r="E7153" s="2" t="s">
        <v>181</v>
      </c>
      <c r="F7153" s="2" t="s">
        <v>138</v>
      </c>
      <c r="G7153" s="2" t="s">
        <v>138</v>
      </c>
      <c r="H7153" s="2" t="s">
        <v>24</v>
      </c>
      <c r="I7153" s="2">
        <v>14969</v>
      </c>
      <c r="J7153" s="2">
        <v>0</v>
      </c>
      <c r="K7153" s="2">
        <v>92024</v>
      </c>
      <c r="L7153" s="3">
        <v>45811</v>
      </c>
      <c r="M7153" s="3">
        <v>46874</v>
      </c>
      <c r="N7153" s="2" t="s">
        <v>656</v>
      </c>
    </row>
    <row r="7154" spans="2:14" hidden="1" x14ac:dyDescent="0.25">
      <c r="B7154" s="2" t="s">
        <v>5746</v>
      </c>
      <c r="C7154" s="2" t="s">
        <v>5747</v>
      </c>
      <c r="D7154" s="2" t="s">
        <v>41</v>
      </c>
      <c r="E7154" s="2" t="s">
        <v>233</v>
      </c>
      <c r="F7154" s="2" t="s">
        <v>138</v>
      </c>
      <c r="G7154" s="2" t="s">
        <v>138</v>
      </c>
      <c r="H7154" s="2" t="s">
        <v>24</v>
      </c>
      <c r="I7154" s="2">
        <v>14969</v>
      </c>
      <c r="J7154" s="2">
        <v>0</v>
      </c>
      <c r="K7154" s="2">
        <v>0</v>
      </c>
      <c r="L7154" s="3">
        <v>44958</v>
      </c>
      <c r="M7154" s="3">
        <v>46388</v>
      </c>
      <c r="N7154" s="2" t="s">
        <v>656</v>
      </c>
    </row>
    <row r="7155" spans="2:14" x14ac:dyDescent="0.25">
      <c r="B7155" s="2" t="s">
        <v>5746</v>
      </c>
      <c r="C7155" s="2" t="s">
        <v>5747</v>
      </c>
      <c r="D7155" s="2" t="s">
        <v>41</v>
      </c>
      <c r="E7155" s="2" t="s">
        <v>142</v>
      </c>
      <c r="F7155" s="2" t="s">
        <v>138</v>
      </c>
      <c r="G7155" s="2" t="s">
        <v>138</v>
      </c>
      <c r="H7155" s="2" t="s">
        <v>24</v>
      </c>
      <c r="I7155" s="2">
        <v>14969</v>
      </c>
      <c r="J7155" s="2">
        <v>0</v>
      </c>
      <c r="K7155" s="2">
        <v>0</v>
      </c>
      <c r="L7155" s="3">
        <v>45712</v>
      </c>
      <c r="M7155" s="3">
        <v>46722</v>
      </c>
      <c r="N7155" s="2" t="s">
        <v>656</v>
      </c>
    </row>
    <row r="7156" spans="2:14" x14ac:dyDescent="0.25">
      <c r="B7156" s="2" t="s">
        <v>5748</v>
      </c>
      <c r="C7156" s="2" t="s">
        <v>654</v>
      </c>
      <c r="D7156" s="2" t="s">
        <v>41</v>
      </c>
      <c r="E7156" s="2" t="s">
        <v>17</v>
      </c>
      <c r="F7156" s="2" t="s">
        <v>138</v>
      </c>
      <c r="G7156" s="2" t="s">
        <v>138</v>
      </c>
      <c r="H7156" s="2" t="s">
        <v>24</v>
      </c>
      <c r="I7156" s="2">
        <v>10718</v>
      </c>
      <c r="J7156" s="2">
        <v>0</v>
      </c>
      <c r="K7156" s="2">
        <v>0</v>
      </c>
      <c r="L7156" s="3">
        <v>44958</v>
      </c>
      <c r="M7156" s="3">
        <v>46235</v>
      </c>
      <c r="N7156" s="2" t="s">
        <v>656</v>
      </c>
    </row>
    <row r="7157" spans="2:14" x14ac:dyDescent="0.25">
      <c r="B7157" s="2" t="s">
        <v>5748</v>
      </c>
      <c r="C7157" s="2" t="s">
        <v>654</v>
      </c>
      <c r="D7157" s="2" t="s">
        <v>41</v>
      </c>
      <c r="E7157" s="2" t="s">
        <v>17</v>
      </c>
      <c r="F7157" s="2" t="s">
        <v>138</v>
      </c>
      <c r="G7157" s="2" t="s">
        <v>138</v>
      </c>
      <c r="H7157" s="2" t="s">
        <v>24</v>
      </c>
      <c r="I7157" s="2">
        <v>10718</v>
      </c>
      <c r="J7157" s="2">
        <v>0</v>
      </c>
      <c r="K7157" s="2">
        <v>0</v>
      </c>
      <c r="L7157" s="3">
        <v>45681</v>
      </c>
      <c r="M7157" s="3">
        <v>46600</v>
      </c>
      <c r="N7157" s="2" t="s">
        <v>656</v>
      </c>
    </row>
    <row r="7158" spans="2:14" x14ac:dyDescent="0.25">
      <c r="B7158" s="2" t="s">
        <v>5748</v>
      </c>
      <c r="C7158" s="2" t="s">
        <v>654</v>
      </c>
      <c r="D7158" s="2" t="s">
        <v>41</v>
      </c>
      <c r="E7158" s="2" t="s">
        <v>17</v>
      </c>
      <c r="F7158" s="2" t="s">
        <v>138</v>
      </c>
      <c r="G7158" s="2" t="s">
        <v>138</v>
      </c>
      <c r="H7158" s="2" t="s">
        <v>24</v>
      </c>
      <c r="I7158" s="2">
        <v>10718</v>
      </c>
      <c r="J7158" s="2">
        <v>0</v>
      </c>
      <c r="K7158" s="2">
        <v>0</v>
      </c>
      <c r="L7158" s="3">
        <v>45687</v>
      </c>
      <c r="M7158" s="3">
        <v>46753</v>
      </c>
      <c r="N7158" s="2" t="s">
        <v>656</v>
      </c>
    </row>
    <row r="7159" spans="2:14" x14ac:dyDescent="0.25">
      <c r="B7159" s="2" t="s">
        <v>5748</v>
      </c>
      <c r="C7159" s="2" t="s">
        <v>654</v>
      </c>
      <c r="D7159" s="2" t="s">
        <v>41</v>
      </c>
      <c r="E7159" s="2" t="s">
        <v>17</v>
      </c>
      <c r="F7159" s="2" t="s">
        <v>138</v>
      </c>
      <c r="G7159" s="2" t="s">
        <v>138</v>
      </c>
      <c r="H7159" s="2" t="s">
        <v>24</v>
      </c>
      <c r="I7159" s="2">
        <v>10718</v>
      </c>
      <c r="J7159" s="2">
        <v>0</v>
      </c>
      <c r="K7159" s="2">
        <v>0</v>
      </c>
      <c r="L7159" s="3">
        <v>45758</v>
      </c>
      <c r="M7159" s="3">
        <v>46722</v>
      </c>
      <c r="N7159" s="2" t="s">
        <v>656</v>
      </c>
    </row>
    <row r="7160" spans="2:14" x14ac:dyDescent="0.25">
      <c r="B7160" s="2" t="s">
        <v>5748</v>
      </c>
      <c r="C7160" s="2" t="s">
        <v>654</v>
      </c>
      <c r="D7160" s="2" t="s">
        <v>41</v>
      </c>
      <c r="E7160" s="2" t="s">
        <v>17</v>
      </c>
      <c r="F7160" s="2" t="s">
        <v>138</v>
      </c>
      <c r="G7160" s="2" t="s">
        <v>138</v>
      </c>
      <c r="H7160" s="2" t="s">
        <v>24</v>
      </c>
      <c r="I7160" s="2">
        <v>10718</v>
      </c>
      <c r="J7160" s="2">
        <v>0</v>
      </c>
      <c r="K7160" s="2">
        <v>0</v>
      </c>
      <c r="L7160" s="3">
        <v>45775</v>
      </c>
      <c r="M7160" s="3">
        <v>46784</v>
      </c>
      <c r="N7160" s="2" t="s">
        <v>656</v>
      </c>
    </row>
    <row r="7161" spans="2:14" x14ac:dyDescent="0.25">
      <c r="B7161" s="2" t="s">
        <v>5748</v>
      </c>
      <c r="C7161" s="2" t="s">
        <v>654</v>
      </c>
      <c r="D7161" s="2" t="s">
        <v>41</v>
      </c>
      <c r="E7161" s="2" t="s">
        <v>17</v>
      </c>
      <c r="F7161" s="2" t="s">
        <v>138</v>
      </c>
      <c r="G7161" s="2" t="s">
        <v>138</v>
      </c>
      <c r="H7161" s="2" t="s">
        <v>24</v>
      </c>
      <c r="I7161" s="2">
        <v>10718</v>
      </c>
      <c r="J7161" s="2">
        <v>0</v>
      </c>
      <c r="K7161" s="2">
        <v>0</v>
      </c>
      <c r="L7161" s="3">
        <v>45843</v>
      </c>
      <c r="M7161" s="3">
        <v>46905</v>
      </c>
      <c r="N7161" s="2" t="s">
        <v>656</v>
      </c>
    </row>
    <row r="7162" spans="2:14" x14ac:dyDescent="0.25">
      <c r="B7162" s="2" t="s">
        <v>5748</v>
      </c>
      <c r="C7162" s="2" t="s">
        <v>654</v>
      </c>
      <c r="D7162" s="2" t="s">
        <v>41</v>
      </c>
      <c r="E7162" s="2" t="s">
        <v>17</v>
      </c>
      <c r="F7162" s="2" t="s">
        <v>138</v>
      </c>
      <c r="G7162" s="2" t="s">
        <v>138</v>
      </c>
      <c r="H7162" s="2" t="s">
        <v>24</v>
      </c>
      <c r="I7162" s="2">
        <v>10718</v>
      </c>
      <c r="J7162" s="2">
        <v>1928</v>
      </c>
      <c r="K7162" s="2">
        <v>0</v>
      </c>
      <c r="L7162" s="3">
        <v>46083</v>
      </c>
      <c r="M7162" s="3">
        <v>47150</v>
      </c>
      <c r="N7162" s="2" t="s">
        <v>656</v>
      </c>
    </row>
    <row r="7163" spans="2:14" x14ac:dyDescent="0.25">
      <c r="B7163" s="2" t="s">
        <v>5748</v>
      </c>
      <c r="C7163" s="2" t="s">
        <v>654</v>
      </c>
      <c r="D7163" s="2" t="s">
        <v>41</v>
      </c>
      <c r="E7163" s="2" t="s">
        <v>17</v>
      </c>
      <c r="F7163" s="2" t="s">
        <v>138</v>
      </c>
      <c r="G7163" s="2" t="s">
        <v>138</v>
      </c>
      <c r="H7163" s="2" t="s">
        <v>24</v>
      </c>
      <c r="I7163" s="2">
        <v>10718</v>
      </c>
      <c r="J7163" s="2">
        <v>3750</v>
      </c>
      <c r="K7163" s="2">
        <v>0</v>
      </c>
      <c r="L7163" s="3">
        <v>46205</v>
      </c>
      <c r="M7163" s="3">
        <v>47270</v>
      </c>
      <c r="N7163" s="2" t="s">
        <v>656</v>
      </c>
    </row>
    <row r="7164" spans="2:14" x14ac:dyDescent="0.25">
      <c r="B7164" s="2" t="s">
        <v>5748</v>
      </c>
      <c r="C7164" s="2" t="s">
        <v>654</v>
      </c>
      <c r="D7164" s="2" t="s">
        <v>41</v>
      </c>
      <c r="E7164" s="2" t="s">
        <v>17</v>
      </c>
      <c r="F7164" s="2" t="s">
        <v>138</v>
      </c>
      <c r="G7164" s="2" t="s">
        <v>138</v>
      </c>
      <c r="H7164" s="2" t="s">
        <v>24</v>
      </c>
      <c r="I7164" s="2">
        <v>10718</v>
      </c>
      <c r="J7164" s="2">
        <v>0</v>
      </c>
      <c r="K7164" s="2">
        <v>1052020121</v>
      </c>
      <c r="L7164" s="3">
        <v>45857</v>
      </c>
      <c r="M7164" s="3">
        <v>46874</v>
      </c>
      <c r="N7164" s="2" t="s">
        <v>656</v>
      </c>
    </row>
    <row r="7165" spans="2:14" x14ac:dyDescent="0.25">
      <c r="B7165" s="2" t="s">
        <v>5748</v>
      </c>
      <c r="C7165" s="2" t="s">
        <v>654</v>
      </c>
      <c r="D7165" s="2" t="s">
        <v>41</v>
      </c>
      <c r="E7165" s="2" t="s">
        <v>17</v>
      </c>
      <c r="F7165" s="2" t="s">
        <v>138</v>
      </c>
      <c r="G7165" s="2" t="s">
        <v>138</v>
      </c>
      <c r="H7165" s="2" t="s">
        <v>24</v>
      </c>
      <c r="I7165" s="2">
        <v>10718</v>
      </c>
      <c r="J7165" s="2">
        <v>0</v>
      </c>
      <c r="K7165" s="2">
        <v>12025</v>
      </c>
      <c r="L7165" s="3">
        <v>45811</v>
      </c>
      <c r="M7165" s="3">
        <v>46874</v>
      </c>
      <c r="N7165" s="2" t="s">
        <v>656</v>
      </c>
    </row>
    <row r="7166" spans="2:14" x14ac:dyDescent="0.25">
      <c r="B7166" s="2" t="s">
        <v>5748</v>
      </c>
      <c r="C7166" s="2" t="s">
        <v>654</v>
      </c>
      <c r="D7166" s="2" t="s">
        <v>41</v>
      </c>
      <c r="E7166" s="2" t="s">
        <v>17</v>
      </c>
      <c r="F7166" s="2" t="s">
        <v>138</v>
      </c>
      <c r="G7166" s="2" t="s">
        <v>138</v>
      </c>
      <c r="H7166" s="2" t="s">
        <v>24</v>
      </c>
      <c r="I7166" s="2">
        <v>10718</v>
      </c>
      <c r="J7166" s="2">
        <v>0</v>
      </c>
      <c r="K7166" s="2">
        <v>22026</v>
      </c>
      <c r="L7166" s="3">
        <v>46066</v>
      </c>
      <c r="M7166" s="3">
        <v>47150</v>
      </c>
      <c r="N7166" s="2" t="s">
        <v>656</v>
      </c>
    </row>
    <row r="7167" spans="2:14" x14ac:dyDescent="0.25">
      <c r="B7167" s="2" t="s">
        <v>5748</v>
      </c>
      <c r="C7167" s="2" t="s">
        <v>654</v>
      </c>
      <c r="D7167" s="2" t="s">
        <v>41</v>
      </c>
      <c r="E7167" s="2" t="s">
        <v>17</v>
      </c>
      <c r="F7167" s="2" t="s">
        <v>138</v>
      </c>
      <c r="G7167" s="2" t="s">
        <v>138</v>
      </c>
      <c r="H7167" s="2" t="s">
        <v>24</v>
      </c>
      <c r="I7167" s="2">
        <v>10718</v>
      </c>
      <c r="J7167" s="2">
        <v>0</v>
      </c>
      <c r="K7167" s="2">
        <v>22026</v>
      </c>
      <c r="L7167" s="3">
        <v>46093</v>
      </c>
      <c r="M7167" s="3">
        <v>47178</v>
      </c>
      <c r="N7167" s="2" t="s">
        <v>656</v>
      </c>
    </row>
    <row r="7168" spans="2:14" x14ac:dyDescent="0.25">
      <c r="B7168" s="2" t="s">
        <v>5748</v>
      </c>
      <c r="C7168" s="2" t="s">
        <v>654</v>
      </c>
      <c r="D7168" s="2" t="s">
        <v>41</v>
      </c>
      <c r="E7168" s="2" t="s">
        <v>17</v>
      </c>
      <c r="F7168" s="2" t="s">
        <v>138</v>
      </c>
      <c r="G7168" s="2" t="s">
        <v>138</v>
      </c>
      <c r="H7168" s="2" t="s">
        <v>24</v>
      </c>
      <c r="I7168" s="2">
        <v>10718</v>
      </c>
      <c r="J7168" s="2">
        <v>1245</v>
      </c>
      <c r="K7168" s="2">
        <v>32026</v>
      </c>
      <c r="L7168" s="3">
        <v>46132</v>
      </c>
      <c r="M7168" s="3">
        <v>47209</v>
      </c>
      <c r="N7168" s="2" t="s">
        <v>656</v>
      </c>
    </row>
    <row r="7169" spans="2:14" x14ac:dyDescent="0.25">
      <c r="B7169" s="2" t="s">
        <v>5748</v>
      </c>
      <c r="C7169" s="2" t="s">
        <v>654</v>
      </c>
      <c r="D7169" s="2" t="s">
        <v>41</v>
      </c>
      <c r="E7169" s="2" t="s">
        <v>17</v>
      </c>
      <c r="F7169" s="2" t="s">
        <v>138</v>
      </c>
      <c r="G7169" s="2" t="s">
        <v>138</v>
      </c>
      <c r="H7169" s="2" t="s">
        <v>24</v>
      </c>
      <c r="I7169" s="2">
        <v>10718</v>
      </c>
      <c r="J7169" s="2">
        <v>0</v>
      </c>
      <c r="K7169" s="2">
        <v>62025</v>
      </c>
      <c r="L7169" s="3">
        <v>46030</v>
      </c>
      <c r="M7169" s="3">
        <v>47088</v>
      </c>
      <c r="N7169" s="2" t="s">
        <v>656</v>
      </c>
    </row>
    <row r="7170" spans="2:14" x14ac:dyDescent="0.25">
      <c r="B7170" s="2" t="s">
        <v>5748</v>
      </c>
      <c r="C7170" s="2" t="s">
        <v>654</v>
      </c>
      <c r="D7170" s="2" t="s">
        <v>41</v>
      </c>
      <c r="E7170" s="2" t="s">
        <v>17</v>
      </c>
      <c r="F7170" s="2" t="s">
        <v>138</v>
      </c>
      <c r="G7170" s="2" t="s">
        <v>138</v>
      </c>
      <c r="H7170" s="2" t="s">
        <v>24</v>
      </c>
      <c r="I7170" s="2">
        <v>10718</v>
      </c>
      <c r="J7170" s="2">
        <v>0</v>
      </c>
      <c r="K7170" s="2">
        <v>72025</v>
      </c>
      <c r="L7170" s="3">
        <v>46055</v>
      </c>
      <c r="M7170" s="3">
        <v>47119</v>
      </c>
      <c r="N7170" s="2" t="s">
        <v>656</v>
      </c>
    </row>
    <row r="7171" spans="2:14" x14ac:dyDescent="0.25">
      <c r="B7171" s="2" t="s">
        <v>5748</v>
      </c>
      <c r="C7171" s="2" t="s">
        <v>654</v>
      </c>
      <c r="D7171" s="2" t="s">
        <v>41</v>
      </c>
      <c r="E7171" s="2" t="s">
        <v>17</v>
      </c>
      <c r="F7171" s="2" t="s">
        <v>138</v>
      </c>
      <c r="G7171" s="2" t="s">
        <v>138</v>
      </c>
      <c r="H7171" s="2" t="s">
        <v>24</v>
      </c>
      <c r="I7171" s="2">
        <v>10718</v>
      </c>
      <c r="J7171" s="2">
        <v>45</v>
      </c>
      <c r="K7171" s="2">
        <v>112025</v>
      </c>
      <c r="L7171" s="3">
        <v>46163</v>
      </c>
      <c r="M7171" s="3">
        <v>47239</v>
      </c>
      <c r="N7171" s="2" t="s">
        <v>656</v>
      </c>
    </row>
    <row r="7172" spans="2:14" x14ac:dyDescent="0.25">
      <c r="B7172" s="2" t="s">
        <v>5748</v>
      </c>
      <c r="C7172" s="2" t="s">
        <v>654</v>
      </c>
      <c r="D7172" s="2" t="s">
        <v>41</v>
      </c>
      <c r="E7172" s="2" t="s">
        <v>17</v>
      </c>
      <c r="F7172" s="2" t="s">
        <v>138</v>
      </c>
      <c r="G7172" s="2" t="s">
        <v>138</v>
      </c>
      <c r="H7172" s="2" t="s">
        <v>24</v>
      </c>
      <c r="I7172" s="2">
        <v>10718</v>
      </c>
      <c r="J7172" s="2">
        <v>3750</v>
      </c>
      <c r="K7172" s="2">
        <v>112025</v>
      </c>
      <c r="L7172" s="3">
        <v>46188</v>
      </c>
      <c r="M7172" s="3">
        <v>47270</v>
      </c>
      <c r="N7172" s="2" t="s">
        <v>656</v>
      </c>
    </row>
    <row r="7173" spans="2:14" x14ac:dyDescent="0.25">
      <c r="B7173" s="2" t="s">
        <v>5748</v>
      </c>
      <c r="C7173" s="2" t="s">
        <v>654</v>
      </c>
      <c r="D7173" s="2" t="s">
        <v>41</v>
      </c>
      <c r="E7173" s="2" t="s">
        <v>181</v>
      </c>
      <c r="F7173" s="2" t="s">
        <v>138</v>
      </c>
      <c r="G7173" s="2" t="s">
        <v>138</v>
      </c>
      <c r="H7173" s="2" t="s">
        <v>24</v>
      </c>
      <c r="I7173" s="2">
        <v>10718</v>
      </c>
      <c r="J7173" s="2">
        <v>0</v>
      </c>
      <c r="K7173" s="2">
        <v>0</v>
      </c>
      <c r="L7173" s="3">
        <v>44958</v>
      </c>
      <c r="M7173" s="3">
        <v>46235</v>
      </c>
      <c r="N7173" s="2" t="s">
        <v>656</v>
      </c>
    </row>
    <row r="7174" spans="2:14" x14ac:dyDescent="0.25">
      <c r="B7174" s="2" t="s">
        <v>5748</v>
      </c>
      <c r="C7174" s="2" t="s">
        <v>654</v>
      </c>
      <c r="D7174" s="2" t="s">
        <v>41</v>
      </c>
      <c r="E7174" s="2" t="s">
        <v>181</v>
      </c>
      <c r="F7174" s="2" t="s">
        <v>138</v>
      </c>
      <c r="G7174" s="2" t="s">
        <v>138</v>
      </c>
      <c r="H7174" s="2" t="s">
        <v>24</v>
      </c>
      <c r="I7174" s="2">
        <v>10718</v>
      </c>
      <c r="J7174" s="2">
        <v>0</v>
      </c>
      <c r="K7174" s="2">
        <v>0</v>
      </c>
      <c r="L7174" s="3">
        <v>45687</v>
      </c>
      <c r="M7174" s="3">
        <v>46753</v>
      </c>
      <c r="N7174" s="2" t="s">
        <v>656</v>
      </c>
    </row>
    <row r="7175" spans="2:14" x14ac:dyDescent="0.25">
      <c r="B7175" s="2" t="s">
        <v>5748</v>
      </c>
      <c r="C7175" s="2" t="s">
        <v>654</v>
      </c>
      <c r="D7175" s="2" t="s">
        <v>41</v>
      </c>
      <c r="E7175" s="2" t="s">
        <v>181</v>
      </c>
      <c r="F7175" s="2" t="s">
        <v>138</v>
      </c>
      <c r="G7175" s="2" t="s">
        <v>138</v>
      </c>
      <c r="H7175" s="2" t="s">
        <v>24</v>
      </c>
      <c r="I7175" s="2">
        <v>10718</v>
      </c>
      <c r="J7175" s="2">
        <v>0</v>
      </c>
      <c r="K7175" s="2">
        <v>0</v>
      </c>
      <c r="L7175" s="3">
        <v>45843</v>
      </c>
      <c r="M7175" s="3">
        <v>46905</v>
      </c>
      <c r="N7175" s="2" t="s">
        <v>656</v>
      </c>
    </row>
    <row r="7176" spans="2:14" x14ac:dyDescent="0.25">
      <c r="B7176" s="2" t="s">
        <v>5748</v>
      </c>
      <c r="C7176" s="2" t="s">
        <v>654</v>
      </c>
      <c r="D7176" s="2" t="s">
        <v>41</v>
      </c>
      <c r="E7176" s="2" t="s">
        <v>181</v>
      </c>
      <c r="F7176" s="2" t="s">
        <v>138</v>
      </c>
      <c r="G7176" s="2" t="s">
        <v>138</v>
      </c>
      <c r="H7176" s="2" t="s">
        <v>24</v>
      </c>
      <c r="I7176" s="2">
        <v>10718</v>
      </c>
      <c r="J7176" s="2">
        <v>0</v>
      </c>
      <c r="K7176" s="2">
        <v>12025</v>
      </c>
      <c r="L7176" s="3">
        <v>45811</v>
      </c>
      <c r="M7176" s="3">
        <v>46874</v>
      </c>
      <c r="N7176" s="2" t="s">
        <v>656</v>
      </c>
    </row>
    <row r="7177" spans="2:14" x14ac:dyDescent="0.25">
      <c r="B7177" s="2" t="s">
        <v>5748</v>
      </c>
      <c r="C7177" s="2" t="s">
        <v>654</v>
      </c>
      <c r="D7177" s="2" t="s">
        <v>41</v>
      </c>
      <c r="E7177" s="2" t="s">
        <v>181</v>
      </c>
      <c r="F7177" s="2" t="s">
        <v>138</v>
      </c>
      <c r="G7177" s="2" t="s">
        <v>138</v>
      </c>
      <c r="H7177" s="2" t="s">
        <v>24</v>
      </c>
      <c r="I7177" s="2">
        <v>10718</v>
      </c>
      <c r="J7177" s="2">
        <v>0</v>
      </c>
      <c r="K7177" s="2">
        <v>72025</v>
      </c>
      <c r="L7177" s="3">
        <v>46055</v>
      </c>
      <c r="M7177" s="3">
        <v>47119</v>
      </c>
      <c r="N7177" s="2" t="s">
        <v>656</v>
      </c>
    </row>
    <row r="7178" spans="2:14" hidden="1" x14ac:dyDescent="0.25">
      <c r="B7178" s="2" t="s">
        <v>5748</v>
      </c>
      <c r="C7178" s="2" t="s">
        <v>654</v>
      </c>
      <c r="D7178" s="2" t="s">
        <v>41</v>
      </c>
      <c r="E7178" s="2" t="s">
        <v>233</v>
      </c>
      <c r="F7178" s="2" t="s">
        <v>138</v>
      </c>
      <c r="G7178" s="2" t="s">
        <v>138</v>
      </c>
      <c r="H7178" s="2" t="s">
        <v>24</v>
      </c>
      <c r="I7178" s="2">
        <v>10718</v>
      </c>
      <c r="J7178" s="2">
        <v>0</v>
      </c>
      <c r="K7178" s="2">
        <v>0</v>
      </c>
      <c r="L7178" s="3">
        <v>44958</v>
      </c>
      <c r="M7178" s="3">
        <v>46235</v>
      </c>
      <c r="N7178" s="2" t="s">
        <v>656</v>
      </c>
    </row>
    <row r="7179" spans="2:14" x14ac:dyDescent="0.25">
      <c r="B7179" s="2" t="s">
        <v>5748</v>
      </c>
      <c r="C7179" s="2" t="s">
        <v>654</v>
      </c>
      <c r="D7179" s="2" t="s">
        <v>41</v>
      </c>
      <c r="E7179" s="2" t="s">
        <v>142</v>
      </c>
      <c r="F7179" s="2" t="s">
        <v>138</v>
      </c>
      <c r="G7179" s="2" t="s">
        <v>138</v>
      </c>
      <c r="H7179" s="2" t="s">
        <v>24</v>
      </c>
      <c r="I7179" s="2">
        <v>10718</v>
      </c>
      <c r="J7179" s="2">
        <v>0</v>
      </c>
      <c r="K7179" s="2">
        <v>32026</v>
      </c>
      <c r="L7179" s="3">
        <v>46132</v>
      </c>
      <c r="M7179" s="3">
        <v>47209</v>
      </c>
      <c r="N7179" s="2" t="s">
        <v>656</v>
      </c>
    </row>
    <row r="7180" spans="2:14" x14ac:dyDescent="0.25">
      <c r="B7180" s="2" t="s">
        <v>5749</v>
      </c>
      <c r="C7180" s="2" t="s">
        <v>5750</v>
      </c>
      <c r="D7180" s="2" t="s">
        <v>16</v>
      </c>
      <c r="E7180" s="2" t="s">
        <v>17</v>
      </c>
      <c r="F7180" s="2" t="s">
        <v>18</v>
      </c>
      <c r="G7180" s="2" t="s">
        <v>19</v>
      </c>
      <c r="H7180" s="2" t="s">
        <v>5751</v>
      </c>
      <c r="I7180" s="2">
        <v>875</v>
      </c>
      <c r="J7180" s="2">
        <v>875</v>
      </c>
      <c r="K7180" s="2">
        <v>148010</v>
      </c>
      <c r="L7180" s="3">
        <v>45791</v>
      </c>
      <c r="M7180" s="3">
        <v>46753</v>
      </c>
      <c r="N7180" s="2" t="s">
        <v>1271</v>
      </c>
    </row>
    <row r="7181" spans="2:14" x14ac:dyDescent="0.25">
      <c r="B7181" s="2" t="s">
        <v>5752</v>
      </c>
      <c r="C7181" s="2" t="s">
        <v>5753</v>
      </c>
      <c r="D7181" s="2" t="s">
        <v>16</v>
      </c>
      <c r="E7181" s="2" t="s">
        <v>17</v>
      </c>
      <c r="F7181" s="2" t="s">
        <v>18</v>
      </c>
      <c r="G7181" s="2" t="s">
        <v>19</v>
      </c>
      <c r="H7181" s="2" t="s">
        <v>5751</v>
      </c>
      <c r="I7181" s="2">
        <v>137</v>
      </c>
      <c r="J7181" s="2">
        <v>0</v>
      </c>
      <c r="K7181" s="2">
        <v>148009</v>
      </c>
      <c r="L7181" s="3">
        <v>44958</v>
      </c>
      <c r="M7181" s="3">
        <v>46661</v>
      </c>
      <c r="N7181" s="2" t="s">
        <v>1271</v>
      </c>
    </row>
    <row r="7182" spans="2:14" x14ac:dyDescent="0.25">
      <c r="B7182" s="2" t="s">
        <v>5752</v>
      </c>
      <c r="C7182" s="2" t="s">
        <v>5753</v>
      </c>
      <c r="D7182" s="2" t="s">
        <v>16</v>
      </c>
      <c r="E7182" s="2" t="s">
        <v>17</v>
      </c>
      <c r="F7182" s="2" t="s">
        <v>18</v>
      </c>
      <c r="G7182" s="2" t="s">
        <v>19</v>
      </c>
      <c r="H7182" s="2" t="s">
        <v>5751</v>
      </c>
      <c r="I7182" s="2">
        <v>137</v>
      </c>
      <c r="J7182" s="2">
        <v>0</v>
      </c>
      <c r="K7182" s="2">
        <v>148010</v>
      </c>
      <c r="L7182" s="3">
        <v>45990</v>
      </c>
      <c r="M7182" s="3">
        <v>46935</v>
      </c>
      <c r="N7182" s="2" t="s">
        <v>1271</v>
      </c>
    </row>
    <row r="7183" spans="2:14" x14ac:dyDescent="0.25">
      <c r="B7183" s="2" t="s">
        <v>5752</v>
      </c>
      <c r="C7183" s="2" t="s">
        <v>5753</v>
      </c>
      <c r="D7183" s="2" t="s">
        <v>16</v>
      </c>
      <c r="E7183" s="2" t="s">
        <v>17</v>
      </c>
      <c r="F7183" s="2" t="s">
        <v>18</v>
      </c>
      <c r="G7183" s="2" t="s">
        <v>19</v>
      </c>
      <c r="H7183" s="2" t="s">
        <v>5751</v>
      </c>
      <c r="I7183" s="2">
        <v>137</v>
      </c>
      <c r="J7183" s="2">
        <v>137</v>
      </c>
      <c r="K7183" s="2">
        <v>148011</v>
      </c>
      <c r="L7183" s="3">
        <v>45990</v>
      </c>
      <c r="M7183" s="3">
        <v>47058</v>
      </c>
      <c r="N7183" s="2" t="s">
        <v>1271</v>
      </c>
    </row>
    <row r="7184" spans="2:14" x14ac:dyDescent="0.25">
      <c r="B7184" s="2" t="s">
        <v>5752</v>
      </c>
      <c r="C7184" s="2" t="s">
        <v>5753</v>
      </c>
      <c r="D7184" s="2" t="s">
        <v>16</v>
      </c>
      <c r="E7184" s="2" t="s">
        <v>181</v>
      </c>
      <c r="F7184" s="2" t="s">
        <v>18</v>
      </c>
      <c r="G7184" s="2" t="s">
        <v>19</v>
      </c>
      <c r="H7184" s="2" t="s">
        <v>5751</v>
      </c>
      <c r="I7184" s="2">
        <v>137</v>
      </c>
      <c r="J7184" s="2">
        <v>0</v>
      </c>
      <c r="K7184" s="2">
        <v>148009</v>
      </c>
      <c r="L7184" s="3">
        <v>44958</v>
      </c>
      <c r="M7184" s="3">
        <v>46661</v>
      </c>
      <c r="N7184" s="2" t="s">
        <v>1271</v>
      </c>
    </row>
    <row r="7185" spans="2:14" x14ac:dyDescent="0.25">
      <c r="B7185" s="2" t="s">
        <v>5754</v>
      </c>
      <c r="C7185" s="2" t="s">
        <v>5755</v>
      </c>
      <c r="D7185" s="2" t="s">
        <v>16</v>
      </c>
      <c r="E7185" s="2" t="s">
        <v>17</v>
      </c>
      <c r="F7185" s="2" t="s">
        <v>18</v>
      </c>
      <c r="G7185" s="2" t="s">
        <v>19</v>
      </c>
      <c r="H7185" s="2" t="s">
        <v>5751</v>
      </c>
      <c r="I7185" s="2">
        <v>0</v>
      </c>
      <c r="J7185" s="2">
        <v>0</v>
      </c>
      <c r="K7185" s="2">
        <v>148004</v>
      </c>
      <c r="L7185" s="3">
        <v>44958</v>
      </c>
      <c r="M7185" s="3">
        <v>46113</v>
      </c>
      <c r="N7185" s="2" t="s">
        <v>1271</v>
      </c>
    </row>
    <row r="7186" spans="2:14" x14ac:dyDescent="0.25">
      <c r="B7186" s="2" t="s">
        <v>5756</v>
      </c>
      <c r="C7186" s="2" t="s">
        <v>5757</v>
      </c>
      <c r="D7186" s="2" t="s">
        <v>16</v>
      </c>
      <c r="E7186" s="2" t="s">
        <v>17</v>
      </c>
      <c r="F7186" s="2" t="s">
        <v>18</v>
      </c>
      <c r="G7186" s="2" t="s">
        <v>19</v>
      </c>
      <c r="H7186" s="2" t="s">
        <v>5751</v>
      </c>
      <c r="I7186" s="2">
        <v>306</v>
      </c>
      <c r="J7186" s="2">
        <v>280</v>
      </c>
      <c r="K7186" s="2">
        <v>148011</v>
      </c>
      <c r="L7186" s="3">
        <v>45990</v>
      </c>
      <c r="M7186" s="3">
        <v>47027</v>
      </c>
      <c r="N7186" s="2" t="s">
        <v>1271</v>
      </c>
    </row>
    <row r="7187" spans="2:14" x14ac:dyDescent="0.25">
      <c r="B7187" s="2" t="s">
        <v>5756</v>
      </c>
      <c r="C7187" s="2" t="s">
        <v>5757</v>
      </c>
      <c r="D7187" s="2" t="s">
        <v>16</v>
      </c>
      <c r="E7187" s="2" t="s">
        <v>17</v>
      </c>
      <c r="F7187" s="2" t="s">
        <v>18</v>
      </c>
      <c r="G7187" s="2" t="s">
        <v>19</v>
      </c>
      <c r="H7187" s="2" t="s">
        <v>5751</v>
      </c>
      <c r="I7187" s="2">
        <v>306</v>
      </c>
      <c r="J7187" s="2">
        <v>26</v>
      </c>
      <c r="K7187" s="2">
        <v>20220316</v>
      </c>
      <c r="L7187" s="3">
        <v>44958</v>
      </c>
      <c r="M7187" s="3">
        <v>46844</v>
      </c>
      <c r="N7187" s="2" t="s">
        <v>1271</v>
      </c>
    </row>
    <row r="7188" spans="2:14" x14ac:dyDescent="0.25">
      <c r="B7188" s="2" t="s">
        <v>5758</v>
      </c>
      <c r="C7188" s="2" t="s">
        <v>5759</v>
      </c>
      <c r="D7188" s="2" t="s">
        <v>16</v>
      </c>
      <c r="E7188" s="2" t="s">
        <v>17</v>
      </c>
      <c r="F7188" s="2" t="s">
        <v>18</v>
      </c>
      <c r="G7188" s="2" t="s">
        <v>175</v>
      </c>
      <c r="H7188" s="2" t="s">
        <v>5760</v>
      </c>
      <c r="I7188" s="2">
        <v>0</v>
      </c>
      <c r="J7188" s="2">
        <v>0</v>
      </c>
      <c r="K7188" s="2">
        <v>50709001</v>
      </c>
      <c r="L7188" s="3">
        <v>45852</v>
      </c>
      <c r="M7188" s="3">
        <v>47665</v>
      </c>
      <c r="N7188" s="2" t="s">
        <v>128</v>
      </c>
    </row>
    <row r="7189" spans="2:14" x14ac:dyDescent="0.25">
      <c r="B7189" s="2" t="s">
        <v>5758</v>
      </c>
      <c r="C7189" s="2" t="s">
        <v>5759</v>
      </c>
      <c r="D7189" s="2" t="s">
        <v>16</v>
      </c>
      <c r="E7189" s="2" t="s">
        <v>17</v>
      </c>
      <c r="F7189" s="2" t="s">
        <v>18</v>
      </c>
      <c r="G7189" s="2" t="s">
        <v>175</v>
      </c>
      <c r="H7189" s="2" t="s">
        <v>5760</v>
      </c>
      <c r="I7189" s="2">
        <v>0</v>
      </c>
      <c r="J7189" s="2">
        <v>0</v>
      </c>
      <c r="K7189" s="2">
        <v>50724009</v>
      </c>
      <c r="L7189" s="3">
        <v>46003</v>
      </c>
      <c r="M7189" s="3">
        <v>47665</v>
      </c>
      <c r="N7189" s="2" t="s">
        <v>128</v>
      </c>
    </row>
    <row r="7190" spans="2:14" x14ac:dyDescent="0.25">
      <c r="B7190" s="2" t="s">
        <v>5758</v>
      </c>
      <c r="C7190" s="2" t="s">
        <v>5759</v>
      </c>
      <c r="D7190" s="2" t="s">
        <v>16</v>
      </c>
      <c r="E7190" s="2" t="s">
        <v>17</v>
      </c>
      <c r="F7190" s="2" t="s">
        <v>18</v>
      </c>
      <c r="G7190" s="2" t="s">
        <v>175</v>
      </c>
      <c r="H7190" s="2" t="s">
        <v>5760</v>
      </c>
      <c r="I7190" s="2">
        <v>0</v>
      </c>
      <c r="J7190" s="2">
        <v>0</v>
      </c>
      <c r="K7190" s="2">
        <v>51209023</v>
      </c>
      <c r="L7190" s="3">
        <v>46003</v>
      </c>
      <c r="M7190" s="3">
        <v>47818</v>
      </c>
      <c r="N7190" s="2" t="s">
        <v>128</v>
      </c>
    </row>
    <row r="7191" spans="2:14" x14ac:dyDescent="0.25">
      <c r="B7191" s="2" t="s">
        <v>5761</v>
      </c>
      <c r="C7191" s="2" t="s">
        <v>5762</v>
      </c>
      <c r="D7191" s="2" t="s">
        <v>379</v>
      </c>
      <c r="E7191" s="2" t="s">
        <v>17</v>
      </c>
      <c r="F7191" s="2" t="s">
        <v>18</v>
      </c>
      <c r="G7191" s="2" t="s">
        <v>175</v>
      </c>
      <c r="H7191" s="2" t="s">
        <v>5760</v>
      </c>
      <c r="I7191" s="2">
        <v>452</v>
      </c>
      <c r="J7191" s="2">
        <v>52</v>
      </c>
      <c r="K7191" s="2">
        <v>50709001</v>
      </c>
      <c r="L7191" s="3">
        <v>45852</v>
      </c>
      <c r="M7191" s="3">
        <v>47665</v>
      </c>
      <c r="N7191" s="2" t="s">
        <v>128</v>
      </c>
    </row>
    <row r="7192" spans="2:14" x14ac:dyDescent="0.25">
      <c r="B7192" s="2" t="s">
        <v>5761</v>
      </c>
      <c r="C7192" s="2" t="s">
        <v>5762</v>
      </c>
      <c r="D7192" s="2" t="s">
        <v>379</v>
      </c>
      <c r="E7192" s="2" t="s">
        <v>17</v>
      </c>
      <c r="F7192" s="2" t="s">
        <v>18</v>
      </c>
      <c r="G7192" s="2" t="s">
        <v>175</v>
      </c>
      <c r="H7192" s="2" t="s">
        <v>5760</v>
      </c>
      <c r="I7192" s="2">
        <v>452</v>
      </c>
      <c r="J7192" s="2">
        <v>400</v>
      </c>
      <c r="K7192" s="2">
        <v>60106001</v>
      </c>
      <c r="L7192" s="3">
        <v>46030</v>
      </c>
      <c r="M7192" s="3">
        <v>47849</v>
      </c>
      <c r="N7192" s="2" t="s">
        <v>128</v>
      </c>
    </row>
    <row r="7193" spans="2:14" x14ac:dyDescent="0.25">
      <c r="B7193" s="2" t="s">
        <v>5763</v>
      </c>
      <c r="C7193" s="2" t="s">
        <v>5764</v>
      </c>
      <c r="D7193" s="2" t="s">
        <v>1367</v>
      </c>
      <c r="E7193" s="2" t="s">
        <v>17</v>
      </c>
      <c r="F7193" s="2" t="s">
        <v>18</v>
      </c>
      <c r="G7193" s="2" t="s">
        <v>175</v>
      </c>
      <c r="H7193" s="2" t="s">
        <v>5760</v>
      </c>
      <c r="I7193" s="2">
        <v>0</v>
      </c>
      <c r="J7193" s="2">
        <v>0</v>
      </c>
      <c r="K7193" s="2">
        <v>50709001</v>
      </c>
      <c r="L7193" s="3">
        <v>45852</v>
      </c>
      <c r="M7193" s="3">
        <v>47665</v>
      </c>
      <c r="N7193" s="2" t="s">
        <v>128</v>
      </c>
    </row>
    <row r="7194" spans="2:14" x14ac:dyDescent="0.25">
      <c r="B7194" s="2" t="s">
        <v>5763</v>
      </c>
      <c r="C7194" s="2" t="s">
        <v>5764</v>
      </c>
      <c r="D7194" s="2" t="s">
        <v>1367</v>
      </c>
      <c r="E7194" s="2" t="s">
        <v>17</v>
      </c>
      <c r="F7194" s="2" t="s">
        <v>18</v>
      </c>
      <c r="G7194" s="2" t="s">
        <v>175</v>
      </c>
      <c r="H7194" s="2" t="s">
        <v>5760</v>
      </c>
      <c r="I7194" s="2">
        <v>0</v>
      </c>
      <c r="J7194" s="2">
        <v>0</v>
      </c>
      <c r="K7194" s="2">
        <v>51112021</v>
      </c>
      <c r="L7194" s="3">
        <v>46003</v>
      </c>
      <c r="M7194" s="3">
        <v>47788</v>
      </c>
      <c r="N7194" s="2" t="s">
        <v>128</v>
      </c>
    </row>
    <row r="7195" spans="2:14" x14ac:dyDescent="0.25">
      <c r="B7195" s="2" t="s">
        <v>5763</v>
      </c>
      <c r="C7195" s="2" t="s">
        <v>5764</v>
      </c>
      <c r="D7195" s="2" t="s">
        <v>1367</v>
      </c>
      <c r="E7195" s="2" t="s">
        <v>17</v>
      </c>
      <c r="F7195" s="2" t="s">
        <v>18</v>
      </c>
      <c r="G7195" s="2" t="s">
        <v>175</v>
      </c>
      <c r="H7195" s="2" t="s">
        <v>5760</v>
      </c>
      <c r="I7195" s="2">
        <v>0</v>
      </c>
      <c r="J7195" s="2">
        <v>0</v>
      </c>
      <c r="K7195" s="2">
        <v>51209023</v>
      </c>
      <c r="L7195" s="3">
        <v>46003</v>
      </c>
      <c r="M7195" s="3">
        <v>47818</v>
      </c>
      <c r="N7195" s="2" t="s">
        <v>128</v>
      </c>
    </row>
    <row r="7196" spans="2:14" x14ac:dyDescent="0.25">
      <c r="B7196" s="2" t="s">
        <v>5763</v>
      </c>
      <c r="C7196" s="2" t="s">
        <v>5764</v>
      </c>
      <c r="D7196" s="2" t="s">
        <v>1367</v>
      </c>
      <c r="E7196" s="2" t="s">
        <v>17</v>
      </c>
      <c r="F7196" s="2" t="s">
        <v>18</v>
      </c>
      <c r="G7196" s="2" t="s">
        <v>175</v>
      </c>
      <c r="H7196" s="2" t="s">
        <v>5760</v>
      </c>
      <c r="I7196" s="2">
        <v>0</v>
      </c>
      <c r="J7196" s="2">
        <v>0</v>
      </c>
      <c r="K7196" s="2">
        <v>60106001</v>
      </c>
      <c r="L7196" s="3">
        <v>46030</v>
      </c>
      <c r="M7196" s="3">
        <v>47849</v>
      </c>
      <c r="N7196" s="2" t="s">
        <v>128</v>
      </c>
    </row>
    <row r="7197" spans="2:14" x14ac:dyDescent="0.25">
      <c r="B7197" s="2" t="s">
        <v>5765</v>
      </c>
      <c r="C7197" s="2" t="s">
        <v>5766</v>
      </c>
      <c r="D7197" s="2" t="s">
        <v>16</v>
      </c>
      <c r="E7197" s="2" t="s">
        <v>17</v>
      </c>
      <c r="F7197" s="2" t="s">
        <v>18</v>
      </c>
      <c r="G7197" s="2" t="s">
        <v>19</v>
      </c>
      <c r="H7197" s="2" t="s">
        <v>662</v>
      </c>
      <c r="I7197" s="2">
        <v>0</v>
      </c>
      <c r="J7197" s="2">
        <v>0</v>
      </c>
      <c r="K7197" s="2">
        <v>22112416</v>
      </c>
      <c r="L7197" s="3">
        <v>44958</v>
      </c>
      <c r="M7197" s="3">
        <v>46661</v>
      </c>
      <c r="N7197" s="2" t="s">
        <v>504</v>
      </c>
    </row>
    <row r="7198" spans="2:14" x14ac:dyDescent="0.25">
      <c r="B7198" s="2" t="s">
        <v>5767</v>
      </c>
      <c r="C7198" s="2" t="s">
        <v>661</v>
      </c>
      <c r="D7198" s="2" t="s">
        <v>16</v>
      </c>
      <c r="E7198" s="2" t="s">
        <v>17</v>
      </c>
      <c r="F7198" s="2" t="s">
        <v>18</v>
      </c>
      <c r="G7198" s="2" t="s">
        <v>19</v>
      </c>
      <c r="H7198" s="2" t="s">
        <v>662</v>
      </c>
      <c r="I7198" s="2">
        <v>0</v>
      </c>
      <c r="J7198" s="2">
        <v>0</v>
      </c>
      <c r="K7198" s="4">
        <v>23100000</v>
      </c>
      <c r="L7198" s="3">
        <v>45734</v>
      </c>
      <c r="M7198" s="3">
        <v>46874</v>
      </c>
      <c r="N7198" s="2" t="s">
        <v>504</v>
      </c>
    </row>
    <row r="7199" spans="2:14" x14ac:dyDescent="0.25">
      <c r="B7199" s="2" t="s">
        <v>5767</v>
      </c>
      <c r="C7199" s="2" t="s">
        <v>661</v>
      </c>
      <c r="D7199" s="2" t="s">
        <v>16</v>
      </c>
      <c r="E7199" s="2" t="s">
        <v>17</v>
      </c>
      <c r="F7199" s="2" t="s">
        <v>18</v>
      </c>
      <c r="G7199" s="2" t="s">
        <v>19</v>
      </c>
      <c r="H7199" s="2" t="s">
        <v>662</v>
      </c>
      <c r="I7199" s="2">
        <v>0</v>
      </c>
      <c r="J7199" s="2">
        <v>0</v>
      </c>
      <c r="K7199" s="2">
        <v>22112417</v>
      </c>
      <c r="L7199" s="3">
        <v>44958</v>
      </c>
      <c r="M7199" s="3">
        <v>46661</v>
      </c>
      <c r="N7199" s="2" t="s">
        <v>504</v>
      </c>
    </row>
    <row r="7200" spans="2:14" x14ac:dyDescent="0.25">
      <c r="B7200" s="2" t="s">
        <v>5767</v>
      </c>
      <c r="C7200" s="2" t="s">
        <v>661</v>
      </c>
      <c r="D7200" s="2" t="s">
        <v>16</v>
      </c>
      <c r="E7200" s="2" t="s">
        <v>17</v>
      </c>
      <c r="F7200" s="2" t="s">
        <v>18</v>
      </c>
      <c r="G7200" s="2" t="s">
        <v>19</v>
      </c>
      <c r="H7200" s="2" t="s">
        <v>662</v>
      </c>
      <c r="I7200" s="2">
        <v>0</v>
      </c>
      <c r="J7200" s="2">
        <v>0</v>
      </c>
      <c r="K7200" s="2">
        <v>23062709</v>
      </c>
      <c r="L7200" s="3">
        <v>44958</v>
      </c>
      <c r="M7200" s="3">
        <v>46874</v>
      </c>
      <c r="N7200" s="2" t="s">
        <v>504</v>
      </c>
    </row>
    <row r="7201" spans="2:14" x14ac:dyDescent="0.25">
      <c r="B7201" s="2" t="s">
        <v>5767</v>
      </c>
      <c r="C7201" s="2" t="s">
        <v>661</v>
      </c>
      <c r="D7201" s="2" t="s">
        <v>16</v>
      </c>
      <c r="E7201" s="2" t="s">
        <v>17</v>
      </c>
      <c r="F7201" s="2" t="s">
        <v>18</v>
      </c>
      <c r="G7201" s="2" t="s">
        <v>19</v>
      </c>
      <c r="H7201" s="2" t="s">
        <v>662</v>
      </c>
      <c r="I7201" s="2">
        <v>0</v>
      </c>
      <c r="J7201" s="2">
        <v>0</v>
      </c>
      <c r="K7201" s="2">
        <v>24012310</v>
      </c>
      <c r="L7201" s="3">
        <v>44958</v>
      </c>
      <c r="M7201" s="3">
        <v>47088</v>
      </c>
      <c r="N7201" s="2" t="s">
        <v>504</v>
      </c>
    </row>
    <row r="7202" spans="2:14" x14ac:dyDescent="0.25">
      <c r="B7202" s="2" t="s">
        <v>5767</v>
      </c>
      <c r="C7202" s="2" t="s">
        <v>661</v>
      </c>
      <c r="D7202" s="2" t="s">
        <v>16</v>
      </c>
      <c r="E7202" s="2" t="s">
        <v>17</v>
      </c>
      <c r="F7202" s="2" t="s">
        <v>18</v>
      </c>
      <c r="G7202" s="2" t="s">
        <v>19</v>
      </c>
      <c r="H7202" s="2" t="s">
        <v>662</v>
      </c>
      <c r="I7202" s="2">
        <v>0</v>
      </c>
      <c r="J7202" s="2">
        <v>0</v>
      </c>
      <c r="K7202" s="2">
        <v>24032126</v>
      </c>
      <c r="L7202" s="3">
        <v>45710</v>
      </c>
      <c r="M7202" s="3">
        <v>47150</v>
      </c>
      <c r="N7202" s="2" t="s">
        <v>504</v>
      </c>
    </row>
    <row r="7203" spans="2:14" x14ac:dyDescent="0.25">
      <c r="B7203" s="2" t="s">
        <v>5767</v>
      </c>
      <c r="C7203" s="2" t="s">
        <v>661</v>
      </c>
      <c r="D7203" s="2" t="s">
        <v>16</v>
      </c>
      <c r="E7203" s="2" t="s">
        <v>181</v>
      </c>
      <c r="F7203" s="2" t="s">
        <v>18</v>
      </c>
      <c r="G7203" s="2" t="s">
        <v>19</v>
      </c>
      <c r="H7203" s="2" t="s">
        <v>662</v>
      </c>
      <c r="I7203" s="2">
        <v>0</v>
      </c>
      <c r="J7203" s="2">
        <v>0</v>
      </c>
      <c r="K7203" s="2">
        <v>22112417</v>
      </c>
      <c r="L7203" s="3">
        <v>44958</v>
      </c>
      <c r="M7203" s="3">
        <v>46661</v>
      </c>
      <c r="N7203" s="2" t="s">
        <v>504</v>
      </c>
    </row>
    <row r="7204" spans="2:14" x14ac:dyDescent="0.25">
      <c r="B7204" s="2" t="s">
        <v>5768</v>
      </c>
      <c r="C7204" s="2" t="s">
        <v>5769</v>
      </c>
      <c r="D7204" s="2" t="s">
        <v>16</v>
      </c>
      <c r="E7204" s="2" t="s">
        <v>17</v>
      </c>
      <c r="F7204" s="2" t="s">
        <v>18</v>
      </c>
      <c r="G7204" s="2" t="s">
        <v>19</v>
      </c>
      <c r="H7204" s="2" t="s">
        <v>662</v>
      </c>
      <c r="I7204" s="2">
        <v>440</v>
      </c>
      <c r="J7204" s="2">
        <v>0</v>
      </c>
      <c r="K7204" s="2">
        <v>21082721</v>
      </c>
      <c r="L7204" s="3">
        <v>44958</v>
      </c>
      <c r="M7204" s="3">
        <v>46204</v>
      </c>
      <c r="N7204" s="2" t="s">
        <v>504</v>
      </c>
    </row>
    <row r="7205" spans="2:14" x14ac:dyDescent="0.25">
      <c r="B7205" s="2" t="s">
        <v>5768</v>
      </c>
      <c r="C7205" s="2" t="s">
        <v>5769</v>
      </c>
      <c r="D7205" s="2" t="s">
        <v>16</v>
      </c>
      <c r="E7205" s="2" t="s">
        <v>17</v>
      </c>
      <c r="F7205" s="2" t="s">
        <v>18</v>
      </c>
      <c r="G7205" s="2" t="s">
        <v>19</v>
      </c>
      <c r="H7205" s="2" t="s">
        <v>662</v>
      </c>
      <c r="I7205" s="2">
        <v>440</v>
      </c>
      <c r="J7205" s="2">
        <v>140</v>
      </c>
      <c r="K7205" s="2">
        <v>23081406</v>
      </c>
      <c r="L7205" s="3">
        <v>44958</v>
      </c>
      <c r="M7205" s="3">
        <v>46935</v>
      </c>
      <c r="N7205" s="2" t="s">
        <v>504</v>
      </c>
    </row>
    <row r="7206" spans="2:14" x14ac:dyDescent="0.25">
      <c r="B7206" s="2" t="s">
        <v>5768</v>
      </c>
      <c r="C7206" s="2" t="s">
        <v>5769</v>
      </c>
      <c r="D7206" s="2" t="s">
        <v>16</v>
      </c>
      <c r="E7206" s="2" t="s">
        <v>17</v>
      </c>
      <c r="F7206" s="2" t="s">
        <v>18</v>
      </c>
      <c r="G7206" s="2" t="s">
        <v>19</v>
      </c>
      <c r="H7206" s="2" t="s">
        <v>662</v>
      </c>
      <c r="I7206" s="2">
        <v>440</v>
      </c>
      <c r="J7206" s="2">
        <v>300</v>
      </c>
      <c r="K7206" s="2">
        <v>25030704</v>
      </c>
      <c r="L7206" s="3">
        <v>45853</v>
      </c>
      <c r="M7206" s="3">
        <v>47515</v>
      </c>
      <c r="N7206" s="2" t="s">
        <v>504</v>
      </c>
    </row>
    <row r="7207" spans="2:14" x14ac:dyDescent="0.25">
      <c r="B7207" s="2" t="s">
        <v>5770</v>
      </c>
      <c r="C7207" s="2" t="s">
        <v>5771</v>
      </c>
      <c r="D7207" s="2" t="s">
        <v>16</v>
      </c>
      <c r="E7207" s="2" t="s">
        <v>17</v>
      </c>
      <c r="F7207" s="2" t="s">
        <v>18</v>
      </c>
      <c r="G7207" s="2" t="s">
        <v>19</v>
      </c>
      <c r="H7207" s="2" t="s">
        <v>662</v>
      </c>
      <c r="I7207" s="2">
        <v>1765</v>
      </c>
      <c r="J7207" s="2">
        <v>1765</v>
      </c>
      <c r="K7207" s="2">
        <v>23033003</v>
      </c>
      <c r="L7207" s="3">
        <v>44958</v>
      </c>
      <c r="M7207" s="3">
        <v>46784</v>
      </c>
      <c r="N7207" s="2" t="s">
        <v>504</v>
      </c>
    </row>
    <row r="7208" spans="2:14" x14ac:dyDescent="0.25">
      <c r="B7208" s="2" t="s">
        <v>5772</v>
      </c>
      <c r="C7208" s="2" t="s">
        <v>5773</v>
      </c>
      <c r="D7208" s="2" t="s">
        <v>16</v>
      </c>
      <c r="E7208" s="2" t="s">
        <v>17</v>
      </c>
      <c r="F7208" s="2" t="s">
        <v>18</v>
      </c>
      <c r="G7208" s="2" t="s">
        <v>90</v>
      </c>
      <c r="H7208" s="2" t="s">
        <v>5774</v>
      </c>
      <c r="I7208" s="2">
        <v>0</v>
      </c>
      <c r="J7208" s="2">
        <v>0</v>
      </c>
      <c r="K7208" s="2" t="s">
        <v>5775</v>
      </c>
      <c r="L7208" s="3">
        <v>45832</v>
      </c>
      <c r="M7208" s="3">
        <v>46388</v>
      </c>
      <c r="N7208" s="2" t="s">
        <v>21</v>
      </c>
    </row>
    <row r="7209" spans="2:14" x14ac:dyDescent="0.25">
      <c r="B7209" s="2" t="s">
        <v>5772</v>
      </c>
      <c r="C7209" s="2" t="s">
        <v>5773</v>
      </c>
      <c r="D7209" s="2" t="s">
        <v>16</v>
      </c>
      <c r="E7209" s="2" t="s">
        <v>17</v>
      </c>
      <c r="F7209" s="2" t="s">
        <v>18</v>
      </c>
      <c r="G7209" s="2" t="s">
        <v>90</v>
      </c>
      <c r="H7209" s="2" t="s">
        <v>5774</v>
      </c>
      <c r="I7209" s="2">
        <v>0</v>
      </c>
      <c r="J7209" s="2">
        <v>0</v>
      </c>
      <c r="K7209" s="2" t="s">
        <v>5776</v>
      </c>
      <c r="L7209" s="3">
        <v>45818</v>
      </c>
      <c r="M7209" s="3">
        <v>46235</v>
      </c>
      <c r="N7209" s="2" t="s">
        <v>21</v>
      </c>
    </row>
    <row r="7210" spans="2:14" x14ac:dyDescent="0.25">
      <c r="B7210" s="2" t="s">
        <v>5772</v>
      </c>
      <c r="C7210" s="2" t="s">
        <v>5773</v>
      </c>
      <c r="D7210" s="2" t="s">
        <v>16</v>
      </c>
      <c r="E7210" s="2" t="s">
        <v>142</v>
      </c>
      <c r="F7210" s="2" t="s">
        <v>18</v>
      </c>
      <c r="G7210" s="2" t="s">
        <v>90</v>
      </c>
      <c r="H7210" s="2" t="s">
        <v>5774</v>
      </c>
      <c r="I7210" s="2">
        <v>0</v>
      </c>
      <c r="J7210" s="2">
        <v>0</v>
      </c>
      <c r="K7210" s="2" t="s">
        <v>5775</v>
      </c>
      <c r="L7210" s="3">
        <v>45832</v>
      </c>
      <c r="M7210" s="3">
        <v>46388</v>
      </c>
      <c r="N7210" s="2" t="s">
        <v>21</v>
      </c>
    </row>
    <row r="7211" spans="2:14" x14ac:dyDescent="0.25">
      <c r="B7211" s="2" t="s">
        <v>5777</v>
      </c>
      <c r="C7211" s="2" t="s">
        <v>5778</v>
      </c>
      <c r="D7211" s="2" t="s">
        <v>16</v>
      </c>
      <c r="E7211" s="2" t="s">
        <v>17</v>
      </c>
      <c r="F7211" s="2" t="s">
        <v>18</v>
      </c>
      <c r="G7211" s="2" t="s">
        <v>90</v>
      </c>
      <c r="H7211" s="2" t="s">
        <v>5774</v>
      </c>
      <c r="I7211" s="2">
        <v>0</v>
      </c>
      <c r="J7211" s="2">
        <v>0</v>
      </c>
      <c r="K7211" s="2" t="s">
        <v>5779</v>
      </c>
      <c r="L7211" s="3">
        <v>46121</v>
      </c>
      <c r="M7211" s="3">
        <v>47119</v>
      </c>
      <c r="N7211" s="2" t="s">
        <v>21</v>
      </c>
    </row>
    <row r="7212" spans="2:14" x14ac:dyDescent="0.25">
      <c r="B7212" s="2" t="s">
        <v>5777</v>
      </c>
      <c r="C7212" s="2" t="s">
        <v>5778</v>
      </c>
      <c r="D7212" s="2" t="s">
        <v>16</v>
      </c>
      <c r="E7212" s="2" t="s">
        <v>17</v>
      </c>
      <c r="F7212" s="2" t="s">
        <v>18</v>
      </c>
      <c r="G7212" s="2" t="s">
        <v>90</v>
      </c>
      <c r="H7212" s="2" t="s">
        <v>5774</v>
      </c>
      <c r="I7212" s="2">
        <v>0</v>
      </c>
      <c r="J7212" s="2">
        <v>0</v>
      </c>
      <c r="K7212" s="2" t="s">
        <v>5780</v>
      </c>
      <c r="L7212" s="3">
        <v>46133</v>
      </c>
      <c r="M7212" s="3">
        <v>47178</v>
      </c>
      <c r="N7212" s="2" t="s">
        <v>21</v>
      </c>
    </row>
    <row r="7213" spans="2:14" x14ac:dyDescent="0.25">
      <c r="B7213" s="2" t="s">
        <v>5781</v>
      </c>
      <c r="C7213" s="2" t="s">
        <v>666</v>
      </c>
      <c r="D7213" s="2" t="s">
        <v>28</v>
      </c>
      <c r="E7213" s="2" t="s">
        <v>17</v>
      </c>
      <c r="F7213" s="2" t="s">
        <v>29</v>
      </c>
      <c r="G7213" s="2" t="s">
        <v>29</v>
      </c>
      <c r="H7213" s="2" t="s">
        <v>666</v>
      </c>
      <c r="I7213" s="2">
        <v>366</v>
      </c>
      <c r="J7213" s="2">
        <v>366</v>
      </c>
      <c r="K7213" s="2">
        <v>0</v>
      </c>
      <c r="L7213" s="3">
        <v>44958</v>
      </c>
      <c r="M7213" s="2" t="s">
        <v>30</v>
      </c>
      <c r="N7213" s="2" t="s">
        <v>497</v>
      </c>
    </row>
    <row r="7214" spans="2:14" x14ac:dyDescent="0.25">
      <c r="B7214" s="2" t="s">
        <v>5782</v>
      </c>
      <c r="C7214" s="2" t="s">
        <v>5783</v>
      </c>
      <c r="D7214" s="2" t="s">
        <v>28</v>
      </c>
      <c r="E7214" s="2" t="s">
        <v>17</v>
      </c>
      <c r="F7214" s="2" t="s">
        <v>29</v>
      </c>
      <c r="G7214" s="2" t="s">
        <v>29</v>
      </c>
      <c r="H7214" s="2" t="s">
        <v>5784</v>
      </c>
      <c r="I7214" s="2">
        <v>40</v>
      </c>
      <c r="J7214" s="2">
        <v>40</v>
      </c>
      <c r="K7214" s="2">
        <v>0</v>
      </c>
      <c r="L7214" s="3">
        <v>44958</v>
      </c>
      <c r="M7214" s="2" t="s">
        <v>30</v>
      </c>
      <c r="N7214" s="2" t="s">
        <v>497</v>
      </c>
    </row>
    <row r="7215" spans="2:14" x14ac:dyDescent="0.25">
      <c r="B7215" s="2" t="s">
        <v>5785</v>
      </c>
      <c r="C7215" s="2" t="s">
        <v>5786</v>
      </c>
      <c r="D7215" s="2" t="s">
        <v>41</v>
      </c>
      <c r="E7215" s="2" t="s">
        <v>17</v>
      </c>
      <c r="F7215" s="2" t="s">
        <v>18</v>
      </c>
      <c r="G7215" s="2" t="s">
        <v>19</v>
      </c>
      <c r="H7215" s="2" t="s">
        <v>5787</v>
      </c>
      <c r="I7215" s="2">
        <v>419</v>
      </c>
      <c r="J7215" s="2">
        <v>0</v>
      </c>
      <c r="K7215" s="2">
        <v>50103001</v>
      </c>
      <c r="L7215" s="3">
        <v>45672</v>
      </c>
      <c r="M7215" s="3">
        <v>47484</v>
      </c>
      <c r="N7215" s="2" t="s">
        <v>128</v>
      </c>
    </row>
    <row r="7216" spans="2:14" x14ac:dyDescent="0.25">
      <c r="B7216" s="2" t="s">
        <v>5785</v>
      </c>
      <c r="C7216" s="2" t="s">
        <v>5786</v>
      </c>
      <c r="D7216" s="2" t="s">
        <v>41</v>
      </c>
      <c r="E7216" s="2" t="s">
        <v>17</v>
      </c>
      <c r="F7216" s="2" t="s">
        <v>18</v>
      </c>
      <c r="G7216" s="2" t="s">
        <v>19</v>
      </c>
      <c r="H7216" s="2" t="s">
        <v>5787</v>
      </c>
      <c r="I7216" s="2">
        <v>419</v>
      </c>
      <c r="J7216" s="2">
        <v>0</v>
      </c>
      <c r="K7216" s="2">
        <v>50107003</v>
      </c>
      <c r="L7216" s="3">
        <v>45672</v>
      </c>
      <c r="M7216" s="3">
        <v>47484</v>
      </c>
      <c r="N7216" s="2" t="s">
        <v>128</v>
      </c>
    </row>
    <row r="7217" spans="2:14" x14ac:dyDescent="0.25">
      <c r="B7217" s="2" t="s">
        <v>5785</v>
      </c>
      <c r="C7217" s="2" t="s">
        <v>5786</v>
      </c>
      <c r="D7217" s="2" t="s">
        <v>41</v>
      </c>
      <c r="E7217" s="2" t="s">
        <v>17</v>
      </c>
      <c r="F7217" s="2" t="s">
        <v>18</v>
      </c>
      <c r="G7217" s="2" t="s">
        <v>19</v>
      </c>
      <c r="H7217" s="2" t="s">
        <v>5787</v>
      </c>
      <c r="I7217" s="2">
        <v>419</v>
      </c>
      <c r="J7217" s="2">
        <v>0</v>
      </c>
      <c r="K7217" s="2">
        <v>50213007</v>
      </c>
      <c r="L7217" s="3">
        <v>45707</v>
      </c>
      <c r="M7217" s="3">
        <v>47515</v>
      </c>
      <c r="N7217" s="2" t="s">
        <v>128</v>
      </c>
    </row>
    <row r="7218" spans="2:14" x14ac:dyDescent="0.25">
      <c r="B7218" s="2" t="s">
        <v>5785</v>
      </c>
      <c r="C7218" s="2" t="s">
        <v>5786</v>
      </c>
      <c r="D7218" s="2" t="s">
        <v>41</v>
      </c>
      <c r="E7218" s="2" t="s">
        <v>17</v>
      </c>
      <c r="F7218" s="2" t="s">
        <v>18</v>
      </c>
      <c r="G7218" s="2" t="s">
        <v>19</v>
      </c>
      <c r="H7218" s="2" t="s">
        <v>5787</v>
      </c>
      <c r="I7218" s="2">
        <v>419</v>
      </c>
      <c r="J7218" s="2">
        <v>0</v>
      </c>
      <c r="K7218" s="2">
        <v>50214008</v>
      </c>
      <c r="L7218" s="3">
        <v>45707</v>
      </c>
      <c r="M7218" s="3">
        <v>47515</v>
      </c>
      <c r="N7218" s="2" t="s">
        <v>128</v>
      </c>
    </row>
    <row r="7219" spans="2:14" x14ac:dyDescent="0.25">
      <c r="B7219" s="2" t="s">
        <v>5785</v>
      </c>
      <c r="C7219" s="2" t="s">
        <v>5786</v>
      </c>
      <c r="D7219" s="2" t="s">
        <v>41</v>
      </c>
      <c r="E7219" s="2" t="s">
        <v>17</v>
      </c>
      <c r="F7219" s="2" t="s">
        <v>18</v>
      </c>
      <c r="G7219" s="2" t="s">
        <v>19</v>
      </c>
      <c r="H7219" s="2" t="s">
        <v>5787</v>
      </c>
      <c r="I7219" s="2">
        <v>419</v>
      </c>
      <c r="J7219" s="2">
        <v>0</v>
      </c>
      <c r="K7219" s="2">
        <v>50220012</v>
      </c>
      <c r="L7219" s="3">
        <v>45712</v>
      </c>
      <c r="M7219" s="3">
        <v>47515</v>
      </c>
      <c r="N7219" s="2" t="s">
        <v>128</v>
      </c>
    </row>
    <row r="7220" spans="2:14" x14ac:dyDescent="0.25">
      <c r="B7220" s="2" t="s">
        <v>5785</v>
      </c>
      <c r="C7220" s="2" t="s">
        <v>5786</v>
      </c>
      <c r="D7220" s="2" t="s">
        <v>41</v>
      </c>
      <c r="E7220" s="2" t="s">
        <v>17</v>
      </c>
      <c r="F7220" s="2" t="s">
        <v>18</v>
      </c>
      <c r="G7220" s="2" t="s">
        <v>19</v>
      </c>
      <c r="H7220" s="2" t="s">
        <v>5787</v>
      </c>
      <c r="I7220" s="2">
        <v>419</v>
      </c>
      <c r="J7220" s="2">
        <v>0</v>
      </c>
      <c r="K7220" s="2">
        <v>50225015</v>
      </c>
      <c r="L7220" s="3">
        <v>45756</v>
      </c>
      <c r="M7220" s="3">
        <v>47515</v>
      </c>
      <c r="N7220" s="2" t="s">
        <v>128</v>
      </c>
    </row>
    <row r="7221" spans="2:14" x14ac:dyDescent="0.25">
      <c r="B7221" s="2" t="s">
        <v>5785</v>
      </c>
      <c r="C7221" s="2" t="s">
        <v>5786</v>
      </c>
      <c r="D7221" s="2" t="s">
        <v>41</v>
      </c>
      <c r="E7221" s="2" t="s">
        <v>17</v>
      </c>
      <c r="F7221" s="2" t="s">
        <v>18</v>
      </c>
      <c r="G7221" s="2" t="s">
        <v>19</v>
      </c>
      <c r="H7221" s="2" t="s">
        <v>5787</v>
      </c>
      <c r="I7221" s="2">
        <v>419</v>
      </c>
      <c r="J7221" s="2">
        <v>0</v>
      </c>
      <c r="K7221" s="2">
        <v>50226016</v>
      </c>
      <c r="L7221" s="3">
        <v>45756</v>
      </c>
      <c r="M7221" s="3">
        <v>47515</v>
      </c>
      <c r="N7221" s="2" t="s">
        <v>128</v>
      </c>
    </row>
    <row r="7222" spans="2:14" x14ac:dyDescent="0.25">
      <c r="B7222" s="2" t="s">
        <v>5785</v>
      </c>
      <c r="C7222" s="2" t="s">
        <v>5786</v>
      </c>
      <c r="D7222" s="2" t="s">
        <v>41</v>
      </c>
      <c r="E7222" s="2" t="s">
        <v>17</v>
      </c>
      <c r="F7222" s="2" t="s">
        <v>18</v>
      </c>
      <c r="G7222" s="2" t="s">
        <v>19</v>
      </c>
      <c r="H7222" s="2" t="s">
        <v>5787</v>
      </c>
      <c r="I7222" s="2">
        <v>419</v>
      </c>
      <c r="J7222" s="2">
        <v>0</v>
      </c>
      <c r="K7222" s="2">
        <v>50228018</v>
      </c>
      <c r="L7222" s="3">
        <v>45756</v>
      </c>
      <c r="M7222" s="3">
        <v>47543</v>
      </c>
      <c r="N7222" s="2" t="s">
        <v>128</v>
      </c>
    </row>
    <row r="7223" spans="2:14" x14ac:dyDescent="0.25">
      <c r="B7223" s="2" t="s">
        <v>5785</v>
      </c>
      <c r="C7223" s="2" t="s">
        <v>5786</v>
      </c>
      <c r="D7223" s="2" t="s">
        <v>41</v>
      </c>
      <c r="E7223" s="2" t="s">
        <v>17</v>
      </c>
      <c r="F7223" s="2" t="s">
        <v>18</v>
      </c>
      <c r="G7223" s="2" t="s">
        <v>19</v>
      </c>
      <c r="H7223" s="2" t="s">
        <v>5787</v>
      </c>
      <c r="I7223" s="2">
        <v>419</v>
      </c>
      <c r="J7223" s="2">
        <v>0</v>
      </c>
      <c r="K7223" s="2">
        <v>50303019</v>
      </c>
      <c r="L7223" s="3">
        <v>45756</v>
      </c>
      <c r="M7223" s="3">
        <v>47543</v>
      </c>
      <c r="N7223" s="2" t="s">
        <v>128</v>
      </c>
    </row>
    <row r="7224" spans="2:14" x14ac:dyDescent="0.25">
      <c r="B7224" s="2" t="s">
        <v>5785</v>
      </c>
      <c r="C7224" s="2" t="s">
        <v>5786</v>
      </c>
      <c r="D7224" s="2" t="s">
        <v>41</v>
      </c>
      <c r="E7224" s="2" t="s">
        <v>17</v>
      </c>
      <c r="F7224" s="2" t="s">
        <v>18</v>
      </c>
      <c r="G7224" s="2" t="s">
        <v>19</v>
      </c>
      <c r="H7224" s="2" t="s">
        <v>5787</v>
      </c>
      <c r="I7224" s="2">
        <v>419</v>
      </c>
      <c r="J7224" s="2">
        <v>0</v>
      </c>
      <c r="K7224" s="2">
        <v>50304020</v>
      </c>
      <c r="L7224" s="3">
        <v>45756</v>
      </c>
      <c r="M7224" s="3">
        <v>47543</v>
      </c>
      <c r="N7224" s="2" t="s">
        <v>128</v>
      </c>
    </row>
    <row r="7225" spans="2:14" x14ac:dyDescent="0.25">
      <c r="B7225" s="2" t="s">
        <v>5785</v>
      </c>
      <c r="C7225" s="2" t="s">
        <v>5786</v>
      </c>
      <c r="D7225" s="2" t="s">
        <v>41</v>
      </c>
      <c r="E7225" s="2" t="s">
        <v>17</v>
      </c>
      <c r="F7225" s="2" t="s">
        <v>18</v>
      </c>
      <c r="G7225" s="2" t="s">
        <v>19</v>
      </c>
      <c r="H7225" s="2" t="s">
        <v>5787</v>
      </c>
      <c r="I7225" s="2">
        <v>419</v>
      </c>
      <c r="J7225" s="2">
        <v>0</v>
      </c>
      <c r="K7225" s="2">
        <v>50305021</v>
      </c>
      <c r="L7225" s="3">
        <v>45756</v>
      </c>
      <c r="M7225" s="3">
        <v>47543</v>
      </c>
      <c r="N7225" s="2" t="s">
        <v>128</v>
      </c>
    </row>
    <row r="7226" spans="2:14" x14ac:dyDescent="0.25">
      <c r="B7226" s="2" t="s">
        <v>5785</v>
      </c>
      <c r="C7226" s="2" t="s">
        <v>5786</v>
      </c>
      <c r="D7226" s="2" t="s">
        <v>41</v>
      </c>
      <c r="E7226" s="2" t="s">
        <v>17</v>
      </c>
      <c r="F7226" s="2" t="s">
        <v>18</v>
      </c>
      <c r="G7226" s="2" t="s">
        <v>19</v>
      </c>
      <c r="H7226" s="2" t="s">
        <v>5787</v>
      </c>
      <c r="I7226" s="2">
        <v>419</v>
      </c>
      <c r="J7226" s="2">
        <v>0</v>
      </c>
      <c r="K7226" s="2">
        <v>50526049</v>
      </c>
      <c r="L7226" s="3">
        <v>45813</v>
      </c>
      <c r="M7226" s="3">
        <v>47604</v>
      </c>
      <c r="N7226" s="2" t="s">
        <v>128</v>
      </c>
    </row>
    <row r="7227" spans="2:14" x14ac:dyDescent="0.25">
      <c r="B7227" s="2" t="s">
        <v>5785</v>
      </c>
      <c r="C7227" s="2" t="s">
        <v>5786</v>
      </c>
      <c r="D7227" s="2" t="s">
        <v>41</v>
      </c>
      <c r="E7227" s="2" t="s">
        <v>17</v>
      </c>
      <c r="F7227" s="2" t="s">
        <v>18</v>
      </c>
      <c r="G7227" s="2" t="s">
        <v>19</v>
      </c>
      <c r="H7227" s="2" t="s">
        <v>5787</v>
      </c>
      <c r="I7227" s="2">
        <v>419</v>
      </c>
      <c r="J7227" s="2">
        <v>0</v>
      </c>
      <c r="K7227" s="2">
        <v>50528051</v>
      </c>
      <c r="L7227" s="3">
        <v>45813</v>
      </c>
      <c r="M7227" s="3">
        <v>47604</v>
      </c>
      <c r="N7227" s="2" t="s">
        <v>128</v>
      </c>
    </row>
    <row r="7228" spans="2:14" x14ac:dyDescent="0.25">
      <c r="B7228" s="2" t="s">
        <v>5785</v>
      </c>
      <c r="C7228" s="2" t="s">
        <v>5786</v>
      </c>
      <c r="D7228" s="2" t="s">
        <v>41</v>
      </c>
      <c r="E7228" s="2" t="s">
        <v>17</v>
      </c>
      <c r="F7228" s="2" t="s">
        <v>18</v>
      </c>
      <c r="G7228" s="2" t="s">
        <v>19</v>
      </c>
      <c r="H7228" s="2" t="s">
        <v>5787</v>
      </c>
      <c r="I7228" s="2">
        <v>419</v>
      </c>
      <c r="J7228" s="2">
        <v>0</v>
      </c>
      <c r="K7228" s="2">
        <v>50709070</v>
      </c>
      <c r="L7228" s="3">
        <v>45859</v>
      </c>
      <c r="M7228" s="3">
        <v>47665</v>
      </c>
      <c r="N7228" s="2" t="s">
        <v>128</v>
      </c>
    </row>
    <row r="7229" spans="2:14" x14ac:dyDescent="0.25">
      <c r="B7229" s="2" t="s">
        <v>5785</v>
      </c>
      <c r="C7229" s="2" t="s">
        <v>5786</v>
      </c>
      <c r="D7229" s="2" t="s">
        <v>41</v>
      </c>
      <c r="E7229" s="2" t="s">
        <v>17</v>
      </c>
      <c r="F7229" s="2" t="s">
        <v>18</v>
      </c>
      <c r="G7229" s="2" t="s">
        <v>19</v>
      </c>
      <c r="H7229" s="2" t="s">
        <v>5787</v>
      </c>
      <c r="I7229" s="2">
        <v>419</v>
      </c>
      <c r="J7229" s="2">
        <v>0</v>
      </c>
      <c r="K7229" s="2">
        <v>50806084</v>
      </c>
      <c r="L7229" s="3">
        <v>45887</v>
      </c>
      <c r="M7229" s="3">
        <v>47696</v>
      </c>
      <c r="N7229" s="2" t="s">
        <v>128</v>
      </c>
    </row>
    <row r="7230" spans="2:14" x14ac:dyDescent="0.25">
      <c r="B7230" s="2" t="s">
        <v>5785</v>
      </c>
      <c r="C7230" s="2" t="s">
        <v>5786</v>
      </c>
      <c r="D7230" s="2" t="s">
        <v>41</v>
      </c>
      <c r="E7230" s="2" t="s">
        <v>17</v>
      </c>
      <c r="F7230" s="2" t="s">
        <v>18</v>
      </c>
      <c r="G7230" s="2" t="s">
        <v>19</v>
      </c>
      <c r="H7230" s="2" t="s">
        <v>5787</v>
      </c>
      <c r="I7230" s="2">
        <v>419</v>
      </c>
      <c r="J7230" s="2">
        <v>0</v>
      </c>
      <c r="K7230" s="2">
        <v>50916100</v>
      </c>
      <c r="L7230" s="3">
        <v>45955</v>
      </c>
      <c r="M7230" s="3">
        <v>47727</v>
      </c>
      <c r="N7230" s="2" t="s">
        <v>128</v>
      </c>
    </row>
    <row r="7231" spans="2:14" x14ac:dyDescent="0.25">
      <c r="B7231" s="2" t="s">
        <v>5785</v>
      </c>
      <c r="C7231" s="2" t="s">
        <v>5786</v>
      </c>
      <c r="D7231" s="2" t="s">
        <v>41</v>
      </c>
      <c r="E7231" s="2" t="s">
        <v>17</v>
      </c>
      <c r="F7231" s="2" t="s">
        <v>18</v>
      </c>
      <c r="G7231" s="2" t="s">
        <v>19</v>
      </c>
      <c r="H7231" s="2" t="s">
        <v>5787</v>
      </c>
      <c r="I7231" s="2">
        <v>419</v>
      </c>
      <c r="J7231" s="2">
        <v>0</v>
      </c>
      <c r="K7231" s="2">
        <v>50924106</v>
      </c>
      <c r="L7231" s="3">
        <v>45955</v>
      </c>
      <c r="M7231" s="3">
        <v>47727</v>
      </c>
      <c r="N7231" s="2" t="s">
        <v>128</v>
      </c>
    </row>
    <row r="7232" spans="2:14" x14ac:dyDescent="0.25">
      <c r="B7232" s="2" t="s">
        <v>5785</v>
      </c>
      <c r="C7232" s="2" t="s">
        <v>5786</v>
      </c>
      <c r="D7232" s="2" t="s">
        <v>41</v>
      </c>
      <c r="E7232" s="2" t="s">
        <v>17</v>
      </c>
      <c r="F7232" s="2" t="s">
        <v>18</v>
      </c>
      <c r="G7232" s="2" t="s">
        <v>19</v>
      </c>
      <c r="H7232" s="2" t="s">
        <v>5787</v>
      </c>
      <c r="I7232" s="2">
        <v>419</v>
      </c>
      <c r="J7232" s="2">
        <v>0</v>
      </c>
      <c r="K7232" s="2">
        <v>51124126</v>
      </c>
      <c r="L7232" s="3">
        <v>45987</v>
      </c>
      <c r="M7232" s="3">
        <v>47788</v>
      </c>
      <c r="N7232" s="2" t="s">
        <v>128</v>
      </c>
    </row>
    <row r="7233" spans="2:14" x14ac:dyDescent="0.25">
      <c r="B7233" s="2" t="s">
        <v>5785</v>
      </c>
      <c r="C7233" s="2" t="s">
        <v>5786</v>
      </c>
      <c r="D7233" s="2" t="s">
        <v>41</v>
      </c>
      <c r="E7233" s="2" t="s">
        <v>17</v>
      </c>
      <c r="F7233" s="2" t="s">
        <v>18</v>
      </c>
      <c r="G7233" s="2" t="s">
        <v>19</v>
      </c>
      <c r="H7233" s="2" t="s">
        <v>5787</v>
      </c>
      <c r="I7233" s="2">
        <v>419</v>
      </c>
      <c r="J7233" s="2">
        <v>0</v>
      </c>
      <c r="K7233" s="2">
        <v>51222133</v>
      </c>
      <c r="L7233" s="3">
        <v>46024</v>
      </c>
      <c r="M7233" s="3">
        <v>47818</v>
      </c>
      <c r="N7233" s="2" t="s">
        <v>128</v>
      </c>
    </row>
    <row r="7234" spans="2:14" x14ac:dyDescent="0.25">
      <c r="B7234" s="2" t="s">
        <v>5785</v>
      </c>
      <c r="C7234" s="2" t="s">
        <v>5786</v>
      </c>
      <c r="D7234" s="2" t="s">
        <v>41</v>
      </c>
      <c r="E7234" s="2" t="s">
        <v>17</v>
      </c>
      <c r="F7234" s="2" t="s">
        <v>18</v>
      </c>
      <c r="G7234" s="2" t="s">
        <v>19</v>
      </c>
      <c r="H7234" s="2" t="s">
        <v>5787</v>
      </c>
      <c r="I7234" s="2">
        <v>419</v>
      </c>
      <c r="J7234" s="2">
        <v>0</v>
      </c>
      <c r="K7234" s="2">
        <v>51223134</v>
      </c>
      <c r="L7234" s="3">
        <v>46024</v>
      </c>
      <c r="M7234" s="3">
        <v>47818</v>
      </c>
      <c r="N7234" s="2" t="s">
        <v>128</v>
      </c>
    </row>
    <row r="7235" spans="2:14" x14ac:dyDescent="0.25">
      <c r="B7235" s="2" t="s">
        <v>5785</v>
      </c>
      <c r="C7235" s="2" t="s">
        <v>5786</v>
      </c>
      <c r="D7235" s="2" t="s">
        <v>41</v>
      </c>
      <c r="E7235" s="2" t="s">
        <v>17</v>
      </c>
      <c r="F7235" s="2" t="s">
        <v>18</v>
      </c>
      <c r="G7235" s="2" t="s">
        <v>19</v>
      </c>
      <c r="H7235" s="2" t="s">
        <v>5787</v>
      </c>
      <c r="I7235" s="2">
        <v>419</v>
      </c>
      <c r="J7235" s="2">
        <v>9</v>
      </c>
      <c r="K7235" s="2">
        <v>60128009</v>
      </c>
      <c r="L7235" s="3">
        <v>46053</v>
      </c>
      <c r="M7235" s="3">
        <v>47849</v>
      </c>
      <c r="N7235" s="2" t="s">
        <v>128</v>
      </c>
    </row>
    <row r="7236" spans="2:14" x14ac:dyDescent="0.25">
      <c r="B7236" s="2" t="s">
        <v>5785</v>
      </c>
      <c r="C7236" s="2" t="s">
        <v>5786</v>
      </c>
      <c r="D7236" s="2" t="s">
        <v>41</v>
      </c>
      <c r="E7236" s="2" t="s">
        <v>17</v>
      </c>
      <c r="F7236" s="2" t="s">
        <v>18</v>
      </c>
      <c r="G7236" s="2" t="s">
        <v>19</v>
      </c>
      <c r="H7236" s="2" t="s">
        <v>5787</v>
      </c>
      <c r="I7236" s="2">
        <v>419</v>
      </c>
      <c r="J7236" s="2">
        <v>0</v>
      </c>
      <c r="K7236" s="2">
        <v>60130011</v>
      </c>
      <c r="L7236" s="3">
        <v>46059</v>
      </c>
      <c r="M7236" s="3">
        <v>47849</v>
      </c>
      <c r="N7236" s="2" t="s">
        <v>128</v>
      </c>
    </row>
    <row r="7237" spans="2:14" x14ac:dyDescent="0.25">
      <c r="B7237" s="2" t="s">
        <v>5785</v>
      </c>
      <c r="C7237" s="2" t="s">
        <v>5786</v>
      </c>
      <c r="D7237" s="2" t="s">
        <v>41</v>
      </c>
      <c r="E7237" s="2" t="s">
        <v>17</v>
      </c>
      <c r="F7237" s="2" t="s">
        <v>18</v>
      </c>
      <c r="G7237" s="2" t="s">
        <v>19</v>
      </c>
      <c r="H7237" s="2" t="s">
        <v>5787</v>
      </c>
      <c r="I7237" s="2">
        <v>419</v>
      </c>
      <c r="J7237" s="2">
        <v>370</v>
      </c>
      <c r="K7237" s="2">
        <v>60209015</v>
      </c>
      <c r="L7237" s="3">
        <v>46064</v>
      </c>
      <c r="M7237" s="3">
        <v>47880</v>
      </c>
      <c r="N7237" s="2" t="s">
        <v>128</v>
      </c>
    </row>
    <row r="7238" spans="2:14" x14ac:dyDescent="0.25">
      <c r="B7238" s="2" t="s">
        <v>5785</v>
      </c>
      <c r="C7238" s="2" t="s">
        <v>5786</v>
      </c>
      <c r="D7238" s="2" t="s">
        <v>41</v>
      </c>
      <c r="E7238" s="2" t="s">
        <v>17</v>
      </c>
      <c r="F7238" s="2" t="s">
        <v>18</v>
      </c>
      <c r="G7238" s="2" t="s">
        <v>19</v>
      </c>
      <c r="H7238" s="2" t="s">
        <v>5787</v>
      </c>
      <c r="I7238" s="2">
        <v>419</v>
      </c>
      <c r="J7238" s="2">
        <v>40</v>
      </c>
      <c r="K7238" s="2">
        <v>60511054</v>
      </c>
      <c r="L7238" s="3">
        <v>46157</v>
      </c>
      <c r="M7238" s="3">
        <v>47969</v>
      </c>
      <c r="N7238" s="2" t="s">
        <v>128</v>
      </c>
    </row>
    <row r="7239" spans="2:14" x14ac:dyDescent="0.25">
      <c r="B7239" s="2" t="s">
        <v>5785</v>
      </c>
      <c r="C7239" s="2" t="s">
        <v>5786</v>
      </c>
      <c r="D7239" s="2" t="s">
        <v>41</v>
      </c>
      <c r="E7239" s="2" t="s">
        <v>142</v>
      </c>
      <c r="F7239" s="2" t="s">
        <v>18</v>
      </c>
      <c r="G7239" s="2" t="s">
        <v>19</v>
      </c>
      <c r="H7239" s="2" t="s">
        <v>5787</v>
      </c>
      <c r="I7239" s="2">
        <v>419</v>
      </c>
      <c r="J7239" s="2">
        <v>0</v>
      </c>
      <c r="K7239" s="2">
        <v>50528051</v>
      </c>
      <c r="L7239" s="3">
        <v>45813</v>
      </c>
      <c r="M7239" s="3">
        <v>47604</v>
      </c>
      <c r="N7239" s="2" t="s">
        <v>128</v>
      </c>
    </row>
    <row r="7240" spans="2:14" x14ac:dyDescent="0.25">
      <c r="B7240" s="2" t="s">
        <v>5788</v>
      </c>
      <c r="C7240" s="2" t="s">
        <v>5789</v>
      </c>
      <c r="D7240" s="2" t="s">
        <v>379</v>
      </c>
      <c r="E7240" s="2" t="s">
        <v>17</v>
      </c>
      <c r="F7240" s="2" t="s">
        <v>18</v>
      </c>
      <c r="G7240" s="2" t="s">
        <v>175</v>
      </c>
      <c r="H7240" s="2" t="s">
        <v>5790</v>
      </c>
      <c r="I7240" s="2">
        <v>179</v>
      </c>
      <c r="J7240" s="2">
        <v>0</v>
      </c>
      <c r="K7240" s="2">
        <v>41223181</v>
      </c>
      <c r="L7240" s="3">
        <v>45672</v>
      </c>
      <c r="M7240" s="3">
        <v>47453</v>
      </c>
      <c r="N7240" s="2" t="s">
        <v>128</v>
      </c>
    </row>
    <row r="7241" spans="2:14" x14ac:dyDescent="0.25">
      <c r="B7241" s="2" t="s">
        <v>5788</v>
      </c>
      <c r="C7241" s="2" t="s">
        <v>5789</v>
      </c>
      <c r="D7241" s="2" t="s">
        <v>379</v>
      </c>
      <c r="E7241" s="2" t="s">
        <v>17</v>
      </c>
      <c r="F7241" s="2" t="s">
        <v>18</v>
      </c>
      <c r="G7241" s="2" t="s">
        <v>175</v>
      </c>
      <c r="H7241" s="2" t="s">
        <v>5790</v>
      </c>
      <c r="I7241" s="2">
        <v>179</v>
      </c>
      <c r="J7241" s="2">
        <v>0</v>
      </c>
      <c r="K7241" s="2">
        <v>41223182</v>
      </c>
      <c r="L7241" s="3">
        <v>45672</v>
      </c>
      <c r="M7241" s="3">
        <v>47453</v>
      </c>
      <c r="N7241" s="2" t="s">
        <v>128</v>
      </c>
    </row>
    <row r="7242" spans="2:14" x14ac:dyDescent="0.25">
      <c r="B7242" s="2" t="s">
        <v>5788</v>
      </c>
      <c r="C7242" s="2" t="s">
        <v>5789</v>
      </c>
      <c r="D7242" s="2" t="s">
        <v>379</v>
      </c>
      <c r="E7242" s="2" t="s">
        <v>17</v>
      </c>
      <c r="F7242" s="2" t="s">
        <v>18</v>
      </c>
      <c r="G7242" s="2" t="s">
        <v>175</v>
      </c>
      <c r="H7242" s="2" t="s">
        <v>5790</v>
      </c>
      <c r="I7242" s="2">
        <v>179</v>
      </c>
      <c r="J7242" s="2">
        <v>0</v>
      </c>
      <c r="K7242" s="2">
        <v>41224184</v>
      </c>
      <c r="L7242" s="3">
        <v>45672</v>
      </c>
      <c r="M7242" s="3">
        <v>47484</v>
      </c>
      <c r="N7242" s="2" t="s">
        <v>128</v>
      </c>
    </row>
    <row r="7243" spans="2:14" x14ac:dyDescent="0.25">
      <c r="B7243" s="2" t="s">
        <v>5788</v>
      </c>
      <c r="C7243" s="2" t="s">
        <v>5789</v>
      </c>
      <c r="D7243" s="2" t="s">
        <v>379</v>
      </c>
      <c r="E7243" s="2" t="s">
        <v>17</v>
      </c>
      <c r="F7243" s="2" t="s">
        <v>18</v>
      </c>
      <c r="G7243" s="2" t="s">
        <v>175</v>
      </c>
      <c r="H7243" s="2" t="s">
        <v>5790</v>
      </c>
      <c r="I7243" s="2">
        <v>179</v>
      </c>
      <c r="J7243" s="2">
        <v>0</v>
      </c>
      <c r="K7243" s="2">
        <v>41230188</v>
      </c>
      <c r="L7243" s="3">
        <v>45691</v>
      </c>
      <c r="M7243" s="3">
        <v>47484</v>
      </c>
      <c r="N7243" s="2" t="s">
        <v>128</v>
      </c>
    </row>
    <row r="7244" spans="2:14" x14ac:dyDescent="0.25">
      <c r="B7244" s="2" t="s">
        <v>5788</v>
      </c>
      <c r="C7244" s="2" t="s">
        <v>5789</v>
      </c>
      <c r="D7244" s="2" t="s">
        <v>379</v>
      </c>
      <c r="E7244" s="2" t="s">
        <v>17</v>
      </c>
      <c r="F7244" s="2" t="s">
        <v>18</v>
      </c>
      <c r="G7244" s="2" t="s">
        <v>175</v>
      </c>
      <c r="H7244" s="2" t="s">
        <v>5790</v>
      </c>
      <c r="I7244" s="2">
        <v>179</v>
      </c>
      <c r="J7244" s="2">
        <v>0</v>
      </c>
      <c r="K7244" s="2">
        <v>41231189</v>
      </c>
      <c r="L7244" s="3">
        <v>45691</v>
      </c>
      <c r="M7244" s="3">
        <v>47484</v>
      </c>
      <c r="N7244" s="2" t="s">
        <v>128</v>
      </c>
    </row>
    <row r="7245" spans="2:14" x14ac:dyDescent="0.25">
      <c r="B7245" s="2" t="s">
        <v>5788</v>
      </c>
      <c r="C7245" s="2" t="s">
        <v>5789</v>
      </c>
      <c r="D7245" s="2" t="s">
        <v>379</v>
      </c>
      <c r="E7245" s="2" t="s">
        <v>17</v>
      </c>
      <c r="F7245" s="2" t="s">
        <v>18</v>
      </c>
      <c r="G7245" s="2" t="s">
        <v>175</v>
      </c>
      <c r="H7245" s="2" t="s">
        <v>5790</v>
      </c>
      <c r="I7245" s="2">
        <v>179</v>
      </c>
      <c r="J7245" s="2">
        <v>0</v>
      </c>
      <c r="K7245" s="2">
        <v>50311039</v>
      </c>
      <c r="L7245" s="3">
        <v>45763</v>
      </c>
      <c r="M7245" s="3">
        <v>47574</v>
      </c>
      <c r="N7245" s="2" t="s">
        <v>128</v>
      </c>
    </row>
    <row r="7246" spans="2:14" x14ac:dyDescent="0.25">
      <c r="B7246" s="2" t="s">
        <v>5788</v>
      </c>
      <c r="C7246" s="2" t="s">
        <v>5789</v>
      </c>
      <c r="D7246" s="2" t="s">
        <v>379</v>
      </c>
      <c r="E7246" s="2" t="s">
        <v>17</v>
      </c>
      <c r="F7246" s="2" t="s">
        <v>18</v>
      </c>
      <c r="G7246" s="2" t="s">
        <v>175</v>
      </c>
      <c r="H7246" s="2" t="s">
        <v>5790</v>
      </c>
      <c r="I7246" s="2">
        <v>179</v>
      </c>
      <c r="J7246" s="2">
        <v>0</v>
      </c>
      <c r="K7246" s="2">
        <v>50626093</v>
      </c>
      <c r="L7246" s="3">
        <v>45859</v>
      </c>
      <c r="M7246" s="3">
        <v>47665</v>
      </c>
      <c r="N7246" s="2" t="s">
        <v>128</v>
      </c>
    </row>
    <row r="7247" spans="2:14" x14ac:dyDescent="0.25">
      <c r="B7247" s="2" t="s">
        <v>5788</v>
      </c>
      <c r="C7247" s="2" t="s">
        <v>5789</v>
      </c>
      <c r="D7247" s="2" t="s">
        <v>379</v>
      </c>
      <c r="E7247" s="2" t="s">
        <v>17</v>
      </c>
      <c r="F7247" s="2" t="s">
        <v>18</v>
      </c>
      <c r="G7247" s="2" t="s">
        <v>175</v>
      </c>
      <c r="H7247" s="2" t="s">
        <v>5790</v>
      </c>
      <c r="I7247" s="2">
        <v>179</v>
      </c>
      <c r="J7247" s="2">
        <v>0</v>
      </c>
      <c r="K7247" s="2">
        <v>50626094</v>
      </c>
      <c r="L7247" s="3">
        <v>45903</v>
      </c>
      <c r="M7247" s="3">
        <v>47665</v>
      </c>
      <c r="N7247" s="2" t="s">
        <v>128</v>
      </c>
    </row>
    <row r="7248" spans="2:14" x14ac:dyDescent="0.25">
      <c r="B7248" s="2" t="s">
        <v>5788</v>
      </c>
      <c r="C7248" s="2" t="s">
        <v>5789</v>
      </c>
      <c r="D7248" s="2" t="s">
        <v>379</v>
      </c>
      <c r="E7248" s="2" t="s">
        <v>17</v>
      </c>
      <c r="F7248" s="2" t="s">
        <v>18</v>
      </c>
      <c r="G7248" s="2" t="s">
        <v>175</v>
      </c>
      <c r="H7248" s="2" t="s">
        <v>5790</v>
      </c>
      <c r="I7248" s="2">
        <v>179</v>
      </c>
      <c r="J7248" s="2">
        <v>0</v>
      </c>
      <c r="K7248" s="2">
        <v>50703099</v>
      </c>
      <c r="L7248" s="3">
        <v>45887</v>
      </c>
      <c r="M7248" s="3">
        <v>47665</v>
      </c>
      <c r="N7248" s="2" t="s">
        <v>128</v>
      </c>
    </row>
    <row r="7249" spans="2:14" x14ac:dyDescent="0.25">
      <c r="B7249" s="2" t="s">
        <v>5788</v>
      </c>
      <c r="C7249" s="2" t="s">
        <v>5789</v>
      </c>
      <c r="D7249" s="2" t="s">
        <v>379</v>
      </c>
      <c r="E7249" s="2" t="s">
        <v>17</v>
      </c>
      <c r="F7249" s="2" t="s">
        <v>18</v>
      </c>
      <c r="G7249" s="2" t="s">
        <v>175</v>
      </c>
      <c r="H7249" s="2" t="s">
        <v>5790</v>
      </c>
      <c r="I7249" s="2">
        <v>179</v>
      </c>
      <c r="J7249" s="2">
        <v>0</v>
      </c>
      <c r="K7249" s="2">
        <v>50730119</v>
      </c>
      <c r="L7249" s="3">
        <v>45929</v>
      </c>
      <c r="M7249" s="3">
        <v>47727</v>
      </c>
      <c r="N7249" s="2" t="s">
        <v>128</v>
      </c>
    </row>
    <row r="7250" spans="2:14" x14ac:dyDescent="0.25">
      <c r="B7250" s="2" t="s">
        <v>5788</v>
      </c>
      <c r="C7250" s="2" t="s">
        <v>5789</v>
      </c>
      <c r="D7250" s="2" t="s">
        <v>379</v>
      </c>
      <c r="E7250" s="2" t="s">
        <v>17</v>
      </c>
      <c r="F7250" s="2" t="s">
        <v>18</v>
      </c>
      <c r="G7250" s="2" t="s">
        <v>175</v>
      </c>
      <c r="H7250" s="2" t="s">
        <v>5790</v>
      </c>
      <c r="I7250" s="2">
        <v>179</v>
      </c>
      <c r="J7250" s="2">
        <v>0</v>
      </c>
      <c r="K7250" s="2">
        <v>50811130</v>
      </c>
      <c r="L7250" s="3">
        <v>45933</v>
      </c>
      <c r="M7250" s="3">
        <v>47727</v>
      </c>
      <c r="N7250" s="2" t="s">
        <v>128</v>
      </c>
    </row>
    <row r="7251" spans="2:14" x14ac:dyDescent="0.25">
      <c r="B7251" s="2" t="s">
        <v>5788</v>
      </c>
      <c r="C7251" s="2" t="s">
        <v>5789</v>
      </c>
      <c r="D7251" s="2" t="s">
        <v>379</v>
      </c>
      <c r="E7251" s="2" t="s">
        <v>17</v>
      </c>
      <c r="F7251" s="2" t="s">
        <v>18</v>
      </c>
      <c r="G7251" s="2" t="s">
        <v>175</v>
      </c>
      <c r="H7251" s="2" t="s">
        <v>5790</v>
      </c>
      <c r="I7251" s="2">
        <v>179</v>
      </c>
      <c r="J7251" s="2">
        <v>0</v>
      </c>
      <c r="K7251" s="2">
        <v>51030158</v>
      </c>
      <c r="L7251" s="3">
        <v>45973</v>
      </c>
      <c r="M7251" s="3">
        <v>47788</v>
      </c>
      <c r="N7251" s="2" t="s">
        <v>128</v>
      </c>
    </row>
    <row r="7252" spans="2:14" x14ac:dyDescent="0.25">
      <c r="B7252" s="2" t="s">
        <v>5788</v>
      </c>
      <c r="C7252" s="2" t="s">
        <v>5789</v>
      </c>
      <c r="D7252" s="2" t="s">
        <v>379</v>
      </c>
      <c r="E7252" s="2" t="s">
        <v>17</v>
      </c>
      <c r="F7252" s="2" t="s">
        <v>18</v>
      </c>
      <c r="G7252" s="2" t="s">
        <v>175</v>
      </c>
      <c r="H7252" s="2" t="s">
        <v>5790</v>
      </c>
      <c r="I7252" s="2">
        <v>179</v>
      </c>
      <c r="J7252" s="2">
        <v>0</v>
      </c>
      <c r="K7252" s="2">
        <v>51120184</v>
      </c>
      <c r="L7252" s="3">
        <v>46002</v>
      </c>
      <c r="M7252" s="3">
        <v>47788</v>
      </c>
      <c r="N7252" s="2" t="s">
        <v>128</v>
      </c>
    </row>
    <row r="7253" spans="2:14" x14ac:dyDescent="0.25">
      <c r="B7253" s="2" t="s">
        <v>5788</v>
      </c>
      <c r="C7253" s="2" t="s">
        <v>5789</v>
      </c>
      <c r="D7253" s="2" t="s">
        <v>379</v>
      </c>
      <c r="E7253" s="2" t="s">
        <v>17</v>
      </c>
      <c r="F7253" s="2" t="s">
        <v>18</v>
      </c>
      <c r="G7253" s="2" t="s">
        <v>175</v>
      </c>
      <c r="H7253" s="2" t="s">
        <v>5790</v>
      </c>
      <c r="I7253" s="2">
        <v>179</v>
      </c>
      <c r="J7253" s="2">
        <v>0</v>
      </c>
      <c r="K7253" s="2">
        <v>51121185</v>
      </c>
      <c r="L7253" s="3">
        <v>46002</v>
      </c>
      <c r="M7253" s="3">
        <v>47788</v>
      </c>
      <c r="N7253" s="2" t="s">
        <v>128</v>
      </c>
    </row>
    <row r="7254" spans="2:14" x14ac:dyDescent="0.25">
      <c r="B7254" s="2" t="s">
        <v>5788</v>
      </c>
      <c r="C7254" s="2" t="s">
        <v>5789</v>
      </c>
      <c r="D7254" s="2" t="s">
        <v>379</v>
      </c>
      <c r="E7254" s="2" t="s">
        <v>17</v>
      </c>
      <c r="F7254" s="2" t="s">
        <v>18</v>
      </c>
      <c r="G7254" s="2" t="s">
        <v>175</v>
      </c>
      <c r="H7254" s="2" t="s">
        <v>5790</v>
      </c>
      <c r="I7254" s="2">
        <v>179</v>
      </c>
      <c r="J7254" s="2">
        <v>0</v>
      </c>
      <c r="K7254" s="2">
        <v>51121186</v>
      </c>
      <c r="L7254" s="3">
        <v>46002</v>
      </c>
      <c r="M7254" s="3">
        <v>47788</v>
      </c>
      <c r="N7254" s="2" t="s">
        <v>128</v>
      </c>
    </row>
    <row r="7255" spans="2:14" x14ac:dyDescent="0.25">
      <c r="B7255" s="2" t="s">
        <v>5788</v>
      </c>
      <c r="C7255" s="2" t="s">
        <v>5789</v>
      </c>
      <c r="D7255" s="2" t="s">
        <v>379</v>
      </c>
      <c r="E7255" s="2" t="s">
        <v>17</v>
      </c>
      <c r="F7255" s="2" t="s">
        <v>18</v>
      </c>
      <c r="G7255" s="2" t="s">
        <v>175</v>
      </c>
      <c r="H7255" s="2" t="s">
        <v>5790</v>
      </c>
      <c r="I7255" s="2">
        <v>179</v>
      </c>
      <c r="J7255" s="2">
        <v>0</v>
      </c>
      <c r="K7255" s="2">
        <v>51206205</v>
      </c>
      <c r="L7255" s="3">
        <v>46011</v>
      </c>
      <c r="M7255" s="3">
        <v>47818</v>
      </c>
      <c r="N7255" s="2" t="s">
        <v>128</v>
      </c>
    </row>
    <row r="7256" spans="2:14" x14ac:dyDescent="0.25">
      <c r="B7256" s="2" t="s">
        <v>5788</v>
      </c>
      <c r="C7256" s="2" t="s">
        <v>5789</v>
      </c>
      <c r="D7256" s="2" t="s">
        <v>379</v>
      </c>
      <c r="E7256" s="2" t="s">
        <v>17</v>
      </c>
      <c r="F7256" s="2" t="s">
        <v>18</v>
      </c>
      <c r="G7256" s="2" t="s">
        <v>175</v>
      </c>
      <c r="H7256" s="2" t="s">
        <v>5790</v>
      </c>
      <c r="I7256" s="2">
        <v>179</v>
      </c>
      <c r="J7256" s="2">
        <v>0</v>
      </c>
      <c r="K7256" s="2">
        <v>51218216</v>
      </c>
      <c r="L7256" s="3">
        <v>46034</v>
      </c>
      <c r="M7256" s="3">
        <v>47849</v>
      </c>
      <c r="N7256" s="2" t="s">
        <v>128</v>
      </c>
    </row>
    <row r="7257" spans="2:14" x14ac:dyDescent="0.25">
      <c r="B7257" s="2" t="s">
        <v>5788</v>
      </c>
      <c r="C7257" s="2" t="s">
        <v>5789</v>
      </c>
      <c r="D7257" s="2" t="s">
        <v>379</v>
      </c>
      <c r="E7257" s="2" t="s">
        <v>17</v>
      </c>
      <c r="F7257" s="2" t="s">
        <v>18</v>
      </c>
      <c r="G7257" s="2" t="s">
        <v>175</v>
      </c>
      <c r="H7257" s="2" t="s">
        <v>5790</v>
      </c>
      <c r="I7257" s="2">
        <v>179</v>
      </c>
      <c r="J7257" s="2">
        <v>3</v>
      </c>
      <c r="K7257" s="2">
        <v>51219217</v>
      </c>
      <c r="L7257" s="3">
        <v>46034</v>
      </c>
      <c r="M7257" s="3">
        <v>47849</v>
      </c>
      <c r="N7257" s="2" t="s">
        <v>128</v>
      </c>
    </row>
    <row r="7258" spans="2:14" x14ac:dyDescent="0.25">
      <c r="B7258" s="2" t="s">
        <v>5788</v>
      </c>
      <c r="C7258" s="2" t="s">
        <v>5789</v>
      </c>
      <c r="D7258" s="2" t="s">
        <v>379</v>
      </c>
      <c r="E7258" s="2" t="s">
        <v>17</v>
      </c>
      <c r="F7258" s="2" t="s">
        <v>18</v>
      </c>
      <c r="G7258" s="2" t="s">
        <v>175</v>
      </c>
      <c r="H7258" s="2" t="s">
        <v>5790</v>
      </c>
      <c r="I7258" s="2">
        <v>179</v>
      </c>
      <c r="J7258" s="2">
        <v>56</v>
      </c>
      <c r="K7258" s="2">
        <v>60129021</v>
      </c>
      <c r="L7258" s="3">
        <v>46064</v>
      </c>
      <c r="M7258" s="3">
        <v>47880</v>
      </c>
      <c r="N7258" s="2" t="s">
        <v>128</v>
      </c>
    </row>
    <row r="7259" spans="2:14" x14ac:dyDescent="0.25">
      <c r="B7259" s="2" t="s">
        <v>5788</v>
      </c>
      <c r="C7259" s="2" t="s">
        <v>5789</v>
      </c>
      <c r="D7259" s="2" t="s">
        <v>379</v>
      </c>
      <c r="E7259" s="2" t="s">
        <v>17</v>
      </c>
      <c r="F7259" s="2" t="s">
        <v>18</v>
      </c>
      <c r="G7259" s="2" t="s">
        <v>175</v>
      </c>
      <c r="H7259" s="2" t="s">
        <v>5790</v>
      </c>
      <c r="I7259" s="2">
        <v>179</v>
      </c>
      <c r="J7259" s="2">
        <v>80</v>
      </c>
      <c r="K7259" s="2">
        <v>60306042</v>
      </c>
      <c r="L7259" s="3">
        <v>46139</v>
      </c>
      <c r="M7259" s="3">
        <v>47939</v>
      </c>
      <c r="N7259" s="2" t="s">
        <v>128</v>
      </c>
    </row>
    <row r="7260" spans="2:14" x14ac:dyDescent="0.25">
      <c r="B7260" s="2" t="s">
        <v>5788</v>
      </c>
      <c r="C7260" s="2" t="s">
        <v>5789</v>
      </c>
      <c r="D7260" s="2" t="s">
        <v>379</v>
      </c>
      <c r="E7260" s="2" t="s">
        <v>17</v>
      </c>
      <c r="F7260" s="2" t="s">
        <v>18</v>
      </c>
      <c r="G7260" s="2" t="s">
        <v>175</v>
      </c>
      <c r="H7260" s="2" t="s">
        <v>5790</v>
      </c>
      <c r="I7260" s="2">
        <v>179</v>
      </c>
      <c r="J7260" s="2">
        <v>40</v>
      </c>
      <c r="K7260" s="2">
        <v>60306043</v>
      </c>
      <c r="L7260" s="3">
        <v>46139</v>
      </c>
      <c r="M7260" s="3">
        <v>47939</v>
      </c>
      <c r="N7260" s="2" t="s">
        <v>128</v>
      </c>
    </row>
    <row r="7261" spans="2:14" x14ac:dyDescent="0.25">
      <c r="B7261" s="2" t="s">
        <v>5788</v>
      </c>
      <c r="C7261" s="2" t="s">
        <v>5789</v>
      </c>
      <c r="D7261" s="2" t="s">
        <v>379</v>
      </c>
      <c r="E7261" s="2" t="s">
        <v>181</v>
      </c>
      <c r="F7261" s="2" t="s">
        <v>18</v>
      </c>
      <c r="G7261" s="2" t="s">
        <v>175</v>
      </c>
      <c r="H7261" s="2" t="s">
        <v>5790</v>
      </c>
      <c r="I7261" s="2">
        <v>179</v>
      </c>
      <c r="J7261" s="2">
        <v>0</v>
      </c>
      <c r="K7261" s="2">
        <v>51030158</v>
      </c>
      <c r="L7261" s="3">
        <v>45973</v>
      </c>
      <c r="M7261" s="3">
        <v>47788</v>
      </c>
      <c r="N7261" s="2" t="s">
        <v>128</v>
      </c>
    </row>
    <row r="7262" spans="2:14" x14ac:dyDescent="0.25">
      <c r="B7262" s="2" t="s">
        <v>5791</v>
      </c>
      <c r="C7262" s="2" t="s">
        <v>5792</v>
      </c>
      <c r="D7262" s="2" t="s">
        <v>1367</v>
      </c>
      <c r="E7262" s="2" t="s">
        <v>17</v>
      </c>
      <c r="F7262" s="2" t="s">
        <v>18</v>
      </c>
      <c r="G7262" s="2" t="s">
        <v>175</v>
      </c>
      <c r="H7262" s="2" t="s">
        <v>5790</v>
      </c>
      <c r="I7262" s="2">
        <v>0</v>
      </c>
      <c r="J7262" s="2">
        <v>0</v>
      </c>
      <c r="K7262" s="2">
        <v>41113134</v>
      </c>
      <c r="L7262" s="3">
        <v>44958</v>
      </c>
      <c r="M7262" s="3">
        <v>47423</v>
      </c>
      <c r="N7262" s="2" t="s">
        <v>128</v>
      </c>
    </row>
    <row r="7263" spans="2:14" x14ac:dyDescent="0.25">
      <c r="B7263" s="2" t="s">
        <v>5791</v>
      </c>
      <c r="C7263" s="2" t="s">
        <v>5792</v>
      </c>
      <c r="D7263" s="2" t="s">
        <v>1367</v>
      </c>
      <c r="E7263" s="2" t="s">
        <v>17</v>
      </c>
      <c r="F7263" s="2" t="s">
        <v>18</v>
      </c>
      <c r="G7263" s="2" t="s">
        <v>175</v>
      </c>
      <c r="H7263" s="2" t="s">
        <v>5790</v>
      </c>
      <c r="I7263" s="2">
        <v>0</v>
      </c>
      <c r="J7263" s="2">
        <v>0</v>
      </c>
      <c r="K7263" s="2">
        <v>41230187</v>
      </c>
      <c r="L7263" s="3">
        <v>45672</v>
      </c>
      <c r="M7263" s="3">
        <v>47453</v>
      </c>
      <c r="N7263" s="2" t="s">
        <v>128</v>
      </c>
    </row>
    <row r="7264" spans="2:14" x14ac:dyDescent="0.25">
      <c r="B7264" s="2" t="s">
        <v>5791</v>
      </c>
      <c r="C7264" s="2" t="s">
        <v>5792</v>
      </c>
      <c r="D7264" s="2" t="s">
        <v>1367</v>
      </c>
      <c r="E7264" s="2" t="s">
        <v>17</v>
      </c>
      <c r="F7264" s="2" t="s">
        <v>18</v>
      </c>
      <c r="G7264" s="2" t="s">
        <v>175</v>
      </c>
      <c r="H7264" s="2" t="s">
        <v>5790</v>
      </c>
      <c r="I7264" s="2">
        <v>0</v>
      </c>
      <c r="J7264" s="2">
        <v>0</v>
      </c>
      <c r="K7264" s="2">
        <v>41230188</v>
      </c>
      <c r="L7264" s="3">
        <v>45672</v>
      </c>
      <c r="M7264" s="3">
        <v>47453</v>
      </c>
      <c r="N7264" s="2" t="s">
        <v>128</v>
      </c>
    </row>
    <row r="7265" spans="2:14" x14ac:dyDescent="0.25">
      <c r="B7265" s="2" t="s">
        <v>5791</v>
      </c>
      <c r="C7265" s="2" t="s">
        <v>5792</v>
      </c>
      <c r="D7265" s="2" t="s">
        <v>1367</v>
      </c>
      <c r="E7265" s="2" t="s">
        <v>17</v>
      </c>
      <c r="F7265" s="2" t="s">
        <v>18</v>
      </c>
      <c r="G7265" s="2" t="s">
        <v>175</v>
      </c>
      <c r="H7265" s="2" t="s">
        <v>5790</v>
      </c>
      <c r="I7265" s="2">
        <v>0</v>
      </c>
      <c r="J7265" s="2">
        <v>0</v>
      </c>
      <c r="K7265" s="2">
        <v>41231189</v>
      </c>
      <c r="L7265" s="3">
        <v>45726</v>
      </c>
      <c r="M7265" s="3">
        <v>47484</v>
      </c>
      <c r="N7265" s="2" t="s">
        <v>128</v>
      </c>
    </row>
    <row r="7266" spans="2:14" x14ac:dyDescent="0.25">
      <c r="B7266" s="2" t="s">
        <v>5791</v>
      </c>
      <c r="C7266" s="2" t="s">
        <v>5792</v>
      </c>
      <c r="D7266" s="2" t="s">
        <v>1367</v>
      </c>
      <c r="E7266" s="2" t="s">
        <v>17</v>
      </c>
      <c r="F7266" s="2" t="s">
        <v>18</v>
      </c>
      <c r="G7266" s="2" t="s">
        <v>175</v>
      </c>
      <c r="H7266" s="2" t="s">
        <v>5790</v>
      </c>
      <c r="I7266" s="2">
        <v>0</v>
      </c>
      <c r="J7266" s="2">
        <v>0</v>
      </c>
      <c r="K7266" s="2">
        <v>50102001</v>
      </c>
      <c r="L7266" s="3">
        <v>45726</v>
      </c>
      <c r="M7266" s="3">
        <v>47484</v>
      </c>
      <c r="N7266" s="2" t="s">
        <v>128</v>
      </c>
    </row>
    <row r="7267" spans="2:14" x14ac:dyDescent="0.25">
      <c r="B7267" s="2" t="s">
        <v>5791</v>
      </c>
      <c r="C7267" s="2" t="s">
        <v>5792</v>
      </c>
      <c r="D7267" s="2" t="s">
        <v>1367</v>
      </c>
      <c r="E7267" s="2" t="s">
        <v>17</v>
      </c>
      <c r="F7267" s="2" t="s">
        <v>18</v>
      </c>
      <c r="G7267" s="2" t="s">
        <v>175</v>
      </c>
      <c r="H7267" s="2" t="s">
        <v>5790</v>
      </c>
      <c r="I7267" s="2">
        <v>0</v>
      </c>
      <c r="J7267" s="2">
        <v>0</v>
      </c>
      <c r="K7267" s="2">
        <v>50320049</v>
      </c>
      <c r="L7267" s="3">
        <v>45859</v>
      </c>
      <c r="M7267" s="3">
        <v>47574</v>
      </c>
      <c r="N7267" s="2" t="s">
        <v>128</v>
      </c>
    </row>
    <row r="7268" spans="2:14" x14ac:dyDescent="0.25">
      <c r="B7268" s="2" t="s">
        <v>5791</v>
      </c>
      <c r="C7268" s="2" t="s">
        <v>5792</v>
      </c>
      <c r="D7268" s="2" t="s">
        <v>1367</v>
      </c>
      <c r="E7268" s="2" t="s">
        <v>17</v>
      </c>
      <c r="F7268" s="2" t="s">
        <v>18</v>
      </c>
      <c r="G7268" s="2" t="s">
        <v>175</v>
      </c>
      <c r="H7268" s="2" t="s">
        <v>5790</v>
      </c>
      <c r="I7268" s="2">
        <v>0</v>
      </c>
      <c r="J7268" s="2">
        <v>0</v>
      </c>
      <c r="K7268" s="2">
        <v>50729117</v>
      </c>
      <c r="L7268" s="3">
        <v>45906</v>
      </c>
      <c r="M7268" s="3">
        <v>47696</v>
      </c>
      <c r="N7268" s="2" t="s">
        <v>128</v>
      </c>
    </row>
    <row r="7269" spans="2:14" x14ac:dyDescent="0.25">
      <c r="B7269" s="2" t="s">
        <v>5791</v>
      </c>
      <c r="C7269" s="2" t="s">
        <v>5792</v>
      </c>
      <c r="D7269" s="2" t="s">
        <v>1367</v>
      </c>
      <c r="E7269" s="2" t="s">
        <v>17</v>
      </c>
      <c r="F7269" s="2" t="s">
        <v>18</v>
      </c>
      <c r="G7269" s="2" t="s">
        <v>175</v>
      </c>
      <c r="H7269" s="2" t="s">
        <v>5790</v>
      </c>
      <c r="I7269" s="2">
        <v>0</v>
      </c>
      <c r="J7269" s="2">
        <v>0</v>
      </c>
      <c r="K7269" s="2">
        <v>50729118</v>
      </c>
      <c r="L7269" s="3">
        <v>45911</v>
      </c>
      <c r="M7269" s="3">
        <v>47727</v>
      </c>
      <c r="N7269" s="2" t="s">
        <v>128</v>
      </c>
    </row>
    <row r="7270" spans="2:14" x14ac:dyDescent="0.25">
      <c r="B7270" s="2" t="s">
        <v>5791</v>
      </c>
      <c r="C7270" s="2" t="s">
        <v>5792</v>
      </c>
      <c r="D7270" s="2" t="s">
        <v>1367</v>
      </c>
      <c r="E7270" s="2" t="s">
        <v>17</v>
      </c>
      <c r="F7270" s="2" t="s">
        <v>18</v>
      </c>
      <c r="G7270" s="2" t="s">
        <v>175</v>
      </c>
      <c r="H7270" s="2" t="s">
        <v>5790</v>
      </c>
      <c r="I7270" s="2">
        <v>0</v>
      </c>
      <c r="J7270" s="2">
        <v>0</v>
      </c>
      <c r="K7270" s="2">
        <v>50804123</v>
      </c>
      <c r="L7270" s="3">
        <v>45929</v>
      </c>
      <c r="M7270" s="3">
        <v>47727</v>
      </c>
      <c r="N7270" s="2" t="s">
        <v>128</v>
      </c>
    </row>
    <row r="7271" spans="2:14" x14ac:dyDescent="0.25">
      <c r="B7271" s="2" t="s">
        <v>5791</v>
      </c>
      <c r="C7271" s="2" t="s">
        <v>5792</v>
      </c>
      <c r="D7271" s="2" t="s">
        <v>1367</v>
      </c>
      <c r="E7271" s="2" t="s">
        <v>17</v>
      </c>
      <c r="F7271" s="2" t="s">
        <v>18</v>
      </c>
      <c r="G7271" s="2" t="s">
        <v>175</v>
      </c>
      <c r="H7271" s="2" t="s">
        <v>5790</v>
      </c>
      <c r="I7271" s="2">
        <v>0</v>
      </c>
      <c r="J7271" s="2">
        <v>0</v>
      </c>
      <c r="K7271" s="2">
        <v>50812131</v>
      </c>
      <c r="L7271" s="3">
        <v>45933</v>
      </c>
      <c r="M7271" s="3">
        <v>47727</v>
      </c>
      <c r="N7271" s="2" t="s">
        <v>128</v>
      </c>
    </row>
    <row r="7272" spans="2:14" x14ac:dyDescent="0.25">
      <c r="B7272" s="2" t="s">
        <v>5791</v>
      </c>
      <c r="C7272" s="2" t="s">
        <v>5792</v>
      </c>
      <c r="D7272" s="2" t="s">
        <v>1367</v>
      </c>
      <c r="E7272" s="2" t="s">
        <v>17</v>
      </c>
      <c r="F7272" s="2" t="s">
        <v>18</v>
      </c>
      <c r="G7272" s="2" t="s">
        <v>175</v>
      </c>
      <c r="H7272" s="2" t="s">
        <v>5790</v>
      </c>
      <c r="I7272" s="2">
        <v>0</v>
      </c>
      <c r="J7272" s="2">
        <v>0</v>
      </c>
      <c r="K7272" s="2">
        <v>51031159</v>
      </c>
      <c r="L7272" s="3">
        <v>46002</v>
      </c>
      <c r="M7272" s="3">
        <v>47788</v>
      </c>
      <c r="N7272" s="2" t="s">
        <v>128</v>
      </c>
    </row>
    <row r="7273" spans="2:14" x14ac:dyDescent="0.25">
      <c r="B7273" s="2" t="s">
        <v>5791</v>
      </c>
      <c r="C7273" s="2" t="s">
        <v>5792</v>
      </c>
      <c r="D7273" s="2" t="s">
        <v>1367</v>
      </c>
      <c r="E7273" s="2" t="s">
        <v>17</v>
      </c>
      <c r="F7273" s="2" t="s">
        <v>18</v>
      </c>
      <c r="G7273" s="2" t="s">
        <v>175</v>
      </c>
      <c r="H7273" s="2" t="s">
        <v>5790</v>
      </c>
      <c r="I7273" s="2">
        <v>0</v>
      </c>
      <c r="J7273" s="2">
        <v>0</v>
      </c>
      <c r="K7273" s="2">
        <v>51031160</v>
      </c>
      <c r="L7273" s="3">
        <v>46002</v>
      </c>
      <c r="M7273" s="3">
        <v>47788</v>
      </c>
      <c r="N7273" s="2" t="s">
        <v>128</v>
      </c>
    </row>
    <row r="7274" spans="2:14" x14ac:dyDescent="0.25">
      <c r="B7274" s="2" t="s">
        <v>5791</v>
      </c>
      <c r="C7274" s="2" t="s">
        <v>5792</v>
      </c>
      <c r="D7274" s="2" t="s">
        <v>1367</v>
      </c>
      <c r="E7274" s="2" t="s">
        <v>17</v>
      </c>
      <c r="F7274" s="2" t="s">
        <v>18</v>
      </c>
      <c r="G7274" s="2" t="s">
        <v>175</v>
      </c>
      <c r="H7274" s="2" t="s">
        <v>5790</v>
      </c>
      <c r="I7274" s="2">
        <v>0</v>
      </c>
      <c r="J7274" s="2">
        <v>0</v>
      </c>
      <c r="K7274" s="2">
        <v>51211208</v>
      </c>
      <c r="L7274" s="3">
        <v>46024</v>
      </c>
      <c r="M7274" s="3">
        <v>47818</v>
      </c>
      <c r="N7274" s="2" t="s">
        <v>128</v>
      </c>
    </row>
    <row r="7275" spans="2:14" x14ac:dyDescent="0.25">
      <c r="B7275" s="2" t="s">
        <v>5791</v>
      </c>
      <c r="C7275" s="2" t="s">
        <v>5792</v>
      </c>
      <c r="D7275" s="2" t="s">
        <v>1367</v>
      </c>
      <c r="E7275" s="2" t="s">
        <v>17</v>
      </c>
      <c r="F7275" s="2" t="s">
        <v>18</v>
      </c>
      <c r="G7275" s="2" t="s">
        <v>175</v>
      </c>
      <c r="H7275" s="2" t="s">
        <v>5790</v>
      </c>
      <c r="I7275" s="2">
        <v>0</v>
      </c>
      <c r="J7275" s="2">
        <v>0</v>
      </c>
      <c r="K7275" s="2">
        <v>51217214</v>
      </c>
      <c r="L7275" s="3">
        <v>46030</v>
      </c>
      <c r="M7275" s="3">
        <v>47849</v>
      </c>
      <c r="N7275" s="2" t="s">
        <v>128</v>
      </c>
    </row>
    <row r="7276" spans="2:14" x14ac:dyDescent="0.25">
      <c r="B7276" s="2" t="s">
        <v>5791</v>
      </c>
      <c r="C7276" s="2" t="s">
        <v>5792</v>
      </c>
      <c r="D7276" s="2" t="s">
        <v>1367</v>
      </c>
      <c r="E7276" s="2" t="s">
        <v>17</v>
      </c>
      <c r="F7276" s="2" t="s">
        <v>18</v>
      </c>
      <c r="G7276" s="2" t="s">
        <v>175</v>
      </c>
      <c r="H7276" s="2" t="s">
        <v>5790</v>
      </c>
      <c r="I7276" s="2">
        <v>0</v>
      </c>
      <c r="J7276" s="2">
        <v>0</v>
      </c>
      <c r="K7276" s="2">
        <v>60121012</v>
      </c>
      <c r="L7276" s="3">
        <v>46053</v>
      </c>
      <c r="M7276" s="3">
        <v>47849</v>
      </c>
      <c r="N7276" s="2" t="s">
        <v>128</v>
      </c>
    </row>
    <row r="7277" spans="2:14" x14ac:dyDescent="0.25">
      <c r="B7277" s="2" t="s">
        <v>5791</v>
      </c>
      <c r="C7277" s="2" t="s">
        <v>5792</v>
      </c>
      <c r="D7277" s="2" t="s">
        <v>1367</v>
      </c>
      <c r="E7277" s="2" t="s">
        <v>17</v>
      </c>
      <c r="F7277" s="2" t="s">
        <v>18</v>
      </c>
      <c r="G7277" s="2" t="s">
        <v>175</v>
      </c>
      <c r="H7277" s="2" t="s">
        <v>5790</v>
      </c>
      <c r="I7277" s="2">
        <v>0</v>
      </c>
      <c r="J7277" s="2">
        <v>0</v>
      </c>
      <c r="K7277" s="2">
        <v>60122014</v>
      </c>
      <c r="L7277" s="3">
        <v>46053</v>
      </c>
      <c r="M7277" s="3">
        <v>47849</v>
      </c>
      <c r="N7277" s="2" t="s">
        <v>128</v>
      </c>
    </row>
    <row r="7278" spans="2:14" x14ac:dyDescent="0.25">
      <c r="B7278" s="2" t="s">
        <v>5791</v>
      </c>
      <c r="C7278" s="2" t="s">
        <v>5792</v>
      </c>
      <c r="D7278" s="2" t="s">
        <v>1367</v>
      </c>
      <c r="E7278" s="2" t="s">
        <v>17</v>
      </c>
      <c r="F7278" s="2" t="s">
        <v>18</v>
      </c>
      <c r="G7278" s="2" t="s">
        <v>175</v>
      </c>
      <c r="H7278" s="2" t="s">
        <v>5790</v>
      </c>
      <c r="I7278" s="2">
        <v>0</v>
      </c>
      <c r="J7278" s="2">
        <v>0</v>
      </c>
      <c r="K7278" s="2">
        <v>60123016</v>
      </c>
      <c r="L7278" s="3">
        <v>46053</v>
      </c>
      <c r="M7278" s="3">
        <v>47849</v>
      </c>
      <c r="N7278" s="2" t="s">
        <v>128</v>
      </c>
    </row>
    <row r="7279" spans="2:14" x14ac:dyDescent="0.25">
      <c r="B7279" s="2" t="s">
        <v>5791</v>
      </c>
      <c r="C7279" s="2" t="s">
        <v>5792</v>
      </c>
      <c r="D7279" s="2" t="s">
        <v>1367</v>
      </c>
      <c r="E7279" s="2" t="s">
        <v>181</v>
      </c>
      <c r="F7279" s="2" t="s">
        <v>18</v>
      </c>
      <c r="G7279" s="2" t="s">
        <v>175</v>
      </c>
      <c r="H7279" s="2" t="s">
        <v>5790</v>
      </c>
      <c r="I7279" s="2">
        <v>0</v>
      </c>
      <c r="J7279" s="2">
        <v>0</v>
      </c>
      <c r="K7279" s="2">
        <v>51211208</v>
      </c>
      <c r="L7279" s="3">
        <v>46024</v>
      </c>
      <c r="M7279" s="3">
        <v>47818</v>
      </c>
      <c r="N7279" s="2" t="s">
        <v>128</v>
      </c>
    </row>
    <row r="7280" spans="2:14" x14ac:dyDescent="0.25">
      <c r="B7280" s="2" t="s">
        <v>5793</v>
      </c>
      <c r="C7280" s="2" t="s">
        <v>5794</v>
      </c>
      <c r="D7280" s="2" t="s">
        <v>16</v>
      </c>
      <c r="E7280" s="2" t="s">
        <v>17</v>
      </c>
      <c r="F7280" s="2" t="s">
        <v>18</v>
      </c>
      <c r="G7280" s="2" t="s">
        <v>175</v>
      </c>
      <c r="H7280" s="2" t="s">
        <v>5790</v>
      </c>
      <c r="I7280" s="2">
        <v>3317</v>
      </c>
      <c r="J7280" s="2">
        <v>0</v>
      </c>
      <c r="K7280" s="2">
        <v>50110003</v>
      </c>
      <c r="L7280" s="3">
        <v>45693</v>
      </c>
      <c r="M7280" s="3">
        <v>47484</v>
      </c>
      <c r="N7280" s="2" t="s">
        <v>128</v>
      </c>
    </row>
    <row r="7281" spans="2:14" x14ac:dyDescent="0.25">
      <c r="B7281" s="2" t="s">
        <v>5793</v>
      </c>
      <c r="C7281" s="2" t="s">
        <v>5794</v>
      </c>
      <c r="D7281" s="2" t="s">
        <v>16</v>
      </c>
      <c r="E7281" s="2" t="s">
        <v>17</v>
      </c>
      <c r="F7281" s="2" t="s">
        <v>18</v>
      </c>
      <c r="G7281" s="2" t="s">
        <v>175</v>
      </c>
      <c r="H7281" s="2" t="s">
        <v>5790</v>
      </c>
      <c r="I7281" s="2">
        <v>3317</v>
      </c>
      <c r="J7281" s="2">
        <v>0</v>
      </c>
      <c r="K7281" s="2">
        <v>50113004</v>
      </c>
      <c r="L7281" s="3">
        <v>45693</v>
      </c>
      <c r="M7281" s="3">
        <v>47484</v>
      </c>
      <c r="N7281" s="2" t="s">
        <v>128</v>
      </c>
    </row>
    <row r="7282" spans="2:14" x14ac:dyDescent="0.25">
      <c r="B7282" s="2" t="s">
        <v>5793</v>
      </c>
      <c r="C7282" s="2" t="s">
        <v>5794</v>
      </c>
      <c r="D7282" s="2" t="s">
        <v>16</v>
      </c>
      <c r="E7282" s="2" t="s">
        <v>17</v>
      </c>
      <c r="F7282" s="2" t="s">
        <v>18</v>
      </c>
      <c r="G7282" s="2" t="s">
        <v>175</v>
      </c>
      <c r="H7282" s="2" t="s">
        <v>5790</v>
      </c>
      <c r="I7282" s="2">
        <v>3317</v>
      </c>
      <c r="J7282" s="2">
        <v>0</v>
      </c>
      <c r="K7282" s="2">
        <v>50114006</v>
      </c>
      <c r="L7282" s="3">
        <v>45693</v>
      </c>
      <c r="M7282" s="3">
        <v>47484</v>
      </c>
      <c r="N7282" s="2" t="s">
        <v>128</v>
      </c>
    </row>
    <row r="7283" spans="2:14" x14ac:dyDescent="0.25">
      <c r="B7283" s="2" t="s">
        <v>5793</v>
      </c>
      <c r="C7283" s="2" t="s">
        <v>5794</v>
      </c>
      <c r="D7283" s="2" t="s">
        <v>16</v>
      </c>
      <c r="E7283" s="2" t="s">
        <v>17</v>
      </c>
      <c r="F7283" s="2" t="s">
        <v>18</v>
      </c>
      <c r="G7283" s="2" t="s">
        <v>175</v>
      </c>
      <c r="H7283" s="2" t="s">
        <v>5790</v>
      </c>
      <c r="I7283" s="2">
        <v>3317</v>
      </c>
      <c r="J7283" s="2">
        <v>0</v>
      </c>
      <c r="K7283" s="2">
        <v>50115007</v>
      </c>
      <c r="L7283" s="3">
        <v>45693</v>
      </c>
      <c r="M7283" s="3">
        <v>47484</v>
      </c>
      <c r="N7283" s="2" t="s">
        <v>128</v>
      </c>
    </row>
    <row r="7284" spans="2:14" x14ac:dyDescent="0.25">
      <c r="B7284" s="2" t="s">
        <v>5793</v>
      </c>
      <c r="C7284" s="2" t="s">
        <v>5794</v>
      </c>
      <c r="D7284" s="2" t="s">
        <v>16</v>
      </c>
      <c r="E7284" s="2" t="s">
        <v>17</v>
      </c>
      <c r="F7284" s="2" t="s">
        <v>18</v>
      </c>
      <c r="G7284" s="2" t="s">
        <v>175</v>
      </c>
      <c r="H7284" s="2" t="s">
        <v>5790</v>
      </c>
      <c r="I7284" s="2">
        <v>3317</v>
      </c>
      <c r="J7284" s="2">
        <v>0</v>
      </c>
      <c r="K7284" s="2">
        <v>50116008</v>
      </c>
      <c r="L7284" s="3">
        <v>45693</v>
      </c>
      <c r="M7284" s="3">
        <v>47484</v>
      </c>
      <c r="N7284" s="2" t="s">
        <v>128</v>
      </c>
    </row>
    <row r="7285" spans="2:14" x14ac:dyDescent="0.25">
      <c r="B7285" s="2" t="s">
        <v>5793</v>
      </c>
      <c r="C7285" s="2" t="s">
        <v>5794</v>
      </c>
      <c r="D7285" s="2" t="s">
        <v>16</v>
      </c>
      <c r="E7285" s="2" t="s">
        <v>17</v>
      </c>
      <c r="F7285" s="2" t="s">
        <v>18</v>
      </c>
      <c r="G7285" s="2" t="s">
        <v>175</v>
      </c>
      <c r="H7285" s="2" t="s">
        <v>5790</v>
      </c>
      <c r="I7285" s="2">
        <v>3317</v>
      </c>
      <c r="J7285" s="2">
        <v>0</v>
      </c>
      <c r="K7285" s="2">
        <v>50424063</v>
      </c>
      <c r="L7285" s="3">
        <v>45859</v>
      </c>
      <c r="M7285" s="3">
        <v>47665</v>
      </c>
      <c r="N7285" s="2" t="s">
        <v>128</v>
      </c>
    </row>
    <row r="7286" spans="2:14" x14ac:dyDescent="0.25">
      <c r="B7286" s="2" t="s">
        <v>5793</v>
      </c>
      <c r="C7286" s="2" t="s">
        <v>5794</v>
      </c>
      <c r="D7286" s="2" t="s">
        <v>16</v>
      </c>
      <c r="E7286" s="2" t="s">
        <v>17</v>
      </c>
      <c r="F7286" s="2" t="s">
        <v>18</v>
      </c>
      <c r="G7286" s="2" t="s">
        <v>175</v>
      </c>
      <c r="H7286" s="2" t="s">
        <v>5790</v>
      </c>
      <c r="I7286" s="2">
        <v>3317</v>
      </c>
      <c r="J7286" s="2">
        <v>0</v>
      </c>
      <c r="K7286" s="2">
        <v>50509076</v>
      </c>
      <c r="L7286" s="3">
        <v>46030</v>
      </c>
      <c r="M7286" s="3">
        <v>47453</v>
      </c>
      <c r="N7286" s="2" t="s">
        <v>128</v>
      </c>
    </row>
    <row r="7287" spans="2:14" x14ac:dyDescent="0.25">
      <c r="B7287" s="2" t="s">
        <v>5793</v>
      </c>
      <c r="C7287" s="2" t="s">
        <v>5794</v>
      </c>
      <c r="D7287" s="2" t="s">
        <v>16</v>
      </c>
      <c r="E7287" s="2" t="s">
        <v>17</v>
      </c>
      <c r="F7287" s="2" t="s">
        <v>18</v>
      </c>
      <c r="G7287" s="2" t="s">
        <v>175</v>
      </c>
      <c r="H7287" s="2" t="s">
        <v>5790</v>
      </c>
      <c r="I7287" s="2">
        <v>3317</v>
      </c>
      <c r="J7287" s="2">
        <v>0</v>
      </c>
      <c r="K7287" s="2">
        <v>50510077</v>
      </c>
      <c r="L7287" s="3">
        <v>45859</v>
      </c>
      <c r="M7287" s="3">
        <v>47665</v>
      </c>
      <c r="N7287" s="2" t="s">
        <v>128</v>
      </c>
    </row>
    <row r="7288" spans="2:14" x14ac:dyDescent="0.25">
      <c r="B7288" s="2" t="s">
        <v>5793</v>
      </c>
      <c r="C7288" s="2" t="s">
        <v>5794</v>
      </c>
      <c r="D7288" s="2" t="s">
        <v>16</v>
      </c>
      <c r="E7288" s="2" t="s">
        <v>17</v>
      </c>
      <c r="F7288" s="2" t="s">
        <v>18</v>
      </c>
      <c r="G7288" s="2" t="s">
        <v>175</v>
      </c>
      <c r="H7288" s="2" t="s">
        <v>5790</v>
      </c>
      <c r="I7288" s="2">
        <v>3317</v>
      </c>
      <c r="J7288" s="2">
        <v>0</v>
      </c>
      <c r="K7288" s="2">
        <v>50526090</v>
      </c>
      <c r="L7288" s="3">
        <v>45859</v>
      </c>
      <c r="M7288" s="3">
        <v>47665</v>
      </c>
      <c r="N7288" s="2" t="s">
        <v>128</v>
      </c>
    </row>
    <row r="7289" spans="2:14" x14ac:dyDescent="0.25">
      <c r="B7289" s="2" t="s">
        <v>5793</v>
      </c>
      <c r="C7289" s="2" t="s">
        <v>5794</v>
      </c>
      <c r="D7289" s="2" t="s">
        <v>16</v>
      </c>
      <c r="E7289" s="2" t="s">
        <v>17</v>
      </c>
      <c r="F7289" s="2" t="s">
        <v>18</v>
      </c>
      <c r="G7289" s="2" t="s">
        <v>175</v>
      </c>
      <c r="H7289" s="2" t="s">
        <v>5790</v>
      </c>
      <c r="I7289" s="2">
        <v>3317</v>
      </c>
      <c r="J7289" s="2">
        <v>0</v>
      </c>
      <c r="K7289" s="2">
        <v>50711105</v>
      </c>
      <c r="L7289" s="3">
        <v>45885</v>
      </c>
      <c r="M7289" s="3">
        <v>47696</v>
      </c>
      <c r="N7289" s="2" t="s">
        <v>128</v>
      </c>
    </row>
    <row r="7290" spans="2:14" x14ac:dyDescent="0.25">
      <c r="B7290" s="2" t="s">
        <v>5793</v>
      </c>
      <c r="C7290" s="2" t="s">
        <v>5794</v>
      </c>
      <c r="D7290" s="2" t="s">
        <v>16</v>
      </c>
      <c r="E7290" s="2" t="s">
        <v>17</v>
      </c>
      <c r="F7290" s="2" t="s">
        <v>18</v>
      </c>
      <c r="G7290" s="2" t="s">
        <v>175</v>
      </c>
      <c r="H7290" s="2" t="s">
        <v>5790</v>
      </c>
      <c r="I7290" s="2">
        <v>3317</v>
      </c>
      <c r="J7290" s="2">
        <v>0</v>
      </c>
      <c r="K7290" s="2">
        <v>50714106</v>
      </c>
      <c r="L7290" s="3">
        <v>45885</v>
      </c>
      <c r="M7290" s="3">
        <v>47696</v>
      </c>
      <c r="N7290" s="2" t="s">
        <v>128</v>
      </c>
    </row>
    <row r="7291" spans="2:14" x14ac:dyDescent="0.25">
      <c r="B7291" s="2" t="s">
        <v>5793</v>
      </c>
      <c r="C7291" s="2" t="s">
        <v>5794</v>
      </c>
      <c r="D7291" s="2" t="s">
        <v>16</v>
      </c>
      <c r="E7291" s="2" t="s">
        <v>17</v>
      </c>
      <c r="F7291" s="2" t="s">
        <v>18</v>
      </c>
      <c r="G7291" s="2" t="s">
        <v>175</v>
      </c>
      <c r="H7291" s="2" t="s">
        <v>5790</v>
      </c>
      <c r="I7291" s="2">
        <v>3317</v>
      </c>
      <c r="J7291" s="2">
        <v>0</v>
      </c>
      <c r="K7291" s="2">
        <v>50715107</v>
      </c>
      <c r="L7291" s="3">
        <v>45885</v>
      </c>
      <c r="M7291" s="3">
        <v>47696</v>
      </c>
      <c r="N7291" s="2" t="s">
        <v>128</v>
      </c>
    </row>
    <row r="7292" spans="2:14" x14ac:dyDescent="0.25">
      <c r="B7292" s="2" t="s">
        <v>5793</v>
      </c>
      <c r="C7292" s="2" t="s">
        <v>5794</v>
      </c>
      <c r="D7292" s="2" t="s">
        <v>16</v>
      </c>
      <c r="E7292" s="2" t="s">
        <v>17</v>
      </c>
      <c r="F7292" s="2" t="s">
        <v>18</v>
      </c>
      <c r="G7292" s="2" t="s">
        <v>175</v>
      </c>
      <c r="H7292" s="2" t="s">
        <v>5790</v>
      </c>
      <c r="I7292" s="2">
        <v>3317</v>
      </c>
      <c r="J7292" s="2">
        <v>0</v>
      </c>
      <c r="K7292" s="2">
        <v>50716108</v>
      </c>
      <c r="L7292" s="3">
        <v>45885</v>
      </c>
      <c r="M7292" s="3">
        <v>47696</v>
      </c>
      <c r="N7292" s="2" t="s">
        <v>128</v>
      </c>
    </row>
    <row r="7293" spans="2:14" x14ac:dyDescent="0.25">
      <c r="B7293" s="2" t="s">
        <v>5793</v>
      </c>
      <c r="C7293" s="2" t="s">
        <v>5794</v>
      </c>
      <c r="D7293" s="2" t="s">
        <v>16</v>
      </c>
      <c r="E7293" s="2" t="s">
        <v>17</v>
      </c>
      <c r="F7293" s="2" t="s">
        <v>18</v>
      </c>
      <c r="G7293" s="2" t="s">
        <v>175</v>
      </c>
      <c r="H7293" s="2" t="s">
        <v>5790</v>
      </c>
      <c r="I7293" s="2">
        <v>3317</v>
      </c>
      <c r="J7293" s="2">
        <v>0</v>
      </c>
      <c r="K7293" s="2">
        <v>50718110</v>
      </c>
      <c r="L7293" s="3">
        <v>45885</v>
      </c>
      <c r="M7293" s="3">
        <v>47696</v>
      </c>
      <c r="N7293" s="2" t="s">
        <v>128</v>
      </c>
    </row>
    <row r="7294" spans="2:14" x14ac:dyDescent="0.25">
      <c r="B7294" s="2" t="s">
        <v>5793</v>
      </c>
      <c r="C7294" s="2" t="s">
        <v>5794</v>
      </c>
      <c r="D7294" s="2" t="s">
        <v>16</v>
      </c>
      <c r="E7294" s="2" t="s">
        <v>17</v>
      </c>
      <c r="F7294" s="2" t="s">
        <v>18</v>
      </c>
      <c r="G7294" s="2" t="s">
        <v>175</v>
      </c>
      <c r="H7294" s="2" t="s">
        <v>5790</v>
      </c>
      <c r="I7294" s="2">
        <v>3317</v>
      </c>
      <c r="J7294" s="2">
        <v>0</v>
      </c>
      <c r="K7294" s="2">
        <v>50722113</v>
      </c>
      <c r="L7294" s="3">
        <v>45885</v>
      </c>
      <c r="M7294" s="3">
        <v>47696</v>
      </c>
      <c r="N7294" s="2" t="s">
        <v>128</v>
      </c>
    </row>
    <row r="7295" spans="2:14" x14ac:dyDescent="0.25">
      <c r="B7295" s="2" t="s">
        <v>5793</v>
      </c>
      <c r="C7295" s="2" t="s">
        <v>5794</v>
      </c>
      <c r="D7295" s="2" t="s">
        <v>16</v>
      </c>
      <c r="E7295" s="2" t="s">
        <v>17</v>
      </c>
      <c r="F7295" s="2" t="s">
        <v>18</v>
      </c>
      <c r="G7295" s="2" t="s">
        <v>175</v>
      </c>
      <c r="H7295" s="2" t="s">
        <v>5790</v>
      </c>
      <c r="I7295" s="2">
        <v>3317</v>
      </c>
      <c r="J7295" s="2">
        <v>0</v>
      </c>
      <c r="K7295" s="2">
        <v>50805124</v>
      </c>
      <c r="L7295" s="3">
        <v>45931</v>
      </c>
      <c r="M7295" s="3">
        <v>47727</v>
      </c>
      <c r="N7295" s="2" t="s">
        <v>128</v>
      </c>
    </row>
    <row r="7296" spans="2:14" x14ac:dyDescent="0.25">
      <c r="B7296" s="2" t="s">
        <v>5793</v>
      </c>
      <c r="C7296" s="2" t="s">
        <v>5794</v>
      </c>
      <c r="D7296" s="2" t="s">
        <v>16</v>
      </c>
      <c r="E7296" s="2" t="s">
        <v>17</v>
      </c>
      <c r="F7296" s="2" t="s">
        <v>18</v>
      </c>
      <c r="G7296" s="2" t="s">
        <v>175</v>
      </c>
      <c r="H7296" s="2" t="s">
        <v>5790</v>
      </c>
      <c r="I7296" s="2">
        <v>3317</v>
      </c>
      <c r="J7296" s="2">
        <v>0</v>
      </c>
      <c r="K7296" s="2">
        <v>50805125</v>
      </c>
      <c r="L7296" s="3">
        <v>45931</v>
      </c>
      <c r="M7296" s="3">
        <v>47727</v>
      </c>
      <c r="N7296" s="2" t="s">
        <v>128</v>
      </c>
    </row>
    <row r="7297" spans="2:14" x14ac:dyDescent="0.25">
      <c r="B7297" s="2" t="s">
        <v>5793</v>
      </c>
      <c r="C7297" s="2" t="s">
        <v>5794</v>
      </c>
      <c r="D7297" s="2" t="s">
        <v>16</v>
      </c>
      <c r="E7297" s="2" t="s">
        <v>17</v>
      </c>
      <c r="F7297" s="2" t="s">
        <v>18</v>
      </c>
      <c r="G7297" s="2" t="s">
        <v>175</v>
      </c>
      <c r="H7297" s="2" t="s">
        <v>5790</v>
      </c>
      <c r="I7297" s="2">
        <v>3317</v>
      </c>
      <c r="J7297" s="2">
        <v>0</v>
      </c>
      <c r="K7297" s="2">
        <v>50806126</v>
      </c>
      <c r="L7297" s="3">
        <v>45931</v>
      </c>
      <c r="M7297" s="3">
        <v>47727</v>
      </c>
      <c r="N7297" s="2" t="s">
        <v>128</v>
      </c>
    </row>
    <row r="7298" spans="2:14" x14ac:dyDescent="0.25">
      <c r="B7298" s="2" t="s">
        <v>5793</v>
      </c>
      <c r="C7298" s="2" t="s">
        <v>5794</v>
      </c>
      <c r="D7298" s="2" t="s">
        <v>16</v>
      </c>
      <c r="E7298" s="2" t="s">
        <v>17</v>
      </c>
      <c r="F7298" s="2" t="s">
        <v>18</v>
      </c>
      <c r="G7298" s="2" t="s">
        <v>175</v>
      </c>
      <c r="H7298" s="2" t="s">
        <v>5790</v>
      </c>
      <c r="I7298" s="2">
        <v>3317</v>
      </c>
      <c r="J7298" s="2">
        <v>0</v>
      </c>
      <c r="K7298" s="2">
        <v>50807127</v>
      </c>
      <c r="L7298" s="3">
        <v>45933</v>
      </c>
      <c r="M7298" s="3">
        <v>47727</v>
      </c>
      <c r="N7298" s="2" t="s">
        <v>128</v>
      </c>
    </row>
    <row r="7299" spans="2:14" x14ac:dyDescent="0.25">
      <c r="B7299" s="2" t="s">
        <v>5793</v>
      </c>
      <c r="C7299" s="2" t="s">
        <v>5794</v>
      </c>
      <c r="D7299" s="2" t="s">
        <v>16</v>
      </c>
      <c r="E7299" s="2" t="s">
        <v>17</v>
      </c>
      <c r="F7299" s="2" t="s">
        <v>18</v>
      </c>
      <c r="G7299" s="2" t="s">
        <v>175</v>
      </c>
      <c r="H7299" s="2" t="s">
        <v>5790</v>
      </c>
      <c r="I7299" s="2">
        <v>3317</v>
      </c>
      <c r="J7299" s="2">
        <v>0</v>
      </c>
      <c r="K7299" s="2">
        <v>50808128</v>
      </c>
      <c r="L7299" s="3">
        <v>45933</v>
      </c>
      <c r="M7299" s="3">
        <v>47727</v>
      </c>
      <c r="N7299" s="2" t="s">
        <v>128</v>
      </c>
    </row>
    <row r="7300" spans="2:14" x14ac:dyDescent="0.25">
      <c r="B7300" s="2" t="s">
        <v>5793</v>
      </c>
      <c r="C7300" s="2" t="s">
        <v>5794</v>
      </c>
      <c r="D7300" s="2" t="s">
        <v>16</v>
      </c>
      <c r="E7300" s="2" t="s">
        <v>17</v>
      </c>
      <c r="F7300" s="2" t="s">
        <v>18</v>
      </c>
      <c r="G7300" s="2" t="s">
        <v>175</v>
      </c>
      <c r="H7300" s="2" t="s">
        <v>5790</v>
      </c>
      <c r="I7300" s="2">
        <v>3317</v>
      </c>
      <c r="J7300" s="2">
        <v>0</v>
      </c>
      <c r="K7300" s="2">
        <v>50808129</v>
      </c>
      <c r="L7300" s="3">
        <v>45933</v>
      </c>
      <c r="M7300" s="3">
        <v>47727</v>
      </c>
      <c r="N7300" s="2" t="s">
        <v>128</v>
      </c>
    </row>
    <row r="7301" spans="2:14" x14ac:dyDescent="0.25">
      <c r="B7301" s="2" t="s">
        <v>5793</v>
      </c>
      <c r="C7301" s="2" t="s">
        <v>5794</v>
      </c>
      <c r="D7301" s="2" t="s">
        <v>16</v>
      </c>
      <c r="E7301" s="2" t="s">
        <v>17</v>
      </c>
      <c r="F7301" s="2" t="s">
        <v>18</v>
      </c>
      <c r="G7301" s="2" t="s">
        <v>175</v>
      </c>
      <c r="H7301" s="2" t="s">
        <v>5790</v>
      </c>
      <c r="I7301" s="2">
        <v>3317</v>
      </c>
      <c r="J7301" s="2">
        <v>0</v>
      </c>
      <c r="K7301" s="2">
        <v>51017144</v>
      </c>
      <c r="L7301" s="3">
        <v>45966</v>
      </c>
      <c r="M7301" s="3">
        <v>47757</v>
      </c>
      <c r="N7301" s="2" t="s">
        <v>128</v>
      </c>
    </row>
    <row r="7302" spans="2:14" x14ac:dyDescent="0.25">
      <c r="B7302" s="2" t="s">
        <v>5793</v>
      </c>
      <c r="C7302" s="2" t="s">
        <v>5794</v>
      </c>
      <c r="D7302" s="2" t="s">
        <v>16</v>
      </c>
      <c r="E7302" s="2" t="s">
        <v>17</v>
      </c>
      <c r="F7302" s="2" t="s">
        <v>18</v>
      </c>
      <c r="G7302" s="2" t="s">
        <v>175</v>
      </c>
      <c r="H7302" s="2" t="s">
        <v>5790</v>
      </c>
      <c r="I7302" s="2">
        <v>3317</v>
      </c>
      <c r="J7302" s="2">
        <v>0</v>
      </c>
      <c r="K7302" s="2">
        <v>51030158</v>
      </c>
      <c r="L7302" s="3">
        <v>46011</v>
      </c>
      <c r="M7302" s="3">
        <v>47818</v>
      </c>
      <c r="N7302" s="2" t="s">
        <v>128</v>
      </c>
    </row>
    <row r="7303" spans="2:14" x14ac:dyDescent="0.25">
      <c r="B7303" s="2" t="s">
        <v>5793</v>
      </c>
      <c r="C7303" s="2" t="s">
        <v>5794</v>
      </c>
      <c r="D7303" s="2" t="s">
        <v>16</v>
      </c>
      <c r="E7303" s="2" t="s">
        <v>17</v>
      </c>
      <c r="F7303" s="2" t="s">
        <v>18</v>
      </c>
      <c r="G7303" s="2" t="s">
        <v>175</v>
      </c>
      <c r="H7303" s="2" t="s">
        <v>5790</v>
      </c>
      <c r="I7303" s="2">
        <v>3317</v>
      </c>
      <c r="J7303" s="2">
        <v>0</v>
      </c>
      <c r="K7303" s="2">
        <v>51030158</v>
      </c>
      <c r="L7303" s="3">
        <v>46030</v>
      </c>
      <c r="M7303" s="3">
        <v>47453</v>
      </c>
      <c r="N7303" s="2" t="s">
        <v>128</v>
      </c>
    </row>
    <row r="7304" spans="2:14" x14ac:dyDescent="0.25">
      <c r="B7304" s="2" t="s">
        <v>5793</v>
      </c>
      <c r="C7304" s="2" t="s">
        <v>5794</v>
      </c>
      <c r="D7304" s="2" t="s">
        <v>16</v>
      </c>
      <c r="E7304" s="2" t="s">
        <v>17</v>
      </c>
      <c r="F7304" s="2" t="s">
        <v>18</v>
      </c>
      <c r="G7304" s="2" t="s">
        <v>175</v>
      </c>
      <c r="H7304" s="2" t="s">
        <v>5790</v>
      </c>
      <c r="I7304" s="2">
        <v>3317</v>
      </c>
      <c r="J7304" s="2">
        <v>0</v>
      </c>
      <c r="K7304" s="2">
        <v>51106166</v>
      </c>
      <c r="L7304" s="3">
        <v>45980</v>
      </c>
      <c r="M7304" s="3">
        <v>47788</v>
      </c>
      <c r="N7304" s="2" t="s">
        <v>128</v>
      </c>
    </row>
    <row r="7305" spans="2:14" x14ac:dyDescent="0.25">
      <c r="B7305" s="2" t="s">
        <v>5793</v>
      </c>
      <c r="C7305" s="2" t="s">
        <v>5794</v>
      </c>
      <c r="D7305" s="2" t="s">
        <v>16</v>
      </c>
      <c r="E7305" s="2" t="s">
        <v>17</v>
      </c>
      <c r="F7305" s="2" t="s">
        <v>18</v>
      </c>
      <c r="G7305" s="2" t="s">
        <v>175</v>
      </c>
      <c r="H7305" s="2" t="s">
        <v>5790</v>
      </c>
      <c r="I7305" s="2">
        <v>3317</v>
      </c>
      <c r="J7305" s="2">
        <v>0</v>
      </c>
      <c r="K7305" s="2">
        <v>51107167</v>
      </c>
      <c r="L7305" s="3">
        <v>45980</v>
      </c>
      <c r="M7305" s="3">
        <v>47788</v>
      </c>
      <c r="N7305" s="2" t="s">
        <v>128</v>
      </c>
    </row>
    <row r="7306" spans="2:14" x14ac:dyDescent="0.25">
      <c r="B7306" s="2" t="s">
        <v>5793</v>
      </c>
      <c r="C7306" s="2" t="s">
        <v>5794</v>
      </c>
      <c r="D7306" s="2" t="s">
        <v>16</v>
      </c>
      <c r="E7306" s="2" t="s">
        <v>17</v>
      </c>
      <c r="F7306" s="2" t="s">
        <v>18</v>
      </c>
      <c r="G7306" s="2" t="s">
        <v>175</v>
      </c>
      <c r="H7306" s="2" t="s">
        <v>5790</v>
      </c>
      <c r="I7306" s="2">
        <v>3317</v>
      </c>
      <c r="J7306" s="2">
        <v>0</v>
      </c>
      <c r="K7306" s="2">
        <v>51107168</v>
      </c>
      <c r="L7306" s="3">
        <v>45980</v>
      </c>
      <c r="M7306" s="3">
        <v>47788</v>
      </c>
      <c r="N7306" s="2" t="s">
        <v>128</v>
      </c>
    </row>
    <row r="7307" spans="2:14" x14ac:dyDescent="0.25">
      <c r="B7307" s="2" t="s">
        <v>5793</v>
      </c>
      <c r="C7307" s="2" t="s">
        <v>5794</v>
      </c>
      <c r="D7307" s="2" t="s">
        <v>16</v>
      </c>
      <c r="E7307" s="2" t="s">
        <v>17</v>
      </c>
      <c r="F7307" s="2" t="s">
        <v>18</v>
      </c>
      <c r="G7307" s="2" t="s">
        <v>175</v>
      </c>
      <c r="H7307" s="2" t="s">
        <v>5790</v>
      </c>
      <c r="I7307" s="2">
        <v>3317</v>
      </c>
      <c r="J7307" s="2">
        <v>0</v>
      </c>
      <c r="K7307" s="2">
        <v>51111169</v>
      </c>
      <c r="L7307" s="3">
        <v>45980</v>
      </c>
      <c r="M7307" s="3">
        <v>47788</v>
      </c>
      <c r="N7307" s="2" t="s">
        <v>128</v>
      </c>
    </row>
    <row r="7308" spans="2:14" x14ac:dyDescent="0.25">
      <c r="B7308" s="2" t="s">
        <v>5793</v>
      </c>
      <c r="C7308" s="2" t="s">
        <v>5794</v>
      </c>
      <c r="D7308" s="2" t="s">
        <v>16</v>
      </c>
      <c r="E7308" s="2" t="s">
        <v>17</v>
      </c>
      <c r="F7308" s="2" t="s">
        <v>18</v>
      </c>
      <c r="G7308" s="2" t="s">
        <v>175</v>
      </c>
      <c r="H7308" s="2" t="s">
        <v>5790</v>
      </c>
      <c r="I7308" s="2">
        <v>3317</v>
      </c>
      <c r="J7308" s="2">
        <v>0</v>
      </c>
      <c r="K7308" s="2">
        <v>51112170</v>
      </c>
      <c r="L7308" s="3">
        <v>45980</v>
      </c>
      <c r="M7308" s="3">
        <v>47788</v>
      </c>
      <c r="N7308" s="2" t="s">
        <v>128</v>
      </c>
    </row>
    <row r="7309" spans="2:14" x14ac:dyDescent="0.25">
      <c r="B7309" s="2" t="s">
        <v>5793</v>
      </c>
      <c r="C7309" s="2" t="s">
        <v>5794</v>
      </c>
      <c r="D7309" s="2" t="s">
        <v>16</v>
      </c>
      <c r="E7309" s="2" t="s">
        <v>17</v>
      </c>
      <c r="F7309" s="2" t="s">
        <v>18</v>
      </c>
      <c r="G7309" s="2" t="s">
        <v>175</v>
      </c>
      <c r="H7309" s="2" t="s">
        <v>5790</v>
      </c>
      <c r="I7309" s="2">
        <v>3317</v>
      </c>
      <c r="J7309" s="2">
        <v>0</v>
      </c>
      <c r="K7309" s="2">
        <v>51112171</v>
      </c>
      <c r="L7309" s="3">
        <v>45980</v>
      </c>
      <c r="M7309" s="3">
        <v>47788</v>
      </c>
      <c r="N7309" s="2" t="s">
        <v>128</v>
      </c>
    </row>
    <row r="7310" spans="2:14" x14ac:dyDescent="0.25">
      <c r="B7310" s="2" t="s">
        <v>5793</v>
      </c>
      <c r="C7310" s="2" t="s">
        <v>5794</v>
      </c>
      <c r="D7310" s="2" t="s">
        <v>16</v>
      </c>
      <c r="E7310" s="2" t="s">
        <v>17</v>
      </c>
      <c r="F7310" s="2" t="s">
        <v>18</v>
      </c>
      <c r="G7310" s="2" t="s">
        <v>175</v>
      </c>
      <c r="H7310" s="2" t="s">
        <v>5790</v>
      </c>
      <c r="I7310" s="2">
        <v>3317</v>
      </c>
      <c r="J7310" s="2">
        <v>0</v>
      </c>
      <c r="K7310" s="2">
        <v>51121186</v>
      </c>
      <c r="L7310" s="3">
        <v>46004</v>
      </c>
      <c r="M7310" s="3">
        <v>47788</v>
      </c>
      <c r="N7310" s="2" t="s">
        <v>128</v>
      </c>
    </row>
    <row r="7311" spans="2:14" x14ac:dyDescent="0.25">
      <c r="B7311" s="2" t="s">
        <v>5793</v>
      </c>
      <c r="C7311" s="2" t="s">
        <v>5794</v>
      </c>
      <c r="D7311" s="2" t="s">
        <v>16</v>
      </c>
      <c r="E7311" s="2" t="s">
        <v>17</v>
      </c>
      <c r="F7311" s="2" t="s">
        <v>18</v>
      </c>
      <c r="G7311" s="2" t="s">
        <v>175</v>
      </c>
      <c r="H7311" s="2" t="s">
        <v>5790</v>
      </c>
      <c r="I7311" s="2">
        <v>3317</v>
      </c>
      <c r="J7311" s="2">
        <v>0</v>
      </c>
      <c r="K7311" s="2">
        <v>51122187</v>
      </c>
      <c r="L7311" s="3">
        <v>46004</v>
      </c>
      <c r="M7311" s="3">
        <v>47788</v>
      </c>
      <c r="N7311" s="2" t="s">
        <v>128</v>
      </c>
    </row>
    <row r="7312" spans="2:14" x14ac:dyDescent="0.25">
      <c r="B7312" s="2" t="s">
        <v>5793</v>
      </c>
      <c r="C7312" s="2" t="s">
        <v>5794</v>
      </c>
      <c r="D7312" s="2" t="s">
        <v>16</v>
      </c>
      <c r="E7312" s="2" t="s">
        <v>17</v>
      </c>
      <c r="F7312" s="2" t="s">
        <v>18</v>
      </c>
      <c r="G7312" s="2" t="s">
        <v>175</v>
      </c>
      <c r="H7312" s="2" t="s">
        <v>5790</v>
      </c>
      <c r="I7312" s="2">
        <v>3317</v>
      </c>
      <c r="J7312" s="2">
        <v>0</v>
      </c>
      <c r="K7312" s="2">
        <v>51124188</v>
      </c>
      <c r="L7312" s="3">
        <v>46004</v>
      </c>
      <c r="M7312" s="3">
        <v>47818</v>
      </c>
      <c r="N7312" s="2" t="s">
        <v>128</v>
      </c>
    </row>
    <row r="7313" spans="2:14" x14ac:dyDescent="0.25">
      <c r="B7313" s="2" t="s">
        <v>5793</v>
      </c>
      <c r="C7313" s="2" t="s">
        <v>5794</v>
      </c>
      <c r="D7313" s="2" t="s">
        <v>16</v>
      </c>
      <c r="E7313" s="2" t="s">
        <v>17</v>
      </c>
      <c r="F7313" s="2" t="s">
        <v>18</v>
      </c>
      <c r="G7313" s="2" t="s">
        <v>175</v>
      </c>
      <c r="H7313" s="2" t="s">
        <v>5790</v>
      </c>
      <c r="I7313" s="2">
        <v>3317</v>
      </c>
      <c r="J7313" s="2">
        <v>0</v>
      </c>
      <c r="K7313" s="2">
        <v>51124189</v>
      </c>
      <c r="L7313" s="3">
        <v>46004</v>
      </c>
      <c r="M7313" s="3">
        <v>47818</v>
      </c>
      <c r="N7313" s="2" t="s">
        <v>128</v>
      </c>
    </row>
    <row r="7314" spans="2:14" x14ac:dyDescent="0.25">
      <c r="B7314" s="2" t="s">
        <v>5793</v>
      </c>
      <c r="C7314" s="2" t="s">
        <v>5794</v>
      </c>
      <c r="D7314" s="2" t="s">
        <v>16</v>
      </c>
      <c r="E7314" s="2" t="s">
        <v>17</v>
      </c>
      <c r="F7314" s="2" t="s">
        <v>18</v>
      </c>
      <c r="G7314" s="2" t="s">
        <v>175</v>
      </c>
      <c r="H7314" s="2" t="s">
        <v>5790</v>
      </c>
      <c r="I7314" s="2">
        <v>3317</v>
      </c>
      <c r="J7314" s="2">
        <v>0</v>
      </c>
      <c r="K7314" s="2">
        <v>51211209</v>
      </c>
      <c r="L7314" s="3">
        <v>46024</v>
      </c>
      <c r="M7314" s="3">
        <v>47818</v>
      </c>
      <c r="N7314" s="2" t="s">
        <v>128</v>
      </c>
    </row>
    <row r="7315" spans="2:14" x14ac:dyDescent="0.25">
      <c r="B7315" s="2" t="s">
        <v>5793</v>
      </c>
      <c r="C7315" s="2" t="s">
        <v>5794</v>
      </c>
      <c r="D7315" s="2" t="s">
        <v>16</v>
      </c>
      <c r="E7315" s="2" t="s">
        <v>17</v>
      </c>
      <c r="F7315" s="2" t="s">
        <v>18</v>
      </c>
      <c r="G7315" s="2" t="s">
        <v>175</v>
      </c>
      <c r="H7315" s="2" t="s">
        <v>5790</v>
      </c>
      <c r="I7315" s="2">
        <v>3317</v>
      </c>
      <c r="J7315" s="2">
        <v>0</v>
      </c>
      <c r="K7315" s="2">
        <v>51212210</v>
      </c>
      <c r="L7315" s="3">
        <v>46024</v>
      </c>
      <c r="M7315" s="3">
        <v>47818</v>
      </c>
      <c r="N7315" s="2" t="s">
        <v>128</v>
      </c>
    </row>
    <row r="7316" spans="2:14" x14ac:dyDescent="0.25">
      <c r="B7316" s="2" t="s">
        <v>5793</v>
      </c>
      <c r="C7316" s="2" t="s">
        <v>5794</v>
      </c>
      <c r="D7316" s="2" t="s">
        <v>16</v>
      </c>
      <c r="E7316" s="2" t="s">
        <v>17</v>
      </c>
      <c r="F7316" s="2" t="s">
        <v>18</v>
      </c>
      <c r="G7316" s="2" t="s">
        <v>175</v>
      </c>
      <c r="H7316" s="2" t="s">
        <v>5790</v>
      </c>
      <c r="I7316" s="2">
        <v>3317</v>
      </c>
      <c r="J7316" s="2">
        <v>0</v>
      </c>
      <c r="K7316" s="2">
        <v>51212210</v>
      </c>
      <c r="L7316" s="3">
        <v>46030</v>
      </c>
      <c r="M7316" s="3">
        <v>47453</v>
      </c>
      <c r="N7316" s="2" t="s">
        <v>128</v>
      </c>
    </row>
    <row r="7317" spans="2:14" x14ac:dyDescent="0.25">
      <c r="B7317" s="2" t="s">
        <v>5793</v>
      </c>
      <c r="C7317" s="2" t="s">
        <v>5794</v>
      </c>
      <c r="D7317" s="2" t="s">
        <v>16</v>
      </c>
      <c r="E7317" s="2" t="s">
        <v>17</v>
      </c>
      <c r="F7317" s="2" t="s">
        <v>18</v>
      </c>
      <c r="G7317" s="2" t="s">
        <v>175</v>
      </c>
      <c r="H7317" s="2" t="s">
        <v>5790</v>
      </c>
      <c r="I7317" s="2">
        <v>3317</v>
      </c>
      <c r="J7317" s="2">
        <v>0</v>
      </c>
      <c r="K7317" s="2">
        <v>51215212</v>
      </c>
      <c r="L7317" s="3">
        <v>46030</v>
      </c>
      <c r="M7317" s="3">
        <v>47453</v>
      </c>
      <c r="N7317" s="2" t="s">
        <v>128</v>
      </c>
    </row>
    <row r="7318" spans="2:14" x14ac:dyDescent="0.25">
      <c r="B7318" s="2" t="s">
        <v>5793</v>
      </c>
      <c r="C7318" s="2" t="s">
        <v>5794</v>
      </c>
      <c r="D7318" s="2" t="s">
        <v>16</v>
      </c>
      <c r="E7318" s="2" t="s">
        <v>17</v>
      </c>
      <c r="F7318" s="2" t="s">
        <v>18</v>
      </c>
      <c r="G7318" s="2" t="s">
        <v>175</v>
      </c>
      <c r="H7318" s="2" t="s">
        <v>5790</v>
      </c>
      <c r="I7318" s="2">
        <v>3317</v>
      </c>
      <c r="J7318" s="2">
        <v>0</v>
      </c>
      <c r="K7318" s="2">
        <v>51215212</v>
      </c>
      <c r="L7318" s="3">
        <v>46034</v>
      </c>
      <c r="M7318" s="3">
        <v>47849</v>
      </c>
      <c r="N7318" s="2" t="s">
        <v>128</v>
      </c>
    </row>
    <row r="7319" spans="2:14" x14ac:dyDescent="0.25">
      <c r="B7319" s="2" t="s">
        <v>5793</v>
      </c>
      <c r="C7319" s="2" t="s">
        <v>5794</v>
      </c>
      <c r="D7319" s="2" t="s">
        <v>16</v>
      </c>
      <c r="E7319" s="2" t="s">
        <v>17</v>
      </c>
      <c r="F7319" s="2" t="s">
        <v>18</v>
      </c>
      <c r="G7319" s="2" t="s">
        <v>175</v>
      </c>
      <c r="H7319" s="2" t="s">
        <v>5790</v>
      </c>
      <c r="I7319" s="2">
        <v>3317</v>
      </c>
      <c r="J7319" s="2">
        <v>0</v>
      </c>
      <c r="K7319" s="2">
        <v>51217215</v>
      </c>
      <c r="L7319" s="3">
        <v>46031</v>
      </c>
      <c r="M7319" s="3">
        <v>47849</v>
      </c>
      <c r="N7319" s="2" t="s">
        <v>128</v>
      </c>
    </row>
    <row r="7320" spans="2:14" x14ac:dyDescent="0.25">
      <c r="B7320" s="2" t="s">
        <v>5793</v>
      </c>
      <c r="C7320" s="2" t="s">
        <v>5794</v>
      </c>
      <c r="D7320" s="2" t="s">
        <v>16</v>
      </c>
      <c r="E7320" s="2" t="s">
        <v>17</v>
      </c>
      <c r="F7320" s="2" t="s">
        <v>18</v>
      </c>
      <c r="G7320" s="2" t="s">
        <v>175</v>
      </c>
      <c r="H7320" s="2" t="s">
        <v>5790</v>
      </c>
      <c r="I7320" s="2">
        <v>3317</v>
      </c>
      <c r="J7320" s="2">
        <v>0</v>
      </c>
      <c r="K7320" s="2">
        <v>60113008</v>
      </c>
      <c r="L7320" s="3">
        <v>46046</v>
      </c>
      <c r="M7320" s="3">
        <v>47849</v>
      </c>
      <c r="N7320" s="2" t="s">
        <v>128</v>
      </c>
    </row>
    <row r="7321" spans="2:14" x14ac:dyDescent="0.25">
      <c r="B7321" s="2" t="s">
        <v>5793</v>
      </c>
      <c r="C7321" s="2" t="s">
        <v>5794</v>
      </c>
      <c r="D7321" s="2" t="s">
        <v>16</v>
      </c>
      <c r="E7321" s="2" t="s">
        <v>17</v>
      </c>
      <c r="F7321" s="2" t="s">
        <v>18</v>
      </c>
      <c r="G7321" s="2" t="s">
        <v>175</v>
      </c>
      <c r="H7321" s="2" t="s">
        <v>5790</v>
      </c>
      <c r="I7321" s="2">
        <v>3317</v>
      </c>
      <c r="J7321" s="2">
        <v>0</v>
      </c>
      <c r="K7321" s="2">
        <v>60226033</v>
      </c>
      <c r="L7321" s="3">
        <v>46130</v>
      </c>
      <c r="M7321" s="3">
        <v>47939</v>
      </c>
      <c r="N7321" s="2" t="s">
        <v>128</v>
      </c>
    </row>
    <row r="7322" spans="2:14" x14ac:dyDescent="0.25">
      <c r="B7322" s="2" t="s">
        <v>5793</v>
      </c>
      <c r="C7322" s="2" t="s">
        <v>5794</v>
      </c>
      <c r="D7322" s="2" t="s">
        <v>16</v>
      </c>
      <c r="E7322" s="2" t="s">
        <v>17</v>
      </c>
      <c r="F7322" s="2" t="s">
        <v>18</v>
      </c>
      <c r="G7322" s="2" t="s">
        <v>175</v>
      </c>
      <c r="H7322" s="2" t="s">
        <v>5790</v>
      </c>
      <c r="I7322" s="2">
        <v>3317</v>
      </c>
      <c r="J7322" s="2">
        <v>0</v>
      </c>
      <c r="K7322" s="2">
        <v>60228034</v>
      </c>
      <c r="L7322" s="3">
        <v>46130</v>
      </c>
      <c r="M7322" s="3">
        <v>47939</v>
      </c>
      <c r="N7322" s="2" t="s">
        <v>128</v>
      </c>
    </row>
    <row r="7323" spans="2:14" x14ac:dyDescent="0.25">
      <c r="B7323" s="2" t="s">
        <v>5793</v>
      </c>
      <c r="C7323" s="2" t="s">
        <v>5794</v>
      </c>
      <c r="D7323" s="2" t="s">
        <v>16</v>
      </c>
      <c r="E7323" s="2" t="s">
        <v>17</v>
      </c>
      <c r="F7323" s="2" t="s">
        <v>18</v>
      </c>
      <c r="G7323" s="2" t="s">
        <v>175</v>
      </c>
      <c r="H7323" s="2" t="s">
        <v>5790</v>
      </c>
      <c r="I7323" s="2">
        <v>3317</v>
      </c>
      <c r="J7323" s="2">
        <v>0</v>
      </c>
      <c r="K7323" s="2">
        <v>60228035</v>
      </c>
      <c r="L7323" s="3">
        <v>46130</v>
      </c>
      <c r="M7323" s="3">
        <v>47939</v>
      </c>
      <c r="N7323" s="2" t="s">
        <v>128</v>
      </c>
    </row>
    <row r="7324" spans="2:14" x14ac:dyDescent="0.25">
      <c r="B7324" s="2" t="s">
        <v>5793</v>
      </c>
      <c r="C7324" s="2" t="s">
        <v>5794</v>
      </c>
      <c r="D7324" s="2" t="s">
        <v>16</v>
      </c>
      <c r="E7324" s="2" t="s">
        <v>17</v>
      </c>
      <c r="F7324" s="2" t="s">
        <v>18</v>
      </c>
      <c r="G7324" s="2" t="s">
        <v>175</v>
      </c>
      <c r="H7324" s="2" t="s">
        <v>5790</v>
      </c>
      <c r="I7324" s="2">
        <v>3317</v>
      </c>
      <c r="J7324" s="2">
        <v>0</v>
      </c>
      <c r="K7324" s="2">
        <v>60302036</v>
      </c>
      <c r="L7324" s="3">
        <v>46130</v>
      </c>
      <c r="M7324" s="3">
        <v>47939</v>
      </c>
      <c r="N7324" s="2" t="s">
        <v>128</v>
      </c>
    </row>
    <row r="7325" spans="2:14" x14ac:dyDescent="0.25">
      <c r="B7325" s="2" t="s">
        <v>5793</v>
      </c>
      <c r="C7325" s="2" t="s">
        <v>5794</v>
      </c>
      <c r="D7325" s="2" t="s">
        <v>16</v>
      </c>
      <c r="E7325" s="2" t="s">
        <v>17</v>
      </c>
      <c r="F7325" s="2" t="s">
        <v>18</v>
      </c>
      <c r="G7325" s="2" t="s">
        <v>175</v>
      </c>
      <c r="H7325" s="2" t="s">
        <v>5790</v>
      </c>
      <c r="I7325" s="2">
        <v>3317</v>
      </c>
      <c r="J7325" s="2">
        <v>317</v>
      </c>
      <c r="K7325" s="2">
        <v>60304038</v>
      </c>
      <c r="L7325" s="3">
        <v>46130</v>
      </c>
      <c r="M7325" s="3">
        <v>47939</v>
      </c>
      <c r="N7325" s="2" t="s">
        <v>128</v>
      </c>
    </row>
    <row r="7326" spans="2:14" x14ac:dyDescent="0.25">
      <c r="B7326" s="2" t="s">
        <v>5793</v>
      </c>
      <c r="C7326" s="2" t="s">
        <v>5794</v>
      </c>
      <c r="D7326" s="2" t="s">
        <v>16</v>
      </c>
      <c r="E7326" s="2" t="s">
        <v>17</v>
      </c>
      <c r="F7326" s="2" t="s">
        <v>18</v>
      </c>
      <c r="G7326" s="2" t="s">
        <v>175</v>
      </c>
      <c r="H7326" s="2" t="s">
        <v>5790</v>
      </c>
      <c r="I7326" s="2">
        <v>3317</v>
      </c>
      <c r="J7326" s="2">
        <v>660</v>
      </c>
      <c r="K7326" s="2">
        <v>60306042</v>
      </c>
      <c r="L7326" s="3">
        <v>46135</v>
      </c>
      <c r="M7326" s="3">
        <v>47939</v>
      </c>
      <c r="N7326" s="2" t="s">
        <v>128</v>
      </c>
    </row>
    <row r="7327" spans="2:14" x14ac:dyDescent="0.25">
      <c r="B7327" s="2" t="s">
        <v>5793</v>
      </c>
      <c r="C7327" s="2" t="s">
        <v>5794</v>
      </c>
      <c r="D7327" s="2" t="s">
        <v>16</v>
      </c>
      <c r="E7327" s="2" t="s">
        <v>17</v>
      </c>
      <c r="F7327" s="2" t="s">
        <v>18</v>
      </c>
      <c r="G7327" s="2" t="s">
        <v>175</v>
      </c>
      <c r="H7327" s="2" t="s">
        <v>5790</v>
      </c>
      <c r="I7327" s="2">
        <v>3317</v>
      </c>
      <c r="J7327" s="2">
        <v>840</v>
      </c>
      <c r="K7327" s="2">
        <v>60309043</v>
      </c>
      <c r="L7327" s="3">
        <v>46135</v>
      </c>
      <c r="M7327" s="3">
        <v>47939</v>
      </c>
      <c r="N7327" s="2" t="s">
        <v>128</v>
      </c>
    </row>
    <row r="7328" spans="2:14" x14ac:dyDescent="0.25">
      <c r="B7328" s="2" t="s">
        <v>5793</v>
      </c>
      <c r="C7328" s="2" t="s">
        <v>5794</v>
      </c>
      <c r="D7328" s="2" t="s">
        <v>16</v>
      </c>
      <c r="E7328" s="2" t="s">
        <v>17</v>
      </c>
      <c r="F7328" s="2" t="s">
        <v>18</v>
      </c>
      <c r="G7328" s="2" t="s">
        <v>175</v>
      </c>
      <c r="H7328" s="2" t="s">
        <v>5790</v>
      </c>
      <c r="I7328" s="2">
        <v>3317</v>
      </c>
      <c r="J7328" s="2">
        <v>1000</v>
      </c>
      <c r="K7328" s="2">
        <v>60310044</v>
      </c>
      <c r="L7328" s="3">
        <v>46135</v>
      </c>
      <c r="M7328" s="3">
        <v>47939</v>
      </c>
      <c r="N7328" s="2" t="s">
        <v>128</v>
      </c>
    </row>
    <row r="7329" spans="2:14" x14ac:dyDescent="0.25">
      <c r="B7329" s="2" t="s">
        <v>5793</v>
      </c>
      <c r="C7329" s="2" t="s">
        <v>5794</v>
      </c>
      <c r="D7329" s="2" t="s">
        <v>16</v>
      </c>
      <c r="E7329" s="2" t="s">
        <v>17</v>
      </c>
      <c r="F7329" s="2" t="s">
        <v>18</v>
      </c>
      <c r="G7329" s="2" t="s">
        <v>175</v>
      </c>
      <c r="H7329" s="2" t="s">
        <v>5790</v>
      </c>
      <c r="I7329" s="2">
        <v>3317</v>
      </c>
      <c r="J7329" s="2">
        <v>500</v>
      </c>
      <c r="K7329" s="2">
        <v>60331045</v>
      </c>
      <c r="L7329" s="3">
        <v>46135</v>
      </c>
      <c r="M7329" s="3">
        <v>47939</v>
      </c>
      <c r="N7329" s="2" t="s">
        <v>128</v>
      </c>
    </row>
    <row r="7330" spans="2:14" x14ac:dyDescent="0.25">
      <c r="B7330" s="2" t="s">
        <v>5793</v>
      </c>
      <c r="C7330" s="2" t="s">
        <v>5794</v>
      </c>
      <c r="D7330" s="2" t="s">
        <v>16</v>
      </c>
      <c r="E7330" s="2" t="s">
        <v>181</v>
      </c>
      <c r="F7330" s="2" t="s">
        <v>18</v>
      </c>
      <c r="G7330" s="2" t="s">
        <v>175</v>
      </c>
      <c r="H7330" s="2" t="s">
        <v>5790</v>
      </c>
      <c r="I7330" s="2">
        <v>3317</v>
      </c>
      <c r="J7330" s="2">
        <v>0</v>
      </c>
      <c r="K7330" s="2">
        <v>51017144</v>
      </c>
      <c r="L7330" s="3">
        <v>45966</v>
      </c>
      <c r="M7330" s="3">
        <v>47757</v>
      </c>
      <c r="N7330" s="2" t="s">
        <v>128</v>
      </c>
    </row>
    <row r="7331" spans="2:14" x14ac:dyDescent="0.25">
      <c r="B7331" s="2" t="s">
        <v>5793</v>
      </c>
      <c r="C7331" s="2" t="s">
        <v>5794</v>
      </c>
      <c r="D7331" s="2" t="s">
        <v>16</v>
      </c>
      <c r="E7331" s="2" t="s">
        <v>181</v>
      </c>
      <c r="F7331" s="2" t="s">
        <v>18</v>
      </c>
      <c r="G7331" s="2" t="s">
        <v>175</v>
      </c>
      <c r="H7331" s="2" t="s">
        <v>5790</v>
      </c>
      <c r="I7331" s="2">
        <v>3317</v>
      </c>
      <c r="J7331" s="2">
        <v>0</v>
      </c>
      <c r="K7331" s="2">
        <v>60113008</v>
      </c>
      <c r="L7331" s="3">
        <v>46046</v>
      </c>
      <c r="M7331" s="3">
        <v>47849</v>
      </c>
      <c r="N7331" s="2" t="s">
        <v>128</v>
      </c>
    </row>
    <row r="7332" spans="2:14" x14ac:dyDescent="0.25">
      <c r="B7332" s="2" t="s">
        <v>5793</v>
      </c>
      <c r="C7332" s="2" t="s">
        <v>5794</v>
      </c>
      <c r="D7332" s="2" t="s">
        <v>16</v>
      </c>
      <c r="E7332" s="2" t="s">
        <v>142</v>
      </c>
      <c r="F7332" s="2" t="s">
        <v>18</v>
      </c>
      <c r="G7332" s="2" t="s">
        <v>175</v>
      </c>
      <c r="H7332" s="2" t="s">
        <v>5790</v>
      </c>
      <c r="I7332" s="2">
        <v>3317</v>
      </c>
      <c r="J7332" s="2">
        <v>0</v>
      </c>
      <c r="K7332" s="2">
        <v>51212210</v>
      </c>
      <c r="L7332" s="3">
        <v>46024</v>
      </c>
      <c r="M7332" s="3">
        <v>47818</v>
      </c>
      <c r="N7332" s="2" t="s">
        <v>128</v>
      </c>
    </row>
    <row r="7333" spans="2:14" x14ac:dyDescent="0.25">
      <c r="B7333" s="2" t="s">
        <v>5795</v>
      </c>
      <c r="C7333" s="2" t="s">
        <v>5796</v>
      </c>
      <c r="D7333" s="2" t="s">
        <v>843</v>
      </c>
      <c r="E7333" s="2" t="s">
        <v>17</v>
      </c>
      <c r="F7333" s="2" t="s">
        <v>138</v>
      </c>
      <c r="G7333" s="2" t="s">
        <v>138</v>
      </c>
      <c r="H7333" s="2" t="s">
        <v>5797</v>
      </c>
      <c r="I7333" s="2">
        <v>0</v>
      </c>
      <c r="J7333" s="2">
        <v>0</v>
      </c>
      <c r="K7333" s="2">
        <v>0</v>
      </c>
      <c r="L7333" s="3">
        <v>44958</v>
      </c>
      <c r="M7333" s="2" t="s">
        <v>30</v>
      </c>
      <c r="N7333" s="2" t="s">
        <v>1029</v>
      </c>
    </row>
    <row r="7334" spans="2:14" x14ac:dyDescent="0.25">
      <c r="B7334" s="2" t="s">
        <v>5798</v>
      </c>
      <c r="C7334" s="2" t="s">
        <v>5799</v>
      </c>
      <c r="D7334" s="2" t="s">
        <v>41</v>
      </c>
      <c r="E7334" s="2" t="s">
        <v>75</v>
      </c>
      <c r="F7334" s="2" t="s">
        <v>300</v>
      </c>
      <c r="G7334" s="2" t="s">
        <v>5800</v>
      </c>
      <c r="H7334" s="2" t="s">
        <v>5801</v>
      </c>
      <c r="I7334" s="2">
        <v>290</v>
      </c>
      <c r="J7334" s="2">
        <v>0</v>
      </c>
      <c r="K7334" s="2" t="s">
        <v>5802</v>
      </c>
      <c r="L7334" s="3">
        <v>45763</v>
      </c>
      <c r="M7334" s="3">
        <v>46054</v>
      </c>
      <c r="N7334" s="2" t="s">
        <v>3355</v>
      </c>
    </row>
    <row r="7335" spans="2:14" x14ac:dyDescent="0.25">
      <c r="B7335" s="2" t="s">
        <v>5798</v>
      </c>
      <c r="C7335" s="2" t="s">
        <v>5799</v>
      </c>
      <c r="D7335" s="2" t="s">
        <v>41</v>
      </c>
      <c r="E7335" s="2" t="s">
        <v>75</v>
      </c>
      <c r="F7335" s="2" t="s">
        <v>300</v>
      </c>
      <c r="G7335" s="2" t="s">
        <v>5800</v>
      </c>
      <c r="H7335" s="2" t="s">
        <v>5801</v>
      </c>
      <c r="I7335" s="2">
        <v>290</v>
      </c>
      <c r="J7335" s="2">
        <v>0</v>
      </c>
      <c r="K7335" s="2" t="s">
        <v>5802</v>
      </c>
      <c r="L7335" s="3">
        <v>46076</v>
      </c>
      <c r="M7335" s="3">
        <v>46631</v>
      </c>
      <c r="N7335" s="2" t="s">
        <v>3355</v>
      </c>
    </row>
    <row r="7336" spans="2:14" x14ac:dyDescent="0.25">
      <c r="B7336" s="2" t="s">
        <v>5798</v>
      </c>
      <c r="C7336" s="2" t="s">
        <v>5799</v>
      </c>
      <c r="D7336" s="2" t="s">
        <v>41</v>
      </c>
      <c r="E7336" s="2" t="s">
        <v>17</v>
      </c>
      <c r="F7336" s="2" t="s">
        <v>300</v>
      </c>
      <c r="G7336" s="2" t="s">
        <v>5800</v>
      </c>
      <c r="H7336" s="2" t="s">
        <v>5801</v>
      </c>
      <c r="I7336" s="2">
        <v>290</v>
      </c>
      <c r="J7336" s="2">
        <v>290</v>
      </c>
      <c r="K7336" s="2" t="s">
        <v>5803</v>
      </c>
      <c r="L7336" s="3">
        <v>46123</v>
      </c>
      <c r="M7336" s="3">
        <v>46600</v>
      </c>
      <c r="N7336" s="2" t="s">
        <v>3355</v>
      </c>
    </row>
    <row r="7337" spans="2:14" x14ac:dyDescent="0.25">
      <c r="B7337" s="2" t="s">
        <v>5798</v>
      </c>
      <c r="C7337" s="2" t="s">
        <v>5799</v>
      </c>
      <c r="D7337" s="2" t="s">
        <v>41</v>
      </c>
      <c r="E7337" s="2" t="s">
        <v>17</v>
      </c>
      <c r="F7337" s="2" t="s">
        <v>300</v>
      </c>
      <c r="G7337" s="2" t="s">
        <v>5800</v>
      </c>
      <c r="H7337" s="2" t="s">
        <v>5801</v>
      </c>
      <c r="I7337" s="2">
        <v>290</v>
      </c>
      <c r="J7337" s="2">
        <v>0</v>
      </c>
      <c r="K7337" s="2" t="s">
        <v>5802</v>
      </c>
      <c r="L7337" s="3">
        <v>45763</v>
      </c>
      <c r="M7337" s="3">
        <v>46054</v>
      </c>
      <c r="N7337" s="2" t="s">
        <v>3355</v>
      </c>
    </row>
    <row r="7338" spans="2:14" x14ac:dyDescent="0.25">
      <c r="B7338" s="2" t="s">
        <v>5798</v>
      </c>
      <c r="C7338" s="2" t="s">
        <v>5799</v>
      </c>
      <c r="D7338" s="2" t="s">
        <v>41</v>
      </c>
      <c r="E7338" s="2" t="s">
        <v>17</v>
      </c>
      <c r="F7338" s="2" t="s">
        <v>300</v>
      </c>
      <c r="G7338" s="2" t="s">
        <v>5800</v>
      </c>
      <c r="H7338" s="2" t="s">
        <v>5801</v>
      </c>
      <c r="I7338" s="2">
        <v>290</v>
      </c>
      <c r="J7338" s="2">
        <v>0</v>
      </c>
      <c r="K7338" s="2" t="s">
        <v>5802</v>
      </c>
      <c r="L7338" s="3">
        <v>46076</v>
      </c>
      <c r="M7338" s="3">
        <v>46631</v>
      </c>
      <c r="N7338" s="2" t="s">
        <v>3355</v>
      </c>
    </row>
    <row r="7339" spans="2:14" x14ac:dyDescent="0.25">
      <c r="B7339" s="2" t="s">
        <v>5798</v>
      </c>
      <c r="C7339" s="2" t="s">
        <v>5799</v>
      </c>
      <c r="D7339" s="2" t="s">
        <v>41</v>
      </c>
      <c r="E7339" s="2" t="s">
        <v>181</v>
      </c>
      <c r="F7339" s="2" t="s">
        <v>300</v>
      </c>
      <c r="G7339" s="2" t="s">
        <v>5800</v>
      </c>
      <c r="H7339" s="2" t="s">
        <v>5801</v>
      </c>
      <c r="I7339" s="2">
        <v>290</v>
      </c>
      <c r="J7339" s="2">
        <v>0</v>
      </c>
      <c r="K7339" s="2" t="s">
        <v>5803</v>
      </c>
      <c r="L7339" s="3">
        <v>46123</v>
      </c>
      <c r="M7339" s="3">
        <v>46600</v>
      </c>
      <c r="N7339" s="2" t="s">
        <v>3355</v>
      </c>
    </row>
    <row r="7340" spans="2:14" x14ac:dyDescent="0.25">
      <c r="B7340" s="2" t="s">
        <v>5798</v>
      </c>
      <c r="C7340" s="2" t="s">
        <v>5799</v>
      </c>
      <c r="D7340" s="2" t="s">
        <v>41</v>
      </c>
      <c r="E7340" s="2" t="s">
        <v>1191</v>
      </c>
      <c r="F7340" s="2" t="s">
        <v>300</v>
      </c>
      <c r="G7340" s="2" t="s">
        <v>5800</v>
      </c>
      <c r="H7340" s="2" t="s">
        <v>5801</v>
      </c>
      <c r="I7340" s="2">
        <v>290</v>
      </c>
      <c r="J7340" s="2">
        <v>0</v>
      </c>
      <c r="K7340" s="2" t="s">
        <v>5803</v>
      </c>
      <c r="L7340" s="3">
        <v>46123</v>
      </c>
      <c r="M7340" s="3">
        <v>46600</v>
      </c>
      <c r="N7340" s="2" t="s">
        <v>3355</v>
      </c>
    </row>
    <row r="7341" spans="2:14" x14ac:dyDescent="0.25">
      <c r="B7341" s="2" t="s">
        <v>5798</v>
      </c>
      <c r="C7341" s="2" t="s">
        <v>5799</v>
      </c>
      <c r="D7341" s="2" t="s">
        <v>41</v>
      </c>
      <c r="E7341" s="2" t="s">
        <v>1191</v>
      </c>
      <c r="F7341" s="2" t="s">
        <v>300</v>
      </c>
      <c r="G7341" s="2" t="s">
        <v>5800</v>
      </c>
      <c r="H7341" s="2" t="s">
        <v>5801</v>
      </c>
      <c r="I7341" s="2">
        <v>290</v>
      </c>
      <c r="J7341" s="2">
        <v>0</v>
      </c>
      <c r="K7341" s="2" t="s">
        <v>5802</v>
      </c>
      <c r="L7341" s="3">
        <v>46076</v>
      </c>
      <c r="M7341" s="3">
        <v>46631</v>
      </c>
      <c r="N7341" s="2" t="s">
        <v>3355</v>
      </c>
    </row>
    <row r="7342" spans="2:14" x14ac:dyDescent="0.25">
      <c r="B7342" s="2" t="s">
        <v>5804</v>
      </c>
      <c r="C7342" s="2" t="s">
        <v>5805</v>
      </c>
      <c r="D7342" s="2" t="s">
        <v>41</v>
      </c>
      <c r="E7342" s="2" t="s">
        <v>17</v>
      </c>
      <c r="F7342" s="2" t="s">
        <v>300</v>
      </c>
      <c r="G7342" s="2" t="s">
        <v>5800</v>
      </c>
      <c r="H7342" s="2" t="s">
        <v>5806</v>
      </c>
      <c r="I7342" s="2">
        <v>4073</v>
      </c>
      <c r="J7342" s="2">
        <v>0</v>
      </c>
      <c r="K7342" s="2" t="s">
        <v>5807</v>
      </c>
      <c r="L7342" s="3">
        <v>44958</v>
      </c>
      <c r="M7342" s="3">
        <v>46174</v>
      </c>
      <c r="N7342" s="2" t="s">
        <v>3355</v>
      </c>
    </row>
    <row r="7343" spans="2:14" x14ac:dyDescent="0.25">
      <c r="B7343" s="2" t="s">
        <v>5804</v>
      </c>
      <c r="C7343" s="2" t="s">
        <v>5805</v>
      </c>
      <c r="D7343" s="2" t="s">
        <v>41</v>
      </c>
      <c r="E7343" s="2" t="s">
        <v>17</v>
      </c>
      <c r="F7343" s="2" t="s">
        <v>300</v>
      </c>
      <c r="G7343" s="2" t="s">
        <v>5800</v>
      </c>
      <c r="H7343" s="2" t="s">
        <v>5806</v>
      </c>
      <c r="I7343" s="2">
        <v>4073</v>
      </c>
      <c r="J7343" s="2">
        <v>0</v>
      </c>
      <c r="K7343" s="2" t="s">
        <v>5808</v>
      </c>
      <c r="L7343" s="3">
        <v>45904</v>
      </c>
      <c r="M7343" s="3">
        <v>46600</v>
      </c>
      <c r="N7343" s="2" t="s">
        <v>3355</v>
      </c>
    </row>
    <row r="7344" spans="2:14" x14ac:dyDescent="0.25">
      <c r="B7344" s="2" t="s">
        <v>5804</v>
      </c>
      <c r="C7344" s="2" t="s">
        <v>5805</v>
      </c>
      <c r="D7344" s="2" t="s">
        <v>41</v>
      </c>
      <c r="E7344" s="2" t="s">
        <v>17</v>
      </c>
      <c r="F7344" s="2" t="s">
        <v>300</v>
      </c>
      <c r="G7344" s="2" t="s">
        <v>5800</v>
      </c>
      <c r="H7344" s="2" t="s">
        <v>5806</v>
      </c>
      <c r="I7344" s="2">
        <v>4073</v>
      </c>
      <c r="J7344" s="2">
        <v>0</v>
      </c>
      <c r="K7344" s="2" t="s">
        <v>5809</v>
      </c>
      <c r="L7344" s="3">
        <v>45724</v>
      </c>
      <c r="M7344" s="3">
        <v>46266</v>
      </c>
      <c r="N7344" s="2" t="s">
        <v>3355</v>
      </c>
    </row>
    <row r="7345" spans="2:14" x14ac:dyDescent="0.25">
      <c r="B7345" s="2" t="s">
        <v>5804</v>
      </c>
      <c r="C7345" s="2" t="s">
        <v>5805</v>
      </c>
      <c r="D7345" s="2" t="s">
        <v>41</v>
      </c>
      <c r="E7345" s="2" t="s">
        <v>17</v>
      </c>
      <c r="F7345" s="2" t="s">
        <v>300</v>
      </c>
      <c r="G7345" s="2" t="s">
        <v>5800</v>
      </c>
      <c r="H7345" s="2" t="s">
        <v>5806</v>
      </c>
      <c r="I7345" s="2">
        <v>4073</v>
      </c>
      <c r="J7345" s="2">
        <v>0</v>
      </c>
      <c r="K7345" s="2" t="s">
        <v>5810</v>
      </c>
      <c r="L7345" s="3">
        <v>45713</v>
      </c>
      <c r="M7345" s="3">
        <v>46266</v>
      </c>
      <c r="N7345" s="2" t="s">
        <v>3355</v>
      </c>
    </row>
    <row r="7346" spans="2:14" x14ac:dyDescent="0.25">
      <c r="B7346" s="2" t="s">
        <v>5804</v>
      </c>
      <c r="C7346" s="2" t="s">
        <v>5805</v>
      </c>
      <c r="D7346" s="2" t="s">
        <v>41</v>
      </c>
      <c r="E7346" s="2" t="s">
        <v>17</v>
      </c>
      <c r="F7346" s="2" t="s">
        <v>300</v>
      </c>
      <c r="G7346" s="2" t="s">
        <v>5800</v>
      </c>
      <c r="H7346" s="2" t="s">
        <v>5806</v>
      </c>
      <c r="I7346" s="2">
        <v>4073</v>
      </c>
      <c r="J7346" s="2">
        <v>0</v>
      </c>
      <c r="K7346" s="2" t="s">
        <v>5811</v>
      </c>
      <c r="L7346" s="3">
        <v>45849</v>
      </c>
      <c r="M7346" s="3">
        <v>46388</v>
      </c>
      <c r="N7346" s="2" t="s">
        <v>3355</v>
      </c>
    </row>
    <row r="7347" spans="2:14" x14ac:dyDescent="0.25">
      <c r="B7347" s="2" t="s">
        <v>5804</v>
      </c>
      <c r="C7347" s="2" t="s">
        <v>5805</v>
      </c>
      <c r="D7347" s="2" t="s">
        <v>41</v>
      </c>
      <c r="E7347" s="2" t="s">
        <v>17</v>
      </c>
      <c r="F7347" s="2" t="s">
        <v>300</v>
      </c>
      <c r="G7347" s="2" t="s">
        <v>5800</v>
      </c>
      <c r="H7347" s="2" t="s">
        <v>5806</v>
      </c>
      <c r="I7347" s="2">
        <v>4073</v>
      </c>
      <c r="J7347" s="2">
        <v>0</v>
      </c>
      <c r="K7347" s="2" t="s">
        <v>5812</v>
      </c>
      <c r="L7347" s="3">
        <v>45988</v>
      </c>
      <c r="M7347" s="3">
        <v>46508</v>
      </c>
      <c r="N7347" s="2" t="s">
        <v>3355</v>
      </c>
    </row>
    <row r="7348" spans="2:14" x14ac:dyDescent="0.25">
      <c r="B7348" s="2" t="s">
        <v>5804</v>
      </c>
      <c r="C7348" s="2" t="s">
        <v>5805</v>
      </c>
      <c r="D7348" s="2" t="s">
        <v>41</v>
      </c>
      <c r="E7348" s="2" t="s">
        <v>17</v>
      </c>
      <c r="F7348" s="2" t="s">
        <v>300</v>
      </c>
      <c r="G7348" s="2" t="s">
        <v>5800</v>
      </c>
      <c r="H7348" s="2" t="s">
        <v>5806</v>
      </c>
      <c r="I7348" s="2">
        <v>4073</v>
      </c>
      <c r="J7348" s="2">
        <v>0</v>
      </c>
      <c r="K7348" s="2" t="s">
        <v>5813</v>
      </c>
      <c r="L7348" s="3">
        <v>46088</v>
      </c>
      <c r="M7348" s="3">
        <v>46508</v>
      </c>
      <c r="N7348" s="2" t="s">
        <v>3355</v>
      </c>
    </row>
    <row r="7349" spans="2:14" x14ac:dyDescent="0.25">
      <c r="B7349" s="2" t="s">
        <v>5804</v>
      </c>
      <c r="C7349" s="2" t="s">
        <v>5805</v>
      </c>
      <c r="D7349" s="2" t="s">
        <v>41</v>
      </c>
      <c r="E7349" s="2" t="s">
        <v>17</v>
      </c>
      <c r="F7349" s="2" t="s">
        <v>300</v>
      </c>
      <c r="G7349" s="2" t="s">
        <v>5800</v>
      </c>
      <c r="H7349" s="2" t="s">
        <v>5806</v>
      </c>
      <c r="I7349" s="2">
        <v>4073</v>
      </c>
      <c r="J7349" s="2">
        <v>0</v>
      </c>
      <c r="K7349" s="2" t="s">
        <v>5814</v>
      </c>
      <c r="L7349" s="3">
        <v>46123</v>
      </c>
      <c r="M7349" s="3">
        <v>46692</v>
      </c>
      <c r="N7349" s="2" t="s">
        <v>3355</v>
      </c>
    </row>
    <row r="7350" spans="2:14" x14ac:dyDescent="0.25">
      <c r="B7350" s="2" t="s">
        <v>5804</v>
      </c>
      <c r="C7350" s="2" t="s">
        <v>5805</v>
      </c>
      <c r="D7350" s="2" t="s">
        <v>41</v>
      </c>
      <c r="E7350" s="2" t="s">
        <v>17</v>
      </c>
      <c r="F7350" s="2" t="s">
        <v>300</v>
      </c>
      <c r="G7350" s="2" t="s">
        <v>5800</v>
      </c>
      <c r="H7350" s="2" t="s">
        <v>5806</v>
      </c>
      <c r="I7350" s="2">
        <v>4073</v>
      </c>
      <c r="J7350" s="2">
        <v>4073</v>
      </c>
      <c r="K7350" s="2" t="s">
        <v>5815</v>
      </c>
      <c r="L7350" s="3">
        <v>46150</v>
      </c>
      <c r="M7350" s="3">
        <v>46692</v>
      </c>
      <c r="N7350" s="2" t="s">
        <v>3355</v>
      </c>
    </row>
    <row r="7351" spans="2:14" x14ac:dyDescent="0.25">
      <c r="B7351" s="2" t="s">
        <v>5804</v>
      </c>
      <c r="C7351" s="2" t="s">
        <v>5805</v>
      </c>
      <c r="D7351" s="2" t="s">
        <v>41</v>
      </c>
      <c r="E7351" s="2" t="s">
        <v>142</v>
      </c>
      <c r="F7351" s="2" t="s">
        <v>300</v>
      </c>
      <c r="G7351" s="2" t="s">
        <v>5800</v>
      </c>
      <c r="H7351" s="2" t="s">
        <v>5806</v>
      </c>
      <c r="I7351" s="2">
        <v>4073</v>
      </c>
      <c r="J7351" s="2">
        <v>0</v>
      </c>
      <c r="K7351" s="2" t="s">
        <v>5814</v>
      </c>
      <c r="L7351" s="3">
        <v>46123</v>
      </c>
      <c r="M7351" s="3">
        <v>46692</v>
      </c>
      <c r="N7351" s="2" t="s">
        <v>3355</v>
      </c>
    </row>
    <row r="7352" spans="2:14" x14ac:dyDescent="0.25">
      <c r="B7352" s="2" t="s">
        <v>5816</v>
      </c>
      <c r="C7352" s="2" t="s">
        <v>5817</v>
      </c>
      <c r="D7352" s="2" t="s">
        <v>41</v>
      </c>
      <c r="E7352" s="2" t="s">
        <v>17</v>
      </c>
      <c r="F7352" s="2" t="s">
        <v>300</v>
      </c>
      <c r="G7352" s="2" t="s">
        <v>5800</v>
      </c>
      <c r="H7352" s="2" t="s">
        <v>5818</v>
      </c>
      <c r="I7352" s="2">
        <v>0</v>
      </c>
      <c r="J7352" s="2">
        <v>0</v>
      </c>
      <c r="K7352" s="2">
        <v>421168</v>
      </c>
      <c r="L7352" s="3">
        <v>44958</v>
      </c>
      <c r="M7352" s="3">
        <v>45931</v>
      </c>
      <c r="N7352" s="2" t="s">
        <v>560</v>
      </c>
    </row>
    <row r="7353" spans="2:14" x14ac:dyDescent="0.25">
      <c r="B7353" s="2" t="s">
        <v>5819</v>
      </c>
      <c r="C7353" s="2" t="s">
        <v>5820</v>
      </c>
      <c r="D7353" s="2" t="s">
        <v>41</v>
      </c>
      <c r="E7353" s="2" t="s">
        <v>17</v>
      </c>
      <c r="F7353" s="2" t="s">
        <v>300</v>
      </c>
      <c r="G7353" s="2" t="s">
        <v>5800</v>
      </c>
      <c r="H7353" s="2" t="s">
        <v>5821</v>
      </c>
      <c r="I7353" s="2">
        <v>0</v>
      </c>
      <c r="J7353" s="2">
        <v>0</v>
      </c>
      <c r="K7353" s="2">
        <v>1386</v>
      </c>
      <c r="L7353" s="3">
        <v>45785</v>
      </c>
      <c r="M7353" s="3">
        <v>46500</v>
      </c>
      <c r="N7353" s="2" t="s">
        <v>3352</v>
      </c>
    </row>
    <row r="7354" spans="2:14" x14ac:dyDescent="0.25">
      <c r="B7354" s="2" t="s">
        <v>5819</v>
      </c>
      <c r="C7354" s="2" t="s">
        <v>5820</v>
      </c>
      <c r="D7354" s="2" t="s">
        <v>41</v>
      </c>
      <c r="E7354" s="2" t="s">
        <v>17</v>
      </c>
      <c r="F7354" s="2" t="s">
        <v>300</v>
      </c>
      <c r="G7354" s="2" t="s">
        <v>5800</v>
      </c>
      <c r="H7354" s="2" t="s">
        <v>5821</v>
      </c>
      <c r="I7354" s="2">
        <v>0</v>
      </c>
      <c r="J7354" s="2">
        <v>0</v>
      </c>
      <c r="K7354" s="2">
        <v>330275</v>
      </c>
      <c r="L7354" s="3">
        <v>44958</v>
      </c>
      <c r="M7354" s="3">
        <v>46085</v>
      </c>
      <c r="N7354" s="2" t="s">
        <v>3352</v>
      </c>
    </row>
    <row r="7355" spans="2:14" x14ac:dyDescent="0.25">
      <c r="B7355" s="2" t="s">
        <v>5822</v>
      </c>
      <c r="C7355" s="2" t="s">
        <v>673</v>
      </c>
      <c r="D7355" s="2" t="s">
        <v>41</v>
      </c>
      <c r="E7355" s="2" t="s">
        <v>75</v>
      </c>
      <c r="F7355" s="2" t="s">
        <v>300</v>
      </c>
      <c r="G7355" s="2" t="s">
        <v>5800</v>
      </c>
      <c r="H7355" s="2" t="s">
        <v>5823</v>
      </c>
      <c r="I7355" s="2">
        <v>0</v>
      </c>
      <c r="J7355" s="2">
        <v>0</v>
      </c>
      <c r="K7355" s="2">
        <v>104665868</v>
      </c>
      <c r="L7355" s="3">
        <v>45657</v>
      </c>
      <c r="M7355" s="3">
        <v>46002</v>
      </c>
      <c r="N7355" s="2" t="s">
        <v>337</v>
      </c>
    </row>
    <row r="7356" spans="2:14" x14ac:dyDescent="0.25">
      <c r="B7356" s="2" t="s">
        <v>5822</v>
      </c>
      <c r="C7356" s="2" t="s">
        <v>673</v>
      </c>
      <c r="D7356" s="2" t="s">
        <v>41</v>
      </c>
      <c r="E7356" s="2" t="s">
        <v>75</v>
      </c>
      <c r="F7356" s="2" t="s">
        <v>300</v>
      </c>
      <c r="G7356" s="2" t="s">
        <v>5800</v>
      </c>
      <c r="H7356" s="2" t="s">
        <v>5823</v>
      </c>
      <c r="I7356" s="2">
        <v>0</v>
      </c>
      <c r="J7356" s="2">
        <v>0</v>
      </c>
      <c r="K7356" s="2">
        <v>104665868</v>
      </c>
      <c r="L7356" s="3">
        <v>46015</v>
      </c>
      <c r="M7356" s="3">
        <v>46189</v>
      </c>
      <c r="N7356" s="2" t="s">
        <v>337</v>
      </c>
    </row>
    <row r="7357" spans="2:14" x14ac:dyDescent="0.25">
      <c r="B7357" s="2" t="s">
        <v>5822</v>
      </c>
      <c r="C7357" s="2" t="s">
        <v>673</v>
      </c>
      <c r="D7357" s="2" t="s">
        <v>41</v>
      </c>
      <c r="E7357" s="2" t="s">
        <v>17</v>
      </c>
      <c r="F7357" s="2" t="s">
        <v>300</v>
      </c>
      <c r="G7357" s="2" t="s">
        <v>5800</v>
      </c>
      <c r="H7357" s="2" t="s">
        <v>5823</v>
      </c>
      <c r="I7357" s="2">
        <v>0</v>
      </c>
      <c r="J7357" s="2">
        <v>0</v>
      </c>
      <c r="K7357" s="2">
        <v>103426913</v>
      </c>
      <c r="L7357" s="3">
        <v>44958</v>
      </c>
      <c r="M7357" s="3">
        <v>45962</v>
      </c>
      <c r="N7357" s="2" t="s">
        <v>337</v>
      </c>
    </row>
    <row r="7358" spans="2:14" x14ac:dyDescent="0.25">
      <c r="B7358" s="2" t="s">
        <v>5822</v>
      </c>
      <c r="C7358" s="2" t="s">
        <v>673</v>
      </c>
      <c r="D7358" s="2" t="s">
        <v>41</v>
      </c>
      <c r="E7358" s="2" t="s">
        <v>17</v>
      </c>
      <c r="F7358" s="2" t="s">
        <v>300</v>
      </c>
      <c r="G7358" s="2" t="s">
        <v>5800</v>
      </c>
      <c r="H7358" s="2" t="s">
        <v>5823</v>
      </c>
      <c r="I7358" s="2">
        <v>0</v>
      </c>
      <c r="J7358" s="2">
        <v>0</v>
      </c>
      <c r="K7358" s="2">
        <v>104665868</v>
      </c>
      <c r="L7358" s="3">
        <v>45657</v>
      </c>
      <c r="M7358" s="3">
        <v>46002</v>
      </c>
      <c r="N7358" s="2" t="s">
        <v>337</v>
      </c>
    </row>
    <row r="7359" spans="2:14" x14ac:dyDescent="0.25">
      <c r="B7359" s="2" t="s">
        <v>5822</v>
      </c>
      <c r="C7359" s="2" t="s">
        <v>673</v>
      </c>
      <c r="D7359" s="2" t="s">
        <v>41</v>
      </c>
      <c r="E7359" s="2" t="s">
        <v>17</v>
      </c>
      <c r="F7359" s="2" t="s">
        <v>300</v>
      </c>
      <c r="G7359" s="2" t="s">
        <v>5800</v>
      </c>
      <c r="H7359" s="2" t="s">
        <v>5823</v>
      </c>
      <c r="I7359" s="2">
        <v>0</v>
      </c>
      <c r="J7359" s="2">
        <v>0</v>
      </c>
      <c r="K7359" s="2">
        <v>104665868</v>
      </c>
      <c r="L7359" s="3">
        <v>46015</v>
      </c>
      <c r="M7359" s="3">
        <v>46189</v>
      </c>
      <c r="N7359" s="2" t="s">
        <v>337</v>
      </c>
    </row>
    <row r="7360" spans="2:14" x14ac:dyDescent="0.25">
      <c r="B7360" s="2" t="s">
        <v>5824</v>
      </c>
      <c r="C7360" s="2" t="s">
        <v>5825</v>
      </c>
      <c r="D7360" s="2" t="s">
        <v>28</v>
      </c>
      <c r="E7360" s="2" t="s">
        <v>17</v>
      </c>
      <c r="F7360" s="2" t="s">
        <v>24</v>
      </c>
      <c r="G7360" s="2" t="s">
        <v>24</v>
      </c>
      <c r="H7360" s="2" t="s">
        <v>24</v>
      </c>
      <c r="I7360" s="2">
        <v>0</v>
      </c>
      <c r="J7360" s="2">
        <v>0</v>
      </c>
      <c r="K7360" s="2">
        <v>0</v>
      </c>
      <c r="L7360" s="3">
        <v>46013</v>
      </c>
      <c r="M7360" s="2" t="s">
        <v>30</v>
      </c>
      <c r="N7360" s="2" t="s">
        <v>42</v>
      </c>
    </row>
    <row r="7361" spans="2:14" x14ac:dyDescent="0.25">
      <c r="B7361" s="2" t="s">
        <v>5826</v>
      </c>
      <c r="C7361" s="2" t="s">
        <v>5827</v>
      </c>
      <c r="D7361" s="2" t="s">
        <v>16</v>
      </c>
      <c r="E7361" s="2" t="s">
        <v>17</v>
      </c>
      <c r="F7361" s="2" t="s">
        <v>18</v>
      </c>
      <c r="G7361" s="2" t="s">
        <v>90</v>
      </c>
      <c r="H7361" s="2" t="s">
        <v>24</v>
      </c>
      <c r="I7361" s="2">
        <v>13131</v>
      </c>
      <c r="J7361" s="2">
        <v>0</v>
      </c>
      <c r="K7361" s="2">
        <v>2407014</v>
      </c>
      <c r="L7361" s="3">
        <v>44958</v>
      </c>
      <c r="M7361" s="3">
        <v>47300</v>
      </c>
      <c r="N7361" s="2" t="s">
        <v>135</v>
      </c>
    </row>
    <row r="7362" spans="2:14" x14ac:dyDescent="0.25">
      <c r="B7362" s="2" t="s">
        <v>5826</v>
      </c>
      <c r="C7362" s="2" t="s">
        <v>5827</v>
      </c>
      <c r="D7362" s="2" t="s">
        <v>16</v>
      </c>
      <c r="E7362" s="2" t="s">
        <v>17</v>
      </c>
      <c r="F7362" s="2" t="s">
        <v>18</v>
      </c>
      <c r="G7362" s="2" t="s">
        <v>90</v>
      </c>
      <c r="H7362" s="2" t="s">
        <v>24</v>
      </c>
      <c r="I7362" s="2">
        <v>13131</v>
      </c>
      <c r="J7362" s="2">
        <v>0</v>
      </c>
      <c r="K7362" s="2">
        <v>2409019</v>
      </c>
      <c r="L7362" s="3">
        <v>44958</v>
      </c>
      <c r="M7362" s="3">
        <v>47362</v>
      </c>
      <c r="N7362" s="2" t="s">
        <v>135</v>
      </c>
    </row>
    <row r="7363" spans="2:14" x14ac:dyDescent="0.25">
      <c r="B7363" s="2" t="s">
        <v>5826</v>
      </c>
      <c r="C7363" s="2" t="s">
        <v>5827</v>
      </c>
      <c r="D7363" s="2" t="s">
        <v>16</v>
      </c>
      <c r="E7363" s="2" t="s">
        <v>17</v>
      </c>
      <c r="F7363" s="2" t="s">
        <v>18</v>
      </c>
      <c r="G7363" s="2" t="s">
        <v>90</v>
      </c>
      <c r="H7363" s="2" t="s">
        <v>24</v>
      </c>
      <c r="I7363" s="2">
        <v>13131</v>
      </c>
      <c r="J7363" s="2">
        <v>0</v>
      </c>
      <c r="K7363" s="2">
        <v>2501001</v>
      </c>
      <c r="L7363" s="3">
        <v>45688</v>
      </c>
      <c r="M7363" s="3">
        <v>47484</v>
      </c>
      <c r="N7363" s="2" t="s">
        <v>135</v>
      </c>
    </row>
    <row r="7364" spans="2:14" x14ac:dyDescent="0.25">
      <c r="B7364" s="2" t="s">
        <v>5826</v>
      </c>
      <c r="C7364" s="2" t="s">
        <v>5827</v>
      </c>
      <c r="D7364" s="2" t="s">
        <v>16</v>
      </c>
      <c r="E7364" s="2" t="s">
        <v>17</v>
      </c>
      <c r="F7364" s="2" t="s">
        <v>18</v>
      </c>
      <c r="G7364" s="2" t="s">
        <v>90</v>
      </c>
      <c r="H7364" s="2" t="s">
        <v>24</v>
      </c>
      <c r="I7364" s="2">
        <v>13131</v>
      </c>
      <c r="J7364" s="2">
        <v>0</v>
      </c>
      <c r="K7364" s="2">
        <v>2501004</v>
      </c>
      <c r="L7364" s="3">
        <v>45716</v>
      </c>
      <c r="M7364" s="3">
        <v>47515</v>
      </c>
      <c r="N7364" s="2" t="s">
        <v>135</v>
      </c>
    </row>
    <row r="7365" spans="2:14" x14ac:dyDescent="0.25">
      <c r="B7365" s="2" t="s">
        <v>5826</v>
      </c>
      <c r="C7365" s="2" t="s">
        <v>5827</v>
      </c>
      <c r="D7365" s="2" t="s">
        <v>16</v>
      </c>
      <c r="E7365" s="2" t="s">
        <v>17</v>
      </c>
      <c r="F7365" s="2" t="s">
        <v>18</v>
      </c>
      <c r="G7365" s="2" t="s">
        <v>90</v>
      </c>
      <c r="H7365" s="2" t="s">
        <v>24</v>
      </c>
      <c r="I7365" s="2">
        <v>13131</v>
      </c>
      <c r="J7365" s="2">
        <v>0</v>
      </c>
      <c r="K7365" s="2">
        <v>2502005</v>
      </c>
      <c r="L7365" s="3">
        <v>45716</v>
      </c>
      <c r="M7365" s="3">
        <v>47515</v>
      </c>
      <c r="N7365" s="2" t="s">
        <v>135</v>
      </c>
    </row>
    <row r="7366" spans="2:14" x14ac:dyDescent="0.25">
      <c r="B7366" s="2" t="s">
        <v>5826</v>
      </c>
      <c r="C7366" s="2" t="s">
        <v>5827</v>
      </c>
      <c r="D7366" s="2" t="s">
        <v>16</v>
      </c>
      <c r="E7366" s="2" t="s">
        <v>17</v>
      </c>
      <c r="F7366" s="2" t="s">
        <v>18</v>
      </c>
      <c r="G7366" s="2" t="s">
        <v>90</v>
      </c>
      <c r="H7366" s="2" t="s">
        <v>24</v>
      </c>
      <c r="I7366" s="2">
        <v>13131</v>
      </c>
      <c r="J7366" s="2">
        <v>0</v>
      </c>
      <c r="K7366" s="2">
        <v>2503007</v>
      </c>
      <c r="L7366" s="3">
        <v>45740</v>
      </c>
      <c r="M7366" s="3">
        <v>47543</v>
      </c>
      <c r="N7366" s="2" t="s">
        <v>135</v>
      </c>
    </row>
    <row r="7367" spans="2:14" x14ac:dyDescent="0.25">
      <c r="B7367" s="2" t="s">
        <v>5826</v>
      </c>
      <c r="C7367" s="2" t="s">
        <v>5827</v>
      </c>
      <c r="D7367" s="2" t="s">
        <v>16</v>
      </c>
      <c r="E7367" s="2" t="s">
        <v>17</v>
      </c>
      <c r="F7367" s="2" t="s">
        <v>18</v>
      </c>
      <c r="G7367" s="2" t="s">
        <v>90</v>
      </c>
      <c r="H7367" s="2" t="s">
        <v>24</v>
      </c>
      <c r="I7367" s="2">
        <v>13131</v>
      </c>
      <c r="J7367" s="2">
        <v>0</v>
      </c>
      <c r="K7367" s="2">
        <v>2504010</v>
      </c>
      <c r="L7367" s="3">
        <v>45770</v>
      </c>
      <c r="M7367" s="3">
        <v>47574</v>
      </c>
      <c r="N7367" s="2" t="s">
        <v>135</v>
      </c>
    </row>
    <row r="7368" spans="2:14" x14ac:dyDescent="0.25">
      <c r="B7368" s="2" t="s">
        <v>5826</v>
      </c>
      <c r="C7368" s="2" t="s">
        <v>5827</v>
      </c>
      <c r="D7368" s="2" t="s">
        <v>16</v>
      </c>
      <c r="E7368" s="2" t="s">
        <v>17</v>
      </c>
      <c r="F7368" s="2" t="s">
        <v>18</v>
      </c>
      <c r="G7368" s="2" t="s">
        <v>90</v>
      </c>
      <c r="H7368" s="2" t="s">
        <v>24</v>
      </c>
      <c r="I7368" s="2">
        <v>13131</v>
      </c>
      <c r="J7368" s="2">
        <v>0</v>
      </c>
      <c r="K7368" s="2">
        <v>2505011</v>
      </c>
      <c r="L7368" s="3">
        <v>45797</v>
      </c>
      <c r="M7368" s="3">
        <v>47604</v>
      </c>
      <c r="N7368" s="2" t="s">
        <v>135</v>
      </c>
    </row>
    <row r="7369" spans="2:14" x14ac:dyDescent="0.25">
      <c r="B7369" s="2" t="s">
        <v>5826</v>
      </c>
      <c r="C7369" s="2" t="s">
        <v>5827</v>
      </c>
      <c r="D7369" s="2" t="s">
        <v>16</v>
      </c>
      <c r="E7369" s="2" t="s">
        <v>17</v>
      </c>
      <c r="F7369" s="2" t="s">
        <v>18</v>
      </c>
      <c r="G7369" s="2" t="s">
        <v>90</v>
      </c>
      <c r="H7369" s="2" t="s">
        <v>24</v>
      </c>
      <c r="I7369" s="2">
        <v>13131</v>
      </c>
      <c r="J7369" s="2">
        <v>0</v>
      </c>
      <c r="K7369" s="2">
        <v>2507021</v>
      </c>
      <c r="L7369" s="3">
        <v>45866</v>
      </c>
      <c r="M7369" s="3">
        <v>47665</v>
      </c>
      <c r="N7369" s="2" t="s">
        <v>135</v>
      </c>
    </row>
    <row r="7370" spans="2:14" x14ac:dyDescent="0.25">
      <c r="B7370" s="2" t="s">
        <v>5826</v>
      </c>
      <c r="C7370" s="2" t="s">
        <v>5827</v>
      </c>
      <c r="D7370" s="2" t="s">
        <v>16</v>
      </c>
      <c r="E7370" s="2" t="s">
        <v>17</v>
      </c>
      <c r="F7370" s="2" t="s">
        <v>18</v>
      </c>
      <c r="G7370" s="2" t="s">
        <v>90</v>
      </c>
      <c r="H7370" s="2" t="s">
        <v>24</v>
      </c>
      <c r="I7370" s="2">
        <v>13131</v>
      </c>
      <c r="J7370" s="2">
        <v>0</v>
      </c>
      <c r="K7370" s="2">
        <v>2511026</v>
      </c>
      <c r="L7370" s="3">
        <v>45972</v>
      </c>
      <c r="M7370" s="3">
        <v>47757</v>
      </c>
      <c r="N7370" s="2" t="s">
        <v>135</v>
      </c>
    </row>
    <row r="7371" spans="2:14" x14ac:dyDescent="0.25">
      <c r="B7371" s="2" t="s">
        <v>5826</v>
      </c>
      <c r="C7371" s="2" t="s">
        <v>5827</v>
      </c>
      <c r="D7371" s="2" t="s">
        <v>16</v>
      </c>
      <c r="E7371" s="2" t="s">
        <v>17</v>
      </c>
      <c r="F7371" s="2" t="s">
        <v>18</v>
      </c>
      <c r="G7371" s="2" t="s">
        <v>90</v>
      </c>
      <c r="H7371" s="2" t="s">
        <v>24</v>
      </c>
      <c r="I7371" s="2">
        <v>13131</v>
      </c>
      <c r="J7371" s="2">
        <v>0</v>
      </c>
      <c r="K7371" s="2">
        <v>2511029</v>
      </c>
      <c r="L7371" s="3">
        <v>45981</v>
      </c>
      <c r="M7371" s="3">
        <v>47788</v>
      </c>
      <c r="N7371" s="2" t="s">
        <v>135</v>
      </c>
    </row>
    <row r="7372" spans="2:14" x14ac:dyDescent="0.25">
      <c r="B7372" s="2" t="s">
        <v>5826</v>
      </c>
      <c r="C7372" s="2" t="s">
        <v>5827</v>
      </c>
      <c r="D7372" s="2" t="s">
        <v>16</v>
      </c>
      <c r="E7372" s="2" t="s">
        <v>17</v>
      </c>
      <c r="F7372" s="2" t="s">
        <v>18</v>
      </c>
      <c r="G7372" s="2" t="s">
        <v>90</v>
      </c>
      <c r="H7372" s="2" t="s">
        <v>24</v>
      </c>
      <c r="I7372" s="2">
        <v>13131</v>
      </c>
      <c r="J7372" s="2">
        <v>0</v>
      </c>
      <c r="K7372" s="2">
        <v>2512041</v>
      </c>
      <c r="L7372" s="3">
        <v>46046</v>
      </c>
      <c r="M7372" s="3">
        <v>47818</v>
      </c>
      <c r="N7372" s="2" t="s">
        <v>135</v>
      </c>
    </row>
    <row r="7373" spans="2:14" x14ac:dyDescent="0.25">
      <c r="B7373" s="2" t="s">
        <v>5826</v>
      </c>
      <c r="C7373" s="2" t="s">
        <v>5827</v>
      </c>
      <c r="D7373" s="2" t="s">
        <v>16</v>
      </c>
      <c r="E7373" s="2" t="s">
        <v>17</v>
      </c>
      <c r="F7373" s="2" t="s">
        <v>18</v>
      </c>
      <c r="G7373" s="2" t="s">
        <v>90</v>
      </c>
      <c r="H7373" s="2" t="s">
        <v>24</v>
      </c>
      <c r="I7373" s="2">
        <v>13131</v>
      </c>
      <c r="J7373" s="2">
        <v>0</v>
      </c>
      <c r="K7373" s="2">
        <v>2601004</v>
      </c>
      <c r="L7373" s="3">
        <v>46067</v>
      </c>
      <c r="M7373" s="3">
        <v>47849</v>
      </c>
      <c r="N7373" s="2" t="s">
        <v>135</v>
      </c>
    </row>
    <row r="7374" spans="2:14" x14ac:dyDescent="0.25">
      <c r="B7374" s="2" t="s">
        <v>5826</v>
      </c>
      <c r="C7374" s="2" t="s">
        <v>5827</v>
      </c>
      <c r="D7374" s="2" t="s">
        <v>16</v>
      </c>
      <c r="E7374" s="2" t="s">
        <v>17</v>
      </c>
      <c r="F7374" s="2" t="s">
        <v>18</v>
      </c>
      <c r="G7374" s="2" t="s">
        <v>90</v>
      </c>
      <c r="H7374" s="2" t="s">
        <v>24</v>
      </c>
      <c r="I7374" s="2">
        <v>13131</v>
      </c>
      <c r="J7374" s="2">
        <v>0</v>
      </c>
      <c r="K7374" s="2">
        <v>2602005</v>
      </c>
      <c r="L7374" s="3">
        <v>46059</v>
      </c>
      <c r="M7374" s="3">
        <v>47880</v>
      </c>
      <c r="N7374" s="2" t="s">
        <v>135</v>
      </c>
    </row>
    <row r="7375" spans="2:14" x14ac:dyDescent="0.25">
      <c r="B7375" s="2" t="s">
        <v>5826</v>
      </c>
      <c r="C7375" s="2" t="s">
        <v>5827</v>
      </c>
      <c r="D7375" s="2" t="s">
        <v>16</v>
      </c>
      <c r="E7375" s="2" t="s">
        <v>17</v>
      </c>
      <c r="F7375" s="2" t="s">
        <v>18</v>
      </c>
      <c r="G7375" s="2" t="s">
        <v>90</v>
      </c>
      <c r="H7375" s="2" t="s">
        <v>24</v>
      </c>
      <c r="I7375" s="2">
        <v>13131</v>
      </c>
      <c r="J7375" s="2">
        <v>0</v>
      </c>
      <c r="K7375" s="2">
        <v>2602006</v>
      </c>
      <c r="L7375" s="3">
        <v>46059</v>
      </c>
      <c r="M7375" s="3">
        <v>47849</v>
      </c>
      <c r="N7375" s="2" t="s">
        <v>135</v>
      </c>
    </row>
    <row r="7376" spans="2:14" x14ac:dyDescent="0.25">
      <c r="B7376" s="2" t="s">
        <v>5826</v>
      </c>
      <c r="C7376" s="2" t="s">
        <v>5827</v>
      </c>
      <c r="D7376" s="2" t="s">
        <v>16</v>
      </c>
      <c r="E7376" s="2" t="s">
        <v>17</v>
      </c>
      <c r="F7376" s="2" t="s">
        <v>18</v>
      </c>
      <c r="G7376" s="2" t="s">
        <v>90</v>
      </c>
      <c r="H7376" s="2" t="s">
        <v>24</v>
      </c>
      <c r="I7376" s="2">
        <v>13131</v>
      </c>
      <c r="J7376" s="2">
        <v>0</v>
      </c>
      <c r="K7376" s="2">
        <v>2602011</v>
      </c>
      <c r="L7376" s="3">
        <v>46077</v>
      </c>
      <c r="M7376" s="3">
        <v>47880</v>
      </c>
      <c r="N7376" s="2" t="s">
        <v>135</v>
      </c>
    </row>
    <row r="7377" spans="2:14" x14ac:dyDescent="0.25">
      <c r="B7377" s="2" t="s">
        <v>5826</v>
      </c>
      <c r="C7377" s="2" t="s">
        <v>5827</v>
      </c>
      <c r="D7377" s="2" t="s">
        <v>16</v>
      </c>
      <c r="E7377" s="2" t="s">
        <v>17</v>
      </c>
      <c r="F7377" s="2" t="s">
        <v>18</v>
      </c>
      <c r="G7377" s="2" t="s">
        <v>90</v>
      </c>
      <c r="H7377" s="2" t="s">
        <v>24</v>
      </c>
      <c r="I7377" s="2">
        <v>13131</v>
      </c>
      <c r="J7377" s="2">
        <v>0</v>
      </c>
      <c r="K7377" s="2">
        <v>2602012</v>
      </c>
      <c r="L7377" s="3">
        <v>46088</v>
      </c>
      <c r="M7377" s="3">
        <v>47880</v>
      </c>
      <c r="N7377" s="2" t="s">
        <v>135</v>
      </c>
    </row>
    <row r="7378" spans="2:14" x14ac:dyDescent="0.25">
      <c r="B7378" s="2" t="s">
        <v>5826</v>
      </c>
      <c r="C7378" s="2" t="s">
        <v>5827</v>
      </c>
      <c r="D7378" s="2" t="s">
        <v>16</v>
      </c>
      <c r="E7378" s="2" t="s">
        <v>17</v>
      </c>
      <c r="F7378" s="2" t="s">
        <v>18</v>
      </c>
      <c r="G7378" s="2" t="s">
        <v>90</v>
      </c>
      <c r="H7378" s="2" t="s">
        <v>24</v>
      </c>
      <c r="I7378" s="2">
        <v>13131</v>
      </c>
      <c r="J7378" s="2">
        <v>1111</v>
      </c>
      <c r="K7378" s="2">
        <v>2603016</v>
      </c>
      <c r="L7378" s="3">
        <v>46090</v>
      </c>
      <c r="M7378" s="3">
        <v>47908</v>
      </c>
      <c r="N7378" s="2" t="s">
        <v>135</v>
      </c>
    </row>
    <row r="7379" spans="2:14" x14ac:dyDescent="0.25">
      <c r="B7379" s="2" t="s">
        <v>5826</v>
      </c>
      <c r="C7379" s="2" t="s">
        <v>5827</v>
      </c>
      <c r="D7379" s="2" t="s">
        <v>16</v>
      </c>
      <c r="E7379" s="2" t="s">
        <v>17</v>
      </c>
      <c r="F7379" s="2" t="s">
        <v>18</v>
      </c>
      <c r="G7379" s="2" t="s">
        <v>90</v>
      </c>
      <c r="H7379" s="2" t="s">
        <v>24</v>
      </c>
      <c r="I7379" s="2">
        <v>13131</v>
      </c>
      <c r="J7379" s="2">
        <v>12020</v>
      </c>
      <c r="K7379" s="2">
        <v>2603018</v>
      </c>
      <c r="L7379" s="3">
        <v>46098</v>
      </c>
      <c r="M7379" s="3">
        <v>47908</v>
      </c>
      <c r="N7379" s="2" t="s">
        <v>135</v>
      </c>
    </row>
    <row r="7380" spans="2:14" x14ac:dyDescent="0.25">
      <c r="B7380" s="2" t="s">
        <v>5826</v>
      </c>
      <c r="C7380" s="2" t="s">
        <v>5827</v>
      </c>
      <c r="D7380" s="2" t="s">
        <v>16</v>
      </c>
      <c r="E7380" s="2" t="s">
        <v>17</v>
      </c>
      <c r="F7380" s="2" t="s">
        <v>18</v>
      </c>
      <c r="G7380" s="2" t="s">
        <v>90</v>
      </c>
      <c r="H7380" s="2" t="s">
        <v>24</v>
      </c>
      <c r="I7380" s="2">
        <v>13131</v>
      </c>
      <c r="J7380" s="2">
        <v>0</v>
      </c>
      <c r="K7380" s="2" t="s">
        <v>470</v>
      </c>
      <c r="L7380" s="2" t="s">
        <v>30</v>
      </c>
      <c r="M7380" s="2" t="s">
        <v>30</v>
      </c>
      <c r="N7380" s="2" t="s">
        <v>135</v>
      </c>
    </row>
    <row r="7381" spans="2:14" x14ac:dyDescent="0.25">
      <c r="B7381" s="2" t="s">
        <v>5826</v>
      </c>
      <c r="C7381" s="2" t="s">
        <v>5827</v>
      </c>
      <c r="D7381" s="2" t="s">
        <v>16</v>
      </c>
      <c r="E7381" s="2" t="s">
        <v>181</v>
      </c>
      <c r="F7381" s="2" t="s">
        <v>18</v>
      </c>
      <c r="G7381" s="2" t="s">
        <v>90</v>
      </c>
      <c r="H7381" s="2" t="s">
        <v>24</v>
      </c>
      <c r="I7381" s="2">
        <v>13131</v>
      </c>
      <c r="J7381" s="2">
        <v>0</v>
      </c>
      <c r="K7381" s="2">
        <v>2511026</v>
      </c>
      <c r="L7381" s="3">
        <v>45972</v>
      </c>
      <c r="M7381" s="3">
        <v>47757</v>
      </c>
      <c r="N7381" s="2" t="s">
        <v>135</v>
      </c>
    </row>
    <row r="7382" spans="2:14" x14ac:dyDescent="0.25">
      <c r="B7382" s="2" t="s">
        <v>5826</v>
      </c>
      <c r="C7382" s="2" t="s">
        <v>5827</v>
      </c>
      <c r="D7382" s="2" t="s">
        <v>16</v>
      </c>
      <c r="E7382" s="2" t="s">
        <v>142</v>
      </c>
      <c r="F7382" s="2" t="s">
        <v>18</v>
      </c>
      <c r="G7382" s="2" t="s">
        <v>90</v>
      </c>
      <c r="H7382" s="2" t="s">
        <v>24</v>
      </c>
      <c r="I7382" s="2">
        <v>13131</v>
      </c>
      <c r="J7382" s="2">
        <v>0</v>
      </c>
      <c r="K7382" s="2">
        <v>2504010</v>
      </c>
      <c r="L7382" s="3">
        <v>45770</v>
      </c>
      <c r="M7382" s="3">
        <v>47574</v>
      </c>
      <c r="N7382" s="2" t="s">
        <v>135</v>
      </c>
    </row>
    <row r="7383" spans="2:14" x14ac:dyDescent="0.25">
      <c r="B7383" s="2" t="s">
        <v>5826</v>
      </c>
      <c r="C7383" s="2" t="s">
        <v>5827</v>
      </c>
      <c r="D7383" s="2" t="s">
        <v>16</v>
      </c>
      <c r="E7383" s="2" t="s">
        <v>142</v>
      </c>
      <c r="F7383" s="2" t="s">
        <v>18</v>
      </c>
      <c r="G7383" s="2" t="s">
        <v>90</v>
      </c>
      <c r="H7383" s="2" t="s">
        <v>24</v>
      </c>
      <c r="I7383" s="2">
        <v>13131</v>
      </c>
      <c r="J7383" s="2">
        <v>0</v>
      </c>
      <c r="K7383" s="2">
        <v>2505011</v>
      </c>
      <c r="L7383" s="3">
        <v>45797</v>
      </c>
      <c r="M7383" s="3">
        <v>47604</v>
      </c>
      <c r="N7383" s="2" t="s">
        <v>135</v>
      </c>
    </row>
    <row r="7384" spans="2:14" x14ac:dyDescent="0.25">
      <c r="B7384" s="2" t="s">
        <v>5826</v>
      </c>
      <c r="C7384" s="2" t="s">
        <v>5827</v>
      </c>
      <c r="D7384" s="2" t="s">
        <v>16</v>
      </c>
      <c r="E7384" s="2" t="s">
        <v>142</v>
      </c>
      <c r="F7384" s="2" t="s">
        <v>18</v>
      </c>
      <c r="G7384" s="2" t="s">
        <v>90</v>
      </c>
      <c r="H7384" s="2" t="s">
        <v>24</v>
      </c>
      <c r="I7384" s="2">
        <v>13131</v>
      </c>
      <c r="J7384" s="2">
        <v>0</v>
      </c>
      <c r="K7384" s="2">
        <v>2507021</v>
      </c>
      <c r="L7384" s="3">
        <v>45866</v>
      </c>
      <c r="M7384" s="3">
        <v>47665</v>
      </c>
      <c r="N7384" s="2" t="s">
        <v>135</v>
      </c>
    </row>
    <row r="7385" spans="2:14" x14ac:dyDescent="0.25">
      <c r="B7385" s="2" t="s">
        <v>5826</v>
      </c>
      <c r="C7385" s="2" t="s">
        <v>5827</v>
      </c>
      <c r="D7385" s="2" t="s">
        <v>16</v>
      </c>
      <c r="E7385" s="2" t="s">
        <v>142</v>
      </c>
      <c r="F7385" s="2" t="s">
        <v>18</v>
      </c>
      <c r="G7385" s="2" t="s">
        <v>90</v>
      </c>
      <c r="H7385" s="2" t="s">
        <v>24</v>
      </c>
      <c r="I7385" s="2">
        <v>13131</v>
      </c>
      <c r="J7385" s="2">
        <v>0</v>
      </c>
      <c r="K7385" s="2">
        <v>2511029</v>
      </c>
      <c r="L7385" s="3">
        <v>45981</v>
      </c>
      <c r="M7385" s="3">
        <v>47788</v>
      </c>
      <c r="N7385" s="2" t="s">
        <v>135</v>
      </c>
    </row>
    <row r="7386" spans="2:14" x14ac:dyDescent="0.25">
      <c r="B7386" s="2" t="s">
        <v>5826</v>
      </c>
      <c r="C7386" s="2" t="s">
        <v>5827</v>
      </c>
      <c r="D7386" s="2" t="s">
        <v>16</v>
      </c>
      <c r="E7386" s="2" t="s">
        <v>142</v>
      </c>
      <c r="F7386" s="2" t="s">
        <v>18</v>
      </c>
      <c r="G7386" s="2" t="s">
        <v>90</v>
      </c>
      <c r="H7386" s="2" t="s">
        <v>24</v>
      </c>
      <c r="I7386" s="2">
        <v>13131</v>
      </c>
      <c r="J7386" s="2">
        <v>0</v>
      </c>
      <c r="K7386" s="2">
        <v>2602005</v>
      </c>
      <c r="L7386" s="3">
        <v>46059</v>
      </c>
      <c r="M7386" s="3">
        <v>47880</v>
      </c>
      <c r="N7386" s="2" t="s">
        <v>135</v>
      </c>
    </row>
    <row r="7387" spans="2:14" x14ac:dyDescent="0.25">
      <c r="B7387" s="2" t="s">
        <v>5826</v>
      </c>
      <c r="C7387" s="2" t="s">
        <v>5827</v>
      </c>
      <c r="D7387" s="2" t="s">
        <v>16</v>
      </c>
      <c r="E7387" s="2" t="s">
        <v>142</v>
      </c>
      <c r="F7387" s="2" t="s">
        <v>18</v>
      </c>
      <c r="G7387" s="2" t="s">
        <v>90</v>
      </c>
      <c r="H7387" s="2" t="s">
        <v>24</v>
      </c>
      <c r="I7387" s="2">
        <v>13131</v>
      </c>
      <c r="J7387" s="2">
        <v>0</v>
      </c>
      <c r="K7387" s="2">
        <v>2603018</v>
      </c>
      <c r="L7387" s="3">
        <v>46098</v>
      </c>
      <c r="M7387" s="3">
        <v>47908</v>
      </c>
      <c r="N7387" s="2" t="s">
        <v>135</v>
      </c>
    </row>
    <row r="7388" spans="2:14" x14ac:dyDescent="0.25">
      <c r="B7388" s="2" t="s">
        <v>5828</v>
      </c>
      <c r="C7388" s="2" t="s">
        <v>675</v>
      </c>
      <c r="D7388" s="2" t="s">
        <v>16</v>
      </c>
      <c r="E7388" s="2" t="s">
        <v>17</v>
      </c>
      <c r="F7388" s="2" t="s">
        <v>18</v>
      </c>
      <c r="G7388" s="2" t="s">
        <v>90</v>
      </c>
      <c r="H7388" s="2" t="s">
        <v>24</v>
      </c>
      <c r="I7388" s="2">
        <v>6623</v>
      </c>
      <c r="J7388" s="2">
        <v>0</v>
      </c>
      <c r="K7388" s="2">
        <v>2305011</v>
      </c>
      <c r="L7388" s="3">
        <v>44958</v>
      </c>
      <c r="M7388" s="3">
        <v>46874</v>
      </c>
      <c r="N7388" s="2" t="s">
        <v>135</v>
      </c>
    </row>
    <row r="7389" spans="2:14" x14ac:dyDescent="0.25">
      <c r="B7389" s="2" t="s">
        <v>5828</v>
      </c>
      <c r="C7389" s="2" t="s">
        <v>675</v>
      </c>
      <c r="D7389" s="2" t="s">
        <v>16</v>
      </c>
      <c r="E7389" s="2" t="s">
        <v>17</v>
      </c>
      <c r="F7389" s="2" t="s">
        <v>18</v>
      </c>
      <c r="G7389" s="2" t="s">
        <v>90</v>
      </c>
      <c r="H7389" s="2" t="s">
        <v>24</v>
      </c>
      <c r="I7389" s="2">
        <v>6623</v>
      </c>
      <c r="J7389" s="2">
        <v>0</v>
      </c>
      <c r="K7389" s="2">
        <v>2306013</v>
      </c>
      <c r="L7389" s="3">
        <v>44958</v>
      </c>
      <c r="M7389" s="3">
        <v>46905</v>
      </c>
      <c r="N7389" s="2" t="s">
        <v>135</v>
      </c>
    </row>
    <row r="7390" spans="2:14" x14ac:dyDescent="0.25">
      <c r="B7390" s="2" t="s">
        <v>5828</v>
      </c>
      <c r="C7390" s="2" t="s">
        <v>675</v>
      </c>
      <c r="D7390" s="2" t="s">
        <v>16</v>
      </c>
      <c r="E7390" s="2" t="s">
        <v>17</v>
      </c>
      <c r="F7390" s="2" t="s">
        <v>18</v>
      </c>
      <c r="G7390" s="2" t="s">
        <v>90</v>
      </c>
      <c r="H7390" s="2" t="s">
        <v>24</v>
      </c>
      <c r="I7390" s="2">
        <v>6623</v>
      </c>
      <c r="J7390" s="2">
        <v>0</v>
      </c>
      <c r="K7390" s="2">
        <v>2408015</v>
      </c>
      <c r="L7390" s="3">
        <v>45682</v>
      </c>
      <c r="M7390" s="3">
        <v>47331</v>
      </c>
      <c r="N7390" s="2" t="s">
        <v>135</v>
      </c>
    </row>
    <row r="7391" spans="2:14" x14ac:dyDescent="0.25">
      <c r="B7391" s="2" t="s">
        <v>5828</v>
      </c>
      <c r="C7391" s="2" t="s">
        <v>675</v>
      </c>
      <c r="D7391" s="2" t="s">
        <v>16</v>
      </c>
      <c r="E7391" s="2" t="s">
        <v>17</v>
      </c>
      <c r="F7391" s="2" t="s">
        <v>18</v>
      </c>
      <c r="G7391" s="2" t="s">
        <v>90</v>
      </c>
      <c r="H7391" s="2" t="s">
        <v>24</v>
      </c>
      <c r="I7391" s="2">
        <v>6623</v>
      </c>
      <c r="J7391" s="2">
        <v>0</v>
      </c>
      <c r="K7391" s="2">
        <v>2411026</v>
      </c>
      <c r="L7391" s="3">
        <v>45682</v>
      </c>
      <c r="M7391" s="3">
        <v>47423</v>
      </c>
      <c r="N7391" s="2" t="s">
        <v>135</v>
      </c>
    </row>
    <row r="7392" spans="2:14" x14ac:dyDescent="0.25">
      <c r="B7392" s="2" t="s">
        <v>5828</v>
      </c>
      <c r="C7392" s="2" t="s">
        <v>675</v>
      </c>
      <c r="D7392" s="2" t="s">
        <v>16</v>
      </c>
      <c r="E7392" s="2" t="s">
        <v>17</v>
      </c>
      <c r="F7392" s="2" t="s">
        <v>18</v>
      </c>
      <c r="G7392" s="2" t="s">
        <v>90</v>
      </c>
      <c r="H7392" s="2" t="s">
        <v>24</v>
      </c>
      <c r="I7392" s="2">
        <v>6623</v>
      </c>
      <c r="J7392" s="2">
        <v>0</v>
      </c>
      <c r="K7392" s="2">
        <v>2412028</v>
      </c>
      <c r="L7392" s="3">
        <v>45682</v>
      </c>
      <c r="M7392" s="3">
        <v>47453</v>
      </c>
      <c r="N7392" s="2" t="s">
        <v>135</v>
      </c>
    </row>
    <row r="7393" spans="2:14" x14ac:dyDescent="0.25">
      <c r="B7393" s="2" t="s">
        <v>5828</v>
      </c>
      <c r="C7393" s="2" t="s">
        <v>675</v>
      </c>
      <c r="D7393" s="2" t="s">
        <v>16</v>
      </c>
      <c r="E7393" s="2" t="s">
        <v>17</v>
      </c>
      <c r="F7393" s="2" t="s">
        <v>18</v>
      </c>
      <c r="G7393" s="2" t="s">
        <v>90</v>
      </c>
      <c r="H7393" s="2" t="s">
        <v>24</v>
      </c>
      <c r="I7393" s="2">
        <v>6623</v>
      </c>
      <c r="J7393" s="2">
        <v>0</v>
      </c>
      <c r="K7393" s="2">
        <v>2502005</v>
      </c>
      <c r="L7393" s="3">
        <v>45716</v>
      </c>
      <c r="M7393" s="3">
        <v>47515</v>
      </c>
      <c r="N7393" s="2" t="s">
        <v>135</v>
      </c>
    </row>
    <row r="7394" spans="2:14" x14ac:dyDescent="0.25">
      <c r="B7394" s="2" t="s">
        <v>5828</v>
      </c>
      <c r="C7394" s="2" t="s">
        <v>675</v>
      </c>
      <c r="D7394" s="2" t="s">
        <v>16</v>
      </c>
      <c r="E7394" s="2" t="s">
        <v>17</v>
      </c>
      <c r="F7394" s="2" t="s">
        <v>18</v>
      </c>
      <c r="G7394" s="2" t="s">
        <v>90</v>
      </c>
      <c r="H7394" s="2" t="s">
        <v>24</v>
      </c>
      <c r="I7394" s="2">
        <v>6623</v>
      </c>
      <c r="J7394" s="2">
        <v>0</v>
      </c>
      <c r="K7394" s="2">
        <v>2503006</v>
      </c>
      <c r="L7394" s="3">
        <v>45740</v>
      </c>
      <c r="M7394" s="3">
        <v>47543</v>
      </c>
      <c r="N7394" s="2" t="s">
        <v>135</v>
      </c>
    </row>
    <row r="7395" spans="2:14" x14ac:dyDescent="0.25">
      <c r="B7395" s="2" t="s">
        <v>5828</v>
      </c>
      <c r="C7395" s="2" t="s">
        <v>675</v>
      </c>
      <c r="D7395" s="2" t="s">
        <v>16</v>
      </c>
      <c r="E7395" s="2" t="s">
        <v>17</v>
      </c>
      <c r="F7395" s="2" t="s">
        <v>18</v>
      </c>
      <c r="G7395" s="2" t="s">
        <v>90</v>
      </c>
      <c r="H7395" s="2" t="s">
        <v>24</v>
      </c>
      <c r="I7395" s="2">
        <v>6623</v>
      </c>
      <c r="J7395" s="2">
        <v>0</v>
      </c>
      <c r="K7395" s="2">
        <v>2504009</v>
      </c>
      <c r="L7395" s="3">
        <v>45770</v>
      </c>
      <c r="M7395" s="3">
        <v>47574</v>
      </c>
      <c r="N7395" s="2" t="s">
        <v>135</v>
      </c>
    </row>
    <row r="7396" spans="2:14" x14ac:dyDescent="0.25">
      <c r="B7396" s="2" t="s">
        <v>5828</v>
      </c>
      <c r="C7396" s="2" t="s">
        <v>675</v>
      </c>
      <c r="D7396" s="2" t="s">
        <v>16</v>
      </c>
      <c r="E7396" s="2" t="s">
        <v>17</v>
      </c>
      <c r="F7396" s="2" t="s">
        <v>18</v>
      </c>
      <c r="G7396" s="2" t="s">
        <v>90</v>
      </c>
      <c r="H7396" s="2" t="s">
        <v>24</v>
      </c>
      <c r="I7396" s="2">
        <v>6623</v>
      </c>
      <c r="J7396" s="2">
        <v>0</v>
      </c>
      <c r="K7396" s="2">
        <v>2505012</v>
      </c>
      <c r="L7396" s="3">
        <v>45797</v>
      </c>
      <c r="M7396" s="3">
        <v>47604</v>
      </c>
      <c r="N7396" s="2" t="s">
        <v>135</v>
      </c>
    </row>
    <row r="7397" spans="2:14" x14ac:dyDescent="0.25">
      <c r="B7397" s="2" t="s">
        <v>5828</v>
      </c>
      <c r="C7397" s="2" t="s">
        <v>675</v>
      </c>
      <c r="D7397" s="2" t="s">
        <v>16</v>
      </c>
      <c r="E7397" s="2" t="s">
        <v>17</v>
      </c>
      <c r="F7397" s="2" t="s">
        <v>18</v>
      </c>
      <c r="G7397" s="2" t="s">
        <v>90</v>
      </c>
      <c r="H7397" s="2" t="s">
        <v>24</v>
      </c>
      <c r="I7397" s="2">
        <v>6623</v>
      </c>
      <c r="J7397" s="2">
        <v>0</v>
      </c>
      <c r="K7397" s="2">
        <v>2507018</v>
      </c>
      <c r="L7397" s="3">
        <v>45859</v>
      </c>
      <c r="M7397" s="3">
        <v>47665</v>
      </c>
      <c r="N7397" s="2" t="s">
        <v>135</v>
      </c>
    </row>
    <row r="7398" spans="2:14" x14ac:dyDescent="0.25">
      <c r="B7398" s="2" t="s">
        <v>5828</v>
      </c>
      <c r="C7398" s="2" t="s">
        <v>675</v>
      </c>
      <c r="D7398" s="2" t="s">
        <v>16</v>
      </c>
      <c r="E7398" s="2" t="s">
        <v>17</v>
      </c>
      <c r="F7398" s="2" t="s">
        <v>18</v>
      </c>
      <c r="G7398" s="2" t="s">
        <v>90</v>
      </c>
      <c r="H7398" s="2" t="s">
        <v>24</v>
      </c>
      <c r="I7398" s="2">
        <v>6623</v>
      </c>
      <c r="J7398" s="2">
        <v>0</v>
      </c>
      <c r="K7398" s="2">
        <v>2511027</v>
      </c>
      <c r="L7398" s="3">
        <v>45972</v>
      </c>
      <c r="M7398" s="3">
        <v>47788</v>
      </c>
      <c r="N7398" s="2" t="s">
        <v>135</v>
      </c>
    </row>
    <row r="7399" spans="2:14" x14ac:dyDescent="0.25">
      <c r="B7399" s="2" t="s">
        <v>5828</v>
      </c>
      <c r="C7399" s="2" t="s">
        <v>675</v>
      </c>
      <c r="D7399" s="2" t="s">
        <v>16</v>
      </c>
      <c r="E7399" s="2" t="s">
        <v>17</v>
      </c>
      <c r="F7399" s="2" t="s">
        <v>18</v>
      </c>
      <c r="G7399" s="2" t="s">
        <v>90</v>
      </c>
      <c r="H7399" s="2" t="s">
        <v>24</v>
      </c>
      <c r="I7399" s="2">
        <v>6623</v>
      </c>
      <c r="J7399" s="2">
        <v>0</v>
      </c>
      <c r="K7399" s="2">
        <v>2511031</v>
      </c>
      <c r="L7399" s="3">
        <v>45989</v>
      </c>
      <c r="M7399" s="3">
        <v>47788</v>
      </c>
      <c r="N7399" s="2" t="s">
        <v>135</v>
      </c>
    </row>
    <row r="7400" spans="2:14" x14ac:dyDescent="0.25">
      <c r="B7400" s="2" t="s">
        <v>5828</v>
      </c>
      <c r="C7400" s="2" t="s">
        <v>675</v>
      </c>
      <c r="D7400" s="2" t="s">
        <v>16</v>
      </c>
      <c r="E7400" s="2" t="s">
        <v>17</v>
      </c>
      <c r="F7400" s="2" t="s">
        <v>18</v>
      </c>
      <c r="G7400" s="2" t="s">
        <v>90</v>
      </c>
      <c r="H7400" s="2" t="s">
        <v>24</v>
      </c>
      <c r="I7400" s="2">
        <v>6623</v>
      </c>
      <c r="J7400" s="2">
        <v>0</v>
      </c>
      <c r="K7400" s="2">
        <v>2511032</v>
      </c>
      <c r="L7400" s="3">
        <v>45996</v>
      </c>
      <c r="M7400" s="3">
        <v>47788</v>
      </c>
      <c r="N7400" s="2" t="s">
        <v>135</v>
      </c>
    </row>
    <row r="7401" spans="2:14" x14ac:dyDescent="0.25">
      <c r="B7401" s="2" t="s">
        <v>5828</v>
      </c>
      <c r="C7401" s="2" t="s">
        <v>675</v>
      </c>
      <c r="D7401" s="2" t="s">
        <v>16</v>
      </c>
      <c r="E7401" s="2" t="s">
        <v>17</v>
      </c>
      <c r="F7401" s="2" t="s">
        <v>18</v>
      </c>
      <c r="G7401" s="2" t="s">
        <v>90</v>
      </c>
      <c r="H7401" s="2" t="s">
        <v>24</v>
      </c>
      <c r="I7401" s="2">
        <v>6623</v>
      </c>
      <c r="J7401" s="2">
        <v>0</v>
      </c>
      <c r="K7401" s="2">
        <v>2512041</v>
      </c>
      <c r="L7401" s="3">
        <v>46030</v>
      </c>
      <c r="M7401" s="3">
        <v>47818</v>
      </c>
      <c r="N7401" s="2" t="s">
        <v>135</v>
      </c>
    </row>
    <row r="7402" spans="2:14" x14ac:dyDescent="0.25">
      <c r="B7402" s="2" t="s">
        <v>5828</v>
      </c>
      <c r="C7402" s="2" t="s">
        <v>675</v>
      </c>
      <c r="D7402" s="2" t="s">
        <v>16</v>
      </c>
      <c r="E7402" s="2" t="s">
        <v>17</v>
      </c>
      <c r="F7402" s="2" t="s">
        <v>18</v>
      </c>
      <c r="G7402" s="2" t="s">
        <v>90</v>
      </c>
      <c r="H7402" s="2" t="s">
        <v>24</v>
      </c>
      <c r="I7402" s="2">
        <v>6623</v>
      </c>
      <c r="J7402" s="2">
        <v>0</v>
      </c>
      <c r="K7402" s="2">
        <v>2601002</v>
      </c>
      <c r="L7402" s="3">
        <v>46046</v>
      </c>
      <c r="M7402" s="3">
        <v>47849</v>
      </c>
      <c r="N7402" s="2" t="s">
        <v>135</v>
      </c>
    </row>
    <row r="7403" spans="2:14" x14ac:dyDescent="0.25">
      <c r="B7403" s="2" t="s">
        <v>5828</v>
      </c>
      <c r="C7403" s="2" t="s">
        <v>675</v>
      </c>
      <c r="D7403" s="2" t="s">
        <v>16</v>
      </c>
      <c r="E7403" s="2" t="s">
        <v>17</v>
      </c>
      <c r="F7403" s="2" t="s">
        <v>18</v>
      </c>
      <c r="G7403" s="2" t="s">
        <v>90</v>
      </c>
      <c r="H7403" s="2" t="s">
        <v>24</v>
      </c>
      <c r="I7403" s="2">
        <v>6623</v>
      </c>
      <c r="J7403" s="2">
        <v>0</v>
      </c>
      <c r="K7403" s="2">
        <v>2601003</v>
      </c>
      <c r="L7403" s="3">
        <v>46059</v>
      </c>
      <c r="M7403" s="3">
        <v>47849</v>
      </c>
      <c r="N7403" s="2" t="s">
        <v>135</v>
      </c>
    </row>
    <row r="7404" spans="2:14" x14ac:dyDescent="0.25">
      <c r="B7404" s="2" t="s">
        <v>5828</v>
      </c>
      <c r="C7404" s="2" t="s">
        <v>675</v>
      </c>
      <c r="D7404" s="2" t="s">
        <v>16</v>
      </c>
      <c r="E7404" s="2" t="s">
        <v>17</v>
      </c>
      <c r="F7404" s="2" t="s">
        <v>18</v>
      </c>
      <c r="G7404" s="2" t="s">
        <v>90</v>
      </c>
      <c r="H7404" s="2" t="s">
        <v>24</v>
      </c>
      <c r="I7404" s="2">
        <v>6623</v>
      </c>
      <c r="J7404" s="2">
        <v>3</v>
      </c>
      <c r="K7404" s="2">
        <v>2602011</v>
      </c>
      <c r="L7404" s="3">
        <v>46077</v>
      </c>
      <c r="M7404" s="3">
        <v>47880</v>
      </c>
      <c r="N7404" s="2" t="s">
        <v>135</v>
      </c>
    </row>
    <row r="7405" spans="2:14" x14ac:dyDescent="0.25">
      <c r="B7405" s="2" t="s">
        <v>5828</v>
      </c>
      <c r="C7405" s="2" t="s">
        <v>675</v>
      </c>
      <c r="D7405" s="2" t="s">
        <v>16</v>
      </c>
      <c r="E7405" s="2" t="s">
        <v>17</v>
      </c>
      <c r="F7405" s="2" t="s">
        <v>18</v>
      </c>
      <c r="G7405" s="2" t="s">
        <v>90</v>
      </c>
      <c r="H7405" s="2" t="s">
        <v>24</v>
      </c>
      <c r="I7405" s="2">
        <v>6623</v>
      </c>
      <c r="J7405" s="2">
        <v>6620</v>
      </c>
      <c r="K7405" s="2">
        <v>2603014</v>
      </c>
      <c r="L7405" s="3">
        <v>46088</v>
      </c>
      <c r="M7405" s="3">
        <v>47908</v>
      </c>
      <c r="N7405" s="2" t="s">
        <v>135</v>
      </c>
    </row>
    <row r="7406" spans="2:14" x14ac:dyDescent="0.25">
      <c r="B7406" s="2" t="s">
        <v>5828</v>
      </c>
      <c r="C7406" s="2" t="s">
        <v>675</v>
      </c>
      <c r="D7406" s="2" t="s">
        <v>16</v>
      </c>
      <c r="E7406" s="2" t="s">
        <v>17</v>
      </c>
      <c r="F7406" s="2" t="s">
        <v>18</v>
      </c>
      <c r="G7406" s="2" t="s">
        <v>90</v>
      </c>
      <c r="H7406" s="2" t="s">
        <v>24</v>
      </c>
      <c r="I7406" s="2">
        <v>6623</v>
      </c>
      <c r="J7406" s="2">
        <v>0</v>
      </c>
      <c r="K7406" s="2" t="s">
        <v>470</v>
      </c>
      <c r="L7406" s="2" t="s">
        <v>30</v>
      </c>
      <c r="M7406" s="2" t="s">
        <v>30</v>
      </c>
      <c r="N7406" s="2" t="s">
        <v>135</v>
      </c>
    </row>
    <row r="7407" spans="2:14" x14ac:dyDescent="0.25">
      <c r="B7407" s="2" t="s">
        <v>5828</v>
      </c>
      <c r="C7407" s="2" t="s">
        <v>675</v>
      </c>
      <c r="D7407" s="2" t="s">
        <v>16</v>
      </c>
      <c r="E7407" s="2" t="s">
        <v>142</v>
      </c>
      <c r="F7407" s="2" t="s">
        <v>18</v>
      </c>
      <c r="G7407" s="2" t="s">
        <v>90</v>
      </c>
      <c r="H7407" s="2" t="s">
        <v>24</v>
      </c>
      <c r="I7407" s="2">
        <v>6623</v>
      </c>
      <c r="J7407" s="2">
        <v>0</v>
      </c>
      <c r="K7407" s="2">
        <v>2502005</v>
      </c>
      <c r="L7407" s="3">
        <v>45716</v>
      </c>
      <c r="M7407" s="3">
        <v>47515</v>
      </c>
      <c r="N7407" s="2" t="s">
        <v>135</v>
      </c>
    </row>
    <row r="7408" spans="2:14" x14ac:dyDescent="0.25">
      <c r="B7408" s="2" t="s">
        <v>5828</v>
      </c>
      <c r="C7408" s="2" t="s">
        <v>675</v>
      </c>
      <c r="D7408" s="2" t="s">
        <v>16</v>
      </c>
      <c r="E7408" s="2" t="s">
        <v>142</v>
      </c>
      <c r="F7408" s="2" t="s">
        <v>18</v>
      </c>
      <c r="G7408" s="2" t="s">
        <v>90</v>
      </c>
      <c r="H7408" s="2" t="s">
        <v>24</v>
      </c>
      <c r="I7408" s="2">
        <v>6623</v>
      </c>
      <c r="J7408" s="2">
        <v>0</v>
      </c>
      <c r="K7408" s="2">
        <v>2504009</v>
      </c>
      <c r="L7408" s="3">
        <v>45770</v>
      </c>
      <c r="M7408" s="3">
        <v>47574</v>
      </c>
      <c r="N7408" s="2" t="s">
        <v>135</v>
      </c>
    </row>
    <row r="7409" spans="2:14" x14ac:dyDescent="0.25">
      <c r="B7409" s="2" t="s">
        <v>5828</v>
      </c>
      <c r="C7409" s="2" t="s">
        <v>675</v>
      </c>
      <c r="D7409" s="2" t="s">
        <v>16</v>
      </c>
      <c r="E7409" s="2" t="s">
        <v>142</v>
      </c>
      <c r="F7409" s="2" t="s">
        <v>18</v>
      </c>
      <c r="G7409" s="2" t="s">
        <v>90</v>
      </c>
      <c r="H7409" s="2" t="s">
        <v>24</v>
      </c>
      <c r="I7409" s="2">
        <v>6623</v>
      </c>
      <c r="J7409" s="2">
        <v>0</v>
      </c>
      <c r="K7409" s="2">
        <v>2507018</v>
      </c>
      <c r="L7409" s="3">
        <v>45859</v>
      </c>
      <c r="M7409" s="3">
        <v>47665</v>
      </c>
      <c r="N7409" s="2" t="s">
        <v>135</v>
      </c>
    </row>
    <row r="7410" spans="2:14" x14ac:dyDescent="0.25">
      <c r="B7410" s="2" t="s">
        <v>5828</v>
      </c>
      <c r="C7410" s="2" t="s">
        <v>675</v>
      </c>
      <c r="D7410" s="2" t="s">
        <v>16</v>
      </c>
      <c r="E7410" s="2" t="s">
        <v>142</v>
      </c>
      <c r="F7410" s="2" t="s">
        <v>18</v>
      </c>
      <c r="G7410" s="2" t="s">
        <v>90</v>
      </c>
      <c r="H7410" s="2" t="s">
        <v>24</v>
      </c>
      <c r="I7410" s="2">
        <v>6623</v>
      </c>
      <c r="J7410" s="2">
        <v>0</v>
      </c>
      <c r="K7410" s="2">
        <v>2511031</v>
      </c>
      <c r="L7410" s="3">
        <v>45989</v>
      </c>
      <c r="M7410" s="3">
        <v>47788</v>
      </c>
      <c r="N7410" s="2" t="s">
        <v>135</v>
      </c>
    </row>
    <row r="7411" spans="2:14" x14ac:dyDescent="0.25">
      <c r="B7411" s="2" t="s">
        <v>5828</v>
      </c>
      <c r="C7411" s="2" t="s">
        <v>675</v>
      </c>
      <c r="D7411" s="2" t="s">
        <v>16</v>
      </c>
      <c r="E7411" s="2" t="s">
        <v>142</v>
      </c>
      <c r="F7411" s="2" t="s">
        <v>18</v>
      </c>
      <c r="G7411" s="2" t="s">
        <v>90</v>
      </c>
      <c r="H7411" s="2" t="s">
        <v>24</v>
      </c>
      <c r="I7411" s="2">
        <v>6623</v>
      </c>
      <c r="J7411" s="2">
        <v>0</v>
      </c>
      <c r="K7411" s="2">
        <v>2511032</v>
      </c>
      <c r="L7411" s="3">
        <v>45996</v>
      </c>
      <c r="M7411" s="3">
        <v>47788</v>
      </c>
      <c r="N7411" s="2" t="s">
        <v>135</v>
      </c>
    </row>
    <row r="7412" spans="2:14" x14ac:dyDescent="0.25">
      <c r="B7412" s="2" t="s">
        <v>5828</v>
      </c>
      <c r="C7412" s="2" t="s">
        <v>675</v>
      </c>
      <c r="D7412" s="2" t="s">
        <v>16</v>
      </c>
      <c r="E7412" s="2" t="s">
        <v>142</v>
      </c>
      <c r="F7412" s="2" t="s">
        <v>18</v>
      </c>
      <c r="G7412" s="2" t="s">
        <v>90</v>
      </c>
      <c r="H7412" s="2" t="s">
        <v>24</v>
      </c>
      <c r="I7412" s="2">
        <v>6623</v>
      </c>
      <c r="J7412" s="2">
        <v>0</v>
      </c>
      <c r="K7412" s="2">
        <v>2601002</v>
      </c>
      <c r="L7412" s="3">
        <v>46046</v>
      </c>
      <c r="M7412" s="3">
        <v>47849</v>
      </c>
      <c r="N7412" s="2" t="s">
        <v>135</v>
      </c>
    </row>
    <row r="7413" spans="2:14" x14ac:dyDescent="0.25">
      <c r="B7413" s="2" t="s">
        <v>5828</v>
      </c>
      <c r="C7413" s="2" t="s">
        <v>675</v>
      </c>
      <c r="D7413" s="2" t="s">
        <v>16</v>
      </c>
      <c r="E7413" s="2" t="s">
        <v>142</v>
      </c>
      <c r="F7413" s="2" t="s">
        <v>18</v>
      </c>
      <c r="G7413" s="2" t="s">
        <v>90</v>
      </c>
      <c r="H7413" s="2" t="s">
        <v>24</v>
      </c>
      <c r="I7413" s="2">
        <v>6623</v>
      </c>
      <c r="J7413" s="2">
        <v>0</v>
      </c>
      <c r="K7413" s="2">
        <v>2601003</v>
      </c>
      <c r="L7413" s="3">
        <v>46059</v>
      </c>
      <c r="M7413" s="3">
        <v>47849</v>
      </c>
      <c r="N7413" s="2" t="s">
        <v>135</v>
      </c>
    </row>
    <row r="7414" spans="2:14" x14ac:dyDescent="0.25">
      <c r="B7414" s="2" t="s">
        <v>5828</v>
      </c>
      <c r="C7414" s="2" t="s">
        <v>675</v>
      </c>
      <c r="D7414" s="2" t="s">
        <v>16</v>
      </c>
      <c r="E7414" s="2" t="s">
        <v>142</v>
      </c>
      <c r="F7414" s="2" t="s">
        <v>18</v>
      </c>
      <c r="G7414" s="2" t="s">
        <v>90</v>
      </c>
      <c r="H7414" s="2" t="s">
        <v>24</v>
      </c>
      <c r="I7414" s="2">
        <v>6623</v>
      </c>
      <c r="J7414" s="2">
        <v>0</v>
      </c>
      <c r="K7414" s="2">
        <v>2603014</v>
      </c>
      <c r="L7414" s="3">
        <v>46088</v>
      </c>
      <c r="M7414" s="3">
        <v>47908</v>
      </c>
      <c r="N7414" s="2" t="s">
        <v>135</v>
      </c>
    </row>
    <row r="7415" spans="2:14" x14ac:dyDescent="0.25">
      <c r="B7415" s="2" t="s">
        <v>5829</v>
      </c>
      <c r="C7415" s="2" t="s">
        <v>5830</v>
      </c>
      <c r="D7415" s="2" t="s">
        <v>28</v>
      </c>
      <c r="E7415" s="2" t="s">
        <v>17</v>
      </c>
      <c r="F7415" s="2" t="s">
        <v>24</v>
      </c>
      <c r="G7415" s="2" t="s">
        <v>24</v>
      </c>
      <c r="H7415" s="2" t="s">
        <v>24</v>
      </c>
      <c r="I7415" s="2">
        <v>0</v>
      </c>
      <c r="J7415" s="2">
        <v>0</v>
      </c>
      <c r="K7415" s="2">
        <v>0</v>
      </c>
      <c r="L7415" s="3">
        <v>45733</v>
      </c>
      <c r="M7415" s="2" t="s">
        <v>30</v>
      </c>
      <c r="N7415" s="2" t="s">
        <v>153</v>
      </c>
    </row>
    <row r="7416" spans="2:14" x14ac:dyDescent="0.25">
      <c r="B7416" s="2" t="s">
        <v>5831</v>
      </c>
      <c r="C7416" s="2" t="s">
        <v>5832</v>
      </c>
      <c r="D7416" s="2" t="s">
        <v>28</v>
      </c>
      <c r="E7416" s="2" t="s">
        <v>17</v>
      </c>
      <c r="F7416" s="2" t="s">
        <v>24</v>
      </c>
      <c r="G7416" s="2" t="s">
        <v>24</v>
      </c>
      <c r="H7416" s="2" t="s">
        <v>24</v>
      </c>
      <c r="I7416" s="2">
        <v>0</v>
      </c>
      <c r="J7416" s="2">
        <v>0</v>
      </c>
      <c r="K7416" s="2">
        <v>0</v>
      </c>
      <c r="L7416" s="3">
        <v>45733</v>
      </c>
      <c r="M7416" s="2" t="s">
        <v>30</v>
      </c>
      <c r="N7416" s="2" t="s">
        <v>153</v>
      </c>
    </row>
    <row r="7417" spans="2:14" x14ac:dyDescent="0.25">
      <c r="B7417" s="2" t="s">
        <v>5833</v>
      </c>
      <c r="C7417" s="2" t="s">
        <v>5834</v>
      </c>
      <c r="D7417" s="2" t="s">
        <v>28</v>
      </c>
      <c r="E7417" s="2" t="s">
        <v>17</v>
      </c>
      <c r="F7417" s="2" t="s">
        <v>24</v>
      </c>
      <c r="G7417" s="2" t="s">
        <v>24</v>
      </c>
      <c r="H7417" s="2" t="s">
        <v>24</v>
      </c>
      <c r="I7417" s="2">
        <v>0</v>
      </c>
      <c r="J7417" s="2">
        <v>0</v>
      </c>
      <c r="K7417" s="2">
        <v>0</v>
      </c>
      <c r="L7417" s="3">
        <v>45733</v>
      </c>
      <c r="M7417" s="2" t="s">
        <v>30</v>
      </c>
      <c r="N7417" s="2" t="s">
        <v>153</v>
      </c>
    </row>
    <row r="7418" spans="2:14" x14ac:dyDescent="0.25">
      <c r="B7418" s="2" t="s">
        <v>5835</v>
      </c>
      <c r="C7418" s="2" t="s">
        <v>5836</v>
      </c>
      <c r="D7418" s="2" t="s">
        <v>28</v>
      </c>
      <c r="E7418" s="2" t="s">
        <v>17</v>
      </c>
      <c r="F7418" s="2" t="s">
        <v>24</v>
      </c>
      <c r="G7418" s="2" t="s">
        <v>24</v>
      </c>
      <c r="H7418" s="2" t="s">
        <v>24</v>
      </c>
      <c r="I7418" s="2">
        <v>0</v>
      </c>
      <c r="J7418" s="2">
        <v>0</v>
      </c>
      <c r="K7418" s="2">
        <v>0</v>
      </c>
      <c r="L7418" s="3">
        <v>45733</v>
      </c>
      <c r="M7418" s="2" t="s">
        <v>30</v>
      </c>
      <c r="N7418" s="2" t="s">
        <v>153</v>
      </c>
    </row>
    <row r="7419" spans="2:14" x14ac:dyDescent="0.25">
      <c r="B7419" s="2" t="s">
        <v>5837</v>
      </c>
      <c r="C7419" s="2" t="s">
        <v>5838</v>
      </c>
      <c r="D7419" s="2" t="s">
        <v>28</v>
      </c>
      <c r="E7419" s="2" t="s">
        <v>17</v>
      </c>
      <c r="F7419" s="2" t="s">
        <v>24</v>
      </c>
      <c r="G7419" s="2" t="s">
        <v>24</v>
      </c>
      <c r="H7419" s="2" t="s">
        <v>24</v>
      </c>
      <c r="I7419" s="2">
        <v>0</v>
      </c>
      <c r="J7419" s="2">
        <v>0</v>
      </c>
      <c r="K7419" s="2">
        <v>0</v>
      </c>
      <c r="L7419" s="3">
        <v>45807</v>
      </c>
      <c r="M7419" s="2" t="s">
        <v>30</v>
      </c>
      <c r="N7419" s="2" t="s">
        <v>153</v>
      </c>
    </row>
    <row r="7420" spans="2:14" x14ac:dyDescent="0.25">
      <c r="B7420" s="2" t="s">
        <v>5839</v>
      </c>
      <c r="C7420" s="2" t="s">
        <v>5840</v>
      </c>
      <c r="D7420" s="2" t="s">
        <v>28</v>
      </c>
      <c r="E7420" s="2" t="s">
        <v>17</v>
      </c>
      <c r="F7420" s="2" t="s">
        <v>24</v>
      </c>
      <c r="G7420" s="2" t="s">
        <v>24</v>
      </c>
      <c r="H7420" s="2" t="s">
        <v>24</v>
      </c>
      <c r="I7420" s="2">
        <v>0</v>
      </c>
      <c r="J7420" s="2">
        <v>0</v>
      </c>
      <c r="K7420" s="2">
        <v>0</v>
      </c>
      <c r="L7420" s="3">
        <v>45807</v>
      </c>
      <c r="M7420" s="2" t="s">
        <v>30</v>
      </c>
      <c r="N7420" s="2" t="s">
        <v>153</v>
      </c>
    </row>
    <row r="7421" spans="2:14" x14ac:dyDescent="0.25">
      <c r="B7421" s="2" t="s">
        <v>5841</v>
      </c>
      <c r="C7421" s="2" t="s">
        <v>5842</v>
      </c>
      <c r="D7421" s="2" t="s">
        <v>16</v>
      </c>
      <c r="E7421" s="2" t="s">
        <v>17</v>
      </c>
      <c r="F7421" s="2" t="s">
        <v>18</v>
      </c>
      <c r="G7421" s="2" t="s">
        <v>175</v>
      </c>
      <c r="H7421" s="2" t="s">
        <v>5843</v>
      </c>
      <c r="I7421" s="2">
        <v>2957</v>
      </c>
      <c r="J7421" s="2">
        <v>1957</v>
      </c>
      <c r="K7421" s="2" t="s">
        <v>5844</v>
      </c>
      <c r="L7421" s="3">
        <v>46192</v>
      </c>
      <c r="M7421" s="3">
        <v>48000</v>
      </c>
      <c r="N7421" s="2" t="s">
        <v>476</v>
      </c>
    </row>
    <row r="7422" spans="2:14" x14ac:dyDescent="0.25">
      <c r="B7422" s="2" t="s">
        <v>5841</v>
      </c>
      <c r="C7422" s="2" t="s">
        <v>5842</v>
      </c>
      <c r="D7422" s="2" t="s">
        <v>16</v>
      </c>
      <c r="E7422" s="2" t="s">
        <v>17</v>
      </c>
      <c r="F7422" s="2" t="s">
        <v>18</v>
      </c>
      <c r="G7422" s="2" t="s">
        <v>175</v>
      </c>
      <c r="H7422" s="2" t="s">
        <v>5843</v>
      </c>
      <c r="I7422" s="2">
        <v>2957</v>
      </c>
      <c r="J7422" s="2">
        <v>1000</v>
      </c>
      <c r="K7422" s="2" t="s">
        <v>5845</v>
      </c>
      <c r="L7422" s="3">
        <v>46192</v>
      </c>
      <c r="M7422" s="3">
        <v>48000</v>
      </c>
      <c r="N7422" s="2" t="s">
        <v>476</v>
      </c>
    </row>
    <row r="7423" spans="2:14" x14ac:dyDescent="0.25">
      <c r="B7423" s="2" t="s">
        <v>5841</v>
      </c>
      <c r="C7423" s="2" t="s">
        <v>5842</v>
      </c>
      <c r="D7423" s="2" t="s">
        <v>16</v>
      </c>
      <c r="E7423" s="2" t="s">
        <v>142</v>
      </c>
      <c r="F7423" s="2" t="s">
        <v>18</v>
      </c>
      <c r="G7423" s="2" t="s">
        <v>175</v>
      </c>
      <c r="H7423" s="2" t="s">
        <v>5843</v>
      </c>
      <c r="I7423" s="2">
        <v>2957</v>
      </c>
      <c r="J7423" s="2">
        <v>0</v>
      </c>
      <c r="K7423" s="2" t="s">
        <v>5844</v>
      </c>
      <c r="L7423" s="3">
        <v>46192</v>
      </c>
      <c r="M7423" s="3">
        <v>48000</v>
      </c>
      <c r="N7423" s="2" t="s">
        <v>476</v>
      </c>
    </row>
    <row r="7424" spans="2:14" x14ac:dyDescent="0.25">
      <c r="B7424" s="2" t="s">
        <v>5846</v>
      </c>
      <c r="C7424" s="2" t="s">
        <v>5847</v>
      </c>
      <c r="D7424" s="2" t="s">
        <v>41</v>
      </c>
      <c r="E7424" s="2" t="s">
        <v>75</v>
      </c>
      <c r="F7424" s="2" t="s">
        <v>18</v>
      </c>
      <c r="G7424" s="2" t="s">
        <v>19</v>
      </c>
      <c r="H7424" s="2" t="s">
        <v>5848</v>
      </c>
      <c r="I7424" s="2">
        <v>846</v>
      </c>
      <c r="J7424" s="2">
        <v>0</v>
      </c>
      <c r="K7424" s="2" t="s">
        <v>5849</v>
      </c>
      <c r="L7424" s="3">
        <v>44958</v>
      </c>
      <c r="M7424" s="3">
        <v>45839</v>
      </c>
      <c r="N7424" s="2" t="s">
        <v>21</v>
      </c>
    </row>
    <row r="7425" spans="2:14" x14ac:dyDescent="0.25">
      <c r="B7425" s="2" t="s">
        <v>5846</v>
      </c>
      <c r="C7425" s="2" t="s">
        <v>5847</v>
      </c>
      <c r="D7425" s="2" t="s">
        <v>41</v>
      </c>
      <c r="E7425" s="2" t="s">
        <v>17</v>
      </c>
      <c r="F7425" s="2" t="s">
        <v>18</v>
      </c>
      <c r="G7425" s="2" t="s">
        <v>19</v>
      </c>
      <c r="H7425" s="2" t="s">
        <v>5848</v>
      </c>
      <c r="I7425" s="2">
        <v>846</v>
      </c>
      <c r="J7425" s="2">
        <v>0</v>
      </c>
      <c r="K7425" s="2" t="s">
        <v>470</v>
      </c>
      <c r="L7425" s="2" t="s">
        <v>30</v>
      </c>
      <c r="M7425" s="2" t="s">
        <v>30</v>
      </c>
      <c r="N7425" s="2" t="s">
        <v>21</v>
      </c>
    </row>
    <row r="7426" spans="2:14" x14ac:dyDescent="0.25">
      <c r="B7426" s="2" t="s">
        <v>5846</v>
      </c>
      <c r="C7426" s="2" t="s">
        <v>5847</v>
      </c>
      <c r="D7426" s="2" t="s">
        <v>41</v>
      </c>
      <c r="E7426" s="2" t="s">
        <v>17</v>
      </c>
      <c r="F7426" s="2" t="s">
        <v>18</v>
      </c>
      <c r="G7426" s="2" t="s">
        <v>19</v>
      </c>
      <c r="H7426" s="2" t="s">
        <v>5848</v>
      </c>
      <c r="I7426" s="2">
        <v>846</v>
      </c>
      <c r="J7426" s="2">
        <v>0</v>
      </c>
      <c r="K7426" s="2" t="s">
        <v>5850</v>
      </c>
      <c r="L7426" s="3">
        <v>44958</v>
      </c>
      <c r="M7426" s="3">
        <v>45839</v>
      </c>
      <c r="N7426" s="2" t="s">
        <v>21</v>
      </c>
    </row>
    <row r="7427" spans="2:14" x14ac:dyDescent="0.25">
      <c r="B7427" s="2" t="s">
        <v>5846</v>
      </c>
      <c r="C7427" s="2" t="s">
        <v>5847</v>
      </c>
      <c r="D7427" s="2" t="s">
        <v>41</v>
      </c>
      <c r="E7427" s="2" t="s">
        <v>17</v>
      </c>
      <c r="F7427" s="2" t="s">
        <v>18</v>
      </c>
      <c r="G7427" s="2" t="s">
        <v>19</v>
      </c>
      <c r="H7427" s="2" t="s">
        <v>5848</v>
      </c>
      <c r="I7427" s="2">
        <v>846</v>
      </c>
      <c r="J7427" s="2">
        <v>0</v>
      </c>
      <c r="K7427" s="2" t="s">
        <v>5849</v>
      </c>
      <c r="L7427" s="3">
        <v>44958</v>
      </c>
      <c r="M7427" s="3">
        <v>45839</v>
      </c>
      <c r="N7427" s="2" t="s">
        <v>21</v>
      </c>
    </row>
    <row r="7428" spans="2:14" x14ac:dyDescent="0.25">
      <c r="B7428" s="2" t="s">
        <v>5846</v>
      </c>
      <c r="C7428" s="2" t="s">
        <v>5847</v>
      </c>
      <c r="D7428" s="2" t="s">
        <v>41</v>
      </c>
      <c r="E7428" s="2" t="s">
        <v>17</v>
      </c>
      <c r="F7428" s="2" t="s">
        <v>18</v>
      </c>
      <c r="G7428" s="2" t="s">
        <v>19</v>
      </c>
      <c r="H7428" s="2" t="s">
        <v>5848</v>
      </c>
      <c r="I7428" s="2">
        <v>846</v>
      </c>
      <c r="J7428" s="2">
        <v>0</v>
      </c>
      <c r="K7428" s="2" t="s">
        <v>5849</v>
      </c>
      <c r="L7428" s="3">
        <v>45948</v>
      </c>
      <c r="M7428" s="3">
        <v>46447</v>
      </c>
      <c r="N7428" s="2" t="s">
        <v>21</v>
      </c>
    </row>
    <row r="7429" spans="2:14" x14ac:dyDescent="0.25">
      <c r="B7429" s="2" t="s">
        <v>5846</v>
      </c>
      <c r="C7429" s="2" t="s">
        <v>5847</v>
      </c>
      <c r="D7429" s="2" t="s">
        <v>41</v>
      </c>
      <c r="E7429" s="2" t="s">
        <v>17</v>
      </c>
      <c r="F7429" s="2" t="s">
        <v>18</v>
      </c>
      <c r="G7429" s="2" t="s">
        <v>19</v>
      </c>
      <c r="H7429" s="2" t="s">
        <v>5848</v>
      </c>
      <c r="I7429" s="2">
        <v>846</v>
      </c>
      <c r="J7429" s="2">
        <v>0</v>
      </c>
      <c r="K7429" s="2" t="s">
        <v>5851</v>
      </c>
      <c r="L7429" s="3">
        <v>44958</v>
      </c>
      <c r="M7429" s="3">
        <v>45870</v>
      </c>
      <c r="N7429" s="2" t="s">
        <v>21</v>
      </c>
    </row>
    <row r="7430" spans="2:14" x14ac:dyDescent="0.25">
      <c r="B7430" s="2" t="s">
        <v>5846</v>
      </c>
      <c r="C7430" s="2" t="s">
        <v>5847</v>
      </c>
      <c r="D7430" s="2" t="s">
        <v>41</v>
      </c>
      <c r="E7430" s="2" t="s">
        <v>17</v>
      </c>
      <c r="F7430" s="2" t="s">
        <v>18</v>
      </c>
      <c r="G7430" s="2" t="s">
        <v>19</v>
      </c>
      <c r="H7430" s="2" t="s">
        <v>5848</v>
      </c>
      <c r="I7430" s="2">
        <v>846</v>
      </c>
      <c r="J7430" s="2">
        <v>846</v>
      </c>
      <c r="K7430" s="2" t="s">
        <v>5852</v>
      </c>
      <c r="L7430" s="3">
        <v>45983</v>
      </c>
      <c r="M7430" s="3">
        <v>46447</v>
      </c>
      <c r="N7430" s="2" t="s">
        <v>21</v>
      </c>
    </row>
    <row r="7431" spans="2:14" x14ac:dyDescent="0.25">
      <c r="B7431" s="2" t="s">
        <v>5846</v>
      </c>
      <c r="C7431" s="2" t="s">
        <v>5847</v>
      </c>
      <c r="D7431" s="2" t="s">
        <v>41</v>
      </c>
      <c r="E7431" s="2" t="s">
        <v>142</v>
      </c>
      <c r="F7431" s="2" t="s">
        <v>18</v>
      </c>
      <c r="G7431" s="2" t="s">
        <v>19</v>
      </c>
      <c r="H7431" s="2" t="s">
        <v>5848</v>
      </c>
      <c r="I7431" s="2">
        <v>846</v>
      </c>
      <c r="J7431" s="2">
        <v>0</v>
      </c>
      <c r="K7431" s="2" t="s">
        <v>5849</v>
      </c>
      <c r="L7431" s="3">
        <v>44958</v>
      </c>
      <c r="M7431" s="3">
        <v>45839</v>
      </c>
      <c r="N7431" s="2" t="s">
        <v>21</v>
      </c>
    </row>
    <row r="7432" spans="2:14" x14ac:dyDescent="0.25">
      <c r="B7432" s="2" t="s">
        <v>5846</v>
      </c>
      <c r="C7432" s="2" t="s">
        <v>5847</v>
      </c>
      <c r="D7432" s="2" t="s">
        <v>41</v>
      </c>
      <c r="E7432" s="2" t="s">
        <v>142</v>
      </c>
      <c r="F7432" s="2" t="s">
        <v>18</v>
      </c>
      <c r="G7432" s="2" t="s">
        <v>19</v>
      </c>
      <c r="H7432" s="2" t="s">
        <v>5848</v>
      </c>
      <c r="I7432" s="2">
        <v>846</v>
      </c>
      <c r="J7432" s="2">
        <v>0</v>
      </c>
      <c r="K7432" s="2" t="s">
        <v>5851</v>
      </c>
      <c r="L7432" s="3">
        <v>44958</v>
      </c>
      <c r="M7432" s="3">
        <v>45870</v>
      </c>
      <c r="N7432" s="2" t="s">
        <v>21</v>
      </c>
    </row>
    <row r="7433" spans="2:14" x14ac:dyDescent="0.25">
      <c r="B7433" s="2" t="s">
        <v>5853</v>
      </c>
      <c r="C7433" s="2" t="s">
        <v>5854</v>
      </c>
      <c r="D7433" s="2" t="s">
        <v>41</v>
      </c>
      <c r="E7433" s="2" t="s">
        <v>75</v>
      </c>
      <c r="F7433" s="2" t="s">
        <v>18</v>
      </c>
      <c r="G7433" s="2" t="s">
        <v>19</v>
      </c>
      <c r="H7433" s="2" t="s">
        <v>5848</v>
      </c>
      <c r="I7433" s="2">
        <v>53</v>
      </c>
      <c r="J7433" s="2">
        <v>0</v>
      </c>
      <c r="K7433" s="2" t="s">
        <v>5855</v>
      </c>
      <c r="L7433" s="3">
        <v>44958</v>
      </c>
      <c r="M7433" s="3">
        <v>45839</v>
      </c>
      <c r="N7433" s="2" t="s">
        <v>21</v>
      </c>
    </row>
    <row r="7434" spans="2:14" x14ac:dyDescent="0.25">
      <c r="B7434" s="2" t="s">
        <v>5853</v>
      </c>
      <c r="C7434" s="2" t="s">
        <v>5854</v>
      </c>
      <c r="D7434" s="2" t="s">
        <v>41</v>
      </c>
      <c r="E7434" s="2" t="s">
        <v>17</v>
      </c>
      <c r="F7434" s="2" t="s">
        <v>18</v>
      </c>
      <c r="G7434" s="2" t="s">
        <v>19</v>
      </c>
      <c r="H7434" s="2" t="s">
        <v>5848</v>
      </c>
      <c r="I7434" s="2">
        <v>53</v>
      </c>
      <c r="J7434" s="2">
        <v>0</v>
      </c>
      <c r="K7434" s="2" t="s">
        <v>470</v>
      </c>
      <c r="L7434" s="2" t="s">
        <v>30</v>
      </c>
      <c r="M7434" s="2" t="s">
        <v>30</v>
      </c>
      <c r="N7434" s="2" t="s">
        <v>21</v>
      </c>
    </row>
    <row r="7435" spans="2:14" x14ac:dyDescent="0.25">
      <c r="B7435" s="2" t="s">
        <v>5853</v>
      </c>
      <c r="C7435" s="2" t="s">
        <v>5854</v>
      </c>
      <c r="D7435" s="2" t="s">
        <v>41</v>
      </c>
      <c r="E7435" s="2" t="s">
        <v>17</v>
      </c>
      <c r="F7435" s="2" t="s">
        <v>18</v>
      </c>
      <c r="G7435" s="2" t="s">
        <v>19</v>
      </c>
      <c r="H7435" s="2" t="s">
        <v>5848</v>
      </c>
      <c r="I7435" s="2">
        <v>53</v>
      </c>
      <c r="J7435" s="2">
        <v>0</v>
      </c>
      <c r="K7435" s="2" t="s">
        <v>5856</v>
      </c>
      <c r="L7435" s="3">
        <v>44958</v>
      </c>
      <c r="M7435" s="3">
        <v>45839</v>
      </c>
      <c r="N7435" s="2" t="s">
        <v>21</v>
      </c>
    </row>
    <row r="7436" spans="2:14" x14ac:dyDescent="0.25">
      <c r="B7436" s="2" t="s">
        <v>5853</v>
      </c>
      <c r="C7436" s="2" t="s">
        <v>5854</v>
      </c>
      <c r="D7436" s="2" t="s">
        <v>41</v>
      </c>
      <c r="E7436" s="2" t="s">
        <v>17</v>
      </c>
      <c r="F7436" s="2" t="s">
        <v>18</v>
      </c>
      <c r="G7436" s="2" t="s">
        <v>19</v>
      </c>
      <c r="H7436" s="2" t="s">
        <v>5848</v>
      </c>
      <c r="I7436" s="2">
        <v>53</v>
      </c>
      <c r="J7436" s="2">
        <v>0</v>
      </c>
      <c r="K7436" s="2" t="s">
        <v>5855</v>
      </c>
      <c r="L7436" s="3">
        <v>44958</v>
      </c>
      <c r="M7436" s="3">
        <v>45839</v>
      </c>
      <c r="N7436" s="2" t="s">
        <v>21</v>
      </c>
    </row>
    <row r="7437" spans="2:14" x14ac:dyDescent="0.25">
      <c r="B7437" s="2" t="s">
        <v>5853</v>
      </c>
      <c r="C7437" s="2" t="s">
        <v>5854</v>
      </c>
      <c r="D7437" s="2" t="s">
        <v>41</v>
      </c>
      <c r="E7437" s="2" t="s">
        <v>17</v>
      </c>
      <c r="F7437" s="2" t="s">
        <v>18</v>
      </c>
      <c r="G7437" s="2" t="s">
        <v>19</v>
      </c>
      <c r="H7437" s="2" t="s">
        <v>5848</v>
      </c>
      <c r="I7437" s="2">
        <v>53</v>
      </c>
      <c r="J7437" s="2">
        <v>0</v>
      </c>
      <c r="K7437" s="2" t="s">
        <v>5849</v>
      </c>
      <c r="L7437" s="3">
        <v>45948</v>
      </c>
      <c r="M7437" s="3">
        <v>46447</v>
      </c>
      <c r="N7437" s="2" t="s">
        <v>21</v>
      </c>
    </row>
    <row r="7438" spans="2:14" x14ac:dyDescent="0.25">
      <c r="B7438" s="2" t="s">
        <v>5853</v>
      </c>
      <c r="C7438" s="2" t="s">
        <v>5854</v>
      </c>
      <c r="D7438" s="2" t="s">
        <v>41</v>
      </c>
      <c r="E7438" s="2" t="s">
        <v>17</v>
      </c>
      <c r="F7438" s="2" t="s">
        <v>18</v>
      </c>
      <c r="G7438" s="2" t="s">
        <v>19</v>
      </c>
      <c r="H7438" s="2" t="s">
        <v>5848</v>
      </c>
      <c r="I7438" s="2">
        <v>53</v>
      </c>
      <c r="J7438" s="2">
        <v>53</v>
      </c>
      <c r="K7438" s="2" t="s">
        <v>5852</v>
      </c>
      <c r="L7438" s="3">
        <v>45983</v>
      </c>
      <c r="M7438" s="3">
        <v>46447</v>
      </c>
      <c r="N7438" s="2" t="s">
        <v>21</v>
      </c>
    </row>
    <row r="7439" spans="2:14" x14ac:dyDescent="0.25">
      <c r="B7439" s="2" t="s">
        <v>5857</v>
      </c>
      <c r="C7439" s="2" t="s">
        <v>5858</v>
      </c>
      <c r="D7439" s="2" t="s">
        <v>41</v>
      </c>
      <c r="E7439" s="2" t="s">
        <v>75</v>
      </c>
      <c r="F7439" s="2" t="s">
        <v>18</v>
      </c>
      <c r="G7439" s="2" t="s">
        <v>19</v>
      </c>
      <c r="H7439" s="2" t="s">
        <v>5848</v>
      </c>
      <c r="I7439" s="2">
        <v>330</v>
      </c>
      <c r="J7439" s="2">
        <v>0</v>
      </c>
      <c r="K7439" s="2" t="s">
        <v>5859</v>
      </c>
      <c r="L7439" s="3">
        <v>44958</v>
      </c>
      <c r="M7439" s="3">
        <v>45870</v>
      </c>
      <c r="N7439" s="2" t="s">
        <v>21</v>
      </c>
    </row>
    <row r="7440" spans="2:14" x14ac:dyDescent="0.25">
      <c r="B7440" s="2" t="s">
        <v>5857</v>
      </c>
      <c r="C7440" s="2" t="s">
        <v>5858</v>
      </c>
      <c r="D7440" s="2" t="s">
        <v>41</v>
      </c>
      <c r="E7440" s="2" t="s">
        <v>17</v>
      </c>
      <c r="F7440" s="2" t="s">
        <v>18</v>
      </c>
      <c r="G7440" s="2" t="s">
        <v>19</v>
      </c>
      <c r="H7440" s="2" t="s">
        <v>5848</v>
      </c>
      <c r="I7440" s="2">
        <v>330</v>
      </c>
      <c r="J7440" s="2">
        <v>0</v>
      </c>
      <c r="K7440" s="2" t="s">
        <v>5859</v>
      </c>
      <c r="L7440" s="3">
        <v>44958</v>
      </c>
      <c r="M7440" s="3">
        <v>45870</v>
      </c>
      <c r="N7440" s="2" t="s">
        <v>21</v>
      </c>
    </row>
    <row r="7441" spans="2:14" x14ac:dyDescent="0.25">
      <c r="B7441" s="2" t="s">
        <v>5857</v>
      </c>
      <c r="C7441" s="2" t="s">
        <v>5858</v>
      </c>
      <c r="D7441" s="2" t="s">
        <v>41</v>
      </c>
      <c r="E7441" s="2" t="s">
        <v>17</v>
      </c>
      <c r="F7441" s="2" t="s">
        <v>18</v>
      </c>
      <c r="G7441" s="2" t="s">
        <v>19</v>
      </c>
      <c r="H7441" s="2" t="s">
        <v>5848</v>
      </c>
      <c r="I7441" s="2">
        <v>330</v>
      </c>
      <c r="J7441" s="2">
        <v>330</v>
      </c>
      <c r="K7441" s="2" t="s">
        <v>5852</v>
      </c>
      <c r="L7441" s="3">
        <v>45983</v>
      </c>
      <c r="M7441" s="3">
        <v>46447</v>
      </c>
      <c r="N7441" s="2" t="s">
        <v>21</v>
      </c>
    </row>
    <row r="7442" spans="2:14" x14ac:dyDescent="0.25">
      <c r="B7442" s="2" t="s">
        <v>5860</v>
      </c>
      <c r="C7442" s="2" t="s">
        <v>1529</v>
      </c>
      <c r="D7442" s="2" t="s">
        <v>41</v>
      </c>
      <c r="E7442" s="2" t="s">
        <v>17</v>
      </c>
      <c r="F7442" s="2" t="s">
        <v>18</v>
      </c>
      <c r="G7442" s="2" t="s">
        <v>19</v>
      </c>
      <c r="H7442" s="2" t="s">
        <v>1530</v>
      </c>
      <c r="I7442" s="2">
        <v>11446</v>
      </c>
      <c r="J7442" s="2">
        <v>0</v>
      </c>
      <c r="K7442" s="2" t="s">
        <v>5861</v>
      </c>
      <c r="L7442" s="3">
        <v>45945</v>
      </c>
      <c r="M7442" s="3">
        <v>47574</v>
      </c>
      <c r="N7442" s="2" t="s">
        <v>281</v>
      </c>
    </row>
    <row r="7443" spans="2:14" x14ac:dyDescent="0.25">
      <c r="B7443" s="2" t="s">
        <v>5860</v>
      </c>
      <c r="C7443" s="2" t="s">
        <v>1529</v>
      </c>
      <c r="D7443" s="2" t="s">
        <v>41</v>
      </c>
      <c r="E7443" s="2" t="s">
        <v>17</v>
      </c>
      <c r="F7443" s="2" t="s">
        <v>18</v>
      </c>
      <c r="G7443" s="2" t="s">
        <v>19</v>
      </c>
      <c r="H7443" s="2" t="s">
        <v>1530</v>
      </c>
      <c r="I7443" s="2">
        <v>11446</v>
      </c>
      <c r="J7443" s="2">
        <v>0</v>
      </c>
      <c r="K7443" s="2" t="s">
        <v>5862</v>
      </c>
      <c r="L7443" s="3">
        <v>45783</v>
      </c>
      <c r="M7443" s="3">
        <v>46600</v>
      </c>
      <c r="N7443" s="2" t="s">
        <v>281</v>
      </c>
    </row>
    <row r="7444" spans="2:14" x14ac:dyDescent="0.25">
      <c r="B7444" s="2" t="s">
        <v>5860</v>
      </c>
      <c r="C7444" s="2" t="s">
        <v>1529</v>
      </c>
      <c r="D7444" s="2" t="s">
        <v>41</v>
      </c>
      <c r="E7444" s="2" t="s">
        <v>17</v>
      </c>
      <c r="F7444" s="2" t="s">
        <v>18</v>
      </c>
      <c r="G7444" s="2" t="s">
        <v>19</v>
      </c>
      <c r="H7444" s="2" t="s">
        <v>1530</v>
      </c>
      <c r="I7444" s="2">
        <v>11446</v>
      </c>
      <c r="J7444" s="2">
        <v>0</v>
      </c>
      <c r="K7444" s="2" t="s">
        <v>5863</v>
      </c>
      <c r="L7444" s="3">
        <v>45656</v>
      </c>
      <c r="M7444" s="3">
        <v>46600</v>
      </c>
      <c r="N7444" s="2" t="s">
        <v>281</v>
      </c>
    </row>
    <row r="7445" spans="2:14" x14ac:dyDescent="0.25">
      <c r="B7445" s="2" t="s">
        <v>5860</v>
      </c>
      <c r="C7445" s="2" t="s">
        <v>1529</v>
      </c>
      <c r="D7445" s="2" t="s">
        <v>41</v>
      </c>
      <c r="E7445" s="2" t="s">
        <v>17</v>
      </c>
      <c r="F7445" s="2" t="s">
        <v>18</v>
      </c>
      <c r="G7445" s="2" t="s">
        <v>19</v>
      </c>
      <c r="H7445" s="2" t="s">
        <v>1530</v>
      </c>
      <c r="I7445" s="2">
        <v>11446</v>
      </c>
      <c r="J7445" s="2">
        <v>0</v>
      </c>
      <c r="K7445" s="2" t="s">
        <v>5864</v>
      </c>
      <c r="L7445" s="3">
        <v>45805</v>
      </c>
      <c r="M7445" s="3">
        <v>46600</v>
      </c>
      <c r="N7445" s="2" t="s">
        <v>281</v>
      </c>
    </row>
    <row r="7446" spans="2:14" x14ac:dyDescent="0.25">
      <c r="B7446" s="2" t="s">
        <v>5860</v>
      </c>
      <c r="C7446" s="2" t="s">
        <v>1529</v>
      </c>
      <c r="D7446" s="2" t="s">
        <v>41</v>
      </c>
      <c r="E7446" s="2" t="s">
        <v>17</v>
      </c>
      <c r="F7446" s="2" t="s">
        <v>18</v>
      </c>
      <c r="G7446" s="2" t="s">
        <v>19</v>
      </c>
      <c r="H7446" s="2" t="s">
        <v>1530</v>
      </c>
      <c r="I7446" s="2">
        <v>11446</v>
      </c>
      <c r="J7446" s="2">
        <v>0</v>
      </c>
      <c r="K7446" s="2" t="s">
        <v>5865</v>
      </c>
      <c r="L7446" s="3">
        <v>45906</v>
      </c>
      <c r="M7446" s="3">
        <v>46966</v>
      </c>
      <c r="N7446" s="2" t="s">
        <v>281</v>
      </c>
    </row>
    <row r="7447" spans="2:14" x14ac:dyDescent="0.25">
      <c r="B7447" s="2" t="s">
        <v>5860</v>
      </c>
      <c r="C7447" s="2" t="s">
        <v>1529</v>
      </c>
      <c r="D7447" s="2" t="s">
        <v>41</v>
      </c>
      <c r="E7447" s="2" t="s">
        <v>17</v>
      </c>
      <c r="F7447" s="2" t="s">
        <v>18</v>
      </c>
      <c r="G7447" s="2" t="s">
        <v>19</v>
      </c>
      <c r="H7447" s="2" t="s">
        <v>1530</v>
      </c>
      <c r="I7447" s="2">
        <v>11446</v>
      </c>
      <c r="J7447" s="2">
        <v>0</v>
      </c>
      <c r="K7447" s="2" t="s">
        <v>5866</v>
      </c>
      <c r="L7447" s="3">
        <v>45945</v>
      </c>
      <c r="M7447" s="3">
        <v>46966</v>
      </c>
      <c r="N7447" s="2" t="s">
        <v>281</v>
      </c>
    </row>
    <row r="7448" spans="2:14" x14ac:dyDescent="0.25">
      <c r="B7448" s="2" t="s">
        <v>5860</v>
      </c>
      <c r="C7448" s="2" t="s">
        <v>1529</v>
      </c>
      <c r="D7448" s="2" t="s">
        <v>41</v>
      </c>
      <c r="E7448" s="2" t="s">
        <v>17</v>
      </c>
      <c r="F7448" s="2" t="s">
        <v>18</v>
      </c>
      <c r="G7448" s="2" t="s">
        <v>19</v>
      </c>
      <c r="H7448" s="2" t="s">
        <v>1530</v>
      </c>
      <c r="I7448" s="2">
        <v>11446</v>
      </c>
      <c r="J7448" s="2">
        <v>0</v>
      </c>
      <c r="K7448" s="2" t="s">
        <v>5867</v>
      </c>
      <c r="L7448" s="3">
        <v>46118</v>
      </c>
      <c r="M7448" s="3">
        <v>46966</v>
      </c>
      <c r="N7448" s="2" t="s">
        <v>281</v>
      </c>
    </row>
    <row r="7449" spans="2:14" x14ac:dyDescent="0.25">
      <c r="B7449" s="2" t="s">
        <v>5860</v>
      </c>
      <c r="C7449" s="2" t="s">
        <v>1529</v>
      </c>
      <c r="D7449" s="2" t="s">
        <v>41</v>
      </c>
      <c r="E7449" s="2" t="s">
        <v>17</v>
      </c>
      <c r="F7449" s="2" t="s">
        <v>18</v>
      </c>
      <c r="G7449" s="2" t="s">
        <v>19</v>
      </c>
      <c r="H7449" s="2" t="s">
        <v>1530</v>
      </c>
      <c r="I7449" s="2">
        <v>11446</v>
      </c>
      <c r="J7449" s="2">
        <v>0</v>
      </c>
      <c r="K7449" s="2" t="s">
        <v>5868</v>
      </c>
      <c r="L7449" s="3">
        <v>45945</v>
      </c>
      <c r="M7449" s="3">
        <v>46722</v>
      </c>
      <c r="N7449" s="2" t="s">
        <v>281</v>
      </c>
    </row>
    <row r="7450" spans="2:14" x14ac:dyDescent="0.25">
      <c r="B7450" s="2" t="s">
        <v>5860</v>
      </c>
      <c r="C7450" s="2" t="s">
        <v>1529</v>
      </c>
      <c r="D7450" s="2" t="s">
        <v>41</v>
      </c>
      <c r="E7450" s="2" t="s">
        <v>17</v>
      </c>
      <c r="F7450" s="2" t="s">
        <v>18</v>
      </c>
      <c r="G7450" s="2" t="s">
        <v>19</v>
      </c>
      <c r="H7450" s="2" t="s">
        <v>1530</v>
      </c>
      <c r="I7450" s="2">
        <v>11446</v>
      </c>
      <c r="J7450" s="2">
        <v>0</v>
      </c>
      <c r="K7450" s="2" t="s">
        <v>5869</v>
      </c>
      <c r="L7450" s="3">
        <v>45777</v>
      </c>
      <c r="M7450" s="3">
        <v>46722</v>
      </c>
      <c r="N7450" s="2" t="s">
        <v>281</v>
      </c>
    </row>
    <row r="7451" spans="2:14" x14ac:dyDescent="0.25">
      <c r="B7451" s="2" t="s">
        <v>5860</v>
      </c>
      <c r="C7451" s="2" t="s">
        <v>1529</v>
      </c>
      <c r="D7451" s="2" t="s">
        <v>41</v>
      </c>
      <c r="E7451" s="2" t="s">
        <v>17</v>
      </c>
      <c r="F7451" s="2" t="s">
        <v>18</v>
      </c>
      <c r="G7451" s="2" t="s">
        <v>19</v>
      </c>
      <c r="H7451" s="2" t="s">
        <v>1530</v>
      </c>
      <c r="I7451" s="2">
        <v>11446</v>
      </c>
      <c r="J7451" s="2">
        <v>5400</v>
      </c>
      <c r="K7451" s="2" t="s">
        <v>5870</v>
      </c>
      <c r="L7451" s="3">
        <v>46181</v>
      </c>
      <c r="M7451" s="3">
        <v>47818</v>
      </c>
      <c r="N7451" s="2" t="s">
        <v>281</v>
      </c>
    </row>
    <row r="7452" spans="2:14" x14ac:dyDescent="0.25">
      <c r="B7452" s="2" t="s">
        <v>5860</v>
      </c>
      <c r="C7452" s="2" t="s">
        <v>1529</v>
      </c>
      <c r="D7452" s="2" t="s">
        <v>41</v>
      </c>
      <c r="E7452" s="2" t="s">
        <v>17</v>
      </c>
      <c r="F7452" s="2" t="s">
        <v>18</v>
      </c>
      <c r="G7452" s="2" t="s">
        <v>19</v>
      </c>
      <c r="H7452" s="2" t="s">
        <v>1530</v>
      </c>
      <c r="I7452" s="2">
        <v>11446</v>
      </c>
      <c r="J7452" s="2">
        <v>0</v>
      </c>
      <c r="K7452" s="2" t="s">
        <v>5871</v>
      </c>
      <c r="L7452" s="3">
        <v>45945</v>
      </c>
      <c r="M7452" s="3">
        <v>46753</v>
      </c>
      <c r="N7452" s="2" t="s">
        <v>281</v>
      </c>
    </row>
    <row r="7453" spans="2:14" x14ac:dyDescent="0.25">
      <c r="B7453" s="2" t="s">
        <v>5860</v>
      </c>
      <c r="C7453" s="2" t="s">
        <v>1529</v>
      </c>
      <c r="D7453" s="2" t="s">
        <v>41</v>
      </c>
      <c r="E7453" s="2" t="s">
        <v>17</v>
      </c>
      <c r="F7453" s="2" t="s">
        <v>18</v>
      </c>
      <c r="G7453" s="2" t="s">
        <v>19</v>
      </c>
      <c r="H7453" s="2" t="s">
        <v>1530</v>
      </c>
      <c r="I7453" s="2">
        <v>11446</v>
      </c>
      <c r="J7453" s="2">
        <v>0</v>
      </c>
      <c r="K7453" s="2" t="s">
        <v>5872</v>
      </c>
      <c r="L7453" s="3">
        <v>45821</v>
      </c>
      <c r="M7453" s="3">
        <v>46753</v>
      </c>
      <c r="N7453" s="2" t="s">
        <v>281</v>
      </c>
    </row>
    <row r="7454" spans="2:14" x14ac:dyDescent="0.25">
      <c r="B7454" s="2" t="s">
        <v>5860</v>
      </c>
      <c r="C7454" s="2" t="s">
        <v>1529</v>
      </c>
      <c r="D7454" s="2" t="s">
        <v>41</v>
      </c>
      <c r="E7454" s="2" t="s">
        <v>17</v>
      </c>
      <c r="F7454" s="2" t="s">
        <v>18</v>
      </c>
      <c r="G7454" s="2" t="s">
        <v>19</v>
      </c>
      <c r="H7454" s="2" t="s">
        <v>1530</v>
      </c>
      <c r="I7454" s="2">
        <v>11446</v>
      </c>
      <c r="J7454" s="2">
        <v>0</v>
      </c>
      <c r="K7454" s="2" t="s">
        <v>5873</v>
      </c>
      <c r="L7454" s="3">
        <v>45847</v>
      </c>
      <c r="M7454" s="3">
        <v>46753</v>
      </c>
      <c r="N7454" s="2" t="s">
        <v>281</v>
      </c>
    </row>
    <row r="7455" spans="2:14" x14ac:dyDescent="0.25">
      <c r="B7455" s="2" t="s">
        <v>5860</v>
      </c>
      <c r="C7455" s="2" t="s">
        <v>1529</v>
      </c>
      <c r="D7455" s="2" t="s">
        <v>41</v>
      </c>
      <c r="E7455" s="2" t="s">
        <v>17</v>
      </c>
      <c r="F7455" s="2" t="s">
        <v>18</v>
      </c>
      <c r="G7455" s="2" t="s">
        <v>19</v>
      </c>
      <c r="H7455" s="2" t="s">
        <v>1530</v>
      </c>
      <c r="I7455" s="2">
        <v>11446</v>
      </c>
      <c r="J7455" s="2">
        <v>2700</v>
      </c>
      <c r="K7455" s="2" t="s">
        <v>5874</v>
      </c>
      <c r="L7455" s="3">
        <v>46181</v>
      </c>
      <c r="M7455" s="3">
        <v>47849</v>
      </c>
      <c r="N7455" s="2" t="s">
        <v>281</v>
      </c>
    </row>
    <row r="7456" spans="2:14" x14ac:dyDescent="0.25">
      <c r="B7456" s="2" t="s">
        <v>5860</v>
      </c>
      <c r="C7456" s="2" t="s">
        <v>1529</v>
      </c>
      <c r="D7456" s="2" t="s">
        <v>41</v>
      </c>
      <c r="E7456" s="2" t="s">
        <v>17</v>
      </c>
      <c r="F7456" s="2" t="s">
        <v>18</v>
      </c>
      <c r="G7456" s="2" t="s">
        <v>19</v>
      </c>
      <c r="H7456" s="2" t="s">
        <v>1530</v>
      </c>
      <c r="I7456" s="2">
        <v>11446</v>
      </c>
      <c r="J7456" s="2">
        <v>0</v>
      </c>
      <c r="K7456" s="2" t="s">
        <v>5875</v>
      </c>
      <c r="L7456" s="3">
        <v>45783</v>
      </c>
      <c r="M7456" s="3">
        <v>46569</v>
      </c>
      <c r="N7456" s="2" t="s">
        <v>281</v>
      </c>
    </row>
    <row r="7457" spans="2:14" x14ac:dyDescent="0.25">
      <c r="B7457" s="2" t="s">
        <v>5860</v>
      </c>
      <c r="C7457" s="2" t="s">
        <v>1529</v>
      </c>
      <c r="D7457" s="2" t="s">
        <v>41</v>
      </c>
      <c r="E7457" s="2" t="s">
        <v>17</v>
      </c>
      <c r="F7457" s="2" t="s">
        <v>18</v>
      </c>
      <c r="G7457" s="2" t="s">
        <v>19</v>
      </c>
      <c r="H7457" s="2" t="s">
        <v>1530</v>
      </c>
      <c r="I7457" s="2">
        <v>11446</v>
      </c>
      <c r="J7457" s="2">
        <v>0</v>
      </c>
      <c r="K7457" s="2" t="s">
        <v>5876</v>
      </c>
      <c r="L7457" s="3">
        <v>44958</v>
      </c>
      <c r="M7457" s="3">
        <v>46569</v>
      </c>
      <c r="N7457" s="2" t="s">
        <v>281</v>
      </c>
    </row>
    <row r="7458" spans="2:14" x14ac:dyDescent="0.25">
      <c r="B7458" s="2" t="s">
        <v>5860</v>
      </c>
      <c r="C7458" s="2" t="s">
        <v>1529</v>
      </c>
      <c r="D7458" s="2" t="s">
        <v>41</v>
      </c>
      <c r="E7458" s="2" t="s">
        <v>17</v>
      </c>
      <c r="F7458" s="2" t="s">
        <v>18</v>
      </c>
      <c r="G7458" s="2" t="s">
        <v>19</v>
      </c>
      <c r="H7458" s="2" t="s">
        <v>1530</v>
      </c>
      <c r="I7458" s="2">
        <v>11446</v>
      </c>
      <c r="J7458" s="2">
        <v>400</v>
      </c>
      <c r="K7458" s="2" t="s">
        <v>5877</v>
      </c>
      <c r="L7458" s="3">
        <v>46181</v>
      </c>
      <c r="M7458" s="3">
        <v>47788</v>
      </c>
      <c r="N7458" s="2" t="s">
        <v>281</v>
      </c>
    </row>
    <row r="7459" spans="2:14" x14ac:dyDescent="0.25">
      <c r="B7459" s="2" t="s">
        <v>5860</v>
      </c>
      <c r="C7459" s="2" t="s">
        <v>1529</v>
      </c>
      <c r="D7459" s="2" t="s">
        <v>41</v>
      </c>
      <c r="E7459" s="2" t="s">
        <v>17</v>
      </c>
      <c r="F7459" s="2" t="s">
        <v>18</v>
      </c>
      <c r="G7459" s="2" t="s">
        <v>19</v>
      </c>
      <c r="H7459" s="2" t="s">
        <v>1530</v>
      </c>
      <c r="I7459" s="2">
        <v>11446</v>
      </c>
      <c r="J7459" s="2">
        <v>0</v>
      </c>
      <c r="K7459" s="2" t="s">
        <v>5878</v>
      </c>
      <c r="L7459" s="3">
        <v>45777</v>
      </c>
      <c r="M7459" s="3">
        <v>46661</v>
      </c>
      <c r="N7459" s="2" t="s">
        <v>281</v>
      </c>
    </row>
    <row r="7460" spans="2:14" x14ac:dyDescent="0.25">
      <c r="B7460" s="2" t="s">
        <v>5860</v>
      </c>
      <c r="C7460" s="2" t="s">
        <v>1529</v>
      </c>
      <c r="D7460" s="2" t="s">
        <v>41</v>
      </c>
      <c r="E7460" s="2" t="s">
        <v>17</v>
      </c>
      <c r="F7460" s="2" t="s">
        <v>18</v>
      </c>
      <c r="G7460" s="2" t="s">
        <v>19</v>
      </c>
      <c r="H7460" s="2" t="s">
        <v>1530</v>
      </c>
      <c r="I7460" s="2">
        <v>11446</v>
      </c>
      <c r="J7460" s="2">
        <v>0</v>
      </c>
      <c r="K7460" s="2" t="s">
        <v>5879</v>
      </c>
      <c r="L7460" s="3">
        <v>45783</v>
      </c>
      <c r="M7460" s="3">
        <v>46661</v>
      </c>
      <c r="N7460" s="2" t="s">
        <v>281</v>
      </c>
    </row>
    <row r="7461" spans="2:14" x14ac:dyDescent="0.25">
      <c r="B7461" s="2" t="s">
        <v>5860</v>
      </c>
      <c r="C7461" s="2" t="s">
        <v>1529</v>
      </c>
      <c r="D7461" s="2" t="s">
        <v>41</v>
      </c>
      <c r="E7461" s="2" t="s">
        <v>17</v>
      </c>
      <c r="F7461" s="2" t="s">
        <v>18</v>
      </c>
      <c r="G7461" s="2" t="s">
        <v>19</v>
      </c>
      <c r="H7461" s="2" t="s">
        <v>1530</v>
      </c>
      <c r="I7461" s="2">
        <v>11446</v>
      </c>
      <c r="J7461" s="2">
        <v>0</v>
      </c>
      <c r="K7461" s="2" t="s">
        <v>5880</v>
      </c>
      <c r="L7461" s="3">
        <v>45805</v>
      </c>
      <c r="M7461" s="3">
        <v>46661</v>
      </c>
      <c r="N7461" s="2" t="s">
        <v>281</v>
      </c>
    </row>
    <row r="7462" spans="2:14" x14ac:dyDescent="0.25">
      <c r="B7462" s="2" t="s">
        <v>5860</v>
      </c>
      <c r="C7462" s="2" t="s">
        <v>1529</v>
      </c>
      <c r="D7462" s="2" t="s">
        <v>41</v>
      </c>
      <c r="E7462" s="2" t="s">
        <v>17</v>
      </c>
      <c r="F7462" s="2" t="s">
        <v>18</v>
      </c>
      <c r="G7462" s="2" t="s">
        <v>19</v>
      </c>
      <c r="H7462" s="2" t="s">
        <v>1530</v>
      </c>
      <c r="I7462" s="2">
        <v>11446</v>
      </c>
      <c r="J7462" s="2">
        <v>0</v>
      </c>
      <c r="K7462" s="2" t="s">
        <v>5881</v>
      </c>
      <c r="L7462" s="3">
        <v>46181</v>
      </c>
      <c r="M7462" s="3">
        <v>47757</v>
      </c>
      <c r="N7462" s="2" t="s">
        <v>281</v>
      </c>
    </row>
    <row r="7463" spans="2:14" x14ac:dyDescent="0.25">
      <c r="B7463" s="2" t="s">
        <v>5860</v>
      </c>
      <c r="C7463" s="2" t="s">
        <v>1529</v>
      </c>
      <c r="D7463" s="2" t="s">
        <v>41</v>
      </c>
      <c r="E7463" s="2" t="s">
        <v>17</v>
      </c>
      <c r="F7463" s="2" t="s">
        <v>18</v>
      </c>
      <c r="G7463" s="2" t="s">
        <v>19</v>
      </c>
      <c r="H7463" s="2" t="s">
        <v>1530</v>
      </c>
      <c r="I7463" s="2">
        <v>11446</v>
      </c>
      <c r="J7463" s="2">
        <v>0</v>
      </c>
      <c r="K7463" s="2" t="s">
        <v>5882</v>
      </c>
      <c r="L7463" s="3">
        <v>46202</v>
      </c>
      <c r="M7463" s="3">
        <v>47727</v>
      </c>
      <c r="N7463" s="2" t="s">
        <v>281</v>
      </c>
    </row>
    <row r="7464" spans="2:14" x14ac:dyDescent="0.25">
      <c r="B7464" s="2" t="s">
        <v>5860</v>
      </c>
      <c r="C7464" s="2" t="s">
        <v>1529</v>
      </c>
      <c r="D7464" s="2" t="s">
        <v>41</v>
      </c>
      <c r="E7464" s="2" t="s">
        <v>17</v>
      </c>
      <c r="F7464" s="2" t="s">
        <v>18</v>
      </c>
      <c r="G7464" s="2" t="s">
        <v>19</v>
      </c>
      <c r="H7464" s="2" t="s">
        <v>1530</v>
      </c>
      <c r="I7464" s="2">
        <v>11446</v>
      </c>
      <c r="J7464" s="2">
        <v>2946</v>
      </c>
      <c r="K7464" s="2" t="s">
        <v>5883</v>
      </c>
      <c r="L7464" s="3">
        <v>46202</v>
      </c>
      <c r="M7464" s="3">
        <v>47757</v>
      </c>
      <c r="N7464" s="2" t="s">
        <v>281</v>
      </c>
    </row>
    <row r="7465" spans="2:14" x14ac:dyDescent="0.25">
      <c r="B7465" s="2" t="s">
        <v>5860</v>
      </c>
      <c r="C7465" s="2" t="s">
        <v>1529</v>
      </c>
      <c r="D7465" s="2" t="s">
        <v>41</v>
      </c>
      <c r="E7465" s="2" t="s">
        <v>17</v>
      </c>
      <c r="F7465" s="2" t="s">
        <v>18</v>
      </c>
      <c r="G7465" s="2" t="s">
        <v>19</v>
      </c>
      <c r="H7465" s="2" t="s">
        <v>1530</v>
      </c>
      <c r="I7465" s="2">
        <v>11446</v>
      </c>
      <c r="J7465" s="2">
        <v>0</v>
      </c>
      <c r="K7465" s="2" t="s">
        <v>5884</v>
      </c>
      <c r="L7465" s="3">
        <v>45993</v>
      </c>
      <c r="M7465" s="3">
        <v>47027</v>
      </c>
      <c r="N7465" s="2" t="s">
        <v>281</v>
      </c>
    </row>
    <row r="7466" spans="2:14" x14ac:dyDescent="0.25">
      <c r="B7466" s="2" t="s">
        <v>5860</v>
      </c>
      <c r="C7466" s="2" t="s">
        <v>1529</v>
      </c>
      <c r="D7466" s="2" t="s">
        <v>41</v>
      </c>
      <c r="E7466" s="2" t="s">
        <v>17</v>
      </c>
      <c r="F7466" s="2" t="s">
        <v>18</v>
      </c>
      <c r="G7466" s="2" t="s">
        <v>19</v>
      </c>
      <c r="H7466" s="2" t="s">
        <v>1530</v>
      </c>
      <c r="I7466" s="2">
        <v>11446</v>
      </c>
      <c r="J7466" s="2">
        <v>0</v>
      </c>
      <c r="K7466" s="2" t="s">
        <v>5885</v>
      </c>
      <c r="L7466" s="3">
        <v>45972</v>
      </c>
      <c r="M7466" s="3">
        <v>47727</v>
      </c>
      <c r="N7466" s="2" t="s">
        <v>281</v>
      </c>
    </row>
    <row r="7467" spans="2:14" x14ac:dyDescent="0.25">
      <c r="B7467" s="2" t="s">
        <v>5860</v>
      </c>
      <c r="C7467" s="2" t="s">
        <v>1529</v>
      </c>
      <c r="D7467" s="2" t="s">
        <v>41</v>
      </c>
      <c r="E7467" s="2" t="s">
        <v>181</v>
      </c>
      <c r="F7467" s="2" t="s">
        <v>18</v>
      </c>
      <c r="G7467" s="2" t="s">
        <v>19</v>
      </c>
      <c r="H7467" s="2" t="s">
        <v>1530</v>
      </c>
      <c r="I7467" s="2">
        <v>11446</v>
      </c>
      <c r="J7467" s="2">
        <v>0</v>
      </c>
      <c r="K7467" s="2" t="s">
        <v>5885</v>
      </c>
      <c r="L7467" s="3">
        <v>45972</v>
      </c>
      <c r="M7467" s="3">
        <v>47727</v>
      </c>
      <c r="N7467" s="2" t="s">
        <v>281</v>
      </c>
    </row>
    <row r="7468" spans="2:14" x14ac:dyDescent="0.25">
      <c r="B7468" s="2" t="s">
        <v>5860</v>
      </c>
      <c r="C7468" s="2" t="s">
        <v>1529</v>
      </c>
      <c r="D7468" s="2" t="s">
        <v>41</v>
      </c>
      <c r="E7468" s="2" t="s">
        <v>142</v>
      </c>
      <c r="F7468" s="2" t="s">
        <v>18</v>
      </c>
      <c r="G7468" s="2" t="s">
        <v>19</v>
      </c>
      <c r="H7468" s="2" t="s">
        <v>1530</v>
      </c>
      <c r="I7468" s="2">
        <v>11446</v>
      </c>
      <c r="J7468" s="2">
        <v>0</v>
      </c>
      <c r="K7468" s="2" t="s">
        <v>5863</v>
      </c>
      <c r="L7468" s="3">
        <v>45656</v>
      </c>
      <c r="M7468" s="3">
        <v>46600</v>
      </c>
      <c r="N7468" s="2" t="s">
        <v>281</v>
      </c>
    </row>
    <row r="7469" spans="2:14" x14ac:dyDescent="0.25">
      <c r="B7469" s="2" t="s">
        <v>5860</v>
      </c>
      <c r="C7469" s="2" t="s">
        <v>1529</v>
      </c>
      <c r="D7469" s="2" t="s">
        <v>41</v>
      </c>
      <c r="E7469" s="2" t="s">
        <v>142</v>
      </c>
      <c r="F7469" s="2" t="s">
        <v>18</v>
      </c>
      <c r="G7469" s="2" t="s">
        <v>19</v>
      </c>
      <c r="H7469" s="2" t="s">
        <v>1530</v>
      </c>
      <c r="I7469" s="2">
        <v>11446</v>
      </c>
      <c r="J7469" s="2">
        <v>0</v>
      </c>
      <c r="K7469" s="2" t="s">
        <v>5865</v>
      </c>
      <c r="L7469" s="3">
        <v>45906</v>
      </c>
      <c r="M7469" s="3">
        <v>46966</v>
      </c>
      <c r="N7469" s="2" t="s">
        <v>281</v>
      </c>
    </row>
    <row r="7470" spans="2:14" x14ac:dyDescent="0.25">
      <c r="B7470" s="2" t="s">
        <v>5860</v>
      </c>
      <c r="C7470" s="2" t="s">
        <v>1529</v>
      </c>
      <c r="D7470" s="2" t="s">
        <v>41</v>
      </c>
      <c r="E7470" s="2" t="s">
        <v>142</v>
      </c>
      <c r="F7470" s="2" t="s">
        <v>18</v>
      </c>
      <c r="G7470" s="2" t="s">
        <v>19</v>
      </c>
      <c r="H7470" s="2" t="s">
        <v>1530</v>
      </c>
      <c r="I7470" s="2">
        <v>11446</v>
      </c>
      <c r="J7470" s="2">
        <v>0</v>
      </c>
      <c r="K7470" s="2" t="s">
        <v>5867</v>
      </c>
      <c r="L7470" s="3">
        <v>46118</v>
      </c>
      <c r="M7470" s="3">
        <v>46966</v>
      </c>
      <c r="N7470" s="2" t="s">
        <v>281</v>
      </c>
    </row>
    <row r="7471" spans="2:14" x14ac:dyDescent="0.25">
      <c r="B7471" s="2" t="s">
        <v>5860</v>
      </c>
      <c r="C7471" s="2" t="s">
        <v>1529</v>
      </c>
      <c r="D7471" s="2" t="s">
        <v>41</v>
      </c>
      <c r="E7471" s="2" t="s">
        <v>142</v>
      </c>
      <c r="F7471" s="2" t="s">
        <v>18</v>
      </c>
      <c r="G7471" s="2" t="s">
        <v>19</v>
      </c>
      <c r="H7471" s="2" t="s">
        <v>1530</v>
      </c>
      <c r="I7471" s="2">
        <v>11446</v>
      </c>
      <c r="J7471" s="2">
        <v>0</v>
      </c>
      <c r="K7471" s="2" t="s">
        <v>5872</v>
      </c>
      <c r="L7471" s="3">
        <v>45821</v>
      </c>
      <c r="M7471" s="3">
        <v>46753</v>
      </c>
      <c r="N7471" s="2" t="s">
        <v>281</v>
      </c>
    </row>
    <row r="7472" spans="2:14" x14ac:dyDescent="0.25">
      <c r="B7472" s="2" t="s">
        <v>5860</v>
      </c>
      <c r="C7472" s="2" t="s">
        <v>1529</v>
      </c>
      <c r="D7472" s="2" t="s">
        <v>41</v>
      </c>
      <c r="E7472" s="2" t="s">
        <v>142</v>
      </c>
      <c r="F7472" s="2" t="s">
        <v>18</v>
      </c>
      <c r="G7472" s="2" t="s">
        <v>19</v>
      </c>
      <c r="H7472" s="2" t="s">
        <v>1530</v>
      </c>
      <c r="I7472" s="2">
        <v>11446</v>
      </c>
      <c r="J7472" s="2">
        <v>0</v>
      </c>
      <c r="K7472" s="2" t="s">
        <v>5873</v>
      </c>
      <c r="L7472" s="3">
        <v>45847</v>
      </c>
      <c r="M7472" s="3">
        <v>46753</v>
      </c>
      <c r="N7472" s="2" t="s">
        <v>281</v>
      </c>
    </row>
    <row r="7473" spans="2:14" x14ac:dyDescent="0.25">
      <c r="B7473" s="2" t="s">
        <v>5886</v>
      </c>
      <c r="C7473" s="2" t="s">
        <v>1543</v>
      </c>
      <c r="D7473" s="2" t="s">
        <v>41</v>
      </c>
      <c r="E7473" s="2" t="s">
        <v>17</v>
      </c>
      <c r="F7473" s="2" t="s">
        <v>18</v>
      </c>
      <c r="G7473" s="2" t="s">
        <v>19</v>
      </c>
      <c r="H7473" s="2" t="s">
        <v>1530</v>
      </c>
      <c r="I7473" s="2">
        <v>2576</v>
      </c>
      <c r="J7473" s="2">
        <v>0</v>
      </c>
      <c r="K7473" s="2" t="s">
        <v>5887</v>
      </c>
      <c r="L7473" s="3">
        <v>45945</v>
      </c>
      <c r="M7473" s="3">
        <v>47574</v>
      </c>
      <c r="N7473" s="2" t="s">
        <v>281</v>
      </c>
    </row>
    <row r="7474" spans="2:14" x14ac:dyDescent="0.25">
      <c r="B7474" s="2" t="s">
        <v>5886</v>
      </c>
      <c r="C7474" s="2" t="s">
        <v>1543</v>
      </c>
      <c r="D7474" s="2" t="s">
        <v>41</v>
      </c>
      <c r="E7474" s="2" t="s">
        <v>17</v>
      </c>
      <c r="F7474" s="2" t="s">
        <v>18</v>
      </c>
      <c r="G7474" s="2" t="s">
        <v>19</v>
      </c>
      <c r="H7474" s="2" t="s">
        <v>1530</v>
      </c>
      <c r="I7474" s="2">
        <v>2576</v>
      </c>
      <c r="J7474" s="2">
        <v>976</v>
      </c>
      <c r="K7474" s="2" t="s">
        <v>5888</v>
      </c>
      <c r="L7474" s="3">
        <v>46181</v>
      </c>
      <c r="M7474" s="3">
        <v>47209</v>
      </c>
      <c r="N7474" s="2" t="s">
        <v>281</v>
      </c>
    </row>
    <row r="7475" spans="2:14" x14ac:dyDescent="0.25">
      <c r="B7475" s="2" t="s">
        <v>5886</v>
      </c>
      <c r="C7475" s="2" t="s">
        <v>1543</v>
      </c>
      <c r="D7475" s="2" t="s">
        <v>41</v>
      </c>
      <c r="E7475" s="2" t="s">
        <v>17</v>
      </c>
      <c r="F7475" s="2" t="s">
        <v>18</v>
      </c>
      <c r="G7475" s="2" t="s">
        <v>19</v>
      </c>
      <c r="H7475" s="2" t="s">
        <v>1530</v>
      </c>
      <c r="I7475" s="2">
        <v>2576</v>
      </c>
      <c r="J7475" s="2">
        <v>0</v>
      </c>
      <c r="K7475" s="2" t="s">
        <v>5889</v>
      </c>
      <c r="L7475" s="3">
        <v>45656</v>
      </c>
      <c r="M7475" s="3">
        <v>46600</v>
      </c>
      <c r="N7475" s="2" t="s">
        <v>281</v>
      </c>
    </row>
    <row r="7476" spans="2:14" x14ac:dyDescent="0.25">
      <c r="B7476" s="2" t="s">
        <v>5886</v>
      </c>
      <c r="C7476" s="2" t="s">
        <v>1543</v>
      </c>
      <c r="D7476" s="2" t="s">
        <v>41</v>
      </c>
      <c r="E7476" s="2" t="s">
        <v>17</v>
      </c>
      <c r="F7476" s="2" t="s">
        <v>18</v>
      </c>
      <c r="G7476" s="2" t="s">
        <v>19</v>
      </c>
      <c r="H7476" s="2" t="s">
        <v>1530</v>
      </c>
      <c r="I7476" s="2">
        <v>2576</v>
      </c>
      <c r="J7476" s="2">
        <v>0</v>
      </c>
      <c r="K7476" s="2" t="s">
        <v>5890</v>
      </c>
      <c r="L7476" s="3">
        <v>45945</v>
      </c>
      <c r="M7476" s="3">
        <v>46722</v>
      </c>
      <c r="N7476" s="2" t="s">
        <v>281</v>
      </c>
    </row>
    <row r="7477" spans="2:14" x14ac:dyDescent="0.25">
      <c r="B7477" s="2" t="s">
        <v>5886</v>
      </c>
      <c r="C7477" s="2" t="s">
        <v>1543</v>
      </c>
      <c r="D7477" s="2" t="s">
        <v>41</v>
      </c>
      <c r="E7477" s="2" t="s">
        <v>17</v>
      </c>
      <c r="F7477" s="2" t="s">
        <v>18</v>
      </c>
      <c r="G7477" s="2" t="s">
        <v>19</v>
      </c>
      <c r="H7477" s="2" t="s">
        <v>1530</v>
      </c>
      <c r="I7477" s="2">
        <v>2576</v>
      </c>
      <c r="J7477" s="2">
        <v>0</v>
      </c>
      <c r="K7477" s="2" t="s">
        <v>5891</v>
      </c>
      <c r="L7477" s="3">
        <v>45792</v>
      </c>
      <c r="M7477" s="3">
        <v>46722</v>
      </c>
      <c r="N7477" s="2" t="s">
        <v>281</v>
      </c>
    </row>
    <row r="7478" spans="2:14" x14ac:dyDescent="0.25">
      <c r="B7478" s="2" t="s">
        <v>5886</v>
      </c>
      <c r="C7478" s="2" t="s">
        <v>1543</v>
      </c>
      <c r="D7478" s="2" t="s">
        <v>41</v>
      </c>
      <c r="E7478" s="2" t="s">
        <v>17</v>
      </c>
      <c r="F7478" s="2" t="s">
        <v>18</v>
      </c>
      <c r="G7478" s="2" t="s">
        <v>19</v>
      </c>
      <c r="H7478" s="2" t="s">
        <v>1530</v>
      </c>
      <c r="I7478" s="2">
        <v>2576</v>
      </c>
      <c r="J7478" s="2">
        <v>240</v>
      </c>
      <c r="K7478" s="2" t="s">
        <v>5892</v>
      </c>
      <c r="L7478" s="3">
        <v>46200</v>
      </c>
      <c r="M7478" s="3">
        <v>47088</v>
      </c>
      <c r="N7478" s="2" t="s">
        <v>281</v>
      </c>
    </row>
    <row r="7479" spans="2:14" x14ac:dyDescent="0.25">
      <c r="B7479" s="2" t="s">
        <v>5886</v>
      </c>
      <c r="C7479" s="2" t="s">
        <v>1543</v>
      </c>
      <c r="D7479" s="2" t="s">
        <v>41</v>
      </c>
      <c r="E7479" s="2" t="s">
        <v>17</v>
      </c>
      <c r="F7479" s="2" t="s">
        <v>18</v>
      </c>
      <c r="G7479" s="2" t="s">
        <v>19</v>
      </c>
      <c r="H7479" s="2" t="s">
        <v>1530</v>
      </c>
      <c r="I7479" s="2">
        <v>2576</v>
      </c>
      <c r="J7479" s="2">
        <v>520</v>
      </c>
      <c r="K7479" s="2" t="s">
        <v>5893</v>
      </c>
      <c r="L7479" s="3">
        <v>46202</v>
      </c>
      <c r="M7479" s="3">
        <v>47088</v>
      </c>
      <c r="N7479" s="2" t="s">
        <v>281</v>
      </c>
    </row>
    <row r="7480" spans="2:14" x14ac:dyDescent="0.25">
      <c r="B7480" s="2" t="s">
        <v>5886</v>
      </c>
      <c r="C7480" s="2" t="s">
        <v>1543</v>
      </c>
      <c r="D7480" s="2" t="s">
        <v>41</v>
      </c>
      <c r="E7480" s="2" t="s">
        <v>17</v>
      </c>
      <c r="F7480" s="2" t="s">
        <v>18</v>
      </c>
      <c r="G7480" s="2" t="s">
        <v>19</v>
      </c>
      <c r="H7480" s="2" t="s">
        <v>1530</v>
      </c>
      <c r="I7480" s="2">
        <v>2576</v>
      </c>
      <c r="J7480" s="2">
        <v>0</v>
      </c>
      <c r="K7480" s="2" t="s">
        <v>5894</v>
      </c>
      <c r="L7480" s="3">
        <v>45945</v>
      </c>
      <c r="M7480" s="3">
        <v>46784</v>
      </c>
      <c r="N7480" s="2" t="s">
        <v>281</v>
      </c>
    </row>
    <row r="7481" spans="2:14" x14ac:dyDescent="0.25">
      <c r="B7481" s="2" t="s">
        <v>5886</v>
      </c>
      <c r="C7481" s="2" t="s">
        <v>1543</v>
      </c>
      <c r="D7481" s="2" t="s">
        <v>41</v>
      </c>
      <c r="E7481" s="2" t="s">
        <v>17</v>
      </c>
      <c r="F7481" s="2" t="s">
        <v>18</v>
      </c>
      <c r="G7481" s="2" t="s">
        <v>19</v>
      </c>
      <c r="H7481" s="2" t="s">
        <v>1530</v>
      </c>
      <c r="I7481" s="2">
        <v>2576</v>
      </c>
      <c r="J7481" s="2">
        <v>40</v>
      </c>
      <c r="K7481" s="2" t="s">
        <v>5895</v>
      </c>
      <c r="L7481" s="3">
        <v>46200</v>
      </c>
      <c r="M7481" s="3">
        <v>46784</v>
      </c>
      <c r="N7481" s="2" t="s">
        <v>281</v>
      </c>
    </row>
    <row r="7482" spans="2:14" x14ac:dyDescent="0.25">
      <c r="B7482" s="2" t="s">
        <v>5886</v>
      </c>
      <c r="C7482" s="2" t="s">
        <v>1543</v>
      </c>
      <c r="D7482" s="2" t="s">
        <v>41</v>
      </c>
      <c r="E7482" s="2" t="s">
        <v>17</v>
      </c>
      <c r="F7482" s="2" t="s">
        <v>18</v>
      </c>
      <c r="G7482" s="2" t="s">
        <v>19</v>
      </c>
      <c r="H7482" s="2" t="s">
        <v>1530</v>
      </c>
      <c r="I7482" s="2">
        <v>2576</v>
      </c>
      <c r="J7482" s="2">
        <v>0</v>
      </c>
      <c r="K7482" s="2" t="s">
        <v>5896</v>
      </c>
      <c r="L7482" s="3">
        <v>45945</v>
      </c>
      <c r="M7482" s="3">
        <v>46753</v>
      </c>
      <c r="N7482" s="2" t="s">
        <v>281</v>
      </c>
    </row>
    <row r="7483" spans="2:14" x14ac:dyDescent="0.25">
      <c r="B7483" s="2" t="s">
        <v>5886</v>
      </c>
      <c r="C7483" s="2" t="s">
        <v>1543</v>
      </c>
      <c r="D7483" s="2" t="s">
        <v>41</v>
      </c>
      <c r="E7483" s="2" t="s">
        <v>17</v>
      </c>
      <c r="F7483" s="2" t="s">
        <v>18</v>
      </c>
      <c r="G7483" s="2" t="s">
        <v>19</v>
      </c>
      <c r="H7483" s="2" t="s">
        <v>1530</v>
      </c>
      <c r="I7483" s="2">
        <v>2576</v>
      </c>
      <c r="J7483" s="2">
        <v>0</v>
      </c>
      <c r="K7483" s="2" t="s">
        <v>5897</v>
      </c>
      <c r="L7483" s="3">
        <v>45805</v>
      </c>
      <c r="M7483" s="3">
        <v>46692</v>
      </c>
      <c r="N7483" s="2" t="s">
        <v>281</v>
      </c>
    </row>
    <row r="7484" spans="2:14" x14ac:dyDescent="0.25">
      <c r="B7484" s="2" t="s">
        <v>5886</v>
      </c>
      <c r="C7484" s="2" t="s">
        <v>1543</v>
      </c>
      <c r="D7484" s="2" t="s">
        <v>41</v>
      </c>
      <c r="E7484" s="2" t="s">
        <v>17</v>
      </c>
      <c r="F7484" s="2" t="s">
        <v>18</v>
      </c>
      <c r="G7484" s="2" t="s">
        <v>19</v>
      </c>
      <c r="H7484" s="2" t="s">
        <v>1530</v>
      </c>
      <c r="I7484" s="2">
        <v>2576</v>
      </c>
      <c r="J7484" s="2">
        <v>0</v>
      </c>
      <c r="K7484" s="2" t="s">
        <v>5898</v>
      </c>
      <c r="L7484" s="3">
        <v>45975</v>
      </c>
      <c r="M7484" s="3">
        <v>46661</v>
      </c>
      <c r="N7484" s="2" t="s">
        <v>281</v>
      </c>
    </row>
    <row r="7485" spans="2:14" x14ac:dyDescent="0.25">
      <c r="B7485" s="2" t="s">
        <v>5886</v>
      </c>
      <c r="C7485" s="2" t="s">
        <v>1543</v>
      </c>
      <c r="D7485" s="2" t="s">
        <v>41</v>
      </c>
      <c r="E7485" s="2" t="s">
        <v>17</v>
      </c>
      <c r="F7485" s="2" t="s">
        <v>18</v>
      </c>
      <c r="G7485" s="2" t="s">
        <v>19</v>
      </c>
      <c r="H7485" s="2" t="s">
        <v>1530</v>
      </c>
      <c r="I7485" s="2">
        <v>2576</v>
      </c>
      <c r="J7485" s="2">
        <v>320</v>
      </c>
      <c r="K7485" s="2" t="s">
        <v>5899</v>
      </c>
      <c r="L7485" s="3">
        <v>46200</v>
      </c>
      <c r="M7485" s="3">
        <v>47027</v>
      </c>
      <c r="N7485" s="2" t="s">
        <v>281</v>
      </c>
    </row>
    <row r="7486" spans="2:14" x14ac:dyDescent="0.25">
      <c r="B7486" s="2" t="s">
        <v>5886</v>
      </c>
      <c r="C7486" s="2" t="s">
        <v>1543</v>
      </c>
      <c r="D7486" s="2" t="s">
        <v>41</v>
      </c>
      <c r="E7486" s="2" t="s">
        <v>17</v>
      </c>
      <c r="F7486" s="2" t="s">
        <v>18</v>
      </c>
      <c r="G7486" s="2" t="s">
        <v>19</v>
      </c>
      <c r="H7486" s="2" t="s">
        <v>1530</v>
      </c>
      <c r="I7486" s="2">
        <v>2576</v>
      </c>
      <c r="J7486" s="2">
        <v>480</v>
      </c>
      <c r="K7486" s="2" t="s">
        <v>5900</v>
      </c>
      <c r="L7486" s="3">
        <v>46202</v>
      </c>
      <c r="M7486" s="3">
        <v>47027</v>
      </c>
      <c r="N7486" s="2" t="s">
        <v>281</v>
      </c>
    </row>
    <row r="7487" spans="2:14" x14ac:dyDescent="0.25">
      <c r="B7487" s="2" t="s">
        <v>5886</v>
      </c>
      <c r="C7487" s="2" t="s">
        <v>1543</v>
      </c>
      <c r="D7487" s="2" t="s">
        <v>41</v>
      </c>
      <c r="E7487" s="2" t="s">
        <v>142</v>
      </c>
      <c r="F7487" s="2" t="s">
        <v>18</v>
      </c>
      <c r="G7487" s="2" t="s">
        <v>19</v>
      </c>
      <c r="H7487" s="2" t="s">
        <v>1530</v>
      </c>
      <c r="I7487" s="2">
        <v>2576</v>
      </c>
      <c r="J7487" s="2">
        <v>0</v>
      </c>
      <c r="K7487" s="2" t="s">
        <v>5887</v>
      </c>
      <c r="L7487" s="3">
        <v>45945</v>
      </c>
      <c r="M7487" s="3">
        <v>47574</v>
      </c>
      <c r="N7487" s="2" t="s">
        <v>281</v>
      </c>
    </row>
    <row r="7488" spans="2:14" x14ac:dyDescent="0.25">
      <c r="B7488" s="2" t="s">
        <v>5886</v>
      </c>
      <c r="C7488" s="2" t="s">
        <v>1543</v>
      </c>
      <c r="D7488" s="2" t="s">
        <v>41</v>
      </c>
      <c r="E7488" s="2" t="s">
        <v>142</v>
      </c>
      <c r="F7488" s="2" t="s">
        <v>18</v>
      </c>
      <c r="G7488" s="2" t="s">
        <v>19</v>
      </c>
      <c r="H7488" s="2" t="s">
        <v>1530</v>
      </c>
      <c r="I7488" s="2">
        <v>2576</v>
      </c>
      <c r="J7488" s="2">
        <v>0</v>
      </c>
      <c r="K7488" s="2" t="s">
        <v>5891</v>
      </c>
      <c r="L7488" s="3">
        <v>45792</v>
      </c>
      <c r="M7488" s="3">
        <v>46722</v>
      </c>
      <c r="N7488" s="2" t="s">
        <v>281</v>
      </c>
    </row>
    <row r="7489" spans="2:14" x14ac:dyDescent="0.25">
      <c r="B7489" s="2" t="s">
        <v>5886</v>
      </c>
      <c r="C7489" s="2" t="s">
        <v>1543</v>
      </c>
      <c r="D7489" s="2" t="s">
        <v>41</v>
      </c>
      <c r="E7489" s="2" t="s">
        <v>142</v>
      </c>
      <c r="F7489" s="2" t="s">
        <v>18</v>
      </c>
      <c r="G7489" s="2" t="s">
        <v>19</v>
      </c>
      <c r="H7489" s="2" t="s">
        <v>1530</v>
      </c>
      <c r="I7489" s="2">
        <v>2576</v>
      </c>
      <c r="J7489" s="2">
        <v>0</v>
      </c>
      <c r="K7489" s="2" t="s">
        <v>5894</v>
      </c>
      <c r="L7489" s="3">
        <v>45945</v>
      </c>
      <c r="M7489" s="3">
        <v>46784</v>
      </c>
      <c r="N7489" s="2" t="s">
        <v>281</v>
      </c>
    </row>
    <row r="7490" spans="2:14" x14ac:dyDescent="0.25">
      <c r="B7490" s="2" t="s">
        <v>5901</v>
      </c>
      <c r="C7490" s="2" t="s">
        <v>690</v>
      </c>
      <c r="D7490" s="2" t="s">
        <v>41</v>
      </c>
      <c r="E7490" s="2" t="s">
        <v>17</v>
      </c>
      <c r="F7490" s="2" t="s">
        <v>18</v>
      </c>
      <c r="G7490" s="2" t="s">
        <v>19</v>
      </c>
      <c r="H7490" s="2" t="s">
        <v>1534</v>
      </c>
      <c r="I7490" s="2">
        <v>4415</v>
      </c>
      <c r="J7490" s="2">
        <v>0</v>
      </c>
      <c r="K7490" s="2">
        <v>60125</v>
      </c>
      <c r="L7490" s="3">
        <v>46097</v>
      </c>
      <c r="M7490" s="3">
        <v>47849</v>
      </c>
      <c r="N7490" s="2" t="s">
        <v>281</v>
      </c>
    </row>
    <row r="7491" spans="2:14" x14ac:dyDescent="0.25">
      <c r="B7491" s="2" t="s">
        <v>5901</v>
      </c>
      <c r="C7491" s="2" t="s">
        <v>690</v>
      </c>
      <c r="D7491" s="2" t="s">
        <v>41</v>
      </c>
      <c r="E7491" s="2" t="s">
        <v>17</v>
      </c>
      <c r="F7491" s="2" t="s">
        <v>18</v>
      </c>
      <c r="G7491" s="2" t="s">
        <v>19</v>
      </c>
      <c r="H7491" s="2" t="s">
        <v>1534</v>
      </c>
      <c r="I7491" s="2">
        <v>4415</v>
      </c>
      <c r="J7491" s="2">
        <v>0</v>
      </c>
      <c r="K7491" s="2">
        <v>161025</v>
      </c>
      <c r="L7491" s="3">
        <v>45972</v>
      </c>
      <c r="M7491" s="3">
        <v>47757</v>
      </c>
      <c r="N7491" s="2" t="s">
        <v>281</v>
      </c>
    </row>
    <row r="7492" spans="2:14" x14ac:dyDescent="0.25">
      <c r="B7492" s="2" t="s">
        <v>5901</v>
      </c>
      <c r="C7492" s="2" t="s">
        <v>690</v>
      </c>
      <c r="D7492" s="2" t="s">
        <v>41</v>
      </c>
      <c r="E7492" s="2" t="s">
        <v>17</v>
      </c>
      <c r="F7492" s="2" t="s">
        <v>18</v>
      </c>
      <c r="G7492" s="2" t="s">
        <v>19</v>
      </c>
      <c r="H7492" s="2" t="s">
        <v>1534</v>
      </c>
      <c r="I7492" s="2">
        <v>4415</v>
      </c>
      <c r="J7492" s="2">
        <v>0</v>
      </c>
      <c r="K7492" s="2" t="s">
        <v>5902</v>
      </c>
      <c r="L7492" s="3">
        <v>44958</v>
      </c>
      <c r="M7492" s="3">
        <v>47331</v>
      </c>
      <c r="N7492" s="2" t="s">
        <v>281</v>
      </c>
    </row>
    <row r="7493" spans="2:14" x14ac:dyDescent="0.25">
      <c r="B7493" s="2" t="s">
        <v>5901</v>
      </c>
      <c r="C7493" s="2" t="s">
        <v>690</v>
      </c>
      <c r="D7493" s="2" t="s">
        <v>41</v>
      </c>
      <c r="E7493" s="2" t="s">
        <v>17</v>
      </c>
      <c r="F7493" s="2" t="s">
        <v>18</v>
      </c>
      <c r="G7493" s="2" t="s">
        <v>19</v>
      </c>
      <c r="H7493" s="2" t="s">
        <v>1534</v>
      </c>
      <c r="I7493" s="2">
        <v>4415</v>
      </c>
      <c r="J7493" s="2">
        <v>0</v>
      </c>
      <c r="K7493" s="2" t="s">
        <v>5903</v>
      </c>
      <c r="L7493" s="3">
        <v>46200</v>
      </c>
      <c r="M7493" s="3">
        <v>47453</v>
      </c>
      <c r="N7493" s="2" t="s">
        <v>281</v>
      </c>
    </row>
    <row r="7494" spans="2:14" x14ac:dyDescent="0.25">
      <c r="B7494" s="2" t="s">
        <v>5901</v>
      </c>
      <c r="C7494" s="2" t="s">
        <v>690</v>
      </c>
      <c r="D7494" s="2" t="s">
        <v>41</v>
      </c>
      <c r="E7494" s="2" t="s">
        <v>17</v>
      </c>
      <c r="F7494" s="2" t="s">
        <v>18</v>
      </c>
      <c r="G7494" s="2" t="s">
        <v>19</v>
      </c>
      <c r="H7494" s="2" t="s">
        <v>1534</v>
      </c>
      <c r="I7494" s="2">
        <v>4415</v>
      </c>
      <c r="J7494" s="2">
        <v>0</v>
      </c>
      <c r="K7494" s="2" t="s">
        <v>5904</v>
      </c>
      <c r="L7494" s="3">
        <v>46118</v>
      </c>
      <c r="M7494" s="3">
        <v>47453</v>
      </c>
      <c r="N7494" s="2" t="s">
        <v>281</v>
      </c>
    </row>
    <row r="7495" spans="2:14" x14ac:dyDescent="0.25">
      <c r="B7495" s="2" t="s">
        <v>5901</v>
      </c>
      <c r="C7495" s="2" t="s">
        <v>690</v>
      </c>
      <c r="D7495" s="2" t="s">
        <v>41</v>
      </c>
      <c r="E7495" s="2" t="s">
        <v>17</v>
      </c>
      <c r="F7495" s="2" t="s">
        <v>18</v>
      </c>
      <c r="G7495" s="2" t="s">
        <v>19</v>
      </c>
      <c r="H7495" s="2" t="s">
        <v>1534</v>
      </c>
      <c r="I7495" s="2">
        <v>4415</v>
      </c>
      <c r="J7495" s="2">
        <v>0</v>
      </c>
      <c r="K7495" s="2" t="s">
        <v>5905</v>
      </c>
      <c r="L7495" s="3">
        <v>44958</v>
      </c>
      <c r="M7495" s="3">
        <v>47300</v>
      </c>
      <c r="N7495" s="2" t="s">
        <v>281</v>
      </c>
    </row>
    <row r="7496" spans="2:14" x14ac:dyDescent="0.25">
      <c r="B7496" s="2" t="s">
        <v>5901</v>
      </c>
      <c r="C7496" s="2" t="s">
        <v>690</v>
      </c>
      <c r="D7496" s="2" t="s">
        <v>41</v>
      </c>
      <c r="E7496" s="2" t="s">
        <v>17</v>
      </c>
      <c r="F7496" s="2" t="s">
        <v>18</v>
      </c>
      <c r="G7496" s="2" t="s">
        <v>19</v>
      </c>
      <c r="H7496" s="2" t="s">
        <v>1534</v>
      </c>
      <c r="I7496" s="2">
        <v>4415</v>
      </c>
      <c r="J7496" s="2">
        <v>0</v>
      </c>
      <c r="K7496" s="2" t="s">
        <v>5906</v>
      </c>
      <c r="L7496" s="3">
        <v>45777</v>
      </c>
      <c r="M7496" s="3">
        <v>47270</v>
      </c>
      <c r="N7496" s="2" t="s">
        <v>281</v>
      </c>
    </row>
    <row r="7497" spans="2:14" x14ac:dyDescent="0.25">
      <c r="B7497" s="2" t="s">
        <v>5901</v>
      </c>
      <c r="C7497" s="2" t="s">
        <v>690</v>
      </c>
      <c r="D7497" s="2" t="s">
        <v>41</v>
      </c>
      <c r="E7497" s="2" t="s">
        <v>17</v>
      </c>
      <c r="F7497" s="2" t="s">
        <v>18</v>
      </c>
      <c r="G7497" s="2" t="s">
        <v>19</v>
      </c>
      <c r="H7497" s="2" t="s">
        <v>1534</v>
      </c>
      <c r="I7497" s="2">
        <v>4415</v>
      </c>
      <c r="J7497" s="2">
        <v>0</v>
      </c>
      <c r="K7497" s="2" t="s">
        <v>5907</v>
      </c>
      <c r="L7497" s="3">
        <v>45792</v>
      </c>
      <c r="M7497" s="3">
        <v>47270</v>
      </c>
      <c r="N7497" s="2" t="s">
        <v>281</v>
      </c>
    </row>
    <row r="7498" spans="2:14" x14ac:dyDescent="0.25">
      <c r="B7498" s="2" t="s">
        <v>5901</v>
      </c>
      <c r="C7498" s="2" t="s">
        <v>690</v>
      </c>
      <c r="D7498" s="2" t="s">
        <v>41</v>
      </c>
      <c r="E7498" s="2" t="s">
        <v>17</v>
      </c>
      <c r="F7498" s="2" t="s">
        <v>18</v>
      </c>
      <c r="G7498" s="2" t="s">
        <v>19</v>
      </c>
      <c r="H7498" s="2" t="s">
        <v>1534</v>
      </c>
      <c r="I7498" s="2">
        <v>4415</v>
      </c>
      <c r="J7498" s="2">
        <v>3100</v>
      </c>
      <c r="K7498" s="2" t="s">
        <v>5908</v>
      </c>
      <c r="L7498" s="3">
        <v>46200</v>
      </c>
      <c r="M7498" s="3">
        <v>47543</v>
      </c>
      <c r="N7498" s="2" t="s">
        <v>281</v>
      </c>
    </row>
    <row r="7499" spans="2:14" x14ac:dyDescent="0.25">
      <c r="B7499" s="2" t="s">
        <v>5901</v>
      </c>
      <c r="C7499" s="2" t="s">
        <v>690</v>
      </c>
      <c r="D7499" s="2" t="s">
        <v>41</v>
      </c>
      <c r="E7499" s="2" t="s">
        <v>17</v>
      </c>
      <c r="F7499" s="2" t="s">
        <v>18</v>
      </c>
      <c r="G7499" s="2" t="s">
        <v>19</v>
      </c>
      <c r="H7499" s="2" t="s">
        <v>1534</v>
      </c>
      <c r="I7499" s="2">
        <v>4415</v>
      </c>
      <c r="J7499" s="2">
        <v>0</v>
      </c>
      <c r="K7499" s="2" t="s">
        <v>5909</v>
      </c>
      <c r="L7499" s="3">
        <v>46118</v>
      </c>
      <c r="M7499" s="3">
        <v>47543</v>
      </c>
      <c r="N7499" s="2" t="s">
        <v>281</v>
      </c>
    </row>
    <row r="7500" spans="2:14" x14ac:dyDescent="0.25">
      <c r="B7500" s="2" t="s">
        <v>5901</v>
      </c>
      <c r="C7500" s="2" t="s">
        <v>690</v>
      </c>
      <c r="D7500" s="2" t="s">
        <v>41</v>
      </c>
      <c r="E7500" s="2" t="s">
        <v>17</v>
      </c>
      <c r="F7500" s="2" t="s">
        <v>18</v>
      </c>
      <c r="G7500" s="2" t="s">
        <v>19</v>
      </c>
      <c r="H7500" s="2" t="s">
        <v>1534</v>
      </c>
      <c r="I7500" s="2">
        <v>4415</v>
      </c>
      <c r="J7500" s="2">
        <v>0</v>
      </c>
      <c r="K7500" s="2" t="s">
        <v>5910</v>
      </c>
      <c r="L7500" s="3">
        <v>46118</v>
      </c>
      <c r="M7500" s="3">
        <v>47423</v>
      </c>
      <c r="N7500" s="2" t="s">
        <v>281</v>
      </c>
    </row>
    <row r="7501" spans="2:14" x14ac:dyDescent="0.25">
      <c r="B7501" s="2" t="s">
        <v>5901</v>
      </c>
      <c r="C7501" s="2" t="s">
        <v>690</v>
      </c>
      <c r="D7501" s="2" t="s">
        <v>41</v>
      </c>
      <c r="E7501" s="2" t="s">
        <v>17</v>
      </c>
      <c r="F7501" s="2" t="s">
        <v>18</v>
      </c>
      <c r="G7501" s="2" t="s">
        <v>19</v>
      </c>
      <c r="H7501" s="2" t="s">
        <v>1534</v>
      </c>
      <c r="I7501" s="2">
        <v>4415</v>
      </c>
      <c r="J7501" s="2">
        <v>0</v>
      </c>
      <c r="K7501" s="2" t="s">
        <v>5911</v>
      </c>
      <c r="L7501" s="3">
        <v>46097</v>
      </c>
      <c r="M7501" s="3">
        <v>47423</v>
      </c>
      <c r="N7501" s="2" t="s">
        <v>281</v>
      </c>
    </row>
    <row r="7502" spans="2:14" x14ac:dyDescent="0.25">
      <c r="B7502" s="2" t="s">
        <v>5901</v>
      </c>
      <c r="C7502" s="2" t="s">
        <v>690</v>
      </c>
      <c r="D7502" s="2" t="s">
        <v>41</v>
      </c>
      <c r="E7502" s="2" t="s">
        <v>17</v>
      </c>
      <c r="F7502" s="2" t="s">
        <v>18</v>
      </c>
      <c r="G7502" s="2" t="s">
        <v>19</v>
      </c>
      <c r="H7502" s="2" t="s">
        <v>1534</v>
      </c>
      <c r="I7502" s="2">
        <v>4415</v>
      </c>
      <c r="J7502" s="2">
        <v>0</v>
      </c>
      <c r="K7502" s="2" t="s">
        <v>5912</v>
      </c>
      <c r="L7502" s="3">
        <v>45906</v>
      </c>
      <c r="M7502" s="3">
        <v>47423</v>
      </c>
      <c r="N7502" s="2" t="s">
        <v>281</v>
      </c>
    </row>
    <row r="7503" spans="2:14" x14ac:dyDescent="0.25">
      <c r="B7503" s="2" t="s">
        <v>5901</v>
      </c>
      <c r="C7503" s="2" t="s">
        <v>690</v>
      </c>
      <c r="D7503" s="2" t="s">
        <v>41</v>
      </c>
      <c r="E7503" s="2" t="s">
        <v>17</v>
      </c>
      <c r="F7503" s="2" t="s">
        <v>18</v>
      </c>
      <c r="G7503" s="2" t="s">
        <v>19</v>
      </c>
      <c r="H7503" s="2" t="s">
        <v>1534</v>
      </c>
      <c r="I7503" s="2">
        <v>4415</v>
      </c>
      <c r="J7503" s="2">
        <v>1315</v>
      </c>
      <c r="K7503" s="2" t="s">
        <v>5913</v>
      </c>
      <c r="L7503" s="3">
        <v>46158</v>
      </c>
      <c r="M7503" s="3">
        <v>47788</v>
      </c>
      <c r="N7503" s="2" t="s">
        <v>281</v>
      </c>
    </row>
    <row r="7504" spans="2:14" x14ac:dyDescent="0.25">
      <c r="B7504" s="2" t="s">
        <v>5901</v>
      </c>
      <c r="C7504" s="2" t="s">
        <v>690</v>
      </c>
      <c r="D7504" s="2" t="s">
        <v>41</v>
      </c>
      <c r="E7504" s="2" t="s">
        <v>17</v>
      </c>
      <c r="F7504" s="2" t="s">
        <v>18</v>
      </c>
      <c r="G7504" s="2" t="s">
        <v>19</v>
      </c>
      <c r="H7504" s="2" t="s">
        <v>1534</v>
      </c>
      <c r="I7504" s="2">
        <v>4415</v>
      </c>
      <c r="J7504" s="2">
        <v>0</v>
      </c>
      <c r="K7504" s="2" t="s">
        <v>5914</v>
      </c>
      <c r="L7504" s="3">
        <v>45664</v>
      </c>
      <c r="M7504" s="3">
        <v>47392</v>
      </c>
      <c r="N7504" s="2" t="s">
        <v>281</v>
      </c>
    </row>
    <row r="7505" spans="2:14" x14ac:dyDescent="0.25">
      <c r="B7505" s="2" t="s">
        <v>5901</v>
      </c>
      <c r="C7505" s="2" t="s">
        <v>690</v>
      </c>
      <c r="D7505" s="2" t="s">
        <v>41</v>
      </c>
      <c r="E7505" s="2" t="s">
        <v>17</v>
      </c>
      <c r="F7505" s="2" t="s">
        <v>18</v>
      </c>
      <c r="G7505" s="2" t="s">
        <v>19</v>
      </c>
      <c r="H7505" s="2" t="s">
        <v>1534</v>
      </c>
      <c r="I7505" s="2">
        <v>4415</v>
      </c>
      <c r="J7505" s="2">
        <v>0</v>
      </c>
      <c r="K7505" s="2" t="s">
        <v>5915</v>
      </c>
      <c r="L7505" s="3">
        <v>45664</v>
      </c>
      <c r="M7505" s="3">
        <v>47392</v>
      </c>
      <c r="N7505" s="2" t="s">
        <v>281</v>
      </c>
    </row>
    <row r="7506" spans="2:14" x14ac:dyDescent="0.25">
      <c r="B7506" s="2" t="s">
        <v>5901</v>
      </c>
      <c r="C7506" s="2" t="s">
        <v>690</v>
      </c>
      <c r="D7506" s="2" t="s">
        <v>41</v>
      </c>
      <c r="E7506" s="2" t="s">
        <v>17</v>
      </c>
      <c r="F7506" s="2" t="s">
        <v>18</v>
      </c>
      <c r="G7506" s="2" t="s">
        <v>19</v>
      </c>
      <c r="H7506" s="2" t="s">
        <v>1534</v>
      </c>
      <c r="I7506" s="2">
        <v>4415</v>
      </c>
      <c r="J7506" s="2">
        <v>0</v>
      </c>
      <c r="K7506" s="2" t="s">
        <v>5916</v>
      </c>
      <c r="L7506" s="3">
        <v>45847</v>
      </c>
      <c r="M7506" s="3">
        <v>47392</v>
      </c>
      <c r="N7506" s="2" t="s">
        <v>281</v>
      </c>
    </row>
    <row r="7507" spans="2:14" x14ac:dyDescent="0.25">
      <c r="B7507" s="2" t="s">
        <v>5901</v>
      </c>
      <c r="C7507" s="2" t="s">
        <v>690</v>
      </c>
      <c r="D7507" s="2" t="s">
        <v>41</v>
      </c>
      <c r="E7507" s="2" t="s">
        <v>17</v>
      </c>
      <c r="F7507" s="2" t="s">
        <v>18</v>
      </c>
      <c r="G7507" s="2" t="s">
        <v>19</v>
      </c>
      <c r="H7507" s="2" t="s">
        <v>1534</v>
      </c>
      <c r="I7507" s="2">
        <v>4415</v>
      </c>
      <c r="J7507" s="2">
        <v>0</v>
      </c>
      <c r="K7507" s="2" t="s">
        <v>5917</v>
      </c>
      <c r="L7507" s="3">
        <v>45906</v>
      </c>
      <c r="M7507" s="3">
        <v>47392</v>
      </c>
      <c r="N7507" s="2" t="s">
        <v>281</v>
      </c>
    </row>
    <row r="7508" spans="2:14" x14ac:dyDescent="0.25">
      <c r="B7508" s="2" t="s">
        <v>5901</v>
      </c>
      <c r="C7508" s="2" t="s">
        <v>690</v>
      </c>
      <c r="D7508" s="2" t="s">
        <v>41</v>
      </c>
      <c r="E7508" s="2" t="s">
        <v>17</v>
      </c>
      <c r="F7508" s="2" t="s">
        <v>18</v>
      </c>
      <c r="G7508" s="2" t="s">
        <v>19</v>
      </c>
      <c r="H7508" s="2" t="s">
        <v>1534</v>
      </c>
      <c r="I7508" s="2">
        <v>4415</v>
      </c>
      <c r="J7508" s="2">
        <v>0</v>
      </c>
      <c r="K7508" s="2" t="s">
        <v>5918</v>
      </c>
      <c r="L7508" s="3">
        <v>46118</v>
      </c>
      <c r="M7508" s="3">
        <v>47392</v>
      </c>
      <c r="N7508" s="2" t="s">
        <v>281</v>
      </c>
    </row>
    <row r="7509" spans="2:14" x14ac:dyDescent="0.25">
      <c r="B7509" s="2" t="s">
        <v>5901</v>
      </c>
      <c r="C7509" s="2" t="s">
        <v>690</v>
      </c>
      <c r="D7509" s="2" t="s">
        <v>41</v>
      </c>
      <c r="E7509" s="2" t="s">
        <v>17</v>
      </c>
      <c r="F7509" s="2" t="s">
        <v>18</v>
      </c>
      <c r="G7509" s="2" t="s">
        <v>19</v>
      </c>
      <c r="H7509" s="2" t="s">
        <v>1534</v>
      </c>
      <c r="I7509" s="2">
        <v>4415</v>
      </c>
      <c r="J7509" s="2">
        <v>0</v>
      </c>
      <c r="K7509" s="2" t="s">
        <v>5919</v>
      </c>
      <c r="L7509" s="3">
        <v>46097</v>
      </c>
      <c r="M7509" s="3">
        <v>47453</v>
      </c>
      <c r="N7509" s="2" t="s">
        <v>281</v>
      </c>
    </row>
    <row r="7510" spans="2:14" x14ac:dyDescent="0.25">
      <c r="B7510" s="2" t="s">
        <v>5901</v>
      </c>
      <c r="C7510" s="2" t="s">
        <v>690</v>
      </c>
      <c r="D7510" s="2" t="s">
        <v>41</v>
      </c>
      <c r="E7510" s="2" t="s">
        <v>17</v>
      </c>
      <c r="F7510" s="2" t="s">
        <v>18</v>
      </c>
      <c r="G7510" s="2" t="s">
        <v>19</v>
      </c>
      <c r="H7510" s="2" t="s">
        <v>1534</v>
      </c>
      <c r="I7510" s="2">
        <v>4415</v>
      </c>
      <c r="J7510" s="2">
        <v>0</v>
      </c>
      <c r="K7510" s="2" t="s">
        <v>5920</v>
      </c>
      <c r="L7510" s="3">
        <v>45805</v>
      </c>
      <c r="M7510" s="3">
        <v>47362</v>
      </c>
      <c r="N7510" s="2" t="s">
        <v>281</v>
      </c>
    </row>
    <row r="7511" spans="2:14" x14ac:dyDescent="0.25">
      <c r="B7511" s="2" t="s">
        <v>5901</v>
      </c>
      <c r="C7511" s="2" t="s">
        <v>690</v>
      </c>
      <c r="D7511" s="2" t="s">
        <v>41</v>
      </c>
      <c r="E7511" s="2" t="s">
        <v>17</v>
      </c>
      <c r="F7511" s="2" t="s">
        <v>18</v>
      </c>
      <c r="G7511" s="2" t="s">
        <v>19</v>
      </c>
      <c r="H7511" s="2" t="s">
        <v>1534</v>
      </c>
      <c r="I7511" s="2">
        <v>4415</v>
      </c>
      <c r="J7511" s="2">
        <v>0</v>
      </c>
      <c r="K7511" s="2" t="s">
        <v>5921</v>
      </c>
      <c r="L7511" s="3">
        <v>45847</v>
      </c>
      <c r="M7511" s="3">
        <v>47362</v>
      </c>
      <c r="N7511" s="2" t="s">
        <v>281</v>
      </c>
    </row>
    <row r="7512" spans="2:14" x14ac:dyDescent="0.25">
      <c r="B7512" s="2" t="s">
        <v>5901</v>
      </c>
      <c r="C7512" s="2" t="s">
        <v>690</v>
      </c>
      <c r="D7512" s="2" t="s">
        <v>41</v>
      </c>
      <c r="E7512" s="2" t="s">
        <v>17</v>
      </c>
      <c r="F7512" s="2" t="s">
        <v>18</v>
      </c>
      <c r="G7512" s="2" t="s">
        <v>19</v>
      </c>
      <c r="H7512" s="2" t="s">
        <v>1534</v>
      </c>
      <c r="I7512" s="2">
        <v>4415</v>
      </c>
      <c r="J7512" s="2">
        <v>0</v>
      </c>
      <c r="K7512" s="2" t="s">
        <v>5922</v>
      </c>
      <c r="L7512" s="3">
        <v>45906</v>
      </c>
      <c r="M7512" s="3">
        <v>47362</v>
      </c>
      <c r="N7512" s="2" t="s">
        <v>281</v>
      </c>
    </row>
    <row r="7513" spans="2:14" x14ac:dyDescent="0.25">
      <c r="B7513" s="2" t="s">
        <v>5901</v>
      </c>
      <c r="C7513" s="2" t="s">
        <v>690</v>
      </c>
      <c r="D7513" s="2" t="s">
        <v>41</v>
      </c>
      <c r="E7513" s="2" t="s">
        <v>17</v>
      </c>
      <c r="F7513" s="2" t="s">
        <v>18</v>
      </c>
      <c r="G7513" s="2" t="s">
        <v>19</v>
      </c>
      <c r="H7513" s="2" t="s">
        <v>1534</v>
      </c>
      <c r="I7513" s="2">
        <v>4415</v>
      </c>
      <c r="J7513" s="2">
        <v>0</v>
      </c>
      <c r="K7513" s="2" t="s">
        <v>5923</v>
      </c>
      <c r="L7513" s="3">
        <v>45945</v>
      </c>
      <c r="M7513" s="3">
        <v>47727</v>
      </c>
      <c r="N7513" s="2" t="s">
        <v>281</v>
      </c>
    </row>
    <row r="7514" spans="2:14" x14ac:dyDescent="0.25">
      <c r="B7514" s="2" t="s">
        <v>5901</v>
      </c>
      <c r="C7514" s="2" t="s">
        <v>690</v>
      </c>
      <c r="D7514" s="2" t="s">
        <v>41</v>
      </c>
      <c r="E7514" s="2" t="s">
        <v>142</v>
      </c>
      <c r="F7514" s="2" t="s">
        <v>18</v>
      </c>
      <c r="G7514" s="2" t="s">
        <v>19</v>
      </c>
      <c r="H7514" s="2" t="s">
        <v>1534</v>
      </c>
      <c r="I7514" s="2">
        <v>4415</v>
      </c>
      <c r="J7514" s="2">
        <v>0</v>
      </c>
      <c r="K7514" s="2">
        <v>60125</v>
      </c>
      <c r="L7514" s="3">
        <v>46097</v>
      </c>
      <c r="M7514" s="3">
        <v>47849</v>
      </c>
      <c r="N7514" s="2" t="s">
        <v>281</v>
      </c>
    </row>
    <row r="7515" spans="2:14" x14ac:dyDescent="0.25">
      <c r="B7515" s="2" t="s">
        <v>5901</v>
      </c>
      <c r="C7515" s="2" t="s">
        <v>690</v>
      </c>
      <c r="D7515" s="2" t="s">
        <v>41</v>
      </c>
      <c r="E7515" s="2" t="s">
        <v>142</v>
      </c>
      <c r="F7515" s="2" t="s">
        <v>18</v>
      </c>
      <c r="G7515" s="2" t="s">
        <v>19</v>
      </c>
      <c r="H7515" s="2" t="s">
        <v>1534</v>
      </c>
      <c r="I7515" s="2">
        <v>4415</v>
      </c>
      <c r="J7515" s="2">
        <v>0</v>
      </c>
      <c r="K7515" s="2" t="s">
        <v>5904</v>
      </c>
      <c r="L7515" s="3">
        <v>46118</v>
      </c>
      <c r="M7515" s="3">
        <v>47453</v>
      </c>
      <c r="N7515" s="2" t="s">
        <v>281</v>
      </c>
    </row>
    <row r="7516" spans="2:14" x14ac:dyDescent="0.25">
      <c r="B7516" s="2" t="s">
        <v>5901</v>
      </c>
      <c r="C7516" s="2" t="s">
        <v>690</v>
      </c>
      <c r="D7516" s="2" t="s">
        <v>41</v>
      </c>
      <c r="E7516" s="2" t="s">
        <v>142</v>
      </c>
      <c r="F7516" s="2" t="s">
        <v>18</v>
      </c>
      <c r="G7516" s="2" t="s">
        <v>19</v>
      </c>
      <c r="H7516" s="2" t="s">
        <v>1534</v>
      </c>
      <c r="I7516" s="2">
        <v>4415</v>
      </c>
      <c r="J7516" s="2">
        <v>0</v>
      </c>
      <c r="K7516" s="2" t="s">
        <v>5909</v>
      </c>
      <c r="L7516" s="3">
        <v>46118</v>
      </c>
      <c r="M7516" s="3">
        <v>47543</v>
      </c>
      <c r="N7516" s="2" t="s">
        <v>281</v>
      </c>
    </row>
    <row r="7517" spans="2:14" x14ac:dyDescent="0.25">
      <c r="B7517" s="2" t="s">
        <v>5901</v>
      </c>
      <c r="C7517" s="2" t="s">
        <v>690</v>
      </c>
      <c r="D7517" s="2" t="s">
        <v>41</v>
      </c>
      <c r="E7517" s="2" t="s">
        <v>142</v>
      </c>
      <c r="F7517" s="2" t="s">
        <v>18</v>
      </c>
      <c r="G7517" s="2" t="s">
        <v>19</v>
      </c>
      <c r="H7517" s="2" t="s">
        <v>1534</v>
      </c>
      <c r="I7517" s="2">
        <v>4415</v>
      </c>
      <c r="J7517" s="2">
        <v>0</v>
      </c>
      <c r="K7517" s="2" t="s">
        <v>5910</v>
      </c>
      <c r="L7517" s="3">
        <v>46118</v>
      </c>
      <c r="M7517" s="3">
        <v>47423</v>
      </c>
      <c r="N7517" s="2" t="s">
        <v>281</v>
      </c>
    </row>
    <row r="7518" spans="2:14" x14ac:dyDescent="0.25">
      <c r="B7518" s="2" t="s">
        <v>5901</v>
      </c>
      <c r="C7518" s="2" t="s">
        <v>690</v>
      </c>
      <c r="D7518" s="2" t="s">
        <v>41</v>
      </c>
      <c r="E7518" s="2" t="s">
        <v>142</v>
      </c>
      <c r="F7518" s="2" t="s">
        <v>18</v>
      </c>
      <c r="G7518" s="2" t="s">
        <v>19</v>
      </c>
      <c r="H7518" s="2" t="s">
        <v>1534</v>
      </c>
      <c r="I7518" s="2">
        <v>4415</v>
      </c>
      <c r="J7518" s="2">
        <v>0</v>
      </c>
      <c r="K7518" s="2" t="s">
        <v>5912</v>
      </c>
      <c r="L7518" s="3">
        <v>45906</v>
      </c>
      <c r="M7518" s="3">
        <v>47423</v>
      </c>
      <c r="N7518" s="2" t="s">
        <v>281</v>
      </c>
    </row>
    <row r="7519" spans="2:14" x14ac:dyDescent="0.25">
      <c r="B7519" s="2" t="s">
        <v>5901</v>
      </c>
      <c r="C7519" s="2" t="s">
        <v>690</v>
      </c>
      <c r="D7519" s="2" t="s">
        <v>41</v>
      </c>
      <c r="E7519" s="2" t="s">
        <v>142</v>
      </c>
      <c r="F7519" s="2" t="s">
        <v>18</v>
      </c>
      <c r="G7519" s="2" t="s">
        <v>19</v>
      </c>
      <c r="H7519" s="2" t="s">
        <v>1534</v>
      </c>
      <c r="I7519" s="2">
        <v>4415</v>
      </c>
      <c r="J7519" s="2">
        <v>0</v>
      </c>
      <c r="K7519" s="2" t="s">
        <v>5914</v>
      </c>
      <c r="L7519" s="3">
        <v>45664</v>
      </c>
      <c r="M7519" s="3">
        <v>47392</v>
      </c>
      <c r="N7519" s="2" t="s">
        <v>281</v>
      </c>
    </row>
    <row r="7520" spans="2:14" x14ac:dyDescent="0.25">
      <c r="B7520" s="2" t="s">
        <v>5901</v>
      </c>
      <c r="C7520" s="2" t="s">
        <v>690</v>
      </c>
      <c r="D7520" s="2" t="s">
        <v>41</v>
      </c>
      <c r="E7520" s="2" t="s">
        <v>142</v>
      </c>
      <c r="F7520" s="2" t="s">
        <v>18</v>
      </c>
      <c r="G7520" s="2" t="s">
        <v>19</v>
      </c>
      <c r="H7520" s="2" t="s">
        <v>1534</v>
      </c>
      <c r="I7520" s="2">
        <v>4415</v>
      </c>
      <c r="J7520" s="2">
        <v>0</v>
      </c>
      <c r="K7520" s="2" t="s">
        <v>5915</v>
      </c>
      <c r="L7520" s="3">
        <v>45664</v>
      </c>
      <c r="M7520" s="3">
        <v>47392</v>
      </c>
      <c r="N7520" s="2" t="s">
        <v>281</v>
      </c>
    </row>
    <row r="7521" spans="2:14" x14ac:dyDescent="0.25">
      <c r="B7521" s="2" t="s">
        <v>5901</v>
      </c>
      <c r="C7521" s="2" t="s">
        <v>690</v>
      </c>
      <c r="D7521" s="2" t="s">
        <v>41</v>
      </c>
      <c r="E7521" s="2" t="s">
        <v>142</v>
      </c>
      <c r="F7521" s="2" t="s">
        <v>18</v>
      </c>
      <c r="G7521" s="2" t="s">
        <v>19</v>
      </c>
      <c r="H7521" s="2" t="s">
        <v>1534</v>
      </c>
      <c r="I7521" s="2">
        <v>4415</v>
      </c>
      <c r="J7521" s="2">
        <v>0</v>
      </c>
      <c r="K7521" s="2" t="s">
        <v>5916</v>
      </c>
      <c r="L7521" s="3">
        <v>45847</v>
      </c>
      <c r="M7521" s="3">
        <v>47392</v>
      </c>
      <c r="N7521" s="2" t="s">
        <v>281</v>
      </c>
    </row>
    <row r="7522" spans="2:14" x14ac:dyDescent="0.25">
      <c r="B7522" s="2" t="s">
        <v>5901</v>
      </c>
      <c r="C7522" s="2" t="s">
        <v>690</v>
      </c>
      <c r="D7522" s="2" t="s">
        <v>41</v>
      </c>
      <c r="E7522" s="2" t="s">
        <v>142</v>
      </c>
      <c r="F7522" s="2" t="s">
        <v>18</v>
      </c>
      <c r="G7522" s="2" t="s">
        <v>19</v>
      </c>
      <c r="H7522" s="2" t="s">
        <v>1534</v>
      </c>
      <c r="I7522" s="2">
        <v>4415</v>
      </c>
      <c r="J7522" s="2">
        <v>0</v>
      </c>
      <c r="K7522" s="2" t="s">
        <v>5917</v>
      </c>
      <c r="L7522" s="3">
        <v>45906</v>
      </c>
      <c r="M7522" s="3">
        <v>47392</v>
      </c>
      <c r="N7522" s="2" t="s">
        <v>281</v>
      </c>
    </row>
    <row r="7523" spans="2:14" x14ac:dyDescent="0.25">
      <c r="B7523" s="2" t="s">
        <v>5901</v>
      </c>
      <c r="C7523" s="2" t="s">
        <v>690</v>
      </c>
      <c r="D7523" s="2" t="s">
        <v>41</v>
      </c>
      <c r="E7523" s="2" t="s">
        <v>142</v>
      </c>
      <c r="F7523" s="2" t="s">
        <v>18</v>
      </c>
      <c r="G7523" s="2" t="s">
        <v>19</v>
      </c>
      <c r="H7523" s="2" t="s">
        <v>1534</v>
      </c>
      <c r="I7523" s="2">
        <v>4415</v>
      </c>
      <c r="J7523" s="2">
        <v>0</v>
      </c>
      <c r="K7523" s="2" t="s">
        <v>5918</v>
      </c>
      <c r="L7523" s="3">
        <v>46118</v>
      </c>
      <c r="M7523" s="3">
        <v>47392</v>
      </c>
      <c r="N7523" s="2" t="s">
        <v>281</v>
      </c>
    </row>
    <row r="7524" spans="2:14" x14ac:dyDescent="0.25">
      <c r="B7524" s="2" t="s">
        <v>5901</v>
      </c>
      <c r="C7524" s="2" t="s">
        <v>690</v>
      </c>
      <c r="D7524" s="2" t="s">
        <v>41</v>
      </c>
      <c r="E7524" s="2" t="s">
        <v>142</v>
      </c>
      <c r="F7524" s="2" t="s">
        <v>18</v>
      </c>
      <c r="G7524" s="2" t="s">
        <v>19</v>
      </c>
      <c r="H7524" s="2" t="s">
        <v>1534</v>
      </c>
      <c r="I7524" s="2">
        <v>4415</v>
      </c>
      <c r="J7524" s="2">
        <v>0</v>
      </c>
      <c r="K7524" s="2" t="s">
        <v>5919</v>
      </c>
      <c r="L7524" s="3">
        <v>46097</v>
      </c>
      <c r="M7524" s="3">
        <v>47453</v>
      </c>
      <c r="N7524" s="2" t="s">
        <v>281</v>
      </c>
    </row>
    <row r="7525" spans="2:14" x14ac:dyDescent="0.25">
      <c r="B7525" s="2" t="s">
        <v>5901</v>
      </c>
      <c r="C7525" s="2" t="s">
        <v>690</v>
      </c>
      <c r="D7525" s="2" t="s">
        <v>41</v>
      </c>
      <c r="E7525" s="2" t="s">
        <v>142</v>
      </c>
      <c r="F7525" s="2" t="s">
        <v>18</v>
      </c>
      <c r="G7525" s="2" t="s">
        <v>19</v>
      </c>
      <c r="H7525" s="2" t="s">
        <v>1534</v>
      </c>
      <c r="I7525" s="2">
        <v>4415</v>
      </c>
      <c r="J7525" s="2">
        <v>0</v>
      </c>
      <c r="K7525" s="2" t="s">
        <v>5920</v>
      </c>
      <c r="L7525" s="3">
        <v>45805</v>
      </c>
      <c r="M7525" s="3">
        <v>47362</v>
      </c>
      <c r="N7525" s="2" t="s">
        <v>281</v>
      </c>
    </row>
    <row r="7526" spans="2:14" x14ac:dyDescent="0.25">
      <c r="B7526" s="2" t="s">
        <v>5901</v>
      </c>
      <c r="C7526" s="2" t="s">
        <v>690</v>
      </c>
      <c r="D7526" s="2" t="s">
        <v>41</v>
      </c>
      <c r="E7526" s="2" t="s">
        <v>142</v>
      </c>
      <c r="F7526" s="2" t="s">
        <v>18</v>
      </c>
      <c r="G7526" s="2" t="s">
        <v>19</v>
      </c>
      <c r="H7526" s="2" t="s">
        <v>1534</v>
      </c>
      <c r="I7526" s="2">
        <v>4415</v>
      </c>
      <c r="J7526" s="2">
        <v>0</v>
      </c>
      <c r="K7526" s="2" t="s">
        <v>5921</v>
      </c>
      <c r="L7526" s="3">
        <v>45847</v>
      </c>
      <c r="M7526" s="3">
        <v>47362</v>
      </c>
      <c r="N7526" s="2" t="s">
        <v>281</v>
      </c>
    </row>
    <row r="7527" spans="2:14" x14ac:dyDescent="0.25">
      <c r="B7527" s="2" t="s">
        <v>5901</v>
      </c>
      <c r="C7527" s="2" t="s">
        <v>690</v>
      </c>
      <c r="D7527" s="2" t="s">
        <v>41</v>
      </c>
      <c r="E7527" s="2" t="s">
        <v>142</v>
      </c>
      <c r="F7527" s="2" t="s">
        <v>18</v>
      </c>
      <c r="G7527" s="2" t="s">
        <v>19</v>
      </c>
      <c r="H7527" s="2" t="s">
        <v>1534</v>
      </c>
      <c r="I7527" s="2">
        <v>4415</v>
      </c>
      <c r="J7527" s="2">
        <v>0</v>
      </c>
      <c r="K7527" s="2" t="s">
        <v>5923</v>
      </c>
      <c r="L7527" s="3">
        <v>45945</v>
      </c>
      <c r="M7527" s="3">
        <v>47727</v>
      </c>
      <c r="N7527" s="2" t="s">
        <v>281</v>
      </c>
    </row>
    <row r="7528" spans="2:14" x14ac:dyDescent="0.25">
      <c r="B7528" s="2" t="s">
        <v>5924</v>
      </c>
      <c r="C7528" s="2" t="s">
        <v>1538</v>
      </c>
      <c r="D7528" s="2" t="s">
        <v>41</v>
      </c>
      <c r="E7528" s="2" t="s">
        <v>17</v>
      </c>
      <c r="F7528" s="2" t="s">
        <v>18</v>
      </c>
      <c r="G7528" s="2" t="s">
        <v>19</v>
      </c>
      <c r="H7528" s="2" t="s">
        <v>1534</v>
      </c>
      <c r="I7528" s="2">
        <v>18550</v>
      </c>
      <c r="J7528" s="2">
        <v>0</v>
      </c>
      <c r="K7528" s="2" t="s">
        <v>5925</v>
      </c>
      <c r="L7528" s="3">
        <v>44958</v>
      </c>
      <c r="M7528" s="3">
        <v>47331</v>
      </c>
      <c r="N7528" s="2" t="s">
        <v>281</v>
      </c>
    </row>
    <row r="7529" spans="2:14" x14ac:dyDescent="0.25">
      <c r="B7529" s="2" t="s">
        <v>5924</v>
      </c>
      <c r="C7529" s="2" t="s">
        <v>1538</v>
      </c>
      <c r="D7529" s="2" t="s">
        <v>41</v>
      </c>
      <c r="E7529" s="2" t="s">
        <v>17</v>
      </c>
      <c r="F7529" s="2" t="s">
        <v>18</v>
      </c>
      <c r="G7529" s="2" t="s">
        <v>19</v>
      </c>
      <c r="H7529" s="2" t="s">
        <v>1534</v>
      </c>
      <c r="I7529" s="2">
        <v>18550</v>
      </c>
      <c r="J7529" s="2">
        <v>0</v>
      </c>
      <c r="K7529" s="2" t="s">
        <v>5926</v>
      </c>
      <c r="L7529" s="3">
        <v>45664</v>
      </c>
      <c r="M7529" s="3">
        <v>47331</v>
      </c>
      <c r="N7529" s="2" t="s">
        <v>281</v>
      </c>
    </row>
    <row r="7530" spans="2:14" x14ac:dyDescent="0.25">
      <c r="B7530" s="2" t="s">
        <v>5924</v>
      </c>
      <c r="C7530" s="2" t="s">
        <v>1538</v>
      </c>
      <c r="D7530" s="2" t="s">
        <v>41</v>
      </c>
      <c r="E7530" s="2" t="s">
        <v>17</v>
      </c>
      <c r="F7530" s="2" t="s">
        <v>18</v>
      </c>
      <c r="G7530" s="2" t="s">
        <v>19</v>
      </c>
      <c r="H7530" s="2" t="s">
        <v>1534</v>
      </c>
      <c r="I7530" s="2">
        <v>18550</v>
      </c>
      <c r="J7530" s="2">
        <v>0</v>
      </c>
      <c r="K7530" s="2" t="s">
        <v>5927</v>
      </c>
      <c r="L7530" s="3">
        <v>45664</v>
      </c>
      <c r="M7530" s="3">
        <v>47331</v>
      </c>
      <c r="N7530" s="2" t="s">
        <v>281</v>
      </c>
    </row>
    <row r="7531" spans="2:14" x14ac:dyDescent="0.25">
      <c r="B7531" s="2" t="s">
        <v>5924</v>
      </c>
      <c r="C7531" s="2" t="s">
        <v>1538</v>
      </c>
      <c r="D7531" s="2" t="s">
        <v>41</v>
      </c>
      <c r="E7531" s="2" t="s">
        <v>17</v>
      </c>
      <c r="F7531" s="2" t="s">
        <v>18</v>
      </c>
      <c r="G7531" s="2" t="s">
        <v>19</v>
      </c>
      <c r="H7531" s="2" t="s">
        <v>1534</v>
      </c>
      <c r="I7531" s="2">
        <v>18550</v>
      </c>
      <c r="J7531" s="2">
        <v>0</v>
      </c>
      <c r="K7531" s="2" t="s">
        <v>5928</v>
      </c>
      <c r="L7531" s="3">
        <v>44958</v>
      </c>
      <c r="M7531" s="3">
        <v>47331</v>
      </c>
      <c r="N7531" s="2" t="s">
        <v>281</v>
      </c>
    </row>
    <row r="7532" spans="2:14" x14ac:dyDescent="0.25">
      <c r="B7532" s="2" t="s">
        <v>5924</v>
      </c>
      <c r="C7532" s="2" t="s">
        <v>1538</v>
      </c>
      <c r="D7532" s="2" t="s">
        <v>41</v>
      </c>
      <c r="E7532" s="2" t="s">
        <v>17</v>
      </c>
      <c r="F7532" s="2" t="s">
        <v>18</v>
      </c>
      <c r="G7532" s="2" t="s">
        <v>19</v>
      </c>
      <c r="H7532" s="2" t="s">
        <v>1534</v>
      </c>
      <c r="I7532" s="2">
        <v>18550</v>
      </c>
      <c r="J7532" s="2">
        <v>0</v>
      </c>
      <c r="K7532" s="2" t="s">
        <v>5929</v>
      </c>
      <c r="L7532" s="3">
        <v>45687</v>
      </c>
      <c r="M7532" s="3">
        <v>47331</v>
      </c>
      <c r="N7532" s="2" t="s">
        <v>281</v>
      </c>
    </row>
    <row r="7533" spans="2:14" x14ac:dyDescent="0.25">
      <c r="B7533" s="2" t="s">
        <v>5924</v>
      </c>
      <c r="C7533" s="2" t="s">
        <v>1538</v>
      </c>
      <c r="D7533" s="2" t="s">
        <v>41</v>
      </c>
      <c r="E7533" s="2" t="s">
        <v>17</v>
      </c>
      <c r="F7533" s="2" t="s">
        <v>18</v>
      </c>
      <c r="G7533" s="2" t="s">
        <v>19</v>
      </c>
      <c r="H7533" s="2" t="s">
        <v>1534</v>
      </c>
      <c r="I7533" s="2">
        <v>18550</v>
      </c>
      <c r="J7533" s="2">
        <v>0</v>
      </c>
      <c r="K7533" s="2" t="s">
        <v>5930</v>
      </c>
      <c r="L7533" s="3">
        <v>45945</v>
      </c>
      <c r="M7533" s="3">
        <v>47696</v>
      </c>
      <c r="N7533" s="2" t="s">
        <v>281</v>
      </c>
    </row>
    <row r="7534" spans="2:14" x14ac:dyDescent="0.25">
      <c r="B7534" s="2" t="s">
        <v>5924</v>
      </c>
      <c r="C7534" s="2" t="s">
        <v>1538</v>
      </c>
      <c r="D7534" s="2" t="s">
        <v>41</v>
      </c>
      <c r="E7534" s="2" t="s">
        <v>17</v>
      </c>
      <c r="F7534" s="2" t="s">
        <v>18</v>
      </c>
      <c r="G7534" s="2" t="s">
        <v>19</v>
      </c>
      <c r="H7534" s="2" t="s">
        <v>1534</v>
      </c>
      <c r="I7534" s="2">
        <v>18550</v>
      </c>
      <c r="J7534" s="2">
        <v>14650</v>
      </c>
      <c r="K7534" s="2" t="s">
        <v>5931</v>
      </c>
      <c r="L7534" s="3">
        <v>46158</v>
      </c>
      <c r="M7534" s="3">
        <v>47788</v>
      </c>
      <c r="N7534" s="2" t="s">
        <v>281</v>
      </c>
    </row>
    <row r="7535" spans="2:14" x14ac:dyDescent="0.25">
      <c r="B7535" s="2" t="s">
        <v>5924</v>
      </c>
      <c r="C7535" s="2" t="s">
        <v>1538</v>
      </c>
      <c r="D7535" s="2" t="s">
        <v>41</v>
      </c>
      <c r="E7535" s="2" t="s">
        <v>17</v>
      </c>
      <c r="F7535" s="2" t="s">
        <v>18</v>
      </c>
      <c r="G7535" s="2" t="s">
        <v>19</v>
      </c>
      <c r="H7535" s="2" t="s">
        <v>1534</v>
      </c>
      <c r="I7535" s="2">
        <v>18550</v>
      </c>
      <c r="J7535" s="2">
        <v>3900</v>
      </c>
      <c r="K7535" s="2" t="s">
        <v>5932</v>
      </c>
      <c r="L7535" s="3">
        <v>46153</v>
      </c>
      <c r="M7535" s="3">
        <v>47788</v>
      </c>
      <c r="N7535" s="2" t="s">
        <v>281</v>
      </c>
    </row>
    <row r="7536" spans="2:14" x14ac:dyDescent="0.25">
      <c r="B7536" s="2" t="s">
        <v>5924</v>
      </c>
      <c r="C7536" s="2" t="s">
        <v>1538</v>
      </c>
      <c r="D7536" s="2" t="s">
        <v>41</v>
      </c>
      <c r="E7536" s="2" t="s">
        <v>17</v>
      </c>
      <c r="F7536" s="2" t="s">
        <v>18</v>
      </c>
      <c r="G7536" s="2" t="s">
        <v>19</v>
      </c>
      <c r="H7536" s="2" t="s">
        <v>1534</v>
      </c>
      <c r="I7536" s="2">
        <v>18550</v>
      </c>
      <c r="J7536" s="2">
        <v>0</v>
      </c>
      <c r="K7536" s="2" t="s">
        <v>5933</v>
      </c>
      <c r="L7536" s="3">
        <v>45849</v>
      </c>
      <c r="M7536" s="3">
        <v>47515</v>
      </c>
      <c r="N7536" s="2" t="s">
        <v>281</v>
      </c>
    </row>
    <row r="7537" spans="2:14" x14ac:dyDescent="0.25">
      <c r="B7537" s="2" t="s">
        <v>5924</v>
      </c>
      <c r="C7537" s="2" t="s">
        <v>1538</v>
      </c>
      <c r="D7537" s="2" t="s">
        <v>41</v>
      </c>
      <c r="E7537" s="2" t="s">
        <v>17</v>
      </c>
      <c r="F7537" s="2" t="s">
        <v>18</v>
      </c>
      <c r="G7537" s="2" t="s">
        <v>19</v>
      </c>
      <c r="H7537" s="2" t="s">
        <v>1534</v>
      </c>
      <c r="I7537" s="2">
        <v>18550</v>
      </c>
      <c r="J7537" s="2">
        <v>0</v>
      </c>
      <c r="K7537" s="2" t="s">
        <v>5934</v>
      </c>
      <c r="L7537" s="3">
        <v>46118</v>
      </c>
      <c r="M7537" s="3">
        <v>47849</v>
      </c>
      <c r="N7537" s="2" t="s">
        <v>281</v>
      </c>
    </row>
    <row r="7538" spans="2:14" x14ac:dyDescent="0.25">
      <c r="B7538" s="2" t="s">
        <v>5924</v>
      </c>
      <c r="C7538" s="2" t="s">
        <v>1538</v>
      </c>
      <c r="D7538" s="2" t="s">
        <v>41</v>
      </c>
      <c r="E7538" s="2" t="s">
        <v>17</v>
      </c>
      <c r="F7538" s="2" t="s">
        <v>18</v>
      </c>
      <c r="G7538" s="2" t="s">
        <v>19</v>
      </c>
      <c r="H7538" s="2" t="s">
        <v>1534</v>
      </c>
      <c r="I7538" s="2">
        <v>18550</v>
      </c>
      <c r="J7538" s="2">
        <v>0</v>
      </c>
      <c r="K7538" s="2" t="s">
        <v>5935</v>
      </c>
      <c r="L7538" s="3">
        <v>44958</v>
      </c>
      <c r="M7538" s="3">
        <v>47300</v>
      </c>
      <c r="N7538" s="2" t="s">
        <v>281</v>
      </c>
    </row>
    <row r="7539" spans="2:14" x14ac:dyDescent="0.25">
      <c r="B7539" s="2" t="s">
        <v>5924</v>
      </c>
      <c r="C7539" s="2" t="s">
        <v>1538</v>
      </c>
      <c r="D7539" s="2" t="s">
        <v>41</v>
      </c>
      <c r="E7539" s="2" t="s">
        <v>17</v>
      </c>
      <c r="F7539" s="2" t="s">
        <v>18</v>
      </c>
      <c r="G7539" s="2" t="s">
        <v>19</v>
      </c>
      <c r="H7539" s="2" t="s">
        <v>1534</v>
      </c>
      <c r="I7539" s="2">
        <v>18550</v>
      </c>
      <c r="J7539" s="2">
        <v>0</v>
      </c>
      <c r="K7539" s="2" t="s">
        <v>5936</v>
      </c>
      <c r="L7539" s="3">
        <v>45945</v>
      </c>
      <c r="M7539" s="3">
        <v>47635</v>
      </c>
      <c r="N7539" s="2" t="s">
        <v>281</v>
      </c>
    </row>
    <row r="7540" spans="2:14" x14ac:dyDescent="0.25">
      <c r="B7540" s="2" t="s">
        <v>5924</v>
      </c>
      <c r="C7540" s="2" t="s">
        <v>1538</v>
      </c>
      <c r="D7540" s="2" t="s">
        <v>41</v>
      </c>
      <c r="E7540" s="2" t="s">
        <v>17</v>
      </c>
      <c r="F7540" s="2" t="s">
        <v>18</v>
      </c>
      <c r="G7540" s="2" t="s">
        <v>19</v>
      </c>
      <c r="H7540" s="2" t="s">
        <v>1534</v>
      </c>
      <c r="I7540" s="2">
        <v>18550</v>
      </c>
      <c r="J7540" s="2">
        <v>0</v>
      </c>
      <c r="K7540" s="2" t="s">
        <v>5936</v>
      </c>
      <c r="L7540" s="3">
        <v>45945</v>
      </c>
      <c r="M7540" s="3">
        <v>47665</v>
      </c>
      <c r="N7540" s="2" t="s">
        <v>281</v>
      </c>
    </row>
    <row r="7541" spans="2:14" x14ac:dyDescent="0.25">
      <c r="B7541" s="2" t="s">
        <v>5924</v>
      </c>
      <c r="C7541" s="2" t="s">
        <v>1538</v>
      </c>
      <c r="D7541" s="2" t="s">
        <v>41</v>
      </c>
      <c r="E7541" s="2" t="s">
        <v>17</v>
      </c>
      <c r="F7541" s="2" t="s">
        <v>18</v>
      </c>
      <c r="G7541" s="2" t="s">
        <v>19</v>
      </c>
      <c r="H7541" s="2" t="s">
        <v>1534</v>
      </c>
      <c r="I7541" s="2">
        <v>18550</v>
      </c>
      <c r="J7541" s="2">
        <v>0</v>
      </c>
      <c r="K7541" s="2" t="s">
        <v>5937</v>
      </c>
      <c r="L7541" s="3">
        <v>45906</v>
      </c>
      <c r="M7541" s="3">
        <v>47635</v>
      </c>
      <c r="N7541" s="2" t="s">
        <v>281</v>
      </c>
    </row>
    <row r="7542" spans="2:14" x14ac:dyDescent="0.25">
      <c r="B7542" s="2" t="s">
        <v>5924</v>
      </c>
      <c r="C7542" s="2" t="s">
        <v>1538</v>
      </c>
      <c r="D7542" s="2" t="s">
        <v>41</v>
      </c>
      <c r="E7542" s="2" t="s">
        <v>17</v>
      </c>
      <c r="F7542" s="2" t="s">
        <v>18</v>
      </c>
      <c r="G7542" s="2" t="s">
        <v>19</v>
      </c>
      <c r="H7542" s="2" t="s">
        <v>1534</v>
      </c>
      <c r="I7542" s="2">
        <v>18550</v>
      </c>
      <c r="J7542" s="2">
        <v>0</v>
      </c>
      <c r="K7542" s="2" t="s">
        <v>5938</v>
      </c>
      <c r="L7542" s="3">
        <v>45906</v>
      </c>
      <c r="M7542" s="3">
        <v>47665</v>
      </c>
      <c r="N7542" s="2" t="s">
        <v>281</v>
      </c>
    </row>
    <row r="7543" spans="2:14" x14ac:dyDescent="0.25">
      <c r="B7543" s="2" t="s">
        <v>5924</v>
      </c>
      <c r="C7543" s="2" t="s">
        <v>1538</v>
      </c>
      <c r="D7543" s="2" t="s">
        <v>41</v>
      </c>
      <c r="E7543" s="2" t="s">
        <v>17</v>
      </c>
      <c r="F7543" s="2" t="s">
        <v>18</v>
      </c>
      <c r="G7543" s="2" t="s">
        <v>19</v>
      </c>
      <c r="H7543" s="2" t="s">
        <v>1534</v>
      </c>
      <c r="I7543" s="2">
        <v>18550</v>
      </c>
      <c r="J7543" s="2">
        <v>0</v>
      </c>
      <c r="K7543" s="2" t="s">
        <v>5939</v>
      </c>
      <c r="L7543" s="3">
        <v>45993</v>
      </c>
      <c r="M7543" s="3">
        <v>47635</v>
      </c>
      <c r="N7543" s="2" t="s">
        <v>281</v>
      </c>
    </row>
    <row r="7544" spans="2:14" x14ac:dyDescent="0.25">
      <c r="B7544" s="2" t="s">
        <v>5924</v>
      </c>
      <c r="C7544" s="2" t="s">
        <v>1538</v>
      </c>
      <c r="D7544" s="2" t="s">
        <v>41</v>
      </c>
      <c r="E7544" s="2" t="s">
        <v>17</v>
      </c>
      <c r="F7544" s="2" t="s">
        <v>18</v>
      </c>
      <c r="G7544" s="2" t="s">
        <v>19</v>
      </c>
      <c r="H7544" s="2" t="s">
        <v>1534</v>
      </c>
      <c r="I7544" s="2">
        <v>18550</v>
      </c>
      <c r="J7544" s="2">
        <v>0</v>
      </c>
      <c r="K7544" s="2" t="s">
        <v>5940</v>
      </c>
      <c r="L7544" s="3">
        <v>45849</v>
      </c>
      <c r="M7544" s="3">
        <v>47604</v>
      </c>
      <c r="N7544" s="2" t="s">
        <v>281</v>
      </c>
    </row>
    <row r="7545" spans="2:14" x14ac:dyDescent="0.25">
      <c r="B7545" s="2" t="s">
        <v>5924</v>
      </c>
      <c r="C7545" s="2" t="s">
        <v>1538</v>
      </c>
      <c r="D7545" s="2" t="s">
        <v>41</v>
      </c>
      <c r="E7545" s="2" t="s">
        <v>17</v>
      </c>
      <c r="F7545" s="2" t="s">
        <v>18</v>
      </c>
      <c r="G7545" s="2" t="s">
        <v>19</v>
      </c>
      <c r="H7545" s="2" t="s">
        <v>1534</v>
      </c>
      <c r="I7545" s="2">
        <v>18550</v>
      </c>
      <c r="J7545" s="2">
        <v>0</v>
      </c>
      <c r="K7545" s="2" t="s">
        <v>5941</v>
      </c>
      <c r="L7545" s="3">
        <v>46118</v>
      </c>
      <c r="M7545" s="3">
        <v>47788</v>
      </c>
      <c r="N7545" s="2" t="s">
        <v>281</v>
      </c>
    </row>
    <row r="7546" spans="2:14" x14ac:dyDescent="0.25">
      <c r="B7546" s="2" t="s">
        <v>5924</v>
      </c>
      <c r="C7546" s="2" t="s">
        <v>1538</v>
      </c>
      <c r="D7546" s="2" t="s">
        <v>41</v>
      </c>
      <c r="E7546" s="2" t="s">
        <v>17</v>
      </c>
      <c r="F7546" s="2" t="s">
        <v>18</v>
      </c>
      <c r="G7546" s="2" t="s">
        <v>19</v>
      </c>
      <c r="H7546" s="2" t="s">
        <v>1534</v>
      </c>
      <c r="I7546" s="2">
        <v>18550</v>
      </c>
      <c r="J7546" s="2">
        <v>0</v>
      </c>
      <c r="K7546" s="2" t="s">
        <v>5942</v>
      </c>
      <c r="L7546" s="3">
        <v>45849</v>
      </c>
      <c r="M7546" s="3">
        <v>47300</v>
      </c>
      <c r="N7546" s="2" t="s">
        <v>281</v>
      </c>
    </row>
    <row r="7547" spans="2:14" x14ac:dyDescent="0.25">
      <c r="B7547" s="2" t="s">
        <v>5924</v>
      </c>
      <c r="C7547" s="2" t="s">
        <v>1538</v>
      </c>
      <c r="D7547" s="2" t="s">
        <v>41</v>
      </c>
      <c r="E7547" s="2" t="s">
        <v>142</v>
      </c>
      <c r="F7547" s="2" t="s">
        <v>18</v>
      </c>
      <c r="G7547" s="2" t="s">
        <v>19</v>
      </c>
      <c r="H7547" s="2" t="s">
        <v>1534</v>
      </c>
      <c r="I7547" s="2">
        <v>18550</v>
      </c>
      <c r="J7547" s="2">
        <v>0</v>
      </c>
      <c r="K7547" s="2" t="s">
        <v>5929</v>
      </c>
      <c r="L7547" s="3">
        <v>45687</v>
      </c>
      <c r="M7547" s="3">
        <v>47331</v>
      </c>
      <c r="N7547" s="2" t="s">
        <v>281</v>
      </c>
    </row>
    <row r="7548" spans="2:14" x14ac:dyDescent="0.25">
      <c r="B7548" s="2" t="s">
        <v>5924</v>
      </c>
      <c r="C7548" s="2" t="s">
        <v>1538</v>
      </c>
      <c r="D7548" s="2" t="s">
        <v>41</v>
      </c>
      <c r="E7548" s="2" t="s">
        <v>142</v>
      </c>
      <c r="F7548" s="2" t="s">
        <v>18</v>
      </c>
      <c r="G7548" s="2" t="s">
        <v>19</v>
      </c>
      <c r="H7548" s="2" t="s">
        <v>1534</v>
      </c>
      <c r="I7548" s="2">
        <v>18550</v>
      </c>
      <c r="J7548" s="2">
        <v>0</v>
      </c>
      <c r="K7548" s="2" t="s">
        <v>5930</v>
      </c>
      <c r="L7548" s="3">
        <v>45945</v>
      </c>
      <c r="M7548" s="3">
        <v>47696</v>
      </c>
      <c r="N7548" s="2" t="s">
        <v>281</v>
      </c>
    </row>
    <row r="7549" spans="2:14" x14ac:dyDescent="0.25">
      <c r="B7549" s="2" t="s">
        <v>5924</v>
      </c>
      <c r="C7549" s="2" t="s">
        <v>1538</v>
      </c>
      <c r="D7549" s="2" t="s">
        <v>41</v>
      </c>
      <c r="E7549" s="2" t="s">
        <v>142</v>
      </c>
      <c r="F7549" s="2" t="s">
        <v>18</v>
      </c>
      <c r="G7549" s="2" t="s">
        <v>19</v>
      </c>
      <c r="H7549" s="2" t="s">
        <v>1534</v>
      </c>
      <c r="I7549" s="2">
        <v>18550</v>
      </c>
      <c r="J7549" s="2">
        <v>0</v>
      </c>
      <c r="K7549" s="2" t="s">
        <v>5932</v>
      </c>
      <c r="L7549" s="3">
        <v>46153</v>
      </c>
      <c r="M7549" s="3">
        <v>47788</v>
      </c>
      <c r="N7549" s="2" t="s">
        <v>281</v>
      </c>
    </row>
    <row r="7550" spans="2:14" x14ac:dyDescent="0.25">
      <c r="B7550" s="2" t="s">
        <v>5924</v>
      </c>
      <c r="C7550" s="2" t="s">
        <v>1538</v>
      </c>
      <c r="D7550" s="2" t="s">
        <v>41</v>
      </c>
      <c r="E7550" s="2" t="s">
        <v>142</v>
      </c>
      <c r="F7550" s="2" t="s">
        <v>18</v>
      </c>
      <c r="G7550" s="2" t="s">
        <v>19</v>
      </c>
      <c r="H7550" s="2" t="s">
        <v>1534</v>
      </c>
      <c r="I7550" s="2">
        <v>18550</v>
      </c>
      <c r="J7550" s="2">
        <v>0</v>
      </c>
      <c r="K7550" s="2" t="s">
        <v>5934</v>
      </c>
      <c r="L7550" s="3">
        <v>46118</v>
      </c>
      <c r="M7550" s="3">
        <v>47849</v>
      </c>
      <c r="N7550" s="2" t="s">
        <v>281</v>
      </c>
    </row>
    <row r="7551" spans="2:14" x14ac:dyDescent="0.25">
      <c r="B7551" s="2" t="s">
        <v>5924</v>
      </c>
      <c r="C7551" s="2" t="s">
        <v>1538</v>
      </c>
      <c r="D7551" s="2" t="s">
        <v>41</v>
      </c>
      <c r="E7551" s="2" t="s">
        <v>142</v>
      </c>
      <c r="F7551" s="2" t="s">
        <v>18</v>
      </c>
      <c r="G7551" s="2" t="s">
        <v>19</v>
      </c>
      <c r="H7551" s="2" t="s">
        <v>1534</v>
      </c>
      <c r="I7551" s="2">
        <v>18550</v>
      </c>
      <c r="J7551" s="2">
        <v>0</v>
      </c>
      <c r="K7551" s="2" t="s">
        <v>5937</v>
      </c>
      <c r="L7551" s="3">
        <v>45906</v>
      </c>
      <c r="M7551" s="3">
        <v>47635</v>
      </c>
      <c r="N7551" s="2" t="s">
        <v>281</v>
      </c>
    </row>
    <row r="7552" spans="2:14" x14ac:dyDescent="0.25">
      <c r="B7552" s="2" t="s">
        <v>5924</v>
      </c>
      <c r="C7552" s="2" t="s">
        <v>1538</v>
      </c>
      <c r="D7552" s="2" t="s">
        <v>41</v>
      </c>
      <c r="E7552" s="2" t="s">
        <v>142</v>
      </c>
      <c r="F7552" s="2" t="s">
        <v>18</v>
      </c>
      <c r="G7552" s="2" t="s">
        <v>19</v>
      </c>
      <c r="H7552" s="2" t="s">
        <v>1534</v>
      </c>
      <c r="I7552" s="2">
        <v>18550</v>
      </c>
      <c r="J7552" s="2">
        <v>0</v>
      </c>
      <c r="K7552" s="2" t="s">
        <v>5938</v>
      </c>
      <c r="L7552" s="3">
        <v>45906</v>
      </c>
      <c r="M7552" s="3">
        <v>47665</v>
      </c>
      <c r="N7552" s="2" t="s">
        <v>281</v>
      </c>
    </row>
    <row r="7553" spans="2:14" x14ac:dyDescent="0.25">
      <c r="B7553" s="2" t="s">
        <v>5924</v>
      </c>
      <c r="C7553" s="2" t="s">
        <v>1538</v>
      </c>
      <c r="D7553" s="2" t="s">
        <v>41</v>
      </c>
      <c r="E7553" s="2" t="s">
        <v>142</v>
      </c>
      <c r="F7553" s="2" t="s">
        <v>18</v>
      </c>
      <c r="G7553" s="2" t="s">
        <v>19</v>
      </c>
      <c r="H7553" s="2" t="s">
        <v>1534</v>
      </c>
      <c r="I7553" s="2">
        <v>18550</v>
      </c>
      <c r="J7553" s="2">
        <v>0</v>
      </c>
      <c r="K7553" s="2" t="s">
        <v>5941</v>
      </c>
      <c r="L7553" s="3">
        <v>46118</v>
      </c>
      <c r="M7553" s="3">
        <v>47788</v>
      </c>
      <c r="N7553" s="2" t="s">
        <v>281</v>
      </c>
    </row>
    <row r="7554" spans="2:14" x14ac:dyDescent="0.25">
      <c r="B7554" s="2" t="s">
        <v>5943</v>
      </c>
      <c r="C7554" s="2" t="s">
        <v>1547</v>
      </c>
      <c r="D7554" s="2" t="s">
        <v>41</v>
      </c>
      <c r="E7554" s="2" t="s">
        <v>17</v>
      </c>
      <c r="F7554" s="2" t="s">
        <v>18</v>
      </c>
      <c r="G7554" s="2" t="s">
        <v>19</v>
      </c>
      <c r="H7554" s="2" t="s">
        <v>1534</v>
      </c>
      <c r="I7554" s="2">
        <v>320</v>
      </c>
      <c r="J7554" s="2">
        <v>0</v>
      </c>
      <c r="K7554" s="2" t="s">
        <v>5944</v>
      </c>
      <c r="L7554" s="3">
        <v>45945</v>
      </c>
      <c r="M7554" s="3">
        <v>47331</v>
      </c>
      <c r="N7554" s="2" t="s">
        <v>281</v>
      </c>
    </row>
    <row r="7555" spans="2:14" x14ac:dyDescent="0.25">
      <c r="B7555" s="2" t="s">
        <v>5943</v>
      </c>
      <c r="C7555" s="2" t="s">
        <v>1547</v>
      </c>
      <c r="D7555" s="2" t="s">
        <v>41</v>
      </c>
      <c r="E7555" s="2" t="s">
        <v>17</v>
      </c>
      <c r="F7555" s="2" t="s">
        <v>18</v>
      </c>
      <c r="G7555" s="2" t="s">
        <v>19</v>
      </c>
      <c r="H7555" s="2" t="s">
        <v>1534</v>
      </c>
      <c r="I7555" s="2">
        <v>320</v>
      </c>
      <c r="J7555" s="2">
        <v>0</v>
      </c>
      <c r="K7555" s="2" t="s">
        <v>5945</v>
      </c>
      <c r="L7555" s="3">
        <v>45945</v>
      </c>
      <c r="M7555" s="3">
        <v>47453</v>
      </c>
      <c r="N7555" s="2" t="s">
        <v>281</v>
      </c>
    </row>
    <row r="7556" spans="2:14" x14ac:dyDescent="0.25">
      <c r="B7556" s="2" t="s">
        <v>5943</v>
      </c>
      <c r="C7556" s="2" t="s">
        <v>1547</v>
      </c>
      <c r="D7556" s="2" t="s">
        <v>41</v>
      </c>
      <c r="E7556" s="2" t="s">
        <v>17</v>
      </c>
      <c r="F7556" s="2" t="s">
        <v>18</v>
      </c>
      <c r="G7556" s="2" t="s">
        <v>19</v>
      </c>
      <c r="H7556" s="2" t="s">
        <v>1534</v>
      </c>
      <c r="I7556" s="2">
        <v>320</v>
      </c>
      <c r="J7556" s="2">
        <v>0</v>
      </c>
      <c r="K7556" s="2" t="s">
        <v>5946</v>
      </c>
      <c r="L7556" s="3">
        <v>45906</v>
      </c>
      <c r="M7556" s="3">
        <v>47453</v>
      </c>
      <c r="N7556" s="2" t="s">
        <v>281</v>
      </c>
    </row>
    <row r="7557" spans="2:14" x14ac:dyDescent="0.25">
      <c r="B7557" s="2" t="s">
        <v>5943</v>
      </c>
      <c r="C7557" s="2" t="s">
        <v>1547</v>
      </c>
      <c r="D7557" s="2" t="s">
        <v>41</v>
      </c>
      <c r="E7557" s="2" t="s">
        <v>17</v>
      </c>
      <c r="F7557" s="2" t="s">
        <v>18</v>
      </c>
      <c r="G7557" s="2" t="s">
        <v>19</v>
      </c>
      <c r="H7557" s="2" t="s">
        <v>1534</v>
      </c>
      <c r="I7557" s="2">
        <v>320</v>
      </c>
      <c r="J7557" s="2">
        <v>120</v>
      </c>
      <c r="K7557" s="2" t="s">
        <v>5947</v>
      </c>
      <c r="L7557" s="3">
        <v>46181</v>
      </c>
      <c r="M7557" s="3">
        <v>47788</v>
      </c>
      <c r="N7557" s="2" t="s">
        <v>281</v>
      </c>
    </row>
    <row r="7558" spans="2:14" x14ac:dyDescent="0.25">
      <c r="B7558" s="2" t="s">
        <v>5943</v>
      </c>
      <c r="C7558" s="2" t="s">
        <v>1547</v>
      </c>
      <c r="D7558" s="2" t="s">
        <v>41</v>
      </c>
      <c r="E7558" s="2" t="s">
        <v>17</v>
      </c>
      <c r="F7558" s="2" t="s">
        <v>18</v>
      </c>
      <c r="G7558" s="2" t="s">
        <v>19</v>
      </c>
      <c r="H7558" s="2" t="s">
        <v>1534</v>
      </c>
      <c r="I7558" s="2">
        <v>320</v>
      </c>
      <c r="J7558" s="2">
        <v>0</v>
      </c>
      <c r="K7558" s="2" t="s">
        <v>5948</v>
      </c>
      <c r="L7558" s="3">
        <v>45906</v>
      </c>
      <c r="M7558" s="3">
        <v>47484</v>
      </c>
      <c r="N7558" s="2" t="s">
        <v>281</v>
      </c>
    </row>
    <row r="7559" spans="2:14" x14ac:dyDescent="0.25">
      <c r="B7559" s="2" t="s">
        <v>5943</v>
      </c>
      <c r="C7559" s="2" t="s">
        <v>1547</v>
      </c>
      <c r="D7559" s="2" t="s">
        <v>41</v>
      </c>
      <c r="E7559" s="2" t="s">
        <v>17</v>
      </c>
      <c r="F7559" s="2" t="s">
        <v>18</v>
      </c>
      <c r="G7559" s="2" t="s">
        <v>19</v>
      </c>
      <c r="H7559" s="2" t="s">
        <v>1534</v>
      </c>
      <c r="I7559" s="2">
        <v>320</v>
      </c>
      <c r="J7559" s="2">
        <v>0</v>
      </c>
      <c r="K7559" s="2" t="s">
        <v>5949</v>
      </c>
      <c r="L7559" s="3">
        <v>45792</v>
      </c>
      <c r="M7559" s="3">
        <v>47300</v>
      </c>
      <c r="N7559" s="2" t="s">
        <v>281</v>
      </c>
    </row>
    <row r="7560" spans="2:14" x14ac:dyDescent="0.25">
      <c r="B7560" s="2" t="s">
        <v>5943</v>
      </c>
      <c r="C7560" s="2" t="s">
        <v>1547</v>
      </c>
      <c r="D7560" s="2" t="s">
        <v>41</v>
      </c>
      <c r="E7560" s="2" t="s">
        <v>17</v>
      </c>
      <c r="F7560" s="2" t="s">
        <v>18</v>
      </c>
      <c r="G7560" s="2" t="s">
        <v>19</v>
      </c>
      <c r="H7560" s="2" t="s">
        <v>1534</v>
      </c>
      <c r="I7560" s="2">
        <v>320</v>
      </c>
      <c r="J7560" s="2">
        <v>0</v>
      </c>
      <c r="K7560" s="2" t="s">
        <v>5950</v>
      </c>
      <c r="L7560" s="3">
        <v>45847</v>
      </c>
      <c r="M7560" s="3">
        <v>47300</v>
      </c>
      <c r="N7560" s="2" t="s">
        <v>281</v>
      </c>
    </row>
    <row r="7561" spans="2:14" x14ac:dyDescent="0.25">
      <c r="B7561" s="2" t="s">
        <v>5943</v>
      </c>
      <c r="C7561" s="2" t="s">
        <v>1547</v>
      </c>
      <c r="D7561" s="2" t="s">
        <v>41</v>
      </c>
      <c r="E7561" s="2" t="s">
        <v>17</v>
      </c>
      <c r="F7561" s="2" t="s">
        <v>18</v>
      </c>
      <c r="G7561" s="2" t="s">
        <v>19</v>
      </c>
      <c r="H7561" s="2" t="s">
        <v>1534</v>
      </c>
      <c r="I7561" s="2">
        <v>320</v>
      </c>
      <c r="J7561" s="2">
        <v>0</v>
      </c>
      <c r="K7561" s="2" t="s">
        <v>5950</v>
      </c>
      <c r="L7561" s="3">
        <v>45906</v>
      </c>
      <c r="M7561" s="3">
        <v>47300</v>
      </c>
      <c r="N7561" s="2" t="s">
        <v>281</v>
      </c>
    </row>
    <row r="7562" spans="2:14" x14ac:dyDescent="0.25">
      <c r="B7562" s="2" t="s">
        <v>5943</v>
      </c>
      <c r="C7562" s="2" t="s">
        <v>1547</v>
      </c>
      <c r="D7562" s="2" t="s">
        <v>41</v>
      </c>
      <c r="E7562" s="2" t="s">
        <v>17</v>
      </c>
      <c r="F7562" s="2" t="s">
        <v>18</v>
      </c>
      <c r="G7562" s="2" t="s">
        <v>19</v>
      </c>
      <c r="H7562" s="2" t="s">
        <v>1534</v>
      </c>
      <c r="I7562" s="2">
        <v>320</v>
      </c>
      <c r="J7562" s="2">
        <v>0</v>
      </c>
      <c r="K7562" s="2" t="s">
        <v>5951</v>
      </c>
      <c r="L7562" s="3">
        <v>45906</v>
      </c>
      <c r="M7562" s="3">
        <v>47270</v>
      </c>
      <c r="N7562" s="2" t="s">
        <v>281</v>
      </c>
    </row>
    <row r="7563" spans="2:14" x14ac:dyDescent="0.25">
      <c r="B7563" s="2" t="s">
        <v>5943</v>
      </c>
      <c r="C7563" s="2" t="s">
        <v>1547</v>
      </c>
      <c r="D7563" s="2" t="s">
        <v>41</v>
      </c>
      <c r="E7563" s="2" t="s">
        <v>17</v>
      </c>
      <c r="F7563" s="2" t="s">
        <v>18</v>
      </c>
      <c r="G7563" s="2" t="s">
        <v>19</v>
      </c>
      <c r="H7563" s="2" t="s">
        <v>1534</v>
      </c>
      <c r="I7563" s="2">
        <v>320</v>
      </c>
      <c r="J7563" s="2">
        <v>0</v>
      </c>
      <c r="K7563" s="2" t="s">
        <v>5952</v>
      </c>
      <c r="L7563" s="3">
        <v>45945</v>
      </c>
      <c r="M7563" s="3">
        <v>47423</v>
      </c>
      <c r="N7563" s="2" t="s">
        <v>281</v>
      </c>
    </row>
    <row r="7564" spans="2:14" x14ac:dyDescent="0.25">
      <c r="B7564" s="2" t="s">
        <v>5943</v>
      </c>
      <c r="C7564" s="2" t="s">
        <v>1547</v>
      </c>
      <c r="D7564" s="2" t="s">
        <v>41</v>
      </c>
      <c r="E7564" s="2" t="s">
        <v>17</v>
      </c>
      <c r="F7564" s="2" t="s">
        <v>18</v>
      </c>
      <c r="G7564" s="2" t="s">
        <v>19</v>
      </c>
      <c r="H7564" s="2" t="s">
        <v>1534</v>
      </c>
      <c r="I7564" s="2">
        <v>320</v>
      </c>
      <c r="J7564" s="2">
        <v>200</v>
      </c>
      <c r="K7564" s="2" t="s">
        <v>5953</v>
      </c>
      <c r="L7564" s="3">
        <v>46200</v>
      </c>
      <c r="M7564" s="3">
        <v>47423</v>
      </c>
      <c r="N7564" s="2" t="s">
        <v>281</v>
      </c>
    </row>
    <row r="7565" spans="2:14" x14ac:dyDescent="0.25">
      <c r="B7565" s="2" t="s">
        <v>5943</v>
      </c>
      <c r="C7565" s="2" t="s">
        <v>1547</v>
      </c>
      <c r="D7565" s="2" t="s">
        <v>41</v>
      </c>
      <c r="E7565" s="2" t="s">
        <v>142</v>
      </c>
      <c r="F7565" s="2" t="s">
        <v>18</v>
      </c>
      <c r="G7565" s="2" t="s">
        <v>19</v>
      </c>
      <c r="H7565" s="2" t="s">
        <v>1534</v>
      </c>
      <c r="I7565" s="2">
        <v>320</v>
      </c>
      <c r="J7565" s="2">
        <v>0</v>
      </c>
      <c r="K7565" s="2" t="s">
        <v>5944</v>
      </c>
      <c r="L7565" s="3">
        <v>45945</v>
      </c>
      <c r="M7565" s="3">
        <v>47331</v>
      </c>
      <c r="N7565" s="2" t="s">
        <v>281</v>
      </c>
    </row>
    <row r="7566" spans="2:14" x14ac:dyDescent="0.25">
      <c r="B7566" s="2" t="s">
        <v>5943</v>
      </c>
      <c r="C7566" s="2" t="s">
        <v>1547</v>
      </c>
      <c r="D7566" s="2" t="s">
        <v>41</v>
      </c>
      <c r="E7566" s="2" t="s">
        <v>142</v>
      </c>
      <c r="F7566" s="2" t="s">
        <v>18</v>
      </c>
      <c r="G7566" s="2" t="s">
        <v>19</v>
      </c>
      <c r="H7566" s="2" t="s">
        <v>1534</v>
      </c>
      <c r="I7566" s="2">
        <v>320</v>
      </c>
      <c r="J7566" s="2">
        <v>0</v>
      </c>
      <c r="K7566" s="2" t="s">
        <v>5945</v>
      </c>
      <c r="L7566" s="3">
        <v>45945</v>
      </c>
      <c r="M7566" s="3">
        <v>47453</v>
      </c>
      <c r="N7566" s="2" t="s">
        <v>281</v>
      </c>
    </row>
    <row r="7567" spans="2:14" x14ac:dyDescent="0.25">
      <c r="B7567" s="2" t="s">
        <v>5943</v>
      </c>
      <c r="C7567" s="2" t="s">
        <v>1547</v>
      </c>
      <c r="D7567" s="2" t="s">
        <v>41</v>
      </c>
      <c r="E7567" s="2" t="s">
        <v>142</v>
      </c>
      <c r="F7567" s="2" t="s">
        <v>18</v>
      </c>
      <c r="G7567" s="2" t="s">
        <v>19</v>
      </c>
      <c r="H7567" s="2" t="s">
        <v>1534</v>
      </c>
      <c r="I7567" s="2">
        <v>320</v>
      </c>
      <c r="J7567" s="2">
        <v>0</v>
      </c>
      <c r="K7567" s="2" t="s">
        <v>5946</v>
      </c>
      <c r="L7567" s="3">
        <v>45906</v>
      </c>
      <c r="M7567" s="3">
        <v>47453</v>
      </c>
      <c r="N7567" s="2" t="s">
        <v>281</v>
      </c>
    </row>
    <row r="7568" spans="2:14" x14ac:dyDescent="0.25">
      <c r="B7568" s="2" t="s">
        <v>5943</v>
      </c>
      <c r="C7568" s="2" t="s">
        <v>1547</v>
      </c>
      <c r="D7568" s="2" t="s">
        <v>41</v>
      </c>
      <c r="E7568" s="2" t="s">
        <v>142</v>
      </c>
      <c r="F7568" s="2" t="s">
        <v>18</v>
      </c>
      <c r="G7568" s="2" t="s">
        <v>19</v>
      </c>
      <c r="H7568" s="2" t="s">
        <v>1534</v>
      </c>
      <c r="I7568" s="2">
        <v>320</v>
      </c>
      <c r="J7568" s="2">
        <v>0</v>
      </c>
      <c r="K7568" s="2" t="s">
        <v>5948</v>
      </c>
      <c r="L7568" s="3">
        <v>45906</v>
      </c>
      <c r="M7568" s="3">
        <v>47484</v>
      </c>
      <c r="N7568" s="2" t="s">
        <v>281</v>
      </c>
    </row>
    <row r="7569" spans="2:14" x14ac:dyDescent="0.25">
      <c r="B7569" s="2" t="s">
        <v>5943</v>
      </c>
      <c r="C7569" s="2" t="s">
        <v>1547</v>
      </c>
      <c r="D7569" s="2" t="s">
        <v>41</v>
      </c>
      <c r="E7569" s="2" t="s">
        <v>142</v>
      </c>
      <c r="F7569" s="2" t="s">
        <v>18</v>
      </c>
      <c r="G7569" s="2" t="s">
        <v>19</v>
      </c>
      <c r="H7569" s="2" t="s">
        <v>1534</v>
      </c>
      <c r="I7569" s="2">
        <v>320</v>
      </c>
      <c r="J7569" s="2">
        <v>0</v>
      </c>
      <c r="K7569" s="2" t="s">
        <v>5949</v>
      </c>
      <c r="L7569" s="3">
        <v>45792</v>
      </c>
      <c r="M7569" s="3">
        <v>47300</v>
      </c>
      <c r="N7569" s="2" t="s">
        <v>281</v>
      </c>
    </row>
    <row r="7570" spans="2:14" x14ac:dyDescent="0.25">
      <c r="B7570" s="2" t="s">
        <v>5943</v>
      </c>
      <c r="C7570" s="2" t="s">
        <v>1547</v>
      </c>
      <c r="D7570" s="2" t="s">
        <v>41</v>
      </c>
      <c r="E7570" s="2" t="s">
        <v>142</v>
      </c>
      <c r="F7570" s="2" t="s">
        <v>18</v>
      </c>
      <c r="G7570" s="2" t="s">
        <v>19</v>
      </c>
      <c r="H7570" s="2" t="s">
        <v>1534</v>
      </c>
      <c r="I7570" s="2">
        <v>320</v>
      </c>
      <c r="J7570" s="2">
        <v>0</v>
      </c>
      <c r="K7570" s="2" t="s">
        <v>5950</v>
      </c>
      <c r="L7570" s="3">
        <v>45847</v>
      </c>
      <c r="M7570" s="3">
        <v>47300</v>
      </c>
      <c r="N7570" s="2" t="s">
        <v>281</v>
      </c>
    </row>
    <row r="7571" spans="2:14" x14ac:dyDescent="0.25">
      <c r="B7571" s="2" t="s">
        <v>5943</v>
      </c>
      <c r="C7571" s="2" t="s">
        <v>1547</v>
      </c>
      <c r="D7571" s="2" t="s">
        <v>41</v>
      </c>
      <c r="E7571" s="2" t="s">
        <v>142</v>
      </c>
      <c r="F7571" s="2" t="s">
        <v>18</v>
      </c>
      <c r="G7571" s="2" t="s">
        <v>19</v>
      </c>
      <c r="H7571" s="2" t="s">
        <v>1534</v>
      </c>
      <c r="I7571" s="2">
        <v>320</v>
      </c>
      <c r="J7571" s="2">
        <v>0</v>
      </c>
      <c r="K7571" s="2" t="s">
        <v>5952</v>
      </c>
      <c r="L7571" s="3">
        <v>45945</v>
      </c>
      <c r="M7571" s="3">
        <v>47423</v>
      </c>
      <c r="N7571" s="2" t="s">
        <v>281</v>
      </c>
    </row>
    <row r="7572" spans="2:14" x14ac:dyDescent="0.25">
      <c r="B7572" s="2" t="s">
        <v>5954</v>
      </c>
      <c r="C7572" s="2" t="s">
        <v>5955</v>
      </c>
      <c r="D7572" s="2" t="s">
        <v>41</v>
      </c>
      <c r="E7572" s="2" t="s">
        <v>17</v>
      </c>
      <c r="F7572" s="2" t="s">
        <v>18</v>
      </c>
      <c r="G7572" s="2" t="s">
        <v>19</v>
      </c>
      <c r="H7572" s="2" t="s">
        <v>1530</v>
      </c>
      <c r="I7572" s="2">
        <v>380</v>
      </c>
      <c r="J7572" s="2">
        <v>0</v>
      </c>
      <c r="K7572" s="2">
        <v>0</v>
      </c>
      <c r="L7572" s="3">
        <v>46114</v>
      </c>
      <c r="M7572" s="3">
        <v>46661</v>
      </c>
      <c r="N7572" s="2" t="s">
        <v>281</v>
      </c>
    </row>
    <row r="7573" spans="2:14" x14ac:dyDescent="0.25">
      <c r="B7573" s="2" t="s">
        <v>5954</v>
      </c>
      <c r="C7573" s="2" t="s">
        <v>5955</v>
      </c>
      <c r="D7573" s="2" t="s">
        <v>41</v>
      </c>
      <c r="E7573" s="2" t="s">
        <v>17</v>
      </c>
      <c r="F7573" s="2" t="s">
        <v>18</v>
      </c>
      <c r="G7573" s="2" t="s">
        <v>19</v>
      </c>
      <c r="H7573" s="2" t="s">
        <v>1530</v>
      </c>
      <c r="I7573" s="2">
        <v>380</v>
      </c>
      <c r="J7573" s="2">
        <v>0</v>
      </c>
      <c r="K7573" s="2" t="s">
        <v>5956</v>
      </c>
      <c r="L7573" s="3">
        <v>45972</v>
      </c>
      <c r="M7573" s="3">
        <v>46722</v>
      </c>
      <c r="N7573" s="2" t="s">
        <v>281</v>
      </c>
    </row>
    <row r="7574" spans="2:14" x14ac:dyDescent="0.25">
      <c r="B7574" s="2" t="s">
        <v>5954</v>
      </c>
      <c r="C7574" s="2" t="s">
        <v>5955</v>
      </c>
      <c r="D7574" s="2" t="s">
        <v>41</v>
      </c>
      <c r="E7574" s="2" t="s">
        <v>17</v>
      </c>
      <c r="F7574" s="2" t="s">
        <v>18</v>
      </c>
      <c r="G7574" s="2" t="s">
        <v>19</v>
      </c>
      <c r="H7574" s="2" t="s">
        <v>1530</v>
      </c>
      <c r="I7574" s="2">
        <v>380</v>
      </c>
      <c r="J7574" s="2">
        <v>0</v>
      </c>
      <c r="K7574" s="2" t="s">
        <v>5957</v>
      </c>
      <c r="L7574" s="3">
        <v>45945</v>
      </c>
      <c r="M7574" s="3">
        <v>46722</v>
      </c>
      <c r="N7574" s="2" t="s">
        <v>281</v>
      </c>
    </row>
    <row r="7575" spans="2:14" x14ac:dyDescent="0.25">
      <c r="B7575" s="2" t="s">
        <v>5954</v>
      </c>
      <c r="C7575" s="2" t="s">
        <v>5955</v>
      </c>
      <c r="D7575" s="2" t="s">
        <v>41</v>
      </c>
      <c r="E7575" s="2" t="s">
        <v>17</v>
      </c>
      <c r="F7575" s="2" t="s">
        <v>18</v>
      </c>
      <c r="G7575" s="2" t="s">
        <v>19</v>
      </c>
      <c r="H7575" s="2" t="s">
        <v>1530</v>
      </c>
      <c r="I7575" s="2">
        <v>380</v>
      </c>
      <c r="J7575" s="2">
        <v>0</v>
      </c>
      <c r="K7575" s="2" t="s">
        <v>5958</v>
      </c>
      <c r="L7575" s="3">
        <v>45972</v>
      </c>
      <c r="M7575" s="3">
        <v>46784</v>
      </c>
      <c r="N7575" s="2" t="s">
        <v>281</v>
      </c>
    </row>
    <row r="7576" spans="2:14" x14ac:dyDescent="0.25">
      <c r="B7576" s="2" t="s">
        <v>5954</v>
      </c>
      <c r="C7576" s="2" t="s">
        <v>5955</v>
      </c>
      <c r="D7576" s="2" t="s">
        <v>41</v>
      </c>
      <c r="E7576" s="2" t="s">
        <v>17</v>
      </c>
      <c r="F7576" s="2" t="s">
        <v>18</v>
      </c>
      <c r="G7576" s="2" t="s">
        <v>19</v>
      </c>
      <c r="H7576" s="2" t="s">
        <v>1530</v>
      </c>
      <c r="I7576" s="2">
        <v>380</v>
      </c>
      <c r="J7576" s="2">
        <v>180</v>
      </c>
      <c r="K7576" s="2" t="s">
        <v>5959</v>
      </c>
      <c r="L7576" s="3">
        <v>46181</v>
      </c>
      <c r="M7576" s="3">
        <v>46784</v>
      </c>
      <c r="N7576" s="2" t="s">
        <v>281</v>
      </c>
    </row>
    <row r="7577" spans="2:14" x14ac:dyDescent="0.25">
      <c r="B7577" s="2" t="s">
        <v>5954</v>
      </c>
      <c r="C7577" s="2" t="s">
        <v>5955</v>
      </c>
      <c r="D7577" s="2" t="s">
        <v>41</v>
      </c>
      <c r="E7577" s="2" t="s">
        <v>17</v>
      </c>
      <c r="F7577" s="2" t="s">
        <v>18</v>
      </c>
      <c r="G7577" s="2" t="s">
        <v>19</v>
      </c>
      <c r="H7577" s="2" t="s">
        <v>1530</v>
      </c>
      <c r="I7577" s="2">
        <v>380</v>
      </c>
      <c r="J7577" s="2">
        <v>200</v>
      </c>
      <c r="K7577" s="2" t="s">
        <v>5960</v>
      </c>
      <c r="L7577" s="3">
        <v>46200</v>
      </c>
      <c r="M7577" s="3">
        <v>46935</v>
      </c>
      <c r="N7577" s="2" t="s">
        <v>281</v>
      </c>
    </row>
    <row r="7578" spans="2:14" x14ac:dyDescent="0.25">
      <c r="B7578" s="2" t="s">
        <v>5954</v>
      </c>
      <c r="C7578" s="2" t="s">
        <v>5955</v>
      </c>
      <c r="D7578" s="2" t="s">
        <v>41</v>
      </c>
      <c r="E7578" s="2" t="s">
        <v>17</v>
      </c>
      <c r="F7578" s="2" t="s">
        <v>18</v>
      </c>
      <c r="G7578" s="2" t="s">
        <v>19</v>
      </c>
      <c r="H7578" s="2" t="s">
        <v>1530</v>
      </c>
      <c r="I7578" s="2">
        <v>380</v>
      </c>
      <c r="J7578" s="2">
        <v>0</v>
      </c>
      <c r="K7578" s="2" t="s">
        <v>5961</v>
      </c>
      <c r="L7578" s="3">
        <v>45972</v>
      </c>
      <c r="M7578" s="3">
        <v>46935</v>
      </c>
      <c r="N7578" s="2" t="s">
        <v>281</v>
      </c>
    </row>
    <row r="7579" spans="2:14" x14ac:dyDescent="0.25">
      <c r="B7579" s="2" t="s">
        <v>5954</v>
      </c>
      <c r="C7579" s="2" t="s">
        <v>5955</v>
      </c>
      <c r="D7579" s="2" t="s">
        <v>41</v>
      </c>
      <c r="E7579" s="2" t="s">
        <v>181</v>
      </c>
      <c r="F7579" s="2" t="s">
        <v>18</v>
      </c>
      <c r="G7579" s="2" t="s">
        <v>19</v>
      </c>
      <c r="H7579" s="2" t="s">
        <v>1530</v>
      </c>
      <c r="I7579" s="2">
        <v>380</v>
      </c>
      <c r="J7579" s="2">
        <v>0</v>
      </c>
      <c r="K7579" s="2" t="s">
        <v>5961</v>
      </c>
      <c r="L7579" s="3">
        <v>45972</v>
      </c>
      <c r="M7579" s="3">
        <v>46935</v>
      </c>
      <c r="N7579" s="2" t="s">
        <v>281</v>
      </c>
    </row>
    <row r="7580" spans="2:14" x14ac:dyDescent="0.25">
      <c r="B7580" s="2" t="s">
        <v>5962</v>
      </c>
      <c r="C7580" s="2" t="s">
        <v>5963</v>
      </c>
      <c r="D7580" s="2" t="s">
        <v>16</v>
      </c>
      <c r="E7580" s="2" t="s">
        <v>17</v>
      </c>
      <c r="F7580" s="2" t="s">
        <v>18</v>
      </c>
      <c r="G7580" s="2" t="s">
        <v>19</v>
      </c>
      <c r="H7580" s="2" t="s">
        <v>5964</v>
      </c>
      <c r="I7580" s="2">
        <v>0</v>
      </c>
      <c r="J7580" s="2">
        <v>0</v>
      </c>
      <c r="K7580" s="2" t="s">
        <v>5965</v>
      </c>
      <c r="L7580" s="3">
        <v>45733</v>
      </c>
      <c r="M7580" s="3">
        <v>46054</v>
      </c>
      <c r="N7580" s="2" t="s">
        <v>1705</v>
      </c>
    </row>
    <row r="7581" spans="2:14" x14ac:dyDescent="0.25">
      <c r="B7581" s="2" t="s">
        <v>5966</v>
      </c>
      <c r="C7581" s="2" t="s">
        <v>5967</v>
      </c>
      <c r="D7581" s="2" t="s">
        <v>16</v>
      </c>
      <c r="E7581" s="2" t="s">
        <v>17</v>
      </c>
      <c r="F7581" s="2" t="s">
        <v>18</v>
      </c>
      <c r="G7581" s="2" t="s">
        <v>19</v>
      </c>
      <c r="H7581" s="2" t="s">
        <v>5964</v>
      </c>
      <c r="I7581" s="2">
        <v>0</v>
      </c>
      <c r="J7581" s="2">
        <v>0</v>
      </c>
      <c r="K7581" s="2" t="s">
        <v>5968</v>
      </c>
      <c r="L7581" s="3">
        <v>45733</v>
      </c>
      <c r="M7581" s="3">
        <v>45870</v>
      </c>
      <c r="N7581" s="2" t="s">
        <v>1705</v>
      </c>
    </row>
    <row r="7582" spans="2:14" x14ac:dyDescent="0.25">
      <c r="B7582" s="2" t="s">
        <v>5966</v>
      </c>
      <c r="C7582" s="2" t="s">
        <v>5967</v>
      </c>
      <c r="D7582" s="2" t="s">
        <v>16</v>
      </c>
      <c r="E7582" s="2" t="s">
        <v>17</v>
      </c>
      <c r="F7582" s="2" t="s">
        <v>18</v>
      </c>
      <c r="G7582" s="2" t="s">
        <v>19</v>
      </c>
      <c r="H7582" s="2" t="s">
        <v>5964</v>
      </c>
      <c r="I7582" s="2">
        <v>0</v>
      </c>
      <c r="J7582" s="2">
        <v>0</v>
      </c>
      <c r="K7582" s="2" t="s">
        <v>5969</v>
      </c>
      <c r="L7582" s="3">
        <v>45733</v>
      </c>
      <c r="M7582" s="3">
        <v>45627</v>
      </c>
      <c r="N7582" s="2" t="s">
        <v>1705</v>
      </c>
    </row>
    <row r="7583" spans="2:14" x14ac:dyDescent="0.25">
      <c r="B7583" s="2" t="s">
        <v>5970</v>
      </c>
      <c r="C7583" s="2" t="s">
        <v>5971</v>
      </c>
      <c r="D7583" s="2" t="s">
        <v>16</v>
      </c>
      <c r="E7583" s="2" t="s">
        <v>17</v>
      </c>
      <c r="F7583" s="2" t="s">
        <v>18</v>
      </c>
      <c r="G7583" s="2" t="s">
        <v>19</v>
      </c>
      <c r="H7583" s="2" t="s">
        <v>5972</v>
      </c>
      <c r="I7583" s="2">
        <v>2020</v>
      </c>
      <c r="J7583" s="2">
        <v>0</v>
      </c>
      <c r="K7583" s="2">
        <v>17103402</v>
      </c>
      <c r="L7583" s="3">
        <v>45727</v>
      </c>
      <c r="M7583" s="3">
        <v>46784</v>
      </c>
      <c r="N7583" s="2" t="s">
        <v>153</v>
      </c>
    </row>
    <row r="7584" spans="2:14" x14ac:dyDescent="0.25">
      <c r="B7584" s="2" t="s">
        <v>5970</v>
      </c>
      <c r="C7584" s="2" t="s">
        <v>5971</v>
      </c>
      <c r="D7584" s="2" t="s">
        <v>16</v>
      </c>
      <c r="E7584" s="2" t="s">
        <v>17</v>
      </c>
      <c r="F7584" s="2" t="s">
        <v>18</v>
      </c>
      <c r="G7584" s="2" t="s">
        <v>19</v>
      </c>
      <c r="H7584" s="2" t="s">
        <v>5972</v>
      </c>
      <c r="I7584" s="2">
        <v>2020</v>
      </c>
      <c r="J7584" s="2">
        <v>0</v>
      </c>
      <c r="K7584" s="2">
        <v>17103403</v>
      </c>
      <c r="L7584" s="3">
        <v>45791</v>
      </c>
      <c r="M7584" s="3">
        <v>46874</v>
      </c>
      <c r="N7584" s="2" t="s">
        <v>153</v>
      </c>
    </row>
    <row r="7585" spans="2:14" x14ac:dyDescent="0.25">
      <c r="B7585" s="2" t="s">
        <v>5970</v>
      </c>
      <c r="C7585" s="2" t="s">
        <v>5971</v>
      </c>
      <c r="D7585" s="2" t="s">
        <v>16</v>
      </c>
      <c r="E7585" s="2" t="s">
        <v>17</v>
      </c>
      <c r="F7585" s="2" t="s">
        <v>18</v>
      </c>
      <c r="G7585" s="2" t="s">
        <v>19</v>
      </c>
      <c r="H7585" s="2" t="s">
        <v>5972</v>
      </c>
      <c r="I7585" s="2">
        <v>2020</v>
      </c>
      <c r="J7585" s="2">
        <v>0</v>
      </c>
      <c r="K7585" s="2">
        <v>17103404</v>
      </c>
      <c r="L7585" s="3">
        <v>45791</v>
      </c>
      <c r="M7585" s="3">
        <v>46874</v>
      </c>
      <c r="N7585" s="2" t="s">
        <v>153</v>
      </c>
    </row>
    <row r="7586" spans="2:14" x14ac:dyDescent="0.25">
      <c r="B7586" s="2" t="s">
        <v>5970</v>
      </c>
      <c r="C7586" s="2" t="s">
        <v>5971</v>
      </c>
      <c r="D7586" s="2" t="s">
        <v>16</v>
      </c>
      <c r="E7586" s="2" t="s">
        <v>17</v>
      </c>
      <c r="F7586" s="2" t="s">
        <v>18</v>
      </c>
      <c r="G7586" s="2" t="s">
        <v>19</v>
      </c>
      <c r="H7586" s="2" t="s">
        <v>5972</v>
      </c>
      <c r="I7586" s="2">
        <v>2020</v>
      </c>
      <c r="J7586" s="2">
        <v>0</v>
      </c>
      <c r="K7586" s="2">
        <v>17103404</v>
      </c>
      <c r="L7586" s="3">
        <v>45870</v>
      </c>
      <c r="M7586" s="3">
        <v>46935</v>
      </c>
      <c r="N7586" s="2" t="s">
        <v>153</v>
      </c>
    </row>
    <row r="7587" spans="2:14" x14ac:dyDescent="0.25">
      <c r="B7587" s="2" t="s">
        <v>5970</v>
      </c>
      <c r="C7587" s="2" t="s">
        <v>5971</v>
      </c>
      <c r="D7587" s="2" t="s">
        <v>16</v>
      </c>
      <c r="E7587" s="2" t="s">
        <v>17</v>
      </c>
      <c r="F7587" s="2" t="s">
        <v>18</v>
      </c>
      <c r="G7587" s="2" t="s">
        <v>19</v>
      </c>
      <c r="H7587" s="2" t="s">
        <v>5972</v>
      </c>
      <c r="I7587" s="2">
        <v>2020</v>
      </c>
      <c r="J7587" s="2">
        <v>0</v>
      </c>
      <c r="K7587" s="2">
        <v>17103408</v>
      </c>
      <c r="L7587" s="3">
        <v>45870</v>
      </c>
      <c r="M7587" s="3">
        <v>46935</v>
      </c>
      <c r="N7587" s="2" t="s">
        <v>153</v>
      </c>
    </row>
    <row r="7588" spans="2:14" x14ac:dyDescent="0.25">
      <c r="B7588" s="2" t="s">
        <v>5970</v>
      </c>
      <c r="C7588" s="2" t="s">
        <v>5971</v>
      </c>
      <c r="D7588" s="2" t="s">
        <v>16</v>
      </c>
      <c r="E7588" s="2" t="s">
        <v>17</v>
      </c>
      <c r="F7588" s="2" t="s">
        <v>18</v>
      </c>
      <c r="G7588" s="2" t="s">
        <v>19</v>
      </c>
      <c r="H7588" s="2" t="s">
        <v>5972</v>
      </c>
      <c r="I7588" s="2">
        <v>2020</v>
      </c>
      <c r="J7588" s="2">
        <v>0</v>
      </c>
      <c r="K7588" s="2">
        <v>17103409</v>
      </c>
      <c r="L7588" s="3">
        <v>45870</v>
      </c>
      <c r="M7588" s="3">
        <v>46935</v>
      </c>
      <c r="N7588" s="2" t="s">
        <v>153</v>
      </c>
    </row>
    <row r="7589" spans="2:14" x14ac:dyDescent="0.25">
      <c r="B7589" s="2" t="s">
        <v>5970</v>
      </c>
      <c r="C7589" s="2" t="s">
        <v>5971</v>
      </c>
      <c r="D7589" s="2" t="s">
        <v>16</v>
      </c>
      <c r="E7589" s="2" t="s">
        <v>17</v>
      </c>
      <c r="F7589" s="2" t="s">
        <v>18</v>
      </c>
      <c r="G7589" s="2" t="s">
        <v>19</v>
      </c>
      <c r="H7589" s="2" t="s">
        <v>5972</v>
      </c>
      <c r="I7589" s="2">
        <v>2020</v>
      </c>
      <c r="J7589" s="2">
        <v>0</v>
      </c>
      <c r="K7589" s="2">
        <v>17103414</v>
      </c>
      <c r="L7589" s="3">
        <v>45951</v>
      </c>
      <c r="M7589" s="3">
        <v>47027</v>
      </c>
      <c r="N7589" s="2" t="s">
        <v>153</v>
      </c>
    </row>
    <row r="7590" spans="2:14" x14ac:dyDescent="0.25">
      <c r="B7590" s="2" t="s">
        <v>5970</v>
      </c>
      <c r="C7590" s="2" t="s">
        <v>5971</v>
      </c>
      <c r="D7590" s="2" t="s">
        <v>16</v>
      </c>
      <c r="E7590" s="2" t="s">
        <v>17</v>
      </c>
      <c r="F7590" s="2" t="s">
        <v>18</v>
      </c>
      <c r="G7590" s="2" t="s">
        <v>19</v>
      </c>
      <c r="H7590" s="2" t="s">
        <v>5972</v>
      </c>
      <c r="I7590" s="2">
        <v>2020</v>
      </c>
      <c r="J7590" s="2">
        <v>0</v>
      </c>
      <c r="K7590" s="2">
        <v>17103425</v>
      </c>
      <c r="L7590" s="3">
        <v>46017</v>
      </c>
      <c r="M7590" s="3">
        <v>47088</v>
      </c>
      <c r="N7590" s="2" t="s">
        <v>153</v>
      </c>
    </row>
    <row r="7591" spans="2:14" x14ac:dyDescent="0.25">
      <c r="B7591" s="2" t="s">
        <v>5970</v>
      </c>
      <c r="C7591" s="2" t="s">
        <v>5971</v>
      </c>
      <c r="D7591" s="2" t="s">
        <v>16</v>
      </c>
      <c r="E7591" s="2" t="s">
        <v>17</v>
      </c>
      <c r="F7591" s="2" t="s">
        <v>18</v>
      </c>
      <c r="G7591" s="2" t="s">
        <v>19</v>
      </c>
      <c r="H7591" s="2" t="s">
        <v>5972</v>
      </c>
      <c r="I7591" s="2">
        <v>2020</v>
      </c>
      <c r="J7591" s="2">
        <v>0</v>
      </c>
      <c r="K7591" s="2">
        <v>17103427</v>
      </c>
      <c r="L7591" s="3">
        <v>46049</v>
      </c>
      <c r="M7591" s="3">
        <v>47119</v>
      </c>
      <c r="N7591" s="2" t="s">
        <v>153</v>
      </c>
    </row>
    <row r="7592" spans="2:14" x14ac:dyDescent="0.25">
      <c r="B7592" s="2" t="s">
        <v>5970</v>
      </c>
      <c r="C7592" s="2" t="s">
        <v>5971</v>
      </c>
      <c r="D7592" s="2" t="s">
        <v>16</v>
      </c>
      <c r="E7592" s="2" t="s">
        <v>17</v>
      </c>
      <c r="F7592" s="2" t="s">
        <v>18</v>
      </c>
      <c r="G7592" s="2" t="s">
        <v>19</v>
      </c>
      <c r="H7592" s="2" t="s">
        <v>5972</v>
      </c>
      <c r="I7592" s="2">
        <v>2020</v>
      </c>
      <c r="J7592" s="2">
        <v>0</v>
      </c>
      <c r="K7592" s="2">
        <v>17103428</v>
      </c>
      <c r="L7592" s="3">
        <v>46091</v>
      </c>
      <c r="M7592" s="3">
        <v>47178</v>
      </c>
      <c r="N7592" s="2" t="s">
        <v>153</v>
      </c>
    </row>
    <row r="7593" spans="2:14" x14ac:dyDescent="0.25">
      <c r="B7593" s="2" t="s">
        <v>5970</v>
      </c>
      <c r="C7593" s="2" t="s">
        <v>5971</v>
      </c>
      <c r="D7593" s="2" t="s">
        <v>16</v>
      </c>
      <c r="E7593" s="2" t="s">
        <v>17</v>
      </c>
      <c r="F7593" s="2" t="s">
        <v>18</v>
      </c>
      <c r="G7593" s="2" t="s">
        <v>19</v>
      </c>
      <c r="H7593" s="2" t="s">
        <v>5972</v>
      </c>
      <c r="I7593" s="2">
        <v>2020</v>
      </c>
      <c r="J7593" s="2">
        <v>1770</v>
      </c>
      <c r="K7593" s="2">
        <v>17103430</v>
      </c>
      <c r="L7593" s="3">
        <v>46160</v>
      </c>
      <c r="M7593" s="3">
        <v>47239</v>
      </c>
      <c r="N7593" s="2" t="s">
        <v>153</v>
      </c>
    </row>
    <row r="7594" spans="2:14" x14ac:dyDescent="0.25">
      <c r="B7594" s="2" t="s">
        <v>5970</v>
      </c>
      <c r="C7594" s="2" t="s">
        <v>5971</v>
      </c>
      <c r="D7594" s="2" t="s">
        <v>16</v>
      </c>
      <c r="E7594" s="2" t="s">
        <v>17</v>
      </c>
      <c r="F7594" s="2" t="s">
        <v>18</v>
      </c>
      <c r="G7594" s="2" t="s">
        <v>19</v>
      </c>
      <c r="H7594" s="2" t="s">
        <v>5972</v>
      </c>
      <c r="I7594" s="2">
        <v>2020</v>
      </c>
      <c r="J7594" s="2">
        <v>250</v>
      </c>
      <c r="K7594" s="2">
        <v>17103432</v>
      </c>
      <c r="L7594" s="3">
        <v>46167</v>
      </c>
      <c r="M7594" s="3">
        <v>47239</v>
      </c>
      <c r="N7594" s="2" t="s">
        <v>153</v>
      </c>
    </row>
    <row r="7595" spans="2:14" x14ac:dyDescent="0.25">
      <c r="B7595" s="2" t="s">
        <v>5970</v>
      </c>
      <c r="C7595" s="2" t="s">
        <v>5971</v>
      </c>
      <c r="D7595" s="2" t="s">
        <v>16</v>
      </c>
      <c r="E7595" s="2" t="s">
        <v>17</v>
      </c>
      <c r="F7595" s="2" t="s">
        <v>18</v>
      </c>
      <c r="G7595" s="2" t="s">
        <v>19</v>
      </c>
      <c r="H7595" s="2" t="s">
        <v>5972</v>
      </c>
      <c r="I7595" s="2">
        <v>2020</v>
      </c>
      <c r="J7595" s="2">
        <v>0</v>
      </c>
      <c r="K7595" s="2">
        <v>19113127</v>
      </c>
      <c r="L7595" s="3">
        <v>44958</v>
      </c>
      <c r="M7595" s="3">
        <v>46692</v>
      </c>
      <c r="N7595" s="2" t="s">
        <v>153</v>
      </c>
    </row>
    <row r="7596" spans="2:14" x14ac:dyDescent="0.25">
      <c r="B7596" s="2" t="s">
        <v>5970</v>
      </c>
      <c r="C7596" s="2" t="s">
        <v>5971</v>
      </c>
      <c r="D7596" s="2" t="s">
        <v>16</v>
      </c>
      <c r="E7596" s="2" t="s">
        <v>17</v>
      </c>
      <c r="F7596" s="2" t="s">
        <v>18</v>
      </c>
      <c r="G7596" s="2" t="s">
        <v>19</v>
      </c>
      <c r="H7596" s="2" t="s">
        <v>5972</v>
      </c>
      <c r="I7596" s="2">
        <v>2020</v>
      </c>
      <c r="J7596" s="2">
        <v>0</v>
      </c>
      <c r="K7596" s="2">
        <v>19213126</v>
      </c>
      <c r="L7596" s="3">
        <v>44958</v>
      </c>
      <c r="M7596" s="3">
        <v>46692</v>
      </c>
      <c r="N7596" s="2" t="s">
        <v>153</v>
      </c>
    </row>
    <row r="7597" spans="2:14" x14ac:dyDescent="0.25">
      <c r="B7597" s="2" t="s">
        <v>5970</v>
      </c>
      <c r="C7597" s="2" t="s">
        <v>5971</v>
      </c>
      <c r="D7597" s="2" t="s">
        <v>16</v>
      </c>
      <c r="E7597" s="2" t="s">
        <v>17</v>
      </c>
      <c r="F7597" s="2" t="s">
        <v>18</v>
      </c>
      <c r="G7597" s="2" t="s">
        <v>19</v>
      </c>
      <c r="H7597" s="2" t="s">
        <v>5972</v>
      </c>
      <c r="I7597" s="2">
        <v>2020</v>
      </c>
      <c r="J7597" s="2">
        <v>0</v>
      </c>
      <c r="K7597" s="2">
        <v>19213127</v>
      </c>
      <c r="L7597" s="3">
        <v>44958</v>
      </c>
      <c r="M7597" s="3">
        <v>46692</v>
      </c>
      <c r="N7597" s="2" t="s">
        <v>153</v>
      </c>
    </row>
    <row r="7598" spans="2:14" x14ac:dyDescent="0.25">
      <c r="B7598" s="2" t="s">
        <v>5970</v>
      </c>
      <c r="C7598" s="2" t="s">
        <v>5971</v>
      </c>
      <c r="D7598" s="2" t="s">
        <v>16</v>
      </c>
      <c r="E7598" s="2" t="s">
        <v>17</v>
      </c>
      <c r="F7598" s="2" t="s">
        <v>18</v>
      </c>
      <c r="G7598" s="2" t="s">
        <v>19</v>
      </c>
      <c r="H7598" s="2" t="s">
        <v>5972</v>
      </c>
      <c r="I7598" s="2">
        <v>2020</v>
      </c>
      <c r="J7598" s="2">
        <v>0</v>
      </c>
      <c r="K7598" s="2">
        <v>19213128</v>
      </c>
      <c r="L7598" s="3">
        <v>44958</v>
      </c>
      <c r="M7598" s="3">
        <v>46692</v>
      </c>
      <c r="N7598" s="2" t="s">
        <v>153</v>
      </c>
    </row>
    <row r="7599" spans="2:14" x14ac:dyDescent="0.25">
      <c r="B7599" s="2" t="s">
        <v>5973</v>
      </c>
      <c r="C7599" s="2" t="s">
        <v>5974</v>
      </c>
      <c r="D7599" s="2" t="s">
        <v>16</v>
      </c>
      <c r="E7599" s="2" t="s">
        <v>17</v>
      </c>
      <c r="F7599" s="2" t="s">
        <v>18</v>
      </c>
      <c r="G7599" s="2" t="s">
        <v>19</v>
      </c>
      <c r="H7599" s="2" t="s">
        <v>5972</v>
      </c>
      <c r="I7599" s="2">
        <v>1224</v>
      </c>
      <c r="J7599" s="2">
        <v>0</v>
      </c>
      <c r="K7599" s="2">
        <v>17103401</v>
      </c>
      <c r="L7599" s="3">
        <v>45703</v>
      </c>
      <c r="M7599" s="3">
        <v>46753</v>
      </c>
      <c r="N7599" s="2" t="s">
        <v>153</v>
      </c>
    </row>
    <row r="7600" spans="2:14" x14ac:dyDescent="0.25">
      <c r="B7600" s="2" t="s">
        <v>5973</v>
      </c>
      <c r="C7600" s="2" t="s">
        <v>5974</v>
      </c>
      <c r="D7600" s="2" t="s">
        <v>16</v>
      </c>
      <c r="E7600" s="2" t="s">
        <v>17</v>
      </c>
      <c r="F7600" s="2" t="s">
        <v>18</v>
      </c>
      <c r="G7600" s="2" t="s">
        <v>19</v>
      </c>
      <c r="H7600" s="2" t="s">
        <v>5972</v>
      </c>
      <c r="I7600" s="2">
        <v>1224</v>
      </c>
      <c r="J7600" s="2">
        <v>0</v>
      </c>
      <c r="K7600" s="2">
        <v>17103402</v>
      </c>
      <c r="L7600" s="3">
        <v>45703</v>
      </c>
      <c r="M7600" s="3">
        <v>46753</v>
      </c>
      <c r="N7600" s="2" t="s">
        <v>153</v>
      </c>
    </row>
    <row r="7601" spans="2:14" x14ac:dyDescent="0.25">
      <c r="B7601" s="2" t="s">
        <v>5973</v>
      </c>
      <c r="C7601" s="2" t="s">
        <v>5974</v>
      </c>
      <c r="D7601" s="2" t="s">
        <v>16</v>
      </c>
      <c r="E7601" s="2" t="s">
        <v>17</v>
      </c>
      <c r="F7601" s="2" t="s">
        <v>18</v>
      </c>
      <c r="G7601" s="2" t="s">
        <v>19</v>
      </c>
      <c r="H7601" s="2" t="s">
        <v>5972</v>
      </c>
      <c r="I7601" s="2">
        <v>1224</v>
      </c>
      <c r="J7601" s="2">
        <v>0</v>
      </c>
      <c r="K7601" s="2">
        <v>17103408</v>
      </c>
      <c r="L7601" s="3">
        <v>45901</v>
      </c>
      <c r="M7601" s="3">
        <v>46966</v>
      </c>
      <c r="N7601" s="2" t="s">
        <v>153</v>
      </c>
    </row>
    <row r="7602" spans="2:14" x14ac:dyDescent="0.25">
      <c r="B7602" s="2" t="s">
        <v>5973</v>
      </c>
      <c r="C7602" s="2" t="s">
        <v>5974</v>
      </c>
      <c r="D7602" s="2" t="s">
        <v>16</v>
      </c>
      <c r="E7602" s="2" t="s">
        <v>17</v>
      </c>
      <c r="F7602" s="2" t="s">
        <v>18</v>
      </c>
      <c r="G7602" s="2" t="s">
        <v>19</v>
      </c>
      <c r="H7602" s="2" t="s">
        <v>5972</v>
      </c>
      <c r="I7602" s="2">
        <v>1224</v>
      </c>
      <c r="J7602" s="2">
        <v>0</v>
      </c>
      <c r="K7602" s="2">
        <v>17103409</v>
      </c>
      <c r="L7602" s="3">
        <v>46017</v>
      </c>
      <c r="M7602" s="3">
        <v>46997</v>
      </c>
      <c r="N7602" s="2" t="s">
        <v>153</v>
      </c>
    </row>
    <row r="7603" spans="2:14" x14ac:dyDescent="0.25">
      <c r="B7603" s="2" t="s">
        <v>5973</v>
      </c>
      <c r="C7603" s="2" t="s">
        <v>5974</v>
      </c>
      <c r="D7603" s="2" t="s">
        <v>16</v>
      </c>
      <c r="E7603" s="2" t="s">
        <v>17</v>
      </c>
      <c r="F7603" s="2" t="s">
        <v>18</v>
      </c>
      <c r="G7603" s="2" t="s">
        <v>19</v>
      </c>
      <c r="H7603" s="2" t="s">
        <v>5972</v>
      </c>
      <c r="I7603" s="2">
        <v>1224</v>
      </c>
      <c r="J7603" s="2">
        <v>224</v>
      </c>
      <c r="K7603" s="2">
        <v>17103425</v>
      </c>
      <c r="L7603" s="3">
        <v>46017</v>
      </c>
      <c r="M7603" s="3">
        <v>47088</v>
      </c>
      <c r="N7603" s="2" t="s">
        <v>153</v>
      </c>
    </row>
    <row r="7604" spans="2:14" x14ac:dyDescent="0.25">
      <c r="B7604" s="2" t="s">
        <v>5973</v>
      </c>
      <c r="C7604" s="2" t="s">
        <v>5974</v>
      </c>
      <c r="D7604" s="2" t="s">
        <v>16</v>
      </c>
      <c r="E7604" s="2" t="s">
        <v>17</v>
      </c>
      <c r="F7604" s="2" t="s">
        <v>18</v>
      </c>
      <c r="G7604" s="2" t="s">
        <v>19</v>
      </c>
      <c r="H7604" s="2" t="s">
        <v>5972</v>
      </c>
      <c r="I7604" s="2">
        <v>1224</v>
      </c>
      <c r="J7604" s="2">
        <v>500</v>
      </c>
      <c r="K7604" s="2">
        <v>17103427</v>
      </c>
      <c r="L7604" s="3">
        <v>46049</v>
      </c>
      <c r="M7604" s="3">
        <v>47119</v>
      </c>
      <c r="N7604" s="2" t="s">
        <v>153</v>
      </c>
    </row>
    <row r="7605" spans="2:14" x14ac:dyDescent="0.25">
      <c r="B7605" s="2" t="s">
        <v>5973</v>
      </c>
      <c r="C7605" s="2" t="s">
        <v>5974</v>
      </c>
      <c r="D7605" s="2" t="s">
        <v>16</v>
      </c>
      <c r="E7605" s="2" t="s">
        <v>17</v>
      </c>
      <c r="F7605" s="2" t="s">
        <v>18</v>
      </c>
      <c r="G7605" s="2" t="s">
        <v>19</v>
      </c>
      <c r="H7605" s="2" t="s">
        <v>5972</v>
      </c>
      <c r="I7605" s="2">
        <v>1224</v>
      </c>
      <c r="J7605" s="2">
        <v>500</v>
      </c>
      <c r="K7605" s="2">
        <v>17103432</v>
      </c>
      <c r="L7605" s="3">
        <v>46167</v>
      </c>
      <c r="M7605" s="3">
        <v>47239</v>
      </c>
      <c r="N7605" s="2" t="s">
        <v>153</v>
      </c>
    </row>
    <row r="7606" spans="2:14" x14ac:dyDescent="0.25">
      <c r="B7606" s="2" t="s">
        <v>5973</v>
      </c>
      <c r="C7606" s="2" t="s">
        <v>5974</v>
      </c>
      <c r="D7606" s="2" t="s">
        <v>16</v>
      </c>
      <c r="E7606" s="2" t="s">
        <v>17</v>
      </c>
      <c r="F7606" s="2" t="s">
        <v>18</v>
      </c>
      <c r="G7606" s="2" t="s">
        <v>19</v>
      </c>
      <c r="H7606" s="2" t="s">
        <v>5972</v>
      </c>
      <c r="I7606" s="2">
        <v>1224</v>
      </c>
      <c r="J7606" s="2">
        <v>0</v>
      </c>
      <c r="K7606" s="2">
        <v>19213123</v>
      </c>
      <c r="L7606" s="3">
        <v>44958</v>
      </c>
      <c r="M7606" s="3">
        <v>46600</v>
      </c>
      <c r="N7606" s="2" t="s">
        <v>153</v>
      </c>
    </row>
    <row r="7607" spans="2:14" x14ac:dyDescent="0.25">
      <c r="B7607" s="2" t="s">
        <v>5973</v>
      </c>
      <c r="C7607" s="2" t="s">
        <v>5974</v>
      </c>
      <c r="D7607" s="2" t="s">
        <v>16</v>
      </c>
      <c r="E7607" s="2" t="s">
        <v>17</v>
      </c>
      <c r="F7607" s="2" t="s">
        <v>18</v>
      </c>
      <c r="G7607" s="2" t="s">
        <v>19</v>
      </c>
      <c r="H7607" s="2" t="s">
        <v>5972</v>
      </c>
      <c r="I7607" s="2">
        <v>1224</v>
      </c>
      <c r="J7607" s="2">
        <v>0</v>
      </c>
      <c r="K7607" s="2">
        <v>19213125</v>
      </c>
      <c r="L7607" s="3">
        <v>44958</v>
      </c>
      <c r="M7607" s="3">
        <v>46661</v>
      </c>
      <c r="N7607" s="2" t="s">
        <v>153</v>
      </c>
    </row>
    <row r="7608" spans="2:14" x14ac:dyDescent="0.25">
      <c r="B7608" s="2" t="s">
        <v>5973</v>
      </c>
      <c r="C7608" s="2" t="s">
        <v>5974</v>
      </c>
      <c r="D7608" s="2" t="s">
        <v>16</v>
      </c>
      <c r="E7608" s="2" t="s">
        <v>17</v>
      </c>
      <c r="F7608" s="2" t="s">
        <v>18</v>
      </c>
      <c r="G7608" s="2" t="s">
        <v>19</v>
      </c>
      <c r="H7608" s="2" t="s">
        <v>5972</v>
      </c>
      <c r="I7608" s="2">
        <v>1224</v>
      </c>
      <c r="J7608" s="2">
        <v>0</v>
      </c>
      <c r="K7608" s="2">
        <v>19213126</v>
      </c>
      <c r="L7608" s="3">
        <v>45703</v>
      </c>
      <c r="M7608" s="3">
        <v>46692</v>
      </c>
      <c r="N7608" s="2" t="s">
        <v>153</v>
      </c>
    </row>
    <row r="7609" spans="2:14" x14ac:dyDescent="0.25">
      <c r="B7609" s="2" t="s">
        <v>5975</v>
      </c>
      <c r="C7609" s="2" t="s">
        <v>5976</v>
      </c>
      <c r="D7609" s="2" t="s">
        <v>16</v>
      </c>
      <c r="E7609" s="2" t="s">
        <v>17</v>
      </c>
      <c r="F7609" s="2" t="s">
        <v>18</v>
      </c>
      <c r="G7609" s="2" t="s">
        <v>175</v>
      </c>
      <c r="H7609" s="2" t="s">
        <v>696</v>
      </c>
      <c r="I7609" s="2">
        <v>10016</v>
      </c>
      <c r="J7609" s="2">
        <v>10016</v>
      </c>
      <c r="K7609" s="2" t="s">
        <v>697</v>
      </c>
      <c r="L7609" s="3">
        <v>45981</v>
      </c>
      <c r="M7609" s="3">
        <v>47788</v>
      </c>
      <c r="N7609" s="2" t="s">
        <v>125</v>
      </c>
    </row>
    <row r="7610" spans="2:14" x14ac:dyDescent="0.25">
      <c r="B7610" s="2" t="s">
        <v>5975</v>
      </c>
      <c r="C7610" s="2" t="s">
        <v>5976</v>
      </c>
      <c r="D7610" s="2" t="s">
        <v>16</v>
      </c>
      <c r="E7610" s="2" t="s">
        <v>142</v>
      </c>
      <c r="F7610" s="2" t="s">
        <v>18</v>
      </c>
      <c r="G7610" s="2" t="s">
        <v>175</v>
      </c>
      <c r="H7610" s="2" t="s">
        <v>696</v>
      </c>
      <c r="I7610" s="2">
        <v>10016</v>
      </c>
      <c r="J7610" s="2">
        <v>0</v>
      </c>
      <c r="K7610" s="2" t="s">
        <v>697</v>
      </c>
      <c r="L7610" s="3">
        <v>45981</v>
      </c>
      <c r="M7610" s="3">
        <v>47788</v>
      </c>
      <c r="N7610" s="2" t="s">
        <v>125</v>
      </c>
    </row>
    <row r="7611" spans="2:14" x14ac:dyDescent="0.25">
      <c r="B7611" s="2" t="s">
        <v>5977</v>
      </c>
      <c r="C7611" s="2" t="s">
        <v>5978</v>
      </c>
      <c r="D7611" s="2" t="s">
        <v>16</v>
      </c>
      <c r="E7611" s="2" t="s">
        <v>17</v>
      </c>
      <c r="F7611" s="2" t="s">
        <v>18</v>
      </c>
      <c r="G7611" s="2" t="s">
        <v>175</v>
      </c>
      <c r="H7611" s="2" t="s">
        <v>696</v>
      </c>
      <c r="I7611" s="2">
        <v>4974</v>
      </c>
      <c r="J7611" s="2">
        <v>4974</v>
      </c>
      <c r="K7611" s="2" t="s">
        <v>697</v>
      </c>
      <c r="L7611" s="3">
        <v>45981</v>
      </c>
      <c r="M7611" s="3">
        <v>47788</v>
      </c>
      <c r="N7611" s="2" t="s">
        <v>125</v>
      </c>
    </row>
    <row r="7612" spans="2:14" x14ac:dyDescent="0.25">
      <c r="B7612" s="2" t="s">
        <v>5979</v>
      </c>
      <c r="C7612" s="2" t="s">
        <v>5980</v>
      </c>
      <c r="D7612" s="2" t="s">
        <v>16</v>
      </c>
      <c r="E7612" s="2" t="s">
        <v>17</v>
      </c>
      <c r="F7612" s="2" t="s">
        <v>18</v>
      </c>
      <c r="G7612" s="2" t="s">
        <v>175</v>
      </c>
      <c r="H7612" s="2" t="s">
        <v>696</v>
      </c>
      <c r="I7612" s="2">
        <v>8472</v>
      </c>
      <c r="J7612" s="2">
        <v>8472</v>
      </c>
      <c r="K7612" s="2" t="s">
        <v>697</v>
      </c>
      <c r="L7612" s="3">
        <v>46009</v>
      </c>
      <c r="M7612" s="3">
        <v>47818</v>
      </c>
      <c r="N7612" s="2" t="s">
        <v>125</v>
      </c>
    </row>
    <row r="7613" spans="2:14" x14ac:dyDescent="0.25">
      <c r="B7613" s="2" t="s">
        <v>5981</v>
      </c>
      <c r="C7613" s="2" t="s">
        <v>5982</v>
      </c>
      <c r="D7613" s="2" t="s">
        <v>16</v>
      </c>
      <c r="E7613" s="2" t="s">
        <v>17</v>
      </c>
      <c r="F7613" s="2" t="s">
        <v>18</v>
      </c>
      <c r="G7613" s="2" t="s">
        <v>19</v>
      </c>
      <c r="H7613" s="2" t="s">
        <v>5983</v>
      </c>
      <c r="I7613" s="2">
        <v>44</v>
      </c>
      <c r="J7613" s="2">
        <v>44</v>
      </c>
      <c r="K7613" s="4">
        <v>303000000000</v>
      </c>
      <c r="L7613" s="3">
        <v>44958</v>
      </c>
      <c r="M7613" s="3">
        <v>46935</v>
      </c>
      <c r="N7613" s="2" t="s">
        <v>395</v>
      </c>
    </row>
    <row r="7614" spans="2:14" x14ac:dyDescent="0.25">
      <c r="B7614" s="2" t="s">
        <v>5981</v>
      </c>
      <c r="C7614" s="2" t="s">
        <v>5982</v>
      </c>
      <c r="D7614" s="2" t="s">
        <v>16</v>
      </c>
      <c r="E7614" s="2" t="s">
        <v>181</v>
      </c>
      <c r="F7614" s="2" t="s">
        <v>18</v>
      </c>
      <c r="G7614" s="2" t="s">
        <v>19</v>
      </c>
      <c r="H7614" s="2" t="s">
        <v>5983</v>
      </c>
      <c r="I7614" s="2">
        <v>44</v>
      </c>
      <c r="J7614" s="2">
        <v>0</v>
      </c>
      <c r="K7614" s="4">
        <v>303000000000</v>
      </c>
      <c r="L7614" s="3">
        <v>44958</v>
      </c>
      <c r="M7614" s="3">
        <v>46935</v>
      </c>
      <c r="N7614" s="2" t="s">
        <v>395</v>
      </c>
    </row>
    <row r="7615" spans="2:14" x14ac:dyDescent="0.25">
      <c r="B7615" s="2" t="s">
        <v>5984</v>
      </c>
      <c r="C7615" s="2" t="s">
        <v>5985</v>
      </c>
      <c r="D7615" s="2" t="s">
        <v>16</v>
      </c>
      <c r="E7615" s="2" t="s">
        <v>17</v>
      </c>
      <c r="F7615" s="2" t="s">
        <v>18</v>
      </c>
      <c r="G7615" s="2" t="s">
        <v>175</v>
      </c>
      <c r="H7615" s="2" t="s">
        <v>5986</v>
      </c>
      <c r="I7615" s="2">
        <v>0</v>
      </c>
      <c r="J7615" s="2">
        <v>0</v>
      </c>
      <c r="K7615" s="2" t="s">
        <v>5987</v>
      </c>
      <c r="L7615" s="3">
        <v>44958</v>
      </c>
      <c r="M7615" s="3">
        <v>46600</v>
      </c>
      <c r="N7615" s="2" t="s">
        <v>701</v>
      </c>
    </row>
    <row r="7616" spans="2:14" x14ac:dyDescent="0.25">
      <c r="B7616" s="2" t="s">
        <v>5984</v>
      </c>
      <c r="C7616" s="2" t="s">
        <v>5985</v>
      </c>
      <c r="D7616" s="2" t="s">
        <v>16</v>
      </c>
      <c r="E7616" s="2" t="s">
        <v>17</v>
      </c>
      <c r="F7616" s="2" t="s">
        <v>18</v>
      </c>
      <c r="G7616" s="2" t="s">
        <v>175</v>
      </c>
      <c r="H7616" s="2" t="s">
        <v>5986</v>
      </c>
      <c r="I7616" s="2">
        <v>0</v>
      </c>
      <c r="J7616" s="2">
        <v>0</v>
      </c>
      <c r="K7616" s="2" t="s">
        <v>5988</v>
      </c>
      <c r="L7616" s="3">
        <v>44958</v>
      </c>
      <c r="M7616" s="3">
        <v>45870</v>
      </c>
      <c r="N7616" s="2" t="s">
        <v>701</v>
      </c>
    </row>
    <row r="7617" spans="2:14" x14ac:dyDescent="0.25">
      <c r="B7617" s="2" t="s">
        <v>5989</v>
      </c>
      <c r="C7617" s="2" t="s">
        <v>699</v>
      </c>
      <c r="D7617" s="2" t="s">
        <v>16</v>
      </c>
      <c r="E7617" s="2" t="s">
        <v>17</v>
      </c>
      <c r="F7617" s="2" t="s">
        <v>18</v>
      </c>
      <c r="G7617" s="2" t="s">
        <v>175</v>
      </c>
      <c r="H7617" s="2" t="s">
        <v>5986</v>
      </c>
      <c r="I7617" s="2">
        <v>0</v>
      </c>
      <c r="J7617" s="2">
        <v>0</v>
      </c>
      <c r="K7617" s="2" t="s">
        <v>5990</v>
      </c>
      <c r="L7617" s="3">
        <v>44958</v>
      </c>
      <c r="M7617" s="3">
        <v>46722</v>
      </c>
      <c r="N7617" s="2" t="s">
        <v>701</v>
      </c>
    </row>
    <row r="7618" spans="2:14" x14ac:dyDescent="0.25">
      <c r="B7618" s="2" t="s">
        <v>5991</v>
      </c>
      <c r="C7618" s="2" t="s">
        <v>5985</v>
      </c>
      <c r="D7618" s="2" t="s">
        <v>16</v>
      </c>
      <c r="E7618" s="2" t="s">
        <v>17</v>
      </c>
      <c r="F7618" s="2" t="s">
        <v>18</v>
      </c>
      <c r="G7618" s="2" t="s">
        <v>175</v>
      </c>
      <c r="H7618" s="2" t="s">
        <v>5986</v>
      </c>
      <c r="I7618" s="2">
        <v>0</v>
      </c>
      <c r="J7618" s="2">
        <v>0</v>
      </c>
      <c r="K7618" s="2" t="s">
        <v>5992</v>
      </c>
      <c r="L7618" s="3">
        <v>45817</v>
      </c>
      <c r="M7618" s="3">
        <v>46082</v>
      </c>
      <c r="N7618" s="2" t="s">
        <v>701</v>
      </c>
    </row>
    <row r="7619" spans="2:14" x14ac:dyDescent="0.25">
      <c r="B7619" s="2" t="s">
        <v>5991</v>
      </c>
      <c r="C7619" s="2" t="s">
        <v>5985</v>
      </c>
      <c r="D7619" s="2" t="s">
        <v>16</v>
      </c>
      <c r="E7619" s="2" t="s">
        <v>17</v>
      </c>
      <c r="F7619" s="2" t="s">
        <v>18</v>
      </c>
      <c r="G7619" s="2" t="s">
        <v>175</v>
      </c>
      <c r="H7619" s="2" t="s">
        <v>5986</v>
      </c>
      <c r="I7619" s="2">
        <v>0</v>
      </c>
      <c r="J7619" s="2">
        <v>0</v>
      </c>
      <c r="K7619" s="2" t="s">
        <v>5993</v>
      </c>
      <c r="L7619" s="3">
        <v>45758</v>
      </c>
      <c r="M7619" s="3">
        <v>46143</v>
      </c>
      <c r="N7619" s="2" t="s">
        <v>701</v>
      </c>
    </row>
    <row r="7620" spans="2:14" x14ac:dyDescent="0.25">
      <c r="B7620" s="2" t="s">
        <v>5991</v>
      </c>
      <c r="C7620" s="2" t="s">
        <v>5985</v>
      </c>
      <c r="D7620" s="2" t="s">
        <v>16</v>
      </c>
      <c r="E7620" s="2" t="s">
        <v>17</v>
      </c>
      <c r="F7620" s="2" t="s">
        <v>18</v>
      </c>
      <c r="G7620" s="2" t="s">
        <v>175</v>
      </c>
      <c r="H7620" s="2" t="s">
        <v>5986</v>
      </c>
      <c r="I7620" s="2">
        <v>0</v>
      </c>
      <c r="J7620" s="2">
        <v>0</v>
      </c>
      <c r="K7620" s="2" t="s">
        <v>5993</v>
      </c>
      <c r="L7620" s="3">
        <v>45798</v>
      </c>
      <c r="M7620" s="3">
        <v>46357</v>
      </c>
      <c r="N7620" s="2" t="s">
        <v>701</v>
      </c>
    </row>
    <row r="7621" spans="2:14" x14ac:dyDescent="0.25">
      <c r="B7621" s="2" t="s">
        <v>5991</v>
      </c>
      <c r="C7621" s="2" t="s">
        <v>5985</v>
      </c>
      <c r="D7621" s="2" t="s">
        <v>16</v>
      </c>
      <c r="E7621" s="2" t="s">
        <v>17</v>
      </c>
      <c r="F7621" s="2" t="s">
        <v>18</v>
      </c>
      <c r="G7621" s="2" t="s">
        <v>175</v>
      </c>
      <c r="H7621" s="2" t="s">
        <v>5986</v>
      </c>
      <c r="I7621" s="2">
        <v>0</v>
      </c>
      <c r="J7621" s="2">
        <v>0</v>
      </c>
      <c r="K7621" s="2" t="s">
        <v>5994</v>
      </c>
      <c r="L7621" s="3">
        <v>45878</v>
      </c>
      <c r="M7621" s="3">
        <v>47665</v>
      </c>
      <c r="N7621" s="2" t="s">
        <v>701</v>
      </c>
    </row>
    <row r="7622" spans="2:14" x14ac:dyDescent="0.25">
      <c r="B7622" s="2" t="s">
        <v>5991</v>
      </c>
      <c r="C7622" s="2" t="s">
        <v>5985</v>
      </c>
      <c r="D7622" s="2" t="s">
        <v>16</v>
      </c>
      <c r="E7622" s="2" t="s">
        <v>17</v>
      </c>
      <c r="F7622" s="2" t="s">
        <v>18</v>
      </c>
      <c r="G7622" s="2" t="s">
        <v>175</v>
      </c>
      <c r="H7622" s="2" t="s">
        <v>5986</v>
      </c>
      <c r="I7622" s="2">
        <v>0</v>
      </c>
      <c r="J7622" s="2">
        <v>0</v>
      </c>
      <c r="K7622" s="2" t="s">
        <v>5995</v>
      </c>
      <c r="L7622" s="3">
        <v>46071</v>
      </c>
      <c r="M7622" s="3">
        <v>47727</v>
      </c>
      <c r="N7622" s="2" t="s">
        <v>701</v>
      </c>
    </row>
    <row r="7623" spans="2:14" x14ac:dyDescent="0.25">
      <c r="B7623" s="2" t="s">
        <v>5991</v>
      </c>
      <c r="C7623" s="2" t="s">
        <v>5985</v>
      </c>
      <c r="D7623" s="2" t="s">
        <v>16</v>
      </c>
      <c r="E7623" s="2" t="s">
        <v>17</v>
      </c>
      <c r="F7623" s="2" t="s">
        <v>18</v>
      </c>
      <c r="G7623" s="2" t="s">
        <v>175</v>
      </c>
      <c r="H7623" s="2" t="s">
        <v>5986</v>
      </c>
      <c r="I7623" s="2">
        <v>0</v>
      </c>
      <c r="J7623" s="2">
        <v>0</v>
      </c>
      <c r="K7623" s="2" t="s">
        <v>5996</v>
      </c>
      <c r="L7623" s="3">
        <v>46157</v>
      </c>
      <c r="M7623" s="3">
        <v>47908</v>
      </c>
      <c r="N7623" s="2" t="s">
        <v>701</v>
      </c>
    </row>
    <row r="7624" spans="2:14" x14ac:dyDescent="0.25">
      <c r="B7624" s="2" t="s">
        <v>5991</v>
      </c>
      <c r="C7624" s="2" t="s">
        <v>5985</v>
      </c>
      <c r="D7624" s="2" t="s">
        <v>16</v>
      </c>
      <c r="E7624" s="2" t="s">
        <v>17</v>
      </c>
      <c r="F7624" s="2" t="s">
        <v>18</v>
      </c>
      <c r="G7624" s="2" t="s">
        <v>175</v>
      </c>
      <c r="H7624" s="2" t="s">
        <v>5986</v>
      </c>
      <c r="I7624" s="2">
        <v>0</v>
      </c>
      <c r="J7624" s="2">
        <v>0</v>
      </c>
      <c r="K7624" s="2" t="s">
        <v>5997</v>
      </c>
      <c r="L7624" s="3">
        <v>46168</v>
      </c>
      <c r="M7624" s="3">
        <v>47939</v>
      </c>
      <c r="N7624" s="2" t="s">
        <v>701</v>
      </c>
    </row>
    <row r="7625" spans="2:14" x14ac:dyDescent="0.25">
      <c r="B7625" s="2" t="s">
        <v>5991</v>
      </c>
      <c r="C7625" s="2" t="s">
        <v>5985</v>
      </c>
      <c r="D7625" s="2" t="s">
        <v>16</v>
      </c>
      <c r="E7625" s="2" t="s">
        <v>17</v>
      </c>
      <c r="F7625" s="2" t="s">
        <v>18</v>
      </c>
      <c r="G7625" s="2" t="s">
        <v>175</v>
      </c>
      <c r="H7625" s="2" t="s">
        <v>5986</v>
      </c>
      <c r="I7625" s="2">
        <v>0</v>
      </c>
      <c r="J7625" s="2">
        <v>0</v>
      </c>
      <c r="K7625" s="2" t="s">
        <v>5998</v>
      </c>
      <c r="L7625" s="3">
        <v>45817</v>
      </c>
      <c r="M7625" s="3">
        <v>46722</v>
      </c>
      <c r="N7625" s="2" t="s">
        <v>701</v>
      </c>
    </row>
    <row r="7626" spans="2:14" x14ac:dyDescent="0.25">
      <c r="B7626" s="2" t="s">
        <v>5991</v>
      </c>
      <c r="C7626" s="2" t="s">
        <v>5985</v>
      </c>
      <c r="D7626" s="2" t="s">
        <v>16</v>
      </c>
      <c r="E7626" s="2" t="s">
        <v>142</v>
      </c>
      <c r="F7626" s="2" t="s">
        <v>18</v>
      </c>
      <c r="G7626" s="2" t="s">
        <v>175</v>
      </c>
      <c r="H7626" s="2" t="s">
        <v>5986</v>
      </c>
      <c r="I7626" s="2">
        <v>0</v>
      </c>
      <c r="J7626" s="2">
        <v>0</v>
      </c>
      <c r="K7626" s="2" t="s">
        <v>5997</v>
      </c>
      <c r="L7626" s="3">
        <v>46168</v>
      </c>
      <c r="M7626" s="3">
        <v>47939</v>
      </c>
      <c r="N7626" s="2" t="s">
        <v>701</v>
      </c>
    </row>
    <row r="7627" spans="2:14" x14ac:dyDescent="0.25">
      <c r="B7627" s="2" t="s">
        <v>5991</v>
      </c>
      <c r="C7627" s="2" t="s">
        <v>5985</v>
      </c>
      <c r="D7627" s="2" t="s">
        <v>16</v>
      </c>
      <c r="E7627" s="2" t="s">
        <v>142</v>
      </c>
      <c r="F7627" s="2" t="s">
        <v>18</v>
      </c>
      <c r="G7627" s="2" t="s">
        <v>175</v>
      </c>
      <c r="H7627" s="2" t="s">
        <v>5986</v>
      </c>
      <c r="I7627" s="2">
        <v>0</v>
      </c>
      <c r="J7627" s="2">
        <v>0</v>
      </c>
      <c r="K7627" s="2" t="s">
        <v>5998</v>
      </c>
      <c r="L7627" s="3">
        <v>45817</v>
      </c>
      <c r="M7627" s="3">
        <v>46722</v>
      </c>
      <c r="N7627" s="2" t="s">
        <v>701</v>
      </c>
    </row>
    <row r="7628" spans="2:14" x14ac:dyDescent="0.25">
      <c r="B7628" s="2" t="s">
        <v>5999</v>
      </c>
      <c r="C7628" s="2" t="s">
        <v>699</v>
      </c>
      <c r="D7628" s="2" t="s">
        <v>16</v>
      </c>
      <c r="E7628" s="2" t="s">
        <v>17</v>
      </c>
      <c r="F7628" s="2" t="s">
        <v>18</v>
      </c>
      <c r="G7628" s="2" t="s">
        <v>175</v>
      </c>
      <c r="H7628" s="2" t="s">
        <v>5986</v>
      </c>
      <c r="I7628" s="2">
        <v>3284</v>
      </c>
      <c r="J7628" s="2">
        <v>0</v>
      </c>
      <c r="K7628" s="2" t="s">
        <v>6000</v>
      </c>
      <c r="L7628" s="3">
        <v>45831</v>
      </c>
      <c r="M7628" s="3">
        <v>47604</v>
      </c>
      <c r="N7628" s="2" t="s">
        <v>701</v>
      </c>
    </row>
    <row r="7629" spans="2:14" x14ac:dyDescent="0.25">
      <c r="B7629" s="2" t="s">
        <v>5999</v>
      </c>
      <c r="C7629" s="2" t="s">
        <v>699</v>
      </c>
      <c r="D7629" s="2" t="s">
        <v>16</v>
      </c>
      <c r="E7629" s="2" t="s">
        <v>17</v>
      </c>
      <c r="F7629" s="2" t="s">
        <v>18</v>
      </c>
      <c r="G7629" s="2" t="s">
        <v>175</v>
      </c>
      <c r="H7629" s="2" t="s">
        <v>5986</v>
      </c>
      <c r="I7629" s="2">
        <v>3284</v>
      </c>
      <c r="J7629" s="2">
        <v>0</v>
      </c>
      <c r="K7629" s="2" t="s">
        <v>6001</v>
      </c>
      <c r="L7629" s="3">
        <v>45930</v>
      </c>
      <c r="M7629" s="3">
        <v>47696</v>
      </c>
      <c r="N7629" s="2" t="s">
        <v>701</v>
      </c>
    </row>
    <row r="7630" spans="2:14" x14ac:dyDescent="0.25">
      <c r="B7630" s="2" t="s">
        <v>5999</v>
      </c>
      <c r="C7630" s="2" t="s">
        <v>699</v>
      </c>
      <c r="D7630" s="2" t="s">
        <v>16</v>
      </c>
      <c r="E7630" s="2" t="s">
        <v>17</v>
      </c>
      <c r="F7630" s="2" t="s">
        <v>18</v>
      </c>
      <c r="G7630" s="2" t="s">
        <v>175</v>
      </c>
      <c r="H7630" s="2" t="s">
        <v>5986</v>
      </c>
      <c r="I7630" s="2">
        <v>3284</v>
      </c>
      <c r="J7630" s="2">
        <v>20</v>
      </c>
      <c r="K7630" s="2" t="s">
        <v>6001</v>
      </c>
      <c r="L7630" s="3">
        <v>46157</v>
      </c>
      <c r="M7630" s="3">
        <v>47696</v>
      </c>
      <c r="N7630" s="2" t="s">
        <v>701</v>
      </c>
    </row>
    <row r="7631" spans="2:14" x14ac:dyDescent="0.25">
      <c r="B7631" s="2" t="s">
        <v>5999</v>
      </c>
      <c r="C7631" s="2" t="s">
        <v>699</v>
      </c>
      <c r="D7631" s="2" t="s">
        <v>16</v>
      </c>
      <c r="E7631" s="2" t="s">
        <v>17</v>
      </c>
      <c r="F7631" s="2" t="s">
        <v>18</v>
      </c>
      <c r="G7631" s="2" t="s">
        <v>175</v>
      </c>
      <c r="H7631" s="2" t="s">
        <v>5986</v>
      </c>
      <c r="I7631" s="2">
        <v>3284</v>
      </c>
      <c r="J7631" s="2">
        <v>3264</v>
      </c>
      <c r="K7631" s="2" t="s">
        <v>6002</v>
      </c>
      <c r="L7631" s="3">
        <v>46168</v>
      </c>
      <c r="M7631" s="3">
        <v>47939</v>
      </c>
      <c r="N7631" s="2" t="s">
        <v>701</v>
      </c>
    </row>
    <row r="7632" spans="2:14" x14ac:dyDescent="0.25">
      <c r="B7632" s="2" t="s">
        <v>5999</v>
      </c>
      <c r="C7632" s="2" t="s">
        <v>699</v>
      </c>
      <c r="D7632" s="2" t="s">
        <v>16</v>
      </c>
      <c r="E7632" s="2" t="s">
        <v>142</v>
      </c>
      <c r="F7632" s="2" t="s">
        <v>18</v>
      </c>
      <c r="G7632" s="2" t="s">
        <v>175</v>
      </c>
      <c r="H7632" s="2" t="s">
        <v>5986</v>
      </c>
      <c r="I7632" s="2">
        <v>3284</v>
      </c>
      <c r="J7632" s="2">
        <v>0</v>
      </c>
      <c r="K7632" s="2" t="s">
        <v>6000</v>
      </c>
      <c r="L7632" s="3">
        <v>45831</v>
      </c>
      <c r="M7632" s="3">
        <v>47604</v>
      </c>
      <c r="N7632" s="2" t="s">
        <v>701</v>
      </c>
    </row>
    <row r="7633" spans="2:14" x14ac:dyDescent="0.25">
      <c r="B7633" s="2" t="s">
        <v>5999</v>
      </c>
      <c r="C7633" s="2" t="s">
        <v>699</v>
      </c>
      <c r="D7633" s="2" t="s">
        <v>16</v>
      </c>
      <c r="E7633" s="2" t="s">
        <v>142</v>
      </c>
      <c r="F7633" s="2" t="s">
        <v>18</v>
      </c>
      <c r="G7633" s="2" t="s">
        <v>175</v>
      </c>
      <c r="H7633" s="2" t="s">
        <v>5986</v>
      </c>
      <c r="I7633" s="2">
        <v>3284</v>
      </c>
      <c r="J7633" s="2">
        <v>0</v>
      </c>
      <c r="K7633" s="2" t="s">
        <v>6001</v>
      </c>
      <c r="L7633" s="3">
        <v>46157</v>
      </c>
      <c r="M7633" s="3">
        <v>47696</v>
      </c>
      <c r="N7633" s="2" t="s">
        <v>701</v>
      </c>
    </row>
    <row r="7634" spans="2:14" x14ac:dyDescent="0.25">
      <c r="B7634" s="2" t="s">
        <v>5999</v>
      </c>
      <c r="C7634" s="2" t="s">
        <v>699</v>
      </c>
      <c r="D7634" s="2" t="s">
        <v>16</v>
      </c>
      <c r="E7634" s="2" t="s">
        <v>142</v>
      </c>
      <c r="F7634" s="2" t="s">
        <v>18</v>
      </c>
      <c r="G7634" s="2" t="s">
        <v>175</v>
      </c>
      <c r="H7634" s="2" t="s">
        <v>5986</v>
      </c>
      <c r="I7634" s="2">
        <v>3284</v>
      </c>
      <c r="J7634" s="2">
        <v>0</v>
      </c>
      <c r="K7634" s="2" t="s">
        <v>6002</v>
      </c>
      <c r="L7634" s="3">
        <v>46168</v>
      </c>
      <c r="M7634" s="3">
        <v>47939</v>
      </c>
      <c r="N7634" s="2" t="s">
        <v>701</v>
      </c>
    </row>
    <row r="7635" spans="2:14" x14ac:dyDescent="0.25">
      <c r="B7635" s="2" t="s">
        <v>6003</v>
      </c>
      <c r="C7635" s="2" t="s">
        <v>6004</v>
      </c>
      <c r="D7635" s="2" t="s">
        <v>16</v>
      </c>
      <c r="E7635" s="2" t="s">
        <v>17</v>
      </c>
      <c r="F7635" s="2" t="s">
        <v>18</v>
      </c>
      <c r="G7635" s="2" t="s">
        <v>175</v>
      </c>
      <c r="H7635" s="2" t="s">
        <v>5986</v>
      </c>
      <c r="I7635" s="2">
        <v>0</v>
      </c>
      <c r="J7635" s="2">
        <v>0</v>
      </c>
      <c r="K7635" s="2" t="s">
        <v>6005</v>
      </c>
      <c r="L7635" s="3">
        <v>45831</v>
      </c>
      <c r="M7635" s="3">
        <v>47604</v>
      </c>
      <c r="N7635" s="2" t="s">
        <v>701</v>
      </c>
    </row>
    <row r="7636" spans="2:14" x14ac:dyDescent="0.25">
      <c r="B7636" s="2" t="s">
        <v>6003</v>
      </c>
      <c r="C7636" s="2" t="s">
        <v>6004</v>
      </c>
      <c r="D7636" s="2" t="s">
        <v>16</v>
      </c>
      <c r="E7636" s="2" t="s">
        <v>142</v>
      </c>
      <c r="F7636" s="2" t="s">
        <v>18</v>
      </c>
      <c r="G7636" s="2" t="s">
        <v>175</v>
      </c>
      <c r="H7636" s="2" t="s">
        <v>5986</v>
      </c>
      <c r="I7636" s="2">
        <v>0</v>
      </c>
      <c r="J7636" s="2">
        <v>0</v>
      </c>
      <c r="K7636" s="2" t="s">
        <v>6005</v>
      </c>
      <c r="L7636" s="3">
        <v>45831</v>
      </c>
      <c r="M7636" s="3">
        <v>47604</v>
      </c>
      <c r="N7636" s="2" t="s">
        <v>701</v>
      </c>
    </row>
    <row r="7637" spans="2:14" x14ac:dyDescent="0.25">
      <c r="B7637" s="2" t="s">
        <v>6006</v>
      </c>
      <c r="C7637" s="2" t="s">
        <v>6007</v>
      </c>
      <c r="D7637" s="2" t="s">
        <v>16</v>
      </c>
      <c r="E7637" s="2" t="s">
        <v>17</v>
      </c>
      <c r="F7637" s="2" t="s">
        <v>18</v>
      </c>
      <c r="G7637" s="2" t="s">
        <v>19</v>
      </c>
      <c r="H7637" s="2" t="s">
        <v>6008</v>
      </c>
      <c r="I7637" s="2">
        <v>925</v>
      </c>
      <c r="J7637" s="2">
        <v>0</v>
      </c>
      <c r="K7637" s="2">
        <v>24112604</v>
      </c>
      <c r="L7637" s="3">
        <v>45724</v>
      </c>
      <c r="M7637" s="3">
        <v>47392</v>
      </c>
      <c r="N7637" s="2" t="s">
        <v>504</v>
      </c>
    </row>
    <row r="7638" spans="2:14" x14ac:dyDescent="0.25">
      <c r="B7638" s="2" t="s">
        <v>6006</v>
      </c>
      <c r="C7638" s="2" t="s">
        <v>6007</v>
      </c>
      <c r="D7638" s="2" t="s">
        <v>16</v>
      </c>
      <c r="E7638" s="2" t="s">
        <v>17</v>
      </c>
      <c r="F7638" s="2" t="s">
        <v>18</v>
      </c>
      <c r="G7638" s="2" t="s">
        <v>19</v>
      </c>
      <c r="H7638" s="2" t="s">
        <v>6008</v>
      </c>
      <c r="I7638" s="2">
        <v>925</v>
      </c>
      <c r="J7638" s="2">
        <v>0</v>
      </c>
      <c r="K7638" s="2">
        <v>25020513</v>
      </c>
      <c r="L7638" s="3">
        <v>45727</v>
      </c>
      <c r="M7638" s="3">
        <v>47515</v>
      </c>
      <c r="N7638" s="2" t="s">
        <v>504</v>
      </c>
    </row>
    <row r="7639" spans="2:14" x14ac:dyDescent="0.25">
      <c r="B7639" s="2" t="s">
        <v>6006</v>
      </c>
      <c r="C7639" s="2" t="s">
        <v>6007</v>
      </c>
      <c r="D7639" s="2" t="s">
        <v>16</v>
      </c>
      <c r="E7639" s="2" t="s">
        <v>17</v>
      </c>
      <c r="F7639" s="2" t="s">
        <v>18</v>
      </c>
      <c r="G7639" s="2" t="s">
        <v>19</v>
      </c>
      <c r="H7639" s="2" t="s">
        <v>6008</v>
      </c>
      <c r="I7639" s="2">
        <v>925</v>
      </c>
      <c r="J7639" s="2">
        <v>0</v>
      </c>
      <c r="K7639" s="2">
        <v>25052302</v>
      </c>
      <c r="L7639" s="3">
        <v>45833</v>
      </c>
      <c r="M7639" s="3">
        <v>47574</v>
      </c>
      <c r="N7639" s="2" t="s">
        <v>504</v>
      </c>
    </row>
    <row r="7640" spans="2:14" x14ac:dyDescent="0.25">
      <c r="B7640" s="2" t="s">
        <v>6006</v>
      </c>
      <c r="C7640" s="2" t="s">
        <v>6007</v>
      </c>
      <c r="D7640" s="2" t="s">
        <v>16</v>
      </c>
      <c r="E7640" s="2" t="s">
        <v>17</v>
      </c>
      <c r="F7640" s="2" t="s">
        <v>18</v>
      </c>
      <c r="G7640" s="2" t="s">
        <v>19</v>
      </c>
      <c r="H7640" s="2" t="s">
        <v>6008</v>
      </c>
      <c r="I7640" s="2">
        <v>925</v>
      </c>
      <c r="J7640" s="2">
        <v>0</v>
      </c>
      <c r="K7640" s="2">
        <v>25062510</v>
      </c>
      <c r="L7640" s="3">
        <v>45882</v>
      </c>
      <c r="M7640" s="3">
        <v>47604</v>
      </c>
      <c r="N7640" s="2" t="s">
        <v>504</v>
      </c>
    </row>
    <row r="7641" spans="2:14" x14ac:dyDescent="0.25">
      <c r="B7641" s="2" t="s">
        <v>6006</v>
      </c>
      <c r="C7641" s="2" t="s">
        <v>6007</v>
      </c>
      <c r="D7641" s="2" t="s">
        <v>16</v>
      </c>
      <c r="E7641" s="2" t="s">
        <v>17</v>
      </c>
      <c r="F7641" s="2" t="s">
        <v>18</v>
      </c>
      <c r="G7641" s="2" t="s">
        <v>19</v>
      </c>
      <c r="H7641" s="2" t="s">
        <v>6008</v>
      </c>
      <c r="I7641" s="2">
        <v>925</v>
      </c>
      <c r="J7641" s="2">
        <v>0</v>
      </c>
      <c r="K7641" s="2">
        <v>25062605</v>
      </c>
      <c r="L7641" s="3">
        <v>45882</v>
      </c>
      <c r="M7641" s="3">
        <v>47604</v>
      </c>
      <c r="N7641" s="2" t="s">
        <v>504</v>
      </c>
    </row>
    <row r="7642" spans="2:14" x14ac:dyDescent="0.25">
      <c r="B7642" s="2" t="s">
        <v>6006</v>
      </c>
      <c r="C7642" s="2" t="s">
        <v>6007</v>
      </c>
      <c r="D7642" s="2" t="s">
        <v>16</v>
      </c>
      <c r="E7642" s="2" t="s">
        <v>17</v>
      </c>
      <c r="F7642" s="2" t="s">
        <v>18</v>
      </c>
      <c r="G7642" s="2" t="s">
        <v>19</v>
      </c>
      <c r="H7642" s="2" t="s">
        <v>6008</v>
      </c>
      <c r="I7642" s="2">
        <v>925</v>
      </c>
      <c r="J7642" s="2">
        <v>925</v>
      </c>
      <c r="K7642" s="2">
        <v>26028305</v>
      </c>
      <c r="L7642" s="3">
        <v>46130</v>
      </c>
      <c r="M7642" s="3">
        <v>47849</v>
      </c>
      <c r="N7642" s="2" t="s">
        <v>504</v>
      </c>
    </row>
    <row r="7643" spans="2:14" x14ac:dyDescent="0.25">
      <c r="B7643" s="2" t="s">
        <v>6009</v>
      </c>
      <c r="C7643" s="2" t="s">
        <v>6010</v>
      </c>
      <c r="D7643" s="2" t="s">
        <v>16</v>
      </c>
      <c r="E7643" s="2" t="s">
        <v>17</v>
      </c>
      <c r="F7643" s="2" t="s">
        <v>18</v>
      </c>
      <c r="G7643" s="2" t="s">
        <v>19</v>
      </c>
      <c r="H7643" s="2" t="s">
        <v>6008</v>
      </c>
      <c r="I7643" s="2">
        <v>697</v>
      </c>
      <c r="J7643" s="2">
        <v>0</v>
      </c>
      <c r="K7643" s="2">
        <v>24032706</v>
      </c>
      <c r="L7643" s="3">
        <v>44958</v>
      </c>
      <c r="M7643" s="3">
        <v>47150</v>
      </c>
      <c r="N7643" s="2" t="s">
        <v>504</v>
      </c>
    </row>
    <row r="7644" spans="2:14" x14ac:dyDescent="0.25">
      <c r="B7644" s="2" t="s">
        <v>6009</v>
      </c>
      <c r="C7644" s="2" t="s">
        <v>6010</v>
      </c>
      <c r="D7644" s="2" t="s">
        <v>16</v>
      </c>
      <c r="E7644" s="2" t="s">
        <v>17</v>
      </c>
      <c r="F7644" s="2" t="s">
        <v>18</v>
      </c>
      <c r="G7644" s="2" t="s">
        <v>19</v>
      </c>
      <c r="H7644" s="2" t="s">
        <v>6008</v>
      </c>
      <c r="I7644" s="2">
        <v>697</v>
      </c>
      <c r="J7644" s="2">
        <v>0</v>
      </c>
      <c r="K7644" s="2">
        <v>24061102</v>
      </c>
      <c r="L7644" s="3">
        <v>44958</v>
      </c>
      <c r="M7644" s="3">
        <v>47239</v>
      </c>
      <c r="N7644" s="2" t="s">
        <v>504</v>
      </c>
    </row>
    <row r="7645" spans="2:14" x14ac:dyDescent="0.25">
      <c r="B7645" s="2" t="s">
        <v>6009</v>
      </c>
      <c r="C7645" s="2" t="s">
        <v>6010</v>
      </c>
      <c r="D7645" s="2" t="s">
        <v>16</v>
      </c>
      <c r="E7645" s="2" t="s">
        <v>17</v>
      </c>
      <c r="F7645" s="2" t="s">
        <v>18</v>
      </c>
      <c r="G7645" s="2" t="s">
        <v>19</v>
      </c>
      <c r="H7645" s="2" t="s">
        <v>6008</v>
      </c>
      <c r="I7645" s="2">
        <v>697</v>
      </c>
      <c r="J7645" s="2">
        <v>0</v>
      </c>
      <c r="K7645" s="2">
        <v>24070919</v>
      </c>
      <c r="L7645" s="3">
        <v>45724</v>
      </c>
      <c r="M7645" s="3">
        <v>47270</v>
      </c>
      <c r="N7645" s="2" t="s">
        <v>504</v>
      </c>
    </row>
    <row r="7646" spans="2:14" x14ac:dyDescent="0.25">
      <c r="B7646" s="2" t="s">
        <v>6009</v>
      </c>
      <c r="C7646" s="2" t="s">
        <v>6010</v>
      </c>
      <c r="D7646" s="2" t="s">
        <v>16</v>
      </c>
      <c r="E7646" s="2" t="s">
        <v>17</v>
      </c>
      <c r="F7646" s="2" t="s">
        <v>18</v>
      </c>
      <c r="G7646" s="2" t="s">
        <v>19</v>
      </c>
      <c r="H7646" s="2" t="s">
        <v>6008</v>
      </c>
      <c r="I7646" s="2">
        <v>697</v>
      </c>
      <c r="J7646" s="2">
        <v>0</v>
      </c>
      <c r="K7646" s="2">
        <v>24072616</v>
      </c>
      <c r="L7646" s="3">
        <v>44958</v>
      </c>
      <c r="M7646" s="3">
        <v>47270</v>
      </c>
      <c r="N7646" s="2" t="s">
        <v>504</v>
      </c>
    </row>
    <row r="7647" spans="2:14" x14ac:dyDescent="0.25">
      <c r="B7647" s="2" t="s">
        <v>6009</v>
      </c>
      <c r="C7647" s="2" t="s">
        <v>6010</v>
      </c>
      <c r="D7647" s="2" t="s">
        <v>16</v>
      </c>
      <c r="E7647" s="2" t="s">
        <v>17</v>
      </c>
      <c r="F7647" s="2" t="s">
        <v>18</v>
      </c>
      <c r="G7647" s="2" t="s">
        <v>19</v>
      </c>
      <c r="H7647" s="2" t="s">
        <v>6008</v>
      </c>
      <c r="I7647" s="2">
        <v>697</v>
      </c>
      <c r="J7647" s="2">
        <v>0</v>
      </c>
      <c r="K7647" s="2">
        <v>25020513</v>
      </c>
      <c r="L7647" s="3">
        <v>45727</v>
      </c>
      <c r="M7647" s="3">
        <v>47515</v>
      </c>
      <c r="N7647" s="2" t="s">
        <v>504</v>
      </c>
    </row>
    <row r="7648" spans="2:14" x14ac:dyDescent="0.25">
      <c r="B7648" s="2" t="s">
        <v>6009</v>
      </c>
      <c r="C7648" s="2" t="s">
        <v>6010</v>
      </c>
      <c r="D7648" s="2" t="s">
        <v>16</v>
      </c>
      <c r="E7648" s="2" t="s">
        <v>17</v>
      </c>
      <c r="F7648" s="2" t="s">
        <v>18</v>
      </c>
      <c r="G7648" s="2" t="s">
        <v>19</v>
      </c>
      <c r="H7648" s="2" t="s">
        <v>6008</v>
      </c>
      <c r="I7648" s="2">
        <v>697</v>
      </c>
      <c r="J7648" s="2">
        <v>0</v>
      </c>
      <c r="K7648" s="2">
        <v>25031902</v>
      </c>
      <c r="L7648" s="3">
        <v>45791</v>
      </c>
      <c r="M7648" s="3">
        <v>47515</v>
      </c>
      <c r="N7648" s="2" t="s">
        <v>504</v>
      </c>
    </row>
    <row r="7649" spans="2:14" x14ac:dyDescent="0.25">
      <c r="B7649" s="2" t="s">
        <v>6009</v>
      </c>
      <c r="C7649" s="2" t="s">
        <v>6010</v>
      </c>
      <c r="D7649" s="2" t="s">
        <v>16</v>
      </c>
      <c r="E7649" s="2" t="s">
        <v>17</v>
      </c>
      <c r="F7649" s="2" t="s">
        <v>18</v>
      </c>
      <c r="G7649" s="2" t="s">
        <v>19</v>
      </c>
      <c r="H7649" s="2" t="s">
        <v>6008</v>
      </c>
      <c r="I7649" s="2">
        <v>697</v>
      </c>
      <c r="J7649" s="2">
        <v>0</v>
      </c>
      <c r="K7649" s="2">
        <v>25042902</v>
      </c>
      <c r="L7649" s="3">
        <v>45799</v>
      </c>
      <c r="M7649" s="3">
        <v>47543</v>
      </c>
      <c r="N7649" s="2" t="s">
        <v>504</v>
      </c>
    </row>
    <row r="7650" spans="2:14" x14ac:dyDescent="0.25">
      <c r="B7650" s="2" t="s">
        <v>6009</v>
      </c>
      <c r="C7650" s="2" t="s">
        <v>6010</v>
      </c>
      <c r="D7650" s="2" t="s">
        <v>16</v>
      </c>
      <c r="E7650" s="2" t="s">
        <v>17</v>
      </c>
      <c r="F7650" s="2" t="s">
        <v>18</v>
      </c>
      <c r="G7650" s="2" t="s">
        <v>19</v>
      </c>
      <c r="H7650" s="2" t="s">
        <v>6008</v>
      </c>
      <c r="I7650" s="2">
        <v>697</v>
      </c>
      <c r="J7650" s="2">
        <v>0</v>
      </c>
      <c r="K7650" s="2">
        <v>25050602</v>
      </c>
      <c r="L7650" s="3">
        <v>45799</v>
      </c>
      <c r="M7650" s="3">
        <v>47543</v>
      </c>
      <c r="N7650" s="2" t="s">
        <v>504</v>
      </c>
    </row>
    <row r="7651" spans="2:14" x14ac:dyDescent="0.25">
      <c r="B7651" s="2" t="s">
        <v>6009</v>
      </c>
      <c r="C7651" s="2" t="s">
        <v>6010</v>
      </c>
      <c r="D7651" s="2" t="s">
        <v>16</v>
      </c>
      <c r="E7651" s="2" t="s">
        <v>17</v>
      </c>
      <c r="F7651" s="2" t="s">
        <v>18</v>
      </c>
      <c r="G7651" s="2" t="s">
        <v>19</v>
      </c>
      <c r="H7651" s="2" t="s">
        <v>6008</v>
      </c>
      <c r="I7651" s="2">
        <v>697</v>
      </c>
      <c r="J7651" s="2">
        <v>0</v>
      </c>
      <c r="K7651" s="2">
        <v>25050602</v>
      </c>
      <c r="L7651" s="3">
        <v>45820</v>
      </c>
      <c r="M7651" s="3">
        <v>47574</v>
      </c>
      <c r="N7651" s="2" t="s">
        <v>504</v>
      </c>
    </row>
    <row r="7652" spans="2:14" x14ac:dyDescent="0.25">
      <c r="B7652" s="2" t="s">
        <v>6009</v>
      </c>
      <c r="C7652" s="2" t="s">
        <v>6010</v>
      </c>
      <c r="D7652" s="2" t="s">
        <v>16</v>
      </c>
      <c r="E7652" s="2" t="s">
        <v>17</v>
      </c>
      <c r="F7652" s="2" t="s">
        <v>18</v>
      </c>
      <c r="G7652" s="2" t="s">
        <v>19</v>
      </c>
      <c r="H7652" s="2" t="s">
        <v>6008</v>
      </c>
      <c r="I7652" s="2">
        <v>697</v>
      </c>
      <c r="J7652" s="2">
        <v>0</v>
      </c>
      <c r="K7652" s="2">
        <v>25070110</v>
      </c>
      <c r="L7652" s="3">
        <v>45882</v>
      </c>
      <c r="M7652" s="3">
        <v>47635</v>
      </c>
      <c r="N7652" s="2" t="s">
        <v>504</v>
      </c>
    </row>
    <row r="7653" spans="2:14" x14ac:dyDescent="0.25">
      <c r="B7653" s="2" t="s">
        <v>6009</v>
      </c>
      <c r="C7653" s="2" t="s">
        <v>6010</v>
      </c>
      <c r="D7653" s="2" t="s">
        <v>16</v>
      </c>
      <c r="E7653" s="2" t="s">
        <v>17</v>
      </c>
      <c r="F7653" s="2" t="s">
        <v>18</v>
      </c>
      <c r="G7653" s="2" t="s">
        <v>19</v>
      </c>
      <c r="H7653" s="2" t="s">
        <v>6008</v>
      </c>
      <c r="I7653" s="2">
        <v>697</v>
      </c>
      <c r="J7653" s="2">
        <v>17</v>
      </c>
      <c r="K7653" s="2">
        <v>25112602</v>
      </c>
      <c r="L7653" s="3">
        <v>46017</v>
      </c>
      <c r="M7653" s="3">
        <v>47757</v>
      </c>
      <c r="N7653" s="2" t="s">
        <v>504</v>
      </c>
    </row>
    <row r="7654" spans="2:14" x14ac:dyDescent="0.25">
      <c r="B7654" s="2" t="s">
        <v>6009</v>
      </c>
      <c r="C7654" s="2" t="s">
        <v>6010</v>
      </c>
      <c r="D7654" s="2" t="s">
        <v>16</v>
      </c>
      <c r="E7654" s="2" t="s">
        <v>17</v>
      </c>
      <c r="F7654" s="2" t="s">
        <v>18</v>
      </c>
      <c r="G7654" s="2" t="s">
        <v>19</v>
      </c>
      <c r="H7654" s="2" t="s">
        <v>6008</v>
      </c>
      <c r="I7654" s="2">
        <v>697</v>
      </c>
      <c r="J7654" s="2">
        <v>680</v>
      </c>
      <c r="K7654" s="2">
        <v>25120905</v>
      </c>
      <c r="L7654" s="3">
        <v>46017</v>
      </c>
      <c r="M7654" s="3">
        <v>47788</v>
      </c>
      <c r="N7654" s="2" t="s">
        <v>504</v>
      </c>
    </row>
    <row r="7655" spans="2:14" x14ac:dyDescent="0.25">
      <c r="B7655" s="2" t="s">
        <v>6009</v>
      </c>
      <c r="C7655" s="2" t="s">
        <v>6010</v>
      </c>
      <c r="D7655" s="2" t="s">
        <v>16</v>
      </c>
      <c r="E7655" s="2" t="s">
        <v>142</v>
      </c>
      <c r="F7655" s="2" t="s">
        <v>18</v>
      </c>
      <c r="G7655" s="2" t="s">
        <v>19</v>
      </c>
      <c r="H7655" s="2" t="s">
        <v>6008</v>
      </c>
      <c r="I7655" s="2">
        <v>697</v>
      </c>
      <c r="J7655" s="2">
        <v>0</v>
      </c>
      <c r="K7655" s="2">
        <v>25120905</v>
      </c>
      <c r="L7655" s="3">
        <v>46017</v>
      </c>
      <c r="M7655" s="3">
        <v>47788</v>
      </c>
      <c r="N7655" s="2" t="s">
        <v>504</v>
      </c>
    </row>
    <row r="7656" spans="2:14" x14ac:dyDescent="0.25">
      <c r="B7656" s="2" t="s">
        <v>6011</v>
      </c>
      <c r="C7656" s="2" t="s">
        <v>6012</v>
      </c>
      <c r="D7656" s="2" t="s">
        <v>16</v>
      </c>
      <c r="E7656" s="2" t="s">
        <v>17</v>
      </c>
      <c r="F7656" s="2" t="s">
        <v>18</v>
      </c>
      <c r="G7656" s="2" t="s">
        <v>19</v>
      </c>
      <c r="H7656" s="2" t="s">
        <v>6008</v>
      </c>
      <c r="I7656" s="2">
        <v>140</v>
      </c>
      <c r="J7656" s="2">
        <v>0</v>
      </c>
      <c r="K7656" s="2">
        <v>24072502</v>
      </c>
      <c r="L7656" s="3">
        <v>44958</v>
      </c>
      <c r="M7656" s="3">
        <v>47270</v>
      </c>
      <c r="N7656" s="2" t="s">
        <v>504</v>
      </c>
    </row>
    <row r="7657" spans="2:14" x14ac:dyDescent="0.25">
      <c r="B7657" s="2" t="s">
        <v>6011</v>
      </c>
      <c r="C7657" s="2" t="s">
        <v>6012</v>
      </c>
      <c r="D7657" s="2" t="s">
        <v>16</v>
      </c>
      <c r="E7657" s="2" t="s">
        <v>17</v>
      </c>
      <c r="F7657" s="2" t="s">
        <v>18</v>
      </c>
      <c r="G7657" s="2" t="s">
        <v>19</v>
      </c>
      <c r="H7657" s="2" t="s">
        <v>6008</v>
      </c>
      <c r="I7657" s="2">
        <v>140</v>
      </c>
      <c r="J7657" s="2">
        <v>0</v>
      </c>
      <c r="K7657" s="2">
        <v>25020513</v>
      </c>
      <c r="L7657" s="3">
        <v>45724</v>
      </c>
      <c r="M7657" s="3">
        <v>47484</v>
      </c>
      <c r="N7657" s="2" t="s">
        <v>504</v>
      </c>
    </row>
    <row r="7658" spans="2:14" x14ac:dyDescent="0.25">
      <c r="B7658" s="2" t="s">
        <v>6011</v>
      </c>
      <c r="C7658" s="2" t="s">
        <v>6012</v>
      </c>
      <c r="D7658" s="2" t="s">
        <v>16</v>
      </c>
      <c r="E7658" s="2" t="s">
        <v>17</v>
      </c>
      <c r="F7658" s="2" t="s">
        <v>18</v>
      </c>
      <c r="G7658" s="2" t="s">
        <v>19</v>
      </c>
      <c r="H7658" s="2" t="s">
        <v>6008</v>
      </c>
      <c r="I7658" s="2">
        <v>140</v>
      </c>
      <c r="J7658" s="2">
        <v>0</v>
      </c>
      <c r="K7658" s="2">
        <v>25020513</v>
      </c>
      <c r="L7658" s="3">
        <v>45727</v>
      </c>
      <c r="M7658" s="3">
        <v>47515</v>
      </c>
      <c r="N7658" s="2" t="s">
        <v>504</v>
      </c>
    </row>
    <row r="7659" spans="2:14" x14ac:dyDescent="0.25">
      <c r="B7659" s="2" t="s">
        <v>6011</v>
      </c>
      <c r="C7659" s="2" t="s">
        <v>6012</v>
      </c>
      <c r="D7659" s="2" t="s">
        <v>16</v>
      </c>
      <c r="E7659" s="2" t="s">
        <v>17</v>
      </c>
      <c r="F7659" s="2" t="s">
        <v>18</v>
      </c>
      <c r="G7659" s="2" t="s">
        <v>19</v>
      </c>
      <c r="H7659" s="2" t="s">
        <v>6008</v>
      </c>
      <c r="I7659" s="2">
        <v>140</v>
      </c>
      <c r="J7659" s="2">
        <v>0</v>
      </c>
      <c r="K7659" s="2">
        <v>25041103</v>
      </c>
      <c r="L7659" s="3">
        <v>45799</v>
      </c>
      <c r="M7659" s="3">
        <v>47543</v>
      </c>
      <c r="N7659" s="2" t="s">
        <v>504</v>
      </c>
    </row>
    <row r="7660" spans="2:14" x14ac:dyDescent="0.25">
      <c r="B7660" s="2" t="s">
        <v>6011</v>
      </c>
      <c r="C7660" s="2" t="s">
        <v>6012</v>
      </c>
      <c r="D7660" s="2" t="s">
        <v>16</v>
      </c>
      <c r="E7660" s="2" t="s">
        <v>17</v>
      </c>
      <c r="F7660" s="2" t="s">
        <v>18</v>
      </c>
      <c r="G7660" s="2" t="s">
        <v>19</v>
      </c>
      <c r="H7660" s="2" t="s">
        <v>6008</v>
      </c>
      <c r="I7660" s="2">
        <v>140</v>
      </c>
      <c r="J7660" s="2">
        <v>0</v>
      </c>
      <c r="K7660" s="2">
        <v>25052802</v>
      </c>
      <c r="L7660" s="3">
        <v>45833</v>
      </c>
      <c r="M7660" s="3">
        <v>47574</v>
      </c>
      <c r="N7660" s="2" t="s">
        <v>504</v>
      </c>
    </row>
    <row r="7661" spans="2:14" x14ac:dyDescent="0.25">
      <c r="B7661" s="2" t="s">
        <v>6011</v>
      </c>
      <c r="C7661" s="2" t="s">
        <v>6012</v>
      </c>
      <c r="D7661" s="2" t="s">
        <v>16</v>
      </c>
      <c r="E7661" s="2" t="s">
        <v>17</v>
      </c>
      <c r="F7661" s="2" t="s">
        <v>18</v>
      </c>
      <c r="G7661" s="2" t="s">
        <v>19</v>
      </c>
      <c r="H7661" s="2" t="s">
        <v>6008</v>
      </c>
      <c r="I7661" s="2">
        <v>140</v>
      </c>
      <c r="J7661" s="2">
        <v>0</v>
      </c>
      <c r="K7661" s="2">
        <v>25080706</v>
      </c>
      <c r="L7661" s="3">
        <v>45882</v>
      </c>
      <c r="M7661" s="3">
        <v>47665</v>
      </c>
      <c r="N7661" s="2" t="s">
        <v>504</v>
      </c>
    </row>
    <row r="7662" spans="2:14" x14ac:dyDescent="0.25">
      <c r="B7662" s="2" t="s">
        <v>6011</v>
      </c>
      <c r="C7662" s="2" t="s">
        <v>6012</v>
      </c>
      <c r="D7662" s="2" t="s">
        <v>16</v>
      </c>
      <c r="E7662" s="2" t="s">
        <v>17</v>
      </c>
      <c r="F7662" s="2" t="s">
        <v>18</v>
      </c>
      <c r="G7662" s="2" t="s">
        <v>19</v>
      </c>
      <c r="H7662" s="2" t="s">
        <v>6008</v>
      </c>
      <c r="I7662" s="2">
        <v>140</v>
      </c>
      <c r="J7662" s="2">
        <v>140</v>
      </c>
      <c r="K7662" s="2">
        <v>25121214</v>
      </c>
      <c r="L7662" s="3">
        <v>46130</v>
      </c>
      <c r="M7662" s="3">
        <v>47788</v>
      </c>
      <c r="N7662" s="2" t="s">
        <v>504</v>
      </c>
    </row>
    <row r="7663" spans="2:14" x14ac:dyDescent="0.25">
      <c r="B7663" s="2" t="s">
        <v>6011</v>
      </c>
      <c r="C7663" s="2" t="s">
        <v>6012</v>
      </c>
      <c r="D7663" s="2" t="s">
        <v>16</v>
      </c>
      <c r="E7663" s="2" t="s">
        <v>142</v>
      </c>
      <c r="F7663" s="2" t="s">
        <v>18</v>
      </c>
      <c r="G7663" s="2" t="s">
        <v>19</v>
      </c>
      <c r="H7663" s="2" t="s">
        <v>6008</v>
      </c>
      <c r="I7663" s="2">
        <v>140</v>
      </c>
      <c r="J7663" s="2">
        <v>0</v>
      </c>
      <c r="K7663" s="2">
        <v>25080706</v>
      </c>
      <c r="L7663" s="3">
        <v>45882</v>
      </c>
      <c r="M7663" s="3">
        <v>47665</v>
      </c>
      <c r="N7663" s="2" t="s">
        <v>504</v>
      </c>
    </row>
    <row r="7664" spans="2:14" x14ac:dyDescent="0.25">
      <c r="B7664" s="2" t="s">
        <v>6013</v>
      </c>
      <c r="C7664" s="2" t="s">
        <v>6014</v>
      </c>
      <c r="D7664" s="2" t="s">
        <v>16</v>
      </c>
      <c r="E7664" s="2" t="s">
        <v>17</v>
      </c>
      <c r="F7664" s="2" t="s">
        <v>18</v>
      </c>
      <c r="G7664" s="2" t="s">
        <v>19</v>
      </c>
      <c r="H7664" s="2" t="s">
        <v>6015</v>
      </c>
      <c r="I7664" s="2">
        <v>0</v>
      </c>
      <c r="J7664" s="2">
        <v>0</v>
      </c>
      <c r="K7664" s="2">
        <v>1022023</v>
      </c>
      <c r="L7664" s="3">
        <v>44958</v>
      </c>
      <c r="M7664" s="3">
        <v>46054</v>
      </c>
      <c r="N7664" s="2" t="s">
        <v>21</v>
      </c>
    </row>
    <row r="7665" spans="2:14" x14ac:dyDescent="0.25">
      <c r="B7665" s="2" t="s">
        <v>6016</v>
      </c>
      <c r="C7665" s="2" t="s">
        <v>6017</v>
      </c>
      <c r="D7665" s="2" t="s">
        <v>16</v>
      </c>
      <c r="E7665" s="2" t="s">
        <v>17</v>
      </c>
      <c r="F7665" s="2" t="s">
        <v>18</v>
      </c>
      <c r="G7665" s="2" t="s">
        <v>175</v>
      </c>
      <c r="H7665" s="2" t="s">
        <v>6018</v>
      </c>
      <c r="I7665" s="2">
        <v>3373</v>
      </c>
      <c r="J7665" s="2">
        <v>0</v>
      </c>
      <c r="K7665" s="2" t="s">
        <v>6019</v>
      </c>
      <c r="L7665" s="3">
        <v>45912</v>
      </c>
      <c r="M7665" s="3">
        <v>46935</v>
      </c>
      <c r="N7665" s="2" t="s">
        <v>1881</v>
      </c>
    </row>
    <row r="7666" spans="2:14" x14ac:dyDescent="0.25">
      <c r="B7666" s="2" t="s">
        <v>6016</v>
      </c>
      <c r="C7666" s="2" t="s">
        <v>6017</v>
      </c>
      <c r="D7666" s="2" t="s">
        <v>16</v>
      </c>
      <c r="E7666" s="2" t="s">
        <v>17</v>
      </c>
      <c r="F7666" s="2" t="s">
        <v>18</v>
      </c>
      <c r="G7666" s="2" t="s">
        <v>175</v>
      </c>
      <c r="H7666" s="2" t="s">
        <v>6018</v>
      </c>
      <c r="I7666" s="2">
        <v>3373</v>
      </c>
      <c r="J7666" s="2">
        <v>0</v>
      </c>
      <c r="K7666" s="2" t="s">
        <v>6020</v>
      </c>
      <c r="L7666" s="3">
        <v>45986</v>
      </c>
      <c r="M7666" s="3">
        <v>46935</v>
      </c>
      <c r="N7666" s="2" t="s">
        <v>1881</v>
      </c>
    </row>
    <row r="7667" spans="2:14" x14ac:dyDescent="0.25">
      <c r="B7667" s="2" t="s">
        <v>6016</v>
      </c>
      <c r="C7667" s="2" t="s">
        <v>6017</v>
      </c>
      <c r="D7667" s="2" t="s">
        <v>16</v>
      </c>
      <c r="E7667" s="2" t="s">
        <v>17</v>
      </c>
      <c r="F7667" s="2" t="s">
        <v>18</v>
      </c>
      <c r="G7667" s="2" t="s">
        <v>175</v>
      </c>
      <c r="H7667" s="2" t="s">
        <v>6018</v>
      </c>
      <c r="I7667" s="2">
        <v>3373</v>
      </c>
      <c r="J7667" s="2">
        <v>0</v>
      </c>
      <c r="K7667" s="2" t="s">
        <v>6021</v>
      </c>
      <c r="L7667" s="3">
        <v>46011</v>
      </c>
      <c r="M7667" s="3">
        <v>46935</v>
      </c>
      <c r="N7667" s="2" t="s">
        <v>1881</v>
      </c>
    </row>
    <row r="7668" spans="2:14" x14ac:dyDescent="0.25">
      <c r="B7668" s="2" t="s">
        <v>6016</v>
      </c>
      <c r="C7668" s="2" t="s">
        <v>6017</v>
      </c>
      <c r="D7668" s="2" t="s">
        <v>16</v>
      </c>
      <c r="E7668" s="2" t="s">
        <v>17</v>
      </c>
      <c r="F7668" s="2" t="s">
        <v>18</v>
      </c>
      <c r="G7668" s="2" t="s">
        <v>175</v>
      </c>
      <c r="H7668" s="2" t="s">
        <v>6018</v>
      </c>
      <c r="I7668" s="2">
        <v>3373</v>
      </c>
      <c r="J7668" s="2">
        <v>0</v>
      </c>
      <c r="K7668" s="2" t="s">
        <v>6022</v>
      </c>
      <c r="L7668" s="3">
        <v>46052</v>
      </c>
      <c r="M7668" s="3">
        <v>47058</v>
      </c>
      <c r="N7668" s="2" t="s">
        <v>1881</v>
      </c>
    </row>
    <row r="7669" spans="2:14" x14ac:dyDescent="0.25">
      <c r="B7669" s="2" t="s">
        <v>6016</v>
      </c>
      <c r="C7669" s="2" t="s">
        <v>6017</v>
      </c>
      <c r="D7669" s="2" t="s">
        <v>16</v>
      </c>
      <c r="E7669" s="2" t="s">
        <v>17</v>
      </c>
      <c r="F7669" s="2" t="s">
        <v>18</v>
      </c>
      <c r="G7669" s="2" t="s">
        <v>175</v>
      </c>
      <c r="H7669" s="2" t="s">
        <v>6018</v>
      </c>
      <c r="I7669" s="2">
        <v>3373</v>
      </c>
      <c r="J7669" s="2">
        <v>1173</v>
      </c>
      <c r="K7669" s="2" t="s">
        <v>6023</v>
      </c>
      <c r="L7669" s="3">
        <v>46148</v>
      </c>
      <c r="M7669" s="3">
        <v>47150</v>
      </c>
      <c r="N7669" s="2" t="s">
        <v>1881</v>
      </c>
    </row>
    <row r="7670" spans="2:14" x14ac:dyDescent="0.25">
      <c r="B7670" s="2" t="s">
        <v>6016</v>
      </c>
      <c r="C7670" s="2" t="s">
        <v>6017</v>
      </c>
      <c r="D7670" s="2" t="s">
        <v>16</v>
      </c>
      <c r="E7670" s="2" t="s">
        <v>17</v>
      </c>
      <c r="F7670" s="2" t="s">
        <v>18</v>
      </c>
      <c r="G7670" s="2" t="s">
        <v>175</v>
      </c>
      <c r="H7670" s="2" t="s">
        <v>6018</v>
      </c>
      <c r="I7670" s="2">
        <v>3373</v>
      </c>
      <c r="J7670" s="2">
        <v>2200</v>
      </c>
      <c r="K7670" s="2" t="s">
        <v>6024</v>
      </c>
      <c r="L7670" s="3">
        <v>46197</v>
      </c>
      <c r="M7670" s="3">
        <v>47209</v>
      </c>
      <c r="N7670" s="2" t="s">
        <v>1881</v>
      </c>
    </row>
    <row r="7671" spans="2:14" x14ac:dyDescent="0.25">
      <c r="B7671" s="2" t="s">
        <v>6016</v>
      </c>
      <c r="C7671" s="2" t="s">
        <v>6017</v>
      </c>
      <c r="D7671" s="2" t="s">
        <v>16</v>
      </c>
      <c r="E7671" s="2" t="s">
        <v>17</v>
      </c>
      <c r="F7671" s="2" t="s">
        <v>18</v>
      </c>
      <c r="G7671" s="2" t="s">
        <v>175</v>
      </c>
      <c r="H7671" s="2" t="s">
        <v>6018</v>
      </c>
      <c r="I7671" s="2">
        <v>3373</v>
      </c>
      <c r="J7671" s="2">
        <v>0</v>
      </c>
      <c r="K7671" s="2" t="s">
        <v>470</v>
      </c>
      <c r="L7671" s="2" t="s">
        <v>30</v>
      </c>
      <c r="M7671" s="2" t="s">
        <v>30</v>
      </c>
      <c r="N7671" s="2" t="s">
        <v>1881</v>
      </c>
    </row>
    <row r="7672" spans="2:14" x14ac:dyDescent="0.25">
      <c r="B7672" s="2" t="s">
        <v>6016</v>
      </c>
      <c r="C7672" s="2" t="s">
        <v>6017</v>
      </c>
      <c r="D7672" s="2" t="s">
        <v>16</v>
      </c>
      <c r="E7672" s="2" t="s">
        <v>17</v>
      </c>
      <c r="F7672" s="2" t="s">
        <v>18</v>
      </c>
      <c r="G7672" s="2" t="s">
        <v>175</v>
      </c>
      <c r="H7672" s="2" t="s">
        <v>6018</v>
      </c>
      <c r="I7672" s="2">
        <v>3373</v>
      </c>
      <c r="J7672" s="2">
        <v>0</v>
      </c>
      <c r="K7672" s="2" t="s">
        <v>6025</v>
      </c>
      <c r="L7672" s="3">
        <v>45869</v>
      </c>
      <c r="M7672" s="3">
        <v>46661</v>
      </c>
      <c r="N7672" s="2" t="s">
        <v>1881</v>
      </c>
    </row>
    <row r="7673" spans="2:14" x14ac:dyDescent="0.25">
      <c r="B7673" s="2" t="s">
        <v>6016</v>
      </c>
      <c r="C7673" s="2" t="s">
        <v>6017</v>
      </c>
      <c r="D7673" s="2" t="s">
        <v>16</v>
      </c>
      <c r="E7673" s="2" t="s">
        <v>17</v>
      </c>
      <c r="F7673" s="2" t="s">
        <v>18</v>
      </c>
      <c r="G7673" s="2" t="s">
        <v>175</v>
      </c>
      <c r="H7673" s="2" t="s">
        <v>6018</v>
      </c>
      <c r="I7673" s="2">
        <v>3373</v>
      </c>
      <c r="J7673" s="2">
        <v>0</v>
      </c>
      <c r="K7673" s="2" t="s">
        <v>6026</v>
      </c>
      <c r="L7673" s="3">
        <v>44958</v>
      </c>
      <c r="M7673" s="3">
        <v>46692</v>
      </c>
      <c r="N7673" s="2" t="s">
        <v>1881</v>
      </c>
    </row>
    <row r="7674" spans="2:14" x14ac:dyDescent="0.25">
      <c r="B7674" s="2" t="s">
        <v>6016</v>
      </c>
      <c r="C7674" s="2" t="s">
        <v>6017</v>
      </c>
      <c r="D7674" s="2" t="s">
        <v>16</v>
      </c>
      <c r="E7674" s="2" t="s">
        <v>17</v>
      </c>
      <c r="F7674" s="2" t="s">
        <v>18</v>
      </c>
      <c r="G7674" s="2" t="s">
        <v>175</v>
      </c>
      <c r="H7674" s="2" t="s">
        <v>6018</v>
      </c>
      <c r="I7674" s="2">
        <v>3373</v>
      </c>
      <c r="J7674" s="2">
        <v>0</v>
      </c>
      <c r="K7674" s="2" t="s">
        <v>6027</v>
      </c>
      <c r="L7674" s="3">
        <v>45734</v>
      </c>
      <c r="M7674" s="3">
        <v>46753</v>
      </c>
      <c r="N7674" s="2" t="s">
        <v>1881</v>
      </c>
    </row>
    <row r="7675" spans="2:14" x14ac:dyDescent="0.25">
      <c r="B7675" s="2" t="s">
        <v>6016</v>
      </c>
      <c r="C7675" s="2" t="s">
        <v>6017</v>
      </c>
      <c r="D7675" s="2" t="s">
        <v>16</v>
      </c>
      <c r="E7675" s="2" t="s">
        <v>17</v>
      </c>
      <c r="F7675" s="2" t="s">
        <v>18</v>
      </c>
      <c r="G7675" s="2" t="s">
        <v>175</v>
      </c>
      <c r="H7675" s="2" t="s">
        <v>6018</v>
      </c>
      <c r="I7675" s="2">
        <v>3373</v>
      </c>
      <c r="J7675" s="2">
        <v>0</v>
      </c>
      <c r="K7675" s="2" t="s">
        <v>6028</v>
      </c>
      <c r="L7675" s="3">
        <v>45832</v>
      </c>
      <c r="M7675" s="3">
        <v>46813</v>
      </c>
      <c r="N7675" s="2" t="s">
        <v>1881</v>
      </c>
    </row>
    <row r="7676" spans="2:14" x14ac:dyDescent="0.25">
      <c r="B7676" s="2" t="s">
        <v>6016</v>
      </c>
      <c r="C7676" s="2" t="s">
        <v>6017</v>
      </c>
      <c r="D7676" s="2" t="s">
        <v>16</v>
      </c>
      <c r="E7676" s="2" t="s">
        <v>17</v>
      </c>
      <c r="F7676" s="2" t="s">
        <v>18</v>
      </c>
      <c r="G7676" s="2" t="s">
        <v>175</v>
      </c>
      <c r="H7676" s="2" t="s">
        <v>6018</v>
      </c>
      <c r="I7676" s="2">
        <v>3373</v>
      </c>
      <c r="J7676" s="2">
        <v>0</v>
      </c>
      <c r="K7676" s="2" t="s">
        <v>6029</v>
      </c>
      <c r="L7676" s="3">
        <v>45912</v>
      </c>
      <c r="M7676" s="3">
        <v>46874</v>
      </c>
      <c r="N7676" s="2" t="s">
        <v>1881</v>
      </c>
    </row>
    <row r="7677" spans="2:14" x14ac:dyDescent="0.25">
      <c r="B7677" s="2" t="s">
        <v>6016</v>
      </c>
      <c r="C7677" s="2" t="s">
        <v>6017</v>
      </c>
      <c r="D7677" s="2" t="s">
        <v>16</v>
      </c>
      <c r="E7677" s="2" t="s">
        <v>17</v>
      </c>
      <c r="F7677" s="2" t="s">
        <v>18</v>
      </c>
      <c r="G7677" s="2" t="s">
        <v>175</v>
      </c>
      <c r="H7677" s="2" t="s">
        <v>6018</v>
      </c>
      <c r="I7677" s="2">
        <v>3373</v>
      </c>
      <c r="J7677" s="2">
        <v>0</v>
      </c>
      <c r="K7677" s="2" t="s">
        <v>6030</v>
      </c>
      <c r="L7677" s="3">
        <v>45912</v>
      </c>
      <c r="M7677" s="3">
        <v>46905</v>
      </c>
      <c r="N7677" s="2" t="s">
        <v>1881</v>
      </c>
    </row>
    <row r="7678" spans="2:14" x14ac:dyDescent="0.25">
      <c r="B7678" s="2" t="s">
        <v>6016</v>
      </c>
      <c r="C7678" s="2" t="s">
        <v>6017</v>
      </c>
      <c r="D7678" s="2" t="s">
        <v>16</v>
      </c>
      <c r="E7678" s="2" t="s">
        <v>142</v>
      </c>
      <c r="F7678" s="2" t="s">
        <v>18</v>
      </c>
      <c r="G7678" s="2" t="s">
        <v>175</v>
      </c>
      <c r="H7678" s="2" t="s">
        <v>6018</v>
      </c>
      <c r="I7678" s="2">
        <v>3373</v>
      </c>
      <c r="J7678" s="2">
        <v>0</v>
      </c>
      <c r="K7678" s="2" t="s">
        <v>6027</v>
      </c>
      <c r="L7678" s="3">
        <v>45734</v>
      </c>
      <c r="M7678" s="3">
        <v>46753</v>
      </c>
      <c r="N7678" s="2" t="s">
        <v>1881</v>
      </c>
    </row>
    <row r="7679" spans="2:14" x14ac:dyDescent="0.25">
      <c r="B7679" s="2" t="s">
        <v>6031</v>
      </c>
      <c r="C7679" s="2" t="s">
        <v>6032</v>
      </c>
      <c r="D7679" s="2" t="s">
        <v>16</v>
      </c>
      <c r="E7679" s="2" t="s">
        <v>75</v>
      </c>
      <c r="F7679" s="2" t="s">
        <v>18</v>
      </c>
      <c r="G7679" s="2" t="s">
        <v>19</v>
      </c>
      <c r="H7679" s="2" t="s">
        <v>6033</v>
      </c>
      <c r="I7679" s="2">
        <v>864</v>
      </c>
      <c r="J7679" s="2">
        <v>0</v>
      </c>
      <c r="K7679" s="2">
        <v>27172901</v>
      </c>
      <c r="L7679" s="3">
        <v>46056</v>
      </c>
      <c r="M7679" s="3">
        <v>45139</v>
      </c>
      <c r="N7679" s="2" t="s">
        <v>153</v>
      </c>
    </row>
    <row r="7680" spans="2:14" x14ac:dyDescent="0.25">
      <c r="B7680" s="2" t="s">
        <v>6031</v>
      </c>
      <c r="C7680" s="2" t="s">
        <v>6032</v>
      </c>
      <c r="D7680" s="2" t="s">
        <v>16</v>
      </c>
      <c r="E7680" s="2" t="s">
        <v>17</v>
      </c>
      <c r="F7680" s="2" t="s">
        <v>18</v>
      </c>
      <c r="G7680" s="2" t="s">
        <v>19</v>
      </c>
      <c r="H7680" s="2" t="s">
        <v>6033</v>
      </c>
      <c r="I7680" s="2">
        <v>864</v>
      </c>
      <c r="J7680" s="2">
        <v>0</v>
      </c>
      <c r="K7680" s="2">
        <v>15193201</v>
      </c>
      <c r="L7680" s="3">
        <v>44958</v>
      </c>
      <c r="M7680" s="3">
        <v>46296</v>
      </c>
      <c r="N7680" s="2" t="s">
        <v>153</v>
      </c>
    </row>
    <row r="7681" spans="2:14" x14ac:dyDescent="0.25">
      <c r="B7681" s="2" t="s">
        <v>6031</v>
      </c>
      <c r="C7681" s="2" t="s">
        <v>6032</v>
      </c>
      <c r="D7681" s="2" t="s">
        <v>16</v>
      </c>
      <c r="E7681" s="2" t="s">
        <v>17</v>
      </c>
      <c r="F7681" s="2" t="s">
        <v>18</v>
      </c>
      <c r="G7681" s="2" t="s">
        <v>19</v>
      </c>
      <c r="H7681" s="2" t="s">
        <v>6033</v>
      </c>
      <c r="I7681" s="2">
        <v>864</v>
      </c>
      <c r="J7681" s="2">
        <v>850</v>
      </c>
      <c r="K7681" s="2">
        <v>17103501</v>
      </c>
      <c r="L7681" s="3">
        <v>46192</v>
      </c>
      <c r="M7681" s="3">
        <v>47270</v>
      </c>
      <c r="N7681" s="2" t="s">
        <v>153</v>
      </c>
    </row>
    <row r="7682" spans="2:14" x14ac:dyDescent="0.25">
      <c r="B7682" s="2" t="s">
        <v>6031</v>
      </c>
      <c r="C7682" s="2" t="s">
        <v>6032</v>
      </c>
      <c r="D7682" s="2" t="s">
        <v>16</v>
      </c>
      <c r="E7682" s="2" t="s">
        <v>17</v>
      </c>
      <c r="F7682" s="2" t="s">
        <v>18</v>
      </c>
      <c r="G7682" s="2" t="s">
        <v>19</v>
      </c>
      <c r="H7682" s="2" t="s">
        <v>6033</v>
      </c>
      <c r="I7682" s="2">
        <v>864</v>
      </c>
      <c r="J7682" s="2">
        <v>0</v>
      </c>
      <c r="K7682" s="2">
        <v>21203101</v>
      </c>
      <c r="L7682" s="3">
        <v>44958</v>
      </c>
      <c r="M7682" s="3">
        <v>45962</v>
      </c>
      <c r="N7682" s="2" t="s">
        <v>153</v>
      </c>
    </row>
    <row r="7683" spans="2:14" x14ac:dyDescent="0.25">
      <c r="B7683" s="2" t="s">
        <v>6031</v>
      </c>
      <c r="C7683" s="2" t="s">
        <v>6032</v>
      </c>
      <c r="D7683" s="2" t="s">
        <v>16</v>
      </c>
      <c r="E7683" s="2" t="s">
        <v>17</v>
      </c>
      <c r="F7683" s="2" t="s">
        <v>18</v>
      </c>
      <c r="G7683" s="2" t="s">
        <v>19</v>
      </c>
      <c r="H7683" s="2" t="s">
        <v>6033</v>
      </c>
      <c r="I7683" s="2">
        <v>864</v>
      </c>
      <c r="J7683" s="2">
        <v>0</v>
      </c>
      <c r="K7683" s="2">
        <v>27172901</v>
      </c>
      <c r="L7683" s="3">
        <v>46056</v>
      </c>
      <c r="M7683" s="3">
        <v>45139</v>
      </c>
      <c r="N7683" s="2" t="s">
        <v>153</v>
      </c>
    </row>
    <row r="7684" spans="2:14" x14ac:dyDescent="0.25">
      <c r="B7684" s="2" t="s">
        <v>6031</v>
      </c>
      <c r="C7684" s="2" t="s">
        <v>6032</v>
      </c>
      <c r="D7684" s="2" t="s">
        <v>16</v>
      </c>
      <c r="E7684" s="2" t="s">
        <v>17</v>
      </c>
      <c r="F7684" s="2" t="s">
        <v>18</v>
      </c>
      <c r="G7684" s="2" t="s">
        <v>19</v>
      </c>
      <c r="H7684" s="2" t="s">
        <v>6033</v>
      </c>
      <c r="I7684" s="2">
        <v>864</v>
      </c>
      <c r="J7684" s="2">
        <v>0</v>
      </c>
      <c r="K7684" s="2">
        <v>28183101</v>
      </c>
      <c r="L7684" s="3">
        <v>44958</v>
      </c>
      <c r="M7684" s="3">
        <v>45901</v>
      </c>
      <c r="N7684" s="2" t="s">
        <v>153</v>
      </c>
    </row>
    <row r="7685" spans="2:14" x14ac:dyDescent="0.25">
      <c r="B7685" s="2" t="s">
        <v>6031</v>
      </c>
      <c r="C7685" s="2" t="s">
        <v>6032</v>
      </c>
      <c r="D7685" s="2" t="s">
        <v>16</v>
      </c>
      <c r="E7685" s="2" t="s">
        <v>17</v>
      </c>
      <c r="F7685" s="2" t="s">
        <v>18</v>
      </c>
      <c r="G7685" s="2" t="s">
        <v>19</v>
      </c>
      <c r="H7685" s="2" t="s">
        <v>6033</v>
      </c>
      <c r="I7685" s="2">
        <v>864</v>
      </c>
      <c r="J7685" s="2">
        <v>14</v>
      </c>
      <c r="K7685" s="2">
        <v>29193201</v>
      </c>
      <c r="L7685" s="3">
        <v>44958</v>
      </c>
      <c r="M7685" s="3">
        <v>46296</v>
      </c>
      <c r="N7685" s="2" t="s">
        <v>153</v>
      </c>
    </row>
    <row r="7686" spans="2:14" x14ac:dyDescent="0.25">
      <c r="B7686" s="2" t="s">
        <v>6034</v>
      </c>
      <c r="C7686" s="2" t="s">
        <v>6035</v>
      </c>
      <c r="D7686" s="2" t="s">
        <v>16</v>
      </c>
      <c r="E7686" s="2" t="s">
        <v>17</v>
      </c>
      <c r="F7686" s="2" t="s">
        <v>18</v>
      </c>
      <c r="G7686" s="2" t="s">
        <v>19</v>
      </c>
      <c r="H7686" s="2" t="s">
        <v>6033</v>
      </c>
      <c r="I7686" s="2">
        <v>844</v>
      </c>
      <c r="J7686" s="2">
        <v>810</v>
      </c>
      <c r="K7686" s="2">
        <v>15193401</v>
      </c>
      <c r="L7686" s="3">
        <v>45951</v>
      </c>
      <c r="M7686" s="3">
        <v>47027</v>
      </c>
      <c r="N7686" s="2" t="s">
        <v>153</v>
      </c>
    </row>
    <row r="7687" spans="2:14" x14ac:dyDescent="0.25">
      <c r="B7687" s="2" t="s">
        <v>6034</v>
      </c>
      <c r="C7687" s="2" t="s">
        <v>6035</v>
      </c>
      <c r="D7687" s="2" t="s">
        <v>16</v>
      </c>
      <c r="E7687" s="2" t="s">
        <v>17</v>
      </c>
      <c r="F7687" s="2" t="s">
        <v>18</v>
      </c>
      <c r="G7687" s="2" t="s">
        <v>19</v>
      </c>
      <c r="H7687" s="2" t="s">
        <v>6033</v>
      </c>
      <c r="I7687" s="2">
        <v>844</v>
      </c>
      <c r="J7687" s="2">
        <v>0</v>
      </c>
      <c r="K7687" s="2">
        <v>26193201</v>
      </c>
      <c r="L7687" s="3">
        <v>44958</v>
      </c>
      <c r="M7687" s="3">
        <v>46296</v>
      </c>
      <c r="N7687" s="2" t="s">
        <v>153</v>
      </c>
    </row>
    <row r="7688" spans="2:14" x14ac:dyDescent="0.25">
      <c r="B7688" s="2" t="s">
        <v>6034</v>
      </c>
      <c r="C7688" s="2" t="s">
        <v>6035</v>
      </c>
      <c r="D7688" s="2" t="s">
        <v>16</v>
      </c>
      <c r="E7688" s="2" t="s">
        <v>17</v>
      </c>
      <c r="F7688" s="2" t="s">
        <v>18</v>
      </c>
      <c r="G7688" s="2" t="s">
        <v>19</v>
      </c>
      <c r="H7688" s="2" t="s">
        <v>6033</v>
      </c>
      <c r="I7688" s="2">
        <v>844</v>
      </c>
      <c r="J7688" s="2">
        <v>4</v>
      </c>
      <c r="K7688" s="2">
        <v>33153401</v>
      </c>
      <c r="L7688" s="3">
        <v>45856</v>
      </c>
      <c r="M7688" s="3">
        <v>46935</v>
      </c>
      <c r="N7688" s="2" t="s">
        <v>153</v>
      </c>
    </row>
    <row r="7689" spans="2:14" x14ac:dyDescent="0.25">
      <c r="B7689" s="2" t="s">
        <v>6034</v>
      </c>
      <c r="C7689" s="2" t="s">
        <v>6035</v>
      </c>
      <c r="D7689" s="2" t="s">
        <v>16</v>
      </c>
      <c r="E7689" s="2" t="s">
        <v>181</v>
      </c>
      <c r="F7689" s="2" t="s">
        <v>18</v>
      </c>
      <c r="G7689" s="2" t="s">
        <v>19</v>
      </c>
      <c r="H7689" s="2" t="s">
        <v>6033</v>
      </c>
      <c r="I7689" s="2">
        <v>844</v>
      </c>
      <c r="J7689" s="2">
        <v>30</v>
      </c>
      <c r="K7689" s="2">
        <v>15193401</v>
      </c>
      <c r="L7689" s="3">
        <v>45951</v>
      </c>
      <c r="M7689" s="3">
        <v>47027</v>
      </c>
      <c r="N7689" s="2" t="s">
        <v>153</v>
      </c>
    </row>
    <row r="7690" spans="2:14" x14ac:dyDescent="0.25">
      <c r="B7690" s="2" t="s">
        <v>6036</v>
      </c>
      <c r="C7690" s="2" t="s">
        <v>6037</v>
      </c>
      <c r="D7690" s="2" t="s">
        <v>16</v>
      </c>
      <c r="E7690" s="2" t="s">
        <v>17</v>
      </c>
      <c r="F7690" s="2" t="s">
        <v>18</v>
      </c>
      <c r="G7690" s="2" t="s">
        <v>90</v>
      </c>
      <c r="H7690" s="2" t="s">
        <v>6038</v>
      </c>
      <c r="I7690" s="2">
        <v>0</v>
      </c>
      <c r="J7690" s="2">
        <v>0</v>
      </c>
      <c r="K7690" s="2" t="s">
        <v>6039</v>
      </c>
      <c r="L7690" s="3">
        <v>44958</v>
      </c>
      <c r="M7690" s="3">
        <v>46023</v>
      </c>
      <c r="N7690" s="2" t="s">
        <v>337</v>
      </c>
    </row>
    <row r="7691" spans="2:14" x14ac:dyDescent="0.25">
      <c r="B7691" s="2" t="s">
        <v>6040</v>
      </c>
      <c r="C7691" s="2" t="s">
        <v>6041</v>
      </c>
      <c r="D7691" s="2" t="s">
        <v>16</v>
      </c>
      <c r="E7691" s="2" t="s">
        <v>17</v>
      </c>
      <c r="F7691" s="2" t="s">
        <v>18</v>
      </c>
      <c r="G7691" s="2" t="s">
        <v>90</v>
      </c>
      <c r="H7691" s="2" t="s">
        <v>6038</v>
      </c>
      <c r="I7691" s="2">
        <v>0</v>
      </c>
      <c r="J7691" s="2">
        <v>0</v>
      </c>
      <c r="K7691" s="2" t="s">
        <v>470</v>
      </c>
      <c r="L7691" s="2" t="s">
        <v>30</v>
      </c>
      <c r="M7691" s="2" t="s">
        <v>30</v>
      </c>
      <c r="N7691" s="2" t="s">
        <v>337</v>
      </c>
    </row>
    <row r="7692" spans="2:14" x14ac:dyDescent="0.25">
      <c r="B7692" s="2" t="s">
        <v>6040</v>
      </c>
      <c r="C7692" s="2" t="s">
        <v>6041</v>
      </c>
      <c r="D7692" s="2" t="s">
        <v>16</v>
      </c>
      <c r="E7692" s="2" t="s">
        <v>17</v>
      </c>
      <c r="F7692" s="2" t="s">
        <v>18</v>
      </c>
      <c r="G7692" s="2" t="s">
        <v>90</v>
      </c>
      <c r="H7692" s="2" t="s">
        <v>6038</v>
      </c>
      <c r="I7692" s="2">
        <v>0</v>
      </c>
      <c r="J7692" s="2">
        <v>0</v>
      </c>
      <c r="K7692" s="2" t="s">
        <v>6042</v>
      </c>
      <c r="L7692" s="3">
        <v>45708</v>
      </c>
      <c r="M7692" s="3">
        <v>46419</v>
      </c>
      <c r="N7692" s="2" t="s">
        <v>337</v>
      </c>
    </row>
    <row r="7693" spans="2:14" x14ac:dyDescent="0.25">
      <c r="B7693" s="2" t="s">
        <v>6040</v>
      </c>
      <c r="C7693" s="2" t="s">
        <v>6041</v>
      </c>
      <c r="D7693" s="2" t="s">
        <v>16</v>
      </c>
      <c r="E7693" s="2" t="s">
        <v>17</v>
      </c>
      <c r="F7693" s="2" t="s">
        <v>18</v>
      </c>
      <c r="G7693" s="2" t="s">
        <v>90</v>
      </c>
      <c r="H7693" s="2" t="s">
        <v>6038</v>
      </c>
      <c r="I7693" s="2">
        <v>0</v>
      </c>
      <c r="J7693" s="2">
        <v>0</v>
      </c>
      <c r="K7693" s="2" t="s">
        <v>6043</v>
      </c>
      <c r="L7693" s="3">
        <v>45852</v>
      </c>
      <c r="M7693" s="3">
        <v>46569</v>
      </c>
      <c r="N7693" s="2" t="s">
        <v>337</v>
      </c>
    </row>
    <row r="7694" spans="2:14" x14ac:dyDescent="0.25">
      <c r="B7694" s="2" t="s">
        <v>6040</v>
      </c>
      <c r="C7694" s="2" t="s">
        <v>6041</v>
      </c>
      <c r="D7694" s="2" t="s">
        <v>16</v>
      </c>
      <c r="E7694" s="2" t="s">
        <v>17</v>
      </c>
      <c r="F7694" s="2" t="s">
        <v>18</v>
      </c>
      <c r="G7694" s="2" t="s">
        <v>90</v>
      </c>
      <c r="H7694" s="2" t="s">
        <v>6038</v>
      </c>
      <c r="I7694" s="2">
        <v>0</v>
      </c>
      <c r="J7694" s="2">
        <v>0</v>
      </c>
      <c r="K7694" s="2" t="s">
        <v>6044</v>
      </c>
      <c r="L7694" s="3">
        <v>45992</v>
      </c>
      <c r="M7694" s="3">
        <v>46692</v>
      </c>
      <c r="N7694" s="2" t="s">
        <v>337</v>
      </c>
    </row>
    <row r="7695" spans="2:14" x14ac:dyDescent="0.25">
      <c r="B7695" s="2" t="s">
        <v>6045</v>
      </c>
      <c r="C7695" s="2" t="s">
        <v>6046</v>
      </c>
      <c r="D7695" s="2" t="s">
        <v>41</v>
      </c>
      <c r="E7695" s="2" t="s">
        <v>17</v>
      </c>
      <c r="F7695" s="2" t="s">
        <v>18</v>
      </c>
      <c r="G7695" s="2" t="s">
        <v>175</v>
      </c>
      <c r="H7695" s="2" t="s">
        <v>6047</v>
      </c>
      <c r="I7695" s="2">
        <v>7440</v>
      </c>
      <c r="J7695" s="2">
        <v>0</v>
      </c>
      <c r="K7695" s="2">
        <v>0</v>
      </c>
      <c r="L7695" s="3">
        <v>45983</v>
      </c>
      <c r="M7695" s="2" t="s">
        <v>30</v>
      </c>
      <c r="N7695" s="2" t="s">
        <v>921</v>
      </c>
    </row>
    <row r="7696" spans="2:14" x14ac:dyDescent="0.25">
      <c r="B7696" s="2" t="s">
        <v>6045</v>
      </c>
      <c r="C7696" s="2" t="s">
        <v>6046</v>
      </c>
      <c r="D7696" s="2" t="s">
        <v>41</v>
      </c>
      <c r="E7696" s="2" t="s">
        <v>17</v>
      </c>
      <c r="F7696" s="2" t="s">
        <v>18</v>
      </c>
      <c r="G7696" s="2" t="s">
        <v>175</v>
      </c>
      <c r="H7696" s="2" t="s">
        <v>6047</v>
      </c>
      <c r="I7696" s="2">
        <v>7440</v>
      </c>
      <c r="J7696" s="2">
        <v>0</v>
      </c>
      <c r="K7696" s="2" t="s">
        <v>6048</v>
      </c>
      <c r="L7696" s="3">
        <v>44958</v>
      </c>
      <c r="M7696" s="3">
        <v>47300</v>
      </c>
      <c r="N7696" s="2" t="s">
        <v>921</v>
      </c>
    </row>
    <row r="7697" spans="2:14" x14ac:dyDescent="0.25">
      <c r="B7697" s="2" t="s">
        <v>6045</v>
      </c>
      <c r="C7697" s="2" t="s">
        <v>6046</v>
      </c>
      <c r="D7697" s="2" t="s">
        <v>41</v>
      </c>
      <c r="E7697" s="2" t="s">
        <v>17</v>
      </c>
      <c r="F7697" s="2" t="s">
        <v>18</v>
      </c>
      <c r="G7697" s="2" t="s">
        <v>175</v>
      </c>
      <c r="H7697" s="2" t="s">
        <v>6047</v>
      </c>
      <c r="I7697" s="2">
        <v>7440</v>
      </c>
      <c r="J7697" s="2">
        <v>0</v>
      </c>
      <c r="K7697" s="2" t="s">
        <v>6049</v>
      </c>
      <c r="L7697" s="3">
        <v>44958</v>
      </c>
      <c r="M7697" s="3">
        <v>47300</v>
      </c>
      <c r="N7697" s="2" t="s">
        <v>921</v>
      </c>
    </row>
    <row r="7698" spans="2:14" x14ac:dyDescent="0.25">
      <c r="B7698" s="2" t="s">
        <v>6045</v>
      </c>
      <c r="C7698" s="2" t="s">
        <v>6046</v>
      </c>
      <c r="D7698" s="2" t="s">
        <v>41</v>
      </c>
      <c r="E7698" s="2" t="s">
        <v>17</v>
      </c>
      <c r="F7698" s="2" t="s">
        <v>18</v>
      </c>
      <c r="G7698" s="2" t="s">
        <v>175</v>
      </c>
      <c r="H7698" s="2" t="s">
        <v>6047</v>
      </c>
      <c r="I7698" s="2">
        <v>7440</v>
      </c>
      <c r="J7698" s="2">
        <v>0</v>
      </c>
      <c r="K7698" s="2" t="s">
        <v>6050</v>
      </c>
      <c r="L7698" s="3">
        <v>45716</v>
      </c>
      <c r="M7698" s="3">
        <v>47453</v>
      </c>
      <c r="N7698" s="2" t="s">
        <v>921</v>
      </c>
    </row>
    <row r="7699" spans="2:14" x14ac:dyDescent="0.25">
      <c r="B7699" s="2" t="s">
        <v>6045</v>
      </c>
      <c r="C7699" s="2" t="s">
        <v>6046</v>
      </c>
      <c r="D7699" s="2" t="s">
        <v>41</v>
      </c>
      <c r="E7699" s="2" t="s">
        <v>17</v>
      </c>
      <c r="F7699" s="2" t="s">
        <v>18</v>
      </c>
      <c r="G7699" s="2" t="s">
        <v>175</v>
      </c>
      <c r="H7699" s="2" t="s">
        <v>6047</v>
      </c>
      <c r="I7699" s="2">
        <v>7440</v>
      </c>
      <c r="J7699" s="2">
        <v>0</v>
      </c>
      <c r="K7699" s="2">
        <v>1260825</v>
      </c>
      <c r="L7699" s="3">
        <v>45982</v>
      </c>
      <c r="M7699" s="3">
        <v>47696</v>
      </c>
      <c r="N7699" s="2" t="s">
        <v>921</v>
      </c>
    </row>
    <row r="7700" spans="2:14" x14ac:dyDescent="0.25">
      <c r="B7700" s="2" t="s">
        <v>6045</v>
      </c>
      <c r="C7700" s="2" t="s">
        <v>6046</v>
      </c>
      <c r="D7700" s="2" t="s">
        <v>41</v>
      </c>
      <c r="E7700" s="2" t="s">
        <v>17</v>
      </c>
      <c r="F7700" s="2" t="s">
        <v>18</v>
      </c>
      <c r="G7700" s="2" t="s">
        <v>175</v>
      </c>
      <c r="H7700" s="2" t="s">
        <v>6047</v>
      </c>
      <c r="I7700" s="2">
        <v>7440</v>
      </c>
      <c r="J7700" s="2">
        <v>0</v>
      </c>
      <c r="K7700" s="2">
        <v>1300625</v>
      </c>
      <c r="L7700" s="3">
        <v>45986</v>
      </c>
      <c r="M7700" s="3">
        <v>47635</v>
      </c>
      <c r="N7700" s="2" t="s">
        <v>921</v>
      </c>
    </row>
    <row r="7701" spans="2:14" x14ac:dyDescent="0.25">
      <c r="B7701" s="2" t="s">
        <v>6045</v>
      </c>
      <c r="C7701" s="2" t="s">
        <v>6046</v>
      </c>
      <c r="D7701" s="2" t="s">
        <v>41</v>
      </c>
      <c r="E7701" s="2" t="s">
        <v>17</v>
      </c>
      <c r="F7701" s="2" t="s">
        <v>18</v>
      </c>
      <c r="G7701" s="2" t="s">
        <v>175</v>
      </c>
      <c r="H7701" s="2" t="s">
        <v>6047</v>
      </c>
      <c r="I7701" s="2">
        <v>7440</v>
      </c>
      <c r="J7701" s="2">
        <v>0</v>
      </c>
      <c r="K7701" s="2">
        <v>300635</v>
      </c>
      <c r="L7701" s="3">
        <v>45985</v>
      </c>
      <c r="M7701" s="3">
        <v>47635</v>
      </c>
      <c r="N7701" s="2" t="s">
        <v>921</v>
      </c>
    </row>
    <row r="7702" spans="2:14" x14ac:dyDescent="0.25">
      <c r="B7702" s="2" t="s">
        <v>6045</v>
      </c>
      <c r="C7702" s="2" t="s">
        <v>6046</v>
      </c>
      <c r="D7702" s="2" t="s">
        <v>41</v>
      </c>
      <c r="E7702" s="2" t="s">
        <v>17</v>
      </c>
      <c r="F7702" s="2" t="s">
        <v>18</v>
      </c>
      <c r="G7702" s="2" t="s">
        <v>175</v>
      </c>
      <c r="H7702" s="2" t="s">
        <v>6047</v>
      </c>
      <c r="I7702" s="2">
        <v>7440</v>
      </c>
      <c r="J7702" s="2">
        <v>0</v>
      </c>
      <c r="K7702" s="2" t="s">
        <v>6051</v>
      </c>
      <c r="L7702" s="3">
        <v>46207</v>
      </c>
      <c r="M7702" s="3">
        <v>47880</v>
      </c>
      <c r="N7702" s="2" t="s">
        <v>921</v>
      </c>
    </row>
    <row r="7703" spans="2:14" x14ac:dyDescent="0.25">
      <c r="B7703" s="2" t="s">
        <v>6045</v>
      </c>
      <c r="C7703" s="2" t="s">
        <v>6046</v>
      </c>
      <c r="D7703" s="2" t="s">
        <v>41</v>
      </c>
      <c r="E7703" s="2" t="s">
        <v>17</v>
      </c>
      <c r="F7703" s="2" t="s">
        <v>18</v>
      </c>
      <c r="G7703" s="2" t="s">
        <v>175</v>
      </c>
      <c r="H7703" s="2" t="s">
        <v>6047</v>
      </c>
      <c r="I7703" s="2">
        <v>7440</v>
      </c>
      <c r="J7703" s="2">
        <v>5000</v>
      </c>
      <c r="K7703" s="2" t="s">
        <v>6052</v>
      </c>
      <c r="L7703" s="3">
        <v>46183</v>
      </c>
      <c r="M7703" s="3">
        <v>47880</v>
      </c>
      <c r="N7703" s="2" t="s">
        <v>921</v>
      </c>
    </row>
    <row r="7704" spans="2:14" x14ac:dyDescent="0.25">
      <c r="B7704" s="2" t="s">
        <v>6045</v>
      </c>
      <c r="C7704" s="2" t="s">
        <v>6046</v>
      </c>
      <c r="D7704" s="2" t="s">
        <v>41</v>
      </c>
      <c r="E7704" s="2" t="s">
        <v>17</v>
      </c>
      <c r="F7704" s="2" t="s">
        <v>18</v>
      </c>
      <c r="G7704" s="2" t="s">
        <v>175</v>
      </c>
      <c r="H7704" s="2" t="s">
        <v>6047</v>
      </c>
      <c r="I7704" s="2">
        <v>7440</v>
      </c>
      <c r="J7704" s="2">
        <v>0</v>
      </c>
      <c r="K7704" s="2" t="s">
        <v>6053</v>
      </c>
      <c r="L7704" s="3">
        <v>46063</v>
      </c>
      <c r="M7704" s="3">
        <v>47788</v>
      </c>
      <c r="N7704" s="2" t="s">
        <v>921</v>
      </c>
    </row>
    <row r="7705" spans="2:14" x14ac:dyDescent="0.25">
      <c r="B7705" s="2" t="s">
        <v>6045</v>
      </c>
      <c r="C7705" s="2" t="s">
        <v>6046</v>
      </c>
      <c r="D7705" s="2" t="s">
        <v>41</v>
      </c>
      <c r="E7705" s="2" t="s">
        <v>17</v>
      </c>
      <c r="F7705" s="2" t="s">
        <v>18</v>
      </c>
      <c r="G7705" s="2" t="s">
        <v>175</v>
      </c>
      <c r="H7705" s="2" t="s">
        <v>6047</v>
      </c>
      <c r="I7705" s="2">
        <v>7440</v>
      </c>
      <c r="J7705" s="2">
        <v>0</v>
      </c>
      <c r="K7705" s="2" t="s">
        <v>6053</v>
      </c>
      <c r="L7705" s="3">
        <v>46073</v>
      </c>
      <c r="M7705" s="3">
        <v>47818</v>
      </c>
      <c r="N7705" s="2" t="s">
        <v>921</v>
      </c>
    </row>
    <row r="7706" spans="2:14" x14ac:dyDescent="0.25">
      <c r="B7706" s="2" t="s">
        <v>6045</v>
      </c>
      <c r="C7706" s="2" t="s">
        <v>6046</v>
      </c>
      <c r="D7706" s="2" t="s">
        <v>41</v>
      </c>
      <c r="E7706" s="2" t="s">
        <v>17</v>
      </c>
      <c r="F7706" s="2" t="s">
        <v>18</v>
      </c>
      <c r="G7706" s="2" t="s">
        <v>175</v>
      </c>
      <c r="H7706" s="2" t="s">
        <v>6047</v>
      </c>
      <c r="I7706" s="2">
        <v>7440</v>
      </c>
      <c r="J7706" s="2">
        <v>2440</v>
      </c>
      <c r="K7706" s="2" t="s">
        <v>6054</v>
      </c>
      <c r="L7706" s="3">
        <v>46086</v>
      </c>
      <c r="M7706" s="3">
        <v>47818</v>
      </c>
      <c r="N7706" s="2" t="s">
        <v>921</v>
      </c>
    </row>
    <row r="7707" spans="2:14" x14ac:dyDescent="0.25">
      <c r="B7707" s="2" t="s">
        <v>6045</v>
      </c>
      <c r="C7707" s="2" t="s">
        <v>6046</v>
      </c>
      <c r="D7707" s="2" t="s">
        <v>41</v>
      </c>
      <c r="E7707" s="2" t="s">
        <v>17</v>
      </c>
      <c r="F7707" s="2" t="s">
        <v>18</v>
      </c>
      <c r="G7707" s="2" t="s">
        <v>175</v>
      </c>
      <c r="H7707" s="2" t="s">
        <v>6047</v>
      </c>
      <c r="I7707" s="2">
        <v>7440</v>
      </c>
      <c r="J7707" s="2">
        <v>0</v>
      </c>
      <c r="K7707" s="2" t="s">
        <v>6055</v>
      </c>
      <c r="L7707" s="3">
        <v>45738</v>
      </c>
      <c r="M7707" s="3">
        <v>47453</v>
      </c>
      <c r="N7707" s="2" t="s">
        <v>921</v>
      </c>
    </row>
    <row r="7708" spans="2:14" x14ac:dyDescent="0.25">
      <c r="B7708" s="2" t="s">
        <v>6045</v>
      </c>
      <c r="C7708" s="2" t="s">
        <v>6046</v>
      </c>
      <c r="D7708" s="2" t="s">
        <v>41</v>
      </c>
      <c r="E7708" s="2" t="s">
        <v>17</v>
      </c>
      <c r="F7708" s="2" t="s">
        <v>18</v>
      </c>
      <c r="G7708" s="2" t="s">
        <v>175</v>
      </c>
      <c r="H7708" s="2" t="s">
        <v>6047</v>
      </c>
      <c r="I7708" s="2">
        <v>7440</v>
      </c>
      <c r="J7708" s="2">
        <v>0</v>
      </c>
      <c r="K7708" s="2" t="s">
        <v>6056</v>
      </c>
      <c r="L7708" s="3">
        <v>46028</v>
      </c>
      <c r="M7708" s="3">
        <v>47788</v>
      </c>
      <c r="N7708" s="2" t="s">
        <v>921</v>
      </c>
    </row>
    <row r="7709" spans="2:14" x14ac:dyDescent="0.25">
      <c r="B7709" s="2" t="s">
        <v>6045</v>
      </c>
      <c r="C7709" s="2" t="s">
        <v>6046</v>
      </c>
      <c r="D7709" s="2" t="s">
        <v>41</v>
      </c>
      <c r="E7709" s="2" t="s">
        <v>17</v>
      </c>
      <c r="F7709" s="2" t="s">
        <v>18</v>
      </c>
      <c r="G7709" s="2" t="s">
        <v>175</v>
      </c>
      <c r="H7709" s="2" t="s">
        <v>6047</v>
      </c>
      <c r="I7709" s="2">
        <v>7440</v>
      </c>
      <c r="J7709" s="2">
        <v>0</v>
      </c>
      <c r="K7709" s="2" t="s">
        <v>6057</v>
      </c>
      <c r="L7709" s="3">
        <v>45766</v>
      </c>
      <c r="M7709" s="3">
        <v>47543</v>
      </c>
      <c r="N7709" s="2" t="s">
        <v>921</v>
      </c>
    </row>
    <row r="7710" spans="2:14" x14ac:dyDescent="0.25">
      <c r="B7710" s="2" t="s">
        <v>6045</v>
      </c>
      <c r="C7710" s="2" t="s">
        <v>6046</v>
      </c>
      <c r="D7710" s="2" t="s">
        <v>41</v>
      </c>
      <c r="E7710" s="2" t="s">
        <v>17</v>
      </c>
      <c r="F7710" s="2" t="s">
        <v>18</v>
      </c>
      <c r="G7710" s="2" t="s">
        <v>175</v>
      </c>
      <c r="H7710" s="2" t="s">
        <v>6047</v>
      </c>
      <c r="I7710" s="2">
        <v>7440</v>
      </c>
      <c r="J7710" s="2">
        <v>0</v>
      </c>
      <c r="K7710" s="2" t="s">
        <v>6058</v>
      </c>
      <c r="L7710" s="3">
        <v>45827</v>
      </c>
      <c r="M7710" s="3">
        <v>47543</v>
      </c>
      <c r="N7710" s="2" t="s">
        <v>921</v>
      </c>
    </row>
    <row r="7711" spans="2:14" x14ac:dyDescent="0.25">
      <c r="B7711" s="2" t="s">
        <v>6045</v>
      </c>
      <c r="C7711" s="2" t="s">
        <v>6046</v>
      </c>
      <c r="D7711" s="2" t="s">
        <v>41</v>
      </c>
      <c r="E7711" s="2" t="s">
        <v>17</v>
      </c>
      <c r="F7711" s="2" t="s">
        <v>18</v>
      </c>
      <c r="G7711" s="2" t="s">
        <v>175</v>
      </c>
      <c r="H7711" s="2" t="s">
        <v>6047</v>
      </c>
      <c r="I7711" s="2">
        <v>7440</v>
      </c>
      <c r="J7711" s="2">
        <v>0</v>
      </c>
      <c r="K7711" s="2" t="s">
        <v>6059</v>
      </c>
      <c r="L7711" s="3">
        <v>45941</v>
      </c>
      <c r="M7711" s="2" t="s">
        <v>30</v>
      </c>
      <c r="N7711" s="2" t="s">
        <v>921</v>
      </c>
    </row>
    <row r="7712" spans="2:14" x14ac:dyDescent="0.25">
      <c r="B7712" s="2" t="s">
        <v>6045</v>
      </c>
      <c r="C7712" s="2" t="s">
        <v>6046</v>
      </c>
      <c r="D7712" s="2" t="s">
        <v>41</v>
      </c>
      <c r="E7712" s="2" t="s">
        <v>17</v>
      </c>
      <c r="F7712" s="2" t="s">
        <v>18</v>
      </c>
      <c r="G7712" s="2" t="s">
        <v>175</v>
      </c>
      <c r="H7712" s="2" t="s">
        <v>6047</v>
      </c>
      <c r="I7712" s="2">
        <v>7440</v>
      </c>
      <c r="J7712" s="2">
        <v>0</v>
      </c>
      <c r="K7712" s="2" t="s">
        <v>6059</v>
      </c>
      <c r="L7712" s="3">
        <v>45941</v>
      </c>
      <c r="M7712" s="3">
        <v>47635</v>
      </c>
      <c r="N7712" s="2" t="s">
        <v>921</v>
      </c>
    </row>
    <row r="7713" spans="2:14" x14ac:dyDescent="0.25">
      <c r="B7713" s="2" t="s">
        <v>6045</v>
      </c>
      <c r="C7713" s="2" t="s">
        <v>6046</v>
      </c>
      <c r="D7713" s="2" t="s">
        <v>41</v>
      </c>
      <c r="E7713" s="2" t="s">
        <v>17</v>
      </c>
      <c r="F7713" s="2" t="s">
        <v>18</v>
      </c>
      <c r="G7713" s="2" t="s">
        <v>175</v>
      </c>
      <c r="H7713" s="2" t="s">
        <v>6047</v>
      </c>
      <c r="I7713" s="2">
        <v>7440</v>
      </c>
      <c r="J7713" s="2">
        <v>0</v>
      </c>
      <c r="K7713" s="2" t="s">
        <v>6059</v>
      </c>
      <c r="L7713" s="3">
        <v>45982</v>
      </c>
      <c r="M7713" s="3">
        <v>47635</v>
      </c>
      <c r="N7713" s="2" t="s">
        <v>921</v>
      </c>
    </row>
    <row r="7714" spans="2:14" x14ac:dyDescent="0.25">
      <c r="B7714" s="2" t="s">
        <v>6045</v>
      </c>
      <c r="C7714" s="2" t="s">
        <v>6046</v>
      </c>
      <c r="D7714" s="2" t="s">
        <v>41</v>
      </c>
      <c r="E7714" s="2" t="s">
        <v>17</v>
      </c>
      <c r="F7714" s="2" t="s">
        <v>18</v>
      </c>
      <c r="G7714" s="2" t="s">
        <v>175</v>
      </c>
      <c r="H7714" s="2" t="s">
        <v>6047</v>
      </c>
      <c r="I7714" s="2">
        <v>7440</v>
      </c>
      <c r="J7714" s="2">
        <v>0</v>
      </c>
      <c r="K7714" s="2" t="s">
        <v>6060</v>
      </c>
      <c r="L7714" s="3">
        <v>45971</v>
      </c>
      <c r="M7714" s="3">
        <v>47788</v>
      </c>
      <c r="N7714" s="2" t="s">
        <v>921</v>
      </c>
    </row>
    <row r="7715" spans="2:14" x14ac:dyDescent="0.25">
      <c r="B7715" s="2" t="s">
        <v>6045</v>
      </c>
      <c r="C7715" s="2" t="s">
        <v>6046</v>
      </c>
      <c r="D7715" s="2" t="s">
        <v>41</v>
      </c>
      <c r="E7715" s="2" t="s">
        <v>142</v>
      </c>
      <c r="F7715" s="2" t="s">
        <v>18</v>
      </c>
      <c r="G7715" s="2" t="s">
        <v>175</v>
      </c>
      <c r="H7715" s="2" t="s">
        <v>6047</v>
      </c>
      <c r="I7715" s="2">
        <v>7440</v>
      </c>
      <c r="J7715" s="2">
        <v>0</v>
      </c>
      <c r="K7715" s="2" t="s">
        <v>6050</v>
      </c>
      <c r="L7715" s="3">
        <v>45716</v>
      </c>
      <c r="M7715" s="3">
        <v>47453</v>
      </c>
      <c r="N7715" s="2" t="s">
        <v>921</v>
      </c>
    </row>
    <row r="7716" spans="2:14" x14ac:dyDescent="0.25">
      <c r="B7716" s="2" t="s">
        <v>6045</v>
      </c>
      <c r="C7716" s="2" t="s">
        <v>6046</v>
      </c>
      <c r="D7716" s="2" t="s">
        <v>41</v>
      </c>
      <c r="E7716" s="2" t="s">
        <v>142</v>
      </c>
      <c r="F7716" s="2" t="s">
        <v>18</v>
      </c>
      <c r="G7716" s="2" t="s">
        <v>175</v>
      </c>
      <c r="H7716" s="2" t="s">
        <v>6047</v>
      </c>
      <c r="I7716" s="2">
        <v>7440</v>
      </c>
      <c r="J7716" s="2">
        <v>0</v>
      </c>
      <c r="K7716" s="2" t="s">
        <v>6054</v>
      </c>
      <c r="L7716" s="3">
        <v>46086</v>
      </c>
      <c r="M7716" s="3">
        <v>47818</v>
      </c>
      <c r="N7716" s="2" t="s">
        <v>921</v>
      </c>
    </row>
    <row r="7717" spans="2:14" x14ac:dyDescent="0.25">
      <c r="B7717" s="2" t="s">
        <v>6045</v>
      </c>
      <c r="C7717" s="2" t="s">
        <v>6046</v>
      </c>
      <c r="D7717" s="2" t="s">
        <v>41</v>
      </c>
      <c r="E7717" s="2" t="s">
        <v>142</v>
      </c>
      <c r="F7717" s="2" t="s">
        <v>18</v>
      </c>
      <c r="G7717" s="2" t="s">
        <v>175</v>
      </c>
      <c r="H7717" s="2" t="s">
        <v>6047</v>
      </c>
      <c r="I7717" s="2">
        <v>7440</v>
      </c>
      <c r="J7717" s="2">
        <v>0</v>
      </c>
      <c r="K7717" s="2" t="s">
        <v>6057</v>
      </c>
      <c r="L7717" s="3">
        <v>45766</v>
      </c>
      <c r="M7717" s="3">
        <v>47543</v>
      </c>
      <c r="N7717" s="2" t="s">
        <v>921</v>
      </c>
    </row>
    <row r="7718" spans="2:14" x14ac:dyDescent="0.25">
      <c r="B7718" s="2" t="s">
        <v>6045</v>
      </c>
      <c r="C7718" s="2" t="s">
        <v>6046</v>
      </c>
      <c r="D7718" s="2" t="s">
        <v>41</v>
      </c>
      <c r="E7718" s="2" t="s">
        <v>142</v>
      </c>
      <c r="F7718" s="2" t="s">
        <v>18</v>
      </c>
      <c r="G7718" s="2" t="s">
        <v>175</v>
      </c>
      <c r="H7718" s="2" t="s">
        <v>6047</v>
      </c>
      <c r="I7718" s="2">
        <v>7440</v>
      </c>
      <c r="J7718" s="2">
        <v>0</v>
      </c>
      <c r="K7718" s="2" t="s">
        <v>6058</v>
      </c>
      <c r="L7718" s="3">
        <v>45827</v>
      </c>
      <c r="M7718" s="3">
        <v>47543</v>
      </c>
      <c r="N7718" s="2" t="s">
        <v>921</v>
      </c>
    </row>
    <row r="7719" spans="2:14" x14ac:dyDescent="0.25">
      <c r="B7719" s="2" t="s">
        <v>6061</v>
      </c>
      <c r="C7719" s="2" t="s">
        <v>6062</v>
      </c>
      <c r="D7719" s="2" t="s">
        <v>16</v>
      </c>
      <c r="E7719" s="2" t="s">
        <v>17</v>
      </c>
      <c r="F7719" s="2" t="s">
        <v>18</v>
      </c>
      <c r="G7719" s="2" t="s">
        <v>19</v>
      </c>
      <c r="H7719" s="2" t="s">
        <v>6063</v>
      </c>
      <c r="I7719" s="2">
        <v>0</v>
      </c>
      <c r="J7719" s="2">
        <v>0</v>
      </c>
      <c r="K7719" s="2">
        <v>20240702</v>
      </c>
      <c r="L7719" s="3">
        <v>44958</v>
      </c>
      <c r="M7719" s="3">
        <v>47300</v>
      </c>
      <c r="N7719" s="2" t="s">
        <v>1364</v>
      </c>
    </row>
    <row r="7720" spans="2:14" x14ac:dyDescent="0.25">
      <c r="B7720" s="2" t="s">
        <v>6061</v>
      </c>
      <c r="C7720" s="2" t="s">
        <v>6062</v>
      </c>
      <c r="D7720" s="2" t="s">
        <v>16</v>
      </c>
      <c r="E7720" s="2" t="s">
        <v>17</v>
      </c>
      <c r="F7720" s="2" t="s">
        <v>18</v>
      </c>
      <c r="G7720" s="2" t="s">
        <v>19</v>
      </c>
      <c r="H7720" s="2" t="s">
        <v>6063</v>
      </c>
      <c r="I7720" s="2">
        <v>0</v>
      </c>
      <c r="J7720" s="2">
        <v>0</v>
      </c>
      <c r="K7720" s="2">
        <v>20240729</v>
      </c>
      <c r="L7720" s="3">
        <v>44958</v>
      </c>
      <c r="M7720" s="3">
        <v>47300</v>
      </c>
      <c r="N7720" s="2" t="s">
        <v>1364</v>
      </c>
    </row>
    <row r="7721" spans="2:14" x14ac:dyDescent="0.25">
      <c r="B7721" s="2" t="s">
        <v>6061</v>
      </c>
      <c r="C7721" s="2" t="s">
        <v>6062</v>
      </c>
      <c r="D7721" s="2" t="s">
        <v>16</v>
      </c>
      <c r="E7721" s="2" t="s">
        <v>17</v>
      </c>
      <c r="F7721" s="2" t="s">
        <v>18</v>
      </c>
      <c r="G7721" s="2" t="s">
        <v>19</v>
      </c>
      <c r="H7721" s="2" t="s">
        <v>6063</v>
      </c>
      <c r="I7721" s="2">
        <v>0</v>
      </c>
      <c r="J7721" s="2">
        <v>0</v>
      </c>
      <c r="K7721" s="2">
        <v>20241129</v>
      </c>
      <c r="L7721" s="3">
        <v>45689</v>
      </c>
      <c r="M7721" s="3">
        <v>47423</v>
      </c>
      <c r="N7721" s="2" t="s">
        <v>1364</v>
      </c>
    </row>
    <row r="7722" spans="2:14" x14ac:dyDescent="0.25">
      <c r="B7722" s="2" t="s">
        <v>6061</v>
      </c>
      <c r="C7722" s="2" t="s">
        <v>6062</v>
      </c>
      <c r="D7722" s="2" t="s">
        <v>16</v>
      </c>
      <c r="E7722" s="2" t="s">
        <v>17</v>
      </c>
      <c r="F7722" s="2" t="s">
        <v>18</v>
      </c>
      <c r="G7722" s="2" t="s">
        <v>19</v>
      </c>
      <c r="H7722" s="2" t="s">
        <v>6063</v>
      </c>
      <c r="I7722" s="2">
        <v>0</v>
      </c>
      <c r="J7722" s="2">
        <v>0</v>
      </c>
      <c r="K7722" s="2">
        <v>20242023</v>
      </c>
      <c r="L7722" s="3">
        <v>45861</v>
      </c>
      <c r="M7722" s="3">
        <v>47423</v>
      </c>
      <c r="N7722" s="2" t="s">
        <v>1364</v>
      </c>
    </row>
    <row r="7723" spans="2:14" x14ac:dyDescent="0.25">
      <c r="B7723" s="2" t="s">
        <v>6061</v>
      </c>
      <c r="C7723" s="2" t="s">
        <v>6062</v>
      </c>
      <c r="D7723" s="2" t="s">
        <v>16</v>
      </c>
      <c r="E7723" s="2" t="s">
        <v>17</v>
      </c>
      <c r="F7723" s="2" t="s">
        <v>18</v>
      </c>
      <c r="G7723" s="2" t="s">
        <v>19</v>
      </c>
      <c r="H7723" s="2" t="s">
        <v>6063</v>
      </c>
      <c r="I7723" s="2">
        <v>0</v>
      </c>
      <c r="J7723" s="2">
        <v>0</v>
      </c>
      <c r="K7723" s="2">
        <v>20250320</v>
      </c>
      <c r="L7723" s="3">
        <v>45861</v>
      </c>
      <c r="M7723" s="3">
        <v>47543</v>
      </c>
      <c r="N7723" s="2" t="s">
        <v>1364</v>
      </c>
    </row>
    <row r="7724" spans="2:14" x14ac:dyDescent="0.25">
      <c r="B7724" s="2" t="s">
        <v>6061</v>
      </c>
      <c r="C7724" s="2" t="s">
        <v>6062</v>
      </c>
      <c r="D7724" s="2" t="s">
        <v>16</v>
      </c>
      <c r="E7724" s="2" t="s">
        <v>17</v>
      </c>
      <c r="F7724" s="2" t="s">
        <v>18</v>
      </c>
      <c r="G7724" s="2" t="s">
        <v>19</v>
      </c>
      <c r="H7724" s="2" t="s">
        <v>6063</v>
      </c>
      <c r="I7724" s="2">
        <v>0</v>
      </c>
      <c r="J7724" s="2">
        <v>0</v>
      </c>
      <c r="K7724" s="2">
        <v>20250423</v>
      </c>
      <c r="L7724" s="3">
        <v>45981</v>
      </c>
      <c r="M7724" s="3">
        <v>47574</v>
      </c>
      <c r="N7724" s="2" t="s">
        <v>1364</v>
      </c>
    </row>
    <row r="7725" spans="2:14" x14ac:dyDescent="0.25">
      <c r="B7725" s="2" t="s">
        <v>6061</v>
      </c>
      <c r="C7725" s="2" t="s">
        <v>6062</v>
      </c>
      <c r="D7725" s="2" t="s">
        <v>16</v>
      </c>
      <c r="E7725" s="2" t="s">
        <v>17</v>
      </c>
      <c r="F7725" s="2" t="s">
        <v>18</v>
      </c>
      <c r="G7725" s="2" t="s">
        <v>19</v>
      </c>
      <c r="H7725" s="2" t="s">
        <v>6063</v>
      </c>
      <c r="I7725" s="2">
        <v>0</v>
      </c>
      <c r="J7725" s="2">
        <v>0</v>
      </c>
      <c r="K7725" s="2">
        <v>2025043</v>
      </c>
      <c r="L7725" s="3">
        <v>45981</v>
      </c>
      <c r="M7725" s="3">
        <v>47574</v>
      </c>
      <c r="N7725" s="2" t="s">
        <v>1364</v>
      </c>
    </row>
    <row r="7726" spans="2:14" x14ac:dyDescent="0.25">
      <c r="B7726" s="2" t="s">
        <v>6061</v>
      </c>
      <c r="C7726" s="2" t="s">
        <v>6062</v>
      </c>
      <c r="D7726" s="2" t="s">
        <v>16</v>
      </c>
      <c r="E7726" s="2" t="s">
        <v>17</v>
      </c>
      <c r="F7726" s="2" t="s">
        <v>18</v>
      </c>
      <c r="G7726" s="2" t="s">
        <v>19</v>
      </c>
      <c r="H7726" s="2" t="s">
        <v>6063</v>
      </c>
      <c r="I7726" s="2">
        <v>0</v>
      </c>
      <c r="J7726" s="2">
        <v>0</v>
      </c>
      <c r="K7726" s="2">
        <v>20250916</v>
      </c>
      <c r="L7726" s="3">
        <v>45981</v>
      </c>
      <c r="M7726" s="3">
        <v>47727</v>
      </c>
      <c r="N7726" s="2" t="s">
        <v>1364</v>
      </c>
    </row>
    <row r="7727" spans="2:14" x14ac:dyDescent="0.25">
      <c r="B7727" s="2" t="s">
        <v>6061</v>
      </c>
      <c r="C7727" s="2" t="s">
        <v>6062</v>
      </c>
      <c r="D7727" s="2" t="s">
        <v>16</v>
      </c>
      <c r="E7727" s="2" t="s">
        <v>17</v>
      </c>
      <c r="F7727" s="2" t="s">
        <v>18</v>
      </c>
      <c r="G7727" s="2" t="s">
        <v>19</v>
      </c>
      <c r="H7727" s="2" t="s">
        <v>6063</v>
      </c>
      <c r="I7727" s="2">
        <v>0</v>
      </c>
      <c r="J7727" s="2">
        <v>0</v>
      </c>
      <c r="K7727" s="2">
        <v>20260104</v>
      </c>
      <c r="L7727" s="3">
        <v>46063</v>
      </c>
      <c r="M7727" s="3">
        <v>47849</v>
      </c>
      <c r="N7727" s="2" t="s">
        <v>1364</v>
      </c>
    </row>
    <row r="7728" spans="2:14" x14ac:dyDescent="0.25">
      <c r="B7728" s="2" t="s">
        <v>6061</v>
      </c>
      <c r="C7728" s="2" t="s">
        <v>6062</v>
      </c>
      <c r="D7728" s="2" t="s">
        <v>16</v>
      </c>
      <c r="E7728" s="2" t="s">
        <v>17</v>
      </c>
      <c r="F7728" s="2" t="s">
        <v>18</v>
      </c>
      <c r="G7728" s="2" t="s">
        <v>19</v>
      </c>
      <c r="H7728" s="2" t="s">
        <v>6063</v>
      </c>
      <c r="I7728" s="2">
        <v>0</v>
      </c>
      <c r="J7728" s="2">
        <v>0</v>
      </c>
      <c r="K7728" s="2">
        <v>20260114</v>
      </c>
      <c r="L7728" s="3">
        <v>46190</v>
      </c>
      <c r="M7728" s="3">
        <v>47939</v>
      </c>
      <c r="N7728" s="2" t="s">
        <v>1364</v>
      </c>
    </row>
    <row r="7729" spans="2:14" x14ac:dyDescent="0.25">
      <c r="B7729" s="2" t="s">
        <v>6061</v>
      </c>
      <c r="C7729" s="2" t="s">
        <v>6062</v>
      </c>
      <c r="D7729" s="2" t="s">
        <v>16</v>
      </c>
      <c r="E7729" s="2" t="s">
        <v>142</v>
      </c>
      <c r="F7729" s="2" t="s">
        <v>18</v>
      </c>
      <c r="G7729" s="2" t="s">
        <v>19</v>
      </c>
      <c r="H7729" s="2" t="s">
        <v>6063</v>
      </c>
      <c r="I7729" s="2">
        <v>0</v>
      </c>
      <c r="J7729" s="2">
        <v>0</v>
      </c>
      <c r="K7729" s="2">
        <v>2025043</v>
      </c>
      <c r="L7729" s="3">
        <v>45981</v>
      </c>
      <c r="M7729" s="3">
        <v>47574</v>
      </c>
      <c r="N7729" s="2" t="s">
        <v>1364</v>
      </c>
    </row>
    <row r="7730" spans="2:14" x14ac:dyDescent="0.25">
      <c r="B7730" s="2" t="s">
        <v>6061</v>
      </c>
      <c r="C7730" s="2" t="s">
        <v>6062</v>
      </c>
      <c r="D7730" s="2" t="s">
        <v>16</v>
      </c>
      <c r="E7730" s="2" t="s">
        <v>142</v>
      </c>
      <c r="F7730" s="2" t="s">
        <v>18</v>
      </c>
      <c r="G7730" s="2" t="s">
        <v>19</v>
      </c>
      <c r="H7730" s="2" t="s">
        <v>6063</v>
      </c>
      <c r="I7730" s="2">
        <v>0</v>
      </c>
      <c r="J7730" s="2">
        <v>0</v>
      </c>
      <c r="K7730" s="2">
        <v>20250916</v>
      </c>
      <c r="L7730" s="3">
        <v>45981</v>
      </c>
      <c r="M7730" s="3">
        <v>47727</v>
      </c>
      <c r="N7730" s="2" t="s">
        <v>1364</v>
      </c>
    </row>
    <row r="7731" spans="2:14" x14ac:dyDescent="0.25">
      <c r="B7731" s="2" t="s">
        <v>6064</v>
      </c>
      <c r="C7731" s="2" t="s">
        <v>6065</v>
      </c>
      <c r="D7731" s="2" t="s">
        <v>16</v>
      </c>
      <c r="E7731" s="2" t="s">
        <v>17</v>
      </c>
      <c r="F7731" s="2" t="s">
        <v>18</v>
      </c>
      <c r="G7731" s="2" t="s">
        <v>19</v>
      </c>
      <c r="H7731" s="2" t="s">
        <v>6063</v>
      </c>
      <c r="I7731" s="2">
        <v>9920</v>
      </c>
      <c r="J7731" s="2">
        <v>0</v>
      </c>
      <c r="K7731" s="2">
        <v>20241031</v>
      </c>
      <c r="L7731" s="3">
        <v>44958</v>
      </c>
      <c r="M7731" s="3">
        <v>47392</v>
      </c>
      <c r="N7731" s="2" t="s">
        <v>1364</v>
      </c>
    </row>
    <row r="7732" spans="2:14" x14ac:dyDescent="0.25">
      <c r="B7732" s="2" t="s">
        <v>6064</v>
      </c>
      <c r="C7732" s="2" t="s">
        <v>6065</v>
      </c>
      <c r="D7732" s="2" t="s">
        <v>16</v>
      </c>
      <c r="E7732" s="2" t="s">
        <v>17</v>
      </c>
      <c r="F7732" s="2" t="s">
        <v>18</v>
      </c>
      <c r="G7732" s="2" t="s">
        <v>19</v>
      </c>
      <c r="H7732" s="2" t="s">
        <v>6063</v>
      </c>
      <c r="I7732" s="2">
        <v>9920</v>
      </c>
      <c r="J7732" s="2">
        <v>0</v>
      </c>
      <c r="K7732" s="2">
        <v>20241129</v>
      </c>
      <c r="L7732" s="3">
        <v>44958</v>
      </c>
      <c r="M7732" s="3">
        <v>47423</v>
      </c>
      <c r="N7732" s="2" t="s">
        <v>1364</v>
      </c>
    </row>
    <row r="7733" spans="2:14" x14ac:dyDescent="0.25">
      <c r="B7733" s="2" t="s">
        <v>6064</v>
      </c>
      <c r="C7733" s="2" t="s">
        <v>6065</v>
      </c>
      <c r="D7733" s="2" t="s">
        <v>16</v>
      </c>
      <c r="E7733" s="2" t="s">
        <v>17</v>
      </c>
      <c r="F7733" s="2" t="s">
        <v>18</v>
      </c>
      <c r="G7733" s="2" t="s">
        <v>19</v>
      </c>
      <c r="H7733" s="2" t="s">
        <v>6063</v>
      </c>
      <c r="I7733" s="2">
        <v>9920</v>
      </c>
      <c r="J7733" s="2">
        <v>0</v>
      </c>
      <c r="K7733" s="2">
        <v>20250125</v>
      </c>
      <c r="L7733" s="3">
        <v>45735</v>
      </c>
      <c r="M7733" s="3">
        <v>47484</v>
      </c>
      <c r="N7733" s="2" t="s">
        <v>1364</v>
      </c>
    </row>
    <row r="7734" spans="2:14" x14ac:dyDescent="0.25">
      <c r="B7734" s="2" t="s">
        <v>6064</v>
      </c>
      <c r="C7734" s="2" t="s">
        <v>6065</v>
      </c>
      <c r="D7734" s="2" t="s">
        <v>16</v>
      </c>
      <c r="E7734" s="2" t="s">
        <v>17</v>
      </c>
      <c r="F7734" s="2" t="s">
        <v>18</v>
      </c>
      <c r="G7734" s="2" t="s">
        <v>19</v>
      </c>
      <c r="H7734" s="2" t="s">
        <v>6063</v>
      </c>
      <c r="I7734" s="2">
        <v>9920</v>
      </c>
      <c r="J7734" s="2">
        <v>0</v>
      </c>
      <c r="K7734" s="2">
        <v>20250211</v>
      </c>
      <c r="L7734" s="3">
        <v>45794</v>
      </c>
      <c r="M7734" s="3">
        <v>47515</v>
      </c>
      <c r="N7734" s="2" t="s">
        <v>1364</v>
      </c>
    </row>
    <row r="7735" spans="2:14" x14ac:dyDescent="0.25">
      <c r="B7735" s="2" t="s">
        <v>6064</v>
      </c>
      <c r="C7735" s="2" t="s">
        <v>6065</v>
      </c>
      <c r="D7735" s="2" t="s">
        <v>16</v>
      </c>
      <c r="E7735" s="2" t="s">
        <v>17</v>
      </c>
      <c r="F7735" s="2" t="s">
        <v>18</v>
      </c>
      <c r="G7735" s="2" t="s">
        <v>19</v>
      </c>
      <c r="H7735" s="2" t="s">
        <v>6063</v>
      </c>
      <c r="I7735" s="2">
        <v>9920</v>
      </c>
      <c r="J7735" s="2">
        <v>0</v>
      </c>
      <c r="K7735" s="2">
        <v>20250311</v>
      </c>
      <c r="L7735" s="3">
        <v>45808</v>
      </c>
      <c r="M7735" s="3">
        <v>47543</v>
      </c>
      <c r="N7735" s="2" t="s">
        <v>1364</v>
      </c>
    </row>
    <row r="7736" spans="2:14" x14ac:dyDescent="0.25">
      <c r="B7736" s="2" t="s">
        <v>6064</v>
      </c>
      <c r="C7736" s="2" t="s">
        <v>6065</v>
      </c>
      <c r="D7736" s="2" t="s">
        <v>16</v>
      </c>
      <c r="E7736" s="2" t="s">
        <v>17</v>
      </c>
      <c r="F7736" s="2" t="s">
        <v>18</v>
      </c>
      <c r="G7736" s="2" t="s">
        <v>19</v>
      </c>
      <c r="H7736" s="2" t="s">
        <v>6063</v>
      </c>
      <c r="I7736" s="2">
        <v>9920</v>
      </c>
      <c r="J7736" s="2">
        <v>0</v>
      </c>
      <c r="K7736" s="2">
        <v>20250423</v>
      </c>
      <c r="L7736" s="3">
        <v>45902</v>
      </c>
      <c r="M7736" s="3">
        <v>47574</v>
      </c>
      <c r="N7736" s="2" t="s">
        <v>1364</v>
      </c>
    </row>
    <row r="7737" spans="2:14" x14ac:dyDescent="0.25">
      <c r="B7737" s="2" t="s">
        <v>6064</v>
      </c>
      <c r="C7737" s="2" t="s">
        <v>6065</v>
      </c>
      <c r="D7737" s="2" t="s">
        <v>16</v>
      </c>
      <c r="E7737" s="2" t="s">
        <v>17</v>
      </c>
      <c r="F7737" s="2" t="s">
        <v>18</v>
      </c>
      <c r="G7737" s="2" t="s">
        <v>19</v>
      </c>
      <c r="H7737" s="2" t="s">
        <v>6063</v>
      </c>
      <c r="I7737" s="2">
        <v>9920</v>
      </c>
      <c r="J7737" s="2">
        <v>0</v>
      </c>
      <c r="K7737" s="2">
        <v>20250523</v>
      </c>
      <c r="L7737" s="3">
        <v>45981</v>
      </c>
      <c r="M7737" s="3">
        <v>47604</v>
      </c>
      <c r="N7737" s="2" t="s">
        <v>1364</v>
      </c>
    </row>
    <row r="7738" spans="2:14" x14ac:dyDescent="0.25">
      <c r="B7738" s="2" t="s">
        <v>6064</v>
      </c>
      <c r="C7738" s="2" t="s">
        <v>6065</v>
      </c>
      <c r="D7738" s="2" t="s">
        <v>16</v>
      </c>
      <c r="E7738" s="2" t="s">
        <v>17</v>
      </c>
      <c r="F7738" s="2" t="s">
        <v>18</v>
      </c>
      <c r="G7738" s="2" t="s">
        <v>19</v>
      </c>
      <c r="H7738" s="2" t="s">
        <v>6063</v>
      </c>
      <c r="I7738" s="2">
        <v>9920</v>
      </c>
      <c r="J7738" s="2">
        <v>0</v>
      </c>
      <c r="K7738" s="2">
        <v>20251010</v>
      </c>
      <c r="L7738" s="3">
        <v>46035</v>
      </c>
      <c r="M7738" s="3">
        <v>47757</v>
      </c>
      <c r="N7738" s="2" t="s">
        <v>1364</v>
      </c>
    </row>
    <row r="7739" spans="2:14" x14ac:dyDescent="0.25">
      <c r="B7739" s="2" t="s">
        <v>6064</v>
      </c>
      <c r="C7739" s="2" t="s">
        <v>6065</v>
      </c>
      <c r="D7739" s="2" t="s">
        <v>16</v>
      </c>
      <c r="E7739" s="2" t="s">
        <v>17</v>
      </c>
      <c r="F7739" s="2" t="s">
        <v>18</v>
      </c>
      <c r="G7739" s="2" t="s">
        <v>19</v>
      </c>
      <c r="H7739" s="2" t="s">
        <v>6063</v>
      </c>
      <c r="I7739" s="2">
        <v>9920</v>
      </c>
      <c r="J7739" s="2">
        <v>3920</v>
      </c>
      <c r="K7739" s="2">
        <v>20260220</v>
      </c>
      <c r="L7739" s="3">
        <v>46151</v>
      </c>
      <c r="M7739" s="3">
        <v>47880</v>
      </c>
      <c r="N7739" s="2" t="s">
        <v>1364</v>
      </c>
    </row>
    <row r="7740" spans="2:14" x14ac:dyDescent="0.25">
      <c r="B7740" s="2" t="s">
        <v>6064</v>
      </c>
      <c r="C7740" s="2" t="s">
        <v>6065</v>
      </c>
      <c r="D7740" s="2" t="s">
        <v>16</v>
      </c>
      <c r="E7740" s="2" t="s">
        <v>17</v>
      </c>
      <c r="F7740" s="2" t="s">
        <v>18</v>
      </c>
      <c r="G7740" s="2" t="s">
        <v>19</v>
      </c>
      <c r="H7740" s="2" t="s">
        <v>6063</v>
      </c>
      <c r="I7740" s="2">
        <v>9920</v>
      </c>
      <c r="J7740" s="2">
        <v>0</v>
      </c>
      <c r="K7740" s="2">
        <v>20260224</v>
      </c>
      <c r="L7740" s="3">
        <v>46162</v>
      </c>
      <c r="M7740" s="3">
        <v>47880</v>
      </c>
      <c r="N7740" s="2" t="s">
        <v>1364</v>
      </c>
    </row>
    <row r="7741" spans="2:14" x14ac:dyDescent="0.25">
      <c r="B7741" s="2" t="s">
        <v>6064</v>
      </c>
      <c r="C7741" s="2" t="s">
        <v>6065</v>
      </c>
      <c r="D7741" s="2" t="s">
        <v>16</v>
      </c>
      <c r="E7741" s="2" t="s">
        <v>17</v>
      </c>
      <c r="F7741" s="2" t="s">
        <v>18</v>
      </c>
      <c r="G7741" s="2" t="s">
        <v>19</v>
      </c>
      <c r="H7741" s="2" t="s">
        <v>6063</v>
      </c>
      <c r="I7741" s="2">
        <v>9920</v>
      </c>
      <c r="J7741" s="2">
        <v>6000</v>
      </c>
      <c r="K7741" s="2">
        <v>20260420</v>
      </c>
      <c r="L7741" s="3">
        <v>46203</v>
      </c>
      <c r="M7741" s="3">
        <v>47939</v>
      </c>
      <c r="N7741" s="2" t="s">
        <v>1364</v>
      </c>
    </row>
    <row r="7742" spans="2:14" x14ac:dyDescent="0.25">
      <c r="B7742" s="2" t="s">
        <v>6064</v>
      </c>
      <c r="C7742" s="2" t="s">
        <v>6065</v>
      </c>
      <c r="D7742" s="2" t="s">
        <v>16</v>
      </c>
      <c r="E7742" s="2" t="s">
        <v>181</v>
      </c>
      <c r="F7742" s="2" t="s">
        <v>18</v>
      </c>
      <c r="G7742" s="2" t="s">
        <v>19</v>
      </c>
      <c r="H7742" s="2" t="s">
        <v>6063</v>
      </c>
      <c r="I7742" s="2">
        <v>9920</v>
      </c>
      <c r="J7742" s="2">
        <v>0</v>
      </c>
      <c r="K7742" s="2">
        <v>20250423</v>
      </c>
      <c r="L7742" s="3">
        <v>45902</v>
      </c>
      <c r="M7742" s="3">
        <v>47574</v>
      </c>
      <c r="N7742" s="2" t="s">
        <v>1364</v>
      </c>
    </row>
    <row r="7743" spans="2:14" x14ac:dyDescent="0.25">
      <c r="B7743" s="2" t="s">
        <v>6066</v>
      </c>
      <c r="C7743" s="2" t="s">
        <v>6067</v>
      </c>
      <c r="D7743" s="2" t="s">
        <v>16</v>
      </c>
      <c r="E7743" s="2" t="s">
        <v>17</v>
      </c>
      <c r="F7743" s="2" t="s">
        <v>18</v>
      </c>
      <c r="G7743" s="2" t="s">
        <v>175</v>
      </c>
      <c r="H7743" s="2" t="s">
        <v>6068</v>
      </c>
      <c r="I7743" s="2">
        <v>4047</v>
      </c>
      <c r="J7743" s="2">
        <v>0</v>
      </c>
      <c r="K7743" s="2">
        <v>2405081004</v>
      </c>
      <c r="L7743" s="3">
        <v>44958</v>
      </c>
      <c r="M7743" s="3">
        <v>47239</v>
      </c>
      <c r="N7743" s="2" t="s">
        <v>476</v>
      </c>
    </row>
    <row r="7744" spans="2:14" x14ac:dyDescent="0.25">
      <c r="B7744" s="2" t="s">
        <v>6066</v>
      </c>
      <c r="C7744" s="2" t="s">
        <v>6067</v>
      </c>
      <c r="D7744" s="2" t="s">
        <v>16</v>
      </c>
      <c r="E7744" s="2" t="s">
        <v>17</v>
      </c>
      <c r="F7744" s="2" t="s">
        <v>18</v>
      </c>
      <c r="G7744" s="2" t="s">
        <v>175</v>
      </c>
      <c r="H7744" s="2" t="s">
        <v>6068</v>
      </c>
      <c r="I7744" s="2">
        <v>4047</v>
      </c>
      <c r="J7744" s="2">
        <v>0</v>
      </c>
      <c r="K7744" s="2">
        <v>2405291005</v>
      </c>
      <c r="L7744" s="3">
        <v>44958</v>
      </c>
      <c r="M7744" s="3">
        <v>47239</v>
      </c>
      <c r="N7744" s="2" t="s">
        <v>476</v>
      </c>
    </row>
    <row r="7745" spans="2:14" x14ac:dyDescent="0.25">
      <c r="B7745" s="2" t="s">
        <v>6066</v>
      </c>
      <c r="C7745" s="2" t="s">
        <v>6067</v>
      </c>
      <c r="D7745" s="2" t="s">
        <v>16</v>
      </c>
      <c r="E7745" s="2" t="s">
        <v>17</v>
      </c>
      <c r="F7745" s="2" t="s">
        <v>18</v>
      </c>
      <c r="G7745" s="2" t="s">
        <v>175</v>
      </c>
      <c r="H7745" s="2" t="s">
        <v>6068</v>
      </c>
      <c r="I7745" s="2">
        <v>4047</v>
      </c>
      <c r="J7745" s="2">
        <v>0</v>
      </c>
      <c r="K7745" s="2">
        <v>2406111007</v>
      </c>
      <c r="L7745" s="3">
        <v>44958</v>
      </c>
      <c r="M7745" s="3">
        <v>47270</v>
      </c>
      <c r="N7745" s="2" t="s">
        <v>476</v>
      </c>
    </row>
    <row r="7746" spans="2:14" x14ac:dyDescent="0.25">
      <c r="B7746" s="2" t="s">
        <v>6066</v>
      </c>
      <c r="C7746" s="2" t="s">
        <v>6067</v>
      </c>
      <c r="D7746" s="2" t="s">
        <v>16</v>
      </c>
      <c r="E7746" s="2" t="s">
        <v>17</v>
      </c>
      <c r="F7746" s="2" t="s">
        <v>18</v>
      </c>
      <c r="G7746" s="2" t="s">
        <v>175</v>
      </c>
      <c r="H7746" s="2" t="s">
        <v>6068</v>
      </c>
      <c r="I7746" s="2">
        <v>4047</v>
      </c>
      <c r="J7746" s="2">
        <v>0</v>
      </c>
      <c r="K7746" s="2">
        <v>2411261023</v>
      </c>
      <c r="L7746" s="3">
        <v>45663</v>
      </c>
      <c r="M7746" s="3">
        <v>47453</v>
      </c>
      <c r="N7746" s="2" t="s">
        <v>476</v>
      </c>
    </row>
    <row r="7747" spans="2:14" x14ac:dyDescent="0.25">
      <c r="B7747" s="2" t="s">
        <v>6066</v>
      </c>
      <c r="C7747" s="2" t="s">
        <v>6067</v>
      </c>
      <c r="D7747" s="2" t="s">
        <v>16</v>
      </c>
      <c r="E7747" s="2" t="s">
        <v>17</v>
      </c>
      <c r="F7747" s="2" t="s">
        <v>18</v>
      </c>
      <c r="G7747" s="2" t="s">
        <v>175</v>
      </c>
      <c r="H7747" s="2" t="s">
        <v>6068</v>
      </c>
      <c r="I7747" s="2">
        <v>4047</v>
      </c>
      <c r="J7747" s="2">
        <v>0</v>
      </c>
      <c r="K7747" s="2">
        <v>2412161024</v>
      </c>
      <c r="L7747" s="3">
        <v>45663</v>
      </c>
      <c r="M7747" s="3">
        <v>47453</v>
      </c>
      <c r="N7747" s="2" t="s">
        <v>476</v>
      </c>
    </row>
    <row r="7748" spans="2:14" x14ac:dyDescent="0.25">
      <c r="B7748" s="2" t="s">
        <v>6066</v>
      </c>
      <c r="C7748" s="2" t="s">
        <v>6067</v>
      </c>
      <c r="D7748" s="2" t="s">
        <v>16</v>
      </c>
      <c r="E7748" s="2" t="s">
        <v>17</v>
      </c>
      <c r="F7748" s="2" t="s">
        <v>18</v>
      </c>
      <c r="G7748" s="2" t="s">
        <v>175</v>
      </c>
      <c r="H7748" s="2" t="s">
        <v>6068</v>
      </c>
      <c r="I7748" s="2">
        <v>4047</v>
      </c>
      <c r="J7748" s="2">
        <v>0</v>
      </c>
      <c r="K7748" s="2">
        <v>2501181001</v>
      </c>
      <c r="L7748" s="3">
        <v>45682</v>
      </c>
      <c r="M7748" s="3">
        <v>47484</v>
      </c>
      <c r="N7748" s="2" t="s">
        <v>476</v>
      </c>
    </row>
    <row r="7749" spans="2:14" x14ac:dyDescent="0.25">
      <c r="B7749" s="2" t="s">
        <v>6066</v>
      </c>
      <c r="C7749" s="2" t="s">
        <v>6067</v>
      </c>
      <c r="D7749" s="2" t="s">
        <v>16</v>
      </c>
      <c r="E7749" s="2" t="s">
        <v>17</v>
      </c>
      <c r="F7749" s="2" t="s">
        <v>18</v>
      </c>
      <c r="G7749" s="2" t="s">
        <v>175</v>
      </c>
      <c r="H7749" s="2" t="s">
        <v>6068</v>
      </c>
      <c r="I7749" s="2">
        <v>4047</v>
      </c>
      <c r="J7749" s="2">
        <v>0</v>
      </c>
      <c r="K7749" s="2" t="s">
        <v>6069</v>
      </c>
      <c r="L7749" s="3">
        <v>45800</v>
      </c>
      <c r="M7749" s="3">
        <v>47604</v>
      </c>
      <c r="N7749" s="2" t="s">
        <v>476</v>
      </c>
    </row>
    <row r="7750" spans="2:14" x14ac:dyDescent="0.25">
      <c r="B7750" s="2" t="s">
        <v>6066</v>
      </c>
      <c r="C7750" s="2" t="s">
        <v>6067</v>
      </c>
      <c r="D7750" s="2" t="s">
        <v>16</v>
      </c>
      <c r="E7750" s="2" t="s">
        <v>17</v>
      </c>
      <c r="F7750" s="2" t="s">
        <v>18</v>
      </c>
      <c r="G7750" s="2" t="s">
        <v>175</v>
      </c>
      <c r="H7750" s="2" t="s">
        <v>6068</v>
      </c>
      <c r="I7750" s="2">
        <v>4047</v>
      </c>
      <c r="J7750" s="2">
        <v>0</v>
      </c>
      <c r="K7750" s="2" t="s">
        <v>6070</v>
      </c>
      <c r="L7750" s="3">
        <v>45827</v>
      </c>
      <c r="M7750" s="3">
        <v>47635</v>
      </c>
      <c r="N7750" s="2" t="s">
        <v>476</v>
      </c>
    </row>
    <row r="7751" spans="2:14" x14ac:dyDescent="0.25">
      <c r="B7751" s="2" t="s">
        <v>6066</v>
      </c>
      <c r="C7751" s="2" t="s">
        <v>6067</v>
      </c>
      <c r="D7751" s="2" t="s">
        <v>16</v>
      </c>
      <c r="E7751" s="2" t="s">
        <v>17</v>
      </c>
      <c r="F7751" s="2" t="s">
        <v>18</v>
      </c>
      <c r="G7751" s="2" t="s">
        <v>175</v>
      </c>
      <c r="H7751" s="2" t="s">
        <v>6068</v>
      </c>
      <c r="I7751" s="2">
        <v>4047</v>
      </c>
      <c r="J7751" s="2">
        <v>0</v>
      </c>
      <c r="K7751" s="2" t="s">
        <v>6071</v>
      </c>
      <c r="L7751" s="3">
        <v>45894</v>
      </c>
      <c r="M7751" s="3">
        <v>47696</v>
      </c>
      <c r="N7751" s="2" t="s">
        <v>476</v>
      </c>
    </row>
    <row r="7752" spans="2:14" x14ac:dyDescent="0.25">
      <c r="B7752" s="2" t="s">
        <v>6066</v>
      </c>
      <c r="C7752" s="2" t="s">
        <v>6067</v>
      </c>
      <c r="D7752" s="2" t="s">
        <v>16</v>
      </c>
      <c r="E7752" s="2" t="s">
        <v>17</v>
      </c>
      <c r="F7752" s="2" t="s">
        <v>18</v>
      </c>
      <c r="G7752" s="2" t="s">
        <v>175</v>
      </c>
      <c r="H7752" s="2" t="s">
        <v>6068</v>
      </c>
      <c r="I7752" s="2">
        <v>4047</v>
      </c>
      <c r="J7752" s="2">
        <v>7</v>
      </c>
      <c r="K7752" s="2" t="s">
        <v>6072</v>
      </c>
      <c r="L7752" s="3">
        <v>45894</v>
      </c>
      <c r="M7752" s="3">
        <v>47696</v>
      </c>
      <c r="N7752" s="2" t="s">
        <v>476</v>
      </c>
    </row>
    <row r="7753" spans="2:14" x14ac:dyDescent="0.25">
      <c r="B7753" s="2" t="s">
        <v>6066</v>
      </c>
      <c r="C7753" s="2" t="s">
        <v>6067</v>
      </c>
      <c r="D7753" s="2" t="s">
        <v>16</v>
      </c>
      <c r="E7753" s="2" t="s">
        <v>17</v>
      </c>
      <c r="F7753" s="2" t="s">
        <v>18</v>
      </c>
      <c r="G7753" s="2" t="s">
        <v>175</v>
      </c>
      <c r="H7753" s="2" t="s">
        <v>6068</v>
      </c>
      <c r="I7753" s="2">
        <v>4047</v>
      </c>
      <c r="J7753" s="2">
        <v>0</v>
      </c>
      <c r="K7753" s="2" t="s">
        <v>6073</v>
      </c>
      <c r="L7753" s="3">
        <v>45940</v>
      </c>
      <c r="M7753" s="3">
        <v>47757</v>
      </c>
      <c r="N7753" s="2" t="s">
        <v>476</v>
      </c>
    </row>
    <row r="7754" spans="2:14" x14ac:dyDescent="0.25">
      <c r="B7754" s="2" t="s">
        <v>6066</v>
      </c>
      <c r="C7754" s="2" t="s">
        <v>6067</v>
      </c>
      <c r="D7754" s="2" t="s">
        <v>16</v>
      </c>
      <c r="E7754" s="2" t="s">
        <v>17</v>
      </c>
      <c r="F7754" s="2" t="s">
        <v>18</v>
      </c>
      <c r="G7754" s="2" t="s">
        <v>175</v>
      </c>
      <c r="H7754" s="2" t="s">
        <v>6068</v>
      </c>
      <c r="I7754" s="2">
        <v>4047</v>
      </c>
      <c r="J7754" s="2">
        <v>4040</v>
      </c>
      <c r="K7754" s="2" t="s">
        <v>6074</v>
      </c>
      <c r="L7754" s="3">
        <v>46037</v>
      </c>
      <c r="M7754" s="3">
        <v>47849</v>
      </c>
      <c r="N7754" s="2" t="s">
        <v>476</v>
      </c>
    </row>
    <row r="7755" spans="2:14" x14ac:dyDescent="0.25">
      <c r="B7755" s="2" t="s">
        <v>6066</v>
      </c>
      <c r="C7755" s="2" t="s">
        <v>6067</v>
      </c>
      <c r="D7755" s="2" t="s">
        <v>16</v>
      </c>
      <c r="E7755" s="2" t="s">
        <v>142</v>
      </c>
      <c r="F7755" s="2" t="s">
        <v>18</v>
      </c>
      <c r="G7755" s="2" t="s">
        <v>175</v>
      </c>
      <c r="H7755" s="2" t="s">
        <v>6068</v>
      </c>
      <c r="I7755" s="2">
        <v>4047</v>
      </c>
      <c r="J7755" s="2">
        <v>0</v>
      </c>
      <c r="K7755" s="2" t="s">
        <v>6074</v>
      </c>
      <c r="L7755" s="3">
        <v>46037</v>
      </c>
      <c r="M7755" s="3">
        <v>47849</v>
      </c>
      <c r="N7755" s="2" t="s">
        <v>476</v>
      </c>
    </row>
    <row r="7756" spans="2:14" x14ac:dyDescent="0.25">
      <c r="B7756" s="2" t="s">
        <v>6075</v>
      </c>
      <c r="C7756" s="2" t="s">
        <v>6076</v>
      </c>
      <c r="D7756" s="2" t="s">
        <v>16</v>
      </c>
      <c r="E7756" s="2" t="s">
        <v>17</v>
      </c>
      <c r="F7756" s="2" t="s">
        <v>18</v>
      </c>
      <c r="G7756" s="2" t="s">
        <v>175</v>
      </c>
      <c r="H7756" s="2" t="s">
        <v>6068</v>
      </c>
      <c r="I7756" s="2">
        <v>364</v>
      </c>
      <c r="J7756" s="2">
        <v>0</v>
      </c>
      <c r="K7756" s="2" t="s">
        <v>6077</v>
      </c>
      <c r="L7756" s="3">
        <v>45663</v>
      </c>
      <c r="M7756" s="3">
        <v>47423</v>
      </c>
      <c r="N7756" s="2" t="s">
        <v>476</v>
      </c>
    </row>
    <row r="7757" spans="2:14" x14ac:dyDescent="0.25">
      <c r="B7757" s="2" t="s">
        <v>6075</v>
      </c>
      <c r="C7757" s="2" t="s">
        <v>6076</v>
      </c>
      <c r="D7757" s="2" t="s">
        <v>16</v>
      </c>
      <c r="E7757" s="2" t="s">
        <v>17</v>
      </c>
      <c r="F7757" s="2" t="s">
        <v>18</v>
      </c>
      <c r="G7757" s="2" t="s">
        <v>175</v>
      </c>
      <c r="H7757" s="2" t="s">
        <v>6068</v>
      </c>
      <c r="I7757" s="2">
        <v>364</v>
      </c>
      <c r="J7757" s="2">
        <v>0</v>
      </c>
      <c r="K7757" s="2" t="s">
        <v>6078</v>
      </c>
      <c r="L7757" s="3">
        <v>45723</v>
      </c>
      <c r="M7757" s="3">
        <v>47453</v>
      </c>
      <c r="N7757" s="2" t="s">
        <v>476</v>
      </c>
    </row>
    <row r="7758" spans="2:14" x14ac:dyDescent="0.25">
      <c r="B7758" s="2" t="s">
        <v>6075</v>
      </c>
      <c r="C7758" s="2" t="s">
        <v>6076</v>
      </c>
      <c r="D7758" s="2" t="s">
        <v>16</v>
      </c>
      <c r="E7758" s="2" t="s">
        <v>17</v>
      </c>
      <c r="F7758" s="2" t="s">
        <v>18</v>
      </c>
      <c r="G7758" s="2" t="s">
        <v>175</v>
      </c>
      <c r="H7758" s="2" t="s">
        <v>6068</v>
      </c>
      <c r="I7758" s="2">
        <v>364</v>
      </c>
      <c r="J7758" s="2">
        <v>0</v>
      </c>
      <c r="K7758" s="2" t="s">
        <v>6079</v>
      </c>
      <c r="L7758" s="3">
        <v>45738</v>
      </c>
      <c r="M7758" s="3">
        <v>47543</v>
      </c>
      <c r="N7758" s="2" t="s">
        <v>476</v>
      </c>
    </row>
    <row r="7759" spans="2:14" x14ac:dyDescent="0.25">
      <c r="B7759" s="2" t="s">
        <v>6075</v>
      </c>
      <c r="C7759" s="2" t="s">
        <v>6076</v>
      </c>
      <c r="D7759" s="2" t="s">
        <v>16</v>
      </c>
      <c r="E7759" s="2" t="s">
        <v>17</v>
      </c>
      <c r="F7759" s="2" t="s">
        <v>18</v>
      </c>
      <c r="G7759" s="2" t="s">
        <v>175</v>
      </c>
      <c r="H7759" s="2" t="s">
        <v>6068</v>
      </c>
      <c r="I7759" s="2">
        <v>364</v>
      </c>
      <c r="J7759" s="2">
        <v>0</v>
      </c>
      <c r="K7759" s="2" t="s">
        <v>6080</v>
      </c>
      <c r="L7759" s="3">
        <v>45878</v>
      </c>
      <c r="M7759" s="3">
        <v>47635</v>
      </c>
      <c r="N7759" s="2" t="s">
        <v>476</v>
      </c>
    </row>
    <row r="7760" spans="2:14" x14ac:dyDescent="0.25">
      <c r="B7760" s="2" t="s">
        <v>6075</v>
      </c>
      <c r="C7760" s="2" t="s">
        <v>6076</v>
      </c>
      <c r="D7760" s="2" t="s">
        <v>16</v>
      </c>
      <c r="E7760" s="2" t="s">
        <v>17</v>
      </c>
      <c r="F7760" s="2" t="s">
        <v>18</v>
      </c>
      <c r="G7760" s="2" t="s">
        <v>175</v>
      </c>
      <c r="H7760" s="2" t="s">
        <v>6068</v>
      </c>
      <c r="I7760" s="2">
        <v>364</v>
      </c>
      <c r="J7760" s="2">
        <v>12</v>
      </c>
      <c r="K7760" s="2" t="s">
        <v>6081</v>
      </c>
      <c r="L7760" s="3">
        <v>45957</v>
      </c>
      <c r="M7760" s="3">
        <v>47757</v>
      </c>
      <c r="N7760" s="2" t="s">
        <v>476</v>
      </c>
    </row>
    <row r="7761" spans="2:14" x14ac:dyDescent="0.25">
      <c r="B7761" s="2" t="s">
        <v>6075</v>
      </c>
      <c r="C7761" s="2" t="s">
        <v>6076</v>
      </c>
      <c r="D7761" s="2" t="s">
        <v>16</v>
      </c>
      <c r="E7761" s="2" t="s">
        <v>17</v>
      </c>
      <c r="F7761" s="2" t="s">
        <v>18</v>
      </c>
      <c r="G7761" s="2" t="s">
        <v>175</v>
      </c>
      <c r="H7761" s="2" t="s">
        <v>6068</v>
      </c>
      <c r="I7761" s="2">
        <v>364</v>
      </c>
      <c r="J7761" s="2">
        <v>152</v>
      </c>
      <c r="K7761" s="2" t="s">
        <v>6082</v>
      </c>
      <c r="L7761" s="3">
        <v>45957</v>
      </c>
      <c r="M7761" s="3">
        <v>47757</v>
      </c>
      <c r="N7761" s="2" t="s">
        <v>476</v>
      </c>
    </row>
    <row r="7762" spans="2:14" x14ac:dyDescent="0.25">
      <c r="B7762" s="2" t="s">
        <v>6075</v>
      </c>
      <c r="C7762" s="2" t="s">
        <v>6076</v>
      </c>
      <c r="D7762" s="2" t="s">
        <v>16</v>
      </c>
      <c r="E7762" s="2" t="s">
        <v>17</v>
      </c>
      <c r="F7762" s="2" t="s">
        <v>18</v>
      </c>
      <c r="G7762" s="2" t="s">
        <v>175</v>
      </c>
      <c r="H7762" s="2" t="s">
        <v>6068</v>
      </c>
      <c r="I7762" s="2">
        <v>364</v>
      </c>
      <c r="J7762" s="2">
        <v>200</v>
      </c>
      <c r="K7762" s="2" t="s">
        <v>6083</v>
      </c>
      <c r="L7762" s="3">
        <v>46059</v>
      </c>
      <c r="M7762" s="3">
        <v>47849</v>
      </c>
      <c r="N7762" s="2" t="s">
        <v>476</v>
      </c>
    </row>
    <row r="7763" spans="2:14" x14ac:dyDescent="0.25">
      <c r="B7763" s="2" t="s">
        <v>6075</v>
      </c>
      <c r="C7763" s="2" t="s">
        <v>6076</v>
      </c>
      <c r="D7763" s="2" t="s">
        <v>16</v>
      </c>
      <c r="E7763" s="2" t="s">
        <v>181</v>
      </c>
      <c r="F7763" s="2" t="s">
        <v>18</v>
      </c>
      <c r="G7763" s="2" t="s">
        <v>175</v>
      </c>
      <c r="H7763" s="2" t="s">
        <v>6068</v>
      </c>
      <c r="I7763" s="2">
        <v>364</v>
      </c>
      <c r="J7763" s="2">
        <v>0</v>
      </c>
      <c r="K7763" s="2" t="s">
        <v>6078</v>
      </c>
      <c r="L7763" s="3">
        <v>45723</v>
      </c>
      <c r="M7763" s="3">
        <v>47453</v>
      </c>
      <c r="N7763" s="2" t="s">
        <v>476</v>
      </c>
    </row>
    <row r="7764" spans="2:14" x14ac:dyDescent="0.25">
      <c r="B7764" s="2" t="s">
        <v>6075</v>
      </c>
      <c r="C7764" s="2" t="s">
        <v>6076</v>
      </c>
      <c r="D7764" s="2" t="s">
        <v>16</v>
      </c>
      <c r="E7764" s="2" t="s">
        <v>181</v>
      </c>
      <c r="F7764" s="2" t="s">
        <v>18</v>
      </c>
      <c r="G7764" s="2" t="s">
        <v>175</v>
      </c>
      <c r="H7764" s="2" t="s">
        <v>6068</v>
      </c>
      <c r="I7764" s="2">
        <v>364</v>
      </c>
      <c r="J7764" s="2">
        <v>0</v>
      </c>
      <c r="K7764" s="2" t="s">
        <v>6082</v>
      </c>
      <c r="L7764" s="3">
        <v>45957</v>
      </c>
      <c r="M7764" s="3">
        <v>47757</v>
      </c>
      <c r="N7764" s="2" t="s">
        <v>476</v>
      </c>
    </row>
    <row r="7765" spans="2:14" x14ac:dyDescent="0.25">
      <c r="B7765" s="2" t="s">
        <v>6084</v>
      </c>
      <c r="C7765" s="2" t="s">
        <v>6085</v>
      </c>
      <c r="D7765" s="2" t="s">
        <v>1367</v>
      </c>
      <c r="E7765" s="2" t="s">
        <v>17</v>
      </c>
      <c r="F7765" s="2" t="s">
        <v>18</v>
      </c>
      <c r="G7765" s="2" t="s">
        <v>175</v>
      </c>
      <c r="H7765" s="2" t="s">
        <v>6068</v>
      </c>
      <c r="I7765" s="2">
        <v>0</v>
      </c>
      <c r="J7765" s="2">
        <v>0</v>
      </c>
      <c r="K7765" s="2">
        <v>24011120022</v>
      </c>
      <c r="L7765" s="3">
        <v>44958</v>
      </c>
      <c r="M7765" s="3">
        <v>47119</v>
      </c>
      <c r="N7765" s="2" t="s">
        <v>476</v>
      </c>
    </row>
    <row r="7766" spans="2:14" x14ac:dyDescent="0.25">
      <c r="B7766" s="2" t="s">
        <v>6084</v>
      </c>
      <c r="C7766" s="2" t="s">
        <v>6085</v>
      </c>
      <c r="D7766" s="2" t="s">
        <v>1367</v>
      </c>
      <c r="E7766" s="2" t="s">
        <v>17</v>
      </c>
      <c r="F7766" s="2" t="s">
        <v>18</v>
      </c>
      <c r="G7766" s="2" t="s">
        <v>175</v>
      </c>
      <c r="H7766" s="2" t="s">
        <v>6068</v>
      </c>
      <c r="I7766" s="2">
        <v>0</v>
      </c>
      <c r="J7766" s="2">
        <v>0</v>
      </c>
      <c r="K7766" s="2">
        <v>24050820007</v>
      </c>
      <c r="L7766" s="3">
        <v>44958</v>
      </c>
      <c r="M7766" s="3">
        <v>47239</v>
      </c>
      <c r="N7766" s="2" t="s">
        <v>476</v>
      </c>
    </row>
    <row r="7767" spans="2:14" x14ac:dyDescent="0.25">
      <c r="B7767" s="2" t="s">
        <v>6084</v>
      </c>
      <c r="C7767" s="2" t="s">
        <v>6085</v>
      </c>
      <c r="D7767" s="2" t="s">
        <v>1367</v>
      </c>
      <c r="E7767" s="2" t="s">
        <v>17</v>
      </c>
      <c r="F7767" s="2" t="s">
        <v>18</v>
      </c>
      <c r="G7767" s="2" t="s">
        <v>175</v>
      </c>
      <c r="H7767" s="2" t="s">
        <v>6068</v>
      </c>
      <c r="I7767" s="2">
        <v>0</v>
      </c>
      <c r="J7767" s="2">
        <v>0</v>
      </c>
      <c r="K7767" s="2">
        <v>24052920008</v>
      </c>
      <c r="L7767" s="3">
        <v>44958</v>
      </c>
      <c r="M7767" s="3">
        <v>47239</v>
      </c>
      <c r="N7767" s="2" t="s">
        <v>476</v>
      </c>
    </row>
    <row r="7768" spans="2:14" x14ac:dyDescent="0.25">
      <c r="B7768" s="2" t="s">
        <v>6084</v>
      </c>
      <c r="C7768" s="2" t="s">
        <v>6085</v>
      </c>
      <c r="D7768" s="2" t="s">
        <v>1367</v>
      </c>
      <c r="E7768" s="2" t="s">
        <v>17</v>
      </c>
      <c r="F7768" s="2" t="s">
        <v>18</v>
      </c>
      <c r="G7768" s="2" t="s">
        <v>175</v>
      </c>
      <c r="H7768" s="2" t="s">
        <v>6068</v>
      </c>
      <c r="I7768" s="2">
        <v>0</v>
      </c>
      <c r="J7768" s="2">
        <v>0</v>
      </c>
      <c r="K7768" s="2">
        <v>25010420002</v>
      </c>
      <c r="L7768" s="3">
        <v>45663</v>
      </c>
      <c r="M7768" s="3">
        <v>47484</v>
      </c>
      <c r="N7768" s="2" t="s">
        <v>476</v>
      </c>
    </row>
    <row r="7769" spans="2:14" x14ac:dyDescent="0.25">
      <c r="B7769" s="2" t="s">
        <v>6084</v>
      </c>
      <c r="C7769" s="2" t="s">
        <v>6085</v>
      </c>
      <c r="D7769" s="2" t="s">
        <v>1367</v>
      </c>
      <c r="E7769" s="2" t="s">
        <v>17</v>
      </c>
      <c r="F7769" s="2" t="s">
        <v>18</v>
      </c>
      <c r="G7769" s="2" t="s">
        <v>175</v>
      </c>
      <c r="H7769" s="2" t="s">
        <v>6068</v>
      </c>
      <c r="I7769" s="2">
        <v>0</v>
      </c>
      <c r="J7769" s="2">
        <v>0</v>
      </c>
      <c r="K7769" s="2">
        <v>25012320003</v>
      </c>
      <c r="L7769" s="3">
        <v>45682</v>
      </c>
      <c r="M7769" s="3">
        <v>47484</v>
      </c>
      <c r="N7769" s="2" t="s">
        <v>476</v>
      </c>
    </row>
    <row r="7770" spans="2:14" x14ac:dyDescent="0.25">
      <c r="B7770" s="2" t="s">
        <v>6084</v>
      </c>
      <c r="C7770" s="2" t="s">
        <v>6085</v>
      </c>
      <c r="D7770" s="2" t="s">
        <v>1367</v>
      </c>
      <c r="E7770" s="2" t="s">
        <v>17</v>
      </c>
      <c r="F7770" s="2" t="s">
        <v>18</v>
      </c>
      <c r="G7770" s="2" t="s">
        <v>175</v>
      </c>
      <c r="H7770" s="2" t="s">
        <v>6068</v>
      </c>
      <c r="I7770" s="2">
        <v>0</v>
      </c>
      <c r="J7770" s="2">
        <v>0</v>
      </c>
      <c r="K7770" s="2">
        <v>25032120008</v>
      </c>
      <c r="L7770" s="3">
        <v>45741</v>
      </c>
      <c r="M7770" s="3">
        <v>47543</v>
      </c>
      <c r="N7770" s="2" t="s">
        <v>476</v>
      </c>
    </row>
    <row r="7771" spans="2:14" x14ac:dyDescent="0.25">
      <c r="B7771" s="2" t="s">
        <v>6084</v>
      </c>
      <c r="C7771" s="2" t="s">
        <v>6085</v>
      </c>
      <c r="D7771" s="2" t="s">
        <v>1367</v>
      </c>
      <c r="E7771" s="2" t="s">
        <v>17</v>
      </c>
      <c r="F7771" s="2" t="s">
        <v>18</v>
      </c>
      <c r="G7771" s="2" t="s">
        <v>175</v>
      </c>
      <c r="H7771" s="2" t="s">
        <v>6068</v>
      </c>
      <c r="I7771" s="2">
        <v>0</v>
      </c>
      <c r="J7771" s="2">
        <v>0</v>
      </c>
      <c r="K7771" s="2" t="s">
        <v>6086</v>
      </c>
      <c r="L7771" s="3">
        <v>45723</v>
      </c>
      <c r="M7771" s="3">
        <v>47543</v>
      </c>
      <c r="N7771" s="2" t="s">
        <v>476</v>
      </c>
    </row>
    <row r="7772" spans="2:14" x14ac:dyDescent="0.25">
      <c r="B7772" s="2" t="s">
        <v>6084</v>
      </c>
      <c r="C7772" s="2" t="s">
        <v>6085</v>
      </c>
      <c r="D7772" s="2" t="s">
        <v>1367</v>
      </c>
      <c r="E7772" s="2" t="s">
        <v>17</v>
      </c>
      <c r="F7772" s="2" t="s">
        <v>18</v>
      </c>
      <c r="G7772" s="2" t="s">
        <v>175</v>
      </c>
      <c r="H7772" s="2" t="s">
        <v>6068</v>
      </c>
      <c r="I7772" s="2">
        <v>0</v>
      </c>
      <c r="J7772" s="2">
        <v>0</v>
      </c>
      <c r="K7772" s="2" t="s">
        <v>6087</v>
      </c>
      <c r="L7772" s="3">
        <v>45796</v>
      </c>
      <c r="M7772" s="3">
        <v>47604</v>
      </c>
      <c r="N7772" s="2" t="s">
        <v>476</v>
      </c>
    </row>
    <row r="7773" spans="2:14" x14ac:dyDescent="0.25">
      <c r="B7773" s="2" t="s">
        <v>6084</v>
      </c>
      <c r="C7773" s="2" t="s">
        <v>6085</v>
      </c>
      <c r="D7773" s="2" t="s">
        <v>1367</v>
      </c>
      <c r="E7773" s="2" t="s">
        <v>17</v>
      </c>
      <c r="F7773" s="2" t="s">
        <v>18</v>
      </c>
      <c r="G7773" s="2" t="s">
        <v>175</v>
      </c>
      <c r="H7773" s="2" t="s">
        <v>6068</v>
      </c>
      <c r="I7773" s="2">
        <v>0</v>
      </c>
      <c r="J7773" s="2">
        <v>0</v>
      </c>
      <c r="K7773" s="2" t="s">
        <v>6088</v>
      </c>
      <c r="L7773" s="3">
        <v>45827</v>
      </c>
      <c r="M7773" s="3">
        <v>47635</v>
      </c>
      <c r="N7773" s="2" t="s">
        <v>476</v>
      </c>
    </row>
    <row r="7774" spans="2:14" x14ac:dyDescent="0.25">
      <c r="B7774" s="2" t="s">
        <v>6084</v>
      </c>
      <c r="C7774" s="2" t="s">
        <v>6085</v>
      </c>
      <c r="D7774" s="2" t="s">
        <v>1367</v>
      </c>
      <c r="E7774" s="2" t="s">
        <v>17</v>
      </c>
      <c r="F7774" s="2" t="s">
        <v>18</v>
      </c>
      <c r="G7774" s="2" t="s">
        <v>175</v>
      </c>
      <c r="H7774" s="2" t="s">
        <v>6068</v>
      </c>
      <c r="I7774" s="2">
        <v>0</v>
      </c>
      <c r="J7774" s="2">
        <v>0</v>
      </c>
      <c r="K7774" s="2" t="s">
        <v>6089</v>
      </c>
      <c r="L7774" s="3">
        <v>45940</v>
      </c>
      <c r="M7774" s="3">
        <v>47757</v>
      </c>
      <c r="N7774" s="2" t="s">
        <v>476</v>
      </c>
    </row>
    <row r="7775" spans="2:14" x14ac:dyDescent="0.25">
      <c r="B7775" s="2" t="s">
        <v>6084</v>
      </c>
      <c r="C7775" s="2" t="s">
        <v>6085</v>
      </c>
      <c r="D7775" s="2" t="s">
        <v>1367</v>
      </c>
      <c r="E7775" s="2" t="s">
        <v>17</v>
      </c>
      <c r="F7775" s="2" t="s">
        <v>18</v>
      </c>
      <c r="G7775" s="2" t="s">
        <v>175</v>
      </c>
      <c r="H7775" s="2" t="s">
        <v>6068</v>
      </c>
      <c r="I7775" s="2">
        <v>0</v>
      </c>
      <c r="J7775" s="2">
        <v>0</v>
      </c>
      <c r="K7775" s="2" t="s">
        <v>6090</v>
      </c>
      <c r="L7775" s="3">
        <v>46034</v>
      </c>
      <c r="M7775" s="3">
        <v>47849</v>
      </c>
      <c r="N7775" s="2" t="s">
        <v>476</v>
      </c>
    </row>
    <row r="7776" spans="2:14" x14ac:dyDescent="0.25">
      <c r="B7776" s="2" t="s">
        <v>6091</v>
      </c>
      <c r="C7776" s="2" t="s">
        <v>6092</v>
      </c>
      <c r="D7776" s="2" t="s">
        <v>41</v>
      </c>
      <c r="E7776" s="2" t="s">
        <v>17</v>
      </c>
      <c r="F7776" s="2" t="s">
        <v>138</v>
      </c>
      <c r="G7776" s="2" t="s">
        <v>138</v>
      </c>
      <c r="H7776" s="2" t="s">
        <v>6093</v>
      </c>
      <c r="I7776" s="2">
        <v>0</v>
      </c>
      <c r="J7776" s="2">
        <v>0</v>
      </c>
      <c r="K7776" s="2">
        <v>52026</v>
      </c>
      <c r="L7776" s="3">
        <v>46160</v>
      </c>
      <c r="M7776" s="3">
        <v>47239</v>
      </c>
      <c r="N7776" s="2" t="s">
        <v>1029</v>
      </c>
    </row>
    <row r="7777" spans="2:14" x14ac:dyDescent="0.25">
      <c r="B7777" s="2" t="s">
        <v>6091</v>
      </c>
      <c r="C7777" s="2" t="s">
        <v>6092</v>
      </c>
      <c r="D7777" s="2" t="s">
        <v>41</v>
      </c>
      <c r="E7777" s="2" t="s">
        <v>17</v>
      </c>
      <c r="F7777" s="2" t="s">
        <v>138</v>
      </c>
      <c r="G7777" s="2" t="s">
        <v>138</v>
      </c>
      <c r="H7777" s="2" t="s">
        <v>6093</v>
      </c>
      <c r="I7777" s="2">
        <v>0</v>
      </c>
      <c r="J7777" s="2">
        <v>0</v>
      </c>
      <c r="K7777" s="2">
        <v>12202564012066</v>
      </c>
      <c r="L7777" s="3">
        <v>46035</v>
      </c>
      <c r="M7777" s="3">
        <v>47119</v>
      </c>
      <c r="N7777" s="2" t="s">
        <v>1029</v>
      </c>
    </row>
    <row r="7778" spans="2:14" x14ac:dyDescent="0.25">
      <c r="B7778" s="2" t="s">
        <v>6094</v>
      </c>
      <c r="C7778" s="2" t="s">
        <v>6095</v>
      </c>
      <c r="D7778" s="2" t="s">
        <v>1367</v>
      </c>
      <c r="E7778" s="2" t="s">
        <v>17</v>
      </c>
      <c r="F7778" s="2" t="s">
        <v>18</v>
      </c>
      <c r="G7778" s="2" t="s">
        <v>175</v>
      </c>
      <c r="H7778" s="2" t="s">
        <v>6096</v>
      </c>
      <c r="I7778" s="2">
        <v>0</v>
      </c>
      <c r="J7778" s="2">
        <v>0</v>
      </c>
      <c r="K7778" s="2">
        <v>0</v>
      </c>
      <c r="L7778" s="3">
        <v>44958</v>
      </c>
      <c r="M7778" s="3">
        <v>46966</v>
      </c>
      <c r="N7778" s="2" t="s">
        <v>879</v>
      </c>
    </row>
    <row r="7779" spans="2:14" x14ac:dyDescent="0.25">
      <c r="B7779" s="2" t="s">
        <v>6094</v>
      </c>
      <c r="C7779" s="2" t="s">
        <v>6095</v>
      </c>
      <c r="D7779" s="2" t="s">
        <v>1367</v>
      </c>
      <c r="E7779" s="2" t="s">
        <v>181</v>
      </c>
      <c r="F7779" s="2" t="s">
        <v>18</v>
      </c>
      <c r="G7779" s="2" t="s">
        <v>175</v>
      </c>
      <c r="H7779" s="2" t="s">
        <v>6096</v>
      </c>
      <c r="I7779" s="2">
        <v>0</v>
      </c>
      <c r="J7779" s="2">
        <v>0</v>
      </c>
      <c r="K7779" s="2">
        <v>0</v>
      </c>
      <c r="L7779" s="3">
        <v>44958</v>
      </c>
      <c r="M7779" s="3">
        <v>46966</v>
      </c>
      <c r="N7779" s="2" t="s">
        <v>879</v>
      </c>
    </row>
    <row r="7780" spans="2:14" x14ac:dyDescent="0.25">
      <c r="B7780" s="2" t="s">
        <v>6094</v>
      </c>
      <c r="C7780" s="2" t="s">
        <v>6095</v>
      </c>
      <c r="D7780" s="2" t="s">
        <v>1367</v>
      </c>
      <c r="E7780" s="2" t="s">
        <v>142</v>
      </c>
      <c r="F7780" s="2" t="s">
        <v>18</v>
      </c>
      <c r="G7780" s="2" t="s">
        <v>175</v>
      </c>
      <c r="H7780" s="2" t="s">
        <v>6096</v>
      </c>
      <c r="I7780" s="2">
        <v>0</v>
      </c>
      <c r="J7780" s="2">
        <v>0</v>
      </c>
      <c r="K7780" s="2">
        <v>0</v>
      </c>
      <c r="L7780" s="3">
        <v>44958</v>
      </c>
      <c r="M7780" s="3">
        <v>46966</v>
      </c>
      <c r="N7780" s="2" t="s">
        <v>879</v>
      </c>
    </row>
    <row r="7781" spans="2:14" x14ac:dyDescent="0.25">
      <c r="B7781" s="2" t="s">
        <v>6097</v>
      </c>
      <c r="C7781" s="2" t="s">
        <v>6098</v>
      </c>
      <c r="D7781" s="2" t="s">
        <v>16</v>
      </c>
      <c r="E7781" s="2" t="s">
        <v>17</v>
      </c>
      <c r="F7781" s="2" t="s">
        <v>138</v>
      </c>
      <c r="G7781" s="2" t="s">
        <v>138</v>
      </c>
      <c r="H7781" s="2" t="s">
        <v>6099</v>
      </c>
      <c r="I7781" s="2">
        <v>0</v>
      </c>
      <c r="J7781" s="2">
        <v>0</v>
      </c>
      <c r="K7781" s="2" t="s">
        <v>6100</v>
      </c>
      <c r="L7781" s="3">
        <v>44958</v>
      </c>
      <c r="M7781" s="3">
        <v>47088</v>
      </c>
      <c r="N7781" s="2" t="s">
        <v>1586</v>
      </c>
    </row>
    <row r="7782" spans="2:14" x14ac:dyDescent="0.25">
      <c r="B7782" s="2" t="s">
        <v>6097</v>
      </c>
      <c r="C7782" s="2" t="s">
        <v>6098</v>
      </c>
      <c r="D7782" s="2" t="s">
        <v>16</v>
      </c>
      <c r="E7782" s="2" t="s">
        <v>17</v>
      </c>
      <c r="F7782" s="2" t="s">
        <v>138</v>
      </c>
      <c r="G7782" s="2" t="s">
        <v>138</v>
      </c>
      <c r="H7782" s="2" t="s">
        <v>6099</v>
      </c>
      <c r="I7782" s="2">
        <v>0</v>
      </c>
      <c r="J7782" s="2">
        <v>0</v>
      </c>
      <c r="K7782" s="2" t="s">
        <v>6101</v>
      </c>
      <c r="L7782" s="3">
        <v>45717</v>
      </c>
      <c r="M7782" s="3">
        <v>47515</v>
      </c>
      <c r="N7782" s="2" t="s">
        <v>1586</v>
      </c>
    </row>
    <row r="7783" spans="2:14" x14ac:dyDescent="0.25">
      <c r="B7783" s="2" t="s">
        <v>6097</v>
      </c>
      <c r="C7783" s="2" t="s">
        <v>6098</v>
      </c>
      <c r="D7783" s="2" t="s">
        <v>16</v>
      </c>
      <c r="E7783" s="2" t="s">
        <v>17</v>
      </c>
      <c r="F7783" s="2" t="s">
        <v>138</v>
      </c>
      <c r="G7783" s="2" t="s">
        <v>138</v>
      </c>
      <c r="H7783" s="2" t="s">
        <v>6099</v>
      </c>
      <c r="I7783" s="2">
        <v>0</v>
      </c>
      <c r="J7783" s="2">
        <v>0</v>
      </c>
      <c r="K7783" s="2" t="s">
        <v>6102</v>
      </c>
      <c r="L7783" s="3">
        <v>45734</v>
      </c>
      <c r="M7783" s="3">
        <v>47543</v>
      </c>
      <c r="N7783" s="2" t="s">
        <v>1586</v>
      </c>
    </row>
    <row r="7784" spans="2:14" x14ac:dyDescent="0.25">
      <c r="B7784" s="2" t="s">
        <v>6097</v>
      </c>
      <c r="C7784" s="2" t="s">
        <v>6098</v>
      </c>
      <c r="D7784" s="2" t="s">
        <v>16</v>
      </c>
      <c r="E7784" s="2" t="s">
        <v>17</v>
      </c>
      <c r="F7784" s="2" t="s">
        <v>138</v>
      </c>
      <c r="G7784" s="2" t="s">
        <v>138</v>
      </c>
      <c r="H7784" s="2" t="s">
        <v>6099</v>
      </c>
      <c r="I7784" s="2">
        <v>0</v>
      </c>
      <c r="J7784" s="2">
        <v>0</v>
      </c>
      <c r="K7784" s="2" t="s">
        <v>6103</v>
      </c>
      <c r="L7784" s="3">
        <v>45938</v>
      </c>
      <c r="M7784" s="3">
        <v>47543</v>
      </c>
      <c r="N7784" s="2" t="s">
        <v>1586</v>
      </c>
    </row>
    <row r="7785" spans="2:14" x14ac:dyDescent="0.25">
      <c r="B7785" s="2" t="s">
        <v>6097</v>
      </c>
      <c r="C7785" s="2" t="s">
        <v>6098</v>
      </c>
      <c r="D7785" s="2" t="s">
        <v>16</v>
      </c>
      <c r="E7785" s="2" t="s">
        <v>17</v>
      </c>
      <c r="F7785" s="2" t="s">
        <v>138</v>
      </c>
      <c r="G7785" s="2" t="s">
        <v>138</v>
      </c>
      <c r="H7785" s="2" t="s">
        <v>6099</v>
      </c>
      <c r="I7785" s="2">
        <v>0</v>
      </c>
      <c r="J7785" s="2">
        <v>0</v>
      </c>
      <c r="K7785" s="2" t="s">
        <v>6104</v>
      </c>
      <c r="L7785" s="3">
        <v>45938</v>
      </c>
      <c r="M7785" s="3">
        <v>47727</v>
      </c>
      <c r="N7785" s="2" t="s">
        <v>1586</v>
      </c>
    </row>
    <row r="7786" spans="2:14" x14ac:dyDescent="0.25">
      <c r="B7786" s="2" t="s">
        <v>6097</v>
      </c>
      <c r="C7786" s="2" t="s">
        <v>6098</v>
      </c>
      <c r="D7786" s="2" t="s">
        <v>16</v>
      </c>
      <c r="E7786" s="2" t="s">
        <v>17</v>
      </c>
      <c r="F7786" s="2" t="s">
        <v>138</v>
      </c>
      <c r="G7786" s="2" t="s">
        <v>138</v>
      </c>
      <c r="H7786" s="2" t="s">
        <v>6099</v>
      </c>
      <c r="I7786" s="2">
        <v>0</v>
      </c>
      <c r="J7786" s="2">
        <v>0</v>
      </c>
      <c r="K7786" s="2" t="s">
        <v>6105</v>
      </c>
      <c r="L7786" s="3">
        <v>45940</v>
      </c>
      <c r="M7786" s="3">
        <v>47757</v>
      </c>
      <c r="N7786" s="2" t="s">
        <v>1586</v>
      </c>
    </row>
    <row r="7787" spans="2:14" x14ac:dyDescent="0.25">
      <c r="B7787" s="2" t="s">
        <v>6097</v>
      </c>
      <c r="C7787" s="2" t="s">
        <v>6098</v>
      </c>
      <c r="D7787" s="2" t="s">
        <v>16</v>
      </c>
      <c r="E7787" s="2" t="s">
        <v>17</v>
      </c>
      <c r="F7787" s="2" t="s">
        <v>138</v>
      </c>
      <c r="G7787" s="2" t="s">
        <v>138</v>
      </c>
      <c r="H7787" s="2" t="s">
        <v>6099</v>
      </c>
      <c r="I7787" s="2">
        <v>0</v>
      </c>
      <c r="J7787" s="2">
        <v>0</v>
      </c>
      <c r="K7787" s="2" t="s">
        <v>6106</v>
      </c>
      <c r="L7787" s="3">
        <v>45940</v>
      </c>
      <c r="M7787" s="3">
        <v>47757</v>
      </c>
      <c r="N7787" s="2" t="s">
        <v>1586</v>
      </c>
    </row>
    <row r="7788" spans="2:14" x14ac:dyDescent="0.25">
      <c r="B7788" s="2" t="s">
        <v>6097</v>
      </c>
      <c r="C7788" s="2" t="s">
        <v>6098</v>
      </c>
      <c r="D7788" s="2" t="s">
        <v>16</v>
      </c>
      <c r="E7788" s="2" t="s">
        <v>17</v>
      </c>
      <c r="F7788" s="2" t="s">
        <v>138</v>
      </c>
      <c r="G7788" s="2" t="s">
        <v>138</v>
      </c>
      <c r="H7788" s="2" t="s">
        <v>6099</v>
      </c>
      <c r="I7788" s="2">
        <v>0</v>
      </c>
      <c r="J7788" s="2">
        <v>0</v>
      </c>
      <c r="K7788" s="2" t="s">
        <v>6107</v>
      </c>
      <c r="L7788" s="3">
        <v>45941</v>
      </c>
      <c r="M7788" s="3">
        <v>47757</v>
      </c>
      <c r="N7788" s="2" t="s">
        <v>1586</v>
      </c>
    </row>
    <row r="7789" spans="2:14" x14ac:dyDescent="0.25">
      <c r="B7789" s="2" t="s">
        <v>6097</v>
      </c>
      <c r="C7789" s="2" t="s">
        <v>6098</v>
      </c>
      <c r="D7789" s="2" t="s">
        <v>16</v>
      </c>
      <c r="E7789" s="2" t="s">
        <v>17</v>
      </c>
      <c r="F7789" s="2" t="s">
        <v>138</v>
      </c>
      <c r="G7789" s="2" t="s">
        <v>138</v>
      </c>
      <c r="H7789" s="2" t="s">
        <v>6099</v>
      </c>
      <c r="I7789" s="2">
        <v>0</v>
      </c>
      <c r="J7789" s="2">
        <v>0</v>
      </c>
      <c r="K7789" s="2" t="s">
        <v>6108</v>
      </c>
      <c r="L7789" s="3">
        <v>44958</v>
      </c>
      <c r="M7789" s="3">
        <v>47027</v>
      </c>
      <c r="N7789" s="2" t="s">
        <v>1586</v>
      </c>
    </row>
    <row r="7790" spans="2:14" x14ac:dyDescent="0.25">
      <c r="B7790" s="2" t="s">
        <v>6097</v>
      </c>
      <c r="C7790" s="2" t="s">
        <v>6098</v>
      </c>
      <c r="D7790" s="2" t="s">
        <v>16</v>
      </c>
      <c r="E7790" s="2" t="s">
        <v>181</v>
      </c>
      <c r="F7790" s="2" t="s">
        <v>138</v>
      </c>
      <c r="G7790" s="2" t="s">
        <v>138</v>
      </c>
      <c r="H7790" s="2" t="s">
        <v>6099</v>
      </c>
      <c r="I7790" s="2">
        <v>0</v>
      </c>
      <c r="J7790" s="2">
        <v>0</v>
      </c>
      <c r="K7790" s="2" t="s">
        <v>6100</v>
      </c>
      <c r="L7790" s="3">
        <v>44958</v>
      </c>
      <c r="M7790" s="3">
        <v>47088</v>
      </c>
      <c r="N7790" s="2" t="s">
        <v>1586</v>
      </c>
    </row>
    <row r="7791" spans="2:14" x14ac:dyDescent="0.25">
      <c r="B7791" s="2" t="s">
        <v>6097</v>
      </c>
      <c r="C7791" s="2" t="s">
        <v>6098</v>
      </c>
      <c r="D7791" s="2" t="s">
        <v>16</v>
      </c>
      <c r="E7791" s="2" t="s">
        <v>142</v>
      </c>
      <c r="F7791" s="2" t="s">
        <v>138</v>
      </c>
      <c r="G7791" s="2" t="s">
        <v>138</v>
      </c>
      <c r="H7791" s="2" t="s">
        <v>6099</v>
      </c>
      <c r="I7791" s="2">
        <v>0</v>
      </c>
      <c r="J7791" s="2">
        <v>0</v>
      </c>
      <c r="K7791" s="2" t="s">
        <v>6101</v>
      </c>
      <c r="L7791" s="3">
        <v>45717</v>
      </c>
      <c r="M7791" s="3">
        <v>47515</v>
      </c>
      <c r="N7791" s="2" t="s">
        <v>1586</v>
      </c>
    </row>
    <row r="7792" spans="2:14" x14ac:dyDescent="0.25">
      <c r="B7792" s="2" t="s">
        <v>6109</v>
      </c>
      <c r="C7792" s="2" t="s">
        <v>6110</v>
      </c>
      <c r="D7792" s="2" t="s">
        <v>16</v>
      </c>
      <c r="E7792" s="2" t="s">
        <v>17</v>
      </c>
      <c r="F7792" s="2" t="s">
        <v>138</v>
      </c>
      <c r="G7792" s="2" t="s">
        <v>138</v>
      </c>
      <c r="H7792" s="2" t="s">
        <v>6099</v>
      </c>
      <c r="I7792" s="2">
        <v>418</v>
      </c>
      <c r="J7792" s="2">
        <v>0</v>
      </c>
      <c r="K7792" s="2">
        <v>0</v>
      </c>
      <c r="L7792" s="3">
        <v>46055</v>
      </c>
      <c r="M7792" s="2" t="s">
        <v>30</v>
      </c>
      <c r="N7792" s="2" t="s">
        <v>1586</v>
      </c>
    </row>
    <row r="7793" spans="2:14" x14ac:dyDescent="0.25">
      <c r="B7793" s="2" t="s">
        <v>6109</v>
      </c>
      <c r="C7793" s="2" t="s">
        <v>6110</v>
      </c>
      <c r="D7793" s="2" t="s">
        <v>16</v>
      </c>
      <c r="E7793" s="2" t="s">
        <v>17</v>
      </c>
      <c r="F7793" s="2" t="s">
        <v>138</v>
      </c>
      <c r="G7793" s="2" t="s">
        <v>138</v>
      </c>
      <c r="H7793" s="2" t="s">
        <v>6099</v>
      </c>
      <c r="I7793" s="2">
        <v>418</v>
      </c>
      <c r="J7793" s="2">
        <v>340</v>
      </c>
      <c r="K7793" s="2" t="s">
        <v>6111</v>
      </c>
      <c r="L7793" s="3">
        <v>44958</v>
      </c>
      <c r="M7793" s="3">
        <v>47058</v>
      </c>
      <c r="N7793" s="2" t="s">
        <v>1586</v>
      </c>
    </row>
    <row r="7794" spans="2:14" x14ac:dyDescent="0.25">
      <c r="B7794" s="2" t="s">
        <v>6109</v>
      </c>
      <c r="C7794" s="2" t="s">
        <v>6110</v>
      </c>
      <c r="D7794" s="2" t="s">
        <v>16</v>
      </c>
      <c r="E7794" s="2" t="s">
        <v>17</v>
      </c>
      <c r="F7794" s="2" t="s">
        <v>138</v>
      </c>
      <c r="G7794" s="2" t="s">
        <v>138</v>
      </c>
      <c r="H7794" s="2" t="s">
        <v>6099</v>
      </c>
      <c r="I7794" s="2">
        <v>418</v>
      </c>
      <c r="J7794" s="2">
        <v>60</v>
      </c>
      <c r="K7794" s="2" t="s">
        <v>6100</v>
      </c>
      <c r="L7794" s="3">
        <v>44958</v>
      </c>
      <c r="M7794" s="3">
        <v>47088</v>
      </c>
      <c r="N7794" s="2" t="s">
        <v>1586</v>
      </c>
    </row>
    <row r="7795" spans="2:14" x14ac:dyDescent="0.25">
      <c r="B7795" s="2" t="s">
        <v>6109</v>
      </c>
      <c r="C7795" s="2" t="s">
        <v>6110</v>
      </c>
      <c r="D7795" s="2" t="s">
        <v>16</v>
      </c>
      <c r="E7795" s="2" t="s">
        <v>17</v>
      </c>
      <c r="F7795" s="2" t="s">
        <v>138</v>
      </c>
      <c r="G7795" s="2" t="s">
        <v>138</v>
      </c>
      <c r="H7795" s="2" t="s">
        <v>6099</v>
      </c>
      <c r="I7795" s="2">
        <v>418</v>
      </c>
      <c r="J7795" s="2">
        <v>18</v>
      </c>
      <c r="K7795" s="2" t="s">
        <v>6112</v>
      </c>
      <c r="L7795" s="3">
        <v>44958</v>
      </c>
      <c r="M7795" s="3">
        <v>46753</v>
      </c>
      <c r="N7795" s="2" t="s">
        <v>1586</v>
      </c>
    </row>
    <row r="7796" spans="2:14" x14ac:dyDescent="0.25">
      <c r="B7796" s="2" t="s">
        <v>6109</v>
      </c>
      <c r="C7796" s="2" t="s">
        <v>6110</v>
      </c>
      <c r="D7796" s="2" t="s">
        <v>16</v>
      </c>
      <c r="E7796" s="2" t="s">
        <v>181</v>
      </c>
      <c r="F7796" s="2" t="s">
        <v>138</v>
      </c>
      <c r="G7796" s="2" t="s">
        <v>138</v>
      </c>
      <c r="H7796" s="2" t="s">
        <v>6099</v>
      </c>
      <c r="I7796" s="2">
        <v>418</v>
      </c>
      <c r="J7796" s="2">
        <v>0</v>
      </c>
      <c r="K7796" s="2" t="s">
        <v>6112</v>
      </c>
      <c r="L7796" s="3">
        <v>44958</v>
      </c>
      <c r="M7796" s="3">
        <v>46753</v>
      </c>
      <c r="N7796" s="2" t="s">
        <v>1586</v>
      </c>
    </row>
    <row r="7797" spans="2:14" x14ac:dyDescent="0.25">
      <c r="B7797" s="2" t="s">
        <v>6113</v>
      </c>
      <c r="C7797" s="2" t="s">
        <v>6114</v>
      </c>
      <c r="D7797" s="2" t="s">
        <v>41</v>
      </c>
      <c r="E7797" s="2" t="s">
        <v>17</v>
      </c>
      <c r="F7797" s="2" t="s">
        <v>138</v>
      </c>
      <c r="G7797" s="2" t="s">
        <v>1027</v>
      </c>
      <c r="H7797" s="2" t="s">
        <v>6115</v>
      </c>
      <c r="I7797" s="2">
        <v>0</v>
      </c>
      <c r="J7797" s="2">
        <v>0</v>
      </c>
      <c r="K7797" s="2" t="s">
        <v>6116</v>
      </c>
      <c r="L7797" s="3">
        <v>46129</v>
      </c>
      <c r="M7797" s="3">
        <v>47939</v>
      </c>
      <c r="N7797" s="2" t="s">
        <v>1586</v>
      </c>
    </row>
    <row r="7798" spans="2:14" x14ac:dyDescent="0.25">
      <c r="B7798" s="2" t="s">
        <v>6113</v>
      </c>
      <c r="C7798" s="2" t="s">
        <v>6114</v>
      </c>
      <c r="D7798" s="2" t="s">
        <v>41</v>
      </c>
      <c r="E7798" s="2" t="s">
        <v>17</v>
      </c>
      <c r="F7798" s="2" t="s">
        <v>138</v>
      </c>
      <c r="G7798" s="2" t="s">
        <v>1027</v>
      </c>
      <c r="H7798" s="2" t="s">
        <v>6115</v>
      </c>
      <c r="I7798" s="2">
        <v>0</v>
      </c>
      <c r="J7798" s="2">
        <v>0</v>
      </c>
      <c r="K7798" s="2" t="s">
        <v>6117</v>
      </c>
      <c r="L7798" s="3">
        <v>44958</v>
      </c>
      <c r="M7798" s="3">
        <v>47392</v>
      </c>
      <c r="N7798" s="2" t="s">
        <v>1586</v>
      </c>
    </row>
    <row r="7799" spans="2:14" x14ac:dyDescent="0.25">
      <c r="B7799" s="2" t="s">
        <v>6113</v>
      </c>
      <c r="C7799" s="2" t="s">
        <v>6114</v>
      </c>
      <c r="D7799" s="2" t="s">
        <v>41</v>
      </c>
      <c r="E7799" s="2" t="s">
        <v>142</v>
      </c>
      <c r="F7799" s="2" t="s">
        <v>138</v>
      </c>
      <c r="G7799" s="2" t="s">
        <v>1027</v>
      </c>
      <c r="H7799" s="2" t="s">
        <v>6115</v>
      </c>
      <c r="I7799" s="2">
        <v>0</v>
      </c>
      <c r="J7799" s="2">
        <v>0</v>
      </c>
      <c r="K7799" s="2" t="s">
        <v>6116</v>
      </c>
      <c r="L7799" s="3">
        <v>46129</v>
      </c>
      <c r="M7799" s="3">
        <v>47939</v>
      </c>
      <c r="N7799" s="2" t="s">
        <v>1586</v>
      </c>
    </row>
    <row r="7800" spans="2:14" x14ac:dyDescent="0.25">
      <c r="B7800" s="2" t="s">
        <v>6118</v>
      </c>
      <c r="C7800" s="2" t="s">
        <v>6119</v>
      </c>
      <c r="D7800" s="2" t="s">
        <v>41</v>
      </c>
      <c r="E7800" s="2" t="s">
        <v>75</v>
      </c>
      <c r="F7800" s="2" t="s">
        <v>138</v>
      </c>
      <c r="G7800" s="2" t="s">
        <v>1027</v>
      </c>
      <c r="H7800" s="2" t="s">
        <v>6115</v>
      </c>
      <c r="I7800" s="2">
        <v>0</v>
      </c>
      <c r="J7800" s="2">
        <v>0</v>
      </c>
      <c r="K7800" s="2" t="s">
        <v>6120</v>
      </c>
      <c r="L7800" s="3">
        <v>45910</v>
      </c>
      <c r="M7800" s="3">
        <v>46143</v>
      </c>
      <c r="N7800" s="2" t="s">
        <v>1586</v>
      </c>
    </row>
    <row r="7801" spans="2:14" x14ac:dyDescent="0.25">
      <c r="B7801" s="2" t="s">
        <v>6118</v>
      </c>
      <c r="C7801" s="2" t="s">
        <v>6119</v>
      </c>
      <c r="D7801" s="2" t="s">
        <v>41</v>
      </c>
      <c r="E7801" s="2" t="s">
        <v>17</v>
      </c>
      <c r="F7801" s="2" t="s">
        <v>138</v>
      </c>
      <c r="G7801" s="2" t="s">
        <v>1027</v>
      </c>
      <c r="H7801" s="2" t="s">
        <v>6115</v>
      </c>
      <c r="I7801" s="2">
        <v>0</v>
      </c>
      <c r="J7801" s="2">
        <v>0</v>
      </c>
      <c r="K7801" s="2">
        <v>0</v>
      </c>
      <c r="L7801" s="3">
        <v>46146</v>
      </c>
      <c r="M7801" s="2" t="s">
        <v>30</v>
      </c>
      <c r="N7801" s="2" t="s">
        <v>1586</v>
      </c>
    </row>
    <row r="7802" spans="2:14" x14ac:dyDescent="0.25">
      <c r="B7802" s="2" t="s">
        <v>6118</v>
      </c>
      <c r="C7802" s="2" t="s">
        <v>6119</v>
      </c>
      <c r="D7802" s="2" t="s">
        <v>41</v>
      </c>
      <c r="E7802" s="2" t="s">
        <v>17</v>
      </c>
      <c r="F7802" s="2" t="s">
        <v>138</v>
      </c>
      <c r="G7802" s="2" t="s">
        <v>1027</v>
      </c>
      <c r="H7802" s="2" t="s">
        <v>6115</v>
      </c>
      <c r="I7802" s="2">
        <v>0</v>
      </c>
      <c r="J7802" s="2">
        <v>0</v>
      </c>
      <c r="K7802" s="2" t="s">
        <v>6121</v>
      </c>
      <c r="L7802" s="3">
        <v>44958</v>
      </c>
      <c r="M7802" s="3">
        <v>47392</v>
      </c>
      <c r="N7802" s="2" t="s">
        <v>1586</v>
      </c>
    </row>
    <row r="7803" spans="2:14" x14ac:dyDescent="0.25">
      <c r="B7803" s="2" t="s">
        <v>6118</v>
      </c>
      <c r="C7803" s="2" t="s">
        <v>6119</v>
      </c>
      <c r="D7803" s="2" t="s">
        <v>41</v>
      </c>
      <c r="E7803" s="2" t="s">
        <v>17</v>
      </c>
      <c r="F7803" s="2" t="s">
        <v>138</v>
      </c>
      <c r="G7803" s="2" t="s">
        <v>1027</v>
      </c>
      <c r="H7803" s="2" t="s">
        <v>6115</v>
      </c>
      <c r="I7803" s="2">
        <v>0</v>
      </c>
      <c r="J7803" s="2">
        <v>0</v>
      </c>
      <c r="K7803" s="2" t="s">
        <v>6120</v>
      </c>
      <c r="L7803" s="3">
        <v>45910</v>
      </c>
      <c r="M7803" s="3">
        <v>46143</v>
      </c>
      <c r="N7803" s="2" t="s">
        <v>1586</v>
      </c>
    </row>
    <row r="7804" spans="2:14" x14ac:dyDescent="0.25">
      <c r="B7804" s="2" t="s">
        <v>6118</v>
      </c>
      <c r="C7804" s="2" t="s">
        <v>6119</v>
      </c>
      <c r="D7804" s="2" t="s">
        <v>41</v>
      </c>
      <c r="E7804" s="2" t="s">
        <v>17</v>
      </c>
      <c r="F7804" s="2" t="s">
        <v>138</v>
      </c>
      <c r="G7804" s="2" t="s">
        <v>1027</v>
      </c>
      <c r="H7804" s="2" t="s">
        <v>6115</v>
      </c>
      <c r="I7804" s="2">
        <v>0</v>
      </c>
      <c r="J7804" s="2">
        <v>0</v>
      </c>
      <c r="K7804" s="2" t="s">
        <v>6122</v>
      </c>
      <c r="L7804" s="3">
        <v>46098</v>
      </c>
      <c r="M7804" s="3">
        <v>47818</v>
      </c>
      <c r="N7804" s="2" t="s">
        <v>1586</v>
      </c>
    </row>
    <row r="7805" spans="2:14" x14ac:dyDescent="0.25">
      <c r="B7805" s="2" t="s">
        <v>6118</v>
      </c>
      <c r="C7805" s="2" t="s">
        <v>6119</v>
      </c>
      <c r="D7805" s="2" t="s">
        <v>41</v>
      </c>
      <c r="E7805" s="2" t="s">
        <v>142</v>
      </c>
      <c r="F7805" s="2" t="s">
        <v>138</v>
      </c>
      <c r="G7805" s="2" t="s">
        <v>1027</v>
      </c>
      <c r="H7805" s="2" t="s">
        <v>6115</v>
      </c>
      <c r="I7805" s="2">
        <v>0</v>
      </c>
      <c r="J7805" s="2">
        <v>0</v>
      </c>
      <c r="K7805" s="2" t="s">
        <v>6122</v>
      </c>
      <c r="L7805" s="3">
        <v>46098</v>
      </c>
      <c r="M7805" s="3">
        <v>47818</v>
      </c>
      <c r="N7805" s="2" t="s">
        <v>1586</v>
      </c>
    </row>
    <row r="7806" spans="2:14" x14ac:dyDescent="0.25">
      <c r="B7806" s="2" t="s">
        <v>6123</v>
      </c>
      <c r="C7806" s="2" t="s">
        <v>6124</v>
      </c>
      <c r="D7806" s="2" t="s">
        <v>41</v>
      </c>
      <c r="E7806" s="2" t="s">
        <v>17</v>
      </c>
      <c r="F7806" s="2" t="s">
        <v>138</v>
      </c>
      <c r="G7806" s="2" t="s">
        <v>1027</v>
      </c>
      <c r="H7806" s="2" t="s">
        <v>6115</v>
      </c>
      <c r="I7806" s="2">
        <v>0</v>
      </c>
      <c r="J7806" s="2">
        <v>0</v>
      </c>
      <c r="K7806" s="2" t="s">
        <v>6125</v>
      </c>
      <c r="L7806" s="3">
        <v>44958</v>
      </c>
      <c r="M7806" s="3">
        <v>47423</v>
      </c>
      <c r="N7806" s="2" t="s">
        <v>1586</v>
      </c>
    </row>
    <row r="7807" spans="2:14" x14ac:dyDescent="0.25">
      <c r="B7807" s="2" t="s">
        <v>6126</v>
      </c>
      <c r="C7807" s="2" t="s">
        <v>6127</v>
      </c>
      <c r="D7807" s="2" t="s">
        <v>1367</v>
      </c>
      <c r="E7807" s="2" t="s">
        <v>17</v>
      </c>
      <c r="F7807" s="2" t="s">
        <v>18</v>
      </c>
      <c r="G7807" s="2" t="s">
        <v>175</v>
      </c>
      <c r="H7807" s="2" t="s">
        <v>6128</v>
      </c>
      <c r="I7807" s="2">
        <v>49</v>
      </c>
      <c r="J7807" s="2">
        <v>9</v>
      </c>
      <c r="K7807" s="2">
        <v>23091429</v>
      </c>
      <c r="L7807" s="3">
        <v>44958</v>
      </c>
      <c r="M7807" s="3">
        <v>46966</v>
      </c>
      <c r="N7807" s="2" t="s">
        <v>504</v>
      </c>
    </row>
    <row r="7808" spans="2:14" x14ac:dyDescent="0.25">
      <c r="B7808" s="2" t="s">
        <v>6126</v>
      </c>
      <c r="C7808" s="2" t="s">
        <v>6127</v>
      </c>
      <c r="D7808" s="2" t="s">
        <v>1367</v>
      </c>
      <c r="E7808" s="2" t="s">
        <v>17</v>
      </c>
      <c r="F7808" s="2" t="s">
        <v>18</v>
      </c>
      <c r="G7808" s="2" t="s">
        <v>175</v>
      </c>
      <c r="H7808" s="2" t="s">
        <v>6128</v>
      </c>
      <c r="I7808" s="2">
        <v>49</v>
      </c>
      <c r="J7808" s="2">
        <v>40</v>
      </c>
      <c r="K7808" s="2">
        <v>24022322</v>
      </c>
      <c r="L7808" s="3">
        <v>44958</v>
      </c>
      <c r="M7808" s="3">
        <v>47119</v>
      </c>
      <c r="N7808" s="2" t="s">
        <v>504</v>
      </c>
    </row>
    <row r="7809" spans="2:14" x14ac:dyDescent="0.25">
      <c r="B7809" s="2" t="s">
        <v>6129</v>
      </c>
      <c r="C7809" s="2" t="s">
        <v>6130</v>
      </c>
      <c r="D7809" s="2" t="s">
        <v>16</v>
      </c>
      <c r="E7809" s="2" t="s">
        <v>17</v>
      </c>
      <c r="F7809" s="2" t="s">
        <v>18</v>
      </c>
      <c r="G7809" s="2" t="s">
        <v>175</v>
      </c>
      <c r="H7809" s="2" t="s">
        <v>6128</v>
      </c>
      <c r="I7809" s="2">
        <v>0</v>
      </c>
      <c r="J7809" s="2">
        <v>0</v>
      </c>
      <c r="K7809" s="2">
        <v>23121509</v>
      </c>
      <c r="L7809" s="3">
        <v>45714</v>
      </c>
      <c r="M7809" s="3">
        <v>47058</v>
      </c>
      <c r="N7809" s="2" t="s">
        <v>504</v>
      </c>
    </row>
    <row r="7810" spans="2:14" x14ac:dyDescent="0.25">
      <c r="B7810" s="2" t="s">
        <v>6129</v>
      </c>
      <c r="C7810" s="2" t="s">
        <v>6130</v>
      </c>
      <c r="D7810" s="2" t="s">
        <v>16</v>
      </c>
      <c r="E7810" s="2" t="s">
        <v>17</v>
      </c>
      <c r="F7810" s="2" t="s">
        <v>18</v>
      </c>
      <c r="G7810" s="2" t="s">
        <v>175</v>
      </c>
      <c r="H7810" s="2" t="s">
        <v>6128</v>
      </c>
      <c r="I7810" s="2">
        <v>0</v>
      </c>
      <c r="J7810" s="2">
        <v>0</v>
      </c>
      <c r="K7810" s="2">
        <v>24032210</v>
      </c>
      <c r="L7810" s="3">
        <v>45714</v>
      </c>
      <c r="M7810" s="3">
        <v>47150</v>
      </c>
      <c r="N7810" s="2" t="s">
        <v>504</v>
      </c>
    </row>
    <row r="7811" spans="2:14" x14ac:dyDescent="0.25">
      <c r="B7811" s="2" t="s">
        <v>6131</v>
      </c>
      <c r="C7811" s="2" t="s">
        <v>6132</v>
      </c>
      <c r="D7811" s="2" t="s">
        <v>41</v>
      </c>
      <c r="E7811" s="2" t="s">
        <v>17</v>
      </c>
      <c r="F7811" s="2" t="s">
        <v>138</v>
      </c>
      <c r="G7811" s="2" t="s">
        <v>138</v>
      </c>
      <c r="H7811" s="2" t="s">
        <v>714</v>
      </c>
      <c r="I7811" s="2">
        <v>17661</v>
      </c>
      <c r="J7811" s="2">
        <v>0</v>
      </c>
      <c r="K7811" s="2">
        <v>0</v>
      </c>
      <c r="L7811" s="3">
        <v>44958</v>
      </c>
      <c r="M7811" s="3">
        <v>47300</v>
      </c>
      <c r="N7811" s="2" t="s">
        <v>355</v>
      </c>
    </row>
    <row r="7812" spans="2:14" x14ac:dyDescent="0.25">
      <c r="B7812" s="2" t="s">
        <v>6131</v>
      </c>
      <c r="C7812" s="2" t="s">
        <v>6132</v>
      </c>
      <c r="D7812" s="2" t="s">
        <v>41</v>
      </c>
      <c r="E7812" s="2" t="s">
        <v>17</v>
      </c>
      <c r="F7812" s="2" t="s">
        <v>138</v>
      </c>
      <c r="G7812" s="2" t="s">
        <v>138</v>
      </c>
      <c r="H7812" s="2" t="s">
        <v>714</v>
      </c>
      <c r="I7812" s="2">
        <v>17661</v>
      </c>
      <c r="J7812" s="2">
        <v>0</v>
      </c>
      <c r="K7812" s="2">
        <v>0</v>
      </c>
      <c r="L7812" s="3">
        <v>45665</v>
      </c>
      <c r="M7812" s="3">
        <v>47484</v>
      </c>
      <c r="N7812" s="2" t="s">
        <v>355</v>
      </c>
    </row>
    <row r="7813" spans="2:14" x14ac:dyDescent="0.25">
      <c r="B7813" s="2" t="s">
        <v>6131</v>
      </c>
      <c r="C7813" s="2" t="s">
        <v>6132</v>
      </c>
      <c r="D7813" s="2" t="s">
        <v>41</v>
      </c>
      <c r="E7813" s="2" t="s">
        <v>17</v>
      </c>
      <c r="F7813" s="2" t="s">
        <v>138</v>
      </c>
      <c r="G7813" s="2" t="s">
        <v>138</v>
      </c>
      <c r="H7813" s="2" t="s">
        <v>714</v>
      </c>
      <c r="I7813" s="2">
        <v>17661</v>
      </c>
      <c r="J7813" s="2">
        <v>0</v>
      </c>
      <c r="K7813" s="2">
        <v>0</v>
      </c>
      <c r="L7813" s="3">
        <v>45694</v>
      </c>
      <c r="M7813" s="3">
        <v>47515</v>
      </c>
      <c r="N7813" s="2" t="s">
        <v>355</v>
      </c>
    </row>
    <row r="7814" spans="2:14" x14ac:dyDescent="0.25">
      <c r="B7814" s="2" t="s">
        <v>6131</v>
      </c>
      <c r="C7814" s="2" t="s">
        <v>6132</v>
      </c>
      <c r="D7814" s="2" t="s">
        <v>41</v>
      </c>
      <c r="E7814" s="2" t="s">
        <v>17</v>
      </c>
      <c r="F7814" s="2" t="s">
        <v>138</v>
      </c>
      <c r="G7814" s="2" t="s">
        <v>138</v>
      </c>
      <c r="H7814" s="2" t="s">
        <v>714</v>
      </c>
      <c r="I7814" s="2">
        <v>17661</v>
      </c>
      <c r="J7814" s="2">
        <v>0</v>
      </c>
      <c r="K7814" s="2">
        <v>0</v>
      </c>
      <c r="L7814" s="3">
        <v>45727</v>
      </c>
      <c r="M7814" s="3">
        <v>47543</v>
      </c>
      <c r="N7814" s="2" t="s">
        <v>355</v>
      </c>
    </row>
    <row r="7815" spans="2:14" x14ac:dyDescent="0.25">
      <c r="B7815" s="2" t="s">
        <v>6131</v>
      </c>
      <c r="C7815" s="2" t="s">
        <v>6132</v>
      </c>
      <c r="D7815" s="2" t="s">
        <v>41</v>
      </c>
      <c r="E7815" s="2" t="s">
        <v>17</v>
      </c>
      <c r="F7815" s="2" t="s">
        <v>138</v>
      </c>
      <c r="G7815" s="2" t="s">
        <v>138</v>
      </c>
      <c r="H7815" s="2" t="s">
        <v>714</v>
      </c>
      <c r="I7815" s="2">
        <v>17661</v>
      </c>
      <c r="J7815" s="2">
        <v>0</v>
      </c>
      <c r="K7815" s="2">
        <v>0</v>
      </c>
      <c r="L7815" s="3">
        <v>45782</v>
      </c>
      <c r="M7815" s="3">
        <v>47574</v>
      </c>
      <c r="N7815" s="2" t="s">
        <v>355</v>
      </c>
    </row>
    <row r="7816" spans="2:14" x14ac:dyDescent="0.25">
      <c r="B7816" s="2" t="s">
        <v>6131</v>
      </c>
      <c r="C7816" s="2" t="s">
        <v>6132</v>
      </c>
      <c r="D7816" s="2" t="s">
        <v>41</v>
      </c>
      <c r="E7816" s="2" t="s">
        <v>17</v>
      </c>
      <c r="F7816" s="2" t="s">
        <v>138</v>
      </c>
      <c r="G7816" s="2" t="s">
        <v>138</v>
      </c>
      <c r="H7816" s="2" t="s">
        <v>714</v>
      </c>
      <c r="I7816" s="2">
        <v>17661</v>
      </c>
      <c r="J7816" s="2">
        <v>0</v>
      </c>
      <c r="K7816" s="2">
        <v>0</v>
      </c>
      <c r="L7816" s="3">
        <v>45782</v>
      </c>
      <c r="M7816" s="3">
        <v>47604</v>
      </c>
      <c r="N7816" s="2" t="s">
        <v>355</v>
      </c>
    </row>
    <row r="7817" spans="2:14" x14ac:dyDescent="0.25">
      <c r="B7817" s="2" t="s">
        <v>6131</v>
      </c>
      <c r="C7817" s="2" t="s">
        <v>6132</v>
      </c>
      <c r="D7817" s="2" t="s">
        <v>41</v>
      </c>
      <c r="E7817" s="2" t="s">
        <v>17</v>
      </c>
      <c r="F7817" s="2" t="s">
        <v>138</v>
      </c>
      <c r="G7817" s="2" t="s">
        <v>138</v>
      </c>
      <c r="H7817" s="2" t="s">
        <v>714</v>
      </c>
      <c r="I7817" s="2">
        <v>17661</v>
      </c>
      <c r="J7817" s="2">
        <v>0</v>
      </c>
      <c r="K7817" s="2">
        <v>0</v>
      </c>
      <c r="L7817" s="3">
        <v>45822</v>
      </c>
      <c r="M7817" s="3">
        <v>47635</v>
      </c>
      <c r="N7817" s="2" t="s">
        <v>355</v>
      </c>
    </row>
    <row r="7818" spans="2:14" x14ac:dyDescent="0.25">
      <c r="B7818" s="2" t="s">
        <v>6131</v>
      </c>
      <c r="C7818" s="2" t="s">
        <v>6132</v>
      </c>
      <c r="D7818" s="2" t="s">
        <v>41</v>
      </c>
      <c r="E7818" s="2" t="s">
        <v>17</v>
      </c>
      <c r="F7818" s="2" t="s">
        <v>138</v>
      </c>
      <c r="G7818" s="2" t="s">
        <v>138</v>
      </c>
      <c r="H7818" s="2" t="s">
        <v>714</v>
      </c>
      <c r="I7818" s="2">
        <v>17661</v>
      </c>
      <c r="J7818" s="2">
        <v>0</v>
      </c>
      <c r="K7818" s="2">
        <v>0</v>
      </c>
      <c r="L7818" s="3">
        <v>45848</v>
      </c>
      <c r="M7818" s="3">
        <v>47665</v>
      </c>
      <c r="N7818" s="2" t="s">
        <v>355</v>
      </c>
    </row>
    <row r="7819" spans="2:14" x14ac:dyDescent="0.25">
      <c r="B7819" s="2" t="s">
        <v>6131</v>
      </c>
      <c r="C7819" s="2" t="s">
        <v>6132</v>
      </c>
      <c r="D7819" s="2" t="s">
        <v>41</v>
      </c>
      <c r="E7819" s="2" t="s">
        <v>17</v>
      </c>
      <c r="F7819" s="2" t="s">
        <v>138</v>
      </c>
      <c r="G7819" s="2" t="s">
        <v>138</v>
      </c>
      <c r="H7819" s="2" t="s">
        <v>714</v>
      </c>
      <c r="I7819" s="2">
        <v>17661</v>
      </c>
      <c r="J7819" s="2">
        <v>0</v>
      </c>
      <c r="K7819" s="2">
        <v>0</v>
      </c>
      <c r="L7819" s="3">
        <v>45924</v>
      </c>
      <c r="M7819" s="3">
        <v>47727</v>
      </c>
      <c r="N7819" s="2" t="s">
        <v>355</v>
      </c>
    </row>
    <row r="7820" spans="2:14" x14ac:dyDescent="0.25">
      <c r="B7820" s="2" t="s">
        <v>6131</v>
      </c>
      <c r="C7820" s="2" t="s">
        <v>6132</v>
      </c>
      <c r="D7820" s="2" t="s">
        <v>41</v>
      </c>
      <c r="E7820" s="2" t="s">
        <v>17</v>
      </c>
      <c r="F7820" s="2" t="s">
        <v>138</v>
      </c>
      <c r="G7820" s="2" t="s">
        <v>138</v>
      </c>
      <c r="H7820" s="2" t="s">
        <v>714</v>
      </c>
      <c r="I7820" s="2">
        <v>17661</v>
      </c>
      <c r="J7820" s="2">
        <v>0</v>
      </c>
      <c r="K7820" s="2">
        <v>0</v>
      </c>
      <c r="L7820" s="3">
        <v>45937</v>
      </c>
      <c r="M7820" s="3">
        <v>47757</v>
      </c>
      <c r="N7820" s="2" t="s">
        <v>355</v>
      </c>
    </row>
    <row r="7821" spans="2:14" x14ac:dyDescent="0.25">
      <c r="B7821" s="2" t="s">
        <v>6131</v>
      </c>
      <c r="C7821" s="2" t="s">
        <v>6132</v>
      </c>
      <c r="D7821" s="2" t="s">
        <v>41</v>
      </c>
      <c r="E7821" s="2" t="s">
        <v>17</v>
      </c>
      <c r="F7821" s="2" t="s">
        <v>138</v>
      </c>
      <c r="G7821" s="2" t="s">
        <v>138</v>
      </c>
      <c r="H7821" s="2" t="s">
        <v>714</v>
      </c>
      <c r="I7821" s="2">
        <v>17661</v>
      </c>
      <c r="J7821" s="2">
        <v>0</v>
      </c>
      <c r="K7821" s="2">
        <v>0</v>
      </c>
      <c r="L7821" s="3">
        <v>45983</v>
      </c>
      <c r="M7821" s="3">
        <v>47788</v>
      </c>
      <c r="N7821" s="2" t="s">
        <v>355</v>
      </c>
    </row>
    <row r="7822" spans="2:14" x14ac:dyDescent="0.25">
      <c r="B7822" s="2" t="s">
        <v>6131</v>
      </c>
      <c r="C7822" s="2" t="s">
        <v>6132</v>
      </c>
      <c r="D7822" s="2" t="s">
        <v>41</v>
      </c>
      <c r="E7822" s="2" t="s">
        <v>17</v>
      </c>
      <c r="F7822" s="2" t="s">
        <v>138</v>
      </c>
      <c r="G7822" s="2" t="s">
        <v>138</v>
      </c>
      <c r="H7822" s="2" t="s">
        <v>714</v>
      </c>
      <c r="I7822" s="2">
        <v>17661</v>
      </c>
      <c r="J7822" s="2">
        <v>0</v>
      </c>
      <c r="K7822" s="2">
        <v>0</v>
      </c>
      <c r="L7822" s="3">
        <v>45992</v>
      </c>
      <c r="M7822" s="3">
        <v>47788</v>
      </c>
      <c r="N7822" s="2" t="s">
        <v>355</v>
      </c>
    </row>
    <row r="7823" spans="2:14" x14ac:dyDescent="0.25">
      <c r="B7823" s="2" t="s">
        <v>6131</v>
      </c>
      <c r="C7823" s="2" t="s">
        <v>6132</v>
      </c>
      <c r="D7823" s="2" t="s">
        <v>41</v>
      </c>
      <c r="E7823" s="2" t="s">
        <v>17</v>
      </c>
      <c r="F7823" s="2" t="s">
        <v>138</v>
      </c>
      <c r="G7823" s="2" t="s">
        <v>138</v>
      </c>
      <c r="H7823" s="2" t="s">
        <v>714</v>
      </c>
      <c r="I7823" s="2">
        <v>17661</v>
      </c>
      <c r="J7823" s="2">
        <v>0</v>
      </c>
      <c r="K7823" s="2">
        <v>0</v>
      </c>
      <c r="L7823" s="3">
        <v>46007</v>
      </c>
      <c r="M7823" s="3">
        <v>47818</v>
      </c>
      <c r="N7823" s="2" t="s">
        <v>355</v>
      </c>
    </row>
    <row r="7824" spans="2:14" x14ac:dyDescent="0.25">
      <c r="B7824" s="2" t="s">
        <v>6131</v>
      </c>
      <c r="C7824" s="2" t="s">
        <v>6132</v>
      </c>
      <c r="D7824" s="2" t="s">
        <v>41</v>
      </c>
      <c r="E7824" s="2" t="s">
        <v>17</v>
      </c>
      <c r="F7824" s="2" t="s">
        <v>138</v>
      </c>
      <c r="G7824" s="2" t="s">
        <v>138</v>
      </c>
      <c r="H7824" s="2" t="s">
        <v>714</v>
      </c>
      <c r="I7824" s="2">
        <v>17661</v>
      </c>
      <c r="J7824" s="2">
        <v>0</v>
      </c>
      <c r="K7824" s="2">
        <v>0</v>
      </c>
      <c r="L7824" s="3">
        <v>46030</v>
      </c>
      <c r="M7824" s="3">
        <v>47849</v>
      </c>
      <c r="N7824" s="2" t="s">
        <v>355</v>
      </c>
    </row>
    <row r="7825" spans="2:14" x14ac:dyDescent="0.25">
      <c r="B7825" s="2" t="s">
        <v>6131</v>
      </c>
      <c r="C7825" s="2" t="s">
        <v>6132</v>
      </c>
      <c r="D7825" s="2" t="s">
        <v>41</v>
      </c>
      <c r="E7825" s="2" t="s">
        <v>17</v>
      </c>
      <c r="F7825" s="2" t="s">
        <v>138</v>
      </c>
      <c r="G7825" s="2" t="s">
        <v>138</v>
      </c>
      <c r="H7825" s="2" t="s">
        <v>714</v>
      </c>
      <c r="I7825" s="2">
        <v>17661</v>
      </c>
      <c r="J7825" s="2">
        <v>1</v>
      </c>
      <c r="K7825" s="2">
        <v>0</v>
      </c>
      <c r="L7825" s="3">
        <v>46077</v>
      </c>
      <c r="M7825" s="3">
        <v>47880</v>
      </c>
      <c r="N7825" s="2" t="s">
        <v>355</v>
      </c>
    </row>
    <row r="7826" spans="2:14" x14ac:dyDescent="0.25">
      <c r="B7826" s="2" t="s">
        <v>6131</v>
      </c>
      <c r="C7826" s="2" t="s">
        <v>6132</v>
      </c>
      <c r="D7826" s="2" t="s">
        <v>41</v>
      </c>
      <c r="E7826" s="2" t="s">
        <v>17</v>
      </c>
      <c r="F7826" s="2" t="s">
        <v>138</v>
      </c>
      <c r="G7826" s="2" t="s">
        <v>138</v>
      </c>
      <c r="H7826" s="2" t="s">
        <v>714</v>
      </c>
      <c r="I7826" s="2">
        <v>17661</v>
      </c>
      <c r="J7826" s="2">
        <v>0</v>
      </c>
      <c r="K7826" s="2">
        <v>0</v>
      </c>
      <c r="L7826" s="3">
        <v>46097</v>
      </c>
      <c r="M7826" s="3">
        <v>47908</v>
      </c>
      <c r="N7826" s="2" t="s">
        <v>355</v>
      </c>
    </row>
    <row r="7827" spans="2:14" x14ac:dyDescent="0.25">
      <c r="B7827" s="2" t="s">
        <v>6131</v>
      </c>
      <c r="C7827" s="2" t="s">
        <v>6132</v>
      </c>
      <c r="D7827" s="2" t="s">
        <v>41</v>
      </c>
      <c r="E7827" s="2" t="s">
        <v>17</v>
      </c>
      <c r="F7827" s="2" t="s">
        <v>138</v>
      </c>
      <c r="G7827" s="2" t="s">
        <v>138</v>
      </c>
      <c r="H7827" s="2" t="s">
        <v>714</v>
      </c>
      <c r="I7827" s="2">
        <v>17661</v>
      </c>
      <c r="J7827" s="2">
        <v>0</v>
      </c>
      <c r="K7827" s="2">
        <v>0</v>
      </c>
      <c r="L7827" s="3">
        <v>46140</v>
      </c>
      <c r="M7827" s="3">
        <v>47939</v>
      </c>
      <c r="N7827" s="2" t="s">
        <v>355</v>
      </c>
    </row>
    <row r="7828" spans="2:14" x14ac:dyDescent="0.25">
      <c r="B7828" s="2" t="s">
        <v>6131</v>
      </c>
      <c r="C7828" s="2" t="s">
        <v>6132</v>
      </c>
      <c r="D7828" s="2" t="s">
        <v>41</v>
      </c>
      <c r="E7828" s="2" t="s">
        <v>17</v>
      </c>
      <c r="F7828" s="2" t="s">
        <v>138</v>
      </c>
      <c r="G7828" s="2" t="s">
        <v>138</v>
      </c>
      <c r="H7828" s="2" t="s">
        <v>714</v>
      </c>
      <c r="I7828" s="2">
        <v>17661</v>
      </c>
      <c r="J7828" s="2">
        <v>0</v>
      </c>
      <c r="K7828" s="2">
        <v>82025</v>
      </c>
      <c r="L7828" s="3">
        <v>45887</v>
      </c>
      <c r="M7828" s="3">
        <v>47696</v>
      </c>
      <c r="N7828" s="2" t="s">
        <v>355</v>
      </c>
    </row>
    <row r="7829" spans="2:14" x14ac:dyDescent="0.25">
      <c r="B7829" s="2" t="s">
        <v>6131</v>
      </c>
      <c r="C7829" s="2" t="s">
        <v>6132</v>
      </c>
      <c r="D7829" s="2" t="s">
        <v>41</v>
      </c>
      <c r="E7829" s="2" t="s">
        <v>17</v>
      </c>
      <c r="F7829" s="2" t="s">
        <v>138</v>
      </c>
      <c r="G7829" s="2" t="s">
        <v>138</v>
      </c>
      <c r="H7829" s="2" t="s">
        <v>714</v>
      </c>
      <c r="I7829" s="2">
        <v>17661</v>
      </c>
      <c r="J7829" s="2">
        <v>0</v>
      </c>
      <c r="K7829" s="2">
        <v>92025</v>
      </c>
      <c r="L7829" s="3">
        <v>45906</v>
      </c>
      <c r="M7829" s="3">
        <v>47727</v>
      </c>
      <c r="N7829" s="2" t="s">
        <v>355</v>
      </c>
    </row>
    <row r="7830" spans="2:14" x14ac:dyDescent="0.25">
      <c r="B7830" s="2" t="s">
        <v>6131</v>
      </c>
      <c r="C7830" s="2" t="s">
        <v>6132</v>
      </c>
      <c r="D7830" s="2" t="s">
        <v>41</v>
      </c>
      <c r="E7830" s="2" t="s">
        <v>17</v>
      </c>
      <c r="F7830" s="2" t="s">
        <v>138</v>
      </c>
      <c r="G7830" s="2" t="s">
        <v>138</v>
      </c>
      <c r="H7830" s="2" t="s">
        <v>714</v>
      </c>
      <c r="I7830" s="2">
        <v>17661</v>
      </c>
      <c r="J7830" s="2">
        <v>12800</v>
      </c>
      <c r="K7830" s="2" t="s">
        <v>836</v>
      </c>
      <c r="L7830" s="3">
        <v>46199</v>
      </c>
      <c r="M7830" s="3">
        <v>48000</v>
      </c>
      <c r="N7830" s="2" t="s">
        <v>355</v>
      </c>
    </row>
    <row r="7831" spans="2:14" x14ac:dyDescent="0.25">
      <c r="B7831" s="2" t="s">
        <v>6131</v>
      </c>
      <c r="C7831" s="2" t="s">
        <v>6132</v>
      </c>
      <c r="D7831" s="2" t="s">
        <v>41</v>
      </c>
      <c r="E7831" s="2" t="s">
        <v>17</v>
      </c>
      <c r="F7831" s="2" t="s">
        <v>138</v>
      </c>
      <c r="G7831" s="2" t="s">
        <v>138</v>
      </c>
      <c r="H7831" s="2" t="s">
        <v>714</v>
      </c>
      <c r="I7831" s="2">
        <v>17661</v>
      </c>
      <c r="J7831" s="2">
        <v>0</v>
      </c>
      <c r="K7831" s="2" t="s">
        <v>6133</v>
      </c>
      <c r="L7831" s="3">
        <v>46028</v>
      </c>
      <c r="M7831" s="3">
        <v>47818</v>
      </c>
      <c r="N7831" s="2" t="s">
        <v>355</v>
      </c>
    </row>
    <row r="7832" spans="2:14" x14ac:dyDescent="0.25">
      <c r="B7832" s="2" t="s">
        <v>6131</v>
      </c>
      <c r="C7832" s="2" t="s">
        <v>6132</v>
      </c>
      <c r="D7832" s="2" t="s">
        <v>41</v>
      </c>
      <c r="E7832" s="2" t="s">
        <v>17</v>
      </c>
      <c r="F7832" s="2" t="s">
        <v>138</v>
      </c>
      <c r="G7832" s="2" t="s">
        <v>138</v>
      </c>
      <c r="H7832" s="2" t="s">
        <v>714</v>
      </c>
      <c r="I7832" s="2">
        <v>17661</v>
      </c>
      <c r="J7832" s="2">
        <v>4860</v>
      </c>
      <c r="K7832" s="2" t="s">
        <v>6134</v>
      </c>
      <c r="L7832" s="3">
        <v>46202</v>
      </c>
      <c r="M7832" s="3">
        <v>48000</v>
      </c>
      <c r="N7832" s="2" t="s">
        <v>355</v>
      </c>
    </row>
    <row r="7833" spans="2:14" x14ac:dyDescent="0.25">
      <c r="B7833" s="2" t="s">
        <v>6131</v>
      </c>
      <c r="C7833" s="2" t="s">
        <v>6132</v>
      </c>
      <c r="D7833" s="2" t="s">
        <v>41</v>
      </c>
      <c r="E7833" s="2" t="s">
        <v>181</v>
      </c>
      <c r="F7833" s="2" t="s">
        <v>138</v>
      </c>
      <c r="G7833" s="2" t="s">
        <v>138</v>
      </c>
      <c r="H7833" s="2" t="s">
        <v>714</v>
      </c>
      <c r="I7833" s="2">
        <v>17661</v>
      </c>
      <c r="J7833" s="2">
        <v>0</v>
      </c>
      <c r="K7833" s="2">
        <v>0</v>
      </c>
      <c r="L7833" s="3">
        <v>45782</v>
      </c>
      <c r="M7833" s="3">
        <v>47604</v>
      </c>
      <c r="N7833" s="2" t="s">
        <v>355</v>
      </c>
    </row>
    <row r="7834" spans="2:14" x14ac:dyDescent="0.25">
      <c r="B7834" s="2" t="s">
        <v>6131</v>
      </c>
      <c r="C7834" s="2" t="s">
        <v>6132</v>
      </c>
      <c r="D7834" s="2" t="s">
        <v>41</v>
      </c>
      <c r="E7834" s="2" t="s">
        <v>181</v>
      </c>
      <c r="F7834" s="2" t="s">
        <v>138</v>
      </c>
      <c r="G7834" s="2" t="s">
        <v>138</v>
      </c>
      <c r="H7834" s="2" t="s">
        <v>714</v>
      </c>
      <c r="I7834" s="2">
        <v>17661</v>
      </c>
      <c r="J7834" s="2">
        <v>0</v>
      </c>
      <c r="K7834" s="2">
        <v>0</v>
      </c>
      <c r="L7834" s="3">
        <v>45983</v>
      </c>
      <c r="M7834" s="3">
        <v>47788</v>
      </c>
      <c r="N7834" s="2" t="s">
        <v>355</v>
      </c>
    </row>
    <row r="7835" spans="2:14" x14ac:dyDescent="0.25">
      <c r="B7835" s="2" t="s">
        <v>6131</v>
      </c>
      <c r="C7835" s="2" t="s">
        <v>6132</v>
      </c>
      <c r="D7835" s="2" t="s">
        <v>41</v>
      </c>
      <c r="E7835" s="2" t="s">
        <v>181</v>
      </c>
      <c r="F7835" s="2" t="s">
        <v>138</v>
      </c>
      <c r="G7835" s="2" t="s">
        <v>138</v>
      </c>
      <c r="H7835" s="2" t="s">
        <v>714</v>
      </c>
      <c r="I7835" s="2">
        <v>17661</v>
      </c>
      <c r="J7835" s="2">
        <v>0</v>
      </c>
      <c r="K7835" s="2">
        <v>0</v>
      </c>
      <c r="L7835" s="3">
        <v>46007</v>
      </c>
      <c r="M7835" s="3">
        <v>47818</v>
      </c>
      <c r="N7835" s="2" t="s">
        <v>355</v>
      </c>
    </row>
    <row r="7836" spans="2:14" x14ac:dyDescent="0.25">
      <c r="B7836" s="2" t="s">
        <v>6131</v>
      </c>
      <c r="C7836" s="2" t="s">
        <v>6132</v>
      </c>
      <c r="D7836" s="2" t="s">
        <v>41</v>
      </c>
      <c r="E7836" s="2" t="s">
        <v>181</v>
      </c>
      <c r="F7836" s="2" t="s">
        <v>138</v>
      </c>
      <c r="G7836" s="2" t="s">
        <v>138</v>
      </c>
      <c r="H7836" s="2" t="s">
        <v>714</v>
      </c>
      <c r="I7836" s="2">
        <v>17661</v>
      </c>
      <c r="J7836" s="2">
        <v>0</v>
      </c>
      <c r="K7836" s="2">
        <v>0</v>
      </c>
      <c r="L7836" s="3">
        <v>46097</v>
      </c>
      <c r="M7836" s="3">
        <v>47908</v>
      </c>
      <c r="N7836" s="2" t="s">
        <v>355</v>
      </c>
    </row>
    <row r="7837" spans="2:14" x14ac:dyDescent="0.25">
      <c r="B7837" s="2" t="s">
        <v>6131</v>
      </c>
      <c r="C7837" s="2" t="s">
        <v>6132</v>
      </c>
      <c r="D7837" s="2" t="s">
        <v>41</v>
      </c>
      <c r="E7837" s="2" t="s">
        <v>142</v>
      </c>
      <c r="F7837" s="2" t="s">
        <v>138</v>
      </c>
      <c r="G7837" s="2" t="s">
        <v>138</v>
      </c>
      <c r="H7837" s="2" t="s">
        <v>714</v>
      </c>
      <c r="I7837" s="2">
        <v>17661</v>
      </c>
      <c r="J7837" s="2">
        <v>0</v>
      </c>
      <c r="K7837" s="2">
        <v>0</v>
      </c>
      <c r="L7837" s="3">
        <v>45665</v>
      </c>
      <c r="M7837" s="3">
        <v>47484</v>
      </c>
      <c r="N7837" s="2" t="s">
        <v>355</v>
      </c>
    </row>
    <row r="7838" spans="2:14" x14ac:dyDescent="0.25">
      <c r="B7838" s="2" t="s">
        <v>6131</v>
      </c>
      <c r="C7838" s="2" t="s">
        <v>6132</v>
      </c>
      <c r="D7838" s="2" t="s">
        <v>41</v>
      </c>
      <c r="E7838" s="2" t="s">
        <v>142</v>
      </c>
      <c r="F7838" s="2" t="s">
        <v>138</v>
      </c>
      <c r="G7838" s="2" t="s">
        <v>138</v>
      </c>
      <c r="H7838" s="2" t="s">
        <v>714</v>
      </c>
      <c r="I7838" s="2">
        <v>17661</v>
      </c>
      <c r="J7838" s="2">
        <v>0</v>
      </c>
      <c r="K7838" s="2">
        <v>0</v>
      </c>
      <c r="L7838" s="3">
        <v>45694</v>
      </c>
      <c r="M7838" s="3">
        <v>47515</v>
      </c>
      <c r="N7838" s="2" t="s">
        <v>355</v>
      </c>
    </row>
    <row r="7839" spans="2:14" x14ac:dyDescent="0.25">
      <c r="B7839" s="2" t="s">
        <v>6131</v>
      </c>
      <c r="C7839" s="2" t="s">
        <v>6132</v>
      </c>
      <c r="D7839" s="2" t="s">
        <v>41</v>
      </c>
      <c r="E7839" s="2" t="s">
        <v>142</v>
      </c>
      <c r="F7839" s="2" t="s">
        <v>138</v>
      </c>
      <c r="G7839" s="2" t="s">
        <v>138</v>
      </c>
      <c r="H7839" s="2" t="s">
        <v>714</v>
      </c>
      <c r="I7839" s="2">
        <v>17661</v>
      </c>
      <c r="J7839" s="2">
        <v>0</v>
      </c>
      <c r="K7839" s="2">
        <v>0</v>
      </c>
      <c r="L7839" s="3">
        <v>45782</v>
      </c>
      <c r="M7839" s="3">
        <v>47604</v>
      </c>
      <c r="N7839" s="2" t="s">
        <v>355</v>
      </c>
    </row>
    <row r="7840" spans="2:14" x14ac:dyDescent="0.25">
      <c r="B7840" s="2" t="s">
        <v>6131</v>
      </c>
      <c r="C7840" s="2" t="s">
        <v>6132</v>
      </c>
      <c r="D7840" s="2" t="s">
        <v>41</v>
      </c>
      <c r="E7840" s="2" t="s">
        <v>142</v>
      </c>
      <c r="F7840" s="2" t="s">
        <v>138</v>
      </c>
      <c r="G7840" s="2" t="s">
        <v>138</v>
      </c>
      <c r="H7840" s="2" t="s">
        <v>714</v>
      </c>
      <c r="I7840" s="2">
        <v>17661</v>
      </c>
      <c r="J7840" s="2">
        <v>0</v>
      </c>
      <c r="K7840" s="2">
        <v>0</v>
      </c>
      <c r="L7840" s="3">
        <v>45822</v>
      </c>
      <c r="M7840" s="3">
        <v>47635</v>
      </c>
      <c r="N7840" s="2" t="s">
        <v>355</v>
      </c>
    </row>
    <row r="7841" spans="2:14" x14ac:dyDescent="0.25">
      <c r="B7841" s="2" t="s">
        <v>6131</v>
      </c>
      <c r="C7841" s="2" t="s">
        <v>6132</v>
      </c>
      <c r="D7841" s="2" t="s">
        <v>41</v>
      </c>
      <c r="E7841" s="2" t="s">
        <v>142</v>
      </c>
      <c r="F7841" s="2" t="s">
        <v>138</v>
      </c>
      <c r="G7841" s="2" t="s">
        <v>138</v>
      </c>
      <c r="H7841" s="2" t="s">
        <v>714</v>
      </c>
      <c r="I7841" s="2">
        <v>17661</v>
      </c>
      <c r="J7841" s="2">
        <v>0</v>
      </c>
      <c r="K7841" s="2">
        <v>0</v>
      </c>
      <c r="L7841" s="3">
        <v>45848</v>
      </c>
      <c r="M7841" s="3">
        <v>47665</v>
      </c>
      <c r="N7841" s="2" t="s">
        <v>355</v>
      </c>
    </row>
    <row r="7842" spans="2:14" x14ac:dyDescent="0.25">
      <c r="B7842" s="2" t="s">
        <v>6131</v>
      </c>
      <c r="C7842" s="2" t="s">
        <v>6132</v>
      </c>
      <c r="D7842" s="2" t="s">
        <v>41</v>
      </c>
      <c r="E7842" s="2" t="s">
        <v>142</v>
      </c>
      <c r="F7842" s="2" t="s">
        <v>138</v>
      </c>
      <c r="G7842" s="2" t="s">
        <v>138</v>
      </c>
      <c r="H7842" s="2" t="s">
        <v>714</v>
      </c>
      <c r="I7842" s="2">
        <v>17661</v>
      </c>
      <c r="J7842" s="2">
        <v>0</v>
      </c>
      <c r="K7842" s="2">
        <v>0</v>
      </c>
      <c r="L7842" s="3">
        <v>45992</v>
      </c>
      <c r="M7842" s="3">
        <v>47788</v>
      </c>
      <c r="N7842" s="2" t="s">
        <v>355</v>
      </c>
    </row>
    <row r="7843" spans="2:14" x14ac:dyDescent="0.25">
      <c r="B7843" s="2" t="s">
        <v>6131</v>
      </c>
      <c r="C7843" s="2" t="s">
        <v>6132</v>
      </c>
      <c r="D7843" s="2" t="s">
        <v>41</v>
      </c>
      <c r="E7843" s="2" t="s">
        <v>142</v>
      </c>
      <c r="F7843" s="2" t="s">
        <v>138</v>
      </c>
      <c r="G7843" s="2" t="s">
        <v>138</v>
      </c>
      <c r="H7843" s="2" t="s">
        <v>714</v>
      </c>
      <c r="I7843" s="2">
        <v>17661</v>
      </c>
      <c r="J7843" s="2">
        <v>0</v>
      </c>
      <c r="K7843" s="2">
        <v>0</v>
      </c>
      <c r="L7843" s="3">
        <v>46007</v>
      </c>
      <c r="M7843" s="3">
        <v>47818</v>
      </c>
      <c r="N7843" s="2" t="s">
        <v>355</v>
      </c>
    </row>
    <row r="7844" spans="2:14" x14ac:dyDescent="0.25">
      <c r="B7844" s="2" t="s">
        <v>6131</v>
      </c>
      <c r="C7844" s="2" t="s">
        <v>6132</v>
      </c>
      <c r="D7844" s="2" t="s">
        <v>41</v>
      </c>
      <c r="E7844" s="2" t="s">
        <v>142</v>
      </c>
      <c r="F7844" s="2" t="s">
        <v>138</v>
      </c>
      <c r="G7844" s="2" t="s">
        <v>138</v>
      </c>
      <c r="H7844" s="2" t="s">
        <v>714</v>
      </c>
      <c r="I7844" s="2">
        <v>17661</v>
      </c>
      <c r="J7844" s="2">
        <v>0</v>
      </c>
      <c r="K7844" s="2">
        <v>0</v>
      </c>
      <c r="L7844" s="3">
        <v>46030</v>
      </c>
      <c r="M7844" s="3">
        <v>47849</v>
      </c>
      <c r="N7844" s="2" t="s">
        <v>355</v>
      </c>
    </row>
    <row r="7845" spans="2:14" x14ac:dyDescent="0.25">
      <c r="B7845" s="2" t="s">
        <v>6131</v>
      </c>
      <c r="C7845" s="2" t="s">
        <v>6132</v>
      </c>
      <c r="D7845" s="2" t="s">
        <v>41</v>
      </c>
      <c r="E7845" s="2" t="s">
        <v>142</v>
      </c>
      <c r="F7845" s="2" t="s">
        <v>138</v>
      </c>
      <c r="G7845" s="2" t="s">
        <v>138</v>
      </c>
      <c r="H7845" s="2" t="s">
        <v>714</v>
      </c>
      <c r="I7845" s="2">
        <v>17661</v>
      </c>
      <c r="J7845" s="2">
        <v>0</v>
      </c>
      <c r="K7845" s="2">
        <v>0</v>
      </c>
      <c r="L7845" s="3">
        <v>46077</v>
      </c>
      <c r="M7845" s="3">
        <v>47880</v>
      </c>
      <c r="N7845" s="2" t="s">
        <v>355</v>
      </c>
    </row>
    <row r="7846" spans="2:14" x14ac:dyDescent="0.25">
      <c r="B7846" s="2" t="s">
        <v>6131</v>
      </c>
      <c r="C7846" s="2" t="s">
        <v>6132</v>
      </c>
      <c r="D7846" s="2" t="s">
        <v>41</v>
      </c>
      <c r="E7846" s="2" t="s">
        <v>142</v>
      </c>
      <c r="F7846" s="2" t="s">
        <v>138</v>
      </c>
      <c r="G7846" s="2" t="s">
        <v>138</v>
      </c>
      <c r="H7846" s="2" t="s">
        <v>714</v>
      </c>
      <c r="I7846" s="2">
        <v>17661</v>
      </c>
      <c r="J7846" s="2">
        <v>0</v>
      </c>
      <c r="K7846" s="2">
        <v>0</v>
      </c>
      <c r="L7846" s="3">
        <v>46140</v>
      </c>
      <c r="M7846" s="3">
        <v>47939</v>
      </c>
      <c r="N7846" s="2" t="s">
        <v>355</v>
      </c>
    </row>
    <row r="7847" spans="2:14" x14ac:dyDescent="0.25">
      <c r="B7847" s="2" t="s">
        <v>6131</v>
      </c>
      <c r="C7847" s="2" t="s">
        <v>6132</v>
      </c>
      <c r="D7847" s="2" t="s">
        <v>41</v>
      </c>
      <c r="E7847" s="2" t="s">
        <v>142</v>
      </c>
      <c r="F7847" s="2" t="s">
        <v>138</v>
      </c>
      <c r="G7847" s="2" t="s">
        <v>138</v>
      </c>
      <c r="H7847" s="2" t="s">
        <v>714</v>
      </c>
      <c r="I7847" s="2">
        <v>17661</v>
      </c>
      <c r="J7847" s="2">
        <v>0</v>
      </c>
      <c r="K7847" s="2">
        <v>92025</v>
      </c>
      <c r="L7847" s="3">
        <v>45906</v>
      </c>
      <c r="M7847" s="3">
        <v>47727</v>
      </c>
      <c r="N7847" s="2" t="s">
        <v>355</v>
      </c>
    </row>
    <row r="7848" spans="2:14" x14ac:dyDescent="0.25">
      <c r="B7848" s="2" t="s">
        <v>6135</v>
      </c>
      <c r="C7848" s="2" t="s">
        <v>6136</v>
      </c>
      <c r="D7848" s="2" t="s">
        <v>16</v>
      </c>
      <c r="E7848" s="2" t="s">
        <v>17</v>
      </c>
      <c r="F7848" s="2" t="s">
        <v>138</v>
      </c>
      <c r="G7848" s="2" t="s">
        <v>156</v>
      </c>
      <c r="H7848" s="2" t="s">
        <v>714</v>
      </c>
      <c r="I7848" s="2">
        <v>110</v>
      </c>
      <c r="J7848" s="2">
        <v>0</v>
      </c>
      <c r="K7848" s="2">
        <v>0</v>
      </c>
      <c r="L7848" s="3">
        <v>44958</v>
      </c>
      <c r="M7848" s="3">
        <v>46722</v>
      </c>
      <c r="N7848" s="2" t="s">
        <v>355</v>
      </c>
    </row>
    <row r="7849" spans="2:14" x14ac:dyDescent="0.25">
      <c r="B7849" s="2" t="s">
        <v>6135</v>
      </c>
      <c r="C7849" s="2" t="s">
        <v>6136</v>
      </c>
      <c r="D7849" s="2" t="s">
        <v>16</v>
      </c>
      <c r="E7849" s="2" t="s">
        <v>17</v>
      </c>
      <c r="F7849" s="2" t="s">
        <v>138</v>
      </c>
      <c r="G7849" s="2" t="s">
        <v>156</v>
      </c>
      <c r="H7849" s="2" t="s">
        <v>714</v>
      </c>
      <c r="I7849" s="2">
        <v>110</v>
      </c>
      <c r="J7849" s="2">
        <v>0</v>
      </c>
      <c r="K7849" s="2">
        <v>0</v>
      </c>
      <c r="L7849" s="3">
        <v>45735</v>
      </c>
      <c r="M7849" s="3">
        <v>47331</v>
      </c>
      <c r="N7849" s="2" t="s">
        <v>355</v>
      </c>
    </row>
    <row r="7850" spans="2:14" x14ac:dyDescent="0.25">
      <c r="B7850" s="2" t="s">
        <v>6135</v>
      </c>
      <c r="C7850" s="2" t="s">
        <v>6136</v>
      </c>
      <c r="D7850" s="2" t="s">
        <v>16</v>
      </c>
      <c r="E7850" s="2" t="s">
        <v>17</v>
      </c>
      <c r="F7850" s="2" t="s">
        <v>138</v>
      </c>
      <c r="G7850" s="2" t="s">
        <v>156</v>
      </c>
      <c r="H7850" s="2" t="s">
        <v>714</v>
      </c>
      <c r="I7850" s="2">
        <v>110</v>
      </c>
      <c r="J7850" s="2">
        <v>0</v>
      </c>
      <c r="K7850" s="2">
        <v>0</v>
      </c>
      <c r="L7850" s="3">
        <v>45782</v>
      </c>
      <c r="M7850" s="3">
        <v>47604</v>
      </c>
      <c r="N7850" s="2" t="s">
        <v>355</v>
      </c>
    </row>
    <row r="7851" spans="2:14" x14ac:dyDescent="0.25">
      <c r="B7851" s="2" t="s">
        <v>6135</v>
      </c>
      <c r="C7851" s="2" t="s">
        <v>6136</v>
      </c>
      <c r="D7851" s="2" t="s">
        <v>16</v>
      </c>
      <c r="E7851" s="2" t="s">
        <v>17</v>
      </c>
      <c r="F7851" s="2" t="s">
        <v>138</v>
      </c>
      <c r="G7851" s="2" t="s">
        <v>156</v>
      </c>
      <c r="H7851" s="2" t="s">
        <v>714</v>
      </c>
      <c r="I7851" s="2">
        <v>110</v>
      </c>
      <c r="J7851" s="2">
        <v>0</v>
      </c>
      <c r="K7851" s="2">
        <v>0</v>
      </c>
      <c r="L7851" s="3">
        <v>45908</v>
      </c>
      <c r="M7851" s="3">
        <v>47696</v>
      </c>
      <c r="N7851" s="2" t="s">
        <v>355</v>
      </c>
    </row>
    <row r="7852" spans="2:14" x14ac:dyDescent="0.25">
      <c r="B7852" s="2" t="s">
        <v>6135</v>
      </c>
      <c r="C7852" s="2" t="s">
        <v>6136</v>
      </c>
      <c r="D7852" s="2" t="s">
        <v>16</v>
      </c>
      <c r="E7852" s="2" t="s">
        <v>17</v>
      </c>
      <c r="F7852" s="2" t="s">
        <v>138</v>
      </c>
      <c r="G7852" s="2" t="s">
        <v>156</v>
      </c>
      <c r="H7852" s="2" t="s">
        <v>714</v>
      </c>
      <c r="I7852" s="2">
        <v>110</v>
      </c>
      <c r="J7852" s="2">
        <v>5</v>
      </c>
      <c r="K7852" s="2">
        <v>0</v>
      </c>
      <c r="L7852" s="3">
        <v>45908</v>
      </c>
      <c r="M7852" s="3">
        <v>47727</v>
      </c>
      <c r="N7852" s="2" t="s">
        <v>355</v>
      </c>
    </row>
    <row r="7853" spans="2:14" x14ac:dyDescent="0.25">
      <c r="B7853" s="2" t="s">
        <v>6135</v>
      </c>
      <c r="C7853" s="2" t="s">
        <v>6136</v>
      </c>
      <c r="D7853" s="2" t="s">
        <v>16</v>
      </c>
      <c r="E7853" s="2" t="s">
        <v>17</v>
      </c>
      <c r="F7853" s="2" t="s">
        <v>138</v>
      </c>
      <c r="G7853" s="2" t="s">
        <v>156</v>
      </c>
      <c r="H7853" s="2" t="s">
        <v>714</v>
      </c>
      <c r="I7853" s="2">
        <v>110</v>
      </c>
      <c r="J7853" s="2">
        <v>0</v>
      </c>
      <c r="K7853" s="2">
        <v>0</v>
      </c>
      <c r="L7853" s="3">
        <v>46077</v>
      </c>
      <c r="M7853" s="3">
        <v>47880</v>
      </c>
      <c r="N7853" s="2" t="s">
        <v>355</v>
      </c>
    </row>
    <row r="7854" spans="2:14" x14ac:dyDescent="0.25">
      <c r="B7854" s="2" t="s">
        <v>6135</v>
      </c>
      <c r="C7854" s="2" t="s">
        <v>6136</v>
      </c>
      <c r="D7854" s="2" t="s">
        <v>16</v>
      </c>
      <c r="E7854" s="2" t="s">
        <v>17</v>
      </c>
      <c r="F7854" s="2" t="s">
        <v>138</v>
      </c>
      <c r="G7854" s="2" t="s">
        <v>156</v>
      </c>
      <c r="H7854" s="2" t="s">
        <v>714</v>
      </c>
      <c r="I7854" s="2">
        <v>110</v>
      </c>
      <c r="J7854" s="2">
        <v>105</v>
      </c>
      <c r="K7854" s="2" t="s">
        <v>6137</v>
      </c>
      <c r="L7854" s="3">
        <v>46095</v>
      </c>
      <c r="M7854" s="3">
        <v>47908</v>
      </c>
      <c r="N7854" s="2" t="s">
        <v>355</v>
      </c>
    </row>
    <row r="7855" spans="2:14" x14ac:dyDescent="0.25">
      <c r="B7855" s="2" t="s">
        <v>6138</v>
      </c>
      <c r="C7855" s="2" t="s">
        <v>6139</v>
      </c>
      <c r="D7855" s="2" t="s">
        <v>16</v>
      </c>
      <c r="E7855" s="2" t="s">
        <v>17</v>
      </c>
      <c r="F7855" s="2" t="s">
        <v>138</v>
      </c>
      <c r="G7855" s="2" t="s">
        <v>138</v>
      </c>
      <c r="H7855" s="2" t="s">
        <v>6140</v>
      </c>
      <c r="I7855" s="2">
        <v>190</v>
      </c>
      <c r="J7855" s="2">
        <v>190</v>
      </c>
      <c r="K7855" s="2">
        <v>0</v>
      </c>
      <c r="L7855" s="3">
        <v>46077</v>
      </c>
      <c r="M7855" s="3">
        <v>47880</v>
      </c>
      <c r="N7855" s="2" t="s">
        <v>355</v>
      </c>
    </row>
    <row r="7856" spans="2:14" x14ac:dyDescent="0.25">
      <c r="B7856" s="2" t="s">
        <v>6141</v>
      </c>
      <c r="C7856" s="2" t="s">
        <v>6142</v>
      </c>
      <c r="D7856" s="2" t="s">
        <v>16</v>
      </c>
      <c r="E7856" s="2" t="s">
        <v>17</v>
      </c>
      <c r="F7856" s="2" t="s">
        <v>138</v>
      </c>
      <c r="G7856" s="2" t="s">
        <v>138</v>
      </c>
      <c r="H7856" s="2" t="s">
        <v>6140</v>
      </c>
      <c r="I7856" s="2">
        <v>315</v>
      </c>
      <c r="J7856" s="2">
        <v>315</v>
      </c>
      <c r="K7856" s="2">
        <v>0</v>
      </c>
      <c r="L7856" s="3">
        <v>46077</v>
      </c>
      <c r="M7856" s="3">
        <v>47880</v>
      </c>
      <c r="N7856" s="2" t="s">
        <v>355</v>
      </c>
    </row>
    <row r="7857" spans="2:14" x14ac:dyDescent="0.25">
      <c r="B7857" s="2" t="s">
        <v>6143</v>
      </c>
      <c r="C7857" s="2" t="s">
        <v>6144</v>
      </c>
      <c r="D7857" s="2" t="s">
        <v>41</v>
      </c>
      <c r="E7857" s="2" t="s">
        <v>17</v>
      </c>
      <c r="F7857" s="2" t="s">
        <v>18</v>
      </c>
      <c r="G7857" s="2" t="s">
        <v>90</v>
      </c>
      <c r="H7857" s="2" t="s">
        <v>6145</v>
      </c>
      <c r="I7857" s="2">
        <v>15180</v>
      </c>
      <c r="J7857" s="2">
        <v>4630</v>
      </c>
      <c r="K7857" s="2" t="s">
        <v>6146</v>
      </c>
      <c r="L7857" s="3">
        <v>46200</v>
      </c>
      <c r="M7857" s="3">
        <v>47239</v>
      </c>
      <c r="N7857" s="2" t="s">
        <v>1705</v>
      </c>
    </row>
    <row r="7858" spans="2:14" x14ac:dyDescent="0.25">
      <c r="B7858" s="2" t="s">
        <v>6143</v>
      </c>
      <c r="C7858" s="2" t="s">
        <v>6144</v>
      </c>
      <c r="D7858" s="2" t="s">
        <v>41</v>
      </c>
      <c r="E7858" s="2" t="s">
        <v>17</v>
      </c>
      <c r="F7858" s="2" t="s">
        <v>18</v>
      </c>
      <c r="G7858" s="2" t="s">
        <v>90</v>
      </c>
      <c r="H7858" s="2" t="s">
        <v>6145</v>
      </c>
      <c r="I7858" s="2">
        <v>15180</v>
      </c>
      <c r="J7858" s="2">
        <v>0</v>
      </c>
      <c r="K7858" s="2" t="s">
        <v>6147</v>
      </c>
      <c r="L7858" s="3">
        <v>46175</v>
      </c>
      <c r="M7858" s="3">
        <v>47209</v>
      </c>
      <c r="N7858" s="2" t="s">
        <v>1705</v>
      </c>
    </row>
    <row r="7859" spans="2:14" x14ac:dyDescent="0.25">
      <c r="B7859" s="2" t="s">
        <v>6143</v>
      </c>
      <c r="C7859" s="2" t="s">
        <v>6144</v>
      </c>
      <c r="D7859" s="2" t="s">
        <v>41</v>
      </c>
      <c r="E7859" s="2" t="s">
        <v>17</v>
      </c>
      <c r="F7859" s="2" t="s">
        <v>18</v>
      </c>
      <c r="G7859" s="2" t="s">
        <v>90</v>
      </c>
      <c r="H7859" s="2" t="s">
        <v>6145</v>
      </c>
      <c r="I7859" s="2">
        <v>15180</v>
      </c>
      <c r="J7859" s="2">
        <v>0</v>
      </c>
      <c r="K7859" s="2" t="s">
        <v>6148</v>
      </c>
      <c r="L7859" s="3">
        <v>46175</v>
      </c>
      <c r="M7859" s="3">
        <v>47209</v>
      </c>
      <c r="N7859" s="2" t="s">
        <v>1705</v>
      </c>
    </row>
    <row r="7860" spans="2:14" x14ac:dyDescent="0.25">
      <c r="B7860" s="2" t="s">
        <v>6143</v>
      </c>
      <c r="C7860" s="2" t="s">
        <v>6144</v>
      </c>
      <c r="D7860" s="2" t="s">
        <v>41</v>
      </c>
      <c r="E7860" s="2" t="s">
        <v>17</v>
      </c>
      <c r="F7860" s="2" t="s">
        <v>18</v>
      </c>
      <c r="G7860" s="2" t="s">
        <v>90</v>
      </c>
      <c r="H7860" s="2" t="s">
        <v>6145</v>
      </c>
      <c r="I7860" s="2">
        <v>15180</v>
      </c>
      <c r="J7860" s="2">
        <v>370</v>
      </c>
      <c r="K7860" s="2" t="s">
        <v>6149</v>
      </c>
      <c r="L7860" s="3">
        <v>46175</v>
      </c>
      <c r="M7860" s="3">
        <v>47239</v>
      </c>
      <c r="N7860" s="2" t="s">
        <v>1705</v>
      </c>
    </row>
    <row r="7861" spans="2:14" x14ac:dyDescent="0.25">
      <c r="B7861" s="2" t="s">
        <v>6143</v>
      </c>
      <c r="C7861" s="2" t="s">
        <v>6144</v>
      </c>
      <c r="D7861" s="2" t="s">
        <v>41</v>
      </c>
      <c r="E7861" s="2" t="s">
        <v>17</v>
      </c>
      <c r="F7861" s="2" t="s">
        <v>18</v>
      </c>
      <c r="G7861" s="2" t="s">
        <v>90</v>
      </c>
      <c r="H7861" s="2" t="s">
        <v>6145</v>
      </c>
      <c r="I7861" s="2">
        <v>15180</v>
      </c>
      <c r="J7861" s="2">
        <v>0</v>
      </c>
      <c r="K7861" s="2" t="s">
        <v>6150</v>
      </c>
      <c r="L7861" s="3">
        <v>46175</v>
      </c>
      <c r="M7861" s="3">
        <v>47239</v>
      </c>
      <c r="N7861" s="2" t="s">
        <v>1705</v>
      </c>
    </row>
    <row r="7862" spans="2:14" x14ac:dyDescent="0.25">
      <c r="B7862" s="2" t="s">
        <v>6143</v>
      </c>
      <c r="C7862" s="2" t="s">
        <v>6144</v>
      </c>
      <c r="D7862" s="2" t="s">
        <v>41</v>
      </c>
      <c r="E7862" s="2" t="s">
        <v>17</v>
      </c>
      <c r="F7862" s="2" t="s">
        <v>18</v>
      </c>
      <c r="G7862" s="2" t="s">
        <v>90</v>
      </c>
      <c r="H7862" s="2" t="s">
        <v>6145</v>
      </c>
      <c r="I7862" s="2">
        <v>15180</v>
      </c>
      <c r="J7862" s="2">
        <v>5000</v>
      </c>
      <c r="K7862" s="2" t="s">
        <v>6151</v>
      </c>
      <c r="L7862" s="3">
        <v>46199</v>
      </c>
      <c r="M7862" s="3">
        <v>47239</v>
      </c>
      <c r="N7862" s="2" t="s">
        <v>1705</v>
      </c>
    </row>
    <row r="7863" spans="2:14" x14ac:dyDescent="0.25">
      <c r="B7863" s="2" t="s">
        <v>6143</v>
      </c>
      <c r="C7863" s="2" t="s">
        <v>6144</v>
      </c>
      <c r="D7863" s="2" t="s">
        <v>41</v>
      </c>
      <c r="E7863" s="2" t="s">
        <v>17</v>
      </c>
      <c r="F7863" s="2" t="s">
        <v>18</v>
      </c>
      <c r="G7863" s="2" t="s">
        <v>90</v>
      </c>
      <c r="H7863" s="2" t="s">
        <v>6145</v>
      </c>
      <c r="I7863" s="2">
        <v>15180</v>
      </c>
      <c r="J7863" s="2">
        <v>10</v>
      </c>
      <c r="K7863" s="2" t="s">
        <v>6152</v>
      </c>
      <c r="L7863" s="3">
        <v>46178</v>
      </c>
      <c r="M7863" s="3">
        <v>47239</v>
      </c>
      <c r="N7863" s="2" t="s">
        <v>1705</v>
      </c>
    </row>
    <row r="7864" spans="2:14" x14ac:dyDescent="0.25">
      <c r="B7864" s="2" t="s">
        <v>6143</v>
      </c>
      <c r="C7864" s="2" t="s">
        <v>6144</v>
      </c>
      <c r="D7864" s="2" t="s">
        <v>41</v>
      </c>
      <c r="E7864" s="2" t="s">
        <v>17</v>
      </c>
      <c r="F7864" s="2" t="s">
        <v>18</v>
      </c>
      <c r="G7864" s="2" t="s">
        <v>90</v>
      </c>
      <c r="H7864" s="2" t="s">
        <v>6145</v>
      </c>
      <c r="I7864" s="2">
        <v>15180</v>
      </c>
      <c r="J7864" s="2">
        <v>0</v>
      </c>
      <c r="K7864" s="2" t="s">
        <v>6153</v>
      </c>
      <c r="L7864" s="3">
        <v>46175</v>
      </c>
      <c r="M7864" s="3">
        <v>47178</v>
      </c>
      <c r="N7864" s="2" t="s">
        <v>1705</v>
      </c>
    </row>
    <row r="7865" spans="2:14" x14ac:dyDescent="0.25">
      <c r="B7865" s="2" t="s">
        <v>6143</v>
      </c>
      <c r="C7865" s="2" t="s">
        <v>6144</v>
      </c>
      <c r="D7865" s="2" t="s">
        <v>41</v>
      </c>
      <c r="E7865" s="2" t="s">
        <v>17</v>
      </c>
      <c r="F7865" s="2" t="s">
        <v>18</v>
      </c>
      <c r="G7865" s="2" t="s">
        <v>90</v>
      </c>
      <c r="H7865" s="2" t="s">
        <v>6145</v>
      </c>
      <c r="I7865" s="2">
        <v>15180</v>
      </c>
      <c r="J7865" s="2">
        <v>0</v>
      </c>
      <c r="K7865" s="2" t="s">
        <v>6154</v>
      </c>
      <c r="L7865" s="3">
        <v>46175</v>
      </c>
      <c r="M7865" s="3">
        <v>47178</v>
      </c>
      <c r="N7865" s="2" t="s">
        <v>1705</v>
      </c>
    </row>
    <row r="7866" spans="2:14" x14ac:dyDescent="0.25">
      <c r="B7866" s="2" t="s">
        <v>6143</v>
      </c>
      <c r="C7866" s="2" t="s">
        <v>6144</v>
      </c>
      <c r="D7866" s="2" t="s">
        <v>41</v>
      </c>
      <c r="E7866" s="2" t="s">
        <v>17</v>
      </c>
      <c r="F7866" s="2" t="s">
        <v>18</v>
      </c>
      <c r="G7866" s="2" t="s">
        <v>90</v>
      </c>
      <c r="H7866" s="2" t="s">
        <v>6145</v>
      </c>
      <c r="I7866" s="2">
        <v>15180</v>
      </c>
      <c r="J7866" s="2">
        <v>0</v>
      </c>
      <c r="K7866" s="2" t="s">
        <v>6155</v>
      </c>
      <c r="L7866" s="3">
        <v>46175</v>
      </c>
      <c r="M7866" s="3">
        <v>47209</v>
      </c>
      <c r="N7866" s="2" t="s">
        <v>1705</v>
      </c>
    </row>
    <row r="7867" spans="2:14" x14ac:dyDescent="0.25">
      <c r="B7867" s="2" t="s">
        <v>6143</v>
      </c>
      <c r="C7867" s="2" t="s">
        <v>6144</v>
      </c>
      <c r="D7867" s="2" t="s">
        <v>41</v>
      </c>
      <c r="E7867" s="2" t="s">
        <v>17</v>
      </c>
      <c r="F7867" s="2" t="s">
        <v>18</v>
      </c>
      <c r="G7867" s="2" t="s">
        <v>90</v>
      </c>
      <c r="H7867" s="2" t="s">
        <v>6145</v>
      </c>
      <c r="I7867" s="2">
        <v>15180</v>
      </c>
      <c r="J7867" s="2">
        <v>5140</v>
      </c>
      <c r="K7867" s="2" t="s">
        <v>6156</v>
      </c>
      <c r="L7867" s="3">
        <v>46175</v>
      </c>
      <c r="M7867" s="3">
        <v>47239</v>
      </c>
      <c r="N7867" s="2" t="s">
        <v>1705</v>
      </c>
    </row>
    <row r="7868" spans="2:14" x14ac:dyDescent="0.25">
      <c r="B7868" s="2" t="s">
        <v>6143</v>
      </c>
      <c r="C7868" s="2" t="s">
        <v>6144</v>
      </c>
      <c r="D7868" s="2" t="s">
        <v>41</v>
      </c>
      <c r="E7868" s="2" t="s">
        <v>17</v>
      </c>
      <c r="F7868" s="2" t="s">
        <v>18</v>
      </c>
      <c r="G7868" s="2" t="s">
        <v>90</v>
      </c>
      <c r="H7868" s="2" t="s">
        <v>6145</v>
      </c>
      <c r="I7868" s="2">
        <v>15180</v>
      </c>
      <c r="J7868" s="2">
        <v>0</v>
      </c>
      <c r="K7868" s="2" t="s">
        <v>6157</v>
      </c>
      <c r="L7868" s="3">
        <v>46175</v>
      </c>
      <c r="M7868" s="3">
        <v>47209</v>
      </c>
      <c r="N7868" s="2" t="s">
        <v>1705</v>
      </c>
    </row>
    <row r="7869" spans="2:14" x14ac:dyDescent="0.25">
      <c r="B7869" s="2" t="s">
        <v>6143</v>
      </c>
      <c r="C7869" s="2" t="s">
        <v>6144</v>
      </c>
      <c r="D7869" s="2" t="s">
        <v>41</v>
      </c>
      <c r="E7869" s="2" t="s">
        <v>17</v>
      </c>
      <c r="F7869" s="2" t="s">
        <v>18</v>
      </c>
      <c r="G7869" s="2" t="s">
        <v>90</v>
      </c>
      <c r="H7869" s="2" t="s">
        <v>6145</v>
      </c>
      <c r="I7869" s="2">
        <v>15180</v>
      </c>
      <c r="J7869" s="2">
        <v>0</v>
      </c>
      <c r="K7869" s="2" t="s">
        <v>6158</v>
      </c>
      <c r="L7869" s="3">
        <v>45773</v>
      </c>
      <c r="M7869" s="3">
        <v>46813</v>
      </c>
      <c r="N7869" s="2" t="s">
        <v>1705</v>
      </c>
    </row>
    <row r="7870" spans="2:14" x14ac:dyDescent="0.25">
      <c r="B7870" s="2" t="s">
        <v>6143</v>
      </c>
      <c r="C7870" s="2" t="s">
        <v>6144</v>
      </c>
      <c r="D7870" s="2" t="s">
        <v>41</v>
      </c>
      <c r="E7870" s="2" t="s">
        <v>17</v>
      </c>
      <c r="F7870" s="2" t="s">
        <v>18</v>
      </c>
      <c r="G7870" s="2" t="s">
        <v>90</v>
      </c>
      <c r="H7870" s="2" t="s">
        <v>6145</v>
      </c>
      <c r="I7870" s="2">
        <v>15180</v>
      </c>
      <c r="J7870" s="2">
        <v>0</v>
      </c>
      <c r="K7870" s="2" t="s">
        <v>6159</v>
      </c>
      <c r="L7870" s="3">
        <v>45786</v>
      </c>
      <c r="M7870" s="3">
        <v>46813</v>
      </c>
      <c r="N7870" s="2" t="s">
        <v>1705</v>
      </c>
    </row>
    <row r="7871" spans="2:14" x14ac:dyDescent="0.25">
      <c r="B7871" s="2" t="s">
        <v>6143</v>
      </c>
      <c r="C7871" s="2" t="s">
        <v>6144</v>
      </c>
      <c r="D7871" s="2" t="s">
        <v>41</v>
      </c>
      <c r="E7871" s="2" t="s">
        <v>17</v>
      </c>
      <c r="F7871" s="2" t="s">
        <v>18</v>
      </c>
      <c r="G7871" s="2" t="s">
        <v>90</v>
      </c>
      <c r="H7871" s="2" t="s">
        <v>6145</v>
      </c>
      <c r="I7871" s="2">
        <v>15180</v>
      </c>
      <c r="J7871" s="2">
        <v>0</v>
      </c>
      <c r="K7871" s="2" t="s">
        <v>6160</v>
      </c>
      <c r="L7871" s="3">
        <v>45791</v>
      </c>
      <c r="M7871" s="3">
        <v>46844</v>
      </c>
      <c r="N7871" s="2" t="s">
        <v>1705</v>
      </c>
    </row>
    <row r="7872" spans="2:14" x14ac:dyDescent="0.25">
      <c r="B7872" s="2" t="s">
        <v>6143</v>
      </c>
      <c r="C7872" s="2" t="s">
        <v>6144</v>
      </c>
      <c r="D7872" s="2" t="s">
        <v>41</v>
      </c>
      <c r="E7872" s="2" t="s">
        <v>17</v>
      </c>
      <c r="F7872" s="2" t="s">
        <v>18</v>
      </c>
      <c r="G7872" s="2" t="s">
        <v>90</v>
      </c>
      <c r="H7872" s="2" t="s">
        <v>6145</v>
      </c>
      <c r="I7872" s="2">
        <v>15180</v>
      </c>
      <c r="J7872" s="2">
        <v>0</v>
      </c>
      <c r="K7872" s="2" t="s">
        <v>6161</v>
      </c>
      <c r="L7872" s="3">
        <v>45785</v>
      </c>
      <c r="M7872" s="3">
        <v>46844</v>
      </c>
      <c r="N7872" s="2" t="s">
        <v>1705</v>
      </c>
    </row>
    <row r="7873" spans="2:14" x14ac:dyDescent="0.25">
      <c r="B7873" s="2" t="s">
        <v>6143</v>
      </c>
      <c r="C7873" s="2" t="s">
        <v>6144</v>
      </c>
      <c r="D7873" s="2" t="s">
        <v>41</v>
      </c>
      <c r="E7873" s="2" t="s">
        <v>17</v>
      </c>
      <c r="F7873" s="2" t="s">
        <v>18</v>
      </c>
      <c r="G7873" s="2" t="s">
        <v>90</v>
      </c>
      <c r="H7873" s="2" t="s">
        <v>6145</v>
      </c>
      <c r="I7873" s="2">
        <v>15180</v>
      </c>
      <c r="J7873" s="2">
        <v>0</v>
      </c>
      <c r="K7873" s="2" t="s">
        <v>6162</v>
      </c>
      <c r="L7873" s="3">
        <v>45786</v>
      </c>
      <c r="M7873" s="3">
        <v>46844</v>
      </c>
      <c r="N7873" s="2" t="s">
        <v>1705</v>
      </c>
    </row>
    <row r="7874" spans="2:14" x14ac:dyDescent="0.25">
      <c r="B7874" s="2" t="s">
        <v>6143</v>
      </c>
      <c r="C7874" s="2" t="s">
        <v>6144</v>
      </c>
      <c r="D7874" s="2" t="s">
        <v>41</v>
      </c>
      <c r="E7874" s="2" t="s">
        <v>17</v>
      </c>
      <c r="F7874" s="2" t="s">
        <v>18</v>
      </c>
      <c r="G7874" s="2" t="s">
        <v>90</v>
      </c>
      <c r="H7874" s="2" t="s">
        <v>6145</v>
      </c>
      <c r="I7874" s="2">
        <v>15180</v>
      </c>
      <c r="J7874" s="2">
        <v>0</v>
      </c>
      <c r="K7874" s="2" t="s">
        <v>6163</v>
      </c>
      <c r="L7874" s="3">
        <v>45721</v>
      </c>
      <c r="M7874" s="3">
        <v>46419</v>
      </c>
      <c r="N7874" s="2" t="s">
        <v>1705</v>
      </c>
    </row>
    <row r="7875" spans="2:14" x14ac:dyDescent="0.25">
      <c r="B7875" s="2" t="s">
        <v>6143</v>
      </c>
      <c r="C7875" s="2" t="s">
        <v>6144</v>
      </c>
      <c r="D7875" s="2" t="s">
        <v>41</v>
      </c>
      <c r="E7875" s="2" t="s">
        <v>17</v>
      </c>
      <c r="F7875" s="2" t="s">
        <v>18</v>
      </c>
      <c r="G7875" s="2" t="s">
        <v>90</v>
      </c>
      <c r="H7875" s="2" t="s">
        <v>6145</v>
      </c>
      <c r="I7875" s="2">
        <v>15180</v>
      </c>
      <c r="J7875" s="2">
        <v>0</v>
      </c>
      <c r="K7875" s="2" t="s">
        <v>6163</v>
      </c>
      <c r="L7875" s="3">
        <v>45733</v>
      </c>
      <c r="M7875" s="3">
        <v>46447</v>
      </c>
      <c r="N7875" s="2" t="s">
        <v>1705</v>
      </c>
    </row>
    <row r="7876" spans="2:14" x14ac:dyDescent="0.25">
      <c r="B7876" s="2" t="s">
        <v>6143</v>
      </c>
      <c r="C7876" s="2" t="s">
        <v>6144</v>
      </c>
      <c r="D7876" s="2" t="s">
        <v>41</v>
      </c>
      <c r="E7876" s="2" t="s">
        <v>17</v>
      </c>
      <c r="F7876" s="2" t="s">
        <v>18</v>
      </c>
      <c r="G7876" s="2" t="s">
        <v>90</v>
      </c>
      <c r="H7876" s="2" t="s">
        <v>6145</v>
      </c>
      <c r="I7876" s="2">
        <v>15180</v>
      </c>
      <c r="J7876" s="2">
        <v>0</v>
      </c>
      <c r="K7876" s="2">
        <v>6160011</v>
      </c>
      <c r="L7876" s="3">
        <v>46060</v>
      </c>
      <c r="M7876" s="3">
        <v>47119</v>
      </c>
      <c r="N7876" s="2" t="s">
        <v>1705</v>
      </c>
    </row>
    <row r="7877" spans="2:14" x14ac:dyDescent="0.25">
      <c r="B7877" s="2" t="s">
        <v>6143</v>
      </c>
      <c r="C7877" s="2" t="s">
        <v>6144</v>
      </c>
      <c r="D7877" s="2" t="s">
        <v>41</v>
      </c>
      <c r="E7877" s="2" t="s">
        <v>17</v>
      </c>
      <c r="F7877" s="2" t="s">
        <v>18</v>
      </c>
      <c r="G7877" s="2" t="s">
        <v>90</v>
      </c>
      <c r="H7877" s="2" t="s">
        <v>6145</v>
      </c>
      <c r="I7877" s="2">
        <v>15180</v>
      </c>
      <c r="J7877" s="2">
        <v>0</v>
      </c>
      <c r="K7877" s="2" t="s">
        <v>6164</v>
      </c>
      <c r="L7877" s="3">
        <v>45990</v>
      </c>
      <c r="M7877" s="3">
        <v>47027</v>
      </c>
      <c r="N7877" s="2" t="s">
        <v>1705</v>
      </c>
    </row>
    <row r="7878" spans="2:14" x14ac:dyDescent="0.25">
      <c r="B7878" s="2" t="s">
        <v>6143</v>
      </c>
      <c r="C7878" s="2" t="s">
        <v>6144</v>
      </c>
      <c r="D7878" s="2" t="s">
        <v>41</v>
      </c>
      <c r="E7878" s="2" t="s">
        <v>17</v>
      </c>
      <c r="F7878" s="2" t="s">
        <v>18</v>
      </c>
      <c r="G7878" s="2" t="s">
        <v>90</v>
      </c>
      <c r="H7878" s="2" t="s">
        <v>6145</v>
      </c>
      <c r="I7878" s="2">
        <v>15180</v>
      </c>
      <c r="J7878" s="2">
        <v>0</v>
      </c>
      <c r="K7878" s="2" t="s">
        <v>6165</v>
      </c>
      <c r="L7878" s="3">
        <v>44958</v>
      </c>
      <c r="M7878" s="3">
        <v>46569</v>
      </c>
      <c r="N7878" s="2" t="s">
        <v>1705</v>
      </c>
    </row>
    <row r="7879" spans="2:14" x14ac:dyDescent="0.25">
      <c r="B7879" s="2" t="s">
        <v>6143</v>
      </c>
      <c r="C7879" s="2" t="s">
        <v>6144</v>
      </c>
      <c r="D7879" s="2" t="s">
        <v>41</v>
      </c>
      <c r="E7879" s="2" t="s">
        <v>17</v>
      </c>
      <c r="F7879" s="2" t="s">
        <v>18</v>
      </c>
      <c r="G7879" s="2" t="s">
        <v>90</v>
      </c>
      <c r="H7879" s="2" t="s">
        <v>6145</v>
      </c>
      <c r="I7879" s="2">
        <v>15180</v>
      </c>
      <c r="J7879" s="2">
        <v>0</v>
      </c>
      <c r="K7879" s="2" t="s">
        <v>6166</v>
      </c>
      <c r="L7879" s="3">
        <v>44958</v>
      </c>
      <c r="M7879" s="3">
        <v>46600</v>
      </c>
      <c r="N7879" s="2" t="s">
        <v>1705</v>
      </c>
    </row>
    <row r="7880" spans="2:14" x14ac:dyDescent="0.25">
      <c r="B7880" s="2" t="s">
        <v>6143</v>
      </c>
      <c r="C7880" s="2" t="s">
        <v>6144</v>
      </c>
      <c r="D7880" s="2" t="s">
        <v>41</v>
      </c>
      <c r="E7880" s="2" t="s">
        <v>17</v>
      </c>
      <c r="F7880" s="2" t="s">
        <v>18</v>
      </c>
      <c r="G7880" s="2" t="s">
        <v>90</v>
      </c>
      <c r="H7880" s="2" t="s">
        <v>6145</v>
      </c>
      <c r="I7880" s="2">
        <v>15180</v>
      </c>
      <c r="J7880" s="2">
        <v>0</v>
      </c>
      <c r="K7880" s="2" t="s">
        <v>6167</v>
      </c>
      <c r="L7880" s="3">
        <v>45670</v>
      </c>
      <c r="M7880" s="3">
        <v>46722</v>
      </c>
      <c r="N7880" s="2" t="s">
        <v>1705</v>
      </c>
    </row>
    <row r="7881" spans="2:14" x14ac:dyDescent="0.25">
      <c r="B7881" s="2" t="s">
        <v>6143</v>
      </c>
      <c r="C7881" s="2" t="s">
        <v>6144</v>
      </c>
      <c r="D7881" s="2" t="s">
        <v>41</v>
      </c>
      <c r="E7881" s="2" t="s">
        <v>17</v>
      </c>
      <c r="F7881" s="2" t="s">
        <v>18</v>
      </c>
      <c r="G7881" s="2" t="s">
        <v>90</v>
      </c>
      <c r="H7881" s="2" t="s">
        <v>6145</v>
      </c>
      <c r="I7881" s="2">
        <v>15180</v>
      </c>
      <c r="J7881" s="2">
        <v>0</v>
      </c>
      <c r="K7881" s="2" t="s">
        <v>6168</v>
      </c>
      <c r="L7881" s="3">
        <v>45670</v>
      </c>
      <c r="M7881" s="3">
        <v>46722</v>
      </c>
      <c r="N7881" s="2" t="s">
        <v>1705</v>
      </c>
    </row>
    <row r="7882" spans="2:14" x14ac:dyDescent="0.25">
      <c r="B7882" s="2" t="s">
        <v>6143</v>
      </c>
      <c r="C7882" s="2" t="s">
        <v>6144</v>
      </c>
      <c r="D7882" s="2" t="s">
        <v>41</v>
      </c>
      <c r="E7882" s="2" t="s">
        <v>17</v>
      </c>
      <c r="F7882" s="2" t="s">
        <v>18</v>
      </c>
      <c r="G7882" s="2" t="s">
        <v>90</v>
      </c>
      <c r="H7882" s="2" t="s">
        <v>6145</v>
      </c>
      <c r="I7882" s="2">
        <v>15180</v>
      </c>
      <c r="J7882" s="2">
        <v>0</v>
      </c>
      <c r="K7882" s="2" t="s">
        <v>470</v>
      </c>
      <c r="L7882" s="2" t="s">
        <v>30</v>
      </c>
      <c r="M7882" s="2" t="s">
        <v>30</v>
      </c>
      <c r="N7882" s="2" t="s">
        <v>1705</v>
      </c>
    </row>
    <row r="7883" spans="2:14" x14ac:dyDescent="0.25">
      <c r="B7883" s="2" t="s">
        <v>6143</v>
      </c>
      <c r="C7883" s="2" t="s">
        <v>6144</v>
      </c>
      <c r="D7883" s="2" t="s">
        <v>41</v>
      </c>
      <c r="E7883" s="2" t="s">
        <v>181</v>
      </c>
      <c r="F7883" s="2" t="s">
        <v>18</v>
      </c>
      <c r="G7883" s="2" t="s">
        <v>90</v>
      </c>
      <c r="H7883" s="2" t="s">
        <v>6145</v>
      </c>
      <c r="I7883" s="2">
        <v>15180</v>
      </c>
      <c r="J7883" s="2">
        <v>0</v>
      </c>
      <c r="K7883" s="2" t="s">
        <v>6161</v>
      </c>
      <c r="L7883" s="3">
        <v>45785</v>
      </c>
      <c r="M7883" s="3">
        <v>46844</v>
      </c>
      <c r="N7883" s="2" t="s">
        <v>1705</v>
      </c>
    </row>
    <row r="7884" spans="2:14" x14ac:dyDescent="0.25">
      <c r="B7884" s="2" t="s">
        <v>6143</v>
      </c>
      <c r="C7884" s="2" t="s">
        <v>6144</v>
      </c>
      <c r="D7884" s="2" t="s">
        <v>41</v>
      </c>
      <c r="E7884" s="2" t="s">
        <v>181</v>
      </c>
      <c r="F7884" s="2" t="s">
        <v>18</v>
      </c>
      <c r="G7884" s="2" t="s">
        <v>90</v>
      </c>
      <c r="H7884" s="2" t="s">
        <v>6145</v>
      </c>
      <c r="I7884" s="2">
        <v>15180</v>
      </c>
      <c r="J7884" s="2">
        <v>0</v>
      </c>
      <c r="K7884" s="2" t="s">
        <v>6162</v>
      </c>
      <c r="L7884" s="3">
        <v>45786</v>
      </c>
      <c r="M7884" s="3">
        <v>46844</v>
      </c>
      <c r="N7884" s="2" t="s">
        <v>1705</v>
      </c>
    </row>
    <row r="7885" spans="2:14" x14ac:dyDescent="0.25">
      <c r="B7885" s="2" t="s">
        <v>6143</v>
      </c>
      <c r="C7885" s="2" t="s">
        <v>6144</v>
      </c>
      <c r="D7885" s="2" t="s">
        <v>41</v>
      </c>
      <c r="E7885" s="2" t="s">
        <v>142</v>
      </c>
      <c r="F7885" s="2" t="s">
        <v>18</v>
      </c>
      <c r="G7885" s="2" t="s">
        <v>90</v>
      </c>
      <c r="H7885" s="2" t="s">
        <v>6145</v>
      </c>
      <c r="I7885" s="2">
        <v>15180</v>
      </c>
      <c r="J7885" s="2">
        <v>30</v>
      </c>
      <c r="K7885" s="2" t="s">
        <v>6146</v>
      </c>
      <c r="L7885" s="3">
        <v>46200</v>
      </c>
      <c r="M7885" s="3">
        <v>47239</v>
      </c>
      <c r="N7885" s="2" t="s">
        <v>1705</v>
      </c>
    </row>
    <row r="7886" spans="2:14" x14ac:dyDescent="0.25">
      <c r="B7886" s="2" t="s">
        <v>6143</v>
      </c>
      <c r="C7886" s="2" t="s">
        <v>6144</v>
      </c>
      <c r="D7886" s="2" t="s">
        <v>41</v>
      </c>
      <c r="E7886" s="2" t="s">
        <v>142</v>
      </c>
      <c r="F7886" s="2" t="s">
        <v>18</v>
      </c>
      <c r="G7886" s="2" t="s">
        <v>90</v>
      </c>
      <c r="H7886" s="2" t="s">
        <v>6145</v>
      </c>
      <c r="I7886" s="2">
        <v>15180</v>
      </c>
      <c r="J7886" s="2">
        <v>0</v>
      </c>
      <c r="K7886" s="2" t="s">
        <v>6158</v>
      </c>
      <c r="L7886" s="3">
        <v>45773</v>
      </c>
      <c r="M7886" s="3">
        <v>46813</v>
      </c>
      <c r="N7886" s="2" t="s">
        <v>1705</v>
      </c>
    </row>
    <row r="7887" spans="2:14" x14ac:dyDescent="0.25">
      <c r="B7887" s="2" t="s">
        <v>6143</v>
      </c>
      <c r="C7887" s="2" t="s">
        <v>6144</v>
      </c>
      <c r="D7887" s="2" t="s">
        <v>41</v>
      </c>
      <c r="E7887" s="2" t="s">
        <v>142</v>
      </c>
      <c r="F7887" s="2" t="s">
        <v>18</v>
      </c>
      <c r="G7887" s="2" t="s">
        <v>90</v>
      </c>
      <c r="H7887" s="2" t="s">
        <v>6145</v>
      </c>
      <c r="I7887" s="2">
        <v>15180</v>
      </c>
      <c r="J7887" s="2">
        <v>0</v>
      </c>
      <c r="K7887" s="2" t="s">
        <v>6163</v>
      </c>
      <c r="L7887" s="3">
        <v>45721</v>
      </c>
      <c r="M7887" s="3">
        <v>46419</v>
      </c>
      <c r="N7887" s="2" t="s">
        <v>1705</v>
      </c>
    </row>
    <row r="7888" spans="2:14" x14ac:dyDescent="0.25">
      <c r="B7888" s="2" t="s">
        <v>6143</v>
      </c>
      <c r="C7888" s="2" t="s">
        <v>6144</v>
      </c>
      <c r="D7888" s="2" t="s">
        <v>41</v>
      </c>
      <c r="E7888" s="2" t="s">
        <v>142</v>
      </c>
      <c r="F7888" s="2" t="s">
        <v>18</v>
      </c>
      <c r="G7888" s="2" t="s">
        <v>90</v>
      </c>
      <c r="H7888" s="2" t="s">
        <v>6145</v>
      </c>
      <c r="I7888" s="2">
        <v>15180</v>
      </c>
      <c r="J7888" s="2">
        <v>0</v>
      </c>
      <c r="K7888" s="2">
        <v>6160011</v>
      </c>
      <c r="L7888" s="3">
        <v>46060</v>
      </c>
      <c r="M7888" s="3">
        <v>47119</v>
      </c>
      <c r="N7888" s="2" t="s">
        <v>1705</v>
      </c>
    </row>
    <row r="7889" spans="2:14" x14ac:dyDescent="0.25">
      <c r="B7889" s="2" t="s">
        <v>6143</v>
      </c>
      <c r="C7889" s="2" t="s">
        <v>6144</v>
      </c>
      <c r="D7889" s="2" t="s">
        <v>41</v>
      </c>
      <c r="E7889" s="2" t="s">
        <v>142</v>
      </c>
      <c r="F7889" s="2" t="s">
        <v>18</v>
      </c>
      <c r="G7889" s="2" t="s">
        <v>90</v>
      </c>
      <c r="H7889" s="2" t="s">
        <v>6145</v>
      </c>
      <c r="I7889" s="2">
        <v>15180</v>
      </c>
      <c r="J7889" s="2">
        <v>0</v>
      </c>
      <c r="K7889" s="2" t="s">
        <v>6164</v>
      </c>
      <c r="L7889" s="3">
        <v>45990</v>
      </c>
      <c r="M7889" s="3">
        <v>47027</v>
      </c>
      <c r="N7889" s="2" t="s">
        <v>1705</v>
      </c>
    </row>
    <row r="7890" spans="2:14" x14ac:dyDescent="0.25">
      <c r="B7890" s="2" t="s">
        <v>6169</v>
      </c>
      <c r="C7890" s="2" t="s">
        <v>6170</v>
      </c>
      <c r="D7890" s="2" t="s">
        <v>41</v>
      </c>
      <c r="E7890" s="2" t="s">
        <v>17</v>
      </c>
      <c r="F7890" s="2" t="s">
        <v>18</v>
      </c>
      <c r="G7890" s="2" t="s">
        <v>90</v>
      </c>
      <c r="H7890" s="2" t="s">
        <v>6145</v>
      </c>
      <c r="I7890" s="2">
        <v>0</v>
      </c>
      <c r="J7890" s="2">
        <v>0</v>
      </c>
      <c r="K7890" s="2" t="s">
        <v>6171</v>
      </c>
      <c r="L7890" s="3">
        <v>46140</v>
      </c>
      <c r="M7890" s="3">
        <v>47209</v>
      </c>
      <c r="N7890" s="2" t="s">
        <v>1705</v>
      </c>
    </row>
    <row r="7891" spans="2:14" x14ac:dyDescent="0.25">
      <c r="B7891" s="2" t="s">
        <v>6169</v>
      </c>
      <c r="C7891" s="2" t="s">
        <v>6170</v>
      </c>
      <c r="D7891" s="2" t="s">
        <v>41</v>
      </c>
      <c r="E7891" s="2" t="s">
        <v>17</v>
      </c>
      <c r="F7891" s="2" t="s">
        <v>18</v>
      </c>
      <c r="G7891" s="2" t="s">
        <v>90</v>
      </c>
      <c r="H7891" s="2" t="s">
        <v>6145</v>
      </c>
      <c r="I7891" s="2">
        <v>0</v>
      </c>
      <c r="J7891" s="2">
        <v>0</v>
      </c>
      <c r="K7891" s="2" t="s">
        <v>6172</v>
      </c>
      <c r="L7891" s="3">
        <v>45715</v>
      </c>
      <c r="M7891" s="3">
        <v>46753</v>
      </c>
      <c r="N7891" s="2" t="s">
        <v>1705</v>
      </c>
    </row>
    <row r="7892" spans="2:14" x14ac:dyDescent="0.25">
      <c r="B7892" s="2" t="s">
        <v>6169</v>
      </c>
      <c r="C7892" s="2" t="s">
        <v>6170</v>
      </c>
      <c r="D7892" s="2" t="s">
        <v>41</v>
      </c>
      <c r="E7892" s="2" t="s">
        <v>17</v>
      </c>
      <c r="F7892" s="2" t="s">
        <v>18</v>
      </c>
      <c r="G7892" s="2" t="s">
        <v>90</v>
      </c>
      <c r="H7892" s="2" t="s">
        <v>6145</v>
      </c>
      <c r="I7892" s="2">
        <v>0</v>
      </c>
      <c r="J7892" s="2">
        <v>0</v>
      </c>
      <c r="K7892" s="2" t="s">
        <v>6167</v>
      </c>
      <c r="L7892" s="3">
        <v>45715</v>
      </c>
      <c r="M7892" s="3">
        <v>46753</v>
      </c>
      <c r="N7892" s="2" t="s">
        <v>1705</v>
      </c>
    </row>
    <row r="7893" spans="2:14" x14ac:dyDescent="0.25">
      <c r="B7893" s="2" t="s">
        <v>6169</v>
      </c>
      <c r="C7893" s="2" t="s">
        <v>6170</v>
      </c>
      <c r="D7893" s="2" t="s">
        <v>41</v>
      </c>
      <c r="E7893" s="2" t="s">
        <v>17</v>
      </c>
      <c r="F7893" s="2" t="s">
        <v>18</v>
      </c>
      <c r="G7893" s="2" t="s">
        <v>90</v>
      </c>
      <c r="H7893" s="2" t="s">
        <v>6145</v>
      </c>
      <c r="I7893" s="2">
        <v>0</v>
      </c>
      <c r="J7893" s="2">
        <v>0</v>
      </c>
      <c r="K7893" s="2" t="s">
        <v>6168</v>
      </c>
      <c r="L7893" s="3">
        <v>45715</v>
      </c>
      <c r="M7893" s="3">
        <v>46753</v>
      </c>
      <c r="N7893" s="2" t="s">
        <v>1705</v>
      </c>
    </row>
    <row r="7894" spans="2:14" x14ac:dyDescent="0.25">
      <c r="B7894" s="2" t="s">
        <v>6169</v>
      </c>
      <c r="C7894" s="2" t="s">
        <v>6170</v>
      </c>
      <c r="D7894" s="2" t="s">
        <v>41</v>
      </c>
      <c r="E7894" s="2" t="s">
        <v>17</v>
      </c>
      <c r="F7894" s="2" t="s">
        <v>18</v>
      </c>
      <c r="G7894" s="2" t="s">
        <v>90</v>
      </c>
      <c r="H7894" s="2" t="s">
        <v>6145</v>
      </c>
      <c r="I7894" s="2">
        <v>0</v>
      </c>
      <c r="J7894" s="2">
        <v>0</v>
      </c>
      <c r="K7894" s="2" t="s">
        <v>6173</v>
      </c>
      <c r="L7894" s="3">
        <v>44958</v>
      </c>
      <c r="M7894" s="3">
        <v>46569</v>
      </c>
      <c r="N7894" s="2" t="s">
        <v>1705</v>
      </c>
    </row>
    <row r="7895" spans="2:14" x14ac:dyDescent="0.25">
      <c r="B7895" s="2" t="s">
        <v>6169</v>
      </c>
      <c r="C7895" s="2" t="s">
        <v>6170</v>
      </c>
      <c r="D7895" s="2" t="s">
        <v>41</v>
      </c>
      <c r="E7895" s="2" t="s">
        <v>142</v>
      </c>
      <c r="F7895" s="2" t="s">
        <v>18</v>
      </c>
      <c r="G7895" s="2" t="s">
        <v>90</v>
      </c>
      <c r="H7895" s="2" t="s">
        <v>6145</v>
      </c>
      <c r="I7895" s="2">
        <v>0</v>
      </c>
      <c r="J7895" s="2">
        <v>0</v>
      </c>
      <c r="K7895" s="2" t="s">
        <v>6171</v>
      </c>
      <c r="L7895" s="3">
        <v>46140</v>
      </c>
      <c r="M7895" s="3">
        <v>47209</v>
      </c>
      <c r="N7895" s="2" t="s">
        <v>1705</v>
      </c>
    </row>
    <row r="7896" spans="2:14" x14ac:dyDescent="0.25">
      <c r="B7896" s="2" t="s">
        <v>6174</v>
      </c>
      <c r="C7896" s="2" t="s">
        <v>6175</v>
      </c>
      <c r="D7896" s="2" t="s">
        <v>16</v>
      </c>
      <c r="E7896" s="2" t="s">
        <v>17</v>
      </c>
      <c r="F7896" s="2" t="s">
        <v>18</v>
      </c>
      <c r="G7896" s="2" t="s">
        <v>19</v>
      </c>
      <c r="H7896" s="2" t="s">
        <v>6176</v>
      </c>
      <c r="I7896" s="2">
        <v>0</v>
      </c>
      <c r="J7896" s="2">
        <v>0</v>
      </c>
      <c r="K7896" s="2">
        <v>126848</v>
      </c>
      <c r="L7896" s="3">
        <v>44958</v>
      </c>
      <c r="M7896" s="3">
        <v>45778</v>
      </c>
      <c r="N7896" s="2" t="s">
        <v>3042</v>
      </c>
    </row>
    <row r="7897" spans="2:14" x14ac:dyDescent="0.25">
      <c r="B7897" s="2" t="s">
        <v>6177</v>
      </c>
      <c r="C7897" s="2" t="s">
        <v>6178</v>
      </c>
      <c r="D7897" s="2" t="s">
        <v>16</v>
      </c>
      <c r="E7897" s="2" t="s">
        <v>17</v>
      </c>
      <c r="F7897" s="2" t="s">
        <v>18</v>
      </c>
      <c r="G7897" s="2" t="s">
        <v>19</v>
      </c>
      <c r="H7897" s="2" t="s">
        <v>6176</v>
      </c>
      <c r="I7897" s="2">
        <v>0</v>
      </c>
      <c r="J7897" s="2">
        <v>0</v>
      </c>
      <c r="K7897" s="2">
        <v>192820</v>
      </c>
      <c r="L7897" s="3">
        <v>44958</v>
      </c>
      <c r="M7897" s="3">
        <v>46143</v>
      </c>
      <c r="N7897" s="2" t="s">
        <v>3042</v>
      </c>
    </row>
    <row r="7898" spans="2:14" x14ac:dyDescent="0.25">
      <c r="B7898" s="2" t="s">
        <v>6179</v>
      </c>
      <c r="C7898" s="2" t="s">
        <v>6180</v>
      </c>
      <c r="D7898" s="2" t="s">
        <v>16</v>
      </c>
      <c r="E7898" s="2" t="s">
        <v>17</v>
      </c>
      <c r="F7898" s="2" t="s">
        <v>18</v>
      </c>
      <c r="G7898" s="2" t="s">
        <v>19</v>
      </c>
      <c r="H7898" s="2" t="s">
        <v>6176</v>
      </c>
      <c r="I7898" s="2">
        <v>717</v>
      </c>
      <c r="J7898" s="2">
        <v>0</v>
      </c>
      <c r="K7898" s="2">
        <v>229678</v>
      </c>
      <c r="L7898" s="3">
        <v>46003</v>
      </c>
      <c r="M7898" s="3">
        <v>46478</v>
      </c>
      <c r="N7898" s="2" t="s">
        <v>3042</v>
      </c>
    </row>
    <row r="7899" spans="2:14" x14ac:dyDescent="0.25">
      <c r="B7899" s="2" t="s">
        <v>6179</v>
      </c>
      <c r="C7899" s="2" t="s">
        <v>6180</v>
      </c>
      <c r="D7899" s="2" t="s">
        <v>16</v>
      </c>
      <c r="E7899" s="2" t="s">
        <v>17</v>
      </c>
      <c r="F7899" s="2" t="s">
        <v>18</v>
      </c>
      <c r="G7899" s="2" t="s">
        <v>19</v>
      </c>
      <c r="H7899" s="2" t="s">
        <v>6176</v>
      </c>
      <c r="I7899" s="2">
        <v>717</v>
      </c>
      <c r="J7899" s="2">
        <v>0</v>
      </c>
      <c r="K7899" s="2">
        <v>235965</v>
      </c>
      <c r="L7899" s="3">
        <v>46003</v>
      </c>
      <c r="M7899" s="3">
        <v>46539</v>
      </c>
      <c r="N7899" s="2" t="s">
        <v>3042</v>
      </c>
    </row>
    <row r="7900" spans="2:14" x14ac:dyDescent="0.25">
      <c r="B7900" s="2" t="s">
        <v>6179</v>
      </c>
      <c r="C7900" s="2" t="s">
        <v>6180</v>
      </c>
      <c r="D7900" s="2" t="s">
        <v>16</v>
      </c>
      <c r="E7900" s="2" t="s">
        <v>17</v>
      </c>
      <c r="F7900" s="2" t="s">
        <v>18</v>
      </c>
      <c r="G7900" s="2" t="s">
        <v>19</v>
      </c>
      <c r="H7900" s="2" t="s">
        <v>6176</v>
      </c>
      <c r="I7900" s="2">
        <v>717</v>
      </c>
      <c r="J7900" s="2">
        <v>0</v>
      </c>
      <c r="K7900" s="2">
        <v>235966</v>
      </c>
      <c r="L7900" s="3">
        <v>45896</v>
      </c>
      <c r="M7900" s="3">
        <v>46539</v>
      </c>
      <c r="N7900" s="2" t="s">
        <v>3042</v>
      </c>
    </row>
    <row r="7901" spans="2:14" x14ac:dyDescent="0.25">
      <c r="B7901" s="2" t="s">
        <v>6179</v>
      </c>
      <c r="C7901" s="2" t="s">
        <v>6180</v>
      </c>
      <c r="D7901" s="2" t="s">
        <v>16</v>
      </c>
      <c r="E7901" s="2" t="s">
        <v>17</v>
      </c>
      <c r="F7901" s="2" t="s">
        <v>18</v>
      </c>
      <c r="G7901" s="2" t="s">
        <v>19</v>
      </c>
      <c r="H7901" s="2" t="s">
        <v>6176</v>
      </c>
      <c r="I7901" s="2">
        <v>717</v>
      </c>
      <c r="J7901" s="2">
        <v>0</v>
      </c>
      <c r="K7901" s="2">
        <v>240411</v>
      </c>
      <c r="L7901" s="3">
        <v>46003</v>
      </c>
      <c r="M7901" s="3">
        <v>46600</v>
      </c>
      <c r="N7901" s="2" t="s">
        <v>3042</v>
      </c>
    </row>
    <row r="7902" spans="2:14" x14ac:dyDescent="0.25">
      <c r="B7902" s="2" t="s">
        <v>6179</v>
      </c>
      <c r="C7902" s="2" t="s">
        <v>6180</v>
      </c>
      <c r="D7902" s="2" t="s">
        <v>16</v>
      </c>
      <c r="E7902" s="2" t="s">
        <v>17</v>
      </c>
      <c r="F7902" s="2" t="s">
        <v>18</v>
      </c>
      <c r="G7902" s="2" t="s">
        <v>19</v>
      </c>
      <c r="H7902" s="2" t="s">
        <v>6176</v>
      </c>
      <c r="I7902" s="2">
        <v>717</v>
      </c>
      <c r="J7902" s="2">
        <v>717</v>
      </c>
      <c r="K7902" s="2">
        <v>254201</v>
      </c>
      <c r="L7902" s="3">
        <v>46094</v>
      </c>
      <c r="M7902" s="3">
        <v>46692</v>
      </c>
      <c r="N7902" s="2" t="s">
        <v>3042</v>
      </c>
    </row>
    <row r="7903" spans="2:14" x14ac:dyDescent="0.25">
      <c r="B7903" s="2" t="s">
        <v>6179</v>
      </c>
      <c r="C7903" s="2" t="s">
        <v>6180</v>
      </c>
      <c r="D7903" s="2" t="s">
        <v>16</v>
      </c>
      <c r="E7903" s="2" t="s">
        <v>17</v>
      </c>
      <c r="F7903" s="2" t="s">
        <v>18</v>
      </c>
      <c r="G7903" s="2" t="s">
        <v>19</v>
      </c>
      <c r="H7903" s="2" t="s">
        <v>6176</v>
      </c>
      <c r="I7903" s="2">
        <v>717</v>
      </c>
      <c r="J7903" s="2">
        <v>0</v>
      </c>
      <c r="K7903" s="2">
        <v>1814100</v>
      </c>
      <c r="L7903" s="3">
        <v>44958</v>
      </c>
      <c r="M7903" s="3">
        <v>46054</v>
      </c>
      <c r="N7903" s="2" t="s">
        <v>3042</v>
      </c>
    </row>
    <row r="7904" spans="2:14" x14ac:dyDescent="0.25">
      <c r="B7904" s="2" t="s">
        <v>6179</v>
      </c>
      <c r="C7904" s="2" t="s">
        <v>6180</v>
      </c>
      <c r="D7904" s="2" t="s">
        <v>16</v>
      </c>
      <c r="E7904" s="2" t="s">
        <v>17</v>
      </c>
      <c r="F7904" s="2" t="s">
        <v>18</v>
      </c>
      <c r="G7904" s="2" t="s">
        <v>19</v>
      </c>
      <c r="H7904" s="2" t="s">
        <v>6176</v>
      </c>
      <c r="I7904" s="2">
        <v>717</v>
      </c>
      <c r="J7904" s="2">
        <v>0</v>
      </c>
      <c r="K7904" s="2">
        <v>186637</v>
      </c>
      <c r="L7904" s="3">
        <v>44958</v>
      </c>
      <c r="M7904" s="3">
        <v>46082</v>
      </c>
      <c r="N7904" s="2" t="s">
        <v>3042</v>
      </c>
    </row>
    <row r="7905" spans="2:14" x14ac:dyDescent="0.25">
      <c r="B7905" s="2" t="s">
        <v>6179</v>
      </c>
      <c r="C7905" s="2" t="s">
        <v>6180</v>
      </c>
      <c r="D7905" s="2" t="s">
        <v>16</v>
      </c>
      <c r="E7905" s="2" t="s">
        <v>142</v>
      </c>
      <c r="F7905" s="2" t="s">
        <v>18</v>
      </c>
      <c r="G7905" s="2" t="s">
        <v>19</v>
      </c>
      <c r="H7905" s="2" t="s">
        <v>6176</v>
      </c>
      <c r="I7905" s="2">
        <v>717</v>
      </c>
      <c r="J7905" s="2">
        <v>0</v>
      </c>
      <c r="K7905" s="2">
        <v>235966</v>
      </c>
      <c r="L7905" s="3">
        <v>45896</v>
      </c>
      <c r="M7905" s="3">
        <v>46539</v>
      </c>
      <c r="N7905" s="2" t="s">
        <v>3042</v>
      </c>
    </row>
    <row r="7906" spans="2:14" x14ac:dyDescent="0.25">
      <c r="B7906" s="2" t="s">
        <v>6181</v>
      </c>
      <c r="C7906" s="2" t="s">
        <v>6182</v>
      </c>
      <c r="D7906" s="2" t="s">
        <v>41</v>
      </c>
      <c r="E7906" s="2" t="s">
        <v>75</v>
      </c>
      <c r="F7906" s="2" t="s">
        <v>18</v>
      </c>
      <c r="G7906" s="2" t="s">
        <v>19</v>
      </c>
      <c r="H7906" s="2" t="s">
        <v>6183</v>
      </c>
      <c r="I7906" s="2">
        <v>0</v>
      </c>
      <c r="J7906" s="2">
        <v>0</v>
      </c>
      <c r="K7906" s="2">
        <v>128048</v>
      </c>
      <c r="L7906" s="3">
        <v>44958</v>
      </c>
      <c r="M7906" s="3">
        <v>45778</v>
      </c>
      <c r="N7906" s="2" t="s">
        <v>3042</v>
      </c>
    </row>
    <row r="7907" spans="2:14" x14ac:dyDescent="0.25">
      <c r="B7907" s="2" t="s">
        <v>6181</v>
      </c>
      <c r="C7907" s="2" t="s">
        <v>6182</v>
      </c>
      <c r="D7907" s="2" t="s">
        <v>41</v>
      </c>
      <c r="E7907" s="2" t="s">
        <v>75</v>
      </c>
      <c r="F7907" s="2" t="s">
        <v>18</v>
      </c>
      <c r="G7907" s="2" t="s">
        <v>19</v>
      </c>
      <c r="H7907" s="2" t="s">
        <v>6183</v>
      </c>
      <c r="I7907" s="2">
        <v>0</v>
      </c>
      <c r="J7907" s="2">
        <v>0</v>
      </c>
      <c r="K7907" s="2">
        <v>128051</v>
      </c>
      <c r="L7907" s="3">
        <v>44958</v>
      </c>
      <c r="M7907" s="3">
        <v>45778</v>
      </c>
      <c r="N7907" s="2" t="s">
        <v>3042</v>
      </c>
    </row>
    <row r="7908" spans="2:14" x14ac:dyDescent="0.25">
      <c r="B7908" s="2" t="s">
        <v>6181</v>
      </c>
      <c r="C7908" s="2" t="s">
        <v>6182</v>
      </c>
      <c r="D7908" s="2" t="s">
        <v>41</v>
      </c>
      <c r="E7908" s="2" t="s">
        <v>75</v>
      </c>
      <c r="F7908" s="2" t="s">
        <v>18</v>
      </c>
      <c r="G7908" s="2" t="s">
        <v>19</v>
      </c>
      <c r="H7908" s="2" t="s">
        <v>6183</v>
      </c>
      <c r="I7908" s="2">
        <v>0</v>
      </c>
      <c r="J7908" s="2">
        <v>0</v>
      </c>
      <c r="K7908" s="2">
        <v>128274</v>
      </c>
      <c r="L7908" s="3">
        <v>44958</v>
      </c>
      <c r="M7908" s="3">
        <v>45778</v>
      </c>
      <c r="N7908" s="2" t="s">
        <v>3042</v>
      </c>
    </row>
    <row r="7909" spans="2:14" x14ac:dyDescent="0.25">
      <c r="B7909" s="2" t="s">
        <v>6181</v>
      </c>
      <c r="C7909" s="2" t="s">
        <v>6182</v>
      </c>
      <c r="D7909" s="2" t="s">
        <v>41</v>
      </c>
      <c r="E7909" s="2" t="s">
        <v>75</v>
      </c>
      <c r="F7909" s="2" t="s">
        <v>18</v>
      </c>
      <c r="G7909" s="2" t="s">
        <v>19</v>
      </c>
      <c r="H7909" s="2" t="s">
        <v>6183</v>
      </c>
      <c r="I7909" s="2">
        <v>0</v>
      </c>
      <c r="J7909" s="2">
        <v>0</v>
      </c>
      <c r="K7909" s="2">
        <v>128275</v>
      </c>
      <c r="L7909" s="3">
        <v>44958</v>
      </c>
      <c r="M7909" s="3">
        <v>45778</v>
      </c>
      <c r="N7909" s="2" t="s">
        <v>3042</v>
      </c>
    </row>
    <row r="7910" spans="2:14" x14ac:dyDescent="0.25">
      <c r="B7910" s="2" t="s">
        <v>6181</v>
      </c>
      <c r="C7910" s="2" t="s">
        <v>6182</v>
      </c>
      <c r="D7910" s="2" t="s">
        <v>41</v>
      </c>
      <c r="E7910" s="2" t="s">
        <v>17</v>
      </c>
      <c r="F7910" s="2" t="s">
        <v>18</v>
      </c>
      <c r="G7910" s="2" t="s">
        <v>19</v>
      </c>
      <c r="H7910" s="2" t="s">
        <v>6183</v>
      </c>
      <c r="I7910" s="2">
        <v>0</v>
      </c>
      <c r="J7910" s="2">
        <v>0</v>
      </c>
      <c r="K7910" s="2">
        <v>216155</v>
      </c>
      <c r="L7910" s="3">
        <v>46003</v>
      </c>
      <c r="M7910" s="3">
        <v>46357</v>
      </c>
      <c r="N7910" s="2" t="s">
        <v>3042</v>
      </c>
    </row>
    <row r="7911" spans="2:14" x14ac:dyDescent="0.25">
      <c r="B7911" s="2" t="s">
        <v>6181</v>
      </c>
      <c r="C7911" s="2" t="s">
        <v>6182</v>
      </c>
      <c r="D7911" s="2" t="s">
        <v>41</v>
      </c>
      <c r="E7911" s="2" t="s">
        <v>17</v>
      </c>
      <c r="F7911" s="2" t="s">
        <v>18</v>
      </c>
      <c r="G7911" s="2" t="s">
        <v>19</v>
      </c>
      <c r="H7911" s="2" t="s">
        <v>6183</v>
      </c>
      <c r="I7911" s="2">
        <v>0</v>
      </c>
      <c r="J7911" s="2">
        <v>0</v>
      </c>
      <c r="K7911" s="2">
        <v>234216</v>
      </c>
      <c r="L7911" s="3">
        <v>46003</v>
      </c>
      <c r="M7911" s="3">
        <v>46539</v>
      </c>
      <c r="N7911" s="2" t="s">
        <v>3042</v>
      </c>
    </row>
    <row r="7912" spans="2:14" x14ac:dyDescent="0.25">
      <c r="B7912" s="2" t="s">
        <v>6181</v>
      </c>
      <c r="C7912" s="2" t="s">
        <v>6182</v>
      </c>
      <c r="D7912" s="2" t="s">
        <v>41</v>
      </c>
      <c r="E7912" s="2" t="s">
        <v>17</v>
      </c>
      <c r="F7912" s="2" t="s">
        <v>18</v>
      </c>
      <c r="G7912" s="2" t="s">
        <v>19</v>
      </c>
      <c r="H7912" s="2" t="s">
        <v>6183</v>
      </c>
      <c r="I7912" s="2">
        <v>0</v>
      </c>
      <c r="J7912" s="2">
        <v>0</v>
      </c>
      <c r="K7912" s="2">
        <v>250669</v>
      </c>
      <c r="L7912" s="3">
        <v>46003</v>
      </c>
      <c r="M7912" s="3">
        <v>46661</v>
      </c>
      <c r="N7912" s="2" t="s">
        <v>3042</v>
      </c>
    </row>
    <row r="7913" spans="2:14" x14ac:dyDescent="0.25">
      <c r="B7913" s="2" t="s">
        <v>6181</v>
      </c>
      <c r="C7913" s="2" t="s">
        <v>6182</v>
      </c>
      <c r="D7913" s="2" t="s">
        <v>41</v>
      </c>
      <c r="E7913" s="2" t="s">
        <v>17</v>
      </c>
      <c r="F7913" s="2" t="s">
        <v>18</v>
      </c>
      <c r="G7913" s="2" t="s">
        <v>19</v>
      </c>
      <c r="H7913" s="2" t="s">
        <v>6183</v>
      </c>
      <c r="I7913" s="2">
        <v>0</v>
      </c>
      <c r="J7913" s="2">
        <v>0</v>
      </c>
      <c r="K7913" s="2">
        <v>128048</v>
      </c>
      <c r="L7913" s="3">
        <v>44958</v>
      </c>
      <c r="M7913" s="3">
        <v>45778</v>
      </c>
      <c r="N7913" s="2" t="s">
        <v>3042</v>
      </c>
    </row>
    <row r="7914" spans="2:14" x14ac:dyDescent="0.25">
      <c r="B7914" s="2" t="s">
        <v>6181</v>
      </c>
      <c r="C7914" s="2" t="s">
        <v>6182</v>
      </c>
      <c r="D7914" s="2" t="s">
        <v>41</v>
      </c>
      <c r="E7914" s="2" t="s">
        <v>17</v>
      </c>
      <c r="F7914" s="2" t="s">
        <v>18</v>
      </c>
      <c r="G7914" s="2" t="s">
        <v>19</v>
      </c>
      <c r="H7914" s="2" t="s">
        <v>6183</v>
      </c>
      <c r="I7914" s="2">
        <v>0</v>
      </c>
      <c r="J7914" s="2">
        <v>0</v>
      </c>
      <c r="K7914" s="2">
        <v>128051</v>
      </c>
      <c r="L7914" s="3">
        <v>44958</v>
      </c>
      <c r="M7914" s="3">
        <v>45778</v>
      </c>
      <c r="N7914" s="2" t="s">
        <v>3042</v>
      </c>
    </row>
    <row r="7915" spans="2:14" x14ac:dyDescent="0.25">
      <c r="B7915" s="2" t="s">
        <v>6181</v>
      </c>
      <c r="C7915" s="2" t="s">
        <v>6182</v>
      </c>
      <c r="D7915" s="2" t="s">
        <v>41</v>
      </c>
      <c r="E7915" s="2" t="s">
        <v>17</v>
      </c>
      <c r="F7915" s="2" t="s">
        <v>18</v>
      </c>
      <c r="G7915" s="2" t="s">
        <v>19</v>
      </c>
      <c r="H7915" s="2" t="s">
        <v>6183</v>
      </c>
      <c r="I7915" s="2">
        <v>0</v>
      </c>
      <c r="J7915" s="2">
        <v>0</v>
      </c>
      <c r="K7915" s="2">
        <v>128274</v>
      </c>
      <c r="L7915" s="3">
        <v>44958</v>
      </c>
      <c r="M7915" s="3">
        <v>45778</v>
      </c>
      <c r="N7915" s="2" t="s">
        <v>3042</v>
      </c>
    </row>
    <row r="7916" spans="2:14" x14ac:dyDescent="0.25">
      <c r="B7916" s="2" t="s">
        <v>6181</v>
      </c>
      <c r="C7916" s="2" t="s">
        <v>6182</v>
      </c>
      <c r="D7916" s="2" t="s">
        <v>41</v>
      </c>
      <c r="E7916" s="2" t="s">
        <v>17</v>
      </c>
      <c r="F7916" s="2" t="s">
        <v>18</v>
      </c>
      <c r="G7916" s="2" t="s">
        <v>19</v>
      </c>
      <c r="H7916" s="2" t="s">
        <v>6183</v>
      </c>
      <c r="I7916" s="2">
        <v>0</v>
      </c>
      <c r="J7916" s="2">
        <v>0</v>
      </c>
      <c r="K7916" s="2">
        <v>128275</v>
      </c>
      <c r="L7916" s="3">
        <v>44958</v>
      </c>
      <c r="M7916" s="3">
        <v>45778</v>
      </c>
      <c r="N7916" s="2" t="s">
        <v>3042</v>
      </c>
    </row>
    <row r="7917" spans="2:14" x14ac:dyDescent="0.25">
      <c r="B7917" s="2" t="s">
        <v>6184</v>
      </c>
      <c r="C7917" s="2" t="s">
        <v>6185</v>
      </c>
      <c r="D7917" s="2" t="s">
        <v>16</v>
      </c>
      <c r="E7917" s="2" t="s">
        <v>17</v>
      </c>
      <c r="F7917" s="2" t="s">
        <v>18</v>
      </c>
      <c r="G7917" s="2" t="s">
        <v>19</v>
      </c>
      <c r="H7917" s="2" t="s">
        <v>6186</v>
      </c>
      <c r="I7917" s="2">
        <v>0</v>
      </c>
      <c r="J7917" s="2">
        <v>0</v>
      </c>
      <c r="K7917" s="2">
        <v>220699</v>
      </c>
      <c r="L7917" s="3">
        <v>45896</v>
      </c>
      <c r="M7917" s="3">
        <v>46419</v>
      </c>
      <c r="N7917" s="2" t="s">
        <v>3042</v>
      </c>
    </row>
    <row r="7918" spans="2:14" x14ac:dyDescent="0.25">
      <c r="B7918" s="2" t="s">
        <v>6184</v>
      </c>
      <c r="C7918" s="2" t="s">
        <v>6185</v>
      </c>
      <c r="D7918" s="2" t="s">
        <v>16</v>
      </c>
      <c r="E7918" s="2" t="s">
        <v>17</v>
      </c>
      <c r="F7918" s="2" t="s">
        <v>18</v>
      </c>
      <c r="G7918" s="2" t="s">
        <v>19</v>
      </c>
      <c r="H7918" s="2" t="s">
        <v>6186</v>
      </c>
      <c r="I7918" s="2">
        <v>0</v>
      </c>
      <c r="J7918" s="2">
        <v>0</v>
      </c>
      <c r="K7918" s="2">
        <v>190239</v>
      </c>
      <c r="L7918" s="3">
        <v>44958</v>
      </c>
      <c r="M7918" s="3">
        <v>46113</v>
      </c>
      <c r="N7918" s="2" t="s">
        <v>3042</v>
      </c>
    </row>
    <row r="7919" spans="2:14" x14ac:dyDescent="0.25">
      <c r="B7919" s="2" t="s">
        <v>6187</v>
      </c>
      <c r="C7919" s="2" t="s">
        <v>6188</v>
      </c>
      <c r="D7919" s="2" t="s">
        <v>16</v>
      </c>
      <c r="E7919" s="2" t="s">
        <v>17</v>
      </c>
      <c r="F7919" s="2" t="s">
        <v>18</v>
      </c>
      <c r="G7919" s="2" t="s">
        <v>175</v>
      </c>
      <c r="H7919" s="2" t="s">
        <v>6189</v>
      </c>
      <c r="I7919" s="2">
        <v>0</v>
      </c>
      <c r="J7919" s="2">
        <v>0</v>
      </c>
      <c r="K7919" s="2" t="s">
        <v>6190</v>
      </c>
      <c r="L7919" s="3">
        <v>44958</v>
      </c>
      <c r="M7919" s="3">
        <v>46784</v>
      </c>
      <c r="N7919" s="2" t="s">
        <v>1364</v>
      </c>
    </row>
    <row r="7920" spans="2:14" x14ac:dyDescent="0.25">
      <c r="B7920" s="2" t="s">
        <v>6187</v>
      </c>
      <c r="C7920" s="2" t="s">
        <v>6188</v>
      </c>
      <c r="D7920" s="2" t="s">
        <v>16</v>
      </c>
      <c r="E7920" s="2" t="s">
        <v>17</v>
      </c>
      <c r="F7920" s="2" t="s">
        <v>18</v>
      </c>
      <c r="G7920" s="2" t="s">
        <v>175</v>
      </c>
      <c r="H7920" s="2" t="s">
        <v>6189</v>
      </c>
      <c r="I7920" s="2">
        <v>0</v>
      </c>
      <c r="J7920" s="2">
        <v>0</v>
      </c>
      <c r="K7920" s="2" t="s">
        <v>6191</v>
      </c>
      <c r="L7920" s="3">
        <v>44958</v>
      </c>
      <c r="M7920" s="3">
        <v>46813</v>
      </c>
      <c r="N7920" s="2" t="s">
        <v>1364</v>
      </c>
    </row>
    <row r="7921" spans="2:14" x14ac:dyDescent="0.25">
      <c r="B7921" s="2" t="s">
        <v>6192</v>
      </c>
      <c r="C7921" s="2" t="s">
        <v>6193</v>
      </c>
      <c r="D7921" s="2" t="s">
        <v>28</v>
      </c>
      <c r="E7921" s="2" t="s">
        <v>17</v>
      </c>
      <c r="F7921" s="2" t="s">
        <v>24</v>
      </c>
      <c r="G7921" s="2" t="s">
        <v>24</v>
      </c>
      <c r="H7921" s="2" t="s">
        <v>24</v>
      </c>
      <c r="I7921" s="2">
        <v>0</v>
      </c>
      <c r="J7921" s="2">
        <v>0</v>
      </c>
      <c r="K7921" s="2">
        <v>0</v>
      </c>
      <c r="L7921" s="3">
        <v>45670</v>
      </c>
      <c r="M7921" s="2" t="s">
        <v>30</v>
      </c>
      <c r="N7921" s="2" t="s">
        <v>153</v>
      </c>
    </row>
    <row r="7922" spans="2:14" x14ac:dyDescent="0.25">
      <c r="B7922" s="2" t="s">
        <v>6194</v>
      </c>
      <c r="C7922" s="2" t="s">
        <v>6195</v>
      </c>
      <c r="D7922" s="2" t="s">
        <v>28</v>
      </c>
      <c r="E7922" s="2" t="s">
        <v>17</v>
      </c>
      <c r="F7922" s="2" t="s">
        <v>24</v>
      </c>
      <c r="G7922" s="2" t="s">
        <v>24</v>
      </c>
      <c r="H7922" s="2" t="s">
        <v>24</v>
      </c>
      <c r="I7922" s="2">
        <v>0</v>
      </c>
      <c r="J7922" s="2">
        <v>0</v>
      </c>
      <c r="K7922" s="2">
        <v>0</v>
      </c>
      <c r="L7922" s="3">
        <v>45670</v>
      </c>
      <c r="M7922" s="2" t="s">
        <v>30</v>
      </c>
      <c r="N7922" s="2" t="s">
        <v>153</v>
      </c>
    </row>
    <row r="7923" spans="2:14" x14ac:dyDescent="0.25">
      <c r="B7923" s="2" t="s">
        <v>6196</v>
      </c>
      <c r="C7923" s="2" t="s">
        <v>6197</v>
      </c>
      <c r="D7923" s="2" t="s">
        <v>28</v>
      </c>
      <c r="E7923" s="2" t="s">
        <v>17</v>
      </c>
      <c r="F7923" s="2" t="s">
        <v>24</v>
      </c>
      <c r="G7923" s="2" t="s">
        <v>24</v>
      </c>
      <c r="H7923" s="2" t="s">
        <v>24</v>
      </c>
      <c r="I7923" s="2">
        <v>0</v>
      </c>
      <c r="J7923" s="2">
        <v>0</v>
      </c>
      <c r="K7923" s="2">
        <v>0</v>
      </c>
      <c r="L7923" s="3">
        <v>45733</v>
      </c>
      <c r="M7923" s="2" t="s">
        <v>30</v>
      </c>
      <c r="N7923" s="2" t="s">
        <v>153</v>
      </c>
    </row>
    <row r="7924" spans="2:14" x14ac:dyDescent="0.25">
      <c r="B7924" s="2" t="s">
        <v>6198</v>
      </c>
      <c r="C7924" s="2" t="s">
        <v>6199</v>
      </c>
      <c r="D7924" s="2" t="s">
        <v>16</v>
      </c>
      <c r="E7924" s="2" t="s">
        <v>17</v>
      </c>
      <c r="F7924" s="2" t="s">
        <v>18</v>
      </c>
      <c r="G7924" s="2" t="s">
        <v>19</v>
      </c>
      <c r="H7924" s="2" t="s">
        <v>6200</v>
      </c>
      <c r="I7924" s="2">
        <v>0</v>
      </c>
      <c r="J7924" s="2">
        <v>0</v>
      </c>
      <c r="K7924" s="2" t="s">
        <v>6201</v>
      </c>
      <c r="L7924" s="3">
        <v>44958</v>
      </c>
      <c r="M7924" s="3">
        <v>46235</v>
      </c>
      <c r="N7924" s="2" t="s">
        <v>92</v>
      </c>
    </row>
    <row r="7925" spans="2:14" x14ac:dyDescent="0.25">
      <c r="B7925" s="2" t="s">
        <v>6198</v>
      </c>
      <c r="C7925" s="2" t="s">
        <v>6199</v>
      </c>
      <c r="D7925" s="2" t="s">
        <v>16</v>
      </c>
      <c r="E7925" s="2" t="s">
        <v>17</v>
      </c>
      <c r="F7925" s="2" t="s">
        <v>18</v>
      </c>
      <c r="G7925" s="2" t="s">
        <v>19</v>
      </c>
      <c r="H7925" s="2" t="s">
        <v>6200</v>
      </c>
      <c r="I7925" s="2">
        <v>0</v>
      </c>
      <c r="J7925" s="2">
        <v>0</v>
      </c>
      <c r="K7925" s="2" t="s">
        <v>6202</v>
      </c>
      <c r="L7925" s="3">
        <v>45810</v>
      </c>
      <c r="M7925" s="3">
        <v>46447</v>
      </c>
      <c r="N7925" s="2" t="s">
        <v>92</v>
      </c>
    </row>
    <row r="7926" spans="2:14" x14ac:dyDescent="0.25">
      <c r="B7926" s="2" t="s">
        <v>6198</v>
      </c>
      <c r="C7926" s="2" t="s">
        <v>6199</v>
      </c>
      <c r="D7926" s="2" t="s">
        <v>16</v>
      </c>
      <c r="E7926" s="2" t="s">
        <v>17</v>
      </c>
      <c r="F7926" s="2" t="s">
        <v>18</v>
      </c>
      <c r="G7926" s="2" t="s">
        <v>19</v>
      </c>
      <c r="H7926" s="2" t="s">
        <v>6200</v>
      </c>
      <c r="I7926" s="2">
        <v>0</v>
      </c>
      <c r="J7926" s="2">
        <v>0</v>
      </c>
      <c r="K7926" s="2" t="s">
        <v>6203</v>
      </c>
      <c r="L7926" s="3">
        <v>45810</v>
      </c>
      <c r="M7926" s="3">
        <v>46447</v>
      </c>
      <c r="N7926" s="2" t="s">
        <v>92</v>
      </c>
    </row>
    <row r="7927" spans="2:14" x14ac:dyDescent="0.25">
      <c r="B7927" s="2" t="s">
        <v>6198</v>
      </c>
      <c r="C7927" s="2" t="s">
        <v>6199</v>
      </c>
      <c r="D7927" s="2" t="s">
        <v>16</v>
      </c>
      <c r="E7927" s="2" t="s">
        <v>17</v>
      </c>
      <c r="F7927" s="2" t="s">
        <v>18</v>
      </c>
      <c r="G7927" s="2" t="s">
        <v>19</v>
      </c>
      <c r="H7927" s="2" t="s">
        <v>6200</v>
      </c>
      <c r="I7927" s="2">
        <v>0</v>
      </c>
      <c r="J7927" s="2">
        <v>0</v>
      </c>
      <c r="K7927" s="2" t="s">
        <v>6204</v>
      </c>
      <c r="L7927" s="3">
        <v>45948</v>
      </c>
      <c r="M7927" s="3">
        <v>46631</v>
      </c>
      <c r="N7927" s="2" t="s">
        <v>92</v>
      </c>
    </row>
    <row r="7928" spans="2:14" x14ac:dyDescent="0.25">
      <c r="B7928" s="2" t="s">
        <v>6198</v>
      </c>
      <c r="C7928" s="2" t="s">
        <v>6199</v>
      </c>
      <c r="D7928" s="2" t="s">
        <v>16</v>
      </c>
      <c r="E7928" s="2" t="s">
        <v>17</v>
      </c>
      <c r="F7928" s="2" t="s">
        <v>18</v>
      </c>
      <c r="G7928" s="2" t="s">
        <v>19</v>
      </c>
      <c r="H7928" s="2" t="s">
        <v>6200</v>
      </c>
      <c r="I7928" s="2">
        <v>0</v>
      </c>
      <c r="J7928" s="2">
        <v>0</v>
      </c>
      <c r="K7928" s="2" t="s">
        <v>6205</v>
      </c>
      <c r="L7928" s="3">
        <v>46062</v>
      </c>
      <c r="M7928" s="3">
        <v>46722</v>
      </c>
      <c r="N7928" s="2" t="s">
        <v>92</v>
      </c>
    </row>
    <row r="7929" spans="2:14" x14ac:dyDescent="0.25">
      <c r="B7929" s="2" t="s">
        <v>6198</v>
      </c>
      <c r="C7929" s="2" t="s">
        <v>6199</v>
      </c>
      <c r="D7929" s="2" t="s">
        <v>16</v>
      </c>
      <c r="E7929" s="2" t="s">
        <v>17</v>
      </c>
      <c r="F7929" s="2" t="s">
        <v>18</v>
      </c>
      <c r="G7929" s="2" t="s">
        <v>19</v>
      </c>
      <c r="H7929" s="2" t="s">
        <v>6200</v>
      </c>
      <c r="I7929" s="2">
        <v>0</v>
      </c>
      <c r="J7929" s="2">
        <v>0</v>
      </c>
      <c r="K7929" s="2" t="s">
        <v>6206</v>
      </c>
      <c r="L7929" s="3">
        <v>46062</v>
      </c>
      <c r="M7929" s="3">
        <v>46784</v>
      </c>
      <c r="N7929" s="2" t="s">
        <v>92</v>
      </c>
    </row>
    <row r="7930" spans="2:14" x14ac:dyDescent="0.25">
      <c r="B7930" s="2" t="s">
        <v>6198</v>
      </c>
      <c r="C7930" s="2" t="s">
        <v>6199</v>
      </c>
      <c r="D7930" s="2" t="s">
        <v>16</v>
      </c>
      <c r="E7930" s="2" t="s">
        <v>17</v>
      </c>
      <c r="F7930" s="2" t="s">
        <v>18</v>
      </c>
      <c r="G7930" s="2" t="s">
        <v>19</v>
      </c>
      <c r="H7930" s="2" t="s">
        <v>6200</v>
      </c>
      <c r="I7930" s="2">
        <v>0</v>
      </c>
      <c r="J7930" s="2">
        <v>0</v>
      </c>
      <c r="K7930" s="2" t="s">
        <v>6207</v>
      </c>
      <c r="L7930" s="3">
        <v>44958</v>
      </c>
      <c r="M7930" s="3">
        <v>46023</v>
      </c>
      <c r="N7930" s="2" t="s">
        <v>92</v>
      </c>
    </row>
    <row r="7931" spans="2:14" x14ac:dyDescent="0.25">
      <c r="B7931" s="2" t="s">
        <v>6198</v>
      </c>
      <c r="C7931" s="2" t="s">
        <v>6199</v>
      </c>
      <c r="D7931" s="2" t="s">
        <v>16</v>
      </c>
      <c r="E7931" s="2" t="s">
        <v>17</v>
      </c>
      <c r="F7931" s="2" t="s">
        <v>18</v>
      </c>
      <c r="G7931" s="2" t="s">
        <v>19</v>
      </c>
      <c r="H7931" s="2" t="s">
        <v>6200</v>
      </c>
      <c r="I7931" s="2">
        <v>0</v>
      </c>
      <c r="J7931" s="2">
        <v>0</v>
      </c>
      <c r="K7931" s="2" t="s">
        <v>6208</v>
      </c>
      <c r="L7931" s="3">
        <v>44958</v>
      </c>
      <c r="M7931" s="3">
        <v>46023</v>
      </c>
      <c r="N7931" s="2" t="s">
        <v>92</v>
      </c>
    </row>
    <row r="7932" spans="2:14" x14ac:dyDescent="0.25">
      <c r="B7932" s="2" t="s">
        <v>6198</v>
      </c>
      <c r="C7932" s="2" t="s">
        <v>6199</v>
      </c>
      <c r="D7932" s="2" t="s">
        <v>16</v>
      </c>
      <c r="E7932" s="2" t="s">
        <v>142</v>
      </c>
      <c r="F7932" s="2" t="s">
        <v>18</v>
      </c>
      <c r="G7932" s="2" t="s">
        <v>19</v>
      </c>
      <c r="H7932" s="2" t="s">
        <v>6200</v>
      </c>
      <c r="I7932" s="2">
        <v>0</v>
      </c>
      <c r="J7932" s="2">
        <v>0</v>
      </c>
      <c r="K7932" s="2" t="s">
        <v>6201</v>
      </c>
      <c r="L7932" s="3">
        <v>44958</v>
      </c>
      <c r="M7932" s="3">
        <v>46235</v>
      </c>
      <c r="N7932" s="2" t="s">
        <v>92</v>
      </c>
    </row>
    <row r="7933" spans="2:14" x14ac:dyDescent="0.25">
      <c r="B7933" s="2" t="s">
        <v>6198</v>
      </c>
      <c r="C7933" s="2" t="s">
        <v>6199</v>
      </c>
      <c r="D7933" s="2" t="s">
        <v>16</v>
      </c>
      <c r="E7933" s="2" t="s">
        <v>142</v>
      </c>
      <c r="F7933" s="2" t="s">
        <v>18</v>
      </c>
      <c r="G7933" s="2" t="s">
        <v>19</v>
      </c>
      <c r="H7933" s="2" t="s">
        <v>6200</v>
      </c>
      <c r="I7933" s="2">
        <v>0</v>
      </c>
      <c r="J7933" s="2">
        <v>0</v>
      </c>
      <c r="K7933" s="2" t="s">
        <v>6204</v>
      </c>
      <c r="L7933" s="3">
        <v>45948</v>
      </c>
      <c r="M7933" s="3">
        <v>46631</v>
      </c>
      <c r="N7933" s="2" t="s">
        <v>92</v>
      </c>
    </row>
    <row r="7934" spans="2:14" x14ac:dyDescent="0.25">
      <c r="B7934" s="2" t="s">
        <v>6198</v>
      </c>
      <c r="C7934" s="2" t="s">
        <v>6199</v>
      </c>
      <c r="D7934" s="2" t="s">
        <v>16</v>
      </c>
      <c r="E7934" s="2" t="s">
        <v>142</v>
      </c>
      <c r="F7934" s="2" t="s">
        <v>18</v>
      </c>
      <c r="G7934" s="2" t="s">
        <v>19</v>
      </c>
      <c r="H7934" s="2" t="s">
        <v>6200</v>
      </c>
      <c r="I7934" s="2">
        <v>0</v>
      </c>
      <c r="J7934" s="2">
        <v>0</v>
      </c>
      <c r="K7934" s="2" t="s">
        <v>6206</v>
      </c>
      <c r="L7934" s="3">
        <v>46062</v>
      </c>
      <c r="M7934" s="3">
        <v>46784</v>
      </c>
      <c r="N7934" s="2" t="s">
        <v>92</v>
      </c>
    </row>
    <row r="7935" spans="2:14" x14ac:dyDescent="0.25">
      <c r="B7935" s="2" t="s">
        <v>6209</v>
      </c>
      <c r="C7935" s="2" t="s">
        <v>6210</v>
      </c>
      <c r="D7935" s="2" t="s">
        <v>16</v>
      </c>
      <c r="E7935" s="2" t="s">
        <v>17</v>
      </c>
      <c r="F7935" s="2" t="s">
        <v>18</v>
      </c>
      <c r="G7935" s="2" t="s">
        <v>19</v>
      </c>
      <c r="H7935" s="2" t="s">
        <v>6200</v>
      </c>
      <c r="I7935" s="2">
        <v>870</v>
      </c>
      <c r="J7935" s="2">
        <v>0</v>
      </c>
      <c r="K7935" s="2" t="s">
        <v>6211</v>
      </c>
      <c r="L7935" s="3">
        <v>44958</v>
      </c>
      <c r="M7935" s="3">
        <v>46204</v>
      </c>
      <c r="N7935" s="2" t="s">
        <v>92</v>
      </c>
    </row>
    <row r="7936" spans="2:14" x14ac:dyDescent="0.25">
      <c r="B7936" s="2" t="s">
        <v>6209</v>
      </c>
      <c r="C7936" s="2" t="s">
        <v>6210</v>
      </c>
      <c r="D7936" s="2" t="s">
        <v>16</v>
      </c>
      <c r="E7936" s="2" t="s">
        <v>17</v>
      </c>
      <c r="F7936" s="2" t="s">
        <v>18</v>
      </c>
      <c r="G7936" s="2" t="s">
        <v>19</v>
      </c>
      <c r="H7936" s="2" t="s">
        <v>6200</v>
      </c>
      <c r="I7936" s="2">
        <v>870</v>
      </c>
      <c r="J7936" s="2">
        <v>0</v>
      </c>
      <c r="K7936" s="2" t="s">
        <v>6212</v>
      </c>
      <c r="L7936" s="3">
        <v>44958</v>
      </c>
      <c r="M7936" s="3">
        <v>46204</v>
      </c>
      <c r="N7936" s="2" t="s">
        <v>92</v>
      </c>
    </row>
    <row r="7937" spans="2:14" x14ac:dyDescent="0.25">
      <c r="B7937" s="2" t="s">
        <v>6209</v>
      </c>
      <c r="C7937" s="2" t="s">
        <v>6210</v>
      </c>
      <c r="D7937" s="2" t="s">
        <v>16</v>
      </c>
      <c r="E7937" s="2" t="s">
        <v>17</v>
      </c>
      <c r="F7937" s="2" t="s">
        <v>18</v>
      </c>
      <c r="G7937" s="2" t="s">
        <v>19</v>
      </c>
      <c r="H7937" s="2" t="s">
        <v>6200</v>
      </c>
      <c r="I7937" s="2">
        <v>870</v>
      </c>
      <c r="J7937" s="2">
        <v>0</v>
      </c>
      <c r="K7937" s="2" t="s">
        <v>6213</v>
      </c>
      <c r="L7937" s="3">
        <v>44958</v>
      </c>
      <c r="M7937" s="3">
        <v>46204</v>
      </c>
      <c r="N7937" s="2" t="s">
        <v>92</v>
      </c>
    </row>
    <row r="7938" spans="2:14" x14ac:dyDescent="0.25">
      <c r="B7938" s="2" t="s">
        <v>6209</v>
      </c>
      <c r="C7938" s="2" t="s">
        <v>6210</v>
      </c>
      <c r="D7938" s="2" t="s">
        <v>16</v>
      </c>
      <c r="E7938" s="2" t="s">
        <v>17</v>
      </c>
      <c r="F7938" s="2" t="s">
        <v>18</v>
      </c>
      <c r="G7938" s="2" t="s">
        <v>19</v>
      </c>
      <c r="H7938" s="2" t="s">
        <v>6200</v>
      </c>
      <c r="I7938" s="2">
        <v>870</v>
      </c>
      <c r="J7938" s="2">
        <v>0</v>
      </c>
      <c r="K7938" s="2" t="s">
        <v>6201</v>
      </c>
      <c r="L7938" s="3">
        <v>44958</v>
      </c>
      <c r="M7938" s="3">
        <v>46235</v>
      </c>
      <c r="N7938" s="2" t="s">
        <v>92</v>
      </c>
    </row>
    <row r="7939" spans="2:14" x14ac:dyDescent="0.25">
      <c r="B7939" s="2" t="s">
        <v>6209</v>
      </c>
      <c r="C7939" s="2" t="s">
        <v>6210</v>
      </c>
      <c r="D7939" s="2" t="s">
        <v>16</v>
      </c>
      <c r="E7939" s="2" t="s">
        <v>17</v>
      </c>
      <c r="F7939" s="2" t="s">
        <v>18</v>
      </c>
      <c r="G7939" s="2" t="s">
        <v>19</v>
      </c>
      <c r="H7939" s="2" t="s">
        <v>6200</v>
      </c>
      <c r="I7939" s="2">
        <v>870</v>
      </c>
      <c r="J7939" s="2">
        <v>0</v>
      </c>
      <c r="K7939" s="2" t="s">
        <v>6214</v>
      </c>
      <c r="L7939" s="3">
        <v>45916</v>
      </c>
      <c r="M7939" s="3">
        <v>46600</v>
      </c>
      <c r="N7939" s="2" t="s">
        <v>92</v>
      </c>
    </row>
    <row r="7940" spans="2:14" x14ac:dyDescent="0.25">
      <c r="B7940" s="2" t="s">
        <v>6209</v>
      </c>
      <c r="C7940" s="2" t="s">
        <v>6210</v>
      </c>
      <c r="D7940" s="2" t="s">
        <v>16</v>
      </c>
      <c r="E7940" s="2" t="s">
        <v>17</v>
      </c>
      <c r="F7940" s="2" t="s">
        <v>18</v>
      </c>
      <c r="G7940" s="2" t="s">
        <v>19</v>
      </c>
      <c r="H7940" s="2" t="s">
        <v>6200</v>
      </c>
      <c r="I7940" s="2">
        <v>870</v>
      </c>
      <c r="J7940" s="2">
        <v>0</v>
      </c>
      <c r="K7940" s="2" t="s">
        <v>6215</v>
      </c>
      <c r="L7940" s="3">
        <v>45976</v>
      </c>
      <c r="M7940" s="3">
        <v>46631</v>
      </c>
      <c r="N7940" s="2" t="s">
        <v>92</v>
      </c>
    </row>
    <row r="7941" spans="2:14" x14ac:dyDescent="0.25">
      <c r="B7941" s="2" t="s">
        <v>6209</v>
      </c>
      <c r="C7941" s="2" t="s">
        <v>6210</v>
      </c>
      <c r="D7941" s="2" t="s">
        <v>16</v>
      </c>
      <c r="E7941" s="2" t="s">
        <v>17</v>
      </c>
      <c r="F7941" s="2" t="s">
        <v>18</v>
      </c>
      <c r="G7941" s="2" t="s">
        <v>19</v>
      </c>
      <c r="H7941" s="2" t="s">
        <v>6200</v>
      </c>
      <c r="I7941" s="2">
        <v>870</v>
      </c>
      <c r="J7941" s="2">
        <v>0</v>
      </c>
      <c r="K7941" s="2" t="s">
        <v>6216</v>
      </c>
      <c r="L7941" s="3">
        <v>45997</v>
      </c>
      <c r="M7941" s="3">
        <v>46692</v>
      </c>
      <c r="N7941" s="2" t="s">
        <v>92</v>
      </c>
    </row>
    <row r="7942" spans="2:14" x14ac:dyDescent="0.25">
      <c r="B7942" s="2" t="s">
        <v>6209</v>
      </c>
      <c r="C7942" s="2" t="s">
        <v>6210</v>
      </c>
      <c r="D7942" s="2" t="s">
        <v>16</v>
      </c>
      <c r="E7942" s="2" t="s">
        <v>17</v>
      </c>
      <c r="F7942" s="2" t="s">
        <v>18</v>
      </c>
      <c r="G7942" s="2" t="s">
        <v>19</v>
      </c>
      <c r="H7942" s="2" t="s">
        <v>6200</v>
      </c>
      <c r="I7942" s="2">
        <v>870</v>
      </c>
      <c r="J7942" s="2">
        <v>0</v>
      </c>
      <c r="K7942" s="2" t="s">
        <v>6217</v>
      </c>
      <c r="L7942" s="3">
        <v>46062</v>
      </c>
      <c r="M7942" s="3">
        <v>46722</v>
      </c>
      <c r="N7942" s="2" t="s">
        <v>92</v>
      </c>
    </row>
    <row r="7943" spans="2:14" x14ac:dyDescent="0.25">
      <c r="B7943" s="2" t="s">
        <v>6209</v>
      </c>
      <c r="C7943" s="2" t="s">
        <v>6210</v>
      </c>
      <c r="D7943" s="2" t="s">
        <v>16</v>
      </c>
      <c r="E7943" s="2" t="s">
        <v>17</v>
      </c>
      <c r="F7943" s="2" t="s">
        <v>18</v>
      </c>
      <c r="G7943" s="2" t="s">
        <v>19</v>
      </c>
      <c r="H7943" s="2" t="s">
        <v>6200</v>
      </c>
      <c r="I7943" s="2">
        <v>870</v>
      </c>
      <c r="J7943" s="2">
        <v>0</v>
      </c>
      <c r="K7943" s="2" t="s">
        <v>6218</v>
      </c>
      <c r="L7943" s="3">
        <v>46062</v>
      </c>
      <c r="M7943" s="3">
        <v>46722</v>
      </c>
      <c r="N7943" s="2" t="s">
        <v>92</v>
      </c>
    </row>
    <row r="7944" spans="2:14" x14ac:dyDescent="0.25">
      <c r="B7944" s="2" t="s">
        <v>6209</v>
      </c>
      <c r="C7944" s="2" t="s">
        <v>6210</v>
      </c>
      <c r="D7944" s="2" t="s">
        <v>16</v>
      </c>
      <c r="E7944" s="2" t="s">
        <v>17</v>
      </c>
      <c r="F7944" s="2" t="s">
        <v>18</v>
      </c>
      <c r="G7944" s="2" t="s">
        <v>19</v>
      </c>
      <c r="H7944" s="2" t="s">
        <v>6200</v>
      </c>
      <c r="I7944" s="2">
        <v>870</v>
      </c>
      <c r="J7944" s="2">
        <v>0</v>
      </c>
      <c r="K7944" s="2" t="s">
        <v>6205</v>
      </c>
      <c r="L7944" s="3">
        <v>46062</v>
      </c>
      <c r="M7944" s="3">
        <v>46722</v>
      </c>
      <c r="N7944" s="2" t="s">
        <v>92</v>
      </c>
    </row>
    <row r="7945" spans="2:14" x14ac:dyDescent="0.25">
      <c r="B7945" s="2" t="s">
        <v>6209</v>
      </c>
      <c r="C7945" s="2" t="s">
        <v>6210</v>
      </c>
      <c r="D7945" s="2" t="s">
        <v>16</v>
      </c>
      <c r="E7945" s="2" t="s">
        <v>17</v>
      </c>
      <c r="F7945" s="2" t="s">
        <v>18</v>
      </c>
      <c r="G7945" s="2" t="s">
        <v>19</v>
      </c>
      <c r="H7945" s="2" t="s">
        <v>6200</v>
      </c>
      <c r="I7945" s="2">
        <v>870</v>
      </c>
      <c r="J7945" s="2">
        <v>0</v>
      </c>
      <c r="K7945" s="2" t="s">
        <v>6219</v>
      </c>
      <c r="L7945" s="3">
        <v>46071</v>
      </c>
      <c r="M7945" s="3">
        <v>46753</v>
      </c>
      <c r="N7945" s="2" t="s">
        <v>92</v>
      </c>
    </row>
    <row r="7946" spans="2:14" x14ac:dyDescent="0.25">
      <c r="B7946" s="2" t="s">
        <v>6209</v>
      </c>
      <c r="C7946" s="2" t="s">
        <v>6210</v>
      </c>
      <c r="D7946" s="2" t="s">
        <v>16</v>
      </c>
      <c r="E7946" s="2" t="s">
        <v>17</v>
      </c>
      <c r="F7946" s="2" t="s">
        <v>18</v>
      </c>
      <c r="G7946" s="2" t="s">
        <v>19</v>
      </c>
      <c r="H7946" s="2" t="s">
        <v>6200</v>
      </c>
      <c r="I7946" s="2">
        <v>870</v>
      </c>
      <c r="J7946" s="2">
        <v>0</v>
      </c>
      <c r="K7946" s="2" t="s">
        <v>6220</v>
      </c>
      <c r="L7946" s="3">
        <v>46071</v>
      </c>
      <c r="M7946" s="3">
        <v>46753</v>
      </c>
      <c r="N7946" s="2" t="s">
        <v>92</v>
      </c>
    </row>
    <row r="7947" spans="2:14" x14ac:dyDescent="0.25">
      <c r="B7947" s="2" t="s">
        <v>6209</v>
      </c>
      <c r="C7947" s="2" t="s">
        <v>6210</v>
      </c>
      <c r="D7947" s="2" t="s">
        <v>16</v>
      </c>
      <c r="E7947" s="2" t="s">
        <v>17</v>
      </c>
      <c r="F7947" s="2" t="s">
        <v>18</v>
      </c>
      <c r="G7947" s="2" t="s">
        <v>19</v>
      </c>
      <c r="H7947" s="2" t="s">
        <v>6200</v>
      </c>
      <c r="I7947" s="2">
        <v>870</v>
      </c>
      <c r="J7947" s="2">
        <v>870</v>
      </c>
      <c r="K7947" s="2" t="s">
        <v>6221</v>
      </c>
      <c r="L7947" s="3">
        <v>46129</v>
      </c>
      <c r="M7947" s="3">
        <v>46813</v>
      </c>
      <c r="N7947" s="2" t="s">
        <v>92</v>
      </c>
    </row>
    <row r="7948" spans="2:14" x14ac:dyDescent="0.25">
      <c r="B7948" s="2" t="s">
        <v>6209</v>
      </c>
      <c r="C7948" s="2" t="s">
        <v>6210</v>
      </c>
      <c r="D7948" s="2" t="s">
        <v>16</v>
      </c>
      <c r="E7948" s="2" t="s">
        <v>17</v>
      </c>
      <c r="F7948" s="2" t="s">
        <v>18</v>
      </c>
      <c r="G7948" s="2" t="s">
        <v>19</v>
      </c>
      <c r="H7948" s="2" t="s">
        <v>6200</v>
      </c>
      <c r="I7948" s="2">
        <v>870</v>
      </c>
      <c r="J7948" s="2">
        <v>0</v>
      </c>
      <c r="K7948" s="2" t="s">
        <v>6222</v>
      </c>
      <c r="L7948" s="3">
        <v>46116</v>
      </c>
      <c r="M7948" s="3">
        <v>46813</v>
      </c>
      <c r="N7948" s="2" t="s">
        <v>92</v>
      </c>
    </row>
    <row r="7949" spans="2:14" x14ac:dyDescent="0.25">
      <c r="B7949" s="2" t="s">
        <v>6209</v>
      </c>
      <c r="C7949" s="2" t="s">
        <v>6210</v>
      </c>
      <c r="D7949" s="2" t="s">
        <v>16</v>
      </c>
      <c r="E7949" s="2" t="s">
        <v>17</v>
      </c>
      <c r="F7949" s="2" t="s">
        <v>18</v>
      </c>
      <c r="G7949" s="2" t="s">
        <v>19</v>
      </c>
      <c r="H7949" s="2" t="s">
        <v>6200</v>
      </c>
      <c r="I7949" s="2">
        <v>870</v>
      </c>
      <c r="J7949" s="2">
        <v>0</v>
      </c>
      <c r="K7949" s="2" t="s">
        <v>6223</v>
      </c>
      <c r="L7949" s="3">
        <v>44958</v>
      </c>
      <c r="M7949" s="3">
        <v>46023</v>
      </c>
      <c r="N7949" s="2" t="s">
        <v>92</v>
      </c>
    </row>
    <row r="7950" spans="2:14" x14ac:dyDescent="0.25">
      <c r="B7950" s="2" t="s">
        <v>6209</v>
      </c>
      <c r="C7950" s="2" t="s">
        <v>6210</v>
      </c>
      <c r="D7950" s="2" t="s">
        <v>16</v>
      </c>
      <c r="E7950" s="2" t="s">
        <v>142</v>
      </c>
      <c r="F7950" s="2" t="s">
        <v>18</v>
      </c>
      <c r="G7950" s="2" t="s">
        <v>19</v>
      </c>
      <c r="H7950" s="2" t="s">
        <v>6200</v>
      </c>
      <c r="I7950" s="2">
        <v>870</v>
      </c>
      <c r="J7950" s="2">
        <v>0</v>
      </c>
      <c r="K7950" s="2" t="s">
        <v>6201</v>
      </c>
      <c r="L7950" s="3">
        <v>44958</v>
      </c>
      <c r="M7950" s="3">
        <v>46235</v>
      </c>
      <c r="N7950" s="2" t="s">
        <v>92</v>
      </c>
    </row>
    <row r="7951" spans="2:14" x14ac:dyDescent="0.25">
      <c r="B7951" s="2" t="s">
        <v>6209</v>
      </c>
      <c r="C7951" s="2" t="s">
        <v>6210</v>
      </c>
      <c r="D7951" s="2" t="s">
        <v>16</v>
      </c>
      <c r="E7951" s="2" t="s">
        <v>142</v>
      </c>
      <c r="F7951" s="2" t="s">
        <v>18</v>
      </c>
      <c r="G7951" s="2" t="s">
        <v>19</v>
      </c>
      <c r="H7951" s="2" t="s">
        <v>6200</v>
      </c>
      <c r="I7951" s="2">
        <v>870</v>
      </c>
      <c r="J7951" s="2">
        <v>0</v>
      </c>
      <c r="K7951" s="2" t="s">
        <v>6214</v>
      </c>
      <c r="L7951" s="3">
        <v>45916</v>
      </c>
      <c r="M7951" s="3">
        <v>46600</v>
      </c>
      <c r="N7951" s="2" t="s">
        <v>92</v>
      </c>
    </row>
    <row r="7952" spans="2:14" x14ac:dyDescent="0.25">
      <c r="B7952" s="2" t="s">
        <v>6209</v>
      </c>
      <c r="C7952" s="2" t="s">
        <v>6210</v>
      </c>
      <c r="D7952" s="2" t="s">
        <v>16</v>
      </c>
      <c r="E7952" s="2" t="s">
        <v>142</v>
      </c>
      <c r="F7952" s="2" t="s">
        <v>18</v>
      </c>
      <c r="G7952" s="2" t="s">
        <v>19</v>
      </c>
      <c r="H7952" s="2" t="s">
        <v>6200</v>
      </c>
      <c r="I7952" s="2">
        <v>870</v>
      </c>
      <c r="J7952" s="2">
        <v>0</v>
      </c>
      <c r="K7952" s="2" t="s">
        <v>6216</v>
      </c>
      <c r="L7952" s="3">
        <v>45997</v>
      </c>
      <c r="M7952" s="3">
        <v>46692</v>
      </c>
      <c r="N7952" s="2" t="s">
        <v>92</v>
      </c>
    </row>
    <row r="7953" spans="2:14" x14ac:dyDescent="0.25">
      <c r="B7953" s="2" t="s">
        <v>6209</v>
      </c>
      <c r="C7953" s="2" t="s">
        <v>6210</v>
      </c>
      <c r="D7953" s="2" t="s">
        <v>16</v>
      </c>
      <c r="E7953" s="2" t="s">
        <v>142</v>
      </c>
      <c r="F7953" s="2" t="s">
        <v>18</v>
      </c>
      <c r="G7953" s="2" t="s">
        <v>19</v>
      </c>
      <c r="H7953" s="2" t="s">
        <v>6200</v>
      </c>
      <c r="I7953" s="2">
        <v>870</v>
      </c>
      <c r="J7953" s="2">
        <v>0</v>
      </c>
      <c r="K7953" s="2" t="s">
        <v>6217</v>
      </c>
      <c r="L7953" s="3">
        <v>46062</v>
      </c>
      <c r="M7953" s="3">
        <v>46722</v>
      </c>
      <c r="N7953" s="2" t="s">
        <v>92</v>
      </c>
    </row>
    <row r="7954" spans="2:14" x14ac:dyDescent="0.25">
      <c r="B7954" s="2" t="s">
        <v>6209</v>
      </c>
      <c r="C7954" s="2" t="s">
        <v>6210</v>
      </c>
      <c r="D7954" s="2" t="s">
        <v>16</v>
      </c>
      <c r="E7954" s="2" t="s">
        <v>142</v>
      </c>
      <c r="F7954" s="2" t="s">
        <v>18</v>
      </c>
      <c r="G7954" s="2" t="s">
        <v>19</v>
      </c>
      <c r="H7954" s="2" t="s">
        <v>6200</v>
      </c>
      <c r="I7954" s="2">
        <v>870</v>
      </c>
      <c r="J7954" s="2">
        <v>0</v>
      </c>
      <c r="K7954" s="2" t="s">
        <v>6218</v>
      </c>
      <c r="L7954" s="3">
        <v>46062</v>
      </c>
      <c r="M7954" s="3">
        <v>46722</v>
      </c>
      <c r="N7954" s="2" t="s">
        <v>92</v>
      </c>
    </row>
    <row r="7955" spans="2:14" x14ac:dyDescent="0.25">
      <c r="B7955" s="2" t="s">
        <v>6209</v>
      </c>
      <c r="C7955" s="2" t="s">
        <v>6210</v>
      </c>
      <c r="D7955" s="2" t="s">
        <v>16</v>
      </c>
      <c r="E7955" s="2" t="s">
        <v>142</v>
      </c>
      <c r="F7955" s="2" t="s">
        <v>18</v>
      </c>
      <c r="G7955" s="2" t="s">
        <v>19</v>
      </c>
      <c r="H7955" s="2" t="s">
        <v>6200</v>
      </c>
      <c r="I7955" s="2">
        <v>870</v>
      </c>
      <c r="J7955" s="2">
        <v>0</v>
      </c>
      <c r="K7955" s="2" t="s">
        <v>6205</v>
      </c>
      <c r="L7955" s="3">
        <v>46062</v>
      </c>
      <c r="M7955" s="3">
        <v>46722</v>
      </c>
      <c r="N7955" s="2" t="s">
        <v>92</v>
      </c>
    </row>
    <row r="7956" spans="2:14" x14ac:dyDescent="0.25">
      <c r="B7956" s="2" t="s">
        <v>6209</v>
      </c>
      <c r="C7956" s="2" t="s">
        <v>6210</v>
      </c>
      <c r="D7956" s="2" t="s">
        <v>16</v>
      </c>
      <c r="E7956" s="2" t="s">
        <v>142</v>
      </c>
      <c r="F7956" s="2" t="s">
        <v>18</v>
      </c>
      <c r="G7956" s="2" t="s">
        <v>19</v>
      </c>
      <c r="H7956" s="2" t="s">
        <v>6200</v>
      </c>
      <c r="I7956" s="2">
        <v>870</v>
      </c>
      <c r="J7956" s="2">
        <v>0</v>
      </c>
      <c r="K7956" s="2" t="s">
        <v>6221</v>
      </c>
      <c r="L7956" s="3">
        <v>46129</v>
      </c>
      <c r="M7956" s="3">
        <v>46813</v>
      </c>
      <c r="N7956" s="2" t="s">
        <v>92</v>
      </c>
    </row>
    <row r="7957" spans="2:14" x14ac:dyDescent="0.25">
      <c r="B7957" s="2" t="s">
        <v>6224</v>
      </c>
      <c r="C7957" s="2" t="s">
        <v>6225</v>
      </c>
      <c r="D7957" s="2" t="s">
        <v>16</v>
      </c>
      <c r="E7957" s="2" t="s">
        <v>17</v>
      </c>
      <c r="F7957" s="2" t="s">
        <v>18</v>
      </c>
      <c r="G7957" s="2" t="s">
        <v>19</v>
      </c>
      <c r="H7957" s="2" t="s">
        <v>6200</v>
      </c>
      <c r="I7957" s="2">
        <v>2082</v>
      </c>
      <c r="J7957" s="2">
        <v>0</v>
      </c>
      <c r="K7957" s="2" t="s">
        <v>6226</v>
      </c>
      <c r="L7957" s="3">
        <v>44958</v>
      </c>
      <c r="M7957" s="3">
        <v>45992</v>
      </c>
      <c r="N7957" s="2" t="s">
        <v>92</v>
      </c>
    </row>
    <row r="7958" spans="2:14" x14ac:dyDescent="0.25">
      <c r="B7958" s="2" t="s">
        <v>6224</v>
      </c>
      <c r="C7958" s="2" t="s">
        <v>6225</v>
      </c>
      <c r="D7958" s="2" t="s">
        <v>16</v>
      </c>
      <c r="E7958" s="2" t="s">
        <v>17</v>
      </c>
      <c r="F7958" s="2" t="s">
        <v>18</v>
      </c>
      <c r="G7958" s="2" t="s">
        <v>19</v>
      </c>
      <c r="H7958" s="2" t="s">
        <v>6200</v>
      </c>
      <c r="I7958" s="2">
        <v>2082</v>
      </c>
      <c r="J7958" s="2">
        <v>0</v>
      </c>
      <c r="K7958" s="2" t="s">
        <v>6227</v>
      </c>
      <c r="L7958" s="3">
        <v>44958</v>
      </c>
      <c r="M7958" s="3">
        <v>46023</v>
      </c>
      <c r="N7958" s="2" t="s">
        <v>92</v>
      </c>
    </row>
    <row r="7959" spans="2:14" x14ac:dyDescent="0.25">
      <c r="B7959" s="2" t="s">
        <v>6224</v>
      </c>
      <c r="C7959" s="2" t="s">
        <v>6225</v>
      </c>
      <c r="D7959" s="2" t="s">
        <v>16</v>
      </c>
      <c r="E7959" s="2" t="s">
        <v>17</v>
      </c>
      <c r="F7959" s="2" t="s">
        <v>18</v>
      </c>
      <c r="G7959" s="2" t="s">
        <v>19</v>
      </c>
      <c r="H7959" s="2" t="s">
        <v>6200</v>
      </c>
      <c r="I7959" s="2">
        <v>2082</v>
      </c>
      <c r="J7959" s="2">
        <v>0</v>
      </c>
      <c r="K7959" s="2" t="s">
        <v>6228</v>
      </c>
      <c r="L7959" s="3">
        <v>44958</v>
      </c>
      <c r="M7959" s="3">
        <v>46023</v>
      </c>
      <c r="N7959" s="2" t="s">
        <v>92</v>
      </c>
    </row>
    <row r="7960" spans="2:14" x14ac:dyDescent="0.25">
      <c r="B7960" s="2" t="s">
        <v>6224</v>
      </c>
      <c r="C7960" s="2" t="s">
        <v>6225</v>
      </c>
      <c r="D7960" s="2" t="s">
        <v>16</v>
      </c>
      <c r="E7960" s="2" t="s">
        <v>17</v>
      </c>
      <c r="F7960" s="2" t="s">
        <v>18</v>
      </c>
      <c r="G7960" s="2" t="s">
        <v>19</v>
      </c>
      <c r="H7960" s="2" t="s">
        <v>6200</v>
      </c>
      <c r="I7960" s="2">
        <v>2082</v>
      </c>
      <c r="J7960" s="2">
        <v>0</v>
      </c>
      <c r="K7960" s="2" t="s">
        <v>6229</v>
      </c>
      <c r="L7960" s="3">
        <v>44958</v>
      </c>
      <c r="M7960" s="3">
        <v>46296</v>
      </c>
      <c r="N7960" s="2" t="s">
        <v>92</v>
      </c>
    </row>
    <row r="7961" spans="2:14" x14ac:dyDescent="0.25">
      <c r="B7961" s="2" t="s">
        <v>6224</v>
      </c>
      <c r="C7961" s="2" t="s">
        <v>6225</v>
      </c>
      <c r="D7961" s="2" t="s">
        <v>16</v>
      </c>
      <c r="E7961" s="2" t="s">
        <v>17</v>
      </c>
      <c r="F7961" s="2" t="s">
        <v>18</v>
      </c>
      <c r="G7961" s="2" t="s">
        <v>19</v>
      </c>
      <c r="H7961" s="2" t="s">
        <v>6200</v>
      </c>
      <c r="I7961" s="2">
        <v>2082</v>
      </c>
      <c r="J7961" s="2">
        <v>2</v>
      </c>
      <c r="K7961" s="2" t="s">
        <v>6230</v>
      </c>
      <c r="L7961" s="3">
        <v>46062</v>
      </c>
      <c r="M7961" s="3">
        <v>46722</v>
      </c>
      <c r="N7961" s="2" t="s">
        <v>92</v>
      </c>
    </row>
    <row r="7962" spans="2:14" x14ac:dyDescent="0.25">
      <c r="B7962" s="2" t="s">
        <v>6224</v>
      </c>
      <c r="C7962" s="2" t="s">
        <v>6225</v>
      </c>
      <c r="D7962" s="2" t="s">
        <v>16</v>
      </c>
      <c r="E7962" s="2" t="s">
        <v>17</v>
      </c>
      <c r="F7962" s="2" t="s">
        <v>18</v>
      </c>
      <c r="G7962" s="2" t="s">
        <v>19</v>
      </c>
      <c r="H7962" s="2" t="s">
        <v>6200</v>
      </c>
      <c r="I7962" s="2">
        <v>2082</v>
      </c>
      <c r="J7962" s="2">
        <v>80</v>
      </c>
      <c r="K7962" s="2" t="s">
        <v>6231</v>
      </c>
      <c r="L7962" s="3">
        <v>46098</v>
      </c>
      <c r="M7962" s="3">
        <v>46753</v>
      </c>
      <c r="N7962" s="2" t="s">
        <v>92</v>
      </c>
    </row>
    <row r="7963" spans="2:14" x14ac:dyDescent="0.25">
      <c r="B7963" s="2" t="s">
        <v>6224</v>
      </c>
      <c r="C7963" s="2" t="s">
        <v>6225</v>
      </c>
      <c r="D7963" s="2" t="s">
        <v>16</v>
      </c>
      <c r="E7963" s="2" t="s">
        <v>17</v>
      </c>
      <c r="F7963" s="2" t="s">
        <v>18</v>
      </c>
      <c r="G7963" s="2" t="s">
        <v>19</v>
      </c>
      <c r="H7963" s="2" t="s">
        <v>6200</v>
      </c>
      <c r="I7963" s="2">
        <v>2082</v>
      </c>
      <c r="J7963" s="2">
        <v>1160</v>
      </c>
      <c r="K7963" s="2" t="s">
        <v>6232</v>
      </c>
      <c r="L7963" s="3">
        <v>46129</v>
      </c>
      <c r="M7963" s="3">
        <v>46784</v>
      </c>
      <c r="N7963" s="2" t="s">
        <v>92</v>
      </c>
    </row>
    <row r="7964" spans="2:14" x14ac:dyDescent="0.25">
      <c r="B7964" s="2" t="s">
        <v>6224</v>
      </c>
      <c r="C7964" s="2" t="s">
        <v>6225</v>
      </c>
      <c r="D7964" s="2" t="s">
        <v>16</v>
      </c>
      <c r="E7964" s="2" t="s">
        <v>17</v>
      </c>
      <c r="F7964" s="2" t="s">
        <v>18</v>
      </c>
      <c r="G7964" s="2" t="s">
        <v>19</v>
      </c>
      <c r="H7964" s="2" t="s">
        <v>6200</v>
      </c>
      <c r="I7964" s="2">
        <v>2082</v>
      </c>
      <c r="J7964" s="2">
        <v>840</v>
      </c>
      <c r="K7964" s="2" t="s">
        <v>6233</v>
      </c>
      <c r="L7964" s="3">
        <v>46129</v>
      </c>
      <c r="M7964" s="3">
        <v>46813</v>
      </c>
      <c r="N7964" s="2" t="s">
        <v>92</v>
      </c>
    </row>
    <row r="7965" spans="2:14" x14ac:dyDescent="0.25">
      <c r="B7965" s="2" t="s">
        <v>6224</v>
      </c>
      <c r="C7965" s="2" t="s">
        <v>6225</v>
      </c>
      <c r="D7965" s="2" t="s">
        <v>16</v>
      </c>
      <c r="E7965" s="2" t="s">
        <v>142</v>
      </c>
      <c r="F7965" s="2" t="s">
        <v>18</v>
      </c>
      <c r="G7965" s="2" t="s">
        <v>19</v>
      </c>
      <c r="H7965" s="2" t="s">
        <v>6200</v>
      </c>
      <c r="I7965" s="2">
        <v>2082</v>
      </c>
      <c r="J7965" s="2">
        <v>0</v>
      </c>
      <c r="K7965" s="2" t="s">
        <v>6229</v>
      </c>
      <c r="L7965" s="3">
        <v>44958</v>
      </c>
      <c r="M7965" s="3">
        <v>46296</v>
      </c>
      <c r="N7965" s="2" t="s">
        <v>92</v>
      </c>
    </row>
    <row r="7966" spans="2:14" x14ac:dyDescent="0.25">
      <c r="B7966" s="2" t="s">
        <v>6224</v>
      </c>
      <c r="C7966" s="2" t="s">
        <v>6225</v>
      </c>
      <c r="D7966" s="2" t="s">
        <v>16</v>
      </c>
      <c r="E7966" s="2" t="s">
        <v>142</v>
      </c>
      <c r="F7966" s="2" t="s">
        <v>18</v>
      </c>
      <c r="G7966" s="2" t="s">
        <v>19</v>
      </c>
      <c r="H7966" s="2" t="s">
        <v>6200</v>
      </c>
      <c r="I7966" s="2">
        <v>2082</v>
      </c>
      <c r="J7966" s="2">
        <v>0</v>
      </c>
      <c r="K7966" s="2" t="s">
        <v>6230</v>
      </c>
      <c r="L7966" s="3">
        <v>46062</v>
      </c>
      <c r="M7966" s="3">
        <v>46722</v>
      </c>
      <c r="N7966" s="2" t="s">
        <v>92</v>
      </c>
    </row>
    <row r="7967" spans="2:14" x14ac:dyDescent="0.25">
      <c r="B7967" s="2" t="s">
        <v>6224</v>
      </c>
      <c r="C7967" s="2" t="s">
        <v>6225</v>
      </c>
      <c r="D7967" s="2" t="s">
        <v>16</v>
      </c>
      <c r="E7967" s="2" t="s">
        <v>142</v>
      </c>
      <c r="F7967" s="2" t="s">
        <v>18</v>
      </c>
      <c r="G7967" s="2" t="s">
        <v>19</v>
      </c>
      <c r="H7967" s="2" t="s">
        <v>6200</v>
      </c>
      <c r="I7967" s="2">
        <v>2082</v>
      </c>
      <c r="J7967" s="2">
        <v>0</v>
      </c>
      <c r="K7967" s="2" t="s">
        <v>6231</v>
      </c>
      <c r="L7967" s="3">
        <v>46098</v>
      </c>
      <c r="M7967" s="3">
        <v>46753</v>
      </c>
      <c r="N7967" s="2" t="s">
        <v>92</v>
      </c>
    </row>
    <row r="7968" spans="2:14" x14ac:dyDescent="0.25">
      <c r="B7968" s="2" t="s">
        <v>6224</v>
      </c>
      <c r="C7968" s="2" t="s">
        <v>6225</v>
      </c>
      <c r="D7968" s="2" t="s">
        <v>16</v>
      </c>
      <c r="E7968" s="2" t="s">
        <v>142</v>
      </c>
      <c r="F7968" s="2" t="s">
        <v>18</v>
      </c>
      <c r="G7968" s="2" t="s">
        <v>19</v>
      </c>
      <c r="H7968" s="2" t="s">
        <v>6200</v>
      </c>
      <c r="I7968" s="2">
        <v>2082</v>
      </c>
      <c r="J7968" s="2">
        <v>0</v>
      </c>
      <c r="K7968" s="2" t="s">
        <v>6232</v>
      </c>
      <c r="L7968" s="3">
        <v>46129</v>
      </c>
      <c r="M7968" s="3">
        <v>46784</v>
      </c>
      <c r="N7968" s="2" t="s">
        <v>92</v>
      </c>
    </row>
    <row r="7969" spans="2:14" x14ac:dyDescent="0.25">
      <c r="B7969" s="2" t="s">
        <v>6224</v>
      </c>
      <c r="C7969" s="2" t="s">
        <v>6225</v>
      </c>
      <c r="D7969" s="2" t="s">
        <v>16</v>
      </c>
      <c r="E7969" s="2" t="s">
        <v>142</v>
      </c>
      <c r="F7969" s="2" t="s">
        <v>18</v>
      </c>
      <c r="G7969" s="2" t="s">
        <v>19</v>
      </c>
      <c r="H7969" s="2" t="s">
        <v>6200</v>
      </c>
      <c r="I7969" s="2">
        <v>2082</v>
      </c>
      <c r="J7969" s="2">
        <v>0</v>
      </c>
      <c r="K7969" s="2" t="s">
        <v>6233</v>
      </c>
      <c r="L7969" s="3">
        <v>46129</v>
      </c>
      <c r="M7969" s="3">
        <v>46813</v>
      </c>
      <c r="N7969" s="2" t="s">
        <v>92</v>
      </c>
    </row>
    <row r="7970" spans="2:14" x14ac:dyDescent="0.25">
      <c r="B7970" s="2" t="s">
        <v>6234</v>
      </c>
      <c r="C7970" s="2" t="s">
        <v>716</v>
      </c>
      <c r="D7970" s="2" t="s">
        <v>16</v>
      </c>
      <c r="E7970" s="2" t="s">
        <v>17</v>
      </c>
      <c r="F7970" s="2" t="s">
        <v>18</v>
      </c>
      <c r="G7970" s="2" t="s">
        <v>19</v>
      </c>
      <c r="H7970" s="2" t="s">
        <v>6235</v>
      </c>
      <c r="I7970" s="2">
        <v>0</v>
      </c>
      <c r="J7970" s="2">
        <v>0</v>
      </c>
      <c r="K7970" s="2" t="s">
        <v>6236</v>
      </c>
      <c r="L7970" s="3">
        <v>46062</v>
      </c>
      <c r="M7970" s="3">
        <v>46539</v>
      </c>
      <c r="N7970" s="2" t="s">
        <v>92</v>
      </c>
    </row>
    <row r="7971" spans="2:14" x14ac:dyDescent="0.25">
      <c r="B7971" s="2" t="s">
        <v>6234</v>
      </c>
      <c r="C7971" s="2" t="s">
        <v>716</v>
      </c>
      <c r="D7971" s="2" t="s">
        <v>16</v>
      </c>
      <c r="E7971" s="2" t="s">
        <v>142</v>
      </c>
      <c r="F7971" s="2" t="s">
        <v>18</v>
      </c>
      <c r="G7971" s="2" t="s">
        <v>19</v>
      </c>
      <c r="H7971" s="2" t="s">
        <v>6235</v>
      </c>
      <c r="I7971" s="2">
        <v>0</v>
      </c>
      <c r="J7971" s="2">
        <v>0</v>
      </c>
      <c r="K7971" s="2" t="s">
        <v>6236</v>
      </c>
      <c r="L7971" s="3">
        <v>46062</v>
      </c>
      <c r="M7971" s="3">
        <v>46539</v>
      </c>
      <c r="N7971" s="2" t="s">
        <v>92</v>
      </c>
    </row>
    <row r="7972" spans="2:14" x14ac:dyDescent="0.25">
      <c r="B7972" s="2" t="s">
        <v>6237</v>
      </c>
      <c r="C7972" s="2" t="s">
        <v>719</v>
      </c>
      <c r="D7972" s="2" t="s">
        <v>843</v>
      </c>
      <c r="E7972" s="2" t="s">
        <v>17</v>
      </c>
      <c r="F7972" s="2" t="s">
        <v>29</v>
      </c>
      <c r="G7972" s="2" t="s">
        <v>29</v>
      </c>
      <c r="H7972" s="2" t="s">
        <v>6238</v>
      </c>
      <c r="I7972" s="2">
        <v>0</v>
      </c>
      <c r="J7972" s="2">
        <v>0</v>
      </c>
      <c r="K7972" s="2">
        <v>0</v>
      </c>
      <c r="L7972" s="3">
        <v>45997</v>
      </c>
      <c r="M7972" s="2" t="s">
        <v>30</v>
      </c>
      <c r="N7972" s="2" t="s">
        <v>656</v>
      </c>
    </row>
    <row r="7973" spans="2:14" x14ac:dyDescent="0.25">
      <c r="B7973" s="2" t="s">
        <v>6239</v>
      </c>
      <c r="C7973" s="2" t="s">
        <v>6240</v>
      </c>
      <c r="D7973" s="2" t="s">
        <v>41</v>
      </c>
      <c r="E7973" s="2" t="s">
        <v>17</v>
      </c>
      <c r="F7973" s="2" t="s">
        <v>18</v>
      </c>
      <c r="G7973" s="2" t="s">
        <v>90</v>
      </c>
      <c r="H7973" s="2" t="s">
        <v>6241</v>
      </c>
      <c r="I7973" s="2">
        <v>0</v>
      </c>
      <c r="J7973" s="2">
        <v>0</v>
      </c>
      <c r="K7973" s="2">
        <v>30811092</v>
      </c>
      <c r="L7973" s="3">
        <v>44958</v>
      </c>
      <c r="M7973" s="3">
        <v>46966</v>
      </c>
      <c r="N7973" s="2" t="s">
        <v>128</v>
      </c>
    </row>
    <row r="7974" spans="2:14" x14ac:dyDescent="0.25">
      <c r="B7974" s="2" t="s">
        <v>6239</v>
      </c>
      <c r="C7974" s="2" t="s">
        <v>6240</v>
      </c>
      <c r="D7974" s="2" t="s">
        <v>41</v>
      </c>
      <c r="E7974" s="2" t="s">
        <v>17</v>
      </c>
      <c r="F7974" s="2" t="s">
        <v>18</v>
      </c>
      <c r="G7974" s="2" t="s">
        <v>90</v>
      </c>
      <c r="H7974" s="2" t="s">
        <v>6241</v>
      </c>
      <c r="I7974" s="2">
        <v>0</v>
      </c>
      <c r="J7974" s="2">
        <v>0</v>
      </c>
      <c r="K7974" s="2">
        <v>30927107</v>
      </c>
      <c r="L7974" s="3">
        <v>44958</v>
      </c>
      <c r="M7974" s="3">
        <v>46997</v>
      </c>
      <c r="N7974" s="2" t="s">
        <v>128</v>
      </c>
    </row>
    <row r="7975" spans="2:14" x14ac:dyDescent="0.25">
      <c r="B7975" s="2" t="s">
        <v>6239</v>
      </c>
      <c r="C7975" s="2" t="s">
        <v>6240</v>
      </c>
      <c r="D7975" s="2" t="s">
        <v>41</v>
      </c>
      <c r="E7975" s="2" t="s">
        <v>17</v>
      </c>
      <c r="F7975" s="2" t="s">
        <v>18</v>
      </c>
      <c r="G7975" s="2" t="s">
        <v>90</v>
      </c>
      <c r="H7975" s="2" t="s">
        <v>6241</v>
      </c>
      <c r="I7975" s="2">
        <v>0</v>
      </c>
      <c r="J7975" s="2">
        <v>0</v>
      </c>
      <c r="K7975" s="2">
        <v>40322026</v>
      </c>
      <c r="L7975" s="3">
        <v>44958</v>
      </c>
      <c r="M7975" s="3">
        <v>47178</v>
      </c>
      <c r="N7975" s="2" t="s">
        <v>128</v>
      </c>
    </row>
    <row r="7976" spans="2:14" x14ac:dyDescent="0.25">
      <c r="B7976" s="2" t="s">
        <v>6242</v>
      </c>
      <c r="C7976" s="2" t="s">
        <v>6243</v>
      </c>
      <c r="D7976" s="2" t="s">
        <v>16</v>
      </c>
      <c r="E7976" s="2" t="s">
        <v>17</v>
      </c>
      <c r="F7976" s="2" t="s">
        <v>18</v>
      </c>
      <c r="G7976" s="2" t="s">
        <v>175</v>
      </c>
      <c r="H7976" s="2" t="s">
        <v>1551</v>
      </c>
      <c r="I7976" s="2">
        <v>10813</v>
      </c>
      <c r="J7976" s="2">
        <v>0</v>
      </c>
      <c r="K7976" s="4">
        <v>205000000000</v>
      </c>
      <c r="L7976" s="3">
        <v>44958</v>
      </c>
      <c r="M7976" s="3">
        <v>47270</v>
      </c>
      <c r="N7976" s="2" t="s">
        <v>395</v>
      </c>
    </row>
    <row r="7977" spans="2:14" x14ac:dyDescent="0.25">
      <c r="B7977" s="2" t="s">
        <v>6242</v>
      </c>
      <c r="C7977" s="2" t="s">
        <v>6243</v>
      </c>
      <c r="D7977" s="2" t="s">
        <v>16</v>
      </c>
      <c r="E7977" s="2" t="s">
        <v>17</v>
      </c>
      <c r="F7977" s="2" t="s">
        <v>18</v>
      </c>
      <c r="G7977" s="2" t="s">
        <v>175</v>
      </c>
      <c r="H7977" s="2" t="s">
        <v>1551</v>
      </c>
      <c r="I7977" s="2">
        <v>10813</v>
      </c>
      <c r="J7977" s="2">
        <v>0</v>
      </c>
      <c r="K7977" s="2">
        <v>205240635138</v>
      </c>
      <c r="L7977" s="3">
        <v>45740</v>
      </c>
      <c r="M7977" s="3">
        <v>47270</v>
      </c>
      <c r="N7977" s="2" t="s">
        <v>395</v>
      </c>
    </row>
    <row r="7978" spans="2:14" x14ac:dyDescent="0.25">
      <c r="B7978" s="2" t="s">
        <v>6242</v>
      </c>
      <c r="C7978" s="2" t="s">
        <v>6243</v>
      </c>
      <c r="D7978" s="2" t="s">
        <v>16</v>
      </c>
      <c r="E7978" s="2" t="s">
        <v>17</v>
      </c>
      <c r="F7978" s="2" t="s">
        <v>18</v>
      </c>
      <c r="G7978" s="2" t="s">
        <v>175</v>
      </c>
      <c r="H7978" s="2" t="s">
        <v>1551</v>
      </c>
      <c r="I7978" s="2">
        <v>10813</v>
      </c>
      <c r="J7978" s="2">
        <v>0</v>
      </c>
      <c r="K7978" s="2">
        <v>205250435053</v>
      </c>
      <c r="L7978" s="3">
        <v>45796</v>
      </c>
      <c r="M7978" s="3">
        <v>47574</v>
      </c>
      <c r="N7978" s="2" t="s">
        <v>395</v>
      </c>
    </row>
    <row r="7979" spans="2:14" x14ac:dyDescent="0.25">
      <c r="B7979" s="2" t="s">
        <v>6242</v>
      </c>
      <c r="C7979" s="2" t="s">
        <v>6243</v>
      </c>
      <c r="D7979" s="2" t="s">
        <v>16</v>
      </c>
      <c r="E7979" s="2" t="s">
        <v>17</v>
      </c>
      <c r="F7979" s="2" t="s">
        <v>18</v>
      </c>
      <c r="G7979" s="2" t="s">
        <v>175</v>
      </c>
      <c r="H7979" s="2" t="s">
        <v>1551</v>
      </c>
      <c r="I7979" s="2">
        <v>10813</v>
      </c>
      <c r="J7979" s="2">
        <v>0</v>
      </c>
      <c r="K7979" s="2">
        <v>205250435053</v>
      </c>
      <c r="L7979" s="3">
        <v>45798</v>
      </c>
      <c r="M7979" s="3">
        <v>47484</v>
      </c>
      <c r="N7979" s="2" t="s">
        <v>395</v>
      </c>
    </row>
    <row r="7980" spans="2:14" x14ac:dyDescent="0.25">
      <c r="B7980" s="2" t="s">
        <v>6242</v>
      </c>
      <c r="C7980" s="2" t="s">
        <v>6243</v>
      </c>
      <c r="D7980" s="2" t="s">
        <v>16</v>
      </c>
      <c r="E7980" s="2" t="s">
        <v>17</v>
      </c>
      <c r="F7980" s="2" t="s">
        <v>18</v>
      </c>
      <c r="G7980" s="2" t="s">
        <v>175</v>
      </c>
      <c r="H7980" s="2" t="s">
        <v>1551</v>
      </c>
      <c r="I7980" s="2">
        <v>10813</v>
      </c>
      <c r="J7980" s="2">
        <v>4133</v>
      </c>
      <c r="K7980" s="2">
        <v>205250838143</v>
      </c>
      <c r="L7980" s="3">
        <v>45890</v>
      </c>
      <c r="M7980" s="3">
        <v>47696</v>
      </c>
      <c r="N7980" s="2" t="s">
        <v>395</v>
      </c>
    </row>
    <row r="7981" spans="2:14" x14ac:dyDescent="0.25">
      <c r="B7981" s="2" t="s">
        <v>6242</v>
      </c>
      <c r="C7981" s="2" t="s">
        <v>6243</v>
      </c>
      <c r="D7981" s="2" t="s">
        <v>16</v>
      </c>
      <c r="E7981" s="2" t="s">
        <v>17</v>
      </c>
      <c r="F7981" s="2" t="s">
        <v>18</v>
      </c>
      <c r="G7981" s="2" t="s">
        <v>175</v>
      </c>
      <c r="H7981" s="2" t="s">
        <v>1551</v>
      </c>
      <c r="I7981" s="2">
        <v>10813</v>
      </c>
      <c r="J7981" s="2">
        <v>6680</v>
      </c>
      <c r="K7981" s="2">
        <v>205250838145</v>
      </c>
      <c r="L7981" s="3">
        <v>45894</v>
      </c>
      <c r="M7981" s="3">
        <v>47696</v>
      </c>
      <c r="N7981" s="2" t="s">
        <v>395</v>
      </c>
    </row>
    <row r="7982" spans="2:14" x14ac:dyDescent="0.25">
      <c r="B7982" s="2" t="s">
        <v>6242</v>
      </c>
      <c r="C7982" s="2" t="s">
        <v>6243</v>
      </c>
      <c r="D7982" s="2" t="s">
        <v>16</v>
      </c>
      <c r="E7982" s="2" t="s">
        <v>17</v>
      </c>
      <c r="F7982" s="2" t="s">
        <v>18</v>
      </c>
      <c r="G7982" s="2" t="s">
        <v>175</v>
      </c>
      <c r="H7982" s="2" t="s">
        <v>1551</v>
      </c>
      <c r="I7982" s="2">
        <v>10813</v>
      </c>
      <c r="J7982" s="2">
        <v>0</v>
      </c>
      <c r="K7982" s="2">
        <v>20540835193</v>
      </c>
      <c r="L7982" s="3">
        <v>44958</v>
      </c>
      <c r="M7982" s="3">
        <v>47331</v>
      </c>
      <c r="N7982" s="2" t="s">
        <v>395</v>
      </c>
    </row>
    <row r="7983" spans="2:14" x14ac:dyDescent="0.25">
      <c r="B7983" s="2" t="s">
        <v>6242</v>
      </c>
      <c r="C7983" s="2" t="s">
        <v>6243</v>
      </c>
      <c r="D7983" s="2" t="s">
        <v>16</v>
      </c>
      <c r="E7983" s="2" t="s">
        <v>181</v>
      </c>
      <c r="F7983" s="2" t="s">
        <v>18</v>
      </c>
      <c r="G7983" s="2" t="s">
        <v>175</v>
      </c>
      <c r="H7983" s="2" t="s">
        <v>1551</v>
      </c>
      <c r="I7983" s="2">
        <v>10813</v>
      </c>
      <c r="J7983" s="2">
        <v>0</v>
      </c>
      <c r="K7983" s="4">
        <v>205000000000</v>
      </c>
      <c r="L7983" s="3">
        <v>44958</v>
      </c>
      <c r="M7983" s="3">
        <v>47270</v>
      </c>
      <c r="N7983" s="2" t="s">
        <v>395</v>
      </c>
    </row>
    <row r="7984" spans="2:14" x14ac:dyDescent="0.25">
      <c r="B7984" s="2" t="s">
        <v>6242</v>
      </c>
      <c r="C7984" s="2" t="s">
        <v>6243</v>
      </c>
      <c r="D7984" s="2" t="s">
        <v>16</v>
      </c>
      <c r="E7984" s="2" t="s">
        <v>181</v>
      </c>
      <c r="F7984" s="2" t="s">
        <v>18</v>
      </c>
      <c r="G7984" s="2" t="s">
        <v>175</v>
      </c>
      <c r="H7984" s="2" t="s">
        <v>1551</v>
      </c>
      <c r="I7984" s="2">
        <v>10813</v>
      </c>
      <c r="J7984" s="2">
        <v>0</v>
      </c>
      <c r="K7984" s="2">
        <v>205240635138</v>
      </c>
      <c r="L7984" s="3">
        <v>45740</v>
      </c>
      <c r="M7984" s="3">
        <v>47270</v>
      </c>
      <c r="N7984" s="2" t="s">
        <v>395</v>
      </c>
    </row>
    <row r="7985" spans="2:14" x14ac:dyDescent="0.25">
      <c r="B7985" s="2" t="s">
        <v>6242</v>
      </c>
      <c r="C7985" s="2" t="s">
        <v>6243</v>
      </c>
      <c r="D7985" s="2" t="s">
        <v>16</v>
      </c>
      <c r="E7985" s="2" t="s">
        <v>181</v>
      </c>
      <c r="F7985" s="2" t="s">
        <v>18</v>
      </c>
      <c r="G7985" s="2" t="s">
        <v>175</v>
      </c>
      <c r="H7985" s="2" t="s">
        <v>1551</v>
      </c>
      <c r="I7985" s="2">
        <v>10813</v>
      </c>
      <c r="J7985" s="2">
        <v>0</v>
      </c>
      <c r="K7985" s="2">
        <v>205250435053</v>
      </c>
      <c r="L7985" s="3">
        <v>45796</v>
      </c>
      <c r="M7985" s="3">
        <v>47574</v>
      </c>
      <c r="N7985" s="2" t="s">
        <v>395</v>
      </c>
    </row>
    <row r="7986" spans="2:14" x14ac:dyDescent="0.25">
      <c r="B7986" s="2" t="s">
        <v>6242</v>
      </c>
      <c r="C7986" s="2" t="s">
        <v>6243</v>
      </c>
      <c r="D7986" s="2" t="s">
        <v>16</v>
      </c>
      <c r="E7986" s="2" t="s">
        <v>181</v>
      </c>
      <c r="F7986" s="2" t="s">
        <v>18</v>
      </c>
      <c r="G7986" s="2" t="s">
        <v>175</v>
      </c>
      <c r="H7986" s="2" t="s">
        <v>1551</v>
      </c>
      <c r="I7986" s="2">
        <v>10813</v>
      </c>
      <c r="J7986" s="2">
        <v>0</v>
      </c>
      <c r="K7986" s="2">
        <v>20540835193</v>
      </c>
      <c r="L7986" s="3">
        <v>44958</v>
      </c>
      <c r="M7986" s="3">
        <v>47331</v>
      </c>
      <c r="N7986" s="2" t="s">
        <v>395</v>
      </c>
    </row>
    <row r="7987" spans="2:14" x14ac:dyDescent="0.25">
      <c r="B7987" s="2" t="s">
        <v>6244</v>
      </c>
      <c r="C7987" s="2" t="s">
        <v>6245</v>
      </c>
      <c r="D7987" s="2" t="s">
        <v>16</v>
      </c>
      <c r="E7987" s="2" t="s">
        <v>17</v>
      </c>
      <c r="F7987" s="2" t="s">
        <v>18</v>
      </c>
      <c r="G7987" s="2" t="s">
        <v>175</v>
      </c>
      <c r="H7987" s="2" t="s">
        <v>1551</v>
      </c>
      <c r="I7987" s="2">
        <v>0</v>
      </c>
      <c r="J7987" s="2">
        <v>0</v>
      </c>
      <c r="K7987" s="4">
        <v>205000000000</v>
      </c>
      <c r="L7987" s="3">
        <v>44958</v>
      </c>
      <c r="M7987" s="3">
        <v>47331</v>
      </c>
      <c r="N7987" s="2" t="s">
        <v>395</v>
      </c>
    </row>
    <row r="7988" spans="2:14" x14ac:dyDescent="0.25">
      <c r="B7988" s="2" t="s">
        <v>6244</v>
      </c>
      <c r="C7988" s="2" t="s">
        <v>6245</v>
      </c>
      <c r="D7988" s="2" t="s">
        <v>16</v>
      </c>
      <c r="E7988" s="2" t="s">
        <v>17</v>
      </c>
      <c r="F7988" s="2" t="s">
        <v>18</v>
      </c>
      <c r="G7988" s="2" t="s">
        <v>175</v>
      </c>
      <c r="H7988" s="2" t="s">
        <v>1551</v>
      </c>
      <c r="I7988" s="2">
        <v>0</v>
      </c>
      <c r="J7988" s="2">
        <v>0</v>
      </c>
      <c r="K7988" s="4">
        <v>2050000000000</v>
      </c>
      <c r="L7988" s="3">
        <v>44958</v>
      </c>
      <c r="M7988" s="3">
        <v>47239</v>
      </c>
      <c r="N7988" s="2" t="s">
        <v>395</v>
      </c>
    </row>
    <row r="7989" spans="2:14" x14ac:dyDescent="0.25">
      <c r="B7989" s="2" t="s">
        <v>6244</v>
      </c>
      <c r="C7989" s="2" t="s">
        <v>6245</v>
      </c>
      <c r="D7989" s="2" t="s">
        <v>16</v>
      </c>
      <c r="E7989" s="2" t="s">
        <v>17</v>
      </c>
      <c r="F7989" s="2" t="s">
        <v>18</v>
      </c>
      <c r="G7989" s="2" t="s">
        <v>175</v>
      </c>
      <c r="H7989" s="2" t="s">
        <v>1551</v>
      </c>
      <c r="I7989" s="2">
        <v>0</v>
      </c>
      <c r="J7989" s="2">
        <v>0</v>
      </c>
      <c r="K7989" s="2">
        <v>205250838143</v>
      </c>
      <c r="L7989" s="3">
        <v>45890</v>
      </c>
      <c r="M7989" s="3">
        <v>47696</v>
      </c>
      <c r="N7989" s="2" t="s">
        <v>395</v>
      </c>
    </row>
    <row r="7990" spans="2:14" x14ac:dyDescent="0.25">
      <c r="B7990" s="2" t="s">
        <v>6244</v>
      </c>
      <c r="C7990" s="2" t="s">
        <v>6245</v>
      </c>
      <c r="D7990" s="2" t="s">
        <v>16</v>
      </c>
      <c r="E7990" s="2" t="s">
        <v>17</v>
      </c>
      <c r="F7990" s="2" t="s">
        <v>18</v>
      </c>
      <c r="G7990" s="2" t="s">
        <v>175</v>
      </c>
      <c r="H7990" s="2" t="s">
        <v>1551</v>
      </c>
      <c r="I7990" s="2">
        <v>0</v>
      </c>
      <c r="J7990" s="2">
        <v>0</v>
      </c>
      <c r="K7990" s="2">
        <v>205250838145</v>
      </c>
      <c r="L7990" s="3">
        <v>45890</v>
      </c>
      <c r="M7990" s="3">
        <v>47696</v>
      </c>
      <c r="N7990" s="2" t="s">
        <v>395</v>
      </c>
    </row>
    <row r="7991" spans="2:14" x14ac:dyDescent="0.25">
      <c r="B7991" s="2" t="s">
        <v>6244</v>
      </c>
      <c r="C7991" s="2" t="s">
        <v>6245</v>
      </c>
      <c r="D7991" s="2" t="s">
        <v>16</v>
      </c>
      <c r="E7991" s="2" t="s">
        <v>181</v>
      </c>
      <c r="F7991" s="2" t="s">
        <v>18</v>
      </c>
      <c r="G7991" s="2" t="s">
        <v>175</v>
      </c>
      <c r="H7991" s="2" t="s">
        <v>1551</v>
      </c>
      <c r="I7991" s="2">
        <v>0</v>
      </c>
      <c r="J7991" s="2">
        <v>0</v>
      </c>
      <c r="K7991" s="4">
        <v>205000000000</v>
      </c>
      <c r="L7991" s="3">
        <v>44958</v>
      </c>
      <c r="M7991" s="3">
        <v>47331</v>
      </c>
      <c r="N7991" s="2" t="s">
        <v>395</v>
      </c>
    </row>
    <row r="7992" spans="2:14" x14ac:dyDescent="0.25">
      <c r="B7992" s="2" t="s">
        <v>6244</v>
      </c>
      <c r="C7992" s="2" t="s">
        <v>6245</v>
      </c>
      <c r="D7992" s="2" t="s">
        <v>16</v>
      </c>
      <c r="E7992" s="2" t="s">
        <v>181</v>
      </c>
      <c r="F7992" s="2" t="s">
        <v>18</v>
      </c>
      <c r="G7992" s="2" t="s">
        <v>175</v>
      </c>
      <c r="H7992" s="2" t="s">
        <v>1551</v>
      </c>
      <c r="I7992" s="2">
        <v>0</v>
      </c>
      <c r="J7992" s="2">
        <v>0</v>
      </c>
      <c r="K7992" s="4">
        <v>2050000000000</v>
      </c>
      <c r="L7992" s="3">
        <v>44958</v>
      </c>
      <c r="M7992" s="3">
        <v>47239</v>
      </c>
      <c r="N7992" s="2" t="s">
        <v>395</v>
      </c>
    </row>
    <row r="7993" spans="2:14" x14ac:dyDescent="0.25">
      <c r="B7993" s="2" t="s">
        <v>6246</v>
      </c>
      <c r="C7993" s="2" t="s">
        <v>6247</v>
      </c>
      <c r="D7993" s="2" t="s">
        <v>1367</v>
      </c>
      <c r="E7993" s="2" t="s">
        <v>17</v>
      </c>
      <c r="F7993" s="2" t="s">
        <v>18</v>
      </c>
      <c r="G7993" s="2" t="s">
        <v>175</v>
      </c>
      <c r="H7993" s="2" t="s">
        <v>1551</v>
      </c>
      <c r="I7993" s="2">
        <v>133</v>
      </c>
      <c r="J7993" s="2">
        <v>0</v>
      </c>
      <c r="K7993" s="4">
        <v>204000000000</v>
      </c>
      <c r="L7993" s="3">
        <v>44958</v>
      </c>
      <c r="M7993" s="3">
        <v>47331</v>
      </c>
      <c r="N7993" s="2" t="s">
        <v>395</v>
      </c>
    </row>
    <row r="7994" spans="2:14" x14ac:dyDescent="0.25">
      <c r="B7994" s="2" t="s">
        <v>6246</v>
      </c>
      <c r="C7994" s="2" t="s">
        <v>6247</v>
      </c>
      <c r="D7994" s="2" t="s">
        <v>1367</v>
      </c>
      <c r="E7994" s="2" t="s">
        <v>17</v>
      </c>
      <c r="F7994" s="2" t="s">
        <v>18</v>
      </c>
      <c r="G7994" s="2" t="s">
        <v>175</v>
      </c>
      <c r="H7994" s="2" t="s">
        <v>1551</v>
      </c>
      <c r="I7994" s="2">
        <v>133</v>
      </c>
      <c r="J7994" s="2">
        <v>0</v>
      </c>
      <c r="K7994" s="4">
        <v>205000000000</v>
      </c>
      <c r="L7994" s="3">
        <v>44958</v>
      </c>
      <c r="M7994" s="3">
        <v>47696</v>
      </c>
      <c r="N7994" s="2" t="s">
        <v>395</v>
      </c>
    </row>
    <row r="7995" spans="2:14" x14ac:dyDescent="0.25">
      <c r="B7995" s="2" t="s">
        <v>6246</v>
      </c>
      <c r="C7995" s="2" t="s">
        <v>6247</v>
      </c>
      <c r="D7995" s="2" t="s">
        <v>1367</v>
      </c>
      <c r="E7995" s="2" t="s">
        <v>17</v>
      </c>
      <c r="F7995" s="2" t="s">
        <v>18</v>
      </c>
      <c r="G7995" s="2" t="s">
        <v>175</v>
      </c>
      <c r="H7995" s="2" t="s">
        <v>1551</v>
      </c>
      <c r="I7995" s="2">
        <v>133</v>
      </c>
      <c r="J7995" s="2">
        <v>133</v>
      </c>
      <c r="K7995" s="2">
        <v>205250838142</v>
      </c>
      <c r="L7995" s="3">
        <v>45890</v>
      </c>
      <c r="M7995" s="3">
        <v>47696</v>
      </c>
      <c r="N7995" s="2" t="s">
        <v>395</v>
      </c>
    </row>
    <row r="7996" spans="2:14" x14ac:dyDescent="0.25">
      <c r="B7996" s="2" t="s">
        <v>6246</v>
      </c>
      <c r="C7996" s="2" t="s">
        <v>6247</v>
      </c>
      <c r="D7996" s="2" t="s">
        <v>1367</v>
      </c>
      <c r="E7996" s="2" t="s">
        <v>17</v>
      </c>
      <c r="F7996" s="2" t="s">
        <v>18</v>
      </c>
      <c r="G7996" s="2" t="s">
        <v>175</v>
      </c>
      <c r="H7996" s="2" t="s">
        <v>1551</v>
      </c>
      <c r="I7996" s="2">
        <v>133</v>
      </c>
      <c r="J7996" s="2">
        <v>0</v>
      </c>
      <c r="K7996" s="2">
        <v>205250838142</v>
      </c>
      <c r="L7996" s="3">
        <v>45906</v>
      </c>
      <c r="M7996" s="3">
        <v>47635</v>
      </c>
      <c r="N7996" s="2" t="s">
        <v>395</v>
      </c>
    </row>
    <row r="7997" spans="2:14" x14ac:dyDescent="0.25">
      <c r="B7997" s="2" t="s">
        <v>6246</v>
      </c>
      <c r="C7997" s="2" t="s">
        <v>6247</v>
      </c>
      <c r="D7997" s="2" t="s">
        <v>1367</v>
      </c>
      <c r="E7997" s="2" t="s">
        <v>181</v>
      </c>
      <c r="F7997" s="2" t="s">
        <v>18</v>
      </c>
      <c r="G7997" s="2" t="s">
        <v>175</v>
      </c>
      <c r="H7997" s="2" t="s">
        <v>1551</v>
      </c>
      <c r="I7997" s="2">
        <v>133</v>
      </c>
      <c r="J7997" s="2">
        <v>0</v>
      </c>
      <c r="K7997" s="4">
        <v>205000000000</v>
      </c>
      <c r="L7997" s="3">
        <v>44958</v>
      </c>
      <c r="M7997" s="3">
        <v>47696</v>
      </c>
      <c r="N7997" s="2" t="s">
        <v>395</v>
      </c>
    </row>
    <row r="7998" spans="2:14" x14ac:dyDescent="0.25">
      <c r="B7998" s="2" t="s">
        <v>6248</v>
      </c>
      <c r="C7998" s="2" t="s">
        <v>6249</v>
      </c>
      <c r="D7998" s="2" t="s">
        <v>16</v>
      </c>
      <c r="E7998" s="2" t="s">
        <v>17</v>
      </c>
      <c r="F7998" s="2" t="s">
        <v>18</v>
      </c>
      <c r="G7998" s="2" t="s">
        <v>19</v>
      </c>
      <c r="H7998" s="2" t="s">
        <v>6250</v>
      </c>
      <c r="I7998" s="2">
        <v>170</v>
      </c>
      <c r="J7998" s="2">
        <v>0</v>
      </c>
      <c r="K7998" s="2">
        <v>20250618</v>
      </c>
      <c r="L7998" s="3">
        <v>45922</v>
      </c>
      <c r="M7998" s="3">
        <v>46997</v>
      </c>
      <c r="N7998" s="2" t="s">
        <v>6251</v>
      </c>
    </row>
    <row r="7999" spans="2:14" x14ac:dyDescent="0.25">
      <c r="B7999" s="2" t="s">
        <v>6248</v>
      </c>
      <c r="C7999" s="2" t="s">
        <v>6249</v>
      </c>
      <c r="D7999" s="2" t="s">
        <v>16</v>
      </c>
      <c r="E7999" s="2" t="s">
        <v>17</v>
      </c>
      <c r="F7999" s="2" t="s">
        <v>18</v>
      </c>
      <c r="G7999" s="2" t="s">
        <v>19</v>
      </c>
      <c r="H7999" s="2" t="s">
        <v>6250</v>
      </c>
      <c r="I7999" s="2">
        <v>170</v>
      </c>
      <c r="J7999" s="2">
        <v>170</v>
      </c>
      <c r="K7999" s="2" t="s">
        <v>6252</v>
      </c>
      <c r="L7999" s="3">
        <v>46125</v>
      </c>
      <c r="M7999" s="3">
        <v>47209</v>
      </c>
      <c r="N7999" s="2" t="s">
        <v>6251</v>
      </c>
    </row>
    <row r="8000" spans="2:14" x14ac:dyDescent="0.25">
      <c r="B8000" s="2" t="s">
        <v>6253</v>
      </c>
      <c r="C8000" s="2" t="s">
        <v>6254</v>
      </c>
      <c r="D8000" s="2" t="s">
        <v>16</v>
      </c>
      <c r="E8000" s="2" t="s">
        <v>17</v>
      </c>
      <c r="F8000" s="2" t="s">
        <v>18</v>
      </c>
      <c r="G8000" s="2" t="s">
        <v>19</v>
      </c>
      <c r="H8000" s="2" t="s">
        <v>6250</v>
      </c>
      <c r="I8000" s="2">
        <v>386</v>
      </c>
      <c r="J8000" s="2">
        <v>0</v>
      </c>
      <c r="K8000" s="2">
        <v>2025</v>
      </c>
      <c r="L8000" s="3">
        <v>45922</v>
      </c>
      <c r="M8000" s="3">
        <v>46997</v>
      </c>
      <c r="N8000" s="2" t="s">
        <v>6251</v>
      </c>
    </row>
    <row r="8001" spans="2:14" x14ac:dyDescent="0.25">
      <c r="B8001" s="2" t="s">
        <v>6253</v>
      </c>
      <c r="C8001" s="2" t="s">
        <v>6254</v>
      </c>
      <c r="D8001" s="2" t="s">
        <v>16</v>
      </c>
      <c r="E8001" s="2" t="s">
        <v>17</v>
      </c>
      <c r="F8001" s="2" t="s">
        <v>18</v>
      </c>
      <c r="G8001" s="2" t="s">
        <v>19</v>
      </c>
      <c r="H8001" s="2" t="s">
        <v>6250</v>
      </c>
      <c r="I8001" s="2">
        <v>386</v>
      </c>
      <c r="J8001" s="2">
        <v>6</v>
      </c>
      <c r="K8001" s="2" t="s">
        <v>724</v>
      </c>
      <c r="L8001" s="3">
        <v>45926</v>
      </c>
      <c r="M8001" s="3">
        <v>46997</v>
      </c>
      <c r="N8001" s="2" t="s">
        <v>6251</v>
      </c>
    </row>
    <row r="8002" spans="2:14" x14ac:dyDescent="0.25">
      <c r="B8002" s="2" t="s">
        <v>6253</v>
      </c>
      <c r="C8002" s="2" t="s">
        <v>6254</v>
      </c>
      <c r="D8002" s="2" t="s">
        <v>16</v>
      </c>
      <c r="E8002" s="2" t="s">
        <v>17</v>
      </c>
      <c r="F8002" s="2" t="s">
        <v>18</v>
      </c>
      <c r="G8002" s="2" t="s">
        <v>19</v>
      </c>
      <c r="H8002" s="2" t="s">
        <v>6250</v>
      </c>
      <c r="I8002" s="2">
        <v>386</v>
      </c>
      <c r="J8002" s="2">
        <v>380</v>
      </c>
      <c r="K8002" s="2" t="s">
        <v>6252</v>
      </c>
      <c r="L8002" s="3">
        <v>46181</v>
      </c>
      <c r="M8002" s="3">
        <v>47119</v>
      </c>
      <c r="N8002" s="2" t="s">
        <v>6251</v>
      </c>
    </row>
    <row r="8003" spans="2:14" x14ac:dyDescent="0.25">
      <c r="B8003" s="2" t="s">
        <v>6253</v>
      </c>
      <c r="C8003" s="2" t="s">
        <v>6254</v>
      </c>
      <c r="D8003" s="2" t="s">
        <v>16</v>
      </c>
      <c r="E8003" s="2" t="s">
        <v>17</v>
      </c>
      <c r="F8003" s="2" t="s">
        <v>18</v>
      </c>
      <c r="G8003" s="2" t="s">
        <v>19</v>
      </c>
      <c r="H8003" s="2" t="s">
        <v>6250</v>
      </c>
      <c r="I8003" s="2">
        <v>386</v>
      </c>
      <c r="J8003" s="2">
        <v>0</v>
      </c>
      <c r="K8003" s="2" t="s">
        <v>6255</v>
      </c>
      <c r="L8003" s="2" t="s">
        <v>30</v>
      </c>
      <c r="M8003" s="2" t="s">
        <v>30</v>
      </c>
      <c r="N8003" s="2" t="s">
        <v>6251</v>
      </c>
    </row>
    <row r="8004" spans="2:14" x14ac:dyDescent="0.25">
      <c r="B8004" s="2" t="s">
        <v>6256</v>
      </c>
      <c r="C8004" s="2" t="s">
        <v>6257</v>
      </c>
      <c r="D8004" s="2" t="s">
        <v>16</v>
      </c>
      <c r="E8004" s="2" t="s">
        <v>17</v>
      </c>
      <c r="F8004" s="2" t="s">
        <v>18</v>
      </c>
      <c r="G8004" s="2" t="s">
        <v>19</v>
      </c>
      <c r="H8004" s="2" t="s">
        <v>6250</v>
      </c>
      <c r="I8004" s="2">
        <v>5080</v>
      </c>
      <c r="J8004" s="2">
        <v>0</v>
      </c>
      <c r="K8004" s="2">
        <v>20250618</v>
      </c>
      <c r="L8004" s="3">
        <v>45944</v>
      </c>
      <c r="M8004" s="3">
        <v>47027</v>
      </c>
      <c r="N8004" s="2" t="s">
        <v>6251</v>
      </c>
    </row>
    <row r="8005" spans="2:14" x14ac:dyDescent="0.25">
      <c r="B8005" s="2" t="s">
        <v>6256</v>
      </c>
      <c r="C8005" s="2" t="s">
        <v>6257</v>
      </c>
      <c r="D8005" s="2" t="s">
        <v>16</v>
      </c>
      <c r="E8005" s="2" t="s">
        <v>17</v>
      </c>
      <c r="F8005" s="2" t="s">
        <v>18</v>
      </c>
      <c r="G8005" s="2" t="s">
        <v>19</v>
      </c>
      <c r="H8005" s="2" t="s">
        <v>6250</v>
      </c>
      <c r="I8005" s="2">
        <v>5080</v>
      </c>
      <c r="J8005" s="2">
        <v>0</v>
      </c>
      <c r="K8005" s="2" t="s">
        <v>6252</v>
      </c>
      <c r="L8005" s="3">
        <v>46067</v>
      </c>
      <c r="M8005" s="3">
        <v>47119</v>
      </c>
      <c r="N8005" s="2" t="s">
        <v>6251</v>
      </c>
    </row>
    <row r="8006" spans="2:14" x14ac:dyDescent="0.25">
      <c r="B8006" s="2" t="s">
        <v>6256</v>
      </c>
      <c r="C8006" s="2" t="s">
        <v>6257</v>
      </c>
      <c r="D8006" s="2" t="s">
        <v>16</v>
      </c>
      <c r="E8006" s="2" t="s">
        <v>17</v>
      </c>
      <c r="F8006" s="2" t="s">
        <v>18</v>
      </c>
      <c r="G8006" s="2" t="s">
        <v>19</v>
      </c>
      <c r="H8006" s="2" t="s">
        <v>6250</v>
      </c>
      <c r="I8006" s="2">
        <v>5080</v>
      </c>
      <c r="J8006" s="2">
        <v>5080</v>
      </c>
      <c r="K8006" s="2" t="s">
        <v>6252</v>
      </c>
      <c r="L8006" s="3">
        <v>46181</v>
      </c>
      <c r="M8006" s="3">
        <v>47239</v>
      </c>
      <c r="N8006" s="2" t="s">
        <v>6251</v>
      </c>
    </row>
    <row r="8007" spans="2:14" x14ac:dyDescent="0.25">
      <c r="B8007" s="2" t="s">
        <v>6256</v>
      </c>
      <c r="C8007" s="2" t="s">
        <v>6257</v>
      </c>
      <c r="D8007" s="2" t="s">
        <v>16</v>
      </c>
      <c r="E8007" s="2" t="s">
        <v>1191</v>
      </c>
      <c r="F8007" s="2" t="s">
        <v>18</v>
      </c>
      <c r="G8007" s="2" t="s">
        <v>19</v>
      </c>
      <c r="H8007" s="2" t="s">
        <v>6250</v>
      </c>
      <c r="I8007" s="2">
        <v>5080</v>
      </c>
      <c r="J8007" s="2">
        <v>0</v>
      </c>
      <c r="K8007" s="2">
        <v>20250618</v>
      </c>
      <c r="L8007" s="3">
        <v>45944</v>
      </c>
      <c r="M8007" s="3">
        <v>47027</v>
      </c>
      <c r="N8007" s="2" t="s">
        <v>6251</v>
      </c>
    </row>
    <row r="8008" spans="2:14" x14ac:dyDescent="0.25">
      <c r="B8008" s="2" t="s">
        <v>6258</v>
      </c>
      <c r="C8008" s="2" t="s">
        <v>6259</v>
      </c>
      <c r="D8008" s="2" t="s">
        <v>41</v>
      </c>
      <c r="E8008" s="2" t="s">
        <v>17</v>
      </c>
      <c r="F8008" s="2" t="s">
        <v>18</v>
      </c>
      <c r="G8008" s="2" t="s">
        <v>90</v>
      </c>
      <c r="H8008" s="2" t="s">
        <v>6260</v>
      </c>
      <c r="I8008" s="2">
        <v>0</v>
      </c>
      <c r="J8008" s="2">
        <v>0</v>
      </c>
      <c r="K8008" s="2" t="s">
        <v>6261</v>
      </c>
      <c r="L8008" s="3">
        <v>46133</v>
      </c>
      <c r="M8008" s="3">
        <v>47178</v>
      </c>
      <c r="N8008" s="2" t="s">
        <v>21</v>
      </c>
    </row>
    <row r="8009" spans="2:14" x14ac:dyDescent="0.25">
      <c r="B8009" s="2" t="s">
        <v>6262</v>
      </c>
      <c r="C8009" s="2" t="s">
        <v>6263</v>
      </c>
      <c r="D8009" s="2" t="s">
        <v>41</v>
      </c>
      <c r="E8009" s="2" t="s">
        <v>17</v>
      </c>
      <c r="F8009" s="2" t="s">
        <v>18</v>
      </c>
      <c r="G8009" s="2" t="s">
        <v>90</v>
      </c>
      <c r="H8009" s="2" t="s">
        <v>6241</v>
      </c>
      <c r="I8009" s="2">
        <v>0</v>
      </c>
      <c r="J8009" s="2">
        <v>0</v>
      </c>
      <c r="K8009" s="2">
        <v>60227021</v>
      </c>
      <c r="L8009" s="3">
        <v>46170</v>
      </c>
      <c r="M8009" s="3">
        <v>47880</v>
      </c>
      <c r="N8009" s="2" t="s">
        <v>128</v>
      </c>
    </row>
    <row r="8010" spans="2:14" x14ac:dyDescent="0.25">
      <c r="B8010" s="2" t="s">
        <v>6264</v>
      </c>
      <c r="C8010" s="2" t="s">
        <v>1557</v>
      </c>
      <c r="D8010" s="2" t="s">
        <v>41</v>
      </c>
      <c r="E8010" s="2" t="s">
        <v>17</v>
      </c>
      <c r="F8010" s="2" t="s">
        <v>300</v>
      </c>
      <c r="G8010" s="2" t="s">
        <v>1558</v>
      </c>
      <c r="H8010" s="2" t="s">
        <v>1559</v>
      </c>
      <c r="I8010" s="2">
        <v>1189</v>
      </c>
      <c r="J8010" s="2">
        <v>0</v>
      </c>
      <c r="K8010" s="2">
        <v>240032504</v>
      </c>
      <c r="L8010" s="3">
        <v>45770</v>
      </c>
      <c r="M8010" s="3">
        <v>46303</v>
      </c>
      <c r="N8010" s="2" t="s">
        <v>1393</v>
      </c>
    </row>
    <row r="8011" spans="2:14" x14ac:dyDescent="0.25">
      <c r="B8011" s="2" t="s">
        <v>6264</v>
      </c>
      <c r="C8011" s="2" t="s">
        <v>1557</v>
      </c>
      <c r="D8011" s="2" t="s">
        <v>41</v>
      </c>
      <c r="E8011" s="2" t="s">
        <v>17</v>
      </c>
      <c r="F8011" s="2" t="s">
        <v>300</v>
      </c>
      <c r="G8011" s="2" t="s">
        <v>1558</v>
      </c>
      <c r="H8011" s="2" t="s">
        <v>1559</v>
      </c>
      <c r="I8011" s="2">
        <v>1189</v>
      </c>
      <c r="J8011" s="2">
        <v>0</v>
      </c>
      <c r="K8011" s="2">
        <v>240032604</v>
      </c>
      <c r="L8011" s="3">
        <v>46108</v>
      </c>
      <c r="M8011" s="3">
        <v>46648</v>
      </c>
      <c r="N8011" s="2" t="s">
        <v>1393</v>
      </c>
    </row>
    <row r="8012" spans="2:14" x14ac:dyDescent="0.25">
      <c r="B8012" s="2" t="s">
        <v>6264</v>
      </c>
      <c r="C8012" s="2" t="s">
        <v>1557</v>
      </c>
      <c r="D8012" s="2" t="s">
        <v>41</v>
      </c>
      <c r="E8012" s="2" t="s">
        <v>17</v>
      </c>
      <c r="F8012" s="2" t="s">
        <v>300</v>
      </c>
      <c r="G8012" s="2" t="s">
        <v>1558</v>
      </c>
      <c r="H8012" s="2" t="s">
        <v>1559</v>
      </c>
      <c r="I8012" s="2">
        <v>1189</v>
      </c>
      <c r="J8012" s="2">
        <v>0</v>
      </c>
      <c r="K8012" s="2">
        <v>240032606</v>
      </c>
      <c r="L8012" s="3">
        <v>46108</v>
      </c>
      <c r="M8012" s="3">
        <v>46648</v>
      </c>
      <c r="N8012" s="2" t="s">
        <v>1393</v>
      </c>
    </row>
    <row r="8013" spans="2:14" x14ac:dyDescent="0.25">
      <c r="B8013" s="2" t="s">
        <v>6264</v>
      </c>
      <c r="C8013" s="2" t="s">
        <v>1557</v>
      </c>
      <c r="D8013" s="2" t="s">
        <v>41</v>
      </c>
      <c r="E8013" s="2" t="s">
        <v>17</v>
      </c>
      <c r="F8013" s="2" t="s">
        <v>300</v>
      </c>
      <c r="G8013" s="2" t="s">
        <v>1558</v>
      </c>
      <c r="H8013" s="2" t="s">
        <v>1559</v>
      </c>
      <c r="I8013" s="2">
        <v>1189</v>
      </c>
      <c r="J8013" s="2">
        <v>0</v>
      </c>
      <c r="K8013" s="2">
        <v>240052511</v>
      </c>
      <c r="L8013" s="3">
        <v>45803</v>
      </c>
      <c r="M8013" s="3">
        <v>46333</v>
      </c>
      <c r="N8013" s="2" t="s">
        <v>1393</v>
      </c>
    </row>
    <row r="8014" spans="2:14" x14ac:dyDescent="0.25">
      <c r="B8014" s="2" t="s">
        <v>6264</v>
      </c>
      <c r="C8014" s="2" t="s">
        <v>1557</v>
      </c>
      <c r="D8014" s="2" t="s">
        <v>41</v>
      </c>
      <c r="E8014" s="2" t="s">
        <v>17</v>
      </c>
      <c r="F8014" s="2" t="s">
        <v>300</v>
      </c>
      <c r="G8014" s="2" t="s">
        <v>1558</v>
      </c>
      <c r="H8014" s="2" t="s">
        <v>1559</v>
      </c>
      <c r="I8014" s="2">
        <v>1189</v>
      </c>
      <c r="J8014" s="2">
        <v>0</v>
      </c>
      <c r="K8014" s="2">
        <v>240052512</v>
      </c>
      <c r="L8014" s="3">
        <v>45825</v>
      </c>
      <c r="M8014" s="3">
        <v>46370</v>
      </c>
      <c r="N8014" s="2" t="s">
        <v>1393</v>
      </c>
    </row>
    <row r="8015" spans="2:14" x14ac:dyDescent="0.25">
      <c r="B8015" s="2" t="s">
        <v>6264</v>
      </c>
      <c r="C8015" s="2" t="s">
        <v>1557</v>
      </c>
      <c r="D8015" s="2" t="s">
        <v>41</v>
      </c>
      <c r="E8015" s="2" t="s">
        <v>17</v>
      </c>
      <c r="F8015" s="2" t="s">
        <v>300</v>
      </c>
      <c r="G8015" s="2" t="s">
        <v>1558</v>
      </c>
      <c r="H8015" s="2" t="s">
        <v>1559</v>
      </c>
      <c r="I8015" s="2">
        <v>1189</v>
      </c>
      <c r="J8015" s="2">
        <v>0</v>
      </c>
      <c r="K8015" s="2">
        <v>240052513</v>
      </c>
      <c r="L8015" s="3">
        <v>45822</v>
      </c>
      <c r="M8015" s="3">
        <v>46367</v>
      </c>
      <c r="N8015" s="2" t="s">
        <v>1393</v>
      </c>
    </row>
    <row r="8016" spans="2:14" x14ac:dyDescent="0.25">
      <c r="B8016" s="2" t="s">
        <v>6264</v>
      </c>
      <c r="C8016" s="2" t="s">
        <v>1557</v>
      </c>
      <c r="D8016" s="2" t="s">
        <v>41</v>
      </c>
      <c r="E8016" s="2" t="s">
        <v>17</v>
      </c>
      <c r="F8016" s="2" t="s">
        <v>300</v>
      </c>
      <c r="G8016" s="2" t="s">
        <v>1558</v>
      </c>
      <c r="H8016" s="2" t="s">
        <v>1559</v>
      </c>
      <c r="I8016" s="2">
        <v>1189</v>
      </c>
      <c r="J8016" s="2">
        <v>360</v>
      </c>
      <c r="K8016" s="2">
        <v>24005260019</v>
      </c>
      <c r="L8016" s="3">
        <v>46205</v>
      </c>
      <c r="M8016" s="3">
        <v>46714</v>
      </c>
      <c r="N8016" s="2" t="s">
        <v>1393</v>
      </c>
    </row>
    <row r="8017" spans="2:14" x14ac:dyDescent="0.25">
      <c r="B8017" s="2" t="s">
        <v>6264</v>
      </c>
      <c r="C8017" s="2" t="s">
        <v>1557</v>
      </c>
      <c r="D8017" s="2" t="s">
        <v>41</v>
      </c>
      <c r="E8017" s="2" t="s">
        <v>17</v>
      </c>
      <c r="F8017" s="2" t="s">
        <v>300</v>
      </c>
      <c r="G8017" s="2" t="s">
        <v>1558</v>
      </c>
      <c r="H8017" s="2" t="s">
        <v>1559</v>
      </c>
      <c r="I8017" s="2">
        <v>1189</v>
      </c>
      <c r="J8017" s="2">
        <v>829</v>
      </c>
      <c r="K8017" s="2">
        <v>24005260021</v>
      </c>
      <c r="L8017" s="3">
        <v>46197</v>
      </c>
      <c r="M8017" s="3">
        <v>46721</v>
      </c>
      <c r="N8017" s="2" t="s">
        <v>1393</v>
      </c>
    </row>
    <row r="8018" spans="2:14" x14ac:dyDescent="0.25">
      <c r="B8018" s="2" t="s">
        <v>6264</v>
      </c>
      <c r="C8018" s="2" t="s">
        <v>1557</v>
      </c>
      <c r="D8018" s="2" t="s">
        <v>41</v>
      </c>
      <c r="E8018" s="2" t="s">
        <v>17</v>
      </c>
      <c r="F8018" s="2" t="s">
        <v>300</v>
      </c>
      <c r="G8018" s="2" t="s">
        <v>1558</v>
      </c>
      <c r="H8018" s="2" t="s">
        <v>1559</v>
      </c>
      <c r="I8018" s="2">
        <v>1189</v>
      </c>
      <c r="J8018" s="2">
        <v>0</v>
      </c>
      <c r="K8018" s="2">
        <v>240072522</v>
      </c>
      <c r="L8018" s="3">
        <v>45857</v>
      </c>
      <c r="M8018" s="3">
        <v>46399</v>
      </c>
      <c r="N8018" s="2" t="s">
        <v>1393</v>
      </c>
    </row>
    <row r="8019" spans="2:14" x14ac:dyDescent="0.25">
      <c r="B8019" s="2" t="s">
        <v>6264</v>
      </c>
      <c r="C8019" s="2" t="s">
        <v>1557</v>
      </c>
      <c r="D8019" s="2" t="s">
        <v>41</v>
      </c>
      <c r="E8019" s="2" t="s">
        <v>17</v>
      </c>
      <c r="F8019" s="2" t="s">
        <v>300</v>
      </c>
      <c r="G8019" s="2" t="s">
        <v>1558</v>
      </c>
      <c r="H8019" s="2" t="s">
        <v>1559</v>
      </c>
      <c r="I8019" s="2">
        <v>1189</v>
      </c>
      <c r="J8019" s="2">
        <v>0</v>
      </c>
      <c r="K8019" s="2">
        <v>240082530</v>
      </c>
      <c r="L8019" s="3">
        <v>45912</v>
      </c>
      <c r="M8019" s="3">
        <v>46454</v>
      </c>
      <c r="N8019" s="2" t="s">
        <v>1393</v>
      </c>
    </row>
    <row r="8020" spans="2:14" x14ac:dyDescent="0.25">
      <c r="B8020" s="2" t="s">
        <v>6264</v>
      </c>
      <c r="C8020" s="2" t="s">
        <v>1557</v>
      </c>
      <c r="D8020" s="2" t="s">
        <v>41</v>
      </c>
      <c r="E8020" s="2" t="s">
        <v>17</v>
      </c>
      <c r="F8020" s="2" t="s">
        <v>300</v>
      </c>
      <c r="G8020" s="2" t="s">
        <v>1558</v>
      </c>
      <c r="H8020" s="2" t="s">
        <v>1559</v>
      </c>
      <c r="I8020" s="2">
        <v>1189</v>
      </c>
      <c r="J8020" s="2">
        <v>0</v>
      </c>
      <c r="K8020" s="2">
        <v>240112405</v>
      </c>
      <c r="L8020" s="3">
        <v>45693</v>
      </c>
      <c r="M8020" s="3">
        <v>46233</v>
      </c>
      <c r="N8020" s="2" t="s">
        <v>1393</v>
      </c>
    </row>
    <row r="8021" spans="2:14" x14ac:dyDescent="0.25">
      <c r="B8021" s="2" t="s">
        <v>6264</v>
      </c>
      <c r="C8021" s="2" t="s">
        <v>1557</v>
      </c>
      <c r="D8021" s="2" t="s">
        <v>41</v>
      </c>
      <c r="E8021" s="2" t="s">
        <v>17</v>
      </c>
      <c r="F8021" s="2" t="s">
        <v>300</v>
      </c>
      <c r="G8021" s="2" t="s">
        <v>1558</v>
      </c>
      <c r="H8021" s="2" t="s">
        <v>1559</v>
      </c>
      <c r="I8021" s="2">
        <v>1189</v>
      </c>
      <c r="J8021" s="2">
        <v>0</v>
      </c>
      <c r="K8021" s="2">
        <v>240122408</v>
      </c>
      <c r="L8021" s="3">
        <v>45670</v>
      </c>
      <c r="M8021" s="3">
        <v>46211</v>
      </c>
      <c r="N8021" s="2" t="s">
        <v>1393</v>
      </c>
    </row>
    <row r="8022" spans="2:14" x14ac:dyDescent="0.25">
      <c r="B8022" s="2" t="s">
        <v>6264</v>
      </c>
      <c r="C8022" s="2" t="s">
        <v>1557</v>
      </c>
      <c r="D8022" s="2" t="s">
        <v>41</v>
      </c>
      <c r="E8022" s="2" t="s">
        <v>17</v>
      </c>
      <c r="F8022" s="2" t="s">
        <v>300</v>
      </c>
      <c r="G8022" s="2" t="s">
        <v>1558</v>
      </c>
      <c r="H8022" s="2" t="s">
        <v>1559</v>
      </c>
      <c r="I8022" s="2">
        <v>1189</v>
      </c>
      <c r="J8022" s="2">
        <v>0</v>
      </c>
      <c r="K8022" s="2">
        <v>2402011132</v>
      </c>
      <c r="L8022" s="3">
        <v>45918</v>
      </c>
      <c r="M8022" s="3">
        <v>46455</v>
      </c>
      <c r="N8022" s="2" t="s">
        <v>1393</v>
      </c>
    </row>
    <row r="8023" spans="2:14" x14ac:dyDescent="0.25">
      <c r="B8023" s="2" t="s">
        <v>6264</v>
      </c>
      <c r="C8023" s="2" t="s">
        <v>1557</v>
      </c>
      <c r="D8023" s="2" t="s">
        <v>41</v>
      </c>
      <c r="E8023" s="2" t="s">
        <v>17</v>
      </c>
      <c r="F8023" s="2" t="s">
        <v>300</v>
      </c>
      <c r="G8023" s="2" t="s">
        <v>1558</v>
      </c>
      <c r="H8023" s="2" t="s">
        <v>1559</v>
      </c>
      <c r="I8023" s="2">
        <v>1189</v>
      </c>
      <c r="J8023" s="2">
        <v>0</v>
      </c>
      <c r="K8023" s="2">
        <v>240210542</v>
      </c>
      <c r="L8023" s="3">
        <v>45918</v>
      </c>
      <c r="M8023" s="3">
        <v>46455</v>
      </c>
      <c r="N8023" s="2" t="s">
        <v>1393</v>
      </c>
    </row>
    <row r="8024" spans="2:14" x14ac:dyDescent="0.25">
      <c r="B8024" s="2" t="s">
        <v>6264</v>
      </c>
      <c r="C8024" s="2" t="s">
        <v>1557</v>
      </c>
      <c r="D8024" s="2" t="s">
        <v>41</v>
      </c>
      <c r="E8024" s="2" t="s">
        <v>17</v>
      </c>
      <c r="F8024" s="2" t="s">
        <v>300</v>
      </c>
      <c r="G8024" s="2" t="s">
        <v>1558</v>
      </c>
      <c r="H8024" s="2" t="s">
        <v>1559</v>
      </c>
      <c r="I8024" s="2">
        <v>1189</v>
      </c>
      <c r="J8024" s="2">
        <v>0</v>
      </c>
      <c r="K8024" s="2">
        <v>240231013</v>
      </c>
      <c r="L8024" s="3">
        <v>44958</v>
      </c>
      <c r="M8024" s="3">
        <v>46056</v>
      </c>
      <c r="N8024" s="2" t="s">
        <v>1393</v>
      </c>
    </row>
    <row r="8025" spans="2:14" x14ac:dyDescent="0.25">
      <c r="B8025" s="2" t="s">
        <v>6264</v>
      </c>
      <c r="C8025" s="2" t="s">
        <v>1557</v>
      </c>
      <c r="D8025" s="2" t="s">
        <v>41</v>
      </c>
      <c r="E8025" s="2" t="s">
        <v>17</v>
      </c>
      <c r="F8025" s="2" t="s">
        <v>300</v>
      </c>
      <c r="G8025" s="2" t="s">
        <v>1558</v>
      </c>
      <c r="H8025" s="2" t="s">
        <v>1559</v>
      </c>
      <c r="I8025" s="2">
        <v>1189</v>
      </c>
      <c r="J8025" s="2">
        <v>0</v>
      </c>
      <c r="K8025" s="2">
        <v>240250209</v>
      </c>
      <c r="L8025" s="3">
        <v>45912</v>
      </c>
      <c r="M8025" s="3">
        <v>46311</v>
      </c>
      <c r="N8025" s="2" t="s">
        <v>1393</v>
      </c>
    </row>
    <row r="8026" spans="2:14" x14ac:dyDescent="0.25">
      <c r="B8026" s="2" t="s">
        <v>6264</v>
      </c>
      <c r="C8026" s="2" t="s">
        <v>1557</v>
      </c>
      <c r="D8026" s="2" t="s">
        <v>41</v>
      </c>
      <c r="E8026" s="2" t="s">
        <v>17</v>
      </c>
      <c r="F8026" s="2" t="s">
        <v>300</v>
      </c>
      <c r="G8026" s="2" t="s">
        <v>1558</v>
      </c>
      <c r="H8026" s="2" t="s">
        <v>1559</v>
      </c>
      <c r="I8026" s="2">
        <v>1189</v>
      </c>
      <c r="J8026" s="2">
        <v>0</v>
      </c>
      <c r="K8026" s="2">
        <v>240250210</v>
      </c>
      <c r="L8026" s="3">
        <v>45775</v>
      </c>
      <c r="M8026" s="3">
        <v>46311</v>
      </c>
      <c r="N8026" s="2" t="s">
        <v>1393</v>
      </c>
    </row>
    <row r="8027" spans="2:14" x14ac:dyDescent="0.25">
      <c r="B8027" s="2" t="s">
        <v>6264</v>
      </c>
      <c r="C8027" s="2" t="s">
        <v>1557</v>
      </c>
      <c r="D8027" s="2" t="s">
        <v>41</v>
      </c>
      <c r="E8027" s="2" t="s">
        <v>17</v>
      </c>
      <c r="F8027" s="2" t="s">
        <v>300</v>
      </c>
      <c r="G8027" s="2" t="s">
        <v>1558</v>
      </c>
      <c r="H8027" s="2" t="s">
        <v>1559</v>
      </c>
      <c r="I8027" s="2">
        <v>1189</v>
      </c>
      <c r="J8027" s="2">
        <v>0</v>
      </c>
      <c r="K8027" s="2">
        <v>240250322</v>
      </c>
      <c r="L8027" s="3">
        <v>46087</v>
      </c>
      <c r="M8027" s="3">
        <v>46623</v>
      </c>
      <c r="N8027" s="2" t="s">
        <v>1393</v>
      </c>
    </row>
    <row r="8028" spans="2:14" x14ac:dyDescent="0.25">
      <c r="B8028" s="2" t="s">
        <v>6264</v>
      </c>
      <c r="C8028" s="2" t="s">
        <v>1557</v>
      </c>
      <c r="D8028" s="2" t="s">
        <v>41</v>
      </c>
      <c r="E8028" s="2" t="s">
        <v>17</v>
      </c>
      <c r="F8028" s="2" t="s">
        <v>300</v>
      </c>
      <c r="G8028" s="2" t="s">
        <v>1558</v>
      </c>
      <c r="H8028" s="2" t="s">
        <v>1559</v>
      </c>
      <c r="I8028" s="2">
        <v>1189</v>
      </c>
      <c r="J8028" s="2">
        <v>0</v>
      </c>
      <c r="K8028" s="2">
        <v>240250438</v>
      </c>
      <c r="L8028" s="3">
        <v>45848</v>
      </c>
      <c r="M8028" s="3">
        <v>46389</v>
      </c>
      <c r="N8028" s="2" t="s">
        <v>1393</v>
      </c>
    </row>
    <row r="8029" spans="2:14" x14ac:dyDescent="0.25">
      <c r="B8029" s="2" t="s">
        <v>6264</v>
      </c>
      <c r="C8029" s="2" t="s">
        <v>1557</v>
      </c>
      <c r="D8029" s="2" t="s">
        <v>41</v>
      </c>
      <c r="E8029" s="2" t="s">
        <v>17</v>
      </c>
      <c r="F8029" s="2" t="s">
        <v>300</v>
      </c>
      <c r="G8029" s="2" t="s">
        <v>1558</v>
      </c>
      <c r="H8029" s="2" t="s">
        <v>1559</v>
      </c>
      <c r="I8029" s="2">
        <v>1189</v>
      </c>
      <c r="J8029" s="2">
        <v>0</v>
      </c>
      <c r="K8029" s="2">
        <v>240250439</v>
      </c>
      <c r="L8029" s="3">
        <v>45848</v>
      </c>
      <c r="M8029" s="3">
        <v>46389</v>
      </c>
      <c r="N8029" s="2" t="s">
        <v>1393</v>
      </c>
    </row>
    <row r="8030" spans="2:14" x14ac:dyDescent="0.25">
      <c r="B8030" s="2" t="s">
        <v>6264</v>
      </c>
      <c r="C8030" s="2" t="s">
        <v>1557</v>
      </c>
      <c r="D8030" s="2" t="s">
        <v>41</v>
      </c>
      <c r="E8030" s="2" t="s">
        <v>17</v>
      </c>
      <c r="F8030" s="2" t="s">
        <v>300</v>
      </c>
      <c r="G8030" s="2" t="s">
        <v>1558</v>
      </c>
      <c r="H8030" s="2" t="s">
        <v>1559</v>
      </c>
      <c r="I8030" s="2">
        <v>1189</v>
      </c>
      <c r="J8030" s="2">
        <v>0</v>
      </c>
      <c r="K8030" s="2">
        <v>240250440</v>
      </c>
      <c r="L8030" s="3">
        <v>45848</v>
      </c>
      <c r="M8030" s="3">
        <v>46389</v>
      </c>
      <c r="N8030" s="2" t="s">
        <v>1393</v>
      </c>
    </row>
    <row r="8031" spans="2:14" x14ac:dyDescent="0.25">
      <c r="B8031" s="2" t="s">
        <v>6264</v>
      </c>
      <c r="C8031" s="2" t="s">
        <v>1557</v>
      </c>
      <c r="D8031" s="2" t="s">
        <v>41</v>
      </c>
      <c r="E8031" s="2" t="s">
        <v>17</v>
      </c>
      <c r="F8031" s="2" t="s">
        <v>300</v>
      </c>
      <c r="G8031" s="2" t="s">
        <v>1558</v>
      </c>
      <c r="H8031" s="2" t="s">
        <v>1559</v>
      </c>
      <c r="I8031" s="2">
        <v>1189</v>
      </c>
      <c r="J8031" s="2">
        <v>0</v>
      </c>
      <c r="K8031" s="2">
        <v>240250443</v>
      </c>
      <c r="L8031" s="3">
        <v>45848</v>
      </c>
      <c r="M8031" s="3">
        <v>46389</v>
      </c>
      <c r="N8031" s="2" t="s">
        <v>1393</v>
      </c>
    </row>
    <row r="8032" spans="2:14" x14ac:dyDescent="0.25">
      <c r="B8032" s="2" t="s">
        <v>6264</v>
      </c>
      <c r="C8032" s="2" t="s">
        <v>1557</v>
      </c>
      <c r="D8032" s="2" t="s">
        <v>41</v>
      </c>
      <c r="E8032" s="2" t="s">
        <v>17</v>
      </c>
      <c r="F8032" s="2" t="s">
        <v>300</v>
      </c>
      <c r="G8032" s="2" t="s">
        <v>1558</v>
      </c>
      <c r="H8032" s="2" t="s">
        <v>1559</v>
      </c>
      <c r="I8032" s="2">
        <v>1189</v>
      </c>
      <c r="J8032" s="2">
        <v>0</v>
      </c>
      <c r="K8032" s="2">
        <v>240250663</v>
      </c>
      <c r="L8032" s="3">
        <v>45903</v>
      </c>
      <c r="M8032" s="3">
        <v>46448</v>
      </c>
      <c r="N8032" s="2" t="s">
        <v>1393</v>
      </c>
    </row>
    <row r="8033" spans="2:14" x14ac:dyDescent="0.25">
      <c r="B8033" s="2" t="s">
        <v>6264</v>
      </c>
      <c r="C8033" s="2" t="s">
        <v>1557</v>
      </c>
      <c r="D8033" s="2" t="s">
        <v>41</v>
      </c>
      <c r="E8033" s="2" t="s">
        <v>181</v>
      </c>
      <c r="F8033" s="2" t="s">
        <v>300</v>
      </c>
      <c r="G8033" s="2" t="s">
        <v>1558</v>
      </c>
      <c r="H8033" s="2" t="s">
        <v>1559</v>
      </c>
      <c r="I8033" s="2">
        <v>1189</v>
      </c>
      <c r="J8033" s="2">
        <v>0</v>
      </c>
      <c r="K8033" s="2">
        <v>240052512</v>
      </c>
      <c r="L8033" s="3">
        <v>45825</v>
      </c>
      <c r="M8033" s="3">
        <v>46370</v>
      </c>
      <c r="N8033" s="2" t="s">
        <v>1393</v>
      </c>
    </row>
    <row r="8034" spans="2:14" x14ac:dyDescent="0.25">
      <c r="B8034" s="2" t="s">
        <v>6264</v>
      </c>
      <c r="C8034" s="2" t="s">
        <v>1557</v>
      </c>
      <c r="D8034" s="2" t="s">
        <v>41</v>
      </c>
      <c r="E8034" s="2" t="s">
        <v>181</v>
      </c>
      <c r="F8034" s="2" t="s">
        <v>300</v>
      </c>
      <c r="G8034" s="2" t="s">
        <v>1558</v>
      </c>
      <c r="H8034" s="2" t="s">
        <v>1559</v>
      </c>
      <c r="I8034" s="2">
        <v>1189</v>
      </c>
      <c r="J8034" s="2">
        <v>0</v>
      </c>
      <c r="K8034" s="2">
        <v>240052513</v>
      </c>
      <c r="L8034" s="3">
        <v>45822</v>
      </c>
      <c r="M8034" s="3">
        <v>46367</v>
      </c>
      <c r="N8034" s="2" t="s">
        <v>1393</v>
      </c>
    </row>
    <row r="8035" spans="2:14" x14ac:dyDescent="0.25">
      <c r="B8035" s="2" t="s">
        <v>6264</v>
      </c>
      <c r="C8035" s="2" t="s">
        <v>1557</v>
      </c>
      <c r="D8035" s="2" t="s">
        <v>41</v>
      </c>
      <c r="E8035" s="2" t="s">
        <v>181</v>
      </c>
      <c r="F8035" s="2" t="s">
        <v>300</v>
      </c>
      <c r="G8035" s="2" t="s">
        <v>1558</v>
      </c>
      <c r="H8035" s="2" t="s">
        <v>1559</v>
      </c>
      <c r="I8035" s="2">
        <v>1189</v>
      </c>
      <c r="J8035" s="2">
        <v>0</v>
      </c>
      <c r="K8035" s="2">
        <v>240250663</v>
      </c>
      <c r="L8035" s="3">
        <v>45903</v>
      </c>
      <c r="M8035" s="3">
        <v>46448</v>
      </c>
      <c r="N8035" s="2" t="s">
        <v>1393</v>
      </c>
    </row>
    <row r="8036" spans="2:14" hidden="1" x14ac:dyDescent="0.25">
      <c r="B8036" s="2" t="s">
        <v>6264</v>
      </c>
      <c r="C8036" s="2" t="s">
        <v>1557</v>
      </c>
      <c r="D8036" s="2" t="s">
        <v>41</v>
      </c>
      <c r="E8036" s="2" t="s">
        <v>233</v>
      </c>
      <c r="F8036" s="2" t="s">
        <v>300</v>
      </c>
      <c r="G8036" s="2" t="s">
        <v>1558</v>
      </c>
      <c r="H8036" s="2" t="s">
        <v>1559</v>
      </c>
      <c r="I8036" s="2">
        <v>1189</v>
      </c>
      <c r="J8036" s="2">
        <v>0</v>
      </c>
      <c r="K8036" s="2">
        <v>240122408</v>
      </c>
      <c r="L8036" s="3">
        <v>45670</v>
      </c>
      <c r="M8036" s="3">
        <v>46211</v>
      </c>
      <c r="N8036" s="2" t="s">
        <v>1393</v>
      </c>
    </row>
    <row r="8037" spans="2:14" hidden="1" x14ac:dyDescent="0.25">
      <c r="B8037" s="2" t="s">
        <v>6264</v>
      </c>
      <c r="C8037" s="2" t="s">
        <v>1557</v>
      </c>
      <c r="D8037" s="2" t="s">
        <v>41</v>
      </c>
      <c r="E8037" s="2" t="s">
        <v>233</v>
      </c>
      <c r="F8037" s="2" t="s">
        <v>300</v>
      </c>
      <c r="G8037" s="2" t="s">
        <v>1558</v>
      </c>
      <c r="H8037" s="2" t="s">
        <v>1559</v>
      </c>
      <c r="I8037" s="2">
        <v>1189</v>
      </c>
      <c r="J8037" s="2">
        <v>0</v>
      </c>
      <c r="K8037" s="2">
        <v>240231013</v>
      </c>
      <c r="L8037" s="3">
        <v>44958</v>
      </c>
      <c r="M8037" s="3">
        <v>46056</v>
      </c>
      <c r="N8037" s="2" t="s">
        <v>1393</v>
      </c>
    </row>
    <row r="8038" spans="2:14" x14ac:dyDescent="0.25">
      <c r="B8038" s="2" t="s">
        <v>6265</v>
      </c>
      <c r="C8038" s="2" t="s">
        <v>6266</v>
      </c>
      <c r="D8038" s="2" t="s">
        <v>41</v>
      </c>
      <c r="E8038" s="2" t="s">
        <v>17</v>
      </c>
      <c r="F8038" s="2" t="s">
        <v>300</v>
      </c>
      <c r="G8038" s="2" t="s">
        <v>1558</v>
      </c>
      <c r="H8038" s="2" t="s">
        <v>6267</v>
      </c>
      <c r="I8038" s="2">
        <v>2623</v>
      </c>
      <c r="J8038" s="2">
        <v>238</v>
      </c>
      <c r="K8038" s="2">
        <v>237012609</v>
      </c>
      <c r="L8038" s="3">
        <v>46195</v>
      </c>
      <c r="M8038" s="3">
        <v>46734</v>
      </c>
      <c r="N8038" s="2" t="s">
        <v>1393</v>
      </c>
    </row>
    <row r="8039" spans="2:14" x14ac:dyDescent="0.25">
      <c r="B8039" s="2" t="s">
        <v>6265</v>
      </c>
      <c r="C8039" s="2" t="s">
        <v>6266</v>
      </c>
      <c r="D8039" s="2" t="s">
        <v>41</v>
      </c>
      <c r="E8039" s="2" t="s">
        <v>17</v>
      </c>
      <c r="F8039" s="2" t="s">
        <v>300</v>
      </c>
      <c r="G8039" s="2" t="s">
        <v>1558</v>
      </c>
      <c r="H8039" s="2" t="s">
        <v>6267</v>
      </c>
      <c r="I8039" s="2">
        <v>2623</v>
      </c>
      <c r="J8039" s="2">
        <v>240</v>
      </c>
      <c r="K8039" s="2">
        <v>237022621</v>
      </c>
      <c r="L8039" s="3">
        <v>46195</v>
      </c>
      <c r="M8039" s="3">
        <v>46734</v>
      </c>
      <c r="N8039" s="2" t="s">
        <v>1393</v>
      </c>
    </row>
    <row r="8040" spans="2:14" x14ac:dyDescent="0.25">
      <c r="B8040" s="2" t="s">
        <v>6265</v>
      </c>
      <c r="C8040" s="2" t="s">
        <v>6266</v>
      </c>
      <c r="D8040" s="2" t="s">
        <v>41</v>
      </c>
      <c r="E8040" s="2" t="s">
        <v>17</v>
      </c>
      <c r="F8040" s="2" t="s">
        <v>300</v>
      </c>
      <c r="G8040" s="2" t="s">
        <v>1558</v>
      </c>
      <c r="H8040" s="2" t="s">
        <v>6267</v>
      </c>
      <c r="I8040" s="2">
        <v>2623</v>
      </c>
      <c r="J8040" s="2">
        <v>2</v>
      </c>
      <c r="K8040" s="2">
        <v>23703260026</v>
      </c>
      <c r="L8040" s="3">
        <v>46195</v>
      </c>
      <c r="M8040" s="3">
        <v>46667</v>
      </c>
      <c r="N8040" s="2" t="s">
        <v>1393</v>
      </c>
    </row>
    <row r="8041" spans="2:14" x14ac:dyDescent="0.25">
      <c r="B8041" s="2" t="s">
        <v>6265</v>
      </c>
      <c r="C8041" s="2" t="s">
        <v>6266</v>
      </c>
      <c r="D8041" s="2" t="s">
        <v>41</v>
      </c>
      <c r="E8041" s="2" t="s">
        <v>17</v>
      </c>
      <c r="F8041" s="2" t="s">
        <v>300</v>
      </c>
      <c r="G8041" s="2" t="s">
        <v>1558</v>
      </c>
      <c r="H8041" s="2" t="s">
        <v>6267</v>
      </c>
      <c r="I8041" s="2">
        <v>2623</v>
      </c>
      <c r="J8041" s="2">
        <v>0</v>
      </c>
      <c r="K8041" s="2">
        <v>237042531</v>
      </c>
      <c r="L8041" s="3">
        <v>45777</v>
      </c>
      <c r="M8041" s="3">
        <v>46316</v>
      </c>
      <c r="N8041" s="2" t="s">
        <v>1393</v>
      </c>
    </row>
    <row r="8042" spans="2:14" x14ac:dyDescent="0.25">
      <c r="B8042" s="2" t="s">
        <v>6265</v>
      </c>
      <c r="C8042" s="2" t="s">
        <v>6266</v>
      </c>
      <c r="D8042" s="2" t="s">
        <v>41</v>
      </c>
      <c r="E8042" s="2" t="s">
        <v>17</v>
      </c>
      <c r="F8042" s="2" t="s">
        <v>300</v>
      </c>
      <c r="G8042" s="2" t="s">
        <v>1558</v>
      </c>
      <c r="H8042" s="2" t="s">
        <v>6267</v>
      </c>
      <c r="I8042" s="2">
        <v>2623</v>
      </c>
      <c r="J8042" s="2">
        <v>0</v>
      </c>
      <c r="K8042" s="2">
        <v>237042532</v>
      </c>
      <c r="L8042" s="3">
        <v>45798</v>
      </c>
      <c r="M8042" s="3">
        <v>46332</v>
      </c>
      <c r="N8042" s="2" t="s">
        <v>1393</v>
      </c>
    </row>
    <row r="8043" spans="2:14" x14ac:dyDescent="0.25">
      <c r="B8043" s="2" t="s">
        <v>6265</v>
      </c>
      <c r="C8043" s="2" t="s">
        <v>6266</v>
      </c>
      <c r="D8043" s="2" t="s">
        <v>41</v>
      </c>
      <c r="E8043" s="2" t="s">
        <v>17</v>
      </c>
      <c r="F8043" s="2" t="s">
        <v>300</v>
      </c>
      <c r="G8043" s="2" t="s">
        <v>1558</v>
      </c>
      <c r="H8043" s="2" t="s">
        <v>6267</v>
      </c>
      <c r="I8043" s="2">
        <v>2623</v>
      </c>
      <c r="J8043" s="2">
        <v>720</v>
      </c>
      <c r="K8043" s="2">
        <v>23704260035</v>
      </c>
      <c r="L8043" s="3">
        <v>46195</v>
      </c>
      <c r="M8043" s="3">
        <v>46688</v>
      </c>
      <c r="N8043" s="2" t="s">
        <v>1393</v>
      </c>
    </row>
    <row r="8044" spans="2:14" x14ac:dyDescent="0.25">
      <c r="B8044" s="2" t="s">
        <v>6265</v>
      </c>
      <c r="C8044" s="2" t="s">
        <v>6266</v>
      </c>
      <c r="D8044" s="2" t="s">
        <v>41</v>
      </c>
      <c r="E8044" s="2" t="s">
        <v>17</v>
      </c>
      <c r="F8044" s="2" t="s">
        <v>300</v>
      </c>
      <c r="G8044" s="2" t="s">
        <v>1558</v>
      </c>
      <c r="H8044" s="2" t="s">
        <v>6267</v>
      </c>
      <c r="I8044" s="2">
        <v>2623</v>
      </c>
      <c r="J8044" s="2">
        <v>0</v>
      </c>
      <c r="K8044" s="2">
        <v>237052549</v>
      </c>
      <c r="L8044" s="3">
        <v>45807</v>
      </c>
      <c r="M8044" s="3">
        <v>46350</v>
      </c>
      <c r="N8044" s="2" t="s">
        <v>1393</v>
      </c>
    </row>
    <row r="8045" spans="2:14" x14ac:dyDescent="0.25">
      <c r="B8045" s="2" t="s">
        <v>6265</v>
      </c>
      <c r="C8045" s="2" t="s">
        <v>6266</v>
      </c>
      <c r="D8045" s="2" t="s">
        <v>41</v>
      </c>
      <c r="E8045" s="2" t="s">
        <v>17</v>
      </c>
      <c r="F8045" s="2" t="s">
        <v>300</v>
      </c>
      <c r="G8045" s="2" t="s">
        <v>1558</v>
      </c>
      <c r="H8045" s="2" t="s">
        <v>6267</v>
      </c>
      <c r="I8045" s="2">
        <v>2623</v>
      </c>
      <c r="J8045" s="2">
        <v>0</v>
      </c>
      <c r="K8045" s="2">
        <v>237052551</v>
      </c>
      <c r="L8045" s="3">
        <v>45807</v>
      </c>
      <c r="M8045" s="3">
        <v>46352</v>
      </c>
      <c r="N8045" s="2" t="s">
        <v>1393</v>
      </c>
    </row>
    <row r="8046" spans="2:14" x14ac:dyDescent="0.25">
      <c r="B8046" s="2" t="s">
        <v>6265</v>
      </c>
      <c r="C8046" s="2" t="s">
        <v>6266</v>
      </c>
      <c r="D8046" s="2" t="s">
        <v>41</v>
      </c>
      <c r="E8046" s="2" t="s">
        <v>17</v>
      </c>
      <c r="F8046" s="2" t="s">
        <v>300</v>
      </c>
      <c r="G8046" s="2" t="s">
        <v>1558</v>
      </c>
      <c r="H8046" s="2" t="s">
        <v>6267</v>
      </c>
      <c r="I8046" s="2">
        <v>2623</v>
      </c>
      <c r="J8046" s="2">
        <v>0</v>
      </c>
      <c r="K8046" s="2">
        <v>237062563</v>
      </c>
      <c r="L8046" s="3">
        <v>45881</v>
      </c>
      <c r="M8046" s="3">
        <v>46370</v>
      </c>
      <c r="N8046" s="2" t="s">
        <v>1393</v>
      </c>
    </row>
    <row r="8047" spans="2:14" x14ac:dyDescent="0.25">
      <c r="B8047" s="2" t="s">
        <v>6265</v>
      </c>
      <c r="C8047" s="2" t="s">
        <v>6266</v>
      </c>
      <c r="D8047" s="2" t="s">
        <v>41</v>
      </c>
      <c r="E8047" s="2" t="s">
        <v>17</v>
      </c>
      <c r="F8047" s="2" t="s">
        <v>300</v>
      </c>
      <c r="G8047" s="2" t="s">
        <v>1558</v>
      </c>
      <c r="H8047" s="2" t="s">
        <v>6267</v>
      </c>
      <c r="I8047" s="2">
        <v>2623</v>
      </c>
      <c r="J8047" s="2">
        <v>0</v>
      </c>
      <c r="K8047" s="2">
        <v>2370725109</v>
      </c>
      <c r="L8047" s="3">
        <v>45881</v>
      </c>
      <c r="M8047" s="3">
        <v>46423</v>
      </c>
      <c r="N8047" s="2" t="s">
        <v>1393</v>
      </c>
    </row>
    <row r="8048" spans="2:14" x14ac:dyDescent="0.25">
      <c r="B8048" s="2" t="s">
        <v>6265</v>
      </c>
      <c r="C8048" s="2" t="s">
        <v>6266</v>
      </c>
      <c r="D8048" s="2" t="s">
        <v>41</v>
      </c>
      <c r="E8048" s="2" t="s">
        <v>17</v>
      </c>
      <c r="F8048" s="2" t="s">
        <v>300</v>
      </c>
      <c r="G8048" s="2" t="s">
        <v>1558</v>
      </c>
      <c r="H8048" s="2" t="s">
        <v>6267</v>
      </c>
      <c r="I8048" s="2">
        <v>2623</v>
      </c>
      <c r="J8048" s="2">
        <v>0</v>
      </c>
      <c r="K8048" s="2">
        <v>2370925128</v>
      </c>
      <c r="L8048" s="3">
        <v>45983</v>
      </c>
      <c r="M8048" s="3">
        <v>46469</v>
      </c>
      <c r="N8048" s="2" t="s">
        <v>1393</v>
      </c>
    </row>
    <row r="8049" spans="2:14" x14ac:dyDescent="0.25">
      <c r="B8049" s="2" t="s">
        <v>6265</v>
      </c>
      <c r="C8049" s="2" t="s">
        <v>6266</v>
      </c>
      <c r="D8049" s="2" t="s">
        <v>41</v>
      </c>
      <c r="E8049" s="2" t="s">
        <v>17</v>
      </c>
      <c r="F8049" s="2" t="s">
        <v>300</v>
      </c>
      <c r="G8049" s="2" t="s">
        <v>1558</v>
      </c>
      <c r="H8049" s="2" t="s">
        <v>6267</v>
      </c>
      <c r="I8049" s="2">
        <v>2623</v>
      </c>
      <c r="J8049" s="2">
        <v>1275</v>
      </c>
      <c r="K8049" s="2">
        <v>2371025134</v>
      </c>
      <c r="L8049" s="3">
        <v>46076</v>
      </c>
      <c r="M8049" s="3">
        <v>46597</v>
      </c>
      <c r="N8049" s="2" t="s">
        <v>1393</v>
      </c>
    </row>
    <row r="8050" spans="2:14" x14ac:dyDescent="0.25">
      <c r="B8050" s="2" t="s">
        <v>6265</v>
      </c>
      <c r="C8050" s="2" t="s">
        <v>6266</v>
      </c>
      <c r="D8050" s="2" t="s">
        <v>41</v>
      </c>
      <c r="E8050" s="2" t="s">
        <v>17</v>
      </c>
      <c r="F8050" s="2" t="s">
        <v>300</v>
      </c>
      <c r="G8050" s="2" t="s">
        <v>1558</v>
      </c>
      <c r="H8050" s="2" t="s">
        <v>6267</v>
      </c>
      <c r="I8050" s="2">
        <v>2623</v>
      </c>
      <c r="J8050" s="2">
        <v>0</v>
      </c>
      <c r="K8050" s="2">
        <v>237240937</v>
      </c>
      <c r="L8050" s="3">
        <v>44958</v>
      </c>
      <c r="M8050" s="3">
        <v>46090</v>
      </c>
      <c r="N8050" s="2" t="s">
        <v>1393</v>
      </c>
    </row>
    <row r="8051" spans="2:14" x14ac:dyDescent="0.25">
      <c r="B8051" s="2" t="s">
        <v>6265</v>
      </c>
      <c r="C8051" s="2" t="s">
        <v>6266</v>
      </c>
      <c r="D8051" s="2" t="s">
        <v>41</v>
      </c>
      <c r="E8051" s="2" t="s">
        <v>17</v>
      </c>
      <c r="F8051" s="2" t="s">
        <v>300</v>
      </c>
      <c r="G8051" s="2" t="s">
        <v>1558</v>
      </c>
      <c r="H8051" s="2" t="s">
        <v>6267</v>
      </c>
      <c r="I8051" s="2">
        <v>2623</v>
      </c>
      <c r="J8051" s="2">
        <v>0</v>
      </c>
      <c r="K8051" s="2">
        <v>237241167</v>
      </c>
      <c r="L8051" s="3">
        <v>45682</v>
      </c>
      <c r="M8051" s="3">
        <v>46220</v>
      </c>
      <c r="N8051" s="2" t="s">
        <v>1393</v>
      </c>
    </row>
    <row r="8052" spans="2:14" x14ac:dyDescent="0.25">
      <c r="B8052" s="2" t="s">
        <v>6265</v>
      </c>
      <c r="C8052" s="2" t="s">
        <v>6266</v>
      </c>
      <c r="D8052" s="2" t="s">
        <v>41</v>
      </c>
      <c r="E8052" s="2" t="s">
        <v>17</v>
      </c>
      <c r="F8052" s="2" t="s">
        <v>300</v>
      </c>
      <c r="G8052" s="2" t="s">
        <v>1558</v>
      </c>
      <c r="H8052" s="2" t="s">
        <v>6267</v>
      </c>
      <c r="I8052" s="2">
        <v>2623</v>
      </c>
      <c r="J8052" s="2">
        <v>0</v>
      </c>
      <c r="K8052" s="2">
        <v>237241168</v>
      </c>
      <c r="L8052" s="3">
        <v>45682</v>
      </c>
      <c r="M8052" s="3">
        <v>46220</v>
      </c>
      <c r="N8052" s="2" t="s">
        <v>1393</v>
      </c>
    </row>
    <row r="8053" spans="2:14" x14ac:dyDescent="0.25">
      <c r="B8053" s="2" t="s">
        <v>6265</v>
      </c>
      <c r="C8053" s="2" t="s">
        <v>6266</v>
      </c>
      <c r="D8053" s="2" t="s">
        <v>41</v>
      </c>
      <c r="E8053" s="2" t="s">
        <v>17</v>
      </c>
      <c r="F8053" s="2" t="s">
        <v>300</v>
      </c>
      <c r="G8053" s="2" t="s">
        <v>1558</v>
      </c>
      <c r="H8053" s="2" t="s">
        <v>6267</v>
      </c>
      <c r="I8053" s="2">
        <v>2623</v>
      </c>
      <c r="J8053" s="2">
        <v>0</v>
      </c>
      <c r="K8053" s="2">
        <v>237241171</v>
      </c>
      <c r="L8053" s="3">
        <v>45682</v>
      </c>
      <c r="M8053" s="3">
        <v>46220</v>
      </c>
      <c r="N8053" s="2" t="s">
        <v>1393</v>
      </c>
    </row>
    <row r="8054" spans="2:14" x14ac:dyDescent="0.25">
      <c r="B8054" s="2" t="s">
        <v>6265</v>
      </c>
      <c r="C8054" s="2" t="s">
        <v>6266</v>
      </c>
      <c r="D8054" s="2" t="s">
        <v>41</v>
      </c>
      <c r="E8054" s="2" t="s">
        <v>17</v>
      </c>
      <c r="F8054" s="2" t="s">
        <v>300</v>
      </c>
      <c r="G8054" s="2" t="s">
        <v>1558</v>
      </c>
      <c r="H8054" s="2" t="s">
        <v>6267</v>
      </c>
      <c r="I8054" s="2">
        <v>2623</v>
      </c>
      <c r="J8054" s="2">
        <v>0</v>
      </c>
      <c r="K8054" s="2">
        <v>237241172</v>
      </c>
      <c r="L8054" s="3">
        <v>45682</v>
      </c>
      <c r="M8054" s="3">
        <v>46220</v>
      </c>
      <c r="N8054" s="2" t="s">
        <v>1393</v>
      </c>
    </row>
    <row r="8055" spans="2:14" x14ac:dyDescent="0.25">
      <c r="B8055" s="2" t="s">
        <v>6265</v>
      </c>
      <c r="C8055" s="2" t="s">
        <v>6266</v>
      </c>
      <c r="D8055" s="2" t="s">
        <v>41</v>
      </c>
      <c r="E8055" s="2" t="s">
        <v>17</v>
      </c>
      <c r="F8055" s="2" t="s">
        <v>300</v>
      </c>
      <c r="G8055" s="2" t="s">
        <v>1558</v>
      </c>
      <c r="H8055" s="2" t="s">
        <v>6267</v>
      </c>
      <c r="I8055" s="2">
        <v>2623</v>
      </c>
      <c r="J8055" s="2">
        <v>0</v>
      </c>
      <c r="K8055" s="2">
        <v>237250106</v>
      </c>
      <c r="L8055" s="3">
        <v>45800</v>
      </c>
      <c r="M8055" s="3">
        <v>46331</v>
      </c>
      <c r="N8055" s="2" t="s">
        <v>1393</v>
      </c>
    </row>
    <row r="8056" spans="2:14" x14ac:dyDescent="0.25">
      <c r="B8056" s="2" t="s">
        <v>6265</v>
      </c>
      <c r="C8056" s="2" t="s">
        <v>6266</v>
      </c>
      <c r="D8056" s="2" t="s">
        <v>41</v>
      </c>
      <c r="E8056" s="2" t="s">
        <v>17</v>
      </c>
      <c r="F8056" s="2" t="s">
        <v>300</v>
      </c>
      <c r="G8056" s="2" t="s">
        <v>1558</v>
      </c>
      <c r="H8056" s="2" t="s">
        <v>6267</v>
      </c>
      <c r="I8056" s="2">
        <v>2623</v>
      </c>
      <c r="J8056" s="2">
        <v>148</v>
      </c>
      <c r="K8056" s="2">
        <v>237250478</v>
      </c>
      <c r="L8056" s="3">
        <v>46050</v>
      </c>
      <c r="M8056" s="3">
        <v>46588</v>
      </c>
      <c r="N8056" s="2" t="s">
        <v>1393</v>
      </c>
    </row>
    <row r="8057" spans="2:14" x14ac:dyDescent="0.25">
      <c r="B8057" s="2" t="s">
        <v>6265</v>
      </c>
      <c r="C8057" s="2" t="s">
        <v>6266</v>
      </c>
      <c r="D8057" s="2" t="s">
        <v>41</v>
      </c>
      <c r="E8057" s="2" t="s">
        <v>17</v>
      </c>
      <c r="F8057" s="2" t="s">
        <v>300</v>
      </c>
      <c r="G8057" s="2" t="s">
        <v>1558</v>
      </c>
      <c r="H8057" s="2" t="s">
        <v>6267</v>
      </c>
      <c r="I8057" s="2">
        <v>2623</v>
      </c>
      <c r="J8057" s="2">
        <v>0</v>
      </c>
      <c r="K8057" s="2">
        <v>237250483</v>
      </c>
      <c r="L8057" s="3">
        <v>45881</v>
      </c>
      <c r="M8057" s="3">
        <v>46416</v>
      </c>
      <c r="N8057" s="2" t="s">
        <v>1393</v>
      </c>
    </row>
    <row r="8058" spans="2:14" x14ac:dyDescent="0.25">
      <c r="B8058" s="2" t="s">
        <v>6265</v>
      </c>
      <c r="C8058" s="2" t="s">
        <v>6266</v>
      </c>
      <c r="D8058" s="2" t="s">
        <v>41</v>
      </c>
      <c r="E8058" s="2" t="s">
        <v>17</v>
      </c>
      <c r="F8058" s="2" t="s">
        <v>300</v>
      </c>
      <c r="G8058" s="2" t="s">
        <v>1558</v>
      </c>
      <c r="H8058" s="2" t="s">
        <v>6267</v>
      </c>
      <c r="I8058" s="2">
        <v>2623</v>
      </c>
      <c r="J8058" s="2">
        <v>0</v>
      </c>
      <c r="K8058" s="2">
        <v>2372506139</v>
      </c>
      <c r="L8058" s="3">
        <v>45909</v>
      </c>
      <c r="M8058" s="3">
        <v>46447</v>
      </c>
      <c r="N8058" s="2" t="s">
        <v>1393</v>
      </c>
    </row>
    <row r="8059" spans="2:14" x14ac:dyDescent="0.25">
      <c r="B8059" s="2" t="s">
        <v>6265</v>
      </c>
      <c r="C8059" s="2" t="s">
        <v>6266</v>
      </c>
      <c r="D8059" s="2" t="s">
        <v>41</v>
      </c>
      <c r="E8059" s="2" t="s">
        <v>17</v>
      </c>
      <c r="F8059" s="2" t="s">
        <v>300</v>
      </c>
      <c r="G8059" s="2" t="s">
        <v>1558</v>
      </c>
      <c r="H8059" s="2" t="s">
        <v>6267</v>
      </c>
      <c r="I8059" s="2">
        <v>2623</v>
      </c>
      <c r="J8059" s="2">
        <v>0</v>
      </c>
      <c r="K8059" s="2" t="s">
        <v>470</v>
      </c>
      <c r="L8059" s="2" t="s">
        <v>30</v>
      </c>
      <c r="M8059" s="2" t="s">
        <v>30</v>
      </c>
      <c r="N8059" s="2" t="s">
        <v>1393</v>
      </c>
    </row>
    <row r="8060" spans="2:14" x14ac:dyDescent="0.25">
      <c r="B8060" s="2" t="s">
        <v>6265</v>
      </c>
      <c r="C8060" s="2" t="s">
        <v>6266</v>
      </c>
      <c r="D8060" s="2" t="s">
        <v>41</v>
      </c>
      <c r="E8060" s="2" t="s">
        <v>181</v>
      </c>
      <c r="F8060" s="2" t="s">
        <v>300</v>
      </c>
      <c r="G8060" s="2" t="s">
        <v>1558</v>
      </c>
      <c r="H8060" s="2" t="s">
        <v>6267</v>
      </c>
      <c r="I8060" s="2">
        <v>2623</v>
      </c>
      <c r="J8060" s="2">
        <v>0</v>
      </c>
      <c r="K8060" s="2">
        <v>237042531</v>
      </c>
      <c r="L8060" s="3">
        <v>45777</v>
      </c>
      <c r="M8060" s="3">
        <v>46316</v>
      </c>
      <c r="N8060" s="2" t="s">
        <v>1393</v>
      </c>
    </row>
    <row r="8061" spans="2:14" x14ac:dyDescent="0.25">
      <c r="B8061" s="2" t="s">
        <v>6265</v>
      </c>
      <c r="C8061" s="2" t="s">
        <v>6266</v>
      </c>
      <c r="D8061" s="2" t="s">
        <v>41</v>
      </c>
      <c r="E8061" s="2" t="s">
        <v>181</v>
      </c>
      <c r="F8061" s="2" t="s">
        <v>300</v>
      </c>
      <c r="G8061" s="2" t="s">
        <v>1558</v>
      </c>
      <c r="H8061" s="2" t="s">
        <v>6267</v>
      </c>
      <c r="I8061" s="2">
        <v>2623</v>
      </c>
      <c r="J8061" s="2">
        <v>0</v>
      </c>
      <c r="K8061" s="2">
        <v>237042532</v>
      </c>
      <c r="L8061" s="3">
        <v>45798</v>
      </c>
      <c r="M8061" s="3">
        <v>46332</v>
      </c>
      <c r="N8061" s="2" t="s">
        <v>1393</v>
      </c>
    </row>
    <row r="8062" spans="2:14" x14ac:dyDescent="0.25">
      <c r="B8062" s="2" t="s">
        <v>6265</v>
      </c>
      <c r="C8062" s="2" t="s">
        <v>6266</v>
      </c>
      <c r="D8062" s="2" t="s">
        <v>41</v>
      </c>
      <c r="E8062" s="2" t="s">
        <v>181</v>
      </c>
      <c r="F8062" s="2" t="s">
        <v>300</v>
      </c>
      <c r="G8062" s="2" t="s">
        <v>1558</v>
      </c>
      <c r="H8062" s="2" t="s">
        <v>6267</v>
      </c>
      <c r="I8062" s="2">
        <v>2623</v>
      </c>
      <c r="J8062" s="2">
        <v>0</v>
      </c>
      <c r="K8062" s="2">
        <v>237052549</v>
      </c>
      <c r="L8062" s="3">
        <v>45807</v>
      </c>
      <c r="M8062" s="3">
        <v>46350</v>
      </c>
      <c r="N8062" s="2" t="s">
        <v>1393</v>
      </c>
    </row>
    <row r="8063" spans="2:14" x14ac:dyDescent="0.25">
      <c r="B8063" s="2" t="s">
        <v>6265</v>
      </c>
      <c r="C8063" s="2" t="s">
        <v>6266</v>
      </c>
      <c r="D8063" s="2" t="s">
        <v>41</v>
      </c>
      <c r="E8063" s="2" t="s">
        <v>181</v>
      </c>
      <c r="F8063" s="2" t="s">
        <v>300</v>
      </c>
      <c r="G8063" s="2" t="s">
        <v>1558</v>
      </c>
      <c r="H8063" s="2" t="s">
        <v>6267</v>
      </c>
      <c r="I8063" s="2">
        <v>2623</v>
      </c>
      <c r="J8063" s="2">
        <v>0</v>
      </c>
      <c r="K8063" s="2">
        <v>237052551</v>
      </c>
      <c r="L8063" s="3">
        <v>45807</v>
      </c>
      <c r="M8063" s="3">
        <v>46352</v>
      </c>
      <c r="N8063" s="2" t="s">
        <v>1393</v>
      </c>
    </row>
    <row r="8064" spans="2:14" x14ac:dyDescent="0.25">
      <c r="B8064" s="2" t="s">
        <v>6265</v>
      </c>
      <c r="C8064" s="2" t="s">
        <v>6266</v>
      </c>
      <c r="D8064" s="2" t="s">
        <v>41</v>
      </c>
      <c r="E8064" s="2" t="s">
        <v>181</v>
      </c>
      <c r="F8064" s="2" t="s">
        <v>300</v>
      </c>
      <c r="G8064" s="2" t="s">
        <v>1558</v>
      </c>
      <c r="H8064" s="2" t="s">
        <v>6267</v>
      </c>
      <c r="I8064" s="2">
        <v>2623</v>
      </c>
      <c r="J8064" s="2">
        <v>0</v>
      </c>
      <c r="K8064" s="2">
        <v>237062563</v>
      </c>
      <c r="L8064" s="3">
        <v>45881</v>
      </c>
      <c r="M8064" s="3">
        <v>46370</v>
      </c>
      <c r="N8064" s="2" t="s">
        <v>1393</v>
      </c>
    </row>
    <row r="8065" spans="2:14" x14ac:dyDescent="0.25">
      <c r="B8065" s="2" t="s">
        <v>6265</v>
      </c>
      <c r="C8065" s="2" t="s">
        <v>6266</v>
      </c>
      <c r="D8065" s="2" t="s">
        <v>41</v>
      </c>
      <c r="E8065" s="2" t="s">
        <v>151</v>
      </c>
      <c r="F8065" s="2" t="s">
        <v>300</v>
      </c>
      <c r="G8065" s="2" t="s">
        <v>1558</v>
      </c>
      <c r="H8065" s="2" t="s">
        <v>6267</v>
      </c>
      <c r="I8065" s="2">
        <v>2623</v>
      </c>
      <c r="J8065" s="2">
        <v>0</v>
      </c>
      <c r="K8065" s="2">
        <v>237250478</v>
      </c>
      <c r="L8065" s="3">
        <v>46050</v>
      </c>
      <c r="M8065" s="3">
        <v>46588</v>
      </c>
      <c r="N8065" s="2" t="s">
        <v>1393</v>
      </c>
    </row>
    <row r="8066" spans="2:14" x14ac:dyDescent="0.25">
      <c r="B8066" s="2" t="s">
        <v>6268</v>
      </c>
      <c r="C8066" s="2" t="s">
        <v>6269</v>
      </c>
      <c r="D8066" s="2" t="s">
        <v>41</v>
      </c>
      <c r="E8066" s="2" t="s">
        <v>17</v>
      </c>
      <c r="F8066" s="2" t="s">
        <v>300</v>
      </c>
      <c r="G8066" s="2" t="s">
        <v>1558</v>
      </c>
      <c r="H8066" s="2" t="s">
        <v>6270</v>
      </c>
      <c r="I8066" s="2">
        <v>0</v>
      </c>
      <c r="J8066" s="2">
        <v>0</v>
      </c>
      <c r="K8066" s="2">
        <v>911468</v>
      </c>
      <c r="L8066" s="3">
        <v>44958</v>
      </c>
      <c r="M8066" s="3">
        <v>45870</v>
      </c>
      <c r="N8066" s="2" t="s">
        <v>560</v>
      </c>
    </row>
    <row r="8067" spans="2:14" x14ac:dyDescent="0.25">
      <c r="B8067" s="2" t="s">
        <v>6271</v>
      </c>
      <c r="C8067" s="2" t="s">
        <v>6272</v>
      </c>
      <c r="D8067" s="2" t="s">
        <v>41</v>
      </c>
      <c r="E8067" s="2" t="s">
        <v>17</v>
      </c>
      <c r="F8067" s="2" t="s">
        <v>300</v>
      </c>
      <c r="G8067" s="2" t="s">
        <v>1558</v>
      </c>
      <c r="H8067" s="2" t="s">
        <v>6273</v>
      </c>
      <c r="I8067" s="2">
        <v>0</v>
      </c>
      <c r="J8067" s="2">
        <v>0</v>
      </c>
      <c r="K8067" s="2" t="s">
        <v>6274</v>
      </c>
      <c r="L8067" s="3">
        <v>45743</v>
      </c>
      <c r="M8067" s="3">
        <v>46266</v>
      </c>
      <c r="N8067" s="2" t="s">
        <v>560</v>
      </c>
    </row>
    <row r="8068" spans="2:14" x14ac:dyDescent="0.25">
      <c r="B8068" s="2" t="s">
        <v>6271</v>
      </c>
      <c r="C8068" s="2" t="s">
        <v>6272</v>
      </c>
      <c r="D8068" s="2" t="s">
        <v>41</v>
      </c>
      <c r="E8068" s="2" t="s">
        <v>17</v>
      </c>
      <c r="F8068" s="2" t="s">
        <v>300</v>
      </c>
      <c r="G8068" s="2" t="s">
        <v>1558</v>
      </c>
      <c r="H8068" s="2" t="s">
        <v>6273</v>
      </c>
      <c r="I8068" s="2">
        <v>0</v>
      </c>
      <c r="J8068" s="2">
        <v>0</v>
      </c>
      <c r="K8068" s="2" t="s">
        <v>6275</v>
      </c>
      <c r="L8068" s="3">
        <v>45770</v>
      </c>
      <c r="M8068" s="3">
        <v>46296</v>
      </c>
      <c r="N8068" s="2" t="s">
        <v>560</v>
      </c>
    </row>
    <row r="8069" spans="2:14" x14ac:dyDescent="0.25">
      <c r="B8069" s="2" t="s">
        <v>6271</v>
      </c>
      <c r="C8069" s="2" t="s">
        <v>6272</v>
      </c>
      <c r="D8069" s="2" t="s">
        <v>41</v>
      </c>
      <c r="E8069" s="2" t="s">
        <v>17</v>
      </c>
      <c r="F8069" s="2" t="s">
        <v>300</v>
      </c>
      <c r="G8069" s="2" t="s">
        <v>1558</v>
      </c>
      <c r="H8069" s="2" t="s">
        <v>6273</v>
      </c>
      <c r="I8069" s="2">
        <v>0</v>
      </c>
      <c r="J8069" s="2">
        <v>0</v>
      </c>
      <c r="K8069" s="2" t="s">
        <v>6276</v>
      </c>
      <c r="L8069" s="3">
        <v>45776</v>
      </c>
      <c r="M8069" s="3">
        <v>46296</v>
      </c>
      <c r="N8069" s="2" t="s">
        <v>560</v>
      </c>
    </row>
    <row r="8070" spans="2:14" x14ac:dyDescent="0.25">
      <c r="B8070" s="2" t="s">
        <v>6271</v>
      </c>
      <c r="C8070" s="2" t="s">
        <v>6272</v>
      </c>
      <c r="D8070" s="2" t="s">
        <v>41</v>
      </c>
      <c r="E8070" s="2" t="s">
        <v>17</v>
      </c>
      <c r="F8070" s="2" t="s">
        <v>300</v>
      </c>
      <c r="G8070" s="2" t="s">
        <v>1558</v>
      </c>
      <c r="H8070" s="2" t="s">
        <v>6273</v>
      </c>
      <c r="I8070" s="2">
        <v>0</v>
      </c>
      <c r="J8070" s="2">
        <v>0</v>
      </c>
      <c r="K8070" s="2" t="s">
        <v>6277</v>
      </c>
      <c r="L8070" s="3">
        <v>45792</v>
      </c>
      <c r="M8070" s="3">
        <v>46296</v>
      </c>
      <c r="N8070" s="2" t="s">
        <v>560</v>
      </c>
    </row>
    <row r="8071" spans="2:14" x14ac:dyDescent="0.25">
      <c r="B8071" s="2" t="s">
        <v>6271</v>
      </c>
      <c r="C8071" s="2" t="s">
        <v>6272</v>
      </c>
      <c r="D8071" s="2" t="s">
        <v>41</v>
      </c>
      <c r="E8071" s="2" t="s">
        <v>17</v>
      </c>
      <c r="F8071" s="2" t="s">
        <v>300</v>
      </c>
      <c r="G8071" s="2" t="s">
        <v>1558</v>
      </c>
      <c r="H8071" s="2" t="s">
        <v>6273</v>
      </c>
      <c r="I8071" s="2">
        <v>0</v>
      </c>
      <c r="J8071" s="2">
        <v>0</v>
      </c>
      <c r="K8071" s="2" t="s">
        <v>6278</v>
      </c>
      <c r="L8071" s="3">
        <v>45815</v>
      </c>
      <c r="M8071" s="3">
        <v>46327</v>
      </c>
      <c r="N8071" s="2" t="s">
        <v>560</v>
      </c>
    </row>
    <row r="8072" spans="2:14" x14ac:dyDescent="0.25">
      <c r="B8072" s="2" t="s">
        <v>6271</v>
      </c>
      <c r="C8072" s="2" t="s">
        <v>6272</v>
      </c>
      <c r="D8072" s="2" t="s">
        <v>41</v>
      </c>
      <c r="E8072" s="2" t="s">
        <v>17</v>
      </c>
      <c r="F8072" s="2" t="s">
        <v>300</v>
      </c>
      <c r="G8072" s="2" t="s">
        <v>1558</v>
      </c>
      <c r="H8072" s="2" t="s">
        <v>6273</v>
      </c>
      <c r="I8072" s="2">
        <v>0</v>
      </c>
      <c r="J8072" s="2">
        <v>0</v>
      </c>
      <c r="K8072" s="2" t="s">
        <v>6279</v>
      </c>
      <c r="L8072" s="3">
        <v>45815</v>
      </c>
      <c r="M8072" s="3">
        <v>46327</v>
      </c>
      <c r="N8072" s="2" t="s">
        <v>560</v>
      </c>
    </row>
    <row r="8073" spans="2:14" x14ac:dyDescent="0.25">
      <c r="B8073" s="2" t="s">
        <v>6271</v>
      </c>
      <c r="C8073" s="2" t="s">
        <v>6272</v>
      </c>
      <c r="D8073" s="2" t="s">
        <v>41</v>
      </c>
      <c r="E8073" s="2" t="s">
        <v>17</v>
      </c>
      <c r="F8073" s="2" t="s">
        <v>300</v>
      </c>
      <c r="G8073" s="2" t="s">
        <v>1558</v>
      </c>
      <c r="H8073" s="2" t="s">
        <v>6273</v>
      </c>
      <c r="I8073" s="2">
        <v>0</v>
      </c>
      <c r="J8073" s="2">
        <v>0</v>
      </c>
      <c r="K8073" s="2" t="s">
        <v>6280</v>
      </c>
      <c r="L8073" s="3">
        <v>45833</v>
      </c>
      <c r="M8073" s="3">
        <v>46357</v>
      </c>
      <c r="N8073" s="2" t="s">
        <v>560</v>
      </c>
    </row>
    <row r="8074" spans="2:14" x14ac:dyDescent="0.25">
      <c r="B8074" s="2" t="s">
        <v>6271</v>
      </c>
      <c r="C8074" s="2" t="s">
        <v>6272</v>
      </c>
      <c r="D8074" s="2" t="s">
        <v>41</v>
      </c>
      <c r="E8074" s="2" t="s">
        <v>17</v>
      </c>
      <c r="F8074" s="2" t="s">
        <v>300</v>
      </c>
      <c r="G8074" s="2" t="s">
        <v>1558</v>
      </c>
      <c r="H8074" s="2" t="s">
        <v>6273</v>
      </c>
      <c r="I8074" s="2">
        <v>0</v>
      </c>
      <c r="J8074" s="2">
        <v>0</v>
      </c>
      <c r="K8074" s="2">
        <v>423732</v>
      </c>
      <c r="L8074" s="3">
        <v>44958</v>
      </c>
      <c r="M8074" s="3">
        <v>46174</v>
      </c>
      <c r="N8074" s="2" t="s">
        <v>560</v>
      </c>
    </row>
    <row r="8075" spans="2:14" x14ac:dyDescent="0.25">
      <c r="B8075" s="2" t="s">
        <v>6271</v>
      </c>
      <c r="C8075" s="2" t="s">
        <v>6272</v>
      </c>
      <c r="D8075" s="2" t="s">
        <v>41</v>
      </c>
      <c r="E8075" s="2" t="s">
        <v>17</v>
      </c>
      <c r="F8075" s="2" t="s">
        <v>300</v>
      </c>
      <c r="G8075" s="2" t="s">
        <v>1558</v>
      </c>
      <c r="H8075" s="2" t="s">
        <v>6273</v>
      </c>
      <c r="I8075" s="2">
        <v>0</v>
      </c>
      <c r="J8075" s="2">
        <v>0</v>
      </c>
      <c r="K8075" s="2">
        <v>423984</v>
      </c>
      <c r="L8075" s="3">
        <v>45707</v>
      </c>
      <c r="M8075" s="3">
        <v>46204</v>
      </c>
      <c r="N8075" s="2" t="s">
        <v>560</v>
      </c>
    </row>
    <row r="8076" spans="2:14" x14ac:dyDescent="0.25">
      <c r="B8076" s="2" t="s">
        <v>6271</v>
      </c>
      <c r="C8076" s="2" t="s">
        <v>6272</v>
      </c>
      <c r="D8076" s="2" t="s">
        <v>41</v>
      </c>
      <c r="E8076" s="2" t="s">
        <v>17</v>
      </c>
      <c r="F8076" s="2" t="s">
        <v>300</v>
      </c>
      <c r="G8076" s="2" t="s">
        <v>1558</v>
      </c>
      <c r="H8076" s="2" t="s">
        <v>6273</v>
      </c>
      <c r="I8076" s="2">
        <v>0</v>
      </c>
      <c r="J8076" s="2">
        <v>0</v>
      </c>
      <c r="K8076" s="2">
        <v>424390</v>
      </c>
      <c r="L8076" s="3">
        <v>45675</v>
      </c>
      <c r="M8076" s="3">
        <v>46204</v>
      </c>
      <c r="N8076" s="2" t="s">
        <v>560</v>
      </c>
    </row>
    <row r="8077" spans="2:14" x14ac:dyDescent="0.25">
      <c r="B8077" s="2" t="s">
        <v>6271</v>
      </c>
      <c r="C8077" s="2" t="s">
        <v>6272</v>
      </c>
      <c r="D8077" s="2" t="s">
        <v>41</v>
      </c>
      <c r="E8077" s="2" t="s">
        <v>142</v>
      </c>
      <c r="F8077" s="2" t="s">
        <v>300</v>
      </c>
      <c r="G8077" s="2" t="s">
        <v>1558</v>
      </c>
      <c r="H8077" s="2" t="s">
        <v>6273</v>
      </c>
      <c r="I8077" s="2">
        <v>0</v>
      </c>
      <c r="J8077" s="2">
        <v>0</v>
      </c>
      <c r="K8077" s="2">
        <v>423984</v>
      </c>
      <c r="L8077" s="3">
        <v>45707</v>
      </c>
      <c r="M8077" s="3">
        <v>46204</v>
      </c>
      <c r="N8077" s="2" t="s">
        <v>560</v>
      </c>
    </row>
    <row r="8078" spans="2:14" x14ac:dyDescent="0.25">
      <c r="B8078" s="2" t="s">
        <v>6281</v>
      </c>
      <c r="C8078" s="2" t="s">
        <v>6282</v>
      </c>
      <c r="D8078" s="2" t="s">
        <v>41</v>
      </c>
      <c r="E8078" s="2" t="s">
        <v>17</v>
      </c>
      <c r="F8078" s="2" t="s">
        <v>300</v>
      </c>
      <c r="G8078" s="2" t="s">
        <v>1558</v>
      </c>
      <c r="H8078" s="2" t="s">
        <v>6283</v>
      </c>
      <c r="I8078" s="2">
        <v>349</v>
      </c>
      <c r="J8078" s="2">
        <v>349</v>
      </c>
      <c r="K8078" s="2" t="s">
        <v>6284</v>
      </c>
      <c r="L8078" s="3">
        <v>45940</v>
      </c>
      <c r="M8078" s="3">
        <v>46478</v>
      </c>
      <c r="N8078" s="2" t="s">
        <v>3355</v>
      </c>
    </row>
    <row r="8079" spans="2:14" x14ac:dyDescent="0.25">
      <c r="B8079" s="2" t="s">
        <v>6281</v>
      </c>
      <c r="C8079" s="2" t="s">
        <v>6282</v>
      </c>
      <c r="D8079" s="2" t="s">
        <v>41</v>
      </c>
      <c r="E8079" s="2" t="s">
        <v>17</v>
      </c>
      <c r="F8079" s="2" t="s">
        <v>300</v>
      </c>
      <c r="G8079" s="2" t="s">
        <v>1558</v>
      </c>
      <c r="H8079" s="2" t="s">
        <v>6283</v>
      </c>
      <c r="I8079" s="2">
        <v>349</v>
      </c>
      <c r="J8079" s="2">
        <v>0</v>
      </c>
      <c r="K8079" s="2" t="s">
        <v>6285</v>
      </c>
      <c r="L8079" s="3">
        <v>45763</v>
      </c>
      <c r="M8079" s="3">
        <v>46478</v>
      </c>
      <c r="N8079" s="2" t="s">
        <v>3355</v>
      </c>
    </row>
    <row r="8080" spans="2:14" x14ac:dyDescent="0.25">
      <c r="B8080" s="2" t="s">
        <v>6286</v>
      </c>
      <c r="C8080" s="2" t="s">
        <v>6287</v>
      </c>
      <c r="D8080" s="2" t="s">
        <v>41</v>
      </c>
      <c r="E8080" s="2" t="s">
        <v>17</v>
      </c>
      <c r="F8080" s="2" t="s">
        <v>300</v>
      </c>
      <c r="G8080" s="2" t="s">
        <v>1558</v>
      </c>
      <c r="H8080" s="2" t="s">
        <v>6288</v>
      </c>
      <c r="I8080" s="2">
        <v>7979</v>
      </c>
      <c r="J8080" s="2">
        <v>0</v>
      </c>
      <c r="K8080" s="2" t="s">
        <v>4845</v>
      </c>
      <c r="L8080" s="3">
        <v>45862</v>
      </c>
      <c r="M8080" s="3">
        <v>46388</v>
      </c>
      <c r="N8080" s="2" t="s">
        <v>560</v>
      </c>
    </row>
    <row r="8081" spans="2:14" x14ac:dyDescent="0.25">
      <c r="B8081" s="2" t="s">
        <v>6286</v>
      </c>
      <c r="C8081" s="2" t="s">
        <v>6287</v>
      </c>
      <c r="D8081" s="2" t="s">
        <v>41</v>
      </c>
      <c r="E8081" s="2" t="s">
        <v>17</v>
      </c>
      <c r="F8081" s="2" t="s">
        <v>300</v>
      </c>
      <c r="G8081" s="2" t="s">
        <v>1558</v>
      </c>
      <c r="H8081" s="2" t="s">
        <v>6288</v>
      </c>
      <c r="I8081" s="2">
        <v>7979</v>
      </c>
      <c r="J8081" s="2">
        <v>0</v>
      </c>
      <c r="K8081" s="2" t="s">
        <v>6289</v>
      </c>
      <c r="L8081" s="3">
        <v>45884</v>
      </c>
      <c r="M8081" s="3">
        <v>46388</v>
      </c>
      <c r="N8081" s="2" t="s">
        <v>560</v>
      </c>
    </row>
    <row r="8082" spans="2:14" x14ac:dyDescent="0.25">
      <c r="B8082" s="2" t="s">
        <v>6286</v>
      </c>
      <c r="C8082" s="2" t="s">
        <v>6287</v>
      </c>
      <c r="D8082" s="2" t="s">
        <v>41</v>
      </c>
      <c r="E8082" s="2" t="s">
        <v>17</v>
      </c>
      <c r="F8082" s="2" t="s">
        <v>300</v>
      </c>
      <c r="G8082" s="2" t="s">
        <v>1558</v>
      </c>
      <c r="H8082" s="2" t="s">
        <v>6288</v>
      </c>
      <c r="I8082" s="2">
        <v>7979</v>
      </c>
      <c r="J8082" s="2">
        <v>0</v>
      </c>
      <c r="K8082" s="2" t="s">
        <v>6290</v>
      </c>
      <c r="L8082" s="3">
        <v>45919</v>
      </c>
      <c r="M8082" s="3">
        <v>46419</v>
      </c>
      <c r="N8082" s="2" t="s">
        <v>560</v>
      </c>
    </row>
    <row r="8083" spans="2:14" x14ac:dyDescent="0.25">
      <c r="B8083" s="2" t="s">
        <v>6286</v>
      </c>
      <c r="C8083" s="2" t="s">
        <v>6287</v>
      </c>
      <c r="D8083" s="2" t="s">
        <v>41</v>
      </c>
      <c r="E8083" s="2" t="s">
        <v>17</v>
      </c>
      <c r="F8083" s="2" t="s">
        <v>300</v>
      </c>
      <c r="G8083" s="2" t="s">
        <v>1558</v>
      </c>
      <c r="H8083" s="2" t="s">
        <v>6288</v>
      </c>
      <c r="I8083" s="2">
        <v>7979</v>
      </c>
      <c r="J8083" s="2">
        <v>0</v>
      </c>
      <c r="K8083" s="2" t="s">
        <v>3130</v>
      </c>
      <c r="L8083" s="3">
        <v>45979</v>
      </c>
      <c r="M8083" s="3">
        <v>46508</v>
      </c>
      <c r="N8083" s="2" t="s">
        <v>560</v>
      </c>
    </row>
    <row r="8084" spans="2:14" x14ac:dyDescent="0.25">
      <c r="B8084" s="2" t="s">
        <v>6286</v>
      </c>
      <c r="C8084" s="2" t="s">
        <v>6287</v>
      </c>
      <c r="D8084" s="2" t="s">
        <v>41</v>
      </c>
      <c r="E8084" s="2" t="s">
        <v>17</v>
      </c>
      <c r="F8084" s="2" t="s">
        <v>300</v>
      </c>
      <c r="G8084" s="2" t="s">
        <v>1558</v>
      </c>
      <c r="H8084" s="2" t="s">
        <v>6288</v>
      </c>
      <c r="I8084" s="2">
        <v>7979</v>
      </c>
      <c r="J8084" s="2">
        <v>0</v>
      </c>
      <c r="K8084" s="2" t="s">
        <v>6291</v>
      </c>
      <c r="L8084" s="3">
        <v>46021</v>
      </c>
      <c r="M8084" s="3">
        <v>46539</v>
      </c>
      <c r="N8084" s="2" t="s">
        <v>560</v>
      </c>
    </row>
    <row r="8085" spans="2:14" x14ac:dyDescent="0.25">
      <c r="B8085" s="2" t="s">
        <v>6286</v>
      </c>
      <c r="C8085" s="2" t="s">
        <v>6287</v>
      </c>
      <c r="D8085" s="2" t="s">
        <v>41</v>
      </c>
      <c r="E8085" s="2" t="s">
        <v>17</v>
      </c>
      <c r="F8085" s="2" t="s">
        <v>300</v>
      </c>
      <c r="G8085" s="2" t="s">
        <v>1558</v>
      </c>
      <c r="H8085" s="2" t="s">
        <v>6288</v>
      </c>
      <c r="I8085" s="2">
        <v>7979</v>
      </c>
      <c r="J8085" s="2">
        <v>0</v>
      </c>
      <c r="K8085" s="2" t="s">
        <v>6292</v>
      </c>
      <c r="L8085" s="3">
        <v>46043</v>
      </c>
      <c r="M8085" s="3">
        <v>46569</v>
      </c>
      <c r="N8085" s="2" t="s">
        <v>560</v>
      </c>
    </row>
    <row r="8086" spans="2:14" x14ac:dyDescent="0.25">
      <c r="B8086" s="2" t="s">
        <v>6286</v>
      </c>
      <c r="C8086" s="2" t="s">
        <v>6287</v>
      </c>
      <c r="D8086" s="2" t="s">
        <v>41</v>
      </c>
      <c r="E8086" s="2" t="s">
        <v>17</v>
      </c>
      <c r="F8086" s="2" t="s">
        <v>300</v>
      </c>
      <c r="G8086" s="2" t="s">
        <v>1558</v>
      </c>
      <c r="H8086" s="2" t="s">
        <v>6288</v>
      </c>
      <c r="I8086" s="2">
        <v>7979</v>
      </c>
      <c r="J8086" s="2">
        <v>0</v>
      </c>
      <c r="K8086" s="2" t="s">
        <v>6293</v>
      </c>
      <c r="L8086" s="3">
        <v>46081</v>
      </c>
      <c r="M8086" s="3">
        <v>46600</v>
      </c>
      <c r="N8086" s="2" t="s">
        <v>560</v>
      </c>
    </row>
    <row r="8087" spans="2:14" x14ac:dyDescent="0.25">
      <c r="B8087" s="2" t="s">
        <v>6286</v>
      </c>
      <c r="C8087" s="2" t="s">
        <v>6287</v>
      </c>
      <c r="D8087" s="2" t="s">
        <v>41</v>
      </c>
      <c r="E8087" s="2" t="s">
        <v>17</v>
      </c>
      <c r="F8087" s="2" t="s">
        <v>300</v>
      </c>
      <c r="G8087" s="2" t="s">
        <v>1558</v>
      </c>
      <c r="H8087" s="2" t="s">
        <v>6288</v>
      </c>
      <c r="I8087" s="2">
        <v>7979</v>
      </c>
      <c r="J8087" s="2">
        <v>0</v>
      </c>
      <c r="K8087" s="2" t="s">
        <v>6294</v>
      </c>
      <c r="L8087" s="3">
        <v>46094</v>
      </c>
      <c r="M8087" s="3">
        <v>46634</v>
      </c>
      <c r="N8087" s="2" t="s">
        <v>560</v>
      </c>
    </row>
    <row r="8088" spans="2:14" x14ac:dyDescent="0.25">
      <c r="B8088" s="2" t="s">
        <v>6286</v>
      </c>
      <c r="C8088" s="2" t="s">
        <v>6287</v>
      </c>
      <c r="D8088" s="2" t="s">
        <v>41</v>
      </c>
      <c r="E8088" s="2" t="s">
        <v>17</v>
      </c>
      <c r="F8088" s="2" t="s">
        <v>300</v>
      </c>
      <c r="G8088" s="2" t="s">
        <v>1558</v>
      </c>
      <c r="H8088" s="2" t="s">
        <v>6288</v>
      </c>
      <c r="I8088" s="2">
        <v>7979</v>
      </c>
      <c r="J8088" s="2">
        <v>7979</v>
      </c>
      <c r="K8088" s="2" t="s">
        <v>6295</v>
      </c>
      <c r="L8088" s="3">
        <v>46094</v>
      </c>
      <c r="M8088" s="3">
        <v>46635</v>
      </c>
      <c r="N8088" s="2" t="s">
        <v>560</v>
      </c>
    </row>
    <row r="8089" spans="2:14" x14ac:dyDescent="0.25">
      <c r="B8089" s="2" t="s">
        <v>6286</v>
      </c>
      <c r="C8089" s="2" t="s">
        <v>6287</v>
      </c>
      <c r="D8089" s="2" t="s">
        <v>41</v>
      </c>
      <c r="E8089" s="2" t="s">
        <v>181</v>
      </c>
      <c r="F8089" s="2" t="s">
        <v>300</v>
      </c>
      <c r="G8089" s="2" t="s">
        <v>1558</v>
      </c>
      <c r="H8089" s="2" t="s">
        <v>6288</v>
      </c>
      <c r="I8089" s="2">
        <v>7979</v>
      </c>
      <c r="J8089" s="2">
        <v>0</v>
      </c>
      <c r="K8089" s="2" t="s">
        <v>6295</v>
      </c>
      <c r="L8089" s="3">
        <v>46094</v>
      </c>
      <c r="M8089" s="3">
        <v>46635</v>
      </c>
      <c r="N8089" s="2" t="s">
        <v>560</v>
      </c>
    </row>
    <row r="8090" spans="2:14" x14ac:dyDescent="0.25">
      <c r="B8090" s="2" t="s">
        <v>6286</v>
      </c>
      <c r="C8090" s="2" t="s">
        <v>6287</v>
      </c>
      <c r="D8090" s="2" t="s">
        <v>41</v>
      </c>
      <c r="E8090" s="2" t="s">
        <v>142</v>
      </c>
      <c r="F8090" s="2" t="s">
        <v>300</v>
      </c>
      <c r="G8090" s="2" t="s">
        <v>1558</v>
      </c>
      <c r="H8090" s="2" t="s">
        <v>6288</v>
      </c>
      <c r="I8090" s="2">
        <v>7979</v>
      </c>
      <c r="J8090" s="2">
        <v>0</v>
      </c>
      <c r="K8090" s="2" t="s">
        <v>6293</v>
      </c>
      <c r="L8090" s="3">
        <v>46081</v>
      </c>
      <c r="M8090" s="3">
        <v>46600</v>
      </c>
      <c r="N8090" s="2" t="s">
        <v>560</v>
      </c>
    </row>
    <row r="8091" spans="2:14" x14ac:dyDescent="0.25">
      <c r="B8091" s="2" t="s">
        <v>6296</v>
      </c>
      <c r="C8091" s="2" t="s">
        <v>6297</v>
      </c>
      <c r="D8091" s="2" t="s">
        <v>16</v>
      </c>
      <c r="E8091" s="2" t="s">
        <v>17</v>
      </c>
      <c r="F8091" s="2" t="s">
        <v>18</v>
      </c>
      <c r="G8091" s="2" t="s">
        <v>90</v>
      </c>
      <c r="H8091" s="2" t="s">
        <v>6298</v>
      </c>
      <c r="I8091" s="2">
        <v>600</v>
      </c>
      <c r="J8091" s="2">
        <v>0</v>
      </c>
      <c r="K8091" s="2" t="s">
        <v>470</v>
      </c>
      <c r="L8091" s="2" t="s">
        <v>30</v>
      </c>
      <c r="M8091" s="2" t="s">
        <v>30</v>
      </c>
      <c r="N8091" s="2" t="s">
        <v>1917</v>
      </c>
    </row>
    <row r="8092" spans="2:14" x14ac:dyDescent="0.25">
      <c r="B8092" s="2" t="s">
        <v>6296</v>
      </c>
      <c r="C8092" s="2" t="s">
        <v>6297</v>
      </c>
      <c r="D8092" s="2" t="s">
        <v>16</v>
      </c>
      <c r="E8092" s="2" t="s">
        <v>17</v>
      </c>
      <c r="F8092" s="2" t="s">
        <v>18</v>
      </c>
      <c r="G8092" s="2" t="s">
        <v>90</v>
      </c>
      <c r="H8092" s="2" t="s">
        <v>6298</v>
      </c>
      <c r="I8092" s="2">
        <v>600</v>
      </c>
      <c r="J8092" s="2">
        <v>0</v>
      </c>
      <c r="K8092" s="2" t="s">
        <v>6299</v>
      </c>
      <c r="L8092" s="3">
        <v>45681</v>
      </c>
      <c r="M8092" s="3">
        <v>46600</v>
      </c>
      <c r="N8092" s="2" t="s">
        <v>1917</v>
      </c>
    </row>
    <row r="8093" spans="2:14" x14ac:dyDescent="0.25">
      <c r="B8093" s="2" t="s">
        <v>6296</v>
      </c>
      <c r="C8093" s="2" t="s">
        <v>6297</v>
      </c>
      <c r="D8093" s="2" t="s">
        <v>16</v>
      </c>
      <c r="E8093" s="2" t="s">
        <v>17</v>
      </c>
      <c r="F8093" s="2" t="s">
        <v>18</v>
      </c>
      <c r="G8093" s="2" t="s">
        <v>90</v>
      </c>
      <c r="H8093" s="2" t="s">
        <v>6298</v>
      </c>
      <c r="I8093" s="2">
        <v>600</v>
      </c>
      <c r="J8093" s="2">
        <v>0</v>
      </c>
      <c r="K8093" s="2" t="s">
        <v>6300</v>
      </c>
      <c r="L8093" s="3">
        <v>45916</v>
      </c>
      <c r="M8093" s="3">
        <v>46600</v>
      </c>
      <c r="N8093" s="2" t="s">
        <v>1917</v>
      </c>
    </row>
    <row r="8094" spans="2:14" x14ac:dyDescent="0.25">
      <c r="B8094" s="2" t="s">
        <v>6296</v>
      </c>
      <c r="C8094" s="2" t="s">
        <v>6297</v>
      </c>
      <c r="D8094" s="2" t="s">
        <v>16</v>
      </c>
      <c r="E8094" s="2" t="s">
        <v>17</v>
      </c>
      <c r="F8094" s="2" t="s">
        <v>18</v>
      </c>
      <c r="G8094" s="2" t="s">
        <v>90</v>
      </c>
      <c r="H8094" s="2" t="s">
        <v>6298</v>
      </c>
      <c r="I8094" s="2">
        <v>600</v>
      </c>
      <c r="J8094" s="2">
        <v>0</v>
      </c>
      <c r="K8094" s="2" t="s">
        <v>6301</v>
      </c>
      <c r="L8094" s="3">
        <v>45916</v>
      </c>
      <c r="M8094" s="3">
        <v>46600</v>
      </c>
      <c r="N8094" s="2" t="s">
        <v>1917</v>
      </c>
    </row>
    <row r="8095" spans="2:14" x14ac:dyDescent="0.25">
      <c r="B8095" s="2" t="s">
        <v>6296</v>
      </c>
      <c r="C8095" s="2" t="s">
        <v>6297</v>
      </c>
      <c r="D8095" s="2" t="s">
        <v>16</v>
      </c>
      <c r="E8095" s="2" t="s">
        <v>17</v>
      </c>
      <c r="F8095" s="2" t="s">
        <v>18</v>
      </c>
      <c r="G8095" s="2" t="s">
        <v>90</v>
      </c>
      <c r="H8095" s="2" t="s">
        <v>6298</v>
      </c>
      <c r="I8095" s="2">
        <v>600</v>
      </c>
      <c r="J8095" s="2">
        <v>0</v>
      </c>
      <c r="K8095" s="2" t="s">
        <v>6302</v>
      </c>
      <c r="L8095" s="3">
        <v>46083</v>
      </c>
      <c r="M8095" s="3">
        <v>47331</v>
      </c>
      <c r="N8095" s="2" t="s">
        <v>1917</v>
      </c>
    </row>
    <row r="8096" spans="2:14" x14ac:dyDescent="0.25">
      <c r="B8096" s="2" t="s">
        <v>6296</v>
      </c>
      <c r="C8096" s="2" t="s">
        <v>6297</v>
      </c>
      <c r="D8096" s="2" t="s">
        <v>16</v>
      </c>
      <c r="E8096" s="2" t="s">
        <v>17</v>
      </c>
      <c r="F8096" s="2" t="s">
        <v>18</v>
      </c>
      <c r="G8096" s="2" t="s">
        <v>90</v>
      </c>
      <c r="H8096" s="2" t="s">
        <v>6298</v>
      </c>
      <c r="I8096" s="2">
        <v>600</v>
      </c>
      <c r="J8096" s="2">
        <v>600</v>
      </c>
      <c r="K8096" s="2" t="s">
        <v>6303</v>
      </c>
      <c r="L8096" s="3">
        <v>46172</v>
      </c>
      <c r="M8096" s="3">
        <v>47908</v>
      </c>
      <c r="N8096" s="2" t="s">
        <v>1917</v>
      </c>
    </row>
    <row r="8097" spans="2:14" x14ac:dyDescent="0.25">
      <c r="B8097" s="2" t="s">
        <v>6296</v>
      </c>
      <c r="C8097" s="2" t="s">
        <v>6297</v>
      </c>
      <c r="D8097" s="2" t="s">
        <v>16</v>
      </c>
      <c r="E8097" s="2" t="s">
        <v>142</v>
      </c>
      <c r="F8097" s="2" t="s">
        <v>18</v>
      </c>
      <c r="G8097" s="2" t="s">
        <v>90</v>
      </c>
      <c r="H8097" s="2" t="s">
        <v>6298</v>
      </c>
      <c r="I8097" s="2">
        <v>600</v>
      </c>
      <c r="J8097" s="2">
        <v>0</v>
      </c>
      <c r="K8097" s="2" t="s">
        <v>6303</v>
      </c>
      <c r="L8097" s="3">
        <v>46172</v>
      </c>
      <c r="M8097" s="3">
        <v>47908</v>
      </c>
      <c r="N8097" s="2" t="s">
        <v>1917</v>
      </c>
    </row>
    <row r="8098" spans="2:14" x14ac:dyDescent="0.25">
      <c r="B8098" s="2" t="s">
        <v>6304</v>
      </c>
      <c r="C8098" s="2" t="s">
        <v>6305</v>
      </c>
      <c r="D8098" s="2" t="s">
        <v>16</v>
      </c>
      <c r="E8098" s="2" t="s">
        <v>17</v>
      </c>
      <c r="F8098" s="2" t="s">
        <v>18</v>
      </c>
      <c r="G8098" s="2" t="s">
        <v>19</v>
      </c>
      <c r="H8098" s="2" t="s">
        <v>731</v>
      </c>
      <c r="I8098" s="2">
        <v>0</v>
      </c>
      <c r="J8098" s="2">
        <v>0</v>
      </c>
      <c r="K8098" s="2">
        <v>24051301</v>
      </c>
      <c r="L8098" s="3">
        <v>44958</v>
      </c>
      <c r="M8098" s="3">
        <v>47209</v>
      </c>
      <c r="N8098" s="2" t="s">
        <v>504</v>
      </c>
    </row>
    <row r="8099" spans="2:14" x14ac:dyDescent="0.25">
      <c r="B8099" s="2" t="s">
        <v>6304</v>
      </c>
      <c r="C8099" s="2" t="s">
        <v>6305</v>
      </c>
      <c r="D8099" s="2" t="s">
        <v>16</v>
      </c>
      <c r="E8099" s="2" t="s">
        <v>17</v>
      </c>
      <c r="F8099" s="2" t="s">
        <v>18</v>
      </c>
      <c r="G8099" s="2" t="s">
        <v>19</v>
      </c>
      <c r="H8099" s="2" t="s">
        <v>731</v>
      </c>
      <c r="I8099" s="2">
        <v>0</v>
      </c>
      <c r="J8099" s="2">
        <v>0</v>
      </c>
      <c r="K8099" s="2">
        <v>24062619</v>
      </c>
      <c r="L8099" s="3">
        <v>44958</v>
      </c>
      <c r="M8099" s="3">
        <v>47239</v>
      </c>
      <c r="N8099" s="2" t="s">
        <v>504</v>
      </c>
    </row>
    <row r="8100" spans="2:14" x14ac:dyDescent="0.25">
      <c r="B8100" s="2" t="s">
        <v>6304</v>
      </c>
      <c r="C8100" s="2" t="s">
        <v>6305</v>
      </c>
      <c r="D8100" s="2" t="s">
        <v>16</v>
      </c>
      <c r="E8100" s="2" t="s">
        <v>17</v>
      </c>
      <c r="F8100" s="2" t="s">
        <v>18</v>
      </c>
      <c r="G8100" s="2" t="s">
        <v>19</v>
      </c>
      <c r="H8100" s="2" t="s">
        <v>731</v>
      </c>
      <c r="I8100" s="2">
        <v>0</v>
      </c>
      <c r="J8100" s="2">
        <v>0</v>
      </c>
      <c r="K8100" s="2">
        <v>24072503</v>
      </c>
      <c r="L8100" s="3">
        <v>44958</v>
      </c>
      <c r="M8100" s="3">
        <v>47270</v>
      </c>
      <c r="N8100" s="2" t="s">
        <v>504</v>
      </c>
    </row>
    <row r="8101" spans="2:14" x14ac:dyDescent="0.25">
      <c r="B8101" s="2" t="s">
        <v>6304</v>
      </c>
      <c r="C8101" s="2" t="s">
        <v>6305</v>
      </c>
      <c r="D8101" s="2" t="s">
        <v>16</v>
      </c>
      <c r="E8101" s="2" t="s">
        <v>17</v>
      </c>
      <c r="F8101" s="2" t="s">
        <v>18</v>
      </c>
      <c r="G8101" s="2" t="s">
        <v>19</v>
      </c>
      <c r="H8101" s="2" t="s">
        <v>731</v>
      </c>
      <c r="I8101" s="2">
        <v>0</v>
      </c>
      <c r="J8101" s="2">
        <v>0</v>
      </c>
      <c r="K8101" s="2">
        <v>24072605</v>
      </c>
      <c r="L8101" s="3">
        <v>45867</v>
      </c>
      <c r="M8101" s="3">
        <v>47270</v>
      </c>
      <c r="N8101" s="2" t="s">
        <v>504</v>
      </c>
    </row>
    <row r="8102" spans="2:14" x14ac:dyDescent="0.25">
      <c r="B8102" s="2" t="s">
        <v>6304</v>
      </c>
      <c r="C8102" s="2" t="s">
        <v>6305</v>
      </c>
      <c r="D8102" s="2" t="s">
        <v>16</v>
      </c>
      <c r="E8102" s="2" t="s">
        <v>17</v>
      </c>
      <c r="F8102" s="2" t="s">
        <v>18</v>
      </c>
      <c r="G8102" s="2" t="s">
        <v>19</v>
      </c>
      <c r="H8102" s="2" t="s">
        <v>731</v>
      </c>
      <c r="I8102" s="2">
        <v>0</v>
      </c>
      <c r="J8102" s="2">
        <v>0</v>
      </c>
      <c r="K8102" s="2">
        <v>24122303</v>
      </c>
      <c r="L8102" s="3">
        <v>45867</v>
      </c>
      <c r="M8102" s="3">
        <v>47515</v>
      </c>
      <c r="N8102" s="2" t="s">
        <v>504</v>
      </c>
    </row>
    <row r="8103" spans="2:14" x14ac:dyDescent="0.25">
      <c r="B8103" s="2" t="s">
        <v>6304</v>
      </c>
      <c r="C8103" s="2" t="s">
        <v>6305</v>
      </c>
      <c r="D8103" s="2" t="s">
        <v>16</v>
      </c>
      <c r="E8103" s="2" t="s">
        <v>17</v>
      </c>
      <c r="F8103" s="2" t="s">
        <v>18</v>
      </c>
      <c r="G8103" s="2" t="s">
        <v>19</v>
      </c>
      <c r="H8103" s="2" t="s">
        <v>731</v>
      </c>
      <c r="I8103" s="2">
        <v>0</v>
      </c>
      <c r="J8103" s="2">
        <v>0</v>
      </c>
      <c r="K8103" s="2">
        <v>25021006</v>
      </c>
      <c r="L8103" s="3">
        <v>45867</v>
      </c>
      <c r="M8103" s="3">
        <v>47484</v>
      </c>
      <c r="N8103" s="2" t="s">
        <v>504</v>
      </c>
    </row>
    <row r="8104" spans="2:14" x14ac:dyDescent="0.25">
      <c r="B8104" s="2" t="s">
        <v>6304</v>
      </c>
      <c r="C8104" s="2" t="s">
        <v>6305</v>
      </c>
      <c r="D8104" s="2" t="s">
        <v>16</v>
      </c>
      <c r="E8104" s="2" t="s">
        <v>17</v>
      </c>
      <c r="F8104" s="2" t="s">
        <v>18</v>
      </c>
      <c r="G8104" s="2" t="s">
        <v>19</v>
      </c>
      <c r="H8104" s="2" t="s">
        <v>731</v>
      </c>
      <c r="I8104" s="2">
        <v>0</v>
      </c>
      <c r="J8104" s="2">
        <v>0</v>
      </c>
      <c r="K8104" s="2">
        <v>25041009</v>
      </c>
      <c r="L8104" s="3">
        <v>45791</v>
      </c>
      <c r="M8104" s="3">
        <v>47543</v>
      </c>
      <c r="N8104" s="2" t="s">
        <v>504</v>
      </c>
    </row>
    <row r="8105" spans="2:14" x14ac:dyDescent="0.25">
      <c r="B8105" s="2" t="s">
        <v>6304</v>
      </c>
      <c r="C8105" s="2" t="s">
        <v>6305</v>
      </c>
      <c r="D8105" s="2" t="s">
        <v>16</v>
      </c>
      <c r="E8105" s="2" t="s">
        <v>17</v>
      </c>
      <c r="F8105" s="2" t="s">
        <v>18</v>
      </c>
      <c r="G8105" s="2" t="s">
        <v>19</v>
      </c>
      <c r="H8105" s="2" t="s">
        <v>731</v>
      </c>
      <c r="I8105" s="2">
        <v>0</v>
      </c>
      <c r="J8105" s="2">
        <v>0</v>
      </c>
      <c r="K8105" s="2">
        <v>25060403</v>
      </c>
      <c r="L8105" s="3">
        <v>45833</v>
      </c>
      <c r="M8105" s="3">
        <v>47604</v>
      </c>
      <c r="N8105" s="2" t="s">
        <v>504</v>
      </c>
    </row>
    <row r="8106" spans="2:14" x14ac:dyDescent="0.25">
      <c r="B8106" s="2" t="s">
        <v>6306</v>
      </c>
      <c r="C8106" s="2" t="s">
        <v>6307</v>
      </c>
      <c r="D8106" s="2" t="s">
        <v>16</v>
      </c>
      <c r="E8106" s="2" t="s">
        <v>17</v>
      </c>
      <c r="F8106" s="2" t="s">
        <v>18</v>
      </c>
      <c r="G8106" s="2" t="s">
        <v>19</v>
      </c>
      <c r="H8106" s="2" t="s">
        <v>731</v>
      </c>
      <c r="I8106" s="2">
        <v>0</v>
      </c>
      <c r="J8106" s="2">
        <v>0</v>
      </c>
      <c r="K8106" s="2">
        <v>23092828</v>
      </c>
      <c r="L8106" s="3">
        <v>44958</v>
      </c>
      <c r="M8106" s="3">
        <v>46966</v>
      </c>
      <c r="N8106" s="2" t="s">
        <v>504</v>
      </c>
    </row>
    <row r="8107" spans="2:14" x14ac:dyDescent="0.25">
      <c r="B8107" s="2" t="s">
        <v>6306</v>
      </c>
      <c r="C8107" s="2" t="s">
        <v>6307</v>
      </c>
      <c r="D8107" s="2" t="s">
        <v>16</v>
      </c>
      <c r="E8107" s="2" t="s">
        <v>17</v>
      </c>
      <c r="F8107" s="2" t="s">
        <v>18</v>
      </c>
      <c r="G8107" s="2" t="s">
        <v>19</v>
      </c>
      <c r="H8107" s="2" t="s">
        <v>731</v>
      </c>
      <c r="I8107" s="2">
        <v>0</v>
      </c>
      <c r="J8107" s="2">
        <v>0</v>
      </c>
      <c r="K8107" s="2">
        <v>24121203</v>
      </c>
      <c r="L8107" s="3">
        <v>45670</v>
      </c>
      <c r="M8107" s="3">
        <v>47423</v>
      </c>
      <c r="N8107" s="2" t="s">
        <v>504</v>
      </c>
    </row>
    <row r="8108" spans="2:14" x14ac:dyDescent="0.25">
      <c r="B8108" s="2" t="s">
        <v>6306</v>
      </c>
      <c r="C8108" s="2" t="s">
        <v>6307</v>
      </c>
      <c r="D8108" s="2" t="s">
        <v>16</v>
      </c>
      <c r="E8108" s="2" t="s">
        <v>17</v>
      </c>
      <c r="F8108" s="2" t="s">
        <v>18</v>
      </c>
      <c r="G8108" s="2" t="s">
        <v>19</v>
      </c>
      <c r="H8108" s="2" t="s">
        <v>731</v>
      </c>
      <c r="I8108" s="2">
        <v>0</v>
      </c>
      <c r="J8108" s="2">
        <v>0</v>
      </c>
      <c r="K8108" s="2">
        <v>25021007</v>
      </c>
      <c r="L8108" s="3">
        <v>45791</v>
      </c>
      <c r="M8108" s="3">
        <v>47484</v>
      </c>
      <c r="N8108" s="2" t="s">
        <v>504</v>
      </c>
    </row>
    <row r="8109" spans="2:14" x14ac:dyDescent="0.25">
      <c r="B8109" s="2" t="s">
        <v>6306</v>
      </c>
      <c r="C8109" s="2" t="s">
        <v>6307</v>
      </c>
      <c r="D8109" s="2" t="s">
        <v>16</v>
      </c>
      <c r="E8109" s="2" t="s">
        <v>17</v>
      </c>
      <c r="F8109" s="2" t="s">
        <v>18</v>
      </c>
      <c r="G8109" s="2" t="s">
        <v>19</v>
      </c>
      <c r="H8109" s="2" t="s">
        <v>731</v>
      </c>
      <c r="I8109" s="2">
        <v>0</v>
      </c>
      <c r="J8109" s="2">
        <v>0</v>
      </c>
      <c r="K8109" s="2">
        <v>25021902</v>
      </c>
      <c r="L8109" s="3">
        <v>45791</v>
      </c>
      <c r="M8109" s="3">
        <v>47484</v>
      </c>
      <c r="N8109" s="2" t="s">
        <v>504</v>
      </c>
    </row>
    <row r="8110" spans="2:14" x14ac:dyDescent="0.25">
      <c r="B8110" s="2" t="s">
        <v>6308</v>
      </c>
      <c r="C8110" s="2" t="s">
        <v>6309</v>
      </c>
      <c r="D8110" s="2" t="s">
        <v>16</v>
      </c>
      <c r="E8110" s="2" t="s">
        <v>17</v>
      </c>
      <c r="F8110" s="2" t="s">
        <v>18</v>
      </c>
      <c r="G8110" s="2" t="s">
        <v>139</v>
      </c>
      <c r="H8110" s="2" t="s">
        <v>6310</v>
      </c>
      <c r="I8110" s="2">
        <v>705</v>
      </c>
      <c r="J8110" s="2">
        <v>0</v>
      </c>
      <c r="K8110" s="2">
        <v>211021326</v>
      </c>
      <c r="L8110" s="3">
        <v>46076</v>
      </c>
      <c r="M8110" s="3">
        <v>47880</v>
      </c>
      <c r="N8110" s="2" t="s">
        <v>2588</v>
      </c>
    </row>
    <row r="8111" spans="2:14" x14ac:dyDescent="0.25">
      <c r="B8111" s="2" t="s">
        <v>6308</v>
      </c>
      <c r="C8111" s="2" t="s">
        <v>6309</v>
      </c>
      <c r="D8111" s="2" t="s">
        <v>16</v>
      </c>
      <c r="E8111" s="2" t="s">
        <v>17</v>
      </c>
      <c r="F8111" s="2" t="s">
        <v>18</v>
      </c>
      <c r="G8111" s="2" t="s">
        <v>139</v>
      </c>
      <c r="H8111" s="2" t="s">
        <v>6310</v>
      </c>
      <c r="I8111" s="2">
        <v>705</v>
      </c>
      <c r="J8111" s="2">
        <v>0</v>
      </c>
      <c r="K8111" s="2">
        <v>311020625</v>
      </c>
      <c r="L8111" s="3">
        <v>45786</v>
      </c>
      <c r="M8111" s="3">
        <v>47543</v>
      </c>
      <c r="N8111" s="2" t="s">
        <v>2588</v>
      </c>
    </row>
    <row r="8112" spans="2:14" x14ac:dyDescent="0.25">
      <c r="B8112" s="2" t="s">
        <v>6308</v>
      </c>
      <c r="C8112" s="2" t="s">
        <v>6309</v>
      </c>
      <c r="D8112" s="2" t="s">
        <v>16</v>
      </c>
      <c r="E8112" s="2" t="s">
        <v>17</v>
      </c>
      <c r="F8112" s="2" t="s">
        <v>18</v>
      </c>
      <c r="G8112" s="2" t="s">
        <v>139</v>
      </c>
      <c r="H8112" s="2" t="s">
        <v>6310</v>
      </c>
      <c r="I8112" s="2">
        <v>705</v>
      </c>
      <c r="J8112" s="2">
        <v>0</v>
      </c>
      <c r="K8112" s="2">
        <v>411020726</v>
      </c>
      <c r="L8112" s="3">
        <v>46136</v>
      </c>
      <c r="M8112" s="3">
        <v>47939</v>
      </c>
      <c r="N8112" s="2" t="s">
        <v>2588</v>
      </c>
    </row>
    <row r="8113" spans="2:14" x14ac:dyDescent="0.25">
      <c r="B8113" s="2" t="s">
        <v>6308</v>
      </c>
      <c r="C8113" s="2" t="s">
        <v>6309</v>
      </c>
      <c r="D8113" s="2" t="s">
        <v>16</v>
      </c>
      <c r="E8113" s="2" t="s">
        <v>17</v>
      </c>
      <c r="F8113" s="2" t="s">
        <v>18</v>
      </c>
      <c r="G8113" s="2" t="s">
        <v>139</v>
      </c>
      <c r="H8113" s="2" t="s">
        <v>6310</v>
      </c>
      <c r="I8113" s="2">
        <v>705</v>
      </c>
      <c r="J8113" s="2">
        <v>705</v>
      </c>
      <c r="K8113" s="2">
        <v>511022326</v>
      </c>
      <c r="L8113" s="3">
        <v>46167</v>
      </c>
      <c r="M8113" s="3">
        <v>47969</v>
      </c>
      <c r="N8113" s="2" t="s">
        <v>2588</v>
      </c>
    </row>
    <row r="8114" spans="2:14" x14ac:dyDescent="0.25">
      <c r="B8114" s="2" t="s">
        <v>6308</v>
      </c>
      <c r="C8114" s="2" t="s">
        <v>6309</v>
      </c>
      <c r="D8114" s="2" t="s">
        <v>16</v>
      </c>
      <c r="E8114" s="2" t="s">
        <v>17</v>
      </c>
      <c r="F8114" s="2" t="s">
        <v>18</v>
      </c>
      <c r="G8114" s="2" t="s">
        <v>139</v>
      </c>
      <c r="H8114" s="2" t="s">
        <v>6310</v>
      </c>
      <c r="I8114" s="2">
        <v>705</v>
      </c>
      <c r="J8114" s="2">
        <v>0</v>
      </c>
      <c r="K8114" s="2">
        <v>711023025</v>
      </c>
      <c r="L8114" s="3">
        <v>45871</v>
      </c>
      <c r="M8114" s="3">
        <v>47665</v>
      </c>
      <c r="N8114" s="2" t="s">
        <v>2588</v>
      </c>
    </row>
    <row r="8115" spans="2:14" x14ac:dyDescent="0.25">
      <c r="B8115" s="2" t="s">
        <v>6308</v>
      </c>
      <c r="C8115" s="2" t="s">
        <v>6309</v>
      </c>
      <c r="D8115" s="2" t="s">
        <v>16</v>
      </c>
      <c r="E8115" s="2" t="s">
        <v>17</v>
      </c>
      <c r="F8115" s="2" t="s">
        <v>18</v>
      </c>
      <c r="G8115" s="2" t="s">
        <v>139</v>
      </c>
      <c r="H8115" s="2" t="s">
        <v>6310</v>
      </c>
      <c r="I8115" s="2">
        <v>705</v>
      </c>
      <c r="J8115" s="2">
        <v>0</v>
      </c>
      <c r="K8115" s="2">
        <v>911021225</v>
      </c>
      <c r="L8115" s="3">
        <v>45918</v>
      </c>
      <c r="M8115" s="3">
        <v>47727</v>
      </c>
      <c r="N8115" s="2" t="s">
        <v>2588</v>
      </c>
    </row>
    <row r="8116" spans="2:14" x14ac:dyDescent="0.25">
      <c r="B8116" s="2" t="s">
        <v>6308</v>
      </c>
      <c r="C8116" s="2" t="s">
        <v>6309</v>
      </c>
      <c r="D8116" s="2" t="s">
        <v>16</v>
      </c>
      <c r="E8116" s="2" t="s">
        <v>17</v>
      </c>
      <c r="F8116" s="2" t="s">
        <v>18</v>
      </c>
      <c r="G8116" s="2" t="s">
        <v>139</v>
      </c>
      <c r="H8116" s="2" t="s">
        <v>6310</v>
      </c>
      <c r="I8116" s="2">
        <v>705</v>
      </c>
      <c r="J8116" s="2">
        <v>0</v>
      </c>
      <c r="K8116" s="2">
        <v>111021525</v>
      </c>
      <c r="L8116" s="3">
        <v>45675</v>
      </c>
      <c r="M8116" s="3">
        <v>47484</v>
      </c>
      <c r="N8116" s="2" t="s">
        <v>2588</v>
      </c>
    </row>
    <row r="8117" spans="2:14" x14ac:dyDescent="0.25">
      <c r="B8117" s="2" t="s">
        <v>6308</v>
      </c>
      <c r="C8117" s="2" t="s">
        <v>6309</v>
      </c>
      <c r="D8117" s="2" t="s">
        <v>16</v>
      </c>
      <c r="E8117" s="2" t="s">
        <v>142</v>
      </c>
      <c r="F8117" s="2" t="s">
        <v>18</v>
      </c>
      <c r="G8117" s="2" t="s">
        <v>139</v>
      </c>
      <c r="H8117" s="2" t="s">
        <v>6310</v>
      </c>
      <c r="I8117" s="2">
        <v>705</v>
      </c>
      <c r="J8117" s="2">
        <v>0</v>
      </c>
      <c r="K8117" s="2">
        <v>411020726</v>
      </c>
      <c r="L8117" s="3">
        <v>46136</v>
      </c>
      <c r="M8117" s="3">
        <v>47939</v>
      </c>
      <c r="N8117" s="2" t="s">
        <v>2588</v>
      </c>
    </row>
    <row r="8118" spans="2:14" x14ac:dyDescent="0.25">
      <c r="B8118" s="2" t="s">
        <v>6311</v>
      </c>
      <c r="C8118" s="2" t="s">
        <v>6312</v>
      </c>
      <c r="D8118" s="2" t="s">
        <v>16</v>
      </c>
      <c r="E8118" s="2" t="s">
        <v>17</v>
      </c>
      <c r="F8118" s="2" t="s">
        <v>18</v>
      </c>
      <c r="G8118" s="2" t="s">
        <v>19</v>
      </c>
      <c r="H8118" s="2" t="s">
        <v>731</v>
      </c>
      <c r="I8118" s="2">
        <v>0</v>
      </c>
      <c r="J8118" s="2">
        <v>0</v>
      </c>
      <c r="K8118" s="2">
        <v>24032004</v>
      </c>
      <c r="L8118" s="3">
        <v>44958</v>
      </c>
      <c r="M8118" s="3">
        <v>47150</v>
      </c>
      <c r="N8118" s="2" t="s">
        <v>504</v>
      </c>
    </row>
    <row r="8119" spans="2:14" x14ac:dyDescent="0.25">
      <c r="B8119" s="2" t="s">
        <v>6311</v>
      </c>
      <c r="C8119" s="2" t="s">
        <v>6312</v>
      </c>
      <c r="D8119" s="2" t="s">
        <v>16</v>
      </c>
      <c r="E8119" s="2" t="s">
        <v>17</v>
      </c>
      <c r="F8119" s="2" t="s">
        <v>18</v>
      </c>
      <c r="G8119" s="2" t="s">
        <v>19</v>
      </c>
      <c r="H8119" s="2" t="s">
        <v>731</v>
      </c>
      <c r="I8119" s="2">
        <v>0</v>
      </c>
      <c r="J8119" s="2">
        <v>0</v>
      </c>
      <c r="K8119" s="2">
        <v>24062704</v>
      </c>
      <c r="L8119" s="3">
        <v>44958</v>
      </c>
      <c r="M8119" s="3">
        <v>47239</v>
      </c>
      <c r="N8119" s="2" t="s">
        <v>504</v>
      </c>
    </row>
    <row r="8120" spans="2:14" x14ac:dyDescent="0.25">
      <c r="B8120" s="2" t="s">
        <v>6311</v>
      </c>
      <c r="C8120" s="2" t="s">
        <v>6312</v>
      </c>
      <c r="D8120" s="2" t="s">
        <v>16</v>
      </c>
      <c r="E8120" s="2" t="s">
        <v>17</v>
      </c>
      <c r="F8120" s="2" t="s">
        <v>18</v>
      </c>
      <c r="G8120" s="2" t="s">
        <v>19</v>
      </c>
      <c r="H8120" s="2" t="s">
        <v>731</v>
      </c>
      <c r="I8120" s="2">
        <v>0</v>
      </c>
      <c r="J8120" s="2">
        <v>0</v>
      </c>
      <c r="K8120" s="2">
        <v>24070113</v>
      </c>
      <c r="L8120" s="3">
        <v>44958</v>
      </c>
      <c r="M8120" s="3">
        <v>47270</v>
      </c>
      <c r="N8120" s="2" t="s">
        <v>504</v>
      </c>
    </row>
    <row r="8121" spans="2:14" x14ac:dyDescent="0.25">
      <c r="B8121" s="2" t="s">
        <v>6311</v>
      </c>
      <c r="C8121" s="2" t="s">
        <v>6312</v>
      </c>
      <c r="D8121" s="2" t="s">
        <v>16</v>
      </c>
      <c r="E8121" s="2" t="s">
        <v>17</v>
      </c>
      <c r="F8121" s="2" t="s">
        <v>18</v>
      </c>
      <c r="G8121" s="2" t="s">
        <v>19</v>
      </c>
      <c r="H8121" s="2" t="s">
        <v>731</v>
      </c>
      <c r="I8121" s="2">
        <v>0</v>
      </c>
      <c r="J8121" s="2">
        <v>0</v>
      </c>
      <c r="K8121" s="2">
        <v>25041403</v>
      </c>
      <c r="L8121" s="3">
        <v>45820</v>
      </c>
      <c r="M8121" s="3">
        <v>47543</v>
      </c>
      <c r="N8121" s="2" t="s">
        <v>504</v>
      </c>
    </row>
    <row r="8122" spans="2:14" x14ac:dyDescent="0.25">
      <c r="B8122" s="2" t="s">
        <v>6311</v>
      </c>
      <c r="C8122" s="2" t="s">
        <v>6312</v>
      </c>
      <c r="D8122" s="2" t="s">
        <v>16</v>
      </c>
      <c r="E8122" s="2" t="s">
        <v>17</v>
      </c>
      <c r="F8122" s="2" t="s">
        <v>18</v>
      </c>
      <c r="G8122" s="2" t="s">
        <v>19</v>
      </c>
      <c r="H8122" s="2" t="s">
        <v>731</v>
      </c>
      <c r="I8122" s="2">
        <v>0</v>
      </c>
      <c r="J8122" s="2">
        <v>0</v>
      </c>
      <c r="K8122" s="2">
        <v>25060203</v>
      </c>
      <c r="L8122" s="3">
        <v>45833</v>
      </c>
      <c r="M8122" s="3">
        <v>47604</v>
      </c>
      <c r="N8122" s="2" t="s">
        <v>504</v>
      </c>
    </row>
    <row r="8123" spans="2:14" x14ac:dyDescent="0.25">
      <c r="B8123" s="2" t="s">
        <v>6313</v>
      </c>
      <c r="C8123" s="2" t="s">
        <v>6314</v>
      </c>
      <c r="D8123" s="2" t="s">
        <v>16</v>
      </c>
      <c r="E8123" s="2" t="s">
        <v>17</v>
      </c>
      <c r="F8123" s="2" t="s">
        <v>18</v>
      </c>
      <c r="G8123" s="2" t="s">
        <v>19</v>
      </c>
      <c r="H8123" s="2" t="s">
        <v>6315</v>
      </c>
      <c r="I8123" s="2">
        <v>4295</v>
      </c>
      <c r="J8123" s="2">
        <v>0</v>
      </c>
      <c r="K8123" s="2">
        <v>24122303</v>
      </c>
      <c r="L8123" s="3">
        <v>45867</v>
      </c>
      <c r="M8123" s="3">
        <v>47423</v>
      </c>
      <c r="N8123" s="2" t="s">
        <v>504</v>
      </c>
    </row>
    <row r="8124" spans="2:14" x14ac:dyDescent="0.25">
      <c r="B8124" s="2" t="s">
        <v>6313</v>
      </c>
      <c r="C8124" s="2" t="s">
        <v>6314</v>
      </c>
      <c r="D8124" s="2" t="s">
        <v>16</v>
      </c>
      <c r="E8124" s="2" t="s">
        <v>17</v>
      </c>
      <c r="F8124" s="2" t="s">
        <v>18</v>
      </c>
      <c r="G8124" s="2" t="s">
        <v>19</v>
      </c>
      <c r="H8124" s="2" t="s">
        <v>6315</v>
      </c>
      <c r="I8124" s="2">
        <v>4295</v>
      </c>
      <c r="J8124" s="2">
        <v>0</v>
      </c>
      <c r="K8124" s="2">
        <v>25061603</v>
      </c>
      <c r="L8124" s="3">
        <v>45862</v>
      </c>
      <c r="M8124" s="3">
        <v>47604</v>
      </c>
      <c r="N8124" s="2" t="s">
        <v>504</v>
      </c>
    </row>
    <row r="8125" spans="2:14" x14ac:dyDescent="0.25">
      <c r="B8125" s="2" t="s">
        <v>6313</v>
      </c>
      <c r="C8125" s="2" t="s">
        <v>6314</v>
      </c>
      <c r="D8125" s="2" t="s">
        <v>16</v>
      </c>
      <c r="E8125" s="2" t="s">
        <v>17</v>
      </c>
      <c r="F8125" s="2" t="s">
        <v>18</v>
      </c>
      <c r="G8125" s="2" t="s">
        <v>19</v>
      </c>
      <c r="H8125" s="2" t="s">
        <v>6315</v>
      </c>
      <c r="I8125" s="2">
        <v>4295</v>
      </c>
      <c r="J8125" s="2">
        <v>0</v>
      </c>
      <c r="K8125" s="2">
        <v>25073108</v>
      </c>
      <c r="L8125" s="3">
        <v>45882</v>
      </c>
      <c r="M8125" s="3">
        <v>47635</v>
      </c>
      <c r="N8125" s="2" t="s">
        <v>504</v>
      </c>
    </row>
    <row r="8126" spans="2:14" x14ac:dyDescent="0.25">
      <c r="B8126" s="2" t="s">
        <v>6313</v>
      </c>
      <c r="C8126" s="2" t="s">
        <v>6314</v>
      </c>
      <c r="D8126" s="2" t="s">
        <v>16</v>
      </c>
      <c r="E8126" s="2" t="s">
        <v>17</v>
      </c>
      <c r="F8126" s="2" t="s">
        <v>18</v>
      </c>
      <c r="G8126" s="2" t="s">
        <v>19</v>
      </c>
      <c r="H8126" s="2" t="s">
        <v>6315</v>
      </c>
      <c r="I8126" s="2">
        <v>4295</v>
      </c>
      <c r="J8126" s="2">
        <v>0</v>
      </c>
      <c r="K8126" s="2">
        <v>25080103</v>
      </c>
      <c r="L8126" s="3">
        <v>45894</v>
      </c>
      <c r="M8126" s="3">
        <v>47665</v>
      </c>
      <c r="N8126" s="2" t="s">
        <v>504</v>
      </c>
    </row>
    <row r="8127" spans="2:14" x14ac:dyDescent="0.25">
      <c r="B8127" s="2" t="s">
        <v>6313</v>
      </c>
      <c r="C8127" s="2" t="s">
        <v>6314</v>
      </c>
      <c r="D8127" s="2" t="s">
        <v>16</v>
      </c>
      <c r="E8127" s="2" t="s">
        <v>17</v>
      </c>
      <c r="F8127" s="2" t="s">
        <v>18</v>
      </c>
      <c r="G8127" s="2" t="s">
        <v>19</v>
      </c>
      <c r="H8127" s="2" t="s">
        <v>6315</v>
      </c>
      <c r="I8127" s="2">
        <v>4295</v>
      </c>
      <c r="J8127" s="2">
        <v>3750</v>
      </c>
      <c r="K8127" s="2">
        <v>25122304</v>
      </c>
      <c r="L8127" s="3">
        <v>46063</v>
      </c>
      <c r="M8127" s="3">
        <v>47788</v>
      </c>
      <c r="N8127" s="2" t="s">
        <v>504</v>
      </c>
    </row>
    <row r="8128" spans="2:14" x14ac:dyDescent="0.25">
      <c r="B8128" s="2" t="s">
        <v>6313</v>
      </c>
      <c r="C8128" s="2" t="s">
        <v>6314</v>
      </c>
      <c r="D8128" s="2" t="s">
        <v>16</v>
      </c>
      <c r="E8128" s="2" t="s">
        <v>17</v>
      </c>
      <c r="F8128" s="2" t="s">
        <v>18</v>
      </c>
      <c r="G8128" s="2" t="s">
        <v>19</v>
      </c>
      <c r="H8128" s="2" t="s">
        <v>6315</v>
      </c>
      <c r="I8128" s="2">
        <v>4295</v>
      </c>
      <c r="J8128" s="2">
        <v>545</v>
      </c>
      <c r="K8128" s="2">
        <v>26011207</v>
      </c>
      <c r="L8128" s="3">
        <v>46063</v>
      </c>
      <c r="M8128" s="3">
        <v>47788</v>
      </c>
      <c r="N8128" s="2" t="s">
        <v>504</v>
      </c>
    </row>
    <row r="8129" spans="2:14" x14ac:dyDescent="0.25">
      <c r="B8129" s="2" t="s">
        <v>6316</v>
      </c>
      <c r="C8129" s="2" t="s">
        <v>6317</v>
      </c>
      <c r="D8129" s="2" t="s">
        <v>16</v>
      </c>
      <c r="E8129" s="2" t="s">
        <v>17</v>
      </c>
      <c r="F8129" s="2" t="s">
        <v>18</v>
      </c>
      <c r="G8129" s="2" t="s">
        <v>19</v>
      </c>
      <c r="H8129" s="2" t="s">
        <v>6315</v>
      </c>
      <c r="I8129" s="2">
        <v>9167</v>
      </c>
      <c r="J8129" s="2">
        <v>0</v>
      </c>
      <c r="K8129" s="2">
        <v>25080501</v>
      </c>
      <c r="L8129" s="3">
        <v>45882</v>
      </c>
      <c r="M8129" s="3">
        <v>47665</v>
      </c>
      <c r="N8129" s="2" t="s">
        <v>504</v>
      </c>
    </row>
    <row r="8130" spans="2:14" x14ac:dyDescent="0.25">
      <c r="B8130" s="2" t="s">
        <v>6316</v>
      </c>
      <c r="C8130" s="2" t="s">
        <v>6317</v>
      </c>
      <c r="D8130" s="2" t="s">
        <v>16</v>
      </c>
      <c r="E8130" s="2" t="s">
        <v>17</v>
      </c>
      <c r="F8130" s="2" t="s">
        <v>18</v>
      </c>
      <c r="G8130" s="2" t="s">
        <v>19</v>
      </c>
      <c r="H8130" s="2" t="s">
        <v>6315</v>
      </c>
      <c r="I8130" s="2">
        <v>9167</v>
      </c>
      <c r="J8130" s="2">
        <v>0</v>
      </c>
      <c r="K8130" s="2">
        <v>25080602</v>
      </c>
      <c r="L8130" s="3">
        <v>45882</v>
      </c>
      <c r="M8130" s="3">
        <v>47665</v>
      </c>
      <c r="N8130" s="2" t="s">
        <v>504</v>
      </c>
    </row>
    <row r="8131" spans="2:14" x14ac:dyDescent="0.25">
      <c r="B8131" s="2" t="s">
        <v>6316</v>
      </c>
      <c r="C8131" s="2" t="s">
        <v>6317</v>
      </c>
      <c r="D8131" s="2" t="s">
        <v>16</v>
      </c>
      <c r="E8131" s="2" t="s">
        <v>17</v>
      </c>
      <c r="F8131" s="2" t="s">
        <v>18</v>
      </c>
      <c r="G8131" s="2" t="s">
        <v>19</v>
      </c>
      <c r="H8131" s="2" t="s">
        <v>6315</v>
      </c>
      <c r="I8131" s="2">
        <v>9167</v>
      </c>
      <c r="J8131" s="2">
        <v>9167</v>
      </c>
      <c r="K8131" s="2">
        <v>26010806</v>
      </c>
      <c r="L8131" s="3">
        <v>46063</v>
      </c>
      <c r="M8131" s="3">
        <v>47818</v>
      </c>
      <c r="N8131" s="2" t="s">
        <v>504</v>
      </c>
    </row>
    <row r="8132" spans="2:14" x14ac:dyDescent="0.25">
      <c r="B8132" s="2" t="s">
        <v>6318</v>
      </c>
      <c r="C8132" s="2" t="s">
        <v>6319</v>
      </c>
      <c r="D8132" s="2" t="s">
        <v>16</v>
      </c>
      <c r="E8132" s="2" t="s">
        <v>17</v>
      </c>
      <c r="F8132" s="2" t="s">
        <v>18</v>
      </c>
      <c r="G8132" s="2" t="s">
        <v>19</v>
      </c>
      <c r="H8132" s="2" t="s">
        <v>6315</v>
      </c>
      <c r="I8132" s="2">
        <v>0</v>
      </c>
      <c r="J8132" s="2">
        <v>0</v>
      </c>
      <c r="K8132" s="2">
        <v>25021902</v>
      </c>
      <c r="L8132" s="3">
        <v>46010</v>
      </c>
      <c r="M8132" s="3">
        <v>47484</v>
      </c>
      <c r="N8132" s="2" t="s">
        <v>504</v>
      </c>
    </row>
    <row r="8133" spans="2:14" x14ac:dyDescent="0.25">
      <c r="B8133" s="2" t="s">
        <v>6318</v>
      </c>
      <c r="C8133" s="2" t="s">
        <v>6319</v>
      </c>
      <c r="D8133" s="2" t="s">
        <v>16</v>
      </c>
      <c r="E8133" s="2" t="s">
        <v>17</v>
      </c>
      <c r="F8133" s="2" t="s">
        <v>18</v>
      </c>
      <c r="G8133" s="2" t="s">
        <v>19</v>
      </c>
      <c r="H8133" s="2" t="s">
        <v>6315</v>
      </c>
      <c r="I8133" s="2">
        <v>0</v>
      </c>
      <c r="J8133" s="2">
        <v>0</v>
      </c>
      <c r="K8133" s="2">
        <v>25073109</v>
      </c>
      <c r="L8133" s="3">
        <v>45882</v>
      </c>
      <c r="M8133" s="3">
        <v>47635</v>
      </c>
      <c r="N8133" s="2" t="s">
        <v>504</v>
      </c>
    </row>
    <row r="8134" spans="2:14" x14ac:dyDescent="0.25">
      <c r="B8134" s="2" t="s">
        <v>6318</v>
      </c>
      <c r="C8134" s="2" t="s">
        <v>6319</v>
      </c>
      <c r="D8134" s="2" t="s">
        <v>16</v>
      </c>
      <c r="E8134" s="2" t="s">
        <v>17</v>
      </c>
      <c r="F8134" s="2" t="s">
        <v>18</v>
      </c>
      <c r="G8134" s="2" t="s">
        <v>19</v>
      </c>
      <c r="H8134" s="2" t="s">
        <v>6315</v>
      </c>
      <c r="I8134" s="2">
        <v>0</v>
      </c>
      <c r="J8134" s="2">
        <v>0</v>
      </c>
      <c r="K8134" s="2">
        <v>25080603</v>
      </c>
      <c r="L8134" s="3">
        <v>45882</v>
      </c>
      <c r="M8134" s="3">
        <v>47665</v>
      </c>
      <c r="N8134" s="2" t="s">
        <v>504</v>
      </c>
    </row>
    <row r="8135" spans="2:14" x14ac:dyDescent="0.25">
      <c r="B8135" s="2" t="s">
        <v>6320</v>
      </c>
      <c r="C8135" s="2" t="s">
        <v>6321</v>
      </c>
      <c r="D8135" s="2" t="s">
        <v>41</v>
      </c>
      <c r="E8135" s="2" t="s">
        <v>17</v>
      </c>
      <c r="F8135" s="2" t="s">
        <v>18</v>
      </c>
      <c r="G8135" s="2" t="s">
        <v>19</v>
      </c>
      <c r="H8135" s="2" t="s">
        <v>6322</v>
      </c>
      <c r="I8135" s="2">
        <v>26899</v>
      </c>
      <c r="J8135" s="2">
        <v>0</v>
      </c>
      <c r="K8135" s="2">
        <v>56018</v>
      </c>
      <c r="L8135" s="3">
        <v>45980</v>
      </c>
      <c r="M8135" s="3">
        <v>47727</v>
      </c>
      <c r="N8135" s="2" t="s">
        <v>6323</v>
      </c>
    </row>
    <row r="8136" spans="2:14" x14ac:dyDescent="0.25">
      <c r="B8136" s="2" t="s">
        <v>6320</v>
      </c>
      <c r="C8136" s="2" t="s">
        <v>6321</v>
      </c>
      <c r="D8136" s="2" t="s">
        <v>41</v>
      </c>
      <c r="E8136" s="2" t="s">
        <v>17</v>
      </c>
      <c r="F8136" s="2" t="s">
        <v>18</v>
      </c>
      <c r="G8136" s="2" t="s">
        <v>19</v>
      </c>
      <c r="H8136" s="2" t="s">
        <v>6322</v>
      </c>
      <c r="I8136" s="2">
        <v>26899</v>
      </c>
      <c r="J8136" s="2">
        <v>0</v>
      </c>
      <c r="K8136" s="2">
        <v>56059</v>
      </c>
      <c r="L8136" s="3">
        <v>46063</v>
      </c>
      <c r="M8136" s="3">
        <v>47818</v>
      </c>
      <c r="N8136" s="2" t="s">
        <v>6323</v>
      </c>
    </row>
    <row r="8137" spans="2:14" x14ac:dyDescent="0.25">
      <c r="B8137" s="2" t="s">
        <v>6320</v>
      </c>
      <c r="C8137" s="2" t="s">
        <v>6321</v>
      </c>
      <c r="D8137" s="2" t="s">
        <v>41</v>
      </c>
      <c r="E8137" s="2" t="s">
        <v>17</v>
      </c>
      <c r="F8137" s="2" t="s">
        <v>18</v>
      </c>
      <c r="G8137" s="2" t="s">
        <v>19</v>
      </c>
      <c r="H8137" s="2" t="s">
        <v>6322</v>
      </c>
      <c r="I8137" s="2">
        <v>26899</v>
      </c>
      <c r="J8137" s="2">
        <v>0</v>
      </c>
      <c r="K8137" s="2">
        <v>56063</v>
      </c>
      <c r="L8137" s="3">
        <v>46063</v>
      </c>
      <c r="M8137" s="3">
        <v>47818</v>
      </c>
      <c r="N8137" s="2" t="s">
        <v>6323</v>
      </c>
    </row>
    <row r="8138" spans="2:14" x14ac:dyDescent="0.25">
      <c r="B8138" s="2" t="s">
        <v>6320</v>
      </c>
      <c r="C8138" s="2" t="s">
        <v>6321</v>
      </c>
      <c r="D8138" s="2" t="s">
        <v>41</v>
      </c>
      <c r="E8138" s="2" t="s">
        <v>17</v>
      </c>
      <c r="F8138" s="2" t="s">
        <v>18</v>
      </c>
      <c r="G8138" s="2" t="s">
        <v>19</v>
      </c>
      <c r="H8138" s="2" t="s">
        <v>6322</v>
      </c>
      <c r="I8138" s="2">
        <v>26899</v>
      </c>
      <c r="J8138" s="2">
        <v>0</v>
      </c>
      <c r="K8138" s="2">
        <v>56071</v>
      </c>
      <c r="L8138" s="3">
        <v>46063</v>
      </c>
      <c r="M8138" s="3">
        <v>47849</v>
      </c>
      <c r="N8138" s="2" t="s">
        <v>6323</v>
      </c>
    </row>
    <row r="8139" spans="2:14" x14ac:dyDescent="0.25">
      <c r="B8139" s="2" t="s">
        <v>6320</v>
      </c>
      <c r="C8139" s="2" t="s">
        <v>6321</v>
      </c>
      <c r="D8139" s="2" t="s">
        <v>41</v>
      </c>
      <c r="E8139" s="2" t="s">
        <v>17</v>
      </c>
      <c r="F8139" s="2" t="s">
        <v>18</v>
      </c>
      <c r="G8139" s="2" t="s">
        <v>19</v>
      </c>
      <c r="H8139" s="2" t="s">
        <v>6322</v>
      </c>
      <c r="I8139" s="2">
        <v>26899</v>
      </c>
      <c r="J8139" s="2">
        <v>0</v>
      </c>
      <c r="K8139" s="2">
        <v>56077</v>
      </c>
      <c r="L8139" s="3">
        <v>46118</v>
      </c>
      <c r="M8139" s="3">
        <v>47849</v>
      </c>
      <c r="N8139" s="2" t="s">
        <v>6323</v>
      </c>
    </row>
    <row r="8140" spans="2:14" x14ac:dyDescent="0.25">
      <c r="B8140" s="2" t="s">
        <v>6320</v>
      </c>
      <c r="C8140" s="2" t="s">
        <v>6321</v>
      </c>
      <c r="D8140" s="2" t="s">
        <v>41</v>
      </c>
      <c r="E8140" s="2" t="s">
        <v>17</v>
      </c>
      <c r="F8140" s="2" t="s">
        <v>18</v>
      </c>
      <c r="G8140" s="2" t="s">
        <v>19</v>
      </c>
      <c r="H8140" s="2" t="s">
        <v>6322</v>
      </c>
      <c r="I8140" s="2">
        <v>26899</v>
      </c>
      <c r="J8140" s="2">
        <v>8800</v>
      </c>
      <c r="K8140" s="2">
        <v>56083</v>
      </c>
      <c r="L8140" s="3">
        <v>46094</v>
      </c>
      <c r="M8140" s="3">
        <v>47880</v>
      </c>
      <c r="N8140" s="2" t="s">
        <v>6323</v>
      </c>
    </row>
    <row r="8141" spans="2:14" x14ac:dyDescent="0.25">
      <c r="B8141" s="2" t="s">
        <v>6320</v>
      </c>
      <c r="C8141" s="2" t="s">
        <v>6321</v>
      </c>
      <c r="D8141" s="2" t="s">
        <v>41</v>
      </c>
      <c r="E8141" s="2" t="s">
        <v>17</v>
      </c>
      <c r="F8141" s="2" t="s">
        <v>18</v>
      </c>
      <c r="G8141" s="2" t="s">
        <v>19</v>
      </c>
      <c r="H8141" s="2" t="s">
        <v>6322</v>
      </c>
      <c r="I8141" s="2">
        <v>26899</v>
      </c>
      <c r="J8141" s="2">
        <v>1299</v>
      </c>
      <c r="K8141" s="2">
        <v>56086</v>
      </c>
      <c r="L8141" s="3">
        <v>46094</v>
      </c>
      <c r="M8141" s="3">
        <v>47880</v>
      </c>
      <c r="N8141" s="2" t="s">
        <v>6323</v>
      </c>
    </row>
    <row r="8142" spans="2:14" x14ac:dyDescent="0.25">
      <c r="B8142" s="2" t="s">
        <v>6320</v>
      </c>
      <c r="C8142" s="2" t="s">
        <v>6321</v>
      </c>
      <c r="D8142" s="2" t="s">
        <v>41</v>
      </c>
      <c r="E8142" s="2" t="s">
        <v>17</v>
      </c>
      <c r="F8142" s="2" t="s">
        <v>18</v>
      </c>
      <c r="G8142" s="2" t="s">
        <v>19</v>
      </c>
      <c r="H8142" s="2" t="s">
        <v>6322</v>
      </c>
      <c r="I8142" s="2">
        <v>26899</v>
      </c>
      <c r="J8142" s="2">
        <v>3000</v>
      </c>
      <c r="K8142" s="2">
        <v>56087</v>
      </c>
      <c r="L8142" s="3">
        <v>46094</v>
      </c>
      <c r="M8142" s="3">
        <v>47880</v>
      </c>
      <c r="N8142" s="2" t="s">
        <v>6323</v>
      </c>
    </row>
    <row r="8143" spans="2:14" x14ac:dyDescent="0.25">
      <c r="B8143" s="2" t="s">
        <v>6320</v>
      </c>
      <c r="C8143" s="2" t="s">
        <v>6321</v>
      </c>
      <c r="D8143" s="2" t="s">
        <v>41</v>
      </c>
      <c r="E8143" s="2" t="s">
        <v>17</v>
      </c>
      <c r="F8143" s="2" t="s">
        <v>18</v>
      </c>
      <c r="G8143" s="2" t="s">
        <v>19</v>
      </c>
      <c r="H8143" s="2" t="s">
        <v>6322</v>
      </c>
      <c r="I8143" s="2">
        <v>26899</v>
      </c>
      <c r="J8143" s="2">
        <v>13800</v>
      </c>
      <c r="K8143" s="2">
        <v>56092</v>
      </c>
      <c r="L8143" s="3">
        <v>46118</v>
      </c>
      <c r="M8143" s="3">
        <v>47880</v>
      </c>
      <c r="N8143" s="2" t="s">
        <v>6323</v>
      </c>
    </row>
    <row r="8144" spans="2:14" x14ac:dyDescent="0.25">
      <c r="B8144" s="2" t="s">
        <v>6320</v>
      </c>
      <c r="C8144" s="2" t="s">
        <v>6321</v>
      </c>
      <c r="D8144" s="2" t="s">
        <v>41</v>
      </c>
      <c r="E8144" s="2" t="s">
        <v>17</v>
      </c>
      <c r="F8144" s="2" t="s">
        <v>18</v>
      </c>
      <c r="G8144" s="2" t="s">
        <v>19</v>
      </c>
      <c r="H8144" s="2" t="s">
        <v>6322</v>
      </c>
      <c r="I8144" s="2">
        <v>26899</v>
      </c>
      <c r="J8144" s="2">
        <v>0</v>
      </c>
      <c r="K8144" s="2">
        <v>56858</v>
      </c>
      <c r="L8144" s="3">
        <v>45740</v>
      </c>
      <c r="M8144" s="3">
        <v>47300</v>
      </c>
      <c r="N8144" s="2" t="s">
        <v>6323</v>
      </c>
    </row>
    <row r="8145" spans="2:14" x14ac:dyDescent="0.25">
      <c r="B8145" s="2" t="s">
        <v>6320</v>
      </c>
      <c r="C8145" s="2" t="s">
        <v>6321</v>
      </c>
      <c r="D8145" s="2" t="s">
        <v>41</v>
      </c>
      <c r="E8145" s="2" t="s">
        <v>17</v>
      </c>
      <c r="F8145" s="2" t="s">
        <v>18</v>
      </c>
      <c r="G8145" s="2" t="s">
        <v>19</v>
      </c>
      <c r="H8145" s="2" t="s">
        <v>6322</v>
      </c>
      <c r="I8145" s="2">
        <v>26899</v>
      </c>
      <c r="J8145" s="2">
        <v>0</v>
      </c>
      <c r="K8145" s="2">
        <v>56890</v>
      </c>
      <c r="L8145" s="3">
        <v>45740</v>
      </c>
      <c r="M8145" s="3">
        <v>47423</v>
      </c>
      <c r="N8145" s="2" t="s">
        <v>6323</v>
      </c>
    </row>
    <row r="8146" spans="2:14" x14ac:dyDescent="0.25">
      <c r="B8146" s="2" t="s">
        <v>6320</v>
      </c>
      <c r="C8146" s="2" t="s">
        <v>6321</v>
      </c>
      <c r="D8146" s="2" t="s">
        <v>41</v>
      </c>
      <c r="E8146" s="2" t="s">
        <v>17</v>
      </c>
      <c r="F8146" s="2" t="s">
        <v>18</v>
      </c>
      <c r="G8146" s="2" t="s">
        <v>19</v>
      </c>
      <c r="H8146" s="2" t="s">
        <v>6322</v>
      </c>
      <c r="I8146" s="2">
        <v>26899</v>
      </c>
      <c r="J8146" s="2">
        <v>0</v>
      </c>
      <c r="K8146" s="2">
        <v>56924</v>
      </c>
      <c r="L8146" s="3">
        <v>45740</v>
      </c>
      <c r="M8146" s="3">
        <v>47515</v>
      </c>
      <c r="N8146" s="2" t="s">
        <v>6323</v>
      </c>
    </row>
    <row r="8147" spans="2:14" x14ac:dyDescent="0.25">
      <c r="B8147" s="2" t="s">
        <v>6320</v>
      </c>
      <c r="C8147" s="2" t="s">
        <v>6321</v>
      </c>
      <c r="D8147" s="2" t="s">
        <v>41</v>
      </c>
      <c r="E8147" s="2" t="s">
        <v>17</v>
      </c>
      <c r="F8147" s="2" t="s">
        <v>18</v>
      </c>
      <c r="G8147" s="2" t="s">
        <v>19</v>
      </c>
      <c r="H8147" s="2" t="s">
        <v>6322</v>
      </c>
      <c r="I8147" s="2">
        <v>26899</v>
      </c>
      <c r="J8147" s="2">
        <v>0</v>
      </c>
      <c r="K8147" s="2">
        <v>56927</v>
      </c>
      <c r="L8147" s="3">
        <v>45799</v>
      </c>
      <c r="M8147" s="3">
        <v>47515</v>
      </c>
      <c r="N8147" s="2" t="s">
        <v>6323</v>
      </c>
    </row>
    <row r="8148" spans="2:14" x14ac:dyDescent="0.25">
      <c r="B8148" s="2" t="s">
        <v>6320</v>
      </c>
      <c r="C8148" s="2" t="s">
        <v>6321</v>
      </c>
      <c r="D8148" s="2" t="s">
        <v>41</v>
      </c>
      <c r="E8148" s="2" t="s">
        <v>17</v>
      </c>
      <c r="F8148" s="2" t="s">
        <v>18</v>
      </c>
      <c r="G8148" s="2" t="s">
        <v>19</v>
      </c>
      <c r="H8148" s="2" t="s">
        <v>6322</v>
      </c>
      <c r="I8148" s="2">
        <v>26899</v>
      </c>
      <c r="J8148" s="2">
        <v>0</v>
      </c>
      <c r="K8148" s="2">
        <v>56946</v>
      </c>
      <c r="L8148" s="3">
        <v>45808</v>
      </c>
      <c r="M8148" s="3">
        <v>47574</v>
      </c>
      <c r="N8148" s="2" t="s">
        <v>6323</v>
      </c>
    </row>
    <row r="8149" spans="2:14" x14ac:dyDescent="0.25">
      <c r="B8149" s="2" t="s">
        <v>6320</v>
      </c>
      <c r="C8149" s="2" t="s">
        <v>6321</v>
      </c>
      <c r="D8149" s="2" t="s">
        <v>41</v>
      </c>
      <c r="E8149" s="2" t="s">
        <v>17</v>
      </c>
      <c r="F8149" s="2" t="s">
        <v>18</v>
      </c>
      <c r="G8149" s="2" t="s">
        <v>19</v>
      </c>
      <c r="H8149" s="2" t="s">
        <v>6322</v>
      </c>
      <c r="I8149" s="2">
        <v>26899</v>
      </c>
      <c r="J8149" s="2">
        <v>0</v>
      </c>
      <c r="K8149" s="2">
        <v>56947</v>
      </c>
      <c r="L8149" s="3">
        <v>45848</v>
      </c>
      <c r="M8149" s="3">
        <v>47574</v>
      </c>
      <c r="N8149" s="2" t="s">
        <v>6323</v>
      </c>
    </row>
    <row r="8150" spans="2:14" x14ac:dyDescent="0.25">
      <c r="B8150" s="2" t="s">
        <v>6320</v>
      </c>
      <c r="C8150" s="2" t="s">
        <v>6321</v>
      </c>
      <c r="D8150" s="2" t="s">
        <v>41</v>
      </c>
      <c r="E8150" s="2" t="s">
        <v>17</v>
      </c>
      <c r="F8150" s="2" t="s">
        <v>18</v>
      </c>
      <c r="G8150" s="2" t="s">
        <v>19</v>
      </c>
      <c r="H8150" s="2" t="s">
        <v>6322</v>
      </c>
      <c r="I8150" s="2">
        <v>26899</v>
      </c>
      <c r="J8150" s="2">
        <v>0</v>
      </c>
      <c r="K8150" s="2">
        <v>56952</v>
      </c>
      <c r="L8150" s="3">
        <v>45848</v>
      </c>
      <c r="M8150" s="3">
        <v>47604</v>
      </c>
      <c r="N8150" s="2" t="s">
        <v>6323</v>
      </c>
    </row>
    <row r="8151" spans="2:14" x14ac:dyDescent="0.25">
      <c r="B8151" s="2" t="s">
        <v>6320</v>
      </c>
      <c r="C8151" s="2" t="s">
        <v>6321</v>
      </c>
      <c r="D8151" s="2" t="s">
        <v>41</v>
      </c>
      <c r="E8151" s="2" t="s">
        <v>17</v>
      </c>
      <c r="F8151" s="2" t="s">
        <v>18</v>
      </c>
      <c r="G8151" s="2" t="s">
        <v>19</v>
      </c>
      <c r="H8151" s="2" t="s">
        <v>6322</v>
      </c>
      <c r="I8151" s="2">
        <v>26899</v>
      </c>
      <c r="J8151" s="2">
        <v>0</v>
      </c>
      <c r="K8151" s="2">
        <v>56961</v>
      </c>
      <c r="L8151" s="3">
        <v>45839</v>
      </c>
      <c r="M8151" s="3">
        <v>47635</v>
      </c>
      <c r="N8151" s="2" t="s">
        <v>6323</v>
      </c>
    </row>
    <row r="8152" spans="2:14" x14ac:dyDescent="0.25">
      <c r="B8152" s="2" t="s">
        <v>6320</v>
      </c>
      <c r="C8152" s="2" t="s">
        <v>6321</v>
      </c>
      <c r="D8152" s="2" t="s">
        <v>41</v>
      </c>
      <c r="E8152" s="2" t="s">
        <v>17</v>
      </c>
      <c r="F8152" s="2" t="s">
        <v>18</v>
      </c>
      <c r="G8152" s="2" t="s">
        <v>19</v>
      </c>
      <c r="H8152" s="2" t="s">
        <v>6322</v>
      </c>
      <c r="I8152" s="2">
        <v>26899</v>
      </c>
      <c r="J8152" s="2">
        <v>0</v>
      </c>
      <c r="K8152" s="2">
        <v>56966</v>
      </c>
      <c r="L8152" s="3">
        <v>45839</v>
      </c>
      <c r="M8152" s="3">
        <v>47635</v>
      </c>
      <c r="N8152" s="2" t="s">
        <v>6323</v>
      </c>
    </row>
    <row r="8153" spans="2:14" x14ac:dyDescent="0.25">
      <c r="B8153" s="2" t="s">
        <v>6320</v>
      </c>
      <c r="C8153" s="2" t="s">
        <v>6321</v>
      </c>
      <c r="D8153" s="2" t="s">
        <v>41</v>
      </c>
      <c r="E8153" s="2" t="s">
        <v>17</v>
      </c>
      <c r="F8153" s="2" t="s">
        <v>18</v>
      </c>
      <c r="G8153" s="2" t="s">
        <v>19</v>
      </c>
      <c r="H8153" s="2" t="s">
        <v>6322</v>
      </c>
      <c r="I8153" s="2">
        <v>26899</v>
      </c>
      <c r="J8153" s="2">
        <v>0</v>
      </c>
      <c r="K8153" s="2">
        <v>56997</v>
      </c>
      <c r="L8153" s="3">
        <v>45915</v>
      </c>
      <c r="M8153" s="3">
        <v>47696</v>
      </c>
      <c r="N8153" s="2" t="s">
        <v>6323</v>
      </c>
    </row>
    <row r="8154" spans="2:14" x14ac:dyDescent="0.25">
      <c r="B8154" s="2" t="s">
        <v>6320</v>
      </c>
      <c r="C8154" s="2" t="s">
        <v>6321</v>
      </c>
      <c r="D8154" s="2" t="s">
        <v>41</v>
      </c>
      <c r="E8154" s="2" t="s">
        <v>17</v>
      </c>
      <c r="F8154" s="2" t="s">
        <v>18</v>
      </c>
      <c r="G8154" s="2" t="s">
        <v>19</v>
      </c>
      <c r="H8154" s="2" t="s">
        <v>6322</v>
      </c>
      <c r="I8154" s="2">
        <v>26899</v>
      </c>
      <c r="J8154" s="2">
        <v>0</v>
      </c>
      <c r="K8154" s="2">
        <v>56998</v>
      </c>
      <c r="L8154" s="3">
        <v>45915</v>
      </c>
      <c r="M8154" s="3">
        <v>47696</v>
      </c>
      <c r="N8154" s="2" t="s">
        <v>6323</v>
      </c>
    </row>
    <row r="8155" spans="2:14" x14ac:dyDescent="0.25">
      <c r="B8155" s="2" t="s">
        <v>6320</v>
      </c>
      <c r="C8155" s="2" t="s">
        <v>6321</v>
      </c>
      <c r="D8155" s="2" t="s">
        <v>41</v>
      </c>
      <c r="E8155" s="2" t="s">
        <v>17</v>
      </c>
      <c r="F8155" s="2" t="s">
        <v>18</v>
      </c>
      <c r="G8155" s="2" t="s">
        <v>19</v>
      </c>
      <c r="H8155" s="2" t="s">
        <v>6322</v>
      </c>
      <c r="I8155" s="2">
        <v>26899</v>
      </c>
      <c r="J8155" s="2">
        <v>0</v>
      </c>
      <c r="K8155" s="2">
        <v>55878</v>
      </c>
      <c r="L8155" s="3">
        <v>44958</v>
      </c>
      <c r="M8155" s="3">
        <v>47423</v>
      </c>
      <c r="N8155" s="2" t="s">
        <v>6323</v>
      </c>
    </row>
    <row r="8156" spans="2:14" x14ac:dyDescent="0.25">
      <c r="B8156" s="2" t="s">
        <v>6320</v>
      </c>
      <c r="C8156" s="2" t="s">
        <v>6321</v>
      </c>
      <c r="D8156" s="2" t="s">
        <v>41</v>
      </c>
      <c r="E8156" s="2" t="s">
        <v>17</v>
      </c>
      <c r="F8156" s="2" t="s">
        <v>18</v>
      </c>
      <c r="G8156" s="2" t="s">
        <v>19</v>
      </c>
      <c r="H8156" s="2" t="s">
        <v>6322</v>
      </c>
      <c r="I8156" s="2">
        <v>26899</v>
      </c>
      <c r="J8156" s="2">
        <v>0</v>
      </c>
      <c r="K8156" s="2">
        <v>56865</v>
      </c>
      <c r="L8156" s="3">
        <v>44958</v>
      </c>
      <c r="M8156" s="3">
        <v>47300</v>
      </c>
      <c r="N8156" s="2" t="s">
        <v>6323</v>
      </c>
    </row>
    <row r="8157" spans="2:14" x14ac:dyDescent="0.25">
      <c r="B8157" s="2" t="s">
        <v>6320</v>
      </c>
      <c r="C8157" s="2" t="s">
        <v>6321</v>
      </c>
      <c r="D8157" s="2" t="s">
        <v>41</v>
      </c>
      <c r="E8157" s="2" t="s">
        <v>17</v>
      </c>
      <c r="F8157" s="2" t="s">
        <v>18</v>
      </c>
      <c r="G8157" s="2" t="s">
        <v>19</v>
      </c>
      <c r="H8157" s="2" t="s">
        <v>6322</v>
      </c>
      <c r="I8157" s="2">
        <v>26899</v>
      </c>
      <c r="J8157" s="2">
        <v>0</v>
      </c>
      <c r="K8157" s="2">
        <v>56890</v>
      </c>
      <c r="L8157" s="3">
        <v>44958</v>
      </c>
      <c r="M8157" s="3">
        <v>47423</v>
      </c>
      <c r="N8157" s="2" t="s">
        <v>6323</v>
      </c>
    </row>
    <row r="8158" spans="2:14" x14ac:dyDescent="0.25">
      <c r="B8158" s="2" t="s">
        <v>6320</v>
      </c>
      <c r="C8158" s="2" t="s">
        <v>6321</v>
      </c>
      <c r="D8158" s="2" t="s">
        <v>41</v>
      </c>
      <c r="E8158" s="2" t="s">
        <v>17</v>
      </c>
      <c r="F8158" s="2" t="s">
        <v>18</v>
      </c>
      <c r="G8158" s="2" t="s">
        <v>19</v>
      </c>
      <c r="H8158" s="2" t="s">
        <v>6322</v>
      </c>
      <c r="I8158" s="2">
        <v>26899</v>
      </c>
      <c r="J8158" s="2">
        <v>0</v>
      </c>
      <c r="K8158" s="2">
        <v>56891</v>
      </c>
      <c r="L8158" s="3">
        <v>44958</v>
      </c>
      <c r="M8158" s="3">
        <v>47423</v>
      </c>
      <c r="N8158" s="2" t="s">
        <v>6323</v>
      </c>
    </row>
    <row r="8159" spans="2:14" x14ac:dyDescent="0.25">
      <c r="B8159" s="2" t="s">
        <v>6320</v>
      </c>
      <c r="C8159" s="2" t="s">
        <v>6321</v>
      </c>
      <c r="D8159" s="2" t="s">
        <v>41</v>
      </c>
      <c r="E8159" s="2" t="s">
        <v>142</v>
      </c>
      <c r="F8159" s="2" t="s">
        <v>18</v>
      </c>
      <c r="G8159" s="2" t="s">
        <v>19</v>
      </c>
      <c r="H8159" s="2" t="s">
        <v>6322</v>
      </c>
      <c r="I8159" s="2">
        <v>26899</v>
      </c>
      <c r="J8159" s="2">
        <v>0</v>
      </c>
      <c r="K8159" s="2">
        <v>56018</v>
      </c>
      <c r="L8159" s="3">
        <v>45980</v>
      </c>
      <c r="M8159" s="3">
        <v>47727</v>
      </c>
      <c r="N8159" s="2" t="s">
        <v>6323</v>
      </c>
    </row>
    <row r="8160" spans="2:14" x14ac:dyDescent="0.25">
      <c r="B8160" s="2" t="s">
        <v>6320</v>
      </c>
      <c r="C8160" s="2" t="s">
        <v>6321</v>
      </c>
      <c r="D8160" s="2" t="s">
        <v>41</v>
      </c>
      <c r="E8160" s="2" t="s">
        <v>142</v>
      </c>
      <c r="F8160" s="2" t="s">
        <v>18</v>
      </c>
      <c r="G8160" s="2" t="s">
        <v>19</v>
      </c>
      <c r="H8160" s="2" t="s">
        <v>6322</v>
      </c>
      <c r="I8160" s="2">
        <v>26899</v>
      </c>
      <c r="J8160" s="2">
        <v>0</v>
      </c>
      <c r="K8160" s="2">
        <v>56092</v>
      </c>
      <c r="L8160" s="3">
        <v>46118</v>
      </c>
      <c r="M8160" s="3">
        <v>47880</v>
      </c>
      <c r="N8160" s="2" t="s">
        <v>6323</v>
      </c>
    </row>
    <row r="8161" spans="2:14" x14ac:dyDescent="0.25">
      <c r="B8161" s="2" t="s">
        <v>6320</v>
      </c>
      <c r="C8161" s="2" t="s">
        <v>6321</v>
      </c>
      <c r="D8161" s="2" t="s">
        <v>41</v>
      </c>
      <c r="E8161" s="2" t="s">
        <v>142</v>
      </c>
      <c r="F8161" s="2" t="s">
        <v>18</v>
      </c>
      <c r="G8161" s="2" t="s">
        <v>19</v>
      </c>
      <c r="H8161" s="2" t="s">
        <v>6322</v>
      </c>
      <c r="I8161" s="2">
        <v>26899</v>
      </c>
      <c r="J8161" s="2">
        <v>0</v>
      </c>
      <c r="K8161" s="2">
        <v>56924</v>
      </c>
      <c r="L8161" s="3">
        <v>45740</v>
      </c>
      <c r="M8161" s="3">
        <v>47515</v>
      </c>
      <c r="N8161" s="2" t="s">
        <v>6323</v>
      </c>
    </row>
    <row r="8162" spans="2:14" x14ac:dyDescent="0.25">
      <c r="B8162" s="2" t="s">
        <v>6320</v>
      </c>
      <c r="C8162" s="2" t="s">
        <v>6321</v>
      </c>
      <c r="D8162" s="2" t="s">
        <v>41</v>
      </c>
      <c r="E8162" s="2" t="s">
        <v>142</v>
      </c>
      <c r="F8162" s="2" t="s">
        <v>18</v>
      </c>
      <c r="G8162" s="2" t="s">
        <v>19</v>
      </c>
      <c r="H8162" s="2" t="s">
        <v>6322</v>
      </c>
      <c r="I8162" s="2">
        <v>26899</v>
      </c>
      <c r="J8162" s="2">
        <v>0</v>
      </c>
      <c r="K8162" s="2">
        <v>56952</v>
      </c>
      <c r="L8162" s="3">
        <v>45848</v>
      </c>
      <c r="M8162" s="3">
        <v>47604</v>
      </c>
      <c r="N8162" s="2" t="s">
        <v>6323</v>
      </c>
    </row>
    <row r="8163" spans="2:14" x14ac:dyDescent="0.25">
      <c r="B8163" s="2" t="s">
        <v>6320</v>
      </c>
      <c r="C8163" s="2" t="s">
        <v>6321</v>
      </c>
      <c r="D8163" s="2" t="s">
        <v>41</v>
      </c>
      <c r="E8163" s="2" t="s">
        <v>142</v>
      </c>
      <c r="F8163" s="2" t="s">
        <v>18</v>
      </c>
      <c r="G8163" s="2" t="s">
        <v>19</v>
      </c>
      <c r="H8163" s="2" t="s">
        <v>6322</v>
      </c>
      <c r="I8163" s="2">
        <v>26899</v>
      </c>
      <c r="J8163" s="2">
        <v>0</v>
      </c>
      <c r="K8163" s="2">
        <v>56966</v>
      </c>
      <c r="L8163" s="3">
        <v>45839</v>
      </c>
      <c r="M8163" s="3">
        <v>47635</v>
      </c>
      <c r="N8163" s="2" t="s">
        <v>6323</v>
      </c>
    </row>
    <row r="8164" spans="2:14" x14ac:dyDescent="0.25">
      <c r="B8164" s="2" t="s">
        <v>6324</v>
      </c>
      <c r="C8164" s="2" t="s">
        <v>6325</v>
      </c>
      <c r="D8164" s="2" t="s">
        <v>41</v>
      </c>
      <c r="E8164" s="2" t="s">
        <v>17</v>
      </c>
      <c r="F8164" s="2" t="s">
        <v>18</v>
      </c>
      <c r="G8164" s="2" t="s">
        <v>19</v>
      </c>
      <c r="H8164" s="2" t="s">
        <v>6322</v>
      </c>
      <c r="I8164" s="2">
        <v>16571</v>
      </c>
      <c r="J8164" s="2">
        <v>0</v>
      </c>
      <c r="K8164" s="2">
        <v>56002</v>
      </c>
      <c r="L8164" s="3">
        <v>46091</v>
      </c>
      <c r="M8164" s="3">
        <v>47696</v>
      </c>
      <c r="N8164" s="2" t="s">
        <v>6323</v>
      </c>
    </row>
    <row r="8165" spans="2:14" x14ac:dyDescent="0.25">
      <c r="B8165" s="2" t="s">
        <v>6324</v>
      </c>
      <c r="C8165" s="2" t="s">
        <v>6325</v>
      </c>
      <c r="D8165" s="2" t="s">
        <v>41</v>
      </c>
      <c r="E8165" s="2" t="s">
        <v>17</v>
      </c>
      <c r="F8165" s="2" t="s">
        <v>18</v>
      </c>
      <c r="G8165" s="2" t="s">
        <v>19</v>
      </c>
      <c r="H8165" s="2" t="s">
        <v>6322</v>
      </c>
      <c r="I8165" s="2">
        <v>16571</v>
      </c>
      <c r="J8165" s="2">
        <v>0</v>
      </c>
      <c r="K8165" s="2">
        <v>56003</v>
      </c>
      <c r="L8165" s="3">
        <v>45924</v>
      </c>
      <c r="M8165" s="3">
        <v>47696</v>
      </c>
      <c r="N8165" s="2" t="s">
        <v>6323</v>
      </c>
    </row>
    <row r="8166" spans="2:14" x14ac:dyDescent="0.25">
      <c r="B8166" s="2" t="s">
        <v>6324</v>
      </c>
      <c r="C8166" s="2" t="s">
        <v>6325</v>
      </c>
      <c r="D8166" s="2" t="s">
        <v>41</v>
      </c>
      <c r="E8166" s="2" t="s">
        <v>17</v>
      </c>
      <c r="F8166" s="2" t="s">
        <v>18</v>
      </c>
      <c r="G8166" s="2" t="s">
        <v>19</v>
      </c>
      <c r="H8166" s="2" t="s">
        <v>6322</v>
      </c>
      <c r="I8166" s="2">
        <v>16571</v>
      </c>
      <c r="J8166" s="2">
        <v>28</v>
      </c>
      <c r="K8166" s="2">
        <v>56005</v>
      </c>
      <c r="L8166" s="3">
        <v>46091</v>
      </c>
      <c r="M8166" s="3">
        <v>47696</v>
      </c>
      <c r="N8166" s="2" t="s">
        <v>6323</v>
      </c>
    </row>
    <row r="8167" spans="2:14" x14ac:dyDescent="0.25">
      <c r="B8167" s="2" t="s">
        <v>6324</v>
      </c>
      <c r="C8167" s="2" t="s">
        <v>6325</v>
      </c>
      <c r="D8167" s="2" t="s">
        <v>41</v>
      </c>
      <c r="E8167" s="2" t="s">
        <v>17</v>
      </c>
      <c r="F8167" s="2" t="s">
        <v>18</v>
      </c>
      <c r="G8167" s="2" t="s">
        <v>19</v>
      </c>
      <c r="H8167" s="2" t="s">
        <v>6322</v>
      </c>
      <c r="I8167" s="2">
        <v>16571</v>
      </c>
      <c r="J8167" s="2">
        <v>0</v>
      </c>
      <c r="K8167" s="2">
        <v>56014</v>
      </c>
      <c r="L8167" s="3">
        <v>46007</v>
      </c>
      <c r="M8167" s="3">
        <v>47727</v>
      </c>
      <c r="N8167" s="2" t="s">
        <v>6323</v>
      </c>
    </row>
    <row r="8168" spans="2:14" x14ac:dyDescent="0.25">
      <c r="B8168" s="2" t="s">
        <v>6324</v>
      </c>
      <c r="C8168" s="2" t="s">
        <v>6325</v>
      </c>
      <c r="D8168" s="2" t="s">
        <v>41</v>
      </c>
      <c r="E8168" s="2" t="s">
        <v>17</v>
      </c>
      <c r="F8168" s="2" t="s">
        <v>18</v>
      </c>
      <c r="G8168" s="2" t="s">
        <v>19</v>
      </c>
      <c r="H8168" s="2" t="s">
        <v>6322</v>
      </c>
      <c r="I8168" s="2">
        <v>16571</v>
      </c>
      <c r="J8168" s="2">
        <v>0</v>
      </c>
      <c r="K8168" s="2">
        <v>56020</v>
      </c>
      <c r="L8168" s="3">
        <v>45980</v>
      </c>
      <c r="M8168" s="3">
        <v>47727</v>
      </c>
      <c r="N8168" s="2" t="s">
        <v>6323</v>
      </c>
    </row>
    <row r="8169" spans="2:14" x14ac:dyDescent="0.25">
      <c r="B8169" s="2" t="s">
        <v>6324</v>
      </c>
      <c r="C8169" s="2" t="s">
        <v>6325</v>
      </c>
      <c r="D8169" s="2" t="s">
        <v>41</v>
      </c>
      <c r="E8169" s="2" t="s">
        <v>17</v>
      </c>
      <c r="F8169" s="2" t="s">
        <v>18</v>
      </c>
      <c r="G8169" s="2" t="s">
        <v>19</v>
      </c>
      <c r="H8169" s="2" t="s">
        <v>6322</v>
      </c>
      <c r="I8169" s="2">
        <v>16571</v>
      </c>
      <c r="J8169" s="2">
        <v>23</v>
      </c>
      <c r="K8169" s="2">
        <v>56022</v>
      </c>
      <c r="L8169" s="3">
        <v>46010</v>
      </c>
      <c r="M8169" s="3">
        <v>47727</v>
      </c>
      <c r="N8169" s="2" t="s">
        <v>6323</v>
      </c>
    </row>
    <row r="8170" spans="2:14" x14ac:dyDescent="0.25">
      <c r="B8170" s="2" t="s">
        <v>6324</v>
      </c>
      <c r="C8170" s="2" t="s">
        <v>6325</v>
      </c>
      <c r="D8170" s="2" t="s">
        <v>41</v>
      </c>
      <c r="E8170" s="2" t="s">
        <v>17</v>
      </c>
      <c r="F8170" s="2" t="s">
        <v>18</v>
      </c>
      <c r="G8170" s="2" t="s">
        <v>19</v>
      </c>
      <c r="H8170" s="2" t="s">
        <v>6322</v>
      </c>
      <c r="I8170" s="2">
        <v>16571</v>
      </c>
      <c r="J8170" s="2">
        <v>0</v>
      </c>
      <c r="K8170" s="2">
        <v>56023</v>
      </c>
      <c r="L8170" s="3">
        <v>46007</v>
      </c>
      <c r="M8170" s="3">
        <v>47757</v>
      </c>
      <c r="N8170" s="2" t="s">
        <v>6323</v>
      </c>
    </row>
    <row r="8171" spans="2:14" x14ac:dyDescent="0.25">
      <c r="B8171" s="2" t="s">
        <v>6324</v>
      </c>
      <c r="C8171" s="2" t="s">
        <v>6325</v>
      </c>
      <c r="D8171" s="2" t="s">
        <v>41</v>
      </c>
      <c r="E8171" s="2" t="s">
        <v>17</v>
      </c>
      <c r="F8171" s="2" t="s">
        <v>18</v>
      </c>
      <c r="G8171" s="2" t="s">
        <v>19</v>
      </c>
      <c r="H8171" s="2" t="s">
        <v>6322</v>
      </c>
      <c r="I8171" s="2">
        <v>16571</v>
      </c>
      <c r="J8171" s="2">
        <v>1800</v>
      </c>
      <c r="K8171" s="2">
        <v>56040</v>
      </c>
      <c r="L8171" s="3">
        <v>46122</v>
      </c>
      <c r="M8171" s="3">
        <v>47757</v>
      </c>
      <c r="N8171" s="2" t="s">
        <v>6323</v>
      </c>
    </row>
    <row r="8172" spans="2:14" x14ac:dyDescent="0.25">
      <c r="B8172" s="2" t="s">
        <v>6324</v>
      </c>
      <c r="C8172" s="2" t="s">
        <v>6325</v>
      </c>
      <c r="D8172" s="2" t="s">
        <v>41</v>
      </c>
      <c r="E8172" s="2" t="s">
        <v>17</v>
      </c>
      <c r="F8172" s="2" t="s">
        <v>18</v>
      </c>
      <c r="G8172" s="2" t="s">
        <v>19</v>
      </c>
      <c r="H8172" s="2" t="s">
        <v>6322</v>
      </c>
      <c r="I8172" s="2">
        <v>16571</v>
      </c>
      <c r="J8172" s="2">
        <v>1560</v>
      </c>
      <c r="K8172" s="2">
        <v>56054</v>
      </c>
      <c r="L8172" s="3">
        <v>46122</v>
      </c>
      <c r="M8172" s="3">
        <v>47788</v>
      </c>
      <c r="N8172" s="2" t="s">
        <v>6323</v>
      </c>
    </row>
    <row r="8173" spans="2:14" x14ac:dyDescent="0.25">
      <c r="B8173" s="2" t="s">
        <v>6324</v>
      </c>
      <c r="C8173" s="2" t="s">
        <v>6325</v>
      </c>
      <c r="D8173" s="2" t="s">
        <v>41</v>
      </c>
      <c r="E8173" s="2" t="s">
        <v>17</v>
      </c>
      <c r="F8173" s="2" t="s">
        <v>18</v>
      </c>
      <c r="G8173" s="2" t="s">
        <v>19</v>
      </c>
      <c r="H8173" s="2" t="s">
        <v>6322</v>
      </c>
      <c r="I8173" s="2">
        <v>16571</v>
      </c>
      <c r="J8173" s="2">
        <v>4680</v>
      </c>
      <c r="K8173" s="2">
        <v>56057</v>
      </c>
      <c r="L8173" s="3">
        <v>46122</v>
      </c>
      <c r="M8173" s="3">
        <v>47818</v>
      </c>
      <c r="N8173" s="2" t="s">
        <v>6323</v>
      </c>
    </row>
    <row r="8174" spans="2:14" x14ac:dyDescent="0.25">
      <c r="B8174" s="2" t="s">
        <v>6324</v>
      </c>
      <c r="C8174" s="2" t="s">
        <v>6325</v>
      </c>
      <c r="D8174" s="2" t="s">
        <v>41</v>
      </c>
      <c r="E8174" s="2" t="s">
        <v>17</v>
      </c>
      <c r="F8174" s="2" t="s">
        <v>18</v>
      </c>
      <c r="G8174" s="2" t="s">
        <v>19</v>
      </c>
      <c r="H8174" s="2" t="s">
        <v>6322</v>
      </c>
      <c r="I8174" s="2">
        <v>16571</v>
      </c>
      <c r="J8174" s="2">
        <v>5120</v>
      </c>
      <c r="K8174" s="2">
        <v>56082</v>
      </c>
      <c r="L8174" s="3">
        <v>46122</v>
      </c>
      <c r="M8174" s="3">
        <v>47849</v>
      </c>
      <c r="N8174" s="2" t="s">
        <v>6323</v>
      </c>
    </row>
    <row r="8175" spans="2:14" x14ac:dyDescent="0.25">
      <c r="B8175" s="2" t="s">
        <v>6324</v>
      </c>
      <c r="C8175" s="2" t="s">
        <v>6325</v>
      </c>
      <c r="D8175" s="2" t="s">
        <v>41</v>
      </c>
      <c r="E8175" s="2" t="s">
        <v>17</v>
      </c>
      <c r="F8175" s="2" t="s">
        <v>18</v>
      </c>
      <c r="G8175" s="2" t="s">
        <v>19</v>
      </c>
      <c r="H8175" s="2" t="s">
        <v>6322</v>
      </c>
      <c r="I8175" s="2">
        <v>16571</v>
      </c>
      <c r="J8175" s="2">
        <v>3360</v>
      </c>
      <c r="K8175" s="2">
        <v>56083</v>
      </c>
      <c r="L8175" s="3">
        <v>46122</v>
      </c>
      <c r="M8175" s="3">
        <v>47880</v>
      </c>
      <c r="N8175" s="2" t="s">
        <v>6323</v>
      </c>
    </row>
    <row r="8176" spans="2:14" x14ac:dyDescent="0.25">
      <c r="B8176" s="2" t="s">
        <v>6324</v>
      </c>
      <c r="C8176" s="2" t="s">
        <v>6325</v>
      </c>
      <c r="D8176" s="2" t="s">
        <v>41</v>
      </c>
      <c r="E8176" s="2" t="s">
        <v>17</v>
      </c>
      <c r="F8176" s="2" t="s">
        <v>18</v>
      </c>
      <c r="G8176" s="2" t="s">
        <v>19</v>
      </c>
      <c r="H8176" s="2" t="s">
        <v>6322</v>
      </c>
      <c r="I8176" s="2">
        <v>16571</v>
      </c>
      <c r="J8176" s="2">
        <v>0</v>
      </c>
      <c r="K8176" s="2">
        <v>56901</v>
      </c>
      <c r="L8176" s="3">
        <v>45740</v>
      </c>
      <c r="M8176" s="3">
        <v>47453</v>
      </c>
      <c r="N8176" s="2" t="s">
        <v>6323</v>
      </c>
    </row>
    <row r="8177" spans="2:14" x14ac:dyDescent="0.25">
      <c r="B8177" s="2" t="s">
        <v>6324</v>
      </c>
      <c r="C8177" s="2" t="s">
        <v>6325</v>
      </c>
      <c r="D8177" s="2" t="s">
        <v>41</v>
      </c>
      <c r="E8177" s="2" t="s">
        <v>17</v>
      </c>
      <c r="F8177" s="2" t="s">
        <v>18</v>
      </c>
      <c r="G8177" s="2" t="s">
        <v>19</v>
      </c>
      <c r="H8177" s="2" t="s">
        <v>6322</v>
      </c>
      <c r="I8177" s="2">
        <v>16571</v>
      </c>
      <c r="J8177" s="2">
        <v>0</v>
      </c>
      <c r="K8177" s="2">
        <v>56919</v>
      </c>
      <c r="L8177" s="3">
        <v>45740</v>
      </c>
      <c r="M8177" s="3">
        <v>47484</v>
      </c>
      <c r="N8177" s="2" t="s">
        <v>6323</v>
      </c>
    </row>
    <row r="8178" spans="2:14" x14ac:dyDescent="0.25">
      <c r="B8178" s="2" t="s">
        <v>6324</v>
      </c>
      <c r="C8178" s="2" t="s">
        <v>6325</v>
      </c>
      <c r="D8178" s="2" t="s">
        <v>41</v>
      </c>
      <c r="E8178" s="2" t="s">
        <v>17</v>
      </c>
      <c r="F8178" s="2" t="s">
        <v>18</v>
      </c>
      <c r="G8178" s="2" t="s">
        <v>19</v>
      </c>
      <c r="H8178" s="2" t="s">
        <v>6322</v>
      </c>
      <c r="I8178" s="2">
        <v>16571</v>
      </c>
      <c r="J8178" s="2">
        <v>0</v>
      </c>
      <c r="K8178" s="2">
        <v>56926</v>
      </c>
      <c r="L8178" s="3">
        <v>45740</v>
      </c>
      <c r="M8178" s="3">
        <v>47515</v>
      </c>
      <c r="N8178" s="2" t="s">
        <v>6323</v>
      </c>
    </row>
    <row r="8179" spans="2:14" x14ac:dyDescent="0.25">
      <c r="B8179" s="2" t="s">
        <v>6324</v>
      </c>
      <c r="C8179" s="2" t="s">
        <v>6325</v>
      </c>
      <c r="D8179" s="2" t="s">
        <v>41</v>
      </c>
      <c r="E8179" s="2" t="s">
        <v>17</v>
      </c>
      <c r="F8179" s="2" t="s">
        <v>18</v>
      </c>
      <c r="G8179" s="2" t="s">
        <v>19</v>
      </c>
      <c r="H8179" s="2" t="s">
        <v>6322</v>
      </c>
      <c r="I8179" s="2">
        <v>16571</v>
      </c>
      <c r="J8179" s="2">
        <v>0</v>
      </c>
      <c r="K8179" s="2">
        <v>56938</v>
      </c>
      <c r="L8179" s="3">
        <v>45869</v>
      </c>
      <c r="M8179" s="3">
        <v>47574</v>
      </c>
      <c r="N8179" s="2" t="s">
        <v>6323</v>
      </c>
    </row>
    <row r="8180" spans="2:14" x14ac:dyDescent="0.25">
      <c r="B8180" s="2" t="s">
        <v>6324</v>
      </c>
      <c r="C8180" s="2" t="s">
        <v>6325</v>
      </c>
      <c r="D8180" s="2" t="s">
        <v>41</v>
      </c>
      <c r="E8180" s="2" t="s">
        <v>17</v>
      </c>
      <c r="F8180" s="2" t="s">
        <v>18</v>
      </c>
      <c r="G8180" s="2" t="s">
        <v>19</v>
      </c>
      <c r="H8180" s="2" t="s">
        <v>6322</v>
      </c>
      <c r="I8180" s="2">
        <v>16571</v>
      </c>
      <c r="J8180" s="2">
        <v>0</v>
      </c>
      <c r="K8180" s="2">
        <v>56940</v>
      </c>
      <c r="L8180" s="3">
        <v>45869</v>
      </c>
      <c r="M8180" s="3">
        <v>47574</v>
      </c>
      <c r="N8180" s="2" t="s">
        <v>6323</v>
      </c>
    </row>
    <row r="8181" spans="2:14" x14ac:dyDescent="0.25">
      <c r="B8181" s="2" t="s">
        <v>6324</v>
      </c>
      <c r="C8181" s="2" t="s">
        <v>6325</v>
      </c>
      <c r="D8181" s="2" t="s">
        <v>41</v>
      </c>
      <c r="E8181" s="2" t="s">
        <v>17</v>
      </c>
      <c r="F8181" s="2" t="s">
        <v>18</v>
      </c>
      <c r="G8181" s="2" t="s">
        <v>19</v>
      </c>
      <c r="H8181" s="2" t="s">
        <v>6322</v>
      </c>
      <c r="I8181" s="2">
        <v>16571</v>
      </c>
      <c r="J8181" s="2">
        <v>0</v>
      </c>
      <c r="K8181" s="2">
        <v>56950</v>
      </c>
      <c r="L8181" s="3">
        <v>45869</v>
      </c>
      <c r="M8181" s="3">
        <v>47604</v>
      </c>
      <c r="N8181" s="2" t="s">
        <v>6323</v>
      </c>
    </row>
    <row r="8182" spans="2:14" x14ac:dyDescent="0.25">
      <c r="B8182" s="2" t="s">
        <v>6324</v>
      </c>
      <c r="C8182" s="2" t="s">
        <v>6325</v>
      </c>
      <c r="D8182" s="2" t="s">
        <v>41</v>
      </c>
      <c r="E8182" s="2" t="s">
        <v>17</v>
      </c>
      <c r="F8182" s="2" t="s">
        <v>18</v>
      </c>
      <c r="G8182" s="2" t="s">
        <v>19</v>
      </c>
      <c r="H8182" s="2" t="s">
        <v>6322</v>
      </c>
      <c r="I8182" s="2">
        <v>16571</v>
      </c>
      <c r="J8182" s="2">
        <v>0</v>
      </c>
      <c r="K8182" s="2">
        <v>56951</v>
      </c>
      <c r="L8182" s="3">
        <v>45838</v>
      </c>
      <c r="M8182" s="3">
        <v>47604</v>
      </c>
      <c r="N8182" s="2" t="s">
        <v>6323</v>
      </c>
    </row>
    <row r="8183" spans="2:14" x14ac:dyDescent="0.25">
      <c r="B8183" s="2" t="s">
        <v>6324</v>
      </c>
      <c r="C8183" s="2" t="s">
        <v>6325</v>
      </c>
      <c r="D8183" s="2" t="s">
        <v>41</v>
      </c>
      <c r="E8183" s="2" t="s">
        <v>17</v>
      </c>
      <c r="F8183" s="2" t="s">
        <v>18</v>
      </c>
      <c r="G8183" s="2" t="s">
        <v>19</v>
      </c>
      <c r="H8183" s="2" t="s">
        <v>6322</v>
      </c>
      <c r="I8183" s="2">
        <v>16571</v>
      </c>
      <c r="J8183" s="2">
        <v>0</v>
      </c>
      <c r="K8183" s="2">
        <v>56962</v>
      </c>
      <c r="L8183" s="3">
        <v>45838</v>
      </c>
      <c r="M8183" s="3">
        <v>47635</v>
      </c>
      <c r="N8183" s="2" t="s">
        <v>6323</v>
      </c>
    </row>
    <row r="8184" spans="2:14" x14ac:dyDescent="0.25">
      <c r="B8184" s="2" t="s">
        <v>6324</v>
      </c>
      <c r="C8184" s="2" t="s">
        <v>6325</v>
      </c>
      <c r="D8184" s="2" t="s">
        <v>41</v>
      </c>
      <c r="E8184" s="2" t="s">
        <v>17</v>
      </c>
      <c r="F8184" s="2" t="s">
        <v>18</v>
      </c>
      <c r="G8184" s="2" t="s">
        <v>19</v>
      </c>
      <c r="H8184" s="2" t="s">
        <v>6322</v>
      </c>
      <c r="I8184" s="2">
        <v>16571</v>
      </c>
      <c r="J8184" s="2">
        <v>0</v>
      </c>
      <c r="K8184" s="2">
        <v>56964</v>
      </c>
      <c r="L8184" s="3">
        <v>45859</v>
      </c>
      <c r="M8184" s="3">
        <v>47635</v>
      </c>
      <c r="N8184" s="2" t="s">
        <v>6323</v>
      </c>
    </row>
    <row r="8185" spans="2:14" x14ac:dyDescent="0.25">
      <c r="B8185" s="2" t="s">
        <v>6324</v>
      </c>
      <c r="C8185" s="2" t="s">
        <v>6325</v>
      </c>
      <c r="D8185" s="2" t="s">
        <v>41</v>
      </c>
      <c r="E8185" s="2" t="s">
        <v>17</v>
      </c>
      <c r="F8185" s="2" t="s">
        <v>18</v>
      </c>
      <c r="G8185" s="2" t="s">
        <v>19</v>
      </c>
      <c r="H8185" s="2" t="s">
        <v>6322</v>
      </c>
      <c r="I8185" s="2">
        <v>16571</v>
      </c>
      <c r="J8185" s="2">
        <v>0</v>
      </c>
      <c r="K8185" s="2">
        <v>56965</v>
      </c>
      <c r="L8185" s="3">
        <v>45859</v>
      </c>
      <c r="M8185" s="3">
        <v>47635</v>
      </c>
      <c r="N8185" s="2" t="s">
        <v>6323</v>
      </c>
    </row>
    <row r="8186" spans="2:14" x14ac:dyDescent="0.25">
      <c r="B8186" s="2" t="s">
        <v>6324</v>
      </c>
      <c r="C8186" s="2" t="s">
        <v>6325</v>
      </c>
      <c r="D8186" s="2" t="s">
        <v>41</v>
      </c>
      <c r="E8186" s="2" t="s">
        <v>17</v>
      </c>
      <c r="F8186" s="2" t="s">
        <v>18</v>
      </c>
      <c r="G8186" s="2" t="s">
        <v>19</v>
      </c>
      <c r="H8186" s="2" t="s">
        <v>6322</v>
      </c>
      <c r="I8186" s="2">
        <v>16571</v>
      </c>
      <c r="J8186" s="2">
        <v>0</v>
      </c>
      <c r="K8186" s="2">
        <v>56783</v>
      </c>
      <c r="L8186" s="3">
        <v>44958</v>
      </c>
      <c r="M8186" s="3">
        <v>47423</v>
      </c>
      <c r="N8186" s="2" t="s">
        <v>6323</v>
      </c>
    </row>
    <row r="8187" spans="2:14" x14ac:dyDescent="0.25">
      <c r="B8187" s="2" t="s">
        <v>6324</v>
      </c>
      <c r="C8187" s="2" t="s">
        <v>6325</v>
      </c>
      <c r="D8187" s="2" t="s">
        <v>41</v>
      </c>
      <c r="E8187" s="2" t="s">
        <v>17</v>
      </c>
      <c r="F8187" s="2" t="s">
        <v>18</v>
      </c>
      <c r="G8187" s="2" t="s">
        <v>19</v>
      </c>
      <c r="H8187" s="2" t="s">
        <v>6322</v>
      </c>
      <c r="I8187" s="2">
        <v>16571</v>
      </c>
      <c r="J8187" s="2">
        <v>0</v>
      </c>
      <c r="K8187" s="2">
        <v>56783</v>
      </c>
      <c r="L8187" s="3">
        <v>45671</v>
      </c>
      <c r="M8187" s="3">
        <v>47362</v>
      </c>
      <c r="N8187" s="2" t="s">
        <v>6323</v>
      </c>
    </row>
    <row r="8188" spans="2:14" x14ac:dyDescent="0.25">
      <c r="B8188" s="2" t="s">
        <v>6324</v>
      </c>
      <c r="C8188" s="2" t="s">
        <v>6325</v>
      </c>
      <c r="D8188" s="2" t="s">
        <v>41</v>
      </c>
      <c r="E8188" s="2" t="s">
        <v>17</v>
      </c>
      <c r="F8188" s="2" t="s">
        <v>18</v>
      </c>
      <c r="G8188" s="2" t="s">
        <v>19</v>
      </c>
      <c r="H8188" s="2" t="s">
        <v>6322</v>
      </c>
      <c r="I8188" s="2">
        <v>16571</v>
      </c>
      <c r="J8188" s="2">
        <v>0</v>
      </c>
      <c r="K8188" s="2">
        <v>56783</v>
      </c>
      <c r="L8188" s="3">
        <v>45735</v>
      </c>
      <c r="M8188" s="3">
        <v>47300</v>
      </c>
      <c r="N8188" s="2" t="s">
        <v>6323</v>
      </c>
    </row>
    <row r="8189" spans="2:14" x14ac:dyDescent="0.25">
      <c r="B8189" s="2" t="s">
        <v>6324</v>
      </c>
      <c r="C8189" s="2" t="s">
        <v>6325</v>
      </c>
      <c r="D8189" s="2" t="s">
        <v>41</v>
      </c>
      <c r="E8189" s="2" t="s">
        <v>17</v>
      </c>
      <c r="F8189" s="2" t="s">
        <v>18</v>
      </c>
      <c r="G8189" s="2" t="s">
        <v>19</v>
      </c>
      <c r="H8189" s="2" t="s">
        <v>6322</v>
      </c>
      <c r="I8189" s="2">
        <v>16571</v>
      </c>
      <c r="J8189" s="2">
        <v>0</v>
      </c>
      <c r="K8189" s="2">
        <v>56849</v>
      </c>
      <c r="L8189" s="3">
        <v>44958</v>
      </c>
      <c r="M8189" s="3">
        <v>47300</v>
      </c>
      <c r="N8189" s="2" t="s">
        <v>6323</v>
      </c>
    </row>
    <row r="8190" spans="2:14" x14ac:dyDescent="0.25">
      <c r="B8190" s="2" t="s">
        <v>6324</v>
      </c>
      <c r="C8190" s="2" t="s">
        <v>6325</v>
      </c>
      <c r="D8190" s="2" t="s">
        <v>41</v>
      </c>
      <c r="E8190" s="2" t="s">
        <v>17</v>
      </c>
      <c r="F8190" s="2" t="s">
        <v>18</v>
      </c>
      <c r="G8190" s="2" t="s">
        <v>19</v>
      </c>
      <c r="H8190" s="2" t="s">
        <v>6322</v>
      </c>
      <c r="I8190" s="2">
        <v>16571</v>
      </c>
      <c r="J8190" s="2">
        <v>0</v>
      </c>
      <c r="K8190" s="2">
        <v>56853</v>
      </c>
      <c r="L8190" s="3">
        <v>44958</v>
      </c>
      <c r="M8190" s="3">
        <v>47300</v>
      </c>
      <c r="N8190" s="2" t="s">
        <v>6323</v>
      </c>
    </row>
    <row r="8191" spans="2:14" x14ac:dyDescent="0.25">
      <c r="B8191" s="2" t="s">
        <v>6324</v>
      </c>
      <c r="C8191" s="2" t="s">
        <v>6325</v>
      </c>
      <c r="D8191" s="2" t="s">
        <v>41</v>
      </c>
      <c r="E8191" s="2" t="s">
        <v>17</v>
      </c>
      <c r="F8191" s="2" t="s">
        <v>18</v>
      </c>
      <c r="G8191" s="2" t="s">
        <v>19</v>
      </c>
      <c r="H8191" s="2" t="s">
        <v>6322</v>
      </c>
      <c r="I8191" s="2">
        <v>16571</v>
      </c>
      <c r="J8191" s="2">
        <v>0</v>
      </c>
      <c r="K8191" s="2">
        <v>56859</v>
      </c>
      <c r="L8191" s="3">
        <v>44958</v>
      </c>
      <c r="M8191" s="3">
        <v>47300</v>
      </c>
      <c r="N8191" s="2" t="s">
        <v>6323</v>
      </c>
    </row>
    <row r="8192" spans="2:14" x14ac:dyDescent="0.25">
      <c r="B8192" s="2" t="s">
        <v>6324</v>
      </c>
      <c r="C8192" s="2" t="s">
        <v>6325</v>
      </c>
      <c r="D8192" s="2" t="s">
        <v>41</v>
      </c>
      <c r="E8192" s="2" t="s">
        <v>17</v>
      </c>
      <c r="F8192" s="2" t="s">
        <v>18</v>
      </c>
      <c r="G8192" s="2" t="s">
        <v>19</v>
      </c>
      <c r="H8192" s="2" t="s">
        <v>6322</v>
      </c>
      <c r="I8192" s="2">
        <v>16571</v>
      </c>
      <c r="J8192" s="2">
        <v>0</v>
      </c>
      <c r="K8192" s="2">
        <v>56882</v>
      </c>
      <c r="L8192" s="3">
        <v>44958</v>
      </c>
      <c r="M8192" s="3">
        <v>47362</v>
      </c>
      <c r="N8192" s="2" t="s">
        <v>6323</v>
      </c>
    </row>
    <row r="8193" spans="2:14" x14ac:dyDescent="0.25">
      <c r="B8193" s="2" t="s">
        <v>6324</v>
      </c>
      <c r="C8193" s="2" t="s">
        <v>6325</v>
      </c>
      <c r="D8193" s="2" t="s">
        <v>41</v>
      </c>
      <c r="E8193" s="2" t="s">
        <v>17</v>
      </c>
      <c r="F8193" s="2" t="s">
        <v>18</v>
      </c>
      <c r="G8193" s="2" t="s">
        <v>19</v>
      </c>
      <c r="H8193" s="2" t="s">
        <v>6322</v>
      </c>
      <c r="I8193" s="2">
        <v>16571</v>
      </c>
      <c r="J8193" s="2">
        <v>0</v>
      </c>
      <c r="K8193" s="2">
        <v>56883</v>
      </c>
      <c r="L8193" s="3">
        <v>45671</v>
      </c>
      <c r="M8193" s="3">
        <v>47423</v>
      </c>
      <c r="N8193" s="2" t="s">
        <v>6323</v>
      </c>
    </row>
    <row r="8194" spans="2:14" x14ac:dyDescent="0.25">
      <c r="B8194" s="2" t="s">
        <v>6324</v>
      </c>
      <c r="C8194" s="2" t="s">
        <v>6325</v>
      </c>
      <c r="D8194" s="2" t="s">
        <v>41</v>
      </c>
      <c r="E8194" s="2" t="s">
        <v>17</v>
      </c>
      <c r="F8194" s="2" t="s">
        <v>18</v>
      </c>
      <c r="G8194" s="2" t="s">
        <v>19</v>
      </c>
      <c r="H8194" s="2" t="s">
        <v>6322</v>
      </c>
      <c r="I8194" s="2">
        <v>16571</v>
      </c>
      <c r="J8194" s="2">
        <v>0</v>
      </c>
      <c r="K8194" s="2">
        <v>56887</v>
      </c>
      <c r="L8194" s="3">
        <v>45671</v>
      </c>
      <c r="M8194" s="3">
        <v>47423</v>
      </c>
      <c r="N8194" s="2" t="s">
        <v>6323</v>
      </c>
    </row>
    <row r="8195" spans="2:14" x14ac:dyDescent="0.25">
      <c r="B8195" s="2" t="s">
        <v>6324</v>
      </c>
      <c r="C8195" s="2" t="s">
        <v>6325</v>
      </c>
      <c r="D8195" s="2" t="s">
        <v>41</v>
      </c>
      <c r="E8195" s="2" t="s">
        <v>142</v>
      </c>
      <c r="F8195" s="2" t="s">
        <v>18</v>
      </c>
      <c r="G8195" s="2" t="s">
        <v>19</v>
      </c>
      <c r="H8195" s="2" t="s">
        <v>6322</v>
      </c>
      <c r="I8195" s="2">
        <v>16571</v>
      </c>
      <c r="J8195" s="2">
        <v>0</v>
      </c>
      <c r="K8195" s="2">
        <v>56003</v>
      </c>
      <c r="L8195" s="3">
        <v>45924</v>
      </c>
      <c r="M8195" s="3">
        <v>47696</v>
      </c>
      <c r="N8195" s="2" t="s">
        <v>6323</v>
      </c>
    </row>
    <row r="8196" spans="2:14" x14ac:dyDescent="0.25">
      <c r="B8196" s="2" t="s">
        <v>6324</v>
      </c>
      <c r="C8196" s="2" t="s">
        <v>6325</v>
      </c>
      <c r="D8196" s="2" t="s">
        <v>41</v>
      </c>
      <c r="E8196" s="2" t="s">
        <v>142</v>
      </c>
      <c r="F8196" s="2" t="s">
        <v>18</v>
      </c>
      <c r="G8196" s="2" t="s">
        <v>19</v>
      </c>
      <c r="H8196" s="2" t="s">
        <v>6322</v>
      </c>
      <c r="I8196" s="2">
        <v>16571</v>
      </c>
      <c r="J8196" s="2">
        <v>0</v>
      </c>
      <c r="K8196" s="2">
        <v>56023</v>
      </c>
      <c r="L8196" s="3">
        <v>46007</v>
      </c>
      <c r="M8196" s="3">
        <v>47757</v>
      </c>
      <c r="N8196" s="2" t="s">
        <v>6323</v>
      </c>
    </row>
    <row r="8197" spans="2:14" x14ac:dyDescent="0.25">
      <c r="B8197" s="2" t="s">
        <v>6326</v>
      </c>
      <c r="C8197" s="2" t="s">
        <v>6327</v>
      </c>
      <c r="D8197" s="2" t="s">
        <v>41</v>
      </c>
      <c r="E8197" s="2" t="s">
        <v>17</v>
      </c>
      <c r="F8197" s="2" t="s">
        <v>18</v>
      </c>
      <c r="G8197" s="2" t="s">
        <v>19</v>
      </c>
      <c r="H8197" s="2" t="s">
        <v>6328</v>
      </c>
      <c r="I8197" s="2">
        <v>15816</v>
      </c>
      <c r="J8197" s="2">
        <v>2900</v>
      </c>
      <c r="K8197" s="2">
        <v>55008</v>
      </c>
      <c r="L8197" s="3">
        <v>46118</v>
      </c>
      <c r="M8197" s="3">
        <v>47818</v>
      </c>
      <c r="N8197" s="2" t="s">
        <v>6323</v>
      </c>
    </row>
    <row r="8198" spans="2:14" x14ac:dyDescent="0.25">
      <c r="B8198" s="2" t="s">
        <v>6326</v>
      </c>
      <c r="C8198" s="2" t="s">
        <v>6327</v>
      </c>
      <c r="D8198" s="2" t="s">
        <v>41</v>
      </c>
      <c r="E8198" s="2" t="s">
        <v>17</v>
      </c>
      <c r="F8198" s="2" t="s">
        <v>18</v>
      </c>
      <c r="G8198" s="2" t="s">
        <v>19</v>
      </c>
      <c r="H8198" s="2" t="s">
        <v>6328</v>
      </c>
      <c r="I8198" s="2">
        <v>15816</v>
      </c>
      <c r="J8198" s="2">
        <v>3600</v>
      </c>
      <c r="K8198" s="2">
        <v>55014</v>
      </c>
      <c r="L8198" s="3">
        <v>46118</v>
      </c>
      <c r="M8198" s="3">
        <v>47849</v>
      </c>
      <c r="N8198" s="2" t="s">
        <v>6323</v>
      </c>
    </row>
    <row r="8199" spans="2:14" x14ac:dyDescent="0.25">
      <c r="B8199" s="2" t="s">
        <v>6326</v>
      </c>
      <c r="C8199" s="2" t="s">
        <v>6327</v>
      </c>
      <c r="D8199" s="2" t="s">
        <v>41</v>
      </c>
      <c r="E8199" s="2" t="s">
        <v>17</v>
      </c>
      <c r="F8199" s="2" t="s">
        <v>18</v>
      </c>
      <c r="G8199" s="2" t="s">
        <v>19</v>
      </c>
      <c r="H8199" s="2" t="s">
        <v>6328</v>
      </c>
      <c r="I8199" s="2">
        <v>15816</v>
      </c>
      <c r="J8199" s="2">
        <v>2204</v>
      </c>
      <c r="K8199" s="2">
        <v>55945</v>
      </c>
      <c r="L8199" s="3">
        <v>46094</v>
      </c>
      <c r="M8199" s="3">
        <v>47543</v>
      </c>
      <c r="N8199" s="2" t="s">
        <v>6323</v>
      </c>
    </row>
    <row r="8200" spans="2:14" x14ac:dyDescent="0.25">
      <c r="B8200" s="2" t="s">
        <v>6326</v>
      </c>
      <c r="C8200" s="2" t="s">
        <v>6327</v>
      </c>
      <c r="D8200" s="2" t="s">
        <v>41</v>
      </c>
      <c r="E8200" s="2" t="s">
        <v>17</v>
      </c>
      <c r="F8200" s="2" t="s">
        <v>18</v>
      </c>
      <c r="G8200" s="2" t="s">
        <v>19</v>
      </c>
      <c r="H8200" s="2" t="s">
        <v>6328</v>
      </c>
      <c r="I8200" s="2">
        <v>15816</v>
      </c>
      <c r="J8200" s="2">
        <v>0</v>
      </c>
      <c r="K8200" s="2">
        <v>55952</v>
      </c>
      <c r="L8200" s="3">
        <v>45838</v>
      </c>
      <c r="M8200" s="3">
        <v>47543</v>
      </c>
      <c r="N8200" s="2" t="s">
        <v>6323</v>
      </c>
    </row>
    <row r="8201" spans="2:14" x14ac:dyDescent="0.25">
      <c r="B8201" s="2" t="s">
        <v>6326</v>
      </c>
      <c r="C8201" s="2" t="s">
        <v>6327</v>
      </c>
      <c r="D8201" s="2" t="s">
        <v>41</v>
      </c>
      <c r="E8201" s="2" t="s">
        <v>17</v>
      </c>
      <c r="F8201" s="2" t="s">
        <v>18</v>
      </c>
      <c r="G8201" s="2" t="s">
        <v>19</v>
      </c>
      <c r="H8201" s="2" t="s">
        <v>6328</v>
      </c>
      <c r="I8201" s="2">
        <v>15816</v>
      </c>
      <c r="J8201" s="2">
        <v>300</v>
      </c>
      <c r="K8201" s="2">
        <v>55953</v>
      </c>
      <c r="L8201" s="3">
        <v>46094</v>
      </c>
      <c r="M8201" s="3">
        <v>47543</v>
      </c>
      <c r="N8201" s="2" t="s">
        <v>6323</v>
      </c>
    </row>
    <row r="8202" spans="2:14" x14ac:dyDescent="0.25">
      <c r="B8202" s="2" t="s">
        <v>6326</v>
      </c>
      <c r="C8202" s="2" t="s">
        <v>6327</v>
      </c>
      <c r="D8202" s="2" t="s">
        <v>41</v>
      </c>
      <c r="E8202" s="2" t="s">
        <v>17</v>
      </c>
      <c r="F8202" s="2" t="s">
        <v>18</v>
      </c>
      <c r="G8202" s="2" t="s">
        <v>19</v>
      </c>
      <c r="H8202" s="2" t="s">
        <v>6328</v>
      </c>
      <c r="I8202" s="2">
        <v>15816</v>
      </c>
      <c r="J8202" s="2">
        <v>0</v>
      </c>
      <c r="K8202" s="2">
        <v>55959</v>
      </c>
      <c r="L8202" s="3">
        <v>45838</v>
      </c>
      <c r="M8202" s="3">
        <v>47574</v>
      </c>
      <c r="N8202" s="2" t="s">
        <v>6323</v>
      </c>
    </row>
    <row r="8203" spans="2:14" x14ac:dyDescent="0.25">
      <c r="B8203" s="2" t="s">
        <v>6326</v>
      </c>
      <c r="C8203" s="2" t="s">
        <v>6327</v>
      </c>
      <c r="D8203" s="2" t="s">
        <v>41</v>
      </c>
      <c r="E8203" s="2" t="s">
        <v>17</v>
      </c>
      <c r="F8203" s="2" t="s">
        <v>18</v>
      </c>
      <c r="G8203" s="2" t="s">
        <v>19</v>
      </c>
      <c r="H8203" s="2" t="s">
        <v>6328</v>
      </c>
      <c r="I8203" s="2">
        <v>15816</v>
      </c>
      <c r="J8203" s="2">
        <v>6812</v>
      </c>
      <c r="K8203" s="2">
        <v>55981</v>
      </c>
      <c r="L8203" s="3">
        <v>45980</v>
      </c>
      <c r="M8203" s="3">
        <v>47665</v>
      </c>
      <c r="N8203" s="2" t="s">
        <v>6323</v>
      </c>
    </row>
    <row r="8204" spans="2:14" x14ac:dyDescent="0.25">
      <c r="B8204" s="2" t="s">
        <v>6326</v>
      </c>
      <c r="C8204" s="2" t="s">
        <v>6327</v>
      </c>
      <c r="D8204" s="2" t="s">
        <v>41</v>
      </c>
      <c r="E8204" s="2" t="s">
        <v>17</v>
      </c>
      <c r="F8204" s="2" t="s">
        <v>18</v>
      </c>
      <c r="G8204" s="2" t="s">
        <v>19</v>
      </c>
      <c r="H8204" s="2" t="s">
        <v>6328</v>
      </c>
      <c r="I8204" s="2">
        <v>15816</v>
      </c>
      <c r="J8204" s="2">
        <v>0</v>
      </c>
      <c r="K8204" s="2">
        <v>55829</v>
      </c>
      <c r="L8204" s="3">
        <v>44958</v>
      </c>
      <c r="M8204" s="3">
        <v>47150</v>
      </c>
      <c r="N8204" s="2" t="s">
        <v>6323</v>
      </c>
    </row>
    <row r="8205" spans="2:14" x14ac:dyDescent="0.25">
      <c r="B8205" s="2" t="s">
        <v>6326</v>
      </c>
      <c r="C8205" s="2" t="s">
        <v>6327</v>
      </c>
      <c r="D8205" s="2" t="s">
        <v>41</v>
      </c>
      <c r="E8205" s="2" t="s">
        <v>17</v>
      </c>
      <c r="F8205" s="2" t="s">
        <v>18</v>
      </c>
      <c r="G8205" s="2" t="s">
        <v>19</v>
      </c>
      <c r="H8205" s="2" t="s">
        <v>6328</v>
      </c>
      <c r="I8205" s="2">
        <v>15816</v>
      </c>
      <c r="J8205" s="2">
        <v>0</v>
      </c>
      <c r="K8205" s="2">
        <v>55879</v>
      </c>
      <c r="L8205" s="3">
        <v>44958</v>
      </c>
      <c r="M8205" s="3">
        <v>47392</v>
      </c>
      <c r="N8205" s="2" t="s">
        <v>6323</v>
      </c>
    </row>
    <row r="8206" spans="2:14" x14ac:dyDescent="0.25">
      <c r="B8206" s="2" t="s">
        <v>6326</v>
      </c>
      <c r="C8206" s="2" t="s">
        <v>6327</v>
      </c>
      <c r="D8206" s="2" t="s">
        <v>41</v>
      </c>
      <c r="E8206" s="2" t="s">
        <v>17</v>
      </c>
      <c r="F8206" s="2" t="s">
        <v>18</v>
      </c>
      <c r="G8206" s="2" t="s">
        <v>19</v>
      </c>
      <c r="H8206" s="2" t="s">
        <v>6328</v>
      </c>
      <c r="I8206" s="2">
        <v>15816</v>
      </c>
      <c r="J8206" s="2">
        <v>0</v>
      </c>
      <c r="K8206" s="2">
        <v>55880</v>
      </c>
      <c r="L8206" s="3">
        <v>44958</v>
      </c>
      <c r="M8206" s="3">
        <v>47392</v>
      </c>
      <c r="N8206" s="2" t="s">
        <v>6323</v>
      </c>
    </row>
    <row r="8207" spans="2:14" x14ac:dyDescent="0.25">
      <c r="B8207" s="2" t="s">
        <v>6326</v>
      </c>
      <c r="C8207" s="2" t="s">
        <v>6327</v>
      </c>
      <c r="D8207" s="2" t="s">
        <v>41</v>
      </c>
      <c r="E8207" s="2" t="s">
        <v>17</v>
      </c>
      <c r="F8207" s="2" t="s">
        <v>18</v>
      </c>
      <c r="G8207" s="2" t="s">
        <v>19</v>
      </c>
      <c r="H8207" s="2" t="s">
        <v>6328</v>
      </c>
      <c r="I8207" s="2">
        <v>15816</v>
      </c>
      <c r="J8207" s="2">
        <v>0</v>
      </c>
      <c r="K8207" s="2">
        <v>55911</v>
      </c>
      <c r="L8207" s="3">
        <v>45671</v>
      </c>
      <c r="M8207" s="3">
        <v>47453</v>
      </c>
      <c r="N8207" s="2" t="s">
        <v>6323</v>
      </c>
    </row>
    <row r="8208" spans="2:14" x14ac:dyDescent="0.25">
      <c r="B8208" s="2" t="s">
        <v>6326</v>
      </c>
      <c r="C8208" s="2" t="s">
        <v>6327</v>
      </c>
      <c r="D8208" s="2" t="s">
        <v>41</v>
      </c>
      <c r="E8208" s="2" t="s">
        <v>17</v>
      </c>
      <c r="F8208" s="2" t="s">
        <v>18</v>
      </c>
      <c r="G8208" s="2" t="s">
        <v>19</v>
      </c>
      <c r="H8208" s="2" t="s">
        <v>6328</v>
      </c>
      <c r="I8208" s="2">
        <v>15816</v>
      </c>
      <c r="J8208" s="2">
        <v>0</v>
      </c>
      <c r="K8208" s="2">
        <v>55912</v>
      </c>
      <c r="L8208" s="3">
        <v>45671</v>
      </c>
      <c r="M8208" s="3">
        <v>47453</v>
      </c>
      <c r="N8208" s="2" t="s">
        <v>6323</v>
      </c>
    </row>
    <row r="8209" spans="2:14" x14ac:dyDescent="0.25">
      <c r="B8209" s="2" t="s">
        <v>6326</v>
      </c>
      <c r="C8209" s="2" t="s">
        <v>6327</v>
      </c>
      <c r="D8209" s="2" t="s">
        <v>41</v>
      </c>
      <c r="E8209" s="2" t="s">
        <v>142</v>
      </c>
      <c r="F8209" s="2" t="s">
        <v>18</v>
      </c>
      <c r="G8209" s="2" t="s">
        <v>19</v>
      </c>
      <c r="H8209" s="2" t="s">
        <v>6328</v>
      </c>
      <c r="I8209" s="2">
        <v>15816</v>
      </c>
      <c r="J8209" s="2">
        <v>0</v>
      </c>
      <c r="K8209" s="2">
        <v>55014</v>
      </c>
      <c r="L8209" s="3">
        <v>46118</v>
      </c>
      <c r="M8209" s="3">
        <v>47849</v>
      </c>
      <c r="N8209" s="2" t="s">
        <v>6323</v>
      </c>
    </row>
    <row r="8210" spans="2:14" x14ac:dyDescent="0.25">
      <c r="B8210" s="2" t="s">
        <v>6326</v>
      </c>
      <c r="C8210" s="2" t="s">
        <v>6327</v>
      </c>
      <c r="D8210" s="2" t="s">
        <v>41</v>
      </c>
      <c r="E8210" s="2" t="s">
        <v>142</v>
      </c>
      <c r="F8210" s="2" t="s">
        <v>18</v>
      </c>
      <c r="G8210" s="2" t="s">
        <v>19</v>
      </c>
      <c r="H8210" s="2" t="s">
        <v>6328</v>
      </c>
      <c r="I8210" s="2">
        <v>15816</v>
      </c>
      <c r="J8210" s="2">
        <v>0</v>
      </c>
      <c r="K8210" s="2">
        <v>55959</v>
      </c>
      <c r="L8210" s="3">
        <v>45838</v>
      </c>
      <c r="M8210" s="3">
        <v>47574</v>
      </c>
      <c r="N8210" s="2" t="s">
        <v>6323</v>
      </c>
    </row>
    <row r="8211" spans="2:14" x14ac:dyDescent="0.25">
      <c r="B8211" s="2" t="s">
        <v>6326</v>
      </c>
      <c r="C8211" s="2" t="s">
        <v>6327</v>
      </c>
      <c r="D8211" s="2" t="s">
        <v>41</v>
      </c>
      <c r="E8211" s="2" t="s">
        <v>142</v>
      </c>
      <c r="F8211" s="2" t="s">
        <v>18</v>
      </c>
      <c r="G8211" s="2" t="s">
        <v>19</v>
      </c>
      <c r="H8211" s="2" t="s">
        <v>6328</v>
      </c>
      <c r="I8211" s="2">
        <v>15816</v>
      </c>
      <c r="J8211" s="2">
        <v>0</v>
      </c>
      <c r="K8211" s="2">
        <v>55981</v>
      </c>
      <c r="L8211" s="3">
        <v>45980</v>
      </c>
      <c r="M8211" s="3">
        <v>47665</v>
      </c>
      <c r="N8211" s="2" t="s">
        <v>6323</v>
      </c>
    </row>
    <row r="8212" spans="2:14" x14ac:dyDescent="0.25">
      <c r="B8212" s="2" t="s">
        <v>6329</v>
      </c>
      <c r="C8212" s="2" t="s">
        <v>6330</v>
      </c>
      <c r="D8212" s="2" t="s">
        <v>41</v>
      </c>
      <c r="E8212" s="2" t="s">
        <v>17</v>
      </c>
      <c r="F8212" s="2" t="s">
        <v>18</v>
      </c>
      <c r="G8212" s="2" t="s">
        <v>19</v>
      </c>
      <c r="H8212" s="2" t="s">
        <v>6328</v>
      </c>
      <c r="I8212" s="2">
        <v>20312</v>
      </c>
      <c r="J8212" s="2">
        <v>1200</v>
      </c>
      <c r="K8212" s="2">
        <v>55001</v>
      </c>
      <c r="L8212" s="3">
        <v>46118</v>
      </c>
      <c r="M8212" s="3">
        <v>47788</v>
      </c>
      <c r="N8212" s="2" t="s">
        <v>6323</v>
      </c>
    </row>
    <row r="8213" spans="2:14" x14ac:dyDescent="0.25">
      <c r="B8213" s="2" t="s">
        <v>6329</v>
      </c>
      <c r="C8213" s="2" t="s">
        <v>6330</v>
      </c>
      <c r="D8213" s="2" t="s">
        <v>41</v>
      </c>
      <c r="E8213" s="2" t="s">
        <v>17</v>
      </c>
      <c r="F8213" s="2" t="s">
        <v>18</v>
      </c>
      <c r="G8213" s="2" t="s">
        <v>19</v>
      </c>
      <c r="H8213" s="2" t="s">
        <v>6328</v>
      </c>
      <c r="I8213" s="2">
        <v>20312</v>
      </c>
      <c r="J8213" s="2">
        <v>1600</v>
      </c>
      <c r="K8213" s="2">
        <v>55010</v>
      </c>
      <c r="L8213" s="3">
        <v>46118</v>
      </c>
      <c r="M8213" s="3">
        <v>47818</v>
      </c>
      <c r="N8213" s="2" t="s">
        <v>6323</v>
      </c>
    </row>
    <row r="8214" spans="2:14" x14ac:dyDescent="0.25">
      <c r="B8214" s="2" t="s">
        <v>6329</v>
      </c>
      <c r="C8214" s="2" t="s">
        <v>6330</v>
      </c>
      <c r="D8214" s="2" t="s">
        <v>41</v>
      </c>
      <c r="E8214" s="2" t="s">
        <v>17</v>
      </c>
      <c r="F8214" s="2" t="s">
        <v>18</v>
      </c>
      <c r="G8214" s="2" t="s">
        <v>19</v>
      </c>
      <c r="H8214" s="2" t="s">
        <v>6328</v>
      </c>
      <c r="I8214" s="2">
        <v>20312</v>
      </c>
      <c r="J8214" s="2">
        <v>1600</v>
      </c>
      <c r="K8214" s="2">
        <v>55011</v>
      </c>
      <c r="L8214" s="3">
        <v>46118</v>
      </c>
      <c r="M8214" s="3">
        <v>47818</v>
      </c>
      <c r="N8214" s="2" t="s">
        <v>6323</v>
      </c>
    </row>
    <row r="8215" spans="2:14" x14ac:dyDescent="0.25">
      <c r="B8215" s="2" t="s">
        <v>6329</v>
      </c>
      <c r="C8215" s="2" t="s">
        <v>6330</v>
      </c>
      <c r="D8215" s="2" t="s">
        <v>41</v>
      </c>
      <c r="E8215" s="2" t="s">
        <v>17</v>
      </c>
      <c r="F8215" s="2" t="s">
        <v>18</v>
      </c>
      <c r="G8215" s="2" t="s">
        <v>19</v>
      </c>
      <c r="H8215" s="2" t="s">
        <v>6328</v>
      </c>
      <c r="I8215" s="2">
        <v>20312</v>
      </c>
      <c r="J8215" s="2">
        <v>0</v>
      </c>
      <c r="K8215" s="2">
        <v>55882</v>
      </c>
      <c r="L8215" s="3">
        <v>46094</v>
      </c>
      <c r="M8215" s="3">
        <v>47392</v>
      </c>
      <c r="N8215" s="2" t="s">
        <v>6323</v>
      </c>
    </row>
    <row r="8216" spans="2:14" x14ac:dyDescent="0.25">
      <c r="B8216" s="2" t="s">
        <v>6329</v>
      </c>
      <c r="C8216" s="2" t="s">
        <v>6330</v>
      </c>
      <c r="D8216" s="2" t="s">
        <v>41</v>
      </c>
      <c r="E8216" s="2" t="s">
        <v>17</v>
      </c>
      <c r="F8216" s="2" t="s">
        <v>18</v>
      </c>
      <c r="G8216" s="2" t="s">
        <v>19</v>
      </c>
      <c r="H8216" s="2" t="s">
        <v>6328</v>
      </c>
      <c r="I8216" s="2">
        <v>20312</v>
      </c>
      <c r="J8216" s="2">
        <v>80</v>
      </c>
      <c r="K8216" s="2">
        <v>55892</v>
      </c>
      <c r="L8216" s="3">
        <v>46094</v>
      </c>
      <c r="M8216" s="3">
        <v>47423</v>
      </c>
      <c r="N8216" s="2" t="s">
        <v>6323</v>
      </c>
    </row>
    <row r="8217" spans="2:14" x14ac:dyDescent="0.25">
      <c r="B8217" s="2" t="s">
        <v>6329</v>
      </c>
      <c r="C8217" s="2" t="s">
        <v>6330</v>
      </c>
      <c r="D8217" s="2" t="s">
        <v>41</v>
      </c>
      <c r="E8217" s="2" t="s">
        <v>17</v>
      </c>
      <c r="F8217" s="2" t="s">
        <v>18</v>
      </c>
      <c r="G8217" s="2" t="s">
        <v>19</v>
      </c>
      <c r="H8217" s="2" t="s">
        <v>6328</v>
      </c>
      <c r="I8217" s="2">
        <v>20312</v>
      </c>
      <c r="J8217" s="2">
        <v>3200</v>
      </c>
      <c r="K8217" s="2">
        <v>55982</v>
      </c>
      <c r="L8217" s="3">
        <v>46034</v>
      </c>
      <c r="M8217" s="3">
        <v>47727</v>
      </c>
      <c r="N8217" s="2" t="s">
        <v>6323</v>
      </c>
    </row>
    <row r="8218" spans="2:14" x14ac:dyDescent="0.25">
      <c r="B8218" s="2" t="s">
        <v>6329</v>
      </c>
      <c r="C8218" s="2" t="s">
        <v>6330</v>
      </c>
      <c r="D8218" s="2" t="s">
        <v>41</v>
      </c>
      <c r="E8218" s="2" t="s">
        <v>17</v>
      </c>
      <c r="F8218" s="2" t="s">
        <v>18</v>
      </c>
      <c r="G8218" s="2" t="s">
        <v>19</v>
      </c>
      <c r="H8218" s="2" t="s">
        <v>6328</v>
      </c>
      <c r="I8218" s="2">
        <v>20312</v>
      </c>
      <c r="J8218" s="2">
        <v>2200</v>
      </c>
      <c r="K8218" s="2">
        <v>55989</v>
      </c>
      <c r="L8218" s="3">
        <v>46034</v>
      </c>
      <c r="M8218" s="3">
        <v>47727</v>
      </c>
      <c r="N8218" s="2" t="s">
        <v>6323</v>
      </c>
    </row>
    <row r="8219" spans="2:14" x14ac:dyDescent="0.25">
      <c r="B8219" s="2" t="s">
        <v>6329</v>
      </c>
      <c r="C8219" s="2" t="s">
        <v>6330</v>
      </c>
      <c r="D8219" s="2" t="s">
        <v>41</v>
      </c>
      <c r="E8219" s="2" t="s">
        <v>17</v>
      </c>
      <c r="F8219" s="2" t="s">
        <v>18</v>
      </c>
      <c r="G8219" s="2" t="s">
        <v>19</v>
      </c>
      <c r="H8219" s="2" t="s">
        <v>6328</v>
      </c>
      <c r="I8219" s="2">
        <v>20312</v>
      </c>
      <c r="J8219" s="2">
        <v>1600</v>
      </c>
      <c r="K8219" s="2">
        <v>55993</v>
      </c>
      <c r="L8219" s="3">
        <v>46118</v>
      </c>
      <c r="M8219" s="3">
        <v>47757</v>
      </c>
      <c r="N8219" s="2" t="s">
        <v>6323</v>
      </c>
    </row>
    <row r="8220" spans="2:14" x14ac:dyDescent="0.25">
      <c r="B8220" s="2" t="s">
        <v>6329</v>
      </c>
      <c r="C8220" s="2" t="s">
        <v>6330</v>
      </c>
      <c r="D8220" s="2" t="s">
        <v>41</v>
      </c>
      <c r="E8220" s="2" t="s">
        <v>17</v>
      </c>
      <c r="F8220" s="2" t="s">
        <v>18</v>
      </c>
      <c r="G8220" s="2" t="s">
        <v>19</v>
      </c>
      <c r="H8220" s="2" t="s">
        <v>6328</v>
      </c>
      <c r="I8220" s="2">
        <v>20312</v>
      </c>
      <c r="J8220" s="2">
        <v>0</v>
      </c>
      <c r="K8220" s="2">
        <v>55849</v>
      </c>
      <c r="L8220" s="3">
        <v>44958</v>
      </c>
      <c r="M8220" s="3">
        <v>47270</v>
      </c>
      <c r="N8220" s="2" t="s">
        <v>6323</v>
      </c>
    </row>
    <row r="8221" spans="2:14" x14ac:dyDescent="0.25">
      <c r="B8221" s="2" t="s">
        <v>6329</v>
      </c>
      <c r="C8221" s="2" t="s">
        <v>6330</v>
      </c>
      <c r="D8221" s="2" t="s">
        <v>41</v>
      </c>
      <c r="E8221" s="2" t="s">
        <v>17</v>
      </c>
      <c r="F8221" s="2" t="s">
        <v>18</v>
      </c>
      <c r="G8221" s="2" t="s">
        <v>19</v>
      </c>
      <c r="H8221" s="2" t="s">
        <v>6328</v>
      </c>
      <c r="I8221" s="2">
        <v>20312</v>
      </c>
      <c r="J8221" s="2">
        <v>0</v>
      </c>
      <c r="K8221" s="2">
        <v>55853</v>
      </c>
      <c r="L8221" s="3">
        <v>44958</v>
      </c>
      <c r="M8221" s="3">
        <v>47300</v>
      </c>
      <c r="N8221" s="2" t="s">
        <v>6323</v>
      </c>
    </row>
    <row r="8222" spans="2:14" x14ac:dyDescent="0.25">
      <c r="B8222" s="2" t="s">
        <v>6329</v>
      </c>
      <c r="C8222" s="2" t="s">
        <v>6330</v>
      </c>
      <c r="D8222" s="2" t="s">
        <v>41</v>
      </c>
      <c r="E8222" s="2" t="s">
        <v>17</v>
      </c>
      <c r="F8222" s="2" t="s">
        <v>18</v>
      </c>
      <c r="G8222" s="2" t="s">
        <v>19</v>
      </c>
      <c r="H8222" s="2" t="s">
        <v>6328</v>
      </c>
      <c r="I8222" s="2">
        <v>20312</v>
      </c>
      <c r="J8222" s="2">
        <v>0</v>
      </c>
      <c r="K8222" s="2">
        <v>55854</v>
      </c>
      <c r="L8222" s="3">
        <v>44958</v>
      </c>
      <c r="M8222" s="3">
        <v>47300</v>
      </c>
      <c r="N8222" s="2" t="s">
        <v>6323</v>
      </c>
    </row>
    <row r="8223" spans="2:14" x14ac:dyDescent="0.25">
      <c r="B8223" s="2" t="s">
        <v>6329</v>
      </c>
      <c r="C8223" s="2" t="s">
        <v>6330</v>
      </c>
      <c r="D8223" s="2" t="s">
        <v>41</v>
      </c>
      <c r="E8223" s="2" t="s">
        <v>17</v>
      </c>
      <c r="F8223" s="2" t="s">
        <v>18</v>
      </c>
      <c r="G8223" s="2" t="s">
        <v>19</v>
      </c>
      <c r="H8223" s="2" t="s">
        <v>6328</v>
      </c>
      <c r="I8223" s="2">
        <v>20312</v>
      </c>
      <c r="J8223" s="2">
        <v>0</v>
      </c>
      <c r="K8223" s="2">
        <v>55859</v>
      </c>
      <c r="L8223" s="3">
        <v>44958</v>
      </c>
      <c r="M8223" s="3">
        <v>47300</v>
      </c>
      <c r="N8223" s="2" t="s">
        <v>6323</v>
      </c>
    </row>
    <row r="8224" spans="2:14" x14ac:dyDescent="0.25">
      <c r="B8224" s="2" t="s">
        <v>6329</v>
      </c>
      <c r="C8224" s="2" t="s">
        <v>6330</v>
      </c>
      <c r="D8224" s="2" t="s">
        <v>41</v>
      </c>
      <c r="E8224" s="2" t="s">
        <v>17</v>
      </c>
      <c r="F8224" s="2" t="s">
        <v>18</v>
      </c>
      <c r="G8224" s="2" t="s">
        <v>19</v>
      </c>
      <c r="H8224" s="2" t="s">
        <v>6328</v>
      </c>
      <c r="I8224" s="2">
        <v>20312</v>
      </c>
      <c r="J8224" s="2">
        <v>0</v>
      </c>
      <c r="K8224" s="2">
        <v>55860</v>
      </c>
      <c r="L8224" s="3">
        <v>44958</v>
      </c>
      <c r="M8224" s="3">
        <v>47300</v>
      </c>
      <c r="N8224" s="2" t="s">
        <v>6323</v>
      </c>
    </row>
    <row r="8225" spans="2:14" x14ac:dyDescent="0.25">
      <c r="B8225" s="2" t="s">
        <v>6329</v>
      </c>
      <c r="C8225" s="2" t="s">
        <v>6330</v>
      </c>
      <c r="D8225" s="2" t="s">
        <v>41</v>
      </c>
      <c r="E8225" s="2" t="s">
        <v>17</v>
      </c>
      <c r="F8225" s="2" t="s">
        <v>18</v>
      </c>
      <c r="G8225" s="2" t="s">
        <v>19</v>
      </c>
      <c r="H8225" s="2" t="s">
        <v>6328</v>
      </c>
      <c r="I8225" s="2">
        <v>20312</v>
      </c>
      <c r="J8225" s="2">
        <v>0</v>
      </c>
      <c r="K8225" s="2">
        <v>55861</v>
      </c>
      <c r="L8225" s="3">
        <v>44958</v>
      </c>
      <c r="M8225" s="3">
        <v>47300</v>
      </c>
      <c r="N8225" s="2" t="s">
        <v>6323</v>
      </c>
    </row>
    <row r="8226" spans="2:14" x14ac:dyDescent="0.25">
      <c r="B8226" s="2" t="s">
        <v>6329</v>
      </c>
      <c r="C8226" s="2" t="s">
        <v>6330</v>
      </c>
      <c r="D8226" s="2" t="s">
        <v>41</v>
      </c>
      <c r="E8226" s="2" t="s">
        <v>17</v>
      </c>
      <c r="F8226" s="2" t="s">
        <v>18</v>
      </c>
      <c r="G8226" s="2" t="s">
        <v>19</v>
      </c>
      <c r="H8226" s="2" t="s">
        <v>6328</v>
      </c>
      <c r="I8226" s="2">
        <v>20312</v>
      </c>
      <c r="J8226" s="2">
        <v>0</v>
      </c>
      <c r="K8226" s="2">
        <v>55877</v>
      </c>
      <c r="L8226" s="3">
        <v>44958</v>
      </c>
      <c r="M8226" s="3">
        <v>47362</v>
      </c>
      <c r="N8226" s="2" t="s">
        <v>6323</v>
      </c>
    </row>
    <row r="8227" spans="2:14" x14ac:dyDescent="0.25">
      <c r="B8227" s="2" t="s">
        <v>6329</v>
      </c>
      <c r="C8227" s="2" t="s">
        <v>6330</v>
      </c>
      <c r="D8227" s="2" t="s">
        <v>41</v>
      </c>
      <c r="E8227" s="2" t="s">
        <v>17</v>
      </c>
      <c r="F8227" s="2" t="s">
        <v>18</v>
      </c>
      <c r="G8227" s="2" t="s">
        <v>19</v>
      </c>
      <c r="H8227" s="2" t="s">
        <v>6328</v>
      </c>
      <c r="I8227" s="2">
        <v>20312</v>
      </c>
      <c r="J8227" s="2">
        <v>0</v>
      </c>
      <c r="K8227" s="2">
        <v>55878</v>
      </c>
      <c r="L8227" s="3">
        <v>44958</v>
      </c>
      <c r="M8227" s="3">
        <v>47362</v>
      </c>
      <c r="N8227" s="2" t="s">
        <v>6323</v>
      </c>
    </row>
    <row r="8228" spans="2:14" x14ac:dyDescent="0.25">
      <c r="B8228" s="2" t="s">
        <v>6329</v>
      </c>
      <c r="C8228" s="2" t="s">
        <v>6330</v>
      </c>
      <c r="D8228" s="2" t="s">
        <v>41</v>
      </c>
      <c r="E8228" s="2" t="s">
        <v>17</v>
      </c>
      <c r="F8228" s="2" t="s">
        <v>18</v>
      </c>
      <c r="G8228" s="2" t="s">
        <v>19</v>
      </c>
      <c r="H8228" s="2" t="s">
        <v>6328</v>
      </c>
      <c r="I8228" s="2">
        <v>20312</v>
      </c>
      <c r="J8228" s="2">
        <v>0</v>
      </c>
      <c r="K8228" s="2">
        <v>55891</v>
      </c>
      <c r="L8228" s="3">
        <v>44958</v>
      </c>
      <c r="M8228" s="3">
        <v>47423</v>
      </c>
      <c r="N8228" s="2" t="s">
        <v>6323</v>
      </c>
    </row>
    <row r="8229" spans="2:14" x14ac:dyDescent="0.25">
      <c r="B8229" s="2" t="s">
        <v>6329</v>
      </c>
      <c r="C8229" s="2" t="s">
        <v>6330</v>
      </c>
      <c r="D8229" s="2" t="s">
        <v>41</v>
      </c>
      <c r="E8229" s="2" t="s">
        <v>17</v>
      </c>
      <c r="F8229" s="2" t="s">
        <v>18</v>
      </c>
      <c r="G8229" s="2" t="s">
        <v>19</v>
      </c>
      <c r="H8229" s="2" t="s">
        <v>6328</v>
      </c>
      <c r="I8229" s="2">
        <v>20312</v>
      </c>
      <c r="J8229" s="2">
        <v>32</v>
      </c>
      <c r="K8229" s="2">
        <v>55892</v>
      </c>
      <c r="L8229" s="3">
        <v>44958</v>
      </c>
      <c r="M8229" s="3">
        <v>47423</v>
      </c>
      <c r="N8229" s="2" t="s">
        <v>6323</v>
      </c>
    </row>
    <row r="8230" spans="2:14" x14ac:dyDescent="0.25">
      <c r="B8230" s="2" t="s">
        <v>6329</v>
      </c>
      <c r="C8230" s="2" t="s">
        <v>6330</v>
      </c>
      <c r="D8230" s="2" t="s">
        <v>41</v>
      </c>
      <c r="E8230" s="2" t="s">
        <v>17</v>
      </c>
      <c r="F8230" s="2" t="s">
        <v>18</v>
      </c>
      <c r="G8230" s="2" t="s">
        <v>19</v>
      </c>
      <c r="H8230" s="2" t="s">
        <v>6328</v>
      </c>
      <c r="I8230" s="2">
        <v>20312</v>
      </c>
      <c r="J8230" s="2">
        <v>0</v>
      </c>
      <c r="K8230" s="2">
        <v>55893</v>
      </c>
      <c r="L8230" s="3">
        <v>44958</v>
      </c>
      <c r="M8230" s="3">
        <v>47423</v>
      </c>
      <c r="N8230" s="2" t="s">
        <v>6323</v>
      </c>
    </row>
    <row r="8231" spans="2:14" x14ac:dyDescent="0.25">
      <c r="B8231" s="2" t="s">
        <v>6329</v>
      </c>
      <c r="C8231" s="2" t="s">
        <v>6330</v>
      </c>
      <c r="D8231" s="2" t="s">
        <v>41</v>
      </c>
      <c r="E8231" s="2" t="s">
        <v>17</v>
      </c>
      <c r="F8231" s="2" t="s">
        <v>18</v>
      </c>
      <c r="G8231" s="2" t="s">
        <v>19</v>
      </c>
      <c r="H8231" s="2" t="s">
        <v>6328</v>
      </c>
      <c r="I8231" s="2">
        <v>20312</v>
      </c>
      <c r="J8231" s="2">
        <v>4800</v>
      </c>
      <c r="K8231" s="2">
        <v>55907</v>
      </c>
      <c r="L8231" s="3">
        <v>44958</v>
      </c>
      <c r="M8231" s="3">
        <v>47453</v>
      </c>
      <c r="N8231" s="2" t="s">
        <v>6323</v>
      </c>
    </row>
    <row r="8232" spans="2:14" x14ac:dyDescent="0.25">
      <c r="B8232" s="2" t="s">
        <v>6329</v>
      </c>
      <c r="C8232" s="2" t="s">
        <v>6330</v>
      </c>
      <c r="D8232" s="2" t="s">
        <v>41</v>
      </c>
      <c r="E8232" s="2" t="s">
        <v>17</v>
      </c>
      <c r="F8232" s="2" t="s">
        <v>18</v>
      </c>
      <c r="G8232" s="2" t="s">
        <v>19</v>
      </c>
      <c r="H8232" s="2" t="s">
        <v>6328</v>
      </c>
      <c r="I8232" s="2">
        <v>20312</v>
      </c>
      <c r="J8232" s="2">
        <v>520</v>
      </c>
      <c r="K8232" s="2">
        <v>55908</v>
      </c>
      <c r="L8232" s="3">
        <v>44958</v>
      </c>
      <c r="M8232" s="3">
        <v>47453</v>
      </c>
      <c r="N8232" s="2" t="s">
        <v>6323</v>
      </c>
    </row>
    <row r="8233" spans="2:14" x14ac:dyDescent="0.25">
      <c r="B8233" s="2" t="s">
        <v>6329</v>
      </c>
      <c r="C8233" s="2" t="s">
        <v>6330</v>
      </c>
      <c r="D8233" s="2" t="s">
        <v>41</v>
      </c>
      <c r="E8233" s="2" t="s">
        <v>17</v>
      </c>
      <c r="F8233" s="2" t="s">
        <v>18</v>
      </c>
      <c r="G8233" s="2" t="s">
        <v>19</v>
      </c>
      <c r="H8233" s="2" t="s">
        <v>6328</v>
      </c>
      <c r="I8233" s="2">
        <v>20312</v>
      </c>
      <c r="J8233" s="2">
        <v>3480</v>
      </c>
      <c r="K8233" s="2">
        <v>55909</v>
      </c>
      <c r="L8233" s="3">
        <v>45671</v>
      </c>
      <c r="M8233" s="3">
        <v>47453</v>
      </c>
      <c r="N8233" s="2" t="s">
        <v>6323</v>
      </c>
    </row>
    <row r="8234" spans="2:14" x14ac:dyDescent="0.25">
      <c r="B8234" s="2" t="s">
        <v>6329</v>
      </c>
      <c r="C8234" s="2" t="s">
        <v>6330</v>
      </c>
      <c r="D8234" s="2" t="s">
        <v>41</v>
      </c>
      <c r="E8234" s="2" t="s">
        <v>142</v>
      </c>
      <c r="F8234" s="2" t="s">
        <v>18</v>
      </c>
      <c r="G8234" s="2" t="s">
        <v>19</v>
      </c>
      <c r="H8234" s="2" t="s">
        <v>6328</v>
      </c>
      <c r="I8234" s="2">
        <v>20312</v>
      </c>
      <c r="J8234" s="2">
        <v>0</v>
      </c>
      <c r="K8234" s="2">
        <v>55893</v>
      </c>
      <c r="L8234" s="3">
        <v>44958</v>
      </c>
      <c r="M8234" s="3">
        <v>47423</v>
      </c>
      <c r="N8234" s="2" t="s">
        <v>6323</v>
      </c>
    </row>
    <row r="8235" spans="2:14" x14ac:dyDescent="0.25">
      <c r="B8235" s="2" t="s">
        <v>6329</v>
      </c>
      <c r="C8235" s="2" t="s">
        <v>6330</v>
      </c>
      <c r="D8235" s="2" t="s">
        <v>41</v>
      </c>
      <c r="E8235" s="2" t="s">
        <v>142</v>
      </c>
      <c r="F8235" s="2" t="s">
        <v>18</v>
      </c>
      <c r="G8235" s="2" t="s">
        <v>19</v>
      </c>
      <c r="H8235" s="2" t="s">
        <v>6328</v>
      </c>
      <c r="I8235" s="2">
        <v>20312</v>
      </c>
      <c r="J8235" s="2">
        <v>0</v>
      </c>
      <c r="K8235" s="2">
        <v>55909</v>
      </c>
      <c r="L8235" s="3">
        <v>45671</v>
      </c>
      <c r="M8235" s="3">
        <v>47453</v>
      </c>
      <c r="N8235" s="2" t="s">
        <v>6323</v>
      </c>
    </row>
    <row r="8236" spans="2:14" x14ac:dyDescent="0.25">
      <c r="B8236" s="2" t="s">
        <v>6331</v>
      </c>
      <c r="C8236" s="2" t="s">
        <v>6332</v>
      </c>
      <c r="D8236" s="2" t="s">
        <v>41</v>
      </c>
      <c r="E8236" s="2" t="s">
        <v>17</v>
      </c>
      <c r="F8236" s="2" t="s">
        <v>18</v>
      </c>
      <c r="G8236" s="2" t="s">
        <v>19</v>
      </c>
      <c r="H8236" s="2" t="s">
        <v>6328</v>
      </c>
      <c r="I8236" s="2">
        <v>10846</v>
      </c>
      <c r="J8236" s="2">
        <v>1480</v>
      </c>
      <c r="K8236" s="2">
        <v>55021</v>
      </c>
      <c r="L8236" s="3">
        <v>46118</v>
      </c>
      <c r="M8236" s="3">
        <v>47880</v>
      </c>
      <c r="N8236" s="2" t="s">
        <v>6323</v>
      </c>
    </row>
    <row r="8237" spans="2:14" x14ac:dyDescent="0.25">
      <c r="B8237" s="2" t="s">
        <v>6331</v>
      </c>
      <c r="C8237" s="2" t="s">
        <v>6332</v>
      </c>
      <c r="D8237" s="2" t="s">
        <v>41</v>
      </c>
      <c r="E8237" s="2" t="s">
        <v>17</v>
      </c>
      <c r="F8237" s="2" t="s">
        <v>18</v>
      </c>
      <c r="G8237" s="2" t="s">
        <v>19</v>
      </c>
      <c r="H8237" s="2" t="s">
        <v>6328</v>
      </c>
      <c r="I8237" s="2">
        <v>10846</v>
      </c>
      <c r="J8237" s="2">
        <v>3240</v>
      </c>
      <c r="K8237" s="2">
        <v>55022</v>
      </c>
      <c r="L8237" s="3">
        <v>46118</v>
      </c>
      <c r="M8237" s="3">
        <v>47908</v>
      </c>
      <c r="N8237" s="2" t="s">
        <v>6323</v>
      </c>
    </row>
    <row r="8238" spans="2:14" x14ac:dyDescent="0.25">
      <c r="B8238" s="2" t="s">
        <v>6331</v>
      </c>
      <c r="C8238" s="2" t="s">
        <v>6332</v>
      </c>
      <c r="D8238" s="2" t="s">
        <v>41</v>
      </c>
      <c r="E8238" s="2" t="s">
        <v>17</v>
      </c>
      <c r="F8238" s="2" t="s">
        <v>18</v>
      </c>
      <c r="G8238" s="2" t="s">
        <v>19</v>
      </c>
      <c r="H8238" s="2" t="s">
        <v>6328</v>
      </c>
      <c r="I8238" s="2">
        <v>10846</v>
      </c>
      <c r="J8238" s="2">
        <v>1280</v>
      </c>
      <c r="K8238" s="2">
        <v>55024</v>
      </c>
      <c r="L8238" s="3">
        <v>46118</v>
      </c>
      <c r="M8238" s="3">
        <v>47908</v>
      </c>
      <c r="N8238" s="2" t="s">
        <v>6323</v>
      </c>
    </row>
    <row r="8239" spans="2:14" x14ac:dyDescent="0.25">
      <c r="B8239" s="2" t="s">
        <v>6331</v>
      </c>
      <c r="C8239" s="2" t="s">
        <v>6332</v>
      </c>
      <c r="D8239" s="2" t="s">
        <v>41</v>
      </c>
      <c r="E8239" s="2" t="s">
        <v>17</v>
      </c>
      <c r="F8239" s="2" t="s">
        <v>18</v>
      </c>
      <c r="G8239" s="2" t="s">
        <v>19</v>
      </c>
      <c r="H8239" s="2" t="s">
        <v>6328</v>
      </c>
      <c r="I8239" s="2">
        <v>10846</v>
      </c>
      <c r="J8239" s="2">
        <v>0</v>
      </c>
      <c r="K8239" s="2">
        <v>55936</v>
      </c>
      <c r="L8239" s="3">
        <v>45807</v>
      </c>
      <c r="M8239" s="3">
        <v>47515</v>
      </c>
      <c r="N8239" s="2" t="s">
        <v>6323</v>
      </c>
    </row>
    <row r="8240" spans="2:14" x14ac:dyDescent="0.25">
      <c r="B8240" s="2" t="s">
        <v>6331</v>
      </c>
      <c r="C8240" s="2" t="s">
        <v>6332</v>
      </c>
      <c r="D8240" s="2" t="s">
        <v>41</v>
      </c>
      <c r="E8240" s="2" t="s">
        <v>17</v>
      </c>
      <c r="F8240" s="2" t="s">
        <v>18</v>
      </c>
      <c r="G8240" s="2" t="s">
        <v>19</v>
      </c>
      <c r="H8240" s="2" t="s">
        <v>6328</v>
      </c>
      <c r="I8240" s="2">
        <v>10846</v>
      </c>
      <c r="J8240" s="2">
        <v>0</v>
      </c>
      <c r="K8240" s="2">
        <v>55943</v>
      </c>
      <c r="L8240" s="3">
        <v>45838</v>
      </c>
      <c r="M8240" s="3">
        <v>47515</v>
      </c>
      <c r="N8240" s="2" t="s">
        <v>6323</v>
      </c>
    </row>
    <row r="8241" spans="2:14" x14ac:dyDescent="0.25">
      <c r="B8241" s="2" t="s">
        <v>6331</v>
      </c>
      <c r="C8241" s="2" t="s">
        <v>6332</v>
      </c>
      <c r="D8241" s="2" t="s">
        <v>41</v>
      </c>
      <c r="E8241" s="2" t="s">
        <v>17</v>
      </c>
      <c r="F8241" s="2" t="s">
        <v>18</v>
      </c>
      <c r="G8241" s="2" t="s">
        <v>19</v>
      </c>
      <c r="H8241" s="2" t="s">
        <v>6328</v>
      </c>
      <c r="I8241" s="2">
        <v>10846</v>
      </c>
      <c r="J8241" s="2">
        <v>0</v>
      </c>
      <c r="K8241" s="2">
        <v>55947</v>
      </c>
      <c r="L8241" s="3">
        <v>45838</v>
      </c>
      <c r="M8241" s="3">
        <v>47543</v>
      </c>
      <c r="N8241" s="2" t="s">
        <v>6323</v>
      </c>
    </row>
    <row r="8242" spans="2:14" x14ac:dyDescent="0.25">
      <c r="B8242" s="2" t="s">
        <v>6331</v>
      </c>
      <c r="C8242" s="2" t="s">
        <v>6332</v>
      </c>
      <c r="D8242" s="2" t="s">
        <v>41</v>
      </c>
      <c r="E8242" s="2" t="s">
        <v>17</v>
      </c>
      <c r="F8242" s="2" t="s">
        <v>18</v>
      </c>
      <c r="G8242" s="2" t="s">
        <v>19</v>
      </c>
      <c r="H8242" s="2" t="s">
        <v>6328</v>
      </c>
      <c r="I8242" s="2">
        <v>10846</v>
      </c>
      <c r="J8242" s="2">
        <v>0</v>
      </c>
      <c r="K8242" s="2">
        <v>55948</v>
      </c>
      <c r="L8242" s="3">
        <v>45807</v>
      </c>
      <c r="M8242" s="3">
        <v>47543</v>
      </c>
      <c r="N8242" s="2" t="s">
        <v>6323</v>
      </c>
    </row>
    <row r="8243" spans="2:14" x14ac:dyDescent="0.25">
      <c r="B8243" s="2" t="s">
        <v>6331</v>
      </c>
      <c r="C8243" s="2" t="s">
        <v>6332</v>
      </c>
      <c r="D8243" s="2" t="s">
        <v>41</v>
      </c>
      <c r="E8243" s="2" t="s">
        <v>17</v>
      </c>
      <c r="F8243" s="2" t="s">
        <v>18</v>
      </c>
      <c r="G8243" s="2" t="s">
        <v>19</v>
      </c>
      <c r="H8243" s="2" t="s">
        <v>6328</v>
      </c>
      <c r="I8243" s="2">
        <v>10846</v>
      </c>
      <c r="J8243" s="2">
        <v>0</v>
      </c>
      <c r="K8243" s="2">
        <v>55954</v>
      </c>
      <c r="L8243" s="3">
        <v>45807</v>
      </c>
      <c r="M8243" s="3">
        <v>47574</v>
      </c>
      <c r="N8243" s="2" t="s">
        <v>6323</v>
      </c>
    </row>
    <row r="8244" spans="2:14" x14ac:dyDescent="0.25">
      <c r="B8244" s="2" t="s">
        <v>6331</v>
      </c>
      <c r="C8244" s="2" t="s">
        <v>6332</v>
      </c>
      <c r="D8244" s="2" t="s">
        <v>41</v>
      </c>
      <c r="E8244" s="2" t="s">
        <v>17</v>
      </c>
      <c r="F8244" s="2" t="s">
        <v>18</v>
      </c>
      <c r="G8244" s="2" t="s">
        <v>19</v>
      </c>
      <c r="H8244" s="2" t="s">
        <v>6328</v>
      </c>
      <c r="I8244" s="2">
        <v>10846</v>
      </c>
      <c r="J8244" s="2">
        <v>0</v>
      </c>
      <c r="K8244" s="2">
        <v>55955</v>
      </c>
      <c r="L8244" s="3">
        <v>45838</v>
      </c>
      <c r="M8244" s="3">
        <v>47574</v>
      </c>
      <c r="N8244" s="2" t="s">
        <v>6323</v>
      </c>
    </row>
    <row r="8245" spans="2:14" x14ac:dyDescent="0.25">
      <c r="B8245" s="2" t="s">
        <v>6331</v>
      </c>
      <c r="C8245" s="2" t="s">
        <v>6332</v>
      </c>
      <c r="D8245" s="2" t="s">
        <v>41</v>
      </c>
      <c r="E8245" s="2" t="s">
        <v>17</v>
      </c>
      <c r="F8245" s="2" t="s">
        <v>18</v>
      </c>
      <c r="G8245" s="2" t="s">
        <v>19</v>
      </c>
      <c r="H8245" s="2" t="s">
        <v>6328</v>
      </c>
      <c r="I8245" s="2">
        <v>10846</v>
      </c>
      <c r="J8245" s="2">
        <v>0</v>
      </c>
      <c r="K8245" s="2">
        <v>55958</v>
      </c>
      <c r="L8245" s="3">
        <v>45838</v>
      </c>
      <c r="M8245" s="3">
        <v>47574</v>
      </c>
      <c r="N8245" s="2" t="s">
        <v>6323</v>
      </c>
    </row>
    <row r="8246" spans="2:14" x14ac:dyDescent="0.25">
      <c r="B8246" s="2" t="s">
        <v>6331</v>
      </c>
      <c r="C8246" s="2" t="s">
        <v>6332</v>
      </c>
      <c r="D8246" s="2" t="s">
        <v>41</v>
      </c>
      <c r="E8246" s="2" t="s">
        <v>17</v>
      </c>
      <c r="F8246" s="2" t="s">
        <v>18</v>
      </c>
      <c r="G8246" s="2" t="s">
        <v>19</v>
      </c>
      <c r="H8246" s="2" t="s">
        <v>6328</v>
      </c>
      <c r="I8246" s="2">
        <v>10846</v>
      </c>
      <c r="J8246" s="2">
        <v>0</v>
      </c>
      <c r="K8246" s="2">
        <v>55967</v>
      </c>
      <c r="L8246" s="3">
        <v>45807</v>
      </c>
      <c r="M8246" s="3">
        <v>47604</v>
      </c>
      <c r="N8246" s="2" t="s">
        <v>6323</v>
      </c>
    </row>
    <row r="8247" spans="2:14" x14ac:dyDescent="0.25">
      <c r="B8247" s="2" t="s">
        <v>6331</v>
      </c>
      <c r="C8247" s="2" t="s">
        <v>6332</v>
      </c>
      <c r="D8247" s="2" t="s">
        <v>41</v>
      </c>
      <c r="E8247" s="2" t="s">
        <v>17</v>
      </c>
      <c r="F8247" s="2" t="s">
        <v>18</v>
      </c>
      <c r="G8247" s="2" t="s">
        <v>19</v>
      </c>
      <c r="H8247" s="2" t="s">
        <v>6328</v>
      </c>
      <c r="I8247" s="2">
        <v>10846</v>
      </c>
      <c r="J8247" s="2">
        <v>30</v>
      </c>
      <c r="K8247" s="2">
        <v>55968</v>
      </c>
      <c r="L8247" s="3">
        <v>45838</v>
      </c>
      <c r="M8247" s="3">
        <v>47604</v>
      </c>
      <c r="N8247" s="2" t="s">
        <v>6323</v>
      </c>
    </row>
    <row r="8248" spans="2:14" x14ac:dyDescent="0.25">
      <c r="B8248" s="2" t="s">
        <v>6331</v>
      </c>
      <c r="C8248" s="2" t="s">
        <v>6332</v>
      </c>
      <c r="D8248" s="2" t="s">
        <v>41</v>
      </c>
      <c r="E8248" s="2" t="s">
        <v>17</v>
      </c>
      <c r="F8248" s="2" t="s">
        <v>18</v>
      </c>
      <c r="G8248" s="2" t="s">
        <v>19</v>
      </c>
      <c r="H8248" s="2" t="s">
        <v>6328</v>
      </c>
      <c r="I8248" s="2">
        <v>10846</v>
      </c>
      <c r="J8248" s="2">
        <v>16</v>
      </c>
      <c r="K8248" s="2">
        <v>55969</v>
      </c>
      <c r="L8248" s="3">
        <v>45869</v>
      </c>
      <c r="M8248" s="3">
        <v>47635</v>
      </c>
      <c r="N8248" s="2" t="s">
        <v>6323</v>
      </c>
    </row>
    <row r="8249" spans="2:14" x14ac:dyDescent="0.25">
      <c r="B8249" s="2" t="s">
        <v>6331</v>
      </c>
      <c r="C8249" s="2" t="s">
        <v>6332</v>
      </c>
      <c r="D8249" s="2" t="s">
        <v>41</v>
      </c>
      <c r="E8249" s="2" t="s">
        <v>17</v>
      </c>
      <c r="F8249" s="2" t="s">
        <v>18</v>
      </c>
      <c r="G8249" s="2" t="s">
        <v>19</v>
      </c>
      <c r="H8249" s="2" t="s">
        <v>6328</v>
      </c>
      <c r="I8249" s="2">
        <v>10846</v>
      </c>
      <c r="J8249" s="2">
        <v>0</v>
      </c>
      <c r="K8249" s="2">
        <v>55970</v>
      </c>
      <c r="L8249" s="3">
        <v>45869</v>
      </c>
      <c r="M8249" s="3">
        <v>47635</v>
      </c>
      <c r="N8249" s="2" t="s">
        <v>6323</v>
      </c>
    </row>
    <row r="8250" spans="2:14" x14ac:dyDescent="0.25">
      <c r="B8250" s="2" t="s">
        <v>6331</v>
      </c>
      <c r="C8250" s="2" t="s">
        <v>6332</v>
      </c>
      <c r="D8250" s="2" t="s">
        <v>41</v>
      </c>
      <c r="E8250" s="2" t="s">
        <v>17</v>
      </c>
      <c r="F8250" s="2" t="s">
        <v>18</v>
      </c>
      <c r="G8250" s="2" t="s">
        <v>19</v>
      </c>
      <c r="H8250" s="2" t="s">
        <v>6328</v>
      </c>
      <c r="I8250" s="2">
        <v>10846</v>
      </c>
      <c r="J8250" s="2">
        <v>0</v>
      </c>
      <c r="K8250" s="2">
        <v>55983</v>
      </c>
      <c r="L8250" s="3">
        <v>46094</v>
      </c>
      <c r="M8250" s="3">
        <v>47727</v>
      </c>
      <c r="N8250" s="2" t="s">
        <v>6323</v>
      </c>
    </row>
    <row r="8251" spans="2:14" x14ac:dyDescent="0.25">
      <c r="B8251" s="2" t="s">
        <v>6331</v>
      </c>
      <c r="C8251" s="2" t="s">
        <v>6332</v>
      </c>
      <c r="D8251" s="2" t="s">
        <v>41</v>
      </c>
      <c r="E8251" s="2" t="s">
        <v>17</v>
      </c>
      <c r="F8251" s="2" t="s">
        <v>18</v>
      </c>
      <c r="G8251" s="2" t="s">
        <v>19</v>
      </c>
      <c r="H8251" s="2" t="s">
        <v>6328</v>
      </c>
      <c r="I8251" s="2">
        <v>10846</v>
      </c>
      <c r="J8251" s="2">
        <v>240</v>
      </c>
      <c r="K8251" s="2">
        <v>55984</v>
      </c>
      <c r="L8251" s="3">
        <v>46034</v>
      </c>
      <c r="M8251" s="3">
        <v>47727</v>
      </c>
      <c r="N8251" s="2" t="s">
        <v>6323</v>
      </c>
    </row>
    <row r="8252" spans="2:14" x14ac:dyDescent="0.25">
      <c r="B8252" s="2" t="s">
        <v>6331</v>
      </c>
      <c r="C8252" s="2" t="s">
        <v>6332</v>
      </c>
      <c r="D8252" s="2" t="s">
        <v>41</v>
      </c>
      <c r="E8252" s="2" t="s">
        <v>17</v>
      </c>
      <c r="F8252" s="2" t="s">
        <v>18</v>
      </c>
      <c r="G8252" s="2" t="s">
        <v>19</v>
      </c>
      <c r="H8252" s="2" t="s">
        <v>6328</v>
      </c>
      <c r="I8252" s="2">
        <v>10846</v>
      </c>
      <c r="J8252" s="2">
        <v>0</v>
      </c>
      <c r="K8252" s="2">
        <v>55985</v>
      </c>
      <c r="L8252" s="3">
        <v>46034</v>
      </c>
      <c r="M8252" s="3">
        <v>47727</v>
      </c>
      <c r="N8252" s="2" t="s">
        <v>6323</v>
      </c>
    </row>
    <row r="8253" spans="2:14" x14ac:dyDescent="0.25">
      <c r="B8253" s="2" t="s">
        <v>6331</v>
      </c>
      <c r="C8253" s="2" t="s">
        <v>6332</v>
      </c>
      <c r="D8253" s="2" t="s">
        <v>41</v>
      </c>
      <c r="E8253" s="2" t="s">
        <v>17</v>
      </c>
      <c r="F8253" s="2" t="s">
        <v>18</v>
      </c>
      <c r="G8253" s="2" t="s">
        <v>19</v>
      </c>
      <c r="H8253" s="2" t="s">
        <v>6328</v>
      </c>
      <c r="I8253" s="2">
        <v>10846</v>
      </c>
      <c r="J8253" s="2">
        <v>0</v>
      </c>
      <c r="K8253" s="2">
        <v>55986</v>
      </c>
      <c r="L8253" s="3">
        <v>46034</v>
      </c>
      <c r="M8253" s="3">
        <v>47727</v>
      </c>
      <c r="N8253" s="2" t="s">
        <v>6323</v>
      </c>
    </row>
    <row r="8254" spans="2:14" x14ac:dyDescent="0.25">
      <c r="B8254" s="2" t="s">
        <v>6331</v>
      </c>
      <c r="C8254" s="2" t="s">
        <v>6332</v>
      </c>
      <c r="D8254" s="2" t="s">
        <v>41</v>
      </c>
      <c r="E8254" s="2" t="s">
        <v>17</v>
      </c>
      <c r="F8254" s="2" t="s">
        <v>18</v>
      </c>
      <c r="G8254" s="2" t="s">
        <v>19</v>
      </c>
      <c r="H8254" s="2" t="s">
        <v>6328</v>
      </c>
      <c r="I8254" s="2">
        <v>10846</v>
      </c>
      <c r="J8254" s="2">
        <v>80</v>
      </c>
      <c r="K8254" s="2">
        <v>55988</v>
      </c>
      <c r="L8254" s="3">
        <v>46034</v>
      </c>
      <c r="M8254" s="3">
        <v>47727</v>
      </c>
      <c r="N8254" s="2" t="s">
        <v>6323</v>
      </c>
    </row>
    <row r="8255" spans="2:14" x14ac:dyDescent="0.25">
      <c r="B8255" s="2" t="s">
        <v>6331</v>
      </c>
      <c r="C8255" s="2" t="s">
        <v>6332</v>
      </c>
      <c r="D8255" s="2" t="s">
        <v>41</v>
      </c>
      <c r="E8255" s="2" t="s">
        <v>17</v>
      </c>
      <c r="F8255" s="2" t="s">
        <v>18</v>
      </c>
      <c r="G8255" s="2" t="s">
        <v>19</v>
      </c>
      <c r="H8255" s="2" t="s">
        <v>6328</v>
      </c>
      <c r="I8255" s="2">
        <v>10846</v>
      </c>
      <c r="J8255" s="2">
        <v>1840</v>
      </c>
      <c r="K8255" s="2">
        <v>55994</v>
      </c>
      <c r="L8255" s="3">
        <v>46051</v>
      </c>
      <c r="M8255" s="3">
        <v>47757</v>
      </c>
      <c r="N8255" s="2" t="s">
        <v>6323</v>
      </c>
    </row>
    <row r="8256" spans="2:14" x14ac:dyDescent="0.25">
      <c r="B8256" s="2" t="s">
        <v>6331</v>
      </c>
      <c r="C8256" s="2" t="s">
        <v>6332</v>
      </c>
      <c r="D8256" s="2" t="s">
        <v>41</v>
      </c>
      <c r="E8256" s="2" t="s">
        <v>17</v>
      </c>
      <c r="F8256" s="2" t="s">
        <v>18</v>
      </c>
      <c r="G8256" s="2" t="s">
        <v>19</v>
      </c>
      <c r="H8256" s="2" t="s">
        <v>6328</v>
      </c>
      <c r="I8256" s="2">
        <v>10846</v>
      </c>
      <c r="J8256" s="2">
        <v>2000</v>
      </c>
      <c r="K8256" s="2">
        <v>55995</v>
      </c>
      <c r="L8256" s="3">
        <v>46051</v>
      </c>
      <c r="M8256" s="3">
        <v>47757</v>
      </c>
      <c r="N8256" s="2" t="s">
        <v>6323</v>
      </c>
    </row>
    <row r="8257" spans="2:14" x14ac:dyDescent="0.25">
      <c r="B8257" s="2" t="s">
        <v>6331</v>
      </c>
      <c r="C8257" s="2" t="s">
        <v>6332</v>
      </c>
      <c r="D8257" s="2" t="s">
        <v>41</v>
      </c>
      <c r="E8257" s="2" t="s">
        <v>17</v>
      </c>
      <c r="F8257" s="2" t="s">
        <v>18</v>
      </c>
      <c r="G8257" s="2" t="s">
        <v>19</v>
      </c>
      <c r="H8257" s="2" t="s">
        <v>6328</v>
      </c>
      <c r="I8257" s="2">
        <v>10846</v>
      </c>
      <c r="J8257" s="2">
        <v>640</v>
      </c>
      <c r="K8257" s="2">
        <v>55997</v>
      </c>
      <c r="L8257" s="3">
        <v>46051</v>
      </c>
      <c r="M8257" s="3">
        <v>47757</v>
      </c>
      <c r="N8257" s="2" t="s">
        <v>6323</v>
      </c>
    </row>
    <row r="8258" spans="2:14" x14ac:dyDescent="0.25">
      <c r="B8258" s="2" t="s">
        <v>6331</v>
      </c>
      <c r="C8258" s="2" t="s">
        <v>6332</v>
      </c>
      <c r="D8258" s="2" t="s">
        <v>41</v>
      </c>
      <c r="E8258" s="2" t="s">
        <v>17</v>
      </c>
      <c r="F8258" s="2" t="s">
        <v>18</v>
      </c>
      <c r="G8258" s="2" t="s">
        <v>19</v>
      </c>
      <c r="H8258" s="2" t="s">
        <v>6328</v>
      </c>
      <c r="I8258" s="2">
        <v>10846</v>
      </c>
      <c r="J8258" s="2">
        <v>0</v>
      </c>
      <c r="K8258" s="2">
        <v>55848</v>
      </c>
      <c r="L8258" s="3">
        <v>44958</v>
      </c>
      <c r="M8258" s="3">
        <v>47270</v>
      </c>
      <c r="N8258" s="2" t="s">
        <v>6323</v>
      </c>
    </row>
    <row r="8259" spans="2:14" x14ac:dyDescent="0.25">
      <c r="B8259" s="2" t="s">
        <v>6331</v>
      </c>
      <c r="C8259" s="2" t="s">
        <v>6332</v>
      </c>
      <c r="D8259" s="2" t="s">
        <v>41</v>
      </c>
      <c r="E8259" s="2" t="s">
        <v>17</v>
      </c>
      <c r="F8259" s="2" t="s">
        <v>18</v>
      </c>
      <c r="G8259" s="2" t="s">
        <v>19</v>
      </c>
      <c r="H8259" s="2" t="s">
        <v>6328</v>
      </c>
      <c r="I8259" s="2">
        <v>10846</v>
      </c>
      <c r="J8259" s="2">
        <v>0</v>
      </c>
      <c r="K8259" s="2">
        <v>55850</v>
      </c>
      <c r="L8259" s="3">
        <v>44958</v>
      </c>
      <c r="M8259" s="3">
        <v>47270</v>
      </c>
      <c r="N8259" s="2" t="s">
        <v>6323</v>
      </c>
    </row>
    <row r="8260" spans="2:14" x14ac:dyDescent="0.25">
      <c r="B8260" s="2" t="s">
        <v>6331</v>
      </c>
      <c r="C8260" s="2" t="s">
        <v>6332</v>
      </c>
      <c r="D8260" s="2" t="s">
        <v>41</v>
      </c>
      <c r="E8260" s="2" t="s">
        <v>17</v>
      </c>
      <c r="F8260" s="2" t="s">
        <v>18</v>
      </c>
      <c r="G8260" s="2" t="s">
        <v>19</v>
      </c>
      <c r="H8260" s="2" t="s">
        <v>6328</v>
      </c>
      <c r="I8260" s="2">
        <v>10846</v>
      </c>
      <c r="J8260" s="2">
        <v>0</v>
      </c>
      <c r="K8260" s="2">
        <v>55851</v>
      </c>
      <c r="L8260" s="3">
        <v>44958</v>
      </c>
      <c r="M8260" s="3">
        <v>47270</v>
      </c>
      <c r="N8260" s="2" t="s">
        <v>6323</v>
      </c>
    </row>
    <row r="8261" spans="2:14" x14ac:dyDescent="0.25">
      <c r="B8261" s="2" t="s">
        <v>6331</v>
      </c>
      <c r="C8261" s="2" t="s">
        <v>6332</v>
      </c>
      <c r="D8261" s="2" t="s">
        <v>41</v>
      </c>
      <c r="E8261" s="2" t="s">
        <v>17</v>
      </c>
      <c r="F8261" s="2" t="s">
        <v>18</v>
      </c>
      <c r="G8261" s="2" t="s">
        <v>19</v>
      </c>
      <c r="H8261" s="2" t="s">
        <v>6328</v>
      </c>
      <c r="I8261" s="2">
        <v>10846</v>
      </c>
      <c r="J8261" s="2">
        <v>0</v>
      </c>
      <c r="K8261" s="2">
        <v>55852</v>
      </c>
      <c r="L8261" s="3">
        <v>44958</v>
      </c>
      <c r="M8261" s="3">
        <v>47270</v>
      </c>
      <c r="N8261" s="2" t="s">
        <v>6323</v>
      </c>
    </row>
    <row r="8262" spans="2:14" x14ac:dyDescent="0.25">
      <c r="B8262" s="2" t="s">
        <v>6331</v>
      </c>
      <c r="C8262" s="2" t="s">
        <v>6332</v>
      </c>
      <c r="D8262" s="2" t="s">
        <v>41</v>
      </c>
      <c r="E8262" s="2" t="s">
        <v>17</v>
      </c>
      <c r="F8262" s="2" t="s">
        <v>18</v>
      </c>
      <c r="G8262" s="2" t="s">
        <v>19</v>
      </c>
      <c r="H8262" s="2" t="s">
        <v>6328</v>
      </c>
      <c r="I8262" s="2">
        <v>10846</v>
      </c>
      <c r="J8262" s="2">
        <v>0</v>
      </c>
      <c r="K8262" s="2">
        <v>55855</v>
      </c>
      <c r="L8262" s="3">
        <v>44958</v>
      </c>
      <c r="M8262" s="3">
        <v>47300</v>
      </c>
      <c r="N8262" s="2" t="s">
        <v>6323</v>
      </c>
    </row>
    <row r="8263" spans="2:14" x14ac:dyDescent="0.25">
      <c r="B8263" s="2" t="s">
        <v>6331</v>
      </c>
      <c r="C8263" s="2" t="s">
        <v>6332</v>
      </c>
      <c r="D8263" s="2" t="s">
        <v>41</v>
      </c>
      <c r="E8263" s="2" t="s">
        <v>17</v>
      </c>
      <c r="F8263" s="2" t="s">
        <v>18</v>
      </c>
      <c r="G8263" s="2" t="s">
        <v>19</v>
      </c>
      <c r="H8263" s="2" t="s">
        <v>6328</v>
      </c>
      <c r="I8263" s="2">
        <v>10846</v>
      </c>
      <c r="J8263" s="2">
        <v>0</v>
      </c>
      <c r="K8263" s="2">
        <v>55856</v>
      </c>
      <c r="L8263" s="3">
        <v>44958</v>
      </c>
      <c r="M8263" s="3">
        <v>47300</v>
      </c>
      <c r="N8263" s="2" t="s">
        <v>6323</v>
      </c>
    </row>
    <row r="8264" spans="2:14" x14ac:dyDescent="0.25">
      <c r="B8264" s="2" t="s">
        <v>6331</v>
      </c>
      <c r="C8264" s="2" t="s">
        <v>6332</v>
      </c>
      <c r="D8264" s="2" t="s">
        <v>41</v>
      </c>
      <c r="E8264" s="2" t="s">
        <v>142</v>
      </c>
      <c r="F8264" s="2" t="s">
        <v>18</v>
      </c>
      <c r="G8264" s="2" t="s">
        <v>19</v>
      </c>
      <c r="H8264" s="2" t="s">
        <v>6328</v>
      </c>
      <c r="I8264" s="2">
        <v>10846</v>
      </c>
      <c r="J8264" s="2">
        <v>0</v>
      </c>
      <c r="K8264" s="2">
        <v>55997</v>
      </c>
      <c r="L8264" s="3">
        <v>46051</v>
      </c>
      <c r="M8264" s="3">
        <v>47757</v>
      </c>
      <c r="N8264" s="2" t="s">
        <v>6323</v>
      </c>
    </row>
    <row r="8265" spans="2:14" x14ac:dyDescent="0.25">
      <c r="B8265" s="2" t="s">
        <v>6333</v>
      </c>
      <c r="C8265" s="2" t="s">
        <v>6334</v>
      </c>
      <c r="D8265" s="2" t="s">
        <v>41</v>
      </c>
      <c r="E8265" s="2" t="s">
        <v>17</v>
      </c>
      <c r="F8265" s="2" t="s">
        <v>18</v>
      </c>
      <c r="G8265" s="2" t="s">
        <v>19</v>
      </c>
      <c r="H8265" s="2" t="s">
        <v>6322</v>
      </c>
      <c r="I8265" s="2">
        <v>5815</v>
      </c>
      <c r="J8265" s="2">
        <v>1097</v>
      </c>
      <c r="K8265" s="2">
        <v>56006</v>
      </c>
      <c r="L8265" s="3">
        <v>46091</v>
      </c>
      <c r="M8265" s="3">
        <v>47696</v>
      </c>
      <c r="N8265" s="2" t="s">
        <v>6323</v>
      </c>
    </row>
    <row r="8266" spans="2:14" x14ac:dyDescent="0.25">
      <c r="B8266" s="2" t="s">
        <v>6333</v>
      </c>
      <c r="C8266" s="2" t="s">
        <v>6334</v>
      </c>
      <c r="D8266" s="2" t="s">
        <v>41</v>
      </c>
      <c r="E8266" s="2" t="s">
        <v>17</v>
      </c>
      <c r="F8266" s="2" t="s">
        <v>18</v>
      </c>
      <c r="G8266" s="2" t="s">
        <v>19</v>
      </c>
      <c r="H8266" s="2" t="s">
        <v>6322</v>
      </c>
      <c r="I8266" s="2">
        <v>5815</v>
      </c>
      <c r="J8266" s="2">
        <v>320</v>
      </c>
      <c r="K8266" s="2">
        <v>56007</v>
      </c>
      <c r="L8266" s="3">
        <v>46162</v>
      </c>
      <c r="M8266" s="3">
        <v>47696</v>
      </c>
      <c r="N8266" s="2" t="s">
        <v>6323</v>
      </c>
    </row>
    <row r="8267" spans="2:14" x14ac:dyDescent="0.25">
      <c r="B8267" s="2" t="s">
        <v>6333</v>
      </c>
      <c r="C8267" s="2" t="s">
        <v>6334</v>
      </c>
      <c r="D8267" s="2" t="s">
        <v>41</v>
      </c>
      <c r="E8267" s="2" t="s">
        <v>17</v>
      </c>
      <c r="F8267" s="2" t="s">
        <v>18</v>
      </c>
      <c r="G8267" s="2" t="s">
        <v>19</v>
      </c>
      <c r="H8267" s="2" t="s">
        <v>6322</v>
      </c>
      <c r="I8267" s="2">
        <v>5815</v>
      </c>
      <c r="J8267" s="2">
        <v>0</v>
      </c>
      <c r="K8267" s="2">
        <v>56009</v>
      </c>
      <c r="L8267" s="3">
        <v>45982</v>
      </c>
      <c r="M8267" s="3">
        <v>47727</v>
      </c>
      <c r="N8267" s="2" t="s">
        <v>6323</v>
      </c>
    </row>
    <row r="8268" spans="2:14" x14ac:dyDescent="0.25">
      <c r="B8268" s="2" t="s">
        <v>6333</v>
      </c>
      <c r="C8268" s="2" t="s">
        <v>6334</v>
      </c>
      <c r="D8268" s="2" t="s">
        <v>41</v>
      </c>
      <c r="E8268" s="2" t="s">
        <v>17</v>
      </c>
      <c r="F8268" s="2" t="s">
        <v>18</v>
      </c>
      <c r="G8268" s="2" t="s">
        <v>19</v>
      </c>
      <c r="H8268" s="2" t="s">
        <v>6322</v>
      </c>
      <c r="I8268" s="2">
        <v>5815</v>
      </c>
      <c r="J8268" s="2">
        <v>200</v>
      </c>
      <c r="K8268" s="2">
        <v>56011</v>
      </c>
      <c r="L8268" s="3">
        <v>46162</v>
      </c>
      <c r="M8268" s="3">
        <v>47727</v>
      </c>
      <c r="N8268" s="2" t="s">
        <v>6323</v>
      </c>
    </row>
    <row r="8269" spans="2:14" x14ac:dyDescent="0.25">
      <c r="B8269" s="2" t="s">
        <v>6333</v>
      </c>
      <c r="C8269" s="2" t="s">
        <v>6334</v>
      </c>
      <c r="D8269" s="2" t="s">
        <v>41</v>
      </c>
      <c r="E8269" s="2" t="s">
        <v>17</v>
      </c>
      <c r="F8269" s="2" t="s">
        <v>18</v>
      </c>
      <c r="G8269" s="2" t="s">
        <v>19</v>
      </c>
      <c r="H8269" s="2" t="s">
        <v>6322</v>
      </c>
      <c r="I8269" s="2">
        <v>5815</v>
      </c>
      <c r="J8269" s="2">
        <v>0</v>
      </c>
      <c r="K8269" s="2">
        <v>56013</v>
      </c>
      <c r="L8269" s="3">
        <v>46091</v>
      </c>
      <c r="M8269" s="3">
        <v>47727</v>
      </c>
      <c r="N8269" s="2" t="s">
        <v>6323</v>
      </c>
    </row>
    <row r="8270" spans="2:14" x14ac:dyDescent="0.25">
      <c r="B8270" s="2" t="s">
        <v>6333</v>
      </c>
      <c r="C8270" s="2" t="s">
        <v>6334</v>
      </c>
      <c r="D8270" s="2" t="s">
        <v>41</v>
      </c>
      <c r="E8270" s="2" t="s">
        <v>17</v>
      </c>
      <c r="F8270" s="2" t="s">
        <v>18</v>
      </c>
      <c r="G8270" s="2" t="s">
        <v>19</v>
      </c>
      <c r="H8270" s="2" t="s">
        <v>6322</v>
      </c>
      <c r="I8270" s="2">
        <v>5815</v>
      </c>
      <c r="J8270" s="2">
        <v>0</v>
      </c>
      <c r="K8270" s="2">
        <v>56028</v>
      </c>
      <c r="L8270" s="3">
        <v>46051</v>
      </c>
      <c r="M8270" s="3">
        <v>47757</v>
      </c>
      <c r="N8270" s="2" t="s">
        <v>6323</v>
      </c>
    </row>
    <row r="8271" spans="2:14" x14ac:dyDescent="0.25">
      <c r="B8271" s="2" t="s">
        <v>6333</v>
      </c>
      <c r="C8271" s="2" t="s">
        <v>6334</v>
      </c>
      <c r="D8271" s="2" t="s">
        <v>41</v>
      </c>
      <c r="E8271" s="2" t="s">
        <v>17</v>
      </c>
      <c r="F8271" s="2" t="s">
        <v>18</v>
      </c>
      <c r="G8271" s="2" t="s">
        <v>19</v>
      </c>
      <c r="H8271" s="2" t="s">
        <v>6322</v>
      </c>
      <c r="I8271" s="2">
        <v>5815</v>
      </c>
      <c r="J8271" s="2">
        <v>38</v>
      </c>
      <c r="K8271" s="2">
        <v>56034</v>
      </c>
      <c r="L8271" s="3">
        <v>46055</v>
      </c>
      <c r="M8271" s="3">
        <v>47757</v>
      </c>
      <c r="N8271" s="2" t="s">
        <v>6323</v>
      </c>
    </row>
    <row r="8272" spans="2:14" x14ac:dyDescent="0.25">
      <c r="B8272" s="2" t="s">
        <v>6333</v>
      </c>
      <c r="C8272" s="2" t="s">
        <v>6334</v>
      </c>
      <c r="D8272" s="2" t="s">
        <v>41</v>
      </c>
      <c r="E8272" s="2" t="s">
        <v>17</v>
      </c>
      <c r="F8272" s="2" t="s">
        <v>18</v>
      </c>
      <c r="G8272" s="2" t="s">
        <v>19</v>
      </c>
      <c r="H8272" s="2" t="s">
        <v>6322</v>
      </c>
      <c r="I8272" s="2">
        <v>5815</v>
      </c>
      <c r="J8272" s="2">
        <v>0</v>
      </c>
      <c r="K8272" s="2">
        <v>56044</v>
      </c>
      <c r="L8272" s="3">
        <v>46051</v>
      </c>
      <c r="M8272" s="3">
        <v>47788</v>
      </c>
      <c r="N8272" s="2" t="s">
        <v>6323</v>
      </c>
    </row>
    <row r="8273" spans="2:14" x14ac:dyDescent="0.25">
      <c r="B8273" s="2" t="s">
        <v>6333</v>
      </c>
      <c r="C8273" s="2" t="s">
        <v>6334</v>
      </c>
      <c r="D8273" s="2" t="s">
        <v>41</v>
      </c>
      <c r="E8273" s="2" t="s">
        <v>17</v>
      </c>
      <c r="F8273" s="2" t="s">
        <v>18</v>
      </c>
      <c r="G8273" s="2" t="s">
        <v>19</v>
      </c>
      <c r="H8273" s="2" t="s">
        <v>6322</v>
      </c>
      <c r="I8273" s="2">
        <v>5815</v>
      </c>
      <c r="J8273" s="2">
        <v>40</v>
      </c>
      <c r="K8273" s="2">
        <v>56064</v>
      </c>
      <c r="L8273" s="3">
        <v>46121</v>
      </c>
      <c r="M8273" s="3">
        <v>47818</v>
      </c>
      <c r="N8273" s="2" t="s">
        <v>6323</v>
      </c>
    </row>
    <row r="8274" spans="2:14" x14ac:dyDescent="0.25">
      <c r="B8274" s="2" t="s">
        <v>6333</v>
      </c>
      <c r="C8274" s="2" t="s">
        <v>6334</v>
      </c>
      <c r="D8274" s="2" t="s">
        <v>41</v>
      </c>
      <c r="E8274" s="2" t="s">
        <v>17</v>
      </c>
      <c r="F8274" s="2" t="s">
        <v>18</v>
      </c>
      <c r="G8274" s="2" t="s">
        <v>19</v>
      </c>
      <c r="H8274" s="2" t="s">
        <v>6322</v>
      </c>
      <c r="I8274" s="2">
        <v>5815</v>
      </c>
      <c r="J8274" s="2">
        <v>1840</v>
      </c>
      <c r="K8274" s="2">
        <v>56065</v>
      </c>
      <c r="L8274" s="3">
        <v>46121</v>
      </c>
      <c r="M8274" s="3">
        <v>47818</v>
      </c>
      <c r="N8274" s="2" t="s">
        <v>6323</v>
      </c>
    </row>
    <row r="8275" spans="2:14" x14ac:dyDescent="0.25">
      <c r="B8275" s="2" t="s">
        <v>6333</v>
      </c>
      <c r="C8275" s="2" t="s">
        <v>6334</v>
      </c>
      <c r="D8275" s="2" t="s">
        <v>41</v>
      </c>
      <c r="E8275" s="2" t="s">
        <v>17</v>
      </c>
      <c r="F8275" s="2" t="s">
        <v>18</v>
      </c>
      <c r="G8275" s="2" t="s">
        <v>19</v>
      </c>
      <c r="H8275" s="2" t="s">
        <v>6322</v>
      </c>
      <c r="I8275" s="2">
        <v>5815</v>
      </c>
      <c r="J8275" s="2">
        <v>2120</v>
      </c>
      <c r="K8275" s="2">
        <v>56067</v>
      </c>
      <c r="L8275" s="3">
        <v>46121</v>
      </c>
      <c r="M8275" s="3">
        <v>47818</v>
      </c>
      <c r="N8275" s="2" t="s">
        <v>6323</v>
      </c>
    </row>
    <row r="8276" spans="2:14" x14ac:dyDescent="0.25">
      <c r="B8276" s="2" t="s">
        <v>6333</v>
      </c>
      <c r="C8276" s="2" t="s">
        <v>6334</v>
      </c>
      <c r="D8276" s="2" t="s">
        <v>41</v>
      </c>
      <c r="E8276" s="2" t="s">
        <v>17</v>
      </c>
      <c r="F8276" s="2" t="s">
        <v>18</v>
      </c>
      <c r="G8276" s="2" t="s">
        <v>19</v>
      </c>
      <c r="H8276" s="2" t="s">
        <v>6322</v>
      </c>
      <c r="I8276" s="2">
        <v>5815</v>
      </c>
      <c r="J8276" s="2">
        <v>0</v>
      </c>
      <c r="K8276" s="2">
        <v>56922</v>
      </c>
      <c r="L8276" s="3">
        <v>45784</v>
      </c>
      <c r="M8276" s="3">
        <v>47515</v>
      </c>
      <c r="N8276" s="2" t="s">
        <v>6323</v>
      </c>
    </row>
    <row r="8277" spans="2:14" x14ac:dyDescent="0.25">
      <c r="B8277" s="2" t="s">
        <v>6333</v>
      </c>
      <c r="C8277" s="2" t="s">
        <v>6334</v>
      </c>
      <c r="D8277" s="2" t="s">
        <v>41</v>
      </c>
      <c r="E8277" s="2" t="s">
        <v>17</v>
      </c>
      <c r="F8277" s="2" t="s">
        <v>18</v>
      </c>
      <c r="G8277" s="2" t="s">
        <v>19</v>
      </c>
      <c r="H8277" s="2" t="s">
        <v>6322</v>
      </c>
      <c r="I8277" s="2">
        <v>5815</v>
      </c>
      <c r="J8277" s="2">
        <v>0</v>
      </c>
      <c r="K8277" s="2">
        <v>56923</v>
      </c>
      <c r="L8277" s="3">
        <v>45784</v>
      </c>
      <c r="M8277" s="3">
        <v>47543</v>
      </c>
      <c r="N8277" s="2" t="s">
        <v>6323</v>
      </c>
    </row>
    <row r="8278" spans="2:14" x14ac:dyDescent="0.25">
      <c r="B8278" s="2" t="s">
        <v>6333</v>
      </c>
      <c r="C8278" s="2" t="s">
        <v>6334</v>
      </c>
      <c r="D8278" s="2" t="s">
        <v>41</v>
      </c>
      <c r="E8278" s="2" t="s">
        <v>17</v>
      </c>
      <c r="F8278" s="2" t="s">
        <v>18</v>
      </c>
      <c r="G8278" s="2" t="s">
        <v>19</v>
      </c>
      <c r="H8278" s="2" t="s">
        <v>6322</v>
      </c>
      <c r="I8278" s="2">
        <v>5815</v>
      </c>
      <c r="J8278" s="2">
        <v>0</v>
      </c>
      <c r="K8278" s="2">
        <v>56927</v>
      </c>
      <c r="L8278" s="3">
        <v>45784</v>
      </c>
      <c r="M8278" s="3">
        <v>47543</v>
      </c>
      <c r="N8278" s="2" t="s">
        <v>6323</v>
      </c>
    </row>
    <row r="8279" spans="2:14" x14ac:dyDescent="0.25">
      <c r="B8279" s="2" t="s">
        <v>6333</v>
      </c>
      <c r="C8279" s="2" t="s">
        <v>6334</v>
      </c>
      <c r="D8279" s="2" t="s">
        <v>41</v>
      </c>
      <c r="E8279" s="2" t="s">
        <v>17</v>
      </c>
      <c r="F8279" s="2" t="s">
        <v>18</v>
      </c>
      <c r="G8279" s="2" t="s">
        <v>19</v>
      </c>
      <c r="H8279" s="2" t="s">
        <v>6322</v>
      </c>
      <c r="I8279" s="2">
        <v>5815</v>
      </c>
      <c r="J8279" s="2">
        <v>0</v>
      </c>
      <c r="K8279" s="2">
        <v>56932</v>
      </c>
      <c r="L8279" s="3">
        <v>45784</v>
      </c>
      <c r="M8279" s="3">
        <v>47543</v>
      </c>
      <c r="N8279" s="2" t="s">
        <v>6323</v>
      </c>
    </row>
    <row r="8280" spans="2:14" x14ac:dyDescent="0.25">
      <c r="B8280" s="2" t="s">
        <v>6333</v>
      </c>
      <c r="C8280" s="2" t="s">
        <v>6334</v>
      </c>
      <c r="D8280" s="2" t="s">
        <v>41</v>
      </c>
      <c r="E8280" s="2" t="s">
        <v>17</v>
      </c>
      <c r="F8280" s="2" t="s">
        <v>18</v>
      </c>
      <c r="G8280" s="2" t="s">
        <v>19</v>
      </c>
      <c r="H8280" s="2" t="s">
        <v>6322</v>
      </c>
      <c r="I8280" s="2">
        <v>5815</v>
      </c>
      <c r="J8280" s="2">
        <v>0</v>
      </c>
      <c r="K8280" s="2">
        <v>56945</v>
      </c>
      <c r="L8280" s="3">
        <v>45848</v>
      </c>
      <c r="M8280" s="3">
        <v>47574</v>
      </c>
      <c r="N8280" s="2" t="s">
        <v>6323</v>
      </c>
    </row>
    <row r="8281" spans="2:14" x14ac:dyDescent="0.25">
      <c r="B8281" s="2" t="s">
        <v>6333</v>
      </c>
      <c r="C8281" s="2" t="s">
        <v>6334</v>
      </c>
      <c r="D8281" s="2" t="s">
        <v>41</v>
      </c>
      <c r="E8281" s="2" t="s">
        <v>17</v>
      </c>
      <c r="F8281" s="2" t="s">
        <v>18</v>
      </c>
      <c r="G8281" s="2" t="s">
        <v>19</v>
      </c>
      <c r="H8281" s="2" t="s">
        <v>6322</v>
      </c>
      <c r="I8281" s="2">
        <v>5815</v>
      </c>
      <c r="J8281" s="2">
        <v>0</v>
      </c>
      <c r="K8281" s="2">
        <v>56955</v>
      </c>
      <c r="L8281" s="3">
        <v>45839</v>
      </c>
      <c r="M8281" s="3">
        <v>47604</v>
      </c>
      <c r="N8281" s="2" t="s">
        <v>6323</v>
      </c>
    </row>
    <row r="8282" spans="2:14" x14ac:dyDescent="0.25">
      <c r="B8282" s="2" t="s">
        <v>6333</v>
      </c>
      <c r="C8282" s="2" t="s">
        <v>6334</v>
      </c>
      <c r="D8282" s="2" t="s">
        <v>41</v>
      </c>
      <c r="E8282" s="2" t="s">
        <v>17</v>
      </c>
      <c r="F8282" s="2" t="s">
        <v>18</v>
      </c>
      <c r="G8282" s="2" t="s">
        <v>19</v>
      </c>
      <c r="H8282" s="2" t="s">
        <v>6322</v>
      </c>
      <c r="I8282" s="2">
        <v>5815</v>
      </c>
      <c r="J8282" s="2">
        <v>0</v>
      </c>
      <c r="K8282" s="2">
        <v>56956</v>
      </c>
      <c r="L8282" s="3">
        <v>45848</v>
      </c>
      <c r="M8282" s="3">
        <v>47604</v>
      </c>
      <c r="N8282" s="2" t="s">
        <v>6323</v>
      </c>
    </row>
    <row r="8283" spans="2:14" x14ac:dyDescent="0.25">
      <c r="B8283" s="2" t="s">
        <v>6333</v>
      </c>
      <c r="C8283" s="2" t="s">
        <v>6334</v>
      </c>
      <c r="D8283" s="2" t="s">
        <v>41</v>
      </c>
      <c r="E8283" s="2" t="s">
        <v>17</v>
      </c>
      <c r="F8283" s="2" t="s">
        <v>18</v>
      </c>
      <c r="G8283" s="2" t="s">
        <v>19</v>
      </c>
      <c r="H8283" s="2" t="s">
        <v>6322</v>
      </c>
      <c r="I8283" s="2">
        <v>5815</v>
      </c>
      <c r="J8283" s="2">
        <v>0</v>
      </c>
      <c r="K8283" s="2">
        <v>56957</v>
      </c>
      <c r="L8283" s="3">
        <v>45848</v>
      </c>
      <c r="M8283" s="3">
        <v>47604</v>
      </c>
      <c r="N8283" s="2" t="s">
        <v>6323</v>
      </c>
    </row>
    <row r="8284" spans="2:14" x14ac:dyDescent="0.25">
      <c r="B8284" s="2" t="s">
        <v>6333</v>
      </c>
      <c r="C8284" s="2" t="s">
        <v>6334</v>
      </c>
      <c r="D8284" s="2" t="s">
        <v>41</v>
      </c>
      <c r="E8284" s="2" t="s">
        <v>17</v>
      </c>
      <c r="F8284" s="2" t="s">
        <v>18</v>
      </c>
      <c r="G8284" s="2" t="s">
        <v>19</v>
      </c>
      <c r="H8284" s="2" t="s">
        <v>6322</v>
      </c>
      <c r="I8284" s="2">
        <v>5815</v>
      </c>
      <c r="J8284" s="2">
        <v>0</v>
      </c>
      <c r="K8284" s="2">
        <v>56958</v>
      </c>
      <c r="L8284" s="3">
        <v>45848</v>
      </c>
      <c r="M8284" s="3">
        <v>47604</v>
      </c>
      <c r="N8284" s="2" t="s">
        <v>6323</v>
      </c>
    </row>
    <row r="8285" spans="2:14" x14ac:dyDescent="0.25">
      <c r="B8285" s="2" t="s">
        <v>6333</v>
      </c>
      <c r="C8285" s="2" t="s">
        <v>6334</v>
      </c>
      <c r="D8285" s="2" t="s">
        <v>41</v>
      </c>
      <c r="E8285" s="2" t="s">
        <v>17</v>
      </c>
      <c r="F8285" s="2" t="s">
        <v>18</v>
      </c>
      <c r="G8285" s="2" t="s">
        <v>19</v>
      </c>
      <c r="H8285" s="2" t="s">
        <v>6322</v>
      </c>
      <c r="I8285" s="2">
        <v>5815</v>
      </c>
      <c r="J8285" s="2">
        <v>0</v>
      </c>
      <c r="K8285" s="2">
        <v>56959</v>
      </c>
      <c r="L8285" s="3">
        <v>45839</v>
      </c>
      <c r="M8285" s="3">
        <v>47604</v>
      </c>
      <c r="N8285" s="2" t="s">
        <v>6323</v>
      </c>
    </row>
    <row r="8286" spans="2:14" x14ac:dyDescent="0.25">
      <c r="B8286" s="2" t="s">
        <v>6333</v>
      </c>
      <c r="C8286" s="2" t="s">
        <v>6334</v>
      </c>
      <c r="D8286" s="2" t="s">
        <v>41</v>
      </c>
      <c r="E8286" s="2" t="s">
        <v>17</v>
      </c>
      <c r="F8286" s="2" t="s">
        <v>18</v>
      </c>
      <c r="G8286" s="2" t="s">
        <v>19</v>
      </c>
      <c r="H8286" s="2" t="s">
        <v>6322</v>
      </c>
      <c r="I8286" s="2">
        <v>5815</v>
      </c>
      <c r="J8286" s="2">
        <v>0</v>
      </c>
      <c r="K8286" s="2">
        <v>56968</v>
      </c>
      <c r="L8286" s="3">
        <v>45859</v>
      </c>
      <c r="M8286" s="3">
        <v>47635</v>
      </c>
      <c r="N8286" s="2" t="s">
        <v>6323</v>
      </c>
    </row>
    <row r="8287" spans="2:14" x14ac:dyDescent="0.25">
      <c r="B8287" s="2" t="s">
        <v>6333</v>
      </c>
      <c r="C8287" s="2" t="s">
        <v>6334</v>
      </c>
      <c r="D8287" s="2" t="s">
        <v>41</v>
      </c>
      <c r="E8287" s="2" t="s">
        <v>17</v>
      </c>
      <c r="F8287" s="2" t="s">
        <v>18</v>
      </c>
      <c r="G8287" s="2" t="s">
        <v>19</v>
      </c>
      <c r="H8287" s="2" t="s">
        <v>6322</v>
      </c>
      <c r="I8287" s="2">
        <v>5815</v>
      </c>
      <c r="J8287" s="2">
        <v>40</v>
      </c>
      <c r="K8287" s="2">
        <v>56969</v>
      </c>
      <c r="L8287" s="3">
        <v>46121</v>
      </c>
      <c r="M8287" s="3">
        <v>47849</v>
      </c>
      <c r="N8287" s="2" t="s">
        <v>6323</v>
      </c>
    </row>
    <row r="8288" spans="2:14" x14ac:dyDescent="0.25">
      <c r="B8288" s="2" t="s">
        <v>6333</v>
      </c>
      <c r="C8288" s="2" t="s">
        <v>6334</v>
      </c>
      <c r="D8288" s="2" t="s">
        <v>41</v>
      </c>
      <c r="E8288" s="2" t="s">
        <v>17</v>
      </c>
      <c r="F8288" s="2" t="s">
        <v>18</v>
      </c>
      <c r="G8288" s="2" t="s">
        <v>19</v>
      </c>
      <c r="H8288" s="2" t="s">
        <v>6322</v>
      </c>
      <c r="I8288" s="2">
        <v>5815</v>
      </c>
      <c r="J8288" s="2">
        <v>0</v>
      </c>
      <c r="K8288" s="2">
        <v>56973</v>
      </c>
      <c r="L8288" s="3">
        <v>45924</v>
      </c>
      <c r="M8288" s="3">
        <v>47635</v>
      </c>
      <c r="N8288" s="2" t="s">
        <v>6323</v>
      </c>
    </row>
    <row r="8289" spans="2:14" x14ac:dyDescent="0.25">
      <c r="B8289" s="2" t="s">
        <v>6333</v>
      </c>
      <c r="C8289" s="2" t="s">
        <v>6334</v>
      </c>
      <c r="D8289" s="2" t="s">
        <v>41</v>
      </c>
      <c r="E8289" s="2" t="s">
        <v>17</v>
      </c>
      <c r="F8289" s="2" t="s">
        <v>18</v>
      </c>
      <c r="G8289" s="2" t="s">
        <v>19</v>
      </c>
      <c r="H8289" s="2" t="s">
        <v>6322</v>
      </c>
      <c r="I8289" s="2">
        <v>5815</v>
      </c>
      <c r="J8289" s="2">
        <v>0</v>
      </c>
      <c r="K8289" s="2">
        <v>56986</v>
      </c>
      <c r="L8289" s="3">
        <v>46121</v>
      </c>
      <c r="M8289" s="3">
        <v>47665</v>
      </c>
      <c r="N8289" s="2" t="s">
        <v>6323</v>
      </c>
    </row>
    <row r="8290" spans="2:14" x14ac:dyDescent="0.25">
      <c r="B8290" s="2" t="s">
        <v>6333</v>
      </c>
      <c r="C8290" s="2" t="s">
        <v>6334</v>
      </c>
      <c r="D8290" s="2" t="s">
        <v>41</v>
      </c>
      <c r="E8290" s="2" t="s">
        <v>17</v>
      </c>
      <c r="F8290" s="2" t="s">
        <v>18</v>
      </c>
      <c r="G8290" s="2" t="s">
        <v>19</v>
      </c>
      <c r="H8290" s="2" t="s">
        <v>6322</v>
      </c>
      <c r="I8290" s="2">
        <v>5815</v>
      </c>
      <c r="J8290" s="2">
        <v>0</v>
      </c>
      <c r="K8290" s="2">
        <v>56987</v>
      </c>
      <c r="L8290" s="3">
        <v>45924</v>
      </c>
      <c r="M8290" s="3">
        <v>47665</v>
      </c>
      <c r="N8290" s="2" t="s">
        <v>6323</v>
      </c>
    </row>
    <row r="8291" spans="2:14" x14ac:dyDescent="0.25">
      <c r="B8291" s="2" t="s">
        <v>6333</v>
      </c>
      <c r="C8291" s="2" t="s">
        <v>6334</v>
      </c>
      <c r="D8291" s="2" t="s">
        <v>41</v>
      </c>
      <c r="E8291" s="2" t="s">
        <v>17</v>
      </c>
      <c r="F8291" s="2" t="s">
        <v>18</v>
      </c>
      <c r="G8291" s="2" t="s">
        <v>19</v>
      </c>
      <c r="H8291" s="2" t="s">
        <v>6322</v>
      </c>
      <c r="I8291" s="2">
        <v>5815</v>
      </c>
      <c r="J8291" s="2">
        <v>0</v>
      </c>
      <c r="K8291" s="2">
        <v>56996</v>
      </c>
      <c r="L8291" s="3">
        <v>46091</v>
      </c>
      <c r="M8291" s="3">
        <v>47696</v>
      </c>
      <c r="N8291" s="2" t="s">
        <v>6323</v>
      </c>
    </row>
    <row r="8292" spans="2:14" x14ac:dyDescent="0.25">
      <c r="B8292" s="2" t="s">
        <v>6333</v>
      </c>
      <c r="C8292" s="2" t="s">
        <v>6334</v>
      </c>
      <c r="D8292" s="2" t="s">
        <v>41</v>
      </c>
      <c r="E8292" s="2" t="s">
        <v>17</v>
      </c>
      <c r="F8292" s="2" t="s">
        <v>18</v>
      </c>
      <c r="G8292" s="2" t="s">
        <v>19</v>
      </c>
      <c r="H8292" s="2" t="s">
        <v>6322</v>
      </c>
      <c r="I8292" s="2">
        <v>5815</v>
      </c>
      <c r="J8292" s="2">
        <v>0</v>
      </c>
      <c r="K8292" s="2">
        <v>56847</v>
      </c>
      <c r="L8292" s="3">
        <v>44958</v>
      </c>
      <c r="M8292" s="3">
        <v>47300</v>
      </c>
      <c r="N8292" s="2" t="s">
        <v>6323</v>
      </c>
    </row>
    <row r="8293" spans="2:14" x14ac:dyDescent="0.25">
      <c r="B8293" s="2" t="s">
        <v>6333</v>
      </c>
      <c r="C8293" s="2" t="s">
        <v>6334</v>
      </c>
      <c r="D8293" s="2" t="s">
        <v>41</v>
      </c>
      <c r="E8293" s="2" t="s">
        <v>17</v>
      </c>
      <c r="F8293" s="2" t="s">
        <v>18</v>
      </c>
      <c r="G8293" s="2" t="s">
        <v>19</v>
      </c>
      <c r="H8293" s="2" t="s">
        <v>6322</v>
      </c>
      <c r="I8293" s="2">
        <v>5815</v>
      </c>
      <c r="J8293" s="2">
        <v>0</v>
      </c>
      <c r="K8293" s="2">
        <v>56892</v>
      </c>
      <c r="L8293" s="3">
        <v>44958</v>
      </c>
      <c r="M8293" s="3">
        <v>47453</v>
      </c>
      <c r="N8293" s="2" t="s">
        <v>6323</v>
      </c>
    </row>
    <row r="8294" spans="2:14" x14ac:dyDescent="0.25">
      <c r="B8294" s="2" t="s">
        <v>6333</v>
      </c>
      <c r="C8294" s="2" t="s">
        <v>6334</v>
      </c>
      <c r="D8294" s="2" t="s">
        <v>41</v>
      </c>
      <c r="E8294" s="2" t="s">
        <v>17</v>
      </c>
      <c r="F8294" s="2" t="s">
        <v>18</v>
      </c>
      <c r="G8294" s="2" t="s">
        <v>19</v>
      </c>
      <c r="H8294" s="2" t="s">
        <v>6322</v>
      </c>
      <c r="I8294" s="2">
        <v>5815</v>
      </c>
      <c r="J8294" s="2">
        <v>0</v>
      </c>
      <c r="K8294" s="2">
        <v>56893</v>
      </c>
      <c r="L8294" s="3">
        <v>44958</v>
      </c>
      <c r="M8294" s="3">
        <v>47453</v>
      </c>
      <c r="N8294" s="2" t="s">
        <v>6323</v>
      </c>
    </row>
    <row r="8295" spans="2:14" x14ac:dyDescent="0.25">
      <c r="B8295" s="2" t="s">
        <v>6333</v>
      </c>
      <c r="C8295" s="2" t="s">
        <v>6334</v>
      </c>
      <c r="D8295" s="2" t="s">
        <v>41</v>
      </c>
      <c r="E8295" s="2" t="s">
        <v>17</v>
      </c>
      <c r="F8295" s="2" t="s">
        <v>18</v>
      </c>
      <c r="G8295" s="2" t="s">
        <v>19</v>
      </c>
      <c r="H8295" s="2" t="s">
        <v>6322</v>
      </c>
      <c r="I8295" s="2">
        <v>5815</v>
      </c>
      <c r="J8295" s="2">
        <v>0</v>
      </c>
      <c r="K8295" s="2">
        <v>56905</v>
      </c>
      <c r="L8295" s="3">
        <v>45681</v>
      </c>
      <c r="M8295" s="3">
        <v>47453</v>
      </c>
      <c r="N8295" s="2" t="s">
        <v>6323</v>
      </c>
    </row>
    <row r="8296" spans="2:14" x14ac:dyDescent="0.25">
      <c r="B8296" s="2" t="s">
        <v>6333</v>
      </c>
      <c r="C8296" s="2" t="s">
        <v>6334</v>
      </c>
      <c r="D8296" s="2" t="s">
        <v>41</v>
      </c>
      <c r="E8296" s="2" t="s">
        <v>17</v>
      </c>
      <c r="F8296" s="2" t="s">
        <v>18</v>
      </c>
      <c r="G8296" s="2" t="s">
        <v>19</v>
      </c>
      <c r="H8296" s="2" t="s">
        <v>6322</v>
      </c>
      <c r="I8296" s="2">
        <v>5815</v>
      </c>
      <c r="J8296" s="2">
        <v>0</v>
      </c>
      <c r="K8296" s="2">
        <v>56912</v>
      </c>
      <c r="L8296" s="3">
        <v>45707</v>
      </c>
      <c r="M8296" s="3">
        <v>47484</v>
      </c>
      <c r="N8296" s="2" t="s">
        <v>6323</v>
      </c>
    </row>
    <row r="8297" spans="2:14" x14ac:dyDescent="0.25">
      <c r="B8297" s="2" t="s">
        <v>6333</v>
      </c>
      <c r="C8297" s="2" t="s">
        <v>6334</v>
      </c>
      <c r="D8297" s="2" t="s">
        <v>41</v>
      </c>
      <c r="E8297" s="2" t="s">
        <v>17</v>
      </c>
      <c r="F8297" s="2" t="s">
        <v>18</v>
      </c>
      <c r="G8297" s="2" t="s">
        <v>19</v>
      </c>
      <c r="H8297" s="2" t="s">
        <v>6322</v>
      </c>
      <c r="I8297" s="2">
        <v>5815</v>
      </c>
      <c r="J8297" s="2">
        <v>0</v>
      </c>
      <c r="K8297" s="2">
        <v>56913</v>
      </c>
      <c r="L8297" s="3">
        <v>45681</v>
      </c>
      <c r="M8297" s="3">
        <v>47484</v>
      </c>
      <c r="N8297" s="2" t="s">
        <v>6323</v>
      </c>
    </row>
    <row r="8298" spans="2:14" x14ac:dyDescent="0.25">
      <c r="B8298" s="2" t="s">
        <v>6333</v>
      </c>
      <c r="C8298" s="2" t="s">
        <v>6334</v>
      </c>
      <c r="D8298" s="2" t="s">
        <v>41</v>
      </c>
      <c r="E8298" s="2" t="s">
        <v>17</v>
      </c>
      <c r="F8298" s="2" t="s">
        <v>18</v>
      </c>
      <c r="G8298" s="2" t="s">
        <v>19</v>
      </c>
      <c r="H8298" s="2" t="s">
        <v>6322</v>
      </c>
      <c r="I8298" s="2">
        <v>5815</v>
      </c>
      <c r="J8298" s="2">
        <v>0</v>
      </c>
      <c r="K8298" s="2">
        <v>56914</v>
      </c>
      <c r="L8298" s="3">
        <v>45681</v>
      </c>
      <c r="M8298" s="3">
        <v>47484</v>
      </c>
      <c r="N8298" s="2" t="s">
        <v>6323</v>
      </c>
    </row>
    <row r="8299" spans="2:14" x14ac:dyDescent="0.25">
      <c r="B8299" s="2" t="s">
        <v>6333</v>
      </c>
      <c r="C8299" s="2" t="s">
        <v>6334</v>
      </c>
      <c r="D8299" s="2" t="s">
        <v>41</v>
      </c>
      <c r="E8299" s="2" t="s">
        <v>181</v>
      </c>
      <c r="F8299" s="2" t="s">
        <v>18</v>
      </c>
      <c r="G8299" s="2" t="s">
        <v>19</v>
      </c>
      <c r="H8299" s="2" t="s">
        <v>6322</v>
      </c>
      <c r="I8299" s="2">
        <v>5815</v>
      </c>
      <c r="J8299" s="2">
        <v>120</v>
      </c>
      <c r="K8299" s="2">
        <v>56067</v>
      </c>
      <c r="L8299" s="3">
        <v>46121</v>
      </c>
      <c r="M8299" s="3">
        <v>47818</v>
      </c>
      <c r="N8299" s="2" t="s">
        <v>6323</v>
      </c>
    </row>
    <row r="8300" spans="2:14" x14ac:dyDescent="0.25">
      <c r="B8300" s="2" t="s">
        <v>6335</v>
      </c>
      <c r="C8300" s="2" t="s">
        <v>6336</v>
      </c>
      <c r="D8300" s="2" t="s">
        <v>41</v>
      </c>
      <c r="E8300" s="2" t="s">
        <v>17</v>
      </c>
      <c r="F8300" s="2" t="s">
        <v>18</v>
      </c>
      <c r="G8300" s="2" t="s">
        <v>19</v>
      </c>
      <c r="H8300" s="2" t="s">
        <v>6322</v>
      </c>
      <c r="I8300" s="2">
        <v>0</v>
      </c>
      <c r="J8300" s="2">
        <v>0</v>
      </c>
      <c r="K8300" s="2">
        <v>56657</v>
      </c>
      <c r="L8300" s="3">
        <v>45777</v>
      </c>
      <c r="M8300" s="3">
        <v>46692</v>
      </c>
      <c r="N8300" s="2" t="s">
        <v>6323</v>
      </c>
    </row>
    <row r="8301" spans="2:14" x14ac:dyDescent="0.25">
      <c r="B8301" s="2" t="s">
        <v>6337</v>
      </c>
      <c r="C8301" s="2" t="s">
        <v>733</v>
      </c>
      <c r="D8301" s="2" t="s">
        <v>41</v>
      </c>
      <c r="E8301" s="2" t="s">
        <v>17</v>
      </c>
      <c r="F8301" s="2" t="s">
        <v>18</v>
      </c>
      <c r="G8301" s="2" t="s">
        <v>175</v>
      </c>
      <c r="H8301" s="2" t="s">
        <v>734</v>
      </c>
      <c r="I8301" s="2">
        <v>755853</v>
      </c>
      <c r="J8301" s="2">
        <v>0</v>
      </c>
      <c r="K8301" s="2">
        <v>60174</v>
      </c>
      <c r="L8301" s="3">
        <v>45660</v>
      </c>
      <c r="M8301" s="3">
        <v>46204</v>
      </c>
      <c r="N8301" s="2" t="s">
        <v>281</v>
      </c>
    </row>
    <row r="8302" spans="2:14" x14ac:dyDescent="0.25">
      <c r="B8302" s="2" t="s">
        <v>6337</v>
      </c>
      <c r="C8302" s="2" t="s">
        <v>733</v>
      </c>
      <c r="D8302" s="2" t="s">
        <v>41</v>
      </c>
      <c r="E8302" s="2" t="s">
        <v>17</v>
      </c>
      <c r="F8302" s="2" t="s">
        <v>18</v>
      </c>
      <c r="G8302" s="2" t="s">
        <v>175</v>
      </c>
      <c r="H8302" s="2" t="s">
        <v>734</v>
      </c>
      <c r="I8302" s="2">
        <v>755853</v>
      </c>
      <c r="J8302" s="2">
        <v>0</v>
      </c>
      <c r="K8302" s="2">
        <v>60176</v>
      </c>
      <c r="L8302" s="3">
        <v>45660</v>
      </c>
      <c r="M8302" s="3">
        <v>46204</v>
      </c>
      <c r="N8302" s="2" t="s">
        <v>281</v>
      </c>
    </row>
    <row r="8303" spans="2:14" x14ac:dyDescent="0.25">
      <c r="B8303" s="2" t="s">
        <v>6337</v>
      </c>
      <c r="C8303" s="2" t="s">
        <v>733</v>
      </c>
      <c r="D8303" s="2" t="s">
        <v>41</v>
      </c>
      <c r="E8303" s="2" t="s">
        <v>17</v>
      </c>
      <c r="F8303" s="2" t="s">
        <v>18</v>
      </c>
      <c r="G8303" s="2" t="s">
        <v>175</v>
      </c>
      <c r="H8303" s="2" t="s">
        <v>734</v>
      </c>
      <c r="I8303" s="2">
        <v>755853</v>
      </c>
      <c r="J8303" s="2">
        <v>0</v>
      </c>
      <c r="K8303" s="2">
        <v>60178</v>
      </c>
      <c r="L8303" s="3">
        <v>45660</v>
      </c>
      <c r="M8303" s="3">
        <v>46204</v>
      </c>
      <c r="N8303" s="2" t="s">
        <v>281</v>
      </c>
    </row>
    <row r="8304" spans="2:14" x14ac:dyDescent="0.25">
      <c r="B8304" s="2" t="s">
        <v>6337</v>
      </c>
      <c r="C8304" s="2" t="s">
        <v>733</v>
      </c>
      <c r="D8304" s="2" t="s">
        <v>41</v>
      </c>
      <c r="E8304" s="2" t="s">
        <v>17</v>
      </c>
      <c r="F8304" s="2" t="s">
        <v>18</v>
      </c>
      <c r="G8304" s="2" t="s">
        <v>175</v>
      </c>
      <c r="H8304" s="2" t="s">
        <v>734</v>
      </c>
      <c r="I8304" s="2">
        <v>755853</v>
      </c>
      <c r="J8304" s="2">
        <v>0</v>
      </c>
      <c r="K8304" s="2">
        <v>60182</v>
      </c>
      <c r="L8304" s="3">
        <v>45693</v>
      </c>
      <c r="M8304" s="3">
        <v>46235</v>
      </c>
      <c r="N8304" s="2" t="s">
        <v>281</v>
      </c>
    </row>
    <row r="8305" spans="2:14" x14ac:dyDescent="0.25">
      <c r="B8305" s="2" t="s">
        <v>6337</v>
      </c>
      <c r="C8305" s="2" t="s">
        <v>733</v>
      </c>
      <c r="D8305" s="2" t="s">
        <v>41</v>
      </c>
      <c r="E8305" s="2" t="s">
        <v>17</v>
      </c>
      <c r="F8305" s="2" t="s">
        <v>18</v>
      </c>
      <c r="G8305" s="2" t="s">
        <v>175</v>
      </c>
      <c r="H8305" s="2" t="s">
        <v>734</v>
      </c>
      <c r="I8305" s="2">
        <v>755853</v>
      </c>
      <c r="J8305" s="2">
        <v>0</v>
      </c>
      <c r="K8305" s="2">
        <v>60187</v>
      </c>
      <c r="L8305" s="3">
        <v>45693</v>
      </c>
      <c r="M8305" s="3">
        <v>46235</v>
      </c>
      <c r="N8305" s="2" t="s">
        <v>281</v>
      </c>
    </row>
    <row r="8306" spans="2:14" x14ac:dyDescent="0.25">
      <c r="B8306" s="2" t="s">
        <v>6337</v>
      </c>
      <c r="C8306" s="2" t="s">
        <v>733</v>
      </c>
      <c r="D8306" s="2" t="s">
        <v>41</v>
      </c>
      <c r="E8306" s="2" t="s">
        <v>17</v>
      </c>
      <c r="F8306" s="2" t="s">
        <v>18</v>
      </c>
      <c r="G8306" s="2" t="s">
        <v>175</v>
      </c>
      <c r="H8306" s="2" t="s">
        <v>734</v>
      </c>
      <c r="I8306" s="2">
        <v>755853</v>
      </c>
      <c r="J8306" s="2">
        <v>0</v>
      </c>
      <c r="K8306" s="2">
        <v>60190</v>
      </c>
      <c r="L8306" s="3">
        <v>45660</v>
      </c>
      <c r="M8306" s="3">
        <v>46235</v>
      </c>
      <c r="N8306" s="2" t="s">
        <v>281</v>
      </c>
    </row>
    <row r="8307" spans="2:14" x14ac:dyDescent="0.25">
      <c r="B8307" s="2" t="s">
        <v>6337</v>
      </c>
      <c r="C8307" s="2" t="s">
        <v>733</v>
      </c>
      <c r="D8307" s="2" t="s">
        <v>41</v>
      </c>
      <c r="E8307" s="2" t="s">
        <v>17</v>
      </c>
      <c r="F8307" s="2" t="s">
        <v>18</v>
      </c>
      <c r="G8307" s="2" t="s">
        <v>175</v>
      </c>
      <c r="H8307" s="2" t="s">
        <v>734</v>
      </c>
      <c r="I8307" s="2">
        <v>755853</v>
      </c>
      <c r="J8307" s="2">
        <v>0</v>
      </c>
      <c r="K8307" s="2">
        <v>60192</v>
      </c>
      <c r="L8307" s="3">
        <v>45693</v>
      </c>
      <c r="M8307" s="3">
        <v>46235</v>
      </c>
      <c r="N8307" s="2" t="s">
        <v>281</v>
      </c>
    </row>
    <row r="8308" spans="2:14" x14ac:dyDescent="0.25">
      <c r="B8308" s="2" t="s">
        <v>6337</v>
      </c>
      <c r="C8308" s="2" t="s">
        <v>733</v>
      </c>
      <c r="D8308" s="2" t="s">
        <v>41</v>
      </c>
      <c r="E8308" s="2" t="s">
        <v>17</v>
      </c>
      <c r="F8308" s="2" t="s">
        <v>18</v>
      </c>
      <c r="G8308" s="2" t="s">
        <v>175</v>
      </c>
      <c r="H8308" s="2" t="s">
        <v>734</v>
      </c>
      <c r="I8308" s="2">
        <v>755853</v>
      </c>
      <c r="J8308" s="2">
        <v>0</v>
      </c>
      <c r="K8308" s="2">
        <v>60194</v>
      </c>
      <c r="L8308" s="3">
        <v>45660</v>
      </c>
      <c r="M8308" s="3">
        <v>46235</v>
      </c>
      <c r="N8308" s="2" t="s">
        <v>281</v>
      </c>
    </row>
    <row r="8309" spans="2:14" x14ac:dyDescent="0.25">
      <c r="B8309" s="2" t="s">
        <v>6337</v>
      </c>
      <c r="C8309" s="2" t="s">
        <v>733</v>
      </c>
      <c r="D8309" s="2" t="s">
        <v>41</v>
      </c>
      <c r="E8309" s="2" t="s">
        <v>17</v>
      </c>
      <c r="F8309" s="2" t="s">
        <v>18</v>
      </c>
      <c r="G8309" s="2" t="s">
        <v>175</v>
      </c>
      <c r="H8309" s="2" t="s">
        <v>734</v>
      </c>
      <c r="I8309" s="2">
        <v>755853</v>
      </c>
      <c r="J8309" s="2">
        <v>0</v>
      </c>
      <c r="K8309" s="2">
        <v>60198</v>
      </c>
      <c r="L8309" s="3">
        <v>45660</v>
      </c>
      <c r="M8309" s="3">
        <v>46235</v>
      </c>
      <c r="N8309" s="2" t="s">
        <v>281</v>
      </c>
    </row>
    <row r="8310" spans="2:14" x14ac:dyDescent="0.25">
      <c r="B8310" s="2" t="s">
        <v>6337</v>
      </c>
      <c r="C8310" s="2" t="s">
        <v>733</v>
      </c>
      <c r="D8310" s="2" t="s">
        <v>41</v>
      </c>
      <c r="E8310" s="2" t="s">
        <v>17</v>
      </c>
      <c r="F8310" s="2" t="s">
        <v>18</v>
      </c>
      <c r="G8310" s="2" t="s">
        <v>175</v>
      </c>
      <c r="H8310" s="2" t="s">
        <v>734</v>
      </c>
      <c r="I8310" s="2">
        <v>755853</v>
      </c>
      <c r="J8310" s="2">
        <v>0</v>
      </c>
      <c r="K8310" s="2">
        <v>60199</v>
      </c>
      <c r="L8310" s="3">
        <v>45660</v>
      </c>
      <c r="M8310" s="3">
        <v>46235</v>
      </c>
      <c r="N8310" s="2" t="s">
        <v>281</v>
      </c>
    </row>
    <row r="8311" spans="2:14" x14ac:dyDescent="0.25">
      <c r="B8311" s="2" t="s">
        <v>6337</v>
      </c>
      <c r="C8311" s="2" t="s">
        <v>733</v>
      </c>
      <c r="D8311" s="2" t="s">
        <v>41</v>
      </c>
      <c r="E8311" s="2" t="s">
        <v>17</v>
      </c>
      <c r="F8311" s="2" t="s">
        <v>18</v>
      </c>
      <c r="G8311" s="2" t="s">
        <v>175</v>
      </c>
      <c r="H8311" s="2" t="s">
        <v>734</v>
      </c>
      <c r="I8311" s="2">
        <v>755853</v>
      </c>
      <c r="J8311" s="2">
        <v>0</v>
      </c>
      <c r="K8311" s="2">
        <v>60201</v>
      </c>
      <c r="L8311" s="3">
        <v>45666</v>
      </c>
      <c r="M8311" s="3">
        <v>46235</v>
      </c>
      <c r="N8311" s="2" t="s">
        <v>281</v>
      </c>
    </row>
    <row r="8312" spans="2:14" x14ac:dyDescent="0.25">
      <c r="B8312" s="2" t="s">
        <v>6337</v>
      </c>
      <c r="C8312" s="2" t="s">
        <v>733</v>
      </c>
      <c r="D8312" s="2" t="s">
        <v>41</v>
      </c>
      <c r="E8312" s="2" t="s">
        <v>17</v>
      </c>
      <c r="F8312" s="2" t="s">
        <v>18</v>
      </c>
      <c r="G8312" s="2" t="s">
        <v>175</v>
      </c>
      <c r="H8312" s="2" t="s">
        <v>734</v>
      </c>
      <c r="I8312" s="2">
        <v>755853</v>
      </c>
      <c r="J8312" s="2">
        <v>0</v>
      </c>
      <c r="K8312" s="2">
        <v>60204</v>
      </c>
      <c r="L8312" s="3">
        <v>45693</v>
      </c>
      <c r="M8312" s="3">
        <v>46266</v>
      </c>
      <c r="N8312" s="2" t="s">
        <v>281</v>
      </c>
    </row>
    <row r="8313" spans="2:14" x14ac:dyDescent="0.25">
      <c r="B8313" s="2" t="s">
        <v>6337</v>
      </c>
      <c r="C8313" s="2" t="s">
        <v>733</v>
      </c>
      <c r="D8313" s="2" t="s">
        <v>41</v>
      </c>
      <c r="E8313" s="2" t="s">
        <v>17</v>
      </c>
      <c r="F8313" s="2" t="s">
        <v>18</v>
      </c>
      <c r="G8313" s="2" t="s">
        <v>175</v>
      </c>
      <c r="H8313" s="2" t="s">
        <v>734</v>
      </c>
      <c r="I8313" s="2">
        <v>755853</v>
      </c>
      <c r="J8313" s="2">
        <v>0</v>
      </c>
      <c r="K8313" s="2">
        <v>60205</v>
      </c>
      <c r="L8313" s="3">
        <v>45677</v>
      </c>
      <c r="M8313" s="3">
        <v>46266</v>
      </c>
      <c r="N8313" s="2" t="s">
        <v>281</v>
      </c>
    </row>
    <row r="8314" spans="2:14" x14ac:dyDescent="0.25">
      <c r="B8314" s="2" t="s">
        <v>6337</v>
      </c>
      <c r="C8314" s="2" t="s">
        <v>733</v>
      </c>
      <c r="D8314" s="2" t="s">
        <v>41</v>
      </c>
      <c r="E8314" s="2" t="s">
        <v>17</v>
      </c>
      <c r="F8314" s="2" t="s">
        <v>18</v>
      </c>
      <c r="G8314" s="2" t="s">
        <v>175</v>
      </c>
      <c r="H8314" s="2" t="s">
        <v>734</v>
      </c>
      <c r="I8314" s="2">
        <v>755853</v>
      </c>
      <c r="J8314" s="2">
        <v>0</v>
      </c>
      <c r="K8314" s="2">
        <v>60206</v>
      </c>
      <c r="L8314" s="3">
        <v>45660</v>
      </c>
      <c r="M8314" s="3">
        <v>46266</v>
      </c>
      <c r="N8314" s="2" t="s">
        <v>281</v>
      </c>
    </row>
    <row r="8315" spans="2:14" x14ac:dyDescent="0.25">
      <c r="B8315" s="2" t="s">
        <v>6337</v>
      </c>
      <c r="C8315" s="2" t="s">
        <v>733</v>
      </c>
      <c r="D8315" s="2" t="s">
        <v>41</v>
      </c>
      <c r="E8315" s="2" t="s">
        <v>17</v>
      </c>
      <c r="F8315" s="2" t="s">
        <v>18</v>
      </c>
      <c r="G8315" s="2" t="s">
        <v>175</v>
      </c>
      <c r="H8315" s="2" t="s">
        <v>734</v>
      </c>
      <c r="I8315" s="2">
        <v>755853</v>
      </c>
      <c r="J8315" s="2">
        <v>0</v>
      </c>
      <c r="K8315" s="2">
        <v>60207</v>
      </c>
      <c r="L8315" s="3">
        <v>45693</v>
      </c>
      <c r="M8315" s="3">
        <v>46266</v>
      </c>
      <c r="N8315" s="2" t="s">
        <v>281</v>
      </c>
    </row>
    <row r="8316" spans="2:14" x14ac:dyDescent="0.25">
      <c r="B8316" s="2" t="s">
        <v>6337</v>
      </c>
      <c r="C8316" s="2" t="s">
        <v>733</v>
      </c>
      <c r="D8316" s="2" t="s">
        <v>41</v>
      </c>
      <c r="E8316" s="2" t="s">
        <v>17</v>
      </c>
      <c r="F8316" s="2" t="s">
        <v>18</v>
      </c>
      <c r="G8316" s="2" t="s">
        <v>175</v>
      </c>
      <c r="H8316" s="2" t="s">
        <v>734</v>
      </c>
      <c r="I8316" s="2">
        <v>755853</v>
      </c>
      <c r="J8316" s="2">
        <v>0</v>
      </c>
      <c r="K8316" s="2">
        <v>60208</v>
      </c>
      <c r="L8316" s="3">
        <v>45660</v>
      </c>
      <c r="M8316" s="3">
        <v>46266</v>
      </c>
      <c r="N8316" s="2" t="s">
        <v>281</v>
      </c>
    </row>
    <row r="8317" spans="2:14" x14ac:dyDescent="0.25">
      <c r="B8317" s="2" t="s">
        <v>6337</v>
      </c>
      <c r="C8317" s="2" t="s">
        <v>733</v>
      </c>
      <c r="D8317" s="2" t="s">
        <v>41</v>
      </c>
      <c r="E8317" s="2" t="s">
        <v>17</v>
      </c>
      <c r="F8317" s="2" t="s">
        <v>18</v>
      </c>
      <c r="G8317" s="2" t="s">
        <v>175</v>
      </c>
      <c r="H8317" s="2" t="s">
        <v>734</v>
      </c>
      <c r="I8317" s="2">
        <v>755853</v>
      </c>
      <c r="J8317" s="2">
        <v>0</v>
      </c>
      <c r="K8317" s="2">
        <v>60209</v>
      </c>
      <c r="L8317" s="3">
        <v>45702</v>
      </c>
      <c r="M8317" s="3">
        <v>46266</v>
      </c>
      <c r="N8317" s="2" t="s">
        <v>281</v>
      </c>
    </row>
    <row r="8318" spans="2:14" x14ac:dyDescent="0.25">
      <c r="B8318" s="2" t="s">
        <v>6337</v>
      </c>
      <c r="C8318" s="2" t="s">
        <v>733</v>
      </c>
      <c r="D8318" s="2" t="s">
        <v>41</v>
      </c>
      <c r="E8318" s="2" t="s">
        <v>17</v>
      </c>
      <c r="F8318" s="2" t="s">
        <v>18</v>
      </c>
      <c r="G8318" s="2" t="s">
        <v>175</v>
      </c>
      <c r="H8318" s="2" t="s">
        <v>734</v>
      </c>
      <c r="I8318" s="2">
        <v>755853</v>
      </c>
      <c r="J8318" s="2">
        <v>0</v>
      </c>
      <c r="K8318" s="2">
        <v>60212</v>
      </c>
      <c r="L8318" s="3">
        <v>45660</v>
      </c>
      <c r="M8318" s="3">
        <v>46266</v>
      </c>
      <c r="N8318" s="2" t="s">
        <v>281</v>
      </c>
    </row>
    <row r="8319" spans="2:14" x14ac:dyDescent="0.25">
      <c r="B8319" s="2" t="s">
        <v>6337</v>
      </c>
      <c r="C8319" s="2" t="s">
        <v>733</v>
      </c>
      <c r="D8319" s="2" t="s">
        <v>41</v>
      </c>
      <c r="E8319" s="2" t="s">
        <v>17</v>
      </c>
      <c r="F8319" s="2" t="s">
        <v>18</v>
      </c>
      <c r="G8319" s="2" t="s">
        <v>175</v>
      </c>
      <c r="H8319" s="2" t="s">
        <v>734</v>
      </c>
      <c r="I8319" s="2">
        <v>755853</v>
      </c>
      <c r="J8319" s="2">
        <v>0</v>
      </c>
      <c r="K8319" s="2">
        <v>60213</v>
      </c>
      <c r="L8319" s="3">
        <v>45660</v>
      </c>
      <c r="M8319" s="3">
        <v>46266</v>
      </c>
      <c r="N8319" s="2" t="s">
        <v>281</v>
      </c>
    </row>
    <row r="8320" spans="2:14" x14ac:dyDescent="0.25">
      <c r="B8320" s="2" t="s">
        <v>6337</v>
      </c>
      <c r="C8320" s="2" t="s">
        <v>733</v>
      </c>
      <c r="D8320" s="2" t="s">
        <v>41</v>
      </c>
      <c r="E8320" s="2" t="s">
        <v>17</v>
      </c>
      <c r="F8320" s="2" t="s">
        <v>18</v>
      </c>
      <c r="G8320" s="2" t="s">
        <v>175</v>
      </c>
      <c r="H8320" s="2" t="s">
        <v>734</v>
      </c>
      <c r="I8320" s="2">
        <v>755853</v>
      </c>
      <c r="J8320" s="2">
        <v>0</v>
      </c>
      <c r="K8320" s="2">
        <v>60215</v>
      </c>
      <c r="L8320" s="3">
        <v>45677</v>
      </c>
      <c r="M8320" s="3">
        <v>46266</v>
      </c>
      <c r="N8320" s="2" t="s">
        <v>281</v>
      </c>
    </row>
    <row r="8321" spans="2:14" x14ac:dyDescent="0.25">
      <c r="B8321" s="2" t="s">
        <v>6337</v>
      </c>
      <c r="C8321" s="2" t="s">
        <v>733</v>
      </c>
      <c r="D8321" s="2" t="s">
        <v>41</v>
      </c>
      <c r="E8321" s="2" t="s">
        <v>17</v>
      </c>
      <c r="F8321" s="2" t="s">
        <v>18</v>
      </c>
      <c r="G8321" s="2" t="s">
        <v>175</v>
      </c>
      <c r="H8321" s="2" t="s">
        <v>734</v>
      </c>
      <c r="I8321" s="2">
        <v>755853</v>
      </c>
      <c r="J8321" s="2">
        <v>0</v>
      </c>
      <c r="K8321" s="2">
        <v>60220</v>
      </c>
      <c r="L8321" s="3">
        <v>45666</v>
      </c>
      <c r="M8321" s="3">
        <v>46296</v>
      </c>
      <c r="N8321" s="2" t="s">
        <v>281</v>
      </c>
    </row>
    <row r="8322" spans="2:14" x14ac:dyDescent="0.25">
      <c r="B8322" s="2" t="s">
        <v>6337</v>
      </c>
      <c r="C8322" s="2" t="s">
        <v>733</v>
      </c>
      <c r="D8322" s="2" t="s">
        <v>41</v>
      </c>
      <c r="E8322" s="2" t="s">
        <v>17</v>
      </c>
      <c r="F8322" s="2" t="s">
        <v>18</v>
      </c>
      <c r="G8322" s="2" t="s">
        <v>175</v>
      </c>
      <c r="H8322" s="2" t="s">
        <v>734</v>
      </c>
      <c r="I8322" s="2">
        <v>755853</v>
      </c>
      <c r="J8322" s="2">
        <v>0</v>
      </c>
      <c r="K8322" s="2">
        <v>60221</v>
      </c>
      <c r="L8322" s="3">
        <v>45666</v>
      </c>
      <c r="M8322" s="3">
        <v>46296</v>
      </c>
      <c r="N8322" s="2" t="s">
        <v>281</v>
      </c>
    </row>
    <row r="8323" spans="2:14" x14ac:dyDescent="0.25">
      <c r="B8323" s="2" t="s">
        <v>6337</v>
      </c>
      <c r="C8323" s="2" t="s">
        <v>733</v>
      </c>
      <c r="D8323" s="2" t="s">
        <v>41</v>
      </c>
      <c r="E8323" s="2" t="s">
        <v>17</v>
      </c>
      <c r="F8323" s="2" t="s">
        <v>18</v>
      </c>
      <c r="G8323" s="2" t="s">
        <v>175</v>
      </c>
      <c r="H8323" s="2" t="s">
        <v>734</v>
      </c>
      <c r="I8323" s="2">
        <v>755853</v>
      </c>
      <c r="J8323" s="2">
        <v>0</v>
      </c>
      <c r="K8323" s="2">
        <v>60224</v>
      </c>
      <c r="L8323" s="3">
        <v>45693</v>
      </c>
      <c r="M8323" s="3">
        <v>46327</v>
      </c>
      <c r="N8323" s="2" t="s">
        <v>281</v>
      </c>
    </row>
    <row r="8324" spans="2:14" x14ac:dyDescent="0.25">
      <c r="B8324" s="2" t="s">
        <v>6337</v>
      </c>
      <c r="C8324" s="2" t="s">
        <v>733</v>
      </c>
      <c r="D8324" s="2" t="s">
        <v>41</v>
      </c>
      <c r="E8324" s="2" t="s">
        <v>17</v>
      </c>
      <c r="F8324" s="2" t="s">
        <v>18</v>
      </c>
      <c r="G8324" s="2" t="s">
        <v>175</v>
      </c>
      <c r="H8324" s="2" t="s">
        <v>734</v>
      </c>
      <c r="I8324" s="2">
        <v>755853</v>
      </c>
      <c r="J8324" s="2">
        <v>0</v>
      </c>
      <c r="K8324" s="2">
        <v>60225</v>
      </c>
      <c r="L8324" s="3">
        <v>45666</v>
      </c>
      <c r="M8324" s="3">
        <v>46327</v>
      </c>
      <c r="N8324" s="2" t="s">
        <v>281</v>
      </c>
    </row>
    <row r="8325" spans="2:14" x14ac:dyDescent="0.25">
      <c r="B8325" s="2" t="s">
        <v>6337</v>
      </c>
      <c r="C8325" s="2" t="s">
        <v>733</v>
      </c>
      <c r="D8325" s="2" t="s">
        <v>41</v>
      </c>
      <c r="E8325" s="2" t="s">
        <v>17</v>
      </c>
      <c r="F8325" s="2" t="s">
        <v>18</v>
      </c>
      <c r="G8325" s="2" t="s">
        <v>175</v>
      </c>
      <c r="H8325" s="2" t="s">
        <v>734</v>
      </c>
      <c r="I8325" s="2">
        <v>755853</v>
      </c>
      <c r="J8325" s="2">
        <v>0</v>
      </c>
      <c r="K8325" s="2">
        <v>60227</v>
      </c>
      <c r="L8325" s="3">
        <v>45693</v>
      </c>
      <c r="M8325" s="3">
        <v>46266</v>
      </c>
      <c r="N8325" s="2" t="s">
        <v>281</v>
      </c>
    </row>
    <row r="8326" spans="2:14" x14ac:dyDescent="0.25">
      <c r="B8326" s="2" t="s">
        <v>6337</v>
      </c>
      <c r="C8326" s="2" t="s">
        <v>733</v>
      </c>
      <c r="D8326" s="2" t="s">
        <v>41</v>
      </c>
      <c r="E8326" s="2" t="s">
        <v>17</v>
      </c>
      <c r="F8326" s="2" t="s">
        <v>18</v>
      </c>
      <c r="G8326" s="2" t="s">
        <v>175</v>
      </c>
      <c r="H8326" s="2" t="s">
        <v>734</v>
      </c>
      <c r="I8326" s="2">
        <v>755853</v>
      </c>
      <c r="J8326" s="2">
        <v>0</v>
      </c>
      <c r="K8326" s="2">
        <v>60229</v>
      </c>
      <c r="L8326" s="3">
        <v>45666</v>
      </c>
      <c r="M8326" s="3">
        <v>46327</v>
      </c>
      <c r="N8326" s="2" t="s">
        <v>281</v>
      </c>
    </row>
    <row r="8327" spans="2:14" x14ac:dyDescent="0.25">
      <c r="B8327" s="2" t="s">
        <v>6337</v>
      </c>
      <c r="C8327" s="2" t="s">
        <v>733</v>
      </c>
      <c r="D8327" s="2" t="s">
        <v>41</v>
      </c>
      <c r="E8327" s="2" t="s">
        <v>17</v>
      </c>
      <c r="F8327" s="2" t="s">
        <v>18</v>
      </c>
      <c r="G8327" s="2" t="s">
        <v>175</v>
      </c>
      <c r="H8327" s="2" t="s">
        <v>734</v>
      </c>
      <c r="I8327" s="2">
        <v>755853</v>
      </c>
      <c r="J8327" s="2">
        <v>0</v>
      </c>
      <c r="K8327" s="2">
        <v>60253</v>
      </c>
      <c r="L8327" s="3">
        <v>45702</v>
      </c>
      <c r="M8327" s="3">
        <v>46357</v>
      </c>
      <c r="N8327" s="2" t="s">
        <v>281</v>
      </c>
    </row>
    <row r="8328" spans="2:14" x14ac:dyDescent="0.25">
      <c r="B8328" s="2" t="s">
        <v>6337</v>
      </c>
      <c r="C8328" s="2" t="s">
        <v>733</v>
      </c>
      <c r="D8328" s="2" t="s">
        <v>41</v>
      </c>
      <c r="E8328" s="2" t="s">
        <v>17</v>
      </c>
      <c r="F8328" s="2" t="s">
        <v>18</v>
      </c>
      <c r="G8328" s="2" t="s">
        <v>175</v>
      </c>
      <c r="H8328" s="2" t="s">
        <v>734</v>
      </c>
      <c r="I8328" s="2">
        <v>755853</v>
      </c>
      <c r="J8328" s="2">
        <v>0</v>
      </c>
      <c r="K8328" s="2">
        <v>60254</v>
      </c>
      <c r="L8328" s="3">
        <v>45702</v>
      </c>
      <c r="M8328" s="3">
        <v>46357</v>
      </c>
      <c r="N8328" s="2" t="s">
        <v>281</v>
      </c>
    </row>
    <row r="8329" spans="2:14" x14ac:dyDescent="0.25">
      <c r="B8329" s="2" t="s">
        <v>6337</v>
      </c>
      <c r="C8329" s="2" t="s">
        <v>733</v>
      </c>
      <c r="D8329" s="2" t="s">
        <v>41</v>
      </c>
      <c r="E8329" s="2" t="s">
        <v>17</v>
      </c>
      <c r="F8329" s="2" t="s">
        <v>18</v>
      </c>
      <c r="G8329" s="2" t="s">
        <v>175</v>
      </c>
      <c r="H8329" s="2" t="s">
        <v>734</v>
      </c>
      <c r="I8329" s="2">
        <v>755853</v>
      </c>
      <c r="J8329" s="2">
        <v>0</v>
      </c>
      <c r="K8329" s="2">
        <v>60255</v>
      </c>
      <c r="L8329" s="3">
        <v>45702</v>
      </c>
      <c r="M8329" s="3">
        <v>46388</v>
      </c>
      <c r="N8329" s="2" t="s">
        <v>281</v>
      </c>
    </row>
    <row r="8330" spans="2:14" x14ac:dyDescent="0.25">
      <c r="B8330" s="2" t="s">
        <v>6337</v>
      </c>
      <c r="C8330" s="2" t="s">
        <v>733</v>
      </c>
      <c r="D8330" s="2" t="s">
        <v>41</v>
      </c>
      <c r="E8330" s="2" t="s">
        <v>17</v>
      </c>
      <c r="F8330" s="2" t="s">
        <v>18</v>
      </c>
      <c r="G8330" s="2" t="s">
        <v>175</v>
      </c>
      <c r="H8330" s="2" t="s">
        <v>734</v>
      </c>
      <c r="I8330" s="2">
        <v>755853</v>
      </c>
      <c r="J8330" s="2">
        <v>0</v>
      </c>
      <c r="K8330" s="2">
        <v>60256</v>
      </c>
      <c r="L8330" s="3">
        <v>45702</v>
      </c>
      <c r="M8330" s="3">
        <v>46388</v>
      </c>
      <c r="N8330" s="2" t="s">
        <v>281</v>
      </c>
    </row>
    <row r="8331" spans="2:14" x14ac:dyDescent="0.25">
      <c r="B8331" s="2" t="s">
        <v>6337</v>
      </c>
      <c r="C8331" s="2" t="s">
        <v>733</v>
      </c>
      <c r="D8331" s="2" t="s">
        <v>41</v>
      </c>
      <c r="E8331" s="2" t="s">
        <v>17</v>
      </c>
      <c r="F8331" s="2" t="s">
        <v>18</v>
      </c>
      <c r="G8331" s="2" t="s">
        <v>175</v>
      </c>
      <c r="H8331" s="2" t="s">
        <v>734</v>
      </c>
      <c r="I8331" s="2">
        <v>755853</v>
      </c>
      <c r="J8331" s="2">
        <v>0</v>
      </c>
      <c r="K8331" s="2">
        <v>60257</v>
      </c>
      <c r="L8331" s="3">
        <v>45702</v>
      </c>
      <c r="M8331" s="3">
        <v>46388</v>
      </c>
      <c r="N8331" s="2" t="s">
        <v>281</v>
      </c>
    </row>
    <row r="8332" spans="2:14" x14ac:dyDescent="0.25">
      <c r="B8332" s="2" t="s">
        <v>6337</v>
      </c>
      <c r="C8332" s="2" t="s">
        <v>733</v>
      </c>
      <c r="D8332" s="2" t="s">
        <v>41</v>
      </c>
      <c r="E8332" s="2" t="s">
        <v>17</v>
      </c>
      <c r="F8332" s="2" t="s">
        <v>18</v>
      </c>
      <c r="G8332" s="2" t="s">
        <v>175</v>
      </c>
      <c r="H8332" s="2" t="s">
        <v>734</v>
      </c>
      <c r="I8332" s="2">
        <v>755853</v>
      </c>
      <c r="J8332" s="2">
        <v>0</v>
      </c>
      <c r="K8332" s="2">
        <v>60259</v>
      </c>
      <c r="L8332" s="3">
        <v>45712</v>
      </c>
      <c r="M8332" s="3">
        <v>46388</v>
      </c>
      <c r="N8332" s="2" t="s">
        <v>281</v>
      </c>
    </row>
    <row r="8333" spans="2:14" x14ac:dyDescent="0.25">
      <c r="B8333" s="2" t="s">
        <v>6337</v>
      </c>
      <c r="C8333" s="2" t="s">
        <v>733</v>
      </c>
      <c r="D8333" s="2" t="s">
        <v>41</v>
      </c>
      <c r="E8333" s="2" t="s">
        <v>17</v>
      </c>
      <c r="F8333" s="2" t="s">
        <v>18</v>
      </c>
      <c r="G8333" s="2" t="s">
        <v>175</v>
      </c>
      <c r="H8333" s="2" t="s">
        <v>734</v>
      </c>
      <c r="I8333" s="2">
        <v>755853</v>
      </c>
      <c r="J8333" s="2">
        <v>0</v>
      </c>
      <c r="K8333" s="2">
        <v>60260</v>
      </c>
      <c r="L8333" s="3">
        <v>45707</v>
      </c>
      <c r="M8333" s="3">
        <v>46388</v>
      </c>
      <c r="N8333" s="2" t="s">
        <v>281</v>
      </c>
    </row>
    <row r="8334" spans="2:14" x14ac:dyDescent="0.25">
      <c r="B8334" s="2" t="s">
        <v>6337</v>
      </c>
      <c r="C8334" s="2" t="s">
        <v>733</v>
      </c>
      <c r="D8334" s="2" t="s">
        <v>41</v>
      </c>
      <c r="E8334" s="2" t="s">
        <v>17</v>
      </c>
      <c r="F8334" s="2" t="s">
        <v>18</v>
      </c>
      <c r="G8334" s="2" t="s">
        <v>175</v>
      </c>
      <c r="H8334" s="2" t="s">
        <v>734</v>
      </c>
      <c r="I8334" s="2">
        <v>755853</v>
      </c>
      <c r="J8334" s="2">
        <v>0</v>
      </c>
      <c r="K8334" s="2">
        <v>60261</v>
      </c>
      <c r="L8334" s="3">
        <v>45712</v>
      </c>
      <c r="M8334" s="3">
        <v>46388</v>
      </c>
      <c r="N8334" s="2" t="s">
        <v>281</v>
      </c>
    </row>
    <row r="8335" spans="2:14" x14ac:dyDescent="0.25">
      <c r="B8335" s="2" t="s">
        <v>6337</v>
      </c>
      <c r="C8335" s="2" t="s">
        <v>733</v>
      </c>
      <c r="D8335" s="2" t="s">
        <v>41</v>
      </c>
      <c r="E8335" s="2" t="s">
        <v>17</v>
      </c>
      <c r="F8335" s="2" t="s">
        <v>18</v>
      </c>
      <c r="G8335" s="2" t="s">
        <v>175</v>
      </c>
      <c r="H8335" s="2" t="s">
        <v>734</v>
      </c>
      <c r="I8335" s="2">
        <v>755853</v>
      </c>
      <c r="J8335" s="2">
        <v>0</v>
      </c>
      <c r="K8335" s="2">
        <v>60262</v>
      </c>
      <c r="L8335" s="3">
        <v>45712</v>
      </c>
      <c r="M8335" s="3">
        <v>46388</v>
      </c>
      <c r="N8335" s="2" t="s">
        <v>281</v>
      </c>
    </row>
    <row r="8336" spans="2:14" x14ac:dyDescent="0.25">
      <c r="B8336" s="2" t="s">
        <v>6337</v>
      </c>
      <c r="C8336" s="2" t="s">
        <v>733</v>
      </c>
      <c r="D8336" s="2" t="s">
        <v>41</v>
      </c>
      <c r="E8336" s="2" t="s">
        <v>17</v>
      </c>
      <c r="F8336" s="2" t="s">
        <v>18</v>
      </c>
      <c r="G8336" s="2" t="s">
        <v>175</v>
      </c>
      <c r="H8336" s="2" t="s">
        <v>734</v>
      </c>
      <c r="I8336" s="2">
        <v>755853</v>
      </c>
      <c r="J8336" s="2">
        <v>0</v>
      </c>
      <c r="K8336" s="2">
        <v>60263</v>
      </c>
      <c r="L8336" s="3">
        <v>45712</v>
      </c>
      <c r="M8336" s="3">
        <v>46388</v>
      </c>
      <c r="N8336" s="2" t="s">
        <v>281</v>
      </c>
    </row>
    <row r="8337" spans="2:14" x14ac:dyDescent="0.25">
      <c r="B8337" s="2" t="s">
        <v>6337</v>
      </c>
      <c r="C8337" s="2" t="s">
        <v>733</v>
      </c>
      <c r="D8337" s="2" t="s">
        <v>41</v>
      </c>
      <c r="E8337" s="2" t="s">
        <v>17</v>
      </c>
      <c r="F8337" s="2" t="s">
        <v>18</v>
      </c>
      <c r="G8337" s="2" t="s">
        <v>175</v>
      </c>
      <c r="H8337" s="2" t="s">
        <v>734</v>
      </c>
      <c r="I8337" s="2">
        <v>755853</v>
      </c>
      <c r="J8337" s="2">
        <v>0</v>
      </c>
      <c r="K8337" s="2">
        <v>60264</v>
      </c>
      <c r="L8337" s="3">
        <v>45707</v>
      </c>
      <c r="M8337" s="3">
        <v>46388</v>
      </c>
      <c r="N8337" s="2" t="s">
        <v>281</v>
      </c>
    </row>
    <row r="8338" spans="2:14" x14ac:dyDescent="0.25">
      <c r="B8338" s="2" t="s">
        <v>6337</v>
      </c>
      <c r="C8338" s="2" t="s">
        <v>733</v>
      </c>
      <c r="D8338" s="2" t="s">
        <v>41</v>
      </c>
      <c r="E8338" s="2" t="s">
        <v>17</v>
      </c>
      <c r="F8338" s="2" t="s">
        <v>18</v>
      </c>
      <c r="G8338" s="2" t="s">
        <v>175</v>
      </c>
      <c r="H8338" s="2" t="s">
        <v>734</v>
      </c>
      <c r="I8338" s="2">
        <v>755853</v>
      </c>
      <c r="J8338" s="2">
        <v>0</v>
      </c>
      <c r="K8338" s="2">
        <v>60265</v>
      </c>
      <c r="L8338" s="3">
        <v>45702</v>
      </c>
      <c r="M8338" s="3">
        <v>46388</v>
      </c>
      <c r="N8338" s="2" t="s">
        <v>281</v>
      </c>
    </row>
    <row r="8339" spans="2:14" x14ac:dyDescent="0.25">
      <c r="B8339" s="2" t="s">
        <v>6337</v>
      </c>
      <c r="C8339" s="2" t="s">
        <v>733</v>
      </c>
      <c r="D8339" s="2" t="s">
        <v>41</v>
      </c>
      <c r="E8339" s="2" t="s">
        <v>17</v>
      </c>
      <c r="F8339" s="2" t="s">
        <v>18</v>
      </c>
      <c r="G8339" s="2" t="s">
        <v>175</v>
      </c>
      <c r="H8339" s="2" t="s">
        <v>734</v>
      </c>
      <c r="I8339" s="2">
        <v>755853</v>
      </c>
      <c r="J8339" s="2">
        <v>0</v>
      </c>
      <c r="K8339" s="2">
        <v>60266</v>
      </c>
      <c r="L8339" s="3">
        <v>45784</v>
      </c>
      <c r="M8339" s="3">
        <v>46388</v>
      </c>
      <c r="N8339" s="2" t="s">
        <v>281</v>
      </c>
    </row>
    <row r="8340" spans="2:14" x14ac:dyDescent="0.25">
      <c r="B8340" s="2" t="s">
        <v>6337</v>
      </c>
      <c r="C8340" s="2" t="s">
        <v>733</v>
      </c>
      <c r="D8340" s="2" t="s">
        <v>41</v>
      </c>
      <c r="E8340" s="2" t="s">
        <v>17</v>
      </c>
      <c r="F8340" s="2" t="s">
        <v>18</v>
      </c>
      <c r="G8340" s="2" t="s">
        <v>175</v>
      </c>
      <c r="H8340" s="2" t="s">
        <v>734</v>
      </c>
      <c r="I8340" s="2">
        <v>755853</v>
      </c>
      <c r="J8340" s="2">
        <v>0</v>
      </c>
      <c r="K8340" s="2">
        <v>60267</v>
      </c>
      <c r="L8340" s="3">
        <v>45702</v>
      </c>
      <c r="M8340" s="3">
        <v>46388</v>
      </c>
      <c r="N8340" s="2" t="s">
        <v>281</v>
      </c>
    </row>
    <row r="8341" spans="2:14" x14ac:dyDescent="0.25">
      <c r="B8341" s="2" t="s">
        <v>6337</v>
      </c>
      <c r="C8341" s="2" t="s">
        <v>733</v>
      </c>
      <c r="D8341" s="2" t="s">
        <v>41</v>
      </c>
      <c r="E8341" s="2" t="s">
        <v>17</v>
      </c>
      <c r="F8341" s="2" t="s">
        <v>18</v>
      </c>
      <c r="G8341" s="2" t="s">
        <v>175</v>
      </c>
      <c r="H8341" s="2" t="s">
        <v>734</v>
      </c>
      <c r="I8341" s="2">
        <v>755853</v>
      </c>
      <c r="J8341" s="2">
        <v>0</v>
      </c>
      <c r="K8341" s="2">
        <v>60268</v>
      </c>
      <c r="L8341" s="3">
        <v>45702</v>
      </c>
      <c r="M8341" s="3">
        <v>46388</v>
      </c>
      <c r="N8341" s="2" t="s">
        <v>281</v>
      </c>
    </row>
    <row r="8342" spans="2:14" x14ac:dyDescent="0.25">
      <c r="B8342" s="2" t="s">
        <v>6337</v>
      </c>
      <c r="C8342" s="2" t="s">
        <v>733</v>
      </c>
      <c r="D8342" s="2" t="s">
        <v>41</v>
      </c>
      <c r="E8342" s="2" t="s">
        <v>17</v>
      </c>
      <c r="F8342" s="2" t="s">
        <v>18</v>
      </c>
      <c r="G8342" s="2" t="s">
        <v>175</v>
      </c>
      <c r="H8342" s="2" t="s">
        <v>734</v>
      </c>
      <c r="I8342" s="2">
        <v>755853</v>
      </c>
      <c r="J8342" s="2">
        <v>0</v>
      </c>
      <c r="K8342" s="2">
        <v>60269</v>
      </c>
      <c r="L8342" s="3">
        <v>45799</v>
      </c>
      <c r="M8342" s="3">
        <v>46388</v>
      </c>
      <c r="N8342" s="2" t="s">
        <v>281</v>
      </c>
    </row>
    <row r="8343" spans="2:14" x14ac:dyDescent="0.25">
      <c r="B8343" s="2" t="s">
        <v>6337</v>
      </c>
      <c r="C8343" s="2" t="s">
        <v>733</v>
      </c>
      <c r="D8343" s="2" t="s">
        <v>41</v>
      </c>
      <c r="E8343" s="2" t="s">
        <v>17</v>
      </c>
      <c r="F8343" s="2" t="s">
        <v>18</v>
      </c>
      <c r="G8343" s="2" t="s">
        <v>175</v>
      </c>
      <c r="H8343" s="2" t="s">
        <v>734</v>
      </c>
      <c r="I8343" s="2">
        <v>755853</v>
      </c>
      <c r="J8343" s="2">
        <v>0</v>
      </c>
      <c r="K8343" s="2">
        <v>60270</v>
      </c>
      <c r="L8343" s="3">
        <v>45784</v>
      </c>
      <c r="M8343" s="3">
        <v>46388</v>
      </c>
      <c r="N8343" s="2" t="s">
        <v>281</v>
      </c>
    </row>
    <row r="8344" spans="2:14" x14ac:dyDescent="0.25">
      <c r="B8344" s="2" t="s">
        <v>6337</v>
      </c>
      <c r="C8344" s="2" t="s">
        <v>733</v>
      </c>
      <c r="D8344" s="2" t="s">
        <v>41</v>
      </c>
      <c r="E8344" s="2" t="s">
        <v>17</v>
      </c>
      <c r="F8344" s="2" t="s">
        <v>18</v>
      </c>
      <c r="G8344" s="2" t="s">
        <v>175</v>
      </c>
      <c r="H8344" s="2" t="s">
        <v>734</v>
      </c>
      <c r="I8344" s="2">
        <v>755853</v>
      </c>
      <c r="J8344" s="2">
        <v>0</v>
      </c>
      <c r="K8344" s="2">
        <v>60271</v>
      </c>
      <c r="L8344" s="3">
        <v>45702</v>
      </c>
      <c r="M8344" s="3">
        <v>46419</v>
      </c>
      <c r="N8344" s="2" t="s">
        <v>281</v>
      </c>
    </row>
    <row r="8345" spans="2:14" x14ac:dyDescent="0.25">
      <c r="B8345" s="2" t="s">
        <v>6337</v>
      </c>
      <c r="C8345" s="2" t="s">
        <v>733</v>
      </c>
      <c r="D8345" s="2" t="s">
        <v>41</v>
      </c>
      <c r="E8345" s="2" t="s">
        <v>17</v>
      </c>
      <c r="F8345" s="2" t="s">
        <v>18</v>
      </c>
      <c r="G8345" s="2" t="s">
        <v>175</v>
      </c>
      <c r="H8345" s="2" t="s">
        <v>734</v>
      </c>
      <c r="I8345" s="2">
        <v>755853</v>
      </c>
      <c r="J8345" s="2">
        <v>0</v>
      </c>
      <c r="K8345" s="2">
        <v>60272</v>
      </c>
      <c r="L8345" s="3">
        <v>45784</v>
      </c>
      <c r="M8345" s="3">
        <v>46388</v>
      </c>
      <c r="N8345" s="2" t="s">
        <v>281</v>
      </c>
    </row>
    <row r="8346" spans="2:14" x14ac:dyDescent="0.25">
      <c r="B8346" s="2" t="s">
        <v>6337</v>
      </c>
      <c r="C8346" s="2" t="s">
        <v>733</v>
      </c>
      <c r="D8346" s="2" t="s">
        <v>41</v>
      </c>
      <c r="E8346" s="2" t="s">
        <v>17</v>
      </c>
      <c r="F8346" s="2" t="s">
        <v>18</v>
      </c>
      <c r="G8346" s="2" t="s">
        <v>175</v>
      </c>
      <c r="H8346" s="2" t="s">
        <v>734</v>
      </c>
      <c r="I8346" s="2">
        <v>755853</v>
      </c>
      <c r="J8346" s="2">
        <v>0</v>
      </c>
      <c r="K8346" s="2">
        <v>60273</v>
      </c>
      <c r="L8346" s="3">
        <v>45784</v>
      </c>
      <c r="M8346" s="3">
        <v>46388</v>
      </c>
      <c r="N8346" s="2" t="s">
        <v>281</v>
      </c>
    </row>
    <row r="8347" spans="2:14" x14ac:dyDescent="0.25">
      <c r="B8347" s="2" t="s">
        <v>6337</v>
      </c>
      <c r="C8347" s="2" t="s">
        <v>733</v>
      </c>
      <c r="D8347" s="2" t="s">
        <v>41</v>
      </c>
      <c r="E8347" s="2" t="s">
        <v>17</v>
      </c>
      <c r="F8347" s="2" t="s">
        <v>18</v>
      </c>
      <c r="G8347" s="2" t="s">
        <v>175</v>
      </c>
      <c r="H8347" s="2" t="s">
        <v>734</v>
      </c>
      <c r="I8347" s="2">
        <v>755853</v>
      </c>
      <c r="J8347" s="2">
        <v>0</v>
      </c>
      <c r="K8347" s="2">
        <v>60280</v>
      </c>
      <c r="L8347" s="3">
        <v>45909</v>
      </c>
      <c r="M8347" s="3">
        <v>46419</v>
      </c>
      <c r="N8347" s="2" t="s">
        <v>281</v>
      </c>
    </row>
    <row r="8348" spans="2:14" x14ac:dyDescent="0.25">
      <c r="B8348" s="2" t="s">
        <v>6337</v>
      </c>
      <c r="C8348" s="2" t="s">
        <v>733</v>
      </c>
      <c r="D8348" s="2" t="s">
        <v>41</v>
      </c>
      <c r="E8348" s="2" t="s">
        <v>17</v>
      </c>
      <c r="F8348" s="2" t="s">
        <v>18</v>
      </c>
      <c r="G8348" s="2" t="s">
        <v>175</v>
      </c>
      <c r="H8348" s="2" t="s">
        <v>734</v>
      </c>
      <c r="I8348" s="2">
        <v>755853</v>
      </c>
      <c r="J8348" s="2">
        <v>0</v>
      </c>
      <c r="K8348" s="2">
        <v>60284</v>
      </c>
      <c r="L8348" s="3">
        <v>45785</v>
      </c>
      <c r="M8348" s="3">
        <v>46419</v>
      </c>
      <c r="N8348" s="2" t="s">
        <v>281</v>
      </c>
    </row>
    <row r="8349" spans="2:14" x14ac:dyDescent="0.25">
      <c r="B8349" s="2" t="s">
        <v>6337</v>
      </c>
      <c r="C8349" s="2" t="s">
        <v>733</v>
      </c>
      <c r="D8349" s="2" t="s">
        <v>41</v>
      </c>
      <c r="E8349" s="2" t="s">
        <v>17</v>
      </c>
      <c r="F8349" s="2" t="s">
        <v>18</v>
      </c>
      <c r="G8349" s="2" t="s">
        <v>175</v>
      </c>
      <c r="H8349" s="2" t="s">
        <v>734</v>
      </c>
      <c r="I8349" s="2">
        <v>755853</v>
      </c>
      <c r="J8349" s="2">
        <v>0</v>
      </c>
      <c r="K8349" s="2">
        <v>60289</v>
      </c>
      <c r="L8349" s="3">
        <v>45785</v>
      </c>
      <c r="M8349" s="3">
        <v>46419</v>
      </c>
      <c r="N8349" s="2" t="s">
        <v>281</v>
      </c>
    </row>
    <row r="8350" spans="2:14" x14ac:dyDescent="0.25">
      <c r="B8350" s="2" t="s">
        <v>6337</v>
      </c>
      <c r="C8350" s="2" t="s">
        <v>733</v>
      </c>
      <c r="D8350" s="2" t="s">
        <v>41</v>
      </c>
      <c r="E8350" s="2" t="s">
        <v>17</v>
      </c>
      <c r="F8350" s="2" t="s">
        <v>18</v>
      </c>
      <c r="G8350" s="2" t="s">
        <v>175</v>
      </c>
      <c r="H8350" s="2" t="s">
        <v>734</v>
      </c>
      <c r="I8350" s="2">
        <v>755853</v>
      </c>
      <c r="J8350" s="2">
        <v>0</v>
      </c>
      <c r="K8350" s="2">
        <v>60294</v>
      </c>
      <c r="L8350" s="3">
        <v>45785</v>
      </c>
      <c r="M8350" s="3">
        <v>46447</v>
      </c>
      <c r="N8350" s="2" t="s">
        <v>281</v>
      </c>
    </row>
    <row r="8351" spans="2:14" x14ac:dyDescent="0.25">
      <c r="B8351" s="2" t="s">
        <v>6337</v>
      </c>
      <c r="C8351" s="2" t="s">
        <v>733</v>
      </c>
      <c r="D8351" s="2" t="s">
        <v>41</v>
      </c>
      <c r="E8351" s="2" t="s">
        <v>17</v>
      </c>
      <c r="F8351" s="2" t="s">
        <v>18</v>
      </c>
      <c r="G8351" s="2" t="s">
        <v>175</v>
      </c>
      <c r="H8351" s="2" t="s">
        <v>734</v>
      </c>
      <c r="I8351" s="2">
        <v>755853</v>
      </c>
      <c r="J8351" s="2">
        <v>0</v>
      </c>
      <c r="K8351" s="2">
        <v>60299</v>
      </c>
      <c r="L8351" s="3">
        <v>45785</v>
      </c>
      <c r="M8351" s="3">
        <v>46447</v>
      </c>
      <c r="N8351" s="2" t="s">
        <v>281</v>
      </c>
    </row>
    <row r="8352" spans="2:14" x14ac:dyDescent="0.25">
      <c r="B8352" s="2" t="s">
        <v>6337</v>
      </c>
      <c r="C8352" s="2" t="s">
        <v>733</v>
      </c>
      <c r="D8352" s="2" t="s">
        <v>41</v>
      </c>
      <c r="E8352" s="2" t="s">
        <v>17</v>
      </c>
      <c r="F8352" s="2" t="s">
        <v>18</v>
      </c>
      <c r="G8352" s="2" t="s">
        <v>175</v>
      </c>
      <c r="H8352" s="2" t="s">
        <v>734</v>
      </c>
      <c r="I8352" s="2">
        <v>755853</v>
      </c>
      <c r="J8352" s="2">
        <v>0</v>
      </c>
      <c r="K8352" s="2">
        <v>60302</v>
      </c>
      <c r="L8352" s="3">
        <v>45787</v>
      </c>
      <c r="M8352" s="3">
        <v>46447</v>
      </c>
      <c r="N8352" s="2" t="s">
        <v>281</v>
      </c>
    </row>
    <row r="8353" spans="2:14" x14ac:dyDescent="0.25">
      <c r="B8353" s="2" t="s">
        <v>6337</v>
      </c>
      <c r="C8353" s="2" t="s">
        <v>733</v>
      </c>
      <c r="D8353" s="2" t="s">
        <v>41</v>
      </c>
      <c r="E8353" s="2" t="s">
        <v>17</v>
      </c>
      <c r="F8353" s="2" t="s">
        <v>18</v>
      </c>
      <c r="G8353" s="2" t="s">
        <v>175</v>
      </c>
      <c r="H8353" s="2" t="s">
        <v>734</v>
      </c>
      <c r="I8353" s="2">
        <v>755853</v>
      </c>
      <c r="J8353" s="2">
        <v>0</v>
      </c>
      <c r="K8353" s="2">
        <v>60303</v>
      </c>
      <c r="L8353" s="3">
        <v>45785</v>
      </c>
      <c r="M8353" s="3">
        <v>46478</v>
      </c>
      <c r="N8353" s="2" t="s">
        <v>281</v>
      </c>
    </row>
    <row r="8354" spans="2:14" x14ac:dyDescent="0.25">
      <c r="B8354" s="2" t="s">
        <v>6337</v>
      </c>
      <c r="C8354" s="2" t="s">
        <v>733</v>
      </c>
      <c r="D8354" s="2" t="s">
        <v>41</v>
      </c>
      <c r="E8354" s="2" t="s">
        <v>17</v>
      </c>
      <c r="F8354" s="2" t="s">
        <v>18</v>
      </c>
      <c r="G8354" s="2" t="s">
        <v>175</v>
      </c>
      <c r="H8354" s="2" t="s">
        <v>734</v>
      </c>
      <c r="I8354" s="2">
        <v>755853</v>
      </c>
      <c r="J8354" s="2">
        <v>0</v>
      </c>
      <c r="K8354" s="2">
        <v>60304</v>
      </c>
      <c r="L8354" s="3">
        <v>45909</v>
      </c>
      <c r="M8354" s="3">
        <v>46478</v>
      </c>
      <c r="N8354" s="2" t="s">
        <v>281</v>
      </c>
    </row>
    <row r="8355" spans="2:14" x14ac:dyDescent="0.25">
      <c r="B8355" s="2" t="s">
        <v>6337</v>
      </c>
      <c r="C8355" s="2" t="s">
        <v>733</v>
      </c>
      <c r="D8355" s="2" t="s">
        <v>41</v>
      </c>
      <c r="E8355" s="2" t="s">
        <v>17</v>
      </c>
      <c r="F8355" s="2" t="s">
        <v>18</v>
      </c>
      <c r="G8355" s="2" t="s">
        <v>175</v>
      </c>
      <c r="H8355" s="2" t="s">
        <v>734</v>
      </c>
      <c r="I8355" s="2">
        <v>755853</v>
      </c>
      <c r="J8355" s="2">
        <v>0</v>
      </c>
      <c r="K8355" s="2">
        <v>60306</v>
      </c>
      <c r="L8355" s="3">
        <v>45785</v>
      </c>
      <c r="M8355" s="3">
        <v>46478</v>
      </c>
      <c r="N8355" s="2" t="s">
        <v>281</v>
      </c>
    </row>
    <row r="8356" spans="2:14" x14ac:dyDescent="0.25">
      <c r="B8356" s="2" t="s">
        <v>6337</v>
      </c>
      <c r="C8356" s="2" t="s">
        <v>733</v>
      </c>
      <c r="D8356" s="2" t="s">
        <v>41</v>
      </c>
      <c r="E8356" s="2" t="s">
        <v>17</v>
      </c>
      <c r="F8356" s="2" t="s">
        <v>18</v>
      </c>
      <c r="G8356" s="2" t="s">
        <v>175</v>
      </c>
      <c r="H8356" s="2" t="s">
        <v>734</v>
      </c>
      <c r="I8356" s="2">
        <v>755853</v>
      </c>
      <c r="J8356" s="2">
        <v>0</v>
      </c>
      <c r="K8356" s="2">
        <v>60307</v>
      </c>
      <c r="L8356" s="3">
        <v>45909</v>
      </c>
      <c r="M8356" s="3">
        <v>46478</v>
      </c>
      <c r="N8356" s="2" t="s">
        <v>281</v>
      </c>
    </row>
    <row r="8357" spans="2:14" x14ac:dyDescent="0.25">
      <c r="B8357" s="2" t="s">
        <v>6337</v>
      </c>
      <c r="C8357" s="2" t="s">
        <v>733</v>
      </c>
      <c r="D8357" s="2" t="s">
        <v>41</v>
      </c>
      <c r="E8357" s="2" t="s">
        <v>17</v>
      </c>
      <c r="F8357" s="2" t="s">
        <v>18</v>
      </c>
      <c r="G8357" s="2" t="s">
        <v>175</v>
      </c>
      <c r="H8357" s="2" t="s">
        <v>734</v>
      </c>
      <c r="I8357" s="2">
        <v>755853</v>
      </c>
      <c r="J8357" s="2">
        <v>0</v>
      </c>
      <c r="K8357" s="2">
        <v>60309</v>
      </c>
      <c r="L8357" s="3">
        <v>45909</v>
      </c>
      <c r="M8357" s="3">
        <v>46508</v>
      </c>
      <c r="N8357" s="2" t="s">
        <v>281</v>
      </c>
    </row>
    <row r="8358" spans="2:14" x14ac:dyDescent="0.25">
      <c r="B8358" s="2" t="s">
        <v>6337</v>
      </c>
      <c r="C8358" s="2" t="s">
        <v>733</v>
      </c>
      <c r="D8358" s="2" t="s">
        <v>41</v>
      </c>
      <c r="E8358" s="2" t="s">
        <v>17</v>
      </c>
      <c r="F8358" s="2" t="s">
        <v>18</v>
      </c>
      <c r="G8358" s="2" t="s">
        <v>175</v>
      </c>
      <c r="H8358" s="2" t="s">
        <v>734</v>
      </c>
      <c r="I8358" s="2">
        <v>755853</v>
      </c>
      <c r="J8358" s="2">
        <v>0</v>
      </c>
      <c r="K8358" s="2">
        <v>60313</v>
      </c>
      <c r="L8358" s="3">
        <v>45909</v>
      </c>
      <c r="M8358" s="3">
        <v>46508</v>
      </c>
      <c r="N8358" s="2" t="s">
        <v>281</v>
      </c>
    </row>
    <row r="8359" spans="2:14" x14ac:dyDescent="0.25">
      <c r="B8359" s="2" t="s">
        <v>6337</v>
      </c>
      <c r="C8359" s="2" t="s">
        <v>733</v>
      </c>
      <c r="D8359" s="2" t="s">
        <v>41</v>
      </c>
      <c r="E8359" s="2" t="s">
        <v>17</v>
      </c>
      <c r="F8359" s="2" t="s">
        <v>18</v>
      </c>
      <c r="G8359" s="2" t="s">
        <v>175</v>
      </c>
      <c r="H8359" s="2" t="s">
        <v>734</v>
      </c>
      <c r="I8359" s="2">
        <v>755853</v>
      </c>
      <c r="J8359" s="2">
        <v>0</v>
      </c>
      <c r="K8359" s="2">
        <v>60318</v>
      </c>
      <c r="L8359" s="3">
        <v>45909</v>
      </c>
      <c r="M8359" s="3">
        <v>46508</v>
      </c>
      <c r="N8359" s="2" t="s">
        <v>281</v>
      </c>
    </row>
    <row r="8360" spans="2:14" x14ac:dyDescent="0.25">
      <c r="B8360" s="2" t="s">
        <v>6337</v>
      </c>
      <c r="C8360" s="2" t="s">
        <v>733</v>
      </c>
      <c r="D8360" s="2" t="s">
        <v>41</v>
      </c>
      <c r="E8360" s="2" t="s">
        <v>17</v>
      </c>
      <c r="F8360" s="2" t="s">
        <v>18</v>
      </c>
      <c r="G8360" s="2" t="s">
        <v>175</v>
      </c>
      <c r="H8360" s="2" t="s">
        <v>734</v>
      </c>
      <c r="I8360" s="2">
        <v>755853</v>
      </c>
      <c r="J8360" s="2">
        <v>0</v>
      </c>
      <c r="K8360" s="2">
        <v>60322</v>
      </c>
      <c r="L8360" s="3">
        <v>45909</v>
      </c>
      <c r="M8360" s="3">
        <v>46508</v>
      </c>
      <c r="N8360" s="2" t="s">
        <v>281</v>
      </c>
    </row>
    <row r="8361" spans="2:14" x14ac:dyDescent="0.25">
      <c r="B8361" s="2" t="s">
        <v>6337</v>
      </c>
      <c r="C8361" s="2" t="s">
        <v>733</v>
      </c>
      <c r="D8361" s="2" t="s">
        <v>41</v>
      </c>
      <c r="E8361" s="2" t="s">
        <v>17</v>
      </c>
      <c r="F8361" s="2" t="s">
        <v>18</v>
      </c>
      <c r="G8361" s="2" t="s">
        <v>175</v>
      </c>
      <c r="H8361" s="2" t="s">
        <v>734</v>
      </c>
      <c r="I8361" s="2">
        <v>755853</v>
      </c>
      <c r="J8361" s="2">
        <v>0</v>
      </c>
      <c r="K8361" s="2">
        <v>60323</v>
      </c>
      <c r="L8361" s="3">
        <v>45909</v>
      </c>
      <c r="M8361" s="3">
        <v>46508</v>
      </c>
      <c r="N8361" s="2" t="s">
        <v>281</v>
      </c>
    </row>
    <row r="8362" spans="2:14" x14ac:dyDescent="0.25">
      <c r="B8362" s="2" t="s">
        <v>6337</v>
      </c>
      <c r="C8362" s="2" t="s">
        <v>733</v>
      </c>
      <c r="D8362" s="2" t="s">
        <v>41</v>
      </c>
      <c r="E8362" s="2" t="s">
        <v>17</v>
      </c>
      <c r="F8362" s="2" t="s">
        <v>18</v>
      </c>
      <c r="G8362" s="2" t="s">
        <v>175</v>
      </c>
      <c r="H8362" s="2" t="s">
        <v>734</v>
      </c>
      <c r="I8362" s="2">
        <v>755853</v>
      </c>
      <c r="J8362" s="2">
        <v>0</v>
      </c>
      <c r="K8362" s="2">
        <v>60325</v>
      </c>
      <c r="L8362" s="3">
        <v>45882</v>
      </c>
      <c r="M8362" s="3">
        <v>46508</v>
      </c>
      <c r="N8362" s="2" t="s">
        <v>281</v>
      </c>
    </row>
    <row r="8363" spans="2:14" x14ac:dyDescent="0.25">
      <c r="B8363" s="2" t="s">
        <v>6337</v>
      </c>
      <c r="C8363" s="2" t="s">
        <v>733</v>
      </c>
      <c r="D8363" s="2" t="s">
        <v>41</v>
      </c>
      <c r="E8363" s="2" t="s">
        <v>17</v>
      </c>
      <c r="F8363" s="2" t="s">
        <v>18</v>
      </c>
      <c r="G8363" s="2" t="s">
        <v>175</v>
      </c>
      <c r="H8363" s="2" t="s">
        <v>734</v>
      </c>
      <c r="I8363" s="2">
        <v>755853</v>
      </c>
      <c r="J8363" s="2">
        <v>0</v>
      </c>
      <c r="K8363" s="2">
        <v>60326</v>
      </c>
      <c r="L8363" s="3">
        <v>45915</v>
      </c>
      <c r="M8363" s="3">
        <v>46508</v>
      </c>
      <c r="N8363" s="2" t="s">
        <v>281</v>
      </c>
    </row>
    <row r="8364" spans="2:14" x14ac:dyDescent="0.25">
      <c r="B8364" s="2" t="s">
        <v>6337</v>
      </c>
      <c r="C8364" s="2" t="s">
        <v>733</v>
      </c>
      <c r="D8364" s="2" t="s">
        <v>41</v>
      </c>
      <c r="E8364" s="2" t="s">
        <v>17</v>
      </c>
      <c r="F8364" s="2" t="s">
        <v>18</v>
      </c>
      <c r="G8364" s="2" t="s">
        <v>175</v>
      </c>
      <c r="H8364" s="2" t="s">
        <v>734</v>
      </c>
      <c r="I8364" s="2">
        <v>755853</v>
      </c>
      <c r="J8364" s="2">
        <v>0</v>
      </c>
      <c r="K8364" s="2">
        <v>60327</v>
      </c>
      <c r="L8364" s="3">
        <v>45915</v>
      </c>
      <c r="M8364" s="3">
        <v>46539</v>
      </c>
      <c r="N8364" s="2" t="s">
        <v>281</v>
      </c>
    </row>
    <row r="8365" spans="2:14" x14ac:dyDescent="0.25">
      <c r="B8365" s="2" t="s">
        <v>6337</v>
      </c>
      <c r="C8365" s="2" t="s">
        <v>733</v>
      </c>
      <c r="D8365" s="2" t="s">
        <v>41</v>
      </c>
      <c r="E8365" s="2" t="s">
        <v>17</v>
      </c>
      <c r="F8365" s="2" t="s">
        <v>18</v>
      </c>
      <c r="G8365" s="2" t="s">
        <v>175</v>
      </c>
      <c r="H8365" s="2" t="s">
        <v>734</v>
      </c>
      <c r="I8365" s="2">
        <v>755853</v>
      </c>
      <c r="J8365" s="2">
        <v>0</v>
      </c>
      <c r="K8365" s="2">
        <v>60330</v>
      </c>
      <c r="L8365" s="3">
        <v>45915</v>
      </c>
      <c r="M8365" s="3">
        <v>46539</v>
      </c>
      <c r="N8365" s="2" t="s">
        <v>281</v>
      </c>
    </row>
    <row r="8366" spans="2:14" x14ac:dyDescent="0.25">
      <c r="B8366" s="2" t="s">
        <v>6337</v>
      </c>
      <c r="C8366" s="2" t="s">
        <v>733</v>
      </c>
      <c r="D8366" s="2" t="s">
        <v>41</v>
      </c>
      <c r="E8366" s="2" t="s">
        <v>17</v>
      </c>
      <c r="F8366" s="2" t="s">
        <v>18</v>
      </c>
      <c r="G8366" s="2" t="s">
        <v>175</v>
      </c>
      <c r="H8366" s="2" t="s">
        <v>734</v>
      </c>
      <c r="I8366" s="2">
        <v>755853</v>
      </c>
      <c r="J8366" s="2">
        <v>0</v>
      </c>
      <c r="K8366" s="2">
        <v>60331</v>
      </c>
      <c r="L8366" s="3">
        <v>45915</v>
      </c>
      <c r="M8366" s="3">
        <v>46539</v>
      </c>
      <c r="N8366" s="2" t="s">
        <v>281</v>
      </c>
    </row>
    <row r="8367" spans="2:14" x14ac:dyDescent="0.25">
      <c r="B8367" s="2" t="s">
        <v>6337</v>
      </c>
      <c r="C8367" s="2" t="s">
        <v>733</v>
      </c>
      <c r="D8367" s="2" t="s">
        <v>41</v>
      </c>
      <c r="E8367" s="2" t="s">
        <v>17</v>
      </c>
      <c r="F8367" s="2" t="s">
        <v>18</v>
      </c>
      <c r="G8367" s="2" t="s">
        <v>175</v>
      </c>
      <c r="H8367" s="2" t="s">
        <v>734</v>
      </c>
      <c r="I8367" s="2">
        <v>755853</v>
      </c>
      <c r="J8367" s="2">
        <v>0</v>
      </c>
      <c r="K8367" s="2">
        <v>60333</v>
      </c>
      <c r="L8367" s="3">
        <v>45882</v>
      </c>
      <c r="M8367" s="3">
        <v>46539</v>
      </c>
      <c r="N8367" s="2" t="s">
        <v>281</v>
      </c>
    </row>
    <row r="8368" spans="2:14" x14ac:dyDescent="0.25">
      <c r="B8368" s="2" t="s">
        <v>6337</v>
      </c>
      <c r="C8368" s="2" t="s">
        <v>733</v>
      </c>
      <c r="D8368" s="2" t="s">
        <v>41</v>
      </c>
      <c r="E8368" s="2" t="s">
        <v>17</v>
      </c>
      <c r="F8368" s="2" t="s">
        <v>18</v>
      </c>
      <c r="G8368" s="2" t="s">
        <v>175</v>
      </c>
      <c r="H8368" s="2" t="s">
        <v>734</v>
      </c>
      <c r="I8368" s="2">
        <v>755853</v>
      </c>
      <c r="J8368" s="2">
        <v>0</v>
      </c>
      <c r="K8368" s="2">
        <v>60343</v>
      </c>
      <c r="L8368" s="3">
        <v>45909</v>
      </c>
      <c r="M8368" s="3">
        <v>46569</v>
      </c>
      <c r="N8368" s="2" t="s">
        <v>281</v>
      </c>
    </row>
    <row r="8369" spans="2:14" x14ac:dyDescent="0.25">
      <c r="B8369" s="2" t="s">
        <v>6337</v>
      </c>
      <c r="C8369" s="2" t="s">
        <v>733</v>
      </c>
      <c r="D8369" s="2" t="s">
        <v>41</v>
      </c>
      <c r="E8369" s="2" t="s">
        <v>17</v>
      </c>
      <c r="F8369" s="2" t="s">
        <v>18</v>
      </c>
      <c r="G8369" s="2" t="s">
        <v>175</v>
      </c>
      <c r="H8369" s="2" t="s">
        <v>734</v>
      </c>
      <c r="I8369" s="2">
        <v>755853</v>
      </c>
      <c r="J8369" s="2">
        <v>0</v>
      </c>
      <c r="K8369" s="2">
        <v>60344</v>
      </c>
      <c r="L8369" s="3">
        <v>45957</v>
      </c>
      <c r="M8369" s="3">
        <v>46569</v>
      </c>
      <c r="N8369" s="2" t="s">
        <v>281</v>
      </c>
    </row>
    <row r="8370" spans="2:14" x14ac:dyDescent="0.25">
      <c r="B8370" s="2" t="s">
        <v>6337</v>
      </c>
      <c r="C8370" s="2" t="s">
        <v>733</v>
      </c>
      <c r="D8370" s="2" t="s">
        <v>41</v>
      </c>
      <c r="E8370" s="2" t="s">
        <v>17</v>
      </c>
      <c r="F8370" s="2" t="s">
        <v>18</v>
      </c>
      <c r="G8370" s="2" t="s">
        <v>175</v>
      </c>
      <c r="H8370" s="2" t="s">
        <v>734</v>
      </c>
      <c r="I8370" s="2">
        <v>755853</v>
      </c>
      <c r="J8370" s="2">
        <v>0</v>
      </c>
      <c r="K8370" s="2">
        <v>60345</v>
      </c>
      <c r="L8370" s="3">
        <v>45957</v>
      </c>
      <c r="M8370" s="3">
        <v>46569</v>
      </c>
      <c r="N8370" s="2" t="s">
        <v>281</v>
      </c>
    </row>
    <row r="8371" spans="2:14" x14ac:dyDescent="0.25">
      <c r="B8371" s="2" t="s">
        <v>6337</v>
      </c>
      <c r="C8371" s="2" t="s">
        <v>733</v>
      </c>
      <c r="D8371" s="2" t="s">
        <v>41</v>
      </c>
      <c r="E8371" s="2" t="s">
        <v>17</v>
      </c>
      <c r="F8371" s="2" t="s">
        <v>18</v>
      </c>
      <c r="G8371" s="2" t="s">
        <v>175</v>
      </c>
      <c r="H8371" s="2" t="s">
        <v>734</v>
      </c>
      <c r="I8371" s="2">
        <v>755853</v>
      </c>
      <c r="J8371" s="2">
        <v>0</v>
      </c>
      <c r="K8371" s="2">
        <v>60346</v>
      </c>
      <c r="L8371" s="3">
        <v>45957</v>
      </c>
      <c r="M8371" s="3">
        <v>46569</v>
      </c>
      <c r="N8371" s="2" t="s">
        <v>281</v>
      </c>
    </row>
    <row r="8372" spans="2:14" x14ac:dyDescent="0.25">
      <c r="B8372" s="2" t="s">
        <v>6337</v>
      </c>
      <c r="C8372" s="2" t="s">
        <v>733</v>
      </c>
      <c r="D8372" s="2" t="s">
        <v>41</v>
      </c>
      <c r="E8372" s="2" t="s">
        <v>17</v>
      </c>
      <c r="F8372" s="2" t="s">
        <v>18</v>
      </c>
      <c r="G8372" s="2" t="s">
        <v>175</v>
      </c>
      <c r="H8372" s="2" t="s">
        <v>734</v>
      </c>
      <c r="I8372" s="2">
        <v>755853</v>
      </c>
      <c r="J8372" s="2">
        <v>0</v>
      </c>
      <c r="K8372" s="2">
        <v>60347</v>
      </c>
      <c r="L8372" s="3">
        <v>45909</v>
      </c>
      <c r="M8372" s="3">
        <v>46569</v>
      </c>
      <c r="N8372" s="2" t="s">
        <v>281</v>
      </c>
    </row>
    <row r="8373" spans="2:14" x14ac:dyDescent="0.25">
      <c r="B8373" s="2" t="s">
        <v>6337</v>
      </c>
      <c r="C8373" s="2" t="s">
        <v>733</v>
      </c>
      <c r="D8373" s="2" t="s">
        <v>41</v>
      </c>
      <c r="E8373" s="2" t="s">
        <v>17</v>
      </c>
      <c r="F8373" s="2" t="s">
        <v>18</v>
      </c>
      <c r="G8373" s="2" t="s">
        <v>175</v>
      </c>
      <c r="H8373" s="2" t="s">
        <v>734</v>
      </c>
      <c r="I8373" s="2">
        <v>755853</v>
      </c>
      <c r="J8373" s="2">
        <v>0</v>
      </c>
      <c r="K8373" s="2">
        <v>60348</v>
      </c>
      <c r="L8373" s="3">
        <v>45909</v>
      </c>
      <c r="M8373" s="3">
        <v>46569</v>
      </c>
      <c r="N8373" s="2" t="s">
        <v>281</v>
      </c>
    </row>
    <row r="8374" spans="2:14" x14ac:dyDescent="0.25">
      <c r="B8374" s="2" t="s">
        <v>6337</v>
      </c>
      <c r="C8374" s="2" t="s">
        <v>733</v>
      </c>
      <c r="D8374" s="2" t="s">
        <v>41</v>
      </c>
      <c r="E8374" s="2" t="s">
        <v>17</v>
      </c>
      <c r="F8374" s="2" t="s">
        <v>18</v>
      </c>
      <c r="G8374" s="2" t="s">
        <v>175</v>
      </c>
      <c r="H8374" s="2" t="s">
        <v>734</v>
      </c>
      <c r="I8374" s="2">
        <v>755853</v>
      </c>
      <c r="J8374" s="2">
        <v>0</v>
      </c>
      <c r="K8374" s="2">
        <v>60351</v>
      </c>
      <c r="L8374" s="3">
        <v>46029</v>
      </c>
      <c r="M8374" s="3">
        <v>46569</v>
      </c>
      <c r="N8374" s="2" t="s">
        <v>281</v>
      </c>
    </row>
    <row r="8375" spans="2:14" x14ac:dyDescent="0.25">
      <c r="B8375" s="2" t="s">
        <v>6337</v>
      </c>
      <c r="C8375" s="2" t="s">
        <v>733</v>
      </c>
      <c r="D8375" s="2" t="s">
        <v>41</v>
      </c>
      <c r="E8375" s="2" t="s">
        <v>17</v>
      </c>
      <c r="F8375" s="2" t="s">
        <v>18</v>
      </c>
      <c r="G8375" s="2" t="s">
        <v>175</v>
      </c>
      <c r="H8375" s="2" t="s">
        <v>734</v>
      </c>
      <c r="I8375" s="2">
        <v>755853</v>
      </c>
      <c r="J8375" s="2">
        <v>0</v>
      </c>
      <c r="K8375" s="2">
        <v>60354</v>
      </c>
      <c r="L8375" s="3">
        <v>45957</v>
      </c>
      <c r="M8375" s="3">
        <v>46569</v>
      </c>
      <c r="N8375" s="2" t="s">
        <v>281</v>
      </c>
    </row>
    <row r="8376" spans="2:14" x14ac:dyDescent="0.25">
      <c r="B8376" s="2" t="s">
        <v>6337</v>
      </c>
      <c r="C8376" s="2" t="s">
        <v>733</v>
      </c>
      <c r="D8376" s="2" t="s">
        <v>41</v>
      </c>
      <c r="E8376" s="2" t="s">
        <v>17</v>
      </c>
      <c r="F8376" s="2" t="s">
        <v>18</v>
      </c>
      <c r="G8376" s="2" t="s">
        <v>175</v>
      </c>
      <c r="H8376" s="2" t="s">
        <v>734</v>
      </c>
      <c r="I8376" s="2">
        <v>755853</v>
      </c>
      <c r="J8376" s="2">
        <v>0</v>
      </c>
      <c r="K8376" s="2">
        <v>60356</v>
      </c>
      <c r="L8376" s="3">
        <v>45957</v>
      </c>
      <c r="M8376" s="3">
        <v>46569</v>
      </c>
      <c r="N8376" s="2" t="s">
        <v>281</v>
      </c>
    </row>
    <row r="8377" spans="2:14" x14ac:dyDescent="0.25">
      <c r="B8377" s="2" t="s">
        <v>6337</v>
      </c>
      <c r="C8377" s="2" t="s">
        <v>733</v>
      </c>
      <c r="D8377" s="2" t="s">
        <v>41</v>
      </c>
      <c r="E8377" s="2" t="s">
        <v>17</v>
      </c>
      <c r="F8377" s="2" t="s">
        <v>18</v>
      </c>
      <c r="G8377" s="2" t="s">
        <v>175</v>
      </c>
      <c r="H8377" s="2" t="s">
        <v>734</v>
      </c>
      <c r="I8377" s="2">
        <v>755853</v>
      </c>
      <c r="J8377" s="2">
        <v>0</v>
      </c>
      <c r="K8377" s="2">
        <v>60358</v>
      </c>
      <c r="L8377" s="3">
        <v>45959</v>
      </c>
      <c r="M8377" s="3">
        <v>46569</v>
      </c>
      <c r="N8377" s="2" t="s">
        <v>281</v>
      </c>
    </row>
    <row r="8378" spans="2:14" x14ac:dyDescent="0.25">
      <c r="B8378" s="2" t="s">
        <v>6337</v>
      </c>
      <c r="C8378" s="2" t="s">
        <v>733</v>
      </c>
      <c r="D8378" s="2" t="s">
        <v>41</v>
      </c>
      <c r="E8378" s="2" t="s">
        <v>17</v>
      </c>
      <c r="F8378" s="2" t="s">
        <v>18</v>
      </c>
      <c r="G8378" s="2" t="s">
        <v>175</v>
      </c>
      <c r="H8378" s="2" t="s">
        <v>734</v>
      </c>
      <c r="I8378" s="2">
        <v>755853</v>
      </c>
      <c r="J8378" s="2">
        <v>0</v>
      </c>
      <c r="K8378" s="2">
        <v>60360</v>
      </c>
      <c r="L8378" s="3">
        <v>46043</v>
      </c>
      <c r="M8378" s="3">
        <v>46569</v>
      </c>
      <c r="N8378" s="2" t="s">
        <v>281</v>
      </c>
    </row>
    <row r="8379" spans="2:14" x14ac:dyDescent="0.25">
      <c r="B8379" s="2" t="s">
        <v>6337</v>
      </c>
      <c r="C8379" s="2" t="s">
        <v>733</v>
      </c>
      <c r="D8379" s="2" t="s">
        <v>41</v>
      </c>
      <c r="E8379" s="2" t="s">
        <v>17</v>
      </c>
      <c r="F8379" s="2" t="s">
        <v>18</v>
      </c>
      <c r="G8379" s="2" t="s">
        <v>175</v>
      </c>
      <c r="H8379" s="2" t="s">
        <v>734</v>
      </c>
      <c r="I8379" s="2">
        <v>755853</v>
      </c>
      <c r="J8379" s="2">
        <v>0</v>
      </c>
      <c r="K8379" s="2">
        <v>60361</v>
      </c>
      <c r="L8379" s="3">
        <v>45957</v>
      </c>
      <c r="M8379" s="3">
        <v>46600</v>
      </c>
      <c r="N8379" s="2" t="s">
        <v>281</v>
      </c>
    </row>
    <row r="8380" spans="2:14" x14ac:dyDescent="0.25">
      <c r="B8380" s="2" t="s">
        <v>6337</v>
      </c>
      <c r="C8380" s="2" t="s">
        <v>733</v>
      </c>
      <c r="D8380" s="2" t="s">
        <v>41</v>
      </c>
      <c r="E8380" s="2" t="s">
        <v>17</v>
      </c>
      <c r="F8380" s="2" t="s">
        <v>18</v>
      </c>
      <c r="G8380" s="2" t="s">
        <v>175</v>
      </c>
      <c r="H8380" s="2" t="s">
        <v>734</v>
      </c>
      <c r="I8380" s="2">
        <v>755853</v>
      </c>
      <c r="J8380" s="2">
        <v>0</v>
      </c>
      <c r="K8380" s="2">
        <v>60366</v>
      </c>
      <c r="L8380" s="3">
        <v>46029</v>
      </c>
      <c r="M8380" s="3">
        <v>46600</v>
      </c>
      <c r="N8380" s="2" t="s">
        <v>281</v>
      </c>
    </row>
    <row r="8381" spans="2:14" x14ac:dyDescent="0.25">
      <c r="B8381" s="2" t="s">
        <v>6337</v>
      </c>
      <c r="C8381" s="2" t="s">
        <v>733</v>
      </c>
      <c r="D8381" s="2" t="s">
        <v>41</v>
      </c>
      <c r="E8381" s="2" t="s">
        <v>17</v>
      </c>
      <c r="F8381" s="2" t="s">
        <v>18</v>
      </c>
      <c r="G8381" s="2" t="s">
        <v>175</v>
      </c>
      <c r="H8381" s="2" t="s">
        <v>734</v>
      </c>
      <c r="I8381" s="2">
        <v>755853</v>
      </c>
      <c r="J8381" s="2">
        <v>0</v>
      </c>
      <c r="K8381" s="2">
        <v>60373</v>
      </c>
      <c r="L8381" s="3">
        <v>46010</v>
      </c>
      <c r="M8381" s="3">
        <v>46600</v>
      </c>
      <c r="N8381" s="2" t="s">
        <v>281</v>
      </c>
    </row>
    <row r="8382" spans="2:14" x14ac:dyDescent="0.25">
      <c r="B8382" s="2" t="s">
        <v>6337</v>
      </c>
      <c r="C8382" s="2" t="s">
        <v>733</v>
      </c>
      <c r="D8382" s="2" t="s">
        <v>41</v>
      </c>
      <c r="E8382" s="2" t="s">
        <v>17</v>
      </c>
      <c r="F8382" s="2" t="s">
        <v>18</v>
      </c>
      <c r="G8382" s="2" t="s">
        <v>175</v>
      </c>
      <c r="H8382" s="2" t="s">
        <v>734</v>
      </c>
      <c r="I8382" s="2">
        <v>755853</v>
      </c>
      <c r="J8382" s="2">
        <v>0</v>
      </c>
      <c r="K8382" s="2">
        <v>60376</v>
      </c>
      <c r="L8382" s="3">
        <v>46010</v>
      </c>
      <c r="M8382" s="3">
        <v>46631</v>
      </c>
      <c r="N8382" s="2" t="s">
        <v>281</v>
      </c>
    </row>
    <row r="8383" spans="2:14" x14ac:dyDescent="0.25">
      <c r="B8383" s="2" t="s">
        <v>6337</v>
      </c>
      <c r="C8383" s="2" t="s">
        <v>733</v>
      </c>
      <c r="D8383" s="2" t="s">
        <v>41</v>
      </c>
      <c r="E8383" s="2" t="s">
        <v>17</v>
      </c>
      <c r="F8383" s="2" t="s">
        <v>18</v>
      </c>
      <c r="G8383" s="2" t="s">
        <v>175</v>
      </c>
      <c r="H8383" s="2" t="s">
        <v>734</v>
      </c>
      <c r="I8383" s="2">
        <v>755853</v>
      </c>
      <c r="J8383" s="2">
        <v>0</v>
      </c>
      <c r="K8383" s="2">
        <v>60377</v>
      </c>
      <c r="L8383" s="3">
        <v>46043</v>
      </c>
      <c r="M8383" s="3">
        <v>46631</v>
      </c>
      <c r="N8383" s="2" t="s">
        <v>281</v>
      </c>
    </row>
    <row r="8384" spans="2:14" x14ac:dyDescent="0.25">
      <c r="B8384" s="2" t="s">
        <v>6337</v>
      </c>
      <c r="C8384" s="2" t="s">
        <v>733</v>
      </c>
      <c r="D8384" s="2" t="s">
        <v>41</v>
      </c>
      <c r="E8384" s="2" t="s">
        <v>17</v>
      </c>
      <c r="F8384" s="2" t="s">
        <v>18</v>
      </c>
      <c r="G8384" s="2" t="s">
        <v>175</v>
      </c>
      <c r="H8384" s="2" t="s">
        <v>734</v>
      </c>
      <c r="I8384" s="2">
        <v>755853</v>
      </c>
      <c r="J8384" s="2">
        <v>0</v>
      </c>
      <c r="K8384" s="2">
        <v>60382</v>
      </c>
      <c r="L8384" s="3">
        <v>46029</v>
      </c>
      <c r="M8384" s="3">
        <v>46631</v>
      </c>
      <c r="N8384" s="2" t="s">
        <v>281</v>
      </c>
    </row>
    <row r="8385" spans="2:14" x14ac:dyDescent="0.25">
      <c r="B8385" s="2" t="s">
        <v>6337</v>
      </c>
      <c r="C8385" s="2" t="s">
        <v>733</v>
      </c>
      <c r="D8385" s="2" t="s">
        <v>41</v>
      </c>
      <c r="E8385" s="2" t="s">
        <v>17</v>
      </c>
      <c r="F8385" s="2" t="s">
        <v>18</v>
      </c>
      <c r="G8385" s="2" t="s">
        <v>175</v>
      </c>
      <c r="H8385" s="2" t="s">
        <v>734</v>
      </c>
      <c r="I8385" s="2">
        <v>755853</v>
      </c>
      <c r="J8385" s="2">
        <v>0</v>
      </c>
      <c r="K8385" s="2">
        <v>60383</v>
      </c>
      <c r="L8385" s="3">
        <v>46029</v>
      </c>
      <c r="M8385" s="3">
        <v>46661</v>
      </c>
      <c r="N8385" s="2" t="s">
        <v>281</v>
      </c>
    </row>
    <row r="8386" spans="2:14" x14ac:dyDescent="0.25">
      <c r="B8386" s="2" t="s">
        <v>6337</v>
      </c>
      <c r="C8386" s="2" t="s">
        <v>733</v>
      </c>
      <c r="D8386" s="2" t="s">
        <v>41</v>
      </c>
      <c r="E8386" s="2" t="s">
        <v>17</v>
      </c>
      <c r="F8386" s="2" t="s">
        <v>18</v>
      </c>
      <c r="G8386" s="2" t="s">
        <v>175</v>
      </c>
      <c r="H8386" s="2" t="s">
        <v>734</v>
      </c>
      <c r="I8386" s="2">
        <v>755853</v>
      </c>
      <c r="J8386" s="2">
        <v>0</v>
      </c>
      <c r="K8386" s="2">
        <v>60397</v>
      </c>
      <c r="L8386" s="3">
        <v>46091</v>
      </c>
      <c r="M8386" s="3">
        <v>46661</v>
      </c>
      <c r="N8386" s="2" t="s">
        <v>281</v>
      </c>
    </row>
    <row r="8387" spans="2:14" x14ac:dyDescent="0.25">
      <c r="B8387" s="2" t="s">
        <v>6337</v>
      </c>
      <c r="C8387" s="2" t="s">
        <v>733</v>
      </c>
      <c r="D8387" s="2" t="s">
        <v>41</v>
      </c>
      <c r="E8387" s="2" t="s">
        <v>17</v>
      </c>
      <c r="F8387" s="2" t="s">
        <v>18</v>
      </c>
      <c r="G8387" s="2" t="s">
        <v>175</v>
      </c>
      <c r="H8387" s="2" t="s">
        <v>734</v>
      </c>
      <c r="I8387" s="2">
        <v>755853</v>
      </c>
      <c r="J8387" s="2">
        <v>0</v>
      </c>
      <c r="K8387" s="2">
        <v>60399</v>
      </c>
      <c r="L8387" s="3">
        <v>46091</v>
      </c>
      <c r="M8387" s="3">
        <v>46661</v>
      </c>
      <c r="N8387" s="2" t="s">
        <v>281</v>
      </c>
    </row>
    <row r="8388" spans="2:14" x14ac:dyDescent="0.25">
      <c r="B8388" s="2" t="s">
        <v>6337</v>
      </c>
      <c r="C8388" s="2" t="s">
        <v>733</v>
      </c>
      <c r="D8388" s="2" t="s">
        <v>41</v>
      </c>
      <c r="E8388" s="2" t="s">
        <v>17</v>
      </c>
      <c r="F8388" s="2" t="s">
        <v>18</v>
      </c>
      <c r="G8388" s="2" t="s">
        <v>175</v>
      </c>
      <c r="H8388" s="2" t="s">
        <v>734</v>
      </c>
      <c r="I8388" s="2">
        <v>755853</v>
      </c>
      <c r="J8388" s="2">
        <v>0</v>
      </c>
      <c r="K8388" s="2">
        <v>60411</v>
      </c>
      <c r="L8388" s="3">
        <v>46060</v>
      </c>
      <c r="M8388" s="3">
        <v>46692</v>
      </c>
      <c r="N8388" s="2" t="s">
        <v>281</v>
      </c>
    </row>
    <row r="8389" spans="2:14" x14ac:dyDescent="0.25">
      <c r="B8389" s="2" t="s">
        <v>6337</v>
      </c>
      <c r="C8389" s="2" t="s">
        <v>733</v>
      </c>
      <c r="D8389" s="2" t="s">
        <v>41</v>
      </c>
      <c r="E8389" s="2" t="s">
        <v>17</v>
      </c>
      <c r="F8389" s="2" t="s">
        <v>18</v>
      </c>
      <c r="G8389" s="2" t="s">
        <v>175</v>
      </c>
      <c r="H8389" s="2" t="s">
        <v>734</v>
      </c>
      <c r="I8389" s="2">
        <v>755853</v>
      </c>
      <c r="J8389" s="2">
        <v>0</v>
      </c>
      <c r="K8389" s="2">
        <v>60412</v>
      </c>
      <c r="L8389" s="3">
        <v>46066</v>
      </c>
      <c r="M8389" s="3">
        <v>46692</v>
      </c>
      <c r="N8389" s="2" t="s">
        <v>281</v>
      </c>
    </row>
    <row r="8390" spans="2:14" x14ac:dyDescent="0.25">
      <c r="B8390" s="2" t="s">
        <v>6337</v>
      </c>
      <c r="C8390" s="2" t="s">
        <v>733</v>
      </c>
      <c r="D8390" s="2" t="s">
        <v>41</v>
      </c>
      <c r="E8390" s="2" t="s">
        <v>17</v>
      </c>
      <c r="F8390" s="2" t="s">
        <v>18</v>
      </c>
      <c r="G8390" s="2" t="s">
        <v>175</v>
      </c>
      <c r="H8390" s="2" t="s">
        <v>734</v>
      </c>
      <c r="I8390" s="2">
        <v>755853</v>
      </c>
      <c r="J8390" s="2">
        <v>0</v>
      </c>
      <c r="K8390" s="2">
        <v>60413</v>
      </c>
      <c r="L8390" s="3">
        <v>46060</v>
      </c>
      <c r="M8390" s="3">
        <v>46692</v>
      </c>
      <c r="N8390" s="2" t="s">
        <v>281</v>
      </c>
    </row>
    <row r="8391" spans="2:14" x14ac:dyDescent="0.25">
      <c r="B8391" s="2" t="s">
        <v>6337</v>
      </c>
      <c r="C8391" s="2" t="s">
        <v>733</v>
      </c>
      <c r="D8391" s="2" t="s">
        <v>41</v>
      </c>
      <c r="E8391" s="2" t="s">
        <v>17</v>
      </c>
      <c r="F8391" s="2" t="s">
        <v>18</v>
      </c>
      <c r="G8391" s="2" t="s">
        <v>175</v>
      </c>
      <c r="H8391" s="2" t="s">
        <v>734</v>
      </c>
      <c r="I8391" s="2">
        <v>755853</v>
      </c>
      <c r="J8391" s="2">
        <v>0</v>
      </c>
      <c r="K8391" s="2">
        <v>60414</v>
      </c>
      <c r="L8391" s="3">
        <v>46060</v>
      </c>
      <c r="M8391" s="3">
        <v>46692</v>
      </c>
      <c r="N8391" s="2" t="s">
        <v>281</v>
      </c>
    </row>
    <row r="8392" spans="2:14" x14ac:dyDescent="0.25">
      <c r="B8392" s="2" t="s">
        <v>6337</v>
      </c>
      <c r="C8392" s="2" t="s">
        <v>733</v>
      </c>
      <c r="D8392" s="2" t="s">
        <v>41</v>
      </c>
      <c r="E8392" s="2" t="s">
        <v>17</v>
      </c>
      <c r="F8392" s="2" t="s">
        <v>18</v>
      </c>
      <c r="G8392" s="2" t="s">
        <v>175</v>
      </c>
      <c r="H8392" s="2" t="s">
        <v>734</v>
      </c>
      <c r="I8392" s="2">
        <v>755853</v>
      </c>
      <c r="J8392" s="2">
        <v>0</v>
      </c>
      <c r="K8392" s="2">
        <v>60414</v>
      </c>
      <c r="L8392" s="3">
        <v>46072</v>
      </c>
      <c r="M8392" s="3">
        <v>46722</v>
      </c>
      <c r="N8392" s="2" t="s">
        <v>281</v>
      </c>
    </row>
    <row r="8393" spans="2:14" x14ac:dyDescent="0.25">
      <c r="B8393" s="2" t="s">
        <v>6337</v>
      </c>
      <c r="C8393" s="2" t="s">
        <v>733</v>
      </c>
      <c r="D8393" s="2" t="s">
        <v>41</v>
      </c>
      <c r="E8393" s="2" t="s">
        <v>17</v>
      </c>
      <c r="F8393" s="2" t="s">
        <v>18</v>
      </c>
      <c r="G8393" s="2" t="s">
        <v>175</v>
      </c>
      <c r="H8393" s="2" t="s">
        <v>734</v>
      </c>
      <c r="I8393" s="2">
        <v>755853</v>
      </c>
      <c r="J8393" s="2">
        <v>0</v>
      </c>
      <c r="K8393" s="2">
        <v>60415</v>
      </c>
      <c r="L8393" s="3">
        <v>46060</v>
      </c>
      <c r="M8393" s="3">
        <v>46692</v>
      </c>
      <c r="N8393" s="2" t="s">
        <v>281</v>
      </c>
    </row>
    <row r="8394" spans="2:14" x14ac:dyDescent="0.25">
      <c r="B8394" s="2" t="s">
        <v>6337</v>
      </c>
      <c r="C8394" s="2" t="s">
        <v>733</v>
      </c>
      <c r="D8394" s="2" t="s">
        <v>41</v>
      </c>
      <c r="E8394" s="2" t="s">
        <v>17</v>
      </c>
      <c r="F8394" s="2" t="s">
        <v>18</v>
      </c>
      <c r="G8394" s="2" t="s">
        <v>175</v>
      </c>
      <c r="H8394" s="2" t="s">
        <v>734</v>
      </c>
      <c r="I8394" s="2">
        <v>755853</v>
      </c>
      <c r="J8394" s="2">
        <v>0</v>
      </c>
      <c r="K8394" s="2">
        <v>60416</v>
      </c>
      <c r="L8394" s="3">
        <v>46060</v>
      </c>
      <c r="M8394" s="3">
        <v>46692</v>
      </c>
      <c r="N8394" s="2" t="s">
        <v>281</v>
      </c>
    </row>
    <row r="8395" spans="2:14" x14ac:dyDescent="0.25">
      <c r="B8395" s="2" t="s">
        <v>6337</v>
      </c>
      <c r="C8395" s="2" t="s">
        <v>733</v>
      </c>
      <c r="D8395" s="2" t="s">
        <v>41</v>
      </c>
      <c r="E8395" s="2" t="s">
        <v>17</v>
      </c>
      <c r="F8395" s="2" t="s">
        <v>18</v>
      </c>
      <c r="G8395" s="2" t="s">
        <v>175</v>
      </c>
      <c r="H8395" s="2" t="s">
        <v>734</v>
      </c>
      <c r="I8395" s="2">
        <v>755853</v>
      </c>
      <c r="J8395" s="2">
        <v>0</v>
      </c>
      <c r="K8395" s="2">
        <v>60418</v>
      </c>
      <c r="L8395" s="3">
        <v>46072</v>
      </c>
      <c r="M8395" s="3">
        <v>46692</v>
      </c>
      <c r="N8395" s="2" t="s">
        <v>281</v>
      </c>
    </row>
    <row r="8396" spans="2:14" x14ac:dyDescent="0.25">
      <c r="B8396" s="2" t="s">
        <v>6337</v>
      </c>
      <c r="C8396" s="2" t="s">
        <v>733</v>
      </c>
      <c r="D8396" s="2" t="s">
        <v>41</v>
      </c>
      <c r="E8396" s="2" t="s">
        <v>17</v>
      </c>
      <c r="F8396" s="2" t="s">
        <v>18</v>
      </c>
      <c r="G8396" s="2" t="s">
        <v>175</v>
      </c>
      <c r="H8396" s="2" t="s">
        <v>734</v>
      </c>
      <c r="I8396" s="2">
        <v>755853</v>
      </c>
      <c r="J8396" s="2">
        <v>0</v>
      </c>
      <c r="K8396" s="2">
        <v>60419</v>
      </c>
      <c r="L8396" s="3">
        <v>46072</v>
      </c>
      <c r="M8396" s="3">
        <v>46692</v>
      </c>
      <c r="N8396" s="2" t="s">
        <v>281</v>
      </c>
    </row>
    <row r="8397" spans="2:14" x14ac:dyDescent="0.25">
      <c r="B8397" s="2" t="s">
        <v>6337</v>
      </c>
      <c r="C8397" s="2" t="s">
        <v>733</v>
      </c>
      <c r="D8397" s="2" t="s">
        <v>41</v>
      </c>
      <c r="E8397" s="2" t="s">
        <v>17</v>
      </c>
      <c r="F8397" s="2" t="s">
        <v>18</v>
      </c>
      <c r="G8397" s="2" t="s">
        <v>175</v>
      </c>
      <c r="H8397" s="2" t="s">
        <v>734</v>
      </c>
      <c r="I8397" s="2">
        <v>755853</v>
      </c>
      <c r="J8397" s="2">
        <v>0</v>
      </c>
      <c r="K8397" s="2">
        <v>60421</v>
      </c>
      <c r="L8397" s="3">
        <v>46091</v>
      </c>
      <c r="M8397" s="3">
        <v>46692</v>
      </c>
      <c r="N8397" s="2" t="s">
        <v>281</v>
      </c>
    </row>
    <row r="8398" spans="2:14" x14ac:dyDescent="0.25">
      <c r="B8398" s="2" t="s">
        <v>6337</v>
      </c>
      <c r="C8398" s="2" t="s">
        <v>733</v>
      </c>
      <c r="D8398" s="2" t="s">
        <v>41</v>
      </c>
      <c r="E8398" s="2" t="s">
        <v>17</v>
      </c>
      <c r="F8398" s="2" t="s">
        <v>18</v>
      </c>
      <c r="G8398" s="2" t="s">
        <v>175</v>
      </c>
      <c r="H8398" s="2" t="s">
        <v>734</v>
      </c>
      <c r="I8398" s="2">
        <v>755853</v>
      </c>
      <c r="J8398" s="2">
        <v>0</v>
      </c>
      <c r="K8398" s="2">
        <v>60425</v>
      </c>
      <c r="L8398" s="3">
        <v>46060</v>
      </c>
      <c r="M8398" s="3">
        <v>46722</v>
      </c>
      <c r="N8398" s="2" t="s">
        <v>281</v>
      </c>
    </row>
    <row r="8399" spans="2:14" x14ac:dyDescent="0.25">
      <c r="B8399" s="2" t="s">
        <v>6337</v>
      </c>
      <c r="C8399" s="2" t="s">
        <v>733</v>
      </c>
      <c r="D8399" s="2" t="s">
        <v>41</v>
      </c>
      <c r="E8399" s="2" t="s">
        <v>17</v>
      </c>
      <c r="F8399" s="2" t="s">
        <v>18</v>
      </c>
      <c r="G8399" s="2" t="s">
        <v>175</v>
      </c>
      <c r="H8399" s="2" t="s">
        <v>734</v>
      </c>
      <c r="I8399" s="2">
        <v>755853</v>
      </c>
      <c r="J8399" s="2">
        <v>0</v>
      </c>
      <c r="K8399" s="2">
        <v>60426</v>
      </c>
      <c r="L8399" s="3">
        <v>46072</v>
      </c>
      <c r="M8399" s="3">
        <v>46722</v>
      </c>
      <c r="N8399" s="2" t="s">
        <v>281</v>
      </c>
    </row>
    <row r="8400" spans="2:14" x14ac:dyDescent="0.25">
      <c r="B8400" s="2" t="s">
        <v>6337</v>
      </c>
      <c r="C8400" s="2" t="s">
        <v>733</v>
      </c>
      <c r="D8400" s="2" t="s">
        <v>41</v>
      </c>
      <c r="E8400" s="2" t="s">
        <v>17</v>
      </c>
      <c r="F8400" s="2" t="s">
        <v>18</v>
      </c>
      <c r="G8400" s="2" t="s">
        <v>175</v>
      </c>
      <c r="H8400" s="2" t="s">
        <v>734</v>
      </c>
      <c r="I8400" s="2">
        <v>755853</v>
      </c>
      <c r="J8400" s="2">
        <v>0</v>
      </c>
      <c r="K8400" s="2">
        <v>60427</v>
      </c>
      <c r="L8400" s="3">
        <v>46072</v>
      </c>
      <c r="M8400" s="3">
        <v>46722</v>
      </c>
      <c r="N8400" s="2" t="s">
        <v>281</v>
      </c>
    </row>
    <row r="8401" spans="2:14" x14ac:dyDescent="0.25">
      <c r="B8401" s="2" t="s">
        <v>6337</v>
      </c>
      <c r="C8401" s="2" t="s">
        <v>733</v>
      </c>
      <c r="D8401" s="2" t="s">
        <v>41</v>
      </c>
      <c r="E8401" s="2" t="s">
        <v>17</v>
      </c>
      <c r="F8401" s="2" t="s">
        <v>18</v>
      </c>
      <c r="G8401" s="2" t="s">
        <v>175</v>
      </c>
      <c r="H8401" s="2" t="s">
        <v>734</v>
      </c>
      <c r="I8401" s="2">
        <v>755853</v>
      </c>
      <c r="J8401" s="2">
        <v>0</v>
      </c>
      <c r="K8401" s="2">
        <v>60428</v>
      </c>
      <c r="L8401" s="3">
        <v>46091</v>
      </c>
      <c r="M8401" s="3">
        <v>46722</v>
      </c>
      <c r="N8401" s="2" t="s">
        <v>281</v>
      </c>
    </row>
    <row r="8402" spans="2:14" x14ac:dyDescent="0.25">
      <c r="B8402" s="2" t="s">
        <v>6337</v>
      </c>
      <c r="C8402" s="2" t="s">
        <v>733</v>
      </c>
      <c r="D8402" s="2" t="s">
        <v>41</v>
      </c>
      <c r="E8402" s="2" t="s">
        <v>17</v>
      </c>
      <c r="F8402" s="2" t="s">
        <v>18</v>
      </c>
      <c r="G8402" s="2" t="s">
        <v>175</v>
      </c>
      <c r="H8402" s="2" t="s">
        <v>734</v>
      </c>
      <c r="I8402" s="2">
        <v>755853</v>
      </c>
      <c r="J8402" s="2">
        <v>0</v>
      </c>
      <c r="K8402" s="2">
        <v>60429</v>
      </c>
      <c r="L8402" s="3">
        <v>46060</v>
      </c>
      <c r="M8402" s="3">
        <v>46722</v>
      </c>
      <c r="N8402" s="2" t="s">
        <v>281</v>
      </c>
    </row>
    <row r="8403" spans="2:14" x14ac:dyDescent="0.25">
      <c r="B8403" s="2" t="s">
        <v>6337</v>
      </c>
      <c r="C8403" s="2" t="s">
        <v>733</v>
      </c>
      <c r="D8403" s="2" t="s">
        <v>41</v>
      </c>
      <c r="E8403" s="2" t="s">
        <v>17</v>
      </c>
      <c r="F8403" s="2" t="s">
        <v>18</v>
      </c>
      <c r="G8403" s="2" t="s">
        <v>175</v>
      </c>
      <c r="H8403" s="2" t="s">
        <v>734</v>
      </c>
      <c r="I8403" s="2">
        <v>755853</v>
      </c>
      <c r="J8403" s="2">
        <v>0</v>
      </c>
      <c r="K8403" s="2">
        <v>60430</v>
      </c>
      <c r="L8403" s="3">
        <v>46060</v>
      </c>
      <c r="M8403" s="3">
        <v>46722</v>
      </c>
      <c r="N8403" s="2" t="s">
        <v>281</v>
      </c>
    </row>
    <row r="8404" spans="2:14" x14ac:dyDescent="0.25">
      <c r="B8404" s="2" t="s">
        <v>6337</v>
      </c>
      <c r="C8404" s="2" t="s">
        <v>733</v>
      </c>
      <c r="D8404" s="2" t="s">
        <v>41</v>
      </c>
      <c r="E8404" s="2" t="s">
        <v>17</v>
      </c>
      <c r="F8404" s="2" t="s">
        <v>18</v>
      </c>
      <c r="G8404" s="2" t="s">
        <v>175</v>
      </c>
      <c r="H8404" s="2" t="s">
        <v>734</v>
      </c>
      <c r="I8404" s="2">
        <v>755853</v>
      </c>
      <c r="J8404" s="2">
        <v>0</v>
      </c>
      <c r="K8404" s="2">
        <v>60431</v>
      </c>
      <c r="L8404" s="3">
        <v>46060</v>
      </c>
      <c r="M8404" s="3">
        <v>46722</v>
      </c>
      <c r="N8404" s="2" t="s">
        <v>281</v>
      </c>
    </row>
    <row r="8405" spans="2:14" x14ac:dyDescent="0.25">
      <c r="B8405" s="2" t="s">
        <v>6337</v>
      </c>
      <c r="C8405" s="2" t="s">
        <v>733</v>
      </c>
      <c r="D8405" s="2" t="s">
        <v>41</v>
      </c>
      <c r="E8405" s="2" t="s">
        <v>17</v>
      </c>
      <c r="F8405" s="2" t="s">
        <v>18</v>
      </c>
      <c r="G8405" s="2" t="s">
        <v>175</v>
      </c>
      <c r="H8405" s="2" t="s">
        <v>734</v>
      </c>
      <c r="I8405" s="2">
        <v>755853</v>
      </c>
      <c r="J8405" s="2">
        <v>0</v>
      </c>
      <c r="K8405" s="2">
        <v>60432</v>
      </c>
      <c r="L8405" s="3">
        <v>46072</v>
      </c>
      <c r="M8405" s="3">
        <v>46722</v>
      </c>
      <c r="N8405" s="2" t="s">
        <v>281</v>
      </c>
    </row>
    <row r="8406" spans="2:14" x14ac:dyDescent="0.25">
      <c r="B8406" s="2" t="s">
        <v>6337</v>
      </c>
      <c r="C8406" s="2" t="s">
        <v>733</v>
      </c>
      <c r="D8406" s="2" t="s">
        <v>41</v>
      </c>
      <c r="E8406" s="2" t="s">
        <v>17</v>
      </c>
      <c r="F8406" s="2" t="s">
        <v>18</v>
      </c>
      <c r="G8406" s="2" t="s">
        <v>175</v>
      </c>
      <c r="H8406" s="2" t="s">
        <v>734</v>
      </c>
      <c r="I8406" s="2">
        <v>755853</v>
      </c>
      <c r="J8406" s="2">
        <v>0</v>
      </c>
      <c r="K8406" s="2">
        <v>60433</v>
      </c>
      <c r="L8406" s="3">
        <v>46060</v>
      </c>
      <c r="M8406" s="3">
        <v>46722</v>
      </c>
      <c r="N8406" s="2" t="s">
        <v>281</v>
      </c>
    </row>
    <row r="8407" spans="2:14" x14ac:dyDescent="0.25">
      <c r="B8407" s="2" t="s">
        <v>6337</v>
      </c>
      <c r="C8407" s="2" t="s">
        <v>733</v>
      </c>
      <c r="D8407" s="2" t="s">
        <v>41</v>
      </c>
      <c r="E8407" s="2" t="s">
        <v>17</v>
      </c>
      <c r="F8407" s="2" t="s">
        <v>18</v>
      </c>
      <c r="G8407" s="2" t="s">
        <v>175</v>
      </c>
      <c r="H8407" s="2" t="s">
        <v>734</v>
      </c>
      <c r="I8407" s="2">
        <v>755853</v>
      </c>
      <c r="J8407" s="2">
        <v>200</v>
      </c>
      <c r="K8407" s="2">
        <v>60433</v>
      </c>
      <c r="L8407" s="3">
        <v>46079</v>
      </c>
      <c r="M8407" s="3">
        <v>46753</v>
      </c>
      <c r="N8407" s="2" t="s">
        <v>281</v>
      </c>
    </row>
    <row r="8408" spans="2:14" x14ac:dyDescent="0.25">
      <c r="B8408" s="2" t="s">
        <v>6337</v>
      </c>
      <c r="C8408" s="2" t="s">
        <v>733</v>
      </c>
      <c r="D8408" s="2" t="s">
        <v>41</v>
      </c>
      <c r="E8408" s="2" t="s">
        <v>17</v>
      </c>
      <c r="F8408" s="2" t="s">
        <v>18</v>
      </c>
      <c r="G8408" s="2" t="s">
        <v>175</v>
      </c>
      <c r="H8408" s="2" t="s">
        <v>734</v>
      </c>
      <c r="I8408" s="2">
        <v>755853</v>
      </c>
      <c r="J8408" s="2">
        <v>0</v>
      </c>
      <c r="K8408" s="2">
        <v>60434</v>
      </c>
      <c r="L8408" s="3">
        <v>46060</v>
      </c>
      <c r="M8408" s="3">
        <v>46722</v>
      </c>
      <c r="N8408" s="2" t="s">
        <v>281</v>
      </c>
    </row>
    <row r="8409" spans="2:14" x14ac:dyDescent="0.25">
      <c r="B8409" s="2" t="s">
        <v>6337</v>
      </c>
      <c r="C8409" s="2" t="s">
        <v>733</v>
      </c>
      <c r="D8409" s="2" t="s">
        <v>41</v>
      </c>
      <c r="E8409" s="2" t="s">
        <v>17</v>
      </c>
      <c r="F8409" s="2" t="s">
        <v>18</v>
      </c>
      <c r="G8409" s="2" t="s">
        <v>175</v>
      </c>
      <c r="H8409" s="2" t="s">
        <v>734</v>
      </c>
      <c r="I8409" s="2">
        <v>755853</v>
      </c>
      <c r="J8409" s="2">
        <v>400</v>
      </c>
      <c r="K8409" s="2">
        <v>60436</v>
      </c>
      <c r="L8409" s="3">
        <v>46079</v>
      </c>
      <c r="M8409" s="3">
        <v>46753</v>
      </c>
      <c r="N8409" s="2" t="s">
        <v>281</v>
      </c>
    </row>
    <row r="8410" spans="2:14" x14ac:dyDescent="0.25">
      <c r="B8410" s="2" t="s">
        <v>6337</v>
      </c>
      <c r="C8410" s="2" t="s">
        <v>733</v>
      </c>
      <c r="D8410" s="2" t="s">
        <v>41</v>
      </c>
      <c r="E8410" s="2" t="s">
        <v>17</v>
      </c>
      <c r="F8410" s="2" t="s">
        <v>18</v>
      </c>
      <c r="G8410" s="2" t="s">
        <v>175</v>
      </c>
      <c r="H8410" s="2" t="s">
        <v>734</v>
      </c>
      <c r="I8410" s="2">
        <v>755853</v>
      </c>
      <c r="J8410" s="2">
        <v>8400</v>
      </c>
      <c r="K8410" s="2">
        <v>60437</v>
      </c>
      <c r="L8410" s="3">
        <v>46079</v>
      </c>
      <c r="M8410" s="3">
        <v>46753</v>
      </c>
      <c r="N8410" s="2" t="s">
        <v>281</v>
      </c>
    </row>
    <row r="8411" spans="2:14" x14ac:dyDescent="0.25">
      <c r="B8411" s="2" t="s">
        <v>6337</v>
      </c>
      <c r="C8411" s="2" t="s">
        <v>733</v>
      </c>
      <c r="D8411" s="2" t="s">
        <v>41</v>
      </c>
      <c r="E8411" s="2" t="s">
        <v>17</v>
      </c>
      <c r="F8411" s="2" t="s">
        <v>18</v>
      </c>
      <c r="G8411" s="2" t="s">
        <v>175</v>
      </c>
      <c r="H8411" s="2" t="s">
        <v>734</v>
      </c>
      <c r="I8411" s="2">
        <v>755853</v>
      </c>
      <c r="J8411" s="2">
        <v>14400</v>
      </c>
      <c r="K8411" s="2">
        <v>60442</v>
      </c>
      <c r="L8411" s="3">
        <v>46079</v>
      </c>
      <c r="M8411" s="3">
        <v>46753</v>
      </c>
      <c r="N8411" s="2" t="s">
        <v>281</v>
      </c>
    </row>
    <row r="8412" spans="2:14" x14ac:dyDescent="0.25">
      <c r="B8412" s="2" t="s">
        <v>6337</v>
      </c>
      <c r="C8412" s="2" t="s">
        <v>733</v>
      </c>
      <c r="D8412" s="2" t="s">
        <v>41</v>
      </c>
      <c r="E8412" s="2" t="s">
        <v>17</v>
      </c>
      <c r="F8412" s="2" t="s">
        <v>18</v>
      </c>
      <c r="G8412" s="2" t="s">
        <v>175</v>
      </c>
      <c r="H8412" s="2" t="s">
        <v>734</v>
      </c>
      <c r="I8412" s="2">
        <v>755853</v>
      </c>
      <c r="J8412" s="2">
        <v>0</v>
      </c>
      <c r="K8412" s="2">
        <v>60443</v>
      </c>
      <c r="L8412" s="3">
        <v>46072</v>
      </c>
      <c r="M8412" s="3">
        <v>46753</v>
      </c>
      <c r="N8412" s="2" t="s">
        <v>281</v>
      </c>
    </row>
    <row r="8413" spans="2:14" x14ac:dyDescent="0.25">
      <c r="B8413" s="2" t="s">
        <v>6337</v>
      </c>
      <c r="C8413" s="2" t="s">
        <v>733</v>
      </c>
      <c r="D8413" s="2" t="s">
        <v>41</v>
      </c>
      <c r="E8413" s="2" t="s">
        <v>17</v>
      </c>
      <c r="F8413" s="2" t="s">
        <v>18</v>
      </c>
      <c r="G8413" s="2" t="s">
        <v>175</v>
      </c>
      <c r="H8413" s="2" t="s">
        <v>734</v>
      </c>
      <c r="I8413" s="2">
        <v>755853</v>
      </c>
      <c r="J8413" s="2">
        <v>0</v>
      </c>
      <c r="K8413" s="2">
        <v>60444</v>
      </c>
      <c r="L8413" s="3">
        <v>46072</v>
      </c>
      <c r="M8413" s="3">
        <v>46753</v>
      </c>
      <c r="N8413" s="2" t="s">
        <v>281</v>
      </c>
    </row>
    <row r="8414" spans="2:14" x14ac:dyDescent="0.25">
      <c r="B8414" s="2" t="s">
        <v>6337</v>
      </c>
      <c r="C8414" s="2" t="s">
        <v>733</v>
      </c>
      <c r="D8414" s="2" t="s">
        <v>41</v>
      </c>
      <c r="E8414" s="2" t="s">
        <v>17</v>
      </c>
      <c r="F8414" s="2" t="s">
        <v>18</v>
      </c>
      <c r="G8414" s="2" t="s">
        <v>175</v>
      </c>
      <c r="H8414" s="2" t="s">
        <v>734</v>
      </c>
      <c r="I8414" s="2">
        <v>755853</v>
      </c>
      <c r="J8414" s="2">
        <v>53</v>
      </c>
      <c r="K8414" s="2">
        <v>60445</v>
      </c>
      <c r="L8414" s="3">
        <v>46072</v>
      </c>
      <c r="M8414" s="3">
        <v>46753</v>
      </c>
      <c r="N8414" s="2" t="s">
        <v>281</v>
      </c>
    </row>
    <row r="8415" spans="2:14" x14ac:dyDescent="0.25">
      <c r="B8415" s="2" t="s">
        <v>6337</v>
      </c>
      <c r="C8415" s="2" t="s">
        <v>733</v>
      </c>
      <c r="D8415" s="2" t="s">
        <v>41</v>
      </c>
      <c r="E8415" s="2" t="s">
        <v>17</v>
      </c>
      <c r="F8415" s="2" t="s">
        <v>18</v>
      </c>
      <c r="G8415" s="2" t="s">
        <v>175</v>
      </c>
      <c r="H8415" s="2" t="s">
        <v>734</v>
      </c>
      <c r="I8415" s="2">
        <v>755853</v>
      </c>
      <c r="J8415" s="2">
        <v>2200</v>
      </c>
      <c r="K8415" s="2">
        <v>60450</v>
      </c>
      <c r="L8415" s="3">
        <v>46135</v>
      </c>
      <c r="M8415" s="3">
        <v>46753</v>
      </c>
      <c r="N8415" s="2" t="s">
        <v>281</v>
      </c>
    </row>
    <row r="8416" spans="2:14" x14ac:dyDescent="0.25">
      <c r="B8416" s="2" t="s">
        <v>6337</v>
      </c>
      <c r="C8416" s="2" t="s">
        <v>733</v>
      </c>
      <c r="D8416" s="2" t="s">
        <v>41</v>
      </c>
      <c r="E8416" s="2" t="s">
        <v>17</v>
      </c>
      <c r="F8416" s="2" t="s">
        <v>18</v>
      </c>
      <c r="G8416" s="2" t="s">
        <v>175</v>
      </c>
      <c r="H8416" s="2" t="s">
        <v>734</v>
      </c>
      <c r="I8416" s="2">
        <v>755853</v>
      </c>
      <c r="J8416" s="2">
        <v>6400</v>
      </c>
      <c r="K8416" s="2">
        <v>60453</v>
      </c>
      <c r="L8416" s="3">
        <v>46128</v>
      </c>
      <c r="M8416" s="3">
        <v>46784</v>
      </c>
      <c r="N8416" s="2" t="s">
        <v>281</v>
      </c>
    </row>
    <row r="8417" spans="2:14" x14ac:dyDescent="0.25">
      <c r="B8417" s="2" t="s">
        <v>6337</v>
      </c>
      <c r="C8417" s="2" t="s">
        <v>733</v>
      </c>
      <c r="D8417" s="2" t="s">
        <v>41</v>
      </c>
      <c r="E8417" s="2" t="s">
        <v>17</v>
      </c>
      <c r="F8417" s="2" t="s">
        <v>18</v>
      </c>
      <c r="G8417" s="2" t="s">
        <v>175</v>
      </c>
      <c r="H8417" s="2" t="s">
        <v>734</v>
      </c>
      <c r="I8417" s="2">
        <v>755853</v>
      </c>
      <c r="J8417" s="2">
        <v>6400</v>
      </c>
      <c r="K8417" s="2">
        <v>60454</v>
      </c>
      <c r="L8417" s="3">
        <v>46128</v>
      </c>
      <c r="M8417" s="3">
        <v>46784</v>
      </c>
      <c r="N8417" s="2" t="s">
        <v>281</v>
      </c>
    </row>
    <row r="8418" spans="2:14" x14ac:dyDescent="0.25">
      <c r="B8418" s="2" t="s">
        <v>6337</v>
      </c>
      <c r="C8418" s="2" t="s">
        <v>733</v>
      </c>
      <c r="D8418" s="2" t="s">
        <v>41</v>
      </c>
      <c r="E8418" s="2" t="s">
        <v>17</v>
      </c>
      <c r="F8418" s="2" t="s">
        <v>18</v>
      </c>
      <c r="G8418" s="2" t="s">
        <v>175</v>
      </c>
      <c r="H8418" s="2" t="s">
        <v>734</v>
      </c>
      <c r="I8418" s="2">
        <v>755853</v>
      </c>
      <c r="J8418" s="2">
        <v>6400</v>
      </c>
      <c r="K8418" s="2">
        <v>60455</v>
      </c>
      <c r="L8418" s="3">
        <v>46128</v>
      </c>
      <c r="M8418" s="3">
        <v>46784</v>
      </c>
      <c r="N8418" s="2" t="s">
        <v>281</v>
      </c>
    </row>
    <row r="8419" spans="2:14" x14ac:dyDescent="0.25">
      <c r="B8419" s="2" t="s">
        <v>6337</v>
      </c>
      <c r="C8419" s="2" t="s">
        <v>733</v>
      </c>
      <c r="D8419" s="2" t="s">
        <v>41</v>
      </c>
      <c r="E8419" s="2" t="s">
        <v>17</v>
      </c>
      <c r="F8419" s="2" t="s">
        <v>18</v>
      </c>
      <c r="G8419" s="2" t="s">
        <v>175</v>
      </c>
      <c r="H8419" s="2" t="s">
        <v>734</v>
      </c>
      <c r="I8419" s="2">
        <v>755853</v>
      </c>
      <c r="J8419" s="2">
        <v>21000</v>
      </c>
      <c r="K8419" s="2">
        <v>60456</v>
      </c>
      <c r="L8419" s="3">
        <v>46128</v>
      </c>
      <c r="M8419" s="3">
        <v>46784</v>
      </c>
      <c r="N8419" s="2" t="s">
        <v>281</v>
      </c>
    </row>
    <row r="8420" spans="2:14" x14ac:dyDescent="0.25">
      <c r="B8420" s="2" t="s">
        <v>6337</v>
      </c>
      <c r="C8420" s="2" t="s">
        <v>733</v>
      </c>
      <c r="D8420" s="2" t="s">
        <v>41</v>
      </c>
      <c r="E8420" s="2" t="s">
        <v>17</v>
      </c>
      <c r="F8420" s="2" t="s">
        <v>18</v>
      </c>
      <c r="G8420" s="2" t="s">
        <v>175</v>
      </c>
      <c r="H8420" s="2" t="s">
        <v>734</v>
      </c>
      <c r="I8420" s="2">
        <v>755853</v>
      </c>
      <c r="J8420" s="2">
        <v>14600</v>
      </c>
      <c r="K8420" s="2">
        <v>60457</v>
      </c>
      <c r="L8420" s="3">
        <v>46135</v>
      </c>
      <c r="M8420" s="3">
        <v>46784</v>
      </c>
      <c r="N8420" s="2" t="s">
        <v>281</v>
      </c>
    </row>
    <row r="8421" spans="2:14" x14ac:dyDescent="0.25">
      <c r="B8421" s="2" t="s">
        <v>6337</v>
      </c>
      <c r="C8421" s="2" t="s">
        <v>733</v>
      </c>
      <c r="D8421" s="2" t="s">
        <v>41</v>
      </c>
      <c r="E8421" s="2" t="s">
        <v>17</v>
      </c>
      <c r="F8421" s="2" t="s">
        <v>18</v>
      </c>
      <c r="G8421" s="2" t="s">
        <v>175</v>
      </c>
      <c r="H8421" s="2" t="s">
        <v>734</v>
      </c>
      <c r="I8421" s="2">
        <v>755853</v>
      </c>
      <c r="J8421" s="2">
        <v>6400</v>
      </c>
      <c r="K8421" s="2">
        <v>60458</v>
      </c>
      <c r="L8421" s="3">
        <v>46128</v>
      </c>
      <c r="M8421" s="3">
        <v>46784</v>
      </c>
      <c r="N8421" s="2" t="s">
        <v>281</v>
      </c>
    </row>
    <row r="8422" spans="2:14" x14ac:dyDescent="0.25">
      <c r="B8422" s="2" t="s">
        <v>6337</v>
      </c>
      <c r="C8422" s="2" t="s">
        <v>733</v>
      </c>
      <c r="D8422" s="2" t="s">
        <v>41</v>
      </c>
      <c r="E8422" s="2" t="s">
        <v>17</v>
      </c>
      <c r="F8422" s="2" t="s">
        <v>18</v>
      </c>
      <c r="G8422" s="2" t="s">
        <v>175</v>
      </c>
      <c r="H8422" s="2" t="s">
        <v>734</v>
      </c>
      <c r="I8422" s="2">
        <v>755853</v>
      </c>
      <c r="J8422" s="2">
        <v>16400</v>
      </c>
      <c r="K8422" s="2">
        <v>60459</v>
      </c>
      <c r="L8422" s="3">
        <v>46126</v>
      </c>
      <c r="M8422" s="3">
        <v>46784</v>
      </c>
      <c r="N8422" s="2" t="s">
        <v>281</v>
      </c>
    </row>
    <row r="8423" spans="2:14" x14ac:dyDescent="0.25">
      <c r="B8423" s="2" t="s">
        <v>6337</v>
      </c>
      <c r="C8423" s="2" t="s">
        <v>733</v>
      </c>
      <c r="D8423" s="2" t="s">
        <v>41</v>
      </c>
      <c r="E8423" s="2" t="s">
        <v>17</v>
      </c>
      <c r="F8423" s="2" t="s">
        <v>18</v>
      </c>
      <c r="G8423" s="2" t="s">
        <v>175</v>
      </c>
      <c r="H8423" s="2" t="s">
        <v>734</v>
      </c>
      <c r="I8423" s="2">
        <v>755853</v>
      </c>
      <c r="J8423" s="2">
        <v>16400</v>
      </c>
      <c r="K8423" s="2">
        <v>60460</v>
      </c>
      <c r="L8423" s="3">
        <v>46126</v>
      </c>
      <c r="M8423" s="3">
        <v>46784</v>
      </c>
      <c r="N8423" s="2" t="s">
        <v>281</v>
      </c>
    </row>
    <row r="8424" spans="2:14" x14ac:dyDescent="0.25">
      <c r="B8424" s="2" t="s">
        <v>6337</v>
      </c>
      <c r="C8424" s="2" t="s">
        <v>733</v>
      </c>
      <c r="D8424" s="2" t="s">
        <v>41</v>
      </c>
      <c r="E8424" s="2" t="s">
        <v>17</v>
      </c>
      <c r="F8424" s="2" t="s">
        <v>18</v>
      </c>
      <c r="G8424" s="2" t="s">
        <v>175</v>
      </c>
      <c r="H8424" s="2" t="s">
        <v>734</v>
      </c>
      <c r="I8424" s="2">
        <v>755853</v>
      </c>
      <c r="J8424" s="2">
        <v>62400</v>
      </c>
      <c r="K8424" s="2">
        <v>60461</v>
      </c>
      <c r="L8424" s="3">
        <v>46126</v>
      </c>
      <c r="M8424" s="3">
        <v>46784</v>
      </c>
      <c r="N8424" s="2" t="s">
        <v>281</v>
      </c>
    </row>
    <row r="8425" spans="2:14" x14ac:dyDescent="0.25">
      <c r="B8425" s="2" t="s">
        <v>6337</v>
      </c>
      <c r="C8425" s="2" t="s">
        <v>733</v>
      </c>
      <c r="D8425" s="2" t="s">
        <v>41</v>
      </c>
      <c r="E8425" s="2" t="s">
        <v>17</v>
      </c>
      <c r="F8425" s="2" t="s">
        <v>18</v>
      </c>
      <c r="G8425" s="2" t="s">
        <v>175</v>
      </c>
      <c r="H8425" s="2" t="s">
        <v>734</v>
      </c>
      <c r="I8425" s="2">
        <v>755853</v>
      </c>
      <c r="J8425" s="2">
        <v>15000</v>
      </c>
      <c r="K8425" s="2">
        <v>60462</v>
      </c>
      <c r="L8425" s="3">
        <v>46126</v>
      </c>
      <c r="M8425" s="3">
        <v>46784</v>
      </c>
      <c r="N8425" s="2" t="s">
        <v>281</v>
      </c>
    </row>
    <row r="8426" spans="2:14" x14ac:dyDescent="0.25">
      <c r="B8426" s="2" t="s">
        <v>6337</v>
      </c>
      <c r="C8426" s="2" t="s">
        <v>733</v>
      </c>
      <c r="D8426" s="2" t="s">
        <v>41</v>
      </c>
      <c r="E8426" s="2" t="s">
        <v>17</v>
      </c>
      <c r="F8426" s="2" t="s">
        <v>18</v>
      </c>
      <c r="G8426" s="2" t="s">
        <v>175</v>
      </c>
      <c r="H8426" s="2" t="s">
        <v>734</v>
      </c>
      <c r="I8426" s="2">
        <v>755853</v>
      </c>
      <c r="J8426" s="2">
        <v>14600</v>
      </c>
      <c r="K8426" s="2">
        <v>60463</v>
      </c>
      <c r="L8426" s="3">
        <v>46135</v>
      </c>
      <c r="M8426" s="3">
        <v>46784</v>
      </c>
      <c r="N8426" s="2" t="s">
        <v>281</v>
      </c>
    </row>
    <row r="8427" spans="2:14" x14ac:dyDescent="0.25">
      <c r="B8427" s="2" t="s">
        <v>6337</v>
      </c>
      <c r="C8427" s="2" t="s">
        <v>733</v>
      </c>
      <c r="D8427" s="2" t="s">
        <v>41</v>
      </c>
      <c r="E8427" s="2" t="s">
        <v>17</v>
      </c>
      <c r="F8427" s="2" t="s">
        <v>18</v>
      </c>
      <c r="G8427" s="2" t="s">
        <v>175</v>
      </c>
      <c r="H8427" s="2" t="s">
        <v>734</v>
      </c>
      <c r="I8427" s="2">
        <v>755853</v>
      </c>
      <c r="J8427" s="2">
        <v>14600</v>
      </c>
      <c r="K8427" s="2">
        <v>60464</v>
      </c>
      <c r="L8427" s="3">
        <v>46135</v>
      </c>
      <c r="M8427" s="3">
        <v>46784</v>
      </c>
      <c r="N8427" s="2" t="s">
        <v>281</v>
      </c>
    </row>
    <row r="8428" spans="2:14" x14ac:dyDescent="0.25">
      <c r="B8428" s="2" t="s">
        <v>6337</v>
      </c>
      <c r="C8428" s="2" t="s">
        <v>733</v>
      </c>
      <c r="D8428" s="2" t="s">
        <v>41</v>
      </c>
      <c r="E8428" s="2" t="s">
        <v>17</v>
      </c>
      <c r="F8428" s="2" t="s">
        <v>18</v>
      </c>
      <c r="G8428" s="2" t="s">
        <v>175</v>
      </c>
      <c r="H8428" s="2" t="s">
        <v>734</v>
      </c>
      <c r="I8428" s="2">
        <v>755853</v>
      </c>
      <c r="J8428" s="2">
        <v>21000</v>
      </c>
      <c r="K8428" s="2">
        <v>60465</v>
      </c>
      <c r="L8428" s="3">
        <v>46128</v>
      </c>
      <c r="M8428" s="3">
        <v>46784</v>
      </c>
      <c r="N8428" s="2" t="s">
        <v>281</v>
      </c>
    </row>
    <row r="8429" spans="2:14" x14ac:dyDescent="0.25">
      <c r="B8429" s="2" t="s">
        <v>6337</v>
      </c>
      <c r="C8429" s="2" t="s">
        <v>733</v>
      </c>
      <c r="D8429" s="2" t="s">
        <v>41</v>
      </c>
      <c r="E8429" s="2" t="s">
        <v>17</v>
      </c>
      <c r="F8429" s="2" t="s">
        <v>18</v>
      </c>
      <c r="G8429" s="2" t="s">
        <v>175</v>
      </c>
      <c r="H8429" s="2" t="s">
        <v>734</v>
      </c>
      <c r="I8429" s="2">
        <v>755853</v>
      </c>
      <c r="J8429" s="2">
        <v>14000</v>
      </c>
      <c r="K8429" s="2">
        <v>60466</v>
      </c>
      <c r="L8429" s="3">
        <v>46128</v>
      </c>
      <c r="M8429" s="3">
        <v>46784</v>
      </c>
      <c r="N8429" s="2" t="s">
        <v>281</v>
      </c>
    </row>
    <row r="8430" spans="2:14" x14ac:dyDescent="0.25">
      <c r="B8430" s="2" t="s">
        <v>6337</v>
      </c>
      <c r="C8430" s="2" t="s">
        <v>733</v>
      </c>
      <c r="D8430" s="2" t="s">
        <v>41</v>
      </c>
      <c r="E8430" s="2" t="s">
        <v>17</v>
      </c>
      <c r="F8430" s="2" t="s">
        <v>18</v>
      </c>
      <c r="G8430" s="2" t="s">
        <v>175</v>
      </c>
      <c r="H8430" s="2" t="s">
        <v>734</v>
      </c>
      <c r="I8430" s="2">
        <v>755853</v>
      </c>
      <c r="J8430" s="2">
        <v>6400</v>
      </c>
      <c r="K8430" s="2">
        <v>60467</v>
      </c>
      <c r="L8430" s="3">
        <v>46128</v>
      </c>
      <c r="M8430" s="3">
        <v>46784</v>
      </c>
      <c r="N8430" s="2" t="s">
        <v>281</v>
      </c>
    </row>
    <row r="8431" spans="2:14" x14ac:dyDescent="0.25">
      <c r="B8431" s="2" t="s">
        <v>6337</v>
      </c>
      <c r="C8431" s="2" t="s">
        <v>733</v>
      </c>
      <c r="D8431" s="2" t="s">
        <v>41</v>
      </c>
      <c r="E8431" s="2" t="s">
        <v>17</v>
      </c>
      <c r="F8431" s="2" t="s">
        <v>18</v>
      </c>
      <c r="G8431" s="2" t="s">
        <v>175</v>
      </c>
      <c r="H8431" s="2" t="s">
        <v>734</v>
      </c>
      <c r="I8431" s="2">
        <v>755853</v>
      </c>
      <c r="J8431" s="2">
        <v>6400</v>
      </c>
      <c r="K8431" s="2">
        <v>60468</v>
      </c>
      <c r="L8431" s="3">
        <v>46128</v>
      </c>
      <c r="M8431" s="3">
        <v>46784</v>
      </c>
      <c r="N8431" s="2" t="s">
        <v>281</v>
      </c>
    </row>
    <row r="8432" spans="2:14" x14ac:dyDescent="0.25">
      <c r="B8432" s="2" t="s">
        <v>6337</v>
      </c>
      <c r="C8432" s="2" t="s">
        <v>733</v>
      </c>
      <c r="D8432" s="2" t="s">
        <v>41</v>
      </c>
      <c r="E8432" s="2" t="s">
        <v>17</v>
      </c>
      <c r="F8432" s="2" t="s">
        <v>18</v>
      </c>
      <c r="G8432" s="2" t="s">
        <v>175</v>
      </c>
      <c r="H8432" s="2" t="s">
        <v>734</v>
      </c>
      <c r="I8432" s="2">
        <v>755853</v>
      </c>
      <c r="J8432" s="2">
        <v>14000</v>
      </c>
      <c r="K8432" s="2">
        <v>60470</v>
      </c>
      <c r="L8432" s="3">
        <v>46125</v>
      </c>
      <c r="M8432" s="3">
        <v>46813</v>
      </c>
      <c r="N8432" s="2" t="s">
        <v>281</v>
      </c>
    </row>
    <row r="8433" spans="2:14" x14ac:dyDescent="0.25">
      <c r="B8433" s="2" t="s">
        <v>6337</v>
      </c>
      <c r="C8433" s="2" t="s">
        <v>733</v>
      </c>
      <c r="D8433" s="2" t="s">
        <v>41</v>
      </c>
      <c r="E8433" s="2" t="s">
        <v>17</v>
      </c>
      <c r="F8433" s="2" t="s">
        <v>18</v>
      </c>
      <c r="G8433" s="2" t="s">
        <v>175</v>
      </c>
      <c r="H8433" s="2" t="s">
        <v>734</v>
      </c>
      <c r="I8433" s="2">
        <v>755853</v>
      </c>
      <c r="J8433" s="2">
        <v>7200</v>
      </c>
      <c r="K8433" s="2">
        <v>60471</v>
      </c>
      <c r="L8433" s="3">
        <v>46176</v>
      </c>
      <c r="M8433" s="3">
        <v>46813</v>
      </c>
      <c r="N8433" s="2" t="s">
        <v>281</v>
      </c>
    </row>
    <row r="8434" spans="2:14" x14ac:dyDescent="0.25">
      <c r="B8434" s="2" t="s">
        <v>6337</v>
      </c>
      <c r="C8434" s="2" t="s">
        <v>733</v>
      </c>
      <c r="D8434" s="2" t="s">
        <v>41</v>
      </c>
      <c r="E8434" s="2" t="s">
        <v>17</v>
      </c>
      <c r="F8434" s="2" t="s">
        <v>18</v>
      </c>
      <c r="G8434" s="2" t="s">
        <v>175</v>
      </c>
      <c r="H8434" s="2" t="s">
        <v>734</v>
      </c>
      <c r="I8434" s="2">
        <v>755853</v>
      </c>
      <c r="J8434" s="2">
        <v>13000</v>
      </c>
      <c r="K8434" s="2">
        <v>60473</v>
      </c>
      <c r="L8434" s="3">
        <v>46120</v>
      </c>
      <c r="M8434" s="3">
        <v>46813</v>
      </c>
      <c r="N8434" s="2" t="s">
        <v>281</v>
      </c>
    </row>
    <row r="8435" spans="2:14" x14ac:dyDescent="0.25">
      <c r="B8435" s="2" t="s">
        <v>6337</v>
      </c>
      <c r="C8435" s="2" t="s">
        <v>733</v>
      </c>
      <c r="D8435" s="2" t="s">
        <v>41</v>
      </c>
      <c r="E8435" s="2" t="s">
        <v>17</v>
      </c>
      <c r="F8435" s="2" t="s">
        <v>18</v>
      </c>
      <c r="G8435" s="2" t="s">
        <v>175</v>
      </c>
      <c r="H8435" s="2" t="s">
        <v>734</v>
      </c>
      <c r="I8435" s="2">
        <v>755853</v>
      </c>
      <c r="J8435" s="2">
        <v>21600</v>
      </c>
      <c r="K8435" s="2">
        <v>60474</v>
      </c>
      <c r="L8435" s="3">
        <v>46120</v>
      </c>
      <c r="M8435" s="3">
        <v>46813</v>
      </c>
      <c r="N8435" s="2" t="s">
        <v>281</v>
      </c>
    </row>
    <row r="8436" spans="2:14" x14ac:dyDescent="0.25">
      <c r="B8436" s="2" t="s">
        <v>6337</v>
      </c>
      <c r="C8436" s="2" t="s">
        <v>733</v>
      </c>
      <c r="D8436" s="2" t="s">
        <v>41</v>
      </c>
      <c r="E8436" s="2" t="s">
        <v>17</v>
      </c>
      <c r="F8436" s="2" t="s">
        <v>18</v>
      </c>
      <c r="G8436" s="2" t="s">
        <v>175</v>
      </c>
      <c r="H8436" s="2" t="s">
        <v>734</v>
      </c>
      <c r="I8436" s="2">
        <v>755853</v>
      </c>
      <c r="J8436" s="2">
        <v>44800</v>
      </c>
      <c r="K8436" s="2">
        <v>60475</v>
      </c>
      <c r="L8436" s="3">
        <v>46120</v>
      </c>
      <c r="M8436" s="3">
        <v>46813</v>
      </c>
      <c r="N8436" s="2" t="s">
        <v>281</v>
      </c>
    </row>
    <row r="8437" spans="2:14" x14ac:dyDescent="0.25">
      <c r="B8437" s="2" t="s">
        <v>6337</v>
      </c>
      <c r="C8437" s="2" t="s">
        <v>733</v>
      </c>
      <c r="D8437" s="2" t="s">
        <v>41</v>
      </c>
      <c r="E8437" s="2" t="s">
        <v>17</v>
      </c>
      <c r="F8437" s="2" t="s">
        <v>18</v>
      </c>
      <c r="G8437" s="2" t="s">
        <v>175</v>
      </c>
      <c r="H8437" s="2" t="s">
        <v>734</v>
      </c>
      <c r="I8437" s="2">
        <v>755853</v>
      </c>
      <c r="J8437" s="2">
        <v>27400</v>
      </c>
      <c r="K8437" s="2">
        <v>60476</v>
      </c>
      <c r="L8437" s="3">
        <v>46120</v>
      </c>
      <c r="M8437" s="3">
        <v>46813</v>
      </c>
      <c r="N8437" s="2" t="s">
        <v>281</v>
      </c>
    </row>
    <row r="8438" spans="2:14" x14ac:dyDescent="0.25">
      <c r="B8438" s="2" t="s">
        <v>6337</v>
      </c>
      <c r="C8438" s="2" t="s">
        <v>733</v>
      </c>
      <c r="D8438" s="2" t="s">
        <v>41</v>
      </c>
      <c r="E8438" s="2" t="s">
        <v>17</v>
      </c>
      <c r="F8438" s="2" t="s">
        <v>18</v>
      </c>
      <c r="G8438" s="2" t="s">
        <v>175</v>
      </c>
      <c r="H8438" s="2" t="s">
        <v>734</v>
      </c>
      <c r="I8438" s="2">
        <v>755853</v>
      </c>
      <c r="J8438" s="2">
        <v>20200</v>
      </c>
      <c r="K8438" s="2">
        <v>60477</v>
      </c>
      <c r="L8438" s="3">
        <v>46120</v>
      </c>
      <c r="M8438" s="3">
        <v>46813</v>
      </c>
      <c r="N8438" s="2" t="s">
        <v>281</v>
      </c>
    </row>
    <row r="8439" spans="2:14" x14ac:dyDescent="0.25">
      <c r="B8439" s="2" t="s">
        <v>6337</v>
      </c>
      <c r="C8439" s="2" t="s">
        <v>733</v>
      </c>
      <c r="D8439" s="2" t="s">
        <v>41</v>
      </c>
      <c r="E8439" s="2" t="s">
        <v>17</v>
      </c>
      <c r="F8439" s="2" t="s">
        <v>18</v>
      </c>
      <c r="G8439" s="2" t="s">
        <v>175</v>
      </c>
      <c r="H8439" s="2" t="s">
        <v>734</v>
      </c>
      <c r="I8439" s="2">
        <v>755853</v>
      </c>
      <c r="J8439" s="2">
        <v>7200</v>
      </c>
      <c r="K8439" s="2">
        <v>60480</v>
      </c>
      <c r="L8439" s="3">
        <v>46125</v>
      </c>
      <c r="M8439" s="3">
        <v>46813</v>
      </c>
      <c r="N8439" s="2" t="s">
        <v>281</v>
      </c>
    </row>
    <row r="8440" spans="2:14" x14ac:dyDescent="0.25">
      <c r="B8440" s="2" t="s">
        <v>6337</v>
      </c>
      <c r="C8440" s="2" t="s">
        <v>733</v>
      </c>
      <c r="D8440" s="2" t="s">
        <v>41</v>
      </c>
      <c r="E8440" s="2" t="s">
        <v>17</v>
      </c>
      <c r="F8440" s="2" t="s">
        <v>18</v>
      </c>
      <c r="G8440" s="2" t="s">
        <v>175</v>
      </c>
      <c r="H8440" s="2" t="s">
        <v>734</v>
      </c>
      <c r="I8440" s="2">
        <v>755853</v>
      </c>
      <c r="J8440" s="2">
        <v>7200</v>
      </c>
      <c r="K8440" s="2">
        <v>60481</v>
      </c>
      <c r="L8440" s="3">
        <v>46120</v>
      </c>
      <c r="M8440" s="3">
        <v>46813</v>
      </c>
      <c r="N8440" s="2" t="s">
        <v>281</v>
      </c>
    </row>
    <row r="8441" spans="2:14" x14ac:dyDescent="0.25">
      <c r="B8441" s="2" t="s">
        <v>6337</v>
      </c>
      <c r="C8441" s="2" t="s">
        <v>733</v>
      </c>
      <c r="D8441" s="2" t="s">
        <v>41</v>
      </c>
      <c r="E8441" s="2" t="s">
        <v>17</v>
      </c>
      <c r="F8441" s="2" t="s">
        <v>18</v>
      </c>
      <c r="G8441" s="2" t="s">
        <v>175</v>
      </c>
      <c r="H8441" s="2" t="s">
        <v>734</v>
      </c>
      <c r="I8441" s="2">
        <v>755853</v>
      </c>
      <c r="J8441" s="2">
        <v>4800</v>
      </c>
      <c r="K8441" s="2">
        <v>60482</v>
      </c>
      <c r="L8441" s="3">
        <v>46120</v>
      </c>
      <c r="M8441" s="3">
        <v>46813</v>
      </c>
      <c r="N8441" s="2" t="s">
        <v>281</v>
      </c>
    </row>
    <row r="8442" spans="2:14" x14ac:dyDescent="0.25">
      <c r="B8442" s="2" t="s">
        <v>6337</v>
      </c>
      <c r="C8442" s="2" t="s">
        <v>733</v>
      </c>
      <c r="D8442" s="2" t="s">
        <v>41</v>
      </c>
      <c r="E8442" s="2" t="s">
        <v>17</v>
      </c>
      <c r="F8442" s="2" t="s">
        <v>18</v>
      </c>
      <c r="G8442" s="2" t="s">
        <v>175</v>
      </c>
      <c r="H8442" s="2" t="s">
        <v>734</v>
      </c>
      <c r="I8442" s="2">
        <v>755853</v>
      </c>
      <c r="J8442" s="2">
        <v>21600</v>
      </c>
      <c r="K8442" s="2">
        <v>60483</v>
      </c>
      <c r="L8442" s="3">
        <v>46125</v>
      </c>
      <c r="M8442" s="3">
        <v>46813</v>
      </c>
      <c r="N8442" s="2" t="s">
        <v>281</v>
      </c>
    </row>
    <row r="8443" spans="2:14" x14ac:dyDescent="0.25">
      <c r="B8443" s="2" t="s">
        <v>6337</v>
      </c>
      <c r="C8443" s="2" t="s">
        <v>733</v>
      </c>
      <c r="D8443" s="2" t="s">
        <v>41</v>
      </c>
      <c r="E8443" s="2" t="s">
        <v>17</v>
      </c>
      <c r="F8443" s="2" t="s">
        <v>18</v>
      </c>
      <c r="G8443" s="2" t="s">
        <v>175</v>
      </c>
      <c r="H8443" s="2" t="s">
        <v>734</v>
      </c>
      <c r="I8443" s="2">
        <v>755853</v>
      </c>
      <c r="J8443" s="2">
        <v>14400</v>
      </c>
      <c r="K8443" s="2">
        <v>60484</v>
      </c>
      <c r="L8443" s="3">
        <v>46176</v>
      </c>
      <c r="M8443" s="3">
        <v>46813</v>
      </c>
      <c r="N8443" s="2" t="s">
        <v>281</v>
      </c>
    </row>
    <row r="8444" spans="2:14" x14ac:dyDescent="0.25">
      <c r="B8444" s="2" t="s">
        <v>6337</v>
      </c>
      <c r="C8444" s="2" t="s">
        <v>733</v>
      </c>
      <c r="D8444" s="2" t="s">
        <v>41</v>
      </c>
      <c r="E8444" s="2" t="s">
        <v>17</v>
      </c>
      <c r="F8444" s="2" t="s">
        <v>18</v>
      </c>
      <c r="G8444" s="2" t="s">
        <v>175</v>
      </c>
      <c r="H8444" s="2" t="s">
        <v>734</v>
      </c>
      <c r="I8444" s="2">
        <v>755853</v>
      </c>
      <c r="J8444" s="2">
        <v>21600</v>
      </c>
      <c r="K8444" s="2">
        <v>60485</v>
      </c>
      <c r="L8444" s="3">
        <v>46176</v>
      </c>
      <c r="M8444" s="3">
        <v>46813</v>
      </c>
      <c r="N8444" s="2" t="s">
        <v>281</v>
      </c>
    </row>
    <row r="8445" spans="2:14" x14ac:dyDescent="0.25">
      <c r="B8445" s="2" t="s">
        <v>6337</v>
      </c>
      <c r="C8445" s="2" t="s">
        <v>733</v>
      </c>
      <c r="D8445" s="2" t="s">
        <v>41</v>
      </c>
      <c r="E8445" s="2" t="s">
        <v>17</v>
      </c>
      <c r="F8445" s="2" t="s">
        <v>18</v>
      </c>
      <c r="G8445" s="2" t="s">
        <v>175</v>
      </c>
      <c r="H8445" s="2" t="s">
        <v>734</v>
      </c>
      <c r="I8445" s="2">
        <v>755853</v>
      </c>
      <c r="J8445" s="2">
        <v>7200</v>
      </c>
      <c r="K8445" s="2">
        <v>60486</v>
      </c>
      <c r="L8445" s="3">
        <v>46176</v>
      </c>
      <c r="M8445" s="3">
        <v>46813</v>
      </c>
      <c r="N8445" s="2" t="s">
        <v>281</v>
      </c>
    </row>
    <row r="8446" spans="2:14" x14ac:dyDescent="0.25">
      <c r="B8446" s="2" t="s">
        <v>6337</v>
      </c>
      <c r="C8446" s="2" t="s">
        <v>733</v>
      </c>
      <c r="D8446" s="2" t="s">
        <v>41</v>
      </c>
      <c r="E8446" s="2" t="s">
        <v>17</v>
      </c>
      <c r="F8446" s="2" t="s">
        <v>18</v>
      </c>
      <c r="G8446" s="2" t="s">
        <v>175</v>
      </c>
      <c r="H8446" s="2" t="s">
        <v>734</v>
      </c>
      <c r="I8446" s="2">
        <v>755853</v>
      </c>
      <c r="J8446" s="2">
        <v>3000</v>
      </c>
      <c r="K8446" s="2">
        <v>60487</v>
      </c>
      <c r="L8446" s="3">
        <v>46176</v>
      </c>
      <c r="M8446" s="3">
        <v>46813</v>
      </c>
      <c r="N8446" s="2" t="s">
        <v>281</v>
      </c>
    </row>
    <row r="8447" spans="2:14" x14ac:dyDescent="0.25">
      <c r="B8447" s="2" t="s">
        <v>6337</v>
      </c>
      <c r="C8447" s="2" t="s">
        <v>733</v>
      </c>
      <c r="D8447" s="2" t="s">
        <v>41</v>
      </c>
      <c r="E8447" s="2" t="s">
        <v>17</v>
      </c>
      <c r="F8447" s="2" t="s">
        <v>18</v>
      </c>
      <c r="G8447" s="2" t="s">
        <v>175</v>
      </c>
      <c r="H8447" s="2" t="s">
        <v>734</v>
      </c>
      <c r="I8447" s="2">
        <v>755853</v>
      </c>
      <c r="J8447" s="2">
        <v>21600</v>
      </c>
      <c r="K8447" s="2">
        <v>60488</v>
      </c>
      <c r="L8447" s="3">
        <v>46125</v>
      </c>
      <c r="M8447" s="3">
        <v>46813</v>
      </c>
      <c r="N8447" s="2" t="s">
        <v>281</v>
      </c>
    </row>
    <row r="8448" spans="2:14" x14ac:dyDescent="0.25">
      <c r="B8448" s="2" t="s">
        <v>6337</v>
      </c>
      <c r="C8448" s="2" t="s">
        <v>733</v>
      </c>
      <c r="D8448" s="2" t="s">
        <v>41</v>
      </c>
      <c r="E8448" s="2" t="s">
        <v>17</v>
      </c>
      <c r="F8448" s="2" t="s">
        <v>18</v>
      </c>
      <c r="G8448" s="2" t="s">
        <v>175</v>
      </c>
      <c r="H8448" s="2" t="s">
        <v>734</v>
      </c>
      <c r="I8448" s="2">
        <v>755853</v>
      </c>
      <c r="J8448" s="2">
        <v>60400</v>
      </c>
      <c r="K8448" s="2">
        <v>60500</v>
      </c>
      <c r="L8448" s="3">
        <v>46167</v>
      </c>
      <c r="M8448" s="3">
        <v>46874</v>
      </c>
      <c r="N8448" s="2" t="s">
        <v>281</v>
      </c>
    </row>
    <row r="8449" spans="2:14" x14ac:dyDescent="0.25">
      <c r="B8449" s="2" t="s">
        <v>6337</v>
      </c>
      <c r="C8449" s="2" t="s">
        <v>733</v>
      </c>
      <c r="D8449" s="2" t="s">
        <v>41</v>
      </c>
      <c r="E8449" s="2" t="s">
        <v>17</v>
      </c>
      <c r="F8449" s="2" t="s">
        <v>18</v>
      </c>
      <c r="G8449" s="2" t="s">
        <v>175</v>
      </c>
      <c r="H8449" s="2" t="s">
        <v>734</v>
      </c>
      <c r="I8449" s="2">
        <v>755853</v>
      </c>
      <c r="J8449" s="2">
        <v>34600</v>
      </c>
      <c r="K8449" s="2">
        <v>60503</v>
      </c>
      <c r="L8449" s="3">
        <v>46167</v>
      </c>
      <c r="M8449" s="3">
        <v>46844</v>
      </c>
      <c r="N8449" s="2" t="s">
        <v>281</v>
      </c>
    </row>
    <row r="8450" spans="2:14" x14ac:dyDescent="0.25">
      <c r="B8450" s="2" t="s">
        <v>6337</v>
      </c>
      <c r="C8450" s="2" t="s">
        <v>733</v>
      </c>
      <c r="D8450" s="2" t="s">
        <v>41</v>
      </c>
      <c r="E8450" s="2" t="s">
        <v>17</v>
      </c>
      <c r="F8450" s="2" t="s">
        <v>18</v>
      </c>
      <c r="G8450" s="2" t="s">
        <v>175</v>
      </c>
      <c r="H8450" s="2" t="s">
        <v>734</v>
      </c>
      <c r="I8450" s="2">
        <v>755853</v>
      </c>
      <c r="J8450" s="2">
        <v>8400</v>
      </c>
      <c r="K8450" s="2">
        <v>60505</v>
      </c>
      <c r="L8450" s="3">
        <v>46176</v>
      </c>
      <c r="M8450" s="3">
        <v>46874</v>
      </c>
      <c r="N8450" s="2" t="s">
        <v>281</v>
      </c>
    </row>
    <row r="8451" spans="2:14" x14ac:dyDescent="0.25">
      <c r="B8451" s="2" t="s">
        <v>6337</v>
      </c>
      <c r="C8451" s="2" t="s">
        <v>733</v>
      </c>
      <c r="D8451" s="2" t="s">
        <v>41</v>
      </c>
      <c r="E8451" s="2" t="s">
        <v>17</v>
      </c>
      <c r="F8451" s="2" t="s">
        <v>18</v>
      </c>
      <c r="G8451" s="2" t="s">
        <v>175</v>
      </c>
      <c r="H8451" s="2" t="s">
        <v>734</v>
      </c>
      <c r="I8451" s="2">
        <v>755853</v>
      </c>
      <c r="J8451" s="2">
        <v>2800</v>
      </c>
      <c r="K8451" s="2">
        <v>60507</v>
      </c>
      <c r="L8451" s="3">
        <v>46176</v>
      </c>
      <c r="M8451" s="3">
        <v>46874</v>
      </c>
      <c r="N8451" s="2" t="s">
        <v>281</v>
      </c>
    </row>
    <row r="8452" spans="2:14" x14ac:dyDescent="0.25">
      <c r="B8452" s="2" t="s">
        <v>6337</v>
      </c>
      <c r="C8452" s="2" t="s">
        <v>733</v>
      </c>
      <c r="D8452" s="2" t="s">
        <v>41</v>
      </c>
      <c r="E8452" s="2" t="s">
        <v>17</v>
      </c>
      <c r="F8452" s="2" t="s">
        <v>18</v>
      </c>
      <c r="G8452" s="2" t="s">
        <v>175</v>
      </c>
      <c r="H8452" s="2" t="s">
        <v>734</v>
      </c>
      <c r="I8452" s="2">
        <v>755853</v>
      </c>
      <c r="J8452" s="2">
        <v>8400</v>
      </c>
      <c r="K8452" s="2">
        <v>60508</v>
      </c>
      <c r="L8452" s="3">
        <v>46176</v>
      </c>
      <c r="M8452" s="3">
        <v>46874</v>
      </c>
      <c r="N8452" s="2" t="s">
        <v>281</v>
      </c>
    </row>
    <row r="8453" spans="2:14" x14ac:dyDescent="0.25">
      <c r="B8453" s="2" t="s">
        <v>6337</v>
      </c>
      <c r="C8453" s="2" t="s">
        <v>733</v>
      </c>
      <c r="D8453" s="2" t="s">
        <v>41</v>
      </c>
      <c r="E8453" s="2" t="s">
        <v>17</v>
      </c>
      <c r="F8453" s="2" t="s">
        <v>18</v>
      </c>
      <c r="G8453" s="2" t="s">
        <v>175</v>
      </c>
      <c r="H8453" s="2" t="s">
        <v>734</v>
      </c>
      <c r="I8453" s="2">
        <v>755853</v>
      </c>
      <c r="J8453" s="2">
        <v>13000</v>
      </c>
      <c r="K8453" s="2">
        <v>60511</v>
      </c>
      <c r="L8453" s="3">
        <v>46176</v>
      </c>
      <c r="M8453" s="3">
        <v>46874</v>
      </c>
      <c r="N8453" s="2" t="s">
        <v>281</v>
      </c>
    </row>
    <row r="8454" spans="2:14" x14ac:dyDescent="0.25">
      <c r="B8454" s="2" t="s">
        <v>6337</v>
      </c>
      <c r="C8454" s="2" t="s">
        <v>733</v>
      </c>
      <c r="D8454" s="2" t="s">
        <v>41</v>
      </c>
      <c r="E8454" s="2" t="s">
        <v>17</v>
      </c>
      <c r="F8454" s="2" t="s">
        <v>18</v>
      </c>
      <c r="G8454" s="2" t="s">
        <v>175</v>
      </c>
      <c r="H8454" s="2" t="s">
        <v>734</v>
      </c>
      <c r="I8454" s="2">
        <v>755853</v>
      </c>
      <c r="J8454" s="2">
        <v>13000</v>
      </c>
      <c r="K8454" s="2">
        <v>60512</v>
      </c>
      <c r="L8454" s="3">
        <v>46176</v>
      </c>
      <c r="M8454" s="3">
        <v>46874</v>
      </c>
      <c r="N8454" s="2" t="s">
        <v>281</v>
      </c>
    </row>
    <row r="8455" spans="2:14" x14ac:dyDescent="0.25">
      <c r="B8455" s="2" t="s">
        <v>6337</v>
      </c>
      <c r="C8455" s="2" t="s">
        <v>733</v>
      </c>
      <c r="D8455" s="2" t="s">
        <v>41</v>
      </c>
      <c r="E8455" s="2" t="s">
        <v>17</v>
      </c>
      <c r="F8455" s="2" t="s">
        <v>18</v>
      </c>
      <c r="G8455" s="2" t="s">
        <v>175</v>
      </c>
      <c r="H8455" s="2" t="s">
        <v>734</v>
      </c>
      <c r="I8455" s="2">
        <v>755853</v>
      </c>
      <c r="J8455" s="2">
        <v>7200</v>
      </c>
      <c r="K8455" s="2">
        <v>60513</v>
      </c>
      <c r="L8455" s="3">
        <v>46176</v>
      </c>
      <c r="M8455" s="3">
        <v>46874</v>
      </c>
      <c r="N8455" s="2" t="s">
        <v>281</v>
      </c>
    </row>
    <row r="8456" spans="2:14" x14ac:dyDescent="0.25">
      <c r="B8456" s="2" t="s">
        <v>6337</v>
      </c>
      <c r="C8456" s="2" t="s">
        <v>733</v>
      </c>
      <c r="D8456" s="2" t="s">
        <v>41</v>
      </c>
      <c r="E8456" s="2" t="s">
        <v>17</v>
      </c>
      <c r="F8456" s="2" t="s">
        <v>18</v>
      </c>
      <c r="G8456" s="2" t="s">
        <v>175</v>
      </c>
      <c r="H8456" s="2" t="s">
        <v>734</v>
      </c>
      <c r="I8456" s="2">
        <v>755853</v>
      </c>
      <c r="J8456" s="2">
        <v>21000</v>
      </c>
      <c r="K8456" s="2">
        <v>60514</v>
      </c>
      <c r="L8456" s="3">
        <v>46176</v>
      </c>
      <c r="M8456" s="3">
        <v>46874</v>
      </c>
      <c r="N8456" s="2" t="s">
        <v>281</v>
      </c>
    </row>
    <row r="8457" spans="2:14" x14ac:dyDescent="0.25">
      <c r="B8457" s="2" t="s">
        <v>6337</v>
      </c>
      <c r="C8457" s="2" t="s">
        <v>733</v>
      </c>
      <c r="D8457" s="2" t="s">
        <v>41</v>
      </c>
      <c r="E8457" s="2" t="s">
        <v>17</v>
      </c>
      <c r="F8457" s="2" t="s">
        <v>18</v>
      </c>
      <c r="G8457" s="2" t="s">
        <v>175</v>
      </c>
      <c r="H8457" s="2" t="s">
        <v>734</v>
      </c>
      <c r="I8457" s="2">
        <v>755853</v>
      </c>
      <c r="J8457" s="2">
        <v>18000</v>
      </c>
      <c r="K8457" s="2">
        <v>60515</v>
      </c>
      <c r="L8457" s="3">
        <v>46176</v>
      </c>
      <c r="M8457" s="3">
        <v>46874</v>
      </c>
      <c r="N8457" s="2" t="s">
        <v>281</v>
      </c>
    </row>
    <row r="8458" spans="2:14" x14ac:dyDescent="0.25">
      <c r="B8458" s="2" t="s">
        <v>6337</v>
      </c>
      <c r="C8458" s="2" t="s">
        <v>733</v>
      </c>
      <c r="D8458" s="2" t="s">
        <v>41</v>
      </c>
      <c r="E8458" s="2" t="s">
        <v>17</v>
      </c>
      <c r="F8458" s="2" t="s">
        <v>18</v>
      </c>
      <c r="G8458" s="2" t="s">
        <v>175</v>
      </c>
      <c r="H8458" s="2" t="s">
        <v>734</v>
      </c>
      <c r="I8458" s="2">
        <v>755853</v>
      </c>
      <c r="J8458" s="2">
        <v>2600</v>
      </c>
      <c r="K8458" s="2">
        <v>60516</v>
      </c>
      <c r="L8458" s="3">
        <v>46176</v>
      </c>
      <c r="M8458" s="3">
        <v>46874</v>
      </c>
      <c r="N8458" s="2" t="s">
        <v>281</v>
      </c>
    </row>
    <row r="8459" spans="2:14" x14ac:dyDescent="0.25">
      <c r="B8459" s="2" t="s">
        <v>6337</v>
      </c>
      <c r="C8459" s="2" t="s">
        <v>733</v>
      </c>
      <c r="D8459" s="2" t="s">
        <v>41</v>
      </c>
      <c r="E8459" s="2" t="s">
        <v>17</v>
      </c>
      <c r="F8459" s="2" t="s">
        <v>18</v>
      </c>
      <c r="G8459" s="2" t="s">
        <v>175</v>
      </c>
      <c r="H8459" s="2" t="s">
        <v>734</v>
      </c>
      <c r="I8459" s="2">
        <v>755853</v>
      </c>
      <c r="J8459" s="2">
        <v>2600</v>
      </c>
      <c r="K8459" s="2">
        <v>60517</v>
      </c>
      <c r="L8459" s="3">
        <v>46176</v>
      </c>
      <c r="M8459" s="3">
        <v>46874</v>
      </c>
      <c r="N8459" s="2" t="s">
        <v>281</v>
      </c>
    </row>
    <row r="8460" spans="2:14" x14ac:dyDescent="0.25">
      <c r="B8460" s="2" t="s">
        <v>6337</v>
      </c>
      <c r="C8460" s="2" t="s">
        <v>733</v>
      </c>
      <c r="D8460" s="2" t="s">
        <v>41</v>
      </c>
      <c r="E8460" s="2" t="s">
        <v>17</v>
      </c>
      <c r="F8460" s="2" t="s">
        <v>18</v>
      </c>
      <c r="G8460" s="2" t="s">
        <v>175</v>
      </c>
      <c r="H8460" s="2" t="s">
        <v>734</v>
      </c>
      <c r="I8460" s="2">
        <v>755853</v>
      </c>
      <c r="J8460" s="2">
        <v>2600</v>
      </c>
      <c r="K8460" s="2">
        <v>60518</v>
      </c>
      <c r="L8460" s="3">
        <v>46176</v>
      </c>
      <c r="M8460" s="3">
        <v>46874</v>
      </c>
      <c r="N8460" s="2" t="s">
        <v>281</v>
      </c>
    </row>
    <row r="8461" spans="2:14" x14ac:dyDescent="0.25">
      <c r="B8461" s="2" t="s">
        <v>6337</v>
      </c>
      <c r="C8461" s="2" t="s">
        <v>733</v>
      </c>
      <c r="D8461" s="2" t="s">
        <v>41</v>
      </c>
      <c r="E8461" s="2" t="s">
        <v>17</v>
      </c>
      <c r="F8461" s="2" t="s">
        <v>18</v>
      </c>
      <c r="G8461" s="2" t="s">
        <v>175</v>
      </c>
      <c r="H8461" s="2" t="s">
        <v>734</v>
      </c>
      <c r="I8461" s="2">
        <v>755853</v>
      </c>
      <c r="J8461" s="2">
        <v>10000</v>
      </c>
      <c r="K8461" s="2">
        <v>80516</v>
      </c>
      <c r="L8461" s="3">
        <v>46176</v>
      </c>
      <c r="M8461" s="3">
        <v>46874</v>
      </c>
      <c r="N8461" s="2" t="s">
        <v>281</v>
      </c>
    </row>
    <row r="8462" spans="2:14" x14ac:dyDescent="0.25">
      <c r="B8462" s="2" t="s">
        <v>6337</v>
      </c>
      <c r="C8462" s="2" t="s">
        <v>733</v>
      </c>
      <c r="D8462" s="2" t="s">
        <v>41</v>
      </c>
      <c r="E8462" s="2" t="s">
        <v>17</v>
      </c>
      <c r="F8462" s="2" t="s">
        <v>18</v>
      </c>
      <c r="G8462" s="2" t="s">
        <v>175</v>
      </c>
      <c r="H8462" s="2" t="s">
        <v>734</v>
      </c>
      <c r="I8462" s="2">
        <v>755853</v>
      </c>
      <c r="J8462" s="2">
        <v>13200</v>
      </c>
      <c r="K8462" s="2">
        <v>80517</v>
      </c>
      <c r="L8462" s="3">
        <v>46176</v>
      </c>
      <c r="M8462" s="3">
        <v>46874</v>
      </c>
      <c r="N8462" s="2" t="s">
        <v>281</v>
      </c>
    </row>
    <row r="8463" spans="2:14" x14ac:dyDescent="0.25">
      <c r="B8463" s="2" t="s">
        <v>6337</v>
      </c>
      <c r="C8463" s="2" t="s">
        <v>733</v>
      </c>
      <c r="D8463" s="2" t="s">
        <v>41</v>
      </c>
      <c r="E8463" s="2" t="s">
        <v>17</v>
      </c>
      <c r="F8463" s="2" t="s">
        <v>18</v>
      </c>
      <c r="G8463" s="2" t="s">
        <v>175</v>
      </c>
      <c r="H8463" s="2" t="s">
        <v>734</v>
      </c>
      <c r="I8463" s="2">
        <v>755853</v>
      </c>
      <c r="J8463" s="2">
        <v>7200</v>
      </c>
      <c r="K8463" s="2">
        <v>80518</v>
      </c>
      <c r="L8463" s="3">
        <v>46176</v>
      </c>
      <c r="M8463" s="3">
        <v>46874</v>
      </c>
      <c r="N8463" s="2" t="s">
        <v>281</v>
      </c>
    </row>
    <row r="8464" spans="2:14" x14ac:dyDescent="0.25">
      <c r="B8464" s="2" t="s">
        <v>6337</v>
      </c>
      <c r="C8464" s="2" t="s">
        <v>733</v>
      </c>
      <c r="D8464" s="2" t="s">
        <v>41</v>
      </c>
      <c r="E8464" s="2" t="s">
        <v>17</v>
      </c>
      <c r="F8464" s="2" t="s">
        <v>18</v>
      </c>
      <c r="G8464" s="2" t="s">
        <v>175</v>
      </c>
      <c r="H8464" s="2" t="s">
        <v>734</v>
      </c>
      <c r="I8464" s="2">
        <v>755853</v>
      </c>
      <c r="J8464" s="2">
        <v>0</v>
      </c>
      <c r="K8464" s="2">
        <v>60124</v>
      </c>
      <c r="L8464" s="3">
        <v>44958</v>
      </c>
      <c r="M8464" s="3">
        <v>46113</v>
      </c>
      <c r="N8464" s="2" t="s">
        <v>281</v>
      </c>
    </row>
    <row r="8465" spans="2:14" x14ac:dyDescent="0.25">
      <c r="B8465" s="2" t="s">
        <v>6337</v>
      </c>
      <c r="C8465" s="2" t="s">
        <v>733</v>
      </c>
      <c r="D8465" s="2" t="s">
        <v>41</v>
      </c>
      <c r="E8465" s="2" t="s">
        <v>17</v>
      </c>
      <c r="F8465" s="2" t="s">
        <v>18</v>
      </c>
      <c r="G8465" s="2" t="s">
        <v>175</v>
      </c>
      <c r="H8465" s="2" t="s">
        <v>734</v>
      </c>
      <c r="I8465" s="2">
        <v>755853</v>
      </c>
      <c r="J8465" s="2">
        <v>0</v>
      </c>
      <c r="K8465" s="2">
        <v>60129</v>
      </c>
      <c r="L8465" s="3">
        <v>44958</v>
      </c>
      <c r="M8465" s="3">
        <v>46113</v>
      </c>
      <c r="N8465" s="2" t="s">
        <v>281</v>
      </c>
    </row>
    <row r="8466" spans="2:14" x14ac:dyDescent="0.25">
      <c r="B8466" s="2" t="s">
        <v>6337</v>
      </c>
      <c r="C8466" s="2" t="s">
        <v>733</v>
      </c>
      <c r="D8466" s="2" t="s">
        <v>41</v>
      </c>
      <c r="E8466" s="2" t="s">
        <v>17</v>
      </c>
      <c r="F8466" s="2" t="s">
        <v>18</v>
      </c>
      <c r="G8466" s="2" t="s">
        <v>175</v>
      </c>
      <c r="H8466" s="2" t="s">
        <v>734</v>
      </c>
      <c r="I8466" s="2">
        <v>755853</v>
      </c>
      <c r="J8466" s="2">
        <v>0</v>
      </c>
      <c r="K8466" s="2">
        <v>60130</v>
      </c>
      <c r="L8466" s="3">
        <v>44958</v>
      </c>
      <c r="M8466" s="3">
        <v>46113</v>
      </c>
      <c r="N8466" s="2" t="s">
        <v>281</v>
      </c>
    </row>
    <row r="8467" spans="2:14" x14ac:dyDescent="0.25">
      <c r="B8467" s="2" t="s">
        <v>6337</v>
      </c>
      <c r="C8467" s="2" t="s">
        <v>733</v>
      </c>
      <c r="D8467" s="2" t="s">
        <v>41</v>
      </c>
      <c r="E8467" s="2" t="s">
        <v>17</v>
      </c>
      <c r="F8467" s="2" t="s">
        <v>18</v>
      </c>
      <c r="G8467" s="2" t="s">
        <v>175</v>
      </c>
      <c r="H8467" s="2" t="s">
        <v>734</v>
      </c>
      <c r="I8467" s="2">
        <v>755853</v>
      </c>
      <c r="J8467" s="2">
        <v>0</v>
      </c>
      <c r="K8467" s="2">
        <v>60131</v>
      </c>
      <c r="L8467" s="3">
        <v>44958</v>
      </c>
      <c r="M8467" s="3">
        <v>46113</v>
      </c>
      <c r="N8467" s="2" t="s">
        <v>281</v>
      </c>
    </row>
    <row r="8468" spans="2:14" x14ac:dyDescent="0.25">
      <c r="B8468" s="2" t="s">
        <v>6337</v>
      </c>
      <c r="C8468" s="2" t="s">
        <v>733</v>
      </c>
      <c r="D8468" s="2" t="s">
        <v>41</v>
      </c>
      <c r="E8468" s="2" t="s">
        <v>17</v>
      </c>
      <c r="F8468" s="2" t="s">
        <v>18</v>
      </c>
      <c r="G8468" s="2" t="s">
        <v>175</v>
      </c>
      <c r="H8468" s="2" t="s">
        <v>734</v>
      </c>
      <c r="I8468" s="2">
        <v>755853</v>
      </c>
      <c r="J8468" s="2">
        <v>0</v>
      </c>
      <c r="K8468" s="2">
        <v>60132</v>
      </c>
      <c r="L8468" s="3">
        <v>44958</v>
      </c>
      <c r="M8468" s="3">
        <v>46113</v>
      </c>
      <c r="N8468" s="2" t="s">
        <v>281</v>
      </c>
    </row>
    <row r="8469" spans="2:14" x14ac:dyDescent="0.25">
      <c r="B8469" s="2" t="s">
        <v>6337</v>
      </c>
      <c r="C8469" s="2" t="s">
        <v>733</v>
      </c>
      <c r="D8469" s="2" t="s">
        <v>41</v>
      </c>
      <c r="E8469" s="2" t="s">
        <v>17</v>
      </c>
      <c r="F8469" s="2" t="s">
        <v>18</v>
      </c>
      <c r="G8469" s="2" t="s">
        <v>175</v>
      </c>
      <c r="H8469" s="2" t="s">
        <v>734</v>
      </c>
      <c r="I8469" s="2">
        <v>755853</v>
      </c>
      <c r="J8469" s="2">
        <v>0</v>
      </c>
      <c r="K8469" s="2">
        <v>60133</v>
      </c>
      <c r="L8469" s="3">
        <v>44958</v>
      </c>
      <c r="M8469" s="3">
        <v>46113</v>
      </c>
      <c r="N8469" s="2" t="s">
        <v>281</v>
      </c>
    </row>
    <row r="8470" spans="2:14" x14ac:dyDescent="0.25">
      <c r="B8470" s="2" t="s">
        <v>6337</v>
      </c>
      <c r="C8470" s="2" t="s">
        <v>733</v>
      </c>
      <c r="D8470" s="2" t="s">
        <v>41</v>
      </c>
      <c r="E8470" s="2" t="s">
        <v>17</v>
      </c>
      <c r="F8470" s="2" t="s">
        <v>18</v>
      </c>
      <c r="G8470" s="2" t="s">
        <v>175</v>
      </c>
      <c r="H8470" s="2" t="s">
        <v>734</v>
      </c>
      <c r="I8470" s="2">
        <v>755853</v>
      </c>
      <c r="J8470" s="2">
        <v>0</v>
      </c>
      <c r="K8470" s="2">
        <v>60134</v>
      </c>
      <c r="L8470" s="3">
        <v>44958</v>
      </c>
      <c r="M8470" s="3">
        <v>46113</v>
      </c>
      <c r="N8470" s="2" t="s">
        <v>281</v>
      </c>
    </row>
    <row r="8471" spans="2:14" x14ac:dyDescent="0.25">
      <c r="B8471" s="2" t="s">
        <v>6337</v>
      </c>
      <c r="C8471" s="2" t="s">
        <v>733</v>
      </c>
      <c r="D8471" s="2" t="s">
        <v>41</v>
      </c>
      <c r="E8471" s="2" t="s">
        <v>142</v>
      </c>
      <c r="F8471" s="2" t="s">
        <v>18</v>
      </c>
      <c r="G8471" s="2" t="s">
        <v>175</v>
      </c>
      <c r="H8471" s="2" t="s">
        <v>734</v>
      </c>
      <c r="I8471" s="2">
        <v>755853</v>
      </c>
      <c r="J8471" s="2">
        <v>0</v>
      </c>
      <c r="K8471" s="2">
        <v>60271</v>
      </c>
      <c r="L8471" s="3">
        <v>45702</v>
      </c>
      <c r="M8471" s="3">
        <v>46419</v>
      </c>
      <c r="N8471" s="2" t="s">
        <v>281</v>
      </c>
    </row>
    <row r="8472" spans="2:14" x14ac:dyDescent="0.25">
      <c r="B8472" s="2" t="s">
        <v>6337</v>
      </c>
      <c r="C8472" s="2" t="s">
        <v>733</v>
      </c>
      <c r="D8472" s="2" t="s">
        <v>41</v>
      </c>
      <c r="E8472" s="2" t="s">
        <v>142</v>
      </c>
      <c r="F8472" s="2" t="s">
        <v>18</v>
      </c>
      <c r="G8472" s="2" t="s">
        <v>175</v>
      </c>
      <c r="H8472" s="2" t="s">
        <v>734</v>
      </c>
      <c r="I8472" s="2">
        <v>755853</v>
      </c>
      <c r="J8472" s="2">
        <v>0</v>
      </c>
      <c r="K8472" s="2">
        <v>60309</v>
      </c>
      <c r="L8472" s="3">
        <v>45909</v>
      </c>
      <c r="M8472" s="3">
        <v>46508</v>
      </c>
      <c r="N8472" s="2" t="s">
        <v>281</v>
      </c>
    </row>
    <row r="8473" spans="2:14" x14ac:dyDescent="0.25">
      <c r="B8473" s="2" t="s">
        <v>6337</v>
      </c>
      <c r="C8473" s="2" t="s">
        <v>733</v>
      </c>
      <c r="D8473" s="2" t="s">
        <v>41</v>
      </c>
      <c r="E8473" s="2" t="s">
        <v>142</v>
      </c>
      <c r="F8473" s="2" t="s">
        <v>18</v>
      </c>
      <c r="G8473" s="2" t="s">
        <v>175</v>
      </c>
      <c r="H8473" s="2" t="s">
        <v>734</v>
      </c>
      <c r="I8473" s="2">
        <v>755853</v>
      </c>
      <c r="J8473" s="2">
        <v>0</v>
      </c>
      <c r="K8473" s="2">
        <v>60323</v>
      </c>
      <c r="L8473" s="3">
        <v>45909</v>
      </c>
      <c r="M8473" s="3">
        <v>46508</v>
      </c>
      <c r="N8473" s="2" t="s">
        <v>281</v>
      </c>
    </row>
    <row r="8474" spans="2:14" x14ac:dyDescent="0.25">
      <c r="B8474" s="2" t="s">
        <v>6337</v>
      </c>
      <c r="C8474" s="2" t="s">
        <v>733</v>
      </c>
      <c r="D8474" s="2" t="s">
        <v>41</v>
      </c>
      <c r="E8474" s="2" t="s">
        <v>142</v>
      </c>
      <c r="F8474" s="2" t="s">
        <v>18</v>
      </c>
      <c r="G8474" s="2" t="s">
        <v>175</v>
      </c>
      <c r="H8474" s="2" t="s">
        <v>734</v>
      </c>
      <c r="I8474" s="2">
        <v>755853</v>
      </c>
      <c r="J8474" s="2">
        <v>0</v>
      </c>
      <c r="K8474" s="2">
        <v>60373</v>
      </c>
      <c r="L8474" s="3">
        <v>46010</v>
      </c>
      <c r="M8474" s="3">
        <v>46600</v>
      </c>
      <c r="N8474" s="2" t="s">
        <v>281</v>
      </c>
    </row>
    <row r="8475" spans="2:14" x14ac:dyDescent="0.25">
      <c r="B8475" s="2" t="s">
        <v>6337</v>
      </c>
      <c r="C8475" s="2" t="s">
        <v>733</v>
      </c>
      <c r="D8475" s="2" t="s">
        <v>41</v>
      </c>
      <c r="E8475" s="2" t="s">
        <v>142</v>
      </c>
      <c r="F8475" s="2" t="s">
        <v>18</v>
      </c>
      <c r="G8475" s="2" t="s">
        <v>175</v>
      </c>
      <c r="H8475" s="2" t="s">
        <v>734</v>
      </c>
      <c r="I8475" s="2">
        <v>755853</v>
      </c>
      <c r="J8475" s="2">
        <v>0</v>
      </c>
      <c r="K8475" s="2">
        <v>60382</v>
      </c>
      <c r="L8475" s="3">
        <v>46029</v>
      </c>
      <c r="M8475" s="3">
        <v>46631</v>
      </c>
      <c r="N8475" s="2" t="s">
        <v>281</v>
      </c>
    </row>
    <row r="8476" spans="2:14" x14ac:dyDescent="0.25">
      <c r="B8476" s="2" t="s">
        <v>6337</v>
      </c>
      <c r="C8476" s="2" t="s">
        <v>733</v>
      </c>
      <c r="D8476" s="2" t="s">
        <v>41</v>
      </c>
      <c r="E8476" s="2" t="s">
        <v>142</v>
      </c>
      <c r="F8476" s="2" t="s">
        <v>18</v>
      </c>
      <c r="G8476" s="2" t="s">
        <v>175</v>
      </c>
      <c r="H8476" s="2" t="s">
        <v>734</v>
      </c>
      <c r="I8476" s="2">
        <v>755853</v>
      </c>
      <c r="J8476" s="2">
        <v>0</v>
      </c>
      <c r="K8476" s="2">
        <v>60383</v>
      </c>
      <c r="L8476" s="3">
        <v>46029</v>
      </c>
      <c r="M8476" s="3">
        <v>46661</v>
      </c>
      <c r="N8476" s="2" t="s">
        <v>281</v>
      </c>
    </row>
    <row r="8477" spans="2:14" x14ac:dyDescent="0.25">
      <c r="B8477" s="2" t="s">
        <v>6337</v>
      </c>
      <c r="C8477" s="2" t="s">
        <v>733</v>
      </c>
      <c r="D8477" s="2" t="s">
        <v>41</v>
      </c>
      <c r="E8477" s="2" t="s">
        <v>142</v>
      </c>
      <c r="F8477" s="2" t="s">
        <v>18</v>
      </c>
      <c r="G8477" s="2" t="s">
        <v>175</v>
      </c>
      <c r="H8477" s="2" t="s">
        <v>734</v>
      </c>
      <c r="I8477" s="2">
        <v>755853</v>
      </c>
      <c r="J8477" s="2">
        <v>0</v>
      </c>
      <c r="K8477" s="2">
        <v>60442</v>
      </c>
      <c r="L8477" s="3">
        <v>46079</v>
      </c>
      <c r="M8477" s="3">
        <v>46753</v>
      </c>
      <c r="N8477" s="2" t="s">
        <v>281</v>
      </c>
    </row>
    <row r="8478" spans="2:14" x14ac:dyDescent="0.25">
      <c r="B8478" s="2" t="s">
        <v>6337</v>
      </c>
      <c r="C8478" s="2" t="s">
        <v>733</v>
      </c>
      <c r="D8478" s="2" t="s">
        <v>41</v>
      </c>
      <c r="E8478" s="2" t="s">
        <v>142</v>
      </c>
      <c r="F8478" s="2" t="s">
        <v>18</v>
      </c>
      <c r="G8478" s="2" t="s">
        <v>175</v>
      </c>
      <c r="H8478" s="2" t="s">
        <v>734</v>
      </c>
      <c r="I8478" s="2">
        <v>755853</v>
      </c>
      <c r="J8478" s="2">
        <v>0</v>
      </c>
      <c r="K8478" s="2">
        <v>60460</v>
      </c>
      <c r="L8478" s="3">
        <v>46126</v>
      </c>
      <c r="M8478" s="3">
        <v>46784</v>
      </c>
      <c r="N8478" s="2" t="s">
        <v>281</v>
      </c>
    </row>
    <row r="8479" spans="2:14" x14ac:dyDescent="0.25">
      <c r="B8479" s="2" t="s">
        <v>6338</v>
      </c>
      <c r="C8479" s="2" t="s">
        <v>6339</v>
      </c>
      <c r="D8479" s="2" t="s">
        <v>16</v>
      </c>
      <c r="E8479" s="2" t="s">
        <v>17</v>
      </c>
      <c r="F8479" s="2" t="s">
        <v>18</v>
      </c>
      <c r="G8479" s="2" t="s">
        <v>19</v>
      </c>
      <c r="H8479" s="2" t="s">
        <v>6340</v>
      </c>
      <c r="I8479" s="2">
        <v>353</v>
      </c>
      <c r="J8479" s="2">
        <v>0</v>
      </c>
      <c r="K8479" s="2">
        <v>20220527</v>
      </c>
      <c r="L8479" s="3">
        <v>44958</v>
      </c>
      <c r="M8479" s="3">
        <v>46235</v>
      </c>
      <c r="N8479" s="2" t="s">
        <v>1271</v>
      </c>
    </row>
    <row r="8480" spans="2:14" x14ac:dyDescent="0.25">
      <c r="B8480" s="2" t="s">
        <v>6338</v>
      </c>
      <c r="C8480" s="2" t="s">
        <v>6339</v>
      </c>
      <c r="D8480" s="2" t="s">
        <v>16</v>
      </c>
      <c r="E8480" s="2" t="s">
        <v>17</v>
      </c>
      <c r="F8480" s="2" t="s">
        <v>18</v>
      </c>
      <c r="G8480" s="2" t="s">
        <v>19</v>
      </c>
      <c r="H8480" s="2" t="s">
        <v>6340</v>
      </c>
      <c r="I8480" s="2">
        <v>353</v>
      </c>
      <c r="J8480" s="2">
        <v>353</v>
      </c>
      <c r="K8480" s="2" t="s">
        <v>6341</v>
      </c>
      <c r="L8480" s="3">
        <v>45825</v>
      </c>
      <c r="M8480" s="3">
        <v>46905</v>
      </c>
      <c r="N8480" s="2" t="s">
        <v>1271</v>
      </c>
    </row>
    <row r="8481" spans="2:14" x14ac:dyDescent="0.25">
      <c r="B8481" s="2" t="s">
        <v>6342</v>
      </c>
      <c r="C8481" s="2" t="s">
        <v>6343</v>
      </c>
      <c r="D8481" s="2" t="s">
        <v>16</v>
      </c>
      <c r="E8481" s="2" t="s">
        <v>75</v>
      </c>
      <c r="F8481" s="2" t="s">
        <v>18</v>
      </c>
      <c r="G8481" s="2" t="s">
        <v>19</v>
      </c>
      <c r="H8481" s="2" t="s">
        <v>6340</v>
      </c>
      <c r="I8481" s="2">
        <v>0</v>
      </c>
      <c r="J8481" s="2">
        <v>0</v>
      </c>
      <c r="K8481" s="2">
        <v>210917</v>
      </c>
      <c r="L8481" s="3">
        <v>44958</v>
      </c>
      <c r="M8481" s="3">
        <v>45870</v>
      </c>
      <c r="N8481" s="2" t="s">
        <v>1271</v>
      </c>
    </row>
    <row r="8482" spans="2:14" x14ac:dyDescent="0.25">
      <c r="B8482" s="2" t="s">
        <v>6342</v>
      </c>
      <c r="C8482" s="2" t="s">
        <v>6343</v>
      </c>
      <c r="D8482" s="2" t="s">
        <v>16</v>
      </c>
      <c r="E8482" s="2" t="s">
        <v>17</v>
      </c>
      <c r="F8482" s="2" t="s">
        <v>18</v>
      </c>
      <c r="G8482" s="2" t="s">
        <v>19</v>
      </c>
      <c r="H8482" s="2" t="s">
        <v>6340</v>
      </c>
      <c r="I8482" s="2">
        <v>0</v>
      </c>
      <c r="J8482" s="2">
        <v>0</v>
      </c>
      <c r="K8482" s="2">
        <v>20210917</v>
      </c>
      <c r="L8482" s="3">
        <v>45898</v>
      </c>
      <c r="M8482" s="3">
        <v>46600</v>
      </c>
      <c r="N8482" s="2" t="s">
        <v>1271</v>
      </c>
    </row>
    <row r="8483" spans="2:14" x14ac:dyDescent="0.25">
      <c r="B8483" s="2" t="s">
        <v>6342</v>
      </c>
      <c r="C8483" s="2" t="s">
        <v>6343</v>
      </c>
      <c r="D8483" s="2" t="s">
        <v>16</v>
      </c>
      <c r="E8483" s="2" t="s">
        <v>17</v>
      </c>
      <c r="F8483" s="2" t="s">
        <v>18</v>
      </c>
      <c r="G8483" s="2" t="s">
        <v>19</v>
      </c>
      <c r="H8483" s="2" t="s">
        <v>6340</v>
      </c>
      <c r="I8483" s="2">
        <v>0</v>
      </c>
      <c r="J8483" s="2">
        <v>0</v>
      </c>
      <c r="K8483" s="2">
        <v>210917</v>
      </c>
      <c r="L8483" s="3">
        <v>44958</v>
      </c>
      <c r="M8483" s="3">
        <v>45870</v>
      </c>
      <c r="N8483" s="2" t="s">
        <v>1271</v>
      </c>
    </row>
    <row r="8484" spans="2:14" x14ac:dyDescent="0.25">
      <c r="B8484" s="2" t="s">
        <v>6342</v>
      </c>
      <c r="C8484" s="2" t="s">
        <v>6343</v>
      </c>
      <c r="D8484" s="2" t="s">
        <v>16</v>
      </c>
      <c r="E8484" s="2" t="s">
        <v>181</v>
      </c>
      <c r="F8484" s="2" t="s">
        <v>18</v>
      </c>
      <c r="G8484" s="2" t="s">
        <v>19</v>
      </c>
      <c r="H8484" s="2" t="s">
        <v>6340</v>
      </c>
      <c r="I8484" s="2">
        <v>0</v>
      </c>
      <c r="J8484" s="2">
        <v>0</v>
      </c>
      <c r="K8484" s="2">
        <v>210917</v>
      </c>
      <c r="L8484" s="3">
        <v>44958</v>
      </c>
      <c r="M8484" s="3">
        <v>45870</v>
      </c>
      <c r="N8484" s="2" t="s">
        <v>1271</v>
      </c>
    </row>
    <row r="8485" spans="2:14" x14ac:dyDescent="0.25">
      <c r="B8485" s="2" t="s">
        <v>6344</v>
      </c>
      <c r="C8485" s="2" t="s">
        <v>6345</v>
      </c>
      <c r="D8485" s="2" t="s">
        <v>16</v>
      </c>
      <c r="E8485" s="2" t="s">
        <v>17</v>
      </c>
      <c r="F8485" s="2" t="s">
        <v>18</v>
      </c>
      <c r="G8485" s="2" t="s">
        <v>19</v>
      </c>
      <c r="H8485" s="2" t="s">
        <v>6340</v>
      </c>
      <c r="I8485" s="2">
        <v>200</v>
      </c>
      <c r="J8485" s="2">
        <v>0</v>
      </c>
      <c r="K8485" s="2">
        <v>20210917</v>
      </c>
      <c r="L8485" s="3">
        <v>44958</v>
      </c>
      <c r="M8485" s="3">
        <v>46054</v>
      </c>
      <c r="N8485" s="2" t="s">
        <v>1271</v>
      </c>
    </row>
    <row r="8486" spans="2:14" x14ac:dyDescent="0.25">
      <c r="B8486" s="2" t="s">
        <v>6344</v>
      </c>
      <c r="C8486" s="2" t="s">
        <v>6345</v>
      </c>
      <c r="D8486" s="2" t="s">
        <v>16</v>
      </c>
      <c r="E8486" s="2" t="s">
        <v>17</v>
      </c>
      <c r="F8486" s="2" t="s">
        <v>18</v>
      </c>
      <c r="G8486" s="2" t="s">
        <v>19</v>
      </c>
      <c r="H8486" s="2" t="s">
        <v>6340</v>
      </c>
      <c r="I8486" s="2">
        <v>200</v>
      </c>
      <c r="J8486" s="2">
        <v>0</v>
      </c>
      <c r="K8486" s="2">
        <v>20240301</v>
      </c>
      <c r="L8486" s="3">
        <v>44958</v>
      </c>
      <c r="M8486" s="3">
        <v>46508</v>
      </c>
      <c r="N8486" s="2" t="s">
        <v>1271</v>
      </c>
    </row>
    <row r="8487" spans="2:14" x14ac:dyDescent="0.25">
      <c r="B8487" s="2" t="s">
        <v>6344</v>
      </c>
      <c r="C8487" s="2" t="s">
        <v>6345</v>
      </c>
      <c r="D8487" s="2" t="s">
        <v>16</v>
      </c>
      <c r="E8487" s="2" t="s">
        <v>17</v>
      </c>
      <c r="F8487" s="2" t="s">
        <v>18</v>
      </c>
      <c r="G8487" s="2" t="s">
        <v>19</v>
      </c>
      <c r="H8487" s="2" t="s">
        <v>6340</v>
      </c>
      <c r="I8487" s="2">
        <v>200</v>
      </c>
      <c r="J8487" s="2">
        <v>0</v>
      </c>
      <c r="K8487" s="2" t="s">
        <v>6346</v>
      </c>
      <c r="L8487" s="3">
        <v>45861</v>
      </c>
      <c r="M8487" s="3">
        <v>46874</v>
      </c>
      <c r="N8487" s="2" t="s">
        <v>1271</v>
      </c>
    </row>
    <row r="8488" spans="2:14" x14ac:dyDescent="0.25">
      <c r="B8488" s="2" t="s">
        <v>6344</v>
      </c>
      <c r="C8488" s="2" t="s">
        <v>6345</v>
      </c>
      <c r="D8488" s="2" t="s">
        <v>16</v>
      </c>
      <c r="E8488" s="2" t="s">
        <v>17</v>
      </c>
      <c r="F8488" s="2" t="s">
        <v>18</v>
      </c>
      <c r="G8488" s="2" t="s">
        <v>19</v>
      </c>
      <c r="H8488" s="2" t="s">
        <v>6340</v>
      </c>
      <c r="I8488" s="2">
        <v>200</v>
      </c>
      <c r="J8488" s="2">
        <v>200</v>
      </c>
      <c r="K8488" s="2" t="s">
        <v>6347</v>
      </c>
      <c r="L8488" s="3">
        <v>46197</v>
      </c>
      <c r="M8488" s="3">
        <v>48000</v>
      </c>
      <c r="N8488" s="2" t="s">
        <v>1271</v>
      </c>
    </row>
    <row r="8489" spans="2:14" x14ac:dyDescent="0.25">
      <c r="B8489" s="2" t="s">
        <v>6348</v>
      </c>
      <c r="C8489" s="2" t="s">
        <v>6349</v>
      </c>
      <c r="D8489" s="2" t="s">
        <v>16</v>
      </c>
      <c r="E8489" s="2" t="s">
        <v>17</v>
      </c>
      <c r="F8489" s="2" t="s">
        <v>18</v>
      </c>
      <c r="G8489" s="2" t="s">
        <v>19</v>
      </c>
      <c r="H8489" s="2" t="s">
        <v>6340</v>
      </c>
      <c r="I8489" s="2">
        <v>140</v>
      </c>
      <c r="J8489" s="2">
        <v>0</v>
      </c>
      <c r="K8489" s="2">
        <v>20220527</v>
      </c>
      <c r="L8489" s="3">
        <v>45656</v>
      </c>
      <c r="M8489" s="3">
        <v>46204</v>
      </c>
      <c r="N8489" s="2" t="s">
        <v>1271</v>
      </c>
    </row>
    <row r="8490" spans="2:14" x14ac:dyDescent="0.25">
      <c r="B8490" s="2" t="s">
        <v>6348</v>
      </c>
      <c r="C8490" s="2" t="s">
        <v>6349</v>
      </c>
      <c r="D8490" s="2" t="s">
        <v>16</v>
      </c>
      <c r="E8490" s="2" t="s">
        <v>17</v>
      </c>
      <c r="F8490" s="2" t="s">
        <v>18</v>
      </c>
      <c r="G8490" s="2" t="s">
        <v>19</v>
      </c>
      <c r="H8490" s="2" t="s">
        <v>6340</v>
      </c>
      <c r="I8490" s="2">
        <v>140</v>
      </c>
      <c r="J8490" s="2">
        <v>0</v>
      </c>
      <c r="K8490" s="2">
        <v>20240301</v>
      </c>
      <c r="L8490" s="3">
        <v>44958</v>
      </c>
      <c r="M8490" s="3">
        <v>46539</v>
      </c>
      <c r="N8490" s="2" t="s">
        <v>1271</v>
      </c>
    </row>
    <row r="8491" spans="2:14" x14ac:dyDescent="0.25">
      <c r="B8491" s="2" t="s">
        <v>6348</v>
      </c>
      <c r="C8491" s="2" t="s">
        <v>6349</v>
      </c>
      <c r="D8491" s="2" t="s">
        <v>16</v>
      </c>
      <c r="E8491" s="2" t="s">
        <v>17</v>
      </c>
      <c r="F8491" s="2" t="s">
        <v>18</v>
      </c>
      <c r="G8491" s="2" t="s">
        <v>19</v>
      </c>
      <c r="H8491" s="2" t="s">
        <v>6340</v>
      </c>
      <c r="I8491" s="2">
        <v>140</v>
      </c>
      <c r="J8491" s="2">
        <v>140</v>
      </c>
      <c r="K8491" s="2" t="s">
        <v>6350</v>
      </c>
      <c r="L8491" s="3">
        <v>46197</v>
      </c>
      <c r="M8491" s="3">
        <v>46935</v>
      </c>
      <c r="N8491" s="2" t="s">
        <v>1271</v>
      </c>
    </row>
    <row r="8492" spans="2:14" x14ac:dyDescent="0.25">
      <c r="B8492" s="2" t="s">
        <v>6348</v>
      </c>
      <c r="C8492" s="2" t="s">
        <v>6349</v>
      </c>
      <c r="D8492" s="2" t="s">
        <v>16</v>
      </c>
      <c r="E8492" s="2" t="s">
        <v>17</v>
      </c>
      <c r="F8492" s="2" t="s">
        <v>18</v>
      </c>
      <c r="G8492" s="2" t="s">
        <v>19</v>
      </c>
      <c r="H8492" s="2" t="s">
        <v>6340</v>
      </c>
      <c r="I8492" s="2">
        <v>140</v>
      </c>
      <c r="J8492" s="2">
        <v>0</v>
      </c>
      <c r="K8492" s="2">
        <v>20240527</v>
      </c>
      <c r="L8492" s="3">
        <v>45761</v>
      </c>
      <c r="M8492" s="3">
        <v>46569</v>
      </c>
      <c r="N8492" s="2" t="s">
        <v>1271</v>
      </c>
    </row>
    <row r="8493" spans="2:14" x14ac:dyDescent="0.25">
      <c r="B8493" s="2" t="s">
        <v>6351</v>
      </c>
      <c r="C8493" s="2" t="s">
        <v>6352</v>
      </c>
      <c r="D8493" s="2" t="s">
        <v>16</v>
      </c>
      <c r="E8493" s="2" t="s">
        <v>17</v>
      </c>
      <c r="F8493" s="2" t="s">
        <v>18</v>
      </c>
      <c r="G8493" s="2" t="s">
        <v>19</v>
      </c>
      <c r="H8493" s="2" t="s">
        <v>6340</v>
      </c>
      <c r="I8493" s="2">
        <v>0</v>
      </c>
      <c r="J8493" s="2">
        <v>0</v>
      </c>
      <c r="K8493" s="2">
        <v>0</v>
      </c>
      <c r="L8493" s="3">
        <v>46044</v>
      </c>
      <c r="M8493" s="2" t="s">
        <v>30</v>
      </c>
      <c r="N8493" s="2" t="s">
        <v>1271</v>
      </c>
    </row>
    <row r="8494" spans="2:14" x14ac:dyDescent="0.25">
      <c r="B8494" s="2" t="s">
        <v>6351</v>
      </c>
      <c r="C8494" s="2" t="s">
        <v>6352</v>
      </c>
      <c r="D8494" s="2" t="s">
        <v>16</v>
      </c>
      <c r="E8494" s="2" t="s">
        <v>17</v>
      </c>
      <c r="F8494" s="2" t="s">
        <v>18</v>
      </c>
      <c r="G8494" s="2" t="s">
        <v>19</v>
      </c>
      <c r="H8494" s="2" t="s">
        <v>6340</v>
      </c>
      <c r="I8494" s="2">
        <v>0</v>
      </c>
      <c r="J8494" s="2">
        <v>0</v>
      </c>
      <c r="K8494" s="2">
        <v>20240301</v>
      </c>
      <c r="L8494" s="3">
        <v>46067</v>
      </c>
      <c r="M8494" s="3">
        <v>47119</v>
      </c>
      <c r="N8494" s="2" t="s">
        <v>1271</v>
      </c>
    </row>
    <row r="8495" spans="2:14" x14ac:dyDescent="0.25">
      <c r="B8495" s="2" t="s">
        <v>6353</v>
      </c>
      <c r="C8495" s="2" t="s">
        <v>6354</v>
      </c>
      <c r="D8495" s="2" t="s">
        <v>16</v>
      </c>
      <c r="E8495" s="2" t="s">
        <v>17</v>
      </c>
      <c r="F8495" s="2" t="s">
        <v>18</v>
      </c>
      <c r="G8495" s="2" t="s">
        <v>19</v>
      </c>
      <c r="H8495" s="2" t="s">
        <v>6340</v>
      </c>
      <c r="I8495" s="2">
        <v>0</v>
      </c>
      <c r="J8495" s="2">
        <v>0</v>
      </c>
      <c r="K8495" s="2">
        <v>0</v>
      </c>
      <c r="L8495" s="3">
        <v>45926</v>
      </c>
      <c r="M8495" s="2" t="s">
        <v>30</v>
      </c>
      <c r="N8495" s="2" t="s">
        <v>1271</v>
      </c>
    </row>
    <row r="8496" spans="2:14" x14ac:dyDescent="0.25">
      <c r="B8496" s="2" t="s">
        <v>6353</v>
      </c>
      <c r="C8496" s="2" t="s">
        <v>6354</v>
      </c>
      <c r="D8496" s="2" t="s">
        <v>16</v>
      </c>
      <c r="E8496" s="2" t="s">
        <v>17</v>
      </c>
      <c r="F8496" s="2" t="s">
        <v>18</v>
      </c>
      <c r="G8496" s="2" t="s">
        <v>19</v>
      </c>
      <c r="H8496" s="2" t="s">
        <v>6340</v>
      </c>
      <c r="I8496" s="2">
        <v>0</v>
      </c>
      <c r="J8496" s="2">
        <v>0</v>
      </c>
      <c r="K8496" s="2">
        <v>0</v>
      </c>
      <c r="L8496" s="3">
        <v>45936</v>
      </c>
      <c r="M8496" s="3">
        <v>46997</v>
      </c>
      <c r="N8496" s="2" t="s">
        <v>1271</v>
      </c>
    </row>
    <row r="8497" spans="2:14" x14ac:dyDescent="0.25">
      <c r="B8497" s="2" t="s">
        <v>6353</v>
      </c>
      <c r="C8497" s="2" t="s">
        <v>6354</v>
      </c>
      <c r="D8497" s="2" t="s">
        <v>16</v>
      </c>
      <c r="E8497" s="2" t="s">
        <v>17</v>
      </c>
      <c r="F8497" s="2" t="s">
        <v>18</v>
      </c>
      <c r="G8497" s="2" t="s">
        <v>19</v>
      </c>
      <c r="H8497" s="2" t="s">
        <v>6340</v>
      </c>
      <c r="I8497" s="2">
        <v>0</v>
      </c>
      <c r="J8497" s="2">
        <v>0</v>
      </c>
      <c r="K8497" s="2">
        <v>0</v>
      </c>
      <c r="L8497" s="3">
        <v>46147</v>
      </c>
      <c r="M8497" s="3">
        <v>47939</v>
      </c>
      <c r="N8497" s="2" t="s">
        <v>1271</v>
      </c>
    </row>
    <row r="8498" spans="2:14" x14ac:dyDescent="0.25">
      <c r="B8498" s="2" t="s">
        <v>6355</v>
      </c>
      <c r="C8498" s="2" t="s">
        <v>6356</v>
      </c>
      <c r="D8498" s="2" t="s">
        <v>16</v>
      </c>
      <c r="E8498" s="2" t="s">
        <v>17</v>
      </c>
      <c r="F8498" s="2" t="s">
        <v>18</v>
      </c>
      <c r="G8498" s="2" t="s">
        <v>19</v>
      </c>
      <c r="H8498" s="2" t="s">
        <v>6340</v>
      </c>
      <c r="I8498" s="2">
        <v>0</v>
      </c>
      <c r="J8498" s="2">
        <v>0</v>
      </c>
      <c r="K8498" s="2">
        <v>0</v>
      </c>
      <c r="L8498" s="3">
        <v>45926</v>
      </c>
      <c r="M8498" s="2" t="s">
        <v>30</v>
      </c>
      <c r="N8498" s="2" t="s">
        <v>1271</v>
      </c>
    </row>
    <row r="8499" spans="2:14" x14ac:dyDescent="0.25">
      <c r="B8499" s="2" t="s">
        <v>6355</v>
      </c>
      <c r="C8499" s="2" t="s">
        <v>6356</v>
      </c>
      <c r="D8499" s="2" t="s">
        <v>16</v>
      </c>
      <c r="E8499" s="2" t="s">
        <v>17</v>
      </c>
      <c r="F8499" s="2" t="s">
        <v>18</v>
      </c>
      <c r="G8499" s="2" t="s">
        <v>19</v>
      </c>
      <c r="H8499" s="2" t="s">
        <v>6340</v>
      </c>
      <c r="I8499" s="2">
        <v>0</v>
      </c>
      <c r="J8499" s="2">
        <v>0</v>
      </c>
      <c r="K8499" s="2">
        <v>0</v>
      </c>
      <c r="L8499" s="3">
        <v>45936</v>
      </c>
      <c r="M8499" s="3">
        <v>46997</v>
      </c>
      <c r="N8499" s="2" t="s">
        <v>1271</v>
      </c>
    </row>
    <row r="8500" spans="2:14" x14ac:dyDescent="0.25">
      <c r="B8500" s="2" t="s">
        <v>6357</v>
      </c>
      <c r="C8500" s="2" t="s">
        <v>6358</v>
      </c>
      <c r="D8500" s="2" t="s">
        <v>16</v>
      </c>
      <c r="E8500" s="2" t="s">
        <v>75</v>
      </c>
      <c r="F8500" s="2" t="s">
        <v>18</v>
      </c>
      <c r="G8500" s="2" t="s">
        <v>19</v>
      </c>
      <c r="H8500" s="2" t="s">
        <v>6359</v>
      </c>
      <c r="I8500" s="2">
        <v>503</v>
      </c>
      <c r="J8500" s="2">
        <v>503</v>
      </c>
      <c r="K8500" s="2" t="s">
        <v>6360</v>
      </c>
      <c r="L8500" s="3">
        <v>44958</v>
      </c>
      <c r="M8500" s="3">
        <v>45931</v>
      </c>
      <c r="N8500" s="2" t="s">
        <v>92</v>
      </c>
    </row>
    <row r="8501" spans="2:14" x14ac:dyDescent="0.25">
      <c r="B8501" s="2" t="s">
        <v>6357</v>
      </c>
      <c r="C8501" s="2" t="s">
        <v>6358</v>
      </c>
      <c r="D8501" s="2" t="s">
        <v>16</v>
      </c>
      <c r="E8501" s="2" t="s">
        <v>17</v>
      </c>
      <c r="F8501" s="2" t="s">
        <v>18</v>
      </c>
      <c r="G8501" s="2" t="s">
        <v>19</v>
      </c>
      <c r="H8501" s="2" t="s">
        <v>6359</v>
      </c>
      <c r="I8501" s="2">
        <v>503</v>
      </c>
      <c r="J8501" s="2">
        <v>0</v>
      </c>
      <c r="K8501" s="2" t="s">
        <v>6360</v>
      </c>
      <c r="L8501" s="3">
        <v>44958</v>
      </c>
      <c r="M8501" s="3">
        <v>45931</v>
      </c>
      <c r="N8501" s="2" t="s">
        <v>92</v>
      </c>
    </row>
    <row r="8502" spans="2:14" x14ac:dyDescent="0.25">
      <c r="B8502" s="2" t="s">
        <v>6361</v>
      </c>
      <c r="C8502" s="2" t="s">
        <v>6362</v>
      </c>
      <c r="D8502" s="2" t="s">
        <v>16</v>
      </c>
      <c r="E8502" s="2" t="s">
        <v>75</v>
      </c>
      <c r="F8502" s="2" t="s">
        <v>18</v>
      </c>
      <c r="G8502" s="2" t="s">
        <v>19</v>
      </c>
      <c r="H8502" s="2" t="s">
        <v>6359</v>
      </c>
      <c r="I8502" s="2">
        <v>3150</v>
      </c>
      <c r="J8502" s="2">
        <v>2</v>
      </c>
      <c r="K8502" s="2" t="s">
        <v>6363</v>
      </c>
      <c r="L8502" s="3">
        <v>44958</v>
      </c>
      <c r="M8502" s="3">
        <v>45931</v>
      </c>
      <c r="N8502" s="2" t="s">
        <v>92</v>
      </c>
    </row>
    <row r="8503" spans="2:14" x14ac:dyDescent="0.25">
      <c r="B8503" s="2" t="s">
        <v>6361</v>
      </c>
      <c r="C8503" s="2" t="s">
        <v>6362</v>
      </c>
      <c r="D8503" s="2" t="s">
        <v>16</v>
      </c>
      <c r="E8503" s="2" t="s">
        <v>75</v>
      </c>
      <c r="F8503" s="2" t="s">
        <v>18</v>
      </c>
      <c r="G8503" s="2" t="s">
        <v>19</v>
      </c>
      <c r="H8503" s="2" t="s">
        <v>6359</v>
      </c>
      <c r="I8503" s="2">
        <v>3150</v>
      </c>
      <c r="J8503" s="2">
        <v>2348</v>
      </c>
      <c r="K8503" s="2" t="s">
        <v>6364</v>
      </c>
      <c r="L8503" s="3">
        <v>44958</v>
      </c>
      <c r="M8503" s="3">
        <v>45931</v>
      </c>
      <c r="N8503" s="2" t="s">
        <v>92</v>
      </c>
    </row>
    <row r="8504" spans="2:14" x14ac:dyDescent="0.25">
      <c r="B8504" s="2" t="s">
        <v>6361</v>
      </c>
      <c r="C8504" s="2" t="s">
        <v>6362</v>
      </c>
      <c r="D8504" s="2" t="s">
        <v>16</v>
      </c>
      <c r="E8504" s="2" t="s">
        <v>75</v>
      </c>
      <c r="F8504" s="2" t="s">
        <v>18</v>
      </c>
      <c r="G8504" s="2" t="s">
        <v>19</v>
      </c>
      <c r="H8504" s="2" t="s">
        <v>6359</v>
      </c>
      <c r="I8504" s="2">
        <v>3150</v>
      </c>
      <c r="J8504" s="2">
        <v>800</v>
      </c>
      <c r="K8504" s="2" t="s">
        <v>6360</v>
      </c>
      <c r="L8504" s="3">
        <v>44958</v>
      </c>
      <c r="M8504" s="3">
        <v>45931</v>
      </c>
      <c r="N8504" s="2" t="s">
        <v>92</v>
      </c>
    </row>
    <row r="8505" spans="2:14" x14ac:dyDescent="0.25">
      <c r="B8505" s="2" t="s">
        <v>6361</v>
      </c>
      <c r="C8505" s="2" t="s">
        <v>6362</v>
      </c>
      <c r="D8505" s="2" t="s">
        <v>16</v>
      </c>
      <c r="E8505" s="2" t="s">
        <v>17</v>
      </c>
      <c r="F8505" s="2" t="s">
        <v>18</v>
      </c>
      <c r="G8505" s="2" t="s">
        <v>19</v>
      </c>
      <c r="H8505" s="2" t="s">
        <v>6359</v>
      </c>
      <c r="I8505" s="2">
        <v>3150</v>
      </c>
      <c r="J8505" s="2">
        <v>0</v>
      </c>
      <c r="K8505" s="2" t="s">
        <v>6363</v>
      </c>
      <c r="L8505" s="3">
        <v>44958</v>
      </c>
      <c r="M8505" s="3">
        <v>45931</v>
      </c>
      <c r="N8505" s="2" t="s">
        <v>92</v>
      </c>
    </row>
    <row r="8506" spans="2:14" x14ac:dyDescent="0.25">
      <c r="B8506" s="2" t="s">
        <v>6361</v>
      </c>
      <c r="C8506" s="2" t="s">
        <v>6362</v>
      </c>
      <c r="D8506" s="2" t="s">
        <v>16</v>
      </c>
      <c r="E8506" s="2" t="s">
        <v>17</v>
      </c>
      <c r="F8506" s="2" t="s">
        <v>18</v>
      </c>
      <c r="G8506" s="2" t="s">
        <v>19</v>
      </c>
      <c r="H8506" s="2" t="s">
        <v>6359</v>
      </c>
      <c r="I8506" s="2">
        <v>3150</v>
      </c>
      <c r="J8506" s="2">
        <v>0</v>
      </c>
      <c r="K8506" s="2" t="s">
        <v>6364</v>
      </c>
      <c r="L8506" s="3">
        <v>44958</v>
      </c>
      <c r="M8506" s="3">
        <v>45931</v>
      </c>
      <c r="N8506" s="2" t="s">
        <v>92</v>
      </c>
    </row>
    <row r="8507" spans="2:14" x14ac:dyDescent="0.25">
      <c r="B8507" s="2" t="s">
        <v>6361</v>
      </c>
      <c r="C8507" s="2" t="s">
        <v>6362</v>
      </c>
      <c r="D8507" s="2" t="s">
        <v>16</v>
      </c>
      <c r="E8507" s="2" t="s">
        <v>17</v>
      </c>
      <c r="F8507" s="2" t="s">
        <v>18</v>
      </c>
      <c r="G8507" s="2" t="s">
        <v>19</v>
      </c>
      <c r="H8507" s="2" t="s">
        <v>6359</v>
      </c>
      <c r="I8507" s="2">
        <v>3150</v>
      </c>
      <c r="J8507" s="2">
        <v>0</v>
      </c>
      <c r="K8507" s="2" t="s">
        <v>6360</v>
      </c>
      <c r="L8507" s="3">
        <v>44958</v>
      </c>
      <c r="M8507" s="3">
        <v>45931</v>
      </c>
      <c r="N8507" s="2" t="s">
        <v>92</v>
      </c>
    </row>
    <row r="8508" spans="2:14" x14ac:dyDescent="0.25">
      <c r="B8508" s="2" t="s">
        <v>6365</v>
      </c>
      <c r="C8508" s="2" t="s">
        <v>6366</v>
      </c>
      <c r="D8508" s="2" t="s">
        <v>41</v>
      </c>
      <c r="E8508" s="2" t="s">
        <v>17</v>
      </c>
      <c r="F8508" s="2" t="s">
        <v>18</v>
      </c>
      <c r="G8508" s="2" t="s">
        <v>19</v>
      </c>
      <c r="H8508" s="2" t="s">
        <v>6367</v>
      </c>
      <c r="I8508" s="2">
        <v>0</v>
      </c>
      <c r="J8508" s="2">
        <v>0</v>
      </c>
      <c r="K8508" s="2">
        <v>48103115</v>
      </c>
      <c r="L8508" s="3">
        <v>44958</v>
      </c>
      <c r="M8508" s="3">
        <v>47392</v>
      </c>
      <c r="N8508" s="2" t="s">
        <v>2493</v>
      </c>
    </row>
    <row r="8509" spans="2:14" x14ac:dyDescent="0.25">
      <c r="B8509" s="2" t="s">
        <v>6365</v>
      </c>
      <c r="C8509" s="2" t="s">
        <v>6366</v>
      </c>
      <c r="D8509" s="2" t="s">
        <v>41</v>
      </c>
      <c r="E8509" s="2" t="s">
        <v>17</v>
      </c>
      <c r="F8509" s="2" t="s">
        <v>18</v>
      </c>
      <c r="G8509" s="2" t="s">
        <v>19</v>
      </c>
      <c r="H8509" s="2" t="s">
        <v>6367</v>
      </c>
      <c r="I8509" s="2">
        <v>0</v>
      </c>
      <c r="J8509" s="2">
        <v>0</v>
      </c>
      <c r="K8509" s="2">
        <v>48111215</v>
      </c>
      <c r="L8509" s="3">
        <v>44958</v>
      </c>
      <c r="M8509" s="3">
        <v>47423</v>
      </c>
      <c r="N8509" s="2" t="s">
        <v>2493</v>
      </c>
    </row>
    <row r="8510" spans="2:14" x14ac:dyDescent="0.25">
      <c r="B8510" s="2" t="s">
        <v>6365</v>
      </c>
      <c r="C8510" s="2" t="s">
        <v>6366</v>
      </c>
      <c r="D8510" s="2" t="s">
        <v>41</v>
      </c>
      <c r="E8510" s="2" t="s">
        <v>17</v>
      </c>
      <c r="F8510" s="2" t="s">
        <v>18</v>
      </c>
      <c r="G8510" s="2" t="s">
        <v>19</v>
      </c>
      <c r="H8510" s="2" t="s">
        <v>6367</v>
      </c>
      <c r="I8510" s="2">
        <v>0</v>
      </c>
      <c r="J8510" s="2">
        <v>0</v>
      </c>
      <c r="K8510" s="2">
        <v>48111315</v>
      </c>
      <c r="L8510" s="3">
        <v>44958</v>
      </c>
      <c r="M8510" s="3">
        <v>47423</v>
      </c>
      <c r="N8510" s="2" t="s">
        <v>2493</v>
      </c>
    </row>
    <row r="8511" spans="2:14" x14ac:dyDescent="0.25">
      <c r="B8511" s="2" t="s">
        <v>6365</v>
      </c>
      <c r="C8511" s="2" t="s">
        <v>6366</v>
      </c>
      <c r="D8511" s="2" t="s">
        <v>41</v>
      </c>
      <c r="E8511" s="2" t="s">
        <v>17</v>
      </c>
      <c r="F8511" s="2" t="s">
        <v>18</v>
      </c>
      <c r="G8511" s="2" t="s">
        <v>19</v>
      </c>
      <c r="H8511" s="2" t="s">
        <v>6367</v>
      </c>
      <c r="I8511" s="2">
        <v>0</v>
      </c>
      <c r="J8511" s="2">
        <v>0</v>
      </c>
      <c r="K8511" s="2">
        <v>48121015</v>
      </c>
      <c r="L8511" s="3">
        <v>44958</v>
      </c>
      <c r="M8511" s="3">
        <v>47453</v>
      </c>
      <c r="N8511" s="2" t="s">
        <v>2493</v>
      </c>
    </row>
    <row r="8512" spans="2:14" x14ac:dyDescent="0.25">
      <c r="B8512" s="2" t="s">
        <v>6365</v>
      </c>
      <c r="C8512" s="2" t="s">
        <v>6366</v>
      </c>
      <c r="D8512" s="2" t="s">
        <v>41</v>
      </c>
      <c r="E8512" s="2" t="s">
        <v>17</v>
      </c>
      <c r="F8512" s="2" t="s">
        <v>18</v>
      </c>
      <c r="G8512" s="2" t="s">
        <v>19</v>
      </c>
      <c r="H8512" s="2" t="s">
        <v>6367</v>
      </c>
      <c r="I8512" s="2">
        <v>0</v>
      </c>
      <c r="J8512" s="2">
        <v>0</v>
      </c>
      <c r="K8512" s="2">
        <v>49032015</v>
      </c>
      <c r="L8512" s="3">
        <v>45770</v>
      </c>
      <c r="M8512" s="3">
        <v>47543</v>
      </c>
      <c r="N8512" s="2" t="s">
        <v>2493</v>
      </c>
    </row>
    <row r="8513" spans="2:14" x14ac:dyDescent="0.25">
      <c r="B8513" s="2" t="s">
        <v>6365</v>
      </c>
      <c r="C8513" s="2" t="s">
        <v>6366</v>
      </c>
      <c r="D8513" s="2" t="s">
        <v>41</v>
      </c>
      <c r="E8513" s="2" t="s">
        <v>17</v>
      </c>
      <c r="F8513" s="2" t="s">
        <v>18</v>
      </c>
      <c r="G8513" s="2" t="s">
        <v>19</v>
      </c>
      <c r="H8513" s="2" t="s">
        <v>6367</v>
      </c>
      <c r="I8513" s="2">
        <v>0</v>
      </c>
      <c r="J8513" s="2">
        <v>0</v>
      </c>
      <c r="K8513" s="2">
        <v>49041615</v>
      </c>
      <c r="L8513" s="3">
        <v>45770</v>
      </c>
      <c r="M8513" s="3">
        <v>47574</v>
      </c>
      <c r="N8513" s="2" t="s">
        <v>2493</v>
      </c>
    </row>
    <row r="8514" spans="2:14" x14ac:dyDescent="0.25">
      <c r="B8514" s="2" t="s">
        <v>6365</v>
      </c>
      <c r="C8514" s="2" t="s">
        <v>6366</v>
      </c>
      <c r="D8514" s="2" t="s">
        <v>41</v>
      </c>
      <c r="E8514" s="2" t="s">
        <v>17</v>
      </c>
      <c r="F8514" s="2" t="s">
        <v>18</v>
      </c>
      <c r="G8514" s="2" t="s">
        <v>19</v>
      </c>
      <c r="H8514" s="2" t="s">
        <v>6367</v>
      </c>
      <c r="I8514" s="2">
        <v>0</v>
      </c>
      <c r="J8514" s="2">
        <v>0</v>
      </c>
      <c r="K8514" s="2">
        <v>49052815</v>
      </c>
      <c r="L8514" s="3">
        <v>45839</v>
      </c>
      <c r="M8514" s="3">
        <v>47604</v>
      </c>
      <c r="N8514" s="2" t="s">
        <v>2493</v>
      </c>
    </row>
    <row r="8515" spans="2:14" x14ac:dyDescent="0.25">
      <c r="B8515" s="2" t="s">
        <v>6365</v>
      </c>
      <c r="C8515" s="2" t="s">
        <v>6366</v>
      </c>
      <c r="D8515" s="2" t="s">
        <v>41</v>
      </c>
      <c r="E8515" s="2" t="s">
        <v>17</v>
      </c>
      <c r="F8515" s="2" t="s">
        <v>18</v>
      </c>
      <c r="G8515" s="2" t="s">
        <v>19</v>
      </c>
      <c r="H8515" s="2" t="s">
        <v>6367</v>
      </c>
      <c r="I8515" s="2">
        <v>0</v>
      </c>
      <c r="J8515" s="2">
        <v>0</v>
      </c>
      <c r="K8515" s="2">
        <v>49060515</v>
      </c>
      <c r="L8515" s="3">
        <v>45825</v>
      </c>
      <c r="M8515" s="3">
        <v>47635</v>
      </c>
      <c r="N8515" s="2" t="s">
        <v>2493</v>
      </c>
    </row>
    <row r="8516" spans="2:14" x14ac:dyDescent="0.25">
      <c r="B8516" s="2" t="s">
        <v>6365</v>
      </c>
      <c r="C8516" s="2" t="s">
        <v>6366</v>
      </c>
      <c r="D8516" s="2" t="s">
        <v>41</v>
      </c>
      <c r="E8516" s="2" t="s">
        <v>17</v>
      </c>
      <c r="F8516" s="2" t="s">
        <v>18</v>
      </c>
      <c r="G8516" s="2" t="s">
        <v>19</v>
      </c>
      <c r="H8516" s="2" t="s">
        <v>6367</v>
      </c>
      <c r="I8516" s="2">
        <v>0</v>
      </c>
      <c r="J8516" s="2">
        <v>0</v>
      </c>
      <c r="K8516" s="2">
        <v>49120315</v>
      </c>
      <c r="L8516" s="3">
        <v>45997</v>
      </c>
      <c r="M8516" s="3">
        <v>47818</v>
      </c>
      <c r="N8516" s="2" t="s">
        <v>2493</v>
      </c>
    </row>
    <row r="8517" spans="2:14" x14ac:dyDescent="0.25">
      <c r="B8517" s="2" t="s">
        <v>6365</v>
      </c>
      <c r="C8517" s="2" t="s">
        <v>6366</v>
      </c>
      <c r="D8517" s="2" t="s">
        <v>41</v>
      </c>
      <c r="E8517" s="2" t="s">
        <v>142</v>
      </c>
      <c r="F8517" s="2" t="s">
        <v>18</v>
      </c>
      <c r="G8517" s="2" t="s">
        <v>19</v>
      </c>
      <c r="H8517" s="2" t="s">
        <v>6367</v>
      </c>
      <c r="I8517" s="2">
        <v>0</v>
      </c>
      <c r="J8517" s="2">
        <v>0</v>
      </c>
      <c r="K8517" s="2">
        <v>48121015</v>
      </c>
      <c r="L8517" s="3">
        <v>44958</v>
      </c>
      <c r="M8517" s="3">
        <v>47453</v>
      </c>
      <c r="N8517" s="2" t="s">
        <v>2493</v>
      </c>
    </row>
    <row r="8518" spans="2:14" x14ac:dyDescent="0.25">
      <c r="B8518" s="2" t="s">
        <v>6365</v>
      </c>
      <c r="C8518" s="2" t="s">
        <v>6366</v>
      </c>
      <c r="D8518" s="2" t="s">
        <v>41</v>
      </c>
      <c r="E8518" s="2" t="s">
        <v>142</v>
      </c>
      <c r="F8518" s="2" t="s">
        <v>18</v>
      </c>
      <c r="G8518" s="2" t="s">
        <v>19</v>
      </c>
      <c r="H8518" s="2" t="s">
        <v>6367</v>
      </c>
      <c r="I8518" s="2">
        <v>0</v>
      </c>
      <c r="J8518" s="2">
        <v>0</v>
      </c>
      <c r="K8518" s="2">
        <v>49041615</v>
      </c>
      <c r="L8518" s="3">
        <v>45770</v>
      </c>
      <c r="M8518" s="3">
        <v>47574</v>
      </c>
      <c r="N8518" s="2" t="s">
        <v>2493</v>
      </c>
    </row>
    <row r="8519" spans="2:14" x14ac:dyDescent="0.25">
      <c r="B8519" s="2" t="s">
        <v>6365</v>
      </c>
      <c r="C8519" s="2" t="s">
        <v>6366</v>
      </c>
      <c r="D8519" s="2" t="s">
        <v>41</v>
      </c>
      <c r="E8519" s="2" t="s">
        <v>142</v>
      </c>
      <c r="F8519" s="2" t="s">
        <v>18</v>
      </c>
      <c r="G8519" s="2" t="s">
        <v>19</v>
      </c>
      <c r="H8519" s="2" t="s">
        <v>6367</v>
      </c>
      <c r="I8519" s="2">
        <v>0</v>
      </c>
      <c r="J8519" s="2">
        <v>0</v>
      </c>
      <c r="K8519" s="2">
        <v>49060515</v>
      </c>
      <c r="L8519" s="3">
        <v>45825</v>
      </c>
      <c r="M8519" s="3">
        <v>47635</v>
      </c>
      <c r="N8519" s="2" t="s">
        <v>2493</v>
      </c>
    </row>
    <row r="8520" spans="2:14" x14ac:dyDescent="0.25">
      <c r="B8520" s="2" t="s">
        <v>6368</v>
      </c>
      <c r="C8520" s="2" t="s">
        <v>6369</v>
      </c>
      <c r="D8520" s="2" t="s">
        <v>41</v>
      </c>
      <c r="E8520" s="2" t="s">
        <v>17</v>
      </c>
      <c r="F8520" s="2" t="s">
        <v>18</v>
      </c>
      <c r="G8520" s="2" t="s">
        <v>19</v>
      </c>
      <c r="H8520" s="2" t="s">
        <v>6367</v>
      </c>
      <c r="I8520" s="2">
        <v>0</v>
      </c>
      <c r="J8520" s="2">
        <v>0</v>
      </c>
      <c r="K8520" s="2">
        <v>48062615</v>
      </c>
      <c r="L8520" s="3">
        <v>44958</v>
      </c>
      <c r="M8520" s="3">
        <v>47270</v>
      </c>
      <c r="N8520" s="2" t="s">
        <v>2493</v>
      </c>
    </row>
    <row r="8521" spans="2:14" x14ac:dyDescent="0.25">
      <c r="B8521" s="2" t="s">
        <v>6368</v>
      </c>
      <c r="C8521" s="2" t="s">
        <v>6369</v>
      </c>
      <c r="D8521" s="2" t="s">
        <v>41</v>
      </c>
      <c r="E8521" s="2" t="s">
        <v>17</v>
      </c>
      <c r="F8521" s="2" t="s">
        <v>18</v>
      </c>
      <c r="G8521" s="2" t="s">
        <v>19</v>
      </c>
      <c r="H8521" s="2" t="s">
        <v>6367</v>
      </c>
      <c r="I8521" s="2">
        <v>0</v>
      </c>
      <c r="J8521" s="2">
        <v>0</v>
      </c>
      <c r="K8521" s="2">
        <v>48102515</v>
      </c>
      <c r="L8521" s="3">
        <v>44958</v>
      </c>
      <c r="M8521" s="3">
        <v>47392</v>
      </c>
      <c r="N8521" s="2" t="s">
        <v>2493</v>
      </c>
    </row>
    <row r="8522" spans="2:14" x14ac:dyDescent="0.25">
      <c r="B8522" s="2" t="s">
        <v>6368</v>
      </c>
      <c r="C8522" s="2" t="s">
        <v>6369</v>
      </c>
      <c r="D8522" s="2" t="s">
        <v>41</v>
      </c>
      <c r="E8522" s="2" t="s">
        <v>17</v>
      </c>
      <c r="F8522" s="2" t="s">
        <v>18</v>
      </c>
      <c r="G8522" s="2" t="s">
        <v>19</v>
      </c>
      <c r="H8522" s="2" t="s">
        <v>6367</v>
      </c>
      <c r="I8522" s="2">
        <v>0</v>
      </c>
      <c r="J8522" s="2">
        <v>0</v>
      </c>
      <c r="K8522" s="2">
        <v>48102615</v>
      </c>
      <c r="L8522" s="3">
        <v>44958</v>
      </c>
      <c r="M8522" s="3">
        <v>47392</v>
      </c>
      <c r="N8522" s="2" t="s">
        <v>2493</v>
      </c>
    </row>
    <row r="8523" spans="2:14" x14ac:dyDescent="0.25">
      <c r="B8523" s="2" t="s">
        <v>6368</v>
      </c>
      <c r="C8523" s="2" t="s">
        <v>6369</v>
      </c>
      <c r="D8523" s="2" t="s">
        <v>41</v>
      </c>
      <c r="E8523" s="2" t="s">
        <v>17</v>
      </c>
      <c r="F8523" s="2" t="s">
        <v>18</v>
      </c>
      <c r="G8523" s="2" t="s">
        <v>19</v>
      </c>
      <c r="H8523" s="2" t="s">
        <v>6367</v>
      </c>
      <c r="I8523" s="2">
        <v>0</v>
      </c>
      <c r="J8523" s="2">
        <v>0</v>
      </c>
      <c r="K8523" s="2">
        <v>48111115</v>
      </c>
      <c r="L8523" s="3">
        <v>44958</v>
      </c>
      <c r="M8523" s="3">
        <v>47423</v>
      </c>
      <c r="N8523" s="2" t="s">
        <v>2493</v>
      </c>
    </row>
    <row r="8524" spans="2:14" x14ac:dyDescent="0.25">
      <c r="B8524" s="2" t="s">
        <v>6368</v>
      </c>
      <c r="C8524" s="2" t="s">
        <v>6369</v>
      </c>
      <c r="D8524" s="2" t="s">
        <v>41</v>
      </c>
      <c r="E8524" s="2" t="s">
        <v>17</v>
      </c>
      <c r="F8524" s="2" t="s">
        <v>18</v>
      </c>
      <c r="G8524" s="2" t="s">
        <v>19</v>
      </c>
      <c r="H8524" s="2" t="s">
        <v>6367</v>
      </c>
      <c r="I8524" s="2">
        <v>0</v>
      </c>
      <c r="J8524" s="2">
        <v>0</v>
      </c>
      <c r="K8524" s="2">
        <v>49022015</v>
      </c>
      <c r="L8524" s="3">
        <v>45770</v>
      </c>
      <c r="M8524" s="3">
        <v>47515</v>
      </c>
      <c r="N8524" s="2" t="s">
        <v>2493</v>
      </c>
    </row>
    <row r="8525" spans="2:14" x14ac:dyDescent="0.25">
      <c r="B8525" s="2" t="s">
        <v>6368</v>
      </c>
      <c r="C8525" s="2" t="s">
        <v>6369</v>
      </c>
      <c r="D8525" s="2" t="s">
        <v>41</v>
      </c>
      <c r="E8525" s="2" t="s">
        <v>17</v>
      </c>
      <c r="F8525" s="2" t="s">
        <v>18</v>
      </c>
      <c r="G8525" s="2" t="s">
        <v>19</v>
      </c>
      <c r="H8525" s="2" t="s">
        <v>6367</v>
      </c>
      <c r="I8525" s="2">
        <v>0</v>
      </c>
      <c r="J8525" s="2">
        <v>0</v>
      </c>
      <c r="K8525" s="2">
        <v>49030615</v>
      </c>
      <c r="L8525" s="3">
        <v>45825</v>
      </c>
      <c r="M8525" s="3">
        <v>47543</v>
      </c>
      <c r="N8525" s="2" t="s">
        <v>2493</v>
      </c>
    </row>
    <row r="8526" spans="2:14" x14ac:dyDescent="0.25">
      <c r="B8526" s="2" t="s">
        <v>6368</v>
      </c>
      <c r="C8526" s="2" t="s">
        <v>6369</v>
      </c>
      <c r="D8526" s="2" t="s">
        <v>41</v>
      </c>
      <c r="E8526" s="2" t="s">
        <v>17</v>
      </c>
      <c r="F8526" s="2" t="s">
        <v>18</v>
      </c>
      <c r="G8526" s="2" t="s">
        <v>19</v>
      </c>
      <c r="H8526" s="2" t="s">
        <v>6367</v>
      </c>
      <c r="I8526" s="2">
        <v>0</v>
      </c>
      <c r="J8526" s="2">
        <v>0</v>
      </c>
      <c r="K8526" s="2">
        <v>49042315</v>
      </c>
      <c r="L8526" s="3">
        <v>45825</v>
      </c>
      <c r="M8526" s="3">
        <v>47574</v>
      </c>
      <c r="N8526" s="2" t="s">
        <v>2493</v>
      </c>
    </row>
    <row r="8527" spans="2:14" x14ac:dyDescent="0.25">
      <c r="B8527" s="2" t="s">
        <v>6368</v>
      </c>
      <c r="C8527" s="2" t="s">
        <v>6369</v>
      </c>
      <c r="D8527" s="2" t="s">
        <v>41</v>
      </c>
      <c r="E8527" s="2" t="s">
        <v>17</v>
      </c>
      <c r="F8527" s="2" t="s">
        <v>18</v>
      </c>
      <c r="G8527" s="2" t="s">
        <v>19</v>
      </c>
      <c r="H8527" s="2" t="s">
        <v>6367</v>
      </c>
      <c r="I8527" s="2">
        <v>0</v>
      </c>
      <c r="J8527" s="2">
        <v>0</v>
      </c>
      <c r="K8527" s="2">
        <v>49050915</v>
      </c>
      <c r="L8527" s="3">
        <v>45825</v>
      </c>
      <c r="M8527" s="3">
        <v>47604</v>
      </c>
      <c r="N8527" s="2" t="s">
        <v>2493</v>
      </c>
    </row>
    <row r="8528" spans="2:14" x14ac:dyDescent="0.25">
      <c r="B8528" s="2" t="s">
        <v>6368</v>
      </c>
      <c r="C8528" s="2" t="s">
        <v>6369</v>
      </c>
      <c r="D8528" s="2" t="s">
        <v>41</v>
      </c>
      <c r="E8528" s="2" t="s">
        <v>17</v>
      </c>
      <c r="F8528" s="2" t="s">
        <v>18</v>
      </c>
      <c r="G8528" s="2" t="s">
        <v>19</v>
      </c>
      <c r="H8528" s="2" t="s">
        <v>6367</v>
      </c>
      <c r="I8528" s="2">
        <v>0</v>
      </c>
      <c r="J8528" s="2">
        <v>0</v>
      </c>
      <c r="K8528" s="2">
        <v>49062615</v>
      </c>
      <c r="L8528" s="3">
        <v>45847</v>
      </c>
      <c r="M8528" s="3">
        <v>47635</v>
      </c>
      <c r="N8528" s="2" t="s">
        <v>2493</v>
      </c>
    </row>
    <row r="8529" spans="2:14" x14ac:dyDescent="0.25">
      <c r="B8529" s="2" t="s">
        <v>6368</v>
      </c>
      <c r="C8529" s="2" t="s">
        <v>6369</v>
      </c>
      <c r="D8529" s="2" t="s">
        <v>41</v>
      </c>
      <c r="E8529" s="2" t="s">
        <v>17</v>
      </c>
      <c r="F8529" s="2" t="s">
        <v>18</v>
      </c>
      <c r="G8529" s="2" t="s">
        <v>19</v>
      </c>
      <c r="H8529" s="2" t="s">
        <v>6367</v>
      </c>
      <c r="I8529" s="2">
        <v>0</v>
      </c>
      <c r="J8529" s="2">
        <v>0</v>
      </c>
      <c r="K8529" s="2">
        <v>49111315</v>
      </c>
      <c r="L8529" s="3">
        <v>45997</v>
      </c>
      <c r="M8529" s="3">
        <v>47788</v>
      </c>
      <c r="N8529" s="2" t="s">
        <v>2493</v>
      </c>
    </row>
    <row r="8530" spans="2:14" x14ac:dyDescent="0.25">
      <c r="B8530" s="2" t="s">
        <v>6368</v>
      </c>
      <c r="C8530" s="2" t="s">
        <v>6369</v>
      </c>
      <c r="D8530" s="2" t="s">
        <v>41</v>
      </c>
      <c r="E8530" s="2" t="s">
        <v>142</v>
      </c>
      <c r="F8530" s="2" t="s">
        <v>18</v>
      </c>
      <c r="G8530" s="2" t="s">
        <v>19</v>
      </c>
      <c r="H8530" s="2" t="s">
        <v>6367</v>
      </c>
      <c r="I8530" s="2">
        <v>0</v>
      </c>
      <c r="J8530" s="2">
        <v>0</v>
      </c>
      <c r="K8530" s="2">
        <v>48111115</v>
      </c>
      <c r="L8530" s="3">
        <v>44958</v>
      </c>
      <c r="M8530" s="3">
        <v>47423</v>
      </c>
      <c r="N8530" s="2" t="s">
        <v>2493</v>
      </c>
    </row>
    <row r="8531" spans="2:14" x14ac:dyDescent="0.25">
      <c r="B8531" s="2" t="s">
        <v>6368</v>
      </c>
      <c r="C8531" s="2" t="s">
        <v>6369</v>
      </c>
      <c r="D8531" s="2" t="s">
        <v>41</v>
      </c>
      <c r="E8531" s="2" t="s">
        <v>142</v>
      </c>
      <c r="F8531" s="2" t="s">
        <v>18</v>
      </c>
      <c r="G8531" s="2" t="s">
        <v>19</v>
      </c>
      <c r="H8531" s="2" t="s">
        <v>6367</v>
      </c>
      <c r="I8531" s="2">
        <v>0</v>
      </c>
      <c r="J8531" s="2">
        <v>0</v>
      </c>
      <c r="K8531" s="2">
        <v>49050915</v>
      </c>
      <c r="L8531" s="3">
        <v>45825</v>
      </c>
      <c r="M8531" s="3">
        <v>47604</v>
      </c>
      <c r="N8531" s="2" t="s">
        <v>2493</v>
      </c>
    </row>
    <row r="8532" spans="2:14" x14ac:dyDescent="0.25">
      <c r="B8532" s="2" t="s">
        <v>6368</v>
      </c>
      <c r="C8532" s="2" t="s">
        <v>6369</v>
      </c>
      <c r="D8532" s="2" t="s">
        <v>41</v>
      </c>
      <c r="E8532" s="2" t="s">
        <v>142</v>
      </c>
      <c r="F8532" s="2" t="s">
        <v>18</v>
      </c>
      <c r="G8532" s="2" t="s">
        <v>19</v>
      </c>
      <c r="H8532" s="2" t="s">
        <v>6367</v>
      </c>
      <c r="I8532" s="2">
        <v>0</v>
      </c>
      <c r="J8532" s="2">
        <v>0</v>
      </c>
      <c r="K8532" s="2">
        <v>49062615</v>
      </c>
      <c r="L8532" s="3">
        <v>45847</v>
      </c>
      <c r="M8532" s="3">
        <v>47635</v>
      </c>
      <c r="N8532" s="2" t="s">
        <v>2493</v>
      </c>
    </row>
    <row r="8533" spans="2:14" x14ac:dyDescent="0.25">
      <c r="B8533" s="2" t="s">
        <v>6370</v>
      </c>
      <c r="C8533" s="2" t="s">
        <v>6371</v>
      </c>
      <c r="D8533" s="2" t="s">
        <v>16</v>
      </c>
      <c r="E8533" s="2" t="s">
        <v>17</v>
      </c>
      <c r="F8533" s="2" t="s">
        <v>18</v>
      </c>
      <c r="G8533" s="2" t="s">
        <v>19</v>
      </c>
      <c r="H8533" s="2" t="s">
        <v>6372</v>
      </c>
      <c r="I8533" s="2">
        <v>2979</v>
      </c>
      <c r="J8533" s="2">
        <v>0</v>
      </c>
      <c r="K8533" s="2">
        <v>62166</v>
      </c>
      <c r="L8533" s="3">
        <v>45869</v>
      </c>
      <c r="M8533" s="3">
        <v>47362</v>
      </c>
      <c r="N8533" s="2" t="s">
        <v>281</v>
      </c>
    </row>
    <row r="8534" spans="2:14" x14ac:dyDescent="0.25">
      <c r="B8534" s="2" t="s">
        <v>6370</v>
      </c>
      <c r="C8534" s="2" t="s">
        <v>6371</v>
      </c>
      <c r="D8534" s="2" t="s">
        <v>16</v>
      </c>
      <c r="E8534" s="2" t="s">
        <v>17</v>
      </c>
      <c r="F8534" s="2" t="s">
        <v>18</v>
      </c>
      <c r="G8534" s="2" t="s">
        <v>19</v>
      </c>
      <c r="H8534" s="2" t="s">
        <v>6372</v>
      </c>
      <c r="I8534" s="2">
        <v>2979</v>
      </c>
      <c r="J8534" s="2">
        <v>0</v>
      </c>
      <c r="K8534" s="2">
        <v>62178</v>
      </c>
      <c r="L8534" s="3">
        <v>45869</v>
      </c>
      <c r="M8534" s="3">
        <v>47453</v>
      </c>
      <c r="N8534" s="2" t="s">
        <v>281</v>
      </c>
    </row>
    <row r="8535" spans="2:14" x14ac:dyDescent="0.25">
      <c r="B8535" s="2" t="s">
        <v>6370</v>
      </c>
      <c r="C8535" s="2" t="s">
        <v>6371</v>
      </c>
      <c r="D8535" s="2" t="s">
        <v>16</v>
      </c>
      <c r="E8535" s="2" t="s">
        <v>17</v>
      </c>
      <c r="F8535" s="2" t="s">
        <v>18</v>
      </c>
      <c r="G8535" s="2" t="s">
        <v>19</v>
      </c>
      <c r="H8535" s="2" t="s">
        <v>6372</v>
      </c>
      <c r="I8535" s="2">
        <v>2979</v>
      </c>
      <c r="J8535" s="2">
        <v>0</v>
      </c>
      <c r="K8535" s="2">
        <v>62186</v>
      </c>
      <c r="L8535" s="3">
        <v>45889</v>
      </c>
      <c r="M8535" s="3">
        <v>47543</v>
      </c>
      <c r="N8535" s="2" t="s">
        <v>281</v>
      </c>
    </row>
    <row r="8536" spans="2:14" x14ac:dyDescent="0.25">
      <c r="B8536" s="2" t="s">
        <v>6370</v>
      </c>
      <c r="C8536" s="2" t="s">
        <v>6371</v>
      </c>
      <c r="D8536" s="2" t="s">
        <v>16</v>
      </c>
      <c r="E8536" s="2" t="s">
        <v>17</v>
      </c>
      <c r="F8536" s="2" t="s">
        <v>18</v>
      </c>
      <c r="G8536" s="2" t="s">
        <v>19</v>
      </c>
      <c r="H8536" s="2" t="s">
        <v>6372</v>
      </c>
      <c r="I8536" s="2">
        <v>2979</v>
      </c>
      <c r="J8536" s="2">
        <v>0</v>
      </c>
      <c r="K8536" s="2">
        <v>62189</v>
      </c>
      <c r="L8536" s="3">
        <v>45871</v>
      </c>
      <c r="M8536" s="3">
        <v>47635</v>
      </c>
      <c r="N8536" s="2" t="s">
        <v>281</v>
      </c>
    </row>
    <row r="8537" spans="2:14" x14ac:dyDescent="0.25">
      <c r="B8537" s="2" t="s">
        <v>6370</v>
      </c>
      <c r="C8537" s="2" t="s">
        <v>6371</v>
      </c>
      <c r="D8537" s="2" t="s">
        <v>16</v>
      </c>
      <c r="E8537" s="2" t="s">
        <v>17</v>
      </c>
      <c r="F8537" s="2" t="s">
        <v>18</v>
      </c>
      <c r="G8537" s="2" t="s">
        <v>19</v>
      </c>
      <c r="H8537" s="2" t="s">
        <v>6372</v>
      </c>
      <c r="I8537" s="2">
        <v>2979</v>
      </c>
      <c r="J8537" s="2">
        <v>2039</v>
      </c>
      <c r="K8537" s="2">
        <v>62199</v>
      </c>
      <c r="L8537" s="3">
        <v>45987</v>
      </c>
      <c r="M8537" s="3">
        <v>47727</v>
      </c>
      <c r="N8537" s="2" t="s">
        <v>281</v>
      </c>
    </row>
    <row r="8538" spans="2:14" x14ac:dyDescent="0.25">
      <c r="B8538" s="2" t="s">
        <v>6370</v>
      </c>
      <c r="C8538" s="2" t="s">
        <v>6371</v>
      </c>
      <c r="D8538" s="2" t="s">
        <v>16</v>
      </c>
      <c r="E8538" s="2" t="s">
        <v>17</v>
      </c>
      <c r="F8538" s="2" t="s">
        <v>18</v>
      </c>
      <c r="G8538" s="2" t="s">
        <v>19</v>
      </c>
      <c r="H8538" s="2" t="s">
        <v>6372</v>
      </c>
      <c r="I8538" s="2">
        <v>2979</v>
      </c>
      <c r="J8538" s="2">
        <v>940</v>
      </c>
      <c r="K8538" s="2">
        <v>62202</v>
      </c>
      <c r="L8538" s="3">
        <v>45987</v>
      </c>
      <c r="M8538" s="3">
        <v>47757</v>
      </c>
      <c r="N8538" s="2" t="s">
        <v>281</v>
      </c>
    </row>
    <row r="8539" spans="2:14" x14ac:dyDescent="0.25">
      <c r="B8539" s="2" t="s">
        <v>6373</v>
      </c>
      <c r="C8539" s="2" t="s">
        <v>6374</v>
      </c>
      <c r="D8539" s="2" t="s">
        <v>16</v>
      </c>
      <c r="E8539" s="2" t="s">
        <v>17</v>
      </c>
      <c r="F8539" s="2" t="s">
        <v>18</v>
      </c>
      <c r="G8539" s="2" t="s">
        <v>19</v>
      </c>
      <c r="H8539" s="2" t="s">
        <v>6372</v>
      </c>
      <c r="I8539" s="2">
        <v>1315</v>
      </c>
      <c r="J8539" s="2">
        <v>45</v>
      </c>
      <c r="K8539" s="2">
        <v>62192</v>
      </c>
      <c r="L8539" s="3">
        <v>45871</v>
      </c>
      <c r="M8539" s="3">
        <v>47665</v>
      </c>
      <c r="N8539" s="2" t="s">
        <v>281</v>
      </c>
    </row>
    <row r="8540" spans="2:14" x14ac:dyDescent="0.25">
      <c r="B8540" s="2" t="s">
        <v>6373</v>
      </c>
      <c r="C8540" s="2" t="s">
        <v>6374</v>
      </c>
      <c r="D8540" s="2" t="s">
        <v>16</v>
      </c>
      <c r="E8540" s="2" t="s">
        <v>17</v>
      </c>
      <c r="F8540" s="2" t="s">
        <v>18</v>
      </c>
      <c r="G8540" s="2" t="s">
        <v>19</v>
      </c>
      <c r="H8540" s="2" t="s">
        <v>6372</v>
      </c>
      <c r="I8540" s="2">
        <v>1315</v>
      </c>
      <c r="J8540" s="2">
        <v>555</v>
      </c>
      <c r="K8540" s="2">
        <v>62193</v>
      </c>
      <c r="L8540" s="3">
        <v>45871</v>
      </c>
      <c r="M8540" s="3">
        <v>47665</v>
      </c>
      <c r="N8540" s="2" t="s">
        <v>281</v>
      </c>
    </row>
    <row r="8541" spans="2:14" x14ac:dyDescent="0.25">
      <c r="B8541" s="2" t="s">
        <v>6373</v>
      </c>
      <c r="C8541" s="2" t="s">
        <v>6374</v>
      </c>
      <c r="D8541" s="2" t="s">
        <v>16</v>
      </c>
      <c r="E8541" s="2" t="s">
        <v>17</v>
      </c>
      <c r="F8541" s="2" t="s">
        <v>18</v>
      </c>
      <c r="G8541" s="2" t="s">
        <v>19</v>
      </c>
      <c r="H8541" s="2" t="s">
        <v>6372</v>
      </c>
      <c r="I8541" s="2">
        <v>1315</v>
      </c>
      <c r="J8541" s="2">
        <v>370</v>
      </c>
      <c r="K8541" s="2">
        <v>62201</v>
      </c>
      <c r="L8541" s="3">
        <v>46010</v>
      </c>
      <c r="M8541" s="3">
        <v>47727</v>
      </c>
      <c r="N8541" s="2" t="s">
        <v>281</v>
      </c>
    </row>
    <row r="8542" spans="2:14" x14ac:dyDescent="0.25">
      <c r="B8542" s="2" t="s">
        <v>6373</v>
      </c>
      <c r="C8542" s="2" t="s">
        <v>6374</v>
      </c>
      <c r="D8542" s="2" t="s">
        <v>16</v>
      </c>
      <c r="E8542" s="2" t="s">
        <v>17</v>
      </c>
      <c r="F8542" s="2" t="s">
        <v>18</v>
      </c>
      <c r="G8542" s="2" t="s">
        <v>19</v>
      </c>
      <c r="H8542" s="2" t="s">
        <v>6372</v>
      </c>
      <c r="I8542" s="2">
        <v>1315</v>
      </c>
      <c r="J8542" s="2">
        <v>345</v>
      </c>
      <c r="K8542" s="2">
        <v>62202</v>
      </c>
      <c r="L8542" s="3">
        <v>45987</v>
      </c>
      <c r="M8542" s="3">
        <v>47757</v>
      </c>
      <c r="N8542" s="2" t="s">
        <v>281</v>
      </c>
    </row>
    <row r="8543" spans="2:14" x14ac:dyDescent="0.25">
      <c r="B8543" s="2" t="s">
        <v>6375</v>
      </c>
      <c r="C8543" s="2" t="s">
        <v>6376</v>
      </c>
      <c r="D8543" s="2" t="s">
        <v>6377</v>
      </c>
      <c r="E8543" s="2" t="s">
        <v>17</v>
      </c>
      <c r="F8543" s="2" t="s">
        <v>18</v>
      </c>
      <c r="G8543" s="2" t="s">
        <v>19</v>
      </c>
      <c r="H8543" s="2" t="s">
        <v>6378</v>
      </c>
      <c r="I8543" s="2">
        <v>0</v>
      </c>
      <c r="J8543" s="2">
        <v>0</v>
      </c>
      <c r="K8543" s="2">
        <v>0</v>
      </c>
      <c r="L8543" s="3">
        <v>46041</v>
      </c>
      <c r="M8543" s="2" t="s">
        <v>30</v>
      </c>
      <c r="N8543" s="2" t="s">
        <v>921</v>
      </c>
    </row>
    <row r="8544" spans="2:14" x14ac:dyDescent="0.25">
      <c r="B8544" s="2" t="s">
        <v>6375</v>
      </c>
      <c r="C8544" s="2" t="s">
        <v>6376</v>
      </c>
      <c r="D8544" s="2" t="s">
        <v>6377</v>
      </c>
      <c r="E8544" s="2" t="s">
        <v>17</v>
      </c>
      <c r="F8544" s="2" t="s">
        <v>18</v>
      </c>
      <c r="G8544" s="2" t="s">
        <v>19</v>
      </c>
      <c r="H8544" s="2" t="s">
        <v>6378</v>
      </c>
      <c r="I8544" s="2">
        <v>0</v>
      </c>
      <c r="J8544" s="2">
        <v>0</v>
      </c>
      <c r="K8544" s="2" t="s">
        <v>6379</v>
      </c>
      <c r="L8544" s="3">
        <v>45856</v>
      </c>
      <c r="M8544" s="3">
        <v>46784</v>
      </c>
      <c r="N8544" s="2" t="s">
        <v>921</v>
      </c>
    </row>
    <row r="8545" spans="2:14" x14ac:dyDescent="0.25">
      <c r="B8545" s="2" t="s">
        <v>6375</v>
      </c>
      <c r="C8545" s="2" t="s">
        <v>6376</v>
      </c>
      <c r="D8545" s="2" t="s">
        <v>6377</v>
      </c>
      <c r="E8545" s="2" t="s">
        <v>1191</v>
      </c>
      <c r="F8545" s="2" t="s">
        <v>18</v>
      </c>
      <c r="G8545" s="2" t="s">
        <v>19</v>
      </c>
      <c r="H8545" s="2" t="s">
        <v>6378</v>
      </c>
      <c r="I8545" s="2">
        <v>0</v>
      </c>
      <c r="J8545" s="2">
        <v>0</v>
      </c>
      <c r="K8545" s="2" t="s">
        <v>6379</v>
      </c>
      <c r="L8545" s="3">
        <v>45856</v>
      </c>
      <c r="M8545" s="3">
        <v>46784</v>
      </c>
      <c r="N8545" s="2" t="s">
        <v>921</v>
      </c>
    </row>
    <row r="8546" spans="2:14" x14ac:dyDescent="0.25">
      <c r="B8546" s="2" t="s">
        <v>6380</v>
      </c>
      <c r="C8546" s="2" t="s">
        <v>6381</v>
      </c>
      <c r="D8546" s="2" t="s">
        <v>6377</v>
      </c>
      <c r="E8546" s="2" t="s">
        <v>17</v>
      </c>
      <c r="F8546" s="2" t="s">
        <v>18</v>
      </c>
      <c r="G8546" s="2" t="s">
        <v>19</v>
      </c>
      <c r="H8546" s="2" t="s">
        <v>6378</v>
      </c>
      <c r="I8546" s="2">
        <v>0</v>
      </c>
      <c r="J8546" s="2">
        <v>0</v>
      </c>
      <c r="K8546" s="2" t="s">
        <v>6379</v>
      </c>
      <c r="L8546" s="3">
        <v>45856</v>
      </c>
      <c r="M8546" s="3">
        <v>46784</v>
      </c>
      <c r="N8546" s="2" t="s">
        <v>921</v>
      </c>
    </row>
    <row r="8547" spans="2:14" x14ac:dyDescent="0.25">
      <c r="B8547" s="2" t="s">
        <v>6380</v>
      </c>
      <c r="C8547" s="2" t="s">
        <v>6381</v>
      </c>
      <c r="D8547" s="2" t="s">
        <v>6377</v>
      </c>
      <c r="E8547" s="2" t="s">
        <v>1191</v>
      </c>
      <c r="F8547" s="2" t="s">
        <v>18</v>
      </c>
      <c r="G8547" s="2" t="s">
        <v>19</v>
      </c>
      <c r="H8547" s="2" t="s">
        <v>6378</v>
      </c>
      <c r="I8547" s="2">
        <v>0</v>
      </c>
      <c r="J8547" s="2">
        <v>0</v>
      </c>
      <c r="K8547" s="2" t="s">
        <v>6379</v>
      </c>
      <c r="L8547" s="3">
        <v>45856</v>
      </c>
      <c r="M8547" s="3">
        <v>46784</v>
      </c>
      <c r="N8547" s="2" t="s">
        <v>921</v>
      </c>
    </row>
    <row r="8548" spans="2:14" x14ac:dyDescent="0.25">
      <c r="B8548" s="2" t="s">
        <v>6382</v>
      </c>
      <c r="C8548" s="2" t="s">
        <v>6383</v>
      </c>
      <c r="D8548" s="2" t="s">
        <v>16</v>
      </c>
      <c r="E8548" s="2" t="s">
        <v>17</v>
      </c>
      <c r="F8548" s="2" t="s">
        <v>18</v>
      </c>
      <c r="G8548" s="2" t="s">
        <v>19</v>
      </c>
      <c r="H8548" s="2" t="s">
        <v>6384</v>
      </c>
      <c r="I8548" s="2">
        <v>50</v>
      </c>
      <c r="J8548" s="2">
        <v>50</v>
      </c>
      <c r="K8548" s="2" t="s">
        <v>6385</v>
      </c>
      <c r="L8548" s="3">
        <v>46010</v>
      </c>
      <c r="M8548" s="3">
        <v>46784</v>
      </c>
      <c r="N8548" s="2" t="s">
        <v>921</v>
      </c>
    </row>
    <row r="8549" spans="2:14" x14ac:dyDescent="0.25">
      <c r="B8549" s="2" t="s">
        <v>6386</v>
      </c>
      <c r="C8549" s="2" t="s">
        <v>6387</v>
      </c>
      <c r="D8549" s="2" t="s">
        <v>16</v>
      </c>
      <c r="E8549" s="2" t="s">
        <v>17</v>
      </c>
      <c r="F8549" s="2" t="s">
        <v>18</v>
      </c>
      <c r="G8549" s="2" t="s">
        <v>19</v>
      </c>
      <c r="H8549" s="2" t="s">
        <v>6384</v>
      </c>
      <c r="I8549" s="2">
        <v>1400</v>
      </c>
      <c r="J8549" s="2">
        <v>1400</v>
      </c>
      <c r="K8549" s="2" t="s">
        <v>6388</v>
      </c>
      <c r="L8549" s="3">
        <v>46010</v>
      </c>
      <c r="M8549" s="3">
        <v>46784</v>
      </c>
      <c r="N8549" s="2" t="s">
        <v>921</v>
      </c>
    </row>
    <row r="8550" spans="2:14" x14ac:dyDescent="0.25">
      <c r="B8550" s="2" t="s">
        <v>6389</v>
      </c>
      <c r="C8550" s="2" t="s">
        <v>6390</v>
      </c>
      <c r="D8550" s="2" t="s">
        <v>41</v>
      </c>
      <c r="E8550" s="2" t="s">
        <v>17</v>
      </c>
      <c r="F8550" s="2" t="s">
        <v>138</v>
      </c>
      <c r="G8550" s="2" t="s">
        <v>138</v>
      </c>
      <c r="H8550" s="2" t="s">
        <v>6391</v>
      </c>
      <c r="I8550" s="2">
        <v>3063</v>
      </c>
      <c r="J8550" s="2">
        <v>0</v>
      </c>
      <c r="K8550" s="2">
        <v>0</v>
      </c>
      <c r="L8550" s="3">
        <v>44958</v>
      </c>
      <c r="M8550" s="3">
        <v>46174</v>
      </c>
      <c r="N8550" s="2" t="s">
        <v>656</v>
      </c>
    </row>
    <row r="8551" spans="2:14" x14ac:dyDescent="0.25">
      <c r="B8551" s="2" t="s">
        <v>6389</v>
      </c>
      <c r="C8551" s="2" t="s">
        <v>6390</v>
      </c>
      <c r="D8551" s="2" t="s">
        <v>41</v>
      </c>
      <c r="E8551" s="2" t="s">
        <v>17</v>
      </c>
      <c r="F8551" s="2" t="s">
        <v>138</v>
      </c>
      <c r="G8551" s="2" t="s">
        <v>138</v>
      </c>
      <c r="H8551" s="2" t="s">
        <v>6391</v>
      </c>
      <c r="I8551" s="2">
        <v>3063</v>
      </c>
      <c r="J8551" s="2">
        <v>0</v>
      </c>
      <c r="K8551" s="2">
        <v>0</v>
      </c>
      <c r="L8551" s="3">
        <v>45687</v>
      </c>
      <c r="M8551" s="3">
        <v>46753</v>
      </c>
      <c r="N8551" s="2" t="s">
        <v>656</v>
      </c>
    </row>
    <row r="8552" spans="2:14" x14ac:dyDescent="0.25">
      <c r="B8552" s="2" t="s">
        <v>6389</v>
      </c>
      <c r="C8552" s="2" t="s">
        <v>6390</v>
      </c>
      <c r="D8552" s="2" t="s">
        <v>41</v>
      </c>
      <c r="E8552" s="2" t="s">
        <v>17</v>
      </c>
      <c r="F8552" s="2" t="s">
        <v>138</v>
      </c>
      <c r="G8552" s="2" t="s">
        <v>138</v>
      </c>
      <c r="H8552" s="2" t="s">
        <v>6391</v>
      </c>
      <c r="I8552" s="2">
        <v>3063</v>
      </c>
      <c r="J8552" s="2">
        <v>0</v>
      </c>
      <c r="K8552" s="2">
        <v>0</v>
      </c>
      <c r="L8552" s="3">
        <v>45721</v>
      </c>
      <c r="M8552" s="3">
        <v>46722</v>
      </c>
      <c r="N8552" s="2" t="s">
        <v>656</v>
      </c>
    </row>
    <row r="8553" spans="2:14" x14ac:dyDescent="0.25">
      <c r="B8553" s="2" t="s">
        <v>6389</v>
      </c>
      <c r="C8553" s="2" t="s">
        <v>6390</v>
      </c>
      <c r="D8553" s="2" t="s">
        <v>41</v>
      </c>
      <c r="E8553" s="2" t="s">
        <v>17</v>
      </c>
      <c r="F8553" s="2" t="s">
        <v>138</v>
      </c>
      <c r="G8553" s="2" t="s">
        <v>138</v>
      </c>
      <c r="H8553" s="2" t="s">
        <v>6391</v>
      </c>
      <c r="I8553" s="2">
        <v>3063</v>
      </c>
      <c r="J8553" s="2">
        <v>0</v>
      </c>
      <c r="K8553" s="2">
        <v>0</v>
      </c>
      <c r="L8553" s="3">
        <v>45721</v>
      </c>
      <c r="M8553" s="3">
        <v>46784</v>
      </c>
      <c r="N8553" s="2" t="s">
        <v>656</v>
      </c>
    </row>
    <row r="8554" spans="2:14" x14ac:dyDescent="0.25">
      <c r="B8554" s="2" t="s">
        <v>6389</v>
      </c>
      <c r="C8554" s="2" t="s">
        <v>6390</v>
      </c>
      <c r="D8554" s="2" t="s">
        <v>41</v>
      </c>
      <c r="E8554" s="2" t="s">
        <v>17</v>
      </c>
      <c r="F8554" s="2" t="s">
        <v>138</v>
      </c>
      <c r="G8554" s="2" t="s">
        <v>138</v>
      </c>
      <c r="H8554" s="2" t="s">
        <v>6391</v>
      </c>
      <c r="I8554" s="2">
        <v>3063</v>
      </c>
      <c r="J8554" s="2">
        <v>0</v>
      </c>
      <c r="K8554" s="2">
        <v>0</v>
      </c>
      <c r="L8554" s="3">
        <v>45763</v>
      </c>
      <c r="M8554" s="3">
        <v>46813</v>
      </c>
      <c r="N8554" s="2" t="s">
        <v>656</v>
      </c>
    </row>
    <row r="8555" spans="2:14" x14ac:dyDescent="0.25">
      <c r="B8555" s="2" t="s">
        <v>6389</v>
      </c>
      <c r="C8555" s="2" t="s">
        <v>6390</v>
      </c>
      <c r="D8555" s="2" t="s">
        <v>41</v>
      </c>
      <c r="E8555" s="2" t="s">
        <v>17</v>
      </c>
      <c r="F8555" s="2" t="s">
        <v>138</v>
      </c>
      <c r="G8555" s="2" t="s">
        <v>138</v>
      </c>
      <c r="H8555" s="2" t="s">
        <v>6391</v>
      </c>
      <c r="I8555" s="2">
        <v>3063</v>
      </c>
      <c r="J8555" s="2">
        <v>0</v>
      </c>
      <c r="K8555" s="2">
        <v>0</v>
      </c>
      <c r="L8555" s="3">
        <v>45798</v>
      </c>
      <c r="M8555" s="3">
        <v>46874</v>
      </c>
      <c r="N8555" s="2" t="s">
        <v>656</v>
      </c>
    </row>
    <row r="8556" spans="2:14" x14ac:dyDescent="0.25">
      <c r="B8556" s="2" t="s">
        <v>6389</v>
      </c>
      <c r="C8556" s="2" t="s">
        <v>6390</v>
      </c>
      <c r="D8556" s="2" t="s">
        <v>41</v>
      </c>
      <c r="E8556" s="2" t="s">
        <v>17</v>
      </c>
      <c r="F8556" s="2" t="s">
        <v>138</v>
      </c>
      <c r="G8556" s="2" t="s">
        <v>138</v>
      </c>
      <c r="H8556" s="2" t="s">
        <v>6391</v>
      </c>
      <c r="I8556" s="2">
        <v>3063</v>
      </c>
      <c r="J8556" s="2">
        <v>0</v>
      </c>
      <c r="K8556" s="2">
        <v>0</v>
      </c>
      <c r="L8556" s="3">
        <v>45827</v>
      </c>
      <c r="M8556" s="3">
        <v>46905</v>
      </c>
      <c r="N8556" s="2" t="s">
        <v>656</v>
      </c>
    </row>
    <row r="8557" spans="2:14" x14ac:dyDescent="0.25">
      <c r="B8557" s="2" t="s">
        <v>6389</v>
      </c>
      <c r="C8557" s="2" t="s">
        <v>6390</v>
      </c>
      <c r="D8557" s="2" t="s">
        <v>41</v>
      </c>
      <c r="E8557" s="2" t="s">
        <v>17</v>
      </c>
      <c r="F8557" s="2" t="s">
        <v>138</v>
      </c>
      <c r="G8557" s="2" t="s">
        <v>138</v>
      </c>
      <c r="H8557" s="2" t="s">
        <v>6391</v>
      </c>
      <c r="I8557" s="2">
        <v>3063</v>
      </c>
      <c r="J8557" s="2">
        <v>0</v>
      </c>
      <c r="K8557" s="2">
        <v>0</v>
      </c>
      <c r="L8557" s="3">
        <v>46066</v>
      </c>
      <c r="M8557" s="3">
        <v>47119</v>
      </c>
      <c r="N8557" s="2" t="s">
        <v>656</v>
      </c>
    </row>
    <row r="8558" spans="2:14" x14ac:dyDescent="0.25">
      <c r="B8558" s="2" t="s">
        <v>6389</v>
      </c>
      <c r="C8558" s="2" t="s">
        <v>6390</v>
      </c>
      <c r="D8558" s="2" t="s">
        <v>41</v>
      </c>
      <c r="E8558" s="2" t="s">
        <v>17</v>
      </c>
      <c r="F8558" s="2" t="s">
        <v>138</v>
      </c>
      <c r="G8558" s="2" t="s">
        <v>138</v>
      </c>
      <c r="H8558" s="2" t="s">
        <v>6391</v>
      </c>
      <c r="I8558" s="2">
        <v>3063</v>
      </c>
      <c r="J8558" s="2">
        <v>3040</v>
      </c>
      <c r="K8558" s="2">
        <v>0</v>
      </c>
      <c r="L8558" s="3">
        <v>46184</v>
      </c>
      <c r="M8558" s="3">
        <v>47270</v>
      </c>
      <c r="N8558" s="2" t="s">
        <v>656</v>
      </c>
    </row>
    <row r="8559" spans="2:14" x14ac:dyDescent="0.25">
      <c r="B8559" s="2" t="s">
        <v>6389</v>
      </c>
      <c r="C8559" s="2" t="s">
        <v>6390</v>
      </c>
      <c r="D8559" s="2" t="s">
        <v>41</v>
      </c>
      <c r="E8559" s="2" t="s">
        <v>17</v>
      </c>
      <c r="F8559" s="2" t="s">
        <v>138</v>
      </c>
      <c r="G8559" s="2" t="s">
        <v>138</v>
      </c>
      <c r="H8559" s="2" t="s">
        <v>6391</v>
      </c>
      <c r="I8559" s="2">
        <v>3063</v>
      </c>
      <c r="J8559" s="2">
        <v>8</v>
      </c>
      <c r="K8559" s="2">
        <v>108202615</v>
      </c>
      <c r="L8559" s="3">
        <v>46175</v>
      </c>
      <c r="M8559" s="3">
        <v>47239</v>
      </c>
      <c r="N8559" s="2" t="s">
        <v>656</v>
      </c>
    </row>
    <row r="8560" spans="2:14" x14ac:dyDescent="0.25">
      <c r="B8560" s="2" t="s">
        <v>6389</v>
      </c>
      <c r="C8560" s="2" t="s">
        <v>6390</v>
      </c>
      <c r="D8560" s="2" t="s">
        <v>41</v>
      </c>
      <c r="E8560" s="2" t="s">
        <v>17</v>
      </c>
      <c r="F8560" s="2" t="s">
        <v>138</v>
      </c>
      <c r="G8560" s="2" t="s">
        <v>138</v>
      </c>
      <c r="H8560" s="2" t="s">
        <v>6391</v>
      </c>
      <c r="I8560" s="2">
        <v>3063</v>
      </c>
      <c r="J8560" s="2">
        <v>0</v>
      </c>
      <c r="K8560" s="2">
        <v>22025</v>
      </c>
      <c r="L8560" s="3">
        <v>45811</v>
      </c>
      <c r="M8560" s="3">
        <v>46874</v>
      </c>
      <c r="N8560" s="2" t="s">
        <v>656</v>
      </c>
    </row>
    <row r="8561" spans="2:14" x14ac:dyDescent="0.25">
      <c r="B8561" s="2" t="s">
        <v>6389</v>
      </c>
      <c r="C8561" s="2" t="s">
        <v>6390</v>
      </c>
      <c r="D8561" s="2" t="s">
        <v>41</v>
      </c>
      <c r="E8561" s="2" t="s">
        <v>17</v>
      </c>
      <c r="F8561" s="2" t="s">
        <v>138</v>
      </c>
      <c r="G8561" s="2" t="s">
        <v>138</v>
      </c>
      <c r="H8561" s="2" t="s">
        <v>6391</v>
      </c>
      <c r="I8561" s="2">
        <v>3063</v>
      </c>
      <c r="J8561" s="2">
        <v>0</v>
      </c>
      <c r="K8561" s="2">
        <v>2202561</v>
      </c>
      <c r="L8561" s="3">
        <v>45849</v>
      </c>
      <c r="M8561" s="3">
        <v>46935</v>
      </c>
      <c r="N8561" s="2" t="s">
        <v>656</v>
      </c>
    </row>
    <row r="8562" spans="2:14" x14ac:dyDescent="0.25">
      <c r="B8562" s="2" t="s">
        <v>6389</v>
      </c>
      <c r="C8562" s="2" t="s">
        <v>6390</v>
      </c>
      <c r="D8562" s="2" t="s">
        <v>41</v>
      </c>
      <c r="E8562" s="2" t="s">
        <v>17</v>
      </c>
      <c r="F8562" s="2" t="s">
        <v>138</v>
      </c>
      <c r="G8562" s="2" t="s">
        <v>138</v>
      </c>
      <c r="H8562" s="2" t="s">
        <v>6391</v>
      </c>
      <c r="I8562" s="2">
        <v>3063</v>
      </c>
      <c r="J8562" s="2">
        <v>0</v>
      </c>
      <c r="K8562" s="2">
        <v>32025</v>
      </c>
      <c r="L8562" s="3">
        <v>45843</v>
      </c>
      <c r="M8562" s="3">
        <v>46905</v>
      </c>
      <c r="N8562" s="2" t="s">
        <v>656</v>
      </c>
    </row>
    <row r="8563" spans="2:14" x14ac:dyDescent="0.25">
      <c r="B8563" s="2" t="s">
        <v>6389</v>
      </c>
      <c r="C8563" s="2" t="s">
        <v>6390</v>
      </c>
      <c r="D8563" s="2" t="s">
        <v>41</v>
      </c>
      <c r="E8563" s="2" t="s">
        <v>17</v>
      </c>
      <c r="F8563" s="2" t="s">
        <v>138</v>
      </c>
      <c r="G8563" s="2" t="s">
        <v>138</v>
      </c>
      <c r="H8563" s="2" t="s">
        <v>6391</v>
      </c>
      <c r="I8563" s="2">
        <v>3063</v>
      </c>
      <c r="J8563" s="2">
        <v>0</v>
      </c>
      <c r="K8563" s="2">
        <v>3202561</v>
      </c>
      <c r="L8563" s="3">
        <v>45871</v>
      </c>
      <c r="M8563" s="3">
        <v>46935</v>
      </c>
      <c r="N8563" s="2" t="s">
        <v>656</v>
      </c>
    </row>
    <row r="8564" spans="2:14" x14ac:dyDescent="0.25">
      <c r="B8564" s="2" t="s">
        <v>6389</v>
      </c>
      <c r="C8564" s="2" t="s">
        <v>6390</v>
      </c>
      <c r="D8564" s="2" t="s">
        <v>41</v>
      </c>
      <c r="E8564" s="2" t="s">
        <v>17</v>
      </c>
      <c r="F8564" s="2" t="s">
        <v>138</v>
      </c>
      <c r="G8564" s="2" t="s">
        <v>138</v>
      </c>
      <c r="H8564" s="2" t="s">
        <v>6391</v>
      </c>
      <c r="I8564" s="2">
        <v>3063</v>
      </c>
      <c r="J8564" s="2">
        <v>0</v>
      </c>
      <c r="K8564" s="2">
        <v>3202561082025</v>
      </c>
      <c r="L8564" s="3">
        <v>45961</v>
      </c>
      <c r="M8564" s="3">
        <v>46966</v>
      </c>
      <c r="N8564" s="2" t="s">
        <v>656</v>
      </c>
    </row>
    <row r="8565" spans="2:14" x14ac:dyDescent="0.25">
      <c r="B8565" s="2" t="s">
        <v>6389</v>
      </c>
      <c r="C8565" s="2" t="s">
        <v>6390</v>
      </c>
      <c r="D8565" s="2" t="s">
        <v>41</v>
      </c>
      <c r="E8565" s="2" t="s">
        <v>17</v>
      </c>
      <c r="F8565" s="2" t="s">
        <v>138</v>
      </c>
      <c r="G8565" s="2" t="s">
        <v>138</v>
      </c>
      <c r="H8565" s="2" t="s">
        <v>6391</v>
      </c>
      <c r="I8565" s="2">
        <v>3063</v>
      </c>
      <c r="J8565" s="2">
        <v>0</v>
      </c>
      <c r="K8565" s="2">
        <v>72025</v>
      </c>
      <c r="L8565" s="3">
        <v>45896</v>
      </c>
      <c r="M8565" s="3">
        <v>46935</v>
      </c>
      <c r="N8565" s="2" t="s">
        <v>656</v>
      </c>
    </row>
    <row r="8566" spans="2:14" x14ac:dyDescent="0.25">
      <c r="B8566" s="2" t="s">
        <v>6389</v>
      </c>
      <c r="C8566" s="2" t="s">
        <v>6390</v>
      </c>
      <c r="D8566" s="2" t="s">
        <v>41</v>
      </c>
      <c r="E8566" s="2" t="s">
        <v>17</v>
      </c>
      <c r="F8566" s="2" t="s">
        <v>138</v>
      </c>
      <c r="G8566" s="2" t="s">
        <v>138</v>
      </c>
      <c r="H8566" s="2" t="s">
        <v>6391</v>
      </c>
      <c r="I8566" s="2">
        <v>3063</v>
      </c>
      <c r="J8566" s="2">
        <v>0</v>
      </c>
      <c r="K8566" s="2">
        <v>82025</v>
      </c>
      <c r="L8566" s="3">
        <v>45901</v>
      </c>
      <c r="M8566" s="3">
        <v>46966</v>
      </c>
      <c r="N8566" s="2" t="s">
        <v>656</v>
      </c>
    </row>
    <row r="8567" spans="2:14" x14ac:dyDescent="0.25">
      <c r="B8567" s="2" t="s">
        <v>6389</v>
      </c>
      <c r="C8567" s="2" t="s">
        <v>6390</v>
      </c>
      <c r="D8567" s="2" t="s">
        <v>41</v>
      </c>
      <c r="E8567" s="2" t="s">
        <v>17</v>
      </c>
      <c r="F8567" s="2" t="s">
        <v>138</v>
      </c>
      <c r="G8567" s="2" t="s">
        <v>138</v>
      </c>
      <c r="H8567" s="2" t="s">
        <v>6391</v>
      </c>
      <c r="I8567" s="2">
        <v>3063</v>
      </c>
      <c r="J8567" s="2">
        <v>0</v>
      </c>
      <c r="K8567" s="2">
        <v>9201561122025</v>
      </c>
      <c r="L8567" s="3">
        <v>46032</v>
      </c>
      <c r="M8567" s="3">
        <v>47088</v>
      </c>
      <c r="N8567" s="2" t="s">
        <v>656</v>
      </c>
    </row>
    <row r="8568" spans="2:14" x14ac:dyDescent="0.25">
      <c r="B8568" s="2" t="s">
        <v>6389</v>
      </c>
      <c r="C8568" s="2" t="s">
        <v>6390</v>
      </c>
      <c r="D8568" s="2" t="s">
        <v>41</v>
      </c>
      <c r="E8568" s="2" t="s">
        <v>17</v>
      </c>
      <c r="F8568" s="2" t="s">
        <v>138</v>
      </c>
      <c r="G8568" s="2" t="s">
        <v>138</v>
      </c>
      <c r="H8568" s="2" t="s">
        <v>6391</v>
      </c>
      <c r="I8568" s="2">
        <v>3063</v>
      </c>
      <c r="J8568" s="2">
        <v>0</v>
      </c>
      <c r="K8568" s="2" t="s">
        <v>6392</v>
      </c>
      <c r="L8568" s="3">
        <v>44958</v>
      </c>
      <c r="M8568" s="3">
        <v>46722</v>
      </c>
      <c r="N8568" s="2" t="s">
        <v>656</v>
      </c>
    </row>
    <row r="8569" spans="2:14" x14ac:dyDescent="0.25">
      <c r="B8569" s="2" t="s">
        <v>6389</v>
      </c>
      <c r="C8569" s="2" t="s">
        <v>6390</v>
      </c>
      <c r="D8569" s="2" t="s">
        <v>41</v>
      </c>
      <c r="E8569" s="2" t="s">
        <v>17</v>
      </c>
      <c r="F8569" s="2" t="s">
        <v>138</v>
      </c>
      <c r="G8569" s="2" t="s">
        <v>138</v>
      </c>
      <c r="H8569" s="2" t="s">
        <v>6391</v>
      </c>
      <c r="I8569" s="2">
        <v>3063</v>
      </c>
      <c r="J8569" s="2">
        <v>0</v>
      </c>
      <c r="K8569" s="2">
        <v>92025</v>
      </c>
      <c r="L8569" s="3">
        <v>45918</v>
      </c>
      <c r="M8569" s="3">
        <v>46997</v>
      </c>
      <c r="N8569" s="2" t="s">
        <v>656</v>
      </c>
    </row>
    <row r="8570" spans="2:14" x14ac:dyDescent="0.25">
      <c r="B8570" s="2" t="s">
        <v>6389</v>
      </c>
      <c r="C8570" s="2" t="s">
        <v>6390</v>
      </c>
      <c r="D8570" s="2" t="s">
        <v>41</v>
      </c>
      <c r="E8570" s="2" t="s">
        <v>17</v>
      </c>
      <c r="F8570" s="2" t="s">
        <v>138</v>
      </c>
      <c r="G8570" s="2" t="s">
        <v>138</v>
      </c>
      <c r="H8570" s="2" t="s">
        <v>6391</v>
      </c>
      <c r="I8570" s="2">
        <v>3063</v>
      </c>
      <c r="J8570" s="2">
        <v>0</v>
      </c>
      <c r="K8570" s="2">
        <v>92025</v>
      </c>
      <c r="L8570" s="3">
        <v>46055</v>
      </c>
      <c r="M8570" s="3">
        <v>47119</v>
      </c>
      <c r="N8570" s="2" t="s">
        <v>656</v>
      </c>
    </row>
    <row r="8571" spans="2:14" x14ac:dyDescent="0.25">
      <c r="B8571" s="2" t="s">
        <v>6389</v>
      </c>
      <c r="C8571" s="2" t="s">
        <v>6390</v>
      </c>
      <c r="D8571" s="2" t="s">
        <v>41</v>
      </c>
      <c r="E8571" s="2" t="s">
        <v>17</v>
      </c>
      <c r="F8571" s="2" t="s">
        <v>138</v>
      </c>
      <c r="G8571" s="2" t="s">
        <v>138</v>
      </c>
      <c r="H8571" s="2" t="s">
        <v>6391</v>
      </c>
      <c r="I8571" s="2">
        <v>3063</v>
      </c>
      <c r="J8571" s="2">
        <v>0</v>
      </c>
      <c r="K8571" s="2">
        <v>92025</v>
      </c>
      <c r="L8571" s="3">
        <v>46094</v>
      </c>
      <c r="M8571" s="3">
        <v>47150</v>
      </c>
      <c r="N8571" s="2" t="s">
        <v>656</v>
      </c>
    </row>
    <row r="8572" spans="2:14" x14ac:dyDescent="0.25">
      <c r="B8572" s="2" t="s">
        <v>6389</v>
      </c>
      <c r="C8572" s="2" t="s">
        <v>6390</v>
      </c>
      <c r="D8572" s="2" t="s">
        <v>41</v>
      </c>
      <c r="E8572" s="2" t="s">
        <v>17</v>
      </c>
      <c r="F8572" s="2" t="s">
        <v>138</v>
      </c>
      <c r="G8572" s="2" t="s">
        <v>138</v>
      </c>
      <c r="H8572" s="2" t="s">
        <v>6391</v>
      </c>
      <c r="I8572" s="2">
        <v>3063</v>
      </c>
      <c r="J8572" s="2">
        <v>0</v>
      </c>
      <c r="K8572" s="2">
        <v>92025610126</v>
      </c>
      <c r="L8572" s="3">
        <v>46032</v>
      </c>
      <c r="M8572" s="3">
        <v>47119</v>
      </c>
      <c r="N8572" s="2" t="s">
        <v>656</v>
      </c>
    </row>
    <row r="8573" spans="2:14" x14ac:dyDescent="0.25">
      <c r="B8573" s="2" t="s">
        <v>6389</v>
      </c>
      <c r="C8573" s="2" t="s">
        <v>6390</v>
      </c>
      <c r="D8573" s="2" t="s">
        <v>41</v>
      </c>
      <c r="E8573" s="2" t="s">
        <v>17</v>
      </c>
      <c r="F8573" s="2" t="s">
        <v>138</v>
      </c>
      <c r="G8573" s="2" t="s">
        <v>138</v>
      </c>
      <c r="H8573" s="2" t="s">
        <v>6391</v>
      </c>
      <c r="I8573" s="2">
        <v>3063</v>
      </c>
      <c r="J8573" s="2">
        <v>0</v>
      </c>
      <c r="K8573" s="2">
        <v>112025</v>
      </c>
      <c r="L8573" s="3">
        <v>46116</v>
      </c>
      <c r="M8573" s="3">
        <v>47178</v>
      </c>
      <c r="N8573" s="2" t="s">
        <v>656</v>
      </c>
    </row>
    <row r="8574" spans="2:14" x14ac:dyDescent="0.25">
      <c r="B8574" s="2" t="s">
        <v>6389</v>
      </c>
      <c r="C8574" s="2" t="s">
        <v>6390</v>
      </c>
      <c r="D8574" s="2" t="s">
        <v>41</v>
      </c>
      <c r="E8574" s="2" t="s">
        <v>17</v>
      </c>
      <c r="F8574" s="2" t="s">
        <v>138</v>
      </c>
      <c r="G8574" s="2" t="s">
        <v>138</v>
      </c>
      <c r="H8574" s="2" t="s">
        <v>6391</v>
      </c>
      <c r="I8574" s="2">
        <v>3063</v>
      </c>
      <c r="J8574" s="2">
        <v>15</v>
      </c>
      <c r="K8574" s="2">
        <v>112025</v>
      </c>
      <c r="L8574" s="3">
        <v>46125</v>
      </c>
      <c r="M8574" s="3">
        <v>47178</v>
      </c>
      <c r="N8574" s="2" t="s">
        <v>656</v>
      </c>
    </row>
    <row r="8575" spans="2:14" x14ac:dyDescent="0.25">
      <c r="B8575" s="2" t="s">
        <v>6389</v>
      </c>
      <c r="C8575" s="2" t="s">
        <v>6390</v>
      </c>
      <c r="D8575" s="2" t="s">
        <v>41</v>
      </c>
      <c r="E8575" s="2" t="s">
        <v>17</v>
      </c>
      <c r="F8575" s="2" t="s">
        <v>138</v>
      </c>
      <c r="G8575" s="2" t="s">
        <v>138</v>
      </c>
      <c r="H8575" s="2" t="s">
        <v>6391</v>
      </c>
      <c r="I8575" s="2">
        <v>3063</v>
      </c>
      <c r="J8575" s="2">
        <v>0</v>
      </c>
      <c r="K8575" s="2">
        <v>12202461082025</v>
      </c>
      <c r="L8575" s="3">
        <v>45958</v>
      </c>
      <c r="M8575" s="3">
        <v>46966</v>
      </c>
      <c r="N8575" s="2" t="s">
        <v>656</v>
      </c>
    </row>
    <row r="8576" spans="2:14" x14ac:dyDescent="0.25">
      <c r="B8576" s="2" t="s">
        <v>6389</v>
      </c>
      <c r="C8576" s="2" t="s">
        <v>6390</v>
      </c>
      <c r="D8576" s="2" t="s">
        <v>41</v>
      </c>
      <c r="E8576" s="2" t="s">
        <v>17</v>
      </c>
      <c r="F8576" s="2" t="s">
        <v>138</v>
      </c>
      <c r="G8576" s="2" t="s">
        <v>138</v>
      </c>
      <c r="H8576" s="2" t="s">
        <v>6391</v>
      </c>
      <c r="I8576" s="2">
        <v>3063</v>
      </c>
      <c r="J8576" s="2">
        <v>0</v>
      </c>
      <c r="K8576" s="2">
        <v>12202461092025</v>
      </c>
      <c r="L8576" s="3">
        <v>45922</v>
      </c>
      <c r="M8576" s="3">
        <v>46997</v>
      </c>
      <c r="N8576" s="2" t="s">
        <v>656</v>
      </c>
    </row>
    <row r="8577" spans="2:14" x14ac:dyDescent="0.25">
      <c r="B8577" s="2" t="s">
        <v>6389</v>
      </c>
      <c r="C8577" s="2" t="s">
        <v>6390</v>
      </c>
      <c r="D8577" s="2" t="s">
        <v>41</v>
      </c>
      <c r="E8577" s="2" t="s">
        <v>17</v>
      </c>
      <c r="F8577" s="2" t="s">
        <v>138</v>
      </c>
      <c r="G8577" s="2" t="s">
        <v>138</v>
      </c>
      <c r="H8577" s="2" t="s">
        <v>6391</v>
      </c>
      <c r="I8577" s="2">
        <v>3063</v>
      </c>
      <c r="J8577" s="2">
        <v>0</v>
      </c>
      <c r="K8577" s="2">
        <v>122025</v>
      </c>
      <c r="L8577" s="3">
        <v>46044</v>
      </c>
      <c r="M8577" s="3">
        <v>47088</v>
      </c>
      <c r="N8577" s="2" t="s">
        <v>656</v>
      </c>
    </row>
    <row r="8578" spans="2:14" x14ac:dyDescent="0.25">
      <c r="B8578" s="2" t="s">
        <v>6389</v>
      </c>
      <c r="C8578" s="2" t="s">
        <v>6390</v>
      </c>
      <c r="D8578" s="2" t="s">
        <v>41</v>
      </c>
      <c r="E8578" s="2" t="s">
        <v>17</v>
      </c>
      <c r="F8578" s="2" t="s">
        <v>138</v>
      </c>
      <c r="G8578" s="2" t="s">
        <v>138</v>
      </c>
      <c r="H8578" s="2" t="s">
        <v>6391</v>
      </c>
      <c r="I8578" s="2">
        <v>3063</v>
      </c>
      <c r="J8578" s="2">
        <v>0</v>
      </c>
      <c r="K8578" s="2">
        <v>12204</v>
      </c>
      <c r="L8578" s="3">
        <v>45794</v>
      </c>
      <c r="M8578" s="3">
        <v>46874</v>
      </c>
      <c r="N8578" s="2" t="s">
        <v>656</v>
      </c>
    </row>
    <row r="8579" spans="2:14" x14ac:dyDescent="0.25">
      <c r="B8579" s="2" t="s">
        <v>6389</v>
      </c>
      <c r="C8579" s="2" t="s">
        <v>6390</v>
      </c>
      <c r="D8579" s="2" t="s">
        <v>41</v>
      </c>
      <c r="E8579" s="2" t="s">
        <v>17</v>
      </c>
      <c r="F8579" s="2" t="s">
        <v>138</v>
      </c>
      <c r="G8579" s="2" t="s">
        <v>138</v>
      </c>
      <c r="H8579" s="2" t="s">
        <v>6391</v>
      </c>
      <c r="I8579" s="2">
        <v>3063</v>
      </c>
      <c r="J8579" s="2">
        <v>0</v>
      </c>
      <c r="K8579" s="5">
        <v>2210202482</v>
      </c>
      <c r="L8579" s="3">
        <v>44958</v>
      </c>
      <c r="M8579" s="3">
        <v>46631</v>
      </c>
      <c r="N8579" s="2" t="s">
        <v>656</v>
      </c>
    </row>
    <row r="8580" spans="2:14" x14ac:dyDescent="0.25">
      <c r="B8580" s="2" t="s">
        <v>6389</v>
      </c>
      <c r="C8580" s="2" t="s">
        <v>6390</v>
      </c>
      <c r="D8580" s="2" t="s">
        <v>41</v>
      </c>
      <c r="E8580" s="2" t="s">
        <v>17</v>
      </c>
      <c r="F8580" s="2" t="s">
        <v>138</v>
      </c>
      <c r="G8580" s="2" t="s">
        <v>138</v>
      </c>
      <c r="H8580" s="2" t="s">
        <v>6391</v>
      </c>
      <c r="I8580" s="2">
        <v>3063</v>
      </c>
      <c r="J8580" s="2">
        <v>0</v>
      </c>
      <c r="K8580" s="2">
        <v>2202361</v>
      </c>
      <c r="L8580" s="3">
        <v>44958</v>
      </c>
      <c r="M8580" s="3">
        <v>46113</v>
      </c>
      <c r="N8580" s="2" t="s">
        <v>656</v>
      </c>
    </row>
    <row r="8581" spans="2:14" x14ac:dyDescent="0.25">
      <c r="B8581" s="2" t="s">
        <v>6389</v>
      </c>
      <c r="C8581" s="2" t="s">
        <v>6390</v>
      </c>
      <c r="D8581" s="2" t="s">
        <v>41</v>
      </c>
      <c r="E8581" s="2" t="s">
        <v>17</v>
      </c>
      <c r="F8581" s="2" t="s">
        <v>138</v>
      </c>
      <c r="G8581" s="2" t="s">
        <v>138</v>
      </c>
      <c r="H8581" s="2" t="s">
        <v>6391</v>
      </c>
      <c r="I8581" s="2">
        <v>3063</v>
      </c>
      <c r="J8581" s="2">
        <v>0</v>
      </c>
      <c r="K8581" s="2">
        <v>62025</v>
      </c>
      <c r="L8581" s="3">
        <v>45832</v>
      </c>
      <c r="M8581" s="3">
        <v>46905</v>
      </c>
      <c r="N8581" s="2" t="s">
        <v>656</v>
      </c>
    </row>
    <row r="8582" spans="2:14" x14ac:dyDescent="0.25">
      <c r="B8582" s="2" t="s">
        <v>6389</v>
      </c>
      <c r="C8582" s="2" t="s">
        <v>6390</v>
      </c>
      <c r="D8582" s="2" t="s">
        <v>41</v>
      </c>
      <c r="E8582" s="2" t="s">
        <v>181</v>
      </c>
      <c r="F8582" s="2" t="s">
        <v>138</v>
      </c>
      <c r="G8582" s="2" t="s">
        <v>138</v>
      </c>
      <c r="H8582" s="2" t="s">
        <v>6391</v>
      </c>
      <c r="I8582" s="2">
        <v>3063</v>
      </c>
      <c r="J8582" s="2">
        <v>0</v>
      </c>
      <c r="K8582" s="2">
        <v>0</v>
      </c>
      <c r="L8582" s="3">
        <v>45763</v>
      </c>
      <c r="M8582" s="3">
        <v>46813</v>
      </c>
      <c r="N8582" s="2" t="s">
        <v>656</v>
      </c>
    </row>
    <row r="8583" spans="2:14" x14ac:dyDescent="0.25">
      <c r="B8583" s="2" t="s">
        <v>6389</v>
      </c>
      <c r="C8583" s="2" t="s">
        <v>6390</v>
      </c>
      <c r="D8583" s="2" t="s">
        <v>41</v>
      </c>
      <c r="E8583" s="2" t="s">
        <v>181</v>
      </c>
      <c r="F8583" s="2" t="s">
        <v>138</v>
      </c>
      <c r="G8583" s="2" t="s">
        <v>138</v>
      </c>
      <c r="H8583" s="2" t="s">
        <v>6391</v>
      </c>
      <c r="I8583" s="2">
        <v>3063</v>
      </c>
      <c r="J8583" s="2">
        <v>0</v>
      </c>
      <c r="K8583" s="2">
        <v>0</v>
      </c>
      <c r="L8583" s="3">
        <v>46066</v>
      </c>
      <c r="M8583" s="3">
        <v>47119</v>
      </c>
      <c r="N8583" s="2" t="s">
        <v>656</v>
      </c>
    </row>
    <row r="8584" spans="2:14" x14ac:dyDescent="0.25">
      <c r="B8584" s="2" t="s">
        <v>6389</v>
      </c>
      <c r="C8584" s="2" t="s">
        <v>6390</v>
      </c>
      <c r="D8584" s="2" t="s">
        <v>41</v>
      </c>
      <c r="E8584" s="2" t="s">
        <v>181</v>
      </c>
      <c r="F8584" s="2" t="s">
        <v>138</v>
      </c>
      <c r="G8584" s="2" t="s">
        <v>138</v>
      </c>
      <c r="H8584" s="2" t="s">
        <v>6391</v>
      </c>
      <c r="I8584" s="2">
        <v>3063</v>
      </c>
      <c r="J8584" s="2">
        <v>0</v>
      </c>
      <c r="K8584" s="2">
        <v>3202561082025</v>
      </c>
      <c r="L8584" s="3">
        <v>45961</v>
      </c>
      <c r="M8584" s="3">
        <v>46966</v>
      </c>
      <c r="N8584" s="2" t="s">
        <v>656</v>
      </c>
    </row>
    <row r="8585" spans="2:14" x14ac:dyDescent="0.25">
      <c r="B8585" s="2" t="s">
        <v>6389</v>
      </c>
      <c r="C8585" s="2" t="s">
        <v>6390</v>
      </c>
      <c r="D8585" s="2" t="s">
        <v>41</v>
      </c>
      <c r="E8585" s="2" t="s">
        <v>181</v>
      </c>
      <c r="F8585" s="2" t="s">
        <v>138</v>
      </c>
      <c r="G8585" s="2" t="s">
        <v>138</v>
      </c>
      <c r="H8585" s="2" t="s">
        <v>6391</v>
      </c>
      <c r="I8585" s="2">
        <v>3063</v>
      </c>
      <c r="J8585" s="2">
        <v>0</v>
      </c>
      <c r="K8585" s="2">
        <v>9201561122025</v>
      </c>
      <c r="L8585" s="3">
        <v>46032</v>
      </c>
      <c r="M8585" s="3">
        <v>47088</v>
      </c>
      <c r="N8585" s="2" t="s">
        <v>656</v>
      </c>
    </row>
    <row r="8586" spans="2:14" x14ac:dyDescent="0.25">
      <c r="B8586" s="2" t="s">
        <v>6389</v>
      </c>
      <c r="C8586" s="2" t="s">
        <v>6390</v>
      </c>
      <c r="D8586" s="2" t="s">
        <v>41</v>
      </c>
      <c r="E8586" s="2" t="s">
        <v>181</v>
      </c>
      <c r="F8586" s="2" t="s">
        <v>138</v>
      </c>
      <c r="G8586" s="2" t="s">
        <v>138</v>
      </c>
      <c r="H8586" s="2" t="s">
        <v>6391</v>
      </c>
      <c r="I8586" s="2">
        <v>3063</v>
      </c>
      <c r="J8586" s="2">
        <v>0</v>
      </c>
      <c r="K8586" s="2">
        <v>92025</v>
      </c>
      <c r="L8586" s="3">
        <v>46094</v>
      </c>
      <c r="M8586" s="3">
        <v>47150</v>
      </c>
      <c r="N8586" s="2" t="s">
        <v>656</v>
      </c>
    </row>
    <row r="8587" spans="2:14" x14ac:dyDescent="0.25">
      <c r="B8587" s="2" t="s">
        <v>6389</v>
      </c>
      <c r="C8587" s="2" t="s">
        <v>6390</v>
      </c>
      <c r="D8587" s="2" t="s">
        <v>41</v>
      </c>
      <c r="E8587" s="2" t="s">
        <v>181</v>
      </c>
      <c r="F8587" s="2" t="s">
        <v>138</v>
      </c>
      <c r="G8587" s="2" t="s">
        <v>138</v>
      </c>
      <c r="H8587" s="2" t="s">
        <v>6391</v>
      </c>
      <c r="I8587" s="2">
        <v>3063</v>
      </c>
      <c r="J8587" s="2">
        <v>0</v>
      </c>
      <c r="K8587" s="2">
        <v>112025</v>
      </c>
      <c r="L8587" s="3">
        <v>46116</v>
      </c>
      <c r="M8587" s="3">
        <v>47178</v>
      </c>
      <c r="N8587" s="2" t="s">
        <v>656</v>
      </c>
    </row>
    <row r="8588" spans="2:14" x14ac:dyDescent="0.25">
      <c r="B8588" s="2" t="s">
        <v>6389</v>
      </c>
      <c r="C8588" s="2" t="s">
        <v>6390</v>
      </c>
      <c r="D8588" s="2" t="s">
        <v>41</v>
      </c>
      <c r="E8588" s="2" t="s">
        <v>181</v>
      </c>
      <c r="F8588" s="2" t="s">
        <v>138</v>
      </c>
      <c r="G8588" s="2" t="s">
        <v>138</v>
      </c>
      <c r="H8588" s="2" t="s">
        <v>6391</v>
      </c>
      <c r="I8588" s="2">
        <v>3063</v>
      </c>
      <c r="J8588" s="2">
        <v>0</v>
      </c>
      <c r="K8588" s="2">
        <v>12202461082025</v>
      </c>
      <c r="L8588" s="3">
        <v>45958</v>
      </c>
      <c r="M8588" s="3">
        <v>46966</v>
      </c>
      <c r="N8588" s="2" t="s">
        <v>656</v>
      </c>
    </row>
    <row r="8589" spans="2:14" x14ac:dyDescent="0.25">
      <c r="B8589" s="2" t="s">
        <v>6389</v>
      </c>
      <c r="C8589" s="2" t="s">
        <v>6390</v>
      </c>
      <c r="D8589" s="2" t="s">
        <v>41</v>
      </c>
      <c r="E8589" s="2" t="s">
        <v>181</v>
      </c>
      <c r="F8589" s="2" t="s">
        <v>138</v>
      </c>
      <c r="G8589" s="2" t="s">
        <v>138</v>
      </c>
      <c r="H8589" s="2" t="s">
        <v>6391</v>
      </c>
      <c r="I8589" s="2">
        <v>3063</v>
      </c>
      <c r="J8589" s="2">
        <v>0</v>
      </c>
      <c r="K8589" s="2">
        <v>12202461092025</v>
      </c>
      <c r="L8589" s="3">
        <v>45922</v>
      </c>
      <c r="M8589" s="3">
        <v>46997</v>
      </c>
      <c r="N8589" s="2" t="s">
        <v>656</v>
      </c>
    </row>
    <row r="8590" spans="2:14" hidden="1" x14ac:dyDescent="0.25">
      <c r="B8590" s="2" t="s">
        <v>6389</v>
      </c>
      <c r="C8590" s="2" t="s">
        <v>6390</v>
      </c>
      <c r="D8590" s="2" t="s">
        <v>41</v>
      </c>
      <c r="E8590" s="2" t="s">
        <v>233</v>
      </c>
      <c r="F8590" s="2" t="s">
        <v>138</v>
      </c>
      <c r="G8590" s="2" t="s">
        <v>138</v>
      </c>
      <c r="H8590" s="2" t="s">
        <v>6391</v>
      </c>
      <c r="I8590" s="2">
        <v>3063</v>
      </c>
      <c r="J8590" s="2">
        <v>0</v>
      </c>
      <c r="K8590" s="2">
        <v>0</v>
      </c>
      <c r="L8590" s="3">
        <v>44958</v>
      </c>
      <c r="M8590" s="3">
        <v>46174</v>
      </c>
      <c r="N8590" s="2" t="s">
        <v>656</v>
      </c>
    </row>
    <row r="8591" spans="2:14" hidden="1" x14ac:dyDescent="0.25">
      <c r="B8591" s="2" t="s">
        <v>6389</v>
      </c>
      <c r="C8591" s="2" t="s">
        <v>6390</v>
      </c>
      <c r="D8591" s="2" t="s">
        <v>41</v>
      </c>
      <c r="E8591" s="2" t="s">
        <v>233</v>
      </c>
      <c r="F8591" s="2" t="s">
        <v>138</v>
      </c>
      <c r="G8591" s="2" t="s">
        <v>138</v>
      </c>
      <c r="H8591" s="2" t="s">
        <v>6391</v>
      </c>
      <c r="I8591" s="2">
        <v>3063</v>
      </c>
      <c r="J8591" s="2">
        <v>0</v>
      </c>
      <c r="K8591" s="2">
        <v>2202361</v>
      </c>
      <c r="L8591" s="3">
        <v>44958</v>
      </c>
      <c r="M8591" s="3">
        <v>46113</v>
      </c>
      <c r="N8591" s="2" t="s">
        <v>656</v>
      </c>
    </row>
    <row r="8592" spans="2:14" x14ac:dyDescent="0.25">
      <c r="B8592" s="2" t="s">
        <v>6389</v>
      </c>
      <c r="C8592" s="2" t="s">
        <v>6390</v>
      </c>
      <c r="D8592" s="2" t="s">
        <v>41</v>
      </c>
      <c r="E8592" s="2" t="s">
        <v>142</v>
      </c>
      <c r="F8592" s="2" t="s">
        <v>138</v>
      </c>
      <c r="G8592" s="2" t="s">
        <v>138</v>
      </c>
      <c r="H8592" s="2" t="s">
        <v>6391</v>
      </c>
      <c r="I8592" s="2">
        <v>3063</v>
      </c>
      <c r="J8592" s="2">
        <v>0</v>
      </c>
      <c r="K8592" s="2">
        <v>0</v>
      </c>
      <c r="L8592" s="3">
        <v>46066</v>
      </c>
      <c r="M8592" s="3">
        <v>47119</v>
      </c>
      <c r="N8592" s="2" t="s">
        <v>656</v>
      </c>
    </row>
    <row r="8593" spans="2:14" x14ac:dyDescent="0.25">
      <c r="B8593" s="2" t="s">
        <v>6389</v>
      </c>
      <c r="C8593" s="2" t="s">
        <v>6390</v>
      </c>
      <c r="D8593" s="2" t="s">
        <v>41</v>
      </c>
      <c r="E8593" s="2" t="s">
        <v>142</v>
      </c>
      <c r="F8593" s="2" t="s">
        <v>138</v>
      </c>
      <c r="G8593" s="2" t="s">
        <v>138</v>
      </c>
      <c r="H8593" s="2" t="s">
        <v>6391</v>
      </c>
      <c r="I8593" s="2">
        <v>3063</v>
      </c>
      <c r="J8593" s="2">
        <v>0</v>
      </c>
      <c r="K8593" s="2">
        <v>108202615</v>
      </c>
      <c r="L8593" s="3">
        <v>46175</v>
      </c>
      <c r="M8593" s="3">
        <v>47239</v>
      </c>
      <c r="N8593" s="2" t="s">
        <v>656</v>
      </c>
    </row>
    <row r="8594" spans="2:14" x14ac:dyDescent="0.25">
      <c r="B8594" s="2" t="s">
        <v>6389</v>
      </c>
      <c r="C8594" s="2" t="s">
        <v>6390</v>
      </c>
      <c r="D8594" s="2" t="s">
        <v>41</v>
      </c>
      <c r="E8594" s="2" t="s">
        <v>142</v>
      </c>
      <c r="F8594" s="2" t="s">
        <v>138</v>
      </c>
      <c r="G8594" s="2" t="s">
        <v>138</v>
      </c>
      <c r="H8594" s="2" t="s">
        <v>6391</v>
      </c>
      <c r="I8594" s="2">
        <v>3063</v>
      </c>
      <c r="J8594" s="2">
        <v>0</v>
      </c>
      <c r="K8594" s="2">
        <v>82025</v>
      </c>
      <c r="L8594" s="3">
        <v>45901</v>
      </c>
      <c r="M8594" s="3">
        <v>46966</v>
      </c>
      <c r="N8594" s="2" t="s">
        <v>656</v>
      </c>
    </row>
    <row r="8595" spans="2:14" x14ac:dyDescent="0.25">
      <c r="B8595" s="2" t="s">
        <v>6389</v>
      </c>
      <c r="C8595" s="2" t="s">
        <v>6390</v>
      </c>
      <c r="D8595" s="2" t="s">
        <v>41</v>
      </c>
      <c r="E8595" s="2" t="s">
        <v>142</v>
      </c>
      <c r="F8595" s="2" t="s">
        <v>138</v>
      </c>
      <c r="G8595" s="2" t="s">
        <v>138</v>
      </c>
      <c r="H8595" s="2" t="s">
        <v>6391</v>
      </c>
      <c r="I8595" s="2">
        <v>3063</v>
      </c>
      <c r="J8595" s="2">
        <v>0</v>
      </c>
      <c r="K8595" s="2">
        <v>92025</v>
      </c>
      <c r="L8595" s="3">
        <v>46094</v>
      </c>
      <c r="M8595" s="3">
        <v>47150</v>
      </c>
      <c r="N8595" s="2" t="s">
        <v>656</v>
      </c>
    </row>
    <row r="8596" spans="2:14" x14ac:dyDescent="0.25">
      <c r="B8596" s="2" t="s">
        <v>6389</v>
      </c>
      <c r="C8596" s="2" t="s">
        <v>6390</v>
      </c>
      <c r="D8596" s="2" t="s">
        <v>41</v>
      </c>
      <c r="E8596" s="2" t="s">
        <v>142</v>
      </c>
      <c r="F8596" s="2" t="s">
        <v>138</v>
      </c>
      <c r="G8596" s="2" t="s">
        <v>138</v>
      </c>
      <c r="H8596" s="2" t="s">
        <v>6391</v>
      </c>
      <c r="I8596" s="2">
        <v>3063</v>
      </c>
      <c r="J8596" s="2">
        <v>0</v>
      </c>
      <c r="K8596" s="2">
        <v>112025</v>
      </c>
      <c r="L8596" s="3">
        <v>46116</v>
      </c>
      <c r="M8596" s="3">
        <v>47178</v>
      </c>
      <c r="N8596" s="2" t="s">
        <v>656</v>
      </c>
    </row>
    <row r="8597" spans="2:14" x14ac:dyDescent="0.25">
      <c r="B8597" s="2" t="s">
        <v>6389</v>
      </c>
      <c r="C8597" s="2" t="s">
        <v>6390</v>
      </c>
      <c r="D8597" s="2" t="s">
        <v>41</v>
      </c>
      <c r="E8597" s="2" t="s">
        <v>142</v>
      </c>
      <c r="F8597" s="2" t="s">
        <v>138</v>
      </c>
      <c r="G8597" s="2" t="s">
        <v>138</v>
      </c>
      <c r="H8597" s="2" t="s">
        <v>6391</v>
      </c>
      <c r="I8597" s="2">
        <v>3063</v>
      </c>
      <c r="J8597" s="2">
        <v>0</v>
      </c>
      <c r="K8597" s="2">
        <v>122025</v>
      </c>
      <c r="L8597" s="3">
        <v>46044</v>
      </c>
      <c r="M8597" s="3">
        <v>47088</v>
      </c>
      <c r="N8597" s="2" t="s">
        <v>656</v>
      </c>
    </row>
    <row r="8598" spans="2:14" x14ac:dyDescent="0.25">
      <c r="B8598" s="2" t="s">
        <v>6389</v>
      </c>
      <c r="C8598" s="2" t="s">
        <v>6390</v>
      </c>
      <c r="D8598" s="2" t="s">
        <v>41</v>
      </c>
      <c r="E8598" s="2" t="s">
        <v>142</v>
      </c>
      <c r="F8598" s="2" t="s">
        <v>138</v>
      </c>
      <c r="G8598" s="2" t="s">
        <v>138</v>
      </c>
      <c r="H8598" s="2" t="s">
        <v>6391</v>
      </c>
      <c r="I8598" s="2">
        <v>3063</v>
      </c>
      <c r="J8598" s="2">
        <v>0</v>
      </c>
      <c r="K8598" s="2">
        <v>12204</v>
      </c>
      <c r="L8598" s="3">
        <v>45794</v>
      </c>
      <c r="M8598" s="3">
        <v>46874</v>
      </c>
      <c r="N8598" s="2" t="s">
        <v>656</v>
      </c>
    </row>
    <row r="8599" spans="2:14" x14ac:dyDescent="0.25">
      <c r="B8599" s="2" t="s">
        <v>6389</v>
      </c>
      <c r="C8599" s="2" t="s">
        <v>6390</v>
      </c>
      <c r="D8599" s="2" t="s">
        <v>41</v>
      </c>
      <c r="E8599" s="2" t="s">
        <v>142</v>
      </c>
      <c r="F8599" s="2" t="s">
        <v>138</v>
      </c>
      <c r="G8599" s="2" t="s">
        <v>138</v>
      </c>
      <c r="H8599" s="2" t="s">
        <v>6391</v>
      </c>
      <c r="I8599" s="2">
        <v>3063</v>
      </c>
      <c r="J8599" s="2">
        <v>0</v>
      </c>
      <c r="K8599" s="2">
        <v>62025</v>
      </c>
      <c r="L8599" s="3">
        <v>45832</v>
      </c>
      <c r="M8599" s="3">
        <v>46905</v>
      </c>
      <c r="N8599" s="2" t="s">
        <v>656</v>
      </c>
    </row>
    <row r="8600" spans="2:14" x14ac:dyDescent="0.25">
      <c r="B8600" s="2" t="s">
        <v>6393</v>
      </c>
      <c r="C8600" s="2" t="s">
        <v>6394</v>
      </c>
      <c r="D8600" s="2" t="s">
        <v>16</v>
      </c>
      <c r="E8600" s="2" t="s">
        <v>17</v>
      </c>
      <c r="F8600" s="2" t="s">
        <v>18</v>
      </c>
      <c r="G8600" s="2" t="s">
        <v>175</v>
      </c>
      <c r="H8600" s="2" t="s">
        <v>24</v>
      </c>
      <c r="I8600" s="2">
        <v>360</v>
      </c>
      <c r="J8600" s="2">
        <v>0</v>
      </c>
      <c r="K8600" s="2">
        <v>24010207</v>
      </c>
      <c r="L8600" s="3">
        <v>44958</v>
      </c>
      <c r="M8600" s="3">
        <v>47088</v>
      </c>
      <c r="N8600" s="2" t="s">
        <v>504</v>
      </c>
    </row>
    <row r="8601" spans="2:14" x14ac:dyDescent="0.25">
      <c r="B8601" s="2" t="s">
        <v>6393</v>
      </c>
      <c r="C8601" s="2" t="s">
        <v>6394</v>
      </c>
      <c r="D8601" s="2" t="s">
        <v>16</v>
      </c>
      <c r="E8601" s="2" t="s">
        <v>17</v>
      </c>
      <c r="F8601" s="2" t="s">
        <v>18</v>
      </c>
      <c r="G8601" s="2" t="s">
        <v>175</v>
      </c>
      <c r="H8601" s="2" t="s">
        <v>24</v>
      </c>
      <c r="I8601" s="2">
        <v>360</v>
      </c>
      <c r="J8601" s="2">
        <v>0</v>
      </c>
      <c r="K8601" s="2">
        <v>24071246</v>
      </c>
      <c r="L8601" s="3">
        <v>45699</v>
      </c>
      <c r="M8601" s="3">
        <v>47270</v>
      </c>
      <c r="N8601" s="2" t="s">
        <v>504</v>
      </c>
    </row>
    <row r="8602" spans="2:14" x14ac:dyDescent="0.25">
      <c r="B8602" s="2" t="s">
        <v>6393</v>
      </c>
      <c r="C8602" s="2" t="s">
        <v>6394</v>
      </c>
      <c r="D8602" s="2" t="s">
        <v>16</v>
      </c>
      <c r="E8602" s="2" t="s">
        <v>17</v>
      </c>
      <c r="F8602" s="2" t="s">
        <v>18</v>
      </c>
      <c r="G8602" s="2" t="s">
        <v>175</v>
      </c>
      <c r="H8602" s="2" t="s">
        <v>24</v>
      </c>
      <c r="I8602" s="2">
        <v>360</v>
      </c>
      <c r="J8602" s="2">
        <v>360</v>
      </c>
      <c r="K8602" s="2">
        <v>25111907</v>
      </c>
      <c r="L8602" s="3">
        <v>46063</v>
      </c>
      <c r="M8602" s="3">
        <v>47757</v>
      </c>
      <c r="N8602" s="2" t="s">
        <v>504</v>
      </c>
    </row>
    <row r="8603" spans="2:14" x14ac:dyDescent="0.25">
      <c r="B8603" s="2" t="s">
        <v>6395</v>
      </c>
      <c r="C8603" s="2" t="s">
        <v>6396</v>
      </c>
      <c r="D8603" s="2" t="s">
        <v>379</v>
      </c>
      <c r="E8603" s="2" t="s">
        <v>17</v>
      </c>
      <c r="F8603" s="2" t="s">
        <v>18</v>
      </c>
      <c r="G8603" s="2" t="s">
        <v>175</v>
      </c>
      <c r="H8603" s="2" t="s">
        <v>24</v>
      </c>
      <c r="I8603" s="2">
        <v>0</v>
      </c>
      <c r="J8603" s="2">
        <v>0</v>
      </c>
      <c r="K8603" s="2">
        <v>22120701</v>
      </c>
      <c r="L8603" s="3">
        <v>44958</v>
      </c>
      <c r="M8603" s="3">
        <v>46692</v>
      </c>
      <c r="N8603" s="2" t="s">
        <v>504</v>
      </c>
    </row>
    <row r="8604" spans="2:14" x14ac:dyDescent="0.25">
      <c r="B8604" s="2" t="s">
        <v>6397</v>
      </c>
      <c r="C8604" s="2" t="s">
        <v>6398</v>
      </c>
      <c r="D8604" s="2" t="s">
        <v>16</v>
      </c>
      <c r="E8604" s="2" t="s">
        <v>17</v>
      </c>
      <c r="F8604" s="2" t="s">
        <v>18</v>
      </c>
      <c r="G8604" s="2" t="s">
        <v>175</v>
      </c>
      <c r="H8604" s="2" t="s">
        <v>24</v>
      </c>
      <c r="I8604" s="2">
        <v>17</v>
      </c>
      <c r="J8604" s="2">
        <v>0</v>
      </c>
      <c r="K8604" s="2">
        <v>23012603</v>
      </c>
      <c r="L8604" s="3">
        <v>44958</v>
      </c>
      <c r="M8604" s="3">
        <v>46722</v>
      </c>
      <c r="N8604" s="2" t="s">
        <v>504</v>
      </c>
    </row>
    <row r="8605" spans="2:14" x14ac:dyDescent="0.25">
      <c r="B8605" s="2" t="s">
        <v>6397</v>
      </c>
      <c r="C8605" s="2" t="s">
        <v>6398</v>
      </c>
      <c r="D8605" s="2" t="s">
        <v>16</v>
      </c>
      <c r="E8605" s="2" t="s">
        <v>17</v>
      </c>
      <c r="F8605" s="2" t="s">
        <v>18</v>
      </c>
      <c r="G8605" s="2" t="s">
        <v>175</v>
      </c>
      <c r="H8605" s="2" t="s">
        <v>24</v>
      </c>
      <c r="I8605" s="2">
        <v>17</v>
      </c>
      <c r="J8605" s="2">
        <v>0</v>
      </c>
      <c r="K8605" s="2">
        <v>24042403</v>
      </c>
      <c r="L8605" s="3">
        <v>44958</v>
      </c>
      <c r="M8605" s="3">
        <v>47178</v>
      </c>
      <c r="N8605" s="2" t="s">
        <v>504</v>
      </c>
    </row>
    <row r="8606" spans="2:14" x14ac:dyDescent="0.25">
      <c r="B8606" s="2" t="s">
        <v>6397</v>
      </c>
      <c r="C8606" s="2" t="s">
        <v>6398</v>
      </c>
      <c r="D8606" s="2" t="s">
        <v>16</v>
      </c>
      <c r="E8606" s="2" t="s">
        <v>17</v>
      </c>
      <c r="F8606" s="2" t="s">
        <v>18</v>
      </c>
      <c r="G8606" s="2" t="s">
        <v>175</v>
      </c>
      <c r="H8606" s="2" t="s">
        <v>24</v>
      </c>
      <c r="I8606" s="2">
        <v>17</v>
      </c>
      <c r="J8606" s="2">
        <v>0</v>
      </c>
      <c r="K8606" s="2">
        <v>25010706</v>
      </c>
      <c r="L8606" s="3">
        <v>45699</v>
      </c>
      <c r="M8606" s="3">
        <v>47453</v>
      </c>
      <c r="N8606" s="2" t="s">
        <v>504</v>
      </c>
    </row>
    <row r="8607" spans="2:14" x14ac:dyDescent="0.25">
      <c r="B8607" s="2" t="s">
        <v>6397</v>
      </c>
      <c r="C8607" s="2" t="s">
        <v>6398</v>
      </c>
      <c r="D8607" s="2" t="s">
        <v>16</v>
      </c>
      <c r="E8607" s="2" t="s">
        <v>17</v>
      </c>
      <c r="F8607" s="2" t="s">
        <v>18</v>
      </c>
      <c r="G8607" s="2" t="s">
        <v>175</v>
      </c>
      <c r="H8607" s="2" t="s">
        <v>24</v>
      </c>
      <c r="I8607" s="2">
        <v>17</v>
      </c>
      <c r="J8607" s="2">
        <v>17</v>
      </c>
      <c r="K8607" s="2">
        <v>25050807</v>
      </c>
      <c r="L8607" s="3">
        <v>46063</v>
      </c>
      <c r="M8607" s="3">
        <v>47574</v>
      </c>
      <c r="N8607" s="2" t="s">
        <v>504</v>
      </c>
    </row>
    <row r="8608" spans="2:14" x14ac:dyDescent="0.25">
      <c r="B8608" s="2" t="s">
        <v>6397</v>
      </c>
      <c r="C8608" s="2" t="s">
        <v>6398</v>
      </c>
      <c r="D8608" s="2" t="s">
        <v>16</v>
      </c>
      <c r="E8608" s="2" t="s">
        <v>142</v>
      </c>
      <c r="F8608" s="2" t="s">
        <v>18</v>
      </c>
      <c r="G8608" s="2" t="s">
        <v>175</v>
      </c>
      <c r="H8608" s="2" t="s">
        <v>24</v>
      </c>
      <c r="I8608" s="2">
        <v>17</v>
      </c>
      <c r="J8608" s="2">
        <v>0</v>
      </c>
      <c r="K8608" s="2">
        <v>25050807</v>
      </c>
      <c r="L8608" s="3">
        <v>46063</v>
      </c>
      <c r="M8608" s="3">
        <v>47574</v>
      </c>
      <c r="N8608" s="2" t="s">
        <v>504</v>
      </c>
    </row>
    <row r="8609" spans="2:14" x14ac:dyDescent="0.25">
      <c r="B8609" s="2" t="s">
        <v>6399</v>
      </c>
      <c r="C8609" s="2" t="s">
        <v>6400</v>
      </c>
      <c r="D8609" s="2" t="s">
        <v>16</v>
      </c>
      <c r="E8609" s="2" t="s">
        <v>17</v>
      </c>
      <c r="F8609" s="2" t="s">
        <v>18</v>
      </c>
      <c r="G8609" s="2" t="s">
        <v>175</v>
      </c>
      <c r="H8609" s="2" t="s">
        <v>24</v>
      </c>
      <c r="I8609" s="2">
        <v>88</v>
      </c>
      <c r="J8609" s="2">
        <v>0</v>
      </c>
      <c r="K8609" s="2">
        <v>23012601</v>
      </c>
      <c r="L8609" s="3">
        <v>44958</v>
      </c>
      <c r="M8609" s="3">
        <v>46722</v>
      </c>
      <c r="N8609" s="2" t="s">
        <v>504</v>
      </c>
    </row>
    <row r="8610" spans="2:14" x14ac:dyDescent="0.25">
      <c r="B8610" s="2" t="s">
        <v>6399</v>
      </c>
      <c r="C8610" s="2" t="s">
        <v>6400</v>
      </c>
      <c r="D8610" s="2" t="s">
        <v>16</v>
      </c>
      <c r="E8610" s="2" t="s">
        <v>17</v>
      </c>
      <c r="F8610" s="2" t="s">
        <v>18</v>
      </c>
      <c r="G8610" s="2" t="s">
        <v>175</v>
      </c>
      <c r="H8610" s="2" t="s">
        <v>24</v>
      </c>
      <c r="I8610" s="2">
        <v>88</v>
      </c>
      <c r="J8610" s="2">
        <v>0</v>
      </c>
      <c r="K8610" s="2">
        <v>23121804</v>
      </c>
      <c r="L8610" s="3">
        <v>44958</v>
      </c>
      <c r="M8610" s="3">
        <v>47058</v>
      </c>
      <c r="N8610" s="2" t="s">
        <v>504</v>
      </c>
    </row>
    <row r="8611" spans="2:14" x14ac:dyDescent="0.25">
      <c r="B8611" s="2" t="s">
        <v>6399</v>
      </c>
      <c r="C8611" s="2" t="s">
        <v>6400</v>
      </c>
      <c r="D8611" s="2" t="s">
        <v>16</v>
      </c>
      <c r="E8611" s="2" t="s">
        <v>17</v>
      </c>
      <c r="F8611" s="2" t="s">
        <v>18</v>
      </c>
      <c r="G8611" s="2" t="s">
        <v>175</v>
      </c>
      <c r="H8611" s="2" t="s">
        <v>24</v>
      </c>
      <c r="I8611" s="2">
        <v>88</v>
      </c>
      <c r="J8611" s="2">
        <v>0</v>
      </c>
      <c r="K8611" s="2">
        <v>25120311</v>
      </c>
      <c r="L8611" s="3">
        <v>46130</v>
      </c>
      <c r="M8611" s="3">
        <v>47818</v>
      </c>
      <c r="N8611" s="2" t="s">
        <v>504</v>
      </c>
    </row>
    <row r="8612" spans="2:14" x14ac:dyDescent="0.25">
      <c r="B8612" s="2" t="s">
        <v>6399</v>
      </c>
      <c r="C8612" s="2" t="s">
        <v>6400</v>
      </c>
      <c r="D8612" s="2" t="s">
        <v>16</v>
      </c>
      <c r="E8612" s="2" t="s">
        <v>17</v>
      </c>
      <c r="F8612" s="2" t="s">
        <v>18</v>
      </c>
      <c r="G8612" s="2" t="s">
        <v>175</v>
      </c>
      <c r="H8612" s="2" t="s">
        <v>24</v>
      </c>
      <c r="I8612" s="2">
        <v>88</v>
      </c>
      <c r="J8612" s="2">
        <v>88</v>
      </c>
      <c r="K8612" s="2">
        <v>26011312</v>
      </c>
      <c r="L8612" s="3">
        <v>46130</v>
      </c>
      <c r="M8612" s="3">
        <v>47818</v>
      </c>
      <c r="N8612" s="2" t="s">
        <v>504</v>
      </c>
    </row>
    <row r="8613" spans="2:14" x14ac:dyDescent="0.25">
      <c r="B8613" s="2" t="s">
        <v>6401</v>
      </c>
      <c r="C8613" s="2" t="s">
        <v>6402</v>
      </c>
      <c r="D8613" s="2" t="s">
        <v>41</v>
      </c>
      <c r="E8613" s="2" t="s">
        <v>17</v>
      </c>
      <c r="F8613" s="2" t="s">
        <v>18</v>
      </c>
      <c r="G8613" s="2" t="s">
        <v>19</v>
      </c>
      <c r="H8613" s="2" t="s">
        <v>6403</v>
      </c>
      <c r="I8613" s="2">
        <v>75</v>
      </c>
      <c r="J8613" s="2">
        <v>75</v>
      </c>
      <c r="K8613" s="2">
        <v>130051</v>
      </c>
      <c r="L8613" s="3">
        <v>44958</v>
      </c>
      <c r="M8613" s="3">
        <v>45444</v>
      </c>
      <c r="N8613" s="2" t="s">
        <v>25</v>
      </c>
    </row>
    <row r="8614" spans="2:14" x14ac:dyDescent="0.25">
      <c r="B8614" s="2" t="s">
        <v>6404</v>
      </c>
      <c r="C8614" s="2" t="s">
        <v>743</v>
      </c>
      <c r="D8614" s="2" t="s">
        <v>16</v>
      </c>
      <c r="E8614" s="2" t="s">
        <v>17</v>
      </c>
      <c r="F8614" s="2" t="s">
        <v>18</v>
      </c>
      <c r="G8614" s="2" t="s">
        <v>19</v>
      </c>
      <c r="H8614" s="2" t="s">
        <v>744</v>
      </c>
      <c r="I8614" s="2">
        <v>0</v>
      </c>
      <c r="J8614" s="2">
        <v>0</v>
      </c>
      <c r="K8614" s="2" t="s">
        <v>6405</v>
      </c>
      <c r="L8614" s="3">
        <v>45723</v>
      </c>
      <c r="M8614" s="3">
        <v>47150</v>
      </c>
      <c r="N8614" s="2" t="s">
        <v>1052</v>
      </c>
    </row>
    <row r="8615" spans="2:14" x14ac:dyDescent="0.25">
      <c r="B8615" s="2" t="s">
        <v>6404</v>
      </c>
      <c r="C8615" s="2" t="s">
        <v>743</v>
      </c>
      <c r="D8615" s="2" t="s">
        <v>16</v>
      </c>
      <c r="E8615" s="2" t="s">
        <v>17</v>
      </c>
      <c r="F8615" s="2" t="s">
        <v>18</v>
      </c>
      <c r="G8615" s="2" t="s">
        <v>19</v>
      </c>
      <c r="H8615" s="2" t="s">
        <v>744</v>
      </c>
      <c r="I8615" s="2">
        <v>0</v>
      </c>
      <c r="J8615" s="2">
        <v>0</v>
      </c>
      <c r="K8615" s="2" t="s">
        <v>6406</v>
      </c>
      <c r="L8615" s="3">
        <v>45783</v>
      </c>
      <c r="M8615" s="3">
        <v>47178</v>
      </c>
      <c r="N8615" s="2" t="s">
        <v>1052</v>
      </c>
    </row>
    <row r="8616" spans="2:14" x14ac:dyDescent="0.25">
      <c r="B8616" s="2" t="s">
        <v>6404</v>
      </c>
      <c r="C8616" s="2" t="s">
        <v>743</v>
      </c>
      <c r="D8616" s="2" t="s">
        <v>16</v>
      </c>
      <c r="E8616" s="2" t="s">
        <v>17</v>
      </c>
      <c r="F8616" s="2" t="s">
        <v>18</v>
      </c>
      <c r="G8616" s="2" t="s">
        <v>19</v>
      </c>
      <c r="H8616" s="2" t="s">
        <v>744</v>
      </c>
      <c r="I8616" s="2">
        <v>0</v>
      </c>
      <c r="J8616" s="2">
        <v>0</v>
      </c>
      <c r="K8616" s="2" t="s">
        <v>6407</v>
      </c>
      <c r="L8616" s="3">
        <v>44958</v>
      </c>
      <c r="M8616" s="3">
        <v>46935</v>
      </c>
      <c r="N8616" s="2" t="s">
        <v>1052</v>
      </c>
    </row>
    <row r="8617" spans="2:14" x14ac:dyDescent="0.25">
      <c r="B8617" s="2" t="s">
        <v>6404</v>
      </c>
      <c r="C8617" s="2" t="s">
        <v>743</v>
      </c>
      <c r="D8617" s="2" t="s">
        <v>16</v>
      </c>
      <c r="E8617" s="2" t="s">
        <v>17</v>
      </c>
      <c r="F8617" s="2" t="s">
        <v>18</v>
      </c>
      <c r="G8617" s="2" t="s">
        <v>19</v>
      </c>
      <c r="H8617" s="2" t="s">
        <v>744</v>
      </c>
      <c r="I8617" s="2">
        <v>0</v>
      </c>
      <c r="J8617" s="2">
        <v>0</v>
      </c>
      <c r="K8617" s="2" t="s">
        <v>6408</v>
      </c>
      <c r="L8617" s="3">
        <v>46079</v>
      </c>
      <c r="M8617" s="3">
        <v>47300</v>
      </c>
      <c r="N8617" s="2" t="s">
        <v>1052</v>
      </c>
    </row>
    <row r="8618" spans="2:14" x14ac:dyDescent="0.25">
      <c r="B8618" s="2" t="s">
        <v>6404</v>
      </c>
      <c r="C8618" s="2" t="s">
        <v>743</v>
      </c>
      <c r="D8618" s="2" t="s">
        <v>16</v>
      </c>
      <c r="E8618" s="2" t="s">
        <v>17</v>
      </c>
      <c r="F8618" s="2" t="s">
        <v>18</v>
      </c>
      <c r="G8618" s="2" t="s">
        <v>19</v>
      </c>
      <c r="H8618" s="2" t="s">
        <v>744</v>
      </c>
      <c r="I8618" s="2">
        <v>0</v>
      </c>
      <c r="J8618" s="2">
        <v>0</v>
      </c>
      <c r="K8618" s="2" t="s">
        <v>6409</v>
      </c>
      <c r="L8618" s="3">
        <v>46079</v>
      </c>
      <c r="M8618" s="3">
        <v>46997</v>
      </c>
      <c r="N8618" s="2" t="s">
        <v>1052</v>
      </c>
    </row>
    <row r="8619" spans="2:14" x14ac:dyDescent="0.25">
      <c r="B8619" s="2" t="s">
        <v>6404</v>
      </c>
      <c r="C8619" s="2" t="s">
        <v>743</v>
      </c>
      <c r="D8619" s="2" t="s">
        <v>16</v>
      </c>
      <c r="E8619" s="2" t="s">
        <v>17</v>
      </c>
      <c r="F8619" s="2" t="s">
        <v>18</v>
      </c>
      <c r="G8619" s="2" t="s">
        <v>19</v>
      </c>
      <c r="H8619" s="2" t="s">
        <v>744</v>
      </c>
      <c r="I8619" s="2">
        <v>0</v>
      </c>
      <c r="J8619" s="2">
        <v>0</v>
      </c>
      <c r="K8619" s="2" t="s">
        <v>6410</v>
      </c>
      <c r="L8619" s="3">
        <v>44958</v>
      </c>
      <c r="M8619" s="3">
        <v>47027</v>
      </c>
      <c r="N8619" s="2" t="s">
        <v>1052</v>
      </c>
    </row>
    <row r="8620" spans="2:14" x14ac:dyDescent="0.25">
      <c r="B8620" s="2" t="s">
        <v>6404</v>
      </c>
      <c r="C8620" s="2" t="s">
        <v>743</v>
      </c>
      <c r="D8620" s="2" t="s">
        <v>16</v>
      </c>
      <c r="E8620" s="2" t="s">
        <v>181</v>
      </c>
      <c r="F8620" s="2" t="s">
        <v>18</v>
      </c>
      <c r="G8620" s="2" t="s">
        <v>19</v>
      </c>
      <c r="H8620" s="2" t="s">
        <v>744</v>
      </c>
      <c r="I8620" s="2">
        <v>0</v>
      </c>
      <c r="J8620" s="2">
        <v>0</v>
      </c>
      <c r="K8620" s="2" t="s">
        <v>6408</v>
      </c>
      <c r="L8620" s="3">
        <v>46079</v>
      </c>
      <c r="M8620" s="3">
        <v>47300</v>
      </c>
      <c r="N8620" s="2" t="s">
        <v>1052</v>
      </c>
    </row>
    <row r="8621" spans="2:14" x14ac:dyDescent="0.25">
      <c r="B8621" s="2" t="s">
        <v>6404</v>
      </c>
      <c r="C8621" s="2" t="s">
        <v>743</v>
      </c>
      <c r="D8621" s="2" t="s">
        <v>16</v>
      </c>
      <c r="E8621" s="2" t="s">
        <v>142</v>
      </c>
      <c r="F8621" s="2" t="s">
        <v>18</v>
      </c>
      <c r="G8621" s="2" t="s">
        <v>19</v>
      </c>
      <c r="H8621" s="2" t="s">
        <v>744</v>
      </c>
      <c r="I8621" s="2">
        <v>0</v>
      </c>
      <c r="J8621" s="2">
        <v>0</v>
      </c>
      <c r="K8621" s="2" t="s">
        <v>6406</v>
      </c>
      <c r="L8621" s="3">
        <v>45783</v>
      </c>
      <c r="M8621" s="3">
        <v>47178</v>
      </c>
      <c r="N8621" s="2" t="s">
        <v>1052</v>
      </c>
    </row>
    <row r="8622" spans="2:14" x14ac:dyDescent="0.25">
      <c r="B8622" s="2" t="s">
        <v>6411</v>
      </c>
      <c r="C8622" s="2" t="s">
        <v>6412</v>
      </c>
      <c r="D8622" s="2" t="s">
        <v>16</v>
      </c>
      <c r="E8622" s="2" t="s">
        <v>17</v>
      </c>
      <c r="F8622" s="2" t="s">
        <v>18</v>
      </c>
      <c r="G8622" s="2" t="s">
        <v>19</v>
      </c>
      <c r="H8622" s="2" t="s">
        <v>744</v>
      </c>
      <c r="I8622" s="2">
        <v>0</v>
      </c>
      <c r="J8622" s="2">
        <v>0</v>
      </c>
      <c r="K8622" s="2" t="s">
        <v>6413</v>
      </c>
      <c r="L8622" s="3">
        <v>45783</v>
      </c>
      <c r="M8622" s="3">
        <v>47150</v>
      </c>
      <c r="N8622" s="2" t="s">
        <v>1052</v>
      </c>
    </row>
    <row r="8623" spans="2:14" x14ac:dyDescent="0.25">
      <c r="B8623" s="2" t="s">
        <v>6411</v>
      </c>
      <c r="C8623" s="2" t="s">
        <v>6412</v>
      </c>
      <c r="D8623" s="2" t="s">
        <v>16</v>
      </c>
      <c r="E8623" s="2" t="s">
        <v>17</v>
      </c>
      <c r="F8623" s="2" t="s">
        <v>18</v>
      </c>
      <c r="G8623" s="2" t="s">
        <v>19</v>
      </c>
      <c r="H8623" s="2" t="s">
        <v>744</v>
      </c>
      <c r="I8623" s="2">
        <v>0</v>
      </c>
      <c r="J8623" s="2">
        <v>0</v>
      </c>
      <c r="K8623" s="2" t="s">
        <v>6414</v>
      </c>
      <c r="L8623" s="3">
        <v>44958</v>
      </c>
      <c r="M8623" s="3">
        <v>46905</v>
      </c>
      <c r="N8623" s="2" t="s">
        <v>1052</v>
      </c>
    </row>
    <row r="8624" spans="2:14" x14ac:dyDescent="0.25">
      <c r="B8624" s="2" t="s">
        <v>6411</v>
      </c>
      <c r="C8624" s="2" t="s">
        <v>6412</v>
      </c>
      <c r="D8624" s="2" t="s">
        <v>16</v>
      </c>
      <c r="E8624" s="2" t="s">
        <v>17</v>
      </c>
      <c r="F8624" s="2" t="s">
        <v>18</v>
      </c>
      <c r="G8624" s="2" t="s">
        <v>19</v>
      </c>
      <c r="H8624" s="2" t="s">
        <v>744</v>
      </c>
      <c r="I8624" s="2">
        <v>0</v>
      </c>
      <c r="J8624" s="2">
        <v>0</v>
      </c>
      <c r="K8624" s="2" t="s">
        <v>6415</v>
      </c>
      <c r="L8624" s="3">
        <v>44958</v>
      </c>
      <c r="M8624" s="3">
        <v>46997</v>
      </c>
      <c r="N8624" s="2" t="s">
        <v>1052</v>
      </c>
    </row>
    <row r="8625" spans="2:14" x14ac:dyDescent="0.25">
      <c r="B8625" s="2" t="s">
        <v>6411</v>
      </c>
      <c r="C8625" s="2" t="s">
        <v>6412</v>
      </c>
      <c r="D8625" s="2" t="s">
        <v>16</v>
      </c>
      <c r="E8625" s="2" t="s">
        <v>142</v>
      </c>
      <c r="F8625" s="2" t="s">
        <v>18</v>
      </c>
      <c r="G8625" s="2" t="s">
        <v>19</v>
      </c>
      <c r="H8625" s="2" t="s">
        <v>744</v>
      </c>
      <c r="I8625" s="2">
        <v>0</v>
      </c>
      <c r="J8625" s="2">
        <v>0</v>
      </c>
      <c r="K8625" s="2" t="s">
        <v>6413</v>
      </c>
      <c r="L8625" s="3">
        <v>45783</v>
      </c>
      <c r="M8625" s="3">
        <v>47150</v>
      </c>
      <c r="N8625" s="2" t="s">
        <v>1052</v>
      </c>
    </row>
    <row r="8626" spans="2:14" x14ac:dyDescent="0.25">
      <c r="B8626" s="2" t="s">
        <v>6416</v>
      </c>
      <c r="C8626" s="2" t="s">
        <v>6417</v>
      </c>
      <c r="D8626" s="2" t="s">
        <v>16</v>
      </c>
      <c r="E8626" s="2" t="s">
        <v>17</v>
      </c>
      <c r="F8626" s="2" t="s">
        <v>18</v>
      </c>
      <c r="G8626" s="2" t="s">
        <v>19</v>
      </c>
      <c r="H8626" s="2" t="s">
        <v>6418</v>
      </c>
      <c r="I8626" s="2">
        <v>0</v>
      </c>
      <c r="J8626" s="2">
        <v>0</v>
      </c>
      <c r="K8626" s="2" t="s">
        <v>6419</v>
      </c>
      <c r="L8626" s="3">
        <v>44958</v>
      </c>
      <c r="M8626" s="3">
        <v>46631</v>
      </c>
      <c r="N8626" s="2" t="s">
        <v>337</v>
      </c>
    </row>
    <row r="8627" spans="2:14" x14ac:dyDescent="0.25">
      <c r="B8627" s="2" t="s">
        <v>6416</v>
      </c>
      <c r="C8627" s="2" t="s">
        <v>6417</v>
      </c>
      <c r="D8627" s="2" t="s">
        <v>16</v>
      </c>
      <c r="E8627" s="2" t="s">
        <v>17</v>
      </c>
      <c r="F8627" s="2" t="s">
        <v>18</v>
      </c>
      <c r="G8627" s="2" t="s">
        <v>19</v>
      </c>
      <c r="H8627" s="2" t="s">
        <v>6418</v>
      </c>
      <c r="I8627" s="2">
        <v>0</v>
      </c>
      <c r="J8627" s="2">
        <v>0</v>
      </c>
      <c r="K8627" s="2" t="s">
        <v>6420</v>
      </c>
      <c r="L8627" s="3">
        <v>45665</v>
      </c>
      <c r="M8627" s="3">
        <v>46692</v>
      </c>
      <c r="N8627" s="2" t="s">
        <v>337</v>
      </c>
    </row>
    <row r="8628" spans="2:14" x14ac:dyDescent="0.25">
      <c r="B8628" s="2" t="s">
        <v>6416</v>
      </c>
      <c r="C8628" s="2" t="s">
        <v>6417</v>
      </c>
      <c r="D8628" s="2" t="s">
        <v>16</v>
      </c>
      <c r="E8628" s="2" t="s">
        <v>17</v>
      </c>
      <c r="F8628" s="2" t="s">
        <v>18</v>
      </c>
      <c r="G8628" s="2" t="s">
        <v>19</v>
      </c>
      <c r="H8628" s="2" t="s">
        <v>6418</v>
      </c>
      <c r="I8628" s="2">
        <v>0</v>
      </c>
      <c r="J8628" s="2">
        <v>0</v>
      </c>
      <c r="K8628" s="2" t="s">
        <v>6421</v>
      </c>
      <c r="L8628" s="3">
        <v>45722</v>
      </c>
      <c r="M8628" s="3">
        <v>46784</v>
      </c>
      <c r="N8628" s="2" t="s">
        <v>337</v>
      </c>
    </row>
    <row r="8629" spans="2:14" x14ac:dyDescent="0.25">
      <c r="B8629" s="2" t="s">
        <v>6416</v>
      </c>
      <c r="C8629" s="2" t="s">
        <v>6417</v>
      </c>
      <c r="D8629" s="2" t="s">
        <v>16</v>
      </c>
      <c r="E8629" s="2" t="s">
        <v>17</v>
      </c>
      <c r="F8629" s="2" t="s">
        <v>18</v>
      </c>
      <c r="G8629" s="2" t="s">
        <v>19</v>
      </c>
      <c r="H8629" s="2" t="s">
        <v>6418</v>
      </c>
      <c r="I8629" s="2">
        <v>0</v>
      </c>
      <c r="J8629" s="2">
        <v>0</v>
      </c>
      <c r="K8629" s="2" t="s">
        <v>6422</v>
      </c>
      <c r="L8629" s="3">
        <v>45764</v>
      </c>
      <c r="M8629" s="3">
        <v>46844</v>
      </c>
      <c r="N8629" s="2" t="s">
        <v>337</v>
      </c>
    </row>
    <row r="8630" spans="2:14" x14ac:dyDescent="0.25">
      <c r="B8630" s="2" t="s">
        <v>6416</v>
      </c>
      <c r="C8630" s="2" t="s">
        <v>6417</v>
      </c>
      <c r="D8630" s="2" t="s">
        <v>16</v>
      </c>
      <c r="E8630" s="2" t="s">
        <v>17</v>
      </c>
      <c r="F8630" s="2" t="s">
        <v>18</v>
      </c>
      <c r="G8630" s="2" t="s">
        <v>19</v>
      </c>
      <c r="H8630" s="2" t="s">
        <v>6418</v>
      </c>
      <c r="I8630" s="2">
        <v>0</v>
      </c>
      <c r="J8630" s="2">
        <v>0</v>
      </c>
      <c r="K8630" s="2" t="s">
        <v>6423</v>
      </c>
      <c r="L8630" s="3">
        <v>45863</v>
      </c>
      <c r="M8630" s="3">
        <v>46905</v>
      </c>
      <c r="N8630" s="2" t="s">
        <v>337</v>
      </c>
    </row>
    <row r="8631" spans="2:14" x14ac:dyDescent="0.25">
      <c r="B8631" s="2" t="s">
        <v>6416</v>
      </c>
      <c r="C8631" s="2" t="s">
        <v>6417</v>
      </c>
      <c r="D8631" s="2" t="s">
        <v>16</v>
      </c>
      <c r="E8631" s="2" t="s">
        <v>17</v>
      </c>
      <c r="F8631" s="2" t="s">
        <v>18</v>
      </c>
      <c r="G8631" s="2" t="s">
        <v>19</v>
      </c>
      <c r="H8631" s="2" t="s">
        <v>6418</v>
      </c>
      <c r="I8631" s="2">
        <v>0</v>
      </c>
      <c r="J8631" s="2">
        <v>0</v>
      </c>
      <c r="K8631" s="2" t="s">
        <v>6424</v>
      </c>
      <c r="L8631" s="3">
        <v>45913</v>
      </c>
      <c r="M8631" s="3">
        <v>46966</v>
      </c>
      <c r="N8631" s="2" t="s">
        <v>337</v>
      </c>
    </row>
    <row r="8632" spans="2:14" x14ac:dyDescent="0.25">
      <c r="B8632" s="2" t="s">
        <v>6416</v>
      </c>
      <c r="C8632" s="2" t="s">
        <v>6417</v>
      </c>
      <c r="D8632" s="2" t="s">
        <v>16</v>
      </c>
      <c r="E8632" s="2" t="s">
        <v>17</v>
      </c>
      <c r="F8632" s="2" t="s">
        <v>18</v>
      </c>
      <c r="G8632" s="2" t="s">
        <v>19</v>
      </c>
      <c r="H8632" s="2" t="s">
        <v>6418</v>
      </c>
      <c r="I8632" s="2">
        <v>0</v>
      </c>
      <c r="J8632" s="2">
        <v>0</v>
      </c>
      <c r="K8632" s="2" t="s">
        <v>6425</v>
      </c>
      <c r="L8632" s="3">
        <v>46010</v>
      </c>
      <c r="M8632" s="3">
        <v>47058</v>
      </c>
      <c r="N8632" s="2" t="s">
        <v>337</v>
      </c>
    </row>
    <row r="8633" spans="2:14" x14ac:dyDescent="0.25">
      <c r="B8633" s="2" t="s">
        <v>6416</v>
      </c>
      <c r="C8633" s="2" t="s">
        <v>6417</v>
      </c>
      <c r="D8633" s="2" t="s">
        <v>16</v>
      </c>
      <c r="E8633" s="2" t="s">
        <v>17</v>
      </c>
      <c r="F8633" s="2" t="s">
        <v>18</v>
      </c>
      <c r="G8633" s="2" t="s">
        <v>19</v>
      </c>
      <c r="H8633" s="2" t="s">
        <v>6418</v>
      </c>
      <c r="I8633" s="2">
        <v>0</v>
      </c>
      <c r="J8633" s="2">
        <v>0</v>
      </c>
      <c r="K8633" s="2" t="s">
        <v>6426</v>
      </c>
      <c r="L8633" s="3">
        <v>46083</v>
      </c>
      <c r="M8633" s="3">
        <v>47150</v>
      </c>
      <c r="N8633" s="2" t="s">
        <v>337</v>
      </c>
    </row>
    <row r="8634" spans="2:14" x14ac:dyDescent="0.25">
      <c r="B8634" s="2" t="s">
        <v>6416</v>
      </c>
      <c r="C8634" s="2" t="s">
        <v>6417</v>
      </c>
      <c r="D8634" s="2" t="s">
        <v>16</v>
      </c>
      <c r="E8634" s="2" t="s">
        <v>17</v>
      </c>
      <c r="F8634" s="2" t="s">
        <v>18</v>
      </c>
      <c r="G8634" s="2" t="s">
        <v>19</v>
      </c>
      <c r="H8634" s="2" t="s">
        <v>6418</v>
      </c>
      <c r="I8634" s="2">
        <v>0</v>
      </c>
      <c r="J8634" s="2">
        <v>0</v>
      </c>
      <c r="K8634" s="2" t="s">
        <v>6427</v>
      </c>
      <c r="L8634" s="3">
        <v>46144</v>
      </c>
      <c r="M8634" s="3">
        <v>47209</v>
      </c>
      <c r="N8634" s="2" t="s">
        <v>337</v>
      </c>
    </row>
    <row r="8635" spans="2:14" x14ac:dyDescent="0.25">
      <c r="B8635" s="2" t="s">
        <v>6416</v>
      </c>
      <c r="C8635" s="2" t="s">
        <v>6417</v>
      </c>
      <c r="D8635" s="2" t="s">
        <v>16</v>
      </c>
      <c r="E8635" s="2" t="s">
        <v>17</v>
      </c>
      <c r="F8635" s="2" t="s">
        <v>18</v>
      </c>
      <c r="G8635" s="2" t="s">
        <v>19</v>
      </c>
      <c r="H8635" s="2" t="s">
        <v>6418</v>
      </c>
      <c r="I8635" s="2">
        <v>0</v>
      </c>
      <c r="J8635" s="2">
        <v>0</v>
      </c>
      <c r="K8635" s="2" t="s">
        <v>6428</v>
      </c>
      <c r="L8635" s="3">
        <v>46177</v>
      </c>
      <c r="M8635" s="3">
        <v>47239</v>
      </c>
      <c r="N8635" s="2" t="s">
        <v>337</v>
      </c>
    </row>
    <row r="8636" spans="2:14" x14ac:dyDescent="0.25">
      <c r="B8636" s="2" t="s">
        <v>6416</v>
      </c>
      <c r="C8636" s="2" t="s">
        <v>6417</v>
      </c>
      <c r="D8636" s="2" t="s">
        <v>16</v>
      </c>
      <c r="E8636" s="2" t="s">
        <v>17</v>
      </c>
      <c r="F8636" s="2" t="s">
        <v>18</v>
      </c>
      <c r="G8636" s="2" t="s">
        <v>19</v>
      </c>
      <c r="H8636" s="2" t="s">
        <v>6418</v>
      </c>
      <c r="I8636" s="2">
        <v>0</v>
      </c>
      <c r="J8636" s="2">
        <v>0</v>
      </c>
      <c r="K8636" s="2" t="s">
        <v>6429</v>
      </c>
      <c r="L8636" s="3">
        <v>46188</v>
      </c>
      <c r="M8636" s="3">
        <v>47270</v>
      </c>
      <c r="N8636" s="2" t="s">
        <v>337</v>
      </c>
    </row>
    <row r="8637" spans="2:14" x14ac:dyDescent="0.25">
      <c r="B8637" s="2" t="s">
        <v>6430</v>
      </c>
      <c r="C8637" s="2" t="s">
        <v>6431</v>
      </c>
      <c r="D8637" s="2" t="s">
        <v>16</v>
      </c>
      <c r="E8637" s="2" t="s">
        <v>17</v>
      </c>
      <c r="F8637" s="2" t="s">
        <v>18</v>
      </c>
      <c r="G8637" s="2" t="s">
        <v>6432</v>
      </c>
      <c r="H8637" s="2" t="s">
        <v>6433</v>
      </c>
      <c r="I8637" s="2">
        <v>2811</v>
      </c>
      <c r="J8637" s="2">
        <v>0</v>
      </c>
      <c r="K8637" s="2">
        <v>11193301</v>
      </c>
      <c r="L8637" s="3">
        <v>44958</v>
      </c>
      <c r="M8637" s="3">
        <v>46661</v>
      </c>
      <c r="N8637" s="2" t="s">
        <v>153</v>
      </c>
    </row>
    <row r="8638" spans="2:14" x14ac:dyDescent="0.25">
      <c r="B8638" s="2" t="s">
        <v>6430</v>
      </c>
      <c r="C8638" s="2" t="s">
        <v>6431</v>
      </c>
      <c r="D8638" s="2" t="s">
        <v>16</v>
      </c>
      <c r="E8638" s="2" t="s">
        <v>17</v>
      </c>
      <c r="F8638" s="2" t="s">
        <v>18</v>
      </c>
      <c r="G8638" s="2" t="s">
        <v>6432</v>
      </c>
      <c r="H8638" s="2" t="s">
        <v>6433</v>
      </c>
      <c r="I8638" s="2">
        <v>2811</v>
      </c>
      <c r="J8638" s="2">
        <v>0</v>
      </c>
      <c r="K8638" s="2">
        <v>17103407</v>
      </c>
      <c r="L8638" s="3">
        <v>45727</v>
      </c>
      <c r="M8638" s="3">
        <v>46784</v>
      </c>
      <c r="N8638" s="2" t="s">
        <v>153</v>
      </c>
    </row>
    <row r="8639" spans="2:14" x14ac:dyDescent="0.25">
      <c r="B8639" s="2" t="s">
        <v>6430</v>
      </c>
      <c r="C8639" s="2" t="s">
        <v>6431</v>
      </c>
      <c r="D8639" s="2" t="s">
        <v>16</v>
      </c>
      <c r="E8639" s="2" t="s">
        <v>17</v>
      </c>
      <c r="F8639" s="2" t="s">
        <v>18</v>
      </c>
      <c r="G8639" s="2" t="s">
        <v>6432</v>
      </c>
      <c r="H8639" s="2" t="s">
        <v>6433</v>
      </c>
      <c r="I8639" s="2">
        <v>2811</v>
      </c>
      <c r="J8639" s="2">
        <v>11</v>
      </c>
      <c r="K8639" s="2">
        <v>17103412</v>
      </c>
      <c r="L8639" s="3">
        <v>45791</v>
      </c>
      <c r="M8639" s="3">
        <v>46874</v>
      </c>
      <c r="N8639" s="2" t="s">
        <v>153</v>
      </c>
    </row>
    <row r="8640" spans="2:14" x14ac:dyDescent="0.25">
      <c r="B8640" s="2" t="s">
        <v>6430</v>
      </c>
      <c r="C8640" s="2" t="s">
        <v>6431</v>
      </c>
      <c r="D8640" s="2" t="s">
        <v>16</v>
      </c>
      <c r="E8640" s="2" t="s">
        <v>17</v>
      </c>
      <c r="F8640" s="2" t="s">
        <v>18</v>
      </c>
      <c r="G8640" s="2" t="s">
        <v>6432</v>
      </c>
      <c r="H8640" s="2" t="s">
        <v>6433</v>
      </c>
      <c r="I8640" s="2">
        <v>2811</v>
      </c>
      <c r="J8640" s="2">
        <v>0</v>
      </c>
      <c r="K8640" s="2">
        <v>17103425</v>
      </c>
      <c r="L8640" s="3">
        <v>46017</v>
      </c>
      <c r="M8640" s="3">
        <v>47088</v>
      </c>
      <c r="N8640" s="2" t="s">
        <v>153</v>
      </c>
    </row>
    <row r="8641" spans="2:14" x14ac:dyDescent="0.25">
      <c r="B8641" s="2" t="s">
        <v>6430</v>
      </c>
      <c r="C8641" s="2" t="s">
        <v>6431</v>
      </c>
      <c r="D8641" s="2" t="s">
        <v>16</v>
      </c>
      <c r="E8641" s="2" t="s">
        <v>17</v>
      </c>
      <c r="F8641" s="2" t="s">
        <v>18</v>
      </c>
      <c r="G8641" s="2" t="s">
        <v>6432</v>
      </c>
      <c r="H8641" s="2" t="s">
        <v>6433</v>
      </c>
      <c r="I8641" s="2">
        <v>2811</v>
      </c>
      <c r="J8641" s="2">
        <v>300</v>
      </c>
      <c r="K8641" s="2">
        <v>17103428</v>
      </c>
      <c r="L8641" s="3">
        <v>46049</v>
      </c>
      <c r="M8641" s="3">
        <v>47119</v>
      </c>
      <c r="N8641" s="2" t="s">
        <v>153</v>
      </c>
    </row>
    <row r="8642" spans="2:14" x14ac:dyDescent="0.25">
      <c r="B8642" s="2" t="s">
        <v>6430</v>
      </c>
      <c r="C8642" s="2" t="s">
        <v>6431</v>
      </c>
      <c r="D8642" s="2" t="s">
        <v>16</v>
      </c>
      <c r="E8642" s="2" t="s">
        <v>17</v>
      </c>
      <c r="F8642" s="2" t="s">
        <v>18</v>
      </c>
      <c r="G8642" s="2" t="s">
        <v>6432</v>
      </c>
      <c r="H8642" s="2" t="s">
        <v>6433</v>
      </c>
      <c r="I8642" s="2">
        <v>2811</v>
      </c>
      <c r="J8642" s="2">
        <v>2500</v>
      </c>
      <c r="K8642" s="2">
        <v>17103432</v>
      </c>
      <c r="L8642" s="3">
        <v>46167</v>
      </c>
      <c r="M8642" s="3">
        <v>47239</v>
      </c>
      <c r="N8642" s="2" t="s">
        <v>153</v>
      </c>
    </row>
    <row r="8643" spans="2:14" x14ac:dyDescent="0.25">
      <c r="B8643" s="2" t="s">
        <v>6430</v>
      </c>
      <c r="C8643" s="2" t="s">
        <v>6431</v>
      </c>
      <c r="D8643" s="2" t="s">
        <v>16</v>
      </c>
      <c r="E8643" s="2" t="s">
        <v>142</v>
      </c>
      <c r="F8643" s="2" t="s">
        <v>18</v>
      </c>
      <c r="G8643" s="2" t="s">
        <v>6432</v>
      </c>
      <c r="H8643" s="2" t="s">
        <v>6433</v>
      </c>
      <c r="I8643" s="2">
        <v>2811</v>
      </c>
      <c r="J8643" s="2">
        <v>0</v>
      </c>
      <c r="K8643" s="2">
        <v>17103425</v>
      </c>
      <c r="L8643" s="3">
        <v>46017</v>
      </c>
      <c r="M8643" s="3">
        <v>47088</v>
      </c>
      <c r="N8643" s="2" t="s">
        <v>153</v>
      </c>
    </row>
    <row r="8644" spans="2:14" x14ac:dyDescent="0.25">
      <c r="B8644" s="2" t="s">
        <v>6434</v>
      </c>
      <c r="C8644" s="2" t="s">
        <v>6435</v>
      </c>
      <c r="D8644" s="2" t="s">
        <v>16</v>
      </c>
      <c r="E8644" s="2" t="s">
        <v>17</v>
      </c>
      <c r="F8644" s="2" t="s">
        <v>18</v>
      </c>
      <c r="G8644" s="2" t="s">
        <v>6432</v>
      </c>
      <c r="H8644" s="2" t="s">
        <v>6436</v>
      </c>
      <c r="I8644" s="2">
        <v>2718</v>
      </c>
      <c r="J8644" s="2">
        <v>1500</v>
      </c>
      <c r="K8644" s="2">
        <v>17103410</v>
      </c>
      <c r="L8644" s="3">
        <v>45791</v>
      </c>
      <c r="M8644" s="3">
        <v>46874</v>
      </c>
      <c r="N8644" s="2" t="s">
        <v>153</v>
      </c>
    </row>
    <row r="8645" spans="2:14" x14ac:dyDescent="0.25">
      <c r="B8645" s="2" t="s">
        <v>6434</v>
      </c>
      <c r="C8645" s="2" t="s">
        <v>6435</v>
      </c>
      <c r="D8645" s="2" t="s">
        <v>16</v>
      </c>
      <c r="E8645" s="2" t="s">
        <v>17</v>
      </c>
      <c r="F8645" s="2" t="s">
        <v>18</v>
      </c>
      <c r="G8645" s="2" t="s">
        <v>6432</v>
      </c>
      <c r="H8645" s="2" t="s">
        <v>6436</v>
      </c>
      <c r="I8645" s="2">
        <v>2718</v>
      </c>
      <c r="J8645" s="2">
        <v>750</v>
      </c>
      <c r="K8645" s="2">
        <v>17103412</v>
      </c>
      <c r="L8645" s="3">
        <v>45800</v>
      </c>
      <c r="M8645" s="3">
        <v>46874</v>
      </c>
      <c r="N8645" s="2" t="s">
        <v>153</v>
      </c>
    </row>
    <row r="8646" spans="2:14" x14ac:dyDescent="0.25">
      <c r="B8646" s="2" t="s">
        <v>6434</v>
      </c>
      <c r="C8646" s="2" t="s">
        <v>6435</v>
      </c>
      <c r="D8646" s="2" t="s">
        <v>16</v>
      </c>
      <c r="E8646" s="2" t="s">
        <v>17</v>
      </c>
      <c r="F8646" s="2" t="s">
        <v>18</v>
      </c>
      <c r="G8646" s="2" t="s">
        <v>6432</v>
      </c>
      <c r="H8646" s="2" t="s">
        <v>6436</v>
      </c>
      <c r="I8646" s="2">
        <v>2718</v>
      </c>
      <c r="J8646" s="2">
        <v>468</v>
      </c>
      <c r="K8646" s="2">
        <v>25133301</v>
      </c>
      <c r="L8646" s="3">
        <v>44958</v>
      </c>
      <c r="M8646" s="3">
        <v>46478</v>
      </c>
      <c r="N8646" s="2" t="s">
        <v>153</v>
      </c>
    </row>
    <row r="8647" spans="2:14" x14ac:dyDescent="0.25">
      <c r="B8647" s="2" t="s">
        <v>6437</v>
      </c>
      <c r="C8647" s="2" t="s">
        <v>6438</v>
      </c>
      <c r="D8647" s="2" t="s">
        <v>16</v>
      </c>
      <c r="E8647" s="2" t="s">
        <v>17</v>
      </c>
      <c r="F8647" s="2" t="s">
        <v>18</v>
      </c>
      <c r="G8647" s="2" t="s">
        <v>6432</v>
      </c>
      <c r="H8647" s="2" t="s">
        <v>6433</v>
      </c>
      <c r="I8647" s="2">
        <v>1944</v>
      </c>
      <c r="J8647" s="2">
        <v>194</v>
      </c>
      <c r="K8647" s="2">
        <v>17103407</v>
      </c>
      <c r="L8647" s="3">
        <v>45727</v>
      </c>
      <c r="M8647" s="3">
        <v>46784</v>
      </c>
      <c r="N8647" s="2" t="s">
        <v>153</v>
      </c>
    </row>
    <row r="8648" spans="2:14" x14ac:dyDescent="0.25">
      <c r="B8648" s="2" t="s">
        <v>6437</v>
      </c>
      <c r="C8648" s="2" t="s">
        <v>6438</v>
      </c>
      <c r="D8648" s="2" t="s">
        <v>16</v>
      </c>
      <c r="E8648" s="2" t="s">
        <v>17</v>
      </c>
      <c r="F8648" s="2" t="s">
        <v>18</v>
      </c>
      <c r="G8648" s="2" t="s">
        <v>6432</v>
      </c>
      <c r="H8648" s="2" t="s">
        <v>6433</v>
      </c>
      <c r="I8648" s="2">
        <v>1944</v>
      </c>
      <c r="J8648" s="2">
        <v>500</v>
      </c>
      <c r="K8648" s="2">
        <v>17103407</v>
      </c>
      <c r="L8648" s="3">
        <v>46057</v>
      </c>
      <c r="M8648" s="3">
        <v>47119</v>
      </c>
      <c r="N8648" s="2" t="s">
        <v>153</v>
      </c>
    </row>
    <row r="8649" spans="2:14" x14ac:dyDescent="0.25">
      <c r="B8649" s="2" t="s">
        <v>6437</v>
      </c>
      <c r="C8649" s="2" t="s">
        <v>6438</v>
      </c>
      <c r="D8649" s="2" t="s">
        <v>16</v>
      </c>
      <c r="E8649" s="2" t="s">
        <v>17</v>
      </c>
      <c r="F8649" s="2" t="s">
        <v>18</v>
      </c>
      <c r="G8649" s="2" t="s">
        <v>6432</v>
      </c>
      <c r="H8649" s="2" t="s">
        <v>6433</v>
      </c>
      <c r="I8649" s="2">
        <v>1944</v>
      </c>
      <c r="J8649" s="2">
        <v>1250</v>
      </c>
      <c r="K8649" s="2">
        <v>17103432</v>
      </c>
      <c r="L8649" s="3">
        <v>46167</v>
      </c>
      <c r="M8649" s="3">
        <v>47239</v>
      </c>
      <c r="N8649" s="2" t="s">
        <v>153</v>
      </c>
    </row>
    <row r="8650" spans="2:14" x14ac:dyDescent="0.25">
      <c r="B8650" s="2" t="s">
        <v>6437</v>
      </c>
      <c r="C8650" s="2" t="s">
        <v>6438</v>
      </c>
      <c r="D8650" s="2" t="s">
        <v>16</v>
      </c>
      <c r="E8650" s="2" t="s">
        <v>17</v>
      </c>
      <c r="F8650" s="2" t="s">
        <v>18</v>
      </c>
      <c r="G8650" s="2" t="s">
        <v>6432</v>
      </c>
      <c r="H8650" s="2" t="s">
        <v>6433</v>
      </c>
      <c r="I8650" s="2">
        <v>1944</v>
      </c>
      <c r="J8650" s="2">
        <v>0</v>
      </c>
      <c r="K8650" s="2">
        <v>25133301</v>
      </c>
      <c r="L8650" s="3">
        <v>44958</v>
      </c>
      <c r="M8650" s="3">
        <v>46661</v>
      </c>
      <c r="N8650" s="2" t="s">
        <v>153</v>
      </c>
    </row>
    <row r="8651" spans="2:14" x14ac:dyDescent="0.25">
      <c r="B8651" s="2" t="s">
        <v>6439</v>
      </c>
      <c r="C8651" s="2" t="s">
        <v>6440</v>
      </c>
      <c r="D8651" s="2" t="s">
        <v>748</v>
      </c>
      <c r="E8651" s="2" t="s">
        <v>17</v>
      </c>
      <c r="F8651" s="2" t="s">
        <v>29</v>
      </c>
      <c r="G8651" s="2" t="s">
        <v>758</v>
      </c>
      <c r="H8651" s="2" t="s">
        <v>24</v>
      </c>
      <c r="I8651" s="2">
        <v>21</v>
      </c>
      <c r="J8651" s="2">
        <v>21</v>
      </c>
      <c r="K8651" s="2">
        <v>0</v>
      </c>
      <c r="L8651" s="3">
        <v>44958</v>
      </c>
      <c r="M8651" s="2" t="s">
        <v>30</v>
      </c>
      <c r="N8651" s="2" t="s">
        <v>782</v>
      </c>
    </row>
    <row r="8652" spans="2:14" x14ac:dyDescent="0.25">
      <c r="B8652" s="2" t="s">
        <v>6441</v>
      </c>
      <c r="C8652" s="2" t="s">
        <v>6442</v>
      </c>
      <c r="D8652" s="2" t="s">
        <v>748</v>
      </c>
      <c r="E8652" s="2" t="s">
        <v>17</v>
      </c>
      <c r="F8652" s="2" t="s">
        <v>29</v>
      </c>
      <c r="G8652" s="2" t="s">
        <v>758</v>
      </c>
      <c r="H8652" s="2" t="s">
        <v>6443</v>
      </c>
      <c r="I8652" s="2">
        <v>0</v>
      </c>
      <c r="J8652" s="2">
        <v>0</v>
      </c>
      <c r="K8652" s="2">
        <v>0</v>
      </c>
      <c r="L8652" s="3">
        <v>44958</v>
      </c>
      <c r="M8652" s="2" t="s">
        <v>30</v>
      </c>
      <c r="N8652" s="2" t="s">
        <v>782</v>
      </c>
    </row>
    <row r="8653" spans="2:14" x14ac:dyDescent="0.25">
      <c r="B8653" s="2" t="s">
        <v>6444</v>
      </c>
      <c r="C8653" s="2" t="s">
        <v>794</v>
      </c>
      <c r="D8653" s="2" t="s">
        <v>748</v>
      </c>
      <c r="E8653" s="2" t="s">
        <v>17</v>
      </c>
      <c r="F8653" s="2" t="s">
        <v>29</v>
      </c>
      <c r="G8653" s="2" t="s">
        <v>758</v>
      </c>
      <c r="H8653" s="2" t="s">
        <v>6445</v>
      </c>
      <c r="I8653" s="2">
        <v>0</v>
      </c>
      <c r="J8653" s="2">
        <v>0</v>
      </c>
      <c r="K8653" s="2">
        <v>0</v>
      </c>
      <c r="L8653" s="3">
        <v>44958</v>
      </c>
      <c r="M8653" s="2" t="s">
        <v>30</v>
      </c>
      <c r="N8653" s="2" t="s">
        <v>749</v>
      </c>
    </row>
    <row r="8654" spans="2:14" x14ac:dyDescent="0.25">
      <c r="B8654" s="2" t="s">
        <v>6446</v>
      </c>
      <c r="C8654" s="2" t="s">
        <v>747</v>
      </c>
      <c r="D8654" s="2" t="s">
        <v>748</v>
      </c>
      <c r="E8654" s="2" t="s">
        <v>17</v>
      </c>
      <c r="F8654" s="2" t="s">
        <v>29</v>
      </c>
      <c r="G8654" s="2" t="s">
        <v>758</v>
      </c>
      <c r="H8654" s="2" t="s">
        <v>6447</v>
      </c>
      <c r="I8654" s="2">
        <v>0</v>
      </c>
      <c r="J8654" s="2">
        <v>0</v>
      </c>
      <c r="K8654" s="2">
        <v>0</v>
      </c>
      <c r="L8654" s="3">
        <v>44958</v>
      </c>
      <c r="M8654" s="2" t="s">
        <v>30</v>
      </c>
      <c r="N8654" s="2" t="s">
        <v>749</v>
      </c>
    </row>
    <row r="8655" spans="2:14" x14ac:dyDescent="0.25">
      <c r="B8655" s="2" t="s">
        <v>6448</v>
      </c>
      <c r="C8655" s="2" t="s">
        <v>6449</v>
      </c>
      <c r="D8655" s="2" t="s">
        <v>748</v>
      </c>
      <c r="E8655" s="2" t="s">
        <v>17</v>
      </c>
      <c r="F8655" s="2" t="s">
        <v>29</v>
      </c>
      <c r="G8655" s="2" t="s">
        <v>758</v>
      </c>
      <c r="H8655" s="2" t="s">
        <v>24</v>
      </c>
      <c r="I8655" s="2">
        <v>53</v>
      </c>
      <c r="J8655" s="2">
        <v>53</v>
      </c>
      <c r="K8655" s="2">
        <v>0</v>
      </c>
      <c r="L8655" s="3">
        <v>44958</v>
      </c>
      <c r="M8655" s="2" t="s">
        <v>30</v>
      </c>
      <c r="N8655" s="2" t="s">
        <v>782</v>
      </c>
    </row>
    <row r="8656" spans="2:14" x14ac:dyDescent="0.25">
      <c r="B8656" s="2" t="s">
        <v>6448</v>
      </c>
      <c r="C8656" s="2" t="s">
        <v>6449</v>
      </c>
      <c r="D8656" s="2" t="s">
        <v>748</v>
      </c>
      <c r="E8656" s="2" t="s">
        <v>181</v>
      </c>
      <c r="F8656" s="2" t="s">
        <v>29</v>
      </c>
      <c r="G8656" s="2" t="s">
        <v>758</v>
      </c>
      <c r="H8656" s="2" t="s">
        <v>24</v>
      </c>
      <c r="I8656" s="2">
        <v>53</v>
      </c>
      <c r="J8656" s="2">
        <v>0</v>
      </c>
      <c r="K8656" s="2">
        <v>0</v>
      </c>
      <c r="L8656" s="3">
        <v>44958</v>
      </c>
      <c r="M8656" s="2" t="s">
        <v>30</v>
      </c>
      <c r="N8656" s="2" t="s">
        <v>782</v>
      </c>
    </row>
    <row r="8657" spans="2:14" x14ac:dyDescent="0.25">
      <c r="B8657" s="2" t="s">
        <v>6450</v>
      </c>
      <c r="C8657" s="2" t="s">
        <v>6451</v>
      </c>
      <c r="D8657" s="2" t="s">
        <v>748</v>
      </c>
      <c r="E8657" s="2" t="s">
        <v>17</v>
      </c>
      <c r="F8657" s="2" t="s">
        <v>29</v>
      </c>
      <c r="G8657" s="2" t="s">
        <v>758</v>
      </c>
      <c r="H8657" s="2" t="s">
        <v>24</v>
      </c>
      <c r="I8657" s="2">
        <v>59</v>
      </c>
      <c r="J8657" s="2">
        <v>59</v>
      </c>
      <c r="K8657" s="2">
        <v>0</v>
      </c>
      <c r="L8657" s="3">
        <v>44958</v>
      </c>
      <c r="M8657" s="2" t="s">
        <v>30</v>
      </c>
      <c r="N8657" s="2" t="s">
        <v>782</v>
      </c>
    </row>
    <row r="8658" spans="2:14" x14ac:dyDescent="0.25">
      <c r="B8658" s="2" t="s">
        <v>6450</v>
      </c>
      <c r="C8658" s="2" t="s">
        <v>6451</v>
      </c>
      <c r="D8658" s="2" t="s">
        <v>748</v>
      </c>
      <c r="E8658" s="2" t="s">
        <v>181</v>
      </c>
      <c r="F8658" s="2" t="s">
        <v>29</v>
      </c>
      <c r="G8658" s="2" t="s">
        <v>758</v>
      </c>
      <c r="H8658" s="2" t="s">
        <v>24</v>
      </c>
      <c r="I8658" s="2">
        <v>59</v>
      </c>
      <c r="J8658" s="2">
        <v>0</v>
      </c>
      <c r="K8658" s="2">
        <v>0</v>
      </c>
      <c r="L8658" s="3">
        <v>44958</v>
      </c>
      <c r="M8658" s="2" t="s">
        <v>30</v>
      </c>
      <c r="N8658" s="2" t="s">
        <v>782</v>
      </c>
    </row>
    <row r="8659" spans="2:14" x14ac:dyDescent="0.25">
      <c r="B8659" s="2" t="s">
        <v>6452</v>
      </c>
      <c r="C8659" s="2" t="s">
        <v>6453</v>
      </c>
      <c r="D8659" s="2" t="s">
        <v>748</v>
      </c>
      <c r="E8659" s="2" t="s">
        <v>17</v>
      </c>
      <c r="F8659" s="2" t="s">
        <v>29</v>
      </c>
      <c r="G8659" s="2" t="s">
        <v>758</v>
      </c>
      <c r="H8659" s="2" t="s">
        <v>24</v>
      </c>
      <c r="I8659" s="2">
        <v>13</v>
      </c>
      <c r="J8659" s="2">
        <v>13</v>
      </c>
      <c r="K8659" s="2">
        <v>0</v>
      </c>
      <c r="L8659" s="3">
        <v>44958</v>
      </c>
      <c r="M8659" s="2" t="s">
        <v>30</v>
      </c>
      <c r="N8659" s="2" t="s">
        <v>782</v>
      </c>
    </row>
    <row r="8660" spans="2:14" x14ac:dyDescent="0.25">
      <c r="B8660" s="2" t="s">
        <v>6452</v>
      </c>
      <c r="C8660" s="2" t="s">
        <v>6453</v>
      </c>
      <c r="D8660" s="2" t="s">
        <v>748</v>
      </c>
      <c r="E8660" s="2" t="s">
        <v>181</v>
      </c>
      <c r="F8660" s="2" t="s">
        <v>29</v>
      </c>
      <c r="G8660" s="2" t="s">
        <v>758</v>
      </c>
      <c r="H8660" s="2" t="s">
        <v>24</v>
      </c>
      <c r="I8660" s="2">
        <v>13</v>
      </c>
      <c r="J8660" s="2">
        <v>0</v>
      </c>
      <c r="K8660" s="2">
        <v>0</v>
      </c>
      <c r="L8660" s="3">
        <v>44958</v>
      </c>
      <c r="M8660" s="2" t="s">
        <v>30</v>
      </c>
      <c r="N8660" s="2" t="s">
        <v>782</v>
      </c>
    </row>
    <row r="8661" spans="2:14" x14ac:dyDescent="0.25">
      <c r="B8661" s="2" t="s">
        <v>6454</v>
      </c>
      <c r="C8661" s="2" t="s">
        <v>6455</v>
      </c>
      <c r="D8661" s="2" t="s">
        <v>748</v>
      </c>
      <c r="E8661" s="2" t="s">
        <v>17</v>
      </c>
      <c r="F8661" s="2" t="s">
        <v>29</v>
      </c>
      <c r="G8661" s="2" t="s">
        <v>758</v>
      </c>
      <c r="H8661" s="2" t="s">
        <v>24</v>
      </c>
      <c r="I8661" s="2">
        <v>10</v>
      </c>
      <c r="J8661" s="2">
        <v>10</v>
      </c>
      <c r="K8661" s="2">
        <v>0</v>
      </c>
      <c r="L8661" s="3">
        <v>44958</v>
      </c>
      <c r="M8661" s="2" t="s">
        <v>30</v>
      </c>
      <c r="N8661" s="2" t="s">
        <v>782</v>
      </c>
    </row>
    <row r="8662" spans="2:14" x14ac:dyDescent="0.25">
      <c r="B8662" s="2" t="s">
        <v>6454</v>
      </c>
      <c r="C8662" s="2" t="s">
        <v>6455</v>
      </c>
      <c r="D8662" s="2" t="s">
        <v>748</v>
      </c>
      <c r="E8662" s="2" t="s">
        <v>181</v>
      </c>
      <c r="F8662" s="2" t="s">
        <v>29</v>
      </c>
      <c r="G8662" s="2" t="s">
        <v>758</v>
      </c>
      <c r="H8662" s="2" t="s">
        <v>24</v>
      </c>
      <c r="I8662" s="2">
        <v>10</v>
      </c>
      <c r="J8662" s="2">
        <v>0</v>
      </c>
      <c r="K8662" s="2">
        <v>0</v>
      </c>
      <c r="L8662" s="3">
        <v>44958</v>
      </c>
      <c r="M8662" s="2" t="s">
        <v>30</v>
      </c>
      <c r="N8662" s="2" t="s">
        <v>782</v>
      </c>
    </row>
    <row r="8663" spans="2:14" x14ac:dyDescent="0.25">
      <c r="B8663" s="2" t="s">
        <v>6456</v>
      </c>
      <c r="C8663" s="2" t="s">
        <v>6457</v>
      </c>
      <c r="D8663" s="2" t="s">
        <v>748</v>
      </c>
      <c r="E8663" s="2" t="s">
        <v>17</v>
      </c>
      <c r="F8663" s="2" t="s">
        <v>29</v>
      </c>
      <c r="G8663" s="2" t="s">
        <v>758</v>
      </c>
      <c r="H8663" s="2" t="s">
        <v>24</v>
      </c>
      <c r="I8663" s="2">
        <v>0</v>
      </c>
      <c r="J8663" s="2">
        <v>0</v>
      </c>
      <c r="K8663" s="2">
        <v>0</v>
      </c>
      <c r="L8663" s="3">
        <v>44958</v>
      </c>
      <c r="M8663" s="2" t="s">
        <v>30</v>
      </c>
      <c r="N8663" s="2" t="s">
        <v>782</v>
      </c>
    </row>
    <row r="8664" spans="2:14" x14ac:dyDescent="0.25">
      <c r="B8664" s="2" t="s">
        <v>6458</v>
      </c>
      <c r="C8664" s="2" t="s">
        <v>6459</v>
      </c>
      <c r="D8664" s="2" t="s">
        <v>748</v>
      </c>
      <c r="E8664" s="2" t="s">
        <v>17</v>
      </c>
      <c r="F8664" s="2" t="s">
        <v>29</v>
      </c>
      <c r="G8664" s="2" t="s">
        <v>758</v>
      </c>
      <c r="H8664" s="2" t="s">
        <v>6447</v>
      </c>
      <c r="I8664" s="2">
        <v>137</v>
      </c>
      <c r="J8664" s="2">
        <v>137</v>
      </c>
      <c r="K8664" s="2">
        <v>0</v>
      </c>
      <c r="L8664" s="3">
        <v>44958</v>
      </c>
      <c r="M8664" s="2" t="s">
        <v>30</v>
      </c>
      <c r="N8664" s="2" t="s">
        <v>749</v>
      </c>
    </row>
    <row r="8665" spans="2:14" x14ac:dyDescent="0.25">
      <c r="B8665" s="2" t="s">
        <v>6460</v>
      </c>
      <c r="C8665" s="2" t="s">
        <v>6461</v>
      </c>
      <c r="D8665" s="2" t="s">
        <v>748</v>
      </c>
      <c r="E8665" s="2" t="s">
        <v>17</v>
      </c>
      <c r="F8665" s="2" t="s">
        <v>29</v>
      </c>
      <c r="G8665" s="2" t="s">
        <v>758</v>
      </c>
      <c r="H8665" s="2" t="s">
        <v>6443</v>
      </c>
      <c r="I8665" s="2">
        <v>0</v>
      </c>
      <c r="J8665" s="2">
        <v>0</v>
      </c>
      <c r="K8665" s="2">
        <v>0</v>
      </c>
      <c r="L8665" s="3">
        <v>45680</v>
      </c>
      <c r="M8665" s="2" t="s">
        <v>30</v>
      </c>
      <c r="N8665" s="2" t="s">
        <v>782</v>
      </c>
    </row>
    <row r="8666" spans="2:14" x14ac:dyDescent="0.25">
      <c r="B8666" s="2" t="s">
        <v>6462</v>
      </c>
      <c r="C8666" s="2" t="s">
        <v>6463</v>
      </c>
      <c r="D8666" s="2" t="s">
        <v>748</v>
      </c>
      <c r="E8666" s="2" t="s">
        <v>17</v>
      </c>
      <c r="F8666" s="2" t="s">
        <v>29</v>
      </c>
      <c r="G8666" s="2" t="s">
        <v>758</v>
      </c>
      <c r="H8666" s="2" t="s">
        <v>6447</v>
      </c>
      <c r="I8666" s="2">
        <v>102</v>
      </c>
      <c r="J8666" s="2">
        <v>102</v>
      </c>
      <c r="K8666" s="2">
        <v>0</v>
      </c>
      <c r="L8666" s="3">
        <v>45689</v>
      </c>
      <c r="M8666" s="2" t="s">
        <v>30</v>
      </c>
      <c r="N8666" s="2" t="s">
        <v>749</v>
      </c>
    </row>
    <row r="8667" spans="2:14" x14ac:dyDescent="0.25">
      <c r="B8667" s="2" t="s">
        <v>6464</v>
      </c>
      <c r="C8667" s="2" t="s">
        <v>6465</v>
      </c>
      <c r="D8667" s="2" t="s">
        <v>748</v>
      </c>
      <c r="E8667" s="2" t="s">
        <v>17</v>
      </c>
      <c r="F8667" s="2" t="s">
        <v>29</v>
      </c>
      <c r="G8667" s="2" t="s">
        <v>758</v>
      </c>
      <c r="H8667" s="2" t="s">
        <v>6443</v>
      </c>
      <c r="I8667" s="2">
        <v>0</v>
      </c>
      <c r="J8667" s="2">
        <v>0</v>
      </c>
      <c r="K8667" s="2">
        <v>0</v>
      </c>
      <c r="L8667" s="3">
        <v>44958</v>
      </c>
      <c r="M8667" s="2" t="s">
        <v>30</v>
      </c>
      <c r="N8667" s="2" t="s">
        <v>782</v>
      </c>
    </row>
    <row r="8668" spans="2:14" x14ac:dyDescent="0.25">
      <c r="B8668" s="2" t="s">
        <v>6466</v>
      </c>
      <c r="C8668" s="2" t="s">
        <v>6467</v>
      </c>
      <c r="D8668" s="2" t="s">
        <v>748</v>
      </c>
      <c r="E8668" s="2" t="s">
        <v>17</v>
      </c>
      <c r="F8668" s="2" t="s">
        <v>29</v>
      </c>
      <c r="G8668" s="2" t="s">
        <v>758</v>
      </c>
      <c r="H8668" s="2" t="s">
        <v>6443</v>
      </c>
      <c r="I8668" s="2">
        <v>77</v>
      </c>
      <c r="J8668" s="2">
        <v>77</v>
      </c>
      <c r="K8668" s="2">
        <v>0</v>
      </c>
      <c r="L8668" s="3">
        <v>44958</v>
      </c>
      <c r="M8668" s="2" t="s">
        <v>30</v>
      </c>
      <c r="N8668" s="2" t="s">
        <v>782</v>
      </c>
    </row>
    <row r="8669" spans="2:14" x14ac:dyDescent="0.25">
      <c r="B8669" s="2" t="s">
        <v>6468</v>
      </c>
      <c r="C8669" s="2" t="s">
        <v>6469</v>
      </c>
      <c r="D8669" s="2" t="s">
        <v>748</v>
      </c>
      <c r="E8669" s="2" t="s">
        <v>17</v>
      </c>
      <c r="F8669" s="2" t="s">
        <v>29</v>
      </c>
      <c r="G8669" s="2" t="s">
        <v>758</v>
      </c>
      <c r="H8669" s="2" t="s">
        <v>6443</v>
      </c>
      <c r="I8669" s="2">
        <v>6</v>
      </c>
      <c r="J8669" s="2">
        <v>6</v>
      </c>
      <c r="K8669" s="2">
        <v>0</v>
      </c>
      <c r="L8669" s="3">
        <v>44958</v>
      </c>
      <c r="M8669" s="2" t="s">
        <v>30</v>
      </c>
      <c r="N8669" s="2" t="s">
        <v>782</v>
      </c>
    </row>
    <row r="8670" spans="2:14" x14ac:dyDescent="0.25">
      <c r="B8670" s="2" t="s">
        <v>6470</v>
      </c>
      <c r="C8670" s="2" t="s">
        <v>6471</v>
      </c>
      <c r="D8670" s="2" t="s">
        <v>748</v>
      </c>
      <c r="E8670" s="2" t="s">
        <v>17</v>
      </c>
      <c r="F8670" s="2" t="s">
        <v>29</v>
      </c>
      <c r="G8670" s="2" t="s">
        <v>758</v>
      </c>
      <c r="H8670" s="2" t="s">
        <v>6443</v>
      </c>
      <c r="I8670" s="2">
        <v>0</v>
      </c>
      <c r="J8670" s="2">
        <v>0</v>
      </c>
      <c r="K8670" s="2">
        <v>0</v>
      </c>
      <c r="L8670" s="3">
        <v>44958</v>
      </c>
      <c r="M8670" s="2" t="s">
        <v>30</v>
      </c>
      <c r="N8670" s="2" t="s">
        <v>782</v>
      </c>
    </row>
    <row r="8671" spans="2:14" x14ac:dyDescent="0.25">
      <c r="B8671" s="2" t="s">
        <v>6472</v>
      </c>
      <c r="C8671" s="2" t="s">
        <v>6473</v>
      </c>
      <c r="D8671" s="2" t="s">
        <v>748</v>
      </c>
      <c r="E8671" s="2" t="s">
        <v>17</v>
      </c>
      <c r="F8671" s="2" t="s">
        <v>29</v>
      </c>
      <c r="G8671" s="2" t="s">
        <v>758</v>
      </c>
      <c r="H8671" s="2" t="s">
        <v>6474</v>
      </c>
      <c r="I8671" s="2">
        <v>0</v>
      </c>
      <c r="J8671" s="2">
        <v>0</v>
      </c>
      <c r="K8671" s="2">
        <v>0</v>
      </c>
      <c r="L8671" s="3">
        <v>44958</v>
      </c>
      <c r="M8671" s="2" t="s">
        <v>30</v>
      </c>
      <c r="N8671" s="2" t="s">
        <v>749</v>
      </c>
    </row>
    <row r="8672" spans="2:14" x14ac:dyDescent="0.25">
      <c r="B8672" s="2" t="s">
        <v>6475</v>
      </c>
      <c r="C8672" s="2" t="s">
        <v>755</v>
      </c>
      <c r="D8672" s="2" t="s">
        <v>748</v>
      </c>
      <c r="E8672" s="2" t="s">
        <v>17</v>
      </c>
      <c r="F8672" s="2" t="s">
        <v>29</v>
      </c>
      <c r="G8672" s="2" t="s">
        <v>758</v>
      </c>
      <c r="H8672" s="2" t="s">
        <v>6474</v>
      </c>
      <c r="I8672" s="2">
        <v>0</v>
      </c>
      <c r="J8672" s="2">
        <v>0</v>
      </c>
      <c r="K8672" s="2">
        <v>0</v>
      </c>
      <c r="L8672" s="3">
        <v>44958</v>
      </c>
      <c r="M8672" s="2" t="s">
        <v>30</v>
      </c>
      <c r="N8672" s="2" t="s">
        <v>749</v>
      </c>
    </row>
    <row r="8673" spans="2:14" x14ac:dyDescent="0.25">
      <c r="B8673" s="2" t="s">
        <v>6476</v>
      </c>
      <c r="C8673" s="2" t="s">
        <v>6477</v>
      </c>
      <c r="D8673" s="2" t="s">
        <v>748</v>
      </c>
      <c r="E8673" s="2" t="s">
        <v>17</v>
      </c>
      <c r="F8673" s="2" t="s">
        <v>29</v>
      </c>
      <c r="G8673" s="2" t="s">
        <v>758</v>
      </c>
      <c r="H8673" s="2" t="s">
        <v>6474</v>
      </c>
      <c r="I8673" s="2">
        <v>0</v>
      </c>
      <c r="J8673" s="2">
        <v>0</v>
      </c>
      <c r="K8673" s="2">
        <v>0</v>
      </c>
      <c r="L8673" s="3">
        <v>44958</v>
      </c>
      <c r="M8673" s="2" t="s">
        <v>30</v>
      </c>
      <c r="N8673" s="2" t="s">
        <v>749</v>
      </c>
    </row>
    <row r="8674" spans="2:14" x14ac:dyDescent="0.25">
      <c r="B8674" s="2" t="s">
        <v>6478</v>
      </c>
      <c r="C8674" s="2" t="s">
        <v>799</v>
      </c>
      <c r="D8674" s="2" t="s">
        <v>748</v>
      </c>
      <c r="E8674" s="2" t="s">
        <v>17</v>
      </c>
      <c r="F8674" s="2" t="s">
        <v>29</v>
      </c>
      <c r="G8674" s="2" t="s">
        <v>758</v>
      </c>
      <c r="H8674" s="2" t="s">
        <v>6479</v>
      </c>
      <c r="I8674" s="2">
        <v>257</v>
      </c>
      <c r="J8674" s="2">
        <v>257</v>
      </c>
      <c r="K8674" s="2">
        <v>0</v>
      </c>
      <c r="L8674" s="3">
        <v>44958</v>
      </c>
      <c r="M8674" s="2" t="s">
        <v>30</v>
      </c>
      <c r="N8674" s="2" t="s">
        <v>749</v>
      </c>
    </row>
    <row r="8675" spans="2:14" x14ac:dyDescent="0.25">
      <c r="B8675" s="2" t="s">
        <v>6478</v>
      </c>
      <c r="C8675" s="2" t="s">
        <v>799</v>
      </c>
      <c r="D8675" s="2" t="s">
        <v>748</v>
      </c>
      <c r="E8675" s="2" t="s">
        <v>181</v>
      </c>
      <c r="F8675" s="2" t="s">
        <v>29</v>
      </c>
      <c r="G8675" s="2" t="s">
        <v>758</v>
      </c>
      <c r="H8675" s="2" t="s">
        <v>6479</v>
      </c>
      <c r="I8675" s="2">
        <v>257</v>
      </c>
      <c r="J8675" s="2">
        <v>0</v>
      </c>
      <c r="K8675" s="2">
        <v>0</v>
      </c>
      <c r="L8675" s="3">
        <v>44958</v>
      </c>
      <c r="M8675" s="2" t="s">
        <v>30</v>
      </c>
      <c r="N8675" s="2" t="s">
        <v>749</v>
      </c>
    </row>
    <row r="8676" spans="2:14" x14ac:dyDescent="0.25">
      <c r="B8676" s="2" t="s">
        <v>6478</v>
      </c>
      <c r="C8676" s="2" t="s">
        <v>799</v>
      </c>
      <c r="D8676" s="2" t="s">
        <v>748</v>
      </c>
      <c r="E8676" s="2" t="s">
        <v>142</v>
      </c>
      <c r="F8676" s="2" t="s">
        <v>29</v>
      </c>
      <c r="G8676" s="2" t="s">
        <v>758</v>
      </c>
      <c r="H8676" s="2" t="s">
        <v>6479</v>
      </c>
      <c r="I8676" s="2">
        <v>257</v>
      </c>
      <c r="J8676" s="2">
        <v>0</v>
      </c>
      <c r="K8676" s="2">
        <v>0</v>
      </c>
      <c r="L8676" s="3">
        <v>44958</v>
      </c>
      <c r="M8676" s="2" t="s">
        <v>30</v>
      </c>
      <c r="N8676" s="2" t="s">
        <v>749</v>
      </c>
    </row>
    <row r="8677" spans="2:14" x14ac:dyDescent="0.25">
      <c r="B8677" s="2" t="s">
        <v>6480</v>
      </c>
      <c r="C8677" s="2" t="s">
        <v>6481</v>
      </c>
      <c r="D8677" s="2" t="s">
        <v>748</v>
      </c>
      <c r="E8677" s="2" t="s">
        <v>17</v>
      </c>
      <c r="F8677" s="2" t="s">
        <v>29</v>
      </c>
      <c r="G8677" s="2" t="s">
        <v>758</v>
      </c>
      <c r="H8677" s="2" t="s">
        <v>6479</v>
      </c>
      <c r="I8677" s="2">
        <v>192</v>
      </c>
      <c r="J8677" s="2">
        <v>192</v>
      </c>
      <c r="K8677" s="2">
        <v>0</v>
      </c>
      <c r="L8677" s="3">
        <v>44958</v>
      </c>
      <c r="M8677" s="2" t="s">
        <v>30</v>
      </c>
      <c r="N8677" s="2" t="s">
        <v>749</v>
      </c>
    </row>
    <row r="8678" spans="2:14" x14ac:dyDescent="0.25">
      <c r="B8678" s="2" t="s">
        <v>6482</v>
      </c>
      <c r="C8678" s="2" t="s">
        <v>6483</v>
      </c>
      <c r="D8678" s="2" t="s">
        <v>748</v>
      </c>
      <c r="E8678" s="2" t="s">
        <v>17</v>
      </c>
      <c r="F8678" s="2" t="s">
        <v>29</v>
      </c>
      <c r="G8678" s="2" t="s">
        <v>758</v>
      </c>
      <c r="H8678" s="2" t="s">
        <v>24</v>
      </c>
      <c r="I8678" s="2">
        <v>0</v>
      </c>
      <c r="J8678" s="2">
        <v>0</v>
      </c>
      <c r="K8678" s="2">
        <v>0</v>
      </c>
      <c r="L8678" s="3">
        <v>45776</v>
      </c>
      <c r="M8678" s="2" t="s">
        <v>30</v>
      </c>
      <c r="N8678" s="2" t="s">
        <v>782</v>
      </c>
    </row>
    <row r="8679" spans="2:14" x14ac:dyDescent="0.25">
      <c r="B8679" s="2" t="s">
        <v>6484</v>
      </c>
      <c r="C8679" s="2" t="s">
        <v>6485</v>
      </c>
      <c r="D8679" s="2" t="s">
        <v>748</v>
      </c>
      <c r="E8679" s="2" t="s">
        <v>17</v>
      </c>
      <c r="F8679" s="2" t="s">
        <v>29</v>
      </c>
      <c r="G8679" s="2" t="s">
        <v>758</v>
      </c>
      <c r="H8679" s="2" t="s">
        <v>24</v>
      </c>
      <c r="I8679" s="2">
        <v>0</v>
      </c>
      <c r="J8679" s="2">
        <v>0</v>
      </c>
      <c r="K8679" s="2">
        <v>0</v>
      </c>
      <c r="L8679" s="3">
        <v>45776</v>
      </c>
      <c r="M8679" s="2" t="s">
        <v>30</v>
      </c>
      <c r="N8679" s="2" t="s">
        <v>782</v>
      </c>
    </row>
    <row r="8680" spans="2:14" x14ac:dyDescent="0.25">
      <c r="B8680" s="2" t="s">
        <v>6486</v>
      </c>
      <c r="C8680" s="2" t="s">
        <v>6487</v>
      </c>
      <c r="D8680" s="2" t="s">
        <v>748</v>
      </c>
      <c r="E8680" s="2" t="s">
        <v>17</v>
      </c>
      <c r="F8680" s="2" t="s">
        <v>29</v>
      </c>
      <c r="G8680" s="2" t="s">
        <v>758</v>
      </c>
      <c r="H8680" s="2" t="s">
        <v>759</v>
      </c>
      <c r="I8680" s="2">
        <v>0</v>
      </c>
      <c r="J8680" s="2">
        <v>0</v>
      </c>
      <c r="K8680" s="2">
        <v>0</v>
      </c>
      <c r="L8680" s="3">
        <v>44958</v>
      </c>
      <c r="M8680" s="2" t="s">
        <v>30</v>
      </c>
      <c r="N8680" s="2" t="s">
        <v>749</v>
      </c>
    </row>
    <row r="8681" spans="2:14" x14ac:dyDescent="0.25">
      <c r="B8681" s="2" t="s">
        <v>6488</v>
      </c>
      <c r="C8681" s="2" t="s">
        <v>6489</v>
      </c>
      <c r="D8681" s="2" t="s">
        <v>748</v>
      </c>
      <c r="E8681" s="2" t="s">
        <v>17</v>
      </c>
      <c r="F8681" s="2" t="s">
        <v>29</v>
      </c>
      <c r="G8681" s="2" t="s">
        <v>758</v>
      </c>
      <c r="H8681" s="2" t="s">
        <v>6447</v>
      </c>
      <c r="I8681" s="2">
        <v>192</v>
      </c>
      <c r="J8681" s="2">
        <v>192</v>
      </c>
      <c r="K8681" s="2">
        <v>0</v>
      </c>
      <c r="L8681" s="3">
        <v>44958</v>
      </c>
      <c r="M8681" s="2" t="s">
        <v>30</v>
      </c>
      <c r="N8681" s="2" t="s">
        <v>749</v>
      </c>
    </row>
    <row r="8682" spans="2:14" x14ac:dyDescent="0.25">
      <c r="B8682" s="2" t="s">
        <v>6490</v>
      </c>
      <c r="C8682" s="2" t="s">
        <v>801</v>
      </c>
      <c r="D8682" s="2" t="s">
        <v>748</v>
      </c>
      <c r="E8682" s="2" t="s">
        <v>17</v>
      </c>
      <c r="F8682" s="2" t="s">
        <v>29</v>
      </c>
      <c r="G8682" s="2" t="s">
        <v>758</v>
      </c>
      <c r="H8682" s="2" t="s">
        <v>6479</v>
      </c>
      <c r="I8682" s="2">
        <v>231</v>
      </c>
      <c r="J8682" s="2">
        <v>231</v>
      </c>
      <c r="K8682" s="2">
        <v>0</v>
      </c>
      <c r="L8682" s="3">
        <v>44958</v>
      </c>
      <c r="M8682" s="2" t="s">
        <v>30</v>
      </c>
      <c r="N8682" s="2" t="s">
        <v>749</v>
      </c>
    </row>
    <row r="8683" spans="2:14" x14ac:dyDescent="0.25">
      <c r="B8683" s="2" t="s">
        <v>6491</v>
      </c>
      <c r="C8683" s="2" t="s">
        <v>6492</v>
      </c>
      <c r="D8683" s="2" t="s">
        <v>748</v>
      </c>
      <c r="E8683" s="2" t="s">
        <v>17</v>
      </c>
      <c r="F8683" s="2" t="s">
        <v>29</v>
      </c>
      <c r="G8683" s="2" t="s">
        <v>758</v>
      </c>
      <c r="H8683" s="2" t="s">
        <v>6479</v>
      </c>
      <c r="I8683" s="2">
        <v>212</v>
      </c>
      <c r="J8683" s="2">
        <v>212</v>
      </c>
      <c r="K8683" s="2">
        <v>0</v>
      </c>
      <c r="L8683" s="3">
        <v>44958</v>
      </c>
      <c r="M8683" s="2" t="s">
        <v>30</v>
      </c>
      <c r="N8683" s="2" t="s">
        <v>749</v>
      </c>
    </row>
    <row r="8684" spans="2:14" x14ac:dyDescent="0.25">
      <c r="B8684" s="2" t="s">
        <v>6493</v>
      </c>
      <c r="C8684" s="2" t="s">
        <v>6494</v>
      </c>
      <c r="D8684" s="2" t="s">
        <v>748</v>
      </c>
      <c r="E8684" s="2" t="s">
        <v>17</v>
      </c>
      <c r="F8684" s="2" t="s">
        <v>29</v>
      </c>
      <c r="G8684" s="2" t="s">
        <v>758</v>
      </c>
      <c r="H8684" s="2" t="s">
        <v>759</v>
      </c>
      <c r="I8684" s="2">
        <v>184</v>
      </c>
      <c r="J8684" s="2">
        <v>184</v>
      </c>
      <c r="K8684" s="2">
        <v>0</v>
      </c>
      <c r="L8684" s="3">
        <v>44958</v>
      </c>
      <c r="M8684" s="2" t="s">
        <v>30</v>
      </c>
      <c r="N8684" s="2" t="s">
        <v>749</v>
      </c>
    </row>
    <row r="8685" spans="2:14" x14ac:dyDescent="0.25">
      <c r="B8685" s="2" t="s">
        <v>6495</v>
      </c>
      <c r="C8685" s="2" t="s">
        <v>6496</v>
      </c>
      <c r="D8685" s="2" t="s">
        <v>748</v>
      </c>
      <c r="E8685" s="2" t="s">
        <v>17</v>
      </c>
      <c r="F8685" s="2" t="s">
        <v>29</v>
      </c>
      <c r="G8685" s="2" t="s">
        <v>758</v>
      </c>
      <c r="H8685" s="2" t="s">
        <v>6497</v>
      </c>
      <c r="I8685" s="2">
        <v>0</v>
      </c>
      <c r="J8685" s="2">
        <v>0</v>
      </c>
      <c r="K8685" s="2">
        <v>0</v>
      </c>
      <c r="L8685" s="3">
        <v>44958</v>
      </c>
      <c r="M8685" s="2" t="s">
        <v>30</v>
      </c>
      <c r="N8685" s="2" t="s">
        <v>749</v>
      </c>
    </row>
    <row r="8686" spans="2:14" x14ac:dyDescent="0.25">
      <c r="B8686" s="2" t="s">
        <v>6498</v>
      </c>
      <c r="C8686" s="2" t="s">
        <v>6499</v>
      </c>
      <c r="D8686" s="2" t="s">
        <v>748</v>
      </c>
      <c r="E8686" s="2" t="s">
        <v>17</v>
      </c>
      <c r="F8686" s="2" t="s">
        <v>29</v>
      </c>
      <c r="G8686" s="2" t="s">
        <v>758</v>
      </c>
      <c r="H8686" s="2" t="s">
        <v>6497</v>
      </c>
      <c r="I8686" s="2">
        <v>0</v>
      </c>
      <c r="J8686" s="2">
        <v>0</v>
      </c>
      <c r="K8686" s="2">
        <v>0</v>
      </c>
      <c r="L8686" s="3">
        <v>44958</v>
      </c>
      <c r="M8686" s="2" t="s">
        <v>30</v>
      </c>
      <c r="N8686" s="2" t="s">
        <v>749</v>
      </c>
    </row>
    <row r="8687" spans="2:14" x14ac:dyDescent="0.25">
      <c r="B8687" s="2" t="s">
        <v>6500</v>
      </c>
      <c r="C8687" s="2" t="s">
        <v>6501</v>
      </c>
      <c r="D8687" s="2" t="s">
        <v>748</v>
      </c>
      <c r="E8687" s="2" t="s">
        <v>17</v>
      </c>
      <c r="F8687" s="2" t="s">
        <v>29</v>
      </c>
      <c r="G8687" s="2" t="s">
        <v>758</v>
      </c>
      <c r="H8687" s="2" t="s">
        <v>6479</v>
      </c>
      <c r="I8687" s="2">
        <v>312</v>
      </c>
      <c r="J8687" s="2">
        <v>312</v>
      </c>
      <c r="K8687" s="2">
        <v>0</v>
      </c>
      <c r="L8687" s="3">
        <v>45721</v>
      </c>
      <c r="M8687" s="2" t="s">
        <v>30</v>
      </c>
      <c r="N8687" s="2" t="s">
        <v>749</v>
      </c>
    </row>
    <row r="8688" spans="2:14" x14ac:dyDescent="0.25">
      <c r="B8688" s="2" t="s">
        <v>6500</v>
      </c>
      <c r="C8688" s="2" t="s">
        <v>6501</v>
      </c>
      <c r="D8688" s="2" t="s">
        <v>748</v>
      </c>
      <c r="E8688" s="2" t="s">
        <v>181</v>
      </c>
      <c r="F8688" s="2" t="s">
        <v>29</v>
      </c>
      <c r="G8688" s="2" t="s">
        <v>758</v>
      </c>
      <c r="H8688" s="2" t="s">
        <v>6479</v>
      </c>
      <c r="I8688" s="2">
        <v>312</v>
      </c>
      <c r="J8688" s="2">
        <v>0</v>
      </c>
      <c r="K8688" s="2">
        <v>0</v>
      </c>
      <c r="L8688" s="3">
        <v>45721</v>
      </c>
      <c r="M8688" s="2" t="s">
        <v>30</v>
      </c>
      <c r="N8688" s="2" t="s">
        <v>749</v>
      </c>
    </row>
    <row r="8689" spans="2:14" x14ac:dyDescent="0.25">
      <c r="B8689" s="2" t="s">
        <v>6502</v>
      </c>
      <c r="C8689" s="2" t="s">
        <v>6503</v>
      </c>
      <c r="D8689" s="2" t="s">
        <v>748</v>
      </c>
      <c r="E8689" s="2" t="s">
        <v>17</v>
      </c>
      <c r="F8689" s="2" t="s">
        <v>29</v>
      </c>
      <c r="G8689" s="2" t="s">
        <v>758</v>
      </c>
      <c r="H8689" s="2" t="s">
        <v>6479</v>
      </c>
      <c r="I8689" s="2">
        <v>318</v>
      </c>
      <c r="J8689" s="2">
        <v>318</v>
      </c>
      <c r="K8689" s="2">
        <v>0</v>
      </c>
      <c r="L8689" s="3">
        <v>45724</v>
      </c>
      <c r="M8689" s="2" t="s">
        <v>30</v>
      </c>
      <c r="N8689" s="2" t="s">
        <v>749</v>
      </c>
    </row>
    <row r="8690" spans="2:14" x14ac:dyDescent="0.25">
      <c r="B8690" s="2" t="s">
        <v>6502</v>
      </c>
      <c r="C8690" s="2" t="s">
        <v>6503</v>
      </c>
      <c r="D8690" s="2" t="s">
        <v>748</v>
      </c>
      <c r="E8690" s="2" t="s">
        <v>181</v>
      </c>
      <c r="F8690" s="2" t="s">
        <v>29</v>
      </c>
      <c r="G8690" s="2" t="s">
        <v>758</v>
      </c>
      <c r="H8690" s="2" t="s">
        <v>6479</v>
      </c>
      <c r="I8690" s="2">
        <v>318</v>
      </c>
      <c r="J8690" s="2">
        <v>0</v>
      </c>
      <c r="K8690" s="2">
        <v>0</v>
      </c>
      <c r="L8690" s="3">
        <v>45724</v>
      </c>
      <c r="M8690" s="2" t="s">
        <v>30</v>
      </c>
      <c r="N8690" s="2" t="s">
        <v>749</v>
      </c>
    </row>
    <row r="8691" spans="2:14" x14ac:dyDescent="0.25">
      <c r="B8691" s="2" t="s">
        <v>6504</v>
      </c>
      <c r="C8691" s="2" t="s">
        <v>6505</v>
      </c>
      <c r="D8691" s="2" t="s">
        <v>748</v>
      </c>
      <c r="E8691" s="2" t="s">
        <v>17</v>
      </c>
      <c r="F8691" s="2" t="s">
        <v>29</v>
      </c>
      <c r="G8691" s="2" t="s">
        <v>758</v>
      </c>
      <c r="H8691" s="2" t="s">
        <v>759</v>
      </c>
      <c r="I8691" s="2">
        <v>200</v>
      </c>
      <c r="J8691" s="2">
        <v>200</v>
      </c>
      <c r="K8691" s="2">
        <v>0</v>
      </c>
      <c r="L8691" s="3">
        <v>45724</v>
      </c>
      <c r="M8691" s="2" t="s">
        <v>30</v>
      </c>
      <c r="N8691" s="2" t="s">
        <v>749</v>
      </c>
    </row>
    <row r="8692" spans="2:14" x14ac:dyDescent="0.25">
      <c r="B8692" s="2" t="s">
        <v>6506</v>
      </c>
      <c r="C8692" s="2" t="s">
        <v>6507</v>
      </c>
      <c r="D8692" s="2" t="s">
        <v>748</v>
      </c>
      <c r="E8692" s="2" t="s">
        <v>17</v>
      </c>
      <c r="F8692" s="2" t="s">
        <v>29</v>
      </c>
      <c r="G8692" s="2" t="s">
        <v>758</v>
      </c>
      <c r="H8692" s="2" t="s">
        <v>24</v>
      </c>
      <c r="I8692" s="2">
        <v>12</v>
      </c>
      <c r="J8692" s="2">
        <v>12</v>
      </c>
      <c r="K8692" s="2">
        <v>0</v>
      </c>
      <c r="L8692" s="3">
        <v>45890</v>
      </c>
      <c r="M8692" s="2" t="s">
        <v>30</v>
      </c>
      <c r="N8692" s="2" t="s">
        <v>782</v>
      </c>
    </row>
    <row r="8693" spans="2:14" x14ac:dyDescent="0.25">
      <c r="B8693" s="2" t="s">
        <v>6506</v>
      </c>
      <c r="C8693" s="2" t="s">
        <v>6507</v>
      </c>
      <c r="D8693" s="2" t="s">
        <v>748</v>
      </c>
      <c r="E8693" s="2" t="s">
        <v>181</v>
      </c>
      <c r="F8693" s="2" t="s">
        <v>29</v>
      </c>
      <c r="G8693" s="2" t="s">
        <v>758</v>
      </c>
      <c r="H8693" s="2" t="s">
        <v>24</v>
      </c>
      <c r="I8693" s="2">
        <v>12</v>
      </c>
      <c r="J8693" s="2">
        <v>0</v>
      </c>
      <c r="K8693" s="2">
        <v>0</v>
      </c>
      <c r="L8693" s="3">
        <v>45890</v>
      </c>
      <c r="M8693" s="2" t="s">
        <v>30</v>
      </c>
      <c r="N8693" s="2" t="s">
        <v>782</v>
      </c>
    </row>
    <row r="8694" spans="2:14" x14ac:dyDescent="0.25">
      <c r="B8694" s="2" t="s">
        <v>6508</v>
      </c>
      <c r="C8694" s="2" t="s">
        <v>6509</v>
      </c>
      <c r="D8694" s="2" t="s">
        <v>748</v>
      </c>
      <c r="E8694" s="2" t="s">
        <v>17</v>
      </c>
      <c r="F8694" s="2" t="s">
        <v>29</v>
      </c>
      <c r="G8694" s="2" t="s">
        <v>758</v>
      </c>
      <c r="H8694" s="2" t="s">
        <v>24</v>
      </c>
      <c r="I8694" s="2">
        <v>40</v>
      </c>
      <c r="J8694" s="2">
        <v>40</v>
      </c>
      <c r="K8694" s="2">
        <v>0</v>
      </c>
      <c r="L8694" s="3">
        <v>45845</v>
      </c>
      <c r="M8694" s="2" t="s">
        <v>30</v>
      </c>
      <c r="N8694" s="2" t="s">
        <v>782</v>
      </c>
    </row>
    <row r="8695" spans="2:14" x14ac:dyDescent="0.25">
      <c r="B8695" s="2" t="s">
        <v>6508</v>
      </c>
      <c r="C8695" s="2" t="s">
        <v>6509</v>
      </c>
      <c r="D8695" s="2" t="s">
        <v>748</v>
      </c>
      <c r="E8695" s="2" t="s">
        <v>181</v>
      </c>
      <c r="F8695" s="2" t="s">
        <v>29</v>
      </c>
      <c r="G8695" s="2" t="s">
        <v>758</v>
      </c>
      <c r="H8695" s="2" t="s">
        <v>24</v>
      </c>
      <c r="I8695" s="2">
        <v>40</v>
      </c>
      <c r="J8695" s="2">
        <v>0</v>
      </c>
      <c r="K8695" s="2">
        <v>0</v>
      </c>
      <c r="L8695" s="3">
        <v>45845</v>
      </c>
      <c r="M8695" s="2" t="s">
        <v>30</v>
      </c>
      <c r="N8695" s="2" t="s">
        <v>782</v>
      </c>
    </row>
    <row r="8696" spans="2:14" x14ac:dyDescent="0.25">
      <c r="B8696" s="2" t="s">
        <v>6510</v>
      </c>
      <c r="C8696" s="2" t="s">
        <v>6511</v>
      </c>
      <c r="D8696" s="2" t="s">
        <v>748</v>
      </c>
      <c r="E8696" s="2" t="s">
        <v>17</v>
      </c>
      <c r="F8696" s="2" t="s">
        <v>29</v>
      </c>
      <c r="G8696" s="2" t="s">
        <v>758</v>
      </c>
      <c r="H8696" s="2" t="s">
        <v>24</v>
      </c>
      <c r="I8696" s="2">
        <v>5</v>
      </c>
      <c r="J8696" s="2">
        <v>5</v>
      </c>
      <c r="K8696" s="2">
        <v>0</v>
      </c>
      <c r="L8696" s="3">
        <v>45855</v>
      </c>
      <c r="M8696" s="2" t="s">
        <v>30</v>
      </c>
      <c r="N8696" s="2" t="s">
        <v>782</v>
      </c>
    </row>
    <row r="8697" spans="2:14" x14ac:dyDescent="0.25">
      <c r="B8697" s="2" t="s">
        <v>6510</v>
      </c>
      <c r="C8697" s="2" t="s">
        <v>6511</v>
      </c>
      <c r="D8697" s="2" t="s">
        <v>748</v>
      </c>
      <c r="E8697" s="2" t="s">
        <v>181</v>
      </c>
      <c r="F8697" s="2" t="s">
        <v>29</v>
      </c>
      <c r="G8697" s="2" t="s">
        <v>758</v>
      </c>
      <c r="H8697" s="2" t="s">
        <v>24</v>
      </c>
      <c r="I8697" s="2">
        <v>5</v>
      </c>
      <c r="J8697" s="2">
        <v>0</v>
      </c>
      <c r="K8697" s="2">
        <v>0</v>
      </c>
      <c r="L8697" s="3">
        <v>45855</v>
      </c>
      <c r="M8697" s="2" t="s">
        <v>30</v>
      </c>
      <c r="N8697" s="2" t="s">
        <v>782</v>
      </c>
    </row>
    <row r="8698" spans="2:14" x14ac:dyDescent="0.25">
      <c r="B8698" s="2" t="s">
        <v>6512</v>
      </c>
      <c r="C8698" s="2" t="s">
        <v>6513</v>
      </c>
      <c r="D8698" s="2" t="s">
        <v>748</v>
      </c>
      <c r="E8698" s="2" t="s">
        <v>17</v>
      </c>
      <c r="F8698" s="2" t="s">
        <v>29</v>
      </c>
      <c r="G8698" s="2" t="s">
        <v>758</v>
      </c>
      <c r="H8698" s="2" t="s">
        <v>24</v>
      </c>
      <c r="I8698" s="2">
        <v>0</v>
      </c>
      <c r="J8698" s="2">
        <v>0</v>
      </c>
      <c r="K8698" s="2">
        <v>0</v>
      </c>
      <c r="L8698" s="3">
        <v>45925</v>
      </c>
      <c r="M8698" s="2" t="s">
        <v>30</v>
      </c>
      <c r="N8698" s="2" t="s">
        <v>782</v>
      </c>
    </row>
    <row r="8699" spans="2:14" x14ac:dyDescent="0.25">
      <c r="B8699" s="2" t="s">
        <v>6514</v>
      </c>
      <c r="C8699" s="2" t="s">
        <v>6515</v>
      </c>
      <c r="D8699" s="2" t="s">
        <v>748</v>
      </c>
      <c r="E8699" s="2" t="s">
        <v>17</v>
      </c>
      <c r="F8699" s="2" t="s">
        <v>29</v>
      </c>
      <c r="G8699" s="2" t="s">
        <v>758</v>
      </c>
      <c r="H8699" s="2" t="s">
        <v>6443</v>
      </c>
      <c r="I8699" s="2">
        <v>0</v>
      </c>
      <c r="J8699" s="2">
        <v>0</v>
      </c>
      <c r="K8699" s="2">
        <v>0</v>
      </c>
      <c r="L8699" s="3">
        <v>45845</v>
      </c>
      <c r="M8699" s="2" t="s">
        <v>30</v>
      </c>
      <c r="N8699" s="2" t="s">
        <v>782</v>
      </c>
    </row>
    <row r="8700" spans="2:14" x14ac:dyDescent="0.25">
      <c r="B8700" s="2" t="s">
        <v>6516</v>
      </c>
      <c r="C8700" s="2" t="s">
        <v>6517</v>
      </c>
      <c r="D8700" s="2" t="s">
        <v>748</v>
      </c>
      <c r="E8700" s="2" t="s">
        <v>17</v>
      </c>
      <c r="F8700" s="2" t="s">
        <v>29</v>
      </c>
      <c r="G8700" s="2" t="s">
        <v>758</v>
      </c>
      <c r="H8700" s="2" t="s">
        <v>797</v>
      </c>
      <c r="I8700" s="2">
        <v>50</v>
      </c>
      <c r="J8700" s="2">
        <v>50</v>
      </c>
      <c r="K8700" s="2">
        <v>0</v>
      </c>
      <c r="L8700" s="3">
        <v>46088</v>
      </c>
      <c r="M8700" s="2" t="s">
        <v>30</v>
      </c>
      <c r="N8700" s="2" t="s">
        <v>749</v>
      </c>
    </row>
    <row r="8701" spans="2:14" x14ac:dyDescent="0.25">
      <c r="B8701" s="2" t="s">
        <v>6518</v>
      </c>
      <c r="C8701" s="2" t="s">
        <v>6519</v>
      </c>
      <c r="D8701" s="2" t="s">
        <v>748</v>
      </c>
      <c r="E8701" s="2" t="s">
        <v>17</v>
      </c>
      <c r="F8701" s="2" t="s">
        <v>29</v>
      </c>
      <c r="G8701" s="2" t="s">
        <v>758</v>
      </c>
      <c r="H8701" s="2" t="s">
        <v>6479</v>
      </c>
      <c r="I8701" s="2">
        <v>0</v>
      </c>
      <c r="J8701" s="2">
        <v>0</v>
      </c>
      <c r="K8701" s="2">
        <v>0</v>
      </c>
      <c r="L8701" s="3">
        <v>44958</v>
      </c>
      <c r="M8701" s="2" t="s">
        <v>30</v>
      </c>
      <c r="N8701" s="2" t="s">
        <v>749</v>
      </c>
    </row>
    <row r="8702" spans="2:14" x14ac:dyDescent="0.25">
      <c r="B8702" s="2" t="s">
        <v>6520</v>
      </c>
      <c r="C8702" s="2" t="s">
        <v>6521</v>
      </c>
      <c r="D8702" s="2" t="s">
        <v>748</v>
      </c>
      <c r="E8702" s="2" t="s">
        <v>17</v>
      </c>
      <c r="F8702" s="2" t="s">
        <v>29</v>
      </c>
      <c r="G8702" s="2" t="s">
        <v>758</v>
      </c>
      <c r="H8702" s="2" t="s">
        <v>6445</v>
      </c>
      <c r="I8702" s="2">
        <v>0</v>
      </c>
      <c r="J8702" s="2">
        <v>0</v>
      </c>
      <c r="K8702" s="2">
        <v>0</v>
      </c>
      <c r="L8702" s="3">
        <v>44958</v>
      </c>
      <c r="M8702" s="2" t="s">
        <v>30</v>
      </c>
      <c r="N8702" s="2" t="s">
        <v>749</v>
      </c>
    </row>
    <row r="8703" spans="2:14" x14ac:dyDescent="0.25">
      <c r="B8703" s="2" t="s">
        <v>6522</v>
      </c>
      <c r="C8703" s="2" t="s">
        <v>6523</v>
      </c>
      <c r="D8703" s="2" t="s">
        <v>748</v>
      </c>
      <c r="E8703" s="2" t="s">
        <v>17</v>
      </c>
      <c r="F8703" s="2" t="s">
        <v>29</v>
      </c>
      <c r="G8703" s="2" t="s">
        <v>758</v>
      </c>
      <c r="H8703" s="2" t="s">
        <v>797</v>
      </c>
      <c r="I8703" s="2">
        <v>0</v>
      </c>
      <c r="J8703" s="2">
        <v>0</v>
      </c>
      <c r="K8703" s="2">
        <v>0</v>
      </c>
      <c r="L8703" s="3">
        <v>46088</v>
      </c>
      <c r="M8703" s="2" t="s">
        <v>30</v>
      </c>
      <c r="N8703" s="2" t="s">
        <v>749</v>
      </c>
    </row>
    <row r="8704" spans="2:14" x14ac:dyDescent="0.25">
      <c r="B8704" s="2" t="s">
        <v>6524</v>
      </c>
      <c r="C8704" s="2" t="s">
        <v>6525</v>
      </c>
      <c r="D8704" s="2" t="s">
        <v>748</v>
      </c>
      <c r="E8704" s="2" t="s">
        <v>17</v>
      </c>
      <c r="F8704" s="2" t="s">
        <v>29</v>
      </c>
      <c r="G8704" s="2" t="s">
        <v>758</v>
      </c>
      <c r="H8704" s="2" t="s">
        <v>6526</v>
      </c>
      <c r="I8704" s="2">
        <v>192</v>
      </c>
      <c r="J8704" s="2">
        <v>192</v>
      </c>
      <c r="K8704" s="2">
        <v>0</v>
      </c>
      <c r="L8704" s="3">
        <v>44958</v>
      </c>
      <c r="M8704" s="2" t="s">
        <v>30</v>
      </c>
      <c r="N8704" s="2" t="s">
        <v>628</v>
      </c>
    </row>
    <row r="8705" spans="2:14" x14ac:dyDescent="0.25">
      <c r="B8705" s="2" t="s">
        <v>6524</v>
      </c>
      <c r="C8705" s="2" t="s">
        <v>6525</v>
      </c>
      <c r="D8705" s="2" t="s">
        <v>748</v>
      </c>
      <c r="E8705" s="2" t="s">
        <v>17</v>
      </c>
      <c r="F8705" s="2" t="s">
        <v>29</v>
      </c>
      <c r="G8705" s="2" t="s">
        <v>758</v>
      </c>
      <c r="H8705" s="2" t="s">
        <v>6526</v>
      </c>
      <c r="I8705" s="2">
        <v>192</v>
      </c>
      <c r="J8705" s="2">
        <v>0</v>
      </c>
      <c r="K8705" s="2" t="s">
        <v>470</v>
      </c>
      <c r="L8705" s="2" t="s">
        <v>30</v>
      </c>
      <c r="M8705" s="2" t="s">
        <v>30</v>
      </c>
      <c r="N8705" s="2" t="s">
        <v>628</v>
      </c>
    </row>
    <row r="8706" spans="2:14" x14ac:dyDescent="0.25">
      <c r="B8706" s="2" t="s">
        <v>6524</v>
      </c>
      <c r="C8706" s="2" t="s">
        <v>6525</v>
      </c>
      <c r="D8706" s="2" t="s">
        <v>748</v>
      </c>
      <c r="E8706" s="2" t="s">
        <v>181</v>
      </c>
      <c r="F8706" s="2" t="s">
        <v>29</v>
      </c>
      <c r="G8706" s="2" t="s">
        <v>758</v>
      </c>
      <c r="H8706" s="2" t="s">
        <v>6526</v>
      </c>
      <c r="I8706" s="2">
        <v>192</v>
      </c>
      <c r="J8706" s="2">
        <v>0</v>
      </c>
      <c r="K8706" s="2">
        <v>0</v>
      </c>
      <c r="L8706" s="3">
        <v>44958</v>
      </c>
      <c r="M8706" s="2" t="s">
        <v>30</v>
      </c>
      <c r="N8706" s="2" t="s">
        <v>628</v>
      </c>
    </row>
    <row r="8707" spans="2:14" x14ac:dyDescent="0.25">
      <c r="B8707" s="2" t="s">
        <v>6524</v>
      </c>
      <c r="C8707" s="2" t="s">
        <v>6525</v>
      </c>
      <c r="D8707" s="2" t="s">
        <v>748</v>
      </c>
      <c r="E8707" s="2" t="s">
        <v>142</v>
      </c>
      <c r="F8707" s="2" t="s">
        <v>29</v>
      </c>
      <c r="G8707" s="2" t="s">
        <v>758</v>
      </c>
      <c r="H8707" s="2" t="s">
        <v>6526</v>
      </c>
      <c r="I8707" s="2">
        <v>192</v>
      </c>
      <c r="J8707" s="2">
        <v>0</v>
      </c>
      <c r="K8707" s="2">
        <v>0</v>
      </c>
      <c r="L8707" s="3">
        <v>44958</v>
      </c>
      <c r="M8707" s="2" t="s">
        <v>30</v>
      </c>
      <c r="N8707" s="2" t="s">
        <v>628</v>
      </c>
    </row>
    <row r="8708" spans="2:14" x14ac:dyDescent="0.25">
      <c r="B8708" s="2" t="s">
        <v>6527</v>
      </c>
      <c r="C8708" s="2" t="s">
        <v>6528</v>
      </c>
      <c r="D8708" s="2" t="s">
        <v>748</v>
      </c>
      <c r="E8708" s="2" t="s">
        <v>17</v>
      </c>
      <c r="F8708" s="2" t="s">
        <v>29</v>
      </c>
      <c r="G8708" s="2" t="s">
        <v>758</v>
      </c>
      <c r="H8708" s="2" t="s">
        <v>6526</v>
      </c>
      <c r="I8708" s="2">
        <v>1</v>
      </c>
      <c r="J8708" s="2">
        <v>0</v>
      </c>
      <c r="K8708" s="2">
        <v>0</v>
      </c>
      <c r="L8708" s="3">
        <v>44958</v>
      </c>
      <c r="M8708" s="2" t="s">
        <v>30</v>
      </c>
      <c r="N8708" s="2" t="s">
        <v>628</v>
      </c>
    </row>
    <row r="8709" spans="2:14" x14ac:dyDescent="0.25">
      <c r="B8709" s="2" t="s">
        <v>6527</v>
      </c>
      <c r="C8709" s="2" t="s">
        <v>6528</v>
      </c>
      <c r="D8709" s="2" t="s">
        <v>748</v>
      </c>
      <c r="E8709" s="2" t="s">
        <v>17</v>
      </c>
      <c r="F8709" s="2" t="s">
        <v>29</v>
      </c>
      <c r="G8709" s="2" t="s">
        <v>758</v>
      </c>
      <c r="H8709" s="2" t="s">
        <v>6526</v>
      </c>
      <c r="I8709" s="2">
        <v>1</v>
      </c>
      <c r="J8709" s="2">
        <v>0</v>
      </c>
      <c r="K8709" s="2" t="s">
        <v>470</v>
      </c>
      <c r="L8709" s="2" t="s">
        <v>30</v>
      </c>
      <c r="M8709" s="2" t="s">
        <v>30</v>
      </c>
      <c r="N8709" s="2" t="s">
        <v>628</v>
      </c>
    </row>
    <row r="8710" spans="2:14" x14ac:dyDescent="0.25">
      <c r="B8710" s="2" t="s">
        <v>6527</v>
      </c>
      <c r="C8710" s="2" t="s">
        <v>6528</v>
      </c>
      <c r="D8710" s="2" t="s">
        <v>748</v>
      </c>
      <c r="E8710" s="2" t="s">
        <v>181</v>
      </c>
      <c r="F8710" s="2" t="s">
        <v>29</v>
      </c>
      <c r="G8710" s="2" t="s">
        <v>758</v>
      </c>
      <c r="H8710" s="2" t="s">
        <v>6526</v>
      </c>
      <c r="I8710" s="2">
        <v>1</v>
      </c>
      <c r="J8710" s="2">
        <v>1</v>
      </c>
      <c r="K8710" s="2">
        <v>0</v>
      </c>
      <c r="L8710" s="3">
        <v>44958</v>
      </c>
      <c r="M8710" s="2" t="s">
        <v>30</v>
      </c>
      <c r="N8710" s="2" t="s">
        <v>628</v>
      </c>
    </row>
    <row r="8711" spans="2:14" x14ac:dyDescent="0.25">
      <c r="B8711" s="2" t="s">
        <v>6527</v>
      </c>
      <c r="C8711" s="2" t="s">
        <v>6528</v>
      </c>
      <c r="D8711" s="2" t="s">
        <v>748</v>
      </c>
      <c r="E8711" s="2" t="s">
        <v>142</v>
      </c>
      <c r="F8711" s="2" t="s">
        <v>29</v>
      </c>
      <c r="G8711" s="2" t="s">
        <v>758</v>
      </c>
      <c r="H8711" s="2" t="s">
        <v>6526</v>
      </c>
      <c r="I8711" s="2">
        <v>1</v>
      </c>
      <c r="J8711" s="2">
        <v>0</v>
      </c>
      <c r="K8711" s="2">
        <v>0</v>
      </c>
      <c r="L8711" s="3">
        <v>44958</v>
      </c>
      <c r="M8711" s="2" t="s">
        <v>30</v>
      </c>
      <c r="N8711" s="2" t="s">
        <v>628</v>
      </c>
    </row>
    <row r="8712" spans="2:14" x14ac:dyDescent="0.25">
      <c r="B8712" s="2" t="s">
        <v>6529</v>
      </c>
      <c r="C8712" s="2" t="s">
        <v>6530</v>
      </c>
      <c r="D8712" s="2" t="s">
        <v>748</v>
      </c>
      <c r="E8712" s="2" t="s">
        <v>17</v>
      </c>
      <c r="F8712" s="2" t="s">
        <v>29</v>
      </c>
      <c r="G8712" s="2" t="s">
        <v>758</v>
      </c>
      <c r="H8712" s="2" t="s">
        <v>6526</v>
      </c>
      <c r="I8712" s="2">
        <v>161</v>
      </c>
      <c r="J8712" s="2">
        <v>161</v>
      </c>
      <c r="K8712" s="2">
        <v>0</v>
      </c>
      <c r="L8712" s="3">
        <v>44958</v>
      </c>
      <c r="M8712" s="2" t="s">
        <v>30</v>
      </c>
      <c r="N8712" s="2" t="s">
        <v>628</v>
      </c>
    </row>
    <row r="8713" spans="2:14" x14ac:dyDescent="0.25">
      <c r="B8713" s="2" t="s">
        <v>6529</v>
      </c>
      <c r="C8713" s="2" t="s">
        <v>6530</v>
      </c>
      <c r="D8713" s="2" t="s">
        <v>748</v>
      </c>
      <c r="E8713" s="2" t="s">
        <v>17</v>
      </c>
      <c r="F8713" s="2" t="s">
        <v>29</v>
      </c>
      <c r="G8713" s="2" t="s">
        <v>758</v>
      </c>
      <c r="H8713" s="2" t="s">
        <v>6526</v>
      </c>
      <c r="I8713" s="2">
        <v>161</v>
      </c>
      <c r="J8713" s="2">
        <v>0</v>
      </c>
      <c r="K8713" s="2" t="s">
        <v>470</v>
      </c>
      <c r="L8713" s="2" t="s">
        <v>30</v>
      </c>
      <c r="M8713" s="2" t="s">
        <v>30</v>
      </c>
      <c r="N8713" s="2" t="s">
        <v>628</v>
      </c>
    </row>
    <row r="8714" spans="2:14" x14ac:dyDescent="0.25">
      <c r="B8714" s="2" t="s">
        <v>6529</v>
      </c>
      <c r="C8714" s="2" t="s">
        <v>6530</v>
      </c>
      <c r="D8714" s="2" t="s">
        <v>748</v>
      </c>
      <c r="E8714" s="2" t="s">
        <v>142</v>
      </c>
      <c r="F8714" s="2" t="s">
        <v>29</v>
      </c>
      <c r="G8714" s="2" t="s">
        <v>758</v>
      </c>
      <c r="H8714" s="2" t="s">
        <v>6526</v>
      </c>
      <c r="I8714" s="2">
        <v>161</v>
      </c>
      <c r="J8714" s="2">
        <v>0</v>
      </c>
      <c r="K8714" s="2">
        <v>0</v>
      </c>
      <c r="L8714" s="3">
        <v>44958</v>
      </c>
      <c r="M8714" s="2" t="s">
        <v>30</v>
      </c>
      <c r="N8714" s="2" t="s">
        <v>628</v>
      </c>
    </row>
    <row r="8715" spans="2:14" x14ac:dyDescent="0.25">
      <c r="B8715" s="2" t="s">
        <v>6531</v>
      </c>
      <c r="C8715" s="2" t="s">
        <v>6532</v>
      </c>
      <c r="D8715" s="2" t="s">
        <v>748</v>
      </c>
      <c r="E8715" s="2" t="s">
        <v>17</v>
      </c>
      <c r="F8715" s="2" t="s">
        <v>29</v>
      </c>
      <c r="G8715" s="2" t="s">
        <v>758</v>
      </c>
      <c r="H8715" s="2" t="s">
        <v>6526</v>
      </c>
      <c r="I8715" s="2">
        <v>209</v>
      </c>
      <c r="J8715" s="2">
        <v>209</v>
      </c>
      <c r="K8715" s="2">
        <v>0</v>
      </c>
      <c r="L8715" s="3">
        <v>44958</v>
      </c>
      <c r="M8715" s="2" t="s">
        <v>30</v>
      </c>
      <c r="N8715" s="2" t="s">
        <v>628</v>
      </c>
    </row>
    <row r="8716" spans="2:14" x14ac:dyDescent="0.25">
      <c r="B8716" s="2" t="s">
        <v>6531</v>
      </c>
      <c r="C8716" s="2" t="s">
        <v>6532</v>
      </c>
      <c r="D8716" s="2" t="s">
        <v>748</v>
      </c>
      <c r="E8716" s="2" t="s">
        <v>17</v>
      </c>
      <c r="F8716" s="2" t="s">
        <v>29</v>
      </c>
      <c r="G8716" s="2" t="s">
        <v>758</v>
      </c>
      <c r="H8716" s="2" t="s">
        <v>6526</v>
      </c>
      <c r="I8716" s="2">
        <v>209</v>
      </c>
      <c r="J8716" s="2">
        <v>0</v>
      </c>
      <c r="K8716" s="2" t="s">
        <v>470</v>
      </c>
      <c r="L8716" s="2" t="s">
        <v>30</v>
      </c>
      <c r="M8716" s="2" t="s">
        <v>30</v>
      </c>
      <c r="N8716" s="2" t="s">
        <v>628</v>
      </c>
    </row>
    <row r="8717" spans="2:14" x14ac:dyDescent="0.25">
      <c r="B8717" s="2" t="s">
        <v>6531</v>
      </c>
      <c r="C8717" s="2" t="s">
        <v>6532</v>
      </c>
      <c r="D8717" s="2" t="s">
        <v>748</v>
      </c>
      <c r="E8717" s="2" t="s">
        <v>181</v>
      </c>
      <c r="F8717" s="2" t="s">
        <v>29</v>
      </c>
      <c r="G8717" s="2" t="s">
        <v>758</v>
      </c>
      <c r="H8717" s="2" t="s">
        <v>6526</v>
      </c>
      <c r="I8717" s="2">
        <v>209</v>
      </c>
      <c r="J8717" s="2">
        <v>0</v>
      </c>
      <c r="K8717" s="2">
        <v>0</v>
      </c>
      <c r="L8717" s="3">
        <v>44958</v>
      </c>
      <c r="M8717" s="2" t="s">
        <v>30</v>
      </c>
      <c r="N8717" s="2" t="s">
        <v>628</v>
      </c>
    </row>
    <row r="8718" spans="2:14" x14ac:dyDescent="0.25">
      <c r="B8718" s="2" t="s">
        <v>6533</v>
      </c>
      <c r="C8718" s="2" t="s">
        <v>6534</v>
      </c>
      <c r="D8718" s="2" t="s">
        <v>748</v>
      </c>
      <c r="E8718" s="2" t="s">
        <v>17</v>
      </c>
      <c r="F8718" s="2" t="s">
        <v>29</v>
      </c>
      <c r="G8718" s="2" t="s">
        <v>758</v>
      </c>
      <c r="H8718" s="2" t="s">
        <v>6526</v>
      </c>
      <c r="I8718" s="2">
        <v>0</v>
      </c>
      <c r="J8718" s="2">
        <v>0</v>
      </c>
      <c r="K8718" s="2">
        <v>0</v>
      </c>
      <c r="L8718" s="3">
        <v>44958</v>
      </c>
      <c r="M8718" s="2" t="s">
        <v>30</v>
      </c>
      <c r="N8718" s="2" t="s">
        <v>628</v>
      </c>
    </row>
    <row r="8719" spans="2:14" x14ac:dyDescent="0.25">
      <c r="B8719" s="2" t="s">
        <v>6535</v>
      </c>
      <c r="C8719" s="2" t="s">
        <v>6536</v>
      </c>
      <c r="D8719" s="2" t="s">
        <v>748</v>
      </c>
      <c r="E8719" s="2" t="s">
        <v>17</v>
      </c>
      <c r="F8719" s="2" t="s">
        <v>29</v>
      </c>
      <c r="G8719" s="2" t="s">
        <v>758</v>
      </c>
      <c r="H8719" s="2" t="s">
        <v>6526</v>
      </c>
      <c r="I8719" s="2">
        <v>0</v>
      </c>
      <c r="J8719" s="2">
        <v>0</v>
      </c>
      <c r="K8719" s="2">
        <v>0</v>
      </c>
      <c r="L8719" s="3">
        <v>44958</v>
      </c>
      <c r="M8719" s="2" t="s">
        <v>30</v>
      </c>
      <c r="N8719" s="2" t="s">
        <v>628</v>
      </c>
    </row>
    <row r="8720" spans="2:14" x14ac:dyDescent="0.25">
      <c r="B8720" s="2" t="s">
        <v>6537</v>
      </c>
      <c r="C8720" s="2" t="s">
        <v>807</v>
      </c>
      <c r="D8720" s="2" t="s">
        <v>748</v>
      </c>
      <c r="E8720" s="2" t="s">
        <v>17</v>
      </c>
      <c r="F8720" s="2" t="s">
        <v>29</v>
      </c>
      <c r="G8720" s="2" t="s">
        <v>758</v>
      </c>
      <c r="H8720" s="2" t="s">
        <v>6479</v>
      </c>
      <c r="I8720" s="2">
        <v>0</v>
      </c>
      <c r="J8720" s="2">
        <v>0</v>
      </c>
      <c r="K8720" s="2">
        <v>0</v>
      </c>
      <c r="L8720" s="3">
        <v>44958</v>
      </c>
      <c r="M8720" s="2" t="s">
        <v>30</v>
      </c>
      <c r="N8720" s="2" t="s">
        <v>749</v>
      </c>
    </row>
    <row r="8721" spans="2:14" x14ac:dyDescent="0.25">
      <c r="B8721" s="2" t="s">
        <v>6538</v>
      </c>
      <c r="C8721" s="2" t="s">
        <v>6539</v>
      </c>
      <c r="D8721" s="2" t="s">
        <v>748</v>
      </c>
      <c r="E8721" s="2" t="s">
        <v>17</v>
      </c>
      <c r="F8721" s="2" t="s">
        <v>29</v>
      </c>
      <c r="G8721" s="2" t="s">
        <v>758</v>
      </c>
      <c r="H8721" s="2" t="s">
        <v>6479</v>
      </c>
      <c r="I8721" s="2">
        <v>0</v>
      </c>
      <c r="J8721" s="2">
        <v>0</v>
      </c>
      <c r="K8721" s="2">
        <v>0</v>
      </c>
      <c r="L8721" s="3">
        <v>45682</v>
      </c>
      <c r="M8721" s="2" t="s">
        <v>30</v>
      </c>
      <c r="N8721" s="2" t="s">
        <v>749</v>
      </c>
    </row>
    <row r="8722" spans="2:14" x14ac:dyDescent="0.25">
      <c r="B8722" s="2" t="s">
        <v>6540</v>
      </c>
      <c r="C8722" s="2" t="s">
        <v>6541</v>
      </c>
      <c r="D8722" s="2" t="s">
        <v>748</v>
      </c>
      <c r="E8722" s="2" t="s">
        <v>17</v>
      </c>
      <c r="F8722" s="2" t="s">
        <v>29</v>
      </c>
      <c r="G8722" s="2" t="s">
        <v>758</v>
      </c>
      <c r="H8722" s="2" t="s">
        <v>6479</v>
      </c>
      <c r="I8722" s="2">
        <v>0</v>
      </c>
      <c r="J8722" s="2">
        <v>0</v>
      </c>
      <c r="K8722" s="2">
        <v>0</v>
      </c>
      <c r="L8722" s="3">
        <v>44958</v>
      </c>
      <c r="M8722" s="2" t="s">
        <v>30</v>
      </c>
      <c r="N8722" s="2" t="s">
        <v>749</v>
      </c>
    </row>
    <row r="8723" spans="2:14" x14ac:dyDescent="0.25">
      <c r="B8723" s="2" t="s">
        <v>6542</v>
      </c>
      <c r="C8723" s="2" t="s">
        <v>6543</v>
      </c>
      <c r="D8723" s="2" t="s">
        <v>748</v>
      </c>
      <c r="E8723" s="2" t="s">
        <v>17</v>
      </c>
      <c r="F8723" s="2" t="s">
        <v>29</v>
      </c>
      <c r="G8723" s="2" t="s">
        <v>758</v>
      </c>
      <c r="H8723" s="2" t="s">
        <v>6497</v>
      </c>
      <c r="I8723" s="2">
        <v>102</v>
      </c>
      <c r="J8723" s="2">
        <v>102</v>
      </c>
      <c r="K8723" s="2">
        <v>0</v>
      </c>
      <c r="L8723" s="3">
        <v>44958</v>
      </c>
      <c r="M8723" s="2" t="s">
        <v>30</v>
      </c>
      <c r="N8723" s="2" t="s">
        <v>749</v>
      </c>
    </row>
    <row r="8724" spans="2:14" x14ac:dyDescent="0.25">
      <c r="B8724" s="2" t="s">
        <v>6544</v>
      </c>
      <c r="C8724" s="2" t="s">
        <v>809</v>
      </c>
      <c r="D8724" s="2" t="s">
        <v>748</v>
      </c>
      <c r="E8724" s="2" t="s">
        <v>17</v>
      </c>
      <c r="F8724" s="2" t="s">
        <v>29</v>
      </c>
      <c r="G8724" s="2" t="s">
        <v>758</v>
      </c>
      <c r="H8724" s="2" t="s">
        <v>6497</v>
      </c>
      <c r="I8724" s="2">
        <v>0</v>
      </c>
      <c r="J8724" s="2">
        <v>0</v>
      </c>
      <c r="K8724" s="2">
        <v>0</v>
      </c>
      <c r="L8724" s="3">
        <v>44958</v>
      </c>
      <c r="M8724" s="2" t="s">
        <v>30</v>
      </c>
      <c r="N8724" s="2" t="s">
        <v>749</v>
      </c>
    </row>
    <row r="8725" spans="2:14" x14ac:dyDescent="0.25">
      <c r="B8725" s="2" t="s">
        <v>6545</v>
      </c>
      <c r="C8725" s="2" t="s">
        <v>6546</v>
      </c>
      <c r="D8725" s="2" t="s">
        <v>748</v>
      </c>
      <c r="E8725" s="2" t="s">
        <v>17</v>
      </c>
      <c r="F8725" s="2" t="s">
        <v>29</v>
      </c>
      <c r="G8725" s="2" t="s">
        <v>758</v>
      </c>
      <c r="H8725" s="2" t="s">
        <v>6497</v>
      </c>
      <c r="I8725" s="2">
        <v>12</v>
      </c>
      <c r="J8725" s="2">
        <v>12</v>
      </c>
      <c r="K8725" s="2">
        <v>0</v>
      </c>
      <c r="L8725" s="3">
        <v>44958</v>
      </c>
      <c r="M8725" s="2" t="s">
        <v>30</v>
      </c>
      <c r="N8725" s="2" t="s">
        <v>749</v>
      </c>
    </row>
    <row r="8726" spans="2:14" x14ac:dyDescent="0.25">
      <c r="B8726" s="2" t="s">
        <v>6547</v>
      </c>
      <c r="C8726" s="2" t="s">
        <v>6548</v>
      </c>
      <c r="D8726" s="2" t="s">
        <v>748</v>
      </c>
      <c r="E8726" s="2" t="s">
        <v>17</v>
      </c>
      <c r="F8726" s="2" t="s">
        <v>29</v>
      </c>
      <c r="G8726" s="2" t="s">
        <v>758</v>
      </c>
      <c r="H8726" s="2" t="s">
        <v>6479</v>
      </c>
      <c r="I8726" s="2">
        <v>28</v>
      </c>
      <c r="J8726" s="2">
        <v>28</v>
      </c>
      <c r="K8726" s="2">
        <v>0</v>
      </c>
      <c r="L8726" s="3">
        <v>45883</v>
      </c>
      <c r="M8726" s="2" t="s">
        <v>30</v>
      </c>
      <c r="N8726" s="2" t="s">
        <v>749</v>
      </c>
    </row>
    <row r="8727" spans="2:14" x14ac:dyDescent="0.25">
      <c r="B8727" s="2" t="s">
        <v>6549</v>
      </c>
      <c r="C8727" s="2" t="s">
        <v>6550</v>
      </c>
      <c r="D8727" s="2" t="s">
        <v>41</v>
      </c>
      <c r="E8727" s="2" t="s">
        <v>17</v>
      </c>
      <c r="F8727" s="2" t="s">
        <v>29</v>
      </c>
      <c r="G8727" s="2" t="s">
        <v>758</v>
      </c>
      <c r="H8727" s="2" t="s">
        <v>6551</v>
      </c>
      <c r="I8727" s="2">
        <v>0</v>
      </c>
      <c r="J8727" s="2">
        <v>0</v>
      </c>
      <c r="K8727" s="2">
        <v>0</v>
      </c>
      <c r="L8727" s="3">
        <v>45682</v>
      </c>
      <c r="M8727" s="2" t="s">
        <v>30</v>
      </c>
      <c r="N8727" s="2" t="s">
        <v>749</v>
      </c>
    </row>
    <row r="8728" spans="2:14" x14ac:dyDescent="0.25">
      <c r="B8728" s="2" t="s">
        <v>6552</v>
      </c>
      <c r="C8728" s="2" t="s">
        <v>6553</v>
      </c>
      <c r="D8728" s="2" t="s">
        <v>748</v>
      </c>
      <c r="E8728" s="2" t="s">
        <v>17</v>
      </c>
      <c r="F8728" s="2" t="s">
        <v>29</v>
      </c>
      <c r="G8728" s="2" t="s">
        <v>758</v>
      </c>
      <c r="H8728" s="2" t="s">
        <v>6497</v>
      </c>
      <c r="I8728" s="2">
        <v>14</v>
      </c>
      <c r="J8728" s="2">
        <v>14</v>
      </c>
      <c r="K8728" s="2">
        <v>0</v>
      </c>
      <c r="L8728" s="3">
        <v>44958</v>
      </c>
      <c r="M8728" s="2" t="s">
        <v>30</v>
      </c>
      <c r="N8728" s="2" t="s">
        <v>749</v>
      </c>
    </row>
    <row r="8729" spans="2:14" x14ac:dyDescent="0.25">
      <c r="B8729" s="2" t="s">
        <v>6554</v>
      </c>
      <c r="C8729" s="2" t="s">
        <v>6555</v>
      </c>
      <c r="D8729" s="2" t="s">
        <v>41</v>
      </c>
      <c r="E8729" s="2" t="s">
        <v>17</v>
      </c>
      <c r="F8729" s="2" t="s">
        <v>29</v>
      </c>
      <c r="G8729" s="2" t="s">
        <v>758</v>
      </c>
      <c r="H8729" s="2" t="s">
        <v>6551</v>
      </c>
      <c r="I8729" s="2">
        <v>0</v>
      </c>
      <c r="J8729" s="2">
        <v>0</v>
      </c>
      <c r="K8729" s="2">
        <v>0</v>
      </c>
      <c r="L8729" s="3">
        <v>44958</v>
      </c>
      <c r="M8729" s="2" t="s">
        <v>30</v>
      </c>
      <c r="N8729" s="2" t="s">
        <v>749</v>
      </c>
    </row>
    <row r="8730" spans="2:14" x14ac:dyDescent="0.25">
      <c r="B8730" s="2" t="s">
        <v>6556</v>
      </c>
      <c r="C8730" s="2" t="s">
        <v>792</v>
      </c>
      <c r="D8730" s="2" t="s">
        <v>748</v>
      </c>
      <c r="E8730" s="2" t="s">
        <v>17</v>
      </c>
      <c r="F8730" s="2" t="s">
        <v>29</v>
      </c>
      <c r="G8730" s="2" t="s">
        <v>758</v>
      </c>
      <c r="H8730" s="2" t="s">
        <v>6447</v>
      </c>
      <c r="I8730" s="2">
        <v>93</v>
      </c>
      <c r="J8730" s="2">
        <v>93</v>
      </c>
      <c r="K8730" s="2">
        <v>0</v>
      </c>
      <c r="L8730" s="3">
        <v>44958</v>
      </c>
      <c r="M8730" s="2" t="s">
        <v>30</v>
      </c>
      <c r="N8730" s="2" t="s">
        <v>749</v>
      </c>
    </row>
    <row r="8731" spans="2:14" x14ac:dyDescent="0.25">
      <c r="B8731" s="2" t="s">
        <v>6557</v>
      </c>
      <c r="C8731" s="2" t="s">
        <v>6558</v>
      </c>
      <c r="D8731" s="2" t="s">
        <v>748</v>
      </c>
      <c r="E8731" s="2" t="s">
        <v>17</v>
      </c>
      <c r="F8731" s="2" t="s">
        <v>29</v>
      </c>
      <c r="G8731" s="2" t="s">
        <v>758</v>
      </c>
      <c r="H8731" s="2" t="s">
        <v>6447</v>
      </c>
      <c r="I8731" s="2">
        <v>0</v>
      </c>
      <c r="J8731" s="2">
        <v>0</v>
      </c>
      <c r="K8731" s="2">
        <v>0</v>
      </c>
      <c r="L8731" s="3">
        <v>44958</v>
      </c>
      <c r="M8731" s="2" t="s">
        <v>30</v>
      </c>
      <c r="N8731" s="2" t="s">
        <v>749</v>
      </c>
    </row>
    <row r="8732" spans="2:14" x14ac:dyDescent="0.25">
      <c r="B8732" s="2" t="s">
        <v>6559</v>
      </c>
      <c r="C8732" s="2" t="s">
        <v>6560</v>
      </c>
      <c r="D8732" s="2" t="s">
        <v>748</v>
      </c>
      <c r="E8732" s="2" t="s">
        <v>17</v>
      </c>
      <c r="F8732" s="2" t="s">
        <v>29</v>
      </c>
      <c r="G8732" s="2" t="s">
        <v>758</v>
      </c>
      <c r="H8732" s="2" t="s">
        <v>797</v>
      </c>
      <c r="I8732" s="2">
        <v>7</v>
      </c>
      <c r="J8732" s="2">
        <v>7</v>
      </c>
      <c r="K8732" s="2">
        <v>0</v>
      </c>
      <c r="L8732" s="3">
        <v>44958</v>
      </c>
      <c r="M8732" s="2" t="s">
        <v>30</v>
      </c>
      <c r="N8732" s="2" t="s">
        <v>749</v>
      </c>
    </row>
    <row r="8733" spans="2:14" x14ac:dyDescent="0.25">
      <c r="B8733" s="2" t="s">
        <v>6561</v>
      </c>
      <c r="C8733" s="2" t="s">
        <v>6562</v>
      </c>
      <c r="D8733" s="2" t="s">
        <v>748</v>
      </c>
      <c r="E8733" s="2" t="s">
        <v>17</v>
      </c>
      <c r="F8733" s="2" t="s">
        <v>29</v>
      </c>
      <c r="G8733" s="2" t="s">
        <v>758</v>
      </c>
      <c r="H8733" s="2" t="s">
        <v>797</v>
      </c>
      <c r="I8733" s="2">
        <v>46</v>
      </c>
      <c r="J8733" s="2">
        <v>46</v>
      </c>
      <c r="K8733" s="2">
        <v>0</v>
      </c>
      <c r="L8733" s="3">
        <v>45721</v>
      </c>
      <c r="M8733" s="2" t="s">
        <v>30</v>
      </c>
      <c r="N8733" s="2" t="s">
        <v>749</v>
      </c>
    </row>
    <row r="8734" spans="2:14" x14ac:dyDescent="0.25">
      <c r="B8734" s="2" t="s">
        <v>6563</v>
      </c>
      <c r="C8734" s="2" t="s">
        <v>6564</v>
      </c>
      <c r="D8734" s="2" t="s">
        <v>748</v>
      </c>
      <c r="E8734" s="2" t="s">
        <v>17</v>
      </c>
      <c r="F8734" s="2" t="s">
        <v>29</v>
      </c>
      <c r="G8734" s="2" t="s">
        <v>758</v>
      </c>
      <c r="H8734" s="2" t="s">
        <v>797</v>
      </c>
      <c r="I8734" s="2">
        <v>102</v>
      </c>
      <c r="J8734" s="2">
        <v>102</v>
      </c>
      <c r="K8734" s="2">
        <v>0</v>
      </c>
      <c r="L8734" s="3">
        <v>45721</v>
      </c>
      <c r="M8734" s="2" t="s">
        <v>30</v>
      </c>
      <c r="N8734" s="2" t="s">
        <v>749</v>
      </c>
    </row>
    <row r="8735" spans="2:14" x14ac:dyDescent="0.25">
      <c r="B8735" s="2" t="s">
        <v>6565</v>
      </c>
      <c r="C8735" s="2" t="s">
        <v>6566</v>
      </c>
      <c r="D8735" s="2" t="s">
        <v>748</v>
      </c>
      <c r="E8735" s="2" t="s">
        <v>17</v>
      </c>
      <c r="F8735" s="2" t="s">
        <v>29</v>
      </c>
      <c r="G8735" s="2" t="s">
        <v>758</v>
      </c>
      <c r="H8735" s="2" t="s">
        <v>797</v>
      </c>
      <c r="I8735" s="2">
        <v>0</v>
      </c>
      <c r="J8735" s="2">
        <v>0</v>
      </c>
      <c r="K8735" s="2">
        <v>0</v>
      </c>
      <c r="L8735" s="3">
        <v>45721</v>
      </c>
      <c r="M8735" s="2" t="s">
        <v>30</v>
      </c>
      <c r="N8735" s="2" t="s">
        <v>749</v>
      </c>
    </row>
    <row r="8736" spans="2:14" x14ac:dyDescent="0.25">
      <c r="B8736" s="2" t="s">
        <v>6567</v>
      </c>
      <c r="C8736" s="2" t="s">
        <v>6568</v>
      </c>
      <c r="D8736" s="2" t="s">
        <v>748</v>
      </c>
      <c r="E8736" s="2" t="s">
        <v>17</v>
      </c>
      <c r="F8736" s="2" t="s">
        <v>29</v>
      </c>
      <c r="G8736" s="2" t="s">
        <v>758</v>
      </c>
      <c r="H8736" s="2" t="s">
        <v>797</v>
      </c>
      <c r="I8736" s="2">
        <v>0</v>
      </c>
      <c r="J8736" s="2">
        <v>0</v>
      </c>
      <c r="K8736" s="2">
        <v>0</v>
      </c>
      <c r="L8736" s="3">
        <v>44958</v>
      </c>
      <c r="M8736" s="2" t="s">
        <v>30</v>
      </c>
      <c r="N8736" s="2" t="s">
        <v>749</v>
      </c>
    </row>
    <row r="8737" spans="2:14" x14ac:dyDescent="0.25">
      <c r="B8737" s="2" t="s">
        <v>6569</v>
      </c>
      <c r="C8737" s="2" t="s">
        <v>757</v>
      </c>
      <c r="D8737" s="2" t="s">
        <v>748</v>
      </c>
      <c r="E8737" s="2" t="s">
        <v>17</v>
      </c>
      <c r="F8737" s="2" t="s">
        <v>29</v>
      </c>
      <c r="G8737" s="2" t="s">
        <v>758</v>
      </c>
      <c r="H8737" s="2" t="s">
        <v>759</v>
      </c>
      <c r="I8737" s="2">
        <v>0</v>
      </c>
      <c r="J8737" s="2">
        <v>0</v>
      </c>
      <c r="K8737" s="2">
        <v>0</v>
      </c>
      <c r="L8737" s="3">
        <v>44958</v>
      </c>
      <c r="M8737" s="2" t="s">
        <v>30</v>
      </c>
      <c r="N8737" s="2" t="s">
        <v>749</v>
      </c>
    </row>
    <row r="8738" spans="2:14" x14ac:dyDescent="0.25">
      <c r="B8738" s="2" t="s">
        <v>6570</v>
      </c>
      <c r="C8738" s="2" t="s">
        <v>805</v>
      </c>
      <c r="D8738" s="2" t="s">
        <v>748</v>
      </c>
      <c r="E8738" s="2" t="s">
        <v>17</v>
      </c>
      <c r="F8738" s="2" t="s">
        <v>29</v>
      </c>
      <c r="G8738" s="2" t="s">
        <v>758</v>
      </c>
      <c r="H8738" s="2" t="s">
        <v>759</v>
      </c>
      <c r="I8738" s="2">
        <v>0</v>
      </c>
      <c r="J8738" s="2">
        <v>0</v>
      </c>
      <c r="K8738" s="2">
        <v>0</v>
      </c>
      <c r="L8738" s="3">
        <v>44958</v>
      </c>
      <c r="M8738" s="2" t="s">
        <v>30</v>
      </c>
      <c r="N8738" s="2" t="s">
        <v>749</v>
      </c>
    </row>
    <row r="8739" spans="2:14" x14ac:dyDescent="0.25">
      <c r="B8739" s="2" t="s">
        <v>6571</v>
      </c>
      <c r="C8739" s="2" t="s">
        <v>6572</v>
      </c>
      <c r="D8739" s="2" t="s">
        <v>748</v>
      </c>
      <c r="E8739" s="2" t="s">
        <v>17</v>
      </c>
      <c r="F8739" s="2" t="s">
        <v>29</v>
      </c>
      <c r="G8739" s="2" t="s">
        <v>758</v>
      </c>
      <c r="H8739" s="2" t="s">
        <v>797</v>
      </c>
      <c r="I8739" s="2">
        <v>0</v>
      </c>
      <c r="J8739" s="2">
        <v>0</v>
      </c>
      <c r="K8739" s="2">
        <v>0</v>
      </c>
      <c r="L8739" s="3">
        <v>44958</v>
      </c>
      <c r="M8739" s="2" t="s">
        <v>30</v>
      </c>
      <c r="N8739" s="2" t="s">
        <v>749</v>
      </c>
    </row>
    <row r="8740" spans="2:14" x14ac:dyDescent="0.25">
      <c r="B8740" s="2" t="s">
        <v>6573</v>
      </c>
      <c r="C8740" s="2" t="s">
        <v>753</v>
      </c>
      <c r="D8740" s="2" t="s">
        <v>748</v>
      </c>
      <c r="E8740" s="2" t="s">
        <v>17</v>
      </c>
      <c r="F8740" s="2" t="s">
        <v>29</v>
      </c>
      <c r="G8740" s="2" t="s">
        <v>758</v>
      </c>
      <c r="H8740" s="2" t="s">
        <v>797</v>
      </c>
      <c r="I8740" s="2">
        <v>0</v>
      </c>
      <c r="J8740" s="2">
        <v>0</v>
      </c>
      <c r="K8740" s="2">
        <v>0</v>
      </c>
      <c r="L8740" s="3">
        <v>44958</v>
      </c>
      <c r="M8740" s="2" t="s">
        <v>30</v>
      </c>
      <c r="N8740" s="2" t="s">
        <v>749</v>
      </c>
    </row>
    <row r="8741" spans="2:14" x14ac:dyDescent="0.25">
      <c r="B8741" s="2" t="s">
        <v>6574</v>
      </c>
      <c r="C8741" s="2" t="s">
        <v>751</v>
      </c>
      <c r="D8741" s="2" t="s">
        <v>748</v>
      </c>
      <c r="E8741" s="2" t="s">
        <v>17</v>
      </c>
      <c r="F8741" s="2" t="s">
        <v>29</v>
      </c>
      <c r="G8741" s="2" t="s">
        <v>758</v>
      </c>
      <c r="H8741" s="2" t="s">
        <v>797</v>
      </c>
      <c r="I8741" s="2">
        <v>17</v>
      </c>
      <c r="J8741" s="2">
        <v>17</v>
      </c>
      <c r="K8741" s="2">
        <v>0</v>
      </c>
      <c r="L8741" s="3">
        <v>44958</v>
      </c>
      <c r="M8741" s="2" t="s">
        <v>30</v>
      </c>
      <c r="N8741" s="2" t="s">
        <v>749</v>
      </c>
    </row>
    <row r="8742" spans="2:14" x14ac:dyDescent="0.25">
      <c r="B8742" s="2" t="s">
        <v>6575</v>
      </c>
      <c r="C8742" s="2" t="s">
        <v>6576</v>
      </c>
      <c r="D8742" s="2" t="s">
        <v>748</v>
      </c>
      <c r="E8742" s="2" t="s">
        <v>17</v>
      </c>
      <c r="F8742" s="2" t="s">
        <v>29</v>
      </c>
      <c r="G8742" s="2" t="s">
        <v>758</v>
      </c>
      <c r="H8742" s="2" t="s">
        <v>797</v>
      </c>
      <c r="I8742" s="2">
        <v>163</v>
      </c>
      <c r="J8742" s="2">
        <v>163</v>
      </c>
      <c r="K8742" s="2">
        <v>0</v>
      </c>
      <c r="L8742" s="3">
        <v>44958</v>
      </c>
      <c r="M8742" s="2" t="s">
        <v>30</v>
      </c>
      <c r="N8742" s="2" t="s">
        <v>749</v>
      </c>
    </row>
    <row r="8743" spans="2:14" x14ac:dyDescent="0.25">
      <c r="B8743" s="2" t="s">
        <v>6575</v>
      </c>
      <c r="C8743" s="2" t="s">
        <v>6576</v>
      </c>
      <c r="D8743" s="2" t="s">
        <v>748</v>
      </c>
      <c r="E8743" s="2" t="s">
        <v>181</v>
      </c>
      <c r="F8743" s="2" t="s">
        <v>29</v>
      </c>
      <c r="G8743" s="2" t="s">
        <v>758</v>
      </c>
      <c r="H8743" s="2" t="s">
        <v>797</v>
      </c>
      <c r="I8743" s="2">
        <v>163</v>
      </c>
      <c r="J8743" s="2">
        <v>0</v>
      </c>
      <c r="K8743" s="2">
        <v>0</v>
      </c>
      <c r="L8743" s="3">
        <v>44958</v>
      </c>
      <c r="M8743" s="2" t="s">
        <v>30</v>
      </c>
      <c r="N8743" s="2" t="s">
        <v>749</v>
      </c>
    </row>
    <row r="8744" spans="2:14" x14ac:dyDescent="0.25">
      <c r="B8744" s="2" t="s">
        <v>6577</v>
      </c>
      <c r="C8744" s="2" t="s">
        <v>6578</v>
      </c>
      <c r="D8744" s="2" t="s">
        <v>748</v>
      </c>
      <c r="E8744" s="2" t="s">
        <v>17</v>
      </c>
      <c r="F8744" s="2" t="s">
        <v>29</v>
      </c>
      <c r="G8744" s="2" t="s">
        <v>758</v>
      </c>
      <c r="H8744" s="2" t="s">
        <v>797</v>
      </c>
      <c r="I8744" s="2">
        <v>388</v>
      </c>
      <c r="J8744" s="2">
        <v>388</v>
      </c>
      <c r="K8744" s="2">
        <v>0</v>
      </c>
      <c r="L8744" s="3">
        <v>44958</v>
      </c>
      <c r="M8744" s="2" t="s">
        <v>30</v>
      </c>
      <c r="N8744" s="2" t="s">
        <v>749</v>
      </c>
    </row>
    <row r="8745" spans="2:14" x14ac:dyDescent="0.25">
      <c r="B8745" s="2" t="s">
        <v>6577</v>
      </c>
      <c r="C8745" s="2" t="s">
        <v>6578</v>
      </c>
      <c r="D8745" s="2" t="s">
        <v>748</v>
      </c>
      <c r="E8745" s="2" t="s">
        <v>181</v>
      </c>
      <c r="F8745" s="2" t="s">
        <v>29</v>
      </c>
      <c r="G8745" s="2" t="s">
        <v>758</v>
      </c>
      <c r="H8745" s="2" t="s">
        <v>797</v>
      </c>
      <c r="I8745" s="2">
        <v>388</v>
      </c>
      <c r="J8745" s="2">
        <v>0</v>
      </c>
      <c r="K8745" s="2">
        <v>0</v>
      </c>
      <c r="L8745" s="3">
        <v>44958</v>
      </c>
      <c r="M8745" s="2" t="s">
        <v>30</v>
      </c>
      <c r="N8745" s="2" t="s">
        <v>749</v>
      </c>
    </row>
    <row r="8746" spans="2:14" x14ac:dyDescent="0.25">
      <c r="B8746" s="2" t="s">
        <v>6579</v>
      </c>
      <c r="C8746" s="2" t="s">
        <v>6580</v>
      </c>
      <c r="D8746" s="2" t="s">
        <v>748</v>
      </c>
      <c r="E8746" s="2" t="s">
        <v>17</v>
      </c>
      <c r="F8746" s="2" t="s">
        <v>29</v>
      </c>
      <c r="G8746" s="2" t="s">
        <v>758</v>
      </c>
      <c r="H8746" s="2" t="s">
        <v>797</v>
      </c>
      <c r="I8746" s="2">
        <v>229</v>
      </c>
      <c r="J8746" s="2">
        <v>229</v>
      </c>
      <c r="K8746" s="2">
        <v>0</v>
      </c>
      <c r="L8746" s="3">
        <v>44958</v>
      </c>
      <c r="M8746" s="2" t="s">
        <v>30</v>
      </c>
      <c r="N8746" s="2" t="s">
        <v>749</v>
      </c>
    </row>
    <row r="8747" spans="2:14" x14ac:dyDescent="0.25">
      <c r="B8747" s="2" t="s">
        <v>6581</v>
      </c>
      <c r="C8747" s="2" t="s">
        <v>6582</v>
      </c>
      <c r="D8747" s="2" t="s">
        <v>748</v>
      </c>
      <c r="E8747" s="2" t="s">
        <v>17</v>
      </c>
      <c r="F8747" s="2" t="s">
        <v>29</v>
      </c>
      <c r="G8747" s="2" t="s">
        <v>758</v>
      </c>
      <c r="H8747" s="2" t="s">
        <v>797</v>
      </c>
      <c r="I8747" s="2">
        <v>0</v>
      </c>
      <c r="J8747" s="2">
        <v>0</v>
      </c>
      <c r="K8747" s="2">
        <v>0</v>
      </c>
      <c r="L8747" s="3">
        <v>44958</v>
      </c>
      <c r="M8747" s="2" t="s">
        <v>30</v>
      </c>
      <c r="N8747" s="2" t="s">
        <v>749</v>
      </c>
    </row>
    <row r="8748" spans="2:14" x14ac:dyDescent="0.25">
      <c r="B8748" s="2" t="s">
        <v>6583</v>
      </c>
      <c r="C8748" s="2" t="s">
        <v>796</v>
      </c>
      <c r="D8748" s="2" t="s">
        <v>748</v>
      </c>
      <c r="E8748" s="2" t="s">
        <v>17</v>
      </c>
      <c r="F8748" s="2" t="s">
        <v>29</v>
      </c>
      <c r="G8748" s="2" t="s">
        <v>758</v>
      </c>
      <c r="H8748" s="2" t="s">
        <v>797</v>
      </c>
      <c r="I8748" s="2">
        <v>332</v>
      </c>
      <c r="J8748" s="2">
        <v>332</v>
      </c>
      <c r="K8748" s="2">
        <v>0</v>
      </c>
      <c r="L8748" s="3">
        <v>44958</v>
      </c>
      <c r="M8748" s="2" t="s">
        <v>30</v>
      </c>
      <c r="N8748" s="2" t="s">
        <v>749</v>
      </c>
    </row>
    <row r="8749" spans="2:14" x14ac:dyDescent="0.25">
      <c r="B8749" s="2" t="s">
        <v>6584</v>
      </c>
      <c r="C8749" s="2" t="s">
        <v>6585</v>
      </c>
      <c r="D8749" s="2" t="s">
        <v>748</v>
      </c>
      <c r="E8749" s="2" t="s">
        <v>17</v>
      </c>
      <c r="F8749" s="2" t="s">
        <v>29</v>
      </c>
      <c r="G8749" s="2" t="s">
        <v>758</v>
      </c>
      <c r="H8749" s="2" t="s">
        <v>6497</v>
      </c>
      <c r="I8749" s="2">
        <v>0</v>
      </c>
      <c r="J8749" s="2">
        <v>0</v>
      </c>
      <c r="K8749" s="2">
        <v>0</v>
      </c>
      <c r="L8749" s="3">
        <v>44958</v>
      </c>
      <c r="M8749" s="2" t="s">
        <v>30</v>
      </c>
      <c r="N8749" s="2" t="s">
        <v>749</v>
      </c>
    </row>
    <row r="8750" spans="2:14" x14ac:dyDescent="0.25">
      <c r="B8750" s="2" t="s">
        <v>6586</v>
      </c>
      <c r="C8750" s="2" t="s">
        <v>803</v>
      </c>
      <c r="D8750" s="2" t="s">
        <v>748</v>
      </c>
      <c r="E8750" s="2" t="s">
        <v>17</v>
      </c>
      <c r="F8750" s="2" t="s">
        <v>29</v>
      </c>
      <c r="G8750" s="2" t="s">
        <v>758</v>
      </c>
      <c r="H8750" s="2" t="s">
        <v>6445</v>
      </c>
      <c r="I8750" s="2">
        <v>0</v>
      </c>
      <c r="J8750" s="2">
        <v>0</v>
      </c>
      <c r="K8750" s="2">
        <v>0</v>
      </c>
      <c r="L8750" s="3">
        <v>45689</v>
      </c>
      <c r="M8750" s="2" t="s">
        <v>30</v>
      </c>
      <c r="N8750" s="2" t="s">
        <v>749</v>
      </c>
    </row>
    <row r="8751" spans="2:14" x14ac:dyDescent="0.25">
      <c r="B8751" s="2" t="s">
        <v>6587</v>
      </c>
      <c r="C8751" s="2" t="s">
        <v>6588</v>
      </c>
      <c r="D8751" s="2" t="s">
        <v>748</v>
      </c>
      <c r="E8751" s="2" t="s">
        <v>17</v>
      </c>
      <c r="F8751" s="2" t="s">
        <v>29</v>
      </c>
      <c r="G8751" s="2" t="s">
        <v>758</v>
      </c>
      <c r="H8751" s="2" t="s">
        <v>759</v>
      </c>
      <c r="I8751" s="2">
        <v>183</v>
      </c>
      <c r="J8751" s="2">
        <v>183</v>
      </c>
      <c r="K8751" s="2">
        <v>0</v>
      </c>
      <c r="L8751" s="3">
        <v>44958</v>
      </c>
      <c r="M8751" s="2" t="s">
        <v>30</v>
      </c>
      <c r="N8751" s="2" t="s">
        <v>749</v>
      </c>
    </row>
    <row r="8752" spans="2:14" x14ac:dyDescent="0.25">
      <c r="B8752" s="2" t="s">
        <v>6589</v>
      </c>
      <c r="C8752" s="2" t="s">
        <v>6590</v>
      </c>
      <c r="D8752" s="2" t="s">
        <v>748</v>
      </c>
      <c r="E8752" s="2" t="s">
        <v>17</v>
      </c>
      <c r="F8752" s="2" t="s">
        <v>29</v>
      </c>
      <c r="G8752" s="2" t="s">
        <v>758</v>
      </c>
      <c r="H8752" s="2" t="s">
        <v>759</v>
      </c>
      <c r="I8752" s="2">
        <v>247</v>
      </c>
      <c r="J8752" s="2">
        <v>247</v>
      </c>
      <c r="K8752" s="2">
        <v>0</v>
      </c>
      <c r="L8752" s="3">
        <v>44958</v>
      </c>
      <c r="M8752" s="2" t="s">
        <v>30</v>
      </c>
      <c r="N8752" s="2" t="s">
        <v>749</v>
      </c>
    </row>
    <row r="8753" spans="2:14" x14ac:dyDescent="0.25">
      <c r="B8753" s="2" t="s">
        <v>6591</v>
      </c>
      <c r="C8753" s="2" t="s">
        <v>6592</v>
      </c>
      <c r="D8753" s="2" t="s">
        <v>1367</v>
      </c>
      <c r="E8753" s="2" t="s">
        <v>17</v>
      </c>
      <c r="F8753" s="2" t="s">
        <v>18</v>
      </c>
      <c r="G8753" s="2" t="s">
        <v>175</v>
      </c>
      <c r="H8753" s="2" t="s">
        <v>6593</v>
      </c>
      <c r="I8753" s="2">
        <v>0</v>
      </c>
      <c r="J8753" s="2">
        <v>0</v>
      </c>
      <c r="K8753" s="2">
        <v>0</v>
      </c>
      <c r="L8753" s="3">
        <v>45846</v>
      </c>
      <c r="M8753" s="2" t="s">
        <v>30</v>
      </c>
      <c r="N8753" s="2" t="s">
        <v>317</v>
      </c>
    </row>
    <row r="8754" spans="2:14" x14ac:dyDescent="0.25">
      <c r="B8754" s="2" t="s">
        <v>6591</v>
      </c>
      <c r="C8754" s="2" t="s">
        <v>6592</v>
      </c>
      <c r="D8754" s="2" t="s">
        <v>1367</v>
      </c>
      <c r="E8754" s="2" t="s">
        <v>17</v>
      </c>
      <c r="F8754" s="2" t="s">
        <v>18</v>
      </c>
      <c r="G8754" s="2" t="s">
        <v>175</v>
      </c>
      <c r="H8754" s="2" t="s">
        <v>6593</v>
      </c>
      <c r="I8754" s="2">
        <v>0</v>
      </c>
      <c r="J8754" s="2">
        <v>0</v>
      </c>
      <c r="K8754" s="2">
        <v>2505280400</v>
      </c>
      <c r="L8754" s="3">
        <v>45810</v>
      </c>
      <c r="M8754" s="3">
        <v>47239</v>
      </c>
      <c r="N8754" s="2" t="s">
        <v>317</v>
      </c>
    </row>
    <row r="8755" spans="2:14" x14ac:dyDescent="0.25">
      <c r="B8755" s="2" t="s">
        <v>6591</v>
      </c>
      <c r="C8755" s="2" t="s">
        <v>6592</v>
      </c>
      <c r="D8755" s="2" t="s">
        <v>1367</v>
      </c>
      <c r="E8755" s="2" t="s">
        <v>17</v>
      </c>
      <c r="F8755" s="2" t="s">
        <v>18</v>
      </c>
      <c r="G8755" s="2" t="s">
        <v>175</v>
      </c>
      <c r="H8755" s="2" t="s">
        <v>6593</v>
      </c>
      <c r="I8755" s="2">
        <v>0</v>
      </c>
      <c r="J8755" s="2">
        <v>0</v>
      </c>
      <c r="K8755" s="2">
        <v>2507080700</v>
      </c>
      <c r="L8755" s="3">
        <v>45870</v>
      </c>
      <c r="M8755" s="3">
        <v>47300</v>
      </c>
      <c r="N8755" s="2" t="s">
        <v>317</v>
      </c>
    </row>
    <row r="8756" spans="2:14" x14ac:dyDescent="0.25">
      <c r="B8756" s="2" t="s">
        <v>6591</v>
      </c>
      <c r="C8756" s="2" t="s">
        <v>6592</v>
      </c>
      <c r="D8756" s="2" t="s">
        <v>1367</v>
      </c>
      <c r="E8756" s="2" t="s">
        <v>17</v>
      </c>
      <c r="F8756" s="2" t="s">
        <v>18</v>
      </c>
      <c r="G8756" s="2" t="s">
        <v>175</v>
      </c>
      <c r="H8756" s="2" t="s">
        <v>6593</v>
      </c>
      <c r="I8756" s="2">
        <v>0</v>
      </c>
      <c r="J8756" s="2">
        <v>0</v>
      </c>
      <c r="K8756" s="2">
        <v>2508061600</v>
      </c>
      <c r="L8756" s="3">
        <v>45880</v>
      </c>
      <c r="M8756" s="3">
        <v>47331</v>
      </c>
      <c r="N8756" s="2" t="s">
        <v>317</v>
      </c>
    </row>
    <row r="8757" spans="2:14" x14ac:dyDescent="0.25">
      <c r="B8757" s="2" t="s">
        <v>6594</v>
      </c>
      <c r="C8757" s="2" t="s">
        <v>6595</v>
      </c>
      <c r="D8757" s="2" t="s">
        <v>16</v>
      </c>
      <c r="E8757" s="2" t="s">
        <v>17</v>
      </c>
      <c r="F8757" s="2" t="s">
        <v>18</v>
      </c>
      <c r="G8757" s="2" t="s">
        <v>175</v>
      </c>
      <c r="H8757" s="2" t="s">
        <v>6593</v>
      </c>
      <c r="I8757" s="2">
        <v>2684</v>
      </c>
      <c r="J8757" s="2">
        <v>0</v>
      </c>
      <c r="K8757" s="2">
        <v>2403161100</v>
      </c>
      <c r="L8757" s="3">
        <v>45967</v>
      </c>
      <c r="M8757" s="3">
        <v>46813</v>
      </c>
      <c r="N8757" s="2" t="s">
        <v>317</v>
      </c>
    </row>
    <row r="8758" spans="2:14" x14ac:dyDescent="0.25">
      <c r="B8758" s="2" t="s">
        <v>6594</v>
      </c>
      <c r="C8758" s="2" t="s">
        <v>6595</v>
      </c>
      <c r="D8758" s="2" t="s">
        <v>16</v>
      </c>
      <c r="E8758" s="2" t="s">
        <v>17</v>
      </c>
      <c r="F8758" s="2" t="s">
        <v>18</v>
      </c>
      <c r="G8758" s="2" t="s">
        <v>175</v>
      </c>
      <c r="H8758" s="2" t="s">
        <v>6593</v>
      </c>
      <c r="I8758" s="2">
        <v>2684</v>
      </c>
      <c r="J8758" s="2">
        <v>4</v>
      </c>
      <c r="K8758" s="2">
        <v>2410011300</v>
      </c>
      <c r="L8758" s="3">
        <v>45808</v>
      </c>
      <c r="M8758" s="3">
        <v>47027</v>
      </c>
      <c r="N8758" s="2" t="s">
        <v>317</v>
      </c>
    </row>
    <row r="8759" spans="2:14" x14ac:dyDescent="0.25">
      <c r="B8759" s="2" t="s">
        <v>6594</v>
      </c>
      <c r="C8759" s="2" t="s">
        <v>6595</v>
      </c>
      <c r="D8759" s="2" t="s">
        <v>16</v>
      </c>
      <c r="E8759" s="2" t="s">
        <v>17</v>
      </c>
      <c r="F8759" s="2" t="s">
        <v>18</v>
      </c>
      <c r="G8759" s="2" t="s">
        <v>175</v>
      </c>
      <c r="H8759" s="2" t="s">
        <v>6593</v>
      </c>
      <c r="I8759" s="2">
        <v>2684</v>
      </c>
      <c r="J8759" s="2">
        <v>0</v>
      </c>
      <c r="K8759" s="2">
        <v>2501070200</v>
      </c>
      <c r="L8759" s="3">
        <v>45808</v>
      </c>
      <c r="M8759" s="3">
        <v>47119</v>
      </c>
      <c r="N8759" s="2" t="s">
        <v>317</v>
      </c>
    </row>
    <row r="8760" spans="2:14" x14ac:dyDescent="0.25">
      <c r="B8760" s="2" t="s">
        <v>6594</v>
      </c>
      <c r="C8760" s="2" t="s">
        <v>6595</v>
      </c>
      <c r="D8760" s="2" t="s">
        <v>16</v>
      </c>
      <c r="E8760" s="2" t="s">
        <v>17</v>
      </c>
      <c r="F8760" s="2" t="s">
        <v>18</v>
      </c>
      <c r="G8760" s="2" t="s">
        <v>175</v>
      </c>
      <c r="H8760" s="2" t="s">
        <v>6593</v>
      </c>
      <c r="I8760" s="2">
        <v>2684</v>
      </c>
      <c r="J8760" s="2">
        <v>0</v>
      </c>
      <c r="K8760" s="2">
        <v>2507091200</v>
      </c>
      <c r="L8760" s="3">
        <v>45870</v>
      </c>
      <c r="M8760" s="3">
        <v>47300</v>
      </c>
      <c r="N8760" s="2" t="s">
        <v>317</v>
      </c>
    </row>
    <row r="8761" spans="2:14" x14ac:dyDescent="0.25">
      <c r="B8761" s="2" t="s">
        <v>6594</v>
      </c>
      <c r="C8761" s="2" t="s">
        <v>6595</v>
      </c>
      <c r="D8761" s="2" t="s">
        <v>16</v>
      </c>
      <c r="E8761" s="2" t="s">
        <v>17</v>
      </c>
      <c r="F8761" s="2" t="s">
        <v>18</v>
      </c>
      <c r="G8761" s="2" t="s">
        <v>175</v>
      </c>
      <c r="H8761" s="2" t="s">
        <v>6593</v>
      </c>
      <c r="I8761" s="2">
        <v>2684</v>
      </c>
      <c r="J8761" s="2">
        <v>0</v>
      </c>
      <c r="K8761" s="2">
        <v>2508041200</v>
      </c>
      <c r="L8761" s="3">
        <v>45880</v>
      </c>
      <c r="M8761" s="3">
        <v>47331</v>
      </c>
      <c r="N8761" s="2" t="s">
        <v>317</v>
      </c>
    </row>
    <row r="8762" spans="2:14" x14ac:dyDescent="0.25">
      <c r="B8762" s="2" t="s">
        <v>6594</v>
      </c>
      <c r="C8762" s="2" t="s">
        <v>6595</v>
      </c>
      <c r="D8762" s="2" t="s">
        <v>16</v>
      </c>
      <c r="E8762" s="2" t="s">
        <v>17</v>
      </c>
      <c r="F8762" s="2" t="s">
        <v>18</v>
      </c>
      <c r="G8762" s="2" t="s">
        <v>175</v>
      </c>
      <c r="H8762" s="2" t="s">
        <v>6593</v>
      </c>
      <c r="I8762" s="2">
        <v>2684</v>
      </c>
      <c r="J8762" s="2">
        <v>0</v>
      </c>
      <c r="K8762" s="2">
        <v>2510150500</v>
      </c>
      <c r="L8762" s="3">
        <v>45992</v>
      </c>
      <c r="M8762" s="3">
        <v>47392</v>
      </c>
      <c r="N8762" s="2" t="s">
        <v>317</v>
      </c>
    </row>
    <row r="8763" spans="2:14" x14ac:dyDescent="0.25">
      <c r="B8763" s="2" t="s">
        <v>6594</v>
      </c>
      <c r="C8763" s="2" t="s">
        <v>6595</v>
      </c>
      <c r="D8763" s="2" t="s">
        <v>16</v>
      </c>
      <c r="E8763" s="2" t="s">
        <v>17</v>
      </c>
      <c r="F8763" s="2" t="s">
        <v>18</v>
      </c>
      <c r="G8763" s="2" t="s">
        <v>175</v>
      </c>
      <c r="H8763" s="2" t="s">
        <v>6593</v>
      </c>
      <c r="I8763" s="2">
        <v>2684</v>
      </c>
      <c r="J8763" s="2">
        <v>0</v>
      </c>
      <c r="K8763" s="2">
        <v>2511221400</v>
      </c>
      <c r="L8763" s="3">
        <v>45992</v>
      </c>
      <c r="M8763" s="3">
        <v>47423</v>
      </c>
      <c r="N8763" s="2" t="s">
        <v>317</v>
      </c>
    </row>
    <row r="8764" spans="2:14" x14ac:dyDescent="0.25">
      <c r="B8764" s="2" t="s">
        <v>6594</v>
      </c>
      <c r="C8764" s="2" t="s">
        <v>6595</v>
      </c>
      <c r="D8764" s="2" t="s">
        <v>16</v>
      </c>
      <c r="E8764" s="2" t="s">
        <v>17</v>
      </c>
      <c r="F8764" s="2" t="s">
        <v>18</v>
      </c>
      <c r="G8764" s="2" t="s">
        <v>175</v>
      </c>
      <c r="H8764" s="2" t="s">
        <v>6593</v>
      </c>
      <c r="I8764" s="2">
        <v>2684</v>
      </c>
      <c r="J8764" s="2">
        <v>0</v>
      </c>
      <c r="K8764" s="2">
        <v>2511240300</v>
      </c>
      <c r="L8764" s="3">
        <v>46015</v>
      </c>
      <c r="M8764" s="3">
        <v>47423</v>
      </c>
      <c r="N8764" s="2" t="s">
        <v>317</v>
      </c>
    </row>
    <row r="8765" spans="2:14" x14ac:dyDescent="0.25">
      <c r="B8765" s="2" t="s">
        <v>6594</v>
      </c>
      <c r="C8765" s="2" t="s">
        <v>6595</v>
      </c>
      <c r="D8765" s="2" t="s">
        <v>16</v>
      </c>
      <c r="E8765" s="2" t="s">
        <v>17</v>
      </c>
      <c r="F8765" s="2" t="s">
        <v>18</v>
      </c>
      <c r="G8765" s="2" t="s">
        <v>175</v>
      </c>
      <c r="H8765" s="2" t="s">
        <v>6593</v>
      </c>
      <c r="I8765" s="2">
        <v>2684</v>
      </c>
      <c r="J8765" s="2">
        <v>2640</v>
      </c>
      <c r="K8765" s="2">
        <v>2601450400</v>
      </c>
      <c r="L8765" s="3">
        <v>46146</v>
      </c>
      <c r="M8765" s="3">
        <v>47574</v>
      </c>
      <c r="N8765" s="2" t="s">
        <v>317</v>
      </c>
    </row>
    <row r="8766" spans="2:14" x14ac:dyDescent="0.25">
      <c r="B8766" s="2" t="s">
        <v>6594</v>
      </c>
      <c r="C8766" s="2" t="s">
        <v>6595</v>
      </c>
      <c r="D8766" s="2" t="s">
        <v>16</v>
      </c>
      <c r="E8766" s="2" t="s">
        <v>17</v>
      </c>
      <c r="F8766" s="2" t="s">
        <v>18</v>
      </c>
      <c r="G8766" s="2" t="s">
        <v>175</v>
      </c>
      <c r="H8766" s="2" t="s">
        <v>6593</v>
      </c>
      <c r="I8766" s="2">
        <v>2684</v>
      </c>
      <c r="J8766" s="2">
        <v>40</v>
      </c>
      <c r="K8766" s="2">
        <v>2605201800</v>
      </c>
      <c r="L8766" s="3">
        <v>46190</v>
      </c>
      <c r="M8766" s="3">
        <v>47604</v>
      </c>
      <c r="N8766" s="2" t="s">
        <v>317</v>
      </c>
    </row>
    <row r="8767" spans="2:14" x14ac:dyDescent="0.25">
      <c r="B8767" s="2" t="s">
        <v>6594</v>
      </c>
      <c r="C8767" s="2" t="s">
        <v>6595</v>
      </c>
      <c r="D8767" s="2" t="s">
        <v>16</v>
      </c>
      <c r="E8767" s="2" t="s">
        <v>181</v>
      </c>
      <c r="F8767" s="2" t="s">
        <v>18</v>
      </c>
      <c r="G8767" s="2" t="s">
        <v>175</v>
      </c>
      <c r="H8767" s="2" t="s">
        <v>6593</v>
      </c>
      <c r="I8767" s="2">
        <v>2684</v>
      </c>
      <c r="J8767" s="2">
        <v>0</v>
      </c>
      <c r="K8767" s="2">
        <v>2508041200</v>
      </c>
      <c r="L8767" s="3">
        <v>45880</v>
      </c>
      <c r="M8767" s="3">
        <v>47331</v>
      </c>
      <c r="N8767" s="2" t="s">
        <v>317</v>
      </c>
    </row>
    <row r="8768" spans="2:14" x14ac:dyDescent="0.25">
      <c r="B8768" s="2" t="s">
        <v>6594</v>
      </c>
      <c r="C8768" s="2" t="s">
        <v>6595</v>
      </c>
      <c r="D8768" s="2" t="s">
        <v>16</v>
      </c>
      <c r="E8768" s="2" t="s">
        <v>181</v>
      </c>
      <c r="F8768" s="2" t="s">
        <v>18</v>
      </c>
      <c r="G8768" s="2" t="s">
        <v>175</v>
      </c>
      <c r="H8768" s="2" t="s">
        <v>6593</v>
      </c>
      <c r="I8768" s="2">
        <v>2684</v>
      </c>
      <c r="J8768" s="2">
        <v>0</v>
      </c>
      <c r="K8768" s="2">
        <v>2511240300</v>
      </c>
      <c r="L8768" s="3">
        <v>46015</v>
      </c>
      <c r="M8768" s="3">
        <v>47423</v>
      </c>
      <c r="N8768" s="2" t="s">
        <v>317</v>
      </c>
    </row>
    <row r="8769" spans="2:14" x14ac:dyDescent="0.25">
      <c r="B8769" s="2" t="s">
        <v>6594</v>
      </c>
      <c r="C8769" s="2" t="s">
        <v>6595</v>
      </c>
      <c r="D8769" s="2" t="s">
        <v>16</v>
      </c>
      <c r="E8769" s="2" t="s">
        <v>142</v>
      </c>
      <c r="F8769" s="2" t="s">
        <v>18</v>
      </c>
      <c r="G8769" s="2" t="s">
        <v>175</v>
      </c>
      <c r="H8769" s="2" t="s">
        <v>6593</v>
      </c>
      <c r="I8769" s="2">
        <v>2684</v>
      </c>
      <c r="J8769" s="2">
        <v>0</v>
      </c>
      <c r="K8769" s="2">
        <v>2605201800</v>
      </c>
      <c r="L8769" s="3">
        <v>46190</v>
      </c>
      <c r="M8769" s="3">
        <v>47604</v>
      </c>
      <c r="N8769" s="2" t="s">
        <v>317</v>
      </c>
    </row>
    <row r="8770" spans="2:14" x14ac:dyDescent="0.25">
      <c r="B8770" s="2" t="s">
        <v>6596</v>
      </c>
      <c r="C8770" s="2" t="s">
        <v>6597</v>
      </c>
      <c r="D8770" s="2" t="s">
        <v>379</v>
      </c>
      <c r="E8770" s="2" t="s">
        <v>17</v>
      </c>
      <c r="F8770" s="2" t="s">
        <v>18</v>
      </c>
      <c r="G8770" s="2" t="s">
        <v>175</v>
      </c>
      <c r="H8770" s="2" t="s">
        <v>6593</v>
      </c>
      <c r="I8770" s="2">
        <v>624</v>
      </c>
      <c r="J8770" s="2">
        <v>0</v>
      </c>
      <c r="K8770" s="2">
        <v>0</v>
      </c>
      <c r="L8770" s="3">
        <v>45846</v>
      </c>
      <c r="M8770" s="2" t="s">
        <v>30</v>
      </c>
      <c r="N8770" s="2" t="s">
        <v>317</v>
      </c>
    </row>
    <row r="8771" spans="2:14" x14ac:dyDescent="0.25">
      <c r="B8771" s="2" t="s">
        <v>6596</v>
      </c>
      <c r="C8771" s="2" t="s">
        <v>6597</v>
      </c>
      <c r="D8771" s="2" t="s">
        <v>379</v>
      </c>
      <c r="E8771" s="2" t="s">
        <v>17</v>
      </c>
      <c r="F8771" s="2" t="s">
        <v>18</v>
      </c>
      <c r="G8771" s="2" t="s">
        <v>175</v>
      </c>
      <c r="H8771" s="2" t="s">
        <v>6593</v>
      </c>
      <c r="I8771" s="2">
        <v>624</v>
      </c>
      <c r="J8771" s="2">
        <v>0</v>
      </c>
      <c r="K8771" s="2">
        <v>2404161200</v>
      </c>
      <c r="L8771" s="3">
        <v>45967</v>
      </c>
      <c r="M8771" s="3">
        <v>46844</v>
      </c>
      <c r="N8771" s="2" t="s">
        <v>317</v>
      </c>
    </row>
    <row r="8772" spans="2:14" x14ac:dyDescent="0.25">
      <c r="B8772" s="2" t="s">
        <v>6596</v>
      </c>
      <c r="C8772" s="2" t="s">
        <v>6597</v>
      </c>
      <c r="D8772" s="2" t="s">
        <v>379</v>
      </c>
      <c r="E8772" s="2" t="s">
        <v>17</v>
      </c>
      <c r="F8772" s="2" t="s">
        <v>18</v>
      </c>
      <c r="G8772" s="2" t="s">
        <v>175</v>
      </c>
      <c r="H8772" s="2" t="s">
        <v>6593</v>
      </c>
      <c r="I8772" s="2">
        <v>624</v>
      </c>
      <c r="J8772" s="2">
        <v>0</v>
      </c>
      <c r="K8772" s="2">
        <v>2502100600</v>
      </c>
      <c r="L8772" s="3">
        <v>45808</v>
      </c>
      <c r="M8772" s="3">
        <v>47150</v>
      </c>
      <c r="N8772" s="2" t="s">
        <v>317</v>
      </c>
    </row>
    <row r="8773" spans="2:14" x14ac:dyDescent="0.25">
      <c r="B8773" s="2" t="s">
        <v>6596</v>
      </c>
      <c r="C8773" s="2" t="s">
        <v>6597</v>
      </c>
      <c r="D8773" s="2" t="s">
        <v>379</v>
      </c>
      <c r="E8773" s="2" t="s">
        <v>17</v>
      </c>
      <c r="F8773" s="2" t="s">
        <v>18</v>
      </c>
      <c r="G8773" s="2" t="s">
        <v>175</v>
      </c>
      <c r="H8773" s="2" t="s">
        <v>6593</v>
      </c>
      <c r="I8773" s="2">
        <v>624</v>
      </c>
      <c r="J8773" s="2">
        <v>0</v>
      </c>
      <c r="K8773" s="2">
        <v>2503270700</v>
      </c>
      <c r="L8773" s="3">
        <v>45808</v>
      </c>
      <c r="M8773" s="3">
        <v>47150</v>
      </c>
      <c r="N8773" s="2" t="s">
        <v>317</v>
      </c>
    </row>
    <row r="8774" spans="2:14" x14ac:dyDescent="0.25">
      <c r="B8774" s="2" t="s">
        <v>6596</v>
      </c>
      <c r="C8774" s="2" t="s">
        <v>6597</v>
      </c>
      <c r="D8774" s="2" t="s">
        <v>379</v>
      </c>
      <c r="E8774" s="2" t="s">
        <v>17</v>
      </c>
      <c r="F8774" s="2" t="s">
        <v>18</v>
      </c>
      <c r="G8774" s="2" t="s">
        <v>175</v>
      </c>
      <c r="H8774" s="2" t="s">
        <v>6593</v>
      </c>
      <c r="I8774" s="2">
        <v>624</v>
      </c>
      <c r="J8774" s="2">
        <v>0</v>
      </c>
      <c r="K8774" s="2">
        <v>2504210600</v>
      </c>
      <c r="L8774" s="3">
        <v>45808</v>
      </c>
      <c r="M8774" s="3">
        <v>47150</v>
      </c>
      <c r="N8774" s="2" t="s">
        <v>317</v>
      </c>
    </row>
    <row r="8775" spans="2:14" x14ac:dyDescent="0.25">
      <c r="B8775" s="2" t="s">
        <v>6596</v>
      </c>
      <c r="C8775" s="2" t="s">
        <v>6597</v>
      </c>
      <c r="D8775" s="2" t="s">
        <v>379</v>
      </c>
      <c r="E8775" s="2" t="s">
        <v>17</v>
      </c>
      <c r="F8775" s="2" t="s">
        <v>18</v>
      </c>
      <c r="G8775" s="2" t="s">
        <v>175</v>
      </c>
      <c r="H8775" s="2" t="s">
        <v>6593</v>
      </c>
      <c r="I8775" s="2">
        <v>624</v>
      </c>
      <c r="J8775" s="2">
        <v>0</v>
      </c>
      <c r="K8775" s="2">
        <v>2505270700</v>
      </c>
      <c r="L8775" s="3">
        <v>45808</v>
      </c>
      <c r="M8775" s="3">
        <v>47150</v>
      </c>
      <c r="N8775" s="2" t="s">
        <v>317</v>
      </c>
    </row>
    <row r="8776" spans="2:14" x14ac:dyDescent="0.25">
      <c r="B8776" s="2" t="s">
        <v>6596</v>
      </c>
      <c r="C8776" s="2" t="s">
        <v>6597</v>
      </c>
      <c r="D8776" s="2" t="s">
        <v>379</v>
      </c>
      <c r="E8776" s="2" t="s">
        <v>17</v>
      </c>
      <c r="F8776" s="2" t="s">
        <v>18</v>
      </c>
      <c r="G8776" s="2" t="s">
        <v>175</v>
      </c>
      <c r="H8776" s="2" t="s">
        <v>6593</v>
      </c>
      <c r="I8776" s="2">
        <v>624</v>
      </c>
      <c r="J8776" s="2">
        <v>136</v>
      </c>
      <c r="K8776" s="2">
        <v>2507070700</v>
      </c>
      <c r="L8776" s="3">
        <v>45870</v>
      </c>
      <c r="M8776" s="3">
        <v>47300</v>
      </c>
      <c r="N8776" s="2" t="s">
        <v>317</v>
      </c>
    </row>
    <row r="8777" spans="2:14" x14ac:dyDescent="0.25">
      <c r="B8777" s="2" t="s">
        <v>6596</v>
      </c>
      <c r="C8777" s="2" t="s">
        <v>6597</v>
      </c>
      <c r="D8777" s="2" t="s">
        <v>379</v>
      </c>
      <c r="E8777" s="2" t="s">
        <v>17</v>
      </c>
      <c r="F8777" s="2" t="s">
        <v>18</v>
      </c>
      <c r="G8777" s="2" t="s">
        <v>175</v>
      </c>
      <c r="H8777" s="2" t="s">
        <v>6593</v>
      </c>
      <c r="I8777" s="2">
        <v>624</v>
      </c>
      <c r="J8777" s="2">
        <v>200</v>
      </c>
      <c r="K8777" s="2">
        <v>2508040500</v>
      </c>
      <c r="L8777" s="3">
        <v>45880</v>
      </c>
      <c r="M8777" s="3">
        <v>47331</v>
      </c>
      <c r="N8777" s="2" t="s">
        <v>317</v>
      </c>
    </row>
    <row r="8778" spans="2:14" x14ac:dyDescent="0.25">
      <c r="B8778" s="2" t="s">
        <v>6596</v>
      </c>
      <c r="C8778" s="2" t="s">
        <v>6597</v>
      </c>
      <c r="D8778" s="2" t="s">
        <v>379</v>
      </c>
      <c r="E8778" s="2" t="s">
        <v>17</v>
      </c>
      <c r="F8778" s="2" t="s">
        <v>18</v>
      </c>
      <c r="G8778" s="2" t="s">
        <v>175</v>
      </c>
      <c r="H8778" s="2" t="s">
        <v>6593</v>
      </c>
      <c r="I8778" s="2">
        <v>624</v>
      </c>
      <c r="J8778" s="2">
        <v>288</v>
      </c>
      <c r="K8778" s="2">
        <v>2508201500</v>
      </c>
      <c r="L8778" s="3">
        <v>45958</v>
      </c>
      <c r="M8778" s="3">
        <v>47331</v>
      </c>
      <c r="N8778" s="2" t="s">
        <v>317</v>
      </c>
    </row>
    <row r="8779" spans="2:14" x14ac:dyDescent="0.25">
      <c r="B8779" s="2" t="s">
        <v>6598</v>
      </c>
      <c r="C8779" s="2" t="s">
        <v>6599</v>
      </c>
      <c r="D8779" s="2" t="s">
        <v>1367</v>
      </c>
      <c r="E8779" s="2" t="s">
        <v>17</v>
      </c>
      <c r="F8779" s="2" t="s">
        <v>18</v>
      </c>
      <c r="G8779" s="2" t="s">
        <v>175</v>
      </c>
      <c r="H8779" s="2" t="s">
        <v>6593</v>
      </c>
      <c r="I8779" s="2">
        <v>0</v>
      </c>
      <c r="J8779" s="2">
        <v>0</v>
      </c>
      <c r="K8779" s="2">
        <v>2505280400</v>
      </c>
      <c r="L8779" s="3">
        <v>45862</v>
      </c>
      <c r="M8779" s="3">
        <v>47239</v>
      </c>
      <c r="N8779" s="2" t="s">
        <v>317</v>
      </c>
    </row>
    <row r="8780" spans="2:14" x14ac:dyDescent="0.25">
      <c r="B8780" s="2" t="s">
        <v>6598</v>
      </c>
      <c r="C8780" s="2" t="s">
        <v>6599</v>
      </c>
      <c r="D8780" s="2" t="s">
        <v>1367</v>
      </c>
      <c r="E8780" s="2" t="s">
        <v>17</v>
      </c>
      <c r="F8780" s="2" t="s">
        <v>18</v>
      </c>
      <c r="G8780" s="2" t="s">
        <v>175</v>
      </c>
      <c r="H8780" s="2" t="s">
        <v>6593</v>
      </c>
      <c r="I8780" s="2">
        <v>0</v>
      </c>
      <c r="J8780" s="2">
        <v>0</v>
      </c>
      <c r="K8780" s="2">
        <v>2508291900</v>
      </c>
      <c r="L8780" s="3">
        <v>45958</v>
      </c>
      <c r="M8780" s="3">
        <v>47331</v>
      </c>
      <c r="N8780" s="2" t="s">
        <v>317</v>
      </c>
    </row>
    <row r="8781" spans="2:14" x14ac:dyDescent="0.25">
      <c r="B8781" s="2" t="s">
        <v>6600</v>
      </c>
      <c r="C8781" s="2" t="s">
        <v>6601</v>
      </c>
      <c r="D8781" s="2" t="s">
        <v>28</v>
      </c>
      <c r="E8781" s="2" t="s">
        <v>17</v>
      </c>
      <c r="F8781" s="2" t="s">
        <v>29</v>
      </c>
      <c r="G8781" s="2" t="s">
        <v>29</v>
      </c>
      <c r="H8781" s="2" t="s">
        <v>6602</v>
      </c>
      <c r="I8781" s="2">
        <v>40</v>
      </c>
      <c r="J8781" s="2">
        <v>40</v>
      </c>
      <c r="K8781" s="2">
        <v>0</v>
      </c>
      <c r="L8781" s="3">
        <v>44958</v>
      </c>
      <c r="M8781" s="2" t="s">
        <v>30</v>
      </c>
      <c r="N8781" s="2" t="s">
        <v>497</v>
      </c>
    </row>
    <row r="8782" spans="2:14" x14ac:dyDescent="0.25">
      <c r="B8782" s="2" t="s">
        <v>6603</v>
      </c>
      <c r="C8782" s="2" t="s">
        <v>6604</v>
      </c>
      <c r="D8782" s="2" t="s">
        <v>41</v>
      </c>
      <c r="E8782" s="2" t="s">
        <v>17</v>
      </c>
      <c r="F8782" s="2" t="s">
        <v>18</v>
      </c>
      <c r="G8782" s="2" t="s">
        <v>90</v>
      </c>
      <c r="H8782" s="2" t="s">
        <v>6605</v>
      </c>
      <c r="I8782" s="2">
        <v>8685</v>
      </c>
      <c r="J8782" s="2">
        <v>0</v>
      </c>
      <c r="K8782" s="2" t="s">
        <v>6606</v>
      </c>
      <c r="L8782" s="3">
        <v>44958</v>
      </c>
      <c r="M8782" s="3">
        <v>46844</v>
      </c>
      <c r="N8782" s="2" t="s">
        <v>2463</v>
      </c>
    </row>
    <row r="8783" spans="2:14" x14ac:dyDescent="0.25">
      <c r="B8783" s="2" t="s">
        <v>6603</v>
      </c>
      <c r="C8783" s="2" t="s">
        <v>6604</v>
      </c>
      <c r="D8783" s="2" t="s">
        <v>41</v>
      </c>
      <c r="E8783" s="2" t="s">
        <v>17</v>
      </c>
      <c r="F8783" s="2" t="s">
        <v>18</v>
      </c>
      <c r="G8783" s="2" t="s">
        <v>90</v>
      </c>
      <c r="H8783" s="2" t="s">
        <v>6605</v>
      </c>
      <c r="I8783" s="2">
        <v>8685</v>
      </c>
      <c r="J8783" s="2">
        <v>3685</v>
      </c>
      <c r="K8783" s="2" t="s">
        <v>6607</v>
      </c>
      <c r="L8783" s="3">
        <v>45733</v>
      </c>
      <c r="M8783" s="3">
        <v>47423</v>
      </c>
      <c r="N8783" s="2" t="s">
        <v>2463</v>
      </c>
    </row>
    <row r="8784" spans="2:14" x14ac:dyDescent="0.25">
      <c r="B8784" s="2" t="s">
        <v>6603</v>
      </c>
      <c r="C8784" s="2" t="s">
        <v>6604</v>
      </c>
      <c r="D8784" s="2" t="s">
        <v>41</v>
      </c>
      <c r="E8784" s="2" t="s">
        <v>17</v>
      </c>
      <c r="F8784" s="2" t="s">
        <v>18</v>
      </c>
      <c r="G8784" s="2" t="s">
        <v>90</v>
      </c>
      <c r="H8784" s="2" t="s">
        <v>6605</v>
      </c>
      <c r="I8784" s="2">
        <v>8685</v>
      </c>
      <c r="J8784" s="2">
        <v>0</v>
      </c>
      <c r="K8784" s="2" t="s">
        <v>6607</v>
      </c>
      <c r="L8784" s="3">
        <v>45784</v>
      </c>
      <c r="M8784" s="3">
        <v>47331</v>
      </c>
      <c r="N8784" s="2" t="s">
        <v>2463</v>
      </c>
    </row>
    <row r="8785" spans="2:14" x14ac:dyDescent="0.25">
      <c r="B8785" s="2" t="s">
        <v>6603</v>
      </c>
      <c r="C8785" s="2" t="s">
        <v>6604</v>
      </c>
      <c r="D8785" s="2" t="s">
        <v>41</v>
      </c>
      <c r="E8785" s="2" t="s">
        <v>17</v>
      </c>
      <c r="F8785" s="2" t="s">
        <v>18</v>
      </c>
      <c r="G8785" s="2" t="s">
        <v>90</v>
      </c>
      <c r="H8785" s="2" t="s">
        <v>6605</v>
      </c>
      <c r="I8785" s="2">
        <v>8685</v>
      </c>
      <c r="J8785" s="2">
        <v>5000</v>
      </c>
      <c r="K8785" s="2" t="s">
        <v>6608</v>
      </c>
      <c r="L8785" s="3">
        <v>46056</v>
      </c>
      <c r="M8785" s="3">
        <v>47543</v>
      </c>
      <c r="N8785" s="2" t="s">
        <v>2463</v>
      </c>
    </row>
    <row r="8786" spans="2:14" x14ac:dyDescent="0.25">
      <c r="B8786" s="2" t="s">
        <v>6609</v>
      </c>
      <c r="C8786" s="2" t="s">
        <v>6610</v>
      </c>
      <c r="D8786" s="2" t="s">
        <v>41</v>
      </c>
      <c r="E8786" s="2" t="s">
        <v>17</v>
      </c>
      <c r="F8786" s="2" t="s">
        <v>18</v>
      </c>
      <c r="G8786" s="2" t="s">
        <v>19</v>
      </c>
      <c r="H8786" s="2" t="s">
        <v>6605</v>
      </c>
      <c r="I8786" s="2">
        <v>2435</v>
      </c>
      <c r="J8786" s="2">
        <v>0</v>
      </c>
      <c r="K8786" s="2" t="s">
        <v>6611</v>
      </c>
      <c r="L8786" s="3">
        <v>45733</v>
      </c>
      <c r="M8786" s="3">
        <v>46813</v>
      </c>
      <c r="N8786" s="2" t="s">
        <v>2463</v>
      </c>
    </row>
    <row r="8787" spans="2:14" x14ac:dyDescent="0.25">
      <c r="B8787" s="2" t="s">
        <v>6609</v>
      </c>
      <c r="C8787" s="2" t="s">
        <v>6610</v>
      </c>
      <c r="D8787" s="2" t="s">
        <v>41</v>
      </c>
      <c r="E8787" s="2" t="s">
        <v>17</v>
      </c>
      <c r="F8787" s="2" t="s">
        <v>18</v>
      </c>
      <c r="G8787" s="2" t="s">
        <v>19</v>
      </c>
      <c r="H8787" s="2" t="s">
        <v>6605</v>
      </c>
      <c r="I8787" s="2">
        <v>2435</v>
      </c>
      <c r="J8787" s="2">
        <v>0</v>
      </c>
      <c r="K8787" s="2" t="s">
        <v>6606</v>
      </c>
      <c r="L8787" s="3">
        <v>44958</v>
      </c>
      <c r="M8787" s="3">
        <v>46844</v>
      </c>
      <c r="N8787" s="2" t="s">
        <v>2463</v>
      </c>
    </row>
    <row r="8788" spans="2:14" x14ac:dyDescent="0.25">
      <c r="B8788" s="2" t="s">
        <v>6609</v>
      </c>
      <c r="C8788" s="2" t="s">
        <v>6610</v>
      </c>
      <c r="D8788" s="2" t="s">
        <v>41</v>
      </c>
      <c r="E8788" s="2" t="s">
        <v>17</v>
      </c>
      <c r="F8788" s="2" t="s">
        <v>18</v>
      </c>
      <c r="G8788" s="2" t="s">
        <v>19</v>
      </c>
      <c r="H8788" s="2" t="s">
        <v>6605</v>
      </c>
      <c r="I8788" s="2">
        <v>2435</v>
      </c>
      <c r="J8788" s="2">
        <v>0</v>
      </c>
      <c r="K8788" s="2" t="s">
        <v>6606</v>
      </c>
      <c r="L8788" s="3">
        <v>45733</v>
      </c>
      <c r="M8788" s="3">
        <v>47088</v>
      </c>
      <c r="N8788" s="2" t="s">
        <v>2463</v>
      </c>
    </row>
    <row r="8789" spans="2:14" x14ac:dyDescent="0.25">
      <c r="B8789" s="2" t="s">
        <v>6609</v>
      </c>
      <c r="C8789" s="2" t="s">
        <v>6610</v>
      </c>
      <c r="D8789" s="2" t="s">
        <v>41</v>
      </c>
      <c r="E8789" s="2" t="s">
        <v>17</v>
      </c>
      <c r="F8789" s="2" t="s">
        <v>18</v>
      </c>
      <c r="G8789" s="2" t="s">
        <v>19</v>
      </c>
      <c r="H8789" s="2" t="s">
        <v>6605</v>
      </c>
      <c r="I8789" s="2">
        <v>2435</v>
      </c>
      <c r="J8789" s="2">
        <v>0</v>
      </c>
      <c r="K8789" s="2" t="s">
        <v>6612</v>
      </c>
      <c r="L8789" s="3">
        <v>45733</v>
      </c>
      <c r="M8789" s="3">
        <v>46844</v>
      </c>
      <c r="N8789" s="2" t="s">
        <v>2463</v>
      </c>
    </row>
    <row r="8790" spans="2:14" x14ac:dyDescent="0.25">
      <c r="B8790" s="2" t="s">
        <v>6609</v>
      </c>
      <c r="C8790" s="2" t="s">
        <v>6610</v>
      </c>
      <c r="D8790" s="2" t="s">
        <v>41</v>
      </c>
      <c r="E8790" s="2" t="s">
        <v>17</v>
      </c>
      <c r="F8790" s="2" t="s">
        <v>18</v>
      </c>
      <c r="G8790" s="2" t="s">
        <v>19</v>
      </c>
      <c r="H8790" s="2" t="s">
        <v>6605</v>
      </c>
      <c r="I8790" s="2">
        <v>2435</v>
      </c>
      <c r="J8790" s="2">
        <v>0</v>
      </c>
      <c r="K8790" s="2" t="s">
        <v>6612</v>
      </c>
      <c r="L8790" s="3">
        <v>45950</v>
      </c>
      <c r="M8790" s="3">
        <v>47088</v>
      </c>
      <c r="N8790" s="2" t="s">
        <v>2463</v>
      </c>
    </row>
    <row r="8791" spans="2:14" x14ac:dyDescent="0.25">
      <c r="B8791" s="2" t="s">
        <v>6609</v>
      </c>
      <c r="C8791" s="2" t="s">
        <v>6610</v>
      </c>
      <c r="D8791" s="2" t="s">
        <v>41</v>
      </c>
      <c r="E8791" s="2" t="s">
        <v>17</v>
      </c>
      <c r="F8791" s="2" t="s">
        <v>18</v>
      </c>
      <c r="G8791" s="2" t="s">
        <v>19</v>
      </c>
      <c r="H8791" s="2" t="s">
        <v>6605</v>
      </c>
      <c r="I8791" s="2">
        <v>2435</v>
      </c>
      <c r="J8791" s="2">
        <v>0</v>
      </c>
      <c r="K8791" s="2" t="s">
        <v>6607</v>
      </c>
      <c r="L8791" s="3">
        <v>45784</v>
      </c>
      <c r="M8791" s="3">
        <v>47331</v>
      </c>
      <c r="N8791" s="2" t="s">
        <v>2463</v>
      </c>
    </row>
    <row r="8792" spans="2:14" x14ac:dyDescent="0.25">
      <c r="B8792" s="2" t="s">
        <v>6609</v>
      </c>
      <c r="C8792" s="2" t="s">
        <v>6610</v>
      </c>
      <c r="D8792" s="2" t="s">
        <v>41</v>
      </c>
      <c r="E8792" s="2" t="s">
        <v>17</v>
      </c>
      <c r="F8792" s="2" t="s">
        <v>18</v>
      </c>
      <c r="G8792" s="2" t="s">
        <v>19</v>
      </c>
      <c r="H8792" s="2" t="s">
        <v>6605</v>
      </c>
      <c r="I8792" s="2">
        <v>2435</v>
      </c>
      <c r="J8792" s="2">
        <v>0</v>
      </c>
      <c r="K8792" s="2" t="s">
        <v>6607</v>
      </c>
      <c r="L8792" s="3">
        <v>45937</v>
      </c>
      <c r="M8792" s="3">
        <v>47423</v>
      </c>
      <c r="N8792" s="2" t="s">
        <v>2463</v>
      </c>
    </row>
    <row r="8793" spans="2:14" x14ac:dyDescent="0.25">
      <c r="B8793" s="2" t="s">
        <v>6609</v>
      </c>
      <c r="C8793" s="2" t="s">
        <v>6610</v>
      </c>
      <c r="D8793" s="2" t="s">
        <v>41</v>
      </c>
      <c r="E8793" s="2" t="s">
        <v>17</v>
      </c>
      <c r="F8793" s="2" t="s">
        <v>18</v>
      </c>
      <c r="G8793" s="2" t="s">
        <v>19</v>
      </c>
      <c r="H8793" s="2" t="s">
        <v>6605</v>
      </c>
      <c r="I8793" s="2">
        <v>2435</v>
      </c>
      <c r="J8793" s="2">
        <v>0</v>
      </c>
      <c r="K8793" s="2" t="s">
        <v>6608</v>
      </c>
      <c r="L8793" s="3">
        <v>45869</v>
      </c>
      <c r="M8793" s="3">
        <v>47543</v>
      </c>
      <c r="N8793" s="2" t="s">
        <v>2463</v>
      </c>
    </row>
    <row r="8794" spans="2:14" x14ac:dyDescent="0.25">
      <c r="B8794" s="2" t="s">
        <v>6609</v>
      </c>
      <c r="C8794" s="2" t="s">
        <v>6610</v>
      </c>
      <c r="D8794" s="2" t="s">
        <v>41</v>
      </c>
      <c r="E8794" s="2" t="s">
        <v>17</v>
      </c>
      <c r="F8794" s="2" t="s">
        <v>18</v>
      </c>
      <c r="G8794" s="2" t="s">
        <v>19</v>
      </c>
      <c r="H8794" s="2" t="s">
        <v>6605</v>
      </c>
      <c r="I8794" s="2">
        <v>2435</v>
      </c>
      <c r="J8794" s="2">
        <v>2435</v>
      </c>
      <c r="K8794" s="2" t="s">
        <v>6613</v>
      </c>
      <c r="L8794" s="3">
        <v>46056</v>
      </c>
      <c r="M8794" s="3">
        <v>47727</v>
      </c>
      <c r="N8794" s="2" t="s">
        <v>2463</v>
      </c>
    </row>
    <row r="8795" spans="2:14" x14ac:dyDescent="0.25">
      <c r="B8795" s="2" t="s">
        <v>6609</v>
      </c>
      <c r="C8795" s="2" t="s">
        <v>6610</v>
      </c>
      <c r="D8795" s="2" t="s">
        <v>41</v>
      </c>
      <c r="E8795" s="2" t="s">
        <v>181</v>
      </c>
      <c r="F8795" s="2" t="s">
        <v>18</v>
      </c>
      <c r="G8795" s="2" t="s">
        <v>19</v>
      </c>
      <c r="H8795" s="2" t="s">
        <v>6605</v>
      </c>
      <c r="I8795" s="2">
        <v>2435</v>
      </c>
      <c r="J8795" s="2">
        <v>0</v>
      </c>
      <c r="K8795" s="2" t="s">
        <v>6606</v>
      </c>
      <c r="L8795" s="3">
        <v>45733</v>
      </c>
      <c r="M8795" s="3">
        <v>47088</v>
      </c>
      <c r="N8795" s="2" t="s">
        <v>2463</v>
      </c>
    </row>
    <row r="8796" spans="2:14" x14ac:dyDescent="0.25">
      <c r="B8796" s="2" t="s">
        <v>6614</v>
      </c>
      <c r="C8796" s="2" t="s">
        <v>6615</v>
      </c>
      <c r="D8796" s="2" t="s">
        <v>16</v>
      </c>
      <c r="E8796" s="2" t="s">
        <v>17</v>
      </c>
      <c r="F8796" s="2" t="s">
        <v>18</v>
      </c>
      <c r="G8796" s="2" t="s">
        <v>208</v>
      </c>
      <c r="H8796" s="2" t="s">
        <v>6616</v>
      </c>
      <c r="I8796" s="2">
        <v>23532</v>
      </c>
      <c r="J8796" s="2">
        <v>23532</v>
      </c>
      <c r="K8796" s="2" t="s">
        <v>6617</v>
      </c>
      <c r="L8796" s="3">
        <v>44958</v>
      </c>
      <c r="M8796" s="3">
        <v>46447</v>
      </c>
      <c r="N8796" s="2" t="s">
        <v>6618</v>
      </c>
    </row>
    <row r="8797" spans="2:14" x14ac:dyDescent="0.25">
      <c r="B8797" s="2" t="s">
        <v>6619</v>
      </c>
      <c r="C8797" s="2" t="s">
        <v>6620</v>
      </c>
      <c r="D8797" s="2" t="s">
        <v>41</v>
      </c>
      <c r="E8797" s="2" t="s">
        <v>17</v>
      </c>
      <c r="F8797" s="2" t="s">
        <v>18</v>
      </c>
      <c r="G8797" s="2" t="s">
        <v>90</v>
      </c>
      <c r="H8797" s="2" t="s">
        <v>6621</v>
      </c>
      <c r="I8797" s="2">
        <v>12</v>
      </c>
      <c r="J8797" s="2">
        <v>0</v>
      </c>
      <c r="K8797" s="2" t="s">
        <v>6622</v>
      </c>
      <c r="L8797" s="3">
        <v>45665</v>
      </c>
      <c r="M8797" s="3">
        <v>46692</v>
      </c>
      <c r="N8797" s="2" t="s">
        <v>337</v>
      </c>
    </row>
    <row r="8798" spans="2:14" x14ac:dyDescent="0.25">
      <c r="B8798" s="2" t="s">
        <v>6619</v>
      </c>
      <c r="C8798" s="2" t="s">
        <v>6620</v>
      </c>
      <c r="D8798" s="2" t="s">
        <v>41</v>
      </c>
      <c r="E8798" s="2" t="s">
        <v>17</v>
      </c>
      <c r="F8798" s="2" t="s">
        <v>18</v>
      </c>
      <c r="G8798" s="2" t="s">
        <v>90</v>
      </c>
      <c r="H8798" s="2" t="s">
        <v>6621</v>
      </c>
      <c r="I8798" s="2">
        <v>12</v>
      </c>
      <c r="J8798" s="2">
        <v>0</v>
      </c>
      <c r="K8798" s="2" t="s">
        <v>6623</v>
      </c>
      <c r="L8798" s="3">
        <v>45688</v>
      </c>
      <c r="M8798" s="3">
        <v>46753</v>
      </c>
      <c r="N8798" s="2" t="s">
        <v>337</v>
      </c>
    </row>
    <row r="8799" spans="2:14" x14ac:dyDescent="0.25">
      <c r="B8799" s="2" t="s">
        <v>6619</v>
      </c>
      <c r="C8799" s="2" t="s">
        <v>6620</v>
      </c>
      <c r="D8799" s="2" t="s">
        <v>41</v>
      </c>
      <c r="E8799" s="2" t="s">
        <v>17</v>
      </c>
      <c r="F8799" s="2" t="s">
        <v>18</v>
      </c>
      <c r="G8799" s="2" t="s">
        <v>90</v>
      </c>
      <c r="H8799" s="2" t="s">
        <v>6621</v>
      </c>
      <c r="I8799" s="2">
        <v>12</v>
      </c>
      <c r="J8799" s="2">
        <v>0</v>
      </c>
      <c r="K8799" s="2" t="s">
        <v>6624</v>
      </c>
      <c r="L8799" s="3">
        <v>45708</v>
      </c>
      <c r="M8799" s="3">
        <v>46784</v>
      </c>
      <c r="N8799" s="2" t="s">
        <v>337</v>
      </c>
    </row>
    <row r="8800" spans="2:14" x14ac:dyDescent="0.25">
      <c r="B8800" s="2" t="s">
        <v>6619</v>
      </c>
      <c r="C8800" s="2" t="s">
        <v>6620</v>
      </c>
      <c r="D8800" s="2" t="s">
        <v>41</v>
      </c>
      <c r="E8800" s="2" t="s">
        <v>17</v>
      </c>
      <c r="F8800" s="2" t="s">
        <v>18</v>
      </c>
      <c r="G8800" s="2" t="s">
        <v>90</v>
      </c>
      <c r="H8800" s="2" t="s">
        <v>6621</v>
      </c>
      <c r="I8800" s="2">
        <v>12</v>
      </c>
      <c r="J8800" s="2">
        <v>0</v>
      </c>
      <c r="K8800" s="2" t="s">
        <v>6625</v>
      </c>
      <c r="L8800" s="3">
        <v>45735</v>
      </c>
      <c r="M8800" s="3">
        <v>46813</v>
      </c>
      <c r="N8800" s="2" t="s">
        <v>337</v>
      </c>
    </row>
    <row r="8801" spans="2:14" x14ac:dyDescent="0.25">
      <c r="B8801" s="2" t="s">
        <v>6619</v>
      </c>
      <c r="C8801" s="2" t="s">
        <v>6620</v>
      </c>
      <c r="D8801" s="2" t="s">
        <v>41</v>
      </c>
      <c r="E8801" s="2" t="s">
        <v>17</v>
      </c>
      <c r="F8801" s="2" t="s">
        <v>18</v>
      </c>
      <c r="G8801" s="2" t="s">
        <v>90</v>
      </c>
      <c r="H8801" s="2" t="s">
        <v>6621</v>
      </c>
      <c r="I8801" s="2">
        <v>12</v>
      </c>
      <c r="J8801" s="2">
        <v>0</v>
      </c>
      <c r="K8801" s="2" t="s">
        <v>6626</v>
      </c>
      <c r="L8801" s="3">
        <v>45782</v>
      </c>
      <c r="M8801" s="3">
        <v>46844</v>
      </c>
      <c r="N8801" s="2" t="s">
        <v>337</v>
      </c>
    </row>
    <row r="8802" spans="2:14" x14ac:dyDescent="0.25">
      <c r="B8802" s="2" t="s">
        <v>6619</v>
      </c>
      <c r="C8802" s="2" t="s">
        <v>6620</v>
      </c>
      <c r="D8802" s="2" t="s">
        <v>41</v>
      </c>
      <c r="E8802" s="2" t="s">
        <v>17</v>
      </c>
      <c r="F8802" s="2" t="s">
        <v>18</v>
      </c>
      <c r="G8802" s="2" t="s">
        <v>90</v>
      </c>
      <c r="H8802" s="2" t="s">
        <v>6621</v>
      </c>
      <c r="I8802" s="2">
        <v>12</v>
      </c>
      <c r="J8802" s="2">
        <v>0</v>
      </c>
      <c r="K8802" s="2" t="s">
        <v>6627</v>
      </c>
      <c r="L8802" s="3">
        <v>45815</v>
      </c>
      <c r="M8802" s="3">
        <v>46874</v>
      </c>
      <c r="N8802" s="2" t="s">
        <v>337</v>
      </c>
    </row>
    <row r="8803" spans="2:14" x14ac:dyDescent="0.25">
      <c r="B8803" s="2" t="s">
        <v>6619</v>
      </c>
      <c r="C8803" s="2" t="s">
        <v>6620</v>
      </c>
      <c r="D8803" s="2" t="s">
        <v>41</v>
      </c>
      <c r="E8803" s="2" t="s">
        <v>17</v>
      </c>
      <c r="F8803" s="2" t="s">
        <v>18</v>
      </c>
      <c r="G8803" s="2" t="s">
        <v>90</v>
      </c>
      <c r="H8803" s="2" t="s">
        <v>6621</v>
      </c>
      <c r="I8803" s="2">
        <v>12</v>
      </c>
      <c r="J8803" s="2">
        <v>0</v>
      </c>
      <c r="K8803" s="2" t="s">
        <v>6628</v>
      </c>
      <c r="L8803" s="3">
        <v>45836</v>
      </c>
      <c r="M8803" s="3">
        <v>46905</v>
      </c>
      <c r="N8803" s="2" t="s">
        <v>337</v>
      </c>
    </row>
    <row r="8804" spans="2:14" x14ac:dyDescent="0.25">
      <c r="B8804" s="2" t="s">
        <v>6619</v>
      </c>
      <c r="C8804" s="2" t="s">
        <v>6620</v>
      </c>
      <c r="D8804" s="2" t="s">
        <v>41</v>
      </c>
      <c r="E8804" s="2" t="s">
        <v>17</v>
      </c>
      <c r="F8804" s="2" t="s">
        <v>18</v>
      </c>
      <c r="G8804" s="2" t="s">
        <v>90</v>
      </c>
      <c r="H8804" s="2" t="s">
        <v>6621</v>
      </c>
      <c r="I8804" s="2">
        <v>12</v>
      </c>
      <c r="J8804" s="2">
        <v>0</v>
      </c>
      <c r="K8804" s="2" t="s">
        <v>6629</v>
      </c>
      <c r="L8804" s="3">
        <v>45836</v>
      </c>
      <c r="M8804" s="3">
        <v>46905</v>
      </c>
      <c r="N8804" s="2" t="s">
        <v>337</v>
      </c>
    </row>
    <row r="8805" spans="2:14" x14ac:dyDescent="0.25">
      <c r="B8805" s="2" t="s">
        <v>6619</v>
      </c>
      <c r="C8805" s="2" t="s">
        <v>6620</v>
      </c>
      <c r="D8805" s="2" t="s">
        <v>41</v>
      </c>
      <c r="E8805" s="2" t="s">
        <v>17</v>
      </c>
      <c r="F8805" s="2" t="s">
        <v>18</v>
      </c>
      <c r="G8805" s="2" t="s">
        <v>90</v>
      </c>
      <c r="H8805" s="2" t="s">
        <v>6621</v>
      </c>
      <c r="I8805" s="2">
        <v>12</v>
      </c>
      <c r="J8805" s="2">
        <v>0</v>
      </c>
      <c r="K8805" s="2" t="s">
        <v>6630</v>
      </c>
      <c r="L8805" s="3">
        <v>45852</v>
      </c>
      <c r="M8805" s="3">
        <v>46935</v>
      </c>
      <c r="N8805" s="2" t="s">
        <v>337</v>
      </c>
    </row>
    <row r="8806" spans="2:14" x14ac:dyDescent="0.25">
      <c r="B8806" s="2" t="s">
        <v>6619</v>
      </c>
      <c r="C8806" s="2" t="s">
        <v>6620</v>
      </c>
      <c r="D8806" s="2" t="s">
        <v>41</v>
      </c>
      <c r="E8806" s="2" t="s">
        <v>17</v>
      </c>
      <c r="F8806" s="2" t="s">
        <v>18</v>
      </c>
      <c r="G8806" s="2" t="s">
        <v>90</v>
      </c>
      <c r="H8806" s="2" t="s">
        <v>6621</v>
      </c>
      <c r="I8806" s="2">
        <v>12</v>
      </c>
      <c r="J8806" s="2">
        <v>0</v>
      </c>
      <c r="K8806" s="2" t="s">
        <v>6631</v>
      </c>
      <c r="L8806" s="3">
        <v>45861</v>
      </c>
      <c r="M8806" s="3">
        <v>46935</v>
      </c>
      <c r="N8806" s="2" t="s">
        <v>337</v>
      </c>
    </row>
    <row r="8807" spans="2:14" x14ac:dyDescent="0.25">
      <c r="B8807" s="2" t="s">
        <v>6619</v>
      </c>
      <c r="C8807" s="2" t="s">
        <v>6620</v>
      </c>
      <c r="D8807" s="2" t="s">
        <v>41</v>
      </c>
      <c r="E8807" s="2" t="s">
        <v>17</v>
      </c>
      <c r="F8807" s="2" t="s">
        <v>18</v>
      </c>
      <c r="G8807" s="2" t="s">
        <v>90</v>
      </c>
      <c r="H8807" s="2" t="s">
        <v>6621</v>
      </c>
      <c r="I8807" s="2">
        <v>12</v>
      </c>
      <c r="J8807" s="2">
        <v>0</v>
      </c>
      <c r="K8807" s="2" t="s">
        <v>6632</v>
      </c>
      <c r="L8807" s="3">
        <v>45870</v>
      </c>
      <c r="M8807" s="3">
        <v>46935</v>
      </c>
      <c r="N8807" s="2" t="s">
        <v>337</v>
      </c>
    </row>
    <row r="8808" spans="2:14" x14ac:dyDescent="0.25">
      <c r="B8808" s="2" t="s">
        <v>6619</v>
      </c>
      <c r="C8808" s="2" t="s">
        <v>6620</v>
      </c>
      <c r="D8808" s="2" t="s">
        <v>41</v>
      </c>
      <c r="E8808" s="2" t="s">
        <v>17</v>
      </c>
      <c r="F8808" s="2" t="s">
        <v>18</v>
      </c>
      <c r="G8808" s="2" t="s">
        <v>90</v>
      </c>
      <c r="H8808" s="2" t="s">
        <v>6621</v>
      </c>
      <c r="I8808" s="2">
        <v>12</v>
      </c>
      <c r="J8808" s="2">
        <v>0</v>
      </c>
      <c r="K8808" s="2" t="s">
        <v>6633</v>
      </c>
      <c r="L8808" s="3">
        <v>45898</v>
      </c>
      <c r="M8808" s="3">
        <v>46966</v>
      </c>
      <c r="N8808" s="2" t="s">
        <v>337</v>
      </c>
    </row>
    <row r="8809" spans="2:14" x14ac:dyDescent="0.25">
      <c r="B8809" s="2" t="s">
        <v>6619</v>
      </c>
      <c r="C8809" s="2" t="s">
        <v>6620</v>
      </c>
      <c r="D8809" s="2" t="s">
        <v>41</v>
      </c>
      <c r="E8809" s="2" t="s">
        <v>17</v>
      </c>
      <c r="F8809" s="2" t="s">
        <v>18</v>
      </c>
      <c r="G8809" s="2" t="s">
        <v>90</v>
      </c>
      <c r="H8809" s="2" t="s">
        <v>6621</v>
      </c>
      <c r="I8809" s="2">
        <v>12</v>
      </c>
      <c r="J8809" s="2">
        <v>0</v>
      </c>
      <c r="K8809" s="2" t="s">
        <v>6634</v>
      </c>
      <c r="L8809" s="3">
        <v>45909</v>
      </c>
      <c r="M8809" s="3">
        <v>46966</v>
      </c>
      <c r="N8809" s="2" t="s">
        <v>337</v>
      </c>
    </row>
    <row r="8810" spans="2:14" x14ac:dyDescent="0.25">
      <c r="B8810" s="2" t="s">
        <v>6619</v>
      </c>
      <c r="C8810" s="2" t="s">
        <v>6620</v>
      </c>
      <c r="D8810" s="2" t="s">
        <v>41</v>
      </c>
      <c r="E8810" s="2" t="s">
        <v>17</v>
      </c>
      <c r="F8810" s="2" t="s">
        <v>18</v>
      </c>
      <c r="G8810" s="2" t="s">
        <v>90</v>
      </c>
      <c r="H8810" s="2" t="s">
        <v>6621</v>
      </c>
      <c r="I8810" s="2">
        <v>12</v>
      </c>
      <c r="J8810" s="2">
        <v>0</v>
      </c>
      <c r="K8810" s="2" t="s">
        <v>6635</v>
      </c>
      <c r="L8810" s="3">
        <v>45913</v>
      </c>
      <c r="M8810" s="3">
        <v>46997</v>
      </c>
      <c r="N8810" s="2" t="s">
        <v>337</v>
      </c>
    </row>
    <row r="8811" spans="2:14" x14ac:dyDescent="0.25">
      <c r="B8811" s="2" t="s">
        <v>6619</v>
      </c>
      <c r="C8811" s="2" t="s">
        <v>6620</v>
      </c>
      <c r="D8811" s="2" t="s">
        <v>41</v>
      </c>
      <c r="E8811" s="2" t="s">
        <v>17</v>
      </c>
      <c r="F8811" s="2" t="s">
        <v>18</v>
      </c>
      <c r="G8811" s="2" t="s">
        <v>90</v>
      </c>
      <c r="H8811" s="2" t="s">
        <v>6621</v>
      </c>
      <c r="I8811" s="2">
        <v>12</v>
      </c>
      <c r="J8811" s="2">
        <v>0</v>
      </c>
      <c r="K8811" s="2" t="s">
        <v>6636</v>
      </c>
      <c r="L8811" s="3">
        <v>45931</v>
      </c>
      <c r="M8811" s="3">
        <v>46997</v>
      </c>
      <c r="N8811" s="2" t="s">
        <v>337</v>
      </c>
    </row>
    <row r="8812" spans="2:14" x14ac:dyDescent="0.25">
      <c r="B8812" s="2" t="s">
        <v>6619</v>
      </c>
      <c r="C8812" s="2" t="s">
        <v>6620</v>
      </c>
      <c r="D8812" s="2" t="s">
        <v>41</v>
      </c>
      <c r="E8812" s="2" t="s">
        <v>17</v>
      </c>
      <c r="F8812" s="2" t="s">
        <v>18</v>
      </c>
      <c r="G8812" s="2" t="s">
        <v>90</v>
      </c>
      <c r="H8812" s="2" t="s">
        <v>6621</v>
      </c>
      <c r="I8812" s="2">
        <v>12</v>
      </c>
      <c r="J8812" s="2">
        <v>0</v>
      </c>
      <c r="K8812" s="2" t="s">
        <v>6637</v>
      </c>
      <c r="L8812" s="3">
        <v>45989</v>
      </c>
      <c r="M8812" s="3">
        <v>47027</v>
      </c>
      <c r="N8812" s="2" t="s">
        <v>337</v>
      </c>
    </row>
    <row r="8813" spans="2:14" x14ac:dyDescent="0.25">
      <c r="B8813" s="2" t="s">
        <v>6619</v>
      </c>
      <c r="C8813" s="2" t="s">
        <v>6620</v>
      </c>
      <c r="D8813" s="2" t="s">
        <v>41</v>
      </c>
      <c r="E8813" s="2" t="s">
        <v>17</v>
      </c>
      <c r="F8813" s="2" t="s">
        <v>18</v>
      </c>
      <c r="G8813" s="2" t="s">
        <v>90</v>
      </c>
      <c r="H8813" s="2" t="s">
        <v>6621</v>
      </c>
      <c r="I8813" s="2">
        <v>12</v>
      </c>
      <c r="J8813" s="2">
        <v>0</v>
      </c>
      <c r="K8813" s="2" t="s">
        <v>6638</v>
      </c>
      <c r="L8813" s="3">
        <v>46034</v>
      </c>
      <c r="M8813" s="3">
        <v>47058</v>
      </c>
      <c r="N8813" s="2" t="s">
        <v>337</v>
      </c>
    </row>
    <row r="8814" spans="2:14" x14ac:dyDescent="0.25">
      <c r="B8814" s="2" t="s">
        <v>6619</v>
      </c>
      <c r="C8814" s="2" t="s">
        <v>6620</v>
      </c>
      <c r="D8814" s="2" t="s">
        <v>41</v>
      </c>
      <c r="E8814" s="2" t="s">
        <v>17</v>
      </c>
      <c r="F8814" s="2" t="s">
        <v>18</v>
      </c>
      <c r="G8814" s="2" t="s">
        <v>90</v>
      </c>
      <c r="H8814" s="2" t="s">
        <v>6621</v>
      </c>
      <c r="I8814" s="2">
        <v>12</v>
      </c>
      <c r="J8814" s="2">
        <v>0</v>
      </c>
      <c r="K8814" s="2" t="s">
        <v>6639</v>
      </c>
      <c r="L8814" s="3">
        <v>46043</v>
      </c>
      <c r="M8814" s="3">
        <v>47058</v>
      </c>
      <c r="N8814" s="2" t="s">
        <v>337</v>
      </c>
    </row>
    <row r="8815" spans="2:14" x14ac:dyDescent="0.25">
      <c r="B8815" s="2" t="s">
        <v>6619</v>
      </c>
      <c r="C8815" s="2" t="s">
        <v>6620</v>
      </c>
      <c r="D8815" s="2" t="s">
        <v>41</v>
      </c>
      <c r="E8815" s="2" t="s">
        <v>17</v>
      </c>
      <c r="F8815" s="2" t="s">
        <v>18</v>
      </c>
      <c r="G8815" s="2" t="s">
        <v>90</v>
      </c>
      <c r="H8815" s="2" t="s">
        <v>6621</v>
      </c>
      <c r="I8815" s="2">
        <v>12</v>
      </c>
      <c r="J8815" s="2">
        <v>12</v>
      </c>
      <c r="K8815" s="2" t="s">
        <v>6640</v>
      </c>
      <c r="L8815" s="3">
        <v>46053</v>
      </c>
      <c r="M8815" s="3">
        <v>47119</v>
      </c>
      <c r="N8815" s="2" t="s">
        <v>337</v>
      </c>
    </row>
    <row r="8816" spans="2:14" x14ac:dyDescent="0.25">
      <c r="B8816" s="2" t="s">
        <v>6619</v>
      </c>
      <c r="C8816" s="2" t="s">
        <v>6620</v>
      </c>
      <c r="D8816" s="2" t="s">
        <v>41</v>
      </c>
      <c r="E8816" s="2" t="s">
        <v>17</v>
      </c>
      <c r="F8816" s="2" t="s">
        <v>18</v>
      </c>
      <c r="G8816" s="2" t="s">
        <v>90</v>
      </c>
      <c r="H8816" s="2" t="s">
        <v>6621</v>
      </c>
      <c r="I8816" s="2">
        <v>12</v>
      </c>
      <c r="J8816" s="2">
        <v>0</v>
      </c>
      <c r="K8816" s="2" t="s">
        <v>6641</v>
      </c>
      <c r="L8816" s="3">
        <v>46080</v>
      </c>
      <c r="M8816" s="3">
        <v>47150</v>
      </c>
      <c r="N8816" s="2" t="s">
        <v>337</v>
      </c>
    </row>
    <row r="8817" spans="2:14" x14ac:dyDescent="0.25">
      <c r="B8817" s="2" t="s">
        <v>6619</v>
      </c>
      <c r="C8817" s="2" t="s">
        <v>6620</v>
      </c>
      <c r="D8817" s="2" t="s">
        <v>41</v>
      </c>
      <c r="E8817" s="2" t="s">
        <v>17</v>
      </c>
      <c r="F8817" s="2" t="s">
        <v>18</v>
      </c>
      <c r="G8817" s="2" t="s">
        <v>90</v>
      </c>
      <c r="H8817" s="2" t="s">
        <v>6621</v>
      </c>
      <c r="I8817" s="2">
        <v>12</v>
      </c>
      <c r="J8817" s="2">
        <v>0</v>
      </c>
      <c r="K8817" s="2" t="s">
        <v>6642</v>
      </c>
      <c r="L8817" s="3">
        <v>46129</v>
      </c>
      <c r="M8817" s="3">
        <v>47178</v>
      </c>
      <c r="N8817" s="2" t="s">
        <v>337</v>
      </c>
    </row>
    <row r="8818" spans="2:14" x14ac:dyDescent="0.25">
      <c r="B8818" s="2" t="s">
        <v>6619</v>
      </c>
      <c r="C8818" s="2" t="s">
        <v>6620</v>
      </c>
      <c r="D8818" s="2" t="s">
        <v>41</v>
      </c>
      <c r="E8818" s="2" t="s">
        <v>17</v>
      </c>
      <c r="F8818" s="2" t="s">
        <v>18</v>
      </c>
      <c r="G8818" s="2" t="s">
        <v>90</v>
      </c>
      <c r="H8818" s="2" t="s">
        <v>6621</v>
      </c>
      <c r="I8818" s="2">
        <v>12</v>
      </c>
      <c r="J8818" s="2">
        <v>0</v>
      </c>
      <c r="K8818" s="2" t="s">
        <v>6643</v>
      </c>
      <c r="L8818" s="3">
        <v>46129</v>
      </c>
      <c r="M8818" s="3">
        <v>47209</v>
      </c>
      <c r="N8818" s="2" t="s">
        <v>337</v>
      </c>
    </row>
    <row r="8819" spans="2:14" x14ac:dyDescent="0.25">
      <c r="B8819" s="2" t="s">
        <v>6619</v>
      </c>
      <c r="C8819" s="2" t="s">
        <v>6620</v>
      </c>
      <c r="D8819" s="2" t="s">
        <v>41</v>
      </c>
      <c r="E8819" s="2" t="s">
        <v>17</v>
      </c>
      <c r="F8819" s="2" t="s">
        <v>18</v>
      </c>
      <c r="G8819" s="2" t="s">
        <v>90</v>
      </c>
      <c r="H8819" s="2" t="s">
        <v>6621</v>
      </c>
      <c r="I8819" s="2">
        <v>12</v>
      </c>
      <c r="J8819" s="2">
        <v>0</v>
      </c>
      <c r="K8819" s="2" t="s">
        <v>6644</v>
      </c>
      <c r="L8819" s="3">
        <v>46177</v>
      </c>
      <c r="M8819" s="3">
        <v>47209</v>
      </c>
      <c r="N8819" s="2" t="s">
        <v>337</v>
      </c>
    </row>
    <row r="8820" spans="2:14" x14ac:dyDescent="0.25">
      <c r="B8820" s="2" t="s">
        <v>6619</v>
      </c>
      <c r="C8820" s="2" t="s">
        <v>6620</v>
      </c>
      <c r="D8820" s="2" t="s">
        <v>41</v>
      </c>
      <c r="E8820" s="2" t="s">
        <v>142</v>
      </c>
      <c r="F8820" s="2" t="s">
        <v>18</v>
      </c>
      <c r="G8820" s="2" t="s">
        <v>90</v>
      </c>
      <c r="H8820" s="2" t="s">
        <v>6621</v>
      </c>
      <c r="I8820" s="2">
        <v>12</v>
      </c>
      <c r="J8820" s="2">
        <v>0</v>
      </c>
      <c r="K8820" s="2" t="s">
        <v>6622</v>
      </c>
      <c r="L8820" s="3">
        <v>45665</v>
      </c>
      <c r="M8820" s="3">
        <v>46692</v>
      </c>
      <c r="N8820" s="2" t="s">
        <v>337</v>
      </c>
    </row>
    <row r="8821" spans="2:14" x14ac:dyDescent="0.25">
      <c r="B8821" s="2" t="s">
        <v>6619</v>
      </c>
      <c r="C8821" s="2" t="s">
        <v>6620</v>
      </c>
      <c r="D8821" s="2" t="s">
        <v>41</v>
      </c>
      <c r="E8821" s="2" t="s">
        <v>142</v>
      </c>
      <c r="F8821" s="2" t="s">
        <v>18</v>
      </c>
      <c r="G8821" s="2" t="s">
        <v>90</v>
      </c>
      <c r="H8821" s="2" t="s">
        <v>6621</v>
      </c>
      <c r="I8821" s="2">
        <v>12</v>
      </c>
      <c r="J8821" s="2">
        <v>0</v>
      </c>
      <c r="K8821" s="2" t="s">
        <v>6623</v>
      </c>
      <c r="L8821" s="3">
        <v>45688</v>
      </c>
      <c r="M8821" s="3">
        <v>46753</v>
      </c>
      <c r="N8821" s="2" t="s">
        <v>337</v>
      </c>
    </row>
    <row r="8822" spans="2:14" x14ac:dyDescent="0.25">
      <c r="B8822" s="2" t="s">
        <v>6619</v>
      </c>
      <c r="C8822" s="2" t="s">
        <v>6620</v>
      </c>
      <c r="D8822" s="2" t="s">
        <v>41</v>
      </c>
      <c r="E8822" s="2" t="s">
        <v>142</v>
      </c>
      <c r="F8822" s="2" t="s">
        <v>18</v>
      </c>
      <c r="G8822" s="2" t="s">
        <v>90</v>
      </c>
      <c r="H8822" s="2" t="s">
        <v>6621</v>
      </c>
      <c r="I8822" s="2">
        <v>12</v>
      </c>
      <c r="J8822" s="2">
        <v>0</v>
      </c>
      <c r="K8822" s="2" t="s">
        <v>6627</v>
      </c>
      <c r="L8822" s="3">
        <v>45815</v>
      </c>
      <c r="M8822" s="3">
        <v>46874</v>
      </c>
      <c r="N8822" s="2" t="s">
        <v>337</v>
      </c>
    </row>
    <row r="8823" spans="2:14" x14ac:dyDescent="0.25">
      <c r="B8823" s="2" t="s">
        <v>6619</v>
      </c>
      <c r="C8823" s="2" t="s">
        <v>6620</v>
      </c>
      <c r="D8823" s="2" t="s">
        <v>41</v>
      </c>
      <c r="E8823" s="2" t="s">
        <v>142</v>
      </c>
      <c r="F8823" s="2" t="s">
        <v>18</v>
      </c>
      <c r="G8823" s="2" t="s">
        <v>90</v>
      </c>
      <c r="H8823" s="2" t="s">
        <v>6621</v>
      </c>
      <c r="I8823" s="2">
        <v>12</v>
      </c>
      <c r="J8823" s="2">
        <v>0</v>
      </c>
      <c r="K8823" s="2" t="s">
        <v>6630</v>
      </c>
      <c r="L8823" s="3">
        <v>45852</v>
      </c>
      <c r="M8823" s="3">
        <v>46935</v>
      </c>
      <c r="N8823" s="2" t="s">
        <v>337</v>
      </c>
    </row>
    <row r="8824" spans="2:14" x14ac:dyDescent="0.25">
      <c r="B8824" s="2" t="s">
        <v>6619</v>
      </c>
      <c r="C8824" s="2" t="s">
        <v>6620</v>
      </c>
      <c r="D8824" s="2" t="s">
        <v>41</v>
      </c>
      <c r="E8824" s="2" t="s">
        <v>142</v>
      </c>
      <c r="F8824" s="2" t="s">
        <v>18</v>
      </c>
      <c r="G8824" s="2" t="s">
        <v>90</v>
      </c>
      <c r="H8824" s="2" t="s">
        <v>6621</v>
      </c>
      <c r="I8824" s="2">
        <v>12</v>
      </c>
      <c r="J8824" s="2">
        <v>0</v>
      </c>
      <c r="K8824" s="2" t="s">
        <v>6632</v>
      </c>
      <c r="L8824" s="3">
        <v>45870</v>
      </c>
      <c r="M8824" s="3">
        <v>46935</v>
      </c>
      <c r="N8824" s="2" t="s">
        <v>337</v>
      </c>
    </row>
    <row r="8825" spans="2:14" x14ac:dyDescent="0.25">
      <c r="B8825" s="2" t="s">
        <v>6619</v>
      </c>
      <c r="C8825" s="2" t="s">
        <v>6620</v>
      </c>
      <c r="D8825" s="2" t="s">
        <v>41</v>
      </c>
      <c r="E8825" s="2" t="s">
        <v>142</v>
      </c>
      <c r="F8825" s="2" t="s">
        <v>18</v>
      </c>
      <c r="G8825" s="2" t="s">
        <v>90</v>
      </c>
      <c r="H8825" s="2" t="s">
        <v>6621</v>
      </c>
      <c r="I8825" s="2">
        <v>12</v>
      </c>
      <c r="J8825" s="2">
        <v>0</v>
      </c>
      <c r="K8825" s="2" t="s">
        <v>6633</v>
      </c>
      <c r="L8825" s="3">
        <v>45898</v>
      </c>
      <c r="M8825" s="3">
        <v>46966</v>
      </c>
      <c r="N8825" s="2" t="s">
        <v>337</v>
      </c>
    </row>
    <row r="8826" spans="2:14" x14ac:dyDescent="0.25">
      <c r="B8826" s="2" t="s">
        <v>6619</v>
      </c>
      <c r="C8826" s="2" t="s">
        <v>6620</v>
      </c>
      <c r="D8826" s="2" t="s">
        <v>41</v>
      </c>
      <c r="E8826" s="2" t="s">
        <v>142</v>
      </c>
      <c r="F8826" s="2" t="s">
        <v>18</v>
      </c>
      <c r="G8826" s="2" t="s">
        <v>90</v>
      </c>
      <c r="H8826" s="2" t="s">
        <v>6621</v>
      </c>
      <c r="I8826" s="2">
        <v>12</v>
      </c>
      <c r="J8826" s="2">
        <v>0</v>
      </c>
      <c r="K8826" s="2" t="s">
        <v>6635</v>
      </c>
      <c r="L8826" s="3">
        <v>45913</v>
      </c>
      <c r="M8826" s="3">
        <v>46997</v>
      </c>
      <c r="N8826" s="2" t="s">
        <v>337</v>
      </c>
    </row>
    <row r="8827" spans="2:14" x14ac:dyDescent="0.25">
      <c r="B8827" s="2" t="s">
        <v>6619</v>
      </c>
      <c r="C8827" s="2" t="s">
        <v>6620</v>
      </c>
      <c r="D8827" s="2" t="s">
        <v>41</v>
      </c>
      <c r="E8827" s="2" t="s">
        <v>142</v>
      </c>
      <c r="F8827" s="2" t="s">
        <v>18</v>
      </c>
      <c r="G8827" s="2" t="s">
        <v>90</v>
      </c>
      <c r="H8827" s="2" t="s">
        <v>6621</v>
      </c>
      <c r="I8827" s="2">
        <v>12</v>
      </c>
      <c r="J8827" s="2">
        <v>0</v>
      </c>
      <c r="K8827" s="2" t="s">
        <v>6636</v>
      </c>
      <c r="L8827" s="3">
        <v>45931</v>
      </c>
      <c r="M8827" s="3">
        <v>46997</v>
      </c>
      <c r="N8827" s="2" t="s">
        <v>337</v>
      </c>
    </row>
    <row r="8828" spans="2:14" x14ac:dyDescent="0.25">
      <c r="B8828" s="2" t="s">
        <v>6619</v>
      </c>
      <c r="C8828" s="2" t="s">
        <v>6620</v>
      </c>
      <c r="D8828" s="2" t="s">
        <v>41</v>
      </c>
      <c r="E8828" s="2" t="s">
        <v>142</v>
      </c>
      <c r="F8828" s="2" t="s">
        <v>18</v>
      </c>
      <c r="G8828" s="2" t="s">
        <v>90</v>
      </c>
      <c r="H8828" s="2" t="s">
        <v>6621</v>
      </c>
      <c r="I8828" s="2">
        <v>12</v>
      </c>
      <c r="J8828" s="2">
        <v>0</v>
      </c>
      <c r="K8828" s="2" t="s">
        <v>6637</v>
      </c>
      <c r="L8828" s="3">
        <v>45989</v>
      </c>
      <c r="M8828" s="3">
        <v>47027</v>
      </c>
      <c r="N8828" s="2" t="s">
        <v>337</v>
      </c>
    </row>
    <row r="8829" spans="2:14" x14ac:dyDescent="0.25">
      <c r="B8829" s="2" t="s">
        <v>6619</v>
      </c>
      <c r="C8829" s="2" t="s">
        <v>6620</v>
      </c>
      <c r="D8829" s="2" t="s">
        <v>41</v>
      </c>
      <c r="E8829" s="2" t="s">
        <v>142</v>
      </c>
      <c r="F8829" s="2" t="s">
        <v>18</v>
      </c>
      <c r="G8829" s="2" t="s">
        <v>90</v>
      </c>
      <c r="H8829" s="2" t="s">
        <v>6621</v>
      </c>
      <c r="I8829" s="2">
        <v>12</v>
      </c>
      <c r="J8829" s="2">
        <v>0</v>
      </c>
      <c r="K8829" s="2" t="s">
        <v>6638</v>
      </c>
      <c r="L8829" s="3">
        <v>46034</v>
      </c>
      <c r="M8829" s="3">
        <v>47058</v>
      </c>
      <c r="N8829" s="2" t="s">
        <v>337</v>
      </c>
    </row>
    <row r="8830" spans="2:14" x14ac:dyDescent="0.25">
      <c r="B8830" s="2" t="s">
        <v>6619</v>
      </c>
      <c r="C8830" s="2" t="s">
        <v>6620</v>
      </c>
      <c r="D8830" s="2" t="s">
        <v>41</v>
      </c>
      <c r="E8830" s="2" t="s">
        <v>142</v>
      </c>
      <c r="F8830" s="2" t="s">
        <v>18</v>
      </c>
      <c r="G8830" s="2" t="s">
        <v>90</v>
      </c>
      <c r="H8830" s="2" t="s">
        <v>6621</v>
      </c>
      <c r="I8830" s="2">
        <v>12</v>
      </c>
      <c r="J8830" s="2">
        <v>0</v>
      </c>
      <c r="K8830" s="2" t="s">
        <v>6639</v>
      </c>
      <c r="L8830" s="3">
        <v>46043</v>
      </c>
      <c r="M8830" s="3">
        <v>47058</v>
      </c>
      <c r="N8830" s="2" t="s">
        <v>337</v>
      </c>
    </row>
    <row r="8831" spans="2:14" x14ac:dyDescent="0.25">
      <c r="B8831" s="2" t="s">
        <v>6619</v>
      </c>
      <c r="C8831" s="2" t="s">
        <v>6620</v>
      </c>
      <c r="D8831" s="2" t="s">
        <v>41</v>
      </c>
      <c r="E8831" s="2" t="s">
        <v>142</v>
      </c>
      <c r="F8831" s="2" t="s">
        <v>18</v>
      </c>
      <c r="G8831" s="2" t="s">
        <v>90</v>
      </c>
      <c r="H8831" s="2" t="s">
        <v>6621</v>
      </c>
      <c r="I8831" s="2">
        <v>12</v>
      </c>
      <c r="J8831" s="2">
        <v>0</v>
      </c>
      <c r="K8831" s="2" t="s">
        <v>6640</v>
      </c>
      <c r="L8831" s="3">
        <v>46053</v>
      </c>
      <c r="M8831" s="3">
        <v>47119</v>
      </c>
      <c r="N8831" s="2" t="s">
        <v>337</v>
      </c>
    </row>
    <row r="8832" spans="2:14" x14ac:dyDescent="0.25">
      <c r="B8832" s="2" t="s">
        <v>6619</v>
      </c>
      <c r="C8832" s="2" t="s">
        <v>6620</v>
      </c>
      <c r="D8832" s="2" t="s">
        <v>41</v>
      </c>
      <c r="E8832" s="2" t="s">
        <v>142</v>
      </c>
      <c r="F8832" s="2" t="s">
        <v>18</v>
      </c>
      <c r="G8832" s="2" t="s">
        <v>90</v>
      </c>
      <c r="H8832" s="2" t="s">
        <v>6621</v>
      </c>
      <c r="I8832" s="2">
        <v>12</v>
      </c>
      <c r="J8832" s="2">
        <v>0</v>
      </c>
      <c r="K8832" s="2" t="s">
        <v>6643</v>
      </c>
      <c r="L8832" s="3">
        <v>46129</v>
      </c>
      <c r="M8832" s="3">
        <v>47209</v>
      </c>
      <c r="N8832" s="2" t="s">
        <v>337</v>
      </c>
    </row>
    <row r="8833" spans="2:14" x14ac:dyDescent="0.25">
      <c r="B8833" s="2" t="s">
        <v>6619</v>
      </c>
      <c r="C8833" s="2" t="s">
        <v>6620</v>
      </c>
      <c r="D8833" s="2" t="s">
        <v>41</v>
      </c>
      <c r="E8833" s="2" t="s">
        <v>142</v>
      </c>
      <c r="F8833" s="2" t="s">
        <v>18</v>
      </c>
      <c r="G8833" s="2" t="s">
        <v>90</v>
      </c>
      <c r="H8833" s="2" t="s">
        <v>6621</v>
      </c>
      <c r="I8833" s="2">
        <v>12</v>
      </c>
      <c r="J8833" s="2">
        <v>0</v>
      </c>
      <c r="K8833" s="2" t="s">
        <v>6644</v>
      </c>
      <c r="L8833" s="3">
        <v>46177</v>
      </c>
      <c r="M8833" s="3">
        <v>47209</v>
      </c>
      <c r="N8833" s="2" t="s">
        <v>337</v>
      </c>
    </row>
    <row r="8834" spans="2:14" x14ac:dyDescent="0.25">
      <c r="B8834" s="2" t="s">
        <v>6645</v>
      </c>
      <c r="C8834" s="2" t="s">
        <v>6646</v>
      </c>
      <c r="D8834" s="2" t="s">
        <v>41</v>
      </c>
      <c r="E8834" s="2" t="s">
        <v>17</v>
      </c>
      <c r="F8834" s="2" t="s">
        <v>18</v>
      </c>
      <c r="G8834" s="2" t="s">
        <v>90</v>
      </c>
      <c r="H8834" s="2" t="s">
        <v>6621</v>
      </c>
      <c r="I8834" s="2">
        <v>12370</v>
      </c>
      <c r="J8834" s="2">
        <v>0</v>
      </c>
      <c r="K8834" s="2" t="s">
        <v>6647</v>
      </c>
      <c r="L8834" s="3">
        <v>45740</v>
      </c>
      <c r="M8834" s="3">
        <v>46447</v>
      </c>
      <c r="N8834" s="2" t="s">
        <v>337</v>
      </c>
    </row>
    <row r="8835" spans="2:14" x14ac:dyDescent="0.25">
      <c r="B8835" s="2" t="s">
        <v>6645</v>
      </c>
      <c r="C8835" s="2" t="s">
        <v>6646</v>
      </c>
      <c r="D8835" s="2" t="s">
        <v>41</v>
      </c>
      <c r="E8835" s="2" t="s">
        <v>17</v>
      </c>
      <c r="F8835" s="2" t="s">
        <v>18</v>
      </c>
      <c r="G8835" s="2" t="s">
        <v>90</v>
      </c>
      <c r="H8835" s="2" t="s">
        <v>6621</v>
      </c>
      <c r="I8835" s="2">
        <v>12370</v>
      </c>
      <c r="J8835" s="2">
        <v>0</v>
      </c>
      <c r="K8835" s="2" t="s">
        <v>6648</v>
      </c>
      <c r="L8835" s="3">
        <v>45782</v>
      </c>
      <c r="M8835" s="3">
        <v>46478</v>
      </c>
      <c r="N8835" s="2" t="s">
        <v>337</v>
      </c>
    </row>
    <row r="8836" spans="2:14" x14ac:dyDescent="0.25">
      <c r="B8836" s="2" t="s">
        <v>6645</v>
      </c>
      <c r="C8836" s="2" t="s">
        <v>6646</v>
      </c>
      <c r="D8836" s="2" t="s">
        <v>41</v>
      </c>
      <c r="E8836" s="2" t="s">
        <v>17</v>
      </c>
      <c r="F8836" s="2" t="s">
        <v>18</v>
      </c>
      <c r="G8836" s="2" t="s">
        <v>90</v>
      </c>
      <c r="H8836" s="2" t="s">
        <v>6621</v>
      </c>
      <c r="I8836" s="2">
        <v>12370</v>
      </c>
      <c r="J8836" s="2">
        <v>0</v>
      </c>
      <c r="K8836" s="2" t="s">
        <v>6649</v>
      </c>
      <c r="L8836" s="3">
        <v>45782</v>
      </c>
      <c r="M8836" s="3">
        <v>46478</v>
      </c>
      <c r="N8836" s="2" t="s">
        <v>337</v>
      </c>
    </row>
    <row r="8837" spans="2:14" x14ac:dyDescent="0.25">
      <c r="B8837" s="2" t="s">
        <v>6645</v>
      </c>
      <c r="C8837" s="2" t="s">
        <v>6646</v>
      </c>
      <c r="D8837" s="2" t="s">
        <v>41</v>
      </c>
      <c r="E8837" s="2" t="s">
        <v>17</v>
      </c>
      <c r="F8837" s="2" t="s">
        <v>18</v>
      </c>
      <c r="G8837" s="2" t="s">
        <v>90</v>
      </c>
      <c r="H8837" s="2" t="s">
        <v>6621</v>
      </c>
      <c r="I8837" s="2">
        <v>12370</v>
      </c>
      <c r="J8837" s="2">
        <v>0</v>
      </c>
      <c r="K8837" s="2" t="s">
        <v>6650</v>
      </c>
      <c r="L8837" s="3">
        <v>45800</v>
      </c>
      <c r="M8837" s="3">
        <v>46508</v>
      </c>
      <c r="N8837" s="2" t="s">
        <v>337</v>
      </c>
    </row>
    <row r="8838" spans="2:14" x14ac:dyDescent="0.25">
      <c r="B8838" s="2" t="s">
        <v>6645</v>
      </c>
      <c r="C8838" s="2" t="s">
        <v>6646</v>
      </c>
      <c r="D8838" s="2" t="s">
        <v>41</v>
      </c>
      <c r="E8838" s="2" t="s">
        <v>17</v>
      </c>
      <c r="F8838" s="2" t="s">
        <v>18</v>
      </c>
      <c r="G8838" s="2" t="s">
        <v>90</v>
      </c>
      <c r="H8838" s="2" t="s">
        <v>6621</v>
      </c>
      <c r="I8838" s="2">
        <v>12370</v>
      </c>
      <c r="J8838" s="2">
        <v>0</v>
      </c>
      <c r="K8838" s="2" t="s">
        <v>6650</v>
      </c>
      <c r="L8838" s="3">
        <v>45813</v>
      </c>
      <c r="M8838" s="3">
        <v>46874</v>
      </c>
      <c r="N8838" s="2" t="s">
        <v>337</v>
      </c>
    </row>
    <row r="8839" spans="2:14" x14ac:dyDescent="0.25">
      <c r="B8839" s="2" t="s">
        <v>6645</v>
      </c>
      <c r="C8839" s="2" t="s">
        <v>6646</v>
      </c>
      <c r="D8839" s="2" t="s">
        <v>41</v>
      </c>
      <c r="E8839" s="2" t="s">
        <v>17</v>
      </c>
      <c r="F8839" s="2" t="s">
        <v>18</v>
      </c>
      <c r="G8839" s="2" t="s">
        <v>90</v>
      </c>
      <c r="H8839" s="2" t="s">
        <v>6621</v>
      </c>
      <c r="I8839" s="2">
        <v>12370</v>
      </c>
      <c r="J8839" s="2">
        <v>0</v>
      </c>
      <c r="K8839" s="2" t="s">
        <v>6651</v>
      </c>
      <c r="L8839" s="3">
        <v>45826</v>
      </c>
      <c r="M8839" s="3">
        <v>46874</v>
      </c>
      <c r="N8839" s="2" t="s">
        <v>337</v>
      </c>
    </row>
    <row r="8840" spans="2:14" x14ac:dyDescent="0.25">
      <c r="B8840" s="2" t="s">
        <v>6645</v>
      </c>
      <c r="C8840" s="2" t="s">
        <v>6646</v>
      </c>
      <c r="D8840" s="2" t="s">
        <v>41</v>
      </c>
      <c r="E8840" s="2" t="s">
        <v>17</v>
      </c>
      <c r="F8840" s="2" t="s">
        <v>18</v>
      </c>
      <c r="G8840" s="2" t="s">
        <v>90</v>
      </c>
      <c r="H8840" s="2" t="s">
        <v>6621</v>
      </c>
      <c r="I8840" s="2">
        <v>12370</v>
      </c>
      <c r="J8840" s="2">
        <v>0</v>
      </c>
      <c r="K8840" s="2" t="s">
        <v>6652</v>
      </c>
      <c r="L8840" s="3">
        <v>45913</v>
      </c>
      <c r="M8840" s="3">
        <v>46935</v>
      </c>
      <c r="N8840" s="2" t="s">
        <v>337</v>
      </c>
    </row>
    <row r="8841" spans="2:14" x14ac:dyDescent="0.25">
      <c r="B8841" s="2" t="s">
        <v>6645</v>
      </c>
      <c r="C8841" s="2" t="s">
        <v>6646</v>
      </c>
      <c r="D8841" s="2" t="s">
        <v>41</v>
      </c>
      <c r="E8841" s="2" t="s">
        <v>17</v>
      </c>
      <c r="F8841" s="2" t="s">
        <v>18</v>
      </c>
      <c r="G8841" s="2" t="s">
        <v>90</v>
      </c>
      <c r="H8841" s="2" t="s">
        <v>6621</v>
      </c>
      <c r="I8841" s="2">
        <v>12370</v>
      </c>
      <c r="J8841" s="2">
        <v>210</v>
      </c>
      <c r="K8841" s="2" t="s">
        <v>6653</v>
      </c>
      <c r="L8841" s="3">
        <v>46049</v>
      </c>
      <c r="M8841" s="3">
        <v>47119</v>
      </c>
      <c r="N8841" s="2" t="s">
        <v>337</v>
      </c>
    </row>
    <row r="8842" spans="2:14" x14ac:dyDescent="0.25">
      <c r="B8842" s="2" t="s">
        <v>6645</v>
      </c>
      <c r="C8842" s="2" t="s">
        <v>6646</v>
      </c>
      <c r="D8842" s="2" t="s">
        <v>41</v>
      </c>
      <c r="E8842" s="2" t="s">
        <v>17</v>
      </c>
      <c r="F8842" s="2" t="s">
        <v>18</v>
      </c>
      <c r="G8842" s="2" t="s">
        <v>90</v>
      </c>
      <c r="H8842" s="2" t="s">
        <v>6621</v>
      </c>
      <c r="I8842" s="2">
        <v>12370</v>
      </c>
      <c r="J8842" s="2">
        <v>0</v>
      </c>
      <c r="K8842" s="2" t="s">
        <v>6653</v>
      </c>
      <c r="L8842" s="3">
        <v>46053</v>
      </c>
      <c r="M8842" s="3">
        <v>47119</v>
      </c>
      <c r="N8842" s="2" t="s">
        <v>337</v>
      </c>
    </row>
    <row r="8843" spans="2:14" x14ac:dyDescent="0.25">
      <c r="B8843" s="2" t="s">
        <v>6645</v>
      </c>
      <c r="C8843" s="2" t="s">
        <v>6646</v>
      </c>
      <c r="D8843" s="2" t="s">
        <v>41</v>
      </c>
      <c r="E8843" s="2" t="s">
        <v>17</v>
      </c>
      <c r="F8843" s="2" t="s">
        <v>18</v>
      </c>
      <c r="G8843" s="2" t="s">
        <v>90</v>
      </c>
      <c r="H8843" s="2" t="s">
        <v>6621</v>
      </c>
      <c r="I8843" s="2">
        <v>12370</v>
      </c>
      <c r="J8843" s="2">
        <v>12160</v>
      </c>
      <c r="K8843" s="2" t="s">
        <v>6654</v>
      </c>
      <c r="L8843" s="3">
        <v>46083</v>
      </c>
      <c r="M8843" s="3">
        <v>47150</v>
      </c>
      <c r="N8843" s="2" t="s">
        <v>337</v>
      </c>
    </row>
    <row r="8844" spans="2:14" x14ac:dyDescent="0.25">
      <c r="B8844" s="2" t="s">
        <v>6645</v>
      </c>
      <c r="C8844" s="2" t="s">
        <v>6646</v>
      </c>
      <c r="D8844" s="2" t="s">
        <v>41</v>
      </c>
      <c r="E8844" s="2" t="s">
        <v>17</v>
      </c>
      <c r="F8844" s="2" t="s">
        <v>18</v>
      </c>
      <c r="G8844" s="2" t="s">
        <v>90</v>
      </c>
      <c r="H8844" s="2" t="s">
        <v>6621</v>
      </c>
      <c r="I8844" s="2">
        <v>12370</v>
      </c>
      <c r="J8844" s="2">
        <v>0</v>
      </c>
      <c r="K8844" s="2" t="s">
        <v>6655</v>
      </c>
      <c r="L8844" s="3">
        <v>45665</v>
      </c>
      <c r="M8844" s="3">
        <v>46023</v>
      </c>
      <c r="N8844" s="2" t="s">
        <v>337</v>
      </c>
    </row>
    <row r="8845" spans="2:14" x14ac:dyDescent="0.25">
      <c r="B8845" s="2" t="s">
        <v>6645</v>
      </c>
      <c r="C8845" s="2" t="s">
        <v>6646</v>
      </c>
      <c r="D8845" s="2" t="s">
        <v>41</v>
      </c>
      <c r="E8845" s="2" t="s">
        <v>17</v>
      </c>
      <c r="F8845" s="2" t="s">
        <v>18</v>
      </c>
      <c r="G8845" s="2" t="s">
        <v>90</v>
      </c>
      <c r="H8845" s="2" t="s">
        <v>6621</v>
      </c>
      <c r="I8845" s="2">
        <v>12370</v>
      </c>
      <c r="J8845" s="2">
        <v>0</v>
      </c>
      <c r="K8845" s="2" t="s">
        <v>6656</v>
      </c>
      <c r="L8845" s="3">
        <v>45681</v>
      </c>
      <c r="M8845" s="3">
        <v>46204</v>
      </c>
      <c r="N8845" s="2" t="s">
        <v>337</v>
      </c>
    </row>
    <row r="8846" spans="2:14" x14ac:dyDescent="0.25">
      <c r="B8846" s="2" t="s">
        <v>6645</v>
      </c>
      <c r="C8846" s="2" t="s">
        <v>6646</v>
      </c>
      <c r="D8846" s="2" t="s">
        <v>41</v>
      </c>
      <c r="E8846" s="2" t="s">
        <v>142</v>
      </c>
      <c r="F8846" s="2" t="s">
        <v>18</v>
      </c>
      <c r="G8846" s="2" t="s">
        <v>90</v>
      </c>
      <c r="H8846" s="2" t="s">
        <v>6621</v>
      </c>
      <c r="I8846" s="2">
        <v>12370</v>
      </c>
      <c r="J8846" s="2">
        <v>0</v>
      </c>
      <c r="K8846" s="2" t="s">
        <v>6651</v>
      </c>
      <c r="L8846" s="3">
        <v>45826</v>
      </c>
      <c r="M8846" s="3">
        <v>46874</v>
      </c>
      <c r="N8846" s="2" t="s">
        <v>337</v>
      </c>
    </row>
    <row r="8847" spans="2:14" x14ac:dyDescent="0.25">
      <c r="B8847" s="2" t="s">
        <v>6645</v>
      </c>
      <c r="C8847" s="2" t="s">
        <v>6646</v>
      </c>
      <c r="D8847" s="2" t="s">
        <v>41</v>
      </c>
      <c r="E8847" s="2" t="s">
        <v>142</v>
      </c>
      <c r="F8847" s="2" t="s">
        <v>18</v>
      </c>
      <c r="G8847" s="2" t="s">
        <v>90</v>
      </c>
      <c r="H8847" s="2" t="s">
        <v>6621</v>
      </c>
      <c r="I8847" s="2">
        <v>12370</v>
      </c>
      <c r="J8847" s="2">
        <v>0</v>
      </c>
      <c r="K8847" s="2" t="s">
        <v>6652</v>
      </c>
      <c r="L8847" s="3">
        <v>45913</v>
      </c>
      <c r="M8847" s="3">
        <v>46935</v>
      </c>
      <c r="N8847" s="2" t="s">
        <v>337</v>
      </c>
    </row>
    <row r="8848" spans="2:14" x14ac:dyDescent="0.25">
      <c r="B8848" s="2" t="s">
        <v>6645</v>
      </c>
      <c r="C8848" s="2" t="s">
        <v>6646</v>
      </c>
      <c r="D8848" s="2" t="s">
        <v>41</v>
      </c>
      <c r="E8848" s="2" t="s">
        <v>142</v>
      </c>
      <c r="F8848" s="2" t="s">
        <v>18</v>
      </c>
      <c r="G8848" s="2" t="s">
        <v>90</v>
      </c>
      <c r="H8848" s="2" t="s">
        <v>6621</v>
      </c>
      <c r="I8848" s="2">
        <v>12370</v>
      </c>
      <c r="J8848" s="2">
        <v>0</v>
      </c>
      <c r="K8848" s="2" t="s">
        <v>6653</v>
      </c>
      <c r="L8848" s="3">
        <v>46053</v>
      </c>
      <c r="M8848" s="3">
        <v>47119</v>
      </c>
      <c r="N8848" s="2" t="s">
        <v>337</v>
      </c>
    </row>
    <row r="8849" spans="2:14" x14ac:dyDescent="0.25">
      <c r="B8849" s="2" t="s">
        <v>6645</v>
      </c>
      <c r="C8849" s="2" t="s">
        <v>6646</v>
      </c>
      <c r="D8849" s="2" t="s">
        <v>41</v>
      </c>
      <c r="E8849" s="2" t="s">
        <v>142</v>
      </c>
      <c r="F8849" s="2" t="s">
        <v>18</v>
      </c>
      <c r="G8849" s="2" t="s">
        <v>90</v>
      </c>
      <c r="H8849" s="2" t="s">
        <v>6621</v>
      </c>
      <c r="I8849" s="2">
        <v>12370</v>
      </c>
      <c r="J8849" s="2">
        <v>0</v>
      </c>
      <c r="K8849" s="2" t="s">
        <v>6654</v>
      </c>
      <c r="L8849" s="3">
        <v>46083</v>
      </c>
      <c r="M8849" s="3">
        <v>47150</v>
      </c>
      <c r="N8849" s="2" t="s">
        <v>337</v>
      </c>
    </row>
    <row r="8850" spans="2:14" x14ac:dyDescent="0.25">
      <c r="B8850" s="2" t="s">
        <v>6645</v>
      </c>
      <c r="C8850" s="2" t="s">
        <v>6646</v>
      </c>
      <c r="D8850" s="2" t="s">
        <v>41</v>
      </c>
      <c r="E8850" s="2" t="s">
        <v>142</v>
      </c>
      <c r="F8850" s="2" t="s">
        <v>18</v>
      </c>
      <c r="G8850" s="2" t="s">
        <v>90</v>
      </c>
      <c r="H8850" s="2" t="s">
        <v>6621</v>
      </c>
      <c r="I8850" s="2">
        <v>12370</v>
      </c>
      <c r="J8850" s="2">
        <v>0</v>
      </c>
      <c r="K8850" s="2" t="s">
        <v>6656</v>
      </c>
      <c r="L8850" s="3">
        <v>45681</v>
      </c>
      <c r="M8850" s="3">
        <v>46204</v>
      </c>
      <c r="N8850" s="2" t="s">
        <v>337</v>
      </c>
    </row>
    <row r="8851" spans="2:14" x14ac:dyDescent="0.25">
      <c r="B8851" s="2" t="s">
        <v>6657</v>
      </c>
      <c r="C8851" s="2" t="s">
        <v>6658</v>
      </c>
      <c r="D8851" s="2" t="s">
        <v>41</v>
      </c>
      <c r="E8851" s="2" t="s">
        <v>17</v>
      </c>
      <c r="F8851" s="2" t="s">
        <v>18</v>
      </c>
      <c r="G8851" s="2" t="s">
        <v>19</v>
      </c>
      <c r="H8851" s="2" t="s">
        <v>6659</v>
      </c>
      <c r="I8851" s="2">
        <v>0</v>
      </c>
      <c r="J8851" s="2">
        <v>0</v>
      </c>
      <c r="K8851" s="2">
        <v>181037</v>
      </c>
      <c r="L8851" s="3">
        <v>44958</v>
      </c>
      <c r="M8851" s="3">
        <v>46844</v>
      </c>
      <c r="N8851" s="2" t="s">
        <v>281</v>
      </c>
    </row>
    <row r="8852" spans="2:14" x14ac:dyDescent="0.25">
      <c r="B8852" s="2" t="s">
        <v>6657</v>
      </c>
      <c r="C8852" s="2" t="s">
        <v>6658</v>
      </c>
      <c r="D8852" s="2" t="s">
        <v>41</v>
      </c>
      <c r="E8852" s="2" t="s">
        <v>17</v>
      </c>
      <c r="F8852" s="2" t="s">
        <v>18</v>
      </c>
      <c r="G8852" s="2" t="s">
        <v>19</v>
      </c>
      <c r="H8852" s="2" t="s">
        <v>6659</v>
      </c>
      <c r="I8852" s="2">
        <v>0</v>
      </c>
      <c r="J8852" s="2">
        <v>0</v>
      </c>
      <c r="K8852" s="2">
        <v>181043</v>
      </c>
      <c r="L8852" s="3">
        <v>44958</v>
      </c>
      <c r="M8852" s="3">
        <v>47300</v>
      </c>
      <c r="N8852" s="2" t="s">
        <v>281</v>
      </c>
    </row>
    <row r="8853" spans="2:14" x14ac:dyDescent="0.25">
      <c r="B8853" s="2" t="s">
        <v>6657</v>
      </c>
      <c r="C8853" s="2" t="s">
        <v>6658</v>
      </c>
      <c r="D8853" s="2" t="s">
        <v>41</v>
      </c>
      <c r="E8853" s="2" t="s">
        <v>17</v>
      </c>
      <c r="F8853" s="2" t="s">
        <v>18</v>
      </c>
      <c r="G8853" s="2" t="s">
        <v>19</v>
      </c>
      <c r="H8853" s="2" t="s">
        <v>6659</v>
      </c>
      <c r="I8853" s="2">
        <v>0</v>
      </c>
      <c r="J8853" s="2">
        <v>0</v>
      </c>
      <c r="K8853" s="2">
        <v>81034</v>
      </c>
      <c r="L8853" s="3">
        <v>44958</v>
      </c>
      <c r="M8853" s="3">
        <v>46753</v>
      </c>
      <c r="N8853" s="2" t="s">
        <v>281</v>
      </c>
    </row>
    <row r="8854" spans="2:14" x14ac:dyDescent="0.25">
      <c r="B8854" s="2" t="s">
        <v>6660</v>
      </c>
      <c r="C8854" s="2" t="s">
        <v>6661</v>
      </c>
      <c r="D8854" s="2" t="s">
        <v>41</v>
      </c>
      <c r="E8854" s="2" t="s">
        <v>17</v>
      </c>
      <c r="F8854" s="2" t="s">
        <v>18</v>
      </c>
      <c r="G8854" s="2" t="s">
        <v>19</v>
      </c>
      <c r="H8854" s="2" t="s">
        <v>6659</v>
      </c>
      <c r="I8854" s="2">
        <v>266</v>
      </c>
      <c r="J8854" s="2">
        <v>0</v>
      </c>
      <c r="K8854" s="2">
        <v>0</v>
      </c>
      <c r="L8854" s="3">
        <v>45798</v>
      </c>
      <c r="M8854" s="2" t="s">
        <v>30</v>
      </c>
      <c r="N8854" s="2" t="s">
        <v>281</v>
      </c>
    </row>
    <row r="8855" spans="2:14" x14ac:dyDescent="0.25">
      <c r="B8855" s="2" t="s">
        <v>6660</v>
      </c>
      <c r="C8855" s="2" t="s">
        <v>6661</v>
      </c>
      <c r="D8855" s="2" t="s">
        <v>41</v>
      </c>
      <c r="E8855" s="2" t="s">
        <v>17</v>
      </c>
      <c r="F8855" s="2" t="s">
        <v>18</v>
      </c>
      <c r="G8855" s="2" t="s">
        <v>19</v>
      </c>
      <c r="H8855" s="2" t="s">
        <v>6659</v>
      </c>
      <c r="I8855" s="2">
        <v>266</v>
      </c>
      <c r="J8855" s="2">
        <v>0</v>
      </c>
      <c r="K8855" s="2">
        <v>181033</v>
      </c>
      <c r="L8855" s="3">
        <v>44958</v>
      </c>
      <c r="M8855" s="3">
        <v>46753</v>
      </c>
      <c r="N8855" s="2" t="s">
        <v>281</v>
      </c>
    </row>
    <row r="8856" spans="2:14" x14ac:dyDescent="0.25">
      <c r="B8856" s="2" t="s">
        <v>6660</v>
      </c>
      <c r="C8856" s="2" t="s">
        <v>6661</v>
      </c>
      <c r="D8856" s="2" t="s">
        <v>41</v>
      </c>
      <c r="E8856" s="2" t="s">
        <v>17</v>
      </c>
      <c r="F8856" s="2" t="s">
        <v>18</v>
      </c>
      <c r="G8856" s="2" t="s">
        <v>19</v>
      </c>
      <c r="H8856" s="2" t="s">
        <v>6659</v>
      </c>
      <c r="I8856" s="2">
        <v>266</v>
      </c>
      <c r="J8856" s="2">
        <v>0</v>
      </c>
      <c r="K8856" s="2">
        <v>181037</v>
      </c>
      <c r="L8856" s="3">
        <v>44958</v>
      </c>
      <c r="M8856" s="3">
        <v>46844</v>
      </c>
      <c r="N8856" s="2" t="s">
        <v>281</v>
      </c>
    </row>
    <row r="8857" spans="2:14" x14ac:dyDescent="0.25">
      <c r="B8857" s="2" t="s">
        <v>6660</v>
      </c>
      <c r="C8857" s="2" t="s">
        <v>6661</v>
      </c>
      <c r="D8857" s="2" t="s">
        <v>41</v>
      </c>
      <c r="E8857" s="2" t="s">
        <v>17</v>
      </c>
      <c r="F8857" s="2" t="s">
        <v>18</v>
      </c>
      <c r="G8857" s="2" t="s">
        <v>19</v>
      </c>
      <c r="H8857" s="2" t="s">
        <v>6659</v>
      </c>
      <c r="I8857" s="2">
        <v>266</v>
      </c>
      <c r="J8857" s="2">
        <v>66</v>
      </c>
      <c r="K8857" s="2">
        <v>181093</v>
      </c>
      <c r="L8857" s="3">
        <v>45702</v>
      </c>
      <c r="M8857" s="3">
        <v>47423</v>
      </c>
      <c r="N8857" s="2" t="s">
        <v>281</v>
      </c>
    </row>
    <row r="8858" spans="2:14" x14ac:dyDescent="0.25">
      <c r="B8858" s="2" t="s">
        <v>6660</v>
      </c>
      <c r="C8858" s="2" t="s">
        <v>6661</v>
      </c>
      <c r="D8858" s="2" t="s">
        <v>41</v>
      </c>
      <c r="E8858" s="2" t="s">
        <v>17</v>
      </c>
      <c r="F8858" s="2" t="s">
        <v>18</v>
      </c>
      <c r="G8858" s="2" t="s">
        <v>19</v>
      </c>
      <c r="H8858" s="2" t="s">
        <v>6659</v>
      </c>
      <c r="I8858" s="2">
        <v>266</v>
      </c>
      <c r="J8858" s="2">
        <v>200</v>
      </c>
      <c r="K8858" s="2">
        <v>181094</v>
      </c>
      <c r="L8858" s="3">
        <v>45702</v>
      </c>
      <c r="M8858" s="3">
        <v>47453</v>
      </c>
      <c r="N8858" s="2" t="s">
        <v>281</v>
      </c>
    </row>
    <row r="8859" spans="2:14" x14ac:dyDescent="0.25">
      <c r="B8859" s="2" t="s">
        <v>6662</v>
      </c>
      <c r="C8859" s="2" t="s">
        <v>6663</v>
      </c>
      <c r="D8859" s="2" t="s">
        <v>16</v>
      </c>
      <c r="E8859" s="2" t="s">
        <v>17</v>
      </c>
      <c r="F8859" s="2" t="s">
        <v>18</v>
      </c>
      <c r="G8859" s="2" t="s">
        <v>175</v>
      </c>
      <c r="H8859" s="2" t="s">
        <v>6664</v>
      </c>
      <c r="I8859" s="2">
        <v>20515</v>
      </c>
      <c r="J8859" s="2">
        <v>0</v>
      </c>
      <c r="K8859" s="2">
        <v>66179</v>
      </c>
      <c r="L8859" s="3">
        <v>45666</v>
      </c>
      <c r="M8859" s="3">
        <v>47300</v>
      </c>
      <c r="N8859" s="2" t="s">
        <v>281</v>
      </c>
    </row>
    <row r="8860" spans="2:14" x14ac:dyDescent="0.25">
      <c r="B8860" s="2" t="s">
        <v>6662</v>
      </c>
      <c r="C8860" s="2" t="s">
        <v>6663</v>
      </c>
      <c r="D8860" s="2" t="s">
        <v>16</v>
      </c>
      <c r="E8860" s="2" t="s">
        <v>17</v>
      </c>
      <c r="F8860" s="2" t="s">
        <v>18</v>
      </c>
      <c r="G8860" s="2" t="s">
        <v>175</v>
      </c>
      <c r="H8860" s="2" t="s">
        <v>6664</v>
      </c>
      <c r="I8860" s="2">
        <v>20515</v>
      </c>
      <c r="J8860" s="2">
        <v>0</v>
      </c>
      <c r="K8860" s="2">
        <v>66180</v>
      </c>
      <c r="L8860" s="3">
        <v>45666</v>
      </c>
      <c r="M8860" s="3">
        <v>47331</v>
      </c>
      <c r="N8860" s="2" t="s">
        <v>281</v>
      </c>
    </row>
    <row r="8861" spans="2:14" x14ac:dyDescent="0.25">
      <c r="B8861" s="2" t="s">
        <v>6662</v>
      </c>
      <c r="C8861" s="2" t="s">
        <v>6663</v>
      </c>
      <c r="D8861" s="2" t="s">
        <v>16</v>
      </c>
      <c r="E8861" s="2" t="s">
        <v>17</v>
      </c>
      <c r="F8861" s="2" t="s">
        <v>18</v>
      </c>
      <c r="G8861" s="2" t="s">
        <v>175</v>
      </c>
      <c r="H8861" s="2" t="s">
        <v>6664</v>
      </c>
      <c r="I8861" s="2">
        <v>20515</v>
      </c>
      <c r="J8861" s="2">
        <v>0</v>
      </c>
      <c r="K8861" s="2">
        <v>66181</v>
      </c>
      <c r="L8861" s="3">
        <v>45666</v>
      </c>
      <c r="M8861" s="3">
        <v>47331</v>
      </c>
      <c r="N8861" s="2" t="s">
        <v>281</v>
      </c>
    </row>
    <row r="8862" spans="2:14" x14ac:dyDescent="0.25">
      <c r="B8862" s="2" t="s">
        <v>6662</v>
      </c>
      <c r="C8862" s="2" t="s">
        <v>6663</v>
      </c>
      <c r="D8862" s="2" t="s">
        <v>16</v>
      </c>
      <c r="E8862" s="2" t="s">
        <v>17</v>
      </c>
      <c r="F8862" s="2" t="s">
        <v>18</v>
      </c>
      <c r="G8862" s="2" t="s">
        <v>175</v>
      </c>
      <c r="H8862" s="2" t="s">
        <v>6664</v>
      </c>
      <c r="I8862" s="2">
        <v>20515</v>
      </c>
      <c r="J8862" s="2">
        <v>0</v>
      </c>
      <c r="K8862" s="2">
        <v>66183</v>
      </c>
      <c r="L8862" s="3">
        <v>45666</v>
      </c>
      <c r="M8862" s="3">
        <v>47362</v>
      </c>
      <c r="N8862" s="2" t="s">
        <v>281</v>
      </c>
    </row>
    <row r="8863" spans="2:14" x14ac:dyDescent="0.25">
      <c r="B8863" s="2" t="s">
        <v>6662</v>
      </c>
      <c r="C8863" s="2" t="s">
        <v>6663</v>
      </c>
      <c r="D8863" s="2" t="s">
        <v>16</v>
      </c>
      <c r="E8863" s="2" t="s">
        <v>17</v>
      </c>
      <c r="F8863" s="2" t="s">
        <v>18</v>
      </c>
      <c r="G8863" s="2" t="s">
        <v>175</v>
      </c>
      <c r="H8863" s="2" t="s">
        <v>6664</v>
      </c>
      <c r="I8863" s="2">
        <v>20515</v>
      </c>
      <c r="J8863" s="2">
        <v>0</v>
      </c>
      <c r="K8863" s="2">
        <v>66194</v>
      </c>
      <c r="L8863" s="3">
        <v>45707</v>
      </c>
      <c r="M8863" s="3">
        <v>47453</v>
      </c>
      <c r="N8863" s="2" t="s">
        <v>281</v>
      </c>
    </row>
    <row r="8864" spans="2:14" x14ac:dyDescent="0.25">
      <c r="B8864" s="2" t="s">
        <v>6662</v>
      </c>
      <c r="C8864" s="2" t="s">
        <v>6663</v>
      </c>
      <c r="D8864" s="2" t="s">
        <v>16</v>
      </c>
      <c r="E8864" s="2" t="s">
        <v>17</v>
      </c>
      <c r="F8864" s="2" t="s">
        <v>18</v>
      </c>
      <c r="G8864" s="2" t="s">
        <v>175</v>
      </c>
      <c r="H8864" s="2" t="s">
        <v>6664</v>
      </c>
      <c r="I8864" s="2">
        <v>20515</v>
      </c>
      <c r="J8864" s="2">
        <v>0</v>
      </c>
      <c r="K8864" s="2">
        <v>66194</v>
      </c>
      <c r="L8864" s="3">
        <v>45722</v>
      </c>
      <c r="M8864" s="3">
        <v>47515</v>
      </c>
      <c r="N8864" s="2" t="s">
        <v>281</v>
      </c>
    </row>
    <row r="8865" spans="2:14" x14ac:dyDescent="0.25">
      <c r="B8865" s="2" t="s">
        <v>6662</v>
      </c>
      <c r="C8865" s="2" t="s">
        <v>6663</v>
      </c>
      <c r="D8865" s="2" t="s">
        <v>16</v>
      </c>
      <c r="E8865" s="2" t="s">
        <v>17</v>
      </c>
      <c r="F8865" s="2" t="s">
        <v>18</v>
      </c>
      <c r="G8865" s="2" t="s">
        <v>175</v>
      </c>
      <c r="H8865" s="2" t="s">
        <v>6664</v>
      </c>
      <c r="I8865" s="2">
        <v>20515</v>
      </c>
      <c r="J8865" s="2">
        <v>0</v>
      </c>
      <c r="K8865" s="2">
        <v>66194</v>
      </c>
      <c r="L8865" s="3">
        <v>45726</v>
      </c>
      <c r="M8865" s="3">
        <v>47515</v>
      </c>
      <c r="N8865" s="2" t="s">
        <v>281</v>
      </c>
    </row>
    <row r="8866" spans="2:14" x14ac:dyDescent="0.25">
      <c r="B8866" s="2" t="s">
        <v>6662</v>
      </c>
      <c r="C8866" s="2" t="s">
        <v>6663</v>
      </c>
      <c r="D8866" s="2" t="s">
        <v>16</v>
      </c>
      <c r="E8866" s="2" t="s">
        <v>17</v>
      </c>
      <c r="F8866" s="2" t="s">
        <v>18</v>
      </c>
      <c r="G8866" s="2" t="s">
        <v>175</v>
      </c>
      <c r="H8866" s="2" t="s">
        <v>6664</v>
      </c>
      <c r="I8866" s="2">
        <v>20515</v>
      </c>
      <c r="J8866" s="2">
        <v>0</v>
      </c>
      <c r="K8866" s="2">
        <v>66196</v>
      </c>
      <c r="L8866" s="3">
        <v>45722</v>
      </c>
      <c r="M8866" s="3">
        <v>47515</v>
      </c>
      <c r="N8866" s="2" t="s">
        <v>281</v>
      </c>
    </row>
    <row r="8867" spans="2:14" x14ac:dyDescent="0.25">
      <c r="B8867" s="2" t="s">
        <v>6662</v>
      </c>
      <c r="C8867" s="2" t="s">
        <v>6663</v>
      </c>
      <c r="D8867" s="2" t="s">
        <v>16</v>
      </c>
      <c r="E8867" s="2" t="s">
        <v>17</v>
      </c>
      <c r="F8867" s="2" t="s">
        <v>18</v>
      </c>
      <c r="G8867" s="2" t="s">
        <v>175</v>
      </c>
      <c r="H8867" s="2" t="s">
        <v>6664</v>
      </c>
      <c r="I8867" s="2">
        <v>20515</v>
      </c>
      <c r="J8867" s="2">
        <v>0</v>
      </c>
      <c r="K8867" s="2">
        <v>66200</v>
      </c>
      <c r="L8867" s="3">
        <v>45968</v>
      </c>
      <c r="M8867" s="3">
        <v>47543</v>
      </c>
      <c r="N8867" s="2" t="s">
        <v>281</v>
      </c>
    </row>
    <row r="8868" spans="2:14" x14ac:dyDescent="0.25">
      <c r="B8868" s="2" t="s">
        <v>6662</v>
      </c>
      <c r="C8868" s="2" t="s">
        <v>6663</v>
      </c>
      <c r="D8868" s="2" t="s">
        <v>16</v>
      </c>
      <c r="E8868" s="2" t="s">
        <v>17</v>
      </c>
      <c r="F8868" s="2" t="s">
        <v>18</v>
      </c>
      <c r="G8868" s="2" t="s">
        <v>175</v>
      </c>
      <c r="H8868" s="2" t="s">
        <v>6664</v>
      </c>
      <c r="I8868" s="2">
        <v>20515</v>
      </c>
      <c r="J8868" s="2">
        <v>0</v>
      </c>
      <c r="K8868" s="2">
        <v>66209</v>
      </c>
      <c r="L8868" s="3">
        <v>45982</v>
      </c>
      <c r="M8868" s="3">
        <v>47727</v>
      </c>
      <c r="N8868" s="2" t="s">
        <v>281</v>
      </c>
    </row>
    <row r="8869" spans="2:14" x14ac:dyDescent="0.25">
      <c r="B8869" s="2" t="s">
        <v>6662</v>
      </c>
      <c r="C8869" s="2" t="s">
        <v>6663</v>
      </c>
      <c r="D8869" s="2" t="s">
        <v>16</v>
      </c>
      <c r="E8869" s="2" t="s">
        <v>17</v>
      </c>
      <c r="F8869" s="2" t="s">
        <v>18</v>
      </c>
      <c r="G8869" s="2" t="s">
        <v>175</v>
      </c>
      <c r="H8869" s="2" t="s">
        <v>6664</v>
      </c>
      <c r="I8869" s="2">
        <v>20515</v>
      </c>
      <c r="J8869" s="2">
        <v>0</v>
      </c>
      <c r="K8869" s="2">
        <v>66213</v>
      </c>
      <c r="L8869" s="3">
        <v>45982</v>
      </c>
      <c r="M8869" s="3">
        <v>47757</v>
      </c>
      <c r="N8869" s="2" t="s">
        <v>281</v>
      </c>
    </row>
    <row r="8870" spans="2:14" x14ac:dyDescent="0.25">
      <c r="B8870" s="2" t="s">
        <v>6662</v>
      </c>
      <c r="C8870" s="2" t="s">
        <v>6663</v>
      </c>
      <c r="D8870" s="2" t="s">
        <v>16</v>
      </c>
      <c r="E8870" s="2" t="s">
        <v>17</v>
      </c>
      <c r="F8870" s="2" t="s">
        <v>18</v>
      </c>
      <c r="G8870" s="2" t="s">
        <v>175</v>
      </c>
      <c r="H8870" s="2" t="s">
        <v>6664</v>
      </c>
      <c r="I8870" s="2">
        <v>20515</v>
      </c>
      <c r="J8870" s="2">
        <v>0</v>
      </c>
      <c r="K8870" s="2">
        <v>66214</v>
      </c>
      <c r="L8870" s="3">
        <v>45985</v>
      </c>
      <c r="M8870" s="3">
        <v>47788</v>
      </c>
      <c r="N8870" s="2" t="s">
        <v>281</v>
      </c>
    </row>
    <row r="8871" spans="2:14" x14ac:dyDescent="0.25">
      <c r="B8871" s="2" t="s">
        <v>6662</v>
      </c>
      <c r="C8871" s="2" t="s">
        <v>6663</v>
      </c>
      <c r="D8871" s="2" t="s">
        <v>16</v>
      </c>
      <c r="E8871" s="2" t="s">
        <v>17</v>
      </c>
      <c r="F8871" s="2" t="s">
        <v>18</v>
      </c>
      <c r="G8871" s="2" t="s">
        <v>175</v>
      </c>
      <c r="H8871" s="2" t="s">
        <v>6664</v>
      </c>
      <c r="I8871" s="2">
        <v>20515</v>
      </c>
      <c r="J8871" s="2">
        <v>435</v>
      </c>
      <c r="K8871" s="2">
        <v>66216</v>
      </c>
      <c r="L8871" s="3">
        <v>45985</v>
      </c>
      <c r="M8871" s="3">
        <v>47788</v>
      </c>
      <c r="N8871" s="2" t="s">
        <v>281</v>
      </c>
    </row>
    <row r="8872" spans="2:14" x14ac:dyDescent="0.25">
      <c r="B8872" s="2" t="s">
        <v>6662</v>
      </c>
      <c r="C8872" s="2" t="s">
        <v>6663</v>
      </c>
      <c r="D8872" s="2" t="s">
        <v>16</v>
      </c>
      <c r="E8872" s="2" t="s">
        <v>17</v>
      </c>
      <c r="F8872" s="2" t="s">
        <v>18</v>
      </c>
      <c r="G8872" s="2" t="s">
        <v>175</v>
      </c>
      <c r="H8872" s="2" t="s">
        <v>6664</v>
      </c>
      <c r="I8872" s="2">
        <v>20515</v>
      </c>
      <c r="J8872" s="2">
        <v>4880</v>
      </c>
      <c r="K8872" s="2">
        <v>66217</v>
      </c>
      <c r="L8872" s="3">
        <v>46063</v>
      </c>
      <c r="M8872" s="3">
        <v>47788</v>
      </c>
      <c r="N8872" s="2" t="s">
        <v>281</v>
      </c>
    </row>
    <row r="8873" spans="2:14" x14ac:dyDescent="0.25">
      <c r="B8873" s="2" t="s">
        <v>6662</v>
      </c>
      <c r="C8873" s="2" t="s">
        <v>6663</v>
      </c>
      <c r="D8873" s="2" t="s">
        <v>16</v>
      </c>
      <c r="E8873" s="2" t="s">
        <v>17</v>
      </c>
      <c r="F8873" s="2" t="s">
        <v>18</v>
      </c>
      <c r="G8873" s="2" t="s">
        <v>175</v>
      </c>
      <c r="H8873" s="2" t="s">
        <v>6664</v>
      </c>
      <c r="I8873" s="2">
        <v>20515</v>
      </c>
      <c r="J8873" s="2">
        <v>9760</v>
      </c>
      <c r="K8873" s="2">
        <v>66218</v>
      </c>
      <c r="L8873" s="3">
        <v>46063</v>
      </c>
      <c r="M8873" s="3">
        <v>47788</v>
      </c>
      <c r="N8873" s="2" t="s">
        <v>281</v>
      </c>
    </row>
    <row r="8874" spans="2:14" x14ac:dyDescent="0.25">
      <c r="B8874" s="2" t="s">
        <v>6662</v>
      </c>
      <c r="C8874" s="2" t="s">
        <v>6663</v>
      </c>
      <c r="D8874" s="2" t="s">
        <v>16</v>
      </c>
      <c r="E8874" s="2" t="s">
        <v>17</v>
      </c>
      <c r="F8874" s="2" t="s">
        <v>18</v>
      </c>
      <c r="G8874" s="2" t="s">
        <v>175</v>
      </c>
      <c r="H8874" s="2" t="s">
        <v>6664</v>
      </c>
      <c r="I8874" s="2">
        <v>20515</v>
      </c>
      <c r="J8874" s="2">
        <v>0</v>
      </c>
      <c r="K8874" s="2">
        <v>66175</v>
      </c>
      <c r="L8874" s="3">
        <v>44958</v>
      </c>
      <c r="M8874" s="3">
        <v>47270</v>
      </c>
      <c r="N8874" s="2" t="s">
        <v>281</v>
      </c>
    </row>
    <row r="8875" spans="2:14" x14ac:dyDescent="0.25">
      <c r="B8875" s="2" t="s">
        <v>6662</v>
      </c>
      <c r="C8875" s="2" t="s">
        <v>6663</v>
      </c>
      <c r="D8875" s="2" t="s">
        <v>16</v>
      </c>
      <c r="E8875" s="2" t="s">
        <v>17</v>
      </c>
      <c r="F8875" s="2" t="s">
        <v>18</v>
      </c>
      <c r="G8875" s="2" t="s">
        <v>175</v>
      </c>
      <c r="H8875" s="2" t="s">
        <v>6664</v>
      </c>
      <c r="I8875" s="2">
        <v>20515</v>
      </c>
      <c r="J8875" s="2">
        <v>0</v>
      </c>
      <c r="K8875" s="2">
        <v>66176</v>
      </c>
      <c r="L8875" s="3">
        <v>44958</v>
      </c>
      <c r="M8875" s="3">
        <v>47270</v>
      </c>
      <c r="N8875" s="2" t="s">
        <v>281</v>
      </c>
    </row>
    <row r="8876" spans="2:14" x14ac:dyDescent="0.25">
      <c r="B8876" s="2" t="s">
        <v>6662</v>
      </c>
      <c r="C8876" s="2" t="s">
        <v>6663</v>
      </c>
      <c r="D8876" s="2" t="s">
        <v>16</v>
      </c>
      <c r="E8876" s="2" t="s">
        <v>17</v>
      </c>
      <c r="F8876" s="2" t="s">
        <v>18</v>
      </c>
      <c r="G8876" s="2" t="s">
        <v>175</v>
      </c>
      <c r="H8876" s="2" t="s">
        <v>6664</v>
      </c>
      <c r="I8876" s="2">
        <v>20515</v>
      </c>
      <c r="J8876" s="2">
        <v>60</v>
      </c>
      <c r="K8876" s="2">
        <v>66217</v>
      </c>
      <c r="L8876" s="3">
        <v>46072</v>
      </c>
      <c r="M8876" s="3">
        <v>47788</v>
      </c>
      <c r="N8876" s="2" t="s">
        <v>281</v>
      </c>
    </row>
    <row r="8877" spans="2:14" x14ac:dyDescent="0.25">
      <c r="B8877" s="2" t="s">
        <v>6662</v>
      </c>
      <c r="C8877" s="2" t="s">
        <v>6663</v>
      </c>
      <c r="D8877" s="2" t="s">
        <v>16</v>
      </c>
      <c r="E8877" s="2" t="s">
        <v>17</v>
      </c>
      <c r="F8877" s="2" t="s">
        <v>18</v>
      </c>
      <c r="G8877" s="2" t="s">
        <v>175</v>
      </c>
      <c r="H8877" s="2" t="s">
        <v>6664</v>
      </c>
      <c r="I8877" s="2">
        <v>20515</v>
      </c>
      <c r="J8877" s="2">
        <v>5380</v>
      </c>
      <c r="K8877" s="2">
        <v>66218</v>
      </c>
      <c r="L8877" s="3">
        <v>46072</v>
      </c>
      <c r="M8877" s="3">
        <v>47818</v>
      </c>
      <c r="N8877" s="2" t="s">
        <v>281</v>
      </c>
    </row>
    <row r="8878" spans="2:14" x14ac:dyDescent="0.25">
      <c r="B8878" s="2" t="s">
        <v>6665</v>
      </c>
      <c r="C8878" s="2" t="s">
        <v>6666</v>
      </c>
      <c r="D8878" s="2" t="s">
        <v>16</v>
      </c>
      <c r="E8878" s="2" t="s">
        <v>17</v>
      </c>
      <c r="F8878" s="2" t="s">
        <v>18</v>
      </c>
      <c r="G8878" s="2" t="s">
        <v>175</v>
      </c>
      <c r="H8878" s="2" t="s">
        <v>6664</v>
      </c>
      <c r="I8878" s="2">
        <v>9170</v>
      </c>
      <c r="J8878" s="2">
        <v>0</v>
      </c>
      <c r="K8878" s="2">
        <v>66177</v>
      </c>
      <c r="L8878" s="3">
        <v>45882</v>
      </c>
      <c r="M8878" s="3">
        <v>47270</v>
      </c>
      <c r="N8878" s="2" t="s">
        <v>281</v>
      </c>
    </row>
    <row r="8879" spans="2:14" x14ac:dyDescent="0.25">
      <c r="B8879" s="2" t="s">
        <v>6665</v>
      </c>
      <c r="C8879" s="2" t="s">
        <v>6666</v>
      </c>
      <c r="D8879" s="2" t="s">
        <v>16</v>
      </c>
      <c r="E8879" s="2" t="s">
        <v>17</v>
      </c>
      <c r="F8879" s="2" t="s">
        <v>18</v>
      </c>
      <c r="G8879" s="2" t="s">
        <v>175</v>
      </c>
      <c r="H8879" s="2" t="s">
        <v>6664</v>
      </c>
      <c r="I8879" s="2">
        <v>9170</v>
      </c>
      <c r="J8879" s="2">
        <v>0</v>
      </c>
      <c r="K8879" s="2">
        <v>66179</v>
      </c>
      <c r="L8879" s="3">
        <v>45882</v>
      </c>
      <c r="M8879" s="3">
        <v>47331</v>
      </c>
      <c r="N8879" s="2" t="s">
        <v>281</v>
      </c>
    </row>
    <row r="8880" spans="2:14" x14ac:dyDescent="0.25">
      <c r="B8880" s="2" t="s">
        <v>6665</v>
      </c>
      <c r="C8880" s="2" t="s">
        <v>6666</v>
      </c>
      <c r="D8880" s="2" t="s">
        <v>16</v>
      </c>
      <c r="E8880" s="2" t="s">
        <v>17</v>
      </c>
      <c r="F8880" s="2" t="s">
        <v>18</v>
      </c>
      <c r="G8880" s="2" t="s">
        <v>175</v>
      </c>
      <c r="H8880" s="2" t="s">
        <v>6664</v>
      </c>
      <c r="I8880" s="2">
        <v>9170</v>
      </c>
      <c r="J8880" s="2">
        <v>0</v>
      </c>
      <c r="K8880" s="2">
        <v>66196</v>
      </c>
      <c r="L8880" s="3">
        <v>45882</v>
      </c>
      <c r="M8880" s="3">
        <v>47515</v>
      </c>
      <c r="N8880" s="2" t="s">
        <v>281</v>
      </c>
    </row>
    <row r="8881" spans="2:14" x14ac:dyDescent="0.25">
      <c r="B8881" s="2" t="s">
        <v>6665</v>
      </c>
      <c r="C8881" s="2" t="s">
        <v>6666</v>
      </c>
      <c r="D8881" s="2" t="s">
        <v>16</v>
      </c>
      <c r="E8881" s="2" t="s">
        <v>17</v>
      </c>
      <c r="F8881" s="2" t="s">
        <v>18</v>
      </c>
      <c r="G8881" s="2" t="s">
        <v>175</v>
      </c>
      <c r="H8881" s="2" t="s">
        <v>6664</v>
      </c>
      <c r="I8881" s="2">
        <v>9170</v>
      </c>
      <c r="J8881" s="2">
        <v>0</v>
      </c>
      <c r="K8881" s="2">
        <v>66200</v>
      </c>
      <c r="L8881" s="3">
        <v>45821</v>
      </c>
      <c r="M8881" s="3">
        <v>47543</v>
      </c>
      <c r="N8881" s="2" t="s">
        <v>281</v>
      </c>
    </row>
    <row r="8882" spans="2:14" x14ac:dyDescent="0.25">
      <c r="B8882" s="2" t="s">
        <v>6665</v>
      </c>
      <c r="C8882" s="2" t="s">
        <v>6666</v>
      </c>
      <c r="D8882" s="2" t="s">
        <v>16</v>
      </c>
      <c r="E8882" s="2" t="s">
        <v>17</v>
      </c>
      <c r="F8882" s="2" t="s">
        <v>18</v>
      </c>
      <c r="G8882" s="2" t="s">
        <v>175</v>
      </c>
      <c r="H8882" s="2" t="s">
        <v>6664</v>
      </c>
      <c r="I8882" s="2">
        <v>9170</v>
      </c>
      <c r="J8882" s="2">
        <v>0</v>
      </c>
      <c r="K8882" s="2">
        <v>66202</v>
      </c>
      <c r="L8882" s="3">
        <v>45882</v>
      </c>
      <c r="M8882" s="3">
        <v>47574</v>
      </c>
      <c r="N8882" s="2" t="s">
        <v>281</v>
      </c>
    </row>
    <row r="8883" spans="2:14" x14ac:dyDescent="0.25">
      <c r="B8883" s="2" t="s">
        <v>6665</v>
      </c>
      <c r="C8883" s="2" t="s">
        <v>6666</v>
      </c>
      <c r="D8883" s="2" t="s">
        <v>16</v>
      </c>
      <c r="E8883" s="2" t="s">
        <v>17</v>
      </c>
      <c r="F8883" s="2" t="s">
        <v>18</v>
      </c>
      <c r="G8883" s="2" t="s">
        <v>175</v>
      </c>
      <c r="H8883" s="2" t="s">
        <v>6664</v>
      </c>
      <c r="I8883" s="2">
        <v>9170</v>
      </c>
      <c r="J8883" s="2">
        <v>0</v>
      </c>
      <c r="K8883" s="2">
        <v>66207</v>
      </c>
      <c r="L8883" s="3">
        <v>45987</v>
      </c>
      <c r="M8883" s="3">
        <v>47696</v>
      </c>
      <c r="N8883" s="2" t="s">
        <v>281</v>
      </c>
    </row>
    <row r="8884" spans="2:14" x14ac:dyDescent="0.25">
      <c r="B8884" s="2" t="s">
        <v>6665</v>
      </c>
      <c r="C8884" s="2" t="s">
        <v>6666</v>
      </c>
      <c r="D8884" s="2" t="s">
        <v>16</v>
      </c>
      <c r="E8884" s="2" t="s">
        <v>17</v>
      </c>
      <c r="F8884" s="2" t="s">
        <v>18</v>
      </c>
      <c r="G8884" s="2" t="s">
        <v>175</v>
      </c>
      <c r="H8884" s="2" t="s">
        <v>6664</v>
      </c>
      <c r="I8884" s="2">
        <v>9170</v>
      </c>
      <c r="J8884" s="2">
        <v>1160</v>
      </c>
      <c r="K8884" s="2">
        <v>66217</v>
      </c>
      <c r="L8884" s="3">
        <v>46002</v>
      </c>
      <c r="M8884" s="3">
        <v>47788</v>
      </c>
      <c r="N8884" s="2" t="s">
        <v>281</v>
      </c>
    </row>
    <row r="8885" spans="2:14" x14ac:dyDescent="0.25">
      <c r="B8885" s="2" t="s">
        <v>6665</v>
      </c>
      <c r="C8885" s="2" t="s">
        <v>6666</v>
      </c>
      <c r="D8885" s="2" t="s">
        <v>16</v>
      </c>
      <c r="E8885" s="2" t="s">
        <v>17</v>
      </c>
      <c r="F8885" s="2" t="s">
        <v>18</v>
      </c>
      <c r="G8885" s="2" t="s">
        <v>175</v>
      </c>
      <c r="H8885" s="2" t="s">
        <v>6664</v>
      </c>
      <c r="I8885" s="2">
        <v>9170</v>
      </c>
      <c r="J8885" s="2">
        <v>0</v>
      </c>
      <c r="K8885" s="2">
        <v>66220</v>
      </c>
      <c r="L8885" s="3">
        <v>46049</v>
      </c>
      <c r="M8885" s="3">
        <v>47818</v>
      </c>
      <c r="N8885" s="2" t="s">
        <v>281</v>
      </c>
    </row>
    <row r="8886" spans="2:14" x14ac:dyDescent="0.25">
      <c r="B8886" s="2" t="s">
        <v>6665</v>
      </c>
      <c r="C8886" s="2" t="s">
        <v>6666</v>
      </c>
      <c r="D8886" s="2" t="s">
        <v>16</v>
      </c>
      <c r="E8886" s="2" t="s">
        <v>17</v>
      </c>
      <c r="F8886" s="2" t="s">
        <v>18</v>
      </c>
      <c r="G8886" s="2" t="s">
        <v>175</v>
      </c>
      <c r="H8886" s="2" t="s">
        <v>6664</v>
      </c>
      <c r="I8886" s="2">
        <v>9170</v>
      </c>
      <c r="J8886" s="2">
        <v>0</v>
      </c>
      <c r="K8886" s="2">
        <v>66225</v>
      </c>
      <c r="L8886" s="3">
        <v>46049</v>
      </c>
      <c r="M8886" s="3">
        <v>47849</v>
      </c>
      <c r="N8886" s="2" t="s">
        <v>281</v>
      </c>
    </row>
    <row r="8887" spans="2:14" x14ac:dyDescent="0.25">
      <c r="B8887" s="2" t="s">
        <v>6665</v>
      </c>
      <c r="C8887" s="2" t="s">
        <v>6666</v>
      </c>
      <c r="D8887" s="2" t="s">
        <v>16</v>
      </c>
      <c r="E8887" s="2" t="s">
        <v>17</v>
      </c>
      <c r="F8887" s="2" t="s">
        <v>18</v>
      </c>
      <c r="G8887" s="2" t="s">
        <v>175</v>
      </c>
      <c r="H8887" s="2" t="s">
        <v>6664</v>
      </c>
      <c r="I8887" s="2">
        <v>9170</v>
      </c>
      <c r="J8887" s="2">
        <v>3210</v>
      </c>
      <c r="K8887" s="2">
        <v>66226</v>
      </c>
      <c r="L8887" s="3">
        <v>46119</v>
      </c>
      <c r="M8887" s="3">
        <v>47880</v>
      </c>
      <c r="N8887" s="2" t="s">
        <v>281</v>
      </c>
    </row>
    <row r="8888" spans="2:14" x14ac:dyDescent="0.25">
      <c r="B8888" s="2" t="s">
        <v>6665</v>
      </c>
      <c r="C8888" s="2" t="s">
        <v>6666</v>
      </c>
      <c r="D8888" s="2" t="s">
        <v>16</v>
      </c>
      <c r="E8888" s="2" t="s">
        <v>17</v>
      </c>
      <c r="F8888" s="2" t="s">
        <v>18</v>
      </c>
      <c r="G8888" s="2" t="s">
        <v>175</v>
      </c>
      <c r="H8888" s="2" t="s">
        <v>6664</v>
      </c>
      <c r="I8888" s="2">
        <v>9170</v>
      </c>
      <c r="J8888" s="2">
        <v>2000</v>
      </c>
      <c r="K8888" s="2">
        <v>66228</v>
      </c>
      <c r="L8888" s="3">
        <v>46120</v>
      </c>
      <c r="M8888" s="3">
        <v>47908</v>
      </c>
      <c r="N8888" s="2" t="s">
        <v>281</v>
      </c>
    </row>
    <row r="8889" spans="2:14" x14ac:dyDescent="0.25">
      <c r="B8889" s="2" t="s">
        <v>6665</v>
      </c>
      <c r="C8889" s="2" t="s">
        <v>6666</v>
      </c>
      <c r="D8889" s="2" t="s">
        <v>16</v>
      </c>
      <c r="E8889" s="2" t="s">
        <v>17</v>
      </c>
      <c r="F8889" s="2" t="s">
        <v>18</v>
      </c>
      <c r="G8889" s="2" t="s">
        <v>175</v>
      </c>
      <c r="H8889" s="2" t="s">
        <v>6664</v>
      </c>
      <c r="I8889" s="2">
        <v>9170</v>
      </c>
      <c r="J8889" s="2">
        <v>180</v>
      </c>
      <c r="K8889" s="2">
        <v>66229</v>
      </c>
      <c r="L8889" s="3">
        <v>46178</v>
      </c>
      <c r="M8889" s="3">
        <v>47939</v>
      </c>
      <c r="N8889" s="2" t="s">
        <v>281</v>
      </c>
    </row>
    <row r="8890" spans="2:14" x14ac:dyDescent="0.25">
      <c r="B8890" s="2" t="s">
        <v>6665</v>
      </c>
      <c r="C8890" s="2" t="s">
        <v>6666</v>
      </c>
      <c r="D8890" s="2" t="s">
        <v>16</v>
      </c>
      <c r="E8890" s="2" t="s">
        <v>17</v>
      </c>
      <c r="F8890" s="2" t="s">
        <v>18</v>
      </c>
      <c r="G8890" s="2" t="s">
        <v>175</v>
      </c>
      <c r="H8890" s="2" t="s">
        <v>6664</v>
      </c>
      <c r="I8890" s="2">
        <v>9170</v>
      </c>
      <c r="J8890" s="2">
        <v>2620</v>
      </c>
      <c r="K8890" s="2">
        <v>66232</v>
      </c>
      <c r="L8890" s="3">
        <v>46178</v>
      </c>
      <c r="M8890" s="3">
        <v>47969</v>
      </c>
      <c r="N8890" s="2" t="s">
        <v>281</v>
      </c>
    </row>
    <row r="8891" spans="2:14" x14ac:dyDescent="0.25">
      <c r="B8891" s="2" t="s">
        <v>6665</v>
      </c>
      <c r="C8891" s="2" t="s">
        <v>6666</v>
      </c>
      <c r="D8891" s="2" t="s">
        <v>16</v>
      </c>
      <c r="E8891" s="2" t="s">
        <v>17</v>
      </c>
      <c r="F8891" s="2" t="s">
        <v>18</v>
      </c>
      <c r="G8891" s="2" t="s">
        <v>175</v>
      </c>
      <c r="H8891" s="2" t="s">
        <v>6664</v>
      </c>
      <c r="I8891" s="2">
        <v>9170</v>
      </c>
      <c r="J8891" s="2">
        <v>0</v>
      </c>
      <c r="K8891" s="2">
        <v>66177</v>
      </c>
      <c r="L8891" s="3">
        <v>44958</v>
      </c>
      <c r="M8891" s="3">
        <v>47270</v>
      </c>
      <c r="N8891" s="2" t="s">
        <v>281</v>
      </c>
    </row>
    <row r="8892" spans="2:14" x14ac:dyDescent="0.25">
      <c r="B8892" s="2" t="s">
        <v>6665</v>
      </c>
      <c r="C8892" s="2" t="s">
        <v>6666</v>
      </c>
      <c r="D8892" s="2" t="s">
        <v>16</v>
      </c>
      <c r="E8892" s="2" t="s">
        <v>181</v>
      </c>
      <c r="F8892" s="2" t="s">
        <v>18</v>
      </c>
      <c r="G8892" s="2" t="s">
        <v>175</v>
      </c>
      <c r="H8892" s="2" t="s">
        <v>6664</v>
      </c>
      <c r="I8892" s="2">
        <v>9170</v>
      </c>
      <c r="J8892" s="2">
        <v>0</v>
      </c>
      <c r="K8892" s="2">
        <v>66200</v>
      </c>
      <c r="L8892" s="3">
        <v>45821</v>
      </c>
      <c r="M8892" s="3">
        <v>47543</v>
      </c>
      <c r="N8892" s="2" t="s">
        <v>281</v>
      </c>
    </row>
    <row r="8893" spans="2:14" x14ac:dyDescent="0.25">
      <c r="B8893" s="2" t="s">
        <v>6667</v>
      </c>
      <c r="C8893" s="2" t="s">
        <v>6668</v>
      </c>
      <c r="D8893" s="2" t="s">
        <v>16</v>
      </c>
      <c r="E8893" s="2" t="s">
        <v>17</v>
      </c>
      <c r="F8893" s="2" t="s">
        <v>18</v>
      </c>
      <c r="G8893" s="2" t="s">
        <v>175</v>
      </c>
      <c r="H8893" s="2" t="s">
        <v>6664</v>
      </c>
      <c r="I8893" s="2">
        <v>19852</v>
      </c>
      <c r="J8893" s="2">
        <v>0</v>
      </c>
      <c r="K8893" s="2">
        <v>66183</v>
      </c>
      <c r="L8893" s="3">
        <v>45719</v>
      </c>
      <c r="M8893" s="3">
        <v>47362</v>
      </c>
      <c r="N8893" s="2" t="s">
        <v>281</v>
      </c>
    </row>
    <row r="8894" spans="2:14" x14ac:dyDescent="0.25">
      <c r="B8894" s="2" t="s">
        <v>6667</v>
      </c>
      <c r="C8894" s="2" t="s">
        <v>6668</v>
      </c>
      <c r="D8894" s="2" t="s">
        <v>16</v>
      </c>
      <c r="E8894" s="2" t="s">
        <v>17</v>
      </c>
      <c r="F8894" s="2" t="s">
        <v>18</v>
      </c>
      <c r="G8894" s="2" t="s">
        <v>175</v>
      </c>
      <c r="H8894" s="2" t="s">
        <v>6664</v>
      </c>
      <c r="I8894" s="2">
        <v>19852</v>
      </c>
      <c r="J8894" s="2">
        <v>0</v>
      </c>
      <c r="K8894" s="2">
        <v>66189</v>
      </c>
      <c r="L8894" s="3">
        <v>45909</v>
      </c>
      <c r="M8894" s="3">
        <v>47423</v>
      </c>
      <c r="N8894" s="2" t="s">
        <v>281</v>
      </c>
    </row>
    <row r="8895" spans="2:14" x14ac:dyDescent="0.25">
      <c r="B8895" s="2" t="s">
        <v>6667</v>
      </c>
      <c r="C8895" s="2" t="s">
        <v>6668</v>
      </c>
      <c r="D8895" s="2" t="s">
        <v>16</v>
      </c>
      <c r="E8895" s="2" t="s">
        <v>17</v>
      </c>
      <c r="F8895" s="2" t="s">
        <v>18</v>
      </c>
      <c r="G8895" s="2" t="s">
        <v>175</v>
      </c>
      <c r="H8895" s="2" t="s">
        <v>6664</v>
      </c>
      <c r="I8895" s="2">
        <v>19852</v>
      </c>
      <c r="J8895" s="2">
        <v>0</v>
      </c>
      <c r="K8895" s="2">
        <v>66193</v>
      </c>
      <c r="L8895" s="3">
        <v>45719</v>
      </c>
      <c r="M8895" s="3">
        <v>47453</v>
      </c>
      <c r="N8895" s="2" t="s">
        <v>281</v>
      </c>
    </row>
    <row r="8896" spans="2:14" x14ac:dyDescent="0.25">
      <c r="B8896" s="2" t="s">
        <v>6667</v>
      </c>
      <c r="C8896" s="2" t="s">
        <v>6668</v>
      </c>
      <c r="D8896" s="2" t="s">
        <v>16</v>
      </c>
      <c r="E8896" s="2" t="s">
        <v>17</v>
      </c>
      <c r="F8896" s="2" t="s">
        <v>18</v>
      </c>
      <c r="G8896" s="2" t="s">
        <v>175</v>
      </c>
      <c r="H8896" s="2" t="s">
        <v>6664</v>
      </c>
      <c r="I8896" s="2">
        <v>19852</v>
      </c>
      <c r="J8896" s="2">
        <v>0</v>
      </c>
      <c r="K8896" s="2">
        <v>66195</v>
      </c>
      <c r="L8896" s="3">
        <v>45719</v>
      </c>
      <c r="M8896" s="3">
        <v>47484</v>
      </c>
      <c r="N8896" s="2" t="s">
        <v>281</v>
      </c>
    </row>
    <row r="8897" spans="2:14" x14ac:dyDescent="0.25">
      <c r="B8897" s="2" t="s">
        <v>6667</v>
      </c>
      <c r="C8897" s="2" t="s">
        <v>6668</v>
      </c>
      <c r="D8897" s="2" t="s">
        <v>16</v>
      </c>
      <c r="E8897" s="2" t="s">
        <v>17</v>
      </c>
      <c r="F8897" s="2" t="s">
        <v>18</v>
      </c>
      <c r="G8897" s="2" t="s">
        <v>175</v>
      </c>
      <c r="H8897" s="2" t="s">
        <v>6664</v>
      </c>
      <c r="I8897" s="2">
        <v>19852</v>
      </c>
      <c r="J8897" s="2">
        <v>0</v>
      </c>
      <c r="K8897" s="2">
        <v>66200</v>
      </c>
      <c r="L8897" s="3">
        <v>45820</v>
      </c>
      <c r="M8897" s="3">
        <v>47543</v>
      </c>
      <c r="N8897" s="2" t="s">
        <v>281</v>
      </c>
    </row>
    <row r="8898" spans="2:14" x14ac:dyDescent="0.25">
      <c r="B8898" s="2" t="s">
        <v>6667</v>
      </c>
      <c r="C8898" s="2" t="s">
        <v>6668</v>
      </c>
      <c r="D8898" s="2" t="s">
        <v>16</v>
      </c>
      <c r="E8898" s="2" t="s">
        <v>17</v>
      </c>
      <c r="F8898" s="2" t="s">
        <v>18</v>
      </c>
      <c r="G8898" s="2" t="s">
        <v>175</v>
      </c>
      <c r="H8898" s="2" t="s">
        <v>6664</v>
      </c>
      <c r="I8898" s="2">
        <v>19852</v>
      </c>
      <c r="J8898" s="2">
        <v>0</v>
      </c>
      <c r="K8898" s="2">
        <v>66201</v>
      </c>
      <c r="L8898" s="3">
        <v>45820</v>
      </c>
      <c r="M8898" s="3">
        <v>47574</v>
      </c>
      <c r="N8898" s="2" t="s">
        <v>281</v>
      </c>
    </row>
    <row r="8899" spans="2:14" x14ac:dyDescent="0.25">
      <c r="B8899" s="2" t="s">
        <v>6667</v>
      </c>
      <c r="C8899" s="2" t="s">
        <v>6668</v>
      </c>
      <c r="D8899" s="2" t="s">
        <v>16</v>
      </c>
      <c r="E8899" s="2" t="s">
        <v>17</v>
      </c>
      <c r="F8899" s="2" t="s">
        <v>18</v>
      </c>
      <c r="G8899" s="2" t="s">
        <v>175</v>
      </c>
      <c r="H8899" s="2" t="s">
        <v>6664</v>
      </c>
      <c r="I8899" s="2">
        <v>19852</v>
      </c>
      <c r="J8899" s="2">
        <v>0</v>
      </c>
      <c r="K8899" s="2">
        <v>66202</v>
      </c>
      <c r="L8899" s="3">
        <v>45871</v>
      </c>
      <c r="M8899" s="3">
        <v>47604</v>
      </c>
      <c r="N8899" s="2" t="s">
        <v>281</v>
      </c>
    </row>
    <row r="8900" spans="2:14" x14ac:dyDescent="0.25">
      <c r="B8900" s="2" t="s">
        <v>6667</v>
      </c>
      <c r="C8900" s="2" t="s">
        <v>6668</v>
      </c>
      <c r="D8900" s="2" t="s">
        <v>16</v>
      </c>
      <c r="E8900" s="2" t="s">
        <v>17</v>
      </c>
      <c r="F8900" s="2" t="s">
        <v>18</v>
      </c>
      <c r="G8900" s="2" t="s">
        <v>175</v>
      </c>
      <c r="H8900" s="2" t="s">
        <v>6664</v>
      </c>
      <c r="I8900" s="2">
        <v>19852</v>
      </c>
      <c r="J8900" s="2">
        <v>0</v>
      </c>
      <c r="K8900" s="2">
        <v>66204</v>
      </c>
      <c r="L8900" s="3">
        <v>45871</v>
      </c>
      <c r="M8900" s="3">
        <v>47635</v>
      </c>
      <c r="N8900" s="2" t="s">
        <v>281</v>
      </c>
    </row>
    <row r="8901" spans="2:14" x14ac:dyDescent="0.25">
      <c r="B8901" s="2" t="s">
        <v>6667</v>
      </c>
      <c r="C8901" s="2" t="s">
        <v>6668</v>
      </c>
      <c r="D8901" s="2" t="s">
        <v>16</v>
      </c>
      <c r="E8901" s="2" t="s">
        <v>17</v>
      </c>
      <c r="F8901" s="2" t="s">
        <v>18</v>
      </c>
      <c r="G8901" s="2" t="s">
        <v>175</v>
      </c>
      <c r="H8901" s="2" t="s">
        <v>6664</v>
      </c>
      <c r="I8901" s="2">
        <v>19852</v>
      </c>
      <c r="J8901" s="2">
        <v>75</v>
      </c>
      <c r="K8901" s="2">
        <v>66205</v>
      </c>
      <c r="L8901" s="3">
        <v>45909</v>
      </c>
      <c r="M8901" s="3">
        <v>47665</v>
      </c>
      <c r="N8901" s="2" t="s">
        <v>281</v>
      </c>
    </row>
    <row r="8902" spans="2:14" x14ac:dyDescent="0.25">
      <c r="B8902" s="2" t="s">
        <v>6667</v>
      </c>
      <c r="C8902" s="2" t="s">
        <v>6668</v>
      </c>
      <c r="D8902" s="2" t="s">
        <v>16</v>
      </c>
      <c r="E8902" s="2" t="s">
        <v>17</v>
      </c>
      <c r="F8902" s="2" t="s">
        <v>18</v>
      </c>
      <c r="G8902" s="2" t="s">
        <v>175</v>
      </c>
      <c r="H8902" s="2" t="s">
        <v>6664</v>
      </c>
      <c r="I8902" s="2">
        <v>19852</v>
      </c>
      <c r="J8902" s="2">
        <v>0</v>
      </c>
      <c r="K8902" s="2">
        <v>66212</v>
      </c>
      <c r="L8902" s="3">
        <v>45968</v>
      </c>
      <c r="M8902" s="3">
        <v>47727</v>
      </c>
      <c r="N8902" s="2" t="s">
        <v>281</v>
      </c>
    </row>
    <row r="8903" spans="2:14" x14ac:dyDescent="0.25">
      <c r="B8903" s="2" t="s">
        <v>6667</v>
      </c>
      <c r="C8903" s="2" t="s">
        <v>6668</v>
      </c>
      <c r="D8903" s="2" t="s">
        <v>16</v>
      </c>
      <c r="E8903" s="2" t="s">
        <v>17</v>
      </c>
      <c r="F8903" s="2" t="s">
        <v>18</v>
      </c>
      <c r="G8903" s="2" t="s">
        <v>175</v>
      </c>
      <c r="H8903" s="2" t="s">
        <v>6664</v>
      </c>
      <c r="I8903" s="2">
        <v>19852</v>
      </c>
      <c r="J8903" s="2">
        <v>0</v>
      </c>
      <c r="K8903" s="2">
        <v>66213</v>
      </c>
      <c r="L8903" s="3">
        <v>45982</v>
      </c>
      <c r="M8903" s="3">
        <v>47757</v>
      </c>
      <c r="N8903" s="2" t="s">
        <v>281</v>
      </c>
    </row>
    <row r="8904" spans="2:14" x14ac:dyDescent="0.25">
      <c r="B8904" s="2" t="s">
        <v>6667</v>
      </c>
      <c r="C8904" s="2" t="s">
        <v>6668</v>
      </c>
      <c r="D8904" s="2" t="s">
        <v>16</v>
      </c>
      <c r="E8904" s="2" t="s">
        <v>17</v>
      </c>
      <c r="F8904" s="2" t="s">
        <v>18</v>
      </c>
      <c r="G8904" s="2" t="s">
        <v>175</v>
      </c>
      <c r="H8904" s="2" t="s">
        <v>6664</v>
      </c>
      <c r="I8904" s="2">
        <v>19852</v>
      </c>
      <c r="J8904" s="2">
        <v>0</v>
      </c>
      <c r="K8904" s="2">
        <v>66218</v>
      </c>
      <c r="L8904" s="3">
        <v>46049</v>
      </c>
      <c r="M8904" s="3">
        <v>47788</v>
      </c>
      <c r="N8904" s="2" t="s">
        <v>281</v>
      </c>
    </row>
    <row r="8905" spans="2:14" x14ac:dyDescent="0.25">
      <c r="B8905" s="2" t="s">
        <v>6667</v>
      </c>
      <c r="C8905" s="2" t="s">
        <v>6668</v>
      </c>
      <c r="D8905" s="2" t="s">
        <v>16</v>
      </c>
      <c r="E8905" s="2" t="s">
        <v>17</v>
      </c>
      <c r="F8905" s="2" t="s">
        <v>18</v>
      </c>
      <c r="G8905" s="2" t="s">
        <v>175</v>
      </c>
      <c r="H8905" s="2" t="s">
        <v>6664</v>
      </c>
      <c r="I8905" s="2">
        <v>19852</v>
      </c>
      <c r="J8905" s="2">
        <v>3342</v>
      </c>
      <c r="K8905" s="2">
        <v>66219</v>
      </c>
      <c r="L8905" s="3">
        <v>46049</v>
      </c>
      <c r="M8905" s="3">
        <v>47818</v>
      </c>
      <c r="N8905" s="2" t="s">
        <v>281</v>
      </c>
    </row>
    <row r="8906" spans="2:14" x14ac:dyDescent="0.25">
      <c r="B8906" s="2" t="s">
        <v>6667</v>
      </c>
      <c r="C8906" s="2" t="s">
        <v>6668</v>
      </c>
      <c r="D8906" s="2" t="s">
        <v>16</v>
      </c>
      <c r="E8906" s="2" t="s">
        <v>17</v>
      </c>
      <c r="F8906" s="2" t="s">
        <v>18</v>
      </c>
      <c r="G8906" s="2" t="s">
        <v>175</v>
      </c>
      <c r="H8906" s="2" t="s">
        <v>6664</v>
      </c>
      <c r="I8906" s="2">
        <v>19852</v>
      </c>
      <c r="J8906" s="2">
        <v>2715</v>
      </c>
      <c r="K8906" s="2">
        <v>66220</v>
      </c>
      <c r="L8906" s="3">
        <v>46133</v>
      </c>
      <c r="M8906" s="3">
        <v>47818</v>
      </c>
      <c r="N8906" s="2" t="s">
        <v>281</v>
      </c>
    </row>
    <row r="8907" spans="2:14" x14ac:dyDescent="0.25">
      <c r="B8907" s="2" t="s">
        <v>6667</v>
      </c>
      <c r="C8907" s="2" t="s">
        <v>6668</v>
      </c>
      <c r="D8907" s="2" t="s">
        <v>16</v>
      </c>
      <c r="E8907" s="2" t="s">
        <v>17</v>
      </c>
      <c r="F8907" s="2" t="s">
        <v>18</v>
      </c>
      <c r="G8907" s="2" t="s">
        <v>175</v>
      </c>
      <c r="H8907" s="2" t="s">
        <v>6664</v>
      </c>
      <c r="I8907" s="2">
        <v>19852</v>
      </c>
      <c r="J8907" s="2">
        <v>5710</v>
      </c>
      <c r="K8907" s="2">
        <v>66221</v>
      </c>
      <c r="L8907" s="3">
        <v>46049</v>
      </c>
      <c r="M8907" s="3">
        <v>47818</v>
      </c>
      <c r="N8907" s="2" t="s">
        <v>281</v>
      </c>
    </row>
    <row r="8908" spans="2:14" x14ac:dyDescent="0.25">
      <c r="B8908" s="2" t="s">
        <v>6667</v>
      </c>
      <c r="C8908" s="2" t="s">
        <v>6668</v>
      </c>
      <c r="D8908" s="2" t="s">
        <v>16</v>
      </c>
      <c r="E8908" s="2" t="s">
        <v>17</v>
      </c>
      <c r="F8908" s="2" t="s">
        <v>18</v>
      </c>
      <c r="G8908" s="2" t="s">
        <v>175</v>
      </c>
      <c r="H8908" s="2" t="s">
        <v>6664</v>
      </c>
      <c r="I8908" s="2">
        <v>19852</v>
      </c>
      <c r="J8908" s="2">
        <v>105</v>
      </c>
      <c r="K8908" s="2">
        <v>66222</v>
      </c>
      <c r="L8908" s="3">
        <v>46126</v>
      </c>
      <c r="M8908" s="3">
        <v>47818</v>
      </c>
      <c r="N8908" s="2" t="s">
        <v>281</v>
      </c>
    </row>
    <row r="8909" spans="2:14" x14ac:dyDescent="0.25">
      <c r="B8909" s="2" t="s">
        <v>6667</v>
      </c>
      <c r="C8909" s="2" t="s">
        <v>6668</v>
      </c>
      <c r="D8909" s="2" t="s">
        <v>16</v>
      </c>
      <c r="E8909" s="2" t="s">
        <v>17</v>
      </c>
      <c r="F8909" s="2" t="s">
        <v>18</v>
      </c>
      <c r="G8909" s="2" t="s">
        <v>175</v>
      </c>
      <c r="H8909" s="2" t="s">
        <v>6664</v>
      </c>
      <c r="I8909" s="2">
        <v>19852</v>
      </c>
      <c r="J8909" s="2">
        <v>2730</v>
      </c>
      <c r="K8909" s="2">
        <v>66223</v>
      </c>
      <c r="L8909" s="3">
        <v>46126</v>
      </c>
      <c r="M8909" s="3">
        <v>47818</v>
      </c>
      <c r="N8909" s="2" t="s">
        <v>281</v>
      </c>
    </row>
    <row r="8910" spans="2:14" x14ac:dyDescent="0.25">
      <c r="B8910" s="2" t="s">
        <v>6667</v>
      </c>
      <c r="C8910" s="2" t="s">
        <v>6668</v>
      </c>
      <c r="D8910" s="2" t="s">
        <v>16</v>
      </c>
      <c r="E8910" s="2" t="s">
        <v>17</v>
      </c>
      <c r="F8910" s="2" t="s">
        <v>18</v>
      </c>
      <c r="G8910" s="2" t="s">
        <v>175</v>
      </c>
      <c r="H8910" s="2" t="s">
        <v>6664</v>
      </c>
      <c r="I8910" s="2">
        <v>19852</v>
      </c>
      <c r="J8910" s="2">
        <v>1035</v>
      </c>
      <c r="K8910" s="2">
        <v>66224</v>
      </c>
      <c r="L8910" s="3">
        <v>46126</v>
      </c>
      <c r="M8910" s="3">
        <v>47818</v>
      </c>
      <c r="N8910" s="2" t="s">
        <v>281</v>
      </c>
    </row>
    <row r="8911" spans="2:14" x14ac:dyDescent="0.25">
      <c r="B8911" s="2" t="s">
        <v>6667</v>
      </c>
      <c r="C8911" s="2" t="s">
        <v>6668</v>
      </c>
      <c r="D8911" s="2" t="s">
        <v>16</v>
      </c>
      <c r="E8911" s="2" t="s">
        <v>17</v>
      </c>
      <c r="F8911" s="2" t="s">
        <v>18</v>
      </c>
      <c r="G8911" s="2" t="s">
        <v>175</v>
      </c>
      <c r="H8911" s="2" t="s">
        <v>6664</v>
      </c>
      <c r="I8911" s="2">
        <v>19852</v>
      </c>
      <c r="J8911" s="2">
        <v>1545</v>
      </c>
      <c r="K8911" s="2">
        <v>66225</v>
      </c>
      <c r="L8911" s="3">
        <v>46119</v>
      </c>
      <c r="M8911" s="3">
        <v>47849</v>
      </c>
      <c r="N8911" s="2" t="s">
        <v>281</v>
      </c>
    </row>
    <row r="8912" spans="2:14" x14ac:dyDescent="0.25">
      <c r="B8912" s="2" t="s">
        <v>6667</v>
      </c>
      <c r="C8912" s="2" t="s">
        <v>6668</v>
      </c>
      <c r="D8912" s="2" t="s">
        <v>16</v>
      </c>
      <c r="E8912" s="2" t="s">
        <v>17</v>
      </c>
      <c r="F8912" s="2" t="s">
        <v>18</v>
      </c>
      <c r="G8912" s="2" t="s">
        <v>175</v>
      </c>
      <c r="H8912" s="2" t="s">
        <v>6664</v>
      </c>
      <c r="I8912" s="2">
        <v>19852</v>
      </c>
      <c r="J8912" s="2">
        <v>705</v>
      </c>
      <c r="K8912" s="2">
        <v>66226</v>
      </c>
      <c r="L8912" s="3">
        <v>46120</v>
      </c>
      <c r="M8912" s="3">
        <v>47880</v>
      </c>
      <c r="N8912" s="2" t="s">
        <v>281</v>
      </c>
    </row>
    <row r="8913" spans="2:14" x14ac:dyDescent="0.25">
      <c r="B8913" s="2" t="s">
        <v>6667</v>
      </c>
      <c r="C8913" s="2" t="s">
        <v>6668</v>
      </c>
      <c r="D8913" s="2" t="s">
        <v>16</v>
      </c>
      <c r="E8913" s="2" t="s">
        <v>17</v>
      </c>
      <c r="F8913" s="2" t="s">
        <v>18</v>
      </c>
      <c r="G8913" s="2" t="s">
        <v>175</v>
      </c>
      <c r="H8913" s="2" t="s">
        <v>6664</v>
      </c>
      <c r="I8913" s="2">
        <v>19852</v>
      </c>
      <c r="J8913" s="2">
        <v>90</v>
      </c>
      <c r="K8913" s="2">
        <v>66227</v>
      </c>
      <c r="L8913" s="3">
        <v>46192</v>
      </c>
      <c r="M8913" s="3">
        <v>47880</v>
      </c>
      <c r="N8913" s="2" t="s">
        <v>281</v>
      </c>
    </row>
    <row r="8914" spans="2:14" x14ac:dyDescent="0.25">
      <c r="B8914" s="2" t="s">
        <v>6667</v>
      </c>
      <c r="C8914" s="2" t="s">
        <v>6668</v>
      </c>
      <c r="D8914" s="2" t="s">
        <v>16</v>
      </c>
      <c r="E8914" s="2" t="s">
        <v>17</v>
      </c>
      <c r="F8914" s="2" t="s">
        <v>18</v>
      </c>
      <c r="G8914" s="2" t="s">
        <v>175</v>
      </c>
      <c r="H8914" s="2" t="s">
        <v>6664</v>
      </c>
      <c r="I8914" s="2">
        <v>19852</v>
      </c>
      <c r="J8914" s="2">
        <v>1800</v>
      </c>
      <c r="K8914" s="2">
        <v>6626</v>
      </c>
      <c r="L8914" s="3">
        <v>46146</v>
      </c>
      <c r="M8914" s="3">
        <v>47880</v>
      </c>
      <c r="N8914" s="2" t="s">
        <v>281</v>
      </c>
    </row>
    <row r="8915" spans="2:14" x14ac:dyDescent="0.25">
      <c r="B8915" s="2" t="s">
        <v>6667</v>
      </c>
      <c r="C8915" s="2" t="s">
        <v>6668</v>
      </c>
      <c r="D8915" s="2" t="s">
        <v>16</v>
      </c>
      <c r="E8915" s="2" t="s">
        <v>17</v>
      </c>
      <c r="F8915" s="2" t="s">
        <v>18</v>
      </c>
      <c r="G8915" s="2" t="s">
        <v>175</v>
      </c>
      <c r="H8915" s="2" t="s">
        <v>6664</v>
      </c>
      <c r="I8915" s="2">
        <v>19852</v>
      </c>
      <c r="J8915" s="2">
        <v>0</v>
      </c>
      <c r="K8915" s="2">
        <v>66189</v>
      </c>
      <c r="L8915" s="3">
        <v>44958</v>
      </c>
      <c r="M8915" s="3">
        <v>47423</v>
      </c>
      <c r="N8915" s="2" t="s">
        <v>281</v>
      </c>
    </row>
    <row r="8916" spans="2:14" x14ac:dyDescent="0.25">
      <c r="B8916" s="2" t="s">
        <v>6667</v>
      </c>
      <c r="C8916" s="2" t="s">
        <v>6668</v>
      </c>
      <c r="D8916" s="2" t="s">
        <v>16</v>
      </c>
      <c r="E8916" s="2" t="s">
        <v>17</v>
      </c>
      <c r="F8916" s="2" t="s">
        <v>18</v>
      </c>
      <c r="G8916" s="2" t="s">
        <v>175</v>
      </c>
      <c r="H8916" s="2" t="s">
        <v>6664</v>
      </c>
      <c r="I8916" s="2">
        <v>19852</v>
      </c>
      <c r="J8916" s="2">
        <v>0</v>
      </c>
      <c r="K8916" s="2">
        <v>66190</v>
      </c>
      <c r="L8916" s="3">
        <v>44958</v>
      </c>
      <c r="M8916" s="3">
        <v>47423</v>
      </c>
      <c r="N8916" s="2" t="s">
        <v>281</v>
      </c>
    </row>
    <row r="8917" spans="2:14" x14ac:dyDescent="0.25">
      <c r="B8917" s="2" t="s">
        <v>6669</v>
      </c>
      <c r="C8917" s="2" t="s">
        <v>815</v>
      </c>
      <c r="D8917" s="2" t="s">
        <v>16</v>
      </c>
      <c r="E8917" s="2" t="s">
        <v>75</v>
      </c>
      <c r="F8917" s="2" t="s">
        <v>18</v>
      </c>
      <c r="G8917" s="2" t="s">
        <v>19</v>
      </c>
      <c r="H8917" s="2" t="s">
        <v>816</v>
      </c>
      <c r="I8917" s="2">
        <v>0</v>
      </c>
      <c r="J8917" s="2">
        <v>0</v>
      </c>
      <c r="K8917" s="2">
        <v>0</v>
      </c>
      <c r="L8917" s="3">
        <v>45951</v>
      </c>
      <c r="M8917" s="3">
        <v>45839</v>
      </c>
      <c r="N8917" s="2" t="s">
        <v>817</v>
      </c>
    </row>
    <row r="8918" spans="2:14" x14ac:dyDescent="0.25">
      <c r="B8918" s="2" t="s">
        <v>6669</v>
      </c>
      <c r="C8918" s="2" t="s">
        <v>815</v>
      </c>
      <c r="D8918" s="2" t="s">
        <v>16</v>
      </c>
      <c r="E8918" s="2" t="s">
        <v>75</v>
      </c>
      <c r="F8918" s="2" t="s">
        <v>18</v>
      </c>
      <c r="G8918" s="2" t="s">
        <v>19</v>
      </c>
      <c r="H8918" s="2" t="s">
        <v>816</v>
      </c>
      <c r="I8918" s="2">
        <v>0</v>
      </c>
      <c r="J8918" s="2">
        <v>0</v>
      </c>
      <c r="K8918" s="2">
        <v>72001</v>
      </c>
      <c r="L8918" s="3">
        <v>45951</v>
      </c>
      <c r="M8918" s="3">
        <v>45839</v>
      </c>
      <c r="N8918" s="2" t="s">
        <v>817</v>
      </c>
    </row>
    <row r="8919" spans="2:14" x14ac:dyDescent="0.25">
      <c r="B8919" s="2" t="s">
        <v>6669</v>
      </c>
      <c r="C8919" s="2" t="s">
        <v>815</v>
      </c>
      <c r="D8919" s="2" t="s">
        <v>16</v>
      </c>
      <c r="E8919" s="2" t="s">
        <v>75</v>
      </c>
      <c r="F8919" s="2" t="s">
        <v>18</v>
      </c>
      <c r="G8919" s="2" t="s">
        <v>19</v>
      </c>
      <c r="H8919" s="2" t="s">
        <v>816</v>
      </c>
      <c r="I8919" s="2">
        <v>0</v>
      </c>
      <c r="J8919" s="2">
        <v>0</v>
      </c>
      <c r="K8919" s="2">
        <v>92005</v>
      </c>
      <c r="L8919" s="3">
        <v>45930</v>
      </c>
      <c r="M8919" s="3">
        <v>45901</v>
      </c>
      <c r="N8919" s="2" t="s">
        <v>817</v>
      </c>
    </row>
    <row r="8920" spans="2:14" x14ac:dyDescent="0.25">
      <c r="B8920" s="2" t="s">
        <v>6669</v>
      </c>
      <c r="C8920" s="2" t="s">
        <v>815</v>
      </c>
      <c r="D8920" s="2" t="s">
        <v>16</v>
      </c>
      <c r="E8920" s="2" t="s">
        <v>75</v>
      </c>
      <c r="F8920" s="2" t="s">
        <v>18</v>
      </c>
      <c r="G8920" s="2" t="s">
        <v>19</v>
      </c>
      <c r="H8920" s="2" t="s">
        <v>816</v>
      </c>
      <c r="I8920" s="2">
        <v>0</v>
      </c>
      <c r="J8920" s="2">
        <v>0</v>
      </c>
      <c r="K8920" s="2">
        <v>72005</v>
      </c>
      <c r="L8920" s="3">
        <v>45933</v>
      </c>
      <c r="M8920" s="3">
        <v>45839</v>
      </c>
      <c r="N8920" s="2" t="s">
        <v>817</v>
      </c>
    </row>
    <row r="8921" spans="2:14" x14ac:dyDescent="0.25">
      <c r="B8921" s="2" t="s">
        <v>6669</v>
      </c>
      <c r="C8921" s="2" t="s">
        <v>815</v>
      </c>
      <c r="D8921" s="2" t="s">
        <v>16</v>
      </c>
      <c r="E8921" s="2" t="s">
        <v>17</v>
      </c>
      <c r="F8921" s="2" t="s">
        <v>18</v>
      </c>
      <c r="G8921" s="2" t="s">
        <v>19</v>
      </c>
      <c r="H8921" s="2" t="s">
        <v>816</v>
      </c>
      <c r="I8921" s="2">
        <v>0</v>
      </c>
      <c r="J8921" s="2">
        <v>0</v>
      </c>
      <c r="K8921" s="2">
        <v>0</v>
      </c>
      <c r="L8921" s="3">
        <v>45951</v>
      </c>
      <c r="M8921" s="3">
        <v>45839</v>
      </c>
      <c r="N8921" s="2" t="s">
        <v>817</v>
      </c>
    </row>
    <row r="8922" spans="2:14" x14ac:dyDescent="0.25">
      <c r="B8922" s="2" t="s">
        <v>6669</v>
      </c>
      <c r="C8922" s="2" t="s">
        <v>815</v>
      </c>
      <c r="D8922" s="2" t="s">
        <v>16</v>
      </c>
      <c r="E8922" s="2" t="s">
        <v>17</v>
      </c>
      <c r="F8922" s="2" t="s">
        <v>18</v>
      </c>
      <c r="G8922" s="2" t="s">
        <v>19</v>
      </c>
      <c r="H8922" s="2" t="s">
        <v>816</v>
      </c>
      <c r="I8922" s="2">
        <v>0</v>
      </c>
      <c r="J8922" s="2">
        <v>0</v>
      </c>
      <c r="K8922" s="2">
        <v>72001</v>
      </c>
      <c r="L8922" s="3">
        <v>45951</v>
      </c>
      <c r="M8922" s="3">
        <v>45839</v>
      </c>
      <c r="N8922" s="2" t="s">
        <v>817</v>
      </c>
    </row>
    <row r="8923" spans="2:14" x14ac:dyDescent="0.25">
      <c r="B8923" s="2" t="s">
        <v>6669</v>
      </c>
      <c r="C8923" s="2" t="s">
        <v>815</v>
      </c>
      <c r="D8923" s="2" t="s">
        <v>16</v>
      </c>
      <c r="E8923" s="2" t="s">
        <v>17</v>
      </c>
      <c r="F8923" s="2" t="s">
        <v>18</v>
      </c>
      <c r="G8923" s="2" t="s">
        <v>19</v>
      </c>
      <c r="H8923" s="2" t="s">
        <v>816</v>
      </c>
      <c r="I8923" s="2">
        <v>0</v>
      </c>
      <c r="J8923" s="2">
        <v>0</v>
      </c>
      <c r="K8923" s="2">
        <v>92005</v>
      </c>
      <c r="L8923" s="3">
        <v>45930</v>
      </c>
      <c r="M8923" s="3">
        <v>45901</v>
      </c>
      <c r="N8923" s="2" t="s">
        <v>817</v>
      </c>
    </row>
    <row r="8924" spans="2:14" x14ac:dyDescent="0.25">
      <c r="B8924" s="2" t="s">
        <v>6669</v>
      </c>
      <c r="C8924" s="2" t="s">
        <v>815</v>
      </c>
      <c r="D8924" s="2" t="s">
        <v>16</v>
      </c>
      <c r="E8924" s="2" t="s">
        <v>17</v>
      </c>
      <c r="F8924" s="2" t="s">
        <v>18</v>
      </c>
      <c r="G8924" s="2" t="s">
        <v>19</v>
      </c>
      <c r="H8924" s="2" t="s">
        <v>816</v>
      </c>
      <c r="I8924" s="2">
        <v>0</v>
      </c>
      <c r="J8924" s="2">
        <v>0</v>
      </c>
      <c r="K8924" s="2">
        <v>72005</v>
      </c>
      <c r="L8924" s="3">
        <v>45933</v>
      </c>
      <c r="M8924" s="3">
        <v>45839</v>
      </c>
      <c r="N8924" s="2" t="s">
        <v>817</v>
      </c>
    </row>
    <row r="8925" spans="2:14" x14ac:dyDescent="0.25">
      <c r="B8925" s="2" t="s">
        <v>6670</v>
      </c>
      <c r="C8925" s="2" t="s">
        <v>6671</v>
      </c>
      <c r="D8925" s="2" t="s">
        <v>16</v>
      </c>
      <c r="E8925" s="2" t="s">
        <v>17</v>
      </c>
      <c r="F8925" s="2" t="s">
        <v>18</v>
      </c>
      <c r="G8925" s="2" t="s">
        <v>19</v>
      </c>
      <c r="H8925" s="2" t="s">
        <v>816</v>
      </c>
      <c r="I8925" s="2">
        <v>0</v>
      </c>
      <c r="J8925" s="2">
        <v>0</v>
      </c>
      <c r="K8925" s="2">
        <v>0</v>
      </c>
      <c r="L8925" s="3">
        <v>44958</v>
      </c>
      <c r="M8925" s="3">
        <v>46447</v>
      </c>
      <c r="N8925" s="2" t="s">
        <v>817</v>
      </c>
    </row>
    <row r="8926" spans="2:14" x14ac:dyDescent="0.25">
      <c r="B8926" s="2" t="s">
        <v>6670</v>
      </c>
      <c r="C8926" s="2" t="s">
        <v>6671</v>
      </c>
      <c r="D8926" s="2" t="s">
        <v>16</v>
      </c>
      <c r="E8926" s="2" t="s">
        <v>17</v>
      </c>
      <c r="F8926" s="2" t="s">
        <v>18</v>
      </c>
      <c r="G8926" s="2" t="s">
        <v>19</v>
      </c>
      <c r="H8926" s="2" t="s">
        <v>816</v>
      </c>
      <c r="I8926" s="2">
        <v>0</v>
      </c>
      <c r="J8926" s="2">
        <v>0</v>
      </c>
      <c r="K8926" s="2">
        <v>10322</v>
      </c>
      <c r="L8926" s="3">
        <v>45915</v>
      </c>
      <c r="M8926" s="3">
        <v>46447</v>
      </c>
      <c r="N8926" s="2" t="s">
        <v>817</v>
      </c>
    </row>
    <row r="8927" spans="2:14" x14ac:dyDescent="0.25">
      <c r="B8927" s="2" t="s">
        <v>6672</v>
      </c>
      <c r="C8927" s="2" t="s">
        <v>6673</v>
      </c>
      <c r="D8927" s="2" t="s">
        <v>41</v>
      </c>
      <c r="E8927" s="2" t="s">
        <v>75</v>
      </c>
      <c r="F8927" s="2" t="s">
        <v>138</v>
      </c>
      <c r="G8927" s="2" t="s">
        <v>138</v>
      </c>
      <c r="H8927" s="2" t="s">
        <v>24</v>
      </c>
      <c r="I8927" s="2">
        <v>0</v>
      </c>
      <c r="J8927" s="2">
        <v>0</v>
      </c>
      <c r="K8927" s="2" t="s">
        <v>820</v>
      </c>
      <c r="L8927" s="3">
        <v>44958</v>
      </c>
      <c r="M8927" s="3">
        <v>45870</v>
      </c>
      <c r="N8927" s="2" t="s">
        <v>1705</v>
      </c>
    </row>
    <row r="8928" spans="2:14" x14ac:dyDescent="0.25">
      <c r="B8928" s="2" t="s">
        <v>6672</v>
      </c>
      <c r="C8928" s="2" t="s">
        <v>6673</v>
      </c>
      <c r="D8928" s="2" t="s">
        <v>41</v>
      </c>
      <c r="E8928" s="2" t="s">
        <v>17</v>
      </c>
      <c r="F8928" s="2" t="s">
        <v>138</v>
      </c>
      <c r="G8928" s="2" t="s">
        <v>138</v>
      </c>
      <c r="H8928" s="2" t="s">
        <v>24</v>
      </c>
      <c r="I8928" s="2">
        <v>0</v>
      </c>
      <c r="J8928" s="2">
        <v>0</v>
      </c>
      <c r="K8928" s="2">
        <v>0</v>
      </c>
      <c r="L8928" s="3">
        <v>45923</v>
      </c>
      <c r="M8928" s="2" t="s">
        <v>30</v>
      </c>
      <c r="N8928" s="2" t="s">
        <v>1705</v>
      </c>
    </row>
    <row r="8929" spans="2:14" x14ac:dyDescent="0.25">
      <c r="B8929" s="2" t="s">
        <v>6672</v>
      </c>
      <c r="C8929" s="2" t="s">
        <v>6673</v>
      </c>
      <c r="D8929" s="2" t="s">
        <v>41</v>
      </c>
      <c r="E8929" s="2" t="s">
        <v>17</v>
      </c>
      <c r="F8929" s="2" t="s">
        <v>138</v>
      </c>
      <c r="G8929" s="2" t="s">
        <v>138</v>
      </c>
      <c r="H8929" s="2" t="s">
        <v>24</v>
      </c>
      <c r="I8929" s="2">
        <v>0</v>
      </c>
      <c r="J8929" s="2">
        <v>0</v>
      </c>
      <c r="K8929" s="2" t="s">
        <v>820</v>
      </c>
      <c r="L8929" s="3">
        <v>44958</v>
      </c>
      <c r="M8929" s="3">
        <v>45870</v>
      </c>
      <c r="N8929" s="2" t="s">
        <v>1705</v>
      </c>
    </row>
    <row r="8930" spans="2:14" x14ac:dyDescent="0.25">
      <c r="B8930" s="2" t="s">
        <v>6674</v>
      </c>
      <c r="C8930" s="2" t="s">
        <v>6675</v>
      </c>
      <c r="D8930" s="2" t="s">
        <v>16</v>
      </c>
      <c r="E8930" s="2" t="s">
        <v>75</v>
      </c>
      <c r="F8930" s="2" t="s">
        <v>138</v>
      </c>
      <c r="G8930" s="2" t="s">
        <v>138</v>
      </c>
      <c r="H8930" s="2" t="s">
        <v>826</v>
      </c>
      <c r="I8930" s="2">
        <v>0</v>
      </c>
      <c r="J8930" s="2">
        <v>0</v>
      </c>
      <c r="K8930" s="2">
        <v>3032020</v>
      </c>
      <c r="L8930" s="3">
        <v>46021</v>
      </c>
      <c r="M8930" s="3">
        <v>45717</v>
      </c>
      <c r="N8930" s="2" t="s">
        <v>237</v>
      </c>
    </row>
    <row r="8931" spans="2:14" x14ac:dyDescent="0.25">
      <c r="B8931" s="2" t="s">
        <v>6674</v>
      </c>
      <c r="C8931" s="2" t="s">
        <v>6675</v>
      </c>
      <c r="D8931" s="2" t="s">
        <v>16</v>
      </c>
      <c r="E8931" s="2" t="s">
        <v>75</v>
      </c>
      <c r="F8931" s="2" t="s">
        <v>138</v>
      </c>
      <c r="G8931" s="2" t="s">
        <v>138</v>
      </c>
      <c r="H8931" s="2" t="s">
        <v>826</v>
      </c>
      <c r="I8931" s="2">
        <v>0</v>
      </c>
      <c r="J8931" s="2">
        <v>0</v>
      </c>
      <c r="K8931" s="2">
        <v>7122023</v>
      </c>
      <c r="L8931" s="3">
        <v>46021</v>
      </c>
      <c r="M8931" s="3">
        <v>47453</v>
      </c>
      <c r="N8931" s="2" t="s">
        <v>237</v>
      </c>
    </row>
    <row r="8932" spans="2:14" x14ac:dyDescent="0.25">
      <c r="B8932" s="2" t="s">
        <v>6674</v>
      </c>
      <c r="C8932" s="2" t="s">
        <v>6675</v>
      </c>
      <c r="D8932" s="2" t="s">
        <v>16</v>
      </c>
      <c r="E8932" s="2" t="s">
        <v>17</v>
      </c>
      <c r="F8932" s="2" t="s">
        <v>138</v>
      </c>
      <c r="G8932" s="2" t="s">
        <v>138</v>
      </c>
      <c r="H8932" s="2" t="s">
        <v>826</v>
      </c>
      <c r="I8932" s="2">
        <v>0</v>
      </c>
      <c r="J8932" s="2">
        <v>0</v>
      </c>
      <c r="K8932" s="2">
        <v>3032020</v>
      </c>
      <c r="L8932" s="3">
        <v>46021</v>
      </c>
      <c r="M8932" s="3">
        <v>45717</v>
      </c>
      <c r="N8932" s="2" t="s">
        <v>237</v>
      </c>
    </row>
    <row r="8933" spans="2:14" x14ac:dyDescent="0.25">
      <c r="B8933" s="2" t="s">
        <v>6674</v>
      </c>
      <c r="C8933" s="2" t="s">
        <v>6675</v>
      </c>
      <c r="D8933" s="2" t="s">
        <v>16</v>
      </c>
      <c r="E8933" s="2" t="s">
        <v>17</v>
      </c>
      <c r="F8933" s="2" t="s">
        <v>138</v>
      </c>
      <c r="G8933" s="2" t="s">
        <v>138</v>
      </c>
      <c r="H8933" s="2" t="s">
        <v>826</v>
      </c>
      <c r="I8933" s="2">
        <v>0</v>
      </c>
      <c r="J8933" s="2">
        <v>0</v>
      </c>
      <c r="K8933" s="2">
        <v>7122023</v>
      </c>
      <c r="L8933" s="3">
        <v>46021</v>
      </c>
      <c r="M8933" s="3">
        <v>47453</v>
      </c>
      <c r="N8933" s="2" t="s">
        <v>237</v>
      </c>
    </row>
    <row r="8934" spans="2:14" x14ac:dyDescent="0.25">
      <c r="B8934" s="2" t="s">
        <v>6676</v>
      </c>
      <c r="C8934" s="2" t="s">
        <v>6677</v>
      </c>
      <c r="D8934" s="2" t="s">
        <v>41</v>
      </c>
      <c r="E8934" s="2" t="s">
        <v>17</v>
      </c>
      <c r="F8934" s="2" t="s">
        <v>138</v>
      </c>
      <c r="G8934" s="2" t="s">
        <v>844</v>
      </c>
      <c r="H8934" s="2" t="s">
        <v>6678</v>
      </c>
      <c r="I8934" s="2">
        <v>182</v>
      </c>
      <c r="J8934" s="2">
        <v>182</v>
      </c>
      <c r="K8934" s="2">
        <v>33153301</v>
      </c>
      <c r="L8934" s="3">
        <v>44958</v>
      </c>
      <c r="M8934" s="3">
        <v>46539</v>
      </c>
      <c r="N8934" s="2" t="s">
        <v>153</v>
      </c>
    </row>
    <row r="8935" spans="2:14" x14ac:dyDescent="0.25">
      <c r="B8935" s="2" t="s">
        <v>6679</v>
      </c>
      <c r="C8935" s="2" t="s">
        <v>6680</v>
      </c>
      <c r="D8935" s="2" t="s">
        <v>41</v>
      </c>
      <c r="E8935" s="2" t="s">
        <v>17</v>
      </c>
      <c r="F8935" s="2" t="s">
        <v>138</v>
      </c>
      <c r="G8935" s="2" t="s">
        <v>844</v>
      </c>
      <c r="H8935" s="2" t="s">
        <v>6678</v>
      </c>
      <c r="I8935" s="2">
        <v>273</v>
      </c>
      <c r="J8935" s="2">
        <v>273</v>
      </c>
      <c r="K8935" s="2">
        <v>33153301</v>
      </c>
      <c r="L8935" s="3">
        <v>44958</v>
      </c>
      <c r="M8935" s="3">
        <v>46539</v>
      </c>
      <c r="N8935" s="2" t="s">
        <v>153</v>
      </c>
    </row>
    <row r="8936" spans="2:14" x14ac:dyDescent="0.25">
      <c r="B8936" s="2" t="s">
        <v>6681</v>
      </c>
      <c r="C8936" s="2" t="s">
        <v>6682</v>
      </c>
      <c r="D8936" s="2" t="s">
        <v>41</v>
      </c>
      <c r="E8936" s="2" t="s">
        <v>17</v>
      </c>
      <c r="F8936" s="2" t="s">
        <v>138</v>
      </c>
      <c r="G8936" s="2" t="s">
        <v>844</v>
      </c>
      <c r="H8936" s="2" t="s">
        <v>6678</v>
      </c>
      <c r="I8936" s="2">
        <v>243</v>
      </c>
      <c r="J8936" s="2">
        <v>243</v>
      </c>
      <c r="K8936" s="2">
        <v>33153301</v>
      </c>
      <c r="L8936" s="3">
        <v>44958</v>
      </c>
      <c r="M8936" s="3">
        <v>46539</v>
      </c>
      <c r="N8936" s="2" t="s">
        <v>153</v>
      </c>
    </row>
    <row r="8937" spans="2:14" x14ac:dyDescent="0.25">
      <c r="B8937" s="2" t="s">
        <v>6683</v>
      </c>
      <c r="C8937" s="2" t="s">
        <v>6684</v>
      </c>
      <c r="D8937" s="2" t="s">
        <v>16</v>
      </c>
      <c r="E8937" s="2" t="s">
        <v>17</v>
      </c>
      <c r="F8937" s="2" t="s">
        <v>18</v>
      </c>
      <c r="G8937" s="2" t="s">
        <v>175</v>
      </c>
      <c r="H8937" s="2" t="s">
        <v>6685</v>
      </c>
      <c r="I8937" s="2">
        <v>6695</v>
      </c>
      <c r="J8937" s="2">
        <v>6695</v>
      </c>
      <c r="K8937" s="2" t="s">
        <v>832</v>
      </c>
      <c r="L8937" s="3">
        <v>45981</v>
      </c>
      <c r="M8937" s="3">
        <v>47788</v>
      </c>
      <c r="N8937" s="2" t="s">
        <v>125</v>
      </c>
    </row>
    <row r="8938" spans="2:14" x14ac:dyDescent="0.25">
      <c r="B8938" s="2" t="s">
        <v>6686</v>
      </c>
      <c r="C8938" s="2" t="s">
        <v>6687</v>
      </c>
      <c r="D8938" s="2" t="s">
        <v>16</v>
      </c>
      <c r="E8938" s="2" t="s">
        <v>17</v>
      </c>
      <c r="F8938" s="2" t="s">
        <v>18</v>
      </c>
      <c r="G8938" s="2" t="s">
        <v>175</v>
      </c>
      <c r="H8938" s="2" t="s">
        <v>6685</v>
      </c>
      <c r="I8938" s="2">
        <v>8764</v>
      </c>
      <c r="J8938" s="2">
        <v>6764</v>
      </c>
      <c r="K8938" s="2" t="s">
        <v>832</v>
      </c>
      <c r="L8938" s="3">
        <v>45995</v>
      </c>
      <c r="M8938" s="3">
        <v>47788</v>
      </c>
      <c r="N8938" s="2" t="s">
        <v>125</v>
      </c>
    </row>
    <row r="8939" spans="2:14" x14ac:dyDescent="0.25">
      <c r="B8939" s="2" t="s">
        <v>6686</v>
      </c>
      <c r="C8939" s="2" t="s">
        <v>6687</v>
      </c>
      <c r="D8939" s="2" t="s">
        <v>16</v>
      </c>
      <c r="E8939" s="2" t="s">
        <v>17</v>
      </c>
      <c r="F8939" s="2" t="s">
        <v>18</v>
      </c>
      <c r="G8939" s="2" t="s">
        <v>175</v>
      </c>
      <c r="H8939" s="2" t="s">
        <v>6685</v>
      </c>
      <c r="I8939" s="2">
        <v>8764</v>
      </c>
      <c r="J8939" s="2">
        <v>2000</v>
      </c>
      <c r="K8939" s="2" t="s">
        <v>832</v>
      </c>
      <c r="L8939" s="3">
        <v>46009</v>
      </c>
      <c r="M8939" s="3">
        <v>47818</v>
      </c>
      <c r="N8939" s="2" t="s">
        <v>125</v>
      </c>
    </row>
    <row r="8940" spans="2:14" x14ac:dyDescent="0.25">
      <c r="B8940" s="2" t="s">
        <v>6688</v>
      </c>
      <c r="C8940" s="2" t="s">
        <v>6689</v>
      </c>
      <c r="D8940" s="2" t="s">
        <v>16</v>
      </c>
      <c r="E8940" s="2" t="s">
        <v>17</v>
      </c>
      <c r="F8940" s="2" t="s">
        <v>18</v>
      </c>
      <c r="G8940" s="2" t="s">
        <v>175</v>
      </c>
      <c r="H8940" s="2" t="s">
        <v>6685</v>
      </c>
      <c r="I8940" s="2">
        <v>5302</v>
      </c>
      <c r="J8940" s="2">
        <v>5302</v>
      </c>
      <c r="K8940" s="2" t="s">
        <v>832</v>
      </c>
      <c r="L8940" s="3">
        <v>46009</v>
      </c>
      <c r="M8940" s="3">
        <v>47818</v>
      </c>
      <c r="N8940" s="2" t="s">
        <v>125</v>
      </c>
    </row>
    <row r="8941" spans="2:14" x14ac:dyDescent="0.25">
      <c r="B8941" s="2" t="s">
        <v>6690</v>
      </c>
      <c r="C8941" s="2" t="s">
        <v>6691</v>
      </c>
      <c r="D8941" s="2" t="s">
        <v>28</v>
      </c>
      <c r="E8941" s="2" t="s">
        <v>17</v>
      </c>
      <c r="F8941" s="2" t="s">
        <v>29</v>
      </c>
      <c r="G8941" s="2" t="s">
        <v>29</v>
      </c>
      <c r="H8941" s="2" t="s">
        <v>6692</v>
      </c>
      <c r="I8941" s="2">
        <v>1195</v>
      </c>
      <c r="J8941" s="2">
        <v>1195</v>
      </c>
      <c r="K8941" s="2">
        <v>0</v>
      </c>
      <c r="L8941" s="3">
        <v>44958</v>
      </c>
      <c r="M8941" s="2" t="s">
        <v>30</v>
      </c>
      <c r="N8941" s="2" t="s">
        <v>659</v>
      </c>
    </row>
    <row r="8942" spans="2:14" x14ac:dyDescent="0.25">
      <c r="B8942" s="2" t="s">
        <v>6693</v>
      </c>
      <c r="C8942" s="2" t="s">
        <v>6694</v>
      </c>
      <c r="D8942" s="2" t="s">
        <v>28</v>
      </c>
      <c r="E8942" s="2" t="s">
        <v>17</v>
      </c>
      <c r="F8942" s="2" t="s">
        <v>29</v>
      </c>
      <c r="G8942" s="2" t="s">
        <v>29</v>
      </c>
      <c r="H8942" s="2" t="s">
        <v>6695</v>
      </c>
      <c r="I8942" s="2">
        <v>1634</v>
      </c>
      <c r="J8942" s="2">
        <v>1634</v>
      </c>
      <c r="K8942" s="2">
        <v>0</v>
      </c>
      <c r="L8942" s="3">
        <v>44958</v>
      </c>
      <c r="M8942" s="2" t="s">
        <v>30</v>
      </c>
      <c r="N8942" s="2" t="s">
        <v>659</v>
      </c>
    </row>
    <row r="8943" spans="2:14" x14ac:dyDescent="0.25">
      <c r="B8943" s="2" t="s">
        <v>6696</v>
      </c>
      <c r="C8943" s="2" t="s">
        <v>6697</v>
      </c>
      <c r="D8943" s="2" t="s">
        <v>28</v>
      </c>
      <c r="E8943" s="2" t="s">
        <v>17</v>
      </c>
      <c r="F8943" s="2" t="s">
        <v>29</v>
      </c>
      <c r="G8943" s="2" t="s">
        <v>29</v>
      </c>
      <c r="H8943" s="2" t="s">
        <v>6697</v>
      </c>
      <c r="I8943" s="2">
        <v>10</v>
      </c>
      <c r="J8943" s="2">
        <v>10</v>
      </c>
      <c r="K8943" s="2">
        <v>0</v>
      </c>
      <c r="L8943" s="3">
        <v>44958</v>
      </c>
      <c r="M8943" s="2" t="s">
        <v>30</v>
      </c>
      <c r="N8943" s="2" t="s">
        <v>659</v>
      </c>
    </row>
    <row r="8944" spans="2:14" x14ac:dyDescent="0.25">
      <c r="B8944" s="2" t="s">
        <v>6698</v>
      </c>
      <c r="C8944" s="2" t="s">
        <v>6699</v>
      </c>
      <c r="D8944" s="2" t="s">
        <v>28</v>
      </c>
      <c r="E8944" s="2" t="s">
        <v>17</v>
      </c>
      <c r="F8944" s="2" t="s">
        <v>29</v>
      </c>
      <c r="G8944" s="2" t="s">
        <v>29</v>
      </c>
      <c r="H8944" s="2" t="s">
        <v>6699</v>
      </c>
      <c r="I8944" s="2">
        <v>10</v>
      </c>
      <c r="J8944" s="2">
        <v>10</v>
      </c>
      <c r="K8944" s="2">
        <v>0</v>
      </c>
      <c r="L8944" s="3">
        <v>44958</v>
      </c>
      <c r="M8944" s="2" t="s">
        <v>30</v>
      </c>
      <c r="N8944" s="2" t="s">
        <v>659</v>
      </c>
    </row>
    <row r="8945" spans="2:14" x14ac:dyDescent="0.25">
      <c r="B8945" s="2" t="s">
        <v>6700</v>
      </c>
      <c r="C8945" s="2" t="s">
        <v>6701</v>
      </c>
      <c r="D8945" s="2" t="s">
        <v>28</v>
      </c>
      <c r="E8945" s="2" t="s">
        <v>17</v>
      </c>
      <c r="F8945" s="2" t="s">
        <v>29</v>
      </c>
      <c r="G8945" s="2" t="s">
        <v>29</v>
      </c>
      <c r="H8945" s="2" t="s">
        <v>6701</v>
      </c>
      <c r="I8945" s="2">
        <v>10</v>
      </c>
      <c r="J8945" s="2">
        <v>10</v>
      </c>
      <c r="K8945" s="2">
        <v>0</v>
      </c>
      <c r="L8945" s="3">
        <v>44958</v>
      </c>
      <c r="M8945" s="2" t="s">
        <v>30</v>
      </c>
      <c r="N8945" s="2" t="s">
        <v>659</v>
      </c>
    </row>
    <row r="8946" spans="2:14" x14ac:dyDescent="0.25">
      <c r="B8946" s="2" t="s">
        <v>6702</v>
      </c>
      <c r="C8946" s="2" t="s">
        <v>6703</v>
      </c>
      <c r="D8946" s="2" t="s">
        <v>16</v>
      </c>
      <c r="E8946" s="2" t="s">
        <v>17</v>
      </c>
      <c r="F8946" s="2" t="s">
        <v>18</v>
      </c>
      <c r="G8946" s="2" t="s">
        <v>90</v>
      </c>
      <c r="H8946" s="2" t="s">
        <v>6704</v>
      </c>
      <c r="I8946" s="2">
        <v>0</v>
      </c>
      <c r="J8946" s="2">
        <v>0</v>
      </c>
      <c r="K8946" s="2" t="s">
        <v>6705</v>
      </c>
      <c r="L8946" s="3">
        <v>44958</v>
      </c>
      <c r="M8946" s="3">
        <v>47270</v>
      </c>
      <c r="N8946" s="2" t="s">
        <v>921</v>
      </c>
    </row>
    <row r="8947" spans="2:14" x14ac:dyDescent="0.25">
      <c r="B8947" s="2" t="s">
        <v>6706</v>
      </c>
      <c r="C8947" s="2" t="s">
        <v>6707</v>
      </c>
      <c r="D8947" s="2" t="s">
        <v>16</v>
      </c>
      <c r="E8947" s="2" t="s">
        <v>17</v>
      </c>
      <c r="F8947" s="2" t="s">
        <v>18</v>
      </c>
      <c r="G8947" s="2" t="s">
        <v>90</v>
      </c>
      <c r="H8947" s="2" t="s">
        <v>6704</v>
      </c>
      <c r="I8947" s="2">
        <v>0</v>
      </c>
      <c r="J8947" s="2">
        <v>0</v>
      </c>
      <c r="K8947" s="2" t="s">
        <v>6708</v>
      </c>
      <c r="L8947" s="3">
        <v>44958</v>
      </c>
      <c r="M8947" s="3">
        <v>46935</v>
      </c>
      <c r="N8947" s="2" t="s">
        <v>921</v>
      </c>
    </row>
    <row r="8948" spans="2:14" x14ac:dyDescent="0.25">
      <c r="B8948" s="2" t="s">
        <v>6709</v>
      </c>
      <c r="C8948" s="2" t="s">
        <v>6710</v>
      </c>
      <c r="D8948" s="2" t="s">
        <v>16</v>
      </c>
      <c r="E8948" s="2" t="s">
        <v>17</v>
      </c>
      <c r="F8948" s="2" t="s">
        <v>18</v>
      </c>
      <c r="G8948" s="2" t="s">
        <v>90</v>
      </c>
      <c r="H8948" s="2" t="s">
        <v>6704</v>
      </c>
      <c r="I8948" s="2">
        <v>1298</v>
      </c>
      <c r="J8948" s="2">
        <v>0</v>
      </c>
      <c r="K8948" s="2" t="s">
        <v>6711</v>
      </c>
      <c r="L8948" s="3">
        <v>45989</v>
      </c>
      <c r="M8948" s="3">
        <v>47757</v>
      </c>
      <c r="N8948" s="2" t="s">
        <v>921</v>
      </c>
    </row>
    <row r="8949" spans="2:14" x14ac:dyDescent="0.25">
      <c r="B8949" s="2" t="s">
        <v>6709</v>
      </c>
      <c r="C8949" s="2" t="s">
        <v>6710</v>
      </c>
      <c r="D8949" s="2" t="s">
        <v>16</v>
      </c>
      <c r="E8949" s="2" t="s">
        <v>17</v>
      </c>
      <c r="F8949" s="2" t="s">
        <v>18</v>
      </c>
      <c r="G8949" s="2" t="s">
        <v>90</v>
      </c>
      <c r="H8949" s="2" t="s">
        <v>6704</v>
      </c>
      <c r="I8949" s="2">
        <v>1298</v>
      </c>
      <c r="J8949" s="2">
        <v>1080</v>
      </c>
      <c r="K8949" s="2" t="s">
        <v>6712</v>
      </c>
      <c r="L8949" s="3">
        <v>46037</v>
      </c>
      <c r="M8949" s="3">
        <v>47818</v>
      </c>
      <c r="N8949" s="2" t="s">
        <v>921</v>
      </c>
    </row>
    <row r="8950" spans="2:14" x14ac:dyDescent="0.25">
      <c r="B8950" s="2" t="s">
        <v>6709</v>
      </c>
      <c r="C8950" s="2" t="s">
        <v>6710</v>
      </c>
      <c r="D8950" s="2" t="s">
        <v>16</v>
      </c>
      <c r="E8950" s="2" t="s">
        <v>17</v>
      </c>
      <c r="F8950" s="2" t="s">
        <v>18</v>
      </c>
      <c r="G8950" s="2" t="s">
        <v>90</v>
      </c>
      <c r="H8950" s="2" t="s">
        <v>6704</v>
      </c>
      <c r="I8950" s="2">
        <v>1298</v>
      </c>
      <c r="J8950" s="2">
        <v>0</v>
      </c>
      <c r="K8950" s="2" t="s">
        <v>6713</v>
      </c>
      <c r="L8950" s="3">
        <v>44958</v>
      </c>
      <c r="M8950" s="3">
        <v>47270</v>
      </c>
      <c r="N8950" s="2" t="s">
        <v>921</v>
      </c>
    </row>
    <row r="8951" spans="2:14" x14ac:dyDescent="0.25">
      <c r="B8951" s="2" t="s">
        <v>6709</v>
      </c>
      <c r="C8951" s="2" t="s">
        <v>6710</v>
      </c>
      <c r="D8951" s="2" t="s">
        <v>16</v>
      </c>
      <c r="E8951" s="2" t="s">
        <v>17</v>
      </c>
      <c r="F8951" s="2" t="s">
        <v>18</v>
      </c>
      <c r="G8951" s="2" t="s">
        <v>90</v>
      </c>
      <c r="H8951" s="2" t="s">
        <v>6704</v>
      </c>
      <c r="I8951" s="2">
        <v>1298</v>
      </c>
      <c r="J8951" s="2">
        <v>0</v>
      </c>
      <c r="K8951" s="2" t="s">
        <v>6714</v>
      </c>
      <c r="L8951" s="3">
        <v>45674</v>
      </c>
      <c r="M8951" s="3">
        <v>47392</v>
      </c>
      <c r="N8951" s="2" t="s">
        <v>921</v>
      </c>
    </row>
    <row r="8952" spans="2:14" x14ac:dyDescent="0.25">
      <c r="B8952" s="2" t="s">
        <v>6709</v>
      </c>
      <c r="C8952" s="2" t="s">
        <v>6710</v>
      </c>
      <c r="D8952" s="2" t="s">
        <v>16</v>
      </c>
      <c r="E8952" s="2" t="s">
        <v>17</v>
      </c>
      <c r="F8952" s="2" t="s">
        <v>18</v>
      </c>
      <c r="G8952" s="2" t="s">
        <v>90</v>
      </c>
      <c r="H8952" s="2" t="s">
        <v>6704</v>
      </c>
      <c r="I8952" s="2">
        <v>1298</v>
      </c>
      <c r="J8952" s="2">
        <v>0</v>
      </c>
      <c r="K8952" s="2" t="s">
        <v>6715</v>
      </c>
      <c r="L8952" s="3">
        <v>45824</v>
      </c>
      <c r="M8952" s="3">
        <v>47635</v>
      </c>
      <c r="N8952" s="2" t="s">
        <v>921</v>
      </c>
    </row>
    <row r="8953" spans="2:14" x14ac:dyDescent="0.25">
      <c r="B8953" s="2" t="s">
        <v>6709</v>
      </c>
      <c r="C8953" s="2" t="s">
        <v>6710</v>
      </c>
      <c r="D8953" s="2" t="s">
        <v>16</v>
      </c>
      <c r="E8953" s="2" t="s">
        <v>17</v>
      </c>
      <c r="F8953" s="2" t="s">
        <v>18</v>
      </c>
      <c r="G8953" s="2" t="s">
        <v>90</v>
      </c>
      <c r="H8953" s="2" t="s">
        <v>6704</v>
      </c>
      <c r="I8953" s="2">
        <v>1298</v>
      </c>
      <c r="J8953" s="2">
        <v>0</v>
      </c>
      <c r="K8953" s="2" t="s">
        <v>6716</v>
      </c>
      <c r="L8953" s="3">
        <v>45813</v>
      </c>
      <c r="M8953" s="3">
        <v>47574</v>
      </c>
      <c r="N8953" s="2" t="s">
        <v>921</v>
      </c>
    </row>
    <row r="8954" spans="2:14" x14ac:dyDescent="0.25">
      <c r="B8954" s="2" t="s">
        <v>6709</v>
      </c>
      <c r="C8954" s="2" t="s">
        <v>6710</v>
      </c>
      <c r="D8954" s="2" t="s">
        <v>16</v>
      </c>
      <c r="E8954" s="2" t="s">
        <v>17</v>
      </c>
      <c r="F8954" s="2" t="s">
        <v>18</v>
      </c>
      <c r="G8954" s="2" t="s">
        <v>90</v>
      </c>
      <c r="H8954" s="2" t="s">
        <v>6704</v>
      </c>
      <c r="I8954" s="2">
        <v>1298</v>
      </c>
      <c r="J8954" s="2">
        <v>0</v>
      </c>
      <c r="K8954" s="2" t="s">
        <v>1455</v>
      </c>
      <c r="L8954" s="3">
        <v>45919</v>
      </c>
      <c r="M8954" s="3">
        <v>47665</v>
      </c>
      <c r="N8954" s="2" t="s">
        <v>921</v>
      </c>
    </row>
    <row r="8955" spans="2:14" x14ac:dyDescent="0.25">
      <c r="B8955" s="2" t="s">
        <v>6709</v>
      </c>
      <c r="C8955" s="2" t="s">
        <v>6710</v>
      </c>
      <c r="D8955" s="2" t="s">
        <v>16</v>
      </c>
      <c r="E8955" s="2" t="s">
        <v>17</v>
      </c>
      <c r="F8955" s="2" t="s">
        <v>18</v>
      </c>
      <c r="G8955" s="2" t="s">
        <v>90</v>
      </c>
      <c r="H8955" s="2" t="s">
        <v>6704</v>
      </c>
      <c r="I8955" s="2">
        <v>1298</v>
      </c>
      <c r="J8955" s="2">
        <v>18</v>
      </c>
      <c r="K8955" s="2" t="s">
        <v>6717</v>
      </c>
      <c r="L8955" s="3">
        <v>45726</v>
      </c>
      <c r="M8955" s="3">
        <v>47392</v>
      </c>
      <c r="N8955" s="2" t="s">
        <v>921</v>
      </c>
    </row>
    <row r="8956" spans="2:14" x14ac:dyDescent="0.25">
      <c r="B8956" s="2" t="s">
        <v>6709</v>
      </c>
      <c r="C8956" s="2" t="s">
        <v>6710</v>
      </c>
      <c r="D8956" s="2" t="s">
        <v>16</v>
      </c>
      <c r="E8956" s="2" t="s">
        <v>142</v>
      </c>
      <c r="F8956" s="2" t="s">
        <v>18</v>
      </c>
      <c r="G8956" s="2" t="s">
        <v>90</v>
      </c>
      <c r="H8956" s="2" t="s">
        <v>6704</v>
      </c>
      <c r="I8956" s="2">
        <v>1298</v>
      </c>
      <c r="J8956" s="2">
        <v>200</v>
      </c>
      <c r="K8956" s="2" t="s">
        <v>6712</v>
      </c>
      <c r="L8956" s="3">
        <v>46037</v>
      </c>
      <c r="M8956" s="3">
        <v>47818</v>
      </c>
      <c r="N8956" s="2" t="s">
        <v>921</v>
      </c>
    </row>
    <row r="8957" spans="2:14" x14ac:dyDescent="0.25">
      <c r="B8957" s="2" t="s">
        <v>6718</v>
      </c>
      <c r="C8957" s="2" t="s">
        <v>6719</v>
      </c>
      <c r="D8957" s="2" t="s">
        <v>16</v>
      </c>
      <c r="E8957" s="2" t="s">
        <v>17</v>
      </c>
      <c r="F8957" s="2" t="s">
        <v>18</v>
      </c>
      <c r="G8957" s="2" t="s">
        <v>90</v>
      </c>
      <c r="H8957" s="2" t="s">
        <v>6704</v>
      </c>
      <c r="I8957" s="2">
        <v>1298</v>
      </c>
      <c r="J8957" s="2">
        <v>0</v>
      </c>
      <c r="K8957" s="2" t="s">
        <v>6720</v>
      </c>
      <c r="L8957" s="3">
        <v>45693</v>
      </c>
      <c r="M8957" s="3">
        <v>47300</v>
      </c>
      <c r="N8957" s="2" t="s">
        <v>921</v>
      </c>
    </row>
    <row r="8958" spans="2:14" x14ac:dyDescent="0.25">
      <c r="B8958" s="2" t="s">
        <v>6718</v>
      </c>
      <c r="C8958" s="2" t="s">
        <v>6719</v>
      </c>
      <c r="D8958" s="2" t="s">
        <v>16</v>
      </c>
      <c r="E8958" s="2" t="s">
        <v>17</v>
      </c>
      <c r="F8958" s="2" t="s">
        <v>18</v>
      </c>
      <c r="G8958" s="2" t="s">
        <v>90</v>
      </c>
      <c r="H8958" s="2" t="s">
        <v>6704</v>
      </c>
      <c r="I8958" s="2">
        <v>1298</v>
      </c>
      <c r="J8958" s="2">
        <v>0</v>
      </c>
      <c r="K8958" s="2" t="s">
        <v>6721</v>
      </c>
      <c r="L8958" s="3">
        <v>45870</v>
      </c>
      <c r="M8958" s="3">
        <v>47665</v>
      </c>
      <c r="N8958" s="2" t="s">
        <v>921</v>
      </c>
    </row>
    <row r="8959" spans="2:14" x14ac:dyDescent="0.25">
      <c r="B8959" s="2" t="s">
        <v>6718</v>
      </c>
      <c r="C8959" s="2" t="s">
        <v>6719</v>
      </c>
      <c r="D8959" s="2" t="s">
        <v>16</v>
      </c>
      <c r="E8959" s="2" t="s">
        <v>17</v>
      </c>
      <c r="F8959" s="2" t="s">
        <v>18</v>
      </c>
      <c r="G8959" s="2" t="s">
        <v>90</v>
      </c>
      <c r="H8959" s="2" t="s">
        <v>6704</v>
      </c>
      <c r="I8959" s="2">
        <v>1298</v>
      </c>
      <c r="J8959" s="2">
        <v>0</v>
      </c>
      <c r="K8959" s="2" t="s">
        <v>6711</v>
      </c>
      <c r="L8959" s="3">
        <v>45989</v>
      </c>
      <c r="M8959" s="3">
        <v>47757</v>
      </c>
      <c r="N8959" s="2" t="s">
        <v>921</v>
      </c>
    </row>
    <row r="8960" spans="2:14" x14ac:dyDescent="0.25">
      <c r="B8960" s="2" t="s">
        <v>6718</v>
      </c>
      <c r="C8960" s="2" t="s">
        <v>6719</v>
      </c>
      <c r="D8960" s="2" t="s">
        <v>16</v>
      </c>
      <c r="E8960" s="2" t="s">
        <v>17</v>
      </c>
      <c r="F8960" s="2" t="s">
        <v>18</v>
      </c>
      <c r="G8960" s="2" t="s">
        <v>90</v>
      </c>
      <c r="H8960" s="2" t="s">
        <v>6704</v>
      </c>
      <c r="I8960" s="2">
        <v>1298</v>
      </c>
      <c r="J8960" s="2">
        <v>0</v>
      </c>
      <c r="K8960" s="2" t="s">
        <v>6711</v>
      </c>
      <c r="L8960" s="3">
        <v>46003</v>
      </c>
      <c r="M8960" s="3">
        <v>47757</v>
      </c>
      <c r="N8960" s="2" t="s">
        <v>921</v>
      </c>
    </row>
    <row r="8961" spans="2:14" x14ac:dyDescent="0.25">
      <c r="B8961" s="2" t="s">
        <v>6718</v>
      </c>
      <c r="C8961" s="2" t="s">
        <v>6719</v>
      </c>
      <c r="D8961" s="2" t="s">
        <v>16</v>
      </c>
      <c r="E8961" s="2" t="s">
        <v>17</v>
      </c>
      <c r="F8961" s="2" t="s">
        <v>18</v>
      </c>
      <c r="G8961" s="2" t="s">
        <v>90</v>
      </c>
      <c r="H8961" s="2" t="s">
        <v>6704</v>
      </c>
      <c r="I8961" s="2">
        <v>1298</v>
      </c>
      <c r="J8961" s="2">
        <v>0</v>
      </c>
      <c r="K8961" s="2" t="s">
        <v>6722</v>
      </c>
      <c r="L8961" s="3">
        <v>46003</v>
      </c>
      <c r="M8961" s="3">
        <v>47818</v>
      </c>
      <c r="N8961" s="2" t="s">
        <v>921</v>
      </c>
    </row>
    <row r="8962" spans="2:14" x14ac:dyDescent="0.25">
      <c r="B8962" s="2" t="s">
        <v>6718</v>
      </c>
      <c r="C8962" s="2" t="s">
        <v>6719</v>
      </c>
      <c r="D8962" s="2" t="s">
        <v>16</v>
      </c>
      <c r="E8962" s="2" t="s">
        <v>17</v>
      </c>
      <c r="F8962" s="2" t="s">
        <v>18</v>
      </c>
      <c r="G8962" s="2" t="s">
        <v>90</v>
      </c>
      <c r="H8962" s="2" t="s">
        <v>6704</v>
      </c>
      <c r="I8962" s="2">
        <v>1298</v>
      </c>
      <c r="J8962" s="2">
        <v>18</v>
      </c>
      <c r="K8962" s="2" t="s">
        <v>6723</v>
      </c>
      <c r="L8962" s="3">
        <v>46021</v>
      </c>
      <c r="M8962" s="3">
        <v>47818</v>
      </c>
      <c r="N8962" s="2" t="s">
        <v>921</v>
      </c>
    </row>
    <row r="8963" spans="2:14" x14ac:dyDescent="0.25">
      <c r="B8963" s="2" t="s">
        <v>6718</v>
      </c>
      <c r="C8963" s="2" t="s">
        <v>6719</v>
      </c>
      <c r="D8963" s="2" t="s">
        <v>16</v>
      </c>
      <c r="E8963" s="2" t="s">
        <v>17</v>
      </c>
      <c r="F8963" s="2" t="s">
        <v>18</v>
      </c>
      <c r="G8963" s="2" t="s">
        <v>90</v>
      </c>
      <c r="H8963" s="2" t="s">
        <v>6704</v>
      </c>
      <c r="I8963" s="2">
        <v>1298</v>
      </c>
      <c r="J8963" s="2">
        <v>0</v>
      </c>
      <c r="K8963" s="2" t="s">
        <v>6724</v>
      </c>
      <c r="L8963" s="3">
        <v>46172</v>
      </c>
      <c r="M8963" s="3">
        <v>47908</v>
      </c>
      <c r="N8963" s="2" t="s">
        <v>921</v>
      </c>
    </row>
    <row r="8964" spans="2:14" x14ac:dyDescent="0.25">
      <c r="B8964" s="2" t="s">
        <v>6718</v>
      </c>
      <c r="C8964" s="2" t="s">
        <v>6719</v>
      </c>
      <c r="D8964" s="2" t="s">
        <v>16</v>
      </c>
      <c r="E8964" s="2" t="s">
        <v>17</v>
      </c>
      <c r="F8964" s="2" t="s">
        <v>18</v>
      </c>
      <c r="G8964" s="2" t="s">
        <v>90</v>
      </c>
      <c r="H8964" s="2" t="s">
        <v>6704</v>
      </c>
      <c r="I8964" s="2">
        <v>1298</v>
      </c>
      <c r="J8964" s="2">
        <v>0</v>
      </c>
      <c r="K8964" s="2" t="s">
        <v>6713</v>
      </c>
      <c r="L8964" s="3">
        <v>44958</v>
      </c>
      <c r="M8964" s="3">
        <v>47270</v>
      </c>
      <c r="N8964" s="2" t="s">
        <v>921</v>
      </c>
    </row>
    <row r="8965" spans="2:14" x14ac:dyDescent="0.25">
      <c r="B8965" s="2" t="s">
        <v>6718</v>
      </c>
      <c r="C8965" s="2" t="s">
        <v>6719</v>
      </c>
      <c r="D8965" s="2" t="s">
        <v>16</v>
      </c>
      <c r="E8965" s="2" t="s">
        <v>17</v>
      </c>
      <c r="F8965" s="2" t="s">
        <v>18</v>
      </c>
      <c r="G8965" s="2" t="s">
        <v>90</v>
      </c>
      <c r="H8965" s="2" t="s">
        <v>6704</v>
      </c>
      <c r="I8965" s="2">
        <v>1298</v>
      </c>
      <c r="J8965" s="2">
        <v>0</v>
      </c>
      <c r="K8965" s="2" t="s">
        <v>6714</v>
      </c>
      <c r="L8965" s="3">
        <v>45674</v>
      </c>
      <c r="M8965" s="3">
        <v>47392</v>
      </c>
      <c r="N8965" s="2" t="s">
        <v>921</v>
      </c>
    </row>
    <row r="8966" spans="2:14" x14ac:dyDescent="0.25">
      <c r="B8966" s="2" t="s">
        <v>6718</v>
      </c>
      <c r="C8966" s="2" t="s">
        <v>6719</v>
      </c>
      <c r="D8966" s="2" t="s">
        <v>16</v>
      </c>
      <c r="E8966" s="2" t="s">
        <v>17</v>
      </c>
      <c r="F8966" s="2" t="s">
        <v>18</v>
      </c>
      <c r="G8966" s="2" t="s">
        <v>90</v>
      </c>
      <c r="H8966" s="2" t="s">
        <v>6704</v>
      </c>
      <c r="I8966" s="2">
        <v>1298</v>
      </c>
      <c r="J8966" s="2">
        <v>0</v>
      </c>
      <c r="K8966" s="2" t="s">
        <v>6725</v>
      </c>
      <c r="L8966" s="3">
        <v>45805</v>
      </c>
      <c r="M8966" s="3">
        <v>47574</v>
      </c>
      <c r="N8966" s="2" t="s">
        <v>921</v>
      </c>
    </row>
    <row r="8967" spans="2:14" x14ac:dyDescent="0.25">
      <c r="B8967" s="2" t="s">
        <v>6718</v>
      </c>
      <c r="C8967" s="2" t="s">
        <v>6719</v>
      </c>
      <c r="D8967" s="2" t="s">
        <v>16</v>
      </c>
      <c r="E8967" s="2" t="s">
        <v>17</v>
      </c>
      <c r="F8967" s="2" t="s">
        <v>18</v>
      </c>
      <c r="G8967" s="2" t="s">
        <v>90</v>
      </c>
      <c r="H8967" s="2" t="s">
        <v>6704</v>
      </c>
      <c r="I8967" s="2">
        <v>1298</v>
      </c>
      <c r="J8967" s="2">
        <v>0</v>
      </c>
      <c r="K8967" s="2" t="s">
        <v>6716</v>
      </c>
      <c r="L8967" s="3">
        <v>45813</v>
      </c>
      <c r="M8967" s="3">
        <v>47574</v>
      </c>
      <c r="N8967" s="2" t="s">
        <v>921</v>
      </c>
    </row>
    <row r="8968" spans="2:14" x14ac:dyDescent="0.25">
      <c r="B8968" s="2" t="s">
        <v>6718</v>
      </c>
      <c r="C8968" s="2" t="s">
        <v>6719</v>
      </c>
      <c r="D8968" s="2" t="s">
        <v>16</v>
      </c>
      <c r="E8968" s="2" t="s">
        <v>17</v>
      </c>
      <c r="F8968" s="2" t="s">
        <v>18</v>
      </c>
      <c r="G8968" s="2" t="s">
        <v>90</v>
      </c>
      <c r="H8968" s="2" t="s">
        <v>6704</v>
      </c>
      <c r="I8968" s="2">
        <v>1298</v>
      </c>
      <c r="J8968" s="2">
        <v>0</v>
      </c>
      <c r="K8968" s="2" t="s">
        <v>6726</v>
      </c>
      <c r="L8968" s="3">
        <v>45930</v>
      </c>
      <c r="M8968" s="3">
        <v>47665</v>
      </c>
      <c r="N8968" s="2" t="s">
        <v>921</v>
      </c>
    </row>
    <row r="8969" spans="2:14" x14ac:dyDescent="0.25">
      <c r="B8969" s="2" t="s">
        <v>6718</v>
      </c>
      <c r="C8969" s="2" t="s">
        <v>6719</v>
      </c>
      <c r="D8969" s="2" t="s">
        <v>16</v>
      </c>
      <c r="E8969" s="2" t="s">
        <v>17</v>
      </c>
      <c r="F8969" s="2" t="s">
        <v>18</v>
      </c>
      <c r="G8969" s="2" t="s">
        <v>90</v>
      </c>
      <c r="H8969" s="2" t="s">
        <v>6704</v>
      </c>
      <c r="I8969" s="2">
        <v>1298</v>
      </c>
      <c r="J8969" s="2">
        <v>1180</v>
      </c>
      <c r="K8969" s="2" t="s">
        <v>4721</v>
      </c>
      <c r="L8969" s="3">
        <v>46203</v>
      </c>
      <c r="M8969" s="3">
        <v>48000</v>
      </c>
      <c r="N8969" s="2" t="s">
        <v>921</v>
      </c>
    </row>
    <row r="8970" spans="2:14" x14ac:dyDescent="0.25">
      <c r="B8970" s="2" t="s">
        <v>6718</v>
      </c>
      <c r="C8970" s="2" t="s">
        <v>6719</v>
      </c>
      <c r="D8970" s="2" t="s">
        <v>16</v>
      </c>
      <c r="E8970" s="2" t="s">
        <v>17</v>
      </c>
      <c r="F8970" s="2" t="s">
        <v>18</v>
      </c>
      <c r="G8970" s="2" t="s">
        <v>90</v>
      </c>
      <c r="H8970" s="2" t="s">
        <v>6704</v>
      </c>
      <c r="I8970" s="2">
        <v>1298</v>
      </c>
      <c r="J8970" s="2">
        <v>0</v>
      </c>
      <c r="K8970" s="2" t="s">
        <v>1455</v>
      </c>
      <c r="L8970" s="3">
        <v>45919</v>
      </c>
      <c r="M8970" s="3">
        <v>47665</v>
      </c>
      <c r="N8970" s="2" t="s">
        <v>921</v>
      </c>
    </row>
    <row r="8971" spans="2:14" x14ac:dyDescent="0.25">
      <c r="B8971" s="2" t="s">
        <v>6718</v>
      </c>
      <c r="C8971" s="2" t="s">
        <v>6719</v>
      </c>
      <c r="D8971" s="2" t="s">
        <v>16</v>
      </c>
      <c r="E8971" s="2" t="s">
        <v>17</v>
      </c>
      <c r="F8971" s="2" t="s">
        <v>18</v>
      </c>
      <c r="G8971" s="2" t="s">
        <v>90</v>
      </c>
      <c r="H8971" s="2" t="s">
        <v>6704</v>
      </c>
      <c r="I8971" s="2">
        <v>1298</v>
      </c>
      <c r="J8971" s="2">
        <v>0</v>
      </c>
      <c r="K8971" s="2" t="s">
        <v>6717</v>
      </c>
      <c r="L8971" s="3">
        <v>45726</v>
      </c>
      <c r="M8971" s="3">
        <v>47392</v>
      </c>
      <c r="N8971" s="2" t="s">
        <v>921</v>
      </c>
    </row>
    <row r="8972" spans="2:14" x14ac:dyDescent="0.25">
      <c r="B8972" s="2" t="s">
        <v>6718</v>
      </c>
      <c r="C8972" s="2" t="s">
        <v>6719</v>
      </c>
      <c r="D8972" s="2" t="s">
        <v>16</v>
      </c>
      <c r="E8972" s="2" t="s">
        <v>142</v>
      </c>
      <c r="F8972" s="2" t="s">
        <v>18</v>
      </c>
      <c r="G8972" s="2" t="s">
        <v>90</v>
      </c>
      <c r="H8972" s="2" t="s">
        <v>6704</v>
      </c>
      <c r="I8972" s="2">
        <v>1298</v>
      </c>
      <c r="J8972" s="2">
        <v>0</v>
      </c>
      <c r="K8972" s="2" t="s">
        <v>6723</v>
      </c>
      <c r="L8972" s="3">
        <v>46021</v>
      </c>
      <c r="M8972" s="3">
        <v>47818</v>
      </c>
      <c r="N8972" s="2" t="s">
        <v>921</v>
      </c>
    </row>
    <row r="8973" spans="2:14" x14ac:dyDescent="0.25">
      <c r="B8973" s="2" t="s">
        <v>6718</v>
      </c>
      <c r="C8973" s="2" t="s">
        <v>6719</v>
      </c>
      <c r="D8973" s="2" t="s">
        <v>16</v>
      </c>
      <c r="E8973" s="2" t="s">
        <v>142</v>
      </c>
      <c r="F8973" s="2" t="s">
        <v>18</v>
      </c>
      <c r="G8973" s="2" t="s">
        <v>90</v>
      </c>
      <c r="H8973" s="2" t="s">
        <v>6704</v>
      </c>
      <c r="I8973" s="2">
        <v>1298</v>
      </c>
      <c r="J8973" s="2">
        <v>100</v>
      </c>
      <c r="K8973" s="2" t="s">
        <v>6724</v>
      </c>
      <c r="L8973" s="3">
        <v>46172</v>
      </c>
      <c r="M8973" s="3">
        <v>47908</v>
      </c>
      <c r="N8973" s="2" t="s">
        <v>921</v>
      </c>
    </row>
    <row r="8974" spans="2:14" x14ac:dyDescent="0.25">
      <c r="B8974" s="2" t="s">
        <v>6727</v>
      </c>
      <c r="C8974" s="2" t="s">
        <v>6728</v>
      </c>
      <c r="D8974" s="2" t="s">
        <v>28</v>
      </c>
      <c r="E8974" s="2" t="s">
        <v>17</v>
      </c>
      <c r="F8974" s="2" t="s">
        <v>24</v>
      </c>
      <c r="G8974" s="2" t="s">
        <v>24</v>
      </c>
      <c r="H8974" s="2" t="s">
        <v>24</v>
      </c>
      <c r="I8974" s="2">
        <v>0</v>
      </c>
      <c r="J8974" s="2">
        <v>0</v>
      </c>
      <c r="K8974" s="2">
        <v>0</v>
      </c>
      <c r="L8974" s="3">
        <v>46015</v>
      </c>
      <c r="M8974" s="2" t="s">
        <v>30</v>
      </c>
      <c r="N8974" s="2" t="s">
        <v>42</v>
      </c>
    </row>
    <row r="8975" spans="2:14" x14ac:dyDescent="0.25">
      <c r="B8975" s="2" t="s">
        <v>6729</v>
      </c>
      <c r="C8975" s="2" t="s">
        <v>6730</v>
      </c>
      <c r="D8975" s="2" t="s">
        <v>16</v>
      </c>
      <c r="E8975" s="2" t="s">
        <v>17</v>
      </c>
      <c r="F8975" s="2" t="s">
        <v>18</v>
      </c>
      <c r="G8975" s="2" t="s">
        <v>175</v>
      </c>
      <c r="H8975" s="2" t="s">
        <v>6731</v>
      </c>
      <c r="I8975" s="2">
        <v>25487</v>
      </c>
      <c r="J8975" s="2">
        <v>0</v>
      </c>
      <c r="K8975" s="2">
        <v>20251214</v>
      </c>
      <c r="L8975" s="3">
        <v>46064</v>
      </c>
      <c r="M8975" s="3">
        <v>47088</v>
      </c>
      <c r="N8975" s="2" t="s">
        <v>1881</v>
      </c>
    </row>
    <row r="8976" spans="2:14" x14ac:dyDescent="0.25">
      <c r="B8976" s="2" t="s">
        <v>6729</v>
      </c>
      <c r="C8976" s="2" t="s">
        <v>6730</v>
      </c>
      <c r="D8976" s="2" t="s">
        <v>16</v>
      </c>
      <c r="E8976" s="2" t="s">
        <v>17</v>
      </c>
      <c r="F8976" s="2" t="s">
        <v>18</v>
      </c>
      <c r="G8976" s="2" t="s">
        <v>175</v>
      </c>
      <c r="H8976" s="2" t="s">
        <v>6731</v>
      </c>
      <c r="I8976" s="2">
        <v>25487</v>
      </c>
      <c r="J8976" s="2">
        <v>0</v>
      </c>
      <c r="K8976" s="2">
        <v>20260119</v>
      </c>
      <c r="L8976" s="3">
        <v>46064</v>
      </c>
      <c r="M8976" s="3">
        <v>47119</v>
      </c>
      <c r="N8976" s="2" t="s">
        <v>1881</v>
      </c>
    </row>
    <row r="8977" spans="2:14" x14ac:dyDescent="0.25">
      <c r="B8977" s="2" t="s">
        <v>6729</v>
      </c>
      <c r="C8977" s="2" t="s">
        <v>6730</v>
      </c>
      <c r="D8977" s="2" t="s">
        <v>16</v>
      </c>
      <c r="E8977" s="2" t="s">
        <v>17</v>
      </c>
      <c r="F8977" s="2" t="s">
        <v>18</v>
      </c>
      <c r="G8977" s="2" t="s">
        <v>175</v>
      </c>
      <c r="H8977" s="2" t="s">
        <v>6731</v>
      </c>
      <c r="I8977" s="2">
        <v>25487</v>
      </c>
      <c r="J8977" s="2">
        <v>0</v>
      </c>
      <c r="K8977" s="2" t="s">
        <v>6732</v>
      </c>
      <c r="L8977" s="3">
        <v>46065</v>
      </c>
      <c r="M8977" s="3">
        <v>47119</v>
      </c>
      <c r="N8977" s="2" t="s">
        <v>1881</v>
      </c>
    </row>
    <row r="8978" spans="2:14" x14ac:dyDescent="0.25">
      <c r="B8978" s="2" t="s">
        <v>6729</v>
      </c>
      <c r="C8978" s="2" t="s">
        <v>6730</v>
      </c>
      <c r="D8978" s="2" t="s">
        <v>16</v>
      </c>
      <c r="E8978" s="2" t="s">
        <v>17</v>
      </c>
      <c r="F8978" s="2" t="s">
        <v>18</v>
      </c>
      <c r="G8978" s="2" t="s">
        <v>175</v>
      </c>
      <c r="H8978" s="2" t="s">
        <v>6731</v>
      </c>
      <c r="I8978" s="2">
        <v>25487</v>
      </c>
      <c r="J8978" s="2">
        <v>0</v>
      </c>
      <c r="K8978" s="2" t="s">
        <v>6733</v>
      </c>
      <c r="L8978" s="3">
        <v>46065</v>
      </c>
      <c r="M8978" s="3">
        <v>47119</v>
      </c>
      <c r="N8978" s="2" t="s">
        <v>1881</v>
      </c>
    </row>
    <row r="8979" spans="2:14" x14ac:dyDescent="0.25">
      <c r="B8979" s="2" t="s">
        <v>6729</v>
      </c>
      <c r="C8979" s="2" t="s">
        <v>6730</v>
      </c>
      <c r="D8979" s="2" t="s">
        <v>16</v>
      </c>
      <c r="E8979" s="2" t="s">
        <v>17</v>
      </c>
      <c r="F8979" s="2" t="s">
        <v>18</v>
      </c>
      <c r="G8979" s="2" t="s">
        <v>175</v>
      </c>
      <c r="H8979" s="2" t="s">
        <v>6731</v>
      </c>
      <c r="I8979" s="2">
        <v>25487</v>
      </c>
      <c r="J8979" s="2">
        <v>0</v>
      </c>
      <c r="K8979" s="2" t="s">
        <v>6734</v>
      </c>
      <c r="L8979" s="3">
        <v>46139</v>
      </c>
      <c r="M8979" s="3">
        <v>47119</v>
      </c>
      <c r="N8979" s="2" t="s">
        <v>1881</v>
      </c>
    </row>
    <row r="8980" spans="2:14" x14ac:dyDescent="0.25">
      <c r="B8980" s="2" t="s">
        <v>6729</v>
      </c>
      <c r="C8980" s="2" t="s">
        <v>6730</v>
      </c>
      <c r="D8980" s="2" t="s">
        <v>16</v>
      </c>
      <c r="E8980" s="2" t="s">
        <v>17</v>
      </c>
      <c r="F8980" s="2" t="s">
        <v>18</v>
      </c>
      <c r="G8980" s="2" t="s">
        <v>175</v>
      </c>
      <c r="H8980" s="2" t="s">
        <v>6731</v>
      </c>
      <c r="I8980" s="2">
        <v>25487</v>
      </c>
      <c r="J8980" s="2">
        <v>0</v>
      </c>
      <c r="K8980" s="2" t="s">
        <v>6735</v>
      </c>
      <c r="L8980" s="3">
        <v>46094</v>
      </c>
      <c r="M8980" s="3">
        <v>47150</v>
      </c>
      <c r="N8980" s="2" t="s">
        <v>1881</v>
      </c>
    </row>
    <row r="8981" spans="2:14" x14ac:dyDescent="0.25">
      <c r="B8981" s="2" t="s">
        <v>6729</v>
      </c>
      <c r="C8981" s="2" t="s">
        <v>6730</v>
      </c>
      <c r="D8981" s="2" t="s">
        <v>16</v>
      </c>
      <c r="E8981" s="2" t="s">
        <v>17</v>
      </c>
      <c r="F8981" s="2" t="s">
        <v>18</v>
      </c>
      <c r="G8981" s="2" t="s">
        <v>175</v>
      </c>
      <c r="H8981" s="2" t="s">
        <v>6731</v>
      </c>
      <c r="I8981" s="2">
        <v>25487</v>
      </c>
      <c r="J8981" s="2">
        <v>0</v>
      </c>
      <c r="K8981" s="2" t="s">
        <v>6736</v>
      </c>
      <c r="L8981" s="3">
        <v>46139</v>
      </c>
      <c r="M8981" s="3">
        <v>47150</v>
      </c>
      <c r="N8981" s="2" t="s">
        <v>1881</v>
      </c>
    </row>
    <row r="8982" spans="2:14" x14ac:dyDescent="0.25">
      <c r="B8982" s="2" t="s">
        <v>6729</v>
      </c>
      <c r="C8982" s="2" t="s">
        <v>6730</v>
      </c>
      <c r="D8982" s="2" t="s">
        <v>16</v>
      </c>
      <c r="E8982" s="2" t="s">
        <v>17</v>
      </c>
      <c r="F8982" s="2" t="s">
        <v>18</v>
      </c>
      <c r="G8982" s="2" t="s">
        <v>175</v>
      </c>
      <c r="H8982" s="2" t="s">
        <v>6731</v>
      </c>
      <c r="I8982" s="2">
        <v>25487</v>
      </c>
      <c r="J8982" s="2">
        <v>8600</v>
      </c>
      <c r="K8982" s="2" t="s">
        <v>6737</v>
      </c>
      <c r="L8982" s="3">
        <v>46148</v>
      </c>
      <c r="M8982" s="3">
        <v>47178</v>
      </c>
      <c r="N8982" s="2" t="s">
        <v>1881</v>
      </c>
    </row>
    <row r="8983" spans="2:14" x14ac:dyDescent="0.25">
      <c r="B8983" s="2" t="s">
        <v>6729</v>
      </c>
      <c r="C8983" s="2" t="s">
        <v>6730</v>
      </c>
      <c r="D8983" s="2" t="s">
        <v>16</v>
      </c>
      <c r="E8983" s="2" t="s">
        <v>17</v>
      </c>
      <c r="F8983" s="2" t="s">
        <v>18</v>
      </c>
      <c r="G8983" s="2" t="s">
        <v>175</v>
      </c>
      <c r="H8983" s="2" t="s">
        <v>6731</v>
      </c>
      <c r="I8983" s="2">
        <v>25487</v>
      </c>
      <c r="J8983" s="2">
        <v>5080</v>
      </c>
      <c r="K8983" s="2" t="s">
        <v>6738</v>
      </c>
      <c r="L8983" s="3">
        <v>46148</v>
      </c>
      <c r="M8983" s="3">
        <v>47178</v>
      </c>
      <c r="N8983" s="2" t="s">
        <v>1881</v>
      </c>
    </row>
    <row r="8984" spans="2:14" x14ac:dyDescent="0.25">
      <c r="B8984" s="2" t="s">
        <v>6729</v>
      </c>
      <c r="C8984" s="2" t="s">
        <v>6730</v>
      </c>
      <c r="D8984" s="2" t="s">
        <v>16</v>
      </c>
      <c r="E8984" s="2" t="s">
        <v>17</v>
      </c>
      <c r="F8984" s="2" t="s">
        <v>18</v>
      </c>
      <c r="G8984" s="2" t="s">
        <v>175</v>
      </c>
      <c r="H8984" s="2" t="s">
        <v>6731</v>
      </c>
      <c r="I8984" s="2">
        <v>25487</v>
      </c>
      <c r="J8984" s="2">
        <v>0</v>
      </c>
      <c r="K8984" s="2" t="s">
        <v>6739</v>
      </c>
      <c r="L8984" s="3">
        <v>46139</v>
      </c>
      <c r="M8984" s="3">
        <v>47178</v>
      </c>
      <c r="N8984" s="2" t="s">
        <v>1881</v>
      </c>
    </row>
    <row r="8985" spans="2:14" x14ac:dyDescent="0.25">
      <c r="B8985" s="2" t="s">
        <v>6729</v>
      </c>
      <c r="C8985" s="2" t="s">
        <v>6730</v>
      </c>
      <c r="D8985" s="2" t="s">
        <v>16</v>
      </c>
      <c r="E8985" s="2" t="s">
        <v>17</v>
      </c>
      <c r="F8985" s="2" t="s">
        <v>18</v>
      </c>
      <c r="G8985" s="2" t="s">
        <v>175</v>
      </c>
      <c r="H8985" s="2" t="s">
        <v>6731</v>
      </c>
      <c r="I8985" s="2">
        <v>25487</v>
      </c>
      <c r="J8985" s="2">
        <v>887</v>
      </c>
      <c r="K8985" s="2" t="s">
        <v>6740</v>
      </c>
      <c r="L8985" s="3">
        <v>46139</v>
      </c>
      <c r="M8985" s="3">
        <v>47178</v>
      </c>
      <c r="N8985" s="2" t="s">
        <v>1881</v>
      </c>
    </row>
    <row r="8986" spans="2:14" x14ac:dyDescent="0.25">
      <c r="B8986" s="2" t="s">
        <v>6729</v>
      </c>
      <c r="C8986" s="2" t="s">
        <v>6730</v>
      </c>
      <c r="D8986" s="2" t="s">
        <v>16</v>
      </c>
      <c r="E8986" s="2" t="s">
        <v>17</v>
      </c>
      <c r="F8986" s="2" t="s">
        <v>18</v>
      </c>
      <c r="G8986" s="2" t="s">
        <v>175</v>
      </c>
      <c r="H8986" s="2" t="s">
        <v>6731</v>
      </c>
      <c r="I8986" s="2">
        <v>25487</v>
      </c>
      <c r="J8986" s="2">
        <v>2920</v>
      </c>
      <c r="K8986" s="2" t="s">
        <v>6741</v>
      </c>
      <c r="L8986" s="3">
        <v>46146</v>
      </c>
      <c r="M8986" s="3">
        <v>47178</v>
      </c>
      <c r="N8986" s="2" t="s">
        <v>1881</v>
      </c>
    </row>
    <row r="8987" spans="2:14" x14ac:dyDescent="0.25">
      <c r="B8987" s="2" t="s">
        <v>6729</v>
      </c>
      <c r="C8987" s="2" t="s">
        <v>6730</v>
      </c>
      <c r="D8987" s="2" t="s">
        <v>16</v>
      </c>
      <c r="E8987" s="2" t="s">
        <v>17</v>
      </c>
      <c r="F8987" s="2" t="s">
        <v>18</v>
      </c>
      <c r="G8987" s="2" t="s">
        <v>175</v>
      </c>
      <c r="H8987" s="2" t="s">
        <v>6731</v>
      </c>
      <c r="I8987" s="2">
        <v>25487</v>
      </c>
      <c r="J8987" s="2">
        <v>0</v>
      </c>
      <c r="K8987" s="2" t="s">
        <v>6742</v>
      </c>
      <c r="L8987" s="3">
        <v>46165</v>
      </c>
      <c r="M8987" s="3">
        <v>47209</v>
      </c>
      <c r="N8987" s="2" t="s">
        <v>1881</v>
      </c>
    </row>
    <row r="8988" spans="2:14" x14ac:dyDescent="0.25">
      <c r="B8988" s="2" t="s">
        <v>6729</v>
      </c>
      <c r="C8988" s="2" t="s">
        <v>6730</v>
      </c>
      <c r="D8988" s="2" t="s">
        <v>16</v>
      </c>
      <c r="E8988" s="2" t="s">
        <v>17</v>
      </c>
      <c r="F8988" s="2" t="s">
        <v>18</v>
      </c>
      <c r="G8988" s="2" t="s">
        <v>175</v>
      </c>
      <c r="H8988" s="2" t="s">
        <v>6731</v>
      </c>
      <c r="I8988" s="2">
        <v>25487</v>
      </c>
      <c r="J8988" s="2">
        <v>6560</v>
      </c>
      <c r="K8988" s="4" t="s">
        <v>6743</v>
      </c>
      <c r="L8988" s="3">
        <v>46197</v>
      </c>
      <c r="M8988" s="3">
        <v>47239</v>
      </c>
      <c r="N8988" s="2" t="s">
        <v>1881</v>
      </c>
    </row>
    <row r="8989" spans="2:14" x14ac:dyDescent="0.25">
      <c r="B8989" s="2" t="s">
        <v>6729</v>
      </c>
      <c r="C8989" s="2" t="s">
        <v>6730</v>
      </c>
      <c r="D8989" s="2" t="s">
        <v>16</v>
      </c>
      <c r="E8989" s="2" t="s">
        <v>17</v>
      </c>
      <c r="F8989" s="2" t="s">
        <v>18</v>
      </c>
      <c r="G8989" s="2" t="s">
        <v>175</v>
      </c>
      <c r="H8989" s="2" t="s">
        <v>6731</v>
      </c>
      <c r="I8989" s="2">
        <v>25487</v>
      </c>
      <c r="J8989" s="2">
        <v>40</v>
      </c>
      <c r="K8989" s="2" t="s">
        <v>6744</v>
      </c>
      <c r="L8989" s="3">
        <v>46204</v>
      </c>
      <c r="M8989" s="3">
        <v>47270</v>
      </c>
      <c r="N8989" s="2" t="s">
        <v>1881</v>
      </c>
    </row>
    <row r="8990" spans="2:14" x14ac:dyDescent="0.25">
      <c r="B8990" s="2" t="s">
        <v>6729</v>
      </c>
      <c r="C8990" s="2" t="s">
        <v>6730</v>
      </c>
      <c r="D8990" s="2" t="s">
        <v>16</v>
      </c>
      <c r="E8990" s="2" t="s">
        <v>142</v>
      </c>
      <c r="F8990" s="2" t="s">
        <v>18</v>
      </c>
      <c r="G8990" s="2" t="s">
        <v>175</v>
      </c>
      <c r="H8990" s="2" t="s">
        <v>6731</v>
      </c>
      <c r="I8990" s="2">
        <v>25487</v>
      </c>
      <c r="J8990" s="2">
        <v>0</v>
      </c>
      <c r="K8990" s="2" t="s">
        <v>6732</v>
      </c>
      <c r="L8990" s="3">
        <v>46065</v>
      </c>
      <c r="M8990" s="3">
        <v>47119</v>
      </c>
      <c r="N8990" s="2" t="s">
        <v>1881</v>
      </c>
    </row>
    <row r="8991" spans="2:14" x14ac:dyDescent="0.25">
      <c r="B8991" s="2" t="s">
        <v>6729</v>
      </c>
      <c r="C8991" s="2" t="s">
        <v>6730</v>
      </c>
      <c r="D8991" s="2" t="s">
        <v>16</v>
      </c>
      <c r="E8991" s="2" t="s">
        <v>142</v>
      </c>
      <c r="F8991" s="2" t="s">
        <v>18</v>
      </c>
      <c r="G8991" s="2" t="s">
        <v>175</v>
      </c>
      <c r="H8991" s="2" t="s">
        <v>6731</v>
      </c>
      <c r="I8991" s="2">
        <v>25487</v>
      </c>
      <c r="J8991" s="2">
        <v>0</v>
      </c>
      <c r="K8991" s="2" t="s">
        <v>6733</v>
      </c>
      <c r="L8991" s="3">
        <v>46065</v>
      </c>
      <c r="M8991" s="3">
        <v>47119</v>
      </c>
      <c r="N8991" s="2" t="s">
        <v>1881</v>
      </c>
    </row>
    <row r="8992" spans="2:14" x14ac:dyDescent="0.25">
      <c r="B8992" s="2" t="s">
        <v>6729</v>
      </c>
      <c r="C8992" s="2" t="s">
        <v>6730</v>
      </c>
      <c r="D8992" s="2" t="s">
        <v>16</v>
      </c>
      <c r="E8992" s="2" t="s">
        <v>142</v>
      </c>
      <c r="F8992" s="2" t="s">
        <v>18</v>
      </c>
      <c r="G8992" s="2" t="s">
        <v>175</v>
      </c>
      <c r="H8992" s="2" t="s">
        <v>6731</v>
      </c>
      <c r="I8992" s="2">
        <v>25487</v>
      </c>
      <c r="J8992" s="2">
        <v>600</v>
      </c>
      <c r="K8992" s="2" t="s">
        <v>6738</v>
      </c>
      <c r="L8992" s="3">
        <v>46148</v>
      </c>
      <c r="M8992" s="3">
        <v>47178</v>
      </c>
      <c r="N8992" s="2" t="s">
        <v>1881</v>
      </c>
    </row>
    <row r="8993" spans="2:14" x14ac:dyDescent="0.25">
      <c r="B8993" s="2" t="s">
        <v>6729</v>
      </c>
      <c r="C8993" s="2" t="s">
        <v>6730</v>
      </c>
      <c r="D8993" s="2" t="s">
        <v>16</v>
      </c>
      <c r="E8993" s="2" t="s">
        <v>142</v>
      </c>
      <c r="F8993" s="2" t="s">
        <v>18</v>
      </c>
      <c r="G8993" s="2" t="s">
        <v>175</v>
      </c>
      <c r="H8993" s="2" t="s">
        <v>6731</v>
      </c>
      <c r="I8993" s="2">
        <v>25487</v>
      </c>
      <c r="J8993" s="2">
        <v>0</v>
      </c>
      <c r="K8993" s="2" t="s">
        <v>6740</v>
      </c>
      <c r="L8993" s="3">
        <v>46139</v>
      </c>
      <c r="M8993" s="3">
        <v>47178</v>
      </c>
      <c r="N8993" s="2" t="s">
        <v>1881</v>
      </c>
    </row>
    <row r="8994" spans="2:14" x14ac:dyDescent="0.25">
      <c r="B8994" s="2" t="s">
        <v>6729</v>
      </c>
      <c r="C8994" s="2" t="s">
        <v>6730</v>
      </c>
      <c r="D8994" s="2" t="s">
        <v>16</v>
      </c>
      <c r="E8994" s="2" t="s">
        <v>142</v>
      </c>
      <c r="F8994" s="2" t="s">
        <v>18</v>
      </c>
      <c r="G8994" s="2" t="s">
        <v>175</v>
      </c>
      <c r="H8994" s="2" t="s">
        <v>6731</v>
      </c>
      <c r="I8994" s="2">
        <v>25487</v>
      </c>
      <c r="J8994" s="2">
        <v>800</v>
      </c>
      <c r="K8994" s="2" t="s">
        <v>6742</v>
      </c>
      <c r="L8994" s="3">
        <v>46165</v>
      </c>
      <c r="M8994" s="3">
        <v>47209</v>
      </c>
      <c r="N8994" s="2" t="s">
        <v>1881</v>
      </c>
    </row>
    <row r="8995" spans="2:14" x14ac:dyDescent="0.25">
      <c r="B8995" s="2" t="s">
        <v>6745</v>
      </c>
      <c r="C8995" s="2" t="s">
        <v>1583</v>
      </c>
      <c r="D8995" s="2" t="s">
        <v>16</v>
      </c>
      <c r="E8995" s="2" t="s">
        <v>17</v>
      </c>
      <c r="F8995" s="2" t="s">
        <v>18</v>
      </c>
      <c r="G8995" s="2" t="s">
        <v>175</v>
      </c>
      <c r="H8995" s="2" t="s">
        <v>1584</v>
      </c>
      <c r="I8995" s="2">
        <v>0</v>
      </c>
      <c r="J8995" s="2">
        <v>0</v>
      </c>
      <c r="K8995" s="2" t="s">
        <v>470</v>
      </c>
      <c r="L8995" s="2" t="s">
        <v>30</v>
      </c>
      <c r="M8995" s="2" t="s">
        <v>30</v>
      </c>
      <c r="N8995" s="2" t="s">
        <v>1586</v>
      </c>
    </row>
    <row r="8996" spans="2:14" x14ac:dyDescent="0.25">
      <c r="B8996" s="2" t="s">
        <v>6745</v>
      </c>
      <c r="C8996" s="2" t="s">
        <v>1583</v>
      </c>
      <c r="D8996" s="2" t="s">
        <v>16</v>
      </c>
      <c r="E8996" s="2" t="s">
        <v>17</v>
      </c>
      <c r="F8996" s="2" t="s">
        <v>18</v>
      </c>
      <c r="G8996" s="2" t="s">
        <v>175</v>
      </c>
      <c r="H8996" s="2" t="s">
        <v>1584</v>
      </c>
      <c r="I8996" s="2">
        <v>0</v>
      </c>
      <c r="J8996" s="2">
        <v>0</v>
      </c>
      <c r="K8996" s="2" t="s">
        <v>6746</v>
      </c>
      <c r="L8996" s="3">
        <v>44958</v>
      </c>
      <c r="M8996" s="3">
        <v>47209</v>
      </c>
      <c r="N8996" s="2" t="s">
        <v>1586</v>
      </c>
    </row>
    <row r="8997" spans="2:14" x14ac:dyDescent="0.25">
      <c r="B8997" s="2" t="s">
        <v>6745</v>
      </c>
      <c r="C8997" s="2" t="s">
        <v>1583</v>
      </c>
      <c r="D8997" s="2" t="s">
        <v>16</v>
      </c>
      <c r="E8997" s="2" t="s">
        <v>17</v>
      </c>
      <c r="F8997" s="2" t="s">
        <v>18</v>
      </c>
      <c r="G8997" s="2" t="s">
        <v>175</v>
      </c>
      <c r="H8997" s="2" t="s">
        <v>1584</v>
      </c>
      <c r="I8997" s="2">
        <v>0</v>
      </c>
      <c r="J8997" s="2">
        <v>0</v>
      </c>
      <c r="K8997" s="2" t="s">
        <v>6747</v>
      </c>
      <c r="L8997" s="3">
        <v>44958</v>
      </c>
      <c r="M8997" s="3">
        <v>47209</v>
      </c>
      <c r="N8997" s="2" t="s">
        <v>1586</v>
      </c>
    </row>
    <row r="8998" spans="2:14" x14ac:dyDescent="0.25">
      <c r="B8998" s="2" t="s">
        <v>6745</v>
      </c>
      <c r="C8998" s="2" t="s">
        <v>1583</v>
      </c>
      <c r="D8998" s="2" t="s">
        <v>16</v>
      </c>
      <c r="E8998" s="2" t="s">
        <v>17</v>
      </c>
      <c r="F8998" s="2" t="s">
        <v>18</v>
      </c>
      <c r="G8998" s="2" t="s">
        <v>175</v>
      </c>
      <c r="H8998" s="2" t="s">
        <v>1584</v>
      </c>
      <c r="I8998" s="2">
        <v>0</v>
      </c>
      <c r="J8998" s="2">
        <v>0</v>
      </c>
      <c r="K8998" s="2" t="s">
        <v>6748</v>
      </c>
      <c r="L8998" s="3">
        <v>44958</v>
      </c>
      <c r="M8998" s="3">
        <v>47239</v>
      </c>
      <c r="N8998" s="2" t="s">
        <v>1586</v>
      </c>
    </row>
    <row r="8999" spans="2:14" x14ac:dyDescent="0.25">
      <c r="B8999" s="2" t="s">
        <v>6745</v>
      </c>
      <c r="C8999" s="2" t="s">
        <v>1583</v>
      </c>
      <c r="D8999" s="2" t="s">
        <v>16</v>
      </c>
      <c r="E8999" s="2" t="s">
        <v>17</v>
      </c>
      <c r="F8999" s="2" t="s">
        <v>18</v>
      </c>
      <c r="G8999" s="2" t="s">
        <v>175</v>
      </c>
      <c r="H8999" s="2" t="s">
        <v>1584</v>
      </c>
      <c r="I8999" s="2">
        <v>0</v>
      </c>
      <c r="J8999" s="2">
        <v>0</v>
      </c>
      <c r="K8999" s="2" t="s">
        <v>6749</v>
      </c>
      <c r="L8999" s="3">
        <v>45985</v>
      </c>
      <c r="M8999" s="3">
        <v>47788</v>
      </c>
      <c r="N8999" s="2" t="s">
        <v>1586</v>
      </c>
    </row>
    <row r="9000" spans="2:14" x14ac:dyDescent="0.25">
      <c r="B9000" s="2" t="s">
        <v>6745</v>
      </c>
      <c r="C9000" s="2" t="s">
        <v>1583</v>
      </c>
      <c r="D9000" s="2" t="s">
        <v>16</v>
      </c>
      <c r="E9000" s="2" t="s">
        <v>181</v>
      </c>
      <c r="F9000" s="2" t="s">
        <v>18</v>
      </c>
      <c r="G9000" s="2" t="s">
        <v>175</v>
      </c>
      <c r="H9000" s="2" t="s">
        <v>1584</v>
      </c>
      <c r="I9000" s="2">
        <v>0</v>
      </c>
      <c r="J9000" s="2">
        <v>0</v>
      </c>
      <c r="K9000" s="2" t="s">
        <v>6748</v>
      </c>
      <c r="L9000" s="3">
        <v>44958</v>
      </c>
      <c r="M9000" s="3">
        <v>47239</v>
      </c>
      <c r="N9000" s="2" t="s">
        <v>1586</v>
      </c>
    </row>
    <row r="9001" spans="2:14" x14ac:dyDescent="0.25">
      <c r="B9001" s="2" t="s">
        <v>6750</v>
      </c>
      <c r="C9001" s="2" t="s">
        <v>840</v>
      </c>
      <c r="D9001" s="2" t="s">
        <v>28</v>
      </c>
      <c r="E9001" s="2" t="s">
        <v>17</v>
      </c>
      <c r="F9001" s="2" t="s">
        <v>29</v>
      </c>
      <c r="G9001" s="2" t="s">
        <v>29</v>
      </c>
      <c r="H9001" s="2" t="s">
        <v>840</v>
      </c>
      <c r="I9001" s="2">
        <v>696</v>
      </c>
      <c r="J9001" s="2">
        <v>696</v>
      </c>
      <c r="K9001" s="2">
        <v>0</v>
      </c>
      <c r="L9001" s="3">
        <v>44958</v>
      </c>
      <c r="M9001" s="2" t="s">
        <v>30</v>
      </c>
      <c r="N9001" s="2" t="s">
        <v>497</v>
      </c>
    </row>
    <row r="9002" spans="2:14" x14ac:dyDescent="0.25">
      <c r="B9002" s="2" t="s">
        <v>6751</v>
      </c>
      <c r="C9002" s="2" t="s">
        <v>6752</v>
      </c>
      <c r="D9002" s="2" t="s">
        <v>843</v>
      </c>
      <c r="E9002" s="2" t="s">
        <v>75</v>
      </c>
      <c r="F9002" s="2" t="s">
        <v>138</v>
      </c>
      <c r="G9002" s="2" t="s">
        <v>138</v>
      </c>
      <c r="H9002" s="2" t="s">
        <v>6753</v>
      </c>
      <c r="I9002" s="2">
        <v>0</v>
      </c>
      <c r="J9002" s="2">
        <v>0</v>
      </c>
      <c r="K9002" s="2">
        <v>0</v>
      </c>
      <c r="L9002" s="3">
        <v>44958</v>
      </c>
      <c r="M9002" s="3">
        <v>45658</v>
      </c>
      <c r="N9002" s="2" t="s">
        <v>6754</v>
      </c>
    </row>
    <row r="9003" spans="2:14" x14ac:dyDescent="0.25">
      <c r="B9003" s="2" t="s">
        <v>6751</v>
      </c>
      <c r="C9003" s="2" t="s">
        <v>6752</v>
      </c>
      <c r="D9003" s="2" t="s">
        <v>843</v>
      </c>
      <c r="E9003" s="2" t="s">
        <v>75</v>
      </c>
      <c r="F9003" s="2" t="s">
        <v>138</v>
      </c>
      <c r="G9003" s="2" t="s">
        <v>138</v>
      </c>
      <c r="H9003" s="2" t="s">
        <v>6753</v>
      </c>
      <c r="I9003" s="2">
        <v>0</v>
      </c>
      <c r="J9003" s="2">
        <v>0</v>
      </c>
      <c r="K9003" s="2">
        <v>0</v>
      </c>
      <c r="L9003" s="3">
        <v>45681</v>
      </c>
      <c r="M9003" s="3">
        <v>46296</v>
      </c>
      <c r="N9003" s="2" t="s">
        <v>6754</v>
      </c>
    </row>
    <row r="9004" spans="2:14" x14ac:dyDescent="0.25">
      <c r="B9004" s="2" t="s">
        <v>6751</v>
      </c>
      <c r="C9004" s="2" t="s">
        <v>6752</v>
      </c>
      <c r="D9004" s="2" t="s">
        <v>843</v>
      </c>
      <c r="E9004" s="2" t="s">
        <v>17</v>
      </c>
      <c r="F9004" s="2" t="s">
        <v>138</v>
      </c>
      <c r="G9004" s="2" t="s">
        <v>138</v>
      </c>
      <c r="H9004" s="2" t="s">
        <v>6753</v>
      </c>
      <c r="I9004" s="2">
        <v>0</v>
      </c>
      <c r="J9004" s="2">
        <v>0</v>
      </c>
      <c r="K9004" s="2">
        <v>0</v>
      </c>
      <c r="L9004" s="3">
        <v>45681</v>
      </c>
      <c r="M9004" s="3">
        <v>46296</v>
      </c>
      <c r="N9004" s="2" t="s">
        <v>6754</v>
      </c>
    </row>
    <row r="9005" spans="2:14" x14ac:dyDescent="0.25">
      <c r="B9005" s="2" t="s">
        <v>6751</v>
      </c>
      <c r="C9005" s="2" t="s">
        <v>6752</v>
      </c>
      <c r="D9005" s="2" t="s">
        <v>843</v>
      </c>
      <c r="E9005" s="2" t="s">
        <v>17</v>
      </c>
      <c r="F9005" s="2" t="s">
        <v>138</v>
      </c>
      <c r="G9005" s="2" t="s">
        <v>138</v>
      </c>
      <c r="H9005" s="2" t="s">
        <v>6753</v>
      </c>
      <c r="I9005" s="2">
        <v>0</v>
      </c>
      <c r="J9005" s="2">
        <v>0</v>
      </c>
      <c r="K9005" s="2">
        <v>0</v>
      </c>
      <c r="L9005" s="3">
        <v>45797</v>
      </c>
      <c r="M9005" s="3">
        <v>46388</v>
      </c>
      <c r="N9005" s="2" t="s">
        <v>6754</v>
      </c>
    </row>
    <row r="9006" spans="2:14" x14ac:dyDescent="0.25">
      <c r="B9006" s="2" t="s">
        <v>6755</v>
      </c>
      <c r="C9006" s="2" t="s">
        <v>6756</v>
      </c>
      <c r="D9006" s="2" t="s">
        <v>843</v>
      </c>
      <c r="E9006" s="2" t="s">
        <v>17</v>
      </c>
      <c r="F9006" s="2" t="s">
        <v>138</v>
      </c>
      <c r="G9006" s="2" t="s">
        <v>138</v>
      </c>
      <c r="H9006" s="2" t="s">
        <v>6757</v>
      </c>
      <c r="I9006" s="2">
        <v>0</v>
      </c>
      <c r="J9006" s="2">
        <v>0</v>
      </c>
      <c r="K9006" s="2">
        <v>0</v>
      </c>
      <c r="L9006" s="3">
        <v>45720</v>
      </c>
      <c r="M9006" s="3">
        <v>46784</v>
      </c>
      <c r="N9006" s="2" t="s">
        <v>656</v>
      </c>
    </row>
    <row r="9007" spans="2:14" x14ac:dyDescent="0.25">
      <c r="B9007" s="2" t="s">
        <v>6755</v>
      </c>
      <c r="C9007" s="2" t="s">
        <v>6756</v>
      </c>
      <c r="D9007" s="2" t="s">
        <v>843</v>
      </c>
      <c r="E9007" s="2" t="s">
        <v>17</v>
      </c>
      <c r="F9007" s="2" t="s">
        <v>138</v>
      </c>
      <c r="G9007" s="2" t="s">
        <v>138</v>
      </c>
      <c r="H9007" s="2" t="s">
        <v>6757</v>
      </c>
      <c r="I9007" s="2">
        <v>0</v>
      </c>
      <c r="J9007" s="2">
        <v>0</v>
      </c>
      <c r="K9007" s="2">
        <v>22111125</v>
      </c>
      <c r="L9007" s="3">
        <v>45978</v>
      </c>
      <c r="M9007" s="3">
        <v>47058</v>
      </c>
      <c r="N9007" s="2" t="s">
        <v>656</v>
      </c>
    </row>
    <row r="9008" spans="2:14" x14ac:dyDescent="0.25">
      <c r="B9008" s="2" t="s">
        <v>6755</v>
      </c>
      <c r="C9008" s="2" t="s">
        <v>6756</v>
      </c>
      <c r="D9008" s="2" t="s">
        <v>843</v>
      </c>
      <c r="E9008" s="2" t="s">
        <v>17</v>
      </c>
      <c r="F9008" s="2" t="s">
        <v>138</v>
      </c>
      <c r="G9008" s="2" t="s">
        <v>138</v>
      </c>
      <c r="H9008" s="2" t="s">
        <v>6757</v>
      </c>
      <c r="I9008" s="2">
        <v>0</v>
      </c>
      <c r="J9008" s="2">
        <v>0</v>
      </c>
      <c r="K9008" s="2" t="s">
        <v>6758</v>
      </c>
      <c r="L9008" s="3">
        <v>45878</v>
      </c>
      <c r="M9008" s="3">
        <v>46935</v>
      </c>
      <c r="N9008" s="2" t="s">
        <v>656</v>
      </c>
    </row>
    <row r="9009" spans="2:14" x14ac:dyDescent="0.25">
      <c r="B9009" s="2" t="s">
        <v>6755</v>
      </c>
      <c r="C9009" s="2" t="s">
        <v>6756</v>
      </c>
      <c r="D9009" s="2" t="s">
        <v>843</v>
      </c>
      <c r="E9009" s="2" t="s">
        <v>17</v>
      </c>
      <c r="F9009" s="2" t="s">
        <v>138</v>
      </c>
      <c r="G9009" s="2" t="s">
        <v>138</v>
      </c>
      <c r="H9009" s="2" t="s">
        <v>6757</v>
      </c>
      <c r="I9009" s="2">
        <v>0</v>
      </c>
      <c r="J9009" s="2">
        <v>0</v>
      </c>
      <c r="K9009" s="2">
        <v>42100126</v>
      </c>
      <c r="L9009" s="3">
        <v>46044</v>
      </c>
      <c r="M9009" s="3">
        <v>47119</v>
      </c>
      <c r="N9009" s="2" t="s">
        <v>656</v>
      </c>
    </row>
    <row r="9010" spans="2:14" x14ac:dyDescent="0.25">
      <c r="B9010" s="2" t="s">
        <v>6759</v>
      </c>
      <c r="C9010" s="2" t="s">
        <v>6760</v>
      </c>
      <c r="D9010" s="2" t="s">
        <v>843</v>
      </c>
      <c r="E9010" s="2" t="s">
        <v>17</v>
      </c>
      <c r="F9010" s="2" t="s">
        <v>138</v>
      </c>
      <c r="G9010" s="2" t="s">
        <v>138</v>
      </c>
      <c r="H9010" s="2" t="s">
        <v>6761</v>
      </c>
      <c r="I9010" s="2">
        <v>0</v>
      </c>
      <c r="J9010" s="2">
        <v>0</v>
      </c>
      <c r="K9010" s="2">
        <v>0</v>
      </c>
      <c r="L9010" s="3">
        <v>44958</v>
      </c>
      <c r="M9010" s="3">
        <v>45962</v>
      </c>
      <c r="N9010" s="2" t="s">
        <v>6754</v>
      </c>
    </row>
    <row r="9011" spans="2:14" x14ac:dyDescent="0.25">
      <c r="B9011" s="2" t="s">
        <v>6759</v>
      </c>
      <c r="C9011" s="2" t="s">
        <v>6760</v>
      </c>
      <c r="D9011" s="2" t="s">
        <v>843</v>
      </c>
      <c r="E9011" s="2" t="s">
        <v>17</v>
      </c>
      <c r="F9011" s="2" t="s">
        <v>138</v>
      </c>
      <c r="G9011" s="2" t="s">
        <v>138</v>
      </c>
      <c r="H9011" s="2" t="s">
        <v>6761</v>
      </c>
      <c r="I9011" s="2">
        <v>0</v>
      </c>
      <c r="J9011" s="2">
        <v>0</v>
      </c>
      <c r="K9011" s="2">
        <v>0</v>
      </c>
      <c r="L9011" s="3">
        <v>45861</v>
      </c>
      <c r="M9011" s="2" t="s">
        <v>30</v>
      </c>
      <c r="N9011" s="2" t="s">
        <v>6754</v>
      </c>
    </row>
    <row r="9012" spans="2:14" x14ac:dyDescent="0.25">
      <c r="B9012" s="2" t="s">
        <v>6762</v>
      </c>
      <c r="C9012" s="2" t="s">
        <v>6763</v>
      </c>
      <c r="D9012" s="2" t="s">
        <v>41</v>
      </c>
      <c r="E9012" s="2" t="s">
        <v>17</v>
      </c>
      <c r="F9012" s="2" t="s">
        <v>138</v>
      </c>
      <c r="G9012" s="2" t="s">
        <v>138</v>
      </c>
      <c r="H9012" s="2" t="s">
        <v>6764</v>
      </c>
      <c r="I9012" s="2">
        <v>148</v>
      </c>
      <c r="J9012" s="2">
        <v>148</v>
      </c>
      <c r="K9012" s="2" t="s">
        <v>6765</v>
      </c>
      <c r="L9012" s="3">
        <v>44958</v>
      </c>
      <c r="M9012" s="3">
        <v>47362</v>
      </c>
      <c r="N9012" s="2" t="s">
        <v>1586</v>
      </c>
    </row>
    <row r="9013" spans="2:14" x14ac:dyDescent="0.25">
      <c r="B9013" s="2" t="s">
        <v>6766</v>
      </c>
      <c r="C9013" s="2" t="s">
        <v>6767</v>
      </c>
      <c r="D9013" s="2" t="s">
        <v>843</v>
      </c>
      <c r="E9013" s="2" t="s">
        <v>17</v>
      </c>
      <c r="F9013" s="2" t="s">
        <v>138</v>
      </c>
      <c r="G9013" s="2" t="s">
        <v>844</v>
      </c>
      <c r="H9013" s="2" t="s">
        <v>6768</v>
      </c>
      <c r="I9013" s="2">
        <v>0</v>
      </c>
      <c r="J9013" s="2">
        <v>0</v>
      </c>
      <c r="K9013" s="2">
        <v>0</v>
      </c>
      <c r="L9013" s="3">
        <v>44958</v>
      </c>
      <c r="M9013" s="3">
        <v>46023</v>
      </c>
      <c r="N9013" s="2" t="s">
        <v>6754</v>
      </c>
    </row>
    <row r="9014" spans="2:14" x14ac:dyDescent="0.25">
      <c r="B9014" s="2" t="s">
        <v>6769</v>
      </c>
      <c r="C9014" s="2" t="s">
        <v>6770</v>
      </c>
      <c r="D9014" s="2" t="s">
        <v>843</v>
      </c>
      <c r="E9014" s="2" t="s">
        <v>75</v>
      </c>
      <c r="F9014" s="2" t="s">
        <v>138</v>
      </c>
      <c r="G9014" s="2" t="s">
        <v>138</v>
      </c>
      <c r="H9014" s="2" t="s">
        <v>6771</v>
      </c>
      <c r="I9014" s="2">
        <v>28</v>
      </c>
      <c r="J9014" s="2">
        <v>0</v>
      </c>
      <c r="K9014" s="2">
        <v>0</v>
      </c>
      <c r="L9014" s="3">
        <v>44958</v>
      </c>
      <c r="M9014" s="3">
        <v>46054</v>
      </c>
      <c r="N9014" s="2" t="s">
        <v>6754</v>
      </c>
    </row>
    <row r="9015" spans="2:14" x14ac:dyDescent="0.25">
      <c r="B9015" s="2" t="s">
        <v>6769</v>
      </c>
      <c r="C9015" s="2" t="s">
        <v>6770</v>
      </c>
      <c r="D9015" s="2" t="s">
        <v>843</v>
      </c>
      <c r="E9015" s="2" t="s">
        <v>17</v>
      </c>
      <c r="F9015" s="2" t="s">
        <v>138</v>
      </c>
      <c r="G9015" s="2" t="s">
        <v>138</v>
      </c>
      <c r="H9015" s="2" t="s">
        <v>6771</v>
      </c>
      <c r="I9015" s="2">
        <v>28</v>
      </c>
      <c r="J9015" s="2">
        <v>0</v>
      </c>
      <c r="K9015" s="2">
        <v>0</v>
      </c>
      <c r="L9015" s="3">
        <v>44958</v>
      </c>
      <c r="M9015" s="3">
        <v>46054</v>
      </c>
      <c r="N9015" s="2" t="s">
        <v>6754</v>
      </c>
    </row>
    <row r="9016" spans="2:14" x14ac:dyDescent="0.25">
      <c r="B9016" s="2" t="s">
        <v>6769</v>
      </c>
      <c r="C9016" s="2" t="s">
        <v>6770</v>
      </c>
      <c r="D9016" s="2" t="s">
        <v>843</v>
      </c>
      <c r="E9016" s="2" t="s">
        <v>17</v>
      </c>
      <c r="F9016" s="2" t="s">
        <v>138</v>
      </c>
      <c r="G9016" s="2" t="s">
        <v>138</v>
      </c>
      <c r="H9016" s="2" t="s">
        <v>6771</v>
      </c>
      <c r="I9016" s="2">
        <v>28</v>
      </c>
      <c r="J9016" s="2">
        <v>28</v>
      </c>
      <c r="K9016" s="2" t="s">
        <v>6772</v>
      </c>
      <c r="L9016" s="3">
        <v>46074</v>
      </c>
      <c r="M9016" s="3">
        <v>46753</v>
      </c>
      <c r="N9016" s="2" t="s">
        <v>6754</v>
      </c>
    </row>
    <row r="9017" spans="2:14" x14ac:dyDescent="0.25">
      <c r="B9017" s="2" t="s">
        <v>6773</v>
      </c>
      <c r="C9017" s="2" t="s">
        <v>6774</v>
      </c>
      <c r="D9017" s="2" t="s">
        <v>843</v>
      </c>
      <c r="E9017" s="2" t="s">
        <v>17</v>
      </c>
      <c r="F9017" s="2" t="s">
        <v>138</v>
      </c>
      <c r="G9017" s="2" t="s">
        <v>138</v>
      </c>
      <c r="H9017" s="2" t="s">
        <v>24</v>
      </c>
      <c r="I9017" s="2">
        <v>0</v>
      </c>
      <c r="J9017" s="2">
        <v>0</v>
      </c>
      <c r="K9017" s="2">
        <v>0</v>
      </c>
      <c r="L9017" s="3">
        <v>44958</v>
      </c>
      <c r="M9017" s="3">
        <v>46661</v>
      </c>
      <c r="N9017" s="2" t="s">
        <v>656</v>
      </c>
    </row>
    <row r="9018" spans="2:14" x14ac:dyDescent="0.25">
      <c r="B9018" s="2" t="s">
        <v>6773</v>
      </c>
      <c r="C9018" s="2" t="s">
        <v>6774</v>
      </c>
      <c r="D9018" s="2" t="s">
        <v>843</v>
      </c>
      <c r="E9018" s="2" t="s">
        <v>17</v>
      </c>
      <c r="F9018" s="2" t="s">
        <v>138</v>
      </c>
      <c r="G9018" s="2" t="s">
        <v>138</v>
      </c>
      <c r="H9018" s="2" t="s">
        <v>24</v>
      </c>
      <c r="I9018" s="2">
        <v>0</v>
      </c>
      <c r="J9018" s="2">
        <v>0</v>
      </c>
      <c r="K9018" s="2">
        <v>10120241114</v>
      </c>
      <c r="L9018" s="3">
        <v>45871</v>
      </c>
      <c r="M9018" s="3">
        <v>46935</v>
      </c>
      <c r="N9018" s="2" t="s">
        <v>656</v>
      </c>
    </row>
    <row r="9019" spans="2:14" x14ac:dyDescent="0.25">
      <c r="B9019" s="2" t="s">
        <v>6775</v>
      </c>
      <c r="C9019" s="2" t="s">
        <v>6776</v>
      </c>
      <c r="D9019" s="2" t="s">
        <v>41</v>
      </c>
      <c r="E9019" s="2" t="s">
        <v>17</v>
      </c>
      <c r="F9019" s="2" t="s">
        <v>138</v>
      </c>
      <c r="G9019" s="2" t="s">
        <v>138</v>
      </c>
      <c r="H9019" s="2" t="s">
        <v>6777</v>
      </c>
      <c r="I9019" s="2">
        <v>0</v>
      </c>
      <c r="J9019" s="2">
        <v>0</v>
      </c>
      <c r="K9019" s="2" t="s">
        <v>6778</v>
      </c>
      <c r="L9019" s="3">
        <v>45792</v>
      </c>
      <c r="M9019" s="3">
        <v>47543</v>
      </c>
      <c r="N9019" s="2" t="s">
        <v>1586</v>
      </c>
    </row>
    <row r="9020" spans="2:14" x14ac:dyDescent="0.25">
      <c r="B9020" s="2" t="s">
        <v>6779</v>
      </c>
      <c r="C9020" s="2" t="s">
        <v>6780</v>
      </c>
      <c r="D9020" s="2" t="s">
        <v>843</v>
      </c>
      <c r="E9020" s="2" t="s">
        <v>17</v>
      </c>
      <c r="F9020" s="2" t="s">
        <v>138</v>
      </c>
      <c r="G9020" s="2" t="s">
        <v>138</v>
      </c>
      <c r="H9020" s="2" t="s">
        <v>6781</v>
      </c>
      <c r="I9020" s="2">
        <v>2035</v>
      </c>
      <c r="J9020" s="2">
        <v>0</v>
      </c>
      <c r="K9020" s="2">
        <v>0</v>
      </c>
      <c r="L9020" s="3">
        <v>44958</v>
      </c>
      <c r="M9020" s="3">
        <v>47423</v>
      </c>
      <c r="N9020" s="2" t="s">
        <v>159</v>
      </c>
    </row>
    <row r="9021" spans="2:14" x14ac:dyDescent="0.25">
      <c r="B9021" s="2" t="s">
        <v>6779</v>
      </c>
      <c r="C9021" s="2" t="s">
        <v>6780</v>
      </c>
      <c r="D9021" s="2" t="s">
        <v>843</v>
      </c>
      <c r="E9021" s="2" t="s">
        <v>17</v>
      </c>
      <c r="F9021" s="2" t="s">
        <v>138</v>
      </c>
      <c r="G9021" s="2" t="s">
        <v>138</v>
      </c>
      <c r="H9021" s="2" t="s">
        <v>6781</v>
      </c>
      <c r="I9021" s="2">
        <v>2035</v>
      </c>
      <c r="J9021" s="2">
        <v>191</v>
      </c>
      <c r="K9021" s="6">
        <v>45505</v>
      </c>
      <c r="L9021" s="3">
        <v>45934</v>
      </c>
      <c r="M9021" s="3">
        <v>47696</v>
      </c>
      <c r="N9021" s="2" t="s">
        <v>159</v>
      </c>
    </row>
    <row r="9022" spans="2:14" x14ac:dyDescent="0.25">
      <c r="B9022" s="2" t="s">
        <v>6779</v>
      </c>
      <c r="C9022" s="2" t="s">
        <v>6780</v>
      </c>
      <c r="D9022" s="2" t="s">
        <v>843</v>
      </c>
      <c r="E9022" s="2" t="s">
        <v>17</v>
      </c>
      <c r="F9022" s="2" t="s">
        <v>138</v>
      </c>
      <c r="G9022" s="2" t="s">
        <v>138</v>
      </c>
      <c r="H9022" s="2" t="s">
        <v>6781</v>
      </c>
      <c r="I9022" s="2">
        <v>2035</v>
      </c>
      <c r="J9022" s="2">
        <v>0</v>
      </c>
      <c r="K9022" s="2" t="s">
        <v>6782</v>
      </c>
      <c r="L9022" s="3">
        <v>45776</v>
      </c>
      <c r="M9022" s="3">
        <v>47209</v>
      </c>
      <c r="N9022" s="2" t="s">
        <v>159</v>
      </c>
    </row>
    <row r="9023" spans="2:14" x14ac:dyDescent="0.25">
      <c r="B9023" s="2" t="s">
        <v>6779</v>
      </c>
      <c r="C9023" s="2" t="s">
        <v>6780</v>
      </c>
      <c r="D9023" s="2" t="s">
        <v>843</v>
      </c>
      <c r="E9023" s="2" t="s">
        <v>17</v>
      </c>
      <c r="F9023" s="2" t="s">
        <v>138</v>
      </c>
      <c r="G9023" s="2" t="s">
        <v>138</v>
      </c>
      <c r="H9023" s="2" t="s">
        <v>6781</v>
      </c>
      <c r="I9023" s="2">
        <v>2035</v>
      </c>
      <c r="J9023" s="2">
        <v>0</v>
      </c>
      <c r="K9023" s="2" t="s">
        <v>6783</v>
      </c>
      <c r="L9023" s="3">
        <v>45899</v>
      </c>
      <c r="M9023" s="3">
        <v>47239</v>
      </c>
      <c r="N9023" s="2" t="s">
        <v>159</v>
      </c>
    </row>
    <row r="9024" spans="2:14" x14ac:dyDescent="0.25">
      <c r="B9024" s="2" t="s">
        <v>6779</v>
      </c>
      <c r="C9024" s="2" t="s">
        <v>6780</v>
      </c>
      <c r="D9024" s="2" t="s">
        <v>843</v>
      </c>
      <c r="E9024" s="2" t="s">
        <v>17</v>
      </c>
      <c r="F9024" s="2" t="s">
        <v>138</v>
      </c>
      <c r="G9024" s="2" t="s">
        <v>138</v>
      </c>
      <c r="H9024" s="2" t="s">
        <v>6781</v>
      </c>
      <c r="I9024" s="2">
        <v>2035</v>
      </c>
      <c r="J9024" s="2">
        <v>500</v>
      </c>
      <c r="K9024" s="2" t="s">
        <v>6784</v>
      </c>
      <c r="L9024" s="3">
        <v>46060</v>
      </c>
      <c r="M9024" s="3">
        <v>47515</v>
      </c>
      <c r="N9024" s="2" t="s">
        <v>159</v>
      </c>
    </row>
    <row r="9025" spans="2:14" x14ac:dyDescent="0.25">
      <c r="B9025" s="2" t="s">
        <v>6779</v>
      </c>
      <c r="C9025" s="2" t="s">
        <v>6780</v>
      </c>
      <c r="D9025" s="2" t="s">
        <v>843</v>
      </c>
      <c r="E9025" s="2" t="s">
        <v>17</v>
      </c>
      <c r="F9025" s="2" t="s">
        <v>138</v>
      </c>
      <c r="G9025" s="2" t="s">
        <v>138</v>
      </c>
      <c r="H9025" s="2" t="s">
        <v>6781</v>
      </c>
      <c r="I9025" s="2">
        <v>2035</v>
      </c>
      <c r="J9025" s="2">
        <v>1344</v>
      </c>
      <c r="K9025" s="2" t="s">
        <v>6785</v>
      </c>
      <c r="L9025" s="3">
        <v>46137</v>
      </c>
      <c r="M9025" s="3">
        <v>47880</v>
      </c>
      <c r="N9025" s="2" t="s">
        <v>159</v>
      </c>
    </row>
    <row r="9026" spans="2:14" x14ac:dyDescent="0.25">
      <c r="B9026" s="2" t="s">
        <v>6779</v>
      </c>
      <c r="C9026" s="2" t="s">
        <v>6780</v>
      </c>
      <c r="D9026" s="2" t="s">
        <v>843</v>
      </c>
      <c r="E9026" s="2" t="s">
        <v>181</v>
      </c>
      <c r="F9026" s="2" t="s">
        <v>138</v>
      </c>
      <c r="G9026" s="2" t="s">
        <v>138</v>
      </c>
      <c r="H9026" s="2" t="s">
        <v>6781</v>
      </c>
      <c r="I9026" s="2">
        <v>2035</v>
      </c>
      <c r="J9026" s="2">
        <v>0</v>
      </c>
      <c r="K9026" s="2">
        <v>0</v>
      </c>
      <c r="L9026" s="3">
        <v>44958</v>
      </c>
      <c r="M9026" s="3">
        <v>47423</v>
      </c>
      <c r="N9026" s="2" t="s">
        <v>159</v>
      </c>
    </row>
    <row r="9027" spans="2:14" x14ac:dyDescent="0.25">
      <c r="B9027" s="2" t="s">
        <v>6786</v>
      </c>
      <c r="C9027" s="2" t="s">
        <v>6787</v>
      </c>
      <c r="D9027" s="2" t="s">
        <v>41</v>
      </c>
      <c r="E9027" s="2" t="s">
        <v>17</v>
      </c>
      <c r="F9027" s="2" t="s">
        <v>138</v>
      </c>
      <c r="G9027" s="2" t="s">
        <v>138</v>
      </c>
      <c r="H9027" s="2" t="s">
        <v>6781</v>
      </c>
      <c r="I9027" s="2">
        <v>132</v>
      </c>
      <c r="J9027" s="2">
        <v>0</v>
      </c>
      <c r="K9027" s="2">
        <v>0</v>
      </c>
      <c r="L9027" s="3">
        <v>44958</v>
      </c>
      <c r="M9027" s="3">
        <v>47423</v>
      </c>
      <c r="N9027" s="2" t="s">
        <v>159</v>
      </c>
    </row>
    <row r="9028" spans="2:14" x14ac:dyDescent="0.25">
      <c r="B9028" s="2" t="s">
        <v>6786</v>
      </c>
      <c r="C9028" s="2" t="s">
        <v>6787</v>
      </c>
      <c r="D9028" s="2" t="s">
        <v>41</v>
      </c>
      <c r="E9028" s="2" t="s">
        <v>17</v>
      </c>
      <c r="F9028" s="2" t="s">
        <v>138</v>
      </c>
      <c r="G9028" s="2" t="s">
        <v>138</v>
      </c>
      <c r="H9028" s="2" t="s">
        <v>6781</v>
      </c>
      <c r="I9028" s="2">
        <v>132</v>
      </c>
      <c r="J9028" s="2">
        <v>0</v>
      </c>
      <c r="K9028" s="6">
        <v>45689</v>
      </c>
      <c r="L9028" s="3">
        <v>46052</v>
      </c>
      <c r="M9028" s="3">
        <v>47515</v>
      </c>
      <c r="N9028" s="2" t="s">
        <v>159</v>
      </c>
    </row>
    <row r="9029" spans="2:14" x14ac:dyDescent="0.25">
      <c r="B9029" s="2" t="s">
        <v>6786</v>
      </c>
      <c r="C9029" s="2" t="s">
        <v>6787</v>
      </c>
      <c r="D9029" s="2" t="s">
        <v>41</v>
      </c>
      <c r="E9029" s="2" t="s">
        <v>17</v>
      </c>
      <c r="F9029" s="2" t="s">
        <v>138</v>
      </c>
      <c r="G9029" s="2" t="s">
        <v>138</v>
      </c>
      <c r="H9029" s="2" t="s">
        <v>6781</v>
      </c>
      <c r="I9029" s="2">
        <v>132</v>
      </c>
      <c r="J9029" s="2">
        <v>0</v>
      </c>
      <c r="K9029" s="2" t="s">
        <v>6788</v>
      </c>
      <c r="L9029" s="3">
        <v>45954</v>
      </c>
      <c r="M9029" s="3">
        <v>47331</v>
      </c>
      <c r="N9029" s="2" t="s">
        <v>159</v>
      </c>
    </row>
    <row r="9030" spans="2:14" x14ac:dyDescent="0.25">
      <c r="B9030" s="2" t="s">
        <v>6786</v>
      </c>
      <c r="C9030" s="2" t="s">
        <v>6787</v>
      </c>
      <c r="D9030" s="2" t="s">
        <v>41</v>
      </c>
      <c r="E9030" s="2" t="s">
        <v>17</v>
      </c>
      <c r="F9030" s="2" t="s">
        <v>138</v>
      </c>
      <c r="G9030" s="2" t="s">
        <v>138</v>
      </c>
      <c r="H9030" s="2" t="s">
        <v>6781</v>
      </c>
      <c r="I9030" s="2">
        <v>132</v>
      </c>
      <c r="J9030" s="2">
        <v>132</v>
      </c>
      <c r="K9030" s="2" t="s">
        <v>6785</v>
      </c>
      <c r="L9030" s="3">
        <v>46140</v>
      </c>
      <c r="M9030" s="3">
        <v>47880</v>
      </c>
      <c r="N9030" s="2" t="s">
        <v>159</v>
      </c>
    </row>
    <row r="9031" spans="2:14" x14ac:dyDescent="0.25">
      <c r="B9031" s="2" t="s">
        <v>6786</v>
      </c>
      <c r="C9031" s="2" t="s">
        <v>6787</v>
      </c>
      <c r="D9031" s="2" t="s">
        <v>41</v>
      </c>
      <c r="E9031" s="2" t="s">
        <v>142</v>
      </c>
      <c r="F9031" s="2" t="s">
        <v>138</v>
      </c>
      <c r="G9031" s="2" t="s">
        <v>138</v>
      </c>
      <c r="H9031" s="2" t="s">
        <v>6781</v>
      </c>
      <c r="I9031" s="2">
        <v>132</v>
      </c>
      <c r="J9031" s="2">
        <v>0</v>
      </c>
      <c r="K9031" s="2" t="s">
        <v>6785</v>
      </c>
      <c r="L9031" s="3">
        <v>46140</v>
      </c>
      <c r="M9031" s="3">
        <v>47880</v>
      </c>
      <c r="N9031" s="2" t="s">
        <v>159</v>
      </c>
    </row>
    <row r="9032" spans="2:14" x14ac:dyDescent="0.25">
      <c r="B9032" s="2" t="s">
        <v>6789</v>
      </c>
      <c r="C9032" s="2" t="s">
        <v>6790</v>
      </c>
      <c r="D9032" s="2" t="s">
        <v>843</v>
      </c>
      <c r="E9032" s="2" t="s">
        <v>17</v>
      </c>
      <c r="F9032" s="2" t="s">
        <v>138</v>
      </c>
      <c r="G9032" s="2" t="s">
        <v>138</v>
      </c>
      <c r="H9032" s="2" t="s">
        <v>6791</v>
      </c>
      <c r="I9032" s="2">
        <v>0</v>
      </c>
      <c r="J9032" s="2">
        <v>0</v>
      </c>
      <c r="K9032" s="2">
        <v>0</v>
      </c>
      <c r="L9032" s="3">
        <v>45997</v>
      </c>
      <c r="M9032" s="3">
        <v>47088</v>
      </c>
      <c r="N9032" s="2" t="s">
        <v>656</v>
      </c>
    </row>
    <row r="9033" spans="2:14" x14ac:dyDescent="0.25">
      <c r="B9033" s="2" t="s">
        <v>6789</v>
      </c>
      <c r="C9033" s="2" t="s">
        <v>6790</v>
      </c>
      <c r="D9033" s="2" t="s">
        <v>843</v>
      </c>
      <c r="E9033" s="2" t="s">
        <v>17</v>
      </c>
      <c r="F9033" s="2" t="s">
        <v>138</v>
      </c>
      <c r="G9033" s="2" t="s">
        <v>138</v>
      </c>
      <c r="H9033" s="2" t="s">
        <v>6791</v>
      </c>
      <c r="I9033" s="2">
        <v>0</v>
      </c>
      <c r="J9033" s="2">
        <v>0</v>
      </c>
      <c r="K9033" s="2">
        <v>1060125</v>
      </c>
      <c r="L9033" s="3">
        <v>46014</v>
      </c>
      <c r="M9033" s="3">
        <v>47453</v>
      </c>
      <c r="N9033" s="2" t="s">
        <v>656</v>
      </c>
    </row>
    <row r="9034" spans="2:14" x14ac:dyDescent="0.25">
      <c r="B9034" s="2" t="s">
        <v>6792</v>
      </c>
      <c r="C9034" s="2" t="s">
        <v>6793</v>
      </c>
      <c r="D9034" s="2" t="s">
        <v>41</v>
      </c>
      <c r="E9034" s="2" t="s">
        <v>17</v>
      </c>
      <c r="F9034" s="2" t="s">
        <v>138</v>
      </c>
      <c r="G9034" s="2" t="s">
        <v>138</v>
      </c>
      <c r="H9034" s="2" t="s">
        <v>6791</v>
      </c>
      <c r="I9034" s="2">
        <v>0</v>
      </c>
      <c r="J9034" s="2">
        <v>0</v>
      </c>
      <c r="K9034" s="2">
        <v>0</v>
      </c>
      <c r="L9034" s="3">
        <v>45997</v>
      </c>
      <c r="M9034" s="3">
        <v>46935</v>
      </c>
      <c r="N9034" s="2" t="s">
        <v>656</v>
      </c>
    </row>
    <row r="9035" spans="2:14" x14ac:dyDescent="0.25">
      <c r="B9035" s="2" t="s">
        <v>6792</v>
      </c>
      <c r="C9035" s="2" t="s">
        <v>6793</v>
      </c>
      <c r="D9035" s="2" t="s">
        <v>41</v>
      </c>
      <c r="E9035" s="2" t="s">
        <v>17</v>
      </c>
      <c r="F9035" s="2" t="s">
        <v>138</v>
      </c>
      <c r="G9035" s="2" t="s">
        <v>138</v>
      </c>
      <c r="H9035" s="2" t="s">
        <v>6791</v>
      </c>
      <c r="I9035" s="2">
        <v>0</v>
      </c>
      <c r="J9035" s="2">
        <v>0</v>
      </c>
      <c r="K9035" s="2">
        <v>42025</v>
      </c>
      <c r="L9035" s="3">
        <v>46003</v>
      </c>
      <c r="M9035" s="3">
        <v>47088</v>
      </c>
      <c r="N9035" s="2" t="s">
        <v>656</v>
      </c>
    </row>
    <row r="9036" spans="2:14" x14ac:dyDescent="0.25">
      <c r="B9036" s="2" t="s">
        <v>6792</v>
      </c>
      <c r="C9036" s="2" t="s">
        <v>6793</v>
      </c>
      <c r="D9036" s="2" t="s">
        <v>41</v>
      </c>
      <c r="E9036" s="2" t="s">
        <v>17</v>
      </c>
      <c r="F9036" s="2" t="s">
        <v>138</v>
      </c>
      <c r="G9036" s="2" t="s">
        <v>138</v>
      </c>
      <c r="H9036" s="2" t="s">
        <v>6791</v>
      </c>
      <c r="I9036" s="2">
        <v>0</v>
      </c>
      <c r="J9036" s="2">
        <v>0</v>
      </c>
      <c r="K9036" s="2">
        <v>241952</v>
      </c>
      <c r="L9036" s="3">
        <v>46014</v>
      </c>
      <c r="M9036" s="3">
        <v>47088</v>
      </c>
      <c r="N9036" s="2" t="s">
        <v>656</v>
      </c>
    </row>
    <row r="9037" spans="2:14" x14ac:dyDescent="0.25">
      <c r="B9037" s="2" t="s">
        <v>6792</v>
      </c>
      <c r="C9037" s="2" t="s">
        <v>6793</v>
      </c>
      <c r="D9037" s="2" t="s">
        <v>41</v>
      </c>
      <c r="E9037" s="2" t="s">
        <v>142</v>
      </c>
      <c r="F9037" s="2" t="s">
        <v>138</v>
      </c>
      <c r="G9037" s="2" t="s">
        <v>138</v>
      </c>
      <c r="H9037" s="2" t="s">
        <v>6791</v>
      </c>
      <c r="I9037" s="2">
        <v>0</v>
      </c>
      <c r="J9037" s="2">
        <v>0</v>
      </c>
      <c r="K9037" s="2">
        <v>241952</v>
      </c>
      <c r="L9037" s="3">
        <v>46014</v>
      </c>
      <c r="M9037" s="3">
        <v>47088</v>
      </c>
      <c r="N9037" s="2" t="s">
        <v>656</v>
      </c>
    </row>
    <row r="9038" spans="2:14" x14ac:dyDescent="0.25">
      <c r="B9038" s="2" t="s">
        <v>6794</v>
      </c>
      <c r="C9038" s="2" t="s">
        <v>6795</v>
      </c>
      <c r="D9038" s="2" t="s">
        <v>41</v>
      </c>
      <c r="E9038" s="2" t="s">
        <v>17</v>
      </c>
      <c r="F9038" s="2" t="s">
        <v>138</v>
      </c>
      <c r="G9038" s="2" t="s">
        <v>138</v>
      </c>
      <c r="H9038" s="2" t="s">
        <v>6791</v>
      </c>
      <c r="I9038" s="2">
        <v>0</v>
      </c>
      <c r="J9038" s="2">
        <v>0</v>
      </c>
      <c r="K9038" s="2">
        <v>0</v>
      </c>
      <c r="L9038" s="3">
        <v>45997</v>
      </c>
      <c r="M9038" s="3">
        <v>47088</v>
      </c>
      <c r="N9038" s="2" t="s">
        <v>656</v>
      </c>
    </row>
    <row r="9039" spans="2:14" x14ac:dyDescent="0.25">
      <c r="B9039" s="2" t="s">
        <v>6794</v>
      </c>
      <c r="C9039" s="2" t="s">
        <v>6795</v>
      </c>
      <c r="D9039" s="2" t="s">
        <v>41</v>
      </c>
      <c r="E9039" s="2" t="s">
        <v>17</v>
      </c>
      <c r="F9039" s="2" t="s">
        <v>138</v>
      </c>
      <c r="G9039" s="2" t="s">
        <v>138</v>
      </c>
      <c r="H9039" s="2" t="s">
        <v>6791</v>
      </c>
      <c r="I9039" s="2">
        <v>0</v>
      </c>
      <c r="J9039" s="2">
        <v>0</v>
      </c>
      <c r="K9039" s="2">
        <v>0</v>
      </c>
      <c r="L9039" s="3">
        <v>46003</v>
      </c>
      <c r="M9039" s="3">
        <v>46905</v>
      </c>
      <c r="N9039" s="2" t="s">
        <v>656</v>
      </c>
    </row>
    <row r="9040" spans="2:14" x14ac:dyDescent="0.25">
      <c r="B9040" s="2" t="s">
        <v>6794</v>
      </c>
      <c r="C9040" s="2" t="s">
        <v>6795</v>
      </c>
      <c r="D9040" s="2" t="s">
        <v>41</v>
      </c>
      <c r="E9040" s="2" t="s">
        <v>17</v>
      </c>
      <c r="F9040" s="2" t="s">
        <v>138</v>
      </c>
      <c r="G9040" s="2" t="s">
        <v>138</v>
      </c>
      <c r="H9040" s="2" t="s">
        <v>6791</v>
      </c>
      <c r="I9040" s="2">
        <v>0</v>
      </c>
      <c r="J9040" s="2">
        <v>0</v>
      </c>
      <c r="K9040" s="2">
        <v>241952</v>
      </c>
      <c r="L9040" s="3">
        <v>46014</v>
      </c>
      <c r="M9040" s="3">
        <v>46935</v>
      </c>
      <c r="N9040" s="2" t="s">
        <v>656</v>
      </c>
    </row>
    <row r="9041" spans="2:14" x14ac:dyDescent="0.25">
      <c r="B9041" s="2" t="s">
        <v>6796</v>
      </c>
      <c r="C9041" s="2" t="s">
        <v>858</v>
      </c>
      <c r="D9041" s="2" t="s">
        <v>843</v>
      </c>
      <c r="E9041" s="2" t="s">
        <v>17</v>
      </c>
      <c r="F9041" s="2" t="s">
        <v>138</v>
      </c>
      <c r="G9041" s="2" t="s">
        <v>844</v>
      </c>
      <c r="H9041" s="2" t="s">
        <v>6797</v>
      </c>
      <c r="I9041" s="2">
        <v>0</v>
      </c>
      <c r="J9041" s="2">
        <v>0</v>
      </c>
      <c r="K9041" s="2">
        <v>0</v>
      </c>
      <c r="L9041" s="3">
        <v>44958</v>
      </c>
      <c r="M9041" s="2" t="s">
        <v>30</v>
      </c>
      <c r="N9041" s="2" t="s">
        <v>854</v>
      </c>
    </row>
    <row r="9042" spans="2:14" x14ac:dyDescent="0.25">
      <c r="B9042" s="2" t="s">
        <v>6798</v>
      </c>
      <c r="C9042" s="2" t="s">
        <v>6799</v>
      </c>
      <c r="D9042" s="2" t="s">
        <v>41</v>
      </c>
      <c r="E9042" s="2" t="s">
        <v>17</v>
      </c>
      <c r="F9042" s="2" t="s">
        <v>138</v>
      </c>
      <c r="G9042" s="2" t="s">
        <v>844</v>
      </c>
      <c r="H9042" s="2" t="s">
        <v>6797</v>
      </c>
      <c r="I9042" s="2">
        <v>0</v>
      </c>
      <c r="J9042" s="2">
        <v>0</v>
      </c>
      <c r="K9042" s="2">
        <v>0</v>
      </c>
      <c r="L9042" s="3">
        <v>44958</v>
      </c>
      <c r="M9042" s="3">
        <v>46082</v>
      </c>
      <c r="N9042" s="2" t="s">
        <v>854</v>
      </c>
    </row>
    <row r="9043" spans="2:14" x14ac:dyDescent="0.25">
      <c r="B9043" s="2" t="s">
        <v>6800</v>
      </c>
      <c r="C9043" s="2" t="s">
        <v>860</v>
      </c>
      <c r="D9043" s="2" t="s">
        <v>843</v>
      </c>
      <c r="E9043" s="2" t="s">
        <v>17</v>
      </c>
      <c r="F9043" s="2" t="s">
        <v>138</v>
      </c>
      <c r="G9043" s="2" t="s">
        <v>844</v>
      </c>
      <c r="H9043" s="2" t="s">
        <v>24</v>
      </c>
      <c r="I9043" s="2">
        <v>0</v>
      </c>
      <c r="J9043" s="2">
        <v>0</v>
      </c>
      <c r="K9043" s="2">
        <v>0</v>
      </c>
      <c r="L9043" s="3">
        <v>44958</v>
      </c>
      <c r="M9043" s="2" t="s">
        <v>30</v>
      </c>
      <c r="N9043" s="2" t="s">
        <v>854</v>
      </c>
    </row>
    <row r="9044" spans="2:14" x14ac:dyDescent="0.25">
      <c r="B9044" s="2" t="s">
        <v>6801</v>
      </c>
      <c r="C9044" s="2" t="s">
        <v>6802</v>
      </c>
      <c r="D9044" s="2" t="s">
        <v>41</v>
      </c>
      <c r="E9044" s="2" t="s">
        <v>17</v>
      </c>
      <c r="F9044" s="2" t="s">
        <v>138</v>
      </c>
      <c r="G9044" s="2" t="s">
        <v>844</v>
      </c>
      <c r="H9044" s="2" t="s">
        <v>24</v>
      </c>
      <c r="I9044" s="2">
        <v>0</v>
      </c>
      <c r="J9044" s="2">
        <v>0</v>
      </c>
      <c r="K9044" s="2">
        <v>0</v>
      </c>
      <c r="L9044" s="3">
        <v>44958</v>
      </c>
      <c r="M9044" s="3">
        <v>45870</v>
      </c>
      <c r="N9044" s="2" t="s">
        <v>854</v>
      </c>
    </row>
    <row r="9045" spans="2:14" x14ac:dyDescent="0.25">
      <c r="B9045" s="2" t="s">
        <v>6801</v>
      </c>
      <c r="C9045" s="2" t="s">
        <v>6802</v>
      </c>
      <c r="D9045" s="2" t="s">
        <v>41</v>
      </c>
      <c r="E9045" s="2" t="s">
        <v>181</v>
      </c>
      <c r="F9045" s="2" t="s">
        <v>138</v>
      </c>
      <c r="G9045" s="2" t="s">
        <v>844</v>
      </c>
      <c r="H9045" s="2" t="s">
        <v>24</v>
      </c>
      <c r="I9045" s="2">
        <v>0</v>
      </c>
      <c r="J9045" s="2">
        <v>0</v>
      </c>
      <c r="K9045" s="2">
        <v>0</v>
      </c>
      <c r="L9045" s="3">
        <v>44958</v>
      </c>
      <c r="M9045" s="3">
        <v>45870</v>
      </c>
      <c r="N9045" s="2" t="s">
        <v>854</v>
      </c>
    </row>
    <row r="9046" spans="2:14" x14ac:dyDescent="0.25">
      <c r="B9046" s="2" t="s">
        <v>6803</v>
      </c>
      <c r="C9046" s="2" t="s">
        <v>6804</v>
      </c>
      <c r="D9046" s="2" t="s">
        <v>843</v>
      </c>
      <c r="E9046" s="2" t="s">
        <v>17</v>
      </c>
      <c r="F9046" s="2" t="s">
        <v>138</v>
      </c>
      <c r="G9046" s="2" t="s">
        <v>844</v>
      </c>
      <c r="H9046" s="2" t="s">
        <v>6797</v>
      </c>
      <c r="I9046" s="2">
        <v>0</v>
      </c>
      <c r="J9046" s="2">
        <v>0</v>
      </c>
      <c r="K9046" s="2">
        <v>0</v>
      </c>
      <c r="L9046" s="3">
        <v>44958</v>
      </c>
      <c r="M9046" s="3">
        <v>46082</v>
      </c>
      <c r="N9046" s="2" t="s">
        <v>854</v>
      </c>
    </row>
    <row r="9047" spans="2:14" x14ac:dyDescent="0.25">
      <c r="B9047" s="2" t="s">
        <v>6803</v>
      </c>
      <c r="C9047" s="2" t="s">
        <v>6804</v>
      </c>
      <c r="D9047" s="2" t="s">
        <v>843</v>
      </c>
      <c r="E9047" s="2" t="s">
        <v>181</v>
      </c>
      <c r="F9047" s="2" t="s">
        <v>138</v>
      </c>
      <c r="G9047" s="2" t="s">
        <v>844</v>
      </c>
      <c r="H9047" s="2" t="s">
        <v>6797</v>
      </c>
      <c r="I9047" s="2">
        <v>0</v>
      </c>
      <c r="J9047" s="2">
        <v>0</v>
      </c>
      <c r="K9047" s="2">
        <v>0</v>
      </c>
      <c r="L9047" s="3">
        <v>44958</v>
      </c>
      <c r="M9047" s="3">
        <v>46082</v>
      </c>
      <c r="N9047" s="2" t="s">
        <v>854</v>
      </c>
    </row>
    <row r="9048" spans="2:14" x14ac:dyDescent="0.25">
      <c r="B9048" s="2" t="s">
        <v>6805</v>
      </c>
      <c r="C9048" s="2" t="s">
        <v>6806</v>
      </c>
      <c r="D9048" s="2" t="s">
        <v>843</v>
      </c>
      <c r="E9048" s="2" t="s">
        <v>17</v>
      </c>
      <c r="F9048" s="2" t="s">
        <v>138</v>
      </c>
      <c r="G9048" s="2" t="s">
        <v>844</v>
      </c>
      <c r="H9048" s="2" t="s">
        <v>24</v>
      </c>
      <c r="I9048" s="2">
        <v>0</v>
      </c>
      <c r="J9048" s="2">
        <v>0</v>
      </c>
      <c r="K9048" s="2">
        <v>0</v>
      </c>
      <c r="L9048" s="3">
        <v>44958</v>
      </c>
      <c r="M9048" s="3">
        <v>46296</v>
      </c>
      <c r="N9048" s="2" t="s">
        <v>854</v>
      </c>
    </row>
    <row r="9049" spans="2:14" x14ac:dyDescent="0.25">
      <c r="B9049" s="2" t="s">
        <v>6807</v>
      </c>
      <c r="C9049" s="2" t="s">
        <v>6808</v>
      </c>
      <c r="D9049" s="2" t="s">
        <v>16</v>
      </c>
      <c r="E9049" s="2" t="s">
        <v>17</v>
      </c>
      <c r="F9049" s="2" t="s">
        <v>18</v>
      </c>
      <c r="G9049" s="2" t="s">
        <v>19</v>
      </c>
      <c r="H9049" s="2" t="s">
        <v>6809</v>
      </c>
      <c r="I9049" s="2">
        <v>1989</v>
      </c>
      <c r="J9049" s="2">
        <v>0</v>
      </c>
      <c r="K9049" s="2">
        <v>2409005</v>
      </c>
      <c r="L9049" s="3">
        <v>44958</v>
      </c>
      <c r="M9049" s="3">
        <v>47362</v>
      </c>
      <c r="N9049" s="2" t="s">
        <v>135</v>
      </c>
    </row>
    <row r="9050" spans="2:14" x14ac:dyDescent="0.25">
      <c r="B9050" s="2" t="s">
        <v>6807</v>
      </c>
      <c r="C9050" s="2" t="s">
        <v>6808</v>
      </c>
      <c r="D9050" s="2" t="s">
        <v>16</v>
      </c>
      <c r="E9050" s="2" t="s">
        <v>17</v>
      </c>
      <c r="F9050" s="2" t="s">
        <v>18</v>
      </c>
      <c r="G9050" s="2" t="s">
        <v>19</v>
      </c>
      <c r="H9050" s="2" t="s">
        <v>6809</v>
      </c>
      <c r="I9050" s="2">
        <v>1989</v>
      </c>
      <c r="J9050" s="2">
        <v>0</v>
      </c>
      <c r="K9050" s="2">
        <v>2506003</v>
      </c>
      <c r="L9050" s="3">
        <v>45817</v>
      </c>
      <c r="M9050" s="3">
        <v>47635</v>
      </c>
      <c r="N9050" s="2" t="s">
        <v>135</v>
      </c>
    </row>
    <row r="9051" spans="2:14" x14ac:dyDescent="0.25">
      <c r="B9051" s="2" t="s">
        <v>6807</v>
      </c>
      <c r="C9051" s="2" t="s">
        <v>6808</v>
      </c>
      <c r="D9051" s="2" t="s">
        <v>16</v>
      </c>
      <c r="E9051" s="2" t="s">
        <v>17</v>
      </c>
      <c r="F9051" s="2" t="s">
        <v>18</v>
      </c>
      <c r="G9051" s="2" t="s">
        <v>19</v>
      </c>
      <c r="H9051" s="2" t="s">
        <v>6809</v>
      </c>
      <c r="I9051" s="2">
        <v>1989</v>
      </c>
      <c r="J9051" s="2">
        <v>8</v>
      </c>
      <c r="K9051" s="2">
        <v>2506004</v>
      </c>
      <c r="L9051" s="3">
        <v>45850</v>
      </c>
      <c r="M9051" s="3">
        <v>47635</v>
      </c>
      <c r="N9051" s="2" t="s">
        <v>135</v>
      </c>
    </row>
    <row r="9052" spans="2:14" x14ac:dyDescent="0.25">
      <c r="B9052" s="2" t="s">
        <v>6807</v>
      </c>
      <c r="C9052" s="2" t="s">
        <v>6808</v>
      </c>
      <c r="D9052" s="2" t="s">
        <v>16</v>
      </c>
      <c r="E9052" s="2" t="s">
        <v>17</v>
      </c>
      <c r="F9052" s="2" t="s">
        <v>18</v>
      </c>
      <c r="G9052" s="2" t="s">
        <v>19</v>
      </c>
      <c r="H9052" s="2" t="s">
        <v>6809</v>
      </c>
      <c r="I9052" s="2">
        <v>1989</v>
      </c>
      <c r="J9052" s="2">
        <v>0</v>
      </c>
      <c r="K9052" s="2">
        <v>2509005</v>
      </c>
      <c r="L9052" s="3">
        <v>45937</v>
      </c>
      <c r="M9052" s="3">
        <v>47727</v>
      </c>
      <c r="N9052" s="2" t="s">
        <v>135</v>
      </c>
    </row>
    <row r="9053" spans="2:14" x14ac:dyDescent="0.25">
      <c r="B9053" s="2" t="s">
        <v>6807</v>
      </c>
      <c r="C9053" s="2" t="s">
        <v>6808</v>
      </c>
      <c r="D9053" s="2" t="s">
        <v>16</v>
      </c>
      <c r="E9053" s="2" t="s">
        <v>17</v>
      </c>
      <c r="F9053" s="2" t="s">
        <v>18</v>
      </c>
      <c r="G9053" s="2" t="s">
        <v>19</v>
      </c>
      <c r="H9053" s="2" t="s">
        <v>6809</v>
      </c>
      <c r="I9053" s="2">
        <v>1989</v>
      </c>
      <c r="J9053" s="2">
        <v>8</v>
      </c>
      <c r="K9053" s="2">
        <v>2511006</v>
      </c>
      <c r="L9053" s="3">
        <v>45981</v>
      </c>
      <c r="M9053" s="3">
        <v>47788</v>
      </c>
      <c r="N9053" s="2" t="s">
        <v>135</v>
      </c>
    </row>
    <row r="9054" spans="2:14" x14ac:dyDescent="0.25">
      <c r="B9054" s="2" t="s">
        <v>6807</v>
      </c>
      <c r="C9054" s="2" t="s">
        <v>6808</v>
      </c>
      <c r="D9054" s="2" t="s">
        <v>16</v>
      </c>
      <c r="E9054" s="2" t="s">
        <v>17</v>
      </c>
      <c r="F9054" s="2" t="s">
        <v>18</v>
      </c>
      <c r="G9054" s="2" t="s">
        <v>19</v>
      </c>
      <c r="H9054" s="2" t="s">
        <v>6809</v>
      </c>
      <c r="I9054" s="2">
        <v>1989</v>
      </c>
      <c r="J9054" s="2">
        <v>735</v>
      </c>
      <c r="K9054" s="2">
        <v>2512007</v>
      </c>
      <c r="L9054" s="3">
        <v>46046</v>
      </c>
      <c r="M9054" s="3">
        <v>47818</v>
      </c>
      <c r="N9054" s="2" t="s">
        <v>135</v>
      </c>
    </row>
    <row r="9055" spans="2:14" x14ac:dyDescent="0.25">
      <c r="B9055" s="2" t="s">
        <v>6807</v>
      </c>
      <c r="C9055" s="2" t="s">
        <v>6808</v>
      </c>
      <c r="D9055" s="2" t="s">
        <v>16</v>
      </c>
      <c r="E9055" s="2" t="s">
        <v>17</v>
      </c>
      <c r="F9055" s="2" t="s">
        <v>18</v>
      </c>
      <c r="G9055" s="2" t="s">
        <v>19</v>
      </c>
      <c r="H9055" s="2" t="s">
        <v>6809</v>
      </c>
      <c r="I9055" s="2">
        <v>1989</v>
      </c>
      <c r="J9055" s="2">
        <v>3</v>
      </c>
      <c r="K9055" s="2">
        <v>2604003</v>
      </c>
      <c r="L9055" s="3">
        <v>46154</v>
      </c>
      <c r="M9055" s="3">
        <v>47908</v>
      </c>
      <c r="N9055" s="2" t="s">
        <v>135</v>
      </c>
    </row>
    <row r="9056" spans="2:14" x14ac:dyDescent="0.25">
      <c r="B9056" s="2" t="s">
        <v>6807</v>
      </c>
      <c r="C9056" s="2" t="s">
        <v>6808</v>
      </c>
      <c r="D9056" s="2" t="s">
        <v>16</v>
      </c>
      <c r="E9056" s="2" t="s">
        <v>17</v>
      </c>
      <c r="F9056" s="2" t="s">
        <v>18</v>
      </c>
      <c r="G9056" s="2" t="s">
        <v>19</v>
      </c>
      <c r="H9056" s="2" t="s">
        <v>6809</v>
      </c>
      <c r="I9056" s="2">
        <v>1989</v>
      </c>
      <c r="J9056" s="2">
        <v>1235</v>
      </c>
      <c r="K9056" s="2">
        <v>2604004</v>
      </c>
      <c r="L9056" s="3">
        <v>46154</v>
      </c>
      <c r="M9056" s="3">
        <v>47939</v>
      </c>
      <c r="N9056" s="2" t="s">
        <v>135</v>
      </c>
    </row>
    <row r="9057" spans="2:14" x14ac:dyDescent="0.25">
      <c r="B9057" s="2" t="s">
        <v>6807</v>
      </c>
      <c r="C9057" s="2" t="s">
        <v>6808</v>
      </c>
      <c r="D9057" s="2" t="s">
        <v>16</v>
      </c>
      <c r="E9057" s="2" t="s">
        <v>17</v>
      </c>
      <c r="F9057" s="2" t="s">
        <v>18</v>
      </c>
      <c r="G9057" s="2" t="s">
        <v>19</v>
      </c>
      <c r="H9057" s="2" t="s">
        <v>6809</v>
      </c>
      <c r="I9057" s="2">
        <v>1989</v>
      </c>
      <c r="J9057" s="2">
        <v>0</v>
      </c>
      <c r="K9057" s="2" t="s">
        <v>470</v>
      </c>
      <c r="L9057" s="2" t="s">
        <v>30</v>
      </c>
      <c r="M9057" s="2" t="s">
        <v>30</v>
      </c>
      <c r="N9057" s="2" t="s">
        <v>135</v>
      </c>
    </row>
    <row r="9058" spans="2:14" x14ac:dyDescent="0.25">
      <c r="B9058" s="2" t="s">
        <v>6810</v>
      </c>
      <c r="C9058" s="2" t="s">
        <v>862</v>
      </c>
      <c r="D9058" s="2" t="s">
        <v>41</v>
      </c>
      <c r="E9058" s="2" t="s">
        <v>17</v>
      </c>
      <c r="F9058" s="2" t="s">
        <v>18</v>
      </c>
      <c r="G9058" s="2" t="s">
        <v>19</v>
      </c>
      <c r="H9058" s="2" t="s">
        <v>6811</v>
      </c>
      <c r="I9058" s="2">
        <v>0</v>
      </c>
      <c r="J9058" s="2">
        <v>0</v>
      </c>
      <c r="K9058" s="4">
        <v>5900000000000</v>
      </c>
      <c r="L9058" s="3">
        <v>44958</v>
      </c>
      <c r="M9058" s="3">
        <v>47453</v>
      </c>
      <c r="N9058" s="2" t="s">
        <v>6812</v>
      </c>
    </row>
    <row r="9059" spans="2:14" x14ac:dyDescent="0.25">
      <c r="B9059" s="2" t="s">
        <v>6813</v>
      </c>
      <c r="C9059" s="2" t="s">
        <v>6814</v>
      </c>
      <c r="D9059" s="2" t="s">
        <v>41</v>
      </c>
      <c r="E9059" s="2" t="s">
        <v>17</v>
      </c>
      <c r="F9059" s="2" t="s">
        <v>18</v>
      </c>
      <c r="G9059" s="2" t="s">
        <v>19</v>
      </c>
      <c r="H9059" s="2" t="s">
        <v>6811</v>
      </c>
      <c r="I9059" s="2">
        <v>368</v>
      </c>
      <c r="J9059" s="2">
        <v>368</v>
      </c>
      <c r="K9059" s="2">
        <v>112359001</v>
      </c>
      <c r="L9059" s="3">
        <v>44958</v>
      </c>
      <c r="M9059" s="3">
        <v>47058</v>
      </c>
      <c r="N9059" s="2" t="s">
        <v>6812</v>
      </c>
    </row>
    <row r="9060" spans="2:14" x14ac:dyDescent="0.25">
      <c r="B9060" s="2" t="s">
        <v>6813</v>
      </c>
      <c r="C9060" s="2" t="s">
        <v>6814</v>
      </c>
      <c r="D9060" s="2" t="s">
        <v>41</v>
      </c>
      <c r="E9060" s="2" t="s">
        <v>17</v>
      </c>
      <c r="F9060" s="2" t="s">
        <v>18</v>
      </c>
      <c r="G9060" s="2" t="s">
        <v>19</v>
      </c>
      <c r="H9060" s="2" t="s">
        <v>6811</v>
      </c>
      <c r="I9060" s="2">
        <v>368</v>
      </c>
      <c r="J9060" s="2">
        <v>0</v>
      </c>
      <c r="K9060" s="2">
        <v>5901624121720</v>
      </c>
      <c r="L9060" s="3">
        <v>45664</v>
      </c>
      <c r="M9060" s="3">
        <v>47453</v>
      </c>
      <c r="N9060" s="2" t="s">
        <v>6812</v>
      </c>
    </row>
    <row r="9061" spans="2:14" x14ac:dyDescent="0.25">
      <c r="B9061" s="2" t="s">
        <v>6815</v>
      </c>
      <c r="C9061" s="2" t="s">
        <v>6816</v>
      </c>
      <c r="D9061" s="2" t="s">
        <v>41</v>
      </c>
      <c r="E9061" s="2" t="s">
        <v>17</v>
      </c>
      <c r="F9061" s="2" t="s">
        <v>18</v>
      </c>
      <c r="G9061" s="2" t="s">
        <v>19</v>
      </c>
      <c r="H9061" s="2" t="s">
        <v>6811</v>
      </c>
      <c r="I9061" s="2">
        <v>438</v>
      </c>
      <c r="J9061" s="2">
        <v>438</v>
      </c>
      <c r="K9061" s="4">
        <v>5900000000000</v>
      </c>
      <c r="L9061" s="3">
        <v>44958</v>
      </c>
      <c r="M9061" s="3">
        <v>47453</v>
      </c>
      <c r="N9061" s="2" t="s">
        <v>6812</v>
      </c>
    </row>
    <row r="9062" spans="2:14" x14ac:dyDescent="0.25">
      <c r="B9062" s="2" t="s">
        <v>6817</v>
      </c>
      <c r="C9062" s="2" t="s">
        <v>6818</v>
      </c>
      <c r="D9062" s="2" t="s">
        <v>16</v>
      </c>
      <c r="E9062" s="2" t="s">
        <v>17</v>
      </c>
      <c r="F9062" s="2" t="s">
        <v>18</v>
      </c>
      <c r="G9062" s="2" t="s">
        <v>19</v>
      </c>
      <c r="H9062" s="2" t="s">
        <v>6819</v>
      </c>
      <c r="I9062" s="2">
        <v>830</v>
      </c>
      <c r="J9062" s="2">
        <v>830</v>
      </c>
      <c r="K9062" s="2">
        <v>17133501</v>
      </c>
      <c r="L9062" s="3">
        <v>46127</v>
      </c>
      <c r="M9062" s="3">
        <v>47574</v>
      </c>
      <c r="N9062" s="2" t="s">
        <v>153</v>
      </c>
    </row>
    <row r="9063" spans="2:14" x14ac:dyDescent="0.25">
      <c r="B9063" s="2" t="s">
        <v>6817</v>
      </c>
      <c r="C9063" s="2" t="s">
        <v>6818</v>
      </c>
      <c r="D9063" s="2" t="s">
        <v>16</v>
      </c>
      <c r="E9063" s="2" t="s">
        <v>17</v>
      </c>
      <c r="F9063" s="2" t="s">
        <v>18</v>
      </c>
      <c r="G9063" s="2" t="s">
        <v>19</v>
      </c>
      <c r="H9063" s="2" t="s">
        <v>6819</v>
      </c>
      <c r="I9063" s="2">
        <v>830</v>
      </c>
      <c r="J9063" s="2">
        <v>0</v>
      </c>
      <c r="K9063" s="2">
        <v>20153301</v>
      </c>
      <c r="L9063" s="3">
        <v>44958</v>
      </c>
      <c r="M9063" s="3">
        <v>46539</v>
      </c>
      <c r="N9063" s="2" t="s">
        <v>153</v>
      </c>
    </row>
    <row r="9064" spans="2:14" x14ac:dyDescent="0.25">
      <c r="B9064" s="2" t="s">
        <v>6817</v>
      </c>
      <c r="C9064" s="2" t="s">
        <v>6818</v>
      </c>
      <c r="D9064" s="2" t="s">
        <v>16</v>
      </c>
      <c r="E9064" s="2" t="s">
        <v>17</v>
      </c>
      <c r="F9064" s="2" t="s">
        <v>18</v>
      </c>
      <c r="G9064" s="2" t="s">
        <v>19</v>
      </c>
      <c r="H9064" s="2" t="s">
        <v>6819</v>
      </c>
      <c r="I9064" s="2">
        <v>830</v>
      </c>
      <c r="J9064" s="2">
        <v>0</v>
      </c>
      <c r="K9064" s="2">
        <v>30152153</v>
      </c>
      <c r="L9064" s="3">
        <v>44958</v>
      </c>
      <c r="M9064" s="3">
        <v>46569</v>
      </c>
      <c r="N9064" s="2" t="s">
        <v>153</v>
      </c>
    </row>
    <row r="9065" spans="2:14" x14ac:dyDescent="0.25">
      <c r="B9065" s="2" t="s">
        <v>6817</v>
      </c>
      <c r="C9065" s="2" t="s">
        <v>6818</v>
      </c>
      <c r="D9065" s="2" t="s">
        <v>16</v>
      </c>
      <c r="E9065" s="2" t="s">
        <v>17</v>
      </c>
      <c r="F9065" s="2" t="s">
        <v>18</v>
      </c>
      <c r="G9065" s="2" t="s">
        <v>19</v>
      </c>
      <c r="H9065" s="2" t="s">
        <v>6819</v>
      </c>
      <c r="I9065" s="2">
        <v>830</v>
      </c>
      <c r="J9065" s="2">
        <v>0</v>
      </c>
      <c r="K9065" s="2">
        <v>40103301</v>
      </c>
      <c r="L9065" s="3">
        <v>44958</v>
      </c>
      <c r="M9065" s="3">
        <v>46478</v>
      </c>
      <c r="N9065" s="2" t="s">
        <v>153</v>
      </c>
    </row>
    <row r="9066" spans="2:14" x14ac:dyDescent="0.25">
      <c r="B9066" s="2" t="s">
        <v>6820</v>
      </c>
      <c r="C9066" s="2" t="s">
        <v>6821</v>
      </c>
      <c r="D9066" s="2" t="s">
        <v>16</v>
      </c>
      <c r="E9066" s="2" t="s">
        <v>17</v>
      </c>
      <c r="F9066" s="2" t="s">
        <v>18</v>
      </c>
      <c r="G9066" s="2" t="s">
        <v>19</v>
      </c>
      <c r="H9066" s="2" t="s">
        <v>6819</v>
      </c>
      <c r="I9066" s="2">
        <v>1135</v>
      </c>
      <c r="J9066" s="2">
        <v>0</v>
      </c>
      <c r="K9066" s="2">
        <v>16143301</v>
      </c>
      <c r="L9066" s="3">
        <v>44958</v>
      </c>
      <c r="M9066" s="3">
        <v>46508</v>
      </c>
      <c r="N9066" s="2" t="s">
        <v>153</v>
      </c>
    </row>
    <row r="9067" spans="2:14" x14ac:dyDescent="0.25">
      <c r="B9067" s="2" t="s">
        <v>6820</v>
      </c>
      <c r="C9067" s="2" t="s">
        <v>6821</v>
      </c>
      <c r="D9067" s="2" t="s">
        <v>16</v>
      </c>
      <c r="E9067" s="2" t="s">
        <v>17</v>
      </c>
      <c r="F9067" s="2" t="s">
        <v>18</v>
      </c>
      <c r="G9067" s="2" t="s">
        <v>19</v>
      </c>
      <c r="H9067" s="2" t="s">
        <v>6819</v>
      </c>
      <c r="I9067" s="2">
        <v>1135</v>
      </c>
      <c r="J9067" s="2">
        <v>1000</v>
      </c>
      <c r="K9067" s="2" t="s">
        <v>6822</v>
      </c>
      <c r="L9067" s="3">
        <v>46127</v>
      </c>
      <c r="M9067" s="3">
        <v>46935</v>
      </c>
      <c r="N9067" s="2" t="s">
        <v>153</v>
      </c>
    </row>
    <row r="9068" spans="2:14" x14ac:dyDescent="0.25">
      <c r="B9068" s="2" t="s">
        <v>6820</v>
      </c>
      <c r="C9068" s="2" t="s">
        <v>6821</v>
      </c>
      <c r="D9068" s="2" t="s">
        <v>16</v>
      </c>
      <c r="E9068" s="2" t="s">
        <v>17</v>
      </c>
      <c r="F9068" s="2" t="s">
        <v>18</v>
      </c>
      <c r="G9068" s="2" t="s">
        <v>19</v>
      </c>
      <c r="H9068" s="2" t="s">
        <v>6819</v>
      </c>
      <c r="I9068" s="2">
        <v>1135</v>
      </c>
      <c r="J9068" s="2">
        <v>0</v>
      </c>
      <c r="K9068" s="2">
        <v>29153301</v>
      </c>
      <c r="L9068" s="3">
        <v>45800</v>
      </c>
      <c r="M9068" s="3">
        <v>46569</v>
      </c>
      <c r="N9068" s="2" t="s">
        <v>153</v>
      </c>
    </row>
    <row r="9069" spans="2:14" x14ac:dyDescent="0.25">
      <c r="B9069" s="2" t="s">
        <v>6820</v>
      </c>
      <c r="C9069" s="2" t="s">
        <v>6821</v>
      </c>
      <c r="D9069" s="2" t="s">
        <v>16</v>
      </c>
      <c r="E9069" s="2" t="s">
        <v>17</v>
      </c>
      <c r="F9069" s="2" t="s">
        <v>18</v>
      </c>
      <c r="G9069" s="2" t="s">
        <v>19</v>
      </c>
      <c r="H9069" s="2" t="s">
        <v>6819</v>
      </c>
      <c r="I9069" s="2">
        <v>1135</v>
      </c>
      <c r="J9069" s="2">
        <v>135</v>
      </c>
      <c r="K9069" s="2">
        <v>35159301</v>
      </c>
      <c r="L9069" s="3">
        <v>45975</v>
      </c>
      <c r="M9069" s="3">
        <v>46569</v>
      </c>
      <c r="N9069" s="2" t="s">
        <v>153</v>
      </c>
    </row>
    <row r="9070" spans="2:14" x14ac:dyDescent="0.25">
      <c r="B9070" s="2" t="s">
        <v>6823</v>
      </c>
      <c r="C9070" s="2" t="s">
        <v>6824</v>
      </c>
      <c r="D9070" s="2" t="s">
        <v>16</v>
      </c>
      <c r="E9070" s="2" t="s">
        <v>17</v>
      </c>
      <c r="F9070" s="2" t="s">
        <v>18</v>
      </c>
      <c r="G9070" s="2" t="s">
        <v>19</v>
      </c>
      <c r="H9070" s="2" t="s">
        <v>6819</v>
      </c>
      <c r="I9070" s="2">
        <v>862</v>
      </c>
      <c r="J9070" s="2">
        <v>0</v>
      </c>
      <c r="K9070" s="2">
        <v>11133501</v>
      </c>
      <c r="L9070" s="3">
        <v>46127</v>
      </c>
      <c r="M9070" s="3">
        <v>47574</v>
      </c>
      <c r="N9070" s="2" t="s">
        <v>153</v>
      </c>
    </row>
    <row r="9071" spans="2:14" x14ac:dyDescent="0.25">
      <c r="B9071" s="2" t="s">
        <v>6823</v>
      </c>
      <c r="C9071" s="2" t="s">
        <v>6824</v>
      </c>
      <c r="D9071" s="2" t="s">
        <v>16</v>
      </c>
      <c r="E9071" s="2" t="s">
        <v>17</v>
      </c>
      <c r="F9071" s="2" t="s">
        <v>18</v>
      </c>
      <c r="G9071" s="2" t="s">
        <v>19</v>
      </c>
      <c r="H9071" s="2" t="s">
        <v>6819</v>
      </c>
      <c r="I9071" s="2">
        <v>862</v>
      </c>
      <c r="J9071" s="2">
        <v>0</v>
      </c>
      <c r="K9071" s="2">
        <v>11193201</v>
      </c>
      <c r="L9071" s="3">
        <v>44958</v>
      </c>
      <c r="M9071" s="3">
        <v>46296</v>
      </c>
      <c r="N9071" s="2" t="s">
        <v>153</v>
      </c>
    </row>
    <row r="9072" spans="2:14" x14ac:dyDescent="0.25">
      <c r="B9072" s="2" t="s">
        <v>6823</v>
      </c>
      <c r="C9072" s="2" t="s">
        <v>6824</v>
      </c>
      <c r="D9072" s="2" t="s">
        <v>16</v>
      </c>
      <c r="E9072" s="2" t="s">
        <v>17</v>
      </c>
      <c r="F9072" s="2" t="s">
        <v>18</v>
      </c>
      <c r="G9072" s="2" t="s">
        <v>19</v>
      </c>
      <c r="H9072" s="2" t="s">
        <v>6819</v>
      </c>
      <c r="I9072" s="2">
        <v>862</v>
      </c>
      <c r="J9072" s="2">
        <v>0</v>
      </c>
      <c r="K9072" s="2">
        <v>15103501</v>
      </c>
      <c r="L9072" s="3">
        <v>46057</v>
      </c>
      <c r="M9072" s="3">
        <v>47484</v>
      </c>
      <c r="N9072" s="2" t="s">
        <v>153</v>
      </c>
    </row>
    <row r="9073" spans="2:14" x14ac:dyDescent="0.25">
      <c r="B9073" s="2" t="s">
        <v>6823</v>
      </c>
      <c r="C9073" s="2" t="s">
        <v>6824</v>
      </c>
      <c r="D9073" s="2" t="s">
        <v>16</v>
      </c>
      <c r="E9073" s="2" t="s">
        <v>17</v>
      </c>
      <c r="F9073" s="2" t="s">
        <v>18</v>
      </c>
      <c r="G9073" s="2" t="s">
        <v>19</v>
      </c>
      <c r="H9073" s="2" t="s">
        <v>6819</v>
      </c>
      <c r="I9073" s="2">
        <v>862</v>
      </c>
      <c r="J9073" s="2">
        <v>860</v>
      </c>
      <c r="K9073" s="2">
        <v>17143501</v>
      </c>
      <c r="L9073" s="3">
        <v>46160</v>
      </c>
      <c r="M9073" s="3">
        <v>47604</v>
      </c>
      <c r="N9073" s="2" t="s">
        <v>153</v>
      </c>
    </row>
    <row r="9074" spans="2:14" x14ac:dyDescent="0.25">
      <c r="B9074" s="2" t="s">
        <v>6823</v>
      </c>
      <c r="C9074" s="2" t="s">
        <v>6824</v>
      </c>
      <c r="D9074" s="2" t="s">
        <v>16</v>
      </c>
      <c r="E9074" s="2" t="s">
        <v>17</v>
      </c>
      <c r="F9074" s="2" t="s">
        <v>18</v>
      </c>
      <c r="G9074" s="2" t="s">
        <v>19</v>
      </c>
      <c r="H9074" s="2" t="s">
        <v>6819</v>
      </c>
      <c r="I9074" s="2">
        <v>862</v>
      </c>
      <c r="J9074" s="2">
        <v>0</v>
      </c>
      <c r="K9074" s="2">
        <v>28133307</v>
      </c>
      <c r="L9074" s="3">
        <v>44958</v>
      </c>
      <c r="M9074" s="3">
        <v>46478</v>
      </c>
      <c r="N9074" s="2" t="s">
        <v>153</v>
      </c>
    </row>
    <row r="9075" spans="2:14" x14ac:dyDescent="0.25">
      <c r="B9075" s="2" t="s">
        <v>6823</v>
      </c>
      <c r="C9075" s="2" t="s">
        <v>6824</v>
      </c>
      <c r="D9075" s="2" t="s">
        <v>16</v>
      </c>
      <c r="E9075" s="2" t="s">
        <v>17</v>
      </c>
      <c r="F9075" s="2" t="s">
        <v>18</v>
      </c>
      <c r="G9075" s="2" t="s">
        <v>19</v>
      </c>
      <c r="H9075" s="2" t="s">
        <v>6819</v>
      </c>
      <c r="I9075" s="2">
        <v>862</v>
      </c>
      <c r="J9075" s="2">
        <v>0</v>
      </c>
      <c r="K9075" s="2">
        <v>29153301</v>
      </c>
      <c r="L9075" s="3">
        <v>45800</v>
      </c>
      <c r="M9075" s="3">
        <v>46508</v>
      </c>
      <c r="N9075" s="2" t="s">
        <v>153</v>
      </c>
    </row>
    <row r="9076" spans="2:14" x14ac:dyDescent="0.25">
      <c r="B9076" s="2" t="s">
        <v>6823</v>
      </c>
      <c r="C9076" s="2" t="s">
        <v>6824</v>
      </c>
      <c r="D9076" s="2" t="s">
        <v>16</v>
      </c>
      <c r="E9076" s="2" t="s">
        <v>17</v>
      </c>
      <c r="F9076" s="2" t="s">
        <v>18</v>
      </c>
      <c r="G9076" s="2" t="s">
        <v>19</v>
      </c>
      <c r="H9076" s="2" t="s">
        <v>6819</v>
      </c>
      <c r="I9076" s="2">
        <v>862</v>
      </c>
      <c r="J9076" s="2">
        <v>0</v>
      </c>
      <c r="K9076" s="2">
        <v>31143401</v>
      </c>
      <c r="L9076" s="3">
        <v>45856</v>
      </c>
      <c r="M9076" s="3">
        <v>46905</v>
      </c>
      <c r="N9076" s="2" t="s">
        <v>153</v>
      </c>
    </row>
    <row r="9077" spans="2:14" x14ac:dyDescent="0.25">
      <c r="B9077" s="2" t="s">
        <v>6823</v>
      </c>
      <c r="C9077" s="2" t="s">
        <v>6824</v>
      </c>
      <c r="D9077" s="2" t="s">
        <v>16</v>
      </c>
      <c r="E9077" s="2" t="s">
        <v>17</v>
      </c>
      <c r="F9077" s="2" t="s">
        <v>18</v>
      </c>
      <c r="G9077" s="2" t="s">
        <v>19</v>
      </c>
      <c r="H9077" s="2" t="s">
        <v>6819</v>
      </c>
      <c r="I9077" s="2">
        <v>862</v>
      </c>
      <c r="J9077" s="2">
        <v>0</v>
      </c>
      <c r="K9077" s="2">
        <v>31143401</v>
      </c>
      <c r="L9077" s="3">
        <v>45856</v>
      </c>
      <c r="M9077" s="3">
        <v>46935</v>
      </c>
      <c r="N9077" s="2" t="s">
        <v>153</v>
      </c>
    </row>
    <row r="9078" spans="2:14" x14ac:dyDescent="0.25">
      <c r="B9078" s="2" t="s">
        <v>6823</v>
      </c>
      <c r="C9078" s="2" t="s">
        <v>6824</v>
      </c>
      <c r="D9078" s="2" t="s">
        <v>16</v>
      </c>
      <c r="E9078" s="2" t="s">
        <v>17</v>
      </c>
      <c r="F9078" s="2" t="s">
        <v>18</v>
      </c>
      <c r="G9078" s="2" t="s">
        <v>19</v>
      </c>
      <c r="H9078" s="2" t="s">
        <v>6819</v>
      </c>
      <c r="I9078" s="2">
        <v>862</v>
      </c>
      <c r="J9078" s="2">
        <v>0</v>
      </c>
      <c r="K9078" s="2">
        <v>32153201</v>
      </c>
      <c r="L9078" s="3">
        <v>44958</v>
      </c>
      <c r="M9078" s="3">
        <v>46204</v>
      </c>
      <c r="N9078" s="2" t="s">
        <v>153</v>
      </c>
    </row>
    <row r="9079" spans="2:14" x14ac:dyDescent="0.25">
      <c r="B9079" s="2" t="s">
        <v>6823</v>
      </c>
      <c r="C9079" s="2" t="s">
        <v>6824</v>
      </c>
      <c r="D9079" s="2" t="s">
        <v>16</v>
      </c>
      <c r="E9079" s="2" t="s">
        <v>17</v>
      </c>
      <c r="F9079" s="2" t="s">
        <v>18</v>
      </c>
      <c r="G9079" s="2" t="s">
        <v>19</v>
      </c>
      <c r="H9079" s="2" t="s">
        <v>6819</v>
      </c>
      <c r="I9079" s="2">
        <v>862</v>
      </c>
      <c r="J9079" s="2">
        <v>2</v>
      </c>
      <c r="K9079" s="2">
        <v>34113501</v>
      </c>
      <c r="L9079" s="3">
        <v>46127</v>
      </c>
      <c r="M9079" s="3">
        <v>47515</v>
      </c>
      <c r="N9079" s="2" t="s">
        <v>153</v>
      </c>
    </row>
    <row r="9080" spans="2:14" x14ac:dyDescent="0.25">
      <c r="B9080" s="2" t="s">
        <v>6823</v>
      </c>
      <c r="C9080" s="2" t="s">
        <v>6824</v>
      </c>
      <c r="D9080" s="2" t="s">
        <v>16</v>
      </c>
      <c r="E9080" s="2" t="s">
        <v>17</v>
      </c>
      <c r="F9080" s="2" t="s">
        <v>18</v>
      </c>
      <c r="G9080" s="2" t="s">
        <v>19</v>
      </c>
      <c r="H9080" s="2" t="s">
        <v>6819</v>
      </c>
      <c r="I9080" s="2">
        <v>862</v>
      </c>
      <c r="J9080" s="2">
        <v>0</v>
      </c>
      <c r="K9080" s="2">
        <v>37103501</v>
      </c>
      <c r="L9080" s="3">
        <v>46057</v>
      </c>
      <c r="M9080" s="3">
        <v>47484</v>
      </c>
      <c r="N9080" s="2" t="s">
        <v>153</v>
      </c>
    </row>
    <row r="9081" spans="2:14" x14ac:dyDescent="0.25">
      <c r="B9081" s="2" t="s">
        <v>6823</v>
      </c>
      <c r="C9081" s="2" t="s">
        <v>6824</v>
      </c>
      <c r="D9081" s="2" t="s">
        <v>16</v>
      </c>
      <c r="E9081" s="2" t="s">
        <v>17</v>
      </c>
      <c r="F9081" s="2" t="s">
        <v>18</v>
      </c>
      <c r="G9081" s="2" t="s">
        <v>19</v>
      </c>
      <c r="H9081" s="2" t="s">
        <v>6819</v>
      </c>
      <c r="I9081" s="2">
        <v>862</v>
      </c>
      <c r="J9081" s="2">
        <v>0</v>
      </c>
      <c r="K9081" s="2">
        <v>38193401</v>
      </c>
      <c r="L9081" s="3">
        <v>45975</v>
      </c>
      <c r="M9081" s="3">
        <v>47423</v>
      </c>
      <c r="N9081" s="2" t="s">
        <v>153</v>
      </c>
    </row>
    <row r="9082" spans="2:14" x14ac:dyDescent="0.25">
      <c r="B9082" s="2" t="s">
        <v>6825</v>
      </c>
      <c r="C9082" s="2" t="s">
        <v>6826</v>
      </c>
      <c r="D9082" s="2" t="s">
        <v>16</v>
      </c>
      <c r="E9082" s="2" t="s">
        <v>17</v>
      </c>
      <c r="F9082" s="2" t="s">
        <v>18</v>
      </c>
      <c r="G9082" s="2" t="s">
        <v>19</v>
      </c>
      <c r="H9082" s="2" t="s">
        <v>6819</v>
      </c>
      <c r="I9082" s="2">
        <v>404</v>
      </c>
      <c r="J9082" s="2">
        <v>0</v>
      </c>
      <c r="K9082" s="2">
        <v>20113401</v>
      </c>
      <c r="L9082" s="3">
        <v>45800</v>
      </c>
      <c r="M9082" s="3">
        <v>46784</v>
      </c>
      <c r="N9082" s="2" t="s">
        <v>153</v>
      </c>
    </row>
    <row r="9083" spans="2:14" x14ac:dyDescent="0.25">
      <c r="B9083" s="2" t="s">
        <v>6825</v>
      </c>
      <c r="C9083" s="2" t="s">
        <v>6826</v>
      </c>
      <c r="D9083" s="2" t="s">
        <v>16</v>
      </c>
      <c r="E9083" s="2" t="s">
        <v>17</v>
      </c>
      <c r="F9083" s="2" t="s">
        <v>18</v>
      </c>
      <c r="G9083" s="2" t="s">
        <v>19</v>
      </c>
      <c r="H9083" s="2" t="s">
        <v>6819</v>
      </c>
      <c r="I9083" s="2">
        <v>404</v>
      </c>
      <c r="J9083" s="2">
        <v>0</v>
      </c>
      <c r="K9083" s="2">
        <v>23143401</v>
      </c>
      <c r="L9083" s="3">
        <v>45870</v>
      </c>
      <c r="M9083" s="3">
        <v>46874</v>
      </c>
      <c r="N9083" s="2" t="s">
        <v>153</v>
      </c>
    </row>
    <row r="9084" spans="2:14" x14ac:dyDescent="0.25">
      <c r="B9084" s="2" t="s">
        <v>6825</v>
      </c>
      <c r="C9084" s="2" t="s">
        <v>6826</v>
      </c>
      <c r="D9084" s="2" t="s">
        <v>16</v>
      </c>
      <c r="E9084" s="2" t="s">
        <v>17</v>
      </c>
      <c r="F9084" s="2" t="s">
        <v>18</v>
      </c>
      <c r="G9084" s="2" t="s">
        <v>19</v>
      </c>
      <c r="H9084" s="2" t="s">
        <v>6819</v>
      </c>
      <c r="I9084" s="2">
        <v>404</v>
      </c>
      <c r="J9084" s="2">
        <v>400</v>
      </c>
      <c r="K9084" s="2">
        <v>24143501</v>
      </c>
      <c r="L9084" s="3">
        <v>46168</v>
      </c>
      <c r="M9084" s="3">
        <v>47604</v>
      </c>
      <c r="N9084" s="2" t="s">
        <v>153</v>
      </c>
    </row>
    <row r="9085" spans="2:14" x14ac:dyDescent="0.25">
      <c r="B9085" s="2" t="s">
        <v>6825</v>
      </c>
      <c r="C9085" s="2" t="s">
        <v>6826</v>
      </c>
      <c r="D9085" s="2" t="s">
        <v>16</v>
      </c>
      <c r="E9085" s="2" t="s">
        <v>17</v>
      </c>
      <c r="F9085" s="2" t="s">
        <v>18</v>
      </c>
      <c r="G9085" s="2" t="s">
        <v>19</v>
      </c>
      <c r="H9085" s="2" t="s">
        <v>6819</v>
      </c>
      <c r="I9085" s="2">
        <v>404</v>
      </c>
      <c r="J9085" s="2">
        <v>0</v>
      </c>
      <c r="K9085" s="2">
        <v>30143401</v>
      </c>
      <c r="L9085" s="3">
        <v>45870</v>
      </c>
      <c r="M9085" s="3">
        <v>46874</v>
      </c>
      <c r="N9085" s="2" t="s">
        <v>153</v>
      </c>
    </row>
    <row r="9086" spans="2:14" x14ac:dyDescent="0.25">
      <c r="B9086" s="2" t="s">
        <v>6825</v>
      </c>
      <c r="C9086" s="2" t="s">
        <v>6826</v>
      </c>
      <c r="D9086" s="2" t="s">
        <v>16</v>
      </c>
      <c r="E9086" s="2" t="s">
        <v>17</v>
      </c>
      <c r="F9086" s="2" t="s">
        <v>18</v>
      </c>
      <c r="G9086" s="2" t="s">
        <v>19</v>
      </c>
      <c r="H9086" s="2" t="s">
        <v>6819</v>
      </c>
      <c r="I9086" s="2">
        <v>404</v>
      </c>
      <c r="J9086" s="2">
        <v>0</v>
      </c>
      <c r="K9086" s="2">
        <v>30152302</v>
      </c>
      <c r="L9086" s="3">
        <v>44958</v>
      </c>
      <c r="M9086" s="3">
        <v>46569</v>
      </c>
      <c r="N9086" s="2" t="s">
        <v>153</v>
      </c>
    </row>
    <row r="9087" spans="2:14" x14ac:dyDescent="0.25">
      <c r="B9087" s="2" t="s">
        <v>6825</v>
      </c>
      <c r="C9087" s="2" t="s">
        <v>6826</v>
      </c>
      <c r="D9087" s="2" t="s">
        <v>16</v>
      </c>
      <c r="E9087" s="2" t="s">
        <v>17</v>
      </c>
      <c r="F9087" s="2" t="s">
        <v>18</v>
      </c>
      <c r="G9087" s="2" t="s">
        <v>19</v>
      </c>
      <c r="H9087" s="2" t="s">
        <v>6819</v>
      </c>
      <c r="I9087" s="2">
        <v>404</v>
      </c>
      <c r="J9087" s="2">
        <v>0</v>
      </c>
      <c r="K9087" s="2">
        <v>30153301</v>
      </c>
      <c r="L9087" s="3">
        <v>44958</v>
      </c>
      <c r="M9087" s="3">
        <v>46569</v>
      </c>
      <c r="N9087" s="2" t="s">
        <v>153</v>
      </c>
    </row>
    <row r="9088" spans="2:14" x14ac:dyDescent="0.25">
      <c r="B9088" s="2" t="s">
        <v>6825</v>
      </c>
      <c r="C9088" s="2" t="s">
        <v>6826</v>
      </c>
      <c r="D9088" s="2" t="s">
        <v>16</v>
      </c>
      <c r="E9088" s="2" t="s">
        <v>17</v>
      </c>
      <c r="F9088" s="2" t="s">
        <v>18</v>
      </c>
      <c r="G9088" s="2" t="s">
        <v>19</v>
      </c>
      <c r="H9088" s="2" t="s">
        <v>6819</v>
      </c>
      <c r="I9088" s="2">
        <v>404</v>
      </c>
      <c r="J9088" s="2">
        <v>4</v>
      </c>
      <c r="K9088" s="2">
        <v>38193401</v>
      </c>
      <c r="L9088" s="3">
        <v>45975</v>
      </c>
      <c r="M9088" s="3">
        <v>47423</v>
      </c>
      <c r="N9088" s="2" t="s">
        <v>153</v>
      </c>
    </row>
    <row r="9089" spans="2:14" x14ac:dyDescent="0.25">
      <c r="B9089" s="2" t="s">
        <v>6825</v>
      </c>
      <c r="C9089" s="2" t="s">
        <v>6826</v>
      </c>
      <c r="D9089" s="2" t="s">
        <v>16</v>
      </c>
      <c r="E9089" s="2" t="s">
        <v>181</v>
      </c>
      <c r="F9089" s="2" t="s">
        <v>18</v>
      </c>
      <c r="G9089" s="2" t="s">
        <v>19</v>
      </c>
      <c r="H9089" s="2" t="s">
        <v>6819</v>
      </c>
      <c r="I9089" s="2">
        <v>404</v>
      </c>
      <c r="J9089" s="2">
        <v>0</v>
      </c>
      <c r="K9089" s="2">
        <v>30143401</v>
      </c>
      <c r="L9089" s="3">
        <v>45870</v>
      </c>
      <c r="M9089" s="3">
        <v>46874</v>
      </c>
      <c r="N9089" s="2" t="s">
        <v>153</v>
      </c>
    </row>
    <row r="9090" spans="2:14" x14ac:dyDescent="0.25">
      <c r="B9090" s="2" t="s">
        <v>6827</v>
      </c>
      <c r="C9090" s="2" t="s">
        <v>6828</v>
      </c>
      <c r="D9090" s="2" t="s">
        <v>16</v>
      </c>
      <c r="E9090" s="2" t="s">
        <v>17</v>
      </c>
      <c r="F9090" s="2" t="s">
        <v>18</v>
      </c>
      <c r="G9090" s="2" t="s">
        <v>175</v>
      </c>
      <c r="H9090" s="2" t="s">
        <v>6829</v>
      </c>
      <c r="I9090" s="2">
        <v>0</v>
      </c>
      <c r="J9090" s="2">
        <v>0</v>
      </c>
      <c r="K9090" s="2" t="s">
        <v>6830</v>
      </c>
      <c r="L9090" s="3">
        <v>45954</v>
      </c>
      <c r="M9090" s="3">
        <v>47727</v>
      </c>
      <c r="N9090" s="2" t="s">
        <v>1586</v>
      </c>
    </row>
    <row r="9091" spans="2:14" x14ac:dyDescent="0.25">
      <c r="B9091" s="2" t="s">
        <v>6827</v>
      </c>
      <c r="C9091" s="2" t="s">
        <v>6828</v>
      </c>
      <c r="D9091" s="2" t="s">
        <v>16</v>
      </c>
      <c r="E9091" s="2" t="s">
        <v>17</v>
      </c>
      <c r="F9091" s="2" t="s">
        <v>18</v>
      </c>
      <c r="G9091" s="2" t="s">
        <v>175</v>
      </c>
      <c r="H9091" s="2" t="s">
        <v>6829</v>
      </c>
      <c r="I9091" s="2">
        <v>0</v>
      </c>
      <c r="J9091" s="2">
        <v>0</v>
      </c>
      <c r="K9091" s="2" t="s">
        <v>6831</v>
      </c>
      <c r="L9091" s="3">
        <v>46010</v>
      </c>
      <c r="M9091" s="3">
        <v>47788</v>
      </c>
      <c r="N9091" s="2" t="s">
        <v>1586</v>
      </c>
    </row>
    <row r="9092" spans="2:14" x14ac:dyDescent="0.25">
      <c r="B9092" s="2" t="s">
        <v>6827</v>
      </c>
      <c r="C9092" s="2" t="s">
        <v>6828</v>
      </c>
      <c r="D9092" s="2" t="s">
        <v>16</v>
      </c>
      <c r="E9092" s="2" t="s">
        <v>17</v>
      </c>
      <c r="F9092" s="2" t="s">
        <v>18</v>
      </c>
      <c r="G9092" s="2" t="s">
        <v>175</v>
      </c>
      <c r="H9092" s="2" t="s">
        <v>6829</v>
      </c>
      <c r="I9092" s="2">
        <v>0</v>
      </c>
      <c r="J9092" s="2">
        <v>0</v>
      </c>
      <c r="K9092" s="2" t="s">
        <v>6832</v>
      </c>
      <c r="L9092" s="3">
        <v>46014</v>
      </c>
      <c r="M9092" s="3">
        <v>47788</v>
      </c>
      <c r="N9092" s="2" t="s">
        <v>1586</v>
      </c>
    </row>
    <row r="9093" spans="2:14" x14ac:dyDescent="0.25">
      <c r="B9093" s="2" t="s">
        <v>6827</v>
      </c>
      <c r="C9093" s="2" t="s">
        <v>6828</v>
      </c>
      <c r="D9093" s="2" t="s">
        <v>16</v>
      </c>
      <c r="E9093" s="2" t="s">
        <v>17</v>
      </c>
      <c r="F9093" s="2" t="s">
        <v>18</v>
      </c>
      <c r="G9093" s="2" t="s">
        <v>175</v>
      </c>
      <c r="H9093" s="2" t="s">
        <v>6829</v>
      </c>
      <c r="I9093" s="2">
        <v>0</v>
      </c>
      <c r="J9093" s="2">
        <v>0</v>
      </c>
      <c r="K9093" s="2" t="s">
        <v>6833</v>
      </c>
      <c r="L9093" s="3">
        <v>46074</v>
      </c>
      <c r="M9093" s="3">
        <v>47818</v>
      </c>
      <c r="N9093" s="2" t="s">
        <v>1586</v>
      </c>
    </row>
    <row r="9094" spans="2:14" x14ac:dyDescent="0.25">
      <c r="B9094" s="2" t="s">
        <v>6827</v>
      </c>
      <c r="C9094" s="2" t="s">
        <v>6828</v>
      </c>
      <c r="D9094" s="2" t="s">
        <v>16</v>
      </c>
      <c r="E9094" s="2" t="s">
        <v>17</v>
      </c>
      <c r="F9094" s="2" t="s">
        <v>18</v>
      </c>
      <c r="G9094" s="2" t="s">
        <v>175</v>
      </c>
      <c r="H9094" s="2" t="s">
        <v>6829</v>
      </c>
      <c r="I9094" s="2">
        <v>0</v>
      </c>
      <c r="J9094" s="2">
        <v>0</v>
      </c>
      <c r="K9094" s="2" t="s">
        <v>6834</v>
      </c>
      <c r="L9094" s="3">
        <v>46129</v>
      </c>
      <c r="M9094" s="3">
        <v>47880</v>
      </c>
      <c r="N9094" s="2" t="s">
        <v>1586</v>
      </c>
    </row>
    <row r="9095" spans="2:14" x14ac:dyDescent="0.25">
      <c r="B9095" s="2" t="s">
        <v>6827</v>
      </c>
      <c r="C9095" s="2" t="s">
        <v>6828</v>
      </c>
      <c r="D9095" s="2" t="s">
        <v>16</v>
      </c>
      <c r="E9095" s="2" t="s">
        <v>17</v>
      </c>
      <c r="F9095" s="2" t="s">
        <v>18</v>
      </c>
      <c r="G9095" s="2" t="s">
        <v>175</v>
      </c>
      <c r="H9095" s="2" t="s">
        <v>6829</v>
      </c>
      <c r="I9095" s="2">
        <v>0</v>
      </c>
      <c r="J9095" s="2">
        <v>0</v>
      </c>
      <c r="K9095" s="2" t="s">
        <v>6835</v>
      </c>
      <c r="L9095" s="3">
        <v>46154</v>
      </c>
      <c r="M9095" s="3">
        <v>47939</v>
      </c>
      <c r="N9095" s="2" t="s">
        <v>1586</v>
      </c>
    </row>
    <row r="9096" spans="2:14" x14ac:dyDescent="0.25">
      <c r="B9096" s="2" t="s">
        <v>6827</v>
      </c>
      <c r="C9096" s="2" t="s">
        <v>6828</v>
      </c>
      <c r="D9096" s="2" t="s">
        <v>16</v>
      </c>
      <c r="E9096" s="2" t="s">
        <v>17</v>
      </c>
      <c r="F9096" s="2" t="s">
        <v>18</v>
      </c>
      <c r="G9096" s="2" t="s">
        <v>175</v>
      </c>
      <c r="H9096" s="2" t="s">
        <v>6829</v>
      </c>
      <c r="I9096" s="2">
        <v>0</v>
      </c>
      <c r="J9096" s="2">
        <v>0</v>
      </c>
      <c r="K9096" s="2" t="s">
        <v>6836</v>
      </c>
      <c r="L9096" s="3">
        <v>45864</v>
      </c>
      <c r="M9096" s="3">
        <v>47665</v>
      </c>
      <c r="N9096" s="2" t="s">
        <v>1586</v>
      </c>
    </row>
    <row r="9097" spans="2:14" x14ac:dyDescent="0.25">
      <c r="B9097" s="2" t="s">
        <v>6827</v>
      </c>
      <c r="C9097" s="2" t="s">
        <v>6828</v>
      </c>
      <c r="D9097" s="2" t="s">
        <v>16</v>
      </c>
      <c r="E9097" s="2" t="s">
        <v>142</v>
      </c>
      <c r="F9097" s="2" t="s">
        <v>18</v>
      </c>
      <c r="G9097" s="2" t="s">
        <v>175</v>
      </c>
      <c r="H9097" s="2" t="s">
        <v>6829</v>
      </c>
      <c r="I9097" s="2">
        <v>0</v>
      </c>
      <c r="J9097" s="2">
        <v>0</v>
      </c>
      <c r="K9097" s="2" t="s">
        <v>6835</v>
      </c>
      <c r="L9097" s="3">
        <v>46154</v>
      </c>
      <c r="M9097" s="3">
        <v>47939</v>
      </c>
      <c r="N9097" s="2" t="s">
        <v>1586</v>
      </c>
    </row>
    <row r="9098" spans="2:14" x14ac:dyDescent="0.25">
      <c r="B9098" s="2" t="s">
        <v>6837</v>
      </c>
      <c r="C9098" s="2" t="s">
        <v>6838</v>
      </c>
      <c r="D9098" s="2" t="s">
        <v>16</v>
      </c>
      <c r="E9098" s="2" t="s">
        <v>17</v>
      </c>
      <c r="F9098" s="2" t="s">
        <v>18</v>
      </c>
      <c r="G9098" s="2" t="s">
        <v>175</v>
      </c>
      <c r="H9098" s="2" t="s">
        <v>6839</v>
      </c>
      <c r="I9098" s="2">
        <v>0</v>
      </c>
      <c r="J9098" s="2">
        <v>0</v>
      </c>
      <c r="K9098" s="4">
        <v>101000000000</v>
      </c>
      <c r="L9098" s="3">
        <v>44958</v>
      </c>
      <c r="M9098" s="3">
        <v>47423</v>
      </c>
      <c r="N9098" s="2" t="s">
        <v>395</v>
      </c>
    </row>
    <row r="9099" spans="2:14" x14ac:dyDescent="0.25">
      <c r="B9099" s="2" t="s">
        <v>6837</v>
      </c>
      <c r="C9099" s="2" t="s">
        <v>6838</v>
      </c>
      <c r="D9099" s="2" t="s">
        <v>16</v>
      </c>
      <c r="E9099" s="2" t="s">
        <v>17</v>
      </c>
      <c r="F9099" s="2" t="s">
        <v>18</v>
      </c>
      <c r="G9099" s="2" t="s">
        <v>175</v>
      </c>
      <c r="H9099" s="2" t="s">
        <v>6839</v>
      </c>
      <c r="I9099" s="2">
        <v>0</v>
      </c>
      <c r="J9099" s="2">
        <v>0</v>
      </c>
      <c r="K9099" s="2">
        <v>101250135168</v>
      </c>
      <c r="L9099" s="3">
        <v>45796</v>
      </c>
      <c r="M9099" s="3">
        <v>47484</v>
      </c>
      <c r="N9099" s="2" t="s">
        <v>395</v>
      </c>
    </row>
    <row r="9100" spans="2:14" x14ac:dyDescent="0.25">
      <c r="B9100" s="2" t="s">
        <v>6837</v>
      </c>
      <c r="C9100" s="2" t="s">
        <v>6838</v>
      </c>
      <c r="D9100" s="2" t="s">
        <v>16</v>
      </c>
      <c r="E9100" s="2" t="s">
        <v>17</v>
      </c>
      <c r="F9100" s="2" t="s">
        <v>18</v>
      </c>
      <c r="G9100" s="2" t="s">
        <v>175</v>
      </c>
      <c r="H9100" s="2" t="s">
        <v>6839</v>
      </c>
      <c r="I9100" s="2">
        <v>0</v>
      </c>
      <c r="J9100" s="2">
        <v>0</v>
      </c>
      <c r="K9100" s="2">
        <v>101250537046</v>
      </c>
      <c r="L9100" s="3">
        <v>45808</v>
      </c>
      <c r="M9100" s="3">
        <v>47604</v>
      </c>
      <c r="N9100" s="2" t="s">
        <v>395</v>
      </c>
    </row>
    <row r="9101" spans="2:14" x14ac:dyDescent="0.25">
      <c r="B9101" s="2" t="s">
        <v>6837</v>
      </c>
      <c r="C9101" s="2" t="s">
        <v>6838</v>
      </c>
      <c r="D9101" s="2" t="s">
        <v>16</v>
      </c>
      <c r="E9101" s="2" t="s">
        <v>17</v>
      </c>
      <c r="F9101" s="2" t="s">
        <v>18</v>
      </c>
      <c r="G9101" s="2" t="s">
        <v>175</v>
      </c>
      <c r="H9101" s="2" t="s">
        <v>6839</v>
      </c>
      <c r="I9101" s="2">
        <v>0</v>
      </c>
      <c r="J9101" s="2">
        <v>0</v>
      </c>
      <c r="K9101" s="2">
        <v>101250537052</v>
      </c>
      <c r="L9101" s="3">
        <v>45848</v>
      </c>
      <c r="M9101" s="3">
        <v>47665</v>
      </c>
      <c r="N9101" s="2" t="s">
        <v>395</v>
      </c>
    </row>
    <row r="9102" spans="2:14" x14ac:dyDescent="0.25">
      <c r="B9102" s="2" t="s">
        <v>6837</v>
      </c>
      <c r="C9102" s="2" t="s">
        <v>6838</v>
      </c>
      <c r="D9102" s="2" t="s">
        <v>16</v>
      </c>
      <c r="E9102" s="2" t="s">
        <v>17</v>
      </c>
      <c r="F9102" s="2" t="s">
        <v>18</v>
      </c>
      <c r="G9102" s="2" t="s">
        <v>175</v>
      </c>
      <c r="H9102" s="2" t="s">
        <v>6839</v>
      </c>
      <c r="I9102" s="2">
        <v>0</v>
      </c>
      <c r="J9102" s="2">
        <v>0</v>
      </c>
      <c r="K9102" s="2">
        <v>1250135001</v>
      </c>
      <c r="L9102" s="3">
        <v>45667</v>
      </c>
      <c r="M9102" s="3">
        <v>47484</v>
      </c>
      <c r="N9102" s="2" t="s">
        <v>395</v>
      </c>
    </row>
    <row r="9103" spans="2:14" x14ac:dyDescent="0.25">
      <c r="B9103" s="2" t="s">
        <v>6837</v>
      </c>
      <c r="C9103" s="2" t="s">
        <v>6838</v>
      </c>
      <c r="D9103" s="2" t="s">
        <v>16</v>
      </c>
      <c r="E9103" s="2" t="s">
        <v>142</v>
      </c>
      <c r="F9103" s="2" t="s">
        <v>18</v>
      </c>
      <c r="G9103" s="2" t="s">
        <v>175</v>
      </c>
      <c r="H9103" s="2" t="s">
        <v>6839</v>
      </c>
      <c r="I9103" s="2">
        <v>0</v>
      </c>
      <c r="J9103" s="2">
        <v>0</v>
      </c>
      <c r="K9103" s="2">
        <v>101250537052</v>
      </c>
      <c r="L9103" s="3">
        <v>45848</v>
      </c>
      <c r="M9103" s="3">
        <v>47665</v>
      </c>
      <c r="N9103" s="2" t="s">
        <v>395</v>
      </c>
    </row>
    <row r="9104" spans="2:14" x14ac:dyDescent="0.25">
      <c r="B9104" s="2" t="s">
        <v>6840</v>
      </c>
      <c r="C9104" s="2" t="s">
        <v>6841</v>
      </c>
      <c r="D9104" s="2" t="s">
        <v>1367</v>
      </c>
      <c r="E9104" s="2" t="s">
        <v>17</v>
      </c>
      <c r="F9104" s="2" t="s">
        <v>18</v>
      </c>
      <c r="G9104" s="2" t="s">
        <v>175</v>
      </c>
      <c r="H9104" s="2" t="s">
        <v>6839</v>
      </c>
      <c r="I9104" s="2">
        <v>0</v>
      </c>
      <c r="J9104" s="2">
        <v>0</v>
      </c>
      <c r="K9104" s="4">
        <v>101000000000</v>
      </c>
      <c r="L9104" s="3">
        <v>44958</v>
      </c>
      <c r="M9104" s="3">
        <v>47423</v>
      </c>
      <c r="N9104" s="2" t="s">
        <v>395</v>
      </c>
    </row>
    <row r="9105" spans="2:14" x14ac:dyDescent="0.25">
      <c r="B9105" s="2" t="s">
        <v>6840</v>
      </c>
      <c r="C9105" s="2" t="s">
        <v>6841</v>
      </c>
      <c r="D9105" s="2" t="s">
        <v>1367</v>
      </c>
      <c r="E9105" s="2" t="s">
        <v>17</v>
      </c>
      <c r="F9105" s="2" t="s">
        <v>18</v>
      </c>
      <c r="G9105" s="2" t="s">
        <v>175</v>
      </c>
      <c r="H9105" s="2" t="s">
        <v>6839</v>
      </c>
      <c r="I9105" s="2">
        <v>0</v>
      </c>
      <c r="J9105" s="2">
        <v>0</v>
      </c>
      <c r="K9105" s="2">
        <v>101250135001</v>
      </c>
      <c r="L9105" s="3">
        <v>45667</v>
      </c>
      <c r="M9105" s="3">
        <v>47484</v>
      </c>
      <c r="N9105" s="2" t="s">
        <v>395</v>
      </c>
    </row>
    <row r="9106" spans="2:14" x14ac:dyDescent="0.25">
      <c r="B9106" s="2" t="s">
        <v>6840</v>
      </c>
      <c r="C9106" s="2" t="s">
        <v>6841</v>
      </c>
      <c r="D9106" s="2" t="s">
        <v>1367</v>
      </c>
      <c r="E9106" s="2" t="s">
        <v>17</v>
      </c>
      <c r="F9106" s="2" t="s">
        <v>18</v>
      </c>
      <c r="G9106" s="2" t="s">
        <v>175</v>
      </c>
      <c r="H9106" s="2" t="s">
        <v>6839</v>
      </c>
      <c r="I9106" s="2">
        <v>0</v>
      </c>
      <c r="J9106" s="2">
        <v>0</v>
      </c>
      <c r="K9106" s="2">
        <v>101250537046</v>
      </c>
      <c r="L9106" s="3">
        <v>45808</v>
      </c>
      <c r="M9106" s="3">
        <v>47604</v>
      </c>
      <c r="N9106" s="2" t="s">
        <v>395</v>
      </c>
    </row>
    <row r="9107" spans="2:14" x14ac:dyDescent="0.25">
      <c r="B9107" s="2" t="s">
        <v>6840</v>
      </c>
      <c r="C9107" s="2" t="s">
        <v>6841</v>
      </c>
      <c r="D9107" s="2" t="s">
        <v>1367</v>
      </c>
      <c r="E9107" s="2" t="s">
        <v>142</v>
      </c>
      <c r="F9107" s="2" t="s">
        <v>18</v>
      </c>
      <c r="G9107" s="2" t="s">
        <v>175</v>
      </c>
      <c r="H9107" s="2" t="s">
        <v>6839</v>
      </c>
      <c r="I9107" s="2">
        <v>0</v>
      </c>
      <c r="J9107" s="2">
        <v>0</v>
      </c>
      <c r="K9107" s="2">
        <v>101250537046</v>
      </c>
      <c r="L9107" s="3">
        <v>45808</v>
      </c>
      <c r="M9107" s="3">
        <v>47604</v>
      </c>
      <c r="N9107" s="2" t="s">
        <v>395</v>
      </c>
    </row>
    <row r="9108" spans="2:14" x14ac:dyDescent="0.25">
      <c r="B9108" s="2" t="s">
        <v>6842</v>
      </c>
      <c r="C9108" s="2" t="s">
        <v>6843</v>
      </c>
      <c r="D9108" s="2" t="s">
        <v>16</v>
      </c>
      <c r="E9108" s="2" t="s">
        <v>17</v>
      </c>
      <c r="F9108" s="2" t="s">
        <v>18</v>
      </c>
      <c r="G9108" s="2" t="s">
        <v>175</v>
      </c>
      <c r="H9108" s="2" t="s">
        <v>6839</v>
      </c>
      <c r="I9108" s="2">
        <v>126</v>
      </c>
      <c r="J9108" s="2">
        <v>2</v>
      </c>
      <c r="K9108" s="4">
        <v>101000000000</v>
      </c>
      <c r="L9108" s="3">
        <v>44958</v>
      </c>
      <c r="M9108" s="3">
        <v>47423</v>
      </c>
      <c r="N9108" s="2" t="s">
        <v>395</v>
      </c>
    </row>
    <row r="9109" spans="2:14" x14ac:dyDescent="0.25">
      <c r="B9109" s="2" t="s">
        <v>6842</v>
      </c>
      <c r="C9109" s="2" t="s">
        <v>6843</v>
      </c>
      <c r="D9109" s="2" t="s">
        <v>16</v>
      </c>
      <c r="E9109" s="2" t="s">
        <v>17</v>
      </c>
      <c r="F9109" s="2" t="s">
        <v>18</v>
      </c>
      <c r="G9109" s="2" t="s">
        <v>175</v>
      </c>
      <c r="H9109" s="2" t="s">
        <v>6839</v>
      </c>
      <c r="I9109" s="2">
        <v>126</v>
      </c>
      <c r="J9109" s="2">
        <v>124</v>
      </c>
      <c r="K9109" s="2">
        <v>101250537046</v>
      </c>
      <c r="L9109" s="3">
        <v>45808</v>
      </c>
      <c r="M9109" s="3">
        <v>47604</v>
      </c>
      <c r="N9109" s="2" t="s">
        <v>395</v>
      </c>
    </row>
    <row r="9110" spans="2:14" x14ac:dyDescent="0.25">
      <c r="B9110" s="2" t="s">
        <v>6842</v>
      </c>
      <c r="C9110" s="2" t="s">
        <v>6843</v>
      </c>
      <c r="D9110" s="2" t="s">
        <v>16</v>
      </c>
      <c r="E9110" s="2" t="s">
        <v>142</v>
      </c>
      <c r="F9110" s="2" t="s">
        <v>18</v>
      </c>
      <c r="G9110" s="2" t="s">
        <v>175</v>
      </c>
      <c r="H9110" s="2" t="s">
        <v>6839</v>
      </c>
      <c r="I9110" s="2">
        <v>126</v>
      </c>
      <c r="J9110" s="2">
        <v>0</v>
      </c>
      <c r="K9110" s="2">
        <v>101250537046</v>
      </c>
      <c r="L9110" s="3">
        <v>45808</v>
      </c>
      <c r="M9110" s="3">
        <v>47604</v>
      </c>
      <c r="N9110" s="2" t="s">
        <v>395</v>
      </c>
    </row>
    <row r="9111" spans="2:14" x14ac:dyDescent="0.25">
      <c r="B9111" s="2" t="s">
        <v>6844</v>
      </c>
      <c r="C9111" s="2" t="s">
        <v>6845</v>
      </c>
      <c r="D9111" s="2" t="s">
        <v>41</v>
      </c>
      <c r="E9111" s="2" t="s">
        <v>17</v>
      </c>
      <c r="F9111" s="2" t="s">
        <v>18</v>
      </c>
      <c r="G9111" s="2" t="s">
        <v>90</v>
      </c>
      <c r="H9111" s="2" t="s">
        <v>6846</v>
      </c>
      <c r="I9111" s="2">
        <v>0</v>
      </c>
      <c r="J9111" s="2">
        <v>0</v>
      </c>
      <c r="K9111" s="2" t="s">
        <v>6847</v>
      </c>
      <c r="L9111" s="3">
        <v>45924</v>
      </c>
      <c r="M9111" s="3">
        <v>46600</v>
      </c>
      <c r="N9111" s="2" t="s">
        <v>1586</v>
      </c>
    </row>
    <row r="9112" spans="2:14" x14ac:dyDescent="0.25">
      <c r="B9112" s="2" t="s">
        <v>6844</v>
      </c>
      <c r="C9112" s="2" t="s">
        <v>6845</v>
      </c>
      <c r="D9112" s="2" t="s">
        <v>41</v>
      </c>
      <c r="E9112" s="2" t="s">
        <v>17</v>
      </c>
      <c r="F9112" s="2" t="s">
        <v>18</v>
      </c>
      <c r="G9112" s="2" t="s">
        <v>90</v>
      </c>
      <c r="H9112" s="2" t="s">
        <v>6846</v>
      </c>
      <c r="I9112" s="2">
        <v>0</v>
      </c>
      <c r="J9112" s="2">
        <v>0</v>
      </c>
      <c r="K9112" s="2" t="s">
        <v>6848</v>
      </c>
      <c r="L9112" s="3">
        <v>45966</v>
      </c>
      <c r="M9112" s="3">
        <v>46631</v>
      </c>
      <c r="N9112" s="2" t="s">
        <v>1586</v>
      </c>
    </row>
    <row r="9113" spans="2:14" x14ac:dyDescent="0.25">
      <c r="B9113" s="2" t="s">
        <v>6844</v>
      </c>
      <c r="C9113" s="2" t="s">
        <v>6845</v>
      </c>
      <c r="D9113" s="2" t="s">
        <v>41</v>
      </c>
      <c r="E9113" s="2" t="s">
        <v>17</v>
      </c>
      <c r="F9113" s="2" t="s">
        <v>18</v>
      </c>
      <c r="G9113" s="2" t="s">
        <v>90</v>
      </c>
      <c r="H9113" s="2" t="s">
        <v>6846</v>
      </c>
      <c r="I9113" s="2">
        <v>0</v>
      </c>
      <c r="J9113" s="2">
        <v>0</v>
      </c>
      <c r="K9113" s="2" t="s">
        <v>6849</v>
      </c>
      <c r="L9113" s="3">
        <v>45990</v>
      </c>
      <c r="M9113" s="3">
        <v>46692</v>
      </c>
      <c r="N9113" s="2" t="s">
        <v>1586</v>
      </c>
    </row>
    <row r="9114" spans="2:14" x14ac:dyDescent="0.25">
      <c r="B9114" s="2" t="s">
        <v>6844</v>
      </c>
      <c r="C9114" s="2" t="s">
        <v>6845</v>
      </c>
      <c r="D9114" s="2" t="s">
        <v>41</v>
      </c>
      <c r="E9114" s="2" t="s">
        <v>17</v>
      </c>
      <c r="F9114" s="2" t="s">
        <v>18</v>
      </c>
      <c r="G9114" s="2" t="s">
        <v>90</v>
      </c>
      <c r="H9114" s="2" t="s">
        <v>6846</v>
      </c>
      <c r="I9114" s="2">
        <v>0</v>
      </c>
      <c r="J9114" s="2">
        <v>0</v>
      </c>
      <c r="K9114" s="2" t="s">
        <v>6850</v>
      </c>
      <c r="L9114" s="3">
        <v>45990</v>
      </c>
      <c r="M9114" s="3">
        <v>46692</v>
      </c>
      <c r="N9114" s="2" t="s">
        <v>1586</v>
      </c>
    </row>
    <row r="9115" spans="2:14" x14ac:dyDescent="0.25">
      <c r="B9115" s="2" t="s">
        <v>6844</v>
      </c>
      <c r="C9115" s="2" t="s">
        <v>6845</v>
      </c>
      <c r="D9115" s="2" t="s">
        <v>41</v>
      </c>
      <c r="E9115" s="2" t="s">
        <v>17</v>
      </c>
      <c r="F9115" s="2" t="s">
        <v>18</v>
      </c>
      <c r="G9115" s="2" t="s">
        <v>90</v>
      </c>
      <c r="H9115" s="2" t="s">
        <v>6846</v>
      </c>
      <c r="I9115" s="2">
        <v>0</v>
      </c>
      <c r="J9115" s="2">
        <v>0</v>
      </c>
      <c r="K9115" s="2" t="s">
        <v>6851</v>
      </c>
      <c r="L9115" s="3">
        <v>45990</v>
      </c>
      <c r="M9115" s="3">
        <v>46692</v>
      </c>
      <c r="N9115" s="2" t="s">
        <v>1586</v>
      </c>
    </row>
    <row r="9116" spans="2:14" x14ac:dyDescent="0.25">
      <c r="B9116" s="2" t="s">
        <v>6844</v>
      </c>
      <c r="C9116" s="2" t="s">
        <v>6845</v>
      </c>
      <c r="D9116" s="2" t="s">
        <v>41</v>
      </c>
      <c r="E9116" s="2" t="s">
        <v>17</v>
      </c>
      <c r="F9116" s="2" t="s">
        <v>18</v>
      </c>
      <c r="G9116" s="2" t="s">
        <v>90</v>
      </c>
      <c r="H9116" s="2" t="s">
        <v>6846</v>
      </c>
      <c r="I9116" s="2">
        <v>0</v>
      </c>
      <c r="J9116" s="2">
        <v>0</v>
      </c>
      <c r="K9116" s="2" t="s">
        <v>6852</v>
      </c>
      <c r="L9116" s="3">
        <v>46074</v>
      </c>
      <c r="M9116" s="3">
        <v>46753</v>
      </c>
      <c r="N9116" s="2" t="s">
        <v>1586</v>
      </c>
    </row>
    <row r="9117" spans="2:14" x14ac:dyDescent="0.25">
      <c r="B9117" s="2" t="s">
        <v>6853</v>
      </c>
      <c r="C9117" s="2" t="s">
        <v>6854</v>
      </c>
      <c r="D9117" s="2" t="s">
        <v>16</v>
      </c>
      <c r="E9117" s="2" t="s">
        <v>17</v>
      </c>
      <c r="F9117" s="2" t="s">
        <v>18</v>
      </c>
      <c r="G9117" s="2" t="s">
        <v>90</v>
      </c>
      <c r="H9117" s="2" t="s">
        <v>6855</v>
      </c>
      <c r="I9117" s="2">
        <v>5760</v>
      </c>
      <c r="J9117" s="2">
        <v>0</v>
      </c>
      <c r="K9117" s="2" t="s">
        <v>470</v>
      </c>
      <c r="L9117" s="2" t="s">
        <v>30</v>
      </c>
      <c r="M9117" s="2" t="s">
        <v>30</v>
      </c>
      <c r="N9117" s="2" t="s">
        <v>92</v>
      </c>
    </row>
    <row r="9118" spans="2:14" x14ac:dyDescent="0.25">
      <c r="B9118" s="2" t="s">
        <v>6853</v>
      </c>
      <c r="C9118" s="2" t="s">
        <v>6854</v>
      </c>
      <c r="D9118" s="2" t="s">
        <v>16</v>
      </c>
      <c r="E9118" s="2" t="s">
        <v>17</v>
      </c>
      <c r="F9118" s="2" t="s">
        <v>18</v>
      </c>
      <c r="G9118" s="2" t="s">
        <v>90</v>
      </c>
      <c r="H9118" s="2" t="s">
        <v>6855</v>
      </c>
      <c r="I9118" s="2">
        <v>5760</v>
      </c>
      <c r="J9118" s="2">
        <v>0</v>
      </c>
      <c r="K9118" s="2" t="s">
        <v>6856</v>
      </c>
      <c r="L9118" s="3">
        <v>44958</v>
      </c>
      <c r="M9118" s="3">
        <v>46935</v>
      </c>
      <c r="N9118" s="2" t="s">
        <v>92</v>
      </c>
    </row>
    <row r="9119" spans="2:14" x14ac:dyDescent="0.25">
      <c r="B9119" s="2" t="s">
        <v>6853</v>
      </c>
      <c r="C9119" s="2" t="s">
        <v>6854</v>
      </c>
      <c r="D9119" s="2" t="s">
        <v>16</v>
      </c>
      <c r="E9119" s="2" t="s">
        <v>17</v>
      </c>
      <c r="F9119" s="2" t="s">
        <v>18</v>
      </c>
      <c r="G9119" s="2" t="s">
        <v>90</v>
      </c>
      <c r="H9119" s="2" t="s">
        <v>6855</v>
      </c>
      <c r="I9119" s="2">
        <v>5760</v>
      </c>
      <c r="J9119" s="2">
        <v>0</v>
      </c>
      <c r="K9119" s="2" t="s">
        <v>6857</v>
      </c>
      <c r="L9119" s="3">
        <v>44958</v>
      </c>
      <c r="M9119" s="3">
        <v>47150</v>
      </c>
      <c r="N9119" s="2" t="s">
        <v>92</v>
      </c>
    </row>
    <row r="9120" spans="2:14" x14ac:dyDescent="0.25">
      <c r="B9120" s="2" t="s">
        <v>6853</v>
      </c>
      <c r="C9120" s="2" t="s">
        <v>6854</v>
      </c>
      <c r="D9120" s="2" t="s">
        <v>16</v>
      </c>
      <c r="E9120" s="2" t="s">
        <v>17</v>
      </c>
      <c r="F9120" s="2" t="s">
        <v>18</v>
      </c>
      <c r="G9120" s="2" t="s">
        <v>90</v>
      </c>
      <c r="H9120" s="2" t="s">
        <v>6855</v>
      </c>
      <c r="I9120" s="2">
        <v>5760</v>
      </c>
      <c r="J9120" s="2">
        <v>0</v>
      </c>
      <c r="K9120" s="2" t="s">
        <v>6858</v>
      </c>
      <c r="L9120" s="3">
        <v>45705</v>
      </c>
      <c r="M9120" s="3">
        <v>47150</v>
      </c>
      <c r="N9120" s="2" t="s">
        <v>92</v>
      </c>
    </row>
    <row r="9121" spans="2:14" x14ac:dyDescent="0.25">
      <c r="B9121" s="2" t="s">
        <v>6853</v>
      </c>
      <c r="C9121" s="2" t="s">
        <v>6854</v>
      </c>
      <c r="D9121" s="2" t="s">
        <v>16</v>
      </c>
      <c r="E9121" s="2" t="s">
        <v>17</v>
      </c>
      <c r="F9121" s="2" t="s">
        <v>18</v>
      </c>
      <c r="G9121" s="2" t="s">
        <v>90</v>
      </c>
      <c r="H9121" s="2" t="s">
        <v>6855</v>
      </c>
      <c r="I9121" s="2">
        <v>5760</v>
      </c>
      <c r="J9121" s="2">
        <v>0</v>
      </c>
      <c r="K9121" s="2" t="s">
        <v>6859</v>
      </c>
      <c r="L9121" s="3">
        <v>45761</v>
      </c>
      <c r="M9121" s="3">
        <v>47331</v>
      </c>
      <c r="N9121" s="2" t="s">
        <v>92</v>
      </c>
    </row>
    <row r="9122" spans="2:14" x14ac:dyDescent="0.25">
      <c r="B9122" s="2" t="s">
        <v>6853</v>
      </c>
      <c r="C9122" s="2" t="s">
        <v>6854</v>
      </c>
      <c r="D9122" s="2" t="s">
        <v>16</v>
      </c>
      <c r="E9122" s="2" t="s">
        <v>17</v>
      </c>
      <c r="F9122" s="2" t="s">
        <v>18</v>
      </c>
      <c r="G9122" s="2" t="s">
        <v>90</v>
      </c>
      <c r="H9122" s="2" t="s">
        <v>6855</v>
      </c>
      <c r="I9122" s="2">
        <v>5760</v>
      </c>
      <c r="J9122" s="2">
        <v>0</v>
      </c>
      <c r="K9122" s="2" t="s">
        <v>6860</v>
      </c>
      <c r="L9122" s="3">
        <v>45738</v>
      </c>
      <c r="M9122" s="3">
        <v>47331</v>
      </c>
      <c r="N9122" s="2" t="s">
        <v>92</v>
      </c>
    </row>
    <row r="9123" spans="2:14" x14ac:dyDescent="0.25">
      <c r="B9123" s="2" t="s">
        <v>6853</v>
      </c>
      <c r="C9123" s="2" t="s">
        <v>6854</v>
      </c>
      <c r="D9123" s="2" t="s">
        <v>16</v>
      </c>
      <c r="E9123" s="2" t="s">
        <v>17</v>
      </c>
      <c r="F9123" s="2" t="s">
        <v>18</v>
      </c>
      <c r="G9123" s="2" t="s">
        <v>90</v>
      </c>
      <c r="H9123" s="2" t="s">
        <v>6855</v>
      </c>
      <c r="I9123" s="2">
        <v>5760</v>
      </c>
      <c r="J9123" s="2">
        <v>0</v>
      </c>
      <c r="K9123" s="2" t="s">
        <v>6861</v>
      </c>
      <c r="L9123" s="3">
        <v>45877</v>
      </c>
      <c r="M9123" s="3">
        <v>47453</v>
      </c>
      <c r="N9123" s="2" t="s">
        <v>92</v>
      </c>
    </row>
    <row r="9124" spans="2:14" x14ac:dyDescent="0.25">
      <c r="B9124" s="2" t="s">
        <v>6853</v>
      </c>
      <c r="C9124" s="2" t="s">
        <v>6854</v>
      </c>
      <c r="D9124" s="2" t="s">
        <v>16</v>
      </c>
      <c r="E9124" s="2" t="s">
        <v>17</v>
      </c>
      <c r="F9124" s="2" t="s">
        <v>18</v>
      </c>
      <c r="G9124" s="2" t="s">
        <v>90</v>
      </c>
      <c r="H9124" s="2" t="s">
        <v>6855</v>
      </c>
      <c r="I9124" s="2">
        <v>5760</v>
      </c>
      <c r="J9124" s="2">
        <v>0</v>
      </c>
      <c r="K9124" s="2" t="s">
        <v>6862</v>
      </c>
      <c r="L9124" s="3">
        <v>45948</v>
      </c>
      <c r="M9124" s="3">
        <v>47604</v>
      </c>
      <c r="N9124" s="2" t="s">
        <v>92</v>
      </c>
    </row>
    <row r="9125" spans="2:14" x14ac:dyDescent="0.25">
      <c r="B9125" s="2" t="s">
        <v>6853</v>
      </c>
      <c r="C9125" s="2" t="s">
        <v>6854</v>
      </c>
      <c r="D9125" s="2" t="s">
        <v>16</v>
      </c>
      <c r="E9125" s="2" t="s">
        <v>17</v>
      </c>
      <c r="F9125" s="2" t="s">
        <v>18</v>
      </c>
      <c r="G9125" s="2" t="s">
        <v>90</v>
      </c>
      <c r="H9125" s="2" t="s">
        <v>6855</v>
      </c>
      <c r="I9125" s="2">
        <v>5760</v>
      </c>
      <c r="J9125" s="2">
        <v>0</v>
      </c>
      <c r="K9125" s="2" t="s">
        <v>6863</v>
      </c>
      <c r="L9125" s="3">
        <v>45958</v>
      </c>
      <c r="M9125" s="3">
        <v>47604</v>
      </c>
      <c r="N9125" s="2" t="s">
        <v>92</v>
      </c>
    </row>
    <row r="9126" spans="2:14" x14ac:dyDescent="0.25">
      <c r="B9126" s="2" t="s">
        <v>6853</v>
      </c>
      <c r="C9126" s="2" t="s">
        <v>6854</v>
      </c>
      <c r="D9126" s="2" t="s">
        <v>16</v>
      </c>
      <c r="E9126" s="2" t="s">
        <v>17</v>
      </c>
      <c r="F9126" s="2" t="s">
        <v>18</v>
      </c>
      <c r="G9126" s="2" t="s">
        <v>90</v>
      </c>
      <c r="H9126" s="2" t="s">
        <v>6855</v>
      </c>
      <c r="I9126" s="2">
        <v>5760</v>
      </c>
      <c r="J9126" s="2">
        <v>0</v>
      </c>
      <c r="K9126" s="2" t="s">
        <v>6864</v>
      </c>
      <c r="L9126" s="3">
        <v>46053</v>
      </c>
      <c r="M9126" s="3">
        <v>47604</v>
      </c>
      <c r="N9126" s="2" t="s">
        <v>92</v>
      </c>
    </row>
    <row r="9127" spans="2:14" x14ac:dyDescent="0.25">
      <c r="B9127" s="2" t="s">
        <v>6853</v>
      </c>
      <c r="C9127" s="2" t="s">
        <v>6854</v>
      </c>
      <c r="D9127" s="2" t="s">
        <v>16</v>
      </c>
      <c r="E9127" s="2" t="s">
        <v>17</v>
      </c>
      <c r="F9127" s="2" t="s">
        <v>18</v>
      </c>
      <c r="G9127" s="2" t="s">
        <v>90</v>
      </c>
      <c r="H9127" s="2" t="s">
        <v>6855</v>
      </c>
      <c r="I9127" s="2">
        <v>5760</v>
      </c>
      <c r="J9127" s="2">
        <v>0</v>
      </c>
      <c r="K9127" s="2" t="s">
        <v>6865</v>
      </c>
      <c r="L9127" s="3">
        <v>46077</v>
      </c>
      <c r="M9127" s="3">
        <v>47727</v>
      </c>
      <c r="N9127" s="2" t="s">
        <v>92</v>
      </c>
    </row>
    <row r="9128" spans="2:14" x14ac:dyDescent="0.25">
      <c r="B9128" s="2" t="s">
        <v>6853</v>
      </c>
      <c r="C9128" s="2" t="s">
        <v>6854</v>
      </c>
      <c r="D9128" s="2" t="s">
        <v>16</v>
      </c>
      <c r="E9128" s="2" t="s">
        <v>17</v>
      </c>
      <c r="F9128" s="2" t="s">
        <v>18</v>
      </c>
      <c r="G9128" s="2" t="s">
        <v>90</v>
      </c>
      <c r="H9128" s="2" t="s">
        <v>6855</v>
      </c>
      <c r="I9128" s="2">
        <v>5760</v>
      </c>
      <c r="J9128" s="2">
        <v>0</v>
      </c>
      <c r="K9128" s="2" t="s">
        <v>6866</v>
      </c>
      <c r="L9128" s="3">
        <v>46202</v>
      </c>
      <c r="M9128" s="3">
        <v>47818</v>
      </c>
      <c r="N9128" s="2" t="s">
        <v>92</v>
      </c>
    </row>
    <row r="9129" spans="2:14" x14ac:dyDescent="0.25">
      <c r="B9129" s="2" t="s">
        <v>6853</v>
      </c>
      <c r="C9129" s="2" t="s">
        <v>6854</v>
      </c>
      <c r="D9129" s="2" t="s">
        <v>16</v>
      </c>
      <c r="E9129" s="2" t="s">
        <v>17</v>
      </c>
      <c r="F9129" s="2" t="s">
        <v>18</v>
      </c>
      <c r="G9129" s="2" t="s">
        <v>90</v>
      </c>
      <c r="H9129" s="2" t="s">
        <v>6855</v>
      </c>
      <c r="I9129" s="2">
        <v>5760</v>
      </c>
      <c r="J9129" s="2">
        <v>5760</v>
      </c>
      <c r="K9129" s="2" t="s">
        <v>6867</v>
      </c>
      <c r="L9129" s="3">
        <v>46202</v>
      </c>
      <c r="M9129" s="3">
        <v>47818</v>
      </c>
      <c r="N9129" s="2" t="s">
        <v>92</v>
      </c>
    </row>
    <row r="9130" spans="2:14" x14ac:dyDescent="0.25">
      <c r="B9130" s="2" t="s">
        <v>6853</v>
      </c>
      <c r="C9130" s="2" t="s">
        <v>6854</v>
      </c>
      <c r="D9130" s="2" t="s">
        <v>16</v>
      </c>
      <c r="E9130" s="2" t="s">
        <v>17</v>
      </c>
      <c r="F9130" s="2" t="s">
        <v>18</v>
      </c>
      <c r="G9130" s="2" t="s">
        <v>90</v>
      </c>
      <c r="H9130" s="2" t="s">
        <v>6855</v>
      </c>
      <c r="I9130" s="2">
        <v>5760</v>
      </c>
      <c r="J9130" s="2">
        <v>0</v>
      </c>
      <c r="K9130" s="2" t="s">
        <v>6868</v>
      </c>
      <c r="L9130" s="3">
        <v>46167</v>
      </c>
      <c r="M9130" s="3">
        <v>47880</v>
      </c>
      <c r="N9130" s="2" t="s">
        <v>92</v>
      </c>
    </row>
    <row r="9131" spans="2:14" x14ac:dyDescent="0.25">
      <c r="B9131" s="2" t="s">
        <v>6853</v>
      </c>
      <c r="C9131" s="2" t="s">
        <v>6854</v>
      </c>
      <c r="D9131" s="2" t="s">
        <v>16</v>
      </c>
      <c r="E9131" s="2" t="s">
        <v>17</v>
      </c>
      <c r="F9131" s="2" t="s">
        <v>18</v>
      </c>
      <c r="G9131" s="2" t="s">
        <v>90</v>
      </c>
      <c r="H9131" s="2" t="s">
        <v>6855</v>
      </c>
      <c r="I9131" s="2">
        <v>5760</v>
      </c>
      <c r="J9131" s="2">
        <v>0</v>
      </c>
      <c r="K9131" s="2" t="s">
        <v>6869</v>
      </c>
      <c r="L9131" s="3">
        <v>46167</v>
      </c>
      <c r="M9131" s="3">
        <v>47880</v>
      </c>
      <c r="N9131" s="2" t="s">
        <v>92</v>
      </c>
    </row>
    <row r="9132" spans="2:14" x14ac:dyDescent="0.25">
      <c r="B9132" s="2" t="s">
        <v>6853</v>
      </c>
      <c r="C9132" s="2" t="s">
        <v>6854</v>
      </c>
      <c r="D9132" s="2" t="s">
        <v>16</v>
      </c>
      <c r="E9132" s="2" t="s">
        <v>142</v>
      </c>
      <c r="F9132" s="2" t="s">
        <v>18</v>
      </c>
      <c r="G9132" s="2" t="s">
        <v>90</v>
      </c>
      <c r="H9132" s="2" t="s">
        <v>6855</v>
      </c>
      <c r="I9132" s="2">
        <v>5760</v>
      </c>
      <c r="J9132" s="2">
        <v>0</v>
      </c>
      <c r="K9132" s="2" t="s">
        <v>6858</v>
      </c>
      <c r="L9132" s="3">
        <v>45705</v>
      </c>
      <c r="M9132" s="3">
        <v>47150</v>
      </c>
      <c r="N9132" s="2" t="s">
        <v>92</v>
      </c>
    </row>
    <row r="9133" spans="2:14" x14ac:dyDescent="0.25">
      <c r="B9133" s="2" t="s">
        <v>6853</v>
      </c>
      <c r="C9133" s="2" t="s">
        <v>6854</v>
      </c>
      <c r="D9133" s="2" t="s">
        <v>16</v>
      </c>
      <c r="E9133" s="2" t="s">
        <v>142</v>
      </c>
      <c r="F9133" s="2" t="s">
        <v>18</v>
      </c>
      <c r="G9133" s="2" t="s">
        <v>90</v>
      </c>
      <c r="H9133" s="2" t="s">
        <v>6855</v>
      </c>
      <c r="I9133" s="2">
        <v>5760</v>
      </c>
      <c r="J9133" s="2">
        <v>0</v>
      </c>
      <c r="K9133" s="2" t="s">
        <v>6859</v>
      </c>
      <c r="L9133" s="3">
        <v>45761</v>
      </c>
      <c r="M9133" s="3">
        <v>47331</v>
      </c>
      <c r="N9133" s="2" t="s">
        <v>92</v>
      </c>
    </row>
    <row r="9134" spans="2:14" x14ac:dyDescent="0.25">
      <c r="B9134" s="2" t="s">
        <v>6853</v>
      </c>
      <c r="C9134" s="2" t="s">
        <v>6854</v>
      </c>
      <c r="D9134" s="2" t="s">
        <v>16</v>
      </c>
      <c r="E9134" s="2" t="s">
        <v>142</v>
      </c>
      <c r="F9134" s="2" t="s">
        <v>18</v>
      </c>
      <c r="G9134" s="2" t="s">
        <v>90</v>
      </c>
      <c r="H9134" s="2" t="s">
        <v>6855</v>
      </c>
      <c r="I9134" s="2">
        <v>5760</v>
      </c>
      <c r="J9134" s="2">
        <v>0</v>
      </c>
      <c r="K9134" s="2" t="s">
        <v>6860</v>
      </c>
      <c r="L9134" s="3">
        <v>45738</v>
      </c>
      <c r="M9134" s="3">
        <v>47331</v>
      </c>
      <c r="N9134" s="2" t="s">
        <v>92</v>
      </c>
    </row>
    <row r="9135" spans="2:14" x14ac:dyDescent="0.25">
      <c r="B9135" s="2" t="s">
        <v>6853</v>
      </c>
      <c r="C9135" s="2" t="s">
        <v>6854</v>
      </c>
      <c r="D9135" s="2" t="s">
        <v>16</v>
      </c>
      <c r="E9135" s="2" t="s">
        <v>142</v>
      </c>
      <c r="F9135" s="2" t="s">
        <v>18</v>
      </c>
      <c r="G9135" s="2" t="s">
        <v>90</v>
      </c>
      <c r="H9135" s="2" t="s">
        <v>6855</v>
      </c>
      <c r="I9135" s="2">
        <v>5760</v>
      </c>
      <c r="J9135" s="2">
        <v>0</v>
      </c>
      <c r="K9135" s="2" t="s">
        <v>6861</v>
      </c>
      <c r="L9135" s="3">
        <v>45877</v>
      </c>
      <c r="M9135" s="3">
        <v>47453</v>
      </c>
      <c r="N9135" s="2" t="s">
        <v>92</v>
      </c>
    </row>
    <row r="9136" spans="2:14" x14ac:dyDescent="0.25">
      <c r="B9136" s="2" t="s">
        <v>6853</v>
      </c>
      <c r="C9136" s="2" t="s">
        <v>6854</v>
      </c>
      <c r="D9136" s="2" t="s">
        <v>16</v>
      </c>
      <c r="E9136" s="2" t="s">
        <v>142</v>
      </c>
      <c r="F9136" s="2" t="s">
        <v>18</v>
      </c>
      <c r="G9136" s="2" t="s">
        <v>90</v>
      </c>
      <c r="H9136" s="2" t="s">
        <v>6855</v>
      </c>
      <c r="I9136" s="2">
        <v>5760</v>
      </c>
      <c r="J9136" s="2">
        <v>0</v>
      </c>
      <c r="K9136" s="2" t="s">
        <v>6862</v>
      </c>
      <c r="L9136" s="3">
        <v>45948</v>
      </c>
      <c r="M9136" s="3">
        <v>47604</v>
      </c>
      <c r="N9136" s="2" t="s">
        <v>92</v>
      </c>
    </row>
    <row r="9137" spans="2:14" x14ac:dyDescent="0.25">
      <c r="B9137" s="2" t="s">
        <v>6853</v>
      </c>
      <c r="C9137" s="2" t="s">
        <v>6854</v>
      </c>
      <c r="D9137" s="2" t="s">
        <v>16</v>
      </c>
      <c r="E9137" s="2" t="s">
        <v>142</v>
      </c>
      <c r="F9137" s="2" t="s">
        <v>18</v>
      </c>
      <c r="G9137" s="2" t="s">
        <v>90</v>
      </c>
      <c r="H9137" s="2" t="s">
        <v>6855</v>
      </c>
      <c r="I9137" s="2">
        <v>5760</v>
      </c>
      <c r="J9137" s="2">
        <v>0</v>
      </c>
      <c r="K9137" s="2" t="s">
        <v>6863</v>
      </c>
      <c r="L9137" s="3">
        <v>45958</v>
      </c>
      <c r="M9137" s="3">
        <v>47604</v>
      </c>
      <c r="N9137" s="2" t="s">
        <v>92</v>
      </c>
    </row>
    <row r="9138" spans="2:14" x14ac:dyDescent="0.25">
      <c r="B9138" s="2" t="s">
        <v>6853</v>
      </c>
      <c r="C9138" s="2" t="s">
        <v>6854</v>
      </c>
      <c r="D9138" s="2" t="s">
        <v>16</v>
      </c>
      <c r="E9138" s="2" t="s">
        <v>142</v>
      </c>
      <c r="F9138" s="2" t="s">
        <v>18</v>
      </c>
      <c r="G9138" s="2" t="s">
        <v>90</v>
      </c>
      <c r="H9138" s="2" t="s">
        <v>6855</v>
      </c>
      <c r="I9138" s="2">
        <v>5760</v>
      </c>
      <c r="J9138" s="2">
        <v>0</v>
      </c>
      <c r="K9138" s="2" t="s">
        <v>6865</v>
      </c>
      <c r="L9138" s="3">
        <v>46077</v>
      </c>
      <c r="M9138" s="3">
        <v>47727</v>
      </c>
      <c r="N9138" s="2" t="s">
        <v>92</v>
      </c>
    </row>
    <row r="9139" spans="2:14" x14ac:dyDescent="0.25">
      <c r="B9139" s="2" t="s">
        <v>6853</v>
      </c>
      <c r="C9139" s="2" t="s">
        <v>6854</v>
      </c>
      <c r="D9139" s="2" t="s">
        <v>16</v>
      </c>
      <c r="E9139" s="2" t="s">
        <v>142</v>
      </c>
      <c r="F9139" s="2" t="s">
        <v>18</v>
      </c>
      <c r="G9139" s="2" t="s">
        <v>90</v>
      </c>
      <c r="H9139" s="2" t="s">
        <v>6855</v>
      </c>
      <c r="I9139" s="2">
        <v>5760</v>
      </c>
      <c r="J9139" s="2">
        <v>0</v>
      </c>
      <c r="K9139" s="2" t="s">
        <v>6868</v>
      </c>
      <c r="L9139" s="3">
        <v>46167</v>
      </c>
      <c r="M9139" s="3">
        <v>47880</v>
      </c>
      <c r="N9139" s="2" t="s">
        <v>92</v>
      </c>
    </row>
    <row r="9140" spans="2:14" x14ac:dyDescent="0.25">
      <c r="B9140" s="2" t="s">
        <v>6870</v>
      </c>
      <c r="C9140" s="2" t="s">
        <v>6871</v>
      </c>
      <c r="D9140" s="2" t="s">
        <v>41</v>
      </c>
      <c r="E9140" s="2" t="s">
        <v>17</v>
      </c>
      <c r="F9140" s="2" t="s">
        <v>138</v>
      </c>
      <c r="G9140" s="2" t="s">
        <v>138</v>
      </c>
      <c r="H9140" s="2" t="s">
        <v>6872</v>
      </c>
      <c r="I9140" s="2">
        <v>0</v>
      </c>
      <c r="J9140" s="2">
        <v>0</v>
      </c>
      <c r="K9140" s="2">
        <v>3522</v>
      </c>
      <c r="L9140" s="3">
        <v>45934</v>
      </c>
      <c r="M9140" s="3">
        <v>46966</v>
      </c>
      <c r="N9140" s="2" t="s">
        <v>3759</v>
      </c>
    </row>
    <row r="9141" spans="2:14" x14ac:dyDescent="0.25">
      <c r="B9141" s="2" t="s">
        <v>6870</v>
      </c>
      <c r="C9141" s="2" t="s">
        <v>6871</v>
      </c>
      <c r="D9141" s="2" t="s">
        <v>41</v>
      </c>
      <c r="E9141" s="2" t="s">
        <v>142</v>
      </c>
      <c r="F9141" s="2" t="s">
        <v>138</v>
      </c>
      <c r="G9141" s="2" t="s">
        <v>138</v>
      </c>
      <c r="H9141" s="2" t="s">
        <v>6872</v>
      </c>
      <c r="I9141" s="2">
        <v>0</v>
      </c>
      <c r="J9141" s="2">
        <v>0</v>
      </c>
      <c r="K9141" s="2">
        <v>3522</v>
      </c>
      <c r="L9141" s="3">
        <v>45934</v>
      </c>
      <c r="M9141" s="3">
        <v>46966</v>
      </c>
      <c r="N9141" s="2" t="s">
        <v>3759</v>
      </c>
    </row>
    <row r="9142" spans="2:14" x14ac:dyDescent="0.25">
      <c r="B9142" s="2" t="s">
        <v>6873</v>
      </c>
      <c r="C9142" s="2" t="s">
        <v>6874</v>
      </c>
      <c r="D9142" s="2" t="s">
        <v>41</v>
      </c>
      <c r="E9142" s="2" t="s">
        <v>17</v>
      </c>
      <c r="F9142" s="2" t="s">
        <v>138</v>
      </c>
      <c r="G9142" s="2" t="s">
        <v>138</v>
      </c>
      <c r="H9142" s="2" t="s">
        <v>6872</v>
      </c>
      <c r="I9142" s="2">
        <v>0</v>
      </c>
      <c r="J9142" s="2">
        <v>0</v>
      </c>
      <c r="K9142" s="2">
        <v>2522</v>
      </c>
      <c r="L9142" s="3">
        <v>45831</v>
      </c>
      <c r="M9142" s="3">
        <v>46874</v>
      </c>
      <c r="N9142" s="2" t="s">
        <v>3759</v>
      </c>
    </row>
    <row r="9143" spans="2:14" x14ac:dyDescent="0.25">
      <c r="B9143" s="2" t="s">
        <v>6875</v>
      </c>
      <c r="C9143" s="2" t="s">
        <v>6876</v>
      </c>
      <c r="D9143" s="2" t="s">
        <v>41</v>
      </c>
      <c r="E9143" s="2" t="s">
        <v>17</v>
      </c>
      <c r="F9143" s="2" t="s">
        <v>138</v>
      </c>
      <c r="G9143" s="2" t="s">
        <v>138</v>
      </c>
      <c r="H9143" s="2" t="s">
        <v>6877</v>
      </c>
      <c r="I9143" s="2">
        <v>1089</v>
      </c>
      <c r="J9143" s="2">
        <v>0</v>
      </c>
      <c r="K9143" s="2" t="s">
        <v>6878</v>
      </c>
      <c r="L9143" s="3">
        <v>44958</v>
      </c>
      <c r="M9143" s="3">
        <v>45809</v>
      </c>
      <c r="N9143" s="2" t="s">
        <v>3759</v>
      </c>
    </row>
    <row r="9144" spans="2:14" x14ac:dyDescent="0.25">
      <c r="B9144" s="2" t="s">
        <v>6875</v>
      </c>
      <c r="C9144" s="2" t="s">
        <v>6876</v>
      </c>
      <c r="D9144" s="2" t="s">
        <v>41</v>
      </c>
      <c r="E9144" s="2" t="s">
        <v>17</v>
      </c>
      <c r="F9144" s="2" t="s">
        <v>138</v>
      </c>
      <c r="G9144" s="2" t="s">
        <v>138</v>
      </c>
      <c r="H9144" s="2" t="s">
        <v>6877</v>
      </c>
      <c r="I9144" s="2">
        <v>1089</v>
      </c>
      <c r="J9144" s="2">
        <v>1089</v>
      </c>
      <c r="K9144" s="2" t="s">
        <v>6878</v>
      </c>
      <c r="L9144" s="3">
        <v>45840</v>
      </c>
      <c r="M9144" s="3">
        <v>46874</v>
      </c>
      <c r="N9144" s="2" t="s">
        <v>3759</v>
      </c>
    </row>
    <row r="9145" spans="2:14" x14ac:dyDescent="0.25">
      <c r="B9145" s="2" t="s">
        <v>6875</v>
      </c>
      <c r="C9145" s="2" t="s">
        <v>6876</v>
      </c>
      <c r="D9145" s="2" t="s">
        <v>41</v>
      </c>
      <c r="E9145" s="2" t="s">
        <v>142</v>
      </c>
      <c r="F9145" s="2" t="s">
        <v>138</v>
      </c>
      <c r="G9145" s="2" t="s">
        <v>138</v>
      </c>
      <c r="H9145" s="2" t="s">
        <v>6877</v>
      </c>
      <c r="I9145" s="2">
        <v>1089</v>
      </c>
      <c r="J9145" s="2">
        <v>0</v>
      </c>
      <c r="K9145" s="2" t="s">
        <v>6878</v>
      </c>
      <c r="L9145" s="3">
        <v>45840</v>
      </c>
      <c r="M9145" s="3">
        <v>46874</v>
      </c>
      <c r="N9145" s="2" t="s">
        <v>3759</v>
      </c>
    </row>
    <row r="9146" spans="2:14" x14ac:dyDescent="0.25">
      <c r="B9146" s="2" t="s">
        <v>6879</v>
      </c>
      <c r="C9146" s="2" t="s">
        <v>6880</v>
      </c>
      <c r="D9146" s="2" t="s">
        <v>41</v>
      </c>
      <c r="E9146" s="2" t="s">
        <v>75</v>
      </c>
      <c r="F9146" s="2" t="s">
        <v>138</v>
      </c>
      <c r="G9146" s="2" t="s">
        <v>138</v>
      </c>
      <c r="H9146" s="2" t="s">
        <v>6877</v>
      </c>
      <c r="I9146" s="2">
        <v>0</v>
      </c>
      <c r="J9146" s="2">
        <v>0</v>
      </c>
      <c r="K9146" s="2" t="s">
        <v>6881</v>
      </c>
      <c r="L9146" s="3">
        <v>44958</v>
      </c>
      <c r="M9146" s="3">
        <v>45748</v>
      </c>
      <c r="N9146" s="2" t="s">
        <v>3759</v>
      </c>
    </row>
    <row r="9147" spans="2:14" x14ac:dyDescent="0.25">
      <c r="B9147" s="2" t="s">
        <v>6879</v>
      </c>
      <c r="C9147" s="2" t="s">
        <v>6880</v>
      </c>
      <c r="D9147" s="2" t="s">
        <v>41</v>
      </c>
      <c r="E9147" s="2" t="s">
        <v>75</v>
      </c>
      <c r="F9147" s="2" t="s">
        <v>138</v>
      </c>
      <c r="G9147" s="2" t="s">
        <v>138</v>
      </c>
      <c r="H9147" s="2" t="s">
        <v>6877</v>
      </c>
      <c r="I9147" s="2">
        <v>0</v>
      </c>
      <c r="J9147" s="2">
        <v>0</v>
      </c>
      <c r="K9147" s="2" t="s">
        <v>6882</v>
      </c>
      <c r="L9147" s="3">
        <v>44958</v>
      </c>
      <c r="M9147" s="3">
        <v>45748</v>
      </c>
      <c r="N9147" s="2" t="s">
        <v>3759</v>
      </c>
    </row>
    <row r="9148" spans="2:14" x14ac:dyDescent="0.25">
      <c r="B9148" s="2" t="s">
        <v>6879</v>
      </c>
      <c r="C9148" s="2" t="s">
        <v>6880</v>
      </c>
      <c r="D9148" s="2" t="s">
        <v>41</v>
      </c>
      <c r="E9148" s="2" t="s">
        <v>17</v>
      </c>
      <c r="F9148" s="2" t="s">
        <v>138</v>
      </c>
      <c r="G9148" s="2" t="s">
        <v>138</v>
      </c>
      <c r="H9148" s="2" t="s">
        <v>6877</v>
      </c>
      <c r="I9148" s="2">
        <v>0</v>
      </c>
      <c r="J9148" s="2">
        <v>0</v>
      </c>
      <c r="K9148" s="2" t="s">
        <v>6881</v>
      </c>
      <c r="L9148" s="3">
        <v>44958</v>
      </c>
      <c r="M9148" s="3">
        <v>45748</v>
      </c>
      <c r="N9148" s="2" t="s">
        <v>3759</v>
      </c>
    </row>
    <row r="9149" spans="2:14" x14ac:dyDescent="0.25">
      <c r="B9149" s="2" t="s">
        <v>6879</v>
      </c>
      <c r="C9149" s="2" t="s">
        <v>6880</v>
      </c>
      <c r="D9149" s="2" t="s">
        <v>41</v>
      </c>
      <c r="E9149" s="2" t="s">
        <v>17</v>
      </c>
      <c r="F9149" s="2" t="s">
        <v>138</v>
      </c>
      <c r="G9149" s="2" t="s">
        <v>138</v>
      </c>
      <c r="H9149" s="2" t="s">
        <v>6877</v>
      </c>
      <c r="I9149" s="2">
        <v>0</v>
      </c>
      <c r="J9149" s="2">
        <v>0</v>
      </c>
      <c r="K9149" s="2" t="s">
        <v>6882</v>
      </c>
      <c r="L9149" s="3">
        <v>44958</v>
      </c>
      <c r="M9149" s="3">
        <v>45748</v>
      </c>
      <c r="N9149" s="2" t="s">
        <v>3759</v>
      </c>
    </row>
    <row r="9150" spans="2:14" x14ac:dyDescent="0.25">
      <c r="B9150" s="2" t="s">
        <v>6879</v>
      </c>
      <c r="C9150" s="2" t="s">
        <v>6880</v>
      </c>
      <c r="D9150" s="2" t="s">
        <v>41</v>
      </c>
      <c r="E9150" s="2" t="s">
        <v>17</v>
      </c>
      <c r="F9150" s="2" t="s">
        <v>138</v>
      </c>
      <c r="G9150" s="2" t="s">
        <v>138</v>
      </c>
      <c r="H9150" s="2" t="s">
        <v>6877</v>
      </c>
      <c r="I9150" s="2">
        <v>0</v>
      </c>
      <c r="J9150" s="2">
        <v>0</v>
      </c>
      <c r="K9150" s="2" t="s">
        <v>6883</v>
      </c>
      <c r="L9150" s="3">
        <v>44958</v>
      </c>
      <c r="M9150" s="3">
        <v>45809</v>
      </c>
      <c r="N9150" s="2" t="s">
        <v>3759</v>
      </c>
    </row>
    <row r="9151" spans="2:14" x14ac:dyDescent="0.25">
      <c r="B9151" s="2" t="s">
        <v>6879</v>
      </c>
      <c r="C9151" s="2" t="s">
        <v>6880</v>
      </c>
      <c r="D9151" s="2" t="s">
        <v>41</v>
      </c>
      <c r="E9151" s="2" t="s">
        <v>17</v>
      </c>
      <c r="F9151" s="2" t="s">
        <v>138</v>
      </c>
      <c r="G9151" s="2" t="s">
        <v>138</v>
      </c>
      <c r="H9151" s="2" t="s">
        <v>6877</v>
      </c>
      <c r="I9151" s="2">
        <v>0</v>
      </c>
      <c r="J9151" s="2">
        <v>0</v>
      </c>
      <c r="K9151" s="2" t="s">
        <v>6884</v>
      </c>
      <c r="L9151" s="3">
        <v>44958</v>
      </c>
      <c r="M9151" s="3">
        <v>45809</v>
      </c>
      <c r="N9151" s="2" t="s">
        <v>3759</v>
      </c>
    </row>
    <row r="9152" spans="2:14" x14ac:dyDescent="0.25">
      <c r="B9152" s="2" t="s">
        <v>6879</v>
      </c>
      <c r="C9152" s="2" t="s">
        <v>6880</v>
      </c>
      <c r="D9152" s="2" t="s">
        <v>41</v>
      </c>
      <c r="E9152" s="2" t="s">
        <v>17</v>
      </c>
      <c r="F9152" s="2" t="s">
        <v>138</v>
      </c>
      <c r="G9152" s="2" t="s">
        <v>138</v>
      </c>
      <c r="H9152" s="2" t="s">
        <v>6877</v>
      </c>
      <c r="I9152" s="2">
        <v>0</v>
      </c>
      <c r="J9152" s="2">
        <v>0</v>
      </c>
      <c r="K9152" s="2" t="s">
        <v>6885</v>
      </c>
      <c r="L9152" s="3">
        <v>44958</v>
      </c>
      <c r="M9152" s="3">
        <v>45809</v>
      </c>
      <c r="N9152" s="2" t="s">
        <v>3759</v>
      </c>
    </row>
    <row r="9153" spans="2:14" x14ac:dyDescent="0.25">
      <c r="B9153" s="2" t="s">
        <v>6886</v>
      </c>
      <c r="C9153" s="2" t="s">
        <v>6887</v>
      </c>
      <c r="D9153" s="2" t="s">
        <v>41</v>
      </c>
      <c r="E9153" s="2" t="s">
        <v>75</v>
      </c>
      <c r="F9153" s="2" t="s">
        <v>138</v>
      </c>
      <c r="G9153" s="2" t="s">
        <v>138</v>
      </c>
      <c r="H9153" s="2" t="s">
        <v>6888</v>
      </c>
      <c r="I9153" s="2">
        <v>750</v>
      </c>
      <c r="J9153" s="2">
        <v>0</v>
      </c>
      <c r="K9153" s="2" t="s">
        <v>6882</v>
      </c>
      <c r="L9153" s="3">
        <v>44958</v>
      </c>
      <c r="M9153" s="3">
        <v>45748</v>
      </c>
      <c r="N9153" s="2" t="s">
        <v>3759</v>
      </c>
    </row>
    <row r="9154" spans="2:14" x14ac:dyDescent="0.25">
      <c r="B9154" s="2" t="s">
        <v>6886</v>
      </c>
      <c r="C9154" s="2" t="s">
        <v>6887</v>
      </c>
      <c r="D9154" s="2" t="s">
        <v>41</v>
      </c>
      <c r="E9154" s="2" t="s">
        <v>75</v>
      </c>
      <c r="F9154" s="2" t="s">
        <v>138</v>
      </c>
      <c r="G9154" s="2" t="s">
        <v>138</v>
      </c>
      <c r="H9154" s="2" t="s">
        <v>6888</v>
      </c>
      <c r="I9154" s="2">
        <v>750</v>
      </c>
      <c r="J9154" s="2">
        <v>0</v>
      </c>
      <c r="K9154" s="2" t="s">
        <v>6889</v>
      </c>
      <c r="L9154" s="3">
        <v>44958</v>
      </c>
      <c r="M9154" s="3">
        <v>45748</v>
      </c>
      <c r="N9154" s="2" t="s">
        <v>3759</v>
      </c>
    </row>
    <row r="9155" spans="2:14" x14ac:dyDescent="0.25">
      <c r="B9155" s="2" t="s">
        <v>6886</v>
      </c>
      <c r="C9155" s="2" t="s">
        <v>6887</v>
      </c>
      <c r="D9155" s="2" t="s">
        <v>41</v>
      </c>
      <c r="E9155" s="2" t="s">
        <v>17</v>
      </c>
      <c r="F9155" s="2" t="s">
        <v>138</v>
      </c>
      <c r="G9155" s="2" t="s">
        <v>138</v>
      </c>
      <c r="H9155" s="2" t="s">
        <v>6888</v>
      </c>
      <c r="I9155" s="2">
        <v>750</v>
      </c>
      <c r="J9155" s="2">
        <v>0</v>
      </c>
      <c r="K9155" s="2" t="s">
        <v>6882</v>
      </c>
      <c r="L9155" s="3">
        <v>44958</v>
      </c>
      <c r="M9155" s="3">
        <v>45748</v>
      </c>
      <c r="N9155" s="2" t="s">
        <v>3759</v>
      </c>
    </row>
    <row r="9156" spans="2:14" x14ac:dyDescent="0.25">
      <c r="B9156" s="2" t="s">
        <v>6886</v>
      </c>
      <c r="C9156" s="2" t="s">
        <v>6887</v>
      </c>
      <c r="D9156" s="2" t="s">
        <v>41</v>
      </c>
      <c r="E9156" s="2" t="s">
        <v>17</v>
      </c>
      <c r="F9156" s="2" t="s">
        <v>138</v>
      </c>
      <c r="G9156" s="2" t="s">
        <v>138</v>
      </c>
      <c r="H9156" s="2" t="s">
        <v>6888</v>
      </c>
      <c r="I9156" s="2">
        <v>750</v>
      </c>
      <c r="J9156" s="2">
        <v>750</v>
      </c>
      <c r="K9156" s="2" t="s">
        <v>6882</v>
      </c>
      <c r="L9156" s="3">
        <v>45840</v>
      </c>
      <c r="M9156" s="3">
        <v>46905</v>
      </c>
      <c r="N9156" s="2" t="s">
        <v>3759</v>
      </c>
    </row>
    <row r="9157" spans="2:14" x14ac:dyDescent="0.25">
      <c r="B9157" s="2" t="s">
        <v>6886</v>
      </c>
      <c r="C9157" s="2" t="s">
        <v>6887</v>
      </c>
      <c r="D9157" s="2" t="s">
        <v>41</v>
      </c>
      <c r="E9157" s="2" t="s">
        <v>17</v>
      </c>
      <c r="F9157" s="2" t="s">
        <v>138</v>
      </c>
      <c r="G9157" s="2" t="s">
        <v>138</v>
      </c>
      <c r="H9157" s="2" t="s">
        <v>6888</v>
      </c>
      <c r="I9157" s="2">
        <v>750</v>
      </c>
      <c r="J9157" s="2">
        <v>0</v>
      </c>
      <c r="K9157" s="2" t="s">
        <v>6889</v>
      </c>
      <c r="L9157" s="3">
        <v>44958</v>
      </c>
      <c r="M9157" s="3">
        <v>45748</v>
      </c>
      <c r="N9157" s="2" t="s">
        <v>3759</v>
      </c>
    </row>
    <row r="9158" spans="2:14" x14ac:dyDescent="0.25">
      <c r="B9158" s="2" t="s">
        <v>6886</v>
      </c>
      <c r="C9158" s="2" t="s">
        <v>6887</v>
      </c>
      <c r="D9158" s="2" t="s">
        <v>41</v>
      </c>
      <c r="E9158" s="2" t="s">
        <v>142</v>
      </c>
      <c r="F9158" s="2" t="s">
        <v>138</v>
      </c>
      <c r="G9158" s="2" t="s">
        <v>138</v>
      </c>
      <c r="H9158" s="2" t="s">
        <v>6888</v>
      </c>
      <c r="I9158" s="2">
        <v>750</v>
      </c>
      <c r="J9158" s="2">
        <v>0</v>
      </c>
      <c r="K9158" s="2" t="s">
        <v>6882</v>
      </c>
      <c r="L9158" s="3">
        <v>45840</v>
      </c>
      <c r="M9158" s="3">
        <v>46905</v>
      </c>
      <c r="N9158" s="2" t="s">
        <v>3759</v>
      </c>
    </row>
    <row r="9159" spans="2:14" x14ac:dyDescent="0.25">
      <c r="B9159" s="2" t="s">
        <v>6890</v>
      </c>
      <c r="C9159" s="2" t="s">
        <v>6891</v>
      </c>
      <c r="D9159" s="2" t="s">
        <v>41</v>
      </c>
      <c r="E9159" s="2" t="s">
        <v>75</v>
      </c>
      <c r="F9159" s="2" t="s">
        <v>138</v>
      </c>
      <c r="G9159" s="2" t="s">
        <v>138</v>
      </c>
      <c r="H9159" s="2" t="s">
        <v>6888</v>
      </c>
      <c r="I9159" s="2">
        <v>0</v>
      </c>
      <c r="J9159" s="2">
        <v>0</v>
      </c>
      <c r="K9159" s="2">
        <v>12645</v>
      </c>
      <c r="L9159" s="3">
        <v>44958</v>
      </c>
      <c r="M9159" s="3">
        <v>45748</v>
      </c>
      <c r="N9159" s="2" t="s">
        <v>3759</v>
      </c>
    </row>
    <row r="9160" spans="2:14" x14ac:dyDescent="0.25">
      <c r="B9160" s="2" t="s">
        <v>6890</v>
      </c>
      <c r="C9160" s="2" t="s">
        <v>6891</v>
      </c>
      <c r="D9160" s="2" t="s">
        <v>41</v>
      </c>
      <c r="E9160" s="2" t="s">
        <v>17</v>
      </c>
      <c r="F9160" s="2" t="s">
        <v>138</v>
      </c>
      <c r="G9160" s="2" t="s">
        <v>138</v>
      </c>
      <c r="H9160" s="2" t="s">
        <v>6888</v>
      </c>
      <c r="I9160" s="2">
        <v>0</v>
      </c>
      <c r="J9160" s="2">
        <v>0</v>
      </c>
      <c r="K9160" s="2">
        <v>12645</v>
      </c>
      <c r="L9160" s="3">
        <v>44958</v>
      </c>
      <c r="M9160" s="3">
        <v>45748</v>
      </c>
      <c r="N9160" s="2" t="s">
        <v>3759</v>
      </c>
    </row>
    <row r="9161" spans="2:14" x14ac:dyDescent="0.25">
      <c r="B9161" s="2" t="s">
        <v>6890</v>
      </c>
      <c r="C9161" s="2" t="s">
        <v>6891</v>
      </c>
      <c r="D9161" s="2" t="s">
        <v>41</v>
      </c>
      <c r="E9161" s="2" t="s">
        <v>17</v>
      </c>
      <c r="F9161" s="2" t="s">
        <v>138</v>
      </c>
      <c r="G9161" s="2" t="s">
        <v>138</v>
      </c>
      <c r="H9161" s="2" t="s">
        <v>6888</v>
      </c>
      <c r="I9161" s="2">
        <v>0</v>
      </c>
      <c r="J9161" s="2">
        <v>0</v>
      </c>
      <c r="K9161" s="2">
        <v>2532</v>
      </c>
      <c r="L9161" s="3">
        <v>45934</v>
      </c>
      <c r="M9161" s="3">
        <v>46874</v>
      </c>
      <c r="N9161" s="2" t="s">
        <v>3759</v>
      </c>
    </row>
    <row r="9162" spans="2:14" x14ac:dyDescent="0.25">
      <c r="B9162" s="2" t="s">
        <v>6892</v>
      </c>
      <c r="C9162" s="2" t="s">
        <v>6893</v>
      </c>
      <c r="D9162" s="2" t="s">
        <v>28</v>
      </c>
      <c r="E9162" s="2" t="s">
        <v>17</v>
      </c>
      <c r="F9162" s="2" t="s">
        <v>253</v>
      </c>
      <c r="G9162" s="2" t="s">
        <v>253</v>
      </c>
      <c r="H9162" s="2" t="s">
        <v>6893</v>
      </c>
      <c r="I9162" s="2">
        <v>214</v>
      </c>
      <c r="J9162" s="2">
        <v>214</v>
      </c>
      <c r="K9162" s="2">
        <v>0</v>
      </c>
      <c r="L9162" s="3">
        <v>45989</v>
      </c>
      <c r="M9162" s="2" t="s">
        <v>30</v>
      </c>
      <c r="N9162" s="2" t="s">
        <v>4743</v>
      </c>
    </row>
    <row r="9163" spans="2:14" x14ac:dyDescent="0.25">
      <c r="B9163" s="2" t="s">
        <v>6894</v>
      </c>
      <c r="C9163" s="2" t="s">
        <v>6895</v>
      </c>
      <c r="D9163" s="2" t="s">
        <v>28</v>
      </c>
      <c r="E9163" s="2" t="s">
        <v>17</v>
      </c>
      <c r="F9163" s="2" t="s">
        <v>253</v>
      </c>
      <c r="G9163" s="2" t="s">
        <v>253</v>
      </c>
      <c r="H9163" s="2" t="s">
        <v>6895</v>
      </c>
      <c r="I9163" s="2">
        <v>59</v>
      </c>
      <c r="J9163" s="2">
        <v>59</v>
      </c>
      <c r="K9163" s="2">
        <v>0</v>
      </c>
      <c r="L9163" s="3">
        <v>46094</v>
      </c>
      <c r="M9163" s="2" t="s">
        <v>30</v>
      </c>
      <c r="N9163" s="2" t="s">
        <v>4743</v>
      </c>
    </row>
    <row r="9164" spans="2:14" x14ac:dyDescent="0.25">
      <c r="B9164" s="2" t="s">
        <v>6896</v>
      </c>
      <c r="C9164" s="2" t="s">
        <v>6897</v>
      </c>
      <c r="D9164" s="2" t="s">
        <v>41</v>
      </c>
      <c r="E9164" s="2" t="s">
        <v>75</v>
      </c>
      <c r="F9164" s="2" t="s">
        <v>300</v>
      </c>
      <c r="G9164" s="2" t="s">
        <v>6898</v>
      </c>
      <c r="H9164" s="2" t="s">
        <v>6899</v>
      </c>
      <c r="I9164" s="2">
        <v>1470</v>
      </c>
      <c r="J9164" s="2">
        <v>0</v>
      </c>
      <c r="K9164" s="2">
        <v>38120711</v>
      </c>
      <c r="L9164" s="3">
        <v>44958</v>
      </c>
      <c r="M9164" s="3">
        <v>45976</v>
      </c>
      <c r="N9164" s="2" t="s">
        <v>1393</v>
      </c>
    </row>
    <row r="9165" spans="2:14" x14ac:dyDescent="0.25">
      <c r="B9165" s="2" t="s">
        <v>6896</v>
      </c>
      <c r="C9165" s="2" t="s">
        <v>6897</v>
      </c>
      <c r="D9165" s="2" t="s">
        <v>41</v>
      </c>
      <c r="E9165" s="2" t="s">
        <v>17</v>
      </c>
      <c r="F9165" s="2" t="s">
        <v>300</v>
      </c>
      <c r="G9165" s="2" t="s">
        <v>6898</v>
      </c>
      <c r="H9165" s="2" t="s">
        <v>6899</v>
      </c>
      <c r="I9165" s="2">
        <v>1470</v>
      </c>
      <c r="J9165" s="2">
        <v>0</v>
      </c>
      <c r="K9165" s="2">
        <v>252210603</v>
      </c>
      <c r="L9165" s="3">
        <v>45983</v>
      </c>
      <c r="M9165" s="3">
        <v>46505</v>
      </c>
      <c r="N9165" s="2" t="s">
        <v>1393</v>
      </c>
    </row>
    <row r="9166" spans="2:14" x14ac:dyDescent="0.25">
      <c r="B9166" s="2" t="s">
        <v>6896</v>
      </c>
      <c r="C9166" s="2" t="s">
        <v>6897</v>
      </c>
      <c r="D9166" s="2" t="s">
        <v>41</v>
      </c>
      <c r="E9166" s="2" t="s">
        <v>17</v>
      </c>
      <c r="F9166" s="2" t="s">
        <v>300</v>
      </c>
      <c r="G9166" s="2" t="s">
        <v>6898</v>
      </c>
      <c r="H9166" s="2" t="s">
        <v>6899</v>
      </c>
      <c r="I9166" s="2">
        <v>1470</v>
      </c>
      <c r="J9166" s="2">
        <v>900</v>
      </c>
      <c r="K9166" s="2">
        <v>252240923</v>
      </c>
      <c r="L9166" s="3">
        <v>46203</v>
      </c>
      <c r="M9166" s="3">
        <v>46726</v>
      </c>
      <c r="N9166" s="2" t="s">
        <v>1393</v>
      </c>
    </row>
    <row r="9167" spans="2:14" x14ac:dyDescent="0.25">
      <c r="B9167" s="2" t="s">
        <v>6896</v>
      </c>
      <c r="C9167" s="2" t="s">
        <v>6897</v>
      </c>
      <c r="D9167" s="2" t="s">
        <v>41</v>
      </c>
      <c r="E9167" s="2" t="s">
        <v>17</v>
      </c>
      <c r="F9167" s="2" t="s">
        <v>300</v>
      </c>
      <c r="G9167" s="2" t="s">
        <v>6898</v>
      </c>
      <c r="H9167" s="2" t="s">
        <v>6899</v>
      </c>
      <c r="I9167" s="2">
        <v>1470</v>
      </c>
      <c r="J9167" s="2">
        <v>0</v>
      </c>
      <c r="K9167" s="2">
        <v>38120711</v>
      </c>
      <c r="L9167" s="3">
        <v>44958</v>
      </c>
      <c r="M9167" s="3">
        <v>45976</v>
      </c>
      <c r="N9167" s="2" t="s">
        <v>1393</v>
      </c>
    </row>
    <row r="9168" spans="2:14" x14ac:dyDescent="0.25">
      <c r="B9168" s="2" t="s">
        <v>6896</v>
      </c>
      <c r="C9168" s="2" t="s">
        <v>6897</v>
      </c>
      <c r="D9168" s="2" t="s">
        <v>41</v>
      </c>
      <c r="E9168" s="2" t="s">
        <v>17</v>
      </c>
      <c r="F9168" s="2" t="s">
        <v>300</v>
      </c>
      <c r="G9168" s="2" t="s">
        <v>6898</v>
      </c>
      <c r="H9168" s="2" t="s">
        <v>6899</v>
      </c>
      <c r="I9168" s="2">
        <v>1470</v>
      </c>
      <c r="J9168" s="2">
        <v>570</v>
      </c>
      <c r="K9168" s="2">
        <v>38120814</v>
      </c>
      <c r="L9168" s="3">
        <v>45861</v>
      </c>
      <c r="M9168" s="3">
        <v>46406</v>
      </c>
      <c r="N9168" s="2" t="s">
        <v>1393</v>
      </c>
    </row>
    <row r="9169" spans="2:14" x14ac:dyDescent="0.25">
      <c r="B9169" s="2" t="s">
        <v>6900</v>
      </c>
      <c r="C9169" s="2" t="s">
        <v>6901</v>
      </c>
      <c r="D9169" s="2" t="s">
        <v>41</v>
      </c>
      <c r="E9169" s="2" t="s">
        <v>17</v>
      </c>
      <c r="F9169" s="2" t="s">
        <v>18</v>
      </c>
      <c r="G9169" s="2" t="s">
        <v>139</v>
      </c>
      <c r="H9169" s="2" t="s">
        <v>6902</v>
      </c>
      <c r="I9169" s="2">
        <v>737</v>
      </c>
      <c r="J9169" s="2">
        <v>0</v>
      </c>
      <c r="K9169" s="2">
        <v>0</v>
      </c>
      <c r="L9169" s="3">
        <v>45793</v>
      </c>
      <c r="M9169" s="3">
        <v>47604</v>
      </c>
      <c r="N9169" s="2" t="s">
        <v>113</v>
      </c>
    </row>
    <row r="9170" spans="2:14" x14ac:dyDescent="0.25">
      <c r="B9170" s="2" t="s">
        <v>6900</v>
      </c>
      <c r="C9170" s="2" t="s">
        <v>6901</v>
      </c>
      <c r="D9170" s="2" t="s">
        <v>41</v>
      </c>
      <c r="E9170" s="2" t="s">
        <v>17</v>
      </c>
      <c r="F9170" s="2" t="s">
        <v>18</v>
      </c>
      <c r="G9170" s="2" t="s">
        <v>139</v>
      </c>
      <c r="H9170" s="2" t="s">
        <v>6902</v>
      </c>
      <c r="I9170" s="2">
        <v>737</v>
      </c>
      <c r="J9170" s="2">
        <v>0</v>
      </c>
      <c r="K9170" s="2">
        <v>0</v>
      </c>
      <c r="L9170" s="3">
        <v>45883</v>
      </c>
      <c r="M9170" s="3">
        <v>47543</v>
      </c>
      <c r="N9170" s="2" t="s">
        <v>113</v>
      </c>
    </row>
    <row r="9171" spans="2:14" x14ac:dyDescent="0.25">
      <c r="B9171" s="2" t="s">
        <v>6900</v>
      </c>
      <c r="C9171" s="2" t="s">
        <v>6901</v>
      </c>
      <c r="D9171" s="2" t="s">
        <v>41</v>
      </c>
      <c r="E9171" s="2" t="s">
        <v>17</v>
      </c>
      <c r="F9171" s="2" t="s">
        <v>18</v>
      </c>
      <c r="G9171" s="2" t="s">
        <v>139</v>
      </c>
      <c r="H9171" s="2" t="s">
        <v>6902</v>
      </c>
      <c r="I9171" s="2">
        <v>737</v>
      </c>
      <c r="J9171" s="2">
        <v>737</v>
      </c>
      <c r="K9171" s="2">
        <v>10426</v>
      </c>
      <c r="L9171" s="3">
        <v>46130</v>
      </c>
      <c r="M9171" s="3">
        <v>47939</v>
      </c>
      <c r="N9171" s="2" t="s">
        <v>113</v>
      </c>
    </row>
    <row r="9172" spans="2:14" x14ac:dyDescent="0.25">
      <c r="B9172" s="2" t="s">
        <v>6900</v>
      </c>
      <c r="C9172" s="2" t="s">
        <v>6901</v>
      </c>
      <c r="D9172" s="2" t="s">
        <v>41</v>
      </c>
      <c r="E9172" s="2" t="s">
        <v>17</v>
      </c>
      <c r="F9172" s="2" t="s">
        <v>18</v>
      </c>
      <c r="G9172" s="2" t="s">
        <v>139</v>
      </c>
      <c r="H9172" s="2" t="s">
        <v>6902</v>
      </c>
      <c r="I9172" s="2">
        <v>737</v>
      </c>
      <c r="J9172" s="2">
        <v>0</v>
      </c>
      <c r="K9172" s="2">
        <v>11224</v>
      </c>
      <c r="L9172" s="3">
        <v>44958</v>
      </c>
      <c r="M9172" s="3">
        <v>47453</v>
      </c>
      <c r="N9172" s="2" t="s">
        <v>113</v>
      </c>
    </row>
    <row r="9173" spans="2:14" x14ac:dyDescent="0.25">
      <c r="B9173" s="2" t="s">
        <v>6903</v>
      </c>
      <c r="C9173" s="2" t="s">
        <v>6904</v>
      </c>
      <c r="D9173" s="2" t="s">
        <v>41</v>
      </c>
      <c r="E9173" s="2" t="s">
        <v>17</v>
      </c>
      <c r="F9173" s="2" t="s">
        <v>300</v>
      </c>
      <c r="G9173" s="2" t="s">
        <v>6905</v>
      </c>
      <c r="H9173" s="2" t="s">
        <v>6906</v>
      </c>
      <c r="I9173" s="2">
        <v>0</v>
      </c>
      <c r="J9173" s="2">
        <v>0</v>
      </c>
      <c r="K9173" s="2" t="s">
        <v>6907</v>
      </c>
      <c r="L9173" s="3">
        <v>44958</v>
      </c>
      <c r="M9173" s="3">
        <v>45709</v>
      </c>
      <c r="N9173" s="2" t="s">
        <v>560</v>
      </c>
    </row>
    <row r="9174" spans="2:14" x14ac:dyDescent="0.25">
      <c r="B9174" s="2" t="s">
        <v>6903</v>
      </c>
      <c r="C9174" s="2" t="s">
        <v>6904</v>
      </c>
      <c r="D9174" s="2" t="s">
        <v>41</v>
      </c>
      <c r="E9174" s="2" t="s">
        <v>17</v>
      </c>
      <c r="F9174" s="2" t="s">
        <v>300</v>
      </c>
      <c r="G9174" s="2" t="s">
        <v>6905</v>
      </c>
      <c r="H9174" s="2" t="s">
        <v>6906</v>
      </c>
      <c r="I9174" s="2">
        <v>0</v>
      </c>
      <c r="J9174" s="2">
        <v>0</v>
      </c>
      <c r="K9174" s="2" t="s">
        <v>6908</v>
      </c>
      <c r="L9174" s="3">
        <v>44958</v>
      </c>
      <c r="M9174" s="3">
        <v>45714</v>
      </c>
      <c r="N9174" s="2" t="s">
        <v>560</v>
      </c>
    </row>
    <row r="9175" spans="2:14" x14ac:dyDescent="0.25">
      <c r="B9175" s="2" t="s">
        <v>6903</v>
      </c>
      <c r="C9175" s="2" t="s">
        <v>6904</v>
      </c>
      <c r="D9175" s="2" t="s">
        <v>41</v>
      </c>
      <c r="E9175" s="2" t="s">
        <v>17</v>
      </c>
      <c r="F9175" s="2" t="s">
        <v>300</v>
      </c>
      <c r="G9175" s="2" t="s">
        <v>6905</v>
      </c>
      <c r="H9175" s="2" t="s">
        <v>6906</v>
      </c>
      <c r="I9175" s="2">
        <v>0</v>
      </c>
      <c r="J9175" s="2">
        <v>0</v>
      </c>
      <c r="K9175" s="2" t="s">
        <v>6909</v>
      </c>
      <c r="L9175" s="3">
        <v>44958</v>
      </c>
      <c r="M9175" s="3">
        <v>45802</v>
      </c>
      <c r="N9175" s="2" t="s">
        <v>560</v>
      </c>
    </row>
    <row r="9176" spans="2:14" x14ac:dyDescent="0.25">
      <c r="B9176" s="2" t="s">
        <v>6903</v>
      </c>
      <c r="C9176" s="2" t="s">
        <v>6904</v>
      </c>
      <c r="D9176" s="2" t="s">
        <v>41</v>
      </c>
      <c r="E9176" s="2" t="s">
        <v>17</v>
      </c>
      <c r="F9176" s="2" t="s">
        <v>300</v>
      </c>
      <c r="G9176" s="2" t="s">
        <v>6905</v>
      </c>
      <c r="H9176" s="2" t="s">
        <v>6906</v>
      </c>
      <c r="I9176" s="2">
        <v>0</v>
      </c>
      <c r="J9176" s="2">
        <v>0</v>
      </c>
      <c r="K9176" s="2" t="s">
        <v>6910</v>
      </c>
      <c r="L9176" s="3">
        <v>44958</v>
      </c>
      <c r="M9176" s="3">
        <v>45796</v>
      </c>
      <c r="N9176" s="2" t="s">
        <v>560</v>
      </c>
    </row>
    <row r="9177" spans="2:14" x14ac:dyDescent="0.25">
      <c r="B9177" s="2" t="s">
        <v>6903</v>
      </c>
      <c r="C9177" s="2" t="s">
        <v>6904</v>
      </c>
      <c r="D9177" s="2" t="s">
        <v>41</v>
      </c>
      <c r="E9177" s="2" t="s">
        <v>17</v>
      </c>
      <c r="F9177" s="2" t="s">
        <v>300</v>
      </c>
      <c r="G9177" s="2" t="s">
        <v>6905</v>
      </c>
      <c r="H9177" s="2" t="s">
        <v>6906</v>
      </c>
      <c r="I9177" s="2">
        <v>0</v>
      </c>
      <c r="J9177" s="2">
        <v>0</v>
      </c>
      <c r="K9177" s="2" t="s">
        <v>6911</v>
      </c>
      <c r="L9177" s="3">
        <v>45925</v>
      </c>
      <c r="M9177" s="3">
        <v>46068</v>
      </c>
      <c r="N9177" s="2" t="s">
        <v>560</v>
      </c>
    </row>
    <row r="9178" spans="2:14" x14ac:dyDescent="0.25">
      <c r="B9178" s="2" t="s">
        <v>6903</v>
      </c>
      <c r="C9178" s="2" t="s">
        <v>6904</v>
      </c>
      <c r="D9178" s="2" t="s">
        <v>41</v>
      </c>
      <c r="E9178" s="2" t="s">
        <v>17</v>
      </c>
      <c r="F9178" s="2" t="s">
        <v>300</v>
      </c>
      <c r="G9178" s="2" t="s">
        <v>6905</v>
      </c>
      <c r="H9178" s="2" t="s">
        <v>6906</v>
      </c>
      <c r="I9178" s="2">
        <v>0</v>
      </c>
      <c r="J9178" s="2">
        <v>0</v>
      </c>
      <c r="K9178" s="2" t="s">
        <v>6912</v>
      </c>
      <c r="L9178" s="3">
        <v>45925</v>
      </c>
      <c r="M9178" s="3">
        <v>46067</v>
      </c>
      <c r="N9178" s="2" t="s">
        <v>560</v>
      </c>
    </row>
    <row r="9179" spans="2:14" x14ac:dyDescent="0.25">
      <c r="B9179" s="2" t="s">
        <v>6903</v>
      </c>
      <c r="C9179" s="2" t="s">
        <v>6904</v>
      </c>
      <c r="D9179" s="2" t="s">
        <v>41</v>
      </c>
      <c r="E9179" s="2" t="s">
        <v>17</v>
      </c>
      <c r="F9179" s="2" t="s">
        <v>300</v>
      </c>
      <c r="G9179" s="2" t="s">
        <v>6905</v>
      </c>
      <c r="H9179" s="2" t="s">
        <v>6906</v>
      </c>
      <c r="I9179" s="2">
        <v>0</v>
      </c>
      <c r="J9179" s="2">
        <v>0</v>
      </c>
      <c r="K9179" s="2" t="s">
        <v>6913</v>
      </c>
      <c r="L9179" s="3">
        <v>45929</v>
      </c>
      <c r="M9179" s="3">
        <v>46082</v>
      </c>
      <c r="N9179" s="2" t="s">
        <v>560</v>
      </c>
    </row>
    <row r="9180" spans="2:14" x14ac:dyDescent="0.25">
      <c r="B9180" s="2" t="s">
        <v>6903</v>
      </c>
      <c r="C9180" s="2" t="s">
        <v>6904</v>
      </c>
      <c r="D9180" s="2" t="s">
        <v>41</v>
      </c>
      <c r="E9180" s="2" t="s">
        <v>17</v>
      </c>
      <c r="F9180" s="2" t="s">
        <v>300</v>
      </c>
      <c r="G9180" s="2" t="s">
        <v>6905</v>
      </c>
      <c r="H9180" s="2" t="s">
        <v>6906</v>
      </c>
      <c r="I9180" s="2">
        <v>0</v>
      </c>
      <c r="J9180" s="2">
        <v>0</v>
      </c>
      <c r="K9180" s="2" t="s">
        <v>6914</v>
      </c>
      <c r="L9180" s="3">
        <v>45969</v>
      </c>
      <c r="M9180" s="3">
        <v>46135</v>
      </c>
      <c r="N9180" s="2" t="s">
        <v>560</v>
      </c>
    </row>
    <row r="9181" spans="2:14" x14ac:dyDescent="0.25">
      <c r="B9181" s="2" t="s">
        <v>6903</v>
      </c>
      <c r="C9181" s="2" t="s">
        <v>6904</v>
      </c>
      <c r="D9181" s="2" t="s">
        <v>41</v>
      </c>
      <c r="E9181" s="2" t="s">
        <v>17</v>
      </c>
      <c r="F9181" s="2" t="s">
        <v>300</v>
      </c>
      <c r="G9181" s="2" t="s">
        <v>6905</v>
      </c>
      <c r="H9181" s="2" t="s">
        <v>6906</v>
      </c>
      <c r="I9181" s="2">
        <v>0</v>
      </c>
      <c r="J9181" s="2">
        <v>0</v>
      </c>
      <c r="K9181" s="2" t="s">
        <v>6915</v>
      </c>
      <c r="L9181" s="3">
        <v>45965</v>
      </c>
      <c r="M9181" s="3">
        <v>46134</v>
      </c>
      <c r="N9181" s="2" t="s">
        <v>560</v>
      </c>
    </row>
    <row r="9182" spans="2:14" x14ac:dyDescent="0.25">
      <c r="B9182" s="2" t="s">
        <v>6903</v>
      </c>
      <c r="C9182" s="2" t="s">
        <v>6904</v>
      </c>
      <c r="D9182" s="2" t="s">
        <v>41</v>
      </c>
      <c r="E9182" s="2" t="s">
        <v>17</v>
      </c>
      <c r="F9182" s="2" t="s">
        <v>300</v>
      </c>
      <c r="G9182" s="2" t="s">
        <v>6905</v>
      </c>
      <c r="H9182" s="2" t="s">
        <v>6906</v>
      </c>
      <c r="I9182" s="2">
        <v>0</v>
      </c>
      <c r="J9182" s="2">
        <v>0</v>
      </c>
      <c r="K9182" s="2" t="s">
        <v>5331</v>
      </c>
      <c r="L9182" s="3">
        <v>45996</v>
      </c>
      <c r="M9182" s="3">
        <v>46145</v>
      </c>
      <c r="N9182" s="2" t="s">
        <v>560</v>
      </c>
    </row>
    <row r="9183" spans="2:14" x14ac:dyDescent="0.25">
      <c r="B9183" s="2" t="s">
        <v>6903</v>
      </c>
      <c r="C9183" s="2" t="s">
        <v>6904</v>
      </c>
      <c r="D9183" s="2" t="s">
        <v>41</v>
      </c>
      <c r="E9183" s="2" t="s">
        <v>17</v>
      </c>
      <c r="F9183" s="2" t="s">
        <v>300</v>
      </c>
      <c r="G9183" s="2" t="s">
        <v>6905</v>
      </c>
      <c r="H9183" s="2" t="s">
        <v>6906</v>
      </c>
      <c r="I9183" s="2">
        <v>0</v>
      </c>
      <c r="J9183" s="2">
        <v>0</v>
      </c>
      <c r="K9183" s="2" t="s">
        <v>6916</v>
      </c>
      <c r="L9183" s="3">
        <v>46002</v>
      </c>
      <c r="M9183" s="3">
        <v>46162</v>
      </c>
      <c r="N9183" s="2" t="s">
        <v>560</v>
      </c>
    </row>
    <row r="9184" spans="2:14" x14ac:dyDescent="0.25">
      <c r="B9184" s="2" t="s">
        <v>6903</v>
      </c>
      <c r="C9184" s="2" t="s">
        <v>6904</v>
      </c>
      <c r="D9184" s="2" t="s">
        <v>41</v>
      </c>
      <c r="E9184" s="2" t="s">
        <v>142</v>
      </c>
      <c r="F9184" s="2" t="s">
        <v>300</v>
      </c>
      <c r="G9184" s="2" t="s">
        <v>6905</v>
      </c>
      <c r="H9184" s="2" t="s">
        <v>6906</v>
      </c>
      <c r="I9184" s="2">
        <v>0</v>
      </c>
      <c r="J9184" s="2">
        <v>0</v>
      </c>
      <c r="K9184" s="2" t="s">
        <v>6913</v>
      </c>
      <c r="L9184" s="3">
        <v>45929</v>
      </c>
      <c r="M9184" s="3">
        <v>46082</v>
      </c>
      <c r="N9184" s="2" t="s">
        <v>560</v>
      </c>
    </row>
    <row r="9185" spans="2:14" x14ac:dyDescent="0.25">
      <c r="B9185" s="2" t="s">
        <v>6917</v>
      </c>
      <c r="C9185" s="2" t="s">
        <v>6918</v>
      </c>
      <c r="D9185" s="2" t="s">
        <v>41</v>
      </c>
      <c r="E9185" s="2" t="s">
        <v>17</v>
      </c>
      <c r="F9185" s="2" t="s">
        <v>6905</v>
      </c>
      <c r="G9185" s="2" t="s">
        <v>6905</v>
      </c>
      <c r="H9185" s="2" t="s">
        <v>6919</v>
      </c>
      <c r="I9185" s="2">
        <v>0</v>
      </c>
      <c r="J9185" s="2">
        <v>0</v>
      </c>
      <c r="K9185" s="2">
        <v>2412044</v>
      </c>
      <c r="L9185" s="3">
        <v>45948</v>
      </c>
      <c r="M9185" s="3">
        <v>46116</v>
      </c>
      <c r="N9185" s="2" t="s">
        <v>865</v>
      </c>
    </row>
    <row r="9186" spans="2:14" x14ac:dyDescent="0.25">
      <c r="B9186" s="2" t="s">
        <v>6917</v>
      </c>
      <c r="C9186" s="2" t="s">
        <v>6918</v>
      </c>
      <c r="D9186" s="2" t="s">
        <v>41</v>
      </c>
      <c r="E9186" s="2" t="s">
        <v>17</v>
      </c>
      <c r="F9186" s="2" t="s">
        <v>6905</v>
      </c>
      <c r="G9186" s="2" t="s">
        <v>6905</v>
      </c>
      <c r="H9186" s="2" t="s">
        <v>6919</v>
      </c>
      <c r="I9186" s="2">
        <v>0</v>
      </c>
      <c r="J9186" s="2">
        <v>0</v>
      </c>
      <c r="K9186" s="2">
        <v>2502061</v>
      </c>
      <c r="L9186" s="3">
        <v>45961</v>
      </c>
      <c r="M9186" s="3">
        <v>46122</v>
      </c>
      <c r="N9186" s="2" t="s">
        <v>865</v>
      </c>
    </row>
    <row r="9187" spans="2:14" x14ac:dyDescent="0.25">
      <c r="B9187" s="2" t="s">
        <v>6917</v>
      </c>
      <c r="C9187" s="2" t="s">
        <v>6918</v>
      </c>
      <c r="D9187" s="2" t="s">
        <v>41</v>
      </c>
      <c r="E9187" s="2" t="s">
        <v>17</v>
      </c>
      <c r="F9187" s="2" t="s">
        <v>6905</v>
      </c>
      <c r="G9187" s="2" t="s">
        <v>6905</v>
      </c>
      <c r="H9187" s="2" t="s">
        <v>6919</v>
      </c>
      <c r="I9187" s="2">
        <v>0</v>
      </c>
      <c r="J9187" s="2">
        <v>0</v>
      </c>
      <c r="K9187" s="2" t="s">
        <v>470</v>
      </c>
      <c r="L9187" s="2" t="s">
        <v>30</v>
      </c>
      <c r="M9187" s="2" t="s">
        <v>30</v>
      </c>
      <c r="N9187" s="2" t="s">
        <v>865</v>
      </c>
    </row>
    <row r="9188" spans="2:14" x14ac:dyDescent="0.25">
      <c r="B9188" s="2" t="s">
        <v>6917</v>
      </c>
      <c r="C9188" s="2" t="s">
        <v>6918</v>
      </c>
      <c r="D9188" s="2" t="s">
        <v>41</v>
      </c>
      <c r="E9188" s="2" t="s">
        <v>142</v>
      </c>
      <c r="F9188" s="2" t="s">
        <v>6905</v>
      </c>
      <c r="G9188" s="2" t="s">
        <v>6905</v>
      </c>
      <c r="H9188" s="2" t="s">
        <v>6919</v>
      </c>
      <c r="I9188" s="2">
        <v>0</v>
      </c>
      <c r="J9188" s="2">
        <v>0</v>
      </c>
      <c r="K9188" s="2">
        <v>2412044</v>
      </c>
      <c r="L9188" s="3">
        <v>45948</v>
      </c>
      <c r="M9188" s="3">
        <v>46116</v>
      </c>
      <c r="N9188" s="2" t="s">
        <v>865</v>
      </c>
    </row>
    <row r="9189" spans="2:14" x14ac:dyDescent="0.25">
      <c r="B9189" s="2" t="s">
        <v>6917</v>
      </c>
      <c r="C9189" s="2" t="s">
        <v>6918</v>
      </c>
      <c r="D9189" s="2" t="s">
        <v>41</v>
      </c>
      <c r="E9189" s="2" t="s">
        <v>142</v>
      </c>
      <c r="F9189" s="2" t="s">
        <v>6905</v>
      </c>
      <c r="G9189" s="2" t="s">
        <v>6905</v>
      </c>
      <c r="H9189" s="2" t="s">
        <v>6919</v>
      </c>
      <c r="I9189" s="2">
        <v>0</v>
      </c>
      <c r="J9189" s="2">
        <v>0</v>
      </c>
      <c r="K9189" s="2">
        <v>2502061</v>
      </c>
      <c r="L9189" s="3">
        <v>45961</v>
      </c>
      <c r="M9189" s="3">
        <v>46122</v>
      </c>
      <c r="N9189" s="2" t="s">
        <v>865</v>
      </c>
    </row>
    <row r="9190" spans="2:14" x14ac:dyDescent="0.25">
      <c r="B9190" s="2" t="s">
        <v>6920</v>
      </c>
      <c r="C9190" s="2" t="s">
        <v>6921</v>
      </c>
      <c r="D9190" s="2" t="s">
        <v>41</v>
      </c>
      <c r="E9190" s="2" t="s">
        <v>75</v>
      </c>
      <c r="F9190" s="2" t="s">
        <v>6905</v>
      </c>
      <c r="G9190" s="2" t="s">
        <v>6905</v>
      </c>
      <c r="H9190" s="2" t="s">
        <v>6919</v>
      </c>
      <c r="I9190" s="2">
        <v>0</v>
      </c>
      <c r="J9190" s="2">
        <v>0</v>
      </c>
      <c r="K9190" s="2">
        <v>2404096</v>
      </c>
      <c r="L9190" s="3">
        <v>45756</v>
      </c>
      <c r="M9190" s="3">
        <v>45762</v>
      </c>
      <c r="N9190" s="2" t="s">
        <v>865</v>
      </c>
    </row>
    <row r="9191" spans="2:14" x14ac:dyDescent="0.25">
      <c r="B9191" s="2" t="s">
        <v>6920</v>
      </c>
      <c r="C9191" s="2" t="s">
        <v>6921</v>
      </c>
      <c r="D9191" s="2" t="s">
        <v>41</v>
      </c>
      <c r="E9191" s="2" t="s">
        <v>75</v>
      </c>
      <c r="F9191" s="2" t="s">
        <v>6905</v>
      </c>
      <c r="G9191" s="2" t="s">
        <v>6905</v>
      </c>
      <c r="H9191" s="2" t="s">
        <v>6919</v>
      </c>
      <c r="I9191" s="2">
        <v>0</v>
      </c>
      <c r="J9191" s="2">
        <v>0</v>
      </c>
      <c r="K9191" s="2">
        <v>2404099</v>
      </c>
      <c r="L9191" s="3">
        <v>44958</v>
      </c>
      <c r="M9191" s="3">
        <v>45779</v>
      </c>
      <c r="N9191" s="2" t="s">
        <v>865</v>
      </c>
    </row>
    <row r="9192" spans="2:14" x14ac:dyDescent="0.25">
      <c r="B9192" s="2" t="s">
        <v>6920</v>
      </c>
      <c r="C9192" s="2" t="s">
        <v>6921</v>
      </c>
      <c r="D9192" s="2" t="s">
        <v>41</v>
      </c>
      <c r="E9192" s="2" t="s">
        <v>75</v>
      </c>
      <c r="F9192" s="2" t="s">
        <v>6905</v>
      </c>
      <c r="G9192" s="2" t="s">
        <v>6905</v>
      </c>
      <c r="H9192" s="2" t="s">
        <v>6919</v>
      </c>
      <c r="I9192" s="2">
        <v>0</v>
      </c>
      <c r="J9192" s="2">
        <v>0</v>
      </c>
      <c r="K9192" s="2">
        <v>2404102</v>
      </c>
      <c r="L9192" s="3">
        <v>44958</v>
      </c>
      <c r="M9192" s="3">
        <v>45779</v>
      </c>
      <c r="N9192" s="2" t="s">
        <v>865</v>
      </c>
    </row>
    <row r="9193" spans="2:14" x14ac:dyDescent="0.25">
      <c r="B9193" s="2" t="s">
        <v>6920</v>
      </c>
      <c r="C9193" s="2" t="s">
        <v>6921</v>
      </c>
      <c r="D9193" s="2" t="s">
        <v>41</v>
      </c>
      <c r="E9193" s="2" t="s">
        <v>17</v>
      </c>
      <c r="F9193" s="2" t="s">
        <v>6905</v>
      </c>
      <c r="G9193" s="2" t="s">
        <v>6905</v>
      </c>
      <c r="H9193" s="2" t="s">
        <v>6919</v>
      </c>
      <c r="I9193" s="2">
        <v>0</v>
      </c>
      <c r="J9193" s="2">
        <v>0</v>
      </c>
      <c r="K9193" s="2">
        <v>2404099</v>
      </c>
      <c r="L9193" s="3">
        <v>44958</v>
      </c>
      <c r="M9193" s="3">
        <v>45779</v>
      </c>
      <c r="N9193" s="2" t="s">
        <v>865</v>
      </c>
    </row>
    <row r="9194" spans="2:14" x14ac:dyDescent="0.25">
      <c r="B9194" s="2" t="s">
        <v>6920</v>
      </c>
      <c r="C9194" s="2" t="s">
        <v>6921</v>
      </c>
      <c r="D9194" s="2" t="s">
        <v>41</v>
      </c>
      <c r="E9194" s="2" t="s">
        <v>17</v>
      </c>
      <c r="F9194" s="2" t="s">
        <v>6905</v>
      </c>
      <c r="G9194" s="2" t="s">
        <v>6905</v>
      </c>
      <c r="H9194" s="2" t="s">
        <v>6919</v>
      </c>
      <c r="I9194" s="2">
        <v>0</v>
      </c>
      <c r="J9194" s="2">
        <v>0</v>
      </c>
      <c r="K9194" s="2">
        <v>2404102</v>
      </c>
      <c r="L9194" s="3">
        <v>44958</v>
      </c>
      <c r="M9194" s="3">
        <v>45779</v>
      </c>
      <c r="N9194" s="2" t="s">
        <v>865</v>
      </c>
    </row>
    <row r="9195" spans="2:14" x14ac:dyDescent="0.25">
      <c r="B9195" s="2" t="s">
        <v>6920</v>
      </c>
      <c r="C9195" s="2" t="s">
        <v>6921</v>
      </c>
      <c r="D9195" s="2" t="s">
        <v>41</v>
      </c>
      <c r="E9195" s="2" t="s">
        <v>17</v>
      </c>
      <c r="F9195" s="2" t="s">
        <v>6905</v>
      </c>
      <c r="G9195" s="2" t="s">
        <v>6905</v>
      </c>
      <c r="H9195" s="2" t="s">
        <v>6919</v>
      </c>
      <c r="I9195" s="2">
        <v>0</v>
      </c>
      <c r="J9195" s="2">
        <v>0</v>
      </c>
      <c r="K9195" s="2">
        <v>2406138</v>
      </c>
      <c r="L9195" s="3">
        <v>45777</v>
      </c>
      <c r="M9195" s="3">
        <v>45894</v>
      </c>
      <c r="N9195" s="2" t="s">
        <v>865</v>
      </c>
    </row>
    <row r="9196" spans="2:14" x14ac:dyDescent="0.25">
      <c r="B9196" s="2" t="s">
        <v>6920</v>
      </c>
      <c r="C9196" s="2" t="s">
        <v>6921</v>
      </c>
      <c r="D9196" s="2" t="s">
        <v>41</v>
      </c>
      <c r="E9196" s="2" t="s">
        <v>17</v>
      </c>
      <c r="F9196" s="2" t="s">
        <v>6905</v>
      </c>
      <c r="G9196" s="2" t="s">
        <v>6905</v>
      </c>
      <c r="H9196" s="2" t="s">
        <v>6919</v>
      </c>
      <c r="I9196" s="2">
        <v>0</v>
      </c>
      <c r="J9196" s="2">
        <v>0</v>
      </c>
      <c r="K9196" s="2">
        <v>2412037</v>
      </c>
      <c r="L9196" s="3">
        <v>45944</v>
      </c>
      <c r="M9196" s="3">
        <v>46116</v>
      </c>
      <c r="N9196" s="2" t="s">
        <v>865</v>
      </c>
    </row>
    <row r="9197" spans="2:14" x14ac:dyDescent="0.25">
      <c r="B9197" s="2" t="s">
        <v>6920</v>
      </c>
      <c r="C9197" s="2" t="s">
        <v>6921</v>
      </c>
      <c r="D9197" s="2" t="s">
        <v>41</v>
      </c>
      <c r="E9197" s="2" t="s">
        <v>17</v>
      </c>
      <c r="F9197" s="2" t="s">
        <v>6905</v>
      </c>
      <c r="G9197" s="2" t="s">
        <v>6905</v>
      </c>
      <c r="H9197" s="2" t="s">
        <v>6919</v>
      </c>
      <c r="I9197" s="2">
        <v>0</v>
      </c>
      <c r="J9197" s="2">
        <v>0</v>
      </c>
      <c r="K9197" s="2">
        <v>2501047</v>
      </c>
      <c r="L9197" s="3">
        <v>45950</v>
      </c>
      <c r="M9197" s="3">
        <v>46122</v>
      </c>
      <c r="N9197" s="2" t="s">
        <v>865</v>
      </c>
    </row>
    <row r="9198" spans="2:14" x14ac:dyDescent="0.25">
      <c r="B9198" s="2" t="s">
        <v>6920</v>
      </c>
      <c r="C9198" s="2" t="s">
        <v>6921</v>
      </c>
      <c r="D9198" s="2" t="s">
        <v>41</v>
      </c>
      <c r="E9198" s="2" t="s">
        <v>17</v>
      </c>
      <c r="F9198" s="2" t="s">
        <v>6905</v>
      </c>
      <c r="G9198" s="2" t="s">
        <v>6905</v>
      </c>
      <c r="H9198" s="2" t="s">
        <v>6919</v>
      </c>
      <c r="I9198" s="2">
        <v>0</v>
      </c>
      <c r="J9198" s="2">
        <v>0</v>
      </c>
      <c r="K9198" s="2">
        <v>2503063</v>
      </c>
      <c r="L9198" s="3">
        <v>45961</v>
      </c>
      <c r="M9198" s="3">
        <v>46126</v>
      </c>
      <c r="N9198" s="2" t="s">
        <v>865</v>
      </c>
    </row>
    <row r="9199" spans="2:14" x14ac:dyDescent="0.25">
      <c r="B9199" s="2" t="s">
        <v>6920</v>
      </c>
      <c r="C9199" s="2" t="s">
        <v>6921</v>
      </c>
      <c r="D9199" s="2" t="s">
        <v>41</v>
      </c>
      <c r="E9199" s="2" t="s">
        <v>17</v>
      </c>
      <c r="F9199" s="2" t="s">
        <v>6905</v>
      </c>
      <c r="G9199" s="2" t="s">
        <v>6905</v>
      </c>
      <c r="H9199" s="2" t="s">
        <v>6919</v>
      </c>
      <c r="I9199" s="2">
        <v>0</v>
      </c>
      <c r="J9199" s="2">
        <v>0</v>
      </c>
      <c r="K9199" s="2">
        <v>2503064</v>
      </c>
      <c r="L9199" s="3">
        <v>45962</v>
      </c>
      <c r="M9199" s="3">
        <v>46126</v>
      </c>
      <c r="N9199" s="2" t="s">
        <v>865</v>
      </c>
    </row>
    <row r="9200" spans="2:14" x14ac:dyDescent="0.25">
      <c r="B9200" s="2" t="s">
        <v>6920</v>
      </c>
      <c r="C9200" s="2" t="s">
        <v>6921</v>
      </c>
      <c r="D9200" s="2" t="s">
        <v>41</v>
      </c>
      <c r="E9200" s="2" t="s">
        <v>17</v>
      </c>
      <c r="F9200" s="2" t="s">
        <v>6905</v>
      </c>
      <c r="G9200" s="2" t="s">
        <v>6905</v>
      </c>
      <c r="H9200" s="2" t="s">
        <v>6919</v>
      </c>
      <c r="I9200" s="2">
        <v>0</v>
      </c>
      <c r="J9200" s="2">
        <v>0</v>
      </c>
      <c r="K9200" s="2">
        <v>2503065</v>
      </c>
      <c r="L9200" s="3">
        <v>45948</v>
      </c>
      <c r="M9200" s="3">
        <v>46116</v>
      </c>
      <c r="N9200" s="2" t="s">
        <v>865</v>
      </c>
    </row>
    <row r="9201" spans="2:14" x14ac:dyDescent="0.25">
      <c r="B9201" s="2" t="s">
        <v>6920</v>
      </c>
      <c r="C9201" s="2" t="s">
        <v>6921</v>
      </c>
      <c r="D9201" s="2" t="s">
        <v>41</v>
      </c>
      <c r="E9201" s="2" t="s">
        <v>17</v>
      </c>
      <c r="F9201" s="2" t="s">
        <v>6905</v>
      </c>
      <c r="G9201" s="2" t="s">
        <v>6905</v>
      </c>
      <c r="H9201" s="2" t="s">
        <v>6919</v>
      </c>
      <c r="I9201" s="2">
        <v>0</v>
      </c>
      <c r="J9201" s="2">
        <v>0</v>
      </c>
      <c r="K9201" s="2" t="s">
        <v>6922</v>
      </c>
      <c r="L9201" s="3">
        <v>45971</v>
      </c>
      <c r="M9201" s="3">
        <v>46133</v>
      </c>
      <c r="N9201" s="2" t="s">
        <v>865</v>
      </c>
    </row>
    <row r="9202" spans="2:14" x14ac:dyDescent="0.25">
      <c r="B9202" s="2" t="s">
        <v>6920</v>
      </c>
      <c r="C9202" s="2" t="s">
        <v>6921</v>
      </c>
      <c r="D9202" s="2" t="s">
        <v>41</v>
      </c>
      <c r="E9202" s="2" t="s">
        <v>17</v>
      </c>
      <c r="F9202" s="2" t="s">
        <v>6905</v>
      </c>
      <c r="G9202" s="2" t="s">
        <v>6905</v>
      </c>
      <c r="H9202" s="2" t="s">
        <v>6919</v>
      </c>
      <c r="I9202" s="2">
        <v>0</v>
      </c>
      <c r="J9202" s="2">
        <v>0</v>
      </c>
      <c r="K9202" s="2" t="s">
        <v>6923</v>
      </c>
      <c r="L9202" s="3">
        <v>45971</v>
      </c>
      <c r="M9202" s="3">
        <v>46133</v>
      </c>
      <c r="N9202" s="2" t="s">
        <v>865</v>
      </c>
    </row>
    <row r="9203" spans="2:14" x14ac:dyDescent="0.25">
      <c r="B9203" s="2" t="s">
        <v>6920</v>
      </c>
      <c r="C9203" s="2" t="s">
        <v>6921</v>
      </c>
      <c r="D9203" s="2" t="s">
        <v>41</v>
      </c>
      <c r="E9203" s="2" t="s">
        <v>17</v>
      </c>
      <c r="F9203" s="2" t="s">
        <v>6905</v>
      </c>
      <c r="G9203" s="2" t="s">
        <v>6905</v>
      </c>
      <c r="H9203" s="2" t="s">
        <v>6919</v>
      </c>
      <c r="I9203" s="2">
        <v>0</v>
      </c>
      <c r="J9203" s="2">
        <v>0</v>
      </c>
      <c r="K9203" s="2">
        <v>2503067</v>
      </c>
      <c r="L9203" s="3">
        <v>45948</v>
      </c>
      <c r="M9203" s="3">
        <v>46116</v>
      </c>
      <c r="N9203" s="2" t="s">
        <v>865</v>
      </c>
    </row>
    <row r="9204" spans="2:14" x14ac:dyDescent="0.25">
      <c r="B9204" s="2" t="s">
        <v>6920</v>
      </c>
      <c r="C9204" s="2" t="s">
        <v>6921</v>
      </c>
      <c r="D9204" s="2" t="s">
        <v>41</v>
      </c>
      <c r="E9204" s="2" t="s">
        <v>17</v>
      </c>
      <c r="F9204" s="2" t="s">
        <v>6905</v>
      </c>
      <c r="G9204" s="2" t="s">
        <v>6905</v>
      </c>
      <c r="H9204" s="2" t="s">
        <v>6919</v>
      </c>
      <c r="I9204" s="2">
        <v>0</v>
      </c>
      <c r="J9204" s="2">
        <v>0</v>
      </c>
      <c r="K9204" s="2">
        <v>2503068</v>
      </c>
      <c r="L9204" s="3">
        <v>45971</v>
      </c>
      <c r="M9204" s="3">
        <v>46133</v>
      </c>
      <c r="N9204" s="2" t="s">
        <v>865</v>
      </c>
    </row>
    <row r="9205" spans="2:14" x14ac:dyDescent="0.25">
      <c r="B9205" s="2" t="s">
        <v>6920</v>
      </c>
      <c r="C9205" s="2" t="s">
        <v>6921</v>
      </c>
      <c r="D9205" s="2" t="s">
        <v>41</v>
      </c>
      <c r="E9205" s="2" t="s">
        <v>17</v>
      </c>
      <c r="F9205" s="2" t="s">
        <v>6905</v>
      </c>
      <c r="G9205" s="2" t="s">
        <v>6905</v>
      </c>
      <c r="H9205" s="2" t="s">
        <v>6919</v>
      </c>
      <c r="I9205" s="2">
        <v>0</v>
      </c>
      <c r="J9205" s="2">
        <v>0</v>
      </c>
      <c r="K9205" s="2">
        <v>2503069</v>
      </c>
      <c r="L9205" s="3">
        <v>45951</v>
      </c>
      <c r="M9205" s="3">
        <v>46122</v>
      </c>
      <c r="N9205" s="2" t="s">
        <v>865</v>
      </c>
    </row>
    <row r="9206" spans="2:14" x14ac:dyDescent="0.25">
      <c r="B9206" s="2" t="s">
        <v>6920</v>
      </c>
      <c r="C9206" s="2" t="s">
        <v>6921</v>
      </c>
      <c r="D9206" s="2" t="s">
        <v>41</v>
      </c>
      <c r="E9206" s="2" t="s">
        <v>17</v>
      </c>
      <c r="F9206" s="2" t="s">
        <v>6905</v>
      </c>
      <c r="G9206" s="2" t="s">
        <v>6905</v>
      </c>
      <c r="H9206" s="2" t="s">
        <v>6919</v>
      </c>
      <c r="I9206" s="2">
        <v>0</v>
      </c>
      <c r="J9206" s="2">
        <v>0</v>
      </c>
      <c r="K9206" s="2">
        <v>2507100</v>
      </c>
      <c r="L9206" s="3">
        <v>45972</v>
      </c>
      <c r="M9206" s="3">
        <v>46149</v>
      </c>
      <c r="N9206" s="2" t="s">
        <v>865</v>
      </c>
    </row>
    <row r="9207" spans="2:14" x14ac:dyDescent="0.25">
      <c r="B9207" s="2" t="s">
        <v>6920</v>
      </c>
      <c r="C9207" s="2" t="s">
        <v>6921</v>
      </c>
      <c r="D9207" s="2" t="s">
        <v>41</v>
      </c>
      <c r="E9207" s="2" t="s">
        <v>17</v>
      </c>
      <c r="F9207" s="2" t="s">
        <v>6905</v>
      </c>
      <c r="G9207" s="2" t="s">
        <v>6905</v>
      </c>
      <c r="H9207" s="2" t="s">
        <v>6919</v>
      </c>
      <c r="I9207" s="2">
        <v>0</v>
      </c>
      <c r="J9207" s="2">
        <v>0</v>
      </c>
      <c r="K9207" s="2">
        <v>2507103</v>
      </c>
      <c r="L9207" s="3">
        <v>45979</v>
      </c>
      <c r="M9207" s="3">
        <v>46156</v>
      </c>
      <c r="N9207" s="2" t="s">
        <v>865</v>
      </c>
    </row>
    <row r="9208" spans="2:14" x14ac:dyDescent="0.25">
      <c r="B9208" s="2" t="s">
        <v>6920</v>
      </c>
      <c r="C9208" s="2" t="s">
        <v>6921</v>
      </c>
      <c r="D9208" s="2" t="s">
        <v>41</v>
      </c>
      <c r="E9208" s="2" t="s">
        <v>17</v>
      </c>
      <c r="F9208" s="2" t="s">
        <v>6905</v>
      </c>
      <c r="G9208" s="2" t="s">
        <v>6905</v>
      </c>
      <c r="H9208" s="2" t="s">
        <v>6919</v>
      </c>
      <c r="I9208" s="2">
        <v>0</v>
      </c>
      <c r="J9208" s="2">
        <v>0</v>
      </c>
      <c r="K9208" s="2">
        <v>2507104</v>
      </c>
      <c r="L9208" s="3">
        <v>45982</v>
      </c>
      <c r="M9208" s="3">
        <v>46156</v>
      </c>
      <c r="N9208" s="2" t="s">
        <v>865</v>
      </c>
    </row>
    <row r="9209" spans="2:14" x14ac:dyDescent="0.25">
      <c r="B9209" s="2" t="s">
        <v>6920</v>
      </c>
      <c r="C9209" s="2" t="s">
        <v>6921</v>
      </c>
      <c r="D9209" s="2" t="s">
        <v>41</v>
      </c>
      <c r="E9209" s="2" t="s">
        <v>17</v>
      </c>
      <c r="F9209" s="2" t="s">
        <v>6905</v>
      </c>
      <c r="G9209" s="2" t="s">
        <v>6905</v>
      </c>
      <c r="H9209" s="2" t="s">
        <v>6919</v>
      </c>
      <c r="I9209" s="2">
        <v>0</v>
      </c>
      <c r="J9209" s="2">
        <v>0</v>
      </c>
      <c r="K9209" s="2">
        <v>2507106</v>
      </c>
      <c r="L9209" s="3">
        <v>45982</v>
      </c>
      <c r="M9209" s="3">
        <v>46156</v>
      </c>
      <c r="N9209" s="2" t="s">
        <v>865</v>
      </c>
    </row>
    <row r="9210" spans="2:14" x14ac:dyDescent="0.25">
      <c r="B9210" s="2" t="s">
        <v>6920</v>
      </c>
      <c r="C9210" s="2" t="s">
        <v>6921</v>
      </c>
      <c r="D9210" s="2" t="s">
        <v>41</v>
      </c>
      <c r="E9210" s="2" t="s">
        <v>17</v>
      </c>
      <c r="F9210" s="2" t="s">
        <v>6905</v>
      </c>
      <c r="G9210" s="2" t="s">
        <v>6905</v>
      </c>
      <c r="H9210" s="2" t="s">
        <v>6919</v>
      </c>
      <c r="I9210" s="2">
        <v>0</v>
      </c>
      <c r="J9210" s="2">
        <v>0</v>
      </c>
      <c r="K9210" s="2">
        <v>2507108</v>
      </c>
      <c r="L9210" s="3">
        <v>45985</v>
      </c>
      <c r="M9210" s="3">
        <v>46160</v>
      </c>
      <c r="N9210" s="2" t="s">
        <v>865</v>
      </c>
    </row>
    <row r="9211" spans="2:14" x14ac:dyDescent="0.25">
      <c r="B9211" s="2" t="s">
        <v>6920</v>
      </c>
      <c r="C9211" s="2" t="s">
        <v>6921</v>
      </c>
      <c r="D9211" s="2" t="s">
        <v>41</v>
      </c>
      <c r="E9211" s="2" t="s">
        <v>17</v>
      </c>
      <c r="F9211" s="2" t="s">
        <v>6905</v>
      </c>
      <c r="G9211" s="2" t="s">
        <v>6905</v>
      </c>
      <c r="H9211" s="2" t="s">
        <v>6919</v>
      </c>
      <c r="I9211" s="2">
        <v>0</v>
      </c>
      <c r="J9211" s="2">
        <v>0</v>
      </c>
      <c r="K9211" s="2">
        <v>2507110</v>
      </c>
      <c r="L9211" s="3">
        <v>45992</v>
      </c>
      <c r="M9211" s="3">
        <v>46160</v>
      </c>
      <c r="N9211" s="2" t="s">
        <v>865</v>
      </c>
    </row>
    <row r="9212" spans="2:14" x14ac:dyDescent="0.25">
      <c r="B9212" s="2" t="s">
        <v>6920</v>
      </c>
      <c r="C9212" s="2" t="s">
        <v>6921</v>
      </c>
      <c r="D9212" s="2" t="s">
        <v>41</v>
      </c>
      <c r="E9212" s="2" t="s">
        <v>17</v>
      </c>
      <c r="F9212" s="2" t="s">
        <v>6905</v>
      </c>
      <c r="G9212" s="2" t="s">
        <v>6905</v>
      </c>
      <c r="H9212" s="2" t="s">
        <v>6919</v>
      </c>
      <c r="I9212" s="2">
        <v>0</v>
      </c>
      <c r="J9212" s="2">
        <v>0</v>
      </c>
      <c r="K9212" s="2">
        <v>2507112</v>
      </c>
      <c r="L9212" s="3">
        <v>46008</v>
      </c>
      <c r="M9212" s="3">
        <v>46160</v>
      </c>
      <c r="N9212" s="2" t="s">
        <v>865</v>
      </c>
    </row>
    <row r="9213" spans="2:14" x14ac:dyDescent="0.25">
      <c r="B9213" s="2" t="s">
        <v>6920</v>
      </c>
      <c r="C9213" s="2" t="s">
        <v>6921</v>
      </c>
      <c r="D9213" s="2" t="s">
        <v>41</v>
      </c>
      <c r="E9213" s="2" t="s">
        <v>17</v>
      </c>
      <c r="F9213" s="2" t="s">
        <v>6905</v>
      </c>
      <c r="G9213" s="2" t="s">
        <v>6905</v>
      </c>
      <c r="H9213" s="2" t="s">
        <v>6919</v>
      </c>
      <c r="I9213" s="2">
        <v>0</v>
      </c>
      <c r="J9213" s="2">
        <v>0</v>
      </c>
      <c r="K9213" s="2">
        <v>2508129</v>
      </c>
      <c r="L9213" s="3">
        <v>46074</v>
      </c>
      <c r="M9213" s="3">
        <v>46230</v>
      </c>
      <c r="N9213" s="2" t="s">
        <v>865</v>
      </c>
    </row>
    <row r="9214" spans="2:14" x14ac:dyDescent="0.25">
      <c r="B9214" s="2" t="s">
        <v>6920</v>
      </c>
      <c r="C9214" s="2" t="s">
        <v>6921</v>
      </c>
      <c r="D9214" s="2" t="s">
        <v>41</v>
      </c>
      <c r="E9214" s="2" t="s">
        <v>17</v>
      </c>
      <c r="F9214" s="2" t="s">
        <v>6905</v>
      </c>
      <c r="G9214" s="2" t="s">
        <v>6905</v>
      </c>
      <c r="H9214" s="2" t="s">
        <v>6919</v>
      </c>
      <c r="I9214" s="2">
        <v>0</v>
      </c>
      <c r="J9214" s="2">
        <v>0</v>
      </c>
      <c r="K9214" s="2">
        <v>2509137</v>
      </c>
      <c r="L9214" s="3">
        <v>46136</v>
      </c>
      <c r="M9214" s="3">
        <v>46282</v>
      </c>
      <c r="N9214" s="2" t="s">
        <v>865</v>
      </c>
    </row>
    <row r="9215" spans="2:14" x14ac:dyDescent="0.25">
      <c r="B9215" s="2" t="s">
        <v>6924</v>
      </c>
      <c r="C9215" s="2" t="s">
        <v>6925</v>
      </c>
      <c r="D9215" s="2" t="s">
        <v>41</v>
      </c>
      <c r="E9215" s="2" t="s">
        <v>17</v>
      </c>
      <c r="F9215" s="2" t="s">
        <v>6905</v>
      </c>
      <c r="G9215" s="2" t="s">
        <v>6905</v>
      </c>
      <c r="H9215" s="2" t="s">
        <v>6926</v>
      </c>
      <c r="I9215" s="2">
        <v>0</v>
      </c>
      <c r="J9215" s="2">
        <v>0</v>
      </c>
      <c r="K9215" s="2">
        <v>23</v>
      </c>
      <c r="L9215" s="3">
        <v>44958</v>
      </c>
      <c r="M9215" s="3">
        <v>45749</v>
      </c>
      <c r="N9215" s="2" t="s">
        <v>6927</v>
      </c>
    </row>
    <row r="9216" spans="2:14" x14ac:dyDescent="0.25">
      <c r="B9216" s="2" t="s">
        <v>6924</v>
      </c>
      <c r="C9216" s="2" t="s">
        <v>6925</v>
      </c>
      <c r="D9216" s="2" t="s">
        <v>41</v>
      </c>
      <c r="E9216" s="2" t="s">
        <v>17</v>
      </c>
      <c r="F9216" s="2" t="s">
        <v>6905</v>
      </c>
      <c r="G9216" s="2" t="s">
        <v>6905</v>
      </c>
      <c r="H9216" s="2" t="s">
        <v>6926</v>
      </c>
      <c r="I9216" s="2">
        <v>0</v>
      </c>
      <c r="J9216" s="2">
        <v>0</v>
      </c>
      <c r="K9216" s="2">
        <v>24</v>
      </c>
      <c r="L9216" s="3">
        <v>45705</v>
      </c>
      <c r="M9216" s="3">
        <v>45749</v>
      </c>
      <c r="N9216" s="2" t="s">
        <v>6927</v>
      </c>
    </row>
    <row r="9217" spans="2:14" x14ac:dyDescent="0.25">
      <c r="B9217" s="2" t="s">
        <v>6924</v>
      </c>
      <c r="C9217" s="2" t="s">
        <v>6925</v>
      </c>
      <c r="D9217" s="2" t="s">
        <v>41</v>
      </c>
      <c r="E9217" s="2" t="s">
        <v>17</v>
      </c>
      <c r="F9217" s="2" t="s">
        <v>6905</v>
      </c>
      <c r="G9217" s="2" t="s">
        <v>6905</v>
      </c>
      <c r="H9217" s="2" t="s">
        <v>6926</v>
      </c>
      <c r="I9217" s="2">
        <v>0</v>
      </c>
      <c r="J9217" s="2">
        <v>0</v>
      </c>
      <c r="K9217" s="2">
        <v>6</v>
      </c>
      <c r="L9217" s="3">
        <v>45929</v>
      </c>
      <c r="M9217" s="3">
        <v>46089</v>
      </c>
      <c r="N9217" s="2" t="s">
        <v>6927</v>
      </c>
    </row>
    <row r="9218" spans="2:14" x14ac:dyDescent="0.25">
      <c r="B9218" s="2" t="s">
        <v>6924</v>
      </c>
      <c r="C9218" s="2" t="s">
        <v>6925</v>
      </c>
      <c r="D9218" s="2" t="s">
        <v>41</v>
      </c>
      <c r="E9218" s="2" t="s">
        <v>17</v>
      </c>
      <c r="F9218" s="2" t="s">
        <v>6905</v>
      </c>
      <c r="G9218" s="2" t="s">
        <v>6905</v>
      </c>
      <c r="H9218" s="2" t="s">
        <v>6926</v>
      </c>
      <c r="I9218" s="2">
        <v>0</v>
      </c>
      <c r="J9218" s="2">
        <v>0</v>
      </c>
      <c r="K9218" s="2">
        <v>82</v>
      </c>
      <c r="L9218" s="3">
        <v>45941</v>
      </c>
      <c r="M9218" s="3">
        <v>46110</v>
      </c>
      <c r="N9218" s="2" t="s">
        <v>6927</v>
      </c>
    </row>
    <row r="9219" spans="2:14" x14ac:dyDescent="0.25">
      <c r="B9219" s="2" t="s">
        <v>6924</v>
      </c>
      <c r="C9219" s="2" t="s">
        <v>6925</v>
      </c>
      <c r="D9219" s="2" t="s">
        <v>41</v>
      </c>
      <c r="E9219" s="2" t="s">
        <v>17</v>
      </c>
      <c r="F9219" s="2" t="s">
        <v>6905</v>
      </c>
      <c r="G9219" s="2" t="s">
        <v>6905</v>
      </c>
      <c r="H9219" s="2" t="s">
        <v>6926</v>
      </c>
      <c r="I9219" s="2">
        <v>0</v>
      </c>
      <c r="J9219" s="2">
        <v>0</v>
      </c>
      <c r="K9219" s="2">
        <v>85</v>
      </c>
      <c r="L9219" s="3">
        <v>45965</v>
      </c>
      <c r="M9219" s="3">
        <v>46119</v>
      </c>
      <c r="N9219" s="2" t="s">
        <v>6927</v>
      </c>
    </row>
    <row r="9220" spans="2:14" x14ac:dyDescent="0.25">
      <c r="B9220" s="2" t="s">
        <v>6924</v>
      </c>
      <c r="C9220" s="2" t="s">
        <v>6925</v>
      </c>
      <c r="D9220" s="2" t="s">
        <v>41</v>
      </c>
      <c r="E9220" s="2" t="s">
        <v>17</v>
      </c>
      <c r="F9220" s="2" t="s">
        <v>6905</v>
      </c>
      <c r="G9220" s="2" t="s">
        <v>6905</v>
      </c>
      <c r="H9220" s="2" t="s">
        <v>6926</v>
      </c>
      <c r="I9220" s="2">
        <v>0</v>
      </c>
      <c r="J9220" s="2">
        <v>0</v>
      </c>
      <c r="K9220" s="2">
        <v>87</v>
      </c>
      <c r="L9220" s="3">
        <v>45965</v>
      </c>
      <c r="M9220" s="3">
        <v>46125</v>
      </c>
      <c r="N9220" s="2" t="s">
        <v>6927</v>
      </c>
    </row>
    <row r="9221" spans="2:14" x14ac:dyDescent="0.25">
      <c r="B9221" s="2" t="s">
        <v>6924</v>
      </c>
      <c r="C9221" s="2" t="s">
        <v>6925</v>
      </c>
      <c r="D9221" s="2" t="s">
        <v>41</v>
      </c>
      <c r="E9221" s="2" t="s">
        <v>17</v>
      </c>
      <c r="F9221" s="2" t="s">
        <v>6905</v>
      </c>
      <c r="G9221" s="2" t="s">
        <v>6905</v>
      </c>
      <c r="H9221" s="2" t="s">
        <v>6926</v>
      </c>
      <c r="I9221" s="2">
        <v>0</v>
      </c>
      <c r="J9221" s="2">
        <v>0</v>
      </c>
      <c r="K9221" s="2">
        <v>89</v>
      </c>
      <c r="L9221" s="3">
        <v>45943</v>
      </c>
      <c r="M9221" s="3">
        <v>46103</v>
      </c>
      <c r="N9221" s="2" t="s">
        <v>6927</v>
      </c>
    </row>
    <row r="9222" spans="2:14" x14ac:dyDescent="0.25">
      <c r="B9222" s="2" t="s">
        <v>6924</v>
      </c>
      <c r="C9222" s="2" t="s">
        <v>6925</v>
      </c>
      <c r="D9222" s="2" t="s">
        <v>41</v>
      </c>
      <c r="E9222" s="2" t="s">
        <v>142</v>
      </c>
      <c r="F9222" s="2" t="s">
        <v>6905</v>
      </c>
      <c r="G9222" s="2" t="s">
        <v>6905</v>
      </c>
      <c r="H9222" s="2" t="s">
        <v>6926</v>
      </c>
      <c r="I9222" s="2">
        <v>0</v>
      </c>
      <c r="J9222" s="2">
        <v>0</v>
      </c>
      <c r="K9222" s="2">
        <v>6</v>
      </c>
      <c r="L9222" s="3">
        <v>45929</v>
      </c>
      <c r="M9222" s="3">
        <v>46089</v>
      </c>
      <c r="N9222" s="2" t="s">
        <v>6927</v>
      </c>
    </row>
    <row r="9223" spans="2:14" x14ac:dyDescent="0.25">
      <c r="B9223" s="2" t="s">
        <v>6928</v>
      </c>
      <c r="C9223" s="2" t="s">
        <v>6929</v>
      </c>
      <c r="D9223" s="2" t="s">
        <v>41</v>
      </c>
      <c r="E9223" s="2" t="s">
        <v>17</v>
      </c>
      <c r="F9223" s="2" t="s">
        <v>6905</v>
      </c>
      <c r="G9223" s="2" t="s">
        <v>6905</v>
      </c>
      <c r="H9223" s="2" t="s">
        <v>6930</v>
      </c>
      <c r="I9223" s="2">
        <v>0</v>
      </c>
      <c r="J9223" s="2">
        <v>0</v>
      </c>
      <c r="K9223" s="2">
        <v>51</v>
      </c>
      <c r="L9223" s="3">
        <v>45941</v>
      </c>
      <c r="M9223" s="3">
        <v>46110</v>
      </c>
      <c r="N9223" s="2" t="s">
        <v>6927</v>
      </c>
    </row>
    <row r="9224" spans="2:14" x14ac:dyDescent="0.25">
      <c r="B9224" s="2" t="s">
        <v>6928</v>
      </c>
      <c r="C9224" s="2" t="s">
        <v>6929</v>
      </c>
      <c r="D9224" s="2" t="s">
        <v>41</v>
      </c>
      <c r="E9224" s="2" t="s">
        <v>17</v>
      </c>
      <c r="F9224" s="2" t="s">
        <v>6905</v>
      </c>
      <c r="G9224" s="2" t="s">
        <v>6905</v>
      </c>
      <c r="H9224" s="2" t="s">
        <v>6930</v>
      </c>
      <c r="I9224" s="2">
        <v>0</v>
      </c>
      <c r="J9224" s="2">
        <v>0</v>
      </c>
      <c r="K9224" s="2">
        <v>76</v>
      </c>
      <c r="L9224" s="3">
        <v>45957</v>
      </c>
      <c r="M9224" s="3">
        <v>46216</v>
      </c>
      <c r="N9224" s="2" t="s">
        <v>6927</v>
      </c>
    </row>
    <row r="9225" spans="2:14" x14ac:dyDescent="0.25">
      <c r="B9225" s="2" t="s">
        <v>6931</v>
      </c>
      <c r="C9225" s="2" t="s">
        <v>6932</v>
      </c>
      <c r="D9225" s="2" t="s">
        <v>41</v>
      </c>
      <c r="E9225" s="2" t="s">
        <v>75</v>
      </c>
      <c r="F9225" s="2" t="s">
        <v>6905</v>
      </c>
      <c r="G9225" s="2" t="s">
        <v>6905</v>
      </c>
      <c r="H9225" s="2" t="s">
        <v>6933</v>
      </c>
      <c r="I9225" s="2">
        <v>0</v>
      </c>
      <c r="J9225" s="2">
        <v>0</v>
      </c>
      <c r="K9225" s="2">
        <v>41</v>
      </c>
      <c r="L9225" s="3">
        <v>45705</v>
      </c>
      <c r="M9225" s="3">
        <v>45754</v>
      </c>
      <c r="N9225" s="2" t="s">
        <v>6927</v>
      </c>
    </row>
    <row r="9226" spans="2:14" x14ac:dyDescent="0.25">
      <c r="B9226" s="2" t="s">
        <v>6931</v>
      </c>
      <c r="C9226" s="2" t="s">
        <v>6932</v>
      </c>
      <c r="D9226" s="2" t="s">
        <v>41</v>
      </c>
      <c r="E9226" s="2" t="s">
        <v>75</v>
      </c>
      <c r="F9226" s="2" t="s">
        <v>6905</v>
      </c>
      <c r="G9226" s="2" t="s">
        <v>6905</v>
      </c>
      <c r="H9226" s="2" t="s">
        <v>6933</v>
      </c>
      <c r="I9226" s="2">
        <v>0</v>
      </c>
      <c r="J9226" s="2">
        <v>0</v>
      </c>
      <c r="K9226" s="2">
        <v>64</v>
      </c>
      <c r="L9226" s="3">
        <v>44958</v>
      </c>
      <c r="M9226" s="3">
        <v>45761</v>
      </c>
      <c r="N9226" s="2" t="s">
        <v>6927</v>
      </c>
    </row>
    <row r="9227" spans="2:14" x14ac:dyDescent="0.25">
      <c r="B9227" s="2" t="s">
        <v>6931</v>
      </c>
      <c r="C9227" s="2" t="s">
        <v>6932</v>
      </c>
      <c r="D9227" s="2" t="s">
        <v>41</v>
      </c>
      <c r="E9227" s="2" t="s">
        <v>75</v>
      </c>
      <c r="F9227" s="2" t="s">
        <v>6905</v>
      </c>
      <c r="G9227" s="2" t="s">
        <v>6905</v>
      </c>
      <c r="H9227" s="2" t="s">
        <v>6933</v>
      </c>
      <c r="I9227" s="2">
        <v>0</v>
      </c>
      <c r="J9227" s="2">
        <v>0</v>
      </c>
      <c r="K9227" s="2">
        <v>68</v>
      </c>
      <c r="L9227" s="3">
        <v>44958</v>
      </c>
      <c r="M9227" s="3">
        <v>45781</v>
      </c>
      <c r="N9227" s="2" t="s">
        <v>6927</v>
      </c>
    </row>
    <row r="9228" spans="2:14" x14ac:dyDescent="0.25">
      <c r="B9228" s="2" t="s">
        <v>6931</v>
      </c>
      <c r="C9228" s="2" t="s">
        <v>6932</v>
      </c>
      <c r="D9228" s="2" t="s">
        <v>41</v>
      </c>
      <c r="E9228" s="2" t="s">
        <v>75</v>
      </c>
      <c r="F9228" s="2" t="s">
        <v>6905</v>
      </c>
      <c r="G9228" s="2" t="s">
        <v>6905</v>
      </c>
      <c r="H9228" s="2" t="s">
        <v>6933</v>
      </c>
      <c r="I9228" s="2">
        <v>0</v>
      </c>
      <c r="J9228" s="2">
        <v>0</v>
      </c>
      <c r="K9228" s="2">
        <v>71</v>
      </c>
      <c r="L9228" s="3">
        <v>44958</v>
      </c>
      <c r="M9228" s="3">
        <v>45769</v>
      </c>
      <c r="N9228" s="2" t="s">
        <v>6927</v>
      </c>
    </row>
    <row r="9229" spans="2:14" x14ac:dyDescent="0.25">
      <c r="B9229" s="2" t="s">
        <v>6931</v>
      </c>
      <c r="C9229" s="2" t="s">
        <v>6932</v>
      </c>
      <c r="D9229" s="2" t="s">
        <v>41</v>
      </c>
      <c r="E9229" s="2" t="s">
        <v>17</v>
      </c>
      <c r="F9229" s="2" t="s">
        <v>6905</v>
      </c>
      <c r="G9229" s="2" t="s">
        <v>6905</v>
      </c>
      <c r="H9229" s="2" t="s">
        <v>6933</v>
      </c>
      <c r="I9229" s="2">
        <v>0</v>
      </c>
      <c r="J9229" s="2">
        <v>0</v>
      </c>
      <c r="K9229" s="2">
        <v>41</v>
      </c>
      <c r="L9229" s="3">
        <v>45705</v>
      </c>
      <c r="M9229" s="3">
        <v>45754</v>
      </c>
      <c r="N9229" s="2" t="s">
        <v>6927</v>
      </c>
    </row>
    <row r="9230" spans="2:14" x14ac:dyDescent="0.25">
      <c r="B9230" s="2" t="s">
        <v>6931</v>
      </c>
      <c r="C9230" s="2" t="s">
        <v>6932</v>
      </c>
      <c r="D9230" s="2" t="s">
        <v>41</v>
      </c>
      <c r="E9230" s="2" t="s">
        <v>17</v>
      </c>
      <c r="F9230" s="2" t="s">
        <v>6905</v>
      </c>
      <c r="G9230" s="2" t="s">
        <v>6905</v>
      </c>
      <c r="H9230" s="2" t="s">
        <v>6933</v>
      </c>
      <c r="I9230" s="2">
        <v>0</v>
      </c>
      <c r="J9230" s="2">
        <v>0</v>
      </c>
      <c r="K9230" s="2">
        <v>60</v>
      </c>
      <c r="L9230" s="3">
        <v>45929</v>
      </c>
      <c r="M9230" s="3">
        <v>46098</v>
      </c>
      <c r="N9230" s="2" t="s">
        <v>6927</v>
      </c>
    </row>
    <row r="9231" spans="2:14" x14ac:dyDescent="0.25">
      <c r="B9231" s="2" t="s">
        <v>6931</v>
      </c>
      <c r="C9231" s="2" t="s">
        <v>6932</v>
      </c>
      <c r="D9231" s="2" t="s">
        <v>41</v>
      </c>
      <c r="E9231" s="2" t="s">
        <v>17</v>
      </c>
      <c r="F9231" s="2" t="s">
        <v>6905</v>
      </c>
      <c r="G9231" s="2" t="s">
        <v>6905</v>
      </c>
      <c r="H9231" s="2" t="s">
        <v>6933</v>
      </c>
      <c r="I9231" s="2">
        <v>0</v>
      </c>
      <c r="J9231" s="2">
        <v>0</v>
      </c>
      <c r="K9231" s="2">
        <v>61</v>
      </c>
      <c r="L9231" s="3">
        <v>45943</v>
      </c>
      <c r="M9231" s="3">
        <v>46098</v>
      </c>
      <c r="N9231" s="2" t="s">
        <v>6927</v>
      </c>
    </row>
    <row r="9232" spans="2:14" x14ac:dyDescent="0.25">
      <c r="B9232" s="2" t="s">
        <v>6931</v>
      </c>
      <c r="C9232" s="2" t="s">
        <v>6932</v>
      </c>
      <c r="D9232" s="2" t="s">
        <v>41</v>
      </c>
      <c r="E9232" s="2" t="s">
        <v>17</v>
      </c>
      <c r="F9232" s="2" t="s">
        <v>6905</v>
      </c>
      <c r="G9232" s="2" t="s">
        <v>6905</v>
      </c>
      <c r="H9232" s="2" t="s">
        <v>6933</v>
      </c>
      <c r="I9232" s="2">
        <v>0</v>
      </c>
      <c r="J9232" s="2">
        <v>0</v>
      </c>
      <c r="K9232" s="2">
        <v>61123130</v>
      </c>
      <c r="L9232" s="3">
        <v>45940</v>
      </c>
      <c r="M9232" s="3">
        <v>46094</v>
      </c>
      <c r="N9232" s="2" t="s">
        <v>6927</v>
      </c>
    </row>
    <row r="9233" spans="2:14" x14ac:dyDescent="0.25">
      <c r="B9233" s="2" t="s">
        <v>6931</v>
      </c>
      <c r="C9233" s="2" t="s">
        <v>6932</v>
      </c>
      <c r="D9233" s="2" t="s">
        <v>41</v>
      </c>
      <c r="E9233" s="2" t="s">
        <v>17</v>
      </c>
      <c r="F9233" s="2" t="s">
        <v>6905</v>
      </c>
      <c r="G9233" s="2" t="s">
        <v>6905</v>
      </c>
      <c r="H9233" s="2" t="s">
        <v>6933</v>
      </c>
      <c r="I9233" s="2">
        <v>0</v>
      </c>
      <c r="J9233" s="2">
        <v>0</v>
      </c>
      <c r="K9233" s="2">
        <v>64</v>
      </c>
      <c r="L9233" s="3">
        <v>44958</v>
      </c>
      <c r="M9233" s="3">
        <v>45761</v>
      </c>
      <c r="N9233" s="2" t="s">
        <v>6927</v>
      </c>
    </row>
    <row r="9234" spans="2:14" x14ac:dyDescent="0.25">
      <c r="B9234" s="2" t="s">
        <v>6931</v>
      </c>
      <c r="C9234" s="2" t="s">
        <v>6932</v>
      </c>
      <c r="D9234" s="2" t="s">
        <v>41</v>
      </c>
      <c r="E9234" s="2" t="s">
        <v>17</v>
      </c>
      <c r="F9234" s="2" t="s">
        <v>6905</v>
      </c>
      <c r="G9234" s="2" t="s">
        <v>6905</v>
      </c>
      <c r="H9234" s="2" t="s">
        <v>6933</v>
      </c>
      <c r="I9234" s="2">
        <v>0</v>
      </c>
      <c r="J9234" s="2">
        <v>0</v>
      </c>
      <c r="K9234" s="2">
        <v>67139130</v>
      </c>
      <c r="L9234" s="3">
        <v>45940</v>
      </c>
      <c r="M9234" s="3">
        <v>46110</v>
      </c>
      <c r="N9234" s="2" t="s">
        <v>6927</v>
      </c>
    </row>
    <row r="9235" spans="2:14" x14ac:dyDescent="0.25">
      <c r="B9235" s="2" t="s">
        <v>6931</v>
      </c>
      <c r="C9235" s="2" t="s">
        <v>6932</v>
      </c>
      <c r="D9235" s="2" t="s">
        <v>41</v>
      </c>
      <c r="E9235" s="2" t="s">
        <v>17</v>
      </c>
      <c r="F9235" s="2" t="s">
        <v>6905</v>
      </c>
      <c r="G9235" s="2" t="s">
        <v>6905</v>
      </c>
      <c r="H9235" s="2" t="s">
        <v>6933</v>
      </c>
      <c r="I9235" s="2">
        <v>0</v>
      </c>
      <c r="J9235" s="2">
        <v>0</v>
      </c>
      <c r="K9235" s="2">
        <v>68</v>
      </c>
      <c r="L9235" s="3">
        <v>44958</v>
      </c>
      <c r="M9235" s="3">
        <v>45781</v>
      </c>
      <c r="N9235" s="2" t="s">
        <v>6927</v>
      </c>
    </row>
    <row r="9236" spans="2:14" x14ac:dyDescent="0.25">
      <c r="B9236" s="2" t="s">
        <v>6931</v>
      </c>
      <c r="C9236" s="2" t="s">
        <v>6932</v>
      </c>
      <c r="D9236" s="2" t="s">
        <v>41</v>
      </c>
      <c r="E9236" s="2" t="s">
        <v>17</v>
      </c>
      <c r="F9236" s="2" t="s">
        <v>6905</v>
      </c>
      <c r="G9236" s="2" t="s">
        <v>6905</v>
      </c>
      <c r="H9236" s="2" t="s">
        <v>6933</v>
      </c>
      <c r="I9236" s="2">
        <v>0</v>
      </c>
      <c r="J9236" s="2">
        <v>0</v>
      </c>
      <c r="K9236" s="2">
        <v>71</v>
      </c>
      <c r="L9236" s="3">
        <v>44958</v>
      </c>
      <c r="M9236" s="3">
        <v>45769</v>
      </c>
      <c r="N9236" s="2" t="s">
        <v>6927</v>
      </c>
    </row>
    <row r="9237" spans="2:14" x14ac:dyDescent="0.25">
      <c r="B9237" s="2" t="s">
        <v>6931</v>
      </c>
      <c r="C9237" s="2" t="s">
        <v>6932</v>
      </c>
      <c r="D9237" s="2" t="s">
        <v>41</v>
      </c>
      <c r="E9237" s="2" t="s">
        <v>17</v>
      </c>
      <c r="F9237" s="2" t="s">
        <v>6905</v>
      </c>
      <c r="G9237" s="2" t="s">
        <v>6905</v>
      </c>
      <c r="H9237" s="2" t="s">
        <v>6933</v>
      </c>
      <c r="I9237" s="2">
        <v>0</v>
      </c>
      <c r="J9237" s="2">
        <v>0</v>
      </c>
      <c r="K9237" s="2">
        <v>72</v>
      </c>
      <c r="L9237" s="3">
        <v>45957</v>
      </c>
      <c r="M9237" s="3">
        <v>46119</v>
      </c>
      <c r="N9237" s="2" t="s">
        <v>6927</v>
      </c>
    </row>
    <row r="9238" spans="2:14" x14ac:dyDescent="0.25">
      <c r="B9238" s="2" t="s">
        <v>6931</v>
      </c>
      <c r="C9238" s="2" t="s">
        <v>6932</v>
      </c>
      <c r="D9238" s="2" t="s">
        <v>41</v>
      </c>
      <c r="E9238" s="2" t="s">
        <v>17</v>
      </c>
      <c r="F9238" s="2" t="s">
        <v>6905</v>
      </c>
      <c r="G9238" s="2" t="s">
        <v>6905</v>
      </c>
      <c r="H9238" s="2" t="s">
        <v>6933</v>
      </c>
      <c r="I9238" s="2">
        <v>0</v>
      </c>
      <c r="J9238" s="2">
        <v>0</v>
      </c>
      <c r="K9238" s="2">
        <v>73</v>
      </c>
      <c r="L9238" s="3">
        <v>45957</v>
      </c>
      <c r="M9238" s="3">
        <v>46119</v>
      </c>
      <c r="N9238" s="2" t="s">
        <v>6927</v>
      </c>
    </row>
    <row r="9239" spans="2:14" x14ac:dyDescent="0.25">
      <c r="B9239" s="2" t="s">
        <v>6931</v>
      </c>
      <c r="C9239" s="2" t="s">
        <v>6932</v>
      </c>
      <c r="D9239" s="2" t="s">
        <v>41</v>
      </c>
      <c r="E9239" s="2" t="s">
        <v>17</v>
      </c>
      <c r="F9239" s="2" t="s">
        <v>6905</v>
      </c>
      <c r="G9239" s="2" t="s">
        <v>6905</v>
      </c>
      <c r="H9239" s="2" t="s">
        <v>6933</v>
      </c>
      <c r="I9239" s="2">
        <v>0</v>
      </c>
      <c r="J9239" s="2">
        <v>0</v>
      </c>
      <c r="K9239" s="2" t="s">
        <v>2111</v>
      </c>
      <c r="L9239" s="2" t="s">
        <v>30</v>
      </c>
      <c r="M9239" s="2" t="s">
        <v>30</v>
      </c>
      <c r="N9239" s="2" t="s">
        <v>6927</v>
      </c>
    </row>
    <row r="9240" spans="2:14" x14ac:dyDescent="0.25">
      <c r="B9240" s="2" t="s">
        <v>6934</v>
      </c>
      <c r="C9240" s="2" t="s">
        <v>6935</v>
      </c>
      <c r="D9240" s="2" t="s">
        <v>41</v>
      </c>
      <c r="E9240" s="2" t="s">
        <v>17</v>
      </c>
      <c r="F9240" s="2" t="s">
        <v>6905</v>
      </c>
      <c r="G9240" s="2" t="s">
        <v>6905</v>
      </c>
      <c r="H9240" s="2" t="s">
        <v>6936</v>
      </c>
      <c r="I9240" s="2">
        <v>0</v>
      </c>
      <c r="J9240" s="2">
        <v>0</v>
      </c>
      <c r="K9240" s="2">
        <v>117</v>
      </c>
      <c r="L9240" s="3">
        <v>45957</v>
      </c>
      <c r="M9240" s="3">
        <v>46110</v>
      </c>
      <c r="N9240" s="2" t="s">
        <v>6927</v>
      </c>
    </row>
    <row r="9241" spans="2:14" x14ac:dyDescent="0.25">
      <c r="B9241" s="2" t="s">
        <v>6937</v>
      </c>
      <c r="C9241" s="2" t="s">
        <v>864</v>
      </c>
      <c r="D9241" s="2" t="s">
        <v>41</v>
      </c>
      <c r="E9241" s="2" t="s">
        <v>75</v>
      </c>
      <c r="F9241" s="2" t="s">
        <v>6905</v>
      </c>
      <c r="G9241" s="2" t="s">
        <v>6905</v>
      </c>
      <c r="H9241" s="2" t="s">
        <v>6919</v>
      </c>
      <c r="I9241" s="2">
        <v>0</v>
      </c>
      <c r="J9241" s="2">
        <v>0</v>
      </c>
      <c r="K9241" s="2">
        <v>2404105</v>
      </c>
      <c r="L9241" s="3">
        <v>44958</v>
      </c>
      <c r="M9241" s="3">
        <v>45781</v>
      </c>
      <c r="N9241" s="2" t="s">
        <v>865</v>
      </c>
    </row>
    <row r="9242" spans="2:14" x14ac:dyDescent="0.25">
      <c r="B9242" s="2" t="s">
        <v>6937</v>
      </c>
      <c r="C9242" s="2" t="s">
        <v>864</v>
      </c>
      <c r="D9242" s="2" t="s">
        <v>41</v>
      </c>
      <c r="E9242" s="2" t="s">
        <v>75</v>
      </c>
      <c r="F9242" s="2" t="s">
        <v>6905</v>
      </c>
      <c r="G9242" s="2" t="s">
        <v>6905</v>
      </c>
      <c r="H9242" s="2" t="s">
        <v>6919</v>
      </c>
      <c r="I9242" s="2">
        <v>0</v>
      </c>
      <c r="J9242" s="2">
        <v>0</v>
      </c>
      <c r="K9242" s="2">
        <v>2507096</v>
      </c>
      <c r="L9242" s="3">
        <v>46097</v>
      </c>
      <c r="M9242" s="3">
        <v>46208</v>
      </c>
      <c r="N9242" s="2" t="s">
        <v>865</v>
      </c>
    </row>
    <row r="9243" spans="2:14" x14ac:dyDescent="0.25">
      <c r="B9243" s="2" t="s">
        <v>6937</v>
      </c>
      <c r="C9243" s="2" t="s">
        <v>864</v>
      </c>
      <c r="D9243" s="2" t="s">
        <v>41</v>
      </c>
      <c r="E9243" s="2" t="s">
        <v>17</v>
      </c>
      <c r="F9243" s="2" t="s">
        <v>6905</v>
      </c>
      <c r="G9243" s="2" t="s">
        <v>6905</v>
      </c>
      <c r="H9243" s="2" t="s">
        <v>6919</v>
      </c>
      <c r="I9243" s="2">
        <v>0</v>
      </c>
      <c r="J9243" s="2">
        <v>0</v>
      </c>
      <c r="K9243" s="2">
        <v>2404105</v>
      </c>
      <c r="L9243" s="3">
        <v>44958</v>
      </c>
      <c r="M9243" s="3">
        <v>45781</v>
      </c>
      <c r="N9243" s="2" t="s">
        <v>865</v>
      </c>
    </row>
    <row r="9244" spans="2:14" x14ac:dyDescent="0.25">
      <c r="B9244" s="2" t="s">
        <v>6937</v>
      </c>
      <c r="C9244" s="2" t="s">
        <v>864</v>
      </c>
      <c r="D9244" s="2" t="s">
        <v>41</v>
      </c>
      <c r="E9244" s="2" t="s">
        <v>17</v>
      </c>
      <c r="F9244" s="2" t="s">
        <v>6905</v>
      </c>
      <c r="G9244" s="2" t="s">
        <v>6905</v>
      </c>
      <c r="H9244" s="2" t="s">
        <v>6919</v>
      </c>
      <c r="I9244" s="2">
        <v>0</v>
      </c>
      <c r="J9244" s="2">
        <v>0</v>
      </c>
      <c r="K9244" s="2">
        <v>2409176</v>
      </c>
      <c r="L9244" s="3">
        <v>45777</v>
      </c>
      <c r="M9244" s="3">
        <v>45894</v>
      </c>
      <c r="N9244" s="2" t="s">
        <v>865</v>
      </c>
    </row>
    <row r="9245" spans="2:14" x14ac:dyDescent="0.25">
      <c r="B9245" s="2" t="s">
        <v>6937</v>
      </c>
      <c r="C9245" s="2" t="s">
        <v>864</v>
      </c>
      <c r="D9245" s="2" t="s">
        <v>41</v>
      </c>
      <c r="E9245" s="2" t="s">
        <v>17</v>
      </c>
      <c r="F9245" s="2" t="s">
        <v>6905</v>
      </c>
      <c r="G9245" s="2" t="s">
        <v>6905</v>
      </c>
      <c r="H9245" s="2" t="s">
        <v>6919</v>
      </c>
      <c r="I9245" s="2">
        <v>0</v>
      </c>
      <c r="J9245" s="2">
        <v>0</v>
      </c>
      <c r="K9245" s="2">
        <v>2411002</v>
      </c>
      <c r="L9245" s="3">
        <v>45948</v>
      </c>
      <c r="M9245" s="3">
        <v>46116</v>
      </c>
      <c r="N9245" s="2" t="s">
        <v>865</v>
      </c>
    </row>
    <row r="9246" spans="2:14" x14ac:dyDescent="0.25">
      <c r="B9246" s="2" t="s">
        <v>6937</v>
      </c>
      <c r="C9246" s="2" t="s">
        <v>864</v>
      </c>
      <c r="D9246" s="2" t="s">
        <v>41</v>
      </c>
      <c r="E9246" s="2" t="s">
        <v>17</v>
      </c>
      <c r="F9246" s="2" t="s">
        <v>6905</v>
      </c>
      <c r="G9246" s="2" t="s">
        <v>6905</v>
      </c>
      <c r="H9246" s="2" t="s">
        <v>6919</v>
      </c>
      <c r="I9246" s="2">
        <v>0</v>
      </c>
      <c r="J9246" s="2">
        <v>0</v>
      </c>
      <c r="K9246" s="2">
        <v>2501052</v>
      </c>
      <c r="L9246" s="3">
        <v>45985</v>
      </c>
      <c r="M9246" s="3">
        <v>46133</v>
      </c>
      <c r="N9246" s="2" t="s">
        <v>865</v>
      </c>
    </row>
    <row r="9247" spans="2:14" x14ac:dyDescent="0.25">
      <c r="B9247" s="2" t="s">
        <v>6937</v>
      </c>
      <c r="C9247" s="2" t="s">
        <v>864</v>
      </c>
      <c r="D9247" s="2" t="s">
        <v>41</v>
      </c>
      <c r="E9247" s="2" t="s">
        <v>17</v>
      </c>
      <c r="F9247" s="2" t="s">
        <v>6905</v>
      </c>
      <c r="G9247" s="2" t="s">
        <v>6905</v>
      </c>
      <c r="H9247" s="2" t="s">
        <v>6919</v>
      </c>
      <c r="I9247" s="2">
        <v>0</v>
      </c>
      <c r="J9247" s="2">
        <v>0</v>
      </c>
      <c r="K9247" s="2">
        <v>2501057</v>
      </c>
      <c r="L9247" s="3">
        <v>45948</v>
      </c>
      <c r="M9247" s="3">
        <v>46122</v>
      </c>
      <c r="N9247" s="2" t="s">
        <v>865</v>
      </c>
    </row>
    <row r="9248" spans="2:14" x14ac:dyDescent="0.25">
      <c r="B9248" s="2" t="s">
        <v>6937</v>
      </c>
      <c r="C9248" s="2" t="s">
        <v>864</v>
      </c>
      <c r="D9248" s="2" t="s">
        <v>41</v>
      </c>
      <c r="E9248" s="2" t="s">
        <v>17</v>
      </c>
      <c r="F9248" s="2" t="s">
        <v>6905</v>
      </c>
      <c r="G9248" s="2" t="s">
        <v>6905</v>
      </c>
      <c r="H9248" s="2" t="s">
        <v>6919</v>
      </c>
      <c r="I9248" s="2">
        <v>0</v>
      </c>
      <c r="J9248" s="2">
        <v>0</v>
      </c>
      <c r="K9248" s="2">
        <v>2507094</v>
      </c>
      <c r="L9248" s="3">
        <v>46064</v>
      </c>
      <c r="M9248" s="3">
        <v>46193</v>
      </c>
      <c r="N9248" s="2" t="s">
        <v>865</v>
      </c>
    </row>
    <row r="9249" spans="2:14" x14ac:dyDescent="0.25">
      <c r="B9249" s="2" t="s">
        <v>6937</v>
      </c>
      <c r="C9249" s="2" t="s">
        <v>864</v>
      </c>
      <c r="D9249" s="2" t="s">
        <v>41</v>
      </c>
      <c r="E9249" s="2" t="s">
        <v>17</v>
      </c>
      <c r="F9249" s="2" t="s">
        <v>6905</v>
      </c>
      <c r="G9249" s="2" t="s">
        <v>6905</v>
      </c>
      <c r="H9249" s="2" t="s">
        <v>6919</v>
      </c>
      <c r="I9249" s="2">
        <v>0</v>
      </c>
      <c r="J9249" s="2">
        <v>0</v>
      </c>
      <c r="K9249" s="2">
        <v>2507096</v>
      </c>
      <c r="L9249" s="3">
        <v>46084</v>
      </c>
      <c r="M9249" s="3">
        <v>46207</v>
      </c>
      <c r="N9249" s="2" t="s">
        <v>865</v>
      </c>
    </row>
    <row r="9250" spans="2:14" x14ac:dyDescent="0.25">
      <c r="B9250" s="2" t="s">
        <v>6937</v>
      </c>
      <c r="C9250" s="2" t="s">
        <v>864</v>
      </c>
      <c r="D9250" s="2" t="s">
        <v>41</v>
      </c>
      <c r="E9250" s="2" t="s">
        <v>17</v>
      </c>
      <c r="F9250" s="2" t="s">
        <v>6905</v>
      </c>
      <c r="G9250" s="2" t="s">
        <v>6905</v>
      </c>
      <c r="H9250" s="2" t="s">
        <v>6919</v>
      </c>
      <c r="I9250" s="2">
        <v>0</v>
      </c>
      <c r="J9250" s="2">
        <v>0</v>
      </c>
      <c r="K9250" s="2">
        <v>2507096</v>
      </c>
      <c r="L9250" s="3">
        <v>46097</v>
      </c>
      <c r="M9250" s="3">
        <v>46208</v>
      </c>
      <c r="N9250" s="2" t="s">
        <v>865</v>
      </c>
    </row>
    <row r="9251" spans="2:14" x14ac:dyDescent="0.25">
      <c r="B9251" s="2" t="s">
        <v>6937</v>
      </c>
      <c r="C9251" s="2" t="s">
        <v>864</v>
      </c>
      <c r="D9251" s="2" t="s">
        <v>41</v>
      </c>
      <c r="E9251" s="2" t="s">
        <v>17</v>
      </c>
      <c r="F9251" s="2" t="s">
        <v>6905</v>
      </c>
      <c r="G9251" s="2" t="s">
        <v>6905</v>
      </c>
      <c r="H9251" s="2" t="s">
        <v>6919</v>
      </c>
      <c r="I9251" s="2">
        <v>0</v>
      </c>
      <c r="J9251" s="2">
        <v>0</v>
      </c>
      <c r="K9251" s="2">
        <v>2507097</v>
      </c>
      <c r="L9251" s="3">
        <v>46196</v>
      </c>
      <c r="M9251" s="3">
        <v>46310</v>
      </c>
      <c r="N9251" s="2" t="s">
        <v>865</v>
      </c>
    </row>
    <row r="9252" spans="2:14" x14ac:dyDescent="0.25">
      <c r="B9252" s="2" t="s">
        <v>6937</v>
      </c>
      <c r="C9252" s="2" t="s">
        <v>864</v>
      </c>
      <c r="D9252" s="2" t="s">
        <v>41</v>
      </c>
      <c r="E9252" s="2" t="s">
        <v>17</v>
      </c>
      <c r="F9252" s="2" t="s">
        <v>6905</v>
      </c>
      <c r="G9252" s="2" t="s">
        <v>6905</v>
      </c>
      <c r="H9252" s="2" t="s">
        <v>6919</v>
      </c>
      <c r="I9252" s="2">
        <v>0</v>
      </c>
      <c r="J9252" s="2">
        <v>0</v>
      </c>
      <c r="K9252" s="2" t="s">
        <v>470</v>
      </c>
      <c r="L9252" s="2" t="s">
        <v>30</v>
      </c>
      <c r="M9252" s="2" t="s">
        <v>30</v>
      </c>
      <c r="N9252" s="2" t="s">
        <v>865</v>
      </c>
    </row>
    <row r="9253" spans="2:14" x14ac:dyDescent="0.25">
      <c r="B9253" s="2" t="s">
        <v>6937</v>
      </c>
      <c r="C9253" s="2" t="s">
        <v>864</v>
      </c>
      <c r="D9253" s="2" t="s">
        <v>41</v>
      </c>
      <c r="E9253" s="2" t="s">
        <v>181</v>
      </c>
      <c r="F9253" s="2" t="s">
        <v>6905</v>
      </c>
      <c r="G9253" s="2" t="s">
        <v>6905</v>
      </c>
      <c r="H9253" s="2" t="s">
        <v>6919</v>
      </c>
      <c r="I9253" s="2">
        <v>0</v>
      </c>
      <c r="J9253" s="2">
        <v>0</v>
      </c>
      <c r="K9253" s="2">
        <v>2507096</v>
      </c>
      <c r="L9253" s="3">
        <v>46097</v>
      </c>
      <c r="M9253" s="3">
        <v>46208</v>
      </c>
      <c r="N9253" s="2" t="s">
        <v>865</v>
      </c>
    </row>
    <row r="9254" spans="2:14" x14ac:dyDescent="0.25">
      <c r="B9254" s="2" t="s">
        <v>6937</v>
      </c>
      <c r="C9254" s="2" t="s">
        <v>864</v>
      </c>
      <c r="D9254" s="2" t="s">
        <v>41</v>
      </c>
      <c r="E9254" s="2" t="s">
        <v>142</v>
      </c>
      <c r="F9254" s="2" t="s">
        <v>6905</v>
      </c>
      <c r="G9254" s="2" t="s">
        <v>6905</v>
      </c>
      <c r="H9254" s="2" t="s">
        <v>6919</v>
      </c>
      <c r="I9254" s="2">
        <v>0</v>
      </c>
      <c r="J9254" s="2">
        <v>0</v>
      </c>
      <c r="K9254" s="2">
        <v>2501057</v>
      </c>
      <c r="L9254" s="3">
        <v>45948</v>
      </c>
      <c r="M9254" s="3">
        <v>46122</v>
      </c>
      <c r="N9254" s="2" t="s">
        <v>865</v>
      </c>
    </row>
    <row r="9255" spans="2:14" x14ac:dyDescent="0.25">
      <c r="B9255" s="2" t="s">
        <v>6938</v>
      </c>
      <c r="C9255" s="2" t="s">
        <v>6939</v>
      </c>
      <c r="D9255" s="2" t="s">
        <v>41</v>
      </c>
      <c r="E9255" s="2" t="s">
        <v>75</v>
      </c>
      <c r="F9255" s="2" t="s">
        <v>6905</v>
      </c>
      <c r="G9255" s="2" t="s">
        <v>6905</v>
      </c>
      <c r="H9255" s="2" t="s">
        <v>6940</v>
      </c>
      <c r="I9255" s="2">
        <v>0</v>
      </c>
      <c r="J9255" s="2">
        <v>0</v>
      </c>
      <c r="K9255" s="2">
        <v>45</v>
      </c>
      <c r="L9255" s="3">
        <v>44958</v>
      </c>
      <c r="M9255" s="3">
        <v>45762</v>
      </c>
      <c r="N9255" s="2" t="s">
        <v>6927</v>
      </c>
    </row>
    <row r="9256" spans="2:14" x14ac:dyDescent="0.25">
      <c r="B9256" s="2" t="s">
        <v>6938</v>
      </c>
      <c r="C9256" s="2" t="s">
        <v>6939</v>
      </c>
      <c r="D9256" s="2" t="s">
        <v>41</v>
      </c>
      <c r="E9256" s="2" t="s">
        <v>75</v>
      </c>
      <c r="F9256" s="2" t="s">
        <v>6905</v>
      </c>
      <c r="G9256" s="2" t="s">
        <v>6905</v>
      </c>
      <c r="H9256" s="2" t="s">
        <v>6940</v>
      </c>
      <c r="I9256" s="2">
        <v>0</v>
      </c>
      <c r="J9256" s="2">
        <v>0</v>
      </c>
      <c r="K9256" s="2">
        <v>45</v>
      </c>
      <c r="L9256" s="3">
        <v>45772</v>
      </c>
      <c r="M9256" s="3">
        <v>45859</v>
      </c>
      <c r="N9256" s="2" t="s">
        <v>6927</v>
      </c>
    </row>
    <row r="9257" spans="2:14" x14ac:dyDescent="0.25">
      <c r="B9257" s="2" t="s">
        <v>6938</v>
      </c>
      <c r="C9257" s="2" t="s">
        <v>6939</v>
      </c>
      <c r="D9257" s="2" t="s">
        <v>41</v>
      </c>
      <c r="E9257" s="2" t="s">
        <v>75</v>
      </c>
      <c r="F9257" s="2" t="s">
        <v>6905</v>
      </c>
      <c r="G9257" s="2" t="s">
        <v>6905</v>
      </c>
      <c r="H9257" s="2" t="s">
        <v>6940</v>
      </c>
      <c r="I9257" s="2">
        <v>0</v>
      </c>
      <c r="J9257" s="2">
        <v>0</v>
      </c>
      <c r="K9257" s="2">
        <v>51</v>
      </c>
      <c r="L9257" s="3">
        <v>44958</v>
      </c>
      <c r="M9257" s="3">
        <v>45762</v>
      </c>
      <c r="N9257" s="2" t="s">
        <v>6927</v>
      </c>
    </row>
    <row r="9258" spans="2:14" x14ac:dyDescent="0.25">
      <c r="B9258" s="2" t="s">
        <v>6938</v>
      </c>
      <c r="C9258" s="2" t="s">
        <v>6939</v>
      </c>
      <c r="D9258" s="2" t="s">
        <v>41</v>
      </c>
      <c r="E9258" s="2" t="s">
        <v>17</v>
      </c>
      <c r="F9258" s="2" t="s">
        <v>6905</v>
      </c>
      <c r="G9258" s="2" t="s">
        <v>6905</v>
      </c>
      <c r="H9258" s="2" t="s">
        <v>6940</v>
      </c>
      <c r="I9258" s="2">
        <v>0</v>
      </c>
      <c r="J9258" s="2">
        <v>0</v>
      </c>
      <c r="K9258" s="2">
        <v>101</v>
      </c>
      <c r="L9258" s="3">
        <v>45962</v>
      </c>
      <c r="M9258" s="3">
        <v>46125</v>
      </c>
      <c r="N9258" s="2" t="s">
        <v>6927</v>
      </c>
    </row>
    <row r="9259" spans="2:14" x14ac:dyDescent="0.25">
      <c r="B9259" s="2" t="s">
        <v>6938</v>
      </c>
      <c r="C9259" s="2" t="s">
        <v>6939</v>
      </c>
      <c r="D9259" s="2" t="s">
        <v>41</v>
      </c>
      <c r="E9259" s="2" t="s">
        <v>17</v>
      </c>
      <c r="F9259" s="2" t="s">
        <v>6905</v>
      </c>
      <c r="G9259" s="2" t="s">
        <v>6905</v>
      </c>
      <c r="H9259" s="2" t="s">
        <v>6940</v>
      </c>
      <c r="I9259" s="2">
        <v>0</v>
      </c>
      <c r="J9259" s="2">
        <v>0</v>
      </c>
      <c r="K9259" s="2">
        <v>102</v>
      </c>
      <c r="L9259" s="3">
        <v>45962</v>
      </c>
      <c r="M9259" s="3">
        <v>46125</v>
      </c>
      <c r="N9259" s="2" t="s">
        <v>6927</v>
      </c>
    </row>
    <row r="9260" spans="2:14" x14ac:dyDescent="0.25">
      <c r="B9260" s="2" t="s">
        <v>6938</v>
      </c>
      <c r="C9260" s="2" t="s">
        <v>6939</v>
      </c>
      <c r="D9260" s="2" t="s">
        <v>41</v>
      </c>
      <c r="E9260" s="2" t="s">
        <v>17</v>
      </c>
      <c r="F9260" s="2" t="s">
        <v>6905</v>
      </c>
      <c r="G9260" s="2" t="s">
        <v>6905</v>
      </c>
      <c r="H9260" s="2" t="s">
        <v>6940</v>
      </c>
      <c r="I9260" s="2">
        <v>0</v>
      </c>
      <c r="J9260" s="2">
        <v>0</v>
      </c>
      <c r="K9260" s="2">
        <v>104</v>
      </c>
      <c r="L9260" s="3">
        <v>45972</v>
      </c>
      <c r="M9260" s="3">
        <v>46132</v>
      </c>
      <c r="N9260" s="2" t="s">
        <v>6927</v>
      </c>
    </row>
    <row r="9261" spans="2:14" x14ac:dyDescent="0.25">
      <c r="B9261" s="2" t="s">
        <v>6938</v>
      </c>
      <c r="C9261" s="2" t="s">
        <v>6939</v>
      </c>
      <c r="D9261" s="2" t="s">
        <v>41</v>
      </c>
      <c r="E9261" s="2" t="s">
        <v>17</v>
      </c>
      <c r="F9261" s="2" t="s">
        <v>6905</v>
      </c>
      <c r="G9261" s="2" t="s">
        <v>6905</v>
      </c>
      <c r="H9261" s="2" t="s">
        <v>6940</v>
      </c>
      <c r="I9261" s="2">
        <v>0</v>
      </c>
      <c r="J9261" s="2">
        <v>0</v>
      </c>
      <c r="K9261" s="2">
        <v>105</v>
      </c>
      <c r="L9261" s="3">
        <v>45972</v>
      </c>
      <c r="M9261" s="3">
        <v>46132</v>
      </c>
      <c r="N9261" s="2" t="s">
        <v>6927</v>
      </c>
    </row>
    <row r="9262" spans="2:14" x14ac:dyDescent="0.25">
      <c r="B9262" s="2" t="s">
        <v>6938</v>
      </c>
      <c r="C9262" s="2" t="s">
        <v>6939</v>
      </c>
      <c r="D9262" s="2" t="s">
        <v>41</v>
      </c>
      <c r="E9262" s="2" t="s">
        <v>17</v>
      </c>
      <c r="F9262" s="2" t="s">
        <v>6905</v>
      </c>
      <c r="G9262" s="2" t="s">
        <v>6905</v>
      </c>
      <c r="H9262" s="2" t="s">
        <v>6940</v>
      </c>
      <c r="I9262" s="2">
        <v>0</v>
      </c>
      <c r="J9262" s="2">
        <v>0</v>
      </c>
      <c r="K9262" s="2">
        <v>16</v>
      </c>
      <c r="L9262" s="3">
        <v>45848</v>
      </c>
      <c r="M9262" s="3">
        <v>45987</v>
      </c>
      <c r="N9262" s="2" t="s">
        <v>6927</v>
      </c>
    </row>
    <row r="9263" spans="2:14" x14ac:dyDescent="0.25">
      <c r="B9263" s="2" t="s">
        <v>6938</v>
      </c>
      <c r="C9263" s="2" t="s">
        <v>6939</v>
      </c>
      <c r="D9263" s="2" t="s">
        <v>41</v>
      </c>
      <c r="E9263" s="2" t="s">
        <v>17</v>
      </c>
      <c r="F9263" s="2" t="s">
        <v>6905</v>
      </c>
      <c r="G9263" s="2" t="s">
        <v>6905</v>
      </c>
      <c r="H9263" s="2" t="s">
        <v>6940</v>
      </c>
      <c r="I9263" s="2">
        <v>0</v>
      </c>
      <c r="J9263" s="2">
        <v>0</v>
      </c>
      <c r="K9263" s="2">
        <v>45</v>
      </c>
      <c r="L9263" s="3">
        <v>44958</v>
      </c>
      <c r="M9263" s="3">
        <v>45762</v>
      </c>
      <c r="N9263" s="2" t="s">
        <v>6927</v>
      </c>
    </row>
    <row r="9264" spans="2:14" x14ac:dyDescent="0.25">
      <c r="B9264" s="2" t="s">
        <v>6938</v>
      </c>
      <c r="C9264" s="2" t="s">
        <v>6939</v>
      </c>
      <c r="D9264" s="2" t="s">
        <v>41</v>
      </c>
      <c r="E9264" s="2" t="s">
        <v>17</v>
      </c>
      <c r="F9264" s="2" t="s">
        <v>6905</v>
      </c>
      <c r="G9264" s="2" t="s">
        <v>6905</v>
      </c>
      <c r="H9264" s="2" t="s">
        <v>6940</v>
      </c>
      <c r="I9264" s="2">
        <v>0</v>
      </c>
      <c r="J9264" s="2">
        <v>0</v>
      </c>
      <c r="K9264" s="2">
        <v>45</v>
      </c>
      <c r="L9264" s="3">
        <v>45772</v>
      </c>
      <c r="M9264" s="3">
        <v>45859</v>
      </c>
      <c r="N9264" s="2" t="s">
        <v>6927</v>
      </c>
    </row>
    <row r="9265" spans="2:14" x14ac:dyDescent="0.25">
      <c r="B9265" s="2" t="s">
        <v>6938</v>
      </c>
      <c r="C9265" s="2" t="s">
        <v>6939</v>
      </c>
      <c r="D9265" s="2" t="s">
        <v>41</v>
      </c>
      <c r="E9265" s="2" t="s">
        <v>17</v>
      </c>
      <c r="F9265" s="2" t="s">
        <v>6905</v>
      </c>
      <c r="G9265" s="2" t="s">
        <v>6905</v>
      </c>
      <c r="H9265" s="2" t="s">
        <v>6940</v>
      </c>
      <c r="I9265" s="2">
        <v>0</v>
      </c>
      <c r="J9265" s="2">
        <v>0</v>
      </c>
      <c r="K9265" s="2">
        <v>46</v>
      </c>
      <c r="L9265" s="3">
        <v>44958</v>
      </c>
      <c r="M9265" s="3">
        <v>45762</v>
      </c>
      <c r="N9265" s="2" t="s">
        <v>6927</v>
      </c>
    </row>
    <row r="9266" spans="2:14" x14ac:dyDescent="0.25">
      <c r="B9266" s="2" t="s">
        <v>6938</v>
      </c>
      <c r="C9266" s="2" t="s">
        <v>6939</v>
      </c>
      <c r="D9266" s="2" t="s">
        <v>41</v>
      </c>
      <c r="E9266" s="2" t="s">
        <v>17</v>
      </c>
      <c r="F9266" s="2" t="s">
        <v>6905</v>
      </c>
      <c r="G9266" s="2" t="s">
        <v>6905</v>
      </c>
      <c r="H9266" s="2" t="s">
        <v>6940</v>
      </c>
      <c r="I9266" s="2">
        <v>0</v>
      </c>
      <c r="J9266" s="2">
        <v>0</v>
      </c>
      <c r="K9266" s="2">
        <v>51</v>
      </c>
      <c r="L9266" s="3">
        <v>44958</v>
      </c>
      <c r="M9266" s="3">
        <v>45762</v>
      </c>
      <c r="N9266" s="2" t="s">
        <v>6927</v>
      </c>
    </row>
    <row r="9267" spans="2:14" x14ac:dyDescent="0.25">
      <c r="B9267" s="2" t="s">
        <v>6938</v>
      </c>
      <c r="C9267" s="2" t="s">
        <v>6939</v>
      </c>
      <c r="D9267" s="2" t="s">
        <v>41</v>
      </c>
      <c r="E9267" s="2" t="s">
        <v>17</v>
      </c>
      <c r="F9267" s="2" t="s">
        <v>6905</v>
      </c>
      <c r="G9267" s="2" t="s">
        <v>6905</v>
      </c>
      <c r="H9267" s="2" t="s">
        <v>6940</v>
      </c>
      <c r="I9267" s="2">
        <v>0</v>
      </c>
      <c r="J9267" s="2">
        <v>0</v>
      </c>
      <c r="K9267" s="2">
        <v>54</v>
      </c>
      <c r="L9267" s="3">
        <v>45943</v>
      </c>
      <c r="M9267" s="3">
        <v>46118</v>
      </c>
      <c r="N9267" s="2" t="s">
        <v>6927</v>
      </c>
    </row>
    <row r="9268" spans="2:14" x14ac:dyDescent="0.25">
      <c r="B9268" s="2" t="s">
        <v>6938</v>
      </c>
      <c r="C9268" s="2" t="s">
        <v>6939</v>
      </c>
      <c r="D9268" s="2" t="s">
        <v>41</v>
      </c>
      <c r="E9268" s="2" t="s">
        <v>17</v>
      </c>
      <c r="F9268" s="2" t="s">
        <v>6905</v>
      </c>
      <c r="G9268" s="2" t="s">
        <v>6905</v>
      </c>
      <c r="H9268" s="2" t="s">
        <v>6940</v>
      </c>
      <c r="I9268" s="2">
        <v>0</v>
      </c>
      <c r="J9268" s="2">
        <v>0</v>
      </c>
      <c r="K9268" s="2">
        <v>92</v>
      </c>
      <c r="L9268" s="3">
        <v>45929</v>
      </c>
      <c r="M9268" s="3">
        <v>46098</v>
      </c>
      <c r="N9268" s="2" t="s">
        <v>6927</v>
      </c>
    </row>
    <row r="9269" spans="2:14" x14ac:dyDescent="0.25">
      <c r="B9269" s="2" t="s">
        <v>6938</v>
      </c>
      <c r="C9269" s="2" t="s">
        <v>6939</v>
      </c>
      <c r="D9269" s="2" t="s">
        <v>41</v>
      </c>
      <c r="E9269" s="2" t="s">
        <v>17</v>
      </c>
      <c r="F9269" s="2" t="s">
        <v>6905</v>
      </c>
      <c r="G9269" s="2" t="s">
        <v>6905</v>
      </c>
      <c r="H9269" s="2" t="s">
        <v>6940</v>
      </c>
      <c r="I9269" s="2">
        <v>0</v>
      </c>
      <c r="J9269" s="2">
        <v>0</v>
      </c>
      <c r="K9269" s="2">
        <v>94</v>
      </c>
      <c r="L9269" s="3">
        <v>45943</v>
      </c>
      <c r="M9269" s="3">
        <v>46110</v>
      </c>
      <c r="N9269" s="2" t="s">
        <v>6927</v>
      </c>
    </row>
    <row r="9270" spans="2:14" x14ac:dyDescent="0.25">
      <c r="B9270" s="2" t="s">
        <v>6938</v>
      </c>
      <c r="C9270" s="2" t="s">
        <v>6939</v>
      </c>
      <c r="D9270" s="2" t="s">
        <v>41</v>
      </c>
      <c r="E9270" s="2" t="s">
        <v>142</v>
      </c>
      <c r="F9270" s="2" t="s">
        <v>6905</v>
      </c>
      <c r="G9270" s="2" t="s">
        <v>6905</v>
      </c>
      <c r="H9270" s="2" t="s">
        <v>6940</v>
      </c>
      <c r="I9270" s="2">
        <v>0</v>
      </c>
      <c r="J9270" s="2">
        <v>0</v>
      </c>
      <c r="K9270" s="2">
        <v>54</v>
      </c>
      <c r="L9270" s="3">
        <v>45943</v>
      </c>
      <c r="M9270" s="3">
        <v>46118</v>
      </c>
      <c r="N9270" s="2" t="s">
        <v>6927</v>
      </c>
    </row>
    <row r="9271" spans="2:14" x14ac:dyDescent="0.25">
      <c r="B9271" s="2" t="s">
        <v>6941</v>
      </c>
      <c r="C9271" s="2" t="s">
        <v>6942</v>
      </c>
      <c r="D9271" s="2" t="s">
        <v>41</v>
      </c>
      <c r="E9271" s="2" t="s">
        <v>17</v>
      </c>
      <c r="F9271" s="2" t="s">
        <v>6905</v>
      </c>
      <c r="G9271" s="2" t="s">
        <v>6905</v>
      </c>
      <c r="H9271" s="2" t="s">
        <v>6943</v>
      </c>
      <c r="I9271" s="2">
        <v>0</v>
      </c>
      <c r="J9271" s="2">
        <v>0</v>
      </c>
      <c r="K9271" s="2">
        <v>119</v>
      </c>
      <c r="L9271" s="3">
        <v>45941</v>
      </c>
      <c r="M9271" s="3">
        <v>46110</v>
      </c>
      <c r="N9271" s="2" t="s">
        <v>6927</v>
      </c>
    </row>
    <row r="9272" spans="2:14" x14ac:dyDescent="0.25">
      <c r="B9272" s="2" t="s">
        <v>6941</v>
      </c>
      <c r="C9272" s="2" t="s">
        <v>6942</v>
      </c>
      <c r="D9272" s="2" t="s">
        <v>41</v>
      </c>
      <c r="E9272" s="2" t="s">
        <v>17</v>
      </c>
      <c r="F9272" s="2" t="s">
        <v>6905</v>
      </c>
      <c r="G9272" s="2" t="s">
        <v>6905</v>
      </c>
      <c r="H9272" s="2" t="s">
        <v>6943</v>
      </c>
      <c r="I9272" s="2">
        <v>0</v>
      </c>
      <c r="J9272" s="2">
        <v>0</v>
      </c>
      <c r="K9272" s="2">
        <v>120</v>
      </c>
      <c r="L9272" s="3">
        <v>45965</v>
      </c>
      <c r="M9272" s="3">
        <v>46110</v>
      </c>
      <c r="N9272" s="2" t="s">
        <v>6927</v>
      </c>
    </row>
    <row r="9273" spans="2:14" x14ac:dyDescent="0.25">
      <c r="B9273" s="2" t="s">
        <v>6941</v>
      </c>
      <c r="C9273" s="2" t="s">
        <v>6942</v>
      </c>
      <c r="D9273" s="2" t="s">
        <v>41</v>
      </c>
      <c r="E9273" s="2" t="s">
        <v>17</v>
      </c>
      <c r="F9273" s="2" t="s">
        <v>6905</v>
      </c>
      <c r="G9273" s="2" t="s">
        <v>6905</v>
      </c>
      <c r="H9273" s="2" t="s">
        <v>6943</v>
      </c>
      <c r="I9273" s="2">
        <v>0</v>
      </c>
      <c r="J9273" s="2">
        <v>0</v>
      </c>
      <c r="K9273" s="2">
        <v>121</v>
      </c>
      <c r="L9273" s="3">
        <v>45965</v>
      </c>
      <c r="M9273" s="3">
        <v>46110</v>
      </c>
      <c r="N9273" s="2" t="s">
        <v>6927</v>
      </c>
    </row>
    <row r="9274" spans="2:14" x14ac:dyDescent="0.25">
      <c r="B9274" s="2" t="s">
        <v>6941</v>
      </c>
      <c r="C9274" s="2" t="s">
        <v>6942</v>
      </c>
      <c r="D9274" s="2" t="s">
        <v>41</v>
      </c>
      <c r="E9274" s="2" t="s">
        <v>17</v>
      </c>
      <c r="F9274" s="2" t="s">
        <v>6905</v>
      </c>
      <c r="G9274" s="2" t="s">
        <v>6905</v>
      </c>
      <c r="H9274" s="2" t="s">
        <v>6943</v>
      </c>
      <c r="I9274" s="2">
        <v>0</v>
      </c>
      <c r="J9274" s="2">
        <v>0</v>
      </c>
      <c r="K9274" s="2">
        <v>122</v>
      </c>
      <c r="L9274" s="3">
        <v>45972</v>
      </c>
      <c r="M9274" s="3">
        <v>46110</v>
      </c>
      <c r="N9274" s="2" t="s">
        <v>6927</v>
      </c>
    </row>
    <row r="9275" spans="2:14" x14ac:dyDescent="0.25">
      <c r="B9275" s="2" t="s">
        <v>6941</v>
      </c>
      <c r="C9275" s="2" t="s">
        <v>6942</v>
      </c>
      <c r="D9275" s="2" t="s">
        <v>41</v>
      </c>
      <c r="E9275" s="2" t="s">
        <v>17</v>
      </c>
      <c r="F9275" s="2" t="s">
        <v>6905</v>
      </c>
      <c r="G9275" s="2" t="s">
        <v>6905</v>
      </c>
      <c r="H9275" s="2" t="s">
        <v>6943</v>
      </c>
      <c r="I9275" s="2">
        <v>0</v>
      </c>
      <c r="J9275" s="2">
        <v>0</v>
      </c>
      <c r="K9275" s="2">
        <v>34</v>
      </c>
      <c r="L9275" s="3">
        <v>45943</v>
      </c>
      <c r="M9275" s="3">
        <v>46110</v>
      </c>
      <c r="N9275" s="2" t="s">
        <v>6927</v>
      </c>
    </row>
    <row r="9276" spans="2:14" x14ac:dyDescent="0.25">
      <c r="B9276" s="2" t="s">
        <v>6941</v>
      </c>
      <c r="C9276" s="2" t="s">
        <v>6942</v>
      </c>
      <c r="D9276" s="2" t="s">
        <v>41</v>
      </c>
      <c r="E9276" s="2" t="s">
        <v>17</v>
      </c>
      <c r="F9276" s="2" t="s">
        <v>6905</v>
      </c>
      <c r="G9276" s="2" t="s">
        <v>6905</v>
      </c>
      <c r="H9276" s="2" t="s">
        <v>6943</v>
      </c>
      <c r="I9276" s="2">
        <v>0</v>
      </c>
      <c r="J9276" s="2">
        <v>0</v>
      </c>
      <c r="K9276" s="2">
        <v>93</v>
      </c>
      <c r="L9276" s="3">
        <v>45656</v>
      </c>
      <c r="M9276" s="3">
        <v>45741</v>
      </c>
      <c r="N9276" s="2" t="s">
        <v>6927</v>
      </c>
    </row>
    <row r="9277" spans="2:14" x14ac:dyDescent="0.25">
      <c r="B9277" s="2" t="s">
        <v>6944</v>
      </c>
      <c r="C9277" s="2" t="s">
        <v>6945</v>
      </c>
      <c r="D9277" s="2" t="s">
        <v>41</v>
      </c>
      <c r="E9277" s="2" t="s">
        <v>75</v>
      </c>
      <c r="F9277" s="2" t="s">
        <v>6905</v>
      </c>
      <c r="G9277" s="2" t="s">
        <v>6905</v>
      </c>
      <c r="H9277" s="2" t="s">
        <v>6946</v>
      </c>
      <c r="I9277" s="2">
        <v>0</v>
      </c>
      <c r="J9277" s="2">
        <v>0</v>
      </c>
      <c r="K9277" s="2">
        <v>103</v>
      </c>
      <c r="L9277" s="3">
        <v>44958</v>
      </c>
      <c r="M9277" s="3">
        <v>45769</v>
      </c>
      <c r="N9277" s="2" t="s">
        <v>6927</v>
      </c>
    </row>
    <row r="9278" spans="2:14" x14ac:dyDescent="0.25">
      <c r="B9278" s="2" t="s">
        <v>6944</v>
      </c>
      <c r="C9278" s="2" t="s">
        <v>6945</v>
      </c>
      <c r="D9278" s="2" t="s">
        <v>41</v>
      </c>
      <c r="E9278" s="2" t="s">
        <v>75</v>
      </c>
      <c r="F9278" s="2" t="s">
        <v>6905</v>
      </c>
      <c r="G9278" s="2" t="s">
        <v>6905</v>
      </c>
      <c r="H9278" s="2" t="s">
        <v>6946</v>
      </c>
      <c r="I9278" s="2">
        <v>0</v>
      </c>
      <c r="J9278" s="2">
        <v>0</v>
      </c>
      <c r="K9278" s="2">
        <v>129</v>
      </c>
      <c r="L9278" s="3">
        <v>44958</v>
      </c>
      <c r="M9278" s="3">
        <v>45769</v>
      </c>
      <c r="N9278" s="2" t="s">
        <v>6927</v>
      </c>
    </row>
    <row r="9279" spans="2:14" x14ac:dyDescent="0.25">
      <c r="B9279" s="2" t="s">
        <v>6944</v>
      </c>
      <c r="C9279" s="2" t="s">
        <v>6945</v>
      </c>
      <c r="D9279" s="2" t="s">
        <v>41</v>
      </c>
      <c r="E9279" s="2" t="s">
        <v>17</v>
      </c>
      <c r="F9279" s="2" t="s">
        <v>6905</v>
      </c>
      <c r="G9279" s="2" t="s">
        <v>6905</v>
      </c>
      <c r="H9279" s="2" t="s">
        <v>6946</v>
      </c>
      <c r="I9279" s="2">
        <v>0</v>
      </c>
      <c r="J9279" s="2">
        <v>0</v>
      </c>
      <c r="K9279" s="2">
        <v>103</v>
      </c>
      <c r="L9279" s="3">
        <v>44958</v>
      </c>
      <c r="M9279" s="3">
        <v>45769</v>
      </c>
      <c r="N9279" s="2" t="s">
        <v>6927</v>
      </c>
    </row>
    <row r="9280" spans="2:14" x14ac:dyDescent="0.25">
      <c r="B9280" s="2" t="s">
        <v>6944</v>
      </c>
      <c r="C9280" s="2" t="s">
        <v>6945</v>
      </c>
      <c r="D9280" s="2" t="s">
        <v>41</v>
      </c>
      <c r="E9280" s="2" t="s">
        <v>17</v>
      </c>
      <c r="F9280" s="2" t="s">
        <v>6905</v>
      </c>
      <c r="G9280" s="2" t="s">
        <v>6905</v>
      </c>
      <c r="H9280" s="2" t="s">
        <v>6946</v>
      </c>
      <c r="I9280" s="2">
        <v>0</v>
      </c>
      <c r="J9280" s="2">
        <v>0</v>
      </c>
      <c r="K9280" s="2">
        <v>129</v>
      </c>
      <c r="L9280" s="3">
        <v>44958</v>
      </c>
      <c r="M9280" s="3">
        <v>45769</v>
      </c>
      <c r="N9280" s="2" t="s">
        <v>6927</v>
      </c>
    </row>
    <row r="9281" spans="2:14" x14ac:dyDescent="0.25">
      <c r="B9281" s="2" t="s">
        <v>6944</v>
      </c>
      <c r="C9281" s="2" t="s">
        <v>6945</v>
      </c>
      <c r="D9281" s="2" t="s">
        <v>41</v>
      </c>
      <c r="E9281" s="2" t="s">
        <v>17</v>
      </c>
      <c r="F9281" s="2" t="s">
        <v>6905</v>
      </c>
      <c r="G9281" s="2" t="s">
        <v>6905</v>
      </c>
      <c r="H9281" s="2" t="s">
        <v>6946</v>
      </c>
      <c r="I9281" s="2">
        <v>0</v>
      </c>
      <c r="J9281" s="2">
        <v>0</v>
      </c>
      <c r="K9281" s="2">
        <v>42</v>
      </c>
      <c r="L9281" s="3">
        <v>45929</v>
      </c>
      <c r="M9281" s="3">
        <v>46089</v>
      </c>
      <c r="N9281" s="2" t="s">
        <v>6927</v>
      </c>
    </row>
    <row r="9282" spans="2:14" x14ac:dyDescent="0.25">
      <c r="B9282" s="2" t="s">
        <v>6944</v>
      </c>
      <c r="C9282" s="2" t="s">
        <v>6945</v>
      </c>
      <c r="D9282" s="2" t="s">
        <v>41</v>
      </c>
      <c r="E9282" s="2" t="s">
        <v>17</v>
      </c>
      <c r="F9282" s="2" t="s">
        <v>6905</v>
      </c>
      <c r="G9282" s="2" t="s">
        <v>6905</v>
      </c>
      <c r="H9282" s="2" t="s">
        <v>6946</v>
      </c>
      <c r="I9282" s="2">
        <v>0</v>
      </c>
      <c r="J9282" s="2">
        <v>0</v>
      </c>
      <c r="K9282" s="2">
        <v>65</v>
      </c>
      <c r="L9282" s="3">
        <v>45962</v>
      </c>
      <c r="M9282" s="3">
        <v>46110</v>
      </c>
      <c r="N9282" s="2" t="s">
        <v>6927</v>
      </c>
    </row>
    <row r="9283" spans="2:14" x14ac:dyDescent="0.25">
      <c r="B9283" s="2" t="s">
        <v>6944</v>
      </c>
      <c r="C9283" s="2" t="s">
        <v>6945</v>
      </c>
      <c r="D9283" s="2" t="s">
        <v>41</v>
      </c>
      <c r="E9283" s="2" t="s">
        <v>142</v>
      </c>
      <c r="F9283" s="2" t="s">
        <v>6905</v>
      </c>
      <c r="G9283" s="2" t="s">
        <v>6905</v>
      </c>
      <c r="H9283" s="2" t="s">
        <v>6946</v>
      </c>
      <c r="I9283" s="2">
        <v>0</v>
      </c>
      <c r="J9283" s="2">
        <v>0</v>
      </c>
      <c r="K9283" s="2">
        <v>42</v>
      </c>
      <c r="L9283" s="3">
        <v>45929</v>
      </c>
      <c r="M9283" s="3">
        <v>46089</v>
      </c>
      <c r="N9283" s="2" t="s">
        <v>6927</v>
      </c>
    </row>
    <row r="9284" spans="2:14" x14ac:dyDescent="0.25">
      <c r="B9284" s="2" t="s">
        <v>6947</v>
      </c>
      <c r="C9284" s="2" t="s">
        <v>6948</v>
      </c>
      <c r="D9284" s="2" t="s">
        <v>41</v>
      </c>
      <c r="E9284" s="2" t="s">
        <v>75</v>
      </c>
      <c r="F9284" s="2" t="s">
        <v>6905</v>
      </c>
      <c r="G9284" s="2" t="s">
        <v>6905</v>
      </c>
      <c r="H9284" s="2" t="s">
        <v>6949</v>
      </c>
      <c r="I9284" s="2">
        <v>0</v>
      </c>
      <c r="J9284" s="2">
        <v>0</v>
      </c>
      <c r="K9284" s="2" t="s">
        <v>6950</v>
      </c>
      <c r="L9284" s="3">
        <v>45813</v>
      </c>
      <c r="M9284" s="3">
        <v>45946</v>
      </c>
      <c r="N9284" s="2" t="s">
        <v>6951</v>
      </c>
    </row>
    <row r="9285" spans="2:14" x14ac:dyDescent="0.25">
      <c r="B9285" s="2" t="s">
        <v>6947</v>
      </c>
      <c r="C9285" s="2" t="s">
        <v>6948</v>
      </c>
      <c r="D9285" s="2" t="s">
        <v>41</v>
      </c>
      <c r="E9285" s="2" t="s">
        <v>75</v>
      </c>
      <c r="F9285" s="2" t="s">
        <v>6905</v>
      </c>
      <c r="G9285" s="2" t="s">
        <v>6905</v>
      </c>
      <c r="H9285" s="2" t="s">
        <v>6949</v>
      </c>
      <c r="I9285" s="2">
        <v>0</v>
      </c>
      <c r="J9285" s="2">
        <v>0</v>
      </c>
      <c r="K9285" s="2" t="s">
        <v>6952</v>
      </c>
      <c r="L9285" s="3">
        <v>45938</v>
      </c>
      <c r="M9285" s="3">
        <v>46072</v>
      </c>
      <c r="N9285" s="2" t="s">
        <v>6951</v>
      </c>
    </row>
    <row r="9286" spans="2:14" x14ac:dyDescent="0.25">
      <c r="B9286" s="2" t="s">
        <v>6947</v>
      </c>
      <c r="C9286" s="2" t="s">
        <v>6948</v>
      </c>
      <c r="D9286" s="2" t="s">
        <v>41</v>
      </c>
      <c r="E9286" s="2" t="s">
        <v>75</v>
      </c>
      <c r="F9286" s="2" t="s">
        <v>6905</v>
      </c>
      <c r="G9286" s="2" t="s">
        <v>6905</v>
      </c>
      <c r="H9286" s="2" t="s">
        <v>6949</v>
      </c>
      <c r="I9286" s="2">
        <v>0</v>
      </c>
      <c r="J9286" s="2">
        <v>0</v>
      </c>
      <c r="K9286" s="2" t="s">
        <v>6953</v>
      </c>
      <c r="L9286" s="3">
        <v>46085</v>
      </c>
      <c r="M9286" s="3">
        <v>46141</v>
      </c>
      <c r="N9286" s="2" t="s">
        <v>6951</v>
      </c>
    </row>
    <row r="9287" spans="2:14" x14ac:dyDescent="0.25">
      <c r="B9287" s="2" t="s">
        <v>6947</v>
      </c>
      <c r="C9287" s="2" t="s">
        <v>6948</v>
      </c>
      <c r="D9287" s="2" t="s">
        <v>41</v>
      </c>
      <c r="E9287" s="2" t="s">
        <v>17</v>
      </c>
      <c r="F9287" s="2" t="s">
        <v>6905</v>
      </c>
      <c r="G9287" s="2" t="s">
        <v>6905</v>
      </c>
      <c r="H9287" s="2" t="s">
        <v>6949</v>
      </c>
      <c r="I9287" s="2">
        <v>0</v>
      </c>
      <c r="J9287" s="2">
        <v>0</v>
      </c>
      <c r="K9287" s="2" t="s">
        <v>6950</v>
      </c>
      <c r="L9287" s="3">
        <v>45813</v>
      </c>
      <c r="M9287" s="3">
        <v>45946</v>
      </c>
      <c r="N9287" s="2" t="s">
        <v>6951</v>
      </c>
    </row>
    <row r="9288" spans="2:14" x14ac:dyDescent="0.25">
      <c r="B9288" s="2" t="s">
        <v>6947</v>
      </c>
      <c r="C9288" s="2" t="s">
        <v>6948</v>
      </c>
      <c r="D9288" s="2" t="s">
        <v>41</v>
      </c>
      <c r="E9288" s="2" t="s">
        <v>17</v>
      </c>
      <c r="F9288" s="2" t="s">
        <v>6905</v>
      </c>
      <c r="G9288" s="2" t="s">
        <v>6905</v>
      </c>
      <c r="H9288" s="2" t="s">
        <v>6949</v>
      </c>
      <c r="I9288" s="2">
        <v>0</v>
      </c>
      <c r="J9288" s="2">
        <v>0</v>
      </c>
      <c r="K9288" s="2" t="s">
        <v>6954</v>
      </c>
      <c r="L9288" s="3">
        <v>44958</v>
      </c>
      <c r="M9288" s="3">
        <v>45812</v>
      </c>
      <c r="N9288" s="2" t="s">
        <v>6951</v>
      </c>
    </row>
    <row r="9289" spans="2:14" x14ac:dyDescent="0.25">
      <c r="B9289" s="2" t="s">
        <v>6947</v>
      </c>
      <c r="C9289" s="2" t="s">
        <v>6948</v>
      </c>
      <c r="D9289" s="2" t="s">
        <v>41</v>
      </c>
      <c r="E9289" s="2" t="s">
        <v>17</v>
      </c>
      <c r="F9289" s="2" t="s">
        <v>6905</v>
      </c>
      <c r="G9289" s="2" t="s">
        <v>6905</v>
      </c>
      <c r="H9289" s="2" t="s">
        <v>6949</v>
      </c>
      <c r="I9289" s="2">
        <v>0</v>
      </c>
      <c r="J9289" s="2">
        <v>0</v>
      </c>
      <c r="K9289" s="2" t="s">
        <v>6952</v>
      </c>
      <c r="L9289" s="3">
        <v>45938</v>
      </c>
      <c r="M9289" s="3">
        <v>46072</v>
      </c>
      <c r="N9289" s="2" t="s">
        <v>6951</v>
      </c>
    </row>
    <row r="9290" spans="2:14" x14ac:dyDescent="0.25">
      <c r="B9290" s="2" t="s">
        <v>6947</v>
      </c>
      <c r="C9290" s="2" t="s">
        <v>6948</v>
      </c>
      <c r="D9290" s="2" t="s">
        <v>41</v>
      </c>
      <c r="E9290" s="2" t="s">
        <v>17</v>
      </c>
      <c r="F9290" s="2" t="s">
        <v>6905</v>
      </c>
      <c r="G9290" s="2" t="s">
        <v>6905</v>
      </c>
      <c r="H9290" s="2" t="s">
        <v>6949</v>
      </c>
      <c r="I9290" s="2">
        <v>0</v>
      </c>
      <c r="J9290" s="2">
        <v>0</v>
      </c>
      <c r="K9290" s="2" t="s">
        <v>6953</v>
      </c>
      <c r="L9290" s="3">
        <v>46085</v>
      </c>
      <c r="M9290" s="3">
        <v>46141</v>
      </c>
      <c r="N9290" s="2" t="s">
        <v>6951</v>
      </c>
    </row>
    <row r="9291" spans="2:14" x14ac:dyDescent="0.25">
      <c r="B9291" s="2" t="s">
        <v>6955</v>
      </c>
      <c r="C9291" s="2" t="s">
        <v>6956</v>
      </c>
      <c r="D9291" s="2" t="s">
        <v>41</v>
      </c>
      <c r="E9291" s="2" t="s">
        <v>75</v>
      </c>
      <c r="F9291" s="2" t="s">
        <v>6905</v>
      </c>
      <c r="G9291" s="2" t="s">
        <v>6905</v>
      </c>
      <c r="H9291" s="2" t="s">
        <v>6957</v>
      </c>
      <c r="I9291" s="2">
        <v>0</v>
      </c>
      <c r="J9291" s="2">
        <v>0</v>
      </c>
      <c r="K9291" s="2" t="s">
        <v>6958</v>
      </c>
      <c r="L9291" s="3">
        <v>45982</v>
      </c>
      <c r="M9291" s="3">
        <v>46132</v>
      </c>
      <c r="N9291" s="2" t="s">
        <v>560</v>
      </c>
    </row>
    <row r="9292" spans="2:14" x14ac:dyDescent="0.25">
      <c r="B9292" s="2" t="s">
        <v>6955</v>
      </c>
      <c r="C9292" s="2" t="s">
        <v>6956</v>
      </c>
      <c r="D9292" s="2" t="s">
        <v>41</v>
      </c>
      <c r="E9292" s="2" t="s">
        <v>75</v>
      </c>
      <c r="F9292" s="2" t="s">
        <v>6905</v>
      </c>
      <c r="G9292" s="2" t="s">
        <v>6905</v>
      </c>
      <c r="H9292" s="2" t="s">
        <v>6957</v>
      </c>
      <c r="I9292" s="2">
        <v>0</v>
      </c>
      <c r="J9292" s="2">
        <v>0</v>
      </c>
      <c r="K9292" s="2" t="s">
        <v>6959</v>
      </c>
      <c r="L9292" s="3">
        <v>45982</v>
      </c>
      <c r="M9292" s="3">
        <v>46127</v>
      </c>
      <c r="N9292" s="2" t="s">
        <v>560</v>
      </c>
    </row>
    <row r="9293" spans="2:14" x14ac:dyDescent="0.25">
      <c r="B9293" s="2" t="s">
        <v>6955</v>
      </c>
      <c r="C9293" s="2" t="s">
        <v>6956</v>
      </c>
      <c r="D9293" s="2" t="s">
        <v>41</v>
      </c>
      <c r="E9293" s="2" t="s">
        <v>75</v>
      </c>
      <c r="F9293" s="2" t="s">
        <v>6905</v>
      </c>
      <c r="G9293" s="2" t="s">
        <v>6905</v>
      </c>
      <c r="H9293" s="2" t="s">
        <v>6957</v>
      </c>
      <c r="I9293" s="2">
        <v>0</v>
      </c>
      <c r="J9293" s="2">
        <v>0</v>
      </c>
      <c r="K9293" s="2" t="s">
        <v>6960</v>
      </c>
      <c r="L9293" s="3">
        <v>45983</v>
      </c>
      <c r="M9293" s="3">
        <v>46160</v>
      </c>
      <c r="N9293" s="2" t="s">
        <v>560</v>
      </c>
    </row>
    <row r="9294" spans="2:14" x14ac:dyDescent="0.25">
      <c r="B9294" s="2" t="s">
        <v>6955</v>
      </c>
      <c r="C9294" s="2" t="s">
        <v>6956</v>
      </c>
      <c r="D9294" s="2" t="s">
        <v>41</v>
      </c>
      <c r="E9294" s="2" t="s">
        <v>17</v>
      </c>
      <c r="F9294" s="2" t="s">
        <v>6905</v>
      </c>
      <c r="G9294" s="2" t="s">
        <v>6905</v>
      </c>
      <c r="H9294" s="2" t="s">
        <v>6957</v>
      </c>
      <c r="I9294" s="2">
        <v>0</v>
      </c>
      <c r="J9294" s="2">
        <v>0</v>
      </c>
      <c r="K9294" s="2">
        <v>0</v>
      </c>
      <c r="L9294" s="3">
        <v>46199</v>
      </c>
      <c r="M9294" s="2" t="s">
        <v>30</v>
      </c>
      <c r="N9294" s="2" t="s">
        <v>560</v>
      </c>
    </row>
    <row r="9295" spans="2:14" x14ac:dyDescent="0.25">
      <c r="B9295" s="2" t="s">
        <v>6955</v>
      </c>
      <c r="C9295" s="2" t="s">
        <v>6956</v>
      </c>
      <c r="D9295" s="2" t="s">
        <v>41</v>
      </c>
      <c r="E9295" s="2" t="s">
        <v>17</v>
      </c>
      <c r="F9295" s="2" t="s">
        <v>6905</v>
      </c>
      <c r="G9295" s="2" t="s">
        <v>6905</v>
      </c>
      <c r="H9295" s="2" t="s">
        <v>6957</v>
      </c>
      <c r="I9295" s="2">
        <v>0</v>
      </c>
      <c r="J9295" s="2">
        <v>0</v>
      </c>
      <c r="K9295" s="2" t="s">
        <v>6961</v>
      </c>
      <c r="L9295" s="3">
        <v>44958</v>
      </c>
      <c r="M9295" s="3">
        <v>45796</v>
      </c>
      <c r="N9295" s="2" t="s">
        <v>560</v>
      </c>
    </row>
    <row r="9296" spans="2:14" x14ac:dyDescent="0.25">
      <c r="B9296" s="2" t="s">
        <v>6955</v>
      </c>
      <c r="C9296" s="2" t="s">
        <v>6956</v>
      </c>
      <c r="D9296" s="2" t="s">
        <v>41</v>
      </c>
      <c r="E9296" s="2" t="s">
        <v>17</v>
      </c>
      <c r="F9296" s="2" t="s">
        <v>6905</v>
      </c>
      <c r="G9296" s="2" t="s">
        <v>6905</v>
      </c>
      <c r="H9296" s="2" t="s">
        <v>6957</v>
      </c>
      <c r="I9296" s="2">
        <v>0</v>
      </c>
      <c r="J9296" s="2">
        <v>0</v>
      </c>
      <c r="K9296" s="2" t="s">
        <v>6962</v>
      </c>
      <c r="L9296" s="3">
        <v>45772</v>
      </c>
      <c r="M9296" s="3">
        <v>45947</v>
      </c>
      <c r="N9296" s="2" t="s">
        <v>560</v>
      </c>
    </row>
    <row r="9297" spans="2:14" x14ac:dyDescent="0.25">
      <c r="B9297" s="2" t="s">
        <v>6955</v>
      </c>
      <c r="C9297" s="2" t="s">
        <v>6956</v>
      </c>
      <c r="D9297" s="2" t="s">
        <v>41</v>
      </c>
      <c r="E9297" s="2" t="s">
        <v>17</v>
      </c>
      <c r="F9297" s="2" t="s">
        <v>6905</v>
      </c>
      <c r="G9297" s="2" t="s">
        <v>6905</v>
      </c>
      <c r="H9297" s="2" t="s">
        <v>6957</v>
      </c>
      <c r="I9297" s="2">
        <v>0</v>
      </c>
      <c r="J9297" s="2">
        <v>0</v>
      </c>
      <c r="K9297" s="2" t="s">
        <v>6963</v>
      </c>
      <c r="L9297" s="3">
        <v>45772</v>
      </c>
      <c r="M9297" s="3">
        <v>45925</v>
      </c>
      <c r="N9297" s="2" t="s">
        <v>560</v>
      </c>
    </row>
    <row r="9298" spans="2:14" x14ac:dyDescent="0.25">
      <c r="B9298" s="2" t="s">
        <v>6955</v>
      </c>
      <c r="C9298" s="2" t="s">
        <v>6956</v>
      </c>
      <c r="D9298" s="2" t="s">
        <v>41</v>
      </c>
      <c r="E9298" s="2" t="s">
        <v>17</v>
      </c>
      <c r="F9298" s="2" t="s">
        <v>6905</v>
      </c>
      <c r="G9298" s="2" t="s">
        <v>6905</v>
      </c>
      <c r="H9298" s="2" t="s">
        <v>6957</v>
      </c>
      <c r="I9298" s="2">
        <v>0</v>
      </c>
      <c r="J9298" s="2">
        <v>0</v>
      </c>
      <c r="K9298" s="2" t="s">
        <v>6964</v>
      </c>
      <c r="L9298" s="3">
        <v>45930</v>
      </c>
      <c r="M9298" s="3">
        <v>46096</v>
      </c>
      <c r="N9298" s="2" t="s">
        <v>560</v>
      </c>
    </row>
    <row r="9299" spans="2:14" x14ac:dyDescent="0.25">
      <c r="B9299" s="2" t="s">
        <v>6955</v>
      </c>
      <c r="C9299" s="2" t="s">
        <v>6956</v>
      </c>
      <c r="D9299" s="2" t="s">
        <v>41</v>
      </c>
      <c r="E9299" s="2" t="s">
        <v>17</v>
      </c>
      <c r="F9299" s="2" t="s">
        <v>6905</v>
      </c>
      <c r="G9299" s="2" t="s">
        <v>6905</v>
      </c>
      <c r="H9299" s="2" t="s">
        <v>6957</v>
      </c>
      <c r="I9299" s="2">
        <v>0</v>
      </c>
      <c r="J9299" s="2">
        <v>0</v>
      </c>
      <c r="K9299" s="2" t="s">
        <v>6965</v>
      </c>
      <c r="L9299" s="3">
        <v>45958</v>
      </c>
      <c r="M9299" s="3">
        <v>46129</v>
      </c>
      <c r="N9299" s="2" t="s">
        <v>560</v>
      </c>
    </row>
    <row r="9300" spans="2:14" x14ac:dyDescent="0.25">
      <c r="B9300" s="2" t="s">
        <v>6955</v>
      </c>
      <c r="C9300" s="2" t="s">
        <v>6956</v>
      </c>
      <c r="D9300" s="2" t="s">
        <v>41</v>
      </c>
      <c r="E9300" s="2" t="s">
        <v>17</v>
      </c>
      <c r="F9300" s="2" t="s">
        <v>6905</v>
      </c>
      <c r="G9300" s="2" t="s">
        <v>6905</v>
      </c>
      <c r="H9300" s="2" t="s">
        <v>6957</v>
      </c>
      <c r="I9300" s="2">
        <v>0</v>
      </c>
      <c r="J9300" s="2">
        <v>0</v>
      </c>
      <c r="K9300" s="2" t="s">
        <v>5331</v>
      </c>
      <c r="L9300" s="3">
        <v>45973</v>
      </c>
      <c r="M9300" s="3">
        <v>46133</v>
      </c>
      <c r="N9300" s="2" t="s">
        <v>560</v>
      </c>
    </row>
    <row r="9301" spans="2:14" x14ac:dyDescent="0.25">
      <c r="B9301" s="2" t="s">
        <v>6955</v>
      </c>
      <c r="C9301" s="2" t="s">
        <v>6956</v>
      </c>
      <c r="D9301" s="2" t="s">
        <v>41</v>
      </c>
      <c r="E9301" s="2" t="s">
        <v>17</v>
      </c>
      <c r="F9301" s="2" t="s">
        <v>6905</v>
      </c>
      <c r="G9301" s="2" t="s">
        <v>6905</v>
      </c>
      <c r="H9301" s="2" t="s">
        <v>6957</v>
      </c>
      <c r="I9301" s="2">
        <v>0</v>
      </c>
      <c r="J9301" s="2">
        <v>0</v>
      </c>
      <c r="K9301" s="2" t="s">
        <v>6966</v>
      </c>
      <c r="L9301" s="3">
        <v>45982</v>
      </c>
      <c r="M9301" s="3">
        <v>46129</v>
      </c>
      <c r="N9301" s="2" t="s">
        <v>560</v>
      </c>
    </row>
    <row r="9302" spans="2:14" x14ac:dyDescent="0.25">
      <c r="B9302" s="2" t="s">
        <v>6955</v>
      </c>
      <c r="C9302" s="2" t="s">
        <v>6956</v>
      </c>
      <c r="D9302" s="2" t="s">
        <v>41</v>
      </c>
      <c r="E9302" s="2" t="s">
        <v>17</v>
      </c>
      <c r="F9302" s="2" t="s">
        <v>6905</v>
      </c>
      <c r="G9302" s="2" t="s">
        <v>6905</v>
      </c>
      <c r="H9302" s="2" t="s">
        <v>6957</v>
      </c>
      <c r="I9302" s="2">
        <v>0</v>
      </c>
      <c r="J9302" s="2">
        <v>0</v>
      </c>
      <c r="K9302" s="2" t="s">
        <v>6958</v>
      </c>
      <c r="L9302" s="3">
        <v>45982</v>
      </c>
      <c r="M9302" s="3">
        <v>46132</v>
      </c>
      <c r="N9302" s="2" t="s">
        <v>560</v>
      </c>
    </row>
    <row r="9303" spans="2:14" x14ac:dyDescent="0.25">
      <c r="B9303" s="2" t="s">
        <v>6955</v>
      </c>
      <c r="C9303" s="2" t="s">
        <v>6956</v>
      </c>
      <c r="D9303" s="2" t="s">
        <v>41</v>
      </c>
      <c r="E9303" s="2" t="s">
        <v>17</v>
      </c>
      <c r="F9303" s="2" t="s">
        <v>6905</v>
      </c>
      <c r="G9303" s="2" t="s">
        <v>6905</v>
      </c>
      <c r="H9303" s="2" t="s">
        <v>6957</v>
      </c>
      <c r="I9303" s="2">
        <v>0</v>
      </c>
      <c r="J9303" s="2">
        <v>0</v>
      </c>
      <c r="K9303" s="2" t="s">
        <v>6959</v>
      </c>
      <c r="L9303" s="3">
        <v>45982</v>
      </c>
      <c r="M9303" s="3">
        <v>46127</v>
      </c>
      <c r="N9303" s="2" t="s">
        <v>560</v>
      </c>
    </row>
    <row r="9304" spans="2:14" x14ac:dyDescent="0.25">
      <c r="B9304" s="2" t="s">
        <v>6955</v>
      </c>
      <c r="C9304" s="2" t="s">
        <v>6956</v>
      </c>
      <c r="D9304" s="2" t="s">
        <v>41</v>
      </c>
      <c r="E9304" s="2" t="s">
        <v>17</v>
      </c>
      <c r="F9304" s="2" t="s">
        <v>6905</v>
      </c>
      <c r="G9304" s="2" t="s">
        <v>6905</v>
      </c>
      <c r="H9304" s="2" t="s">
        <v>6957</v>
      </c>
      <c r="I9304" s="2">
        <v>0</v>
      </c>
      <c r="J9304" s="2">
        <v>0</v>
      </c>
      <c r="K9304" s="2" t="s">
        <v>6960</v>
      </c>
      <c r="L9304" s="3">
        <v>45983</v>
      </c>
      <c r="M9304" s="3">
        <v>46160</v>
      </c>
      <c r="N9304" s="2" t="s">
        <v>560</v>
      </c>
    </row>
    <row r="9305" spans="2:14" x14ac:dyDescent="0.25">
      <c r="B9305" s="2" t="s">
        <v>6955</v>
      </c>
      <c r="C9305" s="2" t="s">
        <v>6956</v>
      </c>
      <c r="D9305" s="2" t="s">
        <v>41</v>
      </c>
      <c r="E9305" s="2" t="s">
        <v>142</v>
      </c>
      <c r="F9305" s="2" t="s">
        <v>6905</v>
      </c>
      <c r="G9305" s="2" t="s">
        <v>6905</v>
      </c>
      <c r="H9305" s="2" t="s">
        <v>6957</v>
      </c>
      <c r="I9305" s="2">
        <v>0</v>
      </c>
      <c r="J9305" s="2">
        <v>0</v>
      </c>
      <c r="K9305" s="2" t="s">
        <v>6964</v>
      </c>
      <c r="L9305" s="3">
        <v>45930</v>
      </c>
      <c r="M9305" s="3">
        <v>46096</v>
      </c>
      <c r="N9305" s="2" t="s">
        <v>560</v>
      </c>
    </row>
    <row r="9306" spans="2:14" x14ac:dyDescent="0.25">
      <c r="B9306" s="2" t="s">
        <v>6955</v>
      </c>
      <c r="C9306" s="2" t="s">
        <v>6956</v>
      </c>
      <c r="D9306" s="2" t="s">
        <v>41</v>
      </c>
      <c r="E9306" s="2" t="s">
        <v>142</v>
      </c>
      <c r="F9306" s="2" t="s">
        <v>6905</v>
      </c>
      <c r="G9306" s="2" t="s">
        <v>6905</v>
      </c>
      <c r="H9306" s="2" t="s">
        <v>6957</v>
      </c>
      <c r="I9306" s="2">
        <v>0</v>
      </c>
      <c r="J9306" s="2">
        <v>0</v>
      </c>
      <c r="K9306" s="2" t="s">
        <v>5331</v>
      </c>
      <c r="L9306" s="3">
        <v>45973</v>
      </c>
      <c r="M9306" s="3">
        <v>46133</v>
      </c>
      <c r="N9306" s="2" t="s">
        <v>560</v>
      </c>
    </row>
    <row r="9307" spans="2:14" x14ac:dyDescent="0.25">
      <c r="B9307" s="2" t="s">
        <v>6967</v>
      </c>
      <c r="C9307" s="2" t="s">
        <v>6968</v>
      </c>
      <c r="D9307" s="2" t="s">
        <v>41</v>
      </c>
      <c r="E9307" s="2" t="s">
        <v>17</v>
      </c>
      <c r="F9307" s="2" t="s">
        <v>6905</v>
      </c>
      <c r="G9307" s="2" t="s">
        <v>6905</v>
      </c>
      <c r="H9307" s="2" t="s">
        <v>6969</v>
      </c>
      <c r="I9307" s="2">
        <v>0</v>
      </c>
      <c r="J9307" s="2">
        <v>0</v>
      </c>
      <c r="K9307" s="2">
        <v>3592507183</v>
      </c>
      <c r="L9307" s="3">
        <v>45918</v>
      </c>
      <c r="M9307" s="3">
        <v>46082</v>
      </c>
      <c r="N9307" s="2" t="s">
        <v>1393</v>
      </c>
    </row>
    <row r="9308" spans="2:14" x14ac:dyDescent="0.25">
      <c r="B9308" s="2" t="s">
        <v>6970</v>
      </c>
      <c r="C9308" s="2" t="s">
        <v>6971</v>
      </c>
      <c r="D9308" s="2" t="s">
        <v>41</v>
      </c>
      <c r="E9308" s="2" t="s">
        <v>17</v>
      </c>
      <c r="F9308" s="2" t="s">
        <v>6905</v>
      </c>
      <c r="G9308" s="2" t="s">
        <v>4866</v>
      </c>
      <c r="H9308" s="2" t="s">
        <v>6972</v>
      </c>
      <c r="I9308" s="2">
        <v>0</v>
      </c>
      <c r="J9308" s="2">
        <v>0</v>
      </c>
      <c r="K9308" s="2">
        <v>3612508058</v>
      </c>
      <c r="L9308" s="3">
        <v>45918</v>
      </c>
      <c r="M9308" s="3">
        <v>46090</v>
      </c>
      <c r="N9308" s="2" t="s">
        <v>1393</v>
      </c>
    </row>
    <row r="9309" spans="2:14" x14ac:dyDescent="0.25">
      <c r="B9309" s="2" t="s">
        <v>6973</v>
      </c>
      <c r="C9309" s="2" t="s">
        <v>6974</v>
      </c>
      <c r="D9309" s="2" t="s">
        <v>41</v>
      </c>
      <c r="E9309" s="2" t="s">
        <v>17</v>
      </c>
      <c r="F9309" s="2" t="s">
        <v>6905</v>
      </c>
      <c r="G9309" s="2" t="s">
        <v>6905</v>
      </c>
      <c r="H9309" s="2" t="s">
        <v>6975</v>
      </c>
      <c r="I9309" s="2">
        <v>0</v>
      </c>
      <c r="J9309" s="2">
        <v>0</v>
      </c>
      <c r="K9309" s="2">
        <v>3882901011</v>
      </c>
      <c r="L9309" s="3">
        <v>45918</v>
      </c>
      <c r="M9309" s="3">
        <v>46090</v>
      </c>
      <c r="N9309" s="2" t="s">
        <v>1393</v>
      </c>
    </row>
    <row r="9310" spans="2:14" x14ac:dyDescent="0.25">
      <c r="B9310" s="2" t="s">
        <v>6976</v>
      </c>
      <c r="C9310" s="2" t="s">
        <v>6977</v>
      </c>
      <c r="D9310" s="2" t="s">
        <v>41</v>
      </c>
      <c r="E9310" s="2" t="s">
        <v>17</v>
      </c>
      <c r="F9310" s="2" t="s">
        <v>6905</v>
      </c>
      <c r="G9310" s="2" t="s">
        <v>6905</v>
      </c>
      <c r="H9310" s="2" t="s">
        <v>6978</v>
      </c>
      <c r="I9310" s="2">
        <v>0</v>
      </c>
      <c r="J9310" s="2">
        <v>0</v>
      </c>
      <c r="K9310" s="2">
        <v>20898604</v>
      </c>
      <c r="L9310" s="3">
        <v>45948</v>
      </c>
      <c r="M9310" s="3">
        <v>46125</v>
      </c>
      <c r="N9310" s="2" t="s">
        <v>4942</v>
      </c>
    </row>
    <row r="9311" spans="2:14" x14ac:dyDescent="0.25">
      <c r="B9311" s="2" t="s">
        <v>6976</v>
      </c>
      <c r="C9311" s="2" t="s">
        <v>6977</v>
      </c>
      <c r="D9311" s="2" t="s">
        <v>41</v>
      </c>
      <c r="E9311" s="2" t="s">
        <v>17</v>
      </c>
      <c r="F9311" s="2" t="s">
        <v>6905</v>
      </c>
      <c r="G9311" s="2" t="s">
        <v>6905</v>
      </c>
      <c r="H9311" s="2" t="s">
        <v>6978</v>
      </c>
      <c r="I9311" s="2">
        <v>0</v>
      </c>
      <c r="J9311" s="2">
        <v>0</v>
      </c>
      <c r="K9311" s="2">
        <v>20904185</v>
      </c>
      <c r="L9311" s="3">
        <v>45952</v>
      </c>
      <c r="M9311" s="3">
        <v>46134</v>
      </c>
      <c r="N9311" s="2" t="s">
        <v>4942</v>
      </c>
    </row>
    <row r="9312" spans="2:14" x14ac:dyDescent="0.25">
      <c r="B9312" s="2" t="s">
        <v>6976</v>
      </c>
      <c r="C9312" s="2" t="s">
        <v>6977</v>
      </c>
      <c r="D9312" s="2" t="s">
        <v>41</v>
      </c>
      <c r="E9312" s="2" t="s">
        <v>142</v>
      </c>
      <c r="F9312" s="2" t="s">
        <v>6905</v>
      </c>
      <c r="G9312" s="2" t="s">
        <v>6905</v>
      </c>
      <c r="H9312" s="2" t="s">
        <v>6978</v>
      </c>
      <c r="I9312" s="2">
        <v>0</v>
      </c>
      <c r="J9312" s="2">
        <v>0</v>
      </c>
      <c r="K9312" s="2">
        <v>20904185</v>
      </c>
      <c r="L9312" s="3">
        <v>45952</v>
      </c>
      <c r="M9312" s="3">
        <v>46134</v>
      </c>
      <c r="N9312" s="2" t="s">
        <v>4942</v>
      </c>
    </row>
    <row r="9313" spans="2:14" x14ac:dyDescent="0.25">
      <c r="B9313" s="2" t="s">
        <v>6979</v>
      </c>
      <c r="C9313" s="2" t="s">
        <v>6980</v>
      </c>
      <c r="D9313" s="2" t="s">
        <v>41</v>
      </c>
      <c r="E9313" s="2" t="s">
        <v>17</v>
      </c>
      <c r="F9313" s="2" t="s">
        <v>6905</v>
      </c>
      <c r="G9313" s="2" t="s">
        <v>6905</v>
      </c>
      <c r="H9313" s="2" t="s">
        <v>6933</v>
      </c>
      <c r="I9313" s="2">
        <v>0</v>
      </c>
      <c r="J9313" s="2">
        <v>0</v>
      </c>
      <c r="K9313" s="2">
        <v>72</v>
      </c>
      <c r="L9313" s="3">
        <v>45957</v>
      </c>
      <c r="M9313" s="3">
        <v>46119</v>
      </c>
      <c r="N9313" s="2" t="s">
        <v>6927</v>
      </c>
    </row>
    <row r="9314" spans="2:14" x14ac:dyDescent="0.25">
      <c r="B9314" s="2" t="s">
        <v>6979</v>
      </c>
      <c r="C9314" s="2" t="s">
        <v>6980</v>
      </c>
      <c r="D9314" s="2" t="s">
        <v>41</v>
      </c>
      <c r="E9314" s="2" t="s">
        <v>17</v>
      </c>
      <c r="F9314" s="2" t="s">
        <v>6905</v>
      </c>
      <c r="G9314" s="2" t="s">
        <v>6905</v>
      </c>
      <c r="H9314" s="2" t="s">
        <v>6933</v>
      </c>
      <c r="I9314" s="2">
        <v>0</v>
      </c>
      <c r="J9314" s="2">
        <v>0</v>
      </c>
      <c r="K9314" s="2">
        <v>73</v>
      </c>
      <c r="L9314" s="3">
        <v>45957</v>
      </c>
      <c r="M9314" s="3">
        <v>46119</v>
      </c>
      <c r="N9314" s="2" t="s">
        <v>6927</v>
      </c>
    </row>
    <row r="9315" spans="2:14" x14ac:dyDescent="0.25">
      <c r="B9315" s="2" t="s">
        <v>6981</v>
      </c>
      <c r="C9315" s="2" t="s">
        <v>6982</v>
      </c>
      <c r="D9315" s="2" t="s">
        <v>41</v>
      </c>
      <c r="E9315" s="2" t="s">
        <v>17</v>
      </c>
      <c r="F9315" s="2" t="s">
        <v>6905</v>
      </c>
      <c r="G9315" s="2" t="s">
        <v>6905</v>
      </c>
      <c r="H9315" s="2" t="s">
        <v>6936</v>
      </c>
      <c r="I9315" s="2">
        <v>0</v>
      </c>
      <c r="J9315" s="2">
        <v>0</v>
      </c>
      <c r="K9315" s="2">
        <v>117</v>
      </c>
      <c r="L9315" s="3">
        <v>45957</v>
      </c>
      <c r="M9315" s="3">
        <v>46110</v>
      </c>
      <c r="N9315" s="2" t="s">
        <v>6927</v>
      </c>
    </row>
    <row r="9316" spans="2:14" x14ac:dyDescent="0.25">
      <c r="B9316" s="2" t="s">
        <v>6983</v>
      </c>
      <c r="C9316" s="2" t="s">
        <v>6984</v>
      </c>
      <c r="D9316" s="2" t="s">
        <v>41</v>
      </c>
      <c r="E9316" s="2" t="s">
        <v>17</v>
      </c>
      <c r="F9316" s="2" t="s">
        <v>6905</v>
      </c>
      <c r="G9316" s="2" t="s">
        <v>6905</v>
      </c>
      <c r="H9316" s="2" t="s">
        <v>6930</v>
      </c>
      <c r="I9316" s="2">
        <v>0</v>
      </c>
      <c r="J9316" s="2">
        <v>0</v>
      </c>
      <c r="K9316" s="2">
        <v>76</v>
      </c>
      <c r="L9316" s="3">
        <v>45957</v>
      </c>
      <c r="M9316" s="3">
        <v>46216</v>
      </c>
      <c r="N9316" s="2" t="s">
        <v>6927</v>
      </c>
    </row>
    <row r="9317" spans="2:14" x14ac:dyDescent="0.25">
      <c r="B9317" s="2" t="s">
        <v>6985</v>
      </c>
      <c r="C9317" s="2" t="s">
        <v>6986</v>
      </c>
      <c r="D9317" s="2" t="s">
        <v>41</v>
      </c>
      <c r="E9317" s="2" t="s">
        <v>17</v>
      </c>
      <c r="F9317" s="2" t="s">
        <v>6905</v>
      </c>
      <c r="G9317" s="2" t="s">
        <v>6905</v>
      </c>
      <c r="H9317" s="2" t="s">
        <v>6940</v>
      </c>
      <c r="I9317" s="2">
        <v>0</v>
      </c>
      <c r="J9317" s="2">
        <v>0</v>
      </c>
      <c r="K9317" s="2">
        <v>101</v>
      </c>
      <c r="L9317" s="3">
        <v>45962</v>
      </c>
      <c r="M9317" s="3">
        <v>46125</v>
      </c>
      <c r="N9317" s="2" t="s">
        <v>6927</v>
      </c>
    </row>
    <row r="9318" spans="2:14" x14ac:dyDescent="0.25">
      <c r="B9318" s="2" t="s">
        <v>6985</v>
      </c>
      <c r="C9318" s="2" t="s">
        <v>6986</v>
      </c>
      <c r="D9318" s="2" t="s">
        <v>41</v>
      </c>
      <c r="E9318" s="2" t="s">
        <v>17</v>
      </c>
      <c r="F9318" s="2" t="s">
        <v>6905</v>
      </c>
      <c r="G9318" s="2" t="s">
        <v>6905</v>
      </c>
      <c r="H9318" s="2" t="s">
        <v>6940</v>
      </c>
      <c r="I9318" s="2">
        <v>0</v>
      </c>
      <c r="J9318" s="2">
        <v>0</v>
      </c>
      <c r="K9318" s="2">
        <v>102</v>
      </c>
      <c r="L9318" s="3">
        <v>45962</v>
      </c>
      <c r="M9318" s="3">
        <v>46125</v>
      </c>
      <c r="N9318" s="2" t="s">
        <v>6927</v>
      </c>
    </row>
    <row r="9319" spans="2:14" x14ac:dyDescent="0.25">
      <c r="B9319" s="2" t="s">
        <v>6985</v>
      </c>
      <c r="C9319" s="2" t="s">
        <v>6986</v>
      </c>
      <c r="D9319" s="2" t="s">
        <v>41</v>
      </c>
      <c r="E9319" s="2" t="s">
        <v>17</v>
      </c>
      <c r="F9319" s="2" t="s">
        <v>6905</v>
      </c>
      <c r="G9319" s="2" t="s">
        <v>6905</v>
      </c>
      <c r="H9319" s="2" t="s">
        <v>6940</v>
      </c>
      <c r="I9319" s="2">
        <v>0</v>
      </c>
      <c r="J9319" s="2">
        <v>0</v>
      </c>
      <c r="K9319" s="2">
        <v>104</v>
      </c>
      <c r="L9319" s="3">
        <v>45972</v>
      </c>
      <c r="M9319" s="3">
        <v>46132</v>
      </c>
      <c r="N9319" s="2" t="s">
        <v>6927</v>
      </c>
    </row>
    <row r="9320" spans="2:14" x14ac:dyDescent="0.25">
      <c r="B9320" s="2" t="s">
        <v>6985</v>
      </c>
      <c r="C9320" s="2" t="s">
        <v>6986</v>
      </c>
      <c r="D9320" s="2" t="s">
        <v>41</v>
      </c>
      <c r="E9320" s="2" t="s">
        <v>17</v>
      </c>
      <c r="F9320" s="2" t="s">
        <v>6905</v>
      </c>
      <c r="G9320" s="2" t="s">
        <v>6905</v>
      </c>
      <c r="H9320" s="2" t="s">
        <v>6940</v>
      </c>
      <c r="I9320" s="2">
        <v>0</v>
      </c>
      <c r="J9320" s="2">
        <v>0</v>
      </c>
      <c r="K9320" s="2">
        <v>105</v>
      </c>
      <c r="L9320" s="3">
        <v>45972</v>
      </c>
      <c r="M9320" s="3">
        <v>46132</v>
      </c>
      <c r="N9320" s="2" t="s">
        <v>6927</v>
      </c>
    </row>
    <row r="9321" spans="2:14" x14ac:dyDescent="0.25">
      <c r="B9321" s="2" t="s">
        <v>6987</v>
      </c>
      <c r="C9321" s="2" t="s">
        <v>6988</v>
      </c>
      <c r="D9321" s="2" t="s">
        <v>41</v>
      </c>
      <c r="E9321" s="2" t="s">
        <v>17</v>
      </c>
      <c r="F9321" s="2" t="s">
        <v>6905</v>
      </c>
      <c r="G9321" s="2" t="s">
        <v>6905</v>
      </c>
      <c r="H9321" s="2" t="s">
        <v>6946</v>
      </c>
      <c r="I9321" s="2">
        <v>0</v>
      </c>
      <c r="J9321" s="2">
        <v>0</v>
      </c>
      <c r="K9321" s="2">
        <v>65</v>
      </c>
      <c r="L9321" s="3">
        <v>45962</v>
      </c>
      <c r="M9321" s="3">
        <v>46110</v>
      </c>
      <c r="N9321" s="2" t="s">
        <v>6927</v>
      </c>
    </row>
    <row r="9322" spans="2:14" x14ac:dyDescent="0.25">
      <c r="B9322" s="2" t="s">
        <v>6989</v>
      </c>
      <c r="C9322" s="2" t="s">
        <v>6990</v>
      </c>
      <c r="D9322" s="2" t="s">
        <v>41</v>
      </c>
      <c r="E9322" s="2" t="s">
        <v>17</v>
      </c>
      <c r="F9322" s="2" t="s">
        <v>6905</v>
      </c>
      <c r="G9322" s="2" t="s">
        <v>6905</v>
      </c>
      <c r="H9322" s="2" t="s">
        <v>6991</v>
      </c>
      <c r="I9322" s="2">
        <v>0</v>
      </c>
      <c r="J9322" s="2">
        <v>0</v>
      </c>
      <c r="K9322" s="2">
        <v>3972508013</v>
      </c>
      <c r="L9322" s="3">
        <v>45968</v>
      </c>
      <c r="M9322" s="3">
        <v>46114</v>
      </c>
      <c r="N9322" s="2" t="s">
        <v>1393</v>
      </c>
    </row>
    <row r="9323" spans="2:14" x14ac:dyDescent="0.25">
      <c r="B9323" s="2" t="s">
        <v>6992</v>
      </c>
      <c r="C9323" s="2" t="s">
        <v>6993</v>
      </c>
      <c r="D9323" s="2" t="s">
        <v>41</v>
      </c>
      <c r="E9323" s="2" t="s">
        <v>17</v>
      </c>
      <c r="F9323" s="2" t="s">
        <v>6905</v>
      </c>
      <c r="G9323" s="2" t="s">
        <v>6905</v>
      </c>
      <c r="H9323" s="2" t="s">
        <v>6943</v>
      </c>
      <c r="I9323" s="2">
        <v>0</v>
      </c>
      <c r="J9323" s="2">
        <v>0</v>
      </c>
      <c r="K9323" s="2">
        <v>120</v>
      </c>
      <c r="L9323" s="3">
        <v>45967</v>
      </c>
      <c r="M9323" s="3">
        <v>46110</v>
      </c>
      <c r="N9323" s="2" t="s">
        <v>6927</v>
      </c>
    </row>
    <row r="9324" spans="2:14" x14ac:dyDescent="0.25">
      <c r="B9324" s="2" t="s">
        <v>6992</v>
      </c>
      <c r="C9324" s="2" t="s">
        <v>6993</v>
      </c>
      <c r="D9324" s="2" t="s">
        <v>41</v>
      </c>
      <c r="E9324" s="2" t="s">
        <v>17</v>
      </c>
      <c r="F9324" s="2" t="s">
        <v>6905</v>
      </c>
      <c r="G9324" s="2" t="s">
        <v>6905</v>
      </c>
      <c r="H9324" s="2" t="s">
        <v>6943</v>
      </c>
      <c r="I9324" s="2">
        <v>0</v>
      </c>
      <c r="J9324" s="2">
        <v>0</v>
      </c>
      <c r="K9324" s="2">
        <v>121</v>
      </c>
      <c r="L9324" s="3">
        <v>45967</v>
      </c>
      <c r="M9324" s="3">
        <v>46110</v>
      </c>
      <c r="N9324" s="2" t="s">
        <v>6927</v>
      </c>
    </row>
    <row r="9325" spans="2:14" x14ac:dyDescent="0.25">
      <c r="B9325" s="2" t="s">
        <v>6992</v>
      </c>
      <c r="C9325" s="2" t="s">
        <v>6993</v>
      </c>
      <c r="D9325" s="2" t="s">
        <v>41</v>
      </c>
      <c r="E9325" s="2" t="s">
        <v>17</v>
      </c>
      <c r="F9325" s="2" t="s">
        <v>6905</v>
      </c>
      <c r="G9325" s="2" t="s">
        <v>6905</v>
      </c>
      <c r="H9325" s="2" t="s">
        <v>6943</v>
      </c>
      <c r="I9325" s="2">
        <v>0</v>
      </c>
      <c r="J9325" s="2">
        <v>0</v>
      </c>
      <c r="K9325" s="2">
        <v>122</v>
      </c>
      <c r="L9325" s="3">
        <v>45972</v>
      </c>
      <c r="M9325" s="3">
        <v>46110</v>
      </c>
      <c r="N9325" s="2" t="s">
        <v>6927</v>
      </c>
    </row>
    <row r="9326" spans="2:14" x14ac:dyDescent="0.25">
      <c r="B9326" s="2" t="s">
        <v>6992</v>
      </c>
      <c r="C9326" s="2" t="s">
        <v>6993</v>
      </c>
      <c r="D9326" s="2" t="s">
        <v>41</v>
      </c>
      <c r="E9326" s="2" t="s">
        <v>142</v>
      </c>
      <c r="F9326" s="2" t="s">
        <v>6905</v>
      </c>
      <c r="G9326" s="2" t="s">
        <v>6905</v>
      </c>
      <c r="H9326" s="2" t="s">
        <v>6943</v>
      </c>
      <c r="I9326" s="2">
        <v>0</v>
      </c>
      <c r="J9326" s="2">
        <v>0</v>
      </c>
      <c r="K9326" s="2">
        <v>120</v>
      </c>
      <c r="L9326" s="3">
        <v>45967</v>
      </c>
      <c r="M9326" s="3">
        <v>46110</v>
      </c>
      <c r="N9326" s="2" t="s">
        <v>6927</v>
      </c>
    </row>
    <row r="9327" spans="2:14" x14ac:dyDescent="0.25">
      <c r="B9327" s="2" t="s">
        <v>6992</v>
      </c>
      <c r="C9327" s="2" t="s">
        <v>6993</v>
      </c>
      <c r="D9327" s="2" t="s">
        <v>41</v>
      </c>
      <c r="E9327" s="2" t="s">
        <v>142</v>
      </c>
      <c r="F9327" s="2" t="s">
        <v>6905</v>
      </c>
      <c r="G9327" s="2" t="s">
        <v>6905</v>
      </c>
      <c r="H9327" s="2" t="s">
        <v>6943</v>
      </c>
      <c r="I9327" s="2">
        <v>0</v>
      </c>
      <c r="J9327" s="2">
        <v>0</v>
      </c>
      <c r="K9327" s="2">
        <v>121</v>
      </c>
      <c r="L9327" s="3">
        <v>45967</v>
      </c>
      <c r="M9327" s="3">
        <v>46110</v>
      </c>
      <c r="N9327" s="2" t="s">
        <v>6927</v>
      </c>
    </row>
    <row r="9328" spans="2:14" x14ac:dyDescent="0.25">
      <c r="B9328" s="2" t="s">
        <v>6992</v>
      </c>
      <c r="C9328" s="2" t="s">
        <v>6993</v>
      </c>
      <c r="D9328" s="2" t="s">
        <v>41</v>
      </c>
      <c r="E9328" s="2" t="s">
        <v>142</v>
      </c>
      <c r="F9328" s="2" t="s">
        <v>6905</v>
      </c>
      <c r="G9328" s="2" t="s">
        <v>6905</v>
      </c>
      <c r="H9328" s="2" t="s">
        <v>6943</v>
      </c>
      <c r="I9328" s="2">
        <v>0</v>
      </c>
      <c r="J9328" s="2">
        <v>0</v>
      </c>
      <c r="K9328" s="2">
        <v>122</v>
      </c>
      <c r="L9328" s="3">
        <v>45972</v>
      </c>
      <c r="M9328" s="3">
        <v>46110</v>
      </c>
      <c r="N9328" s="2" t="s">
        <v>6927</v>
      </c>
    </row>
    <row r="9329" spans="2:14" x14ac:dyDescent="0.25">
      <c r="B9329" s="2" t="s">
        <v>6994</v>
      </c>
      <c r="C9329" s="2" t="s">
        <v>6995</v>
      </c>
      <c r="D9329" s="2" t="s">
        <v>41</v>
      </c>
      <c r="E9329" s="2" t="s">
        <v>75</v>
      </c>
      <c r="F9329" s="2" t="s">
        <v>6905</v>
      </c>
      <c r="G9329" s="2" t="s">
        <v>6905</v>
      </c>
      <c r="H9329" s="2" t="s">
        <v>6926</v>
      </c>
      <c r="I9329" s="2">
        <v>0</v>
      </c>
      <c r="J9329" s="2">
        <v>0</v>
      </c>
      <c r="K9329" s="2">
        <v>85</v>
      </c>
      <c r="L9329" s="3">
        <v>45967</v>
      </c>
      <c r="M9329" s="3">
        <v>46119</v>
      </c>
      <c r="N9329" s="2" t="s">
        <v>6927</v>
      </c>
    </row>
    <row r="9330" spans="2:14" x14ac:dyDescent="0.25">
      <c r="B9330" s="2" t="s">
        <v>6994</v>
      </c>
      <c r="C9330" s="2" t="s">
        <v>6995</v>
      </c>
      <c r="D9330" s="2" t="s">
        <v>41</v>
      </c>
      <c r="E9330" s="2" t="s">
        <v>17</v>
      </c>
      <c r="F9330" s="2" t="s">
        <v>6905</v>
      </c>
      <c r="G9330" s="2" t="s">
        <v>6905</v>
      </c>
      <c r="H9330" s="2" t="s">
        <v>6926</v>
      </c>
      <c r="I9330" s="2">
        <v>0</v>
      </c>
      <c r="J9330" s="2">
        <v>0</v>
      </c>
      <c r="K9330" s="2">
        <v>28</v>
      </c>
      <c r="L9330" s="3">
        <v>45967</v>
      </c>
      <c r="M9330" s="3">
        <v>46110</v>
      </c>
      <c r="N9330" s="2" t="s">
        <v>6927</v>
      </c>
    </row>
    <row r="9331" spans="2:14" x14ac:dyDescent="0.25">
      <c r="B9331" s="2" t="s">
        <v>6994</v>
      </c>
      <c r="C9331" s="2" t="s">
        <v>6995</v>
      </c>
      <c r="D9331" s="2" t="s">
        <v>41</v>
      </c>
      <c r="E9331" s="2" t="s">
        <v>17</v>
      </c>
      <c r="F9331" s="2" t="s">
        <v>6905</v>
      </c>
      <c r="G9331" s="2" t="s">
        <v>6905</v>
      </c>
      <c r="H9331" s="2" t="s">
        <v>6926</v>
      </c>
      <c r="I9331" s="2">
        <v>0</v>
      </c>
      <c r="J9331" s="2">
        <v>0</v>
      </c>
      <c r="K9331" s="2">
        <v>82</v>
      </c>
      <c r="L9331" s="3">
        <v>45975</v>
      </c>
      <c r="M9331" s="3">
        <v>46110</v>
      </c>
      <c r="N9331" s="2" t="s">
        <v>6927</v>
      </c>
    </row>
    <row r="9332" spans="2:14" x14ac:dyDescent="0.25">
      <c r="B9332" s="2" t="s">
        <v>6994</v>
      </c>
      <c r="C9332" s="2" t="s">
        <v>6995</v>
      </c>
      <c r="D9332" s="2" t="s">
        <v>41</v>
      </c>
      <c r="E9332" s="2" t="s">
        <v>17</v>
      </c>
      <c r="F9332" s="2" t="s">
        <v>6905</v>
      </c>
      <c r="G9332" s="2" t="s">
        <v>6905</v>
      </c>
      <c r="H9332" s="2" t="s">
        <v>6926</v>
      </c>
      <c r="I9332" s="2">
        <v>0</v>
      </c>
      <c r="J9332" s="2">
        <v>0</v>
      </c>
      <c r="K9332" s="2">
        <v>85</v>
      </c>
      <c r="L9332" s="3">
        <v>45967</v>
      </c>
      <c r="M9332" s="3">
        <v>46119</v>
      </c>
      <c r="N9332" s="2" t="s">
        <v>6927</v>
      </c>
    </row>
    <row r="9333" spans="2:14" x14ac:dyDescent="0.25">
      <c r="B9333" s="2" t="s">
        <v>6994</v>
      </c>
      <c r="C9333" s="2" t="s">
        <v>6995</v>
      </c>
      <c r="D9333" s="2" t="s">
        <v>41</v>
      </c>
      <c r="E9333" s="2" t="s">
        <v>17</v>
      </c>
      <c r="F9333" s="2" t="s">
        <v>6905</v>
      </c>
      <c r="G9333" s="2" t="s">
        <v>6905</v>
      </c>
      <c r="H9333" s="2" t="s">
        <v>6926</v>
      </c>
      <c r="I9333" s="2">
        <v>0</v>
      </c>
      <c r="J9333" s="2">
        <v>0</v>
      </c>
      <c r="K9333" s="2">
        <v>85</v>
      </c>
      <c r="L9333" s="3">
        <v>46113</v>
      </c>
      <c r="M9333" s="3">
        <v>46184</v>
      </c>
      <c r="N9333" s="2" t="s">
        <v>6927</v>
      </c>
    </row>
    <row r="9334" spans="2:14" x14ac:dyDescent="0.25">
      <c r="B9334" s="2" t="s">
        <v>6994</v>
      </c>
      <c r="C9334" s="2" t="s">
        <v>6995</v>
      </c>
      <c r="D9334" s="2" t="s">
        <v>41</v>
      </c>
      <c r="E9334" s="2" t="s">
        <v>17</v>
      </c>
      <c r="F9334" s="2" t="s">
        <v>6905</v>
      </c>
      <c r="G9334" s="2" t="s">
        <v>6905</v>
      </c>
      <c r="H9334" s="2" t="s">
        <v>6926</v>
      </c>
      <c r="I9334" s="2">
        <v>0</v>
      </c>
      <c r="J9334" s="2">
        <v>0</v>
      </c>
      <c r="K9334" s="2">
        <v>87</v>
      </c>
      <c r="L9334" s="3">
        <v>45967</v>
      </c>
      <c r="M9334" s="3">
        <v>46125</v>
      </c>
      <c r="N9334" s="2" t="s">
        <v>6927</v>
      </c>
    </row>
    <row r="9335" spans="2:14" x14ac:dyDescent="0.25">
      <c r="B9335" s="2" t="s">
        <v>6994</v>
      </c>
      <c r="C9335" s="2" t="s">
        <v>6995</v>
      </c>
      <c r="D9335" s="2" t="s">
        <v>41</v>
      </c>
      <c r="E9335" s="2" t="s">
        <v>17</v>
      </c>
      <c r="F9335" s="2" t="s">
        <v>6905</v>
      </c>
      <c r="G9335" s="2" t="s">
        <v>6905</v>
      </c>
      <c r="H9335" s="2" t="s">
        <v>6926</v>
      </c>
      <c r="I9335" s="2">
        <v>0</v>
      </c>
      <c r="J9335" s="2">
        <v>0</v>
      </c>
      <c r="K9335" s="2">
        <v>87</v>
      </c>
      <c r="L9335" s="3">
        <v>46113</v>
      </c>
      <c r="M9335" s="3">
        <v>46184</v>
      </c>
      <c r="N9335" s="2" t="s">
        <v>6927</v>
      </c>
    </row>
    <row r="9336" spans="2:14" x14ac:dyDescent="0.25">
      <c r="B9336" s="2" t="s">
        <v>6994</v>
      </c>
      <c r="C9336" s="2" t="s">
        <v>6995</v>
      </c>
      <c r="D9336" s="2" t="s">
        <v>41</v>
      </c>
      <c r="E9336" s="2" t="s">
        <v>17</v>
      </c>
      <c r="F9336" s="2" t="s">
        <v>6905</v>
      </c>
      <c r="G9336" s="2" t="s">
        <v>6905</v>
      </c>
      <c r="H9336" s="2" t="s">
        <v>6926</v>
      </c>
      <c r="I9336" s="2">
        <v>0</v>
      </c>
      <c r="J9336" s="2">
        <v>0</v>
      </c>
      <c r="K9336" s="2">
        <v>89</v>
      </c>
      <c r="L9336" s="3">
        <v>46001</v>
      </c>
      <c r="M9336" s="3">
        <v>46103</v>
      </c>
      <c r="N9336" s="2" t="s">
        <v>6927</v>
      </c>
    </row>
    <row r="9337" spans="2:14" x14ac:dyDescent="0.25">
      <c r="B9337" s="2" t="s">
        <v>6994</v>
      </c>
      <c r="C9337" s="2" t="s">
        <v>6995</v>
      </c>
      <c r="D9337" s="2" t="s">
        <v>41</v>
      </c>
      <c r="E9337" s="2" t="s">
        <v>142</v>
      </c>
      <c r="F9337" s="2" t="s">
        <v>6905</v>
      </c>
      <c r="G9337" s="2" t="s">
        <v>6905</v>
      </c>
      <c r="H9337" s="2" t="s">
        <v>6926</v>
      </c>
      <c r="I9337" s="2">
        <v>0</v>
      </c>
      <c r="J9337" s="2">
        <v>0</v>
      </c>
      <c r="K9337" s="2">
        <v>87</v>
      </c>
      <c r="L9337" s="3">
        <v>45967</v>
      </c>
      <c r="M9337" s="3">
        <v>46125</v>
      </c>
      <c r="N9337" s="2" t="s">
        <v>6927</v>
      </c>
    </row>
    <row r="9338" spans="2:14" x14ac:dyDescent="0.25">
      <c r="B9338" s="2" t="s">
        <v>6996</v>
      </c>
      <c r="C9338" s="2" t="s">
        <v>6997</v>
      </c>
      <c r="D9338" s="2" t="s">
        <v>16</v>
      </c>
      <c r="E9338" s="2" t="s">
        <v>17</v>
      </c>
      <c r="F9338" s="2" t="s">
        <v>18</v>
      </c>
      <c r="G9338" s="2" t="s">
        <v>175</v>
      </c>
      <c r="H9338" s="2" t="s">
        <v>6998</v>
      </c>
      <c r="I9338" s="2">
        <v>8197</v>
      </c>
      <c r="J9338" s="2">
        <v>0</v>
      </c>
      <c r="K9338" s="2" t="s">
        <v>6999</v>
      </c>
      <c r="L9338" s="3">
        <v>44958</v>
      </c>
      <c r="M9338" s="3">
        <v>45992</v>
      </c>
      <c r="N9338" s="2" t="s">
        <v>1917</v>
      </c>
    </row>
    <row r="9339" spans="2:14" x14ac:dyDescent="0.25">
      <c r="B9339" s="2" t="s">
        <v>6996</v>
      </c>
      <c r="C9339" s="2" t="s">
        <v>6997</v>
      </c>
      <c r="D9339" s="2" t="s">
        <v>16</v>
      </c>
      <c r="E9339" s="2" t="s">
        <v>17</v>
      </c>
      <c r="F9339" s="2" t="s">
        <v>18</v>
      </c>
      <c r="G9339" s="2" t="s">
        <v>175</v>
      </c>
      <c r="H9339" s="2" t="s">
        <v>6998</v>
      </c>
      <c r="I9339" s="2">
        <v>8197</v>
      </c>
      <c r="J9339" s="2">
        <v>0</v>
      </c>
      <c r="K9339" s="2" t="s">
        <v>7000</v>
      </c>
      <c r="L9339" s="3">
        <v>44958</v>
      </c>
      <c r="M9339" s="3">
        <v>46266</v>
      </c>
      <c r="N9339" s="2" t="s">
        <v>1917</v>
      </c>
    </row>
    <row r="9340" spans="2:14" x14ac:dyDescent="0.25">
      <c r="B9340" s="2" t="s">
        <v>6996</v>
      </c>
      <c r="C9340" s="2" t="s">
        <v>6997</v>
      </c>
      <c r="D9340" s="2" t="s">
        <v>16</v>
      </c>
      <c r="E9340" s="2" t="s">
        <v>17</v>
      </c>
      <c r="F9340" s="2" t="s">
        <v>18</v>
      </c>
      <c r="G9340" s="2" t="s">
        <v>175</v>
      </c>
      <c r="H9340" s="2" t="s">
        <v>6998</v>
      </c>
      <c r="I9340" s="2">
        <v>8197</v>
      </c>
      <c r="J9340" s="2">
        <v>0</v>
      </c>
      <c r="K9340" s="2" t="s">
        <v>7001</v>
      </c>
      <c r="L9340" s="3">
        <v>44958</v>
      </c>
      <c r="M9340" s="3">
        <v>46266</v>
      </c>
      <c r="N9340" s="2" t="s">
        <v>1917</v>
      </c>
    </row>
    <row r="9341" spans="2:14" x14ac:dyDescent="0.25">
      <c r="B9341" s="2" t="s">
        <v>6996</v>
      </c>
      <c r="C9341" s="2" t="s">
        <v>6997</v>
      </c>
      <c r="D9341" s="2" t="s">
        <v>16</v>
      </c>
      <c r="E9341" s="2" t="s">
        <v>17</v>
      </c>
      <c r="F9341" s="2" t="s">
        <v>18</v>
      </c>
      <c r="G9341" s="2" t="s">
        <v>175</v>
      </c>
      <c r="H9341" s="2" t="s">
        <v>6998</v>
      </c>
      <c r="I9341" s="2">
        <v>8197</v>
      </c>
      <c r="J9341" s="2">
        <v>0</v>
      </c>
      <c r="K9341" s="2" t="s">
        <v>7002</v>
      </c>
      <c r="L9341" s="3">
        <v>44958</v>
      </c>
      <c r="M9341" s="3">
        <v>46266</v>
      </c>
      <c r="N9341" s="2" t="s">
        <v>1917</v>
      </c>
    </row>
    <row r="9342" spans="2:14" x14ac:dyDescent="0.25">
      <c r="B9342" s="2" t="s">
        <v>6996</v>
      </c>
      <c r="C9342" s="2" t="s">
        <v>6997</v>
      </c>
      <c r="D9342" s="2" t="s">
        <v>16</v>
      </c>
      <c r="E9342" s="2" t="s">
        <v>17</v>
      </c>
      <c r="F9342" s="2" t="s">
        <v>18</v>
      </c>
      <c r="G9342" s="2" t="s">
        <v>175</v>
      </c>
      <c r="H9342" s="2" t="s">
        <v>6998</v>
      </c>
      <c r="I9342" s="2">
        <v>8197</v>
      </c>
      <c r="J9342" s="2">
        <v>0</v>
      </c>
      <c r="K9342" s="2" t="s">
        <v>7003</v>
      </c>
      <c r="L9342" s="3">
        <v>44958</v>
      </c>
      <c r="M9342" s="3">
        <v>46266</v>
      </c>
      <c r="N9342" s="2" t="s">
        <v>1917</v>
      </c>
    </row>
    <row r="9343" spans="2:14" x14ac:dyDescent="0.25">
      <c r="B9343" s="2" t="s">
        <v>6996</v>
      </c>
      <c r="C9343" s="2" t="s">
        <v>6997</v>
      </c>
      <c r="D9343" s="2" t="s">
        <v>16</v>
      </c>
      <c r="E9343" s="2" t="s">
        <v>17</v>
      </c>
      <c r="F9343" s="2" t="s">
        <v>18</v>
      </c>
      <c r="G9343" s="2" t="s">
        <v>175</v>
      </c>
      <c r="H9343" s="2" t="s">
        <v>6998</v>
      </c>
      <c r="I9343" s="2">
        <v>8197</v>
      </c>
      <c r="J9343" s="2">
        <v>0</v>
      </c>
      <c r="K9343" s="2" t="s">
        <v>7004</v>
      </c>
      <c r="L9343" s="3">
        <v>44958</v>
      </c>
      <c r="M9343" s="3">
        <v>46266</v>
      </c>
      <c r="N9343" s="2" t="s">
        <v>1917</v>
      </c>
    </row>
    <row r="9344" spans="2:14" x14ac:dyDescent="0.25">
      <c r="B9344" s="2" t="s">
        <v>6996</v>
      </c>
      <c r="C9344" s="2" t="s">
        <v>6997</v>
      </c>
      <c r="D9344" s="2" t="s">
        <v>16</v>
      </c>
      <c r="E9344" s="2" t="s">
        <v>17</v>
      </c>
      <c r="F9344" s="2" t="s">
        <v>18</v>
      </c>
      <c r="G9344" s="2" t="s">
        <v>175</v>
      </c>
      <c r="H9344" s="2" t="s">
        <v>6998</v>
      </c>
      <c r="I9344" s="2">
        <v>8197</v>
      </c>
      <c r="J9344" s="2">
        <v>0</v>
      </c>
      <c r="K9344" s="2" t="s">
        <v>7005</v>
      </c>
      <c r="L9344" s="3">
        <v>45721</v>
      </c>
      <c r="M9344" s="3">
        <v>46327</v>
      </c>
      <c r="N9344" s="2" t="s">
        <v>1917</v>
      </c>
    </row>
    <row r="9345" spans="2:14" x14ac:dyDescent="0.25">
      <c r="B9345" s="2" t="s">
        <v>6996</v>
      </c>
      <c r="C9345" s="2" t="s">
        <v>6997</v>
      </c>
      <c r="D9345" s="2" t="s">
        <v>16</v>
      </c>
      <c r="E9345" s="2" t="s">
        <v>17</v>
      </c>
      <c r="F9345" s="2" t="s">
        <v>18</v>
      </c>
      <c r="G9345" s="2" t="s">
        <v>175</v>
      </c>
      <c r="H9345" s="2" t="s">
        <v>6998</v>
      </c>
      <c r="I9345" s="2">
        <v>8197</v>
      </c>
      <c r="J9345" s="2">
        <v>0</v>
      </c>
      <c r="K9345" s="2" t="s">
        <v>7006</v>
      </c>
      <c r="L9345" s="3">
        <v>45719</v>
      </c>
      <c r="M9345" s="3">
        <v>46327</v>
      </c>
      <c r="N9345" s="2" t="s">
        <v>1917</v>
      </c>
    </row>
    <row r="9346" spans="2:14" x14ac:dyDescent="0.25">
      <c r="B9346" s="2" t="s">
        <v>6996</v>
      </c>
      <c r="C9346" s="2" t="s">
        <v>6997</v>
      </c>
      <c r="D9346" s="2" t="s">
        <v>16</v>
      </c>
      <c r="E9346" s="2" t="s">
        <v>17</v>
      </c>
      <c r="F9346" s="2" t="s">
        <v>18</v>
      </c>
      <c r="G9346" s="2" t="s">
        <v>175</v>
      </c>
      <c r="H9346" s="2" t="s">
        <v>6998</v>
      </c>
      <c r="I9346" s="2">
        <v>8197</v>
      </c>
      <c r="J9346" s="2">
        <v>0</v>
      </c>
      <c r="K9346" s="2" t="s">
        <v>7007</v>
      </c>
      <c r="L9346" s="3">
        <v>45719</v>
      </c>
      <c r="M9346" s="3">
        <v>46327</v>
      </c>
      <c r="N9346" s="2" t="s">
        <v>1917</v>
      </c>
    </row>
    <row r="9347" spans="2:14" x14ac:dyDescent="0.25">
      <c r="B9347" s="2" t="s">
        <v>6996</v>
      </c>
      <c r="C9347" s="2" t="s">
        <v>6997</v>
      </c>
      <c r="D9347" s="2" t="s">
        <v>16</v>
      </c>
      <c r="E9347" s="2" t="s">
        <v>17</v>
      </c>
      <c r="F9347" s="2" t="s">
        <v>18</v>
      </c>
      <c r="G9347" s="2" t="s">
        <v>175</v>
      </c>
      <c r="H9347" s="2" t="s">
        <v>6998</v>
      </c>
      <c r="I9347" s="2">
        <v>8197</v>
      </c>
      <c r="J9347" s="2">
        <v>0</v>
      </c>
      <c r="K9347" s="2" t="s">
        <v>7008</v>
      </c>
      <c r="L9347" s="3">
        <v>45719</v>
      </c>
      <c r="M9347" s="3">
        <v>46327</v>
      </c>
      <c r="N9347" s="2" t="s">
        <v>1917</v>
      </c>
    </row>
    <row r="9348" spans="2:14" x14ac:dyDescent="0.25">
      <c r="B9348" s="2" t="s">
        <v>6996</v>
      </c>
      <c r="C9348" s="2" t="s">
        <v>6997</v>
      </c>
      <c r="D9348" s="2" t="s">
        <v>16</v>
      </c>
      <c r="E9348" s="2" t="s">
        <v>17</v>
      </c>
      <c r="F9348" s="2" t="s">
        <v>18</v>
      </c>
      <c r="G9348" s="2" t="s">
        <v>175</v>
      </c>
      <c r="H9348" s="2" t="s">
        <v>6998</v>
      </c>
      <c r="I9348" s="2">
        <v>8197</v>
      </c>
      <c r="J9348" s="2">
        <v>0</v>
      </c>
      <c r="K9348" s="2" t="s">
        <v>7009</v>
      </c>
      <c r="L9348" s="3">
        <v>45737</v>
      </c>
      <c r="M9348" s="3">
        <v>46357</v>
      </c>
      <c r="N9348" s="2" t="s">
        <v>1917</v>
      </c>
    </row>
    <row r="9349" spans="2:14" x14ac:dyDescent="0.25">
      <c r="B9349" s="2" t="s">
        <v>6996</v>
      </c>
      <c r="C9349" s="2" t="s">
        <v>6997</v>
      </c>
      <c r="D9349" s="2" t="s">
        <v>16</v>
      </c>
      <c r="E9349" s="2" t="s">
        <v>17</v>
      </c>
      <c r="F9349" s="2" t="s">
        <v>18</v>
      </c>
      <c r="G9349" s="2" t="s">
        <v>175</v>
      </c>
      <c r="H9349" s="2" t="s">
        <v>6998</v>
      </c>
      <c r="I9349" s="2">
        <v>8197</v>
      </c>
      <c r="J9349" s="2">
        <v>0</v>
      </c>
      <c r="K9349" s="2" t="s">
        <v>7010</v>
      </c>
      <c r="L9349" s="3">
        <v>45735</v>
      </c>
      <c r="M9349" s="3">
        <v>46357</v>
      </c>
      <c r="N9349" s="2" t="s">
        <v>1917</v>
      </c>
    </row>
    <row r="9350" spans="2:14" x14ac:dyDescent="0.25">
      <c r="B9350" s="2" t="s">
        <v>6996</v>
      </c>
      <c r="C9350" s="2" t="s">
        <v>6997</v>
      </c>
      <c r="D9350" s="2" t="s">
        <v>16</v>
      </c>
      <c r="E9350" s="2" t="s">
        <v>17</v>
      </c>
      <c r="F9350" s="2" t="s">
        <v>18</v>
      </c>
      <c r="G9350" s="2" t="s">
        <v>175</v>
      </c>
      <c r="H9350" s="2" t="s">
        <v>6998</v>
      </c>
      <c r="I9350" s="2">
        <v>8197</v>
      </c>
      <c r="J9350" s="2">
        <v>0</v>
      </c>
      <c r="K9350" s="2" t="s">
        <v>7011</v>
      </c>
      <c r="L9350" s="3">
        <v>45740</v>
      </c>
      <c r="M9350" s="3">
        <v>46357</v>
      </c>
      <c r="N9350" s="2" t="s">
        <v>1917</v>
      </c>
    </row>
    <row r="9351" spans="2:14" x14ac:dyDescent="0.25">
      <c r="B9351" s="2" t="s">
        <v>6996</v>
      </c>
      <c r="C9351" s="2" t="s">
        <v>6997</v>
      </c>
      <c r="D9351" s="2" t="s">
        <v>16</v>
      </c>
      <c r="E9351" s="2" t="s">
        <v>17</v>
      </c>
      <c r="F9351" s="2" t="s">
        <v>18</v>
      </c>
      <c r="G9351" s="2" t="s">
        <v>175</v>
      </c>
      <c r="H9351" s="2" t="s">
        <v>6998</v>
      </c>
      <c r="I9351" s="2">
        <v>8197</v>
      </c>
      <c r="J9351" s="2">
        <v>0</v>
      </c>
      <c r="K9351" s="2" t="s">
        <v>7012</v>
      </c>
      <c r="L9351" s="3">
        <v>45773</v>
      </c>
      <c r="M9351" s="3">
        <v>46357</v>
      </c>
      <c r="N9351" s="2" t="s">
        <v>1917</v>
      </c>
    </row>
    <row r="9352" spans="2:14" x14ac:dyDescent="0.25">
      <c r="B9352" s="2" t="s">
        <v>6996</v>
      </c>
      <c r="C9352" s="2" t="s">
        <v>6997</v>
      </c>
      <c r="D9352" s="2" t="s">
        <v>16</v>
      </c>
      <c r="E9352" s="2" t="s">
        <v>17</v>
      </c>
      <c r="F9352" s="2" t="s">
        <v>18</v>
      </c>
      <c r="G9352" s="2" t="s">
        <v>175</v>
      </c>
      <c r="H9352" s="2" t="s">
        <v>6998</v>
      </c>
      <c r="I9352" s="2">
        <v>8197</v>
      </c>
      <c r="J9352" s="2">
        <v>0</v>
      </c>
      <c r="K9352" s="2" t="s">
        <v>7013</v>
      </c>
      <c r="L9352" s="3">
        <v>45776</v>
      </c>
      <c r="M9352" s="3">
        <v>46357</v>
      </c>
      <c r="N9352" s="2" t="s">
        <v>1917</v>
      </c>
    </row>
    <row r="9353" spans="2:14" x14ac:dyDescent="0.25">
      <c r="B9353" s="2" t="s">
        <v>6996</v>
      </c>
      <c r="C9353" s="2" t="s">
        <v>6997</v>
      </c>
      <c r="D9353" s="2" t="s">
        <v>16</v>
      </c>
      <c r="E9353" s="2" t="s">
        <v>17</v>
      </c>
      <c r="F9353" s="2" t="s">
        <v>18</v>
      </c>
      <c r="G9353" s="2" t="s">
        <v>175</v>
      </c>
      <c r="H9353" s="2" t="s">
        <v>6998</v>
      </c>
      <c r="I9353" s="2">
        <v>8197</v>
      </c>
      <c r="J9353" s="2">
        <v>0</v>
      </c>
      <c r="K9353" s="2" t="s">
        <v>7014</v>
      </c>
      <c r="L9353" s="3">
        <v>45776</v>
      </c>
      <c r="M9353" s="3">
        <v>46357</v>
      </c>
      <c r="N9353" s="2" t="s">
        <v>1917</v>
      </c>
    </row>
    <row r="9354" spans="2:14" x14ac:dyDescent="0.25">
      <c r="B9354" s="2" t="s">
        <v>6996</v>
      </c>
      <c r="C9354" s="2" t="s">
        <v>6997</v>
      </c>
      <c r="D9354" s="2" t="s">
        <v>16</v>
      </c>
      <c r="E9354" s="2" t="s">
        <v>17</v>
      </c>
      <c r="F9354" s="2" t="s">
        <v>18</v>
      </c>
      <c r="G9354" s="2" t="s">
        <v>175</v>
      </c>
      <c r="H9354" s="2" t="s">
        <v>6998</v>
      </c>
      <c r="I9354" s="2">
        <v>8197</v>
      </c>
      <c r="J9354" s="2">
        <v>0</v>
      </c>
      <c r="K9354" s="2" t="s">
        <v>7015</v>
      </c>
      <c r="L9354" s="3">
        <v>45776</v>
      </c>
      <c r="M9354" s="3">
        <v>46357</v>
      </c>
      <c r="N9354" s="2" t="s">
        <v>1917</v>
      </c>
    </row>
    <row r="9355" spans="2:14" x14ac:dyDescent="0.25">
      <c r="B9355" s="2" t="s">
        <v>6996</v>
      </c>
      <c r="C9355" s="2" t="s">
        <v>6997</v>
      </c>
      <c r="D9355" s="2" t="s">
        <v>16</v>
      </c>
      <c r="E9355" s="2" t="s">
        <v>17</v>
      </c>
      <c r="F9355" s="2" t="s">
        <v>18</v>
      </c>
      <c r="G9355" s="2" t="s">
        <v>175</v>
      </c>
      <c r="H9355" s="2" t="s">
        <v>6998</v>
      </c>
      <c r="I9355" s="2">
        <v>8197</v>
      </c>
      <c r="J9355" s="2">
        <v>0</v>
      </c>
      <c r="K9355" s="2" t="s">
        <v>7016</v>
      </c>
      <c r="L9355" s="3">
        <v>45776</v>
      </c>
      <c r="M9355" s="3">
        <v>46357</v>
      </c>
      <c r="N9355" s="2" t="s">
        <v>1917</v>
      </c>
    </row>
    <row r="9356" spans="2:14" x14ac:dyDescent="0.25">
      <c r="B9356" s="2" t="s">
        <v>6996</v>
      </c>
      <c r="C9356" s="2" t="s">
        <v>6997</v>
      </c>
      <c r="D9356" s="2" t="s">
        <v>16</v>
      </c>
      <c r="E9356" s="2" t="s">
        <v>17</v>
      </c>
      <c r="F9356" s="2" t="s">
        <v>18</v>
      </c>
      <c r="G9356" s="2" t="s">
        <v>175</v>
      </c>
      <c r="H9356" s="2" t="s">
        <v>6998</v>
      </c>
      <c r="I9356" s="2">
        <v>8197</v>
      </c>
      <c r="J9356" s="2">
        <v>0</v>
      </c>
      <c r="K9356" s="2" t="s">
        <v>7017</v>
      </c>
      <c r="L9356" s="3">
        <v>46021</v>
      </c>
      <c r="M9356" s="3">
        <v>46539</v>
      </c>
      <c r="N9356" s="2" t="s">
        <v>1917</v>
      </c>
    </row>
    <row r="9357" spans="2:14" x14ac:dyDescent="0.25">
      <c r="B9357" s="2" t="s">
        <v>6996</v>
      </c>
      <c r="C9357" s="2" t="s">
        <v>6997</v>
      </c>
      <c r="D9357" s="2" t="s">
        <v>16</v>
      </c>
      <c r="E9357" s="2" t="s">
        <v>17</v>
      </c>
      <c r="F9357" s="2" t="s">
        <v>18</v>
      </c>
      <c r="G9357" s="2" t="s">
        <v>175</v>
      </c>
      <c r="H9357" s="2" t="s">
        <v>6998</v>
      </c>
      <c r="I9357" s="2">
        <v>8197</v>
      </c>
      <c r="J9357" s="2">
        <v>0</v>
      </c>
      <c r="K9357" s="2" t="s">
        <v>7018</v>
      </c>
      <c r="L9357" s="3">
        <v>46024</v>
      </c>
      <c r="M9357" s="3">
        <v>46539</v>
      </c>
      <c r="N9357" s="2" t="s">
        <v>1917</v>
      </c>
    </row>
    <row r="9358" spans="2:14" x14ac:dyDescent="0.25">
      <c r="B9358" s="2" t="s">
        <v>6996</v>
      </c>
      <c r="C9358" s="2" t="s">
        <v>6997</v>
      </c>
      <c r="D9358" s="2" t="s">
        <v>16</v>
      </c>
      <c r="E9358" s="2" t="s">
        <v>17</v>
      </c>
      <c r="F9358" s="2" t="s">
        <v>18</v>
      </c>
      <c r="G9358" s="2" t="s">
        <v>175</v>
      </c>
      <c r="H9358" s="2" t="s">
        <v>6998</v>
      </c>
      <c r="I9358" s="2">
        <v>8197</v>
      </c>
      <c r="J9358" s="2">
        <v>0</v>
      </c>
      <c r="K9358" s="2" t="s">
        <v>7019</v>
      </c>
      <c r="L9358" s="3">
        <v>46024</v>
      </c>
      <c r="M9358" s="3">
        <v>46539</v>
      </c>
      <c r="N9358" s="2" t="s">
        <v>1917</v>
      </c>
    </row>
    <row r="9359" spans="2:14" x14ac:dyDescent="0.25">
      <c r="B9359" s="2" t="s">
        <v>6996</v>
      </c>
      <c r="C9359" s="2" t="s">
        <v>6997</v>
      </c>
      <c r="D9359" s="2" t="s">
        <v>16</v>
      </c>
      <c r="E9359" s="2" t="s">
        <v>17</v>
      </c>
      <c r="F9359" s="2" t="s">
        <v>18</v>
      </c>
      <c r="G9359" s="2" t="s">
        <v>175</v>
      </c>
      <c r="H9359" s="2" t="s">
        <v>6998</v>
      </c>
      <c r="I9359" s="2">
        <v>8197</v>
      </c>
      <c r="J9359" s="2">
        <v>2587</v>
      </c>
      <c r="K9359" s="2" t="s">
        <v>7020</v>
      </c>
      <c r="L9359" s="3">
        <v>46114</v>
      </c>
      <c r="M9359" s="3">
        <v>46692</v>
      </c>
      <c r="N9359" s="2" t="s">
        <v>1917</v>
      </c>
    </row>
    <row r="9360" spans="2:14" x14ac:dyDescent="0.25">
      <c r="B9360" s="2" t="s">
        <v>6996</v>
      </c>
      <c r="C9360" s="2" t="s">
        <v>6997</v>
      </c>
      <c r="D9360" s="2" t="s">
        <v>16</v>
      </c>
      <c r="E9360" s="2" t="s">
        <v>17</v>
      </c>
      <c r="F9360" s="2" t="s">
        <v>18</v>
      </c>
      <c r="G9360" s="2" t="s">
        <v>175</v>
      </c>
      <c r="H9360" s="2" t="s">
        <v>6998</v>
      </c>
      <c r="I9360" s="2">
        <v>8197</v>
      </c>
      <c r="J9360" s="2">
        <v>360</v>
      </c>
      <c r="K9360" s="2" t="s">
        <v>7021</v>
      </c>
      <c r="L9360" s="3">
        <v>46114</v>
      </c>
      <c r="M9360" s="3">
        <v>46692</v>
      </c>
      <c r="N9360" s="2" t="s">
        <v>1917</v>
      </c>
    </row>
    <row r="9361" spans="2:14" x14ac:dyDescent="0.25">
      <c r="B9361" s="2" t="s">
        <v>6996</v>
      </c>
      <c r="C9361" s="2" t="s">
        <v>6997</v>
      </c>
      <c r="D9361" s="2" t="s">
        <v>16</v>
      </c>
      <c r="E9361" s="2" t="s">
        <v>17</v>
      </c>
      <c r="F9361" s="2" t="s">
        <v>18</v>
      </c>
      <c r="G9361" s="2" t="s">
        <v>175</v>
      </c>
      <c r="H9361" s="2" t="s">
        <v>6998</v>
      </c>
      <c r="I9361" s="2">
        <v>8197</v>
      </c>
      <c r="J9361" s="2">
        <v>0</v>
      </c>
      <c r="K9361" s="2" t="s">
        <v>7022</v>
      </c>
      <c r="L9361" s="3">
        <v>46109</v>
      </c>
      <c r="M9361" s="3">
        <v>46692</v>
      </c>
      <c r="N9361" s="2" t="s">
        <v>1917</v>
      </c>
    </row>
    <row r="9362" spans="2:14" x14ac:dyDescent="0.25">
      <c r="B9362" s="2" t="s">
        <v>6996</v>
      </c>
      <c r="C9362" s="2" t="s">
        <v>6997</v>
      </c>
      <c r="D9362" s="2" t="s">
        <v>16</v>
      </c>
      <c r="E9362" s="2" t="s">
        <v>17</v>
      </c>
      <c r="F9362" s="2" t="s">
        <v>18</v>
      </c>
      <c r="G9362" s="2" t="s">
        <v>175</v>
      </c>
      <c r="H9362" s="2" t="s">
        <v>6998</v>
      </c>
      <c r="I9362" s="2">
        <v>8197</v>
      </c>
      <c r="J9362" s="2">
        <v>2500</v>
      </c>
      <c r="K9362" s="2" t="s">
        <v>7023</v>
      </c>
      <c r="L9362" s="3">
        <v>46116</v>
      </c>
      <c r="M9362" s="3">
        <v>46692</v>
      </c>
      <c r="N9362" s="2" t="s">
        <v>1917</v>
      </c>
    </row>
    <row r="9363" spans="2:14" x14ac:dyDescent="0.25">
      <c r="B9363" s="2" t="s">
        <v>6996</v>
      </c>
      <c r="C9363" s="2" t="s">
        <v>6997</v>
      </c>
      <c r="D9363" s="2" t="s">
        <v>16</v>
      </c>
      <c r="E9363" s="2" t="s">
        <v>17</v>
      </c>
      <c r="F9363" s="2" t="s">
        <v>18</v>
      </c>
      <c r="G9363" s="2" t="s">
        <v>175</v>
      </c>
      <c r="H9363" s="2" t="s">
        <v>6998</v>
      </c>
      <c r="I9363" s="2">
        <v>8197</v>
      </c>
      <c r="J9363" s="2">
        <v>1000</v>
      </c>
      <c r="K9363" s="2" t="s">
        <v>7024</v>
      </c>
      <c r="L9363" s="3">
        <v>46146</v>
      </c>
      <c r="M9363" s="3">
        <v>46813</v>
      </c>
      <c r="N9363" s="2" t="s">
        <v>1917</v>
      </c>
    </row>
    <row r="9364" spans="2:14" x14ac:dyDescent="0.25">
      <c r="B9364" s="2" t="s">
        <v>6996</v>
      </c>
      <c r="C9364" s="2" t="s">
        <v>6997</v>
      </c>
      <c r="D9364" s="2" t="s">
        <v>16</v>
      </c>
      <c r="E9364" s="2" t="s">
        <v>17</v>
      </c>
      <c r="F9364" s="2" t="s">
        <v>18</v>
      </c>
      <c r="G9364" s="2" t="s">
        <v>175</v>
      </c>
      <c r="H9364" s="2" t="s">
        <v>6998</v>
      </c>
      <c r="I9364" s="2">
        <v>8197</v>
      </c>
      <c r="J9364" s="2">
        <v>1000</v>
      </c>
      <c r="K9364" s="2" t="s">
        <v>7025</v>
      </c>
      <c r="L9364" s="3">
        <v>46146</v>
      </c>
      <c r="M9364" s="3">
        <v>46813</v>
      </c>
      <c r="N9364" s="2" t="s">
        <v>1917</v>
      </c>
    </row>
    <row r="9365" spans="2:14" x14ac:dyDescent="0.25">
      <c r="B9365" s="2" t="s">
        <v>6996</v>
      </c>
      <c r="C9365" s="2" t="s">
        <v>6997</v>
      </c>
      <c r="D9365" s="2" t="s">
        <v>16</v>
      </c>
      <c r="E9365" s="2" t="s">
        <v>17</v>
      </c>
      <c r="F9365" s="2" t="s">
        <v>18</v>
      </c>
      <c r="G9365" s="2" t="s">
        <v>175</v>
      </c>
      <c r="H9365" s="2" t="s">
        <v>6998</v>
      </c>
      <c r="I9365" s="2">
        <v>8197</v>
      </c>
      <c r="J9365" s="2">
        <v>750</v>
      </c>
      <c r="K9365" s="2" t="s">
        <v>7026</v>
      </c>
      <c r="L9365" s="3">
        <v>46175</v>
      </c>
      <c r="M9365" s="3">
        <v>46844</v>
      </c>
      <c r="N9365" s="2" t="s">
        <v>1917</v>
      </c>
    </row>
    <row r="9366" spans="2:14" x14ac:dyDescent="0.25">
      <c r="B9366" s="2" t="s">
        <v>6996</v>
      </c>
      <c r="C9366" s="2" t="s">
        <v>6997</v>
      </c>
      <c r="D9366" s="2" t="s">
        <v>16</v>
      </c>
      <c r="E9366" s="2" t="s">
        <v>17</v>
      </c>
      <c r="F9366" s="2" t="s">
        <v>18</v>
      </c>
      <c r="G9366" s="2" t="s">
        <v>175</v>
      </c>
      <c r="H9366" s="2" t="s">
        <v>6998</v>
      </c>
      <c r="I9366" s="2">
        <v>8197</v>
      </c>
      <c r="J9366" s="2">
        <v>0</v>
      </c>
      <c r="K9366" s="2" t="s">
        <v>470</v>
      </c>
      <c r="L9366" s="2" t="s">
        <v>30</v>
      </c>
      <c r="M9366" s="2" t="s">
        <v>30</v>
      </c>
      <c r="N9366" s="2" t="s">
        <v>1917</v>
      </c>
    </row>
    <row r="9367" spans="2:14" x14ac:dyDescent="0.25">
      <c r="B9367" s="2" t="s">
        <v>6996</v>
      </c>
      <c r="C9367" s="2" t="s">
        <v>6997</v>
      </c>
      <c r="D9367" s="2" t="s">
        <v>16</v>
      </c>
      <c r="E9367" s="2" t="s">
        <v>142</v>
      </c>
      <c r="F9367" s="2" t="s">
        <v>18</v>
      </c>
      <c r="G9367" s="2" t="s">
        <v>175</v>
      </c>
      <c r="H9367" s="2" t="s">
        <v>6998</v>
      </c>
      <c r="I9367" s="2">
        <v>8197</v>
      </c>
      <c r="J9367" s="2">
        <v>0</v>
      </c>
      <c r="K9367" s="2" t="s">
        <v>7005</v>
      </c>
      <c r="L9367" s="3">
        <v>45721</v>
      </c>
      <c r="M9367" s="3">
        <v>46327</v>
      </c>
      <c r="N9367" s="2" t="s">
        <v>1917</v>
      </c>
    </row>
    <row r="9368" spans="2:14" x14ac:dyDescent="0.25">
      <c r="B9368" s="2" t="s">
        <v>6996</v>
      </c>
      <c r="C9368" s="2" t="s">
        <v>6997</v>
      </c>
      <c r="D9368" s="2" t="s">
        <v>16</v>
      </c>
      <c r="E9368" s="2" t="s">
        <v>142</v>
      </c>
      <c r="F9368" s="2" t="s">
        <v>18</v>
      </c>
      <c r="G9368" s="2" t="s">
        <v>175</v>
      </c>
      <c r="H9368" s="2" t="s">
        <v>6998</v>
      </c>
      <c r="I9368" s="2">
        <v>8197</v>
      </c>
      <c r="J9368" s="2">
        <v>0</v>
      </c>
      <c r="K9368" s="2" t="s">
        <v>7010</v>
      </c>
      <c r="L9368" s="3">
        <v>45735</v>
      </c>
      <c r="M9368" s="3">
        <v>46357</v>
      </c>
      <c r="N9368" s="2" t="s">
        <v>1917</v>
      </c>
    </row>
    <row r="9369" spans="2:14" x14ac:dyDescent="0.25">
      <c r="B9369" s="2" t="s">
        <v>6996</v>
      </c>
      <c r="C9369" s="2" t="s">
        <v>6997</v>
      </c>
      <c r="D9369" s="2" t="s">
        <v>16</v>
      </c>
      <c r="E9369" s="2" t="s">
        <v>142</v>
      </c>
      <c r="F9369" s="2" t="s">
        <v>18</v>
      </c>
      <c r="G9369" s="2" t="s">
        <v>175</v>
      </c>
      <c r="H9369" s="2" t="s">
        <v>6998</v>
      </c>
      <c r="I9369" s="2">
        <v>8197</v>
      </c>
      <c r="J9369" s="2">
        <v>0</v>
      </c>
      <c r="K9369" s="2" t="s">
        <v>7013</v>
      </c>
      <c r="L9369" s="3">
        <v>45776</v>
      </c>
      <c r="M9369" s="3">
        <v>46357</v>
      </c>
      <c r="N9369" s="2" t="s">
        <v>1917</v>
      </c>
    </row>
    <row r="9370" spans="2:14" x14ac:dyDescent="0.25">
      <c r="B9370" s="2" t="s">
        <v>6996</v>
      </c>
      <c r="C9370" s="2" t="s">
        <v>6997</v>
      </c>
      <c r="D9370" s="2" t="s">
        <v>16</v>
      </c>
      <c r="E9370" s="2" t="s">
        <v>142</v>
      </c>
      <c r="F9370" s="2" t="s">
        <v>18</v>
      </c>
      <c r="G9370" s="2" t="s">
        <v>175</v>
      </c>
      <c r="H9370" s="2" t="s">
        <v>6998</v>
      </c>
      <c r="I9370" s="2">
        <v>8197</v>
      </c>
      <c r="J9370" s="2">
        <v>0</v>
      </c>
      <c r="K9370" s="2" t="s">
        <v>7015</v>
      </c>
      <c r="L9370" s="3">
        <v>45776</v>
      </c>
      <c r="M9370" s="3">
        <v>46357</v>
      </c>
      <c r="N9370" s="2" t="s">
        <v>1917</v>
      </c>
    </row>
    <row r="9371" spans="2:14" x14ac:dyDescent="0.25">
      <c r="B9371" s="2" t="s">
        <v>6996</v>
      </c>
      <c r="C9371" s="2" t="s">
        <v>6997</v>
      </c>
      <c r="D9371" s="2" t="s">
        <v>16</v>
      </c>
      <c r="E9371" s="2" t="s">
        <v>142</v>
      </c>
      <c r="F9371" s="2" t="s">
        <v>18</v>
      </c>
      <c r="G9371" s="2" t="s">
        <v>175</v>
      </c>
      <c r="H9371" s="2" t="s">
        <v>6998</v>
      </c>
      <c r="I9371" s="2">
        <v>8197</v>
      </c>
      <c r="J9371" s="2">
        <v>0</v>
      </c>
      <c r="K9371" s="2" t="s">
        <v>7016</v>
      </c>
      <c r="L9371" s="3">
        <v>45776</v>
      </c>
      <c r="M9371" s="3">
        <v>46357</v>
      </c>
      <c r="N9371" s="2" t="s">
        <v>1917</v>
      </c>
    </row>
    <row r="9372" spans="2:14" x14ac:dyDescent="0.25">
      <c r="B9372" s="2" t="s">
        <v>6996</v>
      </c>
      <c r="C9372" s="2" t="s">
        <v>6997</v>
      </c>
      <c r="D9372" s="2" t="s">
        <v>16</v>
      </c>
      <c r="E9372" s="2" t="s">
        <v>142</v>
      </c>
      <c r="F9372" s="2" t="s">
        <v>18</v>
      </c>
      <c r="G9372" s="2" t="s">
        <v>175</v>
      </c>
      <c r="H9372" s="2" t="s">
        <v>6998</v>
      </c>
      <c r="I9372" s="2">
        <v>8197</v>
      </c>
      <c r="J9372" s="2">
        <v>0</v>
      </c>
      <c r="K9372" s="2" t="s">
        <v>7019</v>
      </c>
      <c r="L9372" s="3">
        <v>46024</v>
      </c>
      <c r="M9372" s="3">
        <v>46539</v>
      </c>
      <c r="N9372" s="2" t="s">
        <v>1917</v>
      </c>
    </row>
    <row r="9373" spans="2:14" x14ac:dyDescent="0.25">
      <c r="B9373" s="2" t="s">
        <v>6996</v>
      </c>
      <c r="C9373" s="2" t="s">
        <v>6997</v>
      </c>
      <c r="D9373" s="2" t="s">
        <v>16</v>
      </c>
      <c r="E9373" s="2" t="s">
        <v>142</v>
      </c>
      <c r="F9373" s="2" t="s">
        <v>18</v>
      </c>
      <c r="G9373" s="2" t="s">
        <v>175</v>
      </c>
      <c r="H9373" s="2" t="s">
        <v>6998</v>
      </c>
      <c r="I9373" s="2">
        <v>8197</v>
      </c>
      <c r="J9373" s="2">
        <v>0</v>
      </c>
      <c r="K9373" s="2" t="s">
        <v>7020</v>
      </c>
      <c r="L9373" s="3">
        <v>46114</v>
      </c>
      <c r="M9373" s="3">
        <v>46692</v>
      </c>
      <c r="N9373" s="2" t="s">
        <v>1917</v>
      </c>
    </row>
    <row r="9374" spans="2:14" x14ac:dyDescent="0.25">
      <c r="B9374" s="2" t="s">
        <v>6996</v>
      </c>
      <c r="C9374" s="2" t="s">
        <v>6997</v>
      </c>
      <c r="D9374" s="2" t="s">
        <v>16</v>
      </c>
      <c r="E9374" s="2" t="s">
        <v>142</v>
      </c>
      <c r="F9374" s="2" t="s">
        <v>18</v>
      </c>
      <c r="G9374" s="2" t="s">
        <v>175</v>
      </c>
      <c r="H9374" s="2" t="s">
        <v>6998</v>
      </c>
      <c r="I9374" s="2">
        <v>8197</v>
      </c>
      <c r="J9374" s="2">
        <v>0</v>
      </c>
      <c r="K9374" s="2" t="s">
        <v>7023</v>
      </c>
      <c r="L9374" s="3">
        <v>46116</v>
      </c>
      <c r="M9374" s="3">
        <v>46692</v>
      </c>
      <c r="N9374" s="2" t="s">
        <v>1917</v>
      </c>
    </row>
    <row r="9375" spans="2:14" x14ac:dyDescent="0.25">
      <c r="B9375" s="2" t="s">
        <v>7027</v>
      </c>
      <c r="C9375" s="2" t="s">
        <v>7028</v>
      </c>
      <c r="D9375" s="2" t="s">
        <v>16</v>
      </c>
      <c r="E9375" s="2" t="s">
        <v>17</v>
      </c>
      <c r="F9375" s="2" t="s">
        <v>18</v>
      </c>
      <c r="G9375" s="2" t="s">
        <v>175</v>
      </c>
      <c r="H9375" s="2" t="s">
        <v>6998</v>
      </c>
      <c r="I9375" s="2">
        <v>4780</v>
      </c>
      <c r="J9375" s="2">
        <v>0</v>
      </c>
      <c r="K9375" s="2" t="s">
        <v>7029</v>
      </c>
      <c r="L9375" s="3">
        <v>44958</v>
      </c>
      <c r="M9375" s="3">
        <v>45839</v>
      </c>
      <c r="N9375" s="2" t="s">
        <v>1917</v>
      </c>
    </row>
    <row r="9376" spans="2:14" x14ac:dyDescent="0.25">
      <c r="B9376" s="2" t="s">
        <v>7027</v>
      </c>
      <c r="C9376" s="2" t="s">
        <v>7028</v>
      </c>
      <c r="D9376" s="2" t="s">
        <v>16</v>
      </c>
      <c r="E9376" s="2" t="s">
        <v>17</v>
      </c>
      <c r="F9376" s="2" t="s">
        <v>18</v>
      </c>
      <c r="G9376" s="2" t="s">
        <v>175</v>
      </c>
      <c r="H9376" s="2" t="s">
        <v>6998</v>
      </c>
      <c r="I9376" s="2">
        <v>4780</v>
      </c>
      <c r="J9376" s="2">
        <v>0</v>
      </c>
      <c r="K9376" s="2" t="s">
        <v>7030</v>
      </c>
      <c r="L9376" s="3">
        <v>44958</v>
      </c>
      <c r="M9376" s="3">
        <v>46082</v>
      </c>
      <c r="N9376" s="2" t="s">
        <v>1917</v>
      </c>
    </row>
    <row r="9377" spans="2:14" x14ac:dyDescent="0.25">
      <c r="B9377" s="2" t="s">
        <v>7027</v>
      </c>
      <c r="C9377" s="2" t="s">
        <v>7028</v>
      </c>
      <c r="D9377" s="2" t="s">
        <v>16</v>
      </c>
      <c r="E9377" s="2" t="s">
        <v>17</v>
      </c>
      <c r="F9377" s="2" t="s">
        <v>18</v>
      </c>
      <c r="G9377" s="2" t="s">
        <v>175</v>
      </c>
      <c r="H9377" s="2" t="s">
        <v>6998</v>
      </c>
      <c r="I9377" s="2">
        <v>4780</v>
      </c>
      <c r="J9377" s="2">
        <v>0</v>
      </c>
      <c r="K9377" s="2" t="s">
        <v>7031</v>
      </c>
      <c r="L9377" s="3">
        <v>44958</v>
      </c>
      <c r="M9377" s="3">
        <v>46296</v>
      </c>
      <c r="N9377" s="2" t="s">
        <v>1917</v>
      </c>
    </row>
    <row r="9378" spans="2:14" x14ac:dyDescent="0.25">
      <c r="B9378" s="2" t="s">
        <v>7027</v>
      </c>
      <c r="C9378" s="2" t="s">
        <v>7028</v>
      </c>
      <c r="D9378" s="2" t="s">
        <v>16</v>
      </c>
      <c r="E9378" s="2" t="s">
        <v>17</v>
      </c>
      <c r="F9378" s="2" t="s">
        <v>18</v>
      </c>
      <c r="G9378" s="2" t="s">
        <v>175</v>
      </c>
      <c r="H9378" s="2" t="s">
        <v>6998</v>
      </c>
      <c r="I9378" s="2">
        <v>4780</v>
      </c>
      <c r="J9378" s="2">
        <v>0</v>
      </c>
      <c r="K9378" s="2" t="s">
        <v>7032</v>
      </c>
      <c r="L9378" s="3">
        <v>44958</v>
      </c>
      <c r="M9378" s="3">
        <v>46296</v>
      </c>
      <c r="N9378" s="2" t="s">
        <v>1917</v>
      </c>
    </row>
    <row r="9379" spans="2:14" x14ac:dyDescent="0.25">
      <c r="B9379" s="2" t="s">
        <v>7027</v>
      </c>
      <c r="C9379" s="2" t="s">
        <v>7028</v>
      </c>
      <c r="D9379" s="2" t="s">
        <v>16</v>
      </c>
      <c r="E9379" s="2" t="s">
        <v>17</v>
      </c>
      <c r="F9379" s="2" t="s">
        <v>18</v>
      </c>
      <c r="G9379" s="2" t="s">
        <v>175</v>
      </c>
      <c r="H9379" s="2" t="s">
        <v>6998</v>
      </c>
      <c r="I9379" s="2">
        <v>4780</v>
      </c>
      <c r="J9379" s="2">
        <v>0</v>
      </c>
      <c r="K9379" s="2" t="s">
        <v>7033</v>
      </c>
      <c r="L9379" s="3">
        <v>44958</v>
      </c>
      <c r="M9379" s="3">
        <v>46296</v>
      </c>
      <c r="N9379" s="2" t="s">
        <v>1917</v>
      </c>
    </row>
    <row r="9380" spans="2:14" x14ac:dyDescent="0.25">
      <c r="B9380" s="2" t="s">
        <v>7027</v>
      </c>
      <c r="C9380" s="2" t="s">
        <v>7028</v>
      </c>
      <c r="D9380" s="2" t="s">
        <v>16</v>
      </c>
      <c r="E9380" s="2" t="s">
        <v>17</v>
      </c>
      <c r="F9380" s="2" t="s">
        <v>18</v>
      </c>
      <c r="G9380" s="2" t="s">
        <v>175</v>
      </c>
      <c r="H9380" s="2" t="s">
        <v>6998</v>
      </c>
      <c r="I9380" s="2">
        <v>4780</v>
      </c>
      <c r="J9380" s="2">
        <v>0</v>
      </c>
      <c r="K9380" s="2" t="s">
        <v>7034</v>
      </c>
      <c r="L9380" s="3">
        <v>44958</v>
      </c>
      <c r="M9380" s="3">
        <v>46296</v>
      </c>
      <c r="N9380" s="2" t="s">
        <v>1917</v>
      </c>
    </row>
    <row r="9381" spans="2:14" x14ac:dyDescent="0.25">
      <c r="B9381" s="2" t="s">
        <v>7027</v>
      </c>
      <c r="C9381" s="2" t="s">
        <v>7028</v>
      </c>
      <c r="D9381" s="2" t="s">
        <v>16</v>
      </c>
      <c r="E9381" s="2" t="s">
        <v>17</v>
      </c>
      <c r="F9381" s="2" t="s">
        <v>18</v>
      </c>
      <c r="G9381" s="2" t="s">
        <v>175</v>
      </c>
      <c r="H9381" s="2" t="s">
        <v>6998</v>
      </c>
      <c r="I9381" s="2">
        <v>4780</v>
      </c>
      <c r="J9381" s="2">
        <v>0</v>
      </c>
      <c r="K9381" s="2" t="s">
        <v>7035</v>
      </c>
      <c r="L9381" s="3">
        <v>45719</v>
      </c>
      <c r="M9381" s="3">
        <v>46327</v>
      </c>
      <c r="N9381" s="2" t="s">
        <v>1917</v>
      </c>
    </row>
    <row r="9382" spans="2:14" x14ac:dyDescent="0.25">
      <c r="B9382" s="2" t="s">
        <v>7027</v>
      </c>
      <c r="C9382" s="2" t="s">
        <v>7028</v>
      </c>
      <c r="D9382" s="2" t="s">
        <v>16</v>
      </c>
      <c r="E9382" s="2" t="s">
        <v>17</v>
      </c>
      <c r="F9382" s="2" t="s">
        <v>18</v>
      </c>
      <c r="G9382" s="2" t="s">
        <v>175</v>
      </c>
      <c r="H9382" s="2" t="s">
        <v>6998</v>
      </c>
      <c r="I9382" s="2">
        <v>4780</v>
      </c>
      <c r="J9382" s="2">
        <v>0</v>
      </c>
      <c r="K9382" s="2" t="s">
        <v>7036</v>
      </c>
      <c r="L9382" s="3">
        <v>45719</v>
      </c>
      <c r="M9382" s="3">
        <v>46357</v>
      </c>
      <c r="N9382" s="2" t="s">
        <v>1917</v>
      </c>
    </row>
    <row r="9383" spans="2:14" x14ac:dyDescent="0.25">
      <c r="B9383" s="2" t="s">
        <v>7027</v>
      </c>
      <c r="C9383" s="2" t="s">
        <v>7028</v>
      </c>
      <c r="D9383" s="2" t="s">
        <v>16</v>
      </c>
      <c r="E9383" s="2" t="s">
        <v>17</v>
      </c>
      <c r="F9383" s="2" t="s">
        <v>18</v>
      </c>
      <c r="G9383" s="2" t="s">
        <v>175</v>
      </c>
      <c r="H9383" s="2" t="s">
        <v>6998</v>
      </c>
      <c r="I9383" s="2">
        <v>4780</v>
      </c>
      <c r="J9383" s="2">
        <v>0</v>
      </c>
      <c r="K9383" s="2" t="s">
        <v>7037</v>
      </c>
      <c r="L9383" s="3">
        <v>45735</v>
      </c>
      <c r="M9383" s="3">
        <v>46357</v>
      </c>
      <c r="N9383" s="2" t="s">
        <v>1917</v>
      </c>
    </row>
    <row r="9384" spans="2:14" x14ac:dyDescent="0.25">
      <c r="B9384" s="2" t="s">
        <v>7027</v>
      </c>
      <c r="C9384" s="2" t="s">
        <v>7028</v>
      </c>
      <c r="D9384" s="2" t="s">
        <v>16</v>
      </c>
      <c r="E9384" s="2" t="s">
        <v>17</v>
      </c>
      <c r="F9384" s="2" t="s">
        <v>18</v>
      </c>
      <c r="G9384" s="2" t="s">
        <v>175</v>
      </c>
      <c r="H9384" s="2" t="s">
        <v>6998</v>
      </c>
      <c r="I9384" s="2">
        <v>4780</v>
      </c>
      <c r="J9384" s="2">
        <v>0</v>
      </c>
      <c r="K9384" s="2" t="s">
        <v>7038</v>
      </c>
      <c r="L9384" s="3">
        <v>45773</v>
      </c>
      <c r="M9384" s="3">
        <v>46357</v>
      </c>
      <c r="N9384" s="2" t="s">
        <v>1917</v>
      </c>
    </row>
    <row r="9385" spans="2:14" x14ac:dyDescent="0.25">
      <c r="B9385" s="2" t="s">
        <v>7027</v>
      </c>
      <c r="C9385" s="2" t="s">
        <v>7028</v>
      </c>
      <c r="D9385" s="2" t="s">
        <v>16</v>
      </c>
      <c r="E9385" s="2" t="s">
        <v>17</v>
      </c>
      <c r="F9385" s="2" t="s">
        <v>18</v>
      </c>
      <c r="G9385" s="2" t="s">
        <v>175</v>
      </c>
      <c r="H9385" s="2" t="s">
        <v>6998</v>
      </c>
      <c r="I9385" s="2">
        <v>4780</v>
      </c>
      <c r="J9385" s="2">
        <v>0</v>
      </c>
      <c r="K9385" s="2" t="s">
        <v>7039</v>
      </c>
      <c r="L9385" s="3">
        <v>46021</v>
      </c>
      <c r="M9385" s="3">
        <v>46692</v>
      </c>
      <c r="N9385" s="2" t="s">
        <v>1917</v>
      </c>
    </row>
    <row r="9386" spans="2:14" x14ac:dyDescent="0.25">
      <c r="B9386" s="2" t="s">
        <v>7027</v>
      </c>
      <c r="C9386" s="2" t="s">
        <v>7028</v>
      </c>
      <c r="D9386" s="2" t="s">
        <v>16</v>
      </c>
      <c r="E9386" s="2" t="s">
        <v>17</v>
      </c>
      <c r="F9386" s="2" t="s">
        <v>18</v>
      </c>
      <c r="G9386" s="2" t="s">
        <v>175</v>
      </c>
      <c r="H9386" s="2" t="s">
        <v>6998</v>
      </c>
      <c r="I9386" s="2">
        <v>4780</v>
      </c>
      <c r="J9386" s="2">
        <v>0</v>
      </c>
      <c r="K9386" s="2" t="s">
        <v>7040</v>
      </c>
      <c r="L9386" s="3">
        <v>46021</v>
      </c>
      <c r="M9386" s="3">
        <v>46692</v>
      </c>
      <c r="N9386" s="2" t="s">
        <v>1917</v>
      </c>
    </row>
    <row r="9387" spans="2:14" x14ac:dyDescent="0.25">
      <c r="B9387" s="2" t="s">
        <v>7027</v>
      </c>
      <c r="C9387" s="2" t="s">
        <v>7028</v>
      </c>
      <c r="D9387" s="2" t="s">
        <v>16</v>
      </c>
      <c r="E9387" s="2" t="s">
        <v>17</v>
      </c>
      <c r="F9387" s="2" t="s">
        <v>18</v>
      </c>
      <c r="G9387" s="2" t="s">
        <v>175</v>
      </c>
      <c r="H9387" s="2" t="s">
        <v>6998</v>
      </c>
      <c r="I9387" s="2">
        <v>4780</v>
      </c>
      <c r="J9387" s="2">
        <v>0</v>
      </c>
      <c r="K9387" s="2" t="s">
        <v>7041</v>
      </c>
      <c r="L9387" s="3">
        <v>46021</v>
      </c>
      <c r="M9387" s="3">
        <v>46692</v>
      </c>
      <c r="N9387" s="2" t="s">
        <v>1917</v>
      </c>
    </row>
    <row r="9388" spans="2:14" x14ac:dyDescent="0.25">
      <c r="B9388" s="2" t="s">
        <v>7027</v>
      </c>
      <c r="C9388" s="2" t="s">
        <v>7028</v>
      </c>
      <c r="D9388" s="2" t="s">
        <v>16</v>
      </c>
      <c r="E9388" s="2" t="s">
        <v>17</v>
      </c>
      <c r="F9388" s="2" t="s">
        <v>18</v>
      </c>
      <c r="G9388" s="2" t="s">
        <v>175</v>
      </c>
      <c r="H9388" s="2" t="s">
        <v>6998</v>
      </c>
      <c r="I9388" s="2">
        <v>4780</v>
      </c>
      <c r="J9388" s="2">
        <v>20</v>
      </c>
      <c r="K9388" s="2" t="s">
        <v>7042</v>
      </c>
      <c r="L9388" s="3">
        <v>46114</v>
      </c>
      <c r="M9388" s="3">
        <v>46692</v>
      </c>
      <c r="N9388" s="2" t="s">
        <v>1917</v>
      </c>
    </row>
    <row r="9389" spans="2:14" x14ac:dyDescent="0.25">
      <c r="B9389" s="2" t="s">
        <v>7027</v>
      </c>
      <c r="C9389" s="2" t="s">
        <v>7028</v>
      </c>
      <c r="D9389" s="2" t="s">
        <v>16</v>
      </c>
      <c r="E9389" s="2" t="s">
        <v>17</v>
      </c>
      <c r="F9389" s="2" t="s">
        <v>18</v>
      </c>
      <c r="G9389" s="2" t="s">
        <v>175</v>
      </c>
      <c r="H9389" s="2" t="s">
        <v>6998</v>
      </c>
      <c r="I9389" s="2">
        <v>4780</v>
      </c>
      <c r="J9389" s="2">
        <v>260</v>
      </c>
      <c r="K9389" s="2" t="s">
        <v>7043</v>
      </c>
      <c r="L9389" s="3">
        <v>46146</v>
      </c>
      <c r="M9389" s="3">
        <v>46784</v>
      </c>
      <c r="N9389" s="2" t="s">
        <v>1917</v>
      </c>
    </row>
    <row r="9390" spans="2:14" x14ac:dyDescent="0.25">
      <c r="B9390" s="2" t="s">
        <v>7027</v>
      </c>
      <c r="C9390" s="2" t="s">
        <v>7028</v>
      </c>
      <c r="D9390" s="2" t="s">
        <v>16</v>
      </c>
      <c r="E9390" s="2" t="s">
        <v>17</v>
      </c>
      <c r="F9390" s="2" t="s">
        <v>18</v>
      </c>
      <c r="G9390" s="2" t="s">
        <v>175</v>
      </c>
      <c r="H9390" s="2" t="s">
        <v>6998</v>
      </c>
      <c r="I9390" s="2">
        <v>4780</v>
      </c>
      <c r="J9390" s="2">
        <v>4040</v>
      </c>
      <c r="K9390" s="2" t="s">
        <v>7044</v>
      </c>
      <c r="L9390" s="3">
        <v>46146</v>
      </c>
      <c r="M9390" s="3">
        <v>46813</v>
      </c>
      <c r="N9390" s="2" t="s">
        <v>1917</v>
      </c>
    </row>
    <row r="9391" spans="2:14" x14ac:dyDescent="0.25">
      <c r="B9391" s="2" t="s">
        <v>7027</v>
      </c>
      <c r="C9391" s="2" t="s">
        <v>7028</v>
      </c>
      <c r="D9391" s="2" t="s">
        <v>16</v>
      </c>
      <c r="E9391" s="2" t="s">
        <v>17</v>
      </c>
      <c r="F9391" s="2" t="s">
        <v>18</v>
      </c>
      <c r="G9391" s="2" t="s">
        <v>175</v>
      </c>
      <c r="H9391" s="2" t="s">
        <v>6998</v>
      </c>
      <c r="I9391" s="2">
        <v>4780</v>
      </c>
      <c r="J9391" s="2">
        <v>460</v>
      </c>
      <c r="K9391" s="2" t="s">
        <v>7045</v>
      </c>
      <c r="L9391" s="3">
        <v>46175</v>
      </c>
      <c r="M9391" s="3">
        <v>46844</v>
      </c>
      <c r="N9391" s="2" t="s">
        <v>1917</v>
      </c>
    </row>
    <row r="9392" spans="2:14" x14ac:dyDescent="0.25">
      <c r="B9392" s="2" t="s">
        <v>7027</v>
      </c>
      <c r="C9392" s="2" t="s">
        <v>7028</v>
      </c>
      <c r="D9392" s="2" t="s">
        <v>16</v>
      </c>
      <c r="E9392" s="2" t="s">
        <v>142</v>
      </c>
      <c r="F9392" s="2" t="s">
        <v>18</v>
      </c>
      <c r="G9392" s="2" t="s">
        <v>175</v>
      </c>
      <c r="H9392" s="2" t="s">
        <v>6998</v>
      </c>
      <c r="I9392" s="2">
        <v>4780</v>
      </c>
      <c r="J9392" s="2">
        <v>0</v>
      </c>
      <c r="K9392" s="2" t="s">
        <v>7036</v>
      </c>
      <c r="L9392" s="3">
        <v>45719</v>
      </c>
      <c r="M9392" s="3">
        <v>46357</v>
      </c>
      <c r="N9392" s="2" t="s">
        <v>1917</v>
      </c>
    </row>
    <row r="9393" spans="2:14" x14ac:dyDescent="0.25">
      <c r="B9393" s="2" t="s">
        <v>7027</v>
      </c>
      <c r="C9393" s="2" t="s">
        <v>7028</v>
      </c>
      <c r="D9393" s="2" t="s">
        <v>16</v>
      </c>
      <c r="E9393" s="2" t="s">
        <v>142</v>
      </c>
      <c r="F9393" s="2" t="s">
        <v>18</v>
      </c>
      <c r="G9393" s="2" t="s">
        <v>175</v>
      </c>
      <c r="H9393" s="2" t="s">
        <v>6998</v>
      </c>
      <c r="I9393" s="2">
        <v>4780</v>
      </c>
      <c r="J9393" s="2">
        <v>0</v>
      </c>
      <c r="K9393" s="2" t="s">
        <v>7038</v>
      </c>
      <c r="L9393" s="3">
        <v>45773</v>
      </c>
      <c r="M9393" s="3">
        <v>46357</v>
      </c>
      <c r="N9393" s="2" t="s">
        <v>1917</v>
      </c>
    </row>
    <row r="9394" spans="2:14" x14ac:dyDescent="0.25">
      <c r="B9394" s="2" t="s">
        <v>7027</v>
      </c>
      <c r="C9394" s="2" t="s">
        <v>7028</v>
      </c>
      <c r="D9394" s="2" t="s">
        <v>16</v>
      </c>
      <c r="E9394" s="2" t="s">
        <v>142</v>
      </c>
      <c r="F9394" s="2" t="s">
        <v>18</v>
      </c>
      <c r="G9394" s="2" t="s">
        <v>175</v>
      </c>
      <c r="H9394" s="2" t="s">
        <v>6998</v>
      </c>
      <c r="I9394" s="2">
        <v>4780</v>
      </c>
      <c r="J9394" s="2">
        <v>0</v>
      </c>
      <c r="K9394" s="2" t="s">
        <v>7039</v>
      </c>
      <c r="L9394" s="3">
        <v>46021</v>
      </c>
      <c r="M9394" s="3">
        <v>46692</v>
      </c>
      <c r="N9394" s="2" t="s">
        <v>1917</v>
      </c>
    </row>
    <row r="9395" spans="2:14" x14ac:dyDescent="0.25">
      <c r="B9395" s="2" t="s">
        <v>7027</v>
      </c>
      <c r="C9395" s="2" t="s">
        <v>7028</v>
      </c>
      <c r="D9395" s="2" t="s">
        <v>16</v>
      </c>
      <c r="E9395" s="2" t="s">
        <v>142</v>
      </c>
      <c r="F9395" s="2" t="s">
        <v>18</v>
      </c>
      <c r="G9395" s="2" t="s">
        <v>175</v>
      </c>
      <c r="H9395" s="2" t="s">
        <v>6998</v>
      </c>
      <c r="I9395" s="2">
        <v>4780</v>
      </c>
      <c r="J9395" s="2">
        <v>0</v>
      </c>
      <c r="K9395" s="2" t="s">
        <v>7042</v>
      </c>
      <c r="L9395" s="3">
        <v>46114</v>
      </c>
      <c r="M9395" s="3">
        <v>46692</v>
      </c>
      <c r="N9395" s="2" t="s">
        <v>1917</v>
      </c>
    </row>
    <row r="9396" spans="2:14" x14ac:dyDescent="0.25">
      <c r="B9396" s="2" t="s">
        <v>7046</v>
      </c>
      <c r="C9396" s="2" t="s">
        <v>7047</v>
      </c>
      <c r="D9396" s="2" t="s">
        <v>16</v>
      </c>
      <c r="E9396" s="2" t="s">
        <v>17</v>
      </c>
      <c r="F9396" s="2" t="s">
        <v>18</v>
      </c>
      <c r="G9396" s="2" t="s">
        <v>175</v>
      </c>
      <c r="H9396" s="2" t="s">
        <v>7048</v>
      </c>
      <c r="I9396" s="2">
        <v>0</v>
      </c>
      <c r="J9396" s="2">
        <v>0</v>
      </c>
      <c r="K9396" s="2">
        <v>0</v>
      </c>
      <c r="L9396" s="3">
        <v>44958</v>
      </c>
      <c r="M9396" s="3">
        <v>47239</v>
      </c>
      <c r="N9396" s="2" t="s">
        <v>1586</v>
      </c>
    </row>
    <row r="9397" spans="2:14" x14ac:dyDescent="0.25">
      <c r="B9397" s="2" t="s">
        <v>7046</v>
      </c>
      <c r="C9397" s="2" t="s">
        <v>7047</v>
      </c>
      <c r="D9397" s="2" t="s">
        <v>16</v>
      </c>
      <c r="E9397" s="2" t="s">
        <v>17</v>
      </c>
      <c r="F9397" s="2" t="s">
        <v>18</v>
      </c>
      <c r="G9397" s="2" t="s">
        <v>175</v>
      </c>
      <c r="H9397" s="2" t="s">
        <v>7048</v>
      </c>
      <c r="I9397" s="2">
        <v>0</v>
      </c>
      <c r="J9397" s="2">
        <v>0</v>
      </c>
      <c r="K9397" s="2">
        <v>0</v>
      </c>
      <c r="L9397" s="3">
        <v>45738</v>
      </c>
      <c r="M9397" s="3">
        <v>46600</v>
      </c>
      <c r="N9397" s="2" t="s">
        <v>1586</v>
      </c>
    </row>
    <row r="9398" spans="2:14" x14ac:dyDescent="0.25">
      <c r="B9398" s="2" t="s">
        <v>7046</v>
      </c>
      <c r="C9398" s="2" t="s">
        <v>7047</v>
      </c>
      <c r="D9398" s="2" t="s">
        <v>16</v>
      </c>
      <c r="E9398" s="2" t="s">
        <v>181</v>
      </c>
      <c r="F9398" s="2" t="s">
        <v>18</v>
      </c>
      <c r="G9398" s="2" t="s">
        <v>175</v>
      </c>
      <c r="H9398" s="2" t="s">
        <v>7048</v>
      </c>
      <c r="I9398" s="2">
        <v>0</v>
      </c>
      <c r="J9398" s="2">
        <v>0</v>
      </c>
      <c r="K9398" s="2">
        <v>0</v>
      </c>
      <c r="L9398" s="3">
        <v>44958</v>
      </c>
      <c r="M9398" s="3">
        <v>47239</v>
      </c>
      <c r="N9398" s="2" t="s">
        <v>1586</v>
      </c>
    </row>
    <row r="9399" spans="2:14" x14ac:dyDescent="0.25">
      <c r="B9399" s="2" t="s">
        <v>7049</v>
      </c>
      <c r="C9399" s="2" t="s">
        <v>7050</v>
      </c>
      <c r="D9399" s="2" t="s">
        <v>6377</v>
      </c>
      <c r="E9399" s="2" t="s">
        <v>17</v>
      </c>
      <c r="F9399" s="2" t="s">
        <v>18</v>
      </c>
      <c r="G9399" s="2" t="s">
        <v>139</v>
      </c>
      <c r="H9399" s="2" t="s">
        <v>7051</v>
      </c>
      <c r="I9399" s="2">
        <v>0</v>
      </c>
      <c r="J9399" s="2">
        <v>0</v>
      </c>
      <c r="K9399" s="2">
        <v>0</v>
      </c>
      <c r="L9399" s="3">
        <v>46022</v>
      </c>
      <c r="M9399" s="2" t="s">
        <v>30</v>
      </c>
      <c r="N9399" s="2" t="s">
        <v>237</v>
      </c>
    </row>
    <row r="9400" spans="2:14" x14ac:dyDescent="0.25">
      <c r="B9400" s="2" t="s">
        <v>7049</v>
      </c>
      <c r="C9400" s="2" t="s">
        <v>7050</v>
      </c>
      <c r="D9400" s="2" t="s">
        <v>6377</v>
      </c>
      <c r="E9400" s="2" t="s">
        <v>17</v>
      </c>
      <c r="F9400" s="2" t="s">
        <v>18</v>
      </c>
      <c r="G9400" s="2" t="s">
        <v>139</v>
      </c>
      <c r="H9400" s="2" t="s">
        <v>7051</v>
      </c>
      <c r="I9400" s="2">
        <v>0</v>
      </c>
      <c r="J9400" s="2">
        <v>0</v>
      </c>
      <c r="K9400" s="2">
        <v>3032023</v>
      </c>
      <c r="L9400" s="3">
        <v>44958</v>
      </c>
      <c r="M9400" s="3">
        <v>47453</v>
      </c>
      <c r="N9400" s="2" t="s">
        <v>237</v>
      </c>
    </row>
    <row r="9401" spans="2:14" x14ac:dyDescent="0.25">
      <c r="B9401" s="2" t="s">
        <v>7052</v>
      </c>
      <c r="C9401" s="2" t="s">
        <v>7053</v>
      </c>
      <c r="D9401" s="2" t="s">
        <v>16</v>
      </c>
      <c r="E9401" s="2" t="s">
        <v>17</v>
      </c>
      <c r="F9401" s="2" t="s">
        <v>18</v>
      </c>
      <c r="G9401" s="2" t="s">
        <v>175</v>
      </c>
      <c r="H9401" s="2" t="s">
        <v>24</v>
      </c>
      <c r="I9401" s="2">
        <v>2792</v>
      </c>
      <c r="J9401" s="2">
        <v>872</v>
      </c>
      <c r="K9401" s="2">
        <v>2109001</v>
      </c>
      <c r="L9401" s="3">
        <v>44958</v>
      </c>
      <c r="M9401" s="3">
        <v>46266</v>
      </c>
      <c r="N9401" s="2" t="s">
        <v>135</v>
      </c>
    </row>
    <row r="9402" spans="2:14" x14ac:dyDescent="0.25">
      <c r="B9402" s="2" t="s">
        <v>7052</v>
      </c>
      <c r="C9402" s="2" t="s">
        <v>7053</v>
      </c>
      <c r="D9402" s="2" t="s">
        <v>16</v>
      </c>
      <c r="E9402" s="2" t="s">
        <v>17</v>
      </c>
      <c r="F9402" s="2" t="s">
        <v>18</v>
      </c>
      <c r="G9402" s="2" t="s">
        <v>175</v>
      </c>
      <c r="H9402" s="2" t="s">
        <v>24</v>
      </c>
      <c r="I9402" s="2">
        <v>2792</v>
      </c>
      <c r="J9402" s="2">
        <v>1920</v>
      </c>
      <c r="K9402" s="2">
        <v>2201001</v>
      </c>
      <c r="L9402" s="3">
        <v>44958</v>
      </c>
      <c r="M9402" s="3">
        <v>46388</v>
      </c>
      <c r="N9402" s="2" t="s">
        <v>135</v>
      </c>
    </row>
    <row r="9403" spans="2:14" x14ac:dyDescent="0.25">
      <c r="B9403" s="2" t="s">
        <v>7052</v>
      </c>
      <c r="C9403" s="2" t="s">
        <v>7053</v>
      </c>
      <c r="D9403" s="2" t="s">
        <v>16</v>
      </c>
      <c r="E9403" s="2" t="s">
        <v>181</v>
      </c>
      <c r="F9403" s="2" t="s">
        <v>18</v>
      </c>
      <c r="G9403" s="2" t="s">
        <v>175</v>
      </c>
      <c r="H9403" s="2" t="s">
        <v>24</v>
      </c>
      <c r="I9403" s="2">
        <v>2792</v>
      </c>
      <c r="J9403" s="2">
        <v>0</v>
      </c>
      <c r="K9403" s="2">
        <v>2201001</v>
      </c>
      <c r="L9403" s="3">
        <v>44958</v>
      </c>
      <c r="M9403" s="3">
        <v>46388</v>
      </c>
      <c r="N9403" s="2" t="s">
        <v>135</v>
      </c>
    </row>
    <row r="9404" spans="2:14" x14ac:dyDescent="0.25">
      <c r="B9404" s="2" t="s">
        <v>7054</v>
      </c>
      <c r="C9404" s="2" t="s">
        <v>7055</v>
      </c>
      <c r="D9404" s="2" t="s">
        <v>41</v>
      </c>
      <c r="E9404" s="2" t="s">
        <v>17</v>
      </c>
      <c r="F9404" s="2" t="s">
        <v>138</v>
      </c>
      <c r="G9404" s="2" t="s">
        <v>138</v>
      </c>
      <c r="H9404" s="2" t="s">
        <v>4604</v>
      </c>
      <c r="I9404" s="2">
        <v>8100</v>
      </c>
      <c r="J9404" s="2">
        <v>8100</v>
      </c>
      <c r="K9404" s="2">
        <v>11213101</v>
      </c>
      <c r="L9404" s="3">
        <v>44958</v>
      </c>
      <c r="M9404" s="3">
        <v>46296</v>
      </c>
      <c r="N9404" s="2" t="s">
        <v>153</v>
      </c>
    </row>
    <row r="9405" spans="2:14" x14ac:dyDescent="0.25">
      <c r="B9405" s="2" t="s">
        <v>7056</v>
      </c>
      <c r="C9405" s="2" t="s">
        <v>7057</v>
      </c>
      <c r="D9405" s="2" t="s">
        <v>16</v>
      </c>
      <c r="E9405" s="2" t="s">
        <v>17</v>
      </c>
      <c r="F9405" s="2" t="s">
        <v>18</v>
      </c>
      <c r="G9405" s="2" t="s">
        <v>90</v>
      </c>
      <c r="H9405" s="2" t="s">
        <v>7058</v>
      </c>
      <c r="I9405" s="2">
        <v>336</v>
      </c>
      <c r="J9405" s="2">
        <v>0</v>
      </c>
      <c r="K9405" s="2">
        <v>31224</v>
      </c>
      <c r="L9405" s="3">
        <v>45670</v>
      </c>
      <c r="M9405" s="3">
        <v>47453</v>
      </c>
      <c r="N9405" s="2" t="s">
        <v>3415</v>
      </c>
    </row>
    <row r="9406" spans="2:14" x14ac:dyDescent="0.25">
      <c r="B9406" s="2" t="s">
        <v>7056</v>
      </c>
      <c r="C9406" s="2" t="s">
        <v>7057</v>
      </c>
      <c r="D9406" s="2" t="s">
        <v>16</v>
      </c>
      <c r="E9406" s="2" t="s">
        <v>17</v>
      </c>
      <c r="F9406" s="2" t="s">
        <v>18</v>
      </c>
      <c r="G9406" s="2" t="s">
        <v>90</v>
      </c>
      <c r="H9406" s="2" t="s">
        <v>7058</v>
      </c>
      <c r="I9406" s="2">
        <v>336</v>
      </c>
      <c r="J9406" s="2">
        <v>0</v>
      </c>
      <c r="K9406" s="2">
        <v>6062411</v>
      </c>
      <c r="L9406" s="3">
        <v>45670</v>
      </c>
      <c r="M9406" s="3">
        <v>47362</v>
      </c>
      <c r="N9406" s="2" t="s">
        <v>3415</v>
      </c>
    </row>
    <row r="9407" spans="2:14" x14ac:dyDescent="0.25">
      <c r="B9407" s="2" t="s">
        <v>7056</v>
      </c>
      <c r="C9407" s="2" t="s">
        <v>7057</v>
      </c>
      <c r="D9407" s="2" t="s">
        <v>16</v>
      </c>
      <c r="E9407" s="2" t="s">
        <v>17</v>
      </c>
      <c r="F9407" s="2" t="s">
        <v>18</v>
      </c>
      <c r="G9407" s="2" t="s">
        <v>90</v>
      </c>
      <c r="H9407" s="2" t="s">
        <v>7058</v>
      </c>
      <c r="I9407" s="2">
        <v>336</v>
      </c>
      <c r="J9407" s="2">
        <v>0</v>
      </c>
      <c r="K9407" s="2">
        <v>7112472</v>
      </c>
      <c r="L9407" s="3">
        <v>45906</v>
      </c>
      <c r="M9407" s="3">
        <v>47604</v>
      </c>
      <c r="N9407" s="2" t="s">
        <v>3415</v>
      </c>
    </row>
    <row r="9408" spans="2:14" x14ac:dyDescent="0.25">
      <c r="B9408" s="2" t="s">
        <v>7056</v>
      </c>
      <c r="C9408" s="2" t="s">
        <v>7057</v>
      </c>
      <c r="D9408" s="2" t="s">
        <v>16</v>
      </c>
      <c r="E9408" s="2" t="s">
        <v>17</v>
      </c>
      <c r="F9408" s="2" t="s">
        <v>18</v>
      </c>
      <c r="G9408" s="2" t="s">
        <v>90</v>
      </c>
      <c r="H9408" s="2" t="s">
        <v>7058</v>
      </c>
      <c r="I9408" s="2">
        <v>336</v>
      </c>
      <c r="J9408" s="2">
        <v>0</v>
      </c>
      <c r="K9408" s="2">
        <v>12022551</v>
      </c>
      <c r="L9408" s="3">
        <v>45906</v>
      </c>
      <c r="M9408" s="3">
        <v>47696</v>
      </c>
      <c r="N9408" s="2" t="s">
        <v>3415</v>
      </c>
    </row>
    <row r="9409" spans="2:14" x14ac:dyDescent="0.25">
      <c r="B9409" s="2" t="s">
        <v>7056</v>
      </c>
      <c r="C9409" s="2" t="s">
        <v>7057</v>
      </c>
      <c r="D9409" s="2" t="s">
        <v>16</v>
      </c>
      <c r="E9409" s="2" t="s">
        <v>17</v>
      </c>
      <c r="F9409" s="2" t="s">
        <v>18</v>
      </c>
      <c r="G9409" s="2" t="s">
        <v>90</v>
      </c>
      <c r="H9409" s="2" t="s">
        <v>7058</v>
      </c>
      <c r="I9409" s="2">
        <v>336</v>
      </c>
      <c r="J9409" s="2">
        <v>0</v>
      </c>
      <c r="K9409" s="2">
        <v>130718</v>
      </c>
      <c r="L9409" s="3">
        <v>44958</v>
      </c>
      <c r="M9409" s="3">
        <v>46054</v>
      </c>
      <c r="N9409" s="2" t="s">
        <v>3415</v>
      </c>
    </row>
    <row r="9410" spans="2:14" x14ac:dyDescent="0.25">
      <c r="B9410" s="2" t="s">
        <v>7056</v>
      </c>
      <c r="C9410" s="2" t="s">
        <v>7057</v>
      </c>
      <c r="D9410" s="2" t="s">
        <v>16</v>
      </c>
      <c r="E9410" s="2" t="s">
        <v>17</v>
      </c>
      <c r="F9410" s="2" t="s">
        <v>18</v>
      </c>
      <c r="G9410" s="2" t="s">
        <v>90</v>
      </c>
      <c r="H9410" s="2" t="s">
        <v>7058</v>
      </c>
      <c r="I9410" s="2">
        <v>336</v>
      </c>
      <c r="J9410" s="2">
        <v>0</v>
      </c>
      <c r="K9410" s="2">
        <v>240911</v>
      </c>
      <c r="L9410" s="3">
        <v>44958</v>
      </c>
      <c r="M9410" s="3">
        <v>47423</v>
      </c>
      <c r="N9410" s="2" t="s">
        <v>3415</v>
      </c>
    </row>
    <row r="9411" spans="2:14" x14ac:dyDescent="0.25">
      <c r="B9411" s="2" t="s">
        <v>7056</v>
      </c>
      <c r="C9411" s="2" t="s">
        <v>7057</v>
      </c>
      <c r="D9411" s="2" t="s">
        <v>16</v>
      </c>
      <c r="E9411" s="2" t="s">
        <v>17</v>
      </c>
      <c r="F9411" s="2" t="s">
        <v>18</v>
      </c>
      <c r="G9411" s="2" t="s">
        <v>90</v>
      </c>
      <c r="H9411" s="2" t="s">
        <v>7058</v>
      </c>
      <c r="I9411" s="2">
        <v>336</v>
      </c>
      <c r="J9411" s="2">
        <v>336</v>
      </c>
      <c r="K9411" s="2" t="s">
        <v>7059</v>
      </c>
      <c r="L9411" s="3">
        <v>46179</v>
      </c>
      <c r="M9411" s="3">
        <v>47818</v>
      </c>
      <c r="N9411" s="2" t="s">
        <v>3415</v>
      </c>
    </row>
    <row r="9412" spans="2:14" x14ac:dyDescent="0.25">
      <c r="B9412" s="2" t="s">
        <v>7056</v>
      </c>
      <c r="C9412" s="2" t="s">
        <v>7057</v>
      </c>
      <c r="D9412" s="2" t="s">
        <v>16</v>
      </c>
      <c r="E9412" s="2" t="s">
        <v>17</v>
      </c>
      <c r="F9412" s="2" t="s">
        <v>18</v>
      </c>
      <c r="G9412" s="2" t="s">
        <v>90</v>
      </c>
      <c r="H9412" s="2" t="s">
        <v>7058</v>
      </c>
      <c r="I9412" s="2">
        <v>336</v>
      </c>
      <c r="J9412" s="2">
        <v>0</v>
      </c>
      <c r="K9412" s="2">
        <v>300524</v>
      </c>
      <c r="L9412" s="3">
        <v>45738</v>
      </c>
      <c r="M9412" s="3">
        <v>47239</v>
      </c>
      <c r="N9412" s="2" t="s">
        <v>3415</v>
      </c>
    </row>
    <row r="9413" spans="2:14" x14ac:dyDescent="0.25">
      <c r="B9413" s="2" t="s">
        <v>7060</v>
      </c>
      <c r="C9413" s="2" t="s">
        <v>7061</v>
      </c>
      <c r="D9413" s="2" t="s">
        <v>16</v>
      </c>
      <c r="E9413" s="2" t="s">
        <v>17</v>
      </c>
      <c r="F9413" s="2" t="s">
        <v>18</v>
      </c>
      <c r="G9413" s="2" t="s">
        <v>175</v>
      </c>
      <c r="H9413" s="2" t="s">
        <v>920</v>
      </c>
      <c r="I9413" s="2">
        <v>371</v>
      </c>
      <c r="J9413" s="2">
        <v>0</v>
      </c>
      <c r="K9413" s="2" t="s">
        <v>7062</v>
      </c>
      <c r="L9413" s="3">
        <v>44958</v>
      </c>
      <c r="M9413" s="3">
        <v>47088</v>
      </c>
      <c r="N9413" s="2" t="s">
        <v>921</v>
      </c>
    </row>
    <row r="9414" spans="2:14" x14ac:dyDescent="0.25">
      <c r="B9414" s="2" t="s">
        <v>7060</v>
      </c>
      <c r="C9414" s="2" t="s">
        <v>7061</v>
      </c>
      <c r="D9414" s="2" t="s">
        <v>16</v>
      </c>
      <c r="E9414" s="2" t="s">
        <v>17</v>
      </c>
      <c r="F9414" s="2" t="s">
        <v>18</v>
      </c>
      <c r="G9414" s="2" t="s">
        <v>175</v>
      </c>
      <c r="H9414" s="2" t="s">
        <v>920</v>
      </c>
      <c r="I9414" s="2">
        <v>371</v>
      </c>
      <c r="J9414" s="2">
        <v>371</v>
      </c>
      <c r="K9414" s="2" t="s">
        <v>7063</v>
      </c>
      <c r="L9414" s="3">
        <v>45856</v>
      </c>
      <c r="M9414" s="3">
        <v>46784</v>
      </c>
      <c r="N9414" s="2" t="s">
        <v>921</v>
      </c>
    </row>
    <row r="9415" spans="2:14" x14ac:dyDescent="0.25">
      <c r="B9415" s="2" t="s">
        <v>7060</v>
      </c>
      <c r="C9415" s="2" t="s">
        <v>7061</v>
      </c>
      <c r="D9415" s="2" t="s">
        <v>16</v>
      </c>
      <c r="E9415" s="2" t="s">
        <v>181</v>
      </c>
      <c r="F9415" s="2" t="s">
        <v>18</v>
      </c>
      <c r="G9415" s="2" t="s">
        <v>175</v>
      </c>
      <c r="H9415" s="2" t="s">
        <v>920</v>
      </c>
      <c r="I9415" s="2">
        <v>371</v>
      </c>
      <c r="J9415" s="2">
        <v>0</v>
      </c>
      <c r="K9415" s="2" t="s">
        <v>7063</v>
      </c>
      <c r="L9415" s="3">
        <v>45856</v>
      </c>
      <c r="M9415" s="3">
        <v>46784</v>
      </c>
      <c r="N9415" s="2" t="s">
        <v>921</v>
      </c>
    </row>
    <row r="9416" spans="2:14" x14ac:dyDescent="0.25">
      <c r="B9416" s="2" t="s">
        <v>7064</v>
      </c>
      <c r="C9416" s="2" t="s">
        <v>7065</v>
      </c>
      <c r="D9416" s="2" t="s">
        <v>16</v>
      </c>
      <c r="E9416" s="2" t="s">
        <v>75</v>
      </c>
      <c r="F9416" s="2" t="s">
        <v>18</v>
      </c>
      <c r="G9416" s="2" t="s">
        <v>19</v>
      </c>
      <c r="H9416" s="2" t="s">
        <v>24</v>
      </c>
      <c r="I9416" s="2">
        <v>803</v>
      </c>
      <c r="J9416" s="2">
        <v>0</v>
      </c>
      <c r="K9416" s="2">
        <v>10320</v>
      </c>
      <c r="L9416" s="3">
        <v>45938</v>
      </c>
      <c r="M9416" s="3">
        <v>45717</v>
      </c>
      <c r="N9416" s="2" t="s">
        <v>3415</v>
      </c>
    </row>
    <row r="9417" spans="2:14" x14ac:dyDescent="0.25">
      <c r="B9417" s="2" t="s">
        <v>7064</v>
      </c>
      <c r="C9417" s="2" t="s">
        <v>7065</v>
      </c>
      <c r="D9417" s="2" t="s">
        <v>16</v>
      </c>
      <c r="E9417" s="2" t="s">
        <v>75</v>
      </c>
      <c r="F9417" s="2" t="s">
        <v>18</v>
      </c>
      <c r="G9417" s="2" t="s">
        <v>19</v>
      </c>
      <c r="H9417" s="2" t="s">
        <v>24</v>
      </c>
      <c r="I9417" s="2">
        <v>803</v>
      </c>
      <c r="J9417" s="2">
        <v>0</v>
      </c>
      <c r="K9417" s="2">
        <v>10920</v>
      </c>
      <c r="L9417" s="3">
        <v>45827</v>
      </c>
      <c r="M9417" s="3">
        <v>45901</v>
      </c>
      <c r="N9417" s="2" t="s">
        <v>3415</v>
      </c>
    </row>
    <row r="9418" spans="2:14" x14ac:dyDescent="0.25">
      <c r="B9418" s="2" t="s">
        <v>7064</v>
      </c>
      <c r="C9418" s="2" t="s">
        <v>7065</v>
      </c>
      <c r="D9418" s="2" t="s">
        <v>16</v>
      </c>
      <c r="E9418" s="2" t="s">
        <v>75</v>
      </c>
      <c r="F9418" s="2" t="s">
        <v>18</v>
      </c>
      <c r="G9418" s="2" t="s">
        <v>19</v>
      </c>
      <c r="H9418" s="2" t="s">
        <v>24</v>
      </c>
      <c r="I9418" s="2">
        <v>803</v>
      </c>
      <c r="J9418" s="2">
        <v>0</v>
      </c>
      <c r="K9418" s="2">
        <v>240804</v>
      </c>
      <c r="L9418" s="3">
        <v>44958</v>
      </c>
      <c r="M9418" s="3">
        <v>47423</v>
      </c>
      <c r="N9418" s="2" t="s">
        <v>3415</v>
      </c>
    </row>
    <row r="9419" spans="2:14" x14ac:dyDescent="0.25">
      <c r="B9419" s="2" t="s">
        <v>7064</v>
      </c>
      <c r="C9419" s="2" t="s">
        <v>7065</v>
      </c>
      <c r="D9419" s="2" t="s">
        <v>16</v>
      </c>
      <c r="E9419" s="2" t="s">
        <v>17</v>
      </c>
      <c r="F9419" s="2" t="s">
        <v>18</v>
      </c>
      <c r="G9419" s="2" t="s">
        <v>19</v>
      </c>
      <c r="H9419" s="2" t="s">
        <v>24</v>
      </c>
      <c r="I9419" s="2">
        <v>803</v>
      </c>
      <c r="J9419" s="2">
        <v>0</v>
      </c>
      <c r="K9419" s="2">
        <v>101121</v>
      </c>
      <c r="L9419" s="3">
        <v>45741</v>
      </c>
      <c r="M9419" s="3">
        <v>46327</v>
      </c>
      <c r="N9419" s="2" t="s">
        <v>3415</v>
      </c>
    </row>
    <row r="9420" spans="2:14" x14ac:dyDescent="0.25">
      <c r="B9420" s="2" t="s">
        <v>7064</v>
      </c>
      <c r="C9420" s="2" t="s">
        <v>7065</v>
      </c>
      <c r="D9420" s="2" t="s">
        <v>16</v>
      </c>
      <c r="E9420" s="2" t="s">
        <v>17</v>
      </c>
      <c r="F9420" s="2" t="s">
        <v>18</v>
      </c>
      <c r="G9420" s="2" t="s">
        <v>19</v>
      </c>
      <c r="H9420" s="2" t="s">
        <v>24</v>
      </c>
      <c r="I9420" s="2">
        <v>803</v>
      </c>
      <c r="J9420" s="2">
        <v>0</v>
      </c>
      <c r="K9420" s="2">
        <v>10320</v>
      </c>
      <c r="L9420" s="3">
        <v>45938</v>
      </c>
      <c r="M9420" s="3">
        <v>45717</v>
      </c>
      <c r="N9420" s="2" t="s">
        <v>3415</v>
      </c>
    </row>
    <row r="9421" spans="2:14" x14ac:dyDescent="0.25">
      <c r="B9421" s="2" t="s">
        <v>7064</v>
      </c>
      <c r="C9421" s="2" t="s">
        <v>7065</v>
      </c>
      <c r="D9421" s="2" t="s">
        <v>16</v>
      </c>
      <c r="E9421" s="2" t="s">
        <v>17</v>
      </c>
      <c r="F9421" s="2" t="s">
        <v>18</v>
      </c>
      <c r="G9421" s="2" t="s">
        <v>19</v>
      </c>
      <c r="H9421" s="2" t="s">
        <v>24</v>
      </c>
      <c r="I9421" s="2">
        <v>803</v>
      </c>
      <c r="J9421" s="2">
        <v>0</v>
      </c>
      <c r="K9421" s="2">
        <v>10920</v>
      </c>
      <c r="L9421" s="3">
        <v>45827</v>
      </c>
      <c r="M9421" s="3">
        <v>45901</v>
      </c>
      <c r="N9421" s="2" t="s">
        <v>3415</v>
      </c>
    </row>
    <row r="9422" spans="2:14" x14ac:dyDescent="0.25">
      <c r="B9422" s="2" t="s">
        <v>7064</v>
      </c>
      <c r="C9422" s="2" t="s">
        <v>7065</v>
      </c>
      <c r="D9422" s="2" t="s">
        <v>16</v>
      </c>
      <c r="E9422" s="2" t="s">
        <v>17</v>
      </c>
      <c r="F9422" s="2" t="s">
        <v>18</v>
      </c>
      <c r="G9422" s="2" t="s">
        <v>19</v>
      </c>
      <c r="H9422" s="2" t="s">
        <v>24</v>
      </c>
      <c r="I9422" s="2">
        <v>803</v>
      </c>
      <c r="J9422" s="2">
        <v>0</v>
      </c>
      <c r="K9422" s="2">
        <v>10921</v>
      </c>
      <c r="L9422" s="3">
        <v>44958</v>
      </c>
      <c r="M9422" s="3">
        <v>46266</v>
      </c>
      <c r="N9422" s="2" t="s">
        <v>3415</v>
      </c>
    </row>
    <row r="9423" spans="2:14" x14ac:dyDescent="0.25">
      <c r="B9423" s="2" t="s">
        <v>7064</v>
      </c>
      <c r="C9423" s="2" t="s">
        <v>7065</v>
      </c>
      <c r="D9423" s="2" t="s">
        <v>16</v>
      </c>
      <c r="E9423" s="2" t="s">
        <v>17</v>
      </c>
      <c r="F9423" s="2" t="s">
        <v>18</v>
      </c>
      <c r="G9423" s="2" t="s">
        <v>19</v>
      </c>
      <c r="H9423" s="2" t="s">
        <v>24</v>
      </c>
      <c r="I9423" s="2">
        <v>803</v>
      </c>
      <c r="J9423" s="2">
        <v>11</v>
      </c>
      <c r="K9423" s="2">
        <v>120521</v>
      </c>
      <c r="L9423" s="3">
        <v>45938</v>
      </c>
      <c r="M9423" s="3">
        <v>46813</v>
      </c>
      <c r="N9423" s="2" t="s">
        <v>3415</v>
      </c>
    </row>
    <row r="9424" spans="2:14" x14ac:dyDescent="0.25">
      <c r="B9424" s="2" t="s">
        <v>7064</v>
      </c>
      <c r="C9424" s="2" t="s">
        <v>7065</v>
      </c>
      <c r="D9424" s="2" t="s">
        <v>16</v>
      </c>
      <c r="E9424" s="2" t="s">
        <v>17</v>
      </c>
      <c r="F9424" s="2" t="s">
        <v>18</v>
      </c>
      <c r="G9424" s="2" t="s">
        <v>19</v>
      </c>
      <c r="H9424" s="2" t="s">
        <v>24</v>
      </c>
      <c r="I9424" s="2">
        <v>803</v>
      </c>
      <c r="J9424" s="2">
        <v>792</v>
      </c>
      <c r="K9424" s="2">
        <v>240804</v>
      </c>
      <c r="L9424" s="3">
        <v>44958</v>
      </c>
      <c r="M9424" s="3">
        <v>47423</v>
      </c>
      <c r="N9424" s="2" t="s">
        <v>3415</v>
      </c>
    </row>
    <row r="9425" spans="2:14" x14ac:dyDescent="0.25">
      <c r="B9425" s="2" t="s">
        <v>7066</v>
      </c>
      <c r="C9425" s="2" t="s">
        <v>7067</v>
      </c>
      <c r="D9425" s="2" t="s">
        <v>16</v>
      </c>
      <c r="E9425" s="2" t="s">
        <v>17</v>
      </c>
      <c r="F9425" s="2" t="s">
        <v>18</v>
      </c>
      <c r="G9425" s="2" t="s">
        <v>175</v>
      </c>
      <c r="H9425" s="2" t="s">
        <v>7048</v>
      </c>
      <c r="I9425" s="2">
        <v>0</v>
      </c>
      <c r="J9425" s="2">
        <v>0</v>
      </c>
      <c r="K9425" s="2">
        <v>0</v>
      </c>
      <c r="L9425" s="3">
        <v>44958</v>
      </c>
      <c r="M9425" s="3">
        <v>47423</v>
      </c>
      <c r="N9425" s="2" t="s">
        <v>1586</v>
      </c>
    </row>
    <row r="9426" spans="2:14" x14ac:dyDescent="0.25">
      <c r="B9426" s="2" t="s">
        <v>7066</v>
      </c>
      <c r="C9426" s="2" t="s">
        <v>7067</v>
      </c>
      <c r="D9426" s="2" t="s">
        <v>16</v>
      </c>
      <c r="E9426" s="2" t="s">
        <v>181</v>
      </c>
      <c r="F9426" s="2" t="s">
        <v>18</v>
      </c>
      <c r="G9426" s="2" t="s">
        <v>175</v>
      </c>
      <c r="H9426" s="2" t="s">
        <v>7048</v>
      </c>
      <c r="I9426" s="2">
        <v>0</v>
      </c>
      <c r="J9426" s="2">
        <v>0</v>
      </c>
      <c r="K9426" s="2">
        <v>0</v>
      </c>
      <c r="L9426" s="3">
        <v>44958</v>
      </c>
      <c r="M9426" s="3">
        <v>47423</v>
      </c>
      <c r="N9426" s="2" t="s">
        <v>1586</v>
      </c>
    </row>
    <row r="9427" spans="2:14" x14ac:dyDescent="0.25">
      <c r="B9427" s="2" t="s">
        <v>7066</v>
      </c>
      <c r="C9427" s="2" t="s">
        <v>7067</v>
      </c>
      <c r="D9427" s="2" t="s">
        <v>16</v>
      </c>
      <c r="E9427" s="2" t="s">
        <v>181</v>
      </c>
      <c r="F9427" s="2" t="s">
        <v>18</v>
      </c>
      <c r="G9427" s="2" t="s">
        <v>175</v>
      </c>
      <c r="H9427" s="2" t="s">
        <v>7048</v>
      </c>
      <c r="I9427" s="2">
        <v>0</v>
      </c>
      <c r="J9427" s="2">
        <v>0</v>
      </c>
      <c r="K9427" s="2" t="s">
        <v>7068</v>
      </c>
      <c r="L9427" s="3">
        <v>44958</v>
      </c>
      <c r="M9427" s="3">
        <v>47392</v>
      </c>
      <c r="N9427" s="2" t="s">
        <v>1586</v>
      </c>
    </row>
    <row r="9428" spans="2:14" x14ac:dyDescent="0.25">
      <c r="B9428" s="2" t="s">
        <v>7069</v>
      </c>
      <c r="C9428" s="2" t="s">
        <v>7070</v>
      </c>
      <c r="D9428" s="2" t="s">
        <v>16</v>
      </c>
      <c r="E9428" s="2" t="s">
        <v>17</v>
      </c>
      <c r="F9428" s="2" t="s">
        <v>18</v>
      </c>
      <c r="G9428" s="2" t="s">
        <v>90</v>
      </c>
      <c r="H9428" s="2" t="s">
        <v>24</v>
      </c>
      <c r="I9428" s="2">
        <v>680</v>
      </c>
      <c r="J9428" s="2">
        <v>680</v>
      </c>
      <c r="K9428" s="2" t="s">
        <v>7071</v>
      </c>
      <c r="L9428" s="3">
        <v>45758</v>
      </c>
      <c r="M9428" s="3">
        <v>47484</v>
      </c>
      <c r="N9428" s="2" t="s">
        <v>3415</v>
      </c>
    </row>
    <row r="9429" spans="2:14" x14ac:dyDescent="0.25">
      <c r="B9429" s="2" t="s">
        <v>7072</v>
      </c>
      <c r="C9429" s="2" t="s">
        <v>7073</v>
      </c>
      <c r="D9429" s="2" t="s">
        <v>41</v>
      </c>
      <c r="E9429" s="2" t="s">
        <v>17</v>
      </c>
      <c r="F9429" s="2" t="s">
        <v>138</v>
      </c>
      <c r="G9429" s="2" t="s">
        <v>138</v>
      </c>
      <c r="H9429" s="2" t="s">
        <v>4604</v>
      </c>
      <c r="I9429" s="2">
        <v>1880</v>
      </c>
      <c r="J9429" s="2">
        <v>880</v>
      </c>
      <c r="K9429" s="2">
        <v>10213102</v>
      </c>
      <c r="L9429" s="3">
        <v>45901</v>
      </c>
      <c r="M9429" s="3">
        <v>46966</v>
      </c>
      <c r="N9429" s="2" t="s">
        <v>153</v>
      </c>
    </row>
    <row r="9430" spans="2:14" x14ac:dyDescent="0.25">
      <c r="B9430" s="2" t="s">
        <v>7072</v>
      </c>
      <c r="C9430" s="2" t="s">
        <v>7073</v>
      </c>
      <c r="D9430" s="2" t="s">
        <v>41</v>
      </c>
      <c r="E9430" s="2" t="s">
        <v>17</v>
      </c>
      <c r="F9430" s="2" t="s">
        <v>138</v>
      </c>
      <c r="G9430" s="2" t="s">
        <v>138</v>
      </c>
      <c r="H9430" s="2" t="s">
        <v>4604</v>
      </c>
      <c r="I9430" s="2">
        <v>1880</v>
      </c>
      <c r="J9430" s="2">
        <v>1000</v>
      </c>
      <c r="K9430" s="2">
        <v>10213102</v>
      </c>
      <c r="L9430" s="3">
        <v>45906</v>
      </c>
      <c r="M9430" s="3">
        <v>46997</v>
      </c>
      <c r="N9430" s="2" t="s">
        <v>153</v>
      </c>
    </row>
    <row r="9431" spans="2:14" x14ac:dyDescent="0.25">
      <c r="B9431" s="2" t="s">
        <v>7074</v>
      </c>
      <c r="C9431" s="2" t="s">
        <v>7075</v>
      </c>
      <c r="D9431" s="2" t="s">
        <v>6377</v>
      </c>
      <c r="E9431" s="2" t="s">
        <v>17</v>
      </c>
      <c r="F9431" s="2" t="s">
        <v>18</v>
      </c>
      <c r="G9431" s="2" t="s">
        <v>19</v>
      </c>
      <c r="H9431" s="2" t="s">
        <v>7076</v>
      </c>
      <c r="I9431" s="2">
        <v>916</v>
      </c>
      <c r="J9431" s="2">
        <v>916</v>
      </c>
      <c r="K9431" s="2">
        <v>0</v>
      </c>
      <c r="L9431" s="3">
        <v>46001</v>
      </c>
      <c r="M9431" s="3">
        <v>46600</v>
      </c>
      <c r="N9431" s="2" t="s">
        <v>7077</v>
      </c>
    </row>
    <row r="9432" spans="2:14" x14ac:dyDescent="0.25">
      <c r="B9432" s="2" t="s">
        <v>7078</v>
      </c>
      <c r="C9432" s="2" t="s">
        <v>7079</v>
      </c>
      <c r="D9432" s="2" t="s">
        <v>6377</v>
      </c>
      <c r="E9432" s="2" t="s">
        <v>17</v>
      </c>
      <c r="F9432" s="2" t="s">
        <v>18</v>
      </c>
      <c r="G9432" s="2" t="s">
        <v>19</v>
      </c>
      <c r="H9432" s="2" t="s">
        <v>7080</v>
      </c>
      <c r="I9432" s="2">
        <v>832</v>
      </c>
      <c r="J9432" s="2">
        <v>832</v>
      </c>
      <c r="K9432" s="2">
        <v>0</v>
      </c>
      <c r="L9432" s="3">
        <v>46133</v>
      </c>
      <c r="M9432" s="3">
        <v>47423</v>
      </c>
      <c r="N9432" s="2" t="s">
        <v>7077</v>
      </c>
    </row>
    <row r="9433" spans="2:14" x14ac:dyDescent="0.25">
      <c r="B9433" s="2" t="s">
        <v>7081</v>
      </c>
      <c r="C9433" s="2" t="s">
        <v>7082</v>
      </c>
      <c r="D9433" s="2" t="s">
        <v>41</v>
      </c>
      <c r="E9433" s="2" t="s">
        <v>17</v>
      </c>
      <c r="F9433" s="2" t="s">
        <v>18</v>
      </c>
      <c r="G9433" s="2" t="s">
        <v>19</v>
      </c>
      <c r="H9433" s="2" t="s">
        <v>7083</v>
      </c>
      <c r="I9433" s="2">
        <v>683</v>
      </c>
      <c r="J9433" s="2">
        <v>0</v>
      </c>
      <c r="K9433" s="4">
        <v>306000000000</v>
      </c>
      <c r="L9433" s="3">
        <v>44958</v>
      </c>
      <c r="M9433" s="3">
        <v>46296</v>
      </c>
      <c r="N9433" s="2" t="s">
        <v>395</v>
      </c>
    </row>
    <row r="9434" spans="2:14" x14ac:dyDescent="0.25">
      <c r="B9434" s="2" t="s">
        <v>7081</v>
      </c>
      <c r="C9434" s="2" t="s">
        <v>7082</v>
      </c>
      <c r="D9434" s="2" t="s">
        <v>41</v>
      </c>
      <c r="E9434" s="2" t="s">
        <v>17</v>
      </c>
      <c r="F9434" s="2" t="s">
        <v>18</v>
      </c>
      <c r="G9434" s="2" t="s">
        <v>19</v>
      </c>
      <c r="H9434" s="2" t="s">
        <v>7083</v>
      </c>
      <c r="I9434" s="2">
        <v>683</v>
      </c>
      <c r="J9434" s="2">
        <v>683</v>
      </c>
      <c r="K9434" s="4">
        <v>3060000000000</v>
      </c>
      <c r="L9434" s="3">
        <v>44958</v>
      </c>
      <c r="M9434" s="3">
        <v>46388</v>
      </c>
      <c r="N9434" s="2" t="s">
        <v>395</v>
      </c>
    </row>
    <row r="9435" spans="2:14" x14ac:dyDescent="0.25">
      <c r="B9435" s="2" t="s">
        <v>7081</v>
      </c>
      <c r="C9435" s="2" t="s">
        <v>7082</v>
      </c>
      <c r="D9435" s="2" t="s">
        <v>41</v>
      </c>
      <c r="E9435" s="2" t="s">
        <v>17</v>
      </c>
      <c r="F9435" s="2" t="s">
        <v>18</v>
      </c>
      <c r="G9435" s="2" t="s">
        <v>19</v>
      </c>
      <c r="H9435" s="2" t="s">
        <v>7083</v>
      </c>
      <c r="I9435" s="2">
        <v>683</v>
      </c>
      <c r="J9435" s="2">
        <v>0</v>
      </c>
      <c r="K9435" s="2">
        <v>30</v>
      </c>
      <c r="L9435" s="3">
        <v>44958</v>
      </c>
      <c r="M9435" s="3">
        <v>45901</v>
      </c>
      <c r="N9435" s="2" t="s">
        <v>395</v>
      </c>
    </row>
    <row r="9436" spans="2:14" x14ac:dyDescent="0.25">
      <c r="B9436" s="2" t="s">
        <v>7081</v>
      </c>
      <c r="C9436" s="2" t="s">
        <v>7082</v>
      </c>
      <c r="D9436" s="2" t="s">
        <v>41</v>
      </c>
      <c r="E9436" s="2" t="s">
        <v>17</v>
      </c>
      <c r="F9436" s="2" t="s">
        <v>18</v>
      </c>
      <c r="G9436" s="2" t="s">
        <v>19</v>
      </c>
      <c r="H9436" s="2" t="s">
        <v>7083</v>
      </c>
      <c r="I9436" s="2">
        <v>683</v>
      </c>
      <c r="J9436" s="2">
        <v>0</v>
      </c>
      <c r="K9436" s="2">
        <v>392020</v>
      </c>
      <c r="L9436" s="3">
        <v>44958</v>
      </c>
      <c r="M9436" s="3">
        <v>45901</v>
      </c>
      <c r="N9436" s="2" t="s">
        <v>395</v>
      </c>
    </row>
    <row r="9437" spans="2:14" x14ac:dyDescent="0.25">
      <c r="B9437" s="2" t="s">
        <v>7084</v>
      </c>
      <c r="C9437" s="2" t="s">
        <v>7085</v>
      </c>
      <c r="D9437" s="2" t="s">
        <v>16</v>
      </c>
      <c r="E9437" s="2" t="s">
        <v>17</v>
      </c>
      <c r="F9437" s="2" t="s">
        <v>18</v>
      </c>
      <c r="G9437" s="2" t="s">
        <v>175</v>
      </c>
      <c r="H9437" s="2" t="s">
        <v>7086</v>
      </c>
      <c r="I9437" s="2">
        <v>4661</v>
      </c>
      <c r="J9437" s="2">
        <v>0</v>
      </c>
      <c r="K9437" s="2">
        <v>2401291002</v>
      </c>
      <c r="L9437" s="3">
        <v>44958</v>
      </c>
      <c r="M9437" s="3">
        <v>47119</v>
      </c>
      <c r="N9437" s="2" t="s">
        <v>476</v>
      </c>
    </row>
    <row r="9438" spans="2:14" x14ac:dyDescent="0.25">
      <c r="B9438" s="2" t="s">
        <v>7084</v>
      </c>
      <c r="C9438" s="2" t="s">
        <v>7085</v>
      </c>
      <c r="D9438" s="2" t="s">
        <v>16</v>
      </c>
      <c r="E9438" s="2" t="s">
        <v>17</v>
      </c>
      <c r="F9438" s="2" t="s">
        <v>18</v>
      </c>
      <c r="G9438" s="2" t="s">
        <v>175</v>
      </c>
      <c r="H9438" s="2" t="s">
        <v>7086</v>
      </c>
      <c r="I9438" s="2">
        <v>4661</v>
      </c>
      <c r="J9438" s="2">
        <v>0</v>
      </c>
      <c r="K9438" s="2">
        <v>2403181006</v>
      </c>
      <c r="L9438" s="3">
        <v>44958</v>
      </c>
      <c r="M9438" s="3">
        <v>47178</v>
      </c>
      <c r="N9438" s="2" t="s">
        <v>476</v>
      </c>
    </row>
    <row r="9439" spans="2:14" x14ac:dyDescent="0.25">
      <c r="B9439" s="2" t="s">
        <v>7084</v>
      </c>
      <c r="C9439" s="2" t="s">
        <v>7085</v>
      </c>
      <c r="D9439" s="2" t="s">
        <v>16</v>
      </c>
      <c r="E9439" s="2" t="s">
        <v>17</v>
      </c>
      <c r="F9439" s="2" t="s">
        <v>18</v>
      </c>
      <c r="G9439" s="2" t="s">
        <v>175</v>
      </c>
      <c r="H9439" s="2" t="s">
        <v>7086</v>
      </c>
      <c r="I9439" s="2">
        <v>4661</v>
      </c>
      <c r="J9439" s="2">
        <v>0</v>
      </c>
      <c r="K9439" s="2">
        <v>2403271007</v>
      </c>
      <c r="L9439" s="3">
        <v>44958</v>
      </c>
      <c r="M9439" s="3">
        <v>47178</v>
      </c>
      <c r="N9439" s="2" t="s">
        <v>476</v>
      </c>
    </row>
    <row r="9440" spans="2:14" x14ac:dyDescent="0.25">
      <c r="B9440" s="2" t="s">
        <v>7084</v>
      </c>
      <c r="C9440" s="2" t="s">
        <v>7085</v>
      </c>
      <c r="D9440" s="2" t="s">
        <v>16</v>
      </c>
      <c r="E9440" s="2" t="s">
        <v>17</v>
      </c>
      <c r="F9440" s="2" t="s">
        <v>18</v>
      </c>
      <c r="G9440" s="2" t="s">
        <v>175</v>
      </c>
      <c r="H9440" s="2" t="s">
        <v>7086</v>
      </c>
      <c r="I9440" s="2">
        <v>4661</v>
      </c>
      <c r="J9440" s="2">
        <v>0</v>
      </c>
      <c r="K9440" s="2">
        <v>2404251008</v>
      </c>
      <c r="L9440" s="3">
        <v>44958</v>
      </c>
      <c r="M9440" s="3">
        <v>47209</v>
      </c>
      <c r="N9440" s="2" t="s">
        <v>476</v>
      </c>
    </row>
    <row r="9441" spans="2:14" x14ac:dyDescent="0.25">
      <c r="B9441" s="2" t="s">
        <v>7084</v>
      </c>
      <c r="C9441" s="2" t="s">
        <v>7085</v>
      </c>
      <c r="D9441" s="2" t="s">
        <v>16</v>
      </c>
      <c r="E9441" s="2" t="s">
        <v>17</v>
      </c>
      <c r="F9441" s="2" t="s">
        <v>18</v>
      </c>
      <c r="G9441" s="2" t="s">
        <v>175</v>
      </c>
      <c r="H9441" s="2" t="s">
        <v>7086</v>
      </c>
      <c r="I9441" s="2">
        <v>4661</v>
      </c>
      <c r="J9441" s="2">
        <v>0</v>
      </c>
      <c r="K9441" s="2">
        <v>2406041009</v>
      </c>
      <c r="L9441" s="3">
        <v>44958</v>
      </c>
      <c r="M9441" s="3">
        <v>47270</v>
      </c>
      <c r="N9441" s="2" t="s">
        <v>476</v>
      </c>
    </row>
    <row r="9442" spans="2:14" x14ac:dyDescent="0.25">
      <c r="B9442" s="2" t="s">
        <v>7084</v>
      </c>
      <c r="C9442" s="2" t="s">
        <v>7085</v>
      </c>
      <c r="D9442" s="2" t="s">
        <v>16</v>
      </c>
      <c r="E9442" s="2" t="s">
        <v>17</v>
      </c>
      <c r="F9442" s="2" t="s">
        <v>18</v>
      </c>
      <c r="G9442" s="2" t="s">
        <v>175</v>
      </c>
      <c r="H9442" s="2" t="s">
        <v>7086</v>
      </c>
      <c r="I9442" s="2">
        <v>4661</v>
      </c>
      <c r="J9442" s="2">
        <v>0</v>
      </c>
      <c r="K9442" s="2">
        <v>2502191002</v>
      </c>
      <c r="L9442" s="3">
        <v>45734</v>
      </c>
      <c r="M9442" s="3">
        <v>47543</v>
      </c>
      <c r="N9442" s="2" t="s">
        <v>476</v>
      </c>
    </row>
    <row r="9443" spans="2:14" x14ac:dyDescent="0.25">
      <c r="B9443" s="2" t="s">
        <v>7084</v>
      </c>
      <c r="C9443" s="2" t="s">
        <v>7085</v>
      </c>
      <c r="D9443" s="2" t="s">
        <v>16</v>
      </c>
      <c r="E9443" s="2" t="s">
        <v>17</v>
      </c>
      <c r="F9443" s="2" t="s">
        <v>18</v>
      </c>
      <c r="G9443" s="2" t="s">
        <v>175</v>
      </c>
      <c r="H9443" s="2" t="s">
        <v>7086</v>
      </c>
      <c r="I9443" s="2">
        <v>4661</v>
      </c>
      <c r="J9443" s="2">
        <v>0</v>
      </c>
      <c r="K9443" s="2">
        <v>2503101003</v>
      </c>
      <c r="L9443" s="3">
        <v>45734</v>
      </c>
      <c r="M9443" s="3">
        <v>47543</v>
      </c>
      <c r="N9443" s="2" t="s">
        <v>476</v>
      </c>
    </row>
    <row r="9444" spans="2:14" x14ac:dyDescent="0.25">
      <c r="B9444" s="2" t="s">
        <v>7084</v>
      </c>
      <c r="C9444" s="2" t="s">
        <v>7085</v>
      </c>
      <c r="D9444" s="2" t="s">
        <v>16</v>
      </c>
      <c r="E9444" s="2" t="s">
        <v>17</v>
      </c>
      <c r="F9444" s="2" t="s">
        <v>18</v>
      </c>
      <c r="G9444" s="2" t="s">
        <v>175</v>
      </c>
      <c r="H9444" s="2" t="s">
        <v>7086</v>
      </c>
      <c r="I9444" s="2">
        <v>4661</v>
      </c>
      <c r="J9444" s="2">
        <v>0</v>
      </c>
      <c r="K9444" s="2">
        <v>2510041008</v>
      </c>
      <c r="L9444" s="3">
        <v>45975</v>
      </c>
      <c r="M9444" s="3">
        <v>47757</v>
      </c>
      <c r="N9444" s="2" t="s">
        <v>476</v>
      </c>
    </row>
    <row r="9445" spans="2:14" x14ac:dyDescent="0.25">
      <c r="B9445" s="2" t="s">
        <v>7084</v>
      </c>
      <c r="C9445" s="2" t="s">
        <v>7085</v>
      </c>
      <c r="D9445" s="2" t="s">
        <v>16</v>
      </c>
      <c r="E9445" s="2" t="s">
        <v>17</v>
      </c>
      <c r="F9445" s="2" t="s">
        <v>18</v>
      </c>
      <c r="G9445" s="2" t="s">
        <v>175</v>
      </c>
      <c r="H9445" s="2" t="s">
        <v>7086</v>
      </c>
      <c r="I9445" s="2">
        <v>4661</v>
      </c>
      <c r="J9445" s="2">
        <v>0</v>
      </c>
      <c r="K9445" s="2">
        <v>2511071009</v>
      </c>
      <c r="L9445" s="3">
        <v>45975</v>
      </c>
      <c r="M9445" s="3">
        <v>47788</v>
      </c>
      <c r="N9445" s="2" t="s">
        <v>476</v>
      </c>
    </row>
    <row r="9446" spans="2:14" x14ac:dyDescent="0.25">
      <c r="B9446" s="2" t="s">
        <v>7084</v>
      </c>
      <c r="C9446" s="2" t="s">
        <v>7085</v>
      </c>
      <c r="D9446" s="2" t="s">
        <v>16</v>
      </c>
      <c r="E9446" s="2" t="s">
        <v>17</v>
      </c>
      <c r="F9446" s="2" t="s">
        <v>18</v>
      </c>
      <c r="G9446" s="2" t="s">
        <v>175</v>
      </c>
      <c r="H9446" s="2" t="s">
        <v>7086</v>
      </c>
      <c r="I9446" s="2">
        <v>4661</v>
      </c>
      <c r="J9446" s="2">
        <v>0</v>
      </c>
      <c r="K9446" s="2" t="s">
        <v>7087</v>
      </c>
      <c r="L9446" s="3">
        <v>45723</v>
      </c>
      <c r="M9446" s="3">
        <v>47515</v>
      </c>
      <c r="N9446" s="2" t="s">
        <v>476</v>
      </c>
    </row>
    <row r="9447" spans="2:14" x14ac:dyDescent="0.25">
      <c r="B9447" s="2" t="s">
        <v>7084</v>
      </c>
      <c r="C9447" s="2" t="s">
        <v>7085</v>
      </c>
      <c r="D9447" s="2" t="s">
        <v>16</v>
      </c>
      <c r="E9447" s="2" t="s">
        <v>17</v>
      </c>
      <c r="F9447" s="2" t="s">
        <v>18</v>
      </c>
      <c r="G9447" s="2" t="s">
        <v>175</v>
      </c>
      <c r="H9447" s="2" t="s">
        <v>7086</v>
      </c>
      <c r="I9447" s="2">
        <v>4661</v>
      </c>
      <c r="J9447" s="2">
        <v>0</v>
      </c>
      <c r="K9447" s="2" t="s">
        <v>7088</v>
      </c>
      <c r="L9447" s="3">
        <v>45796</v>
      </c>
      <c r="M9447" s="3">
        <v>47574</v>
      </c>
      <c r="N9447" s="2" t="s">
        <v>476</v>
      </c>
    </row>
    <row r="9448" spans="2:14" x14ac:dyDescent="0.25">
      <c r="B9448" s="2" t="s">
        <v>7084</v>
      </c>
      <c r="C9448" s="2" t="s">
        <v>7085</v>
      </c>
      <c r="D9448" s="2" t="s">
        <v>16</v>
      </c>
      <c r="E9448" s="2" t="s">
        <v>17</v>
      </c>
      <c r="F9448" s="2" t="s">
        <v>18</v>
      </c>
      <c r="G9448" s="2" t="s">
        <v>175</v>
      </c>
      <c r="H9448" s="2" t="s">
        <v>7086</v>
      </c>
      <c r="I9448" s="2">
        <v>4661</v>
      </c>
      <c r="J9448" s="2">
        <v>0</v>
      </c>
      <c r="K9448" s="2" t="s">
        <v>7089</v>
      </c>
      <c r="L9448" s="3">
        <v>45805</v>
      </c>
      <c r="M9448" s="3">
        <v>47604</v>
      </c>
      <c r="N9448" s="2" t="s">
        <v>476</v>
      </c>
    </row>
    <row r="9449" spans="2:14" x14ac:dyDescent="0.25">
      <c r="B9449" s="2" t="s">
        <v>7084</v>
      </c>
      <c r="C9449" s="2" t="s">
        <v>7085</v>
      </c>
      <c r="D9449" s="2" t="s">
        <v>16</v>
      </c>
      <c r="E9449" s="2" t="s">
        <v>17</v>
      </c>
      <c r="F9449" s="2" t="s">
        <v>18</v>
      </c>
      <c r="G9449" s="2" t="s">
        <v>175</v>
      </c>
      <c r="H9449" s="2" t="s">
        <v>7086</v>
      </c>
      <c r="I9449" s="2">
        <v>4661</v>
      </c>
      <c r="J9449" s="2">
        <v>0</v>
      </c>
      <c r="K9449" s="2" t="s">
        <v>7090</v>
      </c>
      <c r="L9449" s="3">
        <v>45960</v>
      </c>
      <c r="M9449" s="3">
        <v>47757</v>
      </c>
      <c r="N9449" s="2" t="s">
        <v>476</v>
      </c>
    </row>
    <row r="9450" spans="2:14" x14ac:dyDescent="0.25">
      <c r="B9450" s="2" t="s">
        <v>7084</v>
      </c>
      <c r="C9450" s="2" t="s">
        <v>7085</v>
      </c>
      <c r="D9450" s="2" t="s">
        <v>16</v>
      </c>
      <c r="E9450" s="2" t="s">
        <v>17</v>
      </c>
      <c r="F9450" s="2" t="s">
        <v>18</v>
      </c>
      <c r="G9450" s="2" t="s">
        <v>175</v>
      </c>
      <c r="H9450" s="2" t="s">
        <v>7086</v>
      </c>
      <c r="I9450" s="2">
        <v>4661</v>
      </c>
      <c r="J9450" s="2">
        <v>0</v>
      </c>
      <c r="K9450" s="2" t="s">
        <v>7091</v>
      </c>
      <c r="L9450" s="3">
        <v>45975</v>
      </c>
      <c r="M9450" s="3">
        <v>47788</v>
      </c>
      <c r="N9450" s="2" t="s">
        <v>476</v>
      </c>
    </row>
    <row r="9451" spans="2:14" x14ac:dyDescent="0.25">
      <c r="B9451" s="2" t="s">
        <v>7084</v>
      </c>
      <c r="C9451" s="2" t="s">
        <v>7085</v>
      </c>
      <c r="D9451" s="2" t="s">
        <v>16</v>
      </c>
      <c r="E9451" s="2" t="s">
        <v>17</v>
      </c>
      <c r="F9451" s="2" t="s">
        <v>18</v>
      </c>
      <c r="G9451" s="2" t="s">
        <v>175</v>
      </c>
      <c r="H9451" s="2" t="s">
        <v>7086</v>
      </c>
      <c r="I9451" s="2">
        <v>4661</v>
      </c>
      <c r="J9451" s="2">
        <v>4641</v>
      </c>
      <c r="K9451" s="2" t="s">
        <v>7092</v>
      </c>
      <c r="L9451" s="3">
        <v>45982</v>
      </c>
      <c r="M9451" s="3">
        <v>47788</v>
      </c>
      <c r="N9451" s="2" t="s">
        <v>476</v>
      </c>
    </row>
    <row r="9452" spans="2:14" x14ac:dyDescent="0.25">
      <c r="B9452" s="2" t="s">
        <v>7084</v>
      </c>
      <c r="C9452" s="2" t="s">
        <v>7085</v>
      </c>
      <c r="D9452" s="2" t="s">
        <v>16</v>
      </c>
      <c r="E9452" s="2" t="s">
        <v>181</v>
      </c>
      <c r="F9452" s="2" t="s">
        <v>18</v>
      </c>
      <c r="G9452" s="2" t="s">
        <v>175</v>
      </c>
      <c r="H9452" s="2" t="s">
        <v>7086</v>
      </c>
      <c r="I9452" s="2">
        <v>4661</v>
      </c>
      <c r="J9452" s="2">
        <v>0</v>
      </c>
      <c r="K9452" s="2">
        <v>2502191002</v>
      </c>
      <c r="L9452" s="3">
        <v>45734</v>
      </c>
      <c r="M9452" s="3">
        <v>47543</v>
      </c>
      <c r="N9452" s="2" t="s">
        <v>476</v>
      </c>
    </row>
    <row r="9453" spans="2:14" x14ac:dyDescent="0.25">
      <c r="B9453" s="2" t="s">
        <v>7084</v>
      </c>
      <c r="C9453" s="2" t="s">
        <v>7085</v>
      </c>
      <c r="D9453" s="2" t="s">
        <v>16</v>
      </c>
      <c r="E9453" s="2" t="s">
        <v>181</v>
      </c>
      <c r="F9453" s="2" t="s">
        <v>18</v>
      </c>
      <c r="G9453" s="2" t="s">
        <v>175</v>
      </c>
      <c r="H9453" s="2" t="s">
        <v>7086</v>
      </c>
      <c r="I9453" s="2">
        <v>4661</v>
      </c>
      <c r="J9453" s="2">
        <v>0</v>
      </c>
      <c r="K9453" s="2">
        <v>2511071009</v>
      </c>
      <c r="L9453" s="3">
        <v>45975</v>
      </c>
      <c r="M9453" s="3">
        <v>47788</v>
      </c>
      <c r="N9453" s="2" t="s">
        <v>476</v>
      </c>
    </row>
    <row r="9454" spans="2:14" x14ac:dyDescent="0.25">
      <c r="B9454" s="2" t="s">
        <v>7084</v>
      </c>
      <c r="C9454" s="2" t="s">
        <v>7085</v>
      </c>
      <c r="D9454" s="2" t="s">
        <v>16</v>
      </c>
      <c r="E9454" s="2" t="s">
        <v>181</v>
      </c>
      <c r="F9454" s="2" t="s">
        <v>18</v>
      </c>
      <c r="G9454" s="2" t="s">
        <v>175</v>
      </c>
      <c r="H9454" s="2" t="s">
        <v>7086</v>
      </c>
      <c r="I9454" s="2">
        <v>4661</v>
      </c>
      <c r="J9454" s="2">
        <v>0</v>
      </c>
      <c r="K9454" s="2" t="s">
        <v>7091</v>
      </c>
      <c r="L9454" s="3">
        <v>45975</v>
      </c>
      <c r="M9454" s="3">
        <v>47788</v>
      </c>
      <c r="N9454" s="2" t="s">
        <v>476</v>
      </c>
    </row>
    <row r="9455" spans="2:14" x14ac:dyDescent="0.25">
      <c r="B9455" s="2" t="s">
        <v>7084</v>
      </c>
      <c r="C9455" s="2" t="s">
        <v>7085</v>
      </c>
      <c r="D9455" s="2" t="s">
        <v>16</v>
      </c>
      <c r="E9455" s="2" t="s">
        <v>181</v>
      </c>
      <c r="F9455" s="2" t="s">
        <v>18</v>
      </c>
      <c r="G9455" s="2" t="s">
        <v>175</v>
      </c>
      <c r="H9455" s="2" t="s">
        <v>7086</v>
      </c>
      <c r="I9455" s="2">
        <v>4661</v>
      </c>
      <c r="J9455" s="2">
        <v>20</v>
      </c>
      <c r="K9455" s="2" t="s">
        <v>7092</v>
      </c>
      <c r="L9455" s="3">
        <v>45982</v>
      </c>
      <c r="M9455" s="3">
        <v>47788</v>
      </c>
      <c r="N9455" s="2" t="s">
        <v>476</v>
      </c>
    </row>
    <row r="9456" spans="2:14" x14ac:dyDescent="0.25">
      <c r="B9456" s="2" t="s">
        <v>7084</v>
      </c>
      <c r="C9456" s="2" t="s">
        <v>7085</v>
      </c>
      <c r="D9456" s="2" t="s">
        <v>16</v>
      </c>
      <c r="E9456" s="2" t="s">
        <v>142</v>
      </c>
      <c r="F9456" s="2" t="s">
        <v>18</v>
      </c>
      <c r="G9456" s="2" t="s">
        <v>175</v>
      </c>
      <c r="H9456" s="2" t="s">
        <v>7086</v>
      </c>
      <c r="I9456" s="2">
        <v>4661</v>
      </c>
      <c r="J9456" s="2">
        <v>0</v>
      </c>
      <c r="K9456" s="2">
        <v>2511071009</v>
      </c>
      <c r="L9456" s="3">
        <v>45975</v>
      </c>
      <c r="M9456" s="3">
        <v>47788</v>
      </c>
      <c r="N9456" s="2" t="s">
        <v>476</v>
      </c>
    </row>
    <row r="9457" spans="2:14" x14ac:dyDescent="0.25">
      <c r="B9457" s="2" t="s">
        <v>7084</v>
      </c>
      <c r="C9457" s="2" t="s">
        <v>7085</v>
      </c>
      <c r="D9457" s="2" t="s">
        <v>16</v>
      </c>
      <c r="E9457" s="2" t="s">
        <v>142</v>
      </c>
      <c r="F9457" s="2" t="s">
        <v>18</v>
      </c>
      <c r="G9457" s="2" t="s">
        <v>175</v>
      </c>
      <c r="H9457" s="2" t="s">
        <v>7086</v>
      </c>
      <c r="I9457" s="2">
        <v>4661</v>
      </c>
      <c r="J9457" s="2">
        <v>0</v>
      </c>
      <c r="K9457" s="2" t="s">
        <v>7089</v>
      </c>
      <c r="L9457" s="3">
        <v>45805</v>
      </c>
      <c r="M9457" s="3">
        <v>47604</v>
      </c>
      <c r="N9457" s="2" t="s">
        <v>476</v>
      </c>
    </row>
    <row r="9458" spans="2:14" x14ac:dyDescent="0.25">
      <c r="B9458" s="2" t="s">
        <v>7093</v>
      </c>
      <c r="C9458" s="2" t="s">
        <v>7094</v>
      </c>
      <c r="D9458" s="2" t="s">
        <v>379</v>
      </c>
      <c r="E9458" s="2" t="s">
        <v>17</v>
      </c>
      <c r="F9458" s="2" t="s">
        <v>18</v>
      </c>
      <c r="G9458" s="2" t="s">
        <v>175</v>
      </c>
      <c r="H9458" s="2" t="s">
        <v>7086</v>
      </c>
      <c r="I9458" s="2">
        <v>162</v>
      </c>
      <c r="J9458" s="2">
        <v>0</v>
      </c>
      <c r="K9458" s="2" t="s">
        <v>7095</v>
      </c>
      <c r="L9458" s="3">
        <v>45881</v>
      </c>
      <c r="M9458" s="3">
        <v>47453</v>
      </c>
      <c r="N9458" s="2" t="s">
        <v>476</v>
      </c>
    </row>
    <row r="9459" spans="2:14" x14ac:dyDescent="0.25">
      <c r="B9459" s="2" t="s">
        <v>7093</v>
      </c>
      <c r="C9459" s="2" t="s">
        <v>7094</v>
      </c>
      <c r="D9459" s="2" t="s">
        <v>379</v>
      </c>
      <c r="E9459" s="2" t="s">
        <v>17</v>
      </c>
      <c r="F9459" s="2" t="s">
        <v>18</v>
      </c>
      <c r="G9459" s="2" t="s">
        <v>175</v>
      </c>
      <c r="H9459" s="2" t="s">
        <v>7086</v>
      </c>
      <c r="I9459" s="2">
        <v>162</v>
      </c>
      <c r="J9459" s="2">
        <v>0</v>
      </c>
      <c r="K9459" s="2" t="s">
        <v>7096</v>
      </c>
      <c r="L9459" s="3">
        <v>45663</v>
      </c>
      <c r="M9459" s="3">
        <v>47453</v>
      </c>
      <c r="N9459" s="2" t="s">
        <v>476</v>
      </c>
    </row>
    <row r="9460" spans="2:14" x14ac:dyDescent="0.25">
      <c r="B9460" s="2" t="s">
        <v>7093</v>
      </c>
      <c r="C9460" s="2" t="s">
        <v>7094</v>
      </c>
      <c r="D9460" s="2" t="s">
        <v>379</v>
      </c>
      <c r="E9460" s="2" t="s">
        <v>17</v>
      </c>
      <c r="F9460" s="2" t="s">
        <v>18</v>
      </c>
      <c r="G9460" s="2" t="s">
        <v>175</v>
      </c>
      <c r="H9460" s="2" t="s">
        <v>7086</v>
      </c>
      <c r="I9460" s="2">
        <v>162</v>
      </c>
      <c r="J9460" s="2">
        <v>0</v>
      </c>
      <c r="K9460" s="2" t="s">
        <v>7097</v>
      </c>
      <c r="L9460" s="3">
        <v>45723</v>
      </c>
      <c r="M9460" s="3">
        <v>47453</v>
      </c>
      <c r="N9460" s="2" t="s">
        <v>476</v>
      </c>
    </row>
    <row r="9461" spans="2:14" x14ac:dyDescent="0.25">
      <c r="B9461" s="2" t="s">
        <v>7093</v>
      </c>
      <c r="C9461" s="2" t="s">
        <v>7094</v>
      </c>
      <c r="D9461" s="2" t="s">
        <v>379</v>
      </c>
      <c r="E9461" s="2" t="s">
        <v>17</v>
      </c>
      <c r="F9461" s="2" t="s">
        <v>18</v>
      </c>
      <c r="G9461" s="2" t="s">
        <v>175</v>
      </c>
      <c r="H9461" s="2" t="s">
        <v>7086</v>
      </c>
      <c r="I9461" s="2">
        <v>162</v>
      </c>
      <c r="J9461" s="2">
        <v>0</v>
      </c>
      <c r="K9461" s="2" t="s">
        <v>7098</v>
      </c>
      <c r="L9461" s="3">
        <v>45723</v>
      </c>
      <c r="M9461" s="3">
        <v>47484</v>
      </c>
      <c r="N9461" s="2" t="s">
        <v>476</v>
      </c>
    </row>
    <row r="9462" spans="2:14" x14ac:dyDescent="0.25">
      <c r="B9462" s="2" t="s">
        <v>7093</v>
      </c>
      <c r="C9462" s="2" t="s">
        <v>7094</v>
      </c>
      <c r="D9462" s="2" t="s">
        <v>379</v>
      </c>
      <c r="E9462" s="2" t="s">
        <v>17</v>
      </c>
      <c r="F9462" s="2" t="s">
        <v>18</v>
      </c>
      <c r="G9462" s="2" t="s">
        <v>175</v>
      </c>
      <c r="H9462" s="2" t="s">
        <v>7086</v>
      </c>
      <c r="I9462" s="2">
        <v>162</v>
      </c>
      <c r="J9462" s="2">
        <v>0</v>
      </c>
      <c r="K9462" s="2" t="s">
        <v>7099</v>
      </c>
      <c r="L9462" s="3">
        <v>45878</v>
      </c>
      <c r="M9462" s="3">
        <v>47665</v>
      </c>
      <c r="N9462" s="2" t="s">
        <v>476</v>
      </c>
    </row>
    <row r="9463" spans="2:14" x14ac:dyDescent="0.25">
      <c r="B9463" s="2" t="s">
        <v>7093</v>
      </c>
      <c r="C9463" s="2" t="s">
        <v>7094</v>
      </c>
      <c r="D9463" s="2" t="s">
        <v>379</v>
      </c>
      <c r="E9463" s="2" t="s">
        <v>17</v>
      </c>
      <c r="F9463" s="2" t="s">
        <v>18</v>
      </c>
      <c r="G9463" s="2" t="s">
        <v>175</v>
      </c>
      <c r="H9463" s="2" t="s">
        <v>7086</v>
      </c>
      <c r="I9463" s="2">
        <v>162</v>
      </c>
      <c r="J9463" s="2">
        <v>0</v>
      </c>
      <c r="K9463" s="2" t="s">
        <v>7100</v>
      </c>
      <c r="L9463" s="3">
        <v>45922</v>
      </c>
      <c r="M9463" s="3">
        <v>47696</v>
      </c>
      <c r="N9463" s="2" t="s">
        <v>476</v>
      </c>
    </row>
    <row r="9464" spans="2:14" x14ac:dyDescent="0.25">
      <c r="B9464" s="2" t="s">
        <v>7093</v>
      </c>
      <c r="C9464" s="2" t="s">
        <v>7094</v>
      </c>
      <c r="D9464" s="2" t="s">
        <v>379</v>
      </c>
      <c r="E9464" s="2" t="s">
        <v>17</v>
      </c>
      <c r="F9464" s="2" t="s">
        <v>18</v>
      </c>
      <c r="G9464" s="2" t="s">
        <v>175</v>
      </c>
      <c r="H9464" s="2" t="s">
        <v>7086</v>
      </c>
      <c r="I9464" s="2">
        <v>162</v>
      </c>
      <c r="J9464" s="2">
        <v>162</v>
      </c>
      <c r="K9464" s="2" t="s">
        <v>7101</v>
      </c>
      <c r="L9464" s="3">
        <v>45975</v>
      </c>
      <c r="M9464" s="3">
        <v>47788</v>
      </c>
      <c r="N9464" s="2" t="s">
        <v>476</v>
      </c>
    </row>
    <row r="9465" spans="2:14" x14ac:dyDescent="0.25">
      <c r="B9465" s="2" t="s">
        <v>7093</v>
      </c>
      <c r="C9465" s="2" t="s">
        <v>7094</v>
      </c>
      <c r="D9465" s="2" t="s">
        <v>379</v>
      </c>
      <c r="E9465" s="2" t="s">
        <v>181</v>
      </c>
      <c r="F9465" s="2" t="s">
        <v>18</v>
      </c>
      <c r="G9465" s="2" t="s">
        <v>175</v>
      </c>
      <c r="H9465" s="2" t="s">
        <v>7086</v>
      </c>
      <c r="I9465" s="2">
        <v>162</v>
      </c>
      <c r="J9465" s="2">
        <v>0</v>
      </c>
      <c r="K9465" s="2" t="s">
        <v>7098</v>
      </c>
      <c r="L9465" s="3">
        <v>45723</v>
      </c>
      <c r="M9465" s="3">
        <v>47484</v>
      </c>
      <c r="N9465" s="2" t="s">
        <v>476</v>
      </c>
    </row>
    <row r="9466" spans="2:14" x14ac:dyDescent="0.25">
      <c r="B9466" s="2" t="s">
        <v>7093</v>
      </c>
      <c r="C9466" s="2" t="s">
        <v>7094</v>
      </c>
      <c r="D9466" s="2" t="s">
        <v>379</v>
      </c>
      <c r="E9466" s="2" t="s">
        <v>151</v>
      </c>
      <c r="F9466" s="2" t="s">
        <v>18</v>
      </c>
      <c r="G9466" s="2" t="s">
        <v>175</v>
      </c>
      <c r="H9466" s="2" t="s">
        <v>7086</v>
      </c>
      <c r="I9466" s="2">
        <v>162</v>
      </c>
      <c r="J9466" s="2">
        <v>0</v>
      </c>
      <c r="K9466" s="2" t="s">
        <v>7098</v>
      </c>
      <c r="L9466" s="3">
        <v>45723</v>
      </c>
      <c r="M9466" s="3">
        <v>47484</v>
      </c>
      <c r="N9466" s="2" t="s">
        <v>476</v>
      </c>
    </row>
    <row r="9467" spans="2:14" x14ac:dyDescent="0.25">
      <c r="B9467" s="2" t="s">
        <v>7093</v>
      </c>
      <c r="C9467" s="2" t="s">
        <v>7094</v>
      </c>
      <c r="D9467" s="2" t="s">
        <v>379</v>
      </c>
      <c r="E9467" s="2" t="s">
        <v>142</v>
      </c>
      <c r="F9467" s="2" t="s">
        <v>18</v>
      </c>
      <c r="G9467" s="2" t="s">
        <v>175</v>
      </c>
      <c r="H9467" s="2" t="s">
        <v>7086</v>
      </c>
      <c r="I9467" s="2">
        <v>162</v>
      </c>
      <c r="J9467" s="2">
        <v>0</v>
      </c>
      <c r="K9467" s="2" t="s">
        <v>7100</v>
      </c>
      <c r="L9467" s="3">
        <v>45922</v>
      </c>
      <c r="M9467" s="3">
        <v>47696</v>
      </c>
      <c r="N9467" s="2" t="s">
        <v>476</v>
      </c>
    </row>
    <row r="9468" spans="2:14" x14ac:dyDescent="0.25">
      <c r="B9468" s="2" t="s">
        <v>7102</v>
      </c>
      <c r="C9468" s="2" t="s">
        <v>7103</v>
      </c>
      <c r="D9468" s="2" t="s">
        <v>1367</v>
      </c>
      <c r="E9468" s="2" t="s">
        <v>17</v>
      </c>
      <c r="F9468" s="2" t="s">
        <v>18</v>
      </c>
      <c r="G9468" s="2" t="s">
        <v>175</v>
      </c>
      <c r="H9468" s="2" t="s">
        <v>7086</v>
      </c>
      <c r="I9468" s="2">
        <v>695</v>
      </c>
      <c r="J9468" s="2">
        <v>0</v>
      </c>
      <c r="K9468" s="2">
        <v>24031320004</v>
      </c>
      <c r="L9468" s="3">
        <v>44958</v>
      </c>
      <c r="M9468" s="3">
        <v>47178</v>
      </c>
      <c r="N9468" s="2" t="s">
        <v>476</v>
      </c>
    </row>
    <row r="9469" spans="2:14" x14ac:dyDescent="0.25">
      <c r="B9469" s="2" t="s">
        <v>7102</v>
      </c>
      <c r="C9469" s="2" t="s">
        <v>7103</v>
      </c>
      <c r="D9469" s="2" t="s">
        <v>1367</v>
      </c>
      <c r="E9469" s="2" t="s">
        <v>17</v>
      </c>
      <c r="F9469" s="2" t="s">
        <v>18</v>
      </c>
      <c r="G9469" s="2" t="s">
        <v>175</v>
      </c>
      <c r="H9469" s="2" t="s">
        <v>7086</v>
      </c>
      <c r="I9469" s="2">
        <v>695</v>
      </c>
      <c r="J9469" s="2">
        <v>0</v>
      </c>
      <c r="K9469" s="2">
        <v>24032720005</v>
      </c>
      <c r="L9469" s="3">
        <v>44958</v>
      </c>
      <c r="M9469" s="3">
        <v>47178</v>
      </c>
      <c r="N9469" s="2" t="s">
        <v>476</v>
      </c>
    </row>
    <row r="9470" spans="2:14" x14ac:dyDescent="0.25">
      <c r="B9470" s="2" t="s">
        <v>7102</v>
      </c>
      <c r="C9470" s="2" t="s">
        <v>7103</v>
      </c>
      <c r="D9470" s="2" t="s">
        <v>1367</v>
      </c>
      <c r="E9470" s="2" t="s">
        <v>17</v>
      </c>
      <c r="F9470" s="2" t="s">
        <v>18</v>
      </c>
      <c r="G9470" s="2" t="s">
        <v>175</v>
      </c>
      <c r="H9470" s="2" t="s">
        <v>7086</v>
      </c>
      <c r="I9470" s="2">
        <v>695</v>
      </c>
      <c r="J9470" s="2">
        <v>0</v>
      </c>
      <c r="K9470" s="2">
        <v>24062820007</v>
      </c>
      <c r="L9470" s="3">
        <v>44958</v>
      </c>
      <c r="M9470" s="3">
        <v>47270</v>
      </c>
      <c r="N9470" s="2" t="s">
        <v>476</v>
      </c>
    </row>
    <row r="9471" spans="2:14" x14ac:dyDescent="0.25">
      <c r="B9471" s="2" t="s">
        <v>7102</v>
      </c>
      <c r="C9471" s="2" t="s">
        <v>7103</v>
      </c>
      <c r="D9471" s="2" t="s">
        <v>1367</v>
      </c>
      <c r="E9471" s="2" t="s">
        <v>17</v>
      </c>
      <c r="F9471" s="2" t="s">
        <v>18</v>
      </c>
      <c r="G9471" s="2" t="s">
        <v>175</v>
      </c>
      <c r="H9471" s="2" t="s">
        <v>7086</v>
      </c>
      <c r="I9471" s="2">
        <v>695</v>
      </c>
      <c r="J9471" s="2">
        <v>0</v>
      </c>
      <c r="K9471" s="2" t="s">
        <v>7104</v>
      </c>
      <c r="L9471" s="3">
        <v>45737</v>
      </c>
      <c r="M9471" s="3">
        <v>47543</v>
      </c>
      <c r="N9471" s="2" t="s">
        <v>476</v>
      </c>
    </row>
    <row r="9472" spans="2:14" x14ac:dyDescent="0.25">
      <c r="B9472" s="2" t="s">
        <v>7102</v>
      </c>
      <c r="C9472" s="2" t="s">
        <v>7103</v>
      </c>
      <c r="D9472" s="2" t="s">
        <v>1367</v>
      </c>
      <c r="E9472" s="2" t="s">
        <v>17</v>
      </c>
      <c r="F9472" s="2" t="s">
        <v>18</v>
      </c>
      <c r="G9472" s="2" t="s">
        <v>175</v>
      </c>
      <c r="H9472" s="2" t="s">
        <v>7086</v>
      </c>
      <c r="I9472" s="2">
        <v>695</v>
      </c>
      <c r="J9472" s="2">
        <v>0</v>
      </c>
      <c r="K9472" s="2" t="s">
        <v>7105</v>
      </c>
      <c r="L9472" s="3">
        <v>45845</v>
      </c>
      <c r="M9472" s="3">
        <v>47665</v>
      </c>
      <c r="N9472" s="2" t="s">
        <v>476</v>
      </c>
    </row>
    <row r="9473" spans="2:14" x14ac:dyDescent="0.25">
      <c r="B9473" s="2" t="s">
        <v>7102</v>
      </c>
      <c r="C9473" s="2" t="s">
        <v>7103</v>
      </c>
      <c r="D9473" s="2" t="s">
        <v>1367</v>
      </c>
      <c r="E9473" s="2" t="s">
        <v>17</v>
      </c>
      <c r="F9473" s="2" t="s">
        <v>18</v>
      </c>
      <c r="G9473" s="2" t="s">
        <v>175</v>
      </c>
      <c r="H9473" s="2" t="s">
        <v>7086</v>
      </c>
      <c r="I9473" s="2">
        <v>695</v>
      </c>
      <c r="J9473" s="2">
        <v>0</v>
      </c>
      <c r="K9473" s="2" t="s">
        <v>7106</v>
      </c>
      <c r="L9473" s="3">
        <v>45976</v>
      </c>
      <c r="M9473" s="3">
        <v>47788</v>
      </c>
      <c r="N9473" s="2" t="s">
        <v>476</v>
      </c>
    </row>
    <row r="9474" spans="2:14" x14ac:dyDescent="0.25">
      <c r="B9474" s="2" t="s">
        <v>7102</v>
      </c>
      <c r="C9474" s="2" t="s">
        <v>7103</v>
      </c>
      <c r="D9474" s="2" t="s">
        <v>1367</v>
      </c>
      <c r="E9474" s="2" t="s">
        <v>17</v>
      </c>
      <c r="F9474" s="2" t="s">
        <v>18</v>
      </c>
      <c r="G9474" s="2" t="s">
        <v>175</v>
      </c>
      <c r="H9474" s="2" t="s">
        <v>7086</v>
      </c>
      <c r="I9474" s="2">
        <v>695</v>
      </c>
      <c r="J9474" s="2">
        <v>245</v>
      </c>
      <c r="K9474" s="2" t="s">
        <v>7107</v>
      </c>
      <c r="L9474" s="3">
        <v>45997</v>
      </c>
      <c r="M9474" s="3">
        <v>47818</v>
      </c>
      <c r="N9474" s="2" t="s">
        <v>476</v>
      </c>
    </row>
    <row r="9475" spans="2:14" x14ac:dyDescent="0.25">
      <c r="B9475" s="2" t="s">
        <v>7102</v>
      </c>
      <c r="C9475" s="2" t="s">
        <v>7103</v>
      </c>
      <c r="D9475" s="2" t="s">
        <v>1367</v>
      </c>
      <c r="E9475" s="2" t="s">
        <v>17</v>
      </c>
      <c r="F9475" s="2" t="s">
        <v>18</v>
      </c>
      <c r="G9475" s="2" t="s">
        <v>175</v>
      </c>
      <c r="H9475" s="2" t="s">
        <v>7086</v>
      </c>
      <c r="I9475" s="2">
        <v>695</v>
      </c>
      <c r="J9475" s="2">
        <v>425</v>
      </c>
      <c r="K9475" s="2" t="s">
        <v>7108</v>
      </c>
      <c r="L9475" s="3">
        <v>46009</v>
      </c>
      <c r="M9475" s="3">
        <v>47818</v>
      </c>
      <c r="N9475" s="2" t="s">
        <v>476</v>
      </c>
    </row>
    <row r="9476" spans="2:14" x14ac:dyDescent="0.25">
      <c r="B9476" s="2" t="s">
        <v>7102</v>
      </c>
      <c r="C9476" s="2" t="s">
        <v>7103</v>
      </c>
      <c r="D9476" s="2" t="s">
        <v>1367</v>
      </c>
      <c r="E9476" s="2" t="s">
        <v>17</v>
      </c>
      <c r="F9476" s="2" t="s">
        <v>18</v>
      </c>
      <c r="G9476" s="2" t="s">
        <v>175</v>
      </c>
      <c r="H9476" s="2" t="s">
        <v>7086</v>
      </c>
      <c r="I9476" s="2">
        <v>695</v>
      </c>
      <c r="J9476" s="2">
        <v>25</v>
      </c>
      <c r="K9476" s="2" t="s">
        <v>7109</v>
      </c>
      <c r="L9476" s="3">
        <v>46090</v>
      </c>
      <c r="M9476" s="3">
        <v>47908</v>
      </c>
      <c r="N9476" s="2" t="s">
        <v>476</v>
      </c>
    </row>
    <row r="9477" spans="2:14" x14ac:dyDescent="0.25">
      <c r="B9477" s="2" t="s">
        <v>7110</v>
      </c>
      <c r="C9477" s="2" t="s">
        <v>1628</v>
      </c>
      <c r="D9477" s="2" t="s">
        <v>1367</v>
      </c>
      <c r="E9477" s="2" t="s">
        <v>17</v>
      </c>
      <c r="F9477" s="2" t="s">
        <v>18</v>
      </c>
      <c r="G9477" s="2" t="s">
        <v>175</v>
      </c>
      <c r="H9477" s="2" t="s">
        <v>1624</v>
      </c>
      <c r="I9477" s="2">
        <v>0</v>
      </c>
      <c r="J9477" s="2">
        <v>0</v>
      </c>
      <c r="K9477" s="2" t="s">
        <v>7111</v>
      </c>
      <c r="L9477" s="3">
        <v>45783</v>
      </c>
      <c r="M9477" s="3">
        <v>46722</v>
      </c>
      <c r="N9477" s="2" t="s">
        <v>1369</v>
      </c>
    </row>
    <row r="9478" spans="2:14" x14ac:dyDescent="0.25">
      <c r="B9478" s="2" t="s">
        <v>7110</v>
      </c>
      <c r="C9478" s="2" t="s">
        <v>1628</v>
      </c>
      <c r="D9478" s="2" t="s">
        <v>1367</v>
      </c>
      <c r="E9478" s="2" t="s">
        <v>17</v>
      </c>
      <c r="F9478" s="2" t="s">
        <v>18</v>
      </c>
      <c r="G9478" s="2" t="s">
        <v>175</v>
      </c>
      <c r="H9478" s="2" t="s">
        <v>1624</v>
      </c>
      <c r="I9478" s="2">
        <v>0</v>
      </c>
      <c r="J9478" s="2">
        <v>0</v>
      </c>
      <c r="K9478" s="2">
        <v>123100071</v>
      </c>
      <c r="L9478" s="3">
        <v>45831</v>
      </c>
      <c r="M9478" s="3">
        <v>46874</v>
      </c>
      <c r="N9478" s="2" t="s">
        <v>1369</v>
      </c>
    </row>
    <row r="9479" spans="2:14" x14ac:dyDescent="0.25">
      <c r="B9479" s="2" t="s">
        <v>7110</v>
      </c>
      <c r="C9479" s="2" t="s">
        <v>1628</v>
      </c>
      <c r="D9479" s="2" t="s">
        <v>1367</v>
      </c>
      <c r="E9479" s="2" t="s">
        <v>17</v>
      </c>
      <c r="F9479" s="2" t="s">
        <v>18</v>
      </c>
      <c r="G9479" s="2" t="s">
        <v>175</v>
      </c>
      <c r="H9479" s="2" t="s">
        <v>1624</v>
      </c>
      <c r="I9479" s="2">
        <v>0</v>
      </c>
      <c r="J9479" s="2">
        <v>0</v>
      </c>
      <c r="K9479" s="2">
        <v>123100028</v>
      </c>
      <c r="L9479" s="3">
        <v>45803</v>
      </c>
      <c r="M9479" s="3">
        <v>46722</v>
      </c>
      <c r="N9479" s="2" t="s">
        <v>1369</v>
      </c>
    </row>
    <row r="9480" spans="2:14" x14ac:dyDescent="0.25">
      <c r="B9480" s="2" t="s">
        <v>7110</v>
      </c>
      <c r="C9480" s="2" t="s">
        <v>1628</v>
      </c>
      <c r="D9480" s="2" t="s">
        <v>1367</v>
      </c>
      <c r="E9480" s="2" t="s">
        <v>17</v>
      </c>
      <c r="F9480" s="2" t="s">
        <v>18</v>
      </c>
      <c r="G9480" s="2" t="s">
        <v>175</v>
      </c>
      <c r="H9480" s="2" t="s">
        <v>1624</v>
      </c>
      <c r="I9480" s="2">
        <v>0</v>
      </c>
      <c r="J9480" s="2">
        <v>0</v>
      </c>
      <c r="K9480" s="2">
        <v>123100035</v>
      </c>
      <c r="L9480" s="3">
        <v>45803</v>
      </c>
      <c r="M9480" s="3">
        <v>46722</v>
      </c>
      <c r="N9480" s="2" t="s">
        <v>1369</v>
      </c>
    </row>
    <row r="9481" spans="2:14" x14ac:dyDescent="0.25">
      <c r="B9481" s="2" t="s">
        <v>7110</v>
      </c>
      <c r="C9481" s="2" t="s">
        <v>1628</v>
      </c>
      <c r="D9481" s="2" t="s">
        <v>1367</v>
      </c>
      <c r="E9481" s="2" t="s">
        <v>17</v>
      </c>
      <c r="F9481" s="2" t="s">
        <v>18</v>
      </c>
      <c r="G9481" s="2" t="s">
        <v>175</v>
      </c>
      <c r="H9481" s="2" t="s">
        <v>1624</v>
      </c>
      <c r="I9481" s="2">
        <v>0</v>
      </c>
      <c r="J9481" s="2">
        <v>0</v>
      </c>
      <c r="K9481" s="2">
        <v>123100174</v>
      </c>
      <c r="L9481" s="3">
        <v>45943</v>
      </c>
      <c r="M9481" s="3">
        <v>46997</v>
      </c>
      <c r="N9481" s="2" t="s">
        <v>1369</v>
      </c>
    </row>
    <row r="9482" spans="2:14" x14ac:dyDescent="0.25">
      <c r="B9482" s="2" t="s">
        <v>7110</v>
      </c>
      <c r="C9482" s="2" t="s">
        <v>1628</v>
      </c>
      <c r="D9482" s="2" t="s">
        <v>1367</v>
      </c>
      <c r="E9482" s="2" t="s">
        <v>181</v>
      </c>
      <c r="F9482" s="2" t="s">
        <v>18</v>
      </c>
      <c r="G9482" s="2" t="s">
        <v>175</v>
      </c>
      <c r="H9482" s="2" t="s">
        <v>1624</v>
      </c>
      <c r="I9482" s="2">
        <v>0</v>
      </c>
      <c r="J9482" s="2">
        <v>0</v>
      </c>
      <c r="K9482" s="2" t="s">
        <v>7111</v>
      </c>
      <c r="L9482" s="3">
        <v>45783</v>
      </c>
      <c r="M9482" s="3">
        <v>46722</v>
      </c>
      <c r="N9482" s="2" t="s">
        <v>1369</v>
      </c>
    </row>
    <row r="9483" spans="2:14" x14ac:dyDescent="0.25">
      <c r="B9483" s="2" t="s">
        <v>7112</v>
      </c>
      <c r="C9483" s="2" t="s">
        <v>1623</v>
      </c>
      <c r="D9483" s="2" t="s">
        <v>16</v>
      </c>
      <c r="E9483" s="2" t="s">
        <v>17</v>
      </c>
      <c r="F9483" s="2" t="s">
        <v>18</v>
      </c>
      <c r="G9483" s="2" t="s">
        <v>175</v>
      </c>
      <c r="H9483" s="2" t="s">
        <v>1624</v>
      </c>
      <c r="I9483" s="2">
        <v>4281</v>
      </c>
      <c r="J9483" s="2">
        <v>0</v>
      </c>
      <c r="K9483" s="2">
        <v>121604989</v>
      </c>
      <c r="L9483" s="3">
        <v>45974</v>
      </c>
      <c r="M9483" s="3">
        <v>46447</v>
      </c>
      <c r="N9483" s="2" t="s">
        <v>1369</v>
      </c>
    </row>
    <row r="9484" spans="2:14" x14ac:dyDescent="0.25">
      <c r="B9484" s="2" t="s">
        <v>7112</v>
      </c>
      <c r="C9484" s="2" t="s">
        <v>1623</v>
      </c>
      <c r="D9484" s="2" t="s">
        <v>16</v>
      </c>
      <c r="E9484" s="2" t="s">
        <v>17</v>
      </c>
      <c r="F9484" s="2" t="s">
        <v>18</v>
      </c>
      <c r="G9484" s="2" t="s">
        <v>175</v>
      </c>
      <c r="H9484" s="2" t="s">
        <v>1624</v>
      </c>
      <c r="I9484" s="2">
        <v>4281</v>
      </c>
      <c r="J9484" s="2">
        <v>0</v>
      </c>
      <c r="K9484" s="2">
        <v>123100060</v>
      </c>
      <c r="L9484" s="3">
        <v>45831</v>
      </c>
      <c r="M9484" s="3">
        <v>46813</v>
      </c>
      <c r="N9484" s="2" t="s">
        <v>1369</v>
      </c>
    </row>
    <row r="9485" spans="2:14" x14ac:dyDescent="0.25">
      <c r="B9485" s="2" t="s">
        <v>7112</v>
      </c>
      <c r="C9485" s="2" t="s">
        <v>1623</v>
      </c>
      <c r="D9485" s="2" t="s">
        <v>16</v>
      </c>
      <c r="E9485" s="2" t="s">
        <v>17</v>
      </c>
      <c r="F9485" s="2" t="s">
        <v>18</v>
      </c>
      <c r="G9485" s="2" t="s">
        <v>175</v>
      </c>
      <c r="H9485" s="2" t="s">
        <v>1624</v>
      </c>
      <c r="I9485" s="2">
        <v>4281</v>
      </c>
      <c r="J9485" s="2">
        <v>0</v>
      </c>
      <c r="K9485" s="2">
        <v>123100183</v>
      </c>
      <c r="L9485" s="3">
        <v>45974</v>
      </c>
      <c r="M9485" s="3">
        <v>47027</v>
      </c>
      <c r="N9485" s="2" t="s">
        <v>1369</v>
      </c>
    </row>
    <row r="9486" spans="2:14" x14ac:dyDescent="0.25">
      <c r="B9486" s="2" t="s">
        <v>7112</v>
      </c>
      <c r="C9486" s="2" t="s">
        <v>1623</v>
      </c>
      <c r="D9486" s="2" t="s">
        <v>16</v>
      </c>
      <c r="E9486" s="2" t="s">
        <v>17</v>
      </c>
      <c r="F9486" s="2" t="s">
        <v>18</v>
      </c>
      <c r="G9486" s="2" t="s">
        <v>175</v>
      </c>
      <c r="H9486" s="2" t="s">
        <v>1624</v>
      </c>
      <c r="I9486" s="2">
        <v>4281</v>
      </c>
      <c r="J9486" s="2">
        <v>380</v>
      </c>
      <c r="K9486" s="2">
        <v>123100206</v>
      </c>
      <c r="L9486" s="3">
        <v>46114</v>
      </c>
      <c r="M9486" s="3">
        <v>47119</v>
      </c>
      <c r="N9486" s="2" t="s">
        <v>1369</v>
      </c>
    </row>
    <row r="9487" spans="2:14" x14ac:dyDescent="0.25">
      <c r="B9487" s="2" t="s">
        <v>7112</v>
      </c>
      <c r="C9487" s="2" t="s">
        <v>1623</v>
      </c>
      <c r="D9487" s="2" t="s">
        <v>16</v>
      </c>
      <c r="E9487" s="2" t="s">
        <v>17</v>
      </c>
      <c r="F9487" s="2" t="s">
        <v>18</v>
      </c>
      <c r="G9487" s="2" t="s">
        <v>175</v>
      </c>
      <c r="H9487" s="2" t="s">
        <v>1624</v>
      </c>
      <c r="I9487" s="2">
        <v>4281</v>
      </c>
      <c r="J9487" s="2">
        <v>3900</v>
      </c>
      <c r="K9487" s="2">
        <v>123100264</v>
      </c>
      <c r="L9487" s="3">
        <v>46114</v>
      </c>
      <c r="M9487" s="3">
        <v>47119</v>
      </c>
      <c r="N9487" s="2" t="s">
        <v>1369</v>
      </c>
    </row>
    <row r="9488" spans="2:14" x14ac:dyDescent="0.25">
      <c r="B9488" s="2" t="s">
        <v>7112</v>
      </c>
      <c r="C9488" s="2" t="s">
        <v>1623</v>
      </c>
      <c r="D9488" s="2" t="s">
        <v>16</v>
      </c>
      <c r="E9488" s="2" t="s">
        <v>17</v>
      </c>
      <c r="F9488" s="2" t="s">
        <v>18</v>
      </c>
      <c r="G9488" s="2" t="s">
        <v>175</v>
      </c>
      <c r="H9488" s="2" t="s">
        <v>1624</v>
      </c>
      <c r="I9488" s="2">
        <v>4281</v>
      </c>
      <c r="J9488" s="2">
        <v>0</v>
      </c>
      <c r="K9488" s="2">
        <v>121604740</v>
      </c>
      <c r="L9488" s="3">
        <v>44958</v>
      </c>
      <c r="M9488" s="3">
        <v>46905</v>
      </c>
      <c r="N9488" s="2" t="s">
        <v>1369</v>
      </c>
    </row>
    <row r="9489" spans="2:14" x14ac:dyDescent="0.25">
      <c r="B9489" s="2" t="s">
        <v>7112</v>
      </c>
      <c r="C9489" s="2" t="s">
        <v>1623</v>
      </c>
      <c r="D9489" s="2" t="s">
        <v>16</v>
      </c>
      <c r="E9489" s="2" t="s">
        <v>17</v>
      </c>
      <c r="F9489" s="2" t="s">
        <v>18</v>
      </c>
      <c r="G9489" s="2" t="s">
        <v>175</v>
      </c>
      <c r="H9489" s="2" t="s">
        <v>1624</v>
      </c>
      <c r="I9489" s="2">
        <v>4281</v>
      </c>
      <c r="J9489" s="2">
        <v>1</v>
      </c>
      <c r="K9489" s="2">
        <v>121604760</v>
      </c>
      <c r="L9489" s="3">
        <v>44958</v>
      </c>
      <c r="M9489" s="3">
        <v>46905</v>
      </c>
      <c r="N9489" s="2" t="s">
        <v>1369</v>
      </c>
    </row>
    <row r="9490" spans="2:14" x14ac:dyDescent="0.25">
      <c r="B9490" s="2" t="s">
        <v>7112</v>
      </c>
      <c r="C9490" s="2" t="s">
        <v>1623</v>
      </c>
      <c r="D9490" s="2" t="s">
        <v>16</v>
      </c>
      <c r="E9490" s="2" t="s">
        <v>17</v>
      </c>
      <c r="F9490" s="2" t="s">
        <v>18</v>
      </c>
      <c r="G9490" s="2" t="s">
        <v>175</v>
      </c>
      <c r="H9490" s="2" t="s">
        <v>1624</v>
      </c>
      <c r="I9490" s="2">
        <v>4281</v>
      </c>
      <c r="J9490" s="2">
        <v>0</v>
      </c>
      <c r="K9490" s="2">
        <v>121604786</v>
      </c>
      <c r="L9490" s="3">
        <v>44958</v>
      </c>
      <c r="M9490" s="3">
        <v>46966</v>
      </c>
      <c r="N9490" s="2" t="s">
        <v>1369</v>
      </c>
    </row>
    <row r="9491" spans="2:14" x14ac:dyDescent="0.25">
      <c r="B9491" s="2" t="s">
        <v>7112</v>
      </c>
      <c r="C9491" s="2" t="s">
        <v>1623</v>
      </c>
      <c r="D9491" s="2" t="s">
        <v>16</v>
      </c>
      <c r="E9491" s="2" t="s">
        <v>17</v>
      </c>
      <c r="F9491" s="2" t="s">
        <v>18</v>
      </c>
      <c r="G9491" s="2" t="s">
        <v>175</v>
      </c>
      <c r="H9491" s="2" t="s">
        <v>1624</v>
      </c>
      <c r="I9491" s="2">
        <v>4281</v>
      </c>
      <c r="J9491" s="2">
        <v>0</v>
      </c>
      <c r="K9491" s="2">
        <v>121604911</v>
      </c>
      <c r="L9491" s="3">
        <v>44958</v>
      </c>
      <c r="M9491" s="3">
        <v>47027</v>
      </c>
      <c r="N9491" s="2" t="s">
        <v>1369</v>
      </c>
    </row>
    <row r="9492" spans="2:14" x14ac:dyDescent="0.25">
      <c r="B9492" s="2" t="s">
        <v>7112</v>
      </c>
      <c r="C9492" s="2" t="s">
        <v>1623</v>
      </c>
      <c r="D9492" s="2" t="s">
        <v>16</v>
      </c>
      <c r="E9492" s="2" t="s">
        <v>17</v>
      </c>
      <c r="F9492" s="2" t="s">
        <v>18</v>
      </c>
      <c r="G9492" s="2" t="s">
        <v>175</v>
      </c>
      <c r="H9492" s="2" t="s">
        <v>1624</v>
      </c>
      <c r="I9492" s="2">
        <v>4281</v>
      </c>
      <c r="J9492" s="2">
        <v>0</v>
      </c>
      <c r="K9492" s="2">
        <v>121604946</v>
      </c>
      <c r="L9492" s="3">
        <v>44958</v>
      </c>
      <c r="M9492" s="3">
        <v>47027</v>
      </c>
      <c r="N9492" s="2" t="s">
        <v>1369</v>
      </c>
    </row>
    <row r="9493" spans="2:14" x14ac:dyDescent="0.25">
      <c r="B9493" s="2" t="s">
        <v>7112</v>
      </c>
      <c r="C9493" s="2" t="s">
        <v>1623</v>
      </c>
      <c r="D9493" s="2" t="s">
        <v>16</v>
      </c>
      <c r="E9493" s="2" t="s">
        <v>17</v>
      </c>
      <c r="F9493" s="2" t="s">
        <v>18</v>
      </c>
      <c r="G9493" s="2" t="s">
        <v>175</v>
      </c>
      <c r="H9493" s="2" t="s">
        <v>1624</v>
      </c>
      <c r="I9493" s="2">
        <v>4281</v>
      </c>
      <c r="J9493" s="2">
        <v>0</v>
      </c>
      <c r="K9493" s="2">
        <v>123100048</v>
      </c>
      <c r="L9493" s="3">
        <v>45803</v>
      </c>
      <c r="M9493" s="3">
        <v>46722</v>
      </c>
      <c r="N9493" s="2" t="s">
        <v>1369</v>
      </c>
    </row>
    <row r="9494" spans="2:14" x14ac:dyDescent="0.25">
      <c r="B9494" s="2" t="s">
        <v>7112</v>
      </c>
      <c r="C9494" s="2" t="s">
        <v>1623</v>
      </c>
      <c r="D9494" s="2" t="s">
        <v>16</v>
      </c>
      <c r="E9494" s="2" t="s">
        <v>181</v>
      </c>
      <c r="F9494" s="2" t="s">
        <v>18</v>
      </c>
      <c r="G9494" s="2" t="s">
        <v>175</v>
      </c>
      <c r="H9494" s="2" t="s">
        <v>1624</v>
      </c>
      <c r="I9494" s="2">
        <v>4281</v>
      </c>
      <c r="J9494" s="2">
        <v>0</v>
      </c>
      <c r="K9494" s="2">
        <v>121604989</v>
      </c>
      <c r="L9494" s="3">
        <v>45974</v>
      </c>
      <c r="M9494" s="3">
        <v>46447</v>
      </c>
      <c r="N9494" s="2" t="s">
        <v>1369</v>
      </c>
    </row>
    <row r="9495" spans="2:14" x14ac:dyDescent="0.25">
      <c r="B9495" s="2" t="s">
        <v>7113</v>
      </c>
      <c r="C9495" s="2" t="s">
        <v>7114</v>
      </c>
      <c r="D9495" s="2" t="s">
        <v>16</v>
      </c>
      <c r="E9495" s="2" t="s">
        <v>17</v>
      </c>
      <c r="F9495" s="2" t="s">
        <v>18</v>
      </c>
      <c r="G9495" s="2" t="s">
        <v>175</v>
      </c>
      <c r="H9495" s="2" t="s">
        <v>1624</v>
      </c>
      <c r="I9495" s="2">
        <v>0</v>
      </c>
      <c r="J9495" s="2">
        <v>0</v>
      </c>
      <c r="K9495" s="2">
        <v>121604358</v>
      </c>
      <c r="L9495" s="3">
        <v>44958</v>
      </c>
      <c r="M9495" s="3">
        <v>46419</v>
      </c>
      <c r="N9495" s="2" t="s">
        <v>1369</v>
      </c>
    </row>
    <row r="9496" spans="2:14" x14ac:dyDescent="0.25">
      <c r="B9496" s="2" t="s">
        <v>7113</v>
      </c>
      <c r="C9496" s="2" t="s">
        <v>7114</v>
      </c>
      <c r="D9496" s="2" t="s">
        <v>16</v>
      </c>
      <c r="E9496" s="2" t="s">
        <v>17</v>
      </c>
      <c r="F9496" s="2" t="s">
        <v>18</v>
      </c>
      <c r="G9496" s="2" t="s">
        <v>175</v>
      </c>
      <c r="H9496" s="2" t="s">
        <v>1624</v>
      </c>
      <c r="I9496" s="2">
        <v>0</v>
      </c>
      <c r="J9496" s="2">
        <v>0</v>
      </c>
      <c r="K9496" s="2">
        <v>121604411</v>
      </c>
      <c r="L9496" s="3">
        <v>44958</v>
      </c>
      <c r="M9496" s="3">
        <v>46478</v>
      </c>
      <c r="N9496" s="2" t="s">
        <v>1369</v>
      </c>
    </row>
    <row r="9497" spans="2:14" x14ac:dyDescent="0.25">
      <c r="B9497" s="2" t="s">
        <v>7115</v>
      </c>
      <c r="C9497" s="2" t="s">
        <v>7116</v>
      </c>
      <c r="D9497" s="2" t="s">
        <v>16</v>
      </c>
      <c r="E9497" s="2" t="s">
        <v>17</v>
      </c>
      <c r="F9497" s="2" t="s">
        <v>18</v>
      </c>
      <c r="G9497" s="2" t="s">
        <v>175</v>
      </c>
      <c r="H9497" s="2" t="s">
        <v>7117</v>
      </c>
      <c r="I9497" s="2">
        <v>0</v>
      </c>
      <c r="J9497" s="2">
        <v>0</v>
      </c>
      <c r="K9497" s="2" t="s">
        <v>7118</v>
      </c>
      <c r="L9497" s="3">
        <v>45801</v>
      </c>
      <c r="M9497" s="3">
        <v>46844</v>
      </c>
      <c r="N9497" s="2" t="s">
        <v>439</v>
      </c>
    </row>
    <row r="9498" spans="2:14" x14ac:dyDescent="0.25">
      <c r="B9498" s="2" t="s">
        <v>7115</v>
      </c>
      <c r="C9498" s="2" t="s">
        <v>7116</v>
      </c>
      <c r="D9498" s="2" t="s">
        <v>16</v>
      </c>
      <c r="E9498" s="2" t="s">
        <v>17</v>
      </c>
      <c r="F9498" s="2" t="s">
        <v>18</v>
      </c>
      <c r="G9498" s="2" t="s">
        <v>175</v>
      </c>
      <c r="H9498" s="2" t="s">
        <v>7117</v>
      </c>
      <c r="I9498" s="2">
        <v>0</v>
      </c>
      <c r="J9498" s="2">
        <v>0</v>
      </c>
      <c r="K9498" s="2" t="s">
        <v>7119</v>
      </c>
      <c r="L9498" s="3">
        <v>46154</v>
      </c>
      <c r="M9498" s="3">
        <v>46844</v>
      </c>
      <c r="N9498" s="2" t="s">
        <v>439</v>
      </c>
    </row>
    <row r="9499" spans="2:14" x14ac:dyDescent="0.25">
      <c r="B9499" s="2" t="s">
        <v>7115</v>
      </c>
      <c r="C9499" s="2" t="s">
        <v>7116</v>
      </c>
      <c r="D9499" s="2" t="s">
        <v>16</v>
      </c>
      <c r="E9499" s="2" t="s">
        <v>17</v>
      </c>
      <c r="F9499" s="2" t="s">
        <v>18</v>
      </c>
      <c r="G9499" s="2" t="s">
        <v>175</v>
      </c>
      <c r="H9499" s="2" t="s">
        <v>7117</v>
      </c>
      <c r="I9499" s="2">
        <v>0</v>
      </c>
      <c r="J9499" s="2">
        <v>0</v>
      </c>
      <c r="K9499" s="2" t="s">
        <v>7120</v>
      </c>
      <c r="L9499" s="3">
        <v>46154</v>
      </c>
      <c r="M9499" s="3">
        <v>46966</v>
      </c>
      <c r="N9499" s="2" t="s">
        <v>439</v>
      </c>
    </row>
    <row r="9500" spans="2:14" x14ac:dyDescent="0.25">
      <c r="B9500" s="2" t="s">
        <v>7115</v>
      </c>
      <c r="C9500" s="2" t="s">
        <v>7116</v>
      </c>
      <c r="D9500" s="2" t="s">
        <v>16</v>
      </c>
      <c r="E9500" s="2" t="s">
        <v>17</v>
      </c>
      <c r="F9500" s="2" t="s">
        <v>18</v>
      </c>
      <c r="G9500" s="2" t="s">
        <v>175</v>
      </c>
      <c r="H9500" s="2" t="s">
        <v>7117</v>
      </c>
      <c r="I9500" s="2">
        <v>0</v>
      </c>
      <c r="J9500" s="2">
        <v>0</v>
      </c>
      <c r="K9500" s="2" t="s">
        <v>7121</v>
      </c>
      <c r="L9500" s="3">
        <v>46154</v>
      </c>
      <c r="M9500" s="3">
        <v>47088</v>
      </c>
      <c r="N9500" s="2" t="s">
        <v>439</v>
      </c>
    </row>
    <row r="9501" spans="2:14" x14ac:dyDescent="0.25">
      <c r="B9501" s="2" t="s">
        <v>7115</v>
      </c>
      <c r="C9501" s="2" t="s">
        <v>7116</v>
      </c>
      <c r="D9501" s="2" t="s">
        <v>16</v>
      </c>
      <c r="E9501" s="2" t="s">
        <v>181</v>
      </c>
      <c r="F9501" s="2" t="s">
        <v>18</v>
      </c>
      <c r="G9501" s="2" t="s">
        <v>175</v>
      </c>
      <c r="H9501" s="2" t="s">
        <v>7117</v>
      </c>
      <c r="I9501" s="2">
        <v>0</v>
      </c>
      <c r="J9501" s="2">
        <v>0</v>
      </c>
      <c r="K9501" s="2" t="s">
        <v>7121</v>
      </c>
      <c r="L9501" s="3">
        <v>46154</v>
      </c>
      <c r="M9501" s="3">
        <v>47088</v>
      </c>
      <c r="N9501" s="2" t="s">
        <v>439</v>
      </c>
    </row>
    <row r="9502" spans="2:14" x14ac:dyDescent="0.25">
      <c r="B9502" s="2" t="s">
        <v>7122</v>
      </c>
      <c r="C9502" s="2" t="s">
        <v>1626</v>
      </c>
      <c r="D9502" s="2" t="s">
        <v>379</v>
      </c>
      <c r="E9502" s="2" t="s">
        <v>17</v>
      </c>
      <c r="F9502" s="2" t="s">
        <v>18</v>
      </c>
      <c r="G9502" s="2" t="s">
        <v>175</v>
      </c>
      <c r="H9502" s="2" t="s">
        <v>1624</v>
      </c>
      <c r="I9502" s="2">
        <v>0</v>
      </c>
      <c r="J9502" s="2">
        <v>0</v>
      </c>
      <c r="K9502" s="2">
        <v>121605243</v>
      </c>
      <c r="L9502" s="3">
        <v>45783</v>
      </c>
      <c r="M9502" s="3">
        <v>46753</v>
      </c>
      <c r="N9502" s="2" t="s">
        <v>1369</v>
      </c>
    </row>
    <row r="9503" spans="2:14" x14ac:dyDescent="0.25">
      <c r="B9503" s="2" t="s">
        <v>7122</v>
      </c>
      <c r="C9503" s="2" t="s">
        <v>1626</v>
      </c>
      <c r="D9503" s="2" t="s">
        <v>379</v>
      </c>
      <c r="E9503" s="2" t="s">
        <v>17</v>
      </c>
      <c r="F9503" s="2" t="s">
        <v>18</v>
      </c>
      <c r="G9503" s="2" t="s">
        <v>175</v>
      </c>
      <c r="H9503" s="2" t="s">
        <v>1624</v>
      </c>
      <c r="I9503" s="2">
        <v>0</v>
      </c>
      <c r="J9503" s="2">
        <v>0</v>
      </c>
      <c r="K9503" s="2">
        <v>123100036</v>
      </c>
      <c r="L9503" s="3">
        <v>45831</v>
      </c>
      <c r="M9503" s="3">
        <v>46722</v>
      </c>
      <c r="N9503" s="2" t="s">
        <v>1369</v>
      </c>
    </row>
    <row r="9504" spans="2:14" x14ac:dyDescent="0.25">
      <c r="B9504" s="2" t="s">
        <v>7122</v>
      </c>
      <c r="C9504" s="2" t="s">
        <v>1626</v>
      </c>
      <c r="D9504" s="2" t="s">
        <v>379</v>
      </c>
      <c r="E9504" s="2" t="s">
        <v>17</v>
      </c>
      <c r="F9504" s="2" t="s">
        <v>18</v>
      </c>
      <c r="G9504" s="2" t="s">
        <v>175</v>
      </c>
      <c r="H9504" s="2" t="s">
        <v>1624</v>
      </c>
      <c r="I9504" s="2">
        <v>0</v>
      </c>
      <c r="J9504" s="2">
        <v>0</v>
      </c>
      <c r="K9504" s="2">
        <v>121605115</v>
      </c>
      <c r="L9504" s="3">
        <v>44958</v>
      </c>
      <c r="M9504" s="3">
        <v>46631</v>
      </c>
      <c r="N9504" s="2" t="s">
        <v>1369</v>
      </c>
    </row>
    <row r="9505" spans="2:14" x14ac:dyDescent="0.25">
      <c r="B9505" s="2" t="s">
        <v>7122</v>
      </c>
      <c r="C9505" s="2" t="s">
        <v>1626</v>
      </c>
      <c r="D9505" s="2" t="s">
        <v>379</v>
      </c>
      <c r="E9505" s="2" t="s">
        <v>17</v>
      </c>
      <c r="F9505" s="2" t="s">
        <v>18</v>
      </c>
      <c r="G9505" s="2" t="s">
        <v>175</v>
      </c>
      <c r="H9505" s="2" t="s">
        <v>1624</v>
      </c>
      <c r="I9505" s="2">
        <v>0</v>
      </c>
      <c r="J9505" s="2">
        <v>0</v>
      </c>
      <c r="K9505" s="2">
        <v>121605140</v>
      </c>
      <c r="L9505" s="3">
        <v>44958</v>
      </c>
      <c r="M9505" s="3">
        <v>46631</v>
      </c>
      <c r="N9505" s="2" t="s">
        <v>1369</v>
      </c>
    </row>
    <row r="9506" spans="2:14" x14ac:dyDescent="0.25">
      <c r="B9506" s="2" t="s">
        <v>7122</v>
      </c>
      <c r="C9506" s="2" t="s">
        <v>1626</v>
      </c>
      <c r="D9506" s="2" t="s">
        <v>379</v>
      </c>
      <c r="E9506" s="2" t="s">
        <v>17</v>
      </c>
      <c r="F9506" s="2" t="s">
        <v>18</v>
      </c>
      <c r="G9506" s="2" t="s">
        <v>175</v>
      </c>
      <c r="H9506" s="2" t="s">
        <v>1624</v>
      </c>
      <c r="I9506" s="2">
        <v>0</v>
      </c>
      <c r="J9506" s="2">
        <v>0</v>
      </c>
      <c r="K9506" s="2">
        <v>123100036</v>
      </c>
      <c r="L9506" s="3">
        <v>45803</v>
      </c>
      <c r="M9506" s="3">
        <v>46722</v>
      </c>
      <c r="N9506" s="2" t="s">
        <v>1369</v>
      </c>
    </row>
    <row r="9507" spans="2:14" x14ac:dyDescent="0.25">
      <c r="B9507" s="2" t="s">
        <v>7123</v>
      </c>
      <c r="C9507" s="2" t="s">
        <v>7124</v>
      </c>
      <c r="D9507" s="2" t="s">
        <v>379</v>
      </c>
      <c r="E9507" s="2" t="s">
        <v>17</v>
      </c>
      <c r="F9507" s="2" t="s">
        <v>18</v>
      </c>
      <c r="G9507" s="2" t="s">
        <v>175</v>
      </c>
      <c r="H9507" s="2" t="s">
        <v>1624</v>
      </c>
      <c r="I9507" s="2">
        <v>0</v>
      </c>
      <c r="J9507" s="2">
        <v>0</v>
      </c>
      <c r="K9507" s="2">
        <v>123100050</v>
      </c>
      <c r="L9507" s="3">
        <v>45783</v>
      </c>
      <c r="M9507" s="3">
        <v>46722</v>
      </c>
      <c r="N9507" s="2" t="s">
        <v>1369</v>
      </c>
    </row>
    <row r="9508" spans="2:14" x14ac:dyDescent="0.25">
      <c r="B9508" s="2" t="s">
        <v>7123</v>
      </c>
      <c r="C9508" s="2" t="s">
        <v>7124</v>
      </c>
      <c r="D9508" s="2" t="s">
        <v>379</v>
      </c>
      <c r="E9508" s="2" t="s">
        <v>17</v>
      </c>
      <c r="F9508" s="2" t="s">
        <v>18</v>
      </c>
      <c r="G9508" s="2" t="s">
        <v>175</v>
      </c>
      <c r="H9508" s="2" t="s">
        <v>1624</v>
      </c>
      <c r="I9508" s="2">
        <v>0</v>
      </c>
      <c r="J9508" s="2">
        <v>0</v>
      </c>
      <c r="K9508" s="2">
        <v>123100090</v>
      </c>
      <c r="L9508" s="3">
        <v>45831</v>
      </c>
      <c r="M9508" s="3">
        <v>46905</v>
      </c>
      <c r="N9508" s="2" t="s">
        <v>1369</v>
      </c>
    </row>
    <row r="9509" spans="2:14" x14ac:dyDescent="0.25">
      <c r="B9509" s="2" t="s">
        <v>7123</v>
      </c>
      <c r="C9509" s="2" t="s">
        <v>7124</v>
      </c>
      <c r="D9509" s="2" t="s">
        <v>379</v>
      </c>
      <c r="E9509" s="2" t="s">
        <v>17</v>
      </c>
      <c r="F9509" s="2" t="s">
        <v>18</v>
      </c>
      <c r="G9509" s="2" t="s">
        <v>175</v>
      </c>
      <c r="H9509" s="2" t="s">
        <v>1624</v>
      </c>
      <c r="I9509" s="2">
        <v>0</v>
      </c>
      <c r="J9509" s="2">
        <v>0</v>
      </c>
      <c r="K9509" s="2">
        <v>123100073</v>
      </c>
      <c r="L9509" s="3">
        <v>45803</v>
      </c>
      <c r="M9509" s="3">
        <v>46874</v>
      </c>
      <c r="N9509" s="2" t="s">
        <v>1369</v>
      </c>
    </row>
    <row r="9510" spans="2:14" x14ac:dyDescent="0.25">
      <c r="B9510" s="2" t="s">
        <v>7125</v>
      </c>
      <c r="C9510" s="2" t="s">
        <v>7126</v>
      </c>
      <c r="D9510" s="2" t="s">
        <v>41</v>
      </c>
      <c r="E9510" s="2" t="s">
        <v>75</v>
      </c>
      <c r="F9510" s="2" t="s">
        <v>300</v>
      </c>
      <c r="G9510" s="2" t="s">
        <v>1631</v>
      </c>
      <c r="H9510" s="2" t="s">
        <v>1632</v>
      </c>
      <c r="I9510" s="2">
        <v>3575</v>
      </c>
      <c r="J9510" s="2">
        <v>0</v>
      </c>
      <c r="K9510" s="2">
        <v>164022503</v>
      </c>
      <c r="L9510" s="3">
        <v>45848</v>
      </c>
      <c r="M9510" s="3">
        <v>46183</v>
      </c>
      <c r="N9510" s="2" t="s">
        <v>1393</v>
      </c>
    </row>
    <row r="9511" spans="2:14" x14ac:dyDescent="0.25">
      <c r="B9511" s="2" t="s">
        <v>7125</v>
      </c>
      <c r="C9511" s="2" t="s">
        <v>7126</v>
      </c>
      <c r="D9511" s="2" t="s">
        <v>41</v>
      </c>
      <c r="E9511" s="2" t="s">
        <v>75</v>
      </c>
      <c r="F9511" s="2" t="s">
        <v>300</v>
      </c>
      <c r="G9511" s="2" t="s">
        <v>1631</v>
      </c>
      <c r="H9511" s="2" t="s">
        <v>1632</v>
      </c>
      <c r="I9511" s="2">
        <v>3575</v>
      </c>
      <c r="J9511" s="2">
        <v>0</v>
      </c>
      <c r="K9511" s="2">
        <v>164092422</v>
      </c>
      <c r="L9511" s="3">
        <v>45798</v>
      </c>
      <c r="M9511" s="3">
        <v>46155</v>
      </c>
      <c r="N9511" s="2" t="s">
        <v>1393</v>
      </c>
    </row>
    <row r="9512" spans="2:14" x14ac:dyDescent="0.25">
      <c r="B9512" s="2" t="s">
        <v>7125</v>
      </c>
      <c r="C9512" s="2" t="s">
        <v>7126</v>
      </c>
      <c r="D9512" s="2" t="s">
        <v>41</v>
      </c>
      <c r="E9512" s="2" t="s">
        <v>17</v>
      </c>
      <c r="F9512" s="2" t="s">
        <v>300</v>
      </c>
      <c r="G9512" s="2" t="s">
        <v>1631</v>
      </c>
      <c r="H9512" s="2" t="s">
        <v>1632</v>
      </c>
      <c r="I9512" s="2">
        <v>3575</v>
      </c>
      <c r="J9512" s="2">
        <v>2135</v>
      </c>
      <c r="K9512" s="2">
        <v>164012602</v>
      </c>
      <c r="L9512" s="3">
        <v>46193</v>
      </c>
      <c r="M9512" s="3">
        <v>46536</v>
      </c>
      <c r="N9512" s="2" t="s">
        <v>1393</v>
      </c>
    </row>
    <row r="9513" spans="2:14" x14ac:dyDescent="0.25">
      <c r="B9513" s="2" t="s">
        <v>7125</v>
      </c>
      <c r="C9513" s="2" t="s">
        <v>7126</v>
      </c>
      <c r="D9513" s="2" t="s">
        <v>41</v>
      </c>
      <c r="E9513" s="2" t="s">
        <v>17</v>
      </c>
      <c r="F9513" s="2" t="s">
        <v>300</v>
      </c>
      <c r="G9513" s="2" t="s">
        <v>1631</v>
      </c>
      <c r="H9513" s="2" t="s">
        <v>1632</v>
      </c>
      <c r="I9513" s="2">
        <v>3575</v>
      </c>
      <c r="J9513" s="2">
        <v>0</v>
      </c>
      <c r="K9513" s="2">
        <v>164022405</v>
      </c>
      <c r="L9513" s="3">
        <v>46134</v>
      </c>
      <c r="M9513" s="3">
        <v>46457</v>
      </c>
      <c r="N9513" s="2" t="s">
        <v>1393</v>
      </c>
    </row>
    <row r="9514" spans="2:14" x14ac:dyDescent="0.25">
      <c r="B9514" s="2" t="s">
        <v>7125</v>
      </c>
      <c r="C9514" s="2" t="s">
        <v>7126</v>
      </c>
      <c r="D9514" s="2" t="s">
        <v>41</v>
      </c>
      <c r="E9514" s="2" t="s">
        <v>17</v>
      </c>
      <c r="F9514" s="2" t="s">
        <v>300</v>
      </c>
      <c r="G9514" s="2" t="s">
        <v>1631</v>
      </c>
      <c r="H9514" s="2" t="s">
        <v>1632</v>
      </c>
      <c r="I9514" s="2">
        <v>3575</v>
      </c>
      <c r="J9514" s="2">
        <v>0</v>
      </c>
      <c r="K9514" s="2">
        <v>164022503</v>
      </c>
      <c r="L9514" s="3">
        <v>45848</v>
      </c>
      <c r="M9514" s="3">
        <v>46183</v>
      </c>
      <c r="N9514" s="2" t="s">
        <v>1393</v>
      </c>
    </row>
    <row r="9515" spans="2:14" x14ac:dyDescent="0.25">
      <c r="B9515" s="2" t="s">
        <v>7125</v>
      </c>
      <c r="C9515" s="2" t="s">
        <v>7126</v>
      </c>
      <c r="D9515" s="2" t="s">
        <v>41</v>
      </c>
      <c r="E9515" s="2" t="s">
        <v>17</v>
      </c>
      <c r="F9515" s="2" t="s">
        <v>300</v>
      </c>
      <c r="G9515" s="2" t="s">
        <v>1631</v>
      </c>
      <c r="H9515" s="2" t="s">
        <v>1632</v>
      </c>
      <c r="I9515" s="2">
        <v>3575</v>
      </c>
      <c r="J9515" s="2">
        <v>1440</v>
      </c>
      <c r="K9515" s="2">
        <v>16405260018</v>
      </c>
      <c r="L9515" s="3">
        <v>46193</v>
      </c>
      <c r="M9515" s="3">
        <v>46548</v>
      </c>
      <c r="N9515" s="2" t="s">
        <v>1393</v>
      </c>
    </row>
    <row r="9516" spans="2:14" x14ac:dyDescent="0.25">
      <c r="B9516" s="2" t="s">
        <v>7125</v>
      </c>
      <c r="C9516" s="2" t="s">
        <v>7126</v>
      </c>
      <c r="D9516" s="2" t="s">
        <v>41</v>
      </c>
      <c r="E9516" s="2" t="s">
        <v>17</v>
      </c>
      <c r="F9516" s="2" t="s">
        <v>300</v>
      </c>
      <c r="G9516" s="2" t="s">
        <v>1631</v>
      </c>
      <c r="H9516" s="2" t="s">
        <v>1632</v>
      </c>
      <c r="I9516" s="2">
        <v>3575</v>
      </c>
      <c r="J9516" s="2">
        <v>0</v>
      </c>
      <c r="K9516" s="2">
        <v>164082415</v>
      </c>
      <c r="L9516" s="3">
        <v>44958</v>
      </c>
      <c r="M9516" s="3">
        <v>45879</v>
      </c>
      <c r="N9516" s="2" t="s">
        <v>1393</v>
      </c>
    </row>
    <row r="9517" spans="2:14" x14ac:dyDescent="0.25">
      <c r="B9517" s="2" t="s">
        <v>7125</v>
      </c>
      <c r="C9517" s="2" t="s">
        <v>7126</v>
      </c>
      <c r="D9517" s="2" t="s">
        <v>41</v>
      </c>
      <c r="E9517" s="2" t="s">
        <v>17</v>
      </c>
      <c r="F9517" s="2" t="s">
        <v>300</v>
      </c>
      <c r="G9517" s="2" t="s">
        <v>1631</v>
      </c>
      <c r="H9517" s="2" t="s">
        <v>1632</v>
      </c>
      <c r="I9517" s="2">
        <v>3575</v>
      </c>
      <c r="J9517" s="2">
        <v>0</v>
      </c>
      <c r="K9517" s="2">
        <v>164092422</v>
      </c>
      <c r="L9517" s="3">
        <v>45798</v>
      </c>
      <c r="M9517" s="3">
        <v>46155</v>
      </c>
      <c r="N9517" s="2" t="s">
        <v>1393</v>
      </c>
    </row>
    <row r="9518" spans="2:14" x14ac:dyDescent="0.25">
      <c r="B9518" s="2" t="s">
        <v>7125</v>
      </c>
      <c r="C9518" s="2" t="s">
        <v>7126</v>
      </c>
      <c r="D9518" s="2" t="s">
        <v>41</v>
      </c>
      <c r="E9518" s="2" t="s">
        <v>17</v>
      </c>
      <c r="F9518" s="2" t="s">
        <v>300</v>
      </c>
      <c r="G9518" s="2" t="s">
        <v>1631</v>
      </c>
      <c r="H9518" s="2" t="s">
        <v>1632</v>
      </c>
      <c r="I9518" s="2">
        <v>3575</v>
      </c>
      <c r="J9518" s="2">
        <v>0</v>
      </c>
      <c r="K9518" s="2">
        <v>1642209260</v>
      </c>
      <c r="L9518" s="3">
        <v>44958</v>
      </c>
      <c r="M9518" s="3">
        <v>45910</v>
      </c>
      <c r="N9518" s="2" t="s">
        <v>1393</v>
      </c>
    </row>
    <row r="9519" spans="2:14" x14ac:dyDescent="0.25">
      <c r="B9519" s="2" t="s">
        <v>7125</v>
      </c>
      <c r="C9519" s="2" t="s">
        <v>7126</v>
      </c>
      <c r="D9519" s="2" t="s">
        <v>41</v>
      </c>
      <c r="E9519" s="2" t="s">
        <v>17</v>
      </c>
      <c r="F9519" s="2" t="s">
        <v>300</v>
      </c>
      <c r="G9519" s="2" t="s">
        <v>1631</v>
      </c>
      <c r="H9519" s="2" t="s">
        <v>1632</v>
      </c>
      <c r="I9519" s="2">
        <v>3575</v>
      </c>
      <c r="J9519" s="2">
        <v>0</v>
      </c>
      <c r="K9519" s="2">
        <v>1642209262</v>
      </c>
      <c r="L9519" s="3">
        <v>46134</v>
      </c>
      <c r="M9519" s="3">
        <v>46457</v>
      </c>
      <c r="N9519" s="2" t="s">
        <v>1393</v>
      </c>
    </row>
    <row r="9520" spans="2:14" x14ac:dyDescent="0.25">
      <c r="B9520" s="2" t="s">
        <v>7125</v>
      </c>
      <c r="C9520" s="2" t="s">
        <v>7126</v>
      </c>
      <c r="D9520" s="2" t="s">
        <v>41</v>
      </c>
      <c r="E9520" s="2" t="s">
        <v>17</v>
      </c>
      <c r="F9520" s="2" t="s">
        <v>300</v>
      </c>
      <c r="G9520" s="2" t="s">
        <v>1631</v>
      </c>
      <c r="H9520" s="2" t="s">
        <v>1632</v>
      </c>
      <c r="I9520" s="2">
        <v>3575</v>
      </c>
      <c r="J9520" s="2">
        <v>0</v>
      </c>
      <c r="K9520" s="2">
        <v>1642309160</v>
      </c>
      <c r="L9520" s="3">
        <v>44958</v>
      </c>
      <c r="M9520" s="3">
        <v>45797</v>
      </c>
      <c r="N9520" s="2" t="s">
        <v>1393</v>
      </c>
    </row>
    <row r="9521" spans="2:14" x14ac:dyDescent="0.25">
      <c r="B9521" s="2" t="s">
        <v>7125</v>
      </c>
      <c r="C9521" s="2" t="s">
        <v>7126</v>
      </c>
      <c r="D9521" s="2" t="s">
        <v>41</v>
      </c>
      <c r="E9521" s="2" t="s">
        <v>17</v>
      </c>
      <c r="F9521" s="2" t="s">
        <v>300</v>
      </c>
      <c r="G9521" s="2" t="s">
        <v>1631</v>
      </c>
      <c r="H9521" s="2" t="s">
        <v>1632</v>
      </c>
      <c r="I9521" s="2">
        <v>3575</v>
      </c>
      <c r="J9521" s="2">
        <v>0</v>
      </c>
      <c r="K9521" s="2">
        <v>164240309</v>
      </c>
      <c r="L9521" s="3">
        <v>44958</v>
      </c>
      <c r="M9521" s="3">
        <v>45878</v>
      </c>
      <c r="N9521" s="2" t="s">
        <v>1393</v>
      </c>
    </row>
    <row r="9522" spans="2:14" x14ac:dyDescent="0.25">
      <c r="B9522" s="2" t="s">
        <v>7125</v>
      </c>
      <c r="C9522" s="2" t="s">
        <v>7126</v>
      </c>
      <c r="D9522" s="2" t="s">
        <v>41</v>
      </c>
      <c r="E9522" s="2" t="s">
        <v>17</v>
      </c>
      <c r="F9522" s="2" t="s">
        <v>300</v>
      </c>
      <c r="G9522" s="2" t="s">
        <v>1631</v>
      </c>
      <c r="H9522" s="2" t="s">
        <v>1632</v>
      </c>
      <c r="I9522" s="2">
        <v>3575</v>
      </c>
      <c r="J9522" s="2">
        <v>0</v>
      </c>
      <c r="K9522" s="2">
        <v>164251096</v>
      </c>
      <c r="L9522" s="3">
        <v>46197</v>
      </c>
      <c r="M9522" s="3">
        <v>46527</v>
      </c>
      <c r="N9522" s="2" t="s">
        <v>1393</v>
      </c>
    </row>
    <row r="9523" spans="2:14" x14ac:dyDescent="0.25">
      <c r="B9523" s="2" t="s">
        <v>7127</v>
      </c>
      <c r="C9523" s="2" t="s">
        <v>7128</v>
      </c>
      <c r="D9523" s="2" t="s">
        <v>41</v>
      </c>
      <c r="E9523" s="2" t="s">
        <v>17</v>
      </c>
      <c r="F9523" s="2" t="s">
        <v>18</v>
      </c>
      <c r="G9523" s="2" t="s">
        <v>90</v>
      </c>
      <c r="H9523" s="2" t="s">
        <v>7129</v>
      </c>
      <c r="I9523" s="2">
        <v>0</v>
      </c>
      <c r="J9523" s="2">
        <v>0</v>
      </c>
      <c r="K9523" s="2">
        <v>0</v>
      </c>
      <c r="L9523" s="3">
        <v>44958</v>
      </c>
      <c r="M9523" s="3">
        <v>46692</v>
      </c>
      <c r="N9523" s="2" t="s">
        <v>2524</v>
      </c>
    </row>
    <row r="9524" spans="2:14" x14ac:dyDescent="0.25">
      <c r="B9524" s="2" t="s">
        <v>7127</v>
      </c>
      <c r="C9524" s="2" t="s">
        <v>7128</v>
      </c>
      <c r="D9524" s="2" t="s">
        <v>41</v>
      </c>
      <c r="E9524" s="2" t="s">
        <v>17</v>
      </c>
      <c r="F9524" s="2" t="s">
        <v>18</v>
      </c>
      <c r="G9524" s="2" t="s">
        <v>90</v>
      </c>
      <c r="H9524" s="2" t="s">
        <v>7129</v>
      </c>
      <c r="I9524" s="2">
        <v>0</v>
      </c>
      <c r="J9524" s="2">
        <v>0</v>
      </c>
      <c r="K9524" s="2" t="s">
        <v>7130</v>
      </c>
      <c r="L9524" s="3">
        <v>44958</v>
      </c>
      <c r="M9524" s="3">
        <v>46692</v>
      </c>
      <c r="N9524" s="2" t="s">
        <v>2524</v>
      </c>
    </row>
    <row r="9525" spans="2:14" x14ac:dyDescent="0.25">
      <c r="B9525" s="2" t="s">
        <v>7127</v>
      </c>
      <c r="C9525" s="2" t="s">
        <v>7128</v>
      </c>
      <c r="D9525" s="2" t="s">
        <v>41</v>
      </c>
      <c r="E9525" s="2" t="s">
        <v>17</v>
      </c>
      <c r="F9525" s="2" t="s">
        <v>18</v>
      </c>
      <c r="G9525" s="2" t="s">
        <v>90</v>
      </c>
      <c r="H9525" s="2" t="s">
        <v>7129</v>
      </c>
      <c r="I9525" s="2">
        <v>0</v>
      </c>
      <c r="J9525" s="2">
        <v>0</v>
      </c>
      <c r="K9525" s="2" t="s">
        <v>7131</v>
      </c>
      <c r="L9525" s="3">
        <v>44958</v>
      </c>
      <c r="M9525" s="3">
        <v>46692</v>
      </c>
      <c r="N9525" s="2" t="s">
        <v>2524</v>
      </c>
    </row>
    <row r="9526" spans="2:14" x14ac:dyDescent="0.25">
      <c r="B9526" s="2" t="s">
        <v>7127</v>
      </c>
      <c r="C9526" s="2" t="s">
        <v>7128</v>
      </c>
      <c r="D9526" s="2" t="s">
        <v>41</v>
      </c>
      <c r="E9526" s="2" t="s">
        <v>17</v>
      </c>
      <c r="F9526" s="2" t="s">
        <v>18</v>
      </c>
      <c r="G9526" s="2" t="s">
        <v>90</v>
      </c>
      <c r="H9526" s="2" t="s">
        <v>7129</v>
      </c>
      <c r="I9526" s="2">
        <v>0</v>
      </c>
      <c r="J9526" s="2">
        <v>0</v>
      </c>
      <c r="K9526" s="2" t="s">
        <v>7132</v>
      </c>
      <c r="L9526" s="3">
        <v>44958</v>
      </c>
      <c r="M9526" s="3">
        <v>46692</v>
      </c>
      <c r="N9526" s="2" t="s">
        <v>2524</v>
      </c>
    </row>
    <row r="9527" spans="2:14" x14ac:dyDescent="0.25">
      <c r="B9527" s="2" t="s">
        <v>7127</v>
      </c>
      <c r="C9527" s="2" t="s">
        <v>7128</v>
      </c>
      <c r="D9527" s="2" t="s">
        <v>41</v>
      </c>
      <c r="E9527" s="2" t="s">
        <v>142</v>
      </c>
      <c r="F9527" s="2" t="s">
        <v>18</v>
      </c>
      <c r="G9527" s="2" t="s">
        <v>90</v>
      </c>
      <c r="H9527" s="2" t="s">
        <v>7129</v>
      </c>
      <c r="I9527" s="2">
        <v>0</v>
      </c>
      <c r="J9527" s="2">
        <v>0</v>
      </c>
      <c r="K9527" s="2">
        <v>0</v>
      </c>
      <c r="L9527" s="3">
        <v>44958</v>
      </c>
      <c r="M9527" s="3">
        <v>46692</v>
      </c>
      <c r="N9527" s="2" t="s">
        <v>2524</v>
      </c>
    </row>
    <row r="9528" spans="2:14" x14ac:dyDescent="0.25">
      <c r="B9528" s="2" t="s">
        <v>7133</v>
      </c>
      <c r="C9528" s="2" t="s">
        <v>7134</v>
      </c>
      <c r="D9528" s="2" t="s">
        <v>41</v>
      </c>
      <c r="E9528" s="2" t="s">
        <v>17</v>
      </c>
      <c r="F9528" s="2" t="s">
        <v>18</v>
      </c>
      <c r="G9528" s="2" t="s">
        <v>90</v>
      </c>
      <c r="H9528" s="2" t="s">
        <v>7129</v>
      </c>
      <c r="I9528" s="2">
        <v>0</v>
      </c>
      <c r="J9528" s="2">
        <v>0</v>
      </c>
      <c r="K9528" s="2">
        <v>0</v>
      </c>
      <c r="L9528" s="3">
        <v>46125</v>
      </c>
      <c r="M9528" s="3">
        <v>47300</v>
      </c>
      <c r="N9528" s="2" t="s">
        <v>2524</v>
      </c>
    </row>
    <row r="9529" spans="2:14" x14ac:dyDescent="0.25">
      <c r="B9529" s="2" t="s">
        <v>7133</v>
      </c>
      <c r="C9529" s="2" t="s">
        <v>7134</v>
      </c>
      <c r="D9529" s="2" t="s">
        <v>41</v>
      </c>
      <c r="E9529" s="2" t="s">
        <v>17</v>
      </c>
      <c r="F9529" s="2" t="s">
        <v>18</v>
      </c>
      <c r="G9529" s="2" t="s">
        <v>90</v>
      </c>
      <c r="H9529" s="2" t="s">
        <v>7129</v>
      </c>
      <c r="I9529" s="2">
        <v>0</v>
      </c>
      <c r="J9529" s="2">
        <v>0</v>
      </c>
      <c r="K9529" s="2" t="s">
        <v>7135</v>
      </c>
      <c r="L9529" s="3">
        <v>44958</v>
      </c>
      <c r="M9529" s="3">
        <v>46692</v>
      </c>
      <c r="N9529" s="2" t="s">
        <v>2524</v>
      </c>
    </row>
    <row r="9530" spans="2:14" x14ac:dyDescent="0.25">
      <c r="B9530" s="2" t="s">
        <v>7133</v>
      </c>
      <c r="C9530" s="2" t="s">
        <v>7134</v>
      </c>
      <c r="D9530" s="2" t="s">
        <v>41</v>
      </c>
      <c r="E9530" s="2" t="s">
        <v>17</v>
      </c>
      <c r="F9530" s="2" t="s">
        <v>18</v>
      </c>
      <c r="G9530" s="2" t="s">
        <v>90</v>
      </c>
      <c r="H9530" s="2" t="s">
        <v>7129</v>
      </c>
      <c r="I9530" s="2">
        <v>0</v>
      </c>
      <c r="J9530" s="2">
        <v>0</v>
      </c>
      <c r="K9530" s="2" t="s">
        <v>7136</v>
      </c>
      <c r="L9530" s="3">
        <v>44958</v>
      </c>
      <c r="M9530" s="3">
        <v>46235</v>
      </c>
      <c r="N9530" s="2" t="s">
        <v>2524</v>
      </c>
    </row>
    <row r="9531" spans="2:14" x14ac:dyDescent="0.25">
      <c r="B9531" s="2" t="s">
        <v>7133</v>
      </c>
      <c r="C9531" s="2" t="s">
        <v>7134</v>
      </c>
      <c r="D9531" s="2" t="s">
        <v>41</v>
      </c>
      <c r="E9531" s="2" t="s">
        <v>142</v>
      </c>
      <c r="F9531" s="2" t="s">
        <v>18</v>
      </c>
      <c r="G9531" s="2" t="s">
        <v>90</v>
      </c>
      <c r="H9531" s="2" t="s">
        <v>7129</v>
      </c>
      <c r="I9531" s="2">
        <v>0</v>
      </c>
      <c r="J9531" s="2">
        <v>0</v>
      </c>
      <c r="K9531" s="2">
        <v>0</v>
      </c>
      <c r="L9531" s="3">
        <v>46125</v>
      </c>
      <c r="M9531" s="3">
        <v>47300</v>
      </c>
      <c r="N9531" s="2" t="s">
        <v>2524</v>
      </c>
    </row>
    <row r="9532" spans="2:14" x14ac:dyDescent="0.25">
      <c r="B9532" s="2" t="s">
        <v>7137</v>
      </c>
      <c r="C9532" s="2" t="s">
        <v>7138</v>
      </c>
      <c r="D9532" s="2" t="s">
        <v>41</v>
      </c>
      <c r="E9532" s="2" t="s">
        <v>17</v>
      </c>
      <c r="F9532" s="2" t="s">
        <v>18</v>
      </c>
      <c r="G9532" s="2" t="s">
        <v>90</v>
      </c>
      <c r="H9532" s="2" t="s">
        <v>7129</v>
      </c>
      <c r="I9532" s="2">
        <v>0</v>
      </c>
      <c r="J9532" s="2">
        <v>0</v>
      </c>
      <c r="K9532" s="2" t="s">
        <v>7139</v>
      </c>
      <c r="L9532" s="3">
        <v>44958</v>
      </c>
      <c r="M9532" s="3">
        <v>46692</v>
      </c>
      <c r="N9532" s="2" t="s">
        <v>2524</v>
      </c>
    </row>
    <row r="9533" spans="2:14" x14ac:dyDescent="0.25">
      <c r="B9533" s="2" t="s">
        <v>7137</v>
      </c>
      <c r="C9533" s="2" t="s">
        <v>7138</v>
      </c>
      <c r="D9533" s="2" t="s">
        <v>41</v>
      </c>
      <c r="E9533" s="2" t="s">
        <v>17</v>
      </c>
      <c r="F9533" s="2" t="s">
        <v>18</v>
      </c>
      <c r="G9533" s="2" t="s">
        <v>90</v>
      </c>
      <c r="H9533" s="2" t="s">
        <v>7129</v>
      </c>
      <c r="I9533" s="2">
        <v>0</v>
      </c>
      <c r="J9533" s="2">
        <v>0</v>
      </c>
      <c r="K9533" s="2" t="s">
        <v>7136</v>
      </c>
      <c r="L9533" s="3">
        <v>44958</v>
      </c>
      <c r="M9533" s="3">
        <v>46235</v>
      </c>
      <c r="N9533" s="2" t="s">
        <v>2524</v>
      </c>
    </row>
    <row r="9534" spans="2:14" x14ac:dyDescent="0.25">
      <c r="B9534" s="2" t="s">
        <v>7137</v>
      </c>
      <c r="C9534" s="2" t="s">
        <v>7138</v>
      </c>
      <c r="D9534" s="2" t="s">
        <v>41</v>
      </c>
      <c r="E9534" s="2" t="s">
        <v>17</v>
      </c>
      <c r="F9534" s="2" t="s">
        <v>18</v>
      </c>
      <c r="G9534" s="2" t="s">
        <v>90</v>
      </c>
      <c r="H9534" s="2" t="s">
        <v>7129</v>
      </c>
      <c r="I9534" s="2">
        <v>0</v>
      </c>
      <c r="J9534" s="2">
        <v>0</v>
      </c>
      <c r="K9534" s="2" t="s">
        <v>7140</v>
      </c>
      <c r="L9534" s="3">
        <v>44958</v>
      </c>
      <c r="M9534" s="3">
        <v>46692</v>
      </c>
      <c r="N9534" s="2" t="s">
        <v>2524</v>
      </c>
    </row>
    <row r="9535" spans="2:14" x14ac:dyDescent="0.25">
      <c r="B9535" s="2" t="s">
        <v>7141</v>
      </c>
      <c r="C9535" s="2" t="s">
        <v>7142</v>
      </c>
      <c r="D9535" s="2" t="s">
        <v>16</v>
      </c>
      <c r="E9535" s="2" t="s">
        <v>17</v>
      </c>
      <c r="F9535" s="2" t="s">
        <v>18</v>
      </c>
      <c r="G9535" s="2" t="s">
        <v>90</v>
      </c>
      <c r="H9535" s="2" t="s">
        <v>7129</v>
      </c>
      <c r="I9535" s="2">
        <v>0</v>
      </c>
      <c r="J9535" s="2">
        <v>0</v>
      </c>
      <c r="K9535" s="2" t="s">
        <v>7143</v>
      </c>
      <c r="L9535" s="3">
        <v>44958</v>
      </c>
      <c r="M9535" s="3">
        <v>46692</v>
      </c>
      <c r="N9535" s="2" t="s">
        <v>2524</v>
      </c>
    </row>
    <row r="9536" spans="2:14" x14ac:dyDescent="0.25">
      <c r="B9536" s="2" t="s">
        <v>7144</v>
      </c>
      <c r="C9536" s="2" t="s">
        <v>7145</v>
      </c>
      <c r="D9536" s="2" t="s">
        <v>16</v>
      </c>
      <c r="E9536" s="2" t="s">
        <v>17</v>
      </c>
      <c r="F9536" s="2" t="s">
        <v>18</v>
      </c>
      <c r="G9536" s="2" t="s">
        <v>175</v>
      </c>
      <c r="H9536" s="2" t="s">
        <v>7146</v>
      </c>
      <c r="I9536" s="2">
        <v>5280</v>
      </c>
      <c r="J9536" s="2">
        <v>0</v>
      </c>
      <c r="K9536" s="2">
        <v>2204131016</v>
      </c>
      <c r="L9536" s="3">
        <v>44958</v>
      </c>
      <c r="M9536" s="3">
        <v>46478</v>
      </c>
      <c r="N9536" s="2" t="s">
        <v>476</v>
      </c>
    </row>
    <row r="9537" spans="2:14" x14ac:dyDescent="0.25">
      <c r="B9537" s="2" t="s">
        <v>7144</v>
      </c>
      <c r="C9537" s="2" t="s">
        <v>7145</v>
      </c>
      <c r="D9537" s="2" t="s">
        <v>16</v>
      </c>
      <c r="E9537" s="2" t="s">
        <v>17</v>
      </c>
      <c r="F9537" s="2" t="s">
        <v>18</v>
      </c>
      <c r="G9537" s="2" t="s">
        <v>175</v>
      </c>
      <c r="H9537" s="2" t="s">
        <v>7146</v>
      </c>
      <c r="I9537" s="2">
        <v>5280</v>
      </c>
      <c r="J9537" s="2">
        <v>0</v>
      </c>
      <c r="K9537" s="2">
        <v>2204141020</v>
      </c>
      <c r="L9537" s="3">
        <v>44958</v>
      </c>
      <c r="M9537" s="3">
        <v>46478</v>
      </c>
      <c r="N9537" s="2" t="s">
        <v>476</v>
      </c>
    </row>
    <row r="9538" spans="2:14" x14ac:dyDescent="0.25">
      <c r="B9538" s="2" t="s">
        <v>7144</v>
      </c>
      <c r="C9538" s="2" t="s">
        <v>7145</v>
      </c>
      <c r="D9538" s="2" t="s">
        <v>16</v>
      </c>
      <c r="E9538" s="2" t="s">
        <v>17</v>
      </c>
      <c r="F9538" s="2" t="s">
        <v>18</v>
      </c>
      <c r="G9538" s="2" t="s">
        <v>175</v>
      </c>
      <c r="H9538" s="2" t="s">
        <v>7146</v>
      </c>
      <c r="I9538" s="2">
        <v>5280</v>
      </c>
      <c r="J9538" s="2">
        <v>0</v>
      </c>
      <c r="K9538" s="2">
        <v>2204141022</v>
      </c>
      <c r="L9538" s="3">
        <v>44958</v>
      </c>
      <c r="M9538" s="3">
        <v>46478</v>
      </c>
      <c r="N9538" s="2" t="s">
        <v>476</v>
      </c>
    </row>
    <row r="9539" spans="2:14" x14ac:dyDescent="0.25">
      <c r="B9539" s="2" t="s">
        <v>7144</v>
      </c>
      <c r="C9539" s="2" t="s">
        <v>7145</v>
      </c>
      <c r="D9539" s="2" t="s">
        <v>16</v>
      </c>
      <c r="E9539" s="2" t="s">
        <v>17</v>
      </c>
      <c r="F9539" s="2" t="s">
        <v>18</v>
      </c>
      <c r="G9539" s="2" t="s">
        <v>175</v>
      </c>
      <c r="H9539" s="2" t="s">
        <v>7146</v>
      </c>
      <c r="I9539" s="2">
        <v>5280</v>
      </c>
      <c r="J9539" s="2">
        <v>0</v>
      </c>
      <c r="K9539" s="2">
        <v>2503211009</v>
      </c>
      <c r="L9539" s="3">
        <v>45741</v>
      </c>
      <c r="M9539" s="3">
        <v>47543</v>
      </c>
      <c r="N9539" s="2" t="s">
        <v>476</v>
      </c>
    </row>
    <row r="9540" spans="2:14" x14ac:dyDescent="0.25">
      <c r="B9540" s="2" t="s">
        <v>7144</v>
      </c>
      <c r="C9540" s="2" t="s">
        <v>7145</v>
      </c>
      <c r="D9540" s="2" t="s">
        <v>16</v>
      </c>
      <c r="E9540" s="2" t="s">
        <v>17</v>
      </c>
      <c r="F9540" s="2" t="s">
        <v>18</v>
      </c>
      <c r="G9540" s="2" t="s">
        <v>175</v>
      </c>
      <c r="H9540" s="2" t="s">
        <v>7146</v>
      </c>
      <c r="I9540" s="2">
        <v>5280</v>
      </c>
      <c r="J9540" s="2">
        <v>0</v>
      </c>
      <c r="K9540" s="2" t="s">
        <v>7147</v>
      </c>
      <c r="L9540" s="3">
        <v>45663</v>
      </c>
      <c r="M9540" s="3">
        <v>47453</v>
      </c>
      <c r="N9540" s="2" t="s">
        <v>476</v>
      </c>
    </row>
    <row r="9541" spans="2:14" x14ac:dyDescent="0.25">
      <c r="B9541" s="2" t="s">
        <v>7144</v>
      </c>
      <c r="C9541" s="2" t="s">
        <v>7145</v>
      </c>
      <c r="D9541" s="2" t="s">
        <v>16</v>
      </c>
      <c r="E9541" s="2" t="s">
        <v>17</v>
      </c>
      <c r="F9541" s="2" t="s">
        <v>18</v>
      </c>
      <c r="G9541" s="2" t="s">
        <v>175</v>
      </c>
      <c r="H9541" s="2" t="s">
        <v>7146</v>
      </c>
      <c r="I9541" s="2">
        <v>5280</v>
      </c>
      <c r="J9541" s="2">
        <v>0</v>
      </c>
      <c r="K9541" s="2" t="s">
        <v>7148</v>
      </c>
      <c r="L9541" s="3">
        <v>45737</v>
      </c>
      <c r="M9541" s="3">
        <v>47543</v>
      </c>
      <c r="N9541" s="2" t="s">
        <v>476</v>
      </c>
    </row>
    <row r="9542" spans="2:14" x14ac:dyDescent="0.25">
      <c r="B9542" s="2" t="s">
        <v>7144</v>
      </c>
      <c r="C9542" s="2" t="s">
        <v>7145</v>
      </c>
      <c r="D9542" s="2" t="s">
        <v>16</v>
      </c>
      <c r="E9542" s="2" t="s">
        <v>17</v>
      </c>
      <c r="F9542" s="2" t="s">
        <v>18</v>
      </c>
      <c r="G9542" s="2" t="s">
        <v>175</v>
      </c>
      <c r="H9542" s="2" t="s">
        <v>7146</v>
      </c>
      <c r="I9542" s="2">
        <v>5280</v>
      </c>
      <c r="J9542" s="2">
        <v>0</v>
      </c>
      <c r="K9542" s="2" t="s">
        <v>7149</v>
      </c>
      <c r="L9542" s="3">
        <v>45738</v>
      </c>
      <c r="M9542" s="3">
        <v>47543</v>
      </c>
      <c r="N9542" s="2" t="s">
        <v>476</v>
      </c>
    </row>
    <row r="9543" spans="2:14" x14ac:dyDescent="0.25">
      <c r="B9543" s="2" t="s">
        <v>7144</v>
      </c>
      <c r="C9543" s="2" t="s">
        <v>7145</v>
      </c>
      <c r="D9543" s="2" t="s">
        <v>16</v>
      </c>
      <c r="E9543" s="2" t="s">
        <v>17</v>
      </c>
      <c r="F9543" s="2" t="s">
        <v>18</v>
      </c>
      <c r="G9543" s="2" t="s">
        <v>175</v>
      </c>
      <c r="H9543" s="2" t="s">
        <v>7146</v>
      </c>
      <c r="I9543" s="2">
        <v>5280</v>
      </c>
      <c r="J9543" s="2">
        <v>0</v>
      </c>
      <c r="K9543" s="2" t="s">
        <v>7150</v>
      </c>
      <c r="L9543" s="3">
        <v>45758</v>
      </c>
      <c r="M9543" s="3">
        <v>47543</v>
      </c>
      <c r="N9543" s="2" t="s">
        <v>476</v>
      </c>
    </row>
    <row r="9544" spans="2:14" x14ac:dyDescent="0.25">
      <c r="B9544" s="2" t="s">
        <v>7144</v>
      </c>
      <c r="C9544" s="2" t="s">
        <v>7145</v>
      </c>
      <c r="D9544" s="2" t="s">
        <v>16</v>
      </c>
      <c r="E9544" s="2" t="s">
        <v>17</v>
      </c>
      <c r="F9544" s="2" t="s">
        <v>18</v>
      </c>
      <c r="G9544" s="2" t="s">
        <v>175</v>
      </c>
      <c r="H9544" s="2" t="s">
        <v>7146</v>
      </c>
      <c r="I9544" s="2">
        <v>5280</v>
      </c>
      <c r="J9544" s="2">
        <v>0</v>
      </c>
      <c r="K9544" s="2" t="s">
        <v>7151</v>
      </c>
      <c r="L9544" s="3">
        <v>45885</v>
      </c>
      <c r="M9544" s="3">
        <v>47696</v>
      </c>
      <c r="N9544" s="2" t="s">
        <v>476</v>
      </c>
    </row>
    <row r="9545" spans="2:14" x14ac:dyDescent="0.25">
      <c r="B9545" s="2" t="s">
        <v>7144</v>
      </c>
      <c r="C9545" s="2" t="s">
        <v>7145</v>
      </c>
      <c r="D9545" s="2" t="s">
        <v>16</v>
      </c>
      <c r="E9545" s="2" t="s">
        <v>17</v>
      </c>
      <c r="F9545" s="2" t="s">
        <v>18</v>
      </c>
      <c r="G9545" s="2" t="s">
        <v>175</v>
      </c>
      <c r="H9545" s="2" t="s">
        <v>7146</v>
      </c>
      <c r="I9545" s="2">
        <v>5280</v>
      </c>
      <c r="J9545" s="2">
        <v>0</v>
      </c>
      <c r="K9545" s="2" t="s">
        <v>7152</v>
      </c>
      <c r="L9545" s="3">
        <v>45960</v>
      </c>
      <c r="M9545" s="3">
        <v>47757</v>
      </c>
      <c r="N9545" s="2" t="s">
        <v>476</v>
      </c>
    </row>
    <row r="9546" spans="2:14" x14ac:dyDescent="0.25">
      <c r="B9546" s="2" t="s">
        <v>7144</v>
      </c>
      <c r="C9546" s="2" t="s">
        <v>7145</v>
      </c>
      <c r="D9546" s="2" t="s">
        <v>16</v>
      </c>
      <c r="E9546" s="2" t="s">
        <v>17</v>
      </c>
      <c r="F9546" s="2" t="s">
        <v>18</v>
      </c>
      <c r="G9546" s="2" t="s">
        <v>175</v>
      </c>
      <c r="H9546" s="2" t="s">
        <v>7146</v>
      </c>
      <c r="I9546" s="2">
        <v>5280</v>
      </c>
      <c r="J9546" s="2">
        <v>0</v>
      </c>
      <c r="K9546" s="2" t="s">
        <v>7153</v>
      </c>
      <c r="L9546" s="3">
        <v>45960</v>
      </c>
      <c r="M9546" s="3">
        <v>47757</v>
      </c>
      <c r="N9546" s="2" t="s">
        <v>476</v>
      </c>
    </row>
    <row r="9547" spans="2:14" x14ac:dyDescent="0.25">
      <c r="B9547" s="2" t="s">
        <v>7144</v>
      </c>
      <c r="C9547" s="2" t="s">
        <v>7145</v>
      </c>
      <c r="D9547" s="2" t="s">
        <v>16</v>
      </c>
      <c r="E9547" s="2" t="s">
        <v>17</v>
      </c>
      <c r="F9547" s="2" t="s">
        <v>18</v>
      </c>
      <c r="G9547" s="2" t="s">
        <v>175</v>
      </c>
      <c r="H9547" s="2" t="s">
        <v>7146</v>
      </c>
      <c r="I9547" s="2">
        <v>5280</v>
      </c>
      <c r="J9547" s="2">
        <v>0</v>
      </c>
      <c r="K9547" s="2" t="s">
        <v>7154</v>
      </c>
      <c r="L9547" s="3">
        <v>46034</v>
      </c>
      <c r="M9547" s="3">
        <v>47818</v>
      </c>
      <c r="N9547" s="2" t="s">
        <v>476</v>
      </c>
    </row>
    <row r="9548" spans="2:14" x14ac:dyDescent="0.25">
      <c r="B9548" s="2" t="s">
        <v>7144</v>
      </c>
      <c r="C9548" s="2" t="s">
        <v>7145</v>
      </c>
      <c r="D9548" s="2" t="s">
        <v>16</v>
      </c>
      <c r="E9548" s="2" t="s">
        <v>17</v>
      </c>
      <c r="F9548" s="2" t="s">
        <v>18</v>
      </c>
      <c r="G9548" s="2" t="s">
        <v>175</v>
      </c>
      <c r="H9548" s="2" t="s">
        <v>7146</v>
      </c>
      <c r="I9548" s="2">
        <v>5280</v>
      </c>
      <c r="J9548" s="2">
        <v>0</v>
      </c>
      <c r="K9548" s="2" t="s">
        <v>7155</v>
      </c>
      <c r="L9548" s="3">
        <v>46046</v>
      </c>
      <c r="M9548" s="3">
        <v>47849</v>
      </c>
      <c r="N9548" s="2" t="s">
        <v>476</v>
      </c>
    </row>
    <row r="9549" spans="2:14" x14ac:dyDescent="0.25">
      <c r="B9549" s="2" t="s">
        <v>7144</v>
      </c>
      <c r="C9549" s="2" t="s">
        <v>7145</v>
      </c>
      <c r="D9549" s="2" t="s">
        <v>16</v>
      </c>
      <c r="E9549" s="2" t="s">
        <v>17</v>
      </c>
      <c r="F9549" s="2" t="s">
        <v>18</v>
      </c>
      <c r="G9549" s="2" t="s">
        <v>175</v>
      </c>
      <c r="H9549" s="2" t="s">
        <v>7146</v>
      </c>
      <c r="I9549" s="2">
        <v>5280</v>
      </c>
      <c r="J9549" s="2">
        <v>0</v>
      </c>
      <c r="K9549" s="2" t="s">
        <v>7156</v>
      </c>
      <c r="L9549" s="3">
        <v>46046</v>
      </c>
      <c r="M9549" s="3">
        <v>47849</v>
      </c>
      <c r="N9549" s="2" t="s">
        <v>476</v>
      </c>
    </row>
    <row r="9550" spans="2:14" x14ac:dyDescent="0.25">
      <c r="B9550" s="2" t="s">
        <v>7144</v>
      </c>
      <c r="C9550" s="2" t="s">
        <v>7145</v>
      </c>
      <c r="D9550" s="2" t="s">
        <v>16</v>
      </c>
      <c r="E9550" s="2" t="s">
        <v>17</v>
      </c>
      <c r="F9550" s="2" t="s">
        <v>18</v>
      </c>
      <c r="G9550" s="2" t="s">
        <v>175</v>
      </c>
      <c r="H9550" s="2" t="s">
        <v>7146</v>
      </c>
      <c r="I9550" s="2">
        <v>5280</v>
      </c>
      <c r="J9550" s="2">
        <v>0</v>
      </c>
      <c r="K9550" s="2" t="s">
        <v>7157</v>
      </c>
      <c r="L9550" s="3">
        <v>46059</v>
      </c>
      <c r="M9550" s="3">
        <v>47849</v>
      </c>
      <c r="N9550" s="2" t="s">
        <v>476</v>
      </c>
    </row>
    <row r="9551" spans="2:14" x14ac:dyDescent="0.25">
      <c r="B9551" s="2" t="s">
        <v>7144</v>
      </c>
      <c r="C9551" s="2" t="s">
        <v>7145</v>
      </c>
      <c r="D9551" s="2" t="s">
        <v>16</v>
      </c>
      <c r="E9551" s="2" t="s">
        <v>17</v>
      </c>
      <c r="F9551" s="2" t="s">
        <v>18</v>
      </c>
      <c r="G9551" s="2" t="s">
        <v>175</v>
      </c>
      <c r="H9551" s="2" t="s">
        <v>7146</v>
      </c>
      <c r="I9551" s="2">
        <v>5280</v>
      </c>
      <c r="J9551" s="2">
        <v>0</v>
      </c>
      <c r="K9551" s="2" t="s">
        <v>7158</v>
      </c>
      <c r="L9551" s="3">
        <v>46077</v>
      </c>
      <c r="M9551" s="3">
        <v>47849</v>
      </c>
      <c r="N9551" s="2" t="s">
        <v>476</v>
      </c>
    </row>
    <row r="9552" spans="2:14" x14ac:dyDescent="0.25">
      <c r="B9552" s="2" t="s">
        <v>7144</v>
      </c>
      <c r="C9552" s="2" t="s">
        <v>7145</v>
      </c>
      <c r="D9552" s="2" t="s">
        <v>16</v>
      </c>
      <c r="E9552" s="2" t="s">
        <v>17</v>
      </c>
      <c r="F9552" s="2" t="s">
        <v>18</v>
      </c>
      <c r="G9552" s="2" t="s">
        <v>175</v>
      </c>
      <c r="H9552" s="2" t="s">
        <v>7146</v>
      </c>
      <c r="I9552" s="2">
        <v>5280</v>
      </c>
      <c r="J9552" s="2">
        <v>0</v>
      </c>
      <c r="K9552" s="2" t="s">
        <v>7159</v>
      </c>
      <c r="L9552" s="3">
        <v>46079</v>
      </c>
      <c r="M9552" s="3">
        <v>47849</v>
      </c>
      <c r="N9552" s="2" t="s">
        <v>476</v>
      </c>
    </row>
    <row r="9553" spans="2:14" x14ac:dyDescent="0.25">
      <c r="B9553" s="2" t="s">
        <v>7144</v>
      </c>
      <c r="C9553" s="2" t="s">
        <v>7145</v>
      </c>
      <c r="D9553" s="2" t="s">
        <v>16</v>
      </c>
      <c r="E9553" s="2" t="s">
        <v>17</v>
      </c>
      <c r="F9553" s="2" t="s">
        <v>18</v>
      </c>
      <c r="G9553" s="2" t="s">
        <v>175</v>
      </c>
      <c r="H9553" s="2" t="s">
        <v>7146</v>
      </c>
      <c r="I9553" s="2">
        <v>5280</v>
      </c>
      <c r="J9553" s="2">
        <v>100</v>
      </c>
      <c r="K9553" s="2" t="s">
        <v>7160</v>
      </c>
      <c r="L9553" s="3">
        <v>46192</v>
      </c>
      <c r="M9553" s="3">
        <v>47969</v>
      </c>
      <c r="N9553" s="2" t="s">
        <v>476</v>
      </c>
    </row>
    <row r="9554" spans="2:14" x14ac:dyDescent="0.25">
      <c r="B9554" s="2" t="s">
        <v>7144</v>
      </c>
      <c r="C9554" s="2" t="s">
        <v>7145</v>
      </c>
      <c r="D9554" s="2" t="s">
        <v>16</v>
      </c>
      <c r="E9554" s="2" t="s">
        <v>17</v>
      </c>
      <c r="F9554" s="2" t="s">
        <v>18</v>
      </c>
      <c r="G9554" s="2" t="s">
        <v>175</v>
      </c>
      <c r="H9554" s="2" t="s">
        <v>7146</v>
      </c>
      <c r="I9554" s="2">
        <v>5280</v>
      </c>
      <c r="J9554" s="2">
        <v>3220</v>
      </c>
      <c r="K9554" s="2" t="s">
        <v>7161</v>
      </c>
      <c r="L9554" s="3">
        <v>46192</v>
      </c>
      <c r="M9554" s="3">
        <v>47969</v>
      </c>
      <c r="N9554" s="2" t="s">
        <v>476</v>
      </c>
    </row>
    <row r="9555" spans="2:14" x14ac:dyDescent="0.25">
      <c r="B9555" s="2" t="s">
        <v>7144</v>
      </c>
      <c r="C9555" s="2" t="s">
        <v>7145</v>
      </c>
      <c r="D9555" s="2" t="s">
        <v>16</v>
      </c>
      <c r="E9555" s="2" t="s">
        <v>17</v>
      </c>
      <c r="F9555" s="2" t="s">
        <v>18</v>
      </c>
      <c r="G9555" s="2" t="s">
        <v>175</v>
      </c>
      <c r="H9555" s="2" t="s">
        <v>7146</v>
      </c>
      <c r="I9555" s="2">
        <v>5280</v>
      </c>
      <c r="J9555" s="2">
        <v>1440</v>
      </c>
      <c r="K9555" s="2" t="s">
        <v>7162</v>
      </c>
      <c r="L9555" s="3">
        <v>46195</v>
      </c>
      <c r="M9555" s="3">
        <v>47969</v>
      </c>
      <c r="N9555" s="2" t="s">
        <v>476</v>
      </c>
    </row>
    <row r="9556" spans="2:14" x14ac:dyDescent="0.25">
      <c r="B9556" s="2" t="s">
        <v>7144</v>
      </c>
      <c r="C9556" s="2" t="s">
        <v>7145</v>
      </c>
      <c r="D9556" s="2" t="s">
        <v>16</v>
      </c>
      <c r="E9556" s="2" t="s">
        <v>17</v>
      </c>
      <c r="F9556" s="2" t="s">
        <v>18</v>
      </c>
      <c r="G9556" s="2" t="s">
        <v>175</v>
      </c>
      <c r="H9556" s="2" t="s">
        <v>7146</v>
      </c>
      <c r="I9556" s="2">
        <v>5280</v>
      </c>
      <c r="J9556" s="2">
        <v>520</v>
      </c>
      <c r="K9556" s="2" t="s">
        <v>7163</v>
      </c>
      <c r="L9556" s="3">
        <v>46196</v>
      </c>
      <c r="M9556" s="3">
        <v>47969</v>
      </c>
      <c r="N9556" s="2" t="s">
        <v>476</v>
      </c>
    </row>
    <row r="9557" spans="2:14" x14ac:dyDescent="0.25">
      <c r="B9557" s="2" t="s">
        <v>7144</v>
      </c>
      <c r="C9557" s="2" t="s">
        <v>7145</v>
      </c>
      <c r="D9557" s="2" t="s">
        <v>16</v>
      </c>
      <c r="E9557" s="2" t="s">
        <v>181</v>
      </c>
      <c r="F9557" s="2" t="s">
        <v>18</v>
      </c>
      <c r="G9557" s="2" t="s">
        <v>175</v>
      </c>
      <c r="H9557" s="2" t="s">
        <v>7146</v>
      </c>
      <c r="I9557" s="2">
        <v>5280</v>
      </c>
      <c r="J9557" s="2">
        <v>0</v>
      </c>
      <c r="K9557" s="2" t="s">
        <v>7151</v>
      </c>
      <c r="L9557" s="3">
        <v>45885</v>
      </c>
      <c r="M9557" s="3">
        <v>47696</v>
      </c>
      <c r="N9557" s="2" t="s">
        <v>476</v>
      </c>
    </row>
    <row r="9558" spans="2:14" x14ac:dyDescent="0.25">
      <c r="B9558" s="2" t="s">
        <v>7144</v>
      </c>
      <c r="C9558" s="2" t="s">
        <v>7145</v>
      </c>
      <c r="D9558" s="2" t="s">
        <v>16</v>
      </c>
      <c r="E9558" s="2" t="s">
        <v>181</v>
      </c>
      <c r="F9558" s="2" t="s">
        <v>18</v>
      </c>
      <c r="G9558" s="2" t="s">
        <v>175</v>
      </c>
      <c r="H9558" s="2" t="s">
        <v>7146</v>
      </c>
      <c r="I9558" s="2">
        <v>5280</v>
      </c>
      <c r="J9558" s="2">
        <v>0</v>
      </c>
      <c r="K9558" s="2" t="s">
        <v>7155</v>
      </c>
      <c r="L9558" s="3">
        <v>46046</v>
      </c>
      <c r="M9558" s="3">
        <v>47849</v>
      </c>
      <c r="N9558" s="2" t="s">
        <v>476</v>
      </c>
    </row>
    <row r="9559" spans="2:14" x14ac:dyDescent="0.25">
      <c r="B9559" s="2" t="s">
        <v>7144</v>
      </c>
      <c r="C9559" s="2" t="s">
        <v>7145</v>
      </c>
      <c r="D9559" s="2" t="s">
        <v>16</v>
      </c>
      <c r="E9559" s="2" t="s">
        <v>181</v>
      </c>
      <c r="F9559" s="2" t="s">
        <v>18</v>
      </c>
      <c r="G9559" s="2" t="s">
        <v>175</v>
      </c>
      <c r="H9559" s="2" t="s">
        <v>7146</v>
      </c>
      <c r="I9559" s="2">
        <v>5280</v>
      </c>
      <c r="J9559" s="2">
        <v>0</v>
      </c>
      <c r="K9559" s="2" t="s">
        <v>7156</v>
      </c>
      <c r="L9559" s="3">
        <v>46046</v>
      </c>
      <c r="M9559" s="3">
        <v>47849</v>
      </c>
      <c r="N9559" s="2" t="s">
        <v>476</v>
      </c>
    </row>
    <row r="9560" spans="2:14" x14ac:dyDescent="0.25">
      <c r="B9560" s="2" t="s">
        <v>7144</v>
      </c>
      <c r="C9560" s="2" t="s">
        <v>7145</v>
      </c>
      <c r="D9560" s="2" t="s">
        <v>16</v>
      </c>
      <c r="E9560" s="2" t="s">
        <v>142</v>
      </c>
      <c r="F9560" s="2" t="s">
        <v>18</v>
      </c>
      <c r="G9560" s="2" t="s">
        <v>175</v>
      </c>
      <c r="H9560" s="2" t="s">
        <v>7146</v>
      </c>
      <c r="I9560" s="2">
        <v>5280</v>
      </c>
      <c r="J9560" s="2">
        <v>0</v>
      </c>
      <c r="K9560" s="2" t="s">
        <v>7151</v>
      </c>
      <c r="L9560" s="3">
        <v>45885</v>
      </c>
      <c r="M9560" s="3">
        <v>47696</v>
      </c>
      <c r="N9560" s="2" t="s">
        <v>476</v>
      </c>
    </row>
    <row r="9561" spans="2:14" x14ac:dyDescent="0.25">
      <c r="B9561" s="2" t="s">
        <v>7144</v>
      </c>
      <c r="C9561" s="2" t="s">
        <v>7145</v>
      </c>
      <c r="D9561" s="2" t="s">
        <v>16</v>
      </c>
      <c r="E9561" s="2" t="s">
        <v>142</v>
      </c>
      <c r="F9561" s="2" t="s">
        <v>18</v>
      </c>
      <c r="G9561" s="2" t="s">
        <v>175</v>
      </c>
      <c r="H9561" s="2" t="s">
        <v>7146</v>
      </c>
      <c r="I9561" s="2">
        <v>5280</v>
      </c>
      <c r="J9561" s="2">
        <v>0</v>
      </c>
      <c r="K9561" s="2" t="s">
        <v>7153</v>
      </c>
      <c r="L9561" s="3">
        <v>45960</v>
      </c>
      <c r="M9561" s="3">
        <v>47757</v>
      </c>
      <c r="N9561" s="2" t="s">
        <v>476</v>
      </c>
    </row>
    <row r="9562" spans="2:14" x14ac:dyDescent="0.25">
      <c r="B9562" s="2" t="s">
        <v>7144</v>
      </c>
      <c r="C9562" s="2" t="s">
        <v>7145</v>
      </c>
      <c r="D9562" s="2" t="s">
        <v>16</v>
      </c>
      <c r="E9562" s="2" t="s">
        <v>142</v>
      </c>
      <c r="F9562" s="2" t="s">
        <v>18</v>
      </c>
      <c r="G9562" s="2" t="s">
        <v>175</v>
      </c>
      <c r="H9562" s="2" t="s">
        <v>7146</v>
      </c>
      <c r="I9562" s="2">
        <v>5280</v>
      </c>
      <c r="J9562" s="2">
        <v>0</v>
      </c>
      <c r="K9562" s="2" t="s">
        <v>7159</v>
      </c>
      <c r="L9562" s="3">
        <v>46079</v>
      </c>
      <c r="M9562" s="3">
        <v>47849</v>
      </c>
      <c r="N9562" s="2" t="s">
        <v>476</v>
      </c>
    </row>
    <row r="9563" spans="2:14" x14ac:dyDescent="0.25">
      <c r="B9563" s="2" t="s">
        <v>7164</v>
      </c>
      <c r="C9563" s="2" t="s">
        <v>7165</v>
      </c>
      <c r="D9563" s="2" t="s">
        <v>379</v>
      </c>
      <c r="E9563" s="2" t="s">
        <v>17</v>
      </c>
      <c r="F9563" s="2" t="s">
        <v>18</v>
      </c>
      <c r="G9563" s="2" t="s">
        <v>175</v>
      </c>
      <c r="H9563" s="2" t="s">
        <v>7146</v>
      </c>
      <c r="I9563" s="2">
        <v>400</v>
      </c>
      <c r="J9563" s="2">
        <v>0</v>
      </c>
      <c r="K9563" s="2" t="s">
        <v>7166</v>
      </c>
      <c r="L9563" s="3">
        <v>44958</v>
      </c>
      <c r="M9563" s="3">
        <v>46478</v>
      </c>
      <c r="N9563" s="2" t="s">
        <v>476</v>
      </c>
    </row>
    <row r="9564" spans="2:14" x14ac:dyDescent="0.25">
      <c r="B9564" s="2" t="s">
        <v>7164</v>
      </c>
      <c r="C9564" s="2" t="s">
        <v>7165</v>
      </c>
      <c r="D9564" s="2" t="s">
        <v>379</v>
      </c>
      <c r="E9564" s="2" t="s">
        <v>17</v>
      </c>
      <c r="F9564" s="2" t="s">
        <v>18</v>
      </c>
      <c r="G9564" s="2" t="s">
        <v>175</v>
      </c>
      <c r="H9564" s="2" t="s">
        <v>7146</v>
      </c>
      <c r="I9564" s="2">
        <v>400</v>
      </c>
      <c r="J9564" s="2">
        <v>0</v>
      </c>
      <c r="K9564" s="2" t="s">
        <v>7167</v>
      </c>
      <c r="L9564" s="3">
        <v>45737</v>
      </c>
      <c r="M9564" s="3">
        <v>46478</v>
      </c>
      <c r="N9564" s="2" t="s">
        <v>476</v>
      </c>
    </row>
    <row r="9565" spans="2:14" x14ac:dyDescent="0.25">
      <c r="B9565" s="2" t="s">
        <v>7164</v>
      </c>
      <c r="C9565" s="2" t="s">
        <v>7165</v>
      </c>
      <c r="D9565" s="2" t="s">
        <v>379</v>
      </c>
      <c r="E9565" s="2" t="s">
        <v>17</v>
      </c>
      <c r="F9565" s="2" t="s">
        <v>18</v>
      </c>
      <c r="G9565" s="2" t="s">
        <v>175</v>
      </c>
      <c r="H9565" s="2" t="s">
        <v>7146</v>
      </c>
      <c r="I9565" s="2">
        <v>400</v>
      </c>
      <c r="J9565" s="2">
        <v>0</v>
      </c>
      <c r="K9565" s="2" t="s">
        <v>7168</v>
      </c>
      <c r="L9565" s="3">
        <v>45758</v>
      </c>
      <c r="M9565" s="3">
        <v>46478</v>
      </c>
      <c r="N9565" s="2" t="s">
        <v>476</v>
      </c>
    </row>
    <row r="9566" spans="2:14" x14ac:dyDescent="0.25">
      <c r="B9566" s="2" t="s">
        <v>7164</v>
      </c>
      <c r="C9566" s="2" t="s">
        <v>7165</v>
      </c>
      <c r="D9566" s="2" t="s">
        <v>379</v>
      </c>
      <c r="E9566" s="2" t="s">
        <v>17</v>
      </c>
      <c r="F9566" s="2" t="s">
        <v>18</v>
      </c>
      <c r="G9566" s="2" t="s">
        <v>175</v>
      </c>
      <c r="H9566" s="2" t="s">
        <v>7146</v>
      </c>
      <c r="I9566" s="2">
        <v>400</v>
      </c>
      <c r="J9566" s="2">
        <v>0</v>
      </c>
      <c r="K9566" s="2" t="s">
        <v>7169</v>
      </c>
      <c r="L9566" s="3">
        <v>45960</v>
      </c>
      <c r="M9566" s="3">
        <v>47727</v>
      </c>
      <c r="N9566" s="2" t="s">
        <v>476</v>
      </c>
    </row>
    <row r="9567" spans="2:14" x14ac:dyDescent="0.25">
      <c r="B9567" s="2" t="s">
        <v>7164</v>
      </c>
      <c r="C9567" s="2" t="s">
        <v>7165</v>
      </c>
      <c r="D9567" s="2" t="s">
        <v>379</v>
      </c>
      <c r="E9567" s="2" t="s">
        <v>17</v>
      </c>
      <c r="F9567" s="2" t="s">
        <v>18</v>
      </c>
      <c r="G9567" s="2" t="s">
        <v>175</v>
      </c>
      <c r="H9567" s="2" t="s">
        <v>7146</v>
      </c>
      <c r="I9567" s="2">
        <v>400</v>
      </c>
      <c r="J9567" s="2">
        <v>0</v>
      </c>
      <c r="K9567" s="2" t="s">
        <v>7170</v>
      </c>
      <c r="L9567" s="3">
        <v>45976</v>
      </c>
      <c r="M9567" s="3">
        <v>47757</v>
      </c>
      <c r="N9567" s="2" t="s">
        <v>476</v>
      </c>
    </row>
    <row r="9568" spans="2:14" x14ac:dyDescent="0.25">
      <c r="B9568" s="2" t="s">
        <v>7164</v>
      </c>
      <c r="C9568" s="2" t="s">
        <v>7165</v>
      </c>
      <c r="D9568" s="2" t="s">
        <v>379</v>
      </c>
      <c r="E9568" s="2" t="s">
        <v>17</v>
      </c>
      <c r="F9568" s="2" t="s">
        <v>18</v>
      </c>
      <c r="G9568" s="2" t="s">
        <v>175</v>
      </c>
      <c r="H9568" s="2" t="s">
        <v>7146</v>
      </c>
      <c r="I9568" s="2">
        <v>400</v>
      </c>
      <c r="J9568" s="2">
        <v>0</v>
      </c>
      <c r="K9568" s="2" t="s">
        <v>7171</v>
      </c>
      <c r="L9568" s="3">
        <v>46034</v>
      </c>
      <c r="M9568" s="3">
        <v>47818</v>
      </c>
      <c r="N9568" s="2" t="s">
        <v>476</v>
      </c>
    </row>
    <row r="9569" spans="2:14" x14ac:dyDescent="0.25">
      <c r="B9569" s="2" t="s">
        <v>7164</v>
      </c>
      <c r="C9569" s="2" t="s">
        <v>7165</v>
      </c>
      <c r="D9569" s="2" t="s">
        <v>379</v>
      </c>
      <c r="E9569" s="2" t="s">
        <v>17</v>
      </c>
      <c r="F9569" s="2" t="s">
        <v>18</v>
      </c>
      <c r="G9569" s="2" t="s">
        <v>175</v>
      </c>
      <c r="H9569" s="2" t="s">
        <v>7146</v>
      </c>
      <c r="I9569" s="2">
        <v>400</v>
      </c>
      <c r="J9569" s="2">
        <v>0</v>
      </c>
      <c r="K9569" s="2" t="s">
        <v>7172</v>
      </c>
      <c r="L9569" s="3">
        <v>46034</v>
      </c>
      <c r="M9569" s="3">
        <v>47849</v>
      </c>
      <c r="N9569" s="2" t="s">
        <v>476</v>
      </c>
    </row>
    <row r="9570" spans="2:14" x14ac:dyDescent="0.25">
      <c r="B9570" s="2" t="s">
        <v>7164</v>
      </c>
      <c r="C9570" s="2" t="s">
        <v>7165</v>
      </c>
      <c r="D9570" s="2" t="s">
        <v>379</v>
      </c>
      <c r="E9570" s="2" t="s">
        <v>17</v>
      </c>
      <c r="F9570" s="2" t="s">
        <v>18</v>
      </c>
      <c r="G9570" s="2" t="s">
        <v>175</v>
      </c>
      <c r="H9570" s="2" t="s">
        <v>7146</v>
      </c>
      <c r="I9570" s="2">
        <v>400</v>
      </c>
      <c r="J9570" s="2">
        <v>396</v>
      </c>
      <c r="K9570" s="2" t="s">
        <v>7173</v>
      </c>
      <c r="L9570" s="3">
        <v>46195</v>
      </c>
      <c r="M9570" s="3">
        <v>47969</v>
      </c>
      <c r="N9570" s="2" t="s">
        <v>476</v>
      </c>
    </row>
    <row r="9571" spans="2:14" x14ac:dyDescent="0.25">
      <c r="B9571" s="2" t="s">
        <v>7164</v>
      </c>
      <c r="C9571" s="2" t="s">
        <v>7165</v>
      </c>
      <c r="D9571" s="2" t="s">
        <v>379</v>
      </c>
      <c r="E9571" s="2" t="s">
        <v>181</v>
      </c>
      <c r="F9571" s="2" t="s">
        <v>18</v>
      </c>
      <c r="G9571" s="2" t="s">
        <v>175</v>
      </c>
      <c r="H9571" s="2" t="s">
        <v>7146</v>
      </c>
      <c r="I9571" s="2">
        <v>400</v>
      </c>
      <c r="J9571" s="2">
        <v>4</v>
      </c>
      <c r="K9571" s="2" t="s">
        <v>7173</v>
      </c>
      <c r="L9571" s="3">
        <v>46195</v>
      </c>
      <c r="M9571" s="3">
        <v>47969</v>
      </c>
      <c r="N9571" s="2" t="s">
        <v>476</v>
      </c>
    </row>
    <row r="9572" spans="2:14" x14ac:dyDescent="0.25">
      <c r="B9572" s="2" t="s">
        <v>7174</v>
      </c>
      <c r="C9572" s="2" t="s">
        <v>7175</v>
      </c>
      <c r="D9572" s="2" t="s">
        <v>1367</v>
      </c>
      <c r="E9572" s="2" t="s">
        <v>17</v>
      </c>
      <c r="F9572" s="2" t="s">
        <v>18</v>
      </c>
      <c r="G9572" s="2" t="s">
        <v>175</v>
      </c>
      <c r="H9572" s="2" t="s">
        <v>7146</v>
      </c>
      <c r="I9572" s="2">
        <v>5</v>
      </c>
      <c r="J9572" s="2">
        <v>0</v>
      </c>
      <c r="K9572" s="2">
        <v>22040720009</v>
      </c>
      <c r="L9572" s="3">
        <v>44958</v>
      </c>
      <c r="M9572" s="3">
        <v>46478</v>
      </c>
      <c r="N9572" s="2" t="s">
        <v>476</v>
      </c>
    </row>
    <row r="9573" spans="2:14" x14ac:dyDescent="0.25">
      <c r="B9573" s="2" t="s">
        <v>7174</v>
      </c>
      <c r="C9573" s="2" t="s">
        <v>7175</v>
      </c>
      <c r="D9573" s="2" t="s">
        <v>1367</v>
      </c>
      <c r="E9573" s="2" t="s">
        <v>17</v>
      </c>
      <c r="F9573" s="2" t="s">
        <v>18</v>
      </c>
      <c r="G9573" s="2" t="s">
        <v>175</v>
      </c>
      <c r="H9573" s="2" t="s">
        <v>7146</v>
      </c>
      <c r="I9573" s="2">
        <v>5</v>
      </c>
      <c r="J9573" s="2">
        <v>0</v>
      </c>
      <c r="K9573" s="2">
        <v>22040820010</v>
      </c>
      <c r="L9573" s="3">
        <v>44958</v>
      </c>
      <c r="M9573" s="3">
        <v>46478</v>
      </c>
      <c r="N9573" s="2" t="s">
        <v>476</v>
      </c>
    </row>
    <row r="9574" spans="2:14" x14ac:dyDescent="0.25">
      <c r="B9574" s="2" t="s">
        <v>7174</v>
      </c>
      <c r="C9574" s="2" t="s">
        <v>7175</v>
      </c>
      <c r="D9574" s="2" t="s">
        <v>1367</v>
      </c>
      <c r="E9574" s="2" t="s">
        <v>17</v>
      </c>
      <c r="F9574" s="2" t="s">
        <v>18</v>
      </c>
      <c r="G9574" s="2" t="s">
        <v>175</v>
      </c>
      <c r="H9574" s="2" t="s">
        <v>7146</v>
      </c>
      <c r="I9574" s="2">
        <v>5</v>
      </c>
      <c r="J9574" s="2">
        <v>0</v>
      </c>
      <c r="K9574" s="2">
        <v>22040820011</v>
      </c>
      <c r="L9574" s="3">
        <v>44958</v>
      </c>
      <c r="M9574" s="3">
        <v>46478</v>
      </c>
      <c r="N9574" s="2" t="s">
        <v>476</v>
      </c>
    </row>
    <row r="9575" spans="2:14" x14ac:dyDescent="0.25">
      <c r="B9575" s="2" t="s">
        <v>7174</v>
      </c>
      <c r="C9575" s="2" t="s">
        <v>7175</v>
      </c>
      <c r="D9575" s="2" t="s">
        <v>1367</v>
      </c>
      <c r="E9575" s="2" t="s">
        <v>17</v>
      </c>
      <c r="F9575" s="2" t="s">
        <v>18</v>
      </c>
      <c r="G9575" s="2" t="s">
        <v>175</v>
      </c>
      <c r="H9575" s="2" t="s">
        <v>7146</v>
      </c>
      <c r="I9575" s="2">
        <v>5</v>
      </c>
      <c r="J9575" s="2">
        <v>0</v>
      </c>
      <c r="K9575" s="2">
        <v>22040920012</v>
      </c>
      <c r="L9575" s="3">
        <v>44958</v>
      </c>
      <c r="M9575" s="3">
        <v>46478</v>
      </c>
      <c r="N9575" s="2" t="s">
        <v>476</v>
      </c>
    </row>
    <row r="9576" spans="2:14" x14ac:dyDescent="0.25">
      <c r="B9576" s="2" t="s">
        <v>7174</v>
      </c>
      <c r="C9576" s="2" t="s">
        <v>7175</v>
      </c>
      <c r="D9576" s="2" t="s">
        <v>1367</v>
      </c>
      <c r="E9576" s="2" t="s">
        <v>17</v>
      </c>
      <c r="F9576" s="2" t="s">
        <v>18</v>
      </c>
      <c r="G9576" s="2" t="s">
        <v>175</v>
      </c>
      <c r="H9576" s="2" t="s">
        <v>7146</v>
      </c>
      <c r="I9576" s="2">
        <v>5</v>
      </c>
      <c r="J9576" s="2">
        <v>0</v>
      </c>
      <c r="K9576" s="2">
        <v>22050520019</v>
      </c>
      <c r="L9576" s="3">
        <v>44958</v>
      </c>
      <c r="M9576" s="3">
        <v>46508</v>
      </c>
      <c r="N9576" s="2" t="s">
        <v>476</v>
      </c>
    </row>
    <row r="9577" spans="2:14" x14ac:dyDescent="0.25">
      <c r="B9577" s="2" t="s">
        <v>7174</v>
      </c>
      <c r="C9577" s="2" t="s">
        <v>7175</v>
      </c>
      <c r="D9577" s="2" t="s">
        <v>1367</v>
      </c>
      <c r="E9577" s="2" t="s">
        <v>17</v>
      </c>
      <c r="F9577" s="2" t="s">
        <v>18</v>
      </c>
      <c r="G9577" s="2" t="s">
        <v>175</v>
      </c>
      <c r="H9577" s="2" t="s">
        <v>7146</v>
      </c>
      <c r="I9577" s="2">
        <v>5</v>
      </c>
      <c r="J9577" s="2">
        <v>0</v>
      </c>
      <c r="K9577" s="2">
        <v>22050920020</v>
      </c>
      <c r="L9577" s="3">
        <v>44958</v>
      </c>
      <c r="M9577" s="3">
        <v>46508</v>
      </c>
      <c r="N9577" s="2" t="s">
        <v>476</v>
      </c>
    </row>
    <row r="9578" spans="2:14" x14ac:dyDescent="0.25">
      <c r="B9578" s="2" t="s">
        <v>7174</v>
      </c>
      <c r="C9578" s="2" t="s">
        <v>7175</v>
      </c>
      <c r="D9578" s="2" t="s">
        <v>1367</v>
      </c>
      <c r="E9578" s="2" t="s">
        <v>17</v>
      </c>
      <c r="F9578" s="2" t="s">
        <v>18</v>
      </c>
      <c r="G9578" s="2" t="s">
        <v>175</v>
      </c>
      <c r="H9578" s="2" t="s">
        <v>7146</v>
      </c>
      <c r="I9578" s="2">
        <v>5</v>
      </c>
      <c r="J9578" s="2">
        <v>0</v>
      </c>
      <c r="K9578" s="2">
        <v>23090720017</v>
      </c>
      <c r="L9578" s="3">
        <v>44958</v>
      </c>
      <c r="M9578" s="3">
        <v>46997</v>
      </c>
      <c r="N9578" s="2" t="s">
        <v>476</v>
      </c>
    </row>
    <row r="9579" spans="2:14" x14ac:dyDescent="0.25">
      <c r="B9579" s="2" t="s">
        <v>7174</v>
      </c>
      <c r="C9579" s="2" t="s">
        <v>7175</v>
      </c>
      <c r="D9579" s="2" t="s">
        <v>1367</v>
      </c>
      <c r="E9579" s="2" t="s">
        <v>17</v>
      </c>
      <c r="F9579" s="2" t="s">
        <v>18</v>
      </c>
      <c r="G9579" s="2" t="s">
        <v>175</v>
      </c>
      <c r="H9579" s="2" t="s">
        <v>7146</v>
      </c>
      <c r="I9579" s="2">
        <v>5</v>
      </c>
      <c r="J9579" s="2">
        <v>5</v>
      </c>
      <c r="K9579" s="2">
        <v>23091120018</v>
      </c>
      <c r="L9579" s="3">
        <v>44958</v>
      </c>
      <c r="M9579" s="3">
        <v>46997</v>
      </c>
      <c r="N9579" s="2" t="s">
        <v>476</v>
      </c>
    </row>
    <row r="9580" spans="2:14" x14ac:dyDescent="0.25">
      <c r="B9580" s="2" t="s">
        <v>7174</v>
      </c>
      <c r="C9580" s="2" t="s">
        <v>7175</v>
      </c>
      <c r="D9580" s="2" t="s">
        <v>1367</v>
      </c>
      <c r="E9580" s="2" t="s">
        <v>181</v>
      </c>
      <c r="F9580" s="2" t="s">
        <v>18</v>
      </c>
      <c r="G9580" s="2" t="s">
        <v>175</v>
      </c>
      <c r="H9580" s="2" t="s">
        <v>7146</v>
      </c>
      <c r="I9580" s="2">
        <v>5</v>
      </c>
      <c r="J9580" s="2">
        <v>0</v>
      </c>
      <c r="K9580" s="2">
        <v>23090720017</v>
      </c>
      <c r="L9580" s="3">
        <v>44958</v>
      </c>
      <c r="M9580" s="3">
        <v>46997</v>
      </c>
      <c r="N9580" s="2" t="s">
        <v>476</v>
      </c>
    </row>
    <row r="9581" spans="2:14" x14ac:dyDescent="0.25">
      <c r="B9581" s="2" t="s">
        <v>7176</v>
      </c>
      <c r="C9581" s="2" t="s">
        <v>7177</v>
      </c>
      <c r="D9581" s="2" t="s">
        <v>28</v>
      </c>
      <c r="E9581" s="2" t="s">
        <v>17</v>
      </c>
      <c r="F9581" s="2" t="s">
        <v>253</v>
      </c>
      <c r="G9581" s="2" t="s">
        <v>253</v>
      </c>
      <c r="H9581" s="2" t="s">
        <v>24</v>
      </c>
      <c r="I9581" s="2">
        <v>16</v>
      </c>
      <c r="J9581" s="2">
        <v>16</v>
      </c>
      <c r="K9581" s="2">
        <v>0</v>
      </c>
      <c r="L9581" s="3">
        <v>44958</v>
      </c>
      <c r="M9581" s="2" t="s">
        <v>30</v>
      </c>
      <c r="N9581" s="2" t="s">
        <v>749</v>
      </c>
    </row>
    <row r="9582" spans="2:14" x14ac:dyDescent="0.25">
      <c r="B9582" s="2" t="s">
        <v>7178</v>
      </c>
      <c r="C9582" s="2" t="s">
        <v>7179</v>
      </c>
      <c r="D9582" s="2" t="s">
        <v>16</v>
      </c>
      <c r="E9582" s="2" t="s">
        <v>17</v>
      </c>
      <c r="F9582" s="2" t="s">
        <v>18</v>
      </c>
      <c r="G9582" s="2" t="s">
        <v>19</v>
      </c>
      <c r="H9582" s="2" t="s">
        <v>7180</v>
      </c>
      <c r="I9582" s="2">
        <v>0</v>
      </c>
      <c r="J9582" s="2">
        <v>0</v>
      </c>
      <c r="K9582" s="2" t="s">
        <v>7181</v>
      </c>
      <c r="L9582" s="3">
        <v>44958</v>
      </c>
      <c r="M9582" s="3">
        <v>46388</v>
      </c>
      <c r="N9582" s="2" t="s">
        <v>92</v>
      </c>
    </row>
    <row r="9583" spans="2:14" x14ac:dyDescent="0.25">
      <c r="B9583" s="2" t="s">
        <v>7178</v>
      </c>
      <c r="C9583" s="2" t="s">
        <v>7179</v>
      </c>
      <c r="D9583" s="2" t="s">
        <v>16</v>
      </c>
      <c r="E9583" s="2" t="s">
        <v>17</v>
      </c>
      <c r="F9583" s="2" t="s">
        <v>18</v>
      </c>
      <c r="G9583" s="2" t="s">
        <v>19</v>
      </c>
      <c r="H9583" s="2" t="s">
        <v>7180</v>
      </c>
      <c r="I9583" s="2">
        <v>0</v>
      </c>
      <c r="J9583" s="2">
        <v>0</v>
      </c>
      <c r="K9583" s="2" t="s">
        <v>7182</v>
      </c>
      <c r="L9583" s="3">
        <v>44958</v>
      </c>
      <c r="M9583" s="3">
        <v>46600</v>
      </c>
      <c r="N9583" s="2" t="s">
        <v>92</v>
      </c>
    </row>
    <row r="9584" spans="2:14" x14ac:dyDescent="0.25">
      <c r="B9584" s="2" t="s">
        <v>7178</v>
      </c>
      <c r="C9584" s="2" t="s">
        <v>7179</v>
      </c>
      <c r="D9584" s="2" t="s">
        <v>16</v>
      </c>
      <c r="E9584" s="2" t="s">
        <v>17</v>
      </c>
      <c r="F9584" s="2" t="s">
        <v>18</v>
      </c>
      <c r="G9584" s="2" t="s">
        <v>19</v>
      </c>
      <c r="H9584" s="2" t="s">
        <v>7180</v>
      </c>
      <c r="I9584" s="2">
        <v>0</v>
      </c>
      <c r="J9584" s="2">
        <v>0</v>
      </c>
      <c r="K9584" s="2" t="s">
        <v>7183</v>
      </c>
      <c r="L9584" s="3">
        <v>44958</v>
      </c>
      <c r="M9584" s="3">
        <v>46600</v>
      </c>
      <c r="N9584" s="2" t="s">
        <v>92</v>
      </c>
    </row>
    <row r="9585" spans="2:14" x14ac:dyDescent="0.25">
      <c r="B9585" s="2" t="s">
        <v>7178</v>
      </c>
      <c r="C9585" s="2" t="s">
        <v>7179</v>
      </c>
      <c r="D9585" s="2" t="s">
        <v>16</v>
      </c>
      <c r="E9585" s="2" t="s">
        <v>17</v>
      </c>
      <c r="F9585" s="2" t="s">
        <v>18</v>
      </c>
      <c r="G9585" s="2" t="s">
        <v>19</v>
      </c>
      <c r="H9585" s="2" t="s">
        <v>7180</v>
      </c>
      <c r="I9585" s="2">
        <v>0</v>
      </c>
      <c r="J9585" s="2">
        <v>0</v>
      </c>
      <c r="K9585" s="2" t="s">
        <v>7184</v>
      </c>
      <c r="L9585" s="3">
        <v>44958</v>
      </c>
      <c r="M9585" s="3">
        <v>46905</v>
      </c>
      <c r="N9585" s="2" t="s">
        <v>92</v>
      </c>
    </row>
    <row r="9586" spans="2:14" x14ac:dyDescent="0.25">
      <c r="B9586" s="2" t="s">
        <v>7178</v>
      </c>
      <c r="C9586" s="2" t="s">
        <v>7179</v>
      </c>
      <c r="D9586" s="2" t="s">
        <v>16</v>
      </c>
      <c r="E9586" s="2" t="s">
        <v>17</v>
      </c>
      <c r="F9586" s="2" t="s">
        <v>18</v>
      </c>
      <c r="G9586" s="2" t="s">
        <v>19</v>
      </c>
      <c r="H9586" s="2" t="s">
        <v>7180</v>
      </c>
      <c r="I9586" s="2">
        <v>0</v>
      </c>
      <c r="J9586" s="2">
        <v>0</v>
      </c>
      <c r="K9586" s="2" t="s">
        <v>7185</v>
      </c>
      <c r="L9586" s="3">
        <v>45727</v>
      </c>
      <c r="M9586" s="3">
        <v>47027</v>
      </c>
      <c r="N9586" s="2" t="s">
        <v>92</v>
      </c>
    </row>
    <row r="9587" spans="2:14" x14ac:dyDescent="0.25">
      <c r="B9587" s="2" t="s">
        <v>7178</v>
      </c>
      <c r="C9587" s="2" t="s">
        <v>7179</v>
      </c>
      <c r="D9587" s="2" t="s">
        <v>16</v>
      </c>
      <c r="E9587" s="2" t="s">
        <v>17</v>
      </c>
      <c r="F9587" s="2" t="s">
        <v>18</v>
      </c>
      <c r="G9587" s="2" t="s">
        <v>19</v>
      </c>
      <c r="H9587" s="2" t="s">
        <v>7180</v>
      </c>
      <c r="I9587" s="2">
        <v>0</v>
      </c>
      <c r="J9587" s="2">
        <v>0</v>
      </c>
      <c r="K9587" s="2" t="s">
        <v>7186</v>
      </c>
      <c r="L9587" s="3">
        <v>45871</v>
      </c>
      <c r="M9587" s="3">
        <v>47178</v>
      </c>
      <c r="N9587" s="2" t="s">
        <v>92</v>
      </c>
    </row>
    <row r="9588" spans="2:14" x14ac:dyDescent="0.25">
      <c r="B9588" s="2" t="s">
        <v>7178</v>
      </c>
      <c r="C9588" s="2" t="s">
        <v>7179</v>
      </c>
      <c r="D9588" s="2" t="s">
        <v>16</v>
      </c>
      <c r="E9588" s="2" t="s">
        <v>17</v>
      </c>
      <c r="F9588" s="2" t="s">
        <v>18</v>
      </c>
      <c r="G9588" s="2" t="s">
        <v>19</v>
      </c>
      <c r="H9588" s="2" t="s">
        <v>7180</v>
      </c>
      <c r="I9588" s="2">
        <v>0</v>
      </c>
      <c r="J9588" s="2">
        <v>0</v>
      </c>
      <c r="K9588" s="2" t="s">
        <v>7187</v>
      </c>
      <c r="L9588" s="3">
        <v>45929</v>
      </c>
      <c r="M9588" s="3">
        <v>47270</v>
      </c>
      <c r="N9588" s="2" t="s">
        <v>92</v>
      </c>
    </row>
    <row r="9589" spans="2:14" x14ac:dyDescent="0.25">
      <c r="B9589" s="2" t="s">
        <v>7178</v>
      </c>
      <c r="C9589" s="2" t="s">
        <v>7179</v>
      </c>
      <c r="D9589" s="2" t="s">
        <v>16</v>
      </c>
      <c r="E9589" s="2" t="s">
        <v>17</v>
      </c>
      <c r="F9589" s="2" t="s">
        <v>18</v>
      </c>
      <c r="G9589" s="2" t="s">
        <v>19</v>
      </c>
      <c r="H9589" s="2" t="s">
        <v>7180</v>
      </c>
      <c r="I9589" s="2">
        <v>0</v>
      </c>
      <c r="J9589" s="2">
        <v>0</v>
      </c>
      <c r="K9589" s="2" t="s">
        <v>7188</v>
      </c>
      <c r="L9589" s="3">
        <v>46049</v>
      </c>
      <c r="M9589" s="3">
        <v>47392</v>
      </c>
      <c r="N9589" s="2" t="s">
        <v>92</v>
      </c>
    </row>
    <row r="9590" spans="2:14" x14ac:dyDescent="0.25">
      <c r="B9590" s="2" t="s">
        <v>7178</v>
      </c>
      <c r="C9590" s="2" t="s">
        <v>7179</v>
      </c>
      <c r="D9590" s="2" t="s">
        <v>16</v>
      </c>
      <c r="E9590" s="2" t="s">
        <v>17</v>
      </c>
      <c r="F9590" s="2" t="s">
        <v>18</v>
      </c>
      <c r="G9590" s="2" t="s">
        <v>19</v>
      </c>
      <c r="H9590" s="2" t="s">
        <v>7180</v>
      </c>
      <c r="I9590" s="2">
        <v>0</v>
      </c>
      <c r="J9590" s="2">
        <v>0</v>
      </c>
      <c r="K9590" s="2" t="s">
        <v>7189</v>
      </c>
      <c r="L9590" s="3">
        <v>46053</v>
      </c>
      <c r="M9590" s="3">
        <v>47392</v>
      </c>
      <c r="N9590" s="2" t="s">
        <v>92</v>
      </c>
    </row>
    <row r="9591" spans="2:14" x14ac:dyDescent="0.25">
      <c r="B9591" s="2" t="s">
        <v>7178</v>
      </c>
      <c r="C9591" s="2" t="s">
        <v>7179</v>
      </c>
      <c r="D9591" s="2" t="s">
        <v>16</v>
      </c>
      <c r="E9591" s="2" t="s">
        <v>142</v>
      </c>
      <c r="F9591" s="2" t="s">
        <v>18</v>
      </c>
      <c r="G9591" s="2" t="s">
        <v>19</v>
      </c>
      <c r="H9591" s="2" t="s">
        <v>7180</v>
      </c>
      <c r="I9591" s="2">
        <v>0</v>
      </c>
      <c r="J9591" s="2">
        <v>0</v>
      </c>
      <c r="K9591" s="2" t="s">
        <v>7183</v>
      </c>
      <c r="L9591" s="3">
        <v>44958</v>
      </c>
      <c r="M9591" s="3">
        <v>46600</v>
      </c>
      <c r="N9591" s="2" t="s">
        <v>92</v>
      </c>
    </row>
    <row r="9592" spans="2:14" x14ac:dyDescent="0.25">
      <c r="B9592" s="2" t="s">
        <v>7178</v>
      </c>
      <c r="C9592" s="2" t="s">
        <v>7179</v>
      </c>
      <c r="D9592" s="2" t="s">
        <v>16</v>
      </c>
      <c r="E9592" s="2" t="s">
        <v>142</v>
      </c>
      <c r="F9592" s="2" t="s">
        <v>18</v>
      </c>
      <c r="G9592" s="2" t="s">
        <v>19</v>
      </c>
      <c r="H9592" s="2" t="s">
        <v>7180</v>
      </c>
      <c r="I9592" s="2">
        <v>0</v>
      </c>
      <c r="J9592" s="2">
        <v>0</v>
      </c>
      <c r="K9592" s="2" t="s">
        <v>7184</v>
      </c>
      <c r="L9592" s="3">
        <v>44958</v>
      </c>
      <c r="M9592" s="3">
        <v>46905</v>
      </c>
      <c r="N9592" s="2" t="s">
        <v>92</v>
      </c>
    </row>
    <row r="9593" spans="2:14" x14ac:dyDescent="0.25">
      <c r="B9593" s="2" t="s">
        <v>7178</v>
      </c>
      <c r="C9593" s="2" t="s">
        <v>7179</v>
      </c>
      <c r="D9593" s="2" t="s">
        <v>16</v>
      </c>
      <c r="E9593" s="2" t="s">
        <v>142</v>
      </c>
      <c r="F9593" s="2" t="s">
        <v>18</v>
      </c>
      <c r="G9593" s="2" t="s">
        <v>19</v>
      </c>
      <c r="H9593" s="2" t="s">
        <v>7180</v>
      </c>
      <c r="I9593" s="2">
        <v>0</v>
      </c>
      <c r="J9593" s="2">
        <v>0</v>
      </c>
      <c r="K9593" s="2" t="s">
        <v>7185</v>
      </c>
      <c r="L9593" s="3">
        <v>45727</v>
      </c>
      <c r="M9593" s="3">
        <v>47027</v>
      </c>
      <c r="N9593" s="2" t="s">
        <v>92</v>
      </c>
    </row>
    <row r="9594" spans="2:14" x14ac:dyDescent="0.25">
      <c r="B9594" s="2" t="s">
        <v>7178</v>
      </c>
      <c r="C9594" s="2" t="s">
        <v>7179</v>
      </c>
      <c r="D9594" s="2" t="s">
        <v>16</v>
      </c>
      <c r="E9594" s="2" t="s">
        <v>142</v>
      </c>
      <c r="F9594" s="2" t="s">
        <v>18</v>
      </c>
      <c r="G9594" s="2" t="s">
        <v>19</v>
      </c>
      <c r="H9594" s="2" t="s">
        <v>7180</v>
      </c>
      <c r="I9594" s="2">
        <v>0</v>
      </c>
      <c r="J9594" s="2">
        <v>0</v>
      </c>
      <c r="K9594" s="2" t="s">
        <v>7187</v>
      </c>
      <c r="L9594" s="3">
        <v>45929</v>
      </c>
      <c r="M9594" s="3">
        <v>47270</v>
      </c>
      <c r="N9594" s="2" t="s">
        <v>92</v>
      </c>
    </row>
    <row r="9595" spans="2:14" x14ac:dyDescent="0.25">
      <c r="B9595" s="2" t="s">
        <v>7178</v>
      </c>
      <c r="C9595" s="2" t="s">
        <v>7179</v>
      </c>
      <c r="D9595" s="2" t="s">
        <v>16</v>
      </c>
      <c r="E9595" s="2" t="s">
        <v>142</v>
      </c>
      <c r="F9595" s="2" t="s">
        <v>18</v>
      </c>
      <c r="G9595" s="2" t="s">
        <v>19</v>
      </c>
      <c r="H9595" s="2" t="s">
        <v>7180</v>
      </c>
      <c r="I9595" s="2">
        <v>0</v>
      </c>
      <c r="J9595" s="2">
        <v>0</v>
      </c>
      <c r="K9595" s="2" t="s">
        <v>7188</v>
      </c>
      <c r="L9595" s="3">
        <v>46049</v>
      </c>
      <c r="M9595" s="3">
        <v>47392</v>
      </c>
      <c r="N9595" s="2" t="s">
        <v>92</v>
      </c>
    </row>
    <row r="9596" spans="2:14" x14ac:dyDescent="0.25">
      <c r="B9596" s="2" t="s">
        <v>7178</v>
      </c>
      <c r="C9596" s="2" t="s">
        <v>7179</v>
      </c>
      <c r="D9596" s="2" t="s">
        <v>16</v>
      </c>
      <c r="E9596" s="2" t="s">
        <v>142</v>
      </c>
      <c r="F9596" s="2" t="s">
        <v>18</v>
      </c>
      <c r="G9596" s="2" t="s">
        <v>19</v>
      </c>
      <c r="H9596" s="2" t="s">
        <v>7180</v>
      </c>
      <c r="I9596" s="2">
        <v>0</v>
      </c>
      <c r="J9596" s="2">
        <v>0</v>
      </c>
      <c r="K9596" s="2" t="s">
        <v>7189</v>
      </c>
      <c r="L9596" s="3">
        <v>46053</v>
      </c>
      <c r="M9596" s="3">
        <v>47392</v>
      </c>
      <c r="N9596" s="2" t="s">
        <v>92</v>
      </c>
    </row>
    <row r="9597" spans="2:14" x14ac:dyDescent="0.25">
      <c r="B9597" s="2" t="s">
        <v>7190</v>
      </c>
      <c r="C9597" s="2" t="s">
        <v>7191</v>
      </c>
      <c r="D9597" s="2" t="s">
        <v>28</v>
      </c>
      <c r="E9597" s="2" t="s">
        <v>17</v>
      </c>
      <c r="F9597" s="2" t="s">
        <v>29</v>
      </c>
      <c r="G9597" s="2" t="s">
        <v>29</v>
      </c>
      <c r="H9597" s="2" t="s">
        <v>7191</v>
      </c>
      <c r="I9597" s="2">
        <v>9</v>
      </c>
      <c r="J9597" s="2">
        <v>9</v>
      </c>
      <c r="K9597" s="2">
        <v>0</v>
      </c>
      <c r="L9597" s="3">
        <v>44958</v>
      </c>
      <c r="M9597" s="2" t="s">
        <v>30</v>
      </c>
      <c r="N9597" s="2" t="s">
        <v>659</v>
      </c>
    </row>
    <row r="9598" spans="2:14" x14ac:dyDescent="0.25">
      <c r="B9598" s="2" t="s">
        <v>7192</v>
      </c>
      <c r="C9598" s="2" t="s">
        <v>7193</v>
      </c>
      <c r="D9598" s="2" t="s">
        <v>28</v>
      </c>
      <c r="E9598" s="2" t="s">
        <v>17</v>
      </c>
      <c r="F9598" s="2" t="s">
        <v>24</v>
      </c>
      <c r="G9598" s="2" t="s">
        <v>24</v>
      </c>
      <c r="H9598" s="2" t="s">
        <v>24</v>
      </c>
      <c r="I9598" s="2">
        <v>15</v>
      </c>
      <c r="J9598" s="2">
        <v>15</v>
      </c>
      <c r="K9598" s="2">
        <v>0</v>
      </c>
      <c r="L9598" s="3">
        <v>44958</v>
      </c>
      <c r="M9598" s="2" t="s">
        <v>30</v>
      </c>
      <c r="N9598" s="2" t="s">
        <v>61</v>
      </c>
    </row>
    <row r="9599" spans="2:14" x14ac:dyDescent="0.25">
      <c r="B9599" s="2" t="s">
        <v>7194</v>
      </c>
      <c r="C9599" s="2" t="s">
        <v>7195</v>
      </c>
      <c r="D9599" s="2" t="s">
        <v>16</v>
      </c>
      <c r="E9599" s="2" t="s">
        <v>17</v>
      </c>
      <c r="F9599" s="2" t="s">
        <v>138</v>
      </c>
      <c r="G9599" s="2" t="s">
        <v>7196</v>
      </c>
      <c r="H9599" s="2" t="s">
        <v>7197</v>
      </c>
      <c r="I9599" s="2">
        <v>732</v>
      </c>
      <c r="J9599" s="2">
        <v>600</v>
      </c>
      <c r="K9599" s="2">
        <v>20250705</v>
      </c>
      <c r="L9599" s="3">
        <v>45968</v>
      </c>
      <c r="M9599" s="3">
        <v>47665</v>
      </c>
      <c r="N9599" s="2" t="s">
        <v>2463</v>
      </c>
    </row>
    <row r="9600" spans="2:14" x14ac:dyDescent="0.25">
      <c r="B9600" s="2" t="s">
        <v>7194</v>
      </c>
      <c r="C9600" s="2" t="s">
        <v>7195</v>
      </c>
      <c r="D9600" s="2" t="s">
        <v>16</v>
      </c>
      <c r="E9600" s="2" t="s">
        <v>17</v>
      </c>
      <c r="F9600" s="2" t="s">
        <v>138</v>
      </c>
      <c r="G9600" s="2" t="s">
        <v>7196</v>
      </c>
      <c r="H9600" s="2" t="s">
        <v>7197</v>
      </c>
      <c r="I9600" s="2">
        <v>732</v>
      </c>
      <c r="J9600" s="2">
        <v>132</v>
      </c>
      <c r="K9600" s="2" t="s">
        <v>4209</v>
      </c>
      <c r="L9600" s="3">
        <v>45961</v>
      </c>
      <c r="M9600" s="3">
        <v>47665</v>
      </c>
      <c r="N9600" s="2" t="s">
        <v>2463</v>
      </c>
    </row>
    <row r="9601" spans="2:14" x14ac:dyDescent="0.25">
      <c r="B9601" s="2" t="s">
        <v>7198</v>
      </c>
      <c r="C9601" s="2" t="s">
        <v>7199</v>
      </c>
      <c r="D9601" s="2" t="s">
        <v>16</v>
      </c>
      <c r="E9601" s="2" t="s">
        <v>17</v>
      </c>
      <c r="F9601" s="2" t="s">
        <v>138</v>
      </c>
      <c r="G9601" s="2" t="s">
        <v>7196</v>
      </c>
      <c r="H9601" s="2" t="s">
        <v>7197</v>
      </c>
      <c r="I9601" s="2">
        <v>672</v>
      </c>
      <c r="J9601" s="2">
        <v>72</v>
      </c>
      <c r="K9601" s="2">
        <v>20050705</v>
      </c>
      <c r="L9601" s="3">
        <v>45968</v>
      </c>
      <c r="M9601" s="3">
        <v>47665</v>
      </c>
      <c r="N9601" s="2" t="s">
        <v>2463</v>
      </c>
    </row>
    <row r="9602" spans="2:14" x14ac:dyDescent="0.25">
      <c r="B9602" s="2" t="s">
        <v>7198</v>
      </c>
      <c r="C9602" s="2" t="s">
        <v>7199</v>
      </c>
      <c r="D9602" s="2" t="s">
        <v>16</v>
      </c>
      <c r="E9602" s="2" t="s">
        <v>17</v>
      </c>
      <c r="F9602" s="2" t="s">
        <v>138</v>
      </c>
      <c r="G9602" s="2" t="s">
        <v>7196</v>
      </c>
      <c r="H9602" s="2" t="s">
        <v>7197</v>
      </c>
      <c r="I9602" s="2">
        <v>672</v>
      </c>
      <c r="J9602" s="2">
        <v>0</v>
      </c>
      <c r="K9602" s="2" t="s">
        <v>4209</v>
      </c>
      <c r="L9602" s="3">
        <v>45961</v>
      </c>
      <c r="M9602" s="3">
        <v>47665</v>
      </c>
      <c r="N9602" s="2" t="s">
        <v>2463</v>
      </c>
    </row>
    <row r="9603" spans="2:14" x14ac:dyDescent="0.25">
      <c r="B9603" s="2" t="s">
        <v>7198</v>
      </c>
      <c r="C9603" s="2" t="s">
        <v>7199</v>
      </c>
      <c r="D9603" s="2" t="s">
        <v>16</v>
      </c>
      <c r="E9603" s="2" t="s">
        <v>17</v>
      </c>
      <c r="F9603" s="2" t="s">
        <v>138</v>
      </c>
      <c r="G9603" s="2" t="s">
        <v>7196</v>
      </c>
      <c r="H9603" s="2" t="s">
        <v>7197</v>
      </c>
      <c r="I9603" s="2">
        <v>672</v>
      </c>
      <c r="J9603" s="2">
        <v>600</v>
      </c>
      <c r="K9603" s="2" t="s">
        <v>4209</v>
      </c>
      <c r="L9603" s="3">
        <v>46091</v>
      </c>
      <c r="M9603" s="3">
        <v>47788</v>
      </c>
      <c r="N9603" s="2" t="s">
        <v>2463</v>
      </c>
    </row>
    <row r="9604" spans="2:14" x14ac:dyDescent="0.25">
      <c r="B9604" s="2" t="s">
        <v>7200</v>
      </c>
      <c r="C9604" s="2" t="s">
        <v>7201</v>
      </c>
      <c r="D9604" s="2" t="s">
        <v>16</v>
      </c>
      <c r="E9604" s="2" t="s">
        <v>17</v>
      </c>
      <c r="F9604" s="2" t="s">
        <v>18</v>
      </c>
      <c r="G9604" s="2" t="s">
        <v>175</v>
      </c>
      <c r="H9604" s="2" t="s">
        <v>7202</v>
      </c>
      <c r="I9604" s="2">
        <v>491</v>
      </c>
      <c r="J9604" s="2">
        <v>0</v>
      </c>
      <c r="K9604" s="2">
        <v>92345007</v>
      </c>
      <c r="L9604" s="3">
        <v>45742</v>
      </c>
      <c r="M9604" s="3">
        <v>46997</v>
      </c>
      <c r="N9604" s="2" t="s">
        <v>6812</v>
      </c>
    </row>
    <row r="9605" spans="2:14" x14ac:dyDescent="0.25">
      <c r="B9605" s="2" t="s">
        <v>7200</v>
      </c>
      <c r="C9605" s="2" t="s">
        <v>7201</v>
      </c>
      <c r="D9605" s="2" t="s">
        <v>16</v>
      </c>
      <c r="E9605" s="2" t="s">
        <v>17</v>
      </c>
      <c r="F9605" s="2" t="s">
        <v>18</v>
      </c>
      <c r="G9605" s="2" t="s">
        <v>175</v>
      </c>
      <c r="H9605" s="2" t="s">
        <v>7202</v>
      </c>
      <c r="I9605" s="2">
        <v>491</v>
      </c>
      <c r="J9605" s="2">
        <v>0</v>
      </c>
      <c r="K9605" s="4">
        <v>4500000000000</v>
      </c>
      <c r="L9605" s="3">
        <v>44958</v>
      </c>
      <c r="M9605" s="3">
        <v>47331</v>
      </c>
      <c r="N9605" s="2" t="s">
        <v>6812</v>
      </c>
    </row>
    <row r="9606" spans="2:14" x14ac:dyDescent="0.25">
      <c r="B9606" s="2" t="s">
        <v>7200</v>
      </c>
      <c r="C9606" s="2" t="s">
        <v>7201</v>
      </c>
      <c r="D9606" s="2" t="s">
        <v>16</v>
      </c>
      <c r="E9606" s="2" t="s">
        <v>17</v>
      </c>
      <c r="F9606" s="2" t="s">
        <v>18</v>
      </c>
      <c r="G9606" s="2" t="s">
        <v>175</v>
      </c>
      <c r="H9606" s="2" t="s">
        <v>7202</v>
      </c>
      <c r="I9606" s="2">
        <v>491</v>
      </c>
      <c r="J9606" s="2">
        <v>10</v>
      </c>
      <c r="K9606" s="2">
        <v>4503125052818</v>
      </c>
      <c r="L9606" s="3">
        <v>45811</v>
      </c>
      <c r="M9606" s="3">
        <v>47604</v>
      </c>
      <c r="N9606" s="2" t="s">
        <v>6812</v>
      </c>
    </row>
    <row r="9607" spans="2:14" x14ac:dyDescent="0.25">
      <c r="B9607" s="2" t="s">
        <v>7200</v>
      </c>
      <c r="C9607" s="2" t="s">
        <v>7201</v>
      </c>
      <c r="D9607" s="2" t="s">
        <v>16</v>
      </c>
      <c r="E9607" s="2" t="s">
        <v>17</v>
      </c>
      <c r="F9607" s="2" t="s">
        <v>18</v>
      </c>
      <c r="G9607" s="2" t="s">
        <v>175</v>
      </c>
      <c r="H9607" s="2" t="s">
        <v>7202</v>
      </c>
      <c r="I9607" s="2">
        <v>491</v>
      </c>
      <c r="J9607" s="2">
        <v>0</v>
      </c>
      <c r="K9607" s="2">
        <v>4503125052818</v>
      </c>
      <c r="L9607" s="3">
        <v>45929</v>
      </c>
      <c r="M9607" s="3">
        <v>47665</v>
      </c>
      <c r="N9607" s="2" t="s">
        <v>6812</v>
      </c>
    </row>
    <row r="9608" spans="2:14" x14ac:dyDescent="0.25">
      <c r="B9608" s="2" t="s">
        <v>7200</v>
      </c>
      <c r="C9608" s="2" t="s">
        <v>7201</v>
      </c>
      <c r="D9608" s="2" t="s">
        <v>16</v>
      </c>
      <c r="E9608" s="2" t="s">
        <v>17</v>
      </c>
      <c r="F9608" s="2" t="s">
        <v>18</v>
      </c>
      <c r="G9608" s="2" t="s">
        <v>175</v>
      </c>
      <c r="H9608" s="2" t="s">
        <v>7202</v>
      </c>
      <c r="I9608" s="2">
        <v>491</v>
      </c>
      <c r="J9608" s="2">
        <v>480</v>
      </c>
      <c r="K9608" s="2">
        <v>4504726010801</v>
      </c>
      <c r="L9608" s="3">
        <v>46034</v>
      </c>
      <c r="M9608" s="3">
        <v>47849</v>
      </c>
      <c r="N9608" s="2" t="s">
        <v>6812</v>
      </c>
    </row>
    <row r="9609" spans="2:14" x14ac:dyDescent="0.25">
      <c r="B9609" s="2" t="s">
        <v>7200</v>
      </c>
      <c r="C9609" s="2" t="s">
        <v>7201</v>
      </c>
      <c r="D9609" s="2" t="s">
        <v>16</v>
      </c>
      <c r="E9609" s="2" t="s">
        <v>17</v>
      </c>
      <c r="F9609" s="2" t="s">
        <v>18</v>
      </c>
      <c r="G9609" s="2" t="s">
        <v>175</v>
      </c>
      <c r="H9609" s="2" t="s">
        <v>7202</v>
      </c>
      <c r="I9609" s="2">
        <v>491</v>
      </c>
      <c r="J9609" s="2">
        <v>1</v>
      </c>
      <c r="K9609" s="2">
        <v>82345006</v>
      </c>
      <c r="L9609" s="3">
        <v>44958</v>
      </c>
      <c r="M9609" s="3">
        <v>46966</v>
      </c>
      <c r="N9609" s="2" t="s">
        <v>6812</v>
      </c>
    </row>
    <row r="9610" spans="2:14" x14ac:dyDescent="0.25">
      <c r="B9610" s="2" t="s">
        <v>7200</v>
      </c>
      <c r="C9610" s="2" t="s">
        <v>7201</v>
      </c>
      <c r="D9610" s="2" t="s">
        <v>16</v>
      </c>
      <c r="E9610" s="2" t="s">
        <v>142</v>
      </c>
      <c r="F9610" s="2" t="s">
        <v>18</v>
      </c>
      <c r="G9610" s="2" t="s">
        <v>175</v>
      </c>
      <c r="H9610" s="2" t="s">
        <v>7202</v>
      </c>
      <c r="I9610" s="2">
        <v>491</v>
      </c>
      <c r="J9610" s="2">
        <v>0</v>
      </c>
      <c r="K9610" s="2">
        <v>4503125052818</v>
      </c>
      <c r="L9610" s="3">
        <v>45811</v>
      </c>
      <c r="M9610" s="3">
        <v>47604</v>
      </c>
      <c r="N9610" s="2" t="s">
        <v>6812</v>
      </c>
    </row>
    <row r="9611" spans="2:14" x14ac:dyDescent="0.25">
      <c r="B9611" s="2" t="s">
        <v>7203</v>
      </c>
      <c r="C9611" s="2" t="s">
        <v>7204</v>
      </c>
      <c r="D9611" s="2" t="s">
        <v>16</v>
      </c>
      <c r="E9611" s="2" t="s">
        <v>17</v>
      </c>
      <c r="F9611" s="2" t="s">
        <v>18</v>
      </c>
      <c r="G9611" s="2" t="s">
        <v>175</v>
      </c>
      <c r="H9611" s="2" t="s">
        <v>24</v>
      </c>
      <c r="I9611" s="2">
        <v>966</v>
      </c>
      <c r="J9611" s="2">
        <v>0</v>
      </c>
      <c r="K9611" s="2">
        <v>214325020108</v>
      </c>
      <c r="L9611" s="3">
        <v>45783</v>
      </c>
      <c r="M9611" s="3">
        <v>47515</v>
      </c>
      <c r="N9611" s="2" t="s">
        <v>6812</v>
      </c>
    </row>
    <row r="9612" spans="2:14" x14ac:dyDescent="0.25">
      <c r="B9612" s="2" t="s">
        <v>7203</v>
      </c>
      <c r="C9612" s="2" t="s">
        <v>7204</v>
      </c>
      <c r="D9612" s="2" t="s">
        <v>16</v>
      </c>
      <c r="E9612" s="2" t="s">
        <v>17</v>
      </c>
      <c r="F9612" s="2" t="s">
        <v>18</v>
      </c>
      <c r="G9612" s="2" t="s">
        <v>175</v>
      </c>
      <c r="H9612" s="2" t="s">
        <v>24</v>
      </c>
      <c r="I9612" s="2">
        <v>966</v>
      </c>
      <c r="J9612" s="2">
        <v>0</v>
      </c>
      <c r="K9612" s="2">
        <v>221325071220</v>
      </c>
      <c r="L9612" s="3">
        <v>45867</v>
      </c>
      <c r="M9612" s="3">
        <v>47665</v>
      </c>
      <c r="N9612" s="2" t="s">
        <v>6812</v>
      </c>
    </row>
    <row r="9613" spans="2:14" x14ac:dyDescent="0.25">
      <c r="B9613" s="2" t="s">
        <v>7203</v>
      </c>
      <c r="C9613" s="2" t="s">
        <v>7204</v>
      </c>
      <c r="D9613" s="2" t="s">
        <v>16</v>
      </c>
      <c r="E9613" s="2" t="s">
        <v>17</v>
      </c>
      <c r="F9613" s="2" t="s">
        <v>18</v>
      </c>
      <c r="G9613" s="2" t="s">
        <v>175</v>
      </c>
      <c r="H9613" s="2" t="s">
        <v>24</v>
      </c>
      <c r="I9613" s="2">
        <v>966</v>
      </c>
      <c r="J9613" s="2">
        <v>8</v>
      </c>
      <c r="K9613" s="2">
        <v>225925102706</v>
      </c>
      <c r="L9613" s="3">
        <v>45995</v>
      </c>
      <c r="M9613" s="3">
        <v>47757</v>
      </c>
      <c r="N9613" s="2" t="s">
        <v>6812</v>
      </c>
    </row>
    <row r="9614" spans="2:14" x14ac:dyDescent="0.25">
      <c r="B9614" s="2" t="s">
        <v>7203</v>
      </c>
      <c r="C9614" s="2" t="s">
        <v>7204</v>
      </c>
      <c r="D9614" s="2" t="s">
        <v>16</v>
      </c>
      <c r="E9614" s="2" t="s">
        <v>17</v>
      </c>
      <c r="F9614" s="2" t="s">
        <v>18</v>
      </c>
      <c r="G9614" s="2" t="s">
        <v>175</v>
      </c>
      <c r="H9614" s="2" t="s">
        <v>24</v>
      </c>
      <c r="I9614" s="2">
        <v>966</v>
      </c>
      <c r="J9614" s="2">
        <v>0</v>
      </c>
      <c r="K9614" s="2">
        <v>226025102709</v>
      </c>
      <c r="L9614" s="3">
        <v>45980</v>
      </c>
      <c r="M9614" s="3">
        <v>47757</v>
      </c>
      <c r="N9614" s="2" t="s">
        <v>6812</v>
      </c>
    </row>
    <row r="9615" spans="2:14" x14ac:dyDescent="0.25">
      <c r="B9615" s="2" t="s">
        <v>7203</v>
      </c>
      <c r="C9615" s="2" t="s">
        <v>7204</v>
      </c>
      <c r="D9615" s="2" t="s">
        <v>16</v>
      </c>
      <c r="E9615" s="2" t="s">
        <v>17</v>
      </c>
      <c r="F9615" s="2" t="s">
        <v>18</v>
      </c>
      <c r="G9615" s="2" t="s">
        <v>175</v>
      </c>
      <c r="H9615" s="2" t="s">
        <v>24</v>
      </c>
      <c r="I9615" s="2">
        <v>966</v>
      </c>
      <c r="J9615" s="2">
        <v>938</v>
      </c>
      <c r="K9615" s="2">
        <v>226025102709</v>
      </c>
      <c r="L9615" s="3">
        <v>45990</v>
      </c>
      <c r="M9615" s="3">
        <v>47788</v>
      </c>
      <c r="N9615" s="2" t="s">
        <v>6812</v>
      </c>
    </row>
    <row r="9616" spans="2:14" x14ac:dyDescent="0.25">
      <c r="B9616" s="2" t="s">
        <v>7203</v>
      </c>
      <c r="C9616" s="2" t="s">
        <v>7204</v>
      </c>
      <c r="D9616" s="2" t="s">
        <v>16</v>
      </c>
      <c r="E9616" s="2" t="s">
        <v>17</v>
      </c>
      <c r="F9616" s="2" t="s">
        <v>18</v>
      </c>
      <c r="G9616" s="2" t="s">
        <v>175</v>
      </c>
      <c r="H9616" s="2" t="s">
        <v>24</v>
      </c>
      <c r="I9616" s="2">
        <v>966</v>
      </c>
      <c r="J9616" s="2">
        <v>0</v>
      </c>
      <c r="K9616" s="2">
        <v>226525110617</v>
      </c>
      <c r="L9616" s="3">
        <v>45973</v>
      </c>
      <c r="M9616" s="3">
        <v>47788</v>
      </c>
      <c r="N9616" s="2" t="s">
        <v>6812</v>
      </c>
    </row>
    <row r="9617" spans="2:14" x14ac:dyDescent="0.25">
      <c r="B9617" s="2" t="s">
        <v>7203</v>
      </c>
      <c r="C9617" s="2" t="s">
        <v>7204</v>
      </c>
      <c r="D9617" s="2" t="s">
        <v>16</v>
      </c>
      <c r="E9617" s="2" t="s">
        <v>17</v>
      </c>
      <c r="F9617" s="2" t="s">
        <v>18</v>
      </c>
      <c r="G9617" s="2" t="s">
        <v>175</v>
      </c>
      <c r="H9617" s="2" t="s">
        <v>24</v>
      </c>
      <c r="I9617" s="2">
        <v>966</v>
      </c>
      <c r="J9617" s="2">
        <v>0</v>
      </c>
      <c r="K9617" s="2">
        <v>92302070</v>
      </c>
      <c r="L9617" s="3">
        <v>45783</v>
      </c>
      <c r="M9617" s="3">
        <v>46997</v>
      </c>
      <c r="N9617" s="2" t="s">
        <v>6812</v>
      </c>
    </row>
    <row r="9618" spans="2:14" x14ac:dyDescent="0.25">
      <c r="B9618" s="2" t="s">
        <v>7203</v>
      </c>
      <c r="C9618" s="2" t="s">
        <v>7204</v>
      </c>
      <c r="D9618" s="2" t="s">
        <v>16</v>
      </c>
      <c r="E9618" s="2" t="s">
        <v>17</v>
      </c>
      <c r="F9618" s="2" t="s">
        <v>18</v>
      </c>
      <c r="G9618" s="2" t="s">
        <v>175</v>
      </c>
      <c r="H9618" s="2" t="s">
        <v>24</v>
      </c>
      <c r="I9618" s="2">
        <v>966</v>
      </c>
      <c r="J9618" s="2">
        <v>0</v>
      </c>
      <c r="K9618" s="4">
        <v>210000000000</v>
      </c>
      <c r="L9618" s="3">
        <v>44958</v>
      </c>
      <c r="M9618" s="3">
        <v>47392</v>
      </c>
      <c r="N9618" s="2" t="s">
        <v>6812</v>
      </c>
    </row>
    <row r="9619" spans="2:14" x14ac:dyDescent="0.25">
      <c r="B9619" s="2" t="s">
        <v>7203</v>
      </c>
      <c r="C9619" s="2" t="s">
        <v>7204</v>
      </c>
      <c r="D9619" s="2" t="s">
        <v>16</v>
      </c>
      <c r="E9619" s="2" t="s">
        <v>181</v>
      </c>
      <c r="F9619" s="2" t="s">
        <v>18</v>
      </c>
      <c r="G9619" s="2" t="s">
        <v>175</v>
      </c>
      <c r="H9619" s="2" t="s">
        <v>24</v>
      </c>
      <c r="I9619" s="2">
        <v>966</v>
      </c>
      <c r="J9619" s="2">
        <v>20</v>
      </c>
      <c r="K9619" s="2">
        <v>226025102709</v>
      </c>
      <c r="L9619" s="3">
        <v>45990</v>
      </c>
      <c r="M9619" s="3">
        <v>47788</v>
      </c>
      <c r="N9619" s="2" t="s">
        <v>6812</v>
      </c>
    </row>
    <row r="9620" spans="2:14" x14ac:dyDescent="0.25">
      <c r="B9620" s="2" t="s">
        <v>7203</v>
      </c>
      <c r="C9620" s="2" t="s">
        <v>7204</v>
      </c>
      <c r="D9620" s="2" t="s">
        <v>16</v>
      </c>
      <c r="E9620" s="2" t="s">
        <v>142</v>
      </c>
      <c r="F9620" s="2" t="s">
        <v>18</v>
      </c>
      <c r="G9620" s="2" t="s">
        <v>175</v>
      </c>
      <c r="H9620" s="2" t="s">
        <v>24</v>
      </c>
      <c r="I9620" s="2">
        <v>966</v>
      </c>
      <c r="J9620" s="2">
        <v>0</v>
      </c>
      <c r="K9620" s="2">
        <v>221325071220</v>
      </c>
      <c r="L9620" s="3">
        <v>45867</v>
      </c>
      <c r="M9620" s="3">
        <v>47665</v>
      </c>
      <c r="N9620" s="2" t="s">
        <v>6812</v>
      </c>
    </row>
    <row r="9621" spans="2:14" x14ac:dyDescent="0.25">
      <c r="B9621" s="2" t="s">
        <v>7203</v>
      </c>
      <c r="C9621" s="2" t="s">
        <v>7204</v>
      </c>
      <c r="D9621" s="2" t="s">
        <v>16</v>
      </c>
      <c r="E9621" s="2" t="s">
        <v>142</v>
      </c>
      <c r="F9621" s="2" t="s">
        <v>18</v>
      </c>
      <c r="G9621" s="2" t="s">
        <v>175</v>
      </c>
      <c r="H9621" s="2" t="s">
        <v>24</v>
      </c>
      <c r="I9621" s="2">
        <v>966</v>
      </c>
      <c r="J9621" s="2">
        <v>0</v>
      </c>
      <c r="K9621" s="4">
        <v>210000000000</v>
      </c>
      <c r="L9621" s="3">
        <v>44958</v>
      </c>
      <c r="M9621" s="3">
        <v>47392</v>
      </c>
      <c r="N9621" s="2" t="s">
        <v>6812</v>
      </c>
    </row>
    <row r="9622" spans="2:14" x14ac:dyDescent="0.25">
      <c r="B9622" s="2" t="s">
        <v>7205</v>
      </c>
      <c r="C9622" s="2" t="s">
        <v>7206</v>
      </c>
      <c r="D9622" s="2" t="s">
        <v>379</v>
      </c>
      <c r="E9622" s="2" t="s">
        <v>17</v>
      </c>
      <c r="F9622" s="2" t="s">
        <v>18</v>
      </c>
      <c r="G9622" s="2" t="s">
        <v>175</v>
      </c>
      <c r="H9622" s="2" t="s">
        <v>24</v>
      </c>
      <c r="I9622" s="2">
        <v>440</v>
      </c>
      <c r="J9622" s="2">
        <v>40</v>
      </c>
      <c r="K9622" s="2">
        <v>226525110616</v>
      </c>
      <c r="L9622" s="3">
        <v>45973</v>
      </c>
      <c r="M9622" s="3">
        <v>47788</v>
      </c>
      <c r="N9622" s="2" t="s">
        <v>6812</v>
      </c>
    </row>
    <row r="9623" spans="2:14" x14ac:dyDescent="0.25">
      <c r="B9623" s="2" t="s">
        <v>7205</v>
      </c>
      <c r="C9623" s="2" t="s">
        <v>7206</v>
      </c>
      <c r="D9623" s="2" t="s">
        <v>379</v>
      </c>
      <c r="E9623" s="2" t="s">
        <v>17</v>
      </c>
      <c r="F9623" s="2" t="s">
        <v>18</v>
      </c>
      <c r="G9623" s="2" t="s">
        <v>175</v>
      </c>
      <c r="H9623" s="2" t="s">
        <v>24</v>
      </c>
      <c r="I9623" s="2">
        <v>440</v>
      </c>
      <c r="J9623" s="2">
        <v>200</v>
      </c>
      <c r="K9623" s="2">
        <v>227025111319</v>
      </c>
      <c r="L9623" s="3">
        <v>45980</v>
      </c>
      <c r="M9623" s="3">
        <v>47788</v>
      </c>
      <c r="N9623" s="2" t="s">
        <v>6812</v>
      </c>
    </row>
    <row r="9624" spans="2:14" x14ac:dyDescent="0.25">
      <c r="B9624" s="2" t="s">
        <v>7205</v>
      </c>
      <c r="C9624" s="2" t="s">
        <v>7206</v>
      </c>
      <c r="D9624" s="2" t="s">
        <v>379</v>
      </c>
      <c r="E9624" s="2" t="s">
        <v>17</v>
      </c>
      <c r="F9624" s="2" t="s">
        <v>18</v>
      </c>
      <c r="G9624" s="2" t="s">
        <v>175</v>
      </c>
      <c r="H9624" s="2" t="s">
        <v>24</v>
      </c>
      <c r="I9624" s="2">
        <v>440</v>
      </c>
      <c r="J9624" s="2">
        <v>200</v>
      </c>
      <c r="K9624" s="2">
        <v>227125112502</v>
      </c>
      <c r="L9624" s="3">
        <v>45990</v>
      </c>
      <c r="M9624" s="3">
        <v>47788</v>
      </c>
      <c r="N9624" s="2" t="s">
        <v>6812</v>
      </c>
    </row>
    <row r="9625" spans="2:14" x14ac:dyDescent="0.25">
      <c r="B9625" s="2" t="s">
        <v>7205</v>
      </c>
      <c r="C9625" s="2" t="s">
        <v>7206</v>
      </c>
      <c r="D9625" s="2" t="s">
        <v>379</v>
      </c>
      <c r="E9625" s="2" t="s">
        <v>17</v>
      </c>
      <c r="F9625" s="2" t="s">
        <v>18</v>
      </c>
      <c r="G9625" s="2" t="s">
        <v>175</v>
      </c>
      <c r="H9625" s="2" t="s">
        <v>24</v>
      </c>
      <c r="I9625" s="2">
        <v>440</v>
      </c>
      <c r="J9625" s="2">
        <v>0</v>
      </c>
      <c r="K9625" s="4">
        <v>211000000000</v>
      </c>
      <c r="L9625" s="3">
        <v>44958</v>
      </c>
      <c r="M9625" s="3">
        <v>47423</v>
      </c>
      <c r="N9625" s="2" t="s">
        <v>6812</v>
      </c>
    </row>
    <row r="9626" spans="2:14" x14ac:dyDescent="0.25">
      <c r="B9626" s="2" t="s">
        <v>7205</v>
      </c>
      <c r="C9626" s="2" t="s">
        <v>7206</v>
      </c>
      <c r="D9626" s="2" t="s">
        <v>379</v>
      </c>
      <c r="E9626" s="2" t="s">
        <v>17</v>
      </c>
      <c r="F9626" s="2" t="s">
        <v>18</v>
      </c>
      <c r="G9626" s="2" t="s">
        <v>175</v>
      </c>
      <c r="H9626" s="2" t="s">
        <v>24</v>
      </c>
      <c r="I9626" s="2">
        <v>440</v>
      </c>
      <c r="J9626" s="2">
        <v>0</v>
      </c>
      <c r="K9626" s="4">
        <v>212000000000</v>
      </c>
      <c r="L9626" s="3">
        <v>44958</v>
      </c>
      <c r="M9626" s="3">
        <v>47423</v>
      </c>
      <c r="N9626" s="2" t="s">
        <v>6812</v>
      </c>
    </row>
    <row r="9627" spans="2:14" x14ac:dyDescent="0.25">
      <c r="B9627" s="2" t="s">
        <v>7207</v>
      </c>
      <c r="C9627" s="2" t="s">
        <v>7208</v>
      </c>
      <c r="D9627" s="2" t="s">
        <v>1367</v>
      </c>
      <c r="E9627" s="2" t="s">
        <v>17</v>
      </c>
      <c r="F9627" s="2" t="s">
        <v>18</v>
      </c>
      <c r="G9627" s="2" t="s">
        <v>175</v>
      </c>
      <c r="H9627" s="2" t="s">
        <v>24</v>
      </c>
      <c r="I9627" s="2">
        <v>30</v>
      </c>
      <c r="J9627" s="2">
        <v>0</v>
      </c>
      <c r="K9627" s="2">
        <v>212824122510</v>
      </c>
      <c r="L9627" s="3">
        <v>45664</v>
      </c>
      <c r="M9627" s="3">
        <v>47453</v>
      </c>
      <c r="N9627" s="2" t="s">
        <v>6812</v>
      </c>
    </row>
    <row r="9628" spans="2:14" x14ac:dyDescent="0.25">
      <c r="B9628" s="2" t="s">
        <v>7207</v>
      </c>
      <c r="C9628" s="2" t="s">
        <v>7208</v>
      </c>
      <c r="D9628" s="2" t="s">
        <v>1367</v>
      </c>
      <c r="E9628" s="2" t="s">
        <v>17</v>
      </c>
      <c r="F9628" s="2" t="s">
        <v>18</v>
      </c>
      <c r="G9628" s="2" t="s">
        <v>175</v>
      </c>
      <c r="H9628" s="2" t="s">
        <v>24</v>
      </c>
      <c r="I9628" s="2">
        <v>30</v>
      </c>
      <c r="J9628" s="2">
        <v>30</v>
      </c>
      <c r="K9628" s="2">
        <v>233425081518</v>
      </c>
      <c r="L9628" s="3">
        <v>45990</v>
      </c>
      <c r="M9628" s="3">
        <v>47696</v>
      </c>
      <c r="N9628" s="2" t="s">
        <v>6812</v>
      </c>
    </row>
    <row r="9629" spans="2:14" x14ac:dyDescent="0.25">
      <c r="B9629" s="2" t="s">
        <v>7207</v>
      </c>
      <c r="C9629" s="2" t="s">
        <v>7208</v>
      </c>
      <c r="D9629" s="2" t="s">
        <v>1367</v>
      </c>
      <c r="E9629" s="2" t="s">
        <v>17</v>
      </c>
      <c r="F9629" s="2" t="s">
        <v>18</v>
      </c>
      <c r="G9629" s="2" t="s">
        <v>175</v>
      </c>
      <c r="H9629" s="2" t="s">
        <v>24</v>
      </c>
      <c r="I9629" s="2">
        <v>30</v>
      </c>
      <c r="J9629" s="2">
        <v>0</v>
      </c>
      <c r="K9629" s="4">
        <v>212000000000</v>
      </c>
      <c r="L9629" s="3">
        <v>44958</v>
      </c>
      <c r="M9629" s="3">
        <v>47423</v>
      </c>
      <c r="N9629" s="2" t="s">
        <v>6812</v>
      </c>
    </row>
    <row r="9630" spans="2:14" x14ac:dyDescent="0.25">
      <c r="B9630" s="2" t="s">
        <v>7207</v>
      </c>
      <c r="C9630" s="2" t="s">
        <v>7208</v>
      </c>
      <c r="D9630" s="2" t="s">
        <v>1367</v>
      </c>
      <c r="E9630" s="2" t="s">
        <v>181</v>
      </c>
      <c r="F9630" s="2" t="s">
        <v>18</v>
      </c>
      <c r="G9630" s="2" t="s">
        <v>175</v>
      </c>
      <c r="H9630" s="2" t="s">
        <v>24</v>
      </c>
      <c r="I9630" s="2">
        <v>30</v>
      </c>
      <c r="J9630" s="2">
        <v>0</v>
      </c>
      <c r="K9630" s="4">
        <v>212000000000</v>
      </c>
      <c r="L9630" s="3">
        <v>44958</v>
      </c>
      <c r="M9630" s="3">
        <v>47423</v>
      </c>
      <c r="N9630" s="2" t="s">
        <v>6812</v>
      </c>
    </row>
    <row r="9631" spans="2:14" x14ac:dyDescent="0.25">
      <c r="B9631" s="2" t="s">
        <v>7207</v>
      </c>
      <c r="C9631" s="2" t="s">
        <v>7208</v>
      </c>
      <c r="D9631" s="2" t="s">
        <v>1367</v>
      </c>
      <c r="E9631" s="2" t="s">
        <v>142</v>
      </c>
      <c r="F9631" s="2" t="s">
        <v>18</v>
      </c>
      <c r="G9631" s="2" t="s">
        <v>175</v>
      </c>
      <c r="H9631" s="2" t="s">
        <v>24</v>
      </c>
      <c r="I9631" s="2">
        <v>30</v>
      </c>
      <c r="J9631" s="2">
        <v>0</v>
      </c>
      <c r="K9631" s="2">
        <v>212824122510</v>
      </c>
      <c r="L9631" s="3">
        <v>45664</v>
      </c>
      <c r="M9631" s="3">
        <v>47453</v>
      </c>
      <c r="N9631" s="2" t="s">
        <v>6812</v>
      </c>
    </row>
    <row r="9632" spans="2:14" x14ac:dyDescent="0.25">
      <c r="B9632" s="2" t="s">
        <v>7207</v>
      </c>
      <c r="C9632" s="2" t="s">
        <v>7208</v>
      </c>
      <c r="D9632" s="2" t="s">
        <v>1367</v>
      </c>
      <c r="E9632" s="2" t="s">
        <v>142</v>
      </c>
      <c r="F9632" s="2" t="s">
        <v>18</v>
      </c>
      <c r="G9632" s="2" t="s">
        <v>175</v>
      </c>
      <c r="H9632" s="2" t="s">
        <v>24</v>
      </c>
      <c r="I9632" s="2">
        <v>30</v>
      </c>
      <c r="J9632" s="2">
        <v>0</v>
      </c>
      <c r="K9632" s="4">
        <v>212000000000</v>
      </c>
      <c r="L9632" s="3">
        <v>44958</v>
      </c>
      <c r="M9632" s="3">
        <v>47423</v>
      </c>
      <c r="N9632" s="2" t="s">
        <v>6812</v>
      </c>
    </row>
    <row r="9633" spans="2:14" x14ac:dyDescent="0.25">
      <c r="B9633" s="2" t="s">
        <v>7209</v>
      </c>
      <c r="C9633" s="2" t="s">
        <v>7210</v>
      </c>
      <c r="D9633" s="2" t="s">
        <v>41</v>
      </c>
      <c r="E9633" s="2" t="s">
        <v>17</v>
      </c>
      <c r="F9633" s="2" t="s">
        <v>18</v>
      </c>
      <c r="G9633" s="2" t="s">
        <v>90</v>
      </c>
      <c r="H9633" s="2" t="s">
        <v>7211</v>
      </c>
      <c r="I9633" s="2">
        <v>2870</v>
      </c>
      <c r="J9633" s="2">
        <v>0</v>
      </c>
      <c r="K9633" s="2">
        <v>223096101</v>
      </c>
      <c r="L9633" s="3">
        <v>44958</v>
      </c>
      <c r="M9633" s="3">
        <v>47088</v>
      </c>
      <c r="N9633" s="2" t="s">
        <v>1354</v>
      </c>
    </row>
    <row r="9634" spans="2:14" x14ac:dyDescent="0.25">
      <c r="B9634" s="2" t="s">
        <v>7209</v>
      </c>
      <c r="C9634" s="2" t="s">
        <v>7210</v>
      </c>
      <c r="D9634" s="2" t="s">
        <v>41</v>
      </c>
      <c r="E9634" s="2" t="s">
        <v>17</v>
      </c>
      <c r="F9634" s="2" t="s">
        <v>18</v>
      </c>
      <c r="G9634" s="2" t="s">
        <v>90</v>
      </c>
      <c r="H9634" s="2" t="s">
        <v>7211</v>
      </c>
      <c r="I9634" s="2">
        <v>2870</v>
      </c>
      <c r="J9634" s="2">
        <v>0</v>
      </c>
      <c r="K9634" s="2">
        <v>224112101</v>
      </c>
      <c r="L9634" s="3">
        <v>45672</v>
      </c>
      <c r="M9634" s="3">
        <v>47178</v>
      </c>
      <c r="N9634" s="2" t="s">
        <v>1354</v>
      </c>
    </row>
    <row r="9635" spans="2:14" x14ac:dyDescent="0.25">
      <c r="B9635" s="2" t="s">
        <v>7209</v>
      </c>
      <c r="C9635" s="2" t="s">
        <v>7210</v>
      </c>
      <c r="D9635" s="2" t="s">
        <v>41</v>
      </c>
      <c r="E9635" s="2" t="s">
        <v>17</v>
      </c>
      <c r="F9635" s="2" t="s">
        <v>18</v>
      </c>
      <c r="G9635" s="2" t="s">
        <v>90</v>
      </c>
      <c r="H9635" s="2" t="s">
        <v>7211</v>
      </c>
      <c r="I9635" s="2">
        <v>2870</v>
      </c>
      <c r="J9635" s="2">
        <v>0</v>
      </c>
      <c r="K9635" s="2">
        <v>224112102</v>
      </c>
      <c r="L9635" s="3">
        <v>45692</v>
      </c>
      <c r="M9635" s="3">
        <v>47239</v>
      </c>
      <c r="N9635" s="2" t="s">
        <v>1354</v>
      </c>
    </row>
    <row r="9636" spans="2:14" x14ac:dyDescent="0.25">
      <c r="B9636" s="2" t="s">
        <v>7209</v>
      </c>
      <c r="C9636" s="2" t="s">
        <v>7210</v>
      </c>
      <c r="D9636" s="2" t="s">
        <v>41</v>
      </c>
      <c r="E9636" s="2" t="s">
        <v>17</v>
      </c>
      <c r="F9636" s="2" t="s">
        <v>18</v>
      </c>
      <c r="G9636" s="2" t="s">
        <v>90</v>
      </c>
      <c r="H9636" s="2" t="s">
        <v>7211</v>
      </c>
      <c r="I9636" s="2">
        <v>2870</v>
      </c>
      <c r="J9636" s="2">
        <v>890</v>
      </c>
      <c r="K9636" s="2">
        <v>224112103</v>
      </c>
      <c r="L9636" s="3">
        <v>45829</v>
      </c>
      <c r="M9636" s="3">
        <v>47392</v>
      </c>
      <c r="N9636" s="2" t="s">
        <v>1354</v>
      </c>
    </row>
    <row r="9637" spans="2:14" x14ac:dyDescent="0.25">
      <c r="B9637" s="2" t="s">
        <v>7209</v>
      </c>
      <c r="C9637" s="2" t="s">
        <v>7210</v>
      </c>
      <c r="D9637" s="2" t="s">
        <v>41</v>
      </c>
      <c r="E9637" s="2" t="s">
        <v>17</v>
      </c>
      <c r="F9637" s="2" t="s">
        <v>18</v>
      </c>
      <c r="G9637" s="2" t="s">
        <v>90</v>
      </c>
      <c r="H9637" s="2" t="s">
        <v>7211</v>
      </c>
      <c r="I9637" s="2">
        <v>2870</v>
      </c>
      <c r="J9637" s="2">
        <v>1980</v>
      </c>
      <c r="K9637" s="2">
        <v>224112104</v>
      </c>
      <c r="L9637" s="3">
        <v>46165</v>
      </c>
      <c r="M9637" s="3">
        <v>47453</v>
      </c>
      <c r="N9637" s="2" t="s">
        <v>1354</v>
      </c>
    </row>
    <row r="9638" spans="2:14" x14ac:dyDescent="0.25">
      <c r="B9638" s="2" t="s">
        <v>7212</v>
      </c>
      <c r="C9638" s="2" t="s">
        <v>7213</v>
      </c>
      <c r="D9638" s="2" t="s">
        <v>41</v>
      </c>
      <c r="E9638" s="2" t="s">
        <v>17</v>
      </c>
      <c r="F9638" s="2" t="s">
        <v>18</v>
      </c>
      <c r="G9638" s="2" t="s">
        <v>90</v>
      </c>
      <c r="H9638" s="2" t="s">
        <v>7211</v>
      </c>
      <c r="I9638" s="2">
        <v>826</v>
      </c>
      <c r="J9638" s="2">
        <v>0</v>
      </c>
      <c r="K9638" s="2">
        <v>224012107</v>
      </c>
      <c r="L9638" s="3">
        <v>45829</v>
      </c>
      <c r="M9638" s="3">
        <v>47453</v>
      </c>
      <c r="N9638" s="2" t="s">
        <v>1354</v>
      </c>
    </row>
    <row r="9639" spans="2:14" x14ac:dyDescent="0.25">
      <c r="B9639" s="2" t="s">
        <v>7212</v>
      </c>
      <c r="C9639" s="2" t="s">
        <v>7213</v>
      </c>
      <c r="D9639" s="2" t="s">
        <v>41</v>
      </c>
      <c r="E9639" s="2" t="s">
        <v>17</v>
      </c>
      <c r="F9639" s="2" t="s">
        <v>18</v>
      </c>
      <c r="G9639" s="2" t="s">
        <v>90</v>
      </c>
      <c r="H9639" s="2" t="s">
        <v>7211</v>
      </c>
      <c r="I9639" s="2">
        <v>826</v>
      </c>
      <c r="J9639" s="2">
        <v>0</v>
      </c>
      <c r="K9639" s="2">
        <v>224112104</v>
      </c>
      <c r="L9639" s="3">
        <v>44958</v>
      </c>
      <c r="M9639" s="3">
        <v>47178</v>
      </c>
      <c r="N9639" s="2" t="s">
        <v>1354</v>
      </c>
    </row>
    <row r="9640" spans="2:14" x14ac:dyDescent="0.25">
      <c r="B9640" s="2" t="s">
        <v>7212</v>
      </c>
      <c r="C9640" s="2" t="s">
        <v>7213</v>
      </c>
      <c r="D9640" s="2" t="s">
        <v>41</v>
      </c>
      <c r="E9640" s="2" t="s">
        <v>17</v>
      </c>
      <c r="F9640" s="2" t="s">
        <v>18</v>
      </c>
      <c r="G9640" s="2" t="s">
        <v>90</v>
      </c>
      <c r="H9640" s="2" t="s">
        <v>7211</v>
      </c>
      <c r="I9640" s="2">
        <v>826</v>
      </c>
      <c r="J9640" s="2">
        <v>1</v>
      </c>
      <c r="K9640" s="2">
        <v>224112104</v>
      </c>
      <c r="L9640" s="3">
        <v>45672</v>
      </c>
      <c r="M9640" s="3">
        <v>47178</v>
      </c>
      <c r="N9640" s="2" t="s">
        <v>1354</v>
      </c>
    </row>
    <row r="9641" spans="2:14" x14ac:dyDescent="0.25">
      <c r="B9641" s="2" t="s">
        <v>7212</v>
      </c>
      <c r="C9641" s="2" t="s">
        <v>7213</v>
      </c>
      <c r="D9641" s="2" t="s">
        <v>41</v>
      </c>
      <c r="E9641" s="2" t="s">
        <v>17</v>
      </c>
      <c r="F9641" s="2" t="s">
        <v>18</v>
      </c>
      <c r="G9641" s="2" t="s">
        <v>90</v>
      </c>
      <c r="H9641" s="2" t="s">
        <v>7211</v>
      </c>
      <c r="I9641" s="2">
        <v>826</v>
      </c>
      <c r="J9641" s="2">
        <v>0</v>
      </c>
      <c r="K9641" s="2">
        <v>224112105</v>
      </c>
      <c r="L9641" s="3">
        <v>45974</v>
      </c>
      <c r="M9641" s="3">
        <v>47239</v>
      </c>
      <c r="N9641" s="2" t="s">
        <v>1354</v>
      </c>
    </row>
    <row r="9642" spans="2:14" x14ac:dyDescent="0.25">
      <c r="B9642" s="2" t="s">
        <v>7212</v>
      </c>
      <c r="C9642" s="2" t="s">
        <v>7213</v>
      </c>
      <c r="D9642" s="2" t="s">
        <v>41</v>
      </c>
      <c r="E9642" s="2" t="s">
        <v>17</v>
      </c>
      <c r="F9642" s="2" t="s">
        <v>18</v>
      </c>
      <c r="G9642" s="2" t="s">
        <v>90</v>
      </c>
      <c r="H9642" s="2" t="s">
        <v>7211</v>
      </c>
      <c r="I9642" s="2">
        <v>826</v>
      </c>
      <c r="J9642" s="2">
        <v>0</v>
      </c>
      <c r="K9642" s="2">
        <v>224112106</v>
      </c>
      <c r="L9642" s="3">
        <v>45974</v>
      </c>
      <c r="M9642" s="3">
        <v>47423</v>
      </c>
      <c r="N9642" s="2" t="s">
        <v>1354</v>
      </c>
    </row>
    <row r="9643" spans="2:14" x14ac:dyDescent="0.25">
      <c r="B9643" s="2" t="s">
        <v>7212</v>
      </c>
      <c r="C9643" s="2" t="s">
        <v>7213</v>
      </c>
      <c r="D9643" s="2" t="s">
        <v>41</v>
      </c>
      <c r="E9643" s="2" t="s">
        <v>17</v>
      </c>
      <c r="F9643" s="2" t="s">
        <v>18</v>
      </c>
      <c r="G9643" s="2" t="s">
        <v>90</v>
      </c>
      <c r="H9643" s="2" t="s">
        <v>7211</v>
      </c>
      <c r="I9643" s="2">
        <v>826</v>
      </c>
      <c r="J9643" s="2">
        <v>825</v>
      </c>
      <c r="K9643" s="2">
        <v>226072108</v>
      </c>
      <c r="L9643" s="3">
        <v>46127</v>
      </c>
      <c r="M9643" s="3">
        <v>47880</v>
      </c>
      <c r="N9643" s="2" t="s">
        <v>1354</v>
      </c>
    </row>
    <row r="9644" spans="2:14" x14ac:dyDescent="0.25">
      <c r="B9644" s="2" t="s">
        <v>7214</v>
      </c>
      <c r="C9644" s="2" t="s">
        <v>7215</v>
      </c>
      <c r="D9644" s="2" t="s">
        <v>41</v>
      </c>
      <c r="E9644" s="2" t="s">
        <v>17</v>
      </c>
      <c r="F9644" s="2" t="s">
        <v>18</v>
      </c>
      <c r="G9644" s="2" t="s">
        <v>90</v>
      </c>
      <c r="H9644" s="2" t="s">
        <v>7211</v>
      </c>
      <c r="I9644" s="2">
        <v>643</v>
      </c>
      <c r="J9644" s="2">
        <v>0</v>
      </c>
      <c r="K9644" s="2">
        <v>224012108</v>
      </c>
      <c r="L9644" s="3">
        <v>45877</v>
      </c>
      <c r="M9644" s="3">
        <v>47453</v>
      </c>
      <c r="N9644" s="2" t="s">
        <v>1354</v>
      </c>
    </row>
    <row r="9645" spans="2:14" x14ac:dyDescent="0.25">
      <c r="B9645" s="2" t="s">
        <v>7214</v>
      </c>
      <c r="C9645" s="2" t="s">
        <v>7215</v>
      </c>
      <c r="D9645" s="2" t="s">
        <v>41</v>
      </c>
      <c r="E9645" s="2" t="s">
        <v>17</v>
      </c>
      <c r="F9645" s="2" t="s">
        <v>18</v>
      </c>
      <c r="G9645" s="2" t="s">
        <v>90</v>
      </c>
      <c r="H9645" s="2" t="s">
        <v>7211</v>
      </c>
      <c r="I9645" s="2">
        <v>643</v>
      </c>
      <c r="J9645" s="2">
        <v>0</v>
      </c>
      <c r="K9645" s="2">
        <v>224112104</v>
      </c>
      <c r="L9645" s="3">
        <v>45672</v>
      </c>
      <c r="M9645" s="3">
        <v>47392</v>
      </c>
      <c r="N9645" s="2" t="s">
        <v>1354</v>
      </c>
    </row>
    <row r="9646" spans="2:14" x14ac:dyDescent="0.25">
      <c r="B9646" s="2" t="s">
        <v>7214</v>
      </c>
      <c r="C9646" s="2" t="s">
        <v>7215</v>
      </c>
      <c r="D9646" s="2" t="s">
        <v>41</v>
      </c>
      <c r="E9646" s="2" t="s">
        <v>17</v>
      </c>
      <c r="F9646" s="2" t="s">
        <v>18</v>
      </c>
      <c r="G9646" s="2" t="s">
        <v>90</v>
      </c>
      <c r="H9646" s="2" t="s">
        <v>7211</v>
      </c>
      <c r="I9646" s="2">
        <v>643</v>
      </c>
      <c r="J9646" s="2">
        <v>0</v>
      </c>
      <c r="K9646" s="2">
        <v>224112105</v>
      </c>
      <c r="L9646" s="3">
        <v>44958</v>
      </c>
      <c r="M9646" s="3">
        <v>47150</v>
      </c>
      <c r="N9646" s="2" t="s">
        <v>1354</v>
      </c>
    </row>
    <row r="9647" spans="2:14" x14ac:dyDescent="0.25">
      <c r="B9647" s="2" t="s">
        <v>7214</v>
      </c>
      <c r="C9647" s="2" t="s">
        <v>7215</v>
      </c>
      <c r="D9647" s="2" t="s">
        <v>41</v>
      </c>
      <c r="E9647" s="2" t="s">
        <v>17</v>
      </c>
      <c r="F9647" s="2" t="s">
        <v>18</v>
      </c>
      <c r="G9647" s="2" t="s">
        <v>90</v>
      </c>
      <c r="H9647" s="2" t="s">
        <v>7211</v>
      </c>
      <c r="I9647" s="2">
        <v>643</v>
      </c>
      <c r="J9647" s="2">
        <v>0</v>
      </c>
      <c r="K9647" s="2">
        <v>224112107</v>
      </c>
      <c r="L9647" s="3">
        <v>45692</v>
      </c>
      <c r="M9647" s="3">
        <v>47392</v>
      </c>
      <c r="N9647" s="2" t="s">
        <v>1354</v>
      </c>
    </row>
    <row r="9648" spans="2:14" x14ac:dyDescent="0.25">
      <c r="B9648" s="2" t="s">
        <v>7214</v>
      </c>
      <c r="C9648" s="2" t="s">
        <v>7215</v>
      </c>
      <c r="D9648" s="2" t="s">
        <v>41</v>
      </c>
      <c r="E9648" s="2" t="s">
        <v>17</v>
      </c>
      <c r="F9648" s="2" t="s">
        <v>18</v>
      </c>
      <c r="G9648" s="2" t="s">
        <v>90</v>
      </c>
      <c r="H9648" s="2" t="s">
        <v>7211</v>
      </c>
      <c r="I9648" s="2">
        <v>643</v>
      </c>
      <c r="J9648" s="2">
        <v>643</v>
      </c>
      <c r="K9648" s="2">
        <v>225012109</v>
      </c>
      <c r="L9648" s="3">
        <v>46018</v>
      </c>
      <c r="M9648" s="3">
        <v>47818</v>
      </c>
      <c r="N9648" s="2" t="s">
        <v>1354</v>
      </c>
    </row>
    <row r="9649" spans="2:14" x14ac:dyDescent="0.25">
      <c r="B9649" s="2" t="s">
        <v>7214</v>
      </c>
      <c r="C9649" s="2" t="s">
        <v>7215</v>
      </c>
      <c r="D9649" s="2" t="s">
        <v>41</v>
      </c>
      <c r="E9649" s="2" t="s">
        <v>17</v>
      </c>
      <c r="F9649" s="2" t="s">
        <v>18</v>
      </c>
      <c r="G9649" s="2" t="s">
        <v>90</v>
      </c>
      <c r="H9649" s="2" t="s">
        <v>7211</v>
      </c>
      <c r="I9649" s="2">
        <v>643</v>
      </c>
      <c r="J9649" s="2">
        <v>0</v>
      </c>
      <c r="K9649" s="2">
        <v>23062103</v>
      </c>
      <c r="L9649" s="3">
        <v>44958</v>
      </c>
      <c r="M9649" s="3">
        <v>47058</v>
      </c>
      <c r="N9649" s="2" t="s">
        <v>1354</v>
      </c>
    </row>
    <row r="9650" spans="2:14" x14ac:dyDescent="0.25">
      <c r="B9650" s="2" t="s">
        <v>7214</v>
      </c>
      <c r="C9650" s="2" t="s">
        <v>7215</v>
      </c>
      <c r="D9650" s="2" t="s">
        <v>41</v>
      </c>
      <c r="E9650" s="2" t="s">
        <v>17</v>
      </c>
      <c r="F9650" s="2" t="s">
        <v>18</v>
      </c>
      <c r="G9650" s="2" t="s">
        <v>90</v>
      </c>
      <c r="H9650" s="2" t="s">
        <v>7211</v>
      </c>
      <c r="I9650" s="2">
        <v>643</v>
      </c>
      <c r="J9650" s="2">
        <v>0</v>
      </c>
      <c r="K9650" s="2">
        <v>23062104</v>
      </c>
      <c r="L9650" s="3">
        <v>44958</v>
      </c>
      <c r="M9650" s="3">
        <v>47058</v>
      </c>
      <c r="N9650" s="2" t="s">
        <v>1354</v>
      </c>
    </row>
    <row r="9651" spans="2:14" x14ac:dyDescent="0.25">
      <c r="B9651" s="2" t="s">
        <v>7214</v>
      </c>
      <c r="C9651" s="2" t="s">
        <v>7215</v>
      </c>
      <c r="D9651" s="2" t="s">
        <v>41</v>
      </c>
      <c r="E9651" s="2" t="s">
        <v>17</v>
      </c>
      <c r="F9651" s="2" t="s">
        <v>18</v>
      </c>
      <c r="G9651" s="2" t="s">
        <v>90</v>
      </c>
      <c r="H9651" s="2" t="s">
        <v>7211</v>
      </c>
      <c r="I9651" s="2">
        <v>643</v>
      </c>
      <c r="J9651" s="2">
        <v>0</v>
      </c>
      <c r="K9651" s="2" t="s">
        <v>470</v>
      </c>
      <c r="L9651" s="2" t="s">
        <v>30</v>
      </c>
      <c r="M9651" s="2" t="s">
        <v>30</v>
      </c>
      <c r="N9651" s="2" t="s">
        <v>1354</v>
      </c>
    </row>
    <row r="9652" spans="2:14" x14ac:dyDescent="0.25">
      <c r="B9652" s="2" t="s">
        <v>7214</v>
      </c>
      <c r="C9652" s="2" t="s">
        <v>7215</v>
      </c>
      <c r="D9652" s="2" t="s">
        <v>41</v>
      </c>
      <c r="E9652" s="2" t="s">
        <v>181</v>
      </c>
      <c r="F9652" s="2" t="s">
        <v>18</v>
      </c>
      <c r="G9652" s="2" t="s">
        <v>90</v>
      </c>
      <c r="H9652" s="2" t="s">
        <v>7211</v>
      </c>
      <c r="I9652" s="2">
        <v>643</v>
      </c>
      <c r="J9652" s="2">
        <v>0</v>
      </c>
      <c r="K9652" s="2">
        <v>225012109</v>
      </c>
      <c r="L9652" s="3">
        <v>46018</v>
      </c>
      <c r="M9652" s="3">
        <v>47818</v>
      </c>
      <c r="N9652" s="2" t="s">
        <v>1354</v>
      </c>
    </row>
    <row r="9653" spans="2:14" x14ac:dyDescent="0.25">
      <c r="B9653" s="2" t="s">
        <v>7216</v>
      </c>
      <c r="C9653" s="2" t="s">
        <v>7217</v>
      </c>
      <c r="D9653" s="2" t="s">
        <v>16</v>
      </c>
      <c r="E9653" s="2" t="s">
        <v>17</v>
      </c>
      <c r="F9653" s="2" t="s">
        <v>18</v>
      </c>
      <c r="G9653" s="2" t="s">
        <v>6432</v>
      </c>
      <c r="H9653" s="2" t="s">
        <v>7218</v>
      </c>
      <c r="I9653" s="2">
        <v>0</v>
      </c>
      <c r="J9653" s="2">
        <v>0</v>
      </c>
      <c r="K9653" s="2">
        <v>48092717</v>
      </c>
      <c r="L9653" s="3">
        <v>44958</v>
      </c>
      <c r="M9653" s="3">
        <v>47362</v>
      </c>
      <c r="N9653" s="2" t="s">
        <v>2493</v>
      </c>
    </row>
    <row r="9654" spans="2:14" x14ac:dyDescent="0.25">
      <c r="B9654" s="2" t="s">
        <v>7216</v>
      </c>
      <c r="C9654" s="2" t="s">
        <v>7217</v>
      </c>
      <c r="D9654" s="2" t="s">
        <v>16</v>
      </c>
      <c r="E9654" s="2" t="s">
        <v>17</v>
      </c>
      <c r="F9654" s="2" t="s">
        <v>18</v>
      </c>
      <c r="G9654" s="2" t="s">
        <v>6432</v>
      </c>
      <c r="H9654" s="2" t="s">
        <v>7218</v>
      </c>
      <c r="I9654" s="2">
        <v>0</v>
      </c>
      <c r="J9654" s="2">
        <v>0</v>
      </c>
      <c r="K9654" s="2">
        <v>48102417</v>
      </c>
      <c r="L9654" s="3">
        <v>44958</v>
      </c>
      <c r="M9654" s="3">
        <v>47392</v>
      </c>
      <c r="N9654" s="2" t="s">
        <v>2493</v>
      </c>
    </row>
    <row r="9655" spans="2:14" x14ac:dyDescent="0.25">
      <c r="B9655" s="2" t="s">
        <v>7216</v>
      </c>
      <c r="C9655" s="2" t="s">
        <v>7217</v>
      </c>
      <c r="D9655" s="2" t="s">
        <v>16</v>
      </c>
      <c r="E9655" s="2" t="s">
        <v>17</v>
      </c>
      <c r="F9655" s="2" t="s">
        <v>18</v>
      </c>
      <c r="G9655" s="2" t="s">
        <v>6432</v>
      </c>
      <c r="H9655" s="2" t="s">
        <v>7218</v>
      </c>
      <c r="I9655" s="2">
        <v>0</v>
      </c>
      <c r="J9655" s="2">
        <v>0</v>
      </c>
      <c r="K9655" s="2">
        <v>48111617</v>
      </c>
      <c r="L9655" s="3">
        <v>44958</v>
      </c>
      <c r="M9655" s="3">
        <v>47423</v>
      </c>
      <c r="N9655" s="2" t="s">
        <v>2493</v>
      </c>
    </row>
    <row r="9656" spans="2:14" x14ac:dyDescent="0.25">
      <c r="B9656" s="2" t="s">
        <v>7216</v>
      </c>
      <c r="C9656" s="2" t="s">
        <v>7217</v>
      </c>
      <c r="D9656" s="2" t="s">
        <v>16</v>
      </c>
      <c r="E9656" s="2" t="s">
        <v>17</v>
      </c>
      <c r="F9656" s="2" t="s">
        <v>18</v>
      </c>
      <c r="G9656" s="2" t="s">
        <v>6432</v>
      </c>
      <c r="H9656" s="2" t="s">
        <v>7218</v>
      </c>
      <c r="I9656" s="2">
        <v>0</v>
      </c>
      <c r="J9656" s="2">
        <v>0</v>
      </c>
      <c r="K9656" s="2">
        <v>49031117</v>
      </c>
      <c r="L9656" s="3">
        <v>45825</v>
      </c>
      <c r="M9656" s="3">
        <v>47543</v>
      </c>
      <c r="N9656" s="2" t="s">
        <v>2493</v>
      </c>
    </row>
    <row r="9657" spans="2:14" x14ac:dyDescent="0.25">
      <c r="B9657" s="2" t="s">
        <v>7216</v>
      </c>
      <c r="C9657" s="2" t="s">
        <v>7217</v>
      </c>
      <c r="D9657" s="2" t="s">
        <v>16</v>
      </c>
      <c r="E9657" s="2" t="s">
        <v>142</v>
      </c>
      <c r="F9657" s="2" t="s">
        <v>18</v>
      </c>
      <c r="G9657" s="2" t="s">
        <v>6432</v>
      </c>
      <c r="H9657" s="2" t="s">
        <v>7218</v>
      </c>
      <c r="I9657" s="2">
        <v>0</v>
      </c>
      <c r="J9657" s="2">
        <v>0</v>
      </c>
      <c r="K9657" s="2">
        <v>49031117</v>
      </c>
      <c r="L9657" s="3">
        <v>45825</v>
      </c>
      <c r="M9657" s="3">
        <v>47543</v>
      </c>
      <c r="N9657" s="2" t="s">
        <v>2493</v>
      </c>
    </row>
    <row r="9658" spans="2:14" x14ac:dyDescent="0.25">
      <c r="B9658" s="2" t="s">
        <v>7219</v>
      </c>
      <c r="C9658" s="2" t="s">
        <v>7220</v>
      </c>
      <c r="D9658" s="2" t="s">
        <v>41</v>
      </c>
      <c r="E9658" s="2" t="s">
        <v>17</v>
      </c>
      <c r="F9658" s="2" t="s">
        <v>18</v>
      </c>
      <c r="G9658" s="2" t="s">
        <v>460</v>
      </c>
      <c r="H9658" s="2" t="s">
        <v>7221</v>
      </c>
      <c r="I9658" s="2">
        <v>0</v>
      </c>
      <c r="J9658" s="2">
        <v>0</v>
      </c>
      <c r="K9658" s="2">
        <v>48060721</v>
      </c>
      <c r="L9658" s="3">
        <v>44958</v>
      </c>
      <c r="M9658" s="3">
        <v>47270</v>
      </c>
      <c r="N9658" s="2" t="s">
        <v>2493</v>
      </c>
    </row>
    <row r="9659" spans="2:14" x14ac:dyDescent="0.25">
      <c r="B9659" s="2" t="s">
        <v>7219</v>
      </c>
      <c r="C9659" s="2" t="s">
        <v>7220</v>
      </c>
      <c r="D9659" s="2" t="s">
        <v>41</v>
      </c>
      <c r="E9659" s="2" t="s">
        <v>17</v>
      </c>
      <c r="F9659" s="2" t="s">
        <v>18</v>
      </c>
      <c r="G9659" s="2" t="s">
        <v>460</v>
      </c>
      <c r="H9659" s="2" t="s">
        <v>7221</v>
      </c>
      <c r="I9659" s="2">
        <v>0</v>
      </c>
      <c r="J9659" s="2">
        <v>0</v>
      </c>
      <c r="K9659" s="2">
        <v>48071621</v>
      </c>
      <c r="L9659" s="3">
        <v>44958</v>
      </c>
      <c r="M9659" s="3">
        <v>47300</v>
      </c>
      <c r="N9659" s="2" t="s">
        <v>2493</v>
      </c>
    </row>
    <row r="9660" spans="2:14" x14ac:dyDescent="0.25">
      <c r="B9660" s="2" t="s">
        <v>7219</v>
      </c>
      <c r="C9660" s="2" t="s">
        <v>7220</v>
      </c>
      <c r="D9660" s="2" t="s">
        <v>41</v>
      </c>
      <c r="E9660" s="2" t="s">
        <v>17</v>
      </c>
      <c r="F9660" s="2" t="s">
        <v>18</v>
      </c>
      <c r="G9660" s="2" t="s">
        <v>460</v>
      </c>
      <c r="H9660" s="2" t="s">
        <v>7221</v>
      </c>
      <c r="I9660" s="2">
        <v>0</v>
      </c>
      <c r="J9660" s="2">
        <v>0</v>
      </c>
      <c r="K9660" s="2">
        <v>48112821</v>
      </c>
      <c r="L9660" s="3">
        <v>44958</v>
      </c>
      <c r="M9660" s="3">
        <v>47423</v>
      </c>
      <c r="N9660" s="2" t="s">
        <v>2493</v>
      </c>
    </row>
    <row r="9661" spans="2:14" x14ac:dyDescent="0.25">
      <c r="B9661" s="2" t="s">
        <v>7219</v>
      </c>
      <c r="C9661" s="2" t="s">
        <v>7220</v>
      </c>
      <c r="D9661" s="2" t="s">
        <v>41</v>
      </c>
      <c r="E9661" s="2" t="s">
        <v>17</v>
      </c>
      <c r="F9661" s="2" t="s">
        <v>18</v>
      </c>
      <c r="G9661" s="2" t="s">
        <v>460</v>
      </c>
      <c r="H9661" s="2" t="s">
        <v>7221</v>
      </c>
      <c r="I9661" s="2">
        <v>0</v>
      </c>
      <c r="J9661" s="2">
        <v>0</v>
      </c>
      <c r="K9661" s="2">
        <v>48120421</v>
      </c>
      <c r="L9661" s="3">
        <v>44958</v>
      </c>
      <c r="M9661" s="3">
        <v>47453</v>
      </c>
      <c r="N9661" s="2" t="s">
        <v>2493</v>
      </c>
    </row>
    <row r="9662" spans="2:14" x14ac:dyDescent="0.25">
      <c r="B9662" s="2" t="s">
        <v>7219</v>
      </c>
      <c r="C9662" s="2" t="s">
        <v>7220</v>
      </c>
      <c r="D9662" s="2" t="s">
        <v>41</v>
      </c>
      <c r="E9662" s="2" t="s">
        <v>142</v>
      </c>
      <c r="F9662" s="2" t="s">
        <v>18</v>
      </c>
      <c r="G9662" s="2" t="s">
        <v>460</v>
      </c>
      <c r="H9662" s="2" t="s">
        <v>7221</v>
      </c>
      <c r="I9662" s="2">
        <v>0</v>
      </c>
      <c r="J9662" s="2">
        <v>0</v>
      </c>
      <c r="K9662" s="2">
        <v>48120421</v>
      </c>
      <c r="L9662" s="3">
        <v>44958</v>
      </c>
      <c r="M9662" s="3">
        <v>47453</v>
      </c>
      <c r="N9662" s="2" t="s">
        <v>2493</v>
      </c>
    </row>
    <row r="9663" spans="2:14" x14ac:dyDescent="0.25">
      <c r="B9663" s="2" t="s">
        <v>7222</v>
      </c>
      <c r="C9663" s="2" t="s">
        <v>894</v>
      </c>
      <c r="D9663" s="2" t="s">
        <v>16</v>
      </c>
      <c r="E9663" s="2" t="s">
        <v>17</v>
      </c>
      <c r="F9663" s="2" t="s">
        <v>18</v>
      </c>
      <c r="G9663" s="2" t="s">
        <v>19</v>
      </c>
      <c r="H9663" s="2" t="s">
        <v>7223</v>
      </c>
      <c r="I9663" s="2">
        <v>0</v>
      </c>
      <c r="J9663" s="2">
        <v>0</v>
      </c>
      <c r="K9663" s="2" t="s">
        <v>7224</v>
      </c>
      <c r="L9663" s="3">
        <v>44958</v>
      </c>
      <c r="M9663" s="3">
        <v>46539</v>
      </c>
      <c r="N9663" s="2" t="s">
        <v>3094</v>
      </c>
    </row>
    <row r="9664" spans="2:14" x14ac:dyDescent="0.25">
      <c r="B9664" s="2" t="s">
        <v>7222</v>
      </c>
      <c r="C9664" s="2" t="s">
        <v>894</v>
      </c>
      <c r="D9664" s="2" t="s">
        <v>16</v>
      </c>
      <c r="E9664" s="2" t="s">
        <v>17</v>
      </c>
      <c r="F9664" s="2" t="s">
        <v>18</v>
      </c>
      <c r="G9664" s="2" t="s">
        <v>19</v>
      </c>
      <c r="H9664" s="2" t="s">
        <v>7223</v>
      </c>
      <c r="I9664" s="2">
        <v>0</v>
      </c>
      <c r="J9664" s="2">
        <v>0</v>
      </c>
      <c r="K9664" s="2" t="s">
        <v>7225</v>
      </c>
      <c r="L9664" s="3">
        <v>45874</v>
      </c>
      <c r="M9664" s="3">
        <v>46784</v>
      </c>
      <c r="N9664" s="2" t="s">
        <v>3094</v>
      </c>
    </row>
    <row r="9665" spans="2:14" x14ac:dyDescent="0.25">
      <c r="B9665" s="2" t="s">
        <v>7226</v>
      </c>
      <c r="C9665" s="2" t="s">
        <v>7227</v>
      </c>
      <c r="D9665" s="2" t="s">
        <v>41</v>
      </c>
      <c r="E9665" s="2" t="s">
        <v>17</v>
      </c>
      <c r="F9665" s="2" t="s">
        <v>18</v>
      </c>
      <c r="G9665" s="2" t="s">
        <v>19</v>
      </c>
      <c r="H9665" s="2" t="s">
        <v>7228</v>
      </c>
      <c r="I9665" s="2">
        <v>0</v>
      </c>
      <c r="J9665" s="2">
        <v>0</v>
      </c>
      <c r="K9665" s="2" t="s">
        <v>7229</v>
      </c>
      <c r="L9665" s="3">
        <v>44958</v>
      </c>
      <c r="M9665" s="3">
        <v>45870</v>
      </c>
      <c r="N9665" s="2" t="s">
        <v>1705</v>
      </c>
    </row>
    <row r="9666" spans="2:14" x14ac:dyDescent="0.25">
      <c r="B9666" s="2" t="s">
        <v>7226</v>
      </c>
      <c r="C9666" s="2" t="s">
        <v>7227</v>
      </c>
      <c r="D9666" s="2" t="s">
        <v>41</v>
      </c>
      <c r="E9666" s="2" t="s">
        <v>181</v>
      </c>
      <c r="F9666" s="2" t="s">
        <v>18</v>
      </c>
      <c r="G9666" s="2" t="s">
        <v>19</v>
      </c>
      <c r="H9666" s="2" t="s">
        <v>7228</v>
      </c>
      <c r="I9666" s="2">
        <v>0</v>
      </c>
      <c r="J9666" s="2">
        <v>0</v>
      </c>
      <c r="K9666" s="2" t="s">
        <v>7229</v>
      </c>
      <c r="L9666" s="3">
        <v>44958</v>
      </c>
      <c r="M9666" s="3">
        <v>45870</v>
      </c>
      <c r="N9666" s="2" t="s">
        <v>1705</v>
      </c>
    </row>
    <row r="9667" spans="2:14" x14ac:dyDescent="0.25">
      <c r="B9667" s="2" t="s">
        <v>7230</v>
      </c>
      <c r="C9667" s="2" t="s">
        <v>7231</v>
      </c>
      <c r="D9667" s="2" t="s">
        <v>16</v>
      </c>
      <c r="E9667" s="2" t="s">
        <v>17</v>
      </c>
      <c r="F9667" s="2" t="s">
        <v>18</v>
      </c>
      <c r="G9667" s="2" t="s">
        <v>19</v>
      </c>
      <c r="H9667" s="2" t="s">
        <v>7232</v>
      </c>
      <c r="I9667" s="2">
        <v>590</v>
      </c>
      <c r="J9667" s="2">
        <v>180</v>
      </c>
      <c r="K9667" s="2">
        <v>1080525</v>
      </c>
      <c r="L9667" s="3">
        <v>46119</v>
      </c>
      <c r="M9667" s="3">
        <v>47604</v>
      </c>
      <c r="N9667" s="2" t="s">
        <v>7233</v>
      </c>
    </row>
    <row r="9668" spans="2:14" x14ac:dyDescent="0.25">
      <c r="B9668" s="2" t="s">
        <v>7230</v>
      </c>
      <c r="C9668" s="2" t="s">
        <v>7231</v>
      </c>
      <c r="D9668" s="2" t="s">
        <v>16</v>
      </c>
      <c r="E9668" s="2" t="s">
        <v>17</v>
      </c>
      <c r="F9668" s="2" t="s">
        <v>18</v>
      </c>
      <c r="G9668" s="2" t="s">
        <v>19</v>
      </c>
      <c r="H9668" s="2" t="s">
        <v>7232</v>
      </c>
      <c r="I9668" s="2">
        <v>590</v>
      </c>
      <c r="J9668" s="2">
        <v>410</v>
      </c>
      <c r="K9668" s="2" t="s">
        <v>7234</v>
      </c>
      <c r="L9668" s="3">
        <v>45763</v>
      </c>
      <c r="M9668" s="3">
        <v>47331</v>
      </c>
      <c r="N9668" s="2" t="s">
        <v>7233</v>
      </c>
    </row>
    <row r="9669" spans="2:14" x14ac:dyDescent="0.25">
      <c r="B9669" s="2" t="s">
        <v>7235</v>
      </c>
      <c r="C9669" s="2" t="s">
        <v>7236</v>
      </c>
      <c r="D9669" s="2" t="s">
        <v>16</v>
      </c>
      <c r="E9669" s="2" t="s">
        <v>17</v>
      </c>
      <c r="F9669" s="2" t="s">
        <v>18</v>
      </c>
      <c r="G9669" s="2" t="s">
        <v>19</v>
      </c>
      <c r="H9669" s="2" t="s">
        <v>7232</v>
      </c>
      <c r="I9669" s="2">
        <v>434</v>
      </c>
      <c r="J9669" s="2">
        <v>434</v>
      </c>
      <c r="K9669" s="2">
        <v>1070525</v>
      </c>
      <c r="L9669" s="3">
        <v>45805</v>
      </c>
      <c r="M9669" s="3">
        <v>47604</v>
      </c>
      <c r="N9669" s="2" t="s">
        <v>7233</v>
      </c>
    </row>
    <row r="9670" spans="2:14" x14ac:dyDescent="0.25">
      <c r="B9670" s="2" t="s">
        <v>7237</v>
      </c>
      <c r="C9670" s="2" t="s">
        <v>7238</v>
      </c>
      <c r="D9670" s="2" t="s">
        <v>16</v>
      </c>
      <c r="E9670" s="2" t="s">
        <v>75</v>
      </c>
      <c r="F9670" s="2" t="s">
        <v>18</v>
      </c>
      <c r="G9670" s="2" t="s">
        <v>90</v>
      </c>
      <c r="H9670" s="2" t="s">
        <v>7239</v>
      </c>
      <c r="I9670" s="2">
        <v>0</v>
      </c>
      <c r="J9670" s="2">
        <v>0</v>
      </c>
      <c r="K9670" s="2" t="s">
        <v>7240</v>
      </c>
      <c r="L9670" s="3">
        <v>45763</v>
      </c>
      <c r="M9670" s="3">
        <v>46143</v>
      </c>
      <c r="N9670" s="2" t="s">
        <v>7233</v>
      </c>
    </row>
    <row r="9671" spans="2:14" x14ac:dyDescent="0.25">
      <c r="B9671" s="2" t="s">
        <v>7237</v>
      </c>
      <c r="C9671" s="2" t="s">
        <v>7238</v>
      </c>
      <c r="D9671" s="2" t="s">
        <v>16</v>
      </c>
      <c r="E9671" s="2" t="s">
        <v>17</v>
      </c>
      <c r="F9671" s="2" t="s">
        <v>18</v>
      </c>
      <c r="G9671" s="2" t="s">
        <v>90</v>
      </c>
      <c r="H9671" s="2" t="s">
        <v>7239</v>
      </c>
      <c r="I9671" s="2">
        <v>0</v>
      </c>
      <c r="J9671" s="2">
        <v>0</v>
      </c>
      <c r="K9671" s="2" t="s">
        <v>7240</v>
      </c>
      <c r="L9671" s="3">
        <v>45763</v>
      </c>
      <c r="M9671" s="3">
        <v>46143</v>
      </c>
      <c r="N9671" s="2" t="s">
        <v>7233</v>
      </c>
    </row>
    <row r="9672" spans="2:14" x14ac:dyDescent="0.25">
      <c r="B9672" s="2" t="s">
        <v>7237</v>
      </c>
      <c r="C9672" s="2" t="s">
        <v>7238</v>
      </c>
      <c r="D9672" s="2" t="s">
        <v>16</v>
      </c>
      <c r="E9672" s="2" t="s">
        <v>17</v>
      </c>
      <c r="F9672" s="2" t="s">
        <v>18</v>
      </c>
      <c r="G9672" s="2" t="s">
        <v>90</v>
      </c>
      <c r="H9672" s="2" t="s">
        <v>7239</v>
      </c>
      <c r="I9672" s="2">
        <v>0</v>
      </c>
      <c r="J9672" s="2">
        <v>0</v>
      </c>
      <c r="K9672" s="2" t="s">
        <v>7241</v>
      </c>
      <c r="L9672" s="3">
        <v>46146</v>
      </c>
      <c r="M9672" s="3">
        <v>47908</v>
      </c>
      <c r="N9672" s="2" t="s">
        <v>7233</v>
      </c>
    </row>
    <row r="9673" spans="2:14" x14ac:dyDescent="0.25">
      <c r="B9673" s="2" t="s">
        <v>7242</v>
      </c>
      <c r="C9673" s="2" t="s">
        <v>7243</v>
      </c>
      <c r="D9673" s="2" t="s">
        <v>41</v>
      </c>
      <c r="E9673" s="2" t="s">
        <v>17</v>
      </c>
      <c r="F9673" s="2" t="s">
        <v>18</v>
      </c>
      <c r="G9673" s="2" t="s">
        <v>139</v>
      </c>
      <c r="H9673" s="2" t="s">
        <v>7244</v>
      </c>
      <c r="I9673" s="2">
        <v>2325</v>
      </c>
      <c r="J9673" s="2">
        <v>0</v>
      </c>
      <c r="K9673" s="2" t="s">
        <v>7245</v>
      </c>
      <c r="L9673" s="3">
        <v>45763</v>
      </c>
      <c r="M9673" s="3">
        <v>45870</v>
      </c>
      <c r="N9673" s="2" t="s">
        <v>7233</v>
      </c>
    </row>
    <row r="9674" spans="2:14" x14ac:dyDescent="0.25">
      <c r="B9674" s="2" t="s">
        <v>7242</v>
      </c>
      <c r="C9674" s="2" t="s">
        <v>7243</v>
      </c>
      <c r="D9674" s="2" t="s">
        <v>41</v>
      </c>
      <c r="E9674" s="2" t="s">
        <v>17</v>
      </c>
      <c r="F9674" s="2" t="s">
        <v>18</v>
      </c>
      <c r="G9674" s="2" t="s">
        <v>139</v>
      </c>
      <c r="H9674" s="2" t="s">
        <v>7244</v>
      </c>
      <c r="I9674" s="2">
        <v>2325</v>
      </c>
      <c r="J9674" s="2">
        <v>2325</v>
      </c>
      <c r="K9674" s="2" t="s">
        <v>7245</v>
      </c>
      <c r="L9674" s="3">
        <v>45867</v>
      </c>
      <c r="M9674" s="3">
        <v>46966</v>
      </c>
      <c r="N9674" s="2" t="s">
        <v>7233</v>
      </c>
    </row>
    <row r="9675" spans="2:14" x14ac:dyDescent="0.25">
      <c r="B9675" s="2" t="s">
        <v>7246</v>
      </c>
      <c r="C9675" s="2" t="s">
        <v>7247</v>
      </c>
      <c r="D9675" s="2" t="s">
        <v>16</v>
      </c>
      <c r="E9675" s="2" t="s">
        <v>17</v>
      </c>
      <c r="F9675" s="2" t="s">
        <v>18</v>
      </c>
      <c r="G9675" s="2" t="s">
        <v>175</v>
      </c>
      <c r="H9675" s="2" t="s">
        <v>7248</v>
      </c>
      <c r="I9675" s="2">
        <v>3000</v>
      </c>
      <c r="J9675" s="2">
        <v>3000</v>
      </c>
      <c r="K9675" s="2">
        <v>2604282000</v>
      </c>
      <c r="L9675" s="3">
        <v>46146</v>
      </c>
      <c r="M9675" s="3">
        <v>47574</v>
      </c>
      <c r="N9675" s="2" t="s">
        <v>317</v>
      </c>
    </row>
    <row r="9676" spans="2:14" x14ac:dyDescent="0.25">
      <c r="B9676" s="2" t="s">
        <v>7249</v>
      </c>
      <c r="C9676" s="2" t="s">
        <v>7250</v>
      </c>
      <c r="D9676" s="2" t="s">
        <v>41</v>
      </c>
      <c r="E9676" s="2" t="s">
        <v>17</v>
      </c>
      <c r="F9676" s="2" t="s">
        <v>18</v>
      </c>
      <c r="G9676" s="2" t="s">
        <v>175</v>
      </c>
      <c r="H9676" s="2" t="s">
        <v>7251</v>
      </c>
      <c r="I9676" s="2">
        <v>105</v>
      </c>
      <c r="J9676" s="2">
        <v>105</v>
      </c>
      <c r="K9676" s="2">
        <v>2005290400</v>
      </c>
      <c r="L9676" s="3">
        <v>44958</v>
      </c>
      <c r="M9676" s="3">
        <v>45413</v>
      </c>
      <c r="N9676" s="2" t="s">
        <v>317</v>
      </c>
    </row>
    <row r="9677" spans="2:14" x14ac:dyDescent="0.25">
      <c r="B9677" s="2" t="s">
        <v>7249</v>
      </c>
      <c r="C9677" s="2" t="s">
        <v>7250</v>
      </c>
      <c r="D9677" s="2" t="s">
        <v>41</v>
      </c>
      <c r="E9677" s="2" t="s">
        <v>17</v>
      </c>
      <c r="F9677" s="2" t="s">
        <v>18</v>
      </c>
      <c r="G9677" s="2" t="s">
        <v>175</v>
      </c>
      <c r="H9677" s="2" t="s">
        <v>7251</v>
      </c>
      <c r="I9677" s="2">
        <v>105</v>
      </c>
      <c r="J9677" s="2">
        <v>0</v>
      </c>
      <c r="K9677" s="2">
        <v>25041704001</v>
      </c>
      <c r="L9677" s="3">
        <v>45860</v>
      </c>
      <c r="M9677" s="3">
        <v>47209</v>
      </c>
      <c r="N9677" s="2" t="s">
        <v>317</v>
      </c>
    </row>
    <row r="9678" spans="2:14" x14ac:dyDescent="0.25">
      <c r="B9678" s="2" t="s">
        <v>7249</v>
      </c>
      <c r="C9678" s="2" t="s">
        <v>7250</v>
      </c>
      <c r="D9678" s="2" t="s">
        <v>41</v>
      </c>
      <c r="E9678" s="2" t="s">
        <v>17</v>
      </c>
      <c r="F9678" s="2" t="s">
        <v>18</v>
      </c>
      <c r="G9678" s="2" t="s">
        <v>175</v>
      </c>
      <c r="H9678" s="2" t="s">
        <v>7251</v>
      </c>
      <c r="I9678" s="2">
        <v>105</v>
      </c>
      <c r="J9678" s="2">
        <v>0</v>
      </c>
      <c r="K9678" s="2">
        <v>2507230400</v>
      </c>
      <c r="L9678" s="3">
        <v>45880</v>
      </c>
      <c r="M9678" s="3">
        <v>47300</v>
      </c>
      <c r="N9678" s="2" t="s">
        <v>317</v>
      </c>
    </row>
    <row r="9679" spans="2:14" x14ac:dyDescent="0.25">
      <c r="B9679" s="2" t="s">
        <v>7249</v>
      </c>
      <c r="C9679" s="2" t="s">
        <v>7250</v>
      </c>
      <c r="D9679" s="2" t="s">
        <v>41</v>
      </c>
      <c r="E9679" s="2" t="s">
        <v>17</v>
      </c>
      <c r="F9679" s="2" t="s">
        <v>18</v>
      </c>
      <c r="G9679" s="2" t="s">
        <v>175</v>
      </c>
      <c r="H9679" s="2" t="s">
        <v>7251</v>
      </c>
      <c r="I9679" s="2">
        <v>105</v>
      </c>
      <c r="J9679" s="2">
        <v>0</v>
      </c>
      <c r="K9679" s="2">
        <v>2508280100</v>
      </c>
      <c r="L9679" s="3">
        <v>45915</v>
      </c>
      <c r="M9679" s="3">
        <v>47331</v>
      </c>
      <c r="N9679" s="2" t="s">
        <v>317</v>
      </c>
    </row>
    <row r="9680" spans="2:14" x14ac:dyDescent="0.25">
      <c r="B9680" s="2" t="s">
        <v>7252</v>
      </c>
      <c r="C9680" s="2" t="s">
        <v>7253</v>
      </c>
      <c r="D9680" s="2" t="s">
        <v>16</v>
      </c>
      <c r="E9680" s="2" t="s">
        <v>17</v>
      </c>
      <c r="F9680" s="2" t="s">
        <v>18</v>
      </c>
      <c r="G9680" s="2" t="s">
        <v>19</v>
      </c>
      <c r="H9680" s="2" t="s">
        <v>7254</v>
      </c>
      <c r="I9680" s="2">
        <v>4</v>
      </c>
      <c r="J9680" s="2">
        <v>4</v>
      </c>
      <c r="K9680" s="2" t="s">
        <v>7255</v>
      </c>
      <c r="L9680" s="3">
        <v>44958</v>
      </c>
      <c r="M9680" s="3">
        <v>47027</v>
      </c>
      <c r="N9680" s="2" t="s">
        <v>921</v>
      </c>
    </row>
    <row r="9681" spans="2:14" x14ac:dyDescent="0.25">
      <c r="B9681" s="2" t="s">
        <v>7256</v>
      </c>
      <c r="C9681" s="2" t="s">
        <v>7257</v>
      </c>
      <c r="D9681" s="2" t="s">
        <v>16</v>
      </c>
      <c r="E9681" s="2" t="s">
        <v>17</v>
      </c>
      <c r="F9681" s="2" t="s">
        <v>18</v>
      </c>
      <c r="G9681" s="2" t="s">
        <v>19</v>
      </c>
      <c r="H9681" s="2" t="s">
        <v>7254</v>
      </c>
      <c r="I9681" s="2">
        <v>0</v>
      </c>
      <c r="J9681" s="2">
        <v>0</v>
      </c>
      <c r="K9681" s="2" t="s">
        <v>7258</v>
      </c>
      <c r="L9681" s="3">
        <v>46172</v>
      </c>
      <c r="M9681" s="3">
        <v>47992</v>
      </c>
      <c r="N9681" s="2" t="s">
        <v>921</v>
      </c>
    </row>
    <row r="9682" spans="2:14" x14ac:dyDescent="0.25">
      <c r="B9682" s="2" t="s">
        <v>7259</v>
      </c>
      <c r="C9682" s="2" t="s">
        <v>7260</v>
      </c>
      <c r="D9682" s="2" t="s">
        <v>16</v>
      </c>
      <c r="E9682" s="2" t="s">
        <v>17</v>
      </c>
      <c r="F9682" s="2" t="s">
        <v>18</v>
      </c>
      <c r="G9682" s="2" t="s">
        <v>19</v>
      </c>
      <c r="H9682" s="2" t="s">
        <v>7254</v>
      </c>
      <c r="I9682" s="2">
        <v>0</v>
      </c>
      <c r="J9682" s="2">
        <v>0</v>
      </c>
      <c r="K9682" s="2" t="s">
        <v>7261</v>
      </c>
      <c r="L9682" s="3">
        <v>45674</v>
      </c>
      <c r="M9682" s="3">
        <v>47331</v>
      </c>
      <c r="N9682" s="2" t="s">
        <v>921</v>
      </c>
    </row>
    <row r="9683" spans="2:14" x14ac:dyDescent="0.25">
      <c r="B9683" s="2" t="s">
        <v>7262</v>
      </c>
      <c r="C9683" s="2" t="s">
        <v>7263</v>
      </c>
      <c r="D9683" s="2" t="s">
        <v>16</v>
      </c>
      <c r="E9683" s="2" t="s">
        <v>17</v>
      </c>
      <c r="F9683" s="2" t="s">
        <v>18</v>
      </c>
      <c r="G9683" s="2" t="s">
        <v>19</v>
      </c>
      <c r="H9683" s="2" t="s">
        <v>7254</v>
      </c>
      <c r="I9683" s="2">
        <v>0</v>
      </c>
      <c r="J9683" s="2">
        <v>0</v>
      </c>
      <c r="K9683" s="2" t="s">
        <v>7264</v>
      </c>
      <c r="L9683" s="3">
        <v>46072</v>
      </c>
      <c r="M9683" s="3">
        <v>47880</v>
      </c>
      <c r="N9683" s="2" t="s">
        <v>921</v>
      </c>
    </row>
    <row r="9684" spans="2:14" x14ac:dyDescent="0.25">
      <c r="B9684" s="2" t="s">
        <v>7262</v>
      </c>
      <c r="C9684" s="2" t="s">
        <v>7263</v>
      </c>
      <c r="D9684" s="2" t="s">
        <v>16</v>
      </c>
      <c r="E9684" s="2" t="s">
        <v>17</v>
      </c>
      <c r="F9684" s="2" t="s">
        <v>18</v>
      </c>
      <c r="G9684" s="2" t="s">
        <v>19</v>
      </c>
      <c r="H9684" s="2" t="s">
        <v>7254</v>
      </c>
      <c r="I9684" s="2">
        <v>0</v>
      </c>
      <c r="J9684" s="2">
        <v>0</v>
      </c>
      <c r="K9684" s="2" t="s">
        <v>7265</v>
      </c>
      <c r="L9684" s="3">
        <v>46161</v>
      </c>
      <c r="M9684" s="3">
        <v>47943</v>
      </c>
      <c r="N9684" s="2" t="s">
        <v>921</v>
      </c>
    </row>
    <row r="9685" spans="2:14" x14ac:dyDescent="0.25">
      <c r="B9685" s="2" t="s">
        <v>7262</v>
      </c>
      <c r="C9685" s="2" t="s">
        <v>7263</v>
      </c>
      <c r="D9685" s="2" t="s">
        <v>16</v>
      </c>
      <c r="E9685" s="2" t="s">
        <v>17</v>
      </c>
      <c r="F9685" s="2" t="s">
        <v>18</v>
      </c>
      <c r="G9685" s="2" t="s">
        <v>19</v>
      </c>
      <c r="H9685" s="2" t="s">
        <v>7254</v>
      </c>
      <c r="I9685" s="2">
        <v>0</v>
      </c>
      <c r="J9685" s="2">
        <v>0</v>
      </c>
      <c r="K9685" s="2" t="s">
        <v>7266</v>
      </c>
      <c r="L9685" s="3">
        <v>45726</v>
      </c>
      <c r="M9685" s="3">
        <v>47515</v>
      </c>
      <c r="N9685" s="2" t="s">
        <v>921</v>
      </c>
    </row>
    <row r="9686" spans="2:14" x14ac:dyDescent="0.25">
      <c r="B9686" s="2" t="s">
        <v>7262</v>
      </c>
      <c r="C9686" s="2" t="s">
        <v>7263</v>
      </c>
      <c r="D9686" s="2" t="s">
        <v>16</v>
      </c>
      <c r="E9686" s="2" t="s">
        <v>17</v>
      </c>
      <c r="F9686" s="2" t="s">
        <v>18</v>
      </c>
      <c r="G9686" s="2" t="s">
        <v>19</v>
      </c>
      <c r="H9686" s="2" t="s">
        <v>7254</v>
      </c>
      <c r="I9686" s="2">
        <v>0</v>
      </c>
      <c r="J9686" s="2">
        <v>0</v>
      </c>
      <c r="K9686" s="2" t="s">
        <v>7267</v>
      </c>
      <c r="L9686" s="3">
        <v>45834</v>
      </c>
      <c r="M9686" s="3">
        <v>47604</v>
      </c>
      <c r="N9686" s="2" t="s">
        <v>921</v>
      </c>
    </row>
    <row r="9687" spans="2:14" x14ac:dyDescent="0.25">
      <c r="B9687" s="2" t="s">
        <v>7262</v>
      </c>
      <c r="C9687" s="2" t="s">
        <v>7263</v>
      </c>
      <c r="D9687" s="2" t="s">
        <v>16</v>
      </c>
      <c r="E9687" s="2" t="s">
        <v>17</v>
      </c>
      <c r="F9687" s="2" t="s">
        <v>18</v>
      </c>
      <c r="G9687" s="2" t="s">
        <v>19</v>
      </c>
      <c r="H9687" s="2" t="s">
        <v>7254</v>
      </c>
      <c r="I9687" s="2">
        <v>0</v>
      </c>
      <c r="J9687" s="2">
        <v>0</v>
      </c>
      <c r="K9687" s="2" t="s">
        <v>7268</v>
      </c>
      <c r="L9687" s="3">
        <v>45899</v>
      </c>
      <c r="M9687" s="3">
        <v>47635</v>
      </c>
      <c r="N9687" s="2" t="s">
        <v>921</v>
      </c>
    </row>
    <row r="9688" spans="2:14" x14ac:dyDescent="0.25">
      <c r="B9688" s="2" t="s">
        <v>7269</v>
      </c>
      <c r="C9688" s="2" t="s">
        <v>7270</v>
      </c>
      <c r="D9688" s="2" t="s">
        <v>16</v>
      </c>
      <c r="E9688" s="2" t="s">
        <v>17</v>
      </c>
      <c r="F9688" s="2" t="s">
        <v>18</v>
      </c>
      <c r="G9688" s="2" t="s">
        <v>19</v>
      </c>
      <c r="H9688" s="2" t="s">
        <v>7254</v>
      </c>
      <c r="I9688" s="2">
        <v>811</v>
      </c>
      <c r="J9688" s="2">
        <v>11</v>
      </c>
      <c r="K9688" s="2" t="s">
        <v>7271</v>
      </c>
      <c r="L9688" s="3">
        <v>44958</v>
      </c>
      <c r="M9688" s="3">
        <v>47150</v>
      </c>
      <c r="N9688" s="2" t="s">
        <v>921</v>
      </c>
    </row>
    <row r="9689" spans="2:14" x14ac:dyDescent="0.25">
      <c r="B9689" s="2" t="s">
        <v>7269</v>
      </c>
      <c r="C9689" s="2" t="s">
        <v>7270</v>
      </c>
      <c r="D9689" s="2" t="s">
        <v>16</v>
      </c>
      <c r="E9689" s="2" t="s">
        <v>17</v>
      </c>
      <c r="F9689" s="2" t="s">
        <v>18</v>
      </c>
      <c r="G9689" s="2" t="s">
        <v>19</v>
      </c>
      <c r="H9689" s="2" t="s">
        <v>7254</v>
      </c>
      <c r="I9689" s="2">
        <v>811</v>
      </c>
      <c r="J9689" s="2">
        <v>800</v>
      </c>
      <c r="K9689" s="2" t="s">
        <v>7272</v>
      </c>
      <c r="L9689" s="3">
        <v>44958</v>
      </c>
      <c r="M9689" s="3">
        <v>47331</v>
      </c>
      <c r="N9689" s="2" t="s">
        <v>921</v>
      </c>
    </row>
    <row r="9690" spans="2:14" x14ac:dyDescent="0.25">
      <c r="B9690" s="2" t="s">
        <v>7273</v>
      </c>
      <c r="C9690" s="2" t="s">
        <v>7274</v>
      </c>
      <c r="D9690" s="2" t="s">
        <v>16</v>
      </c>
      <c r="E9690" s="2" t="s">
        <v>17</v>
      </c>
      <c r="F9690" s="2" t="s">
        <v>18</v>
      </c>
      <c r="G9690" s="2" t="s">
        <v>19</v>
      </c>
      <c r="H9690" s="2" t="s">
        <v>7254</v>
      </c>
      <c r="I9690" s="2">
        <v>1539</v>
      </c>
      <c r="J9690" s="2">
        <v>0</v>
      </c>
      <c r="K9690" s="2" t="s">
        <v>7275</v>
      </c>
      <c r="L9690" s="3">
        <v>44958</v>
      </c>
      <c r="M9690" s="3">
        <v>46844</v>
      </c>
      <c r="N9690" s="2" t="s">
        <v>921</v>
      </c>
    </row>
    <row r="9691" spans="2:14" x14ac:dyDescent="0.25">
      <c r="B9691" s="2" t="s">
        <v>7273</v>
      </c>
      <c r="C9691" s="2" t="s">
        <v>7274</v>
      </c>
      <c r="D9691" s="2" t="s">
        <v>16</v>
      </c>
      <c r="E9691" s="2" t="s">
        <v>17</v>
      </c>
      <c r="F9691" s="2" t="s">
        <v>18</v>
      </c>
      <c r="G9691" s="2" t="s">
        <v>19</v>
      </c>
      <c r="H9691" s="2" t="s">
        <v>7254</v>
      </c>
      <c r="I9691" s="2">
        <v>1539</v>
      </c>
      <c r="J9691" s="2">
        <v>539</v>
      </c>
      <c r="K9691" s="2" t="s">
        <v>7272</v>
      </c>
      <c r="L9691" s="3">
        <v>44958</v>
      </c>
      <c r="M9691" s="3">
        <v>47331</v>
      </c>
      <c r="N9691" s="2" t="s">
        <v>921</v>
      </c>
    </row>
    <row r="9692" spans="2:14" x14ac:dyDescent="0.25">
      <c r="B9692" s="2" t="s">
        <v>7273</v>
      </c>
      <c r="C9692" s="2" t="s">
        <v>7274</v>
      </c>
      <c r="D9692" s="2" t="s">
        <v>16</v>
      </c>
      <c r="E9692" s="2" t="s">
        <v>17</v>
      </c>
      <c r="F9692" s="2" t="s">
        <v>18</v>
      </c>
      <c r="G9692" s="2" t="s">
        <v>19</v>
      </c>
      <c r="H9692" s="2" t="s">
        <v>7254</v>
      </c>
      <c r="I9692" s="2">
        <v>1539</v>
      </c>
      <c r="J9692" s="2">
        <v>1000</v>
      </c>
      <c r="K9692" s="2" t="s">
        <v>7276</v>
      </c>
      <c r="L9692" s="3">
        <v>46148</v>
      </c>
      <c r="M9692" s="3">
        <v>47818</v>
      </c>
      <c r="N9692" s="2" t="s">
        <v>921</v>
      </c>
    </row>
    <row r="9693" spans="2:14" x14ac:dyDescent="0.25">
      <c r="B9693" s="2" t="s">
        <v>7277</v>
      </c>
      <c r="C9693" s="2" t="s">
        <v>7278</v>
      </c>
      <c r="D9693" s="2" t="s">
        <v>16</v>
      </c>
      <c r="E9693" s="2" t="s">
        <v>17</v>
      </c>
      <c r="F9693" s="2" t="s">
        <v>18</v>
      </c>
      <c r="G9693" s="2" t="s">
        <v>19</v>
      </c>
      <c r="H9693" s="2" t="s">
        <v>7254</v>
      </c>
      <c r="I9693" s="2">
        <v>684</v>
      </c>
      <c r="J9693" s="2">
        <v>0</v>
      </c>
      <c r="K9693" s="2" t="s">
        <v>7275</v>
      </c>
      <c r="L9693" s="3">
        <v>44958</v>
      </c>
      <c r="M9693" s="3">
        <v>46844</v>
      </c>
      <c r="N9693" s="2" t="s">
        <v>921</v>
      </c>
    </row>
    <row r="9694" spans="2:14" x14ac:dyDescent="0.25">
      <c r="B9694" s="2" t="s">
        <v>7277</v>
      </c>
      <c r="C9694" s="2" t="s">
        <v>7278</v>
      </c>
      <c r="D9694" s="2" t="s">
        <v>16</v>
      </c>
      <c r="E9694" s="2" t="s">
        <v>17</v>
      </c>
      <c r="F9694" s="2" t="s">
        <v>18</v>
      </c>
      <c r="G9694" s="2" t="s">
        <v>19</v>
      </c>
      <c r="H9694" s="2" t="s">
        <v>7254</v>
      </c>
      <c r="I9694" s="2">
        <v>684</v>
      </c>
      <c r="J9694" s="2">
        <v>4</v>
      </c>
      <c r="K9694" s="2" t="s">
        <v>7272</v>
      </c>
      <c r="L9694" s="3">
        <v>44958</v>
      </c>
      <c r="M9694" s="3">
        <v>47331</v>
      </c>
      <c r="N9694" s="2" t="s">
        <v>921</v>
      </c>
    </row>
    <row r="9695" spans="2:14" x14ac:dyDescent="0.25">
      <c r="B9695" s="2" t="s">
        <v>7277</v>
      </c>
      <c r="C9695" s="2" t="s">
        <v>7278</v>
      </c>
      <c r="D9695" s="2" t="s">
        <v>16</v>
      </c>
      <c r="E9695" s="2" t="s">
        <v>17</v>
      </c>
      <c r="F9695" s="2" t="s">
        <v>18</v>
      </c>
      <c r="G9695" s="2" t="s">
        <v>19</v>
      </c>
      <c r="H9695" s="2" t="s">
        <v>7254</v>
      </c>
      <c r="I9695" s="2">
        <v>684</v>
      </c>
      <c r="J9695" s="2">
        <v>180</v>
      </c>
      <c r="K9695" s="2" t="s">
        <v>2504</v>
      </c>
      <c r="L9695" s="3">
        <v>45948</v>
      </c>
      <c r="M9695" s="3">
        <v>47665</v>
      </c>
      <c r="N9695" s="2" t="s">
        <v>921</v>
      </c>
    </row>
    <row r="9696" spans="2:14" x14ac:dyDescent="0.25">
      <c r="B9696" s="2" t="s">
        <v>7277</v>
      </c>
      <c r="C9696" s="2" t="s">
        <v>7278</v>
      </c>
      <c r="D9696" s="2" t="s">
        <v>16</v>
      </c>
      <c r="E9696" s="2" t="s">
        <v>17</v>
      </c>
      <c r="F9696" s="2" t="s">
        <v>18</v>
      </c>
      <c r="G9696" s="2" t="s">
        <v>19</v>
      </c>
      <c r="H9696" s="2" t="s">
        <v>7254</v>
      </c>
      <c r="I9696" s="2">
        <v>684</v>
      </c>
      <c r="J9696" s="2">
        <v>500</v>
      </c>
      <c r="K9696" s="2" t="s">
        <v>7276</v>
      </c>
      <c r="L9696" s="3">
        <v>46148</v>
      </c>
      <c r="M9696" s="3">
        <v>47818</v>
      </c>
      <c r="N9696" s="2" t="s">
        <v>921</v>
      </c>
    </row>
    <row r="9697" spans="2:14" x14ac:dyDescent="0.25">
      <c r="B9697" s="2" t="s">
        <v>7277</v>
      </c>
      <c r="C9697" s="2" t="s">
        <v>7278</v>
      </c>
      <c r="D9697" s="2" t="s">
        <v>16</v>
      </c>
      <c r="E9697" s="2" t="s">
        <v>142</v>
      </c>
      <c r="F9697" s="2" t="s">
        <v>18</v>
      </c>
      <c r="G9697" s="2" t="s">
        <v>19</v>
      </c>
      <c r="H9697" s="2" t="s">
        <v>7254</v>
      </c>
      <c r="I9697" s="2">
        <v>684</v>
      </c>
      <c r="J9697" s="2">
        <v>0</v>
      </c>
      <c r="K9697" s="2" t="s">
        <v>2504</v>
      </c>
      <c r="L9697" s="3">
        <v>45948</v>
      </c>
      <c r="M9697" s="3">
        <v>47665</v>
      </c>
      <c r="N9697" s="2" t="s">
        <v>921</v>
      </c>
    </row>
    <row r="9698" spans="2:14" x14ac:dyDescent="0.25">
      <c r="B9698" s="2" t="s">
        <v>7279</v>
      </c>
      <c r="C9698" s="2" t="s">
        <v>7280</v>
      </c>
      <c r="D9698" s="2" t="s">
        <v>16</v>
      </c>
      <c r="E9698" s="2" t="s">
        <v>17</v>
      </c>
      <c r="F9698" s="2" t="s">
        <v>18</v>
      </c>
      <c r="G9698" s="2" t="s">
        <v>19</v>
      </c>
      <c r="H9698" s="2" t="s">
        <v>7254</v>
      </c>
      <c r="I9698" s="2">
        <v>820</v>
      </c>
      <c r="J9698" s="2">
        <v>0</v>
      </c>
      <c r="K9698" s="2" t="s">
        <v>7272</v>
      </c>
      <c r="L9698" s="3">
        <v>44958</v>
      </c>
      <c r="M9698" s="3">
        <v>47331</v>
      </c>
      <c r="N9698" s="2" t="s">
        <v>921</v>
      </c>
    </row>
    <row r="9699" spans="2:14" x14ac:dyDescent="0.25">
      <c r="B9699" s="2" t="s">
        <v>7279</v>
      </c>
      <c r="C9699" s="2" t="s">
        <v>7280</v>
      </c>
      <c r="D9699" s="2" t="s">
        <v>16</v>
      </c>
      <c r="E9699" s="2" t="s">
        <v>17</v>
      </c>
      <c r="F9699" s="2" t="s">
        <v>18</v>
      </c>
      <c r="G9699" s="2" t="s">
        <v>19</v>
      </c>
      <c r="H9699" s="2" t="s">
        <v>7254</v>
      </c>
      <c r="I9699" s="2">
        <v>820</v>
      </c>
      <c r="J9699" s="2">
        <v>0</v>
      </c>
      <c r="K9699" s="2" t="s">
        <v>7281</v>
      </c>
      <c r="L9699" s="3">
        <v>44958</v>
      </c>
      <c r="M9699" s="3">
        <v>47423</v>
      </c>
      <c r="N9699" s="2" t="s">
        <v>921</v>
      </c>
    </row>
    <row r="9700" spans="2:14" x14ac:dyDescent="0.25">
      <c r="B9700" s="2" t="s">
        <v>7279</v>
      </c>
      <c r="C9700" s="2" t="s">
        <v>7280</v>
      </c>
      <c r="D9700" s="2" t="s">
        <v>16</v>
      </c>
      <c r="E9700" s="2" t="s">
        <v>17</v>
      </c>
      <c r="F9700" s="2" t="s">
        <v>18</v>
      </c>
      <c r="G9700" s="2" t="s">
        <v>19</v>
      </c>
      <c r="H9700" s="2" t="s">
        <v>7254</v>
      </c>
      <c r="I9700" s="2">
        <v>820</v>
      </c>
      <c r="J9700" s="2">
        <v>0</v>
      </c>
      <c r="K9700" s="2" t="s">
        <v>7282</v>
      </c>
      <c r="L9700" s="3">
        <v>44958</v>
      </c>
      <c r="M9700" s="3">
        <v>47209</v>
      </c>
      <c r="N9700" s="2" t="s">
        <v>921</v>
      </c>
    </row>
    <row r="9701" spans="2:14" x14ac:dyDescent="0.25">
      <c r="B9701" s="2" t="s">
        <v>7279</v>
      </c>
      <c r="C9701" s="2" t="s">
        <v>7280</v>
      </c>
      <c r="D9701" s="2" t="s">
        <v>16</v>
      </c>
      <c r="E9701" s="2" t="s">
        <v>17</v>
      </c>
      <c r="F9701" s="2" t="s">
        <v>18</v>
      </c>
      <c r="G9701" s="2" t="s">
        <v>19</v>
      </c>
      <c r="H9701" s="2" t="s">
        <v>7254</v>
      </c>
      <c r="I9701" s="2">
        <v>820</v>
      </c>
      <c r="J9701" s="2">
        <v>0</v>
      </c>
      <c r="K9701" s="2" t="s">
        <v>2504</v>
      </c>
      <c r="L9701" s="3">
        <v>45876</v>
      </c>
      <c r="M9701" s="3">
        <v>47665</v>
      </c>
      <c r="N9701" s="2" t="s">
        <v>921</v>
      </c>
    </row>
    <row r="9702" spans="2:14" x14ac:dyDescent="0.25">
      <c r="B9702" s="2" t="s">
        <v>7279</v>
      </c>
      <c r="C9702" s="2" t="s">
        <v>7280</v>
      </c>
      <c r="D9702" s="2" t="s">
        <v>16</v>
      </c>
      <c r="E9702" s="2" t="s">
        <v>17</v>
      </c>
      <c r="F9702" s="2" t="s">
        <v>18</v>
      </c>
      <c r="G9702" s="2" t="s">
        <v>19</v>
      </c>
      <c r="H9702" s="2" t="s">
        <v>7254</v>
      </c>
      <c r="I9702" s="2">
        <v>820</v>
      </c>
      <c r="J9702" s="2">
        <v>820</v>
      </c>
      <c r="K9702" s="2" t="s">
        <v>7283</v>
      </c>
      <c r="L9702" s="3">
        <v>46185</v>
      </c>
      <c r="M9702" s="3">
        <v>47818</v>
      </c>
      <c r="N9702" s="2" t="s">
        <v>921</v>
      </c>
    </row>
    <row r="9703" spans="2:14" x14ac:dyDescent="0.25">
      <c r="B9703" s="2" t="s">
        <v>7279</v>
      </c>
      <c r="C9703" s="2" t="s">
        <v>7280</v>
      </c>
      <c r="D9703" s="2" t="s">
        <v>16</v>
      </c>
      <c r="E9703" s="2" t="s">
        <v>17</v>
      </c>
      <c r="F9703" s="2" t="s">
        <v>18</v>
      </c>
      <c r="G9703" s="2" t="s">
        <v>19</v>
      </c>
      <c r="H9703" s="2" t="s">
        <v>7254</v>
      </c>
      <c r="I9703" s="2">
        <v>820</v>
      </c>
      <c r="J9703" s="2">
        <v>0</v>
      </c>
      <c r="K9703" s="2" t="s">
        <v>7276</v>
      </c>
      <c r="L9703" s="3">
        <v>46148</v>
      </c>
      <c r="M9703" s="3">
        <v>47818</v>
      </c>
      <c r="N9703" s="2" t="s">
        <v>921</v>
      </c>
    </row>
    <row r="9704" spans="2:14" x14ac:dyDescent="0.25">
      <c r="B9704" s="2" t="s">
        <v>7279</v>
      </c>
      <c r="C9704" s="2" t="s">
        <v>7280</v>
      </c>
      <c r="D9704" s="2" t="s">
        <v>16</v>
      </c>
      <c r="E9704" s="2" t="s">
        <v>142</v>
      </c>
      <c r="F9704" s="2" t="s">
        <v>18</v>
      </c>
      <c r="G9704" s="2" t="s">
        <v>19</v>
      </c>
      <c r="H9704" s="2" t="s">
        <v>7254</v>
      </c>
      <c r="I9704" s="2">
        <v>820</v>
      </c>
      <c r="J9704" s="2">
        <v>0</v>
      </c>
      <c r="K9704" s="2" t="s">
        <v>2504</v>
      </c>
      <c r="L9704" s="3">
        <v>45876</v>
      </c>
      <c r="M9704" s="3">
        <v>47665</v>
      </c>
      <c r="N9704" s="2" t="s">
        <v>921</v>
      </c>
    </row>
    <row r="9705" spans="2:14" x14ac:dyDescent="0.25">
      <c r="B9705" s="2" t="s">
        <v>7284</v>
      </c>
      <c r="C9705" s="2" t="s">
        <v>7285</v>
      </c>
      <c r="D9705" s="2" t="s">
        <v>16</v>
      </c>
      <c r="E9705" s="2" t="s">
        <v>17</v>
      </c>
      <c r="F9705" s="2" t="s">
        <v>18</v>
      </c>
      <c r="G9705" s="2" t="s">
        <v>19</v>
      </c>
      <c r="H9705" s="2" t="s">
        <v>7254</v>
      </c>
      <c r="I9705" s="2">
        <v>0</v>
      </c>
      <c r="J9705" s="2">
        <v>0</v>
      </c>
      <c r="K9705" s="2" t="s">
        <v>7286</v>
      </c>
      <c r="L9705" s="3">
        <v>46161</v>
      </c>
      <c r="M9705" s="3">
        <v>47977</v>
      </c>
      <c r="N9705" s="2" t="s">
        <v>921</v>
      </c>
    </row>
    <row r="9706" spans="2:14" x14ac:dyDescent="0.25">
      <c r="B9706" s="2" t="s">
        <v>7284</v>
      </c>
      <c r="C9706" s="2" t="s">
        <v>7285</v>
      </c>
      <c r="D9706" s="2" t="s">
        <v>16</v>
      </c>
      <c r="E9706" s="2" t="s">
        <v>17</v>
      </c>
      <c r="F9706" s="2" t="s">
        <v>18</v>
      </c>
      <c r="G9706" s="2" t="s">
        <v>19</v>
      </c>
      <c r="H9706" s="2" t="s">
        <v>7254</v>
      </c>
      <c r="I9706" s="2">
        <v>0</v>
      </c>
      <c r="J9706" s="2">
        <v>0</v>
      </c>
      <c r="K9706" s="2" t="s">
        <v>7287</v>
      </c>
      <c r="L9706" s="3">
        <v>45913</v>
      </c>
      <c r="M9706" s="3">
        <v>47727</v>
      </c>
      <c r="N9706" s="2" t="s">
        <v>921</v>
      </c>
    </row>
    <row r="9707" spans="2:14" x14ac:dyDescent="0.25">
      <c r="B9707" s="2" t="s">
        <v>7284</v>
      </c>
      <c r="C9707" s="2" t="s">
        <v>7285</v>
      </c>
      <c r="D9707" s="2" t="s">
        <v>16</v>
      </c>
      <c r="E9707" s="2" t="s">
        <v>17</v>
      </c>
      <c r="F9707" s="2" t="s">
        <v>18</v>
      </c>
      <c r="G9707" s="2" t="s">
        <v>19</v>
      </c>
      <c r="H9707" s="2" t="s">
        <v>7254</v>
      </c>
      <c r="I9707" s="2">
        <v>0</v>
      </c>
      <c r="J9707" s="2">
        <v>0</v>
      </c>
      <c r="K9707" s="2" t="s">
        <v>7288</v>
      </c>
      <c r="L9707" s="3">
        <v>46010</v>
      </c>
      <c r="M9707" s="3">
        <v>47818</v>
      </c>
      <c r="N9707" s="2" t="s">
        <v>921</v>
      </c>
    </row>
    <row r="9708" spans="2:14" x14ac:dyDescent="0.25">
      <c r="B9708" s="2" t="s">
        <v>7284</v>
      </c>
      <c r="C9708" s="2" t="s">
        <v>7285</v>
      </c>
      <c r="D9708" s="2" t="s">
        <v>16</v>
      </c>
      <c r="E9708" s="2" t="s">
        <v>17</v>
      </c>
      <c r="F9708" s="2" t="s">
        <v>18</v>
      </c>
      <c r="G9708" s="2" t="s">
        <v>19</v>
      </c>
      <c r="H9708" s="2" t="s">
        <v>7254</v>
      </c>
      <c r="I9708" s="2">
        <v>0</v>
      </c>
      <c r="J9708" s="2">
        <v>0</v>
      </c>
      <c r="K9708" s="2" t="s">
        <v>7289</v>
      </c>
      <c r="L9708" s="3">
        <v>45764</v>
      </c>
      <c r="M9708" s="3">
        <v>47543</v>
      </c>
      <c r="N9708" s="2" t="s">
        <v>921</v>
      </c>
    </row>
    <row r="9709" spans="2:14" x14ac:dyDescent="0.25">
      <c r="B9709" s="2" t="s">
        <v>7290</v>
      </c>
      <c r="C9709" s="2" t="s">
        <v>7291</v>
      </c>
      <c r="D9709" s="2" t="s">
        <v>16</v>
      </c>
      <c r="E9709" s="2" t="s">
        <v>17</v>
      </c>
      <c r="F9709" s="2" t="s">
        <v>18</v>
      </c>
      <c r="G9709" s="2" t="s">
        <v>19</v>
      </c>
      <c r="H9709" s="2" t="s">
        <v>7254</v>
      </c>
      <c r="I9709" s="2">
        <v>275</v>
      </c>
      <c r="J9709" s="2">
        <v>270</v>
      </c>
      <c r="K9709" s="2" t="s">
        <v>7265</v>
      </c>
      <c r="L9709" s="3">
        <v>46148</v>
      </c>
      <c r="M9709" s="3">
        <v>47939</v>
      </c>
      <c r="N9709" s="2" t="s">
        <v>921</v>
      </c>
    </row>
    <row r="9710" spans="2:14" x14ac:dyDescent="0.25">
      <c r="B9710" s="2" t="s">
        <v>7290</v>
      </c>
      <c r="C9710" s="2" t="s">
        <v>7291</v>
      </c>
      <c r="D9710" s="2" t="s">
        <v>16</v>
      </c>
      <c r="E9710" s="2" t="s">
        <v>17</v>
      </c>
      <c r="F9710" s="2" t="s">
        <v>18</v>
      </c>
      <c r="G9710" s="2" t="s">
        <v>19</v>
      </c>
      <c r="H9710" s="2" t="s">
        <v>7254</v>
      </c>
      <c r="I9710" s="2">
        <v>275</v>
      </c>
      <c r="J9710" s="2">
        <v>5</v>
      </c>
      <c r="K9710" s="2" t="s">
        <v>7292</v>
      </c>
      <c r="L9710" s="3">
        <v>45948</v>
      </c>
      <c r="M9710" s="3">
        <v>47727</v>
      </c>
      <c r="N9710" s="2" t="s">
        <v>921</v>
      </c>
    </row>
    <row r="9711" spans="2:14" x14ac:dyDescent="0.25">
      <c r="B9711" s="2" t="s">
        <v>7293</v>
      </c>
      <c r="C9711" s="2" t="s">
        <v>904</v>
      </c>
      <c r="D9711" s="2" t="s">
        <v>28</v>
      </c>
      <c r="E9711" s="2" t="s">
        <v>17</v>
      </c>
      <c r="F9711" s="2" t="s">
        <v>29</v>
      </c>
      <c r="G9711" s="2" t="s">
        <v>901</v>
      </c>
      <c r="H9711" s="2" t="s">
        <v>902</v>
      </c>
      <c r="I9711" s="2">
        <v>33</v>
      </c>
      <c r="J9711" s="2">
        <v>33</v>
      </c>
      <c r="K9711" s="2">
        <v>0</v>
      </c>
      <c r="L9711" s="3">
        <v>44958</v>
      </c>
      <c r="M9711" s="2" t="s">
        <v>30</v>
      </c>
      <c r="N9711" s="2" t="s">
        <v>497</v>
      </c>
    </row>
    <row r="9712" spans="2:14" x14ac:dyDescent="0.25">
      <c r="B9712" s="2" t="s">
        <v>7294</v>
      </c>
      <c r="C9712" s="2" t="s">
        <v>7295</v>
      </c>
      <c r="D9712" s="2" t="s">
        <v>28</v>
      </c>
      <c r="E9712" s="2" t="s">
        <v>17</v>
      </c>
      <c r="F9712" s="2" t="s">
        <v>29</v>
      </c>
      <c r="G9712" s="2" t="s">
        <v>901</v>
      </c>
      <c r="H9712" s="2" t="s">
        <v>7296</v>
      </c>
      <c r="I9712" s="2">
        <v>10</v>
      </c>
      <c r="J9712" s="2">
        <v>10</v>
      </c>
      <c r="K9712" s="2">
        <v>0</v>
      </c>
      <c r="L9712" s="3">
        <v>44958</v>
      </c>
      <c r="M9712" s="2" t="s">
        <v>30</v>
      </c>
      <c r="N9712" s="2" t="s">
        <v>497</v>
      </c>
    </row>
    <row r="9713" spans="2:14" x14ac:dyDescent="0.25">
      <c r="B9713" s="2" t="s">
        <v>7297</v>
      </c>
      <c r="C9713" s="2" t="s">
        <v>7298</v>
      </c>
      <c r="D9713" s="2" t="s">
        <v>28</v>
      </c>
      <c r="E9713" s="2" t="s">
        <v>17</v>
      </c>
      <c r="F9713" s="2" t="s">
        <v>24</v>
      </c>
      <c r="G9713" s="2" t="s">
        <v>24</v>
      </c>
      <c r="H9713" s="2" t="s">
        <v>24</v>
      </c>
      <c r="I9713" s="2">
        <v>15</v>
      </c>
      <c r="J9713" s="2">
        <v>15</v>
      </c>
      <c r="K9713" s="2">
        <v>0</v>
      </c>
      <c r="L9713" s="3">
        <v>44958</v>
      </c>
      <c r="M9713" s="2" t="s">
        <v>30</v>
      </c>
      <c r="N9713" s="2" t="s">
        <v>61</v>
      </c>
    </row>
    <row r="9714" spans="2:14" x14ac:dyDescent="0.25">
      <c r="B9714" s="2" t="s">
        <v>7299</v>
      </c>
      <c r="C9714" s="2" t="s">
        <v>7300</v>
      </c>
      <c r="D9714" s="2" t="s">
        <v>16</v>
      </c>
      <c r="E9714" s="2" t="s">
        <v>75</v>
      </c>
      <c r="F9714" s="2" t="s">
        <v>18</v>
      </c>
      <c r="G9714" s="2" t="s">
        <v>90</v>
      </c>
      <c r="H9714" s="2" t="s">
        <v>913</v>
      </c>
      <c r="I9714" s="2">
        <v>34930</v>
      </c>
      <c r="J9714" s="2">
        <v>0</v>
      </c>
      <c r="K9714" s="2">
        <v>1806260818</v>
      </c>
      <c r="L9714" s="3">
        <v>46056</v>
      </c>
      <c r="M9714" s="3">
        <v>45597</v>
      </c>
      <c r="N9714" s="2" t="s">
        <v>125</v>
      </c>
    </row>
    <row r="9715" spans="2:14" x14ac:dyDescent="0.25">
      <c r="B9715" s="2" t="s">
        <v>7299</v>
      </c>
      <c r="C9715" s="2" t="s">
        <v>7300</v>
      </c>
      <c r="D9715" s="2" t="s">
        <v>16</v>
      </c>
      <c r="E9715" s="2" t="s">
        <v>17</v>
      </c>
      <c r="F9715" s="2" t="s">
        <v>18</v>
      </c>
      <c r="G9715" s="2" t="s">
        <v>90</v>
      </c>
      <c r="H9715" s="2" t="s">
        <v>913</v>
      </c>
      <c r="I9715" s="2">
        <v>34930</v>
      </c>
      <c r="J9715" s="2">
        <v>0</v>
      </c>
      <c r="K9715" s="2">
        <v>1806260818</v>
      </c>
      <c r="L9715" s="3">
        <v>46056</v>
      </c>
      <c r="M9715" s="3">
        <v>45597</v>
      </c>
      <c r="N9715" s="2" t="s">
        <v>125</v>
      </c>
    </row>
    <row r="9716" spans="2:14" x14ac:dyDescent="0.25">
      <c r="B9716" s="2" t="s">
        <v>7299</v>
      </c>
      <c r="C9716" s="2" t="s">
        <v>7300</v>
      </c>
      <c r="D9716" s="2" t="s">
        <v>16</v>
      </c>
      <c r="E9716" s="2" t="s">
        <v>17</v>
      </c>
      <c r="F9716" s="2" t="s">
        <v>18</v>
      </c>
      <c r="G9716" s="2" t="s">
        <v>90</v>
      </c>
      <c r="H9716" s="2" t="s">
        <v>913</v>
      </c>
      <c r="I9716" s="2">
        <v>34930</v>
      </c>
      <c r="J9716" s="2">
        <v>0</v>
      </c>
      <c r="K9716" s="2">
        <v>230425</v>
      </c>
      <c r="L9716" s="3">
        <v>44958</v>
      </c>
      <c r="M9716" s="3">
        <v>46935</v>
      </c>
      <c r="N9716" s="2" t="s">
        <v>125</v>
      </c>
    </row>
    <row r="9717" spans="2:14" x14ac:dyDescent="0.25">
      <c r="B9717" s="2" t="s">
        <v>7299</v>
      </c>
      <c r="C9717" s="2" t="s">
        <v>7300</v>
      </c>
      <c r="D9717" s="2" t="s">
        <v>16</v>
      </c>
      <c r="E9717" s="2" t="s">
        <v>17</v>
      </c>
      <c r="F9717" s="2" t="s">
        <v>18</v>
      </c>
      <c r="G9717" s="2" t="s">
        <v>90</v>
      </c>
      <c r="H9717" s="2" t="s">
        <v>913</v>
      </c>
      <c r="I9717" s="2">
        <v>34930</v>
      </c>
      <c r="J9717" s="2">
        <v>0</v>
      </c>
      <c r="K9717" s="2" t="s">
        <v>916</v>
      </c>
      <c r="L9717" s="3">
        <v>44958</v>
      </c>
      <c r="M9717" s="3">
        <v>47331</v>
      </c>
      <c r="N9717" s="2" t="s">
        <v>125</v>
      </c>
    </row>
    <row r="9718" spans="2:14" x14ac:dyDescent="0.25">
      <c r="B9718" s="2" t="s">
        <v>7299</v>
      </c>
      <c r="C9718" s="2" t="s">
        <v>7300</v>
      </c>
      <c r="D9718" s="2" t="s">
        <v>16</v>
      </c>
      <c r="E9718" s="2" t="s">
        <v>17</v>
      </c>
      <c r="F9718" s="2" t="s">
        <v>18</v>
      </c>
      <c r="G9718" s="2" t="s">
        <v>90</v>
      </c>
      <c r="H9718" s="2" t="s">
        <v>913</v>
      </c>
      <c r="I9718" s="2">
        <v>34930</v>
      </c>
      <c r="J9718" s="2">
        <v>34930</v>
      </c>
      <c r="K9718" s="2" t="s">
        <v>917</v>
      </c>
      <c r="L9718" s="3">
        <v>45857</v>
      </c>
      <c r="M9718" s="3">
        <v>47635</v>
      </c>
      <c r="N9718" s="2" t="s">
        <v>125</v>
      </c>
    </row>
    <row r="9719" spans="2:14" x14ac:dyDescent="0.25">
      <c r="B9719" s="2" t="s">
        <v>7299</v>
      </c>
      <c r="C9719" s="2" t="s">
        <v>7300</v>
      </c>
      <c r="D9719" s="2" t="s">
        <v>16</v>
      </c>
      <c r="E9719" s="2" t="s">
        <v>181</v>
      </c>
      <c r="F9719" s="2" t="s">
        <v>18</v>
      </c>
      <c r="G9719" s="2" t="s">
        <v>90</v>
      </c>
      <c r="H9719" s="2" t="s">
        <v>913</v>
      </c>
      <c r="I9719" s="2">
        <v>34930</v>
      </c>
      <c r="J9719" s="2">
        <v>0</v>
      </c>
      <c r="K9719" s="2" t="s">
        <v>916</v>
      </c>
      <c r="L9719" s="3">
        <v>44958</v>
      </c>
      <c r="M9719" s="3">
        <v>47331</v>
      </c>
      <c r="N9719" s="2" t="s">
        <v>125</v>
      </c>
    </row>
    <row r="9720" spans="2:14" x14ac:dyDescent="0.25">
      <c r="B9720" s="2" t="s">
        <v>7299</v>
      </c>
      <c r="C9720" s="2" t="s">
        <v>7300</v>
      </c>
      <c r="D9720" s="2" t="s">
        <v>16</v>
      </c>
      <c r="E9720" s="2" t="s">
        <v>142</v>
      </c>
      <c r="F9720" s="2" t="s">
        <v>18</v>
      </c>
      <c r="G9720" s="2" t="s">
        <v>90</v>
      </c>
      <c r="H9720" s="2" t="s">
        <v>913</v>
      </c>
      <c r="I9720" s="2">
        <v>34930</v>
      </c>
      <c r="J9720" s="2">
        <v>0</v>
      </c>
      <c r="K9720" s="2" t="s">
        <v>917</v>
      </c>
      <c r="L9720" s="3">
        <v>45857</v>
      </c>
      <c r="M9720" s="3">
        <v>47635</v>
      </c>
      <c r="N9720" s="2" t="s">
        <v>125</v>
      </c>
    </row>
    <row r="9721" spans="2:14" x14ac:dyDescent="0.25">
      <c r="B9721" s="2" t="s">
        <v>7301</v>
      </c>
      <c r="C9721" s="2" t="s">
        <v>912</v>
      </c>
      <c r="D9721" s="2" t="s">
        <v>16</v>
      </c>
      <c r="E9721" s="2" t="s">
        <v>17</v>
      </c>
      <c r="F9721" s="2" t="s">
        <v>18</v>
      </c>
      <c r="G9721" s="2" t="s">
        <v>90</v>
      </c>
      <c r="H9721" s="2" t="s">
        <v>913</v>
      </c>
      <c r="I9721" s="2">
        <v>66651</v>
      </c>
      <c r="J9721" s="2">
        <v>0</v>
      </c>
      <c r="K9721" s="2">
        <v>230425</v>
      </c>
      <c r="L9721" s="3">
        <v>44958</v>
      </c>
      <c r="M9721" s="3">
        <v>46935</v>
      </c>
      <c r="N9721" s="2" t="s">
        <v>125</v>
      </c>
    </row>
    <row r="9722" spans="2:14" x14ac:dyDescent="0.25">
      <c r="B9722" s="2" t="s">
        <v>7301</v>
      </c>
      <c r="C9722" s="2" t="s">
        <v>912</v>
      </c>
      <c r="D9722" s="2" t="s">
        <v>16</v>
      </c>
      <c r="E9722" s="2" t="s">
        <v>17</v>
      </c>
      <c r="F9722" s="2" t="s">
        <v>18</v>
      </c>
      <c r="G9722" s="2" t="s">
        <v>90</v>
      </c>
      <c r="H9722" s="2" t="s">
        <v>913</v>
      </c>
      <c r="I9722" s="2">
        <v>66651</v>
      </c>
      <c r="J9722" s="2">
        <v>2656</v>
      </c>
      <c r="K9722" s="2" t="s">
        <v>916</v>
      </c>
      <c r="L9722" s="3">
        <v>44958</v>
      </c>
      <c r="M9722" s="3">
        <v>47331</v>
      </c>
      <c r="N9722" s="2" t="s">
        <v>125</v>
      </c>
    </row>
    <row r="9723" spans="2:14" x14ac:dyDescent="0.25">
      <c r="B9723" s="2" t="s">
        <v>7301</v>
      </c>
      <c r="C9723" s="2" t="s">
        <v>912</v>
      </c>
      <c r="D9723" s="2" t="s">
        <v>16</v>
      </c>
      <c r="E9723" s="2" t="s">
        <v>17</v>
      </c>
      <c r="F9723" s="2" t="s">
        <v>18</v>
      </c>
      <c r="G9723" s="2" t="s">
        <v>90</v>
      </c>
      <c r="H9723" s="2" t="s">
        <v>913</v>
      </c>
      <c r="I9723" s="2">
        <v>66651</v>
      </c>
      <c r="J9723" s="2">
        <v>63995</v>
      </c>
      <c r="K9723" s="2" t="s">
        <v>7302</v>
      </c>
      <c r="L9723" s="3">
        <v>45707</v>
      </c>
      <c r="M9723" s="3">
        <v>47880</v>
      </c>
      <c r="N9723" s="2" t="s">
        <v>125</v>
      </c>
    </row>
    <row r="9724" spans="2:14" x14ac:dyDescent="0.25">
      <c r="B9724" s="2" t="s">
        <v>7301</v>
      </c>
      <c r="C9724" s="2" t="s">
        <v>912</v>
      </c>
      <c r="D9724" s="2" t="s">
        <v>16</v>
      </c>
      <c r="E9724" s="2" t="s">
        <v>142</v>
      </c>
      <c r="F9724" s="2" t="s">
        <v>18</v>
      </c>
      <c r="G9724" s="2" t="s">
        <v>90</v>
      </c>
      <c r="H9724" s="2" t="s">
        <v>913</v>
      </c>
      <c r="I9724" s="2">
        <v>66651</v>
      </c>
      <c r="J9724" s="2">
        <v>0</v>
      </c>
      <c r="K9724" s="2" t="s">
        <v>916</v>
      </c>
      <c r="L9724" s="3">
        <v>44958</v>
      </c>
      <c r="M9724" s="3">
        <v>47331</v>
      </c>
      <c r="N9724" s="2" t="s">
        <v>125</v>
      </c>
    </row>
    <row r="9725" spans="2:14" x14ac:dyDescent="0.25">
      <c r="B9725" s="2" t="s">
        <v>7301</v>
      </c>
      <c r="C9725" s="2" t="s">
        <v>912</v>
      </c>
      <c r="D9725" s="2" t="s">
        <v>16</v>
      </c>
      <c r="E9725" s="2" t="s">
        <v>142</v>
      </c>
      <c r="F9725" s="2" t="s">
        <v>18</v>
      </c>
      <c r="G9725" s="2" t="s">
        <v>90</v>
      </c>
      <c r="H9725" s="2" t="s">
        <v>913</v>
      </c>
      <c r="I9725" s="2">
        <v>66651</v>
      </c>
      <c r="J9725" s="2">
        <v>0</v>
      </c>
      <c r="K9725" s="2" t="s">
        <v>7302</v>
      </c>
      <c r="L9725" s="3">
        <v>45707</v>
      </c>
      <c r="M9725" s="3">
        <v>47880</v>
      </c>
      <c r="N9725" s="2" t="s">
        <v>125</v>
      </c>
    </row>
    <row r="9726" spans="2:14" x14ac:dyDescent="0.25">
      <c r="B9726" s="2" t="s">
        <v>7303</v>
      </c>
      <c r="C9726" s="2" t="s">
        <v>7304</v>
      </c>
      <c r="D9726" s="2" t="s">
        <v>748</v>
      </c>
      <c r="E9726" s="2" t="s">
        <v>17</v>
      </c>
      <c r="F9726" s="2" t="s">
        <v>29</v>
      </c>
      <c r="G9726" s="2" t="s">
        <v>29</v>
      </c>
      <c r="H9726" s="2" t="s">
        <v>7305</v>
      </c>
      <c r="I9726" s="2">
        <v>660</v>
      </c>
      <c r="J9726" s="2">
        <v>660</v>
      </c>
      <c r="K9726" s="2">
        <v>0</v>
      </c>
      <c r="L9726" s="3">
        <v>44958</v>
      </c>
      <c r="M9726" s="2" t="s">
        <v>30</v>
      </c>
      <c r="N9726" s="2" t="s">
        <v>497</v>
      </c>
    </row>
    <row r="9727" spans="2:14" x14ac:dyDescent="0.25">
      <c r="B9727" s="2" t="s">
        <v>7303</v>
      </c>
      <c r="C9727" s="2" t="s">
        <v>7304</v>
      </c>
      <c r="D9727" s="2" t="s">
        <v>748</v>
      </c>
      <c r="E9727" s="2" t="s">
        <v>142</v>
      </c>
      <c r="F9727" s="2" t="s">
        <v>29</v>
      </c>
      <c r="G9727" s="2" t="s">
        <v>29</v>
      </c>
      <c r="H9727" s="2" t="s">
        <v>7305</v>
      </c>
      <c r="I9727" s="2">
        <v>660</v>
      </c>
      <c r="J9727" s="2">
        <v>0</v>
      </c>
      <c r="K9727" s="2">
        <v>0</v>
      </c>
      <c r="L9727" s="3">
        <v>44958</v>
      </c>
      <c r="M9727" s="2" t="s">
        <v>30</v>
      </c>
      <c r="N9727" s="2" t="s">
        <v>497</v>
      </c>
    </row>
    <row r="9728" spans="2:14" x14ac:dyDescent="0.25">
      <c r="B9728" s="2" t="s">
        <v>7306</v>
      </c>
      <c r="C9728" s="2" t="s">
        <v>7307</v>
      </c>
      <c r="D9728" s="2" t="s">
        <v>28</v>
      </c>
      <c r="E9728" s="2" t="s">
        <v>75</v>
      </c>
      <c r="F9728" s="2" t="s">
        <v>29</v>
      </c>
      <c r="G9728" s="2" t="s">
        <v>29</v>
      </c>
      <c r="H9728" s="2" t="s">
        <v>7308</v>
      </c>
      <c r="I9728" s="2">
        <v>0</v>
      </c>
      <c r="J9728" s="2">
        <v>0</v>
      </c>
      <c r="K9728" s="2">
        <v>0</v>
      </c>
      <c r="L9728" s="3">
        <v>44958</v>
      </c>
      <c r="M9728" s="2" t="s">
        <v>30</v>
      </c>
      <c r="N9728" s="2" t="s">
        <v>7309</v>
      </c>
    </row>
    <row r="9729" spans="2:14" x14ac:dyDescent="0.25">
      <c r="B9729" s="2" t="s">
        <v>7306</v>
      </c>
      <c r="C9729" s="2" t="s">
        <v>7307</v>
      </c>
      <c r="D9729" s="2" t="s">
        <v>28</v>
      </c>
      <c r="E9729" s="2" t="s">
        <v>17</v>
      </c>
      <c r="F9729" s="2" t="s">
        <v>29</v>
      </c>
      <c r="G9729" s="2" t="s">
        <v>29</v>
      </c>
      <c r="H9729" s="2" t="s">
        <v>7308</v>
      </c>
      <c r="I9729" s="2">
        <v>0</v>
      </c>
      <c r="J9729" s="2">
        <v>0</v>
      </c>
      <c r="K9729" s="2">
        <v>0</v>
      </c>
      <c r="L9729" s="3">
        <v>44958</v>
      </c>
      <c r="M9729" s="2" t="s">
        <v>30</v>
      </c>
      <c r="N9729" s="2" t="s">
        <v>7309</v>
      </c>
    </row>
    <row r="9730" spans="2:14" x14ac:dyDescent="0.25">
      <c r="B9730" s="2" t="s">
        <v>7310</v>
      </c>
      <c r="C9730" s="2" t="s">
        <v>7311</v>
      </c>
      <c r="D9730" s="2" t="s">
        <v>28</v>
      </c>
      <c r="E9730" s="2" t="s">
        <v>17</v>
      </c>
      <c r="F9730" s="2" t="s">
        <v>29</v>
      </c>
      <c r="G9730" s="2" t="s">
        <v>29</v>
      </c>
      <c r="H9730" s="2" t="s">
        <v>7308</v>
      </c>
      <c r="I9730" s="2">
        <v>0</v>
      </c>
      <c r="J9730" s="2">
        <v>0</v>
      </c>
      <c r="K9730" s="2">
        <v>0</v>
      </c>
      <c r="L9730" s="3">
        <v>44958</v>
      </c>
      <c r="M9730" s="2" t="s">
        <v>30</v>
      </c>
      <c r="N9730" s="2" t="s">
        <v>7309</v>
      </c>
    </row>
    <row r="9731" spans="2:14" x14ac:dyDescent="0.25">
      <c r="B9731" s="2" t="s">
        <v>7312</v>
      </c>
      <c r="C9731" s="2" t="s">
        <v>7313</v>
      </c>
      <c r="D9731" s="2" t="s">
        <v>28</v>
      </c>
      <c r="E9731" s="2" t="s">
        <v>17</v>
      </c>
      <c r="F9731" s="2" t="s">
        <v>29</v>
      </c>
      <c r="G9731" s="2" t="s">
        <v>29</v>
      </c>
      <c r="H9731" s="2" t="s">
        <v>7308</v>
      </c>
      <c r="I9731" s="2">
        <v>0</v>
      </c>
      <c r="J9731" s="2">
        <v>0</v>
      </c>
      <c r="K9731" s="2">
        <v>0</v>
      </c>
      <c r="L9731" s="3">
        <v>44958</v>
      </c>
      <c r="M9731" s="2" t="s">
        <v>30</v>
      </c>
      <c r="N9731" s="2" t="s">
        <v>7309</v>
      </c>
    </row>
    <row r="9732" spans="2:14" x14ac:dyDescent="0.25">
      <c r="B9732" s="2" t="s">
        <v>7314</v>
      </c>
      <c r="C9732" s="2" t="s">
        <v>7315</v>
      </c>
      <c r="D9732" s="2" t="s">
        <v>28</v>
      </c>
      <c r="E9732" s="2" t="s">
        <v>17</v>
      </c>
      <c r="F9732" s="2" t="s">
        <v>29</v>
      </c>
      <c r="G9732" s="2" t="s">
        <v>29</v>
      </c>
      <c r="H9732" s="2" t="s">
        <v>7308</v>
      </c>
      <c r="I9732" s="2">
        <v>45</v>
      </c>
      <c r="J9732" s="2">
        <v>45</v>
      </c>
      <c r="K9732" s="2">
        <v>0</v>
      </c>
      <c r="L9732" s="3">
        <v>44958</v>
      </c>
      <c r="M9732" s="2" t="s">
        <v>30</v>
      </c>
      <c r="N9732" s="2" t="s">
        <v>7309</v>
      </c>
    </row>
    <row r="9733" spans="2:14" x14ac:dyDescent="0.25">
      <c r="B9733" s="2" t="s">
        <v>7316</v>
      </c>
      <c r="C9733" s="2" t="s">
        <v>923</v>
      </c>
      <c r="D9733" s="2" t="s">
        <v>16</v>
      </c>
      <c r="E9733" s="2" t="s">
        <v>17</v>
      </c>
      <c r="F9733" s="2" t="s">
        <v>138</v>
      </c>
      <c r="G9733" s="2" t="s">
        <v>139</v>
      </c>
      <c r="H9733" s="2" t="s">
        <v>924</v>
      </c>
      <c r="I9733" s="2">
        <v>500</v>
      </c>
      <c r="J9733" s="2">
        <v>500</v>
      </c>
      <c r="K9733" s="2">
        <v>2825101401</v>
      </c>
      <c r="L9733" s="3">
        <v>46134</v>
      </c>
      <c r="M9733" s="3">
        <v>47027</v>
      </c>
      <c r="N9733" s="2" t="s">
        <v>926</v>
      </c>
    </row>
    <row r="9734" spans="2:14" x14ac:dyDescent="0.25">
      <c r="B9734" s="2" t="s">
        <v>7316</v>
      </c>
      <c r="C9734" s="2" t="s">
        <v>923</v>
      </c>
      <c r="D9734" s="2" t="s">
        <v>16</v>
      </c>
      <c r="E9734" s="2" t="s">
        <v>17</v>
      </c>
      <c r="F9734" s="2" t="s">
        <v>138</v>
      </c>
      <c r="G9734" s="2" t="s">
        <v>139</v>
      </c>
      <c r="H9734" s="2" t="s">
        <v>924</v>
      </c>
      <c r="I9734" s="2">
        <v>500</v>
      </c>
      <c r="J9734" s="2">
        <v>0</v>
      </c>
      <c r="K9734" s="2" t="s">
        <v>7317</v>
      </c>
      <c r="L9734" s="3">
        <v>46121</v>
      </c>
      <c r="M9734" s="3">
        <v>46784</v>
      </c>
      <c r="N9734" s="2" t="s">
        <v>926</v>
      </c>
    </row>
    <row r="9735" spans="2:14" x14ac:dyDescent="0.25">
      <c r="B9735" s="2" t="s">
        <v>7316</v>
      </c>
      <c r="C9735" s="2" t="s">
        <v>923</v>
      </c>
      <c r="D9735" s="2" t="s">
        <v>16</v>
      </c>
      <c r="E9735" s="2" t="s">
        <v>17</v>
      </c>
      <c r="F9735" s="2" t="s">
        <v>138</v>
      </c>
      <c r="G9735" s="2" t="s">
        <v>139</v>
      </c>
      <c r="H9735" s="2" t="s">
        <v>924</v>
      </c>
      <c r="I9735" s="2">
        <v>500</v>
      </c>
      <c r="J9735" s="2">
        <v>0</v>
      </c>
      <c r="K9735" s="2" t="s">
        <v>925</v>
      </c>
      <c r="L9735" s="3">
        <v>46107</v>
      </c>
      <c r="M9735" s="3">
        <v>47027</v>
      </c>
      <c r="N9735" s="2" t="s">
        <v>926</v>
      </c>
    </row>
    <row r="9736" spans="2:14" x14ac:dyDescent="0.25">
      <c r="B9736" s="2" t="s">
        <v>7318</v>
      </c>
      <c r="C9736" s="2" t="s">
        <v>7319</v>
      </c>
      <c r="D9736" s="2" t="s">
        <v>28</v>
      </c>
      <c r="E9736" s="2" t="s">
        <v>17</v>
      </c>
      <c r="F9736" s="2" t="s">
        <v>29</v>
      </c>
      <c r="G9736" s="2" t="s">
        <v>29</v>
      </c>
      <c r="H9736" s="2" t="s">
        <v>24</v>
      </c>
      <c r="I9736" s="2">
        <v>0</v>
      </c>
      <c r="J9736" s="2">
        <v>0</v>
      </c>
      <c r="K9736" s="2">
        <v>0</v>
      </c>
      <c r="L9736" s="3">
        <v>45807</v>
      </c>
      <c r="M9736" s="2" t="s">
        <v>30</v>
      </c>
      <c r="N9736" s="2" t="s">
        <v>153</v>
      </c>
    </row>
    <row r="9737" spans="2:14" x14ac:dyDescent="0.25">
      <c r="B9737" s="2" t="s">
        <v>7320</v>
      </c>
      <c r="C9737" s="2" t="s">
        <v>7321</v>
      </c>
      <c r="D9737" s="2" t="s">
        <v>28</v>
      </c>
      <c r="E9737" s="2" t="s">
        <v>17</v>
      </c>
      <c r="F9737" s="2" t="s">
        <v>29</v>
      </c>
      <c r="G9737" s="2" t="s">
        <v>29</v>
      </c>
      <c r="H9737" s="2" t="s">
        <v>24</v>
      </c>
      <c r="I9737" s="2">
        <v>0</v>
      </c>
      <c r="J9737" s="2">
        <v>0</v>
      </c>
      <c r="K9737" s="2">
        <v>0</v>
      </c>
      <c r="L9737" s="3">
        <v>45807</v>
      </c>
      <c r="M9737" s="2" t="s">
        <v>30</v>
      </c>
      <c r="N9737" s="2" t="s">
        <v>153</v>
      </c>
    </row>
    <row r="9738" spans="2:14" x14ac:dyDescent="0.25">
      <c r="B9738" s="2" t="s">
        <v>7322</v>
      </c>
      <c r="C9738" s="2" t="s">
        <v>928</v>
      </c>
      <c r="D9738" s="2" t="s">
        <v>41</v>
      </c>
      <c r="E9738" s="2" t="s">
        <v>17</v>
      </c>
      <c r="F9738" s="2" t="s">
        <v>18</v>
      </c>
      <c r="G9738" s="2" t="s">
        <v>19</v>
      </c>
      <c r="H9738" s="2" t="s">
        <v>929</v>
      </c>
      <c r="I9738" s="2">
        <v>0</v>
      </c>
      <c r="J9738" s="2">
        <v>0</v>
      </c>
      <c r="K9738" s="2" t="s">
        <v>930</v>
      </c>
      <c r="L9738" s="3">
        <v>45764</v>
      </c>
      <c r="M9738" s="3">
        <v>46266</v>
      </c>
      <c r="N9738" s="2" t="s">
        <v>92</v>
      </c>
    </row>
    <row r="9739" spans="2:14" x14ac:dyDescent="0.25">
      <c r="B9739" s="2" t="s">
        <v>7322</v>
      </c>
      <c r="C9739" s="2" t="s">
        <v>928</v>
      </c>
      <c r="D9739" s="2" t="s">
        <v>41</v>
      </c>
      <c r="E9739" s="2" t="s">
        <v>17</v>
      </c>
      <c r="F9739" s="2" t="s">
        <v>18</v>
      </c>
      <c r="G9739" s="2" t="s">
        <v>19</v>
      </c>
      <c r="H9739" s="2" t="s">
        <v>929</v>
      </c>
      <c r="I9739" s="2">
        <v>0</v>
      </c>
      <c r="J9739" s="2">
        <v>0</v>
      </c>
      <c r="K9739" s="2" t="s">
        <v>7323</v>
      </c>
      <c r="L9739" s="3">
        <v>45764</v>
      </c>
      <c r="M9739" s="3">
        <v>46266</v>
      </c>
      <c r="N9739" s="2" t="s">
        <v>92</v>
      </c>
    </row>
    <row r="9740" spans="2:14" x14ac:dyDescent="0.25">
      <c r="B9740" s="2" t="s">
        <v>7322</v>
      </c>
      <c r="C9740" s="2" t="s">
        <v>928</v>
      </c>
      <c r="D9740" s="2" t="s">
        <v>41</v>
      </c>
      <c r="E9740" s="2" t="s">
        <v>17</v>
      </c>
      <c r="F9740" s="2" t="s">
        <v>18</v>
      </c>
      <c r="G9740" s="2" t="s">
        <v>19</v>
      </c>
      <c r="H9740" s="2" t="s">
        <v>929</v>
      </c>
      <c r="I9740" s="2">
        <v>0</v>
      </c>
      <c r="J9740" s="2">
        <v>0</v>
      </c>
      <c r="K9740" s="2" t="s">
        <v>7324</v>
      </c>
      <c r="L9740" s="3">
        <v>46185</v>
      </c>
      <c r="M9740" s="3">
        <v>46813</v>
      </c>
      <c r="N9740" s="2" t="s">
        <v>92</v>
      </c>
    </row>
    <row r="9741" spans="2:14" x14ac:dyDescent="0.25">
      <c r="B9741" s="2" t="s">
        <v>7322</v>
      </c>
      <c r="C9741" s="2" t="s">
        <v>928</v>
      </c>
      <c r="D9741" s="2" t="s">
        <v>41</v>
      </c>
      <c r="E9741" s="2" t="s">
        <v>17</v>
      </c>
      <c r="F9741" s="2" t="s">
        <v>18</v>
      </c>
      <c r="G9741" s="2" t="s">
        <v>19</v>
      </c>
      <c r="H9741" s="2" t="s">
        <v>929</v>
      </c>
      <c r="I9741" s="2">
        <v>0</v>
      </c>
      <c r="J9741" s="2">
        <v>0</v>
      </c>
      <c r="K9741" s="2" t="s">
        <v>7325</v>
      </c>
      <c r="L9741" s="3">
        <v>46185</v>
      </c>
      <c r="M9741" s="3">
        <v>46813</v>
      </c>
      <c r="N9741" s="2" t="s">
        <v>92</v>
      </c>
    </row>
    <row r="9742" spans="2:14" x14ac:dyDescent="0.25">
      <c r="B9742" s="2" t="s">
        <v>7322</v>
      </c>
      <c r="C9742" s="2" t="s">
        <v>928</v>
      </c>
      <c r="D9742" s="2" t="s">
        <v>41</v>
      </c>
      <c r="E9742" s="2" t="s">
        <v>17</v>
      </c>
      <c r="F9742" s="2" t="s">
        <v>18</v>
      </c>
      <c r="G9742" s="2" t="s">
        <v>19</v>
      </c>
      <c r="H9742" s="2" t="s">
        <v>929</v>
      </c>
      <c r="I9742" s="2">
        <v>0</v>
      </c>
      <c r="J9742" s="2">
        <v>0</v>
      </c>
      <c r="K9742" s="2" t="s">
        <v>7326</v>
      </c>
      <c r="L9742" s="3">
        <v>46202</v>
      </c>
      <c r="M9742" s="3">
        <v>46813</v>
      </c>
      <c r="N9742" s="2" t="s">
        <v>92</v>
      </c>
    </row>
    <row r="9743" spans="2:14" x14ac:dyDescent="0.25">
      <c r="B9743" s="2" t="s">
        <v>7322</v>
      </c>
      <c r="C9743" s="2" t="s">
        <v>928</v>
      </c>
      <c r="D9743" s="2" t="s">
        <v>41</v>
      </c>
      <c r="E9743" s="2" t="s">
        <v>17</v>
      </c>
      <c r="F9743" s="2" t="s">
        <v>18</v>
      </c>
      <c r="G9743" s="2" t="s">
        <v>19</v>
      </c>
      <c r="H9743" s="2" t="s">
        <v>929</v>
      </c>
      <c r="I9743" s="2">
        <v>0</v>
      </c>
      <c r="J9743" s="2">
        <v>0</v>
      </c>
      <c r="K9743" s="2" t="s">
        <v>7327</v>
      </c>
      <c r="L9743" s="3">
        <v>46202</v>
      </c>
      <c r="M9743" s="3">
        <v>46844</v>
      </c>
      <c r="N9743" s="2" t="s">
        <v>92</v>
      </c>
    </row>
    <row r="9744" spans="2:14" x14ac:dyDescent="0.25">
      <c r="B9744" s="2" t="s">
        <v>7322</v>
      </c>
      <c r="C9744" s="2" t="s">
        <v>928</v>
      </c>
      <c r="D9744" s="2" t="s">
        <v>41</v>
      </c>
      <c r="E9744" s="2" t="s">
        <v>17</v>
      </c>
      <c r="F9744" s="2" t="s">
        <v>18</v>
      </c>
      <c r="G9744" s="2" t="s">
        <v>19</v>
      </c>
      <c r="H9744" s="2" t="s">
        <v>929</v>
      </c>
      <c r="I9744" s="2">
        <v>0</v>
      </c>
      <c r="J9744" s="2">
        <v>0</v>
      </c>
      <c r="K9744" s="2" t="s">
        <v>931</v>
      </c>
      <c r="L9744" s="3">
        <v>44958</v>
      </c>
      <c r="M9744" s="3">
        <v>46143</v>
      </c>
      <c r="N9744" s="2" t="s">
        <v>92</v>
      </c>
    </row>
    <row r="9745" spans="2:14" x14ac:dyDescent="0.25">
      <c r="B9745" s="2" t="s">
        <v>7322</v>
      </c>
      <c r="C9745" s="2" t="s">
        <v>928</v>
      </c>
      <c r="D9745" s="2" t="s">
        <v>41</v>
      </c>
      <c r="E9745" s="2" t="s">
        <v>17</v>
      </c>
      <c r="F9745" s="2" t="s">
        <v>18</v>
      </c>
      <c r="G9745" s="2" t="s">
        <v>19</v>
      </c>
      <c r="H9745" s="2" t="s">
        <v>929</v>
      </c>
      <c r="I9745" s="2">
        <v>0</v>
      </c>
      <c r="J9745" s="2">
        <v>0</v>
      </c>
      <c r="K9745" s="2" t="s">
        <v>932</v>
      </c>
      <c r="L9745" s="3">
        <v>45685</v>
      </c>
      <c r="M9745" s="3">
        <v>46235</v>
      </c>
      <c r="N9745" s="2" t="s">
        <v>92</v>
      </c>
    </row>
    <row r="9746" spans="2:14" x14ac:dyDescent="0.25">
      <c r="B9746" s="2" t="s">
        <v>7322</v>
      </c>
      <c r="C9746" s="2" t="s">
        <v>928</v>
      </c>
      <c r="D9746" s="2" t="s">
        <v>41</v>
      </c>
      <c r="E9746" s="2" t="s">
        <v>17</v>
      </c>
      <c r="F9746" s="2" t="s">
        <v>18</v>
      </c>
      <c r="G9746" s="2" t="s">
        <v>19</v>
      </c>
      <c r="H9746" s="2" t="s">
        <v>929</v>
      </c>
      <c r="I9746" s="2">
        <v>0</v>
      </c>
      <c r="J9746" s="2">
        <v>0</v>
      </c>
      <c r="K9746" s="2" t="s">
        <v>7328</v>
      </c>
      <c r="L9746" s="3">
        <v>45877</v>
      </c>
      <c r="M9746" s="3">
        <v>46478</v>
      </c>
      <c r="N9746" s="2" t="s">
        <v>92</v>
      </c>
    </row>
    <row r="9747" spans="2:14" x14ac:dyDescent="0.25">
      <c r="B9747" s="2" t="s">
        <v>7322</v>
      </c>
      <c r="C9747" s="2" t="s">
        <v>928</v>
      </c>
      <c r="D9747" s="2" t="s">
        <v>41</v>
      </c>
      <c r="E9747" s="2" t="s">
        <v>17</v>
      </c>
      <c r="F9747" s="2" t="s">
        <v>18</v>
      </c>
      <c r="G9747" s="2" t="s">
        <v>19</v>
      </c>
      <c r="H9747" s="2" t="s">
        <v>929</v>
      </c>
      <c r="I9747" s="2">
        <v>0</v>
      </c>
      <c r="J9747" s="2">
        <v>0</v>
      </c>
      <c r="K9747" s="2" t="s">
        <v>7329</v>
      </c>
      <c r="L9747" s="3">
        <v>45877</v>
      </c>
      <c r="M9747" s="3">
        <v>46478</v>
      </c>
      <c r="N9747" s="2" t="s">
        <v>92</v>
      </c>
    </row>
    <row r="9748" spans="2:14" x14ac:dyDescent="0.25">
      <c r="B9748" s="2" t="s">
        <v>7322</v>
      </c>
      <c r="C9748" s="2" t="s">
        <v>928</v>
      </c>
      <c r="D9748" s="2" t="s">
        <v>41</v>
      </c>
      <c r="E9748" s="2" t="s">
        <v>17</v>
      </c>
      <c r="F9748" s="2" t="s">
        <v>18</v>
      </c>
      <c r="G9748" s="2" t="s">
        <v>19</v>
      </c>
      <c r="H9748" s="2" t="s">
        <v>929</v>
      </c>
      <c r="I9748" s="2">
        <v>0</v>
      </c>
      <c r="J9748" s="2">
        <v>0</v>
      </c>
      <c r="K9748" s="2" t="s">
        <v>7330</v>
      </c>
      <c r="L9748" s="3">
        <v>45976</v>
      </c>
      <c r="M9748" s="3">
        <v>46631</v>
      </c>
      <c r="N9748" s="2" t="s">
        <v>92</v>
      </c>
    </row>
    <row r="9749" spans="2:14" x14ac:dyDescent="0.25">
      <c r="B9749" s="2" t="s">
        <v>7322</v>
      </c>
      <c r="C9749" s="2" t="s">
        <v>928</v>
      </c>
      <c r="D9749" s="2" t="s">
        <v>41</v>
      </c>
      <c r="E9749" s="2" t="s">
        <v>17</v>
      </c>
      <c r="F9749" s="2" t="s">
        <v>18</v>
      </c>
      <c r="G9749" s="2" t="s">
        <v>19</v>
      </c>
      <c r="H9749" s="2" t="s">
        <v>929</v>
      </c>
      <c r="I9749" s="2">
        <v>0</v>
      </c>
      <c r="J9749" s="2">
        <v>0</v>
      </c>
      <c r="K9749" s="2" t="s">
        <v>7331</v>
      </c>
      <c r="L9749" s="3">
        <v>45990</v>
      </c>
      <c r="M9749" s="3">
        <v>46631</v>
      </c>
      <c r="N9749" s="2" t="s">
        <v>92</v>
      </c>
    </row>
    <row r="9750" spans="2:14" x14ac:dyDescent="0.25">
      <c r="B9750" s="2" t="s">
        <v>7322</v>
      </c>
      <c r="C9750" s="2" t="s">
        <v>928</v>
      </c>
      <c r="D9750" s="2" t="s">
        <v>41</v>
      </c>
      <c r="E9750" s="2" t="s">
        <v>17</v>
      </c>
      <c r="F9750" s="2" t="s">
        <v>18</v>
      </c>
      <c r="G9750" s="2" t="s">
        <v>19</v>
      </c>
      <c r="H9750" s="2" t="s">
        <v>929</v>
      </c>
      <c r="I9750" s="2">
        <v>0</v>
      </c>
      <c r="J9750" s="2">
        <v>0</v>
      </c>
      <c r="K9750" s="2" t="s">
        <v>7332</v>
      </c>
      <c r="L9750" s="3">
        <v>46081</v>
      </c>
      <c r="M9750" s="3">
        <v>46661</v>
      </c>
      <c r="N9750" s="2" t="s">
        <v>92</v>
      </c>
    </row>
    <row r="9751" spans="2:14" x14ac:dyDescent="0.25">
      <c r="B9751" s="2" t="s">
        <v>7322</v>
      </c>
      <c r="C9751" s="2" t="s">
        <v>928</v>
      </c>
      <c r="D9751" s="2" t="s">
        <v>41</v>
      </c>
      <c r="E9751" s="2" t="s">
        <v>17</v>
      </c>
      <c r="F9751" s="2" t="s">
        <v>18</v>
      </c>
      <c r="G9751" s="2" t="s">
        <v>19</v>
      </c>
      <c r="H9751" s="2" t="s">
        <v>929</v>
      </c>
      <c r="I9751" s="2">
        <v>0</v>
      </c>
      <c r="J9751" s="2">
        <v>0</v>
      </c>
      <c r="K9751" s="2" t="s">
        <v>7333</v>
      </c>
      <c r="L9751" s="3">
        <v>46077</v>
      </c>
      <c r="M9751" s="3">
        <v>46722</v>
      </c>
      <c r="N9751" s="2" t="s">
        <v>92</v>
      </c>
    </row>
    <row r="9752" spans="2:14" x14ac:dyDescent="0.25">
      <c r="B9752" s="2" t="s">
        <v>7322</v>
      </c>
      <c r="C9752" s="2" t="s">
        <v>928</v>
      </c>
      <c r="D9752" s="2" t="s">
        <v>41</v>
      </c>
      <c r="E9752" s="2" t="s">
        <v>17</v>
      </c>
      <c r="F9752" s="2" t="s">
        <v>18</v>
      </c>
      <c r="G9752" s="2" t="s">
        <v>19</v>
      </c>
      <c r="H9752" s="2" t="s">
        <v>929</v>
      </c>
      <c r="I9752" s="2">
        <v>0</v>
      </c>
      <c r="J9752" s="2">
        <v>0</v>
      </c>
      <c r="K9752" s="2" t="s">
        <v>7334</v>
      </c>
      <c r="L9752" s="3">
        <v>46077</v>
      </c>
      <c r="M9752" s="3">
        <v>46722</v>
      </c>
      <c r="N9752" s="2" t="s">
        <v>92</v>
      </c>
    </row>
    <row r="9753" spans="2:14" x14ac:dyDescent="0.25">
      <c r="B9753" s="2" t="s">
        <v>7322</v>
      </c>
      <c r="C9753" s="2" t="s">
        <v>928</v>
      </c>
      <c r="D9753" s="2" t="s">
        <v>41</v>
      </c>
      <c r="E9753" s="2" t="s">
        <v>17</v>
      </c>
      <c r="F9753" s="2" t="s">
        <v>18</v>
      </c>
      <c r="G9753" s="2" t="s">
        <v>19</v>
      </c>
      <c r="H9753" s="2" t="s">
        <v>929</v>
      </c>
      <c r="I9753" s="2">
        <v>0</v>
      </c>
      <c r="J9753" s="2">
        <v>0</v>
      </c>
      <c r="K9753" s="2" t="s">
        <v>7335</v>
      </c>
      <c r="L9753" s="3">
        <v>46077</v>
      </c>
      <c r="M9753" s="3">
        <v>46722</v>
      </c>
      <c r="N9753" s="2" t="s">
        <v>92</v>
      </c>
    </row>
    <row r="9754" spans="2:14" x14ac:dyDescent="0.25">
      <c r="B9754" s="2" t="s">
        <v>7322</v>
      </c>
      <c r="C9754" s="2" t="s">
        <v>928</v>
      </c>
      <c r="D9754" s="2" t="s">
        <v>41</v>
      </c>
      <c r="E9754" s="2" t="s">
        <v>17</v>
      </c>
      <c r="F9754" s="2" t="s">
        <v>18</v>
      </c>
      <c r="G9754" s="2" t="s">
        <v>19</v>
      </c>
      <c r="H9754" s="2" t="s">
        <v>929</v>
      </c>
      <c r="I9754" s="2">
        <v>0</v>
      </c>
      <c r="J9754" s="2">
        <v>0</v>
      </c>
      <c r="K9754" s="2" t="s">
        <v>7336</v>
      </c>
      <c r="L9754" s="3">
        <v>46190</v>
      </c>
      <c r="M9754" s="3">
        <v>46813</v>
      </c>
      <c r="N9754" s="2" t="s">
        <v>92</v>
      </c>
    </row>
    <row r="9755" spans="2:14" x14ac:dyDescent="0.25">
      <c r="B9755" s="2" t="s">
        <v>7322</v>
      </c>
      <c r="C9755" s="2" t="s">
        <v>928</v>
      </c>
      <c r="D9755" s="2" t="s">
        <v>41</v>
      </c>
      <c r="E9755" s="2" t="s">
        <v>142</v>
      </c>
      <c r="F9755" s="2" t="s">
        <v>18</v>
      </c>
      <c r="G9755" s="2" t="s">
        <v>19</v>
      </c>
      <c r="H9755" s="2" t="s">
        <v>929</v>
      </c>
      <c r="I9755" s="2">
        <v>0</v>
      </c>
      <c r="J9755" s="2">
        <v>0</v>
      </c>
      <c r="K9755" s="2" t="s">
        <v>7323</v>
      </c>
      <c r="L9755" s="3">
        <v>45764</v>
      </c>
      <c r="M9755" s="3">
        <v>46266</v>
      </c>
      <c r="N9755" s="2" t="s">
        <v>92</v>
      </c>
    </row>
    <row r="9756" spans="2:14" x14ac:dyDescent="0.25">
      <c r="B9756" s="2" t="s">
        <v>7322</v>
      </c>
      <c r="C9756" s="2" t="s">
        <v>928</v>
      </c>
      <c r="D9756" s="2" t="s">
        <v>41</v>
      </c>
      <c r="E9756" s="2" t="s">
        <v>142</v>
      </c>
      <c r="F9756" s="2" t="s">
        <v>18</v>
      </c>
      <c r="G9756" s="2" t="s">
        <v>19</v>
      </c>
      <c r="H9756" s="2" t="s">
        <v>929</v>
      </c>
      <c r="I9756" s="2">
        <v>0</v>
      </c>
      <c r="J9756" s="2">
        <v>0</v>
      </c>
      <c r="K9756" s="2" t="s">
        <v>7325</v>
      </c>
      <c r="L9756" s="3">
        <v>46185</v>
      </c>
      <c r="M9756" s="3">
        <v>46813</v>
      </c>
      <c r="N9756" s="2" t="s">
        <v>92</v>
      </c>
    </row>
    <row r="9757" spans="2:14" x14ac:dyDescent="0.25">
      <c r="B9757" s="2" t="s">
        <v>7322</v>
      </c>
      <c r="C9757" s="2" t="s">
        <v>928</v>
      </c>
      <c r="D9757" s="2" t="s">
        <v>41</v>
      </c>
      <c r="E9757" s="2" t="s">
        <v>142</v>
      </c>
      <c r="F9757" s="2" t="s">
        <v>18</v>
      </c>
      <c r="G9757" s="2" t="s">
        <v>19</v>
      </c>
      <c r="H9757" s="2" t="s">
        <v>929</v>
      </c>
      <c r="I9757" s="2">
        <v>0</v>
      </c>
      <c r="J9757" s="2">
        <v>0</v>
      </c>
      <c r="K9757" s="2" t="s">
        <v>932</v>
      </c>
      <c r="L9757" s="3">
        <v>45685</v>
      </c>
      <c r="M9757" s="3">
        <v>46235</v>
      </c>
      <c r="N9757" s="2" t="s">
        <v>92</v>
      </c>
    </row>
    <row r="9758" spans="2:14" x14ac:dyDescent="0.25">
      <c r="B9758" s="2" t="s">
        <v>7322</v>
      </c>
      <c r="C9758" s="2" t="s">
        <v>928</v>
      </c>
      <c r="D9758" s="2" t="s">
        <v>41</v>
      </c>
      <c r="E9758" s="2" t="s">
        <v>142</v>
      </c>
      <c r="F9758" s="2" t="s">
        <v>18</v>
      </c>
      <c r="G9758" s="2" t="s">
        <v>19</v>
      </c>
      <c r="H9758" s="2" t="s">
        <v>929</v>
      </c>
      <c r="I9758" s="2">
        <v>0</v>
      </c>
      <c r="J9758" s="2">
        <v>0</v>
      </c>
      <c r="K9758" s="2" t="s">
        <v>7331</v>
      </c>
      <c r="L9758" s="3">
        <v>45990</v>
      </c>
      <c r="M9758" s="3">
        <v>46631</v>
      </c>
      <c r="N9758" s="2" t="s">
        <v>92</v>
      </c>
    </row>
    <row r="9759" spans="2:14" x14ac:dyDescent="0.25">
      <c r="B9759" s="2" t="s">
        <v>7322</v>
      </c>
      <c r="C9759" s="2" t="s">
        <v>928</v>
      </c>
      <c r="D9759" s="2" t="s">
        <v>41</v>
      </c>
      <c r="E9759" s="2" t="s">
        <v>142</v>
      </c>
      <c r="F9759" s="2" t="s">
        <v>18</v>
      </c>
      <c r="G9759" s="2" t="s">
        <v>19</v>
      </c>
      <c r="H9759" s="2" t="s">
        <v>929</v>
      </c>
      <c r="I9759" s="2">
        <v>0</v>
      </c>
      <c r="J9759" s="2">
        <v>0</v>
      </c>
      <c r="K9759" s="2" t="s">
        <v>7334</v>
      </c>
      <c r="L9759" s="3">
        <v>46077</v>
      </c>
      <c r="M9759" s="3">
        <v>46722</v>
      </c>
      <c r="N9759" s="2" t="s">
        <v>92</v>
      </c>
    </row>
    <row r="9760" spans="2:14" x14ac:dyDescent="0.25">
      <c r="B9760" s="2" t="s">
        <v>7322</v>
      </c>
      <c r="C9760" s="2" t="s">
        <v>928</v>
      </c>
      <c r="D9760" s="2" t="s">
        <v>41</v>
      </c>
      <c r="E9760" s="2" t="s">
        <v>142</v>
      </c>
      <c r="F9760" s="2" t="s">
        <v>18</v>
      </c>
      <c r="G9760" s="2" t="s">
        <v>19</v>
      </c>
      <c r="H9760" s="2" t="s">
        <v>929</v>
      </c>
      <c r="I9760" s="2">
        <v>0</v>
      </c>
      <c r="J9760" s="2">
        <v>0</v>
      </c>
      <c r="K9760" s="2" t="s">
        <v>7335</v>
      </c>
      <c r="L9760" s="3">
        <v>46077</v>
      </c>
      <c r="M9760" s="3">
        <v>46722</v>
      </c>
      <c r="N9760" s="2" t="s">
        <v>92</v>
      </c>
    </row>
    <row r="9761" spans="2:14" x14ac:dyDescent="0.25">
      <c r="B9761" s="2" t="s">
        <v>7322</v>
      </c>
      <c r="C9761" s="2" t="s">
        <v>928</v>
      </c>
      <c r="D9761" s="2" t="s">
        <v>41</v>
      </c>
      <c r="E9761" s="2" t="s">
        <v>142</v>
      </c>
      <c r="F9761" s="2" t="s">
        <v>18</v>
      </c>
      <c r="G9761" s="2" t="s">
        <v>19</v>
      </c>
      <c r="H9761" s="2" t="s">
        <v>929</v>
      </c>
      <c r="I9761" s="2">
        <v>0</v>
      </c>
      <c r="J9761" s="2">
        <v>0</v>
      </c>
      <c r="K9761" s="2" t="s">
        <v>7336</v>
      </c>
      <c r="L9761" s="3">
        <v>46190</v>
      </c>
      <c r="M9761" s="3">
        <v>46813</v>
      </c>
      <c r="N9761" s="2" t="s">
        <v>92</v>
      </c>
    </row>
    <row r="9762" spans="2:14" x14ac:dyDescent="0.25">
      <c r="B9762" s="2" t="s">
        <v>7337</v>
      </c>
      <c r="C9762" s="2" t="s">
        <v>7338</v>
      </c>
      <c r="D9762" s="2" t="s">
        <v>41</v>
      </c>
      <c r="E9762" s="2" t="s">
        <v>17</v>
      </c>
      <c r="F9762" s="2" t="s">
        <v>18</v>
      </c>
      <c r="G9762" s="2" t="s">
        <v>29</v>
      </c>
      <c r="H9762" s="2" t="s">
        <v>929</v>
      </c>
      <c r="I9762" s="2">
        <v>77244</v>
      </c>
      <c r="J9762" s="2">
        <v>0</v>
      </c>
      <c r="K9762" s="2" t="s">
        <v>7339</v>
      </c>
      <c r="L9762" s="3">
        <v>44958</v>
      </c>
      <c r="M9762" s="3">
        <v>46054</v>
      </c>
      <c r="N9762" s="2" t="s">
        <v>92</v>
      </c>
    </row>
    <row r="9763" spans="2:14" x14ac:dyDescent="0.25">
      <c r="B9763" s="2" t="s">
        <v>7337</v>
      </c>
      <c r="C9763" s="2" t="s">
        <v>7338</v>
      </c>
      <c r="D9763" s="2" t="s">
        <v>41</v>
      </c>
      <c r="E9763" s="2" t="s">
        <v>17</v>
      </c>
      <c r="F9763" s="2" t="s">
        <v>18</v>
      </c>
      <c r="G9763" s="2" t="s">
        <v>29</v>
      </c>
      <c r="H9763" s="2" t="s">
        <v>929</v>
      </c>
      <c r="I9763" s="2">
        <v>77244</v>
      </c>
      <c r="J9763" s="2">
        <v>0</v>
      </c>
      <c r="K9763" s="2" t="s">
        <v>7340</v>
      </c>
      <c r="L9763" s="3">
        <v>44958</v>
      </c>
      <c r="M9763" s="3">
        <v>46174</v>
      </c>
      <c r="N9763" s="2" t="s">
        <v>92</v>
      </c>
    </row>
    <row r="9764" spans="2:14" x14ac:dyDescent="0.25">
      <c r="B9764" s="2" t="s">
        <v>7337</v>
      </c>
      <c r="C9764" s="2" t="s">
        <v>7338</v>
      </c>
      <c r="D9764" s="2" t="s">
        <v>41</v>
      </c>
      <c r="E9764" s="2" t="s">
        <v>17</v>
      </c>
      <c r="F9764" s="2" t="s">
        <v>18</v>
      </c>
      <c r="G9764" s="2" t="s">
        <v>29</v>
      </c>
      <c r="H9764" s="2" t="s">
        <v>929</v>
      </c>
      <c r="I9764" s="2">
        <v>77244</v>
      </c>
      <c r="J9764" s="2">
        <v>0</v>
      </c>
      <c r="K9764" s="2" t="s">
        <v>7341</v>
      </c>
      <c r="L9764" s="3">
        <v>44958</v>
      </c>
      <c r="M9764" s="3">
        <v>46174</v>
      </c>
      <c r="N9764" s="2" t="s">
        <v>92</v>
      </c>
    </row>
    <row r="9765" spans="2:14" x14ac:dyDescent="0.25">
      <c r="B9765" s="2" t="s">
        <v>7337</v>
      </c>
      <c r="C9765" s="2" t="s">
        <v>7338</v>
      </c>
      <c r="D9765" s="2" t="s">
        <v>41</v>
      </c>
      <c r="E9765" s="2" t="s">
        <v>17</v>
      </c>
      <c r="F9765" s="2" t="s">
        <v>18</v>
      </c>
      <c r="G9765" s="2" t="s">
        <v>29</v>
      </c>
      <c r="H9765" s="2" t="s">
        <v>929</v>
      </c>
      <c r="I9765" s="2">
        <v>77244</v>
      </c>
      <c r="J9765" s="2">
        <v>0</v>
      </c>
      <c r="K9765" s="2" t="s">
        <v>7342</v>
      </c>
      <c r="L9765" s="3">
        <v>45694</v>
      </c>
      <c r="M9765" s="3">
        <v>46174</v>
      </c>
      <c r="N9765" s="2" t="s">
        <v>92</v>
      </c>
    </row>
    <row r="9766" spans="2:14" x14ac:dyDescent="0.25">
      <c r="B9766" s="2" t="s">
        <v>7337</v>
      </c>
      <c r="C9766" s="2" t="s">
        <v>7338</v>
      </c>
      <c r="D9766" s="2" t="s">
        <v>41</v>
      </c>
      <c r="E9766" s="2" t="s">
        <v>17</v>
      </c>
      <c r="F9766" s="2" t="s">
        <v>18</v>
      </c>
      <c r="G9766" s="2" t="s">
        <v>29</v>
      </c>
      <c r="H9766" s="2" t="s">
        <v>929</v>
      </c>
      <c r="I9766" s="2">
        <v>77244</v>
      </c>
      <c r="J9766" s="2">
        <v>0</v>
      </c>
      <c r="K9766" s="2" t="s">
        <v>7343</v>
      </c>
      <c r="L9766" s="3">
        <v>45831</v>
      </c>
      <c r="M9766" s="3">
        <v>46266</v>
      </c>
      <c r="N9766" s="2" t="s">
        <v>92</v>
      </c>
    </row>
    <row r="9767" spans="2:14" x14ac:dyDescent="0.25">
      <c r="B9767" s="2" t="s">
        <v>7337</v>
      </c>
      <c r="C9767" s="2" t="s">
        <v>7338</v>
      </c>
      <c r="D9767" s="2" t="s">
        <v>41</v>
      </c>
      <c r="E9767" s="2" t="s">
        <v>17</v>
      </c>
      <c r="F9767" s="2" t="s">
        <v>18</v>
      </c>
      <c r="G9767" s="2" t="s">
        <v>29</v>
      </c>
      <c r="H9767" s="2" t="s">
        <v>929</v>
      </c>
      <c r="I9767" s="2">
        <v>77244</v>
      </c>
      <c r="J9767" s="2">
        <v>0</v>
      </c>
      <c r="K9767" s="2" t="s">
        <v>7344</v>
      </c>
      <c r="L9767" s="3">
        <v>45852</v>
      </c>
      <c r="M9767" s="3">
        <v>46388</v>
      </c>
      <c r="N9767" s="2" t="s">
        <v>92</v>
      </c>
    </row>
    <row r="9768" spans="2:14" x14ac:dyDescent="0.25">
      <c r="B9768" s="2" t="s">
        <v>7337</v>
      </c>
      <c r="C9768" s="2" t="s">
        <v>7338</v>
      </c>
      <c r="D9768" s="2" t="s">
        <v>41</v>
      </c>
      <c r="E9768" s="2" t="s">
        <v>17</v>
      </c>
      <c r="F9768" s="2" t="s">
        <v>18</v>
      </c>
      <c r="G9768" s="2" t="s">
        <v>29</v>
      </c>
      <c r="H9768" s="2" t="s">
        <v>929</v>
      </c>
      <c r="I9768" s="2">
        <v>77244</v>
      </c>
      <c r="J9768" s="2">
        <v>0</v>
      </c>
      <c r="K9768" s="2" t="s">
        <v>7345</v>
      </c>
      <c r="L9768" s="3">
        <v>45958</v>
      </c>
      <c r="M9768" s="3">
        <v>46631</v>
      </c>
      <c r="N9768" s="2" t="s">
        <v>92</v>
      </c>
    </row>
    <row r="9769" spans="2:14" x14ac:dyDescent="0.25">
      <c r="B9769" s="2" t="s">
        <v>7337</v>
      </c>
      <c r="C9769" s="2" t="s">
        <v>7338</v>
      </c>
      <c r="D9769" s="2" t="s">
        <v>41</v>
      </c>
      <c r="E9769" s="2" t="s">
        <v>17</v>
      </c>
      <c r="F9769" s="2" t="s">
        <v>18</v>
      </c>
      <c r="G9769" s="2" t="s">
        <v>29</v>
      </c>
      <c r="H9769" s="2" t="s">
        <v>929</v>
      </c>
      <c r="I9769" s="2">
        <v>77244</v>
      </c>
      <c r="J9769" s="2">
        <v>0</v>
      </c>
      <c r="K9769" s="2" t="s">
        <v>7346</v>
      </c>
      <c r="L9769" s="3">
        <v>45976</v>
      </c>
      <c r="M9769" s="3">
        <v>46631</v>
      </c>
      <c r="N9769" s="2" t="s">
        <v>92</v>
      </c>
    </row>
    <row r="9770" spans="2:14" x14ac:dyDescent="0.25">
      <c r="B9770" s="2" t="s">
        <v>7337</v>
      </c>
      <c r="C9770" s="2" t="s">
        <v>7338</v>
      </c>
      <c r="D9770" s="2" t="s">
        <v>41</v>
      </c>
      <c r="E9770" s="2" t="s">
        <v>17</v>
      </c>
      <c r="F9770" s="2" t="s">
        <v>18</v>
      </c>
      <c r="G9770" s="2" t="s">
        <v>29</v>
      </c>
      <c r="H9770" s="2" t="s">
        <v>929</v>
      </c>
      <c r="I9770" s="2">
        <v>77244</v>
      </c>
      <c r="J9770" s="2">
        <v>0</v>
      </c>
      <c r="K9770" s="2" t="s">
        <v>7347</v>
      </c>
      <c r="L9770" s="3">
        <v>45990</v>
      </c>
      <c r="M9770" s="3">
        <v>46631</v>
      </c>
      <c r="N9770" s="2" t="s">
        <v>92</v>
      </c>
    </row>
    <row r="9771" spans="2:14" x14ac:dyDescent="0.25">
      <c r="B9771" s="2" t="s">
        <v>7337</v>
      </c>
      <c r="C9771" s="2" t="s">
        <v>7338</v>
      </c>
      <c r="D9771" s="2" t="s">
        <v>41</v>
      </c>
      <c r="E9771" s="2" t="s">
        <v>17</v>
      </c>
      <c r="F9771" s="2" t="s">
        <v>18</v>
      </c>
      <c r="G9771" s="2" t="s">
        <v>29</v>
      </c>
      <c r="H9771" s="2" t="s">
        <v>929</v>
      </c>
      <c r="I9771" s="2">
        <v>77244</v>
      </c>
      <c r="J9771" s="2">
        <v>0</v>
      </c>
      <c r="K9771" s="2" t="s">
        <v>7348</v>
      </c>
      <c r="L9771" s="3">
        <v>46062</v>
      </c>
      <c r="M9771" s="3">
        <v>46661</v>
      </c>
      <c r="N9771" s="2" t="s">
        <v>92</v>
      </c>
    </row>
    <row r="9772" spans="2:14" x14ac:dyDescent="0.25">
      <c r="B9772" s="2" t="s">
        <v>7337</v>
      </c>
      <c r="C9772" s="2" t="s">
        <v>7338</v>
      </c>
      <c r="D9772" s="2" t="s">
        <v>41</v>
      </c>
      <c r="E9772" s="2" t="s">
        <v>17</v>
      </c>
      <c r="F9772" s="2" t="s">
        <v>18</v>
      </c>
      <c r="G9772" s="2" t="s">
        <v>29</v>
      </c>
      <c r="H9772" s="2" t="s">
        <v>929</v>
      </c>
      <c r="I9772" s="2">
        <v>77244</v>
      </c>
      <c r="J9772" s="2">
        <v>0</v>
      </c>
      <c r="K9772" s="2" t="s">
        <v>7349</v>
      </c>
      <c r="L9772" s="3">
        <v>46062</v>
      </c>
      <c r="M9772" s="3">
        <v>46661</v>
      </c>
      <c r="N9772" s="2" t="s">
        <v>92</v>
      </c>
    </row>
    <row r="9773" spans="2:14" x14ac:dyDescent="0.25">
      <c r="B9773" s="2" t="s">
        <v>7337</v>
      </c>
      <c r="C9773" s="2" t="s">
        <v>7338</v>
      </c>
      <c r="D9773" s="2" t="s">
        <v>41</v>
      </c>
      <c r="E9773" s="2" t="s">
        <v>17</v>
      </c>
      <c r="F9773" s="2" t="s">
        <v>18</v>
      </c>
      <c r="G9773" s="2" t="s">
        <v>29</v>
      </c>
      <c r="H9773" s="2" t="s">
        <v>929</v>
      </c>
      <c r="I9773" s="2">
        <v>77244</v>
      </c>
      <c r="J9773" s="2">
        <v>0</v>
      </c>
      <c r="K9773" s="2" t="s">
        <v>7350</v>
      </c>
      <c r="L9773" s="3">
        <v>46098</v>
      </c>
      <c r="M9773" s="3">
        <v>46661</v>
      </c>
      <c r="N9773" s="2" t="s">
        <v>92</v>
      </c>
    </row>
    <row r="9774" spans="2:14" x14ac:dyDescent="0.25">
      <c r="B9774" s="2" t="s">
        <v>7337</v>
      </c>
      <c r="C9774" s="2" t="s">
        <v>7338</v>
      </c>
      <c r="D9774" s="2" t="s">
        <v>41</v>
      </c>
      <c r="E9774" s="2" t="s">
        <v>17</v>
      </c>
      <c r="F9774" s="2" t="s">
        <v>18</v>
      </c>
      <c r="G9774" s="2" t="s">
        <v>29</v>
      </c>
      <c r="H9774" s="2" t="s">
        <v>929</v>
      </c>
      <c r="I9774" s="2">
        <v>77244</v>
      </c>
      <c r="J9774" s="2">
        <v>84</v>
      </c>
      <c r="K9774" s="2" t="s">
        <v>7351</v>
      </c>
      <c r="L9774" s="3">
        <v>46161</v>
      </c>
      <c r="M9774" s="3">
        <v>46813</v>
      </c>
      <c r="N9774" s="2" t="s">
        <v>92</v>
      </c>
    </row>
    <row r="9775" spans="2:14" x14ac:dyDescent="0.25">
      <c r="B9775" s="2" t="s">
        <v>7337</v>
      </c>
      <c r="C9775" s="2" t="s">
        <v>7338</v>
      </c>
      <c r="D9775" s="2" t="s">
        <v>41</v>
      </c>
      <c r="E9775" s="2" t="s">
        <v>17</v>
      </c>
      <c r="F9775" s="2" t="s">
        <v>18</v>
      </c>
      <c r="G9775" s="2" t="s">
        <v>29</v>
      </c>
      <c r="H9775" s="2" t="s">
        <v>929</v>
      </c>
      <c r="I9775" s="2">
        <v>77244</v>
      </c>
      <c r="J9775" s="2">
        <v>41160</v>
      </c>
      <c r="K9775" s="2" t="s">
        <v>7352</v>
      </c>
      <c r="L9775" s="3">
        <v>46167</v>
      </c>
      <c r="M9775" s="3">
        <v>46813</v>
      </c>
      <c r="N9775" s="2" t="s">
        <v>92</v>
      </c>
    </row>
    <row r="9776" spans="2:14" x14ac:dyDescent="0.25">
      <c r="B9776" s="2" t="s">
        <v>7337</v>
      </c>
      <c r="C9776" s="2" t="s">
        <v>7338</v>
      </c>
      <c r="D9776" s="2" t="s">
        <v>41</v>
      </c>
      <c r="E9776" s="2" t="s">
        <v>17</v>
      </c>
      <c r="F9776" s="2" t="s">
        <v>18</v>
      </c>
      <c r="G9776" s="2" t="s">
        <v>29</v>
      </c>
      <c r="H9776" s="2" t="s">
        <v>929</v>
      </c>
      <c r="I9776" s="2">
        <v>77244</v>
      </c>
      <c r="J9776" s="2">
        <v>36000</v>
      </c>
      <c r="K9776" s="2" t="s">
        <v>7353</v>
      </c>
      <c r="L9776" s="3">
        <v>46185</v>
      </c>
      <c r="M9776" s="3">
        <v>46813</v>
      </c>
      <c r="N9776" s="2" t="s">
        <v>92</v>
      </c>
    </row>
    <row r="9777" spans="2:14" x14ac:dyDescent="0.25">
      <c r="B9777" s="2" t="s">
        <v>7337</v>
      </c>
      <c r="C9777" s="2" t="s">
        <v>7338</v>
      </c>
      <c r="D9777" s="2" t="s">
        <v>41</v>
      </c>
      <c r="E9777" s="2" t="s">
        <v>1828</v>
      </c>
      <c r="F9777" s="2" t="s">
        <v>18</v>
      </c>
      <c r="G9777" s="2" t="s">
        <v>29</v>
      </c>
      <c r="H9777" s="2" t="s">
        <v>929</v>
      </c>
      <c r="I9777" s="2">
        <v>77244</v>
      </c>
      <c r="J9777" s="2">
        <v>0</v>
      </c>
      <c r="K9777" s="2" t="s">
        <v>7341</v>
      </c>
      <c r="L9777" s="3">
        <v>44958</v>
      </c>
      <c r="M9777" s="3">
        <v>46174</v>
      </c>
      <c r="N9777" s="2" t="s">
        <v>92</v>
      </c>
    </row>
    <row r="9778" spans="2:14" x14ac:dyDescent="0.25">
      <c r="B9778" s="2" t="s">
        <v>7337</v>
      </c>
      <c r="C9778" s="2" t="s">
        <v>7338</v>
      </c>
      <c r="D9778" s="2" t="s">
        <v>41</v>
      </c>
      <c r="E9778" s="2" t="s">
        <v>142</v>
      </c>
      <c r="F9778" s="2" t="s">
        <v>18</v>
      </c>
      <c r="G9778" s="2" t="s">
        <v>29</v>
      </c>
      <c r="H9778" s="2" t="s">
        <v>929</v>
      </c>
      <c r="I9778" s="2">
        <v>77244</v>
      </c>
      <c r="J9778" s="2">
        <v>0</v>
      </c>
      <c r="K9778" s="2" t="s">
        <v>7343</v>
      </c>
      <c r="L9778" s="3">
        <v>45831</v>
      </c>
      <c r="M9778" s="3">
        <v>46266</v>
      </c>
      <c r="N9778" s="2" t="s">
        <v>92</v>
      </c>
    </row>
    <row r="9779" spans="2:14" x14ac:dyDescent="0.25">
      <c r="B9779" s="2" t="s">
        <v>7337</v>
      </c>
      <c r="C9779" s="2" t="s">
        <v>7338</v>
      </c>
      <c r="D9779" s="2" t="s">
        <v>41</v>
      </c>
      <c r="E9779" s="2" t="s">
        <v>142</v>
      </c>
      <c r="F9779" s="2" t="s">
        <v>18</v>
      </c>
      <c r="G9779" s="2" t="s">
        <v>29</v>
      </c>
      <c r="H9779" s="2" t="s">
        <v>929</v>
      </c>
      <c r="I9779" s="2">
        <v>77244</v>
      </c>
      <c r="J9779" s="2">
        <v>0</v>
      </c>
      <c r="K9779" s="2" t="s">
        <v>7344</v>
      </c>
      <c r="L9779" s="3">
        <v>45852</v>
      </c>
      <c r="M9779" s="3">
        <v>46388</v>
      </c>
      <c r="N9779" s="2" t="s">
        <v>92</v>
      </c>
    </row>
    <row r="9780" spans="2:14" x14ac:dyDescent="0.25">
      <c r="B9780" s="2" t="s">
        <v>7337</v>
      </c>
      <c r="C9780" s="2" t="s">
        <v>7338</v>
      </c>
      <c r="D9780" s="2" t="s">
        <v>41</v>
      </c>
      <c r="E9780" s="2" t="s">
        <v>142</v>
      </c>
      <c r="F9780" s="2" t="s">
        <v>18</v>
      </c>
      <c r="G9780" s="2" t="s">
        <v>29</v>
      </c>
      <c r="H9780" s="2" t="s">
        <v>929</v>
      </c>
      <c r="I9780" s="2">
        <v>77244</v>
      </c>
      <c r="J9780" s="2">
        <v>0</v>
      </c>
      <c r="K9780" s="2" t="s">
        <v>7348</v>
      </c>
      <c r="L9780" s="3">
        <v>46062</v>
      </c>
      <c r="M9780" s="3">
        <v>46661</v>
      </c>
      <c r="N9780" s="2" t="s">
        <v>92</v>
      </c>
    </row>
    <row r="9781" spans="2:14" x14ac:dyDescent="0.25">
      <c r="B9781" s="2" t="s">
        <v>7337</v>
      </c>
      <c r="C9781" s="2" t="s">
        <v>7338</v>
      </c>
      <c r="D9781" s="2" t="s">
        <v>41</v>
      </c>
      <c r="E9781" s="2" t="s">
        <v>142</v>
      </c>
      <c r="F9781" s="2" t="s">
        <v>18</v>
      </c>
      <c r="G9781" s="2" t="s">
        <v>29</v>
      </c>
      <c r="H9781" s="2" t="s">
        <v>929</v>
      </c>
      <c r="I9781" s="2">
        <v>77244</v>
      </c>
      <c r="J9781" s="2">
        <v>0</v>
      </c>
      <c r="K9781" s="2" t="s">
        <v>7349</v>
      </c>
      <c r="L9781" s="3">
        <v>46062</v>
      </c>
      <c r="M9781" s="3">
        <v>46661</v>
      </c>
      <c r="N9781" s="2" t="s">
        <v>92</v>
      </c>
    </row>
    <row r="9782" spans="2:14" x14ac:dyDescent="0.25">
      <c r="B9782" s="2" t="s">
        <v>7337</v>
      </c>
      <c r="C9782" s="2" t="s">
        <v>7338</v>
      </c>
      <c r="D9782" s="2" t="s">
        <v>41</v>
      </c>
      <c r="E9782" s="2" t="s">
        <v>142</v>
      </c>
      <c r="F9782" s="2" t="s">
        <v>18</v>
      </c>
      <c r="G9782" s="2" t="s">
        <v>29</v>
      </c>
      <c r="H9782" s="2" t="s">
        <v>929</v>
      </c>
      <c r="I9782" s="2">
        <v>77244</v>
      </c>
      <c r="J9782" s="2">
        <v>0</v>
      </c>
      <c r="K9782" s="2" t="s">
        <v>7350</v>
      </c>
      <c r="L9782" s="3">
        <v>46098</v>
      </c>
      <c r="M9782" s="3">
        <v>46661</v>
      </c>
      <c r="N9782" s="2" t="s">
        <v>92</v>
      </c>
    </row>
    <row r="9783" spans="2:14" x14ac:dyDescent="0.25">
      <c r="B9783" s="2" t="s">
        <v>7337</v>
      </c>
      <c r="C9783" s="2" t="s">
        <v>7338</v>
      </c>
      <c r="D9783" s="2" t="s">
        <v>41</v>
      </c>
      <c r="E9783" s="2" t="s">
        <v>142</v>
      </c>
      <c r="F9783" s="2" t="s">
        <v>18</v>
      </c>
      <c r="G9783" s="2" t="s">
        <v>29</v>
      </c>
      <c r="H9783" s="2" t="s">
        <v>929</v>
      </c>
      <c r="I9783" s="2">
        <v>77244</v>
      </c>
      <c r="J9783" s="2">
        <v>0</v>
      </c>
      <c r="K9783" s="2" t="s">
        <v>7351</v>
      </c>
      <c r="L9783" s="3">
        <v>46161</v>
      </c>
      <c r="M9783" s="3">
        <v>46813</v>
      </c>
      <c r="N9783" s="2" t="s">
        <v>92</v>
      </c>
    </row>
    <row r="9784" spans="2:14" x14ac:dyDescent="0.25">
      <c r="B9784" s="2" t="s">
        <v>7337</v>
      </c>
      <c r="C9784" s="2" t="s">
        <v>7338</v>
      </c>
      <c r="D9784" s="2" t="s">
        <v>41</v>
      </c>
      <c r="E9784" s="2" t="s">
        <v>142</v>
      </c>
      <c r="F9784" s="2" t="s">
        <v>18</v>
      </c>
      <c r="G9784" s="2" t="s">
        <v>29</v>
      </c>
      <c r="H9784" s="2" t="s">
        <v>929</v>
      </c>
      <c r="I9784" s="2">
        <v>77244</v>
      </c>
      <c r="J9784" s="2">
        <v>0</v>
      </c>
      <c r="K9784" s="2" t="s">
        <v>7352</v>
      </c>
      <c r="L9784" s="3">
        <v>46167</v>
      </c>
      <c r="M9784" s="3">
        <v>46813</v>
      </c>
      <c r="N9784" s="2" t="s">
        <v>92</v>
      </c>
    </row>
    <row r="9785" spans="2:14" x14ac:dyDescent="0.25">
      <c r="B9785" s="2" t="s">
        <v>7337</v>
      </c>
      <c r="C9785" s="2" t="s">
        <v>7338</v>
      </c>
      <c r="D9785" s="2" t="s">
        <v>41</v>
      </c>
      <c r="E9785" s="2" t="s">
        <v>142</v>
      </c>
      <c r="F9785" s="2" t="s">
        <v>18</v>
      </c>
      <c r="G9785" s="2" t="s">
        <v>29</v>
      </c>
      <c r="H9785" s="2" t="s">
        <v>929</v>
      </c>
      <c r="I9785" s="2">
        <v>77244</v>
      </c>
      <c r="J9785" s="2">
        <v>0</v>
      </c>
      <c r="K9785" s="2" t="s">
        <v>7353</v>
      </c>
      <c r="L9785" s="3">
        <v>46185</v>
      </c>
      <c r="M9785" s="3">
        <v>46813</v>
      </c>
      <c r="N9785" s="2" t="s">
        <v>92</v>
      </c>
    </row>
    <row r="9786" spans="2:14" x14ac:dyDescent="0.25">
      <c r="B9786" s="2" t="s">
        <v>7354</v>
      </c>
      <c r="C9786" s="2" t="s">
        <v>7355</v>
      </c>
      <c r="D9786" s="2" t="s">
        <v>16</v>
      </c>
      <c r="E9786" s="2" t="s">
        <v>17</v>
      </c>
      <c r="F9786" s="2" t="s">
        <v>18</v>
      </c>
      <c r="G9786" s="2" t="s">
        <v>175</v>
      </c>
      <c r="H9786" s="2" t="s">
        <v>7356</v>
      </c>
      <c r="I9786" s="2">
        <v>0</v>
      </c>
      <c r="J9786" s="2">
        <v>0</v>
      </c>
      <c r="K9786" s="2">
        <v>425164</v>
      </c>
      <c r="L9786" s="3">
        <v>45768</v>
      </c>
      <c r="M9786" s="3">
        <v>46478</v>
      </c>
      <c r="N9786" s="2" t="s">
        <v>1159</v>
      </c>
    </row>
    <row r="9787" spans="2:14" x14ac:dyDescent="0.25">
      <c r="B9787" s="2" t="s">
        <v>7354</v>
      </c>
      <c r="C9787" s="2" t="s">
        <v>7355</v>
      </c>
      <c r="D9787" s="2" t="s">
        <v>16</v>
      </c>
      <c r="E9787" s="2" t="s">
        <v>17</v>
      </c>
      <c r="F9787" s="2" t="s">
        <v>18</v>
      </c>
      <c r="G9787" s="2" t="s">
        <v>175</v>
      </c>
      <c r="H9787" s="2" t="s">
        <v>7356</v>
      </c>
      <c r="I9787" s="2">
        <v>0</v>
      </c>
      <c r="J9787" s="2">
        <v>0</v>
      </c>
      <c r="K9787" s="2">
        <v>525165</v>
      </c>
      <c r="L9787" s="3">
        <v>45768</v>
      </c>
      <c r="M9787" s="3">
        <v>46478</v>
      </c>
      <c r="N9787" s="2" t="s">
        <v>1159</v>
      </c>
    </row>
    <row r="9788" spans="2:14" x14ac:dyDescent="0.25">
      <c r="B9788" s="2" t="s">
        <v>7354</v>
      </c>
      <c r="C9788" s="2" t="s">
        <v>7355</v>
      </c>
      <c r="D9788" s="2" t="s">
        <v>16</v>
      </c>
      <c r="E9788" s="2" t="s">
        <v>17</v>
      </c>
      <c r="F9788" s="2" t="s">
        <v>18</v>
      </c>
      <c r="G9788" s="2" t="s">
        <v>175</v>
      </c>
      <c r="H9788" s="2" t="s">
        <v>7356</v>
      </c>
      <c r="I9788" s="2">
        <v>0</v>
      </c>
      <c r="J9788" s="2">
        <v>0</v>
      </c>
      <c r="K9788" s="2">
        <v>725233</v>
      </c>
      <c r="L9788" s="3">
        <v>45819</v>
      </c>
      <c r="M9788" s="3">
        <v>46539</v>
      </c>
      <c r="N9788" s="2" t="s">
        <v>1159</v>
      </c>
    </row>
    <row r="9789" spans="2:14" x14ac:dyDescent="0.25">
      <c r="B9789" s="2" t="s">
        <v>7354</v>
      </c>
      <c r="C9789" s="2" t="s">
        <v>7355</v>
      </c>
      <c r="D9789" s="2" t="s">
        <v>16</v>
      </c>
      <c r="E9789" s="2" t="s">
        <v>17</v>
      </c>
      <c r="F9789" s="2" t="s">
        <v>18</v>
      </c>
      <c r="G9789" s="2" t="s">
        <v>175</v>
      </c>
      <c r="H9789" s="2" t="s">
        <v>7356</v>
      </c>
      <c r="I9789" s="2">
        <v>0</v>
      </c>
      <c r="J9789" s="2">
        <v>0</v>
      </c>
      <c r="K9789" s="2">
        <v>1025294</v>
      </c>
      <c r="L9789" s="3">
        <v>45863</v>
      </c>
      <c r="M9789" s="3">
        <v>46569</v>
      </c>
      <c r="N9789" s="2" t="s">
        <v>1159</v>
      </c>
    </row>
    <row r="9790" spans="2:14" x14ac:dyDescent="0.25">
      <c r="B9790" s="2" t="s">
        <v>7354</v>
      </c>
      <c r="C9790" s="2" t="s">
        <v>7355</v>
      </c>
      <c r="D9790" s="2" t="s">
        <v>16</v>
      </c>
      <c r="E9790" s="2" t="s">
        <v>17</v>
      </c>
      <c r="F9790" s="2" t="s">
        <v>18</v>
      </c>
      <c r="G9790" s="2" t="s">
        <v>175</v>
      </c>
      <c r="H9790" s="2" t="s">
        <v>7356</v>
      </c>
      <c r="I9790" s="2">
        <v>0</v>
      </c>
      <c r="J9790" s="2">
        <v>0</v>
      </c>
      <c r="K9790" s="2">
        <v>1625451</v>
      </c>
      <c r="L9790" s="3">
        <v>45969</v>
      </c>
      <c r="M9790" s="3">
        <v>46692</v>
      </c>
      <c r="N9790" s="2" t="s">
        <v>1159</v>
      </c>
    </row>
    <row r="9791" spans="2:14" x14ac:dyDescent="0.25">
      <c r="B9791" s="2" t="s">
        <v>7354</v>
      </c>
      <c r="C9791" s="2" t="s">
        <v>7355</v>
      </c>
      <c r="D9791" s="2" t="s">
        <v>16</v>
      </c>
      <c r="E9791" s="2" t="s">
        <v>17</v>
      </c>
      <c r="F9791" s="2" t="s">
        <v>18</v>
      </c>
      <c r="G9791" s="2" t="s">
        <v>175</v>
      </c>
      <c r="H9791" s="2" t="s">
        <v>7356</v>
      </c>
      <c r="I9791" s="2">
        <v>0</v>
      </c>
      <c r="J9791" s="2">
        <v>0</v>
      </c>
      <c r="K9791" s="2">
        <v>1925521</v>
      </c>
      <c r="L9791" s="3">
        <v>46021</v>
      </c>
      <c r="M9791" s="3">
        <v>46722</v>
      </c>
      <c r="N9791" s="2" t="s">
        <v>1159</v>
      </c>
    </row>
    <row r="9792" spans="2:14" x14ac:dyDescent="0.25">
      <c r="B9792" s="2" t="s">
        <v>7354</v>
      </c>
      <c r="C9792" s="2" t="s">
        <v>7355</v>
      </c>
      <c r="D9792" s="2" t="s">
        <v>16</v>
      </c>
      <c r="E9792" s="2" t="s">
        <v>17</v>
      </c>
      <c r="F9792" s="2" t="s">
        <v>18</v>
      </c>
      <c r="G9792" s="2" t="s">
        <v>175</v>
      </c>
      <c r="H9792" s="2" t="s">
        <v>7356</v>
      </c>
      <c r="I9792" s="2">
        <v>0</v>
      </c>
      <c r="J9792" s="2">
        <v>0</v>
      </c>
      <c r="K9792" s="2">
        <v>125065</v>
      </c>
      <c r="L9792" s="3">
        <v>45703</v>
      </c>
      <c r="M9792" s="3">
        <v>47515</v>
      </c>
      <c r="N9792" s="2" t="s">
        <v>1159</v>
      </c>
    </row>
    <row r="9793" spans="2:14" x14ac:dyDescent="0.25">
      <c r="B9793" s="2" t="s">
        <v>7354</v>
      </c>
      <c r="C9793" s="2" t="s">
        <v>7355</v>
      </c>
      <c r="D9793" s="2" t="s">
        <v>16</v>
      </c>
      <c r="E9793" s="2" t="s">
        <v>17</v>
      </c>
      <c r="F9793" s="2" t="s">
        <v>18</v>
      </c>
      <c r="G9793" s="2" t="s">
        <v>175</v>
      </c>
      <c r="H9793" s="2" t="s">
        <v>7356</v>
      </c>
      <c r="I9793" s="2">
        <v>0</v>
      </c>
      <c r="J9793" s="2">
        <v>0</v>
      </c>
      <c r="K9793" s="2">
        <v>1924462</v>
      </c>
      <c r="L9793" s="3">
        <v>44958</v>
      </c>
      <c r="M9793" s="3">
        <v>46327</v>
      </c>
      <c r="N9793" s="2" t="s">
        <v>1159</v>
      </c>
    </row>
    <row r="9794" spans="2:14" x14ac:dyDescent="0.25">
      <c r="B9794" s="2" t="s">
        <v>7354</v>
      </c>
      <c r="C9794" s="2" t="s">
        <v>7355</v>
      </c>
      <c r="D9794" s="2" t="s">
        <v>16</v>
      </c>
      <c r="E9794" s="2" t="s">
        <v>17</v>
      </c>
      <c r="F9794" s="2" t="s">
        <v>18</v>
      </c>
      <c r="G9794" s="2" t="s">
        <v>175</v>
      </c>
      <c r="H9794" s="2" t="s">
        <v>7356</v>
      </c>
      <c r="I9794" s="2">
        <v>0</v>
      </c>
      <c r="J9794" s="2">
        <v>0</v>
      </c>
      <c r="K9794" s="2">
        <v>225066</v>
      </c>
      <c r="L9794" s="3">
        <v>45703</v>
      </c>
      <c r="M9794" s="3">
        <v>47515</v>
      </c>
      <c r="N9794" s="2" t="s">
        <v>1159</v>
      </c>
    </row>
    <row r="9795" spans="2:14" x14ac:dyDescent="0.25">
      <c r="B9795" s="2" t="s">
        <v>7357</v>
      </c>
      <c r="C9795" s="2" t="s">
        <v>7358</v>
      </c>
      <c r="D9795" s="2" t="s">
        <v>28</v>
      </c>
      <c r="E9795" s="2" t="s">
        <v>17</v>
      </c>
      <c r="F9795" s="2" t="s">
        <v>253</v>
      </c>
      <c r="G9795" s="2" t="s">
        <v>253</v>
      </c>
      <c r="H9795" s="2" t="s">
        <v>24</v>
      </c>
      <c r="I9795" s="2">
        <v>0</v>
      </c>
      <c r="J9795" s="2">
        <v>0</v>
      </c>
      <c r="K9795" s="2">
        <v>0</v>
      </c>
      <c r="L9795" s="3">
        <v>45667</v>
      </c>
      <c r="M9795" s="2" t="s">
        <v>30</v>
      </c>
      <c r="N9795" s="2" t="s">
        <v>125</v>
      </c>
    </row>
    <row r="9796" spans="2:14" x14ac:dyDescent="0.25">
      <c r="B9796" s="2" t="s">
        <v>7359</v>
      </c>
      <c r="C9796" s="2" t="s">
        <v>7360</v>
      </c>
      <c r="D9796" s="2" t="s">
        <v>41</v>
      </c>
      <c r="E9796" s="2" t="s">
        <v>17</v>
      </c>
      <c r="F9796" s="2" t="s">
        <v>29</v>
      </c>
      <c r="G9796" s="2" t="s">
        <v>935</v>
      </c>
      <c r="H9796" s="2" t="s">
        <v>936</v>
      </c>
      <c r="I9796" s="2">
        <v>0</v>
      </c>
      <c r="J9796" s="2">
        <v>0</v>
      </c>
      <c r="K9796" s="2">
        <v>0</v>
      </c>
      <c r="L9796" s="3">
        <v>45663</v>
      </c>
      <c r="M9796" s="2" t="s">
        <v>30</v>
      </c>
      <c r="N9796" s="2" t="s">
        <v>749</v>
      </c>
    </row>
    <row r="9797" spans="2:14" x14ac:dyDescent="0.25">
      <c r="B9797" s="2" t="s">
        <v>7359</v>
      </c>
      <c r="C9797" s="2" t="s">
        <v>7360</v>
      </c>
      <c r="D9797" s="2" t="s">
        <v>41</v>
      </c>
      <c r="E9797" s="2" t="s">
        <v>142</v>
      </c>
      <c r="F9797" s="2" t="s">
        <v>29</v>
      </c>
      <c r="G9797" s="2" t="s">
        <v>935</v>
      </c>
      <c r="H9797" s="2" t="s">
        <v>936</v>
      </c>
      <c r="I9797" s="2">
        <v>0</v>
      </c>
      <c r="J9797" s="2">
        <v>0</v>
      </c>
      <c r="K9797" s="2">
        <v>0</v>
      </c>
      <c r="L9797" s="3">
        <v>45663</v>
      </c>
      <c r="M9797" s="2" t="s">
        <v>30</v>
      </c>
      <c r="N9797" s="2" t="s">
        <v>749</v>
      </c>
    </row>
    <row r="9798" spans="2:14" x14ac:dyDescent="0.25">
      <c r="B9798" s="2" t="s">
        <v>7361</v>
      </c>
      <c r="C9798" s="2" t="s">
        <v>7362</v>
      </c>
      <c r="D9798" s="2" t="s">
        <v>41</v>
      </c>
      <c r="E9798" s="2" t="s">
        <v>17</v>
      </c>
      <c r="F9798" s="2" t="s">
        <v>29</v>
      </c>
      <c r="G9798" s="2" t="s">
        <v>935</v>
      </c>
      <c r="H9798" s="2" t="s">
        <v>936</v>
      </c>
      <c r="I9798" s="2">
        <v>0</v>
      </c>
      <c r="J9798" s="2">
        <v>0</v>
      </c>
      <c r="K9798" s="2">
        <v>0</v>
      </c>
      <c r="L9798" s="3">
        <v>44958</v>
      </c>
      <c r="M9798" s="2" t="s">
        <v>30</v>
      </c>
      <c r="N9798" s="2" t="s">
        <v>749</v>
      </c>
    </row>
    <row r="9799" spans="2:14" x14ac:dyDescent="0.25">
      <c r="B9799" s="2" t="s">
        <v>7363</v>
      </c>
      <c r="C9799" s="2" t="s">
        <v>7364</v>
      </c>
      <c r="D9799" s="2" t="s">
        <v>41</v>
      </c>
      <c r="E9799" s="2" t="s">
        <v>17</v>
      </c>
      <c r="F9799" s="2" t="s">
        <v>29</v>
      </c>
      <c r="G9799" s="2" t="s">
        <v>29</v>
      </c>
      <c r="H9799" s="2" t="s">
        <v>936</v>
      </c>
      <c r="I9799" s="2">
        <v>85</v>
      </c>
      <c r="J9799" s="2">
        <v>85</v>
      </c>
      <c r="K9799" s="2">
        <v>0</v>
      </c>
      <c r="L9799" s="3">
        <v>45663</v>
      </c>
      <c r="M9799" s="2" t="s">
        <v>30</v>
      </c>
      <c r="N9799" s="2" t="s">
        <v>749</v>
      </c>
    </row>
    <row r="9800" spans="2:14" x14ac:dyDescent="0.25">
      <c r="B9800" s="2" t="s">
        <v>7365</v>
      </c>
      <c r="C9800" s="2" t="s">
        <v>7366</v>
      </c>
      <c r="D9800" s="2" t="s">
        <v>41</v>
      </c>
      <c r="E9800" s="2" t="s">
        <v>17</v>
      </c>
      <c r="F9800" s="2" t="s">
        <v>29</v>
      </c>
      <c r="G9800" s="2" t="s">
        <v>935</v>
      </c>
      <c r="H9800" s="2" t="s">
        <v>936</v>
      </c>
      <c r="I9800" s="2">
        <v>0</v>
      </c>
      <c r="J9800" s="2">
        <v>0</v>
      </c>
      <c r="K9800" s="2">
        <v>0</v>
      </c>
      <c r="L9800" s="3">
        <v>45663</v>
      </c>
      <c r="M9800" s="2" t="s">
        <v>30</v>
      </c>
      <c r="N9800" s="2" t="s">
        <v>749</v>
      </c>
    </row>
    <row r="9801" spans="2:14" x14ac:dyDescent="0.25">
      <c r="B9801" s="2" t="s">
        <v>7367</v>
      </c>
      <c r="C9801" s="2" t="s">
        <v>7368</v>
      </c>
      <c r="D9801" s="2" t="s">
        <v>41</v>
      </c>
      <c r="E9801" s="2" t="s">
        <v>17</v>
      </c>
      <c r="F9801" s="2" t="s">
        <v>29</v>
      </c>
      <c r="G9801" s="2" t="s">
        <v>935</v>
      </c>
      <c r="H9801" s="2" t="s">
        <v>936</v>
      </c>
      <c r="I9801" s="2">
        <v>0</v>
      </c>
      <c r="J9801" s="2">
        <v>0</v>
      </c>
      <c r="K9801" s="2">
        <v>0</v>
      </c>
      <c r="L9801" s="3">
        <v>45663</v>
      </c>
      <c r="M9801" s="2" t="s">
        <v>30</v>
      </c>
      <c r="N9801" s="2" t="s">
        <v>749</v>
      </c>
    </row>
    <row r="9802" spans="2:14" x14ac:dyDescent="0.25">
      <c r="B9802" s="2" t="s">
        <v>7369</v>
      </c>
      <c r="C9802" s="2" t="s">
        <v>7370</v>
      </c>
      <c r="D9802" s="2" t="s">
        <v>41</v>
      </c>
      <c r="E9802" s="2" t="s">
        <v>17</v>
      </c>
      <c r="F9802" s="2" t="s">
        <v>29</v>
      </c>
      <c r="G9802" s="2" t="s">
        <v>935</v>
      </c>
      <c r="H9802" s="2" t="s">
        <v>936</v>
      </c>
      <c r="I9802" s="2">
        <v>0</v>
      </c>
      <c r="J9802" s="2">
        <v>0</v>
      </c>
      <c r="K9802" s="2">
        <v>0</v>
      </c>
      <c r="L9802" s="3">
        <v>44958</v>
      </c>
      <c r="M9802" s="2" t="s">
        <v>30</v>
      </c>
      <c r="N9802" s="2" t="s">
        <v>749</v>
      </c>
    </row>
    <row r="9803" spans="2:14" x14ac:dyDescent="0.25">
      <c r="B9803" s="2" t="s">
        <v>7371</v>
      </c>
      <c r="C9803" s="2" t="s">
        <v>7372</v>
      </c>
      <c r="D9803" s="2" t="s">
        <v>41</v>
      </c>
      <c r="E9803" s="2" t="s">
        <v>17</v>
      </c>
      <c r="F9803" s="2" t="s">
        <v>29</v>
      </c>
      <c r="G9803" s="2" t="s">
        <v>935</v>
      </c>
      <c r="H9803" s="2" t="s">
        <v>936</v>
      </c>
      <c r="I9803" s="2">
        <v>169</v>
      </c>
      <c r="J9803" s="2">
        <v>169</v>
      </c>
      <c r="K9803" s="2">
        <v>0</v>
      </c>
      <c r="L9803" s="3">
        <v>45663</v>
      </c>
      <c r="M9803" s="2" t="s">
        <v>30</v>
      </c>
      <c r="N9803" s="2" t="s">
        <v>749</v>
      </c>
    </row>
    <row r="9804" spans="2:14" x14ac:dyDescent="0.25">
      <c r="B9804" s="2" t="s">
        <v>7373</v>
      </c>
      <c r="C9804" s="2" t="s">
        <v>7374</v>
      </c>
      <c r="D9804" s="2" t="s">
        <v>41</v>
      </c>
      <c r="E9804" s="2" t="s">
        <v>17</v>
      </c>
      <c r="F9804" s="2" t="s">
        <v>29</v>
      </c>
      <c r="G9804" s="2" t="s">
        <v>29</v>
      </c>
      <c r="H9804" s="2" t="s">
        <v>936</v>
      </c>
      <c r="I9804" s="2">
        <v>389</v>
      </c>
      <c r="J9804" s="2">
        <v>389</v>
      </c>
      <c r="K9804" s="2">
        <v>0</v>
      </c>
      <c r="L9804" s="3">
        <v>44958</v>
      </c>
      <c r="M9804" s="2" t="s">
        <v>30</v>
      </c>
      <c r="N9804" s="2" t="s">
        <v>749</v>
      </c>
    </row>
    <row r="9805" spans="2:14" x14ac:dyDescent="0.25">
      <c r="B9805" s="2" t="s">
        <v>7375</v>
      </c>
      <c r="C9805" s="2" t="s">
        <v>7376</v>
      </c>
      <c r="D9805" s="2" t="s">
        <v>41</v>
      </c>
      <c r="E9805" s="2" t="s">
        <v>17</v>
      </c>
      <c r="F9805" s="2" t="s">
        <v>29</v>
      </c>
      <c r="G9805" s="2" t="s">
        <v>29</v>
      </c>
      <c r="H9805" s="2" t="s">
        <v>936</v>
      </c>
      <c r="I9805" s="2">
        <v>0</v>
      </c>
      <c r="J9805" s="2">
        <v>0</v>
      </c>
      <c r="K9805" s="2">
        <v>0</v>
      </c>
      <c r="L9805" s="3">
        <v>45689</v>
      </c>
      <c r="M9805" s="2" t="s">
        <v>30</v>
      </c>
      <c r="N9805" s="2" t="s">
        <v>749</v>
      </c>
    </row>
    <row r="9806" spans="2:14" x14ac:dyDescent="0.25">
      <c r="B9806" s="2" t="s">
        <v>7377</v>
      </c>
      <c r="C9806" s="2" t="s">
        <v>934</v>
      </c>
      <c r="D9806" s="2" t="s">
        <v>41</v>
      </c>
      <c r="E9806" s="2" t="s">
        <v>17</v>
      </c>
      <c r="F9806" s="2" t="s">
        <v>29</v>
      </c>
      <c r="G9806" s="2" t="s">
        <v>935</v>
      </c>
      <c r="H9806" s="2" t="s">
        <v>936</v>
      </c>
      <c r="I9806" s="2">
        <v>621</v>
      </c>
      <c r="J9806" s="2">
        <v>621</v>
      </c>
      <c r="K9806" s="2">
        <v>0</v>
      </c>
      <c r="L9806" s="3">
        <v>44958</v>
      </c>
      <c r="M9806" s="2" t="s">
        <v>30</v>
      </c>
      <c r="N9806" s="2" t="s">
        <v>749</v>
      </c>
    </row>
    <row r="9807" spans="2:14" x14ac:dyDescent="0.25">
      <c r="B9807" s="2" t="s">
        <v>7378</v>
      </c>
      <c r="C9807" s="2" t="s">
        <v>7379</v>
      </c>
      <c r="D9807" s="2" t="s">
        <v>41</v>
      </c>
      <c r="E9807" s="2" t="s">
        <v>17</v>
      </c>
      <c r="F9807" s="2" t="s">
        <v>29</v>
      </c>
      <c r="G9807" s="2" t="s">
        <v>29</v>
      </c>
      <c r="H9807" s="2" t="s">
        <v>936</v>
      </c>
      <c r="I9807" s="2">
        <v>0</v>
      </c>
      <c r="J9807" s="2">
        <v>0</v>
      </c>
      <c r="K9807" s="2">
        <v>0</v>
      </c>
      <c r="L9807" s="3">
        <v>44958</v>
      </c>
      <c r="M9807" s="2" t="s">
        <v>30</v>
      </c>
      <c r="N9807" s="2" t="s">
        <v>749</v>
      </c>
    </row>
    <row r="9808" spans="2:14" x14ac:dyDescent="0.25">
      <c r="B9808" s="2" t="s">
        <v>7378</v>
      </c>
      <c r="C9808" s="2" t="s">
        <v>7379</v>
      </c>
      <c r="D9808" s="2" t="s">
        <v>41</v>
      </c>
      <c r="E9808" s="2" t="s">
        <v>142</v>
      </c>
      <c r="F9808" s="2" t="s">
        <v>29</v>
      </c>
      <c r="G9808" s="2" t="s">
        <v>29</v>
      </c>
      <c r="H9808" s="2" t="s">
        <v>936</v>
      </c>
      <c r="I9808" s="2">
        <v>0</v>
      </c>
      <c r="J9808" s="2">
        <v>0</v>
      </c>
      <c r="K9808" s="2">
        <v>0</v>
      </c>
      <c r="L9808" s="3">
        <v>44958</v>
      </c>
      <c r="M9808" s="2" t="s">
        <v>30</v>
      </c>
      <c r="N9808" s="2" t="s">
        <v>749</v>
      </c>
    </row>
    <row r="9809" spans="2:14" x14ac:dyDescent="0.25">
      <c r="B9809" s="2" t="s">
        <v>7380</v>
      </c>
      <c r="C9809" s="2" t="s">
        <v>7381</v>
      </c>
      <c r="D9809" s="2" t="s">
        <v>28</v>
      </c>
      <c r="E9809" s="2" t="s">
        <v>17</v>
      </c>
      <c r="F9809" s="2" t="s">
        <v>29</v>
      </c>
      <c r="G9809" s="2" t="s">
        <v>957</v>
      </c>
      <c r="H9809" s="2" t="s">
        <v>7382</v>
      </c>
      <c r="I9809" s="2">
        <v>15</v>
      </c>
      <c r="J9809" s="2">
        <v>15</v>
      </c>
      <c r="K9809" s="2">
        <v>0</v>
      </c>
      <c r="L9809" s="3">
        <v>45829</v>
      </c>
      <c r="M9809" s="2" t="s">
        <v>30</v>
      </c>
      <c r="N9809" s="2" t="s">
        <v>497</v>
      </c>
    </row>
    <row r="9810" spans="2:14" x14ac:dyDescent="0.25">
      <c r="B9810" s="2" t="s">
        <v>7383</v>
      </c>
      <c r="C9810" s="2" t="s">
        <v>7384</v>
      </c>
      <c r="D9810" s="2" t="s">
        <v>16</v>
      </c>
      <c r="E9810" s="2" t="s">
        <v>17</v>
      </c>
      <c r="F9810" s="2" t="s">
        <v>18</v>
      </c>
      <c r="G9810" s="2" t="s">
        <v>90</v>
      </c>
      <c r="H9810" s="2" t="s">
        <v>7385</v>
      </c>
      <c r="I9810" s="2">
        <v>853</v>
      </c>
      <c r="J9810" s="2">
        <v>853</v>
      </c>
      <c r="K9810" s="2" t="s">
        <v>7386</v>
      </c>
      <c r="L9810" s="3">
        <v>44958</v>
      </c>
      <c r="M9810" s="3">
        <v>46569</v>
      </c>
      <c r="N9810" s="2" t="s">
        <v>701</v>
      </c>
    </row>
    <row r="9811" spans="2:14" x14ac:dyDescent="0.25">
      <c r="B9811" s="2" t="s">
        <v>7383</v>
      </c>
      <c r="C9811" s="2" t="s">
        <v>7384</v>
      </c>
      <c r="D9811" s="2" t="s">
        <v>16</v>
      </c>
      <c r="E9811" s="2" t="s">
        <v>142</v>
      </c>
      <c r="F9811" s="2" t="s">
        <v>18</v>
      </c>
      <c r="G9811" s="2" t="s">
        <v>90</v>
      </c>
      <c r="H9811" s="2" t="s">
        <v>7385</v>
      </c>
      <c r="I9811" s="2">
        <v>853</v>
      </c>
      <c r="J9811" s="2">
        <v>0</v>
      </c>
      <c r="K9811" s="2" t="s">
        <v>7386</v>
      </c>
      <c r="L9811" s="3">
        <v>44958</v>
      </c>
      <c r="M9811" s="3">
        <v>46569</v>
      </c>
      <c r="N9811" s="2" t="s">
        <v>701</v>
      </c>
    </row>
    <row r="9812" spans="2:14" x14ac:dyDescent="0.25">
      <c r="B9812" s="2" t="s">
        <v>7387</v>
      </c>
      <c r="C9812" s="2" t="s">
        <v>7388</v>
      </c>
      <c r="D9812" s="2" t="s">
        <v>16</v>
      </c>
      <c r="E9812" s="2" t="s">
        <v>75</v>
      </c>
      <c r="F9812" s="2" t="s">
        <v>18</v>
      </c>
      <c r="G9812" s="2" t="s">
        <v>90</v>
      </c>
      <c r="H9812" s="2" t="s">
        <v>7389</v>
      </c>
      <c r="I9812" s="2">
        <v>1275</v>
      </c>
      <c r="J9812" s="2">
        <v>75</v>
      </c>
      <c r="K9812" s="2" t="s">
        <v>7390</v>
      </c>
      <c r="L9812" s="3">
        <v>45871</v>
      </c>
      <c r="M9812" s="3">
        <v>46235</v>
      </c>
      <c r="N9812" s="2" t="s">
        <v>701</v>
      </c>
    </row>
    <row r="9813" spans="2:14" x14ac:dyDescent="0.25">
      <c r="B9813" s="2" t="s">
        <v>7387</v>
      </c>
      <c r="C9813" s="2" t="s">
        <v>7388</v>
      </c>
      <c r="D9813" s="2" t="s">
        <v>16</v>
      </c>
      <c r="E9813" s="2" t="s">
        <v>17</v>
      </c>
      <c r="F9813" s="2" t="s">
        <v>18</v>
      </c>
      <c r="G9813" s="2" t="s">
        <v>90</v>
      </c>
      <c r="H9813" s="2" t="s">
        <v>7389</v>
      </c>
      <c r="I9813" s="2">
        <v>1275</v>
      </c>
      <c r="J9813" s="2">
        <v>0</v>
      </c>
      <c r="K9813" s="2" t="s">
        <v>7391</v>
      </c>
      <c r="L9813" s="3">
        <v>45698</v>
      </c>
      <c r="M9813" s="3">
        <v>45962</v>
      </c>
      <c r="N9813" s="2" t="s">
        <v>701</v>
      </c>
    </row>
    <row r="9814" spans="2:14" x14ac:dyDescent="0.25">
      <c r="B9814" s="2" t="s">
        <v>7387</v>
      </c>
      <c r="C9814" s="2" t="s">
        <v>7388</v>
      </c>
      <c r="D9814" s="2" t="s">
        <v>16</v>
      </c>
      <c r="E9814" s="2" t="s">
        <v>17</v>
      </c>
      <c r="F9814" s="2" t="s">
        <v>18</v>
      </c>
      <c r="G9814" s="2" t="s">
        <v>90</v>
      </c>
      <c r="H9814" s="2" t="s">
        <v>7389</v>
      </c>
      <c r="I9814" s="2">
        <v>1275</v>
      </c>
      <c r="J9814" s="2">
        <v>0</v>
      </c>
      <c r="K9814" s="2" t="s">
        <v>7390</v>
      </c>
      <c r="L9814" s="3">
        <v>45871</v>
      </c>
      <c r="M9814" s="3">
        <v>46235</v>
      </c>
      <c r="N9814" s="2" t="s">
        <v>701</v>
      </c>
    </row>
    <row r="9815" spans="2:14" x14ac:dyDescent="0.25">
      <c r="B9815" s="2" t="s">
        <v>7387</v>
      </c>
      <c r="C9815" s="2" t="s">
        <v>7388</v>
      </c>
      <c r="D9815" s="2" t="s">
        <v>16</v>
      </c>
      <c r="E9815" s="2" t="s">
        <v>17</v>
      </c>
      <c r="F9815" s="2" t="s">
        <v>18</v>
      </c>
      <c r="G9815" s="2" t="s">
        <v>90</v>
      </c>
      <c r="H9815" s="2" t="s">
        <v>7389</v>
      </c>
      <c r="I9815" s="2">
        <v>1275</v>
      </c>
      <c r="J9815" s="2">
        <v>1200</v>
      </c>
      <c r="K9815" s="2" t="s">
        <v>7392</v>
      </c>
      <c r="L9815" s="3">
        <v>46193</v>
      </c>
      <c r="M9815" s="3">
        <v>47727</v>
      </c>
      <c r="N9815" s="2" t="s">
        <v>701</v>
      </c>
    </row>
    <row r="9816" spans="2:14" x14ac:dyDescent="0.25">
      <c r="B9816" s="2" t="s">
        <v>7387</v>
      </c>
      <c r="C9816" s="2" t="s">
        <v>7388</v>
      </c>
      <c r="D9816" s="2" t="s">
        <v>16</v>
      </c>
      <c r="E9816" s="2" t="s">
        <v>17</v>
      </c>
      <c r="F9816" s="2" t="s">
        <v>18</v>
      </c>
      <c r="G9816" s="2" t="s">
        <v>90</v>
      </c>
      <c r="H9816" s="2" t="s">
        <v>7389</v>
      </c>
      <c r="I9816" s="2">
        <v>1275</v>
      </c>
      <c r="J9816" s="2">
        <v>0</v>
      </c>
      <c r="K9816" s="2" t="s">
        <v>7393</v>
      </c>
      <c r="L9816" s="3">
        <v>44958</v>
      </c>
      <c r="M9816" s="3">
        <v>46753</v>
      </c>
      <c r="N9816" s="2" t="s">
        <v>701</v>
      </c>
    </row>
    <row r="9817" spans="2:14" x14ac:dyDescent="0.25">
      <c r="B9817" s="2" t="s">
        <v>7387</v>
      </c>
      <c r="C9817" s="2" t="s">
        <v>7388</v>
      </c>
      <c r="D9817" s="2" t="s">
        <v>16</v>
      </c>
      <c r="E9817" s="2" t="s">
        <v>142</v>
      </c>
      <c r="F9817" s="2" t="s">
        <v>18</v>
      </c>
      <c r="G9817" s="2" t="s">
        <v>90</v>
      </c>
      <c r="H9817" s="2" t="s">
        <v>7389</v>
      </c>
      <c r="I9817" s="2">
        <v>1275</v>
      </c>
      <c r="J9817" s="2">
        <v>0</v>
      </c>
      <c r="K9817" s="2" t="s">
        <v>7390</v>
      </c>
      <c r="L9817" s="3">
        <v>45871</v>
      </c>
      <c r="M9817" s="3">
        <v>46235</v>
      </c>
      <c r="N9817" s="2" t="s">
        <v>701</v>
      </c>
    </row>
    <row r="9818" spans="2:14" x14ac:dyDescent="0.25">
      <c r="B9818" s="2" t="s">
        <v>7394</v>
      </c>
      <c r="C9818" s="2" t="s">
        <v>7395</v>
      </c>
      <c r="D9818" s="2" t="s">
        <v>28</v>
      </c>
      <c r="E9818" s="2" t="s">
        <v>17</v>
      </c>
      <c r="F9818" s="2" t="s">
        <v>29</v>
      </c>
      <c r="G9818" s="2" t="s">
        <v>29</v>
      </c>
      <c r="H9818" s="2" t="s">
        <v>7396</v>
      </c>
      <c r="I9818" s="2">
        <v>0</v>
      </c>
      <c r="J9818" s="2">
        <v>0</v>
      </c>
      <c r="K9818" s="2">
        <v>0</v>
      </c>
      <c r="L9818" s="3">
        <v>45825</v>
      </c>
      <c r="M9818" s="2" t="s">
        <v>30</v>
      </c>
      <c r="N9818" s="2" t="s">
        <v>61</v>
      </c>
    </row>
    <row r="9819" spans="2:14" x14ac:dyDescent="0.25">
      <c r="B9819" s="2" t="s">
        <v>7397</v>
      </c>
      <c r="C9819" s="2" t="s">
        <v>7398</v>
      </c>
      <c r="D9819" s="2" t="s">
        <v>28</v>
      </c>
      <c r="E9819" s="2" t="s">
        <v>17</v>
      </c>
      <c r="F9819" s="2" t="s">
        <v>29</v>
      </c>
      <c r="G9819" s="2" t="s">
        <v>29</v>
      </c>
      <c r="H9819" s="2" t="s">
        <v>7396</v>
      </c>
      <c r="I9819" s="2">
        <v>3767</v>
      </c>
      <c r="J9819" s="2">
        <v>3767</v>
      </c>
      <c r="K9819" s="2">
        <v>0</v>
      </c>
      <c r="L9819" s="3">
        <v>44958</v>
      </c>
      <c r="M9819" s="2" t="s">
        <v>30</v>
      </c>
      <c r="N9819" s="2" t="s">
        <v>61</v>
      </c>
    </row>
    <row r="9820" spans="2:14" x14ac:dyDescent="0.25">
      <c r="B9820" s="2" t="s">
        <v>7399</v>
      </c>
      <c r="C9820" s="2" t="s">
        <v>7400</v>
      </c>
      <c r="D9820" s="2" t="s">
        <v>28</v>
      </c>
      <c r="E9820" s="2" t="s">
        <v>17</v>
      </c>
      <c r="F9820" s="2" t="s">
        <v>29</v>
      </c>
      <c r="G9820" s="2" t="s">
        <v>29</v>
      </c>
      <c r="H9820" s="2" t="s">
        <v>7396</v>
      </c>
      <c r="I9820" s="2">
        <v>2745</v>
      </c>
      <c r="J9820" s="2">
        <v>2745</v>
      </c>
      <c r="K9820" s="2">
        <v>0</v>
      </c>
      <c r="L9820" s="3">
        <v>44958</v>
      </c>
      <c r="M9820" s="2" t="s">
        <v>30</v>
      </c>
      <c r="N9820" s="2" t="s">
        <v>61</v>
      </c>
    </row>
    <row r="9821" spans="2:14" x14ac:dyDescent="0.25">
      <c r="B9821" s="2" t="s">
        <v>7401</v>
      </c>
      <c r="C9821" s="2" t="s">
        <v>7402</v>
      </c>
      <c r="D9821" s="2" t="s">
        <v>28</v>
      </c>
      <c r="E9821" s="2" t="s">
        <v>17</v>
      </c>
      <c r="F9821" s="2" t="s">
        <v>29</v>
      </c>
      <c r="G9821" s="2" t="s">
        <v>29</v>
      </c>
      <c r="H9821" s="2" t="s">
        <v>7396</v>
      </c>
      <c r="I9821" s="2">
        <v>0</v>
      </c>
      <c r="J9821" s="2">
        <v>0</v>
      </c>
      <c r="K9821" s="2">
        <v>0</v>
      </c>
      <c r="L9821" s="3">
        <v>44958</v>
      </c>
      <c r="M9821" s="2" t="s">
        <v>30</v>
      </c>
      <c r="N9821" s="2" t="s">
        <v>61</v>
      </c>
    </row>
    <row r="9822" spans="2:14" x14ac:dyDescent="0.25">
      <c r="B9822" s="2" t="s">
        <v>7403</v>
      </c>
      <c r="C9822" s="2" t="s">
        <v>7404</v>
      </c>
      <c r="D9822" s="2" t="s">
        <v>28</v>
      </c>
      <c r="E9822" s="2" t="s">
        <v>17</v>
      </c>
      <c r="F9822" s="2" t="s">
        <v>29</v>
      </c>
      <c r="G9822" s="2" t="s">
        <v>29</v>
      </c>
      <c r="H9822" s="2" t="s">
        <v>7396</v>
      </c>
      <c r="I9822" s="2">
        <v>0</v>
      </c>
      <c r="J9822" s="2">
        <v>0</v>
      </c>
      <c r="K9822" s="2">
        <v>0</v>
      </c>
      <c r="L9822" s="3">
        <v>44958</v>
      </c>
      <c r="M9822" s="2" t="s">
        <v>30</v>
      </c>
      <c r="N9822" s="2" t="s">
        <v>61</v>
      </c>
    </row>
    <row r="9823" spans="2:14" x14ac:dyDescent="0.25">
      <c r="B9823" s="2" t="s">
        <v>7403</v>
      </c>
      <c r="C9823" s="2" t="s">
        <v>7404</v>
      </c>
      <c r="D9823" s="2" t="s">
        <v>28</v>
      </c>
      <c r="E9823" s="2" t="s">
        <v>17</v>
      </c>
      <c r="F9823" s="2" t="s">
        <v>29</v>
      </c>
      <c r="G9823" s="2" t="s">
        <v>29</v>
      </c>
      <c r="H9823" s="2" t="s">
        <v>7396</v>
      </c>
      <c r="I9823" s="2">
        <v>0</v>
      </c>
      <c r="J9823" s="2">
        <v>0</v>
      </c>
      <c r="K9823" s="2" t="s">
        <v>470</v>
      </c>
      <c r="L9823" s="2" t="s">
        <v>30</v>
      </c>
      <c r="M9823" s="2" t="s">
        <v>30</v>
      </c>
      <c r="N9823" s="2" t="s">
        <v>61</v>
      </c>
    </row>
    <row r="9824" spans="2:14" x14ac:dyDescent="0.25">
      <c r="B9824" s="2" t="s">
        <v>7405</v>
      </c>
      <c r="C9824" s="2" t="s">
        <v>7406</v>
      </c>
      <c r="D9824" s="2" t="s">
        <v>28</v>
      </c>
      <c r="E9824" s="2" t="s">
        <v>17</v>
      </c>
      <c r="F9824" s="2" t="s">
        <v>29</v>
      </c>
      <c r="G9824" s="2" t="s">
        <v>29</v>
      </c>
      <c r="H9824" s="2" t="s">
        <v>7407</v>
      </c>
      <c r="I9824" s="2">
        <v>25</v>
      </c>
      <c r="J9824" s="2">
        <v>25</v>
      </c>
      <c r="K9824" s="2">
        <v>0</v>
      </c>
      <c r="L9824" s="3">
        <v>45985</v>
      </c>
      <c r="M9824" s="2" t="s">
        <v>30</v>
      </c>
      <c r="N9824" s="2" t="s">
        <v>61</v>
      </c>
    </row>
    <row r="9825" spans="2:14" x14ac:dyDescent="0.25">
      <c r="B9825" s="2" t="s">
        <v>7408</v>
      </c>
      <c r="C9825" s="2" t="s">
        <v>7409</v>
      </c>
      <c r="D9825" s="2" t="s">
        <v>16</v>
      </c>
      <c r="E9825" s="2" t="s">
        <v>17</v>
      </c>
      <c r="F9825" s="2" t="s">
        <v>18</v>
      </c>
      <c r="G9825" s="2" t="s">
        <v>19</v>
      </c>
      <c r="H9825" s="2" t="s">
        <v>7410</v>
      </c>
      <c r="I9825" s="2">
        <v>0</v>
      </c>
      <c r="J9825" s="2">
        <v>0</v>
      </c>
      <c r="K9825" s="2">
        <v>196732</v>
      </c>
      <c r="L9825" s="3">
        <v>44958</v>
      </c>
      <c r="M9825" s="3">
        <v>46174</v>
      </c>
      <c r="N9825" s="2" t="s">
        <v>3042</v>
      </c>
    </row>
    <row r="9826" spans="2:14" x14ac:dyDescent="0.25">
      <c r="B9826" s="2" t="s">
        <v>7411</v>
      </c>
      <c r="C9826" s="2" t="s">
        <v>7412</v>
      </c>
      <c r="D9826" s="2" t="s">
        <v>16</v>
      </c>
      <c r="E9826" s="2" t="s">
        <v>17</v>
      </c>
      <c r="F9826" s="2" t="s">
        <v>138</v>
      </c>
      <c r="G9826" s="2" t="s">
        <v>138</v>
      </c>
      <c r="H9826" s="2" t="s">
        <v>7413</v>
      </c>
      <c r="I9826" s="2">
        <v>0</v>
      </c>
      <c r="J9826" s="2">
        <v>0</v>
      </c>
      <c r="K9826" s="2">
        <v>0</v>
      </c>
      <c r="L9826" s="3">
        <v>44958</v>
      </c>
      <c r="M9826" s="3">
        <v>47392</v>
      </c>
      <c r="N9826" s="2" t="s">
        <v>2737</v>
      </c>
    </row>
    <row r="9827" spans="2:14" x14ac:dyDescent="0.25">
      <c r="B9827" s="2" t="s">
        <v>7414</v>
      </c>
      <c r="C9827" s="2" t="s">
        <v>7415</v>
      </c>
      <c r="D9827" s="2" t="s">
        <v>16</v>
      </c>
      <c r="E9827" s="2" t="s">
        <v>17</v>
      </c>
      <c r="F9827" s="2" t="s">
        <v>138</v>
      </c>
      <c r="G9827" s="2" t="s">
        <v>24</v>
      </c>
      <c r="H9827" s="2" t="s">
        <v>7416</v>
      </c>
      <c r="I9827" s="2">
        <v>163</v>
      </c>
      <c r="J9827" s="2">
        <v>0</v>
      </c>
      <c r="K9827" s="2" t="s">
        <v>470</v>
      </c>
      <c r="L9827" s="2" t="s">
        <v>30</v>
      </c>
      <c r="M9827" s="2" t="s">
        <v>30</v>
      </c>
      <c r="N9827" s="2" t="s">
        <v>1326</v>
      </c>
    </row>
    <row r="9828" spans="2:14" x14ac:dyDescent="0.25">
      <c r="B9828" s="2" t="s">
        <v>7414</v>
      </c>
      <c r="C9828" s="2" t="s">
        <v>7415</v>
      </c>
      <c r="D9828" s="2" t="s">
        <v>16</v>
      </c>
      <c r="E9828" s="2" t="s">
        <v>17</v>
      </c>
      <c r="F9828" s="2" t="s">
        <v>138</v>
      </c>
      <c r="G9828" s="2" t="s">
        <v>24</v>
      </c>
      <c r="H9828" s="2" t="s">
        <v>7416</v>
      </c>
      <c r="I9828" s="2">
        <v>163</v>
      </c>
      <c r="J9828" s="2">
        <v>0</v>
      </c>
      <c r="K9828" s="2" t="s">
        <v>4209</v>
      </c>
      <c r="L9828" s="3">
        <v>44958</v>
      </c>
      <c r="M9828" s="3">
        <v>47331</v>
      </c>
      <c r="N9828" s="2" t="s">
        <v>1326</v>
      </c>
    </row>
    <row r="9829" spans="2:14" x14ac:dyDescent="0.25">
      <c r="B9829" s="2" t="s">
        <v>7414</v>
      </c>
      <c r="C9829" s="2" t="s">
        <v>7415</v>
      </c>
      <c r="D9829" s="2" t="s">
        <v>16</v>
      </c>
      <c r="E9829" s="2" t="s">
        <v>17</v>
      </c>
      <c r="F9829" s="2" t="s">
        <v>138</v>
      </c>
      <c r="G9829" s="2" t="s">
        <v>24</v>
      </c>
      <c r="H9829" s="2" t="s">
        <v>7416</v>
      </c>
      <c r="I9829" s="2">
        <v>163</v>
      </c>
      <c r="J9829" s="2">
        <v>0</v>
      </c>
      <c r="K9829" s="2" t="s">
        <v>4209</v>
      </c>
      <c r="L9829" s="3">
        <v>45712</v>
      </c>
      <c r="M9829" s="3">
        <v>47484</v>
      </c>
      <c r="N9829" s="2" t="s">
        <v>1326</v>
      </c>
    </row>
    <row r="9830" spans="2:14" x14ac:dyDescent="0.25">
      <c r="B9830" s="2" t="s">
        <v>7414</v>
      </c>
      <c r="C9830" s="2" t="s">
        <v>7415</v>
      </c>
      <c r="D9830" s="2" t="s">
        <v>16</v>
      </c>
      <c r="E9830" s="2" t="s">
        <v>17</v>
      </c>
      <c r="F9830" s="2" t="s">
        <v>138</v>
      </c>
      <c r="G9830" s="2" t="s">
        <v>24</v>
      </c>
      <c r="H9830" s="2" t="s">
        <v>7416</v>
      </c>
      <c r="I9830" s="2">
        <v>163</v>
      </c>
      <c r="J9830" s="2">
        <v>0</v>
      </c>
      <c r="K9830" s="2" t="s">
        <v>4209</v>
      </c>
      <c r="L9830" s="3">
        <v>46006</v>
      </c>
      <c r="M9830" s="3">
        <v>47604</v>
      </c>
      <c r="N9830" s="2" t="s">
        <v>1326</v>
      </c>
    </row>
    <row r="9831" spans="2:14" x14ac:dyDescent="0.25">
      <c r="B9831" s="2" t="s">
        <v>7414</v>
      </c>
      <c r="C9831" s="2" t="s">
        <v>7415</v>
      </c>
      <c r="D9831" s="2" t="s">
        <v>16</v>
      </c>
      <c r="E9831" s="2" t="s">
        <v>17</v>
      </c>
      <c r="F9831" s="2" t="s">
        <v>138</v>
      </c>
      <c r="G9831" s="2" t="s">
        <v>24</v>
      </c>
      <c r="H9831" s="2" t="s">
        <v>7416</v>
      </c>
      <c r="I9831" s="2">
        <v>163</v>
      </c>
      <c r="J9831" s="2">
        <v>163</v>
      </c>
      <c r="K9831" s="2" t="s">
        <v>4209</v>
      </c>
      <c r="L9831" s="3">
        <v>46097</v>
      </c>
      <c r="M9831" s="3">
        <v>47908</v>
      </c>
      <c r="N9831" s="2" t="s">
        <v>1326</v>
      </c>
    </row>
    <row r="9832" spans="2:14" x14ac:dyDescent="0.25">
      <c r="B9832" s="2" t="s">
        <v>7414</v>
      </c>
      <c r="C9832" s="2" t="s">
        <v>7415</v>
      </c>
      <c r="D9832" s="2" t="s">
        <v>16</v>
      </c>
      <c r="E9832" s="2" t="s">
        <v>142</v>
      </c>
      <c r="F9832" s="2" t="s">
        <v>138</v>
      </c>
      <c r="G9832" s="2" t="s">
        <v>24</v>
      </c>
      <c r="H9832" s="2" t="s">
        <v>7416</v>
      </c>
      <c r="I9832" s="2">
        <v>163</v>
      </c>
      <c r="J9832" s="2">
        <v>0</v>
      </c>
      <c r="K9832" s="2" t="s">
        <v>4209</v>
      </c>
      <c r="L9832" s="3">
        <v>45712</v>
      </c>
      <c r="M9832" s="3">
        <v>47484</v>
      </c>
      <c r="N9832" s="2" t="s">
        <v>1326</v>
      </c>
    </row>
    <row r="9833" spans="2:14" x14ac:dyDescent="0.25">
      <c r="B9833" s="2" t="s">
        <v>7414</v>
      </c>
      <c r="C9833" s="2" t="s">
        <v>7415</v>
      </c>
      <c r="D9833" s="2" t="s">
        <v>16</v>
      </c>
      <c r="E9833" s="2" t="s">
        <v>142</v>
      </c>
      <c r="F9833" s="2" t="s">
        <v>138</v>
      </c>
      <c r="G9833" s="2" t="s">
        <v>24</v>
      </c>
      <c r="H9833" s="2" t="s">
        <v>7416</v>
      </c>
      <c r="I9833" s="2">
        <v>163</v>
      </c>
      <c r="J9833" s="2">
        <v>0</v>
      </c>
      <c r="K9833" s="2" t="s">
        <v>4209</v>
      </c>
      <c r="L9833" s="3">
        <v>46097</v>
      </c>
      <c r="M9833" s="3">
        <v>47908</v>
      </c>
      <c r="N9833" s="2" t="s">
        <v>1326</v>
      </c>
    </row>
    <row r="9834" spans="2:14" x14ac:dyDescent="0.25">
      <c r="B9834" s="2" t="s">
        <v>7417</v>
      </c>
      <c r="C9834" s="2" t="s">
        <v>7418</v>
      </c>
      <c r="D9834" s="2" t="s">
        <v>16</v>
      </c>
      <c r="E9834" s="2" t="s">
        <v>17</v>
      </c>
      <c r="F9834" s="2" t="s">
        <v>18</v>
      </c>
      <c r="G9834" s="2" t="s">
        <v>175</v>
      </c>
      <c r="H9834" s="2" t="s">
        <v>7419</v>
      </c>
      <c r="I9834" s="2">
        <v>1780</v>
      </c>
      <c r="J9834" s="2">
        <v>1780</v>
      </c>
      <c r="K9834" s="2">
        <v>7501326012101</v>
      </c>
      <c r="L9834" s="3">
        <v>46066</v>
      </c>
      <c r="M9834" s="3">
        <v>47849</v>
      </c>
      <c r="N9834" s="2" t="s">
        <v>6812</v>
      </c>
    </row>
    <row r="9835" spans="2:14" x14ac:dyDescent="0.25">
      <c r="B9835" s="2" t="s">
        <v>7420</v>
      </c>
      <c r="C9835" s="2" t="s">
        <v>7421</v>
      </c>
      <c r="D9835" s="2" t="s">
        <v>16</v>
      </c>
      <c r="E9835" s="2" t="s">
        <v>17</v>
      </c>
      <c r="F9835" s="2" t="s">
        <v>18</v>
      </c>
      <c r="G9835" s="2" t="s">
        <v>175</v>
      </c>
      <c r="H9835" s="2" t="s">
        <v>7422</v>
      </c>
      <c r="I9835" s="2">
        <v>0</v>
      </c>
      <c r="J9835" s="2">
        <v>0</v>
      </c>
      <c r="K9835" s="2">
        <v>201009</v>
      </c>
      <c r="L9835" s="3">
        <v>45873</v>
      </c>
      <c r="M9835" s="3">
        <v>46508</v>
      </c>
      <c r="N9835" s="2" t="s">
        <v>7423</v>
      </c>
    </row>
    <row r="9836" spans="2:14" x14ac:dyDescent="0.25">
      <c r="B9836" s="2" t="s">
        <v>7420</v>
      </c>
      <c r="C9836" s="2" t="s">
        <v>7421</v>
      </c>
      <c r="D9836" s="2" t="s">
        <v>16</v>
      </c>
      <c r="E9836" s="2" t="s">
        <v>17</v>
      </c>
      <c r="F9836" s="2" t="s">
        <v>18</v>
      </c>
      <c r="G9836" s="2" t="s">
        <v>175</v>
      </c>
      <c r="H9836" s="2" t="s">
        <v>7422</v>
      </c>
      <c r="I9836" s="2">
        <v>0</v>
      </c>
      <c r="J9836" s="2">
        <v>0</v>
      </c>
      <c r="K9836" s="2">
        <v>201010</v>
      </c>
      <c r="L9836" s="3">
        <v>45876</v>
      </c>
      <c r="M9836" s="3">
        <v>46508</v>
      </c>
      <c r="N9836" s="2" t="s">
        <v>7423</v>
      </c>
    </row>
    <row r="9837" spans="2:14" x14ac:dyDescent="0.25">
      <c r="B9837" s="2" t="s">
        <v>7420</v>
      </c>
      <c r="C9837" s="2" t="s">
        <v>7421</v>
      </c>
      <c r="D9837" s="2" t="s">
        <v>16</v>
      </c>
      <c r="E9837" s="2" t="s">
        <v>17</v>
      </c>
      <c r="F9837" s="2" t="s">
        <v>18</v>
      </c>
      <c r="G9837" s="2" t="s">
        <v>175</v>
      </c>
      <c r="H9837" s="2" t="s">
        <v>7422</v>
      </c>
      <c r="I9837" s="2">
        <v>0</v>
      </c>
      <c r="J9837" s="2">
        <v>0</v>
      </c>
      <c r="K9837" s="2">
        <v>240590</v>
      </c>
      <c r="L9837" s="3">
        <v>46008</v>
      </c>
      <c r="M9837" s="3">
        <v>46661</v>
      </c>
      <c r="N9837" s="2" t="s">
        <v>7423</v>
      </c>
    </row>
    <row r="9838" spans="2:14" x14ac:dyDescent="0.25">
      <c r="B9838" s="2" t="s">
        <v>7420</v>
      </c>
      <c r="C9838" s="2" t="s">
        <v>7421</v>
      </c>
      <c r="D9838" s="2" t="s">
        <v>16</v>
      </c>
      <c r="E9838" s="2" t="s">
        <v>17</v>
      </c>
      <c r="F9838" s="2" t="s">
        <v>18</v>
      </c>
      <c r="G9838" s="2" t="s">
        <v>175</v>
      </c>
      <c r="H9838" s="2" t="s">
        <v>7422</v>
      </c>
      <c r="I9838" s="2">
        <v>0</v>
      </c>
      <c r="J9838" s="2">
        <v>0</v>
      </c>
      <c r="K9838" s="2">
        <v>251676</v>
      </c>
      <c r="L9838" s="3">
        <v>46167</v>
      </c>
      <c r="M9838" s="3">
        <v>46844</v>
      </c>
      <c r="N9838" s="2" t="s">
        <v>7423</v>
      </c>
    </row>
    <row r="9839" spans="2:14" x14ac:dyDescent="0.25">
      <c r="B9839" s="2" t="s">
        <v>7420</v>
      </c>
      <c r="C9839" s="2" t="s">
        <v>7421</v>
      </c>
      <c r="D9839" s="2" t="s">
        <v>16</v>
      </c>
      <c r="E9839" s="2" t="s">
        <v>17</v>
      </c>
      <c r="F9839" s="2" t="s">
        <v>18</v>
      </c>
      <c r="G9839" s="2" t="s">
        <v>175</v>
      </c>
      <c r="H9839" s="2" t="s">
        <v>7422</v>
      </c>
      <c r="I9839" s="2">
        <v>0</v>
      </c>
      <c r="J9839" s="2">
        <v>0</v>
      </c>
      <c r="K9839" s="2">
        <v>255890</v>
      </c>
      <c r="L9839" s="3">
        <v>46167</v>
      </c>
      <c r="M9839" s="3">
        <v>46935</v>
      </c>
      <c r="N9839" s="2" t="s">
        <v>7423</v>
      </c>
    </row>
    <row r="9840" spans="2:14" x14ac:dyDescent="0.25">
      <c r="B9840" s="2" t="s">
        <v>7420</v>
      </c>
      <c r="C9840" s="2" t="s">
        <v>7421</v>
      </c>
      <c r="D9840" s="2" t="s">
        <v>16</v>
      </c>
      <c r="E9840" s="2" t="s">
        <v>17</v>
      </c>
      <c r="F9840" s="2" t="s">
        <v>18</v>
      </c>
      <c r="G9840" s="2" t="s">
        <v>175</v>
      </c>
      <c r="H9840" s="2" t="s">
        <v>7422</v>
      </c>
      <c r="I9840" s="2">
        <v>0</v>
      </c>
      <c r="J9840" s="2">
        <v>0</v>
      </c>
      <c r="K9840" s="2">
        <v>193699</v>
      </c>
      <c r="L9840" s="3">
        <v>44958</v>
      </c>
      <c r="M9840" s="3">
        <v>46447</v>
      </c>
      <c r="N9840" s="2" t="s">
        <v>7423</v>
      </c>
    </row>
    <row r="9841" spans="2:14" x14ac:dyDescent="0.25">
      <c r="B9841" s="2" t="s">
        <v>7420</v>
      </c>
      <c r="C9841" s="2" t="s">
        <v>7421</v>
      </c>
      <c r="D9841" s="2" t="s">
        <v>16</v>
      </c>
      <c r="E9841" s="2" t="s">
        <v>17</v>
      </c>
      <c r="F9841" s="2" t="s">
        <v>18</v>
      </c>
      <c r="G9841" s="2" t="s">
        <v>175</v>
      </c>
      <c r="H9841" s="2" t="s">
        <v>7422</v>
      </c>
      <c r="I9841" s="2">
        <v>0</v>
      </c>
      <c r="J9841" s="2">
        <v>0</v>
      </c>
      <c r="K9841" s="2">
        <v>199429</v>
      </c>
      <c r="L9841" s="3">
        <v>45707</v>
      </c>
      <c r="M9841" s="3">
        <v>46508</v>
      </c>
      <c r="N9841" s="2" t="s">
        <v>7423</v>
      </c>
    </row>
    <row r="9842" spans="2:14" x14ac:dyDescent="0.25">
      <c r="B9842" s="2" t="s">
        <v>7420</v>
      </c>
      <c r="C9842" s="2" t="s">
        <v>7421</v>
      </c>
      <c r="D9842" s="2" t="s">
        <v>16</v>
      </c>
      <c r="E9842" s="2" t="s">
        <v>17</v>
      </c>
      <c r="F9842" s="2" t="s">
        <v>18</v>
      </c>
      <c r="G9842" s="2" t="s">
        <v>175</v>
      </c>
      <c r="H9842" s="2" t="s">
        <v>7422</v>
      </c>
      <c r="I9842" s="2">
        <v>0</v>
      </c>
      <c r="J9842" s="2">
        <v>0</v>
      </c>
      <c r="K9842" s="2">
        <v>199633</v>
      </c>
      <c r="L9842" s="3">
        <v>45707</v>
      </c>
      <c r="M9842" s="3">
        <v>46508</v>
      </c>
      <c r="N9842" s="2" t="s">
        <v>7423</v>
      </c>
    </row>
    <row r="9843" spans="2:14" x14ac:dyDescent="0.25">
      <c r="B9843" s="2" t="s">
        <v>7420</v>
      </c>
      <c r="C9843" s="2" t="s">
        <v>7421</v>
      </c>
      <c r="D9843" s="2" t="s">
        <v>16</v>
      </c>
      <c r="E9843" s="2" t="s">
        <v>17</v>
      </c>
      <c r="F9843" s="2" t="s">
        <v>18</v>
      </c>
      <c r="G9843" s="2" t="s">
        <v>175</v>
      </c>
      <c r="H9843" s="2" t="s">
        <v>7422</v>
      </c>
      <c r="I9843" s="2">
        <v>0</v>
      </c>
      <c r="J9843" s="2">
        <v>0</v>
      </c>
      <c r="K9843" s="2">
        <v>200074</v>
      </c>
      <c r="L9843" s="3">
        <v>45707</v>
      </c>
      <c r="M9843" s="3">
        <v>46508</v>
      </c>
      <c r="N9843" s="2" t="s">
        <v>7423</v>
      </c>
    </row>
    <row r="9844" spans="2:14" x14ac:dyDescent="0.25">
      <c r="B9844" s="2" t="s">
        <v>7420</v>
      </c>
      <c r="C9844" s="2" t="s">
        <v>7421</v>
      </c>
      <c r="D9844" s="2" t="s">
        <v>16</v>
      </c>
      <c r="E9844" s="2" t="s">
        <v>17</v>
      </c>
      <c r="F9844" s="2" t="s">
        <v>18</v>
      </c>
      <c r="G9844" s="2" t="s">
        <v>175</v>
      </c>
      <c r="H9844" s="2" t="s">
        <v>7422</v>
      </c>
      <c r="I9844" s="2">
        <v>0</v>
      </c>
      <c r="J9844" s="2">
        <v>0</v>
      </c>
      <c r="K9844" s="2">
        <v>200079</v>
      </c>
      <c r="L9844" s="3">
        <v>45681</v>
      </c>
      <c r="M9844" s="3">
        <v>46508</v>
      </c>
      <c r="N9844" s="2" t="s">
        <v>7423</v>
      </c>
    </row>
    <row r="9845" spans="2:14" x14ac:dyDescent="0.25">
      <c r="B9845" s="2" t="s">
        <v>7420</v>
      </c>
      <c r="C9845" s="2" t="s">
        <v>7421</v>
      </c>
      <c r="D9845" s="2" t="s">
        <v>16</v>
      </c>
      <c r="E9845" s="2" t="s">
        <v>17</v>
      </c>
      <c r="F9845" s="2" t="s">
        <v>18</v>
      </c>
      <c r="G9845" s="2" t="s">
        <v>175</v>
      </c>
      <c r="H9845" s="2" t="s">
        <v>7422</v>
      </c>
      <c r="I9845" s="2">
        <v>0</v>
      </c>
      <c r="J9845" s="2">
        <v>0</v>
      </c>
      <c r="K9845" s="2">
        <v>200529</v>
      </c>
      <c r="L9845" s="3">
        <v>45681</v>
      </c>
      <c r="M9845" s="3">
        <v>46508</v>
      </c>
      <c r="N9845" s="2" t="s">
        <v>7423</v>
      </c>
    </row>
    <row r="9846" spans="2:14" x14ac:dyDescent="0.25">
      <c r="B9846" s="2" t="s">
        <v>7420</v>
      </c>
      <c r="C9846" s="2" t="s">
        <v>7421</v>
      </c>
      <c r="D9846" s="2" t="s">
        <v>16</v>
      </c>
      <c r="E9846" s="2" t="s">
        <v>17</v>
      </c>
      <c r="F9846" s="2" t="s">
        <v>18</v>
      </c>
      <c r="G9846" s="2" t="s">
        <v>175</v>
      </c>
      <c r="H9846" s="2" t="s">
        <v>7422</v>
      </c>
      <c r="I9846" s="2">
        <v>0</v>
      </c>
      <c r="J9846" s="2">
        <v>0</v>
      </c>
      <c r="K9846" s="2">
        <v>200530</v>
      </c>
      <c r="L9846" s="3">
        <v>45681</v>
      </c>
      <c r="M9846" s="3">
        <v>46508</v>
      </c>
      <c r="N9846" s="2" t="s">
        <v>7423</v>
      </c>
    </row>
    <row r="9847" spans="2:14" x14ac:dyDescent="0.25">
      <c r="B9847" s="2" t="s">
        <v>7420</v>
      </c>
      <c r="C9847" s="2" t="s">
        <v>7421</v>
      </c>
      <c r="D9847" s="2" t="s">
        <v>16</v>
      </c>
      <c r="E9847" s="2" t="s">
        <v>17</v>
      </c>
      <c r="F9847" s="2" t="s">
        <v>18</v>
      </c>
      <c r="G9847" s="2" t="s">
        <v>175</v>
      </c>
      <c r="H9847" s="2" t="s">
        <v>7422</v>
      </c>
      <c r="I9847" s="2">
        <v>0</v>
      </c>
      <c r="J9847" s="2">
        <v>0</v>
      </c>
      <c r="K9847" s="2" t="s">
        <v>470</v>
      </c>
      <c r="L9847" s="2" t="s">
        <v>30</v>
      </c>
      <c r="M9847" s="2" t="s">
        <v>30</v>
      </c>
      <c r="N9847" s="2" t="s">
        <v>7423</v>
      </c>
    </row>
    <row r="9848" spans="2:14" x14ac:dyDescent="0.25">
      <c r="B9848" s="2" t="s">
        <v>7420</v>
      </c>
      <c r="C9848" s="2" t="s">
        <v>7421</v>
      </c>
      <c r="D9848" s="2" t="s">
        <v>16</v>
      </c>
      <c r="E9848" s="2" t="s">
        <v>17</v>
      </c>
      <c r="F9848" s="2" t="s">
        <v>18</v>
      </c>
      <c r="G9848" s="2" t="s">
        <v>175</v>
      </c>
      <c r="H9848" s="2" t="s">
        <v>7422</v>
      </c>
      <c r="I9848" s="2">
        <v>0</v>
      </c>
      <c r="J9848" s="2">
        <v>0</v>
      </c>
      <c r="K9848" s="2" t="s">
        <v>7424</v>
      </c>
      <c r="L9848" s="3">
        <v>45964</v>
      </c>
      <c r="M9848" s="3">
        <v>46539</v>
      </c>
      <c r="N9848" s="2" t="s">
        <v>7423</v>
      </c>
    </row>
    <row r="9849" spans="2:14" x14ac:dyDescent="0.25">
      <c r="B9849" s="2" t="s">
        <v>7420</v>
      </c>
      <c r="C9849" s="2" t="s">
        <v>7421</v>
      </c>
      <c r="D9849" s="2" t="s">
        <v>16</v>
      </c>
      <c r="E9849" s="2" t="s">
        <v>17</v>
      </c>
      <c r="F9849" s="2" t="s">
        <v>18</v>
      </c>
      <c r="G9849" s="2" t="s">
        <v>175</v>
      </c>
      <c r="H9849" s="2" t="s">
        <v>7422</v>
      </c>
      <c r="I9849" s="2">
        <v>0</v>
      </c>
      <c r="J9849" s="2">
        <v>0</v>
      </c>
      <c r="K9849" s="2" t="s">
        <v>7425</v>
      </c>
      <c r="L9849" s="3">
        <v>45934</v>
      </c>
      <c r="M9849" s="3">
        <v>46539</v>
      </c>
      <c r="N9849" s="2" t="s">
        <v>7423</v>
      </c>
    </row>
    <row r="9850" spans="2:14" x14ac:dyDescent="0.25">
      <c r="B9850" s="2" t="s">
        <v>7420</v>
      </c>
      <c r="C9850" s="2" t="s">
        <v>7421</v>
      </c>
      <c r="D9850" s="2" t="s">
        <v>16</v>
      </c>
      <c r="E9850" s="2" t="s">
        <v>17</v>
      </c>
      <c r="F9850" s="2" t="s">
        <v>18</v>
      </c>
      <c r="G9850" s="2" t="s">
        <v>175</v>
      </c>
      <c r="H9850" s="2" t="s">
        <v>7422</v>
      </c>
      <c r="I9850" s="2">
        <v>0</v>
      </c>
      <c r="J9850" s="2">
        <v>0</v>
      </c>
      <c r="K9850" s="2" t="s">
        <v>7426</v>
      </c>
      <c r="L9850" s="3">
        <v>45876</v>
      </c>
      <c r="M9850" s="3">
        <v>46569</v>
      </c>
      <c r="N9850" s="2" t="s">
        <v>7423</v>
      </c>
    </row>
    <row r="9851" spans="2:14" x14ac:dyDescent="0.25">
      <c r="B9851" s="2" t="s">
        <v>7420</v>
      </c>
      <c r="C9851" s="2" t="s">
        <v>7421</v>
      </c>
      <c r="D9851" s="2" t="s">
        <v>16</v>
      </c>
      <c r="E9851" s="2" t="s">
        <v>17</v>
      </c>
      <c r="F9851" s="2" t="s">
        <v>18</v>
      </c>
      <c r="G9851" s="2" t="s">
        <v>175</v>
      </c>
      <c r="H9851" s="2" t="s">
        <v>7422</v>
      </c>
      <c r="I9851" s="2">
        <v>0</v>
      </c>
      <c r="J9851" s="2">
        <v>0</v>
      </c>
      <c r="K9851" s="2" t="s">
        <v>7427</v>
      </c>
      <c r="L9851" s="3">
        <v>46042</v>
      </c>
      <c r="M9851" s="3">
        <v>46539</v>
      </c>
      <c r="N9851" s="2" t="s">
        <v>7423</v>
      </c>
    </row>
    <row r="9852" spans="2:14" x14ac:dyDescent="0.25">
      <c r="B9852" s="2" t="s">
        <v>7420</v>
      </c>
      <c r="C9852" s="2" t="s">
        <v>7421</v>
      </c>
      <c r="D9852" s="2" t="s">
        <v>16</v>
      </c>
      <c r="E9852" s="2" t="s">
        <v>17</v>
      </c>
      <c r="F9852" s="2" t="s">
        <v>18</v>
      </c>
      <c r="G9852" s="2" t="s">
        <v>175</v>
      </c>
      <c r="H9852" s="2" t="s">
        <v>7422</v>
      </c>
      <c r="I9852" s="2">
        <v>0</v>
      </c>
      <c r="J9852" s="2">
        <v>0</v>
      </c>
      <c r="K9852" s="2" t="s">
        <v>7428</v>
      </c>
      <c r="L9852" s="3">
        <v>46042</v>
      </c>
      <c r="M9852" s="3">
        <v>46569</v>
      </c>
      <c r="N9852" s="2" t="s">
        <v>7423</v>
      </c>
    </row>
    <row r="9853" spans="2:14" x14ac:dyDescent="0.25">
      <c r="B9853" s="2" t="s">
        <v>7420</v>
      </c>
      <c r="C9853" s="2" t="s">
        <v>7421</v>
      </c>
      <c r="D9853" s="2" t="s">
        <v>16</v>
      </c>
      <c r="E9853" s="2" t="s">
        <v>17</v>
      </c>
      <c r="F9853" s="2" t="s">
        <v>18</v>
      </c>
      <c r="G9853" s="2" t="s">
        <v>175</v>
      </c>
      <c r="H9853" s="2" t="s">
        <v>7422</v>
      </c>
      <c r="I9853" s="2">
        <v>0</v>
      </c>
      <c r="J9853" s="2">
        <v>0</v>
      </c>
      <c r="K9853" s="2" t="s">
        <v>7429</v>
      </c>
      <c r="L9853" s="3">
        <v>46008</v>
      </c>
      <c r="M9853" s="3">
        <v>46600</v>
      </c>
      <c r="N9853" s="2" t="s">
        <v>7423</v>
      </c>
    </row>
    <row r="9854" spans="2:14" x14ac:dyDescent="0.25">
      <c r="B9854" s="2" t="s">
        <v>7420</v>
      </c>
      <c r="C9854" s="2" t="s">
        <v>7421</v>
      </c>
      <c r="D9854" s="2" t="s">
        <v>16</v>
      </c>
      <c r="E9854" s="2" t="s">
        <v>17</v>
      </c>
      <c r="F9854" s="2" t="s">
        <v>18</v>
      </c>
      <c r="G9854" s="2" t="s">
        <v>175</v>
      </c>
      <c r="H9854" s="2" t="s">
        <v>7422</v>
      </c>
      <c r="I9854" s="2">
        <v>0</v>
      </c>
      <c r="J9854" s="2">
        <v>0</v>
      </c>
      <c r="K9854" s="2" t="s">
        <v>7430</v>
      </c>
      <c r="L9854" s="3">
        <v>45862</v>
      </c>
      <c r="M9854" s="3">
        <v>46569</v>
      </c>
      <c r="N9854" s="2" t="s">
        <v>7423</v>
      </c>
    </row>
    <row r="9855" spans="2:14" x14ac:dyDescent="0.25">
      <c r="B9855" s="2" t="s">
        <v>7420</v>
      </c>
      <c r="C9855" s="2" t="s">
        <v>7421</v>
      </c>
      <c r="D9855" s="2" t="s">
        <v>16</v>
      </c>
      <c r="E9855" s="2" t="s">
        <v>17</v>
      </c>
      <c r="F9855" s="2" t="s">
        <v>18</v>
      </c>
      <c r="G9855" s="2" t="s">
        <v>175</v>
      </c>
      <c r="H9855" s="2" t="s">
        <v>7422</v>
      </c>
      <c r="I9855" s="2">
        <v>0</v>
      </c>
      <c r="J9855" s="2">
        <v>0</v>
      </c>
      <c r="K9855" s="2" t="s">
        <v>7431</v>
      </c>
      <c r="L9855" s="3">
        <v>46008</v>
      </c>
      <c r="M9855" s="3">
        <v>46631</v>
      </c>
      <c r="N9855" s="2" t="s">
        <v>7423</v>
      </c>
    </row>
    <row r="9856" spans="2:14" x14ac:dyDescent="0.25">
      <c r="B9856" s="2" t="s">
        <v>7420</v>
      </c>
      <c r="C9856" s="2" t="s">
        <v>7421</v>
      </c>
      <c r="D9856" s="2" t="s">
        <v>16</v>
      </c>
      <c r="E9856" s="2" t="s">
        <v>17</v>
      </c>
      <c r="F9856" s="2" t="s">
        <v>18</v>
      </c>
      <c r="G9856" s="2" t="s">
        <v>175</v>
      </c>
      <c r="H9856" s="2" t="s">
        <v>7422</v>
      </c>
      <c r="I9856" s="2">
        <v>0</v>
      </c>
      <c r="J9856" s="2">
        <v>0</v>
      </c>
      <c r="K9856" s="2" t="s">
        <v>7432</v>
      </c>
      <c r="L9856" s="3">
        <v>45876</v>
      </c>
      <c r="M9856" s="3">
        <v>46631</v>
      </c>
      <c r="N9856" s="2" t="s">
        <v>7423</v>
      </c>
    </row>
    <row r="9857" spans="2:14" x14ac:dyDescent="0.25">
      <c r="B9857" s="2" t="s">
        <v>7420</v>
      </c>
      <c r="C9857" s="2" t="s">
        <v>7421</v>
      </c>
      <c r="D9857" s="2" t="s">
        <v>16</v>
      </c>
      <c r="E9857" s="2" t="s">
        <v>17</v>
      </c>
      <c r="F9857" s="2" t="s">
        <v>18</v>
      </c>
      <c r="G9857" s="2" t="s">
        <v>175</v>
      </c>
      <c r="H9857" s="2" t="s">
        <v>7422</v>
      </c>
      <c r="I9857" s="2">
        <v>0</v>
      </c>
      <c r="J9857" s="2">
        <v>0</v>
      </c>
      <c r="K9857" s="2" t="s">
        <v>7433</v>
      </c>
      <c r="L9857" s="3">
        <v>45862</v>
      </c>
      <c r="M9857" s="3">
        <v>46539</v>
      </c>
      <c r="N9857" s="2" t="s">
        <v>7423</v>
      </c>
    </row>
    <row r="9858" spans="2:14" x14ac:dyDescent="0.25">
      <c r="B9858" s="2" t="s">
        <v>7420</v>
      </c>
      <c r="C9858" s="2" t="s">
        <v>7421</v>
      </c>
      <c r="D9858" s="2" t="s">
        <v>16</v>
      </c>
      <c r="E9858" s="2" t="s">
        <v>142</v>
      </c>
      <c r="F9858" s="2" t="s">
        <v>18</v>
      </c>
      <c r="G9858" s="2" t="s">
        <v>175</v>
      </c>
      <c r="H9858" s="2" t="s">
        <v>7422</v>
      </c>
      <c r="I9858" s="2">
        <v>0</v>
      </c>
      <c r="J9858" s="2">
        <v>0</v>
      </c>
      <c r="K9858" s="2">
        <v>201010</v>
      </c>
      <c r="L9858" s="3">
        <v>45876</v>
      </c>
      <c r="M9858" s="3">
        <v>46508</v>
      </c>
      <c r="N9858" s="2" t="s">
        <v>7423</v>
      </c>
    </row>
    <row r="9859" spans="2:14" x14ac:dyDescent="0.25">
      <c r="B9859" s="2" t="s">
        <v>7420</v>
      </c>
      <c r="C9859" s="2" t="s">
        <v>7421</v>
      </c>
      <c r="D9859" s="2" t="s">
        <v>16</v>
      </c>
      <c r="E9859" s="2" t="s">
        <v>142</v>
      </c>
      <c r="F9859" s="2" t="s">
        <v>18</v>
      </c>
      <c r="G9859" s="2" t="s">
        <v>175</v>
      </c>
      <c r="H9859" s="2" t="s">
        <v>7422</v>
      </c>
      <c r="I9859" s="2">
        <v>0</v>
      </c>
      <c r="J9859" s="2">
        <v>0</v>
      </c>
      <c r="K9859" s="2">
        <v>199429</v>
      </c>
      <c r="L9859" s="3">
        <v>45707</v>
      </c>
      <c r="M9859" s="3">
        <v>46508</v>
      </c>
      <c r="N9859" s="2" t="s">
        <v>7423</v>
      </c>
    </row>
    <row r="9860" spans="2:14" x14ac:dyDescent="0.25">
      <c r="B9860" s="2" t="s">
        <v>7420</v>
      </c>
      <c r="C9860" s="2" t="s">
        <v>7421</v>
      </c>
      <c r="D9860" s="2" t="s">
        <v>16</v>
      </c>
      <c r="E9860" s="2" t="s">
        <v>142</v>
      </c>
      <c r="F9860" s="2" t="s">
        <v>18</v>
      </c>
      <c r="G9860" s="2" t="s">
        <v>175</v>
      </c>
      <c r="H9860" s="2" t="s">
        <v>7422</v>
      </c>
      <c r="I9860" s="2">
        <v>0</v>
      </c>
      <c r="J9860" s="2">
        <v>0</v>
      </c>
      <c r="K9860" s="2">
        <v>199633</v>
      </c>
      <c r="L9860" s="3">
        <v>45707</v>
      </c>
      <c r="M9860" s="3">
        <v>46508</v>
      </c>
      <c r="N9860" s="2" t="s">
        <v>7423</v>
      </c>
    </row>
    <row r="9861" spans="2:14" x14ac:dyDescent="0.25">
      <c r="B9861" s="2" t="s">
        <v>7420</v>
      </c>
      <c r="C9861" s="2" t="s">
        <v>7421</v>
      </c>
      <c r="D9861" s="2" t="s">
        <v>16</v>
      </c>
      <c r="E9861" s="2" t="s">
        <v>142</v>
      </c>
      <c r="F9861" s="2" t="s">
        <v>18</v>
      </c>
      <c r="G9861" s="2" t="s">
        <v>175</v>
      </c>
      <c r="H9861" s="2" t="s">
        <v>7422</v>
      </c>
      <c r="I9861" s="2">
        <v>0</v>
      </c>
      <c r="J9861" s="2">
        <v>0</v>
      </c>
      <c r="K9861" s="2" t="s">
        <v>7424</v>
      </c>
      <c r="L9861" s="3">
        <v>45964</v>
      </c>
      <c r="M9861" s="3">
        <v>46539</v>
      </c>
      <c r="N9861" s="2" t="s">
        <v>7423</v>
      </c>
    </row>
    <row r="9862" spans="2:14" x14ac:dyDescent="0.25">
      <c r="B9862" s="2" t="s">
        <v>7420</v>
      </c>
      <c r="C9862" s="2" t="s">
        <v>7421</v>
      </c>
      <c r="D9862" s="2" t="s">
        <v>16</v>
      </c>
      <c r="E9862" s="2" t="s">
        <v>142</v>
      </c>
      <c r="F9862" s="2" t="s">
        <v>18</v>
      </c>
      <c r="G9862" s="2" t="s">
        <v>175</v>
      </c>
      <c r="H9862" s="2" t="s">
        <v>7422</v>
      </c>
      <c r="I9862" s="2">
        <v>0</v>
      </c>
      <c r="J9862" s="2">
        <v>0</v>
      </c>
      <c r="K9862" s="2" t="s">
        <v>7425</v>
      </c>
      <c r="L9862" s="3">
        <v>45934</v>
      </c>
      <c r="M9862" s="3">
        <v>46539</v>
      </c>
      <c r="N9862" s="2" t="s">
        <v>7423</v>
      </c>
    </row>
    <row r="9863" spans="2:14" x14ac:dyDescent="0.25">
      <c r="B9863" s="2" t="s">
        <v>7420</v>
      </c>
      <c r="C9863" s="2" t="s">
        <v>7421</v>
      </c>
      <c r="D9863" s="2" t="s">
        <v>16</v>
      </c>
      <c r="E9863" s="2" t="s">
        <v>142</v>
      </c>
      <c r="F9863" s="2" t="s">
        <v>18</v>
      </c>
      <c r="G9863" s="2" t="s">
        <v>175</v>
      </c>
      <c r="H9863" s="2" t="s">
        <v>7422</v>
      </c>
      <c r="I9863" s="2">
        <v>0</v>
      </c>
      <c r="J9863" s="2">
        <v>0</v>
      </c>
      <c r="K9863" s="2" t="s">
        <v>7426</v>
      </c>
      <c r="L9863" s="3">
        <v>45876</v>
      </c>
      <c r="M9863" s="3">
        <v>46569</v>
      </c>
      <c r="N9863" s="2" t="s">
        <v>7423</v>
      </c>
    </row>
    <row r="9864" spans="2:14" x14ac:dyDescent="0.25">
      <c r="B9864" s="2" t="s">
        <v>7420</v>
      </c>
      <c r="C9864" s="2" t="s">
        <v>7421</v>
      </c>
      <c r="D9864" s="2" t="s">
        <v>16</v>
      </c>
      <c r="E9864" s="2" t="s">
        <v>142</v>
      </c>
      <c r="F9864" s="2" t="s">
        <v>18</v>
      </c>
      <c r="G9864" s="2" t="s">
        <v>175</v>
      </c>
      <c r="H9864" s="2" t="s">
        <v>7422</v>
      </c>
      <c r="I9864" s="2">
        <v>0</v>
      </c>
      <c r="J9864" s="2">
        <v>0</v>
      </c>
      <c r="K9864" s="2" t="s">
        <v>7432</v>
      </c>
      <c r="L9864" s="3">
        <v>45876</v>
      </c>
      <c r="M9864" s="3">
        <v>46631</v>
      </c>
      <c r="N9864" s="2" t="s">
        <v>7423</v>
      </c>
    </row>
    <row r="9865" spans="2:14" x14ac:dyDescent="0.25">
      <c r="B9865" s="2" t="s">
        <v>7434</v>
      </c>
      <c r="C9865" s="2" t="s">
        <v>7435</v>
      </c>
      <c r="D9865" s="2" t="s">
        <v>16</v>
      </c>
      <c r="E9865" s="2" t="s">
        <v>17</v>
      </c>
      <c r="F9865" s="2" t="s">
        <v>18</v>
      </c>
      <c r="G9865" s="2" t="s">
        <v>175</v>
      </c>
      <c r="H9865" s="2" t="s">
        <v>7422</v>
      </c>
      <c r="I9865" s="2">
        <v>0</v>
      </c>
      <c r="J9865" s="2">
        <v>0</v>
      </c>
      <c r="K9865" s="2" t="s">
        <v>470</v>
      </c>
      <c r="L9865" s="2" t="s">
        <v>30</v>
      </c>
      <c r="M9865" s="2" t="s">
        <v>30</v>
      </c>
      <c r="N9865" s="2" t="s">
        <v>7423</v>
      </c>
    </row>
    <row r="9866" spans="2:14" x14ac:dyDescent="0.25">
      <c r="B9866" s="2" t="s">
        <v>7434</v>
      </c>
      <c r="C9866" s="2" t="s">
        <v>7435</v>
      </c>
      <c r="D9866" s="2" t="s">
        <v>16</v>
      </c>
      <c r="E9866" s="2" t="s">
        <v>17</v>
      </c>
      <c r="F9866" s="2" t="s">
        <v>18</v>
      </c>
      <c r="G9866" s="2" t="s">
        <v>175</v>
      </c>
      <c r="H9866" s="2" t="s">
        <v>7422</v>
      </c>
      <c r="I9866" s="2">
        <v>0</v>
      </c>
      <c r="J9866" s="2">
        <v>0</v>
      </c>
      <c r="K9866" s="2" t="s">
        <v>7436</v>
      </c>
      <c r="L9866" s="3">
        <v>45707</v>
      </c>
      <c r="M9866" s="3">
        <v>46600</v>
      </c>
      <c r="N9866" s="2" t="s">
        <v>7423</v>
      </c>
    </row>
    <row r="9867" spans="2:14" x14ac:dyDescent="0.25">
      <c r="B9867" s="2" t="s">
        <v>7434</v>
      </c>
      <c r="C9867" s="2" t="s">
        <v>7435</v>
      </c>
      <c r="D9867" s="2" t="s">
        <v>16</v>
      </c>
      <c r="E9867" s="2" t="s">
        <v>17</v>
      </c>
      <c r="F9867" s="2" t="s">
        <v>18</v>
      </c>
      <c r="G9867" s="2" t="s">
        <v>175</v>
      </c>
      <c r="H9867" s="2" t="s">
        <v>7422</v>
      </c>
      <c r="I9867" s="2">
        <v>0</v>
      </c>
      <c r="J9867" s="2">
        <v>0</v>
      </c>
      <c r="K9867" s="2" t="s">
        <v>7437</v>
      </c>
      <c r="L9867" s="3">
        <v>45873</v>
      </c>
      <c r="M9867" s="3">
        <v>46600</v>
      </c>
      <c r="N9867" s="2" t="s">
        <v>7423</v>
      </c>
    </row>
    <row r="9868" spans="2:14" x14ac:dyDescent="0.25">
      <c r="B9868" s="2" t="s">
        <v>7434</v>
      </c>
      <c r="C9868" s="2" t="s">
        <v>7435</v>
      </c>
      <c r="D9868" s="2" t="s">
        <v>16</v>
      </c>
      <c r="E9868" s="2" t="s">
        <v>17</v>
      </c>
      <c r="F9868" s="2" t="s">
        <v>18</v>
      </c>
      <c r="G9868" s="2" t="s">
        <v>175</v>
      </c>
      <c r="H9868" s="2" t="s">
        <v>7422</v>
      </c>
      <c r="I9868" s="2">
        <v>0</v>
      </c>
      <c r="J9868" s="2">
        <v>0</v>
      </c>
      <c r="K9868" s="2" t="s">
        <v>7438</v>
      </c>
      <c r="L9868" s="3">
        <v>45862</v>
      </c>
      <c r="M9868" s="3">
        <v>46600</v>
      </c>
      <c r="N9868" s="2" t="s">
        <v>7423</v>
      </c>
    </row>
    <row r="9869" spans="2:14" x14ac:dyDescent="0.25">
      <c r="B9869" s="2" t="s">
        <v>7434</v>
      </c>
      <c r="C9869" s="2" t="s">
        <v>7435</v>
      </c>
      <c r="D9869" s="2" t="s">
        <v>16</v>
      </c>
      <c r="E9869" s="2" t="s">
        <v>17</v>
      </c>
      <c r="F9869" s="2" t="s">
        <v>18</v>
      </c>
      <c r="G9869" s="2" t="s">
        <v>175</v>
      </c>
      <c r="H9869" s="2" t="s">
        <v>7422</v>
      </c>
      <c r="I9869" s="2">
        <v>0</v>
      </c>
      <c r="J9869" s="2">
        <v>0</v>
      </c>
      <c r="K9869" s="2" t="s">
        <v>7439</v>
      </c>
      <c r="L9869" s="3">
        <v>45934</v>
      </c>
      <c r="M9869" s="3">
        <v>46600</v>
      </c>
      <c r="N9869" s="2" t="s">
        <v>7423</v>
      </c>
    </row>
    <row r="9870" spans="2:14" x14ac:dyDescent="0.25">
      <c r="B9870" s="2" t="s">
        <v>7434</v>
      </c>
      <c r="C9870" s="2" t="s">
        <v>7435</v>
      </c>
      <c r="D9870" s="2" t="s">
        <v>16</v>
      </c>
      <c r="E9870" s="2" t="s">
        <v>17</v>
      </c>
      <c r="F9870" s="2" t="s">
        <v>18</v>
      </c>
      <c r="G9870" s="2" t="s">
        <v>175</v>
      </c>
      <c r="H9870" s="2" t="s">
        <v>7422</v>
      </c>
      <c r="I9870" s="2">
        <v>0</v>
      </c>
      <c r="J9870" s="2">
        <v>0</v>
      </c>
      <c r="K9870" s="2" t="s">
        <v>7440</v>
      </c>
      <c r="L9870" s="3">
        <v>46167</v>
      </c>
      <c r="M9870" s="3">
        <v>46600</v>
      </c>
      <c r="N9870" s="2" t="s">
        <v>7423</v>
      </c>
    </row>
    <row r="9871" spans="2:14" x14ac:dyDescent="0.25">
      <c r="B9871" s="2" t="s">
        <v>7434</v>
      </c>
      <c r="C9871" s="2" t="s">
        <v>7435</v>
      </c>
      <c r="D9871" s="2" t="s">
        <v>16</v>
      </c>
      <c r="E9871" s="2" t="s">
        <v>17</v>
      </c>
      <c r="F9871" s="2" t="s">
        <v>18</v>
      </c>
      <c r="G9871" s="2" t="s">
        <v>175</v>
      </c>
      <c r="H9871" s="2" t="s">
        <v>7422</v>
      </c>
      <c r="I9871" s="2">
        <v>0</v>
      </c>
      <c r="J9871" s="2">
        <v>0</v>
      </c>
      <c r="K9871" s="2" t="s">
        <v>7441</v>
      </c>
      <c r="L9871" s="3">
        <v>46167</v>
      </c>
      <c r="M9871" s="3">
        <v>46631</v>
      </c>
      <c r="N9871" s="2" t="s">
        <v>7423</v>
      </c>
    </row>
    <row r="9872" spans="2:14" x14ac:dyDescent="0.25">
      <c r="B9872" s="2" t="s">
        <v>7434</v>
      </c>
      <c r="C9872" s="2" t="s">
        <v>7435</v>
      </c>
      <c r="D9872" s="2" t="s">
        <v>16</v>
      </c>
      <c r="E9872" s="2" t="s">
        <v>17</v>
      </c>
      <c r="F9872" s="2" t="s">
        <v>18</v>
      </c>
      <c r="G9872" s="2" t="s">
        <v>175</v>
      </c>
      <c r="H9872" s="2" t="s">
        <v>7422</v>
      </c>
      <c r="I9872" s="2">
        <v>0</v>
      </c>
      <c r="J9872" s="2">
        <v>0</v>
      </c>
      <c r="K9872" s="2" t="s">
        <v>7442</v>
      </c>
      <c r="L9872" s="3">
        <v>45964</v>
      </c>
      <c r="M9872" s="3">
        <v>46600</v>
      </c>
      <c r="N9872" s="2" t="s">
        <v>7423</v>
      </c>
    </row>
    <row r="9873" spans="2:14" x14ac:dyDescent="0.25">
      <c r="B9873" s="2" t="s">
        <v>7434</v>
      </c>
      <c r="C9873" s="2" t="s">
        <v>7435</v>
      </c>
      <c r="D9873" s="2" t="s">
        <v>16</v>
      </c>
      <c r="E9873" s="2" t="s">
        <v>17</v>
      </c>
      <c r="F9873" s="2" t="s">
        <v>18</v>
      </c>
      <c r="G9873" s="2" t="s">
        <v>175</v>
      </c>
      <c r="H9873" s="2" t="s">
        <v>7422</v>
      </c>
      <c r="I9873" s="2">
        <v>0</v>
      </c>
      <c r="J9873" s="2">
        <v>0</v>
      </c>
      <c r="K9873" s="2" t="s">
        <v>7443</v>
      </c>
      <c r="L9873" s="3">
        <v>45862</v>
      </c>
      <c r="M9873" s="3">
        <v>46569</v>
      </c>
      <c r="N9873" s="2" t="s">
        <v>7423</v>
      </c>
    </row>
    <row r="9874" spans="2:14" x14ac:dyDescent="0.25">
      <c r="B9874" s="2" t="s">
        <v>7434</v>
      </c>
      <c r="C9874" s="2" t="s">
        <v>7435</v>
      </c>
      <c r="D9874" s="2" t="s">
        <v>16</v>
      </c>
      <c r="E9874" s="2" t="s">
        <v>17</v>
      </c>
      <c r="F9874" s="2" t="s">
        <v>18</v>
      </c>
      <c r="G9874" s="2" t="s">
        <v>175</v>
      </c>
      <c r="H9874" s="2" t="s">
        <v>7422</v>
      </c>
      <c r="I9874" s="2">
        <v>0</v>
      </c>
      <c r="J9874" s="2">
        <v>0</v>
      </c>
      <c r="K9874" s="2" t="s">
        <v>7444</v>
      </c>
      <c r="L9874" s="3">
        <v>46042</v>
      </c>
      <c r="M9874" s="3">
        <v>46569</v>
      </c>
      <c r="N9874" s="2" t="s">
        <v>7423</v>
      </c>
    </row>
    <row r="9875" spans="2:14" x14ac:dyDescent="0.25">
      <c r="B9875" s="2" t="s">
        <v>7434</v>
      </c>
      <c r="C9875" s="2" t="s">
        <v>7435</v>
      </c>
      <c r="D9875" s="2" t="s">
        <v>16</v>
      </c>
      <c r="E9875" s="2" t="s">
        <v>17</v>
      </c>
      <c r="F9875" s="2" t="s">
        <v>18</v>
      </c>
      <c r="G9875" s="2" t="s">
        <v>175</v>
      </c>
      <c r="H9875" s="2" t="s">
        <v>7422</v>
      </c>
      <c r="I9875" s="2">
        <v>0</v>
      </c>
      <c r="J9875" s="2">
        <v>0</v>
      </c>
      <c r="K9875" s="2" t="s">
        <v>7445</v>
      </c>
      <c r="L9875" s="3">
        <v>45862</v>
      </c>
      <c r="M9875" s="3">
        <v>46539</v>
      </c>
      <c r="N9875" s="2" t="s">
        <v>7423</v>
      </c>
    </row>
    <row r="9876" spans="2:14" x14ac:dyDescent="0.25">
      <c r="B9876" s="2" t="s">
        <v>7434</v>
      </c>
      <c r="C9876" s="2" t="s">
        <v>7435</v>
      </c>
      <c r="D9876" s="2" t="s">
        <v>16</v>
      </c>
      <c r="E9876" s="2" t="s">
        <v>1828</v>
      </c>
      <c r="F9876" s="2" t="s">
        <v>18</v>
      </c>
      <c r="G9876" s="2" t="s">
        <v>175</v>
      </c>
      <c r="H9876" s="2" t="s">
        <v>7422</v>
      </c>
      <c r="I9876" s="2">
        <v>0</v>
      </c>
      <c r="J9876" s="2">
        <v>0</v>
      </c>
      <c r="K9876" s="2" t="s">
        <v>7438</v>
      </c>
      <c r="L9876" s="3">
        <v>45862</v>
      </c>
      <c r="M9876" s="3">
        <v>46600</v>
      </c>
      <c r="N9876" s="2" t="s">
        <v>7423</v>
      </c>
    </row>
    <row r="9877" spans="2:14" x14ac:dyDescent="0.25">
      <c r="B9877" s="2" t="s">
        <v>7434</v>
      </c>
      <c r="C9877" s="2" t="s">
        <v>7435</v>
      </c>
      <c r="D9877" s="2" t="s">
        <v>16</v>
      </c>
      <c r="E9877" s="2" t="s">
        <v>142</v>
      </c>
      <c r="F9877" s="2" t="s">
        <v>18</v>
      </c>
      <c r="G9877" s="2" t="s">
        <v>175</v>
      </c>
      <c r="H9877" s="2" t="s">
        <v>7422</v>
      </c>
      <c r="I9877" s="2">
        <v>0</v>
      </c>
      <c r="J9877" s="2">
        <v>0</v>
      </c>
      <c r="K9877" s="2" t="s">
        <v>7438</v>
      </c>
      <c r="L9877" s="3">
        <v>45862</v>
      </c>
      <c r="M9877" s="3">
        <v>46600</v>
      </c>
      <c r="N9877" s="2" t="s">
        <v>7423</v>
      </c>
    </row>
    <row r="9878" spans="2:14" x14ac:dyDescent="0.25">
      <c r="B9878" s="2" t="s">
        <v>7434</v>
      </c>
      <c r="C9878" s="2" t="s">
        <v>7435</v>
      </c>
      <c r="D9878" s="2" t="s">
        <v>16</v>
      </c>
      <c r="E9878" s="2" t="s">
        <v>142</v>
      </c>
      <c r="F9878" s="2" t="s">
        <v>18</v>
      </c>
      <c r="G9878" s="2" t="s">
        <v>175</v>
      </c>
      <c r="H9878" s="2" t="s">
        <v>7422</v>
      </c>
      <c r="I9878" s="2">
        <v>0</v>
      </c>
      <c r="J9878" s="2">
        <v>0</v>
      </c>
      <c r="K9878" s="2" t="s">
        <v>7439</v>
      </c>
      <c r="L9878" s="3">
        <v>45934</v>
      </c>
      <c r="M9878" s="3">
        <v>46600</v>
      </c>
      <c r="N9878" s="2" t="s">
        <v>7423</v>
      </c>
    </row>
    <row r="9879" spans="2:14" x14ac:dyDescent="0.25">
      <c r="B9879" s="2" t="s">
        <v>7434</v>
      </c>
      <c r="C9879" s="2" t="s">
        <v>7435</v>
      </c>
      <c r="D9879" s="2" t="s">
        <v>16</v>
      </c>
      <c r="E9879" s="2" t="s">
        <v>142</v>
      </c>
      <c r="F9879" s="2" t="s">
        <v>18</v>
      </c>
      <c r="G9879" s="2" t="s">
        <v>175</v>
      </c>
      <c r="H9879" s="2" t="s">
        <v>7422</v>
      </c>
      <c r="I9879" s="2">
        <v>0</v>
      </c>
      <c r="J9879" s="2">
        <v>0</v>
      </c>
      <c r="K9879" s="2" t="s">
        <v>7442</v>
      </c>
      <c r="L9879" s="3">
        <v>45964</v>
      </c>
      <c r="M9879" s="3">
        <v>46600</v>
      </c>
      <c r="N9879" s="2" t="s">
        <v>7423</v>
      </c>
    </row>
    <row r="9880" spans="2:14" x14ac:dyDescent="0.25">
      <c r="B9880" s="2" t="s">
        <v>7446</v>
      </c>
      <c r="C9880" s="2" t="s">
        <v>7447</v>
      </c>
      <c r="D9880" s="2" t="s">
        <v>16</v>
      </c>
      <c r="E9880" s="2" t="s">
        <v>17</v>
      </c>
      <c r="F9880" s="2" t="s">
        <v>18</v>
      </c>
      <c r="G9880" s="2" t="s">
        <v>90</v>
      </c>
      <c r="H9880" s="2" t="s">
        <v>7448</v>
      </c>
      <c r="I9880" s="2">
        <v>4600</v>
      </c>
      <c r="J9880" s="2">
        <v>0</v>
      </c>
      <c r="K9880" s="2" t="s">
        <v>7449</v>
      </c>
      <c r="L9880" s="3">
        <v>44958</v>
      </c>
      <c r="M9880" s="3">
        <v>46357</v>
      </c>
      <c r="N9880" s="2" t="s">
        <v>337</v>
      </c>
    </row>
    <row r="9881" spans="2:14" x14ac:dyDescent="0.25">
      <c r="B9881" s="2" t="s">
        <v>7446</v>
      </c>
      <c r="C9881" s="2" t="s">
        <v>7447</v>
      </c>
      <c r="D9881" s="2" t="s">
        <v>16</v>
      </c>
      <c r="E9881" s="2" t="s">
        <v>17</v>
      </c>
      <c r="F9881" s="2" t="s">
        <v>18</v>
      </c>
      <c r="G9881" s="2" t="s">
        <v>90</v>
      </c>
      <c r="H9881" s="2" t="s">
        <v>7448</v>
      </c>
      <c r="I9881" s="2">
        <v>4600</v>
      </c>
      <c r="J9881" s="2">
        <v>0</v>
      </c>
      <c r="K9881" s="2" t="s">
        <v>7450</v>
      </c>
      <c r="L9881" s="3">
        <v>45722</v>
      </c>
      <c r="M9881" s="3">
        <v>46753</v>
      </c>
      <c r="N9881" s="2" t="s">
        <v>337</v>
      </c>
    </row>
    <row r="9882" spans="2:14" x14ac:dyDescent="0.25">
      <c r="B9882" s="2" t="s">
        <v>7446</v>
      </c>
      <c r="C9882" s="2" t="s">
        <v>7447</v>
      </c>
      <c r="D9882" s="2" t="s">
        <v>16</v>
      </c>
      <c r="E9882" s="2" t="s">
        <v>17</v>
      </c>
      <c r="F9882" s="2" t="s">
        <v>18</v>
      </c>
      <c r="G9882" s="2" t="s">
        <v>90</v>
      </c>
      <c r="H9882" s="2" t="s">
        <v>7448</v>
      </c>
      <c r="I9882" s="2">
        <v>4600</v>
      </c>
      <c r="J9882" s="2">
        <v>0</v>
      </c>
      <c r="K9882" s="2" t="s">
        <v>7451</v>
      </c>
      <c r="L9882" s="3">
        <v>45770</v>
      </c>
      <c r="M9882" s="3">
        <v>46784</v>
      </c>
      <c r="N9882" s="2" t="s">
        <v>337</v>
      </c>
    </row>
    <row r="9883" spans="2:14" x14ac:dyDescent="0.25">
      <c r="B9883" s="2" t="s">
        <v>7446</v>
      </c>
      <c r="C9883" s="2" t="s">
        <v>7447</v>
      </c>
      <c r="D9883" s="2" t="s">
        <v>16</v>
      </c>
      <c r="E9883" s="2" t="s">
        <v>17</v>
      </c>
      <c r="F9883" s="2" t="s">
        <v>18</v>
      </c>
      <c r="G9883" s="2" t="s">
        <v>90</v>
      </c>
      <c r="H9883" s="2" t="s">
        <v>7448</v>
      </c>
      <c r="I9883" s="2">
        <v>4600</v>
      </c>
      <c r="J9883" s="2">
        <v>0</v>
      </c>
      <c r="K9883" s="2" t="s">
        <v>7452</v>
      </c>
      <c r="L9883" s="3">
        <v>45826</v>
      </c>
      <c r="M9883" s="3">
        <v>46905</v>
      </c>
      <c r="N9883" s="2" t="s">
        <v>337</v>
      </c>
    </row>
    <row r="9884" spans="2:14" x14ac:dyDescent="0.25">
      <c r="B9884" s="2" t="s">
        <v>7446</v>
      </c>
      <c r="C9884" s="2" t="s">
        <v>7447</v>
      </c>
      <c r="D9884" s="2" t="s">
        <v>16</v>
      </c>
      <c r="E9884" s="2" t="s">
        <v>17</v>
      </c>
      <c r="F9884" s="2" t="s">
        <v>18</v>
      </c>
      <c r="G9884" s="2" t="s">
        <v>90</v>
      </c>
      <c r="H9884" s="2" t="s">
        <v>7448</v>
      </c>
      <c r="I9884" s="2">
        <v>4600</v>
      </c>
      <c r="J9884" s="2">
        <v>0</v>
      </c>
      <c r="K9884" s="2" t="s">
        <v>7453</v>
      </c>
      <c r="L9884" s="3">
        <v>45929</v>
      </c>
      <c r="M9884" s="3">
        <v>46997</v>
      </c>
      <c r="N9884" s="2" t="s">
        <v>337</v>
      </c>
    </row>
    <row r="9885" spans="2:14" x14ac:dyDescent="0.25">
      <c r="B9885" s="2" t="s">
        <v>7446</v>
      </c>
      <c r="C9885" s="2" t="s">
        <v>7447</v>
      </c>
      <c r="D9885" s="2" t="s">
        <v>16</v>
      </c>
      <c r="E9885" s="2" t="s">
        <v>17</v>
      </c>
      <c r="F9885" s="2" t="s">
        <v>18</v>
      </c>
      <c r="G9885" s="2" t="s">
        <v>90</v>
      </c>
      <c r="H9885" s="2" t="s">
        <v>7448</v>
      </c>
      <c r="I9885" s="2">
        <v>4600</v>
      </c>
      <c r="J9885" s="2">
        <v>2000</v>
      </c>
      <c r="K9885" s="2" t="s">
        <v>7454</v>
      </c>
      <c r="L9885" s="3">
        <v>46157</v>
      </c>
      <c r="M9885" s="3">
        <v>47209</v>
      </c>
      <c r="N9885" s="2" t="s">
        <v>337</v>
      </c>
    </row>
    <row r="9886" spans="2:14" x14ac:dyDescent="0.25">
      <c r="B9886" s="2" t="s">
        <v>7446</v>
      </c>
      <c r="C9886" s="2" t="s">
        <v>7447</v>
      </c>
      <c r="D9886" s="2" t="s">
        <v>16</v>
      </c>
      <c r="E9886" s="2" t="s">
        <v>17</v>
      </c>
      <c r="F9886" s="2" t="s">
        <v>18</v>
      </c>
      <c r="G9886" s="2" t="s">
        <v>90</v>
      </c>
      <c r="H9886" s="2" t="s">
        <v>7448</v>
      </c>
      <c r="I9886" s="2">
        <v>4600</v>
      </c>
      <c r="J9886" s="2">
        <v>0</v>
      </c>
      <c r="K9886" s="2" t="s">
        <v>7455</v>
      </c>
      <c r="L9886" s="3">
        <v>44958</v>
      </c>
      <c r="M9886" s="3">
        <v>46539</v>
      </c>
      <c r="N9886" s="2" t="s">
        <v>337</v>
      </c>
    </row>
    <row r="9887" spans="2:14" x14ac:dyDescent="0.25">
      <c r="B9887" s="2" t="s">
        <v>7446</v>
      </c>
      <c r="C9887" s="2" t="s">
        <v>7447</v>
      </c>
      <c r="D9887" s="2" t="s">
        <v>16</v>
      </c>
      <c r="E9887" s="2" t="s">
        <v>17</v>
      </c>
      <c r="F9887" s="2" t="s">
        <v>18</v>
      </c>
      <c r="G9887" s="2" t="s">
        <v>90</v>
      </c>
      <c r="H9887" s="2" t="s">
        <v>7448</v>
      </c>
      <c r="I9887" s="2">
        <v>4600</v>
      </c>
      <c r="J9887" s="2">
        <v>0</v>
      </c>
      <c r="K9887" s="2" t="s">
        <v>7456</v>
      </c>
      <c r="L9887" s="3">
        <v>45665</v>
      </c>
      <c r="M9887" s="3">
        <v>46661</v>
      </c>
      <c r="N9887" s="2" t="s">
        <v>337</v>
      </c>
    </row>
    <row r="9888" spans="2:14" x14ac:dyDescent="0.25">
      <c r="B9888" s="2" t="s">
        <v>7446</v>
      </c>
      <c r="C9888" s="2" t="s">
        <v>7447</v>
      </c>
      <c r="D9888" s="2" t="s">
        <v>16</v>
      </c>
      <c r="E9888" s="2" t="s">
        <v>17</v>
      </c>
      <c r="F9888" s="2" t="s">
        <v>18</v>
      </c>
      <c r="G9888" s="2" t="s">
        <v>90</v>
      </c>
      <c r="H9888" s="2" t="s">
        <v>7448</v>
      </c>
      <c r="I9888" s="2">
        <v>4600</v>
      </c>
      <c r="J9888" s="2">
        <v>2600</v>
      </c>
      <c r="K9888" s="2" t="s">
        <v>7457</v>
      </c>
      <c r="L9888" s="3">
        <v>46046</v>
      </c>
      <c r="M9888" s="3">
        <v>47119</v>
      </c>
      <c r="N9888" s="2" t="s">
        <v>337</v>
      </c>
    </row>
    <row r="9889" spans="2:14" x14ac:dyDescent="0.25">
      <c r="B9889" s="2" t="s">
        <v>7446</v>
      </c>
      <c r="C9889" s="2" t="s">
        <v>7447</v>
      </c>
      <c r="D9889" s="2" t="s">
        <v>16</v>
      </c>
      <c r="E9889" s="2" t="s">
        <v>17</v>
      </c>
      <c r="F9889" s="2" t="s">
        <v>18</v>
      </c>
      <c r="G9889" s="2" t="s">
        <v>90</v>
      </c>
      <c r="H9889" s="2" t="s">
        <v>7448</v>
      </c>
      <c r="I9889" s="2">
        <v>4600</v>
      </c>
      <c r="J9889" s="2">
        <v>0</v>
      </c>
      <c r="K9889" s="2" t="s">
        <v>7458</v>
      </c>
      <c r="L9889" s="3">
        <v>45997</v>
      </c>
      <c r="M9889" s="3">
        <v>47058</v>
      </c>
      <c r="N9889" s="2" t="s">
        <v>337</v>
      </c>
    </row>
    <row r="9890" spans="2:14" x14ac:dyDescent="0.25">
      <c r="B9890" s="2" t="s">
        <v>7446</v>
      </c>
      <c r="C9890" s="2" t="s">
        <v>7447</v>
      </c>
      <c r="D9890" s="2" t="s">
        <v>16</v>
      </c>
      <c r="E9890" s="2" t="s">
        <v>142</v>
      </c>
      <c r="F9890" s="2" t="s">
        <v>18</v>
      </c>
      <c r="G9890" s="2" t="s">
        <v>90</v>
      </c>
      <c r="H9890" s="2" t="s">
        <v>7448</v>
      </c>
      <c r="I9890" s="2">
        <v>4600</v>
      </c>
      <c r="J9890" s="2">
        <v>0</v>
      </c>
      <c r="K9890" s="2" t="s">
        <v>7452</v>
      </c>
      <c r="L9890" s="3">
        <v>45826</v>
      </c>
      <c r="M9890" s="3">
        <v>46905</v>
      </c>
      <c r="N9890" s="2" t="s">
        <v>337</v>
      </c>
    </row>
    <row r="9891" spans="2:14" x14ac:dyDescent="0.25">
      <c r="B9891" s="2" t="s">
        <v>7446</v>
      </c>
      <c r="C9891" s="2" t="s">
        <v>7447</v>
      </c>
      <c r="D9891" s="2" t="s">
        <v>16</v>
      </c>
      <c r="E9891" s="2" t="s">
        <v>142</v>
      </c>
      <c r="F9891" s="2" t="s">
        <v>18</v>
      </c>
      <c r="G9891" s="2" t="s">
        <v>90</v>
      </c>
      <c r="H9891" s="2" t="s">
        <v>7448</v>
      </c>
      <c r="I9891" s="2">
        <v>4600</v>
      </c>
      <c r="J9891" s="2">
        <v>0</v>
      </c>
      <c r="K9891" s="2" t="s">
        <v>7453</v>
      </c>
      <c r="L9891" s="3">
        <v>45929</v>
      </c>
      <c r="M9891" s="3">
        <v>46997</v>
      </c>
      <c r="N9891" s="2" t="s">
        <v>337</v>
      </c>
    </row>
    <row r="9892" spans="2:14" x14ac:dyDescent="0.25">
      <c r="B9892" s="2" t="s">
        <v>7446</v>
      </c>
      <c r="C9892" s="2" t="s">
        <v>7447</v>
      </c>
      <c r="D9892" s="2" t="s">
        <v>16</v>
      </c>
      <c r="E9892" s="2" t="s">
        <v>142</v>
      </c>
      <c r="F9892" s="2" t="s">
        <v>18</v>
      </c>
      <c r="G9892" s="2" t="s">
        <v>90</v>
      </c>
      <c r="H9892" s="2" t="s">
        <v>7448</v>
      </c>
      <c r="I9892" s="2">
        <v>4600</v>
      </c>
      <c r="J9892" s="2">
        <v>0</v>
      </c>
      <c r="K9892" s="2" t="s">
        <v>7454</v>
      </c>
      <c r="L9892" s="3">
        <v>46157</v>
      </c>
      <c r="M9892" s="3">
        <v>47209</v>
      </c>
      <c r="N9892" s="2" t="s">
        <v>337</v>
      </c>
    </row>
    <row r="9893" spans="2:14" x14ac:dyDescent="0.25">
      <c r="B9893" s="2" t="s">
        <v>7446</v>
      </c>
      <c r="C9893" s="2" t="s">
        <v>7447</v>
      </c>
      <c r="D9893" s="2" t="s">
        <v>16</v>
      </c>
      <c r="E9893" s="2" t="s">
        <v>142</v>
      </c>
      <c r="F9893" s="2" t="s">
        <v>18</v>
      </c>
      <c r="G9893" s="2" t="s">
        <v>90</v>
      </c>
      <c r="H9893" s="2" t="s">
        <v>7448</v>
      </c>
      <c r="I9893" s="2">
        <v>4600</v>
      </c>
      <c r="J9893" s="2">
        <v>0</v>
      </c>
      <c r="K9893" s="2" t="s">
        <v>7457</v>
      </c>
      <c r="L9893" s="3">
        <v>46046</v>
      </c>
      <c r="M9893" s="3">
        <v>47119</v>
      </c>
      <c r="N9893" s="2" t="s">
        <v>337</v>
      </c>
    </row>
    <row r="9894" spans="2:14" x14ac:dyDescent="0.25">
      <c r="B9894" s="2" t="s">
        <v>7459</v>
      </c>
      <c r="C9894" s="2" t="s">
        <v>7460</v>
      </c>
      <c r="D9894" s="2" t="s">
        <v>16</v>
      </c>
      <c r="E9894" s="2" t="s">
        <v>17</v>
      </c>
      <c r="F9894" s="2" t="s">
        <v>18</v>
      </c>
      <c r="G9894" s="2" t="s">
        <v>90</v>
      </c>
      <c r="H9894" s="2" t="s">
        <v>7448</v>
      </c>
      <c r="I9894" s="2">
        <v>5438</v>
      </c>
      <c r="J9894" s="2">
        <v>0</v>
      </c>
      <c r="K9894" s="2" t="s">
        <v>7461</v>
      </c>
      <c r="L9894" s="3">
        <v>44958</v>
      </c>
      <c r="M9894" s="3">
        <v>46600</v>
      </c>
      <c r="N9894" s="2" t="s">
        <v>337</v>
      </c>
    </row>
    <row r="9895" spans="2:14" x14ac:dyDescent="0.25">
      <c r="B9895" s="2" t="s">
        <v>7459</v>
      </c>
      <c r="C9895" s="2" t="s">
        <v>7460</v>
      </c>
      <c r="D9895" s="2" t="s">
        <v>16</v>
      </c>
      <c r="E9895" s="2" t="s">
        <v>17</v>
      </c>
      <c r="F9895" s="2" t="s">
        <v>18</v>
      </c>
      <c r="G9895" s="2" t="s">
        <v>90</v>
      </c>
      <c r="H9895" s="2" t="s">
        <v>7448</v>
      </c>
      <c r="I9895" s="2">
        <v>5438</v>
      </c>
      <c r="J9895" s="2">
        <v>0</v>
      </c>
      <c r="K9895" s="2" t="s">
        <v>7462</v>
      </c>
      <c r="L9895" s="3">
        <v>45764</v>
      </c>
      <c r="M9895" s="3">
        <v>46844</v>
      </c>
      <c r="N9895" s="2" t="s">
        <v>337</v>
      </c>
    </row>
    <row r="9896" spans="2:14" x14ac:dyDescent="0.25">
      <c r="B9896" s="2" t="s">
        <v>7459</v>
      </c>
      <c r="C9896" s="2" t="s">
        <v>7460</v>
      </c>
      <c r="D9896" s="2" t="s">
        <v>16</v>
      </c>
      <c r="E9896" s="2" t="s">
        <v>17</v>
      </c>
      <c r="F9896" s="2" t="s">
        <v>18</v>
      </c>
      <c r="G9896" s="2" t="s">
        <v>90</v>
      </c>
      <c r="H9896" s="2" t="s">
        <v>7448</v>
      </c>
      <c r="I9896" s="2">
        <v>5438</v>
      </c>
      <c r="J9896" s="2">
        <v>0</v>
      </c>
      <c r="K9896" s="2" t="s">
        <v>7463</v>
      </c>
      <c r="L9896" s="3">
        <v>45808</v>
      </c>
      <c r="M9896" s="3">
        <v>46874</v>
      </c>
      <c r="N9896" s="2" t="s">
        <v>337</v>
      </c>
    </row>
    <row r="9897" spans="2:14" x14ac:dyDescent="0.25">
      <c r="B9897" s="2" t="s">
        <v>7459</v>
      </c>
      <c r="C9897" s="2" t="s">
        <v>7460</v>
      </c>
      <c r="D9897" s="2" t="s">
        <v>16</v>
      </c>
      <c r="E9897" s="2" t="s">
        <v>17</v>
      </c>
      <c r="F9897" s="2" t="s">
        <v>18</v>
      </c>
      <c r="G9897" s="2" t="s">
        <v>90</v>
      </c>
      <c r="H9897" s="2" t="s">
        <v>7448</v>
      </c>
      <c r="I9897" s="2">
        <v>5438</v>
      </c>
      <c r="J9897" s="2">
        <v>1898</v>
      </c>
      <c r="K9897" s="2" t="s">
        <v>7464</v>
      </c>
      <c r="L9897" s="3">
        <v>46043</v>
      </c>
      <c r="M9897" s="3">
        <v>47119</v>
      </c>
      <c r="N9897" s="2" t="s">
        <v>337</v>
      </c>
    </row>
    <row r="9898" spans="2:14" x14ac:dyDescent="0.25">
      <c r="B9898" s="2" t="s">
        <v>7459</v>
      </c>
      <c r="C9898" s="2" t="s">
        <v>7460</v>
      </c>
      <c r="D9898" s="2" t="s">
        <v>16</v>
      </c>
      <c r="E9898" s="2" t="s">
        <v>17</v>
      </c>
      <c r="F9898" s="2" t="s">
        <v>18</v>
      </c>
      <c r="G9898" s="2" t="s">
        <v>90</v>
      </c>
      <c r="H9898" s="2" t="s">
        <v>7448</v>
      </c>
      <c r="I9898" s="2">
        <v>5438</v>
      </c>
      <c r="J9898" s="2">
        <v>760</v>
      </c>
      <c r="K9898" s="2" t="s">
        <v>7465</v>
      </c>
      <c r="L9898" s="3">
        <v>46043</v>
      </c>
      <c r="M9898" s="3">
        <v>47119</v>
      </c>
      <c r="N9898" s="2" t="s">
        <v>337</v>
      </c>
    </row>
    <row r="9899" spans="2:14" x14ac:dyDescent="0.25">
      <c r="B9899" s="2" t="s">
        <v>7459</v>
      </c>
      <c r="C9899" s="2" t="s">
        <v>7460</v>
      </c>
      <c r="D9899" s="2" t="s">
        <v>16</v>
      </c>
      <c r="E9899" s="2" t="s">
        <v>17</v>
      </c>
      <c r="F9899" s="2" t="s">
        <v>18</v>
      </c>
      <c r="G9899" s="2" t="s">
        <v>90</v>
      </c>
      <c r="H9899" s="2" t="s">
        <v>7448</v>
      </c>
      <c r="I9899" s="2">
        <v>5438</v>
      </c>
      <c r="J9899" s="2">
        <v>2780</v>
      </c>
      <c r="K9899" s="2" t="s">
        <v>7466</v>
      </c>
      <c r="L9899" s="3">
        <v>46079</v>
      </c>
      <c r="M9899" s="3">
        <v>47150</v>
      </c>
      <c r="N9899" s="2" t="s">
        <v>337</v>
      </c>
    </row>
    <row r="9900" spans="2:14" x14ac:dyDescent="0.25">
      <c r="B9900" s="2" t="s">
        <v>7459</v>
      </c>
      <c r="C9900" s="2" t="s">
        <v>7460</v>
      </c>
      <c r="D9900" s="2" t="s">
        <v>16</v>
      </c>
      <c r="E9900" s="2" t="s">
        <v>17</v>
      </c>
      <c r="F9900" s="2" t="s">
        <v>18</v>
      </c>
      <c r="G9900" s="2" t="s">
        <v>90</v>
      </c>
      <c r="H9900" s="2" t="s">
        <v>7448</v>
      </c>
      <c r="I9900" s="2">
        <v>5438</v>
      </c>
      <c r="J9900" s="2">
        <v>0</v>
      </c>
      <c r="K9900" s="2" t="s">
        <v>7467</v>
      </c>
      <c r="L9900" s="3">
        <v>45665</v>
      </c>
      <c r="M9900" s="3">
        <v>46692</v>
      </c>
      <c r="N9900" s="2" t="s">
        <v>337</v>
      </c>
    </row>
    <row r="9901" spans="2:14" x14ac:dyDescent="0.25">
      <c r="B9901" s="2" t="s">
        <v>7459</v>
      </c>
      <c r="C9901" s="2" t="s">
        <v>7460</v>
      </c>
      <c r="D9901" s="2" t="s">
        <v>16</v>
      </c>
      <c r="E9901" s="2" t="s">
        <v>17</v>
      </c>
      <c r="F9901" s="2" t="s">
        <v>18</v>
      </c>
      <c r="G9901" s="2" t="s">
        <v>90</v>
      </c>
      <c r="H9901" s="2" t="s">
        <v>7448</v>
      </c>
      <c r="I9901" s="2">
        <v>5438</v>
      </c>
      <c r="J9901" s="2">
        <v>0</v>
      </c>
      <c r="K9901" s="2" t="s">
        <v>7468</v>
      </c>
      <c r="L9901" s="3">
        <v>45990</v>
      </c>
      <c r="M9901" s="3">
        <v>47027</v>
      </c>
      <c r="N9901" s="2" t="s">
        <v>337</v>
      </c>
    </row>
    <row r="9902" spans="2:14" x14ac:dyDescent="0.25">
      <c r="B9902" s="2" t="s">
        <v>7459</v>
      </c>
      <c r="C9902" s="2" t="s">
        <v>7460</v>
      </c>
      <c r="D9902" s="2" t="s">
        <v>16</v>
      </c>
      <c r="E9902" s="2" t="s">
        <v>17</v>
      </c>
      <c r="F9902" s="2" t="s">
        <v>18</v>
      </c>
      <c r="G9902" s="2" t="s">
        <v>90</v>
      </c>
      <c r="H9902" s="2" t="s">
        <v>7448</v>
      </c>
      <c r="I9902" s="2">
        <v>5438</v>
      </c>
      <c r="J9902" s="2">
        <v>0</v>
      </c>
      <c r="K9902" s="2" t="s">
        <v>7469</v>
      </c>
      <c r="L9902" s="3">
        <v>45990</v>
      </c>
      <c r="M9902" s="3">
        <v>47058</v>
      </c>
      <c r="N9902" s="2" t="s">
        <v>337</v>
      </c>
    </row>
    <row r="9903" spans="2:14" x14ac:dyDescent="0.25">
      <c r="B9903" s="2" t="s">
        <v>7459</v>
      </c>
      <c r="C9903" s="2" t="s">
        <v>7460</v>
      </c>
      <c r="D9903" s="2" t="s">
        <v>16</v>
      </c>
      <c r="E9903" s="2" t="s">
        <v>142</v>
      </c>
      <c r="F9903" s="2" t="s">
        <v>18</v>
      </c>
      <c r="G9903" s="2" t="s">
        <v>90</v>
      </c>
      <c r="H9903" s="2" t="s">
        <v>7448</v>
      </c>
      <c r="I9903" s="2">
        <v>5438</v>
      </c>
      <c r="J9903" s="2">
        <v>0</v>
      </c>
      <c r="K9903" s="2" t="s">
        <v>7462</v>
      </c>
      <c r="L9903" s="3">
        <v>45764</v>
      </c>
      <c r="M9903" s="3">
        <v>46844</v>
      </c>
      <c r="N9903" s="2" t="s">
        <v>337</v>
      </c>
    </row>
    <row r="9904" spans="2:14" x14ac:dyDescent="0.25">
      <c r="B9904" s="2" t="s">
        <v>7459</v>
      </c>
      <c r="C9904" s="2" t="s">
        <v>7460</v>
      </c>
      <c r="D9904" s="2" t="s">
        <v>16</v>
      </c>
      <c r="E9904" s="2" t="s">
        <v>142</v>
      </c>
      <c r="F9904" s="2" t="s">
        <v>18</v>
      </c>
      <c r="G9904" s="2" t="s">
        <v>90</v>
      </c>
      <c r="H9904" s="2" t="s">
        <v>7448</v>
      </c>
      <c r="I9904" s="2">
        <v>5438</v>
      </c>
      <c r="J9904" s="2">
        <v>0</v>
      </c>
      <c r="K9904" s="2" t="s">
        <v>7463</v>
      </c>
      <c r="L9904" s="3">
        <v>45808</v>
      </c>
      <c r="M9904" s="3">
        <v>46874</v>
      </c>
      <c r="N9904" s="2" t="s">
        <v>337</v>
      </c>
    </row>
    <row r="9905" spans="2:14" x14ac:dyDescent="0.25">
      <c r="B9905" s="2" t="s">
        <v>7459</v>
      </c>
      <c r="C9905" s="2" t="s">
        <v>7460</v>
      </c>
      <c r="D9905" s="2" t="s">
        <v>16</v>
      </c>
      <c r="E9905" s="2" t="s">
        <v>142</v>
      </c>
      <c r="F9905" s="2" t="s">
        <v>18</v>
      </c>
      <c r="G9905" s="2" t="s">
        <v>90</v>
      </c>
      <c r="H9905" s="2" t="s">
        <v>7448</v>
      </c>
      <c r="I9905" s="2">
        <v>5438</v>
      </c>
      <c r="J9905" s="2">
        <v>0</v>
      </c>
      <c r="K9905" s="2" t="s">
        <v>7466</v>
      </c>
      <c r="L9905" s="3">
        <v>46079</v>
      </c>
      <c r="M9905" s="3">
        <v>47150</v>
      </c>
      <c r="N9905" s="2" t="s">
        <v>337</v>
      </c>
    </row>
    <row r="9906" spans="2:14" x14ac:dyDescent="0.25">
      <c r="B9906" s="2" t="s">
        <v>7459</v>
      </c>
      <c r="C9906" s="2" t="s">
        <v>7460</v>
      </c>
      <c r="D9906" s="2" t="s">
        <v>16</v>
      </c>
      <c r="E9906" s="2" t="s">
        <v>142</v>
      </c>
      <c r="F9906" s="2" t="s">
        <v>18</v>
      </c>
      <c r="G9906" s="2" t="s">
        <v>90</v>
      </c>
      <c r="H9906" s="2" t="s">
        <v>7448</v>
      </c>
      <c r="I9906" s="2">
        <v>5438</v>
      </c>
      <c r="J9906" s="2">
        <v>0</v>
      </c>
      <c r="K9906" s="2" t="s">
        <v>7469</v>
      </c>
      <c r="L9906" s="3">
        <v>45990</v>
      </c>
      <c r="M9906" s="3">
        <v>47058</v>
      </c>
      <c r="N9906" s="2" t="s">
        <v>337</v>
      </c>
    </row>
    <row r="9907" spans="2:14" x14ac:dyDescent="0.25">
      <c r="B9907" s="2" t="s">
        <v>7470</v>
      </c>
      <c r="C9907" s="2" t="s">
        <v>7471</v>
      </c>
      <c r="D9907" s="2" t="s">
        <v>1367</v>
      </c>
      <c r="E9907" s="2" t="s">
        <v>17</v>
      </c>
      <c r="F9907" s="2" t="s">
        <v>18</v>
      </c>
      <c r="G9907" s="2" t="s">
        <v>175</v>
      </c>
      <c r="H9907" s="2" t="s">
        <v>7472</v>
      </c>
      <c r="I9907" s="2">
        <v>85</v>
      </c>
      <c r="J9907" s="2">
        <v>0</v>
      </c>
      <c r="K9907" s="2">
        <v>2325625091909</v>
      </c>
      <c r="L9907" s="3">
        <v>45929</v>
      </c>
      <c r="M9907" s="3">
        <v>47727</v>
      </c>
      <c r="N9907" s="2" t="s">
        <v>6812</v>
      </c>
    </row>
    <row r="9908" spans="2:14" x14ac:dyDescent="0.25">
      <c r="B9908" s="2" t="s">
        <v>7470</v>
      </c>
      <c r="C9908" s="2" t="s">
        <v>7471</v>
      </c>
      <c r="D9908" s="2" t="s">
        <v>1367</v>
      </c>
      <c r="E9908" s="2" t="s">
        <v>17</v>
      </c>
      <c r="F9908" s="2" t="s">
        <v>18</v>
      </c>
      <c r="G9908" s="2" t="s">
        <v>175</v>
      </c>
      <c r="H9908" s="2" t="s">
        <v>7472</v>
      </c>
      <c r="I9908" s="2">
        <v>85</v>
      </c>
      <c r="J9908" s="2">
        <v>85</v>
      </c>
      <c r="K9908" s="2">
        <v>2328725110702</v>
      </c>
      <c r="L9908" s="3">
        <v>45980</v>
      </c>
      <c r="M9908" s="3">
        <v>47788</v>
      </c>
      <c r="N9908" s="2" t="s">
        <v>6812</v>
      </c>
    </row>
    <row r="9909" spans="2:14" x14ac:dyDescent="0.25">
      <c r="B9909" s="2" t="s">
        <v>7473</v>
      </c>
      <c r="C9909" s="2" t="s">
        <v>7474</v>
      </c>
      <c r="D9909" s="2" t="s">
        <v>16</v>
      </c>
      <c r="E9909" s="2" t="s">
        <v>17</v>
      </c>
      <c r="F9909" s="2" t="s">
        <v>18</v>
      </c>
      <c r="G9909" s="2" t="s">
        <v>90</v>
      </c>
      <c r="H9909" s="2" t="s">
        <v>7475</v>
      </c>
      <c r="I9909" s="2">
        <v>875</v>
      </c>
      <c r="J9909" s="2">
        <v>25</v>
      </c>
      <c r="K9909" s="4">
        <v>5700000000000</v>
      </c>
      <c r="L9909" s="3">
        <v>44958</v>
      </c>
      <c r="M9909" s="3">
        <v>47239</v>
      </c>
      <c r="N9909" s="2" t="s">
        <v>6812</v>
      </c>
    </row>
    <row r="9910" spans="2:14" x14ac:dyDescent="0.25">
      <c r="B9910" s="2" t="s">
        <v>7473</v>
      </c>
      <c r="C9910" s="2" t="s">
        <v>7474</v>
      </c>
      <c r="D9910" s="2" t="s">
        <v>16</v>
      </c>
      <c r="E9910" s="2" t="s">
        <v>17</v>
      </c>
      <c r="F9910" s="2" t="s">
        <v>18</v>
      </c>
      <c r="G9910" s="2" t="s">
        <v>90</v>
      </c>
      <c r="H9910" s="2" t="s">
        <v>7475</v>
      </c>
      <c r="I9910" s="2">
        <v>875</v>
      </c>
      <c r="J9910" s="2">
        <v>850</v>
      </c>
      <c r="K9910" s="2">
        <v>5700525042911</v>
      </c>
      <c r="L9910" s="3">
        <v>45783</v>
      </c>
      <c r="M9910" s="3">
        <v>47574</v>
      </c>
      <c r="N9910" s="2" t="s">
        <v>6812</v>
      </c>
    </row>
    <row r="9911" spans="2:14" x14ac:dyDescent="0.25">
      <c r="B9911" s="2" t="s">
        <v>7476</v>
      </c>
      <c r="C9911" s="2" t="s">
        <v>7477</v>
      </c>
      <c r="D9911" s="2" t="s">
        <v>16</v>
      </c>
      <c r="E9911" s="2" t="s">
        <v>17</v>
      </c>
      <c r="F9911" s="2" t="s">
        <v>18</v>
      </c>
      <c r="G9911" s="2" t="s">
        <v>90</v>
      </c>
      <c r="H9911" s="2" t="s">
        <v>7475</v>
      </c>
      <c r="I9911" s="2">
        <v>0</v>
      </c>
      <c r="J9911" s="2">
        <v>0</v>
      </c>
      <c r="K9911" s="2">
        <v>102357001</v>
      </c>
      <c r="L9911" s="3">
        <v>44958</v>
      </c>
      <c r="M9911" s="3">
        <v>47027</v>
      </c>
      <c r="N9911" s="2" t="s">
        <v>6812</v>
      </c>
    </row>
    <row r="9912" spans="2:14" x14ac:dyDescent="0.25">
      <c r="B9912" s="2" t="s">
        <v>7478</v>
      </c>
      <c r="C9912" s="2" t="s">
        <v>7479</v>
      </c>
      <c r="D9912" s="2" t="s">
        <v>16</v>
      </c>
      <c r="E9912" s="2" t="s">
        <v>17</v>
      </c>
      <c r="F9912" s="2" t="s">
        <v>18</v>
      </c>
      <c r="G9912" s="2" t="s">
        <v>7480</v>
      </c>
      <c r="H9912" s="2" t="s">
        <v>7481</v>
      </c>
      <c r="I9912" s="2">
        <v>805</v>
      </c>
      <c r="J9912" s="2">
        <v>0</v>
      </c>
      <c r="K9912" s="2">
        <v>501024090401</v>
      </c>
      <c r="L9912" s="3">
        <v>45783</v>
      </c>
      <c r="M9912" s="3">
        <v>47362</v>
      </c>
      <c r="N9912" s="2" t="s">
        <v>6812</v>
      </c>
    </row>
    <row r="9913" spans="2:14" x14ac:dyDescent="0.25">
      <c r="B9913" s="2" t="s">
        <v>7478</v>
      </c>
      <c r="C9913" s="2" t="s">
        <v>7479</v>
      </c>
      <c r="D9913" s="2" t="s">
        <v>16</v>
      </c>
      <c r="E9913" s="2" t="s">
        <v>17</v>
      </c>
      <c r="F9913" s="2" t="s">
        <v>18</v>
      </c>
      <c r="G9913" s="2" t="s">
        <v>7480</v>
      </c>
      <c r="H9913" s="2" t="s">
        <v>7481</v>
      </c>
      <c r="I9913" s="2">
        <v>805</v>
      </c>
      <c r="J9913" s="2">
        <v>0</v>
      </c>
      <c r="K9913" s="2">
        <v>501224103001</v>
      </c>
      <c r="L9913" s="3">
        <v>45783</v>
      </c>
      <c r="M9913" s="3">
        <v>47392</v>
      </c>
      <c r="N9913" s="2" t="s">
        <v>6812</v>
      </c>
    </row>
    <row r="9914" spans="2:14" x14ac:dyDescent="0.25">
      <c r="B9914" s="2" t="s">
        <v>7478</v>
      </c>
      <c r="C9914" s="2" t="s">
        <v>7479</v>
      </c>
      <c r="D9914" s="2" t="s">
        <v>16</v>
      </c>
      <c r="E9914" s="2" t="s">
        <v>17</v>
      </c>
      <c r="F9914" s="2" t="s">
        <v>18</v>
      </c>
      <c r="G9914" s="2" t="s">
        <v>7480</v>
      </c>
      <c r="H9914" s="2" t="s">
        <v>7481</v>
      </c>
      <c r="I9914" s="2">
        <v>805</v>
      </c>
      <c r="J9914" s="2">
        <v>0</v>
      </c>
      <c r="K9914" s="2">
        <v>501525021701</v>
      </c>
      <c r="L9914" s="3">
        <v>45783</v>
      </c>
      <c r="M9914" s="3">
        <v>47515</v>
      </c>
      <c r="N9914" s="2" t="s">
        <v>6812</v>
      </c>
    </row>
    <row r="9915" spans="2:14" x14ac:dyDescent="0.25">
      <c r="B9915" s="2" t="s">
        <v>7478</v>
      </c>
      <c r="C9915" s="2" t="s">
        <v>7479</v>
      </c>
      <c r="D9915" s="2" t="s">
        <v>16</v>
      </c>
      <c r="E9915" s="2" t="s">
        <v>17</v>
      </c>
      <c r="F9915" s="2" t="s">
        <v>18</v>
      </c>
      <c r="G9915" s="2" t="s">
        <v>7480</v>
      </c>
      <c r="H9915" s="2" t="s">
        <v>7481</v>
      </c>
      <c r="I9915" s="2">
        <v>805</v>
      </c>
      <c r="J9915" s="2">
        <v>780</v>
      </c>
      <c r="K9915" s="2">
        <v>501625062620</v>
      </c>
      <c r="L9915" s="3">
        <v>46150</v>
      </c>
      <c r="M9915" s="3">
        <v>47635</v>
      </c>
      <c r="N9915" s="2" t="s">
        <v>6812</v>
      </c>
    </row>
    <row r="9916" spans="2:14" x14ac:dyDescent="0.25">
      <c r="B9916" s="2" t="s">
        <v>7478</v>
      </c>
      <c r="C9916" s="2" t="s">
        <v>7479</v>
      </c>
      <c r="D9916" s="2" t="s">
        <v>16</v>
      </c>
      <c r="E9916" s="2" t="s">
        <v>17</v>
      </c>
      <c r="F9916" s="2" t="s">
        <v>18</v>
      </c>
      <c r="G9916" s="2" t="s">
        <v>7480</v>
      </c>
      <c r="H9916" s="2" t="s">
        <v>7481</v>
      </c>
      <c r="I9916" s="2">
        <v>805</v>
      </c>
      <c r="J9916" s="2">
        <v>25</v>
      </c>
      <c r="K9916" s="4">
        <v>501000000000</v>
      </c>
      <c r="L9916" s="3">
        <v>44958</v>
      </c>
      <c r="M9916" s="3">
        <v>47392</v>
      </c>
      <c r="N9916" s="2" t="s">
        <v>6812</v>
      </c>
    </row>
    <row r="9917" spans="2:14" x14ac:dyDescent="0.25">
      <c r="B9917" s="2" t="s">
        <v>7478</v>
      </c>
      <c r="C9917" s="2" t="s">
        <v>7479</v>
      </c>
      <c r="D9917" s="2" t="s">
        <v>16</v>
      </c>
      <c r="E9917" s="2" t="s">
        <v>181</v>
      </c>
      <c r="F9917" s="2" t="s">
        <v>18</v>
      </c>
      <c r="G9917" s="2" t="s">
        <v>7480</v>
      </c>
      <c r="H9917" s="2" t="s">
        <v>7481</v>
      </c>
      <c r="I9917" s="2">
        <v>805</v>
      </c>
      <c r="J9917" s="2">
        <v>0</v>
      </c>
      <c r="K9917" s="4">
        <v>501000000000</v>
      </c>
      <c r="L9917" s="3">
        <v>44958</v>
      </c>
      <c r="M9917" s="3">
        <v>47392</v>
      </c>
      <c r="N9917" s="2" t="s">
        <v>6812</v>
      </c>
    </row>
    <row r="9918" spans="2:14" x14ac:dyDescent="0.25">
      <c r="B9918" s="2" t="s">
        <v>7482</v>
      </c>
      <c r="C9918" s="2" t="s">
        <v>7483</v>
      </c>
      <c r="D9918" s="2" t="s">
        <v>16</v>
      </c>
      <c r="E9918" s="2" t="s">
        <v>17</v>
      </c>
      <c r="F9918" s="2" t="s">
        <v>18</v>
      </c>
      <c r="G9918" s="2" t="s">
        <v>7480</v>
      </c>
      <c r="H9918" s="2" t="s">
        <v>7481</v>
      </c>
      <c r="I9918" s="2">
        <v>0</v>
      </c>
      <c r="J9918" s="2">
        <v>0</v>
      </c>
      <c r="K9918" s="4">
        <v>501000000000</v>
      </c>
      <c r="L9918" s="3">
        <v>44958</v>
      </c>
      <c r="M9918" s="3">
        <v>47392</v>
      </c>
      <c r="N9918" s="2" t="s">
        <v>6812</v>
      </c>
    </row>
    <row r="9919" spans="2:14" x14ac:dyDescent="0.25">
      <c r="B9919" s="2" t="s">
        <v>7482</v>
      </c>
      <c r="C9919" s="2" t="s">
        <v>7483</v>
      </c>
      <c r="D9919" s="2" t="s">
        <v>16</v>
      </c>
      <c r="E9919" s="2" t="s">
        <v>181</v>
      </c>
      <c r="F9919" s="2" t="s">
        <v>18</v>
      </c>
      <c r="G9919" s="2" t="s">
        <v>7480</v>
      </c>
      <c r="H9919" s="2" t="s">
        <v>7481</v>
      </c>
      <c r="I9919" s="2">
        <v>0</v>
      </c>
      <c r="J9919" s="2">
        <v>0</v>
      </c>
      <c r="K9919" s="4">
        <v>501000000000</v>
      </c>
      <c r="L9919" s="3">
        <v>44958</v>
      </c>
      <c r="M9919" s="3">
        <v>47392</v>
      </c>
      <c r="N9919" s="2" t="s">
        <v>6812</v>
      </c>
    </row>
    <row r="9920" spans="2:14" x14ac:dyDescent="0.25">
      <c r="B9920" s="2" t="s">
        <v>7484</v>
      </c>
      <c r="C9920" s="2" t="s">
        <v>7485</v>
      </c>
      <c r="D9920" s="2" t="s">
        <v>16</v>
      </c>
      <c r="E9920" s="2" t="s">
        <v>17</v>
      </c>
      <c r="F9920" s="2" t="s">
        <v>18</v>
      </c>
      <c r="G9920" s="2" t="s">
        <v>175</v>
      </c>
      <c r="H9920" s="2" t="s">
        <v>7472</v>
      </c>
      <c r="I9920" s="2">
        <v>24694</v>
      </c>
      <c r="J9920" s="2">
        <v>0</v>
      </c>
      <c r="K9920" s="4">
        <v>2310000000000</v>
      </c>
      <c r="L9920" s="3">
        <v>44958</v>
      </c>
      <c r="M9920" s="3">
        <v>47392</v>
      </c>
      <c r="N9920" s="2" t="s">
        <v>6812</v>
      </c>
    </row>
    <row r="9921" spans="2:14" x14ac:dyDescent="0.25">
      <c r="B9921" s="2" t="s">
        <v>7484</v>
      </c>
      <c r="C9921" s="2" t="s">
        <v>7485</v>
      </c>
      <c r="D9921" s="2" t="s">
        <v>16</v>
      </c>
      <c r="E9921" s="2" t="s">
        <v>17</v>
      </c>
      <c r="F9921" s="2" t="s">
        <v>18</v>
      </c>
      <c r="G9921" s="2" t="s">
        <v>175</v>
      </c>
      <c r="H9921" s="2" t="s">
        <v>7472</v>
      </c>
      <c r="I9921" s="2">
        <v>24694</v>
      </c>
      <c r="J9921" s="2">
        <v>0</v>
      </c>
      <c r="K9921" s="2">
        <v>23119242909</v>
      </c>
      <c r="L9921" s="3">
        <v>44958</v>
      </c>
      <c r="M9921" s="3">
        <v>47423</v>
      </c>
      <c r="N9921" s="2" t="s">
        <v>6812</v>
      </c>
    </row>
    <row r="9922" spans="2:14" x14ac:dyDescent="0.25">
      <c r="B9922" s="2" t="s">
        <v>7484</v>
      </c>
      <c r="C9922" s="2" t="s">
        <v>7485</v>
      </c>
      <c r="D9922" s="2" t="s">
        <v>16</v>
      </c>
      <c r="E9922" s="2" t="s">
        <v>17</v>
      </c>
      <c r="F9922" s="2" t="s">
        <v>18</v>
      </c>
      <c r="G9922" s="2" t="s">
        <v>175</v>
      </c>
      <c r="H9922" s="2" t="s">
        <v>7472</v>
      </c>
      <c r="I9922" s="2">
        <v>24694</v>
      </c>
      <c r="J9922" s="2">
        <v>0</v>
      </c>
      <c r="K9922" s="2">
        <v>2312824121711</v>
      </c>
      <c r="L9922" s="3">
        <v>46057</v>
      </c>
      <c r="M9922" s="3">
        <v>47453</v>
      </c>
      <c r="N9922" s="2" t="s">
        <v>6812</v>
      </c>
    </row>
    <row r="9923" spans="2:14" x14ac:dyDescent="0.25">
      <c r="B9923" s="2" t="s">
        <v>7484</v>
      </c>
      <c r="C9923" s="2" t="s">
        <v>7485</v>
      </c>
      <c r="D9923" s="2" t="s">
        <v>16</v>
      </c>
      <c r="E9923" s="2" t="s">
        <v>17</v>
      </c>
      <c r="F9923" s="2" t="s">
        <v>18</v>
      </c>
      <c r="G9923" s="2" t="s">
        <v>175</v>
      </c>
      <c r="H9923" s="2" t="s">
        <v>7472</v>
      </c>
      <c r="I9923" s="2">
        <v>24694</v>
      </c>
      <c r="J9923" s="2">
        <v>0</v>
      </c>
      <c r="K9923" s="2">
        <v>2314425020511</v>
      </c>
      <c r="L9923" s="3">
        <v>45705</v>
      </c>
      <c r="M9923" s="3">
        <v>47515</v>
      </c>
      <c r="N9923" s="2" t="s">
        <v>6812</v>
      </c>
    </row>
    <row r="9924" spans="2:14" x14ac:dyDescent="0.25">
      <c r="B9924" s="2" t="s">
        <v>7484</v>
      </c>
      <c r="C9924" s="2" t="s">
        <v>7485</v>
      </c>
      <c r="D9924" s="2" t="s">
        <v>16</v>
      </c>
      <c r="E9924" s="2" t="s">
        <v>17</v>
      </c>
      <c r="F9924" s="2" t="s">
        <v>18</v>
      </c>
      <c r="G9924" s="2" t="s">
        <v>175</v>
      </c>
      <c r="H9924" s="2" t="s">
        <v>7472</v>
      </c>
      <c r="I9924" s="2">
        <v>24694</v>
      </c>
      <c r="J9924" s="2">
        <v>0</v>
      </c>
      <c r="K9924" s="2">
        <v>2317725042607</v>
      </c>
      <c r="L9924" s="3">
        <v>45783</v>
      </c>
      <c r="M9924" s="3">
        <v>47574</v>
      </c>
      <c r="N9924" s="2" t="s">
        <v>6812</v>
      </c>
    </row>
    <row r="9925" spans="2:14" x14ac:dyDescent="0.25">
      <c r="B9925" s="2" t="s">
        <v>7484</v>
      </c>
      <c r="C9925" s="2" t="s">
        <v>7485</v>
      </c>
      <c r="D9925" s="2" t="s">
        <v>16</v>
      </c>
      <c r="E9925" s="2" t="s">
        <v>17</v>
      </c>
      <c r="F9925" s="2" t="s">
        <v>18</v>
      </c>
      <c r="G9925" s="2" t="s">
        <v>175</v>
      </c>
      <c r="H9925" s="2" t="s">
        <v>7472</v>
      </c>
      <c r="I9925" s="2">
        <v>24694</v>
      </c>
      <c r="J9925" s="2">
        <v>0</v>
      </c>
      <c r="K9925" s="2">
        <v>2324025081206</v>
      </c>
      <c r="L9925" s="3">
        <v>45902</v>
      </c>
      <c r="M9925" s="3">
        <v>47696</v>
      </c>
      <c r="N9925" s="2" t="s">
        <v>6812</v>
      </c>
    </row>
    <row r="9926" spans="2:14" x14ac:dyDescent="0.25">
      <c r="B9926" s="2" t="s">
        <v>7484</v>
      </c>
      <c r="C9926" s="2" t="s">
        <v>7485</v>
      </c>
      <c r="D9926" s="2" t="s">
        <v>16</v>
      </c>
      <c r="E9926" s="2" t="s">
        <v>17</v>
      </c>
      <c r="F9926" s="2" t="s">
        <v>18</v>
      </c>
      <c r="G9926" s="2" t="s">
        <v>175</v>
      </c>
      <c r="H9926" s="2" t="s">
        <v>7472</v>
      </c>
      <c r="I9926" s="2">
        <v>24694</v>
      </c>
      <c r="J9926" s="2">
        <v>0</v>
      </c>
      <c r="K9926" s="2">
        <v>2324625090301</v>
      </c>
      <c r="L9926" s="3">
        <v>45911</v>
      </c>
      <c r="M9926" s="3">
        <v>47727</v>
      </c>
      <c r="N9926" s="2" t="s">
        <v>6812</v>
      </c>
    </row>
    <row r="9927" spans="2:14" x14ac:dyDescent="0.25">
      <c r="B9927" s="2" t="s">
        <v>7484</v>
      </c>
      <c r="C9927" s="2" t="s">
        <v>7485</v>
      </c>
      <c r="D9927" s="2" t="s">
        <v>16</v>
      </c>
      <c r="E9927" s="2" t="s">
        <v>17</v>
      </c>
      <c r="F9927" s="2" t="s">
        <v>18</v>
      </c>
      <c r="G9927" s="2" t="s">
        <v>175</v>
      </c>
      <c r="H9927" s="2" t="s">
        <v>7472</v>
      </c>
      <c r="I9927" s="2">
        <v>24694</v>
      </c>
      <c r="J9927" s="2">
        <v>0</v>
      </c>
      <c r="K9927" s="2">
        <v>2326725101011</v>
      </c>
      <c r="L9927" s="3">
        <v>45947</v>
      </c>
      <c r="M9927" s="3">
        <v>47757</v>
      </c>
      <c r="N9927" s="2" t="s">
        <v>6812</v>
      </c>
    </row>
    <row r="9928" spans="2:14" x14ac:dyDescent="0.25">
      <c r="B9928" s="2" t="s">
        <v>7484</v>
      </c>
      <c r="C9928" s="2" t="s">
        <v>7485</v>
      </c>
      <c r="D9928" s="2" t="s">
        <v>16</v>
      </c>
      <c r="E9928" s="2" t="s">
        <v>17</v>
      </c>
      <c r="F9928" s="2" t="s">
        <v>18</v>
      </c>
      <c r="G9928" s="2" t="s">
        <v>175</v>
      </c>
      <c r="H9928" s="2" t="s">
        <v>7472</v>
      </c>
      <c r="I9928" s="2">
        <v>24694</v>
      </c>
      <c r="J9928" s="2">
        <v>0</v>
      </c>
      <c r="K9928" s="2">
        <v>2328625110518</v>
      </c>
      <c r="L9928" s="3">
        <v>45973</v>
      </c>
      <c r="M9928" s="3">
        <v>47788</v>
      </c>
      <c r="N9928" s="2" t="s">
        <v>6812</v>
      </c>
    </row>
    <row r="9929" spans="2:14" x14ac:dyDescent="0.25">
      <c r="B9929" s="2" t="s">
        <v>7484</v>
      </c>
      <c r="C9929" s="2" t="s">
        <v>7485</v>
      </c>
      <c r="D9929" s="2" t="s">
        <v>16</v>
      </c>
      <c r="E9929" s="2" t="s">
        <v>17</v>
      </c>
      <c r="F9929" s="2" t="s">
        <v>18</v>
      </c>
      <c r="G9929" s="2" t="s">
        <v>175</v>
      </c>
      <c r="H9929" s="2" t="s">
        <v>7472</v>
      </c>
      <c r="I9929" s="2">
        <v>24694</v>
      </c>
      <c r="J9929" s="2">
        <v>1380</v>
      </c>
      <c r="K9929" s="2">
        <v>2329225111219</v>
      </c>
      <c r="L9929" s="3">
        <v>46129</v>
      </c>
      <c r="M9929" s="3">
        <v>47939</v>
      </c>
      <c r="N9929" s="2" t="s">
        <v>6812</v>
      </c>
    </row>
    <row r="9930" spans="2:14" x14ac:dyDescent="0.25">
      <c r="B9930" s="2" t="s">
        <v>7484</v>
      </c>
      <c r="C9930" s="2" t="s">
        <v>7485</v>
      </c>
      <c r="D9930" s="2" t="s">
        <v>16</v>
      </c>
      <c r="E9930" s="2" t="s">
        <v>17</v>
      </c>
      <c r="F9930" s="2" t="s">
        <v>18</v>
      </c>
      <c r="G9930" s="2" t="s">
        <v>175</v>
      </c>
      <c r="H9930" s="2" t="s">
        <v>7472</v>
      </c>
      <c r="I9930" s="2">
        <v>24694</v>
      </c>
      <c r="J9930" s="2">
        <v>0</v>
      </c>
      <c r="K9930" s="2">
        <v>2330025120307</v>
      </c>
      <c r="L9930" s="3">
        <v>45999</v>
      </c>
      <c r="M9930" s="3">
        <v>47818</v>
      </c>
      <c r="N9930" s="2" t="s">
        <v>6812</v>
      </c>
    </row>
    <row r="9931" spans="2:14" x14ac:dyDescent="0.25">
      <c r="B9931" s="2" t="s">
        <v>7484</v>
      </c>
      <c r="C9931" s="2" t="s">
        <v>7485</v>
      </c>
      <c r="D9931" s="2" t="s">
        <v>16</v>
      </c>
      <c r="E9931" s="2" t="s">
        <v>17</v>
      </c>
      <c r="F9931" s="2" t="s">
        <v>18</v>
      </c>
      <c r="G9931" s="2" t="s">
        <v>175</v>
      </c>
      <c r="H9931" s="2" t="s">
        <v>7472</v>
      </c>
      <c r="I9931" s="2">
        <v>24694</v>
      </c>
      <c r="J9931" s="2">
        <v>0</v>
      </c>
      <c r="K9931" s="2">
        <v>2330525121101</v>
      </c>
      <c r="L9931" s="3">
        <v>46034</v>
      </c>
      <c r="M9931" s="3">
        <v>47818</v>
      </c>
      <c r="N9931" s="2" t="s">
        <v>6812</v>
      </c>
    </row>
    <row r="9932" spans="2:14" x14ac:dyDescent="0.25">
      <c r="B9932" s="2" t="s">
        <v>7484</v>
      </c>
      <c r="C9932" s="2" t="s">
        <v>7485</v>
      </c>
      <c r="D9932" s="2" t="s">
        <v>16</v>
      </c>
      <c r="E9932" s="2" t="s">
        <v>17</v>
      </c>
      <c r="F9932" s="2" t="s">
        <v>18</v>
      </c>
      <c r="G9932" s="2" t="s">
        <v>175</v>
      </c>
      <c r="H9932" s="2" t="s">
        <v>7472</v>
      </c>
      <c r="I9932" s="2">
        <v>24694</v>
      </c>
      <c r="J9932" s="2">
        <v>0</v>
      </c>
      <c r="K9932" s="2">
        <v>2331025121808</v>
      </c>
      <c r="L9932" s="3">
        <v>46034</v>
      </c>
      <c r="M9932" s="3">
        <v>47818</v>
      </c>
      <c r="N9932" s="2" t="s">
        <v>6812</v>
      </c>
    </row>
    <row r="9933" spans="2:14" x14ac:dyDescent="0.25">
      <c r="B9933" s="2" t="s">
        <v>7484</v>
      </c>
      <c r="C9933" s="2" t="s">
        <v>7485</v>
      </c>
      <c r="D9933" s="2" t="s">
        <v>16</v>
      </c>
      <c r="E9933" s="2" t="s">
        <v>17</v>
      </c>
      <c r="F9933" s="2" t="s">
        <v>18</v>
      </c>
      <c r="G9933" s="2" t="s">
        <v>175</v>
      </c>
      <c r="H9933" s="2" t="s">
        <v>7472</v>
      </c>
      <c r="I9933" s="2">
        <v>24694</v>
      </c>
      <c r="J9933" s="2">
        <v>0</v>
      </c>
      <c r="K9933" s="2">
        <v>2332126021309</v>
      </c>
      <c r="L9933" s="3">
        <v>46073</v>
      </c>
      <c r="M9933" s="3">
        <v>47880</v>
      </c>
      <c r="N9933" s="2" t="s">
        <v>6812</v>
      </c>
    </row>
    <row r="9934" spans="2:14" x14ac:dyDescent="0.25">
      <c r="B9934" s="2" t="s">
        <v>7484</v>
      </c>
      <c r="C9934" s="2" t="s">
        <v>7485</v>
      </c>
      <c r="D9934" s="2" t="s">
        <v>16</v>
      </c>
      <c r="E9934" s="2" t="s">
        <v>17</v>
      </c>
      <c r="F9934" s="2" t="s">
        <v>18</v>
      </c>
      <c r="G9934" s="2" t="s">
        <v>175</v>
      </c>
      <c r="H9934" s="2" t="s">
        <v>7472</v>
      </c>
      <c r="I9934" s="2">
        <v>24694</v>
      </c>
      <c r="J9934" s="2">
        <v>0</v>
      </c>
      <c r="K9934" s="2">
        <v>233222602160</v>
      </c>
      <c r="L9934" s="3">
        <v>46112</v>
      </c>
      <c r="M9934" s="3">
        <v>47880</v>
      </c>
      <c r="N9934" s="2" t="s">
        <v>6812</v>
      </c>
    </row>
    <row r="9935" spans="2:14" x14ac:dyDescent="0.25">
      <c r="B9935" s="2" t="s">
        <v>7484</v>
      </c>
      <c r="C9935" s="2" t="s">
        <v>7485</v>
      </c>
      <c r="D9935" s="2" t="s">
        <v>16</v>
      </c>
      <c r="E9935" s="2" t="s">
        <v>17</v>
      </c>
      <c r="F9935" s="2" t="s">
        <v>18</v>
      </c>
      <c r="G9935" s="2" t="s">
        <v>175</v>
      </c>
      <c r="H9935" s="2" t="s">
        <v>7472</v>
      </c>
      <c r="I9935" s="2">
        <v>24694</v>
      </c>
      <c r="J9935" s="2">
        <v>0</v>
      </c>
      <c r="K9935" s="2">
        <v>2332226021606</v>
      </c>
      <c r="L9935" s="3">
        <v>46090</v>
      </c>
      <c r="M9935" s="3">
        <v>47880</v>
      </c>
      <c r="N9935" s="2" t="s">
        <v>6812</v>
      </c>
    </row>
    <row r="9936" spans="2:14" x14ac:dyDescent="0.25">
      <c r="B9936" s="2" t="s">
        <v>7484</v>
      </c>
      <c r="C9936" s="2" t="s">
        <v>7485</v>
      </c>
      <c r="D9936" s="2" t="s">
        <v>16</v>
      </c>
      <c r="E9936" s="2" t="s">
        <v>17</v>
      </c>
      <c r="F9936" s="2" t="s">
        <v>18</v>
      </c>
      <c r="G9936" s="2" t="s">
        <v>175</v>
      </c>
      <c r="H9936" s="2" t="s">
        <v>7472</v>
      </c>
      <c r="I9936" s="2">
        <v>24694</v>
      </c>
      <c r="J9936" s="2">
        <v>4694</v>
      </c>
      <c r="K9936" s="2">
        <v>2333026033003</v>
      </c>
      <c r="L9936" s="3">
        <v>46122</v>
      </c>
      <c r="M9936" s="3">
        <v>47908</v>
      </c>
      <c r="N9936" s="2" t="s">
        <v>6812</v>
      </c>
    </row>
    <row r="9937" spans="2:14" x14ac:dyDescent="0.25">
      <c r="B9937" s="2" t="s">
        <v>7484</v>
      </c>
      <c r="C9937" s="2" t="s">
        <v>7485</v>
      </c>
      <c r="D9937" s="2" t="s">
        <v>16</v>
      </c>
      <c r="E9937" s="2" t="s">
        <v>17</v>
      </c>
      <c r="F9937" s="2" t="s">
        <v>18</v>
      </c>
      <c r="G9937" s="2" t="s">
        <v>175</v>
      </c>
      <c r="H9937" s="2" t="s">
        <v>7472</v>
      </c>
      <c r="I9937" s="2">
        <v>24694</v>
      </c>
      <c r="J9937" s="2">
        <v>2080</v>
      </c>
      <c r="K9937" s="2">
        <v>2333126033106</v>
      </c>
      <c r="L9937" s="3">
        <v>46129</v>
      </c>
      <c r="M9937" s="3">
        <v>47908</v>
      </c>
      <c r="N9937" s="2" t="s">
        <v>6812</v>
      </c>
    </row>
    <row r="9938" spans="2:14" x14ac:dyDescent="0.25">
      <c r="B9938" s="2" t="s">
        <v>7484</v>
      </c>
      <c r="C9938" s="2" t="s">
        <v>7485</v>
      </c>
      <c r="D9938" s="2" t="s">
        <v>16</v>
      </c>
      <c r="E9938" s="2" t="s">
        <v>17</v>
      </c>
      <c r="F9938" s="2" t="s">
        <v>18</v>
      </c>
      <c r="G9938" s="2" t="s">
        <v>175</v>
      </c>
      <c r="H9938" s="2" t="s">
        <v>7472</v>
      </c>
      <c r="I9938" s="2">
        <v>24694</v>
      </c>
      <c r="J9938" s="2">
        <v>1400</v>
      </c>
      <c r="K9938" s="2">
        <v>2333226033109</v>
      </c>
      <c r="L9938" s="3">
        <v>46129</v>
      </c>
      <c r="M9938" s="3">
        <v>47939</v>
      </c>
      <c r="N9938" s="2" t="s">
        <v>6812</v>
      </c>
    </row>
    <row r="9939" spans="2:14" x14ac:dyDescent="0.25">
      <c r="B9939" s="2" t="s">
        <v>7484</v>
      </c>
      <c r="C9939" s="2" t="s">
        <v>7485</v>
      </c>
      <c r="D9939" s="2" t="s">
        <v>16</v>
      </c>
      <c r="E9939" s="2" t="s">
        <v>17</v>
      </c>
      <c r="F9939" s="2" t="s">
        <v>18</v>
      </c>
      <c r="G9939" s="2" t="s">
        <v>175</v>
      </c>
      <c r="H9939" s="2" t="s">
        <v>7472</v>
      </c>
      <c r="I9939" s="2">
        <v>24694</v>
      </c>
      <c r="J9939" s="2">
        <v>1380</v>
      </c>
      <c r="K9939" s="2">
        <v>2334126041003</v>
      </c>
      <c r="L9939" s="3">
        <v>46129</v>
      </c>
      <c r="M9939" s="3">
        <v>47939</v>
      </c>
      <c r="N9939" s="2" t="s">
        <v>6812</v>
      </c>
    </row>
    <row r="9940" spans="2:14" x14ac:dyDescent="0.25">
      <c r="B9940" s="2" t="s">
        <v>7484</v>
      </c>
      <c r="C9940" s="2" t="s">
        <v>7485</v>
      </c>
      <c r="D9940" s="2" t="s">
        <v>16</v>
      </c>
      <c r="E9940" s="2" t="s">
        <v>17</v>
      </c>
      <c r="F9940" s="2" t="s">
        <v>18</v>
      </c>
      <c r="G9940" s="2" t="s">
        <v>175</v>
      </c>
      <c r="H9940" s="2" t="s">
        <v>7472</v>
      </c>
      <c r="I9940" s="2">
        <v>24694</v>
      </c>
      <c r="J9940" s="2">
        <v>1380</v>
      </c>
      <c r="K9940" s="2">
        <v>2334126041019</v>
      </c>
      <c r="L9940" s="3">
        <v>46129</v>
      </c>
      <c r="M9940" s="3">
        <v>47939</v>
      </c>
      <c r="N9940" s="2" t="s">
        <v>6812</v>
      </c>
    </row>
    <row r="9941" spans="2:14" x14ac:dyDescent="0.25">
      <c r="B9941" s="2" t="s">
        <v>7484</v>
      </c>
      <c r="C9941" s="2" t="s">
        <v>7485</v>
      </c>
      <c r="D9941" s="2" t="s">
        <v>16</v>
      </c>
      <c r="E9941" s="2" t="s">
        <v>17</v>
      </c>
      <c r="F9941" s="2" t="s">
        <v>18</v>
      </c>
      <c r="G9941" s="2" t="s">
        <v>175</v>
      </c>
      <c r="H9941" s="2" t="s">
        <v>7472</v>
      </c>
      <c r="I9941" s="2">
        <v>24694</v>
      </c>
      <c r="J9941" s="2">
        <v>1380</v>
      </c>
      <c r="K9941" s="2">
        <v>2334226041007</v>
      </c>
      <c r="L9941" s="3">
        <v>46129</v>
      </c>
      <c r="M9941" s="3">
        <v>47939</v>
      </c>
      <c r="N9941" s="2" t="s">
        <v>6812</v>
      </c>
    </row>
    <row r="9942" spans="2:14" x14ac:dyDescent="0.25">
      <c r="B9942" s="2" t="s">
        <v>7484</v>
      </c>
      <c r="C9942" s="2" t="s">
        <v>7485</v>
      </c>
      <c r="D9942" s="2" t="s">
        <v>16</v>
      </c>
      <c r="E9942" s="2" t="s">
        <v>17</v>
      </c>
      <c r="F9942" s="2" t="s">
        <v>18</v>
      </c>
      <c r="G9942" s="2" t="s">
        <v>175</v>
      </c>
      <c r="H9942" s="2" t="s">
        <v>7472</v>
      </c>
      <c r="I9942" s="2">
        <v>24694</v>
      </c>
      <c r="J9942" s="2">
        <v>11000</v>
      </c>
      <c r="K9942" s="2">
        <v>2334526041502</v>
      </c>
      <c r="L9942" s="3">
        <v>46136</v>
      </c>
      <c r="M9942" s="3">
        <v>47939</v>
      </c>
      <c r="N9942" s="2" t="s">
        <v>6812</v>
      </c>
    </row>
    <row r="9943" spans="2:14" x14ac:dyDescent="0.25">
      <c r="B9943" s="2" t="s">
        <v>7484</v>
      </c>
      <c r="C9943" s="2" t="s">
        <v>7485</v>
      </c>
      <c r="D9943" s="2" t="s">
        <v>16</v>
      </c>
      <c r="E9943" s="2" t="s">
        <v>181</v>
      </c>
      <c r="F9943" s="2" t="s">
        <v>18</v>
      </c>
      <c r="G9943" s="2" t="s">
        <v>175</v>
      </c>
      <c r="H9943" s="2" t="s">
        <v>7472</v>
      </c>
      <c r="I9943" s="2">
        <v>24694</v>
      </c>
      <c r="J9943" s="2">
        <v>0</v>
      </c>
      <c r="K9943" s="2">
        <v>2324625090301</v>
      </c>
      <c r="L9943" s="3">
        <v>45911</v>
      </c>
      <c r="M9943" s="3">
        <v>47727</v>
      </c>
      <c r="N9943" s="2" t="s">
        <v>6812</v>
      </c>
    </row>
    <row r="9944" spans="2:14" x14ac:dyDescent="0.25">
      <c r="B9944" s="2" t="s">
        <v>7484</v>
      </c>
      <c r="C9944" s="2" t="s">
        <v>7485</v>
      </c>
      <c r="D9944" s="2" t="s">
        <v>16</v>
      </c>
      <c r="E9944" s="2" t="s">
        <v>181</v>
      </c>
      <c r="F9944" s="2" t="s">
        <v>18</v>
      </c>
      <c r="G9944" s="2" t="s">
        <v>175</v>
      </c>
      <c r="H9944" s="2" t="s">
        <v>7472</v>
      </c>
      <c r="I9944" s="2">
        <v>24694</v>
      </c>
      <c r="J9944" s="2">
        <v>0</v>
      </c>
      <c r="K9944" s="2">
        <v>2328625110518</v>
      </c>
      <c r="L9944" s="3">
        <v>45973</v>
      </c>
      <c r="M9944" s="3">
        <v>47788</v>
      </c>
      <c r="N9944" s="2" t="s">
        <v>6812</v>
      </c>
    </row>
    <row r="9945" spans="2:14" x14ac:dyDescent="0.25">
      <c r="B9945" s="2" t="s">
        <v>7484</v>
      </c>
      <c r="C9945" s="2" t="s">
        <v>7485</v>
      </c>
      <c r="D9945" s="2" t="s">
        <v>16</v>
      </c>
      <c r="E9945" s="2" t="s">
        <v>181</v>
      </c>
      <c r="F9945" s="2" t="s">
        <v>18</v>
      </c>
      <c r="G9945" s="2" t="s">
        <v>175</v>
      </c>
      <c r="H9945" s="2" t="s">
        <v>7472</v>
      </c>
      <c r="I9945" s="2">
        <v>24694</v>
      </c>
      <c r="J9945" s="2">
        <v>0</v>
      </c>
      <c r="K9945" s="2">
        <v>233222602160</v>
      </c>
      <c r="L9945" s="3">
        <v>46112</v>
      </c>
      <c r="M9945" s="3">
        <v>47880</v>
      </c>
      <c r="N9945" s="2" t="s">
        <v>6812</v>
      </c>
    </row>
    <row r="9946" spans="2:14" x14ac:dyDescent="0.25">
      <c r="B9946" s="2" t="s">
        <v>7484</v>
      </c>
      <c r="C9946" s="2" t="s">
        <v>7485</v>
      </c>
      <c r="D9946" s="2" t="s">
        <v>16</v>
      </c>
      <c r="E9946" s="2" t="s">
        <v>181</v>
      </c>
      <c r="F9946" s="2" t="s">
        <v>18</v>
      </c>
      <c r="G9946" s="2" t="s">
        <v>175</v>
      </c>
      <c r="H9946" s="2" t="s">
        <v>7472</v>
      </c>
      <c r="I9946" s="2">
        <v>24694</v>
      </c>
      <c r="J9946" s="2">
        <v>0</v>
      </c>
      <c r="K9946" s="2">
        <v>2332226021606</v>
      </c>
      <c r="L9946" s="3">
        <v>46090</v>
      </c>
      <c r="M9946" s="3">
        <v>47880</v>
      </c>
      <c r="N9946" s="2" t="s">
        <v>6812</v>
      </c>
    </row>
    <row r="9947" spans="2:14" x14ac:dyDescent="0.25">
      <c r="B9947" s="2" t="s">
        <v>7484</v>
      </c>
      <c r="C9947" s="2" t="s">
        <v>7485</v>
      </c>
      <c r="D9947" s="2" t="s">
        <v>16</v>
      </c>
      <c r="E9947" s="2" t="s">
        <v>142</v>
      </c>
      <c r="F9947" s="2" t="s">
        <v>18</v>
      </c>
      <c r="G9947" s="2" t="s">
        <v>175</v>
      </c>
      <c r="H9947" s="2" t="s">
        <v>7472</v>
      </c>
      <c r="I9947" s="2">
        <v>24694</v>
      </c>
      <c r="J9947" s="2">
        <v>0</v>
      </c>
      <c r="K9947" s="2">
        <v>2332126021309</v>
      </c>
      <c r="L9947" s="3">
        <v>46073</v>
      </c>
      <c r="M9947" s="3">
        <v>47880</v>
      </c>
      <c r="N9947" s="2" t="s">
        <v>6812</v>
      </c>
    </row>
    <row r="9948" spans="2:14" x14ac:dyDescent="0.25">
      <c r="B9948" s="2" t="s">
        <v>7484</v>
      </c>
      <c r="C9948" s="2" t="s">
        <v>7485</v>
      </c>
      <c r="D9948" s="2" t="s">
        <v>16</v>
      </c>
      <c r="E9948" s="2" t="s">
        <v>142</v>
      </c>
      <c r="F9948" s="2" t="s">
        <v>18</v>
      </c>
      <c r="G9948" s="2" t="s">
        <v>175</v>
      </c>
      <c r="H9948" s="2" t="s">
        <v>7472</v>
      </c>
      <c r="I9948" s="2">
        <v>24694</v>
      </c>
      <c r="J9948" s="2">
        <v>0</v>
      </c>
      <c r="K9948" s="2">
        <v>233222602160</v>
      </c>
      <c r="L9948" s="3">
        <v>46112</v>
      </c>
      <c r="M9948" s="3">
        <v>47880</v>
      </c>
      <c r="N9948" s="2" t="s">
        <v>6812</v>
      </c>
    </row>
    <row r="9949" spans="2:14" x14ac:dyDescent="0.25">
      <c r="B9949" s="2" t="s">
        <v>7484</v>
      </c>
      <c r="C9949" s="2" t="s">
        <v>7485</v>
      </c>
      <c r="D9949" s="2" t="s">
        <v>16</v>
      </c>
      <c r="E9949" s="2" t="s">
        <v>142</v>
      </c>
      <c r="F9949" s="2" t="s">
        <v>18</v>
      </c>
      <c r="G9949" s="2" t="s">
        <v>175</v>
      </c>
      <c r="H9949" s="2" t="s">
        <v>7472</v>
      </c>
      <c r="I9949" s="2">
        <v>24694</v>
      </c>
      <c r="J9949" s="2">
        <v>0</v>
      </c>
      <c r="K9949" s="2">
        <v>2332226021606</v>
      </c>
      <c r="L9949" s="3">
        <v>46090</v>
      </c>
      <c r="M9949" s="3">
        <v>47880</v>
      </c>
      <c r="N9949" s="2" t="s">
        <v>6812</v>
      </c>
    </row>
    <row r="9950" spans="2:14" x14ac:dyDescent="0.25">
      <c r="B9950" s="2" t="s">
        <v>7484</v>
      </c>
      <c r="C9950" s="2" t="s">
        <v>7485</v>
      </c>
      <c r="D9950" s="2" t="s">
        <v>16</v>
      </c>
      <c r="E9950" s="2" t="s">
        <v>142</v>
      </c>
      <c r="F9950" s="2" t="s">
        <v>18</v>
      </c>
      <c r="G9950" s="2" t="s">
        <v>175</v>
      </c>
      <c r="H9950" s="2" t="s">
        <v>7472</v>
      </c>
      <c r="I9950" s="2">
        <v>24694</v>
      </c>
      <c r="J9950" s="2">
        <v>0</v>
      </c>
      <c r="K9950" s="2">
        <v>2333026033003</v>
      </c>
      <c r="L9950" s="3">
        <v>46122</v>
      </c>
      <c r="M9950" s="3">
        <v>47908</v>
      </c>
      <c r="N9950" s="2" t="s">
        <v>6812</v>
      </c>
    </row>
    <row r="9951" spans="2:14" x14ac:dyDescent="0.25">
      <c r="B9951" s="2" t="s">
        <v>7486</v>
      </c>
      <c r="C9951" s="2" t="s">
        <v>7487</v>
      </c>
      <c r="D9951" s="2" t="s">
        <v>16</v>
      </c>
      <c r="E9951" s="2" t="s">
        <v>17</v>
      </c>
      <c r="F9951" s="2" t="s">
        <v>18</v>
      </c>
      <c r="G9951" s="2" t="s">
        <v>175</v>
      </c>
      <c r="H9951" s="2" t="s">
        <v>7488</v>
      </c>
      <c r="I9951" s="2">
        <v>22</v>
      </c>
      <c r="J9951" s="2">
        <v>0</v>
      </c>
      <c r="K9951" s="2">
        <v>632625030504</v>
      </c>
      <c r="L9951" s="3">
        <v>45740</v>
      </c>
      <c r="M9951" s="3">
        <v>47543</v>
      </c>
      <c r="N9951" s="2" t="s">
        <v>6812</v>
      </c>
    </row>
    <row r="9952" spans="2:14" x14ac:dyDescent="0.25">
      <c r="B9952" s="2" t="s">
        <v>7486</v>
      </c>
      <c r="C9952" s="2" t="s">
        <v>7487</v>
      </c>
      <c r="D9952" s="2" t="s">
        <v>16</v>
      </c>
      <c r="E9952" s="2" t="s">
        <v>17</v>
      </c>
      <c r="F9952" s="2" t="s">
        <v>18</v>
      </c>
      <c r="G9952" s="2" t="s">
        <v>175</v>
      </c>
      <c r="H9952" s="2" t="s">
        <v>7488</v>
      </c>
      <c r="I9952" s="2">
        <v>22</v>
      </c>
      <c r="J9952" s="2">
        <v>0</v>
      </c>
      <c r="K9952" s="2">
        <v>636725042304</v>
      </c>
      <c r="L9952" s="3">
        <v>45783</v>
      </c>
      <c r="M9952" s="3">
        <v>47574</v>
      </c>
      <c r="N9952" s="2" t="s">
        <v>6812</v>
      </c>
    </row>
    <row r="9953" spans="2:14" x14ac:dyDescent="0.25">
      <c r="B9953" s="2" t="s">
        <v>7486</v>
      </c>
      <c r="C9953" s="2" t="s">
        <v>7487</v>
      </c>
      <c r="D9953" s="2" t="s">
        <v>16</v>
      </c>
      <c r="E9953" s="2" t="s">
        <v>17</v>
      </c>
      <c r="F9953" s="2" t="s">
        <v>18</v>
      </c>
      <c r="G9953" s="2" t="s">
        <v>175</v>
      </c>
      <c r="H9953" s="2" t="s">
        <v>7488</v>
      </c>
      <c r="I9953" s="2">
        <v>22</v>
      </c>
      <c r="J9953" s="2">
        <v>0</v>
      </c>
      <c r="K9953" s="2">
        <v>641525052702</v>
      </c>
      <c r="L9953" s="3">
        <v>45811</v>
      </c>
      <c r="M9953" s="3">
        <v>47604</v>
      </c>
      <c r="N9953" s="2" t="s">
        <v>6812</v>
      </c>
    </row>
    <row r="9954" spans="2:14" x14ac:dyDescent="0.25">
      <c r="B9954" s="2" t="s">
        <v>7486</v>
      </c>
      <c r="C9954" s="2" t="s">
        <v>7487</v>
      </c>
      <c r="D9954" s="2" t="s">
        <v>16</v>
      </c>
      <c r="E9954" s="2" t="s">
        <v>17</v>
      </c>
      <c r="F9954" s="2" t="s">
        <v>18</v>
      </c>
      <c r="G9954" s="2" t="s">
        <v>175</v>
      </c>
      <c r="H9954" s="2" t="s">
        <v>7488</v>
      </c>
      <c r="I9954" s="2">
        <v>22</v>
      </c>
      <c r="J9954" s="2">
        <v>0</v>
      </c>
      <c r="K9954" s="2">
        <v>647425071916</v>
      </c>
      <c r="L9954" s="3">
        <v>45867</v>
      </c>
      <c r="M9954" s="3">
        <v>47665</v>
      </c>
      <c r="N9954" s="2" t="s">
        <v>6812</v>
      </c>
    </row>
    <row r="9955" spans="2:14" x14ac:dyDescent="0.25">
      <c r="B9955" s="2" t="s">
        <v>7486</v>
      </c>
      <c r="C9955" s="2" t="s">
        <v>7487</v>
      </c>
      <c r="D9955" s="2" t="s">
        <v>16</v>
      </c>
      <c r="E9955" s="2" t="s">
        <v>17</v>
      </c>
      <c r="F9955" s="2" t="s">
        <v>18</v>
      </c>
      <c r="G9955" s="2" t="s">
        <v>175</v>
      </c>
      <c r="H9955" s="2" t="s">
        <v>7488</v>
      </c>
      <c r="I9955" s="2">
        <v>22</v>
      </c>
      <c r="J9955" s="2">
        <v>18</v>
      </c>
      <c r="K9955" s="2">
        <v>65562111117</v>
      </c>
      <c r="L9955" s="3">
        <v>45978</v>
      </c>
      <c r="M9955" s="3">
        <v>47788</v>
      </c>
      <c r="N9955" s="2" t="s">
        <v>6812</v>
      </c>
    </row>
    <row r="9956" spans="2:14" x14ac:dyDescent="0.25">
      <c r="B9956" s="2" t="s">
        <v>7486</v>
      </c>
      <c r="C9956" s="2" t="s">
        <v>7487</v>
      </c>
      <c r="D9956" s="2" t="s">
        <v>16</v>
      </c>
      <c r="E9956" s="2" t="s">
        <v>17</v>
      </c>
      <c r="F9956" s="2" t="s">
        <v>18</v>
      </c>
      <c r="G9956" s="2" t="s">
        <v>175</v>
      </c>
      <c r="H9956" s="2" t="s">
        <v>7488</v>
      </c>
      <c r="I9956" s="2">
        <v>22</v>
      </c>
      <c r="J9956" s="2">
        <v>4</v>
      </c>
      <c r="K9956" s="2">
        <v>658126010901</v>
      </c>
      <c r="L9956" s="3">
        <v>46085</v>
      </c>
      <c r="M9956" s="3">
        <v>47849</v>
      </c>
      <c r="N9956" s="2" t="s">
        <v>6812</v>
      </c>
    </row>
    <row r="9957" spans="2:14" x14ac:dyDescent="0.25">
      <c r="B9957" s="2" t="s">
        <v>7486</v>
      </c>
      <c r="C9957" s="2" t="s">
        <v>7487</v>
      </c>
      <c r="D9957" s="2" t="s">
        <v>16</v>
      </c>
      <c r="E9957" s="2" t="s">
        <v>17</v>
      </c>
      <c r="F9957" s="2" t="s">
        <v>18</v>
      </c>
      <c r="G9957" s="2" t="s">
        <v>175</v>
      </c>
      <c r="H9957" s="2" t="s">
        <v>7488</v>
      </c>
      <c r="I9957" s="2">
        <v>22</v>
      </c>
      <c r="J9957" s="2">
        <v>0</v>
      </c>
      <c r="K9957" s="2">
        <v>662426022711</v>
      </c>
      <c r="L9957" s="3">
        <v>46085</v>
      </c>
      <c r="M9957" s="3">
        <v>47880</v>
      </c>
      <c r="N9957" s="2" t="s">
        <v>6812</v>
      </c>
    </row>
    <row r="9958" spans="2:14" x14ac:dyDescent="0.25">
      <c r="B9958" s="2" t="s">
        <v>7486</v>
      </c>
      <c r="C9958" s="2" t="s">
        <v>7487</v>
      </c>
      <c r="D9958" s="2" t="s">
        <v>16</v>
      </c>
      <c r="E9958" s="2" t="s">
        <v>17</v>
      </c>
      <c r="F9958" s="2" t="s">
        <v>18</v>
      </c>
      <c r="G9958" s="2" t="s">
        <v>175</v>
      </c>
      <c r="H9958" s="2" t="s">
        <v>7488</v>
      </c>
      <c r="I9958" s="2">
        <v>22</v>
      </c>
      <c r="J9958" s="2">
        <v>0</v>
      </c>
      <c r="K9958" s="4">
        <v>624000000000</v>
      </c>
      <c r="L9958" s="3">
        <v>44958</v>
      </c>
      <c r="M9958" s="3">
        <v>47453</v>
      </c>
      <c r="N9958" s="2" t="s">
        <v>6812</v>
      </c>
    </row>
    <row r="9959" spans="2:14" x14ac:dyDescent="0.25">
      <c r="B9959" s="2" t="s">
        <v>7489</v>
      </c>
      <c r="C9959" s="2" t="s">
        <v>7490</v>
      </c>
      <c r="D9959" s="2" t="s">
        <v>379</v>
      </c>
      <c r="E9959" s="2" t="s">
        <v>17</v>
      </c>
      <c r="F9959" s="2" t="s">
        <v>18</v>
      </c>
      <c r="G9959" s="2" t="s">
        <v>175</v>
      </c>
      <c r="H9959" s="2" t="s">
        <v>7488</v>
      </c>
      <c r="I9959" s="2">
        <v>844</v>
      </c>
      <c r="J9959" s="2">
        <v>0</v>
      </c>
      <c r="K9959" s="2">
        <v>632625030509</v>
      </c>
      <c r="L9959" s="3">
        <v>45740</v>
      </c>
      <c r="M9959" s="3">
        <v>47543</v>
      </c>
      <c r="N9959" s="2" t="s">
        <v>6812</v>
      </c>
    </row>
    <row r="9960" spans="2:14" x14ac:dyDescent="0.25">
      <c r="B9960" s="2" t="s">
        <v>7489</v>
      </c>
      <c r="C9960" s="2" t="s">
        <v>7490</v>
      </c>
      <c r="D9960" s="2" t="s">
        <v>379</v>
      </c>
      <c r="E9960" s="2" t="s">
        <v>17</v>
      </c>
      <c r="F9960" s="2" t="s">
        <v>18</v>
      </c>
      <c r="G9960" s="2" t="s">
        <v>175</v>
      </c>
      <c r="H9960" s="2" t="s">
        <v>7488</v>
      </c>
      <c r="I9960" s="2">
        <v>844</v>
      </c>
      <c r="J9960" s="2">
        <v>0</v>
      </c>
      <c r="K9960" s="2">
        <v>641525052719</v>
      </c>
      <c r="L9960" s="3">
        <v>45811</v>
      </c>
      <c r="M9960" s="3">
        <v>47604</v>
      </c>
      <c r="N9960" s="2" t="s">
        <v>6812</v>
      </c>
    </row>
    <row r="9961" spans="2:14" x14ac:dyDescent="0.25">
      <c r="B9961" s="2" t="s">
        <v>7489</v>
      </c>
      <c r="C9961" s="2" t="s">
        <v>7490</v>
      </c>
      <c r="D9961" s="2" t="s">
        <v>379</v>
      </c>
      <c r="E9961" s="2" t="s">
        <v>17</v>
      </c>
      <c r="F9961" s="2" t="s">
        <v>18</v>
      </c>
      <c r="G9961" s="2" t="s">
        <v>175</v>
      </c>
      <c r="H9961" s="2" t="s">
        <v>7488</v>
      </c>
      <c r="I9961" s="2">
        <v>844</v>
      </c>
      <c r="J9961" s="2">
        <v>844</v>
      </c>
      <c r="K9961" s="2">
        <v>659026012010</v>
      </c>
      <c r="L9961" s="3">
        <v>46056</v>
      </c>
      <c r="M9961" s="3">
        <v>47849</v>
      </c>
      <c r="N9961" s="2" t="s">
        <v>6812</v>
      </c>
    </row>
    <row r="9962" spans="2:14" x14ac:dyDescent="0.25">
      <c r="B9962" s="2" t="s">
        <v>7489</v>
      </c>
      <c r="C9962" s="2" t="s">
        <v>7490</v>
      </c>
      <c r="D9962" s="2" t="s">
        <v>379</v>
      </c>
      <c r="E9962" s="2" t="s">
        <v>17</v>
      </c>
      <c r="F9962" s="2" t="s">
        <v>18</v>
      </c>
      <c r="G9962" s="2" t="s">
        <v>175</v>
      </c>
      <c r="H9962" s="2" t="s">
        <v>7488</v>
      </c>
      <c r="I9962" s="2">
        <v>844</v>
      </c>
      <c r="J9962" s="2">
        <v>0</v>
      </c>
      <c r="K9962" s="4">
        <v>625000000000</v>
      </c>
      <c r="L9962" s="3">
        <v>44958</v>
      </c>
      <c r="M9962" s="3">
        <v>47453</v>
      </c>
      <c r="N9962" s="2" t="s">
        <v>6812</v>
      </c>
    </row>
    <row r="9963" spans="2:14" x14ac:dyDescent="0.25">
      <c r="B9963" s="2" t="s">
        <v>7491</v>
      </c>
      <c r="C9963" s="2" t="s">
        <v>978</v>
      </c>
      <c r="D9963" s="2" t="s">
        <v>16</v>
      </c>
      <c r="E9963" s="2" t="s">
        <v>17</v>
      </c>
      <c r="F9963" s="2" t="s">
        <v>18</v>
      </c>
      <c r="G9963" s="2" t="s">
        <v>7480</v>
      </c>
      <c r="H9963" s="2" t="s">
        <v>7481</v>
      </c>
      <c r="I9963" s="2">
        <v>1722</v>
      </c>
      <c r="J9963" s="2">
        <v>0</v>
      </c>
      <c r="K9963" s="2">
        <v>501425020810</v>
      </c>
      <c r="L9963" s="3">
        <v>45705</v>
      </c>
      <c r="M9963" s="3">
        <v>47515</v>
      </c>
      <c r="N9963" s="2" t="s">
        <v>6812</v>
      </c>
    </row>
    <row r="9964" spans="2:14" x14ac:dyDescent="0.25">
      <c r="B9964" s="2" t="s">
        <v>7491</v>
      </c>
      <c r="C9964" s="2" t="s">
        <v>978</v>
      </c>
      <c r="D9964" s="2" t="s">
        <v>16</v>
      </c>
      <c r="E9964" s="2" t="s">
        <v>17</v>
      </c>
      <c r="F9964" s="2" t="s">
        <v>18</v>
      </c>
      <c r="G9964" s="2" t="s">
        <v>7480</v>
      </c>
      <c r="H9964" s="2" t="s">
        <v>7481</v>
      </c>
      <c r="I9964" s="2">
        <v>1722</v>
      </c>
      <c r="J9964" s="2">
        <v>0</v>
      </c>
      <c r="K9964" s="2">
        <v>501525030604</v>
      </c>
      <c r="L9964" s="3">
        <v>46158</v>
      </c>
      <c r="M9964" s="3">
        <v>47543</v>
      </c>
      <c r="N9964" s="2" t="s">
        <v>6812</v>
      </c>
    </row>
    <row r="9965" spans="2:14" x14ac:dyDescent="0.25">
      <c r="B9965" s="2" t="s">
        <v>7491</v>
      </c>
      <c r="C9965" s="2" t="s">
        <v>978</v>
      </c>
      <c r="D9965" s="2" t="s">
        <v>16</v>
      </c>
      <c r="E9965" s="2" t="s">
        <v>17</v>
      </c>
      <c r="F9965" s="2" t="s">
        <v>18</v>
      </c>
      <c r="G9965" s="2" t="s">
        <v>7480</v>
      </c>
      <c r="H9965" s="2" t="s">
        <v>7481</v>
      </c>
      <c r="I9965" s="2">
        <v>1722</v>
      </c>
      <c r="J9965" s="2">
        <v>0</v>
      </c>
      <c r="K9965" s="2">
        <v>501725071616</v>
      </c>
      <c r="L9965" s="3">
        <v>45859</v>
      </c>
      <c r="M9965" s="3">
        <v>47665</v>
      </c>
      <c r="N9965" s="2" t="s">
        <v>6812</v>
      </c>
    </row>
    <row r="9966" spans="2:14" x14ac:dyDescent="0.25">
      <c r="B9966" s="2" t="s">
        <v>7491</v>
      </c>
      <c r="C9966" s="2" t="s">
        <v>978</v>
      </c>
      <c r="D9966" s="2" t="s">
        <v>16</v>
      </c>
      <c r="E9966" s="2" t="s">
        <v>17</v>
      </c>
      <c r="F9966" s="2" t="s">
        <v>18</v>
      </c>
      <c r="G9966" s="2" t="s">
        <v>7480</v>
      </c>
      <c r="H9966" s="2" t="s">
        <v>7481</v>
      </c>
      <c r="I9966" s="2">
        <v>1722</v>
      </c>
      <c r="J9966" s="2">
        <v>2</v>
      </c>
      <c r="K9966" s="2">
        <v>501725071704</v>
      </c>
      <c r="L9966" s="3">
        <v>45920</v>
      </c>
      <c r="M9966" s="3">
        <v>47665</v>
      </c>
      <c r="N9966" s="2" t="s">
        <v>6812</v>
      </c>
    </row>
    <row r="9967" spans="2:14" x14ac:dyDescent="0.25">
      <c r="B9967" s="2" t="s">
        <v>7491</v>
      </c>
      <c r="C9967" s="2" t="s">
        <v>978</v>
      </c>
      <c r="D9967" s="2" t="s">
        <v>16</v>
      </c>
      <c r="E9967" s="2" t="s">
        <v>17</v>
      </c>
      <c r="F9967" s="2" t="s">
        <v>18</v>
      </c>
      <c r="G9967" s="2" t="s">
        <v>7480</v>
      </c>
      <c r="H9967" s="2" t="s">
        <v>7481</v>
      </c>
      <c r="I9967" s="2">
        <v>1722</v>
      </c>
      <c r="J9967" s="2">
        <v>0</v>
      </c>
      <c r="K9967" s="2">
        <v>502025100106</v>
      </c>
      <c r="L9967" s="3">
        <v>46150</v>
      </c>
      <c r="M9967" s="3">
        <v>47543</v>
      </c>
      <c r="N9967" s="2" t="s">
        <v>6812</v>
      </c>
    </row>
    <row r="9968" spans="2:14" x14ac:dyDescent="0.25">
      <c r="B9968" s="2" t="s">
        <v>7491</v>
      </c>
      <c r="C9968" s="2" t="s">
        <v>978</v>
      </c>
      <c r="D9968" s="2" t="s">
        <v>16</v>
      </c>
      <c r="E9968" s="2" t="s">
        <v>17</v>
      </c>
      <c r="F9968" s="2" t="s">
        <v>18</v>
      </c>
      <c r="G9968" s="2" t="s">
        <v>7480</v>
      </c>
      <c r="H9968" s="2" t="s">
        <v>7481</v>
      </c>
      <c r="I9968" s="2">
        <v>1722</v>
      </c>
      <c r="J9968" s="2">
        <v>0</v>
      </c>
      <c r="K9968" s="2">
        <v>502025100306</v>
      </c>
      <c r="L9968" s="3">
        <v>46158</v>
      </c>
      <c r="M9968" s="3">
        <v>47757</v>
      </c>
      <c r="N9968" s="2" t="s">
        <v>6812</v>
      </c>
    </row>
    <row r="9969" spans="2:14" x14ac:dyDescent="0.25">
      <c r="B9969" s="2" t="s">
        <v>7491</v>
      </c>
      <c r="C9969" s="2" t="s">
        <v>978</v>
      </c>
      <c r="D9969" s="2" t="s">
        <v>16</v>
      </c>
      <c r="E9969" s="2" t="s">
        <v>17</v>
      </c>
      <c r="F9969" s="2" t="s">
        <v>18</v>
      </c>
      <c r="G9969" s="2" t="s">
        <v>7480</v>
      </c>
      <c r="H9969" s="2" t="s">
        <v>7481</v>
      </c>
      <c r="I9969" s="2">
        <v>1722</v>
      </c>
      <c r="J9969" s="2">
        <v>0</v>
      </c>
      <c r="K9969" s="2">
        <v>50225120507</v>
      </c>
      <c r="L9969" s="3">
        <v>46158</v>
      </c>
      <c r="M9969" s="3">
        <v>47818</v>
      </c>
      <c r="N9969" s="2" t="s">
        <v>6812</v>
      </c>
    </row>
    <row r="9970" spans="2:14" x14ac:dyDescent="0.25">
      <c r="B9970" s="2" t="s">
        <v>7491</v>
      </c>
      <c r="C9970" s="2" t="s">
        <v>978</v>
      </c>
      <c r="D9970" s="2" t="s">
        <v>16</v>
      </c>
      <c r="E9970" s="2" t="s">
        <v>17</v>
      </c>
      <c r="F9970" s="2" t="s">
        <v>18</v>
      </c>
      <c r="G9970" s="2" t="s">
        <v>7480</v>
      </c>
      <c r="H9970" s="2" t="s">
        <v>7481</v>
      </c>
      <c r="I9970" s="2">
        <v>1722</v>
      </c>
      <c r="J9970" s="2">
        <v>1720</v>
      </c>
      <c r="K9970" s="2">
        <v>502326050607</v>
      </c>
      <c r="L9970" s="3">
        <v>46158</v>
      </c>
      <c r="M9970" s="3">
        <v>47969</v>
      </c>
      <c r="N9970" s="2" t="s">
        <v>6812</v>
      </c>
    </row>
    <row r="9971" spans="2:14" x14ac:dyDescent="0.25">
      <c r="B9971" s="2" t="s">
        <v>7491</v>
      </c>
      <c r="C9971" s="2" t="s">
        <v>978</v>
      </c>
      <c r="D9971" s="2" t="s">
        <v>16</v>
      </c>
      <c r="E9971" s="2" t="s">
        <v>142</v>
      </c>
      <c r="F9971" s="2" t="s">
        <v>18</v>
      </c>
      <c r="G9971" s="2" t="s">
        <v>7480</v>
      </c>
      <c r="H9971" s="2" t="s">
        <v>7481</v>
      </c>
      <c r="I9971" s="2">
        <v>1722</v>
      </c>
      <c r="J9971" s="2">
        <v>0</v>
      </c>
      <c r="K9971" s="2">
        <v>501725071704</v>
      </c>
      <c r="L9971" s="3">
        <v>45920</v>
      </c>
      <c r="M9971" s="3">
        <v>47665</v>
      </c>
      <c r="N9971" s="2" t="s">
        <v>6812</v>
      </c>
    </row>
    <row r="9972" spans="2:14" x14ac:dyDescent="0.25">
      <c r="B9972" s="2" t="s">
        <v>7492</v>
      </c>
      <c r="C9972" s="2" t="s">
        <v>7493</v>
      </c>
      <c r="D9972" s="2" t="s">
        <v>16</v>
      </c>
      <c r="E9972" s="2" t="s">
        <v>17</v>
      </c>
      <c r="F9972" s="2" t="s">
        <v>18</v>
      </c>
      <c r="G9972" s="2" t="s">
        <v>90</v>
      </c>
      <c r="H9972" s="2" t="s">
        <v>7475</v>
      </c>
      <c r="I9972" s="2">
        <v>1023</v>
      </c>
      <c r="J9972" s="2">
        <v>23</v>
      </c>
      <c r="K9972" s="2">
        <v>5700425011503</v>
      </c>
      <c r="L9972" s="3">
        <v>45705</v>
      </c>
      <c r="M9972" s="3">
        <v>47484</v>
      </c>
      <c r="N9972" s="2" t="s">
        <v>6812</v>
      </c>
    </row>
    <row r="9973" spans="2:14" x14ac:dyDescent="0.25">
      <c r="B9973" s="2" t="s">
        <v>7492</v>
      </c>
      <c r="C9973" s="2" t="s">
        <v>7493</v>
      </c>
      <c r="D9973" s="2" t="s">
        <v>16</v>
      </c>
      <c r="E9973" s="2" t="s">
        <v>17</v>
      </c>
      <c r="F9973" s="2" t="s">
        <v>18</v>
      </c>
      <c r="G9973" s="2" t="s">
        <v>90</v>
      </c>
      <c r="H9973" s="2" t="s">
        <v>7475</v>
      </c>
      <c r="I9973" s="2">
        <v>1023</v>
      </c>
      <c r="J9973" s="2">
        <v>0</v>
      </c>
      <c r="K9973" s="2">
        <v>5700525043010</v>
      </c>
      <c r="L9973" s="3">
        <v>45783</v>
      </c>
      <c r="M9973" s="3">
        <v>47574</v>
      </c>
      <c r="N9973" s="2" t="s">
        <v>6812</v>
      </c>
    </row>
    <row r="9974" spans="2:14" x14ac:dyDescent="0.25">
      <c r="B9974" s="2" t="s">
        <v>7492</v>
      </c>
      <c r="C9974" s="2" t="s">
        <v>7493</v>
      </c>
      <c r="D9974" s="2" t="s">
        <v>16</v>
      </c>
      <c r="E9974" s="2" t="s">
        <v>17</v>
      </c>
      <c r="F9974" s="2" t="s">
        <v>18</v>
      </c>
      <c r="G9974" s="2" t="s">
        <v>90</v>
      </c>
      <c r="H9974" s="2" t="s">
        <v>7475</v>
      </c>
      <c r="I9974" s="2">
        <v>1023</v>
      </c>
      <c r="J9974" s="2">
        <v>200</v>
      </c>
      <c r="K9974" s="2">
        <v>5700626010503</v>
      </c>
      <c r="L9974" s="3">
        <v>46066</v>
      </c>
      <c r="M9974" s="3">
        <v>47849</v>
      </c>
      <c r="N9974" s="2" t="s">
        <v>6812</v>
      </c>
    </row>
    <row r="9975" spans="2:14" x14ac:dyDescent="0.25">
      <c r="B9975" s="2" t="s">
        <v>7492</v>
      </c>
      <c r="C9975" s="2" t="s">
        <v>7493</v>
      </c>
      <c r="D9975" s="2" t="s">
        <v>16</v>
      </c>
      <c r="E9975" s="2" t="s">
        <v>17</v>
      </c>
      <c r="F9975" s="2" t="s">
        <v>18</v>
      </c>
      <c r="G9975" s="2" t="s">
        <v>90</v>
      </c>
      <c r="H9975" s="2" t="s">
        <v>7475</v>
      </c>
      <c r="I9975" s="2">
        <v>1023</v>
      </c>
      <c r="J9975" s="2">
        <v>800</v>
      </c>
      <c r="K9975" s="2">
        <v>57006260417003</v>
      </c>
      <c r="L9975" s="3">
        <v>46150</v>
      </c>
      <c r="M9975" s="3">
        <v>47939</v>
      </c>
      <c r="N9975" s="2" t="s">
        <v>6812</v>
      </c>
    </row>
    <row r="9976" spans="2:14" x14ac:dyDescent="0.25">
      <c r="B9976" s="2" t="s">
        <v>7494</v>
      </c>
      <c r="C9976" s="2" t="s">
        <v>7495</v>
      </c>
      <c r="D9976" s="2" t="s">
        <v>16</v>
      </c>
      <c r="E9976" s="2" t="s">
        <v>17</v>
      </c>
      <c r="F9976" s="2" t="s">
        <v>18</v>
      </c>
      <c r="G9976" s="2" t="s">
        <v>7480</v>
      </c>
      <c r="H9976" s="2" t="s">
        <v>7481</v>
      </c>
      <c r="I9976" s="2">
        <v>2356</v>
      </c>
      <c r="J9976" s="2">
        <v>560</v>
      </c>
      <c r="K9976" s="2">
        <v>50142502810</v>
      </c>
      <c r="L9976" s="3">
        <v>45705</v>
      </c>
      <c r="M9976" s="3">
        <v>47515</v>
      </c>
      <c r="N9976" s="2" t="s">
        <v>6812</v>
      </c>
    </row>
    <row r="9977" spans="2:14" x14ac:dyDescent="0.25">
      <c r="B9977" s="2" t="s">
        <v>7494</v>
      </c>
      <c r="C9977" s="2" t="s">
        <v>7495</v>
      </c>
      <c r="D9977" s="2" t="s">
        <v>16</v>
      </c>
      <c r="E9977" s="2" t="s">
        <v>17</v>
      </c>
      <c r="F9977" s="2" t="s">
        <v>18</v>
      </c>
      <c r="G9977" s="2" t="s">
        <v>7480</v>
      </c>
      <c r="H9977" s="2" t="s">
        <v>7481</v>
      </c>
      <c r="I9977" s="2">
        <v>2356</v>
      </c>
      <c r="J9977" s="2">
        <v>1760</v>
      </c>
      <c r="K9977" s="2">
        <v>50242605409</v>
      </c>
      <c r="L9977" s="3">
        <v>46158</v>
      </c>
      <c r="M9977" s="3">
        <v>47969</v>
      </c>
      <c r="N9977" s="2" t="s">
        <v>6812</v>
      </c>
    </row>
    <row r="9978" spans="2:14" x14ac:dyDescent="0.25">
      <c r="B9978" s="2" t="s">
        <v>7494</v>
      </c>
      <c r="C9978" s="2" t="s">
        <v>7495</v>
      </c>
      <c r="D9978" s="2" t="s">
        <v>16</v>
      </c>
      <c r="E9978" s="2" t="s">
        <v>17</v>
      </c>
      <c r="F9978" s="2" t="s">
        <v>18</v>
      </c>
      <c r="G9978" s="2" t="s">
        <v>7480</v>
      </c>
      <c r="H9978" s="2" t="s">
        <v>7481</v>
      </c>
      <c r="I9978" s="2">
        <v>2356</v>
      </c>
      <c r="J9978" s="2">
        <v>0</v>
      </c>
      <c r="K9978" s="2">
        <v>112305015</v>
      </c>
      <c r="L9978" s="3">
        <v>46004</v>
      </c>
      <c r="M9978" s="3">
        <v>47058</v>
      </c>
      <c r="N9978" s="2" t="s">
        <v>6812</v>
      </c>
    </row>
    <row r="9979" spans="2:14" x14ac:dyDescent="0.25">
      <c r="B9979" s="2" t="s">
        <v>7494</v>
      </c>
      <c r="C9979" s="2" t="s">
        <v>7495</v>
      </c>
      <c r="D9979" s="2" t="s">
        <v>16</v>
      </c>
      <c r="E9979" s="2" t="s">
        <v>17</v>
      </c>
      <c r="F9979" s="2" t="s">
        <v>18</v>
      </c>
      <c r="G9979" s="2" t="s">
        <v>7480</v>
      </c>
      <c r="H9979" s="2" t="s">
        <v>7481</v>
      </c>
      <c r="I9979" s="2">
        <v>2356</v>
      </c>
      <c r="J9979" s="2">
        <v>36</v>
      </c>
      <c r="K9979" s="2">
        <v>12305016</v>
      </c>
      <c r="L9979" s="3">
        <v>46004</v>
      </c>
      <c r="M9979" s="3">
        <v>46753</v>
      </c>
      <c r="N9979" s="2" t="s">
        <v>6812</v>
      </c>
    </row>
    <row r="9980" spans="2:14" x14ac:dyDescent="0.25">
      <c r="B9980" s="2" t="s">
        <v>7494</v>
      </c>
      <c r="C9980" s="2" t="s">
        <v>7495</v>
      </c>
      <c r="D9980" s="2" t="s">
        <v>16</v>
      </c>
      <c r="E9980" s="2" t="s">
        <v>17</v>
      </c>
      <c r="F9980" s="2" t="s">
        <v>18</v>
      </c>
      <c r="G9980" s="2" t="s">
        <v>7480</v>
      </c>
      <c r="H9980" s="2" t="s">
        <v>7481</v>
      </c>
      <c r="I9980" s="2">
        <v>2356</v>
      </c>
      <c r="J9980" s="2">
        <v>0</v>
      </c>
      <c r="K9980" s="2">
        <v>501124091214</v>
      </c>
      <c r="L9980" s="3">
        <v>46004</v>
      </c>
      <c r="M9980" s="3">
        <v>47362</v>
      </c>
      <c r="N9980" s="2" t="s">
        <v>6812</v>
      </c>
    </row>
    <row r="9981" spans="2:14" x14ac:dyDescent="0.25">
      <c r="B9981" s="2" t="s">
        <v>7494</v>
      </c>
      <c r="C9981" s="2" t="s">
        <v>7495</v>
      </c>
      <c r="D9981" s="2" t="s">
        <v>16</v>
      </c>
      <c r="E9981" s="2" t="s">
        <v>17</v>
      </c>
      <c r="F9981" s="2" t="s">
        <v>18</v>
      </c>
      <c r="G9981" s="2" t="s">
        <v>7480</v>
      </c>
      <c r="H9981" s="2" t="s">
        <v>7481</v>
      </c>
      <c r="I9981" s="2">
        <v>2356</v>
      </c>
      <c r="J9981" s="2">
        <v>0</v>
      </c>
      <c r="K9981" s="2">
        <v>62305018</v>
      </c>
      <c r="L9981" s="3">
        <v>46004</v>
      </c>
      <c r="M9981" s="3">
        <v>46905</v>
      </c>
      <c r="N9981" s="2" t="s">
        <v>6812</v>
      </c>
    </row>
    <row r="9982" spans="2:14" x14ac:dyDescent="0.25">
      <c r="B9982" s="2" t="s">
        <v>7496</v>
      </c>
      <c r="C9982" s="2" t="s">
        <v>7497</v>
      </c>
      <c r="D9982" s="2" t="s">
        <v>16</v>
      </c>
      <c r="E9982" s="2" t="s">
        <v>17</v>
      </c>
      <c r="F9982" s="2" t="s">
        <v>18</v>
      </c>
      <c r="G9982" s="2" t="s">
        <v>175</v>
      </c>
      <c r="H9982" s="2" t="s">
        <v>7498</v>
      </c>
      <c r="I9982" s="2">
        <v>1340</v>
      </c>
      <c r="J9982" s="2">
        <v>0</v>
      </c>
      <c r="K9982" s="2">
        <v>2005925031018</v>
      </c>
      <c r="L9982" s="3">
        <v>45735</v>
      </c>
      <c r="M9982" s="3">
        <v>47543</v>
      </c>
      <c r="N9982" s="2" t="s">
        <v>6812</v>
      </c>
    </row>
    <row r="9983" spans="2:14" x14ac:dyDescent="0.25">
      <c r="B9983" s="2" t="s">
        <v>7496</v>
      </c>
      <c r="C9983" s="2" t="s">
        <v>7497</v>
      </c>
      <c r="D9983" s="2" t="s">
        <v>16</v>
      </c>
      <c r="E9983" s="2" t="s">
        <v>17</v>
      </c>
      <c r="F9983" s="2" t="s">
        <v>18</v>
      </c>
      <c r="G9983" s="2" t="s">
        <v>175</v>
      </c>
      <c r="H9983" s="2" t="s">
        <v>7498</v>
      </c>
      <c r="I9983" s="2">
        <v>1340</v>
      </c>
      <c r="J9983" s="2">
        <v>0</v>
      </c>
      <c r="K9983" s="2">
        <v>20107251215008</v>
      </c>
      <c r="L9983" s="3">
        <v>46056</v>
      </c>
      <c r="M9983" s="3">
        <v>47818</v>
      </c>
      <c r="N9983" s="2" t="s">
        <v>6812</v>
      </c>
    </row>
    <row r="9984" spans="2:14" x14ac:dyDescent="0.25">
      <c r="B9984" s="2" t="s">
        <v>7496</v>
      </c>
      <c r="C9984" s="2" t="s">
        <v>7497</v>
      </c>
      <c r="D9984" s="2" t="s">
        <v>16</v>
      </c>
      <c r="E9984" s="2" t="s">
        <v>17</v>
      </c>
      <c r="F9984" s="2" t="s">
        <v>18</v>
      </c>
      <c r="G9984" s="2" t="s">
        <v>175</v>
      </c>
      <c r="H9984" s="2" t="s">
        <v>7498</v>
      </c>
      <c r="I9984" s="2">
        <v>1340</v>
      </c>
      <c r="J9984" s="2">
        <v>1000</v>
      </c>
      <c r="K9984" s="2">
        <v>2013726050414</v>
      </c>
      <c r="L9984" s="3">
        <v>46150</v>
      </c>
      <c r="M9984" s="3">
        <v>47969</v>
      </c>
      <c r="N9984" s="2" t="s">
        <v>6812</v>
      </c>
    </row>
    <row r="9985" spans="2:14" x14ac:dyDescent="0.25">
      <c r="B9985" s="2" t="s">
        <v>7496</v>
      </c>
      <c r="C9985" s="2" t="s">
        <v>7497</v>
      </c>
      <c r="D9985" s="2" t="s">
        <v>16</v>
      </c>
      <c r="E9985" s="2" t="s">
        <v>17</v>
      </c>
      <c r="F9985" s="2" t="s">
        <v>18</v>
      </c>
      <c r="G9985" s="2" t="s">
        <v>175</v>
      </c>
      <c r="H9985" s="2" t="s">
        <v>7498</v>
      </c>
      <c r="I9985" s="2">
        <v>1340</v>
      </c>
      <c r="J9985" s="2">
        <v>340</v>
      </c>
      <c r="K9985" s="2">
        <v>2013826050407</v>
      </c>
      <c r="L9985" s="3">
        <v>46150</v>
      </c>
      <c r="M9985" s="3">
        <v>47969</v>
      </c>
      <c r="N9985" s="2" t="s">
        <v>6812</v>
      </c>
    </row>
    <row r="9986" spans="2:14" x14ac:dyDescent="0.25">
      <c r="B9986" s="2" t="s">
        <v>7499</v>
      </c>
      <c r="C9986" s="2" t="s">
        <v>7500</v>
      </c>
      <c r="D9986" s="2" t="s">
        <v>379</v>
      </c>
      <c r="E9986" s="2" t="s">
        <v>17</v>
      </c>
      <c r="F9986" s="2" t="s">
        <v>18</v>
      </c>
      <c r="G9986" s="2" t="s">
        <v>175</v>
      </c>
      <c r="H9986" s="2" t="s">
        <v>7472</v>
      </c>
      <c r="I9986" s="2">
        <v>580</v>
      </c>
      <c r="J9986" s="2">
        <v>0</v>
      </c>
      <c r="K9986" s="2">
        <v>2321325072111</v>
      </c>
      <c r="L9986" s="3">
        <v>45911</v>
      </c>
      <c r="M9986" s="3">
        <v>47665</v>
      </c>
      <c r="N9986" s="2" t="s">
        <v>6812</v>
      </c>
    </row>
    <row r="9987" spans="2:14" x14ac:dyDescent="0.25">
      <c r="B9987" s="2" t="s">
        <v>7499</v>
      </c>
      <c r="C9987" s="2" t="s">
        <v>7500</v>
      </c>
      <c r="D9987" s="2" t="s">
        <v>379</v>
      </c>
      <c r="E9987" s="2" t="s">
        <v>17</v>
      </c>
      <c r="F9987" s="2" t="s">
        <v>18</v>
      </c>
      <c r="G9987" s="2" t="s">
        <v>175</v>
      </c>
      <c r="H9987" s="2" t="s">
        <v>7472</v>
      </c>
      <c r="I9987" s="2">
        <v>580</v>
      </c>
      <c r="J9987" s="2">
        <v>0</v>
      </c>
      <c r="K9987" s="2">
        <v>2325625091909</v>
      </c>
      <c r="L9987" s="3">
        <v>45929</v>
      </c>
      <c r="M9987" s="3">
        <v>47727</v>
      </c>
      <c r="N9987" s="2" t="s">
        <v>6812</v>
      </c>
    </row>
    <row r="9988" spans="2:14" x14ac:dyDescent="0.25">
      <c r="B9988" s="2" t="s">
        <v>7499</v>
      </c>
      <c r="C9988" s="2" t="s">
        <v>7500</v>
      </c>
      <c r="D9988" s="2" t="s">
        <v>379</v>
      </c>
      <c r="E9988" s="2" t="s">
        <v>17</v>
      </c>
      <c r="F9988" s="2" t="s">
        <v>18</v>
      </c>
      <c r="G9988" s="2" t="s">
        <v>175</v>
      </c>
      <c r="H9988" s="2" t="s">
        <v>7472</v>
      </c>
      <c r="I9988" s="2">
        <v>580</v>
      </c>
      <c r="J9988" s="2">
        <v>0</v>
      </c>
      <c r="K9988" s="2">
        <v>2327425102402</v>
      </c>
      <c r="L9988" s="3">
        <v>45973</v>
      </c>
      <c r="M9988" s="3">
        <v>47757</v>
      </c>
      <c r="N9988" s="2" t="s">
        <v>6812</v>
      </c>
    </row>
    <row r="9989" spans="2:14" x14ac:dyDescent="0.25">
      <c r="B9989" s="2" t="s">
        <v>7499</v>
      </c>
      <c r="C9989" s="2" t="s">
        <v>7500</v>
      </c>
      <c r="D9989" s="2" t="s">
        <v>379</v>
      </c>
      <c r="E9989" s="2" t="s">
        <v>17</v>
      </c>
      <c r="F9989" s="2" t="s">
        <v>18</v>
      </c>
      <c r="G9989" s="2" t="s">
        <v>175</v>
      </c>
      <c r="H9989" s="2" t="s">
        <v>7472</v>
      </c>
      <c r="I9989" s="2">
        <v>580</v>
      </c>
      <c r="J9989" s="2">
        <v>180</v>
      </c>
      <c r="K9989" s="2">
        <v>2331126010616</v>
      </c>
      <c r="L9989" s="3">
        <v>46034</v>
      </c>
      <c r="M9989" s="3">
        <v>47849</v>
      </c>
      <c r="N9989" s="2" t="s">
        <v>6812</v>
      </c>
    </row>
    <row r="9990" spans="2:14" x14ac:dyDescent="0.25">
      <c r="B9990" s="2" t="s">
        <v>7499</v>
      </c>
      <c r="C9990" s="2" t="s">
        <v>7500</v>
      </c>
      <c r="D9990" s="2" t="s">
        <v>379</v>
      </c>
      <c r="E9990" s="2" t="s">
        <v>17</v>
      </c>
      <c r="F9990" s="2" t="s">
        <v>18</v>
      </c>
      <c r="G9990" s="2" t="s">
        <v>175</v>
      </c>
      <c r="H9990" s="2" t="s">
        <v>7472</v>
      </c>
      <c r="I9990" s="2">
        <v>580</v>
      </c>
      <c r="J9990" s="2">
        <v>400</v>
      </c>
      <c r="K9990" s="2">
        <v>2336026050417</v>
      </c>
      <c r="L9990" s="3">
        <v>46150</v>
      </c>
      <c r="M9990" s="3">
        <v>47969</v>
      </c>
      <c r="N9990" s="2" t="s">
        <v>6812</v>
      </c>
    </row>
    <row r="9991" spans="2:14" x14ac:dyDescent="0.25">
      <c r="B9991" s="2" t="s">
        <v>7499</v>
      </c>
      <c r="C9991" s="2" t="s">
        <v>7500</v>
      </c>
      <c r="D9991" s="2" t="s">
        <v>379</v>
      </c>
      <c r="E9991" s="2" t="s">
        <v>142</v>
      </c>
      <c r="F9991" s="2" t="s">
        <v>18</v>
      </c>
      <c r="G9991" s="2" t="s">
        <v>175</v>
      </c>
      <c r="H9991" s="2" t="s">
        <v>7472</v>
      </c>
      <c r="I9991" s="2">
        <v>580</v>
      </c>
      <c r="J9991" s="2">
        <v>0</v>
      </c>
      <c r="K9991" s="2">
        <v>2331126010616</v>
      </c>
      <c r="L9991" s="3">
        <v>46034</v>
      </c>
      <c r="M9991" s="3">
        <v>47849</v>
      </c>
      <c r="N9991" s="2" t="s">
        <v>6812</v>
      </c>
    </row>
    <row r="9992" spans="2:14" x14ac:dyDescent="0.25">
      <c r="B9992" s="2" t="s">
        <v>7501</v>
      </c>
      <c r="C9992" s="2" t="s">
        <v>7502</v>
      </c>
      <c r="D9992" s="2" t="s">
        <v>41</v>
      </c>
      <c r="E9992" s="2" t="s">
        <v>17</v>
      </c>
      <c r="F9992" s="2" t="s">
        <v>18</v>
      </c>
      <c r="G9992" s="2" t="s">
        <v>175</v>
      </c>
      <c r="H9992" s="2" t="s">
        <v>7503</v>
      </c>
      <c r="I9992" s="2">
        <v>6105</v>
      </c>
      <c r="J9992" s="2">
        <v>6105</v>
      </c>
      <c r="K9992" s="2">
        <v>7700125102908</v>
      </c>
      <c r="L9992" s="3">
        <v>45966</v>
      </c>
      <c r="M9992" s="3">
        <v>47757</v>
      </c>
      <c r="N9992" s="2" t="s">
        <v>6812</v>
      </c>
    </row>
    <row r="9993" spans="2:14" x14ac:dyDescent="0.25">
      <c r="B9993" s="2" t="s">
        <v>7504</v>
      </c>
      <c r="C9993" s="2" t="s">
        <v>980</v>
      </c>
      <c r="D9993" s="2" t="s">
        <v>16</v>
      </c>
      <c r="E9993" s="2" t="s">
        <v>17</v>
      </c>
      <c r="F9993" s="2" t="s">
        <v>18</v>
      </c>
      <c r="G9993" s="2" t="s">
        <v>19</v>
      </c>
      <c r="H9993" s="2" t="s">
        <v>7505</v>
      </c>
      <c r="I9993" s="2">
        <v>0</v>
      </c>
      <c r="J9993" s="2">
        <v>0</v>
      </c>
      <c r="K9993" s="2">
        <v>21090308</v>
      </c>
      <c r="L9993" s="3">
        <v>45717</v>
      </c>
      <c r="M9993" s="3">
        <v>46235</v>
      </c>
      <c r="N9993" s="2" t="s">
        <v>504</v>
      </c>
    </row>
    <row r="9994" spans="2:14" x14ac:dyDescent="0.25">
      <c r="B9994" s="2" t="s">
        <v>7504</v>
      </c>
      <c r="C9994" s="2" t="s">
        <v>980</v>
      </c>
      <c r="D9994" s="2" t="s">
        <v>16</v>
      </c>
      <c r="E9994" s="2" t="s">
        <v>17</v>
      </c>
      <c r="F9994" s="2" t="s">
        <v>18</v>
      </c>
      <c r="G9994" s="2" t="s">
        <v>19</v>
      </c>
      <c r="H9994" s="2" t="s">
        <v>7505</v>
      </c>
      <c r="I9994" s="2">
        <v>0</v>
      </c>
      <c r="J9994" s="2">
        <v>0</v>
      </c>
      <c r="K9994" s="2">
        <v>24031912</v>
      </c>
      <c r="L9994" s="3">
        <v>44958</v>
      </c>
      <c r="M9994" s="3">
        <v>47150</v>
      </c>
      <c r="N9994" s="2" t="s">
        <v>504</v>
      </c>
    </row>
    <row r="9995" spans="2:14" x14ac:dyDescent="0.25">
      <c r="B9995" s="2" t="s">
        <v>7504</v>
      </c>
      <c r="C9995" s="2" t="s">
        <v>980</v>
      </c>
      <c r="D9995" s="2" t="s">
        <v>16</v>
      </c>
      <c r="E9995" s="2" t="s">
        <v>181</v>
      </c>
      <c r="F9995" s="2" t="s">
        <v>18</v>
      </c>
      <c r="G9995" s="2" t="s">
        <v>19</v>
      </c>
      <c r="H9995" s="2" t="s">
        <v>7505</v>
      </c>
      <c r="I9995" s="2">
        <v>0</v>
      </c>
      <c r="J9995" s="2">
        <v>0</v>
      </c>
      <c r="K9995" s="2">
        <v>21090308</v>
      </c>
      <c r="L9995" s="3">
        <v>45717</v>
      </c>
      <c r="M9995" s="3">
        <v>46235</v>
      </c>
      <c r="N9995" s="2" t="s">
        <v>504</v>
      </c>
    </row>
    <row r="9996" spans="2:14" x14ac:dyDescent="0.25">
      <c r="B9996" s="2" t="s">
        <v>7504</v>
      </c>
      <c r="C9996" s="2" t="s">
        <v>980</v>
      </c>
      <c r="D9996" s="2" t="s">
        <v>16</v>
      </c>
      <c r="E9996" s="2" t="s">
        <v>181</v>
      </c>
      <c r="F9996" s="2" t="s">
        <v>18</v>
      </c>
      <c r="G9996" s="2" t="s">
        <v>19</v>
      </c>
      <c r="H9996" s="2" t="s">
        <v>7505</v>
      </c>
      <c r="I9996" s="2">
        <v>0</v>
      </c>
      <c r="J9996" s="2">
        <v>0</v>
      </c>
      <c r="K9996" s="2">
        <v>24031912</v>
      </c>
      <c r="L9996" s="3">
        <v>44958</v>
      </c>
      <c r="M9996" s="3">
        <v>47150</v>
      </c>
      <c r="N9996" s="2" t="s">
        <v>504</v>
      </c>
    </row>
    <row r="9997" spans="2:14" x14ac:dyDescent="0.25">
      <c r="B9997" s="2" t="s">
        <v>7506</v>
      </c>
      <c r="C9997" s="2" t="s">
        <v>982</v>
      </c>
      <c r="D9997" s="2" t="s">
        <v>16</v>
      </c>
      <c r="E9997" s="2" t="s">
        <v>17</v>
      </c>
      <c r="F9997" s="2" t="s">
        <v>18</v>
      </c>
      <c r="G9997" s="2" t="s">
        <v>19</v>
      </c>
      <c r="H9997" s="2" t="s">
        <v>7505</v>
      </c>
      <c r="I9997" s="2">
        <v>0</v>
      </c>
      <c r="J9997" s="2">
        <v>0</v>
      </c>
      <c r="K9997" s="2">
        <v>22081025</v>
      </c>
      <c r="L9997" s="3">
        <v>44958</v>
      </c>
      <c r="M9997" s="3">
        <v>46569</v>
      </c>
      <c r="N9997" s="2" t="s">
        <v>504</v>
      </c>
    </row>
    <row r="9998" spans="2:14" x14ac:dyDescent="0.25">
      <c r="B9998" s="2" t="s">
        <v>7506</v>
      </c>
      <c r="C9998" s="2" t="s">
        <v>982</v>
      </c>
      <c r="D9998" s="2" t="s">
        <v>16</v>
      </c>
      <c r="E9998" s="2" t="s">
        <v>181</v>
      </c>
      <c r="F9998" s="2" t="s">
        <v>18</v>
      </c>
      <c r="G9998" s="2" t="s">
        <v>19</v>
      </c>
      <c r="H9998" s="2" t="s">
        <v>7505</v>
      </c>
      <c r="I9998" s="2">
        <v>0</v>
      </c>
      <c r="J9998" s="2">
        <v>0</v>
      </c>
      <c r="K9998" s="2">
        <v>22081025</v>
      </c>
      <c r="L9998" s="3">
        <v>44958</v>
      </c>
      <c r="M9998" s="3">
        <v>46569</v>
      </c>
      <c r="N9998" s="2" t="s">
        <v>504</v>
      </c>
    </row>
    <row r="9999" spans="2:14" x14ac:dyDescent="0.25">
      <c r="B9999" s="2" t="s">
        <v>7506</v>
      </c>
      <c r="C9999" s="2" t="s">
        <v>982</v>
      </c>
      <c r="D9999" s="2" t="s">
        <v>16</v>
      </c>
      <c r="E9999" s="2" t="s">
        <v>142</v>
      </c>
      <c r="F9999" s="2" t="s">
        <v>18</v>
      </c>
      <c r="G9999" s="2" t="s">
        <v>19</v>
      </c>
      <c r="H9999" s="2" t="s">
        <v>7505</v>
      </c>
      <c r="I9999" s="2">
        <v>0</v>
      </c>
      <c r="J9999" s="2">
        <v>0</v>
      </c>
      <c r="K9999" s="2">
        <v>22081025</v>
      </c>
      <c r="L9999" s="3">
        <v>44958</v>
      </c>
      <c r="M9999" s="3">
        <v>46569</v>
      </c>
      <c r="N9999" s="2" t="s">
        <v>504</v>
      </c>
    </row>
    <row r="10000" spans="2:14" x14ac:dyDescent="0.25">
      <c r="B10000" s="2" t="s">
        <v>7507</v>
      </c>
      <c r="C10000" s="2" t="s">
        <v>7508</v>
      </c>
      <c r="D10000" s="2" t="s">
        <v>16</v>
      </c>
      <c r="E10000" s="2" t="s">
        <v>17</v>
      </c>
      <c r="F10000" s="2" t="s">
        <v>18</v>
      </c>
      <c r="G10000" s="2" t="s">
        <v>19</v>
      </c>
      <c r="H10000" s="2" t="s">
        <v>7509</v>
      </c>
      <c r="I10000" s="2">
        <v>612</v>
      </c>
      <c r="J10000" s="2">
        <v>0</v>
      </c>
      <c r="K10000" s="2">
        <v>25032504</v>
      </c>
      <c r="L10000" s="3">
        <v>45762</v>
      </c>
      <c r="M10000" s="3">
        <v>47515</v>
      </c>
      <c r="N10000" s="2" t="s">
        <v>504</v>
      </c>
    </row>
    <row r="10001" spans="2:14" x14ac:dyDescent="0.25">
      <c r="B10001" s="2" t="s">
        <v>7507</v>
      </c>
      <c r="C10001" s="2" t="s">
        <v>7508</v>
      </c>
      <c r="D10001" s="2" t="s">
        <v>16</v>
      </c>
      <c r="E10001" s="2" t="s">
        <v>17</v>
      </c>
      <c r="F10001" s="2" t="s">
        <v>18</v>
      </c>
      <c r="G10001" s="2" t="s">
        <v>19</v>
      </c>
      <c r="H10001" s="2" t="s">
        <v>7509</v>
      </c>
      <c r="I10001" s="2">
        <v>612</v>
      </c>
      <c r="J10001" s="2">
        <v>12</v>
      </c>
      <c r="K10001" s="2">
        <v>25063004</v>
      </c>
      <c r="L10001" s="3">
        <v>45882</v>
      </c>
      <c r="M10001" s="3">
        <v>47604</v>
      </c>
      <c r="N10001" s="2" t="s">
        <v>504</v>
      </c>
    </row>
    <row r="10002" spans="2:14" x14ac:dyDescent="0.25">
      <c r="B10002" s="2" t="s">
        <v>7507</v>
      </c>
      <c r="C10002" s="2" t="s">
        <v>7508</v>
      </c>
      <c r="D10002" s="2" t="s">
        <v>16</v>
      </c>
      <c r="E10002" s="2" t="s">
        <v>17</v>
      </c>
      <c r="F10002" s="2" t="s">
        <v>18</v>
      </c>
      <c r="G10002" s="2" t="s">
        <v>19</v>
      </c>
      <c r="H10002" s="2" t="s">
        <v>7509</v>
      </c>
      <c r="I10002" s="2">
        <v>612</v>
      </c>
      <c r="J10002" s="2">
        <v>600</v>
      </c>
      <c r="K10002" s="2">
        <v>25123011</v>
      </c>
      <c r="L10002" s="3">
        <v>46063</v>
      </c>
      <c r="M10002" s="3">
        <v>47788</v>
      </c>
      <c r="N10002" s="2" t="s">
        <v>504</v>
      </c>
    </row>
    <row r="10003" spans="2:14" x14ac:dyDescent="0.25">
      <c r="B10003" s="2" t="s">
        <v>7507</v>
      </c>
      <c r="C10003" s="2" t="s">
        <v>7508</v>
      </c>
      <c r="D10003" s="2" t="s">
        <v>16</v>
      </c>
      <c r="E10003" s="2" t="s">
        <v>142</v>
      </c>
      <c r="F10003" s="2" t="s">
        <v>18</v>
      </c>
      <c r="G10003" s="2" t="s">
        <v>19</v>
      </c>
      <c r="H10003" s="2" t="s">
        <v>7509</v>
      </c>
      <c r="I10003" s="2">
        <v>612</v>
      </c>
      <c r="J10003" s="2">
        <v>0</v>
      </c>
      <c r="K10003" s="2">
        <v>25032504</v>
      </c>
      <c r="L10003" s="3">
        <v>45762</v>
      </c>
      <c r="M10003" s="3">
        <v>47515</v>
      </c>
      <c r="N10003" s="2" t="s">
        <v>504</v>
      </c>
    </row>
    <row r="10004" spans="2:14" x14ac:dyDescent="0.25">
      <c r="B10004" s="2" t="s">
        <v>7510</v>
      </c>
      <c r="C10004" s="2" t="s">
        <v>7511</v>
      </c>
      <c r="D10004" s="2" t="s">
        <v>16</v>
      </c>
      <c r="E10004" s="2" t="s">
        <v>17</v>
      </c>
      <c r="F10004" s="2" t="s">
        <v>18</v>
      </c>
      <c r="G10004" s="2" t="s">
        <v>19</v>
      </c>
      <c r="H10004" s="2" t="s">
        <v>7509</v>
      </c>
      <c r="I10004" s="2">
        <v>1050</v>
      </c>
      <c r="J10004" s="2">
        <v>1050</v>
      </c>
      <c r="K10004" s="2">
        <v>25032103</v>
      </c>
      <c r="L10004" s="3">
        <v>45762</v>
      </c>
      <c r="M10004" s="3">
        <v>47515</v>
      </c>
      <c r="N10004" s="2" t="s">
        <v>504</v>
      </c>
    </row>
    <row r="10005" spans="2:14" x14ac:dyDescent="0.25">
      <c r="B10005" s="2" t="s">
        <v>7510</v>
      </c>
      <c r="C10005" s="2" t="s">
        <v>7511</v>
      </c>
      <c r="D10005" s="2" t="s">
        <v>16</v>
      </c>
      <c r="E10005" s="2" t="s">
        <v>142</v>
      </c>
      <c r="F10005" s="2" t="s">
        <v>18</v>
      </c>
      <c r="G10005" s="2" t="s">
        <v>19</v>
      </c>
      <c r="H10005" s="2" t="s">
        <v>7509</v>
      </c>
      <c r="I10005" s="2">
        <v>1050</v>
      </c>
      <c r="J10005" s="2">
        <v>0</v>
      </c>
      <c r="K10005" s="2">
        <v>25032103</v>
      </c>
      <c r="L10005" s="3">
        <v>45762</v>
      </c>
      <c r="M10005" s="3">
        <v>47515</v>
      </c>
      <c r="N10005" s="2" t="s">
        <v>504</v>
      </c>
    </row>
    <row r="10006" spans="2:14" x14ac:dyDescent="0.25">
      <c r="B10006" s="2" t="s">
        <v>7512</v>
      </c>
      <c r="C10006" s="2" t="s">
        <v>984</v>
      </c>
      <c r="D10006" s="2" t="s">
        <v>16</v>
      </c>
      <c r="E10006" s="2" t="s">
        <v>75</v>
      </c>
      <c r="F10006" s="2" t="s">
        <v>18</v>
      </c>
      <c r="G10006" s="2" t="s">
        <v>19</v>
      </c>
      <c r="H10006" s="2" t="s">
        <v>985</v>
      </c>
      <c r="I10006" s="2">
        <v>0</v>
      </c>
      <c r="J10006" s="2">
        <v>0</v>
      </c>
      <c r="K10006" s="2">
        <v>0</v>
      </c>
      <c r="L10006" s="3">
        <v>45839</v>
      </c>
      <c r="M10006" s="2" t="s">
        <v>30</v>
      </c>
      <c r="N10006" s="2" t="s">
        <v>476</v>
      </c>
    </row>
    <row r="10007" spans="2:14" x14ac:dyDescent="0.25">
      <c r="B10007" s="2" t="s">
        <v>7513</v>
      </c>
      <c r="C10007" s="2" t="s">
        <v>987</v>
      </c>
      <c r="D10007" s="2" t="s">
        <v>16</v>
      </c>
      <c r="E10007" s="2" t="s">
        <v>75</v>
      </c>
      <c r="F10007" s="2" t="s">
        <v>18</v>
      </c>
      <c r="G10007" s="2" t="s">
        <v>19</v>
      </c>
      <c r="H10007" s="2" t="s">
        <v>985</v>
      </c>
      <c r="I10007" s="2">
        <v>0</v>
      </c>
      <c r="J10007" s="2">
        <v>0</v>
      </c>
      <c r="K10007" s="2">
        <v>0</v>
      </c>
      <c r="L10007" s="3">
        <v>45839</v>
      </c>
      <c r="M10007" s="2" t="s">
        <v>30</v>
      </c>
      <c r="N10007" s="2" t="s">
        <v>476</v>
      </c>
    </row>
    <row r="10008" spans="2:14" x14ac:dyDescent="0.25">
      <c r="B10008" s="2" t="s">
        <v>7513</v>
      </c>
      <c r="C10008" s="2" t="s">
        <v>987</v>
      </c>
      <c r="D10008" s="2" t="s">
        <v>16</v>
      </c>
      <c r="E10008" s="2" t="s">
        <v>75</v>
      </c>
      <c r="F10008" s="2" t="s">
        <v>18</v>
      </c>
      <c r="G10008" s="2" t="s">
        <v>19</v>
      </c>
      <c r="H10008" s="2" t="s">
        <v>985</v>
      </c>
      <c r="I10008" s="2">
        <v>0</v>
      </c>
      <c r="J10008" s="2">
        <v>0</v>
      </c>
      <c r="K10008" s="4">
        <v>201000000000</v>
      </c>
      <c r="L10008" s="3">
        <v>44958</v>
      </c>
      <c r="M10008" s="3">
        <v>45809</v>
      </c>
      <c r="N10008" s="2" t="s">
        <v>476</v>
      </c>
    </row>
    <row r="10009" spans="2:14" x14ac:dyDescent="0.25">
      <c r="B10009" s="2" t="s">
        <v>7513</v>
      </c>
      <c r="C10009" s="2" t="s">
        <v>987</v>
      </c>
      <c r="D10009" s="2" t="s">
        <v>16</v>
      </c>
      <c r="E10009" s="2" t="s">
        <v>17</v>
      </c>
      <c r="F10009" s="2" t="s">
        <v>18</v>
      </c>
      <c r="G10009" s="2" t="s">
        <v>19</v>
      </c>
      <c r="H10009" s="2" t="s">
        <v>985</v>
      </c>
      <c r="I10009" s="2">
        <v>0</v>
      </c>
      <c r="J10009" s="2">
        <v>0</v>
      </c>
      <c r="K10009" s="4">
        <v>201000000000</v>
      </c>
      <c r="L10009" s="3">
        <v>44958</v>
      </c>
      <c r="M10009" s="3">
        <v>45809</v>
      </c>
      <c r="N10009" s="2" t="s">
        <v>476</v>
      </c>
    </row>
    <row r="10010" spans="2:14" x14ac:dyDescent="0.25">
      <c r="B10010" s="2" t="s">
        <v>7514</v>
      </c>
      <c r="C10010" s="2" t="s">
        <v>7515</v>
      </c>
      <c r="D10010" s="2" t="s">
        <v>843</v>
      </c>
      <c r="E10010" s="2" t="s">
        <v>17</v>
      </c>
      <c r="F10010" s="2" t="s">
        <v>138</v>
      </c>
      <c r="G10010" s="2" t="s">
        <v>138</v>
      </c>
      <c r="H10010" s="2" t="s">
        <v>7516</v>
      </c>
      <c r="I10010" s="2">
        <v>236</v>
      </c>
      <c r="J10010" s="2">
        <v>0</v>
      </c>
      <c r="K10010" s="2" t="s">
        <v>7517</v>
      </c>
      <c r="L10010" s="3">
        <v>45673</v>
      </c>
      <c r="M10010" s="3">
        <v>46388</v>
      </c>
      <c r="N10010" s="2" t="s">
        <v>6754</v>
      </c>
    </row>
    <row r="10011" spans="2:14" x14ac:dyDescent="0.25">
      <c r="B10011" s="2" t="s">
        <v>7514</v>
      </c>
      <c r="C10011" s="2" t="s">
        <v>7515</v>
      </c>
      <c r="D10011" s="2" t="s">
        <v>843</v>
      </c>
      <c r="E10011" s="2" t="s">
        <v>17</v>
      </c>
      <c r="F10011" s="2" t="s">
        <v>138</v>
      </c>
      <c r="G10011" s="2" t="s">
        <v>138</v>
      </c>
      <c r="H10011" s="2" t="s">
        <v>7516</v>
      </c>
      <c r="I10011" s="2">
        <v>236</v>
      </c>
      <c r="J10011" s="2">
        <v>0</v>
      </c>
      <c r="K10011" s="2" t="s">
        <v>7518</v>
      </c>
      <c r="L10011" s="3">
        <v>46074</v>
      </c>
      <c r="M10011" s="3">
        <v>46784</v>
      </c>
      <c r="N10011" s="2" t="s">
        <v>6754</v>
      </c>
    </row>
    <row r="10012" spans="2:14" x14ac:dyDescent="0.25">
      <c r="B10012" s="2" t="s">
        <v>7514</v>
      </c>
      <c r="C10012" s="2" t="s">
        <v>7515</v>
      </c>
      <c r="D10012" s="2" t="s">
        <v>843</v>
      </c>
      <c r="E10012" s="2" t="s">
        <v>17</v>
      </c>
      <c r="F10012" s="2" t="s">
        <v>138</v>
      </c>
      <c r="G10012" s="2" t="s">
        <v>138</v>
      </c>
      <c r="H10012" s="2" t="s">
        <v>7516</v>
      </c>
      <c r="I10012" s="2">
        <v>236</v>
      </c>
      <c r="J10012" s="2">
        <v>0</v>
      </c>
      <c r="K10012" s="2" t="s">
        <v>7519</v>
      </c>
      <c r="L10012" s="3">
        <v>45772</v>
      </c>
      <c r="M10012" s="3">
        <v>46447</v>
      </c>
      <c r="N10012" s="2" t="s">
        <v>6754</v>
      </c>
    </row>
    <row r="10013" spans="2:14" x14ac:dyDescent="0.25">
      <c r="B10013" s="2" t="s">
        <v>7514</v>
      </c>
      <c r="C10013" s="2" t="s">
        <v>7515</v>
      </c>
      <c r="D10013" s="2" t="s">
        <v>843</v>
      </c>
      <c r="E10013" s="2" t="s">
        <v>17</v>
      </c>
      <c r="F10013" s="2" t="s">
        <v>138</v>
      </c>
      <c r="G10013" s="2" t="s">
        <v>138</v>
      </c>
      <c r="H10013" s="2" t="s">
        <v>7516</v>
      </c>
      <c r="I10013" s="2">
        <v>236</v>
      </c>
      <c r="J10013" s="2">
        <v>0</v>
      </c>
      <c r="K10013" s="2" t="s">
        <v>7520</v>
      </c>
      <c r="L10013" s="3">
        <v>45988</v>
      </c>
      <c r="M10013" s="3">
        <v>46661</v>
      </c>
      <c r="N10013" s="2" t="s">
        <v>6754</v>
      </c>
    </row>
    <row r="10014" spans="2:14" x14ac:dyDescent="0.25">
      <c r="B10014" s="2" t="s">
        <v>7514</v>
      </c>
      <c r="C10014" s="2" t="s">
        <v>7515</v>
      </c>
      <c r="D10014" s="2" t="s">
        <v>843</v>
      </c>
      <c r="E10014" s="2" t="s">
        <v>17</v>
      </c>
      <c r="F10014" s="2" t="s">
        <v>138</v>
      </c>
      <c r="G10014" s="2" t="s">
        <v>138</v>
      </c>
      <c r="H10014" s="2" t="s">
        <v>7516</v>
      </c>
      <c r="I10014" s="2">
        <v>236</v>
      </c>
      <c r="J10014" s="2">
        <v>236</v>
      </c>
      <c r="K10014" s="2" t="s">
        <v>7521</v>
      </c>
      <c r="L10014" s="3">
        <v>46135</v>
      </c>
      <c r="M10014" s="3">
        <v>46844</v>
      </c>
      <c r="N10014" s="2" t="s">
        <v>6754</v>
      </c>
    </row>
    <row r="10015" spans="2:14" x14ac:dyDescent="0.25">
      <c r="B10015" s="2" t="s">
        <v>7514</v>
      </c>
      <c r="C10015" s="2" t="s">
        <v>7515</v>
      </c>
      <c r="D10015" s="2" t="s">
        <v>843</v>
      </c>
      <c r="E10015" s="2" t="s">
        <v>17</v>
      </c>
      <c r="F10015" s="2" t="s">
        <v>138</v>
      </c>
      <c r="G10015" s="2" t="s">
        <v>138</v>
      </c>
      <c r="H10015" s="2" t="s">
        <v>7516</v>
      </c>
      <c r="I10015" s="2">
        <v>236</v>
      </c>
      <c r="J10015" s="2">
        <v>0</v>
      </c>
      <c r="K10015" s="2" t="s">
        <v>7522</v>
      </c>
      <c r="L10015" s="3">
        <v>45846</v>
      </c>
      <c r="M10015" s="3">
        <v>46508</v>
      </c>
      <c r="N10015" s="2" t="s">
        <v>6754</v>
      </c>
    </row>
    <row r="10016" spans="2:14" x14ac:dyDescent="0.25">
      <c r="B10016" s="2" t="s">
        <v>7514</v>
      </c>
      <c r="C10016" s="2" t="s">
        <v>7515</v>
      </c>
      <c r="D10016" s="2" t="s">
        <v>843</v>
      </c>
      <c r="E10016" s="2" t="s">
        <v>17</v>
      </c>
      <c r="F10016" s="2" t="s">
        <v>138</v>
      </c>
      <c r="G10016" s="2" t="s">
        <v>138</v>
      </c>
      <c r="H10016" s="2" t="s">
        <v>7516</v>
      </c>
      <c r="I10016" s="2">
        <v>236</v>
      </c>
      <c r="J10016" s="2">
        <v>0</v>
      </c>
      <c r="K10016" s="2" t="s">
        <v>7523</v>
      </c>
      <c r="L10016" s="3">
        <v>46000</v>
      </c>
      <c r="M10016" s="3">
        <v>46661</v>
      </c>
      <c r="N10016" s="2" t="s">
        <v>6754</v>
      </c>
    </row>
    <row r="10017" spans="2:14" x14ac:dyDescent="0.25">
      <c r="B10017" s="2" t="s">
        <v>7514</v>
      </c>
      <c r="C10017" s="2" t="s">
        <v>7515</v>
      </c>
      <c r="D10017" s="2" t="s">
        <v>843</v>
      </c>
      <c r="E10017" s="2" t="s">
        <v>17</v>
      </c>
      <c r="F10017" s="2" t="s">
        <v>138</v>
      </c>
      <c r="G10017" s="2" t="s">
        <v>138</v>
      </c>
      <c r="H10017" s="2" t="s">
        <v>7516</v>
      </c>
      <c r="I10017" s="2">
        <v>236</v>
      </c>
      <c r="J10017" s="2">
        <v>0</v>
      </c>
      <c r="K10017" s="2" t="s">
        <v>7524</v>
      </c>
      <c r="L10017" s="3">
        <v>45799</v>
      </c>
      <c r="M10017" s="3">
        <v>46478</v>
      </c>
      <c r="N10017" s="2" t="s">
        <v>6754</v>
      </c>
    </row>
    <row r="10018" spans="2:14" x14ac:dyDescent="0.25">
      <c r="B10018" s="2" t="s">
        <v>7514</v>
      </c>
      <c r="C10018" s="2" t="s">
        <v>7515</v>
      </c>
      <c r="D10018" s="2" t="s">
        <v>843</v>
      </c>
      <c r="E10018" s="2" t="s">
        <v>17</v>
      </c>
      <c r="F10018" s="2" t="s">
        <v>138</v>
      </c>
      <c r="G10018" s="2" t="s">
        <v>138</v>
      </c>
      <c r="H10018" s="2" t="s">
        <v>7516</v>
      </c>
      <c r="I10018" s="2">
        <v>236</v>
      </c>
      <c r="J10018" s="2">
        <v>0</v>
      </c>
      <c r="K10018" s="2" t="s">
        <v>7525</v>
      </c>
      <c r="L10018" s="3">
        <v>45889</v>
      </c>
      <c r="M10018" s="3">
        <v>46569</v>
      </c>
      <c r="N10018" s="2" t="s">
        <v>6754</v>
      </c>
    </row>
    <row r="10019" spans="2:14" x14ac:dyDescent="0.25">
      <c r="B10019" s="2" t="s">
        <v>7514</v>
      </c>
      <c r="C10019" s="2" t="s">
        <v>7515</v>
      </c>
      <c r="D10019" s="2" t="s">
        <v>843</v>
      </c>
      <c r="E10019" s="2" t="s">
        <v>17</v>
      </c>
      <c r="F10019" s="2" t="s">
        <v>138</v>
      </c>
      <c r="G10019" s="2" t="s">
        <v>138</v>
      </c>
      <c r="H10019" s="2" t="s">
        <v>7516</v>
      </c>
      <c r="I10019" s="2">
        <v>236</v>
      </c>
      <c r="J10019" s="2">
        <v>0</v>
      </c>
      <c r="K10019" s="2" t="s">
        <v>7526</v>
      </c>
      <c r="L10019" s="3">
        <v>45919</v>
      </c>
      <c r="M10019" s="3">
        <v>46600</v>
      </c>
      <c r="N10019" s="2" t="s">
        <v>6754</v>
      </c>
    </row>
    <row r="10020" spans="2:14" x14ac:dyDescent="0.25">
      <c r="B10020" s="2" t="s">
        <v>7514</v>
      </c>
      <c r="C10020" s="2" t="s">
        <v>7515</v>
      </c>
      <c r="D10020" s="2" t="s">
        <v>843</v>
      </c>
      <c r="E10020" s="2" t="s">
        <v>17</v>
      </c>
      <c r="F10020" s="2" t="s">
        <v>138</v>
      </c>
      <c r="G10020" s="2" t="s">
        <v>138</v>
      </c>
      <c r="H10020" s="2" t="s">
        <v>7516</v>
      </c>
      <c r="I10020" s="2">
        <v>236</v>
      </c>
      <c r="J10020" s="2">
        <v>0</v>
      </c>
      <c r="K10020" s="2" t="s">
        <v>7527</v>
      </c>
      <c r="L10020" s="3">
        <v>46057</v>
      </c>
      <c r="M10020" s="3">
        <v>46753</v>
      </c>
      <c r="N10020" s="2" t="s">
        <v>6754</v>
      </c>
    </row>
    <row r="10021" spans="2:14" x14ac:dyDescent="0.25">
      <c r="B10021" s="2" t="s">
        <v>7514</v>
      </c>
      <c r="C10021" s="2" t="s">
        <v>7515</v>
      </c>
      <c r="D10021" s="2" t="s">
        <v>843</v>
      </c>
      <c r="E10021" s="2" t="s">
        <v>17</v>
      </c>
      <c r="F10021" s="2" t="s">
        <v>138</v>
      </c>
      <c r="G10021" s="2" t="s">
        <v>138</v>
      </c>
      <c r="H10021" s="2" t="s">
        <v>7516</v>
      </c>
      <c r="I10021" s="2">
        <v>236</v>
      </c>
      <c r="J10021" s="2">
        <v>0</v>
      </c>
      <c r="K10021" s="2" t="s">
        <v>7528</v>
      </c>
      <c r="L10021" s="3">
        <v>45925</v>
      </c>
      <c r="M10021" s="3">
        <v>46600</v>
      </c>
      <c r="N10021" s="2" t="s">
        <v>6754</v>
      </c>
    </row>
    <row r="10022" spans="2:14" x14ac:dyDescent="0.25">
      <c r="B10022" s="2" t="s">
        <v>7514</v>
      </c>
      <c r="C10022" s="2" t="s">
        <v>7515</v>
      </c>
      <c r="D10022" s="2" t="s">
        <v>843</v>
      </c>
      <c r="E10022" s="2" t="s">
        <v>17</v>
      </c>
      <c r="F10022" s="2" t="s">
        <v>138</v>
      </c>
      <c r="G10022" s="2" t="s">
        <v>138</v>
      </c>
      <c r="H10022" s="2" t="s">
        <v>7516</v>
      </c>
      <c r="I10022" s="2">
        <v>236</v>
      </c>
      <c r="J10022" s="2">
        <v>0</v>
      </c>
      <c r="K10022" s="2" t="s">
        <v>7529</v>
      </c>
      <c r="L10022" s="3">
        <v>45962</v>
      </c>
      <c r="M10022" s="3">
        <v>46631</v>
      </c>
      <c r="N10022" s="2" t="s">
        <v>6754</v>
      </c>
    </row>
    <row r="10023" spans="2:14" x14ac:dyDescent="0.25">
      <c r="B10023" s="2" t="s">
        <v>7514</v>
      </c>
      <c r="C10023" s="2" t="s">
        <v>7515</v>
      </c>
      <c r="D10023" s="2" t="s">
        <v>843</v>
      </c>
      <c r="E10023" s="2" t="s">
        <v>17</v>
      </c>
      <c r="F10023" s="2" t="s">
        <v>138</v>
      </c>
      <c r="G10023" s="2" t="s">
        <v>138</v>
      </c>
      <c r="H10023" s="2" t="s">
        <v>7516</v>
      </c>
      <c r="I10023" s="2">
        <v>236</v>
      </c>
      <c r="J10023" s="2">
        <v>0</v>
      </c>
      <c r="K10023" s="2" t="s">
        <v>7530</v>
      </c>
      <c r="L10023" s="3">
        <v>44958</v>
      </c>
      <c r="M10023" s="3">
        <v>46296</v>
      </c>
      <c r="N10023" s="2" t="s">
        <v>6754</v>
      </c>
    </row>
    <row r="10024" spans="2:14" x14ac:dyDescent="0.25">
      <c r="B10024" s="2" t="s">
        <v>7514</v>
      </c>
      <c r="C10024" s="2" t="s">
        <v>7515</v>
      </c>
      <c r="D10024" s="2" t="s">
        <v>843</v>
      </c>
      <c r="E10024" s="2" t="s">
        <v>181</v>
      </c>
      <c r="F10024" s="2" t="s">
        <v>138</v>
      </c>
      <c r="G10024" s="2" t="s">
        <v>138</v>
      </c>
      <c r="H10024" s="2" t="s">
        <v>7516</v>
      </c>
      <c r="I10024" s="2">
        <v>236</v>
      </c>
      <c r="J10024" s="2">
        <v>0</v>
      </c>
      <c r="K10024" s="2" t="s">
        <v>7517</v>
      </c>
      <c r="L10024" s="3">
        <v>45673</v>
      </c>
      <c r="M10024" s="3">
        <v>46388</v>
      </c>
      <c r="N10024" s="2" t="s">
        <v>6754</v>
      </c>
    </row>
    <row r="10025" spans="2:14" x14ac:dyDescent="0.25">
      <c r="B10025" s="2" t="s">
        <v>7514</v>
      </c>
      <c r="C10025" s="2" t="s">
        <v>7515</v>
      </c>
      <c r="D10025" s="2" t="s">
        <v>843</v>
      </c>
      <c r="E10025" s="2" t="s">
        <v>181</v>
      </c>
      <c r="F10025" s="2" t="s">
        <v>138</v>
      </c>
      <c r="G10025" s="2" t="s">
        <v>138</v>
      </c>
      <c r="H10025" s="2" t="s">
        <v>7516</v>
      </c>
      <c r="I10025" s="2">
        <v>236</v>
      </c>
      <c r="J10025" s="2">
        <v>0</v>
      </c>
      <c r="K10025" s="2" t="s">
        <v>7521</v>
      </c>
      <c r="L10025" s="3">
        <v>46135</v>
      </c>
      <c r="M10025" s="3">
        <v>46844</v>
      </c>
      <c r="N10025" s="2" t="s">
        <v>6754</v>
      </c>
    </row>
    <row r="10026" spans="2:14" x14ac:dyDescent="0.25">
      <c r="B10026" s="2" t="s">
        <v>7514</v>
      </c>
      <c r="C10026" s="2" t="s">
        <v>7515</v>
      </c>
      <c r="D10026" s="2" t="s">
        <v>843</v>
      </c>
      <c r="E10026" s="2" t="s">
        <v>181</v>
      </c>
      <c r="F10026" s="2" t="s">
        <v>138</v>
      </c>
      <c r="G10026" s="2" t="s">
        <v>138</v>
      </c>
      <c r="H10026" s="2" t="s">
        <v>7516</v>
      </c>
      <c r="I10026" s="2">
        <v>236</v>
      </c>
      <c r="J10026" s="2">
        <v>0</v>
      </c>
      <c r="K10026" s="2" t="s">
        <v>7522</v>
      </c>
      <c r="L10026" s="3">
        <v>45846</v>
      </c>
      <c r="M10026" s="3">
        <v>46508</v>
      </c>
      <c r="N10026" s="2" t="s">
        <v>6754</v>
      </c>
    </row>
    <row r="10027" spans="2:14" x14ac:dyDescent="0.25">
      <c r="B10027" s="2" t="s">
        <v>7514</v>
      </c>
      <c r="C10027" s="2" t="s">
        <v>7515</v>
      </c>
      <c r="D10027" s="2" t="s">
        <v>843</v>
      </c>
      <c r="E10027" s="2" t="s">
        <v>181</v>
      </c>
      <c r="F10027" s="2" t="s">
        <v>138</v>
      </c>
      <c r="G10027" s="2" t="s">
        <v>138</v>
      </c>
      <c r="H10027" s="2" t="s">
        <v>7516</v>
      </c>
      <c r="I10027" s="2">
        <v>236</v>
      </c>
      <c r="J10027" s="2">
        <v>0</v>
      </c>
      <c r="K10027" s="2" t="s">
        <v>7527</v>
      </c>
      <c r="L10027" s="3">
        <v>46057</v>
      </c>
      <c r="M10027" s="3">
        <v>46753</v>
      </c>
      <c r="N10027" s="2" t="s">
        <v>6754</v>
      </c>
    </row>
    <row r="10028" spans="2:14" x14ac:dyDescent="0.25">
      <c r="B10028" s="2" t="s">
        <v>7514</v>
      </c>
      <c r="C10028" s="2" t="s">
        <v>7515</v>
      </c>
      <c r="D10028" s="2" t="s">
        <v>843</v>
      </c>
      <c r="E10028" s="2" t="s">
        <v>142</v>
      </c>
      <c r="F10028" s="2" t="s">
        <v>138</v>
      </c>
      <c r="G10028" s="2" t="s">
        <v>138</v>
      </c>
      <c r="H10028" s="2" t="s">
        <v>7516</v>
      </c>
      <c r="I10028" s="2">
        <v>236</v>
      </c>
      <c r="J10028" s="2">
        <v>0</v>
      </c>
      <c r="K10028" s="2" t="s">
        <v>7521</v>
      </c>
      <c r="L10028" s="3">
        <v>46135</v>
      </c>
      <c r="M10028" s="3">
        <v>46844</v>
      </c>
      <c r="N10028" s="2" t="s">
        <v>6754</v>
      </c>
    </row>
    <row r="10029" spans="2:14" x14ac:dyDescent="0.25">
      <c r="B10029" s="2" t="s">
        <v>7514</v>
      </c>
      <c r="C10029" s="2" t="s">
        <v>7515</v>
      </c>
      <c r="D10029" s="2" t="s">
        <v>843</v>
      </c>
      <c r="E10029" s="2" t="s">
        <v>142</v>
      </c>
      <c r="F10029" s="2" t="s">
        <v>138</v>
      </c>
      <c r="G10029" s="2" t="s">
        <v>138</v>
      </c>
      <c r="H10029" s="2" t="s">
        <v>7516</v>
      </c>
      <c r="I10029" s="2">
        <v>236</v>
      </c>
      <c r="J10029" s="2">
        <v>0</v>
      </c>
      <c r="K10029" s="2" t="s">
        <v>7523</v>
      </c>
      <c r="L10029" s="3">
        <v>46000</v>
      </c>
      <c r="M10029" s="3">
        <v>46661</v>
      </c>
      <c r="N10029" s="2" t="s">
        <v>6754</v>
      </c>
    </row>
    <row r="10030" spans="2:14" x14ac:dyDescent="0.25">
      <c r="B10030" s="2" t="s">
        <v>7531</v>
      </c>
      <c r="C10030" s="2" t="s">
        <v>7532</v>
      </c>
      <c r="D10030" s="2" t="s">
        <v>41</v>
      </c>
      <c r="E10030" s="2" t="s">
        <v>17</v>
      </c>
      <c r="F10030" s="2" t="s">
        <v>138</v>
      </c>
      <c r="G10030" s="2" t="s">
        <v>138</v>
      </c>
      <c r="H10030" s="2" t="s">
        <v>7533</v>
      </c>
      <c r="I10030" s="2">
        <v>0</v>
      </c>
      <c r="J10030" s="2">
        <v>0</v>
      </c>
      <c r="K10030" s="2">
        <v>0</v>
      </c>
      <c r="L10030" s="3">
        <v>44958</v>
      </c>
      <c r="M10030" s="3">
        <v>45931</v>
      </c>
      <c r="N10030" s="2" t="s">
        <v>749</v>
      </c>
    </row>
    <row r="10031" spans="2:14" x14ac:dyDescent="0.25">
      <c r="B10031" s="2" t="s">
        <v>7534</v>
      </c>
      <c r="C10031" s="2" t="s">
        <v>7535</v>
      </c>
      <c r="D10031" s="2" t="s">
        <v>41</v>
      </c>
      <c r="E10031" s="2" t="s">
        <v>75</v>
      </c>
      <c r="F10031" s="2" t="s">
        <v>138</v>
      </c>
      <c r="G10031" s="2" t="s">
        <v>138</v>
      </c>
      <c r="H10031" s="2" t="s">
        <v>7533</v>
      </c>
      <c r="I10031" s="2">
        <v>70</v>
      </c>
      <c r="J10031" s="2">
        <v>0</v>
      </c>
      <c r="K10031" s="2">
        <v>1230615</v>
      </c>
      <c r="L10031" s="3">
        <v>44958</v>
      </c>
      <c r="M10031" s="3">
        <v>45809</v>
      </c>
      <c r="N10031" s="2" t="s">
        <v>749</v>
      </c>
    </row>
    <row r="10032" spans="2:14" x14ac:dyDescent="0.25">
      <c r="B10032" s="2" t="s">
        <v>7534</v>
      </c>
      <c r="C10032" s="2" t="s">
        <v>7535</v>
      </c>
      <c r="D10032" s="2" t="s">
        <v>41</v>
      </c>
      <c r="E10032" s="2" t="s">
        <v>17</v>
      </c>
      <c r="F10032" s="2" t="s">
        <v>138</v>
      </c>
      <c r="G10032" s="2" t="s">
        <v>138</v>
      </c>
      <c r="H10032" s="2" t="s">
        <v>7533</v>
      </c>
      <c r="I10032" s="2">
        <v>70</v>
      </c>
      <c r="J10032" s="2">
        <v>0</v>
      </c>
      <c r="K10032" s="2">
        <v>1230615</v>
      </c>
      <c r="L10032" s="3">
        <v>44958</v>
      </c>
      <c r="M10032" s="3">
        <v>45809</v>
      </c>
      <c r="N10032" s="2" t="s">
        <v>749</v>
      </c>
    </row>
    <row r="10033" spans="2:14" x14ac:dyDescent="0.25">
      <c r="B10033" s="2" t="s">
        <v>7534</v>
      </c>
      <c r="C10033" s="2" t="s">
        <v>7535</v>
      </c>
      <c r="D10033" s="2" t="s">
        <v>41</v>
      </c>
      <c r="E10033" s="2" t="s">
        <v>17</v>
      </c>
      <c r="F10033" s="2" t="s">
        <v>138</v>
      </c>
      <c r="G10033" s="2" t="s">
        <v>138</v>
      </c>
      <c r="H10033" s="2" t="s">
        <v>7533</v>
      </c>
      <c r="I10033" s="2">
        <v>70</v>
      </c>
      <c r="J10033" s="2">
        <v>70</v>
      </c>
      <c r="K10033" s="2">
        <v>1240917</v>
      </c>
      <c r="L10033" s="3">
        <v>44958</v>
      </c>
      <c r="M10033" s="3">
        <v>46266</v>
      </c>
      <c r="N10033" s="2" t="s">
        <v>749</v>
      </c>
    </row>
    <row r="10034" spans="2:14" x14ac:dyDescent="0.25">
      <c r="B10034" s="2" t="s">
        <v>7534</v>
      </c>
      <c r="C10034" s="2" t="s">
        <v>7535</v>
      </c>
      <c r="D10034" s="2" t="s">
        <v>41</v>
      </c>
      <c r="E10034" s="2" t="s">
        <v>142</v>
      </c>
      <c r="F10034" s="2" t="s">
        <v>138</v>
      </c>
      <c r="G10034" s="2" t="s">
        <v>138</v>
      </c>
      <c r="H10034" s="2" t="s">
        <v>7533</v>
      </c>
      <c r="I10034" s="2">
        <v>70</v>
      </c>
      <c r="J10034" s="2">
        <v>0</v>
      </c>
      <c r="K10034" s="2">
        <v>1240917</v>
      </c>
      <c r="L10034" s="3">
        <v>44958</v>
      </c>
      <c r="M10034" s="3">
        <v>46266</v>
      </c>
      <c r="N10034" s="2" t="s">
        <v>749</v>
      </c>
    </row>
    <row r="10035" spans="2:14" x14ac:dyDescent="0.25">
      <c r="B10035" s="2" t="s">
        <v>7536</v>
      </c>
      <c r="C10035" s="2" t="s">
        <v>7537</v>
      </c>
      <c r="D10035" s="2" t="s">
        <v>843</v>
      </c>
      <c r="E10035" s="2" t="s">
        <v>17</v>
      </c>
      <c r="F10035" s="2" t="s">
        <v>138</v>
      </c>
      <c r="G10035" s="2" t="s">
        <v>138</v>
      </c>
      <c r="H10035" s="2" t="s">
        <v>7533</v>
      </c>
      <c r="I10035" s="2">
        <v>21</v>
      </c>
      <c r="J10035" s="2">
        <v>21</v>
      </c>
      <c r="K10035" s="2">
        <v>1240930</v>
      </c>
      <c r="L10035" s="3">
        <v>44958</v>
      </c>
      <c r="M10035" s="3">
        <v>46266</v>
      </c>
      <c r="N10035" s="2" t="s">
        <v>749</v>
      </c>
    </row>
    <row r="10036" spans="2:14" x14ac:dyDescent="0.25">
      <c r="B10036" s="2" t="s">
        <v>7538</v>
      </c>
      <c r="C10036" s="2" t="s">
        <v>7539</v>
      </c>
      <c r="D10036" s="2" t="s">
        <v>16</v>
      </c>
      <c r="E10036" s="2" t="s">
        <v>75</v>
      </c>
      <c r="F10036" s="2" t="s">
        <v>138</v>
      </c>
      <c r="G10036" s="2" t="s">
        <v>138</v>
      </c>
      <c r="H10036" s="2" t="s">
        <v>7540</v>
      </c>
      <c r="I10036" s="2">
        <v>0</v>
      </c>
      <c r="J10036" s="2">
        <v>0</v>
      </c>
      <c r="K10036" s="2" t="s">
        <v>7541</v>
      </c>
      <c r="L10036" s="3">
        <v>44958</v>
      </c>
      <c r="M10036" s="3">
        <v>45689</v>
      </c>
      <c r="N10036" s="2" t="s">
        <v>6754</v>
      </c>
    </row>
    <row r="10037" spans="2:14" x14ac:dyDescent="0.25">
      <c r="B10037" s="2" t="s">
        <v>7538</v>
      </c>
      <c r="C10037" s="2" t="s">
        <v>7539</v>
      </c>
      <c r="D10037" s="2" t="s">
        <v>16</v>
      </c>
      <c r="E10037" s="2" t="s">
        <v>17</v>
      </c>
      <c r="F10037" s="2" t="s">
        <v>138</v>
      </c>
      <c r="G10037" s="2" t="s">
        <v>138</v>
      </c>
      <c r="H10037" s="2" t="s">
        <v>7540</v>
      </c>
      <c r="I10037" s="2">
        <v>0</v>
      </c>
      <c r="J10037" s="2">
        <v>0</v>
      </c>
      <c r="K10037" s="2" t="s">
        <v>7541</v>
      </c>
      <c r="L10037" s="3">
        <v>44958</v>
      </c>
      <c r="M10037" s="3">
        <v>45689</v>
      </c>
      <c r="N10037" s="2" t="s">
        <v>6754</v>
      </c>
    </row>
    <row r="10038" spans="2:14" x14ac:dyDescent="0.25">
      <c r="B10038" s="2" t="s">
        <v>7542</v>
      </c>
      <c r="C10038" s="2" t="s">
        <v>7543</v>
      </c>
      <c r="D10038" s="2" t="s">
        <v>41</v>
      </c>
      <c r="E10038" s="2" t="s">
        <v>17</v>
      </c>
      <c r="F10038" s="2" t="s">
        <v>138</v>
      </c>
      <c r="G10038" s="2" t="s">
        <v>138</v>
      </c>
      <c r="H10038" s="2" t="s">
        <v>1000</v>
      </c>
      <c r="I10038" s="2">
        <v>0</v>
      </c>
      <c r="J10038" s="2">
        <v>0</v>
      </c>
      <c r="K10038" s="2">
        <v>82024</v>
      </c>
      <c r="L10038" s="3">
        <v>45738</v>
      </c>
      <c r="M10038" s="3">
        <v>45870</v>
      </c>
      <c r="N10038" s="2" t="s">
        <v>1001</v>
      </c>
    </row>
    <row r="10039" spans="2:14" x14ac:dyDescent="0.25">
      <c r="B10039" s="2" t="s">
        <v>7544</v>
      </c>
      <c r="C10039" s="2" t="s">
        <v>999</v>
      </c>
      <c r="D10039" s="2" t="s">
        <v>843</v>
      </c>
      <c r="E10039" s="2" t="s">
        <v>75</v>
      </c>
      <c r="F10039" s="2" t="s">
        <v>138</v>
      </c>
      <c r="G10039" s="2" t="s">
        <v>138</v>
      </c>
      <c r="H10039" s="2" t="s">
        <v>1000</v>
      </c>
      <c r="I10039" s="2">
        <v>138</v>
      </c>
      <c r="J10039" s="2">
        <v>0</v>
      </c>
      <c r="K10039" s="2">
        <v>122024</v>
      </c>
      <c r="L10039" s="3">
        <v>45738</v>
      </c>
      <c r="M10039" s="3">
        <v>45992</v>
      </c>
      <c r="N10039" s="2" t="s">
        <v>1001</v>
      </c>
    </row>
    <row r="10040" spans="2:14" x14ac:dyDescent="0.25">
      <c r="B10040" s="2" t="s">
        <v>7544</v>
      </c>
      <c r="C10040" s="2" t="s">
        <v>999</v>
      </c>
      <c r="D10040" s="2" t="s">
        <v>843</v>
      </c>
      <c r="E10040" s="2" t="s">
        <v>17</v>
      </c>
      <c r="F10040" s="2" t="s">
        <v>138</v>
      </c>
      <c r="G10040" s="2" t="s">
        <v>138</v>
      </c>
      <c r="H10040" s="2" t="s">
        <v>1000</v>
      </c>
      <c r="I10040" s="2">
        <v>138</v>
      </c>
      <c r="J10040" s="2">
        <v>0</v>
      </c>
      <c r="K10040" s="2">
        <v>0</v>
      </c>
      <c r="L10040" s="3">
        <v>46066</v>
      </c>
      <c r="M10040" s="3">
        <v>46388</v>
      </c>
      <c r="N10040" s="2" t="s">
        <v>1001</v>
      </c>
    </row>
    <row r="10041" spans="2:14" x14ac:dyDescent="0.25">
      <c r="B10041" s="2" t="s">
        <v>7544</v>
      </c>
      <c r="C10041" s="2" t="s">
        <v>999</v>
      </c>
      <c r="D10041" s="2" t="s">
        <v>843</v>
      </c>
      <c r="E10041" s="2" t="s">
        <v>17</v>
      </c>
      <c r="F10041" s="2" t="s">
        <v>138</v>
      </c>
      <c r="G10041" s="2" t="s">
        <v>138</v>
      </c>
      <c r="H10041" s="2" t="s">
        <v>1000</v>
      </c>
      <c r="I10041" s="2">
        <v>138</v>
      </c>
      <c r="J10041" s="2">
        <v>108</v>
      </c>
      <c r="K10041" s="2">
        <v>0</v>
      </c>
      <c r="L10041" s="3">
        <v>46116</v>
      </c>
      <c r="M10041" s="3">
        <v>46419</v>
      </c>
      <c r="N10041" s="2" t="s">
        <v>1001</v>
      </c>
    </row>
    <row r="10042" spans="2:14" x14ac:dyDescent="0.25">
      <c r="B10042" s="2" t="s">
        <v>7544</v>
      </c>
      <c r="C10042" s="2" t="s">
        <v>999</v>
      </c>
      <c r="D10042" s="2" t="s">
        <v>843</v>
      </c>
      <c r="E10042" s="2" t="s">
        <v>17</v>
      </c>
      <c r="F10042" s="2" t="s">
        <v>138</v>
      </c>
      <c r="G10042" s="2" t="s">
        <v>138</v>
      </c>
      <c r="H10042" s="2" t="s">
        <v>1000</v>
      </c>
      <c r="I10042" s="2">
        <v>138</v>
      </c>
      <c r="J10042" s="2">
        <v>0</v>
      </c>
      <c r="K10042" s="2">
        <v>3112025</v>
      </c>
      <c r="L10042" s="3">
        <v>45987</v>
      </c>
      <c r="M10042" s="3">
        <v>46327</v>
      </c>
      <c r="N10042" s="2" t="s">
        <v>1001</v>
      </c>
    </row>
    <row r="10043" spans="2:14" x14ac:dyDescent="0.25">
      <c r="B10043" s="2" t="s">
        <v>7544</v>
      </c>
      <c r="C10043" s="2" t="s">
        <v>999</v>
      </c>
      <c r="D10043" s="2" t="s">
        <v>843</v>
      </c>
      <c r="E10043" s="2" t="s">
        <v>17</v>
      </c>
      <c r="F10043" s="2" t="s">
        <v>138</v>
      </c>
      <c r="G10043" s="2" t="s">
        <v>138</v>
      </c>
      <c r="H10043" s="2" t="s">
        <v>1000</v>
      </c>
      <c r="I10043" s="2">
        <v>138</v>
      </c>
      <c r="J10043" s="2">
        <v>0</v>
      </c>
      <c r="K10043" s="2">
        <v>22026</v>
      </c>
      <c r="L10043" s="3">
        <v>46144</v>
      </c>
      <c r="M10043" s="3">
        <v>46419</v>
      </c>
      <c r="N10043" s="2" t="s">
        <v>1001</v>
      </c>
    </row>
    <row r="10044" spans="2:14" x14ac:dyDescent="0.25">
      <c r="B10044" s="2" t="s">
        <v>7544</v>
      </c>
      <c r="C10044" s="2" t="s">
        <v>999</v>
      </c>
      <c r="D10044" s="2" t="s">
        <v>843</v>
      </c>
      <c r="E10044" s="2" t="s">
        <v>17</v>
      </c>
      <c r="F10044" s="2" t="s">
        <v>138</v>
      </c>
      <c r="G10044" s="2" t="s">
        <v>138</v>
      </c>
      <c r="H10044" s="2" t="s">
        <v>1000</v>
      </c>
      <c r="I10044" s="2">
        <v>138</v>
      </c>
      <c r="J10044" s="2">
        <v>0</v>
      </c>
      <c r="K10044" s="2">
        <v>122024</v>
      </c>
      <c r="L10044" s="3">
        <v>45738</v>
      </c>
      <c r="M10044" s="3">
        <v>45992</v>
      </c>
      <c r="N10044" s="2" t="s">
        <v>1001</v>
      </c>
    </row>
    <row r="10045" spans="2:14" x14ac:dyDescent="0.25">
      <c r="B10045" s="2" t="s">
        <v>7544</v>
      </c>
      <c r="C10045" s="2" t="s">
        <v>999</v>
      </c>
      <c r="D10045" s="2" t="s">
        <v>843</v>
      </c>
      <c r="E10045" s="2" t="s">
        <v>181</v>
      </c>
      <c r="F10045" s="2" t="s">
        <v>138</v>
      </c>
      <c r="G10045" s="2" t="s">
        <v>138</v>
      </c>
      <c r="H10045" s="2" t="s">
        <v>1000</v>
      </c>
      <c r="I10045" s="2">
        <v>138</v>
      </c>
      <c r="J10045" s="2">
        <v>0</v>
      </c>
      <c r="K10045" s="2">
        <v>0</v>
      </c>
      <c r="L10045" s="3">
        <v>46066</v>
      </c>
      <c r="M10045" s="3">
        <v>46388</v>
      </c>
      <c r="N10045" s="2" t="s">
        <v>1001</v>
      </c>
    </row>
    <row r="10046" spans="2:14" x14ac:dyDescent="0.25">
      <c r="B10046" s="2" t="s">
        <v>7544</v>
      </c>
      <c r="C10046" s="2" t="s">
        <v>999</v>
      </c>
      <c r="D10046" s="2" t="s">
        <v>843</v>
      </c>
      <c r="E10046" s="2" t="s">
        <v>181</v>
      </c>
      <c r="F10046" s="2" t="s">
        <v>138</v>
      </c>
      <c r="G10046" s="2" t="s">
        <v>138</v>
      </c>
      <c r="H10046" s="2" t="s">
        <v>1000</v>
      </c>
      <c r="I10046" s="2">
        <v>138</v>
      </c>
      <c r="J10046" s="2">
        <v>0</v>
      </c>
      <c r="K10046" s="2">
        <v>0</v>
      </c>
      <c r="L10046" s="3">
        <v>46116</v>
      </c>
      <c r="M10046" s="3">
        <v>46419</v>
      </c>
      <c r="N10046" s="2" t="s">
        <v>1001</v>
      </c>
    </row>
    <row r="10047" spans="2:14" x14ac:dyDescent="0.25">
      <c r="B10047" s="2" t="s">
        <v>7544</v>
      </c>
      <c r="C10047" s="2" t="s">
        <v>999</v>
      </c>
      <c r="D10047" s="2" t="s">
        <v>843</v>
      </c>
      <c r="E10047" s="2" t="s">
        <v>181</v>
      </c>
      <c r="F10047" s="2" t="s">
        <v>138</v>
      </c>
      <c r="G10047" s="2" t="s">
        <v>138</v>
      </c>
      <c r="H10047" s="2" t="s">
        <v>1000</v>
      </c>
      <c r="I10047" s="2">
        <v>138</v>
      </c>
      <c r="J10047" s="2">
        <v>0</v>
      </c>
      <c r="K10047" s="2">
        <v>3112025</v>
      </c>
      <c r="L10047" s="3">
        <v>45987</v>
      </c>
      <c r="M10047" s="3">
        <v>46327</v>
      </c>
      <c r="N10047" s="2" t="s">
        <v>1001</v>
      </c>
    </row>
    <row r="10048" spans="2:14" x14ac:dyDescent="0.25">
      <c r="B10048" s="2" t="s">
        <v>7544</v>
      </c>
      <c r="C10048" s="2" t="s">
        <v>999</v>
      </c>
      <c r="D10048" s="2" t="s">
        <v>843</v>
      </c>
      <c r="E10048" s="2" t="s">
        <v>142</v>
      </c>
      <c r="F10048" s="2" t="s">
        <v>138</v>
      </c>
      <c r="G10048" s="2" t="s">
        <v>138</v>
      </c>
      <c r="H10048" s="2" t="s">
        <v>1000</v>
      </c>
      <c r="I10048" s="2">
        <v>138</v>
      </c>
      <c r="J10048" s="2">
        <v>30</v>
      </c>
      <c r="K10048" s="2">
        <v>0</v>
      </c>
      <c r="L10048" s="3">
        <v>46116</v>
      </c>
      <c r="M10048" s="3">
        <v>46419</v>
      </c>
      <c r="N10048" s="2" t="s">
        <v>1001</v>
      </c>
    </row>
    <row r="10049" spans="2:14" x14ac:dyDescent="0.25">
      <c r="B10049" s="2" t="s">
        <v>7544</v>
      </c>
      <c r="C10049" s="2" t="s">
        <v>999</v>
      </c>
      <c r="D10049" s="2" t="s">
        <v>843</v>
      </c>
      <c r="E10049" s="2" t="s">
        <v>142</v>
      </c>
      <c r="F10049" s="2" t="s">
        <v>138</v>
      </c>
      <c r="G10049" s="2" t="s">
        <v>138</v>
      </c>
      <c r="H10049" s="2" t="s">
        <v>1000</v>
      </c>
      <c r="I10049" s="2">
        <v>138</v>
      </c>
      <c r="J10049" s="2">
        <v>0</v>
      </c>
      <c r="K10049" s="2">
        <v>122024</v>
      </c>
      <c r="L10049" s="3">
        <v>45738</v>
      </c>
      <c r="M10049" s="3">
        <v>45992</v>
      </c>
      <c r="N10049" s="2" t="s">
        <v>1001</v>
      </c>
    </row>
    <row r="10050" spans="2:14" x14ac:dyDescent="0.25">
      <c r="B10050" s="2" t="s">
        <v>7545</v>
      </c>
      <c r="C10050" s="2" t="s">
        <v>7546</v>
      </c>
      <c r="D10050" s="2" t="s">
        <v>843</v>
      </c>
      <c r="E10050" s="2" t="s">
        <v>17</v>
      </c>
      <c r="F10050" s="2" t="s">
        <v>138</v>
      </c>
      <c r="G10050" s="2" t="s">
        <v>138</v>
      </c>
      <c r="H10050" s="2" t="s">
        <v>1000</v>
      </c>
      <c r="I10050" s="2">
        <v>180</v>
      </c>
      <c r="J10050" s="2">
        <v>0</v>
      </c>
      <c r="K10050" s="2">
        <v>0</v>
      </c>
      <c r="L10050" s="3">
        <v>46176</v>
      </c>
      <c r="M10050" s="2" t="s">
        <v>30</v>
      </c>
      <c r="N10050" s="2" t="s">
        <v>1001</v>
      </c>
    </row>
    <row r="10051" spans="2:14" x14ac:dyDescent="0.25">
      <c r="B10051" s="2" t="s">
        <v>7545</v>
      </c>
      <c r="C10051" s="2" t="s">
        <v>7546</v>
      </c>
      <c r="D10051" s="2" t="s">
        <v>843</v>
      </c>
      <c r="E10051" s="2" t="s">
        <v>17</v>
      </c>
      <c r="F10051" s="2" t="s">
        <v>138</v>
      </c>
      <c r="G10051" s="2" t="s">
        <v>138</v>
      </c>
      <c r="H10051" s="2" t="s">
        <v>1000</v>
      </c>
      <c r="I10051" s="2">
        <v>180</v>
      </c>
      <c r="J10051" s="2">
        <v>180</v>
      </c>
      <c r="K10051" s="5">
        <v>3042026</v>
      </c>
      <c r="L10051" s="3">
        <v>46204</v>
      </c>
      <c r="M10051" s="3">
        <v>46478</v>
      </c>
      <c r="N10051" s="2" t="s">
        <v>1001</v>
      </c>
    </row>
    <row r="10052" spans="2:14" x14ac:dyDescent="0.25">
      <c r="B10052" s="2" t="s">
        <v>7545</v>
      </c>
      <c r="C10052" s="2" t="s">
        <v>7546</v>
      </c>
      <c r="D10052" s="2" t="s">
        <v>843</v>
      </c>
      <c r="E10052" s="2" t="s">
        <v>17</v>
      </c>
      <c r="F10052" s="2" t="s">
        <v>138</v>
      </c>
      <c r="G10052" s="2" t="s">
        <v>138</v>
      </c>
      <c r="H10052" s="2" t="s">
        <v>1000</v>
      </c>
      <c r="I10052" s="2">
        <v>180</v>
      </c>
      <c r="J10052" s="2">
        <v>0</v>
      </c>
      <c r="K10052" s="2">
        <v>42026</v>
      </c>
      <c r="L10052" s="3">
        <v>46144</v>
      </c>
      <c r="M10052" s="3">
        <v>46478</v>
      </c>
      <c r="N10052" s="2" t="s">
        <v>1001</v>
      </c>
    </row>
    <row r="10053" spans="2:14" x14ac:dyDescent="0.25">
      <c r="B10053" s="2" t="s">
        <v>7545</v>
      </c>
      <c r="C10053" s="2" t="s">
        <v>7546</v>
      </c>
      <c r="D10053" s="2" t="s">
        <v>843</v>
      </c>
      <c r="E10053" s="2" t="s">
        <v>17</v>
      </c>
      <c r="F10053" s="2" t="s">
        <v>138</v>
      </c>
      <c r="G10053" s="2" t="s">
        <v>138</v>
      </c>
      <c r="H10053" s="2" t="s">
        <v>1000</v>
      </c>
      <c r="I10053" s="2">
        <v>180</v>
      </c>
      <c r="J10053" s="2">
        <v>0</v>
      </c>
      <c r="K10053" s="2">
        <v>82024</v>
      </c>
      <c r="L10053" s="3">
        <v>45738</v>
      </c>
      <c r="M10053" s="3">
        <v>45870</v>
      </c>
      <c r="N10053" s="2" t="s">
        <v>1001</v>
      </c>
    </row>
    <row r="10054" spans="2:14" x14ac:dyDescent="0.25">
      <c r="B10054" s="2" t="s">
        <v>7545</v>
      </c>
      <c r="C10054" s="2" t="s">
        <v>7546</v>
      </c>
      <c r="D10054" s="2" t="s">
        <v>843</v>
      </c>
      <c r="E10054" s="2" t="s">
        <v>181</v>
      </c>
      <c r="F10054" s="2" t="s">
        <v>138</v>
      </c>
      <c r="G10054" s="2" t="s">
        <v>138</v>
      </c>
      <c r="H10054" s="2" t="s">
        <v>1000</v>
      </c>
      <c r="I10054" s="2">
        <v>180</v>
      </c>
      <c r="J10054" s="2">
        <v>0</v>
      </c>
      <c r="K10054" s="2">
        <v>82024</v>
      </c>
      <c r="L10054" s="3">
        <v>45738</v>
      </c>
      <c r="M10054" s="3">
        <v>45870</v>
      </c>
      <c r="N10054" s="2" t="s">
        <v>1001</v>
      </c>
    </row>
    <row r="10055" spans="2:14" x14ac:dyDescent="0.25">
      <c r="B10055" s="2" t="s">
        <v>7547</v>
      </c>
      <c r="C10055" s="2" t="s">
        <v>997</v>
      </c>
      <c r="D10055" s="2" t="s">
        <v>843</v>
      </c>
      <c r="E10055" s="2" t="s">
        <v>75</v>
      </c>
      <c r="F10055" s="2" t="s">
        <v>138</v>
      </c>
      <c r="G10055" s="2" t="s">
        <v>138</v>
      </c>
      <c r="H10055" s="2" t="s">
        <v>1000</v>
      </c>
      <c r="I10055" s="2">
        <v>88</v>
      </c>
      <c r="J10055" s="2">
        <v>0</v>
      </c>
      <c r="K10055" s="2">
        <v>112024</v>
      </c>
      <c r="L10055" s="3">
        <v>45738</v>
      </c>
      <c r="M10055" s="3">
        <v>45962</v>
      </c>
      <c r="N10055" s="2" t="s">
        <v>1001</v>
      </c>
    </row>
    <row r="10056" spans="2:14" x14ac:dyDescent="0.25">
      <c r="B10056" s="2" t="s">
        <v>7547</v>
      </c>
      <c r="C10056" s="2" t="s">
        <v>997</v>
      </c>
      <c r="D10056" s="2" t="s">
        <v>843</v>
      </c>
      <c r="E10056" s="2" t="s">
        <v>17</v>
      </c>
      <c r="F10056" s="2" t="s">
        <v>138</v>
      </c>
      <c r="G10056" s="2" t="s">
        <v>138</v>
      </c>
      <c r="H10056" s="2" t="s">
        <v>1000</v>
      </c>
      <c r="I10056" s="2">
        <v>88</v>
      </c>
      <c r="J10056" s="2">
        <v>0</v>
      </c>
      <c r="K10056" s="2">
        <v>0</v>
      </c>
      <c r="L10056" s="3">
        <v>45989</v>
      </c>
      <c r="M10056" s="3">
        <v>46235</v>
      </c>
      <c r="N10056" s="2" t="s">
        <v>1001</v>
      </c>
    </row>
    <row r="10057" spans="2:14" x14ac:dyDescent="0.25">
      <c r="B10057" s="2" t="s">
        <v>7547</v>
      </c>
      <c r="C10057" s="2" t="s">
        <v>997</v>
      </c>
      <c r="D10057" s="2" t="s">
        <v>843</v>
      </c>
      <c r="E10057" s="2" t="s">
        <v>17</v>
      </c>
      <c r="F10057" s="2" t="s">
        <v>138</v>
      </c>
      <c r="G10057" s="2" t="s">
        <v>138</v>
      </c>
      <c r="H10057" s="2" t="s">
        <v>1000</v>
      </c>
      <c r="I10057" s="2">
        <v>88</v>
      </c>
      <c r="J10057" s="2">
        <v>0</v>
      </c>
      <c r="K10057" s="2">
        <v>0</v>
      </c>
      <c r="L10057" s="3">
        <v>46066</v>
      </c>
      <c r="M10057" s="3">
        <v>46388</v>
      </c>
      <c r="N10057" s="2" t="s">
        <v>1001</v>
      </c>
    </row>
    <row r="10058" spans="2:14" x14ac:dyDescent="0.25">
      <c r="B10058" s="2" t="s">
        <v>7547</v>
      </c>
      <c r="C10058" s="2" t="s">
        <v>997</v>
      </c>
      <c r="D10058" s="2" t="s">
        <v>843</v>
      </c>
      <c r="E10058" s="2" t="s">
        <v>17</v>
      </c>
      <c r="F10058" s="2" t="s">
        <v>138</v>
      </c>
      <c r="G10058" s="2" t="s">
        <v>138</v>
      </c>
      <c r="H10058" s="2" t="s">
        <v>1000</v>
      </c>
      <c r="I10058" s="2">
        <v>88</v>
      </c>
      <c r="J10058" s="2">
        <v>4</v>
      </c>
      <c r="K10058" s="2">
        <v>0</v>
      </c>
      <c r="L10058" s="3">
        <v>46204</v>
      </c>
      <c r="M10058" s="3">
        <v>46478</v>
      </c>
      <c r="N10058" s="2" t="s">
        <v>1001</v>
      </c>
    </row>
    <row r="10059" spans="2:14" x14ac:dyDescent="0.25">
      <c r="B10059" s="2" t="s">
        <v>7547</v>
      </c>
      <c r="C10059" s="2" t="s">
        <v>997</v>
      </c>
      <c r="D10059" s="2" t="s">
        <v>843</v>
      </c>
      <c r="E10059" s="2" t="s">
        <v>17</v>
      </c>
      <c r="F10059" s="2" t="s">
        <v>138</v>
      </c>
      <c r="G10059" s="2" t="s">
        <v>138</v>
      </c>
      <c r="H10059" s="2" t="s">
        <v>1000</v>
      </c>
      <c r="I10059" s="2">
        <v>88</v>
      </c>
      <c r="J10059" s="2">
        <v>84</v>
      </c>
      <c r="K10059" s="2">
        <v>42026</v>
      </c>
      <c r="L10059" s="3">
        <v>46197</v>
      </c>
      <c r="M10059" s="3">
        <v>46478</v>
      </c>
      <c r="N10059" s="2" t="s">
        <v>1001</v>
      </c>
    </row>
    <row r="10060" spans="2:14" x14ac:dyDescent="0.25">
      <c r="B10060" s="2" t="s">
        <v>7547</v>
      </c>
      <c r="C10060" s="2" t="s">
        <v>997</v>
      </c>
      <c r="D10060" s="2" t="s">
        <v>843</v>
      </c>
      <c r="E10060" s="2" t="s">
        <v>17</v>
      </c>
      <c r="F10060" s="2" t="s">
        <v>138</v>
      </c>
      <c r="G10060" s="2" t="s">
        <v>138</v>
      </c>
      <c r="H10060" s="2" t="s">
        <v>1000</v>
      </c>
      <c r="I10060" s="2">
        <v>88</v>
      </c>
      <c r="J10060" s="2">
        <v>0</v>
      </c>
      <c r="K10060" s="2">
        <v>112024</v>
      </c>
      <c r="L10060" s="3">
        <v>45738</v>
      </c>
      <c r="M10060" s="3">
        <v>45962</v>
      </c>
      <c r="N10060" s="2" t="s">
        <v>1001</v>
      </c>
    </row>
    <row r="10061" spans="2:14" x14ac:dyDescent="0.25">
      <c r="B10061" s="2" t="s">
        <v>7547</v>
      </c>
      <c r="C10061" s="2" t="s">
        <v>997</v>
      </c>
      <c r="D10061" s="2" t="s">
        <v>843</v>
      </c>
      <c r="E10061" s="2" t="s">
        <v>181</v>
      </c>
      <c r="F10061" s="2" t="s">
        <v>138</v>
      </c>
      <c r="G10061" s="2" t="s">
        <v>138</v>
      </c>
      <c r="H10061" s="2" t="s">
        <v>1000</v>
      </c>
      <c r="I10061" s="2">
        <v>88</v>
      </c>
      <c r="J10061" s="2">
        <v>0</v>
      </c>
      <c r="K10061" s="2">
        <v>112024</v>
      </c>
      <c r="L10061" s="3">
        <v>45738</v>
      </c>
      <c r="M10061" s="3">
        <v>45962</v>
      </c>
      <c r="N10061" s="2" t="s">
        <v>1001</v>
      </c>
    </row>
    <row r="10062" spans="2:14" x14ac:dyDescent="0.25">
      <c r="B10062" s="2" t="s">
        <v>7547</v>
      </c>
      <c r="C10062" s="2" t="s">
        <v>997</v>
      </c>
      <c r="D10062" s="2" t="s">
        <v>843</v>
      </c>
      <c r="E10062" s="2" t="s">
        <v>142</v>
      </c>
      <c r="F10062" s="2" t="s">
        <v>138</v>
      </c>
      <c r="G10062" s="2" t="s">
        <v>138</v>
      </c>
      <c r="H10062" s="2" t="s">
        <v>1000</v>
      </c>
      <c r="I10062" s="2">
        <v>88</v>
      </c>
      <c r="J10062" s="2">
        <v>0</v>
      </c>
      <c r="K10062" s="2">
        <v>0</v>
      </c>
      <c r="L10062" s="3">
        <v>45989</v>
      </c>
      <c r="M10062" s="3">
        <v>46235</v>
      </c>
      <c r="N10062" s="2" t="s">
        <v>1001</v>
      </c>
    </row>
    <row r="10063" spans="2:14" x14ac:dyDescent="0.25">
      <c r="B10063" s="2" t="s">
        <v>7547</v>
      </c>
      <c r="C10063" s="2" t="s">
        <v>997</v>
      </c>
      <c r="D10063" s="2" t="s">
        <v>843</v>
      </c>
      <c r="E10063" s="2" t="s">
        <v>142</v>
      </c>
      <c r="F10063" s="2" t="s">
        <v>138</v>
      </c>
      <c r="G10063" s="2" t="s">
        <v>138</v>
      </c>
      <c r="H10063" s="2" t="s">
        <v>1000</v>
      </c>
      <c r="I10063" s="2">
        <v>88</v>
      </c>
      <c r="J10063" s="2">
        <v>0</v>
      </c>
      <c r="K10063" s="2">
        <v>112024</v>
      </c>
      <c r="L10063" s="3">
        <v>45738</v>
      </c>
      <c r="M10063" s="3">
        <v>45962</v>
      </c>
      <c r="N10063" s="2" t="s">
        <v>1001</v>
      </c>
    </row>
    <row r="10064" spans="2:14" x14ac:dyDescent="0.25">
      <c r="B10064" s="2" t="s">
        <v>7548</v>
      </c>
      <c r="C10064" s="2" t="s">
        <v>995</v>
      </c>
      <c r="D10064" s="2" t="s">
        <v>843</v>
      </c>
      <c r="E10064" s="2" t="s">
        <v>17</v>
      </c>
      <c r="F10064" s="2" t="s">
        <v>138</v>
      </c>
      <c r="G10064" s="2" t="s">
        <v>138</v>
      </c>
      <c r="H10064" s="2" t="s">
        <v>7549</v>
      </c>
      <c r="I10064" s="2">
        <v>139</v>
      </c>
      <c r="J10064" s="2">
        <v>0</v>
      </c>
      <c r="K10064" s="2">
        <v>3112025</v>
      </c>
      <c r="L10064" s="3">
        <v>45976</v>
      </c>
      <c r="M10064" s="3">
        <v>46327</v>
      </c>
      <c r="N10064" s="2" t="s">
        <v>1001</v>
      </c>
    </row>
    <row r="10065" spans="2:14" x14ac:dyDescent="0.25">
      <c r="B10065" s="2" t="s">
        <v>7548</v>
      </c>
      <c r="C10065" s="2" t="s">
        <v>995</v>
      </c>
      <c r="D10065" s="2" t="s">
        <v>843</v>
      </c>
      <c r="E10065" s="2" t="s">
        <v>17</v>
      </c>
      <c r="F10065" s="2" t="s">
        <v>138</v>
      </c>
      <c r="G10065" s="2" t="s">
        <v>138</v>
      </c>
      <c r="H10065" s="2" t="s">
        <v>7549</v>
      </c>
      <c r="I10065" s="2">
        <v>139</v>
      </c>
      <c r="J10065" s="2">
        <v>0</v>
      </c>
      <c r="K10065" s="2">
        <v>22025</v>
      </c>
      <c r="L10065" s="3">
        <v>45738</v>
      </c>
      <c r="M10065" s="3">
        <v>46054</v>
      </c>
      <c r="N10065" s="2" t="s">
        <v>1001</v>
      </c>
    </row>
    <row r="10066" spans="2:14" x14ac:dyDescent="0.25">
      <c r="B10066" s="2" t="s">
        <v>7548</v>
      </c>
      <c r="C10066" s="2" t="s">
        <v>995</v>
      </c>
      <c r="D10066" s="2" t="s">
        <v>843</v>
      </c>
      <c r="E10066" s="2" t="s">
        <v>17</v>
      </c>
      <c r="F10066" s="2" t="s">
        <v>138</v>
      </c>
      <c r="G10066" s="2" t="s">
        <v>138</v>
      </c>
      <c r="H10066" s="2" t="s">
        <v>7549</v>
      </c>
      <c r="I10066" s="2">
        <v>139</v>
      </c>
      <c r="J10066" s="2">
        <v>39</v>
      </c>
      <c r="K10066" s="2">
        <v>22026</v>
      </c>
      <c r="L10066" s="3">
        <v>46120</v>
      </c>
      <c r="M10066" s="3">
        <v>46419</v>
      </c>
      <c r="N10066" s="2" t="s">
        <v>1001</v>
      </c>
    </row>
    <row r="10067" spans="2:14" x14ac:dyDescent="0.25">
      <c r="B10067" s="2" t="s">
        <v>7548</v>
      </c>
      <c r="C10067" s="2" t="s">
        <v>995</v>
      </c>
      <c r="D10067" s="2" t="s">
        <v>843</v>
      </c>
      <c r="E10067" s="2" t="s">
        <v>17</v>
      </c>
      <c r="F10067" s="2" t="s">
        <v>138</v>
      </c>
      <c r="G10067" s="2" t="s">
        <v>138</v>
      </c>
      <c r="H10067" s="2" t="s">
        <v>7549</v>
      </c>
      <c r="I10067" s="2">
        <v>139</v>
      </c>
      <c r="J10067" s="2">
        <v>100</v>
      </c>
      <c r="K10067" s="2">
        <v>42026</v>
      </c>
      <c r="L10067" s="3">
        <v>46202</v>
      </c>
      <c r="M10067" s="3">
        <v>46478</v>
      </c>
      <c r="N10067" s="2" t="s">
        <v>1001</v>
      </c>
    </row>
    <row r="10068" spans="2:14" x14ac:dyDescent="0.25">
      <c r="B10068" s="2" t="s">
        <v>7548</v>
      </c>
      <c r="C10068" s="2" t="s">
        <v>995</v>
      </c>
      <c r="D10068" s="2" t="s">
        <v>843</v>
      </c>
      <c r="E10068" s="2" t="s">
        <v>181</v>
      </c>
      <c r="F10068" s="2" t="s">
        <v>138</v>
      </c>
      <c r="G10068" s="2" t="s">
        <v>138</v>
      </c>
      <c r="H10068" s="2" t="s">
        <v>7549</v>
      </c>
      <c r="I10068" s="2">
        <v>139</v>
      </c>
      <c r="J10068" s="2">
        <v>0</v>
      </c>
      <c r="K10068" s="2">
        <v>22025</v>
      </c>
      <c r="L10068" s="3">
        <v>45738</v>
      </c>
      <c r="M10068" s="3">
        <v>46054</v>
      </c>
      <c r="N10068" s="2" t="s">
        <v>1001</v>
      </c>
    </row>
    <row r="10069" spans="2:14" x14ac:dyDescent="0.25">
      <c r="B10069" s="2" t="s">
        <v>7548</v>
      </c>
      <c r="C10069" s="2" t="s">
        <v>995</v>
      </c>
      <c r="D10069" s="2" t="s">
        <v>843</v>
      </c>
      <c r="E10069" s="2" t="s">
        <v>142</v>
      </c>
      <c r="F10069" s="2" t="s">
        <v>138</v>
      </c>
      <c r="G10069" s="2" t="s">
        <v>138</v>
      </c>
      <c r="H10069" s="2" t="s">
        <v>7549</v>
      </c>
      <c r="I10069" s="2">
        <v>139</v>
      </c>
      <c r="J10069" s="2">
        <v>0</v>
      </c>
      <c r="K10069" s="2">
        <v>3112025</v>
      </c>
      <c r="L10069" s="3">
        <v>45976</v>
      </c>
      <c r="M10069" s="3">
        <v>46327</v>
      </c>
      <c r="N10069" s="2" t="s">
        <v>1001</v>
      </c>
    </row>
    <row r="10070" spans="2:14" x14ac:dyDescent="0.25">
      <c r="B10070" s="2" t="s">
        <v>7550</v>
      </c>
      <c r="C10070" s="2" t="s">
        <v>7551</v>
      </c>
      <c r="D10070" s="2" t="s">
        <v>41</v>
      </c>
      <c r="E10070" s="2" t="s">
        <v>17</v>
      </c>
      <c r="F10070" s="2" t="s">
        <v>138</v>
      </c>
      <c r="G10070" s="2" t="s">
        <v>138</v>
      </c>
      <c r="H10070" s="2" t="s">
        <v>7552</v>
      </c>
      <c r="I10070" s="2">
        <v>0</v>
      </c>
      <c r="J10070" s="2">
        <v>0</v>
      </c>
      <c r="K10070" s="2">
        <v>0</v>
      </c>
      <c r="L10070" s="3">
        <v>45888</v>
      </c>
      <c r="M10070" s="2" t="s">
        <v>30</v>
      </c>
      <c r="N10070" s="2" t="s">
        <v>7553</v>
      </c>
    </row>
    <row r="10071" spans="2:14" x14ac:dyDescent="0.25">
      <c r="B10071" s="2" t="s">
        <v>7554</v>
      </c>
      <c r="C10071" s="2" t="s">
        <v>7555</v>
      </c>
      <c r="D10071" s="2" t="s">
        <v>843</v>
      </c>
      <c r="E10071" s="2" t="s">
        <v>17</v>
      </c>
      <c r="F10071" s="2" t="s">
        <v>138</v>
      </c>
      <c r="G10071" s="2" t="s">
        <v>138</v>
      </c>
      <c r="H10071" s="2" t="s">
        <v>7549</v>
      </c>
      <c r="I10071" s="2">
        <v>155</v>
      </c>
      <c r="J10071" s="2">
        <v>130</v>
      </c>
      <c r="K10071" s="2">
        <v>0</v>
      </c>
      <c r="L10071" s="3">
        <v>46035</v>
      </c>
      <c r="M10071" s="3">
        <v>46388</v>
      </c>
      <c r="N10071" s="2" t="s">
        <v>1001</v>
      </c>
    </row>
    <row r="10072" spans="2:14" x14ac:dyDescent="0.25">
      <c r="B10072" s="2" t="s">
        <v>7554</v>
      </c>
      <c r="C10072" s="2" t="s">
        <v>7555</v>
      </c>
      <c r="D10072" s="2" t="s">
        <v>843</v>
      </c>
      <c r="E10072" s="2" t="s">
        <v>181</v>
      </c>
      <c r="F10072" s="2" t="s">
        <v>138</v>
      </c>
      <c r="G10072" s="2" t="s">
        <v>138</v>
      </c>
      <c r="H10072" s="2" t="s">
        <v>7549</v>
      </c>
      <c r="I10072" s="2">
        <v>155</v>
      </c>
      <c r="J10072" s="2">
        <v>0</v>
      </c>
      <c r="K10072" s="2">
        <v>0</v>
      </c>
      <c r="L10072" s="3">
        <v>46035</v>
      </c>
      <c r="M10072" s="3">
        <v>46388</v>
      </c>
      <c r="N10072" s="2" t="s">
        <v>1001</v>
      </c>
    </row>
    <row r="10073" spans="2:14" x14ac:dyDescent="0.25">
      <c r="B10073" s="2" t="s">
        <v>7554</v>
      </c>
      <c r="C10073" s="2" t="s">
        <v>7555</v>
      </c>
      <c r="D10073" s="2" t="s">
        <v>843</v>
      </c>
      <c r="E10073" s="2" t="s">
        <v>142</v>
      </c>
      <c r="F10073" s="2" t="s">
        <v>138</v>
      </c>
      <c r="G10073" s="2" t="s">
        <v>138</v>
      </c>
      <c r="H10073" s="2" t="s">
        <v>7549</v>
      </c>
      <c r="I10073" s="2">
        <v>155</v>
      </c>
      <c r="J10073" s="2">
        <v>25</v>
      </c>
      <c r="K10073" s="2">
        <v>0</v>
      </c>
      <c r="L10073" s="3">
        <v>46035</v>
      </c>
      <c r="M10073" s="3">
        <v>46388</v>
      </c>
      <c r="N10073" s="2" t="s">
        <v>1001</v>
      </c>
    </row>
    <row r="10074" spans="2:14" x14ac:dyDescent="0.25">
      <c r="B10074" s="2" t="s">
        <v>7556</v>
      </c>
      <c r="C10074" s="2" t="s">
        <v>7557</v>
      </c>
      <c r="D10074" s="2" t="s">
        <v>843</v>
      </c>
      <c r="E10074" s="2" t="s">
        <v>17</v>
      </c>
      <c r="F10074" s="2" t="s">
        <v>138</v>
      </c>
      <c r="G10074" s="2" t="s">
        <v>138</v>
      </c>
      <c r="H10074" s="2" t="s">
        <v>7549</v>
      </c>
      <c r="I10074" s="2">
        <v>60</v>
      </c>
      <c r="J10074" s="2">
        <v>60</v>
      </c>
      <c r="K10074" s="2">
        <v>42026</v>
      </c>
      <c r="L10074" s="3">
        <v>46144</v>
      </c>
      <c r="M10074" s="3">
        <v>46478</v>
      </c>
      <c r="N10074" s="2" t="s">
        <v>1001</v>
      </c>
    </row>
    <row r="10075" spans="2:14" x14ac:dyDescent="0.25">
      <c r="B10075" s="2" t="s">
        <v>7558</v>
      </c>
      <c r="C10075" s="2" t="s">
        <v>7559</v>
      </c>
      <c r="D10075" s="2" t="s">
        <v>843</v>
      </c>
      <c r="E10075" s="2" t="s">
        <v>17</v>
      </c>
      <c r="F10075" s="2" t="s">
        <v>138</v>
      </c>
      <c r="G10075" s="2" t="s">
        <v>138</v>
      </c>
      <c r="H10075" s="2" t="s">
        <v>7560</v>
      </c>
      <c r="I10075" s="2">
        <v>0</v>
      </c>
      <c r="J10075" s="2">
        <v>0</v>
      </c>
      <c r="K10075" s="2">
        <v>0</v>
      </c>
      <c r="L10075" s="3">
        <v>46160</v>
      </c>
      <c r="M10075" s="3">
        <v>47027</v>
      </c>
      <c r="N10075" s="2" t="s">
        <v>3821</v>
      </c>
    </row>
    <row r="10076" spans="2:14" x14ac:dyDescent="0.25">
      <c r="B10076" s="2" t="s">
        <v>7561</v>
      </c>
      <c r="C10076" s="2" t="s">
        <v>7562</v>
      </c>
      <c r="D10076" s="2" t="s">
        <v>16</v>
      </c>
      <c r="E10076" s="2" t="s">
        <v>17</v>
      </c>
      <c r="F10076" s="2" t="s">
        <v>18</v>
      </c>
      <c r="G10076" s="2" t="s">
        <v>175</v>
      </c>
      <c r="H10076" s="2" t="s">
        <v>24</v>
      </c>
      <c r="I10076" s="2">
        <v>0</v>
      </c>
      <c r="J10076" s="2">
        <v>0</v>
      </c>
      <c r="K10076" s="2">
        <v>0</v>
      </c>
      <c r="L10076" s="3">
        <v>45951</v>
      </c>
      <c r="M10076" s="2" t="s">
        <v>30</v>
      </c>
      <c r="N10076" s="2" t="s">
        <v>1323</v>
      </c>
    </row>
    <row r="10077" spans="2:14" x14ac:dyDescent="0.25">
      <c r="B10077" s="2" t="s">
        <v>7561</v>
      </c>
      <c r="C10077" s="2" t="s">
        <v>7562</v>
      </c>
      <c r="D10077" s="2" t="s">
        <v>16</v>
      </c>
      <c r="E10077" s="2" t="s">
        <v>17</v>
      </c>
      <c r="F10077" s="2" t="s">
        <v>18</v>
      </c>
      <c r="G10077" s="2" t="s">
        <v>175</v>
      </c>
      <c r="H10077" s="2" t="s">
        <v>24</v>
      </c>
      <c r="I10077" s="2">
        <v>0</v>
      </c>
      <c r="J10077" s="2">
        <v>0</v>
      </c>
      <c r="K10077" s="2" t="s">
        <v>7563</v>
      </c>
      <c r="L10077" s="3">
        <v>44958</v>
      </c>
      <c r="M10077" s="3">
        <v>45839</v>
      </c>
      <c r="N10077" s="2" t="s">
        <v>1323</v>
      </c>
    </row>
    <row r="10078" spans="2:14" x14ac:dyDescent="0.25">
      <c r="B10078" s="2" t="s">
        <v>7561</v>
      </c>
      <c r="C10078" s="2" t="s">
        <v>7562</v>
      </c>
      <c r="D10078" s="2" t="s">
        <v>16</v>
      </c>
      <c r="E10078" s="2" t="s">
        <v>181</v>
      </c>
      <c r="F10078" s="2" t="s">
        <v>18</v>
      </c>
      <c r="G10078" s="2" t="s">
        <v>175</v>
      </c>
      <c r="H10078" s="2" t="s">
        <v>24</v>
      </c>
      <c r="I10078" s="2">
        <v>0</v>
      </c>
      <c r="J10078" s="2">
        <v>0</v>
      </c>
      <c r="K10078" s="2" t="s">
        <v>7563</v>
      </c>
      <c r="L10078" s="3">
        <v>44958</v>
      </c>
      <c r="M10078" s="3">
        <v>45839</v>
      </c>
      <c r="N10078" s="2" t="s">
        <v>1323</v>
      </c>
    </row>
    <row r="10079" spans="2:14" hidden="1" x14ac:dyDescent="0.25">
      <c r="B10079" s="2" t="s">
        <v>7561</v>
      </c>
      <c r="C10079" s="2" t="s">
        <v>7562</v>
      </c>
      <c r="D10079" s="2" t="s">
        <v>16</v>
      </c>
      <c r="E10079" s="2" t="s">
        <v>233</v>
      </c>
      <c r="F10079" s="2" t="s">
        <v>18</v>
      </c>
      <c r="G10079" s="2" t="s">
        <v>175</v>
      </c>
      <c r="H10079" s="2" t="s">
        <v>24</v>
      </c>
      <c r="I10079" s="2">
        <v>0</v>
      </c>
      <c r="J10079" s="2">
        <v>0</v>
      </c>
      <c r="K10079" s="2" t="s">
        <v>7563</v>
      </c>
      <c r="L10079" s="3">
        <v>44958</v>
      </c>
      <c r="M10079" s="3">
        <v>45839</v>
      </c>
      <c r="N10079" s="2" t="s">
        <v>1323</v>
      </c>
    </row>
    <row r="10080" spans="2:14" x14ac:dyDescent="0.25">
      <c r="B10080" s="2" t="s">
        <v>7564</v>
      </c>
      <c r="C10080" s="2" t="s">
        <v>7565</v>
      </c>
      <c r="D10080" s="2" t="s">
        <v>16</v>
      </c>
      <c r="E10080" s="2" t="s">
        <v>17</v>
      </c>
      <c r="F10080" s="2" t="s">
        <v>18</v>
      </c>
      <c r="G10080" s="2" t="s">
        <v>175</v>
      </c>
      <c r="H10080" s="2" t="s">
        <v>7566</v>
      </c>
      <c r="I10080" s="2">
        <v>0</v>
      </c>
      <c r="J10080" s="2">
        <v>0</v>
      </c>
      <c r="K10080" s="2">
        <v>174074</v>
      </c>
      <c r="L10080" s="3">
        <v>44958</v>
      </c>
      <c r="M10080" s="3">
        <v>45962</v>
      </c>
      <c r="N10080" s="2" t="s">
        <v>3042</v>
      </c>
    </row>
    <row r="10081" spans="2:14" x14ac:dyDescent="0.25">
      <c r="B10081" s="2" t="s">
        <v>7567</v>
      </c>
      <c r="C10081" s="2" t="s">
        <v>7568</v>
      </c>
      <c r="D10081" s="2" t="s">
        <v>41</v>
      </c>
      <c r="E10081" s="2" t="s">
        <v>17</v>
      </c>
      <c r="F10081" s="2" t="s">
        <v>18</v>
      </c>
      <c r="G10081" s="2" t="s">
        <v>19</v>
      </c>
      <c r="H10081" s="2" t="s">
        <v>7569</v>
      </c>
      <c r="I10081" s="2">
        <v>0</v>
      </c>
      <c r="J10081" s="2">
        <v>0</v>
      </c>
      <c r="K10081" s="2">
        <v>1251221</v>
      </c>
      <c r="L10081" s="3">
        <v>44958</v>
      </c>
      <c r="M10081" s="3">
        <v>46357</v>
      </c>
      <c r="N10081" s="2" t="s">
        <v>921</v>
      </c>
    </row>
    <row r="10082" spans="2:14" x14ac:dyDescent="0.25">
      <c r="B10082" s="2" t="s">
        <v>7567</v>
      </c>
      <c r="C10082" s="2" t="s">
        <v>7568</v>
      </c>
      <c r="D10082" s="2" t="s">
        <v>41</v>
      </c>
      <c r="E10082" s="2" t="s">
        <v>17</v>
      </c>
      <c r="F10082" s="2" t="s">
        <v>18</v>
      </c>
      <c r="G10082" s="2" t="s">
        <v>19</v>
      </c>
      <c r="H10082" s="2" t="s">
        <v>7569</v>
      </c>
      <c r="I10082" s="2">
        <v>0</v>
      </c>
      <c r="J10082" s="2">
        <v>0</v>
      </c>
      <c r="K10082" s="2" t="s">
        <v>7570</v>
      </c>
      <c r="L10082" s="3">
        <v>44958</v>
      </c>
      <c r="M10082" s="3">
        <v>46631</v>
      </c>
      <c r="N10082" s="2" t="s">
        <v>921</v>
      </c>
    </row>
    <row r="10083" spans="2:14" x14ac:dyDescent="0.25">
      <c r="B10083" s="2" t="s">
        <v>7571</v>
      </c>
      <c r="C10083" s="2" t="s">
        <v>7572</v>
      </c>
      <c r="D10083" s="2" t="s">
        <v>41</v>
      </c>
      <c r="E10083" s="2" t="s">
        <v>17</v>
      </c>
      <c r="F10083" s="2" t="s">
        <v>18</v>
      </c>
      <c r="G10083" s="2" t="s">
        <v>19</v>
      </c>
      <c r="H10083" s="2" t="s">
        <v>7569</v>
      </c>
      <c r="I10083" s="2">
        <v>1000</v>
      </c>
      <c r="J10083" s="2">
        <v>1000</v>
      </c>
      <c r="K10083" s="2">
        <v>1090922</v>
      </c>
      <c r="L10083" s="3">
        <v>44958</v>
      </c>
      <c r="M10083" s="3">
        <v>46631</v>
      </c>
      <c r="N10083" s="2" t="s">
        <v>921</v>
      </c>
    </row>
    <row r="10084" spans="2:14" x14ac:dyDescent="0.25">
      <c r="B10084" s="2" t="s">
        <v>7573</v>
      </c>
      <c r="C10084" s="2" t="s">
        <v>7574</v>
      </c>
      <c r="D10084" s="2" t="s">
        <v>16</v>
      </c>
      <c r="E10084" s="2" t="s">
        <v>17</v>
      </c>
      <c r="F10084" s="2" t="s">
        <v>138</v>
      </c>
      <c r="G10084" s="2" t="s">
        <v>138</v>
      </c>
      <c r="H10084" s="2" t="s">
        <v>7575</v>
      </c>
      <c r="I10084" s="2">
        <v>134</v>
      </c>
      <c r="J10084" s="2">
        <v>0</v>
      </c>
      <c r="K10084" s="2">
        <v>33113301</v>
      </c>
      <c r="L10084" s="3">
        <v>44958</v>
      </c>
      <c r="M10084" s="3">
        <v>46419</v>
      </c>
      <c r="N10084" s="2" t="s">
        <v>153</v>
      </c>
    </row>
    <row r="10085" spans="2:14" x14ac:dyDescent="0.25">
      <c r="B10085" s="2" t="s">
        <v>7573</v>
      </c>
      <c r="C10085" s="2" t="s">
        <v>7574</v>
      </c>
      <c r="D10085" s="2" t="s">
        <v>16</v>
      </c>
      <c r="E10085" s="2" t="s">
        <v>17</v>
      </c>
      <c r="F10085" s="2" t="s">
        <v>138</v>
      </c>
      <c r="G10085" s="2" t="s">
        <v>138</v>
      </c>
      <c r="H10085" s="2" t="s">
        <v>7575</v>
      </c>
      <c r="I10085" s="2">
        <v>134</v>
      </c>
      <c r="J10085" s="2">
        <v>134</v>
      </c>
      <c r="K10085" s="2">
        <v>35113301</v>
      </c>
      <c r="L10085" s="3">
        <v>44958</v>
      </c>
      <c r="M10085" s="3">
        <v>46419</v>
      </c>
      <c r="N10085" s="2" t="s">
        <v>153</v>
      </c>
    </row>
    <row r="10086" spans="2:14" x14ac:dyDescent="0.25">
      <c r="B10086" s="2" t="s">
        <v>7576</v>
      </c>
      <c r="C10086" s="2" t="s">
        <v>7577</v>
      </c>
      <c r="D10086" s="2" t="s">
        <v>16</v>
      </c>
      <c r="E10086" s="2" t="s">
        <v>17</v>
      </c>
      <c r="F10086" s="2" t="s">
        <v>138</v>
      </c>
      <c r="G10086" s="2" t="s">
        <v>138</v>
      </c>
      <c r="H10086" s="2" t="s">
        <v>7575</v>
      </c>
      <c r="I10086" s="2">
        <v>409</v>
      </c>
      <c r="J10086" s="2">
        <v>0</v>
      </c>
      <c r="K10086" s="2">
        <v>33113301</v>
      </c>
      <c r="L10086" s="3">
        <v>44958</v>
      </c>
      <c r="M10086" s="3">
        <v>46419</v>
      </c>
      <c r="N10086" s="2" t="s">
        <v>153</v>
      </c>
    </row>
    <row r="10087" spans="2:14" x14ac:dyDescent="0.25">
      <c r="B10087" s="2" t="s">
        <v>7576</v>
      </c>
      <c r="C10087" s="2" t="s">
        <v>7577</v>
      </c>
      <c r="D10087" s="2" t="s">
        <v>16</v>
      </c>
      <c r="E10087" s="2" t="s">
        <v>17</v>
      </c>
      <c r="F10087" s="2" t="s">
        <v>138</v>
      </c>
      <c r="G10087" s="2" t="s">
        <v>138</v>
      </c>
      <c r="H10087" s="2" t="s">
        <v>7575</v>
      </c>
      <c r="I10087" s="2">
        <v>409</v>
      </c>
      <c r="J10087" s="2">
        <v>9</v>
      </c>
      <c r="K10087" s="2">
        <v>35113301</v>
      </c>
      <c r="L10087" s="3">
        <v>44958</v>
      </c>
      <c r="M10087" s="3">
        <v>46419</v>
      </c>
      <c r="N10087" s="2" t="s">
        <v>153</v>
      </c>
    </row>
    <row r="10088" spans="2:14" x14ac:dyDescent="0.25">
      <c r="B10088" s="2" t="s">
        <v>7576</v>
      </c>
      <c r="C10088" s="2" t="s">
        <v>7577</v>
      </c>
      <c r="D10088" s="2" t="s">
        <v>16</v>
      </c>
      <c r="E10088" s="2" t="s">
        <v>17</v>
      </c>
      <c r="F10088" s="2" t="s">
        <v>138</v>
      </c>
      <c r="G10088" s="2" t="s">
        <v>138</v>
      </c>
      <c r="H10088" s="2" t="s">
        <v>7575</v>
      </c>
      <c r="I10088" s="2">
        <v>409</v>
      </c>
      <c r="J10088" s="2">
        <v>400</v>
      </c>
      <c r="K10088" s="2">
        <v>39133401</v>
      </c>
      <c r="L10088" s="3">
        <v>45791</v>
      </c>
      <c r="M10088" s="3">
        <v>46874</v>
      </c>
      <c r="N10088" s="2" t="s">
        <v>153</v>
      </c>
    </row>
    <row r="10089" spans="2:14" x14ac:dyDescent="0.25">
      <c r="B10089" s="2" t="s">
        <v>7576</v>
      </c>
      <c r="C10089" s="2" t="s">
        <v>7577</v>
      </c>
      <c r="D10089" s="2" t="s">
        <v>16</v>
      </c>
      <c r="E10089" s="2" t="s">
        <v>76</v>
      </c>
      <c r="F10089" s="2" t="s">
        <v>138</v>
      </c>
      <c r="G10089" s="2" t="s">
        <v>138</v>
      </c>
      <c r="H10089" s="2" t="s">
        <v>7575</v>
      </c>
      <c r="I10089" s="2">
        <v>409</v>
      </c>
      <c r="J10089" s="2">
        <v>0</v>
      </c>
      <c r="K10089" s="2">
        <v>39133401</v>
      </c>
      <c r="L10089" s="3">
        <v>45791</v>
      </c>
      <c r="M10089" s="3">
        <v>46874</v>
      </c>
      <c r="N10089" s="2" t="s">
        <v>153</v>
      </c>
    </row>
    <row r="10090" spans="2:14" x14ac:dyDescent="0.25">
      <c r="B10090" s="2" t="s">
        <v>7578</v>
      </c>
      <c r="C10090" s="2" t="s">
        <v>7579</v>
      </c>
      <c r="D10090" s="2" t="s">
        <v>16</v>
      </c>
      <c r="E10090" s="2" t="s">
        <v>17</v>
      </c>
      <c r="F10090" s="2" t="s">
        <v>138</v>
      </c>
      <c r="G10090" s="2" t="s">
        <v>138</v>
      </c>
      <c r="H10090" s="2" t="s">
        <v>7575</v>
      </c>
      <c r="I10090" s="2">
        <v>0</v>
      </c>
      <c r="J10090" s="2">
        <v>0</v>
      </c>
      <c r="K10090" s="2">
        <v>40123901</v>
      </c>
      <c r="L10090" s="3">
        <v>44958</v>
      </c>
      <c r="M10090" s="3">
        <v>46478</v>
      </c>
      <c r="N10090" s="2" t="s">
        <v>153</v>
      </c>
    </row>
    <row r="10091" spans="2:14" x14ac:dyDescent="0.25">
      <c r="B10091" s="2" t="s">
        <v>7578</v>
      </c>
      <c r="C10091" s="2" t="s">
        <v>7579</v>
      </c>
      <c r="D10091" s="2" t="s">
        <v>16</v>
      </c>
      <c r="E10091" s="2" t="s">
        <v>76</v>
      </c>
      <c r="F10091" s="2" t="s">
        <v>138</v>
      </c>
      <c r="G10091" s="2" t="s">
        <v>138</v>
      </c>
      <c r="H10091" s="2" t="s">
        <v>7575</v>
      </c>
      <c r="I10091" s="2">
        <v>0</v>
      </c>
      <c r="J10091" s="2">
        <v>0</v>
      </c>
      <c r="K10091" s="2">
        <v>40123901</v>
      </c>
      <c r="L10091" s="3">
        <v>44958</v>
      </c>
      <c r="M10091" s="3">
        <v>46478</v>
      </c>
      <c r="N10091" s="2" t="s">
        <v>153</v>
      </c>
    </row>
    <row r="10092" spans="2:14" x14ac:dyDescent="0.25">
      <c r="B10092" s="2" t="s">
        <v>7580</v>
      </c>
      <c r="C10092" s="2" t="s">
        <v>7581</v>
      </c>
      <c r="D10092" s="2" t="s">
        <v>16</v>
      </c>
      <c r="E10092" s="2" t="s">
        <v>17</v>
      </c>
      <c r="F10092" s="2" t="s">
        <v>138</v>
      </c>
      <c r="G10092" s="2" t="s">
        <v>138</v>
      </c>
      <c r="H10092" s="2" t="s">
        <v>7575</v>
      </c>
      <c r="I10092" s="2">
        <v>480</v>
      </c>
      <c r="J10092" s="2">
        <v>480</v>
      </c>
      <c r="K10092" s="2">
        <v>40123901</v>
      </c>
      <c r="L10092" s="3">
        <v>44958</v>
      </c>
      <c r="M10092" s="3">
        <v>46478</v>
      </c>
      <c r="N10092" s="2" t="s">
        <v>153</v>
      </c>
    </row>
    <row r="10093" spans="2:14" x14ac:dyDescent="0.25">
      <c r="B10093" s="2" t="s">
        <v>7580</v>
      </c>
      <c r="C10093" s="2" t="s">
        <v>7581</v>
      </c>
      <c r="D10093" s="2" t="s">
        <v>16</v>
      </c>
      <c r="E10093" s="2" t="s">
        <v>76</v>
      </c>
      <c r="F10093" s="2" t="s">
        <v>138</v>
      </c>
      <c r="G10093" s="2" t="s">
        <v>138</v>
      </c>
      <c r="H10093" s="2" t="s">
        <v>7575</v>
      </c>
      <c r="I10093" s="2">
        <v>480</v>
      </c>
      <c r="J10093" s="2">
        <v>0</v>
      </c>
      <c r="K10093" s="2">
        <v>40123901</v>
      </c>
      <c r="L10093" s="3">
        <v>44958</v>
      </c>
      <c r="M10093" s="3">
        <v>46478</v>
      </c>
      <c r="N10093" s="2" t="s">
        <v>153</v>
      </c>
    </row>
    <row r="10094" spans="2:14" x14ac:dyDescent="0.25">
      <c r="B10094" s="2" t="s">
        <v>7582</v>
      </c>
      <c r="C10094" s="2" t="s">
        <v>7583</v>
      </c>
      <c r="D10094" s="2" t="s">
        <v>28</v>
      </c>
      <c r="E10094" s="2" t="s">
        <v>17</v>
      </c>
      <c r="F10094" s="2" t="s">
        <v>18</v>
      </c>
      <c r="G10094" s="2" t="s">
        <v>19</v>
      </c>
      <c r="H10094" s="2" t="s">
        <v>24</v>
      </c>
      <c r="I10094" s="2">
        <v>4408</v>
      </c>
      <c r="J10094" s="2">
        <v>0</v>
      </c>
      <c r="K10094" s="2">
        <v>20230512</v>
      </c>
      <c r="L10094" s="3">
        <v>44958</v>
      </c>
      <c r="M10094" s="3">
        <v>47178</v>
      </c>
      <c r="N10094" s="2" t="s">
        <v>1271</v>
      </c>
    </row>
    <row r="10095" spans="2:14" x14ac:dyDescent="0.25">
      <c r="B10095" s="2" t="s">
        <v>7582</v>
      </c>
      <c r="C10095" s="2" t="s">
        <v>7583</v>
      </c>
      <c r="D10095" s="2" t="s">
        <v>28</v>
      </c>
      <c r="E10095" s="2" t="s">
        <v>17</v>
      </c>
      <c r="F10095" s="2" t="s">
        <v>18</v>
      </c>
      <c r="G10095" s="2" t="s">
        <v>19</v>
      </c>
      <c r="H10095" s="2" t="s">
        <v>24</v>
      </c>
      <c r="I10095" s="2">
        <v>4408</v>
      </c>
      <c r="J10095" s="2">
        <v>0</v>
      </c>
      <c r="K10095" s="2">
        <v>20230512</v>
      </c>
      <c r="L10095" s="3">
        <v>45744</v>
      </c>
      <c r="M10095" s="3">
        <v>47392</v>
      </c>
      <c r="N10095" s="2" t="s">
        <v>1271</v>
      </c>
    </row>
    <row r="10096" spans="2:14" x14ac:dyDescent="0.25">
      <c r="B10096" s="2" t="s">
        <v>7582</v>
      </c>
      <c r="C10096" s="2" t="s">
        <v>7583</v>
      </c>
      <c r="D10096" s="2" t="s">
        <v>28</v>
      </c>
      <c r="E10096" s="2" t="s">
        <v>17</v>
      </c>
      <c r="F10096" s="2" t="s">
        <v>18</v>
      </c>
      <c r="G10096" s="2" t="s">
        <v>19</v>
      </c>
      <c r="H10096" s="2" t="s">
        <v>24</v>
      </c>
      <c r="I10096" s="2">
        <v>4408</v>
      </c>
      <c r="J10096" s="2">
        <v>0</v>
      </c>
      <c r="K10096" s="2">
        <v>20250326</v>
      </c>
      <c r="L10096" s="3">
        <v>45810</v>
      </c>
      <c r="M10096" s="3">
        <v>46905</v>
      </c>
      <c r="N10096" s="2" t="s">
        <v>1271</v>
      </c>
    </row>
    <row r="10097" spans="2:14" x14ac:dyDescent="0.25">
      <c r="B10097" s="2" t="s">
        <v>7582</v>
      </c>
      <c r="C10097" s="2" t="s">
        <v>7583</v>
      </c>
      <c r="D10097" s="2" t="s">
        <v>28</v>
      </c>
      <c r="E10097" s="2" t="s">
        <v>17</v>
      </c>
      <c r="F10097" s="2" t="s">
        <v>18</v>
      </c>
      <c r="G10097" s="2" t="s">
        <v>19</v>
      </c>
      <c r="H10097" s="2" t="s">
        <v>24</v>
      </c>
      <c r="I10097" s="2">
        <v>4408</v>
      </c>
      <c r="J10097" s="2">
        <v>8</v>
      </c>
      <c r="K10097" s="2">
        <v>20250326</v>
      </c>
      <c r="L10097" s="3">
        <v>45861</v>
      </c>
      <c r="M10097" s="3">
        <v>46935</v>
      </c>
      <c r="N10097" s="2" t="s">
        <v>1271</v>
      </c>
    </row>
    <row r="10098" spans="2:14" x14ac:dyDescent="0.25">
      <c r="B10098" s="2" t="s">
        <v>7582</v>
      </c>
      <c r="C10098" s="2" t="s">
        <v>7583</v>
      </c>
      <c r="D10098" s="2" t="s">
        <v>28</v>
      </c>
      <c r="E10098" s="2" t="s">
        <v>17</v>
      </c>
      <c r="F10098" s="2" t="s">
        <v>18</v>
      </c>
      <c r="G10098" s="2" t="s">
        <v>19</v>
      </c>
      <c r="H10098" s="2" t="s">
        <v>24</v>
      </c>
      <c r="I10098" s="2">
        <v>4408</v>
      </c>
      <c r="J10098" s="2">
        <v>1000</v>
      </c>
      <c r="K10098" s="2">
        <v>20250326</v>
      </c>
      <c r="L10098" s="3">
        <v>46119</v>
      </c>
      <c r="M10098" s="3">
        <v>46997</v>
      </c>
      <c r="N10098" s="2" t="s">
        <v>1271</v>
      </c>
    </row>
    <row r="10099" spans="2:14" x14ac:dyDescent="0.25">
      <c r="B10099" s="2" t="s">
        <v>7582</v>
      </c>
      <c r="C10099" s="2" t="s">
        <v>7583</v>
      </c>
      <c r="D10099" s="2" t="s">
        <v>28</v>
      </c>
      <c r="E10099" s="2" t="s">
        <v>17</v>
      </c>
      <c r="F10099" s="2" t="s">
        <v>18</v>
      </c>
      <c r="G10099" s="2" t="s">
        <v>19</v>
      </c>
      <c r="H10099" s="2" t="s">
        <v>24</v>
      </c>
      <c r="I10099" s="2">
        <v>4408</v>
      </c>
      <c r="J10099" s="2">
        <v>3400</v>
      </c>
      <c r="K10099" s="2">
        <v>20250326</v>
      </c>
      <c r="L10099" s="3">
        <v>46119</v>
      </c>
      <c r="M10099" s="3">
        <v>47058</v>
      </c>
      <c r="N10099" s="2" t="s">
        <v>1271</v>
      </c>
    </row>
    <row r="10100" spans="2:14" x14ac:dyDescent="0.25">
      <c r="B10100" s="2" t="s">
        <v>7582</v>
      </c>
      <c r="C10100" s="2" t="s">
        <v>7583</v>
      </c>
      <c r="D10100" s="2" t="s">
        <v>28</v>
      </c>
      <c r="E10100" s="2" t="s">
        <v>142</v>
      </c>
      <c r="F10100" s="2" t="s">
        <v>18</v>
      </c>
      <c r="G10100" s="2" t="s">
        <v>19</v>
      </c>
      <c r="H10100" s="2" t="s">
        <v>24</v>
      </c>
      <c r="I10100" s="2">
        <v>4408</v>
      </c>
      <c r="J10100" s="2">
        <v>0</v>
      </c>
      <c r="K10100" s="2">
        <v>20250326</v>
      </c>
      <c r="L10100" s="3">
        <v>45861</v>
      </c>
      <c r="M10100" s="3">
        <v>46935</v>
      </c>
      <c r="N10100" s="2" t="s">
        <v>1271</v>
      </c>
    </row>
    <row r="10101" spans="2:14" x14ac:dyDescent="0.25">
      <c r="B10101" s="2" t="s">
        <v>7584</v>
      </c>
      <c r="C10101" s="2" t="s">
        <v>7585</v>
      </c>
      <c r="D10101" s="2" t="s">
        <v>41</v>
      </c>
      <c r="E10101" s="2" t="s">
        <v>17</v>
      </c>
      <c r="F10101" s="2" t="s">
        <v>18</v>
      </c>
      <c r="G10101" s="2" t="s">
        <v>19</v>
      </c>
      <c r="H10101" s="2" t="s">
        <v>24</v>
      </c>
      <c r="I10101" s="2">
        <v>960</v>
      </c>
      <c r="J10101" s="2">
        <v>0</v>
      </c>
      <c r="K10101" s="2">
        <v>20220907</v>
      </c>
      <c r="L10101" s="3">
        <v>44958</v>
      </c>
      <c r="M10101" s="3">
        <v>46174</v>
      </c>
      <c r="N10101" s="2" t="s">
        <v>1271</v>
      </c>
    </row>
    <row r="10102" spans="2:14" x14ac:dyDescent="0.25">
      <c r="B10102" s="2" t="s">
        <v>7584</v>
      </c>
      <c r="C10102" s="2" t="s">
        <v>7585</v>
      </c>
      <c r="D10102" s="2" t="s">
        <v>41</v>
      </c>
      <c r="E10102" s="2" t="s">
        <v>17</v>
      </c>
      <c r="F10102" s="2" t="s">
        <v>18</v>
      </c>
      <c r="G10102" s="2" t="s">
        <v>19</v>
      </c>
      <c r="H10102" s="2" t="s">
        <v>24</v>
      </c>
      <c r="I10102" s="2">
        <v>960</v>
      </c>
      <c r="J10102" s="2">
        <v>0</v>
      </c>
      <c r="K10102" s="2">
        <v>20230512</v>
      </c>
      <c r="L10102" s="3">
        <v>44958</v>
      </c>
      <c r="M10102" s="3">
        <v>46447</v>
      </c>
      <c r="N10102" s="2" t="s">
        <v>1271</v>
      </c>
    </row>
    <row r="10103" spans="2:14" x14ac:dyDescent="0.25">
      <c r="B10103" s="2" t="s">
        <v>7584</v>
      </c>
      <c r="C10103" s="2" t="s">
        <v>7585</v>
      </c>
      <c r="D10103" s="2" t="s">
        <v>41</v>
      </c>
      <c r="E10103" s="2" t="s">
        <v>17</v>
      </c>
      <c r="F10103" s="2" t="s">
        <v>18</v>
      </c>
      <c r="G10103" s="2" t="s">
        <v>19</v>
      </c>
      <c r="H10103" s="2" t="s">
        <v>24</v>
      </c>
      <c r="I10103" s="2">
        <v>960</v>
      </c>
      <c r="J10103" s="2">
        <v>0</v>
      </c>
      <c r="K10103" s="2">
        <v>20230512</v>
      </c>
      <c r="L10103" s="3">
        <v>45712</v>
      </c>
      <c r="M10103" s="3">
        <v>46753</v>
      </c>
      <c r="N10103" s="2" t="s">
        <v>1271</v>
      </c>
    </row>
    <row r="10104" spans="2:14" x14ac:dyDescent="0.25">
      <c r="B10104" s="2" t="s">
        <v>7584</v>
      </c>
      <c r="C10104" s="2" t="s">
        <v>7585</v>
      </c>
      <c r="D10104" s="2" t="s">
        <v>41</v>
      </c>
      <c r="E10104" s="2" t="s">
        <v>17</v>
      </c>
      <c r="F10104" s="2" t="s">
        <v>18</v>
      </c>
      <c r="G10104" s="2" t="s">
        <v>19</v>
      </c>
      <c r="H10104" s="2" t="s">
        <v>24</v>
      </c>
      <c r="I10104" s="2">
        <v>960</v>
      </c>
      <c r="J10104" s="2">
        <v>960</v>
      </c>
      <c r="K10104" s="2">
        <v>20250326</v>
      </c>
      <c r="L10104" s="3">
        <v>46119</v>
      </c>
      <c r="M10104" s="3">
        <v>47119</v>
      </c>
      <c r="N10104" s="2" t="s">
        <v>1271</v>
      </c>
    </row>
    <row r="10105" spans="2:14" x14ac:dyDescent="0.25">
      <c r="B10105" s="2" t="s">
        <v>7586</v>
      </c>
      <c r="C10105" s="2" t="s">
        <v>1016</v>
      </c>
      <c r="D10105" s="2" t="s">
        <v>16</v>
      </c>
      <c r="E10105" s="2" t="s">
        <v>17</v>
      </c>
      <c r="F10105" s="2" t="s">
        <v>18</v>
      </c>
      <c r="G10105" s="2" t="s">
        <v>19</v>
      </c>
      <c r="H10105" s="2" t="s">
        <v>1017</v>
      </c>
      <c r="I10105" s="2">
        <v>2390</v>
      </c>
      <c r="J10105" s="2">
        <v>0</v>
      </c>
      <c r="K10105" s="2">
        <v>20230825</v>
      </c>
      <c r="L10105" s="3">
        <v>45672</v>
      </c>
      <c r="M10105" s="3">
        <v>46966</v>
      </c>
      <c r="N10105" s="2" t="s">
        <v>128</v>
      </c>
    </row>
    <row r="10106" spans="2:14" x14ac:dyDescent="0.25">
      <c r="B10106" s="2" t="s">
        <v>7586</v>
      </c>
      <c r="C10106" s="2" t="s">
        <v>1016</v>
      </c>
      <c r="D10106" s="2" t="s">
        <v>16</v>
      </c>
      <c r="E10106" s="2" t="s">
        <v>17</v>
      </c>
      <c r="F10106" s="2" t="s">
        <v>18</v>
      </c>
      <c r="G10106" s="2" t="s">
        <v>19</v>
      </c>
      <c r="H10106" s="2" t="s">
        <v>1017</v>
      </c>
      <c r="I10106" s="2">
        <v>2390</v>
      </c>
      <c r="J10106" s="2">
        <v>510</v>
      </c>
      <c r="K10106" s="2">
        <v>20240507</v>
      </c>
      <c r="L10106" s="3">
        <v>44958</v>
      </c>
      <c r="M10106" s="3">
        <v>47239</v>
      </c>
      <c r="N10106" s="2" t="s">
        <v>128</v>
      </c>
    </row>
    <row r="10107" spans="2:14" x14ac:dyDescent="0.25">
      <c r="B10107" s="2" t="s">
        <v>7586</v>
      </c>
      <c r="C10107" s="2" t="s">
        <v>1016</v>
      </c>
      <c r="D10107" s="2" t="s">
        <v>16</v>
      </c>
      <c r="E10107" s="2" t="s">
        <v>17</v>
      </c>
      <c r="F10107" s="2" t="s">
        <v>18</v>
      </c>
      <c r="G10107" s="2" t="s">
        <v>19</v>
      </c>
      <c r="H10107" s="2" t="s">
        <v>1017</v>
      </c>
      <c r="I10107" s="2">
        <v>2390</v>
      </c>
      <c r="J10107" s="2">
        <v>0</v>
      </c>
      <c r="K10107" s="2">
        <v>20240507</v>
      </c>
      <c r="L10107" s="3">
        <v>45672</v>
      </c>
      <c r="M10107" s="3">
        <v>47239</v>
      </c>
      <c r="N10107" s="2" t="s">
        <v>128</v>
      </c>
    </row>
    <row r="10108" spans="2:14" x14ac:dyDescent="0.25">
      <c r="B10108" s="2" t="s">
        <v>7586</v>
      </c>
      <c r="C10108" s="2" t="s">
        <v>1016</v>
      </c>
      <c r="D10108" s="2" t="s">
        <v>16</v>
      </c>
      <c r="E10108" s="2" t="s">
        <v>17</v>
      </c>
      <c r="F10108" s="2" t="s">
        <v>18</v>
      </c>
      <c r="G10108" s="2" t="s">
        <v>19</v>
      </c>
      <c r="H10108" s="2" t="s">
        <v>1017</v>
      </c>
      <c r="I10108" s="2">
        <v>2390</v>
      </c>
      <c r="J10108" s="2">
        <v>0</v>
      </c>
      <c r="K10108" s="2">
        <v>20241212</v>
      </c>
      <c r="L10108" s="3">
        <v>45825</v>
      </c>
      <c r="M10108" s="3">
        <v>47453</v>
      </c>
      <c r="N10108" s="2" t="s">
        <v>128</v>
      </c>
    </row>
    <row r="10109" spans="2:14" x14ac:dyDescent="0.25">
      <c r="B10109" s="2" t="s">
        <v>7586</v>
      </c>
      <c r="C10109" s="2" t="s">
        <v>1016</v>
      </c>
      <c r="D10109" s="2" t="s">
        <v>16</v>
      </c>
      <c r="E10109" s="2" t="s">
        <v>17</v>
      </c>
      <c r="F10109" s="2" t="s">
        <v>18</v>
      </c>
      <c r="G10109" s="2" t="s">
        <v>19</v>
      </c>
      <c r="H10109" s="2" t="s">
        <v>1017</v>
      </c>
      <c r="I10109" s="2">
        <v>2390</v>
      </c>
      <c r="J10109" s="2">
        <v>0</v>
      </c>
      <c r="K10109" s="2">
        <v>20250306</v>
      </c>
      <c r="L10109" s="3">
        <v>45798</v>
      </c>
      <c r="M10109" s="3">
        <v>47543</v>
      </c>
      <c r="N10109" s="2" t="s">
        <v>128</v>
      </c>
    </row>
    <row r="10110" spans="2:14" x14ac:dyDescent="0.25">
      <c r="B10110" s="2" t="s">
        <v>7586</v>
      </c>
      <c r="C10110" s="2" t="s">
        <v>1016</v>
      </c>
      <c r="D10110" s="2" t="s">
        <v>16</v>
      </c>
      <c r="E10110" s="2" t="s">
        <v>17</v>
      </c>
      <c r="F10110" s="2" t="s">
        <v>18</v>
      </c>
      <c r="G10110" s="2" t="s">
        <v>19</v>
      </c>
      <c r="H10110" s="2" t="s">
        <v>1017</v>
      </c>
      <c r="I10110" s="2">
        <v>2390</v>
      </c>
      <c r="J10110" s="2">
        <v>0</v>
      </c>
      <c r="K10110" s="2">
        <v>20250409</v>
      </c>
      <c r="L10110" s="3">
        <v>45798</v>
      </c>
      <c r="M10110" s="3">
        <v>47543</v>
      </c>
      <c r="N10110" s="2" t="s">
        <v>128</v>
      </c>
    </row>
    <row r="10111" spans="2:14" x14ac:dyDescent="0.25">
      <c r="B10111" s="2" t="s">
        <v>7586</v>
      </c>
      <c r="C10111" s="2" t="s">
        <v>1016</v>
      </c>
      <c r="D10111" s="2" t="s">
        <v>16</v>
      </c>
      <c r="E10111" s="2" t="s">
        <v>17</v>
      </c>
      <c r="F10111" s="2" t="s">
        <v>18</v>
      </c>
      <c r="G10111" s="2" t="s">
        <v>19</v>
      </c>
      <c r="H10111" s="2" t="s">
        <v>1017</v>
      </c>
      <c r="I10111" s="2">
        <v>2390</v>
      </c>
      <c r="J10111" s="2">
        <v>0</v>
      </c>
      <c r="K10111" s="2">
        <v>20250409</v>
      </c>
      <c r="L10111" s="3">
        <v>45813</v>
      </c>
      <c r="M10111" s="3">
        <v>47574</v>
      </c>
      <c r="N10111" s="2" t="s">
        <v>128</v>
      </c>
    </row>
    <row r="10112" spans="2:14" x14ac:dyDescent="0.25">
      <c r="B10112" s="2" t="s">
        <v>7586</v>
      </c>
      <c r="C10112" s="2" t="s">
        <v>1016</v>
      </c>
      <c r="D10112" s="2" t="s">
        <v>16</v>
      </c>
      <c r="E10112" s="2" t="s">
        <v>17</v>
      </c>
      <c r="F10112" s="2" t="s">
        <v>18</v>
      </c>
      <c r="G10112" s="2" t="s">
        <v>19</v>
      </c>
      <c r="H10112" s="2" t="s">
        <v>1017</v>
      </c>
      <c r="I10112" s="2">
        <v>2390</v>
      </c>
      <c r="J10112" s="2">
        <v>0</v>
      </c>
      <c r="K10112" s="2">
        <v>20250602</v>
      </c>
      <c r="L10112" s="3">
        <v>45859</v>
      </c>
      <c r="M10112" s="3">
        <v>47635</v>
      </c>
      <c r="N10112" s="2" t="s">
        <v>128</v>
      </c>
    </row>
    <row r="10113" spans="2:14" x14ac:dyDescent="0.25">
      <c r="B10113" s="2" t="s">
        <v>7586</v>
      </c>
      <c r="C10113" s="2" t="s">
        <v>1016</v>
      </c>
      <c r="D10113" s="2" t="s">
        <v>16</v>
      </c>
      <c r="E10113" s="2" t="s">
        <v>17</v>
      </c>
      <c r="F10113" s="2" t="s">
        <v>18</v>
      </c>
      <c r="G10113" s="2" t="s">
        <v>19</v>
      </c>
      <c r="H10113" s="2" t="s">
        <v>1017</v>
      </c>
      <c r="I10113" s="2">
        <v>2390</v>
      </c>
      <c r="J10113" s="2">
        <v>1880</v>
      </c>
      <c r="K10113" s="2">
        <v>20250806</v>
      </c>
      <c r="L10113" s="3">
        <v>45929</v>
      </c>
      <c r="M10113" s="3">
        <v>47696</v>
      </c>
      <c r="N10113" s="2" t="s">
        <v>128</v>
      </c>
    </row>
    <row r="10114" spans="2:14" x14ac:dyDescent="0.25">
      <c r="B10114" s="2" t="s">
        <v>7586</v>
      </c>
      <c r="C10114" s="2" t="s">
        <v>1016</v>
      </c>
      <c r="D10114" s="2" t="s">
        <v>16</v>
      </c>
      <c r="E10114" s="2" t="s">
        <v>17</v>
      </c>
      <c r="F10114" s="2" t="s">
        <v>18</v>
      </c>
      <c r="G10114" s="2" t="s">
        <v>19</v>
      </c>
      <c r="H10114" s="2" t="s">
        <v>1017</v>
      </c>
      <c r="I10114" s="2">
        <v>2390</v>
      </c>
      <c r="J10114" s="2">
        <v>0</v>
      </c>
      <c r="K10114" s="2" t="s">
        <v>470</v>
      </c>
      <c r="L10114" s="2" t="s">
        <v>30</v>
      </c>
      <c r="M10114" s="2" t="s">
        <v>30</v>
      </c>
      <c r="N10114" s="2" t="s">
        <v>128</v>
      </c>
    </row>
    <row r="10115" spans="2:14" x14ac:dyDescent="0.25">
      <c r="B10115" s="2" t="s">
        <v>7586</v>
      </c>
      <c r="C10115" s="2" t="s">
        <v>1016</v>
      </c>
      <c r="D10115" s="2" t="s">
        <v>16</v>
      </c>
      <c r="E10115" s="2" t="s">
        <v>142</v>
      </c>
      <c r="F10115" s="2" t="s">
        <v>18</v>
      </c>
      <c r="G10115" s="2" t="s">
        <v>19</v>
      </c>
      <c r="H10115" s="2" t="s">
        <v>1017</v>
      </c>
      <c r="I10115" s="2">
        <v>2390</v>
      </c>
      <c r="J10115" s="2">
        <v>0</v>
      </c>
      <c r="K10115" s="2">
        <v>20250806</v>
      </c>
      <c r="L10115" s="3">
        <v>45929</v>
      </c>
      <c r="M10115" s="3">
        <v>47696</v>
      </c>
      <c r="N10115" s="2" t="s">
        <v>128</v>
      </c>
    </row>
    <row r="10116" spans="2:14" x14ac:dyDescent="0.25">
      <c r="B10116" s="2" t="s">
        <v>7587</v>
      </c>
      <c r="C10116" s="2" t="s">
        <v>7588</v>
      </c>
      <c r="D10116" s="2" t="s">
        <v>16</v>
      </c>
      <c r="E10116" s="2" t="s">
        <v>17</v>
      </c>
      <c r="F10116" s="2" t="s">
        <v>18</v>
      </c>
      <c r="G10116" s="2" t="s">
        <v>19</v>
      </c>
      <c r="H10116" s="2" t="s">
        <v>1017</v>
      </c>
      <c r="I10116" s="2">
        <v>2847</v>
      </c>
      <c r="J10116" s="2">
        <v>0</v>
      </c>
      <c r="K10116" s="2">
        <v>20240506</v>
      </c>
      <c r="L10116" s="3">
        <v>44958</v>
      </c>
      <c r="M10116" s="3">
        <v>47239</v>
      </c>
      <c r="N10116" s="2" t="s">
        <v>128</v>
      </c>
    </row>
    <row r="10117" spans="2:14" x14ac:dyDescent="0.25">
      <c r="B10117" s="2" t="s">
        <v>7587</v>
      </c>
      <c r="C10117" s="2" t="s">
        <v>7588</v>
      </c>
      <c r="D10117" s="2" t="s">
        <v>16</v>
      </c>
      <c r="E10117" s="2" t="s">
        <v>17</v>
      </c>
      <c r="F10117" s="2" t="s">
        <v>18</v>
      </c>
      <c r="G10117" s="2" t="s">
        <v>19</v>
      </c>
      <c r="H10117" s="2" t="s">
        <v>1017</v>
      </c>
      <c r="I10117" s="2">
        <v>2847</v>
      </c>
      <c r="J10117" s="2">
        <v>0</v>
      </c>
      <c r="K10117" s="2">
        <v>20240814</v>
      </c>
      <c r="L10117" s="3">
        <v>44958</v>
      </c>
      <c r="M10117" s="3">
        <v>47331</v>
      </c>
      <c r="N10117" s="2" t="s">
        <v>128</v>
      </c>
    </row>
    <row r="10118" spans="2:14" x14ac:dyDescent="0.25">
      <c r="B10118" s="2" t="s">
        <v>7587</v>
      </c>
      <c r="C10118" s="2" t="s">
        <v>7588</v>
      </c>
      <c r="D10118" s="2" t="s">
        <v>16</v>
      </c>
      <c r="E10118" s="2" t="s">
        <v>17</v>
      </c>
      <c r="F10118" s="2" t="s">
        <v>18</v>
      </c>
      <c r="G10118" s="2" t="s">
        <v>19</v>
      </c>
      <c r="H10118" s="2" t="s">
        <v>1017</v>
      </c>
      <c r="I10118" s="2">
        <v>2847</v>
      </c>
      <c r="J10118" s="2">
        <v>0</v>
      </c>
      <c r="K10118" s="2">
        <v>20250207</v>
      </c>
      <c r="L10118" s="3">
        <v>45726</v>
      </c>
      <c r="M10118" s="3">
        <v>47515</v>
      </c>
      <c r="N10118" s="2" t="s">
        <v>128</v>
      </c>
    </row>
    <row r="10119" spans="2:14" x14ac:dyDescent="0.25">
      <c r="B10119" s="2" t="s">
        <v>7587</v>
      </c>
      <c r="C10119" s="2" t="s">
        <v>7588</v>
      </c>
      <c r="D10119" s="2" t="s">
        <v>16</v>
      </c>
      <c r="E10119" s="2" t="s">
        <v>17</v>
      </c>
      <c r="F10119" s="2" t="s">
        <v>18</v>
      </c>
      <c r="G10119" s="2" t="s">
        <v>19</v>
      </c>
      <c r="H10119" s="2" t="s">
        <v>1017</v>
      </c>
      <c r="I10119" s="2">
        <v>2847</v>
      </c>
      <c r="J10119" s="2">
        <v>0</v>
      </c>
      <c r="K10119" s="2">
        <v>20250306</v>
      </c>
      <c r="L10119" s="3">
        <v>45736</v>
      </c>
      <c r="M10119" s="3">
        <v>47543</v>
      </c>
      <c r="N10119" s="2" t="s">
        <v>128</v>
      </c>
    </row>
    <row r="10120" spans="2:14" x14ac:dyDescent="0.25">
      <c r="B10120" s="2" t="s">
        <v>7587</v>
      </c>
      <c r="C10120" s="2" t="s">
        <v>7588</v>
      </c>
      <c r="D10120" s="2" t="s">
        <v>16</v>
      </c>
      <c r="E10120" s="2" t="s">
        <v>17</v>
      </c>
      <c r="F10120" s="2" t="s">
        <v>18</v>
      </c>
      <c r="G10120" s="2" t="s">
        <v>19</v>
      </c>
      <c r="H10120" s="2" t="s">
        <v>1017</v>
      </c>
      <c r="I10120" s="2">
        <v>2847</v>
      </c>
      <c r="J10120" s="2">
        <v>0</v>
      </c>
      <c r="K10120" s="2">
        <v>20250602</v>
      </c>
      <c r="L10120" s="3">
        <v>45825</v>
      </c>
      <c r="M10120" s="3">
        <v>47635</v>
      </c>
      <c r="N10120" s="2" t="s">
        <v>128</v>
      </c>
    </row>
    <row r="10121" spans="2:14" x14ac:dyDescent="0.25">
      <c r="B10121" s="2" t="s">
        <v>7587</v>
      </c>
      <c r="C10121" s="2" t="s">
        <v>7588</v>
      </c>
      <c r="D10121" s="2" t="s">
        <v>16</v>
      </c>
      <c r="E10121" s="2" t="s">
        <v>17</v>
      </c>
      <c r="F10121" s="2" t="s">
        <v>18</v>
      </c>
      <c r="G10121" s="2" t="s">
        <v>19</v>
      </c>
      <c r="H10121" s="2" t="s">
        <v>1017</v>
      </c>
      <c r="I10121" s="2">
        <v>2847</v>
      </c>
      <c r="J10121" s="2">
        <v>0</v>
      </c>
      <c r="K10121" s="2">
        <v>20250714</v>
      </c>
      <c r="L10121" s="3">
        <v>45859</v>
      </c>
      <c r="M10121" s="3">
        <v>47665</v>
      </c>
      <c r="N10121" s="2" t="s">
        <v>128</v>
      </c>
    </row>
    <row r="10122" spans="2:14" x14ac:dyDescent="0.25">
      <c r="B10122" s="2" t="s">
        <v>7587</v>
      </c>
      <c r="C10122" s="2" t="s">
        <v>7588</v>
      </c>
      <c r="D10122" s="2" t="s">
        <v>16</v>
      </c>
      <c r="E10122" s="2" t="s">
        <v>17</v>
      </c>
      <c r="F10122" s="2" t="s">
        <v>18</v>
      </c>
      <c r="G10122" s="2" t="s">
        <v>19</v>
      </c>
      <c r="H10122" s="2" t="s">
        <v>1017</v>
      </c>
      <c r="I10122" s="2">
        <v>2847</v>
      </c>
      <c r="J10122" s="2">
        <v>0</v>
      </c>
      <c r="K10122" s="2">
        <v>20250806</v>
      </c>
      <c r="L10122" s="3">
        <v>45887</v>
      </c>
      <c r="M10122" s="3">
        <v>47696</v>
      </c>
      <c r="N10122" s="2" t="s">
        <v>128</v>
      </c>
    </row>
    <row r="10123" spans="2:14" x14ac:dyDescent="0.25">
      <c r="B10123" s="2" t="s">
        <v>7587</v>
      </c>
      <c r="C10123" s="2" t="s">
        <v>7588</v>
      </c>
      <c r="D10123" s="2" t="s">
        <v>16</v>
      </c>
      <c r="E10123" s="2" t="s">
        <v>17</v>
      </c>
      <c r="F10123" s="2" t="s">
        <v>18</v>
      </c>
      <c r="G10123" s="2" t="s">
        <v>19</v>
      </c>
      <c r="H10123" s="2" t="s">
        <v>1017</v>
      </c>
      <c r="I10123" s="2">
        <v>2847</v>
      </c>
      <c r="J10123" s="2">
        <v>0</v>
      </c>
      <c r="K10123" s="2">
        <v>20260204</v>
      </c>
      <c r="L10123" s="3">
        <v>46064</v>
      </c>
      <c r="M10123" s="3">
        <v>47880</v>
      </c>
      <c r="N10123" s="2" t="s">
        <v>128</v>
      </c>
    </row>
    <row r="10124" spans="2:14" x14ac:dyDescent="0.25">
      <c r="B10124" s="2" t="s">
        <v>7587</v>
      </c>
      <c r="C10124" s="2" t="s">
        <v>7588</v>
      </c>
      <c r="D10124" s="2" t="s">
        <v>16</v>
      </c>
      <c r="E10124" s="2" t="s">
        <v>17</v>
      </c>
      <c r="F10124" s="2" t="s">
        <v>18</v>
      </c>
      <c r="G10124" s="2" t="s">
        <v>19</v>
      </c>
      <c r="H10124" s="2" t="s">
        <v>1017</v>
      </c>
      <c r="I10124" s="2">
        <v>2847</v>
      </c>
      <c r="J10124" s="2">
        <v>0</v>
      </c>
      <c r="K10124" s="2">
        <v>20260415</v>
      </c>
      <c r="L10124" s="3">
        <v>46130</v>
      </c>
      <c r="M10124" s="3">
        <v>47939</v>
      </c>
      <c r="N10124" s="2" t="s">
        <v>128</v>
      </c>
    </row>
    <row r="10125" spans="2:14" x14ac:dyDescent="0.25">
      <c r="B10125" s="2" t="s">
        <v>7587</v>
      </c>
      <c r="C10125" s="2" t="s">
        <v>7588</v>
      </c>
      <c r="D10125" s="2" t="s">
        <v>16</v>
      </c>
      <c r="E10125" s="2" t="s">
        <v>17</v>
      </c>
      <c r="F10125" s="2" t="s">
        <v>18</v>
      </c>
      <c r="G10125" s="2" t="s">
        <v>19</v>
      </c>
      <c r="H10125" s="2" t="s">
        <v>1017</v>
      </c>
      <c r="I10125" s="2">
        <v>2847</v>
      </c>
      <c r="J10125" s="2">
        <v>1679</v>
      </c>
      <c r="K10125" s="2">
        <v>20260504</v>
      </c>
      <c r="L10125" s="3">
        <v>46157</v>
      </c>
      <c r="M10125" s="3">
        <v>47969</v>
      </c>
      <c r="N10125" s="2" t="s">
        <v>128</v>
      </c>
    </row>
    <row r="10126" spans="2:14" x14ac:dyDescent="0.25">
      <c r="B10126" s="2" t="s">
        <v>7587</v>
      </c>
      <c r="C10126" s="2" t="s">
        <v>7588</v>
      </c>
      <c r="D10126" s="2" t="s">
        <v>16</v>
      </c>
      <c r="E10126" s="2" t="s">
        <v>17</v>
      </c>
      <c r="F10126" s="2" t="s">
        <v>18</v>
      </c>
      <c r="G10126" s="2" t="s">
        <v>19</v>
      </c>
      <c r="H10126" s="2" t="s">
        <v>1017</v>
      </c>
      <c r="I10126" s="2">
        <v>2847</v>
      </c>
      <c r="J10126" s="2">
        <v>0</v>
      </c>
      <c r="K10126" s="2" t="s">
        <v>470</v>
      </c>
      <c r="L10126" s="2" t="s">
        <v>30</v>
      </c>
      <c r="M10126" s="2" t="s">
        <v>30</v>
      </c>
      <c r="N10126" s="2" t="s">
        <v>128</v>
      </c>
    </row>
    <row r="10127" spans="2:14" x14ac:dyDescent="0.25">
      <c r="B10127" s="2" t="s">
        <v>7587</v>
      </c>
      <c r="C10127" s="2" t="s">
        <v>7588</v>
      </c>
      <c r="D10127" s="2" t="s">
        <v>16</v>
      </c>
      <c r="E10127" s="2" t="s">
        <v>1191</v>
      </c>
      <c r="F10127" s="2" t="s">
        <v>18</v>
      </c>
      <c r="G10127" s="2" t="s">
        <v>19</v>
      </c>
      <c r="H10127" s="2" t="s">
        <v>1017</v>
      </c>
      <c r="I10127" s="2">
        <v>2847</v>
      </c>
      <c r="J10127" s="2">
        <v>1168</v>
      </c>
      <c r="K10127" s="2">
        <v>20260415</v>
      </c>
      <c r="L10127" s="3">
        <v>46130</v>
      </c>
      <c r="M10127" s="3">
        <v>47939</v>
      </c>
      <c r="N10127" s="2" t="s">
        <v>128</v>
      </c>
    </row>
    <row r="10128" spans="2:14" x14ac:dyDescent="0.25">
      <c r="B10128" s="2" t="s">
        <v>7587</v>
      </c>
      <c r="C10128" s="2" t="s">
        <v>7588</v>
      </c>
      <c r="D10128" s="2" t="s">
        <v>16</v>
      </c>
      <c r="E10128" s="2" t="s">
        <v>142</v>
      </c>
      <c r="F10128" s="2" t="s">
        <v>18</v>
      </c>
      <c r="G10128" s="2" t="s">
        <v>19</v>
      </c>
      <c r="H10128" s="2" t="s">
        <v>1017</v>
      </c>
      <c r="I10128" s="2">
        <v>2847</v>
      </c>
      <c r="J10128" s="2">
        <v>0</v>
      </c>
      <c r="K10128" s="2">
        <v>20250806</v>
      </c>
      <c r="L10128" s="3">
        <v>45887</v>
      </c>
      <c r="M10128" s="3">
        <v>47696</v>
      </c>
      <c r="N10128" s="2" t="s">
        <v>128</v>
      </c>
    </row>
    <row r="10129" spans="2:14" x14ac:dyDescent="0.25">
      <c r="B10129" s="2" t="s">
        <v>7587</v>
      </c>
      <c r="C10129" s="2" t="s">
        <v>7588</v>
      </c>
      <c r="D10129" s="2" t="s">
        <v>16</v>
      </c>
      <c r="E10129" s="2" t="s">
        <v>142</v>
      </c>
      <c r="F10129" s="2" t="s">
        <v>18</v>
      </c>
      <c r="G10129" s="2" t="s">
        <v>19</v>
      </c>
      <c r="H10129" s="2" t="s">
        <v>1017</v>
      </c>
      <c r="I10129" s="2">
        <v>2847</v>
      </c>
      <c r="J10129" s="2">
        <v>0</v>
      </c>
      <c r="K10129" s="2">
        <v>20260204</v>
      </c>
      <c r="L10129" s="3">
        <v>46064</v>
      </c>
      <c r="M10129" s="3">
        <v>47880</v>
      </c>
      <c r="N10129" s="2" t="s">
        <v>128</v>
      </c>
    </row>
    <row r="10130" spans="2:14" x14ac:dyDescent="0.25">
      <c r="B10130" s="2" t="s">
        <v>7589</v>
      </c>
      <c r="C10130" s="2" t="s">
        <v>7590</v>
      </c>
      <c r="D10130" s="2" t="s">
        <v>16</v>
      </c>
      <c r="E10130" s="2" t="s">
        <v>17</v>
      </c>
      <c r="F10130" s="2" t="s">
        <v>18</v>
      </c>
      <c r="G10130" s="2" t="s">
        <v>19</v>
      </c>
      <c r="H10130" s="2" t="s">
        <v>1017</v>
      </c>
      <c r="I10130" s="2">
        <v>1125</v>
      </c>
      <c r="J10130" s="2">
        <v>0</v>
      </c>
      <c r="K10130" s="2">
        <v>20240129</v>
      </c>
      <c r="L10130" s="3">
        <v>44958</v>
      </c>
      <c r="M10130" s="3">
        <v>47331</v>
      </c>
      <c r="N10130" s="2" t="s">
        <v>128</v>
      </c>
    </row>
    <row r="10131" spans="2:14" x14ac:dyDescent="0.25">
      <c r="B10131" s="2" t="s">
        <v>7589</v>
      </c>
      <c r="C10131" s="2" t="s">
        <v>7590</v>
      </c>
      <c r="D10131" s="2" t="s">
        <v>16</v>
      </c>
      <c r="E10131" s="2" t="s">
        <v>17</v>
      </c>
      <c r="F10131" s="2" t="s">
        <v>18</v>
      </c>
      <c r="G10131" s="2" t="s">
        <v>19</v>
      </c>
      <c r="H10131" s="2" t="s">
        <v>1017</v>
      </c>
      <c r="I10131" s="2">
        <v>1125</v>
      </c>
      <c r="J10131" s="2">
        <v>0</v>
      </c>
      <c r="K10131" s="2">
        <v>20240430</v>
      </c>
      <c r="L10131" s="3">
        <v>44958</v>
      </c>
      <c r="M10131" s="3">
        <v>47209</v>
      </c>
      <c r="N10131" s="2" t="s">
        <v>128</v>
      </c>
    </row>
    <row r="10132" spans="2:14" x14ac:dyDescent="0.25">
      <c r="B10132" s="2" t="s">
        <v>7589</v>
      </c>
      <c r="C10132" s="2" t="s">
        <v>7590</v>
      </c>
      <c r="D10132" s="2" t="s">
        <v>16</v>
      </c>
      <c r="E10132" s="2" t="s">
        <v>17</v>
      </c>
      <c r="F10132" s="2" t="s">
        <v>18</v>
      </c>
      <c r="G10132" s="2" t="s">
        <v>19</v>
      </c>
      <c r="H10132" s="2" t="s">
        <v>1017</v>
      </c>
      <c r="I10132" s="2">
        <v>1125</v>
      </c>
      <c r="J10132" s="2">
        <v>0</v>
      </c>
      <c r="K10132" s="2">
        <v>20240507</v>
      </c>
      <c r="L10132" s="3">
        <v>44958</v>
      </c>
      <c r="M10132" s="3">
        <v>47300</v>
      </c>
      <c r="N10132" s="2" t="s">
        <v>128</v>
      </c>
    </row>
    <row r="10133" spans="2:14" x14ac:dyDescent="0.25">
      <c r="B10133" s="2" t="s">
        <v>7589</v>
      </c>
      <c r="C10133" s="2" t="s">
        <v>7590</v>
      </c>
      <c r="D10133" s="2" t="s">
        <v>16</v>
      </c>
      <c r="E10133" s="2" t="s">
        <v>17</v>
      </c>
      <c r="F10133" s="2" t="s">
        <v>18</v>
      </c>
      <c r="G10133" s="2" t="s">
        <v>19</v>
      </c>
      <c r="H10133" s="2" t="s">
        <v>1017</v>
      </c>
      <c r="I10133" s="2">
        <v>1125</v>
      </c>
      <c r="J10133" s="2">
        <v>0</v>
      </c>
      <c r="K10133" s="2">
        <v>20240530</v>
      </c>
      <c r="L10133" s="3">
        <v>45741</v>
      </c>
      <c r="M10133" s="3">
        <v>47239</v>
      </c>
      <c r="N10133" s="2" t="s">
        <v>128</v>
      </c>
    </row>
    <row r="10134" spans="2:14" x14ac:dyDescent="0.25">
      <c r="B10134" s="2" t="s">
        <v>7589</v>
      </c>
      <c r="C10134" s="2" t="s">
        <v>7590</v>
      </c>
      <c r="D10134" s="2" t="s">
        <v>16</v>
      </c>
      <c r="E10134" s="2" t="s">
        <v>17</v>
      </c>
      <c r="F10134" s="2" t="s">
        <v>18</v>
      </c>
      <c r="G10134" s="2" t="s">
        <v>19</v>
      </c>
      <c r="H10134" s="2" t="s">
        <v>1017</v>
      </c>
      <c r="I10134" s="2">
        <v>1125</v>
      </c>
      <c r="J10134" s="2">
        <v>0</v>
      </c>
      <c r="K10134" s="2">
        <v>20250123</v>
      </c>
      <c r="L10134" s="3">
        <v>45726</v>
      </c>
      <c r="M10134" s="3">
        <v>47484</v>
      </c>
      <c r="N10134" s="2" t="s">
        <v>128</v>
      </c>
    </row>
    <row r="10135" spans="2:14" x14ac:dyDescent="0.25">
      <c r="B10135" s="2" t="s">
        <v>7589</v>
      </c>
      <c r="C10135" s="2" t="s">
        <v>7590</v>
      </c>
      <c r="D10135" s="2" t="s">
        <v>16</v>
      </c>
      <c r="E10135" s="2" t="s">
        <v>17</v>
      </c>
      <c r="F10135" s="2" t="s">
        <v>18</v>
      </c>
      <c r="G10135" s="2" t="s">
        <v>19</v>
      </c>
      <c r="H10135" s="2" t="s">
        <v>1017</v>
      </c>
      <c r="I10135" s="2">
        <v>1125</v>
      </c>
      <c r="J10135" s="2">
        <v>0</v>
      </c>
      <c r="K10135" s="2">
        <v>20250306</v>
      </c>
      <c r="L10135" s="3">
        <v>45736</v>
      </c>
      <c r="M10135" s="3">
        <v>47543</v>
      </c>
      <c r="N10135" s="2" t="s">
        <v>128</v>
      </c>
    </row>
    <row r="10136" spans="2:14" x14ac:dyDescent="0.25">
      <c r="B10136" s="2" t="s">
        <v>7589</v>
      </c>
      <c r="C10136" s="2" t="s">
        <v>7590</v>
      </c>
      <c r="D10136" s="2" t="s">
        <v>16</v>
      </c>
      <c r="E10136" s="2" t="s">
        <v>17</v>
      </c>
      <c r="F10136" s="2" t="s">
        <v>18</v>
      </c>
      <c r="G10136" s="2" t="s">
        <v>19</v>
      </c>
      <c r="H10136" s="2" t="s">
        <v>1017</v>
      </c>
      <c r="I10136" s="2">
        <v>1125</v>
      </c>
      <c r="J10136" s="2">
        <v>0</v>
      </c>
      <c r="K10136" s="2">
        <v>20250409</v>
      </c>
      <c r="L10136" s="3">
        <v>45763</v>
      </c>
      <c r="M10136" s="3">
        <v>47574</v>
      </c>
      <c r="N10136" s="2" t="s">
        <v>128</v>
      </c>
    </row>
    <row r="10137" spans="2:14" x14ac:dyDescent="0.25">
      <c r="B10137" s="2" t="s">
        <v>7589</v>
      </c>
      <c r="C10137" s="2" t="s">
        <v>7590</v>
      </c>
      <c r="D10137" s="2" t="s">
        <v>16</v>
      </c>
      <c r="E10137" s="2" t="s">
        <v>17</v>
      </c>
      <c r="F10137" s="2" t="s">
        <v>18</v>
      </c>
      <c r="G10137" s="2" t="s">
        <v>19</v>
      </c>
      <c r="H10137" s="2" t="s">
        <v>1017</v>
      </c>
      <c r="I10137" s="2">
        <v>1125</v>
      </c>
      <c r="J10137" s="2">
        <v>125</v>
      </c>
      <c r="K10137" s="2">
        <v>20250806</v>
      </c>
      <c r="L10137" s="3">
        <v>45894</v>
      </c>
      <c r="M10137" s="3">
        <v>47696</v>
      </c>
      <c r="N10137" s="2" t="s">
        <v>128</v>
      </c>
    </row>
    <row r="10138" spans="2:14" x14ac:dyDescent="0.25">
      <c r="B10138" s="2" t="s">
        <v>7589</v>
      </c>
      <c r="C10138" s="2" t="s">
        <v>7590</v>
      </c>
      <c r="D10138" s="2" t="s">
        <v>16</v>
      </c>
      <c r="E10138" s="2" t="s">
        <v>17</v>
      </c>
      <c r="F10138" s="2" t="s">
        <v>18</v>
      </c>
      <c r="G10138" s="2" t="s">
        <v>19</v>
      </c>
      <c r="H10138" s="2" t="s">
        <v>1017</v>
      </c>
      <c r="I10138" s="2">
        <v>1125</v>
      </c>
      <c r="J10138" s="2">
        <v>1000</v>
      </c>
      <c r="K10138" s="2">
        <v>20260504</v>
      </c>
      <c r="L10138" s="3">
        <v>46157</v>
      </c>
      <c r="M10138" s="3">
        <v>47969</v>
      </c>
      <c r="N10138" s="2" t="s">
        <v>128</v>
      </c>
    </row>
    <row r="10139" spans="2:14" x14ac:dyDescent="0.25">
      <c r="B10139" s="2" t="s">
        <v>7589</v>
      </c>
      <c r="C10139" s="2" t="s">
        <v>7590</v>
      </c>
      <c r="D10139" s="2" t="s">
        <v>16</v>
      </c>
      <c r="E10139" s="2" t="s">
        <v>17</v>
      </c>
      <c r="F10139" s="2" t="s">
        <v>18</v>
      </c>
      <c r="G10139" s="2" t="s">
        <v>19</v>
      </c>
      <c r="H10139" s="2" t="s">
        <v>1017</v>
      </c>
      <c r="I10139" s="2">
        <v>1125</v>
      </c>
      <c r="J10139" s="2">
        <v>0</v>
      </c>
      <c r="K10139" s="2" t="s">
        <v>470</v>
      </c>
      <c r="L10139" s="2" t="s">
        <v>30</v>
      </c>
      <c r="M10139" s="2" t="s">
        <v>30</v>
      </c>
      <c r="N10139" s="2" t="s">
        <v>128</v>
      </c>
    </row>
    <row r="10140" spans="2:14" x14ac:dyDescent="0.25">
      <c r="B10140" s="2" t="s">
        <v>7589</v>
      </c>
      <c r="C10140" s="2" t="s">
        <v>7590</v>
      </c>
      <c r="D10140" s="2" t="s">
        <v>16</v>
      </c>
      <c r="E10140" s="2" t="s">
        <v>181</v>
      </c>
      <c r="F10140" s="2" t="s">
        <v>18</v>
      </c>
      <c r="G10140" s="2" t="s">
        <v>19</v>
      </c>
      <c r="H10140" s="2" t="s">
        <v>1017</v>
      </c>
      <c r="I10140" s="2">
        <v>1125</v>
      </c>
      <c r="J10140" s="2">
        <v>0</v>
      </c>
      <c r="K10140" s="2">
        <v>20260504</v>
      </c>
      <c r="L10140" s="3">
        <v>46157</v>
      </c>
      <c r="M10140" s="3">
        <v>47969</v>
      </c>
      <c r="N10140" s="2" t="s">
        <v>128</v>
      </c>
    </row>
    <row r="10141" spans="2:14" x14ac:dyDescent="0.25">
      <c r="B10141" s="2" t="s">
        <v>7589</v>
      </c>
      <c r="C10141" s="2" t="s">
        <v>7590</v>
      </c>
      <c r="D10141" s="2" t="s">
        <v>16</v>
      </c>
      <c r="E10141" s="2" t="s">
        <v>142</v>
      </c>
      <c r="F10141" s="2" t="s">
        <v>18</v>
      </c>
      <c r="G10141" s="2" t="s">
        <v>19</v>
      </c>
      <c r="H10141" s="2" t="s">
        <v>1017</v>
      </c>
      <c r="I10141" s="2">
        <v>1125</v>
      </c>
      <c r="J10141" s="2">
        <v>0</v>
      </c>
      <c r="K10141" s="2">
        <v>20250806</v>
      </c>
      <c r="L10141" s="3">
        <v>45894</v>
      </c>
      <c r="M10141" s="3">
        <v>47696</v>
      </c>
      <c r="N10141" s="2" t="s">
        <v>128</v>
      </c>
    </row>
    <row r="10142" spans="2:14" x14ac:dyDescent="0.25">
      <c r="B10142" s="2" t="s">
        <v>7591</v>
      </c>
      <c r="C10142" s="2" t="s">
        <v>7592</v>
      </c>
      <c r="D10142" s="2" t="s">
        <v>16</v>
      </c>
      <c r="E10142" s="2" t="s">
        <v>17</v>
      </c>
      <c r="F10142" s="2" t="s">
        <v>18</v>
      </c>
      <c r="G10142" s="2" t="s">
        <v>19</v>
      </c>
      <c r="H10142" s="2" t="s">
        <v>1017</v>
      </c>
      <c r="I10142" s="2">
        <v>5209</v>
      </c>
      <c r="J10142" s="2">
        <v>0</v>
      </c>
      <c r="K10142" s="2">
        <v>20241212</v>
      </c>
      <c r="L10142" s="3">
        <v>44958</v>
      </c>
      <c r="M10142" s="3">
        <v>47453</v>
      </c>
      <c r="N10142" s="2" t="s">
        <v>128</v>
      </c>
    </row>
    <row r="10143" spans="2:14" x14ac:dyDescent="0.25">
      <c r="B10143" s="2" t="s">
        <v>7591</v>
      </c>
      <c r="C10143" s="2" t="s">
        <v>7592</v>
      </c>
      <c r="D10143" s="2" t="s">
        <v>16</v>
      </c>
      <c r="E10143" s="2" t="s">
        <v>17</v>
      </c>
      <c r="F10143" s="2" t="s">
        <v>18</v>
      </c>
      <c r="G10143" s="2" t="s">
        <v>19</v>
      </c>
      <c r="H10143" s="2" t="s">
        <v>1017</v>
      </c>
      <c r="I10143" s="2">
        <v>5209</v>
      </c>
      <c r="J10143" s="2">
        <v>0</v>
      </c>
      <c r="K10143" s="2">
        <v>20250207</v>
      </c>
      <c r="L10143" s="3">
        <v>45709</v>
      </c>
      <c r="M10143" s="3">
        <v>47515</v>
      </c>
      <c r="N10143" s="2" t="s">
        <v>128</v>
      </c>
    </row>
    <row r="10144" spans="2:14" x14ac:dyDescent="0.25">
      <c r="B10144" s="2" t="s">
        <v>7591</v>
      </c>
      <c r="C10144" s="2" t="s">
        <v>7592</v>
      </c>
      <c r="D10144" s="2" t="s">
        <v>16</v>
      </c>
      <c r="E10144" s="2" t="s">
        <v>17</v>
      </c>
      <c r="F10144" s="2" t="s">
        <v>18</v>
      </c>
      <c r="G10144" s="2" t="s">
        <v>19</v>
      </c>
      <c r="H10144" s="2" t="s">
        <v>1017</v>
      </c>
      <c r="I10144" s="2">
        <v>5209</v>
      </c>
      <c r="J10144" s="2">
        <v>0</v>
      </c>
      <c r="K10144" s="2">
        <v>20250409</v>
      </c>
      <c r="L10144" s="3">
        <v>45770</v>
      </c>
      <c r="M10144" s="3">
        <v>47574</v>
      </c>
      <c r="N10144" s="2" t="s">
        <v>128</v>
      </c>
    </row>
    <row r="10145" spans="2:14" x14ac:dyDescent="0.25">
      <c r="B10145" s="2" t="s">
        <v>7591</v>
      </c>
      <c r="C10145" s="2" t="s">
        <v>7592</v>
      </c>
      <c r="D10145" s="2" t="s">
        <v>16</v>
      </c>
      <c r="E10145" s="2" t="s">
        <v>17</v>
      </c>
      <c r="F10145" s="2" t="s">
        <v>18</v>
      </c>
      <c r="G10145" s="2" t="s">
        <v>19</v>
      </c>
      <c r="H10145" s="2" t="s">
        <v>1017</v>
      </c>
      <c r="I10145" s="2">
        <v>5209</v>
      </c>
      <c r="J10145" s="2">
        <v>5209</v>
      </c>
      <c r="K10145" s="2">
        <v>20251202</v>
      </c>
      <c r="L10145" s="3">
        <v>45996</v>
      </c>
      <c r="M10145" s="3">
        <v>47818</v>
      </c>
      <c r="N10145" s="2" t="s">
        <v>128</v>
      </c>
    </row>
    <row r="10146" spans="2:14" x14ac:dyDescent="0.25">
      <c r="B10146" s="2" t="s">
        <v>7593</v>
      </c>
      <c r="C10146" s="2" t="s">
        <v>7594</v>
      </c>
      <c r="D10146" s="2" t="s">
        <v>16</v>
      </c>
      <c r="E10146" s="2" t="s">
        <v>17</v>
      </c>
      <c r="F10146" s="2" t="s">
        <v>18</v>
      </c>
      <c r="G10146" s="2" t="s">
        <v>139</v>
      </c>
      <c r="H10146" s="2" t="s">
        <v>7595</v>
      </c>
      <c r="I10146" s="2">
        <v>0</v>
      </c>
      <c r="J10146" s="2">
        <v>0</v>
      </c>
      <c r="K10146" s="2">
        <v>20231028</v>
      </c>
      <c r="L10146" s="3">
        <v>44958</v>
      </c>
      <c r="M10146" s="3">
        <v>47027</v>
      </c>
      <c r="N10146" s="2" t="s">
        <v>7596</v>
      </c>
    </row>
    <row r="10147" spans="2:14" x14ac:dyDescent="0.25">
      <c r="B10147" s="2" t="s">
        <v>7593</v>
      </c>
      <c r="C10147" s="2" t="s">
        <v>7594</v>
      </c>
      <c r="D10147" s="2" t="s">
        <v>16</v>
      </c>
      <c r="E10147" s="2" t="s">
        <v>76</v>
      </c>
      <c r="F10147" s="2" t="s">
        <v>18</v>
      </c>
      <c r="G10147" s="2" t="s">
        <v>139</v>
      </c>
      <c r="H10147" s="2" t="s">
        <v>7595</v>
      </c>
      <c r="I10147" s="2">
        <v>0</v>
      </c>
      <c r="J10147" s="2">
        <v>0</v>
      </c>
      <c r="K10147" s="2">
        <v>20231028</v>
      </c>
      <c r="L10147" s="3">
        <v>44958</v>
      </c>
      <c r="M10147" s="3">
        <v>47027</v>
      </c>
      <c r="N10147" s="2" t="s">
        <v>7596</v>
      </c>
    </row>
    <row r="10148" spans="2:14" x14ac:dyDescent="0.25">
      <c r="B10148" s="2" t="s">
        <v>7597</v>
      </c>
      <c r="C10148" s="2" t="s">
        <v>7598</v>
      </c>
      <c r="D10148" s="2" t="s">
        <v>16</v>
      </c>
      <c r="E10148" s="2" t="s">
        <v>17</v>
      </c>
      <c r="F10148" s="2" t="s">
        <v>18</v>
      </c>
      <c r="G10148" s="2" t="s">
        <v>139</v>
      </c>
      <c r="H10148" s="2" t="s">
        <v>7595</v>
      </c>
      <c r="I10148" s="2">
        <v>0</v>
      </c>
      <c r="J10148" s="2">
        <v>0</v>
      </c>
      <c r="K10148" s="2">
        <v>20231028</v>
      </c>
      <c r="L10148" s="3">
        <v>44958</v>
      </c>
      <c r="M10148" s="3">
        <v>47027</v>
      </c>
      <c r="N10148" s="2" t="s">
        <v>7596</v>
      </c>
    </row>
    <row r="10149" spans="2:14" x14ac:dyDescent="0.25">
      <c r="B10149" s="2" t="s">
        <v>7597</v>
      </c>
      <c r="C10149" s="2" t="s">
        <v>7598</v>
      </c>
      <c r="D10149" s="2" t="s">
        <v>16</v>
      </c>
      <c r="E10149" s="2" t="s">
        <v>17</v>
      </c>
      <c r="F10149" s="2" t="s">
        <v>18</v>
      </c>
      <c r="G10149" s="2" t="s">
        <v>139</v>
      </c>
      <c r="H10149" s="2" t="s">
        <v>7595</v>
      </c>
      <c r="I10149" s="2">
        <v>0</v>
      </c>
      <c r="J10149" s="2">
        <v>0</v>
      </c>
      <c r="K10149" s="2">
        <v>20231110</v>
      </c>
      <c r="L10149" s="3">
        <v>44958</v>
      </c>
      <c r="M10149" s="3">
        <v>47058</v>
      </c>
      <c r="N10149" s="2" t="s">
        <v>7596</v>
      </c>
    </row>
    <row r="10150" spans="2:14" x14ac:dyDescent="0.25">
      <c r="B10150" s="2" t="s">
        <v>7597</v>
      </c>
      <c r="C10150" s="2" t="s">
        <v>7598</v>
      </c>
      <c r="D10150" s="2" t="s">
        <v>16</v>
      </c>
      <c r="E10150" s="2" t="s">
        <v>76</v>
      </c>
      <c r="F10150" s="2" t="s">
        <v>18</v>
      </c>
      <c r="G10150" s="2" t="s">
        <v>139</v>
      </c>
      <c r="H10150" s="2" t="s">
        <v>7595</v>
      </c>
      <c r="I10150" s="2">
        <v>0</v>
      </c>
      <c r="J10150" s="2">
        <v>0</v>
      </c>
      <c r="K10150" s="2">
        <v>20231028</v>
      </c>
      <c r="L10150" s="3">
        <v>44958</v>
      </c>
      <c r="M10150" s="3">
        <v>47027</v>
      </c>
      <c r="N10150" s="2" t="s">
        <v>7596</v>
      </c>
    </row>
    <row r="10151" spans="2:14" x14ac:dyDescent="0.25">
      <c r="B10151" s="2" t="s">
        <v>7597</v>
      </c>
      <c r="C10151" s="2" t="s">
        <v>7598</v>
      </c>
      <c r="D10151" s="2" t="s">
        <v>16</v>
      </c>
      <c r="E10151" s="2" t="s">
        <v>142</v>
      </c>
      <c r="F10151" s="2" t="s">
        <v>18</v>
      </c>
      <c r="G10151" s="2" t="s">
        <v>139</v>
      </c>
      <c r="H10151" s="2" t="s">
        <v>7595</v>
      </c>
      <c r="I10151" s="2">
        <v>0</v>
      </c>
      <c r="J10151" s="2">
        <v>0</v>
      </c>
      <c r="K10151" s="2">
        <v>20231110</v>
      </c>
      <c r="L10151" s="3">
        <v>44958</v>
      </c>
      <c r="M10151" s="3">
        <v>47058</v>
      </c>
      <c r="N10151" s="2" t="s">
        <v>7596</v>
      </c>
    </row>
    <row r="10152" spans="2:14" x14ac:dyDescent="0.25">
      <c r="B10152" s="2" t="s">
        <v>7599</v>
      </c>
      <c r="C10152" s="2" t="s">
        <v>7600</v>
      </c>
      <c r="D10152" s="2" t="s">
        <v>41</v>
      </c>
      <c r="E10152" s="2" t="s">
        <v>75</v>
      </c>
      <c r="F10152" s="2" t="s">
        <v>18</v>
      </c>
      <c r="G10152" s="2" t="s">
        <v>90</v>
      </c>
      <c r="H10152" s="2" t="s">
        <v>7601</v>
      </c>
      <c r="I10152" s="2">
        <v>0</v>
      </c>
      <c r="J10152" s="2">
        <v>0</v>
      </c>
      <c r="K10152" s="2">
        <v>20200803</v>
      </c>
      <c r="L10152" s="3">
        <v>44958</v>
      </c>
      <c r="M10152" s="3">
        <v>46082</v>
      </c>
      <c r="N10152" s="2" t="s">
        <v>1271</v>
      </c>
    </row>
    <row r="10153" spans="2:14" x14ac:dyDescent="0.25">
      <c r="B10153" s="2" t="s">
        <v>7599</v>
      </c>
      <c r="C10153" s="2" t="s">
        <v>7600</v>
      </c>
      <c r="D10153" s="2" t="s">
        <v>41</v>
      </c>
      <c r="E10153" s="2" t="s">
        <v>17</v>
      </c>
      <c r="F10153" s="2" t="s">
        <v>18</v>
      </c>
      <c r="G10153" s="2" t="s">
        <v>90</v>
      </c>
      <c r="H10153" s="2" t="s">
        <v>7601</v>
      </c>
      <c r="I10153" s="2">
        <v>0</v>
      </c>
      <c r="J10153" s="2">
        <v>0</v>
      </c>
      <c r="K10153" s="2">
        <v>20190601</v>
      </c>
      <c r="L10153" s="3">
        <v>44958</v>
      </c>
      <c r="M10153" s="3">
        <v>46235</v>
      </c>
      <c r="N10153" s="2" t="s">
        <v>1271</v>
      </c>
    </row>
    <row r="10154" spans="2:14" x14ac:dyDescent="0.25">
      <c r="B10154" s="2" t="s">
        <v>7599</v>
      </c>
      <c r="C10154" s="2" t="s">
        <v>7600</v>
      </c>
      <c r="D10154" s="2" t="s">
        <v>41</v>
      </c>
      <c r="E10154" s="2" t="s">
        <v>17</v>
      </c>
      <c r="F10154" s="2" t="s">
        <v>18</v>
      </c>
      <c r="G10154" s="2" t="s">
        <v>90</v>
      </c>
      <c r="H10154" s="2" t="s">
        <v>7601</v>
      </c>
      <c r="I10154" s="2">
        <v>0</v>
      </c>
      <c r="J10154" s="2">
        <v>0</v>
      </c>
      <c r="K10154" s="2">
        <v>20190601</v>
      </c>
      <c r="L10154" s="3">
        <v>45744</v>
      </c>
      <c r="M10154" s="3">
        <v>46204</v>
      </c>
      <c r="N10154" s="2" t="s">
        <v>1271</v>
      </c>
    </row>
    <row r="10155" spans="2:14" x14ac:dyDescent="0.25">
      <c r="B10155" s="2" t="s">
        <v>7599</v>
      </c>
      <c r="C10155" s="2" t="s">
        <v>7600</v>
      </c>
      <c r="D10155" s="2" t="s">
        <v>41</v>
      </c>
      <c r="E10155" s="2" t="s">
        <v>17</v>
      </c>
      <c r="F10155" s="2" t="s">
        <v>18</v>
      </c>
      <c r="G10155" s="2" t="s">
        <v>90</v>
      </c>
      <c r="H10155" s="2" t="s">
        <v>7601</v>
      </c>
      <c r="I10155" s="2">
        <v>0</v>
      </c>
      <c r="J10155" s="2">
        <v>0</v>
      </c>
      <c r="K10155" s="2">
        <v>20200803</v>
      </c>
      <c r="L10155" s="3">
        <v>44958</v>
      </c>
      <c r="M10155" s="3">
        <v>46082</v>
      </c>
      <c r="N10155" s="2" t="s">
        <v>1271</v>
      </c>
    </row>
    <row r="10156" spans="2:14" x14ac:dyDescent="0.25">
      <c r="B10156" s="2" t="s">
        <v>7599</v>
      </c>
      <c r="C10156" s="2" t="s">
        <v>7600</v>
      </c>
      <c r="D10156" s="2" t="s">
        <v>41</v>
      </c>
      <c r="E10156" s="2" t="s">
        <v>17</v>
      </c>
      <c r="F10156" s="2" t="s">
        <v>18</v>
      </c>
      <c r="G10156" s="2" t="s">
        <v>90</v>
      </c>
      <c r="H10156" s="2" t="s">
        <v>7601</v>
      </c>
      <c r="I10156" s="2">
        <v>0</v>
      </c>
      <c r="J10156" s="2">
        <v>0</v>
      </c>
      <c r="K10156" s="2">
        <v>20200803</v>
      </c>
      <c r="L10156" s="3">
        <v>45898</v>
      </c>
      <c r="M10156" s="3">
        <v>46600</v>
      </c>
      <c r="N10156" s="2" t="s">
        <v>1271</v>
      </c>
    </row>
    <row r="10157" spans="2:14" x14ac:dyDescent="0.25">
      <c r="B10157" s="2" t="s">
        <v>7599</v>
      </c>
      <c r="C10157" s="2" t="s">
        <v>7600</v>
      </c>
      <c r="D10157" s="2" t="s">
        <v>41</v>
      </c>
      <c r="E10157" s="2" t="s">
        <v>181</v>
      </c>
      <c r="F10157" s="2" t="s">
        <v>18</v>
      </c>
      <c r="G10157" s="2" t="s">
        <v>90</v>
      </c>
      <c r="H10157" s="2" t="s">
        <v>7601</v>
      </c>
      <c r="I10157" s="2">
        <v>0</v>
      </c>
      <c r="J10157" s="2">
        <v>0</v>
      </c>
      <c r="K10157" s="2">
        <v>20190601</v>
      </c>
      <c r="L10157" s="3">
        <v>44958</v>
      </c>
      <c r="M10157" s="3">
        <v>46235</v>
      </c>
      <c r="N10157" s="2" t="s">
        <v>1271</v>
      </c>
    </row>
    <row r="10158" spans="2:14" x14ac:dyDescent="0.25">
      <c r="B10158" s="2" t="s">
        <v>7599</v>
      </c>
      <c r="C10158" s="2" t="s">
        <v>7600</v>
      </c>
      <c r="D10158" s="2" t="s">
        <v>41</v>
      </c>
      <c r="E10158" s="2" t="s">
        <v>181</v>
      </c>
      <c r="F10158" s="2" t="s">
        <v>18</v>
      </c>
      <c r="G10158" s="2" t="s">
        <v>90</v>
      </c>
      <c r="H10158" s="2" t="s">
        <v>7601</v>
      </c>
      <c r="I10158" s="2">
        <v>0</v>
      </c>
      <c r="J10158" s="2">
        <v>0</v>
      </c>
      <c r="K10158" s="2">
        <v>20200803</v>
      </c>
      <c r="L10158" s="3">
        <v>44958</v>
      </c>
      <c r="M10158" s="3">
        <v>46082</v>
      </c>
      <c r="N10158" s="2" t="s">
        <v>1271</v>
      </c>
    </row>
    <row r="10159" spans="2:14" x14ac:dyDescent="0.25">
      <c r="B10159" s="2" t="s">
        <v>7602</v>
      </c>
      <c r="C10159" s="2" t="s">
        <v>7603</v>
      </c>
      <c r="D10159" s="2" t="s">
        <v>16</v>
      </c>
      <c r="E10159" s="2" t="s">
        <v>17</v>
      </c>
      <c r="F10159" s="2" t="s">
        <v>18</v>
      </c>
      <c r="G10159" s="2" t="s">
        <v>208</v>
      </c>
      <c r="H10159" s="2" t="s">
        <v>7604</v>
      </c>
      <c r="I10159" s="2">
        <v>0</v>
      </c>
      <c r="J10159" s="2">
        <v>0</v>
      </c>
      <c r="K10159" s="2">
        <v>60</v>
      </c>
      <c r="L10159" s="3">
        <v>44958</v>
      </c>
      <c r="M10159" s="3">
        <v>45992</v>
      </c>
      <c r="N10159" s="2" t="s">
        <v>255</v>
      </c>
    </row>
    <row r="10160" spans="2:14" x14ac:dyDescent="0.25">
      <c r="B10160" s="2" t="s">
        <v>7602</v>
      </c>
      <c r="C10160" s="2" t="s">
        <v>7603</v>
      </c>
      <c r="D10160" s="2" t="s">
        <v>16</v>
      </c>
      <c r="E10160" s="2" t="s">
        <v>17</v>
      </c>
      <c r="F10160" s="2" t="s">
        <v>18</v>
      </c>
      <c r="G10160" s="2" t="s">
        <v>208</v>
      </c>
      <c r="H10160" s="2" t="s">
        <v>7604</v>
      </c>
      <c r="I10160" s="2">
        <v>0</v>
      </c>
      <c r="J10160" s="2">
        <v>0</v>
      </c>
      <c r="K10160" s="2">
        <v>60</v>
      </c>
      <c r="L10160" s="3">
        <v>45744</v>
      </c>
      <c r="M10160" s="3">
        <v>46357</v>
      </c>
      <c r="N10160" s="2" t="s">
        <v>255</v>
      </c>
    </row>
    <row r="10161" spans="2:14" x14ac:dyDescent="0.25">
      <c r="B10161" s="2" t="s">
        <v>7602</v>
      </c>
      <c r="C10161" s="2" t="s">
        <v>7603</v>
      </c>
      <c r="D10161" s="2" t="s">
        <v>16</v>
      </c>
      <c r="E10161" s="2" t="s">
        <v>17</v>
      </c>
      <c r="F10161" s="2" t="s">
        <v>18</v>
      </c>
      <c r="G10161" s="2" t="s">
        <v>208</v>
      </c>
      <c r="H10161" s="2" t="s">
        <v>7604</v>
      </c>
      <c r="I10161" s="2">
        <v>0</v>
      </c>
      <c r="J10161" s="2">
        <v>0</v>
      </c>
      <c r="K10161" s="2">
        <v>60</v>
      </c>
      <c r="L10161" s="3">
        <v>45882</v>
      </c>
      <c r="M10161" s="3">
        <v>47696</v>
      </c>
      <c r="N10161" s="2" t="s">
        <v>255</v>
      </c>
    </row>
    <row r="10162" spans="2:14" x14ac:dyDescent="0.25">
      <c r="B10162" s="2" t="s">
        <v>7605</v>
      </c>
      <c r="C10162" s="2" t="s">
        <v>7606</v>
      </c>
      <c r="D10162" s="2" t="s">
        <v>16</v>
      </c>
      <c r="E10162" s="2" t="s">
        <v>17</v>
      </c>
      <c r="F10162" s="2" t="s">
        <v>18</v>
      </c>
      <c r="G10162" s="2" t="s">
        <v>208</v>
      </c>
      <c r="H10162" s="2" t="s">
        <v>7607</v>
      </c>
      <c r="I10162" s="2">
        <v>976</v>
      </c>
      <c r="J10162" s="2">
        <v>976</v>
      </c>
      <c r="K10162" s="2">
        <v>0</v>
      </c>
      <c r="L10162" s="3">
        <v>46055</v>
      </c>
      <c r="M10162" s="3">
        <v>47484</v>
      </c>
      <c r="N10162" s="2" t="s">
        <v>255</v>
      </c>
    </row>
    <row r="10163" spans="2:14" x14ac:dyDescent="0.25">
      <c r="B10163" s="2" t="s">
        <v>7608</v>
      </c>
      <c r="C10163" s="2" t="s">
        <v>7609</v>
      </c>
      <c r="D10163" s="2" t="s">
        <v>16</v>
      </c>
      <c r="E10163" s="2" t="s">
        <v>17</v>
      </c>
      <c r="F10163" s="2" t="s">
        <v>18</v>
      </c>
      <c r="G10163" s="2" t="s">
        <v>208</v>
      </c>
      <c r="H10163" s="2" t="s">
        <v>7607</v>
      </c>
      <c r="I10163" s="2">
        <v>0</v>
      </c>
      <c r="J10163" s="2">
        <v>0</v>
      </c>
      <c r="K10163" s="2">
        <v>0</v>
      </c>
      <c r="L10163" s="3">
        <v>46086</v>
      </c>
      <c r="M10163" s="3">
        <v>47543</v>
      </c>
      <c r="N10163" s="2" t="s">
        <v>255</v>
      </c>
    </row>
    <row r="10164" spans="2:14" x14ac:dyDescent="0.25">
      <c r="B10164" s="2" t="s">
        <v>7610</v>
      </c>
      <c r="C10164" s="2" t="s">
        <v>1023</v>
      </c>
      <c r="D10164" s="2" t="s">
        <v>16</v>
      </c>
      <c r="E10164" s="2" t="s">
        <v>17</v>
      </c>
      <c r="F10164" s="2" t="s">
        <v>18</v>
      </c>
      <c r="G10164" s="2" t="s">
        <v>90</v>
      </c>
      <c r="H10164" s="2" t="s">
        <v>1024</v>
      </c>
      <c r="I10164" s="2">
        <v>0</v>
      </c>
      <c r="J10164" s="2">
        <v>0</v>
      </c>
      <c r="K10164" s="2">
        <v>0</v>
      </c>
      <c r="L10164" s="3">
        <v>44958</v>
      </c>
      <c r="M10164" s="3">
        <v>46784</v>
      </c>
      <c r="N10164" s="2" t="s">
        <v>113</v>
      </c>
    </row>
    <row r="10165" spans="2:14" x14ac:dyDescent="0.25">
      <c r="B10165" s="2" t="s">
        <v>7610</v>
      </c>
      <c r="C10165" s="2" t="s">
        <v>1023</v>
      </c>
      <c r="D10165" s="2" t="s">
        <v>16</v>
      </c>
      <c r="E10165" s="2" t="s">
        <v>17</v>
      </c>
      <c r="F10165" s="2" t="s">
        <v>18</v>
      </c>
      <c r="G10165" s="2" t="s">
        <v>90</v>
      </c>
      <c r="H10165" s="2" t="s">
        <v>1024</v>
      </c>
      <c r="I10165" s="2">
        <v>0</v>
      </c>
      <c r="J10165" s="2">
        <v>0</v>
      </c>
      <c r="K10165" s="2">
        <v>0</v>
      </c>
      <c r="L10165" s="3">
        <v>45744</v>
      </c>
      <c r="M10165" s="3">
        <v>46874</v>
      </c>
      <c r="N10165" s="2" t="s">
        <v>113</v>
      </c>
    </row>
    <row r="10166" spans="2:14" x14ac:dyDescent="0.25">
      <c r="B10166" s="2" t="s">
        <v>7610</v>
      </c>
      <c r="C10166" s="2" t="s">
        <v>1023</v>
      </c>
      <c r="D10166" s="2" t="s">
        <v>16</v>
      </c>
      <c r="E10166" s="2" t="s">
        <v>17</v>
      </c>
      <c r="F10166" s="2" t="s">
        <v>18</v>
      </c>
      <c r="G10166" s="2" t="s">
        <v>90</v>
      </c>
      <c r="H10166" s="2" t="s">
        <v>1024</v>
      </c>
      <c r="I10166" s="2">
        <v>0</v>
      </c>
      <c r="J10166" s="2">
        <v>0</v>
      </c>
      <c r="K10166" s="2">
        <v>0</v>
      </c>
      <c r="L10166" s="3">
        <v>46073</v>
      </c>
      <c r="M10166" s="2" t="s">
        <v>30</v>
      </c>
      <c r="N10166" s="2" t="s">
        <v>113</v>
      </c>
    </row>
    <row r="10167" spans="2:14" x14ac:dyDescent="0.25">
      <c r="B10167" s="2" t="s">
        <v>7611</v>
      </c>
      <c r="C10167" s="2" t="s">
        <v>7612</v>
      </c>
      <c r="D10167" s="2" t="s">
        <v>16</v>
      </c>
      <c r="E10167" s="2" t="s">
        <v>17</v>
      </c>
      <c r="F10167" s="2" t="s">
        <v>18</v>
      </c>
      <c r="G10167" s="2" t="s">
        <v>90</v>
      </c>
      <c r="H10167" s="2" t="s">
        <v>1024</v>
      </c>
      <c r="I10167" s="2">
        <v>0</v>
      </c>
      <c r="J10167" s="2">
        <v>0</v>
      </c>
      <c r="K10167" s="2">
        <v>0</v>
      </c>
      <c r="L10167" s="3">
        <v>44958</v>
      </c>
      <c r="M10167" s="3">
        <v>46874</v>
      </c>
      <c r="N10167" s="2" t="s">
        <v>113</v>
      </c>
    </row>
    <row r="10168" spans="2:14" x14ac:dyDescent="0.25">
      <c r="B10168" s="2" t="s">
        <v>7611</v>
      </c>
      <c r="C10168" s="2" t="s">
        <v>7612</v>
      </c>
      <c r="D10168" s="2" t="s">
        <v>16</v>
      </c>
      <c r="E10168" s="2" t="s">
        <v>17</v>
      </c>
      <c r="F10168" s="2" t="s">
        <v>18</v>
      </c>
      <c r="G10168" s="2" t="s">
        <v>90</v>
      </c>
      <c r="H10168" s="2" t="s">
        <v>1024</v>
      </c>
      <c r="I10168" s="2">
        <v>0</v>
      </c>
      <c r="J10168" s="2">
        <v>0</v>
      </c>
      <c r="K10168" s="2">
        <v>0</v>
      </c>
      <c r="L10168" s="3">
        <v>46073</v>
      </c>
      <c r="M10168" s="2" t="s">
        <v>30</v>
      </c>
      <c r="N10168" s="2" t="s">
        <v>113</v>
      </c>
    </row>
    <row r="10169" spans="2:14" x14ac:dyDescent="0.25">
      <c r="B10169" s="2" t="s">
        <v>7611</v>
      </c>
      <c r="C10169" s="2" t="s">
        <v>7612</v>
      </c>
      <c r="D10169" s="2" t="s">
        <v>16</v>
      </c>
      <c r="E10169" s="2" t="s">
        <v>17</v>
      </c>
      <c r="F10169" s="2" t="s">
        <v>18</v>
      </c>
      <c r="G10169" s="2" t="s">
        <v>90</v>
      </c>
      <c r="H10169" s="2" t="s">
        <v>1024</v>
      </c>
      <c r="I10169" s="2">
        <v>0</v>
      </c>
      <c r="J10169" s="2">
        <v>0</v>
      </c>
      <c r="K10169" s="2">
        <v>122101</v>
      </c>
      <c r="L10169" s="3">
        <v>44958</v>
      </c>
      <c r="M10169" s="3">
        <v>46357</v>
      </c>
      <c r="N10169" s="2" t="s">
        <v>113</v>
      </c>
    </row>
    <row r="10170" spans="2:14" x14ac:dyDescent="0.25">
      <c r="B10170" s="2" t="s">
        <v>7613</v>
      </c>
      <c r="C10170" s="2" t="s">
        <v>7614</v>
      </c>
      <c r="D10170" s="2" t="s">
        <v>41</v>
      </c>
      <c r="E10170" s="2" t="s">
        <v>17</v>
      </c>
      <c r="F10170" s="2" t="s">
        <v>18</v>
      </c>
      <c r="G10170" s="2" t="s">
        <v>90</v>
      </c>
      <c r="H10170" s="2" t="s">
        <v>7615</v>
      </c>
      <c r="I10170" s="2">
        <v>0</v>
      </c>
      <c r="J10170" s="2">
        <v>0</v>
      </c>
      <c r="K10170" s="2">
        <v>220150</v>
      </c>
      <c r="L10170" s="3">
        <v>44958</v>
      </c>
      <c r="M10170" s="3">
        <v>47027</v>
      </c>
      <c r="N10170" s="2" t="s">
        <v>1271</v>
      </c>
    </row>
    <row r="10171" spans="2:14" x14ac:dyDescent="0.25">
      <c r="B10171" s="2" t="s">
        <v>7613</v>
      </c>
      <c r="C10171" s="2" t="s">
        <v>7614</v>
      </c>
      <c r="D10171" s="2" t="s">
        <v>41</v>
      </c>
      <c r="E10171" s="2" t="s">
        <v>17</v>
      </c>
      <c r="F10171" s="2" t="s">
        <v>18</v>
      </c>
      <c r="G10171" s="2" t="s">
        <v>90</v>
      </c>
      <c r="H10171" s="2" t="s">
        <v>7615</v>
      </c>
      <c r="I10171" s="2">
        <v>0</v>
      </c>
      <c r="J10171" s="2">
        <v>0</v>
      </c>
      <c r="K10171" s="2">
        <v>230503</v>
      </c>
      <c r="L10171" s="3">
        <v>44958</v>
      </c>
      <c r="M10171" s="3">
        <v>46539</v>
      </c>
      <c r="N10171" s="2" t="s">
        <v>1271</v>
      </c>
    </row>
    <row r="10172" spans="2:14" x14ac:dyDescent="0.25">
      <c r="B10172" s="2" t="s">
        <v>7613</v>
      </c>
      <c r="C10172" s="2" t="s">
        <v>7614</v>
      </c>
      <c r="D10172" s="2" t="s">
        <v>41</v>
      </c>
      <c r="E10172" s="2" t="s">
        <v>17</v>
      </c>
      <c r="F10172" s="2" t="s">
        <v>18</v>
      </c>
      <c r="G10172" s="2" t="s">
        <v>90</v>
      </c>
      <c r="H10172" s="2" t="s">
        <v>7615</v>
      </c>
      <c r="I10172" s="2">
        <v>0</v>
      </c>
      <c r="J10172" s="2">
        <v>0</v>
      </c>
      <c r="K10172" s="2">
        <v>240801</v>
      </c>
      <c r="L10172" s="3">
        <v>45671</v>
      </c>
      <c r="M10172" s="3">
        <v>46722</v>
      </c>
      <c r="N10172" s="2" t="s">
        <v>1271</v>
      </c>
    </row>
    <row r="10173" spans="2:14" x14ac:dyDescent="0.25">
      <c r="B10173" s="2" t="s">
        <v>7613</v>
      </c>
      <c r="C10173" s="2" t="s">
        <v>7614</v>
      </c>
      <c r="D10173" s="2" t="s">
        <v>41</v>
      </c>
      <c r="E10173" s="2" t="s">
        <v>17</v>
      </c>
      <c r="F10173" s="2" t="s">
        <v>18</v>
      </c>
      <c r="G10173" s="2" t="s">
        <v>90</v>
      </c>
      <c r="H10173" s="2" t="s">
        <v>7615</v>
      </c>
      <c r="I10173" s="2">
        <v>0</v>
      </c>
      <c r="J10173" s="2">
        <v>0</v>
      </c>
      <c r="K10173" s="2">
        <v>240812</v>
      </c>
      <c r="L10173" s="3">
        <v>45939</v>
      </c>
      <c r="M10173" s="3">
        <v>46997</v>
      </c>
      <c r="N10173" s="2" t="s">
        <v>1271</v>
      </c>
    </row>
    <row r="10174" spans="2:14" x14ac:dyDescent="0.25">
      <c r="B10174" s="2" t="s">
        <v>7616</v>
      </c>
      <c r="C10174" s="2" t="s">
        <v>7617</v>
      </c>
      <c r="D10174" s="2" t="s">
        <v>41</v>
      </c>
      <c r="E10174" s="2" t="s">
        <v>75</v>
      </c>
      <c r="F10174" s="2" t="s">
        <v>138</v>
      </c>
      <c r="G10174" s="2" t="s">
        <v>1027</v>
      </c>
      <c r="H10174" s="2" t="s">
        <v>7618</v>
      </c>
      <c r="I10174" s="2">
        <v>0</v>
      </c>
      <c r="J10174" s="2">
        <v>0</v>
      </c>
      <c r="K10174" s="2">
        <v>1082018417</v>
      </c>
      <c r="L10174" s="3">
        <v>45834</v>
      </c>
      <c r="M10174" s="3">
        <v>45231</v>
      </c>
      <c r="N10174" s="2" t="s">
        <v>656</v>
      </c>
    </row>
    <row r="10175" spans="2:14" x14ac:dyDescent="0.25">
      <c r="B10175" s="2" t="s">
        <v>7616</v>
      </c>
      <c r="C10175" s="2" t="s">
        <v>7617</v>
      </c>
      <c r="D10175" s="2" t="s">
        <v>41</v>
      </c>
      <c r="E10175" s="2" t="s">
        <v>75</v>
      </c>
      <c r="F10175" s="2" t="s">
        <v>138</v>
      </c>
      <c r="G10175" s="2" t="s">
        <v>1027</v>
      </c>
      <c r="H10175" s="2" t="s">
        <v>7618</v>
      </c>
      <c r="I10175" s="2">
        <v>0</v>
      </c>
      <c r="J10175" s="2">
        <v>0</v>
      </c>
      <c r="K10175" s="2">
        <v>511112020</v>
      </c>
      <c r="L10175" s="3">
        <v>44958</v>
      </c>
      <c r="M10175" s="3">
        <v>45108</v>
      </c>
      <c r="N10175" s="2" t="s">
        <v>656</v>
      </c>
    </row>
    <row r="10176" spans="2:14" x14ac:dyDescent="0.25">
      <c r="B10176" s="2" t="s">
        <v>7616</v>
      </c>
      <c r="C10176" s="2" t="s">
        <v>7617</v>
      </c>
      <c r="D10176" s="2" t="s">
        <v>41</v>
      </c>
      <c r="E10176" s="2" t="s">
        <v>17</v>
      </c>
      <c r="F10176" s="2" t="s">
        <v>138</v>
      </c>
      <c r="G10176" s="2" t="s">
        <v>1027</v>
      </c>
      <c r="H10176" s="2" t="s">
        <v>7618</v>
      </c>
      <c r="I10176" s="2">
        <v>0</v>
      </c>
      <c r="J10176" s="2">
        <v>0</v>
      </c>
      <c r="K10176" s="2">
        <v>1082018417</v>
      </c>
      <c r="L10176" s="3">
        <v>45834</v>
      </c>
      <c r="M10176" s="3">
        <v>45231</v>
      </c>
      <c r="N10176" s="2" t="s">
        <v>656</v>
      </c>
    </row>
    <row r="10177" spans="2:14" x14ac:dyDescent="0.25">
      <c r="B10177" s="2" t="s">
        <v>7616</v>
      </c>
      <c r="C10177" s="2" t="s">
        <v>7617</v>
      </c>
      <c r="D10177" s="2" t="s">
        <v>41</v>
      </c>
      <c r="E10177" s="2" t="s">
        <v>181</v>
      </c>
      <c r="F10177" s="2" t="s">
        <v>138</v>
      </c>
      <c r="G10177" s="2" t="s">
        <v>1027</v>
      </c>
      <c r="H10177" s="2" t="s">
        <v>7618</v>
      </c>
      <c r="I10177" s="2">
        <v>0</v>
      </c>
      <c r="J10177" s="2">
        <v>0</v>
      </c>
      <c r="K10177" s="2">
        <v>511112020</v>
      </c>
      <c r="L10177" s="3">
        <v>44958</v>
      </c>
      <c r="M10177" s="3">
        <v>45108</v>
      </c>
      <c r="N10177" s="2" t="s">
        <v>656</v>
      </c>
    </row>
    <row r="10178" spans="2:14" x14ac:dyDescent="0.25">
      <c r="B10178" s="2" t="s">
        <v>7619</v>
      </c>
      <c r="C10178" s="2" t="s">
        <v>1026</v>
      </c>
      <c r="D10178" s="2" t="s">
        <v>41</v>
      </c>
      <c r="E10178" s="2" t="s">
        <v>17</v>
      </c>
      <c r="F10178" s="2" t="s">
        <v>138</v>
      </c>
      <c r="G10178" s="2" t="s">
        <v>1027</v>
      </c>
      <c r="H10178" s="2" t="s">
        <v>7618</v>
      </c>
      <c r="I10178" s="2">
        <v>9441</v>
      </c>
      <c r="J10178" s="2">
        <v>2640</v>
      </c>
      <c r="K10178" s="2">
        <v>10820232420</v>
      </c>
      <c r="L10178" s="3">
        <v>46116</v>
      </c>
      <c r="M10178" s="3">
        <v>47178</v>
      </c>
      <c r="N10178" s="2" t="s">
        <v>656</v>
      </c>
    </row>
    <row r="10179" spans="2:14" x14ac:dyDescent="0.25">
      <c r="B10179" s="2" t="s">
        <v>7619</v>
      </c>
      <c r="C10179" s="2" t="s">
        <v>1026</v>
      </c>
      <c r="D10179" s="2" t="s">
        <v>41</v>
      </c>
      <c r="E10179" s="2" t="s">
        <v>17</v>
      </c>
      <c r="F10179" s="2" t="s">
        <v>138</v>
      </c>
      <c r="G10179" s="2" t="s">
        <v>1027</v>
      </c>
      <c r="H10179" s="2" t="s">
        <v>7618</v>
      </c>
      <c r="I10179" s="2">
        <v>9441</v>
      </c>
      <c r="J10179" s="2">
        <v>0</v>
      </c>
      <c r="K10179" s="2">
        <v>51009202427</v>
      </c>
      <c r="L10179" s="3">
        <v>44958</v>
      </c>
      <c r="M10179" s="3">
        <v>46631</v>
      </c>
      <c r="N10179" s="2" t="s">
        <v>656</v>
      </c>
    </row>
    <row r="10180" spans="2:14" x14ac:dyDescent="0.25">
      <c r="B10180" s="2" t="s">
        <v>7619</v>
      </c>
      <c r="C10180" s="2" t="s">
        <v>1026</v>
      </c>
      <c r="D10180" s="2" t="s">
        <v>41</v>
      </c>
      <c r="E10180" s="2" t="s">
        <v>17</v>
      </c>
      <c r="F10180" s="2" t="s">
        <v>138</v>
      </c>
      <c r="G10180" s="2" t="s">
        <v>1027</v>
      </c>
      <c r="H10180" s="2" t="s">
        <v>7618</v>
      </c>
      <c r="I10180" s="2">
        <v>9441</v>
      </c>
      <c r="J10180" s="2">
        <v>1</v>
      </c>
      <c r="K10180" s="2">
        <v>51009202429</v>
      </c>
      <c r="L10180" s="3">
        <v>44958</v>
      </c>
      <c r="M10180" s="3">
        <v>46631</v>
      </c>
      <c r="N10180" s="2" t="s">
        <v>656</v>
      </c>
    </row>
    <row r="10181" spans="2:14" x14ac:dyDescent="0.25">
      <c r="B10181" s="2" t="s">
        <v>7619</v>
      </c>
      <c r="C10181" s="2" t="s">
        <v>1026</v>
      </c>
      <c r="D10181" s="2" t="s">
        <v>41</v>
      </c>
      <c r="E10181" s="2" t="s">
        <v>17</v>
      </c>
      <c r="F10181" s="2" t="s">
        <v>138</v>
      </c>
      <c r="G10181" s="2" t="s">
        <v>1027</v>
      </c>
      <c r="H10181" s="2" t="s">
        <v>7618</v>
      </c>
      <c r="I10181" s="2">
        <v>9441</v>
      </c>
      <c r="J10181" s="2">
        <v>0</v>
      </c>
      <c r="K10181" s="2">
        <v>51101202418</v>
      </c>
      <c r="L10181" s="3">
        <v>45785</v>
      </c>
      <c r="M10181" s="3">
        <v>46388</v>
      </c>
      <c r="N10181" s="2" t="s">
        <v>656</v>
      </c>
    </row>
    <row r="10182" spans="2:14" x14ac:dyDescent="0.25">
      <c r="B10182" s="2" t="s">
        <v>7619</v>
      </c>
      <c r="C10182" s="2" t="s">
        <v>1026</v>
      </c>
      <c r="D10182" s="2" t="s">
        <v>41</v>
      </c>
      <c r="E10182" s="2" t="s">
        <v>17</v>
      </c>
      <c r="F10182" s="2" t="s">
        <v>138</v>
      </c>
      <c r="G10182" s="2" t="s">
        <v>1027</v>
      </c>
      <c r="H10182" s="2" t="s">
        <v>7618</v>
      </c>
      <c r="I10182" s="2">
        <v>9441</v>
      </c>
      <c r="J10182" s="2">
        <v>0</v>
      </c>
      <c r="K10182" s="2">
        <v>51103202407</v>
      </c>
      <c r="L10182" s="3">
        <v>44958</v>
      </c>
      <c r="M10182" s="3">
        <v>46447</v>
      </c>
      <c r="N10182" s="2" t="s">
        <v>656</v>
      </c>
    </row>
    <row r="10183" spans="2:14" x14ac:dyDescent="0.25">
      <c r="B10183" s="2" t="s">
        <v>7619</v>
      </c>
      <c r="C10183" s="2" t="s">
        <v>1026</v>
      </c>
      <c r="D10183" s="2" t="s">
        <v>41</v>
      </c>
      <c r="E10183" s="2" t="s">
        <v>17</v>
      </c>
      <c r="F10183" s="2" t="s">
        <v>138</v>
      </c>
      <c r="G10183" s="2" t="s">
        <v>1027</v>
      </c>
      <c r="H10183" s="2" t="s">
        <v>7618</v>
      </c>
      <c r="I10183" s="2">
        <v>9441</v>
      </c>
      <c r="J10183" s="2">
        <v>6800</v>
      </c>
      <c r="K10183" s="2">
        <v>51105202603</v>
      </c>
      <c r="L10183" s="3">
        <v>46164</v>
      </c>
      <c r="M10183" s="3">
        <v>47239</v>
      </c>
      <c r="N10183" s="2" t="s">
        <v>656</v>
      </c>
    </row>
    <row r="10184" spans="2:14" x14ac:dyDescent="0.25">
      <c r="B10184" s="2" t="s">
        <v>7619</v>
      </c>
      <c r="C10184" s="2" t="s">
        <v>1026</v>
      </c>
      <c r="D10184" s="2" t="s">
        <v>41</v>
      </c>
      <c r="E10184" s="2" t="s">
        <v>17</v>
      </c>
      <c r="F10184" s="2" t="s">
        <v>138</v>
      </c>
      <c r="G10184" s="2" t="s">
        <v>1027</v>
      </c>
      <c r="H10184" s="2" t="s">
        <v>7618</v>
      </c>
      <c r="I10184" s="2">
        <v>9441</v>
      </c>
      <c r="J10184" s="2">
        <v>0</v>
      </c>
      <c r="K10184" s="2">
        <v>5110720</v>
      </c>
      <c r="L10184" s="3">
        <v>45861</v>
      </c>
      <c r="M10184" s="3">
        <v>46935</v>
      </c>
      <c r="N10184" s="2" t="s">
        <v>656</v>
      </c>
    </row>
    <row r="10185" spans="2:14" x14ac:dyDescent="0.25">
      <c r="B10185" s="2" t="s">
        <v>7619</v>
      </c>
      <c r="C10185" s="2" t="s">
        <v>1026</v>
      </c>
      <c r="D10185" s="2" t="s">
        <v>41</v>
      </c>
      <c r="E10185" s="2" t="s">
        <v>181</v>
      </c>
      <c r="F10185" s="2" t="s">
        <v>138</v>
      </c>
      <c r="G10185" s="2" t="s">
        <v>1027</v>
      </c>
      <c r="H10185" s="2" t="s">
        <v>7618</v>
      </c>
      <c r="I10185" s="2">
        <v>9441</v>
      </c>
      <c r="J10185" s="2">
        <v>0</v>
      </c>
      <c r="K10185" s="2">
        <v>10820232420</v>
      </c>
      <c r="L10185" s="3">
        <v>46116</v>
      </c>
      <c r="M10185" s="3">
        <v>47178</v>
      </c>
      <c r="N10185" s="2" t="s">
        <v>656</v>
      </c>
    </row>
    <row r="10186" spans="2:14" x14ac:dyDescent="0.25">
      <c r="B10186" s="2" t="s">
        <v>7620</v>
      </c>
      <c r="C10186" s="2" t="s">
        <v>1037</v>
      </c>
      <c r="D10186" s="2" t="s">
        <v>41</v>
      </c>
      <c r="E10186" s="2" t="s">
        <v>75</v>
      </c>
      <c r="F10186" s="2" t="s">
        <v>138</v>
      </c>
      <c r="G10186" s="2" t="s">
        <v>1027</v>
      </c>
      <c r="H10186" s="2" t="s">
        <v>7618</v>
      </c>
      <c r="I10186" s="2">
        <v>0</v>
      </c>
      <c r="J10186" s="2">
        <v>0</v>
      </c>
      <c r="K10186" s="2">
        <v>510112021</v>
      </c>
      <c r="L10186" s="3">
        <v>44958</v>
      </c>
      <c r="M10186" s="3">
        <v>45566</v>
      </c>
      <c r="N10186" s="2" t="s">
        <v>656</v>
      </c>
    </row>
    <row r="10187" spans="2:14" x14ac:dyDescent="0.25">
      <c r="B10187" s="2" t="s">
        <v>7620</v>
      </c>
      <c r="C10187" s="2" t="s">
        <v>1037</v>
      </c>
      <c r="D10187" s="2" t="s">
        <v>41</v>
      </c>
      <c r="E10187" s="2" t="s">
        <v>75</v>
      </c>
      <c r="F10187" s="2" t="s">
        <v>138</v>
      </c>
      <c r="G10187" s="2" t="s">
        <v>1027</v>
      </c>
      <c r="H10187" s="2" t="s">
        <v>7618</v>
      </c>
      <c r="I10187" s="2">
        <v>0</v>
      </c>
      <c r="J10187" s="2">
        <v>0</v>
      </c>
      <c r="K10187" s="2">
        <v>510112021</v>
      </c>
      <c r="L10187" s="3">
        <v>45825</v>
      </c>
      <c r="M10187" s="3">
        <v>45597</v>
      </c>
      <c r="N10187" s="2" t="s">
        <v>656</v>
      </c>
    </row>
    <row r="10188" spans="2:14" x14ac:dyDescent="0.25">
      <c r="B10188" s="2" t="s">
        <v>7620</v>
      </c>
      <c r="C10188" s="2" t="s">
        <v>1037</v>
      </c>
      <c r="D10188" s="2" t="s">
        <v>41</v>
      </c>
      <c r="E10188" s="2" t="s">
        <v>17</v>
      </c>
      <c r="F10188" s="2" t="s">
        <v>138</v>
      </c>
      <c r="G10188" s="2" t="s">
        <v>1027</v>
      </c>
      <c r="H10188" s="2" t="s">
        <v>7618</v>
      </c>
      <c r="I10188" s="2">
        <v>0</v>
      </c>
      <c r="J10188" s="2">
        <v>0</v>
      </c>
      <c r="K10188" s="2">
        <v>510112021</v>
      </c>
      <c r="L10188" s="3">
        <v>44958</v>
      </c>
      <c r="M10188" s="3">
        <v>45566</v>
      </c>
      <c r="N10188" s="2" t="s">
        <v>656</v>
      </c>
    </row>
    <row r="10189" spans="2:14" x14ac:dyDescent="0.25">
      <c r="B10189" s="2" t="s">
        <v>7620</v>
      </c>
      <c r="C10189" s="2" t="s">
        <v>1037</v>
      </c>
      <c r="D10189" s="2" t="s">
        <v>41</v>
      </c>
      <c r="E10189" s="2" t="s">
        <v>151</v>
      </c>
      <c r="F10189" s="2" t="s">
        <v>138</v>
      </c>
      <c r="G10189" s="2" t="s">
        <v>1027</v>
      </c>
      <c r="H10189" s="2" t="s">
        <v>7618</v>
      </c>
      <c r="I10189" s="2">
        <v>0</v>
      </c>
      <c r="J10189" s="2">
        <v>0</v>
      </c>
      <c r="K10189" s="2">
        <v>0</v>
      </c>
      <c r="L10189" s="3">
        <v>45860</v>
      </c>
      <c r="M10189" s="2" t="s">
        <v>30</v>
      </c>
      <c r="N10189" s="2" t="s">
        <v>656</v>
      </c>
    </row>
    <row r="10190" spans="2:14" x14ac:dyDescent="0.25">
      <c r="B10190" s="2" t="s">
        <v>7621</v>
      </c>
      <c r="C10190" s="2" t="s">
        <v>1031</v>
      </c>
      <c r="D10190" s="2" t="s">
        <v>41</v>
      </c>
      <c r="E10190" s="2" t="s">
        <v>17</v>
      </c>
      <c r="F10190" s="2" t="s">
        <v>138</v>
      </c>
      <c r="G10190" s="2" t="s">
        <v>1027</v>
      </c>
      <c r="H10190" s="2" t="s">
        <v>7618</v>
      </c>
      <c r="I10190" s="2">
        <v>3520</v>
      </c>
      <c r="J10190" s="2">
        <v>0</v>
      </c>
      <c r="K10190" s="2">
        <v>2803</v>
      </c>
      <c r="L10190" s="3">
        <v>45706</v>
      </c>
      <c r="M10190" s="3">
        <v>46023</v>
      </c>
      <c r="N10190" s="2" t="s">
        <v>656</v>
      </c>
    </row>
    <row r="10191" spans="2:14" x14ac:dyDescent="0.25">
      <c r="B10191" s="2" t="s">
        <v>7621</v>
      </c>
      <c r="C10191" s="2" t="s">
        <v>1031</v>
      </c>
      <c r="D10191" s="2" t="s">
        <v>41</v>
      </c>
      <c r="E10191" s="2" t="s">
        <v>17</v>
      </c>
      <c r="F10191" s="2" t="s">
        <v>138</v>
      </c>
      <c r="G10191" s="2" t="s">
        <v>1027</v>
      </c>
      <c r="H10191" s="2" t="s">
        <v>7618</v>
      </c>
      <c r="I10191" s="2">
        <v>3520</v>
      </c>
      <c r="J10191" s="2">
        <v>0</v>
      </c>
      <c r="K10191" s="2">
        <v>51000202406</v>
      </c>
      <c r="L10191" s="3">
        <v>44958</v>
      </c>
      <c r="M10191" s="3">
        <v>46539</v>
      </c>
      <c r="N10191" s="2" t="s">
        <v>656</v>
      </c>
    </row>
    <row r="10192" spans="2:14" x14ac:dyDescent="0.25">
      <c r="B10192" s="2" t="s">
        <v>7621</v>
      </c>
      <c r="C10192" s="2" t="s">
        <v>1031</v>
      </c>
      <c r="D10192" s="2" t="s">
        <v>41</v>
      </c>
      <c r="E10192" s="2" t="s">
        <v>17</v>
      </c>
      <c r="F10192" s="2" t="s">
        <v>138</v>
      </c>
      <c r="G10192" s="2" t="s">
        <v>1027</v>
      </c>
      <c r="H10192" s="2" t="s">
        <v>7618</v>
      </c>
      <c r="I10192" s="2">
        <v>3520</v>
      </c>
      <c r="J10192" s="2">
        <v>3520</v>
      </c>
      <c r="K10192" s="2">
        <v>51005202616</v>
      </c>
      <c r="L10192" s="3">
        <v>46163</v>
      </c>
      <c r="M10192" s="3">
        <v>47239</v>
      </c>
      <c r="N10192" s="2" t="s">
        <v>656</v>
      </c>
    </row>
    <row r="10193" spans="2:14" x14ac:dyDescent="0.25">
      <c r="B10193" s="2" t="s">
        <v>7621</v>
      </c>
      <c r="C10193" s="2" t="s">
        <v>1031</v>
      </c>
      <c r="D10193" s="2" t="s">
        <v>41</v>
      </c>
      <c r="E10193" s="2" t="s">
        <v>17</v>
      </c>
      <c r="F10193" s="2" t="s">
        <v>138</v>
      </c>
      <c r="G10193" s="2" t="s">
        <v>1027</v>
      </c>
      <c r="H10193" s="2" t="s">
        <v>7618</v>
      </c>
      <c r="I10193" s="2">
        <v>3520</v>
      </c>
      <c r="J10193" s="2">
        <v>0</v>
      </c>
      <c r="K10193" s="2">
        <v>510072</v>
      </c>
      <c r="L10193" s="3">
        <v>45861</v>
      </c>
      <c r="M10193" s="3">
        <v>46905</v>
      </c>
      <c r="N10193" s="2" t="s">
        <v>656</v>
      </c>
    </row>
    <row r="10194" spans="2:14" x14ac:dyDescent="0.25">
      <c r="B10194" s="2" t="s">
        <v>7621</v>
      </c>
      <c r="C10194" s="2" t="s">
        <v>1031</v>
      </c>
      <c r="D10194" s="2" t="s">
        <v>41</v>
      </c>
      <c r="E10194" s="2" t="s">
        <v>17</v>
      </c>
      <c r="F10194" s="2" t="s">
        <v>138</v>
      </c>
      <c r="G10194" s="2" t="s">
        <v>1027</v>
      </c>
      <c r="H10194" s="2" t="s">
        <v>7618</v>
      </c>
      <c r="I10194" s="2">
        <v>3520</v>
      </c>
      <c r="J10194" s="2">
        <v>0</v>
      </c>
      <c r="K10194" s="2">
        <v>510072</v>
      </c>
      <c r="L10194" s="3">
        <v>45881</v>
      </c>
      <c r="M10194" s="3">
        <v>46935</v>
      </c>
      <c r="N10194" s="2" t="s">
        <v>656</v>
      </c>
    </row>
    <row r="10195" spans="2:14" x14ac:dyDescent="0.25">
      <c r="B10195" s="2" t="s">
        <v>7621</v>
      </c>
      <c r="C10195" s="2" t="s">
        <v>1031</v>
      </c>
      <c r="D10195" s="2" t="s">
        <v>41</v>
      </c>
      <c r="E10195" s="2" t="s">
        <v>17</v>
      </c>
      <c r="F10195" s="2" t="s">
        <v>138</v>
      </c>
      <c r="G10195" s="2" t="s">
        <v>1027</v>
      </c>
      <c r="H10195" s="2" t="s">
        <v>7618</v>
      </c>
      <c r="I10195" s="2">
        <v>3520</v>
      </c>
      <c r="J10195" s="2">
        <v>0</v>
      </c>
      <c r="K10195" s="2">
        <v>51009202410</v>
      </c>
      <c r="L10195" s="3">
        <v>44958</v>
      </c>
      <c r="M10195" s="3">
        <v>46631</v>
      </c>
      <c r="N10195" s="2" t="s">
        <v>656</v>
      </c>
    </row>
    <row r="10196" spans="2:14" x14ac:dyDescent="0.25">
      <c r="B10196" s="2" t="s">
        <v>7621</v>
      </c>
      <c r="C10196" s="2" t="s">
        <v>1031</v>
      </c>
      <c r="D10196" s="2" t="s">
        <v>41</v>
      </c>
      <c r="E10196" s="2" t="s">
        <v>17</v>
      </c>
      <c r="F10196" s="2" t="s">
        <v>138</v>
      </c>
      <c r="G10196" s="2" t="s">
        <v>1027</v>
      </c>
      <c r="H10196" s="2" t="s">
        <v>7618</v>
      </c>
      <c r="I10196" s="2">
        <v>3520</v>
      </c>
      <c r="J10196" s="2">
        <v>0</v>
      </c>
      <c r="K10196" s="2">
        <v>51009202412</v>
      </c>
      <c r="L10196" s="3">
        <v>44958</v>
      </c>
      <c r="M10196" s="3">
        <v>46631</v>
      </c>
      <c r="N10196" s="2" t="s">
        <v>656</v>
      </c>
    </row>
    <row r="10197" spans="2:14" x14ac:dyDescent="0.25">
      <c r="B10197" s="2" t="s">
        <v>7622</v>
      </c>
      <c r="C10197" s="2" t="s">
        <v>7623</v>
      </c>
      <c r="D10197" s="2" t="s">
        <v>41</v>
      </c>
      <c r="E10197" s="2" t="s">
        <v>75</v>
      </c>
      <c r="F10197" s="2" t="s">
        <v>138</v>
      </c>
      <c r="G10197" s="2" t="s">
        <v>1027</v>
      </c>
      <c r="H10197" s="2" t="s">
        <v>7618</v>
      </c>
      <c r="I10197" s="2">
        <v>0</v>
      </c>
      <c r="J10197" s="2">
        <v>0</v>
      </c>
      <c r="K10197" s="2">
        <v>0</v>
      </c>
      <c r="L10197" s="3">
        <v>44958</v>
      </c>
      <c r="M10197" s="2" t="s">
        <v>30</v>
      </c>
      <c r="N10197" s="2" t="s">
        <v>656</v>
      </c>
    </row>
    <row r="10198" spans="2:14" x14ac:dyDescent="0.25">
      <c r="B10198" s="2" t="s">
        <v>7622</v>
      </c>
      <c r="C10198" s="2" t="s">
        <v>7623</v>
      </c>
      <c r="D10198" s="2" t="s">
        <v>41</v>
      </c>
      <c r="E10198" s="2" t="s">
        <v>75</v>
      </c>
      <c r="F10198" s="2" t="s">
        <v>138</v>
      </c>
      <c r="G10198" s="2" t="s">
        <v>1027</v>
      </c>
      <c r="H10198" s="2" t="s">
        <v>7618</v>
      </c>
      <c r="I10198" s="2">
        <v>0</v>
      </c>
      <c r="J10198" s="2">
        <v>0</v>
      </c>
      <c r="K10198" s="2">
        <v>1082018416</v>
      </c>
      <c r="L10198" s="3">
        <v>45834</v>
      </c>
      <c r="M10198" s="3">
        <v>45352</v>
      </c>
      <c r="N10198" s="2" t="s">
        <v>656</v>
      </c>
    </row>
    <row r="10199" spans="2:14" x14ac:dyDescent="0.25">
      <c r="B10199" s="2" t="s">
        <v>7622</v>
      </c>
      <c r="C10199" s="2" t="s">
        <v>7623</v>
      </c>
      <c r="D10199" s="2" t="s">
        <v>41</v>
      </c>
      <c r="E10199" s="2" t="s">
        <v>75</v>
      </c>
      <c r="F10199" s="2" t="s">
        <v>138</v>
      </c>
      <c r="G10199" s="2" t="s">
        <v>1027</v>
      </c>
      <c r="H10199" s="2" t="s">
        <v>7618</v>
      </c>
      <c r="I10199" s="2">
        <v>0</v>
      </c>
      <c r="J10199" s="2">
        <v>0</v>
      </c>
      <c r="K10199" s="2">
        <v>1082018416</v>
      </c>
      <c r="L10199" s="3">
        <v>44958</v>
      </c>
      <c r="M10199" s="3">
        <v>45383</v>
      </c>
      <c r="N10199" s="2" t="s">
        <v>656</v>
      </c>
    </row>
    <row r="10200" spans="2:14" x14ac:dyDescent="0.25">
      <c r="B10200" s="2" t="s">
        <v>7622</v>
      </c>
      <c r="C10200" s="2" t="s">
        <v>7623</v>
      </c>
      <c r="D10200" s="2" t="s">
        <v>41</v>
      </c>
      <c r="E10200" s="2" t="s">
        <v>75</v>
      </c>
      <c r="F10200" s="2" t="s">
        <v>138</v>
      </c>
      <c r="G10200" s="2" t="s">
        <v>1027</v>
      </c>
      <c r="H10200" s="2" t="s">
        <v>7618</v>
      </c>
      <c r="I10200" s="2">
        <v>0</v>
      </c>
      <c r="J10200" s="2">
        <v>0</v>
      </c>
      <c r="K10200" s="2">
        <v>59032021012</v>
      </c>
      <c r="L10200" s="3">
        <v>44958</v>
      </c>
      <c r="M10200" s="3">
        <v>45352</v>
      </c>
      <c r="N10200" s="2" t="s">
        <v>656</v>
      </c>
    </row>
    <row r="10201" spans="2:14" x14ac:dyDescent="0.25">
      <c r="B10201" s="2" t="s">
        <v>7622</v>
      </c>
      <c r="C10201" s="2" t="s">
        <v>7623</v>
      </c>
      <c r="D10201" s="2" t="s">
        <v>41</v>
      </c>
      <c r="E10201" s="2" t="s">
        <v>75</v>
      </c>
      <c r="F10201" s="2" t="s">
        <v>138</v>
      </c>
      <c r="G10201" s="2" t="s">
        <v>1027</v>
      </c>
      <c r="H10201" s="2" t="s">
        <v>7618</v>
      </c>
      <c r="I10201" s="2">
        <v>0</v>
      </c>
      <c r="J10201" s="2">
        <v>0</v>
      </c>
      <c r="K10201" s="2">
        <v>9102021</v>
      </c>
      <c r="L10201" s="3">
        <v>44958</v>
      </c>
      <c r="M10201" s="3">
        <v>45566</v>
      </c>
      <c r="N10201" s="2" t="s">
        <v>656</v>
      </c>
    </row>
    <row r="10202" spans="2:14" x14ac:dyDescent="0.25">
      <c r="B10202" s="2" t="s">
        <v>7622</v>
      </c>
      <c r="C10202" s="2" t="s">
        <v>7623</v>
      </c>
      <c r="D10202" s="2" t="s">
        <v>41</v>
      </c>
      <c r="E10202" s="2" t="s">
        <v>75</v>
      </c>
      <c r="F10202" s="2" t="s">
        <v>138</v>
      </c>
      <c r="G10202" s="2" t="s">
        <v>1027</v>
      </c>
      <c r="H10202" s="2" t="s">
        <v>7618</v>
      </c>
      <c r="I10202" s="2">
        <v>0</v>
      </c>
      <c r="J10202" s="2">
        <v>0</v>
      </c>
      <c r="K10202" s="2">
        <v>9112021</v>
      </c>
      <c r="L10202" s="3">
        <v>44958</v>
      </c>
      <c r="M10202" s="3">
        <v>45597</v>
      </c>
      <c r="N10202" s="2" t="s">
        <v>656</v>
      </c>
    </row>
    <row r="10203" spans="2:14" x14ac:dyDescent="0.25">
      <c r="B10203" s="2" t="s">
        <v>7622</v>
      </c>
      <c r="C10203" s="2" t="s">
        <v>7623</v>
      </c>
      <c r="D10203" s="2" t="s">
        <v>41</v>
      </c>
      <c r="E10203" s="2" t="s">
        <v>17</v>
      </c>
      <c r="F10203" s="2" t="s">
        <v>138</v>
      </c>
      <c r="G10203" s="2" t="s">
        <v>1027</v>
      </c>
      <c r="H10203" s="2" t="s">
        <v>7618</v>
      </c>
      <c r="I10203" s="2">
        <v>0</v>
      </c>
      <c r="J10203" s="2">
        <v>0</v>
      </c>
      <c r="K10203" s="2">
        <v>1082018416</v>
      </c>
      <c r="L10203" s="3">
        <v>45834</v>
      </c>
      <c r="M10203" s="3">
        <v>45352</v>
      </c>
      <c r="N10203" s="2" t="s">
        <v>656</v>
      </c>
    </row>
    <row r="10204" spans="2:14" x14ac:dyDescent="0.25">
      <c r="B10204" s="2" t="s">
        <v>7622</v>
      </c>
      <c r="C10204" s="2" t="s">
        <v>7623</v>
      </c>
      <c r="D10204" s="2" t="s">
        <v>41</v>
      </c>
      <c r="E10204" s="2" t="s">
        <v>17</v>
      </c>
      <c r="F10204" s="2" t="s">
        <v>138</v>
      </c>
      <c r="G10204" s="2" t="s">
        <v>1027</v>
      </c>
      <c r="H10204" s="2" t="s">
        <v>7618</v>
      </c>
      <c r="I10204" s="2">
        <v>0</v>
      </c>
      <c r="J10204" s="2">
        <v>0</v>
      </c>
      <c r="K10204" s="2">
        <v>1082018416</v>
      </c>
      <c r="L10204" s="3">
        <v>44958</v>
      </c>
      <c r="M10204" s="3">
        <v>45383</v>
      </c>
      <c r="N10204" s="2" t="s">
        <v>656</v>
      </c>
    </row>
    <row r="10205" spans="2:14" x14ac:dyDescent="0.25">
      <c r="B10205" s="2" t="s">
        <v>7622</v>
      </c>
      <c r="C10205" s="2" t="s">
        <v>7623</v>
      </c>
      <c r="D10205" s="2" t="s">
        <v>41</v>
      </c>
      <c r="E10205" s="2" t="s">
        <v>17</v>
      </c>
      <c r="F10205" s="2" t="s">
        <v>138</v>
      </c>
      <c r="G10205" s="2" t="s">
        <v>1027</v>
      </c>
      <c r="H10205" s="2" t="s">
        <v>7618</v>
      </c>
      <c r="I10205" s="2">
        <v>0</v>
      </c>
      <c r="J10205" s="2">
        <v>0</v>
      </c>
      <c r="K10205" s="2">
        <v>59032021012</v>
      </c>
      <c r="L10205" s="3">
        <v>44958</v>
      </c>
      <c r="M10205" s="3">
        <v>45352</v>
      </c>
      <c r="N10205" s="2" t="s">
        <v>656</v>
      </c>
    </row>
    <row r="10206" spans="2:14" x14ac:dyDescent="0.25">
      <c r="B10206" s="2" t="s">
        <v>7622</v>
      </c>
      <c r="C10206" s="2" t="s">
        <v>7623</v>
      </c>
      <c r="D10206" s="2" t="s">
        <v>41</v>
      </c>
      <c r="E10206" s="2" t="s">
        <v>17</v>
      </c>
      <c r="F10206" s="2" t="s">
        <v>138</v>
      </c>
      <c r="G10206" s="2" t="s">
        <v>1027</v>
      </c>
      <c r="H10206" s="2" t="s">
        <v>7618</v>
      </c>
      <c r="I10206" s="2">
        <v>0</v>
      </c>
      <c r="J10206" s="2">
        <v>0</v>
      </c>
      <c r="K10206" s="2">
        <v>9102021</v>
      </c>
      <c r="L10206" s="3">
        <v>44958</v>
      </c>
      <c r="M10206" s="3">
        <v>45566</v>
      </c>
      <c r="N10206" s="2" t="s">
        <v>656</v>
      </c>
    </row>
    <row r="10207" spans="2:14" x14ac:dyDescent="0.25">
      <c r="B10207" s="2" t="s">
        <v>7622</v>
      </c>
      <c r="C10207" s="2" t="s">
        <v>7623</v>
      </c>
      <c r="D10207" s="2" t="s">
        <v>41</v>
      </c>
      <c r="E10207" s="2" t="s">
        <v>17</v>
      </c>
      <c r="F10207" s="2" t="s">
        <v>138</v>
      </c>
      <c r="G10207" s="2" t="s">
        <v>1027</v>
      </c>
      <c r="H10207" s="2" t="s">
        <v>7618</v>
      </c>
      <c r="I10207" s="2">
        <v>0</v>
      </c>
      <c r="J10207" s="2">
        <v>0</v>
      </c>
      <c r="K10207" s="2">
        <v>9112021</v>
      </c>
      <c r="L10207" s="3">
        <v>44958</v>
      </c>
      <c r="M10207" s="3">
        <v>45597</v>
      </c>
      <c r="N10207" s="2" t="s">
        <v>656</v>
      </c>
    </row>
    <row r="10208" spans="2:14" x14ac:dyDescent="0.25">
      <c r="B10208" s="2" t="s">
        <v>7622</v>
      </c>
      <c r="C10208" s="2" t="s">
        <v>7623</v>
      </c>
      <c r="D10208" s="2" t="s">
        <v>41</v>
      </c>
      <c r="E10208" s="2" t="s">
        <v>181</v>
      </c>
      <c r="F10208" s="2" t="s">
        <v>138</v>
      </c>
      <c r="G10208" s="2" t="s">
        <v>1027</v>
      </c>
      <c r="H10208" s="2" t="s">
        <v>7618</v>
      </c>
      <c r="I10208" s="2">
        <v>0</v>
      </c>
      <c r="J10208" s="2">
        <v>0</v>
      </c>
      <c r="K10208" s="2">
        <v>1082018416</v>
      </c>
      <c r="L10208" s="3">
        <v>44958</v>
      </c>
      <c r="M10208" s="3">
        <v>45383</v>
      </c>
      <c r="N10208" s="2" t="s">
        <v>656</v>
      </c>
    </row>
    <row r="10209" spans="2:14" x14ac:dyDescent="0.25">
      <c r="B10209" s="2" t="s">
        <v>7622</v>
      </c>
      <c r="C10209" s="2" t="s">
        <v>7623</v>
      </c>
      <c r="D10209" s="2" t="s">
        <v>41</v>
      </c>
      <c r="E10209" s="2" t="s">
        <v>151</v>
      </c>
      <c r="F10209" s="2" t="s">
        <v>138</v>
      </c>
      <c r="G10209" s="2" t="s">
        <v>1027</v>
      </c>
      <c r="H10209" s="2" t="s">
        <v>7618</v>
      </c>
      <c r="I10209" s="2">
        <v>0</v>
      </c>
      <c r="J10209" s="2">
        <v>0</v>
      </c>
      <c r="K10209" s="2">
        <v>0</v>
      </c>
      <c r="L10209" s="3">
        <v>44958</v>
      </c>
      <c r="M10209" s="2" t="s">
        <v>30</v>
      </c>
      <c r="N10209" s="2" t="s">
        <v>656</v>
      </c>
    </row>
    <row r="10210" spans="2:14" x14ac:dyDescent="0.25">
      <c r="B10210" s="2" t="s">
        <v>7624</v>
      </c>
      <c r="C10210" s="2" t="s">
        <v>7625</v>
      </c>
      <c r="D10210" s="2" t="s">
        <v>41</v>
      </c>
      <c r="E10210" s="2" t="s">
        <v>75</v>
      </c>
      <c r="F10210" s="2" t="s">
        <v>138</v>
      </c>
      <c r="G10210" s="2" t="s">
        <v>1027</v>
      </c>
      <c r="H10210" s="2" t="s">
        <v>7618</v>
      </c>
      <c r="I10210" s="2">
        <v>2400</v>
      </c>
      <c r="J10210" s="2">
        <v>0</v>
      </c>
      <c r="K10210" s="2">
        <v>2803</v>
      </c>
      <c r="L10210" s="3">
        <v>45707</v>
      </c>
      <c r="M10210" s="3">
        <v>45566</v>
      </c>
      <c r="N10210" s="2" t="s">
        <v>656</v>
      </c>
    </row>
    <row r="10211" spans="2:14" x14ac:dyDescent="0.25">
      <c r="B10211" s="2" t="s">
        <v>7624</v>
      </c>
      <c r="C10211" s="2" t="s">
        <v>7625</v>
      </c>
      <c r="D10211" s="2" t="s">
        <v>41</v>
      </c>
      <c r="E10211" s="2" t="s">
        <v>17</v>
      </c>
      <c r="F10211" s="2" t="s">
        <v>138</v>
      </c>
      <c r="G10211" s="2" t="s">
        <v>1027</v>
      </c>
      <c r="H10211" s="2" t="s">
        <v>7618</v>
      </c>
      <c r="I10211" s="2">
        <v>2400</v>
      </c>
      <c r="J10211" s="2">
        <v>0</v>
      </c>
      <c r="K10211" s="2">
        <v>2803</v>
      </c>
      <c r="L10211" s="3">
        <v>45707</v>
      </c>
      <c r="M10211" s="3">
        <v>45566</v>
      </c>
      <c r="N10211" s="2" t="s">
        <v>656</v>
      </c>
    </row>
    <row r="10212" spans="2:14" x14ac:dyDescent="0.25">
      <c r="B10212" s="2" t="s">
        <v>7624</v>
      </c>
      <c r="C10212" s="2" t="s">
        <v>7625</v>
      </c>
      <c r="D10212" s="2" t="s">
        <v>41</v>
      </c>
      <c r="E10212" s="2" t="s">
        <v>17</v>
      </c>
      <c r="F10212" s="2" t="s">
        <v>138</v>
      </c>
      <c r="G10212" s="2" t="s">
        <v>1027</v>
      </c>
      <c r="H10212" s="2" t="s">
        <v>7618</v>
      </c>
      <c r="I10212" s="2">
        <v>2400</v>
      </c>
      <c r="J10212" s="2">
        <v>1380</v>
      </c>
      <c r="K10212" s="2">
        <v>5905202600</v>
      </c>
      <c r="L10212" s="3">
        <v>46163</v>
      </c>
      <c r="M10212" s="3">
        <v>47239</v>
      </c>
      <c r="N10212" s="2" t="s">
        <v>656</v>
      </c>
    </row>
    <row r="10213" spans="2:14" x14ac:dyDescent="0.25">
      <c r="B10213" s="2" t="s">
        <v>7624</v>
      </c>
      <c r="C10213" s="2" t="s">
        <v>7625</v>
      </c>
      <c r="D10213" s="2" t="s">
        <v>41</v>
      </c>
      <c r="E10213" s="2" t="s">
        <v>17</v>
      </c>
      <c r="F10213" s="2" t="s">
        <v>138</v>
      </c>
      <c r="G10213" s="2" t="s">
        <v>1027</v>
      </c>
      <c r="H10213" s="2" t="s">
        <v>7618</v>
      </c>
      <c r="I10213" s="2">
        <v>2400</v>
      </c>
      <c r="J10213" s="2">
        <v>1020</v>
      </c>
      <c r="K10213" s="2">
        <v>59052026001</v>
      </c>
      <c r="L10213" s="3">
        <v>46164</v>
      </c>
      <c r="M10213" s="3">
        <v>47239</v>
      </c>
      <c r="N10213" s="2" t="s">
        <v>656</v>
      </c>
    </row>
    <row r="10214" spans="2:14" x14ac:dyDescent="0.25">
      <c r="B10214" s="2" t="s">
        <v>7624</v>
      </c>
      <c r="C10214" s="2" t="s">
        <v>7625</v>
      </c>
      <c r="D10214" s="2" t="s">
        <v>41</v>
      </c>
      <c r="E10214" s="2" t="s">
        <v>17</v>
      </c>
      <c r="F10214" s="2" t="s">
        <v>138</v>
      </c>
      <c r="G10214" s="2" t="s">
        <v>1027</v>
      </c>
      <c r="H10214" s="2" t="s">
        <v>7618</v>
      </c>
      <c r="I10214" s="2">
        <v>2400</v>
      </c>
      <c r="J10214" s="2">
        <v>0</v>
      </c>
      <c r="K10214" s="2">
        <v>59062024051</v>
      </c>
      <c r="L10214" s="3">
        <v>44958</v>
      </c>
      <c r="M10214" s="3">
        <v>46539</v>
      </c>
      <c r="N10214" s="2" t="s">
        <v>656</v>
      </c>
    </row>
    <row r="10215" spans="2:14" x14ac:dyDescent="0.25">
      <c r="B10215" s="2" t="s">
        <v>7624</v>
      </c>
      <c r="C10215" s="2" t="s">
        <v>7625</v>
      </c>
      <c r="D10215" s="2" t="s">
        <v>41</v>
      </c>
      <c r="E10215" s="2" t="s">
        <v>17</v>
      </c>
      <c r="F10215" s="2" t="s">
        <v>138</v>
      </c>
      <c r="G10215" s="2" t="s">
        <v>1027</v>
      </c>
      <c r="H10215" s="2" t="s">
        <v>7618</v>
      </c>
      <c r="I10215" s="2">
        <v>2400</v>
      </c>
      <c r="J10215" s="2">
        <v>0</v>
      </c>
      <c r="K10215" s="2">
        <v>590720</v>
      </c>
      <c r="L10215" s="3">
        <v>45861</v>
      </c>
      <c r="M10215" s="3">
        <v>46935</v>
      </c>
      <c r="N10215" s="2" t="s">
        <v>656</v>
      </c>
    </row>
    <row r="10216" spans="2:14" x14ac:dyDescent="0.25">
      <c r="B10216" s="2" t="s">
        <v>7624</v>
      </c>
      <c r="C10216" s="2" t="s">
        <v>7625</v>
      </c>
      <c r="D10216" s="2" t="s">
        <v>41</v>
      </c>
      <c r="E10216" s="2" t="s">
        <v>17</v>
      </c>
      <c r="F10216" s="2" t="s">
        <v>138</v>
      </c>
      <c r="G10216" s="2" t="s">
        <v>1027</v>
      </c>
      <c r="H10216" s="2" t="s">
        <v>7618</v>
      </c>
      <c r="I10216" s="2">
        <v>2400</v>
      </c>
      <c r="J10216" s="2">
        <v>0</v>
      </c>
      <c r="K10216" s="2">
        <v>5907202413</v>
      </c>
      <c r="L10216" s="3">
        <v>44958</v>
      </c>
      <c r="M10216" s="3">
        <v>46569</v>
      </c>
      <c r="N10216" s="2" t="s">
        <v>656</v>
      </c>
    </row>
    <row r="10217" spans="2:14" x14ac:dyDescent="0.25">
      <c r="B10217" s="2" t="s">
        <v>7624</v>
      </c>
      <c r="C10217" s="2" t="s">
        <v>7625</v>
      </c>
      <c r="D10217" s="2" t="s">
        <v>41</v>
      </c>
      <c r="E10217" s="2" t="s">
        <v>17</v>
      </c>
      <c r="F10217" s="2" t="s">
        <v>138</v>
      </c>
      <c r="G10217" s="2" t="s">
        <v>1027</v>
      </c>
      <c r="H10217" s="2" t="s">
        <v>7618</v>
      </c>
      <c r="I10217" s="2">
        <v>2400</v>
      </c>
      <c r="J10217" s="2">
        <v>0</v>
      </c>
      <c r="K10217" s="2">
        <v>906202345</v>
      </c>
      <c r="L10217" s="3">
        <v>44958</v>
      </c>
      <c r="M10217" s="3">
        <v>46174</v>
      </c>
      <c r="N10217" s="2" t="s">
        <v>656</v>
      </c>
    </row>
    <row r="10218" spans="2:14" x14ac:dyDescent="0.25">
      <c r="B10218" s="2" t="s">
        <v>7624</v>
      </c>
      <c r="C10218" s="2" t="s">
        <v>7625</v>
      </c>
      <c r="D10218" s="2" t="s">
        <v>41</v>
      </c>
      <c r="E10218" s="2" t="s">
        <v>181</v>
      </c>
      <c r="F10218" s="2" t="s">
        <v>138</v>
      </c>
      <c r="G10218" s="2" t="s">
        <v>1027</v>
      </c>
      <c r="H10218" s="2" t="s">
        <v>7618</v>
      </c>
      <c r="I10218" s="2">
        <v>2400</v>
      </c>
      <c r="J10218" s="2">
        <v>0</v>
      </c>
      <c r="K10218" s="2">
        <v>590720</v>
      </c>
      <c r="L10218" s="3">
        <v>45861</v>
      </c>
      <c r="M10218" s="3">
        <v>46935</v>
      </c>
      <c r="N10218" s="2" t="s">
        <v>656</v>
      </c>
    </row>
    <row r="10219" spans="2:14" x14ac:dyDescent="0.25">
      <c r="B10219" s="2" t="s">
        <v>7624</v>
      </c>
      <c r="C10219" s="2" t="s">
        <v>7625</v>
      </c>
      <c r="D10219" s="2" t="s">
        <v>41</v>
      </c>
      <c r="E10219" s="2" t="s">
        <v>181</v>
      </c>
      <c r="F10219" s="2" t="s">
        <v>138</v>
      </c>
      <c r="G10219" s="2" t="s">
        <v>1027</v>
      </c>
      <c r="H10219" s="2" t="s">
        <v>7618</v>
      </c>
      <c r="I10219" s="2">
        <v>2400</v>
      </c>
      <c r="J10219" s="2">
        <v>0</v>
      </c>
      <c r="K10219" s="2">
        <v>906202345</v>
      </c>
      <c r="L10219" s="3">
        <v>44958</v>
      </c>
      <c r="M10219" s="3">
        <v>46174</v>
      </c>
      <c r="N10219" s="2" t="s">
        <v>656</v>
      </c>
    </row>
    <row r="10220" spans="2:14" x14ac:dyDescent="0.25">
      <c r="B10220" s="2" t="s">
        <v>7624</v>
      </c>
      <c r="C10220" s="2" t="s">
        <v>7625</v>
      </c>
      <c r="D10220" s="2" t="s">
        <v>41</v>
      </c>
      <c r="E10220" s="2" t="s">
        <v>142</v>
      </c>
      <c r="F10220" s="2" t="s">
        <v>138</v>
      </c>
      <c r="G10220" s="2" t="s">
        <v>1027</v>
      </c>
      <c r="H10220" s="2" t="s">
        <v>7618</v>
      </c>
      <c r="I10220" s="2">
        <v>2400</v>
      </c>
      <c r="J10220" s="2">
        <v>0</v>
      </c>
      <c r="K10220" s="2">
        <v>59052026001</v>
      </c>
      <c r="L10220" s="3">
        <v>46164</v>
      </c>
      <c r="M10220" s="3">
        <v>47239</v>
      </c>
      <c r="N10220" s="2" t="s">
        <v>656</v>
      </c>
    </row>
    <row r="10221" spans="2:14" x14ac:dyDescent="0.25">
      <c r="B10221" s="2" t="s">
        <v>7626</v>
      </c>
      <c r="C10221" s="2" t="s">
        <v>1034</v>
      </c>
      <c r="D10221" s="2" t="s">
        <v>16</v>
      </c>
      <c r="E10221" s="2" t="s">
        <v>17</v>
      </c>
      <c r="F10221" s="2" t="s">
        <v>138</v>
      </c>
      <c r="G10221" s="2" t="s">
        <v>1027</v>
      </c>
      <c r="H10221" s="2" t="s">
        <v>1035</v>
      </c>
      <c r="I10221" s="2">
        <v>215</v>
      </c>
      <c r="J10221" s="2">
        <v>215</v>
      </c>
      <c r="K10221" s="2">
        <v>100822</v>
      </c>
      <c r="L10221" s="3">
        <v>44958</v>
      </c>
      <c r="M10221" s="3">
        <v>46357</v>
      </c>
      <c r="N10221" s="2" t="s">
        <v>255</v>
      </c>
    </row>
    <row r="10222" spans="2:14" x14ac:dyDescent="0.25">
      <c r="B10222" s="2" t="s">
        <v>7627</v>
      </c>
      <c r="C10222" s="2" t="s">
        <v>7628</v>
      </c>
      <c r="D10222" s="2" t="s">
        <v>16</v>
      </c>
      <c r="E10222" s="2" t="s">
        <v>17</v>
      </c>
      <c r="F10222" s="2" t="s">
        <v>138</v>
      </c>
      <c r="G10222" s="2" t="s">
        <v>1027</v>
      </c>
      <c r="H10222" s="2" t="s">
        <v>1035</v>
      </c>
      <c r="I10222" s="2">
        <v>0</v>
      </c>
      <c r="J10222" s="2">
        <v>0</v>
      </c>
      <c r="K10222" s="2">
        <v>10822</v>
      </c>
      <c r="L10222" s="3">
        <v>44958</v>
      </c>
      <c r="M10222" s="3">
        <v>46357</v>
      </c>
      <c r="N10222" s="2" t="s">
        <v>255</v>
      </c>
    </row>
    <row r="10223" spans="2:14" x14ac:dyDescent="0.25">
      <c r="B10223" s="2" t="s">
        <v>7629</v>
      </c>
      <c r="C10223" s="2" t="s">
        <v>7630</v>
      </c>
      <c r="D10223" s="2" t="s">
        <v>16</v>
      </c>
      <c r="E10223" s="2" t="s">
        <v>17</v>
      </c>
      <c r="F10223" s="2" t="s">
        <v>138</v>
      </c>
      <c r="G10223" s="2" t="s">
        <v>1027</v>
      </c>
      <c r="H10223" s="2" t="s">
        <v>1035</v>
      </c>
      <c r="I10223" s="2">
        <v>0</v>
      </c>
      <c r="J10223" s="2">
        <v>0</v>
      </c>
      <c r="K10223" s="2">
        <v>10822</v>
      </c>
      <c r="L10223" s="3">
        <v>44958</v>
      </c>
      <c r="M10223" s="3">
        <v>46357</v>
      </c>
      <c r="N10223" s="2" t="s">
        <v>255</v>
      </c>
    </row>
    <row r="10224" spans="2:14" x14ac:dyDescent="0.25">
      <c r="B10224" s="2" t="s">
        <v>7631</v>
      </c>
      <c r="C10224" s="2" t="s">
        <v>7632</v>
      </c>
      <c r="D10224" s="2" t="s">
        <v>16</v>
      </c>
      <c r="E10224" s="2" t="s">
        <v>17</v>
      </c>
      <c r="F10224" s="2" t="s">
        <v>138</v>
      </c>
      <c r="G10224" s="2" t="s">
        <v>1027</v>
      </c>
      <c r="H10224" s="2" t="s">
        <v>1035</v>
      </c>
      <c r="I10224" s="2">
        <v>0</v>
      </c>
      <c r="J10224" s="2">
        <v>0</v>
      </c>
      <c r="K10224" s="2">
        <v>30</v>
      </c>
      <c r="L10224" s="3">
        <v>44958</v>
      </c>
      <c r="M10224" s="3">
        <v>45992</v>
      </c>
      <c r="N10224" s="2" t="s">
        <v>255</v>
      </c>
    </row>
    <row r="10225" spans="2:14" x14ac:dyDescent="0.25">
      <c r="B10225" s="2" t="s">
        <v>7631</v>
      </c>
      <c r="C10225" s="2" t="s">
        <v>7632</v>
      </c>
      <c r="D10225" s="2" t="s">
        <v>16</v>
      </c>
      <c r="E10225" s="2" t="s">
        <v>17</v>
      </c>
      <c r="F10225" s="2" t="s">
        <v>138</v>
      </c>
      <c r="G10225" s="2" t="s">
        <v>1027</v>
      </c>
      <c r="H10225" s="2" t="s">
        <v>1035</v>
      </c>
      <c r="I10225" s="2">
        <v>0</v>
      </c>
      <c r="J10225" s="2">
        <v>0</v>
      </c>
      <c r="K10225" s="2">
        <v>30</v>
      </c>
      <c r="L10225" s="3">
        <v>45882</v>
      </c>
      <c r="M10225" s="3">
        <v>47696</v>
      </c>
      <c r="N10225" s="2" t="s">
        <v>255</v>
      </c>
    </row>
    <row r="10226" spans="2:14" x14ac:dyDescent="0.25">
      <c r="B10226" s="2" t="s">
        <v>7633</v>
      </c>
      <c r="C10226" s="2" t="s">
        <v>7634</v>
      </c>
      <c r="D10226" s="2" t="s">
        <v>28</v>
      </c>
      <c r="E10226" s="2" t="s">
        <v>75</v>
      </c>
      <c r="F10226" s="2" t="s">
        <v>138</v>
      </c>
      <c r="G10226" s="2" t="s">
        <v>1027</v>
      </c>
      <c r="H10226" s="2" t="s">
        <v>7618</v>
      </c>
      <c r="I10226" s="2">
        <v>1063</v>
      </c>
      <c r="J10226" s="2">
        <v>0</v>
      </c>
      <c r="K10226" s="2">
        <v>511112020</v>
      </c>
      <c r="L10226" s="3">
        <v>44958</v>
      </c>
      <c r="M10226" s="3">
        <v>45108</v>
      </c>
      <c r="N10226" s="2" t="s">
        <v>656</v>
      </c>
    </row>
    <row r="10227" spans="2:14" x14ac:dyDescent="0.25">
      <c r="B10227" s="2" t="s">
        <v>7633</v>
      </c>
      <c r="C10227" s="2" t="s">
        <v>7634</v>
      </c>
      <c r="D10227" s="2" t="s">
        <v>28</v>
      </c>
      <c r="E10227" s="2" t="s">
        <v>17</v>
      </c>
      <c r="F10227" s="2" t="s">
        <v>138</v>
      </c>
      <c r="G10227" s="2" t="s">
        <v>1027</v>
      </c>
      <c r="H10227" s="2" t="s">
        <v>7618</v>
      </c>
      <c r="I10227" s="2">
        <v>1063</v>
      </c>
      <c r="J10227" s="2">
        <v>22</v>
      </c>
      <c r="K10227" s="2">
        <v>1082018417</v>
      </c>
      <c r="L10227" s="3">
        <v>46030</v>
      </c>
      <c r="M10227" s="3">
        <v>45231</v>
      </c>
      <c r="N10227" s="2" t="s">
        <v>656</v>
      </c>
    </row>
    <row r="10228" spans="2:14" x14ac:dyDescent="0.25">
      <c r="B10228" s="2" t="s">
        <v>7633</v>
      </c>
      <c r="C10228" s="2" t="s">
        <v>7634</v>
      </c>
      <c r="D10228" s="2" t="s">
        <v>28</v>
      </c>
      <c r="E10228" s="2" t="s">
        <v>17</v>
      </c>
      <c r="F10228" s="2" t="s">
        <v>138</v>
      </c>
      <c r="G10228" s="2" t="s">
        <v>1027</v>
      </c>
      <c r="H10228" s="2" t="s">
        <v>7618</v>
      </c>
      <c r="I10228" s="2">
        <v>1063</v>
      </c>
      <c r="J10228" s="2">
        <v>1041</v>
      </c>
      <c r="K10228" s="2">
        <v>511112020</v>
      </c>
      <c r="L10228" s="3">
        <v>44958</v>
      </c>
      <c r="M10228" s="3">
        <v>45108</v>
      </c>
      <c r="N10228" s="2" t="s">
        <v>656</v>
      </c>
    </row>
    <row r="10229" spans="2:14" x14ac:dyDescent="0.25">
      <c r="B10229" s="2" t="s">
        <v>7633</v>
      </c>
      <c r="C10229" s="2" t="s">
        <v>7634</v>
      </c>
      <c r="D10229" s="2" t="s">
        <v>28</v>
      </c>
      <c r="E10229" s="2" t="s">
        <v>151</v>
      </c>
      <c r="F10229" s="2" t="s">
        <v>138</v>
      </c>
      <c r="G10229" s="2" t="s">
        <v>1027</v>
      </c>
      <c r="H10229" s="2" t="s">
        <v>7618</v>
      </c>
      <c r="I10229" s="2">
        <v>1063</v>
      </c>
      <c r="J10229" s="2">
        <v>0</v>
      </c>
      <c r="K10229" s="2">
        <v>0</v>
      </c>
      <c r="L10229" s="3">
        <v>45860</v>
      </c>
      <c r="M10229" s="2" t="s">
        <v>30</v>
      </c>
      <c r="N10229" s="2" t="s">
        <v>656</v>
      </c>
    </row>
    <row r="10230" spans="2:14" x14ac:dyDescent="0.25">
      <c r="B10230" s="2" t="s">
        <v>7635</v>
      </c>
      <c r="C10230" s="2" t="s">
        <v>7636</v>
      </c>
      <c r="D10230" s="2" t="s">
        <v>41</v>
      </c>
      <c r="E10230" s="2" t="s">
        <v>17</v>
      </c>
      <c r="F10230" s="2" t="s">
        <v>138</v>
      </c>
      <c r="G10230" s="2" t="s">
        <v>1027</v>
      </c>
      <c r="H10230" s="2" t="s">
        <v>7618</v>
      </c>
      <c r="I10230" s="2">
        <v>19</v>
      </c>
      <c r="J10230" s="2">
        <v>0</v>
      </c>
      <c r="K10230" s="2">
        <v>1102202517</v>
      </c>
      <c r="L10230" s="3">
        <v>45714</v>
      </c>
      <c r="M10230" s="3">
        <v>46784</v>
      </c>
      <c r="N10230" s="2" t="s">
        <v>656</v>
      </c>
    </row>
    <row r="10231" spans="2:14" x14ac:dyDescent="0.25">
      <c r="B10231" s="2" t="s">
        <v>7635</v>
      </c>
      <c r="C10231" s="2" t="s">
        <v>7636</v>
      </c>
      <c r="D10231" s="2" t="s">
        <v>41</v>
      </c>
      <c r="E10231" s="2" t="s">
        <v>17</v>
      </c>
      <c r="F10231" s="2" t="s">
        <v>138</v>
      </c>
      <c r="G10231" s="2" t="s">
        <v>1027</v>
      </c>
      <c r="H10231" s="2" t="s">
        <v>7618</v>
      </c>
      <c r="I10231" s="2">
        <v>19</v>
      </c>
      <c r="J10231" s="2">
        <v>0</v>
      </c>
      <c r="K10231" s="2">
        <v>1102202518</v>
      </c>
      <c r="L10231" s="3">
        <v>45714</v>
      </c>
      <c r="M10231" s="3">
        <v>46784</v>
      </c>
      <c r="N10231" s="2" t="s">
        <v>656</v>
      </c>
    </row>
    <row r="10232" spans="2:14" x14ac:dyDescent="0.25">
      <c r="B10232" s="2" t="s">
        <v>7635</v>
      </c>
      <c r="C10232" s="2" t="s">
        <v>7636</v>
      </c>
      <c r="D10232" s="2" t="s">
        <v>41</v>
      </c>
      <c r="E10232" s="2" t="s">
        <v>17</v>
      </c>
      <c r="F10232" s="2" t="s">
        <v>138</v>
      </c>
      <c r="G10232" s="2" t="s">
        <v>1027</v>
      </c>
      <c r="H10232" s="2" t="s">
        <v>7618</v>
      </c>
      <c r="I10232" s="2">
        <v>19</v>
      </c>
      <c r="J10232" s="2">
        <v>0</v>
      </c>
      <c r="K10232" s="2">
        <v>1102202519</v>
      </c>
      <c r="L10232" s="3">
        <v>45719</v>
      </c>
      <c r="M10232" s="3">
        <v>46784</v>
      </c>
      <c r="N10232" s="2" t="s">
        <v>656</v>
      </c>
    </row>
    <row r="10233" spans="2:14" x14ac:dyDescent="0.25">
      <c r="B10233" s="2" t="s">
        <v>7635</v>
      </c>
      <c r="C10233" s="2" t="s">
        <v>7636</v>
      </c>
      <c r="D10233" s="2" t="s">
        <v>41</v>
      </c>
      <c r="E10233" s="2" t="s">
        <v>17</v>
      </c>
      <c r="F10233" s="2" t="s">
        <v>138</v>
      </c>
      <c r="G10233" s="2" t="s">
        <v>1027</v>
      </c>
      <c r="H10233" s="2" t="s">
        <v>7618</v>
      </c>
      <c r="I10233" s="2">
        <v>19</v>
      </c>
      <c r="J10233" s="2">
        <v>0</v>
      </c>
      <c r="K10233" s="5">
        <v>51107202525</v>
      </c>
      <c r="L10233" s="3">
        <v>45876</v>
      </c>
      <c r="M10233" s="3">
        <v>46935</v>
      </c>
      <c r="N10233" s="2" t="s">
        <v>656</v>
      </c>
    </row>
    <row r="10234" spans="2:14" x14ac:dyDescent="0.25">
      <c r="B10234" s="2" t="s">
        <v>7635</v>
      </c>
      <c r="C10234" s="2" t="s">
        <v>7636</v>
      </c>
      <c r="D10234" s="2" t="s">
        <v>41</v>
      </c>
      <c r="E10234" s="2" t="s">
        <v>17</v>
      </c>
      <c r="F10234" s="2" t="s">
        <v>138</v>
      </c>
      <c r="G10234" s="2" t="s">
        <v>1027</v>
      </c>
      <c r="H10234" s="2" t="s">
        <v>7618</v>
      </c>
      <c r="I10234" s="2">
        <v>19</v>
      </c>
      <c r="J10234" s="2">
        <v>0</v>
      </c>
      <c r="K10234" s="2">
        <v>51105202522</v>
      </c>
      <c r="L10234" s="3">
        <v>45798</v>
      </c>
      <c r="M10234" s="3">
        <v>46874</v>
      </c>
      <c r="N10234" s="2" t="s">
        <v>656</v>
      </c>
    </row>
    <row r="10235" spans="2:14" x14ac:dyDescent="0.25">
      <c r="B10235" s="2" t="s">
        <v>7635</v>
      </c>
      <c r="C10235" s="2" t="s">
        <v>7636</v>
      </c>
      <c r="D10235" s="2" t="s">
        <v>41</v>
      </c>
      <c r="E10235" s="2" t="s">
        <v>17</v>
      </c>
      <c r="F10235" s="2" t="s">
        <v>138</v>
      </c>
      <c r="G10235" s="2" t="s">
        <v>1027</v>
      </c>
      <c r="H10235" s="2" t="s">
        <v>7618</v>
      </c>
      <c r="I10235" s="2">
        <v>19</v>
      </c>
      <c r="J10235" s="2">
        <v>0</v>
      </c>
      <c r="K10235" s="2">
        <v>511072</v>
      </c>
      <c r="L10235" s="3">
        <v>45857</v>
      </c>
      <c r="M10235" s="3">
        <v>46569</v>
      </c>
      <c r="N10235" s="2" t="s">
        <v>656</v>
      </c>
    </row>
    <row r="10236" spans="2:14" x14ac:dyDescent="0.25">
      <c r="B10236" s="2" t="s">
        <v>7635</v>
      </c>
      <c r="C10236" s="2" t="s">
        <v>7636</v>
      </c>
      <c r="D10236" s="2" t="s">
        <v>41</v>
      </c>
      <c r="E10236" s="2" t="s">
        <v>17</v>
      </c>
      <c r="F10236" s="2" t="s">
        <v>138</v>
      </c>
      <c r="G10236" s="2" t="s">
        <v>1027</v>
      </c>
      <c r="H10236" s="2" t="s">
        <v>7618</v>
      </c>
      <c r="I10236" s="2">
        <v>19</v>
      </c>
      <c r="J10236" s="2">
        <v>0</v>
      </c>
      <c r="K10236" s="2">
        <v>511072</v>
      </c>
      <c r="L10236" s="3">
        <v>45868</v>
      </c>
      <c r="M10236" s="3">
        <v>46935</v>
      </c>
      <c r="N10236" s="2" t="s">
        <v>656</v>
      </c>
    </row>
    <row r="10237" spans="2:14" x14ac:dyDescent="0.25">
      <c r="B10237" s="2" t="s">
        <v>7635</v>
      </c>
      <c r="C10237" s="2" t="s">
        <v>7636</v>
      </c>
      <c r="D10237" s="2" t="s">
        <v>41</v>
      </c>
      <c r="E10237" s="2" t="s">
        <v>17</v>
      </c>
      <c r="F10237" s="2" t="s">
        <v>138</v>
      </c>
      <c r="G10237" s="2" t="s">
        <v>1027</v>
      </c>
      <c r="H10237" s="2" t="s">
        <v>7618</v>
      </c>
      <c r="I10237" s="2">
        <v>19</v>
      </c>
      <c r="J10237" s="2">
        <v>0</v>
      </c>
      <c r="K10237" s="2">
        <v>51107202525</v>
      </c>
      <c r="L10237" s="3">
        <v>45933</v>
      </c>
      <c r="M10237" s="3">
        <v>46935</v>
      </c>
      <c r="N10237" s="2" t="s">
        <v>656</v>
      </c>
    </row>
    <row r="10238" spans="2:14" x14ac:dyDescent="0.25">
      <c r="B10238" s="2" t="s">
        <v>7635</v>
      </c>
      <c r="C10238" s="2" t="s">
        <v>7636</v>
      </c>
      <c r="D10238" s="2" t="s">
        <v>41</v>
      </c>
      <c r="E10238" s="2" t="s">
        <v>17</v>
      </c>
      <c r="F10238" s="2" t="s">
        <v>138</v>
      </c>
      <c r="G10238" s="2" t="s">
        <v>1027</v>
      </c>
      <c r="H10238" s="2" t="s">
        <v>7618</v>
      </c>
      <c r="I10238" s="2">
        <v>19</v>
      </c>
      <c r="J10238" s="2">
        <v>0</v>
      </c>
      <c r="K10238" s="2">
        <v>51109202505</v>
      </c>
      <c r="L10238" s="3">
        <v>46013</v>
      </c>
      <c r="M10238" s="3">
        <v>46997</v>
      </c>
      <c r="N10238" s="2" t="s">
        <v>656</v>
      </c>
    </row>
    <row r="10239" spans="2:14" x14ac:dyDescent="0.25">
      <c r="B10239" s="2" t="s">
        <v>7635</v>
      </c>
      <c r="C10239" s="2" t="s">
        <v>7636</v>
      </c>
      <c r="D10239" s="2" t="s">
        <v>41</v>
      </c>
      <c r="E10239" s="2" t="s">
        <v>17</v>
      </c>
      <c r="F10239" s="2" t="s">
        <v>138</v>
      </c>
      <c r="G10239" s="2" t="s">
        <v>1027</v>
      </c>
      <c r="H10239" s="2" t="s">
        <v>7618</v>
      </c>
      <c r="I10239" s="2">
        <v>19</v>
      </c>
      <c r="J10239" s="2">
        <v>19</v>
      </c>
      <c r="K10239" s="2">
        <v>51112202504</v>
      </c>
      <c r="L10239" s="3">
        <v>46013</v>
      </c>
      <c r="M10239" s="3">
        <v>47088</v>
      </c>
      <c r="N10239" s="2" t="s">
        <v>656</v>
      </c>
    </row>
    <row r="10240" spans="2:14" x14ac:dyDescent="0.25">
      <c r="B10240" s="2" t="s">
        <v>7637</v>
      </c>
      <c r="C10240" s="2" t="s">
        <v>7638</v>
      </c>
      <c r="D10240" s="2" t="s">
        <v>41</v>
      </c>
      <c r="E10240" s="2" t="s">
        <v>17</v>
      </c>
      <c r="F10240" s="2" t="s">
        <v>138</v>
      </c>
      <c r="G10240" s="2" t="s">
        <v>1027</v>
      </c>
      <c r="H10240" s="2" t="s">
        <v>7618</v>
      </c>
      <c r="I10240" s="2">
        <v>10</v>
      </c>
      <c r="J10240" s="2">
        <v>0</v>
      </c>
      <c r="K10240" s="2">
        <v>1002202511</v>
      </c>
      <c r="L10240" s="3">
        <v>45720</v>
      </c>
      <c r="M10240" s="3">
        <v>46784</v>
      </c>
      <c r="N10240" s="2" t="s">
        <v>656</v>
      </c>
    </row>
    <row r="10241" spans="2:14" x14ac:dyDescent="0.25">
      <c r="B10241" s="2" t="s">
        <v>7637</v>
      </c>
      <c r="C10241" s="2" t="s">
        <v>7638</v>
      </c>
      <c r="D10241" s="2" t="s">
        <v>41</v>
      </c>
      <c r="E10241" s="2" t="s">
        <v>17</v>
      </c>
      <c r="F10241" s="2" t="s">
        <v>138</v>
      </c>
      <c r="G10241" s="2" t="s">
        <v>1027</v>
      </c>
      <c r="H10241" s="2" t="s">
        <v>7618</v>
      </c>
      <c r="I10241" s="2">
        <v>10</v>
      </c>
      <c r="J10241" s="2">
        <v>0</v>
      </c>
      <c r="K10241" s="2">
        <v>1002202513</v>
      </c>
      <c r="L10241" s="3">
        <v>45714</v>
      </c>
      <c r="M10241" s="3">
        <v>46784</v>
      </c>
      <c r="N10241" s="2" t="s">
        <v>656</v>
      </c>
    </row>
    <row r="10242" spans="2:14" x14ac:dyDescent="0.25">
      <c r="B10242" s="2" t="s">
        <v>7637</v>
      </c>
      <c r="C10242" s="2" t="s">
        <v>7638</v>
      </c>
      <c r="D10242" s="2" t="s">
        <v>41</v>
      </c>
      <c r="E10242" s="2" t="s">
        <v>17</v>
      </c>
      <c r="F10242" s="2" t="s">
        <v>138</v>
      </c>
      <c r="G10242" s="2" t="s">
        <v>1027</v>
      </c>
      <c r="H10242" s="2" t="s">
        <v>7618</v>
      </c>
      <c r="I10242" s="2">
        <v>10</v>
      </c>
      <c r="J10242" s="2">
        <v>0</v>
      </c>
      <c r="K10242" s="2">
        <v>1002202514</v>
      </c>
      <c r="L10242" s="3">
        <v>45714</v>
      </c>
      <c r="M10242" s="3">
        <v>46784</v>
      </c>
      <c r="N10242" s="2" t="s">
        <v>656</v>
      </c>
    </row>
    <row r="10243" spans="2:14" x14ac:dyDescent="0.25">
      <c r="B10243" s="2" t="s">
        <v>7637</v>
      </c>
      <c r="C10243" s="2" t="s">
        <v>7638</v>
      </c>
      <c r="D10243" s="2" t="s">
        <v>41</v>
      </c>
      <c r="E10243" s="2" t="s">
        <v>17</v>
      </c>
      <c r="F10243" s="2" t="s">
        <v>138</v>
      </c>
      <c r="G10243" s="2" t="s">
        <v>1027</v>
      </c>
      <c r="H10243" s="2" t="s">
        <v>7618</v>
      </c>
      <c r="I10243" s="2">
        <v>10</v>
      </c>
      <c r="J10243" s="2">
        <v>0</v>
      </c>
      <c r="K10243" s="2">
        <v>51002202501</v>
      </c>
      <c r="L10243" s="3">
        <v>45798</v>
      </c>
      <c r="M10243" s="3">
        <v>46784</v>
      </c>
      <c r="N10243" s="2" t="s">
        <v>656</v>
      </c>
    </row>
    <row r="10244" spans="2:14" x14ac:dyDescent="0.25">
      <c r="B10244" s="2" t="s">
        <v>7637</v>
      </c>
      <c r="C10244" s="2" t="s">
        <v>7638</v>
      </c>
      <c r="D10244" s="2" t="s">
        <v>41</v>
      </c>
      <c r="E10244" s="2" t="s">
        <v>17</v>
      </c>
      <c r="F10244" s="2" t="s">
        <v>138</v>
      </c>
      <c r="G10244" s="2" t="s">
        <v>1027</v>
      </c>
      <c r="H10244" s="2" t="s">
        <v>7618</v>
      </c>
      <c r="I10244" s="2">
        <v>10</v>
      </c>
      <c r="J10244" s="2">
        <v>0</v>
      </c>
      <c r="K10244" s="2">
        <v>51009202506</v>
      </c>
      <c r="L10244" s="3">
        <v>45933</v>
      </c>
      <c r="M10244" s="3">
        <v>46997</v>
      </c>
      <c r="N10244" s="2" t="s">
        <v>656</v>
      </c>
    </row>
    <row r="10245" spans="2:14" x14ac:dyDescent="0.25">
      <c r="B10245" s="2" t="s">
        <v>7637</v>
      </c>
      <c r="C10245" s="2" t="s">
        <v>7638</v>
      </c>
      <c r="D10245" s="2" t="s">
        <v>41</v>
      </c>
      <c r="E10245" s="2" t="s">
        <v>17</v>
      </c>
      <c r="F10245" s="2" t="s">
        <v>138</v>
      </c>
      <c r="G10245" s="2" t="s">
        <v>1027</v>
      </c>
      <c r="H10245" s="2" t="s">
        <v>7618</v>
      </c>
      <c r="I10245" s="2">
        <v>10</v>
      </c>
      <c r="J10245" s="2">
        <v>10</v>
      </c>
      <c r="K10245" s="2">
        <v>51012202503</v>
      </c>
      <c r="L10245" s="3">
        <v>46013</v>
      </c>
      <c r="M10245" s="3">
        <v>47088</v>
      </c>
      <c r="N10245" s="2" t="s">
        <v>656</v>
      </c>
    </row>
    <row r="10246" spans="2:14" x14ac:dyDescent="0.25">
      <c r="B10246" s="2" t="s">
        <v>7637</v>
      </c>
      <c r="C10246" s="2" t="s">
        <v>7638</v>
      </c>
      <c r="D10246" s="2" t="s">
        <v>41</v>
      </c>
      <c r="E10246" s="2" t="s">
        <v>17</v>
      </c>
      <c r="F10246" s="2" t="s">
        <v>138</v>
      </c>
      <c r="G10246" s="2" t="s">
        <v>1027</v>
      </c>
      <c r="H10246" s="2" t="s">
        <v>7618</v>
      </c>
      <c r="I10246" s="2">
        <v>10</v>
      </c>
      <c r="J10246" s="2">
        <v>0</v>
      </c>
      <c r="K10246" s="2">
        <v>510720</v>
      </c>
      <c r="L10246" s="3">
        <v>45857</v>
      </c>
      <c r="M10246" s="3">
        <v>46569</v>
      </c>
      <c r="N10246" s="2" t="s">
        <v>656</v>
      </c>
    </row>
    <row r="10247" spans="2:14" x14ac:dyDescent="0.25">
      <c r="B10247" s="2" t="s">
        <v>7637</v>
      </c>
      <c r="C10247" s="2" t="s">
        <v>7638</v>
      </c>
      <c r="D10247" s="2" t="s">
        <v>41</v>
      </c>
      <c r="E10247" s="2" t="s">
        <v>142</v>
      </c>
      <c r="F10247" s="2" t="s">
        <v>138</v>
      </c>
      <c r="G10247" s="2" t="s">
        <v>1027</v>
      </c>
      <c r="H10247" s="2" t="s">
        <v>7618</v>
      </c>
      <c r="I10247" s="2">
        <v>10</v>
      </c>
      <c r="J10247" s="2">
        <v>0</v>
      </c>
      <c r="K10247" s="2">
        <v>1002202511</v>
      </c>
      <c r="L10247" s="3">
        <v>45720</v>
      </c>
      <c r="M10247" s="3">
        <v>46784</v>
      </c>
      <c r="N10247" s="2" t="s">
        <v>656</v>
      </c>
    </row>
    <row r="10248" spans="2:14" x14ac:dyDescent="0.25">
      <c r="B10248" s="2" t="s">
        <v>7637</v>
      </c>
      <c r="C10248" s="2" t="s">
        <v>7638</v>
      </c>
      <c r="D10248" s="2" t="s">
        <v>41</v>
      </c>
      <c r="E10248" s="2" t="s">
        <v>142</v>
      </c>
      <c r="F10248" s="2" t="s">
        <v>138</v>
      </c>
      <c r="G10248" s="2" t="s">
        <v>1027</v>
      </c>
      <c r="H10248" s="2" t="s">
        <v>7618</v>
      </c>
      <c r="I10248" s="2">
        <v>10</v>
      </c>
      <c r="J10248" s="2">
        <v>0</v>
      </c>
      <c r="K10248" s="2">
        <v>51009202506</v>
      </c>
      <c r="L10248" s="3">
        <v>45933</v>
      </c>
      <c r="M10248" s="3">
        <v>46997</v>
      </c>
      <c r="N10248" s="2" t="s">
        <v>656</v>
      </c>
    </row>
    <row r="10249" spans="2:14" x14ac:dyDescent="0.25">
      <c r="B10249" s="2" t="s">
        <v>7637</v>
      </c>
      <c r="C10249" s="2" t="s">
        <v>7638</v>
      </c>
      <c r="D10249" s="2" t="s">
        <v>41</v>
      </c>
      <c r="E10249" s="2" t="s">
        <v>142</v>
      </c>
      <c r="F10249" s="2" t="s">
        <v>138</v>
      </c>
      <c r="G10249" s="2" t="s">
        <v>1027</v>
      </c>
      <c r="H10249" s="2" t="s">
        <v>7618</v>
      </c>
      <c r="I10249" s="2">
        <v>10</v>
      </c>
      <c r="J10249" s="2">
        <v>0</v>
      </c>
      <c r="K10249" s="2">
        <v>51012202503</v>
      </c>
      <c r="L10249" s="3">
        <v>46013</v>
      </c>
      <c r="M10249" s="3">
        <v>47088</v>
      </c>
      <c r="N10249" s="2" t="s">
        <v>656</v>
      </c>
    </row>
    <row r="10250" spans="2:14" x14ac:dyDescent="0.25">
      <c r="B10250" s="2" t="s">
        <v>7639</v>
      </c>
      <c r="C10250" s="2" t="s">
        <v>7640</v>
      </c>
      <c r="D10250" s="2" t="s">
        <v>41</v>
      </c>
      <c r="E10250" s="2" t="s">
        <v>17</v>
      </c>
      <c r="F10250" s="2" t="s">
        <v>138</v>
      </c>
      <c r="G10250" s="2" t="s">
        <v>1027</v>
      </c>
      <c r="H10250" s="2" t="s">
        <v>7618</v>
      </c>
      <c r="I10250" s="2">
        <v>3</v>
      </c>
      <c r="J10250" s="2">
        <v>0</v>
      </c>
      <c r="K10250" s="2">
        <v>5905202515</v>
      </c>
      <c r="L10250" s="3">
        <v>45798</v>
      </c>
      <c r="M10250" s="3">
        <v>46874</v>
      </c>
      <c r="N10250" s="2" t="s">
        <v>656</v>
      </c>
    </row>
    <row r="10251" spans="2:14" x14ac:dyDescent="0.25">
      <c r="B10251" s="2" t="s">
        <v>7639</v>
      </c>
      <c r="C10251" s="2" t="s">
        <v>7640</v>
      </c>
      <c r="D10251" s="2" t="s">
        <v>41</v>
      </c>
      <c r="E10251" s="2" t="s">
        <v>17</v>
      </c>
      <c r="F10251" s="2" t="s">
        <v>138</v>
      </c>
      <c r="G10251" s="2" t="s">
        <v>1027</v>
      </c>
      <c r="H10251" s="2" t="s">
        <v>7618</v>
      </c>
      <c r="I10251" s="2">
        <v>3</v>
      </c>
      <c r="J10251" s="2">
        <v>0</v>
      </c>
      <c r="K10251" s="2">
        <v>590720</v>
      </c>
      <c r="L10251" s="3">
        <v>45857</v>
      </c>
      <c r="M10251" s="3">
        <v>46935</v>
      </c>
      <c r="N10251" s="2" t="s">
        <v>656</v>
      </c>
    </row>
    <row r="10252" spans="2:14" x14ac:dyDescent="0.25">
      <c r="B10252" s="2" t="s">
        <v>7639</v>
      </c>
      <c r="C10252" s="2" t="s">
        <v>7640</v>
      </c>
      <c r="D10252" s="2" t="s">
        <v>41</v>
      </c>
      <c r="E10252" s="2" t="s">
        <v>17</v>
      </c>
      <c r="F10252" s="2" t="s">
        <v>138</v>
      </c>
      <c r="G10252" s="2" t="s">
        <v>1027</v>
      </c>
      <c r="H10252" s="2" t="s">
        <v>7618</v>
      </c>
      <c r="I10252" s="2">
        <v>3</v>
      </c>
      <c r="J10252" s="2">
        <v>0</v>
      </c>
      <c r="K10252" s="2">
        <v>590720</v>
      </c>
      <c r="L10252" s="3">
        <v>45862</v>
      </c>
      <c r="M10252" s="3">
        <v>46569</v>
      </c>
      <c r="N10252" s="2" t="s">
        <v>656</v>
      </c>
    </row>
    <row r="10253" spans="2:14" x14ac:dyDescent="0.25">
      <c r="B10253" s="2" t="s">
        <v>7639</v>
      </c>
      <c r="C10253" s="2" t="s">
        <v>7640</v>
      </c>
      <c r="D10253" s="2" t="s">
        <v>41</v>
      </c>
      <c r="E10253" s="2" t="s">
        <v>17</v>
      </c>
      <c r="F10253" s="2" t="s">
        <v>138</v>
      </c>
      <c r="G10253" s="2" t="s">
        <v>1027</v>
      </c>
      <c r="H10253" s="2" t="s">
        <v>7618</v>
      </c>
      <c r="I10253" s="2">
        <v>3</v>
      </c>
      <c r="J10253" s="2">
        <v>0</v>
      </c>
      <c r="K10253" s="2">
        <v>5907202514</v>
      </c>
      <c r="L10253" s="3">
        <v>45933</v>
      </c>
      <c r="M10253" s="3">
        <v>46935</v>
      </c>
      <c r="N10253" s="2" t="s">
        <v>656</v>
      </c>
    </row>
    <row r="10254" spans="2:14" x14ac:dyDescent="0.25">
      <c r="B10254" s="2" t="s">
        <v>7639</v>
      </c>
      <c r="C10254" s="2" t="s">
        <v>7640</v>
      </c>
      <c r="D10254" s="2" t="s">
        <v>41</v>
      </c>
      <c r="E10254" s="2" t="s">
        <v>17</v>
      </c>
      <c r="F10254" s="2" t="s">
        <v>138</v>
      </c>
      <c r="G10254" s="2" t="s">
        <v>1027</v>
      </c>
      <c r="H10254" s="2" t="s">
        <v>7618</v>
      </c>
      <c r="I10254" s="2">
        <v>3</v>
      </c>
      <c r="J10254" s="2">
        <v>0</v>
      </c>
      <c r="K10254" s="2">
        <v>590722025141</v>
      </c>
      <c r="L10254" s="3">
        <v>45876</v>
      </c>
      <c r="M10254" s="3">
        <v>46935</v>
      </c>
      <c r="N10254" s="2" t="s">
        <v>656</v>
      </c>
    </row>
    <row r="10255" spans="2:14" x14ac:dyDescent="0.25">
      <c r="B10255" s="2" t="s">
        <v>7639</v>
      </c>
      <c r="C10255" s="2" t="s">
        <v>7640</v>
      </c>
      <c r="D10255" s="2" t="s">
        <v>41</v>
      </c>
      <c r="E10255" s="2" t="s">
        <v>17</v>
      </c>
      <c r="F10255" s="2" t="s">
        <v>138</v>
      </c>
      <c r="G10255" s="2" t="s">
        <v>1027</v>
      </c>
      <c r="H10255" s="2" t="s">
        <v>7618</v>
      </c>
      <c r="I10255" s="2">
        <v>3</v>
      </c>
      <c r="J10255" s="2">
        <v>0</v>
      </c>
      <c r="K10255" s="2">
        <v>59082025101</v>
      </c>
      <c r="L10255" s="3">
        <v>45876</v>
      </c>
      <c r="M10255" s="3">
        <v>46966</v>
      </c>
      <c r="N10255" s="2" t="s">
        <v>656</v>
      </c>
    </row>
    <row r="10256" spans="2:14" x14ac:dyDescent="0.25">
      <c r="B10256" s="2" t="s">
        <v>7639</v>
      </c>
      <c r="C10256" s="2" t="s">
        <v>7640</v>
      </c>
      <c r="D10256" s="2" t="s">
        <v>41</v>
      </c>
      <c r="E10256" s="2" t="s">
        <v>17</v>
      </c>
      <c r="F10256" s="2" t="s">
        <v>138</v>
      </c>
      <c r="G10256" s="2" t="s">
        <v>1027</v>
      </c>
      <c r="H10256" s="2" t="s">
        <v>7618</v>
      </c>
      <c r="I10256" s="2">
        <v>3</v>
      </c>
      <c r="J10256" s="2">
        <v>0</v>
      </c>
      <c r="K10256" s="2">
        <v>5910202512</v>
      </c>
      <c r="L10256" s="3">
        <v>45955</v>
      </c>
      <c r="M10256" s="3">
        <v>47027</v>
      </c>
      <c r="N10256" s="2" t="s">
        <v>656</v>
      </c>
    </row>
    <row r="10257" spans="2:14" x14ac:dyDescent="0.25">
      <c r="B10257" s="2" t="s">
        <v>7639</v>
      </c>
      <c r="C10257" s="2" t="s">
        <v>7640</v>
      </c>
      <c r="D10257" s="2" t="s">
        <v>41</v>
      </c>
      <c r="E10257" s="2" t="s">
        <v>17</v>
      </c>
      <c r="F10257" s="2" t="s">
        <v>138</v>
      </c>
      <c r="G10257" s="2" t="s">
        <v>1027</v>
      </c>
      <c r="H10257" s="2" t="s">
        <v>7618</v>
      </c>
      <c r="I10257" s="2">
        <v>3</v>
      </c>
      <c r="J10257" s="2">
        <v>3</v>
      </c>
      <c r="K10257" s="2">
        <v>5912202517</v>
      </c>
      <c r="L10257" s="3">
        <v>46014</v>
      </c>
      <c r="M10257" s="3">
        <v>47088</v>
      </c>
      <c r="N10257" s="2" t="s">
        <v>656</v>
      </c>
    </row>
    <row r="10258" spans="2:14" x14ac:dyDescent="0.25">
      <c r="B10258" s="2" t="s">
        <v>7639</v>
      </c>
      <c r="C10258" s="2" t="s">
        <v>7640</v>
      </c>
      <c r="D10258" s="2" t="s">
        <v>41</v>
      </c>
      <c r="E10258" s="2" t="s">
        <v>17</v>
      </c>
      <c r="F10258" s="2" t="s">
        <v>138</v>
      </c>
      <c r="G10258" s="2" t="s">
        <v>1027</v>
      </c>
      <c r="H10258" s="2" t="s">
        <v>7618</v>
      </c>
      <c r="I10258" s="2">
        <v>3</v>
      </c>
      <c r="J10258" s="2">
        <v>0</v>
      </c>
      <c r="K10258" s="2">
        <v>902202502</v>
      </c>
      <c r="L10258" s="3">
        <v>45720</v>
      </c>
      <c r="M10258" s="3">
        <v>46784</v>
      </c>
      <c r="N10258" s="2" t="s">
        <v>656</v>
      </c>
    </row>
    <row r="10259" spans="2:14" x14ac:dyDescent="0.25">
      <c r="B10259" s="2" t="s">
        <v>7639</v>
      </c>
      <c r="C10259" s="2" t="s">
        <v>7640</v>
      </c>
      <c r="D10259" s="2" t="s">
        <v>41</v>
      </c>
      <c r="E10259" s="2" t="s">
        <v>17</v>
      </c>
      <c r="F10259" s="2" t="s">
        <v>138</v>
      </c>
      <c r="G10259" s="2" t="s">
        <v>1027</v>
      </c>
      <c r="H10259" s="2" t="s">
        <v>7618</v>
      </c>
      <c r="I10259" s="2">
        <v>3</v>
      </c>
      <c r="J10259" s="2">
        <v>0</v>
      </c>
      <c r="K10259" s="2">
        <v>902202503</v>
      </c>
      <c r="L10259" s="3">
        <v>45714</v>
      </c>
      <c r="M10259" s="3">
        <v>46784</v>
      </c>
      <c r="N10259" s="2" t="s">
        <v>656</v>
      </c>
    </row>
    <row r="10260" spans="2:14" x14ac:dyDescent="0.25">
      <c r="B10260" s="2" t="s">
        <v>7639</v>
      </c>
      <c r="C10260" s="2" t="s">
        <v>7640</v>
      </c>
      <c r="D10260" s="2" t="s">
        <v>41</v>
      </c>
      <c r="E10260" s="2" t="s">
        <v>17</v>
      </c>
      <c r="F10260" s="2" t="s">
        <v>138</v>
      </c>
      <c r="G10260" s="2" t="s">
        <v>1027</v>
      </c>
      <c r="H10260" s="2" t="s">
        <v>7618</v>
      </c>
      <c r="I10260" s="2">
        <v>3</v>
      </c>
      <c r="J10260" s="2">
        <v>0</v>
      </c>
      <c r="K10260" s="2">
        <v>902202504</v>
      </c>
      <c r="L10260" s="3">
        <v>45714</v>
      </c>
      <c r="M10260" s="3">
        <v>46784</v>
      </c>
      <c r="N10260" s="2" t="s">
        <v>656</v>
      </c>
    </row>
    <row r="10261" spans="2:14" x14ac:dyDescent="0.25">
      <c r="B10261" s="2" t="s">
        <v>7639</v>
      </c>
      <c r="C10261" s="2" t="s">
        <v>7640</v>
      </c>
      <c r="D10261" s="2" t="s">
        <v>41</v>
      </c>
      <c r="E10261" s="2" t="s">
        <v>142</v>
      </c>
      <c r="F10261" s="2" t="s">
        <v>138</v>
      </c>
      <c r="G10261" s="2" t="s">
        <v>1027</v>
      </c>
      <c r="H10261" s="2" t="s">
        <v>7618</v>
      </c>
      <c r="I10261" s="2">
        <v>3</v>
      </c>
      <c r="J10261" s="2">
        <v>0</v>
      </c>
      <c r="K10261" s="2">
        <v>5910202512</v>
      </c>
      <c r="L10261" s="3">
        <v>45955</v>
      </c>
      <c r="M10261" s="3">
        <v>47027</v>
      </c>
      <c r="N10261" s="2" t="s">
        <v>656</v>
      </c>
    </row>
    <row r="10262" spans="2:14" x14ac:dyDescent="0.25">
      <c r="B10262" s="2" t="s">
        <v>7639</v>
      </c>
      <c r="C10262" s="2" t="s">
        <v>7640</v>
      </c>
      <c r="D10262" s="2" t="s">
        <v>41</v>
      </c>
      <c r="E10262" s="2" t="s">
        <v>142</v>
      </c>
      <c r="F10262" s="2" t="s">
        <v>138</v>
      </c>
      <c r="G10262" s="2" t="s">
        <v>1027</v>
      </c>
      <c r="H10262" s="2" t="s">
        <v>7618</v>
      </c>
      <c r="I10262" s="2">
        <v>3</v>
      </c>
      <c r="J10262" s="2">
        <v>0</v>
      </c>
      <c r="K10262" s="2">
        <v>5912202517</v>
      </c>
      <c r="L10262" s="3">
        <v>46014</v>
      </c>
      <c r="M10262" s="3">
        <v>47088</v>
      </c>
      <c r="N10262" s="2" t="s">
        <v>656</v>
      </c>
    </row>
    <row r="10263" spans="2:14" x14ac:dyDescent="0.25">
      <c r="B10263" s="2" t="s">
        <v>7639</v>
      </c>
      <c r="C10263" s="2" t="s">
        <v>7640</v>
      </c>
      <c r="D10263" s="2" t="s">
        <v>41</v>
      </c>
      <c r="E10263" s="2" t="s">
        <v>142</v>
      </c>
      <c r="F10263" s="2" t="s">
        <v>138</v>
      </c>
      <c r="G10263" s="2" t="s">
        <v>1027</v>
      </c>
      <c r="H10263" s="2" t="s">
        <v>7618</v>
      </c>
      <c r="I10263" s="2">
        <v>3</v>
      </c>
      <c r="J10263" s="2">
        <v>0</v>
      </c>
      <c r="K10263" s="2">
        <v>902202502</v>
      </c>
      <c r="L10263" s="3">
        <v>45720</v>
      </c>
      <c r="M10263" s="3">
        <v>46784</v>
      </c>
      <c r="N10263" s="2" t="s">
        <v>656</v>
      </c>
    </row>
    <row r="10264" spans="2:14" x14ac:dyDescent="0.25">
      <c r="B10264" s="2" t="s">
        <v>7641</v>
      </c>
      <c r="C10264" s="2" t="s">
        <v>7642</v>
      </c>
      <c r="D10264" s="2" t="s">
        <v>41</v>
      </c>
      <c r="E10264" s="2" t="s">
        <v>75</v>
      </c>
      <c r="F10264" s="2" t="s">
        <v>138</v>
      </c>
      <c r="G10264" s="2" t="s">
        <v>1027</v>
      </c>
      <c r="H10264" s="2" t="s">
        <v>7618</v>
      </c>
      <c r="I10264" s="2">
        <v>2305</v>
      </c>
      <c r="J10264" s="2">
        <v>0</v>
      </c>
      <c r="K10264" s="2">
        <v>0</v>
      </c>
      <c r="L10264" s="3">
        <v>45292</v>
      </c>
      <c r="M10264" s="3">
        <v>45597</v>
      </c>
      <c r="N10264" s="2" t="s">
        <v>656</v>
      </c>
    </row>
    <row r="10265" spans="2:14" x14ac:dyDescent="0.25">
      <c r="B10265" s="2" t="s">
        <v>7641</v>
      </c>
      <c r="C10265" s="2" t="s">
        <v>7642</v>
      </c>
      <c r="D10265" s="2" t="s">
        <v>41</v>
      </c>
      <c r="E10265" s="2" t="s">
        <v>75</v>
      </c>
      <c r="F10265" s="2" t="s">
        <v>138</v>
      </c>
      <c r="G10265" s="2" t="s">
        <v>1027</v>
      </c>
      <c r="H10265" s="2" t="s">
        <v>7618</v>
      </c>
      <c r="I10265" s="2">
        <v>2305</v>
      </c>
      <c r="J10265" s="2">
        <v>0</v>
      </c>
      <c r="K10265" s="2">
        <v>1082018416</v>
      </c>
      <c r="L10265" s="3">
        <v>45292</v>
      </c>
      <c r="M10265" s="3">
        <v>45383</v>
      </c>
      <c r="N10265" s="2" t="s">
        <v>656</v>
      </c>
    </row>
    <row r="10266" spans="2:14" x14ac:dyDescent="0.25">
      <c r="B10266" s="2" t="s">
        <v>7641</v>
      </c>
      <c r="C10266" s="2" t="s">
        <v>7642</v>
      </c>
      <c r="D10266" s="2" t="s">
        <v>41</v>
      </c>
      <c r="E10266" s="2" t="s">
        <v>75</v>
      </c>
      <c r="F10266" s="2" t="s">
        <v>138</v>
      </c>
      <c r="G10266" s="2" t="s">
        <v>1027</v>
      </c>
      <c r="H10266" s="2" t="s">
        <v>7618</v>
      </c>
      <c r="I10266" s="2">
        <v>2305</v>
      </c>
      <c r="J10266" s="2">
        <v>0</v>
      </c>
      <c r="K10266" s="2">
        <v>9102021</v>
      </c>
      <c r="L10266" s="3">
        <v>45292</v>
      </c>
      <c r="M10266" s="3">
        <v>45566</v>
      </c>
      <c r="N10266" s="2" t="s">
        <v>656</v>
      </c>
    </row>
    <row r="10267" spans="2:14" x14ac:dyDescent="0.25">
      <c r="B10267" s="2" t="s">
        <v>7641</v>
      </c>
      <c r="C10267" s="2" t="s">
        <v>7642</v>
      </c>
      <c r="D10267" s="2" t="s">
        <v>41</v>
      </c>
      <c r="E10267" s="2" t="s">
        <v>75</v>
      </c>
      <c r="F10267" s="2" t="s">
        <v>138</v>
      </c>
      <c r="G10267" s="2" t="s">
        <v>1027</v>
      </c>
      <c r="H10267" s="2" t="s">
        <v>7618</v>
      </c>
      <c r="I10267" s="2">
        <v>2305</v>
      </c>
      <c r="J10267" s="2">
        <v>0</v>
      </c>
      <c r="K10267" s="2">
        <v>9112021</v>
      </c>
      <c r="L10267" s="3">
        <v>45292</v>
      </c>
      <c r="M10267" s="3">
        <v>45597</v>
      </c>
      <c r="N10267" s="2" t="s">
        <v>656</v>
      </c>
    </row>
    <row r="10268" spans="2:14" x14ac:dyDescent="0.25">
      <c r="B10268" s="2" t="s">
        <v>7641</v>
      </c>
      <c r="C10268" s="2" t="s">
        <v>7642</v>
      </c>
      <c r="D10268" s="2" t="s">
        <v>41</v>
      </c>
      <c r="E10268" s="2" t="s">
        <v>17</v>
      </c>
      <c r="F10268" s="2" t="s">
        <v>138</v>
      </c>
      <c r="G10268" s="2" t="s">
        <v>1027</v>
      </c>
      <c r="H10268" s="2" t="s">
        <v>7618</v>
      </c>
      <c r="I10268" s="2">
        <v>2305</v>
      </c>
      <c r="J10268" s="2">
        <v>0</v>
      </c>
      <c r="K10268" s="2">
        <v>1082018416</v>
      </c>
      <c r="L10268" s="3">
        <v>46030</v>
      </c>
      <c r="M10268" s="3">
        <v>45352</v>
      </c>
      <c r="N10268" s="2" t="s">
        <v>656</v>
      </c>
    </row>
    <row r="10269" spans="2:14" x14ac:dyDescent="0.25">
      <c r="B10269" s="2" t="s">
        <v>7641</v>
      </c>
      <c r="C10269" s="2" t="s">
        <v>7642</v>
      </c>
      <c r="D10269" s="2" t="s">
        <v>41</v>
      </c>
      <c r="E10269" s="2" t="s">
        <v>17</v>
      </c>
      <c r="F10269" s="2" t="s">
        <v>138</v>
      </c>
      <c r="G10269" s="2" t="s">
        <v>1027</v>
      </c>
      <c r="H10269" s="2" t="s">
        <v>7618</v>
      </c>
      <c r="I10269" s="2">
        <v>2305</v>
      </c>
      <c r="J10269" s="2">
        <v>2305</v>
      </c>
      <c r="K10269" s="2">
        <v>9112021</v>
      </c>
      <c r="L10269" s="3">
        <v>45292</v>
      </c>
      <c r="M10269" s="3">
        <v>45597</v>
      </c>
      <c r="N10269" s="2" t="s">
        <v>656</v>
      </c>
    </row>
    <row r="10270" spans="2:14" x14ac:dyDescent="0.25">
      <c r="B10270" s="2" t="s">
        <v>7643</v>
      </c>
      <c r="C10270" s="2" t="s">
        <v>7644</v>
      </c>
      <c r="D10270" s="2" t="s">
        <v>41</v>
      </c>
      <c r="E10270" s="2" t="s">
        <v>75</v>
      </c>
      <c r="F10270" s="2" t="s">
        <v>138</v>
      </c>
      <c r="G10270" s="2" t="s">
        <v>1027</v>
      </c>
      <c r="H10270" s="2" t="s">
        <v>7618</v>
      </c>
      <c r="I10270" s="2">
        <v>1790</v>
      </c>
      <c r="J10270" s="2">
        <v>0</v>
      </c>
      <c r="K10270" s="2">
        <v>510112021</v>
      </c>
      <c r="L10270" s="3">
        <v>45292</v>
      </c>
      <c r="M10270" s="3">
        <v>45566</v>
      </c>
      <c r="N10270" s="2" t="s">
        <v>656</v>
      </c>
    </row>
    <row r="10271" spans="2:14" x14ac:dyDescent="0.25">
      <c r="B10271" s="2" t="s">
        <v>7643</v>
      </c>
      <c r="C10271" s="2" t="s">
        <v>7644</v>
      </c>
      <c r="D10271" s="2" t="s">
        <v>41</v>
      </c>
      <c r="E10271" s="2" t="s">
        <v>75</v>
      </c>
      <c r="F10271" s="2" t="s">
        <v>138</v>
      </c>
      <c r="G10271" s="2" t="s">
        <v>1027</v>
      </c>
      <c r="H10271" s="2" t="s">
        <v>7618</v>
      </c>
      <c r="I10271" s="2">
        <v>1790</v>
      </c>
      <c r="J10271" s="2">
        <v>0</v>
      </c>
      <c r="K10271" s="2">
        <v>510112021</v>
      </c>
      <c r="L10271" s="3">
        <v>45292</v>
      </c>
      <c r="M10271" s="3">
        <v>45597</v>
      </c>
      <c r="N10271" s="2" t="s">
        <v>656</v>
      </c>
    </row>
    <row r="10272" spans="2:14" x14ac:dyDescent="0.25">
      <c r="B10272" s="2" t="s">
        <v>7643</v>
      </c>
      <c r="C10272" s="2" t="s">
        <v>7644</v>
      </c>
      <c r="D10272" s="2" t="s">
        <v>41</v>
      </c>
      <c r="E10272" s="2" t="s">
        <v>17</v>
      </c>
      <c r="F10272" s="2" t="s">
        <v>138</v>
      </c>
      <c r="G10272" s="2" t="s">
        <v>1027</v>
      </c>
      <c r="H10272" s="2" t="s">
        <v>7618</v>
      </c>
      <c r="I10272" s="2">
        <v>1790</v>
      </c>
      <c r="J10272" s="2">
        <v>541</v>
      </c>
      <c r="K10272" s="2">
        <v>510112021</v>
      </c>
      <c r="L10272" s="3">
        <v>45292</v>
      </c>
      <c r="M10272" s="3">
        <v>45566</v>
      </c>
      <c r="N10272" s="2" t="s">
        <v>656</v>
      </c>
    </row>
    <row r="10273" spans="2:14" x14ac:dyDescent="0.25">
      <c r="B10273" s="2" t="s">
        <v>7643</v>
      </c>
      <c r="C10273" s="2" t="s">
        <v>7644</v>
      </c>
      <c r="D10273" s="2" t="s">
        <v>41</v>
      </c>
      <c r="E10273" s="2" t="s">
        <v>17</v>
      </c>
      <c r="F10273" s="2" t="s">
        <v>138</v>
      </c>
      <c r="G10273" s="2" t="s">
        <v>1027</v>
      </c>
      <c r="H10273" s="2" t="s">
        <v>7618</v>
      </c>
      <c r="I10273" s="2">
        <v>1790</v>
      </c>
      <c r="J10273" s="2">
        <v>1249</v>
      </c>
      <c r="K10273" s="2">
        <v>510112021</v>
      </c>
      <c r="L10273" s="3">
        <v>45292</v>
      </c>
      <c r="M10273" s="3">
        <v>45597</v>
      </c>
      <c r="N10273" s="2" t="s">
        <v>656</v>
      </c>
    </row>
    <row r="10274" spans="2:14" x14ac:dyDescent="0.25">
      <c r="B10274" s="2" t="s">
        <v>7645</v>
      </c>
      <c r="C10274" s="2" t="s">
        <v>1684</v>
      </c>
      <c r="D10274" s="2" t="s">
        <v>16</v>
      </c>
      <c r="E10274" s="2" t="s">
        <v>17</v>
      </c>
      <c r="F10274" s="2" t="s">
        <v>18</v>
      </c>
      <c r="G10274" s="2" t="s">
        <v>175</v>
      </c>
      <c r="H10274" s="2" t="s">
        <v>1685</v>
      </c>
      <c r="I10274" s="2">
        <v>0</v>
      </c>
      <c r="J10274" s="2">
        <v>0</v>
      </c>
      <c r="K10274" s="2" t="s">
        <v>1690</v>
      </c>
      <c r="L10274" s="3">
        <v>46079</v>
      </c>
      <c r="M10274" s="3">
        <v>47757</v>
      </c>
      <c r="N10274" s="2" t="s">
        <v>1586</v>
      </c>
    </row>
    <row r="10275" spans="2:14" x14ac:dyDescent="0.25">
      <c r="B10275" s="2" t="s">
        <v>7645</v>
      </c>
      <c r="C10275" s="2" t="s">
        <v>1684</v>
      </c>
      <c r="D10275" s="2" t="s">
        <v>16</v>
      </c>
      <c r="E10275" s="2" t="s">
        <v>17</v>
      </c>
      <c r="F10275" s="2" t="s">
        <v>18</v>
      </c>
      <c r="G10275" s="2" t="s">
        <v>175</v>
      </c>
      <c r="H10275" s="2" t="s">
        <v>1685</v>
      </c>
      <c r="I10275" s="2">
        <v>0</v>
      </c>
      <c r="J10275" s="2">
        <v>0</v>
      </c>
      <c r="K10275" s="2" t="s">
        <v>7646</v>
      </c>
      <c r="L10275" s="3">
        <v>46135</v>
      </c>
      <c r="M10275" s="3">
        <v>47908</v>
      </c>
      <c r="N10275" s="2" t="s">
        <v>1586</v>
      </c>
    </row>
    <row r="10276" spans="2:14" x14ac:dyDescent="0.25">
      <c r="B10276" s="2" t="s">
        <v>7647</v>
      </c>
      <c r="C10276" s="2" t="s">
        <v>7648</v>
      </c>
      <c r="D10276" s="2" t="s">
        <v>16</v>
      </c>
      <c r="E10276" s="2" t="s">
        <v>17</v>
      </c>
      <c r="F10276" s="2" t="s">
        <v>18</v>
      </c>
      <c r="G10276" s="2" t="s">
        <v>175</v>
      </c>
      <c r="H10276" s="2" t="s">
        <v>7649</v>
      </c>
      <c r="I10276" s="2">
        <v>0</v>
      </c>
      <c r="J10276" s="2">
        <v>0</v>
      </c>
      <c r="K10276" s="2" t="s">
        <v>7650</v>
      </c>
      <c r="L10276" s="3">
        <v>46079</v>
      </c>
      <c r="M10276" s="3">
        <v>47696</v>
      </c>
      <c r="N10276" s="2" t="s">
        <v>3009</v>
      </c>
    </row>
    <row r="10277" spans="2:14" x14ac:dyDescent="0.25">
      <c r="B10277" s="2" t="s">
        <v>7651</v>
      </c>
      <c r="C10277" s="2" t="s">
        <v>1050</v>
      </c>
      <c r="D10277" s="2" t="s">
        <v>41</v>
      </c>
      <c r="E10277" s="2" t="s">
        <v>17</v>
      </c>
      <c r="F10277" s="2" t="s">
        <v>18</v>
      </c>
      <c r="G10277" s="2" t="s">
        <v>460</v>
      </c>
      <c r="H10277" s="2" t="s">
        <v>1051</v>
      </c>
      <c r="I10277" s="2">
        <v>1</v>
      </c>
      <c r="J10277" s="2">
        <v>0</v>
      </c>
      <c r="K10277" s="2" t="s">
        <v>7652</v>
      </c>
      <c r="L10277" s="3">
        <v>45772</v>
      </c>
      <c r="M10277" s="3">
        <v>46419</v>
      </c>
      <c r="N10277" s="2" t="s">
        <v>1052</v>
      </c>
    </row>
    <row r="10278" spans="2:14" x14ac:dyDescent="0.25">
      <c r="B10278" s="2" t="s">
        <v>7651</v>
      </c>
      <c r="C10278" s="2" t="s">
        <v>1050</v>
      </c>
      <c r="D10278" s="2" t="s">
        <v>41</v>
      </c>
      <c r="E10278" s="2" t="s">
        <v>17</v>
      </c>
      <c r="F10278" s="2" t="s">
        <v>18</v>
      </c>
      <c r="G10278" s="2" t="s">
        <v>460</v>
      </c>
      <c r="H10278" s="2" t="s">
        <v>1051</v>
      </c>
      <c r="I10278" s="2">
        <v>1</v>
      </c>
      <c r="J10278" s="2">
        <v>0</v>
      </c>
      <c r="K10278" s="2" t="s">
        <v>7653</v>
      </c>
      <c r="L10278" s="3">
        <v>45772</v>
      </c>
      <c r="M10278" s="3">
        <v>46447</v>
      </c>
      <c r="N10278" s="2" t="s">
        <v>1052</v>
      </c>
    </row>
    <row r="10279" spans="2:14" x14ac:dyDescent="0.25">
      <c r="B10279" s="2" t="s">
        <v>7651</v>
      </c>
      <c r="C10279" s="2" t="s">
        <v>1050</v>
      </c>
      <c r="D10279" s="2" t="s">
        <v>41</v>
      </c>
      <c r="E10279" s="2" t="s">
        <v>17</v>
      </c>
      <c r="F10279" s="2" t="s">
        <v>18</v>
      </c>
      <c r="G10279" s="2" t="s">
        <v>460</v>
      </c>
      <c r="H10279" s="2" t="s">
        <v>1051</v>
      </c>
      <c r="I10279" s="2">
        <v>1</v>
      </c>
      <c r="J10279" s="2">
        <v>0</v>
      </c>
      <c r="K10279" s="2" t="s">
        <v>7654</v>
      </c>
      <c r="L10279" s="3">
        <v>45804</v>
      </c>
      <c r="M10279" s="3">
        <v>46508</v>
      </c>
      <c r="N10279" s="2" t="s">
        <v>1052</v>
      </c>
    </row>
    <row r="10280" spans="2:14" x14ac:dyDescent="0.25">
      <c r="B10280" s="2" t="s">
        <v>7651</v>
      </c>
      <c r="C10280" s="2" t="s">
        <v>1050</v>
      </c>
      <c r="D10280" s="2" t="s">
        <v>41</v>
      </c>
      <c r="E10280" s="2" t="s">
        <v>17</v>
      </c>
      <c r="F10280" s="2" t="s">
        <v>18</v>
      </c>
      <c r="G10280" s="2" t="s">
        <v>460</v>
      </c>
      <c r="H10280" s="2" t="s">
        <v>1051</v>
      </c>
      <c r="I10280" s="2">
        <v>1</v>
      </c>
      <c r="J10280" s="2">
        <v>0</v>
      </c>
      <c r="K10280" s="2" t="s">
        <v>7655</v>
      </c>
      <c r="L10280" s="3">
        <v>45827</v>
      </c>
      <c r="M10280" s="3">
        <v>46539</v>
      </c>
      <c r="N10280" s="2" t="s">
        <v>1052</v>
      </c>
    </row>
    <row r="10281" spans="2:14" x14ac:dyDescent="0.25">
      <c r="B10281" s="2" t="s">
        <v>7651</v>
      </c>
      <c r="C10281" s="2" t="s">
        <v>1050</v>
      </c>
      <c r="D10281" s="2" t="s">
        <v>41</v>
      </c>
      <c r="E10281" s="2" t="s">
        <v>17</v>
      </c>
      <c r="F10281" s="2" t="s">
        <v>18</v>
      </c>
      <c r="G10281" s="2" t="s">
        <v>460</v>
      </c>
      <c r="H10281" s="2" t="s">
        <v>1051</v>
      </c>
      <c r="I10281" s="2">
        <v>1</v>
      </c>
      <c r="J10281" s="2">
        <v>0</v>
      </c>
      <c r="K10281" s="2" t="s">
        <v>7656</v>
      </c>
      <c r="L10281" s="3">
        <v>45880</v>
      </c>
      <c r="M10281" s="3">
        <v>46569</v>
      </c>
      <c r="N10281" s="2" t="s">
        <v>1052</v>
      </c>
    </row>
    <row r="10282" spans="2:14" x14ac:dyDescent="0.25">
      <c r="B10282" s="2" t="s">
        <v>7651</v>
      </c>
      <c r="C10282" s="2" t="s">
        <v>1050</v>
      </c>
      <c r="D10282" s="2" t="s">
        <v>41</v>
      </c>
      <c r="E10282" s="2" t="s">
        <v>17</v>
      </c>
      <c r="F10282" s="2" t="s">
        <v>18</v>
      </c>
      <c r="G10282" s="2" t="s">
        <v>460</v>
      </c>
      <c r="H10282" s="2" t="s">
        <v>1051</v>
      </c>
      <c r="I10282" s="2">
        <v>1</v>
      </c>
      <c r="J10282" s="2">
        <v>0</v>
      </c>
      <c r="K10282" s="2" t="s">
        <v>7657</v>
      </c>
      <c r="L10282" s="3">
        <v>45901</v>
      </c>
      <c r="M10282" s="3">
        <v>46600</v>
      </c>
      <c r="N10282" s="2" t="s">
        <v>1052</v>
      </c>
    </row>
    <row r="10283" spans="2:14" x14ac:dyDescent="0.25">
      <c r="B10283" s="2" t="s">
        <v>7651</v>
      </c>
      <c r="C10283" s="2" t="s">
        <v>1050</v>
      </c>
      <c r="D10283" s="2" t="s">
        <v>41</v>
      </c>
      <c r="E10283" s="2" t="s">
        <v>17</v>
      </c>
      <c r="F10283" s="2" t="s">
        <v>18</v>
      </c>
      <c r="G10283" s="2" t="s">
        <v>460</v>
      </c>
      <c r="H10283" s="2" t="s">
        <v>1051</v>
      </c>
      <c r="I10283" s="2">
        <v>1</v>
      </c>
      <c r="J10283" s="2">
        <v>0</v>
      </c>
      <c r="K10283" s="2" t="s">
        <v>7658</v>
      </c>
      <c r="L10283" s="3">
        <v>45964</v>
      </c>
      <c r="M10283" s="3">
        <v>46631</v>
      </c>
      <c r="N10283" s="2" t="s">
        <v>1052</v>
      </c>
    </row>
    <row r="10284" spans="2:14" x14ac:dyDescent="0.25">
      <c r="B10284" s="2" t="s">
        <v>7651</v>
      </c>
      <c r="C10284" s="2" t="s">
        <v>1050</v>
      </c>
      <c r="D10284" s="2" t="s">
        <v>41</v>
      </c>
      <c r="E10284" s="2" t="s">
        <v>17</v>
      </c>
      <c r="F10284" s="2" t="s">
        <v>18</v>
      </c>
      <c r="G10284" s="2" t="s">
        <v>460</v>
      </c>
      <c r="H10284" s="2" t="s">
        <v>1051</v>
      </c>
      <c r="I10284" s="2">
        <v>1</v>
      </c>
      <c r="J10284" s="2">
        <v>0</v>
      </c>
      <c r="K10284" s="2" t="s">
        <v>7659</v>
      </c>
      <c r="L10284" s="3">
        <v>46045</v>
      </c>
      <c r="M10284" s="3">
        <v>46661</v>
      </c>
      <c r="N10284" s="2" t="s">
        <v>1052</v>
      </c>
    </row>
    <row r="10285" spans="2:14" x14ac:dyDescent="0.25">
      <c r="B10285" s="2" t="s">
        <v>7651</v>
      </c>
      <c r="C10285" s="2" t="s">
        <v>1050</v>
      </c>
      <c r="D10285" s="2" t="s">
        <v>41</v>
      </c>
      <c r="E10285" s="2" t="s">
        <v>17</v>
      </c>
      <c r="F10285" s="2" t="s">
        <v>18</v>
      </c>
      <c r="G10285" s="2" t="s">
        <v>460</v>
      </c>
      <c r="H10285" s="2" t="s">
        <v>1051</v>
      </c>
      <c r="I10285" s="2">
        <v>1</v>
      </c>
      <c r="J10285" s="2">
        <v>1</v>
      </c>
      <c r="K10285" s="2" t="s">
        <v>7660</v>
      </c>
      <c r="L10285" s="3">
        <v>46095</v>
      </c>
      <c r="M10285" s="3">
        <v>46661</v>
      </c>
      <c r="N10285" s="2" t="s">
        <v>1052</v>
      </c>
    </row>
    <row r="10286" spans="2:14" x14ac:dyDescent="0.25">
      <c r="B10286" s="2" t="s">
        <v>7651</v>
      </c>
      <c r="C10286" s="2" t="s">
        <v>1050</v>
      </c>
      <c r="D10286" s="2" t="s">
        <v>41</v>
      </c>
      <c r="E10286" s="2" t="s">
        <v>17</v>
      </c>
      <c r="F10286" s="2" t="s">
        <v>18</v>
      </c>
      <c r="G10286" s="2" t="s">
        <v>460</v>
      </c>
      <c r="H10286" s="2" t="s">
        <v>1051</v>
      </c>
      <c r="I10286" s="2">
        <v>1</v>
      </c>
      <c r="J10286" s="2">
        <v>0</v>
      </c>
      <c r="K10286" s="2" t="s">
        <v>7661</v>
      </c>
      <c r="L10286" s="3">
        <v>46014</v>
      </c>
      <c r="M10286" s="3">
        <v>46661</v>
      </c>
      <c r="N10286" s="2" t="s">
        <v>1052</v>
      </c>
    </row>
    <row r="10287" spans="2:14" x14ac:dyDescent="0.25">
      <c r="B10287" s="2" t="s">
        <v>7651</v>
      </c>
      <c r="C10287" s="2" t="s">
        <v>1050</v>
      </c>
      <c r="D10287" s="2" t="s">
        <v>41</v>
      </c>
      <c r="E10287" s="2" t="s">
        <v>17</v>
      </c>
      <c r="F10287" s="2" t="s">
        <v>18</v>
      </c>
      <c r="G10287" s="2" t="s">
        <v>460</v>
      </c>
      <c r="H10287" s="2" t="s">
        <v>1051</v>
      </c>
      <c r="I10287" s="2">
        <v>1</v>
      </c>
      <c r="J10287" s="2">
        <v>0</v>
      </c>
      <c r="K10287" s="2" t="s">
        <v>7662</v>
      </c>
      <c r="L10287" s="3">
        <v>46034</v>
      </c>
      <c r="M10287" s="3">
        <v>46692</v>
      </c>
      <c r="N10287" s="2" t="s">
        <v>1052</v>
      </c>
    </row>
    <row r="10288" spans="2:14" x14ac:dyDescent="0.25">
      <c r="B10288" s="2" t="s">
        <v>7651</v>
      </c>
      <c r="C10288" s="2" t="s">
        <v>1050</v>
      </c>
      <c r="D10288" s="2" t="s">
        <v>41</v>
      </c>
      <c r="E10288" s="2" t="s">
        <v>17</v>
      </c>
      <c r="F10288" s="2" t="s">
        <v>18</v>
      </c>
      <c r="G10288" s="2" t="s">
        <v>460</v>
      </c>
      <c r="H10288" s="2" t="s">
        <v>1051</v>
      </c>
      <c r="I10288" s="2">
        <v>1</v>
      </c>
      <c r="J10288" s="2">
        <v>0</v>
      </c>
      <c r="K10288" s="2" t="s">
        <v>7663</v>
      </c>
      <c r="L10288" s="3">
        <v>46014</v>
      </c>
      <c r="M10288" s="3">
        <v>46692</v>
      </c>
      <c r="N10288" s="2" t="s">
        <v>1052</v>
      </c>
    </row>
    <row r="10289" spans="2:14" x14ac:dyDescent="0.25">
      <c r="B10289" s="2" t="s">
        <v>7651</v>
      </c>
      <c r="C10289" s="2" t="s">
        <v>1050</v>
      </c>
      <c r="D10289" s="2" t="s">
        <v>41</v>
      </c>
      <c r="E10289" s="2" t="s">
        <v>17</v>
      </c>
      <c r="F10289" s="2" t="s">
        <v>18</v>
      </c>
      <c r="G10289" s="2" t="s">
        <v>460</v>
      </c>
      <c r="H10289" s="2" t="s">
        <v>1051</v>
      </c>
      <c r="I10289" s="2">
        <v>1</v>
      </c>
      <c r="J10289" s="2">
        <v>0</v>
      </c>
      <c r="K10289" s="2" t="s">
        <v>7664</v>
      </c>
      <c r="L10289" s="3">
        <v>46092</v>
      </c>
      <c r="M10289" s="3">
        <v>46692</v>
      </c>
      <c r="N10289" s="2" t="s">
        <v>1052</v>
      </c>
    </row>
    <row r="10290" spans="2:14" x14ac:dyDescent="0.25">
      <c r="B10290" s="2" t="s">
        <v>7651</v>
      </c>
      <c r="C10290" s="2" t="s">
        <v>1050</v>
      </c>
      <c r="D10290" s="2" t="s">
        <v>41</v>
      </c>
      <c r="E10290" s="2" t="s">
        <v>17</v>
      </c>
      <c r="F10290" s="2" t="s">
        <v>18</v>
      </c>
      <c r="G10290" s="2" t="s">
        <v>460</v>
      </c>
      <c r="H10290" s="2" t="s">
        <v>1051</v>
      </c>
      <c r="I10290" s="2">
        <v>1</v>
      </c>
      <c r="J10290" s="2">
        <v>0</v>
      </c>
      <c r="K10290" s="2" t="s">
        <v>7665</v>
      </c>
      <c r="L10290" s="3">
        <v>46045</v>
      </c>
      <c r="M10290" s="3">
        <v>46692</v>
      </c>
      <c r="N10290" s="2" t="s">
        <v>1052</v>
      </c>
    </row>
    <row r="10291" spans="2:14" x14ac:dyDescent="0.25">
      <c r="B10291" s="2" t="s">
        <v>7651</v>
      </c>
      <c r="C10291" s="2" t="s">
        <v>1050</v>
      </c>
      <c r="D10291" s="2" t="s">
        <v>41</v>
      </c>
      <c r="E10291" s="2" t="s">
        <v>17</v>
      </c>
      <c r="F10291" s="2" t="s">
        <v>18</v>
      </c>
      <c r="G10291" s="2" t="s">
        <v>460</v>
      </c>
      <c r="H10291" s="2" t="s">
        <v>1051</v>
      </c>
      <c r="I10291" s="2">
        <v>1</v>
      </c>
      <c r="J10291" s="2">
        <v>0</v>
      </c>
      <c r="K10291" s="2" t="s">
        <v>7666</v>
      </c>
      <c r="L10291" s="3">
        <v>45723</v>
      </c>
      <c r="M10291" s="3">
        <v>46357</v>
      </c>
      <c r="N10291" s="2" t="s">
        <v>1052</v>
      </c>
    </row>
    <row r="10292" spans="2:14" x14ac:dyDescent="0.25">
      <c r="B10292" s="2" t="s">
        <v>7651</v>
      </c>
      <c r="C10292" s="2" t="s">
        <v>1050</v>
      </c>
      <c r="D10292" s="2" t="s">
        <v>41</v>
      </c>
      <c r="E10292" s="2" t="s">
        <v>17</v>
      </c>
      <c r="F10292" s="2" t="s">
        <v>18</v>
      </c>
      <c r="G10292" s="2" t="s">
        <v>460</v>
      </c>
      <c r="H10292" s="2" t="s">
        <v>1051</v>
      </c>
      <c r="I10292" s="2">
        <v>1</v>
      </c>
      <c r="J10292" s="2">
        <v>0</v>
      </c>
      <c r="K10292" s="2" t="s">
        <v>7667</v>
      </c>
      <c r="L10292" s="3">
        <v>44958</v>
      </c>
      <c r="M10292" s="3">
        <v>46357</v>
      </c>
      <c r="N10292" s="2" t="s">
        <v>1052</v>
      </c>
    </row>
    <row r="10293" spans="2:14" x14ac:dyDescent="0.25">
      <c r="B10293" s="2" t="s">
        <v>7651</v>
      </c>
      <c r="C10293" s="2" t="s">
        <v>1050</v>
      </c>
      <c r="D10293" s="2" t="s">
        <v>41</v>
      </c>
      <c r="E10293" s="2" t="s">
        <v>17</v>
      </c>
      <c r="F10293" s="2" t="s">
        <v>18</v>
      </c>
      <c r="G10293" s="2" t="s">
        <v>460</v>
      </c>
      <c r="H10293" s="2" t="s">
        <v>1051</v>
      </c>
      <c r="I10293" s="2">
        <v>1</v>
      </c>
      <c r="J10293" s="2">
        <v>0</v>
      </c>
      <c r="K10293" s="2" t="s">
        <v>7668</v>
      </c>
      <c r="L10293" s="3">
        <v>45698</v>
      </c>
      <c r="M10293" s="3">
        <v>46357</v>
      </c>
      <c r="N10293" s="2" t="s">
        <v>1052</v>
      </c>
    </row>
    <row r="10294" spans="2:14" x14ac:dyDescent="0.25">
      <c r="B10294" s="2" t="s">
        <v>7651</v>
      </c>
      <c r="C10294" s="2" t="s">
        <v>1050</v>
      </c>
      <c r="D10294" s="2" t="s">
        <v>41</v>
      </c>
      <c r="E10294" s="2" t="s">
        <v>17</v>
      </c>
      <c r="F10294" s="2" t="s">
        <v>18</v>
      </c>
      <c r="G10294" s="2" t="s">
        <v>460</v>
      </c>
      <c r="H10294" s="2" t="s">
        <v>1051</v>
      </c>
      <c r="I10294" s="2">
        <v>1</v>
      </c>
      <c r="J10294" s="2">
        <v>0</v>
      </c>
      <c r="K10294" s="2" t="s">
        <v>470</v>
      </c>
      <c r="L10294" s="2" t="s">
        <v>30</v>
      </c>
      <c r="M10294" s="2" t="s">
        <v>30</v>
      </c>
      <c r="N10294" s="2" t="s">
        <v>1052</v>
      </c>
    </row>
    <row r="10295" spans="2:14" x14ac:dyDescent="0.25">
      <c r="B10295" s="2" t="s">
        <v>7651</v>
      </c>
      <c r="C10295" s="2" t="s">
        <v>1050</v>
      </c>
      <c r="D10295" s="2" t="s">
        <v>41</v>
      </c>
      <c r="E10295" s="2" t="s">
        <v>142</v>
      </c>
      <c r="F10295" s="2" t="s">
        <v>18</v>
      </c>
      <c r="G10295" s="2" t="s">
        <v>460</v>
      </c>
      <c r="H10295" s="2" t="s">
        <v>1051</v>
      </c>
      <c r="I10295" s="2">
        <v>1</v>
      </c>
      <c r="J10295" s="2">
        <v>0</v>
      </c>
      <c r="K10295" s="2" t="s">
        <v>7657</v>
      </c>
      <c r="L10295" s="3">
        <v>45901</v>
      </c>
      <c r="M10295" s="3">
        <v>46600</v>
      </c>
      <c r="N10295" s="2" t="s">
        <v>1052</v>
      </c>
    </row>
    <row r="10296" spans="2:14" x14ac:dyDescent="0.25">
      <c r="B10296" s="2" t="s">
        <v>7651</v>
      </c>
      <c r="C10296" s="2" t="s">
        <v>1050</v>
      </c>
      <c r="D10296" s="2" t="s">
        <v>41</v>
      </c>
      <c r="E10296" s="2" t="s">
        <v>142</v>
      </c>
      <c r="F10296" s="2" t="s">
        <v>18</v>
      </c>
      <c r="G10296" s="2" t="s">
        <v>460</v>
      </c>
      <c r="H10296" s="2" t="s">
        <v>1051</v>
      </c>
      <c r="I10296" s="2">
        <v>1</v>
      </c>
      <c r="J10296" s="2">
        <v>0</v>
      </c>
      <c r="K10296" s="2" t="s">
        <v>7660</v>
      </c>
      <c r="L10296" s="3">
        <v>46095</v>
      </c>
      <c r="M10296" s="3">
        <v>46661</v>
      </c>
      <c r="N10296" s="2" t="s">
        <v>1052</v>
      </c>
    </row>
    <row r="10297" spans="2:14" x14ac:dyDescent="0.25">
      <c r="B10297" s="2" t="s">
        <v>7651</v>
      </c>
      <c r="C10297" s="2" t="s">
        <v>1050</v>
      </c>
      <c r="D10297" s="2" t="s">
        <v>41</v>
      </c>
      <c r="E10297" s="2" t="s">
        <v>142</v>
      </c>
      <c r="F10297" s="2" t="s">
        <v>18</v>
      </c>
      <c r="G10297" s="2" t="s">
        <v>460</v>
      </c>
      <c r="H10297" s="2" t="s">
        <v>1051</v>
      </c>
      <c r="I10297" s="2">
        <v>1</v>
      </c>
      <c r="J10297" s="2">
        <v>0</v>
      </c>
      <c r="K10297" s="2" t="s">
        <v>7667</v>
      </c>
      <c r="L10297" s="3">
        <v>44958</v>
      </c>
      <c r="M10297" s="3">
        <v>46357</v>
      </c>
      <c r="N10297" s="2" t="s">
        <v>1052</v>
      </c>
    </row>
    <row r="10298" spans="2:14" x14ac:dyDescent="0.25">
      <c r="B10298" s="2" t="s">
        <v>7669</v>
      </c>
      <c r="C10298" s="2" t="s">
        <v>7670</v>
      </c>
      <c r="D10298" s="2" t="s">
        <v>41</v>
      </c>
      <c r="E10298" s="2" t="s">
        <v>17</v>
      </c>
      <c r="F10298" s="2" t="s">
        <v>18</v>
      </c>
      <c r="G10298" s="2" t="s">
        <v>460</v>
      </c>
      <c r="H10298" s="2" t="s">
        <v>1703</v>
      </c>
      <c r="I10298" s="2">
        <v>0</v>
      </c>
      <c r="J10298" s="2">
        <v>0</v>
      </c>
      <c r="K10298" s="2">
        <v>6300305</v>
      </c>
      <c r="L10298" s="3">
        <v>45890</v>
      </c>
      <c r="M10298" s="3">
        <v>46539</v>
      </c>
      <c r="N10298" s="2" t="s">
        <v>1705</v>
      </c>
    </row>
    <row r="10299" spans="2:14" x14ac:dyDescent="0.25">
      <c r="B10299" s="2" t="s">
        <v>7669</v>
      </c>
      <c r="C10299" s="2" t="s">
        <v>7670</v>
      </c>
      <c r="D10299" s="2" t="s">
        <v>41</v>
      </c>
      <c r="E10299" s="2" t="s">
        <v>17</v>
      </c>
      <c r="F10299" s="2" t="s">
        <v>18</v>
      </c>
      <c r="G10299" s="2" t="s">
        <v>460</v>
      </c>
      <c r="H10299" s="2" t="s">
        <v>1703</v>
      </c>
      <c r="I10299" s="2">
        <v>0</v>
      </c>
      <c r="J10299" s="2">
        <v>0</v>
      </c>
      <c r="K10299" s="2" t="s">
        <v>470</v>
      </c>
      <c r="L10299" s="2" t="s">
        <v>30</v>
      </c>
      <c r="M10299" s="2" t="s">
        <v>30</v>
      </c>
      <c r="N10299" s="2" t="s">
        <v>1705</v>
      </c>
    </row>
    <row r="10300" spans="2:14" x14ac:dyDescent="0.25">
      <c r="B10300" s="2" t="s">
        <v>7669</v>
      </c>
      <c r="C10300" s="2" t="s">
        <v>7670</v>
      </c>
      <c r="D10300" s="2" t="s">
        <v>41</v>
      </c>
      <c r="E10300" s="2" t="s">
        <v>17</v>
      </c>
      <c r="F10300" s="2" t="s">
        <v>18</v>
      </c>
      <c r="G10300" s="2" t="s">
        <v>460</v>
      </c>
      <c r="H10300" s="2" t="s">
        <v>1703</v>
      </c>
      <c r="I10300" s="2">
        <v>0</v>
      </c>
      <c r="J10300" s="2">
        <v>0</v>
      </c>
      <c r="K10300" s="2" t="s">
        <v>7671</v>
      </c>
      <c r="L10300" s="3">
        <v>46200</v>
      </c>
      <c r="M10300" s="3">
        <v>46813</v>
      </c>
      <c r="N10300" s="2" t="s">
        <v>1705</v>
      </c>
    </row>
    <row r="10301" spans="2:14" x14ac:dyDescent="0.25">
      <c r="B10301" s="2" t="s">
        <v>7669</v>
      </c>
      <c r="C10301" s="2" t="s">
        <v>7670</v>
      </c>
      <c r="D10301" s="2" t="s">
        <v>41</v>
      </c>
      <c r="E10301" s="2" t="s">
        <v>17</v>
      </c>
      <c r="F10301" s="2" t="s">
        <v>18</v>
      </c>
      <c r="G10301" s="2" t="s">
        <v>460</v>
      </c>
      <c r="H10301" s="2" t="s">
        <v>1703</v>
      </c>
      <c r="I10301" s="2">
        <v>0</v>
      </c>
      <c r="J10301" s="2">
        <v>0</v>
      </c>
      <c r="K10301" s="2" t="s">
        <v>1704</v>
      </c>
      <c r="L10301" s="3">
        <v>45919</v>
      </c>
      <c r="M10301" s="3">
        <v>46539</v>
      </c>
      <c r="N10301" s="2" t="s">
        <v>1705</v>
      </c>
    </row>
    <row r="10302" spans="2:14" x14ac:dyDescent="0.25">
      <c r="B10302" s="2" t="s">
        <v>7669</v>
      </c>
      <c r="C10302" s="2" t="s">
        <v>7670</v>
      </c>
      <c r="D10302" s="2" t="s">
        <v>41</v>
      </c>
      <c r="E10302" s="2" t="s">
        <v>17</v>
      </c>
      <c r="F10302" s="2" t="s">
        <v>18</v>
      </c>
      <c r="G10302" s="2" t="s">
        <v>460</v>
      </c>
      <c r="H10302" s="2" t="s">
        <v>1703</v>
      </c>
      <c r="I10302" s="2">
        <v>0</v>
      </c>
      <c r="J10302" s="2">
        <v>0</v>
      </c>
      <c r="K10302" s="2" t="s">
        <v>7672</v>
      </c>
      <c r="L10302" s="3">
        <v>44958</v>
      </c>
      <c r="M10302" s="3">
        <v>46245</v>
      </c>
      <c r="N10302" s="2" t="s">
        <v>1705</v>
      </c>
    </row>
    <row r="10303" spans="2:14" x14ac:dyDescent="0.25">
      <c r="B10303" s="2" t="s">
        <v>7669</v>
      </c>
      <c r="C10303" s="2" t="s">
        <v>7670</v>
      </c>
      <c r="D10303" s="2" t="s">
        <v>41</v>
      </c>
      <c r="E10303" s="2" t="s">
        <v>17</v>
      </c>
      <c r="F10303" s="2" t="s">
        <v>18</v>
      </c>
      <c r="G10303" s="2" t="s">
        <v>460</v>
      </c>
      <c r="H10303" s="2" t="s">
        <v>1703</v>
      </c>
      <c r="I10303" s="2">
        <v>0</v>
      </c>
      <c r="J10303" s="2">
        <v>0</v>
      </c>
      <c r="K10303" s="2" t="s">
        <v>1706</v>
      </c>
      <c r="L10303" s="3">
        <v>45846</v>
      </c>
      <c r="M10303" s="3">
        <v>46539</v>
      </c>
      <c r="N10303" s="2" t="s">
        <v>1705</v>
      </c>
    </row>
    <row r="10304" spans="2:14" x14ac:dyDescent="0.25">
      <c r="B10304" s="2" t="s">
        <v>7669</v>
      </c>
      <c r="C10304" s="2" t="s">
        <v>7670</v>
      </c>
      <c r="D10304" s="2" t="s">
        <v>41</v>
      </c>
      <c r="E10304" s="2" t="s">
        <v>181</v>
      </c>
      <c r="F10304" s="2" t="s">
        <v>18</v>
      </c>
      <c r="G10304" s="2" t="s">
        <v>460</v>
      </c>
      <c r="H10304" s="2" t="s">
        <v>1703</v>
      </c>
      <c r="I10304" s="2">
        <v>0</v>
      </c>
      <c r="J10304" s="2">
        <v>0</v>
      </c>
      <c r="K10304" s="2" t="s">
        <v>1706</v>
      </c>
      <c r="L10304" s="3">
        <v>45846</v>
      </c>
      <c r="M10304" s="3">
        <v>46539</v>
      </c>
      <c r="N10304" s="2" t="s">
        <v>1705</v>
      </c>
    </row>
    <row r="10305" spans="2:14" x14ac:dyDescent="0.25">
      <c r="B10305" s="2" t="s">
        <v>7669</v>
      </c>
      <c r="C10305" s="2" t="s">
        <v>7670</v>
      </c>
      <c r="D10305" s="2" t="s">
        <v>41</v>
      </c>
      <c r="E10305" s="2" t="s">
        <v>142</v>
      </c>
      <c r="F10305" s="2" t="s">
        <v>18</v>
      </c>
      <c r="G10305" s="2" t="s">
        <v>460</v>
      </c>
      <c r="H10305" s="2" t="s">
        <v>1703</v>
      </c>
      <c r="I10305" s="2">
        <v>0</v>
      </c>
      <c r="J10305" s="2">
        <v>0</v>
      </c>
      <c r="K10305" s="2" t="s">
        <v>7671</v>
      </c>
      <c r="L10305" s="3">
        <v>46200</v>
      </c>
      <c r="M10305" s="3">
        <v>46813</v>
      </c>
      <c r="N10305" s="2" t="s">
        <v>1705</v>
      </c>
    </row>
    <row r="10306" spans="2:14" x14ac:dyDescent="0.25">
      <c r="B10306" s="2" t="s">
        <v>7673</v>
      </c>
      <c r="C10306" s="2" t="s">
        <v>7674</v>
      </c>
      <c r="D10306" s="2" t="s">
        <v>16</v>
      </c>
      <c r="E10306" s="2" t="s">
        <v>17</v>
      </c>
      <c r="F10306" s="2" t="s">
        <v>18</v>
      </c>
      <c r="G10306" s="2" t="s">
        <v>175</v>
      </c>
      <c r="H10306" s="2" t="s">
        <v>7675</v>
      </c>
      <c r="I10306" s="2">
        <v>0</v>
      </c>
      <c r="J10306" s="2">
        <v>0</v>
      </c>
      <c r="K10306" s="2">
        <v>0</v>
      </c>
      <c r="L10306" s="3">
        <v>46188</v>
      </c>
      <c r="M10306" s="2" t="s">
        <v>30</v>
      </c>
      <c r="N10306" s="2" t="s">
        <v>4213</v>
      </c>
    </row>
    <row r="10307" spans="2:14" x14ac:dyDescent="0.25">
      <c r="B10307" s="2" t="s">
        <v>7673</v>
      </c>
      <c r="C10307" s="2" t="s">
        <v>7674</v>
      </c>
      <c r="D10307" s="2" t="s">
        <v>16</v>
      </c>
      <c r="E10307" s="2" t="s">
        <v>17</v>
      </c>
      <c r="F10307" s="2" t="s">
        <v>18</v>
      </c>
      <c r="G10307" s="2" t="s">
        <v>175</v>
      </c>
      <c r="H10307" s="2" t="s">
        <v>7675</v>
      </c>
      <c r="I10307" s="2">
        <v>0</v>
      </c>
      <c r="J10307" s="2">
        <v>0</v>
      </c>
      <c r="K10307" s="2">
        <v>1190325003</v>
      </c>
      <c r="L10307" s="3">
        <v>46044</v>
      </c>
      <c r="M10307" s="3">
        <v>47543</v>
      </c>
      <c r="N10307" s="2" t="s">
        <v>4213</v>
      </c>
    </row>
    <row r="10308" spans="2:14" x14ac:dyDescent="0.25">
      <c r="B10308" s="2" t="s">
        <v>7676</v>
      </c>
      <c r="C10308" s="2" t="s">
        <v>7677</v>
      </c>
      <c r="D10308" s="2" t="s">
        <v>16</v>
      </c>
      <c r="E10308" s="2" t="s">
        <v>17</v>
      </c>
      <c r="F10308" s="2" t="s">
        <v>18</v>
      </c>
      <c r="G10308" s="2" t="s">
        <v>175</v>
      </c>
      <c r="H10308" s="2" t="s">
        <v>7675</v>
      </c>
      <c r="I10308" s="2">
        <v>0</v>
      </c>
      <c r="J10308" s="2">
        <v>0</v>
      </c>
      <c r="K10308" s="2">
        <v>0</v>
      </c>
      <c r="L10308" s="3">
        <v>46188</v>
      </c>
      <c r="M10308" s="2" t="s">
        <v>30</v>
      </c>
      <c r="N10308" s="2" t="s">
        <v>4213</v>
      </c>
    </row>
    <row r="10309" spans="2:14" x14ac:dyDescent="0.25">
      <c r="B10309" s="2" t="s">
        <v>7676</v>
      </c>
      <c r="C10309" s="2" t="s">
        <v>7677</v>
      </c>
      <c r="D10309" s="2" t="s">
        <v>16</v>
      </c>
      <c r="E10309" s="2" t="s">
        <v>17</v>
      </c>
      <c r="F10309" s="2" t="s">
        <v>18</v>
      </c>
      <c r="G10309" s="2" t="s">
        <v>175</v>
      </c>
      <c r="H10309" s="2" t="s">
        <v>7675</v>
      </c>
      <c r="I10309" s="2">
        <v>0</v>
      </c>
      <c r="J10309" s="2">
        <v>0</v>
      </c>
      <c r="K10309" s="2">
        <v>3061025004</v>
      </c>
      <c r="L10309" s="3">
        <v>46044</v>
      </c>
      <c r="M10309" s="3">
        <v>47757</v>
      </c>
      <c r="N10309" s="2" t="s">
        <v>4213</v>
      </c>
    </row>
    <row r="10310" spans="2:14" x14ac:dyDescent="0.25">
      <c r="B10310" s="2" t="s">
        <v>7678</v>
      </c>
      <c r="C10310" s="2" t="s">
        <v>7679</v>
      </c>
      <c r="D10310" s="2" t="s">
        <v>16</v>
      </c>
      <c r="E10310" s="2" t="s">
        <v>17</v>
      </c>
      <c r="F10310" s="2" t="s">
        <v>18</v>
      </c>
      <c r="G10310" s="2" t="s">
        <v>19</v>
      </c>
      <c r="H10310" s="2" t="s">
        <v>7680</v>
      </c>
      <c r="I10310" s="2">
        <v>0</v>
      </c>
      <c r="J10310" s="2">
        <v>0</v>
      </c>
      <c r="K10310" s="2" t="s">
        <v>7681</v>
      </c>
      <c r="L10310" s="3">
        <v>45924</v>
      </c>
      <c r="M10310" s="3">
        <v>47696</v>
      </c>
      <c r="N10310" s="2" t="s">
        <v>1586</v>
      </c>
    </row>
    <row r="10311" spans="2:14" x14ac:dyDescent="0.25">
      <c r="B10311" s="2" t="s">
        <v>7682</v>
      </c>
      <c r="C10311" s="2" t="s">
        <v>7683</v>
      </c>
      <c r="D10311" s="2" t="s">
        <v>16</v>
      </c>
      <c r="E10311" s="2" t="s">
        <v>17</v>
      </c>
      <c r="F10311" s="2" t="s">
        <v>18</v>
      </c>
      <c r="G10311" s="2" t="s">
        <v>19</v>
      </c>
      <c r="H10311" s="2" t="s">
        <v>7680</v>
      </c>
      <c r="I10311" s="2">
        <v>0</v>
      </c>
      <c r="J10311" s="2">
        <v>0</v>
      </c>
      <c r="K10311" s="2" t="s">
        <v>7684</v>
      </c>
      <c r="L10311" s="3">
        <v>45924</v>
      </c>
      <c r="M10311" s="3">
        <v>47727</v>
      </c>
      <c r="N10311" s="2" t="s">
        <v>1586</v>
      </c>
    </row>
    <row r="10312" spans="2:14" x14ac:dyDescent="0.25">
      <c r="B10312" s="2" t="s">
        <v>7685</v>
      </c>
      <c r="C10312" s="2" t="s">
        <v>7686</v>
      </c>
      <c r="D10312" s="2" t="s">
        <v>1367</v>
      </c>
      <c r="E10312" s="2" t="s">
        <v>17</v>
      </c>
      <c r="F10312" s="2" t="s">
        <v>18</v>
      </c>
      <c r="G10312" s="2" t="s">
        <v>175</v>
      </c>
      <c r="H10312" s="2" t="s">
        <v>7687</v>
      </c>
      <c r="I10312" s="2">
        <v>147</v>
      </c>
      <c r="J10312" s="2">
        <v>0</v>
      </c>
      <c r="K10312" s="2">
        <v>24080905</v>
      </c>
      <c r="L10312" s="3">
        <v>44958</v>
      </c>
      <c r="M10312" s="3">
        <v>47300</v>
      </c>
      <c r="N10312" s="2" t="s">
        <v>504</v>
      </c>
    </row>
    <row r="10313" spans="2:14" x14ac:dyDescent="0.25">
      <c r="B10313" s="2" t="s">
        <v>7685</v>
      </c>
      <c r="C10313" s="2" t="s">
        <v>7686</v>
      </c>
      <c r="D10313" s="2" t="s">
        <v>1367</v>
      </c>
      <c r="E10313" s="2" t="s">
        <v>17</v>
      </c>
      <c r="F10313" s="2" t="s">
        <v>18</v>
      </c>
      <c r="G10313" s="2" t="s">
        <v>175</v>
      </c>
      <c r="H10313" s="2" t="s">
        <v>7687</v>
      </c>
      <c r="I10313" s="2">
        <v>147</v>
      </c>
      <c r="J10313" s="2">
        <v>0</v>
      </c>
      <c r="K10313" s="2">
        <v>24111911</v>
      </c>
      <c r="L10313" s="3">
        <v>44958</v>
      </c>
      <c r="M10313" s="3">
        <v>47392</v>
      </c>
      <c r="N10313" s="2" t="s">
        <v>504</v>
      </c>
    </row>
    <row r="10314" spans="2:14" x14ac:dyDescent="0.25">
      <c r="B10314" s="2" t="s">
        <v>7685</v>
      </c>
      <c r="C10314" s="2" t="s">
        <v>7686</v>
      </c>
      <c r="D10314" s="2" t="s">
        <v>1367</v>
      </c>
      <c r="E10314" s="2" t="s">
        <v>17</v>
      </c>
      <c r="F10314" s="2" t="s">
        <v>18</v>
      </c>
      <c r="G10314" s="2" t="s">
        <v>175</v>
      </c>
      <c r="H10314" s="2" t="s">
        <v>7687</v>
      </c>
      <c r="I10314" s="2">
        <v>147</v>
      </c>
      <c r="J10314" s="2">
        <v>0</v>
      </c>
      <c r="K10314" s="2">
        <v>25011718</v>
      </c>
      <c r="L10314" s="3">
        <v>45687</v>
      </c>
      <c r="M10314" s="3">
        <v>47453</v>
      </c>
      <c r="N10314" s="2" t="s">
        <v>504</v>
      </c>
    </row>
    <row r="10315" spans="2:14" x14ac:dyDescent="0.25">
      <c r="B10315" s="2" t="s">
        <v>7685</v>
      </c>
      <c r="C10315" s="2" t="s">
        <v>7686</v>
      </c>
      <c r="D10315" s="2" t="s">
        <v>1367</v>
      </c>
      <c r="E10315" s="2" t="s">
        <v>17</v>
      </c>
      <c r="F10315" s="2" t="s">
        <v>18</v>
      </c>
      <c r="G10315" s="2" t="s">
        <v>175</v>
      </c>
      <c r="H10315" s="2" t="s">
        <v>7687</v>
      </c>
      <c r="I10315" s="2">
        <v>147</v>
      </c>
      <c r="J10315" s="2">
        <v>0</v>
      </c>
      <c r="K10315" s="2">
        <v>25032412</v>
      </c>
      <c r="L10315" s="3">
        <v>45791</v>
      </c>
      <c r="M10315" s="3">
        <v>47515</v>
      </c>
      <c r="N10315" s="2" t="s">
        <v>504</v>
      </c>
    </row>
    <row r="10316" spans="2:14" x14ac:dyDescent="0.25">
      <c r="B10316" s="2" t="s">
        <v>7685</v>
      </c>
      <c r="C10316" s="2" t="s">
        <v>7686</v>
      </c>
      <c r="D10316" s="2" t="s">
        <v>1367</v>
      </c>
      <c r="E10316" s="2" t="s">
        <v>17</v>
      </c>
      <c r="F10316" s="2" t="s">
        <v>18</v>
      </c>
      <c r="G10316" s="2" t="s">
        <v>175</v>
      </c>
      <c r="H10316" s="2" t="s">
        <v>7687</v>
      </c>
      <c r="I10316" s="2">
        <v>147</v>
      </c>
      <c r="J10316" s="2">
        <v>0</v>
      </c>
      <c r="K10316" s="2">
        <v>25071819</v>
      </c>
      <c r="L10316" s="3">
        <v>45867</v>
      </c>
      <c r="M10316" s="3">
        <v>47635</v>
      </c>
      <c r="N10316" s="2" t="s">
        <v>504</v>
      </c>
    </row>
    <row r="10317" spans="2:14" x14ac:dyDescent="0.25">
      <c r="B10317" s="2" t="s">
        <v>7685</v>
      </c>
      <c r="C10317" s="2" t="s">
        <v>7686</v>
      </c>
      <c r="D10317" s="2" t="s">
        <v>1367</v>
      </c>
      <c r="E10317" s="2" t="s">
        <v>17</v>
      </c>
      <c r="F10317" s="2" t="s">
        <v>18</v>
      </c>
      <c r="G10317" s="2" t="s">
        <v>175</v>
      </c>
      <c r="H10317" s="2" t="s">
        <v>7687</v>
      </c>
      <c r="I10317" s="2">
        <v>147</v>
      </c>
      <c r="J10317" s="2">
        <v>0</v>
      </c>
      <c r="K10317" s="2">
        <v>25102208</v>
      </c>
      <c r="L10317" s="3">
        <v>45958</v>
      </c>
      <c r="M10317" s="3">
        <v>47727</v>
      </c>
      <c r="N10317" s="2" t="s">
        <v>504</v>
      </c>
    </row>
    <row r="10318" spans="2:14" x14ac:dyDescent="0.25">
      <c r="B10318" s="2" t="s">
        <v>7685</v>
      </c>
      <c r="C10318" s="2" t="s">
        <v>7686</v>
      </c>
      <c r="D10318" s="2" t="s">
        <v>1367</v>
      </c>
      <c r="E10318" s="2" t="s">
        <v>17</v>
      </c>
      <c r="F10318" s="2" t="s">
        <v>18</v>
      </c>
      <c r="G10318" s="2" t="s">
        <v>175</v>
      </c>
      <c r="H10318" s="2" t="s">
        <v>7687</v>
      </c>
      <c r="I10318" s="2">
        <v>147</v>
      </c>
      <c r="J10318" s="2">
        <v>47</v>
      </c>
      <c r="K10318" s="2">
        <v>25112711</v>
      </c>
      <c r="L10318" s="3">
        <v>46017</v>
      </c>
      <c r="M10318" s="3">
        <v>47757</v>
      </c>
      <c r="N10318" s="2" t="s">
        <v>504</v>
      </c>
    </row>
    <row r="10319" spans="2:14" x14ac:dyDescent="0.25">
      <c r="B10319" s="2" t="s">
        <v>7685</v>
      </c>
      <c r="C10319" s="2" t="s">
        <v>7686</v>
      </c>
      <c r="D10319" s="2" t="s">
        <v>1367</v>
      </c>
      <c r="E10319" s="2" t="s">
        <v>17</v>
      </c>
      <c r="F10319" s="2" t="s">
        <v>18</v>
      </c>
      <c r="G10319" s="2" t="s">
        <v>175</v>
      </c>
      <c r="H10319" s="2" t="s">
        <v>7687</v>
      </c>
      <c r="I10319" s="2">
        <v>147</v>
      </c>
      <c r="J10319" s="2">
        <v>100</v>
      </c>
      <c r="K10319" s="2">
        <v>25122212</v>
      </c>
      <c r="L10319" s="3">
        <v>46063</v>
      </c>
      <c r="M10319" s="3">
        <v>47788</v>
      </c>
      <c r="N10319" s="2" t="s">
        <v>504</v>
      </c>
    </row>
    <row r="10320" spans="2:14" x14ac:dyDescent="0.25">
      <c r="B10320" s="2" t="s">
        <v>7685</v>
      </c>
      <c r="C10320" s="2" t="s">
        <v>7686</v>
      </c>
      <c r="D10320" s="2" t="s">
        <v>1367</v>
      </c>
      <c r="E10320" s="2" t="s">
        <v>181</v>
      </c>
      <c r="F10320" s="2" t="s">
        <v>18</v>
      </c>
      <c r="G10320" s="2" t="s">
        <v>175</v>
      </c>
      <c r="H10320" s="2" t="s">
        <v>7687</v>
      </c>
      <c r="I10320" s="2">
        <v>147</v>
      </c>
      <c r="J10320" s="2">
        <v>0</v>
      </c>
      <c r="K10320" s="2">
        <v>24080905</v>
      </c>
      <c r="L10320" s="3">
        <v>44958</v>
      </c>
      <c r="M10320" s="3">
        <v>47300</v>
      </c>
      <c r="N10320" s="2" t="s">
        <v>504</v>
      </c>
    </row>
    <row r="10321" spans="2:14" x14ac:dyDescent="0.25">
      <c r="B10321" s="2" t="s">
        <v>7688</v>
      </c>
      <c r="C10321" s="2" t="s">
        <v>1054</v>
      </c>
      <c r="D10321" s="2" t="s">
        <v>16</v>
      </c>
      <c r="E10321" s="2" t="s">
        <v>17</v>
      </c>
      <c r="F10321" s="2" t="s">
        <v>18</v>
      </c>
      <c r="G10321" s="2" t="s">
        <v>175</v>
      </c>
      <c r="H10321" s="2" t="s">
        <v>7687</v>
      </c>
      <c r="I10321" s="2">
        <v>0</v>
      </c>
      <c r="J10321" s="2">
        <v>0</v>
      </c>
      <c r="K10321" s="2">
        <v>24110805</v>
      </c>
      <c r="L10321" s="3">
        <v>44958</v>
      </c>
      <c r="M10321" s="3">
        <v>47392</v>
      </c>
      <c r="N10321" s="2" t="s">
        <v>504</v>
      </c>
    </row>
    <row r="10322" spans="2:14" x14ac:dyDescent="0.25">
      <c r="B10322" s="2" t="s">
        <v>7688</v>
      </c>
      <c r="C10322" s="2" t="s">
        <v>1054</v>
      </c>
      <c r="D10322" s="2" t="s">
        <v>16</v>
      </c>
      <c r="E10322" s="2" t="s">
        <v>17</v>
      </c>
      <c r="F10322" s="2" t="s">
        <v>18</v>
      </c>
      <c r="G10322" s="2" t="s">
        <v>175</v>
      </c>
      <c r="H10322" s="2" t="s">
        <v>7687</v>
      </c>
      <c r="I10322" s="2">
        <v>0</v>
      </c>
      <c r="J10322" s="2">
        <v>0</v>
      </c>
      <c r="K10322" s="2">
        <v>25012203</v>
      </c>
      <c r="L10322" s="3">
        <v>45687</v>
      </c>
      <c r="M10322" s="3">
        <v>47453</v>
      </c>
      <c r="N10322" s="2" t="s">
        <v>504</v>
      </c>
    </row>
    <row r="10323" spans="2:14" x14ac:dyDescent="0.25">
      <c r="B10323" s="2" t="s">
        <v>7688</v>
      </c>
      <c r="C10323" s="2" t="s">
        <v>1054</v>
      </c>
      <c r="D10323" s="2" t="s">
        <v>16</v>
      </c>
      <c r="E10323" s="2" t="s">
        <v>17</v>
      </c>
      <c r="F10323" s="2" t="s">
        <v>18</v>
      </c>
      <c r="G10323" s="2" t="s">
        <v>175</v>
      </c>
      <c r="H10323" s="2" t="s">
        <v>7687</v>
      </c>
      <c r="I10323" s="2">
        <v>0</v>
      </c>
      <c r="J10323" s="2">
        <v>0</v>
      </c>
      <c r="K10323" s="2">
        <v>25012204</v>
      </c>
      <c r="L10323" s="3">
        <v>45687</v>
      </c>
      <c r="M10323" s="3">
        <v>47453</v>
      </c>
      <c r="N10323" s="2" t="s">
        <v>504</v>
      </c>
    </row>
    <row r="10324" spans="2:14" x14ac:dyDescent="0.25">
      <c r="B10324" s="2" t="s">
        <v>7688</v>
      </c>
      <c r="C10324" s="2" t="s">
        <v>1054</v>
      </c>
      <c r="D10324" s="2" t="s">
        <v>16</v>
      </c>
      <c r="E10324" s="2" t="s">
        <v>17</v>
      </c>
      <c r="F10324" s="2" t="s">
        <v>18</v>
      </c>
      <c r="G10324" s="2" t="s">
        <v>175</v>
      </c>
      <c r="H10324" s="2" t="s">
        <v>7687</v>
      </c>
      <c r="I10324" s="2">
        <v>0</v>
      </c>
      <c r="J10324" s="2">
        <v>0</v>
      </c>
      <c r="K10324" s="2">
        <v>25030305</v>
      </c>
      <c r="L10324" s="3">
        <v>45731</v>
      </c>
      <c r="M10324" s="3">
        <v>47515</v>
      </c>
      <c r="N10324" s="2" t="s">
        <v>504</v>
      </c>
    </row>
    <row r="10325" spans="2:14" x14ac:dyDescent="0.25">
      <c r="B10325" s="2" t="s">
        <v>7688</v>
      </c>
      <c r="C10325" s="2" t="s">
        <v>1054</v>
      </c>
      <c r="D10325" s="2" t="s">
        <v>16</v>
      </c>
      <c r="E10325" s="2" t="s">
        <v>17</v>
      </c>
      <c r="F10325" s="2" t="s">
        <v>18</v>
      </c>
      <c r="G10325" s="2" t="s">
        <v>175</v>
      </c>
      <c r="H10325" s="2" t="s">
        <v>7687</v>
      </c>
      <c r="I10325" s="2">
        <v>0</v>
      </c>
      <c r="J10325" s="2">
        <v>0</v>
      </c>
      <c r="K10325" s="2">
        <v>25041111</v>
      </c>
      <c r="L10325" s="3">
        <v>45791</v>
      </c>
      <c r="M10325" s="3">
        <v>47543</v>
      </c>
      <c r="N10325" s="2" t="s">
        <v>504</v>
      </c>
    </row>
    <row r="10326" spans="2:14" x14ac:dyDescent="0.25">
      <c r="B10326" s="2" t="s">
        <v>7688</v>
      </c>
      <c r="C10326" s="2" t="s">
        <v>1054</v>
      </c>
      <c r="D10326" s="2" t="s">
        <v>16</v>
      </c>
      <c r="E10326" s="2" t="s">
        <v>17</v>
      </c>
      <c r="F10326" s="2" t="s">
        <v>18</v>
      </c>
      <c r="G10326" s="2" t="s">
        <v>175</v>
      </c>
      <c r="H10326" s="2" t="s">
        <v>7687</v>
      </c>
      <c r="I10326" s="2">
        <v>0</v>
      </c>
      <c r="J10326" s="2">
        <v>0</v>
      </c>
      <c r="K10326" s="2">
        <v>25052710</v>
      </c>
      <c r="L10326" s="3">
        <v>45820</v>
      </c>
      <c r="M10326" s="3">
        <v>47574</v>
      </c>
      <c r="N10326" s="2" t="s">
        <v>504</v>
      </c>
    </row>
    <row r="10327" spans="2:14" x14ac:dyDescent="0.25">
      <c r="B10327" s="2" t="s">
        <v>7688</v>
      </c>
      <c r="C10327" s="2" t="s">
        <v>1054</v>
      </c>
      <c r="D10327" s="2" t="s">
        <v>16</v>
      </c>
      <c r="E10327" s="2" t="s">
        <v>17</v>
      </c>
      <c r="F10327" s="2" t="s">
        <v>18</v>
      </c>
      <c r="G10327" s="2" t="s">
        <v>175</v>
      </c>
      <c r="H10327" s="2" t="s">
        <v>7687</v>
      </c>
      <c r="I10327" s="2">
        <v>0</v>
      </c>
      <c r="J10327" s="2">
        <v>0</v>
      </c>
      <c r="K10327" s="2">
        <v>25062518</v>
      </c>
      <c r="L10327" s="3">
        <v>45867</v>
      </c>
      <c r="M10327" s="3">
        <v>47635</v>
      </c>
      <c r="N10327" s="2" t="s">
        <v>504</v>
      </c>
    </row>
    <row r="10328" spans="2:14" x14ac:dyDescent="0.25">
      <c r="B10328" s="2" t="s">
        <v>7688</v>
      </c>
      <c r="C10328" s="2" t="s">
        <v>1054</v>
      </c>
      <c r="D10328" s="2" t="s">
        <v>16</v>
      </c>
      <c r="E10328" s="2" t="s">
        <v>17</v>
      </c>
      <c r="F10328" s="2" t="s">
        <v>18</v>
      </c>
      <c r="G10328" s="2" t="s">
        <v>175</v>
      </c>
      <c r="H10328" s="2" t="s">
        <v>7687</v>
      </c>
      <c r="I10328" s="2">
        <v>0</v>
      </c>
      <c r="J10328" s="2">
        <v>0</v>
      </c>
      <c r="K10328" s="2">
        <v>25100319</v>
      </c>
      <c r="L10328" s="3">
        <v>45943</v>
      </c>
      <c r="M10328" s="3">
        <v>47727</v>
      </c>
      <c r="N10328" s="2" t="s">
        <v>504</v>
      </c>
    </row>
    <row r="10329" spans="2:14" x14ac:dyDescent="0.25">
      <c r="B10329" s="2" t="s">
        <v>7688</v>
      </c>
      <c r="C10329" s="2" t="s">
        <v>1054</v>
      </c>
      <c r="D10329" s="2" t="s">
        <v>16</v>
      </c>
      <c r="E10329" s="2" t="s">
        <v>17</v>
      </c>
      <c r="F10329" s="2" t="s">
        <v>18</v>
      </c>
      <c r="G10329" s="2" t="s">
        <v>175</v>
      </c>
      <c r="H10329" s="2" t="s">
        <v>7687</v>
      </c>
      <c r="I10329" s="2">
        <v>0</v>
      </c>
      <c r="J10329" s="2">
        <v>0</v>
      </c>
      <c r="K10329" s="2">
        <v>25112708</v>
      </c>
      <c r="L10329" s="3">
        <v>46017</v>
      </c>
      <c r="M10329" s="3">
        <v>47757</v>
      </c>
      <c r="N10329" s="2" t="s">
        <v>504</v>
      </c>
    </row>
    <row r="10330" spans="2:14" x14ac:dyDescent="0.25">
      <c r="B10330" s="2" t="s">
        <v>7688</v>
      </c>
      <c r="C10330" s="2" t="s">
        <v>1054</v>
      </c>
      <c r="D10330" s="2" t="s">
        <v>16</v>
      </c>
      <c r="E10330" s="2" t="s">
        <v>17</v>
      </c>
      <c r="F10330" s="2" t="s">
        <v>18</v>
      </c>
      <c r="G10330" s="2" t="s">
        <v>175</v>
      </c>
      <c r="H10330" s="2" t="s">
        <v>7687</v>
      </c>
      <c r="I10330" s="2">
        <v>0</v>
      </c>
      <c r="J10330" s="2">
        <v>0</v>
      </c>
      <c r="K10330" s="2">
        <v>25112709</v>
      </c>
      <c r="L10330" s="3">
        <v>46063</v>
      </c>
      <c r="M10330" s="3">
        <v>47757</v>
      </c>
      <c r="N10330" s="2" t="s">
        <v>504</v>
      </c>
    </row>
    <row r="10331" spans="2:14" x14ac:dyDescent="0.25">
      <c r="B10331" s="2" t="s">
        <v>7688</v>
      </c>
      <c r="C10331" s="2" t="s">
        <v>1054</v>
      </c>
      <c r="D10331" s="2" t="s">
        <v>16</v>
      </c>
      <c r="E10331" s="2" t="s">
        <v>17</v>
      </c>
      <c r="F10331" s="2" t="s">
        <v>18</v>
      </c>
      <c r="G10331" s="2" t="s">
        <v>175</v>
      </c>
      <c r="H10331" s="2" t="s">
        <v>7687</v>
      </c>
      <c r="I10331" s="2">
        <v>0</v>
      </c>
      <c r="J10331" s="2">
        <v>0</v>
      </c>
      <c r="K10331" s="2">
        <v>25121810</v>
      </c>
      <c r="L10331" s="3">
        <v>46063</v>
      </c>
      <c r="M10331" s="3">
        <v>47788</v>
      </c>
      <c r="N10331" s="2" t="s">
        <v>504</v>
      </c>
    </row>
    <row r="10332" spans="2:14" x14ac:dyDescent="0.25">
      <c r="B10332" s="2" t="s">
        <v>7688</v>
      </c>
      <c r="C10332" s="2" t="s">
        <v>1054</v>
      </c>
      <c r="D10332" s="2" t="s">
        <v>16</v>
      </c>
      <c r="E10332" s="2" t="s">
        <v>17</v>
      </c>
      <c r="F10332" s="2" t="s">
        <v>18</v>
      </c>
      <c r="G10332" s="2" t="s">
        <v>175</v>
      </c>
      <c r="H10332" s="2" t="s">
        <v>7687</v>
      </c>
      <c r="I10332" s="2">
        <v>0</v>
      </c>
      <c r="J10332" s="2">
        <v>0</v>
      </c>
      <c r="K10332" s="2" t="s">
        <v>470</v>
      </c>
      <c r="L10332" s="2" t="s">
        <v>30</v>
      </c>
      <c r="M10332" s="2" t="s">
        <v>30</v>
      </c>
      <c r="N10332" s="2" t="s">
        <v>504</v>
      </c>
    </row>
    <row r="10333" spans="2:14" x14ac:dyDescent="0.25">
      <c r="B10333" s="2" t="s">
        <v>7688</v>
      </c>
      <c r="C10333" s="2" t="s">
        <v>1054</v>
      </c>
      <c r="D10333" s="2" t="s">
        <v>16</v>
      </c>
      <c r="E10333" s="2" t="s">
        <v>181</v>
      </c>
      <c r="F10333" s="2" t="s">
        <v>18</v>
      </c>
      <c r="G10333" s="2" t="s">
        <v>175</v>
      </c>
      <c r="H10333" s="2" t="s">
        <v>7687</v>
      </c>
      <c r="I10333" s="2">
        <v>0</v>
      </c>
      <c r="J10333" s="2">
        <v>0</v>
      </c>
      <c r="K10333" s="2">
        <v>25012203</v>
      </c>
      <c r="L10333" s="3">
        <v>45687</v>
      </c>
      <c r="M10333" s="3">
        <v>47453</v>
      </c>
      <c r="N10333" s="2" t="s">
        <v>504</v>
      </c>
    </row>
    <row r="10334" spans="2:14" x14ac:dyDescent="0.25">
      <c r="B10334" s="2" t="s">
        <v>7689</v>
      </c>
      <c r="C10334" s="2" t="s">
        <v>7690</v>
      </c>
      <c r="D10334" s="2" t="s">
        <v>379</v>
      </c>
      <c r="E10334" s="2" t="s">
        <v>17</v>
      </c>
      <c r="F10334" s="2" t="s">
        <v>18</v>
      </c>
      <c r="G10334" s="2" t="s">
        <v>175</v>
      </c>
      <c r="H10334" s="2" t="s">
        <v>7691</v>
      </c>
      <c r="I10334" s="2">
        <v>0</v>
      </c>
      <c r="J10334" s="2">
        <v>0</v>
      </c>
      <c r="K10334" s="2">
        <v>24123102</v>
      </c>
      <c r="L10334" s="3">
        <v>45670</v>
      </c>
      <c r="M10334" s="3">
        <v>47423</v>
      </c>
      <c r="N10334" s="2" t="s">
        <v>504</v>
      </c>
    </row>
    <row r="10335" spans="2:14" x14ac:dyDescent="0.25">
      <c r="B10335" s="2" t="s">
        <v>7689</v>
      </c>
      <c r="C10335" s="2" t="s">
        <v>7690</v>
      </c>
      <c r="D10335" s="2" t="s">
        <v>379</v>
      </c>
      <c r="E10335" s="2" t="s">
        <v>17</v>
      </c>
      <c r="F10335" s="2" t="s">
        <v>18</v>
      </c>
      <c r="G10335" s="2" t="s">
        <v>175</v>
      </c>
      <c r="H10335" s="2" t="s">
        <v>7691</v>
      </c>
      <c r="I10335" s="2">
        <v>0</v>
      </c>
      <c r="J10335" s="2">
        <v>0</v>
      </c>
      <c r="K10335" s="2">
        <v>25060414</v>
      </c>
      <c r="L10335" s="3">
        <v>45820</v>
      </c>
      <c r="M10335" s="3">
        <v>47604</v>
      </c>
      <c r="N10335" s="2" t="s">
        <v>504</v>
      </c>
    </row>
    <row r="10336" spans="2:14" x14ac:dyDescent="0.25">
      <c r="B10336" s="2" t="s">
        <v>7689</v>
      </c>
      <c r="C10336" s="2" t="s">
        <v>7690</v>
      </c>
      <c r="D10336" s="2" t="s">
        <v>379</v>
      </c>
      <c r="E10336" s="2" t="s">
        <v>17</v>
      </c>
      <c r="F10336" s="2" t="s">
        <v>18</v>
      </c>
      <c r="G10336" s="2" t="s">
        <v>175</v>
      </c>
      <c r="H10336" s="2" t="s">
        <v>7691</v>
      </c>
      <c r="I10336" s="2">
        <v>0</v>
      </c>
      <c r="J10336" s="2">
        <v>0</v>
      </c>
      <c r="K10336" s="2">
        <v>25061717</v>
      </c>
      <c r="L10336" s="3">
        <v>45833</v>
      </c>
      <c r="M10336" s="3">
        <v>47604</v>
      </c>
      <c r="N10336" s="2" t="s">
        <v>504</v>
      </c>
    </row>
    <row r="10337" spans="2:14" x14ac:dyDescent="0.25">
      <c r="B10337" s="2" t="s">
        <v>7689</v>
      </c>
      <c r="C10337" s="2" t="s">
        <v>7690</v>
      </c>
      <c r="D10337" s="2" t="s">
        <v>379</v>
      </c>
      <c r="E10337" s="2" t="s">
        <v>17</v>
      </c>
      <c r="F10337" s="2" t="s">
        <v>18</v>
      </c>
      <c r="G10337" s="2" t="s">
        <v>175</v>
      </c>
      <c r="H10337" s="2" t="s">
        <v>7691</v>
      </c>
      <c r="I10337" s="2">
        <v>0</v>
      </c>
      <c r="J10337" s="2">
        <v>0</v>
      </c>
      <c r="K10337" s="2">
        <v>25100220</v>
      </c>
      <c r="L10337" s="3">
        <v>45958</v>
      </c>
      <c r="M10337" s="3">
        <v>47727</v>
      </c>
      <c r="N10337" s="2" t="s">
        <v>504</v>
      </c>
    </row>
    <row r="10338" spans="2:14" x14ac:dyDescent="0.25">
      <c r="B10338" s="2" t="s">
        <v>7689</v>
      </c>
      <c r="C10338" s="2" t="s">
        <v>7690</v>
      </c>
      <c r="D10338" s="2" t="s">
        <v>379</v>
      </c>
      <c r="E10338" s="2" t="s">
        <v>17</v>
      </c>
      <c r="F10338" s="2" t="s">
        <v>18</v>
      </c>
      <c r="G10338" s="2" t="s">
        <v>175</v>
      </c>
      <c r="H10338" s="2" t="s">
        <v>7691</v>
      </c>
      <c r="I10338" s="2">
        <v>0</v>
      </c>
      <c r="J10338" s="2">
        <v>0</v>
      </c>
      <c r="K10338" s="2">
        <v>25112710</v>
      </c>
      <c r="L10338" s="3">
        <v>46063</v>
      </c>
      <c r="M10338" s="3">
        <v>47757</v>
      </c>
      <c r="N10338" s="2" t="s">
        <v>504</v>
      </c>
    </row>
    <row r="10339" spans="2:14" x14ac:dyDescent="0.25">
      <c r="B10339" s="2" t="s">
        <v>7689</v>
      </c>
      <c r="C10339" s="2" t="s">
        <v>7690</v>
      </c>
      <c r="D10339" s="2" t="s">
        <v>379</v>
      </c>
      <c r="E10339" s="2" t="s">
        <v>17</v>
      </c>
      <c r="F10339" s="2" t="s">
        <v>18</v>
      </c>
      <c r="G10339" s="2" t="s">
        <v>175</v>
      </c>
      <c r="H10339" s="2" t="s">
        <v>7691</v>
      </c>
      <c r="I10339" s="2">
        <v>0</v>
      </c>
      <c r="J10339" s="2">
        <v>0</v>
      </c>
      <c r="K10339" s="2">
        <v>25121021</v>
      </c>
      <c r="L10339" s="3">
        <v>46017</v>
      </c>
      <c r="M10339" s="3">
        <v>47788</v>
      </c>
      <c r="N10339" s="2" t="s">
        <v>504</v>
      </c>
    </row>
    <row r="10340" spans="2:14" x14ac:dyDescent="0.25">
      <c r="B10340" s="2" t="s">
        <v>7689</v>
      </c>
      <c r="C10340" s="2" t="s">
        <v>7690</v>
      </c>
      <c r="D10340" s="2" t="s">
        <v>379</v>
      </c>
      <c r="E10340" s="2" t="s">
        <v>17</v>
      </c>
      <c r="F10340" s="2" t="s">
        <v>18</v>
      </c>
      <c r="G10340" s="2" t="s">
        <v>175</v>
      </c>
      <c r="H10340" s="2" t="s">
        <v>7691</v>
      </c>
      <c r="I10340" s="2">
        <v>0</v>
      </c>
      <c r="J10340" s="2">
        <v>0</v>
      </c>
      <c r="K10340" s="2" t="s">
        <v>470</v>
      </c>
      <c r="L10340" s="2" t="s">
        <v>30</v>
      </c>
      <c r="M10340" s="2" t="s">
        <v>30</v>
      </c>
      <c r="N10340" s="2" t="s">
        <v>504</v>
      </c>
    </row>
    <row r="10341" spans="2:14" x14ac:dyDescent="0.25">
      <c r="B10341" s="2" t="s">
        <v>7692</v>
      </c>
      <c r="C10341" s="2" t="s">
        <v>1056</v>
      </c>
      <c r="D10341" s="2" t="s">
        <v>41</v>
      </c>
      <c r="E10341" s="2" t="s">
        <v>17</v>
      </c>
      <c r="F10341" s="2" t="s">
        <v>138</v>
      </c>
      <c r="G10341" s="2" t="s">
        <v>138</v>
      </c>
      <c r="H10341" s="2" t="s">
        <v>1057</v>
      </c>
      <c r="I10341" s="2">
        <v>260</v>
      </c>
      <c r="J10341" s="2">
        <v>260</v>
      </c>
      <c r="K10341" s="2">
        <v>0</v>
      </c>
      <c r="L10341" s="3">
        <v>45965</v>
      </c>
      <c r="M10341" s="3">
        <v>47788</v>
      </c>
      <c r="N10341" s="2" t="s">
        <v>255</v>
      </c>
    </row>
    <row r="10342" spans="2:14" x14ac:dyDescent="0.25">
      <c r="B10342" s="2" t="s">
        <v>7692</v>
      </c>
      <c r="C10342" s="2" t="s">
        <v>1056</v>
      </c>
      <c r="D10342" s="2" t="s">
        <v>41</v>
      </c>
      <c r="E10342" s="2" t="s">
        <v>142</v>
      </c>
      <c r="F10342" s="2" t="s">
        <v>138</v>
      </c>
      <c r="G10342" s="2" t="s">
        <v>138</v>
      </c>
      <c r="H10342" s="2" t="s">
        <v>1057</v>
      </c>
      <c r="I10342" s="2">
        <v>260</v>
      </c>
      <c r="J10342" s="2">
        <v>0</v>
      </c>
      <c r="K10342" s="2">
        <v>0</v>
      </c>
      <c r="L10342" s="3">
        <v>45965</v>
      </c>
      <c r="M10342" s="3">
        <v>47788</v>
      </c>
      <c r="N10342" s="2" t="s">
        <v>255</v>
      </c>
    </row>
    <row r="10343" spans="2:14" x14ac:dyDescent="0.25">
      <c r="B10343" s="2" t="s">
        <v>7693</v>
      </c>
      <c r="C10343" s="2" t="s">
        <v>7694</v>
      </c>
      <c r="D10343" s="2" t="s">
        <v>16</v>
      </c>
      <c r="E10343" s="2" t="s">
        <v>17</v>
      </c>
      <c r="F10343" s="2" t="s">
        <v>18</v>
      </c>
      <c r="G10343" s="2" t="s">
        <v>90</v>
      </c>
      <c r="H10343" s="2" t="s">
        <v>7695</v>
      </c>
      <c r="I10343" s="2">
        <v>0</v>
      </c>
      <c r="J10343" s="2">
        <v>0</v>
      </c>
      <c r="K10343" s="2" t="s">
        <v>7696</v>
      </c>
      <c r="L10343" s="3">
        <v>45850</v>
      </c>
      <c r="M10343" s="3">
        <v>47665</v>
      </c>
      <c r="N10343" s="2" t="s">
        <v>1586</v>
      </c>
    </row>
    <row r="10344" spans="2:14" x14ac:dyDescent="0.25">
      <c r="B10344" s="2" t="s">
        <v>7693</v>
      </c>
      <c r="C10344" s="2" t="s">
        <v>7694</v>
      </c>
      <c r="D10344" s="2" t="s">
        <v>16</v>
      </c>
      <c r="E10344" s="2" t="s">
        <v>17</v>
      </c>
      <c r="F10344" s="2" t="s">
        <v>18</v>
      </c>
      <c r="G10344" s="2" t="s">
        <v>90</v>
      </c>
      <c r="H10344" s="2" t="s">
        <v>7695</v>
      </c>
      <c r="I10344" s="2">
        <v>0</v>
      </c>
      <c r="J10344" s="2">
        <v>0</v>
      </c>
      <c r="K10344" s="2" t="s">
        <v>7697</v>
      </c>
      <c r="L10344" s="3">
        <v>45884</v>
      </c>
      <c r="M10344" s="3">
        <v>47696</v>
      </c>
      <c r="N10344" s="2" t="s">
        <v>1586</v>
      </c>
    </row>
    <row r="10345" spans="2:14" x14ac:dyDescent="0.25">
      <c r="B10345" s="2" t="s">
        <v>7693</v>
      </c>
      <c r="C10345" s="2" t="s">
        <v>7694</v>
      </c>
      <c r="D10345" s="2" t="s">
        <v>16</v>
      </c>
      <c r="E10345" s="2" t="s">
        <v>17</v>
      </c>
      <c r="F10345" s="2" t="s">
        <v>18</v>
      </c>
      <c r="G10345" s="2" t="s">
        <v>90</v>
      </c>
      <c r="H10345" s="2" t="s">
        <v>7695</v>
      </c>
      <c r="I10345" s="2">
        <v>0</v>
      </c>
      <c r="J10345" s="2">
        <v>0</v>
      </c>
      <c r="K10345" s="2" t="s">
        <v>7698</v>
      </c>
      <c r="L10345" s="3">
        <v>45955</v>
      </c>
      <c r="M10345" s="3">
        <v>47757</v>
      </c>
      <c r="N10345" s="2" t="s">
        <v>1586</v>
      </c>
    </row>
    <row r="10346" spans="2:14" x14ac:dyDescent="0.25">
      <c r="B10346" s="2" t="s">
        <v>7699</v>
      </c>
      <c r="C10346" s="2" t="s">
        <v>7700</v>
      </c>
      <c r="D10346" s="2" t="s">
        <v>16</v>
      </c>
      <c r="E10346" s="2" t="s">
        <v>17</v>
      </c>
      <c r="F10346" s="2" t="s">
        <v>18</v>
      </c>
      <c r="G10346" s="2" t="s">
        <v>19</v>
      </c>
      <c r="H10346" s="2" t="s">
        <v>24</v>
      </c>
      <c r="I10346" s="2">
        <v>159233</v>
      </c>
      <c r="J10346" s="2">
        <v>0</v>
      </c>
      <c r="K10346" s="2" t="s">
        <v>7701</v>
      </c>
      <c r="L10346" s="3">
        <v>44958</v>
      </c>
      <c r="M10346" s="3">
        <v>46296</v>
      </c>
      <c r="N10346" s="2" t="s">
        <v>1917</v>
      </c>
    </row>
    <row r="10347" spans="2:14" x14ac:dyDescent="0.25">
      <c r="B10347" s="2" t="s">
        <v>7699</v>
      </c>
      <c r="C10347" s="2" t="s">
        <v>7700</v>
      </c>
      <c r="D10347" s="2" t="s">
        <v>16</v>
      </c>
      <c r="E10347" s="2" t="s">
        <v>17</v>
      </c>
      <c r="F10347" s="2" t="s">
        <v>18</v>
      </c>
      <c r="G10347" s="2" t="s">
        <v>19</v>
      </c>
      <c r="H10347" s="2" t="s">
        <v>24</v>
      </c>
      <c r="I10347" s="2">
        <v>159233</v>
      </c>
      <c r="J10347" s="2">
        <v>0</v>
      </c>
      <c r="K10347" s="2" t="s">
        <v>7702</v>
      </c>
      <c r="L10347" s="3">
        <v>45661</v>
      </c>
      <c r="M10347" s="3">
        <v>46327</v>
      </c>
      <c r="N10347" s="2" t="s">
        <v>1917</v>
      </c>
    </row>
    <row r="10348" spans="2:14" x14ac:dyDescent="0.25">
      <c r="B10348" s="2" t="s">
        <v>7699</v>
      </c>
      <c r="C10348" s="2" t="s">
        <v>7700</v>
      </c>
      <c r="D10348" s="2" t="s">
        <v>16</v>
      </c>
      <c r="E10348" s="2" t="s">
        <v>17</v>
      </c>
      <c r="F10348" s="2" t="s">
        <v>18</v>
      </c>
      <c r="G10348" s="2" t="s">
        <v>19</v>
      </c>
      <c r="H10348" s="2" t="s">
        <v>24</v>
      </c>
      <c r="I10348" s="2">
        <v>159233</v>
      </c>
      <c r="J10348" s="2">
        <v>0</v>
      </c>
      <c r="K10348" s="2" t="s">
        <v>7703</v>
      </c>
      <c r="L10348" s="3">
        <v>45685</v>
      </c>
      <c r="M10348" s="3">
        <v>46327</v>
      </c>
      <c r="N10348" s="2" t="s">
        <v>1917</v>
      </c>
    </row>
    <row r="10349" spans="2:14" x14ac:dyDescent="0.25">
      <c r="B10349" s="2" t="s">
        <v>7699</v>
      </c>
      <c r="C10349" s="2" t="s">
        <v>7700</v>
      </c>
      <c r="D10349" s="2" t="s">
        <v>16</v>
      </c>
      <c r="E10349" s="2" t="s">
        <v>17</v>
      </c>
      <c r="F10349" s="2" t="s">
        <v>18</v>
      </c>
      <c r="G10349" s="2" t="s">
        <v>19</v>
      </c>
      <c r="H10349" s="2" t="s">
        <v>24</v>
      </c>
      <c r="I10349" s="2">
        <v>159233</v>
      </c>
      <c r="J10349" s="2">
        <v>0</v>
      </c>
      <c r="K10349" s="2" t="s">
        <v>7704</v>
      </c>
      <c r="L10349" s="3">
        <v>45692</v>
      </c>
      <c r="M10349" s="3">
        <v>46327</v>
      </c>
      <c r="N10349" s="2" t="s">
        <v>1917</v>
      </c>
    </row>
    <row r="10350" spans="2:14" x14ac:dyDescent="0.25">
      <c r="B10350" s="2" t="s">
        <v>7699</v>
      </c>
      <c r="C10350" s="2" t="s">
        <v>7700</v>
      </c>
      <c r="D10350" s="2" t="s">
        <v>16</v>
      </c>
      <c r="E10350" s="2" t="s">
        <v>17</v>
      </c>
      <c r="F10350" s="2" t="s">
        <v>18</v>
      </c>
      <c r="G10350" s="2" t="s">
        <v>19</v>
      </c>
      <c r="H10350" s="2" t="s">
        <v>24</v>
      </c>
      <c r="I10350" s="2">
        <v>159233</v>
      </c>
      <c r="J10350" s="2">
        <v>0</v>
      </c>
      <c r="K10350" s="2" t="s">
        <v>7705</v>
      </c>
      <c r="L10350" s="3">
        <v>45692</v>
      </c>
      <c r="M10350" s="3">
        <v>46327</v>
      </c>
      <c r="N10350" s="2" t="s">
        <v>1917</v>
      </c>
    </row>
    <row r="10351" spans="2:14" x14ac:dyDescent="0.25">
      <c r="B10351" s="2" t="s">
        <v>7699</v>
      </c>
      <c r="C10351" s="2" t="s">
        <v>7700</v>
      </c>
      <c r="D10351" s="2" t="s">
        <v>16</v>
      </c>
      <c r="E10351" s="2" t="s">
        <v>17</v>
      </c>
      <c r="F10351" s="2" t="s">
        <v>18</v>
      </c>
      <c r="G10351" s="2" t="s">
        <v>19</v>
      </c>
      <c r="H10351" s="2" t="s">
        <v>24</v>
      </c>
      <c r="I10351" s="2">
        <v>159233</v>
      </c>
      <c r="J10351" s="2">
        <v>0</v>
      </c>
      <c r="K10351" s="2" t="s">
        <v>7706</v>
      </c>
      <c r="L10351" s="3">
        <v>45692</v>
      </c>
      <c r="M10351" s="3">
        <v>46357</v>
      </c>
      <c r="N10351" s="2" t="s">
        <v>1917</v>
      </c>
    </row>
    <row r="10352" spans="2:14" x14ac:dyDescent="0.25">
      <c r="B10352" s="2" t="s">
        <v>7699</v>
      </c>
      <c r="C10352" s="2" t="s">
        <v>7700</v>
      </c>
      <c r="D10352" s="2" t="s">
        <v>16</v>
      </c>
      <c r="E10352" s="2" t="s">
        <v>17</v>
      </c>
      <c r="F10352" s="2" t="s">
        <v>18</v>
      </c>
      <c r="G10352" s="2" t="s">
        <v>19</v>
      </c>
      <c r="H10352" s="2" t="s">
        <v>24</v>
      </c>
      <c r="I10352" s="2">
        <v>159233</v>
      </c>
      <c r="J10352" s="2">
        <v>0</v>
      </c>
      <c r="K10352" s="2" t="s">
        <v>7707</v>
      </c>
      <c r="L10352" s="3">
        <v>45693</v>
      </c>
      <c r="M10352" s="3">
        <v>46357</v>
      </c>
      <c r="N10352" s="2" t="s">
        <v>1917</v>
      </c>
    </row>
    <row r="10353" spans="2:14" x14ac:dyDescent="0.25">
      <c r="B10353" s="2" t="s">
        <v>7699</v>
      </c>
      <c r="C10353" s="2" t="s">
        <v>7700</v>
      </c>
      <c r="D10353" s="2" t="s">
        <v>16</v>
      </c>
      <c r="E10353" s="2" t="s">
        <v>17</v>
      </c>
      <c r="F10353" s="2" t="s">
        <v>18</v>
      </c>
      <c r="G10353" s="2" t="s">
        <v>19</v>
      </c>
      <c r="H10353" s="2" t="s">
        <v>24</v>
      </c>
      <c r="I10353" s="2">
        <v>159233</v>
      </c>
      <c r="J10353" s="2">
        <v>0</v>
      </c>
      <c r="K10353" s="2" t="s">
        <v>7708</v>
      </c>
      <c r="L10353" s="3">
        <v>45721</v>
      </c>
      <c r="M10353" s="3">
        <v>46388</v>
      </c>
      <c r="N10353" s="2" t="s">
        <v>1917</v>
      </c>
    </row>
    <row r="10354" spans="2:14" x14ac:dyDescent="0.25">
      <c r="B10354" s="2" t="s">
        <v>7699</v>
      </c>
      <c r="C10354" s="2" t="s">
        <v>7700</v>
      </c>
      <c r="D10354" s="2" t="s">
        <v>16</v>
      </c>
      <c r="E10354" s="2" t="s">
        <v>17</v>
      </c>
      <c r="F10354" s="2" t="s">
        <v>18</v>
      </c>
      <c r="G10354" s="2" t="s">
        <v>19</v>
      </c>
      <c r="H10354" s="2" t="s">
        <v>24</v>
      </c>
      <c r="I10354" s="2">
        <v>159233</v>
      </c>
      <c r="J10354" s="2">
        <v>0</v>
      </c>
      <c r="K10354" s="2" t="s">
        <v>7709</v>
      </c>
      <c r="L10354" s="3">
        <v>45721</v>
      </c>
      <c r="M10354" s="3">
        <v>46388</v>
      </c>
      <c r="N10354" s="2" t="s">
        <v>1917</v>
      </c>
    </row>
    <row r="10355" spans="2:14" x14ac:dyDescent="0.25">
      <c r="B10355" s="2" t="s">
        <v>7699</v>
      </c>
      <c r="C10355" s="2" t="s">
        <v>7700</v>
      </c>
      <c r="D10355" s="2" t="s">
        <v>16</v>
      </c>
      <c r="E10355" s="2" t="s">
        <v>17</v>
      </c>
      <c r="F10355" s="2" t="s">
        <v>18</v>
      </c>
      <c r="G10355" s="2" t="s">
        <v>19</v>
      </c>
      <c r="H10355" s="2" t="s">
        <v>24</v>
      </c>
      <c r="I10355" s="2">
        <v>159233</v>
      </c>
      <c r="J10355" s="2">
        <v>0</v>
      </c>
      <c r="K10355" s="2" t="s">
        <v>7710</v>
      </c>
      <c r="L10355" s="3">
        <v>45721</v>
      </c>
      <c r="M10355" s="3">
        <v>46388</v>
      </c>
      <c r="N10355" s="2" t="s">
        <v>1917</v>
      </c>
    </row>
    <row r="10356" spans="2:14" x14ac:dyDescent="0.25">
      <c r="B10356" s="2" t="s">
        <v>7699</v>
      </c>
      <c r="C10356" s="2" t="s">
        <v>7700</v>
      </c>
      <c r="D10356" s="2" t="s">
        <v>16</v>
      </c>
      <c r="E10356" s="2" t="s">
        <v>17</v>
      </c>
      <c r="F10356" s="2" t="s">
        <v>18</v>
      </c>
      <c r="G10356" s="2" t="s">
        <v>19</v>
      </c>
      <c r="H10356" s="2" t="s">
        <v>24</v>
      </c>
      <c r="I10356" s="2">
        <v>159233</v>
      </c>
      <c r="J10356" s="2">
        <v>0</v>
      </c>
      <c r="K10356" s="2" t="s">
        <v>7711</v>
      </c>
      <c r="L10356" s="3">
        <v>45738</v>
      </c>
      <c r="M10356" s="3">
        <v>46388</v>
      </c>
      <c r="N10356" s="2" t="s">
        <v>1917</v>
      </c>
    </row>
    <row r="10357" spans="2:14" x14ac:dyDescent="0.25">
      <c r="B10357" s="2" t="s">
        <v>7699</v>
      </c>
      <c r="C10357" s="2" t="s">
        <v>7700</v>
      </c>
      <c r="D10357" s="2" t="s">
        <v>16</v>
      </c>
      <c r="E10357" s="2" t="s">
        <v>17</v>
      </c>
      <c r="F10357" s="2" t="s">
        <v>18</v>
      </c>
      <c r="G10357" s="2" t="s">
        <v>19</v>
      </c>
      <c r="H10357" s="2" t="s">
        <v>24</v>
      </c>
      <c r="I10357" s="2">
        <v>159233</v>
      </c>
      <c r="J10357" s="2">
        <v>0</v>
      </c>
      <c r="K10357" s="2" t="s">
        <v>7712</v>
      </c>
      <c r="L10357" s="3">
        <v>45841</v>
      </c>
      <c r="M10357" s="3">
        <v>46508</v>
      </c>
      <c r="N10357" s="2" t="s">
        <v>1917</v>
      </c>
    </row>
    <row r="10358" spans="2:14" x14ac:dyDescent="0.25">
      <c r="B10358" s="2" t="s">
        <v>7699</v>
      </c>
      <c r="C10358" s="2" t="s">
        <v>7700</v>
      </c>
      <c r="D10358" s="2" t="s">
        <v>16</v>
      </c>
      <c r="E10358" s="2" t="s">
        <v>17</v>
      </c>
      <c r="F10358" s="2" t="s">
        <v>18</v>
      </c>
      <c r="G10358" s="2" t="s">
        <v>19</v>
      </c>
      <c r="H10358" s="2" t="s">
        <v>24</v>
      </c>
      <c r="I10358" s="2">
        <v>159233</v>
      </c>
      <c r="J10358" s="2">
        <v>0</v>
      </c>
      <c r="K10358" s="2" t="s">
        <v>7713</v>
      </c>
      <c r="L10358" s="3">
        <v>45841</v>
      </c>
      <c r="M10358" s="3">
        <v>46508</v>
      </c>
      <c r="N10358" s="2" t="s">
        <v>1917</v>
      </c>
    </row>
    <row r="10359" spans="2:14" x14ac:dyDescent="0.25">
      <c r="B10359" s="2" t="s">
        <v>7699</v>
      </c>
      <c r="C10359" s="2" t="s">
        <v>7700</v>
      </c>
      <c r="D10359" s="2" t="s">
        <v>16</v>
      </c>
      <c r="E10359" s="2" t="s">
        <v>17</v>
      </c>
      <c r="F10359" s="2" t="s">
        <v>18</v>
      </c>
      <c r="G10359" s="2" t="s">
        <v>19</v>
      </c>
      <c r="H10359" s="2" t="s">
        <v>24</v>
      </c>
      <c r="I10359" s="2">
        <v>159233</v>
      </c>
      <c r="J10359" s="2">
        <v>0</v>
      </c>
      <c r="K10359" s="2" t="s">
        <v>7714</v>
      </c>
      <c r="L10359" s="3">
        <v>45873</v>
      </c>
      <c r="M10359" s="3">
        <v>46508</v>
      </c>
      <c r="N10359" s="2" t="s">
        <v>1917</v>
      </c>
    </row>
    <row r="10360" spans="2:14" x14ac:dyDescent="0.25">
      <c r="B10360" s="2" t="s">
        <v>7699</v>
      </c>
      <c r="C10360" s="2" t="s">
        <v>7700</v>
      </c>
      <c r="D10360" s="2" t="s">
        <v>16</v>
      </c>
      <c r="E10360" s="2" t="s">
        <v>17</v>
      </c>
      <c r="F10360" s="2" t="s">
        <v>18</v>
      </c>
      <c r="G10360" s="2" t="s">
        <v>19</v>
      </c>
      <c r="H10360" s="2" t="s">
        <v>24</v>
      </c>
      <c r="I10360" s="2">
        <v>159233</v>
      </c>
      <c r="J10360" s="2">
        <v>0</v>
      </c>
      <c r="K10360" s="2" t="s">
        <v>7715</v>
      </c>
      <c r="L10360" s="3">
        <v>45948</v>
      </c>
      <c r="M10360" s="3">
        <v>46569</v>
      </c>
      <c r="N10360" s="2" t="s">
        <v>1917</v>
      </c>
    </row>
    <row r="10361" spans="2:14" x14ac:dyDescent="0.25">
      <c r="B10361" s="2" t="s">
        <v>7699</v>
      </c>
      <c r="C10361" s="2" t="s">
        <v>7700</v>
      </c>
      <c r="D10361" s="2" t="s">
        <v>16</v>
      </c>
      <c r="E10361" s="2" t="s">
        <v>17</v>
      </c>
      <c r="F10361" s="2" t="s">
        <v>18</v>
      </c>
      <c r="G10361" s="2" t="s">
        <v>19</v>
      </c>
      <c r="H10361" s="2" t="s">
        <v>24</v>
      </c>
      <c r="I10361" s="2">
        <v>159233</v>
      </c>
      <c r="J10361" s="2">
        <v>0</v>
      </c>
      <c r="K10361" s="2" t="s">
        <v>7716</v>
      </c>
      <c r="L10361" s="3">
        <v>45954</v>
      </c>
      <c r="M10361" s="3">
        <v>46569</v>
      </c>
      <c r="N10361" s="2" t="s">
        <v>1917</v>
      </c>
    </row>
    <row r="10362" spans="2:14" x14ac:dyDescent="0.25">
      <c r="B10362" s="2" t="s">
        <v>7699</v>
      </c>
      <c r="C10362" s="2" t="s">
        <v>7700</v>
      </c>
      <c r="D10362" s="2" t="s">
        <v>16</v>
      </c>
      <c r="E10362" s="2" t="s">
        <v>17</v>
      </c>
      <c r="F10362" s="2" t="s">
        <v>18</v>
      </c>
      <c r="G10362" s="2" t="s">
        <v>19</v>
      </c>
      <c r="H10362" s="2" t="s">
        <v>24</v>
      </c>
      <c r="I10362" s="2">
        <v>159233</v>
      </c>
      <c r="J10362" s="2">
        <v>0</v>
      </c>
      <c r="K10362" s="2" t="s">
        <v>7717</v>
      </c>
      <c r="L10362" s="3">
        <v>45994</v>
      </c>
      <c r="M10362" s="3">
        <v>46600</v>
      </c>
      <c r="N10362" s="2" t="s">
        <v>1917</v>
      </c>
    </row>
    <row r="10363" spans="2:14" x14ac:dyDescent="0.25">
      <c r="B10363" s="2" t="s">
        <v>7699</v>
      </c>
      <c r="C10363" s="2" t="s">
        <v>7700</v>
      </c>
      <c r="D10363" s="2" t="s">
        <v>16</v>
      </c>
      <c r="E10363" s="2" t="s">
        <v>17</v>
      </c>
      <c r="F10363" s="2" t="s">
        <v>18</v>
      </c>
      <c r="G10363" s="2" t="s">
        <v>19</v>
      </c>
      <c r="H10363" s="2" t="s">
        <v>24</v>
      </c>
      <c r="I10363" s="2">
        <v>159233</v>
      </c>
      <c r="J10363" s="2">
        <v>0</v>
      </c>
      <c r="K10363" s="2" t="s">
        <v>7718</v>
      </c>
      <c r="L10363" s="3">
        <v>46017</v>
      </c>
      <c r="M10363" s="3">
        <v>46631</v>
      </c>
      <c r="N10363" s="2" t="s">
        <v>1917</v>
      </c>
    </row>
    <row r="10364" spans="2:14" x14ac:dyDescent="0.25">
      <c r="B10364" s="2" t="s">
        <v>7699</v>
      </c>
      <c r="C10364" s="2" t="s">
        <v>7700</v>
      </c>
      <c r="D10364" s="2" t="s">
        <v>16</v>
      </c>
      <c r="E10364" s="2" t="s">
        <v>17</v>
      </c>
      <c r="F10364" s="2" t="s">
        <v>18</v>
      </c>
      <c r="G10364" s="2" t="s">
        <v>19</v>
      </c>
      <c r="H10364" s="2" t="s">
        <v>24</v>
      </c>
      <c r="I10364" s="2">
        <v>159233</v>
      </c>
      <c r="J10364" s="2">
        <v>0</v>
      </c>
      <c r="K10364" s="2" t="s">
        <v>7719</v>
      </c>
      <c r="L10364" s="3">
        <v>46076</v>
      </c>
      <c r="M10364" s="3">
        <v>46753</v>
      </c>
      <c r="N10364" s="2" t="s">
        <v>1917</v>
      </c>
    </row>
    <row r="10365" spans="2:14" x14ac:dyDescent="0.25">
      <c r="B10365" s="2" t="s">
        <v>7699</v>
      </c>
      <c r="C10365" s="2" t="s">
        <v>7700</v>
      </c>
      <c r="D10365" s="2" t="s">
        <v>16</v>
      </c>
      <c r="E10365" s="2" t="s">
        <v>17</v>
      </c>
      <c r="F10365" s="2" t="s">
        <v>18</v>
      </c>
      <c r="G10365" s="2" t="s">
        <v>19</v>
      </c>
      <c r="H10365" s="2" t="s">
        <v>24</v>
      </c>
      <c r="I10365" s="2">
        <v>159233</v>
      </c>
      <c r="J10365" s="2">
        <v>19217</v>
      </c>
      <c r="K10365" s="2" t="s">
        <v>7720</v>
      </c>
      <c r="L10365" s="3">
        <v>46081</v>
      </c>
      <c r="M10365" s="3">
        <v>46753</v>
      </c>
      <c r="N10365" s="2" t="s">
        <v>1917</v>
      </c>
    </row>
    <row r="10366" spans="2:14" x14ac:dyDescent="0.25">
      <c r="B10366" s="2" t="s">
        <v>7699</v>
      </c>
      <c r="C10366" s="2" t="s">
        <v>7700</v>
      </c>
      <c r="D10366" s="2" t="s">
        <v>16</v>
      </c>
      <c r="E10366" s="2" t="s">
        <v>17</v>
      </c>
      <c r="F10366" s="2" t="s">
        <v>18</v>
      </c>
      <c r="G10366" s="2" t="s">
        <v>19</v>
      </c>
      <c r="H10366" s="2" t="s">
        <v>24</v>
      </c>
      <c r="I10366" s="2">
        <v>159233</v>
      </c>
      <c r="J10366" s="2">
        <v>33936</v>
      </c>
      <c r="K10366" s="2" t="s">
        <v>7721</v>
      </c>
      <c r="L10366" s="3">
        <v>46097</v>
      </c>
      <c r="M10366" s="3">
        <v>46753</v>
      </c>
      <c r="N10366" s="2" t="s">
        <v>1917</v>
      </c>
    </row>
    <row r="10367" spans="2:14" x14ac:dyDescent="0.25">
      <c r="B10367" s="2" t="s">
        <v>7699</v>
      </c>
      <c r="C10367" s="2" t="s">
        <v>7700</v>
      </c>
      <c r="D10367" s="2" t="s">
        <v>16</v>
      </c>
      <c r="E10367" s="2" t="s">
        <v>17</v>
      </c>
      <c r="F10367" s="2" t="s">
        <v>18</v>
      </c>
      <c r="G10367" s="2" t="s">
        <v>19</v>
      </c>
      <c r="H10367" s="2" t="s">
        <v>24</v>
      </c>
      <c r="I10367" s="2">
        <v>159233</v>
      </c>
      <c r="J10367" s="2">
        <v>45264</v>
      </c>
      <c r="K10367" s="2" t="s">
        <v>7722</v>
      </c>
      <c r="L10367" s="3">
        <v>46097</v>
      </c>
      <c r="M10367" s="3">
        <v>46753</v>
      </c>
      <c r="N10367" s="2" t="s">
        <v>1917</v>
      </c>
    </row>
    <row r="10368" spans="2:14" x14ac:dyDescent="0.25">
      <c r="B10368" s="2" t="s">
        <v>7699</v>
      </c>
      <c r="C10368" s="2" t="s">
        <v>7700</v>
      </c>
      <c r="D10368" s="2" t="s">
        <v>16</v>
      </c>
      <c r="E10368" s="2" t="s">
        <v>17</v>
      </c>
      <c r="F10368" s="2" t="s">
        <v>18</v>
      </c>
      <c r="G10368" s="2" t="s">
        <v>19</v>
      </c>
      <c r="H10368" s="2" t="s">
        <v>24</v>
      </c>
      <c r="I10368" s="2">
        <v>159233</v>
      </c>
      <c r="J10368" s="2">
        <v>25296</v>
      </c>
      <c r="K10368" s="2" t="s">
        <v>7723</v>
      </c>
      <c r="L10368" s="3">
        <v>46116</v>
      </c>
      <c r="M10368" s="3">
        <v>46753</v>
      </c>
      <c r="N10368" s="2" t="s">
        <v>1917</v>
      </c>
    </row>
    <row r="10369" spans="2:14" x14ac:dyDescent="0.25">
      <c r="B10369" s="2" t="s">
        <v>7699</v>
      </c>
      <c r="C10369" s="2" t="s">
        <v>7700</v>
      </c>
      <c r="D10369" s="2" t="s">
        <v>16</v>
      </c>
      <c r="E10369" s="2" t="s">
        <v>17</v>
      </c>
      <c r="F10369" s="2" t="s">
        <v>18</v>
      </c>
      <c r="G10369" s="2" t="s">
        <v>19</v>
      </c>
      <c r="H10369" s="2" t="s">
        <v>24</v>
      </c>
      <c r="I10369" s="2">
        <v>159233</v>
      </c>
      <c r="J10369" s="2">
        <v>15504</v>
      </c>
      <c r="K10369" s="2" t="s">
        <v>7724</v>
      </c>
      <c r="L10369" s="3">
        <v>46116</v>
      </c>
      <c r="M10369" s="3">
        <v>46753</v>
      </c>
      <c r="N10369" s="2" t="s">
        <v>1917</v>
      </c>
    </row>
    <row r="10370" spans="2:14" x14ac:dyDescent="0.25">
      <c r="B10370" s="2" t="s">
        <v>7699</v>
      </c>
      <c r="C10370" s="2" t="s">
        <v>7700</v>
      </c>
      <c r="D10370" s="2" t="s">
        <v>16</v>
      </c>
      <c r="E10370" s="2" t="s">
        <v>17</v>
      </c>
      <c r="F10370" s="2" t="s">
        <v>18</v>
      </c>
      <c r="G10370" s="2" t="s">
        <v>19</v>
      </c>
      <c r="H10370" s="2" t="s">
        <v>24</v>
      </c>
      <c r="I10370" s="2">
        <v>159233</v>
      </c>
      <c r="J10370" s="2">
        <v>20016</v>
      </c>
      <c r="K10370" s="2" t="s">
        <v>7725</v>
      </c>
      <c r="L10370" s="3">
        <v>46146</v>
      </c>
      <c r="M10370" s="3">
        <v>46784</v>
      </c>
      <c r="N10370" s="2" t="s">
        <v>1917</v>
      </c>
    </row>
    <row r="10371" spans="2:14" x14ac:dyDescent="0.25">
      <c r="B10371" s="2" t="s">
        <v>7699</v>
      </c>
      <c r="C10371" s="2" t="s">
        <v>7700</v>
      </c>
      <c r="D10371" s="2" t="s">
        <v>16</v>
      </c>
      <c r="E10371" s="2" t="s">
        <v>142</v>
      </c>
      <c r="F10371" s="2" t="s">
        <v>18</v>
      </c>
      <c r="G10371" s="2" t="s">
        <v>19</v>
      </c>
      <c r="H10371" s="2" t="s">
        <v>24</v>
      </c>
      <c r="I10371" s="2">
        <v>159233</v>
      </c>
      <c r="J10371" s="2">
        <v>0</v>
      </c>
      <c r="K10371" s="2" t="s">
        <v>7702</v>
      </c>
      <c r="L10371" s="3">
        <v>45661</v>
      </c>
      <c r="M10371" s="3">
        <v>46327</v>
      </c>
      <c r="N10371" s="2" t="s">
        <v>1917</v>
      </c>
    </row>
    <row r="10372" spans="2:14" x14ac:dyDescent="0.25">
      <c r="B10372" s="2" t="s">
        <v>7699</v>
      </c>
      <c r="C10372" s="2" t="s">
        <v>7700</v>
      </c>
      <c r="D10372" s="2" t="s">
        <v>16</v>
      </c>
      <c r="E10372" s="2" t="s">
        <v>142</v>
      </c>
      <c r="F10372" s="2" t="s">
        <v>18</v>
      </c>
      <c r="G10372" s="2" t="s">
        <v>19</v>
      </c>
      <c r="H10372" s="2" t="s">
        <v>24</v>
      </c>
      <c r="I10372" s="2">
        <v>159233</v>
      </c>
      <c r="J10372" s="2">
        <v>0</v>
      </c>
      <c r="K10372" s="2" t="s">
        <v>7708</v>
      </c>
      <c r="L10372" s="3">
        <v>45721</v>
      </c>
      <c r="M10372" s="3">
        <v>46388</v>
      </c>
      <c r="N10372" s="2" t="s">
        <v>1917</v>
      </c>
    </row>
    <row r="10373" spans="2:14" x14ac:dyDescent="0.25">
      <c r="B10373" s="2" t="s">
        <v>7699</v>
      </c>
      <c r="C10373" s="2" t="s">
        <v>7700</v>
      </c>
      <c r="D10373" s="2" t="s">
        <v>16</v>
      </c>
      <c r="E10373" s="2" t="s">
        <v>142</v>
      </c>
      <c r="F10373" s="2" t="s">
        <v>18</v>
      </c>
      <c r="G10373" s="2" t="s">
        <v>19</v>
      </c>
      <c r="H10373" s="2" t="s">
        <v>24</v>
      </c>
      <c r="I10373" s="2">
        <v>159233</v>
      </c>
      <c r="J10373" s="2">
        <v>0</v>
      </c>
      <c r="K10373" s="2" t="s">
        <v>7711</v>
      </c>
      <c r="L10373" s="3">
        <v>45738</v>
      </c>
      <c r="M10373" s="3">
        <v>46388</v>
      </c>
      <c r="N10373" s="2" t="s">
        <v>1917</v>
      </c>
    </row>
    <row r="10374" spans="2:14" x14ac:dyDescent="0.25">
      <c r="B10374" s="2" t="s">
        <v>7699</v>
      </c>
      <c r="C10374" s="2" t="s">
        <v>7700</v>
      </c>
      <c r="D10374" s="2" t="s">
        <v>16</v>
      </c>
      <c r="E10374" s="2" t="s">
        <v>142</v>
      </c>
      <c r="F10374" s="2" t="s">
        <v>18</v>
      </c>
      <c r="G10374" s="2" t="s">
        <v>19</v>
      </c>
      <c r="H10374" s="2" t="s">
        <v>24</v>
      </c>
      <c r="I10374" s="2">
        <v>159233</v>
      </c>
      <c r="J10374" s="2">
        <v>0</v>
      </c>
      <c r="K10374" s="2" t="s">
        <v>7713</v>
      </c>
      <c r="L10374" s="3">
        <v>45841</v>
      </c>
      <c r="M10374" s="3">
        <v>46508</v>
      </c>
      <c r="N10374" s="2" t="s">
        <v>1917</v>
      </c>
    </row>
    <row r="10375" spans="2:14" x14ac:dyDescent="0.25">
      <c r="B10375" s="2" t="s">
        <v>7699</v>
      </c>
      <c r="C10375" s="2" t="s">
        <v>7700</v>
      </c>
      <c r="D10375" s="2" t="s">
        <v>16</v>
      </c>
      <c r="E10375" s="2" t="s">
        <v>142</v>
      </c>
      <c r="F10375" s="2" t="s">
        <v>18</v>
      </c>
      <c r="G10375" s="2" t="s">
        <v>19</v>
      </c>
      <c r="H10375" s="2" t="s">
        <v>24</v>
      </c>
      <c r="I10375" s="2">
        <v>159233</v>
      </c>
      <c r="J10375" s="2">
        <v>0</v>
      </c>
      <c r="K10375" s="2" t="s">
        <v>7714</v>
      </c>
      <c r="L10375" s="3">
        <v>45873</v>
      </c>
      <c r="M10375" s="3">
        <v>46508</v>
      </c>
      <c r="N10375" s="2" t="s">
        <v>1917</v>
      </c>
    </row>
    <row r="10376" spans="2:14" x14ac:dyDescent="0.25">
      <c r="B10376" s="2" t="s">
        <v>7699</v>
      </c>
      <c r="C10376" s="2" t="s">
        <v>7700</v>
      </c>
      <c r="D10376" s="2" t="s">
        <v>16</v>
      </c>
      <c r="E10376" s="2" t="s">
        <v>142</v>
      </c>
      <c r="F10376" s="2" t="s">
        <v>18</v>
      </c>
      <c r="G10376" s="2" t="s">
        <v>19</v>
      </c>
      <c r="H10376" s="2" t="s">
        <v>24</v>
      </c>
      <c r="I10376" s="2">
        <v>159233</v>
      </c>
      <c r="J10376" s="2">
        <v>0</v>
      </c>
      <c r="K10376" s="2" t="s">
        <v>7715</v>
      </c>
      <c r="L10376" s="3">
        <v>45948</v>
      </c>
      <c r="M10376" s="3">
        <v>46569</v>
      </c>
      <c r="N10376" s="2" t="s">
        <v>1917</v>
      </c>
    </row>
    <row r="10377" spans="2:14" x14ac:dyDescent="0.25">
      <c r="B10377" s="2" t="s">
        <v>7699</v>
      </c>
      <c r="C10377" s="2" t="s">
        <v>7700</v>
      </c>
      <c r="D10377" s="2" t="s">
        <v>16</v>
      </c>
      <c r="E10377" s="2" t="s">
        <v>142</v>
      </c>
      <c r="F10377" s="2" t="s">
        <v>18</v>
      </c>
      <c r="G10377" s="2" t="s">
        <v>19</v>
      </c>
      <c r="H10377" s="2" t="s">
        <v>24</v>
      </c>
      <c r="I10377" s="2">
        <v>159233</v>
      </c>
      <c r="J10377" s="2">
        <v>0</v>
      </c>
      <c r="K10377" s="2" t="s">
        <v>7716</v>
      </c>
      <c r="L10377" s="3">
        <v>45954</v>
      </c>
      <c r="M10377" s="3">
        <v>46569</v>
      </c>
      <c r="N10377" s="2" t="s">
        <v>1917</v>
      </c>
    </row>
    <row r="10378" spans="2:14" x14ac:dyDescent="0.25">
      <c r="B10378" s="2" t="s">
        <v>7699</v>
      </c>
      <c r="C10378" s="2" t="s">
        <v>7700</v>
      </c>
      <c r="D10378" s="2" t="s">
        <v>16</v>
      </c>
      <c r="E10378" s="2" t="s">
        <v>142</v>
      </c>
      <c r="F10378" s="2" t="s">
        <v>18</v>
      </c>
      <c r="G10378" s="2" t="s">
        <v>19</v>
      </c>
      <c r="H10378" s="2" t="s">
        <v>24</v>
      </c>
      <c r="I10378" s="2">
        <v>159233</v>
      </c>
      <c r="J10378" s="2">
        <v>0</v>
      </c>
      <c r="K10378" s="2" t="s">
        <v>7717</v>
      </c>
      <c r="L10378" s="3">
        <v>45994</v>
      </c>
      <c r="M10378" s="3">
        <v>46600</v>
      </c>
      <c r="N10378" s="2" t="s">
        <v>1917</v>
      </c>
    </row>
    <row r="10379" spans="2:14" x14ac:dyDescent="0.25">
      <c r="B10379" s="2" t="s">
        <v>7699</v>
      </c>
      <c r="C10379" s="2" t="s">
        <v>7700</v>
      </c>
      <c r="D10379" s="2" t="s">
        <v>16</v>
      </c>
      <c r="E10379" s="2" t="s">
        <v>142</v>
      </c>
      <c r="F10379" s="2" t="s">
        <v>18</v>
      </c>
      <c r="G10379" s="2" t="s">
        <v>19</v>
      </c>
      <c r="H10379" s="2" t="s">
        <v>24</v>
      </c>
      <c r="I10379" s="2">
        <v>159233</v>
      </c>
      <c r="J10379" s="2">
        <v>0</v>
      </c>
      <c r="K10379" s="2" t="s">
        <v>7718</v>
      </c>
      <c r="L10379" s="3">
        <v>46017</v>
      </c>
      <c r="M10379" s="3">
        <v>46631</v>
      </c>
      <c r="N10379" s="2" t="s">
        <v>1917</v>
      </c>
    </row>
    <row r="10380" spans="2:14" x14ac:dyDescent="0.25">
      <c r="B10380" s="2" t="s">
        <v>7699</v>
      </c>
      <c r="C10380" s="2" t="s">
        <v>7700</v>
      </c>
      <c r="D10380" s="2" t="s">
        <v>16</v>
      </c>
      <c r="E10380" s="2" t="s">
        <v>142</v>
      </c>
      <c r="F10380" s="2" t="s">
        <v>18</v>
      </c>
      <c r="G10380" s="2" t="s">
        <v>19</v>
      </c>
      <c r="H10380" s="2" t="s">
        <v>24</v>
      </c>
      <c r="I10380" s="2">
        <v>159233</v>
      </c>
      <c r="J10380" s="2">
        <v>0</v>
      </c>
      <c r="K10380" s="2" t="s">
        <v>7721</v>
      </c>
      <c r="L10380" s="3">
        <v>46097</v>
      </c>
      <c r="M10380" s="3">
        <v>46753</v>
      </c>
      <c r="N10380" s="2" t="s">
        <v>1917</v>
      </c>
    </row>
    <row r="10381" spans="2:14" x14ac:dyDescent="0.25">
      <c r="B10381" s="2" t="s">
        <v>7699</v>
      </c>
      <c r="C10381" s="2" t="s">
        <v>7700</v>
      </c>
      <c r="D10381" s="2" t="s">
        <v>16</v>
      </c>
      <c r="E10381" s="2" t="s">
        <v>142</v>
      </c>
      <c r="F10381" s="2" t="s">
        <v>18</v>
      </c>
      <c r="G10381" s="2" t="s">
        <v>19</v>
      </c>
      <c r="H10381" s="2" t="s">
        <v>24</v>
      </c>
      <c r="I10381" s="2">
        <v>159233</v>
      </c>
      <c r="J10381" s="2">
        <v>0</v>
      </c>
      <c r="K10381" s="2" t="s">
        <v>7722</v>
      </c>
      <c r="L10381" s="3">
        <v>46097</v>
      </c>
      <c r="M10381" s="3">
        <v>46753</v>
      </c>
      <c r="N10381" s="2" t="s">
        <v>1917</v>
      </c>
    </row>
    <row r="10382" spans="2:14" x14ac:dyDescent="0.25">
      <c r="B10382" s="2" t="s">
        <v>7699</v>
      </c>
      <c r="C10382" s="2" t="s">
        <v>7700</v>
      </c>
      <c r="D10382" s="2" t="s">
        <v>16</v>
      </c>
      <c r="E10382" s="2" t="s">
        <v>142</v>
      </c>
      <c r="F10382" s="2" t="s">
        <v>18</v>
      </c>
      <c r="G10382" s="2" t="s">
        <v>19</v>
      </c>
      <c r="H10382" s="2" t="s">
        <v>24</v>
      </c>
      <c r="I10382" s="2">
        <v>159233</v>
      </c>
      <c r="J10382" s="2">
        <v>0</v>
      </c>
      <c r="K10382" s="2" t="s">
        <v>7724</v>
      </c>
      <c r="L10382" s="3">
        <v>46116</v>
      </c>
      <c r="M10382" s="3">
        <v>46753</v>
      </c>
      <c r="N10382" s="2" t="s">
        <v>1917</v>
      </c>
    </row>
    <row r="10383" spans="2:14" x14ac:dyDescent="0.25">
      <c r="B10383" s="2" t="s">
        <v>7699</v>
      </c>
      <c r="C10383" s="2" t="s">
        <v>7700</v>
      </c>
      <c r="D10383" s="2" t="s">
        <v>16</v>
      </c>
      <c r="E10383" s="2" t="s">
        <v>142</v>
      </c>
      <c r="F10383" s="2" t="s">
        <v>18</v>
      </c>
      <c r="G10383" s="2" t="s">
        <v>19</v>
      </c>
      <c r="H10383" s="2" t="s">
        <v>24</v>
      </c>
      <c r="I10383" s="2">
        <v>159233</v>
      </c>
      <c r="J10383" s="2">
        <v>0</v>
      </c>
      <c r="K10383" s="2" t="s">
        <v>7725</v>
      </c>
      <c r="L10383" s="3">
        <v>46146</v>
      </c>
      <c r="M10383" s="3">
        <v>46784</v>
      </c>
      <c r="N10383" s="2" t="s">
        <v>1917</v>
      </c>
    </row>
    <row r="10384" spans="2:14" x14ac:dyDescent="0.25">
      <c r="B10384" s="2" t="s">
        <v>7726</v>
      </c>
      <c r="C10384" s="2" t="s">
        <v>1061</v>
      </c>
      <c r="D10384" s="2" t="s">
        <v>16</v>
      </c>
      <c r="E10384" s="2" t="s">
        <v>17</v>
      </c>
      <c r="F10384" s="2" t="s">
        <v>18</v>
      </c>
      <c r="G10384" s="2" t="s">
        <v>19</v>
      </c>
      <c r="H10384" s="2" t="s">
        <v>24</v>
      </c>
      <c r="I10384" s="2">
        <v>175188</v>
      </c>
      <c r="J10384" s="2">
        <v>0</v>
      </c>
      <c r="K10384" s="2" t="s">
        <v>7727</v>
      </c>
      <c r="L10384" s="3">
        <v>44958</v>
      </c>
      <c r="M10384" s="3">
        <v>46266</v>
      </c>
      <c r="N10384" s="2" t="s">
        <v>1917</v>
      </c>
    </row>
    <row r="10385" spans="2:14" x14ac:dyDescent="0.25">
      <c r="B10385" s="2" t="s">
        <v>7726</v>
      </c>
      <c r="C10385" s="2" t="s">
        <v>1061</v>
      </c>
      <c r="D10385" s="2" t="s">
        <v>16</v>
      </c>
      <c r="E10385" s="2" t="s">
        <v>17</v>
      </c>
      <c r="F10385" s="2" t="s">
        <v>18</v>
      </c>
      <c r="G10385" s="2" t="s">
        <v>19</v>
      </c>
      <c r="H10385" s="2" t="s">
        <v>24</v>
      </c>
      <c r="I10385" s="2">
        <v>175188</v>
      </c>
      <c r="J10385" s="2">
        <v>0</v>
      </c>
      <c r="K10385" s="2" t="s">
        <v>7728</v>
      </c>
      <c r="L10385" s="3">
        <v>45661</v>
      </c>
      <c r="M10385" s="3">
        <v>46296</v>
      </c>
      <c r="N10385" s="2" t="s">
        <v>1917</v>
      </c>
    </row>
    <row r="10386" spans="2:14" x14ac:dyDescent="0.25">
      <c r="B10386" s="2" t="s">
        <v>7726</v>
      </c>
      <c r="C10386" s="2" t="s">
        <v>1061</v>
      </c>
      <c r="D10386" s="2" t="s">
        <v>16</v>
      </c>
      <c r="E10386" s="2" t="s">
        <v>17</v>
      </c>
      <c r="F10386" s="2" t="s">
        <v>18</v>
      </c>
      <c r="G10386" s="2" t="s">
        <v>19</v>
      </c>
      <c r="H10386" s="2" t="s">
        <v>24</v>
      </c>
      <c r="I10386" s="2">
        <v>175188</v>
      </c>
      <c r="J10386" s="2">
        <v>0</v>
      </c>
      <c r="K10386" s="2" t="s">
        <v>7729</v>
      </c>
      <c r="L10386" s="3">
        <v>45661</v>
      </c>
      <c r="M10386" s="3">
        <v>46327</v>
      </c>
      <c r="N10386" s="2" t="s">
        <v>1917</v>
      </c>
    </row>
    <row r="10387" spans="2:14" x14ac:dyDescent="0.25">
      <c r="B10387" s="2" t="s">
        <v>7726</v>
      </c>
      <c r="C10387" s="2" t="s">
        <v>1061</v>
      </c>
      <c r="D10387" s="2" t="s">
        <v>16</v>
      </c>
      <c r="E10387" s="2" t="s">
        <v>17</v>
      </c>
      <c r="F10387" s="2" t="s">
        <v>18</v>
      </c>
      <c r="G10387" s="2" t="s">
        <v>19</v>
      </c>
      <c r="H10387" s="2" t="s">
        <v>24</v>
      </c>
      <c r="I10387" s="2">
        <v>175188</v>
      </c>
      <c r="J10387" s="2">
        <v>0</v>
      </c>
      <c r="K10387" s="2" t="s">
        <v>7730</v>
      </c>
      <c r="L10387" s="3">
        <v>45685</v>
      </c>
      <c r="M10387" s="3">
        <v>46327</v>
      </c>
      <c r="N10387" s="2" t="s">
        <v>1917</v>
      </c>
    </row>
    <row r="10388" spans="2:14" x14ac:dyDescent="0.25">
      <c r="B10388" s="2" t="s">
        <v>7726</v>
      </c>
      <c r="C10388" s="2" t="s">
        <v>1061</v>
      </c>
      <c r="D10388" s="2" t="s">
        <v>16</v>
      </c>
      <c r="E10388" s="2" t="s">
        <v>17</v>
      </c>
      <c r="F10388" s="2" t="s">
        <v>18</v>
      </c>
      <c r="G10388" s="2" t="s">
        <v>19</v>
      </c>
      <c r="H10388" s="2" t="s">
        <v>24</v>
      </c>
      <c r="I10388" s="2">
        <v>175188</v>
      </c>
      <c r="J10388" s="2">
        <v>0</v>
      </c>
      <c r="K10388" s="2" t="s">
        <v>7731</v>
      </c>
      <c r="L10388" s="3">
        <v>45692</v>
      </c>
      <c r="M10388" s="3">
        <v>46327</v>
      </c>
      <c r="N10388" s="2" t="s">
        <v>1917</v>
      </c>
    </row>
    <row r="10389" spans="2:14" x14ac:dyDescent="0.25">
      <c r="B10389" s="2" t="s">
        <v>7726</v>
      </c>
      <c r="C10389" s="2" t="s">
        <v>1061</v>
      </c>
      <c r="D10389" s="2" t="s">
        <v>16</v>
      </c>
      <c r="E10389" s="2" t="s">
        <v>17</v>
      </c>
      <c r="F10389" s="2" t="s">
        <v>18</v>
      </c>
      <c r="G10389" s="2" t="s">
        <v>19</v>
      </c>
      <c r="H10389" s="2" t="s">
        <v>24</v>
      </c>
      <c r="I10389" s="2">
        <v>175188</v>
      </c>
      <c r="J10389" s="2">
        <v>0</v>
      </c>
      <c r="K10389" s="2" t="s">
        <v>7732</v>
      </c>
      <c r="L10389" s="3">
        <v>45692</v>
      </c>
      <c r="M10389" s="3">
        <v>46388</v>
      </c>
      <c r="N10389" s="2" t="s">
        <v>1917</v>
      </c>
    </row>
    <row r="10390" spans="2:14" x14ac:dyDescent="0.25">
      <c r="B10390" s="2" t="s">
        <v>7726</v>
      </c>
      <c r="C10390" s="2" t="s">
        <v>1061</v>
      </c>
      <c r="D10390" s="2" t="s">
        <v>16</v>
      </c>
      <c r="E10390" s="2" t="s">
        <v>17</v>
      </c>
      <c r="F10390" s="2" t="s">
        <v>18</v>
      </c>
      <c r="G10390" s="2" t="s">
        <v>19</v>
      </c>
      <c r="H10390" s="2" t="s">
        <v>24</v>
      </c>
      <c r="I10390" s="2">
        <v>175188</v>
      </c>
      <c r="J10390" s="2">
        <v>0</v>
      </c>
      <c r="K10390" s="2" t="s">
        <v>7733</v>
      </c>
      <c r="L10390" s="3">
        <v>45692</v>
      </c>
      <c r="M10390" s="3">
        <v>46388</v>
      </c>
      <c r="N10390" s="2" t="s">
        <v>1917</v>
      </c>
    </row>
    <row r="10391" spans="2:14" x14ac:dyDescent="0.25">
      <c r="B10391" s="2" t="s">
        <v>7726</v>
      </c>
      <c r="C10391" s="2" t="s">
        <v>1061</v>
      </c>
      <c r="D10391" s="2" t="s">
        <v>16</v>
      </c>
      <c r="E10391" s="2" t="s">
        <v>17</v>
      </c>
      <c r="F10391" s="2" t="s">
        <v>18</v>
      </c>
      <c r="G10391" s="2" t="s">
        <v>19</v>
      </c>
      <c r="H10391" s="2" t="s">
        <v>24</v>
      </c>
      <c r="I10391" s="2">
        <v>175188</v>
      </c>
      <c r="J10391" s="2">
        <v>0</v>
      </c>
      <c r="K10391" s="2" t="s">
        <v>1062</v>
      </c>
      <c r="L10391" s="3">
        <v>45721</v>
      </c>
      <c r="M10391" s="3">
        <v>46388</v>
      </c>
      <c r="N10391" s="2" t="s">
        <v>1917</v>
      </c>
    </row>
    <row r="10392" spans="2:14" x14ac:dyDescent="0.25">
      <c r="B10392" s="2" t="s">
        <v>7726</v>
      </c>
      <c r="C10392" s="2" t="s">
        <v>1061</v>
      </c>
      <c r="D10392" s="2" t="s">
        <v>16</v>
      </c>
      <c r="E10392" s="2" t="s">
        <v>17</v>
      </c>
      <c r="F10392" s="2" t="s">
        <v>18</v>
      </c>
      <c r="G10392" s="2" t="s">
        <v>19</v>
      </c>
      <c r="H10392" s="2" t="s">
        <v>24</v>
      </c>
      <c r="I10392" s="2">
        <v>175188</v>
      </c>
      <c r="J10392" s="2">
        <v>0</v>
      </c>
      <c r="K10392" s="2" t="s">
        <v>7734</v>
      </c>
      <c r="L10392" s="3">
        <v>45740</v>
      </c>
      <c r="M10392" s="3">
        <v>46388</v>
      </c>
      <c r="N10392" s="2" t="s">
        <v>1917</v>
      </c>
    </row>
    <row r="10393" spans="2:14" x14ac:dyDescent="0.25">
      <c r="B10393" s="2" t="s">
        <v>7726</v>
      </c>
      <c r="C10393" s="2" t="s">
        <v>1061</v>
      </c>
      <c r="D10393" s="2" t="s">
        <v>16</v>
      </c>
      <c r="E10393" s="2" t="s">
        <v>17</v>
      </c>
      <c r="F10393" s="2" t="s">
        <v>18</v>
      </c>
      <c r="G10393" s="2" t="s">
        <v>19</v>
      </c>
      <c r="H10393" s="2" t="s">
        <v>24</v>
      </c>
      <c r="I10393" s="2">
        <v>175188</v>
      </c>
      <c r="J10393" s="2">
        <v>0</v>
      </c>
      <c r="K10393" s="2" t="s">
        <v>7735</v>
      </c>
      <c r="L10393" s="3">
        <v>45867</v>
      </c>
      <c r="M10393" s="3">
        <v>46478</v>
      </c>
      <c r="N10393" s="2" t="s">
        <v>1917</v>
      </c>
    </row>
    <row r="10394" spans="2:14" x14ac:dyDescent="0.25">
      <c r="B10394" s="2" t="s">
        <v>7726</v>
      </c>
      <c r="C10394" s="2" t="s">
        <v>1061</v>
      </c>
      <c r="D10394" s="2" t="s">
        <v>16</v>
      </c>
      <c r="E10394" s="2" t="s">
        <v>17</v>
      </c>
      <c r="F10394" s="2" t="s">
        <v>18</v>
      </c>
      <c r="G10394" s="2" t="s">
        <v>19</v>
      </c>
      <c r="H10394" s="2" t="s">
        <v>24</v>
      </c>
      <c r="I10394" s="2">
        <v>175188</v>
      </c>
      <c r="J10394" s="2">
        <v>0</v>
      </c>
      <c r="K10394" s="2" t="s">
        <v>7736</v>
      </c>
      <c r="L10394" s="3">
        <v>45932</v>
      </c>
      <c r="M10394" s="3">
        <v>46508</v>
      </c>
      <c r="N10394" s="2" t="s">
        <v>1917</v>
      </c>
    </row>
    <row r="10395" spans="2:14" x14ac:dyDescent="0.25">
      <c r="B10395" s="2" t="s">
        <v>7726</v>
      </c>
      <c r="C10395" s="2" t="s">
        <v>1061</v>
      </c>
      <c r="D10395" s="2" t="s">
        <v>16</v>
      </c>
      <c r="E10395" s="2" t="s">
        <v>17</v>
      </c>
      <c r="F10395" s="2" t="s">
        <v>18</v>
      </c>
      <c r="G10395" s="2" t="s">
        <v>19</v>
      </c>
      <c r="H10395" s="2" t="s">
        <v>24</v>
      </c>
      <c r="I10395" s="2">
        <v>175188</v>
      </c>
      <c r="J10395" s="2">
        <v>0</v>
      </c>
      <c r="K10395" s="2" t="s">
        <v>7737</v>
      </c>
      <c r="L10395" s="3">
        <v>45954</v>
      </c>
      <c r="M10395" s="3">
        <v>46508</v>
      </c>
      <c r="N10395" s="2" t="s">
        <v>1917</v>
      </c>
    </row>
    <row r="10396" spans="2:14" x14ac:dyDescent="0.25">
      <c r="B10396" s="2" t="s">
        <v>7726</v>
      </c>
      <c r="C10396" s="2" t="s">
        <v>1061</v>
      </c>
      <c r="D10396" s="2" t="s">
        <v>16</v>
      </c>
      <c r="E10396" s="2" t="s">
        <v>17</v>
      </c>
      <c r="F10396" s="2" t="s">
        <v>18</v>
      </c>
      <c r="G10396" s="2" t="s">
        <v>19</v>
      </c>
      <c r="H10396" s="2" t="s">
        <v>24</v>
      </c>
      <c r="I10396" s="2">
        <v>175188</v>
      </c>
      <c r="J10396" s="2">
        <v>0</v>
      </c>
      <c r="K10396" s="2" t="s">
        <v>7738</v>
      </c>
      <c r="L10396" s="3">
        <v>45948</v>
      </c>
      <c r="M10396" s="3">
        <v>46508</v>
      </c>
      <c r="N10396" s="2" t="s">
        <v>1917</v>
      </c>
    </row>
    <row r="10397" spans="2:14" x14ac:dyDescent="0.25">
      <c r="B10397" s="2" t="s">
        <v>7726</v>
      </c>
      <c r="C10397" s="2" t="s">
        <v>1061</v>
      </c>
      <c r="D10397" s="2" t="s">
        <v>16</v>
      </c>
      <c r="E10397" s="2" t="s">
        <v>17</v>
      </c>
      <c r="F10397" s="2" t="s">
        <v>18</v>
      </c>
      <c r="G10397" s="2" t="s">
        <v>19</v>
      </c>
      <c r="H10397" s="2" t="s">
        <v>24</v>
      </c>
      <c r="I10397" s="2">
        <v>175188</v>
      </c>
      <c r="J10397" s="2">
        <v>0</v>
      </c>
      <c r="K10397" s="2" t="s">
        <v>7739</v>
      </c>
      <c r="L10397" s="3">
        <v>45964</v>
      </c>
      <c r="M10397" s="3">
        <v>46569</v>
      </c>
      <c r="N10397" s="2" t="s">
        <v>1917</v>
      </c>
    </row>
    <row r="10398" spans="2:14" x14ac:dyDescent="0.25">
      <c r="B10398" s="2" t="s">
        <v>7726</v>
      </c>
      <c r="C10398" s="2" t="s">
        <v>1061</v>
      </c>
      <c r="D10398" s="2" t="s">
        <v>16</v>
      </c>
      <c r="E10398" s="2" t="s">
        <v>17</v>
      </c>
      <c r="F10398" s="2" t="s">
        <v>18</v>
      </c>
      <c r="G10398" s="2" t="s">
        <v>19</v>
      </c>
      <c r="H10398" s="2" t="s">
        <v>24</v>
      </c>
      <c r="I10398" s="2">
        <v>175188</v>
      </c>
      <c r="J10398" s="2">
        <v>0</v>
      </c>
      <c r="K10398" s="2" t="s">
        <v>7740</v>
      </c>
      <c r="L10398" s="3">
        <v>45964</v>
      </c>
      <c r="M10398" s="3">
        <v>46600</v>
      </c>
      <c r="N10398" s="2" t="s">
        <v>1917</v>
      </c>
    </row>
    <row r="10399" spans="2:14" x14ac:dyDescent="0.25">
      <c r="B10399" s="2" t="s">
        <v>7726</v>
      </c>
      <c r="C10399" s="2" t="s">
        <v>1061</v>
      </c>
      <c r="D10399" s="2" t="s">
        <v>16</v>
      </c>
      <c r="E10399" s="2" t="s">
        <v>17</v>
      </c>
      <c r="F10399" s="2" t="s">
        <v>18</v>
      </c>
      <c r="G10399" s="2" t="s">
        <v>19</v>
      </c>
      <c r="H10399" s="2" t="s">
        <v>24</v>
      </c>
      <c r="I10399" s="2">
        <v>175188</v>
      </c>
      <c r="J10399" s="2">
        <v>0</v>
      </c>
      <c r="K10399" s="2" t="s">
        <v>7741</v>
      </c>
      <c r="L10399" s="3">
        <v>45994</v>
      </c>
      <c r="M10399" s="3">
        <v>46692</v>
      </c>
      <c r="N10399" s="2" t="s">
        <v>1917</v>
      </c>
    </row>
    <row r="10400" spans="2:14" x14ac:dyDescent="0.25">
      <c r="B10400" s="2" t="s">
        <v>7726</v>
      </c>
      <c r="C10400" s="2" t="s">
        <v>1061</v>
      </c>
      <c r="D10400" s="2" t="s">
        <v>16</v>
      </c>
      <c r="E10400" s="2" t="s">
        <v>17</v>
      </c>
      <c r="F10400" s="2" t="s">
        <v>18</v>
      </c>
      <c r="G10400" s="2" t="s">
        <v>19</v>
      </c>
      <c r="H10400" s="2" t="s">
        <v>24</v>
      </c>
      <c r="I10400" s="2">
        <v>175188</v>
      </c>
      <c r="J10400" s="2">
        <v>0</v>
      </c>
      <c r="K10400" s="2" t="s">
        <v>7742</v>
      </c>
      <c r="L10400" s="3">
        <v>46017</v>
      </c>
      <c r="M10400" s="3">
        <v>46692</v>
      </c>
      <c r="N10400" s="2" t="s">
        <v>1917</v>
      </c>
    </row>
    <row r="10401" spans="2:14" x14ac:dyDescent="0.25">
      <c r="B10401" s="2" t="s">
        <v>7726</v>
      </c>
      <c r="C10401" s="2" t="s">
        <v>1061</v>
      </c>
      <c r="D10401" s="2" t="s">
        <v>16</v>
      </c>
      <c r="E10401" s="2" t="s">
        <v>17</v>
      </c>
      <c r="F10401" s="2" t="s">
        <v>18</v>
      </c>
      <c r="G10401" s="2" t="s">
        <v>19</v>
      </c>
      <c r="H10401" s="2" t="s">
        <v>24</v>
      </c>
      <c r="I10401" s="2">
        <v>175188</v>
      </c>
      <c r="J10401" s="2">
        <v>0</v>
      </c>
      <c r="K10401" s="2" t="s">
        <v>7743</v>
      </c>
      <c r="L10401" s="3">
        <v>46076</v>
      </c>
      <c r="M10401" s="3">
        <v>46722</v>
      </c>
      <c r="N10401" s="2" t="s">
        <v>1917</v>
      </c>
    </row>
    <row r="10402" spans="2:14" x14ac:dyDescent="0.25">
      <c r="B10402" s="2" t="s">
        <v>7726</v>
      </c>
      <c r="C10402" s="2" t="s">
        <v>1061</v>
      </c>
      <c r="D10402" s="2" t="s">
        <v>16</v>
      </c>
      <c r="E10402" s="2" t="s">
        <v>17</v>
      </c>
      <c r="F10402" s="2" t="s">
        <v>18</v>
      </c>
      <c r="G10402" s="2" t="s">
        <v>19</v>
      </c>
      <c r="H10402" s="2" t="s">
        <v>24</v>
      </c>
      <c r="I10402" s="2">
        <v>175188</v>
      </c>
      <c r="J10402" s="2">
        <v>15188</v>
      </c>
      <c r="K10402" s="2" t="s">
        <v>7744</v>
      </c>
      <c r="L10402" s="3">
        <v>46081</v>
      </c>
      <c r="M10402" s="3">
        <v>46753</v>
      </c>
      <c r="N10402" s="2" t="s">
        <v>1917</v>
      </c>
    </row>
    <row r="10403" spans="2:14" x14ac:dyDescent="0.25">
      <c r="B10403" s="2" t="s">
        <v>7726</v>
      </c>
      <c r="C10403" s="2" t="s">
        <v>1061</v>
      </c>
      <c r="D10403" s="2" t="s">
        <v>16</v>
      </c>
      <c r="E10403" s="2" t="s">
        <v>17</v>
      </c>
      <c r="F10403" s="2" t="s">
        <v>18</v>
      </c>
      <c r="G10403" s="2" t="s">
        <v>19</v>
      </c>
      <c r="H10403" s="2" t="s">
        <v>24</v>
      </c>
      <c r="I10403" s="2">
        <v>175188</v>
      </c>
      <c r="J10403" s="2">
        <v>640</v>
      </c>
      <c r="K10403" s="2" t="s">
        <v>7745</v>
      </c>
      <c r="L10403" s="3">
        <v>46097</v>
      </c>
      <c r="M10403" s="3">
        <v>46753</v>
      </c>
      <c r="N10403" s="2" t="s">
        <v>1917</v>
      </c>
    </row>
    <row r="10404" spans="2:14" x14ac:dyDescent="0.25">
      <c r="B10404" s="2" t="s">
        <v>7726</v>
      </c>
      <c r="C10404" s="2" t="s">
        <v>1061</v>
      </c>
      <c r="D10404" s="2" t="s">
        <v>16</v>
      </c>
      <c r="E10404" s="2" t="s">
        <v>17</v>
      </c>
      <c r="F10404" s="2" t="s">
        <v>18</v>
      </c>
      <c r="G10404" s="2" t="s">
        <v>19</v>
      </c>
      <c r="H10404" s="2" t="s">
        <v>24</v>
      </c>
      <c r="I10404" s="2">
        <v>175188</v>
      </c>
      <c r="J10404" s="2">
        <v>51360</v>
      </c>
      <c r="K10404" s="2" t="s">
        <v>7746</v>
      </c>
      <c r="L10404" s="3">
        <v>46097</v>
      </c>
      <c r="M10404" s="3">
        <v>46753</v>
      </c>
      <c r="N10404" s="2" t="s">
        <v>1917</v>
      </c>
    </row>
    <row r="10405" spans="2:14" x14ac:dyDescent="0.25">
      <c r="B10405" s="2" t="s">
        <v>7726</v>
      </c>
      <c r="C10405" s="2" t="s">
        <v>1061</v>
      </c>
      <c r="D10405" s="2" t="s">
        <v>16</v>
      </c>
      <c r="E10405" s="2" t="s">
        <v>17</v>
      </c>
      <c r="F10405" s="2" t="s">
        <v>18</v>
      </c>
      <c r="G10405" s="2" t="s">
        <v>19</v>
      </c>
      <c r="H10405" s="2" t="s">
        <v>24</v>
      </c>
      <c r="I10405" s="2">
        <v>175188</v>
      </c>
      <c r="J10405" s="2">
        <v>2880</v>
      </c>
      <c r="K10405" s="2" t="s">
        <v>7747</v>
      </c>
      <c r="L10405" s="3">
        <v>46116</v>
      </c>
      <c r="M10405" s="3">
        <v>46753</v>
      </c>
      <c r="N10405" s="2" t="s">
        <v>1917</v>
      </c>
    </row>
    <row r="10406" spans="2:14" x14ac:dyDescent="0.25">
      <c r="B10406" s="2" t="s">
        <v>7726</v>
      </c>
      <c r="C10406" s="2" t="s">
        <v>1061</v>
      </c>
      <c r="D10406" s="2" t="s">
        <v>16</v>
      </c>
      <c r="E10406" s="2" t="s">
        <v>17</v>
      </c>
      <c r="F10406" s="2" t="s">
        <v>18</v>
      </c>
      <c r="G10406" s="2" t="s">
        <v>19</v>
      </c>
      <c r="H10406" s="2" t="s">
        <v>24</v>
      </c>
      <c r="I10406" s="2">
        <v>175188</v>
      </c>
      <c r="J10406" s="2">
        <v>25120</v>
      </c>
      <c r="K10406" s="2" t="s">
        <v>7748</v>
      </c>
      <c r="L10406" s="3">
        <v>46116</v>
      </c>
      <c r="M10406" s="3">
        <v>46753</v>
      </c>
      <c r="N10406" s="2" t="s">
        <v>1917</v>
      </c>
    </row>
    <row r="10407" spans="2:14" x14ac:dyDescent="0.25">
      <c r="B10407" s="2" t="s">
        <v>7726</v>
      </c>
      <c r="C10407" s="2" t="s">
        <v>1061</v>
      </c>
      <c r="D10407" s="2" t="s">
        <v>16</v>
      </c>
      <c r="E10407" s="2" t="s">
        <v>17</v>
      </c>
      <c r="F10407" s="2" t="s">
        <v>18</v>
      </c>
      <c r="G10407" s="2" t="s">
        <v>19</v>
      </c>
      <c r="H10407" s="2" t="s">
        <v>24</v>
      </c>
      <c r="I10407" s="2">
        <v>175188</v>
      </c>
      <c r="J10407" s="2">
        <v>9360</v>
      </c>
      <c r="K10407" s="2" t="s">
        <v>7749</v>
      </c>
      <c r="L10407" s="3">
        <v>46140</v>
      </c>
      <c r="M10407" s="3">
        <v>46753</v>
      </c>
      <c r="N10407" s="2" t="s">
        <v>1917</v>
      </c>
    </row>
    <row r="10408" spans="2:14" x14ac:dyDescent="0.25">
      <c r="B10408" s="2" t="s">
        <v>7726</v>
      </c>
      <c r="C10408" s="2" t="s">
        <v>1061</v>
      </c>
      <c r="D10408" s="2" t="s">
        <v>16</v>
      </c>
      <c r="E10408" s="2" t="s">
        <v>17</v>
      </c>
      <c r="F10408" s="2" t="s">
        <v>18</v>
      </c>
      <c r="G10408" s="2" t="s">
        <v>19</v>
      </c>
      <c r="H10408" s="2" t="s">
        <v>24</v>
      </c>
      <c r="I10408" s="2">
        <v>175188</v>
      </c>
      <c r="J10408" s="2">
        <v>30640</v>
      </c>
      <c r="K10408" s="2" t="s">
        <v>7750</v>
      </c>
      <c r="L10408" s="3">
        <v>46140</v>
      </c>
      <c r="M10408" s="3">
        <v>46784</v>
      </c>
      <c r="N10408" s="2" t="s">
        <v>1917</v>
      </c>
    </row>
    <row r="10409" spans="2:14" x14ac:dyDescent="0.25">
      <c r="B10409" s="2" t="s">
        <v>7726</v>
      </c>
      <c r="C10409" s="2" t="s">
        <v>1061</v>
      </c>
      <c r="D10409" s="2" t="s">
        <v>16</v>
      </c>
      <c r="E10409" s="2" t="s">
        <v>17</v>
      </c>
      <c r="F10409" s="2" t="s">
        <v>18</v>
      </c>
      <c r="G10409" s="2" t="s">
        <v>19</v>
      </c>
      <c r="H10409" s="2" t="s">
        <v>24</v>
      </c>
      <c r="I10409" s="2">
        <v>175188</v>
      </c>
      <c r="J10409" s="2">
        <v>40000</v>
      </c>
      <c r="K10409" s="2" t="s">
        <v>7751</v>
      </c>
      <c r="L10409" s="3">
        <v>46146</v>
      </c>
      <c r="M10409" s="3">
        <v>46784</v>
      </c>
      <c r="N10409" s="2" t="s">
        <v>1917</v>
      </c>
    </row>
    <row r="10410" spans="2:14" x14ac:dyDescent="0.25">
      <c r="B10410" s="2" t="s">
        <v>7726</v>
      </c>
      <c r="C10410" s="2" t="s">
        <v>1061</v>
      </c>
      <c r="D10410" s="2" t="s">
        <v>16</v>
      </c>
      <c r="E10410" s="2" t="s">
        <v>181</v>
      </c>
      <c r="F10410" s="2" t="s">
        <v>18</v>
      </c>
      <c r="G10410" s="2" t="s">
        <v>19</v>
      </c>
      <c r="H10410" s="2" t="s">
        <v>24</v>
      </c>
      <c r="I10410" s="2">
        <v>175188</v>
      </c>
      <c r="J10410" s="2">
        <v>0</v>
      </c>
      <c r="K10410" s="2" t="s">
        <v>7746</v>
      </c>
      <c r="L10410" s="3">
        <v>46097</v>
      </c>
      <c r="M10410" s="3">
        <v>46753</v>
      </c>
      <c r="N10410" s="2" t="s">
        <v>1917</v>
      </c>
    </row>
    <row r="10411" spans="2:14" x14ac:dyDescent="0.25">
      <c r="B10411" s="2" t="s">
        <v>7726</v>
      </c>
      <c r="C10411" s="2" t="s">
        <v>1061</v>
      </c>
      <c r="D10411" s="2" t="s">
        <v>16</v>
      </c>
      <c r="E10411" s="2" t="s">
        <v>142</v>
      </c>
      <c r="F10411" s="2" t="s">
        <v>18</v>
      </c>
      <c r="G10411" s="2" t="s">
        <v>19</v>
      </c>
      <c r="H10411" s="2" t="s">
        <v>24</v>
      </c>
      <c r="I10411" s="2">
        <v>175188</v>
      </c>
      <c r="J10411" s="2">
        <v>0</v>
      </c>
      <c r="K10411" s="2" t="s">
        <v>7732</v>
      </c>
      <c r="L10411" s="3">
        <v>45692</v>
      </c>
      <c r="M10411" s="3">
        <v>46388</v>
      </c>
      <c r="N10411" s="2" t="s">
        <v>1917</v>
      </c>
    </row>
    <row r="10412" spans="2:14" x14ac:dyDescent="0.25">
      <c r="B10412" s="2" t="s">
        <v>7726</v>
      </c>
      <c r="C10412" s="2" t="s">
        <v>1061</v>
      </c>
      <c r="D10412" s="2" t="s">
        <v>16</v>
      </c>
      <c r="E10412" s="2" t="s">
        <v>142</v>
      </c>
      <c r="F10412" s="2" t="s">
        <v>18</v>
      </c>
      <c r="G10412" s="2" t="s">
        <v>19</v>
      </c>
      <c r="H10412" s="2" t="s">
        <v>24</v>
      </c>
      <c r="I10412" s="2">
        <v>175188</v>
      </c>
      <c r="J10412" s="2">
        <v>0</v>
      </c>
      <c r="K10412" s="2" t="s">
        <v>7733</v>
      </c>
      <c r="L10412" s="3">
        <v>45692</v>
      </c>
      <c r="M10412" s="3">
        <v>46388</v>
      </c>
      <c r="N10412" s="2" t="s">
        <v>1917</v>
      </c>
    </row>
    <row r="10413" spans="2:14" x14ac:dyDescent="0.25">
      <c r="B10413" s="2" t="s">
        <v>7726</v>
      </c>
      <c r="C10413" s="2" t="s">
        <v>1061</v>
      </c>
      <c r="D10413" s="2" t="s">
        <v>16</v>
      </c>
      <c r="E10413" s="2" t="s">
        <v>142</v>
      </c>
      <c r="F10413" s="2" t="s">
        <v>18</v>
      </c>
      <c r="G10413" s="2" t="s">
        <v>19</v>
      </c>
      <c r="H10413" s="2" t="s">
        <v>24</v>
      </c>
      <c r="I10413" s="2">
        <v>175188</v>
      </c>
      <c r="J10413" s="2">
        <v>0</v>
      </c>
      <c r="K10413" s="2" t="s">
        <v>1062</v>
      </c>
      <c r="L10413" s="3">
        <v>45721</v>
      </c>
      <c r="M10413" s="3">
        <v>46388</v>
      </c>
      <c r="N10413" s="2" t="s">
        <v>1917</v>
      </c>
    </row>
    <row r="10414" spans="2:14" x14ac:dyDescent="0.25">
      <c r="B10414" s="2" t="s">
        <v>7726</v>
      </c>
      <c r="C10414" s="2" t="s">
        <v>1061</v>
      </c>
      <c r="D10414" s="2" t="s">
        <v>16</v>
      </c>
      <c r="E10414" s="2" t="s">
        <v>142</v>
      </c>
      <c r="F10414" s="2" t="s">
        <v>18</v>
      </c>
      <c r="G10414" s="2" t="s">
        <v>19</v>
      </c>
      <c r="H10414" s="2" t="s">
        <v>24</v>
      </c>
      <c r="I10414" s="2">
        <v>175188</v>
      </c>
      <c r="J10414" s="2">
        <v>0</v>
      </c>
      <c r="K10414" s="2" t="s">
        <v>7734</v>
      </c>
      <c r="L10414" s="3">
        <v>45740</v>
      </c>
      <c r="M10414" s="3">
        <v>46388</v>
      </c>
      <c r="N10414" s="2" t="s">
        <v>1917</v>
      </c>
    </row>
    <row r="10415" spans="2:14" x14ac:dyDescent="0.25">
      <c r="B10415" s="2" t="s">
        <v>7726</v>
      </c>
      <c r="C10415" s="2" t="s">
        <v>1061</v>
      </c>
      <c r="D10415" s="2" t="s">
        <v>16</v>
      </c>
      <c r="E10415" s="2" t="s">
        <v>142</v>
      </c>
      <c r="F10415" s="2" t="s">
        <v>18</v>
      </c>
      <c r="G10415" s="2" t="s">
        <v>19</v>
      </c>
      <c r="H10415" s="2" t="s">
        <v>24</v>
      </c>
      <c r="I10415" s="2">
        <v>175188</v>
      </c>
      <c r="J10415" s="2">
        <v>0</v>
      </c>
      <c r="K10415" s="2" t="s">
        <v>7735</v>
      </c>
      <c r="L10415" s="3">
        <v>45867</v>
      </c>
      <c r="M10415" s="3">
        <v>46478</v>
      </c>
      <c r="N10415" s="2" t="s">
        <v>1917</v>
      </c>
    </row>
    <row r="10416" spans="2:14" x14ac:dyDescent="0.25">
      <c r="B10416" s="2" t="s">
        <v>7726</v>
      </c>
      <c r="C10416" s="2" t="s">
        <v>1061</v>
      </c>
      <c r="D10416" s="2" t="s">
        <v>16</v>
      </c>
      <c r="E10416" s="2" t="s">
        <v>142</v>
      </c>
      <c r="F10416" s="2" t="s">
        <v>18</v>
      </c>
      <c r="G10416" s="2" t="s">
        <v>19</v>
      </c>
      <c r="H10416" s="2" t="s">
        <v>24</v>
      </c>
      <c r="I10416" s="2">
        <v>175188</v>
      </c>
      <c r="J10416" s="2">
        <v>0</v>
      </c>
      <c r="K10416" s="2" t="s">
        <v>7736</v>
      </c>
      <c r="L10416" s="3">
        <v>45932</v>
      </c>
      <c r="M10416" s="3">
        <v>46508</v>
      </c>
      <c r="N10416" s="2" t="s">
        <v>1917</v>
      </c>
    </row>
    <row r="10417" spans="2:14" x14ac:dyDescent="0.25">
      <c r="B10417" s="2" t="s">
        <v>7726</v>
      </c>
      <c r="C10417" s="2" t="s">
        <v>1061</v>
      </c>
      <c r="D10417" s="2" t="s">
        <v>16</v>
      </c>
      <c r="E10417" s="2" t="s">
        <v>142</v>
      </c>
      <c r="F10417" s="2" t="s">
        <v>18</v>
      </c>
      <c r="G10417" s="2" t="s">
        <v>19</v>
      </c>
      <c r="H10417" s="2" t="s">
        <v>24</v>
      </c>
      <c r="I10417" s="2">
        <v>175188</v>
      </c>
      <c r="J10417" s="2">
        <v>0</v>
      </c>
      <c r="K10417" s="2" t="s">
        <v>7737</v>
      </c>
      <c r="L10417" s="3">
        <v>45954</v>
      </c>
      <c r="M10417" s="3">
        <v>46508</v>
      </c>
      <c r="N10417" s="2" t="s">
        <v>1917</v>
      </c>
    </row>
    <row r="10418" spans="2:14" x14ac:dyDescent="0.25">
      <c r="B10418" s="2" t="s">
        <v>7726</v>
      </c>
      <c r="C10418" s="2" t="s">
        <v>1061</v>
      </c>
      <c r="D10418" s="2" t="s">
        <v>16</v>
      </c>
      <c r="E10418" s="2" t="s">
        <v>142</v>
      </c>
      <c r="F10418" s="2" t="s">
        <v>18</v>
      </c>
      <c r="G10418" s="2" t="s">
        <v>19</v>
      </c>
      <c r="H10418" s="2" t="s">
        <v>24</v>
      </c>
      <c r="I10418" s="2">
        <v>175188</v>
      </c>
      <c r="J10418" s="2">
        <v>0</v>
      </c>
      <c r="K10418" s="2" t="s">
        <v>7739</v>
      </c>
      <c r="L10418" s="3">
        <v>45964</v>
      </c>
      <c r="M10418" s="3">
        <v>46569</v>
      </c>
      <c r="N10418" s="2" t="s">
        <v>1917</v>
      </c>
    </row>
    <row r="10419" spans="2:14" x14ac:dyDescent="0.25">
      <c r="B10419" s="2" t="s">
        <v>7726</v>
      </c>
      <c r="C10419" s="2" t="s">
        <v>1061</v>
      </c>
      <c r="D10419" s="2" t="s">
        <v>16</v>
      </c>
      <c r="E10419" s="2" t="s">
        <v>142</v>
      </c>
      <c r="F10419" s="2" t="s">
        <v>18</v>
      </c>
      <c r="G10419" s="2" t="s">
        <v>19</v>
      </c>
      <c r="H10419" s="2" t="s">
        <v>24</v>
      </c>
      <c r="I10419" s="2">
        <v>175188</v>
      </c>
      <c r="J10419" s="2">
        <v>0</v>
      </c>
      <c r="K10419" s="2" t="s">
        <v>7742</v>
      </c>
      <c r="L10419" s="3">
        <v>46017</v>
      </c>
      <c r="M10419" s="3">
        <v>46692</v>
      </c>
      <c r="N10419" s="2" t="s">
        <v>1917</v>
      </c>
    </row>
    <row r="10420" spans="2:14" x14ac:dyDescent="0.25">
      <c r="B10420" s="2" t="s">
        <v>7726</v>
      </c>
      <c r="C10420" s="2" t="s">
        <v>1061</v>
      </c>
      <c r="D10420" s="2" t="s">
        <v>16</v>
      </c>
      <c r="E10420" s="2" t="s">
        <v>142</v>
      </c>
      <c r="F10420" s="2" t="s">
        <v>18</v>
      </c>
      <c r="G10420" s="2" t="s">
        <v>19</v>
      </c>
      <c r="H10420" s="2" t="s">
        <v>24</v>
      </c>
      <c r="I10420" s="2">
        <v>175188</v>
      </c>
      <c r="J10420" s="2">
        <v>0</v>
      </c>
      <c r="K10420" s="2" t="s">
        <v>7746</v>
      </c>
      <c r="L10420" s="3">
        <v>46097</v>
      </c>
      <c r="M10420" s="3">
        <v>46753</v>
      </c>
      <c r="N10420" s="2" t="s">
        <v>1917</v>
      </c>
    </row>
    <row r="10421" spans="2:14" x14ac:dyDescent="0.25">
      <c r="B10421" s="2" t="s">
        <v>7726</v>
      </c>
      <c r="C10421" s="2" t="s">
        <v>1061</v>
      </c>
      <c r="D10421" s="2" t="s">
        <v>16</v>
      </c>
      <c r="E10421" s="2" t="s">
        <v>142</v>
      </c>
      <c r="F10421" s="2" t="s">
        <v>18</v>
      </c>
      <c r="G10421" s="2" t="s">
        <v>19</v>
      </c>
      <c r="H10421" s="2" t="s">
        <v>24</v>
      </c>
      <c r="I10421" s="2">
        <v>175188</v>
      </c>
      <c r="J10421" s="2">
        <v>0</v>
      </c>
      <c r="K10421" s="2" t="s">
        <v>7748</v>
      </c>
      <c r="L10421" s="3">
        <v>46116</v>
      </c>
      <c r="M10421" s="3">
        <v>46753</v>
      </c>
      <c r="N10421" s="2" t="s">
        <v>1917</v>
      </c>
    </row>
    <row r="10422" spans="2:14" x14ac:dyDescent="0.25">
      <c r="B10422" s="2" t="s">
        <v>7726</v>
      </c>
      <c r="C10422" s="2" t="s">
        <v>1061</v>
      </c>
      <c r="D10422" s="2" t="s">
        <v>16</v>
      </c>
      <c r="E10422" s="2" t="s">
        <v>142</v>
      </c>
      <c r="F10422" s="2" t="s">
        <v>18</v>
      </c>
      <c r="G10422" s="2" t="s">
        <v>19</v>
      </c>
      <c r="H10422" s="2" t="s">
        <v>24</v>
      </c>
      <c r="I10422" s="2">
        <v>175188</v>
      </c>
      <c r="J10422" s="2">
        <v>0</v>
      </c>
      <c r="K10422" s="2" t="s">
        <v>7751</v>
      </c>
      <c r="L10422" s="3">
        <v>46146</v>
      </c>
      <c r="M10422" s="3">
        <v>46784</v>
      </c>
      <c r="N10422" s="2" t="s">
        <v>1917</v>
      </c>
    </row>
    <row r="10423" spans="2:14" x14ac:dyDescent="0.25">
      <c r="B10423" s="2" t="s">
        <v>7752</v>
      </c>
      <c r="C10423" s="2" t="s">
        <v>7753</v>
      </c>
      <c r="D10423" s="2" t="s">
        <v>16</v>
      </c>
      <c r="E10423" s="2" t="s">
        <v>17</v>
      </c>
      <c r="F10423" s="2" t="s">
        <v>18</v>
      </c>
      <c r="G10423" s="2" t="s">
        <v>19</v>
      </c>
      <c r="H10423" s="2" t="s">
        <v>24</v>
      </c>
      <c r="I10423" s="2">
        <v>60712</v>
      </c>
      <c r="J10423" s="2">
        <v>0</v>
      </c>
      <c r="K10423" s="2" t="s">
        <v>7754</v>
      </c>
      <c r="L10423" s="3">
        <v>44958</v>
      </c>
      <c r="M10423" s="3">
        <v>46296</v>
      </c>
      <c r="N10423" s="2" t="s">
        <v>1917</v>
      </c>
    </row>
    <row r="10424" spans="2:14" x14ac:dyDescent="0.25">
      <c r="B10424" s="2" t="s">
        <v>7752</v>
      </c>
      <c r="C10424" s="2" t="s">
        <v>7753</v>
      </c>
      <c r="D10424" s="2" t="s">
        <v>16</v>
      </c>
      <c r="E10424" s="2" t="s">
        <v>17</v>
      </c>
      <c r="F10424" s="2" t="s">
        <v>18</v>
      </c>
      <c r="G10424" s="2" t="s">
        <v>19</v>
      </c>
      <c r="H10424" s="2" t="s">
        <v>24</v>
      </c>
      <c r="I10424" s="2">
        <v>60712</v>
      </c>
      <c r="J10424" s="2">
        <v>0</v>
      </c>
      <c r="K10424" s="2" t="s">
        <v>7755</v>
      </c>
      <c r="L10424" s="3">
        <v>45685</v>
      </c>
      <c r="M10424" s="3">
        <v>46327</v>
      </c>
      <c r="N10424" s="2" t="s">
        <v>1917</v>
      </c>
    </row>
    <row r="10425" spans="2:14" x14ac:dyDescent="0.25">
      <c r="B10425" s="2" t="s">
        <v>7752</v>
      </c>
      <c r="C10425" s="2" t="s">
        <v>7753</v>
      </c>
      <c r="D10425" s="2" t="s">
        <v>16</v>
      </c>
      <c r="E10425" s="2" t="s">
        <v>17</v>
      </c>
      <c r="F10425" s="2" t="s">
        <v>18</v>
      </c>
      <c r="G10425" s="2" t="s">
        <v>19</v>
      </c>
      <c r="H10425" s="2" t="s">
        <v>24</v>
      </c>
      <c r="I10425" s="2">
        <v>60712</v>
      </c>
      <c r="J10425" s="2">
        <v>0</v>
      </c>
      <c r="K10425" s="2" t="s">
        <v>7756</v>
      </c>
      <c r="L10425" s="3">
        <v>45693</v>
      </c>
      <c r="M10425" s="3">
        <v>46327</v>
      </c>
      <c r="N10425" s="2" t="s">
        <v>1917</v>
      </c>
    </row>
    <row r="10426" spans="2:14" x14ac:dyDescent="0.25">
      <c r="B10426" s="2" t="s">
        <v>7752</v>
      </c>
      <c r="C10426" s="2" t="s">
        <v>7753</v>
      </c>
      <c r="D10426" s="2" t="s">
        <v>16</v>
      </c>
      <c r="E10426" s="2" t="s">
        <v>17</v>
      </c>
      <c r="F10426" s="2" t="s">
        <v>18</v>
      </c>
      <c r="G10426" s="2" t="s">
        <v>19</v>
      </c>
      <c r="H10426" s="2" t="s">
        <v>24</v>
      </c>
      <c r="I10426" s="2">
        <v>60712</v>
      </c>
      <c r="J10426" s="2">
        <v>0</v>
      </c>
      <c r="K10426" s="2" t="s">
        <v>7757</v>
      </c>
      <c r="L10426" s="3">
        <v>45692</v>
      </c>
      <c r="M10426" s="3">
        <v>46327</v>
      </c>
      <c r="N10426" s="2" t="s">
        <v>1917</v>
      </c>
    </row>
    <row r="10427" spans="2:14" x14ac:dyDescent="0.25">
      <c r="B10427" s="2" t="s">
        <v>7752</v>
      </c>
      <c r="C10427" s="2" t="s">
        <v>7753</v>
      </c>
      <c r="D10427" s="2" t="s">
        <v>16</v>
      </c>
      <c r="E10427" s="2" t="s">
        <v>17</v>
      </c>
      <c r="F10427" s="2" t="s">
        <v>18</v>
      </c>
      <c r="G10427" s="2" t="s">
        <v>19</v>
      </c>
      <c r="H10427" s="2" t="s">
        <v>24</v>
      </c>
      <c r="I10427" s="2">
        <v>60712</v>
      </c>
      <c r="J10427" s="2">
        <v>0</v>
      </c>
      <c r="K10427" s="2" t="s">
        <v>7758</v>
      </c>
      <c r="L10427" s="3">
        <v>45721</v>
      </c>
      <c r="M10427" s="3">
        <v>46388</v>
      </c>
      <c r="N10427" s="2" t="s">
        <v>1917</v>
      </c>
    </row>
    <row r="10428" spans="2:14" x14ac:dyDescent="0.25">
      <c r="B10428" s="2" t="s">
        <v>7752</v>
      </c>
      <c r="C10428" s="2" t="s">
        <v>7753</v>
      </c>
      <c r="D10428" s="2" t="s">
        <v>16</v>
      </c>
      <c r="E10428" s="2" t="s">
        <v>17</v>
      </c>
      <c r="F10428" s="2" t="s">
        <v>18</v>
      </c>
      <c r="G10428" s="2" t="s">
        <v>19</v>
      </c>
      <c r="H10428" s="2" t="s">
        <v>24</v>
      </c>
      <c r="I10428" s="2">
        <v>60712</v>
      </c>
      <c r="J10428" s="2">
        <v>0</v>
      </c>
      <c r="K10428" s="2" t="s">
        <v>7759</v>
      </c>
      <c r="L10428" s="3">
        <v>45721</v>
      </c>
      <c r="M10428" s="3">
        <v>46388</v>
      </c>
      <c r="N10428" s="2" t="s">
        <v>1917</v>
      </c>
    </row>
    <row r="10429" spans="2:14" x14ac:dyDescent="0.25">
      <c r="B10429" s="2" t="s">
        <v>7752</v>
      </c>
      <c r="C10429" s="2" t="s">
        <v>7753</v>
      </c>
      <c r="D10429" s="2" t="s">
        <v>16</v>
      </c>
      <c r="E10429" s="2" t="s">
        <v>17</v>
      </c>
      <c r="F10429" s="2" t="s">
        <v>18</v>
      </c>
      <c r="G10429" s="2" t="s">
        <v>19</v>
      </c>
      <c r="H10429" s="2" t="s">
        <v>24</v>
      </c>
      <c r="I10429" s="2">
        <v>60712</v>
      </c>
      <c r="J10429" s="2">
        <v>0</v>
      </c>
      <c r="K10429" s="2" t="s">
        <v>7760</v>
      </c>
      <c r="L10429" s="3">
        <v>45738</v>
      </c>
      <c r="M10429" s="3">
        <v>46388</v>
      </c>
      <c r="N10429" s="2" t="s">
        <v>1917</v>
      </c>
    </row>
    <row r="10430" spans="2:14" x14ac:dyDescent="0.25">
      <c r="B10430" s="2" t="s">
        <v>7752</v>
      </c>
      <c r="C10430" s="2" t="s">
        <v>7753</v>
      </c>
      <c r="D10430" s="2" t="s">
        <v>16</v>
      </c>
      <c r="E10430" s="2" t="s">
        <v>17</v>
      </c>
      <c r="F10430" s="2" t="s">
        <v>18</v>
      </c>
      <c r="G10430" s="2" t="s">
        <v>19</v>
      </c>
      <c r="H10430" s="2" t="s">
        <v>24</v>
      </c>
      <c r="I10430" s="2">
        <v>60712</v>
      </c>
      <c r="J10430" s="2">
        <v>0</v>
      </c>
      <c r="K10430" s="2" t="s">
        <v>7761</v>
      </c>
      <c r="L10430" s="3">
        <v>45738</v>
      </c>
      <c r="M10430" s="3">
        <v>46388</v>
      </c>
      <c r="N10430" s="2" t="s">
        <v>1917</v>
      </c>
    </row>
    <row r="10431" spans="2:14" x14ac:dyDescent="0.25">
      <c r="B10431" s="2" t="s">
        <v>7752</v>
      </c>
      <c r="C10431" s="2" t="s">
        <v>7753</v>
      </c>
      <c r="D10431" s="2" t="s">
        <v>16</v>
      </c>
      <c r="E10431" s="2" t="s">
        <v>17</v>
      </c>
      <c r="F10431" s="2" t="s">
        <v>18</v>
      </c>
      <c r="G10431" s="2" t="s">
        <v>19</v>
      </c>
      <c r="H10431" s="2" t="s">
        <v>24</v>
      </c>
      <c r="I10431" s="2">
        <v>60712</v>
      </c>
      <c r="J10431" s="2">
        <v>0</v>
      </c>
      <c r="K10431" s="2" t="s">
        <v>7762</v>
      </c>
      <c r="L10431" s="3">
        <v>45841</v>
      </c>
      <c r="M10431" s="3">
        <v>46508</v>
      </c>
      <c r="N10431" s="2" t="s">
        <v>1917</v>
      </c>
    </row>
    <row r="10432" spans="2:14" x14ac:dyDescent="0.25">
      <c r="B10432" s="2" t="s">
        <v>7752</v>
      </c>
      <c r="C10432" s="2" t="s">
        <v>7753</v>
      </c>
      <c r="D10432" s="2" t="s">
        <v>16</v>
      </c>
      <c r="E10432" s="2" t="s">
        <v>17</v>
      </c>
      <c r="F10432" s="2" t="s">
        <v>18</v>
      </c>
      <c r="G10432" s="2" t="s">
        <v>19</v>
      </c>
      <c r="H10432" s="2" t="s">
        <v>24</v>
      </c>
      <c r="I10432" s="2">
        <v>60712</v>
      </c>
      <c r="J10432" s="2">
        <v>0</v>
      </c>
      <c r="K10432" s="2" t="s">
        <v>7763</v>
      </c>
      <c r="L10432" s="3">
        <v>45841</v>
      </c>
      <c r="M10432" s="3">
        <v>46508</v>
      </c>
      <c r="N10432" s="2" t="s">
        <v>1917</v>
      </c>
    </row>
    <row r="10433" spans="2:14" x14ac:dyDescent="0.25">
      <c r="B10433" s="2" t="s">
        <v>7752</v>
      </c>
      <c r="C10433" s="2" t="s">
        <v>7753</v>
      </c>
      <c r="D10433" s="2" t="s">
        <v>16</v>
      </c>
      <c r="E10433" s="2" t="s">
        <v>17</v>
      </c>
      <c r="F10433" s="2" t="s">
        <v>18</v>
      </c>
      <c r="G10433" s="2" t="s">
        <v>19</v>
      </c>
      <c r="H10433" s="2" t="s">
        <v>24</v>
      </c>
      <c r="I10433" s="2">
        <v>60712</v>
      </c>
      <c r="J10433" s="2">
        <v>0</v>
      </c>
      <c r="K10433" s="2" t="s">
        <v>7764</v>
      </c>
      <c r="L10433" s="3">
        <v>45841</v>
      </c>
      <c r="M10433" s="3">
        <v>46539</v>
      </c>
      <c r="N10433" s="2" t="s">
        <v>1917</v>
      </c>
    </row>
    <row r="10434" spans="2:14" x14ac:dyDescent="0.25">
      <c r="B10434" s="2" t="s">
        <v>7752</v>
      </c>
      <c r="C10434" s="2" t="s">
        <v>7753</v>
      </c>
      <c r="D10434" s="2" t="s">
        <v>16</v>
      </c>
      <c r="E10434" s="2" t="s">
        <v>17</v>
      </c>
      <c r="F10434" s="2" t="s">
        <v>18</v>
      </c>
      <c r="G10434" s="2" t="s">
        <v>19</v>
      </c>
      <c r="H10434" s="2" t="s">
        <v>24</v>
      </c>
      <c r="I10434" s="2">
        <v>60712</v>
      </c>
      <c r="J10434" s="2">
        <v>0</v>
      </c>
      <c r="K10434" s="2" t="s">
        <v>7765</v>
      </c>
      <c r="L10434" s="3">
        <v>45873</v>
      </c>
      <c r="M10434" s="3">
        <v>46539</v>
      </c>
      <c r="N10434" s="2" t="s">
        <v>1917</v>
      </c>
    </row>
    <row r="10435" spans="2:14" x14ac:dyDescent="0.25">
      <c r="B10435" s="2" t="s">
        <v>7752</v>
      </c>
      <c r="C10435" s="2" t="s">
        <v>7753</v>
      </c>
      <c r="D10435" s="2" t="s">
        <v>16</v>
      </c>
      <c r="E10435" s="2" t="s">
        <v>17</v>
      </c>
      <c r="F10435" s="2" t="s">
        <v>18</v>
      </c>
      <c r="G10435" s="2" t="s">
        <v>19</v>
      </c>
      <c r="H10435" s="2" t="s">
        <v>24</v>
      </c>
      <c r="I10435" s="2">
        <v>60712</v>
      </c>
      <c r="J10435" s="2">
        <v>0</v>
      </c>
      <c r="K10435" s="2" t="s">
        <v>7766</v>
      </c>
      <c r="L10435" s="3">
        <v>45873</v>
      </c>
      <c r="M10435" s="3">
        <v>46539</v>
      </c>
      <c r="N10435" s="2" t="s">
        <v>1917</v>
      </c>
    </row>
    <row r="10436" spans="2:14" x14ac:dyDescent="0.25">
      <c r="B10436" s="2" t="s">
        <v>7752</v>
      </c>
      <c r="C10436" s="2" t="s">
        <v>7753</v>
      </c>
      <c r="D10436" s="2" t="s">
        <v>16</v>
      </c>
      <c r="E10436" s="2" t="s">
        <v>17</v>
      </c>
      <c r="F10436" s="2" t="s">
        <v>18</v>
      </c>
      <c r="G10436" s="2" t="s">
        <v>19</v>
      </c>
      <c r="H10436" s="2" t="s">
        <v>24</v>
      </c>
      <c r="I10436" s="2">
        <v>60712</v>
      </c>
      <c r="J10436" s="2">
        <v>0</v>
      </c>
      <c r="K10436" s="2" t="s">
        <v>7767</v>
      </c>
      <c r="L10436" s="3">
        <v>45873</v>
      </c>
      <c r="M10436" s="3">
        <v>46569</v>
      </c>
      <c r="N10436" s="2" t="s">
        <v>1917</v>
      </c>
    </row>
    <row r="10437" spans="2:14" x14ac:dyDescent="0.25">
      <c r="B10437" s="2" t="s">
        <v>7752</v>
      </c>
      <c r="C10437" s="2" t="s">
        <v>7753</v>
      </c>
      <c r="D10437" s="2" t="s">
        <v>16</v>
      </c>
      <c r="E10437" s="2" t="s">
        <v>17</v>
      </c>
      <c r="F10437" s="2" t="s">
        <v>18</v>
      </c>
      <c r="G10437" s="2" t="s">
        <v>19</v>
      </c>
      <c r="H10437" s="2" t="s">
        <v>24</v>
      </c>
      <c r="I10437" s="2">
        <v>60712</v>
      </c>
      <c r="J10437" s="2">
        <v>0</v>
      </c>
      <c r="K10437" s="2" t="s">
        <v>7768</v>
      </c>
      <c r="L10437" s="3">
        <v>45993</v>
      </c>
      <c r="M10437" s="3">
        <v>46631</v>
      </c>
      <c r="N10437" s="2" t="s">
        <v>1917</v>
      </c>
    </row>
    <row r="10438" spans="2:14" x14ac:dyDescent="0.25">
      <c r="B10438" s="2" t="s">
        <v>7752</v>
      </c>
      <c r="C10438" s="2" t="s">
        <v>7753</v>
      </c>
      <c r="D10438" s="2" t="s">
        <v>16</v>
      </c>
      <c r="E10438" s="2" t="s">
        <v>17</v>
      </c>
      <c r="F10438" s="2" t="s">
        <v>18</v>
      </c>
      <c r="G10438" s="2" t="s">
        <v>19</v>
      </c>
      <c r="H10438" s="2" t="s">
        <v>24</v>
      </c>
      <c r="I10438" s="2">
        <v>60712</v>
      </c>
      <c r="J10438" s="2">
        <v>0</v>
      </c>
      <c r="K10438" s="2" t="s">
        <v>7769</v>
      </c>
      <c r="L10438" s="3">
        <v>46017</v>
      </c>
      <c r="M10438" s="3">
        <v>46692</v>
      </c>
      <c r="N10438" s="2" t="s">
        <v>1917</v>
      </c>
    </row>
    <row r="10439" spans="2:14" x14ac:dyDescent="0.25">
      <c r="B10439" s="2" t="s">
        <v>7752</v>
      </c>
      <c r="C10439" s="2" t="s">
        <v>7753</v>
      </c>
      <c r="D10439" s="2" t="s">
        <v>16</v>
      </c>
      <c r="E10439" s="2" t="s">
        <v>17</v>
      </c>
      <c r="F10439" s="2" t="s">
        <v>18</v>
      </c>
      <c r="G10439" s="2" t="s">
        <v>19</v>
      </c>
      <c r="H10439" s="2" t="s">
        <v>24</v>
      </c>
      <c r="I10439" s="2">
        <v>60712</v>
      </c>
      <c r="J10439" s="2">
        <v>0</v>
      </c>
      <c r="K10439" s="2" t="s">
        <v>7770</v>
      </c>
      <c r="L10439" s="3">
        <v>46017</v>
      </c>
      <c r="M10439" s="3">
        <v>46722</v>
      </c>
      <c r="N10439" s="2" t="s">
        <v>1917</v>
      </c>
    </row>
    <row r="10440" spans="2:14" x14ac:dyDescent="0.25">
      <c r="B10440" s="2" t="s">
        <v>7752</v>
      </c>
      <c r="C10440" s="2" t="s">
        <v>7753</v>
      </c>
      <c r="D10440" s="2" t="s">
        <v>16</v>
      </c>
      <c r="E10440" s="2" t="s">
        <v>17</v>
      </c>
      <c r="F10440" s="2" t="s">
        <v>18</v>
      </c>
      <c r="G10440" s="2" t="s">
        <v>19</v>
      </c>
      <c r="H10440" s="2" t="s">
        <v>24</v>
      </c>
      <c r="I10440" s="2">
        <v>60712</v>
      </c>
      <c r="J10440" s="2">
        <v>0</v>
      </c>
      <c r="K10440" s="2" t="s">
        <v>7771</v>
      </c>
      <c r="L10440" s="3">
        <v>46076</v>
      </c>
      <c r="M10440" s="3">
        <v>46722</v>
      </c>
      <c r="N10440" s="2" t="s">
        <v>1917</v>
      </c>
    </row>
    <row r="10441" spans="2:14" x14ac:dyDescent="0.25">
      <c r="B10441" s="2" t="s">
        <v>7752</v>
      </c>
      <c r="C10441" s="2" t="s">
        <v>7753</v>
      </c>
      <c r="D10441" s="2" t="s">
        <v>16</v>
      </c>
      <c r="E10441" s="2" t="s">
        <v>17</v>
      </c>
      <c r="F10441" s="2" t="s">
        <v>18</v>
      </c>
      <c r="G10441" s="2" t="s">
        <v>19</v>
      </c>
      <c r="H10441" s="2" t="s">
        <v>24</v>
      </c>
      <c r="I10441" s="2">
        <v>60712</v>
      </c>
      <c r="J10441" s="2">
        <v>4888</v>
      </c>
      <c r="K10441" s="2" t="s">
        <v>7772</v>
      </c>
      <c r="L10441" s="3">
        <v>46081</v>
      </c>
      <c r="M10441" s="3">
        <v>46722</v>
      </c>
      <c r="N10441" s="2" t="s">
        <v>1917</v>
      </c>
    </row>
    <row r="10442" spans="2:14" x14ac:dyDescent="0.25">
      <c r="B10442" s="2" t="s">
        <v>7752</v>
      </c>
      <c r="C10442" s="2" t="s">
        <v>7753</v>
      </c>
      <c r="D10442" s="2" t="s">
        <v>16</v>
      </c>
      <c r="E10442" s="2" t="s">
        <v>17</v>
      </c>
      <c r="F10442" s="2" t="s">
        <v>18</v>
      </c>
      <c r="G10442" s="2" t="s">
        <v>19</v>
      </c>
      <c r="H10442" s="2" t="s">
        <v>24</v>
      </c>
      <c r="I10442" s="2">
        <v>60712</v>
      </c>
      <c r="J10442" s="2">
        <v>4224</v>
      </c>
      <c r="K10442" s="2" t="s">
        <v>7773</v>
      </c>
      <c r="L10442" s="3">
        <v>46081</v>
      </c>
      <c r="M10442" s="3">
        <v>46753</v>
      </c>
      <c r="N10442" s="2" t="s">
        <v>1917</v>
      </c>
    </row>
    <row r="10443" spans="2:14" x14ac:dyDescent="0.25">
      <c r="B10443" s="2" t="s">
        <v>7752</v>
      </c>
      <c r="C10443" s="2" t="s">
        <v>7753</v>
      </c>
      <c r="D10443" s="2" t="s">
        <v>16</v>
      </c>
      <c r="E10443" s="2" t="s">
        <v>17</v>
      </c>
      <c r="F10443" s="2" t="s">
        <v>18</v>
      </c>
      <c r="G10443" s="2" t="s">
        <v>19</v>
      </c>
      <c r="H10443" s="2" t="s">
        <v>24</v>
      </c>
      <c r="I10443" s="2">
        <v>60712</v>
      </c>
      <c r="J10443" s="2">
        <v>9408</v>
      </c>
      <c r="K10443" s="2" t="s">
        <v>7774</v>
      </c>
      <c r="L10443" s="3">
        <v>46083</v>
      </c>
      <c r="M10443" s="3">
        <v>46753</v>
      </c>
      <c r="N10443" s="2" t="s">
        <v>1917</v>
      </c>
    </row>
    <row r="10444" spans="2:14" x14ac:dyDescent="0.25">
      <c r="B10444" s="2" t="s">
        <v>7752</v>
      </c>
      <c r="C10444" s="2" t="s">
        <v>7753</v>
      </c>
      <c r="D10444" s="2" t="s">
        <v>16</v>
      </c>
      <c r="E10444" s="2" t="s">
        <v>17</v>
      </c>
      <c r="F10444" s="2" t="s">
        <v>18</v>
      </c>
      <c r="G10444" s="2" t="s">
        <v>19</v>
      </c>
      <c r="H10444" s="2" t="s">
        <v>24</v>
      </c>
      <c r="I10444" s="2">
        <v>60712</v>
      </c>
      <c r="J10444" s="2">
        <v>8592</v>
      </c>
      <c r="K10444" s="2" t="s">
        <v>7775</v>
      </c>
      <c r="L10444" s="3">
        <v>46083</v>
      </c>
      <c r="M10444" s="3">
        <v>46753</v>
      </c>
      <c r="N10444" s="2" t="s">
        <v>1917</v>
      </c>
    </row>
    <row r="10445" spans="2:14" x14ac:dyDescent="0.25">
      <c r="B10445" s="2" t="s">
        <v>7752</v>
      </c>
      <c r="C10445" s="2" t="s">
        <v>7753</v>
      </c>
      <c r="D10445" s="2" t="s">
        <v>16</v>
      </c>
      <c r="E10445" s="2" t="s">
        <v>17</v>
      </c>
      <c r="F10445" s="2" t="s">
        <v>18</v>
      </c>
      <c r="G10445" s="2" t="s">
        <v>19</v>
      </c>
      <c r="H10445" s="2" t="s">
        <v>24</v>
      </c>
      <c r="I10445" s="2">
        <v>60712</v>
      </c>
      <c r="J10445" s="2">
        <v>4920</v>
      </c>
      <c r="K10445" s="2" t="s">
        <v>7776</v>
      </c>
      <c r="L10445" s="3">
        <v>46097</v>
      </c>
      <c r="M10445" s="3">
        <v>46753</v>
      </c>
      <c r="N10445" s="2" t="s">
        <v>1917</v>
      </c>
    </row>
    <row r="10446" spans="2:14" x14ac:dyDescent="0.25">
      <c r="B10446" s="2" t="s">
        <v>7752</v>
      </c>
      <c r="C10446" s="2" t="s">
        <v>7753</v>
      </c>
      <c r="D10446" s="2" t="s">
        <v>16</v>
      </c>
      <c r="E10446" s="2" t="s">
        <v>17</v>
      </c>
      <c r="F10446" s="2" t="s">
        <v>18</v>
      </c>
      <c r="G10446" s="2" t="s">
        <v>19</v>
      </c>
      <c r="H10446" s="2" t="s">
        <v>24</v>
      </c>
      <c r="I10446" s="2">
        <v>60712</v>
      </c>
      <c r="J10446" s="2">
        <v>10680</v>
      </c>
      <c r="K10446" s="2" t="s">
        <v>7777</v>
      </c>
      <c r="L10446" s="3">
        <v>46097</v>
      </c>
      <c r="M10446" s="3">
        <v>46753</v>
      </c>
      <c r="N10446" s="2" t="s">
        <v>1917</v>
      </c>
    </row>
    <row r="10447" spans="2:14" x14ac:dyDescent="0.25">
      <c r="B10447" s="2" t="s">
        <v>7752</v>
      </c>
      <c r="C10447" s="2" t="s">
        <v>7753</v>
      </c>
      <c r="D10447" s="2" t="s">
        <v>16</v>
      </c>
      <c r="E10447" s="2" t="s">
        <v>17</v>
      </c>
      <c r="F10447" s="2" t="s">
        <v>18</v>
      </c>
      <c r="G10447" s="2" t="s">
        <v>19</v>
      </c>
      <c r="H10447" s="2" t="s">
        <v>24</v>
      </c>
      <c r="I10447" s="2">
        <v>60712</v>
      </c>
      <c r="J10447" s="2">
        <v>7536</v>
      </c>
      <c r="K10447" s="2" t="s">
        <v>7778</v>
      </c>
      <c r="L10447" s="3">
        <v>46116</v>
      </c>
      <c r="M10447" s="3">
        <v>46753</v>
      </c>
      <c r="N10447" s="2" t="s">
        <v>1917</v>
      </c>
    </row>
    <row r="10448" spans="2:14" x14ac:dyDescent="0.25">
      <c r="B10448" s="2" t="s">
        <v>7752</v>
      </c>
      <c r="C10448" s="2" t="s">
        <v>7753</v>
      </c>
      <c r="D10448" s="2" t="s">
        <v>16</v>
      </c>
      <c r="E10448" s="2" t="s">
        <v>17</v>
      </c>
      <c r="F10448" s="2" t="s">
        <v>18</v>
      </c>
      <c r="G10448" s="2" t="s">
        <v>19</v>
      </c>
      <c r="H10448" s="2" t="s">
        <v>24</v>
      </c>
      <c r="I10448" s="2">
        <v>60712</v>
      </c>
      <c r="J10448" s="2">
        <v>864</v>
      </c>
      <c r="K10448" s="2" t="s">
        <v>7779</v>
      </c>
      <c r="L10448" s="3">
        <v>46116</v>
      </c>
      <c r="M10448" s="3">
        <v>46753</v>
      </c>
      <c r="N10448" s="2" t="s">
        <v>1917</v>
      </c>
    </row>
    <row r="10449" spans="2:14" x14ac:dyDescent="0.25">
      <c r="B10449" s="2" t="s">
        <v>7752</v>
      </c>
      <c r="C10449" s="2" t="s">
        <v>7753</v>
      </c>
      <c r="D10449" s="2" t="s">
        <v>16</v>
      </c>
      <c r="E10449" s="2" t="s">
        <v>17</v>
      </c>
      <c r="F10449" s="2" t="s">
        <v>18</v>
      </c>
      <c r="G10449" s="2" t="s">
        <v>19</v>
      </c>
      <c r="H10449" s="2" t="s">
        <v>24</v>
      </c>
      <c r="I10449" s="2">
        <v>60712</v>
      </c>
      <c r="J10449" s="2">
        <v>9600</v>
      </c>
      <c r="K10449" s="2" t="s">
        <v>7780</v>
      </c>
      <c r="L10449" s="3">
        <v>46146</v>
      </c>
      <c r="M10449" s="3">
        <v>46784</v>
      </c>
      <c r="N10449" s="2" t="s">
        <v>1917</v>
      </c>
    </row>
    <row r="10450" spans="2:14" x14ac:dyDescent="0.25">
      <c r="B10450" s="2" t="s">
        <v>7752</v>
      </c>
      <c r="C10450" s="2" t="s">
        <v>7753</v>
      </c>
      <c r="D10450" s="2" t="s">
        <v>16</v>
      </c>
      <c r="E10450" s="2" t="s">
        <v>142</v>
      </c>
      <c r="F10450" s="2" t="s">
        <v>18</v>
      </c>
      <c r="G10450" s="2" t="s">
        <v>19</v>
      </c>
      <c r="H10450" s="2" t="s">
        <v>24</v>
      </c>
      <c r="I10450" s="2">
        <v>60712</v>
      </c>
      <c r="J10450" s="2">
        <v>0</v>
      </c>
      <c r="K10450" s="2" t="s">
        <v>7754</v>
      </c>
      <c r="L10450" s="3">
        <v>44958</v>
      </c>
      <c r="M10450" s="3">
        <v>46296</v>
      </c>
      <c r="N10450" s="2" t="s">
        <v>1917</v>
      </c>
    </row>
    <row r="10451" spans="2:14" x14ac:dyDescent="0.25">
      <c r="B10451" s="2" t="s">
        <v>7752</v>
      </c>
      <c r="C10451" s="2" t="s">
        <v>7753</v>
      </c>
      <c r="D10451" s="2" t="s">
        <v>16</v>
      </c>
      <c r="E10451" s="2" t="s">
        <v>142</v>
      </c>
      <c r="F10451" s="2" t="s">
        <v>18</v>
      </c>
      <c r="G10451" s="2" t="s">
        <v>19</v>
      </c>
      <c r="H10451" s="2" t="s">
        <v>24</v>
      </c>
      <c r="I10451" s="2">
        <v>60712</v>
      </c>
      <c r="J10451" s="2">
        <v>0</v>
      </c>
      <c r="K10451" s="2" t="s">
        <v>7760</v>
      </c>
      <c r="L10451" s="3">
        <v>45738</v>
      </c>
      <c r="M10451" s="3">
        <v>46388</v>
      </c>
      <c r="N10451" s="2" t="s">
        <v>1917</v>
      </c>
    </row>
    <row r="10452" spans="2:14" x14ac:dyDescent="0.25">
      <c r="B10452" s="2" t="s">
        <v>7752</v>
      </c>
      <c r="C10452" s="2" t="s">
        <v>7753</v>
      </c>
      <c r="D10452" s="2" t="s">
        <v>16</v>
      </c>
      <c r="E10452" s="2" t="s">
        <v>142</v>
      </c>
      <c r="F10452" s="2" t="s">
        <v>18</v>
      </c>
      <c r="G10452" s="2" t="s">
        <v>19</v>
      </c>
      <c r="H10452" s="2" t="s">
        <v>24</v>
      </c>
      <c r="I10452" s="2">
        <v>60712</v>
      </c>
      <c r="J10452" s="2">
        <v>0</v>
      </c>
      <c r="K10452" s="2" t="s">
        <v>7761</v>
      </c>
      <c r="L10452" s="3">
        <v>45738</v>
      </c>
      <c r="M10452" s="3">
        <v>46388</v>
      </c>
      <c r="N10452" s="2" t="s">
        <v>1917</v>
      </c>
    </row>
    <row r="10453" spans="2:14" x14ac:dyDescent="0.25">
      <c r="B10453" s="2" t="s">
        <v>7752</v>
      </c>
      <c r="C10453" s="2" t="s">
        <v>7753</v>
      </c>
      <c r="D10453" s="2" t="s">
        <v>16</v>
      </c>
      <c r="E10453" s="2" t="s">
        <v>142</v>
      </c>
      <c r="F10453" s="2" t="s">
        <v>18</v>
      </c>
      <c r="G10453" s="2" t="s">
        <v>19</v>
      </c>
      <c r="H10453" s="2" t="s">
        <v>24</v>
      </c>
      <c r="I10453" s="2">
        <v>60712</v>
      </c>
      <c r="J10453" s="2">
        <v>0</v>
      </c>
      <c r="K10453" s="2" t="s">
        <v>7764</v>
      </c>
      <c r="L10453" s="3">
        <v>45841</v>
      </c>
      <c r="M10453" s="3">
        <v>46539</v>
      </c>
      <c r="N10453" s="2" t="s">
        <v>1917</v>
      </c>
    </row>
    <row r="10454" spans="2:14" x14ac:dyDescent="0.25">
      <c r="B10454" s="2" t="s">
        <v>7752</v>
      </c>
      <c r="C10454" s="2" t="s">
        <v>7753</v>
      </c>
      <c r="D10454" s="2" t="s">
        <v>16</v>
      </c>
      <c r="E10454" s="2" t="s">
        <v>142</v>
      </c>
      <c r="F10454" s="2" t="s">
        <v>18</v>
      </c>
      <c r="G10454" s="2" t="s">
        <v>19</v>
      </c>
      <c r="H10454" s="2" t="s">
        <v>24</v>
      </c>
      <c r="I10454" s="2">
        <v>60712</v>
      </c>
      <c r="J10454" s="2">
        <v>0</v>
      </c>
      <c r="K10454" s="2" t="s">
        <v>7766</v>
      </c>
      <c r="L10454" s="3">
        <v>45873</v>
      </c>
      <c r="M10454" s="3">
        <v>46539</v>
      </c>
      <c r="N10454" s="2" t="s">
        <v>1917</v>
      </c>
    </row>
    <row r="10455" spans="2:14" x14ac:dyDescent="0.25">
      <c r="B10455" s="2" t="s">
        <v>7752</v>
      </c>
      <c r="C10455" s="2" t="s">
        <v>7753</v>
      </c>
      <c r="D10455" s="2" t="s">
        <v>16</v>
      </c>
      <c r="E10455" s="2" t="s">
        <v>142</v>
      </c>
      <c r="F10455" s="2" t="s">
        <v>18</v>
      </c>
      <c r="G10455" s="2" t="s">
        <v>19</v>
      </c>
      <c r="H10455" s="2" t="s">
        <v>24</v>
      </c>
      <c r="I10455" s="2">
        <v>60712</v>
      </c>
      <c r="J10455" s="2">
        <v>0</v>
      </c>
      <c r="K10455" s="2" t="s">
        <v>7767</v>
      </c>
      <c r="L10455" s="3">
        <v>45873</v>
      </c>
      <c r="M10455" s="3">
        <v>46569</v>
      </c>
      <c r="N10455" s="2" t="s">
        <v>1917</v>
      </c>
    </row>
    <row r="10456" spans="2:14" x14ac:dyDescent="0.25">
      <c r="B10456" s="2" t="s">
        <v>7752</v>
      </c>
      <c r="C10456" s="2" t="s">
        <v>7753</v>
      </c>
      <c r="D10456" s="2" t="s">
        <v>16</v>
      </c>
      <c r="E10456" s="2" t="s">
        <v>142</v>
      </c>
      <c r="F10456" s="2" t="s">
        <v>18</v>
      </c>
      <c r="G10456" s="2" t="s">
        <v>19</v>
      </c>
      <c r="H10456" s="2" t="s">
        <v>24</v>
      </c>
      <c r="I10456" s="2">
        <v>60712</v>
      </c>
      <c r="J10456" s="2">
        <v>0</v>
      </c>
      <c r="K10456" s="2" t="s">
        <v>7768</v>
      </c>
      <c r="L10456" s="3">
        <v>45993</v>
      </c>
      <c r="M10456" s="3">
        <v>46631</v>
      </c>
      <c r="N10456" s="2" t="s">
        <v>1917</v>
      </c>
    </row>
    <row r="10457" spans="2:14" x14ac:dyDescent="0.25">
      <c r="B10457" s="2" t="s">
        <v>7752</v>
      </c>
      <c r="C10457" s="2" t="s">
        <v>7753</v>
      </c>
      <c r="D10457" s="2" t="s">
        <v>16</v>
      </c>
      <c r="E10457" s="2" t="s">
        <v>142</v>
      </c>
      <c r="F10457" s="2" t="s">
        <v>18</v>
      </c>
      <c r="G10457" s="2" t="s">
        <v>19</v>
      </c>
      <c r="H10457" s="2" t="s">
        <v>24</v>
      </c>
      <c r="I10457" s="2">
        <v>60712</v>
      </c>
      <c r="J10457" s="2">
        <v>0</v>
      </c>
      <c r="K10457" s="2" t="s">
        <v>7769</v>
      </c>
      <c r="L10457" s="3">
        <v>46017</v>
      </c>
      <c r="M10457" s="3">
        <v>46692</v>
      </c>
      <c r="N10457" s="2" t="s">
        <v>1917</v>
      </c>
    </row>
    <row r="10458" spans="2:14" x14ac:dyDescent="0.25">
      <c r="B10458" s="2" t="s">
        <v>7752</v>
      </c>
      <c r="C10458" s="2" t="s">
        <v>7753</v>
      </c>
      <c r="D10458" s="2" t="s">
        <v>16</v>
      </c>
      <c r="E10458" s="2" t="s">
        <v>142</v>
      </c>
      <c r="F10458" s="2" t="s">
        <v>18</v>
      </c>
      <c r="G10458" s="2" t="s">
        <v>19</v>
      </c>
      <c r="H10458" s="2" t="s">
        <v>24</v>
      </c>
      <c r="I10458" s="2">
        <v>60712</v>
      </c>
      <c r="J10458" s="2">
        <v>0</v>
      </c>
      <c r="K10458" s="2" t="s">
        <v>7770</v>
      </c>
      <c r="L10458" s="3">
        <v>46017</v>
      </c>
      <c r="M10458" s="3">
        <v>46722</v>
      </c>
      <c r="N10458" s="2" t="s">
        <v>1917</v>
      </c>
    </row>
    <row r="10459" spans="2:14" x14ac:dyDescent="0.25">
      <c r="B10459" s="2" t="s">
        <v>7752</v>
      </c>
      <c r="C10459" s="2" t="s">
        <v>7753</v>
      </c>
      <c r="D10459" s="2" t="s">
        <v>16</v>
      </c>
      <c r="E10459" s="2" t="s">
        <v>142</v>
      </c>
      <c r="F10459" s="2" t="s">
        <v>18</v>
      </c>
      <c r="G10459" s="2" t="s">
        <v>19</v>
      </c>
      <c r="H10459" s="2" t="s">
        <v>24</v>
      </c>
      <c r="I10459" s="2">
        <v>60712</v>
      </c>
      <c r="J10459" s="2">
        <v>0</v>
      </c>
      <c r="K10459" s="2" t="s">
        <v>7777</v>
      </c>
      <c r="L10459" s="3">
        <v>46097</v>
      </c>
      <c r="M10459" s="3">
        <v>46753</v>
      </c>
      <c r="N10459" s="2" t="s">
        <v>1917</v>
      </c>
    </row>
    <row r="10460" spans="2:14" x14ac:dyDescent="0.25">
      <c r="B10460" s="2" t="s">
        <v>7752</v>
      </c>
      <c r="C10460" s="2" t="s">
        <v>7753</v>
      </c>
      <c r="D10460" s="2" t="s">
        <v>16</v>
      </c>
      <c r="E10460" s="2" t="s">
        <v>142</v>
      </c>
      <c r="F10460" s="2" t="s">
        <v>18</v>
      </c>
      <c r="G10460" s="2" t="s">
        <v>19</v>
      </c>
      <c r="H10460" s="2" t="s">
        <v>24</v>
      </c>
      <c r="I10460" s="2">
        <v>60712</v>
      </c>
      <c r="J10460" s="2">
        <v>0</v>
      </c>
      <c r="K10460" s="2" t="s">
        <v>7778</v>
      </c>
      <c r="L10460" s="3">
        <v>46116</v>
      </c>
      <c r="M10460" s="3">
        <v>46753</v>
      </c>
      <c r="N10460" s="2" t="s">
        <v>1917</v>
      </c>
    </row>
    <row r="10461" spans="2:14" x14ac:dyDescent="0.25">
      <c r="B10461" s="2" t="s">
        <v>7752</v>
      </c>
      <c r="C10461" s="2" t="s">
        <v>7753</v>
      </c>
      <c r="D10461" s="2" t="s">
        <v>16</v>
      </c>
      <c r="E10461" s="2" t="s">
        <v>142</v>
      </c>
      <c r="F10461" s="2" t="s">
        <v>18</v>
      </c>
      <c r="G10461" s="2" t="s">
        <v>19</v>
      </c>
      <c r="H10461" s="2" t="s">
        <v>24</v>
      </c>
      <c r="I10461" s="2">
        <v>60712</v>
      </c>
      <c r="J10461" s="2">
        <v>0</v>
      </c>
      <c r="K10461" s="2" t="s">
        <v>7779</v>
      </c>
      <c r="L10461" s="3">
        <v>46116</v>
      </c>
      <c r="M10461" s="3">
        <v>46753</v>
      </c>
      <c r="N10461" s="2" t="s">
        <v>1917</v>
      </c>
    </row>
    <row r="10462" spans="2:14" x14ac:dyDescent="0.25">
      <c r="B10462" s="2" t="s">
        <v>7752</v>
      </c>
      <c r="C10462" s="2" t="s">
        <v>7753</v>
      </c>
      <c r="D10462" s="2" t="s">
        <v>16</v>
      </c>
      <c r="E10462" s="2" t="s">
        <v>142</v>
      </c>
      <c r="F10462" s="2" t="s">
        <v>18</v>
      </c>
      <c r="G10462" s="2" t="s">
        <v>19</v>
      </c>
      <c r="H10462" s="2" t="s">
        <v>24</v>
      </c>
      <c r="I10462" s="2">
        <v>60712</v>
      </c>
      <c r="J10462" s="2">
        <v>0</v>
      </c>
      <c r="K10462" s="2" t="s">
        <v>7780</v>
      </c>
      <c r="L10462" s="3">
        <v>46146</v>
      </c>
      <c r="M10462" s="3">
        <v>46784</v>
      </c>
      <c r="N10462" s="2" t="s">
        <v>1917</v>
      </c>
    </row>
    <row r="10463" spans="2:14" x14ac:dyDescent="0.25">
      <c r="B10463" s="2" t="s">
        <v>7781</v>
      </c>
      <c r="C10463" s="2" t="s">
        <v>7782</v>
      </c>
      <c r="D10463" s="2" t="s">
        <v>16</v>
      </c>
      <c r="E10463" s="2" t="s">
        <v>17</v>
      </c>
      <c r="F10463" s="2" t="s">
        <v>18</v>
      </c>
      <c r="G10463" s="2" t="s">
        <v>90</v>
      </c>
      <c r="H10463" s="2" t="s">
        <v>7783</v>
      </c>
      <c r="I10463" s="2">
        <v>0</v>
      </c>
      <c r="J10463" s="2">
        <v>0</v>
      </c>
      <c r="K10463" s="2">
        <v>2310020238</v>
      </c>
      <c r="L10463" s="3">
        <v>45877</v>
      </c>
      <c r="M10463" s="3">
        <v>47209</v>
      </c>
      <c r="N10463" s="2" t="s">
        <v>92</v>
      </c>
    </row>
    <row r="10464" spans="2:14" x14ac:dyDescent="0.25">
      <c r="B10464" s="2" t="s">
        <v>7781</v>
      </c>
      <c r="C10464" s="2" t="s">
        <v>7782</v>
      </c>
      <c r="D10464" s="2" t="s">
        <v>16</v>
      </c>
      <c r="E10464" s="2" t="s">
        <v>17</v>
      </c>
      <c r="F10464" s="2" t="s">
        <v>18</v>
      </c>
      <c r="G10464" s="2" t="s">
        <v>90</v>
      </c>
      <c r="H10464" s="2" t="s">
        <v>7783</v>
      </c>
      <c r="I10464" s="2">
        <v>0</v>
      </c>
      <c r="J10464" s="2">
        <v>0</v>
      </c>
      <c r="K10464" s="2">
        <v>2310020239</v>
      </c>
      <c r="L10464" s="3">
        <v>45877</v>
      </c>
      <c r="M10464" s="3">
        <v>47209</v>
      </c>
      <c r="N10464" s="2" t="s">
        <v>92</v>
      </c>
    </row>
    <row r="10465" spans="2:14" x14ac:dyDescent="0.25">
      <c r="B10465" s="2" t="s">
        <v>7781</v>
      </c>
      <c r="C10465" s="2" t="s">
        <v>7782</v>
      </c>
      <c r="D10465" s="2" t="s">
        <v>16</v>
      </c>
      <c r="E10465" s="2" t="s">
        <v>142</v>
      </c>
      <c r="F10465" s="2" t="s">
        <v>18</v>
      </c>
      <c r="G10465" s="2" t="s">
        <v>90</v>
      </c>
      <c r="H10465" s="2" t="s">
        <v>7783</v>
      </c>
      <c r="I10465" s="2">
        <v>0</v>
      </c>
      <c r="J10465" s="2">
        <v>0</v>
      </c>
      <c r="K10465" s="2">
        <v>2310020239</v>
      </c>
      <c r="L10465" s="3">
        <v>45877</v>
      </c>
      <c r="M10465" s="3">
        <v>47209</v>
      </c>
      <c r="N10465" s="2" t="s">
        <v>92</v>
      </c>
    </row>
    <row r="10466" spans="2:14" x14ac:dyDescent="0.25">
      <c r="B10466" s="2" t="s">
        <v>7784</v>
      </c>
      <c r="C10466" s="2" t="s">
        <v>7785</v>
      </c>
      <c r="D10466" s="2" t="s">
        <v>16</v>
      </c>
      <c r="E10466" s="2" t="s">
        <v>17</v>
      </c>
      <c r="F10466" s="2" t="s">
        <v>18</v>
      </c>
      <c r="G10466" s="2" t="s">
        <v>90</v>
      </c>
      <c r="H10466" s="2" t="s">
        <v>7783</v>
      </c>
      <c r="I10466" s="2">
        <v>0</v>
      </c>
      <c r="J10466" s="2">
        <v>0</v>
      </c>
      <c r="K10466" s="2">
        <v>2310020239</v>
      </c>
      <c r="L10466" s="3">
        <v>45877</v>
      </c>
      <c r="M10466" s="3">
        <v>47209</v>
      </c>
      <c r="N10466" s="2" t="s">
        <v>92</v>
      </c>
    </row>
    <row r="10467" spans="2:14" x14ac:dyDescent="0.25">
      <c r="B10467" s="2" t="s">
        <v>7786</v>
      </c>
      <c r="C10467" s="2" t="s">
        <v>7787</v>
      </c>
      <c r="D10467" s="2" t="s">
        <v>16</v>
      </c>
      <c r="E10467" s="2" t="s">
        <v>17</v>
      </c>
      <c r="F10467" s="2" t="s">
        <v>18</v>
      </c>
      <c r="G10467" s="2" t="s">
        <v>90</v>
      </c>
      <c r="H10467" s="2" t="s">
        <v>7788</v>
      </c>
      <c r="I10467" s="2">
        <v>0</v>
      </c>
      <c r="J10467" s="2">
        <v>0</v>
      </c>
      <c r="K10467" s="2" t="s">
        <v>470</v>
      </c>
      <c r="L10467" s="2" t="s">
        <v>30</v>
      </c>
      <c r="M10467" s="2" t="s">
        <v>30</v>
      </c>
      <c r="N10467" s="2" t="s">
        <v>92</v>
      </c>
    </row>
    <row r="10468" spans="2:14" x14ac:dyDescent="0.25">
      <c r="B10468" s="2" t="s">
        <v>7786</v>
      </c>
      <c r="C10468" s="2" t="s">
        <v>7787</v>
      </c>
      <c r="D10468" s="2" t="s">
        <v>16</v>
      </c>
      <c r="E10468" s="2" t="s">
        <v>17</v>
      </c>
      <c r="F10468" s="2" t="s">
        <v>18</v>
      </c>
      <c r="G10468" s="2" t="s">
        <v>90</v>
      </c>
      <c r="H10468" s="2" t="s">
        <v>7788</v>
      </c>
      <c r="I10468" s="2">
        <v>0</v>
      </c>
      <c r="J10468" s="2">
        <v>0</v>
      </c>
      <c r="K10468" s="2" t="s">
        <v>7789</v>
      </c>
      <c r="L10468" s="3">
        <v>45738</v>
      </c>
      <c r="M10468" s="3">
        <v>46266</v>
      </c>
      <c r="N10468" s="2" t="s">
        <v>92</v>
      </c>
    </row>
    <row r="10469" spans="2:14" x14ac:dyDescent="0.25">
      <c r="B10469" s="2" t="s">
        <v>7786</v>
      </c>
      <c r="C10469" s="2" t="s">
        <v>7787</v>
      </c>
      <c r="D10469" s="2" t="s">
        <v>16</v>
      </c>
      <c r="E10469" s="2" t="s">
        <v>17</v>
      </c>
      <c r="F10469" s="2" t="s">
        <v>18</v>
      </c>
      <c r="G10469" s="2" t="s">
        <v>90</v>
      </c>
      <c r="H10469" s="2" t="s">
        <v>7788</v>
      </c>
      <c r="I10469" s="2">
        <v>0</v>
      </c>
      <c r="J10469" s="2">
        <v>0</v>
      </c>
      <c r="K10469" s="2" t="s">
        <v>7790</v>
      </c>
      <c r="L10469" s="3">
        <v>45738</v>
      </c>
      <c r="M10469" s="3">
        <v>46266</v>
      </c>
      <c r="N10469" s="2" t="s">
        <v>92</v>
      </c>
    </row>
    <row r="10470" spans="2:14" x14ac:dyDescent="0.25">
      <c r="B10470" s="2" t="s">
        <v>7786</v>
      </c>
      <c r="C10470" s="2" t="s">
        <v>7787</v>
      </c>
      <c r="D10470" s="2" t="s">
        <v>16</v>
      </c>
      <c r="E10470" s="2" t="s">
        <v>17</v>
      </c>
      <c r="F10470" s="2" t="s">
        <v>18</v>
      </c>
      <c r="G10470" s="2" t="s">
        <v>90</v>
      </c>
      <c r="H10470" s="2" t="s">
        <v>7788</v>
      </c>
      <c r="I10470" s="2">
        <v>0</v>
      </c>
      <c r="J10470" s="2">
        <v>0</v>
      </c>
      <c r="K10470" s="2" t="s">
        <v>7791</v>
      </c>
      <c r="L10470" s="3">
        <v>44958</v>
      </c>
      <c r="M10470" s="3">
        <v>46113</v>
      </c>
      <c r="N10470" s="2" t="s">
        <v>92</v>
      </c>
    </row>
    <row r="10471" spans="2:14" x14ac:dyDescent="0.25">
      <c r="B10471" s="2" t="s">
        <v>7786</v>
      </c>
      <c r="C10471" s="2" t="s">
        <v>7787</v>
      </c>
      <c r="D10471" s="2" t="s">
        <v>16</v>
      </c>
      <c r="E10471" s="2" t="s">
        <v>17</v>
      </c>
      <c r="F10471" s="2" t="s">
        <v>18</v>
      </c>
      <c r="G10471" s="2" t="s">
        <v>90</v>
      </c>
      <c r="H10471" s="2" t="s">
        <v>7788</v>
      </c>
      <c r="I10471" s="2">
        <v>0</v>
      </c>
      <c r="J10471" s="2">
        <v>0</v>
      </c>
      <c r="K10471" s="2" t="s">
        <v>7792</v>
      </c>
      <c r="L10471" s="3">
        <v>45871</v>
      </c>
      <c r="M10471" s="3">
        <v>46327</v>
      </c>
      <c r="N10471" s="2" t="s">
        <v>92</v>
      </c>
    </row>
    <row r="10472" spans="2:14" x14ac:dyDescent="0.25">
      <c r="B10472" s="2" t="s">
        <v>7786</v>
      </c>
      <c r="C10472" s="2" t="s">
        <v>7787</v>
      </c>
      <c r="D10472" s="2" t="s">
        <v>16</v>
      </c>
      <c r="E10472" s="2" t="s">
        <v>17</v>
      </c>
      <c r="F10472" s="2" t="s">
        <v>18</v>
      </c>
      <c r="G10472" s="2" t="s">
        <v>90</v>
      </c>
      <c r="H10472" s="2" t="s">
        <v>7788</v>
      </c>
      <c r="I10472" s="2">
        <v>0</v>
      </c>
      <c r="J10472" s="2">
        <v>0</v>
      </c>
      <c r="K10472" s="2" t="s">
        <v>7793</v>
      </c>
      <c r="L10472" s="3">
        <v>45958</v>
      </c>
      <c r="M10472" s="3">
        <v>46631</v>
      </c>
      <c r="N10472" s="2" t="s">
        <v>92</v>
      </c>
    </row>
    <row r="10473" spans="2:14" x14ac:dyDescent="0.25">
      <c r="B10473" s="2" t="s">
        <v>7786</v>
      </c>
      <c r="C10473" s="2" t="s">
        <v>7787</v>
      </c>
      <c r="D10473" s="2" t="s">
        <v>16</v>
      </c>
      <c r="E10473" s="2" t="s">
        <v>17</v>
      </c>
      <c r="F10473" s="2" t="s">
        <v>18</v>
      </c>
      <c r="G10473" s="2" t="s">
        <v>90</v>
      </c>
      <c r="H10473" s="2" t="s">
        <v>7788</v>
      </c>
      <c r="I10473" s="2">
        <v>0</v>
      </c>
      <c r="J10473" s="2">
        <v>0</v>
      </c>
      <c r="K10473" s="2" t="s">
        <v>7794</v>
      </c>
      <c r="L10473" s="3">
        <v>46153</v>
      </c>
      <c r="M10473" s="3">
        <v>46813</v>
      </c>
      <c r="N10473" s="2" t="s">
        <v>92</v>
      </c>
    </row>
    <row r="10474" spans="2:14" x14ac:dyDescent="0.25">
      <c r="B10474" s="2" t="s">
        <v>7786</v>
      </c>
      <c r="C10474" s="2" t="s">
        <v>7787</v>
      </c>
      <c r="D10474" s="2" t="s">
        <v>16</v>
      </c>
      <c r="E10474" s="2" t="s">
        <v>142</v>
      </c>
      <c r="F10474" s="2" t="s">
        <v>18</v>
      </c>
      <c r="G10474" s="2" t="s">
        <v>90</v>
      </c>
      <c r="H10474" s="2" t="s">
        <v>7788</v>
      </c>
      <c r="I10474" s="2">
        <v>0</v>
      </c>
      <c r="J10474" s="2">
        <v>0</v>
      </c>
      <c r="K10474" s="2" t="s">
        <v>7794</v>
      </c>
      <c r="L10474" s="3">
        <v>46153</v>
      </c>
      <c r="M10474" s="3">
        <v>46813</v>
      </c>
      <c r="N10474" s="2" t="s">
        <v>92</v>
      </c>
    </row>
    <row r="10475" spans="2:14" x14ac:dyDescent="0.25">
      <c r="B10475" s="2" t="s">
        <v>7795</v>
      </c>
      <c r="C10475" s="2" t="s">
        <v>7796</v>
      </c>
      <c r="D10475" s="2" t="s">
        <v>16</v>
      </c>
      <c r="E10475" s="2" t="s">
        <v>17</v>
      </c>
      <c r="F10475" s="2" t="s">
        <v>18</v>
      </c>
      <c r="G10475" s="2" t="s">
        <v>175</v>
      </c>
      <c r="H10475" s="2" t="s">
        <v>7797</v>
      </c>
      <c r="I10475" s="2">
        <v>1250</v>
      </c>
      <c r="J10475" s="2">
        <v>1250</v>
      </c>
      <c r="K10475" s="2" t="s">
        <v>7798</v>
      </c>
      <c r="L10475" s="3">
        <v>46176</v>
      </c>
      <c r="M10475" s="3">
        <v>47880</v>
      </c>
      <c r="N10475" s="2" t="s">
        <v>281</v>
      </c>
    </row>
    <row r="10476" spans="2:14" x14ac:dyDescent="0.25">
      <c r="B10476" s="2" t="s">
        <v>7799</v>
      </c>
      <c r="C10476" s="2" t="s">
        <v>7800</v>
      </c>
      <c r="D10476" s="2" t="s">
        <v>16</v>
      </c>
      <c r="E10476" s="2" t="s">
        <v>17</v>
      </c>
      <c r="F10476" s="2" t="s">
        <v>18</v>
      </c>
      <c r="G10476" s="2" t="s">
        <v>175</v>
      </c>
      <c r="H10476" s="2" t="s">
        <v>7797</v>
      </c>
      <c r="I10476" s="2">
        <v>500</v>
      </c>
      <c r="J10476" s="2">
        <v>500</v>
      </c>
      <c r="K10476" s="2" t="s">
        <v>7801</v>
      </c>
      <c r="L10476" s="3">
        <v>46176</v>
      </c>
      <c r="M10476" s="3">
        <v>47880</v>
      </c>
      <c r="N10476" s="2" t="s">
        <v>281</v>
      </c>
    </row>
    <row r="10477" spans="2:14" x14ac:dyDescent="0.25">
      <c r="B10477" s="2" t="s">
        <v>7802</v>
      </c>
      <c r="C10477" s="2" t="s">
        <v>7803</v>
      </c>
      <c r="D10477" s="2" t="s">
        <v>16</v>
      </c>
      <c r="E10477" s="2" t="s">
        <v>17</v>
      </c>
      <c r="F10477" s="2" t="s">
        <v>18</v>
      </c>
      <c r="G10477" s="2" t="s">
        <v>175</v>
      </c>
      <c r="H10477" s="2" t="s">
        <v>7804</v>
      </c>
      <c r="I10477" s="2">
        <v>0</v>
      </c>
      <c r="J10477" s="2">
        <v>0</v>
      </c>
      <c r="K10477" s="2">
        <v>0</v>
      </c>
      <c r="L10477" s="3">
        <v>46011</v>
      </c>
      <c r="M10477" s="2" t="s">
        <v>30</v>
      </c>
      <c r="N10477" s="2" t="s">
        <v>337</v>
      </c>
    </row>
    <row r="10478" spans="2:14" x14ac:dyDescent="0.25">
      <c r="B10478" s="2" t="s">
        <v>7802</v>
      </c>
      <c r="C10478" s="2" t="s">
        <v>7803</v>
      </c>
      <c r="D10478" s="2" t="s">
        <v>16</v>
      </c>
      <c r="E10478" s="2" t="s">
        <v>17</v>
      </c>
      <c r="F10478" s="2" t="s">
        <v>18</v>
      </c>
      <c r="G10478" s="2" t="s">
        <v>175</v>
      </c>
      <c r="H10478" s="2" t="s">
        <v>7804</v>
      </c>
      <c r="I10478" s="2">
        <v>0</v>
      </c>
      <c r="J10478" s="2">
        <v>0</v>
      </c>
      <c r="K10478" s="2" t="s">
        <v>7805</v>
      </c>
      <c r="L10478" s="3">
        <v>45885</v>
      </c>
      <c r="M10478" s="3">
        <v>46327</v>
      </c>
      <c r="N10478" s="2" t="s">
        <v>337</v>
      </c>
    </row>
    <row r="10479" spans="2:14" x14ac:dyDescent="0.25">
      <c r="B10479" s="2" t="s">
        <v>7802</v>
      </c>
      <c r="C10479" s="2" t="s">
        <v>7803</v>
      </c>
      <c r="D10479" s="2" t="s">
        <v>16</v>
      </c>
      <c r="E10479" s="2" t="s">
        <v>17</v>
      </c>
      <c r="F10479" s="2" t="s">
        <v>18</v>
      </c>
      <c r="G10479" s="2" t="s">
        <v>175</v>
      </c>
      <c r="H10479" s="2" t="s">
        <v>7804</v>
      </c>
      <c r="I10479" s="2">
        <v>0</v>
      </c>
      <c r="J10479" s="2">
        <v>0</v>
      </c>
      <c r="K10479" s="2" t="s">
        <v>7806</v>
      </c>
      <c r="L10479" s="3">
        <v>45885</v>
      </c>
      <c r="M10479" s="3">
        <v>46539</v>
      </c>
      <c r="N10479" s="2" t="s">
        <v>337</v>
      </c>
    </row>
    <row r="10480" spans="2:14" x14ac:dyDescent="0.25">
      <c r="B10480" s="2" t="s">
        <v>7802</v>
      </c>
      <c r="C10480" s="2" t="s">
        <v>7803</v>
      </c>
      <c r="D10480" s="2" t="s">
        <v>16</v>
      </c>
      <c r="E10480" s="2" t="s">
        <v>17</v>
      </c>
      <c r="F10480" s="2" t="s">
        <v>18</v>
      </c>
      <c r="G10480" s="2" t="s">
        <v>175</v>
      </c>
      <c r="H10480" s="2" t="s">
        <v>7804</v>
      </c>
      <c r="I10480" s="2">
        <v>0</v>
      </c>
      <c r="J10480" s="2">
        <v>0</v>
      </c>
      <c r="K10480" s="2" t="s">
        <v>7807</v>
      </c>
      <c r="L10480" s="3">
        <v>45976</v>
      </c>
      <c r="M10480" s="3">
        <v>46692</v>
      </c>
      <c r="N10480" s="2" t="s">
        <v>337</v>
      </c>
    </row>
    <row r="10481" spans="2:14" x14ac:dyDescent="0.25">
      <c r="B10481" s="2" t="s">
        <v>7802</v>
      </c>
      <c r="C10481" s="2" t="s">
        <v>7803</v>
      </c>
      <c r="D10481" s="2" t="s">
        <v>16</v>
      </c>
      <c r="E10481" s="2" t="s">
        <v>17</v>
      </c>
      <c r="F10481" s="2" t="s">
        <v>18</v>
      </c>
      <c r="G10481" s="2" t="s">
        <v>175</v>
      </c>
      <c r="H10481" s="2" t="s">
        <v>7804</v>
      </c>
      <c r="I10481" s="2">
        <v>0</v>
      </c>
      <c r="J10481" s="2">
        <v>0</v>
      </c>
      <c r="K10481" s="2" t="s">
        <v>7808</v>
      </c>
      <c r="L10481" s="3">
        <v>46010</v>
      </c>
      <c r="M10481" s="3">
        <v>46722</v>
      </c>
      <c r="N10481" s="2" t="s">
        <v>337</v>
      </c>
    </row>
    <row r="10482" spans="2:14" x14ac:dyDescent="0.25">
      <c r="B10482" s="2" t="s">
        <v>7809</v>
      </c>
      <c r="C10482" s="2" t="s">
        <v>7810</v>
      </c>
      <c r="D10482" s="2" t="s">
        <v>16</v>
      </c>
      <c r="E10482" s="2" t="s">
        <v>17</v>
      </c>
      <c r="F10482" s="2" t="s">
        <v>18</v>
      </c>
      <c r="G10482" s="2" t="s">
        <v>175</v>
      </c>
      <c r="H10482" s="2" t="s">
        <v>7811</v>
      </c>
      <c r="I10482" s="2">
        <v>0</v>
      </c>
      <c r="J10482" s="2">
        <v>0</v>
      </c>
      <c r="K10482" s="2" t="s">
        <v>7812</v>
      </c>
      <c r="L10482" s="3">
        <v>45883</v>
      </c>
      <c r="M10482" s="3">
        <v>46235</v>
      </c>
      <c r="N10482" s="2" t="s">
        <v>337</v>
      </c>
    </row>
    <row r="10483" spans="2:14" x14ac:dyDescent="0.25">
      <c r="B10483" s="2" t="s">
        <v>7809</v>
      </c>
      <c r="C10483" s="2" t="s">
        <v>7810</v>
      </c>
      <c r="D10483" s="2" t="s">
        <v>16</v>
      </c>
      <c r="E10483" s="2" t="s">
        <v>17</v>
      </c>
      <c r="F10483" s="2" t="s">
        <v>18</v>
      </c>
      <c r="G10483" s="2" t="s">
        <v>175</v>
      </c>
      <c r="H10483" s="2" t="s">
        <v>7811</v>
      </c>
      <c r="I10483" s="2">
        <v>0</v>
      </c>
      <c r="J10483" s="2">
        <v>0</v>
      </c>
      <c r="K10483" s="2" t="s">
        <v>7813</v>
      </c>
      <c r="L10483" s="3">
        <v>44958</v>
      </c>
      <c r="M10483" s="3">
        <v>46296</v>
      </c>
      <c r="N10483" s="2" t="s">
        <v>337</v>
      </c>
    </row>
    <row r="10484" spans="2:14" x14ac:dyDescent="0.25">
      <c r="B10484" s="2" t="s">
        <v>7809</v>
      </c>
      <c r="C10484" s="2" t="s">
        <v>7810</v>
      </c>
      <c r="D10484" s="2" t="s">
        <v>16</v>
      </c>
      <c r="E10484" s="2" t="s">
        <v>17</v>
      </c>
      <c r="F10484" s="2" t="s">
        <v>18</v>
      </c>
      <c r="G10484" s="2" t="s">
        <v>175</v>
      </c>
      <c r="H10484" s="2" t="s">
        <v>7811</v>
      </c>
      <c r="I10484" s="2">
        <v>0</v>
      </c>
      <c r="J10484" s="2">
        <v>0</v>
      </c>
      <c r="K10484" s="2" t="s">
        <v>7814</v>
      </c>
      <c r="L10484" s="3">
        <v>45764</v>
      </c>
      <c r="M10484" s="3">
        <v>46327</v>
      </c>
      <c r="N10484" s="2" t="s">
        <v>337</v>
      </c>
    </row>
    <row r="10485" spans="2:14" x14ac:dyDescent="0.25">
      <c r="B10485" s="2" t="s">
        <v>7809</v>
      </c>
      <c r="C10485" s="2" t="s">
        <v>7810</v>
      </c>
      <c r="D10485" s="2" t="s">
        <v>16</v>
      </c>
      <c r="E10485" s="2" t="s">
        <v>17</v>
      </c>
      <c r="F10485" s="2" t="s">
        <v>18</v>
      </c>
      <c r="G10485" s="2" t="s">
        <v>175</v>
      </c>
      <c r="H10485" s="2" t="s">
        <v>7811</v>
      </c>
      <c r="I10485" s="2">
        <v>0</v>
      </c>
      <c r="J10485" s="2">
        <v>0</v>
      </c>
      <c r="K10485" s="2" t="s">
        <v>7815</v>
      </c>
      <c r="L10485" s="3">
        <v>45989</v>
      </c>
      <c r="M10485" s="3">
        <v>46327</v>
      </c>
      <c r="N10485" s="2" t="s">
        <v>337</v>
      </c>
    </row>
    <row r="10486" spans="2:14" x14ac:dyDescent="0.25">
      <c r="B10486" s="2" t="s">
        <v>7809</v>
      </c>
      <c r="C10486" s="2" t="s">
        <v>7810</v>
      </c>
      <c r="D10486" s="2" t="s">
        <v>16</v>
      </c>
      <c r="E10486" s="2" t="s">
        <v>17</v>
      </c>
      <c r="F10486" s="2" t="s">
        <v>18</v>
      </c>
      <c r="G10486" s="2" t="s">
        <v>175</v>
      </c>
      <c r="H10486" s="2" t="s">
        <v>7811</v>
      </c>
      <c r="I10486" s="2">
        <v>0</v>
      </c>
      <c r="J10486" s="2">
        <v>0</v>
      </c>
      <c r="K10486" s="2" t="s">
        <v>7816</v>
      </c>
      <c r="L10486" s="3">
        <v>46093</v>
      </c>
      <c r="M10486" s="3">
        <v>46327</v>
      </c>
      <c r="N10486" s="2" t="s">
        <v>337</v>
      </c>
    </row>
    <row r="10487" spans="2:14" x14ac:dyDescent="0.25">
      <c r="B10487" s="2" t="s">
        <v>7809</v>
      </c>
      <c r="C10487" s="2" t="s">
        <v>7810</v>
      </c>
      <c r="D10487" s="2" t="s">
        <v>16</v>
      </c>
      <c r="E10487" s="2" t="s">
        <v>17</v>
      </c>
      <c r="F10487" s="2" t="s">
        <v>18</v>
      </c>
      <c r="G10487" s="2" t="s">
        <v>175</v>
      </c>
      <c r="H10487" s="2" t="s">
        <v>7811</v>
      </c>
      <c r="I10487" s="2">
        <v>0</v>
      </c>
      <c r="J10487" s="2">
        <v>0</v>
      </c>
      <c r="K10487" s="2" t="s">
        <v>7817</v>
      </c>
      <c r="L10487" s="3">
        <v>46157</v>
      </c>
      <c r="M10487" s="3">
        <v>46388</v>
      </c>
      <c r="N10487" s="2" t="s">
        <v>337</v>
      </c>
    </row>
    <row r="10488" spans="2:14" x14ac:dyDescent="0.25">
      <c r="B10488" s="2" t="s">
        <v>7809</v>
      </c>
      <c r="C10488" s="2" t="s">
        <v>7810</v>
      </c>
      <c r="D10488" s="2" t="s">
        <v>16</v>
      </c>
      <c r="E10488" s="2" t="s">
        <v>181</v>
      </c>
      <c r="F10488" s="2" t="s">
        <v>18</v>
      </c>
      <c r="G10488" s="2" t="s">
        <v>175</v>
      </c>
      <c r="H10488" s="2" t="s">
        <v>7811</v>
      </c>
      <c r="I10488" s="2">
        <v>0</v>
      </c>
      <c r="J10488" s="2">
        <v>0</v>
      </c>
      <c r="K10488" s="2" t="s">
        <v>7814</v>
      </c>
      <c r="L10488" s="3">
        <v>45764</v>
      </c>
      <c r="M10488" s="3">
        <v>46327</v>
      </c>
      <c r="N10488" s="2" t="s">
        <v>337</v>
      </c>
    </row>
    <row r="10489" spans="2:14" x14ac:dyDescent="0.25">
      <c r="B10489" s="2" t="s">
        <v>7809</v>
      </c>
      <c r="C10489" s="2" t="s">
        <v>7810</v>
      </c>
      <c r="D10489" s="2" t="s">
        <v>16</v>
      </c>
      <c r="E10489" s="2" t="s">
        <v>142</v>
      </c>
      <c r="F10489" s="2" t="s">
        <v>18</v>
      </c>
      <c r="G10489" s="2" t="s">
        <v>175</v>
      </c>
      <c r="H10489" s="2" t="s">
        <v>7811</v>
      </c>
      <c r="I10489" s="2">
        <v>0</v>
      </c>
      <c r="J10489" s="2">
        <v>0</v>
      </c>
      <c r="K10489" s="2" t="s">
        <v>7813</v>
      </c>
      <c r="L10489" s="3">
        <v>44958</v>
      </c>
      <c r="M10489" s="3">
        <v>46296</v>
      </c>
      <c r="N10489" s="2" t="s">
        <v>337</v>
      </c>
    </row>
    <row r="10490" spans="2:14" x14ac:dyDescent="0.25">
      <c r="B10490" s="2" t="s">
        <v>7809</v>
      </c>
      <c r="C10490" s="2" t="s">
        <v>7810</v>
      </c>
      <c r="D10490" s="2" t="s">
        <v>16</v>
      </c>
      <c r="E10490" s="2" t="s">
        <v>142</v>
      </c>
      <c r="F10490" s="2" t="s">
        <v>18</v>
      </c>
      <c r="G10490" s="2" t="s">
        <v>175</v>
      </c>
      <c r="H10490" s="2" t="s">
        <v>7811</v>
      </c>
      <c r="I10490" s="2">
        <v>0</v>
      </c>
      <c r="J10490" s="2">
        <v>0</v>
      </c>
      <c r="K10490" s="2" t="s">
        <v>7814</v>
      </c>
      <c r="L10490" s="3">
        <v>45764</v>
      </c>
      <c r="M10490" s="3">
        <v>46327</v>
      </c>
      <c r="N10490" s="2" t="s">
        <v>337</v>
      </c>
    </row>
    <row r="10491" spans="2:14" x14ac:dyDescent="0.25">
      <c r="B10491" s="2" t="s">
        <v>7809</v>
      </c>
      <c r="C10491" s="2" t="s">
        <v>7810</v>
      </c>
      <c r="D10491" s="2" t="s">
        <v>16</v>
      </c>
      <c r="E10491" s="2" t="s">
        <v>142</v>
      </c>
      <c r="F10491" s="2" t="s">
        <v>18</v>
      </c>
      <c r="G10491" s="2" t="s">
        <v>175</v>
      </c>
      <c r="H10491" s="2" t="s">
        <v>7811</v>
      </c>
      <c r="I10491" s="2">
        <v>0</v>
      </c>
      <c r="J10491" s="2">
        <v>0</v>
      </c>
      <c r="K10491" s="2" t="s">
        <v>7815</v>
      </c>
      <c r="L10491" s="3">
        <v>45989</v>
      </c>
      <c r="M10491" s="3">
        <v>46327</v>
      </c>
      <c r="N10491" s="2" t="s">
        <v>337</v>
      </c>
    </row>
    <row r="10492" spans="2:14" x14ac:dyDescent="0.25">
      <c r="B10492" s="2" t="s">
        <v>7809</v>
      </c>
      <c r="C10492" s="2" t="s">
        <v>7810</v>
      </c>
      <c r="D10492" s="2" t="s">
        <v>16</v>
      </c>
      <c r="E10492" s="2" t="s">
        <v>142</v>
      </c>
      <c r="F10492" s="2" t="s">
        <v>18</v>
      </c>
      <c r="G10492" s="2" t="s">
        <v>175</v>
      </c>
      <c r="H10492" s="2" t="s">
        <v>7811</v>
      </c>
      <c r="I10492" s="2">
        <v>0</v>
      </c>
      <c r="J10492" s="2">
        <v>0</v>
      </c>
      <c r="K10492" s="2" t="s">
        <v>7816</v>
      </c>
      <c r="L10492" s="3">
        <v>46093</v>
      </c>
      <c r="M10492" s="3">
        <v>46327</v>
      </c>
      <c r="N10492" s="2" t="s">
        <v>337</v>
      </c>
    </row>
    <row r="10493" spans="2:14" x14ac:dyDescent="0.25">
      <c r="B10493" s="2" t="s">
        <v>7809</v>
      </c>
      <c r="C10493" s="2" t="s">
        <v>7810</v>
      </c>
      <c r="D10493" s="2" t="s">
        <v>16</v>
      </c>
      <c r="E10493" s="2" t="s">
        <v>142</v>
      </c>
      <c r="F10493" s="2" t="s">
        <v>18</v>
      </c>
      <c r="G10493" s="2" t="s">
        <v>175</v>
      </c>
      <c r="H10493" s="2" t="s">
        <v>7811</v>
      </c>
      <c r="I10493" s="2">
        <v>0</v>
      </c>
      <c r="J10493" s="2">
        <v>0</v>
      </c>
      <c r="K10493" s="2" t="s">
        <v>7817</v>
      </c>
      <c r="L10493" s="3">
        <v>46157</v>
      </c>
      <c r="M10493" s="3">
        <v>46388</v>
      </c>
      <c r="N10493" s="2" t="s">
        <v>337</v>
      </c>
    </row>
    <row r="10494" spans="2:14" x14ac:dyDescent="0.25">
      <c r="B10494" s="2" t="s">
        <v>7818</v>
      </c>
      <c r="C10494" s="2" t="s">
        <v>7819</v>
      </c>
      <c r="D10494" s="2" t="s">
        <v>16</v>
      </c>
      <c r="E10494" s="2" t="s">
        <v>17</v>
      </c>
      <c r="F10494" s="2" t="s">
        <v>18</v>
      </c>
      <c r="G10494" s="2" t="s">
        <v>175</v>
      </c>
      <c r="H10494" s="2" t="s">
        <v>7811</v>
      </c>
      <c r="I10494" s="2">
        <v>1800</v>
      </c>
      <c r="J10494" s="2">
        <v>0</v>
      </c>
      <c r="K10494" s="2" t="s">
        <v>7820</v>
      </c>
      <c r="L10494" s="3">
        <v>44958</v>
      </c>
      <c r="M10494" s="3">
        <v>46174</v>
      </c>
      <c r="N10494" s="2" t="s">
        <v>337</v>
      </c>
    </row>
    <row r="10495" spans="2:14" x14ac:dyDescent="0.25">
      <c r="B10495" s="2" t="s">
        <v>7818</v>
      </c>
      <c r="C10495" s="2" t="s">
        <v>7819</v>
      </c>
      <c r="D10495" s="2" t="s">
        <v>16</v>
      </c>
      <c r="E10495" s="2" t="s">
        <v>17</v>
      </c>
      <c r="F10495" s="2" t="s">
        <v>18</v>
      </c>
      <c r="G10495" s="2" t="s">
        <v>175</v>
      </c>
      <c r="H10495" s="2" t="s">
        <v>7811</v>
      </c>
      <c r="I10495" s="2">
        <v>1800</v>
      </c>
      <c r="J10495" s="2">
        <v>0</v>
      </c>
      <c r="K10495" s="2" t="s">
        <v>7821</v>
      </c>
      <c r="L10495" s="3">
        <v>44958</v>
      </c>
      <c r="M10495" s="3">
        <v>46235</v>
      </c>
      <c r="N10495" s="2" t="s">
        <v>337</v>
      </c>
    </row>
    <row r="10496" spans="2:14" x14ac:dyDescent="0.25">
      <c r="B10496" s="2" t="s">
        <v>7818</v>
      </c>
      <c r="C10496" s="2" t="s">
        <v>7819</v>
      </c>
      <c r="D10496" s="2" t="s">
        <v>16</v>
      </c>
      <c r="E10496" s="2" t="s">
        <v>17</v>
      </c>
      <c r="F10496" s="2" t="s">
        <v>18</v>
      </c>
      <c r="G10496" s="2" t="s">
        <v>175</v>
      </c>
      <c r="H10496" s="2" t="s">
        <v>7811</v>
      </c>
      <c r="I10496" s="2">
        <v>1800</v>
      </c>
      <c r="J10496" s="2">
        <v>0</v>
      </c>
      <c r="K10496" s="2" t="s">
        <v>7822</v>
      </c>
      <c r="L10496" s="3">
        <v>45665</v>
      </c>
      <c r="M10496" s="3">
        <v>46296</v>
      </c>
      <c r="N10496" s="2" t="s">
        <v>337</v>
      </c>
    </row>
    <row r="10497" spans="2:14" x14ac:dyDescent="0.25">
      <c r="B10497" s="2" t="s">
        <v>7818</v>
      </c>
      <c r="C10497" s="2" t="s">
        <v>7819</v>
      </c>
      <c r="D10497" s="2" t="s">
        <v>16</v>
      </c>
      <c r="E10497" s="2" t="s">
        <v>17</v>
      </c>
      <c r="F10497" s="2" t="s">
        <v>18</v>
      </c>
      <c r="G10497" s="2" t="s">
        <v>175</v>
      </c>
      <c r="H10497" s="2" t="s">
        <v>7811</v>
      </c>
      <c r="I10497" s="2">
        <v>1800</v>
      </c>
      <c r="J10497" s="2">
        <v>0</v>
      </c>
      <c r="K10497" s="2" t="s">
        <v>7823</v>
      </c>
      <c r="L10497" s="3">
        <v>45694</v>
      </c>
      <c r="M10497" s="3">
        <v>46296</v>
      </c>
      <c r="N10497" s="2" t="s">
        <v>337</v>
      </c>
    </row>
    <row r="10498" spans="2:14" x14ac:dyDescent="0.25">
      <c r="B10498" s="2" t="s">
        <v>7818</v>
      </c>
      <c r="C10498" s="2" t="s">
        <v>7819</v>
      </c>
      <c r="D10498" s="2" t="s">
        <v>16</v>
      </c>
      <c r="E10498" s="2" t="s">
        <v>17</v>
      </c>
      <c r="F10498" s="2" t="s">
        <v>18</v>
      </c>
      <c r="G10498" s="2" t="s">
        <v>175</v>
      </c>
      <c r="H10498" s="2" t="s">
        <v>7811</v>
      </c>
      <c r="I10498" s="2">
        <v>1800</v>
      </c>
      <c r="J10498" s="2">
        <v>0</v>
      </c>
      <c r="K10498" s="2" t="s">
        <v>7824</v>
      </c>
      <c r="L10498" s="3">
        <v>45782</v>
      </c>
      <c r="M10498" s="3">
        <v>46327</v>
      </c>
      <c r="N10498" s="2" t="s">
        <v>337</v>
      </c>
    </row>
    <row r="10499" spans="2:14" x14ac:dyDescent="0.25">
      <c r="B10499" s="2" t="s">
        <v>7818</v>
      </c>
      <c r="C10499" s="2" t="s">
        <v>7819</v>
      </c>
      <c r="D10499" s="2" t="s">
        <v>16</v>
      </c>
      <c r="E10499" s="2" t="s">
        <v>17</v>
      </c>
      <c r="F10499" s="2" t="s">
        <v>18</v>
      </c>
      <c r="G10499" s="2" t="s">
        <v>175</v>
      </c>
      <c r="H10499" s="2" t="s">
        <v>7811</v>
      </c>
      <c r="I10499" s="2">
        <v>1800</v>
      </c>
      <c r="J10499" s="2">
        <v>1800</v>
      </c>
      <c r="K10499" s="2" t="s">
        <v>7825</v>
      </c>
      <c r="L10499" s="3">
        <v>46065</v>
      </c>
      <c r="M10499" s="3">
        <v>46508</v>
      </c>
      <c r="N10499" s="2" t="s">
        <v>337</v>
      </c>
    </row>
    <row r="10500" spans="2:14" x14ac:dyDescent="0.25">
      <c r="B10500" s="2" t="s">
        <v>7818</v>
      </c>
      <c r="C10500" s="2" t="s">
        <v>7819</v>
      </c>
      <c r="D10500" s="2" t="s">
        <v>16</v>
      </c>
      <c r="E10500" s="2" t="s">
        <v>142</v>
      </c>
      <c r="F10500" s="2" t="s">
        <v>18</v>
      </c>
      <c r="G10500" s="2" t="s">
        <v>175</v>
      </c>
      <c r="H10500" s="2" t="s">
        <v>7811</v>
      </c>
      <c r="I10500" s="2">
        <v>1800</v>
      </c>
      <c r="J10500" s="2">
        <v>0</v>
      </c>
      <c r="K10500" s="2" t="s">
        <v>7824</v>
      </c>
      <c r="L10500" s="3">
        <v>45782</v>
      </c>
      <c r="M10500" s="3">
        <v>46327</v>
      </c>
      <c r="N10500" s="2" t="s">
        <v>337</v>
      </c>
    </row>
    <row r="10501" spans="2:14" x14ac:dyDescent="0.25">
      <c r="B10501" s="2" t="s">
        <v>7818</v>
      </c>
      <c r="C10501" s="2" t="s">
        <v>7819</v>
      </c>
      <c r="D10501" s="2" t="s">
        <v>16</v>
      </c>
      <c r="E10501" s="2" t="s">
        <v>142</v>
      </c>
      <c r="F10501" s="2" t="s">
        <v>18</v>
      </c>
      <c r="G10501" s="2" t="s">
        <v>175</v>
      </c>
      <c r="H10501" s="2" t="s">
        <v>7811</v>
      </c>
      <c r="I10501" s="2">
        <v>1800</v>
      </c>
      <c r="J10501" s="2">
        <v>0</v>
      </c>
      <c r="K10501" s="2" t="s">
        <v>7825</v>
      </c>
      <c r="L10501" s="3">
        <v>46065</v>
      </c>
      <c r="M10501" s="3">
        <v>46508</v>
      </c>
      <c r="N10501" s="2" t="s">
        <v>337</v>
      </c>
    </row>
    <row r="10502" spans="2:14" x14ac:dyDescent="0.25">
      <c r="B10502" s="2" t="s">
        <v>7826</v>
      </c>
      <c r="C10502" s="2" t="s">
        <v>7827</v>
      </c>
      <c r="D10502" s="2" t="s">
        <v>16</v>
      </c>
      <c r="E10502" s="2" t="s">
        <v>17</v>
      </c>
      <c r="F10502" s="2" t="s">
        <v>18</v>
      </c>
      <c r="G10502" s="2" t="s">
        <v>90</v>
      </c>
      <c r="H10502" s="2" t="s">
        <v>7828</v>
      </c>
      <c r="I10502" s="2">
        <v>0</v>
      </c>
      <c r="J10502" s="2">
        <v>0</v>
      </c>
      <c r="K10502" s="2" t="s">
        <v>470</v>
      </c>
      <c r="L10502" s="2" t="s">
        <v>30</v>
      </c>
      <c r="M10502" s="2" t="s">
        <v>30</v>
      </c>
      <c r="N10502" s="2" t="s">
        <v>92</v>
      </c>
    </row>
    <row r="10503" spans="2:14" x14ac:dyDescent="0.25">
      <c r="B10503" s="2" t="s">
        <v>7826</v>
      </c>
      <c r="C10503" s="2" t="s">
        <v>7827</v>
      </c>
      <c r="D10503" s="2" t="s">
        <v>16</v>
      </c>
      <c r="E10503" s="2" t="s">
        <v>17</v>
      </c>
      <c r="F10503" s="2" t="s">
        <v>18</v>
      </c>
      <c r="G10503" s="2" t="s">
        <v>90</v>
      </c>
      <c r="H10503" s="2" t="s">
        <v>7828</v>
      </c>
      <c r="I10503" s="2">
        <v>0</v>
      </c>
      <c r="J10503" s="2">
        <v>0</v>
      </c>
      <c r="K10503" s="2" t="s">
        <v>7829</v>
      </c>
      <c r="L10503" s="3">
        <v>44958</v>
      </c>
      <c r="M10503" s="3">
        <v>46023</v>
      </c>
      <c r="N10503" s="2" t="s">
        <v>92</v>
      </c>
    </row>
    <row r="10504" spans="2:14" x14ac:dyDescent="0.25">
      <c r="B10504" s="2" t="s">
        <v>7826</v>
      </c>
      <c r="C10504" s="2" t="s">
        <v>7827</v>
      </c>
      <c r="D10504" s="2" t="s">
        <v>16</v>
      </c>
      <c r="E10504" s="2" t="s">
        <v>17</v>
      </c>
      <c r="F10504" s="2" t="s">
        <v>18</v>
      </c>
      <c r="G10504" s="2" t="s">
        <v>90</v>
      </c>
      <c r="H10504" s="2" t="s">
        <v>7828</v>
      </c>
      <c r="I10504" s="2">
        <v>0</v>
      </c>
      <c r="J10504" s="2">
        <v>0</v>
      </c>
      <c r="K10504" s="2" t="s">
        <v>7830</v>
      </c>
      <c r="L10504" s="3">
        <v>45852</v>
      </c>
      <c r="M10504" s="3">
        <v>46447</v>
      </c>
      <c r="N10504" s="2" t="s">
        <v>92</v>
      </c>
    </row>
    <row r="10505" spans="2:14" x14ac:dyDescent="0.25">
      <c r="B10505" s="2" t="s">
        <v>7826</v>
      </c>
      <c r="C10505" s="2" t="s">
        <v>7827</v>
      </c>
      <c r="D10505" s="2" t="s">
        <v>16</v>
      </c>
      <c r="E10505" s="2" t="s">
        <v>17</v>
      </c>
      <c r="F10505" s="2" t="s">
        <v>18</v>
      </c>
      <c r="G10505" s="2" t="s">
        <v>90</v>
      </c>
      <c r="H10505" s="2" t="s">
        <v>7828</v>
      </c>
      <c r="I10505" s="2">
        <v>0</v>
      </c>
      <c r="J10505" s="2">
        <v>0</v>
      </c>
      <c r="K10505" s="2" t="s">
        <v>7831</v>
      </c>
      <c r="L10505" s="3">
        <v>45929</v>
      </c>
      <c r="M10505" s="3">
        <v>46569</v>
      </c>
      <c r="N10505" s="2" t="s">
        <v>92</v>
      </c>
    </row>
    <row r="10506" spans="2:14" x14ac:dyDescent="0.25">
      <c r="B10506" s="2" t="s">
        <v>7826</v>
      </c>
      <c r="C10506" s="2" t="s">
        <v>7827</v>
      </c>
      <c r="D10506" s="2" t="s">
        <v>16</v>
      </c>
      <c r="E10506" s="2" t="s">
        <v>17</v>
      </c>
      <c r="F10506" s="2" t="s">
        <v>18</v>
      </c>
      <c r="G10506" s="2" t="s">
        <v>90</v>
      </c>
      <c r="H10506" s="2" t="s">
        <v>7828</v>
      </c>
      <c r="I10506" s="2">
        <v>0</v>
      </c>
      <c r="J10506" s="2">
        <v>0</v>
      </c>
      <c r="K10506" s="2" t="s">
        <v>7832</v>
      </c>
      <c r="L10506" s="3">
        <v>46053</v>
      </c>
      <c r="M10506" s="3">
        <v>46600</v>
      </c>
      <c r="N10506" s="2" t="s">
        <v>92</v>
      </c>
    </row>
    <row r="10507" spans="2:14" x14ac:dyDescent="0.25">
      <c r="B10507" s="2" t="s">
        <v>7826</v>
      </c>
      <c r="C10507" s="2" t="s">
        <v>7827</v>
      </c>
      <c r="D10507" s="2" t="s">
        <v>16</v>
      </c>
      <c r="E10507" s="2" t="s">
        <v>17</v>
      </c>
      <c r="F10507" s="2" t="s">
        <v>18</v>
      </c>
      <c r="G10507" s="2" t="s">
        <v>90</v>
      </c>
      <c r="H10507" s="2" t="s">
        <v>7828</v>
      </c>
      <c r="I10507" s="2">
        <v>0</v>
      </c>
      <c r="J10507" s="2">
        <v>0</v>
      </c>
      <c r="K10507" s="2" t="s">
        <v>7833</v>
      </c>
      <c r="L10507" s="3">
        <v>46153</v>
      </c>
      <c r="M10507" s="3">
        <v>46722</v>
      </c>
      <c r="N10507" s="2" t="s">
        <v>92</v>
      </c>
    </row>
    <row r="10508" spans="2:14" x14ac:dyDescent="0.25">
      <c r="B10508" s="2" t="s">
        <v>7826</v>
      </c>
      <c r="C10508" s="2" t="s">
        <v>7827</v>
      </c>
      <c r="D10508" s="2" t="s">
        <v>16</v>
      </c>
      <c r="E10508" s="2" t="s">
        <v>142</v>
      </c>
      <c r="F10508" s="2" t="s">
        <v>18</v>
      </c>
      <c r="G10508" s="2" t="s">
        <v>90</v>
      </c>
      <c r="H10508" s="2" t="s">
        <v>7828</v>
      </c>
      <c r="I10508" s="2">
        <v>0</v>
      </c>
      <c r="J10508" s="2">
        <v>0</v>
      </c>
      <c r="K10508" s="2" t="s">
        <v>7829</v>
      </c>
      <c r="L10508" s="3">
        <v>44958</v>
      </c>
      <c r="M10508" s="3">
        <v>46023</v>
      </c>
      <c r="N10508" s="2" t="s">
        <v>92</v>
      </c>
    </row>
    <row r="10509" spans="2:14" x14ac:dyDescent="0.25">
      <c r="B10509" s="2" t="s">
        <v>7826</v>
      </c>
      <c r="C10509" s="2" t="s">
        <v>7827</v>
      </c>
      <c r="D10509" s="2" t="s">
        <v>16</v>
      </c>
      <c r="E10509" s="2" t="s">
        <v>142</v>
      </c>
      <c r="F10509" s="2" t="s">
        <v>18</v>
      </c>
      <c r="G10509" s="2" t="s">
        <v>90</v>
      </c>
      <c r="H10509" s="2" t="s">
        <v>7828</v>
      </c>
      <c r="I10509" s="2">
        <v>0</v>
      </c>
      <c r="J10509" s="2">
        <v>0</v>
      </c>
      <c r="K10509" s="2" t="s">
        <v>7830</v>
      </c>
      <c r="L10509" s="3">
        <v>45852</v>
      </c>
      <c r="M10509" s="3">
        <v>46447</v>
      </c>
      <c r="N10509" s="2" t="s">
        <v>92</v>
      </c>
    </row>
    <row r="10510" spans="2:14" x14ac:dyDescent="0.25">
      <c r="B10510" s="2" t="s">
        <v>7826</v>
      </c>
      <c r="C10510" s="2" t="s">
        <v>7827</v>
      </c>
      <c r="D10510" s="2" t="s">
        <v>16</v>
      </c>
      <c r="E10510" s="2" t="s">
        <v>142</v>
      </c>
      <c r="F10510" s="2" t="s">
        <v>18</v>
      </c>
      <c r="G10510" s="2" t="s">
        <v>90</v>
      </c>
      <c r="H10510" s="2" t="s">
        <v>7828</v>
      </c>
      <c r="I10510" s="2">
        <v>0</v>
      </c>
      <c r="J10510" s="2">
        <v>0</v>
      </c>
      <c r="K10510" s="2" t="s">
        <v>7832</v>
      </c>
      <c r="L10510" s="3">
        <v>46053</v>
      </c>
      <c r="M10510" s="3">
        <v>46600</v>
      </c>
      <c r="N10510" s="2" t="s">
        <v>92</v>
      </c>
    </row>
    <row r="10511" spans="2:14" x14ac:dyDescent="0.25">
      <c r="B10511" s="2" t="s">
        <v>7826</v>
      </c>
      <c r="C10511" s="2" t="s">
        <v>7827</v>
      </c>
      <c r="D10511" s="2" t="s">
        <v>16</v>
      </c>
      <c r="E10511" s="2" t="s">
        <v>142</v>
      </c>
      <c r="F10511" s="2" t="s">
        <v>18</v>
      </c>
      <c r="G10511" s="2" t="s">
        <v>90</v>
      </c>
      <c r="H10511" s="2" t="s">
        <v>7828</v>
      </c>
      <c r="I10511" s="2">
        <v>0</v>
      </c>
      <c r="J10511" s="2">
        <v>0</v>
      </c>
      <c r="K10511" s="2" t="s">
        <v>7833</v>
      </c>
      <c r="L10511" s="3">
        <v>46153</v>
      </c>
      <c r="M10511" s="3">
        <v>46722</v>
      </c>
      <c r="N10511" s="2" t="s">
        <v>92</v>
      </c>
    </row>
    <row r="10512" spans="2:14" x14ac:dyDescent="0.25">
      <c r="B10512" s="2" t="s">
        <v>7834</v>
      </c>
      <c r="C10512" s="2" t="s">
        <v>7835</v>
      </c>
      <c r="D10512" s="2" t="s">
        <v>41</v>
      </c>
      <c r="E10512" s="2" t="s">
        <v>75</v>
      </c>
      <c r="F10512" s="2" t="s">
        <v>18</v>
      </c>
      <c r="G10512" s="2" t="s">
        <v>90</v>
      </c>
      <c r="H10512" s="2" t="s">
        <v>24</v>
      </c>
      <c r="I10512" s="2">
        <v>0</v>
      </c>
      <c r="J10512" s="2">
        <v>0</v>
      </c>
      <c r="K10512" s="2" t="s">
        <v>7836</v>
      </c>
      <c r="L10512" s="3">
        <v>44958</v>
      </c>
      <c r="M10512" s="3">
        <v>45597</v>
      </c>
      <c r="N10512" s="2" t="s">
        <v>92</v>
      </c>
    </row>
    <row r="10513" spans="2:14" x14ac:dyDescent="0.25">
      <c r="B10513" s="2" t="s">
        <v>7834</v>
      </c>
      <c r="C10513" s="2" t="s">
        <v>7835</v>
      </c>
      <c r="D10513" s="2" t="s">
        <v>41</v>
      </c>
      <c r="E10513" s="2" t="s">
        <v>75</v>
      </c>
      <c r="F10513" s="2" t="s">
        <v>18</v>
      </c>
      <c r="G10513" s="2" t="s">
        <v>90</v>
      </c>
      <c r="H10513" s="2" t="s">
        <v>24</v>
      </c>
      <c r="I10513" s="2">
        <v>0</v>
      </c>
      <c r="J10513" s="2">
        <v>0</v>
      </c>
      <c r="K10513" s="2" t="s">
        <v>7837</v>
      </c>
      <c r="L10513" s="3">
        <v>44958</v>
      </c>
      <c r="M10513" s="3">
        <v>45597</v>
      </c>
      <c r="N10513" s="2" t="s">
        <v>92</v>
      </c>
    </row>
    <row r="10514" spans="2:14" x14ac:dyDescent="0.25">
      <c r="B10514" s="2" t="s">
        <v>7834</v>
      </c>
      <c r="C10514" s="2" t="s">
        <v>7835</v>
      </c>
      <c r="D10514" s="2" t="s">
        <v>41</v>
      </c>
      <c r="E10514" s="2" t="s">
        <v>75</v>
      </c>
      <c r="F10514" s="2" t="s">
        <v>18</v>
      </c>
      <c r="G10514" s="2" t="s">
        <v>90</v>
      </c>
      <c r="H10514" s="2" t="s">
        <v>24</v>
      </c>
      <c r="I10514" s="2">
        <v>0</v>
      </c>
      <c r="J10514" s="2">
        <v>0</v>
      </c>
      <c r="K10514" s="2" t="s">
        <v>7838</v>
      </c>
      <c r="L10514" s="3">
        <v>44958</v>
      </c>
      <c r="M10514" s="3">
        <v>45809</v>
      </c>
      <c r="N10514" s="2" t="s">
        <v>92</v>
      </c>
    </row>
    <row r="10515" spans="2:14" x14ac:dyDescent="0.25">
      <c r="B10515" s="2" t="s">
        <v>7834</v>
      </c>
      <c r="C10515" s="2" t="s">
        <v>7835</v>
      </c>
      <c r="D10515" s="2" t="s">
        <v>41</v>
      </c>
      <c r="E10515" s="2" t="s">
        <v>17</v>
      </c>
      <c r="F10515" s="2" t="s">
        <v>18</v>
      </c>
      <c r="G10515" s="2" t="s">
        <v>90</v>
      </c>
      <c r="H10515" s="2" t="s">
        <v>24</v>
      </c>
      <c r="I10515" s="2">
        <v>0</v>
      </c>
      <c r="J10515" s="2">
        <v>0</v>
      </c>
      <c r="K10515" s="2" t="s">
        <v>7836</v>
      </c>
      <c r="L10515" s="3">
        <v>44958</v>
      </c>
      <c r="M10515" s="3">
        <v>45597</v>
      </c>
      <c r="N10515" s="2" t="s">
        <v>92</v>
      </c>
    </row>
    <row r="10516" spans="2:14" x14ac:dyDescent="0.25">
      <c r="B10516" s="2" t="s">
        <v>7834</v>
      </c>
      <c r="C10516" s="2" t="s">
        <v>7835</v>
      </c>
      <c r="D10516" s="2" t="s">
        <v>41</v>
      </c>
      <c r="E10516" s="2" t="s">
        <v>17</v>
      </c>
      <c r="F10516" s="2" t="s">
        <v>18</v>
      </c>
      <c r="G10516" s="2" t="s">
        <v>90</v>
      </c>
      <c r="H10516" s="2" t="s">
        <v>24</v>
      </c>
      <c r="I10516" s="2">
        <v>0</v>
      </c>
      <c r="J10516" s="2">
        <v>0</v>
      </c>
      <c r="K10516" s="2" t="s">
        <v>7837</v>
      </c>
      <c r="L10516" s="3">
        <v>44958</v>
      </c>
      <c r="M10516" s="3">
        <v>45597</v>
      </c>
      <c r="N10516" s="2" t="s">
        <v>92</v>
      </c>
    </row>
    <row r="10517" spans="2:14" x14ac:dyDescent="0.25">
      <c r="B10517" s="2" t="s">
        <v>7834</v>
      </c>
      <c r="C10517" s="2" t="s">
        <v>7835</v>
      </c>
      <c r="D10517" s="2" t="s">
        <v>41</v>
      </c>
      <c r="E10517" s="2" t="s">
        <v>17</v>
      </c>
      <c r="F10517" s="2" t="s">
        <v>18</v>
      </c>
      <c r="G10517" s="2" t="s">
        <v>90</v>
      </c>
      <c r="H10517" s="2" t="s">
        <v>24</v>
      </c>
      <c r="I10517" s="2">
        <v>0</v>
      </c>
      <c r="J10517" s="2">
        <v>0</v>
      </c>
      <c r="K10517" s="2" t="s">
        <v>7838</v>
      </c>
      <c r="L10517" s="3">
        <v>44958</v>
      </c>
      <c r="M10517" s="3">
        <v>45809</v>
      </c>
      <c r="N10517" s="2" t="s">
        <v>92</v>
      </c>
    </row>
    <row r="10518" spans="2:14" x14ac:dyDescent="0.25">
      <c r="B10518" s="2" t="s">
        <v>7834</v>
      </c>
      <c r="C10518" s="2" t="s">
        <v>7835</v>
      </c>
      <c r="D10518" s="2" t="s">
        <v>41</v>
      </c>
      <c r="E10518" s="2" t="s">
        <v>17</v>
      </c>
      <c r="F10518" s="2" t="s">
        <v>18</v>
      </c>
      <c r="G10518" s="2" t="s">
        <v>90</v>
      </c>
      <c r="H10518" s="2" t="s">
        <v>24</v>
      </c>
      <c r="I10518" s="2">
        <v>0</v>
      </c>
      <c r="J10518" s="2">
        <v>0</v>
      </c>
      <c r="K10518" s="2" t="s">
        <v>7839</v>
      </c>
      <c r="L10518" s="3">
        <v>45842</v>
      </c>
      <c r="M10518" s="3">
        <v>46023</v>
      </c>
      <c r="N10518" s="2" t="s">
        <v>92</v>
      </c>
    </row>
    <row r="10519" spans="2:14" x14ac:dyDescent="0.25">
      <c r="B10519" s="2" t="s">
        <v>7834</v>
      </c>
      <c r="C10519" s="2" t="s">
        <v>7835</v>
      </c>
      <c r="D10519" s="2" t="s">
        <v>41</v>
      </c>
      <c r="E10519" s="2" t="s">
        <v>17</v>
      </c>
      <c r="F10519" s="2" t="s">
        <v>18</v>
      </c>
      <c r="G10519" s="2" t="s">
        <v>90</v>
      </c>
      <c r="H10519" s="2" t="s">
        <v>24</v>
      </c>
      <c r="I10519" s="2">
        <v>0</v>
      </c>
      <c r="J10519" s="2">
        <v>0</v>
      </c>
      <c r="K10519" s="2" t="s">
        <v>7840</v>
      </c>
      <c r="L10519" s="3">
        <v>44958</v>
      </c>
      <c r="M10519" s="3">
        <v>46296</v>
      </c>
      <c r="N10519" s="2" t="s">
        <v>92</v>
      </c>
    </row>
    <row r="10520" spans="2:14" x14ac:dyDescent="0.25">
      <c r="B10520" s="2" t="s">
        <v>7834</v>
      </c>
      <c r="C10520" s="2" t="s">
        <v>7835</v>
      </c>
      <c r="D10520" s="2" t="s">
        <v>41</v>
      </c>
      <c r="E10520" s="2" t="s">
        <v>17</v>
      </c>
      <c r="F10520" s="2" t="s">
        <v>18</v>
      </c>
      <c r="G10520" s="2" t="s">
        <v>90</v>
      </c>
      <c r="H10520" s="2" t="s">
        <v>24</v>
      </c>
      <c r="I10520" s="2">
        <v>0</v>
      </c>
      <c r="J10520" s="2">
        <v>0</v>
      </c>
      <c r="K10520" s="2" t="s">
        <v>7841</v>
      </c>
      <c r="L10520" s="3">
        <v>45800</v>
      </c>
      <c r="M10520" s="3">
        <v>46508</v>
      </c>
      <c r="N10520" s="2" t="s">
        <v>92</v>
      </c>
    </row>
    <row r="10521" spans="2:14" x14ac:dyDescent="0.25">
      <c r="B10521" s="2" t="s">
        <v>7834</v>
      </c>
      <c r="C10521" s="2" t="s">
        <v>7835</v>
      </c>
      <c r="D10521" s="2" t="s">
        <v>41</v>
      </c>
      <c r="E10521" s="2" t="s">
        <v>17</v>
      </c>
      <c r="F10521" s="2" t="s">
        <v>18</v>
      </c>
      <c r="G10521" s="2" t="s">
        <v>90</v>
      </c>
      <c r="H10521" s="2" t="s">
        <v>24</v>
      </c>
      <c r="I10521" s="2">
        <v>0</v>
      </c>
      <c r="J10521" s="2">
        <v>0</v>
      </c>
      <c r="K10521" s="2" t="s">
        <v>7842</v>
      </c>
      <c r="L10521" s="3">
        <v>46098</v>
      </c>
      <c r="M10521" s="3">
        <v>46874</v>
      </c>
      <c r="N10521" s="2" t="s">
        <v>92</v>
      </c>
    </row>
    <row r="10522" spans="2:14" x14ac:dyDescent="0.25">
      <c r="B10522" s="2" t="s">
        <v>7834</v>
      </c>
      <c r="C10522" s="2" t="s">
        <v>7835</v>
      </c>
      <c r="D10522" s="2" t="s">
        <v>41</v>
      </c>
      <c r="E10522" s="2" t="s">
        <v>17</v>
      </c>
      <c r="F10522" s="2" t="s">
        <v>18</v>
      </c>
      <c r="G10522" s="2" t="s">
        <v>90</v>
      </c>
      <c r="H10522" s="2" t="s">
        <v>24</v>
      </c>
      <c r="I10522" s="2">
        <v>0</v>
      </c>
      <c r="J10522" s="2">
        <v>0</v>
      </c>
      <c r="K10522" s="2" t="s">
        <v>7843</v>
      </c>
      <c r="L10522" s="3">
        <v>46153</v>
      </c>
      <c r="M10522" s="3">
        <v>46935</v>
      </c>
      <c r="N10522" s="2" t="s">
        <v>92</v>
      </c>
    </row>
    <row r="10523" spans="2:14" x14ac:dyDescent="0.25">
      <c r="B10523" s="2" t="s">
        <v>7834</v>
      </c>
      <c r="C10523" s="2" t="s">
        <v>7835</v>
      </c>
      <c r="D10523" s="2" t="s">
        <v>41</v>
      </c>
      <c r="E10523" s="2" t="s">
        <v>17</v>
      </c>
      <c r="F10523" s="2" t="s">
        <v>18</v>
      </c>
      <c r="G10523" s="2" t="s">
        <v>90</v>
      </c>
      <c r="H10523" s="2" t="s">
        <v>24</v>
      </c>
      <c r="I10523" s="2">
        <v>0</v>
      </c>
      <c r="J10523" s="2">
        <v>0</v>
      </c>
      <c r="K10523" s="2" t="s">
        <v>7844</v>
      </c>
      <c r="L10523" s="3">
        <v>46167</v>
      </c>
      <c r="M10523" s="3">
        <v>46935</v>
      </c>
      <c r="N10523" s="2" t="s">
        <v>92</v>
      </c>
    </row>
    <row r="10524" spans="2:14" x14ac:dyDescent="0.25">
      <c r="B10524" s="2" t="s">
        <v>7834</v>
      </c>
      <c r="C10524" s="2" t="s">
        <v>7835</v>
      </c>
      <c r="D10524" s="2" t="s">
        <v>41</v>
      </c>
      <c r="E10524" s="2" t="s">
        <v>181</v>
      </c>
      <c r="F10524" s="2" t="s">
        <v>18</v>
      </c>
      <c r="G10524" s="2" t="s">
        <v>90</v>
      </c>
      <c r="H10524" s="2" t="s">
        <v>24</v>
      </c>
      <c r="I10524" s="2">
        <v>0</v>
      </c>
      <c r="J10524" s="2">
        <v>0</v>
      </c>
      <c r="K10524" s="2" t="s">
        <v>7841</v>
      </c>
      <c r="L10524" s="3">
        <v>45800</v>
      </c>
      <c r="M10524" s="3">
        <v>46508</v>
      </c>
      <c r="N10524" s="2" t="s">
        <v>92</v>
      </c>
    </row>
    <row r="10525" spans="2:14" x14ac:dyDescent="0.25">
      <c r="B10525" s="2" t="s">
        <v>7834</v>
      </c>
      <c r="C10525" s="2" t="s">
        <v>7835</v>
      </c>
      <c r="D10525" s="2" t="s">
        <v>41</v>
      </c>
      <c r="E10525" s="2" t="s">
        <v>142</v>
      </c>
      <c r="F10525" s="2" t="s">
        <v>18</v>
      </c>
      <c r="G10525" s="2" t="s">
        <v>90</v>
      </c>
      <c r="H10525" s="2" t="s">
        <v>24</v>
      </c>
      <c r="I10525" s="2">
        <v>0</v>
      </c>
      <c r="J10525" s="2">
        <v>0</v>
      </c>
      <c r="K10525" s="2" t="s">
        <v>7842</v>
      </c>
      <c r="L10525" s="3">
        <v>46098</v>
      </c>
      <c r="M10525" s="3">
        <v>46874</v>
      </c>
      <c r="N10525" s="2" t="s">
        <v>92</v>
      </c>
    </row>
    <row r="10526" spans="2:14" x14ac:dyDescent="0.25">
      <c r="B10526" s="2" t="s">
        <v>7845</v>
      </c>
      <c r="C10526" s="2" t="s">
        <v>7846</v>
      </c>
      <c r="D10526" s="2" t="s">
        <v>41</v>
      </c>
      <c r="E10526" s="2" t="s">
        <v>75</v>
      </c>
      <c r="F10526" s="2" t="s">
        <v>18</v>
      </c>
      <c r="G10526" s="2" t="s">
        <v>90</v>
      </c>
      <c r="H10526" s="2" t="s">
        <v>24</v>
      </c>
      <c r="I10526" s="2">
        <v>10</v>
      </c>
      <c r="J10526" s="2">
        <v>0</v>
      </c>
      <c r="K10526" s="2" t="s">
        <v>7847</v>
      </c>
      <c r="L10526" s="3">
        <v>44958</v>
      </c>
      <c r="M10526" s="3">
        <v>45778</v>
      </c>
      <c r="N10526" s="2" t="s">
        <v>92</v>
      </c>
    </row>
    <row r="10527" spans="2:14" x14ac:dyDescent="0.25">
      <c r="B10527" s="2" t="s">
        <v>7845</v>
      </c>
      <c r="C10527" s="2" t="s">
        <v>7846</v>
      </c>
      <c r="D10527" s="2" t="s">
        <v>41</v>
      </c>
      <c r="E10527" s="2" t="s">
        <v>17</v>
      </c>
      <c r="F10527" s="2" t="s">
        <v>18</v>
      </c>
      <c r="G10527" s="2" t="s">
        <v>90</v>
      </c>
      <c r="H10527" s="2" t="s">
        <v>24</v>
      </c>
      <c r="I10527" s="2">
        <v>10</v>
      </c>
      <c r="J10527" s="2">
        <v>0</v>
      </c>
      <c r="K10527" s="2" t="s">
        <v>7847</v>
      </c>
      <c r="L10527" s="3">
        <v>44958</v>
      </c>
      <c r="M10527" s="3">
        <v>45778</v>
      </c>
      <c r="N10527" s="2" t="s">
        <v>92</v>
      </c>
    </row>
    <row r="10528" spans="2:14" x14ac:dyDescent="0.25">
      <c r="B10528" s="2" t="s">
        <v>7845</v>
      </c>
      <c r="C10528" s="2" t="s">
        <v>7846</v>
      </c>
      <c r="D10528" s="2" t="s">
        <v>41</v>
      </c>
      <c r="E10528" s="2" t="s">
        <v>17</v>
      </c>
      <c r="F10528" s="2" t="s">
        <v>18</v>
      </c>
      <c r="G10528" s="2" t="s">
        <v>90</v>
      </c>
      <c r="H10528" s="2" t="s">
        <v>24</v>
      </c>
      <c r="I10528" s="2">
        <v>10</v>
      </c>
      <c r="J10528" s="2">
        <v>0</v>
      </c>
      <c r="K10528" s="2" t="s">
        <v>7848</v>
      </c>
      <c r="L10528" s="3">
        <v>44958</v>
      </c>
      <c r="M10528" s="3">
        <v>46143</v>
      </c>
      <c r="N10528" s="2" t="s">
        <v>92</v>
      </c>
    </row>
    <row r="10529" spans="2:14" x14ac:dyDescent="0.25">
      <c r="B10529" s="2" t="s">
        <v>7845</v>
      </c>
      <c r="C10529" s="2" t="s">
        <v>7846</v>
      </c>
      <c r="D10529" s="2" t="s">
        <v>41</v>
      </c>
      <c r="E10529" s="2" t="s">
        <v>17</v>
      </c>
      <c r="F10529" s="2" t="s">
        <v>18</v>
      </c>
      <c r="G10529" s="2" t="s">
        <v>90</v>
      </c>
      <c r="H10529" s="2" t="s">
        <v>24</v>
      </c>
      <c r="I10529" s="2">
        <v>10</v>
      </c>
      <c r="J10529" s="2">
        <v>0</v>
      </c>
      <c r="K10529" s="2" t="s">
        <v>7849</v>
      </c>
      <c r="L10529" s="3">
        <v>44958</v>
      </c>
      <c r="M10529" s="3">
        <v>46388</v>
      </c>
      <c r="N10529" s="2" t="s">
        <v>92</v>
      </c>
    </row>
    <row r="10530" spans="2:14" x14ac:dyDescent="0.25">
      <c r="B10530" s="2" t="s">
        <v>7845</v>
      </c>
      <c r="C10530" s="2" t="s">
        <v>7846</v>
      </c>
      <c r="D10530" s="2" t="s">
        <v>41</v>
      </c>
      <c r="E10530" s="2" t="s">
        <v>17</v>
      </c>
      <c r="F10530" s="2" t="s">
        <v>18</v>
      </c>
      <c r="G10530" s="2" t="s">
        <v>90</v>
      </c>
      <c r="H10530" s="2" t="s">
        <v>24</v>
      </c>
      <c r="I10530" s="2">
        <v>10</v>
      </c>
      <c r="J10530" s="2">
        <v>0</v>
      </c>
      <c r="K10530" s="2" t="s">
        <v>7850</v>
      </c>
      <c r="L10530" s="3">
        <v>45831</v>
      </c>
      <c r="M10530" s="3">
        <v>46447</v>
      </c>
      <c r="N10530" s="2" t="s">
        <v>92</v>
      </c>
    </row>
    <row r="10531" spans="2:14" x14ac:dyDescent="0.25">
      <c r="B10531" s="2" t="s">
        <v>7845</v>
      </c>
      <c r="C10531" s="2" t="s">
        <v>7846</v>
      </c>
      <c r="D10531" s="2" t="s">
        <v>41</v>
      </c>
      <c r="E10531" s="2" t="s">
        <v>17</v>
      </c>
      <c r="F10531" s="2" t="s">
        <v>18</v>
      </c>
      <c r="G10531" s="2" t="s">
        <v>90</v>
      </c>
      <c r="H10531" s="2" t="s">
        <v>24</v>
      </c>
      <c r="I10531" s="2">
        <v>10</v>
      </c>
      <c r="J10531" s="2">
        <v>0</v>
      </c>
      <c r="K10531" s="2" t="s">
        <v>7851</v>
      </c>
      <c r="L10531" s="3">
        <v>44958</v>
      </c>
      <c r="M10531" s="3">
        <v>46388</v>
      </c>
      <c r="N10531" s="2" t="s">
        <v>92</v>
      </c>
    </row>
    <row r="10532" spans="2:14" x14ac:dyDescent="0.25">
      <c r="B10532" s="2" t="s">
        <v>7845</v>
      </c>
      <c r="C10532" s="2" t="s">
        <v>7846</v>
      </c>
      <c r="D10532" s="2" t="s">
        <v>41</v>
      </c>
      <c r="E10532" s="2" t="s">
        <v>17</v>
      </c>
      <c r="F10532" s="2" t="s">
        <v>18</v>
      </c>
      <c r="G10532" s="2" t="s">
        <v>90</v>
      </c>
      <c r="H10532" s="2" t="s">
        <v>24</v>
      </c>
      <c r="I10532" s="2">
        <v>10</v>
      </c>
      <c r="J10532" s="2">
        <v>0</v>
      </c>
      <c r="K10532" s="2" t="s">
        <v>7842</v>
      </c>
      <c r="L10532" s="3">
        <v>46062</v>
      </c>
      <c r="M10532" s="3">
        <v>46874</v>
      </c>
      <c r="N10532" s="2" t="s">
        <v>92</v>
      </c>
    </row>
    <row r="10533" spans="2:14" x14ac:dyDescent="0.25">
      <c r="B10533" s="2" t="s">
        <v>7845</v>
      </c>
      <c r="C10533" s="2" t="s">
        <v>7846</v>
      </c>
      <c r="D10533" s="2" t="s">
        <v>41</v>
      </c>
      <c r="E10533" s="2" t="s">
        <v>17</v>
      </c>
      <c r="F10533" s="2" t="s">
        <v>18</v>
      </c>
      <c r="G10533" s="2" t="s">
        <v>90</v>
      </c>
      <c r="H10533" s="2" t="s">
        <v>24</v>
      </c>
      <c r="I10533" s="2">
        <v>10</v>
      </c>
      <c r="J10533" s="2">
        <v>10</v>
      </c>
      <c r="K10533" s="2" t="s">
        <v>7843</v>
      </c>
      <c r="L10533" s="3">
        <v>46153</v>
      </c>
      <c r="M10533" s="3">
        <v>46935</v>
      </c>
      <c r="N10533" s="2" t="s">
        <v>92</v>
      </c>
    </row>
    <row r="10534" spans="2:14" x14ac:dyDescent="0.25">
      <c r="B10534" s="2" t="s">
        <v>7845</v>
      </c>
      <c r="C10534" s="2" t="s">
        <v>7846</v>
      </c>
      <c r="D10534" s="2" t="s">
        <v>41</v>
      </c>
      <c r="E10534" s="2" t="s">
        <v>142</v>
      </c>
      <c r="F10534" s="2" t="s">
        <v>18</v>
      </c>
      <c r="G10534" s="2" t="s">
        <v>90</v>
      </c>
      <c r="H10534" s="2" t="s">
        <v>24</v>
      </c>
      <c r="I10534" s="2">
        <v>10</v>
      </c>
      <c r="J10534" s="2">
        <v>0</v>
      </c>
      <c r="K10534" s="2" t="s">
        <v>7843</v>
      </c>
      <c r="L10534" s="3">
        <v>46153</v>
      </c>
      <c r="M10534" s="3">
        <v>46935</v>
      </c>
      <c r="N10534" s="2" t="s">
        <v>92</v>
      </c>
    </row>
    <row r="10535" spans="2:14" x14ac:dyDescent="0.25">
      <c r="B10535" s="2" t="s">
        <v>7852</v>
      </c>
      <c r="C10535" s="2" t="s">
        <v>7853</v>
      </c>
      <c r="D10535" s="2" t="s">
        <v>41</v>
      </c>
      <c r="E10535" s="2" t="s">
        <v>17</v>
      </c>
      <c r="F10535" s="2" t="s">
        <v>18</v>
      </c>
      <c r="G10535" s="2" t="s">
        <v>90</v>
      </c>
      <c r="H10535" s="2" t="s">
        <v>24</v>
      </c>
      <c r="I10535" s="2">
        <v>0</v>
      </c>
      <c r="J10535" s="2">
        <v>0</v>
      </c>
      <c r="K10535" s="2" t="s">
        <v>7854</v>
      </c>
      <c r="L10535" s="3">
        <v>44958</v>
      </c>
      <c r="M10535" s="3">
        <v>46023</v>
      </c>
      <c r="N10535" s="2" t="s">
        <v>92</v>
      </c>
    </row>
    <row r="10536" spans="2:14" x14ac:dyDescent="0.25">
      <c r="B10536" s="2" t="s">
        <v>7852</v>
      </c>
      <c r="C10536" s="2" t="s">
        <v>7853</v>
      </c>
      <c r="D10536" s="2" t="s">
        <v>41</v>
      </c>
      <c r="E10536" s="2" t="s">
        <v>17</v>
      </c>
      <c r="F10536" s="2" t="s">
        <v>18</v>
      </c>
      <c r="G10536" s="2" t="s">
        <v>90</v>
      </c>
      <c r="H10536" s="2" t="s">
        <v>24</v>
      </c>
      <c r="I10536" s="2">
        <v>0</v>
      </c>
      <c r="J10536" s="2">
        <v>0</v>
      </c>
      <c r="K10536" s="2" t="s">
        <v>7855</v>
      </c>
      <c r="L10536" s="3">
        <v>44958</v>
      </c>
      <c r="M10536" s="3">
        <v>46296</v>
      </c>
      <c r="N10536" s="2" t="s">
        <v>92</v>
      </c>
    </row>
    <row r="10537" spans="2:14" x14ac:dyDescent="0.25">
      <c r="B10537" s="2" t="s">
        <v>7852</v>
      </c>
      <c r="C10537" s="2" t="s">
        <v>7853</v>
      </c>
      <c r="D10537" s="2" t="s">
        <v>41</v>
      </c>
      <c r="E10537" s="2" t="s">
        <v>17</v>
      </c>
      <c r="F10537" s="2" t="s">
        <v>18</v>
      </c>
      <c r="G10537" s="2" t="s">
        <v>90</v>
      </c>
      <c r="H10537" s="2" t="s">
        <v>24</v>
      </c>
      <c r="I10537" s="2">
        <v>0</v>
      </c>
      <c r="J10537" s="2">
        <v>0</v>
      </c>
      <c r="K10537" s="2" t="s">
        <v>7841</v>
      </c>
      <c r="L10537" s="3">
        <v>45800</v>
      </c>
      <c r="M10537" s="3">
        <v>46508</v>
      </c>
      <c r="N10537" s="2" t="s">
        <v>92</v>
      </c>
    </row>
    <row r="10538" spans="2:14" x14ac:dyDescent="0.25">
      <c r="B10538" s="2" t="s">
        <v>7852</v>
      </c>
      <c r="C10538" s="2" t="s">
        <v>7853</v>
      </c>
      <c r="D10538" s="2" t="s">
        <v>41</v>
      </c>
      <c r="E10538" s="2" t="s">
        <v>17</v>
      </c>
      <c r="F10538" s="2" t="s">
        <v>18</v>
      </c>
      <c r="G10538" s="2" t="s">
        <v>90</v>
      </c>
      <c r="H10538" s="2" t="s">
        <v>24</v>
      </c>
      <c r="I10538" s="2">
        <v>0</v>
      </c>
      <c r="J10538" s="2">
        <v>0</v>
      </c>
      <c r="K10538" s="2" t="s">
        <v>7856</v>
      </c>
      <c r="L10538" s="3">
        <v>46140</v>
      </c>
      <c r="M10538" s="3">
        <v>46935</v>
      </c>
      <c r="N10538" s="2" t="s">
        <v>92</v>
      </c>
    </row>
    <row r="10539" spans="2:14" x14ac:dyDescent="0.25">
      <c r="B10539" s="2" t="s">
        <v>7852</v>
      </c>
      <c r="C10539" s="2" t="s">
        <v>7853</v>
      </c>
      <c r="D10539" s="2" t="s">
        <v>41</v>
      </c>
      <c r="E10539" s="2" t="s">
        <v>142</v>
      </c>
      <c r="F10539" s="2" t="s">
        <v>18</v>
      </c>
      <c r="G10539" s="2" t="s">
        <v>90</v>
      </c>
      <c r="H10539" s="2" t="s">
        <v>24</v>
      </c>
      <c r="I10539" s="2">
        <v>0</v>
      </c>
      <c r="J10539" s="2">
        <v>0</v>
      </c>
      <c r="K10539" s="2" t="s">
        <v>7856</v>
      </c>
      <c r="L10539" s="3">
        <v>46140</v>
      </c>
      <c r="M10539" s="3">
        <v>46935</v>
      </c>
      <c r="N10539" s="2" t="s">
        <v>92</v>
      </c>
    </row>
    <row r="10540" spans="2:14" x14ac:dyDescent="0.25">
      <c r="B10540" s="2" t="s">
        <v>7857</v>
      </c>
      <c r="C10540" s="2" t="s">
        <v>7858</v>
      </c>
      <c r="D10540" s="2" t="s">
        <v>28</v>
      </c>
      <c r="E10540" s="2" t="s">
        <v>17</v>
      </c>
      <c r="F10540" s="2" t="s">
        <v>29</v>
      </c>
      <c r="G10540" s="2" t="s">
        <v>29</v>
      </c>
      <c r="H10540" s="2" t="s">
        <v>7858</v>
      </c>
      <c r="I10540" s="2">
        <v>40</v>
      </c>
      <c r="J10540" s="2">
        <v>40</v>
      </c>
      <c r="K10540" s="2">
        <v>0</v>
      </c>
      <c r="L10540" s="3">
        <v>44958</v>
      </c>
      <c r="M10540" s="2" t="s">
        <v>30</v>
      </c>
      <c r="N10540" s="2" t="s">
        <v>659</v>
      </c>
    </row>
    <row r="10541" spans="2:14" x14ac:dyDescent="0.25">
      <c r="B10541" s="2" t="s">
        <v>7859</v>
      </c>
      <c r="C10541" s="2" t="s">
        <v>7860</v>
      </c>
      <c r="D10541" s="2" t="s">
        <v>16</v>
      </c>
      <c r="E10541" s="2" t="s">
        <v>17</v>
      </c>
      <c r="F10541" s="2" t="s">
        <v>18</v>
      </c>
      <c r="G10541" s="2" t="s">
        <v>90</v>
      </c>
      <c r="H10541" s="2" t="s">
        <v>7861</v>
      </c>
      <c r="I10541" s="2">
        <v>0</v>
      </c>
      <c r="J10541" s="2">
        <v>0</v>
      </c>
      <c r="K10541" s="2">
        <v>0</v>
      </c>
      <c r="L10541" s="3">
        <v>46093</v>
      </c>
      <c r="M10541" s="2" t="s">
        <v>30</v>
      </c>
      <c r="N10541" s="2" t="s">
        <v>121</v>
      </c>
    </row>
    <row r="10542" spans="2:14" x14ac:dyDescent="0.25">
      <c r="B10542" s="2" t="s">
        <v>7859</v>
      </c>
      <c r="C10542" s="2" t="s">
        <v>7860</v>
      </c>
      <c r="D10542" s="2" t="s">
        <v>16</v>
      </c>
      <c r="E10542" s="2" t="s">
        <v>17</v>
      </c>
      <c r="F10542" s="2" t="s">
        <v>18</v>
      </c>
      <c r="G10542" s="2" t="s">
        <v>90</v>
      </c>
      <c r="H10542" s="2" t="s">
        <v>7861</v>
      </c>
      <c r="I10542" s="2">
        <v>0</v>
      </c>
      <c r="J10542" s="2">
        <v>0</v>
      </c>
      <c r="K10542" s="2" t="s">
        <v>7862</v>
      </c>
      <c r="L10542" s="3">
        <v>45712</v>
      </c>
      <c r="M10542" s="3">
        <v>46813</v>
      </c>
      <c r="N10542" s="2" t="s">
        <v>121</v>
      </c>
    </row>
    <row r="10543" spans="2:14" x14ac:dyDescent="0.25">
      <c r="B10543" s="2" t="s">
        <v>7859</v>
      </c>
      <c r="C10543" s="2" t="s">
        <v>7860</v>
      </c>
      <c r="D10543" s="2" t="s">
        <v>16</v>
      </c>
      <c r="E10543" s="2" t="s">
        <v>17</v>
      </c>
      <c r="F10543" s="2" t="s">
        <v>18</v>
      </c>
      <c r="G10543" s="2" t="s">
        <v>90</v>
      </c>
      <c r="H10543" s="2" t="s">
        <v>7861</v>
      </c>
      <c r="I10543" s="2">
        <v>0</v>
      </c>
      <c r="J10543" s="2">
        <v>0</v>
      </c>
      <c r="K10543" s="2" t="s">
        <v>7863</v>
      </c>
      <c r="L10543" s="3">
        <v>44958</v>
      </c>
      <c r="M10543" s="3">
        <v>46966</v>
      </c>
      <c r="N10543" s="2" t="s">
        <v>121</v>
      </c>
    </row>
    <row r="10544" spans="2:14" x14ac:dyDescent="0.25">
      <c r="B10544" s="2" t="s">
        <v>7859</v>
      </c>
      <c r="C10544" s="2" t="s">
        <v>7860</v>
      </c>
      <c r="D10544" s="2" t="s">
        <v>16</v>
      </c>
      <c r="E10544" s="2" t="s">
        <v>17</v>
      </c>
      <c r="F10544" s="2" t="s">
        <v>18</v>
      </c>
      <c r="G10544" s="2" t="s">
        <v>90</v>
      </c>
      <c r="H10544" s="2" t="s">
        <v>7861</v>
      </c>
      <c r="I10544" s="2">
        <v>0</v>
      </c>
      <c r="J10544" s="2">
        <v>0</v>
      </c>
      <c r="K10544" s="2" t="s">
        <v>7863</v>
      </c>
      <c r="L10544" s="3">
        <v>45712</v>
      </c>
      <c r="M10544" s="3">
        <v>46966</v>
      </c>
      <c r="N10544" s="2" t="s">
        <v>121</v>
      </c>
    </row>
    <row r="10545" spans="2:14" x14ac:dyDescent="0.25">
      <c r="B10545" s="2" t="s">
        <v>7859</v>
      </c>
      <c r="C10545" s="2" t="s">
        <v>7860</v>
      </c>
      <c r="D10545" s="2" t="s">
        <v>16</v>
      </c>
      <c r="E10545" s="2" t="s">
        <v>17</v>
      </c>
      <c r="F10545" s="2" t="s">
        <v>18</v>
      </c>
      <c r="G10545" s="2" t="s">
        <v>90</v>
      </c>
      <c r="H10545" s="2" t="s">
        <v>7861</v>
      </c>
      <c r="I10545" s="2">
        <v>0</v>
      </c>
      <c r="J10545" s="2">
        <v>0</v>
      </c>
      <c r="K10545" s="2" t="s">
        <v>7864</v>
      </c>
      <c r="L10545" s="3">
        <v>44958</v>
      </c>
      <c r="M10545" s="3">
        <v>47150</v>
      </c>
      <c r="N10545" s="2" t="s">
        <v>121</v>
      </c>
    </row>
    <row r="10546" spans="2:14" x14ac:dyDescent="0.25">
      <c r="B10546" s="2" t="s">
        <v>7865</v>
      </c>
      <c r="C10546" s="2" t="s">
        <v>7866</v>
      </c>
      <c r="D10546" s="2" t="s">
        <v>28</v>
      </c>
      <c r="E10546" s="2" t="s">
        <v>17</v>
      </c>
      <c r="F10546" s="2" t="s">
        <v>18</v>
      </c>
      <c r="G10546" s="2" t="s">
        <v>90</v>
      </c>
      <c r="H10546" s="2" t="s">
        <v>7861</v>
      </c>
      <c r="I10546" s="2">
        <v>0</v>
      </c>
      <c r="J10546" s="2">
        <v>0</v>
      </c>
      <c r="K10546" s="2">
        <v>0</v>
      </c>
      <c r="L10546" s="3">
        <v>46093</v>
      </c>
      <c r="M10546" s="2" t="s">
        <v>30</v>
      </c>
      <c r="N10546" s="2" t="s">
        <v>121</v>
      </c>
    </row>
    <row r="10547" spans="2:14" x14ac:dyDescent="0.25">
      <c r="B10547" s="2" t="s">
        <v>7865</v>
      </c>
      <c r="C10547" s="2" t="s">
        <v>7866</v>
      </c>
      <c r="D10547" s="2" t="s">
        <v>28</v>
      </c>
      <c r="E10547" s="2" t="s">
        <v>17</v>
      </c>
      <c r="F10547" s="2" t="s">
        <v>18</v>
      </c>
      <c r="G10547" s="2" t="s">
        <v>90</v>
      </c>
      <c r="H10547" s="2" t="s">
        <v>7861</v>
      </c>
      <c r="I10547" s="2">
        <v>0</v>
      </c>
      <c r="J10547" s="2">
        <v>0</v>
      </c>
      <c r="K10547" s="2" t="s">
        <v>7863</v>
      </c>
      <c r="L10547" s="3">
        <v>44958</v>
      </c>
      <c r="M10547" s="3">
        <v>46966</v>
      </c>
      <c r="N10547" s="2" t="s">
        <v>121</v>
      </c>
    </row>
    <row r="10548" spans="2:14" x14ac:dyDescent="0.25">
      <c r="B10548" s="2" t="s">
        <v>7865</v>
      </c>
      <c r="C10548" s="2" t="s">
        <v>7866</v>
      </c>
      <c r="D10548" s="2" t="s">
        <v>28</v>
      </c>
      <c r="E10548" s="2" t="s">
        <v>17</v>
      </c>
      <c r="F10548" s="2" t="s">
        <v>18</v>
      </c>
      <c r="G10548" s="2" t="s">
        <v>90</v>
      </c>
      <c r="H10548" s="2" t="s">
        <v>7861</v>
      </c>
      <c r="I10548" s="2">
        <v>0</v>
      </c>
      <c r="J10548" s="2">
        <v>0</v>
      </c>
      <c r="K10548" s="2" t="s">
        <v>7867</v>
      </c>
      <c r="L10548" s="3">
        <v>45712</v>
      </c>
      <c r="M10548" s="3">
        <v>47178</v>
      </c>
      <c r="N10548" s="2" t="s">
        <v>121</v>
      </c>
    </row>
    <row r="10549" spans="2:14" x14ac:dyDescent="0.25">
      <c r="B10549" s="2" t="s">
        <v>7865</v>
      </c>
      <c r="C10549" s="2" t="s">
        <v>7866</v>
      </c>
      <c r="D10549" s="2" t="s">
        <v>28</v>
      </c>
      <c r="E10549" s="2" t="s">
        <v>181</v>
      </c>
      <c r="F10549" s="2" t="s">
        <v>18</v>
      </c>
      <c r="G10549" s="2" t="s">
        <v>90</v>
      </c>
      <c r="H10549" s="2" t="s">
        <v>7861</v>
      </c>
      <c r="I10549" s="2">
        <v>0</v>
      </c>
      <c r="J10549" s="2">
        <v>0</v>
      </c>
      <c r="K10549" s="2" t="s">
        <v>7863</v>
      </c>
      <c r="L10549" s="3">
        <v>44958</v>
      </c>
      <c r="M10549" s="3">
        <v>46966</v>
      </c>
      <c r="N10549" s="2" t="s">
        <v>121</v>
      </c>
    </row>
    <row r="10550" spans="2:14" x14ac:dyDescent="0.25">
      <c r="B10550" s="2" t="s">
        <v>7868</v>
      </c>
      <c r="C10550" s="2" t="s">
        <v>7869</v>
      </c>
      <c r="D10550" s="2" t="s">
        <v>16</v>
      </c>
      <c r="E10550" s="2" t="s">
        <v>17</v>
      </c>
      <c r="F10550" s="2" t="s">
        <v>18</v>
      </c>
      <c r="G10550" s="2" t="s">
        <v>19</v>
      </c>
      <c r="H10550" s="2" t="s">
        <v>7870</v>
      </c>
      <c r="I10550" s="2">
        <v>0</v>
      </c>
      <c r="J10550" s="2">
        <v>0</v>
      </c>
      <c r="K10550" s="2">
        <v>810016</v>
      </c>
      <c r="L10550" s="3">
        <v>46097</v>
      </c>
      <c r="M10550" s="3">
        <v>47727</v>
      </c>
      <c r="N10550" s="2" t="s">
        <v>3009</v>
      </c>
    </row>
    <row r="10551" spans="2:14" x14ac:dyDescent="0.25">
      <c r="B10551" s="2" t="s">
        <v>7871</v>
      </c>
      <c r="C10551" s="2" t="s">
        <v>7872</v>
      </c>
      <c r="D10551" s="2" t="s">
        <v>16</v>
      </c>
      <c r="E10551" s="2" t="s">
        <v>17</v>
      </c>
      <c r="F10551" s="2" t="s">
        <v>18</v>
      </c>
      <c r="G10551" s="2" t="s">
        <v>19</v>
      </c>
      <c r="H10551" s="2" t="s">
        <v>7870</v>
      </c>
      <c r="I10551" s="2">
        <v>0</v>
      </c>
      <c r="J10551" s="2">
        <v>0</v>
      </c>
      <c r="K10551" s="2">
        <v>810016</v>
      </c>
      <c r="L10551" s="3">
        <v>46097</v>
      </c>
      <c r="M10551" s="3">
        <v>47757</v>
      </c>
      <c r="N10551" s="2" t="s">
        <v>3009</v>
      </c>
    </row>
    <row r="10552" spans="2:14" x14ac:dyDescent="0.25">
      <c r="B10552" s="2" t="s">
        <v>7873</v>
      </c>
      <c r="C10552" s="2" t="s">
        <v>7874</v>
      </c>
      <c r="D10552" s="2" t="s">
        <v>16</v>
      </c>
      <c r="E10552" s="2" t="s">
        <v>17</v>
      </c>
      <c r="F10552" s="2" t="s">
        <v>18</v>
      </c>
      <c r="G10552" s="2" t="s">
        <v>19</v>
      </c>
      <c r="H10552" s="2" t="s">
        <v>7870</v>
      </c>
      <c r="I10552" s="2">
        <v>0</v>
      </c>
      <c r="J10552" s="2">
        <v>0</v>
      </c>
      <c r="K10552" s="2">
        <v>810016</v>
      </c>
      <c r="L10552" s="3">
        <v>46097</v>
      </c>
      <c r="M10552" s="3">
        <v>47696</v>
      </c>
      <c r="N10552" s="2" t="s">
        <v>3009</v>
      </c>
    </row>
    <row r="10553" spans="2:14" x14ac:dyDescent="0.25">
      <c r="B10553" s="2" t="s">
        <v>7875</v>
      </c>
      <c r="C10553" s="2" t="s">
        <v>7876</v>
      </c>
      <c r="D10553" s="2" t="s">
        <v>16</v>
      </c>
      <c r="E10553" s="2" t="s">
        <v>17</v>
      </c>
      <c r="F10553" s="2" t="s">
        <v>18</v>
      </c>
      <c r="G10553" s="2" t="s">
        <v>2619</v>
      </c>
      <c r="H10553" s="2" t="s">
        <v>7877</v>
      </c>
      <c r="I10553" s="2">
        <v>475</v>
      </c>
      <c r="J10553" s="2">
        <v>435</v>
      </c>
      <c r="K10553" s="2" t="s">
        <v>1076</v>
      </c>
      <c r="L10553" s="3">
        <v>44958</v>
      </c>
      <c r="M10553" s="3">
        <v>47453</v>
      </c>
      <c r="N10553" s="2" t="s">
        <v>121</v>
      </c>
    </row>
    <row r="10554" spans="2:14" x14ac:dyDescent="0.25">
      <c r="B10554" s="2" t="s">
        <v>7875</v>
      </c>
      <c r="C10554" s="2" t="s">
        <v>7876</v>
      </c>
      <c r="D10554" s="2" t="s">
        <v>16</v>
      </c>
      <c r="E10554" s="2" t="s">
        <v>17</v>
      </c>
      <c r="F10554" s="2" t="s">
        <v>18</v>
      </c>
      <c r="G10554" s="2" t="s">
        <v>2619</v>
      </c>
      <c r="H10554" s="2" t="s">
        <v>7877</v>
      </c>
      <c r="I10554" s="2">
        <v>475</v>
      </c>
      <c r="J10554" s="2">
        <v>0</v>
      </c>
      <c r="K10554" s="4">
        <v>202000000000</v>
      </c>
      <c r="L10554" s="3">
        <v>44958</v>
      </c>
      <c r="M10554" s="3">
        <v>47058</v>
      </c>
      <c r="N10554" s="2" t="s">
        <v>121</v>
      </c>
    </row>
    <row r="10555" spans="2:14" x14ac:dyDescent="0.25">
      <c r="B10555" s="2" t="s">
        <v>7875</v>
      </c>
      <c r="C10555" s="2" t="s">
        <v>7876</v>
      </c>
      <c r="D10555" s="2" t="s">
        <v>16</v>
      </c>
      <c r="E10555" s="2" t="s">
        <v>142</v>
      </c>
      <c r="F10555" s="2" t="s">
        <v>18</v>
      </c>
      <c r="G10555" s="2" t="s">
        <v>2619</v>
      </c>
      <c r="H10555" s="2" t="s">
        <v>7877</v>
      </c>
      <c r="I10555" s="2">
        <v>475</v>
      </c>
      <c r="J10555" s="2">
        <v>40</v>
      </c>
      <c r="K10555" s="2" t="s">
        <v>1076</v>
      </c>
      <c r="L10555" s="3">
        <v>44958</v>
      </c>
      <c r="M10555" s="3">
        <v>47453</v>
      </c>
      <c r="N10555" s="2" t="s">
        <v>121</v>
      </c>
    </row>
    <row r="10556" spans="2:14" x14ac:dyDescent="0.25">
      <c r="B10556" s="2" t="s">
        <v>7878</v>
      </c>
      <c r="C10556" s="2" t="s">
        <v>7879</v>
      </c>
      <c r="D10556" s="2" t="s">
        <v>16</v>
      </c>
      <c r="E10556" s="2" t="s">
        <v>17</v>
      </c>
      <c r="F10556" s="2" t="s">
        <v>18</v>
      </c>
      <c r="G10556" s="2" t="s">
        <v>2619</v>
      </c>
      <c r="H10556" s="2" t="s">
        <v>7877</v>
      </c>
      <c r="I10556" s="2">
        <v>0</v>
      </c>
      <c r="J10556" s="2">
        <v>0</v>
      </c>
      <c r="K10556" s="2" t="s">
        <v>1076</v>
      </c>
      <c r="L10556" s="3">
        <v>44958</v>
      </c>
      <c r="M10556" s="3">
        <v>47453</v>
      </c>
      <c r="N10556" s="2" t="s">
        <v>121</v>
      </c>
    </row>
    <row r="10557" spans="2:14" x14ac:dyDescent="0.25">
      <c r="B10557" s="2" t="s">
        <v>7878</v>
      </c>
      <c r="C10557" s="2" t="s">
        <v>7879</v>
      </c>
      <c r="D10557" s="2" t="s">
        <v>16</v>
      </c>
      <c r="E10557" s="2" t="s">
        <v>17</v>
      </c>
      <c r="F10557" s="2" t="s">
        <v>18</v>
      </c>
      <c r="G10557" s="2" t="s">
        <v>2619</v>
      </c>
      <c r="H10557" s="2" t="s">
        <v>7877</v>
      </c>
      <c r="I10557" s="2">
        <v>0</v>
      </c>
      <c r="J10557" s="2">
        <v>0</v>
      </c>
      <c r="K10557" s="2">
        <v>20238283009</v>
      </c>
      <c r="L10557" s="3">
        <v>44958</v>
      </c>
      <c r="M10557" s="3">
        <v>47239</v>
      </c>
      <c r="N10557" s="2" t="s">
        <v>121</v>
      </c>
    </row>
    <row r="10558" spans="2:14" x14ac:dyDescent="0.25">
      <c r="B10558" s="2" t="s">
        <v>7880</v>
      </c>
      <c r="C10558" s="2" t="s">
        <v>7881</v>
      </c>
      <c r="D10558" s="2" t="s">
        <v>16</v>
      </c>
      <c r="E10558" s="2" t="s">
        <v>17</v>
      </c>
      <c r="F10558" s="2" t="s">
        <v>18</v>
      </c>
      <c r="G10558" s="2" t="s">
        <v>175</v>
      </c>
      <c r="H10558" s="2" t="s">
        <v>7882</v>
      </c>
      <c r="I10558" s="2">
        <v>0</v>
      </c>
      <c r="J10558" s="2">
        <v>0</v>
      </c>
      <c r="K10558" s="2" t="s">
        <v>7883</v>
      </c>
      <c r="L10558" s="3">
        <v>44958</v>
      </c>
      <c r="M10558" s="3">
        <v>47362</v>
      </c>
      <c r="N10558" s="2" t="s">
        <v>1586</v>
      </c>
    </row>
    <row r="10559" spans="2:14" x14ac:dyDescent="0.25">
      <c r="B10559" s="2" t="s">
        <v>7880</v>
      </c>
      <c r="C10559" s="2" t="s">
        <v>7881</v>
      </c>
      <c r="D10559" s="2" t="s">
        <v>16</v>
      </c>
      <c r="E10559" s="2" t="s">
        <v>17</v>
      </c>
      <c r="F10559" s="2" t="s">
        <v>18</v>
      </c>
      <c r="G10559" s="2" t="s">
        <v>175</v>
      </c>
      <c r="H10559" s="2" t="s">
        <v>7882</v>
      </c>
      <c r="I10559" s="2">
        <v>0</v>
      </c>
      <c r="J10559" s="2">
        <v>0</v>
      </c>
      <c r="K10559" s="2" t="s">
        <v>7884</v>
      </c>
      <c r="L10559" s="3">
        <v>44958</v>
      </c>
      <c r="M10559" s="3">
        <v>47423</v>
      </c>
      <c r="N10559" s="2" t="s">
        <v>1586</v>
      </c>
    </row>
    <row r="10560" spans="2:14" x14ac:dyDescent="0.25">
      <c r="B10560" s="2" t="s">
        <v>7885</v>
      </c>
      <c r="C10560" s="2" t="s">
        <v>7886</v>
      </c>
      <c r="D10560" s="2" t="s">
        <v>379</v>
      </c>
      <c r="E10560" s="2" t="s">
        <v>17</v>
      </c>
      <c r="F10560" s="2" t="s">
        <v>18</v>
      </c>
      <c r="G10560" s="2" t="s">
        <v>175</v>
      </c>
      <c r="H10560" s="2" t="s">
        <v>7882</v>
      </c>
      <c r="I10560" s="2">
        <v>0</v>
      </c>
      <c r="J10560" s="2">
        <v>0</v>
      </c>
      <c r="K10560" s="2" t="s">
        <v>7887</v>
      </c>
      <c r="L10560" s="3">
        <v>44958</v>
      </c>
      <c r="M10560" s="3">
        <v>47423</v>
      </c>
      <c r="N10560" s="2" t="s">
        <v>1586</v>
      </c>
    </row>
    <row r="10561" spans="2:14" x14ac:dyDescent="0.25">
      <c r="B10561" s="2" t="s">
        <v>7885</v>
      </c>
      <c r="C10561" s="2" t="s">
        <v>7886</v>
      </c>
      <c r="D10561" s="2" t="s">
        <v>379</v>
      </c>
      <c r="E10561" s="2" t="s">
        <v>17</v>
      </c>
      <c r="F10561" s="2" t="s">
        <v>18</v>
      </c>
      <c r="G10561" s="2" t="s">
        <v>175</v>
      </c>
      <c r="H10561" s="2" t="s">
        <v>7882</v>
      </c>
      <c r="I10561" s="2">
        <v>0</v>
      </c>
      <c r="J10561" s="2">
        <v>0</v>
      </c>
      <c r="K10561" s="2" t="s">
        <v>7888</v>
      </c>
      <c r="L10561" s="3">
        <v>45832</v>
      </c>
      <c r="M10561" s="3">
        <v>47604</v>
      </c>
      <c r="N10561" s="2" t="s">
        <v>1586</v>
      </c>
    </row>
    <row r="10562" spans="2:14" x14ac:dyDescent="0.25">
      <c r="B10562" s="2" t="s">
        <v>7889</v>
      </c>
      <c r="C10562" s="2" t="s">
        <v>7890</v>
      </c>
      <c r="D10562" s="2" t="s">
        <v>16</v>
      </c>
      <c r="E10562" s="2" t="s">
        <v>17</v>
      </c>
      <c r="F10562" s="2" t="s">
        <v>18</v>
      </c>
      <c r="G10562" s="2" t="s">
        <v>19</v>
      </c>
      <c r="H10562" s="2" t="s">
        <v>7891</v>
      </c>
      <c r="I10562" s="2">
        <v>467</v>
      </c>
      <c r="J10562" s="2">
        <v>0</v>
      </c>
      <c r="K10562" s="2">
        <v>81088</v>
      </c>
      <c r="L10562" s="3">
        <v>45849</v>
      </c>
      <c r="M10562" s="3">
        <v>46327</v>
      </c>
      <c r="N10562" s="2" t="s">
        <v>281</v>
      </c>
    </row>
    <row r="10563" spans="2:14" x14ac:dyDescent="0.25">
      <c r="B10563" s="2" t="s">
        <v>7889</v>
      </c>
      <c r="C10563" s="2" t="s">
        <v>7890</v>
      </c>
      <c r="D10563" s="2" t="s">
        <v>16</v>
      </c>
      <c r="E10563" s="2" t="s">
        <v>17</v>
      </c>
      <c r="F10563" s="2" t="s">
        <v>18</v>
      </c>
      <c r="G10563" s="2" t="s">
        <v>19</v>
      </c>
      <c r="H10563" s="2" t="s">
        <v>7891</v>
      </c>
      <c r="I10563" s="2">
        <v>467</v>
      </c>
      <c r="J10563" s="2">
        <v>0</v>
      </c>
      <c r="K10563" s="2">
        <v>81093</v>
      </c>
      <c r="L10563" s="3">
        <v>45889</v>
      </c>
      <c r="M10563" s="3">
        <v>46539</v>
      </c>
      <c r="N10563" s="2" t="s">
        <v>281</v>
      </c>
    </row>
    <row r="10564" spans="2:14" x14ac:dyDescent="0.25">
      <c r="B10564" s="2" t="s">
        <v>7889</v>
      </c>
      <c r="C10564" s="2" t="s">
        <v>7890</v>
      </c>
      <c r="D10564" s="2" t="s">
        <v>16</v>
      </c>
      <c r="E10564" s="2" t="s">
        <v>17</v>
      </c>
      <c r="F10564" s="2" t="s">
        <v>18</v>
      </c>
      <c r="G10564" s="2" t="s">
        <v>19</v>
      </c>
      <c r="H10564" s="2" t="s">
        <v>7891</v>
      </c>
      <c r="I10564" s="2">
        <v>467</v>
      </c>
      <c r="J10564" s="2">
        <v>0</v>
      </c>
      <c r="K10564" s="2">
        <v>81094</v>
      </c>
      <c r="L10564" s="3">
        <v>45889</v>
      </c>
      <c r="M10564" s="3">
        <v>46569</v>
      </c>
      <c r="N10564" s="2" t="s">
        <v>281</v>
      </c>
    </row>
    <row r="10565" spans="2:14" x14ac:dyDescent="0.25">
      <c r="B10565" s="2" t="s">
        <v>7889</v>
      </c>
      <c r="C10565" s="2" t="s">
        <v>7890</v>
      </c>
      <c r="D10565" s="2" t="s">
        <v>16</v>
      </c>
      <c r="E10565" s="2" t="s">
        <v>17</v>
      </c>
      <c r="F10565" s="2" t="s">
        <v>18</v>
      </c>
      <c r="G10565" s="2" t="s">
        <v>19</v>
      </c>
      <c r="H10565" s="2" t="s">
        <v>7891</v>
      </c>
      <c r="I10565" s="2">
        <v>467</v>
      </c>
      <c r="J10565" s="2">
        <v>467</v>
      </c>
      <c r="K10565" s="2">
        <v>81095</v>
      </c>
      <c r="L10565" s="3">
        <v>46043</v>
      </c>
      <c r="M10565" s="3">
        <v>46631</v>
      </c>
      <c r="N10565" s="2" t="s">
        <v>281</v>
      </c>
    </row>
    <row r="10566" spans="2:14" x14ac:dyDescent="0.25">
      <c r="B10566" s="2" t="s">
        <v>7889</v>
      </c>
      <c r="C10566" s="2" t="s">
        <v>7890</v>
      </c>
      <c r="D10566" s="2" t="s">
        <v>16</v>
      </c>
      <c r="E10566" s="2" t="s">
        <v>17</v>
      </c>
      <c r="F10566" s="2" t="s">
        <v>18</v>
      </c>
      <c r="G10566" s="2" t="s">
        <v>19</v>
      </c>
      <c r="H10566" s="2" t="s">
        <v>7891</v>
      </c>
      <c r="I10566" s="2">
        <v>467</v>
      </c>
      <c r="J10566" s="2">
        <v>0</v>
      </c>
      <c r="K10566" s="2">
        <v>81096</v>
      </c>
      <c r="L10566" s="3">
        <v>45982</v>
      </c>
      <c r="M10566" s="3">
        <v>46631</v>
      </c>
      <c r="N10566" s="2" t="s">
        <v>281</v>
      </c>
    </row>
    <row r="10567" spans="2:14" x14ac:dyDescent="0.25">
      <c r="B10567" s="2" t="s">
        <v>7889</v>
      </c>
      <c r="C10567" s="2" t="s">
        <v>7890</v>
      </c>
      <c r="D10567" s="2" t="s">
        <v>16</v>
      </c>
      <c r="E10567" s="2" t="s">
        <v>17</v>
      </c>
      <c r="F10567" s="2" t="s">
        <v>18</v>
      </c>
      <c r="G10567" s="2" t="s">
        <v>19</v>
      </c>
      <c r="H10567" s="2" t="s">
        <v>7891</v>
      </c>
      <c r="I10567" s="2">
        <v>467</v>
      </c>
      <c r="J10567" s="2">
        <v>0</v>
      </c>
      <c r="K10567" s="2">
        <v>81082</v>
      </c>
      <c r="L10567" s="3">
        <v>44958</v>
      </c>
      <c r="M10567" s="3">
        <v>46174</v>
      </c>
      <c r="N10567" s="2" t="s">
        <v>281</v>
      </c>
    </row>
    <row r="10568" spans="2:14" x14ac:dyDescent="0.25">
      <c r="B10568" s="2" t="s">
        <v>7889</v>
      </c>
      <c r="C10568" s="2" t="s">
        <v>7890</v>
      </c>
      <c r="D10568" s="2" t="s">
        <v>16</v>
      </c>
      <c r="E10568" s="2" t="s">
        <v>17</v>
      </c>
      <c r="F10568" s="2" t="s">
        <v>18</v>
      </c>
      <c r="G10568" s="2" t="s">
        <v>19</v>
      </c>
      <c r="H10568" s="2" t="s">
        <v>7891</v>
      </c>
      <c r="I10568" s="2">
        <v>467</v>
      </c>
      <c r="J10568" s="2">
        <v>0</v>
      </c>
      <c r="K10568" s="2">
        <v>81083</v>
      </c>
      <c r="L10568" s="3">
        <v>44958</v>
      </c>
      <c r="M10568" s="3">
        <v>46174</v>
      </c>
      <c r="N10568" s="2" t="s">
        <v>281</v>
      </c>
    </row>
    <row r="10569" spans="2:14" x14ac:dyDescent="0.25">
      <c r="B10569" s="2" t="s">
        <v>7889</v>
      </c>
      <c r="C10569" s="2" t="s">
        <v>7890</v>
      </c>
      <c r="D10569" s="2" t="s">
        <v>16</v>
      </c>
      <c r="E10569" s="2" t="s">
        <v>17</v>
      </c>
      <c r="F10569" s="2" t="s">
        <v>18</v>
      </c>
      <c r="G10569" s="2" t="s">
        <v>19</v>
      </c>
      <c r="H10569" s="2" t="s">
        <v>7891</v>
      </c>
      <c r="I10569" s="2">
        <v>467</v>
      </c>
      <c r="J10569" s="2">
        <v>0</v>
      </c>
      <c r="K10569" s="2">
        <v>81084</v>
      </c>
      <c r="L10569" s="3">
        <v>44958</v>
      </c>
      <c r="M10569" s="3">
        <v>46204</v>
      </c>
      <c r="N10569" s="2" t="s">
        <v>281</v>
      </c>
    </row>
    <row r="10570" spans="2:14" x14ac:dyDescent="0.25">
      <c r="B10570" s="2" t="s">
        <v>7889</v>
      </c>
      <c r="C10570" s="2" t="s">
        <v>7890</v>
      </c>
      <c r="D10570" s="2" t="s">
        <v>16</v>
      </c>
      <c r="E10570" s="2" t="s">
        <v>151</v>
      </c>
      <c r="F10570" s="2" t="s">
        <v>18</v>
      </c>
      <c r="G10570" s="2" t="s">
        <v>19</v>
      </c>
      <c r="H10570" s="2" t="s">
        <v>7891</v>
      </c>
      <c r="I10570" s="2">
        <v>467</v>
      </c>
      <c r="J10570" s="2">
        <v>0</v>
      </c>
      <c r="K10570" s="2">
        <v>81094</v>
      </c>
      <c r="L10570" s="3">
        <v>45889</v>
      </c>
      <c r="M10570" s="3">
        <v>46569</v>
      </c>
      <c r="N10570" s="2" t="s">
        <v>281</v>
      </c>
    </row>
    <row r="10571" spans="2:14" x14ac:dyDescent="0.25">
      <c r="B10571" s="2" t="s">
        <v>7889</v>
      </c>
      <c r="C10571" s="2" t="s">
        <v>7890</v>
      </c>
      <c r="D10571" s="2" t="s">
        <v>16</v>
      </c>
      <c r="E10571" s="2" t="s">
        <v>142</v>
      </c>
      <c r="F10571" s="2" t="s">
        <v>18</v>
      </c>
      <c r="G10571" s="2" t="s">
        <v>19</v>
      </c>
      <c r="H10571" s="2" t="s">
        <v>7891</v>
      </c>
      <c r="I10571" s="2">
        <v>467</v>
      </c>
      <c r="J10571" s="2">
        <v>0</v>
      </c>
      <c r="K10571" s="2">
        <v>81094</v>
      </c>
      <c r="L10571" s="3">
        <v>45889</v>
      </c>
      <c r="M10571" s="3">
        <v>46569</v>
      </c>
      <c r="N10571" s="2" t="s">
        <v>281</v>
      </c>
    </row>
    <row r="10572" spans="2:14" x14ac:dyDescent="0.25">
      <c r="B10572" s="2" t="s">
        <v>7892</v>
      </c>
      <c r="C10572" s="2" t="s">
        <v>7893</v>
      </c>
      <c r="D10572" s="2" t="s">
        <v>16</v>
      </c>
      <c r="E10572" s="2" t="s">
        <v>17</v>
      </c>
      <c r="F10572" s="2" t="s">
        <v>18</v>
      </c>
      <c r="G10572" s="2" t="s">
        <v>19</v>
      </c>
      <c r="H10572" s="2" t="s">
        <v>7891</v>
      </c>
      <c r="I10572" s="2">
        <v>0</v>
      </c>
      <c r="J10572" s="2">
        <v>0</v>
      </c>
      <c r="K10572" s="2">
        <v>81102</v>
      </c>
      <c r="L10572" s="3">
        <v>46178</v>
      </c>
      <c r="M10572" s="3">
        <v>46844</v>
      </c>
      <c r="N10572" s="2" t="s">
        <v>281</v>
      </c>
    </row>
    <row r="10573" spans="2:14" x14ac:dyDescent="0.25">
      <c r="B10573" s="2" t="s">
        <v>7892</v>
      </c>
      <c r="C10573" s="2" t="s">
        <v>7893</v>
      </c>
      <c r="D10573" s="2" t="s">
        <v>16</v>
      </c>
      <c r="E10573" s="2" t="s">
        <v>17</v>
      </c>
      <c r="F10573" s="2" t="s">
        <v>18</v>
      </c>
      <c r="G10573" s="2" t="s">
        <v>19</v>
      </c>
      <c r="H10573" s="2" t="s">
        <v>7891</v>
      </c>
      <c r="I10573" s="2">
        <v>0</v>
      </c>
      <c r="J10573" s="2">
        <v>0</v>
      </c>
      <c r="K10573" s="2">
        <v>81078</v>
      </c>
      <c r="L10573" s="3">
        <v>44958</v>
      </c>
      <c r="M10573" s="3">
        <v>45992</v>
      </c>
      <c r="N10573" s="2" t="s">
        <v>281</v>
      </c>
    </row>
    <row r="10574" spans="2:14" x14ac:dyDescent="0.25">
      <c r="B10574" s="2" t="s">
        <v>7892</v>
      </c>
      <c r="C10574" s="2" t="s">
        <v>7893</v>
      </c>
      <c r="D10574" s="2" t="s">
        <v>16</v>
      </c>
      <c r="E10574" s="2" t="s">
        <v>17</v>
      </c>
      <c r="F10574" s="2" t="s">
        <v>18</v>
      </c>
      <c r="G10574" s="2" t="s">
        <v>19</v>
      </c>
      <c r="H10574" s="2" t="s">
        <v>7891</v>
      </c>
      <c r="I10574" s="2">
        <v>0</v>
      </c>
      <c r="J10574" s="2">
        <v>0</v>
      </c>
      <c r="K10574" s="2">
        <v>81080</v>
      </c>
      <c r="L10574" s="3">
        <v>44958</v>
      </c>
      <c r="M10574" s="3">
        <v>46054</v>
      </c>
      <c r="N10574" s="2" t="s">
        <v>281</v>
      </c>
    </row>
    <row r="10575" spans="2:14" x14ac:dyDescent="0.25">
      <c r="B10575" s="2" t="s">
        <v>7894</v>
      </c>
      <c r="C10575" s="2" t="s">
        <v>1081</v>
      </c>
      <c r="D10575" s="2" t="s">
        <v>16</v>
      </c>
      <c r="E10575" s="2" t="s">
        <v>17</v>
      </c>
      <c r="F10575" s="2" t="s">
        <v>18</v>
      </c>
      <c r="G10575" s="2" t="s">
        <v>175</v>
      </c>
      <c r="H10575" s="2" t="s">
        <v>7895</v>
      </c>
      <c r="I10575" s="2">
        <v>122222</v>
      </c>
      <c r="J10575" s="2">
        <v>0</v>
      </c>
      <c r="K10575" s="2">
        <v>0</v>
      </c>
      <c r="L10575" s="3">
        <v>45761</v>
      </c>
      <c r="M10575" s="2" t="s">
        <v>30</v>
      </c>
      <c r="N10575" s="2" t="s">
        <v>135</v>
      </c>
    </row>
    <row r="10576" spans="2:14" x14ac:dyDescent="0.25">
      <c r="B10576" s="2" t="s">
        <v>7894</v>
      </c>
      <c r="C10576" s="2" t="s">
        <v>1081</v>
      </c>
      <c r="D10576" s="2" t="s">
        <v>16</v>
      </c>
      <c r="E10576" s="2" t="s">
        <v>17</v>
      </c>
      <c r="F10576" s="2" t="s">
        <v>18</v>
      </c>
      <c r="G10576" s="2" t="s">
        <v>175</v>
      </c>
      <c r="H10576" s="2" t="s">
        <v>7895</v>
      </c>
      <c r="I10576" s="2">
        <v>122222</v>
      </c>
      <c r="J10576" s="2">
        <v>0</v>
      </c>
      <c r="K10576" s="2">
        <v>0</v>
      </c>
      <c r="L10576" s="3">
        <v>46035</v>
      </c>
      <c r="M10576" s="2" t="s">
        <v>30</v>
      </c>
      <c r="N10576" s="2" t="s">
        <v>135</v>
      </c>
    </row>
    <row r="10577" spans="2:14" x14ac:dyDescent="0.25">
      <c r="B10577" s="2" t="s">
        <v>7894</v>
      </c>
      <c r="C10577" s="2" t="s">
        <v>1081</v>
      </c>
      <c r="D10577" s="2" t="s">
        <v>16</v>
      </c>
      <c r="E10577" s="2" t="s">
        <v>17</v>
      </c>
      <c r="F10577" s="2" t="s">
        <v>18</v>
      </c>
      <c r="G10577" s="2" t="s">
        <v>175</v>
      </c>
      <c r="H10577" s="2" t="s">
        <v>7895</v>
      </c>
      <c r="I10577" s="2">
        <v>122222</v>
      </c>
      <c r="J10577" s="2">
        <v>0</v>
      </c>
      <c r="K10577" s="2">
        <v>0</v>
      </c>
      <c r="L10577" s="3">
        <v>46125</v>
      </c>
      <c r="M10577" s="2" t="s">
        <v>30</v>
      </c>
      <c r="N10577" s="2" t="s">
        <v>135</v>
      </c>
    </row>
    <row r="10578" spans="2:14" x14ac:dyDescent="0.25">
      <c r="B10578" s="2" t="s">
        <v>7894</v>
      </c>
      <c r="C10578" s="2" t="s">
        <v>1081</v>
      </c>
      <c r="D10578" s="2" t="s">
        <v>16</v>
      </c>
      <c r="E10578" s="2" t="s">
        <v>17</v>
      </c>
      <c r="F10578" s="2" t="s">
        <v>18</v>
      </c>
      <c r="G10578" s="2" t="s">
        <v>175</v>
      </c>
      <c r="H10578" s="2" t="s">
        <v>7895</v>
      </c>
      <c r="I10578" s="2">
        <v>122222</v>
      </c>
      <c r="J10578" s="2">
        <v>0</v>
      </c>
      <c r="K10578" s="2">
        <v>412013</v>
      </c>
      <c r="L10578" s="3">
        <v>44958</v>
      </c>
      <c r="M10578" s="3">
        <v>47453</v>
      </c>
      <c r="N10578" s="2" t="s">
        <v>135</v>
      </c>
    </row>
    <row r="10579" spans="2:14" x14ac:dyDescent="0.25">
      <c r="B10579" s="2" t="s">
        <v>7894</v>
      </c>
      <c r="C10579" s="2" t="s">
        <v>1081</v>
      </c>
      <c r="D10579" s="2" t="s">
        <v>16</v>
      </c>
      <c r="E10579" s="2" t="s">
        <v>17</v>
      </c>
      <c r="F10579" s="2" t="s">
        <v>18</v>
      </c>
      <c r="G10579" s="2" t="s">
        <v>175</v>
      </c>
      <c r="H10579" s="2" t="s">
        <v>7895</v>
      </c>
      <c r="I10579" s="2">
        <v>122222</v>
      </c>
      <c r="J10579" s="2">
        <v>0</v>
      </c>
      <c r="K10579" s="2">
        <v>501006</v>
      </c>
      <c r="L10579" s="3">
        <v>45670</v>
      </c>
      <c r="M10579" s="3">
        <v>47484</v>
      </c>
      <c r="N10579" s="2" t="s">
        <v>135</v>
      </c>
    </row>
    <row r="10580" spans="2:14" x14ac:dyDescent="0.25">
      <c r="B10580" s="2" t="s">
        <v>7894</v>
      </c>
      <c r="C10580" s="2" t="s">
        <v>1081</v>
      </c>
      <c r="D10580" s="2" t="s">
        <v>16</v>
      </c>
      <c r="E10580" s="2" t="s">
        <v>17</v>
      </c>
      <c r="F10580" s="2" t="s">
        <v>18</v>
      </c>
      <c r="G10580" s="2" t="s">
        <v>175</v>
      </c>
      <c r="H10580" s="2" t="s">
        <v>7895</v>
      </c>
      <c r="I10580" s="2">
        <v>122222</v>
      </c>
      <c r="J10580" s="2">
        <v>0</v>
      </c>
      <c r="K10580" s="2">
        <v>501008</v>
      </c>
      <c r="L10580" s="3">
        <v>45675</v>
      </c>
      <c r="M10580" s="3">
        <v>47484</v>
      </c>
      <c r="N10580" s="2" t="s">
        <v>135</v>
      </c>
    </row>
    <row r="10581" spans="2:14" x14ac:dyDescent="0.25">
      <c r="B10581" s="2" t="s">
        <v>7894</v>
      </c>
      <c r="C10581" s="2" t="s">
        <v>1081</v>
      </c>
      <c r="D10581" s="2" t="s">
        <v>16</v>
      </c>
      <c r="E10581" s="2" t="s">
        <v>17</v>
      </c>
      <c r="F10581" s="2" t="s">
        <v>18</v>
      </c>
      <c r="G10581" s="2" t="s">
        <v>175</v>
      </c>
      <c r="H10581" s="2" t="s">
        <v>7895</v>
      </c>
      <c r="I10581" s="2">
        <v>122222</v>
      </c>
      <c r="J10581" s="2">
        <v>0</v>
      </c>
      <c r="K10581" s="2">
        <v>501010</v>
      </c>
      <c r="L10581" s="3">
        <v>45677</v>
      </c>
      <c r="M10581" s="3">
        <v>47484</v>
      </c>
      <c r="N10581" s="2" t="s">
        <v>135</v>
      </c>
    </row>
    <row r="10582" spans="2:14" x14ac:dyDescent="0.25">
      <c r="B10582" s="2" t="s">
        <v>7894</v>
      </c>
      <c r="C10582" s="2" t="s">
        <v>1081</v>
      </c>
      <c r="D10582" s="2" t="s">
        <v>16</v>
      </c>
      <c r="E10582" s="2" t="s">
        <v>17</v>
      </c>
      <c r="F10582" s="2" t="s">
        <v>18</v>
      </c>
      <c r="G10582" s="2" t="s">
        <v>175</v>
      </c>
      <c r="H10582" s="2" t="s">
        <v>7895</v>
      </c>
      <c r="I10582" s="2">
        <v>122222</v>
      </c>
      <c r="J10582" s="2">
        <v>0</v>
      </c>
      <c r="K10582" s="2">
        <v>501014</v>
      </c>
      <c r="L10582" s="3">
        <v>45685</v>
      </c>
      <c r="M10582" s="3">
        <v>47484</v>
      </c>
      <c r="N10582" s="2" t="s">
        <v>135</v>
      </c>
    </row>
    <row r="10583" spans="2:14" x14ac:dyDescent="0.25">
      <c r="B10583" s="2" t="s">
        <v>7894</v>
      </c>
      <c r="C10583" s="2" t="s">
        <v>1081</v>
      </c>
      <c r="D10583" s="2" t="s">
        <v>16</v>
      </c>
      <c r="E10583" s="2" t="s">
        <v>17</v>
      </c>
      <c r="F10583" s="2" t="s">
        <v>18</v>
      </c>
      <c r="G10583" s="2" t="s">
        <v>175</v>
      </c>
      <c r="H10583" s="2" t="s">
        <v>7895</v>
      </c>
      <c r="I10583" s="2">
        <v>122222</v>
      </c>
      <c r="J10583" s="2">
        <v>0</v>
      </c>
      <c r="K10583" s="2">
        <v>501015</v>
      </c>
      <c r="L10583" s="3">
        <v>45687</v>
      </c>
      <c r="M10583" s="3">
        <v>47484</v>
      </c>
      <c r="N10583" s="2" t="s">
        <v>135</v>
      </c>
    </row>
    <row r="10584" spans="2:14" x14ac:dyDescent="0.25">
      <c r="B10584" s="2" t="s">
        <v>7894</v>
      </c>
      <c r="C10584" s="2" t="s">
        <v>1081</v>
      </c>
      <c r="D10584" s="2" t="s">
        <v>16</v>
      </c>
      <c r="E10584" s="2" t="s">
        <v>17</v>
      </c>
      <c r="F10584" s="2" t="s">
        <v>18</v>
      </c>
      <c r="G10584" s="2" t="s">
        <v>175</v>
      </c>
      <c r="H10584" s="2" t="s">
        <v>7895</v>
      </c>
      <c r="I10584" s="2">
        <v>122222</v>
      </c>
      <c r="J10584" s="2">
        <v>0</v>
      </c>
      <c r="K10584" s="2">
        <v>501017</v>
      </c>
      <c r="L10584" s="3">
        <v>45701</v>
      </c>
      <c r="M10584" s="3">
        <v>47484</v>
      </c>
      <c r="N10584" s="2" t="s">
        <v>135</v>
      </c>
    </row>
    <row r="10585" spans="2:14" x14ac:dyDescent="0.25">
      <c r="B10585" s="2" t="s">
        <v>7894</v>
      </c>
      <c r="C10585" s="2" t="s">
        <v>1081</v>
      </c>
      <c r="D10585" s="2" t="s">
        <v>16</v>
      </c>
      <c r="E10585" s="2" t="s">
        <v>17</v>
      </c>
      <c r="F10585" s="2" t="s">
        <v>18</v>
      </c>
      <c r="G10585" s="2" t="s">
        <v>175</v>
      </c>
      <c r="H10585" s="2" t="s">
        <v>7895</v>
      </c>
      <c r="I10585" s="2">
        <v>122222</v>
      </c>
      <c r="J10585" s="2">
        <v>0</v>
      </c>
      <c r="K10585" s="2">
        <v>501018</v>
      </c>
      <c r="L10585" s="3">
        <v>45712</v>
      </c>
      <c r="M10585" s="3">
        <v>47484</v>
      </c>
      <c r="N10585" s="2" t="s">
        <v>135</v>
      </c>
    </row>
    <row r="10586" spans="2:14" x14ac:dyDescent="0.25">
      <c r="B10586" s="2" t="s">
        <v>7894</v>
      </c>
      <c r="C10586" s="2" t="s">
        <v>1081</v>
      </c>
      <c r="D10586" s="2" t="s">
        <v>16</v>
      </c>
      <c r="E10586" s="2" t="s">
        <v>17</v>
      </c>
      <c r="F10586" s="2" t="s">
        <v>18</v>
      </c>
      <c r="G10586" s="2" t="s">
        <v>175</v>
      </c>
      <c r="H10586" s="2" t="s">
        <v>7895</v>
      </c>
      <c r="I10586" s="2">
        <v>122222</v>
      </c>
      <c r="J10586" s="2">
        <v>0</v>
      </c>
      <c r="K10586" s="2">
        <v>501020</v>
      </c>
      <c r="L10586" s="3">
        <v>45712</v>
      </c>
      <c r="M10586" s="3">
        <v>47484</v>
      </c>
      <c r="N10586" s="2" t="s">
        <v>135</v>
      </c>
    </row>
    <row r="10587" spans="2:14" x14ac:dyDescent="0.25">
      <c r="B10587" s="2" t="s">
        <v>7894</v>
      </c>
      <c r="C10587" s="2" t="s">
        <v>1081</v>
      </c>
      <c r="D10587" s="2" t="s">
        <v>16</v>
      </c>
      <c r="E10587" s="2" t="s">
        <v>17</v>
      </c>
      <c r="F10587" s="2" t="s">
        <v>18</v>
      </c>
      <c r="G10587" s="2" t="s">
        <v>175</v>
      </c>
      <c r="H10587" s="2" t="s">
        <v>7895</v>
      </c>
      <c r="I10587" s="2">
        <v>122222</v>
      </c>
      <c r="J10587" s="2">
        <v>0</v>
      </c>
      <c r="K10587" s="2">
        <v>502010</v>
      </c>
      <c r="L10587" s="3">
        <v>45728</v>
      </c>
      <c r="M10587" s="3">
        <v>47515</v>
      </c>
      <c r="N10587" s="2" t="s">
        <v>135</v>
      </c>
    </row>
    <row r="10588" spans="2:14" x14ac:dyDescent="0.25">
      <c r="B10588" s="2" t="s">
        <v>7894</v>
      </c>
      <c r="C10588" s="2" t="s">
        <v>1081</v>
      </c>
      <c r="D10588" s="2" t="s">
        <v>16</v>
      </c>
      <c r="E10588" s="2" t="s">
        <v>17</v>
      </c>
      <c r="F10588" s="2" t="s">
        <v>18</v>
      </c>
      <c r="G10588" s="2" t="s">
        <v>175</v>
      </c>
      <c r="H10588" s="2" t="s">
        <v>7895</v>
      </c>
      <c r="I10588" s="2">
        <v>122222</v>
      </c>
      <c r="J10588" s="2">
        <v>0</v>
      </c>
      <c r="K10588" s="2">
        <v>502011</v>
      </c>
      <c r="L10588" s="3">
        <v>45731</v>
      </c>
      <c r="M10588" s="3">
        <v>47515</v>
      </c>
      <c r="N10588" s="2" t="s">
        <v>135</v>
      </c>
    </row>
    <row r="10589" spans="2:14" x14ac:dyDescent="0.25">
      <c r="B10589" s="2" t="s">
        <v>7894</v>
      </c>
      <c r="C10589" s="2" t="s">
        <v>1081</v>
      </c>
      <c r="D10589" s="2" t="s">
        <v>16</v>
      </c>
      <c r="E10589" s="2" t="s">
        <v>17</v>
      </c>
      <c r="F10589" s="2" t="s">
        <v>18</v>
      </c>
      <c r="G10589" s="2" t="s">
        <v>175</v>
      </c>
      <c r="H10589" s="2" t="s">
        <v>7895</v>
      </c>
      <c r="I10589" s="2">
        <v>122222</v>
      </c>
      <c r="J10589" s="2">
        <v>0</v>
      </c>
      <c r="K10589" s="2">
        <v>503009</v>
      </c>
      <c r="L10589" s="3">
        <v>45743</v>
      </c>
      <c r="M10589" s="3">
        <v>47543</v>
      </c>
      <c r="N10589" s="2" t="s">
        <v>135</v>
      </c>
    </row>
    <row r="10590" spans="2:14" x14ac:dyDescent="0.25">
      <c r="B10590" s="2" t="s">
        <v>7894</v>
      </c>
      <c r="C10590" s="2" t="s">
        <v>1081</v>
      </c>
      <c r="D10590" s="2" t="s">
        <v>16</v>
      </c>
      <c r="E10590" s="2" t="s">
        <v>17</v>
      </c>
      <c r="F10590" s="2" t="s">
        <v>18</v>
      </c>
      <c r="G10590" s="2" t="s">
        <v>175</v>
      </c>
      <c r="H10590" s="2" t="s">
        <v>7895</v>
      </c>
      <c r="I10590" s="2">
        <v>122222</v>
      </c>
      <c r="J10590" s="2">
        <v>0</v>
      </c>
      <c r="K10590" s="2" t="s">
        <v>7896</v>
      </c>
      <c r="L10590" s="3">
        <v>45762</v>
      </c>
      <c r="M10590" s="3">
        <v>47543</v>
      </c>
      <c r="N10590" s="2" t="s">
        <v>135</v>
      </c>
    </row>
    <row r="10591" spans="2:14" x14ac:dyDescent="0.25">
      <c r="B10591" s="2" t="s">
        <v>7894</v>
      </c>
      <c r="C10591" s="2" t="s">
        <v>1081</v>
      </c>
      <c r="D10591" s="2" t="s">
        <v>16</v>
      </c>
      <c r="E10591" s="2" t="s">
        <v>17</v>
      </c>
      <c r="F10591" s="2" t="s">
        <v>18</v>
      </c>
      <c r="G10591" s="2" t="s">
        <v>175</v>
      </c>
      <c r="H10591" s="2" t="s">
        <v>7895</v>
      </c>
      <c r="I10591" s="2">
        <v>122222</v>
      </c>
      <c r="J10591" s="2">
        <v>0</v>
      </c>
      <c r="K10591" s="2">
        <v>503012</v>
      </c>
      <c r="L10591" s="3">
        <v>45772</v>
      </c>
      <c r="M10591" s="2" t="s">
        <v>30</v>
      </c>
      <c r="N10591" s="2" t="s">
        <v>135</v>
      </c>
    </row>
    <row r="10592" spans="2:14" x14ac:dyDescent="0.25">
      <c r="B10592" s="2" t="s">
        <v>7894</v>
      </c>
      <c r="C10592" s="2" t="s">
        <v>1081</v>
      </c>
      <c r="D10592" s="2" t="s">
        <v>16</v>
      </c>
      <c r="E10592" s="2" t="s">
        <v>17</v>
      </c>
      <c r="F10592" s="2" t="s">
        <v>18</v>
      </c>
      <c r="G10592" s="2" t="s">
        <v>175</v>
      </c>
      <c r="H10592" s="2" t="s">
        <v>7895</v>
      </c>
      <c r="I10592" s="2">
        <v>122222</v>
      </c>
      <c r="J10592" s="2">
        <v>0</v>
      </c>
      <c r="K10592" s="2">
        <v>503013</v>
      </c>
      <c r="L10592" s="3">
        <v>45764</v>
      </c>
      <c r="M10592" s="3">
        <v>47543</v>
      </c>
      <c r="N10592" s="2" t="s">
        <v>135</v>
      </c>
    </row>
    <row r="10593" spans="2:14" x14ac:dyDescent="0.25">
      <c r="B10593" s="2" t="s">
        <v>7894</v>
      </c>
      <c r="C10593" s="2" t="s">
        <v>1081</v>
      </c>
      <c r="D10593" s="2" t="s">
        <v>16</v>
      </c>
      <c r="E10593" s="2" t="s">
        <v>17</v>
      </c>
      <c r="F10593" s="2" t="s">
        <v>18</v>
      </c>
      <c r="G10593" s="2" t="s">
        <v>175</v>
      </c>
      <c r="H10593" s="2" t="s">
        <v>7895</v>
      </c>
      <c r="I10593" s="2">
        <v>122222</v>
      </c>
      <c r="J10593" s="2">
        <v>0</v>
      </c>
      <c r="K10593" s="2">
        <v>504005</v>
      </c>
      <c r="L10593" s="3">
        <v>45775</v>
      </c>
      <c r="M10593" s="3">
        <v>47574</v>
      </c>
      <c r="N10593" s="2" t="s">
        <v>135</v>
      </c>
    </row>
    <row r="10594" spans="2:14" x14ac:dyDescent="0.25">
      <c r="B10594" s="2" t="s">
        <v>7894</v>
      </c>
      <c r="C10594" s="2" t="s">
        <v>1081</v>
      </c>
      <c r="D10594" s="2" t="s">
        <v>16</v>
      </c>
      <c r="E10594" s="2" t="s">
        <v>17</v>
      </c>
      <c r="F10594" s="2" t="s">
        <v>18</v>
      </c>
      <c r="G10594" s="2" t="s">
        <v>175</v>
      </c>
      <c r="H10594" s="2" t="s">
        <v>7895</v>
      </c>
      <c r="I10594" s="2">
        <v>122222</v>
      </c>
      <c r="J10594" s="2">
        <v>0</v>
      </c>
      <c r="K10594" s="2">
        <v>504011</v>
      </c>
      <c r="L10594" s="3">
        <v>45790</v>
      </c>
      <c r="M10594" s="3">
        <v>47574</v>
      </c>
      <c r="N10594" s="2" t="s">
        <v>135</v>
      </c>
    </row>
    <row r="10595" spans="2:14" x14ac:dyDescent="0.25">
      <c r="B10595" s="2" t="s">
        <v>7894</v>
      </c>
      <c r="C10595" s="2" t="s">
        <v>1081</v>
      </c>
      <c r="D10595" s="2" t="s">
        <v>16</v>
      </c>
      <c r="E10595" s="2" t="s">
        <v>17</v>
      </c>
      <c r="F10595" s="2" t="s">
        <v>18</v>
      </c>
      <c r="G10595" s="2" t="s">
        <v>175</v>
      </c>
      <c r="H10595" s="2" t="s">
        <v>7895</v>
      </c>
      <c r="I10595" s="2">
        <v>122222</v>
      </c>
      <c r="J10595" s="2">
        <v>0</v>
      </c>
      <c r="K10595" s="2">
        <v>504012</v>
      </c>
      <c r="L10595" s="3">
        <v>45790</v>
      </c>
      <c r="M10595" s="3">
        <v>47574</v>
      </c>
      <c r="N10595" s="2" t="s">
        <v>135</v>
      </c>
    </row>
    <row r="10596" spans="2:14" x14ac:dyDescent="0.25">
      <c r="B10596" s="2" t="s">
        <v>7894</v>
      </c>
      <c r="C10596" s="2" t="s">
        <v>1081</v>
      </c>
      <c r="D10596" s="2" t="s">
        <v>16</v>
      </c>
      <c r="E10596" s="2" t="s">
        <v>17</v>
      </c>
      <c r="F10596" s="2" t="s">
        <v>18</v>
      </c>
      <c r="G10596" s="2" t="s">
        <v>175</v>
      </c>
      <c r="H10596" s="2" t="s">
        <v>7895</v>
      </c>
      <c r="I10596" s="2">
        <v>122222</v>
      </c>
      <c r="J10596" s="2">
        <v>0</v>
      </c>
      <c r="K10596" s="2">
        <v>504013</v>
      </c>
      <c r="L10596" s="3">
        <v>45793</v>
      </c>
      <c r="M10596" s="3">
        <v>47574</v>
      </c>
      <c r="N10596" s="2" t="s">
        <v>135</v>
      </c>
    </row>
    <row r="10597" spans="2:14" x14ac:dyDescent="0.25">
      <c r="B10597" s="2" t="s">
        <v>7894</v>
      </c>
      <c r="C10597" s="2" t="s">
        <v>1081</v>
      </c>
      <c r="D10597" s="2" t="s">
        <v>16</v>
      </c>
      <c r="E10597" s="2" t="s">
        <v>17</v>
      </c>
      <c r="F10597" s="2" t="s">
        <v>18</v>
      </c>
      <c r="G10597" s="2" t="s">
        <v>175</v>
      </c>
      <c r="H10597" s="2" t="s">
        <v>7895</v>
      </c>
      <c r="I10597" s="2">
        <v>122222</v>
      </c>
      <c r="J10597" s="2">
        <v>0</v>
      </c>
      <c r="K10597" s="2">
        <v>505005</v>
      </c>
      <c r="L10597" s="3">
        <v>45803</v>
      </c>
      <c r="M10597" s="3">
        <v>47604</v>
      </c>
      <c r="N10597" s="2" t="s">
        <v>135</v>
      </c>
    </row>
    <row r="10598" spans="2:14" x14ac:dyDescent="0.25">
      <c r="B10598" s="2" t="s">
        <v>7894</v>
      </c>
      <c r="C10598" s="2" t="s">
        <v>1081</v>
      </c>
      <c r="D10598" s="2" t="s">
        <v>16</v>
      </c>
      <c r="E10598" s="2" t="s">
        <v>17</v>
      </c>
      <c r="F10598" s="2" t="s">
        <v>18</v>
      </c>
      <c r="G10598" s="2" t="s">
        <v>175</v>
      </c>
      <c r="H10598" s="2" t="s">
        <v>7895</v>
      </c>
      <c r="I10598" s="2">
        <v>122222</v>
      </c>
      <c r="J10598" s="2">
        <v>0</v>
      </c>
      <c r="K10598" s="2">
        <v>505006</v>
      </c>
      <c r="L10598" s="3">
        <v>45803</v>
      </c>
      <c r="M10598" s="3">
        <v>47604</v>
      </c>
      <c r="N10598" s="2" t="s">
        <v>135</v>
      </c>
    </row>
    <row r="10599" spans="2:14" x14ac:dyDescent="0.25">
      <c r="B10599" s="2" t="s">
        <v>7894</v>
      </c>
      <c r="C10599" s="2" t="s">
        <v>1081</v>
      </c>
      <c r="D10599" s="2" t="s">
        <v>16</v>
      </c>
      <c r="E10599" s="2" t="s">
        <v>17</v>
      </c>
      <c r="F10599" s="2" t="s">
        <v>18</v>
      </c>
      <c r="G10599" s="2" t="s">
        <v>175</v>
      </c>
      <c r="H10599" s="2" t="s">
        <v>7895</v>
      </c>
      <c r="I10599" s="2">
        <v>122222</v>
      </c>
      <c r="J10599" s="2">
        <v>0</v>
      </c>
      <c r="K10599" s="2">
        <v>505007</v>
      </c>
      <c r="L10599" s="3">
        <v>45803</v>
      </c>
      <c r="M10599" s="3">
        <v>47604</v>
      </c>
      <c r="N10599" s="2" t="s">
        <v>135</v>
      </c>
    </row>
    <row r="10600" spans="2:14" x14ac:dyDescent="0.25">
      <c r="B10600" s="2" t="s">
        <v>7894</v>
      </c>
      <c r="C10600" s="2" t="s">
        <v>1081</v>
      </c>
      <c r="D10600" s="2" t="s">
        <v>16</v>
      </c>
      <c r="E10600" s="2" t="s">
        <v>17</v>
      </c>
      <c r="F10600" s="2" t="s">
        <v>18</v>
      </c>
      <c r="G10600" s="2" t="s">
        <v>175</v>
      </c>
      <c r="H10600" s="2" t="s">
        <v>7895</v>
      </c>
      <c r="I10600" s="2">
        <v>122222</v>
      </c>
      <c r="J10600" s="2">
        <v>0</v>
      </c>
      <c r="K10600" s="2">
        <v>505010</v>
      </c>
      <c r="L10600" s="3">
        <v>45820</v>
      </c>
      <c r="M10600" s="3">
        <v>47604</v>
      </c>
      <c r="N10600" s="2" t="s">
        <v>135</v>
      </c>
    </row>
    <row r="10601" spans="2:14" x14ac:dyDescent="0.25">
      <c r="B10601" s="2" t="s">
        <v>7894</v>
      </c>
      <c r="C10601" s="2" t="s">
        <v>1081</v>
      </c>
      <c r="D10601" s="2" t="s">
        <v>16</v>
      </c>
      <c r="E10601" s="2" t="s">
        <v>17</v>
      </c>
      <c r="F10601" s="2" t="s">
        <v>18</v>
      </c>
      <c r="G10601" s="2" t="s">
        <v>175</v>
      </c>
      <c r="H10601" s="2" t="s">
        <v>7895</v>
      </c>
      <c r="I10601" s="2">
        <v>122222</v>
      </c>
      <c r="J10601" s="2">
        <v>0</v>
      </c>
      <c r="K10601" s="2">
        <v>505011</v>
      </c>
      <c r="L10601" s="3">
        <v>45822</v>
      </c>
      <c r="M10601" s="3">
        <v>47604</v>
      </c>
      <c r="N10601" s="2" t="s">
        <v>135</v>
      </c>
    </row>
    <row r="10602" spans="2:14" x14ac:dyDescent="0.25">
      <c r="B10602" s="2" t="s">
        <v>7894</v>
      </c>
      <c r="C10602" s="2" t="s">
        <v>1081</v>
      </c>
      <c r="D10602" s="2" t="s">
        <v>16</v>
      </c>
      <c r="E10602" s="2" t="s">
        <v>17</v>
      </c>
      <c r="F10602" s="2" t="s">
        <v>18</v>
      </c>
      <c r="G10602" s="2" t="s">
        <v>175</v>
      </c>
      <c r="H10602" s="2" t="s">
        <v>7895</v>
      </c>
      <c r="I10602" s="2">
        <v>122222</v>
      </c>
      <c r="J10602" s="2">
        <v>0</v>
      </c>
      <c r="K10602" s="2">
        <v>505012</v>
      </c>
      <c r="L10602" s="3">
        <v>45828</v>
      </c>
      <c r="M10602" s="3">
        <v>47604</v>
      </c>
      <c r="N10602" s="2" t="s">
        <v>135</v>
      </c>
    </row>
    <row r="10603" spans="2:14" x14ac:dyDescent="0.25">
      <c r="B10603" s="2" t="s">
        <v>7894</v>
      </c>
      <c r="C10603" s="2" t="s">
        <v>1081</v>
      </c>
      <c r="D10603" s="2" t="s">
        <v>16</v>
      </c>
      <c r="E10603" s="2" t="s">
        <v>17</v>
      </c>
      <c r="F10603" s="2" t="s">
        <v>18</v>
      </c>
      <c r="G10603" s="2" t="s">
        <v>175</v>
      </c>
      <c r="H10603" s="2" t="s">
        <v>7895</v>
      </c>
      <c r="I10603" s="2">
        <v>122222</v>
      </c>
      <c r="J10603" s="2">
        <v>0</v>
      </c>
      <c r="K10603" s="2">
        <v>505013</v>
      </c>
      <c r="L10603" s="3">
        <v>45831</v>
      </c>
      <c r="M10603" s="3">
        <v>47604</v>
      </c>
      <c r="N10603" s="2" t="s">
        <v>135</v>
      </c>
    </row>
    <row r="10604" spans="2:14" x14ac:dyDescent="0.25">
      <c r="B10604" s="2" t="s">
        <v>7894</v>
      </c>
      <c r="C10604" s="2" t="s">
        <v>1081</v>
      </c>
      <c r="D10604" s="2" t="s">
        <v>16</v>
      </c>
      <c r="E10604" s="2" t="s">
        <v>17</v>
      </c>
      <c r="F10604" s="2" t="s">
        <v>18</v>
      </c>
      <c r="G10604" s="2" t="s">
        <v>175</v>
      </c>
      <c r="H10604" s="2" t="s">
        <v>7895</v>
      </c>
      <c r="I10604" s="2">
        <v>122222</v>
      </c>
      <c r="J10604" s="2">
        <v>0</v>
      </c>
      <c r="K10604" s="2">
        <v>505015</v>
      </c>
      <c r="L10604" s="3">
        <v>45831</v>
      </c>
      <c r="M10604" s="3">
        <v>47604</v>
      </c>
      <c r="N10604" s="2" t="s">
        <v>135</v>
      </c>
    </row>
    <row r="10605" spans="2:14" x14ac:dyDescent="0.25">
      <c r="B10605" s="2" t="s">
        <v>7894</v>
      </c>
      <c r="C10605" s="2" t="s">
        <v>1081</v>
      </c>
      <c r="D10605" s="2" t="s">
        <v>16</v>
      </c>
      <c r="E10605" s="2" t="s">
        <v>17</v>
      </c>
      <c r="F10605" s="2" t="s">
        <v>18</v>
      </c>
      <c r="G10605" s="2" t="s">
        <v>175</v>
      </c>
      <c r="H10605" s="2" t="s">
        <v>7895</v>
      </c>
      <c r="I10605" s="2">
        <v>122222</v>
      </c>
      <c r="J10605" s="2">
        <v>0</v>
      </c>
      <c r="K10605" s="2">
        <v>506012</v>
      </c>
      <c r="L10605" s="3">
        <v>45940</v>
      </c>
      <c r="M10605" s="3">
        <v>47635</v>
      </c>
      <c r="N10605" s="2" t="s">
        <v>135</v>
      </c>
    </row>
    <row r="10606" spans="2:14" x14ac:dyDescent="0.25">
      <c r="B10606" s="2" t="s">
        <v>7894</v>
      </c>
      <c r="C10606" s="2" t="s">
        <v>1081</v>
      </c>
      <c r="D10606" s="2" t="s">
        <v>16</v>
      </c>
      <c r="E10606" s="2" t="s">
        <v>17</v>
      </c>
      <c r="F10606" s="2" t="s">
        <v>18</v>
      </c>
      <c r="G10606" s="2" t="s">
        <v>175</v>
      </c>
      <c r="H10606" s="2" t="s">
        <v>7895</v>
      </c>
      <c r="I10606" s="2">
        <v>122222</v>
      </c>
      <c r="J10606" s="2">
        <v>0</v>
      </c>
      <c r="K10606" s="2">
        <v>506015</v>
      </c>
      <c r="L10606" s="3">
        <v>45853</v>
      </c>
      <c r="M10606" s="3">
        <v>47635</v>
      </c>
      <c r="N10606" s="2" t="s">
        <v>135</v>
      </c>
    </row>
    <row r="10607" spans="2:14" x14ac:dyDescent="0.25">
      <c r="B10607" s="2" t="s">
        <v>7894</v>
      </c>
      <c r="C10607" s="2" t="s">
        <v>1081</v>
      </c>
      <c r="D10607" s="2" t="s">
        <v>16</v>
      </c>
      <c r="E10607" s="2" t="s">
        <v>17</v>
      </c>
      <c r="F10607" s="2" t="s">
        <v>18</v>
      </c>
      <c r="G10607" s="2" t="s">
        <v>175</v>
      </c>
      <c r="H10607" s="2" t="s">
        <v>7895</v>
      </c>
      <c r="I10607" s="2">
        <v>122222</v>
      </c>
      <c r="J10607" s="2">
        <v>0</v>
      </c>
      <c r="K10607" s="2">
        <v>507004</v>
      </c>
      <c r="L10607" s="3">
        <v>45864</v>
      </c>
      <c r="M10607" s="3">
        <v>47665</v>
      </c>
      <c r="N10607" s="2" t="s">
        <v>135</v>
      </c>
    </row>
    <row r="10608" spans="2:14" x14ac:dyDescent="0.25">
      <c r="B10608" s="2" t="s">
        <v>7894</v>
      </c>
      <c r="C10608" s="2" t="s">
        <v>1081</v>
      </c>
      <c r="D10608" s="2" t="s">
        <v>16</v>
      </c>
      <c r="E10608" s="2" t="s">
        <v>17</v>
      </c>
      <c r="F10608" s="2" t="s">
        <v>18</v>
      </c>
      <c r="G10608" s="2" t="s">
        <v>175</v>
      </c>
      <c r="H10608" s="2" t="s">
        <v>7895</v>
      </c>
      <c r="I10608" s="2">
        <v>122222</v>
      </c>
      <c r="J10608" s="2">
        <v>0</v>
      </c>
      <c r="K10608" s="2">
        <v>507007</v>
      </c>
      <c r="L10608" s="3">
        <v>45869</v>
      </c>
      <c r="M10608" s="3">
        <v>47665</v>
      </c>
      <c r="N10608" s="2" t="s">
        <v>135</v>
      </c>
    </row>
    <row r="10609" spans="2:14" x14ac:dyDescent="0.25">
      <c r="B10609" s="2" t="s">
        <v>7894</v>
      </c>
      <c r="C10609" s="2" t="s">
        <v>1081</v>
      </c>
      <c r="D10609" s="2" t="s">
        <v>16</v>
      </c>
      <c r="E10609" s="2" t="s">
        <v>17</v>
      </c>
      <c r="F10609" s="2" t="s">
        <v>18</v>
      </c>
      <c r="G10609" s="2" t="s">
        <v>175</v>
      </c>
      <c r="H10609" s="2" t="s">
        <v>7895</v>
      </c>
      <c r="I10609" s="2">
        <v>122222</v>
      </c>
      <c r="J10609" s="2">
        <v>0</v>
      </c>
      <c r="K10609" s="2">
        <v>507018</v>
      </c>
      <c r="L10609" s="3">
        <v>45880</v>
      </c>
      <c r="M10609" s="3">
        <v>47665</v>
      </c>
      <c r="N10609" s="2" t="s">
        <v>135</v>
      </c>
    </row>
    <row r="10610" spans="2:14" x14ac:dyDescent="0.25">
      <c r="B10610" s="2" t="s">
        <v>7894</v>
      </c>
      <c r="C10610" s="2" t="s">
        <v>1081</v>
      </c>
      <c r="D10610" s="2" t="s">
        <v>16</v>
      </c>
      <c r="E10610" s="2" t="s">
        <v>17</v>
      </c>
      <c r="F10610" s="2" t="s">
        <v>18</v>
      </c>
      <c r="G10610" s="2" t="s">
        <v>175</v>
      </c>
      <c r="H10610" s="2" t="s">
        <v>7895</v>
      </c>
      <c r="I10610" s="2">
        <v>122222</v>
      </c>
      <c r="J10610" s="2">
        <v>0</v>
      </c>
      <c r="K10610" s="2">
        <v>508002</v>
      </c>
      <c r="L10610" s="3">
        <v>45883</v>
      </c>
      <c r="M10610" s="3">
        <v>47696</v>
      </c>
      <c r="N10610" s="2" t="s">
        <v>135</v>
      </c>
    </row>
    <row r="10611" spans="2:14" x14ac:dyDescent="0.25">
      <c r="B10611" s="2" t="s">
        <v>7894</v>
      </c>
      <c r="C10611" s="2" t="s">
        <v>1081</v>
      </c>
      <c r="D10611" s="2" t="s">
        <v>16</v>
      </c>
      <c r="E10611" s="2" t="s">
        <v>17</v>
      </c>
      <c r="F10611" s="2" t="s">
        <v>18</v>
      </c>
      <c r="G10611" s="2" t="s">
        <v>175</v>
      </c>
      <c r="H10611" s="2" t="s">
        <v>7895</v>
      </c>
      <c r="I10611" s="2">
        <v>122222</v>
      </c>
      <c r="J10611" s="2">
        <v>0</v>
      </c>
      <c r="K10611" s="2">
        <v>508012</v>
      </c>
      <c r="L10611" s="3">
        <v>45898</v>
      </c>
      <c r="M10611" s="3">
        <v>47696</v>
      </c>
      <c r="N10611" s="2" t="s">
        <v>135</v>
      </c>
    </row>
    <row r="10612" spans="2:14" x14ac:dyDescent="0.25">
      <c r="B10612" s="2" t="s">
        <v>7894</v>
      </c>
      <c r="C10612" s="2" t="s">
        <v>1081</v>
      </c>
      <c r="D10612" s="2" t="s">
        <v>16</v>
      </c>
      <c r="E10612" s="2" t="s">
        <v>17</v>
      </c>
      <c r="F10612" s="2" t="s">
        <v>18</v>
      </c>
      <c r="G10612" s="2" t="s">
        <v>175</v>
      </c>
      <c r="H10612" s="2" t="s">
        <v>7895</v>
      </c>
      <c r="I10612" s="2">
        <v>122222</v>
      </c>
      <c r="J10612" s="2">
        <v>0</v>
      </c>
      <c r="K10612" s="2" t="s">
        <v>7897</v>
      </c>
      <c r="L10612" s="3">
        <v>45908</v>
      </c>
      <c r="M10612" s="3">
        <v>47696</v>
      </c>
      <c r="N10612" s="2" t="s">
        <v>135</v>
      </c>
    </row>
    <row r="10613" spans="2:14" x14ac:dyDescent="0.25">
      <c r="B10613" s="2" t="s">
        <v>7894</v>
      </c>
      <c r="C10613" s="2" t="s">
        <v>1081</v>
      </c>
      <c r="D10613" s="2" t="s">
        <v>16</v>
      </c>
      <c r="E10613" s="2" t="s">
        <v>17</v>
      </c>
      <c r="F10613" s="2" t="s">
        <v>18</v>
      </c>
      <c r="G10613" s="2" t="s">
        <v>175</v>
      </c>
      <c r="H10613" s="2" t="s">
        <v>7895</v>
      </c>
      <c r="I10613" s="2">
        <v>122222</v>
      </c>
      <c r="J10613" s="2">
        <v>0</v>
      </c>
      <c r="K10613" s="2">
        <v>509003</v>
      </c>
      <c r="L10613" s="3">
        <v>45915</v>
      </c>
      <c r="M10613" s="3">
        <v>47727</v>
      </c>
      <c r="N10613" s="2" t="s">
        <v>135</v>
      </c>
    </row>
    <row r="10614" spans="2:14" x14ac:dyDescent="0.25">
      <c r="B10614" s="2" t="s">
        <v>7894</v>
      </c>
      <c r="C10614" s="2" t="s">
        <v>1081</v>
      </c>
      <c r="D10614" s="2" t="s">
        <v>16</v>
      </c>
      <c r="E10614" s="2" t="s">
        <v>17</v>
      </c>
      <c r="F10614" s="2" t="s">
        <v>18</v>
      </c>
      <c r="G10614" s="2" t="s">
        <v>175</v>
      </c>
      <c r="H10614" s="2" t="s">
        <v>7895</v>
      </c>
      <c r="I10614" s="2">
        <v>122222</v>
      </c>
      <c r="J10614" s="2">
        <v>0</v>
      </c>
      <c r="K10614" s="2">
        <v>509006</v>
      </c>
      <c r="L10614" s="3">
        <v>45940</v>
      </c>
      <c r="M10614" s="3">
        <v>47727</v>
      </c>
      <c r="N10614" s="2" t="s">
        <v>135</v>
      </c>
    </row>
    <row r="10615" spans="2:14" x14ac:dyDescent="0.25">
      <c r="B10615" s="2" t="s">
        <v>7894</v>
      </c>
      <c r="C10615" s="2" t="s">
        <v>1081</v>
      </c>
      <c r="D10615" s="2" t="s">
        <v>16</v>
      </c>
      <c r="E10615" s="2" t="s">
        <v>17</v>
      </c>
      <c r="F10615" s="2" t="s">
        <v>18</v>
      </c>
      <c r="G10615" s="2" t="s">
        <v>175</v>
      </c>
      <c r="H10615" s="2" t="s">
        <v>7895</v>
      </c>
      <c r="I10615" s="2">
        <v>122222</v>
      </c>
      <c r="J10615" s="2">
        <v>0</v>
      </c>
      <c r="K10615" s="2">
        <v>509012</v>
      </c>
      <c r="L10615" s="3">
        <v>45929</v>
      </c>
      <c r="M10615" s="3">
        <v>47727</v>
      </c>
      <c r="N10615" s="2" t="s">
        <v>135</v>
      </c>
    </row>
    <row r="10616" spans="2:14" x14ac:dyDescent="0.25">
      <c r="B10616" s="2" t="s">
        <v>7894</v>
      </c>
      <c r="C10616" s="2" t="s">
        <v>1081</v>
      </c>
      <c r="D10616" s="2" t="s">
        <v>16</v>
      </c>
      <c r="E10616" s="2" t="s">
        <v>17</v>
      </c>
      <c r="F10616" s="2" t="s">
        <v>18</v>
      </c>
      <c r="G10616" s="2" t="s">
        <v>175</v>
      </c>
      <c r="H10616" s="2" t="s">
        <v>7895</v>
      </c>
      <c r="I10616" s="2">
        <v>122222</v>
      </c>
      <c r="J10616" s="2">
        <v>0</v>
      </c>
      <c r="K10616" s="2">
        <v>509016</v>
      </c>
      <c r="L10616" s="3">
        <v>45950</v>
      </c>
      <c r="M10616" s="3">
        <v>47727</v>
      </c>
      <c r="N10616" s="2" t="s">
        <v>135</v>
      </c>
    </row>
    <row r="10617" spans="2:14" x14ac:dyDescent="0.25">
      <c r="B10617" s="2" t="s">
        <v>7894</v>
      </c>
      <c r="C10617" s="2" t="s">
        <v>1081</v>
      </c>
      <c r="D10617" s="2" t="s">
        <v>16</v>
      </c>
      <c r="E10617" s="2" t="s">
        <v>17</v>
      </c>
      <c r="F10617" s="2" t="s">
        <v>18</v>
      </c>
      <c r="G10617" s="2" t="s">
        <v>175</v>
      </c>
      <c r="H10617" s="2" t="s">
        <v>7895</v>
      </c>
      <c r="I10617" s="2">
        <v>122222</v>
      </c>
      <c r="J10617" s="2">
        <v>0</v>
      </c>
      <c r="K10617" s="2" t="s">
        <v>7898</v>
      </c>
      <c r="L10617" s="3">
        <v>45948</v>
      </c>
      <c r="M10617" s="3">
        <v>47727</v>
      </c>
      <c r="N10617" s="2" t="s">
        <v>135</v>
      </c>
    </row>
    <row r="10618" spans="2:14" x14ac:dyDescent="0.25">
      <c r="B10618" s="2" t="s">
        <v>7894</v>
      </c>
      <c r="C10618" s="2" t="s">
        <v>1081</v>
      </c>
      <c r="D10618" s="2" t="s">
        <v>16</v>
      </c>
      <c r="E10618" s="2" t="s">
        <v>17</v>
      </c>
      <c r="F10618" s="2" t="s">
        <v>18</v>
      </c>
      <c r="G10618" s="2" t="s">
        <v>175</v>
      </c>
      <c r="H10618" s="2" t="s">
        <v>7895</v>
      </c>
      <c r="I10618" s="2">
        <v>122222</v>
      </c>
      <c r="J10618" s="2">
        <v>0</v>
      </c>
      <c r="K10618" s="2">
        <v>510001</v>
      </c>
      <c r="L10618" s="3">
        <v>45953</v>
      </c>
      <c r="M10618" s="3">
        <v>47757</v>
      </c>
      <c r="N10618" s="2" t="s">
        <v>135</v>
      </c>
    </row>
    <row r="10619" spans="2:14" x14ac:dyDescent="0.25">
      <c r="B10619" s="2" t="s">
        <v>7894</v>
      </c>
      <c r="C10619" s="2" t="s">
        <v>1081</v>
      </c>
      <c r="D10619" s="2" t="s">
        <v>16</v>
      </c>
      <c r="E10619" s="2" t="s">
        <v>17</v>
      </c>
      <c r="F10619" s="2" t="s">
        <v>18</v>
      </c>
      <c r="G10619" s="2" t="s">
        <v>175</v>
      </c>
      <c r="H10619" s="2" t="s">
        <v>7895</v>
      </c>
      <c r="I10619" s="2">
        <v>122222</v>
      </c>
      <c r="J10619" s="2">
        <v>0</v>
      </c>
      <c r="K10619" s="2">
        <v>510008</v>
      </c>
      <c r="L10619" s="3">
        <v>45953</v>
      </c>
      <c r="M10619" s="3">
        <v>47757</v>
      </c>
      <c r="N10619" s="2" t="s">
        <v>135</v>
      </c>
    </row>
    <row r="10620" spans="2:14" x14ac:dyDescent="0.25">
      <c r="B10620" s="2" t="s">
        <v>7894</v>
      </c>
      <c r="C10620" s="2" t="s">
        <v>1081</v>
      </c>
      <c r="D10620" s="2" t="s">
        <v>16</v>
      </c>
      <c r="E10620" s="2" t="s">
        <v>17</v>
      </c>
      <c r="F10620" s="2" t="s">
        <v>18</v>
      </c>
      <c r="G10620" s="2" t="s">
        <v>175</v>
      </c>
      <c r="H10620" s="2" t="s">
        <v>7895</v>
      </c>
      <c r="I10620" s="2">
        <v>122222</v>
      </c>
      <c r="J10620" s="2">
        <v>0</v>
      </c>
      <c r="K10620" s="2">
        <v>510010</v>
      </c>
      <c r="L10620" s="3">
        <v>45955</v>
      </c>
      <c r="M10620" s="3">
        <v>47757</v>
      </c>
      <c r="N10620" s="2" t="s">
        <v>135</v>
      </c>
    </row>
    <row r="10621" spans="2:14" x14ac:dyDescent="0.25">
      <c r="B10621" s="2" t="s">
        <v>7894</v>
      </c>
      <c r="C10621" s="2" t="s">
        <v>1081</v>
      </c>
      <c r="D10621" s="2" t="s">
        <v>16</v>
      </c>
      <c r="E10621" s="2" t="s">
        <v>17</v>
      </c>
      <c r="F10621" s="2" t="s">
        <v>18</v>
      </c>
      <c r="G10621" s="2" t="s">
        <v>175</v>
      </c>
      <c r="H10621" s="2" t="s">
        <v>7895</v>
      </c>
      <c r="I10621" s="2">
        <v>122222</v>
      </c>
      <c r="J10621" s="2">
        <v>0</v>
      </c>
      <c r="K10621" s="2">
        <v>510016</v>
      </c>
      <c r="L10621" s="3">
        <v>45971</v>
      </c>
      <c r="M10621" s="3">
        <v>47757</v>
      </c>
      <c r="N10621" s="2" t="s">
        <v>135</v>
      </c>
    </row>
    <row r="10622" spans="2:14" x14ac:dyDescent="0.25">
      <c r="B10622" s="2" t="s">
        <v>7894</v>
      </c>
      <c r="C10622" s="2" t="s">
        <v>1081</v>
      </c>
      <c r="D10622" s="2" t="s">
        <v>16</v>
      </c>
      <c r="E10622" s="2" t="s">
        <v>17</v>
      </c>
      <c r="F10622" s="2" t="s">
        <v>18</v>
      </c>
      <c r="G10622" s="2" t="s">
        <v>175</v>
      </c>
      <c r="H10622" s="2" t="s">
        <v>7895</v>
      </c>
      <c r="I10622" s="2">
        <v>122222</v>
      </c>
      <c r="J10622" s="2">
        <v>0</v>
      </c>
      <c r="K10622" s="2">
        <v>510019</v>
      </c>
      <c r="L10622" s="3">
        <v>45972</v>
      </c>
      <c r="M10622" s="3">
        <v>47757</v>
      </c>
      <c r="N10622" s="2" t="s">
        <v>135</v>
      </c>
    </row>
    <row r="10623" spans="2:14" x14ac:dyDescent="0.25">
      <c r="B10623" s="2" t="s">
        <v>7894</v>
      </c>
      <c r="C10623" s="2" t="s">
        <v>1081</v>
      </c>
      <c r="D10623" s="2" t="s">
        <v>16</v>
      </c>
      <c r="E10623" s="2" t="s">
        <v>17</v>
      </c>
      <c r="F10623" s="2" t="s">
        <v>18</v>
      </c>
      <c r="G10623" s="2" t="s">
        <v>175</v>
      </c>
      <c r="H10623" s="2" t="s">
        <v>7895</v>
      </c>
      <c r="I10623" s="2">
        <v>122222</v>
      </c>
      <c r="J10623" s="2">
        <v>0</v>
      </c>
      <c r="K10623" s="2">
        <v>511005</v>
      </c>
      <c r="L10623" s="3">
        <v>45978</v>
      </c>
      <c r="M10623" s="3">
        <v>47757</v>
      </c>
      <c r="N10623" s="2" t="s">
        <v>135</v>
      </c>
    </row>
    <row r="10624" spans="2:14" x14ac:dyDescent="0.25">
      <c r="B10624" s="2" t="s">
        <v>7894</v>
      </c>
      <c r="C10624" s="2" t="s">
        <v>1081</v>
      </c>
      <c r="D10624" s="2" t="s">
        <v>16</v>
      </c>
      <c r="E10624" s="2" t="s">
        <v>17</v>
      </c>
      <c r="F10624" s="2" t="s">
        <v>18</v>
      </c>
      <c r="G10624" s="2" t="s">
        <v>175</v>
      </c>
      <c r="H10624" s="2" t="s">
        <v>7895</v>
      </c>
      <c r="I10624" s="2">
        <v>122222</v>
      </c>
      <c r="J10624" s="2">
        <v>0</v>
      </c>
      <c r="K10624" s="2">
        <v>511010</v>
      </c>
      <c r="L10624" s="3">
        <v>45983</v>
      </c>
      <c r="M10624" s="3">
        <v>47788</v>
      </c>
      <c r="N10624" s="2" t="s">
        <v>135</v>
      </c>
    </row>
    <row r="10625" spans="2:14" x14ac:dyDescent="0.25">
      <c r="B10625" s="2" t="s">
        <v>7894</v>
      </c>
      <c r="C10625" s="2" t="s">
        <v>1081</v>
      </c>
      <c r="D10625" s="2" t="s">
        <v>16</v>
      </c>
      <c r="E10625" s="2" t="s">
        <v>17</v>
      </c>
      <c r="F10625" s="2" t="s">
        <v>18</v>
      </c>
      <c r="G10625" s="2" t="s">
        <v>175</v>
      </c>
      <c r="H10625" s="2" t="s">
        <v>7895</v>
      </c>
      <c r="I10625" s="2">
        <v>122222</v>
      </c>
      <c r="J10625" s="2">
        <v>0</v>
      </c>
      <c r="K10625" s="2">
        <v>511018</v>
      </c>
      <c r="L10625" s="3">
        <v>45997</v>
      </c>
      <c r="M10625" s="3">
        <v>47788</v>
      </c>
      <c r="N10625" s="2" t="s">
        <v>135</v>
      </c>
    </row>
    <row r="10626" spans="2:14" x14ac:dyDescent="0.25">
      <c r="B10626" s="2" t="s">
        <v>7894</v>
      </c>
      <c r="C10626" s="2" t="s">
        <v>1081</v>
      </c>
      <c r="D10626" s="2" t="s">
        <v>16</v>
      </c>
      <c r="E10626" s="2" t="s">
        <v>17</v>
      </c>
      <c r="F10626" s="2" t="s">
        <v>18</v>
      </c>
      <c r="G10626" s="2" t="s">
        <v>175</v>
      </c>
      <c r="H10626" s="2" t="s">
        <v>7895</v>
      </c>
      <c r="I10626" s="2">
        <v>122222</v>
      </c>
      <c r="J10626" s="2">
        <v>0</v>
      </c>
      <c r="K10626" s="2">
        <v>51107</v>
      </c>
      <c r="L10626" s="3">
        <v>45978</v>
      </c>
      <c r="M10626" s="3">
        <v>47788</v>
      </c>
      <c r="N10626" s="2" t="s">
        <v>135</v>
      </c>
    </row>
    <row r="10627" spans="2:14" x14ac:dyDescent="0.25">
      <c r="B10627" s="2" t="s">
        <v>7894</v>
      </c>
      <c r="C10627" s="2" t="s">
        <v>1081</v>
      </c>
      <c r="D10627" s="2" t="s">
        <v>16</v>
      </c>
      <c r="E10627" s="2" t="s">
        <v>17</v>
      </c>
      <c r="F10627" s="2" t="s">
        <v>18</v>
      </c>
      <c r="G10627" s="2" t="s">
        <v>175</v>
      </c>
      <c r="H10627" s="2" t="s">
        <v>7895</v>
      </c>
      <c r="I10627" s="2">
        <v>122222</v>
      </c>
      <c r="J10627" s="2">
        <v>0</v>
      </c>
      <c r="K10627" s="2">
        <v>512004</v>
      </c>
      <c r="L10627" s="3">
        <v>46002</v>
      </c>
      <c r="M10627" s="3">
        <v>47818</v>
      </c>
      <c r="N10627" s="2" t="s">
        <v>135</v>
      </c>
    </row>
    <row r="10628" spans="2:14" x14ac:dyDescent="0.25">
      <c r="B10628" s="2" t="s">
        <v>7894</v>
      </c>
      <c r="C10628" s="2" t="s">
        <v>1081</v>
      </c>
      <c r="D10628" s="2" t="s">
        <v>16</v>
      </c>
      <c r="E10628" s="2" t="s">
        <v>17</v>
      </c>
      <c r="F10628" s="2" t="s">
        <v>18</v>
      </c>
      <c r="G10628" s="2" t="s">
        <v>175</v>
      </c>
      <c r="H10628" s="2" t="s">
        <v>7895</v>
      </c>
      <c r="I10628" s="2">
        <v>122222</v>
      </c>
      <c r="J10628" s="2">
        <v>0</v>
      </c>
      <c r="K10628" s="2">
        <v>512005</v>
      </c>
      <c r="L10628" s="3">
        <v>46003</v>
      </c>
      <c r="M10628" s="3">
        <v>47818</v>
      </c>
      <c r="N10628" s="2" t="s">
        <v>135</v>
      </c>
    </row>
    <row r="10629" spans="2:14" x14ac:dyDescent="0.25">
      <c r="B10629" s="2" t="s">
        <v>7894</v>
      </c>
      <c r="C10629" s="2" t="s">
        <v>1081</v>
      </c>
      <c r="D10629" s="2" t="s">
        <v>16</v>
      </c>
      <c r="E10629" s="2" t="s">
        <v>17</v>
      </c>
      <c r="F10629" s="2" t="s">
        <v>18</v>
      </c>
      <c r="G10629" s="2" t="s">
        <v>175</v>
      </c>
      <c r="H10629" s="2" t="s">
        <v>7895</v>
      </c>
      <c r="I10629" s="2">
        <v>122222</v>
      </c>
      <c r="J10629" s="2">
        <v>0</v>
      </c>
      <c r="K10629" s="2">
        <v>512007</v>
      </c>
      <c r="L10629" s="3">
        <v>46010</v>
      </c>
      <c r="M10629" s="3">
        <v>47818</v>
      </c>
      <c r="N10629" s="2" t="s">
        <v>135</v>
      </c>
    </row>
    <row r="10630" spans="2:14" x14ac:dyDescent="0.25">
      <c r="B10630" s="2" t="s">
        <v>7894</v>
      </c>
      <c r="C10630" s="2" t="s">
        <v>1081</v>
      </c>
      <c r="D10630" s="2" t="s">
        <v>16</v>
      </c>
      <c r="E10630" s="2" t="s">
        <v>17</v>
      </c>
      <c r="F10630" s="2" t="s">
        <v>18</v>
      </c>
      <c r="G10630" s="2" t="s">
        <v>175</v>
      </c>
      <c r="H10630" s="2" t="s">
        <v>7895</v>
      </c>
      <c r="I10630" s="2">
        <v>122222</v>
      </c>
      <c r="J10630" s="2">
        <v>0</v>
      </c>
      <c r="K10630" s="2">
        <v>512008</v>
      </c>
      <c r="L10630" s="3">
        <v>46010</v>
      </c>
      <c r="M10630" s="3">
        <v>47818</v>
      </c>
      <c r="N10630" s="2" t="s">
        <v>135</v>
      </c>
    </row>
    <row r="10631" spans="2:14" x14ac:dyDescent="0.25">
      <c r="B10631" s="2" t="s">
        <v>7894</v>
      </c>
      <c r="C10631" s="2" t="s">
        <v>1081</v>
      </c>
      <c r="D10631" s="2" t="s">
        <v>16</v>
      </c>
      <c r="E10631" s="2" t="s">
        <v>17</v>
      </c>
      <c r="F10631" s="2" t="s">
        <v>18</v>
      </c>
      <c r="G10631" s="2" t="s">
        <v>175</v>
      </c>
      <c r="H10631" s="2" t="s">
        <v>7895</v>
      </c>
      <c r="I10631" s="2">
        <v>122222</v>
      </c>
      <c r="J10631" s="2">
        <v>0</v>
      </c>
      <c r="K10631" s="2">
        <v>601006</v>
      </c>
      <c r="L10631" s="3">
        <v>46046</v>
      </c>
      <c r="M10631" s="3">
        <v>47849</v>
      </c>
      <c r="N10631" s="2" t="s">
        <v>135</v>
      </c>
    </row>
    <row r="10632" spans="2:14" x14ac:dyDescent="0.25">
      <c r="B10632" s="2" t="s">
        <v>7894</v>
      </c>
      <c r="C10632" s="2" t="s">
        <v>1081</v>
      </c>
      <c r="D10632" s="2" t="s">
        <v>16</v>
      </c>
      <c r="E10632" s="2" t="s">
        <v>17</v>
      </c>
      <c r="F10632" s="2" t="s">
        <v>18</v>
      </c>
      <c r="G10632" s="2" t="s">
        <v>175</v>
      </c>
      <c r="H10632" s="2" t="s">
        <v>7895</v>
      </c>
      <c r="I10632" s="2">
        <v>122222</v>
      </c>
      <c r="J10632" s="2">
        <v>0</v>
      </c>
      <c r="K10632" s="2">
        <v>601007</v>
      </c>
      <c r="L10632" s="3">
        <v>46046</v>
      </c>
      <c r="M10632" s="3">
        <v>47849</v>
      </c>
      <c r="N10632" s="2" t="s">
        <v>135</v>
      </c>
    </row>
    <row r="10633" spans="2:14" x14ac:dyDescent="0.25">
      <c r="B10633" s="2" t="s">
        <v>7894</v>
      </c>
      <c r="C10633" s="2" t="s">
        <v>1081</v>
      </c>
      <c r="D10633" s="2" t="s">
        <v>16</v>
      </c>
      <c r="E10633" s="2" t="s">
        <v>17</v>
      </c>
      <c r="F10633" s="2" t="s">
        <v>18</v>
      </c>
      <c r="G10633" s="2" t="s">
        <v>175</v>
      </c>
      <c r="H10633" s="2" t="s">
        <v>7895</v>
      </c>
      <c r="I10633" s="2">
        <v>122222</v>
      </c>
      <c r="J10633" s="2">
        <v>0</v>
      </c>
      <c r="K10633" s="2">
        <v>601008</v>
      </c>
      <c r="L10633" s="3">
        <v>46049</v>
      </c>
      <c r="M10633" s="3">
        <v>47849</v>
      </c>
      <c r="N10633" s="2" t="s">
        <v>135</v>
      </c>
    </row>
    <row r="10634" spans="2:14" x14ac:dyDescent="0.25">
      <c r="B10634" s="2" t="s">
        <v>7894</v>
      </c>
      <c r="C10634" s="2" t="s">
        <v>1081</v>
      </c>
      <c r="D10634" s="2" t="s">
        <v>16</v>
      </c>
      <c r="E10634" s="2" t="s">
        <v>17</v>
      </c>
      <c r="F10634" s="2" t="s">
        <v>18</v>
      </c>
      <c r="G10634" s="2" t="s">
        <v>175</v>
      </c>
      <c r="H10634" s="2" t="s">
        <v>7895</v>
      </c>
      <c r="I10634" s="2">
        <v>122222</v>
      </c>
      <c r="J10634" s="2">
        <v>0</v>
      </c>
      <c r="K10634" s="2">
        <v>601009</v>
      </c>
      <c r="L10634" s="3">
        <v>46048</v>
      </c>
      <c r="M10634" s="3">
        <v>47849</v>
      </c>
      <c r="N10634" s="2" t="s">
        <v>135</v>
      </c>
    </row>
    <row r="10635" spans="2:14" x14ac:dyDescent="0.25">
      <c r="B10635" s="2" t="s">
        <v>7894</v>
      </c>
      <c r="C10635" s="2" t="s">
        <v>1081</v>
      </c>
      <c r="D10635" s="2" t="s">
        <v>16</v>
      </c>
      <c r="E10635" s="2" t="s">
        <v>17</v>
      </c>
      <c r="F10635" s="2" t="s">
        <v>18</v>
      </c>
      <c r="G10635" s="2" t="s">
        <v>175</v>
      </c>
      <c r="H10635" s="2" t="s">
        <v>7895</v>
      </c>
      <c r="I10635" s="2">
        <v>122222</v>
      </c>
      <c r="J10635" s="2">
        <v>0</v>
      </c>
      <c r="K10635" s="2">
        <v>601011</v>
      </c>
      <c r="L10635" s="3">
        <v>46062</v>
      </c>
      <c r="M10635" s="3">
        <v>47849</v>
      </c>
      <c r="N10635" s="2" t="s">
        <v>135</v>
      </c>
    </row>
    <row r="10636" spans="2:14" x14ac:dyDescent="0.25">
      <c r="B10636" s="2" t="s">
        <v>7894</v>
      </c>
      <c r="C10636" s="2" t="s">
        <v>1081</v>
      </c>
      <c r="D10636" s="2" t="s">
        <v>16</v>
      </c>
      <c r="E10636" s="2" t="s">
        <v>17</v>
      </c>
      <c r="F10636" s="2" t="s">
        <v>18</v>
      </c>
      <c r="G10636" s="2" t="s">
        <v>175</v>
      </c>
      <c r="H10636" s="2" t="s">
        <v>7895</v>
      </c>
      <c r="I10636" s="2">
        <v>122222</v>
      </c>
      <c r="J10636" s="2">
        <v>0</v>
      </c>
      <c r="K10636" s="2">
        <v>602004</v>
      </c>
      <c r="L10636" s="3">
        <v>46076</v>
      </c>
      <c r="M10636" s="3">
        <v>47880</v>
      </c>
      <c r="N10636" s="2" t="s">
        <v>135</v>
      </c>
    </row>
    <row r="10637" spans="2:14" x14ac:dyDescent="0.25">
      <c r="B10637" s="2" t="s">
        <v>7894</v>
      </c>
      <c r="C10637" s="2" t="s">
        <v>1081</v>
      </c>
      <c r="D10637" s="2" t="s">
        <v>16</v>
      </c>
      <c r="E10637" s="2" t="s">
        <v>17</v>
      </c>
      <c r="F10637" s="2" t="s">
        <v>18</v>
      </c>
      <c r="G10637" s="2" t="s">
        <v>175</v>
      </c>
      <c r="H10637" s="2" t="s">
        <v>7895</v>
      </c>
      <c r="I10637" s="2">
        <v>122222</v>
      </c>
      <c r="J10637" s="2">
        <v>0</v>
      </c>
      <c r="K10637" s="2">
        <v>602007</v>
      </c>
      <c r="L10637" s="3">
        <v>46081</v>
      </c>
      <c r="M10637" s="3">
        <v>47880</v>
      </c>
      <c r="N10637" s="2" t="s">
        <v>135</v>
      </c>
    </row>
    <row r="10638" spans="2:14" x14ac:dyDescent="0.25">
      <c r="B10638" s="2" t="s">
        <v>7894</v>
      </c>
      <c r="C10638" s="2" t="s">
        <v>1081</v>
      </c>
      <c r="D10638" s="2" t="s">
        <v>16</v>
      </c>
      <c r="E10638" s="2" t="s">
        <v>17</v>
      </c>
      <c r="F10638" s="2" t="s">
        <v>18</v>
      </c>
      <c r="G10638" s="2" t="s">
        <v>175</v>
      </c>
      <c r="H10638" s="2" t="s">
        <v>7895</v>
      </c>
      <c r="I10638" s="2">
        <v>122222</v>
      </c>
      <c r="J10638" s="2">
        <v>0</v>
      </c>
      <c r="K10638" s="2">
        <v>602008</v>
      </c>
      <c r="L10638" s="3">
        <v>46083</v>
      </c>
      <c r="M10638" s="3">
        <v>47880</v>
      </c>
      <c r="N10638" s="2" t="s">
        <v>135</v>
      </c>
    </row>
    <row r="10639" spans="2:14" x14ac:dyDescent="0.25">
      <c r="B10639" s="2" t="s">
        <v>7894</v>
      </c>
      <c r="C10639" s="2" t="s">
        <v>1081</v>
      </c>
      <c r="D10639" s="2" t="s">
        <v>16</v>
      </c>
      <c r="E10639" s="2" t="s">
        <v>17</v>
      </c>
      <c r="F10639" s="2" t="s">
        <v>18</v>
      </c>
      <c r="G10639" s="2" t="s">
        <v>175</v>
      </c>
      <c r="H10639" s="2" t="s">
        <v>7895</v>
      </c>
      <c r="I10639" s="2">
        <v>122222</v>
      </c>
      <c r="J10639" s="2">
        <v>0</v>
      </c>
      <c r="K10639" s="2">
        <v>602009</v>
      </c>
      <c r="L10639" s="3">
        <v>46090</v>
      </c>
      <c r="M10639" s="3">
        <v>47880</v>
      </c>
      <c r="N10639" s="2" t="s">
        <v>135</v>
      </c>
    </row>
    <row r="10640" spans="2:14" x14ac:dyDescent="0.25">
      <c r="B10640" s="2" t="s">
        <v>7894</v>
      </c>
      <c r="C10640" s="2" t="s">
        <v>1081</v>
      </c>
      <c r="D10640" s="2" t="s">
        <v>16</v>
      </c>
      <c r="E10640" s="2" t="s">
        <v>17</v>
      </c>
      <c r="F10640" s="2" t="s">
        <v>18</v>
      </c>
      <c r="G10640" s="2" t="s">
        <v>175</v>
      </c>
      <c r="H10640" s="2" t="s">
        <v>7895</v>
      </c>
      <c r="I10640" s="2">
        <v>122222</v>
      </c>
      <c r="J10640" s="2">
        <v>0</v>
      </c>
      <c r="K10640" s="2">
        <v>602010</v>
      </c>
      <c r="L10640" s="3">
        <v>46087</v>
      </c>
      <c r="M10640" s="3">
        <v>47880</v>
      </c>
      <c r="N10640" s="2" t="s">
        <v>135</v>
      </c>
    </row>
    <row r="10641" spans="2:14" x14ac:dyDescent="0.25">
      <c r="B10641" s="2" t="s">
        <v>7894</v>
      </c>
      <c r="C10641" s="2" t="s">
        <v>1081</v>
      </c>
      <c r="D10641" s="2" t="s">
        <v>16</v>
      </c>
      <c r="E10641" s="2" t="s">
        <v>17</v>
      </c>
      <c r="F10641" s="2" t="s">
        <v>18</v>
      </c>
      <c r="G10641" s="2" t="s">
        <v>175</v>
      </c>
      <c r="H10641" s="2" t="s">
        <v>7895</v>
      </c>
      <c r="I10641" s="2">
        <v>122222</v>
      </c>
      <c r="J10641" s="2">
        <v>0</v>
      </c>
      <c r="K10641" s="2">
        <v>602012</v>
      </c>
      <c r="L10641" s="3">
        <v>46095</v>
      </c>
      <c r="M10641" s="3">
        <v>47880</v>
      </c>
      <c r="N10641" s="2" t="s">
        <v>135</v>
      </c>
    </row>
    <row r="10642" spans="2:14" x14ac:dyDescent="0.25">
      <c r="B10642" s="2" t="s">
        <v>7894</v>
      </c>
      <c r="C10642" s="2" t="s">
        <v>1081</v>
      </c>
      <c r="D10642" s="2" t="s">
        <v>16</v>
      </c>
      <c r="E10642" s="2" t="s">
        <v>17</v>
      </c>
      <c r="F10642" s="2" t="s">
        <v>18</v>
      </c>
      <c r="G10642" s="2" t="s">
        <v>175</v>
      </c>
      <c r="H10642" s="2" t="s">
        <v>7895</v>
      </c>
      <c r="I10642" s="2">
        <v>122222</v>
      </c>
      <c r="J10642" s="2">
        <v>0</v>
      </c>
      <c r="K10642" s="2">
        <v>602016</v>
      </c>
      <c r="L10642" s="3">
        <v>46095</v>
      </c>
      <c r="M10642" s="3">
        <v>47880</v>
      </c>
      <c r="N10642" s="2" t="s">
        <v>135</v>
      </c>
    </row>
    <row r="10643" spans="2:14" x14ac:dyDescent="0.25">
      <c r="B10643" s="2" t="s">
        <v>7894</v>
      </c>
      <c r="C10643" s="2" t="s">
        <v>1081</v>
      </c>
      <c r="D10643" s="2" t="s">
        <v>16</v>
      </c>
      <c r="E10643" s="2" t="s">
        <v>17</v>
      </c>
      <c r="F10643" s="2" t="s">
        <v>18</v>
      </c>
      <c r="G10643" s="2" t="s">
        <v>175</v>
      </c>
      <c r="H10643" s="2" t="s">
        <v>7895</v>
      </c>
      <c r="I10643" s="2">
        <v>122222</v>
      </c>
      <c r="J10643" s="2">
        <v>0</v>
      </c>
      <c r="K10643" s="2">
        <v>602017</v>
      </c>
      <c r="L10643" s="3">
        <v>46095</v>
      </c>
      <c r="M10643" s="3">
        <v>47880</v>
      </c>
      <c r="N10643" s="2" t="s">
        <v>135</v>
      </c>
    </row>
    <row r="10644" spans="2:14" x14ac:dyDescent="0.25">
      <c r="B10644" s="2" t="s">
        <v>7894</v>
      </c>
      <c r="C10644" s="2" t="s">
        <v>1081</v>
      </c>
      <c r="D10644" s="2" t="s">
        <v>16</v>
      </c>
      <c r="E10644" s="2" t="s">
        <v>17</v>
      </c>
      <c r="F10644" s="2" t="s">
        <v>18</v>
      </c>
      <c r="G10644" s="2" t="s">
        <v>175</v>
      </c>
      <c r="H10644" s="2" t="s">
        <v>7895</v>
      </c>
      <c r="I10644" s="2">
        <v>122222</v>
      </c>
      <c r="J10644" s="2">
        <v>0</v>
      </c>
      <c r="K10644" s="2">
        <v>603007</v>
      </c>
      <c r="L10644" s="3">
        <v>46123</v>
      </c>
      <c r="M10644" s="3">
        <v>47908</v>
      </c>
      <c r="N10644" s="2" t="s">
        <v>135</v>
      </c>
    </row>
    <row r="10645" spans="2:14" x14ac:dyDescent="0.25">
      <c r="B10645" s="2" t="s">
        <v>7894</v>
      </c>
      <c r="C10645" s="2" t="s">
        <v>1081</v>
      </c>
      <c r="D10645" s="2" t="s">
        <v>16</v>
      </c>
      <c r="E10645" s="2" t="s">
        <v>17</v>
      </c>
      <c r="F10645" s="2" t="s">
        <v>18</v>
      </c>
      <c r="G10645" s="2" t="s">
        <v>175</v>
      </c>
      <c r="H10645" s="2" t="s">
        <v>7895</v>
      </c>
      <c r="I10645" s="2">
        <v>122222</v>
      </c>
      <c r="J10645" s="2">
        <v>0</v>
      </c>
      <c r="K10645" s="2">
        <v>603008</v>
      </c>
      <c r="L10645" s="3">
        <v>46123</v>
      </c>
      <c r="M10645" s="3">
        <v>47908</v>
      </c>
      <c r="N10645" s="2" t="s">
        <v>135</v>
      </c>
    </row>
    <row r="10646" spans="2:14" x14ac:dyDescent="0.25">
      <c r="B10646" s="2" t="s">
        <v>7894</v>
      </c>
      <c r="C10646" s="2" t="s">
        <v>1081</v>
      </c>
      <c r="D10646" s="2" t="s">
        <v>16</v>
      </c>
      <c r="E10646" s="2" t="s">
        <v>17</v>
      </c>
      <c r="F10646" s="2" t="s">
        <v>18</v>
      </c>
      <c r="G10646" s="2" t="s">
        <v>175</v>
      </c>
      <c r="H10646" s="2" t="s">
        <v>7895</v>
      </c>
      <c r="I10646" s="2">
        <v>122222</v>
      </c>
      <c r="J10646" s="2">
        <v>0</v>
      </c>
      <c r="K10646" s="2">
        <v>604015</v>
      </c>
      <c r="L10646" s="3">
        <v>46139</v>
      </c>
      <c r="M10646" s="3">
        <v>47939</v>
      </c>
      <c r="N10646" s="2" t="s">
        <v>135</v>
      </c>
    </row>
    <row r="10647" spans="2:14" x14ac:dyDescent="0.25">
      <c r="B10647" s="2" t="s">
        <v>7894</v>
      </c>
      <c r="C10647" s="2" t="s">
        <v>1081</v>
      </c>
      <c r="D10647" s="2" t="s">
        <v>16</v>
      </c>
      <c r="E10647" s="2" t="s">
        <v>17</v>
      </c>
      <c r="F10647" s="2" t="s">
        <v>18</v>
      </c>
      <c r="G10647" s="2" t="s">
        <v>175</v>
      </c>
      <c r="H10647" s="2" t="s">
        <v>7895</v>
      </c>
      <c r="I10647" s="2">
        <v>122222</v>
      </c>
      <c r="J10647" s="2">
        <v>0</v>
      </c>
      <c r="K10647" s="2" t="s">
        <v>7899</v>
      </c>
      <c r="L10647" s="3">
        <v>46155</v>
      </c>
      <c r="M10647" s="3">
        <v>47939</v>
      </c>
      <c r="N10647" s="2" t="s">
        <v>135</v>
      </c>
    </row>
    <row r="10648" spans="2:14" x14ac:dyDescent="0.25">
      <c r="B10648" s="2" t="s">
        <v>7894</v>
      </c>
      <c r="C10648" s="2" t="s">
        <v>1081</v>
      </c>
      <c r="D10648" s="2" t="s">
        <v>16</v>
      </c>
      <c r="E10648" s="2" t="s">
        <v>17</v>
      </c>
      <c r="F10648" s="2" t="s">
        <v>18</v>
      </c>
      <c r="G10648" s="2" t="s">
        <v>175</v>
      </c>
      <c r="H10648" s="2" t="s">
        <v>7895</v>
      </c>
      <c r="I10648" s="2">
        <v>122222</v>
      </c>
      <c r="J10648" s="2">
        <v>0</v>
      </c>
      <c r="K10648" s="2">
        <v>60414</v>
      </c>
      <c r="L10648" s="3">
        <v>46139</v>
      </c>
      <c r="M10648" s="3">
        <v>47939</v>
      </c>
      <c r="N10648" s="2" t="s">
        <v>135</v>
      </c>
    </row>
    <row r="10649" spans="2:14" x14ac:dyDescent="0.25">
      <c r="B10649" s="2" t="s">
        <v>7894</v>
      </c>
      <c r="C10649" s="2" t="s">
        <v>1081</v>
      </c>
      <c r="D10649" s="2" t="s">
        <v>16</v>
      </c>
      <c r="E10649" s="2" t="s">
        <v>17</v>
      </c>
      <c r="F10649" s="2" t="s">
        <v>18</v>
      </c>
      <c r="G10649" s="2" t="s">
        <v>175</v>
      </c>
      <c r="H10649" s="2" t="s">
        <v>7895</v>
      </c>
      <c r="I10649" s="2">
        <v>122222</v>
      </c>
      <c r="J10649" s="2">
        <v>12000</v>
      </c>
      <c r="K10649" s="2">
        <v>605015</v>
      </c>
      <c r="L10649" s="3">
        <v>46181</v>
      </c>
      <c r="M10649" s="3">
        <v>47969</v>
      </c>
      <c r="N10649" s="2" t="s">
        <v>135</v>
      </c>
    </row>
    <row r="10650" spans="2:14" x14ac:dyDescent="0.25">
      <c r="B10650" s="2" t="s">
        <v>7894</v>
      </c>
      <c r="C10650" s="2" t="s">
        <v>1081</v>
      </c>
      <c r="D10650" s="2" t="s">
        <v>16</v>
      </c>
      <c r="E10650" s="2" t="s">
        <v>17</v>
      </c>
      <c r="F10650" s="2" t="s">
        <v>18</v>
      </c>
      <c r="G10650" s="2" t="s">
        <v>175</v>
      </c>
      <c r="H10650" s="2" t="s">
        <v>7895</v>
      </c>
      <c r="I10650" s="2">
        <v>122222</v>
      </c>
      <c r="J10650" s="2">
        <v>6000</v>
      </c>
      <c r="K10650" s="2">
        <v>605016</v>
      </c>
      <c r="L10650" s="3">
        <v>46185</v>
      </c>
      <c r="M10650" s="3">
        <v>47969</v>
      </c>
      <c r="N10650" s="2" t="s">
        <v>135</v>
      </c>
    </row>
    <row r="10651" spans="2:14" x14ac:dyDescent="0.25">
      <c r="B10651" s="2" t="s">
        <v>7894</v>
      </c>
      <c r="C10651" s="2" t="s">
        <v>1081</v>
      </c>
      <c r="D10651" s="2" t="s">
        <v>16</v>
      </c>
      <c r="E10651" s="2" t="s">
        <v>17</v>
      </c>
      <c r="F10651" s="2" t="s">
        <v>18</v>
      </c>
      <c r="G10651" s="2" t="s">
        <v>175</v>
      </c>
      <c r="H10651" s="2" t="s">
        <v>7895</v>
      </c>
      <c r="I10651" s="2">
        <v>122222</v>
      </c>
      <c r="J10651" s="2">
        <v>12000</v>
      </c>
      <c r="K10651" s="2">
        <v>606003</v>
      </c>
      <c r="L10651" s="3">
        <v>46186</v>
      </c>
      <c r="M10651" s="3">
        <v>48000</v>
      </c>
      <c r="N10651" s="2" t="s">
        <v>135</v>
      </c>
    </row>
    <row r="10652" spans="2:14" x14ac:dyDescent="0.25">
      <c r="B10652" s="2" t="s">
        <v>7894</v>
      </c>
      <c r="C10652" s="2" t="s">
        <v>1081</v>
      </c>
      <c r="D10652" s="2" t="s">
        <v>16</v>
      </c>
      <c r="E10652" s="2" t="s">
        <v>17</v>
      </c>
      <c r="F10652" s="2" t="s">
        <v>18</v>
      </c>
      <c r="G10652" s="2" t="s">
        <v>175</v>
      </c>
      <c r="H10652" s="2" t="s">
        <v>7895</v>
      </c>
      <c r="I10652" s="2">
        <v>122222</v>
      </c>
      <c r="J10652" s="2">
        <v>12000</v>
      </c>
      <c r="K10652" s="2">
        <v>606005</v>
      </c>
      <c r="L10652" s="3">
        <v>46188</v>
      </c>
      <c r="M10652" s="3">
        <v>48000</v>
      </c>
      <c r="N10652" s="2" t="s">
        <v>135</v>
      </c>
    </row>
    <row r="10653" spans="2:14" x14ac:dyDescent="0.25">
      <c r="B10653" s="2" t="s">
        <v>7894</v>
      </c>
      <c r="C10653" s="2" t="s">
        <v>1081</v>
      </c>
      <c r="D10653" s="2" t="s">
        <v>16</v>
      </c>
      <c r="E10653" s="2" t="s">
        <v>17</v>
      </c>
      <c r="F10653" s="2" t="s">
        <v>18</v>
      </c>
      <c r="G10653" s="2" t="s">
        <v>175</v>
      </c>
      <c r="H10653" s="2" t="s">
        <v>7895</v>
      </c>
      <c r="I10653" s="2">
        <v>122222</v>
      </c>
      <c r="J10653" s="2">
        <v>30000</v>
      </c>
      <c r="K10653" s="2">
        <v>606007</v>
      </c>
      <c r="L10653" s="3">
        <v>46188</v>
      </c>
      <c r="M10653" s="3">
        <v>48000</v>
      </c>
      <c r="N10653" s="2" t="s">
        <v>135</v>
      </c>
    </row>
    <row r="10654" spans="2:14" x14ac:dyDescent="0.25">
      <c r="B10654" s="2" t="s">
        <v>7894</v>
      </c>
      <c r="C10654" s="2" t="s">
        <v>1081</v>
      </c>
      <c r="D10654" s="2" t="s">
        <v>16</v>
      </c>
      <c r="E10654" s="2" t="s">
        <v>17</v>
      </c>
      <c r="F10654" s="2" t="s">
        <v>18</v>
      </c>
      <c r="G10654" s="2" t="s">
        <v>175</v>
      </c>
      <c r="H10654" s="2" t="s">
        <v>7895</v>
      </c>
      <c r="I10654" s="2">
        <v>122222</v>
      </c>
      <c r="J10654" s="2">
        <v>11400</v>
      </c>
      <c r="K10654" s="2">
        <v>606008</v>
      </c>
      <c r="L10654" s="3">
        <v>46191</v>
      </c>
      <c r="M10654" s="3">
        <v>48000</v>
      </c>
      <c r="N10654" s="2" t="s">
        <v>135</v>
      </c>
    </row>
    <row r="10655" spans="2:14" x14ac:dyDescent="0.25">
      <c r="B10655" s="2" t="s">
        <v>7894</v>
      </c>
      <c r="C10655" s="2" t="s">
        <v>1081</v>
      </c>
      <c r="D10655" s="2" t="s">
        <v>16</v>
      </c>
      <c r="E10655" s="2" t="s">
        <v>17</v>
      </c>
      <c r="F10655" s="2" t="s">
        <v>18</v>
      </c>
      <c r="G10655" s="2" t="s">
        <v>175</v>
      </c>
      <c r="H10655" s="2" t="s">
        <v>7895</v>
      </c>
      <c r="I10655" s="2">
        <v>122222</v>
      </c>
      <c r="J10655" s="2">
        <v>0</v>
      </c>
      <c r="K10655" s="2" t="s">
        <v>7900</v>
      </c>
      <c r="L10655" s="3">
        <v>44958</v>
      </c>
      <c r="M10655" s="3">
        <v>47423</v>
      </c>
      <c r="N10655" s="2" t="s">
        <v>135</v>
      </c>
    </row>
    <row r="10656" spans="2:14" x14ac:dyDescent="0.25">
      <c r="B10656" s="2" t="s">
        <v>7894</v>
      </c>
      <c r="C10656" s="2" t="s">
        <v>1081</v>
      </c>
      <c r="D10656" s="2" t="s">
        <v>16</v>
      </c>
      <c r="E10656" s="2" t="s">
        <v>17</v>
      </c>
      <c r="F10656" s="2" t="s">
        <v>18</v>
      </c>
      <c r="G10656" s="2" t="s">
        <v>175</v>
      </c>
      <c r="H10656" s="2" t="s">
        <v>7895</v>
      </c>
      <c r="I10656" s="2">
        <v>122222</v>
      </c>
      <c r="J10656" s="2">
        <v>0</v>
      </c>
      <c r="K10656" s="2" t="s">
        <v>7901</v>
      </c>
      <c r="L10656" s="3">
        <v>45726</v>
      </c>
      <c r="M10656" s="3">
        <v>47515</v>
      </c>
      <c r="N10656" s="2" t="s">
        <v>135</v>
      </c>
    </row>
    <row r="10657" spans="2:14" x14ac:dyDescent="0.25">
      <c r="B10657" s="2" t="s">
        <v>7894</v>
      </c>
      <c r="C10657" s="2" t="s">
        <v>1081</v>
      </c>
      <c r="D10657" s="2" t="s">
        <v>16</v>
      </c>
      <c r="E10657" s="2" t="s">
        <v>17</v>
      </c>
      <c r="F10657" s="2" t="s">
        <v>18</v>
      </c>
      <c r="G10657" s="2" t="s">
        <v>175</v>
      </c>
      <c r="H10657" s="2" t="s">
        <v>7895</v>
      </c>
      <c r="I10657" s="2">
        <v>122222</v>
      </c>
      <c r="J10657" s="2">
        <v>0</v>
      </c>
      <c r="K10657" s="2" t="s">
        <v>7902</v>
      </c>
      <c r="L10657" s="3">
        <v>45726</v>
      </c>
      <c r="M10657" s="3">
        <v>47515</v>
      </c>
      <c r="N10657" s="2" t="s">
        <v>135</v>
      </c>
    </row>
    <row r="10658" spans="2:14" x14ac:dyDescent="0.25">
      <c r="B10658" s="2" t="s">
        <v>7894</v>
      </c>
      <c r="C10658" s="2" t="s">
        <v>1081</v>
      </c>
      <c r="D10658" s="2" t="s">
        <v>16</v>
      </c>
      <c r="E10658" s="2" t="s">
        <v>17</v>
      </c>
      <c r="F10658" s="2" t="s">
        <v>18</v>
      </c>
      <c r="G10658" s="2" t="s">
        <v>175</v>
      </c>
      <c r="H10658" s="2" t="s">
        <v>7895</v>
      </c>
      <c r="I10658" s="2">
        <v>122222</v>
      </c>
      <c r="J10658" s="2">
        <v>0</v>
      </c>
      <c r="K10658" s="2" t="s">
        <v>7903</v>
      </c>
      <c r="L10658" s="3">
        <v>45772</v>
      </c>
      <c r="M10658" s="3">
        <v>47574</v>
      </c>
      <c r="N10658" s="2" t="s">
        <v>135</v>
      </c>
    </row>
    <row r="10659" spans="2:14" x14ac:dyDescent="0.25">
      <c r="B10659" s="2" t="s">
        <v>7894</v>
      </c>
      <c r="C10659" s="2" t="s">
        <v>1081</v>
      </c>
      <c r="D10659" s="2" t="s">
        <v>16</v>
      </c>
      <c r="E10659" s="2" t="s">
        <v>17</v>
      </c>
      <c r="F10659" s="2" t="s">
        <v>18</v>
      </c>
      <c r="G10659" s="2" t="s">
        <v>175</v>
      </c>
      <c r="H10659" s="2" t="s">
        <v>7895</v>
      </c>
      <c r="I10659" s="2">
        <v>122222</v>
      </c>
      <c r="J10659" s="2">
        <v>0</v>
      </c>
      <c r="K10659" s="2" t="s">
        <v>7904</v>
      </c>
      <c r="L10659" s="3">
        <v>45849</v>
      </c>
      <c r="M10659" s="3">
        <v>47635</v>
      </c>
      <c r="N10659" s="2" t="s">
        <v>135</v>
      </c>
    </row>
    <row r="10660" spans="2:14" x14ac:dyDescent="0.25">
      <c r="B10660" s="2" t="s">
        <v>7894</v>
      </c>
      <c r="C10660" s="2" t="s">
        <v>1081</v>
      </c>
      <c r="D10660" s="2" t="s">
        <v>16</v>
      </c>
      <c r="E10660" s="2" t="s">
        <v>17</v>
      </c>
      <c r="F10660" s="2" t="s">
        <v>18</v>
      </c>
      <c r="G10660" s="2" t="s">
        <v>175</v>
      </c>
      <c r="H10660" s="2" t="s">
        <v>7895</v>
      </c>
      <c r="I10660" s="2">
        <v>122222</v>
      </c>
      <c r="J10660" s="2">
        <v>0</v>
      </c>
      <c r="K10660" s="2" t="s">
        <v>7905</v>
      </c>
      <c r="L10660" s="3">
        <v>45849</v>
      </c>
      <c r="M10660" s="3">
        <v>47635</v>
      </c>
      <c r="N10660" s="2" t="s">
        <v>135</v>
      </c>
    </row>
    <row r="10661" spans="2:14" x14ac:dyDescent="0.25">
      <c r="B10661" s="2" t="s">
        <v>7894</v>
      </c>
      <c r="C10661" s="2" t="s">
        <v>1081</v>
      </c>
      <c r="D10661" s="2" t="s">
        <v>16</v>
      </c>
      <c r="E10661" s="2" t="s">
        <v>17</v>
      </c>
      <c r="F10661" s="2" t="s">
        <v>18</v>
      </c>
      <c r="G10661" s="2" t="s">
        <v>175</v>
      </c>
      <c r="H10661" s="2" t="s">
        <v>7895</v>
      </c>
      <c r="I10661" s="2">
        <v>122222</v>
      </c>
      <c r="J10661" s="2">
        <v>0</v>
      </c>
      <c r="K10661" s="2" t="s">
        <v>7906</v>
      </c>
      <c r="L10661" s="3">
        <v>45894</v>
      </c>
      <c r="M10661" s="3">
        <v>47696</v>
      </c>
      <c r="N10661" s="2" t="s">
        <v>135</v>
      </c>
    </row>
    <row r="10662" spans="2:14" x14ac:dyDescent="0.25">
      <c r="B10662" s="2" t="s">
        <v>7894</v>
      </c>
      <c r="C10662" s="2" t="s">
        <v>1081</v>
      </c>
      <c r="D10662" s="2" t="s">
        <v>16</v>
      </c>
      <c r="E10662" s="2" t="s">
        <v>17</v>
      </c>
      <c r="F10662" s="2" t="s">
        <v>18</v>
      </c>
      <c r="G10662" s="2" t="s">
        <v>175</v>
      </c>
      <c r="H10662" s="2" t="s">
        <v>7895</v>
      </c>
      <c r="I10662" s="2">
        <v>122222</v>
      </c>
      <c r="J10662" s="2">
        <v>0</v>
      </c>
      <c r="K10662" s="2" t="s">
        <v>7907</v>
      </c>
      <c r="L10662" s="3">
        <v>45930</v>
      </c>
      <c r="M10662" s="3">
        <v>47727</v>
      </c>
      <c r="N10662" s="2" t="s">
        <v>135</v>
      </c>
    </row>
    <row r="10663" spans="2:14" x14ac:dyDescent="0.25">
      <c r="B10663" s="2" t="s">
        <v>7894</v>
      </c>
      <c r="C10663" s="2" t="s">
        <v>1081</v>
      </c>
      <c r="D10663" s="2" t="s">
        <v>16</v>
      </c>
      <c r="E10663" s="2" t="s">
        <v>17</v>
      </c>
      <c r="F10663" s="2" t="s">
        <v>18</v>
      </c>
      <c r="G10663" s="2" t="s">
        <v>175</v>
      </c>
      <c r="H10663" s="2" t="s">
        <v>7895</v>
      </c>
      <c r="I10663" s="2">
        <v>122222</v>
      </c>
      <c r="J10663" s="2">
        <v>0</v>
      </c>
      <c r="K10663" s="2" t="s">
        <v>7908</v>
      </c>
      <c r="L10663" s="3">
        <v>45930</v>
      </c>
      <c r="M10663" s="3">
        <v>47727</v>
      </c>
      <c r="N10663" s="2" t="s">
        <v>135</v>
      </c>
    </row>
    <row r="10664" spans="2:14" x14ac:dyDescent="0.25">
      <c r="B10664" s="2" t="s">
        <v>7894</v>
      </c>
      <c r="C10664" s="2" t="s">
        <v>1081</v>
      </c>
      <c r="D10664" s="2" t="s">
        <v>16</v>
      </c>
      <c r="E10664" s="2" t="s">
        <v>17</v>
      </c>
      <c r="F10664" s="2" t="s">
        <v>18</v>
      </c>
      <c r="G10664" s="2" t="s">
        <v>175</v>
      </c>
      <c r="H10664" s="2" t="s">
        <v>7895</v>
      </c>
      <c r="I10664" s="2">
        <v>122222</v>
      </c>
      <c r="J10664" s="2">
        <v>0</v>
      </c>
      <c r="K10664" s="2" t="s">
        <v>7909</v>
      </c>
      <c r="L10664" s="3">
        <v>45978</v>
      </c>
      <c r="M10664" s="3">
        <v>47788</v>
      </c>
      <c r="N10664" s="2" t="s">
        <v>135</v>
      </c>
    </row>
    <row r="10665" spans="2:14" x14ac:dyDescent="0.25">
      <c r="B10665" s="2" t="s">
        <v>7894</v>
      </c>
      <c r="C10665" s="2" t="s">
        <v>1081</v>
      </c>
      <c r="D10665" s="2" t="s">
        <v>16</v>
      </c>
      <c r="E10665" s="2" t="s">
        <v>17</v>
      </c>
      <c r="F10665" s="2" t="s">
        <v>18</v>
      </c>
      <c r="G10665" s="2" t="s">
        <v>175</v>
      </c>
      <c r="H10665" s="2" t="s">
        <v>7895</v>
      </c>
      <c r="I10665" s="2">
        <v>122222</v>
      </c>
      <c r="J10665" s="2">
        <v>0</v>
      </c>
      <c r="K10665" s="2" t="s">
        <v>7910</v>
      </c>
      <c r="L10665" s="3">
        <v>46039</v>
      </c>
      <c r="M10665" s="3">
        <v>47849</v>
      </c>
      <c r="N10665" s="2" t="s">
        <v>135</v>
      </c>
    </row>
    <row r="10666" spans="2:14" x14ac:dyDescent="0.25">
      <c r="B10666" s="2" t="s">
        <v>7894</v>
      </c>
      <c r="C10666" s="2" t="s">
        <v>1081</v>
      </c>
      <c r="D10666" s="2" t="s">
        <v>16</v>
      </c>
      <c r="E10666" s="2" t="s">
        <v>17</v>
      </c>
      <c r="F10666" s="2" t="s">
        <v>18</v>
      </c>
      <c r="G10666" s="2" t="s">
        <v>175</v>
      </c>
      <c r="H10666" s="2" t="s">
        <v>7895</v>
      </c>
      <c r="I10666" s="2">
        <v>122222</v>
      </c>
      <c r="J10666" s="2">
        <v>0</v>
      </c>
      <c r="K10666" s="2" t="s">
        <v>7911</v>
      </c>
      <c r="L10666" s="3">
        <v>46142</v>
      </c>
      <c r="M10666" s="3">
        <v>47939</v>
      </c>
      <c r="N10666" s="2" t="s">
        <v>135</v>
      </c>
    </row>
    <row r="10667" spans="2:14" x14ac:dyDescent="0.25">
      <c r="B10667" s="2" t="s">
        <v>7894</v>
      </c>
      <c r="C10667" s="2" t="s">
        <v>1081</v>
      </c>
      <c r="D10667" s="2" t="s">
        <v>16</v>
      </c>
      <c r="E10667" s="2" t="s">
        <v>17</v>
      </c>
      <c r="F10667" s="2" t="s">
        <v>18</v>
      </c>
      <c r="G10667" s="2" t="s">
        <v>175</v>
      </c>
      <c r="H10667" s="2" t="s">
        <v>7895</v>
      </c>
      <c r="I10667" s="2">
        <v>122222</v>
      </c>
      <c r="J10667" s="2">
        <v>18098</v>
      </c>
      <c r="K10667" s="2" t="s">
        <v>7912</v>
      </c>
      <c r="L10667" s="3">
        <v>46157</v>
      </c>
      <c r="M10667" s="3">
        <v>47969</v>
      </c>
      <c r="N10667" s="2" t="s">
        <v>135</v>
      </c>
    </row>
    <row r="10668" spans="2:14" x14ac:dyDescent="0.25">
      <c r="B10668" s="2" t="s">
        <v>7894</v>
      </c>
      <c r="C10668" s="2" t="s">
        <v>1081</v>
      </c>
      <c r="D10668" s="2" t="s">
        <v>16</v>
      </c>
      <c r="E10668" s="2" t="s">
        <v>17</v>
      </c>
      <c r="F10668" s="2" t="s">
        <v>18</v>
      </c>
      <c r="G10668" s="2" t="s">
        <v>175</v>
      </c>
      <c r="H10668" s="2" t="s">
        <v>7895</v>
      </c>
      <c r="I10668" s="2">
        <v>122222</v>
      </c>
      <c r="J10668" s="2">
        <v>14124</v>
      </c>
      <c r="K10668" s="2" t="s">
        <v>7913</v>
      </c>
      <c r="L10668" s="3">
        <v>46171</v>
      </c>
      <c r="M10668" s="3">
        <v>47969</v>
      </c>
      <c r="N10668" s="2" t="s">
        <v>135</v>
      </c>
    </row>
    <row r="10669" spans="2:14" x14ac:dyDescent="0.25">
      <c r="B10669" s="2" t="s">
        <v>7894</v>
      </c>
      <c r="C10669" s="2" t="s">
        <v>1081</v>
      </c>
      <c r="D10669" s="2" t="s">
        <v>16</v>
      </c>
      <c r="E10669" s="2" t="s">
        <v>181</v>
      </c>
      <c r="F10669" s="2" t="s">
        <v>18</v>
      </c>
      <c r="G10669" s="2" t="s">
        <v>175</v>
      </c>
      <c r="H10669" s="2" t="s">
        <v>7895</v>
      </c>
      <c r="I10669" s="2">
        <v>122222</v>
      </c>
      <c r="J10669" s="2">
        <v>0</v>
      </c>
      <c r="K10669" s="2">
        <v>412013</v>
      </c>
      <c r="L10669" s="3">
        <v>44958</v>
      </c>
      <c r="M10669" s="3">
        <v>47453</v>
      </c>
      <c r="N10669" s="2" t="s">
        <v>135</v>
      </c>
    </row>
    <row r="10670" spans="2:14" x14ac:dyDescent="0.25">
      <c r="B10670" s="2" t="s">
        <v>7894</v>
      </c>
      <c r="C10670" s="2" t="s">
        <v>1081</v>
      </c>
      <c r="D10670" s="2" t="s">
        <v>16</v>
      </c>
      <c r="E10670" s="2" t="s">
        <v>181</v>
      </c>
      <c r="F10670" s="2" t="s">
        <v>18</v>
      </c>
      <c r="G10670" s="2" t="s">
        <v>175</v>
      </c>
      <c r="H10670" s="2" t="s">
        <v>7895</v>
      </c>
      <c r="I10670" s="2">
        <v>122222</v>
      </c>
      <c r="J10670" s="2">
        <v>0</v>
      </c>
      <c r="K10670" s="2">
        <v>501006</v>
      </c>
      <c r="L10670" s="3">
        <v>45670</v>
      </c>
      <c r="M10670" s="3">
        <v>47484</v>
      </c>
      <c r="N10670" s="2" t="s">
        <v>135</v>
      </c>
    </row>
    <row r="10671" spans="2:14" x14ac:dyDescent="0.25">
      <c r="B10671" s="2" t="s">
        <v>7894</v>
      </c>
      <c r="C10671" s="2" t="s">
        <v>1081</v>
      </c>
      <c r="D10671" s="2" t="s">
        <v>16</v>
      </c>
      <c r="E10671" s="2" t="s">
        <v>181</v>
      </c>
      <c r="F10671" s="2" t="s">
        <v>18</v>
      </c>
      <c r="G10671" s="2" t="s">
        <v>175</v>
      </c>
      <c r="H10671" s="2" t="s">
        <v>7895</v>
      </c>
      <c r="I10671" s="2">
        <v>122222</v>
      </c>
      <c r="J10671" s="2">
        <v>0</v>
      </c>
      <c r="K10671" s="2">
        <v>501008</v>
      </c>
      <c r="L10671" s="3">
        <v>45675</v>
      </c>
      <c r="M10671" s="3">
        <v>47484</v>
      </c>
      <c r="N10671" s="2" t="s">
        <v>135</v>
      </c>
    </row>
    <row r="10672" spans="2:14" x14ac:dyDescent="0.25">
      <c r="B10672" s="2" t="s">
        <v>7894</v>
      </c>
      <c r="C10672" s="2" t="s">
        <v>1081</v>
      </c>
      <c r="D10672" s="2" t="s">
        <v>16</v>
      </c>
      <c r="E10672" s="2" t="s">
        <v>181</v>
      </c>
      <c r="F10672" s="2" t="s">
        <v>18</v>
      </c>
      <c r="G10672" s="2" t="s">
        <v>175</v>
      </c>
      <c r="H10672" s="2" t="s">
        <v>7895</v>
      </c>
      <c r="I10672" s="2">
        <v>122222</v>
      </c>
      <c r="J10672" s="2">
        <v>0</v>
      </c>
      <c r="K10672" s="2">
        <v>510010</v>
      </c>
      <c r="L10672" s="3">
        <v>45955</v>
      </c>
      <c r="M10672" s="3">
        <v>47757</v>
      </c>
      <c r="N10672" s="2" t="s">
        <v>135</v>
      </c>
    </row>
    <row r="10673" spans="2:14" x14ac:dyDescent="0.25">
      <c r="B10673" s="2" t="s">
        <v>7894</v>
      </c>
      <c r="C10673" s="2" t="s">
        <v>1081</v>
      </c>
      <c r="D10673" s="2" t="s">
        <v>16</v>
      </c>
      <c r="E10673" s="2" t="s">
        <v>181</v>
      </c>
      <c r="F10673" s="2" t="s">
        <v>18</v>
      </c>
      <c r="G10673" s="2" t="s">
        <v>175</v>
      </c>
      <c r="H10673" s="2" t="s">
        <v>7895</v>
      </c>
      <c r="I10673" s="2">
        <v>122222</v>
      </c>
      <c r="J10673" s="2">
        <v>0</v>
      </c>
      <c r="K10673" s="2">
        <v>511010</v>
      </c>
      <c r="L10673" s="3">
        <v>45983</v>
      </c>
      <c r="M10673" s="3">
        <v>47788</v>
      </c>
      <c r="N10673" s="2" t="s">
        <v>135</v>
      </c>
    </row>
    <row r="10674" spans="2:14" x14ac:dyDescent="0.25">
      <c r="B10674" s="2" t="s">
        <v>7894</v>
      </c>
      <c r="C10674" s="2" t="s">
        <v>1081</v>
      </c>
      <c r="D10674" s="2" t="s">
        <v>16</v>
      </c>
      <c r="E10674" s="2" t="s">
        <v>181</v>
      </c>
      <c r="F10674" s="2" t="s">
        <v>18</v>
      </c>
      <c r="G10674" s="2" t="s">
        <v>175</v>
      </c>
      <c r="H10674" s="2" t="s">
        <v>7895</v>
      </c>
      <c r="I10674" s="2">
        <v>122222</v>
      </c>
      <c r="J10674" s="2">
        <v>0</v>
      </c>
      <c r="K10674" s="2">
        <v>601007</v>
      </c>
      <c r="L10674" s="3">
        <v>46046</v>
      </c>
      <c r="M10674" s="3">
        <v>47849</v>
      </c>
      <c r="N10674" s="2" t="s">
        <v>135</v>
      </c>
    </row>
    <row r="10675" spans="2:14" x14ac:dyDescent="0.25">
      <c r="B10675" s="2" t="s">
        <v>7894</v>
      </c>
      <c r="C10675" s="2" t="s">
        <v>1081</v>
      </c>
      <c r="D10675" s="2" t="s">
        <v>16</v>
      </c>
      <c r="E10675" s="2" t="s">
        <v>181</v>
      </c>
      <c r="F10675" s="2" t="s">
        <v>18</v>
      </c>
      <c r="G10675" s="2" t="s">
        <v>175</v>
      </c>
      <c r="H10675" s="2" t="s">
        <v>7895</v>
      </c>
      <c r="I10675" s="2">
        <v>122222</v>
      </c>
      <c r="J10675" s="2">
        <v>0</v>
      </c>
      <c r="K10675" s="2">
        <v>602008</v>
      </c>
      <c r="L10675" s="3">
        <v>46083</v>
      </c>
      <c r="M10675" s="3">
        <v>47880</v>
      </c>
      <c r="N10675" s="2" t="s">
        <v>135</v>
      </c>
    </row>
    <row r="10676" spans="2:14" x14ac:dyDescent="0.25">
      <c r="B10676" s="2" t="s">
        <v>7894</v>
      </c>
      <c r="C10676" s="2" t="s">
        <v>1081</v>
      </c>
      <c r="D10676" s="2" t="s">
        <v>16</v>
      </c>
      <c r="E10676" s="2" t="s">
        <v>142</v>
      </c>
      <c r="F10676" s="2" t="s">
        <v>18</v>
      </c>
      <c r="G10676" s="2" t="s">
        <v>175</v>
      </c>
      <c r="H10676" s="2" t="s">
        <v>7895</v>
      </c>
      <c r="I10676" s="2">
        <v>122222</v>
      </c>
      <c r="J10676" s="2">
        <v>0</v>
      </c>
      <c r="K10676" s="2">
        <v>501015</v>
      </c>
      <c r="L10676" s="3">
        <v>45687</v>
      </c>
      <c r="M10676" s="3">
        <v>47484</v>
      </c>
      <c r="N10676" s="2" t="s">
        <v>135</v>
      </c>
    </row>
    <row r="10677" spans="2:14" x14ac:dyDescent="0.25">
      <c r="B10677" s="2" t="s">
        <v>7894</v>
      </c>
      <c r="C10677" s="2" t="s">
        <v>1081</v>
      </c>
      <c r="D10677" s="2" t="s">
        <v>16</v>
      </c>
      <c r="E10677" s="2" t="s">
        <v>142</v>
      </c>
      <c r="F10677" s="2" t="s">
        <v>18</v>
      </c>
      <c r="G10677" s="2" t="s">
        <v>175</v>
      </c>
      <c r="H10677" s="2" t="s">
        <v>7895</v>
      </c>
      <c r="I10677" s="2">
        <v>122222</v>
      </c>
      <c r="J10677" s="2">
        <v>0</v>
      </c>
      <c r="K10677" s="2">
        <v>501018</v>
      </c>
      <c r="L10677" s="3">
        <v>45712</v>
      </c>
      <c r="M10677" s="3">
        <v>47484</v>
      </c>
      <c r="N10677" s="2" t="s">
        <v>135</v>
      </c>
    </row>
    <row r="10678" spans="2:14" x14ac:dyDescent="0.25">
      <c r="B10678" s="2" t="s">
        <v>7894</v>
      </c>
      <c r="C10678" s="2" t="s">
        <v>1081</v>
      </c>
      <c r="D10678" s="2" t="s">
        <v>16</v>
      </c>
      <c r="E10678" s="2" t="s">
        <v>142</v>
      </c>
      <c r="F10678" s="2" t="s">
        <v>18</v>
      </c>
      <c r="G10678" s="2" t="s">
        <v>175</v>
      </c>
      <c r="H10678" s="2" t="s">
        <v>7895</v>
      </c>
      <c r="I10678" s="2">
        <v>122222</v>
      </c>
      <c r="J10678" s="2">
        <v>0</v>
      </c>
      <c r="K10678" s="2">
        <v>501020</v>
      </c>
      <c r="L10678" s="3">
        <v>45712</v>
      </c>
      <c r="M10678" s="3">
        <v>47484</v>
      </c>
      <c r="N10678" s="2" t="s">
        <v>135</v>
      </c>
    </row>
    <row r="10679" spans="2:14" x14ac:dyDescent="0.25">
      <c r="B10679" s="2" t="s">
        <v>7894</v>
      </c>
      <c r="C10679" s="2" t="s">
        <v>1081</v>
      </c>
      <c r="D10679" s="2" t="s">
        <v>16</v>
      </c>
      <c r="E10679" s="2" t="s">
        <v>142</v>
      </c>
      <c r="F10679" s="2" t="s">
        <v>18</v>
      </c>
      <c r="G10679" s="2" t="s">
        <v>175</v>
      </c>
      <c r="H10679" s="2" t="s">
        <v>7895</v>
      </c>
      <c r="I10679" s="2">
        <v>122222</v>
      </c>
      <c r="J10679" s="2">
        <v>0</v>
      </c>
      <c r="K10679" s="2">
        <v>502010</v>
      </c>
      <c r="L10679" s="3">
        <v>45728</v>
      </c>
      <c r="M10679" s="3">
        <v>47515</v>
      </c>
      <c r="N10679" s="2" t="s">
        <v>135</v>
      </c>
    </row>
    <row r="10680" spans="2:14" x14ac:dyDescent="0.25">
      <c r="B10680" s="2" t="s">
        <v>7894</v>
      </c>
      <c r="C10680" s="2" t="s">
        <v>1081</v>
      </c>
      <c r="D10680" s="2" t="s">
        <v>16</v>
      </c>
      <c r="E10680" s="2" t="s">
        <v>142</v>
      </c>
      <c r="F10680" s="2" t="s">
        <v>18</v>
      </c>
      <c r="G10680" s="2" t="s">
        <v>175</v>
      </c>
      <c r="H10680" s="2" t="s">
        <v>7895</v>
      </c>
      <c r="I10680" s="2">
        <v>122222</v>
      </c>
      <c r="J10680" s="2">
        <v>0</v>
      </c>
      <c r="K10680" s="2">
        <v>502011</v>
      </c>
      <c r="L10680" s="3">
        <v>45731</v>
      </c>
      <c r="M10680" s="3">
        <v>47515</v>
      </c>
      <c r="N10680" s="2" t="s">
        <v>135</v>
      </c>
    </row>
    <row r="10681" spans="2:14" x14ac:dyDescent="0.25">
      <c r="B10681" s="2" t="s">
        <v>7894</v>
      </c>
      <c r="C10681" s="2" t="s">
        <v>1081</v>
      </c>
      <c r="D10681" s="2" t="s">
        <v>16</v>
      </c>
      <c r="E10681" s="2" t="s">
        <v>142</v>
      </c>
      <c r="F10681" s="2" t="s">
        <v>18</v>
      </c>
      <c r="G10681" s="2" t="s">
        <v>175</v>
      </c>
      <c r="H10681" s="2" t="s">
        <v>7895</v>
      </c>
      <c r="I10681" s="2">
        <v>122222</v>
      </c>
      <c r="J10681" s="2">
        <v>0</v>
      </c>
      <c r="K10681" s="2">
        <v>503009</v>
      </c>
      <c r="L10681" s="3">
        <v>45743</v>
      </c>
      <c r="M10681" s="3">
        <v>47543</v>
      </c>
      <c r="N10681" s="2" t="s">
        <v>135</v>
      </c>
    </row>
    <row r="10682" spans="2:14" x14ac:dyDescent="0.25">
      <c r="B10682" s="2" t="s">
        <v>7894</v>
      </c>
      <c r="C10682" s="2" t="s">
        <v>1081</v>
      </c>
      <c r="D10682" s="2" t="s">
        <v>16</v>
      </c>
      <c r="E10682" s="2" t="s">
        <v>142</v>
      </c>
      <c r="F10682" s="2" t="s">
        <v>18</v>
      </c>
      <c r="G10682" s="2" t="s">
        <v>175</v>
      </c>
      <c r="H10682" s="2" t="s">
        <v>7895</v>
      </c>
      <c r="I10682" s="2">
        <v>122222</v>
      </c>
      <c r="J10682" s="2">
        <v>0</v>
      </c>
      <c r="K10682" s="2">
        <v>503013</v>
      </c>
      <c r="L10682" s="3">
        <v>45764</v>
      </c>
      <c r="M10682" s="3">
        <v>47543</v>
      </c>
      <c r="N10682" s="2" t="s">
        <v>135</v>
      </c>
    </row>
    <row r="10683" spans="2:14" x14ac:dyDescent="0.25">
      <c r="B10683" s="2" t="s">
        <v>7894</v>
      </c>
      <c r="C10683" s="2" t="s">
        <v>1081</v>
      </c>
      <c r="D10683" s="2" t="s">
        <v>16</v>
      </c>
      <c r="E10683" s="2" t="s">
        <v>142</v>
      </c>
      <c r="F10683" s="2" t="s">
        <v>18</v>
      </c>
      <c r="G10683" s="2" t="s">
        <v>175</v>
      </c>
      <c r="H10683" s="2" t="s">
        <v>7895</v>
      </c>
      <c r="I10683" s="2">
        <v>122222</v>
      </c>
      <c r="J10683" s="2">
        <v>0</v>
      </c>
      <c r="K10683" s="2">
        <v>504005</v>
      </c>
      <c r="L10683" s="3">
        <v>45775</v>
      </c>
      <c r="M10683" s="3">
        <v>47574</v>
      </c>
      <c r="N10683" s="2" t="s">
        <v>135</v>
      </c>
    </row>
    <row r="10684" spans="2:14" x14ac:dyDescent="0.25">
      <c r="B10684" s="2" t="s">
        <v>7894</v>
      </c>
      <c r="C10684" s="2" t="s">
        <v>1081</v>
      </c>
      <c r="D10684" s="2" t="s">
        <v>16</v>
      </c>
      <c r="E10684" s="2" t="s">
        <v>142</v>
      </c>
      <c r="F10684" s="2" t="s">
        <v>18</v>
      </c>
      <c r="G10684" s="2" t="s">
        <v>175</v>
      </c>
      <c r="H10684" s="2" t="s">
        <v>7895</v>
      </c>
      <c r="I10684" s="2">
        <v>122222</v>
      </c>
      <c r="J10684" s="2">
        <v>0</v>
      </c>
      <c r="K10684" s="2">
        <v>505010</v>
      </c>
      <c r="L10684" s="3">
        <v>45820</v>
      </c>
      <c r="M10684" s="3">
        <v>47604</v>
      </c>
      <c r="N10684" s="2" t="s">
        <v>135</v>
      </c>
    </row>
    <row r="10685" spans="2:14" x14ac:dyDescent="0.25">
      <c r="B10685" s="2" t="s">
        <v>7894</v>
      </c>
      <c r="C10685" s="2" t="s">
        <v>1081</v>
      </c>
      <c r="D10685" s="2" t="s">
        <v>16</v>
      </c>
      <c r="E10685" s="2" t="s">
        <v>142</v>
      </c>
      <c r="F10685" s="2" t="s">
        <v>18</v>
      </c>
      <c r="G10685" s="2" t="s">
        <v>175</v>
      </c>
      <c r="H10685" s="2" t="s">
        <v>7895</v>
      </c>
      <c r="I10685" s="2">
        <v>122222</v>
      </c>
      <c r="J10685" s="2">
        <v>0</v>
      </c>
      <c r="K10685" s="2">
        <v>505012</v>
      </c>
      <c r="L10685" s="3">
        <v>45828</v>
      </c>
      <c r="M10685" s="3">
        <v>47604</v>
      </c>
      <c r="N10685" s="2" t="s">
        <v>135</v>
      </c>
    </row>
    <row r="10686" spans="2:14" x14ac:dyDescent="0.25">
      <c r="B10686" s="2" t="s">
        <v>7894</v>
      </c>
      <c r="C10686" s="2" t="s">
        <v>1081</v>
      </c>
      <c r="D10686" s="2" t="s">
        <v>16</v>
      </c>
      <c r="E10686" s="2" t="s">
        <v>142</v>
      </c>
      <c r="F10686" s="2" t="s">
        <v>18</v>
      </c>
      <c r="G10686" s="2" t="s">
        <v>175</v>
      </c>
      <c r="H10686" s="2" t="s">
        <v>7895</v>
      </c>
      <c r="I10686" s="2">
        <v>122222</v>
      </c>
      <c r="J10686" s="2">
        <v>0</v>
      </c>
      <c r="K10686" s="2">
        <v>505015</v>
      </c>
      <c r="L10686" s="3">
        <v>45831</v>
      </c>
      <c r="M10686" s="3">
        <v>47604</v>
      </c>
      <c r="N10686" s="2" t="s">
        <v>135</v>
      </c>
    </row>
    <row r="10687" spans="2:14" x14ac:dyDescent="0.25">
      <c r="B10687" s="2" t="s">
        <v>7894</v>
      </c>
      <c r="C10687" s="2" t="s">
        <v>1081</v>
      </c>
      <c r="D10687" s="2" t="s">
        <v>16</v>
      </c>
      <c r="E10687" s="2" t="s">
        <v>142</v>
      </c>
      <c r="F10687" s="2" t="s">
        <v>18</v>
      </c>
      <c r="G10687" s="2" t="s">
        <v>175</v>
      </c>
      <c r="H10687" s="2" t="s">
        <v>7895</v>
      </c>
      <c r="I10687" s="2">
        <v>122222</v>
      </c>
      <c r="J10687" s="2">
        <v>0</v>
      </c>
      <c r="K10687" s="2">
        <v>506015</v>
      </c>
      <c r="L10687" s="3">
        <v>45853</v>
      </c>
      <c r="M10687" s="3">
        <v>47635</v>
      </c>
      <c r="N10687" s="2" t="s">
        <v>135</v>
      </c>
    </row>
    <row r="10688" spans="2:14" x14ac:dyDescent="0.25">
      <c r="B10688" s="2" t="s">
        <v>7894</v>
      </c>
      <c r="C10688" s="2" t="s">
        <v>1081</v>
      </c>
      <c r="D10688" s="2" t="s">
        <v>16</v>
      </c>
      <c r="E10688" s="2" t="s">
        <v>142</v>
      </c>
      <c r="F10688" s="2" t="s">
        <v>18</v>
      </c>
      <c r="G10688" s="2" t="s">
        <v>175</v>
      </c>
      <c r="H10688" s="2" t="s">
        <v>7895</v>
      </c>
      <c r="I10688" s="2">
        <v>122222</v>
      </c>
      <c r="J10688" s="2">
        <v>0</v>
      </c>
      <c r="K10688" s="2">
        <v>507004</v>
      </c>
      <c r="L10688" s="3">
        <v>45864</v>
      </c>
      <c r="M10688" s="3">
        <v>47665</v>
      </c>
      <c r="N10688" s="2" t="s">
        <v>135</v>
      </c>
    </row>
    <row r="10689" spans="2:14" x14ac:dyDescent="0.25">
      <c r="B10689" s="2" t="s">
        <v>7894</v>
      </c>
      <c r="C10689" s="2" t="s">
        <v>1081</v>
      </c>
      <c r="D10689" s="2" t="s">
        <v>16</v>
      </c>
      <c r="E10689" s="2" t="s">
        <v>142</v>
      </c>
      <c r="F10689" s="2" t="s">
        <v>18</v>
      </c>
      <c r="G10689" s="2" t="s">
        <v>175</v>
      </c>
      <c r="H10689" s="2" t="s">
        <v>7895</v>
      </c>
      <c r="I10689" s="2">
        <v>122222</v>
      </c>
      <c r="J10689" s="2">
        <v>0</v>
      </c>
      <c r="K10689" s="2">
        <v>508012</v>
      </c>
      <c r="L10689" s="3">
        <v>45898</v>
      </c>
      <c r="M10689" s="3">
        <v>47696</v>
      </c>
      <c r="N10689" s="2" t="s">
        <v>135</v>
      </c>
    </row>
    <row r="10690" spans="2:14" x14ac:dyDescent="0.25">
      <c r="B10690" s="2" t="s">
        <v>7894</v>
      </c>
      <c r="C10690" s="2" t="s">
        <v>1081</v>
      </c>
      <c r="D10690" s="2" t="s">
        <v>16</v>
      </c>
      <c r="E10690" s="2" t="s">
        <v>142</v>
      </c>
      <c r="F10690" s="2" t="s">
        <v>18</v>
      </c>
      <c r="G10690" s="2" t="s">
        <v>175</v>
      </c>
      <c r="H10690" s="2" t="s">
        <v>7895</v>
      </c>
      <c r="I10690" s="2">
        <v>122222</v>
      </c>
      <c r="J10690" s="2">
        <v>0</v>
      </c>
      <c r="K10690" s="2" t="s">
        <v>7897</v>
      </c>
      <c r="L10690" s="3">
        <v>45908</v>
      </c>
      <c r="M10690" s="3">
        <v>47696</v>
      </c>
      <c r="N10690" s="2" t="s">
        <v>135</v>
      </c>
    </row>
    <row r="10691" spans="2:14" x14ac:dyDescent="0.25">
      <c r="B10691" s="2" t="s">
        <v>7894</v>
      </c>
      <c r="C10691" s="2" t="s">
        <v>1081</v>
      </c>
      <c r="D10691" s="2" t="s">
        <v>16</v>
      </c>
      <c r="E10691" s="2" t="s">
        <v>142</v>
      </c>
      <c r="F10691" s="2" t="s">
        <v>18</v>
      </c>
      <c r="G10691" s="2" t="s">
        <v>175</v>
      </c>
      <c r="H10691" s="2" t="s">
        <v>7895</v>
      </c>
      <c r="I10691" s="2">
        <v>122222</v>
      </c>
      <c r="J10691" s="2">
        <v>0</v>
      </c>
      <c r="K10691" s="2">
        <v>509003</v>
      </c>
      <c r="L10691" s="3">
        <v>45915</v>
      </c>
      <c r="M10691" s="3">
        <v>47727</v>
      </c>
      <c r="N10691" s="2" t="s">
        <v>135</v>
      </c>
    </row>
    <row r="10692" spans="2:14" x14ac:dyDescent="0.25">
      <c r="B10692" s="2" t="s">
        <v>7894</v>
      </c>
      <c r="C10692" s="2" t="s">
        <v>1081</v>
      </c>
      <c r="D10692" s="2" t="s">
        <v>16</v>
      </c>
      <c r="E10692" s="2" t="s">
        <v>142</v>
      </c>
      <c r="F10692" s="2" t="s">
        <v>18</v>
      </c>
      <c r="G10692" s="2" t="s">
        <v>175</v>
      </c>
      <c r="H10692" s="2" t="s">
        <v>7895</v>
      </c>
      <c r="I10692" s="2">
        <v>122222</v>
      </c>
      <c r="J10692" s="2">
        <v>0</v>
      </c>
      <c r="K10692" s="2">
        <v>510001</v>
      </c>
      <c r="L10692" s="3">
        <v>45953</v>
      </c>
      <c r="M10692" s="3">
        <v>47757</v>
      </c>
      <c r="N10692" s="2" t="s">
        <v>135</v>
      </c>
    </row>
    <row r="10693" spans="2:14" x14ac:dyDescent="0.25">
      <c r="B10693" s="2" t="s">
        <v>7894</v>
      </c>
      <c r="C10693" s="2" t="s">
        <v>1081</v>
      </c>
      <c r="D10693" s="2" t="s">
        <v>16</v>
      </c>
      <c r="E10693" s="2" t="s">
        <v>142</v>
      </c>
      <c r="F10693" s="2" t="s">
        <v>18</v>
      </c>
      <c r="G10693" s="2" t="s">
        <v>175</v>
      </c>
      <c r="H10693" s="2" t="s">
        <v>7895</v>
      </c>
      <c r="I10693" s="2">
        <v>122222</v>
      </c>
      <c r="J10693" s="2">
        <v>0</v>
      </c>
      <c r="K10693" s="2">
        <v>510010</v>
      </c>
      <c r="L10693" s="3">
        <v>45955</v>
      </c>
      <c r="M10693" s="3">
        <v>47757</v>
      </c>
      <c r="N10693" s="2" t="s">
        <v>135</v>
      </c>
    </row>
    <row r="10694" spans="2:14" x14ac:dyDescent="0.25">
      <c r="B10694" s="2" t="s">
        <v>7894</v>
      </c>
      <c r="C10694" s="2" t="s">
        <v>1081</v>
      </c>
      <c r="D10694" s="2" t="s">
        <v>16</v>
      </c>
      <c r="E10694" s="2" t="s">
        <v>142</v>
      </c>
      <c r="F10694" s="2" t="s">
        <v>18</v>
      </c>
      <c r="G10694" s="2" t="s">
        <v>175</v>
      </c>
      <c r="H10694" s="2" t="s">
        <v>7895</v>
      </c>
      <c r="I10694" s="2">
        <v>122222</v>
      </c>
      <c r="J10694" s="2">
        <v>0</v>
      </c>
      <c r="K10694" s="2">
        <v>510019</v>
      </c>
      <c r="L10694" s="3">
        <v>45972</v>
      </c>
      <c r="M10694" s="3">
        <v>47757</v>
      </c>
      <c r="N10694" s="2" t="s">
        <v>135</v>
      </c>
    </row>
    <row r="10695" spans="2:14" x14ac:dyDescent="0.25">
      <c r="B10695" s="2" t="s">
        <v>7894</v>
      </c>
      <c r="C10695" s="2" t="s">
        <v>1081</v>
      </c>
      <c r="D10695" s="2" t="s">
        <v>16</v>
      </c>
      <c r="E10695" s="2" t="s">
        <v>142</v>
      </c>
      <c r="F10695" s="2" t="s">
        <v>18</v>
      </c>
      <c r="G10695" s="2" t="s">
        <v>175</v>
      </c>
      <c r="H10695" s="2" t="s">
        <v>7895</v>
      </c>
      <c r="I10695" s="2">
        <v>122222</v>
      </c>
      <c r="J10695" s="2">
        <v>0</v>
      </c>
      <c r="K10695" s="2">
        <v>511010</v>
      </c>
      <c r="L10695" s="3">
        <v>45983</v>
      </c>
      <c r="M10695" s="3">
        <v>47788</v>
      </c>
      <c r="N10695" s="2" t="s">
        <v>135</v>
      </c>
    </row>
    <row r="10696" spans="2:14" x14ac:dyDescent="0.25">
      <c r="B10696" s="2" t="s">
        <v>7894</v>
      </c>
      <c r="C10696" s="2" t="s">
        <v>1081</v>
      </c>
      <c r="D10696" s="2" t="s">
        <v>16</v>
      </c>
      <c r="E10696" s="2" t="s">
        <v>142</v>
      </c>
      <c r="F10696" s="2" t="s">
        <v>18</v>
      </c>
      <c r="G10696" s="2" t="s">
        <v>175</v>
      </c>
      <c r="H10696" s="2" t="s">
        <v>7895</v>
      </c>
      <c r="I10696" s="2">
        <v>122222</v>
      </c>
      <c r="J10696" s="2">
        <v>0</v>
      </c>
      <c r="K10696" s="2">
        <v>512004</v>
      </c>
      <c r="L10696" s="3">
        <v>46002</v>
      </c>
      <c r="M10696" s="3">
        <v>47818</v>
      </c>
      <c r="N10696" s="2" t="s">
        <v>135</v>
      </c>
    </row>
    <row r="10697" spans="2:14" x14ac:dyDescent="0.25">
      <c r="B10697" s="2" t="s">
        <v>7894</v>
      </c>
      <c r="C10697" s="2" t="s">
        <v>1081</v>
      </c>
      <c r="D10697" s="2" t="s">
        <v>16</v>
      </c>
      <c r="E10697" s="2" t="s">
        <v>142</v>
      </c>
      <c r="F10697" s="2" t="s">
        <v>18</v>
      </c>
      <c r="G10697" s="2" t="s">
        <v>175</v>
      </c>
      <c r="H10697" s="2" t="s">
        <v>7895</v>
      </c>
      <c r="I10697" s="2">
        <v>122222</v>
      </c>
      <c r="J10697" s="2">
        <v>0</v>
      </c>
      <c r="K10697" s="2">
        <v>512005</v>
      </c>
      <c r="L10697" s="3">
        <v>46003</v>
      </c>
      <c r="M10697" s="3">
        <v>47818</v>
      </c>
      <c r="N10697" s="2" t="s">
        <v>135</v>
      </c>
    </row>
    <row r="10698" spans="2:14" x14ac:dyDescent="0.25">
      <c r="B10698" s="2" t="s">
        <v>7894</v>
      </c>
      <c r="C10698" s="2" t="s">
        <v>1081</v>
      </c>
      <c r="D10698" s="2" t="s">
        <v>16</v>
      </c>
      <c r="E10698" s="2" t="s">
        <v>142</v>
      </c>
      <c r="F10698" s="2" t="s">
        <v>18</v>
      </c>
      <c r="G10698" s="2" t="s">
        <v>175</v>
      </c>
      <c r="H10698" s="2" t="s">
        <v>7895</v>
      </c>
      <c r="I10698" s="2">
        <v>122222</v>
      </c>
      <c r="J10698" s="2">
        <v>0</v>
      </c>
      <c r="K10698" s="2">
        <v>512008</v>
      </c>
      <c r="L10698" s="3">
        <v>46010</v>
      </c>
      <c r="M10698" s="3">
        <v>47818</v>
      </c>
      <c r="N10698" s="2" t="s">
        <v>135</v>
      </c>
    </row>
    <row r="10699" spans="2:14" x14ac:dyDescent="0.25">
      <c r="B10699" s="2" t="s">
        <v>7894</v>
      </c>
      <c r="C10699" s="2" t="s">
        <v>1081</v>
      </c>
      <c r="D10699" s="2" t="s">
        <v>16</v>
      </c>
      <c r="E10699" s="2" t="s">
        <v>142</v>
      </c>
      <c r="F10699" s="2" t="s">
        <v>18</v>
      </c>
      <c r="G10699" s="2" t="s">
        <v>175</v>
      </c>
      <c r="H10699" s="2" t="s">
        <v>7895</v>
      </c>
      <c r="I10699" s="2">
        <v>122222</v>
      </c>
      <c r="J10699" s="2">
        <v>0</v>
      </c>
      <c r="K10699" s="2">
        <v>601008</v>
      </c>
      <c r="L10699" s="3">
        <v>46049</v>
      </c>
      <c r="M10699" s="3">
        <v>47849</v>
      </c>
      <c r="N10699" s="2" t="s">
        <v>135</v>
      </c>
    </row>
    <row r="10700" spans="2:14" x14ac:dyDescent="0.25">
      <c r="B10700" s="2" t="s">
        <v>7894</v>
      </c>
      <c r="C10700" s="2" t="s">
        <v>1081</v>
      </c>
      <c r="D10700" s="2" t="s">
        <v>16</v>
      </c>
      <c r="E10700" s="2" t="s">
        <v>142</v>
      </c>
      <c r="F10700" s="2" t="s">
        <v>18</v>
      </c>
      <c r="G10700" s="2" t="s">
        <v>175</v>
      </c>
      <c r="H10700" s="2" t="s">
        <v>7895</v>
      </c>
      <c r="I10700" s="2">
        <v>122222</v>
      </c>
      <c r="J10700" s="2">
        <v>0</v>
      </c>
      <c r="K10700" s="2">
        <v>601009</v>
      </c>
      <c r="L10700" s="3">
        <v>46048</v>
      </c>
      <c r="M10700" s="3">
        <v>47849</v>
      </c>
      <c r="N10700" s="2" t="s">
        <v>135</v>
      </c>
    </row>
    <row r="10701" spans="2:14" x14ac:dyDescent="0.25">
      <c r="B10701" s="2" t="s">
        <v>7894</v>
      </c>
      <c r="C10701" s="2" t="s">
        <v>1081</v>
      </c>
      <c r="D10701" s="2" t="s">
        <v>16</v>
      </c>
      <c r="E10701" s="2" t="s">
        <v>142</v>
      </c>
      <c r="F10701" s="2" t="s">
        <v>18</v>
      </c>
      <c r="G10701" s="2" t="s">
        <v>175</v>
      </c>
      <c r="H10701" s="2" t="s">
        <v>7895</v>
      </c>
      <c r="I10701" s="2">
        <v>122222</v>
      </c>
      <c r="J10701" s="2">
        <v>0</v>
      </c>
      <c r="K10701" s="2">
        <v>602008</v>
      </c>
      <c r="L10701" s="3">
        <v>46083</v>
      </c>
      <c r="M10701" s="3">
        <v>47880</v>
      </c>
      <c r="N10701" s="2" t="s">
        <v>135</v>
      </c>
    </row>
    <row r="10702" spans="2:14" x14ac:dyDescent="0.25">
      <c r="B10702" s="2" t="s">
        <v>7894</v>
      </c>
      <c r="C10702" s="2" t="s">
        <v>1081</v>
      </c>
      <c r="D10702" s="2" t="s">
        <v>16</v>
      </c>
      <c r="E10702" s="2" t="s">
        <v>142</v>
      </c>
      <c r="F10702" s="2" t="s">
        <v>18</v>
      </c>
      <c r="G10702" s="2" t="s">
        <v>175</v>
      </c>
      <c r="H10702" s="2" t="s">
        <v>7895</v>
      </c>
      <c r="I10702" s="2">
        <v>122222</v>
      </c>
      <c r="J10702" s="2">
        <v>0</v>
      </c>
      <c r="K10702" s="2">
        <v>602016</v>
      </c>
      <c r="L10702" s="3">
        <v>46095</v>
      </c>
      <c r="M10702" s="3">
        <v>47880</v>
      </c>
      <c r="N10702" s="2" t="s">
        <v>135</v>
      </c>
    </row>
    <row r="10703" spans="2:14" x14ac:dyDescent="0.25">
      <c r="B10703" s="2" t="s">
        <v>7894</v>
      </c>
      <c r="C10703" s="2" t="s">
        <v>1081</v>
      </c>
      <c r="D10703" s="2" t="s">
        <v>16</v>
      </c>
      <c r="E10703" s="2" t="s">
        <v>142</v>
      </c>
      <c r="F10703" s="2" t="s">
        <v>18</v>
      </c>
      <c r="G10703" s="2" t="s">
        <v>175</v>
      </c>
      <c r="H10703" s="2" t="s">
        <v>7895</v>
      </c>
      <c r="I10703" s="2">
        <v>122222</v>
      </c>
      <c r="J10703" s="2">
        <v>0</v>
      </c>
      <c r="K10703" s="2">
        <v>603008</v>
      </c>
      <c r="L10703" s="3">
        <v>46123</v>
      </c>
      <c r="M10703" s="3">
        <v>47908</v>
      </c>
      <c r="N10703" s="2" t="s">
        <v>135</v>
      </c>
    </row>
    <row r="10704" spans="2:14" x14ac:dyDescent="0.25">
      <c r="B10704" s="2" t="s">
        <v>7894</v>
      </c>
      <c r="C10704" s="2" t="s">
        <v>1081</v>
      </c>
      <c r="D10704" s="2" t="s">
        <v>16</v>
      </c>
      <c r="E10704" s="2" t="s">
        <v>142</v>
      </c>
      <c r="F10704" s="2" t="s">
        <v>18</v>
      </c>
      <c r="G10704" s="2" t="s">
        <v>175</v>
      </c>
      <c r="H10704" s="2" t="s">
        <v>7895</v>
      </c>
      <c r="I10704" s="2">
        <v>122222</v>
      </c>
      <c r="J10704" s="2">
        <v>6600</v>
      </c>
      <c r="K10704" s="2">
        <v>606008</v>
      </c>
      <c r="L10704" s="3">
        <v>46191</v>
      </c>
      <c r="M10704" s="3">
        <v>48000</v>
      </c>
      <c r="N10704" s="2" t="s">
        <v>135</v>
      </c>
    </row>
    <row r="10705" spans="2:14" x14ac:dyDescent="0.25">
      <c r="B10705" s="2" t="s">
        <v>7894</v>
      </c>
      <c r="C10705" s="2" t="s">
        <v>1081</v>
      </c>
      <c r="D10705" s="2" t="s">
        <v>16</v>
      </c>
      <c r="E10705" s="2" t="s">
        <v>142</v>
      </c>
      <c r="F10705" s="2" t="s">
        <v>18</v>
      </c>
      <c r="G10705" s="2" t="s">
        <v>175</v>
      </c>
      <c r="H10705" s="2" t="s">
        <v>7895</v>
      </c>
      <c r="I10705" s="2">
        <v>122222</v>
      </c>
      <c r="J10705" s="2">
        <v>0</v>
      </c>
      <c r="K10705" s="2" t="s">
        <v>7902</v>
      </c>
      <c r="L10705" s="3">
        <v>45726</v>
      </c>
      <c r="M10705" s="3">
        <v>47515</v>
      </c>
      <c r="N10705" s="2" t="s">
        <v>135</v>
      </c>
    </row>
    <row r="10706" spans="2:14" x14ac:dyDescent="0.25">
      <c r="B10706" s="2" t="s">
        <v>7894</v>
      </c>
      <c r="C10706" s="2" t="s">
        <v>1081</v>
      </c>
      <c r="D10706" s="2" t="s">
        <v>16</v>
      </c>
      <c r="E10706" s="2" t="s">
        <v>142</v>
      </c>
      <c r="F10706" s="2" t="s">
        <v>18</v>
      </c>
      <c r="G10706" s="2" t="s">
        <v>175</v>
      </c>
      <c r="H10706" s="2" t="s">
        <v>7895</v>
      </c>
      <c r="I10706" s="2">
        <v>122222</v>
      </c>
      <c r="J10706" s="2">
        <v>0</v>
      </c>
      <c r="K10706" s="2" t="s">
        <v>7906</v>
      </c>
      <c r="L10706" s="3">
        <v>45894</v>
      </c>
      <c r="M10706" s="3">
        <v>47696</v>
      </c>
      <c r="N10706" s="2" t="s">
        <v>135</v>
      </c>
    </row>
    <row r="10707" spans="2:14" x14ac:dyDescent="0.25">
      <c r="B10707" s="2" t="s">
        <v>7894</v>
      </c>
      <c r="C10707" s="2" t="s">
        <v>1081</v>
      </c>
      <c r="D10707" s="2" t="s">
        <v>16</v>
      </c>
      <c r="E10707" s="2" t="s">
        <v>142</v>
      </c>
      <c r="F10707" s="2" t="s">
        <v>18</v>
      </c>
      <c r="G10707" s="2" t="s">
        <v>175</v>
      </c>
      <c r="H10707" s="2" t="s">
        <v>7895</v>
      </c>
      <c r="I10707" s="2">
        <v>122222</v>
      </c>
      <c r="J10707" s="2">
        <v>0</v>
      </c>
      <c r="K10707" s="2" t="s">
        <v>7908</v>
      </c>
      <c r="L10707" s="3">
        <v>45930</v>
      </c>
      <c r="M10707" s="3">
        <v>47727</v>
      </c>
      <c r="N10707" s="2" t="s">
        <v>135</v>
      </c>
    </row>
    <row r="10708" spans="2:14" x14ac:dyDescent="0.25">
      <c r="B10708" s="2" t="s">
        <v>7894</v>
      </c>
      <c r="C10708" s="2" t="s">
        <v>1081</v>
      </c>
      <c r="D10708" s="2" t="s">
        <v>16</v>
      </c>
      <c r="E10708" s="2" t="s">
        <v>142</v>
      </c>
      <c r="F10708" s="2" t="s">
        <v>18</v>
      </c>
      <c r="G10708" s="2" t="s">
        <v>175</v>
      </c>
      <c r="H10708" s="2" t="s">
        <v>7895</v>
      </c>
      <c r="I10708" s="2">
        <v>122222</v>
      </c>
      <c r="J10708" s="2">
        <v>0</v>
      </c>
      <c r="K10708" s="2" t="s">
        <v>7909</v>
      </c>
      <c r="L10708" s="3">
        <v>45978</v>
      </c>
      <c r="M10708" s="3">
        <v>47788</v>
      </c>
      <c r="N10708" s="2" t="s">
        <v>135</v>
      </c>
    </row>
    <row r="10709" spans="2:14" x14ac:dyDescent="0.25">
      <c r="B10709" s="2" t="s">
        <v>7894</v>
      </c>
      <c r="C10709" s="2" t="s">
        <v>1081</v>
      </c>
      <c r="D10709" s="2" t="s">
        <v>16</v>
      </c>
      <c r="E10709" s="2" t="s">
        <v>142</v>
      </c>
      <c r="F10709" s="2" t="s">
        <v>18</v>
      </c>
      <c r="G10709" s="2" t="s">
        <v>175</v>
      </c>
      <c r="H10709" s="2" t="s">
        <v>7895</v>
      </c>
      <c r="I10709" s="2">
        <v>122222</v>
      </c>
      <c r="J10709" s="2">
        <v>0</v>
      </c>
      <c r="K10709" s="2" t="s">
        <v>7913</v>
      </c>
      <c r="L10709" s="3">
        <v>46171</v>
      </c>
      <c r="M10709" s="3">
        <v>47969</v>
      </c>
      <c r="N10709" s="2" t="s">
        <v>135</v>
      </c>
    </row>
    <row r="10710" spans="2:14" x14ac:dyDescent="0.25">
      <c r="B10710" s="2" t="s">
        <v>7914</v>
      </c>
      <c r="C10710" s="2" t="s">
        <v>7915</v>
      </c>
      <c r="D10710" s="2" t="s">
        <v>1367</v>
      </c>
      <c r="E10710" s="2" t="s">
        <v>17</v>
      </c>
      <c r="F10710" s="2" t="s">
        <v>18</v>
      </c>
      <c r="G10710" s="2" t="s">
        <v>175</v>
      </c>
      <c r="H10710" s="2" t="s">
        <v>7895</v>
      </c>
      <c r="I10710" s="2">
        <v>0</v>
      </c>
      <c r="J10710" s="2">
        <v>0</v>
      </c>
      <c r="K10710" s="2">
        <v>311002</v>
      </c>
      <c r="L10710" s="3">
        <v>44958</v>
      </c>
      <c r="M10710" s="3">
        <v>47058</v>
      </c>
      <c r="N10710" s="2" t="s">
        <v>135</v>
      </c>
    </row>
    <row r="10711" spans="2:14" x14ac:dyDescent="0.25">
      <c r="B10711" s="2" t="s">
        <v>7914</v>
      </c>
      <c r="C10711" s="2" t="s">
        <v>7915</v>
      </c>
      <c r="D10711" s="2" t="s">
        <v>1367</v>
      </c>
      <c r="E10711" s="2" t="s">
        <v>17</v>
      </c>
      <c r="F10711" s="2" t="s">
        <v>18</v>
      </c>
      <c r="G10711" s="2" t="s">
        <v>175</v>
      </c>
      <c r="H10711" s="2" t="s">
        <v>7895</v>
      </c>
      <c r="I10711" s="2">
        <v>0</v>
      </c>
      <c r="J10711" s="2">
        <v>0</v>
      </c>
      <c r="K10711" s="2">
        <v>407023</v>
      </c>
      <c r="L10711" s="3">
        <v>44958</v>
      </c>
      <c r="M10711" s="3">
        <v>47300</v>
      </c>
      <c r="N10711" s="2" t="s">
        <v>135</v>
      </c>
    </row>
    <row r="10712" spans="2:14" x14ac:dyDescent="0.25">
      <c r="B10712" s="2" t="s">
        <v>7914</v>
      </c>
      <c r="C10712" s="2" t="s">
        <v>7915</v>
      </c>
      <c r="D10712" s="2" t="s">
        <v>1367</v>
      </c>
      <c r="E10712" s="2" t="s">
        <v>17</v>
      </c>
      <c r="F10712" s="2" t="s">
        <v>18</v>
      </c>
      <c r="G10712" s="2" t="s">
        <v>175</v>
      </c>
      <c r="H10712" s="2" t="s">
        <v>7895</v>
      </c>
      <c r="I10712" s="2">
        <v>0</v>
      </c>
      <c r="J10712" s="2">
        <v>0</v>
      </c>
      <c r="K10712" s="2">
        <v>410913</v>
      </c>
      <c r="L10712" s="3">
        <v>44958</v>
      </c>
      <c r="M10712" s="3">
        <v>47362</v>
      </c>
      <c r="N10712" s="2" t="s">
        <v>135</v>
      </c>
    </row>
    <row r="10713" spans="2:14" x14ac:dyDescent="0.25">
      <c r="B10713" s="2" t="s">
        <v>7916</v>
      </c>
      <c r="C10713" s="2" t="s">
        <v>7917</v>
      </c>
      <c r="D10713" s="2" t="s">
        <v>16</v>
      </c>
      <c r="E10713" s="2" t="s">
        <v>17</v>
      </c>
      <c r="F10713" s="2" t="s">
        <v>18</v>
      </c>
      <c r="G10713" s="2" t="s">
        <v>175</v>
      </c>
      <c r="H10713" s="2" t="s">
        <v>7895</v>
      </c>
      <c r="I10713" s="2">
        <v>3560</v>
      </c>
      <c r="J10713" s="2">
        <v>0</v>
      </c>
      <c r="K10713" s="2">
        <v>0</v>
      </c>
      <c r="L10713" s="3">
        <v>46091</v>
      </c>
      <c r="M10713" s="2" t="s">
        <v>30</v>
      </c>
      <c r="N10713" s="2" t="s">
        <v>135</v>
      </c>
    </row>
    <row r="10714" spans="2:14" x14ac:dyDescent="0.25">
      <c r="B10714" s="2" t="s">
        <v>7916</v>
      </c>
      <c r="C10714" s="2" t="s">
        <v>7917</v>
      </c>
      <c r="D10714" s="2" t="s">
        <v>16</v>
      </c>
      <c r="E10714" s="2" t="s">
        <v>17</v>
      </c>
      <c r="F10714" s="2" t="s">
        <v>18</v>
      </c>
      <c r="G10714" s="2" t="s">
        <v>175</v>
      </c>
      <c r="H10714" s="2" t="s">
        <v>7895</v>
      </c>
      <c r="I10714" s="2">
        <v>3560</v>
      </c>
      <c r="J10714" s="2">
        <v>0</v>
      </c>
      <c r="K10714" s="2">
        <v>410016</v>
      </c>
      <c r="L10714" s="3">
        <v>44958</v>
      </c>
      <c r="M10714" s="3">
        <v>47392</v>
      </c>
      <c r="N10714" s="2" t="s">
        <v>135</v>
      </c>
    </row>
    <row r="10715" spans="2:14" x14ac:dyDescent="0.25">
      <c r="B10715" s="2" t="s">
        <v>7916</v>
      </c>
      <c r="C10715" s="2" t="s">
        <v>7917</v>
      </c>
      <c r="D10715" s="2" t="s">
        <v>16</v>
      </c>
      <c r="E10715" s="2" t="s">
        <v>17</v>
      </c>
      <c r="F10715" s="2" t="s">
        <v>18</v>
      </c>
      <c r="G10715" s="2" t="s">
        <v>175</v>
      </c>
      <c r="H10715" s="2" t="s">
        <v>7895</v>
      </c>
      <c r="I10715" s="2">
        <v>3560</v>
      </c>
      <c r="J10715" s="2">
        <v>0</v>
      </c>
      <c r="K10715" s="2">
        <v>501005</v>
      </c>
      <c r="L10715" s="3">
        <v>45675</v>
      </c>
      <c r="M10715" s="3">
        <v>47484</v>
      </c>
      <c r="N10715" s="2" t="s">
        <v>135</v>
      </c>
    </row>
    <row r="10716" spans="2:14" x14ac:dyDescent="0.25">
      <c r="B10716" s="2" t="s">
        <v>7916</v>
      </c>
      <c r="C10716" s="2" t="s">
        <v>7917</v>
      </c>
      <c r="D10716" s="2" t="s">
        <v>16</v>
      </c>
      <c r="E10716" s="2" t="s">
        <v>17</v>
      </c>
      <c r="F10716" s="2" t="s">
        <v>18</v>
      </c>
      <c r="G10716" s="2" t="s">
        <v>175</v>
      </c>
      <c r="H10716" s="2" t="s">
        <v>7895</v>
      </c>
      <c r="I10716" s="2">
        <v>3560</v>
      </c>
      <c r="J10716" s="2">
        <v>0</v>
      </c>
      <c r="K10716" s="2">
        <v>501006</v>
      </c>
      <c r="L10716" s="3">
        <v>45675</v>
      </c>
      <c r="M10716" s="3">
        <v>47484</v>
      </c>
      <c r="N10716" s="2" t="s">
        <v>135</v>
      </c>
    </row>
    <row r="10717" spans="2:14" x14ac:dyDescent="0.25">
      <c r="B10717" s="2" t="s">
        <v>7916</v>
      </c>
      <c r="C10717" s="2" t="s">
        <v>7917</v>
      </c>
      <c r="D10717" s="2" t="s">
        <v>16</v>
      </c>
      <c r="E10717" s="2" t="s">
        <v>17</v>
      </c>
      <c r="F10717" s="2" t="s">
        <v>18</v>
      </c>
      <c r="G10717" s="2" t="s">
        <v>175</v>
      </c>
      <c r="H10717" s="2" t="s">
        <v>7895</v>
      </c>
      <c r="I10717" s="2">
        <v>3560</v>
      </c>
      <c r="J10717" s="2">
        <v>0</v>
      </c>
      <c r="K10717" s="2">
        <v>502016</v>
      </c>
      <c r="L10717" s="3">
        <v>45741</v>
      </c>
      <c r="M10717" s="3">
        <v>47515</v>
      </c>
      <c r="N10717" s="2" t="s">
        <v>135</v>
      </c>
    </row>
    <row r="10718" spans="2:14" x14ac:dyDescent="0.25">
      <c r="B10718" s="2" t="s">
        <v>7916</v>
      </c>
      <c r="C10718" s="2" t="s">
        <v>7917</v>
      </c>
      <c r="D10718" s="2" t="s">
        <v>16</v>
      </c>
      <c r="E10718" s="2" t="s">
        <v>17</v>
      </c>
      <c r="F10718" s="2" t="s">
        <v>18</v>
      </c>
      <c r="G10718" s="2" t="s">
        <v>175</v>
      </c>
      <c r="H10718" s="2" t="s">
        <v>7895</v>
      </c>
      <c r="I10718" s="2">
        <v>3560</v>
      </c>
      <c r="J10718" s="2">
        <v>0</v>
      </c>
      <c r="K10718" s="2">
        <v>504008</v>
      </c>
      <c r="L10718" s="3">
        <v>45793</v>
      </c>
      <c r="M10718" s="3">
        <v>47574</v>
      </c>
      <c r="N10718" s="2" t="s">
        <v>135</v>
      </c>
    </row>
    <row r="10719" spans="2:14" x14ac:dyDescent="0.25">
      <c r="B10719" s="2" t="s">
        <v>7916</v>
      </c>
      <c r="C10719" s="2" t="s">
        <v>7917</v>
      </c>
      <c r="D10719" s="2" t="s">
        <v>16</v>
      </c>
      <c r="E10719" s="2" t="s">
        <v>17</v>
      </c>
      <c r="F10719" s="2" t="s">
        <v>18</v>
      </c>
      <c r="G10719" s="2" t="s">
        <v>175</v>
      </c>
      <c r="H10719" s="2" t="s">
        <v>7895</v>
      </c>
      <c r="I10719" s="2">
        <v>3560</v>
      </c>
      <c r="J10719" s="2">
        <v>0</v>
      </c>
      <c r="K10719" s="2">
        <v>504009</v>
      </c>
      <c r="L10719" s="3">
        <v>45801</v>
      </c>
      <c r="M10719" s="3">
        <v>47574</v>
      </c>
      <c r="N10719" s="2" t="s">
        <v>135</v>
      </c>
    </row>
    <row r="10720" spans="2:14" x14ac:dyDescent="0.25">
      <c r="B10720" s="2" t="s">
        <v>7916</v>
      </c>
      <c r="C10720" s="2" t="s">
        <v>7917</v>
      </c>
      <c r="D10720" s="2" t="s">
        <v>16</v>
      </c>
      <c r="E10720" s="2" t="s">
        <v>17</v>
      </c>
      <c r="F10720" s="2" t="s">
        <v>18</v>
      </c>
      <c r="G10720" s="2" t="s">
        <v>175</v>
      </c>
      <c r="H10720" s="2" t="s">
        <v>7895</v>
      </c>
      <c r="I10720" s="2">
        <v>3560</v>
      </c>
      <c r="J10720" s="2">
        <v>0</v>
      </c>
      <c r="K10720" s="2">
        <v>504015</v>
      </c>
      <c r="L10720" s="3">
        <v>45822</v>
      </c>
      <c r="M10720" s="3">
        <v>47574</v>
      </c>
      <c r="N10720" s="2" t="s">
        <v>135</v>
      </c>
    </row>
    <row r="10721" spans="2:14" x14ac:dyDescent="0.25">
      <c r="B10721" s="2" t="s">
        <v>7916</v>
      </c>
      <c r="C10721" s="2" t="s">
        <v>7917</v>
      </c>
      <c r="D10721" s="2" t="s">
        <v>16</v>
      </c>
      <c r="E10721" s="2" t="s">
        <v>17</v>
      </c>
      <c r="F10721" s="2" t="s">
        <v>18</v>
      </c>
      <c r="G10721" s="2" t="s">
        <v>175</v>
      </c>
      <c r="H10721" s="2" t="s">
        <v>7895</v>
      </c>
      <c r="I10721" s="2">
        <v>3560</v>
      </c>
      <c r="J10721" s="2">
        <v>0</v>
      </c>
      <c r="K10721" s="2">
        <v>505008</v>
      </c>
      <c r="L10721" s="3">
        <v>45836</v>
      </c>
      <c r="M10721" s="3">
        <v>47604</v>
      </c>
      <c r="N10721" s="2" t="s">
        <v>135</v>
      </c>
    </row>
    <row r="10722" spans="2:14" x14ac:dyDescent="0.25">
      <c r="B10722" s="2" t="s">
        <v>7916</v>
      </c>
      <c r="C10722" s="2" t="s">
        <v>7917</v>
      </c>
      <c r="D10722" s="2" t="s">
        <v>16</v>
      </c>
      <c r="E10722" s="2" t="s">
        <v>17</v>
      </c>
      <c r="F10722" s="2" t="s">
        <v>18</v>
      </c>
      <c r="G10722" s="2" t="s">
        <v>175</v>
      </c>
      <c r="H10722" s="2" t="s">
        <v>7895</v>
      </c>
      <c r="I10722" s="2">
        <v>3560</v>
      </c>
      <c r="J10722" s="2">
        <v>0</v>
      </c>
      <c r="K10722" s="2">
        <v>509003</v>
      </c>
      <c r="L10722" s="3">
        <v>45950</v>
      </c>
      <c r="M10722" s="3">
        <v>47727</v>
      </c>
      <c r="N10722" s="2" t="s">
        <v>135</v>
      </c>
    </row>
    <row r="10723" spans="2:14" x14ac:dyDescent="0.25">
      <c r="B10723" s="2" t="s">
        <v>7916</v>
      </c>
      <c r="C10723" s="2" t="s">
        <v>7917</v>
      </c>
      <c r="D10723" s="2" t="s">
        <v>16</v>
      </c>
      <c r="E10723" s="2" t="s">
        <v>17</v>
      </c>
      <c r="F10723" s="2" t="s">
        <v>18</v>
      </c>
      <c r="G10723" s="2" t="s">
        <v>175</v>
      </c>
      <c r="H10723" s="2" t="s">
        <v>7895</v>
      </c>
      <c r="I10723" s="2">
        <v>3560</v>
      </c>
      <c r="J10723" s="2">
        <v>0</v>
      </c>
      <c r="K10723" s="2">
        <v>510013</v>
      </c>
      <c r="L10723" s="3">
        <v>45962</v>
      </c>
      <c r="M10723" s="3">
        <v>47757</v>
      </c>
      <c r="N10723" s="2" t="s">
        <v>135</v>
      </c>
    </row>
    <row r="10724" spans="2:14" x14ac:dyDescent="0.25">
      <c r="B10724" s="2" t="s">
        <v>7916</v>
      </c>
      <c r="C10724" s="2" t="s">
        <v>7917</v>
      </c>
      <c r="D10724" s="2" t="s">
        <v>16</v>
      </c>
      <c r="E10724" s="2" t="s">
        <v>17</v>
      </c>
      <c r="F10724" s="2" t="s">
        <v>18</v>
      </c>
      <c r="G10724" s="2" t="s">
        <v>175</v>
      </c>
      <c r="H10724" s="2" t="s">
        <v>7895</v>
      </c>
      <c r="I10724" s="2">
        <v>3560</v>
      </c>
      <c r="J10724" s="2">
        <v>0</v>
      </c>
      <c r="K10724" s="2">
        <v>511007</v>
      </c>
      <c r="L10724" s="3">
        <v>45997</v>
      </c>
      <c r="M10724" s="3">
        <v>47788</v>
      </c>
      <c r="N10724" s="2" t="s">
        <v>135</v>
      </c>
    </row>
    <row r="10725" spans="2:14" x14ac:dyDescent="0.25">
      <c r="B10725" s="2" t="s">
        <v>7916</v>
      </c>
      <c r="C10725" s="2" t="s">
        <v>7917</v>
      </c>
      <c r="D10725" s="2" t="s">
        <v>16</v>
      </c>
      <c r="E10725" s="2" t="s">
        <v>17</v>
      </c>
      <c r="F10725" s="2" t="s">
        <v>18</v>
      </c>
      <c r="G10725" s="2" t="s">
        <v>175</v>
      </c>
      <c r="H10725" s="2" t="s">
        <v>7895</v>
      </c>
      <c r="I10725" s="2">
        <v>3560</v>
      </c>
      <c r="J10725" s="2">
        <v>0</v>
      </c>
      <c r="K10725" s="2">
        <v>511010</v>
      </c>
      <c r="L10725" s="3">
        <v>45995</v>
      </c>
      <c r="M10725" s="3">
        <v>47788</v>
      </c>
      <c r="N10725" s="2" t="s">
        <v>135</v>
      </c>
    </row>
    <row r="10726" spans="2:14" x14ac:dyDescent="0.25">
      <c r="B10726" s="2" t="s">
        <v>7916</v>
      </c>
      <c r="C10726" s="2" t="s">
        <v>7917</v>
      </c>
      <c r="D10726" s="2" t="s">
        <v>16</v>
      </c>
      <c r="E10726" s="2" t="s">
        <v>17</v>
      </c>
      <c r="F10726" s="2" t="s">
        <v>18</v>
      </c>
      <c r="G10726" s="2" t="s">
        <v>175</v>
      </c>
      <c r="H10726" s="2" t="s">
        <v>7895</v>
      </c>
      <c r="I10726" s="2">
        <v>3560</v>
      </c>
      <c r="J10726" s="2">
        <v>0</v>
      </c>
      <c r="K10726" s="2">
        <v>601003</v>
      </c>
      <c r="L10726" s="3">
        <v>46048</v>
      </c>
      <c r="M10726" s="3">
        <v>47849</v>
      </c>
      <c r="N10726" s="2" t="s">
        <v>135</v>
      </c>
    </row>
    <row r="10727" spans="2:14" x14ac:dyDescent="0.25">
      <c r="B10727" s="2" t="s">
        <v>7916</v>
      </c>
      <c r="C10727" s="2" t="s">
        <v>7917</v>
      </c>
      <c r="D10727" s="2" t="s">
        <v>16</v>
      </c>
      <c r="E10727" s="2" t="s">
        <v>17</v>
      </c>
      <c r="F10727" s="2" t="s">
        <v>18</v>
      </c>
      <c r="G10727" s="2" t="s">
        <v>175</v>
      </c>
      <c r="H10727" s="2" t="s">
        <v>7895</v>
      </c>
      <c r="I10727" s="2">
        <v>3560</v>
      </c>
      <c r="J10727" s="2">
        <v>0</v>
      </c>
      <c r="K10727" s="2">
        <v>602018</v>
      </c>
      <c r="L10727" s="3">
        <v>46095</v>
      </c>
      <c r="M10727" s="3">
        <v>47880</v>
      </c>
      <c r="N10727" s="2" t="s">
        <v>135</v>
      </c>
    </row>
    <row r="10728" spans="2:14" x14ac:dyDescent="0.25">
      <c r="B10728" s="2" t="s">
        <v>7916</v>
      </c>
      <c r="C10728" s="2" t="s">
        <v>7917</v>
      </c>
      <c r="D10728" s="2" t="s">
        <v>16</v>
      </c>
      <c r="E10728" s="2" t="s">
        <v>17</v>
      </c>
      <c r="F10728" s="2" t="s">
        <v>18</v>
      </c>
      <c r="G10728" s="2" t="s">
        <v>175</v>
      </c>
      <c r="H10728" s="2" t="s">
        <v>7895</v>
      </c>
      <c r="I10728" s="2">
        <v>3560</v>
      </c>
      <c r="J10728" s="2">
        <v>760</v>
      </c>
      <c r="K10728" s="2">
        <v>603004</v>
      </c>
      <c r="L10728" s="3">
        <v>46126</v>
      </c>
      <c r="M10728" s="3">
        <v>47908</v>
      </c>
      <c r="N10728" s="2" t="s">
        <v>135</v>
      </c>
    </row>
    <row r="10729" spans="2:14" x14ac:dyDescent="0.25">
      <c r="B10729" s="2" t="s">
        <v>7916</v>
      </c>
      <c r="C10729" s="2" t="s">
        <v>7917</v>
      </c>
      <c r="D10729" s="2" t="s">
        <v>16</v>
      </c>
      <c r="E10729" s="2" t="s">
        <v>17</v>
      </c>
      <c r="F10729" s="2" t="s">
        <v>18</v>
      </c>
      <c r="G10729" s="2" t="s">
        <v>175</v>
      </c>
      <c r="H10729" s="2" t="s">
        <v>7895</v>
      </c>
      <c r="I10729" s="2">
        <v>3560</v>
      </c>
      <c r="J10729" s="2">
        <v>0</v>
      </c>
      <c r="K10729" s="2">
        <v>603006</v>
      </c>
      <c r="L10729" s="3">
        <v>46126</v>
      </c>
      <c r="M10729" s="3">
        <v>47908</v>
      </c>
      <c r="N10729" s="2" t="s">
        <v>135</v>
      </c>
    </row>
    <row r="10730" spans="2:14" x14ac:dyDescent="0.25">
      <c r="B10730" s="2" t="s">
        <v>7916</v>
      </c>
      <c r="C10730" s="2" t="s">
        <v>7917</v>
      </c>
      <c r="D10730" s="2" t="s">
        <v>16</v>
      </c>
      <c r="E10730" s="2" t="s">
        <v>17</v>
      </c>
      <c r="F10730" s="2" t="s">
        <v>18</v>
      </c>
      <c r="G10730" s="2" t="s">
        <v>175</v>
      </c>
      <c r="H10730" s="2" t="s">
        <v>7895</v>
      </c>
      <c r="I10730" s="2">
        <v>3560</v>
      </c>
      <c r="J10730" s="2">
        <v>1400</v>
      </c>
      <c r="K10730" s="2">
        <v>603008</v>
      </c>
      <c r="L10730" s="3">
        <v>46155</v>
      </c>
      <c r="M10730" s="3">
        <v>47908</v>
      </c>
      <c r="N10730" s="2" t="s">
        <v>135</v>
      </c>
    </row>
    <row r="10731" spans="2:14" x14ac:dyDescent="0.25">
      <c r="B10731" s="2" t="s">
        <v>7916</v>
      </c>
      <c r="C10731" s="2" t="s">
        <v>7917</v>
      </c>
      <c r="D10731" s="2" t="s">
        <v>16</v>
      </c>
      <c r="E10731" s="2" t="s">
        <v>17</v>
      </c>
      <c r="F10731" s="2" t="s">
        <v>18</v>
      </c>
      <c r="G10731" s="2" t="s">
        <v>175</v>
      </c>
      <c r="H10731" s="2" t="s">
        <v>7895</v>
      </c>
      <c r="I10731" s="2">
        <v>3560</v>
      </c>
      <c r="J10731" s="2">
        <v>800</v>
      </c>
      <c r="K10731" s="2">
        <v>605015</v>
      </c>
      <c r="L10731" s="3">
        <v>46185</v>
      </c>
      <c r="M10731" s="3">
        <v>47969</v>
      </c>
      <c r="N10731" s="2" t="s">
        <v>135</v>
      </c>
    </row>
    <row r="10732" spans="2:14" x14ac:dyDescent="0.25">
      <c r="B10732" s="2" t="s">
        <v>7916</v>
      </c>
      <c r="C10732" s="2" t="s">
        <v>7917</v>
      </c>
      <c r="D10732" s="2" t="s">
        <v>16</v>
      </c>
      <c r="E10732" s="2" t="s">
        <v>17</v>
      </c>
      <c r="F10732" s="2" t="s">
        <v>18</v>
      </c>
      <c r="G10732" s="2" t="s">
        <v>175</v>
      </c>
      <c r="H10732" s="2" t="s">
        <v>7895</v>
      </c>
      <c r="I10732" s="2">
        <v>3560</v>
      </c>
      <c r="J10732" s="2">
        <v>0</v>
      </c>
      <c r="K10732" s="2" t="s">
        <v>7918</v>
      </c>
      <c r="L10732" s="3">
        <v>45768</v>
      </c>
      <c r="M10732" s="3">
        <v>47515</v>
      </c>
      <c r="N10732" s="2" t="s">
        <v>135</v>
      </c>
    </row>
    <row r="10733" spans="2:14" x14ac:dyDescent="0.25">
      <c r="B10733" s="2" t="s">
        <v>7916</v>
      </c>
      <c r="C10733" s="2" t="s">
        <v>7917</v>
      </c>
      <c r="D10733" s="2" t="s">
        <v>16</v>
      </c>
      <c r="E10733" s="2" t="s">
        <v>17</v>
      </c>
      <c r="F10733" s="2" t="s">
        <v>18</v>
      </c>
      <c r="G10733" s="2" t="s">
        <v>175</v>
      </c>
      <c r="H10733" s="2" t="s">
        <v>7895</v>
      </c>
      <c r="I10733" s="2">
        <v>3560</v>
      </c>
      <c r="J10733" s="2">
        <v>0</v>
      </c>
      <c r="K10733" s="2" t="s">
        <v>7906</v>
      </c>
      <c r="L10733" s="3">
        <v>45894</v>
      </c>
      <c r="M10733" s="3">
        <v>47696</v>
      </c>
      <c r="N10733" s="2" t="s">
        <v>135</v>
      </c>
    </row>
    <row r="10734" spans="2:14" x14ac:dyDescent="0.25">
      <c r="B10734" s="2" t="s">
        <v>7916</v>
      </c>
      <c r="C10734" s="2" t="s">
        <v>7917</v>
      </c>
      <c r="D10734" s="2" t="s">
        <v>16</v>
      </c>
      <c r="E10734" s="2" t="s">
        <v>17</v>
      </c>
      <c r="F10734" s="2" t="s">
        <v>18</v>
      </c>
      <c r="G10734" s="2" t="s">
        <v>175</v>
      </c>
      <c r="H10734" s="2" t="s">
        <v>7895</v>
      </c>
      <c r="I10734" s="2">
        <v>3560</v>
      </c>
      <c r="J10734" s="2">
        <v>0</v>
      </c>
      <c r="K10734" s="2" t="s">
        <v>7919</v>
      </c>
      <c r="L10734" s="3">
        <v>46039</v>
      </c>
      <c r="M10734" s="3">
        <v>47849</v>
      </c>
      <c r="N10734" s="2" t="s">
        <v>135</v>
      </c>
    </row>
    <row r="10735" spans="2:14" x14ac:dyDescent="0.25">
      <c r="B10735" s="2" t="s">
        <v>7916</v>
      </c>
      <c r="C10735" s="2" t="s">
        <v>7917</v>
      </c>
      <c r="D10735" s="2" t="s">
        <v>16</v>
      </c>
      <c r="E10735" s="2" t="s">
        <v>17</v>
      </c>
      <c r="F10735" s="2" t="s">
        <v>18</v>
      </c>
      <c r="G10735" s="2" t="s">
        <v>175</v>
      </c>
      <c r="H10735" s="2" t="s">
        <v>7895</v>
      </c>
      <c r="I10735" s="2">
        <v>3560</v>
      </c>
      <c r="J10735" s="2">
        <v>584</v>
      </c>
      <c r="K10735" s="2" t="s">
        <v>7920</v>
      </c>
      <c r="L10735" s="3">
        <v>46171</v>
      </c>
      <c r="M10735" s="3">
        <v>47939</v>
      </c>
      <c r="N10735" s="2" t="s">
        <v>135</v>
      </c>
    </row>
    <row r="10736" spans="2:14" x14ac:dyDescent="0.25">
      <c r="B10736" s="2" t="s">
        <v>7916</v>
      </c>
      <c r="C10736" s="2" t="s">
        <v>7917</v>
      </c>
      <c r="D10736" s="2" t="s">
        <v>16</v>
      </c>
      <c r="E10736" s="2" t="s">
        <v>181</v>
      </c>
      <c r="F10736" s="2" t="s">
        <v>18</v>
      </c>
      <c r="G10736" s="2" t="s">
        <v>175</v>
      </c>
      <c r="H10736" s="2" t="s">
        <v>7895</v>
      </c>
      <c r="I10736" s="2">
        <v>3560</v>
      </c>
      <c r="J10736" s="2">
        <v>0</v>
      </c>
      <c r="K10736" s="2">
        <v>410016</v>
      </c>
      <c r="L10736" s="3">
        <v>44958</v>
      </c>
      <c r="M10736" s="3">
        <v>47392</v>
      </c>
      <c r="N10736" s="2" t="s">
        <v>135</v>
      </c>
    </row>
    <row r="10737" spans="2:14" x14ac:dyDescent="0.25">
      <c r="B10737" s="2" t="s">
        <v>7916</v>
      </c>
      <c r="C10737" s="2" t="s">
        <v>7917</v>
      </c>
      <c r="D10737" s="2" t="s">
        <v>16</v>
      </c>
      <c r="E10737" s="2" t="s">
        <v>181</v>
      </c>
      <c r="F10737" s="2" t="s">
        <v>18</v>
      </c>
      <c r="G10737" s="2" t="s">
        <v>175</v>
      </c>
      <c r="H10737" s="2" t="s">
        <v>7895</v>
      </c>
      <c r="I10737" s="2">
        <v>3560</v>
      </c>
      <c r="J10737" s="2">
        <v>16</v>
      </c>
      <c r="K10737" s="2" t="s">
        <v>7920</v>
      </c>
      <c r="L10737" s="3">
        <v>46171</v>
      </c>
      <c r="M10737" s="3">
        <v>47939</v>
      </c>
      <c r="N10737" s="2" t="s">
        <v>135</v>
      </c>
    </row>
    <row r="10738" spans="2:14" x14ac:dyDescent="0.25">
      <c r="B10738" s="2" t="s">
        <v>7916</v>
      </c>
      <c r="C10738" s="2" t="s">
        <v>7917</v>
      </c>
      <c r="D10738" s="2" t="s">
        <v>16</v>
      </c>
      <c r="E10738" s="2" t="s">
        <v>142</v>
      </c>
      <c r="F10738" s="2" t="s">
        <v>18</v>
      </c>
      <c r="G10738" s="2" t="s">
        <v>175</v>
      </c>
      <c r="H10738" s="2" t="s">
        <v>7895</v>
      </c>
      <c r="I10738" s="2">
        <v>3560</v>
      </c>
      <c r="J10738" s="2">
        <v>0</v>
      </c>
      <c r="K10738" s="2">
        <v>505008</v>
      </c>
      <c r="L10738" s="3">
        <v>45836</v>
      </c>
      <c r="M10738" s="3">
        <v>47604</v>
      </c>
      <c r="N10738" s="2" t="s">
        <v>135</v>
      </c>
    </row>
    <row r="10739" spans="2:14" x14ac:dyDescent="0.25">
      <c r="B10739" s="2" t="s">
        <v>7916</v>
      </c>
      <c r="C10739" s="2" t="s">
        <v>7917</v>
      </c>
      <c r="D10739" s="2" t="s">
        <v>16</v>
      </c>
      <c r="E10739" s="2" t="s">
        <v>142</v>
      </c>
      <c r="F10739" s="2" t="s">
        <v>18</v>
      </c>
      <c r="G10739" s="2" t="s">
        <v>175</v>
      </c>
      <c r="H10739" s="2" t="s">
        <v>7895</v>
      </c>
      <c r="I10739" s="2">
        <v>3560</v>
      </c>
      <c r="J10739" s="2">
        <v>0</v>
      </c>
      <c r="K10739" s="2">
        <v>601003</v>
      </c>
      <c r="L10739" s="3">
        <v>46048</v>
      </c>
      <c r="M10739" s="3">
        <v>47849</v>
      </c>
      <c r="N10739" s="2" t="s">
        <v>135</v>
      </c>
    </row>
    <row r="10740" spans="2:14" x14ac:dyDescent="0.25">
      <c r="B10740" s="2" t="s">
        <v>7921</v>
      </c>
      <c r="C10740" s="2" t="s">
        <v>1083</v>
      </c>
      <c r="D10740" s="2" t="s">
        <v>16</v>
      </c>
      <c r="E10740" s="2" t="s">
        <v>17</v>
      </c>
      <c r="F10740" s="2" t="s">
        <v>18</v>
      </c>
      <c r="G10740" s="2" t="s">
        <v>175</v>
      </c>
      <c r="H10740" s="2" t="s">
        <v>7895</v>
      </c>
      <c r="I10740" s="2">
        <v>42308</v>
      </c>
      <c r="J10740" s="2">
        <v>0</v>
      </c>
      <c r="K10740" s="2">
        <v>0</v>
      </c>
      <c r="L10740" s="3">
        <v>46084</v>
      </c>
      <c r="M10740" s="2" t="s">
        <v>30</v>
      </c>
      <c r="N10740" s="2" t="s">
        <v>135</v>
      </c>
    </row>
    <row r="10741" spans="2:14" x14ac:dyDescent="0.25">
      <c r="B10741" s="2" t="s">
        <v>7921</v>
      </c>
      <c r="C10741" s="2" t="s">
        <v>1083</v>
      </c>
      <c r="D10741" s="2" t="s">
        <v>16</v>
      </c>
      <c r="E10741" s="2" t="s">
        <v>17</v>
      </c>
      <c r="F10741" s="2" t="s">
        <v>18</v>
      </c>
      <c r="G10741" s="2" t="s">
        <v>175</v>
      </c>
      <c r="H10741" s="2" t="s">
        <v>7895</v>
      </c>
      <c r="I10741" s="2">
        <v>42308</v>
      </c>
      <c r="J10741" s="2">
        <v>0</v>
      </c>
      <c r="K10741" s="2">
        <v>410013</v>
      </c>
      <c r="L10741" s="3">
        <v>44958</v>
      </c>
      <c r="M10741" s="3">
        <v>47392</v>
      </c>
      <c r="N10741" s="2" t="s">
        <v>135</v>
      </c>
    </row>
    <row r="10742" spans="2:14" x14ac:dyDescent="0.25">
      <c r="B10742" s="2" t="s">
        <v>7921</v>
      </c>
      <c r="C10742" s="2" t="s">
        <v>1083</v>
      </c>
      <c r="D10742" s="2" t="s">
        <v>16</v>
      </c>
      <c r="E10742" s="2" t="s">
        <v>17</v>
      </c>
      <c r="F10742" s="2" t="s">
        <v>18</v>
      </c>
      <c r="G10742" s="2" t="s">
        <v>175</v>
      </c>
      <c r="H10742" s="2" t="s">
        <v>7895</v>
      </c>
      <c r="I10742" s="2">
        <v>42308</v>
      </c>
      <c r="J10742" s="2">
        <v>0</v>
      </c>
      <c r="K10742" s="2">
        <v>411008</v>
      </c>
      <c r="L10742" s="3">
        <v>44958</v>
      </c>
      <c r="M10742" s="3">
        <v>47423</v>
      </c>
      <c r="N10742" s="2" t="s">
        <v>135</v>
      </c>
    </row>
    <row r="10743" spans="2:14" x14ac:dyDescent="0.25">
      <c r="B10743" s="2" t="s">
        <v>7921</v>
      </c>
      <c r="C10743" s="2" t="s">
        <v>1083</v>
      </c>
      <c r="D10743" s="2" t="s">
        <v>16</v>
      </c>
      <c r="E10743" s="2" t="s">
        <v>17</v>
      </c>
      <c r="F10743" s="2" t="s">
        <v>18</v>
      </c>
      <c r="G10743" s="2" t="s">
        <v>175</v>
      </c>
      <c r="H10743" s="2" t="s">
        <v>7895</v>
      </c>
      <c r="I10743" s="2">
        <v>42308</v>
      </c>
      <c r="J10743" s="2">
        <v>0</v>
      </c>
      <c r="K10743" s="2">
        <v>412001</v>
      </c>
      <c r="L10743" s="3">
        <v>44958</v>
      </c>
      <c r="M10743" s="3">
        <v>47453</v>
      </c>
      <c r="N10743" s="2" t="s">
        <v>135</v>
      </c>
    </row>
    <row r="10744" spans="2:14" x14ac:dyDescent="0.25">
      <c r="B10744" s="2" t="s">
        <v>7921</v>
      </c>
      <c r="C10744" s="2" t="s">
        <v>1083</v>
      </c>
      <c r="D10744" s="2" t="s">
        <v>16</v>
      </c>
      <c r="E10744" s="2" t="s">
        <v>17</v>
      </c>
      <c r="F10744" s="2" t="s">
        <v>18</v>
      </c>
      <c r="G10744" s="2" t="s">
        <v>175</v>
      </c>
      <c r="H10744" s="2" t="s">
        <v>7895</v>
      </c>
      <c r="I10744" s="2">
        <v>42308</v>
      </c>
      <c r="J10744" s="2">
        <v>0</v>
      </c>
      <c r="K10744" s="2">
        <v>501011</v>
      </c>
      <c r="L10744" s="3">
        <v>45677</v>
      </c>
      <c r="M10744" s="3">
        <v>47484</v>
      </c>
      <c r="N10744" s="2" t="s">
        <v>135</v>
      </c>
    </row>
    <row r="10745" spans="2:14" x14ac:dyDescent="0.25">
      <c r="B10745" s="2" t="s">
        <v>7921</v>
      </c>
      <c r="C10745" s="2" t="s">
        <v>1083</v>
      </c>
      <c r="D10745" s="2" t="s">
        <v>16</v>
      </c>
      <c r="E10745" s="2" t="s">
        <v>17</v>
      </c>
      <c r="F10745" s="2" t="s">
        <v>18</v>
      </c>
      <c r="G10745" s="2" t="s">
        <v>175</v>
      </c>
      <c r="H10745" s="2" t="s">
        <v>7895</v>
      </c>
      <c r="I10745" s="2">
        <v>42308</v>
      </c>
      <c r="J10745" s="2">
        <v>0</v>
      </c>
      <c r="K10745" s="2">
        <v>502008</v>
      </c>
      <c r="L10745" s="3">
        <v>45712</v>
      </c>
      <c r="M10745" s="3">
        <v>47515</v>
      </c>
      <c r="N10745" s="2" t="s">
        <v>135</v>
      </c>
    </row>
    <row r="10746" spans="2:14" x14ac:dyDescent="0.25">
      <c r="B10746" s="2" t="s">
        <v>7921</v>
      </c>
      <c r="C10746" s="2" t="s">
        <v>1083</v>
      </c>
      <c r="D10746" s="2" t="s">
        <v>16</v>
      </c>
      <c r="E10746" s="2" t="s">
        <v>17</v>
      </c>
      <c r="F10746" s="2" t="s">
        <v>18</v>
      </c>
      <c r="G10746" s="2" t="s">
        <v>175</v>
      </c>
      <c r="H10746" s="2" t="s">
        <v>7895</v>
      </c>
      <c r="I10746" s="2">
        <v>42308</v>
      </c>
      <c r="J10746" s="2">
        <v>0</v>
      </c>
      <c r="K10746" s="2">
        <v>502009</v>
      </c>
      <c r="L10746" s="3">
        <v>45712</v>
      </c>
      <c r="M10746" s="3">
        <v>47515</v>
      </c>
      <c r="N10746" s="2" t="s">
        <v>135</v>
      </c>
    </row>
    <row r="10747" spans="2:14" x14ac:dyDescent="0.25">
      <c r="B10747" s="2" t="s">
        <v>7921</v>
      </c>
      <c r="C10747" s="2" t="s">
        <v>1083</v>
      </c>
      <c r="D10747" s="2" t="s">
        <v>16</v>
      </c>
      <c r="E10747" s="2" t="s">
        <v>17</v>
      </c>
      <c r="F10747" s="2" t="s">
        <v>18</v>
      </c>
      <c r="G10747" s="2" t="s">
        <v>175</v>
      </c>
      <c r="H10747" s="2" t="s">
        <v>7895</v>
      </c>
      <c r="I10747" s="2">
        <v>42308</v>
      </c>
      <c r="J10747" s="2">
        <v>0</v>
      </c>
      <c r="K10747" s="2">
        <v>502010</v>
      </c>
      <c r="L10747" s="3">
        <v>45712</v>
      </c>
      <c r="M10747" s="3">
        <v>47515</v>
      </c>
      <c r="N10747" s="2" t="s">
        <v>135</v>
      </c>
    </row>
    <row r="10748" spans="2:14" x14ac:dyDescent="0.25">
      <c r="B10748" s="2" t="s">
        <v>7921</v>
      </c>
      <c r="C10748" s="2" t="s">
        <v>1083</v>
      </c>
      <c r="D10748" s="2" t="s">
        <v>16</v>
      </c>
      <c r="E10748" s="2" t="s">
        <v>17</v>
      </c>
      <c r="F10748" s="2" t="s">
        <v>18</v>
      </c>
      <c r="G10748" s="2" t="s">
        <v>175</v>
      </c>
      <c r="H10748" s="2" t="s">
        <v>7895</v>
      </c>
      <c r="I10748" s="2">
        <v>42308</v>
      </c>
      <c r="J10748" s="2">
        <v>0</v>
      </c>
      <c r="K10748" s="2">
        <v>502014</v>
      </c>
      <c r="L10748" s="3">
        <v>45734</v>
      </c>
      <c r="M10748" s="3">
        <v>47515</v>
      </c>
      <c r="N10748" s="2" t="s">
        <v>135</v>
      </c>
    </row>
    <row r="10749" spans="2:14" x14ac:dyDescent="0.25">
      <c r="B10749" s="2" t="s">
        <v>7921</v>
      </c>
      <c r="C10749" s="2" t="s">
        <v>1083</v>
      </c>
      <c r="D10749" s="2" t="s">
        <v>16</v>
      </c>
      <c r="E10749" s="2" t="s">
        <v>17</v>
      </c>
      <c r="F10749" s="2" t="s">
        <v>18</v>
      </c>
      <c r="G10749" s="2" t="s">
        <v>175</v>
      </c>
      <c r="H10749" s="2" t="s">
        <v>7895</v>
      </c>
      <c r="I10749" s="2">
        <v>42308</v>
      </c>
      <c r="J10749" s="2">
        <v>0</v>
      </c>
      <c r="K10749" s="2">
        <v>502015</v>
      </c>
      <c r="L10749" s="3">
        <v>45734</v>
      </c>
      <c r="M10749" s="3">
        <v>47515</v>
      </c>
      <c r="N10749" s="2" t="s">
        <v>135</v>
      </c>
    </row>
    <row r="10750" spans="2:14" x14ac:dyDescent="0.25">
      <c r="B10750" s="2" t="s">
        <v>7921</v>
      </c>
      <c r="C10750" s="2" t="s">
        <v>1083</v>
      </c>
      <c r="D10750" s="2" t="s">
        <v>16</v>
      </c>
      <c r="E10750" s="2" t="s">
        <v>17</v>
      </c>
      <c r="F10750" s="2" t="s">
        <v>18</v>
      </c>
      <c r="G10750" s="2" t="s">
        <v>175</v>
      </c>
      <c r="H10750" s="2" t="s">
        <v>7895</v>
      </c>
      <c r="I10750" s="2">
        <v>42308</v>
      </c>
      <c r="J10750" s="2">
        <v>0</v>
      </c>
      <c r="K10750" s="2">
        <v>504012</v>
      </c>
      <c r="L10750" s="3">
        <v>45782</v>
      </c>
      <c r="M10750" s="3">
        <v>47574</v>
      </c>
      <c r="N10750" s="2" t="s">
        <v>135</v>
      </c>
    </row>
    <row r="10751" spans="2:14" x14ac:dyDescent="0.25">
      <c r="B10751" s="2" t="s">
        <v>7921</v>
      </c>
      <c r="C10751" s="2" t="s">
        <v>1083</v>
      </c>
      <c r="D10751" s="2" t="s">
        <v>16</v>
      </c>
      <c r="E10751" s="2" t="s">
        <v>17</v>
      </c>
      <c r="F10751" s="2" t="s">
        <v>18</v>
      </c>
      <c r="G10751" s="2" t="s">
        <v>175</v>
      </c>
      <c r="H10751" s="2" t="s">
        <v>7895</v>
      </c>
      <c r="I10751" s="2">
        <v>42308</v>
      </c>
      <c r="J10751" s="2">
        <v>0</v>
      </c>
      <c r="K10751" s="2">
        <v>504013</v>
      </c>
      <c r="L10751" s="3">
        <v>45782</v>
      </c>
      <c r="M10751" s="3">
        <v>47574</v>
      </c>
      <c r="N10751" s="2" t="s">
        <v>135</v>
      </c>
    </row>
    <row r="10752" spans="2:14" x14ac:dyDescent="0.25">
      <c r="B10752" s="2" t="s">
        <v>7921</v>
      </c>
      <c r="C10752" s="2" t="s">
        <v>1083</v>
      </c>
      <c r="D10752" s="2" t="s">
        <v>16</v>
      </c>
      <c r="E10752" s="2" t="s">
        <v>17</v>
      </c>
      <c r="F10752" s="2" t="s">
        <v>18</v>
      </c>
      <c r="G10752" s="2" t="s">
        <v>175</v>
      </c>
      <c r="H10752" s="2" t="s">
        <v>7895</v>
      </c>
      <c r="I10752" s="2">
        <v>42308</v>
      </c>
      <c r="J10752" s="2">
        <v>0</v>
      </c>
      <c r="K10752" s="2">
        <v>505005</v>
      </c>
      <c r="L10752" s="3">
        <v>45805</v>
      </c>
      <c r="M10752" s="3">
        <v>47604</v>
      </c>
      <c r="N10752" s="2" t="s">
        <v>135</v>
      </c>
    </row>
    <row r="10753" spans="2:14" x14ac:dyDescent="0.25">
      <c r="B10753" s="2" t="s">
        <v>7921</v>
      </c>
      <c r="C10753" s="2" t="s">
        <v>1083</v>
      </c>
      <c r="D10753" s="2" t="s">
        <v>16</v>
      </c>
      <c r="E10753" s="2" t="s">
        <v>17</v>
      </c>
      <c r="F10753" s="2" t="s">
        <v>18</v>
      </c>
      <c r="G10753" s="2" t="s">
        <v>175</v>
      </c>
      <c r="H10753" s="2" t="s">
        <v>7895</v>
      </c>
      <c r="I10753" s="2">
        <v>42308</v>
      </c>
      <c r="J10753" s="2">
        <v>0</v>
      </c>
      <c r="K10753" s="2">
        <v>505012</v>
      </c>
      <c r="L10753" s="3">
        <v>45805</v>
      </c>
      <c r="M10753" s="3">
        <v>47604</v>
      </c>
      <c r="N10753" s="2" t="s">
        <v>135</v>
      </c>
    </row>
    <row r="10754" spans="2:14" x14ac:dyDescent="0.25">
      <c r="B10754" s="2" t="s">
        <v>7921</v>
      </c>
      <c r="C10754" s="2" t="s">
        <v>1083</v>
      </c>
      <c r="D10754" s="2" t="s">
        <v>16</v>
      </c>
      <c r="E10754" s="2" t="s">
        <v>17</v>
      </c>
      <c r="F10754" s="2" t="s">
        <v>18</v>
      </c>
      <c r="G10754" s="2" t="s">
        <v>175</v>
      </c>
      <c r="H10754" s="2" t="s">
        <v>7895</v>
      </c>
      <c r="I10754" s="2">
        <v>42308</v>
      </c>
      <c r="J10754" s="2">
        <v>0</v>
      </c>
      <c r="K10754" s="2">
        <v>505016</v>
      </c>
      <c r="L10754" s="3">
        <v>45821</v>
      </c>
      <c r="M10754" s="3">
        <v>47604</v>
      </c>
      <c r="N10754" s="2" t="s">
        <v>135</v>
      </c>
    </row>
    <row r="10755" spans="2:14" x14ac:dyDescent="0.25">
      <c r="B10755" s="2" t="s">
        <v>7921</v>
      </c>
      <c r="C10755" s="2" t="s">
        <v>1083</v>
      </c>
      <c r="D10755" s="2" t="s">
        <v>16</v>
      </c>
      <c r="E10755" s="2" t="s">
        <v>17</v>
      </c>
      <c r="F10755" s="2" t="s">
        <v>18</v>
      </c>
      <c r="G10755" s="2" t="s">
        <v>175</v>
      </c>
      <c r="H10755" s="2" t="s">
        <v>7895</v>
      </c>
      <c r="I10755" s="2">
        <v>42308</v>
      </c>
      <c r="J10755" s="2">
        <v>0</v>
      </c>
      <c r="K10755" s="2">
        <v>506002</v>
      </c>
      <c r="L10755" s="3">
        <v>45847</v>
      </c>
      <c r="M10755" s="3">
        <v>47635</v>
      </c>
      <c r="N10755" s="2" t="s">
        <v>135</v>
      </c>
    </row>
    <row r="10756" spans="2:14" x14ac:dyDescent="0.25">
      <c r="B10756" s="2" t="s">
        <v>7921</v>
      </c>
      <c r="C10756" s="2" t="s">
        <v>1083</v>
      </c>
      <c r="D10756" s="2" t="s">
        <v>16</v>
      </c>
      <c r="E10756" s="2" t="s">
        <v>17</v>
      </c>
      <c r="F10756" s="2" t="s">
        <v>18</v>
      </c>
      <c r="G10756" s="2" t="s">
        <v>175</v>
      </c>
      <c r="H10756" s="2" t="s">
        <v>7895</v>
      </c>
      <c r="I10756" s="2">
        <v>42308</v>
      </c>
      <c r="J10756" s="2">
        <v>0</v>
      </c>
      <c r="K10756" s="2">
        <v>506003</v>
      </c>
      <c r="L10756" s="3">
        <v>45847</v>
      </c>
      <c r="M10756" s="3">
        <v>47635</v>
      </c>
      <c r="N10756" s="2" t="s">
        <v>135</v>
      </c>
    </row>
    <row r="10757" spans="2:14" x14ac:dyDescent="0.25">
      <c r="B10757" s="2" t="s">
        <v>7921</v>
      </c>
      <c r="C10757" s="2" t="s">
        <v>1083</v>
      </c>
      <c r="D10757" s="2" t="s">
        <v>16</v>
      </c>
      <c r="E10757" s="2" t="s">
        <v>17</v>
      </c>
      <c r="F10757" s="2" t="s">
        <v>18</v>
      </c>
      <c r="G10757" s="2" t="s">
        <v>175</v>
      </c>
      <c r="H10757" s="2" t="s">
        <v>7895</v>
      </c>
      <c r="I10757" s="2">
        <v>42308</v>
      </c>
      <c r="J10757" s="2">
        <v>0</v>
      </c>
      <c r="K10757" s="2" t="s">
        <v>7922</v>
      </c>
      <c r="L10757" s="3">
        <v>45857</v>
      </c>
      <c r="M10757" s="3">
        <v>47635</v>
      </c>
      <c r="N10757" s="2" t="s">
        <v>135</v>
      </c>
    </row>
    <row r="10758" spans="2:14" x14ac:dyDescent="0.25">
      <c r="B10758" s="2" t="s">
        <v>7921</v>
      </c>
      <c r="C10758" s="2" t="s">
        <v>1083</v>
      </c>
      <c r="D10758" s="2" t="s">
        <v>16</v>
      </c>
      <c r="E10758" s="2" t="s">
        <v>17</v>
      </c>
      <c r="F10758" s="2" t="s">
        <v>18</v>
      </c>
      <c r="G10758" s="2" t="s">
        <v>175</v>
      </c>
      <c r="H10758" s="2" t="s">
        <v>7895</v>
      </c>
      <c r="I10758" s="2">
        <v>42308</v>
      </c>
      <c r="J10758" s="2">
        <v>0</v>
      </c>
      <c r="K10758" s="2" t="s">
        <v>7923</v>
      </c>
      <c r="L10758" s="3">
        <v>45908</v>
      </c>
      <c r="M10758" s="3">
        <v>47665</v>
      </c>
      <c r="N10758" s="2" t="s">
        <v>135</v>
      </c>
    </row>
    <row r="10759" spans="2:14" x14ac:dyDescent="0.25">
      <c r="B10759" s="2" t="s">
        <v>7921</v>
      </c>
      <c r="C10759" s="2" t="s">
        <v>1083</v>
      </c>
      <c r="D10759" s="2" t="s">
        <v>16</v>
      </c>
      <c r="E10759" s="2" t="s">
        <v>17</v>
      </c>
      <c r="F10759" s="2" t="s">
        <v>18</v>
      </c>
      <c r="G10759" s="2" t="s">
        <v>175</v>
      </c>
      <c r="H10759" s="2" t="s">
        <v>7895</v>
      </c>
      <c r="I10759" s="2">
        <v>42308</v>
      </c>
      <c r="J10759" s="2">
        <v>0</v>
      </c>
      <c r="K10759" s="2" t="s">
        <v>7924</v>
      </c>
      <c r="L10759" s="3">
        <v>45950</v>
      </c>
      <c r="M10759" s="3">
        <v>47696</v>
      </c>
      <c r="N10759" s="2" t="s">
        <v>135</v>
      </c>
    </row>
    <row r="10760" spans="2:14" x14ac:dyDescent="0.25">
      <c r="B10760" s="2" t="s">
        <v>7921</v>
      </c>
      <c r="C10760" s="2" t="s">
        <v>1083</v>
      </c>
      <c r="D10760" s="2" t="s">
        <v>16</v>
      </c>
      <c r="E10760" s="2" t="s">
        <v>17</v>
      </c>
      <c r="F10760" s="2" t="s">
        <v>18</v>
      </c>
      <c r="G10760" s="2" t="s">
        <v>175</v>
      </c>
      <c r="H10760" s="2" t="s">
        <v>7895</v>
      </c>
      <c r="I10760" s="2">
        <v>42308</v>
      </c>
      <c r="J10760" s="2">
        <v>0</v>
      </c>
      <c r="K10760" s="2">
        <v>510012</v>
      </c>
      <c r="L10760" s="3">
        <v>45961</v>
      </c>
      <c r="M10760" s="3">
        <v>47757</v>
      </c>
      <c r="N10760" s="2" t="s">
        <v>135</v>
      </c>
    </row>
    <row r="10761" spans="2:14" x14ac:dyDescent="0.25">
      <c r="B10761" s="2" t="s">
        <v>7921</v>
      </c>
      <c r="C10761" s="2" t="s">
        <v>1083</v>
      </c>
      <c r="D10761" s="2" t="s">
        <v>16</v>
      </c>
      <c r="E10761" s="2" t="s">
        <v>17</v>
      </c>
      <c r="F10761" s="2" t="s">
        <v>18</v>
      </c>
      <c r="G10761" s="2" t="s">
        <v>175</v>
      </c>
      <c r="H10761" s="2" t="s">
        <v>7895</v>
      </c>
      <c r="I10761" s="2">
        <v>42308</v>
      </c>
      <c r="J10761" s="2">
        <v>0</v>
      </c>
      <c r="K10761" s="2">
        <v>511018</v>
      </c>
      <c r="L10761" s="3">
        <v>45997</v>
      </c>
      <c r="M10761" s="3">
        <v>47788</v>
      </c>
      <c r="N10761" s="2" t="s">
        <v>135</v>
      </c>
    </row>
    <row r="10762" spans="2:14" x14ac:dyDescent="0.25">
      <c r="B10762" s="2" t="s">
        <v>7921</v>
      </c>
      <c r="C10762" s="2" t="s">
        <v>1083</v>
      </c>
      <c r="D10762" s="2" t="s">
        <v>16</v>
      </c>
      <c r="E10762" s="2" t="s">
        <v>17</v>
      </c>
      <c r="F10762" s="2" t="s">
        <v>18</v>
      </c>
      <c r="G10762" s="2" t="s">
        <v>175</v>
      </c>
      <c r="H10762" s="2" t="s">
        <v>7895</v>
      </c>
      <c r="I10762" s="2">
        <v>42308</v>
      </c>
      <c r="J10762" s="2">
        <v>0</v>
      </c>
      <c r="K10762" s="2">
        <v>601012</v>
      </c>
      <c r="L10762" s="3">
        <v>46052</v>
      </c>
      <c r="M10762" s="3">
        <v>47849</v>
      </c>
      <c r="N10762" s="2" t="s">
        <v>135</v>
      </c>
    </row>
    <row r="10763" spans="2:14" x14ac:dyDescent="0.25">
      <c r="B10763" s="2" t="s">
        <v>7921</v>
      </c>
      <c r="C10763" s="2" t="s">
        <v>1083</v>
      </c>
      <c r="D10763" s="2" t="s">
        <v>16</v>
      </c>
      <c r="E10763" s="2" t="s">
        <v>17</v>
      </c>
      <c r="F10763" s="2" t="s">
        <v>18</v>
      </c>
      <c r="G10763" s="2" t="s">
        <v>175</v>
      </c>
      <c r="H10763" s="2" t="s">
        <v>7895</v>
      </c>
      <c r="I10763" s="2">
        <v>42308</v>
      </c>
      <c r="J10763" s="2">
        <v>0</v>
      </c>
      <c r="K10763" s="2">
        <v>602004</v>
      </c>
      <c r="L10763" s="3">
        <v>46090</v>
      </c>
      <c r="M10763" s="3">
        <v>47880</v>
      </c>
      <c r="N10763" s="2" t="s">
        <v>135</v>
      </c>
    </row>
    <row r="10764" spans="2:14" x14ac:dyDescent="0.25">
      <c r="B10764" s="2" t="s">
        <v>7921</v>
      </c>
      <c r="C10764" s="2" t="s">
        <v>1083</v>
      </c>
      <c r="D10764" s="2" t="s">
        <v>16</v>
      </c>
      <c r="E10764" s="2" t="s">
        <v>17</v>
      </c>
      <c r="F10764" s="2" t="s">
        <v>18</v>
      </c>
      <c r="G10764" s="2" t="s">
        <v>175</v>
      </c>
      <c r="H10764" s="2" t="s">
        <v>7895</v>
      </c>
      <c r="I10764" s="2">
        <v>42308</v>
      </c>
      <c r="J10764" s="2">
        <v>0</v>
      </c>
      <c r="K10764" s="2">
        <v>602006</v>
      </c>
      <c r="L10764" s="3">
        <v>46094</v>
      </c>
      <c r="M10764" s="3">
        <v>47880</v>
      </c>
      <c r="N10764" s="2" t="s">
        <v>135</v>
      </c>
    </row>
    <row r="10765" spans="2:14" x14ac:dyDescent="0.25">
      <c r="B10765" s="2" t="s">
        <v>7921</v>
      </c>
      <c r="C10765" s="2" t="s">
        <v>1083</v>
      </c>
      <c r="D10765" s="2" t="s">
        <v>16</v>
      </c>
      <c r="E10765" s="2" t="s">
        <v>17</v>
      </c>
      <c r="F10765" s="2" t="s">
        <v>18</v>
      </c>
      <c r="G10765" s="2" t="s">
        <v>175</v>
      </c>
      <c r="H10765" s="2" t="s">
        <v>7895</v>
      </c>
      <c r="I10765" s="2">
        <v>42308</v>
      </c>
      <c r="J10765" s="2">
        <v>0</v>
      </c>
      <c r="K10765" s="2">
        <v>602007</v>
      </c>
      <c r="L10765" s="3">
        <v>46094</v>
      </c>
      <c r="M10765" s="3">
        <v>47880</v>
      </c>
      <c r="N10765" s="2" t="s">
        <v>135</v>
      </c>
    </row>
    <row r="10766" spans="2:14" x14ac:dyDescent="0.25">
      <c r="B10766" s="2" t="s">
        <v>7921</v>
      </c>
      <c r="C10766" s="2" t="s">
        <v>1083</v>
      </c>
      <c r="D10766" s="2" t="s">
        <v>16</v>
      </c>
      <c r="E10766" s="2" t="s">
        <v>17</v>
      </c>
      <c r="F10766" s="2" t="s">
        <v>18</v>
      </c>
      <c r="G10766" s="2" t="s">
        <v>175</v>
      </c>
      <c r="H10766" s="2" t="s">
        <v>7895</v>
      </c>
      <c r="I10766" s="2">
        <v>42308</v>
      </c>
      <c r="J10766" s="2">
        <v>8</v>
      </c>
      <c r="K10766" s="2">
        <v>604002</v>
      </c>
      <c r="L10766" s="3">
        <v>46125</v>
      </c>
      <c r="M10766" s="3">
        <v>47939</v>
      </c>
      <c r="N10766" s="2" t="s">
        <v>135</v>
      </c>
    </row>
    <row r="10767" spans="2:14" x14ac:dyDescent="0.25">
      <c r="B10767" s="2" t="s">
        <v>7921</v>
      </c>
      <c r="C10767" s="2" t="s">
        <v>1083</v>
      </c>
      <c r="D10767" s="2" t="s">
        <v>16</v>
      </c>
      <c r="E10767" s="2" t="s">
        <v>17</v>
      </c>
      <c r="F10767" s="2" t="s">
        <v>18</v>
      </c>
      <c r="G10767" s="2" t="s">
        <v>175</v>
      </c>
      <c r="H10767" s="2" t="s">
        <v>7895</v>
      </c>
      <c r="I10767" s="2">
        <v>42308</v>
      </c>
      <c r="J10767" s="2">
        <v>0</v>
      </c>
      <c r="K10767" s="2">
        <v>604010</v>
      </c>
      <c r="L10767" s="3">
        <v>46137</v>
      </c>
      <c r="M10767" s="3">
        <v>47939</v>
      </c>
      <c r="N10767" s="2" t="s">
        <v>135</v>
      </c>
    </row>
    <row r="10768" spans="2:14" x14ac:dyDescent="0.25">
      <c r="B10768" s="2" t="s">
        <v>7921</v>
      </c>
      <c r="C10768" s="2" t="s">
        <v>1083</v>
      </c>
      <c r="D10768" s="2" t="s">
        <v>16</v>
      </c>
      <c r="E10768" s="2" t="s">
        <v>17</v>
      </c>
      <c r="F10768" s="2" t="s">
        <v>18</v>
      </c>
      <c r="G10768" s="2" t="s">
        <v>175</v>
      </c>
      <c r="H10768" s="2" t="s">
        <v>7895</v>
      </c>
      <c r="I10768" s="2">
        <v>42308</v>
      </c>
      <c r="J10768" s="2">
        <v>0</v>
      </c>
      <c r="K10768" s="2">
        <v>604020</v>
      </c>
      <c r="L10768" s="3">
        <v>46155</v>
      </c>
      <c r="M10768" s="3">
        <v>47939</v>
      </c>
      <c r="N10768" s="2" t="s">
        <v>135</v>
      </c>
    </row>
    <row r="10769" spans="2:14" x14ac:dyDescent="0.25">
      <c r="B10769" s="2" t="s">
        <v>7921</v>
      </c>
      <c r="C10769" s="2" t="s">
        <v>1083</v>
      </c>
      <c r="D10769" s="2" t="s">
        <v>16</v>
      </c>
      <c r="E10769" s="2" t="s">
        <v>17</v>
      </c>
      <c r="F10769" s="2" t="s">
        <v>18</v>
      </c>
      <c r="G10769" s="2" t="s">
        <v>175</v>
      </c>
      <c r="H10769" s="2" t="s">
        <v>7895</v>
      </c>
      <c r="I10769" s="2">
        <v>42308</v>
      </c>
      <c r="J10769" s="2">
        <v>0</v>
      </c>
      <c r="K10769" s="2">
        <v>605011</v>
      </c>
      <c r="L10769" s="3">
        <v>46181</v>
      </c>
      <c r="M10769" s="3">
        <v>47969</v>
      </c>
      <c r="N10769" s="2" t="s">
        <v>135</v>
      </c>
    </row>
    <row r="10770" spans="2:14" x14ac:dyDescent="0.25">
      <c r="B10770" s="2" t="s">
        <v>7921</v>
      </c>
      <c r="C10770" s="2" t="s">
        <v>1083</v>
      </c>
      <c r="D10770" s="2" t="s">
        <v>16</v>
      </c>
      <c r="E10770" s="2" t="s">
        <v>17</v>
      </c>
      <c r="F10770" s="2" t="s">
        <v>18</v>
      </c>
      <c r="G10770" s="2" t="s">
        <v>175</v>
      </c>
      <c r="H10770" s="2" t="s">
        <v>7895</v>
      </c>
      <c r="I10770" s="2">
        <v>42308</v>
      </c>
      <c r="J10770" s="2">
        <v>16800</v>
      </c>
      <c r="K10770" s="2">
        <v>605012</v>
      </c>
      <c r="L10770" s="3">
        <v>46185</v>
      </c>
      <c r="M10770" s="3">
        <v>47969</v>
      </c>
      <c r="N10770" s="2" t="s">
        <v>135</v>
      </c>
    </row>
    <row r="10771" spans="2:14" x14ac:dyDescent="0.25">
      <c r="B10771" s="2" t="s">
        <v>7921</v>
      </c>
      <c r="C10771" s="2" t="s">
        <v>1083</v>
      </c>
      <c r="D10771" s="2" t="s">
        <v>16</v>
      </c>
      <c r="E10771" s="2" t="s">
        <v>17</v>
      </c>
      <c r="F10771" s="2" t="s">
        <v>18</v>
      </c>
      <c r="G10771" s="2" t="s">
        <v>175</v>
      </c>
      <c r="H10771" s="2" t="s">
        <v>7895</v>
      </c>
      <c r="I10771" s="2">
        <v>42308</v>
      </c>
      <c r="J10771" s="2">
        <v>25500</v>
      </c>
      <c r="K10771" s="2">
        <v>605013</v>
      </c>
      <c r="L10771" s="3">
        <v>46185</v>
      </c>
      <c r="M10771" s="3">
        <v>47969</v>
      </c>
      <c r="N10771" s="2" t="s">
        <v>135</v>
      </c>
    </row>
    <row r="10772" spans="2:14" x14ac:dyDescent="0.25">
      <c r="B10772" s="2" t="s">
        <v>7921</v>
      </c>
      <c r="C10772" s="2" t="s">
        <v>1083</v>
      </c>
      <c r="D10772" s="2" t="s">
        <v>16</v>
      </c>
      <c r="E10772" s="2" t="s">
        <v>17</v>
      </c>
      <c r="F10772" s="2" t="s">
        <v>18</v>
      </c>
      <c r="G10772" s="2" t="s">
        <v>175</v>
      </c>
      <c r="H10772" s="2" t="s">
        <v>7895</v>
      </c>
      <c r="I10772" s="2">
        <v>42308</v>
      </c>
      <c r="J10772" s="2">
        <v>0</v>
      </c>
      <c r="K10772" s="2" t="s">
        <v>7925</v>
      </c>
      <c r="L10772" s="3">
        <v>45768</v>
      </c>
      <c r="M10772" s="3">
        <v>47574</v>
      </c>
      <c r="N10772" s="2" t="s">
        <v>135</v>
      </c>
    </row>
    <row r="10773" spans="2:14" x14ac:dyDescent="0.25">
      <c r="B10773" s="2" t="s">
        <v>7921</v>
      </c>
      <c r="C10773" s="2" t="s">
        <v>1083</v>
      </c>
      <c r="D10773" s="2" t="s">
        <v>16</v>
      </c>
      <c r="E10773" s="2" t="s">
        <v>17</v>
      </c>
      <c r="F10773" s="2" t="s">
        <v>18</v>
      </c>
      <c r="G10773" s="2" t="s">
        <v>175</v>
      </c>
      <c r="H10773" s="2" t="s">
        <v>7895</v>
      </c>
      <c r="I10773" s="2">
        <v>42308</v>
      </c>
      <c r="J10773" s="2">
        <v>0</v>
      </c>
      <c r="K10773" s="2" t="s">
        <v>7926</v>
      </c>
      <c r="L10773" s="3">
        <v>45768</v>
      </c>
      <c r="M10773" s="3">
        <v>47574</v>
      </c>
      <c r="N10773" s="2" t="s">
        <v>135</v>
      </c>
    </row>
    <row r="10774" spans="2:14" x14ac:dyDescent="0.25">
      <c r="B10774" s="2" t="s">
        <v>7921</v>
      </c>
      <c r="C10774" s="2" t="s">
        <v>1083</v>
      </c>
      <c r="D10774" s="2" t="s">
        <v>16</v>
      </c>
      <c r="E10774" s="2" t="s">
        <v>17</v>
      </c>
      <c r="F10774" s="2" t="s">
        <v>18</v>
      </c>
      <c r="G10774" s="2" t="s">
        <v>175</v>
      </c>
      <c r="H10774" s="2" t="s">
        <v>7895</v>
      </c>
      <c r="I10774" s="2">
        <v>42308</v>
      </c>
      <c r="J10774" s="2">
        <v>0</v>
      </c>
      <c r="K10774" s="2" t="s">
        <v>7912</v>
      </c>
      <c r="L10774" s="3">
        <v>46157</v>
      </c>
      <c r="M10774" s="3">
        <v>47969</v>
      </c>
      <c r="N10774" s="2" t="s">
        <v>135</v>
      </c>
    </row>
    <row r="10775" spans="2:14" x14ac:dyDescent="0.25">
      <c r="B10775" s="2" t="s">
        <v>7921</v>
      </c>
      <c r="C10775" s="2" t="s">
        <v>1083</v>
      </c>
      <c r="D10775" s="2" t="s">
        <v>16</v>
      </c>
      <c r="E10775" s="2" t="s">
        <v>181</v>
      </c>
      <c r="F10775" s="2" t="s">
        <v>18</v>
      </c>
      <c r="G10775" s="2" t="s">
        <v>175</v>
      </c>
      <c r="H10775" s="2" t="s">
        <v>7895</v>
      </c>
      <c r="I10775" s="2">
        <v>42308</v>
      </c>
      <c r="J10775" s="2">
        <v>0</v>
      </c>
      <c r="K10775" s="2">
        <v>410013</v>
      </c>
      <c r="L10775" s="3">
        <v>44958</v>
      </c>
      <c r="M10775" s="3">
        <v>47392</v>
      </c>
      <c r="N10775" s="2" t="s">
        <v>135</v>
      </c>
    </row>
    <row r="10776" spans="2:14" x14ac:dyDescent="0.25">
      <c r="B10776" s="2" t="s">
        <v>7921</v>
      </c>
      <c r="C10776" s="2" t="s">
        <v>1083</v>
      </c>
      <c r="D10776" s="2" t="s">
        <v>16</v>
      </c>
      <c r="E10776" s="2" t="s">
        <v>142</v>
      </c>
      <c r="F10776" s="2" t="s">
        <v>18</v>
      </c>
      <c r="G10776" s="2" t="s">
        <v>175</v>
      </c>
      <c r="H10776" s="2" t="s">
        <v>7895</v>
      </c>
      <c r="I10776" s="2">
        <v>42308</v>
      </c>
      <c r="J10776" s="2">
        <v>0</v>
      </c>
      <c r="K10776" s="2">
        <v>502010</v>
      </c>
      <c r="L10776" s="3">
        <v>45712</v>
      </c>
      <c r="M10776" s="3">
        <v>47515</v>
      </c>
      <c r="N10776" s="2" t="s">
        <v>135</v>
      </c>
    </row>
    <row r="10777" spans="2:14" x14ac:dyDescent="0.25">
      <c r="B10777" s="2" t="s">
        <v>7921</v>
      </c>
      <c r="C10777" s="2" t="s">
        <v>1083</v>
      </c>
      <c r="D10777" s="2" t="s">
        <v>16</v>
      </c>
      <c r="E10777" s="2" t="s">
        <v>142</v>
      </c>
      <c r="F10777" s="2" t="s">
        <v>18</v>
      </c>
      <c r="G10777" s="2" t="s">
        <v>175</v>
      </c>
      <c r="H10777" s="2" t="s">
        <v>7895</v>
      </c>
      <c r="I10777" s="2">
        <v>42308</v>
      </c>
      <c r="J10777" s="2">
        <v>0</v>
      </c>
      <c r="K10777" s="2">
        <v>506003</v>
      </c>
      <c r="L10777" s="3">
        <v>45847</v>
      </c>
      <c r="M10777" s="3">
        <v>47635</v>
      </c>
      <c r="N10777" s="2" t="s">
        <v>135</v>
      </c>
    </row>
    <row r="10778" spans="2:14" x14ac:dyDescent="0.25">
      <c r="B10778" s="2" t="s">
        <v>7921</v>
      </c>
      <c r="C10778" s="2" t="s">
        <v>1083</v>
      </c>
      <c r="D10778" s="2" t="s">
        <v>16</v>
      </c>
      <c r="E10778" s="2" t="s">
        <v>142</v>
      </c>
      <c r="F10778" s="2" t="s">
        <v>18</v>
      </c>
      <c r="G10778" s="2" t="s">
        <v>175</v>
      </c>
      <c r="H10778" s="2" t="s">
        <v>7895</v>
      </c>
      <c r="I10778" s="2">
        <v>42308</v>
      </c>
      <c r="J10778" s="2">
        <v>0</v>
      </c>
      <c r="K10778" s="2" t="s">
        <v>7922</v>
      </c>
      <c r="L10778" s="3">
        <v>45857</v>
      </c>
      <c r="M10778" s="3">
        <v>47635</v>
      </c>
      <c r="N10778" s="2" t="s">
        <v>135</v>
      </c>
    </row>
    <row r="10779" spans="2:14" x14ac:dyDescent="0.25">
      <c r="B10779" s="2" t="s">
        <v>7921</v>
      </c>
      <c r="C10779" s="2" t="s">
        <v>1083</v>
      </c>
      <c r="D10779" s="2" t="s">
        <v>16</v>
      </c>
      <c r="E10779" s="2" t="s">
        <v>142</v>
      </c>
      <c r="F10779" s="2" t="s">
        <v>18</v>
      </c>
      <c r="G10779" s="2" t="s">
        <v>175</v>
      </c>
      <c r="H10779" s="2" t="s">
        <v>7895</v>
      </c>
      <c r="I10779" s="2">
        <v>42308</v>
      </c>
      <c r="J10779" s="2">
        <v>0</v>
      </c>
      <c r="K10779" s="2" t="s">
        <v>7923</v>
      </c>
      <c r="L10779" s="3">
        <v>45908</v>
      </c>
      <c r="M10779" s="3">
        <v>47665</v>
      </c>
      <c r="N10779" s="2" t="s">
        <v>135</v>
      </c>
    </row>
    <row r="10780" spans="2:14" x14ac:dyDescent="0.25">
      <c r="B10780" s="2" t="s">
        <v>7921</v>
      </c>
      <c r="C10780" s="2" t="s">
        <v>1083</v>
      </c>
      <c r="D10780" s="2" t="s">
        <v>16</v>
      </c>
      <c r="E10780" s="2" t="s">
        <v>142</v>
      </c>
      <c r="F10780" s="2" t="s">
        <v>18</v>
      </c>
      <c r="G10780" s="2" t="s">
        <v>175</v>
      </c>
      <c r="H10780" s="2" t="s">
        <v>7895</v>
      </c>
      <c r="I10780" s="2">
        <v>42308</v>
      </c>
      <c r="J10780" s="2">
        <v>0</v>
      </c>
      <c r="K10780" s="2">
        <v>510012</v>
      </c>
      <c r="L10780" s="3">
        <v>45961</v>
      </c>
      <c r="M10780" s="3">
        <v>47757</v>
      </c>
      <c r="N10780" s="2" t="s">
        <v>135</v>
      </c>
    </row>
    <row r="10781" spans="2:14" x14ac:dyDescent="0.25">
      <c r="B10781" s="2" t="s">
        <v>7921</v>
      </c>
      <c r="C10781" s="2" t="s">
        <v>1083</v>
      </c>
      <c r="D10781" s="2" t="s">
        <v>16</v>
      </c>
      <c r="E10781" s="2" t="s">
        <v>142</v>
      </c>
      <c r="F10781" s="2" t="s">
        <v>18</v>
      </c>
      <c r="G10781" s="2" t="s">
        <v>175</v>
      </c>
      <c r="H10781" s="2" t="s">
        <v>7895</v>
      </c>
      <c r="I10781" s="2">
        <v>42308</v>
      </c>
      <c r="J10781" s="2">
        <v>0</v>
      </c>
      <c r="K10781" s="2">
        <v>511018</v>
      </c>
      <c r="L10781" s="3">
        <v>45997</v>
      </c>
      <c r="M10781" s="3">
        <v>47788</v>
      </c>
      <c r="N10781" s="2" t="s">
        <v>135</v>
      </c>
    </row>
    <row r="10782" spans="2:14" x14ac:dyDescent="0.25">
      <c r="B10782" s="2" t="s">
        <v>7921</v>
      </c>
      <c r="C10782" s="2" t="s">
        <v>1083</v>
      </c>
      <c r="D10782" s="2" t="s">
        <v>16</v>
      </c>
      <c r="E10782" s="2" t="s">
        <v>142</v>
      </c>
      <c r="F10782" s="2" t="s">
        <v>18</v>
      </c>
      <c r="G10782" s="2" t="s">
        <v>175</v>
      </c>
      <c r="H10782" s="2" t="s">
        <v>7895</v>
      </c>
      <c r="I10782" s="2">
        <v>42308</v>
      </c>
      <c r="J10782" s="2">
        <v>0</v>
      </c>
      <c r="K10782" s="2">
        <v>601012</v>
      </c>
      <c r="L10782" s="3">
        <v>46052</v>
      </c>
      <c r="M10782" s="3">
        <v>47849</v>
      </c>
      <c r="N10782" s="2" t="s">
        <v>135</v>
      </c>
    </row>
    <row r="10783" spans="2:14" x14ac:dyDescent="0.25">
      <c r="B10783" s="2" t="s">
        <v>7921</v>
      </c>
      <c r="C10783" s="2" t="s">
        <v>1083</v>
      </c>
      <c r="D10783" s="2" t="s">
        <v>16</v>
      </c>
      <c r="E10783" s="2" t="s">
        <v>142</v>
      </c>
      <c r="F10783" s="2" t="s">
        <v>18</v>
      </c>
      <c r="G10783" s="2" t="s">
        <v>175</v>
      </c>
      <c r="H10783" s="2" t="s">
        <v>7895</v>
      </c>
      <c r="I10783" s="2">
        <v>42308</v>
      </c>
      <c r="J10783" s="2">
        <v>0</v>
      </c>
      <c r="K10783" s="2">
        <v>602004</v>
      </c>
      <c r="L10783" s="3">
        <v>46090</v>
      </c>
      <c r="M10783" s="3">
        <v>47880</v>
      </c>
      <c r="N10783" s="2" t="s">
        <v>135</v>
      </c>
    </row>
    <row r="10784" spans="2:14" x14ac:dyDescent="0.25">
      <c r="B10784" s="2" t="s">
        <v>7921</v>
      </c>
      <c r="C10784" s="2" t="s">
        <v>1083</v>
      </c>
      <c r="D10784" s="2" t="s">
        <v>16</v>
      </c>
      <c r="E10784" s="2" t="s">
        <v>142</v>
      </c>
      <c r="F10784" s="2" t="s">
        <v>18</v>
      </c>
      <c r="G10784" s="2" t="s">
        <v>175</v>
      </c>
      <c r="H10784" s="2" t="s">
        <v>7895</v>
      </c>
      <c r="I10784" s="2">
        <v>42308</v>
      </c>
      <c r="J10784" s="2">
        <v>0</v>
      </c>
      <c r="K10784" s="2">
        <v>604002</v>
      </c>
      <c r="L10784" s="3">
        <v>46125</v>
      </c>
      <c r="M10784" s="3">
        <v>47939</v>
      </c>
      <c r="N10784" s="2" t="s">
        <v>135</v>
      </c>
    </row>
    <row r="10785" spans="2:14" x14ac:dyDescent="0.25">
      <c r="B10785" s="2" t="s">
        <v>7921</v>
      </c>
      <c r="C10785" s="2" t="s">
        <v>1083</v>
      </c>
      <c r="D10785" s="2" t="s">
        <v>16</v>
      </c>
      <c r="E10785" s="2" t="s">
        <v>142</v>
      </c>
      <c r="F10785" s="2" t="s">
        <v>18</v>
      </c>
      <c r="G10785" s="2" t="s">
        <v>175</v>
      </c>
      <c r="H10785" s="2" t="s">
        <v>7895</v>
      </c>
      <c r="I10785" s="2">
        <v>42308</v>
      </c>
      <c r="J10785" s="2">
        <v>0</v>
      </c>
      <c r="K10785" s="2">
        <v>604010</v>
      </c>
      <c r="L10785" s="3">
        <v>46137</v>
      </c>
      <c r="M10785" s="3">
        <v>47939</v>
      </c>
      <c r="N10785" s="2" t="s">
        <v>135</v>
      </c>
    </row>
    <row r="10786" spans="2:14" x14ac:dyDescent="0.25">
      <c r="B10786" s="2" t="s">
        <v>7921</v>
      </c>
      <c r="C10786" s="2" t="s">
        <v>1083</v>
      </c>
      <c r="D10786" s="2" t="s">
        <v>16</v>
      </c>
      <c r="E10786" s="2" t="s">
        <v>142</v>
      </c>
      <c r="F10786" s="2" t="s">
        <v>18</v>
      </c>
      <c r="G10786" s="2" t="s">
        <v>175</v>
      </c>
      <c r="H10786" s="2" t="s">
        <v>7895</v>
      </c>
      <c r="I10786" s="2">
        <v>42308</v>
      </c>
      <c r="J10786" s="2">
        <v>0</v>
      </c>
      <c r="K10786" s="2" t="s">
        <v>7912</v>
      </c>
      <c r="L10786" s="3">
        <v>46157</v>
      </c>
      <c r="M10786" s="3">
        <v>47969</v>
      </c>
      <c r="N10786" s="2" t="s">
        <v>135</v>
      </c>
    </row>
    <row r="10787" spans="2:14" x14ac:dyDescent="0.25">
      <c r="B10787" s="2" t="s">
        <v>7927</v>
      </c>
      <c r="C10787" s="2" t="s">
        <v>7928</v>
      </c>
      <c r="D10787" s="2" t="s">
        <v>16</v>
      </c>
      <c r="E10787" s="2" t="s">
        <v>17</v>
      </c>
      <c r="F10787" s="2" t="s">
        <v>18</v>
      </c>
      <c r="G10787" s="2" t="s">
        <v>175</v>
      </c>
      <c r="H10787" s="2" t="s">
        <v>7929</v>
      </c>
      <c r="I10787" s="2">
        <v>700</v>
      </c>
      <c r="J10787" s="2">
        <v>700</v>
      </c>
      <c r="K10787" s="2">
        <v>2406101000</v>
      </c>
      <c r="L10787" s="3">
        <v>44958</v>
      </c>
      <c r="M10787" s="3">
        <v>47270</v>
      </c>
      <c r="N10787" s="2" t="s">
        <v>164</v>
      </c>
    </row>
    <row r="10788" spans="2:14" x14ac:dyDescent="0.25">
      <c r="B10788" s="2" t="s">
        <v>7930</v>
      </c>
      <c r="C10788" s="2" t="s">
        <v>7931</v>
      </c>
      <c r="D10788" s="2" t="s">
        <v>16</v>
      </c>
      <c r="E10788" s="2" t="s">
        <v>17</v>
      </c>
      <c r="F10788" s="2" t="s">
        <v>18</v>
      </c>
      <c r="G10788" s="2" t="s">
        <v>19</v>
      </c>
      <c r="H10788" s="2" t="s">
        <v>7932</v>
      </c>
      <c r="I10788" s="2">
        <v>0</v>
      </c>
      <c r="J10788" s="2">
        <v>0</v>
      </c>
      <c r="K10788" s="2">
        <v>0</v>
      </c>
      <c r="L10788" s="3">
        <v>46093</v>
      </c>
      <c r="M10788" s="2" t="s">
        <v>30</v>
      </c>
      <c r="N10788" s="2" t="s">
        <v>121</v>
      </c>
    </row>
    <row r="10789" spans="2:14" x14ac:dyDescent="0.25">
      <c r="B10789" s="2" t="s">
        <v>7930</v>
      </c>
      <c r="C10789" s="2" t="s">
        <v>7931</v>
      </c>
      <c r="D10789" s="2" t="s">
        <v>16</v>
      </c>
      <c r="E10789" s="2" t="s">
        <v>17</v>
      </c>
      <c r="F10789" s="2" t="s">
        <v>18</v>
      </c>
      <c r="G10789" s="2" t="s">
        <v>19</v>
      </c>
      <c r="H10789" s="2" t="s">
        <v>7932</v>
      </c>
      <c r="I10789" s="2">
        <v>0</v>
      </c>
      <c r="J10789" s="2">
        <v>0</v>
      </c>
      <c r="K10789" s="2">
        <v>21240203</v>
      </c>
      <c r="L10789" s="3">
        <v>44958</v>
      </c>
      <c r="M10789" s="3">
        <v>47150</v>
      </c>
      <c r="N10789" s="2" t="s">
        <v>121</v>
      </c>
    </row>
    <row r="10790" spans="2:14" x14ac:dyDescent="0.25">
      <c r="B10790" s="2" t="s">
        <v>7930</v>
      </c>
      <c r="C10790" s="2" t="s">
        <v>7931</v>
      </c>
      <c r="D10790" s="2" t="s">
        <v>16</v>
      </c>
      <c r="E10790" s="2" t="s">
        <v>17</v>
      </c>
      <c r="F10790" s="2" t="s">
        <v>18</v>
      </c>
      <c r="G10790" s="2" t="s">
        <v>19</v>
      </c>
      <c r="H10790" s="2" t="s">
        <v>7932</v>
      </c>
      <c r="I10790" s="2">
        <v>0</v>
      </c>
      <c r="J10790" s="2">
        <v>0</v>
      </c>
      <c r="K10790" s="2">
        <v>21240203</v>
      </c>
      <c r="L10790" s="3">
        <v>45799</v>
      </c>
      <c r="M10790" s="3">
        <v>47453</v>
      </c>
      <c r="N10790" s="2" t="s">
        <v>121</v>
      </c>
    </row>
    <row r="10791" spans="2:14" x14ac:dyDescent="0.25">
      <c r="B10791" s="2" t="s">
        <v>7930</v>
      </c>
      <c r="C10791" s="2" t="s">
        <v>7931</v>
      </c>
      <c r="D10791" s="2" t="s">
        <v>16</v>
      </c>
      <c r="E10791" s="2" t="s">
        <v>17</v>
      </c>
      <c r="F10791" s="2" t="s">
        <v>18</v>
      </c>
      <c r="G10791" s="2" t="s">
        <v>19</v>
      </c>
      <c r="H10791" s="2" t="s">
        <v>7932</v>
      </c>
      <c r="I10791" s="2">
        <v>0</v>
      </c>
      <c r="J10791" s="2">
        <v>0</v>
      </c>
      <c r="K10791" s="2" t="s">
        <v>7933</v>
      </c>
      <c r="L10791" s="3">
        <v>45775</v>
      </c>
      <c r="M10791" s="3">
        <v>46388</v>
      </c>
      <c r="N10791" s="2" t="s">
        <v>121</v>
      </c>
    </row>
    <row r="10792" spans="2:14" x14ac:dyDescent="0.25">
      <c r="B10792" s="2" t="s">
        <v>7934</v>
      </c>
      <c r="C10792" s="2" t="s">
        <v>7935</v>
      </c>
      <c r="D10792" s="2" t="s">
        <v>16</v>
      </c>
      <c r="E10792" s="2" t="s">
        <v>17</v>
      </c>
      <c r="F10792" s="2" t="s">
        <v>18</v>
      </c>
      <c r="G10792" s="2" t="s">
        <v>19</v>
      </c>
      <c r="H10792" s="2" t="s">
        <v>7932</v>
      </c>
      <c r="I10792" s="2">
        <v>0</v>
      </c>
      <c r="J10792" s="2">
        <v>0</v>
      </c>
      <c r="K10792" s="2">
        <v>0</v>
      </c>
      <c r="L10792" s="3">
        <v>46093</v>
      </c>
      <c r="M10792" s="2" t="s">
        <v>30</v>
      </c>
      <c r="N10792" s="2" t="s">
        <v>121</v>
      </c>
    </row>
    <row r="10793" spans="2:14" x14ac:dyDescent="0.25">
      <c r="B10793" s="2" t="s">
        <v>7934</v>
      </c>
      <c r="C10793" s="2" t="s">
        <v>7935</v>
      </c>
      <c r="D10793" s="2" t="s">
        <v>16</v>
      </c>
      <c r="E10793" s="2" t="s">
        <v>17</v>
      </c>
      <c r="F10793" s="2" t="s">
        <v>18</v>
      </c>
      <c r="G10793" s="2" t="s">
        <v>19</v>
      </c>
      <c r="H10793" s="2" t="s">
        <v>7932</v>
      </c>
      <c r="I10793" s="2">
        <v>0</v>
      </c>
      <c r="J10793" s="2">
        <v>0</v>
      </c>
      <c r="K10793" s="2">
        <v>21230615</v>
      </c>
      <c r="L10793" s="3">
        <v>44958</v>
      </c>
      <c r="M10793" s="3">
        <v>46905</v>
      </c>
      <c r="N10793" s="2" t="s">
        <v>121</v>
      </c>
    </row>
    <row r="10794" spans="2:14" x14ac:dyDescent="0.25">
      <c r="B10794" s="2" t="s">
        <v>7934</v>
      </c>
      <c r="C10794" s="2" t="s">
        <v>7935</v>
      </c>
      <c r="D10794" s="2" t="s">
        <v>16</v>
      </c>
      <c r="E10794" s="2" t="s">
        <v>17</v>
      </c>
      <c r="F10794" s="2" t="s">
        <v>18</v>
      </c>
      <c r="G10794" s="2" t="s">
        <v>19</v>
      </c>
      <c r="H10794" s="2" t="s">
        <v>7932</v>
      </c>
      <c r="I10794" s="2">
        <v>0</v>
      </c>
      <c r="J10794" s="2">
        <v>0</v>
      </c>
      <c r="K10794" s="2" t="s">
        <v>7936</v>
      </c>
      <c r="L10794" s="3">
        <v>44958</v>
      </c>
      <c r="M10794" s="3">
        <v>46600</v>
      </c>
      <c r="N10794" s="2" t="s">
        <v>121</v>
      </c>
    </row>
    <row r="10795" spans="2:14" x14ac:dyDescent="0.25">
      <c r="B10795" s="2" t="s">
        <v>7934</v>
      </c>
      <c r="C10795" s="2" t="s">
        <v>7935</v>
      </c>
      <c r="D10795" s="2" t="s">
        <v>16</v>
      </c>
      <c r="E10795" s="2" t="s">
        <v>17</v>
      </c>
      <c r="F10795" s="2" t="s">
        <v>18</v>
      </c>
      <c r="G10795" s="2" t="s">
        <v>19</v>
      </c>
      <c r="H10795" s="2" t="s">
        <v>7932</v>
      </c>
      <c r="I10795" s="2">
        <v>0</v>
      </c>
      <c r="J10795" s="2">
        <v>0</v>
      </c>
      <c r="K10795" s="2" t="s">
        <v>7936</v>
      </c>
      <c r="L10795" s="3">
        <v>45960</v>
      </c>
      <c r="M10795" s="3">
        <v>47543</v>
      </c>
      <c r="N10795" s="2" t="s">
        <v>121</v>
      </c>
    </row>
    <row r="10796" spans="2:14" x14ac:dyDescent="0.25">
      <c r="B10796" s="2" t="s">
        <v>7937</v>
      </c>
      <c r="C10796" s="2" t="s">
        <v>7938</v>
      </c>
      <c r="D10796" s="2" t="s">
        <v>16</v>
      </c>
      <c r="E10796" s="2" t="s">
        <v>17</v>
      </c>
      <c r="F10796" s="2" t="s">
        <v>18</v>
      </c>
      <c r="G10796" s="2" t="s">
        <v>19</v>
      </c>
      <c r="H10796" s="2" t="s">
        <v>7932</v>
      </c>
      <c r="I10796" s="2">
        <v>0</v>
      </c>
      <c r="J10796" s="2">
        <v>0</v>
      </c>
      <c r="K10796" s="2">
        <v>0</v>
      </c>
      <c r="L10796" s="3">
        <v>46093</v>
      </c>
      <c r="M10796" s="2" t="s">
        <v>30</v>
      </c>
      <c r="N10796" s="2" t="s">
        <v>121</v>
      </c>
    </row>
    <row r="10797" spans="2:14" x14ac:dyDescent="0.25">
      <c r="B10797" s="2" t="s">
        <v>7937</v>
      </c>
      <c r="C10797" s="2" t="s">
        <v>7938</v>
      </c>
      <c r="D10797" s="2" t="s">
        <v>16</v>
      </c>
      <c r="E10797" s="2" t="s">
        <v>17</v>
      </c>
      <c r="F10797" s="2" t="s">
        <v>18</v>
      </c>
      <c r="G10797" s="2" t="s">
        <v>19</v>
      </c>
      <c r="H10797" s="2" t="s">
        <v>7932</v>
      </c>
      <c r="I10797" s="2">
        <v>0</v>
      </c>
      <c r="J10797" s="2">
        <v>0</v>
      </c>
      <c r="K10797" s="2">
        <v>21230328</v>
      </c>
      <c r="L10797" s="3">
        <v>44958</v>
      </c>
      <c r="M10797" s="3">
        <v>46813</v>
      </c>
      <c r="N10797" s="2" t="s">
        <v>121</v>
      </c>
    </row>
    <row r="10798" spans="2:14" x14ac:dyDescent="0.25">
      <c r="B10798" s="2" t="s">
        <v>7937</v>
      </c>
      <c r="C10798" s="2" t="s">
        <v>7938</v>
      </c>
      <c r="D10798" s="2" t="s">
        <v>16</v>
      </c>
      <c r="E10798" s="2" t="s">
        <v>17</v>
      </c>
      <c r="F10798" s="2" t="s">
        <v>18</v>
      </c>
      <c r="G10798" s="2" t="s">
        <v>19</v>
      </c>
      <c r="H10798" s="2" t="s">
        <v>7932</v>
      </c>
      <c r="I10798" s="2">
        <v>0</v>
      </c>
      <c r="J10798" s="2">
        <v>0</v>
      </c>
      <c r="K10798" s="2" t="s">
        <v>7939</v>
      </c>
      <c r="L10798" s="3">
        <v>44958</v>
      </c>
      <c r="M10798" s="3">
        <v>46722</v>
      </c>
      <c r="N10798" s="2" t="s">
        <v>121</v>
      </c>
    </row>
    <row r="10799" spans="2:14" x14ac:dyDescent="0.25">
      <c r="B10799" s="2" t="s">
        <v>7940</v>
      </c>
      <c r="C10799" s="2" t="s">
        <v>7941</v>
      </c>
      <c r="D10799" s="2" t="s">
        <v>16</v>
      </c>
      <c r="E10799" s="2" t="s">
        <v>17</v>
      </c>
      <c r="F10799" s="2" t="s">
        <v>18</v>
      </c>
      <c r="G10799" s="2" t="s">
        <v>2619</v>
      </c>
      <c r="H10799" s="2" t="s">
        <v>7942</v>
      </c>
      <c r="I10799" s="2">
        <v>403</v>
      </c>
      <c r="J10799" s="2">
        <v>403</v>
      </c>
      <c r="K10799" s="2" t="s">
        <v>7943</v>
      </c>
      <c r="L10799" s="3">
        <v>45961</v>
      </c>
      <c r="M10799" s="3">
        <v>47727</v>
      </c>
      <c r="N10799" s="2" t="s">
        <v>121</v>
      </c>
    </row>
    <row r="10800" spans="2:14" x14ac:dyDescent="0.25">
      <c r="B10800" s="2" t="s">
        <v>7944</v>
      </c>
      <c r="C10800" s="2" t="s">
        <v>7945</v>
      </c>
      <c r="D10800" s="2" t="s">
        <v>16</v>
      </c>
      <c r="E10800" s="2" t="s">
        <v>17</v>
      </c>
      <c r="F10800" s="2" t="s">
        <v>18</v>
      </c>
      <c r="G10800" s="2" t="s">
        <v>2619</v>
      </c>
      <c r="H10800" s="2" t="s">
        <v>7942</v>
      </c>
      <c r="I10800" s="2">
        <v>315</v>
      </c>
      <c r="J10800" s="2">
        <v>0</v>
      </c>
      <c r="K10800" s="2" t="s">
        <v>7943</v>
      </c>
      <c r="L10800" s="3">
        <v>45961</v>
      </c>
      <c r="M10800" s="3">
        <v>47757</v>
      </c>
      <c r="N10800" s="2" t="s">
        <v>121</v>
      </c>
    </row>
    <row r="10801" spans="2:14" x14ac:dyDescent="0.25">
      <c r="B10801" s="2" t="s">
        <v>7944</v>
      </c>
      <c r="C10801" s="2" t="s">
        <v>7945</v>
      </c>
      <c r="D10801" s="2" t="s">
        <v>16</v>
      </c>
      <c r="E10801" s="2" t="s">
        <v>17</v>
      </c>
      <c r="F10801" s="2" t="s">
        <v>18</v>
      </c>
      <c r="G10801" s="2" t="s">
        <v>2619</v>
      </c>
      <c r="H10801" s="2" t="s">
        <v>7942</v>
      </c>
      <c r="I10801" s="2">
        <v>315</v>
      </c>
      <c r="J10801" s="2">
        <v>0</v>
      </c>
      <c r="K10801" s="2" t="s">
        <v>7946</v>
      </c>
      <c r="L10801" s="3">
        <v>46086</v>
      </c>
      <c r="M10801" s="3">
        <v>47849</v>
      </c>
      <c r="N10801" s="2" t="s">
        <v>121</v>
      </c>
    </row>
    <row r="10802" spans="2:14" x14ac:dyDescent="0.25">
      <c r="B10802" s="2" t="s">
        <v>7944</v>
      </c>
      <c r="C10802" s="2" t="s">
        <v>7945</v>
      </c>
      <c r="D10802" s="2" t="s">
        <v>16</v>
      </c>
      <c r="E10802" s="2" t="s">
        <v>17</v>
      </c>
      <c r="F10802" s="2" t="s">
        <v>18</v>
      </c>
      <c r="G10802" s="2" t="s">
        <v>2619</v>
      </c>
      <c r="H10802" s="2" t="s">
        <v>7942</v>
      </c>
      <c r="I10802" s="2">
        <v>315</v>
      </c>
      <c r="J10802" s="2">
        <v>275</v>
      </c>
      <c r="K10802" s="2" t="s">
        <v>7947</v>
      </c>
      <c r="L10802" s="3">
        <v>46170</v>
      </c>
      <c r="M10802" s="3">
        <v>47969</v>
      </c>
      <c r="N10802" s="2" t="s">
        <v>121</v>
      </c>
    </row>
    <row r="10803" spans="2:14" x14ac:dyDescent="0.25">
      <c r="B10803" s="2" t="s">
        <v>7944</v>
      </c>
      <c r="C10803" s="2" t="s">
        <v>7945</v>
      </c>
      <c r="D10803" s="2" t="s">
        <v>16</v>
      </c>
      <c r="E10803" s="2" t="s">
        <v>142</v>
      </c>
      <c r="F10803" s="2" t="s">
        <v>18</v>
      </c>
      <c r="G10803" s="2" t="s">
        <v>2619</v>
      </c>
      <c r="H10803" s="2" t="s">
        <v>7942</v>
      </c>
      <c r="I10803" s="2">
        <v>315</v>
      </c>
      <c r="J10803" s="2">
        <v>40</v>
      </c>
      <c r="K10803" s="2" t="s">
        <v>7947</v>
      </c>
      <c r="L10803" s="3">
        <v>46170</v>
      </c>
      <c r="M10803" s="3">
        <v>47969</v>
      </c>
      <c r="N10803" s="2" t="s">
        <v>121</v>
      </c>
    </row>
    <row r="10804" spans="2:14" x14ac:dyDescent="0.25">
      <c r="B10804" s="2" t="s">
        <v>7948</v>
      </c>
      <c r="C10804" s="2" t="s">
        <v>7949</v>
      </c>
      <c r="D10804" s="2" t="s">
        <v>16</v>
      </c>
      <c r="E10804" s="2" t="s">
        <v>17</v>
      </c>
      <c r="F10804" s="2" t="s">
        <v>18</v>
      </c>
      <c r="G10804" s="2" t="s">
        <v>175</v>
      </c>
      <c r="H10804" s="2" t="s">
        <v>7950</v>
      </c>
      <c r="I10804" s="2">
        <v>14000</v>
      </c>
      <c r="J10804" s="2">
        <v>0</v>
      </c>
      <c r="K10804" s="2" t="s">
        <v>7951</v>
      </c>
      <c r="L10804" s="3">
        <v>44958</v>
      </c>
      <c r="M10804" s="3">
        <v>46113</v>
      </c>
      <c r="N10804" s="2" t="s">
        <v>337</v>
      </c>
    </row>
    <row r="10805" spans="2:14" x14ac:dyDescent="0.25">
      <c r="B10805" s="2" t="s">
        <v>7948</v>
      </c>
      <c r="C10805" s="2" t="s">
        <v>7949</v>
      </c>
      <c r="D10805" s="2" t="s">
        <v>16</v>
      </c>
      <c r="E10805" s="2" t="s">
        <v>17</v>
      </c>
      <c r="F10805" s="2" t="s">
        <v>18</v>
      </c>
      <c r="G10805" s="2" t="s">
        <v>175</v>
      </c>
      <c r="H10805" s="2" t="s">
        <v>7950</v>
      </c>
      <c r="I10805" s="2">
        <v>14000</v>
      </c>
      <c r="J10805" s="2">
        <v>0</v>
      </c>
      <c r="K10805" s="2" t="s">
        <v>7952</v>
      </c>
      <c r="L10805" s="3">
        <v>44958</v>
      </c>
      <c r="M10805" s="3">
        <v>46174</v>
      </c>
      <c r="N10805" s="2" t="s">
        <v>337</v>
      </c>
    </row>
    <row r="10806" spans="2:14" x14ac:dyDescent="0.25">
      <c r="B10806" s="2" t="s">
        <v>7948</v>
      </c>
      <c r="C10806" s="2" t="s">
        <v>7949</v>
      </c>
      <c r="D10806" s="2" t="s">
        <v>16</v>
      </c>
      <c r="E10806" s="2" t="s">
        <v>17</v>
      </c>
      <c r="F10806" s="2" t="s">
        <v>18</v>
      </c>
      <c r="G10806" s="2" t="s">
        <v>175</v>
      </c>
      <c r="H10806" s="2" t="s">
        <v>7950</v>
      </c>
      <c r="I10806" s="2">
        <v>14000</v>
      </c>
      <c r="J10806" s="2">
        <v>0</v>
      </c>
      <c r="K10806" s="2" t="s">
        <v>7953</v>
      </c>
      <c r="L10806" s="3">
        <v>45722</v>
      </c>
      <c r="M10806" s="3">
        <v>46419</v>
      </c>
      <c r="N10806" s="2" t="s">
        <v>337</v>
      </c>
    </row>
    <row r="10807" spans="2:14" x14ac:dyDescent="0.25">
      <c r="B10807" s="2" t="s">
        <v>7948</v>
      </c>
      <c r="C10807" s="2" t="s">
        <v>7949</v>
      </c>
      <c r="D10807" s="2" t="s">
        <v>16</v>
      </c>
      <c r="E10807" s="2" t="s">
        <v>17</v>
      </c>
      <c r="F10807" s="2" t="s">
        <v>18</v>
      </c>
      <c r="G10807" s="2" t="s">
        <v>175</v>
      </c>
      <c r="H10807" s="2" t="s">
        <v>7950</v>
      </c>
      <c r="I10807" s="2">
        <v>14000</v>
      </c>
      <c r="J10807" s="2">
        <v>0</v>
      </c>
      <c r="K10807" s="2" t="s">
        <v>7954</v>
      </c>
      <c r="L10807" s="3">
        <v>45722</v>
      </c>
      <c r="M10807" s="3">
        <v>46419</v>
      </c>
      <c r="N10807" s="2" t="s">
        <v>337</v>
      </c>
    </row>
    <row r="10808" spans="2:14" x14ac:dyDescent="0.25">
      <c r="B10808" s="2" t="s">
        <v>7948</v>
      </c>
      <c r="C10808" s="2" t="s">
        <v>7949</v>
      </c>
      <c r="D10808" s="2" t="s">
        <v>16</v>
      </c>
      <c r="E10808" s="2" t="s">
        <v>17</v>
      </c>
      <c r="F10808" s="2" t="s">
        <v>18</v>
      </c>
      <c r="G10808" s="2" t="s">
        <v>175</v>
      </c>
      <c r="H10808" s="2" t="s">
        <v>7950</v>
      </c>
      <c r="I10808" s="2">
        <v>14000</v>
      </c>
      <c r="J10808" s="2">
        <v>0</v>
      </c>
      <c r="K10808" s="2" t="s">
        <v>7955</v>
      </c>
      <c r="L10808" s="3">
        <v>45741</v>
      </c>
      <c r="M10808" s="3">
        <v>46419</v>
      </c>
      <c r="N10808" s="2" t="s">
        <v>337</v>
      </c>
    </row>
    <row r="10809" spans="2:14" x14ac:dyDescent="0.25">
      <c r="B10809" s="2" t="s">
        <v>7948</v>
      </c>
      <c r="C10809" s="2" t="s">
        <v>7949</v>
      </c>
      <c r="D10809" s="2" t="s">
        <v>16</v>
      </c>
      <c r="E10809" s="2" t="s">
        <v>17</v>
      </c>
      <c r="F10809" s="2" t="s">
        <v>18</v>
      </c>
      <c r="G10809" s="2" t="s">
        <v>175</v>
      </c>
      <c r="H10809" s="2" t="s">
        <v>7950</v>
      </c>
      <c r="I10809" s="2">
        <v>14000</v>
      </c>
      <c r="J10809" s="2">
        <v>0</v>
      </c>
      <c r="K10809" s="2" t="s">
        <v>7956</v>
      </c>
      <c r="L10809" s="3">
        <v>45764</v>
      </c>
      <c r="M10809" s="3">
        <v>46419</v>
      </c>
      <c r="N10809" s="2" t="s">
        <v>337</v>
      </c>
    </row>
    <row r="10810" spans="2:14" x14ac:dyDescent="0.25">
      <c r="B10810" s="2" t="s">
        <v>7948</v>
      </c>
      <c r="C10810" s="2" t="s">
        <v>7949</v>
      </c>
      <c r="D10810" s="2" t="s">
        <v>16</v>
      </c>
      <c r="E10810" s="2" t="s">
        <v>17</v>
      </c>
      <c r="F10810" s="2" t="s">
        <v>18</v>
      </c>
      <c r="G10810" s="2" t="s">
        <v>175</v>
      </c>
      <c r="H10810" s="2" t="s">
        <v>7950</v>
      </c>
      <c r="I10810" s="2">
        <v>14000</v>
      </c>
      <c r="J10810" s="2">
        <v>0</v>
      </c>
      <c r="K10810" s="2" t="s">
        <v>7957</v>
      </c>
      <c r="L10810" s="3">
        <v>45803</v>
      </c>
      <c r="M10810" s="3">
        <v>46508</v>
      </c>
      <c r="N10810" s="2" t="s">
        <v>337</v>
      </c>
    </row>
    <row r="10811" spans="2:14" x14ac:dyDescent="0.25">
      <c r="B10811" s="2" t="s">
        <v>7948</v>
      </c>
      <c r="C10811" s="2" t="s">
        <v>7949</v>
      </c>
      <c r="D10811" s="2" t="s">
        <v>16</v>
      </c>
      <c r="E10811" s="2" t="s">
        <v>17</v>
      </c>
      <c r="F10811" s="2" t="s">
        <v>18</v>
      </c>
      <c r="G10811" s="2" t="s">
        <v>175</v>
      </c>
      <c r="H10811" s="2" t="s">
        <v>7950</v>
      </c>
      <c r="I10811" s="2">
        <v>14000</v>
      </c>
      <c r="J10811" s="2">
        <v>0</v>
      </c>
      <c r="K10811" s="2" t="s">
        <v>7958</v>
      </c>
      <c r="L10811" s="3">
        <v>45836</v>
      </c>
      <c r="M10811" s="3">
        <v>46539</v>
      </c>
      <c r="N10811" s="2" t="s">
        <v>337</v>
      </c>
    </row>
    <row r="10812" spans="2:14" x14ac:dyDescent="0.25">
      <c r="B10812" s="2" t="s">
        <v>7948</v>
      </c>
      <c r="C10812" s="2" t="s">
        <v>7949</v>
      </c>
      <c r="D10812" s="2" t="s">
        <v>16</v>
      </c>
      <c r="E10812" s="2" t="s">
        <v>17</v>
      </c>
      <c r="F10812" s="2" t="s">
        <v>18</v>
      </c>
      <c r="G10812" s="2" t="s">
        <v>175</v>
      </c>
      <c r="H10812" s="2" t="s">
        <v>7950</v>
      </c>
      <c r="I10812" s="2">
        <v>14000</v>
      </c>
      <c r="J10812" s="2">
        <v>0</v>
      </c>
      <c r="K10812" s="2" t="s">
        <v>7959</v>
      </c>
      <c r="L10812" s="3">
        <v>45861</v>
      </c>
      <c r="M10812" s="3">
        <v>46569</v>
      </c>
      <c r="N10812" s="2" t="s">
        <v>337</v>
      </c>
    </row>
    <row r="10813" spans="2:14" x14ac:dyDescent="0.25">
      <c r="B10813" s="2" t="s">
        <v>7948</v>
      </c>
      <c r="C10813" s="2" t="s">
        <v>7949</v>
      </c>
      <c r="D10813" s="2" t="s">
        <v>16</v>
      </c>
      <c r="E10813" s="2" t="s">
        <v>17</v>
      </c>
      <c r="F10813" s="2" t="s">
        <v>18</v>
      </c>
      <c r="G10813" s="2" t="s">
        <v>175</v>
      </c>
      <c r="H10813" s="2" t="s">
        <v>7950</v>
      </c>
      <c r="I10813" s="2">
        <v>14000</v>
      </c>
      <c r="J10813" s="2">
        <v>0</v>
      </c>
      <c r="K10813" s="2" t="s">
        <v>7960</v>
      </c>
      <c r="L10813" s="3">
        <v>45870</v>
      </c>
      <c r="M10813" s="3">
        <v>46569</v>
      </c>
      <c r="N10813" s="2" t="s">
        <v>337</v>
      </c>
    </row>
    <row r="10814" spans="2:14" x14ac:dyDescent="0.25">
      <c r="B10814" s="2" t="s">
        <v>7948</v>
      </c>
      <c r="C10814" s="2" t="s">
        <v>7949</v>
      </c>
      <c r="D10814" s="2" t="s">
        <v>16</v>
      </c>
      <c r="E10814" s="2" t="s">
        <v>17</v>
      </c>
      <c r="F10814" s="2" t="s">
        <v>18</v>
      </c>
      <c r="G10814" s="2" t="s">
        <v>175</v>
      </c>
      <c r="H10814" s="2" t="s">
        <v>7950</v>
      </c>
      <c r="I10814" s="2">
        <v>14000</v>
      </c>
      <c r="J10814" s="2">
        <v>0</v>
      </c>
      <c r="K10814" s="2" t="s">
        <v>7961</v>
      </c>
      <c r="L10814" s="3">
        <v>45896</v>
      </c>
      <c r="M10814" s="3">
        <v>46600</v>
      </c>
      <c r="N10814" s="2" t="s">
        <v>337</v>
      </c>
    </row>
    <row r="10815" spans="2:14" x14ac:dyDescent="0.25">
      <c r="B10815" s="2" t="s">
        <v>7948</v>
      </c>
      <c r="C10815" s="2" t="s">
        <v>7949</v>
      </c>
      <c r="D10815" s="2" t="s">
        <v>16</v>
      </c>
      <c r="E10815" s="2" t="s">
        <v>17</v>
      </c>
      <c r="F10815" s="2" t="s">
        <v>18</v>
      </c>
      <c r="G10815" s="2" t="s">
        <v>175</v>
      </c>
      <c r="H10815" s="2" t="s">
        <v>7950</v>
      </c>
      <c r="I10815" s="2">
        <v>14000</v>
      </c>
      <c r="J10815" s="2">
        <v>0</v>
      </c>
      <c r="K10815" s="2" t="s">
        <v>7962</v>
      </c>
      <c r="L10815" s="3">
        <v>45929</v>
      </c>
      <c r="M10815" s="3">
        <v>46600</v>
      </c>
      <c r="N10815" s="2" t="s">
        <v>337</v>
      </c>
    </row>
    <row r="10816" spans="2:14" x14ac:dyDescent="0.25">
      <c r="B10816" s="2" t="s">
        <v>7948</v>
      </c>
      <c r="C10816" s="2" t="s">
        <v>7949</v>
      </c>
      <c r="D10816" s="2" t="s">
        <v>16</v>
      </c>
      <c r="E10816" s="2" t="s">
        <v>17</v>
      </c>
      <c r="F10816" s="2" t="s">
        <v>18</v>
      </c>
      <c r="G10816" s="2" t="s">
        <v>175</v>
      </c>
      <c r="H10816" s="2" t="s">
        <v>7950</v>
      </c>
      <c r="I10816" s="2">
        <v>14000</v>
      </c>
      <c r="J10816" s="2">
        <v>0</v>
      </c>
      <c r="K10816" s="2" t="s">
        <v>7963</v>
      </c>
      <c r="L10816" s="3">
        <v>45957</v>
      </c>
      <c r="M10816" s="3">
        <v>46631</v>
      </c>
      <c r="N10816" s="2" t="s">
        <v>337</v>
      </c>
    </row>
    <row r="10817" spans="2:14" x14ac:dyDescent="0.25">
      <c r="B10817" s="2" t="s">
        <v>7948</v>
      </c>
      <c r="C10817" s="2" t="s">
        <v>7949</v>
      </c>
      <c r="D10817" s="2" t="s">
        <v>16</v>
      </c>
      <c r="E10817" s="2" t="s">
        <v>17</v>
      </c>
      <c r="F10817" s="2" t="s">
        <v>18</v>
      </c>
      <c r="G10817" s="2" t="s">
        <v>175</v>
      </c>
      <c r="H10817" s="2" t="s">
        <v>7950</v>
      </c>
      <c r="I10817" s="2">
        <v>14000</v>
      </c>
      <c r="J10817" s="2">
        <v>0</v>
      </c>
      <c r="K10817" s="2" t="s">
        <v>7964</v>
      </c>
      <c r="L10817" s="3">
        <v>45989</v>
      </c>
      <c r="M10817" s="3">
        <v>46631</v>
      </c>
      <c r="N10817" s="2" t="s">
        <v>337</v>
      </c>
    </row>
    <row r="10818" spans="2:14" x14ac:dyDescent="0.25">
      <c r="B10818" s="2" t="s">
        <v>7948</v>
      </c>
      <c r="C10818" s="2" t="s">
        <v>7949</v>
      </c>
      <c r="D10818" s="2" t="s">
        <v>16</v>
      </c>
      <c r="E10818" s="2" t="s">
        <v>17</v>
      </c>
      <c r="F10818" s="2" t="s">
        <v>18</v>
      </c>
      <c r="G10818" s="2" t="s">
        <v>175</v>
      </c>
      <c r="H10818" s="2" t="s">
        <v>7950</v>
      </c>
      <c r="I10818" s="2">
        <v>14000</v>
      </c>
      <c r="J10818" s="2">
        <v>0</v>
      </c>
      <c r="K10818" s="2" t="s">
        <v>7965</v>
      </c>
      <c r="L10818" s="3">
        <v>46007</v>
      </c>
      <c r="M10818" s="3">
        <v>46661</v>
      </c>
      <c r="N10818" s="2" t="s">
        <v>337</v>
      </c>
    </row>
    <row r="10819" spans="2:14" x14ac:dyDescent="0.25">
      <c r="B10819" s="2" t="s">
        <v>7948</v>
      </c>
      <c r="C10819" s="2" t="s">
        <v>7949</v>
      </c>
      <c r="D10819" s="2" t="s">
        <v>16</v>
      </c>
      <c r="E10819" s="2" t="s">
        <v>17</v>
      </c>
      <c r="F10819" s="2" t="s">
        <v>18</v>
      </c>
      <c r="G10819" s="2" t="s">
        <v>175</v>
      </c>
      <c r="H10819" s="2" t="s">
        <v>7950</v>
      </c>
      <c r="I10819" s="2">
        <v>14000</v>
      </c>
      <c r="J10819" s="2">
        <v>0</v>
      </c>
      <c r="K10819" s="2" t="s">
        <v>7966</v>
      </c>
      <c r="L10819" s="3">
        <v>46049</v>
      </c>
      <c r="M10819" s="3">
        <v>46753</v>
      </c>
      <c r="N10819" s="2" t="s">
        <v>337</v>
      </c>
    </row>
    <row r="10820" spans="2:14" x14ac:dyDescent="0.25">
      <c r="B10820" s="2" t="s">
        <v>7948</v>
      </c>
      <c r="C10820" s="2" t="s">
        <v>7949</v>
      </c>
      <c r="D10820" s="2" t="s">
        <v>16</v>
      </c>
      <c r="E10820" s="2" t="s">
        <v>17</v>
      </c>
      <c r="F10820" s="2" t="s">
        <v>18</v>
      </c>
      <c r="G10820" s="2" t="s">
        <v>175</v>
      </c>
      <c r="H10820" s="2" t="s">
        <v>7950</v>
      </c>
      <c r="I10820" s="2">
        <v>14000</v>
      </c>
      <c r="J10820" s="2">
        <v>5000</v>
      </c>
      <c r="K10820" s="2" t="s">
        <v>7967</v>
      </c>
      <c r="L10820" s="3">
        <v>46083</v>
      </c>
      <c r="M10820" s="3">
        <v>46784</v>
      </c>
      <c r="N10820" s="2" t="s">
        <v>337</v>
      </c>
    </row>
    <row r="10821" spans="2:14" x14ac:dyDescent="0.25">
      <c r="B10821" s="2" t="s">
        <v>7948</v>
      </c>
      <c r="C10821" s="2" t="s">
        <v>7949</v>
      </c>
      <c r="D10821" s="2" t="s">
        <v>16</v>
      </c>
      <c r="E10821" s="2" t="s">
        <v>17</v>
      </c>
      <c r="F10821" s="2" t="s">
        <v>18</v>
      </c>
      <c r="G10821" s="2" t="s">
        <v>175</v>
      </c>
      <c r="H10821" s="2" t="s">
        <v>7950</v>
      </c>
      <c r="I10821" s="2">
        <v>14000</v>
      </c>
      <c r="J10821" s="2">
        <v>0</v>
      </c>
      <c r="K10821" s="2" t="s">
        <v>7968</v>
      </c>
      <c r="L10821" s="3">
        <v>46083</v>
      </c>
      <c r="M10821" s="3">
        <v>46784</v>
      </c>
      <c r="N10821" s="2" t="s">
        <v>337</v>
      </c>
    </row>
    <row r="10822" spans="2:14" x14ac:dyDescent="0.25">
      <c r="B10822" s="2" t="s">
        <v>7948</v>
      </c>
      <c r="C10822" s="2" t="s">
        <v>7949</v>
      </c>
      <c r="D10822" s="2" t="s">
        <v>16</v>
      </c>
      <c r="E10822" s="2" t="s">
        <v>17</v>
      </c>
      <c r="F10822" s="2" t="s">
        <v>18</v>
      </c>
      <c r="G10822" s="2" t="s">
        <v>175</v>
      </c>
      <c r="H10822" s="2" t="s">
        <v>7950</v>
      </c>
      <c r="I10822" s="2">
        <v>14000</v>
      </c>
      <c r="J10822" s="2">
        <v>9000</v>
      </c>
      <c r="K10822" s="2" t="s">
        <v>7969</v>
      </c>
      <c r="L10822" s="3">
        <v>46083</v>
      </c>
      <c r="M10822" s="3">
        <v>46784</v>
      </c>
      <c r="N10822" s="2" t="s">
        <v>337</v>
      </c>
    </row>
    <row r="10823" spans="2:14" x14ac:dyDescent="0.25">
      <c r="B10823" s="2" t="s">
        <v>7948</v>
      </c>
      <c r="C10823" s="2" t="s">
        <v>7949</v>
      </c>
      <c r="D10823" s="2" t="s">
        <v>16</v>
      </c>
      <c r="E10823" s="2" t="s">
        <v>142</v>
      </c>
      <c r="F10823" s="2" t="s">
        <v>18</v>
      </c>
      <c r="G10823" s="2" t="s">
        <v>175</v>
      </c>
      <c r="H10823" s="2" t="s">
        <v>7950</v>
      </c>
      <c r="I10823" s="2">
        <v>14000</v>
      </c>
      <c r="J10823" s="2">
        <v>0</v>
      </c>
      <c r="K10823" s="2" t="s">
        <v>7952</v>
      </c>
      <c r="L10823" s="3">
        <v>44958</v>
      </c>
      <c r="M10823" s="3">
        <v>46174</v>
      </c>
      <c r="N10823" s="2" t="s">
        <v>337</v>
      </c>
    </row>
    <row r="10824" spans="2:14" x14ac:dyDescent="0.25">
      <c r="B10824" s="2" t="s">
        <v>7948</v>
      </c>
      <c r="C10824" s="2" t="s">
        <v>7949</v>
      </c>
      <c r="D10824" s="2" t="s">
        <v>16</v>
      </c>
      <c r="E10824" s="2" t="s">
        <v>142</v>
      </c>
      <c r="F10824" s="2" t="s">
        <v>18</v>
      </c>
      <c r="G10824" s="2" t="s">
        <v>175</v>
      </c>
      <c r="H10824" s="2" t="s">
        <v>7950</v>
      </c>
      <c r="I10824" s="2">
        <v>14000</v>
      </c>
      <c r="J10824" s="2">
        <v>0</v>
      </c>
      <c r="K10824" s="2" t="s">
        <v>7957</v>
      </c>
      <c r="L10824" s="3">
        <v>45803</v>
      </c>
      <c r="M10824" s="3">
        <v>46508</v>
      </c>
      <c r="N10824" s="2" t="s">
        <v>337</v>
      </c>
    </row>
    <row r="10825" spans="2:14" x14ac:dyDescent="0.25">
      <c r="B10825" s="2" t="s">
        <v>7948</v>
      </c>
      <c r="C10825" s="2" t="s">
        <v>7949</v>
      </c>
      <c r="D10825" s="2" t="s">
        <v>16</v>
      </c>
      <c r="E10825" s="2" t="s">
        <v>142</v>
      </c>
      <c r="F10825" s="2" t="s">
        <v>18</v>
      </c>
      <c r="G10825" s="2" t="s">
        <v>175</v>
      </c>
      <c r="H10825" s="2" t="s">
        <v>7950</v>
      </c>
      <c r="I10825" s="2">
        <v>14000</v>
      </c>
      <c r="J10825" s="2">
        <v>0</v>
      </c>
      <c r="K10825" s="2" t="s">
        <v>7958</v>
      </c>
      <c r="L10825" s="3">
        <v>45836</v>
      </c>
      <c r="M10825" s="3">
        <v>46539</v>
      </c>
      <c r="N10825" s="2" t="s">
        <v>337</v>
      </c>
    </row>
    <row r="10826" spans="2:14" x14ac:dyDescent="0.25">
      <c r="B10826" s="2" t="s">
        <v>7948</v>
      </c>
      <c r="C10826" s="2" t="s">
        <v>7949</v>
      </c>
      <c r="D10826" s="2" t="s">
        <v>16</v>
      </c>
      <c r="E10826" s="2" t="s">
        <v>142</v>
      </c>
      <c r="F10826" s="2" t="s">
        <v>18</v>
      </c>
      <c r="G10826" s="2" t="s">
        <v>175</v>
      </c>
      <c r="H10826" s="2" t="s">
        <v>7950</v>
      </c>
      <c r="I10826" s="2">
        <v>14000</v>
      </c>
      <c r="J10826" s="2">
        <v>0</v>
      </c>
      <c r="K10826" s="2" t="s">
        <v>7959</v>
      </c>
      <c r="L10826" s="3">
        <v>45861</v>
      </c>
      <c r="M10826" s="3">
        <v>46569</v>
      </c>
      <c r="N10826" s="2" t="s">
        <v>337</v>
      </c>
    </row>
    <row r="10827" spans="2:14" x14ac:dyDescent="0.25">
      <c r="B10827" s="2" t="s">
        <v>7948</v>
      </c>
      <c r="C10827" s="2" t="s">
        <v>7949</v>
      </c>
      <c r="D10827" s="2" t="s">
        <v>16</v>
      </c>
      <c r="E10827" s="2" t="s">
        <v>142</v>
      </c>
      <c r="F10827" s="2" t="s">
        <v>18</v>
      </c>
      <c r="G10827" s="2" t="s">
        <v>175</v>
      </c>
      <c r="H10827" s="2" t="s">
        <v>7950</v>
      </c>
      <c r="I10827" s="2">
        <v>14000</v>
      </c>
      <c r="J10827" s="2">
        <v>0</v>
      </c>
      <c r="K10827" s="2" t="s">
        <v>7960</v>
      </c>
      <c r="L10827" s="3">
        <v>45870</v>
      </c>
      <c r="M10827" s="3">
        <v>46569</v>
      </c>
      <c r="N10827" s="2" t="s">
        <v>337</v>
      </c>
    </row>
    <row r="10828" spans="2:14" x14ac:dyDescent="0.25">
      <c r="B10828" s="2" t="s">
        <v>7948</v>
      </c>
      <c r="C10828" s="2" t="s">
        <v>7949</v>
      </c>
      <c r="D10828" s="2" t="s">
        <v>16</v>
      </c>
      <c r="E10828" s="2" t="s">
        <v>142</v>
      </c>
      <c r="F10828" s="2" t="s">
        <v>18</v>
      </c>
      <c r="G10828" s="2" t="s">
        <v>175</v>
      </c>
      <c r="H10828" s="2" t="s">
        <v>7950</v>
      </c>
      <c r="I10828" s="2">
        <v>14000</v>
      </c>
      <c r="J10828" s="2">
        <v>0</v>
      </c>
      <c r="K10828" s="2" t="s">
        <v>7961</v>
      </c>
      <c r="L10828" s="3">
        <v>45896</v>
      </c>
      <c r="M10828" s="3">
        <v>46600</v>
      </c>
      <c r="N10828" s="2" t="s">
        <v>337</v>
      </c>
    </row>
    <row r="10829" spans="2:14" x14ac:dyDescent="0.25">
      <c r="B10829" s="2" t="s">
        <v>7948</v>
      </c>
      <c r="C10829" s="2" t="s">
        <v>7949</v>
      </c>
      <c r="D10829" s="2" t="s">
        <v>16</v>
      </c>
      <c r="E10829" s="2" t="s">
        <v>142</v>
      </c>
      <c r="F10829" s="2" t="s">
        <v>18</v>
      </c>
      <c r="G10829" s="2" t="s">
        <v>175</v>
      </c>
      <c r="H10829" s="2" t="s">
        <v>7950</v>
      </c>
      <c r="I10829" s="2">
        <v>14000</v>
      </c>
      <c r="J10829" s="2">
        <v>0</v>
      </c>
      <c r="K10829" s="2" t="s">
        <v>7963</v>
      </c>
      <c r="L10829" s="3">
        <v>45957</v>
      </c>
      <c r="M10829" s="3">
        <v>46631</v>
      </c>
      <c r="N10829" s="2" t="s">
        <v>337</v>
      </c>
    </row>
    <row r="10830" spans="2:14" x14ac:dyDescent="0.25">
      <c r="B10830" s="2" t="s">
        <v>7948</v>
      </c>
      <c r="C10830" s="2" t="s">
        <v>7949</v>
      </c>
      <c r="D10830" s="2" t="s">
        <v>16</v>
      </c>
      <c r="E10830" s="2" t="s">
        <v>142</v>
      </c>
      <c r="F10830" s="2" t="s">
        <v>18</v>
      </c>
      <c r="G10830" s="2" t="s">
        <v>175</v>
      </c>
      <c r="H10830" s="2" t="s">
        <v>7950</v>
      </c>
      <c r="I10830" s="2">
        <v>14000</v>
      </c>
      <c r="J10830" s="2">
        <v>0</v>
      </c>
      <c r="K10830" s="2" t="s">
        <v>7964</v>
      </c>
      <c r="L10830" s="3">
        <v>45989</v>
      </c>
      <c r="M10830" s="3">
        <v>46631</v>
      </c>
      <c r="N10830" s="2" t="s">
        <v>337</v>
      </c>
    </row>
    <row r="10831" spans="2:14" x14ac:dyDescent="0.25">
      <c r="B10831" s="2" t="s">
        <v>7948</v>
      </c>
      <c r="C10831" s="2" t="s">
        <v>7949</v>
      </c>
      <c r="D10831" s="2" t="s">
        <v>16</v>
      </c>
      <c r="E10831" s="2" t="s">
        <v>142</v>
      </c>
      <c r="F10831" s="2" t="s">
        <v>18</v>
      </c>
      <c r="G10831" s="2" t="s">
        <v>175</v>
      </c>
      <c r="H10831" s="2" t="s">
        <v>7950</v>
      </c>
      <c r="I10831" s="2">
        <v>14000</v>
      </c>
      <c r="J10831" s="2">
        <v>0</v>
      </c>
      <c r="K10831" s="2" t="s">
        <v>7965</v>
      </c>
      <c r="L10831" s="3">
        <v>46007</v>
      </c>
      <c r="M10831" s="3">
        <v>46661</v>
      </c>
      <c r="N10831" s="2" t="s">
        <v>337</v>
      </c>
    </row>
    <row r="10832" spans="2:14" x14ac:dyDescent="0.25">
      <c r="B10832" s="2" t="s">
        <v>7948</v>
      </c>
      <c r="C10832" s="2" t="s">
        <v>7949</v>
      </c>
      <c r="D10832" s="2" t="s">
        <v>16</v>
      </c>
      <c r="E10832" s="2" t="s">
        <v>142</v>
      </c>
      <c r="F10832" s="2" t="s">
        <v>18</v>
      </c>
      <c r="G10832" s="2" t="s">
        <v>175</v>
      </c>
      <c r="H10832" s="2" t="s">
        <v>7950</v>
      </c>
      <c r="I10832" s="2">
        <v>14000</v>
      </c>
      <c r="J10832" s="2">
        <v>0</v>
      </c>
      <c r="K10832" s="2" t="s">
        <v>7967</v>
      </c>
      <c r="L10832" s="3">
        <v>46083</v>
      </c>
      <c r="M10832" s="3">
        <v>46784</v>
      </c>
      <c r="N10832" s="2" t="s">
        <v>337</v>
      </c>
    </row>
    <row r="10833" spans="2:14" x14ac:dyDescent="0.25">
      <c r="B10833" s="2" t="s">
        <v>7970</v>
      </c>
      <c r="C10833" s="2" t="s">
        <v>7971</v>
      </c>
      <c r="D10833" s="2" t="s">
        <v>16</v>
      </c>
      <c r="E10833" s="2" t="s">
        <v>17</v>
      </c>
      <c r="F10833" s="2" t="s">
        <v>18</v>
      </c>
      <c r="G10833" s="2" t="s">
        <v>175</v>
      </c>
      <c r="H10833" s="2" t="s">
        <v>7950</v>
      </c>
      <c r="I10833" s="2">
        <v>0</v>
      </c>
      <c r="J10833" s="2">
        <v>0</v>
      </c>
      <c r="K10833" s="2" t="s">
        <v>7972</v>
      </c>
      <c r="L10833" s="3">
        <v>44958</v>
      </c>
      <c r="M10833" s="3">
        <v>46113</v>
      </c>
      <c r="N10833" s="2" t="s">
        <v>337</v>
      </c>
    </row>
    <row r="10834" spans="2:14" x14ac:dyDescent="0.25">
      <c r="B10834" s="2" t="s">
        <v>7970</v>
      </c>
      <c r="C10834" s="2" t="s">
        <v>7971</v>
      </c>
      <c r="D10834" s="2" t="s">
        <v>16</v>
      </c>
      <c r="E10834" s="2" t="s">
        <v>17</v>
      </c>
      <c r="F10834" s="2" t="s">
        <v>18</v>
      </c>
      <c r="G10834" s="2" t="s">
        <v>175</v>
      </c>
      <c r="H10834" s="2" t="s">
        <v>7950</v>
      </c>
      <c r="I10834" s="2">
        <v>0</v>
      </c>
      <c r="J10834" s="2">
        <v>0</v>
      </c>
      <c r="K10834" s="2" t="s">
        <v>7973</v>
      </c>
      <c r="L10834" s="3">
        <v>44958</v>
      </c>
      <c r="M10834" s="3">
        <v>46174</v>
      </c>
      <c r="N10834" s="2" t="s">
        <v>337</v>
      </c>
    </row>
    <row r="10835" spans="2:14" x14ac:dyDescent="0.25">
      <c r="B10835" s="2" t="s">
        <v>7970</v>
      </c>
      <c r="C10835" s="2" t="s">
        <v>7971</v>
      </c>
      <c r="D10835" s="2" t="s">
        <v>16</v>
      </c>
      <c r="E10835" s="2" t="s">
        <v>17</v>
      </c>
      <c r="F10835" s="2" t="s">
        <v>18</v>
      </c>
      <c r="G10835" s="2" t="s">
        <v>175</v>
      </c>
      <c r="H10835" s="2" t="s">
        <v>7950</v>
      </c>
      <c r="I10835" s="2">
        <v>0</v>
      </c>
      <c r="J10835" s="2">
        <v>0</v>
      </c>
      <c r="K10835" s="2" t="s">
        <v>7974</v>
      </c>
      <c r="L10835" s="3">
        <v>45708</v>
      </c>
      <c r="M10835" s="3">
        <v>46174</v>
      </c>
      <c r="N10835" s="2" t="s">
        <v>337</v>
      </c>
    </row>
    <row r="10836" spans="2:14" x14ac:dyDescent="0.25">
      <c r="B10836" s="2" t="s">
        <v>7970</v>
      </c>
      <c r="C10836" s="2" t="s">
        <v>7971</v>
      </c>
      <c r="D10836" s="2" t="s">
        <v>16</v>
      </c>
      <c r="E10836" s="2" t="s">
        <v>17</v>
      </c>
      <c r="F10836" s="2" t="s">
        <v>18</v>
      </c>
      <c r="G10836" s="2" t="s">
        <v>175</v>
      </c>
      <c r="H10836" s="2" t="s">
        <v>7950</v>
      </c>
      <c r="I10836" s="2">
        <v>0</v>
      </c>
      <c r="J10836" s="2">
        <v>0</v>
      </c>
      <c r="K10836" s="2" t="s">
        <v>7975</v>
      </c>
      <c r="L10836" s="3">
        <v>45730</v>
      </c>
      <c r="M10836" s="3">
        <v>46419</v>
      </c>
      <c r="N10836" s="2" t="s">
        <v>337</v>
      </c>
    </row>
    <row r="10837" spans="2:14" x14ac:dyDescent="0.25">
      <c r="B10837" s="2" t="s">
        <v>7970</v>
      </c>
      <c r="C10837" s="2" t="s">
        <v>7971</v>
      </c>
      <c r="D10837" s="2" t="s">
        <v>16</v>
      </c>
      <c r="E10837" s="2" t="s">
        <v>17</v>
      </c>
      <c r="F10837" s="2" t="s">
        <v>18</v>
      </c>
      <c r="G10837" s="2" t="s">
        <v>175</v>
      </c>
      <c r="H10837" s="2" t="s">
        <v>7950</v>
      </c>
      <c r="I10837" s="2">
        <v>0</v>
      </c>
      <c r="J10837" s="2">
        <v>0</v>
      </c>
      <c r="K10837" s="2" t="s">
        <v>7976</v>
      </c>
      <c r="L10837" s="3">
        <v>45782</v>
      </c>
      <c r="M10837" s="3">
        <v>46419</v>
      </c>
      <c r="N10837" s="2" t="s">
        <v>337</v>
      </c>
    </row>
    <row r="10838" spans="2:14" x14ac:dyDescent="0.25">
      <c r="B10838" s="2" t="s">
        <v>7970</v>
      </c>
      <c r="C10838" s="2" t="s">
        <v>7971</v>
      </c>
      <c r="D10838" s="2" t="s">
        <v>16</v>
      </c>
      <c r="E10838" s="2" t="s">
        <v>17</v>
      </c>
      <c r="F10838" s="2" t="s">
        <v>18</v>
      </c>
      <c r="G10838" s="2" t="s">
        <v>175</v>
      </c>
      <c r="H10838" s="2" t="s">
        <v>7950</v>
      </c>
      <c r="I10838" s="2">
        <v>0</v>
      </c>
      <c r="J10838" s="2">
        <v>0</v>
      </c>
      <c r="K10838" s="2" t="s">
        <v>7977</v>
      </c>
      <c r="L10838" s="3">
        <v>45808</v>
      </c>
      <c r="M10838" s="3">
        <v>46419</v>
      </c>
      <c r="N10838" s="2" t="s">
        <v>337</v>
      </c>
    </row>
    <row r="10839" spans="2:14" x14ac:dyDescent="0.25">
      <c r="B10839" s="2" t="s">
        <v>7970</v>
      </c>
      <c r="C10839" s="2" t="s">
        <v>7971</v>
      </c>
      <c r="D10839" s="2" t="s">
        <v>16</v>
      </c>
      <c r="E10839" s="2" t="s">
        <v>17</v>
      </c>
      <c r="F10839" s="2" t="s">
        <v>18</v>
      </c>
      <c r="G10839" s="2" t="s">
        <v>175</v>
      </c>
      <c r="H10839" s="2" t="s">
        <v>7950</v>
      </c>
      <c r="I10839" s="2">
        <v>0</v>
      </c>
      <c r="J10839" s="2">
        <v>0</v>
      </c>
      <c r="K10839" s="2" t="s">
        <v>7978</v>
      </c>
      <c r="L10839" s="3">
        <v>45834</v>
      </c>
      <c r="M10839" s="3">
        <v>46539</v>
      </c>
      <c r="N10839" s="2" t="s">
        <v>337</v>
      </c>
    </row>
    <row r="10840" spans="2:14" x14ac:dyDescent="0.25">
      <c r="B10840" s="2" t="s">
        <v>7970</v>
      </c>
      <c r="C10840" s="2" t="s">
        <v>7971</v>
      </c>
      <c r="D10840" s="2" t="s">
        <v>16</v>
      </c>
      <c r="E10840" s="2" t="s">
        <v>17</v>
      </c>
      <c r="F10840" s="2" t="s">
        <v>18</v>
      </c>
      <c r="G10840" s="2" t="s">
        <v>175</v>
      </c>
      <c r="H10840" s="2" t="s">
        <v>7950</v>
      </c>
      <c r="I10840" s="2">
        <v>0</v>
      </c>
      <c r="J10840" s="2">
        <v>0</v>
      </c>
      <c r="K10840" s="2" t="s">
        <v>7979</v>
      </c>
      <c r="L10840" s="3">
        <v>45861</v>
      </c>
      <c r="M10840" s="3">
        <v>46569</v>
      </c>
      <c r="N10840" s="2" t="s">
        <v>337</v>
      </c>
    </row>
    <row r="10841" spans="2:14" x14ac:dyDescent="0.25">
      <c r="B10841" s="2" t="s">
        <v>7970</v>
      </c>
      <c r="C10841" s="2" t="s">
        <v>7971</v>
      </c>
      <c r="D10841" s="2" t="s">
        <v>16</v>
      </c>
      <c r="E10841" s="2" t="s">
        <v>17</v>
      </c>
      <c r="F10841" s="2" t="s">
        <v>18</v>
      </c>
      <c r="G10841" s="2" t="s">
        <v>175</v>
      </c>
      <c r="H10841" s="2" t="s">
        <v>7950</v>
      </c>
      <c r="I10841" s="2">
        <v>0</v>
      </c>
      <c r="J10841" s="2">
        <v>0</v>
      </c>
      <c r="K10841" s="2" t="s">
        <v>7980</v>
      </c>
      <c r="L10841" s="3">
        <v>45909</v>
      </c>
      <c r="M10841" s="3">
        <v>46600</v>
      </c>
      <c r="N10841" s="2" t="s">
        <v>337</v>
      </c>
    </row>
    <row r="10842" spans="2:14" x14ac:dyDescent="0.25">
      <c r="B10842" s="2" t="s">
        <v>7970</v>
      </c>
      <c r="C10842" s="2" t="s">
        <v>7971</v>
      </c>
      <c r="D10842" s="2" t="s">
        <v>16</v>
      </c>
      <c r="E10842" s="2" t="s">
        <v>17</v>
      </c>
      <c r="F10842" s="2" t="s">
        <v>18</v>
      </c>
      <c r="G10842" s="2" t="s">
        <v>175</v>
      </c>
      <c r="H10842" s="2" t="s">
        <v>7950</v>
      </c>
      <c r="I10842" s="2">
        <v>0</v>
      </c>
      <c r="J10842" s="2">
        <v>0</v>
      </c>
      <c r="K10842" s="2" t="s">
        <v>7981</v>
      </c>
      <c r="L10842" s="3">
        <v>45968</v>
      </c>
      <c r="M10842" s="3">
        <v>46631</v>
      </c>
      <c r="N10842" s="2" t="s">
        <v>337</v>
      </c>
    </row>
    <row r="10843" spans="2:14" x14ac:dyDescent="0.25">
      <c r="B10843" s="2" t="s">
        <v>7970</v>
      </c>
      <c r="C10843" s="2" t="s">
        <v>7971</v>
      </c>
      <c r="D10843" s="2" t="s">
        <v>16</v>
      </c>
      <c r="E10843" s="2" t="s">
        <v>17</v>
      </c>
      <c r="F10843" s="2" t="s">
        <v>18</v>
      </c>
      <c r="G10843" s="2" t="s">
        <v>175</v>
      </c>
      <c r="H10843" s="2" t="s">
        <v>7950</v>
      </c>
      <c r="I10843" s="2">
        <v>0</v>
      </c>
      <c r="J10843" s="2">
        <v>0</v>
      </c>
      <c r="K10843" s="2" t="s">
        <v>7982</v>
      </c>
      <c r="L10843" s="3">
        <v>46007</v>
      </c>
      <c r="M10843" s="3">
        <v>46692</v>
      </c>
      <c r="N10843" s="2" t="s">
        <v>337</v>
      </c>
    </row>
    <row r="10844" spans="2:14" x14ac:dyDescent="0.25">
      <c r="B10844" s="2" t="s">
        <v>7970</v>
      </c>
      <c r="C10844" s="2" t="s">
        <v>7971</v>
      </c>
      <c r="D10844" s="2" t="s">
        <v>16</v>
      </c>
      <c r="E10844" s="2" t="s">
        <v>17</v>
      </c>
      <c r="F10844" s="2" t="s">
        <v>18</v>
      </c>
      <c r="G10844" s="2" t="s">
        <v>175</v>
      </c>
      <c r="H10844" s="2" t="s">
        <v>7950</v>
      </c>
      <c r="I10844" s="2">
        <v>0</v>
      </c>
      <c r="J10844" s="2">
        <v>0</v>
      </c>
      <c r="K10844" s="2" t="s">
        <v>7983</v>
      </c>
      <c r="L10844" s="3">
        <v>46053</v>
      </c>
      <c r="M10844" s="3">
        <v>46753</v>
      </c>
      <c r="N10844" s="2" t="s">
        <v>337</v>
      </c>
    </row>
    <row r="10845" spans="2:14" x14ac:dyDescent="0.25">
      <c r="B10845" s="2" t="s">
        <v>7970</v>
      </c>
      <c r="C10845" s="2" t="s">
        <v>7971</v>
      </c>
      <c r="D10845" s="2" t="s">
        <v>16</v>
      </c>
      <c r="E10845" s="2" t="s">
        <v>17</v>
      </c>
      <c r="F10845" s="2" t="s">
        <v>18</v>
      </c>
      <c r="G10845" s="2" t="s">
        <v>175</v>
      </c>
      <c r="H10845" s="2" t="s">
        <v>7950</v>
      </c>
      <c r="I10845" s="2">
        <v>0</v>
      </c>
      <c r="J10845" s="2">
        <v>0</v>
      </c>
      <c r="K10845" s="2" t="s">
        <v>7984</v>
      </c>
      <c r="L10845" s="3">
        <v>46177</v>
      </c>
      <c r="M10845" s="3">
        <v>46844</v>
      </c>
      <c r="N10845" s="2" t="s">
        <v>337</v>
      </c>
    </row>
    <row r="10846" spans="2:14" x14ac:dyDescent="0.25">
      <c r="B10846" s="2" t="s">
        <v>7970</v>
      </c>
      <c r="C10846" s="2" t="s">
        <v>7971</v>
      </c>
      <c r="D10846" s="2" t="s">
        <v>16</v>
      </c>
      <c r="E10846" s="2" t="s">
        <v>142</v>
      </c>
      <c r="F10846" s="2" t="s">
        <v>18</v>
      </c>
      <c r="G10846" s="2" t="s">
        <v>175</v>
      </c>
      <c r="H10846" s="2" t="s">
        <v>7950</v>
      </c>
      <c r="I10846" s="2">
        <v>0</v>
      </c>
      <c r="J10846" s="2">
        <v>0</v>
      </c>
      <c r="K10846" s="2" t="s">
        <v>7976</v>
      </c>
      <c r="L10846" s="3">
        <v>45782</v>
      </c>
      <c r="M10846" s="3">
        <v>46419</v>
      </c>
      <c r="N10846" s="2" t="s">
        <v>337</v>
      </c>
    </row>
    <row r="10847" spans="2:14" x14ac:dyDescent="0.25">
      <c r="B10847" s="2" t="s">
        <v>7970</v>
      </c>
      <c r="C10847" s="2" t="s">
        <v>7971</v>
      </c>
      <c r="D10847" s="2" t="s">
        <v>16</v>
      </c>
      <c r="E10847" s="2" t="s">
        <v>142</v>
      </c>
      <c r="F10847" s="2" t="s">
        <v>18</v>
      </c>
      <c r="G10847" s="2" t="s">
        <v>175</v>
      </c>
      <c r="H10847" s="2" t="s">
        <v>7950</v>
      </c>
      <c r="I10847" s="2">
        <v>0</v>
      </c>
      <c r="J10847" s="2">
        <v>0</v>
      </c>
      <c r="K10847" s="2" t="s">
        <v>7978</v>
      </c>
      <c r="L10847" s="3">
        <v>45834</v>
      </c>
      <c r="M10847" s="3">
        <v>46539</v>
      </c>
      <c r="N10847" s="2" t="s">
        <v>337</v>
      </c>
    </row>
    <row r="10848" spans="2:14" x14ac:dyDescent="0.25">
      <c r="B10848" s="2" t="s">
        <v>7970</v>
      </c>
      <c r="C10848" s="2" t="s">
        <v>7971</v>
      </c>
      <c r="D10848" s="2" t="s">
        <v>16</v>
      </c>
      <c r="E10848" s="2" t="s">
        <v>142</v>
      </c>
      <c r="F10848" s="2" t="s">
        <v>18</v>
      </c>
      <c r="G10848" s="2" t="s">
        <v>175</v>
      </c>
      <c r="H10848" s="2" t="s">
        <v>7950</v>
      </c>
      <c r="I10848" s="2">
        <v>0</v>
      </c>
      <c r="J10848" s="2">
        <v>0</v>
      </c>
      <c r="K10848" s="2" t="s">
        <v>7979</v>
      </c>
      <c r="L10848" s="3">
        <v>45861</v>
      </c>
      <c r="M10848" s="3">
        <v>46569</v>
      </c>
      <c r="N10848" s="2" t="s">
        <v>337</v>
      </c>
    </row>
    <row r="10849" spans="2:14" x14ac:dyDescent="0.25">
      <c r="B10849" s="2" t="s">
        <v>7970</v>
      </c>
      <c r="C10849" s="2" t="s">
        <v>7971</v>
      </c>
      <c r="D10849" s="2" t="s">
        <v>16</v>
      </c>
      <c r="E10849" s="2" t="s">
        <v>142</v>
      </c>
      <c r="F10849" s="2" t="s">
        <v>18</v>
      </c>
      <c r="G10849" s="2" t="s">
        <v>175</v>
      </c>
      <c r="H10849" s="2" t="s">
        <v>7950</v>
      </c>
      <c r="I10849" s="2">
        <v>0</v>
      </c>
      <c r="J10849" s="2">
        <v>0</v>
      </c>
      <c r="K10849" s="2" t="s">
        <v>7980</v>
      </c>
      <c r="L10849" s="3">
        <v>45909</v>
      </c>
      <c r="M10849" s="3">
        <v>46600</v>
      </c>
      <c r="N10849" s="2" t="s">
        <v>337</v>
      </c>
    </row>
    <row r="10850" spans="2:14" x14ac:dyDescent="0.25">
      <c r="B10850" s="2" t="s">
        <v>7970</v>
      </c>
      <c r="C10850" s="2" t="s">
        <v>7971</v>
      </c>
      <c r="D10850" s="2" t="s">
        <v>16</v>
      </c>
      <c r="E10850" s="2" t="s">
        <v>142</v>
      </c>
      <c r="F10850" s="2" t="s">
        <v>18</v>
      </c>
      <c r="G10850" s="2" t="s">
        <v>175</v>
      </c>
      <c r="H10850" s="2" t="s">
        <v>7950</v>
      </c>
      <c r="I10850" s="2">
        <v>0</v>
      </c>
      <c r="J10850" s="2">
        <v>0</v>
      </c>
      <c r="K10850" s="2" t="s">
        <v>7981</v>
      </c>
      <c r="L10850" s="3">
        <v>45968</v>
      </c>
      <c r="M10850" s="3">
        <v>46631</v>
      </c>
      <c r="N10850" s="2" t="s">
        <v>337</v>
      </c>
    </row>
    <row r="10851" spans="2:14" x14ac:dyDescent="0.25">
      <c r="B10851" s="2" t="s">
        <v>7970</v>
      </c>
      <c r="C10851" s="2" t="s">
        <v>7971</v>
      </c>
      <c r="D10851" s="2" t="s">
        <v>16</v>
      </c>
      <c r="E10851" s="2" t="s">
        <v>142</v>
      </c>
      <c r="F10851" s="2" t="s">
        <v>18</v>
      </c>
      <c r="G10851" s="2" t="s">
        <v>175</v>
      </c>
      <c r="H10851" s="2" t="s">
        <v>7950</v>
      </c>
      <c r="I10851" s="2">
        <v>0</v>
      </c>
      <c r="J10851" s="2">
        <v>0</v>
      </c>
      <c r="K10851" s="2" t="s">
        <v>7982</v>
      </c>
      <c r="L10851" s="3">
        <v>46007</v>
      </c>
      <c r="M10851" s="3">
        <v>46692</v>
      </c>
      <c r="N10851" s="2" t="s">
        <v>337</v>
      </c>
    </row>
    <row r="10852" spans="2:14" x14ac:dyDescent="0.25">
      <c r="B10852" s="2" t="s">
        <v>7970</v>
      </c>
      <c r="C10852" s="2" t="s">
        <v>7971</v>
      </c>
      <c r="D10852" s="2" t="s">
        <v>16</v>
      </c>
      <c r="E10852" s="2" t="s">
        <v>142</v>
      </c>
      <c r="F10852" s="2" t="s">
        <v>18</v>
      </c>
      <c r="G10852" s="2" t="s">
        <v>175</v>
      </c>
      <c r="H10852" s="2" t="s">
        <v>7950</v>
      </c>
      <c r="I10852" s="2">
        <v>0</v>
      </c>
      <c r="J10852" s="2">
        <v>0</v>
      </c>
      <c r="K10852" s="2" t="s">
        <v>7983</v>
      </c>
      <c r="L10852" s="3">
        <v>46053</v>
      </c>
      <c r="M10852" s="3">
        <v>46753</v>
      </c>
      <c r="N10852" s="2" t="s">
        <v>337</v>
      </c>
    </row>
    <row r="10853" spans="2:14" x14ac:dyDescent="0.25">
      <c r="B10853" s="2" t="s">
        <v>7985</v>
      </c>
      <c r="C10853" s="2" t="s">
        <v>7986</v>
      </c>
      <c r="D10853" s="2" t="s">
        <v>41</v>
      </c>
      <c r="E10853" s="2" t="s">
        <v>17</v>
      </c>
      <c r="F10853" s="2" t="s">
        <v>18</v>
      </c>
      <c r="G10853" s="2" t="s">
        <v>90</v>
      </c>
      <c r="H10853" s="2" t="s">
        <v>7987</v>
      </c>
      <c r="I10853" s="2">
        <v>0</v>
      </c>
      <c r="J10853" s="2">
        <v>0</v>
      </c>
      <c r="K10853" s="2" t="s">
        <v>7988</v>
      </c>
      <c r="L10853" s="3">
        <v>44958</v>
      </c>
      <c r="M10853" s="3">
        <v>46204</v>
      </c>
      <c r="N10853" s="2" t="s">
        <v>1705</v>
      </c>
    </row>
    <row r="10854" spans="2:14" x14ac:dyDescent="0.25">
      <c r="B10854" s="2" t="s">
        <v>7985</v>
      </c>
      <c r="C10854" s="2" t="s">
        <v>7986</v>
      </c>
      <c r="D10854" s="2" t="s">
        <v>41</v>
      </c>
      <c r="E10854" s="2" t="s">
        <v>17</v>
      </c>
      <c r="F10854" s="2" t="s">
        <v>18</v>
      </c>
      <c r="G10854" s="2" t="s">
        <v>90</v>
      </c>
      <c r="H10854" s="2" t="s">
        <v>7987</v>
      </c>
      <c r="I10854" s="2">
        <v>0</v>
      </c>
      <c r="J10854" s="2">
        <v>0</v>
      </c>
      <c r="K10854" s="2" t="s">
        <v>7989</v>
      </c>
      <c r="L10854" s="3">
        <v>45742</v>
      </c>
      <c r="M10854" s="3">
        <v>46600</v>
      </c>
      <c r="N10854" s="2" t="s">
        <v>1705</v>
      </c>
    </row>
    <row r="10855" spans="2:14" x14ac:dyDescent="0.25">
      <c r="B10855" s="2" t="s">
        <v>7985</v>
      </c>
      <c r="C10855" s="2" t="s">
        <v>7986</v>
      </c>
      <c r="D10855" s="2" t="s">
        <v>41</v>
      </c>
      <c r="E10855" s="2" t="s">
        <v>17</v>
      </c>
      <c r="F10855" s="2" t="s">
        <v>18</v>
      </c>
      <c r="G10855" s="2" t="s">
        <v>90</v>
      </c>
      <c r="H10855" s="2" t="s">
        <v>7987</v>
      </c>
      <c r="I10855" s="2">
        <v>0</v>
      </c>
      <c r="J10855" s="2">
        <v>0</v>
      </c>
      <c r="K10855" s="2" t="s">
        <v>7990</v>
      </c>
      <c r="L10855" s="3">
        <v>45742</v>
      </c>
      <c r="M10855" s="3">
        <v>46600</v>
      </c>
      <c r="N10855" s="2" t="s">
        <v>1705</v>
      </c>
    </row>
    <row r="10856" spans="2:14" x14ac:dyDescent="0.25">
      <c r="B10856" s="2" t="s">
        <v>7985</v>
      </c>
      <c r="C10856" s="2" t="s">
        <v>7986</v>
      </c>
      <c r="D10856" s="2" t="s">
        <v>41</v>
      </c>
      <c r="E10856" s="2" t="s">
        <v>17</v>
      </c>
      <c r="F10856" s="2" t="s">
        <v>18</v>
      </c>
      <c r="G10856" s="2" t="s">
        <v>90</v>
      </c>
      <c r="H10856" s="2" t="s">
        <v>7987</v>
      </c>
      <c r="I10856" s="2">
        <v>0</v>
      </c>
      <c r="J10856" s="2">
        <v>0</v>
      </c>
      <c r="K10856" s="2" t="s">
        <v>7991</v>
      </c>
      <c r="L10856" s="3">
        <v>44958</v>
      </c>
      <c r="M10856" s="3">
        <v>46478</v>
      </c>
      <c r="N10856" s="2" t="s">
        <v>1705</v>
      </c>
    </row>
    <row r="10857" spans="2:14" x14ac:dyDescent="0.25">
      <c r="B10857" s="2" t="s">
        <v>7985</v>
      </c>
      <c r="C10857" s="2" t="s">
        <v>7986</v>
      </c>
      <c r="D10857" s="2" t="s">
        <v>41</v>
      </c>
      <c r="E10857" s="2" t="s">
        <v>142</v>
      </c>
      <c r="F10857" s="2" t="s">
        <v>18</v>
      </c>
      <c r="G10857" s="2" t="s">
        <v>90</v>
      </c>
      <c r="H10857" s="2" t="s">
        <v>7987</v>
      </c>
      <c r="I10857" s="2">
        <v>0</v>
      </c>
      <c r="J10857" s="2">
        <v>0</v>
      </c>
      <c r="K10857" s="2" t="s">
        <v>7990</v>
      </c>
      <c r="L10857" s="3">
        <v>45742</v>
      </c>
      <c r="M10857" s="3">
        <v>46600</v>
      </c>
      <c r="N10857" s="2" t="s">
        <v>1705</v>
      </c>
    </row>
    <row r="10858" spans="2:14" x14ac:dyDescent="0.25">
      <c r="B10858" s="2" t="s">
        <v>7992</v>
      </c>
      <c r="C10858" s="2" t="s">
        <v>1090</v>
      </c>
      <c r="D10858" s="2" t="s">
        <v>16</v>
      </c>
      <c r="E10858" s="2" t="s">
        <v>17</v>
      </c>
      <c r="F10858" s="2" t="s">
        <v>18</v>
      </c>
      <c r="G10858" s="2" t="s">
        <v>175</v>
      </c>
      <c r="H10858" s="2" t="s">
        <v>7993</v>
      </c>
      <c r="I10858" s="2">
        <v>0</v>
      </c>
      <c r="J10858" s="2">
        <v>0</v>
      </c>
      <c r="K10858" s="2">
        <v>0</v>
      </c>
      <c r="L10858" s="3">
        <v>45953</v>
      </c>
      <c r="M10858" s="2" t="s">
        <v>30</v>
      </c>
      <c r="N10858" s="2" t="s">
        <v>1088</v>
      </c>
    </row>
    <row r="10859" spans="2:14" x14ac:dyDescent="0.25">
      <c r="B10859" s="2" t="s">
        <v>7992</v>
      </c>
      <c r="C10859" s="2" t="s">
        <v>1090</v>
      </c>
      <c r="D10859" s="2" t="s">
        <v>16</v>
      </c>
      <c r="E10859" s="2" t="s">
        <v>17</v>
      </c>
      <c r="F10859" s="2" t="s">
        <v>18</v>
      </c>
      <c r="G10859" s="2" t="s">
        <v>175</v>
      </c>
      <c r="H10859" s="2" t="s">
        <v>7993</v>
      </c>
      <c r="I10859" s="2">
        <v>0</v>
      </c>
      <c r="J10859" s="2">
        <v>0</v>
      </c>
      <c r="K10859" s="2">
        <v>221109</v>
      </c>
      <c r="L10859" s="3">
        <v>44958</v>
      </c>
      <c r="M10859" s="3">
        <v>46327</v>
      </c>
      <c r="N10859" s="2" t="s">
        <v>1088</v>
      </c>
    </row>
    <row r="10860" spans="2:14" x14ac:dyDescent="0.25">
      <c r="B10860" s="2" t="s">
        <v>7992</v>
      </c>
      <c r="C10860" s="2" t="s">
        <v>1090</v>
      </c>
      <c r="D10860" s="2" t="s">
        <v>16</v>
      </c>
      <c r="E10860" s="2" t="s">
        <v>17</v>
      </c>
      <c r="F10860" s="2" t="s">
        <v>18</v>
      </c>
      <c r="G10860" s="2" t="s">
        <v>175</v>
      </c>
      <c r="H10860" s="2" t="s">
        <v>7993</v>
      </c>
      <c r="I10860" s="2">
        <v>0</v>
      </c>
      <c r="J10860" s="2">
        <v>0</v>
      </c>
      <c r="K10860" s="2">
        <v>231004</v>
      </c>
      <c r="L10860" s="3">
        <v>44958</v>
      </c>
      <c r="M10860" s="3">
        <v>46661</v>
      </c>
      <c r="N10860" s="2" t="s">
        <v>1088</v>
      </c>
    </row>
    <row r="10861" spans="2:14" x14ac:dyDescent="0.25">
      <c r="B10861" s="2" t="s">
        <v>7992</v>
      </c>
      <c r="C10861" s="2" t="s">
        <v>1090</v>
      </c>
      <c r="D10861" s="2" t="s">
        <v>16</v>
      </c>
      <c r="E10861" s="2" t="s">
        <v>181</v>
      </c>
      <c r="F10861" s="2" t="s">
        <v>18</v>
      </c>
      <c r="G10861" s="2" t="s">
        <v>175</v>
      </c>
      <c r="H10861" s="2" t="s">
        <v>7993</v>
      </c>
      <c r="I10861" s="2">
        <v>0</v>
      </c>
      <c r="J10861" s="2">
        <v>0</v>
      </c>
      <c r="K10861" s="2">
        <v>221109</v>
      </c>
      <c r="L10861" s="3">
        <v>44958</v>
      </c>
      <c r="M10861" s="3">
        <v>46327</v>
      </c>
      <c r="N10861" s="2" t="s">
        <v>1088</v>
      </c>
    </row>
    <row r="10862" spans="2:14" x14ac:dyDescent="0.25">
      <c r="B10862" s="2" t="s">
        <v>7992</v>
      </c>
      <c r="C10862" s="2" t="s">
        <v>1090</v>
      </c>
      <c r="D10862" s="2" t="s">
        <v>16</v>
      </c>
      <c r="E10862" s="2" t="s">
        <v>181</v>
      </c>
      <c r="F10862" s="2" t="s">
        <v>18</v>
      </c>
      <c r="G10862" s="2" t="s">
        <v>175</v>
      </c>
      <c r="H10862" s="2" t="s">
        <v>7993</v>
      </c>
      <c r="I10862" s="2">
        <v>0</v>
      </c>
      <c r="J10862" s="2">
        <v>0</v>
      </c>
      <c r="K10862" s="2">
        <v>231004</v>
      </c>
      <c r="L10862" s="3">
        <v>44958</v>
      </c>
      <c r="M10862" s="3">
        <v>46661</v>
      </c>
      <c r="N10862" s="2" t="s">
        <v>1088</v>
      </c>
    </row>
    <row r="10863" spans="2:14" x14ac:dyDescent="0.25">
      <c r="B10863" s="2" t="s">
        <v>7994</v>
      </c>
      <c r="C10863" s="2" t="s">
        <v>7995</v>
      </c>
      <c r="D10863" s="2" t="s">
        <v>16</v>
      </c>
      <c r="E10863" s="2" t="s">
        <v>17</v>
      </c>
      <c r="F10863" s="2" t="s">
        <v>18</v>
      </c>
      <c r="G10863" s="2" t="s">
        <v>175</v>
      </c>
      <c r="H10863" s="2" t="s">
        <v>7993</v>
      </c>
      <c r="I10863" s="2">
        <v>0</v>
      </c>
      <c r="J10863" s="2">
        <v>0</v>
      </c>
      <c r="K10863" s="2">
        <v>0</v>
      </c>
      <c r="L10863" s="3">
        <v>45953</v>
      </c>
      <c r="M10863" s="2" t="s">
        <v>30</v>
      </c>
      <c r="N10863" s="2" t="s">
        <v>1088</v>
      </c>
    </row>
    <row r="10864" spans="2:14" x14ac:dyDescent="0.25">
      <c r="B10864" s="2" t="s">
        <v>7994</v>
      </c>
      <c r="C10864" s="2" t="s">
        <v>7995</v>
      </c>
      <c r="D10864" s="2" t="s">
        <v>16</v>
      </c>
      <c r="E10864" s="2" t="s">
        <v>17</v>
      </c>
      <c r="F10864" s="2" t="s">
        <v>18</v>
      </c>
      <c r="G10864" s="2" t="s">
        <v>175</v>
      </c>
      <c r="H10864" s="2" t="s">
        <v>7993</v>
      </c>
      <c r="I10864" s="2">
        <v>0</v>
      </c>
      <c r="J10864" s="2">
        <v>0</v>
      </c>
      <c r="K10864" s="2">
        <v>231023</v>
      </c>
      <c r="L10864" s="3">
        <v>44958</v>
      </c>
      <c r="M10864" s="3">
        <v>46661</v>
      </c>
      <c r="N10864" s="2" t="s">
        <v>1088</v>
      </c>
    </row>
    <row r="10865" spans="2:14" x14ac:dyDescent="0.25">
      <c r="B10865" s="2" t="s">
        <v>7996</v>
      </c>
      <c r="C10865" s="2" t="s">
        <v>1086</v>
      </c>
      <c r="D10865" s="2" t="s">
        <v>16</v>
      </c>
      <c r="E10865" s="2" t="s">
        <v>17</v>
      </c>
      <c r="F10865" s="2" t="s">
        <v>18</v>
      </c>
      <c r="G10865" s="2" t="s">
        <v>175</v>
      </c>
      <c r="H10865" s="2" t="s">
        <v>7993</v>
      </c>
      <c r="I10865" s="2">
        <v>0</v>
      </c>
      <c r="J10865" s="2">
        <v>0</v>
      </c>
      <c r="K10865" s="2">
        <v>0</v>
      </c>
      <c r="L10865" s="3">
        <v>45953</v>
      </c>
      <c r="M10865" s="2" t="s">
        <v>30</v>
      </c>
      <c r="N10865" s="2" t="s">
        <v>1088</v>
      </c>
    </row>
    <row r="10866" spans="2:14" x14ac:dyDescent="0.25">
      <c r="B10866" s="2" t="s">
        <v>7996</v>
      </c>
      <c r="C10866" s="2" t="s">
        <v>1086</v>
      </c>
      <c r="D10866" s="2" t="s">
        <v>16</v>
      </c>
      <c r="E10866" s="2" t="s">
        <v>17</v>
      </c>
      <c r="F10866" s="2" t="s">
        <v>18</v>
      </c>
      <c r="G10866" s="2" t="s">
        <v>175</v>
      </c>
      <c r="H10866" s="2" t="s">
        <v>7993</v>
      </c>
      <c r="I10866" s="2">
        <v>0</v>
      </c>
      <c r="J10866" s="2">
        <v>0</v>
      </c>
      <c r="K10866" s="2">
        <v>221024</v>
      </c>
      <c r="L10866" s="3">
        <v>44958</v>
      </c>
      <c r="M10866" s="3">
        <v>46296</v>
      </c>
      <c r="N10866" s="2" t="s">
        <v>1088</v>
      </c>
    </row>
    <row r="10867" spans="2:14" x14ac:dyDescent="0.25">
      <c r="B10867" s="2" t="s">
        <v>7996</v>
      </c>
      <c r="C10867" s="2" t="s">
        <v>1086</v>
      </c>
      <c r="D10867" s="2" t="s">
        <v>16</v>
      </c>
      <c r="E10867" s="2" t="s">
        <v>181</v>
      </c>
      <c r="F10867" s="2" t="s">
        <v>18</v>
      </c>
      <c r="G10867" s="2" t="s">
        <v>175</v>
      </c>
      <c r="H10867" s="2" t="s">
        <v>7993</v>
      </c>
      <c r="I10867" s="2">
        <v>0</v>
      </c>
      <c r="J10867" s="2">
        <v>0</v>
      </c>
      <c r="K10867" s="2">
        <v>221024</v>
      </c>
      <c r="L10867" s="3">
        <v>44958</v>
      </c>
      <c r="M10867" s="3">
        <v>46296</v>
      </c>
      <c r="N10867" s="2" t="s">
        <v>1088</v>
      </c>
    </row>
    <row r="10868" spans="2:14" x14ac:dyDescent="0.25">
      <c r="B10868" s="2" t="s">
        <v>7997</v>
      </c>
      <c r="C10868" s="2" t="s">
        <v>7998</v>
      </c>
      <c r="D10868" s="2" t="s">
        <v>41</v>
      </c>
      <c r="E10868" s="2" t="s">
        <v>17</v>
      </c>
      <c r="F10868" s="2" t="s">
        <v>18</v>
      </c>
      <c r="G10868" s="2" t="s">
        <v>19</v>
      </c>
      <c r="H10868" s="2" t="s">
        <v>7999</v>
      </c>
      <c r="I10868" s="2">
        <v>2146</v>
      </c>
      <c r="J10868" s="2">
        <v>0</v>
      </c>
      <c r="K10868" s="2">
        <v>1600322</v>
      </c>
      <c r="L10868" s="3">
        <v>44958</v>
      </c>
      <c r="M10868" s="3">
        <v>46082</v>
      </c>
      <c r="N10868" s="2" t="s">
        <v>1088</v>
      </c>
    </row>
    <row r="10869" spans="2:14" x14ac:dyDescent="0.25">
      <c r="B10869" s="2" t="s">
        <v>7997</v>
      </c>
      <c r="C10869" s="2" t="s">
        <v>7998</v>
      </c>
      <c r="D10869" s="2" t="s">
        <v>41</v>
      </c>
      <c r="E10869" s="2" t="s">
        <v>17</v>
      </c>
      <c r="F10869" s="2" t="s">
        <v>18</v>
      </c>
      <c r="G10869" s="2" t="s">
        <v>19</v>
      </c>
      <c r="H10869" s="2" t="s">
        <v>7999</v>
      </c>
      <c r="I10869" s="2">
        <v>2146</v>
      </c>
      <c r="J10869" s="2">
        <v>0</v>
      </c>
      <c r="K10869" s="2">
        <v>180322</v>
      </c>
      <c r="L10869" s="3">
        <v>44958</v>
      </c>
      <c r="M10869" s="3">
        <v>46082</v>
      </c>
      <c r="N10869" s="2" t="s">
        <v>1088</v>
      </c>
    </row>
    <row r="10870" spans="2:14" x14ac:dyDescent="0.25">
      <c r="B10870" s="2" t="s">
        <v>7997</v>
      </c>
      <c r="C10870" s="2" t="s">
        <v>7998</v>
      </c>
      <c r="D10870" s="2" t="s">
        <v>41</v>
      </c>
      <c r="E10870" s="2" t="s">
        <v>17</v>
      </c>
      <c r="F10870" s="2" t="s">
        <v>18</v>
      </c>
      <c r="G10870" s="2" t="s">
        <v>19</v>
      </c>
      <c r="H10870" s="2" t="s">
        <v>7999</v>
      </c>
      <c r="I10870" s="2">
        <v>2146</v>
      </c>
      <c r="J10870" s="2">
        <v>0</v>
      </c>
      <c r="K10870" s="2">
        <v>230815</v>
      </c>
      <c r="L10870" s="3">
        <v>44958</v>
      </c>
      <c r="M10870" s="3">
        <v>46600</v>
      </c>
      <c r="N10870" s="2" t="s">
        <v>1088</v>
      </c>
    </row>
    <row r="10871" spans="2:14" x14ac:dyDescent="0.25">
      <c r="B10871" s="2" t="s">
        <v>7997</v>
      </c>
      <c r="C10871" s="2" t="s">
        <v>7998</v>
      </c>
      <c r="D10871" s="2" t="s">
        <v>41</v>
      </c>
      <c r="E10871" s="2" t="s">
        <v>17</v>
      </c>
      <c r="F10871" s="2" t="s">
        <v>18</v>
      </c>
      <c r="G10871" s="2" t="s">
        <v>19</v>
      </c>
      <c r="H10871" s="2" t="s">
        <v>7999</v>
      </c>
      <c r="I10871" s="2">
        <v>2146</v>
      </c>
      <c r="J10871" s="2">
        <v>2146</v>
      </c>
      <c r="K10871" s="2">
        <v>241109082</v>
      </c>
      <c r="L10871" s="3">
        <v>46094</v>
      </c>
      <c r="M10871" s="3">
        <v>47058</v>
      </c>
      <c r="N10871" s="2" t="s">
        <v>1088</v>
      </c>
    </row>
    <row r="10872" spans="2:14" x14ac:dyDescent="0.25">
      <c r="B10872" s="2" t="s">
        <v>7997</v>
      </c>
      <c r="C10872" s="2" t="s">
        <v>7998</v>
      </c>
      <c r="D10872" s="2" t="s">
        <v>41</v>
      </c>
      <c r="E10872" s="2" t="s">
        <v>142</v>
      </c>
      <c r="F10872" s="2" t="s">
        <v>18</v>
      </c>
      <c r="G10872" s="2" t="s">
        <v>19</v>
      </c>
      <c r="H10872" s="2" t="s">
        <v>7999</v>
      </c>
      <c r="I10872" s="2">
        <v>2146</v>
      </c>
      <c r="J10872" s="2">
        <v>0</v>
      </c>
      <c r="K10872" s="2">
        <v>241109082</v>
      </c>
      <c r="L10872" s="3">
        <v>46094</v>
      </c>
      <c r="M10872" s="3">
        <v>47058</v>
      </c>
      <c r="N10872" s="2" t="s">
        <v>1088</v>
      </c>
    </row>
    <row r="10873" spans="2:14" x14ac:dyDescent="0.25">
      <c r="B10873" s="2" t="s">
        <v>8000</v>
      </c>
      <c r="C10873" s="2" t="s">
        <v>8001</v>
      </c>
      <c r="D10873" s="2" t="s">
        <v>41</v>
      </c>
      <c r="E10873" s="2" t="s">
        <v>17</v>
      </c>
      <c r="F10873" s="2" t="s">
        <v>18</v>
      </c>
      <c r="G10873" s="2" t="s">
        <v>19</v>
      </c>
      <c r="H10873" s="2" t="s">
        <v>7999</v>
      </c>
      <c r="I10873" s="2">
        <v>265</v>
      </c>
      <c r="J10873" s="2">
        <v>0</v>
      </c>
      <c r="K10873" s="2">
        <v>230731</v>
      </c>
      <c r="L10873" s="3">
        <v>44958</v>
      </c>
      <c r="M10873" s="3">
        <v>46569</v>
      </c>
      <c r="N10873" s="2" t="s">
        <v>1088</v>
      </c>
    </row>
    <row r="10874" spans="2:14" x14ac:dyDescent="0.25">
      <c r="B10874" s="2" t="s">
        <v>8000</v>
      </c>
      <c r="C10874" s="2" t="s">
        <v>8001</v>
      </c>
      <c r="D10874" s="2" t="s">
        <v>41</v>
      </c>
      <c r="E10874" s="2" t="s">
        <v>17</v>
      </c>
      <c r="F10874" s="2" t="s">
        <v>18</v>
      </c>
      <c r="G10874" s="2" t="s">
        <v>19</v>
      </c>
      <c r="H10874" s="2" t="s">
        <v>7999</v>
      </c>
      <c r="I10874" s="2">
        <v>265</v>
      </c>
      <c r="J10874" s="2">
        <v>265</v>
      </c>
      <c r="K10874" s="2">
        <v>230907</v>
      </c>
      <c r="L10874" s="3">
        <v>44958</v>
      </c>
      <c r="M10874" s="3">
        <v>46631</v>
      </c>
      <c r="N10874" s="2" t="s">
        <v>1088</v>
      </c>
    </row>
    <row r="10875" spans="2:14" x14ac:dyDescent="0.25">
      <c r="B10875" s="2" t="s">
        <v>8002</v>
      </c>
      <c r="C10875" s="2" t="s">
        <v>8003</v>
      </c>
      <c r="D10875" s="2" t="s">
        <v>41</v>
      </c>
      <c r="E10875" s="2" t="s">
        <v>75</v>
      </c>
      <c r="F10875" s="2" t="s">
        <v>18</v>
      </c>
      <c r="G10875" s="2" t="s">
        <v>90</v>
      </c>
      <c r="H10875" s="2" t="s">
        <v>8004</v>
      </c>
      <c r="I10875" s="2">
        <v>0</v>
      </c>
      <c r="J10875" s="2">
        <v>0</v>
      </c>
      <c r="K10875" s="2">
        <v>301221</v>
      </c>
      <c r="L10875" s="3">
        <v>44958</v>
      </c>
      <c r="M10875" s="3">
        <v>45992</v>
      </c>
      <c r="N10875" s="2" t="s">
        <v>1088</v>
      </c>
    </row>
    <row r="10876" spans="2:14" x14ac:dyDescent="0.25">
      <c r="B10876" s="2" t="s">
        <v>8002</v>
      </c>
      <c r="C10876" s="2" t="s">
        <v>8003</v>
      </c>
      <c r="D10876" s="2" t="s">
        <v>41</v>
      </c>
      <c r="E10876" s="2" t="s">
        <v>17</v>
      </c>
      <c r="F10876" s="2" t="s">
        <v>18</v>
      </c>
      <c r="G10876" s="2" t="s">
        <v>90</v>
      </c>
      <c r="H10876" s="2" t="s">
        <v>8004</v>
      </c>
      <c r="I10876" s="2">
        <v>0</v>
      </c>
      <c r="J10876" s="2">
        <v>0</v>
      </c>
      <c r="K10876" s="2">
        <v>0</v>
      </c>
      <c r="L10876" s="3">
        <v>44958</v>
      </c>
      <c r="M10876" s="3">
        <v>45992</v>
      </c>
      <c r="N10876" s="2" t="s">
        <v>1088</v>
      </c>
    </row>
    <row r="10877" spans="2:14" x14ac:dyDescent="0.25">
      <c r="B10877" s="2" t="s">
        <v>8002</v>
      </c>
      <c r="C10877" s="2" t="s">
        <v>8003</v>
      </c>
      <c r="D10877" s="2" t="s">
        <v>41</v>
      </c>
      <c r="E10877" s="2" t="s">
        <v>17</v>
      </c>
      <c r="F10877" s="2" t="s">
        <v>18</v>
      </c>
      <c r="G10877" s="2" t="s">
        <v>90</v>
      </c>
      <c r="H10877" s="2" t="s">
        <v>8004</v>
      </c>
      <c r="I10877" s="2">
        <v>0</v>
      </c>
      <c r="J10877" s="2">
        <v>0</v>
      </c>
      <c r="K10877" s="2">
        <v>291221</v>
      </c>
      <c r="L10877" s="3">
        <v>46062</v>
      </c>
      <c r="M10877" s="3">
        <v>47239</v>
      </c>
      <c r="N10877" s="2" t="s">
        <v>1088</v>
      </c>
    </row>
    <row r="10878" spans="2:14" x14ac:dyDescent="0.25">
      <c r="B10878" s="2" t="s">
        <v>8002</v>
      </c>
      <c r="C10878" s="2" t="s">
        <v>8003</v>
      </c>
      <c r="D10878" s="2" t="s">
        <v>41</v>
      </c>
      <c r="E10878" s="2" t="s">
        <v>17</v>
      </c>
      <c r="F10878" s="2" t="s">
        <v>18</v>
      </c>
      <c r="G10878" s="2" t="s">
        <v>90</v>
      </c>
      <c r="H10878" s="2" t="s">
        <v>8004</v>
      </c>
      <c r="I10878" s="2">
        <v>0</v>
      </c>
      <c r="J10878" s="2">
        <v>0</v>
      </c>
      <c r="K10878" s="2">
        <v>301221</v>
      </c>
      <c r="L10878" s="3">
        <v>44958</v>
      </c>
      <c r="M10878" s="3">
        <v>45992</v>
      </c>
      <c r="N10878" s="2" t="s">
        <v>1088</v>
      </c>
    </row>
    <row r="10879" spans="2:14" x14ac:dyDescent="0.25">
      <c r="B10879" s="2" t="s">
        <v>8005</v>
      </c>
      <c r="C10879" s="2" t="s">
        <v>8006</v>
      </c>
      <c r="D10879" s="2" t="s">
        <v>16</v>
      </c>
      <c r="E10879" s="2" t="s">
        <v>17</v>
      </c>
      <c r="F10879" s="2" t="s">
        <v>18</v>
      </c>
      <c r="G10879" s="2" t="s">
        <v>90</v>
      </c>
      <c r="H10879" s="2" t="s">
        <v>8004</v>
      </c>
      <c r="I10879" s="2">
        <v>0</v>
      </c>
      <c r="J10879" s="2">
        <v>0</v>
      </c>
      <c r="K10879" s="2">
        <v>0</v>
      </c>
      <c r="L10879" s="3">
        <v>44958</v>
      </c>
      <c r="M10879" s="3">
        <v>46113</v>
      </c>
      <c r="N10879" s="2" t="s">
        <v>1088</v>
      </c>
    </row>
    <row r="10880" spans="2:14" x14ac:dyDescent="0.25">
      <c r="B10880" s="2" t="s">
        <v>8005</v>
      </c>
      <c r="C10880" s="2" t="s">
        <v>8006</v>
      </c>
      <c r="D10880" s="2" t="s">
        <v>16</v>
      </c>
      <c r="E10880" s="2" t="s">
        <v>17</v>
      </c>
      <c r="F10880" s="2" t="s">
        <v>18</v>
      </c>
      <c r="G10880" s="2" t="s">
        <v>90</v>
      </c>
      <c r="H10880" s="2" t="s">
        <v>8004</v>
      </c>
      <c r="I10880" s="2">
        <v>0</v>
      </c>
      <c r="J10880" s="2">
        <v>0</v>
      </c>
      <c r="K10880" s="2">
        <v>60422</v>
      </c>
      <c r="L10880" s="3">
        <v>44958</v>
      </c>
      <c r="M10880" s="3">
        <v>46113</v>
      </c>
      <c r="N10880" s="2" t="s">
        <v>1088</v>
      </c>
    </row>
    <row r="10881" spans="2:14" x14ac:dyDescent="0.25">
      <c r="B10881" s="2" t="s">
        <v>8005</v>
      </c>
      <c r="C10881" s="2" t="s">
        <v>8006</v>
      </c>
      <c r="D10881" s="2" t="s">
        <v>16</v>
      </c>
      <c r="E10881" s="2" t="s">
        <v>17</v>
      </c>
      <c r="F10881" s="2" t="s">
        <v>18</v>
      </c>
      <c r="G10881" s="2" t="s">
        <v>90</v>
      </c>
      <c r="H10881" s="2" t="s">
        <v>8004</v>
      </c>
      <c r="I10881" s="2">
        <v>0</v>
      </c>
      <c r="J10881" s="2">
        <v>0</v>
      </c>
      <c r="K10881" s="2">
        <v>70422</v>
      </c>
      <c r="L10881" s="3">
        <v>44958</v>
      </c>
      <c r="M10881" s="3">
        <v>46113</v>
      </c>
      <c r="N10881" s="2" t="s">
        <v>1088</v>
      </c>
    </row>
    <row r="10882" spans="2:14" x14ac:dyDescent="0.25">
      <c r="B10882" s="2" t="s">
        <v>8007</v>
      </c>
      <c r="C10882" s="2" t="s">
        <v>8008</v>
      </c>
      <c r="D10882" s="2" t="s">
        <v>16</v>
      </c>
      <c r="E10882" s="2" t="s">
        <v>17</v>
      </c>
      <c r="F10882" s="2" t="s">
        <v>18</v>
      </c>
      <c r="G10882" s="2" t="s">
        <v>8009</v>
      </c>
      <c r="H10882" s="2" t="s">
        <v>8010</v>
      </c>
      <c r="I10882" s="2">
        <v>0</v>
      </c>
      <c r="J10882" s="2">
        <v>0</v>
      </c>
      <c r="K10882" s="2" t="s">
        <v>8011</v>
      </c>
      <c r="L10882" s="3">
        <v>44958</v>
      </c>
      <c r="M10882" s="3">
        <v>47392</v>
      </c>
      <c r="N10882" s="2" t="s">
        <v>1586</v>
      </c>
    </row>
    <row r="10883" spans="2:14" x14ac:dyDescent="0.25">
      <c r="B10883" s="2" t="s">
        <v>8007</v>
      </c>
      <c r="C10883" s="2" t="s">
        <v>8008</v>
      </c>
      <c r="D10883" s="2" t="s">
        <v>16</v>
      </c>
      <c r="E10883" s="2" t="s">
        <v>17</v>
      </c>
      <c r="F10883" s="2" t="s">
        <v>18</v>
      </c>
      <c r="G10883" s="2" t="s">
        <v>8009</v>
      </c>
      <c r="H10883" s="2" t="s">
        <v>8010</v>
      </c>
      <c r="I10883" s="2">
        <v>0</v>
      </c>
      <c r="J10883" s="2">
        <v>0</v>
      </c>
      <c r="K10883" s="2" t="s">
        <v>8012</v>
      </c>
      <c r="L10883" s="3">
        <v>45734</v>
      </c>
      <c r="M10883" s="3">
        <v>47515</v>
      </c>
      <c r="N10883" s="2" t="s">
        <v>1586</v>
      </c>
    </row>
    <row r="10884" spans="2:14" x14ac:dyDescent="0.25">
      <c r="B10884" s="2" t="s">
        <v>8007</v>
      </c>
      <c r="C10884" s="2" t="s">
        <v>8008</v>
      </c>
      <c r="D10884" s="2" t="s">
        <v>16</v>
      </c>
      <c r="E10884" s="2" t="s">
        <v>17</v>
      </c>
      <c r="F10884" s="2" t="s">
        <v>18</v>
      </c>
      <c r="G10884" s="2" t="s">
        <v>8009</v>
      </c>
      <c r="H10884" s="2" t="s">
        <v>8010</v>
      </c>
      <c r="I10884" s="2">
        <v>0</v>
      </c>
      <c r="J10884" s="2">
        <v>0</v>
      </c>
      <c r="K10884" s="2" t="s">
        <v>8013</v>
      </c>
      <c r="L10884" s="3">
        <v>45832</v>
      </c>
      <c r="M10884" s="3">
        <v>47574</v>
      </c>
      <c r="N10884" s="2" t="s">
        <v>1586</v>
      </c>
    </row>
    <row r="10885" spans="2:14" x14ac:dyDescent="0.25">
      <c r="B10885" s="2" t="s">
        <v>8007</v>
      </c>
      <c r="C10885" s="2" t="s">
        <v>8008</v>
      </c>
      <c r="D10885" s="2" t="s">
        <v>16</v>
      </c>
      <c r="E10885" s="2" t="s">
        <v>17</v>
      </c>
      <c r="F10885" s="2" t="s">
        <v>18</v>
      </c>
      <c r="G10885" s="2" t="s">
        <v>8009</v>
      </c>
      <c r="H10885" s="2" t="s">
        <v>8010</v>
      </c>
      <c r="I10885" s="2">
        <v>0</v>
      </c>
      <c r="J10885" s="2">
        <v>0</v>
      </c>
      <c r="K10885" s="2" t="s">
        <v>8014</v>
      </c>
      <c r="L10885" s="3">
        <v>45832</v>
      </c>
      <c r="M10885" s="3">
        <v>47635</v>
      </c>
      <c r="N10885" s="2" t="s">
        <v>1586</v>
      </c>
    </row>
    <row r="10886" spans="2:14" x14ac:dyDescent="0.25">
      <c r="B10886" s="2" t="s">
        <v>8007</v>
      </c>
      <c r="C10886" s="2" t="s">
        <v>8008</v>
      </c>
      <c r="D10886" s="2" t="s">
        <v>16</v>
      </c>
      <c r="E10886" s="2" t="s">
        <v>17</v>
      </c>
      <c r="F10886" s="2" t="s">
        <v>18</v>
      </c>
      <c r="G10886" s="2" t="s">
        <v>8009</v>
      </c>
      <c r="H10886" s="2" t="s">
        <v>8010</v>
      </c>
      <c r="I10886" s="2">
        <v>0</v>
      </c>
      <c r="J10886" s="2">
        <v>0</v>
      </c>
      <c r="K10886" s="2" t="s">
        <v>8015</v>
      </c>
      <c r="L10886" s="3">
        <v>45884</v>
      </c>
      <c r="M10886" s="3">
        <v>47696</v>
      </c>
      <c r="N10886" s="2" t="s">
        <v>1586</v>
      </c>
    </row>
    <row r="10887" spans="2:14" x14ac:dyDescent="0.25">
      <c r="B10887" s="2" t="s">
        <v>8007</v>
      </c>
      <c r="C10887" s="2" t="s">
        <v>8008</v>
      </c>
      <c r="D10887" s="2" t="s">
        <v>16</v>
      </c>
      <c r="E10887" s="2" t="s">
        <v>17</v>
      </c>
      <c r="F10887" s="2" t="s">
        <v>18</v>
      </c>
      <c r="G10887" s="2" t="s">
        <v>8009</v>
      </c>
      <c r="H10887" s="2" t="s">
        <v>8010</v>
      </c>
      <c r="I10887" s="2">
        <v>0</v>
      </c>
      <c r="J10887" s="2">
        <v>0</v>
      </c>
      <c r="K10887" s="2" t="s">
        <v>8016</v>
      </c>
      <c r="L10887" s="3">
        <v>45954</v>
      </c>
      <c r="M10887" s="3">
        <v>47757</v>
      </c>
      <c r="N10887" s="2" t="s">
        <v>1586</v>
      </c>
    </row>
    <row r="10888" spans="2:14" x14ac:dyDescent="0.25">
      <c r="B10888" s="2" t="s">
        <v>8007</v>
      </c>
      <c r="C10888" s="2" t="s">
        <v>8008</v>
      </c>
      <c r="D10888" s="2" t="s">
        <v>16</v>
      </c>
      <c r="E10888" s="2" t="s">
        <v>17</v>
      </c>
      <c r="F10888" s="2" t="s">
        <v>18</v>
      </c>
      <c r="G10888" s="2" t="s">
        <v>8009</v>
      </c>
      <c r="H10888" s="2" t="s">
        <v>8010</v>
      </c>
      <c r="I10888" s="2">
        <v>0</v>
      </c>
      <c r="J10888" s="2">
        <v>0</v>
      </c>
      <c r="K10888" s="2" t="s">
        <v>8017</v>
      </c>
      <c r="L10888" s="3">
        <v>46014</v>
      </c>
      <c r="M10888" s="3">
        <v>47818</v>
      </c>
      <c r="N10888" s="2" t="s">
        <v>1586</v>
      </c>
    </row>
    <row r="10889" spans="2:14" x14ac:dyDescent="0.25">
      <c r="B10889" s="2" t="s">
        <v>8007</v>
      </c>
      <c r="C10889" s="2" t="s">
        <v>8008</v>
      </c>
      <c r="D10889" s="2" t="s">
        <v>16</v>
      </c>
      <c r="E10889" s="2" t="s">
        <v>17</v>
      </c>
      <c r="F10889" s="2" t="s">
        <v>18</v>
      </c>
      <c r="G10889" s="2" t="s">
        <v>8009</v>
      </c>
      <c r="H10889" s="2" t="s">
        <v>8010</v>
      </c>
      <c r="I10889" s="2">
        <v>0</v>
      </c>
      <c r="J10889" s="2">
        <v>0</v>
      </c>
      <c r="K10889" s="2" t="s">
        <v>8018</v>
      </c>
      <c r="L10889" s="3">
        <v>46074</v>
      </c>
      <c r="M10889" s="3">
        <v>47880</v>
      </c>
      <c r="N10889" s="2" t="s">
        <v>1586</v>
      </c>
    </row>
    <row r="10890" spans="2:14" x14ac:dyDescent="0.25">
      <c r="B10890" s="2" t="s">
        <v>8007</v>
      </c>
      <c r="C10890" s="2" t="s">
        <v>8008</v>
      </c>
      <c r="D10890" s="2" t="s">
        <v>16</v>
      </c>
      <c r="E10890" s="2" t="s">
        <v>17</v>
      </c>
      <c r="F10890" s="2" t="s">
        <v>18</v>
      </c>
      <c r="G10890" s="2" t="s">
        <v>8009</v>
      </c>
      <c r="H10890" s="2" t="s">
        <v>8010</v>
      </c>
      <c r="I10890" s="2">
        <v>0</v>
      </c>
      <c r="J10890" s="2">
        <v>0</v>
      </c>
      <c r="K10890" s="2" t="s">
        <v>8019</v>
      </c>
      <c r="L10890" s="3">
        <v>46129</v>
      </c>
      <c r="M10890" s="3">
        <v>47908</v>
      </c>
      <c r="N10890" s="2" t="s">
        <v>1586</v>
      </c>
    </row>
    <row r="10891" spans="2:14" x14ac:dyDescent="0.25">
      <c r="B10891" s="2" t="s">
        <v>8020</v>
      </c>
      <c r="C10891" s="2" t="s">
        <v>8021</v>
      </c>
      <c r="D10891" s="2" t="s">
        <v>16</v>
      </c>
      <c r="E10891" s="2" t="s">
        <v>17</v>
      </c>
      <c r="F10891" s="2" t="s">
        <v>18</v>
      </c>
      <c r="G10891" s="2" t="s">
        <v>8009</v>
      </c>
      <c r="H10891" s="2" t="s">
        <v>8010</v>
      </c>
      <c r="I10891" s="2">
        <v>35</v>
      </c>
      <c r="J10891" s="2">
        <v>0</v>
      </c>
      <c r="K10891" s="2" t="s">
        <v>8022</v>
      </c>
      <c r="L10891" s="3">
        <v>45990</v>
      </c>
      <c r="M10891" s="3">
        <v>47788</v>
      </c>
      <c r="N10891" s="2" t="s">
        <v>1586</v>
      </c>
    </row>
    <row r="10892" spans="2:14" x14ac:dyDescent="0.25">
      <c r="B10892" s="2" t="s">
        <v>8020</v>
      </c>
      <c r="C10892" s="2" t="s">
        <v>8021</v>
      </c>
      <c r="D10892" s="2" t="s">
        <v>16</v>
      </c>
      <c r="E10892" s="2" t="s">
        <v>17</v>
      </c>
      <c r="F10892" s="2" t="s">
        <v>18</v>
      </c>
      <c r="G10892" s="2" t="s">
        <v>8009</v>
      </c>
      <c r="H10892" s="2" t="s">
        <v>8010</v>
      </c>
      <c r="I10892" s="2">
        <v>35</v>
      </c>
      <c r="J10892" s="2">
        <v>0</v>
      </c>
      <c r="K10892" s="2" t="s">
        <v>8022</v>
      </c>
      <c r="L10892" s="3">
        <v>45996</v>
      </c>
      <c r="M10892" s="3">
        <v>47757</v>
      </c>
      <c r="N10892" s="2" t="s">
        <v>1586</v>
      </c>
    </row>
    <row r="10893" spans="2:14" x14ac:dyDescent="0.25">
      <c r="B10893" s="2" t="s">
        <v>8020</v>
      </c>
      <c r="C10893" s="2" t="s">
        <v>8021</v>
      </c>
      <c r="D10893" s="2" t="s">
        <v>16</v>
      </c>
      <c r="E10893" s="2" t="s">
        <v>17</v>
      </c>
      <c r="F10893" s="2" t="s">
        <v>18</v>
      </c>
      <c r="G10893" s="2" t="s">
        <v>8009</v>
      </c>
      <c r="H10893" s="2" t="s">
        <v>8010</v>
      </c>
      <c r="I10893" s="2">
        <v>35</v>
      </c>
      <c r="J10893" s="2">
        <v>0</v>
      </c>
      <c r="K10893" s="2" t="s">
        <v>8023</v>
      </c>
      <c r="L10893" s="3">
        <v>44958</v>
      </c>
      <c r="M10893" s="3">
        <v>47362</v>
      </c>
      <c r="N10893" s="2" t="s">
        <v>1586</v>
      </c>
    </row>
    <row r="10894" spans="2:14" x14ac:dyDescent="0.25">
      <c r="B10894" s="2" t="s">
        <v>8020</v>
      </c>
      <c r="C10894" s="2" t="s">
        <v>8021</v>
      </c>
      <c r="D10894" s="2" t="s">
        <v>16</v>
      </c>
      <c r="E10894" s="2" t="s">
        <v>17</v>
      </c>
      <c r="F10894" s="2" t="s">
        <v>18</v>
      </c>
      <c r="G10894" s="2" t="s">
        <v>8009</v>
      </c>
      <c r="H10894" s="2" t="s">
        <v>8010</v>
      </c>
      <c r="I10894" s="2">
        <v>35</v>
      </c>
      <c r="J10894" s="2">
        <v>0</v>
      </c>
      <c r="K10894" s="2" t="s">
        <v>8024</v>
      </c>
      <c r="L10894" s="3">
        <v>45717</v>
      </c>
      <c r="M10894" s="3">
        <v>47453</v>
      </c>
      <c r="N10894" s="2" t="s">
        <v>1586</v>
      </c>
    </row>
    <row r="10895" spans="2:14" x14ac:dyDescent="0.25">
      <c r="B10895" s="2" t="s">
        <v>8020</v>
      </c>
      <c r="C10895" s="2" t="s">
        <v>8021</v>
      </c>
      <c r="D10895" s="2" t="s">
        <v>16</v>
      </c>
      <c r="E10895" s="2" t="s">
        <v>17</v>
      </c>
      <c r="F10895" s="2" t="s">
        <v>18</v>
      </c>
      <c r="G10895" s="2" t="s">
        <v>8009</v>
      </c>
      <c r="H10895" s="2" t="s">
        <v>8010</v>
      </c>
      <c r="I10895" s="2">
        <v>35</v>
      </c>
      <c r="J10895" s="2">
        <v>0</v>
      </c>
      <c r="K10895" s="2" t="s">
        <v>8025</v>
      </c>
      <c r="L10895" s="3">
        <v>45954</v>
      </c>
      <c r="M10895" s="3">
        <v>47604</v>
      </c>
      <c r="N10895" s="2" t="s">
        <v>1586</v>
      </c>
    </row>
    <row r="10896" spans="2:14" x14ac:dyDescent="0.25">
      <c r="B10896" s="2" t="s">
        <v>8020</v>
      </c>
      <c r="C10896" s="2" t="s">
        <v>8021</v>
      </c>
      <c r="D10896" s="2" t="s">
        <v>16</v>
      </c>
      <c r="E10896" s="2" t="s">
        <v>17</v>
      </c>
      <c r="F10896" s="2" t="s">
        <v>18</v>
      </c>
      <c r="G10896" s="2" t="s">
        <v>8009</v>
      </c>
      <c r="H10896" s="2" t="s">
        <v>8010</v>
      </c>
      <c r="I10896" s="2">
        <v>35</v>
      </c>
      <c r="J10896" s="2">
        <v>0</v>
      </c>
      <c r="K10896" s="2" t="s">
        <v>8026</v>
      </c>
      <c r="L10896" s="3">
        <v>45884</v>
      </c>
      <c r="M10896" s="3">
        <v>47665</v>
      </c>
      <c r="N10896" s="2" t="s">
        <v>1586</v>
      </c>
    </row>
    <row r="10897" spans="2:14" x14ac:dyDescent="0.25">
      <c r="B10897" s="2" t="s">
        <v>8020</v>
      </c>
      <c r="C10897" s="2" t="s">
        <v>8021</v>
      </c>
      <c r="D10897" s="2" t="s">
        <v>16</v>
      </c>
      <c r="E10897" s="2" t="s">
        <v>17</v>
      </c>
      <c r="F10897" s="2" t="s">
        <v>18</v>
      </c>
      <c r="G10897" s="2" t="s">
        <v>8009</v>
      </c>
      <c r="H10897" s="2" t="s">
        <v>8010</v>
      </c>
      <c r="I10897" s="2">
        <v>35</v>
      </c>
      <c r="J10897" s="2">
        <v>0</v>
      </c>
      <c r="K10897" s="2" t="s">
        <v>8018</v>
      </c>
      <c r="L10897" s="3">
        <v>46074</v>
      </c>
      <c r="M10897" s="3">
        <v>47880</v>
      </c>
      <c r="N10897" s="2" t="s">
        <v>1586</v>
      </c>
    </row>
    <row r="10898" spans="2:14" x14ac:dyDescent="0.25">
      <c r="B10898" s="2" t="s">
        <v>8020</v>
      </c>
      <c r="C10898" s="2" t="s">
        <v>8021</v>
      </c>
      <c r="D10898" s="2" t="s">
        <v>16</v>
      </c>
      <c r="E10898" s="2" t="s">
        <v>17</v>
      </c>
      <c r="F10898" s="2" t="s">
        <v>18</v>
      </c>
      <c r="G10898" s="2" t="s">
        <v>8009</v>
      </c>
      <c r="H10898" s="2" t="s">
        <v>8010</v>
      </c>
      <c r="I10898" s="2">
        <v>35</v>
      </c>
      <c r="J10898" s="2">
        <v>35</v>
      </c>
      <c r="K10898" s="2" t="s">
        <v>8027</v>
      </c>
      <c r="L10898" s="3">
        <v>46129</v>
      </c>
      <c r="M10898" s="3">
        <v>47880</v>
      </c>
      <c r="N10898" s="2" t="s">
        <v>1586</v>
      </c>
    </row>
    <row r="10899" spans="2:14" x14ac:dyDescent="0.25">
      <c r="B10899" s="2" t="s">
        <v>8028</v>
      </c>
      <c r="C10899" s="2" t="s">
        <v>8029</v>
      </c>
      <c r="D10899" s="2" t="s">
        <v>16</v>
      </c>
      <c r="E10899" s="2" t="s">
        <v>17</v>
      </c>
      <c r="F10899" s="2" t="s">
        <v>18</v>
      </c>
      <c r="G10899" s="2" t="s">
        <v>8009</v>
      </c>
      <c r="H10899" s="2" t="s">
        <v>8010</v>
      </c>
      <c r="I10899" s="2">
        <v>0</v>
      </c>
      <c r="J10899" s="2">
        <v>0</v>
      </c>
      <c r="K10899" s="2" t="s">
        <v>8030</v>
      </c>
      <c r="L10899" s="3">
        <v>45990</v>
      </c>
      <c r="M10899" s="3">
        <v>47788</v>
      </c>
      <c r="N10899" s="2" t="s">
        <v>1586</v>
      </c>
    </row>
    <row r="10900" spans="2:14" x14ac:dyDescent="0.25">
      <c r="B10900" s="2" t="s">
        <v>8028</v>
      </c>
      <c r="C10900" s="2" t="s">
        <v>8029</v>
      </c>
      <c r="D10900" s="2" t="s">
        <v>16</v>
      </c>
      <c r="E10900" s="2" t="s">
        <v>17</v>
      </c>
      <c r="F10900" s="2" t="s">
        <v>18</v>
      </c>
      <c r="G10900" s="2" t="s">
        <v>8009</v>
      </c>
      <c r="H10900" s="2" t="s">
        <v>8010</v>
      </c>
      <c r="I10900" s="2">
        <v>0</v>
      </c>
      <c r="J10900" s="2">
        <v>0</v>
      </c>
      <c r="K10900" s="2" t="s">
        <v>8030</v>
      </c>
      <c r="L10900" s="3">
        <v>45996</v>
      </c>
      <c r="M10900" s="3">
        <v>47665</v>
      </c>
      <c r="N10900" s="2" t="s">
        <v>1586</v>
      </c>
    </row>
    <row r="10901" spans="2:14" x14ac:dyDescent="0.25">
      <c r="B10901" s="2" t="s">
        <v>8028</v>
      </c>
      <c r="C10901" s="2" t="s">
        <v>8029</v>
      </c>
      <c r="D10901" s="2" t="s">
        <v>16</v>
      </c>
      <c r="E10901" s="2" t="s">
        <v>17</v>
      </c>
      <c r="F10901" s="2" t="s">
        <v>18</v>
      </c>
      <c r="G10901" s="2" t="s">
        <v>8009</v>
      </c>
      <c r="H10901" s="2" t="s">
        <v>8010</v>
      </c>
      <c r="I10901" s="2">
        <v>0</v>
      </c>
      <c r="J10901" s="2">
        <v>0</v>
      </c>
      <c r="K10901" s="2" t="s">
        <v>8031</v>
      </c>
      <c r="L10901" s="3">
        <v>45990</v>
      </c>
      <c r="M10901" s="3">
        <v>47788</v>
      </c>
      <c r="N10901" s="2" t="s">
        <v>1586</v>
      </c>
    </row>
    <row r="10902" spans="2:14" x14ac:dyDescent="0.25">
      <c r="B10902" s="2" t="s">
        <v>8028</v>
      </c>
      <c r="C10902" s="2" t="s">
        <v>8029</v>
      </c>
      <c r="D10902" s="2" t="s">
        <v>16</v>
      </c>
      <c r="E10902" s="2" t="s">
        <v>17</v>
      </c>
      <c r="F10902" s="2" t="s">
        <v>18</v>
      </c>
      <c r="G10902" s="2" t="s">
        <v>8009</v>
      </c>
      <c r="H10902" s="2" t="s">
        <v>8010</v>
      </c>
      <c r="I10902" s="2">
        <v>0</v>
      </c>
      <c r="J10902" s="2">
        <v>0</v>
      </c>
      <c r="K10902" s="2" t="s">
        <v>8032</v>
      </c>
      <c r="L10902" s="3">
        <v>46129</v>
      </c>
      <c r="M10902" s="3">
        <v>47880</v>
      </c>
      <c r="N10902" s="2" t="s">
        <v>1586</v>
      </c>
    </row>
    <row r="10903" spans="2:14" x14ac:dyDescent="0.25">
      <c r="B10903" s="2" t="s">
        <v>8033</v>
      </c>
      <c r="C10903" s="2" t="s">
        <v>8034</v>
      </c>
      <c r="D10903" s="2" t="s">
        <v>16</v>
      </c>
      <c r="E10903" s="2" t="s">
        <v>17</v>
      </c>
      <c r="F10903" s="2" t="s">
        <v>18</v>
      </c>
      <c r="G10903" s="2" t="s">
        <v>19</v>
      </c>
      <c r="H10903" s="2" t="s">
        <v>8035</v>
      </c>
      <c r="I10903" s="2">
        <v>480</v>
      </c>
      <c r="J10903" s="2">
        <v>0</v>
      </c>
      <c r="K10903" s="2">
        <v>25031904</v>
      </c>
      <c r="L10903" s="3">
        <v>45799</v>
      </c>
      <c r="M10903" s="3">
        <v>47515</v>
      </c>
      <c r="N10903" s="2" t="s">
        <v>504</v>
      </c>
    </row>
    <row r="10904" spans="2:14" x14ac:dyDescent="0.25">
      <c r="B10904" s="2" t="s">
        <v>8033</v>
      </c>
      <c r="C10904" s="2" t="s">
        <v>8034</v>
      </c>
      <c r="D10904" s="2" t="s">
        <v>16</v>
      </c>
      <c r="E10904" s="2" t="s">
        <v>17</v>
      </c>
      <c r="F10904" s="2" t="s">
        <v>18</v>
      </c>
      <c r="G10904" s="2" t="s">
        <v>19</v>
      </c>
      <c r="H10904" s="2" t="s">
        <v>8035</v>
      </c>
      <c r="I10904" s="2">
        <v>480</v>
      </c>
      <c r="J10904" s="2">
        <v>0</v>
      </c>
      <c r="K10904" s="2">
        <v>25051506</v>
      </c>
      <c r="L10904" s="3">
        <v>45799</v>
      </c>
      <c r="M10904" s="3">
        <v>47515</v>
      </c>
      <c r="N10904" s="2" t="s">
        <v>504</v>
      </c>
    </row>
    <row r="10905" spans="2:14" x14ac:dyDescent="0.25">
      <c r="B10905" s="2" t="s">
        <v>8033</v>
      </c>
      <c r="C10905" s="2" t="s">
        <v>8034</v>
      </c>
      <c r="D10905" s="2" t="s">
        <v>16</v>
      </c>
      <c r="E10905" s="2" t="s">
        <v>17</v>
      </c>
      <c r="F10905" s="2" t="s">
        <v>18</v>
      </c>
      <c r="G10905" s="2" t="s">
        <v>19</v>
      </c>
      <c r="H10905" s="2" t="s">
        <v>8035</v>
      </c>
      <c r="I10905" s="2">
        <v>480</v>
      </c>
      <c r="J10905" s="2">
        <v>0</v>
      </c>
      <c r="K10905" s="2">
        <v>25061715</v>
      </c>
      <c r="L10905" s="3">
        <v>46063</v>
      </c>
      <c r="M10905" s="3">
        <v>47604</v>
      </c>
      <c r="N10905" s="2" t="s">
        <v>504</v>
      </c>
    </row>
    <row r="10906" spans="2:14" x14ac:dyDescent="0.25">
      <c r="B10906" s="2" t="s">
        <v>8033</v>
      </c>
      <c r="C10906" s="2" t="s">
        <v>8034</v>
      </c>
      <c r="D10906" s="2" t="s">
        <v>16</v>
      </c>
      <c r="E10906" s="2" t="s">
        <v>17</v>
      </c>
      <c r="F10906" s="2" t="s">
        <v>18</v>
      </c>
      <c r="G10906" s="2" t="s">
        <v>19</v>
      </c>
      <c r="H10906" s="2" t="s">
        <v>8035</v>
      </c>
      <c r="I10906" s="2">
        <v>480</v>
      </c>
      <c r="J10906" s="2">
        <v>80</v>
      </c>
      <c r="K10906" s="2">
        <v>25090814</v>
      </c>
      <c r="L10906" s="3">
        <v>46063</v>
      </c>
      <c r="M10906" s="3">
        <v>47696</v>
      </c>
      <c r="N10906" s="2" t="s">
        <v>504</v>
      </c>
    </row>
    <row r="10907" spans="2:14" x14ac:dyDescent="0.25">
      <c r="B10907" s="2" t="s">
        <v>8033</v>
      </c>
      <c r="C10907" s="2" t="s">
        <v>8034</v>
      </c>
      <c r="D10907" s="2" t="s">
        <v>16</v>
      </c>
      <c r="E10907" s="2" t="s">
        <v>17</v>
      </c>
      <c r="F10907" s="2" t="s">
        <v>18</v>
      </c>
      <c r="G10907" s="2" t="s">
        <v>19</v>
      </c>
      <c r="H10907" s="2" t="s">
        <v>8035</v>
      </c>
      <c r="I10907" s="2">
        <v>480</v>
      </c>
      <c r="J10907" s="2">
        <v>400</v>
      </c>
      <c r="K10907" s="2">
        <v>25122404</v>
      </c>
      <c r="L10907" s="3">
        <v>46063</v>
      </c>
      <c r="M10907" s="3">
        <v>47788</v>
      </c>
      <c r="N10907" s="2" t="s">
        <v>504</v>
      </c>
    </row>
    <row r="10908" spans="2:14" x14ac:dyDescent="0.25">
      <c r="B10908" s="2" t="s">
        <v>8036</v>
      </c>
      <c r="C10908" s="2" t="s">
        <v>8037</v>
      </c>
      <c r="D10908" s="2" t="s">
        <v>843</v>
      </c>
      <c r="E10908" s="2" t="s">
        <v>17</v>
      </c>
      <c r="F10908" s="2" t="s">
        <v>138</v>
      </c>
      <c r="G10908" s="2" t="s">
        <v>138</v>
      </c>
      <c r="H10908" s="2" t="s">
        <v>8038</v>
      </c>
      <c r="I10908" s="2">
        <v>0</v>
      </c>
      <c r="J10908" s="2">
        <v>0</v>
      </c>
      <c r="K10908" s="2">
        <v>0</v>
      </c>
      <c r="L10908" s="3">
        <v>44958</v>
      </c>
      <c r="M10908" s="3">
        <v>46661</v>
      </c>
      <c r="N10908" s="2" t="s">
        <v>656</v>
      </c>
    </row>
    <row r="10909" spans="2:14" x14ac:dyDescent="0.25">
      <c r="B10909" s="2" t="s">
        <v>8039</v>
      </c>
      <c r="C10909" s="2" t="s">
        <v>8040</v>
      </c>
      <c r="D10909" s="2" t="s">
        <v>41</v>
      </c>
      <c r="E10909" s="2" t="s">
        <v>17</v>
      </c>
      <c r="F10909" s="2" t="s">
        <v>18</v>
      </c>
      <c r="G10909" s="2" t="s">
        <v>90</v>
      </c>
      <c r="H10909" s="2" t="s">
        <v>8041</v>
      </c>
      <c r="I10909" s="2">
        <v>15160</v>
      </c>
      <c r="J10909" s="2">
        <v>0</v>
      </c>
      <c r="K10909" s="2" t="s">
        <v>8042</v>
      </c>
      <c r="L10909" s="3">
        <v>44958</v>
      </c>
      <c r="M10909" s="3">
        <v>46235</v>
      </c>
      <c r="N10909" s="2" t="s">
        <v>1586</v>
      </c>
    </row>
    <row r="10910" spans="2:14" x14ac:dyDescent="0.25">
      <c r="B10910" s="2" t="s">
        <v>8039</v>
      </c>
      <c r="C10910" s="2" t="s">
        <v>8040</v>
      </c>
      <c r="D10910" s="2" t="s">
        <v>41</v>
      </c>
      <c r="E10910" s="2" t="s">
        <v>17</v>
      </c>
      <c r="F10910" s="2" t="s">
        <v>18</v>
      </c>
      <c r="G10910" s="2" t="s">
        <v>90</v>
      </c>
      <c r="H10910" s="2" t="s">
        <v>8041</v>
      </c>
      <c r="I10910" s="2">
        <v>15160</v>
      </c>
      <c r="J10910" s="2">
        <v>0</v>
      </c>
      <c r="K10910" s="2" t="s">
        <v>8043</v>
      </c>
      <c r="L10910" s="3">
        <v>45717</v>
      </c>
      <c r="M10910" s="3">
        <v>46419</v>
      </c>
      <c r="N10910" s="2" t="s">
        <v>1586</v>
      </c>
    </row>
    <row r="10911" spans="2:14" x14ac:dyDescent="0.25">
      <c r="B10911" s="2" t="s">
        <v>8039</v>
      </c>
      <c r="C10911" s="2" t="s">
        <v>8040</v>
      </c>
      <c r="D10911" s="2" t="s">
        <v>41</v>
      </c>
      <c r="E10911" s="2" t="s">
        <v>17</v>
      </c>
      <c r="F10911" s="2" t="s">
        <v>18</v>
      </c>
      <c r="G10911" s="2" t="s">
        <v>90</v>
      </c>
      <c r="H10911" s="2" t="s">
        <v>8041</v>
      </c>
      <c r="I10911" s="2">
        <v>15160</v>
      </c>
      <c r="J10911" s="2">
        <v>0</v>
      </c>
      <c r="K10911" s="2" t="s">
        <v>8044</v>
      </c>
      <c r="L10911" s="3">
        <v>45770</v>
      </c>
      <c r="M10911" s="3">
        <v>46478</v>
      </c>
      <c r="N10911" s="2" t="s">
        <v>1586</v>
      </c>
    </row>
    <row r="10912" spans="2:14" x14ac:dyDescent="0.25">
      <c r="B10912" s="2" t="s">
        <v>8039</v>
      </c>
      <c r="C10912" s="2" t="s">
        <v>8040</v>
      </c>
      <c r="D10912" s="2" t="s">
        <v>41</v>
      </c>
      <c r="E10912" s="2" t="s">
        <v>17</v>
      </c>
      <c r="F10912" s="2" t="s">
        <v>18</v>
      </c>
      <c r="G10912" s="2" t="s">
        <v>90</v>
      </c>
      <c r="H10912" s="2" t="s">
        <v>8041</v>
      </c>
      <c r="I10912" s="2">
        <v>15160</v>
      </c>
      <c r="J10912" s="2">
        <v>0</v>
      </c>
      <c r="K10912" s="2" t="s">
        <v>8045</v>
      </c>
      <c r="L10912" s="3">
        <v>45794</v>
      </c>
      <c r="M10912" s="3">
        <v>46508</v>
      </c>
      <c r="N10912" s="2" t="s">
        <v>1586</v>
      </c>
    </row>
    <row r="10913" spans="2:14" x14ac:dyDescent="0.25">
      <c r="B10913" s="2" t="s">
        <v>8039</v>
      </c>
      <c r="C10913" s="2" t="s">
        <v>8040</v>
      </c>
      <c r="D10913" s="2" t="s">
        <v>41</v>
      </c>
      <c r="E10913" s="2" t="s">
        <v>17</v>
      </c>
      <c r="F10913" s="2" t="s">
        <v>18</v>
      </c>
      <c r="G10913" s="2" t="s">
        <v>90</v>
      </c>
      <c r="H10913" s="2" t="s">
        <v>8041</v>
      </c>
      <c r="I10913" s="2">
        <v>15160</v>
      </c>
      <c r="J10913" s="2">
        <v>0</v>
      </c>
      <c r="K10913" s="2" t="s">
        <v>8046</v>
      </c>
      <c r="L10913" s="3">
        <v>45884</v>
      </c>
      <c r="M10913" s="3">
        <v>46569</v>
      </c>
      <c r="N10913" s="2" t="s">
        <v>1586</v>
      </c>
    </row>
    <row r="10914" spans="2:14" x14ac:dyDescent="0.25">
      <c r="B10914" s="2" t="s">
        <v>8039</v>
      </c>
      <c r="C10914" s="2" t="s">
        <v>8040</v>
      </c>
      <c r="D10914" s="2" t="s">
        <v>41</v>
      </c>
      <c r="E10914" s="2" t="s">
        <v>17</v>
      </c>
      <c r="F10914" s="2" t="s">
        <v>18</v>
      </c>
      <c r="G10914" s="2" t="s">
        <v>90</v>
      </c>
      <c r="H10914" s="2" t="s">
        <v>8041</v>
      </c>
      <c r="I10914" s="2">
        <v>15160</v>
      </c>
      <c r="J10914" s="2">
        <v>0</v>
      </c>
      <c r="K10914" s="2" t="s">
        <v>8047</v>
      </c>
      <c r="L10914" s="3">
        <v>45966</v>
      </c>
      <c r="M10914" s="3">
        <v>46661</v>
      </c>
      <c r="N10914" s="2" t="s">
        <v>1586</v>
      </c>
    </row>
    <row r="10915" spans="2:14" x14ac:dyDescent="0.25">
      <c r="B10915" s="2" t="s">
        <v>8039</v>
      </c>
      <c r="C10915" s="2" t="s">
        <v>8040</v>
      </c>
      <c r="D10915" s="2" t="s">
        <v>41</v>
      </c>
      <c r="E10915" s="2" t="s">
        <v>17</v>
      </c>
      <c r="F10915" s="2" t="s">
        <v>18</v>
      </c>
      <c r="G10915" s="2" t="s">
        <v>90</v>
      </c>
      <c r="H10915" s="2" t="s">
        <v>8041</v>
      </c>
      <c r="I10915" s="2">
        <v>15160</v>
      </c>
      <c r="J10915" s="2">
        <v>0</v>
      </c>
      <c r="K10915" s="2" t="s">
        <v>8048</v>
      </c>
      <c r="L10915" s="3">
        <v>45979</v>
      </c>
      <c r="M10915" s="3">
        <v>46692</v>
      </c>
      <c r="N10915" s="2" t="s">
        <v>1586</v>
      </c>
    </row>
    <row r="10916" spans="2:14" x14ac:dyDescent="0.25">
      <c r="B10916" s="2" t="s">
        <v>8039</v>
      </c>
      <c r="C10916" s="2" t="s">
        <v>8040</v>
      </c>
      <c r="D10916" s="2" t="s">
        <v>41</v>
      </c>
      <c r="E10916" s="2" t="s">
        <v>17</v>
      </c>
      <c r="F10916" s="2" t="s">
        <v>18</v>
      </c>
      <c r="G10916" s="2" t="s">
        <v>90</v>
      </c>
      <c r="H10916" s="2" t="s">
        <v>8041</v>
      </c>
      <c r="I10916" s="2">
        <v>15160</v>
      </c>
      <c r="J10916" s="2">
        <v>0</v>
      </c>
      <c r="K10916" s="2" t="s">
        <v>8049</v>
      </c>
      <c r="L10916" s="3">
        <v>46129</v>
      </c>
      <c r="M10916" s="3">
        <v>46784</v>
      </c>
      <c r="N10916" s="2" t="s">
        <v>1586</v>
      </c>
    </row>
    <row r="10917" spans="2:14" x14ac:dyDescent="0.25">
      <c r="B10917" s="2" t="s">
        <v>8039</v>
      </c>
      <c r="C10917" s="2" t="s">
        <v>8040</v>
      </c>
      <c r="D10917" s="2" t="s">
        <v>41</v>
      </c>
      <c r="E10917" s="2" t="s">
        <v>17</v>
      </c>
      <c r="F10917" s="2" t="s">
        <v>18</v>
      </c>
      <c r="G10917" s="2" t="s">
        <v>90</v>
      </c>
      <c r="H10917" s="2" t="s">
        <v>8041</v>
      </c>
      <c r="I10917" s="2">
        <v>15160</v>
      </c>
      <c r="J10917" s="2">
        <v>0</v>
      </c>
      <c r="K10917" s="2" t="s">
        <v>8050</v>
      </c>
      <c r="L10917" s="3">
        <v>46129</v>
      </c>
      <c r="M10917" s="3">
        <v>46784</v>
      </c>
      <c r="N10917" s="2" t="s">
        <v>1586</v>
      </c>
    </row>
    <row r="10918" spans="2:14" x14ac:dyDescent="0.25">
      <c r="B10918" s="2" t="s">
        <v>8039</v>
      </c>
      <c r="C10918" s="2" t="s">
        <v>8040</v>
      </c>
      <c r="D10918" s="2" t="s">
        <v>41</v>
      </c>
      <c r="E10918" s="2" t="s">
        <v>17</v>
      </c>
      <c r="F10918" s="2" t="s">
        <v>18</v>
      </c>
      <c r="G10918" s="2" t="s">
        <v>90</v>
      </c>
      <c r="H10918" s="2" t="s">
        <v>8041</v>
      </c>
      <c r="I10918" s="2">
        <v>15160</v>
      </c>
      <c r="J10918" s="2">
        <v>5560</v>
      </c>
      <c r="K10918" s="2" t="s">
        <v>8051</v>
      </c>
      <c r="L10918" s="3">
        <v>46154</v>
      </c>
      <c r="M10918" s="3">
        <v>46813</v>
      </c>
      <c r="N10918" s="2" t="s">
        <v>1586</v>
      </c>
    </row>
    <row r="10919" spans="2:14" x14ac:dyDescent="0.25">
      <c r="B10919" s="2" t="s">
        <v>8039</v>
      </c>
      <c r="C10919" s="2" t="s">
        <v>8040</v>
      </c>
      <c r="D10919" s="2" t="s">
        <v>41</v>
      </c>
      <c r="E10919" s="2" t="s">
        <v>17</v>
      </c>
      <c r="F10919" s="2" t="s">
        <v>18</v>
      </c>
      <c r="G10919" s="2" t="s">
        <v>90</v>
      </c>
      <c r="H10919" s="2" t="s">
        <v>8041</v>
      </c>
      <c r="I10919" s="2">
        <v>15160</v>
      </c>
      <c r="J10919" s="2">
        <v>9600</v>
      </c>
      <c r="K10919" s="2" t="s">
        <v>8052</v>
      </c>
      <c r="L10919" s="3">
        <v>46154</v>
      </c>
      <c r="M10919" s="3">
        <v>46813</v>
      </c>
      <c r="N10919" s="2" t="s">
        <v>1586</v>
      </c>
    </row>
    <row r="10920" spans="2:14" x14ac:dyDescent="0.25">
      <c r="B10920" s="2" t="s">
        <v>8039</v>
      </c>
      <c r="C10920" s="2" t="s">
        <v>8040</v>
      </c>
      <c r="D10920" s="2" t="s">
        <v>41</v>
      </c>
      <c r="E10920" s="2" t="s">
        <v>142</v>
      </c>
      <c r="F10920" s="2" t="s">
        <v>18</v>
      </c>
      <c r="G10920" s="2" t="s">
        <v>90</v>
      </c>
      <c r="H10920" s="2" t="s">
        <v>8041</v>
      </c>
      <c r="I10920" s="2">
        <v>15160</v>
      </c>
      <c r="J10920" s="2">
        <v>0</v>
      </c>
      <c r="K10920" s="2" t="s">
        <v>8046</v>
      </c>
      <c r="L10920" s="3">
        <v>45884</v>
      </c>
      <c r="M10920" s="3">
        <v>46569</v>
      </c>
      <c r="N10920" s="2" t="s">
        <v>1586</v>
      </c>
    </row>
    <row r="10921" spans="2:14" x14ac:dyDescent="0.25">
      <c r="B10921" s="2" t="s">
        <v>8039</v>
      </c>
      <c r="C10921" s="2" t="s">
        <v>8040</v>
      </c>
      <c r="D10921" s="2" t="s">
        <v>41</v>
      </c>
      <c r="E10921" s="2" t="s">
        <v>142</v>
      </c>
      <c r="F10921" s="2" t="s">
        <v>18</v>
      </c>
      <c r="G10921" s="2" t="s">
        <v>90</v>
      </c>
      <c r="H10921" s="2" t="s">
        <v>8041</v>
      </c>
      <c r="I10921" s="2">
        <v>15160</v>
      </c>
      <c r="J10921" s="2">
        <v>0</v>
      </c>
      <c r="K10921" s="2" t="s">
        <v>8048</v>
      </c>
      <c r="L10921" s="3">
        <v>45979</v>
      </c>
      <c r="M10921" s="3">
        <v>46692</v>
      </c>
      <c r="N10921" s="2" t="s">
        <v>1586</v>
      </c>
    </row>
    <row r="10922" spans="2:14" x14ac:dyDescent="0.25">
      <c r="B10922" s="2" t="s">
        <v>8039</v>
      </c>
      <c r="C10922" s="2" t="s">
        <v>8040</v>
      </c>
      <c r="D10922" s="2" t="s">
        <v>41</v>
      </c>
      <c r="E10922" s="2" t="s">
        <v>142</v>
      </c>
      <c r="F10922" s="2" t="s">
        <v>18</v>
      </c>
      <c r="G10922" s="2" t="s">
        <v>90</v>
      </c>
      <c r="H10922" s="2" t="s">
        <v>8041</v>
      </c>
      <c r="I10922" s="2">
        <v>15160</v>
      </c>
      <c r="J10922" s="2">
        <v>0</v>
      </c>
      <c r="K10922" s="2" t="s">
        <v>8050</v>
      </c>
      <c r="L10922" s="3">
        <v>46129</v>
      </c>
      <c r="M10922" s="3">
        <v>46784</v>
      </c>
      <c r="N10922" s="2" t="s">
        <v>1586</v>
      </c>
    </row>
    <row r="10923" spans="2:14" x14ac:dyDescent="0.25">
      <c r="B10923" s="2" t="s">
        <v>8039</v>
      </c>
      <c r="C10923" s="2" t="s">
        <v>8040</v>
      </c>
      <c r="D10923" s="2" t="s">
        <v>41</v>
      </c>
      <c r="E10923" s="2" t="s">
        <v>142</v>
      </c>
      <c r="F10923" s="2" t="s">
        <v>18</v>
      </c>
      <c r="G10923" s="2" t="s">
        <v>90</v>
      </c>
      <c r="H10923" s="2" t="s">
        <v>8041</v>
      </c>
      <c r="I10923" s="2">
        <v>15160</v>
      </c>
      <c r="J10923" s="2">
        <v>0</v>
      </c>
      <c r="K10923" s="2" t="s">
        <v>8052</v>
      </c>
      <c r="L10923" s="3">
        <v>46154</v>
      </c>
      <c r="M10923" s="3">
        <v>46813</v>
      </c>
      <c r="N10923" s="2" t="s">
        <v>1586</v>
      </c>
    </row>
    <row r="10924" spans="2:14" x14ac:dyDescent="0.25">
      <c r="B10924" s="2" t="s">
        <v>8053</v>
      </c>
      <c r="C10924" s="2" t="s">
        <v>8054</v>
      </c>
      <c r="D10924" s="2" t="s">
        <v>28</v>
      </c>
      <c r="E10924" s="2" t="s">
        <v>17</v>
      </c>
      <c r="F10924" s="2" t="s">
        <v>253</v>
      </c>
      <c r="G10924" s="2" t="s">
        <v>253</v>
      </c>
      <c r="H10924" s="2" t="s">
        <v>24</v>
      </c>
      <c r="I10924" s="2">
        <v>36</v>
      </c>
      <c r="J10924" s="2">
        <v>36</v>
      </c>
      <c r="K10924" s="2">
        <v>0</v>
      </c>
      <c r="L10924" s="3">
        <v>44958</v>
      </c>
      <c r="M10924" s="2" t="s">
        <v>30</v>
      </c>
      <c r="N10924" s="2" t="s">
        <v>749</v>
      </c>
    </row>
    <row r="10925" spans="2:14" x14ac:dyDescent="0.25">
      <c r="B10925" s="2" t="s">
        <v>8055</v>
      </c>
      <c r="C10925" s="2" t="s">
        <v>8056</v>
      </c>
      <c r="D10925" s="2" t="s">
        <v>28</v>
      </c>
      <c r="E10925" s="2" t="s">
        <v>17</v>
      </c>
      <c r="F10925" s="2" t="s">
        <v>253</v>
      </c>
      <c r="G10925" s="2" t="s">
        <v>253</v>
      </c>
      <c r="H10925" s="2" t="s">
        <v>24</v>
      </c>
      <c r="I10925" s="2">
        <v>176</v>
      </c>
      <c r="J10925" s="2">
        <v>176</v>
      </c>
      <c r="K10925" s="2">
        <v>0</v>
      </c>
      <c r="L10925" s="3">
        <v>45741</v>
      </c>
      <c r="M10925" s="2" t="s">
        <v>30</v>
      </c>
      <c r="N10925" s="2" t="s">
        <v>879</v>
      </c>
    </row>
    <row r="10926" spans="2:14" x14ac:dyDescent="0.25">
      <c r="B10926" s="2" t="s">
        <v>8057</v>
      </c>
      <c r="C10926" s="2" t="s">
        <v>8058</v>
      </c>
      <c r="D10926" s="2" t="s">
        <v>28</v>
      </c>
      <c r="E10926" s="2" t="s">
        <v>17</v>
      </c>
      <c r="F10926" s="2" t="s">
        <v>253</v>
      </c>
      <c r="G10926" s="2" t="s">
        <v>253</v>
      </c>
      <c r="H10926" s="2" t="s">
        <v>8058</v>
      </c>
      <c r="I10926" s="2">
        <v>507</v>
      </c>
      <c r="J10926" s="2">
        <v>507</v>
      </c>
      <c r="K10926" s="2">
        <v>0</v>
      </c>
      <c r="L10926" s="3">
        <v>46078</v>
      </c>
      <c r="M10926" s="2" t="s">
        <v>30</v>
      </c>
      <c r="N10926" s="2" t="s">
        <v>153</v>
      </c>
    </row>
    <row r="10927" spans="2:14" x14ac:dyDescent="0.25">
      <c r="B10927" s="2" t="s">
        <v>8059</v>
      </c>
      <c r="C10927" s="2" t="s">
        <v>8060</v>
      </c>
      <c r="D10927" s="2" t="s">
        <v>41</v>
      </c>
      <c r="E10927" s="2" t="s">
        <v>17</v>
      </c>
      <c r="F10927" s="2" t="s">
        <v>18</v>
      </c>
      <c r="G10927" s="2" t="s">
        <v>90</v>
      </c>
      <c r="H10927" s="2" t="s">
        <v>8061</v>
      </c>
      <c r="I10927" s="2">
        <v>3569</v>
      </c>
      <c r="J10927" s="2">
        <v>0</v>
      </c>
      <c r="K10927" s="2" t="s">
        <v>470</v>
      </c>
      <c r="L10927" s="2" t="s">
        <v>30</v>
      </c>
      <c r="M10927" s="2" t="s">
        <v>30</v>
      </c>
      <c r="N10927" s="2" t="s">
        <v>364</v>
      </c>
    </row>
    <row r="10928" spans="2:14" x14ac:dyDescent="0.25">
      <c r="B10928" s="2" t="s">
        <v>8059</v>
      </c>
      <c r="C10928" s="2" t="s">
        <v>8060</v>
      </c>
      <c r="D10928" s="2" t="s">
        <v>41</v>
      </c>
      <c r="E10928" s="2" t="s">
        <v>17</v>
      </c>
      <c r="F10928" s="2" t="s">
        <v>18</v>
      </c>
      <c r="G10928" s="2" t="s">
        <v>90</v>
      </c>
      <c r="H10928" s="2" t="s">
        <v>8061</v>
      </c>
      <c r="I10928" s="2">
        <v>3569</v>
      </c>
      <c r="J10928" s="2">
        <v>0</v>
      </c>
      <c r="K10928" s="2" t="s">
        <v>8062</v>
      </c>
      <c r="L10928" s="3">
        <v>44958</v>
      </c>
      <c r="M10928" s="3">
        <v>47362</v>
      </c>
      <c r="N10928" s="2" t="s">
        <v>364</v>
      </c>
    </row>
    <row r="10929" spans="2:14" x14ac:dyDescent="0.25">
      <c r="B10929" s="2" t="s">
        <v>8059</v>
      </c>
      <c r="C10929" s="2" t="s">
        <v>8060</v>
      </c>
      <c r="D10929" s="2" t="s">
        <v>41</v>
      </c>
      <c r="E10929" s="2" t="s">
        <v>17</v>
      </c>
      <c r="F10929" s="2" t="s">
        <v>18</v>
      </c>
      <c r="G10929" s="2" t="s">
        <v>90</v>
      </c>
      <c r="H10929" s="2" t="s">
        <v>8061</v>
      </c>
      <c r="I10929" s="2">
        <v>3569</v>
      </c>
      <c r="J10929" s="2">
        <v>0</v>
      </c>
      <c r="K10929" s="2" t="s">
        <v>8063</v>
      </c>
      <c r="L10929" s="3">
        <v>44958</v>
      </c>
      <c r="M10929" s="3">
        <v>47362</v>
      </c>
      <c r="N10929" s="2" t="s">
        <v>364</v>
      </c>
    </row>
    <row r="10930" spans="2:14" x14ac:dyDescent="0.25">
      <c r="B10930" s="2" t="s">
        <v>8059</v>
      </c>
      <c r="C10930" s="2" t="s">
        <v>8060</v>
      </c>
      <c r="D10930" s="2" t="s">
        <v>41</v>
      </c>
      <c r="E10930" s="2" t="s">
        <v>17</v>
      </c>
      <c r="F10930" s="2" t="s">
        <v>18</v>
      </c>
      <c r="G10930" s="2" t="s">
        <v>90</v>
      </c>
      <c r="H10930" s="2" t="s">
        <v>8061</v>
      </c>
      <c r="I10930" s="2">
        <v>3569</v>
      </c>
      <c r="J10930" s="2">
        <v>0</v>
      </c>
      <c r="K10930" s="2" t="s">
        <v>8064</v>
      </c>
      <c r="L10930" s="3">
        <v>44958</v>
      </c>
      <c r="M10930" s="3">
        <v>47362</v>
      </c>
      <c r="N10930" s="2" t="s">
        <v>364</v>
      </c>
    </row>
    <row r="10931" spans="2:14" x14ac:dyDescent="0.25">
      <c r="B10931" s="2" t="s">
        <v>8059</v>
      </c>
      <c r="C10931" s="2" t="s">
        <v>8060</v>
      </c>
      <c r="D10931" s="2" t="s">
        <v>41</v>
      </c>
      <c r="E10931" s="2" t="s">
        <v>17</v>
      </c>
      <c r="F10931" s="2" t="s">
        <v>18</v>
      </c>
      <c r="G10931" s="2" t="s">
        <v>90</v>
      </c>
      <c r="H10931" s="2" t="s">
        <v>8061</v>
      </c>
      <c r="I10931" s="2">
        <v>3569</v>
      </c>
      <c r="J10931" s="2">
        <v>0</v>
      </c>
      <c r="K10931" s="2" t="s">
        <v>8065</v>
      </c>
      <c r="L10931" s="3">
        <v>45884</v>
      </c>
      <c r="M10931" s="3">
        <v>47484</v>
      </c>
      <c r="N10931" s="2" t="s">
        <v>364</v>
      </c>
    </row>
    <row r="10932" spans="2:14" x14ac:dyDescent="0.25">
      <c r="B10932" s="2" t="s">
        <v>8059</v>
      </c>
      <c r="C10932" s="2" t="s">
        <v>8060</v>
      </c>
      <c r="D10932" s="2" t="s">
        <v>41</v>
      </c>
      <c r="E10932" s="2" t="s">
        <v>17</v>
      </c>
      <c r="F10932" s="2" t="s">
        <v>18</v>
      </c>
      <c r="G10932" s="2" t="s">
        <v>90</v>
      </c>
      <c r="H10932" s="2" t="s">
        <v>8061</v>
      </c>
      <c r="I10932" s="2">
        <v>3569</v>
      </c>
      <c r="J10932" s="2">
        <v>129</v>
      </c>
      <c r="K10932" s="2" t="s">
        <v>8066</v>
      </c>
      <c r="L10932" s="3">
        <v>45947</v>
      </c>
      <c r="M10932" s="3">
        <v>47484</v>
      </c>
      <c r="N10932" s="2" t="s">
        <v>364</v>
      </c>
    </row>
    <row r="10933" spans="2:14" x14ac:dyDescent="0.25">
      <c r="B10933" s="2" t="s">
        <v>8059</v>
      </c>
      <c r="C10933" s="2" t="s">
        <v>8060</v>
      </c>
      <c r="D10933" s="2" t="s">
        <v>41</v>
      </c>
      <c r="E10933" s="2" t="s">
        <v>17</v>
      </c>
      <c r="F10933" s="2" t="s">
        <v>18</v>
      </c>
      <c r="G10933" s="2" t="s">
        <v>90</v>
      </c>
      <c r="H10933" s="2" t="s">
        <v>8061</v>
      </c>
      <c r="I10933" s="2">
        <v>3569</v>
      </c>
      <c r="J10933" s="2">
        <v>1440</v>
      </c>
      <c r="K10933" s="2" t="s">
        <v>8067</v>
      </c>
      <c r="L10933" s="3">
        <v>45947</v>
      </c>
      <c r="M10933" s="3">
        <v>47543</v>
      </c>
      <c r="N10933" s="2" t="s">
        <v>364</v>
      </c>
    </row>
    <row r="10934" spans="2:14" x14ac:dyDescent="0.25">
      <c r="B10934" s="2" t="s">
        <v>8059</v>
      </c>
      <c r="C10934" s="2" t="s">
        <v>8060</v>
      </c>
      <c r="D10934" s="2" t="s">
        <v>41</v>
      </c>
      <c r="E10934" s="2" t="s">
        <v>17</v>
      </c>
      <c r="F10934" s="2" t="s">
        <v>18</v>
      </c>
      <c r="G10934" s="2" t="s">
        <v>90</v>
      </c>
      <c r="H10934" s="2" t="s">
        <v>8061</v>
      </c>
      <c r="I10934" s="2">
        <v>3569</v>
      </c>
      <c r="J10934" s="2">
        <v>1180</v>
      </c>
      <c r="K10934" s="2" t="s">
        <v>8068</v>
      </c>
      <c r="L10934" s="3">
        <v>46155</v>
      </c>
      <c r="M10934" s="3">
        <v>47543</v>
      </c>
      <c r="N10934" s="2" t="s">
        <v>364</v>
      </c>
    </row>
    <row r="10935" spans="2:14" x14ac:dyDescent="0.25">
      <c r="B10935" s="2" t="s">
        <v>8059</v>
      </c>
      <c r="C10935" s="2" t="s">
        <v>8060</v>
      </c>
      <c r="D10935" s="2" t="s">
        <v>41</v>
      </c>
      <c r="E10935" s="2" t="s">
        <v>17</v>
      </c>
      <c r="F10935" s="2" t="s">
        <v>18</v>
      </c>
      <c r="G10935" s="2" t="s">
        <v>90</v>
      </c>
      <c r="H10935" s="2" t="s">
        <v>8061</v>
      </c>
      <c r="I10935" s="2">
        <v>3569</v>
      </c>
      <c r="J10935" s="2">
        <v>820</v>
      </c>
      <c r="K10935" s="2" t="s">
        <v>8069</v>
      </c>
      <c r="L10935" s="3">
        <v>46161</v>
      </c>
      <c r="M10935" s="3">
        <v>47543</v>
      </c>
      <c r="N10935" s="2" t="s">
        <v>364</v>
      </c>
    </row>
    <row r="10936" spans="2:14" x14ac:dyDescent="0.25">
      <c r="B10936" s="2" t="s">
        <v>8059</v>
      </c>
      <c r="C10936" s="2" t="s">
        <v>8060</v>
      </c>
      <c r="D10936" s="2" t="s">
        <v>41</v>
      </c>
      <c r="E10936" s="2" t="s">
        <v>181</v>
      </c>
      <c r="F10936" s="2" t="s">
        <v>18</v>
      </c>
      <c r="G10936" s="2" t="s">
        <v>90</v>
      </c>
      <c r="H10936" s="2" t="s">
        <v>8061</v>
      </c>
      <c r="I10936" s="2">
        <v>3569</v>
      </c>
      <c r="J10936" s="2">
        <v>0</v>
      </c>
      <c r="K10936" s="2" t="s">
        <v>8063</v>
      </c>
      <c r="L10936" s="3">
        <v>44958</v>
      </c>
      <c r="M10936" s="3">
        <v>47362</v>
      </c>
      <c r="N10936" s="2" t="s">
        <v>364</v>
      </c>
    </row>
    <row r="10937" spans="2:14" x14ac:dyDescent="0.25">
      <c r="B10937" s="2" t="s">
        <v>8070</v>
      </c>
      <c r="C10937" s="2" t="s">
        <v>8071</v>
      </c>
      <c r="D10937" s="2" t="s">
        <v>41</v>
      </c>
      <c r="E10937" s="2" t="s">
        <v>17</v>
      </c>
      <c r="F10937" s="2" t="s">
        <v>18</v>
      </c>
      <c r="G10937" s="2" t="s">
        <v>90</v>
      </c>
      <c r="H10937" s="2" t="s">
        <v>8061</v>
      </c>
      <c r="I10937" s="2">
        <v>1365</v>
      </c>
      <c r="J10937" s="2">
        <v>0</v>
      </c>
      <c r="K10937" s="2" t="s">
        <v>8072</v>
      </c>
      <c r="L10937" s="3">
        <v>45945</v>
      </c>
      <c r="M10937" s="3">
        <v>47362</v>
      </c>
      <c r="N10937" s="2" t="s">
        <v>364</v>
      </c>
    </row>
    <row r="10938" spans="2:14" x14ac:dyDescent="0.25">
      <c r="B10938" s="2" t="s">
        <v>8070</v>
      </c>
      <c r="C10938" s="2" t="s">
        <v>8071</v>
      </c>
      <c r="D10938" s="2" t="s">
        <v>41</v>
      </c>
      <c r="E10938" s="2" t="s">
        <v>17</v>
      </c>
      <c r="F10938" s="2" t="s">
        <v>18</v>
      </c>
      <c r="G10938" s="2" t="s">
        <v>90</v>
      </c>
      <c r="H10938" s="2" t="s">
        <v>8061</v>
      </c>
      <c r="I10938" s="2">
        <v>1365</v>
      </c>
      <c r="J10938" s="2">
        <v>0</v>
      </c>
      <c r="K10938" s="2" t="s">
        <v>8073</v>
      </c>
      <c r="L10938" s="3">
        <v>46043</v>
      </c>
      <c r="M10938" s="3">
        <v>47362</v>
      </c>
      <c r="N10938" s="2" t="s">
        <v>364</v>
      </c>
    </row>
    <row r="10939" spans="2:14" x14ac:dyDescent="0.25">
      <c r="B10939" s="2" t="s">
        <v>8070</v>
      </c>
      <c r="C10939" s="2" t="s">
        <v>8071</v>
      </c>
      <c r="D10939" s="2" t="s">
        <v>41</v>
      </c>
      <c r="E10939" s="2" t="s">
        <v>17</v>
      </c>
      <c r="F10939" s="2" t="s">
        <v>18</v>
      </c>
      <c r="G10939" s="2" t="s">
        <v>90</v>
      </c>
      <c r="H10939" s="2" t="s">
        <v>8061</v>
      </c>
      <c r="I10939" s="2">
        <v>1365</v>
      </c>
      <c r="J10939" s="2">
        <v>5</v>
      </c>
      <c r="K10939" s="2" t="s">
        <v>8074</v>
      </c>
      <c r="L10939" s="3">
        <v>46121</v>
      </c>
      <c r="M10939" s="3">
        <v>47362</v>
      </c>
      <c r="N10939" s="2" t="s">
        <v>364</v>
      </c>
    </row>
    <row r="10940" spans="2:14" x14ac:dyDescent="0.25">
      <c r="B10940" s="2" t="s">
        <v>8070</v>
      </c>
      <c r="C10940" s="2" t="s">
        <v>8071</v>
      </c>
      <c r="D10940" s="2" t="s">
        <v>41</v>
      </c>
      <c r="E10940" s="2" t="s">
        <v>17</v>
      </c>
      <c r="F10940" s="2" t="s">
        <v>18</v>
      </c>
      <c r="G10940" s="2" t="s">
        <v>90</v>
      </c>
      <c r="H10940" s="2" t="s">
        <v>8061</v>
      </c>
      <c r="I10940" s="2">
        <v>1365</v>
      </c>
      <c r="J10940" s="2">
        <v>160</v>
      </c>
      <c r="K10940" s="2" t="s">
        <v>8075</v>
      </c>
      <c r="L10940" s="3">
        <v>46121</v>
      </c>
      <c r="M10940" s="3">
        <v>47392</v>
      </c>
      <c r="N10940" s="2" t="s">
        <v>364</v>
      </c>
    </row>
    <row r="10941" spans="2:14" x14ac:dyDescent="0.25">
      <c r="B10941" s="2" t="s">
        <v>8070</v>
      </c>
      <c r="C10941" s="2" t="s">
        <v>8071</v>
      </c>
      <c r="D10941" s="2" t="s">
        <v>41</v>
      </c>
      <c r="E10941" s="2" t="s">
        <v>17</v>
      </c>
      <c r="F10941" s="2" t="s">
        <v>18</v>
      </c>
      <c r="G10941" s="2" t="s">
        <v>90</v>
      </c>
      <c r="H10941" s="2" t="s">
        <v>8061</v>
      </c>
      <c r="I10941" s="2">
        <v>1365</v>
      </c>
      <c r="J10941" s="2">
        <v>1200</v>
      </c>
      <c r="K10941" s="2" t="s">
        <v>8076</v>
      </c>
      <c r="L10941" s="3">
        <v>46155</v>
      </c>
      <c r="M10941" s="3">
        <v>47392</v>
      </c>
      <c r="N10941" s="2" t="s">
        <v>364</v>
      </c>
    </row>
    <row r="10942" spans="2:14" x14ac:dyDescent="0.25">
      <c r="B10942" s="2" t="s">
        <v>8070</v>
      </c>
      <c r="C10942" s="2" t="s">
        <v>8071</v>
      </c>
      <c r="D10942" s="2" t="s">
        <v>41</v>
      </c>
      <c r="E10942" s="2" t="s">
        <v>142</v>
      </c>
      <c r="F10942" s="2" t="s">
        <v>18</v>
      </c>
      <c r="G10942" s="2" t="s">
        <v>90</v>
      </c>
      <c r="H10942" s="2" t="s">
        <v>8061</v>
      </c>
      <c r="I10942" s="2">
        <v>1365</v>
      </c>
      <c r="J10942" s="2">
        <v>0</v>
      </c>
      <c r="K10942" s="2" t="s">
        <v>8076</v>
      </c>
      <c r="L10942" s="3">
        <v>46155</v>
      </c>
      <c r="M10942" s="3">
        <v>47392</v>
      </c>
      <c r="N10942" s="2" t="s">
        <v>364</v>
      </c>
    </row>
    <row r="10943" spans="2:14" x14ac:dyDescent="0.25">
      <c r="B10943" s="2" t="s">
        <v>8077</v>
      </c>
      <c r="C10943" s="2" t="s">
        <v>8078</v>
      </c>
      <c r="D10943" s="2" t="s">
        <v>16</v>
      </c>
      <c r="E10943" s="2" t="s">
        <v>17</v>
      </c>
      <c r="F10943" s="2" t="s">
        <v>18</v>
      </c>
      <c r="G10943" s="2" t="s">
        <v>175</v>
      </c>
      <c r="H10943" s="2" t="s">
        <v>8079</v>
      </c>
      <c r="I10943" s="2">
        <v>5507</v>
      </c>
      <c r="J10943" s="2">
        <v>7</v>
      </c>
      <c r="K10943" s="2">
        <v>47120711</v>
      </c>
      <c r="L10943" s="3">
        <v>44958</v>
      </c>
      <c r="M10943" s="3">
        <v>47088</v>
      </c>
      <c r="N10943" s="2" t="s">
        <v>2493</v>
      </c>
    </row>
    <row r="10944" spans="2:14" x14ac:dyDescent="0.25">
      <c r="B10944" s="2" t="s">
        <v>8077</v>
      </c>
      <c r="C10944" s="2" t="s">
        <v>8078</v>
      </c>
      <c r="D10944" s="2" t="s">
        <v>16</v>
      </c>
      <c r="E10944" s="2" t="s">
        <v>17</v>
      </c>
      <c r="F10944" s="2" t="s">
        <v>18</v>
      </c>
      <c r="G10944" s="2" t="s">
        <v>175</v>
      </c>
      <c r="H10944" s="2" t="s">
        <v>8079</v>
      </c>
      <c r="I10944" s="2">
        <v>5507</v>
      </c>
      <c r="J10944" s="2">
        <v>0</v>
      </c>
      <c r="K10944" s="2">
        <v>48013111</v>
      </c>
      <c r="L10944" s="3">
        <v>44958</v>
      </c>
      <c r="M10944" s="3">
        <v>47119</v>
      </c>
      <c r="N10944" s="2" t="s">
        <v>2493</v>
      </c>
    </row>
    <row r="10945" spans="2:14" x14ac:dyDescent="0.25">
      <c r="B10945" s="2" t="s">
        <v>8077</v>
      </c>
      <c r="C10945" s="2" t="s">
        <v>8078</v>
      </c>
      <c r="D10945" s="2" t="s">
        <v>16</v>
      </c>
      <c r="E10945" s="2" t="s">
        <v>17</v>
      </c>
      <c r="F10945" s="2" t="s">
        <v>18</v>
      </c>
      <c r="G10945" s="2" t="s">
        <v>175</v>
      </c>
      <c r="H10945" s="2" t="s">
        <v>8079</v>
      </c>
      <c r="I10945" s="2">
        <v>5507</v>
      </c>
      <c r="J10945" s="2">
        <v>2440</v>
      </c>
      <c r="K10945" s="2">
        <v>48042711</v>
      </c>
      <c r="L10945" s="3">
        <v>44958</v>
      </c>
      <c r="M10945" s="3">
        <v>47209</v>
      </c>
      <c r="N10945" s="2" t="s">
        <v>2493</v>
      </c>
    </row>
    <row r="10946" spans="2:14" x14ac:dyDescent="0.25">
      <c r="B10946" s="2" t="s">
        <v>8077</v>
      </c>
      <c r="C10946" s="2" t="s">
        <v>8078</v>
      </c>
      <c r="D10946" s="2" t="s">
        <v>16</v>
      </c>
      <c r="E10946" s="2" t="s">
        <v>17</v>
      </c>
      <c r="F10946" s="2" t="s">
        <v>18</v>
      </c>
      <c r="G10946" s="2" t="s">
        <v>175</v>
      </c>
      <c r="H10946" s="2" t="s">
        <v>8079</v>
      </c>
      <c r="I10946" s="2">
        <v>5507</v>
      </c>
      <c r="J10946" s="2">
        <v>2980</v>
      </c>
      <c r="K10946" s="2">
        <v>8112132</v>
      </c>
      <c r="L10946" s="3">
        <v>44958</v>
      </c>
      <c r="M10946" s="3">
        <v>47423</v>
      </c>
      <c r="N10946" s="2" t="s">
        <v>2493</v>
      </c>
    </row>
    <row r="10947" spans="2:14" x14ac:dyDescent="0.25">
      <c r="B10947" s="2" t="s">
        <v>8077</v>
      </c>
      <c r="C10947" s="2" t="s">
        <v>8078</v>
      </c>
      <c r="D10947" s="2" t="s">
        <v>16</v>
      </c>
      <c r="E10947" s="2" t="s">
        <v>181</v>
      </c>
      <c r="F10947" s="2" t="s">
        <v>18</v>
      </c>
      <c r="G10947" s="2" t="s">
        <v>175</v>
      </c>
      <c r="H10947" s="2" t="s">
        <v>8079</v>
      </c>
      <c r="I10947" s="2">
        <v>5507</v>
      </c>
      <c r="J10947" s="2">
        <v>60</v>
      </c>
      <c r="K10947" s="2">
        <v>48042711</v>
      </c>
      <c r="L10947" s="3">
        <v>44958</v>
      </c>
      <c r="M10947" s="3">
        <v>47209</v>
      </c>
      <c r="N10947" s="2" t="s">
        <v>2493</v>
      </c>
    </row>
    <row r="10948" spans="2:14" x14ac:dyDescent="0.25">
      <c r="B10948" s="2" t="s">
        <v>8077</v>
      </c>
      <c r="C10948" s="2" t="s">
        <v>8078</v>
      </c>
      <c r="D10948" s="2" t="s">
        <v>16</v>
      </c>
      <c r="E10948" s="2" t="s">
        <v>181</v>
      </c>
      <c r="F10948" s="2" t="s">
        <v>18</v>
      </c>
      <c r="G10948" s="2" t="s">
        <v>175</v>
      </c>
      <c r="H10948" s="2" t="s">
        <v>8079</v>
      </c>
      <c r="I10948" s="2">
        <v>5507</v>
      </c>
      <c r="J10948" s="2">
        <v>20</v>
      </c>
      <c r="K10948" s="2">
        <v>8112132</v>
      </c>
      <c r="L10948" s="3">
        <v>44958</v>
      </c>
      <c r="M10948" s="3">
        <v>47423</v>
      </c>
      <c r="N10948" s="2" t="s">
        <v>2493</v>
      </c>
    </row>
    <row r="10949" spans="2:14" x14ac:dyDescent="0.25">
      <c r="B10949" s="2" t="s">
        <v>8080</v>
      </c>
      <c r="C10949" s="2" t="s">
        <v>8081</v>
      </c>
      <c r="D10949" s="2" t="s">
        <v>16</v>
      </c>
      <c r="E10949" s="2" t="s">
        <v>17</v>
      </c>
      <c r="F10949" s="2" t="s">
        <v>18</v>
      </c>
      <c r="G10949" s="2" t="s">
        <v>175</v>
      </c>
      <c r="H10949" s="2" t="s">
        <v>8079</v>
      </c>
      <c r="I10949" s="2">
        <v>2182</v>
      </c>
      <c r="J10949" s="2">
        <v>2</v>
      </c>
      <c r="K10949" s="2">
        <v>48042911</v>
      </c>
      <c r="L10949" s="3">
        <v>44958</v>
      </c>
      <c r="M10949" s="3">
        <v>47209</v>
      </c>
      <c r="N10949" s="2" t="s">
        <v>2493</v>
      </c>
    </row>
    <row r="10950" spans="2:14" x14ac:dyDescent="0.25">
      <c r="B10950" s="2" t="s">
        <v>8080</v>
      </c>
      <c r="C10950" s="2" t="s">
        <v>8081</v>
      </c>
      <c r="D10950" s="2" t="s">
        <v>16</v>
      </c>
      <c r="E10950" s="2" t="s">
        <v>17</v>
      </c>
      <c r="F10950" s="2" t="s">
        <v>18</v>
      </c>
      <c r="G10950" s="2" t="s">
        <v>175</v>
      </c>
      <c r="H10950" s="2" t="s">
        <v>8079</v>
      </c>
      <c r="I10950" s="2">
        <v>2182</v>
      </c>
      <c r="J10950" s="2">
        <v>2180</v>
      </c>
      <c r="K10950" s="2">
        <v>48052712</v>
      </c>
      <c r="L10950" s="3">
        <v>44958</v>
      </c>
      <c r="M10950" s="3">
        <v>47423</v>
      </c>
      <c r="N10950" s="2" t="s">
        <v>2493</v>
      </c>
    </row>
    <row r="10951" spans="2:14" x14ac:dyDescent="0.25">
      <c r="B10951" s="2" t="s">
        <v>8082</v>
      </c>
      <c r="C10951" s="2" t="s">
        <v>8083</v>
      </c>
      <c r="D10951" s="2" t="s">
        <v>16</v>
      </c>
      <c r="E10951" s="2" t="s">
        <v>17</v>
      </c>
      <c r="F10951" s="2" t="s">
        <v>18</v>
      </c>
      <c r="G10951" s="2" t="s">
        <v>175</v>
      </c>
      <c r="H10951" s="2" t="s">
        <v>8079</v>
      </c>
      <c r="I10951" s="2">
        <v>433</v>
      </c>
      <c r="J10951" s="2">
        <v>433</v>
      </c>
      <c r="K10951" s="2">
        <v>48013011</v>
      </c>
      <c r="L10951" s="3">
        <v>44958</v>
      </c>
      <c r="M10951" s="3">
        <v>47119</v>
      </c>
      <c r="N10951" s="2" t="s">
        <v>2493</v>
      </c>
    </row>
    <row r="10952" spans="2:14" x14ac:dyDescent="0.25">
      <c r="B10952" s="2" t="s">
        <v>8082</v>
      </c>
      <c r="C10952" s="2" t="s">
        <v>8083</v>
      </c>
      <c r="D10952" s="2" t="s">
        <v>16</v>
      </c>
      <c r="E10952" s="2" t="s">
        <v>142</v>
      </c>
      <c r="F10952" s="2" t="s">
        <v>18</v>
      </c>
      <c r="G10952" s="2" t="s">
        <v>175</v>
      </c>
      <c r="H10952" s="2" t="s">
        <v>8079</v>
      </c>
      <c r="I10952" s="2">
        <v>433</v>
      </c>
      <c r="J10952" s="2">
        <v>0</v>
      </c>
      <c r="K10952" s="2">
        <v>48013011</v>
      </c>
      <c r="L10952" s="3">
        <v>44958</v>
      </c>
      <c r="M10952" s="3">
        <v>47119</v>
      </c>
      <c r="N10952" s="2" t="s">
        <v>2493</v>
      </c>
    </row>
    <row r="10953" spans="2:14" x14ac:dyDescent="0.25">
      <c r="B10953" s="2" t="s">
        <v>8084</v>
      </c>
      <c r="C10953" s="2" t="s">
        <v>8085</v>
      </c>
      <c r="D10953" s="2" t="s">
        <v>41</v>
      </c>
      <c r="E10953" s="2" t="s">
        <v>17</v>
      </c>
      <c r="F10953" s="2" t="s">
        <v>18</v>
      </c>
      <c r="G10953" s="2" t="s">
        <v>90</v>
      </c>
      <c r="H10953" s="2" t="s">
        <v>8086</v>
      </c>
      <c r="I10953" s="2">
        <v>0</v>
      </c>
      <c r="J10953" s="2">
        <v>0</v>
      </c>
      <c r="K10953" s="2" t="s">
        <v>8087</v>
      </c>
      <c r="L10953" s="3">
        <v>44958</v>
      </c>
      <c r="M10953" s="3">
        <v>46447</v>
      </c>
      <c r="N10953" s="2" t="s">
        <v>2814</v>
      </c>
    </row>
    <row r="10954" spans="2:14" x14ac:dyDescent="0.25">
      <c r="B10954" s="2" t="s">
        <v>8084</v>
      </c>
      <c r="C10954" s="2" t="s">
        <v>8085</v>
      </c>
      <c r="D10954" s="2" t="s">
        <v>41</v>
      </c>
      <c r="E10954" s="2" t="s">
        <v>17</v>
      </c>
      <c r="F10954" s="2" t="s">
        <v>18</v>
      </c>
      <c r="G10954" s="2" t="s">
        <v>90</v>
      </c>
      <c r="H10954" s="2" t="s">
        <v>8086</v>
      </c>
      <c r="I10954" s="2">
        <v>0</v>
      </c>
      <c r="J10954" s="2">
        <v>0</v>
      </c>
      <c r="K10954" s="2" t="s">
        <v>8088</v>
      </c>
      <c r="L10954" s="3">
        <v>45845</v>
      </c>
      <c r="M10954" s="3">
        <v>47270</v>
      </c>
      <c r="N10954" s="2" t="s">
        <v>2814</v>
      </c>
    </row>
    <row r="10955" spans="2:14" x14ac:dyDescent="0.25">
      <c r="B10955" s="2" t="s">
        <v>8084</v>
      </c>
      <c r="C10955" s="2" t="s">
        <v>8085</v>
      </c>
      <c r="D10955" s="2" t="s">
        <v>41</v>
      </c>
      <c r="E10955" s="2" t="s">
        <v>181</v>
      </c>
      <c r="F10955" s="2" t="s">
        <v>18</v>
      </c>
      <c r="G10955" s="2" t="s">
        <v>90</v>
      </c>
      <c r="H10955" s="2" t="s">
        <v>8086</v>
      </c>
      <c r="I10955" s="2">
        <v>0</v>
      </c>
      <c r="J10955" s="2">
        <v>0</v>
      </c>
      <c r="K10955" s="2" t="s">
        <v>8088</v>
      </c>
      <c r="L10955" s="3">
        <v>45845</v>
      </c>
      <c r="M10955" s="3">
        <v>47270</v>
      </c>
      <c r="N10955" s="2" t="s">
        <v>2814</v>
      </c>
    </row>
    <row r="10956" spans="2:14" x14ac:dyDescent="0.25">
      <c r="B10956" s="2" t="s">
        <v>8089</v>
      </c>
      <c r="C10956" s="2" t="s">
        <v>8090</v>
      </c>
      <c r="D10956" s="2" t="s">
        <v>41</v>
      </c>
      <c r="E10956" s="2" t="s">
        <v>75</v>
      </c>
      <c r="F10956" s="2" t="s">
        <v>300</v>
      </c>
      <c r="G10956" s="2" t="s">
        <v>1101</v>
      </c>
      <c r="H10956" s="2" t="s">
        <v>8091</v>
      </c>
      <c r="I10956" s="2">
        <v>696</v>
      </c>
      <c r="J10956" s="2">
        <v>0</v>
      </c>
      <c r="K10956" s="2">
        <v>270180725</v>
      </c>
      <c r="L10956" s="3">
        <v>44958</v>
      </c>
      <c r="M10956" s="3">
        <v>45791</v>
      </c>
      <c r="N10956" s="2" t="s">
        <v>1393</v>
      </c>
    </row>
    <row r="10957" spans="2:14" x14ac:dyDescent="0.25">
      <c r="B10957" s="2" t="s">
        <v>8089</v>
      </c>
      <c r="C10957" s="2" t="s">
        <v>8090</v>
      </c>
      <c r="D10957" s="2" t="s">
        <v>41</v>
      </c>
      <c r="E10957" s="2" t="s">
        <v>75</v>
      </c>
      <c r="F10957" s="2" t="s">
        <v>300</v>
      </c>
      <c r="G10957" s="2" t="s">
        <v>1101</v>
      </c>
      <c r="H10957" s="2" t="s">
        <v>8091</v>
      </c>
      <c r="I10957" s="2">
        <v>696</v>
      </c>
      <c r="J10957" s="2">
        <v>0</v>
      </c>
      <c r="K10957" s="2">
        <v>270210938</v>
      </c>
      <c r="L10957" s="3">
        <v>45843</v>
      </c>
      <c r="M10957" s="3">
        <v>46191</v>
      </c>
      <c r="N10957" s="2" t="s">
        <v>1393</v>
      </c>
    </row>
    <row r="10958" spans="2:14" x14ac:dyDescent="0.25">
      <c r="B10958" s="2" t="s">
        <v>8089</v>
      </c>
      <c r="C10958" s="2" t="s">
        <v>8090</v>
      </c>
      <c r="D10958" s="2" t="s">
        <v>41</v>
      </c>
      <c r="E10958" s="2" t="s">
        <v>75</v>
      </c>
      <c r="F10958" s="2" t="s">
        <v>300</v>
      </c>
      <c r="G10958" s="2" t="s">
        <v>1101</v>
      </c>
      <c r="H10958" s="2" t="s">
        <v>8091</v>
      </c>
      <c r="I10958" s="2">
        <v>696</v>
      </c>
      <c r="J10958" s="2">
        <v>0</v>
      </c>
      <c r="K10958" s="2">
        <v>59042408</v>
      </c>
      <c r="L10958" s="3">
        <v>45843</v>
      </c>
      <c r="M10958" s="3">
        <v>46199</v>
      </c>
      <c r="N10958" s="2" t="s">
        <v>1393</v>
      </c>
    </row>
    <row r="10959" spans="2:14" x14ac:dyDescent="0.25">
      <c r="B10959" s="2" t="s">
        <v>8089</v>
      </c>
      <c r="C10959" s="2" t="s">
        <v>8090</v>
      </c>
      <c r="D10959" s="2" t="s">
        <v>41</v>
      </c>
      <c r="E10959" s="2" t="s">
        <v>75</v>
      </c>
      <c r="F10959" s="2" t="s">
        <v>300</v>
      </c>
      <c r="G10959" s="2" t="s">
        <v>1101</v>
      </c>
      <c r="H10959" s="2" t="s">
        <v>8091</v>
      </c>
      <c r="I10959" s="2">
        <v>696</v>
      </c>
      <c r="J10959" s="2">
        <v>0</v>
      </c>
      <c r="K10959" s="2">
        <v>59042414</v>
      </c>
      <c r="L10959" s="3">
        <v>45843</v>
      </c>
      <c r="M10959" s="3">
        <v>46199</v>
      </c>
      <c r="N10959" s="2" t="s">
        <v>1393</v>
      </c>
    </row>
    <row r="10960" spans="2:14" x14ac:dyDescent="0.25">
      <c r="B10960" s="2" t="s">
        <v>8089</v>
      </c>
      <c r="C10960" s="2" t="s">
        <v>8090</v>
      </c>
      <c r="D10960" s="2" t="s">
        <v>41</v>
      </c>
      <c r="E10960" s="2" t="s">
        <v>17</v>
      </c>
      <c r="F10960" s="2" t="s">
        <v>300</v>
      </c>
      <c r="G10960" s="2" t="s">
        <v>1101</v>
      </c>
      <c r="H10960" s="2" t="s">
        <v>8091</v>
      </c>
      <c r="I10960" s="2">
        <v>696</v>
      </c>
      <c r="J10960" s="2">
        <v>0</v>
      </c>
      <c r="K10960" s="2">
        <v>0</v>
      </c>
      <c r="L10960" s="3">
        <v>46199</v>
      </c>
      <c r="M10960" s="2" t="s">
        <v>30</v>
      </c>
      <c r="N10960" s="2" t="s">
        <v>1393</v>
      </c>
    </row>
    <row r="10961" spans="2:14" x14ac:dyDescent="0.25">
      <c r="B10961" s="2" t="s">
        <v>8089</v>
      </c>
      <c r="C10961" s="2" t="s">
        <v>8090</v>
      </c>
      <c r="D10961" s="2" t="s">
        <v>41</v>
      </c>
      <c r="E10961" s="2" t="s">
        <v>17</v>
      </c>
      <c r="F10961" s="2" t="s">
        <v>300</v>
      </c>
      <c r="G10961" s="2" t="s">
        <v>1101</v>
      </c>
      <c r="H10961" s="2" t="s">
        <v>8091</v>
      </c>
      <c r="I10961" s="2">
        <v>696</v>
      </c>
      <c r="J10961" s="2">
        <v>696</v>
      </c>
      <c r="K10961" s="2">
        <v>270022508</v>
      </c>
      <c r="L10961" s="3">
        <v>46199</v>
      </c>
      <c r="M10961" s="3">
        <v>46556</v>
      </c>
      <c r="N10961" s="2" t="s">
        <v>1393</v>
      </c>
    </row>
    <row r="10962" spans="2:14" x14ac:dyDescent="0.25">
      <c r="B10962" s="2" t="s">
        <v>8089</v>
      </c>
      <c r="C10962" s="2" t="s">
        <v>8090</v>
      </c>
      <c r="D10962" s="2" t="s">
        <v>41</v>
      </c>
      <c r="E10962" s="2" t="s">
        <v>17</v>
      </c>
      <c r="F10962" s="2" t="s">
        <v>300</v>
      </c>
      <c r="G10962" s="2" t="s">
        <v>1101</v>
      </c>
      <c r="H10962" s="2" t="s">
        <v>8091</v>
      </c>
      <c r="I10962" s="2">
        <v>696</v>
      </c>
      <c r="J10962" s="2">
        <v>0</v>
      </c>
      <c r="K10962" s="2">
        <v>270180725</v>
      </c>
      <c r="L10962" s="3">
        <v>44958</v>
      </c>
      <c r="M10962" s="3">
        <v>45791</v>
      </c>
      <c r="N10962" s="2" t="s">
        <v>1393</v>
      </c>
    </row>
    <row r="10963" spans="2:14" x14ac:dyDescent="0.25">
      <c r="B10963" s="2" t="s">
        <v>8089</v>
      </c>
      <c r="C10963" s="2" t="s">
        <v>8090</v>
      </c>
      <c r="D10963" s="2" t="s">
        <v>41</v>
      </c>
      <c r="E10963" s="2" t="s">
        <v>17</v>
      </c>
      <c r="F10963" s="2" t="s">
        <v>300</v>
      </c>
      <c r="G10963" s="2" t="s">
        <v>1101</v>
      </c>
      <c r="H10963" s="2" t="s">
        <v>8091</v>
      </c>
      <c r="I10963" s="2">
        <v>696</v>
      </c>
      <c r="J10963" s="2">
        <v>0</v>
      </c>
      <c r="K10963" s="2">
        <v>270210938</v>
      </c>
      <c r="L10963" s="3">
        <v>45843</v>
      </c>
      <c r="M10963" s="3">
        <v>46191</v>
      </c>
      <c r="N10963" s="2" t="s">
        <v>1393</v>
      </c>
    </row>
    <row r="10964" spans="2:14" x14ac:dyDescent="0.25">
      <c r="B10964" s="2" t="s">
        <v>8089</v>
      </c>
      <c r="C10964" s="2" t="s">
        <v>8090</v>
      </c>
      <c r="D10964" s="2" t="s">
        <v>41</v>
      </c>
      <c r="E10964" s="2" t="s">
        <v>17</v>
      </c>
      <c r="F10964" s="2" t="s">
        <v>300</v>
      </c>
      <c r="G10964" s="2" t="s">
        <v>1101</v>
      </c>
      <c r="H10964" s="2" t="s">
        <v>8091</v>
      </c>
      <c r="I10964" s="2">
        <v>696</v>
      </c>
      <c r="J10964" s="2">
        <v>0</v>
      </c>
      <c r="K10964" s="2">
        <v>59042408</v>
      </c>
      <c r="L10964" s="3">
        <v>45843</v>
      </c>
      <c r="M10964" s="3">
        <v>46199</v>
      </c>
      <c r="N10964" s="2" t="s">
        <v>1393</v>
      </c>
    </row>
    <row r="10965" spans="2:14" x14ac:dyDescent="0.25">
      <c r="B10965" s="2" t="s">
        <v>8089</v>
      </c>
      <c r="C10965" s="2" t="s">
        <v>8090</v>
      </c>
      <c r="D10965" s="2" t="s">
        <v>41</v>
      </c>
      <c r="E10965" s="2" t="s">
        <v>17</v>
      </c>
      <c r="F10965" s="2" t="s">
        <v>300</v>
      </c>
      <c r="G10965" s="2" t="s">
        <v>1101</v>
      </c>
      <c r="H10965" s="2" t="s">
        <v>8091</v>
      </c>
      <c r="I10965" s="2">
        <v>696</v>
      </c>
      <c r="J10965" s="2">
        <v>0</v>
      </c>
      <c r="K10965" s="2">
        <v>59042414</v>
      </c>
      <c r="L10965" s="3">
        <v>45843</v>
      </c>
      <c r="M10965" s="3">
        <v>46199</v>
      </c>
      <c r="N10965" s="2" t="s">
        <v>1393</v>
      </c>
    </row>
    <row r="10966" spans="2:14" x14ac:dyDescent="0.25">
      <c r="B10966" s="2" t="s">
        <v>8089</v>
      </c>
      <c r="C10966" s="2" t="s">
        <v>8090</v>
      </c>
      <c r="D10966" s="2" t="s">
        <v>41</v>
      </c>
      <c r="E10966" s="2" t="s">
        <v>181</v>
      </c>
      <c r="F10966" s="2" t="s">
        <v>300</v>
      </c>
      <c r="G10966" s="2" t="s">
        <v>1101</v>
      </c>
      <c r="H10966" s="2" t="s">
        <v>8091</v>
      </c>
      <c r="I10966" s="2">
        <v>696</v>
      </c>
      <c r="J10966" s="2">
        <v>0</v>
      </c>
      <c r="K10966" s="2">
        <v>0</v>
      </c>
      <c r="L10966" s="3">
        <v>46199</v>
      </c>
      <c r="M10966" s="2" t="s">
        <v>30</v>
      </c>
      <c r="N10966" s="2" t="s">
        <v>1393</v>
      </c>
    </row>
    <row r="10967" spans="2:14" x14ac:dyDescent="0.25">
      <c r="B10967" s="2" t="s">
        <v>8092</v>
      </c>
      <c r="C10967" s="2" t="s">
        <v>8093</v>
      </c>
      <c r="D10967" s="2" t="s">
        <v>41</v>
      </c>
      <c r="E10967" s="2" t="s">
        <v>75</v>
      </c>
      <c r="F10967" s="2" t="s">
        <v>300</v>
      </c>
      <c r="G10967" s="2" t="s">
        <v>1101</v>
      </c>
      <c r="H10967" s="2" t="s">
        <v>8094</v>
      </c>
      <c r="I10967" s="2">
        <v>1791</v>
      </c>
      <c r="J10967" s="2">
        <v>0</v>
      </c>
      <c r="K10967" s="2">
        <v>61082312</v>
      </c>
      <c r="L10967" s="3">
        <v>44958</v>
      </c>
      <c r="M10967" s="3">
        <v>45797</v>
      </c>
      <c r="N10967" s="2" t="s">
        <v>1393</v>
      </c>
    </row>
    <row r="10968" spans="2:14" x14ac:dyDescent="0.25">
      <c r="B10968" s="2" t="s">
        <v>8092</v>
      </c>
      <c r="C10968" s="2" t="s">
        <v>8093</v>
      </c>
      <c r="D10968" s="2" t="s">
        <v>41</v>
      </c>
      <c r="E10968" s="2" t="s">
        <v>17</v>
      </c>
      <c r="F10968" s="2" t="s">
        <v>300</v>
      </c>
      <c r="G10968" s="2" t="s">
        <v>1101</v>
      </c>
      <c r="H10968" s="2" t="s">
        <v>8094</v>
      </c>
      <c r="I10968" s="2">
        <v>1791</v>
      </c>
      <c r="J10968" s="2">
        <v>0</v>
      </c>
      <c r="K10968" s="2">
        <v>6101262001</v>
      </c>
      <c r="L10968" s="3">
        <v>46053</v>
      </c>
      <c r="M10968" s="3">
        <v>46414</v>
      </c>
      <c r="N10968" s="2" t="s">
        <v>1393</v>
      </c>
    </row>
    <row r="10969" spans="2:14" x14ac:dyDescent="0.25">
      <c r="B10969" s="2" t="s">
        <v>8092</v>
      </c>
      <c r="C10969" s="2" t="s">
        <v>8093</v>
      </c>
      <c r="D10969" s="2" t="s">
        <v>41</v>
      </c>
      <c r="E10969" s="2" t="s">
        <v>17</v>
      </c>
      <c r="F10969" s="2" t="s">
        <v>300</v>
      </c>
      <c r="G10969" s="2" t="s">
        <v>1101</v>
      </c>
      <c r="H10969" s="2" t="s">
        <v>8094</v>
      </c>
      <c r="I10969" s="2">
        <v>1791</v>
      </c>
      <c r="J10969" s="2">
        <v>0</v>
      </c>
      <c r="K10969" s="2">
        <v>61042503</v>
      </c>
      <c r="L10969" s="3">
        <v>45843</v>
      </c>
      <c r="M10969" s="3">
        <v>46204</v>
      </c>
      <c r="N10969" s="2" t="s">
        <v>1393</v>
      </c>
    </row>
    <row r="10970" spans="2:14" x14ac:dyDescent="0.25">
      <c r="B10970" s="2" t="s">
        <v>8092</v>
      </c>
      <c r="C10970" s="2" t="s">
        <v>8093</v>
      </c>
      <c r="D10970" s="2" t="s">
        <v>41</v>
      </c>
      <c r="E10970" s="2" t="s">
        <v>17</v>
      </c>
      <c r="F10970" s="2" t="s">
        <v>300</v>
      </c>
      <c r="G10970" s="2" t="s">
        <v>1101</v>
      </c>
      <c r="H10970" s="2" t="s">
        <v>8094</v>
      </c>
      <c r="I10970" s="2">
        <v>1791</v>
      </c>
      <c r="J10970" s="2">
        <v>0</v>
      </c>
      <c r="K10970" s="2">
        <v>61062505</v>
      </c>
      <c r="L10970" s="3">
        <v>45884</v>
      </c>
      <c r="M10970" s="3">
        <v>46242</v>
      </c>
      <c r="N10970" s="2" t="s">
        <v>1393</v>
      </c>
    </row>
    <row r="10971" spans="2:14" x14ac:dyDescent="0.25">
      <c r="B10971" s="2" t="s">
        <v>8092</v>
      </c>
      <c r="C10971" s="2" t="s">
        <v>8093</v>
      </c>
      <c r="D10971" s="2" t="s">
        <v>41</v>
      </c>
      <c r="E10971" s="2" t="s">
        <v>17</v>
      </c>
      <c r="F10971" s="2" t="s">
        <v>300</v>
      </c>
      <c r="G10971" s="2" t="s">
        <v>1101</v>
      </c>
      <c r="H10971" s="2" t="s">
        <v>8094</v>
      </c>
      <c r="I10971" s="2">
        <v>1791</v>
      </c>
      <c r="J10971" s="2">
        <v>0</v>
      </c>
      <c r="K10971" s="2">
        <v>61082312</v>
      </c>
      <c r="L10971" s="3">
        <v>44958</v>
      </c>
      <c r="M10971" s="3">
        <v>45797</v>
      </c>
      <c r="N10971" s="2" t="s">
        <v>1393</v>
      </c>
    </row>
    <row r="10972" spans="2:14" x14ac:dyDescent="0.25">
      <c r="B10972" s="2" t="s">
        <v>8092</v>
      </c>
      <c r="C10972" s="2" t="s">
        <v>8093</v>
      </c>
      <c r="D10972" s="2" t="s">
        <v>41</v>
      </c>
      <c r="E10972" s="2" t="s">
        <v>17</v>
      </c>
      <c r="F10972" s="2" t="s">
        <v>300</v>
      </c>
      <c r="G10972" s="2" t="s">
        <v>1101</v>
      </c>
      <c r="H10972" s="2" t="s">
        <v>8094</v>
      </c>
      <c r="I10972" s="2">
        <v>1791</v>
      </c>
      <c r="J10972" s="2">
        <v>0</v>
      </c>
      <c r="K10972" s="2">
        <v>61241008</v>
      </c>
      <c r="L10972" s="3">
        <v>45843</v>
      </c>
      <c r="M10972" s="3">
        <v>46204</v>
      </c>
      <c r="N10972" s="2" t="s">
        <v>1393</v>
      </c>
    </row>
    <row r="10973" spans="2:14" x14ac:dyDescent="0.25">
      <c r="B10973" s="2" t="s">
        <v>8092</v>
      </c>
      <c r="C10973" s="2" t="s">
        <v>8093</v>
      </c>
      <c r="D10973" s="2" t="s">
        <v>41</v>
      </c>
      <c r="E10973" s="2" t="s">
        <v>17</v>
      </c>
      <c r="F10973" s="2" t="s">
        <v>300</v>
      </c>
      <c r="G10973" s="2" t="s">
        <v>1101</v>
      </c>
      <c r="H10973" s="2" t="s">
        <v>8094</v>
      </c>
      <c r="I10973" s="2">
        <v>1791</v>
      </c>
      <c r="J10973" s="2">
        <v>0</v>
      </c>
      <c r="K10973" s="2">
        <v>61250802</v>
      </c>
      <c r="L10973" s="3">
        <v>45945</v>
      </c>
      <c r="M10973" s="3">
        <v>46303</v>
      </c>
      <c r="N10973" s="2" t="s">
        <v>1393</v>
      </c>
    </row>
    <row r="10974" spans="2:14" x14ac:dyDescent="0.25">
      <c r="B10974" s="2" t="s">
        <v>8092</v>
      </c>
      <c r="C10974" s="2" t="s">
        <v>8093</v>
      </c>
      <c r="D10974" s="2" t="s">
        <v>41</v>
      </c>
      <c r="E10974" s="2" t="s">
        <v>17</v>
      </c>
      <c r="F10974" s="2" t="s">
        <v>300</v>
      </c>
      <c r="G10974" s="2" t="s">
        <v>1101</v>
      </c>
      <c r="H10974" s="2" t="s">
        <v>8094</v>
      </c>
      <c r="I10974" s="2">
        <v>1791</v>
      </c>
      <c r="J10974" s="2">
        <v>0</v>
      </c>
      <c r="K10974" s="2">
        <v>61250805</v>
      </c>
      <c r="L10974" s="3">
        <v>45933</v>
      </c>
      <c r="M10974" s="3">
        <v>46290</v>
      </c>
      <c r="N10974" s="2" t="s">
        <v>1393</v>
      </c>
    </row>
    <row r="10975" spans="2:14" x14ac:dyDescent="0.25">
      <c r="B10975" s="2" t="s">
        <v>8092</v>
      </c>
      <c r="C10975" s="2" t="s">
        <v>8093</v>
      </c>
      <c r="D10975" s="2" t="s">
        <v>41</v>
      </c>
      <c r="E10975" s="2" t="s">
        <v>17</v>
      </c>
      <c r="F10975" s="2" t="s">
        <v>300</v>
      </c>
      <c r="G10975" s="2" t="s">
        <v>1101</v>
      </c>
      <c r="H10975" s="2" t="s">
        <v>8094</v>
      </c>
      <c r="I10975" s="2">
        <v>1791</v>
      </c>
      <c r="J10975" s="2">
        <v>1791</v>
      </c>
      <c r="K10975" s="2">
        <v>61251013</v>
      </c>
      <c r="L10975" s="3">
        <v>46080</v>
      </c>
      <c r="M10975" s="3">
        <v>46414</v>
      </c>
      <c r="N10975" s="2" t="s">
        <v>1393</v>
      </c>
    </row>
    <row r="10976" spans="2:14" x14ac:dyDescent="0.25">
      <c r="B10976" s="2" t="s">
        <v>8095</v>
      </c>
      <c r="C10976" s="2" t="s">
        <v>8096</v>
      </c>
      <c r="D10976" s="2" t="s">
        <v>41</v>
      </c>
      <c r="E10976" s="2" t="s">
        <v>17</v>
      </c>
      <c r="F10976" s="2" t="s">
        <v>300</v>
      </c>
      <c r="G10976" s="2" t="s">
        <v>1101</v>
      </c>
      <c r="H10976" s="2" t="s">
        <v>8091</v>
      </c>
      <c r="I10976" s="2">
        <v>0</v>
      </c>
      <c r="J10976" s="2">
        <v>0</v>
      </c>
      <c r="K10976" s="2">
        <v>0</v>
      </c>
      <c r="L10976" s="3">
        <v>45706</v>
      </c>
      <c r="M10976" s="2" t="s">
        <v>30</v>
      </c>
      <c r="N10976" s="2" t="s">
        <v>1393</v>
      </c>
    </row>
    <row r="10977" spans="2:14" x14ac:dyDescent="0.25">
      <c r="B10977" s="2" t="s">
        <v>8097</v>
      </c>
      <c r="C10977" s="2" t="s">
        <v>8098</v>
      </c>
      <c r="D10977" s="2" t="s">
        <v>41</v>
      </c>
      <c r="E10977" s="2" t="s">
        <v>17</v>
      </c>
      <c r="F10977" s="2" t="s">
        <v>300</v>
      </c>
      <c r="G10977" s="2" t="s">
        <v>1101</v>
      </c>
      <c r="H10977" s="2" t="s">
        <v>8091</v>
      </c>
      <c r="I10977" s="2">
        <v>0</v>
      </c>
      <c r="J10977" s="2">
        <v>0</v>
      </c>
      <c r="K10977" s="2">
        <v>270210814</v>
      </c>
      <c r="L10977" s="3">
        <v>45919</v>
      </c>
      <c r="M10977" s="2" t="s">
        <v>30</v>
      </c>
      <c r="N10977" s="2" t="s">
        <v>1393</v>
      </c>
    </row>
    <row r="10978" spans="2:14" x14ac:dyDescent="0.25">
      <c r="B10978" s="2" t="s">
        <v>8097</v>
      </c>
      <c r="C10978" s="2" t="s">
        <v>8098</v>
      </c>
      <c r="D10978" s="2" t="s">
        <v>41</v>
      </c>
      <c r="E10978" s="2" t="s">
        <v>17</v>
      </c>
      <c r="F10978" s="2" t="s">
        <v>300</v>
      </c>
      <c r="G10978" s="2" t="s">
        <v>1101</v>
      </c>
      <c r="H10978" s="2" t="s">
        <v>8091</v>
      </c>
      <c r="I10978" s="2">
        <v>0</v>
      </c>
      <c r="J10978" s="2">
        <v>0</v>
      </c>
      <c r="K10978" s="2">
        <v>270210922</v>
      </c>
      <c r="L10978" s="3">
        <v>46092</v>
      </c>
      <c r="M10978" s="2" t="s">
        <v>30</v>
      </c>
      <c r="N10978" s="2" t="s">
        <v>1393</v>
      </c>
    </row>
    <row r="10979" spans="2:14" x14ac:dyDescent="0.25">
      <c r="B10979" s="2" t="s">
        <v>8099</v>
      </c>
      <c r="C10979" s="2" t="s">
        <v>8100</v>
      </c>
      <c r="D10979" s="2" t="s">
        <v>16</v>
      </c>
      <c r="E10979" s="2" t="s">
        <v>17</v>
      </c>
      <c r="F10979" s="2" t="s">
        <v>18</v>
      </c>
      <c r="G10979" s="2" t="s">
        <v>90</v>
      </c>
      <c r="H10979" s="2" t="s">
        <v>8101</v>
      </c>
      <c r="I10979" s="2">
        <v>30911</v>
      </c>
      <c r="J10979" s="2">
        <v>0</v>
      </c>
      <c r="K10979" s="2" t="s">
        <v>8102</v>
      </c>
      <c r="L10979" s="3">
        <v>44958</v>
      </c>
      <c r="M10979" s="3">
        <v>46054</v>
      </c>
      <c r="N10979" s="2" t="s">
        <v>92</v>
      </c>
    </row>
    <row r="10980" spans="2:14" x14ac:dyDescent="0.25">
      <c r="B10980" s="2" t="s">
        <v>8099</v>
      </c>
      <c r="C10980" s="2" t="s">
        <v>8100</v>
      </c>
      <c r="D10980" s="2" t="s">
        <v>16</v>
      </c>
      <c r="E10980" s="2" t="s">
        <v>17</v>
      </c>
      <c r="F10980" s="2" t="s">
        <v>18</v>
      </c>
      <c r="G10980" s="2" t="s">
        <v>90</v>
      </c>
      <c r="H10980" s="2" t="s">
        <v>8101</v>
      </c>
      <c r="I10980" s="2">
        <v>30911</v>
      </c>
      <c r="J10980" s="2">
        <v>0</v>
      </c>
      <c r="K10980" s="2" t="s">
        <v>8103</v>
      </c>
      <c r="L10980" s="3">
        <v>44958</v>
      </c>
      <c r="M10980" s="3">
        <v>46054</v>
      </c>
      <c r="N10980" s="2" t="s">
        <v>92</v>
      </c>
    </row>
    <row r="10981" spans="2:14" x14ac:dyDescent="0.25">
      <c r="B10981" s="2" t="s">
        <v>8099</v>
      </c>
      <c r="C10981" s="2" t="s">
        <v>8100</v>
      </c>
      <c r="D10981" s="2" t="s">
        <v>16</v>
      </c>
      <c r="E10981" s="2" t="s">
        <v>17</v>
      </c>
      <c r="F10981" s="2" t="s">
        <v>18</v>
      </c>
      <c r="G10981" s="2" t="s">
        <v>90</v>
      </c>
      <c r="H10981" s="2" t="s">
        <v>8101</v>
      </c>
      <c r="I10981" s="2">
        <v>30911</v>
      </c>
      <c r="J10981" s="2">
        <v>0</v>
      </c>
      <c r="K10981" s="2" t="s">
        <v>8104</v>
      </c>
      <c r="L10981" s="3">
        <v>44958</v>
      </c>
      <c r="M10981" s="3">
        <v>46054</v>
      </c>
      <c r="N10981" s="2" t="s">
        <v>92</v>
      </c>
    </row>
    <row r="10982" spans="2:14" x14ac:dyDescent="0.25">
      <c r="B10982" s="2" t="s">
        <v>8099</v>
      </c>
      <c r="C10982" s="2" t="s">
        <v>8100</v>
      </c>
      <c r="D10982" s="2" t="s">
        <v>16</v>
      </c>
      <c r="E10982" s="2" t="s">
        <v>17</v>
      </c>
      <c r="F10982" s="2" t="s">
        <v>18</v>
      </c>
      <c r="G10982" s="2" t="s">
        <v>90</v>
      </c>
      <c r="H10982" s="2" t="s">
        <v>8101</v>
      </c>
      <c r="I10982" s="2">
        <v>30911</v>
      </c>
      <c r="J10982" s="2">
        <v>0</v>
      </c>
      <c r="K10982" s="2" t="s">
        <v>8105</v>
      </c>
      <c r="L10982" s="3">
        <v>44958</v>
      </c>
      <c r="M10982" s="3">
        <v>46054</v>
      </c>
      <c r="N10982" s="2" t="s">
        <v>92</v>
      </c>
    </row>
    <row r="10983" spans="2:14" x14ac:dyDescent="0.25">
      <c r="B10983" s="2" t="s">
        <v>8099</v>
      </c>
      <c r="C10983" s="2" t="s">
        <v>8100</v>
      </c>
      <c r="D10983" s="2" t="s">
        <v>16</v>
      </c>
      <c r="E10983" s="2" t="s">
        <v>17</v>
      </c>
      <c r="F10983" s="2" t="s">
        <v>18</v>
      </c>
      <c r="G10983" s="2" t="s">
        <v>90</v>
      </c>
      <c r="H10983" s="2" t="s">
        <v>8101</v>
      </c>
      <c r="I10983" s="2">
        <v>30911</v>
      </c>
      <c r="J10983" s="2">
        <v>0</v>
      </c>
      <c r="K10983" s="2" t="s">
        <v>8106</v>
      </c>
      <c r="L10983" s="3">
        <v>44958</v>
      </c>
      <c r="M10983" s="3">
        <v>46054</v>
      </c>
      <c r="N10983" s="2" t="s">
        <v>92</v>
      </c>
    </row>
    <row r="10984" spans="2:14" x14ac:dyDescent="0.25">
      <c r="B10984" s="2" t="s">
        <v>8099</v>
      </c>
      <c r="C10984" s="2" t="s">
        <v>8100</v>
      </c>
      <c r="D10984" s="2" t="s">
        <v>16</v>
      </c>
      <c r="E10984" s="2" t="s">
        <v>17</v>
      </c>
      <c r="F10984" s="2" t="s">
        <v>18</v>
      </c>
      <c r="G10984" s="2" t="s">
        <v>90</v>
      </c>
      <c r="H10984" s="2" t="s">
        <v>8101</v>
      </c>
      <c r="I10984" s="2">
        <v>30911</v>
      </c>
      <c r="J10984" s="2">
        <v>0</v>
      </c>
      <c r="K10984" s="2" t="s">
        <v>8107</v>
      </c>
      <c r="L10984" s="3">
        <v>44958</v>
      </c>
      <c r="M10984" s="3">
        <v>46054</v>
      </c>
      <c r="N10984" s="2" t="s">
        <v>92</v>
      </c>
    </row>
    <row r="10985" spans="2:14" x14ac:dyDescent="0.25">
      <c r="B10985" s="2" t="s">
        <v>8099</v>
      </c>
      <c r="C10985" s="2" t="s">
        <v>8100</v>
      </c>
      <c r="D10985" s="2" t="s">
        <v>16</v>
      </c>
      <c r="E10985" s="2" t="s">
        <v>17</v>
      </c>
      <c r="F10985" s="2" t="s">
        <v>18</v>
      </c>
      <c r="G10985" s="2" t="s">
        <v>90</v>
      </c>
      <c r="H10985" s="2" t="s">
        <v>8101</v>
      </c>
      <c r="I10985" s="2">
        <v>30911</v>
      </c>
      <c r="J10985" s="2">
        <v>0</v>
      </c>
      <c r="K10985" s="2" t="s">
        <v>8108</v>
      </c>
      <c r="L10985" s="3">
        <v>44958</v>
      </c>
      <c r="M10985" s="3">
        <v>46082</v>
      </c>
      <c r="N10985" s="2" t="s">
        <v>92</v>
      </c>
    </row>
    <row r="10986" spans="2:14" x14ac:dyDescent="0.25">
      <c r="B10986" s="2" t="s">
        <v>8099</v>
      </c>
      <c r="C10986" s="2" t="s">
        <v>8100</v>
      </c>
      <c r="D10986" s="2" t="s">
        <v>16</v>
      </c>
      <c r="E10986" s="2" t="s">
        <v>17</v>
      </c>
      <c r="F10986" s="2" t="s">
        <v>18</v>
      </c>
      <c r="G10986" s="2" t="s">
        <v>90</v>
      </c>
      <c r="H10986" s="2" t="s">
        <v>8101</v>
      </c>
      <c r="I10986" s="2">
        <v>30911</v>
      </c>
      <c r="J10986" s="2">
        <v>0</v>
      </c>
      <c r="K10986" s="2" t="s">
        <v>8109</v>
      </c>
      <c r="L10986" s="3">
        <v>44958</v>
      </c>
      <c r="M10986" s="3">
        <v>46113</v>
      </c>
      <c r="N10986" s="2" t="s">
        <v>92</v>
      </c>
    </row>
    <row r="10987" spans="2:14" x14ac:dyDescent="0.25">
      <c r="B10987" s="2" t="s">
        <v>8099</v>
      </c>
      <c r="C10987" s="2" t="s">
        <v>8100</v>
      </c>
      <c r="D10987" s="2" t="s">
        <v>16</v>
      </c>
      <c r="E10987" s="2" t="s">
        <v>17</v>
      </c>
      <c r="F10987" s="2" t="s">
        <v>18</v>
      </c>
      <c r="G10987" s="2" t="s">
        <v>90</v>
      </c>
      <c r="H10987" s="2" t="s">
        <v>8101</v>
      </c>
      <c r="I10987" s="2">
        <v>30911</v>
      </c>
      <c r="J10987" s="2">
        <v>0</v>
      </c>
      <c r="K10987" s="2" t="s">
        <v>8110</v>
      </c>
      <c r="L10987" s="3">
        <v>44958</v>
      </c>
      <c r="M10987" s="3">
        <v>46113</v>
      </c>
      <c r="N10987" s="2" t="s">
        <v>92</v>
      </c>
    </row>
    <row r="10988" spans="2:14" x14ac:dyDescent="0.25">
      <c r="B10988" s="2" t="s">
        <v>8099</v>
      </c>
      <c r="C10988" s="2" t="s">
        <v>8100</v>
      </c>
      <c r="D10988" s="2" t="s">
        <v>16</v>
      </c>
      <c r="E10988" s="2" t="s">
        <v>17</v>
      </c>
      <c r="F10988" s="2" t="s">
        <v>18</v>
      </c>
      <c r="G10988" s="2" t="s">
        <v>90</v>
      </c>
      <c r="H10988" s="2" t="s">
        <v>8101</v>
      </c>
      <c r="I10988" s="2">
        <v>30911</v>
      </c>
      <c r="J10988" s="2">
        <v>0</v>
      </c>
      <c r="K10988" s="2" t="s">
        <v>8111</v>
      </c>
      <c r="L10988" s="3">
        <v>44958</v>
      </c>
      <c r="M10988" s="3">
        <v>46113</v>
      </c>
      <c r="N10988" s="2" t="s">
        <v>92</v>
      </c>
    </row>
    <row r="10989" spans="2:14" x14ac:dyDescent="0.25">
      <c r="B10989" s="2" t="s">
        <v>8099</v>
      </c>
      <c r="C10989" s="2" t="s">
        <v>8100</v>
      </c>
      <c r="D10989" s="2" t="s">
        <v>16</v>
      </c>
      <c r="E10989" s="2" t="s">
        <v>17</v>
      </c>
      <c r="F10989" s="2" t="s">
        <v>18</v>
      </c>
      <c r="G10989" s="2" t="s">
        <v>90</v>
      </c>
      <c r="H10989" s="2" t="s">
        <v>8101</v>
      </c>
      <c r="I10989" s="2">
        <v>30911</v>
      </c>
      <c r="J10989" s="2">
        <v>0</v>
      </c>
      <c r="K10989" s="2" t="s">
        <v>8112</v>
      </c>
      <c r="L10989" s="3">
        <v>44958</v>
      </c>
      <c r="M10989" s="3">
        <v>46204</v>
      </c>
      <c r="N10989" s="2" t="s">
        <v>92</v>
      </c>
    </row>
    <row r="10990" spans="2:14" x14ac:dyDescent="0.25">
      <c r="B10990" s="2" t="s">
        <v>8099</v>
      </c>
      <c r="C10990" s="2" t="s">
        <v>8100</v>
      </c>
      <c r="D10990" s="2" t="s">
        <v>16</v>
      </c>
      <c r="E10990" s="2" t="s">
        <v>17</v>
      </c>
      <c r="F10990" s="2" t="s">
        <v>18</v>
      </c>
      <c r="G10990" s="2" t="s">
        <v>90</v>
      </c>
      <c r="H10990" s="2" t="s">
        <v>8101</v>
      </c>
      <c r="I10990" s="2">
        <v>30911</v>
      </c>
      <c r="J10990" s="2">
        <v>0</v>
      </c>
      <c r="K10990" s="2" t="s">
        <v>8113</v>
      </c>
      <c r="L10990" s="3">
        <v>44958</v>
      </c>
      <c r="M10990" s="3">
        <v>46204</v>
      </c>
      <c r="N10990" s="2" t="s">
        <v>92</v>
      </c>
    </row>
    <row r="10991" spans="2:14" x14ac:dyDescent="0.25">
      <c r="B10991" s="2" t="s">
        <v>8099</v>
      </c>
      <c r="C10991" s="2" t="s">
        <v>8100</v>
      </c>
      <c r="D10991" s="2" t="s">
        <v>16</v>
      </c>
      <c r="E10991" s="2" t="s">
        <v>17</v>
      </c>
      <c r="F10991" s="2" t="s">
        <v>18</v>
      </c>
      <c r="G10991" s="2" t="s">
        <v>90</v>
      </c>
      <c r="H10991" s="2" t="s">
        <v>8101</v>
      </c>
      <c r="I10991" s="2">
        <v>30911</v>
      </c>
      <c r="J10991" s="2">
        <v>0</v>
      </c>
      <c r="K10991" s="2" t="s">
        <v>8114</v>
      </c>
      <c r="L10991" s="3">
        <v>44958</v>
      </c>
      <c r="M10991" s="3">
        <v>46235</v>
      </c>
      <c r="N10991" s="2" t="s">
        <v>92</v>
      </c>
    </row>
    <row r="10992" spans="2:14" x14ac:dyDescent="0.25">
      <c r="B10992" s="2" t="s">
        <v>8099</v>
      </c>
      <c r="C10992" s="2" t="s">
        <v>8100</v>
      </c>
      <c r="D10992" s="2" t="s">
        <v>16</v>
      </c>
      <c r="E10992" s="2" t="s">
        <v>17</v>
      </c>
      <c r="F10992" s="2" t="s">
        <v>18</v>
      </c>
      <c r="G10992" s="2" t="s">
        <v>90</v>
      </c>
      <c r="H10992" s="2" t="s">
        <v>8101</v>
      </c>
      <c r="I10992" s="2">
        <v>30911</v>
      </c>
      <c r="J10992" s="2">
        <v>0</v>
      </c>
      <c r="K10992" s="2" t="s">
        <v>8115</v>
      </c>
      <c r="L10992" s="3">
        <v>44958</v>
      </c>
      <c r="M10992" s="3">
        <v>46235</v>
      </c>
      <c r="N10992" s="2" t="s">
        <v>92</v>
      </c>
    </row>
    <row r="10993" spans="2:14" x14ac:dyDescent="0.25">
      <c r="B10993" s="2" t="s">
        <v>8099</v>
      </c>
      <c r="C10993" s="2" t="s">
        <v>8100</v>
      </c>
      <c r="D10993" s="2" t="s">
        <v>16</v>
      </c>
      <c r="E10993" s="2" t="s">
        <v>17</v>
      </c>
      <c r="F10993" s="2" t="s">
        <v>18</v>
      </c>
      <c r="G10993" s="2" t="s">
        <v>90</v>
      </c>
      <c r="H10993" s="2" t="s">
        <v>8101</v>
      </c>
      <c r="I10993" s="2">
        <v>30911</v>
      </c>
      <c r="J10993" s="2">
        <v>0</v>
      </c>
      <c r="K10993" s="2" t="s">
        <v>8116</v>
      </c>
      <c r="L10993" s="3">
        <v>45741</v>
      </c>
      <c r="M10993" s="3">
        <v>46419</v>
      </c>
      <c r="N10993" s="2" t="s">
        <v>92</v>
      </c>
    </row>
    <row r="10994" spans="2:14" x14ac:dyDescent="0.25">
      <c r="B10994" s="2" t="s">
        <v>8099</v>
      </c>
      <c r="C10994" s="2" t="s">
        <v>8100</v>
      </c>
      <c r="D10994" s="2" t="s">
        <v>16</v>
      </c>
      <c r="E10994" s="2" t="s">
        <v>17</v>
      </c>
      <c r="F10994" s="2" t="s">
        <v>18</v>
      </c>
      <c r="G10994" s="2" t="s">
        <v>90</v>
      </c>
      <c r="H10994" s="2" t="s">
        <v>8101</v>
      </c>
      <c r="I10994" s="2">
        <v>30911</v>
      </c>
      <c r="J10994" s="2">
        <v>0</v>
      </c>
      <c r="K10994" s="2" t="s">
        <v>8117</v>
      </c>
      <c r="L10994" s="3">
        <v>45741</v>
      </c>
      <c r="M10994" s="3">
        <v>46419</v>
      </c>
      <c r="N10994" s="2" t="s">
        <v>92</v>
      </c>
    </row>
    <row r="10995" spans="2:14" x14ac:dyDescent="0.25">
      <c r="B10995" s="2" t="s">
        <v>8099</v>
      </c>
      <c r="C10995" s="2" t="s">
        <v>8100</v>
      </c>
      <c r="D10995" s="2" t="s">
        <v>16</v>
      </c>
      <c r="E10995" s="2" t="s">
        <v>17</v>
      </c>
      <c r="F10995" s="2" t="s">
        <v>18</v>
      </c>
      <c r="G10995" s="2" t="s">
        <v>90</v>
      </c>
      <c r="H10995" s="2" t="s">
        <v>8101</v>
      </c>
      <c r="I10995" s="2">
        <v>30911</v>
      </c>
      <c r="J10995" s="2">
        <v>0</v>
      </c>
      <c r="K10995" s="2" t="s">
        <v>8118</v>
      </c>
      <c r="L10995" s="3">
        <v>45741</v>
      </c>
      <c r="M10995" s="3">
        <v>46419</v>
      </c>
      <c r="N10995" s="2" t="s">
        <v>92</v>
      </c>
    </row>
    <row r="10996" spans="2:14" x14ac:dyDescent="0.25">
      <c r="B10996" s="2" t="s">
        <v>8099</v>
      </c>
      <c r="C10996" s="2" t="s">
        <v>8100</v>
      </c>
      <c r="D10996" s="2" t="s">
        <v>16</v>
      </c>
      <c r="E10996" s="2" t="s">
        <v>17</v>
      </c>
      <c r="F10996" s="2" t="s">
        <v>18</v>
      </c>
      <c r="G10996" s="2" t="s">
        <v>90</v>
      </c>
      <c r="H10996" s="2" t="s">
        <v>8101</v>
      </c>
      <c r="I10996" s="2">
        <v>30911</v>
      </c>
      <c r="J10996" s="2">
        <v>0</v>
      </c>
      <c r="K10996" s="2" t="s">
        <v>8119</v>
      </c>
      <c r="L10996" s="3">
        <v>45741</v>
      </c>
      <c r="M10996" s="3">
        <v>46419</v>
      </c>
      <c r="N10996" s="2" t="s">
        <v>92</v>
      </c>
    </row>
    <row r="10997" spans="2:14" x14ac:dyDescent="0.25">
      <c r="B10997" s="2" t="s">
        <v>8099</v>
      </c>
      <c r="C10997" s="2" t="s">
        <v>8100</v>
      </c>
      <c r="D10997" s="2" t="s">
        <v>16</v>
      </c>
      <c r="E10997" s="2" t="s">
        <v>17</v>
      </c>
      <c r="F10997" s="2" t="s">
        <v>18</v>
      </c>
      <c r="G10997" s="2" t="s">
        <v>90</v>
      </c>
      <c r="H10997" s="2" t="s">
        <v>8101</v>
      </c>
      <c r="I10997" s="2">
        <v>30911</v>
      </c>
      <c r="J10997" s="2">
        <v>30</v>
      </c>
      <c r="K10997" s="2" t="s">
        <v>8120</v>
      </c>
      <c r="L10997" s="3">
        <v>45880</v>
      </c>
      <c r="M10997" s="3">
        <v>46569</v>
      </c>
      <c r="N10997" s="2" t="s">
        <v>92</v>
      </c>
    </row>
    <row r="10998" spans="2:14" x14ac:dyDescent="0.25">
      <c r="B10998" s="2" t="s">
        <v>8099</v>
      </c>
      <c r="C10998" s="2" t="s">
        <v>8100</v>
      </c>
      <c r="D10998" s="2" t="s">
        <v>16</v>
      </c>
      <c r="E10998" s="2" t="s">
        <v>17</v>
      </c>
      <c r="F10998" s="2" t="s">
        <v>18</v>
      </c>
      <c r="G10998" s="2" t="s">
        <v>90</v>
      </c>
      <c r="H10998" s="2" t="s">
        <v>8101</v>
      </c>
      <c r="I10998" s="2">
        <v>30911</v>
      </c>
      <c r="J10998" s="2">
        <v>0</v>
      </c>
      <c r="K10998" s="2" t="s">
        <v>8121</v>
      </c>
      <c r="L10998" s="3">
        <v>45877</v>
      </c>
      <c r="M10998" s="3">
        <v>46569</v>
      </c>
      <c r="N10998" s="2" t="s">
        <v>92</v>
      </c>
    </row>
    <row r="10999" spans="2:14" x14ac:dyDescent="0.25">
      <c r="B10999" s="2" t="s">
        <v>8099</v>
      </c>
      <c r="C10999" s="2" t="s">
        <v>8100</v>
      </c>
      <c r="D10999" s="2" t="s">
        <v>16</v>
      </c>
      <c r="E10999" s="2" t="s">
        <v>17</v>
      </c>
      <c r="F10999" s="2" t="s">
        <v>18</v>
      </c>
      <c r="G10999" s="2" t="s">
        <v>90</v>
      </c>
      <c r="H10999" s="2" t="s">
        <v>8101</v>
      </c>
      <c r="I10999" s="2">
        <v>30911</v>
      </c>
      <c r="J10999" s="2">
        <v>0</v>
      </c>
      <c r="K10999" s="2" t="s">
        <v>8122</v>
      </c>
      <c r="L10999" s="3">
        <v>45877</v>
      </c>
      <c r="M10999" s="3">
        <v>46569</v>
      </c>
      <c r="N10999" s="2" t="s">
        <v>92</v>
      </c>
    </row>
    <row r="11000" spans="2:14" x14ac:dyDescent="0.25">
      <c r="B11000" s="2" t="s">
        <v>8099</v>
      </c>
      <c r="C11000" s="2" t="s">
        <v>8100</v>
      </c>
      <c r="D11000" s="2" t="s">
        <v>16</v>
      </c>
      <c r="E11000" s="2" t="s">
        <v>17</v>
      </c>
      <c r="F11000" s="2" t="s">
        <v>18</v>
      </c>
      <c r="G11000" s="2" t="s">
        <v>90</v>
      </c>
      <c r="H11000" s="2" t="s">
        <v>8101</v>
      </c>
      <c r="I11000" s="2">
        <v>30911</v>
      </c>
      <c r="J11000" s="2">
        <v>0</v>
      </c>
      <c r="K11000" s="2" t="s">
        <v>8122</v>
      </c>
      <c r="L11000" s="3">
        <v>45880</v>
      </c>
      <c r="M11000" s="3">
        <v>46569</v>
      </c>
      <c r="N11000" s="2" t="s">
        <v>92</v>
      </c>
    </row>
    <row r="11001" spans="2:14" x14ac:dyDescent="0.25">
      <c r="B11001" s="2" t="s">
        <v>8099</v>
      </c>
      <c r="C11001" s="2" t="s">
        <v>8100</v>
      </c>
      <c r="D11001" s="2" t="s">
        <v>16</v>
      </c>
      <c r="E11001" s="2" t="s">
        <v>17</v>
      </c>
      <c r="F11001" s="2" t="s">
        <v>18</v>
      </c>
      <c r="G11001" s="2" t="s">
        <v>90</v>
      </c>
      <c r="H11001" s="2" t="s">
        <v>8101</v>
      </c>
      <c r="I11001" s="2">
        <v>30911</v>
      </c>
      <c r="J11001" s="2">
        <v>1</v>
      </c>
      <c r="K11001" s="2" t="s">
        <v>8123</v>
      </c>
      <c r="L11001" s="3">
        <v>45880</v>
      </c>
      <c r="M11001" s="3">
        <v>46569</v>
      </c>
      <c r="N11001" s="2" t="s">
        <v>92</v>
      </c>
    </row>
    <row r="11002" spans="2:14" x14ac:dyDescent="0.25">
      <c r="B11002" s="2" t="s">
        <v>8099</v>
      </c>
      <c r="C11002" s="2" t="s">
        <v>8100</v>
      </c>
      <c r="D11002" s="2" t="s">
        <v>16</v>
      </c>
      <c r="E11002" s="2" t="s">
        <v>17</v>
      </c>
      <c r="F11002" s="2" t="s">
        <v>18</v>
      </c>
      <c r="G11002" s="2" t="s">
        <v>90</v>
      </c>
      <c r="H11002" s="2" t="s">
        <v>8101</v>
      </c>
      <c r="I11002" s="2">
        <v>30911</v>
      </c>
      <c r="J11002" s="2">
        <v>0</v>
      </c>
      <c r="K11002" s="2" t="s">
        <v>8124</v>
      </c>
      <c r="L11002" s="3">
        <v>45880</v>
      </c>
      <c r="M11002" s="3">
        <v>46569</v>
      </c>
      <c r="N11002" s="2" t="s">
        <v>92</v>
      </c>
    </row>
    <row r="11003" spans="2:14" x14ac:dyDescent="0.25">
      <c r="B11003" s="2" t="s">
        <v>8099</v>
      </c>
      <c r="C11003" s="2" t="s">
        <v>8100</v>
      </c>
      <c r="D11003" s="2" t="s">
        <v>16</v>
      </c>
      <c r="E11003" s="2" t="s">
        <v>17</v>
      </c>
      <c r="F11003" s="2" t="s">
        <v>18</v>
      </c>
      <c r="G11003" s="2" t="s">
        <v>90</v>
      </c>
      <c r="H11003" s="2" t="s">
        <v>8101</v>
      </c>
      <c r="I11003" s="2">
        <v>30911</v>
      </c>
      <c r="J11003" s="2">
        <v>0</v>
      </c>
      <c r="K11003" s="2" t="s">
        <v>8125</v>
      </c>
      <c r="L11003" s="3">
        <v>45880</v>
      </c>
      <c r="M11003" s="3">
        <v>46569</v>
      </c>
      <c r="N11003" s="2" t="s">
        <v>92</v>
      </c>
    </row>
    <row r="11004" spans="2:14" x14ac:dyDescent="0.25">
      <c r="B11004" s="2" t="s">
        <v>8099</v>
      </c>
      <c r="C11004" s="2" t="s">
        <v>8100</v>
      </c>
      <c r="D11004" s="2" t="s">
        <v>16</v>
      </c>
      <c r="E11004" s="2" t="s">
        <v>17</v>
      </c>
      <c r="F11004" s="2" t="s">
        <v>18</v>
      </c>
      <c r="G11004" s="2" t="s">
        <v>90</v>
      </c>
      <c r="H11004" s="2" t="s">
        <v>8101</v>
      </c>
      <c r="I11004" s="2">
        <v>30911</v>
      </c>
      <c r="J11004" s="2">
        <v>0</v>
      </c>
      <c r="K11004" s="2" t="s">
        <v>8126</v>
      </c>
      <c r="L11004" s="3">
        <v>46081</v>
      </c>
      <c r="M11004" s="3">
        <v>46784</v>
      </c>
      <c r="N11004" s="2" t="s">
        <v>92</v>
      </c>
    </row>
    <row r="11005" spans="2:14" x14ac:dyDescent="0.25">
      <c r="B11005" s="2" t="s">
        <v>8099</v>
      </c>
      <c r="C11005" s="2" t="s">
        <v>8100</v>
      </c>
      <c r="D11005" s="2" t="s">
        <v>16</v>
      </c>
      <c r="E11005" s="2" t="s">
        <v>17</v>
      </c>
      <c r="F11005" s="2" t="s">
        <v>18</v>
      </c>
      <c r="G11005" s="2" t="s">
        <v>90</v>
      </c>
      <c r="H11005" s="2" t="s">
        <v>8101</v>
      </c>
      <c r="I11005" s="2">
        <v>30911</v>
      </c>
      <c r="J11005" s="2">
        <v>0</v>
      </c>
      <c r="K11005" s="2" t="s">
        <v>8127</v>
      </c>
      <c r="L11005" s="3">
        <v>46081</v>
      </c>
      <c r="M11005" s="3">
        <v>46784</v>
      </c>
      <c r="N11005" s="2" t="s">
        <v>92</v>
      </c>
    </row>
    <row r="11006" spans="2:14" x14ac:dyDescent="0.25">
      <c r="B11006" s="2" t="s">
        <v>8099</v>
      </c>
      <c r="C11006" s="2" t="s">
        <v>8100</v>
      </c>
      <c r="D11006" s="2" t="s">
        <v>16</v>
      </c>
      <c r="E11006" s="2" t="s">
        <v>17</v>
      </c>
      <c r="F11006" s="2" t="s">
        <v>18</v>
      </c>
      <c r="G11006" s="2" t="s">
        <v>90</v>
      </c>
      <c r="H11006" s="2" t="s">
        <v>8101</v>
      </c>
      <c r="I11006" s="2">
        <v>30911</v>
      </c>
      <c r="J11006" s="2">
        <v>0</v>
      </c>
      <c r="K11006" s="2" t="s">
        <v>8128</v>
      </c>
      <c r="L11006" s="3">
        <v>46081</v>
      </c>
      <c r="M11006" s="3">
        <v>46784</v>
      </c>
      <c r="N11006" s="2" t="s">
        <v>92</v>
      </c>
    </row>
    <row r="11007" spans="2:14" x14ac:dyDescent="0.25">
      <c r="B11007" s="2" t="s">
        <v>8099</v>
      </c>
      <c r="C11007" s="2" t="s">
        <v>8100</v>
      </c>
      <c r="D11007" s="2" t="s">
        <v>16</v>
      </c>
      <c r="E11007" s="2" t="s">
        <v>17</v>
      </c>
      <c r="F11007" s="2" t="s">
        <v>18</v>
      </c>
      <c r="G11007" s="2" t="s">
        <v>90</v>
      </c>
      <c r="H11007" s="2" t="s">
        <v>8101</v>
      </c>
      <c r="I11007" s="2">
        <v>30911</v>
      </c>
      <c r="J11007" s="2">
        <v>0</v>
      </c>
      <c r="K11007" s="2" t="s">
        <v>8129</v>
      </c>
      <c r="L11007" s="3">
        <v>46093</v>
      </c>
      <c r="M11007" s="3">
        <v>46784</v>
      </c>
      <c r="N11007" s="2" t="s">
        <v>92</v>
      </c>
    </row>
    <row r="11008" spans="2:14" x14ac:dyDescent="0.25">
      <c r="B11008" s="2" t="s">
        <v>8099</v>
      </c>
      <c r="C11008" s="2" t="s">
        <v>8100</v>
      </c>
      <c r="D11008" s="2" t="s">
        <v>16</v>
      </c>
      <c r="E11008" s="2" t="s">
        <v>17</v>
      </c>
      <c r="F11008" s="2" t="s">
        <v>18</v>
      </c>
      <c r="G11008" s="2" t="s">
        <v>90</v>
      </c>
      <c r="H11008" s="2" t="s">
        <v>8101</v>
      </c>
      <c r="I11008" s="2">
        <v>30911</v>
      </c>
      <c r="J11008" s="2">
        <v>0</v>
      </c>
      <c r="K11008" s="2" t="s">
        <v>8130</v>
      </c>
      <c r="L11008" s="3">
        <v>46093</v>
      </c>
      <c r="M11008" s="3">
        <v>46784</v>
      </c>
      <c r="N11008" s="2" t="s">
        <v>92</v>
      </c>
    </row>
    <row r="11009" spans="2:14" x14ac:dyDescent="0.25">
      <c r="B11009" s="2" t="s">
        <v>8099</v>
      </c>
      <c r="C11009" s="2" t="s">
        <v>8100</v>
      </c>
      <c r="D11009" s="2" t="s">
        <v>16</v>
      </c>
      <c r="E11009" s="2" t="s">
        <v>17</v>
      </c>
      <c r="F11009" s="2" t="s">
        <v>18</v>
      </c>
      <c r="G11009" s="2" t="s">
        <v>90</v>
      </c>
      <c r="H11009" s="2" t="s">
        <v>8101</v>
      </c>
      <c r="I11009" s="2">
        <v>30911</v>
      </c>
      <c r="J11009" s="2">
        <v>8400</v>
      </c>
      <c r="K11009" s="2" t="s">
        <v>8131</v>
      </c>
      <c r="L11009" s="3">
        <v>46116</v>
      </c>
      <c r="M11009" s="3">
        <v>46813</v>
      </c>
      <c r="N11009" s="2" t="s">
        <v>92</v>
      </c>
    </row>
    <row r="11010" spans="2:14" x14ac:dyDescent="0.25">
      <c r="B11010" s="2" t="s">
        <v>8099</v>
      </c>
      <c r="C11010" s="2" t="s">
        <v>8100</v>
      </c>
      <c r="D11010" s="2" t="s">
        <v>16</v>
      </c>
      <c r="E11010" s="2" t="s">
        <v>17</v>
      </c>
      <c r="F11010" s="2" t="s">
        <v>18</v>
      </c>
      <c r="G11010" s="2" t="s">
        <v>90</v>
      </c>
      <c r="H11010" s="2" t="s">
        <v>8101</v>
      </c>
      <c r="I11010" s="2">
        <v>30911</v>
      </c>
      <c r="J11010" s="2">
        <v>8400</v>
      </c>
      <c r="K11010" s="2" t="s">
        <v>8132</v>
      </c>
      <c r="L11010" s="3">
        <v>46116</v>
      </c>
      <c r="M11010" s="3">
        <v>46813</v>
      </c>
      <c r="N11010" s="2" t="s">
        <v>92</v>
      </c>
    </row>
    <row r="11011" spans="2:14" x14ac:dyDescent="0.25">
      <c r="B11011" s="2" t="s">
        <v>8099</v>
      </c>
      <c r="C11011" s="2" t="s">
        <v>8100</v>
      </c>
      <c r="D11011" s="2" t="s">
        <v>16</v>
      </c>
      <c r="E11011" s="2" t="s">
        <v>17</v>
      </c>
      <c r="F11011" s="2" t="s">
        <v>18</v>
      </c>
      <c r="G11011" s="2" t="s">
        <v>90</v>
      </c>
      <c r="H11011" s="2" t="s">
        <v>8101</v>
      </c>
      <c r="I11011" s="2">
        <v>30911</v>
      </c>
      <c r="J11011" s="2">
        <v>3680</v>
      </c>
      <c r="K11011" s="2" t="s">
        <v>8133</v>
      </c>
      <c r="L11011" s="3">
        <v>46116</v>
      </c>
      <c r="M11011" s="3">
        <v>46813</v>
      </c>
      <c r="N11011" s="2" t="s">
        <v>92</v>
      </c>
    </row>
    <row r="11012" spans="2:14" x14ac:dyDescent="0.25">
      <c r="B11012" s="2" t="s">
        <v>8099</v>
      </c>
      <c r="C11012" s="2" t="s">
        <v>8100</v>
      </c>
      <c r="D11012" s="2" t="s">
        <v>16</v>
      </c>
      <c r="E11012" s="2" t="s">
        <v>17</v>
      </c>
      <c r="F11012" s="2" t="s">
        <v>18</v>
      </c>
      <c r="G11012" s="2" t="s">
        <v>90</v>
      </c>
      <c r="H11012" s="2" t="s">
        <v>8101</v>
      </c>
      <c r="I11012" s="2">
        <v>30911</v>
      </c>
      <c r="J11012" s="2">
        <v>2400</v>
      </c>
      <c r="K11012" s="2" t="s">
        <v>8134</v>
      </c>
      <c r="L11012" s="3">
        <v>46116</v>
      </c>
      <c r="M11012" s="3">
        <v>46813</v>
      </c>
      <c r="N11012" s="2" t="s">
        <v>92</v>
      </c>
    </row>
    <row r="11013" spans="2:14" x14ac:dyDescent="0.25">
      <c r="B11013" s="2" t="s">
        <v>8099</v>
      </c>
      <c r="C11013" s="2" t="s">
        <v>8100</v>
      </c>
      <c r="D11013" s="2" t="s">
        <v>16</v>
      </c>
      <c r="E11013" s="2" t="s">
        <v>17</v>
      </c>
      <c r="F11013" s="2" t="s">
        <v>18</v>
      </c>
      <c r="G11013" s="2" t="s">
        <v>90</v>
      </c>
      <c r="H11013" s="2" t="s">
        <v>8101</v>
      </c>
      <c r="I11013" s="2">
        <v>30911</v>
      </c>
      <c r="J11013" s="2">
        <v>8000</v>
      </c>
      <c r="K11013" s="2" t="s">
        <v>8135</v>
      </c>
      <c r="L11013" s="3">
        <v>46140</v>
      </c>
      <c r="M11013" s="3">
        <v>46844</v>
      </c>
      <c r="N11013" s="2" t="s">
        <v>92</v>
      </c>
    </row>
    <row r="11014" spans="2:14" x14ac:dyDescent="0.25">
      <c r="B11014" s="2" t="s">
        <v>8099</v>
      </c>
      <c r="C11014" s="2" t="s">
        <v>8100</v>
      </c>
      <c r="D11014" s="2" t="s">
        <v>16</v>
      </c>
      <c r="E11014" s="2" t="s">
        <v>181</v>
      </c>
      <c r="F11014" s="2" t="s">
        <v>18</v>
      </c>
      <c r="G11014" s="2" t="s">
        <v>90</v>
      </c>
      <c r="H11014" s="2" t="s">
        <v>8101</v>
      </c>
      <c r="I11014" s="2">
        <v>30911</v>
      </c>
      <c r="J11014" s="2">
        <v>0</v>
      </c>
      <c r="K11014" s="2" t="s">
        <v>8115</v>
      </c>
      <c r="L11014" s="3">
        <v>44958</v>
      </c>
      <c r="M11014" s="3">
        <v>46235</v>
      </c>
      <c r="N11014" s="2" t="s">
        <v>92</v>
      </c>
    </row>
    <row r="11015" spans="2:14" x14ac:dyDescent="0.25">
      <c r="B11015" s="2" t="s">
        <v>8099</v>
      </c>
      <c r="C11015" s="2" t="s">
        <v>8100</v>
      </c>
      <c r="D11015" s="2" t="s">
        <v>16</v>
      </c>
      <c r="E11015" s="2" t="s">
        <v>181</v>
      </c>
      <c r="F11015" s="2" t="s">
        <v>18</v>
      </c>
      <c r="G11015" s="2" t="s">
        <v>90</v>
      </c>
      <c r="H11015" s="2" t="s">
        <v>8101</v>
      </c>
      <c r="I11015" s="2">
        <v>30911</v>
      </c>
      <c r="J11015" s="2">
        <v>0</v>
      </c>
      <c r="K11015" s="2" t="s">
        <v>8118</v>
      </c>
      <c r="L11015" s="3">
        <v>45741</v>
      </c>
      <c r="M11015" s="3">
        <v>46419</v>
      </c>
      <c r="N11015" s="2" t="s">
        <v>92</v>
      </c>
    </row>
    <row r="11016" spans="2:14" x14ac:dyDescent="0.25">
      <c r="B11016" s="2" t="s">
        <v>8099</v>
      </c>
      <c r="C11016" s="2" t="s">
        <v>8100</v>
      </c>
      <c r="D11016" s="2" t="s">
        <v>16</v>
      </c>
      <c r="E11016" s="2" t="s">
        <v>181</v>
      </c>
      <c r="F11016" s="2" t="s">
        <v>18</v>
      </c>
      <c r="G11016" s="2" t="s">
        <v>90</v>
      </c>
      <c r="H11016" s="2" t="s">
        <v>8101</v>
      </c>
      <c r="I11016" s="2">
        <v>30911</v>
      </c>
      <c r="J11016" s="2">
        <v>0</v>
      </c>
      <c r="K11016" s="2" t="s">
        <v>8121</v>
      </c>
      <c r="L11016" s="3">
        <v>45877</v>
      </c>
      <c r="M11016" s="3">
        <v>46569</v>
      </c>
      <c r="N11016" s="2" t="s">
        <v>92</v>
      </c>
    </row>
    <row r="11017" spans="2:14" x14ac:dyDescent="0.25">
      <c r="B11017" s="2" t="s">
        <v>8099</v>
      </c>
      <c r="C11017" s="2" t="s">
        <v>8100</v>
      </c>
      <c r="D11017" s="2" t="s">
        <v>16</v>
      </c>
      <c r="E11017" s="2" t="s">
        <v>1828</v>
      </c>
      <c r="F11017" s="2" t="s">
        <v>18</v>
      </c>
      <c r="G11017" s="2" t="s">
        <v>90</v>
      </c>
      <c r="H11017" s="2" t="s">
        <v>8101</v>
      </c>
      <c r="I11017" s="2">
        <v>30911</v>
      </c>
      <c r="J11017" s="2">
        <v>0</v>
      </c>
      <c r="K11017" s="2" t="s">
        <v>8106</v>
      </c>
      <c r="L11017" s="3">
        <v>44958</v>
      </c>
      <c r="M11017" s="3">
        <v>46054</v>
      </c>
      <c r="N11017" s="2" t="s">
        <v>92</v>
      </c>
    </row>
    <row r="11018" spans="2:14" x14ac:dyDescent="0.25">
      <c r="B11018" s="2" t="s">
        <v>8099</v>
      </c>
      <c r="C11018" s="2" t="s">
        <v>8100</v>
      </c>
      <c r="D11018" s="2" t="s">
        <v>16</v>
      </c>
      <c r="E11018" s="2" t="s">
        <v>1828</v>
      </c>
      <c r="F11018" s="2" t="s">
        <v>18</v>
      </c>
      <c r="G11018" s="2" t="s">
        <v>90</v>
      </c>
      <c r="H11018" s="2" t="s">
        <v>8101</v>
      </c>
      <c r="I11018" s="2">
        <v>30911</v>
      </c>
      <c r="J11018" s="2">
        <v>0</v>
      </c>
      <c r="K11018" s="2" t="s">
        <v>8109</v>
      </c>
      <c r="L11018" s="3">
        <v>44958</v>
      </c>
      <c r="M11018" s="3">
        <v>46113</v>
      </c>
      <c r="N11018" s="2" t="s">
        <v>92</v>
      </c>
    </row>
    <row r="11019" spans="2:14" x14ac:dyDescent="0.25">
      <c r="B11019" s="2" t="s">
        <v>8099</v>
      </c>
      <c r="C11019" s="2" t="s">
        <v>8100</v>
      </c>
      <c r="D11019" s="2" t="s">
        <v>16</v>
      </c>
      <c r="E11019" s="2" t="s">
        <v>1828</v>
      </c>
      <c r="F11019" s="2" t="s">
        <v>18</v>
      </c>
      <c r="G11019" s="2" t="s">
        <v>90</v>
      </c>
      <c r="H11019" s="2" t="s">
        <v>8101</v>
      </c>
      <c r="I11019" s="2">
        <v>30911</v>
      </c>
      <c r="J11019" s="2">
        <v>0</v>
      </c>
      <c r="K11019" s="2" t="s">
        <v>8110</v>
      </c>
      <c r="L11019" s="3">
        <v>44958</v>
      </c>
      <c r="M11019" s="3">
        <v>46113</v>
      </c>
      <c r="N11019" s="2" t="s">
        <v>92</v>
      </c>
    </row>
    <row r="11020" spans="2:14" x14ac:dyDescent="0.25">
      <c r="B11020" s="2" t="s">
        <v>8099</v>
      </c>
      <c r="C11020" s="2" t="s">
        <v>8100</v>
      </c>
      <c r="D11020" s="2" t="s">
        <v>16</v>
      </c>
      <c r="E11020" s="2" t="s">
        <v>1828</v>
      </c>
      <c r="F11020" s="2" t="s">
        <v>18</v>
      </c>
      <c r="G11020" s="2" t="s">
        <v>90</v>
      </c>
      <c r="H11020" s="2" t="s">
        <v>8101</v>
      </c>
      <c r="I11020" s="2">
        <v>30911</v>
      </c>
      <c r="J11020" s="2">
        <v>0</v>
      </c>
      <c r="K11020" s="2" t="s">
        <v>8111</v>
      </c>
      <c r="L11020" s="3">
        <v>44958</v>
      </c>
      <c r="M11020" s="3">
        <v>46113</v>
      </c>
      <c r="N11020" s="2" t="s">
        <v>92</v>
      </c>
    </row>
    <row r="11021" spans="2:14" x14ac:dyDescent="0.25">
      <c r="B11021" s="2" t="s">
        <v>8099</v>
      </c>
      <c r="C11021" s="2" t="s">
        <v>8100</v>
      </c>
      <c r="D11021" s="2" t="s">
        <v>16</v>
      </c>
      <c r="E11021" s="2" t="s">
        <v>1828</v>
      </c>
      <c r="F11021" s="2" t="s">
        <v>18</v>
      </c>
      <c r="G11021" s="2" t="s">
        <v>90</v>
      </c>
      <c r="H11021" s="2" t="s">
        <v>8101</v>
      </c>
      <c r="I11021" s="2">
        <v>30911</v>
      </c>
      <c r="J11021" s="2">
        <v>0</v>
      </c>
      <c r="K11021" s="2" t="s">
        <v>8112</v>
      </c>
      <c r="L11021" s="3">
        <v>44958</v>
      </c>
      <c r="M11021" s="3">
        <v>46204</v>
      </c>
      <c r="N11021" s="2" t="s">
        <v>92</v>
      </c>
    </row>
    <row r="11022" spans="2:14" x14ac:dyDescent="0.25">
      <c r="B11022" s="2" t="s">
        <v>8099</v>
      </c>
      <c r="C11022" s="2" t="s">
        <v>8100</v>
      </c>
      <c r="D11022" s="2" t="s">
        <v>16</v>
      </c>
      <c r="E11022" s="2" t="s">
        <v>1828</v>
      </c>
      <c r="F11022" s="2" t="s">
        <v>18</v>
      </c>
      <c r="G11022" s="2" t="s">
        <v>90</v>
      </c>
      <c r="H11022" s="2" t="s">
        <v>8101</v>
      </c>
      <c r="I11022" s="2">
        <v>30911</v>
      </c>
      <c r="J11022" s="2">
        <v>0</v>
      </c>
      <c r="K11022" s="2" t="s">
        <v>8113</v>
      </c>
      <c r="L11022" s="3">
        <v>44958</v>
      </c>
      <c r="M11022" s="3">
        <v>46204</v>
      </c>
      <c r="N11022" s="2" t="s">
        <v>92</v>
      </c>
    </row>
    <row r="11023" spans="2:14" x14ac:dyDescent="0.25">
      <c r="B11023" s="2" t="s">
        <v>8099</v>
      </c>
      <c r="C11023" s="2" t="s">
        <v>8100</v>
      </c>
      <c r="D11023" s="2" t="s">
        <v>16</v>
      </c>
      <c r="E11023" s="2" t="s">
        <v>1828</v>
      </c>
      <c r="F11023" s="2" t="s">
        <v>18</v>
      </c>
      <c r="G11023" s="2" t="s">
        <v>90</v>
      </c>
      <c r="H11023" s="2" t="s">
        <v>8101</v>
      </c>
      <c r="I11023" s="2">
        <v>30911</v>
      </c>
      <c r="J11023" s="2">
        <v>0</v>
      </c>
      <c r="K11023" s="2" t="s">
        <v>8114</v>
      </c>
      <c r="L11023" s="3">
        <v>44958</v>
      </c>
      <c r="M11023" s="3">
        <v>46235</v>
      </c>
      <c r="N11023" s="2" t="s">
        <v>92</v>
      </c>
    </row>
    <row r="11024" spans="2:14" x14ac:dyDescent="0.25">
      <c r="B11024" s="2" t="s">
        <v>8099</v>
      </c>
      <c r="C11024" s="2" t="s">
        <v>8100</v>
      </c>
      <c r="D11024" s="2" t="s">
        <v>16</v>
      </c>
      <c r="E11024" s="2" t="s">
        <v>1828</v>
      </c>
      <c r="F11024" s="2" t="s">
        <v>18</v>
      </c>
      <c r="G11024" s="2" t="s">
        <v>90</v>
      </c>
      <c r="H11024" s="2" t="s">
        <v>8101</v>
      </c>
      <c r="I11024" s="2">
        <v>30911</v>
      </c>
      <c r="J11024" s="2">
        <v>0</v>
      </c>
      <c r="K11024" s="2" t="s">
        <v>8115</v>
      </c>
      <c r="L11024" s="3">
        <v>44958</v>
      </c>
      <c r="M11024" s="3">
        <v>46235</v>
      </c>
      <c r="N11024" s="2" t="s">
        <v>92</v>
      </c>
    </row>
    <row r="11025" spans="2:14" x14ac:dyDescent="0.25">
      <c r="B11025" s="2" t="s">
        <v>8099</v>
      </c>
      <c r="C11025" s="2" t="s">
        <v>8100</v>
      </c>
      <c r="D11025" s="2" t="s">
        <v>16</v>
      </c>
      <c r="E11025" s="2" t="s">
        <v>1828</v>
      </c>
      <c r="F11025" s="2" t="s">
        <v>18</v>
      </c>
      <c r="G11025" s="2" t="s">
        <v>90</v>
      </c>
      <c r="H11025" s="2" t="s">
        <v>8101</v>
      </c>
      <c r="I11025" s="2">
        <v>30911</v>
      </c>
      <c r="J11025" s="2">
        <v>0</v>
      </c>
      <c r="K11025" s="2" t="s">
        <v>8121</v>
      </c>
      <c r="L11025" s="3">
        <v>45877</v>
      </c>
      <c r="M11025" s="3">
        <v>46569</v>
      </c>
      <c r="N11025" s="2" t="s">
        <v>92</v>
      </c>
    </row>
    <row r="11026" spans="2:14" x14ac:dyDescent="0.25">
      <c r="B11026" s="2" t="s">
        <v>8099</v>
      </c>
      <c r="C11026" s="2" t="s">
        <v>8100</v>
      </c>
      <c r="D11026" s="2" t="s">
        <v>16</v>
      </c>
      <c r="E11026" s="2" t="s">
        <v>1828</v>
      </c>
      <c r="F11026" s="2" t="s">
        <v>18</v>
      </c>
      <c r="G11026" s="2" t="s">
        <v>90</v>
      </c>
      <c r="H11026" s="2" t="s">
        <v>8101</v>
      </c>
      <c r="I11026" s="2">
        <v>30911</v>
      </c>
      <c r="J11026" s="2">
        <v>0</v>
      </c>
      <c r="K11026" s="2" t="s">
        <v>8122</v>
      </c>
      <c r="L11026" s="3">
        <v>45877</v>
      </c>
      <c r="M11026" s="3">
        <v>46569</v>
      </c>
      <c r="N11026" s="2" t="s">
        <v>92</v>
      </c>
    </row>
    <row r="11027" spans="2:14" x14ac:dyDescent="0.25">
      <c r="B11027" s="2" t="s">
        <v>8099</v>
      </c>
      <c r="C11027" s="2" t="s">
        <v>8100</v>
      </c>
      <c r="D11027" s="2" t="s">
        <v>16</v>
      </c>
      <c r="E11027" s="2" t="s">
        <v>1828</v>
      </c>
      <c r="F11027" s="2" t="s">
        <v>18</v>
      </c>
      <c r="G11027" s="2" t="s">
        <v>90</v>
      </c>
      <c r="H11027" s="2" t="s">
        <v>8101</v>
      </c>
      <c r="I11027" s="2">
        <v>30911</v>
      </c>
      <c r="J11027" s="2">
        <v>0</v>
      </c>
      <c r="K11027" s="2" t="s">
        <v>8122</v>
      </c>
      <c r="L11027" s="3">
        <v>45880</v>
      </c>
      <c r="M11027" s="3">
        <v>46569</v>
      </c>
      <c r="N11027" s="2" t="s">
        <v>92</v>
      </c>
    </row>
    <row r="11028" spans="2:14" x14ac:dyDescent="0.25">
      <c r="B11028" s="2" t="s">
        <v>8099</v>
      </c>
      <c r="C11028" s="2" t="s">
        <v>8100</v>
      </c>
      <c r="D11028" s="2" t="s">
        <v>16</v>
      </c>
      <c r="E11028" s="2" t="s">
        <v>1828</v>
      </c>
      <c r="F11028" s="2" t="s">
        <v>18</v>
      </c>
      <c r="G11028" s="2" t="s">
        <v>90</v>
      </c>
      <c r="H11028" s="2" t="s">
        <v>8101</v>
      </c>
      <c r="I11028" s="2">
        <v>30911</v>
      </c>
      <c r="J11028" s="2">
        <v>0</v>
      </c>
      <c r="K11028" s="2" t="s">
        <v>8123</v>
      </c>
      <c r="L11028" s="3">
        <v>45880</v>
      </c>
      <c r="M11028" s="3">
        <v>46569</v>
      </c>
      <c r="N11028" s="2" t="s">
        <v>92</v>
      </c>
    </row>
    <row r="11029" spans="2:14" x14ac:dyDescent="0.25">
      <c r="B11029" s="2" t="s">
        <v>8099</v>
      </c>
      <c r="C11029" s="2" t="s">
        <v>8100</v>
      </c>
      <c r="D11029" s="2" t="s">
        <v>16</v>
      </c>
      <c r="E11029" s="2" t="s">
        <v>142</v>
      </c>
      <c r="F11029" s="2" t="s">
        <v>18</v>
      </c>
      <c r="G11029" s="2" t="s">
        <v>90</v>
      </c>
      <c r="H11029" s="2" t="s">
        <v>8101</v>
      </c>
      <c r="I11029" s="2">
        <v>30911</v>
      </c>
      <c r="J11029" s="2">
        <v>0</v>
      </c>
      <c r="K11029" s="2" t="s">
        <v>8109</v>
      </c>
      <c r="L11029" s="3">
        <v>44958</v>
      </c>
      <c r="M11029" s="3">
        <v>46113</v>
      </c>
      <c r="N11029" s="2" t="s">
        <v>92</v>
      </c>
    </row>
    <row r="11030" spans="2:14" x14ac:dyDescent="0.25">
      <c r="B11030" s="2" t="s">
        <v>8099</v>
      </c>
      <c r="C11030" s="2" t="s">
        <v>8100</v>
      </c>
      <c r="D11030" s="2" t="s">
        <v>16</v>
      </c>
      <c r="E11030" s="2" t="s">
        <v>142</v>
      </c>
      <c r="F11030" s="2" t="s">
        <v>18</v>
      </c>
      <c r="G11030" s="2" t="s">
        <v>90</v>
      </c>
      <c r="H11030" s="2" t="s">
        <v>8101</v>
      </c>
      <c r="I11030" s="2">
        <v>30911</v>
      </c>
      <c r="J11030" s="2">
        <v>0</v>
      </c>
      <c r="K11030" s="2" t="s">
        <v>8110</v>
      </c>
      <c r="L11030" s="3">
        <v>44958</v>
      </c>
      <c r="M11030" s="3">
        <v>46113</v>
      </c>
      <c r="N11030" s="2" t="s">
        <v>92</v>
      </c>
    </row>
    <row r="11031" spans="2:14" x14ac:dyDescent="0.25">
      <c r="B11031" s="2" t="s">
        <v>8099</v>
      </c>
      <c r="C11031" s="2" t="s">
        <v>8100</v>
      </c>
      <c r="D11031" s="2" t="s">
        <v>16</v>
      </c>
      <c r="E11031" s="2" t="s">
        <v>142</v>
      </c>
      <c r="F11031" s="2" t="s">
        <v>18</v>
      </c>
      <c r="G11031" s="2" t="s">
        <v>90</v>
      </c>
      <c r="H11031" s="2" t="s">
        <v>8101</v>
      </c>
      <c r="I11031" s="2">
        <v>30911</v>
      </c>
      <c r="J11031" s="2">
        <v>0</v>
      </c>
      <c r="K11031" s="2" t="s">
        <v>8115</v>
      </c>
      <c r="L11031" s="3">
        <v>44958</v>
      </c>
      <c r="M11031" s="3">
        <v>46235</v>
      </c>
      <c r="N11031" s="2" t="s">
        <v>92</v>
      </c>
    </row>
    <row r="11032" spans="2:14" x14ac:dyDescent="0.25">
      <c r="B11032" s="2" t="s">
        <v>8099</v>
      </c>
      <c r="C11032" s="2" t="s">
        <v>8100</v>
      </c>
      <c r="D11032" s="2" t="s">
        <v>16</v>
      </c>
      <c r="E11032" s="2" t="s">
        <v>142</v>
      </c>
      <c r="F11032" s="2" t="s">
        <v>18</v>
      </c>
      <c r="G11032" s="2" t="s">
        <v>90</v>
      </c>
      <c r="H11032" s="2" t="s">
        <v>8101</v>
      </c>
      <c r="I11032" s="2">
        <v>30911</v>
      </c>
      <c r="J11032" s="2">
        <v>0</v>
      </c>
      <c r="K11032" s="2" t="s">
        <v>8119</v>
      </c>
      <c r="L11032" s="3">
        <v>45741</v>
      </c>
      <c r="M11032" s="3">
        <v>46419</v>
      </c>
      <c r="N11032" s="2" t="s">
        <v>92</v>
      </c>
    </row>
    <row r="11033" spans="2:14" x14ac:dyDescent="0.25">
      <c r="B11033" s="2" t="s">
        <v>8099</v>
      </c>
      <c r="C11033" s="2" t="s">
        <v>8100</v>
      </c>
      <c r="D11033" s="2" t="s">
        <v>16</v>
      </c>
      <c r="E11033" s="2" t="s">
        <v>142</v>
      </c>
      <c r="F11033" s="2" t="s">
        <v>18</v>
      </c>
      <c r="G11033" s="2" t="s">
        <v>90</v>
      </c>
      <c r="H11033" s="2" t="s">
        <v>8101</v>
      </c>
      <c r="I11033" s="2">
        <v>30911</v>
      </c>
      <c r="J11033" s="2">
        <v>0</v>
      </c>
      <c r="K11033" s="2" t="s">
        <v>8121</v>
      </c>
      <c r="L11033" s="3">
        <v>45877</v>
      </c>
      <c r="M11033" s="3">
        <v>46569</v>
      </c>
      <c r="N11033" s="2" t="s">
        <v>92</v>
      </c>
    </row>
    <row r="11034" spans="2:14" x14ac:dyDescent="0.25">
      <c r="B11034" s="2" t="s">
        <v>8099</v>
      </c>
      <c r="C11034" s="2" t="s">
        <v>8100</v>
      </c>
      <c r="D11034" s="2" t="s">
        <v>16</v>
      </c>
      <c r="E11034" s="2" t="s">
        <v>142</v>
      </c>
      <c r="F11034" s="2" t="s">
        <v>18</v>
      </c>
      <c r="G11034" s="2" t="s">
        <v>90</v>
      </c>
      <c r="H11034" s="2" t="s">
        <v>8101</v>
      </c>
      <c r="I11034" s="2">
        <v>30911</v>
      </c>
      <c r="J11034" s="2">
        <v>0</v>
      </c>
      <c r="K11034" s="2" t="s">
        <v>8123</v>
      </c>
      <c r="L11034" s="3">
        <v>45880</v>
      </c>
      <c r="M11034" s="3">
        <v>46569</v>
      </c>
      <c r="N11034" s="2" t="s">
        <v>92</v>
      </c>
    </row>
    <row r="11035" spans="2:14" x14ac:dyDescent="0.25">
      <c r="B11035" s="2" t="s">
        <v>8099</v>
      </c>
      <c r="C11035" s="2" t="s">
        <v>8100</v>
      </c>
      <c r="D11035" s="2" t="s">
        <v>16</v>
      </c>
      <c r="E11035" s="2" t="s">
        <v>142</v>
      </c>
      <c r="F11035" s="2" t="s">
        <v>18</v>
      </c>
      <c r="G11035" s="2" t="s">
        <v>90</v>
      </c>
      <c r="H11035" s="2" t="s">
        <v>8101</v>
      </c>
      <c r="I11035" s="2">
        <v>30911</v>
      </c>
      <c r="J11035" s="2">
        <v>0</v>
      </c>
      <c r="K11035" s="2" t="s">
        <v>8124</v>
      </c>
      <c r="L11035" s="3">
        <v>45880</v>
      </c>
      <c r="M11035" s="3">
        <v>46569</v>
      </c>
      <c r="N11035" s="2" t="s">
        <v>92</v>
      </c>
    </row>
    <row r="11036" spans="2:14" x14ac:dyDescent="0.25">
      <c r="B11036" s="2" t="s">
        <v>8099</v>
      </c>
      <c r="C11036" s="2" t="s">
        <v>8100</v>
      </c>
      <c r="D11036" s="2" t="s">
        <v>16</v>
      </c>
      <c r="E11036" s="2" t="s">
        <v>142</v>
      </c>
      <c r="F11036" s="2" t="s">
        <v>18</v>
      </c>
      <c r="G11036" s="2" t="s">
        <v>90</v>
      </c>
      <c r="H11036" s="2" t="s">
        <v>8101</v>
      </c>
      <c r="I11036" s="2">
        <v>30911</v>
      </c>
      <c r="J11036" s="2">
        <v>0</v>
      </c>
      <c r="K11036" s="2" t="s">
        <v>8132</v>
      </c>
      <c r="L11036" s="3">
        <v>46116</v>
      </c>
      <c r="M11036" s="3">
        <v>46813</v>
      </c>
      <c r="N11036" s="2" t="s">
        <v>92</v>
      </c>
    </row>
    <row r="11037" spans="2:14" x14ac:dyDescent="0.25">
      <c r="B11037" s="2" t="s">
        <v>8099</v>
      </c>
      <c r="C11037" s="2" t="s">
        <v>8100</v>
      </c>
      <c r="D11037" s="2" t="s">
        <v>16</v>
      </c>
      <c r="E11037" s="2" t="s">
        <v>142</v>
      </c>
      <c r="F11037" s="2" t="s">
        <v>18</v>
      </c>
      <c r="G11037" s="2" t="s">
        <v>90</v>
      </c>
      <c r="H11037" s="2" t="s">
        <v>8101</v>
      </c>
      <c r="I11037" s="2">
        <v>30911</v>
      </c>
      <c r="J11037" s="2">
        <v>0</v>
      </c>
      <c r="K11037" s="2" t="s">
        <v>8135</v>
      </c>
      <c r="L11037" s="3">
        <v>46140</v>
      </c>
      <c r="M11037" s="3">
        <v>46844</v>
      </c>
      <c r="N11037" s="2" t="s">
        <v>92</v>
      </c>
    </row>
    <row r="11038" spans="2:14" x14ac:dyDescent="0.25">
      <c r="B11038" s="2" t="s">
        <v>8136</v>
      </c>
      <c r="C11038" s="2" t="s">
        <v>8137</v>
      </c>
      <c r="D11038" s="2" t="s">
        <v>16</v>
      </c>
      <c r="E11038" s="2" t="s">
        <v>17</v>
      </c>
      <c r="F11038" s="2" t="s">
        <v>18</v>
      </c>
      <c r="G11038" s="2" t="s">
        <v>90</v>
      </c>
      <c r="H11038" s="2" t="s">
        <v>8101</v>
      </c>
      <c r="I11038" s="2">
        <v>33559</v>
      </c>
      <c r="J11038" s="2">
        <v>0</v>
      </c>
      <c r="K11038" s="2" t="s">
        <v>8138</v>
      </c>
      <c r="L11038" s="3">
        <v>44958</v>
      </c>
      <c r="M11038" s="3">
        <v>46174</v>
      </c>
      <c r="N11038" s="2" t="s">
        <v>92</v>
      </c>
    </row>
    <row r="11039" spans="2:14" x14ac:dyDescent="0.25">
      <c r="B11039" s="2" t="s">
        <v>8136</v>
      </c>
      <c r="C11039" s="2" t="s">
        <v>8137</v>
      </c>
      <c r="D11039" s="2" t="s">
        <v>16</v>
      </c>
      <c r="E11039" s="2" t="s">
        <v>17</v>
      </c>
      <c r="F11039" s="2" t="s">
        <v>18</v>
      </c>
      <c r="G11039" s="2" t="s">
        <v>90</v>
      </c>
      <c r="H11039" s="2" t="s">
        <v>8101</v>
      </c>
      <c r="I11039" s="2">
        <v>33559</v>
      </c>
      <c r="J11039" s="2">
        <v>0</v>
      </c>
      <c r="K11039" s="2" t="s">
        <v>8139</v>
      </c>
      <c r="L11039" s="3">
        <v>44958</v>
      </c>
      <c r="M11039" s="3">
        <v>46204</v>
      </c>
      <c r="N11039" s="2" t="s">
        <v>92</v>
      </c>
    </row>
    <row r="11040" spans="2:14" x14ac:dyDescent="0.25">
      <c r="B11040" s="2" t="s">
        <v>8136</v>
      </c>
      <c r="C11040" s="2" t="s">
        <v>8137</v>
      </c>
      <c r="D11040" s="2" t="s">
        <v>16</v>
      </c>
      <c r="E11040" s="2" t="s">
        <v>17</v>
      </c>
      <c r="F11040" s="2" t="s">
        <v>18</v>
      </c>
      <c r="G11040" s="2" t="s">
        <v>90</v>
      </c>
      <c r="H11040" s="2" t="s">
        <v>8101</v>
      </c>
      <c r="I11040" s="2">
        <v>33559</v>
      </c>
      <c r="J11040" s="2">
        <v>0</v>
      </c>
      <c r="K11040" s="2" t="s">
        <v>8113</v>
      </c>
      <c r="L11040" s="3">
        <v>44958</v>
      </c>
      <c r="M11040" s="3">
        <v>46204</v>
      </c>
      <c r="N11040" s="2" t="s">
        <v>92</v>
      </c>
    </row>
    <row r="11041" spans="2:14" x14ac:dyDescent="0.25">
      <c r="B11041" s="2" t="s">
        <v>8136</v>
      </c>
      <c r="C11041" s="2" t="s">
        <v>8137</v>
      </c>
      <c r="D11041" s="2" t="s">
        <v>16</v>
      </c>
      <c r="E11041" s="2" t="s">
        <v>17</v>
      </c>
      <c r="F11041" s="2" t="s">
        <v>18</v>
      </c>
      <c r="G11041" s="2" t="s">
        <v>90</v>
      </c>
      <c r="H11041" s="2" t="s">
        <v>8101</v>
      </c>
      <c r="I11041" s="2">
        <v>33559</v>
      </c>
      <c r="J11041" s="2">
        <v>0</v>
      </c>
      <c r="K11041" s="2" t="s">
        <v>8140</v>
      </c>
      <c r="L11041" s="3">
        <v>44958</v>
      </c>
      <c r="M11041" s="3">
        <v>46235</v>
      </c>
      <c r="N11041" s="2" t="s">
        <v>92</v>
      </c>
    </row>
    <row r="11042" spans="2:14" x14ac:dyDescent="0.25">
      <c r="B11042" s="2" t="s">
        <v>8136</v>
      </c>
      <c r="C11042" s="2" t="s">
        <v>8137</v>
      </c>
      <c r="D11042" s="2" t="s">
        <v>16</v>
      </c>
      <c r="E11042" s="2" t="s">
        <v>17</v>
      </c>
      <c r="F11042" s="2" t="s">
        <v>18</v>
      </c>
      <c r="G11042" s="2" t="s">
        <v>90</v>
      </c>
      <c r="H11042" s="2" t="s">
        <v>8101</v>
      </c>
      <c r="I11042" s="2">
        <v>33559</v>
      </c>
      <c r="J11042" s="2">
        <v>0</v>
      </c>
      <c r="K11042" s="2" t="s">
        <v>8141</v>
      </c>
      <c r="L11042" s="3">
        <v>44958</v>
      </c>
      <c r="M11042" s="3">
        <v>46235</v>
      </c>
      <c r="N11042" s="2" t="s">
        <v>92</v>
      </c>
    </row>
    <row r="11043" spans="2:14" x14ac:dyDescent="0.25">
      <c r="B11043" s="2" t="s">
        <v>8136</v>
      </c>
      <c r="C11043" s="2" t="s">
        <v>8137</v>
      </c>
      <c r="D11043" s="2" t="s">
        <v>16</v>
      </c>
      <c r="E11043" s="2" t="s">
        <v>17</v>
      </c>
      <c r="F11043" s="2" t="s">
        <v>18</v>
      </c>
      <c r="G11043" s="2" t="s">
        <v>90</v>
      </c>
      <c r="H11043" s="2" t="s">
        <v>8101</v>
      </c>
      <c r="I11043" s="2">
        <v>33559</v>
      </c>
      <c r="J11043" s="2">
        <v>0</v>
      </c>
      <c r="K11043" s="2" t="s">
        <v>8117</v>
      </c>
      <c r="L11043" s="3">
        <v>45727</v>
      </c>
      <c r="M11043" s="3">
        <v>46419</v>
      </c>
      <c r="N11043" s="2" t="s">
        <v>92</v>
      </c>
    </row>
    <row r="11044" spans="2:14" x14ac:dyDescent="0.25">
      <c r="B11044" s="2" t="s">
        <v>8136</v>
      </c>
      <c r="C11044" s="2" t="s">
        <v>8137</v>
      </c>
      <c r="D11044" s="2" t="s">
        <v>16</v>
      </c>
      <c r="E11044" s="2" t="s">
        <v>17</v>
      </c>
      <c r="F11044" s="2" t="s">
        <v>18</v>
      </c>
      <c r="G11044" s="2" t="s">
        <v>90</v>
      </c>
      <c r="H11044" s="2" t="s">
        <v>8101</v>
      </c>
      <c r="I11044" s="2">
        <v>33559</v>
      </c>
      <c r="J11044" s="2">
        <v>0</v>
      </c>
      <c r="K11044" s="2" t="s">
        <v>8142</v>
      </c>
      <c r="L11044" s="3">
        <v>45761</v>
      </c>
      <c r="M11044" s="3">
        <v>46447</v>
      </c>
      <c r="N11044" s="2" t="s">
        <v>92</v>
      </c>
    </row>
    <row r="11045" spans="2:14" x14ac:dyDescent="0.25">
      <c r="B11045" s="2" t="s">
        <v>8136</v>
      </c>
      <c r="C11045" s="2" t="s">
        <v>8137</v>
      </c>
      <c r="D11045" s="2" t="s">
        <v>16</v>
      </c>
      <c r="E11045" s="2" t="s">
        <v>17</v>
      </c>
      <c r="F11045" s="2" t="s">
        <v>18</v>
      </c>
      <c r="G11045" s="2" t="s">
        <v>90</v>
      </c>
      <c r="H11045" s="2" t="s">
        <v>8101</v>
      </c>
      <c r="I11045" s="2">
        <v>33559</v>
      </c>
      <c r="J11045" s="2">
        <v>0</v>
      </c>
      <c r="K11045" s="2" t="s">
        <v>8143</v>
      </c>
      <c r="L11045" s="3">
        <v>45761</v>
      </c>
      <c r="M11045" s="3">
        <v>46447</v>
      </c>
      <c r="N11045" s="2" t="s">
        <v>92</v>
      </c>
    </row>
    <row r="11046" spans="2:14" x14ac:dyDescent="0.25">
      <c r="B11046" s="2" t="s">
        <v>8136</v>
      </c>
      <c r="C11046" s="2" t="s">
        <v>8137</v>
      </c>
      <c r="D11046" s="2" t="s">
        <v>16</v>
      </c>
      <c r="E11046" s="2" t="s">
        <v>17</v>
      </c>
      <c r="F11046" s="2" t="s">
        <v>18</v>
      </c>
      <c r="G11046" s="2" t="s">
        <v>90</v>
      </c>
      <c r="H11046" s="2" t="s">
        <v>8101</v>
      </c>
      <c r="I11046" s="2">
        <v>33559</v>
      </c>
      <c r="J11046" s="2">
        <v>0</v>
      </c>
      <c r="K11046" s="2" t="s">
        <v>8144</v>
      </c>
      <c r="L11046" s="3">
        <v>45810</v>
      </c>
      <c r="M11046" s="3">
        <v>46508</v>
      </c>
      <c r="N11046" s="2" t="s">
        <v>92</v>
      </c>
    </row>
    <row r="11047" spans="2:14" x14ac:dyDescent="0.25">
      <c r="B11047" s="2" t="s">
        <v>8136</v>
      </c>
      <c r="C11047" s="2" t="s">
        <v>8137</v>
      </c>
      <c r="D11047" s="2" t="s">
        <v>16</v>
      </c>
      <c r="E11047" s="2" t="s">
        <v>17</v>
      </c>
      <c r="F11047" s="2" t="s">
        <v>18</v>
      </c>
      <c r="G11047" s="2" t="s">
        <v>90</v>
      </c>
      <c r="H11047" s="2" t="s">
        <v>8101</v>
      </c>
      <c r="I11047" s="2">
        <v>33559</v>
      </c>
      <c r="J11047" s="2">
        <v>0</v>
      </c>
      <c r="K11047" s="2" t="s">
        <v>8145</v>
      </c>
      <c r="L11047" s="3">
        <v>45852</v>
      </c>
      <c r="M11047" s="3">
        <v>46508</v>
      </c>
      <c r="N11047" s="2" t="s">
        <v>92</v>
      </c>
    </row>
    <row r="11048" spans="2:14" x14ac:dyDescent="0.25">
      <c r="B11048" s="2" t="s">
        <v>8136</v>
      </c>
      <c r="C11048" s="2" t="s">
        <v>8137</v>
      </c>
      <c r="D11048" s="2" t="s">
        <v>16</v>
      </c>
      <c r="E11048" s="2" t="s">
        <v>17</v>
      </c>
      <c r="F11048" s="2" t="s">
        <v>18</v>
      </c>
      <c r="G11048" s="2" t="s">
        <v>90</v>
      </c>
      <c r="H11048" s="2" t="s">
        <v>8101</v>
      </c>
      <c r="I11048" s="2">
        <v>33559</v>
      </c>
      <c r="J11048" s="2">
        <v>0</v>
      </c>
      <c r="K11048" s="2" t="s">
        <v>8146</v>
      </c>
      <c r="L11048" s="3">
        <v>45871</v>
      </c>
      <c r="M11048" s="3">
        <v>46539</v>
      </c>
      <c r="N11048" s="2" t="s">
        <v>92</v>
      </c>
    </row>
    <row r="11049" spans="2:14" x14ac:dyDescent="0.25">
      <c r="B11049" s="2" t="s">
        <v>8136</v>
      </c>
      <c r="C11049" s="2" t="s">
        <v>8137</v>
      </c>
      <c r="D11049" s="2" t="s">
        <v>16</v>
      </c>
      <c r="E11049" s="2" t="s">
        <v>17</v>
      </c>
      <c r="F11049" s="2" t="s">
        <v>18</v>
      </c>
      <c r="G11049" s="2" t="s">
        <v>90</v>
      </c>
      <c r="H11049" s="2" t="s">
        <v>8101</v>
      </c>
      <c r="I11049" s="2">
        <v>33559</v>
      </c>
      <c r="J11049" s="2">
        <v>0</v>
      </c>
      <c r="K11049" s="2" t="s">
        <v>8147</v>
      </c>
      <c r="L11049" s="3">
        <v>45871</v>
      </c>
      <c r="M11049" s="3">
        <v>46539</v>
      </c>
      <c r="N11049" s="2" t="s">
        <v>92</v>
      </c>
    </row>
    <row r="11050" spans="2:14" x14ac:dyDescent="0.25">
      <c r="B11050" s="2" t="s">
        <v>8136</v>
      </c>
      <c r="C11050" s="2" t="s">
        <v>8137</v>
      </c>
      <c r="D11050" s="2" t="s">
        <v>16</v>
      </c>
      <c r="E11050" s="2" t="s">
        <v>17</v>
      </c>
      <c r="F11050" s="2" t="s">
        <v>18</v>
      </c>
      <c r="G11050" s="2" t="s">
        <v>90</v>
      </c>
      <c r="H11050" s="2" t="s">
        <v>8101</v>
      </c>
      <c r="I11050" s="2">
        <v>33559</v>
      </c>
      <c r="J11050" s="2">
        <v>0</v>
      </c>
      <c r="K11050" s="2" t="s">
        <v>8148</v>
      </c>
      <c r="L11050" s="3">
        <v>45871</v>
      </c>
      <c r="M11050" s="3">
        <v>46539</v>
      </c>
      <c r="N11050" s="2" t="s">
        <v>92</v>
      </c>
    </row>
    <row r="11051" spans="2:14" x14ac:dyDescent="0.25">
      <c r="B11051" s="2" t="s">
        <v>8136</v>
      </c>
      <c r="C11051" s="2" t="s">
        <v>8137</v>
      </c>
      <c r="D11051" s="2" t="s">
        <v>16</v>
      </c>
      <c r="E11051" s="2" t="s">
        <v>17</v>
      </c>
      <c r="F11051" s="2" t="s">
        <v>18</v>
      </c>
      <c r="G11051" s="2" t="s">
        <v>90</v>
      </c>
      <c r="H11051" s="2" t="s">
        <v>8101</v>
      </c>
      <c r="I11051" s="2">
        <v>33559</v>
      </c>
      <c r="J11051" s="2">
        <v>0</v>
      </c>
      <c r="K11051" s="2" t="s">
        <v>8149</v>
      </c>
      <c r="L11051" s="3">
        <v>45916</v>
      </c>
      <c r="M11051" s="3">
        <v>46600</v>
      </c>
      <c r="N11051" s="2" t="s">
        <v>92</v>
      </c>
    </row>
    <row r="11052" spans="2:14" x14ac:dyDescent="0.25">
      <c r="B11052" s="2" t="s">
        <v>8136</v>
      </c>
      <c r="C11052" s="2" t="s">
        <v>8137</v>
      </c>
      <c r="D11052" s="2" t="s">
        <v>16</v>
      </c>
      <c r="E11052" s="2" t="s">
        <v>17</v>
      </c>
      <c r="F11052" s="2" t="s">
        <v>18</v>
      </c>
      <c r="G11052" s="2" t="s">
        <v>90</v>
      </c>
      <c r="H11052" s="2" t="s">
        <v>8101</v>
      </c>
      <c r="I11052" s="2">
        <v>33559</v>
      </c>
      <c r="J11052" s="2">
        <v>0</v>
      </c>
      <c r="K11052" s="2" t="s">
        <v>8150</v>
      </c>
      <c r="L11052" s="3">
        <v>45918</v>
      </c>
      <c r="M11052" s="3">
        <v>46600</v>
      </c>
      <c r="N11052" s="2" t="s">
        <v>92</v>
      </c>
    </row>
    <row r="11053" spans="2:14" x14ac:dyDescent="0.25">
      <c r="B11053" s="2" t="s">
        <v>8136</v>
      </c>
      <c r="C11053" s="2" t="s">
        <v>8137</v>
      </c>
      <c r="D11053" s="2" t="s">
        <v>16</v>
      </c>
      <c r="E11053" s="2" t="s">
        <v>17</v>
      </c>
      <c r="F11053" s="2" t="s">
        <v>18</v>
      </c>
      <c r="G11053" s="2" t="s">
        <v>90</v>
      </c>
      <c r="H11053" s="2" t="s">
        <v>8101</v>
      </c>
      <c r="I11053" s="2">
        <v>33559</v>
      </c>
      <c r="J11053" s="2">
        <v>0</v>
      </c>
      <c r="K11053" s="2" t="s">
        <v>8151</v>
      </c>
      <c r="L11053" s="3">
        <v>46053</v>
      </c>
      <c r="M11053" s="3">
        <v>46692</v>
      </c>
      <c r="N11053" s="2" t="s">
        <v>92</v>
      </c>
    </row>
    <row r="11054" spans="2:14" x14ac:dyDescent="0.25">
      <c r="B11054" s="2" t="s">
        <v>8136</v>
      </c>
      <c r="C11054" s="2" t="s">
        <v>8137</v>
      </c>
      <c r="D11054" s="2" t="s">
        <v>16</v>
      </c>
      <c r="E11054" s="2" t="s">
        <v>17</v>
      </c>
      <c r="F11054" s="2" t="s">
        <v>18</v>
      </c>
      <c r="G11054" s="2" t="s">
        <v>90</v>
      </c>
      <c r="H11054" s="2" t="s">
        <v>8101</v>
      </c>
      <c r="I11054" s="2">
        <v>33559</v>
      </c>
      <c r="J11054" s="2">
        <v>0</v>
      </c>
      <c r="K11054" s="2" t="s">
        <v>8152</v>
      </c>
      <c r="L11054" s="3">
        <v>46071</v>
      </c>
      <c r="M11054" s="3">
        <v>46722</v>
      </c>
      <c r="N11054" s="2" t="s">
        <v>92</v>
      </c>
    </row>
    <row r="11055" spans="2:14" x14ac:dyDescent="0.25">
      <c r="B11055" s="2" t="s">
        <v>8136</v>
      </c>
      <c r="C11055" s="2" t="s">
        <v>8137</v>
      </c>
      <c r="D11055" s="2" t="s">
        <v>16</v>
      </c>
      <c r="E11055" s="2" t="s">
        <v>17</v>
      </c>
      <c r="F11055" s="2" t="s">
        <v>18</v>
      </c>
      <c r="G11055" s="2" t="s">
        <v>90</v>
      </c>
      <c r="H11055" s="2" t="s">
        <v>8101</v>
      </c>
      <c r="I11055" s="2">
        <v>33559</v>
      </c>
      <c r="J11055" s="2">
        <v>0</v>
      </c>
      <c r="K11055" s="2" t="s">
        <v>8153</v>
      </c>
      <c r="L11055" s="3">
        <v>46071</v>
      </c>
      <c r="M11055" s="3">
        <v>46722</v>
      </c>
      <c r="N11055" s="2" t="s">
        <v>92</v>
      </c>
    </row>
    <row r="11056" spans="2:14" x14ac:dyDescent="0.25">
      <c r="B11056" s="2" t="s">
        <v>8136</v>
      </c>
      <c r="C11056" s="2" t="s">
        <v>8137</v>
      </c>
      <c r="D11056" s="2" t="s">
        <v>16</v>
      </c>
      <c r="E11056" s="2" t="s">
        <v>17</v>
      </c>
      <c r="F11056" s="2" t="s">
        <v>18</v>
      </c>
      <c r="G11056" s="2" t="s">
        <v>90</v>
      </c>
      <c r="H11056" s="2" t="s">
        <v>8101</v>
      </c>
      <c r="I11056" s="2">
        <v>33559</v>
      </c>
      <c r="J11056" s="2">
        <v>0</v>
      </c>
      <c r="K11056" s="2" t="s">
        <v>8154</v>
      </c>
      <c r="L11056" s="3">
        <v>46081</v>
      </c>
      <c r="M11056" s="3">
        <v>46784</v>
      </c>
      <c r="N11056" s="2" t="s">
        <v>92</v>
      </c>
    </row>
    <row r="11057" spans="2:14" x14ac:dyDescent="0.25">
      <c r="B11057" s="2" t="s">
        <v>8136</v>
      </c>
      <c r="C11057" s="2" t="s">
        <v>8137</v>
      </c>
      <c r="D11057" s="2" t="s">
        <v>16</v>
      </c>
      <c r="E11057" s="2" t="s">
        <v>17</v>
      </c>
      <c r="F11057" s="2" t="s">
        <v>18</v>
      </c>
      <c r="G11057" s="2" t="s">
        <v>90</v>
      </c>
      <c r="H11057" s="2" t="s">
        <v>8101</v>
      </c>
      <c r="I11057" s="2">
        <v>33559</v>
      </c>
      <c r="J11057" s="2">
        <v>9</v>
      </c>
      <c r="K11057" s="2" t="s">
        <v>8130</v>
      </c>
      <c r="L11057" s="3">
        <v>46098</v>
      </c>
      <c r="M11057" s="3">
        <v>46784</v>
      </c>
      <c r="N11057" s="2" t="s">
        <v>92</v>
      </c>
    </row>
    <row r="11058" spans="2:14" x14ac:dyDescent="0.25">
      <c r="B11058" s="2" t="s">
        <v>8136</v>
      </c>
      <c r="C11058" s="2" t="s">
        <v>8137</v>
      </c>
      <c r="D11058" s="2" t="s">
        <v>16</v>
      </c>
      <c r="E11058" s="2" t="s">
        <v>17</v>
      </c>
      <c r="F11058" s="2" t="s">
        <v>18</v>
      </c>
      <c r="G11058" s="2" t="s">
        <v>90</v>
      </c>
      <c r="H11058" s="2" t="s">
        <v>8101</v>
      </c>
      <c r="I11058" s="2">
        <v>33559</v>
      </c>
      <c r="J11058" s="2">
        <v>0</v>
      </c>
      <c r="K11058" s="2" t="s">
        <v>8155</v>
      </c>
      <c r="L11058" s="3">
        <v>46098</v>
      </c>
      <c r="M11058" s="3">
        <v>46813</v>
      </c>
      <c r="N11058" s="2" t="s">
        <v>92</v>
      </c>
    </row>
    <row r="11059" spans="2:14" x14ac:dyDescent="0.25">
      <c r="B11059" s="2" t="s">
        <v>8136</v>
      </c>
      <c r="C11059" s="2" t="s">
        <v>8137</v>
      </c>
      <c r="D11059" s="2" t="s">
        <v>16</v>
      </c>
      <c r="E11059" s="2" t="s">
        <v>17</v>
      </c>
      <c r="F11059" s="2" t="s">
        <v>18</v>
      </c>
      <c r="G11059" s="2" t="s">
        <v>90</v>
      </c>
      <c r="H11059" s="2" t="s">
        <v>8101</v>
      </c>
      <c r="I11059" s="2">
        <v>33559</v>
      </c>
      <c r="J11059" s="2">
        <v>8550</v>
      </c>
      <c r="K11059" s="2" t="s">
        <v>8156</v>
      </c>
      <c r="L11059" s="3">
        <v>46153</v>
      </c>
      <c r="M11059" s="3">
        <v>46844</v>
      </c>
      <c r="N11059" s="2" t="s">
        <v>92</v>
      </c>
    </row>
    <row r="11060" spans="2:14" x14ac:dyDescent="0.25">
      <c r="B11060" s="2" t="s">
        <v>8136</v>
      </c>
      <c r="C11060" s="2" t="s">
        <v>8137</v>
      </c>
      <c r="D11060" s="2" t="s">
        <v>16</v>
      </c>
      <c r="E11060" s="2" t="s">
        <v>17</v>
      </c>
      <c r="F11060" s="2" t="s">
        <v>18</v>
      </c>
      <c r="G11060" s="2" t="s">
        <v>90</v>
      </c>
      <c r="H11060" s="2" t="s">
        <v>8101</v>
      </c>
      <c r="I11060" s="2">
        <v>33559</v>
      </c>
      <c r="J11060" s="2">
        <v>25000</v>
      </c>
      <c r="K11060" s="2" t="s">
        <v>8157</v>
      </c>
      <c r="L11060" s="3">
        <v>46161</v>
      </c>
      <c r="M11060" s="3">
        <v>46844</v>
      </c>
      <c r="N11060" s="2" t="s">
        <v>92</v>
      </c>
    </row>
    <row r="11061" spans="2:14" x14ac:dyDescent="0.25">
      <c r="B11061" s="2" t="s">
        <v>8136</v>
      </c>
      <c r="C11061" s="2" t="s">
        <v>8137</v>
      </c>
      <c r="D11061" s="2" t="s">
        <v>16</v>
      </c>
      <c r="E11061" s="2" t="s">
        <v>17</v>
      </c>
      <c r="F11061" s="2" t="s">
        <v>18</v>
      </c>
      <c r="G11061" s="2" t="s">
        <v>90</v>
      </c>
      <c r="H11061" s="2" t="s">
        <v>8101</v>
      </c>
      <c r="I11061" s="2">
        <v>33559</v>
      </c>
      <c r="J11061" s="2">
        <v>0</v>
      </c>
      <c r="K11061" s="2" t="s">
        <v>8158</v>
      </c>
      <c r="L11061" s="3">
        <v>45877</v>
      </c>
      <c r="M11061" s="3">
        <v>46539</v>
      </c>
      <c r="N11061" s="2" t="s">
        <v>92</v>
      </c>
    </row>
    <row r="11062" spans="2:14" x14ac:dyDescent="0.25">
      <c r="B11062" s="2" t="s">
        <v>8136</v>
      </c>
      <c r="C11062" s="2" t="s">
        <v>8137</v>
      </c>
      <c r="D11062" s="2" t="s">
        <v>16</v>
      </c>
      <c r="E11062" s="2" t="s">
        <v>181</v>
      </c>
      <c r="F11062" s="2" t="s">
        <v>18</v>
      </c>
      <c r="G11062" s="2" t="s">
        <v>90</v>
      </c>
      <c r="H11062" s="2" t="s">
        <v>8101</v>
      </c>
      <c r="I11062" s="2">
        <v>33559</v>
      </c>
      <c r="J11062" s="2">
        <v>0</v>
      </c>
      <c r="K11062" s="2" t="s">
        <v>8146</v>
      </c>
      <c r="L11062" s="3">
        <v>45871</v>
      </c>
      <c r="M11062" s="3">
        <v>46539</v>
      </c>
      <c r="N11062" s="2" t="s">
        <v>92</v>
      </c>
    </row>
    <row r="11063" spans="2:14" x14ac:dyDescent="0.25">
      <c r="B11063" s="2" t="s">
        <v>8136</v>
      </c>
      <c r="C11063" s="2" t="s">
        <v>8137</v>
      </c>
      <c r="D11063" s="2" t="s">
        <v>16</v>
      </c>
      <c r="E11063" s="2" t="s">
        <v>181</v>
      </c>
      <c r="F11063" s="2" t="s">
        <v>18</v>
      </c>
      <c r="G11063" s="2" t="s">
        <v>90</v>
      </c>
      <c r="H11063" s="2" t="s">
        <v>8101</v>
      </c>
      <c r="I11063" s="2">
        <v>33559</v>
      </c>
      <c r="J11063" s="2">
        <v>0</v>
      </c>
      <c r="K11063" s="2" t="s">
        <v>8147</v>
      </c>
      <c r="L11063" s="3">
        <v>45871</v>
      </c>
      <c r="M11063" s="3">
        <v>46539</v>
      </c>
      <c r="N11063" s="2" t="s">
        <v>92</v>
      </c>
    </row>
    <row r="11064" spans="2:14" x14ac:dyDescent="0.25">
      <c r="B11064" s="2" t="s">
        <v>8136</v>
      </c>
      <c r="C11064" s="2" t="s">
        <v>8137</v>
      </c>
      <c r="D11064" s="2" t="s">
        <v>16</v>
      </c>
      <c r="E11064" s="2" t="s">
        <v>181</v>
      </c>
      <c r="F11064" s="2" t="s">
        <v>18</v>
      </c>
      <c r="G11064" s="2" t="s">
        <v>90</v>
      </c>
      <c r="H11064" s="2" t="s">
        <v>8101</v>
      </c>
      <c r="I11064" s="2">
        <v>33559</v>
      </c>
      <c r="J11064" s="2">
        <v>0</v>
      </c>
      <c r="K11064" s="2" t="s">
        <v>8148</v>
      </c>
      <c r="L11064" s="3">
        <v>45871</v>
      </c>
      <c r="M11064" s="3">
        <v>46539</v>
      </c>
      <c r="N11064" s="2" t="s">
        <v>92</v>
      </c>
    </row>
    <row r="11065" spans="2:14" x14ac:dyDescent="0.25">
      <c r="B11065" s="2" t="s">
        <v>8136</v>
      </c>
      <c r="C11065" s="2" t="s">
        <v>8137</v>
      </c>
      <c r="D11065" s="2" t="s">
        <v>16</v>
      </c>
      <c r="E11065" s="2" t="s">
        <v>181</v>
      </c>
      <c r="F11065" s="2" t="s">
        <v>18</v>
      </c>
      <c r="G11065" s="2" t="s">
        <v>90</v>
      </c>
      <c r="H11065" s="2" t="s">
        <v>8101</v>
      </c>
      <c r="I11065" s="2">
        <v>33559</v>
      </c>
      <c r="J11065" s="2">
        <v>0</v>
      </c>
      <c r="K11065" s="2" t="s">
        <v>8150</v>
      </c>
      <c r="L11065" s="3">
        <v>45918</v>
      </c>
      <c r="M11065" s="3">
        <v>46600</v>
      </c>
      <c r="N11065" s="2" t="s">
        <v>92</v>
      </c>
    </row>
    <row r="11066" spans="2:14" x14ac:dyDescent="0.25">
      <c r="B11066" s="2" t="s">
        <v>8136</v>
      </c>
      <c r="C11066" s="2" t="s">
        <v>8137</v>
      </c>
      <c r="D11066" s="2" t="s">
        <v>16</v>
      </c>
      <c r="E11066" s="2" t="s">
        <v>1828</v>
      </c>
      <c r="F11066" s="2" t="s">
        <v>18</v>
      </c>
      <c r="G11066" s="2" t="s">
        <v>90</v>
      </c>
      <c r="H11066" s="2" t="s">
        <v>8101</v>
      </c>
      <c r="I11066" s="2">
        <v>33559</v>
      </c>
      <c r="J11066" s="2">
        <v>0</v>
      </c>
      <c r="K11066" s="2" t="s">
        <v>8139</v>
      </c>
      <c r="L11066" s="3">
        <v>44958</v>
      </c>
      <c r="M11066" s="3">
        <v>46204</v>
      </c>
      <c r="N11066" s="2" t="s">
        <v>92</v>
      </c>
    </row>
    <row r="11067" spans="2:14" x14ac:dyDescent="0.25">
      <c r="B11067" s="2" t="s">
        <v>8136</v>
      </c>
      <c r="C11067" s="2" t="s">
        <v>8137</v>
      </c>
      <c r="D11067" s="2" t="s">
        <v>16</v>
      </c>
      <c r="E11067" s="2" t="s">
        <v>1828</v>
      </c>
      <c r="F11067" s="2" t="s">
        <v>18</v>
      </c>
      <c r="G11067" s="2" t="s">
        <v>90</v>
      </c>
      <c r="H11067" s="2" t="s">
        <v>8101</v>
      </c>
      <c r="I11067" s="2">
        <v>33559</v>
      </c>
      <c r="J11067" s="2">
        <v>0</v>
      </c>
      <c r="K11067" s="2" t="s">
        <v>8140</v>
      </c>
      <c r="L11067" s="3">
        <v>44958</v>
      </c>
      <c r="M11067" s="3">
        <v>46235</v>
      </c>
      <c r="N11067" s="2" t="s">
        <v>92</v>
      </c>
    </row>
    <row r="11068" spans="2:14" x14ac:dyDescent="0.25">
      <c r="B11068" s="2" t="s">
        <v>8136</v>
      </c>
      <c r="C11068" s="2" t="s">
        <v>8137</v>
      </c>
      <c r="D11068" s="2" t="s">
        <v>16</v>
      </c>
      <c r="E11068" s="2" t="s">
        <v>1828</v>
      </c>
      <c r="F11068" s="2" t="s">
        <v>18</v>
      </c>
      <c r="G11068" s="2" t="s">
        <v>90</v>
      </c>
      <c r="H11068" s="2" t="s">
        <v>8101</v>
      </c>
      <c r="I11068" s="2">
        <v>33559</v>
      </c>
      <c r="J11068" s="2">
        <v>0</v>
      </c>
      <c r="K11068" s="2" t="s">
        <v>8141</v>
      </c>
      <c r="L11068" s="3">
        <v>44958</v>
      </c>
      <c r="M11068" s="3">
        <v>46235</v>
      </c>
      <c r="N11068" s="2" t="s">
        <v>92</v>
      </c>
    </row>
    <row r="11069" spans="2:14" x14ac:dyDescent="0.25">
      <c r="B11069" s="2" t="s">
        <v>8136</v>
      </c>
      <c r="C11069" s="2" t="s">
        <v>8137</v>
      </c>
      <c r="D11069" s="2" t="s">
        <v>16</v>
      </c>
      <c r="E11069" s="2" t="s">
        <v>142</v>
      </c>
      <c r="F11069" s="2" t="s">
        <v>18</v>
      </c>
      <c r="G11069" s="2" t="s">
        <v>90</v>
      </c>
      <c r="H11069" s="2" t="s">
        <v>8101</v>
      </c>
      <c r="I11069" s="2">
        <v>33559</v>
      </c>
      <c r="J11069" s="2">
        <v>0</v>
      </c>
      <c r="K11069" s="2" t="s">
        <v>8141</v>
      </c>
      <c r="L11069" s="3">
        <v>44958</v>
      </c>
      <c r="M11069" s="3">
        <v>46235</v>
      </c>
      <c r="N11069" s="2" t="s">
        <v>92</v>
      </c>
    </row>
    <row r="11070" spans="2:14" x14ac:dyDescent="0.25">
      <c r="B11070" s="2" t="s">
        <v>8136</v>
      </c>
      <c r="C11070" s="2" t="s">
        <v>8137</v>
      </c>
      <c r="D11070" s="2" t="s">
        <v>16</v>
      </c>
      <c r="E11070" s="2" t="s">
        <v>142</v>
      </c>
      <c r="F11070" s="2" t="s">
        <v>18</v>
      </c>
      <c r="G11070" s="2" t="s">
        <v>90</v>
      </c>
      <c r="H11070" s="2" t="s">
        <v>8101</v>
      </c>
      <c r="I11070" s="2">
        <v>33559</v>
      </c>
      <c r="J11070" s="2">
        <v>0</v>
      </c>
      <c r="K11070" s="2" t="s">
        <v>8143</v>
      </c>
      <c r="L11070" s="3">
        <v>45761</v>
      </c>
      <c r="M11070" s="3">
        <v>46447</v>
      </c>
      <c r="N11070" s="2" t="s">
        <v>92</v>
      </c>
    </row>
    <row r="11071" spans="2:14" x14ac:dyDescent="0.25">
      <c r="B11071" s="2" t="s">
        <v>8136</v>
      </c>
      <c r="C11071" s="2" t="s">
        <v>8137</v>
      </c>
      <c r="D11071" s="2" t="s">
        <v>16</v>
      </c>
      <c r="E11071" s="2" t="s">
        <v>142</v>
      </c>
      <c r="F11071" s="2" t="s">
        <v>18</v>
      </c>
      <c r="G11071" s="2" t="s">
        <v>90</v>
      </c>
      <c r="H11071" s="2" t="s">
        <v>8101</v>
      </c>
      <c r="I11071" s="2">
        <v>33559</v>
      </c>
      <c r="J11071" s="2">
        <v>0</v>
      </c>
      <c r="K11071" s="2" t="s">
        <v>8144</v>
      </c>
      <c r="L11071" s="3">
        <v>45810</v>
      </c>
      <c r="M11071" s="3">
        <v>46508</v>
      </c>
      <c r="N11071" s="2" t="s">
        <v>92</v>
      </c>
    </row>
    <row r="11072" spans="2:14" x14ac:dyDescent="0.25">
      <c r="B11072" s="2" t="s">
        <v>8136</v>
      </c>
      <c r="C11072" s="2" t="s">
        <v>8137</v>
      </c>
      <c r="D11072" s="2" t="s">
        <v>16</v>
      </c>
      <c r="E11072" s="2" t="s">
        <v>142</v>
      </c>
      <c r="F11072" s="2" t="s">
        <v>18</v>
      </c>
      <c r="G11072" s="2" t="s">
        <v>90</v>
      </c>
      <c r="H11072" s="2" t="s">
        <v>8101</v>
      </c>
      <c r="I11072" s="2">
        <v>33559</v>
      </c>
      <c r="J11072" s="2">
        <v>0</v>
      </c>
      <c r="K11072" s="2" t="s">
        <v>8149</v>
      </c>
      <c r="L11072" s="3">
        <v>45916</v>
      </c>
      <c r="M11072" s="3">
        <v>46600</v>
      </c>
      <c r="N11072" s="2" t="s">
        <v>92</v>
      </c>
    </row>
    <row r="11073" spans="2:14" x14ac:dyDescent="0.25">
      <c r="B11073" s="2" t="s">
        <v>8136</v>
      </c>
      <c r="C11073" s="2" t="s">
        <v>8137</v>
      </c>
      <c r="D11073" s="2" t="s">
        <v>16</v>
      </c>
      <c r="E11073" s="2" t="s">
        <v>142</v>
      </c>
      <c r="F11073" s="2" t="s">
        <v>18</v>
      </c>
      <c r="G11073" s="2" t="s">
        <v>90</v>
      </c>
      <c r="H11073" s="2" t="s">
        <v>8101</v>
      </c>
      <c r="I11073" s="2">
        <v>33559</v>
      </c>
      <c r="J11073" s="2">
        <v>0</v>
      </c>
      <c r="K11073" s="2" t="s">
        <v>8150</v>
      </c>
      <c r="L11073" s="3">
        <v>45918</v>
      </c>
      <c r="M11073" s="3">
        <v>46600</v>
      </c>
      <c r="N11073" s="2" t="s">
        <v>92</v>
      </c>
    </row>
    <row r="11074" spans="2:14" x14ac:dyDescent="0.25">
      <c r="B11074" s="2" t="s">
        <v>8136</v>
      </c>
      <c r="C11074" s="2" t="s">
        <v>8137</v>
      </c>
      <c r="D11074" s="2" t="s">
        <v>16</v>
      </c>
      <c r="E11074" s="2" t="s">
        <v>142</v>
      </c>
      <c r="F11074" s="2" t="s">
        <v>18</v>
      </c>
      <c r="G11074" s="2" t="s">
        <v>90</v>
      </c>
      <c r="H11074" s="2" t="s">
        <v>8101</v>
      </c>
      <c r="I11074" s="2">
        <v>33559</v>
      </c>
      <c r="J11074" s="2">
        <v>0</v>
      </c>
      <c r="K11074" s="2" t="s">
        <v>8151</v>
      </c>
      <c r="L11074" s="3">
        <v>46053</v>
      </c>
      <c r="M11074" s="3">
        <v>46692</v>
      </c>
      <c r="N11074" s="2" t="s">
        <v>92</v>
      </c>
    </row>
    <row r="11075" spans="2:14" x14ac:dyDescent="0.25">
      <c r="B11075" s="2" t="s">
        <v>8136</v>
      </c>
      <c r="C11075" s="2" t="s">
        <v>8137</v>
      </c>
      <c r="D11075" s="2" t="s">
        <v>16</v>
      </c>
      <c r="E11075" s="2" t="s">
        <v>142</v>
      </c>
      <c r="F11075" s="2" t="s">
        <v>18</v>
      </c>
      <c r="G11075" s="2" t="s">
        <v>90</v>
      </c>
      <c r="H11075" s="2" t="s">
        <v>8101</v>
      </c>
      <c r="I11075" s="2">
        <v>33559</v>
      </c>
      <c r="J11075" s="2">
        <v>0</v>
      </c>
      <c r="K11075" s="2" t="s">
        <v>8155</v>
      </c>
      <c r="L11075" s="3">
        <v>46098</v>
      </c>
      <c r="M11075" s="3">
        <v>46813</v>
      </c>
      <c r="N11075" s="2" t="s">
        <v>92</v>
      </c>
    </row>
    <row r="11076" spans="2:14" x14ac:dyDescent="0.25">
      <c r="B11076" s="2" t="s">
        <v>8136</v>
      </c>
      <c r="C11076" s="2" t="s">
        <v>8137</v>
      </c>
      <c r="D11076" s="2" t="s">
        <v>16</v>
      </c>
      <c r="E11076" s="2" t="s">
        <v>142</v>
      </c>
      <c r="F11076" s="2" t="s">
        <v>18</v>
      </c>
      <c r="G11076" s="2" t="s">
        <v>90</v>
      </c>
      <c r="H11076" s="2" t="s">
        <v>8101</v>
      </c>
      <c r="I11076" s="2">
        <v>33559</v>
      </c>
      <c r="J11076" s="2">
        <v>0</v>
      </c>
      <c r="K11076" s="2" t="s">
        <v>8157</v>
      </c>
      <c r="L11076" s="3">
        <v>46161</v>
      </c>
      <c r="M11076" s="3">
        <v>46844</v>
      </c>
      <c r="N11076" s="2" t="s">
        <v>92</v>
      </c>
    </row>
    <row r="11077" spans="2:14" x14ac:dyDescent="0.25">
      <c r="B11077" s="2" t="s">
        <v>8136</v>
      </c>
      <c r="C11077" s="2" t="s">
        <v>8137</v>
      </c>
      <c r="D11077" s="2" t="s">
        <v>16</v>
      </c>
      <c r="E11077" s="2" t="s">
        <v>142</v>
      </c>
      <c r="F11077" s="2" t="s">
        <v>18</v>
      </c>
      <c r="G11077" s="2" t="s">
        <v>90</v>
      </c>
      <c r="H11077" s="2" t="s">
        <v>8101</v>
      </c>
      <c r="I11077" s="2">
        <v>33559</v>
      </c>
      <c r="J11077" s="2">
        <v>0</v>
      </c>
      <c r="K11077" s="2" t="s">
        <v>8158</v>
      </c>
      <c r="L11077" s="3">
        <v>45877</v>
      </c>
      <c r="M11077" s="3">
        <v>46539</v>
      </c>
      <c r="N11077" s="2" t="s">
        <v>92</v>
      </c>
    </row>
    <row r="11078" spans="2:14" x14ac:dyDescent="0.25">
      <c r="B11078" s="2" t="s">
        <v>8159</v>
      </c>
      <c r="C11078" s="2" t="s">
        <v>8160</v>
      </c>
      <c r="D11078" s="2" t="s">
        <v>41</v>
      </c>
      <c r="E11078" s="2" t="s">
        <v>17</v>
      </c>
      <c r="F11078" s="2" t="s">
        <v>300</v>
      </c>
      <c r="G11078" s="2" t="s">
        <v>1730</v>
      </c>
      <c r="H11078" s="2" t="s">
        <v>24</v>
      </c>
      <c r="I11078" s="2">
        <v>1336</v>
      </c>
      <c r="J11078" s="2">
        <v>0</v>
      </c>
      <c r="K11078" s="2" t="s">
        <v>8161</v>
      </c>
      <c r="L11078" s="3">
        <v>45919</v>
      </c>
      <c r="M11078" s="3">
        <v>46357</v>
      </c>
      <c r="N11078" s="2" t="s">
        <v>560</v>
      </c>
    </row>
    <row r="11079" spans="2:14" x14ac:dyDescent="0.25">
      <c r="B11079" s="2" t="s">
        <v>8159</v>
      </c>
      <c r="C11079" s="2" t="s">
        <v>8160</v>
      </c>
      <c r="D11079" s="2" t="s">
        <v>41</v>
      </c>
      <c r="E11079" s="2" t="s">
        <v>17</v>
      </c>
      <c r="F11079" s="2" t="s">
        <v>300</v>
      </c>
      <c r="G11079" s="2" t="s">
        <v>1730</v>
      </c>
      <c r="H11079" s="2" t="s">
        <v>24</v>
      </c>
      <c r="I11079" s="2">
        <v>1336</v>
      </c>
      <c r="J11079" s="2">
        <v>0</v>
      </c>
      <c r="K11079" s="2" t="s">
        <v>3124</v>
      </c>
      <c r="L11079" s="3">
        <v>45867</v>
      </c>
      <c r="M11079" s="3">
        <v>46357</v>
      </c>
      <c r="N11079" s="2" t="s">
        <v>560</v>
      </c>
    </row>
    <row r="11080" spans="2:14" x14ac:dyDescent="0.25">
      <c r="B11080" s="2" t="s">
        <v>8159</v>
      </c>
      <c r="C11080" s="2" t="s">
        <v>8160</v>
      </c>
      <c r="D11080" s="2" t="s">
        <v>41</v>
      </c>
      <c r="E11080" s="2" t="s">
        <v>17</v>
      </c>
      <c r="F11080" s="2" t="s">
        <v>300</v>
      </c>
      <c r="G11080" s="2" t="s">
        <v>1730</v>
      </c>
      <c r="H11080" s="2" t="s">
        <v>24</v>
      </c>
      <c r="I11080" s="2">
        <v>1336</v>
      </c>
      <c r="J11080" s="2">
        <v>0</v>
      </c>
      <c r="K11080" s="2" t="s">
        <v>8162</v>
      </c>
      <c r="L11080" s="3">
        <v>46021</v>
      </c>
      <c r="M11080" s="3">
        <v>46423</v>
      </c>
      <c r="N11080" s="2" t="s">
        <v>560</v>
      </c>
    </row>
    <row r="11081" spans="2:14" x14ac:dyDescent="0.25">
      <c r="B11081" s="2" t="s">
        <v>8159</v>
      </c>
      <c r="C11081" s="2" t="s">
        <v>8160</v>
      </c>
      <c r="D11081" s="2" t="s">
        <v>41</v>
      </c>
      <c r="E11081" s="2" t="s">
        <v>17</v>
      </c>
      <c r="F11081" s="2" t="s">
        <v>300</v>
      </c>
      <c r="G11081" s="2" t="s">
        <v>1730</v>
      </c>
      <c r="H11081" s="2" t="s">
        <v>24</v>
      </c>
      <c r="I11081" s="2">
        <v>1336</v>
      </c>
      <c r="J11081" s="2">
        <v>0</v>
      </c>
      <c r="K11081" s="2" t="s">
        <v>8163</v>
      </c>
      <c r="L11081" s="3">
        <v>46021</v>
      </c>
      <c r="M11081" s="3">
        <v>46454</v>
      </c>
      <c r="N11081" s="2" t="s">
        <v>560</v>
      </c>
    </row>
    <row r="11082" spans="2:14" x14ac:dyDescent="0.25">
      <c r="B11082" s="2" t="s">
        <v>8159</v>
      </c>
      <c r="C11082" s="2" t="s">
        <v>8160</v>
      </c>
      <c r="D11082" s="2" t="s">
        <v>41</v>
      </c>
      <c r="E11082" s="2" t="s">
        <v>17</v>
      </c>
      <c r="F11082" s="2" t="s">
        <v>300</v>
      </c>
      <c r="G11082" s="2" t="s">
        <v>1730</v>
      </c>
      <c r="H11082" s="2" t="s">
        <v>24</v>
      </c>
      <c r="I11082" s="2">
        <v>1336</v>
      </c>
      <c r="J11082" s="2">
        <v>0</v>
      </c>
      <c r="K11082" s="2" t="s">
        <v>8164</v>
      </c>
      <c r="L11082" s="3">
        <v>46088</v>
      </c>
      <c r="M11082" s="3">
        <v>46631</v>
      </c>
      <c r="N11082" s="2" t="s">
        <v>560</v>
      </c>
    </row>
    <row r="11083" spans="2:14" x14ac:dyDescent="0.25">
      <c r="B11083" s="2" t="s">
        <v>8159</v>
      </c>
      <c r="C11083" s="2" t="s">
        <v>8160</v>
      </c>
      <c r="D11083" s="2" t="s">
        <v>41</v>
      </c>
      <c r="E11083" s="2" t="s">
        <v>17</v>
      </c>
      <c r="F11083" s="2" t="s">
        <v>300</v>
      </c>
      <c r="G11083" s="2" t="s">
        <v>1730</v>
      </c>
      <c r="H11083" s="2" t="s">
        <v>24</v>
      </c>
      <c r="I11083" s="2">
        <v>1336</v>
      </c>
      <c r="J11083" s="2">
        <v>0</v>
      </c>
      <c r="K11083" s="2" t="s">
        <v>8164</v>
      </c>
      <c r="L11083" s="3">
        <v>46114</v>
      </c>
      <c r="M11083" s="3">
        <v>46632</v>
      </c>
      <c r="N11083" s="2" t="s">
        <v>560</v>
      </c>
    </row>
    <row r="11084" spans="2:14" x14ac:dyDescent="0.25">
      <c r="B11084" s="2" t="s">
        <v>8159</v>
      </c>
      <c r="C11084" s="2" t="s">
        <v>8160</v>
      </c>
      <c r="D11084" s="2" t="s">
        <v>41</v>
      </c>
      <c r="E11084" s="2" t="s">
        <v>17</v>
      </c>
      <c r="F11084" s="2" t="s">
        <v>300</v>
      </c>
      <c r="G11084" s="2" t="s">
        <v>1730</v>
      </c>
      <c r="H11084" s="2" t="s">
        <v>24</v>
      </c>
      <c r="I11084" s="2">
        <v>1336</v>
      </c>
      <c r="J11084" s="2">
        <v>0</v>
      </c>
      <c r="K11084" s="2" t="s">
        <v>8165</v>
      </c>
      <c r="L11084" s="3">
        <v>46114</v>
      </c>
      <c r="M11084" s="3">
        <v>46646</v>
      </c>
      <c r="N11084" s="2" t="s">
        <v>560</v>
      </c>
    </row>
    <row r="11085" spans="2:14" x14ac:dyDescent="0.25">
      <c r="B11085" s="2" t="s">
        <v>8159</v>
      </c>
      <c r="C11085" s="2" t="s">
        <v>8160</v>
      </c>
      <c r="D11085" s="2" t="s">
        <v>41</v>
      </c>
      <c r="E11085" s="2" t="s">
        <v>17</v>
      </c>
      <c r="F11085" s="2" t="s">
        <v>300</v>
      </c>
      <c r="G11085" s="2" t="s">
        <v>1730</v>
      </c>
      <c r="H11085" s="2" t="s">
        <v>24</v>
      </c>
      <c r="I11085" s="2">
        <v>1336</v>
      </c>
      <c r="J11085" s="2">
        <v>0</v>
      </c>
      <c r="K11085" s="2" t="s">
        <v>8166</v>
      </c>
      <c r="L11085" s="3">
        <v>46127</v>
      </c>
      <c r="M11085" s="3">
        <v>46661</v>
      </c>
      <c r="N11085" s="2" t="s">
        <v>560</v>
      </c>
    </row>
    <row r="11086" spans="2:14" x14ac:dyDescent="0.25">
      <c r="B11086" s="2" t="s">
        <v>8159</v>
      </c>
      <c r="C11086" s="2" t="s">
        <v>8160</v>
      </c>
      <c r="D11086" s="2" t="s">
        <v>41</v>
      </c>
      <c r="E11086" s="2" t="s">
        <v>17</v>
      </c>
      <c r="F11086" s="2" t="s">
        <v>300</v>
      </c>
      <c r="G11086" s="2" t="s">
        <v>1730</v>
      </c>
      <c r="H11086" s="2" t="s">
        <v>24</v>
      </c>
      <c r="I11086" s="2">
        <v>1336</v>
      </c>
      <c r="J11086" s="2">
        <v>0</v>
      </c>
      <c r="K11086" s="2" t="s">
        <v>4889</v>
      </c>
      <c r="L11086" s="3">
        <v>46134</v>
      </c>
      <c r="M11086" s="3">
        <v>46661</v>
      </c>
      <c r="N11086" s="2" t="s">
        <v>560</v>
      </c>
    </row>
    <row r="11087" spans="2:14" x14ac:dyDescent="0.25">
      <c r="B11087" s="2" t="s">
        <v>8159</v>
      </c>
      <c r="C11087" s="2" t="s">
        <v>8160</v>
      </c>
      <c r="D11087" s="2" t="s">
        <v>41</v>
      </c>
      <c r="E11087" s="2" t="s">
        <v>17</v>
      </c>
      <c r="F11087" s="2" t="s">
        <v>300</v>
      </c>
      <c r="G11087" s="2" t="s">
        <v>1730</v>
      </c>
      <c r="H11087" s="2" t="s">
        <v>24</v>
      </c>
      <c r="I11087" s="2">
        <v>1336</v>
      </c>
      <c r="J11087" s="2">
        <v>0</v>
      </c>
      <c r="K11087" s="2" t="s">
        <v>8167</v>
      </c>
      <c r="L11087" s="3">
        <v>46140</v>
      </c>
      <c r="M11087" s="3">
        <v>46676</v>
      </c>
      <c r="N11087" s="2" t="s">
        <v>560</v>
      </c>
    </row>
    <row r="11088" spans="2:14" x14ac:dyDescent="0.25">
      <c r="B11088" s="2" t="s">
        <v>8159</v>
      </c>
      <c r="C11088" s="2" t="s">
        <v>8160</v>
      </c>
      <c r="D11088" s="2" t="s">
        <v>41</v>
      </c>
      <c r="E11088" s="2" t="s">
        <v>17</v>
      </c>
      <c r="F11088" s="2" t="s">
        <v>300</v>
      </c>
      <c r="G11088" s="2" t="s">
        <v>1730</v>
      </c>
      <c r="H11088" s="2" t="s">
        <v>24</v>
      </c>
      <c r="I11088" s="2">
        <v>1336</v>
      </c>
      <c r="J11088" s="2">
        <v>0</v>
      </c>
      <c r="K11088" s="2" t="s">
        <v>8168</v>
      </c>
      <c r="L11088" s="3">
        <v>46140</v>
      </c>
      <c r="M11088" s="3">
        <v>46676</v>
      </c>
      <c r="N11088" s="2" t="s">
        <v>560</v>
      </c>
    </row>
    <row r="11089" spans="2:14" x14ac:dyDescent="0.25">
      <c r="B11089" s="2" t="s">
        <v>8159</v>
      </c>
      <c r="C11089" s="2" t="s">
        <v>8160</v>
      </c>
      <c r="D11089" s="2" t="s">
        <v>41</v>
      </c>
      <c r="E11089" s="2" t="s">
        <v>17</v>
      </c>
      <c r="F11089" s="2" t="s">
        <v>300</v>
      </c>
      <c r="G11089" s="2" t="s">
        <v>1730</v>
      </c>
      <c r="H11089" s="2" t="s">
        <v>24</v>
      </c>
      <c r="I11089" s="2">
        <v>1336</v>
      </c>
      <c r="J11089" s="2">
        <v>1336</v>
      </c>
      <c r="K11089" s="2" t="s">
        <v>8169</v>
      </c>
      <c r="L11089" s="3">
        <v>46165</v>
      </c>
      <c r="M11089" s="3">
        <v>46692</v>
      </c>
      <c r="N11089" s="2" t="s">
        <v>560</v>
      </c>
    </row>
    <row r="11090" spans="2:14" x14ac:dyDescent="0.25">
      <c r="B11090" s="2" t="s">
        <v>8159</v>
      </c>
      <c r="C11090" s="2" t="s">
        <v>8160</v>
      </c>
      <c r="D11090" s="2" t="s">
        <v>41</v>
      </c>
      <c r="E11090" s="2" t="s">
        <v>17</v>
      </c>
      <c r="F11090" s="2" t="s">
        <v>300</v>
      </c>
      <c r="G11090" s="2" t="s">
        <v>1730</v>
      </c>
      <c r="H11090" s="2" t="s">
        <v>24</v>
      </c>
      <c r="I11090" s="2">
        <v>1336</v>
      </c>
      <c r="J11090" s="2">
        <v>0</v>
      </c>
      <c r="K11090" s="2">
        <v>314447</v>
      </c>
      <c r="L11090" s="3">
        <v>45673</v>
      </c>
      <c r="M11090" s="3">
        <v>46174</v>
      </c>
      <c r="N11090" s="2" t="s">
        <v>560</v>
      </c>
    </row>
    <row r="11091" spans="2:14" x14ac:dyDescent="0.25">
      <c r="B11091" s="2" t="s">
        <v>8159</v>
      </c>
      <c r="C11091" s="2" t="s">
        <v>8160</v>
      </c>
      <c r="D11091" s="2" t="s">
        <v>41</v>
      </c>
      <c r="E11091" s="2" t="s">
        <v>17</v>
      </c>
      <c r="F11091" s="2" t="s">
        <v>300</v>
      </c>
      <c r="G11091" s="2" t="s">
        <v>1730</v>
      </c>
      <c r="H11091" s="2" t="s">
        <v>24</v>
      </c>
      <c r="I11091" s="2">
        <v>1336</v>
      </c>
      <c r="J11091" s="2">
        <v>0</v>
      </c>
      <c r="K11091" s="2">
        <v>315157</v>
      </c>
      <c r="L11091" s="3">
        <v>44958</v>
      </c>
      <c r="M11091" s="3">
        <v>46174</v>
      </c>
      <c r="N11091" s="2" t="s">
        <v>560</v>
      </c>
    </row>
    <row r="11092" spans="2:14" x14ac:dyDescent="0.25">
      <c r="B11092" s="2" t="s">
        <v>8159</v>
      </c>
      <c r="C11092" s="2" t="s">
        <v>8160</v>
      </c>
      <c r="D11092" s="2" t="s">
        <v>41</v>
      </c>
      <c r="E11092" s="2" t="s">
        <v>17</v>
      </c>
      <c r="F11092" s="2" t="s">
        <v>300</v>
      </c>
      <c r="G11092" s="2" t="s">
        <v>1730</v>
      </c>
      <c r="H11092" s="2" t="s">
        <v>24</v>
      </c>
      <c r="I11092" s="2">
        <v>1336</v>
      </c>
      <c r="J11092" s="2">
        <v>0</v>
      </c>
      <c r="K11092" s="2">
        <v>315517</v>
      </c>
      <c r="L11092" s="3">
        <v>45679</v>
      </c>
      <c r="M11092" s="3">
        <v>45809</v>
      </c>
      <c r="N11092" s="2" t="s">
        <v>560</v>
      </c>
    </row>
    <row r="11093" spans="2:14" x14ac:dyDescent="0.25">
      <c r="B11093" s="2" t="s">
        <v>8159</v>
      </c>
      <c r="C11093" s="2" t="s">
        <v>8160</v>
      </c>
      <c r="D11093" s="2" t="s">
        <v>41</v>
      </c>
      <c r="E11093" s="2" t="s">
        <v>17</v>
      </c>
      <c r="F11093" s="2" t="s">
        <v>300</v>
      </c>
      <c r="G11093" s="2" t="s">
        <v>1730</v>
      </c>
      <c r="H11093" s="2" t="s">
        <v>24</v>
      </c>
      <c r="I11093" s="2">
        <v>1336</v>
      </c>
      <c r="J11093" s="2">
        <v>0</v>
      </c>
      <c r="K11093" s="2">
        <v>317899</v>
      </c>
      <c r="L11093" s="3">
        <v>44958</v>
      </c>
      <c r="M11093" s="3">
        <v>46143</v>
      </c>
      <c r="N11093" s="2" t="s">
        <v>560</v>
      </c>
    </row>
    <row r="11094" spans="2:14" x14ac:dyDescent="0.25">
      <c r="B11094" s="2" t="s">
        <v>8159</v>
      </c>
      <c r="C11094" s="2" t="s">
        <v>8160</v>
      </c>
      <c r="D11094" s="2" t="s">
        <v>41</v>
      </c>
      <c r="E11094" s="2" t="s">
        <v>142</v>
      </c>
      <c r="F11094" s="2" t="s">
        <v>300</v>
      </c>
      <c r="G11094" s="2" t="s">
        <v>1730</v>
      </c>
      <c r="H11094" s="2" t="s">
        <v>24</v>
      </c>
      <c r="I11094" s="2">
        <v>1336</v>
      </c>
      <c r="J11094" s="2">
        <v>0</v>
      </c>
      <c r="K11094" s="2" t="s">
        <v>8164</v>
      </c>
      <c r="L11094" s="3">
        <v>46088</v>
      </c>
      <c r="M11094" s="3">
        <v>46631</v>
      </c>
      <c r="N11094" s="2" t="s">
        <v>560</v>
      </c>
    </row>
    <row r="11095" spans="2:14" x14ac:dyDescent="0.25">
      <c r="B11095" s="2" t="s">
        <v>8159</v>
      </c>
      <c r="C11095" s="2" t="s">
        <v>8160</v>
      </c>
      <c r="D11095" s="2" t="s">
        <v>41</v>
      </c>
      <c r="E11095" s="2" t="s">
        <v>142</v>
      </c>
      <c r="F11095" s="2" t="s">
        <v>300</v>
      </c>
      <c r="G11095" s="2" t="s">
        <v>1730</v>
      </c>
      <c r="H11095" s="2" t="s">
        <v>24</v>
      </c>
      <c r="I11095" s="2">
        <v>1336</v>
      </c>
      <c r="J11095" s="2">
        <v>0</v>
      </c>
      <c r="K11095" s="2" t="s">
        <v>8167</v>
      </c>
      <c r="L11095" s="3">
        <v>46140</v>
      </c>
      <c r="M11095" s="3">
        <v>46676</v>
      </c>
      <c r="N11095" s="2" t="s">
        <v>560</v>
      </c>
    </row>
    <row r="11096" spans="2:14" x14ac:dyDescent="0.25">
      <c r="B11096" s="2" t="s">
        <v>8170</v>
      </c>
      <c r="C11096" s="2" t="s">
        <v>8171</v>
      </c>
      <c r="D11096" s="2" t="s">
        <v>28</v>
      </c>
      <c r="E11096" s="2" t="s">
        <v>17</v>
      </c>
      <c r="F11096" s="2" t="s">
        <v>29</v>
      </c>
      <c r="G11096" s="2" t="s">
        <v>29</v>
      </c>
      <c r="H11096" s="2" t="s">
        <v>8172</v>
      </c>
      <c r="I11096" s="2">
        <v>14</v>
      </c>
      <c r="J11096" s="2">
        <v>14</v>
      </c>
      <c r="K11096" s="2">
        <v>0</v>
      </c>
      <c r="L11096" s="3">
        <v>44958</v>
      </c>
      <c r="M11096" s="2" t="s">
        <v>30</v>
      </c>
      <c r="N11096" s="2" t="s">
        <v>481</v>
      </c>
    </row>
    <row r="11097" spans="2:14" x14ac:dyDescent="0.25">
      <c r="B11097" s="2" t="s">
        <v>8173</v>
      </c>
      <c r="C11097" s="2" t="s">
        <v>1109</v>
      </c>
      <c r="D11097" s="2" t="s">
        <v>28</v>
      </c>
      <c r="E11097" s="2" t="s">
        <v>17</v>
      </c>
      <c r="F11097" s="2" t="s">
        <v>29</v>
      </c>
      <c r="G11097" s="2" t="s">
        <v>180</v>
      </c>
      <c r="H11097" s="2" t="s">
        <v>1110</v>
      </c>
      <c r="I11097" s="2">
        <v>782</v>
      </c>
      <c r="J11097" s="2">
        <v>782</v>
      </c>
      <c r="K11097" s="2">
        <v>0</v>
      </c>
      <c r="L11097" s="3">
        <v>44958</v>
      </c>
      <c r="M11097" s="2" t="s">
        <v>30</v>
      </c>
      <c r="N11097" s="2" t="s">
        <v>497</v>
      </c>
    </row>
    <row r="11098" spans="2:14" x14ac:dyDescent="0.25">
      <c r="B11098" s="2" t="s">
        <v>8174</v>
      </c>
      <c r="C11098" s="2" t="s">
        <v>8175</v>
      </c>
      <c r="D11098" s="2" t="s">
        <v>28</v>
      </c>
      <c r="E11098" s="2" t="s">
        <v>17</v>
      </c>
      <c r="F11098" s="2" t="s">
        <v>29</v>
      </c>
      <c r="G11098" s="2" t="s">
        <v>29</v>
      </c>
      <c r="H11098" s="2" t="s">
        <v>8175</v>
      </c>
      <c r="I11098" s="2">
        <v>40</v>
      </c>
      <c r="J11098" s="2">
        <v>40</v>
      </c>
      <c r="K11098" s="2">
        <v>0</v>
      </c>
      <c r="L11098" s="3">
        <v>44958</v>
      </c>
      <c r="M11098" s="2" t="s">
        <v>30</v>
      </c>
      <c r="N11098" s="2" t="s">
        <v>497</v>
      </c>
    </row>
    <row r="11099" spans="2:14" x14ac:dyDescent="0.25">
      <c r="B11099" s="2" t="s">
        <v>8176</v>
      </c>
      <c r="C11099" s="2" t="s">
        <v>8177</v>
      </c>
      <c r="D11099" s="2" t="s">
        <v>748</v>
      </c>
      <c r="E11099" s="2" t="s">
        <v>17</v>
      </c>
      <c r="F11099" s="2" t="s">
        <v>29</v>
      </c>
      <c r="G11099" s="2" t="s">
        <v>29</v>
      </c>
      <c r="H11099" s="2" t="s">
        <v>1114</v>
      </c>
      <c r="I11099" s="2">
        <v>0</v>
      </c>
      <c r="J11099" s="2">
        <v>0</v>
      </c>
      <c r="K11099" s="2">
        <v>0</v>
      </c>
      <c r="L11099" s="3">
        <v>45797</v>
      </c>
      <c r="M11099" s="2" t="s">
        <v>30</v>
      </c>
      <c r="N11099" s="2" t="s">
        <v>749</v>
      </c>
    </row>
    <row r="11100" spans="2:14" x14ac:dyDescent="0.25">
      <c r="B11100" s="2" t="s">
        <v>8178</v>
      </c>
      <c r="C11100" s="2" t="s">
        <v>1113</v>
      </c>
      <c r="D11100" s="2" t="s">
        <v>28</v>
      </c>
      <c r="E11100" s="2" t="s">
        <v>17</v>
      </c>
      <c r="F11100" s="2" t="s">
        <v>29</v>
      </c>
      <c r="G11100" s="2" t="s">
        <v>29</v>
      </c>
      <c r="H11100" s="2" t="s">
        <v>24</v>
      </c>
      <c r="I11100" s="2">
        <v>15</v>
      </c>
      <c r="J11100" s="2">
        <v>15</v>
      </c>
      <c r="K11100" s="2">
        <v>0</v>
      </c>
      <c r="L11100" s="3">
        <v>44958</v>
      </c>
      <c r="M11100" s="2" t="s">
        <v>30</v>
      </c>
      <c r="N11100" s="2" t="s">
        <v>61</v>
      </c>
    </row>
    <row r="11101" spans="2:14" x14ac:dyDescent="0.25">
      <c r="B11101" s="2" t="s">
        <v>8179</v>
      </c>
      <c r="C11101" s="2" t="s">
        <v>8180</v>
      </c>
      <c r="D11101" s="2" t="s">
        <v>16</v>
      </c>
      <c r="E11101" s="2" t="s">
        <v>17</v>
      </c>
      <c r="F11101" s="2" t="s">
        <v>18</v>
      </c>
      <c r="G11101" s="2" t="s">
        <v>90</v>
      </c>
      <c r="H11101" s="2" t="s">
        <v>8181</v>
      </c>
      <c r="I11101" s="2">
        <v>22115</v>
      </c>
      <c r="J11101" s="2">
        <v>0</v>
      </c>
      <c r="K11101" s="2" t="s">
        <v>8182</v>
      </c>
      <c r="L11101" s="3">
        <v>45763</v>
      </c>
      <c r="M11101" s="3">
        <v>46661</v>
      </c>
      <c r="N11101" s="2" t="s">
        <v>1917</v>
      </c>
    </row>
    <row r="11102" spans="2:14" x14ac:dyDescent="0.25">
      <c r="B11102" s="2" t="s">
        <v>8179</v>
      </c>
      <c r="C11102" s="2" t="s">
        <v>8180</v>
      </c>
      <c r="D11102" s="2" t="s">
        <v>16</v>
      </c>
      <c r="E11102" s="2" t="s">
        <v>17</v>
      </c>
      <c r="F11102" s="2" t="s">
        <v>18</v>
      </c>
      <c r="G11102" s="2" t="s">
        <v>90</v>
      </c>
      <c r="H11102" s="2" t="s">
        <v>8181</v>
      </c>
      <c r="I11102" s="2">
        <v>22115</v>
      </c>
      <c r="J11102" s="2">
        <v>0</v>
      </c>
      <c r="K11102" s="2" t="s">
        <v>8183</v>
      </c>
      <c r="L11102" s="3">
        <v>45773</v>
      </c>
      <c r="M11102" s="3">
        <v>46692</v>
      </c>
      <c r="N11102" s="2" t="s">
        <v>1917</v>
      </c>
    </row>
    <row r="11103" spans="2:14" x14ac:dyDescent="0.25">
      <c r="B11103" s="2" t="s">
        <v>8179</v>
      </c>
      <c r="C11103" s="2" t="s">
        <v>8180</v>
      </c>
      <c r="D11103" s="2" t="s">
        <v>16</v>
      </c>
      <c r="E11103" s="2" t="s">
        <v>17</v>
      </c>
      <c r="F11103" s="2" t="s">
        <v>18</v>
      </c>
      <c r="G11103" s="2" t="s">
        <v>90</v>
      </c>
      <c r="H11103" s="2" t="s">
        <v>8181</v>
      </c>
      <c r="I11103" s="2">
        <v>22115</v>
      </c>
      <c r="J11103" s="2">
        <v>15</v>
      </c>
      <c r="K11103" s="2" t="s">
        <v>8184</v>
      </c>
      <c r="L11103" s="3">
        <v>45869</v>
      </c>
      <c r="M11103" s="3">
        <v>46722</v>
      </c>
      <c r="N11103" s="2" t="s">
        <v>1917</v>
      </c>
    </row>
    <row r="11104" spans="2:14" x14ac:dyDescent="0.25">
      <c r="B11104" s="2" t="s">
        <v>8179</v>
      </c>
      <c r="C11104" s="2" t="s">
        <v>8180</v>
      </c>
      <c r="D11104" s="2" t="s">
        <v>16</v>
      </c>
      <c r="E11104" s="2" t="s">
        <v>17</v>
      </c>
      <c r="F11104" s="2" t="s">
        <v>18</v>
      </c>
      <c r="G11104" s="2" t="s">
        <v>90</v>
      </c>
      <c r="H11104" s="2" t="s">
        <v>8181</v>
      </c>
      <c r="I11104" s="2">
        <v>22115</v>
      </c>
      <c r="J11104" s="2">
        <v>0</v>
      </c>
      <c r="K11104" s="2" t="s">
        <v>8185</v>
      </c>
      <c r="L11104" s="3">
        <v>45870</v>
      </c>
      <c r="M11104" s="3">
        <v>46753</v>
      </c>
      <c r="N11104" s="2" t="s">
        <v>1917</v>
      </c>
    </row>
    <row r="11105" spans="2:14" x14ac:dyDescent="0.25">
      <c r="B11105" s="2" t="s">
        <v>8179</v>
      </c>
      <c r="C11105" s="2" t="s">
        <v>8180</v>
      </c>
      <c r="D11105" s="2" t="s">
        <v>16</v>
      </c>
      <c r="E11105" s="2" t="s">
        <v>17</v>
      </c>
      <c r="F11105" s="2" t="s">
        <v>18</v>
      </c>
      <c r="G11105" s="2" t="s">
        <v>90</v>
      </c>
      <c r="H11105" s="2" t="s">
        <v>8181</v>
      </c>
      <c r="I11105" s="2">
        <v>22115</v>
      </c>
      <c r="J11105" s="2">
        <v>0</v>
      </c>
      <c r="K11105" s="2" t="s">
        <v>8186</v>
      </c>
      <c r="L11105" s="3">
        <v>46080</v>
      </c>
      <c r="M11105" s="3">
        <v>46935</v>
      </c>
      <c r="N11105" s="2" t="s">
        <v>1917</v>
      </c>
    </row>
    <row r="11106" spans="2:14" x14ac:dyDescent="0.25">
      <c r="B11106" s="2" t="s">
        <v>8179</v>
      </c>
      <c r="C11106" s="2" t="s">
        <v>8180</v>
      </c>
      <c r="D11106" s="2" t="s">
        <v>16</v>
      </c>
      <c r="E11106" s="2" t="s">
        <v>17</v>
      </c>
      <c r="F11106" s="2" t="s">
        <v>18</v>
      </c>
      <c r="G11106" s="2" t="s">
        <v>90</v>
      </c>
      <c r="H11106" s="2" t="s">
        <v>8181</v>
      </c>
      <c r="I11106" s="2">
        <v>22115</v>
      </c>
      <c r="J11106" s="2">
        <v>900</v>
      </c>
      <c r="K11106" s="2" t="s">
        <v>8187</v>
      </c>
      <c r="L11106" s="3">
        <v>46080</v>
      </c>
      <c r="M11106" s="3">
        <v>46935</v>
      </c>
      <c r="N11106" s="2" t="s">
        <v>1917</v>
      </c>
    </row>
    <row r="11107" spans="2:14" x14ac:dyDescent="0.25">
      <c r="B11107" s="2" t="s">
        <v>8179</v>
      </c>
      <c r="C11107" s="2" t="s">
        <v>8180</v>
      </c>
      <c r="D11107" s="2" t="s">
        <v>16</v>
      </c>
      <c r="E11107" s="2" t="s">
        <v>17</v>
      </c>
      <c r="F11107" s="2" t="s">
        <v>18</v>
      </c>
      <c r="G11107" s="2" t="s">
        <v>90</v>
      </c>
      <c r="H11107" s="2" t="s">
        <v>8181</v>
      </c>
      <c r="I11107" s="2">
        <v>22115</v>
      </c>
      <c r="J11107" s="2">
        <v>7200</v>
      </c>
      <c r="K11107" s="2" t="s">
        <v>8188</v>
      </c>
      <c r="L11107" s="3">
        <v>46094</v>
      </c>
      <c r="M11107" s="3">
        <v>47058</v>
      </c>
      <c r="N11107" s="2" t="s">
        <v>1917</v>
      </c>
    </row>
    <row r="11108" spans="2:14" x14ac:dyDescent="0.25">
      <c r="B11108" s="2" t="s">
        <v>8179</v>
      </c>
      <c r="C11108" s="2" t="s">
        <v>8180</v>
      </c>
      <c r="D11108" s="2" t="s">
        <v>16</v>
      </c>
      <c r="E11108" s="2" t="s">
        <v>17</v>
      </c>
      <c r="F11108" s="2" t="s">
        <v>18</v>
      </c>
      <c r="G11108" s="2" t="s">
        <v>90</v>
      </c>
      <c r="H11108" s="2" t="s">
        <v>8181</v>
      </c>
      <c r="I11108" s="2">
        <v>22115</v>
      </c>
      <c r="J11108" s="2">
        <v>1400</v>
      </c>
      <c r="K11108" s="2" t="s">
        <v>8189</v>
      </c>
      <c r="L11108" s="3">
        <v>46142</v>
      </c>
      <c r="M11108" s="3">
        <v>47088</v>
      </c>
      <c r="N11108" s="2" t="s">
        <v>1917</v>
      </c>
    </row>
    <row r="11109" spans="2:14" x14ac:dyDescent="0.25">
      <c r="B11109" s="2" t="s">
        <v>8179</v>
      </c>
      <c r="C11109" s="2" t="s">
        <v>8180</v>
      </c>
      <c r="D11109" s="2" t="s">
        <v>16</v>
      </c>
      <c r="E11109" s="2" t="s">
        <v>17</v>
      </c>
      <c r="F11109" s="2" t="s">
        <v>18</v>
      </c>
      <c r="G11109" s="2" t="s">
        <v>90</v>
      </c>
      <c r="H11109" s="2" t="s">
        <v>8181</v>
      </c>
      <c r="I11109" s="2">
        <v>22115</v>
      </c>
      <c r="J11109" s="2">
        <v>12000</v>
      </c>
      <c r="K11109" s="2" t="s">
        <v>8190</v>
      </c>
      <c r="L11109" s="3">
        <v>46142</v>
      </c>
      <c r="M11109" s="3">
        <v>47088</v>
      </c>
      <c r="N11109" s="2" t="s">
        <v>1917</v>
      </c>
    </row>
    <row r="11110" spans="2:14" x14ac:dyDescent="0.25">
      <c r="B11110" s="2" t="s">
        <v>8179</v>
      </c>
      <c r="C11110" s="2" t="s">
        <v>8180</v>
      </c>
      <c r="D11110" s="2" t="s">
        <v>16</v>
      </c>
      <c r="E11110" s="2" t="s">
        <v>17</v>
      </c>
      <c r="F11110" s="2" t="s">
        <v>18</v>
      </c>
      <c r="G11110" s="2" t="s">
        <v>90</v>
      </c>
      <c r="H11110" s="2" t="s">
        <v>8181</v>
      </c>
      <c r="I11110" s="2">
        <v>22115</v>
      </c>
      <c r="J11110" s="2">
        <v>600</v>
      </c>
      <c r="K11110" s="2" t="s">
        <v>8191</v>
      </c>
      <c r="L11110" s="3">
        <v>46144</v>
      </c>
      <c r="M11110" s="3">
        <v>47088</v>
      </c>
      <c r="N11110" s="2" t="s">
        <v>1917</v>
      </c>
    </row>
    <row r="11111" spans="2:14" x14ac:dyDescent="0.25">
      <c r="B11111" s="2" t="s">
        <v>8179</v>
      </c>
      <c r="C11111" s="2" t="s">
        <v>8180</v>
      </c>
      <c r="D11111" s="2" t="s">
        <v>16</v>
      </c>
      <c r="E11111" s="2" t="s">
        <v>142</v>
      </c>
      <c r="F11111" s="2" t="s">
        <v>18</v>
      </c>
      <c r="G11111" s="2" t="s">
        <v>90</v>
      </c>
      <c r="H11111" s="2" t="s">
        <v>8181</v>
      </c>
      <c r="I11111" s="2">
        <v>22115</v>
      </c>
      <c r="J11111" s="2">
        <v>0</v>
      </c>
      <c r="K11111" s="2" t="s">
        <v>8185</v>
      </c>
      <c r="L11111" s="3">
        <v>45870</v>
      </c>
      <c r="M11111" s="3">
        <v>46753</v>
      </c>
      <c r="N11111" s="2" t="s">
        <v>1917</v>
      </c>
    </row>
    <row r="11112" spans="2:14" x14ac:dyDescent="0.25">
      <c r="B11112" s="2" t="s">
        <v>8179</v>
      </c>
      <c r="C11112" s="2" t="s">
        <v>8180</v>
      </c>
      <c r="D11112" s="2" t="s">
        <v>16</v>
      </c>
      <c r="E11112" s="2" t="s">
        <v>142</v>
      </c>
      <c r="F11112" s="2" t="s">
        <v>18</v>
      </c>
      <c r="G11112" s="2" t="s">
        <v>90</v>
      </c>
      <c r="H11112" s="2" t="s">
        <v>8181</v>
      </c>
      <c r="I11112" s="2">
        <v>22115</v>
      </c>
      <c r="J11112" s="2">
        <v>0</v>
      </c>
      <c r="K11112" s="2" t="s">
        <v>8188</v>
      </c>
      <c r="L11112" s="3">
        <v>46094</v>
      </c>
      <c r="M11112" s="3">
        <v>47058</v>
      </c>
      <c r="N11112" s="2" t="s">
        <v>1917</v>
      </c>
    </row>
    <row r="11113" spans="2:14" x14ac:dyDescent="0.25">
      <c r="B11113" s="2" t="s">
        <v>8192</v>
      </c>
      <c r="C11113" s="2" t="s">
        <v>8193</v>
      </c>
      <c r="D11113" s="2" t="s">
        <v>16</v>
      </c>
      <c r="E11113" s="2" t="s">
        <v>17</v>
      </c>
      <c r="F11113" s="2" t="s">
        <v>18</v>
      </c>
      <c r="G11113" s="2" t="s">
        <v>90</v>
      </c>
      <c r="H11113" s="2" t="s">
        <v>8181</v>
      </c>
      <c r="I11113" s="2">
        <v>11750</v>
      </c>
      <c r="J11113" s="2">
        <v>0</v>
      </c>
      <c r="K11113" s="2" t="s">
        <v>8194</v>
      </c>
      <c r="L11113" s="3">
        <v>45776</v>
      </c>
      <c r="M11113" s="3">
        <v>46508</v>
      </c>
      <c r="N11113" s="2" t="s">
        <v>1917</v>
      </c>
    </row>
    <row r="11114" spans="2:14" x14ac:dyDescent="0.25">
      <c r="B11114" s="2" t="s">
        <v>8192</v>
      </c>
      <c r="C11114" s="2" t="s">
        <v>8193</v>
      </c>
      <c r="D11114" s="2" t="s">
        <v>16</v>
      </c>
      <c r="E11114" s="2" t="s">
        <v>17</v>
      </c>
      <c r="F11114" s="2" t="s">
        <v>18</v>
      </c>
      <c r="G11114" s="2" t="s">
        <v>90</v>
      </c>
      <c r="H11114" s="2" t="s">
        <v>8181</v>
      </c>
      <c r="I11114" s="2">
        <v>11750</v>
      </c>
      <c r="J11114" s="2">
        <v>0</v>
      </c>
      <c r="K11114" s="2" t="s">
        <v>8195</v>
      </c>
      <c r="L11114" s="3">
        <v>45776</v>
      </c>
      <c r="M11114" s="3">
        <v>46661</v>
      </c>
      <c r="N11114" s="2" t="s">
        <v>1917</v>
      </c>
    </row>
    <row r="11115" spans="2:14" x14ac:dyDescent="0.25">
      <c r="B11115" s="2" t="s">
        <v>8192</v>
      </c>
      <c r="C11115" s="2" t="s">
        <v>8193</v>
      </c>
      <c r="D11115" s="2" t="s">
        <v>16</v>
      </c>
      <c r="E11115" s="2" t="s">
        <v>17</v>
      </c>
      <c r="F11115" s="2" t="s">
        <v>18</v>
      </c>
      <c r="G11115" s="2" t="s">
        <v>90</v>
      </c>
      <c r="H11115" s="2" t="s">
        <v>8181</v>
      </c>
      <c r="I11115" s="2">
        <v>11750</v>
      </c>
      <c r="J11115" s="2">
        <v>0</v>
      </c>
      <c r="K11115" s="2" t="s">
        <v>8196</v>
      </c>
      <c r="L11115" s="3">
        <v>45776</v>
      </c>
      <c r="M11115" s="3">
        <v>46631</v>
      </c>
      <c r="N11115" s="2" t="s">
        <v>1917</v>
      </c>
    </row>
    <row r="11116" spans="2:14" x14ac:dyDescent="0.25">
      <c r="B11116" s="2" t="s">
        <v>8192</v>
      </c>
      <c r="C11116" s="2" t="s">
        <v>8193</v>
      </c>
      <c r="D11116" s="2" t="s">
        <v>16</v>
      </c>
      <c r="E11116" s="2" t="s">
        <v>17</v>
      </c>
      <c r="F11116" s="2" t="s">
        <v>18</v>
      </c>
      <c r="G11116" s="2" t="s">
        <v>90</v>
      </c>
      <c r="H11116" s="2" t="s">
        <v>8181</v>
      </c>
      <c r="I11116" s="2">
        <v>11750</v>
      </c>
      <c r="J11116" s="2">
        <v>0</v>
      </c>
      <c r="K11116" s="2" t="s">
        <v>8197</v>
      </c>
      <c r="L11116" s="3">
        <v>45763</v>
      </c>
      <c r="M11116" s="3">
        <v>46631</v>
      </c>
      <c r="N11116" s="2" t="s">
        <v>1917</v>
      </c>
    </row>
    <row r="11117" spans="2:14" x14ac:dyDescent="0.25">
      <c r="B11117" s="2" t="s">
        <v>8192</v>
      </c>
      <c r="C11117" s="2" t="s">
        <v>8193</v>
      </c>
      <c r="D11117" s="2" t="s">
        <v>16</v>
      </c>
      <c r="E11117" s="2" t="s">
        <v>17</v>
      </c>
      <c r="F11117" s="2" t="s">
        <v>18</v>
      </c>
      <c r="G11117" s="2" t="s">
        <v>90</v>
      </c>
      <c r="H11117" s="2" t="s">
        <v>8181</v>
      </c>
      <c r="I11117" s="2">
        <v>11750</v>
      </c>
      <c r="J11117" s="2">
        <v>14</v>
      </c>
      <c r="K11117" s="2" t="s">
        <v>8198</v>
      </c>
      <c r="L11117" s="3">
        <v>45773</v>
      </c>
      <c r="M11117" s="3">
        <v>46692</v>
      </c>
      <c r="N11117" s="2" t="s">
        <v>1917</v>
      </c>
    </row>
    <row r="11118" spans="2:14" x14ac:dyDescent="0.25">
      <c r="B11118" s="2" t="s">
        <v>8192</v>
      </c>
      <c r="C11118" s="2" t="s">
        <v>8193</v>
      </c>
      <c r="D11118" s="2" t="s">
        <v>16</v>
      </c>
      <c r="E11118" s="2" t="s">
        <v>17</v>
      </c>
      <c r="F11118" s="2" t="s">
        <v>18</v>
      </c>
      <c r="G11118" s="2" t="s">
        <v>90</v>
      </c>
      <c r="H11118" s="2" t="s">
        <v>8181</v>
      </c>
      <c r="I11118" s="2">
        <v>11750</v>
      </c>
      <c r="J11118" s="2">
        <v>0</v>
      </c>
      <c r="K11118" s="2" t="s">
        <v>8199</v>
      </c>
      <c r="L11118" s="3">
        <v>45869</v>
      </c>
      <c r="M11118" s="3">
        <v>46722</v>
      </c>
      <c r="N11118" s="2" t="s">
        <v>1917</v>
      </c>
    </row>
    <row r="11119" spans="2:14" x14ac:dyDescent="0.25">
      <c r="B11119" s="2" t="s">
        <v>8192</v>
      </c>
      <c r="C11119" s="2" t="s">
        <v>8193</v>
      </c>
      <c r="D11119" s="2" t="s">
        <v>16</v>
      </c>
      <c r="E11119" s="2" t="s">
        <v>17</v>
      </c>
      <c r="F11119" s="2" t="s">
        <v>18</v>
      </c>
      <c r="G11119" s="2" t="s">
        <v>90</v>
      </c>
      <c r="H11119" s="2" t="s">
        <v>8181</v>
      </c>
      <c r="I11119" s="2">
        <v>11750</v>
      </c>
      <c r="J11119" s="2">
        <v>0</v>
      </c>
      <c r="K11119" s="2" t="s">
        <v>8200</v>
      </c>
      <c r="L11119" s="3">
        <v>45869</v>
      </c>
      <c r="M11119" s="3">
        <v>46753</v>
      </c>
      <c r="N11119" s="2" t="s">
        <v>1917</v>
      </c>
    </row>
    <row r="11120" spans="2:14" x14ac:dyDescent="0.25">
      <c r="B11120" s="2" t="s">
        <v>8192</v>
      </c>
      <c r="C11120" s="2" t="s">
        <v>8193</v>
      </c>
      <c r="D11120" s="2" t="s">
        <v>16</v>
      </c>
      <c r="E11120" s="2" t="s">
        <v>17</v>
      </c>
      <c r="F11120" s="2" t="s">
        <v>18</v>
      </c>
      <c r="G11120" s="2" t="s">
        <v>90</v>
      </c>
      <c r="H11120" s="2" t="s">
        <v>8181</v>
      </c>
      <c r="I11120" s="2">
        <v>11750</v>
      </c>
      <c r="J11120" s="2">
        <v>0</v>
      </c>
      <c r="K11120" s="2" t="s">
        <v>8201</v>
      </c>
      <c r="L11120" s="3">
        <v>45870</v>
      </c>
      <c r="M11120" s="3">
        <v>46753</v>
      </c>
      <c r="N11120" s="2" t="s">
        <v>1917</v>
      </c>
    </row>
    <row r="11121" spans="2:14" x14ac:dyDescent="0.25">
      <c r="B11121" s="2" t="s">
        <v>8192</v>
      </c>
      <c r="C11121" s="2" t="s">
        <v>8193</v>
      </c>
      <c r="D11121" s="2" t="s">
        <v>16</v>
      </c>
      <c r="E11121" s="2" t="s">
        <v>17</v>
      </c>
      <c r="F11121" s="2" t="s">
        <v>18</v>
      </c>
      <c r="G11121" s="2" t="s">
        <v>90</v>
      </c>
      <c r="H11121" s="2" t="s">
        <v>8181</v>
      </c>
      <c r="I11121" s="2">
        <v>11750</v>
      </c>
      <c r="J11121" s="2">
        <v>0</v>
      </c>
      <c r="K11121" s="2" t="s">
        <v>8202</v>
      </c>
      <c r="L11121" s="3">
        <v>46128</v>
      </c>
      <c r="M11121" s="3">
        <v>46905</v>
      </c>
      <c r="N11121" s="2" t="s">
        <v>1917</v>
      </c>
    </row>
    <row r="11122" spans="2:14" x14ac:dyDescent="0.25">
      <c r="B11122" s="2" t="s">
        <v>8192</v>
      </c>
      <c r="C11122" s="2" t="s">
        <v>8193</v>
      </c>
      <c r="D11122" s="2" t="s">
        <v>16</v>
      </c>
      <c r="E11122" s="2" t="s">
        <v>17</v>
      </c>
      <c r="F11122" s="2" t="s">
        <v>18</v>
      </c>
      <c r="G11122" s="2" t="s">
        <v>90</v>
      </c>
      <c r="H11122" s="2" t="s">
        <v>8181</v>
      </c>
      <c r="I11122" s="2">
        <v>11750</v>
      </c>
      <c r="J11122" s="2">
        <v>936</v>
      </c>
      <c r="K11122" s="2" t="s">
        <v>8203</v>
      </c>
      <c r="L11122" s="3">
        <v>46128</v>
      </c>
      <c r="M11122" s="3">
        <v>47058</v>
      </c>
      <c r="N11122" s="2" t="s">
        <v>1917</v>
      </c>
    </row>
    <row r="11123" spans="2:14" x14ac:dyDescent="0.25">
      <c r="B11123" s="2" t="s">
        <v>8192</v>
      </c>
      <c r="C11123" s="2" t="s">
        <v>8193</v>
      </c>
      <c r="D11123" s="2" t="s">
        <v>16</v>
      </c>
      <c r="E11123" s="2" t="s">
        <v>17</v>
      </c>
      <c r="F11123" s="2" t="s">
        <v>18</v>
      </c>
      <c r="G11123" s="2" t="s">
        <v>90</v>
      </c>
      <c r="H11123" s="2" t="s">
        <v>8181</v>
      </c>
      <c r="I11123" s="2">
        <v>11750</v>
      </c>
      <c r="J11123" s="2">
        <v>2976</v>
      </c>
      <c r="K11123" s="2" t="s">
        <v>8204</v>
      </c>
      <c r="L11123" s="3">
        <v>46142</v>
      </c>
      <c r="M11123" s="3">
        <v>47058</v>
      </c>
      <c r="N11123" s="2" t="s">
        <v>1917</v>
      </c>
    </row>
    <row r="11124" spans="2:14" x14ac:dyDescent="0.25">
      <c r="B11124" s="2" t="s">
        <v>8192</v>
      </c>
      <c r="C11124" s="2" t="s">
        <v>8193</v>
      </c>
      <c r="D11124" s="2" t="s">
        <v>16</v>
      </c>
      <c r="E11124" s="2" t="s">
        <v>17</v>
      </c>
      <c r="F11124" s="2" t="s">
        <v>18</v>
      </c>
      <c r="G11124" s="2" t="s">
        <v>90</v>
      </c>
      <c r="H11124" s="2" t="s">
        <v>8181</v>
      </c>
      <c r="I11124" s="2">
        <v>11750</v>
      </c>
      <c r="J11124" s="2">
        <v>7824</v>
      </c>
      <c r="K11124" s="2" t="s">
        <v>8205</v>
      </c>
      <c r="L11124" s="3">
        <v>46142</v>
      </c>
      <c r="M11124" s="3">
        <v>47088</v>
      </c>
      <c r="N11124" s="2" t="s">
        <v>1917</v>
      </c>
    </row>
    <row r="11125" spans="2:14" x14ac:dyDescent="0.25">
      <c r="B11125" s="2" t="s">
        <v>8192</v>
      </c>
      <c r="C11125" s="2" t="s">
        <v>8193</v>
      </c>
      <c r="D11125" s="2" t="s">
        <v>16</v>
      </c>
      <c r="E11125" s="2" t="s">
        <v>142</v>
      </c>
      <c r="F11125" s="2" t="s">
        <v>18</v>
      </c>
      <c r="G11125" s="2" t="s">
        <v>90</v>
      </c>
      <c r="H11125" s="2" t="s">
        <v>8181</v>
      </c>
      <c r="I11125" s="2">
        <v>11750</v>
      </c>
      <c r="J11125" s="2">
        <v>0</v>
      </c>
      <c r="K11125" s="2" t="s">
        <v>8201</v>
      </c>
      <c r="L11125" s="3">
        <v>45870</v>
      </c>
      <c r="M11125" s="3">
        <v>46753</v>
      </c>
      <c r="N11125" s="2" t="s">
        <v>1917</v>
      </c>
    </row>
    <row r="11126" spans="2:14" x14ac:dyDescent="0.25">
      <c r="B11126" s="2" t="s">
        <v>8192</v>
      </c>
      <c r="C11126" s="2" t="s">
        <v>8193</v>
      </c>
      <c r="D11126" s="2" t="s">
        <v>16</v>
      </c>
      <c r="E11126" s="2" t="s">
        <v>142</v>
      </c>
      <c r="F11126" s="2" t="s">
        <v>18</v>
      </c>
      <c r="G11126" s="2" t="s">
        <v>90</v>
      </c>
      <c r="H11126" s="2" t="s">
        <v>8181</v>
      </c>
      <c r="I11126" s="2">
        <v>11750</v>
      </c>
      <c r="J11126" s="2">
        <v>0</v>
      </c>
      <c r="K11126" s="2" t="s">
        <v>8203</v>
      </c>
      <c r="L11126" s="3">
        <v>46128</v>
      </c>
      <c r="M11126" s="3">
        <v>47058</v>
      </c>
      <c r="N11126" s="2" t="s">
        <v>1917</v>
      </c>
    </row>
    <row r="11127" spans="2:14" x14ac:dyDescent="0.25">
      <c r="B11127" s="2" t="s">
        <v>8192</v>
      </c>
      <c r="C11127" s="2" t="s">
        <v>8193</v>
      </c>
      <c r="D11127" s="2" t="s">
        <v>16</v>
      </c>
      <c r="E11127" s="2" t="s">
        <v>142</v>
      </c>
      <c r="F11127" s="2" t="s">
        <v>18</v>
      </c>
      <c r="G11127" s="2" t="s">
        <v>90</v>
      </c>
      <c r="H11127" s="2" t="s">
        <v>8181</v>
      </c>
      <c r="I11127" s="2">
        <v>11750</v>
      </c>
      <c r="J11127" s="2">
        <v>0</v>
      </c>
      <c r="K11127" s="2" t="s">
        <v>8205</v>
      </c>
      <c r="L11127" s="3">
        <v>46142</v>
      </c>
      <c r="M11127" s="3">
        <v>47088</v>
      </c>
      <c r="N11127" s="2" t="s">
        <v>1917</v>
      </c>
    </row>
    <row r="11128" spans="2:14" x14ac:dyDescent="0.25">
      <c r="B11128" s="2" t="s">
        <v>8206</v>
      </c>
      <c r="C11128" s="2" t="s">
        <v>8207</v>
      </c>
      <c r="D11128" s="2" t="s">
        <v>41</v>
      </c>
      <c r="E11128" s="2" t="s">
        <v>17</v>
      </c>
      <c r="F11128" s="2" t="s">
        <v>138</v>
      </c>
      <c r="G11128" s="2" t="s">
        <v>138</v>
      </c>
      <c r="H11128" s="2" t="s">
        <v>8208</v>
      </c>
      <c r="I11128" s="2">
        <v>0</v>
      </c>
      <c r="J11128" s="2">
        <v>0</v>
      </c>
      <c r="K11128" s="2">
        <v>0</v>
      </c>
      <c r="L11128" s="3">
        <v>45888</v>
      </c>
      <c r="M11128" s="3">
        <v>47696</v>
      </c>
      <c r="N11128" s="2" t="s">
        <v>8209</v>
      </c>
    </row>
    <row r="11129" spans="2:14" x14ac:dyDescent="0.25">
      <c r="B11129" s="2" t="s">
        <v>8210</v>
      </c>
      <c r="C11129" s="2" t="s">
        <v>8211</v>
      </c>
      <c r="D11129" s="2" t="s">
        <v>41</v>
      </c>
      <c r="E11129" s="2" t="s">
        <v>17</v>
      </c>
      <c r="F11129" s="2" t="s">
        <v>18</v>
      </c>
      <c r="G11129" s="2" t="s">
        <v>19</v>
      </c>
      <c r="H11129" s="2" t="s">
        <v>8212</v>
      </c>
      <c r="I11129" s="2">
        <v>4649</v>
      </c>
      <c r="J11129" s="2">
        <v>0</v>
      </c>
      <c r="K11129" s="2" t="s">
        <v>8213</v>
      </c>
      <c r="L11129" s="3">
        <v>45834</v>
      </c>
      <c r="M11129" s="3">
        <v>47270</v>
      </c>
      <c r="N11129" s="2" t="s">
        <v>1052</v>
      </c>
    </row>
    <row r="11130" spans="2:14" x14ac:dyDescent="0.25">
      <c r="B11130" s="2" t="s">
        <v>8210</v>
      </c>
      <c r="C11130" s="2" t="s">
        <v>8211</v>
      </c>
      <c r="D11130" s="2" t="s">
        <v>41</v>
      </c>
      <c r="E11130" s="2" t="s">
        <v>17</v>
      </c>
      <c r="F11130" s="2" t="s">
        <v>18</v>
      </c>
      <c r="G11130" s="2" t="s">
        <v>19</v>
      </c>
      <c r="H11130" s="2" t="s">
        <v>8212</v>
      </c>
      <c r="I11130" s="2">
        <v>4649</v>
      </c>
      <c r="J11130" s="2">
        <v>0</v>
      </c>
      <c r="K11130" s="2" t="s">
        <v>8214</v>
      </c>
      <c r="L11130" s="3">
        <v>45874</v>
      </c>
      <c r="M11130" s="3">
        <v>47300</v>
      </c>
      <c r="N11130" s="2" t="s">
        <v>1052</v>
      </c>
    </row>
    <row r="11131" spans="2:14" x14ac:dyDescent="0.25">
      <c r="B11131" s="2" t="s">
        <v>8210</v>
      </c>
      <c r="C11131" s="2" t="s">
        <v>8211</v>
      </c>
      <c r="D11131" s="2" t="s">
        <v>41</v>
      </c>
      <c r="E11131" s="2" t="s">
        <v>17</v>
      </c>
      <c r="F11131" s="2" t="s">
        <v>18</v>
      </c>
      <c r="G11131" s="2" t="s">
        <v>19</v>
      </c>
      <c r="H11131" s="2" t="s">
        <v>8212</v>
      </c>
      <c r="I11131" s="2">
        <v>4649</v>
      </c>
      <c r="J11131" s="2">
        <v>0</v>
      </c>
      <c r="K11131" s="2" t="s">
        <v>8215</v>
      </c>
      <c r="L11131" s="3">
        <v>44958</v>
      </c>
      <c r="M11131" s="3">
        <v>46966</v>
      </c>
      <c r="N11131" s="2" t="s">
        <v>1052</v>
      </c>
    </row>
    <row r="11132" spans="2:14" x14ac:dyDescent="0.25">
      <c r="B11132" s="2" t="s">
        <v>8210</v>
      </c>
      <c r="C11132" s="2" t="s">
        <v>8211</v>
      </c>
      <c r="D11132" s="2" t="s">
        <v>41</v>
      </c>
      <c r="E11132" s="2" t="s">
        <v>17</v>
      </c>
      <c r="F11132" s="2" t="s">
        <v>18</v>
      </c>
      <c r="G11132" s="2" t="s">
        <v>19</v>
      </c>
      <c r="H11132" s="2" t="s">
        <v>8212</v>
      </c>
      <c r="I11132" s="2">
        <v>4649</v>
      </c>
      <c r="J11132" s="2">
        <v>0</v>
      </c>
      <c r="K11132" s="2" t="s">
        <v>8216</v>
      </c>
      <c r="L11132" s="3">
        <v>44958</v>
      </c>
      <c r="M11132" s="3">
        <v>46966</v>
      </c>
      <c r="N11132" s="2" t="s">
        <v>1052</v>
      </c>
    </row>
    <row r="11133" spans="2:14" x14ac:dyDescent="0.25">
      <c r="B11133" s="2" t="s">
        <v>8210</v>
      </c>
      <c r="C11133" s="2" t="s">
        <v>8211</v>
      </c>
      <c r="D11133" s="2" t="s">
        <v>41</v>
      </c>
      <c r="E11133" s="2" t="s">
        <v>17</v>
      </c>
      <c r="F11133" s="2" t="s">
        <v>18</v>
      </c>
      <c r="G11133" s="2" t="s">
        <v>19</v>
      </c>
      <c r="H11133" s="2" t="s">
        <v>8212</v>
      </c>
      <c r="I11133" s="2">
        <v>4649</v>
      </c>
      <c r="J11133" s="2">
        <v>0</v>
      </c>
      <c r="K11133" s="2" t="s">
        <v>8217</v>
      </c>
      <c r="L11133" s="3">
        <v>44958</v>
      </c>
      <c r="M11133" s="3">
        <v>46966</v>
      </c>
      <c r="N11133" s="2" t="s">
        <v>1052</v>
      </c>
    </row>
    <row r="11134" spans="2:14" x14ac:dyDescent="0.25">
      <c r="B11134" s="2" t="s">
        <v>8210</v>
      </c>
      <c r="C11134" s="2" t="s">
        <v>8211</v>
      </c>
      <c r="D11134" s="2" t="s">
        <v>41</v>
      </c>
      <c r="E11134" s="2" t="s">
        <v>17</v>
      </c>
      <c r="F11134" s="2" t="s">
        <v>18</v>
      </c>
      <c r="G11134" s="2" t="s">
        <v>19</v>
      </c>
      <c r="H11134" s="2" t="s">
        <v>8212</v>
      </c>
      <c r="I11134" s="2">
        <v>4649</v>
      </c>
      <c r="J11134" s="2">
        <v>0</v>
      </c>
      <c r="K11134" s="2" t="s">
        <v>8218</v>
      </c>
      <c r="L11134" s="3">
        <v>44958</v>
      </c>
      <c r="M11134" s="3">
        <v>46966</v>
      </c>
      <c r="N11134" s="2" t="s">
        <v>1052</v>
      </c>
    </row>
    <row r="11135" spans="2:14" x14ac:dyDescent="0.25">
      <c r="B11135" s="2" t="s">
        <v>8210</v>
      </c>
      <c r="C11135" s="2" t="s">
        <v>8211</v>
      </c>
      <c r="D11135" s="2" t="s">
        <v>41</v>
      </c>
      <c r="E11135" s="2" t="s">
        <v>17</v>
      </c>
      <c r="F11135" s="2" t="s">
        <v>18</v>
      </c>
      <c r="G11135" s="2" t="s">
        <v>19</v>
      </c>
      <c r="H11135" s="2" t="s">
        <v>8212</v>
      </c>
      <c r="I11135" s="2">
        <v>4649</v>
      </c>
      <c r="J11135" s="2">
        <v>0</v>
      </c>
      <c r="K11135" s="2" t="s">
        <v>8219</v>
      </c>
      <c r="L11135" s="3">
        <v>44958</v>
      </c>
      <c r="M11135" s="3">
        <v>46966</v>
      </c>
      <c r="N11135" s="2" t="s">
        <v>1052</v>
      </c>
    </row>
    <row r="11136" spans="2:14" x14ac:dyDescent="0.25">
      <c r="B11136" s="2" t="s">
        <v>8210</v>
      </c>
      <c r="C11136" s="2" t="s">
        <v>8211</v>
      </c>
      <c r="D11136" s="2" t="s">
        <v>41</v>
      </c>
      <c r="E11136" s="2" t="s">
        <v>17</v>
      </c>
      <c r="F11136" s="2" t="s">
        <v>18</v>
      </c>
      <c r="G11136" s="2" t="s">
        <v>19</v>
      </c>
      <c r="H11136" s="2" t="s">
        <v>8212</v>
      </c>
      <c r="I11136" s="2">
        <v>4649</v>
      </c>
      <c r="J11136" s="2">
        <v>0</v>
      </c>
      <c r="K11136" s="2" t="s">
        <v>8220</v>
      </c>
      <c r="L11136" s="3">
        <v>44958</v>
      </c>
      <c r="M11136" s="3">
        <v>46997</v>
      </c>
      <c r="N11136" s="2" t="s">
        <v>1052</v>
      </c>
    </row>
    <row r="11137" spans="2:14" x14ac:dyDescent="0.25">
      <c r="B11137" s="2" t="s">
        <v>8210</v>
      </c>
      <c r="C11137" s="2" t="s">
        <v>8211</v>
      </c>
      <c r="D11137" s="2" t="s">
        <v>41</v>
      </c>
      <c r="E11137" s="2" t="s">
        <v>17</v>
      </c>
      <c r="F11137" s="2" t="s">
        <v>18</v>
      </c>
      <c r="G11137" s="2" t="s">
        <v>19</v>
      </c>
      <c r="H11137" s="2" t="s">
        <v>8212</v>
      </c>
      <c r="I11137" s="2">
        <v>4649</v>
      </c>
      <c r="J11137" s="2">
        <v>0</v>
      </c>
      <c r="K11137" s="2" t="s">
        <v>8221</v>
      </c>
      <c r="L11137" s="3">
        <v>44958</v>
      </c>
      <c r="M11137" s="3">
        <v>46997</v>
      </c>
      <c r="N11137" s="2" t="s">
        <v>1052</v>
      </c>
    </row>
    <row r="11138" spans="2:14" x14ac:dyDescent="0.25">
      <c r="B11138" s="2" t="s">
        <v>8210</v>
      </c>
      <c r="C11138" s="2" t="s">
        <v>8211</v>
      </c>
      <c r="D11138" s="2" t="s">
        <v>41</v>
      </c>
      <c r="E11138" s="2" t="s">
        <v>17</v>
      </c>
      <c r="F11138" s="2" t="s">
        <v>18</v>
      </c>
      <c r="G11138" s="2" t="s">
        <v>19</v>
      </c>
      <c r="H11138" s="2" t="s">
        <v>8212</v>
      </c>
      <c r="I11138" s="2">
        <v>4649</v>
      </c>
      <c r="J11138" s="2">
        <v>0</v>
      </c>
      <c r="K11138" s="2" t="s">
        <v>8222</v>
      </c>
      <c r="L11138" s="3">
        <v>45964</v>
      </c>
      <c r="M11138" s="3">
        <v>47392</v>
      </c>
      <c r="N11138" s="2" t="s">
        <v>1052</v>
      </c>
    </row>
    <row r="11139" spans="2:14" x14ac:dyDescent="0.25">
      <c r="B11139" s="2" t="s">
        <v>8210</v>
      </c>
      <c r="C11139" s="2" t="s">
        <v>8211</v>
      </c>
      <c r="D11139" s="2" t="s">
        <v>41</v>
      </c>
      <c r="E11139" s="2" t="s">
        <v>17</v>
      </c>
      <c r="F11139" s="2" t="s">
        <v>18</v>
      </c>
      <c r="G11139" s="2" t="s">
        <v>19</v>
      </c>
      <c r="H11139" s="2" t="s">
        <v>8212</v>
      </c>
      <c r="I11139" s="2">
        <v>4649</v>
      </c>
      <c r="J11139" s="2">
        <v>0</v>
      </c>
      <c r="K11139" s="2" t="s">
        <v>8223</v>
      </c>
      <c r="L11139" s="3">
        <v>46008</v>
      </c>
      <c r="M11139" s="3">
        <v>47392</v>
      </c>
      <c r="N11139" s="2" t="s">
        <v>1052</v>
      </c>
    </row>
    <row r="11140" spans="2:14" x14ac:dyDescent="0.25">
      <c r="B11140" s="2" t="s">
        <v>8210</v>
      </c>
      <c r="C11140" s="2" t="s">
        <v>8211</v>
      </c>
      <c r="D11140" s="2" t="s">
        <v>41</v>
      </c>
      <c r="E11140" s="2" t="s">
        <v>17</v>
      </c>
      <c r="F11140" s="2" t="s">
        <v>18</v>
      </c>
      <c r="G11140" s="2" t="s">
        <v>19</v>
      </c>
      <c r="H11140" s="2" t="s">
        <v>8212</v>
      </c>
      <c r="I11140" s="2">
        <v>4649</v>
      </c>
      <c r="J11140" s="2">
        <v>0</v>
      </c>
      <c r="K11140" s="2" t="s">
        <v>8224</v>
      </c>
      <c r="L11140" s="3">
        <v>46008</v>
      </c>
      <c r="M11140" s="3">
        <v>47423</v>
      </c>
      <c r="N11140" s="2" t="s">
        <v>1052</v>
      </c>
    </row>
    <row r="11141" spans="2:14" x14ac:dyDescent="0.25">
      <c r="B11141" s="2" t="s">
        <v>8210</v>
      </c>
      <c r="C11141" s="2" t="s">
        <v>8211</v>
      </c>
      <c r="D11141" s="2" t="s">
        <v>41</v>
      </c>
      <c r="E11141" s="2" t="s">
        <v>17</v>
      </c>
      <c r="F11141" s="2" t="s">
        <v>18</v>
      </c>
      <c r="G11141" s="2" t="s">
        <v>19</v>
      </c>
      <c r="H11141" s="2" t="s">
        <v>8212</v>
      </c>
      <c r="I11141" s="2">
        <v>4649</v>
      </c>
      <c r="J11141" s="2">
        <v>4649</v>
      </c>
      <c r="K11141" s="2" t="s">
        <v>8225</v>
      </c>
      <c r="L11141" s="3">
        <v>46144</v>
      </c>
      <c r="M11141" s="3">
        <v>47574</v>
      </c>
      <c r="N11141" s="2" t="s">
        <v>1052</v>
      </c>
    </row>
    <row r="11142" spans="2:14" x14ac:dyDescent="0.25">
      <c r="B11142" s="2" t="s">
        <v>8210</v>
      </c>
      <c r="C11142" s="2" t="s">
        <v>8211</v>
      </c>
      <c r="D11142" s="2" t="s">
        <v>41</v>
      </c>
      <c r="E11142" s="2" t="s">
        <v>181</v>
      </c>
      <c r="F11142" s="2" t="s">
        <v>18</v>
      </c>
      <c r="G11142" s="2" t="s">
        <v>19</v>
      </c>
      <c r="H11142" s="2" t="s">
        <v>8212</v>
      </c>
      <c r="I11142" s="2">
        <v>4649</v>
      </c>
      <c r="J11142" s="2">
        <v>0</v>
      </c>
      <c r="K11142" s="2" t="s">
        <v>8220</v>
      </c>
      <c r="L11142" s="3">
        <v>44958</v>
      </c>
      <c r="M11142" s="3">
        <v>46997</v>
      </c>
      <c r="N11142" s="2" t="s">
        <v>1052</v>
      </c>
    </row>
    <row r="11143" spans="2:14" x14ac:dyDescent="0.25">
      <c r="B11143" s="2" t="s">
        <v>8210</v>
      </c>
      <c r="C11143" s="2" t="s">
        <v>8211</v>
      </c>
      <c r="D11143" s="2" t="s">
        <v>41</v>
      </c>
      <c r="E11143" s="2" t="s">
        <v>142</v>
      </c>
      <c r="F11143" s="2" t="s">
        <v>18</v>
      </c>
      <c r="G11143" s="2" t="s">
        <v>19</v>
      </c>
      <c r="H11143" s="2" t="s">
        <v>8212</v>
      </c>
      <c r="I11143" s="2">
        <v>4649</v>
      </c>
      <c r="J11143" s="2">
        <v>0</v>
      </c>
      <c r="K11143" s="2" t="s">
        <v>8214</v>
      </c>
      <c r="L11143" s="3">
        <v>45874</v>
      </c>
      <c r="M11143" s="3">
        <v>47300</v>
      </c>
      <c r="N11143" s="2" t="s">
        <v>1052</v>
      </c>
    </row>
    <row r="11144" spans="2:14" x14ac:dyDescent="0.25">
      <c r="B11144" s="2" t="s">
        <v>8210</v>
      </c>
      <c r="C11144" s="2" t="s">
        <v>8211</v>
      </c>
      <c r="D11144" s="2" t="s">
        <v>41</v>
      </c>
      <c r="E11144" s="2" t="s">
        <v>142</v>
      </c>
      <c r="F11144" s="2" t="s">
        <v>18</v>
      </c>
      <c r="G11144" s="2" t="s">
        <v>19</v>
      </c>
      <c r="H11144" s="2" t="s">
        <v>8212</v>
      </c>
      <c r="I11144" s="2">
        <v>4649</v>
      </c>
      <c r="J11144" s="2">
        <v>0</v>
      </c>
      <c r="K11144" s="2" t="s">
        <v>8221</v>
      </c>
      <c r="L11144" s="3">
        <v>44958</v>
      </c>
      <c r="M11144" s="3">
        <v>46997</v>
      </c>
      <c r="N11144" s="2" t="s">
        <v>1052</v>
      </c>
    </row>
    <row r="11145" spans="2:14" x14ac:dyDescent="0.25">
      <c r="B11145" s="2" t="s">
        <v>8210</v>
      </c>
      <c r="C11145" s="2" t="s">
        <v>8211</v>
      </c>
      <c r="D11145" s="2" t="s">
        <v>41</v>
      </c>
      <c r="E11145" s="2" t="s">
        <v>142</v>
      </c>
      <c r="F11145" s="2" t="s">
        <v>18</v>
      </c>
      <c r="G11145" s="2" t="s">
        <v>19</v>
      </c>
      <c r="H11145" s="2" t="s">
        <v>8212</v>
      </c>
      <c r="I11145" s="2">
        <v>4649</v>
      </c>
      <c r="J11145" s="2">
        <v>0</v>
      </c>
      <c r="K11145" s="2" t="s">
        <v>8225</v>
      </c>
      <c r="L11145" s="3">
        <v>46144</v>
      </c>
      <c r="M11145" s="3">
        <v>47574</v>
      </c>
      <c r="N11145" s="2" t="s">
        <v>1052</v>
      </c>
    </row>
    <row r="11146" spans="2:14" x14ac:dyDescent="0.25">
      <c r="B11146" s="2" t="s">
        <v>8226</v>
      </c>
      <c r="C11146" s="2" t="s">
        <v>8227</v>
      </c>
      <c r="D11146" s="2" t="s">
        <v>41</v>
      </c>
      <c r="E11146" s="2" t="s">
        <v>17</v>
      </c>
      <c r="F11146" s="2" t="s">
        <v>18</v>
      </c>
      <c r="G11146" s="2" t="s">
        <v>19</v>
      </c>
      <c r="H11146" s="2" t="s">
        <v>8212</v>
      </c>
      <c r="I11146" s="2">
        <v>3760</v>
      </c>
      <c r="J11146" s="2">
        <v>0</v>
      </c>
      <c r="K11146" s="2">
        <v>0</v>
      </c>
      <c r="L11146" s="3">
        <v>46146</v>
      </c>
      <c r="M11146" s="2" t="s">
        <v>30</v>
      </c>
      <c r="N11146" s="2" t="s">
        <v>1052</v>
      </c>
    </row>
    <row r="11147" spans="2:14" x14ac:dyDescent="0.25">
      <c r="B11147" s="2" t="s">
        <v>8226</v>
      </c>
      <c r="C11147" s="2" t="s">
        <v>8227</v>
      </c>
      <c r="D11147" s="2" t="s">
        <v>41</v>
      </c>
      <c r="E11147" s="2" t="s">
        <v>17</v>
      </c>
      <c r="F11147" s="2" t="s">
        <v>18</v>
      </c>
      <c r="G11147" s="2" t="s">
        <v>19</v>
      </c>
      <c r="H11147" s="2" t="s">
        <v>8212</v>
      </c>
      <c r="I11147" s="2">
        <v>3760</v>
      </c>
      <c r="J11147" s="2">
        <v>0</v>
      </c>
      <c r="K11147" s="2" t="s">
        <v>8228</v>
      </c>
      <c r="L11147" s="3">
        <v>46144</v>
      </c>
      <c r="M11147" s="3">
        <v>47515</v>
      </c>
      <c r="N11147" s="2" t="s">
        <v>1052</v>
      </c>
    </row>
    <row r="11148" spans="2:14" x14ac:dyDescent="0.25">
      <c r="B11148" s="2" t="s">
        <v>8226</v>
      </c>
      <c r="C11148" s="2" t="s">
        <v>8227</v>
      </c>
      <c r="D11148" s="2" t="s">
        <v>41</v>
      </c>
      <c r="E11148" s="2" t="s">
        <v>17</v>
      </c>
      <c r="F11148" s="2" t="s">
        <v>18</v>
      </c>
      <c r="G11148" s="2" t="s">
        <v>19</v>
      </c>
      <c r="H11148" s="2" t="s">
        <v>8212</v>
      </c>
      <c r="I11148" s="2">
        <v>3760</v>
      </c>
      <c r="J11148" s="2">
        <v>0</v>
      </c>
      <c r="K11148" s="2" t="s">
        <v>8229</v>
      </c>
      <c r="L11148" s="3">
        <v>45783</v>
      </c>
      <c r="M11148" s="3">
        <v>47209</v>
      </c>
      <c r="N11148" s="2" t="s">
        <v>1052</v>
      </c>
    </row>
    <row r="11149" spans="2:14" x14ac:dyDescent="0.25">
      <c r="B11149" s="2" t="s">
        <v>8226</v>
      </c>
      <c r="C11149" s="2" t="s">
        <v>8227</v>
      </c>
      <c r="D11149" s="2" t="s">
        <v>41</v>
      </c>
      <c r="E11149" s="2" t="s">
        <v>17</v>
      </c>
      <c r="F11149" s="2" t="s">
        <v>18</v>
      </c>
      <c r="G11149" s="2" t="s">
        <v>19</v>
      </c>
      <c r="H11149" s="2" t="s">
        <v>8212</v>
      </c>
      <c r="I11149" s="2">
        <v>3760</v>
      </c>
      <c r="J11149" s="2">
        <v>0</v>
      </c>
      <c r="K11149" s="2" t="s">
        <v>8230</v>
      </c>
      <c r="L11149" s="3">
        <v>45831</v>
      </c>
      <c r="M11149" s="3">
        <v>47270</v>
      </c>
      <c r="N11149" s="2" t="s">
        <v>1052</v>
      </c>
    </row>
    <row r="11150" spans="2:14" x14ac:dyDescent="0.25">
      <c r="B11150" s="2" t="s">
        <v>8226</v>
      </c>
      <c r="C11150" s="2" t="s">
        <v>8227</v>
      </c>
      <c r="D11150" s="2" t="s">
        <v>41</v>
      </c>
      <c r="E11150" s="2" t="s">
        <v>17</v>
      </c>
      <c r="F11150" s="2" t="s">
        <v>18</v>
      </c>
      <c r="G11150" s="2" t="s">
        <v>19</v>
      </c>
      <c r="H11150" s="2" t="s">
        <v>8212</v>
      </c>
      <c r="I11150" s="2">
        <v>3760</v>
      </c>
      <c r="J11150" s="2">
        <v>0</v>
      </c>
      <c r="K11150" s="2" t="s">
        <v>8231</v>
      </c>
      <c r="L11150" s="3">
        <v>46008</v>
      </c>
      <c r="M11150" s="3">
        <v>47362</v>
      </c>
      <c r="N11150" s="2" t="s">
        <v>1052</v>
      </c>
    </row>
    <row r="11151" spans="2:14" x14ac:dyDescent="0.25">
      <c r="B11151" s="2" t="s">
        <v>8226</v>
      </c>
      <c r="C11151" s="2" t="s">
        <v>8227</v>
      </c>
      <c r="D11151" s="2" t="s">
        <v>41</v>
      </c>
      <c r="E11151" s="2" t="s">
        <v>17</v>
      </c>
      <c r="F11151" s="2" t="s">
        <v>18</v>
      </c>
      <c r="G11151" s="2" t="s">
        <v>19</v>
      </c>
      <c r="H11151" s="2" t="s">
        <v>8212</v>
      </c>
      <c r="I11151" s="2">
        <v>3760</v>
      </c>
      <c r="J11151" s="2">
        <v>0</v>
      </c>
      <c r="K11151" s="2" t="s">
        <v>8232</v>
      </c>
      <c r="L11151" s="3">
        <v>45927</v>
      </c>
      <c r="M11151" s="3">
        <v>47362</v>
      </c>
      <c r="N11151" s="2" t="s">
        <v>1052</v>
      </c>
    </row>
    <row r="11152" spans="2:14" x14ac:dyDescent="0.25">
      <c r="B11152" s="2" t="s">
        <v>8226</v>
      </c>
      <c r="C11152" s="2" t="s">
        <v>8227</v>
      </c>
      <c r="D11152" s="2" t="s">
        <v>41</v>
      </c>
      <c r="E11152" s="2" t="s">
        <v>17</v>
      </c>
      <c r="F11152" s="2" t="s">
        <v>18</v>
      </c>
      <c r="G11152" s="2" t="s">
        <v>19</v>
      </c>
      <c r="H11152" s="2" t="s">
        <v>8212</v>
      </c>
      <c r="I11152" s="2">
        <v>3760</v>
      </c>
      <c r="J11152" s="2">
        <v>0</v>
      </c>
      <c r="K11152" s="2" t="s">
        <v>8233</v>
      </c>
      <c r="L11152" s="3">
        <v>45964</v>
      </c>
      <c r="M11152" s="3">
        <v>47392</v>
      </c>
      <c r="N11152" s="2" t="s">
        <v>1052</v>
      </c>
    </row>
    <row r="11153" spans="2:14" x14ac:dyDescent="0.25">
      <c r="B11153" s="2" t="s">
        <v>8226</v>
      </c>
      <c r="C11153" s="2" t="s">
        <v>8227</v>
      </c>
      <c r="D11153" s="2" t="s">
        <v>41</v>
      </c>
      <c r="E11153" s="2" t="s">
        <v>17</v>
      </c>
      <c r="F11153" s="2" t="s">
        <v>18</v>
      </c>
      <c r="G11153" s="2" t="s">
        <v>19</v>
      </c>
      <c r="H11153" s="2" t="s">
        <v>8212</v>
      </c>
      <c r="I11153" s="2">
        <v>3760</v>
      </c>
      <c r="J11153" s="2">
        <v>0</v>
      </c>
      <c r="K11153" s="2" t="s">
        <v>8234</v>
      </c>
      <c r="L11153" s="3">
        <v>44958</v>
      </c>
      <c r="M11153" s="3">
        <v>47027</v>
      </c>
      <c r="N11153" s="2" t="s">
        <v>1052</v>
      </c>
    </row>
    <row r="11154" spans="2:14" x14ac:dyDescent="0.25">
      <c r="B11154" s="2" t="s">
        <v>8226</v>
      </c>
      <c r="C11154" s="2" t="s">
        <v>8227</v>
      </c>
      <c r="D11154" s="2" t="s">
        <v>41</v>
      </c>
      <c r="E11154" s="2" t="s">
        <v>17</v>
      </c>
      <c r="F11154" s="2" t="s">
        <v>18</v>
      </c>
      <c r="G11154" s="2" t="s">
        <v>19</v>
      </c>
      <c r="H11154" s="2" t="s">
        <v>8212</v>
      </c>
      <c r="I11154" s="2">
        <v>3760</v>
      </c>
      <c r="J11154" s="2">
        <v>0</v>
      </c>
      <c r="K11154" s="2" t="s">
        <v>8235</v>
      </c>
      <c r="L11154" s="3">
        <v>46008</v>
      </c>
      <c r="M11154" s="3">
        <v>47423</v>
      </c>
      <c r="N11154" s="2" t="s">
        <v>1052</v>
      </c>
    </row>
    <row r="11155" spans="2:14" x14ac:dyDescent="0.25">
      <c r="B11155" s="2" t="s">
        <v>8226</v>
      </c>
      <c r="C11155" s="2" t="s">
        <v>8227</v>
      </c>
      <c r="D11155" s="2" t="s">
        <v>41</v>
      </c>
      <c r="E11155" s="2" t="s">
        <v>17</v>
      </c>
      <c r="F11155" s="2" t="s">
        <v>18</v>
      </c>
      <c r="G11155" s="2" t="s">
        <v>19</v>
      </c>
      <c r="H11155" s="2" t="s">
        <v>8212</v>
      </c>
      <c r="I11155" s="2">
        <v>3760</v>
      </c>
      <c r="J11155" s="2">
        <v>0</v>
      </c>
      <c r="K11155" s="2" t="s">
        <v>8236</v>
      </c>
      <c r="L11155" s="3">
        <v>46014</v>
      </c>
      <c r="M11155" s="3">
        <v>47453</v>
      </c>
      <c r="N11155" s="2" t="s">
        <v>1052</v>
      </c>
    </row>
    <row r="11156" spans="2:14" x14ac:dyDescent="0.25">
      <c r="B11156" s="2" t="s">
        <v>8226</v>
      </c>
      <c r="C11156" s="2" t="s">
        <v>8227</v>
      </c>
      <c r="D11156" s="2" t="s">
        <v>41</v>
      </c>
      <c r="E11156" s="2" t="s">
        <v>17</v>
      </c>
      <c r="F11156" s="2" t="s">
        <v>18</v>
      </c>
      <c r="G11156" s="2" t="s">
        <v>19</v>
      </c>
      <c r="H11156" s="2" t="s">
        <v>8212</v>
      </c>
      <c r="I11156" s="2">
        <v>3760</v>
      </c>
      <c r="J11156" s="2">
        <v>1520</v>
      </c>
      <c r="K11156" s="2" t="s">
        <v>8237</v>
      </c>
      <c r="L11156" s="3">
        <v>46155</v>
      </c>
      <c r="M11156" s="3">
        <v>47574</v>
      </c>
      <c r="N11156" s="2" t="s">
        <v>1052</v>
      </c>
    </row>
    <row r="11157" spans="2:14" x14ac:dyDescent="0.25">
      <c r="B11157" s="2" t="s">
        <v>8226</v>
      </c>
      <c r="C11157" s="2" t="s">
        <v>8227</v>
      </c>
      <c r="D11157" s="2" t="s">
        <v>41</v>
      </c>
      <c r="E11157" s="2" t="s">
        <v>17</v>
      </c>
      <c r="F11157" s="2" t="s">
        <v>18</v>
      </c>
      <c r="G11157" s="2" t="s">
        <v>19</v>
      </c>
      <c r="H11157" s="2" t="s">
        <v>8212</v>
      </c>
      <c r="I11157" s="2">
        <v>3760</v>
      </c>
      <c r="J11157" s="2">
        <v>1720</v>
      </c>
      <c r="K11157" s="2" t="s">
        <v>8238</v>
      </c>
      <c r="L11157" s="3">
        <v>46155</v>
      </c>
      <c r="M11157" s="3">
        <v>47604</v>
      </c>
      <c r="N11157" s="2" t="s">
        <v>1052</v>
      </c>
    </row>
    <row r="11158" spans="2:14" x14ac:dyDescent="0.25">
      <c r="B11158" s="2" t="s">
        <v>8226</v>
      </c>
      <c r="C11158" s="2" t="s">
        <v>8227</v>
      </c>
      <c r="D11158" s="2" t="s">
        <v>41</v>
      </c>
      <c r="E11158" s="2" t="s">
        <v>17</v>
      </c>
      <c r="F11158" s="2" t="s">
        <v>18</v>
      </c>
      <c r="G11158" s="2" t="s">
        <v>19</v>
      </c>
      <c r="H11158" s="2" t="s">
        <v>8212</v>
      </c>
      <c r="I11158" s="2">
        <v>3760</v>
      </c>
      <c r="J11158" s="2">
        <v>520</v>
      </c>
      <c r="K11158" s="2" t="s">
        <v>8239</v>
      </c>
      <c r="L11158" s="3">
        <v>46144</v>
      </c>
      <c r="M11158" s="3">
        <v>47574</v>
      </c>
      <c r="N11158" s="2" t="s">
        <v>1052</v>
      </c>
    </row>
    <row r="11159" spans="2:14" x14ac:dyDescent="0.25">
      <c r="B11159" s="2" t="s">
        <v>8226</v>
      </c>
      <c r="C11159" s="2" t="s">
        <v>8227</v>
      </c>
      <c r="D11159" s="2" t="s">
        <v>41</v>
      </c>
      <c r="E11159" s="2" t="s">
        <v>142</v>
      </c>
      <c r="F11159" s="2" t="s">
        <v>18</v>
      </c>
      <c r="G11159" s="2" t="s">
        <v>19</v>
      </c>
      <c r="H11159" s="2" t="s">
        <v>8212</v>
      </c>
      <c r="I11159" s="2">
        <v>3760</v>
      </c>
      <c r="J11159" s="2">
        <v>0</v>
      </c>
      <c r="K11159" s="2" t="s">
        <v>8230</v>
      </c>
      <c r="L11159" s="3">
        <v>45831</v>
      </c>
      <c r="M11159" s="3">
        <v>47270</v>
      </c>
      <c r="N11159" s="2" t="s">
        <v>1052</v>
      </c>
    </row>
    <row r="11160" spans="2:14" x14ac:dyDescent="0.25">
      <c r="B11160" s="2" t="s">
        <v>8226</v>
      </c>
      <c r="C11160" s="2" t="s">
        <v>8227</v>
      </c>
      <c r="D11160" s="2" t="s">
        <v>41</v>
      </c>
      <c r="E11160" s="2" t="s">
        <v>142</v>
      </c>
      <c r="F11160" s="2" t="s">
        <v>18</v>
      </c>
      <c r="G11160" s="2" t="s">
        <v>19</v>
      </c>
      <c r="H11160" s="2" t="s">
        <v>8212</v>
      </c>
      <c r="I11160" s="2">
        <v>3760</v>
      </c>
      <c r="J11160" s="2">
        <v>0</v>
      </c>
      <c r="K11160" s="2" t="s">
        <v>8238</v>
      </c>
      <c r="L11160" s="3">
        <v>46155</v>
      </c>
      <c r="M11160" s="3">
        <v>47604</v>
      </c>
      <c r="N11160" s="2" t="s">
        <v>1052</v>
      </c>
    </row>
    <row r="11161" spans="2:14" x14ac:dyDescent="0.25">
      <c r="B11161" s="2" t="s">
        <v>8240</v>
      </c>
      <c r="C11161" s="2" t="s">
        <v>8241</v>
      </c>
      <c r="D11161" s="2" t="s">
        <v>41</v>
      </c>
      <c r="E11161" s="2" t="s">
        <v>75</v>
      </c>
      <c r="F11161" s="2" t="s">
        <v>138</v>
      </c>
      <c r="G11161" s="2" t="s">
        <v>138</v>
      </c>
      <c r="H11161" s="2" t="s">
        <v>8242</v>
      </c>
      <c r="I11161" s="2">
        <v>770</v>
      </c>
      <c r="J11161" s="2">
        <v>0</v>
      </c>
      <c r="K11161" s="2">
        <v>12213001</v>
      </c>
      <c r="L11161" s="3">
        <v>44958</v>
      </c>
      <c r="M11161" s="3">
        <v>45627</v>
      </c>
      <c r="N11161" s="2" t="s">
        <v>153</v>
      </c>
    </row>
    <row r="11162" spans="2:14" x14ac:dyDescent="0.25">
      <c r="B11162" s="2" t="s">
        <v>8240</v>
      </c>
      <c r="C11162" s="2" t="s">
        <v>8241</v>
      </c>
      <c r="D11162" s="2" t="s">
        <v>41</v>
      </c>
      <c r="E11162" s="2" t="s">
        <v>75</v>
      </c>
      <c r="F11162" s="2" t="s">
        <v>138</v>
      </c>
      <c r="G11162" s="2" t="s">
        <v>138</v>
      </c>
      <c r="H11162" s="2" t="s">
        <v>8242</v>
      </c>
      <c r="I11162" s="2">
        <v>770</v>
      </c>
      <c r="J11162" s="2">
        <v>0</v>
      </c>
      <c r="K11162" s="2">
        <v>14133101</v>
      </c>
      <c r="L11162" s="3">
        <v>44958</v>
      </c>
      <c r="M11162" s="3">
        <v>45748</v>
      </c>
      <c r="N11162" s="2" t="s">
        <v>153</v>
      </c>
    </row>
    <row r="11163" spans="2:14" x14ac:dyDescent="0.25">
      <c r="B11163" s="2" t="s">
        <v>8240</v>
      </c>
      <c r="C11163" s="2" t="s">
        <v>8241</v>
      </c>
      <c r="D11163" s="2" t="s">
        <v>41</v>
      </c>
      <c r="E11163" s="2" t="s">
        <v>75</v>
      </c>
      <c r="F11163" s="2" t="s">
        <v>138</v>
      </c>
      <c r="G11163" s="2" t="s">
        <v>138</v>
      </c>
      <c r="H11163" s="2" t="s">
        <v>8242</v>
      </c>
      <c r="I11163" s="2">
        <v>770</v>
      </c>
      <c r="J11163" s="2">
        <v>0</v>
      </c>
      <c r="K11163" s="2">
        <v>20143101</v>
      </c>
      <c r="L11163" s="3">
        <v>44958</v>
      </c>
      <c r="M11163" s="3">
        <v>45778</v>
      </c>
      <c r="N11163" s="2" t="s">
        <v>153</v>
      </c>
    </row>
    <row r="11164" spans="2:14" x14ac:dyDescent="0.25">
      <c r="B11164" s="2" t="s">
        <v>8240</v>
      </c>
      <c r="C11164" s="2" t="s">
        <v>8241</v>
      </c>
      <c r="D11164" s="2" t="s">
        <v>41</v>
      </c>
      <c r="E11164" s="2" t="s">
        <v>17</v>
      </c>
      <c r="F11164" s="2" t="s">
        <v>138</v>
      </c>
      <c r="G11164" s="2" t="s">
        <v>138</v>
      </c>
      <c r="H11164" s="2" t="s">
        <v>8242</v>
      </c>
      <c r="I11164" s="2">
        <v>770</v>
      </c>
      <c r="J11164" s="2">
        <v>0</v>
      </c>
      <c r="K11164" s="2">
        <v>12213001</v>
      </c>
      <c r="L11164" s="3">
        <v>44958</v>
      </c>
      <c r="M11164" s="3">
        <v>45627</v>
      </c>
      <c r="N11164" s="2" t="s">
        <v>153</v>
      </c>
    </row>
    <row r="11165" spans="2:14" x14ac:dyDescent="0.25">
      <c r="B11165" s="2" t="s">
        <v>8240</v>
      </c>
      <c r="C11165" s="2" t="s">
        <v>8241</v>
      </c>
      <c r="D11165" s="2" t="s">
        <v>41</v>
      </c>
      <c r="E11165" s="2" t="s">
        <v>17</v>
      </c>
      <c r="F11165" s="2" t="s">
        <v>138</v>
      </c>
      <c r="G11165" s="2" t="s">
        <v>138</v>
      </c>
      <c r="H11165" s="2" t="s">
        <v>8242</v>
      </c>
      <c r="I11165" s="2">
        <v>770</v>
      </c>
      <c r="J11165" s="2">
        <v>0</v>
      </c>
      <c r="K11165" s="2">
        <v>14133101</v>
      </c>
      <c r="L11165" s="3">
        <v>44958</v>
      </c>
      <c r="M11165" s="3">
        <v>45748</v>
      </c>
      <c r="N11165" s="2" t="s">
        <v>153</v>
      </c>
    </row>
    <row r="11166" spans="2:14" x14ac:dyDescent="0.25">
      <c r="B11166" s="2" t="s">
        <v>8240</v>
      </c>
      <c r="C11166" s="2" t="s">
        <v>8241</v>
      </c>
      <c r="D11166" s="2" t="s">
        <v>41</v>
      </c>
      <c r="E11166" s="2" t="s">
        <v>17</v>
      </c>
      <c r="F11166" s="2" t="s">
        <v>138</v>
      </c>
      <c r="G11166" s="2" t="s">
        <v>138</v>
      </c>
      <c r="H11166" s="2" t="s">
        <v>8242</v>
      </c>
      <c r="I11166" s="2">
        <v>770</v>
      </c>
      <c r="J11166" s="2">
        <v>0</v>
      </c>
      <c r="K11166" s="2">
        <v>20143101</v>
      </c>
      <c r="L11166" s="3">
        <v>44958</v>
      </c>
      <c r="M11166" s="3">
        <v>45778</v>
      </c>
      <c r="N11166" s="2" t="s">
        <v>153</v>
      </c>
    </row>
    <row r="11167" spans="2:14" x14ac:dyDescent="0.25">
      <c r="B11167" s="2" t="s">
        <v>8240</v>
      </c>
      <c r="C11167" s="2" t="s">
        <v>8241</v>
      </c>
      <c r="D11167" s="2" t="s">
        <v>41</v>
      </c>
      <c r="E11167" s="2" t="s">
        <v>17</v>
      </c>
      <c r="F11167" s="2" t="s">
        <v>138</v>
      </c>
      <c r="G11167" s="2" t="s">
        <v>138</v>
      </c>
      <c r="H11167" s="2" t="s">
        <v>8242</v>
      </c>
      <c r="I11167" s="2">
        <v>770</v>
      </c>
      <c r="J11167" s="2">
        <v>0</v>
      </c>
      <c r="K11167" s="2">
        <v>34163101</v>
      </c>
      <c r="L11167" s="3">
        <v>44958</v>
      </c>
      <c r="M11167" s="3">
        <v>45839</v>
      </c>
      <c r="N11167" s="2" t="s">
        <v>153</v>
      </c>
    </row>
    <row r="11168" spans="2:14" x14ac:dyDescent="0.25">
      <c r="B11168" s="2" t="s">
        <v>8240</v>
      </c>
      <c r="C11168" s="2" t="s">
        <v>8241</v>
      </c>
      <c r="D11168" s="2" t="s">
        <v>41</v>
      </c>
      <c r="E11168" s="2" t="s">
        <v>17</v>
      </c>
      <c r="F11168" s="2" t="s">
        <v>138</v>
      </c>
      <c r="G11168" s="2" t="s">
        <v>138</v>
      </c>
      <c r="H11168" s="2" t="s">
        <v>8242</v>
      </c>
      <c r="I11168" s="2">
        <v>770</v>
      </c>
      <c r="J11168" s="2">
        <v>770</v>
      </c>
      <c r="K11168" s="2">
        <v>34163101</v>
      </c>
      <c r="L11168" s="3">
        <v>45826</v>
      </c>
      <c r="M11168" s="3">
        <v>46388</v>
      </c>
      <c r="N11168" s="2" t="s">
        <v>153</v>
      </c>
    </row>
    <row r="11169" spans="2:14" x14ac:dyDescent="0.25">
      <c r="B11169" s="2" t="s">
        <v>8243</v>
      </c>
      <c r="C11169" s="2" t="s">
        <v>8244</v>
      </c>
      <c r="D11169" s="2" t="s">
        <v>41</v>
      </c>
      <c r="E11169" s="2" t="s">
        <v>17</v>
      </c>
      <c r="F11169" s="2" t="s">
        <v>138</v>
      </c>
      <c r="G11169" s="2" t="s">
        <v>138</v>
      </c>
      <c r="H11169" s="2" t="s">
        <v>8245</v>
      </c>
      <c r="I11169" s="2">
        <v>0</v>
      </c>
      <c r="J11169" s="2">
        <v>0</v>
      </c>
      <c r="K11169" s="2">
        <v>33153101</v>
      </c>
      <c r="L11169" s="3">
        <v>44958</v>
      </c>
      <c r="M11169" s="3">
        <v>45809</v>
      </c>
      <c r="N11169" s="2" t="s">
        <v>153</v>
      </c>
    </row>
    <row r="11170" spans="2:14" x14ac:dyDescent="0.25">
      <c r="B11170" s="2" t="s">
        <v>8243</v>
      </c>
      <c r="C11170" s="2" t="s">
        <v>8244</v>
      </c>
      <c r="D11170" s="2" t="s">
        <v>41</v>
      </c>
      <c r="E11170" s="2" t="s">
        <v>17</v>
      </c>
      <c r="F11170" s="2" t="s">
        <v>138</v>
      </c>
      <c r="G11170" s="2" t="s">
        <v>138</v>
      </c>
      <c r="H11170" s="2" t="s">
        <v>8245</v>
      </c>
      <c r="I11170" s="2">
        <v>0</v>
      </c>
      <c r="J11170" s="2">
        <v>0</v>
      </c>
      <c r="K11170" s="2">
        <v>34163101</v>
      </c>
      <c r="L11170" s="3">
        <v>44958</v>
      </c>
      <c r="M11170" s="3">
        <v>45839</v>
      </c>
      <c r="N11170" s="2" t="s">
        <v>153</v>
      </c>
    </row>
    <row r="11171" spans="2:14" x14ac:dyDescent="0.25">
      <c r="B11171" s="2" t="s">
        <v>8243</v>
      </c>
      <c r="C11171" s="2" t="s">
        <v>8244</v>
      </c>
      <c r="D11171" s="2" t="s">
        <v>41</v>
      </c>
      <c r="E11171" s="2" t="s">
        <v>17</v>
      </c>
      <c r="F11171" s="2" t="s">
        <v>138</v>
      </c>
      <c r="G11171" s="2" t="s">
        <v>138</v>
      </c>
      <c r="H11171" s="2" t="s">
        <v>8245</v>
      </c>
      <c r="I11171" s="2">
        <v>0</v>
      </c>
      <c r="J11171" s="2">
        <v>0</v>
      </c>
      <c r="K11171" s="2">
        <v>34163101</v>
      </c>
      <c r="L11171" s="3">
        <v>45826</v>
      </c>
      <c r="M11171" s="3">
        <v>46388</v>
      </c>
      <c r="N11171" s="2" t="s">
        <v>153</v>
      </c>
    </row>
    <row r="11172" spans="2:14" x14ac:dyDescent="0.25">
      <c r="B11172" s="2" t="s">
        <v>8246</v>
      </c>
      <c r="C11172" s="2" t="s">
        <v>8247</v>
      </c>
      <c r="D11172" s="2" t="s">
        <v>41</v>
      </c>
      <c r="E11172" s="2" t="s">
        <v>75</v>
      </c>
      <c r="F11172" s="2" t="s">
        <v>138</v>
      </c>
      <c r="G11172" s="2" t="s">
        <v>138</v>
      </c>
      <c r="H11172" s="2" t="s">
        <v>8245</v>
      </c>
      <c r="I11172" s="2">
        <v>0</v>
      </c>
      <c r="J11172" s="2">
        <v>0</v>
      </c>
      <c r="K11172" s="2" t="s">
        <v>8248</v>
      </c>
      <c r="L11172" s="3">
        <v>44958</v>
      </c>
      <c r="M11172" s="3">
        <v>45870</v>
      </c>
      <c r="N11172" s="2" t="s">
        <v>153</v>
      </c>
    </row>
    <row r="11173" spans="2:14" x14ac:dyDescent="0.25">
      <c r="B11173" s="2" t="s">
        <v>8246</v>
      </c>
      <c r="C11173" s="2" t="s">
        <v>8247</v>
      </c>
      <c r="D11173" s="2" t="s">
        <v>41</v>
      </c>
      <c r="E11173" s="2" t="s">
        <v>17</v>
      </c>
      <c r="F11173" s="2" t="s">
        <v>138</v>
      </c>
      <c r="G11173" s="2" t="s">
        <v>138</v>
      </c>
      <c r="H11173" s="2" t="s">
        <v>8245</v>
      </c>
      <c r="I11173" s="2">
        <v>0</v>
      </c>
      <c r="J11173" s="2">
        <v>0</v>
      </c>
      <c r="K11173" s="2" t="s">
        <v>8249</v>
      </c>
      <c r="L11173" s="3">
        <v>45941</v>
      </c>
      <c r="M11173" s="3">
        <v>46388</v>
      </c>
      <c r="N11173" s="2" t="s">
        <v>153</v>
      </c>
    </row>
    <row r="11174" spans="2:14" x14ac:dyDescent="0.25">
      <c r="B11174" s="2" t="s">
        <v>8246</v>
      </c>
      <c r="C11174" s="2" t="s">
        <v>8247</v>
      </c>
      <c r="D11174" s="2" t="s">
        <v>41</v>
      </c>
      <c r="E11174" s="2" t="s">
        <v>17</v>
      </c>
      <c r="F11174" s="2" t="s">
        <v>138</v>
      </c>
      <c r="G11174" s="2" t="s">
        <v>138</v>
      </c>
      <c r="H11174" s="2" t="s">
        <v>8245</v>
      </c>
      <c r="I11174" s="2">
        <v>0</v>
      </c>
      <c r="J11174" s="2">
        <v>0</v>
      </c>
      <c r="K11174" s="2" t="s">
        <v>8248</v>
      </c>
      <c r="L11174" s="3">
        <v>44958</v>
      </c>
      <c r="M11174" s="3">
        <v>45870</v>
      </c>
      <c r="N11174" s="2" t="s">
        <v>153</v>
      </c>
    </row>
    <row r="11175" spans="2:14" x14ac:dyDescent="0.25">
      <c r="B11175" s="2" t="s">
        <v>8246</v>
      </c>
      <c r="C11175" s="2" t="s">
        <v>8247</v>
      </c>
      <c r="D11175" s="2" t="s">
        <v>41</v>
      </c>
      <c r="E11175" s="2" t="s">
        <v>17</v>
      </c>
      <c r="F11175" s="2" t="s">
        <v>138</v>
      </c>
      <c r="G11175" s="2" t="s">
        <v>138</v>
      </c>
      <c r="H11175" s="2" t="s">
        <v>8245</v>
      </c>
      <c r="I11175" s="2">
        <v>0</v>
      </c>
      <c r="J11175" s="2">
        <v>0</v>
      </c>
      <c r="K11175" s="2" t="s">
        <v>2111</v>
      </c>
      <c r="L11175" s="2" t="s">
        <v>30</v>
      </c>
      <c r="M11175" s="2" t="s">
        <v>30</v>
      </c>
      <c r="N11175" s="2" t="s">
        <v>153</v>
      </c>
    </row>
    <row r="11176" spans="2:14" x14ac:dyDescent="0.25">
      <c r="B11176" s="2" t="s">
        <v>8250</v>
      </c>
      <c r="C11176" s="2" t="s">
        <v>8251</v>
      </c>
      <c r="D11176" s="2" t="s">
        <v>16</v>
      </c>
      <c r="E11176" s="2" t="s">
        <v>17</v>
      </c>
      <c r="F11176" s="2" t="s">
        <v>18</v>
      </c>
      <c r="G11176" s="2" t="s">
        <v>19</v>
      </c>
      <c r="H11176" s="2" t="s">
        <v>8252</v>
      </c>
      <c r="I11176" s="2">
        <v>1200</v>
      </c>
      <c r="J11176" s="2">
        <v>1200</v>
      </c>
      <c r="K11176" s="2" t="s">
        <v>8253</v>
      </c>
      <c r="L11176" s="3">
        <v>46191</v>
      </c>
      <c r="M11176" s="3">
        <v>47270</v>
      </c>
      <c r="N11176" s="2" t="s">
        <v>21</v>
      </c>
    </row>
    <row r="11177" spans="2:14" x14ac:dyDescent="0.25">
      <c r="B11177" s="2" t="s">
        <v>8254</v>
      </c>
      <c r="C11177" s="2" t="s">
        <v>8255</v>
      </c>
      <c r="D11177" s="2" t="s">
        <v>16</v>
      </c>
      <c r="E11177" s="2" t="s">
        <v>17</v>
      </c>
      <c r="F11177" s="2" t="s">
        <v>18</v>
      </c>
      <c r="G11177" s="2" t="s">
        <v>175</v>
      </c>
      <c r="H11177" s="2" t="s">
        <v>8256</v>
      </c>
      <c r="I11177" s="2">
        <v>0</v>
      </c>
      <c r="J11177" s="2">
        <v>0</v>
      </c>
      <c r="K11177" s="2">
        <v>0</v>
      </c>
      <c r="L11177" s="3">
        <v>44958</v>
      </c>
      <c r="M11177" s="3">
        <v>47362</v>
      </c>
      <c r="N11177" s="2" t="s">
        <v>364</v>
      </c>
    </row>
    <row r="11178" spans="2:14" x14ac:dyDescent="0.25">
      <c r="B11178" s="2" t="s">
        <v>8254</v>
      </c>
      <c r="C11178" s="2" t="s">
        <v>8255</v>
      </c>
      <c r="D11178" s="2" t="s">
        <v>16</v>
      </c>
      <c r="E11178" s="2" t="s">
        <v>17</v>
      </c>
      <c r="F11178" s="2" t="s">
        <v>18</v>
      </c>
      <c r="G11178" s="2" t="s">
        <v>175</v>
      </c>
      <c r="H11178" s="2" t="s">
        <v>8256</v>
      </c>
      <c r="I11178" s="2">
        <v>0</v>
      </c>
      <c r="J11178" s="2">
        <v>0</v>
      </c>
      <c r="K11178" s="2">
        <v>0</v>
      </c>
      <c r="L11178" s="3">
        <v>46022</v>
      </c>
      <c r="M11178" s="2" t="s">
        <v>30</v>
      </c>
      <c r="N11178" s="2" t="s">
        <v>364</v>
      </c>
    </row>
    <row r="11179" spans="2:14" x14ac:dyDescent="0.25">
      <c r="B11179" s="2" t="s">
        <v>8254</v>
      </c>
      <c r="C11179" s="2" t="s">
        <v>8255</v>
      </c>
      <c r="D11179" s="2" t="s">
        <v>16</v>
      </c>
      <c r="E11179" s="2" t="s">
        <v>17</v>
      </c>
      <c r="F11179" s="2" t="s">
        <v>18</v>
      </c>
      <c r="G11179" s="2" t="s">
        <v>175</v>
      </c>
      <c r="H11179" s="2" t="s">
        <v>8256</v>
      </c>
      <c r="I11179" s="2">
        <v>0</v>
      </c>
      <c r="J11179" s="2">
        <v>0</v>
      </c>
      <c r="K11179" s="2" t="s">
        <v>8257</v>
      </c>
      <c r="L11179" s="3">
        <v>44958</v>
      </c>
      <c r="M11179" s="3">
        <v>47362</v>
      </c>
      <c r="N11179" s="2" t="s">
        <v>364</v>
      </c>
    </row>
    <row r="11180" spans="2:14" x14ac:dyDescent="0.25">
      <c r="B11180" s="2" t="s">
        <v>8258</v>
      </c>
      <c r="C11180" s="2" t="s">
        <v>8259</v>
      </c>
      <c r="D11180" s="2" t="s">
        <v>16</v>
      </c>
      <c r="E11180" s="2" t="s">
        <v>17</v>
      </c>
      <c r="F11180" s="2" t="s">
        <v>18</v>
      </c>
      <c r="G11180" s="2" t="s">
        <v>19</v>
      </c>
      <c r="H11180" s="2" t="s">
        <v>8260</v>
      </c>
      <c r="I11180" s="2">
        <v>22</v>
      </c>
      <c r="J11180" s="2">
        <v>0</v>
      </c>
      <c r="K11180" s="2">
        <v>0</v>
      </c>
      <c r="L11180" s="3">
        <v>44958</v>
      </c>
      <c r="M11180" s="3">
        <v>47362</v>
      </c>
      <c r="N11180" s="2" t="s">
        <v>364</v>
      </c>
    </row>
    <row r="11181" spans="2:14" x14ac:dyDescent="0.25">
      <c r="B11181" s="2" t="s">
        <v>8258</v>
      </c>
      <c r="C11181" s="2" t="s">
        <v>8259</v>
      </c>
      <c r="D11181" s="2" t="s">
        <v>16</v>
      </c>
      <c r="E11181" s="2" t="s">
        <v>17</v>
      </c>
      <c r="F11181" s="2" t="s">
        <v>18</v>
      </c>
      <c r="G11181" s="2" t="s">
        <v>19</v>
      </c>
      <c r="H11181" s="2" t="s">
        <v>8260</v>
      </c>
      <c r="I11181" s="2">
        <v>22</v>
      </c>
      <c r="J11181" s="2">
        <v>0</v>
      </c>
      <c r="K11181" s="2">
        <v>0</v>
      </c>
      <c r="L11181" s="3">
        <v>46160</v>
      </c>
      <c r="M11181" s="2" t="s">
        <v>30</v>
      </c>
      <c r="N11181" s="2" t="s">
        <v>364</v>
      </c>
    </row>
    <row r="11182" spans="2:14" x14ac:dyDescent="0.25">
      <c r="B11182" s="2" t="s">
        <v>8258</v>
      </c>
      <c r="C11182" s="2" t="s">
        <v>8259</v>
      </c>
      <c r="D11182" s="2" t="s">
        <v>16</v>
      </c>
      <c r="E11182" s="2" t="s">
        <v>17</v>
      </c>
      <c r="F11182" s="2" t="s">
        <v>18</v>
      </c>
      <c r="G11182" s="2" t="s">
        <v>19</v>
      </c>
      <c r="H11182" s="2" t="s">
        <v>8260</v>
      </c>
      <c r="I11182" s="2">
        <v>22</v>
      </c>
      <c r="J11182" s="2">
        <v>0</v>
      </c>
      <c r="K11182" s="2" t="s">
        <v>8261</v>
      </c>
      <c r="L11182" s="3">
        <v>45771</v>
      </c>
      <c r="M11182" s="3">
        <v>47515</v>
      </c>
      <c r="N11182" s="2" t="s">
        <v>364</v>
      </c>
    </row>
    <row r="11183" spans="2:14" x14ac:dyDescent="0.25">
      <c r="B11183" s="2" t="s">
        <v>8258</v>
      </c>
      <c r="C11183" s="2" t="s">
        <v>8259</v>
      </c>
      <c r="D11183" s="2" t="s">
        <v>16</v>
      </c>
      <c r="E11183" s="2" t="s">
        <v>142</v>
      </c>
      <c r="F11183" s="2" t="s">
        <v>18</v>
      </c>
      <c r="G11183" s="2" t="s">
        <v>19</v>
      </c>
      <c r="H11183" s="2" t="s">
        <v>8260</v>
      </c>
      <c r="I11183" s="2">
        <v>22</v>
      </c>
      <c r="J11183" s="2">
        <v>22</v>
      </c>
      <c r="K11183" s="2" t="s">
        <v>8261</v>
      </c>
      <c r="L11183" s="3">
        <v>45771</v>
      </c>
      <c r="M11183" s="3">
        <v>47515</v>
      </c>
      <c r="N11183" s="2" t="s">
        <v>364</v>
      </c>
    </row>
    <row r="11184" spans="2:14" x14ac:dyDescent="0.25">
      <c r="B11184" s="2" t="s">
        <v>8262</v>
      </c>
      <c r="C11184" s="2" t="s">
        <v>8263</v>
      </c>
      <c r="D11184" s="2" t="s">
        <v>16</v>
      </c>
      <c r="E11184" s="2" t="s">
        <v>17</v>
      </c>
      <c r="F11184" s="2" t="s">
        <v>18</v>
      </c>
      <c r="G11184" s="2" t="s">
        <v>19</v>
      </c>
      <c r="H11184" s="2" t="s">
        <v>8260</v>
      </c>
      <c r="I11184" s="2">
        <v>21</v>
      </c>
      <c r="J11184" s="2">
        <v>0</v>
      </c>
      <c r="K11184" s="2">
        <v>0</v>
      </c>
      <c r="L11184" s="3">
        <v>44958</v>
      </c>
      <c r="M11184" s="3">
        <v>47300</v>
      </c>
      <c r="N11184" s="2" t="s">
        <v>364</v>
      </c>
    </row>
    <row r="11185" spans="2:14" x14ac:dyDescent="0.25">
      <c r="B11185" s="2" t="s">
        <v>8262</v>
      </c>
      <c r="C11185" s="2" t="s">
        <v>8263</v>
      </c>
      <c r="D11185" s="2" t="s">
        <v>16</v>
      </c>
      <c r="E11185" s="2" t="s">
        <v>17</v>
      </c>
      <c r="F11185" s="2" t="s">
        <v>18</v>
      </c>
      <c r="G11185" s="2" t="s">
        <v>19</v>
      </c>
      <c r="H11185" s="2" t="s">
        <v>8260</v>
      </c>
      <c r="I11185" s="2">
        <v>21</v>
      </c>
      <c r="J11185" s="2">
        <v>0</v>
      </c>
      <c r="K11185" s="2">
        <v>0</v>
      </c>
      <c r="L11185" s="3">
        <v>46160</v>
      </c>
      <c r="M11185" s="2" t="s">
        <v>30</v>
      </c>
      <c r="N11185" s="2" t="s">
        <v>364</v>
      </c>
    </row>
    <row r="11186" spans="2:14" x14ac:dyDescent="0.25">
      <c r="B11186" s="2" t="s">
        <v>8262</v>
      </c>
      <c r="C11186" s="2" t="s">
        <v>8263</v>
      </c>
      <c r="D11186" s="2" t="s">
        <v>16</v>
      </c>
      <c r="E11186" s="2" t="s">
        <v>17</v>
      </c>
      <c r="F11186" s="2" t="s">
        <v>18</v>
      </c>
      <c r="G11186" s="2" t="s">
        <v>19</v>
      </c>
      <c r="H11186" s="2" t="s">
        <v>8260</v>
      </c>
      <c r="I11186" s="2">
        <v>21</v>
      </c>
      <c r="J11186" s="2">
        <v>0</v>
      </c>
      <c r="K11186" s="2" t="s">
        <v>8264</v>
      </c>
      <c r="L11186" s="3">
        <v>45762</v>
      </c>
      <c r="M11186" s="3">
        <v>47300</v>
      </c>
      <c r="N11186" s="2" t="s">
        <v>364</v>
      </c>
    </row>
    <row r="11187" spans="2:14" x14ac:dyDescent="0.25">
      <c r="B11187" s="2" t="s">
        <v>8262</v>
      </c>
      <c r="C11187" s="2" t="s">
        <v>8263</v>
      </c>
      <c r="D11187" s="2" t="s">
        <v>16</v>
      </c>
      <c r="E11187" s="2" t="s">
        <v>17</v>
      </c>
      <c r="F11187" s="2" t="s">
        <v>18</v>
      </c>
      <c r="G11187" s="2" t="s">
        <v>19</v>
      </c>
      <c r="H11187" s="2" t="s">
        <v>8260</v>
      </c>
      <c r="I11187" s="2">
        <v>21</v>
      </c>
      <c r="J11187" s="2">
        <v>0</v>
      </c>
      <c r="K11187" s="2" t="s">
        <v>8261</v>
      </c>
      <c r="L11187" s="3">
        <v>45771</v>
      </c>
      <c r="M11187" s="3">
        <v>47515</v>
      </c>
      <c r="N11187" s="2" t="s">
        <v>364</v>
      </c>
    </row>
    <row r="11188" spans="2:14" x14ac:dyDescent="0.25">
      <c r="B11188" s="2" t="s">
        <v>8262</v>
      </c>
      <c r="C11188" s="2" t="s">
        <v>8263</v>
      </c>
      <c r="D11188" s="2" t="s">
        <v>16</v>
      </c>
      <c r="E11188" s="2" t="s">
        <v>142</v>
      </c>
      <c r="F11188" s="2" t="s">
        <v>18</v>
      </c>
      <c r="G11188" s="2" t="s">
        <v>19</v>
      </c>
      <c r="H11188" s="2" t="s">
        <v>8260</v>
      </c>
      <c r="I11188" s="2">
        <v>21</v>
      </c>
      <c r="J11188" s="2">
        <v>21</v>
      </c>
      <c r="K11188" s="2" t="s">
        <v>8261</v>
      </c>
      <c r="L11188" s="3">
        <v>45771</v>
      </c>
      <c r="M11188" s="3">
        <v>47515</v>
      </c>
      <c r="N11188" s="2" t="s">
        <v>364</v>
      </c>
    </row>
    <row r="11189" spans="2:14" x14ac:dyDescent="0.25">
      <c r="B11189" s="2" t="s">
        <v>8265</v>
      </c>
      <c r="C11189" s="2" t="s">
        <v>8266</v>
      </c>
      <c r="D11189" s="2" t="s">
        <v>16</v>
      </c>
      <c r="E11189" s="2" t="s">
        <v>17</v>
      </c>
      <c r="F11189" s="2" t="s">
        <v>18</v>
      </c>
      <c r="G11189" s="2" t="s">
        <v>19</v>
      </c>
      <c r="H11189" s="2" t="s">
        <v>8267</v>
      </c>
      <c r="I11189" s="2">
        <v>4658</v>
      </c>
      <c r="J11189" s="2">
        <v>0</v>
      </c>
      <c r="K11189" s="2" t="s">
        <v>8268</v>
      </c>
      <c r="L11189" s="3">
        <v>45918</v>
      </c>
      <c r="M11189" s="3">
        <v>47696</v>
      </c>
      <c r="N11189" s="2" t="s">
        <v>364</v>
      </c>
    </row>
    <row r="11190" spans="2:14" x14ac:dyDescent="0.25">
      <c r="B11190" s="2" t="s">
        <v>8265</v>
      </c>
      <c r="C11190" s="2" t="s">
        <v>8266</v>
      </c>
      <c r="D11190" s="2" t="s">
        <v>16</v>
      </c>
      <c r="E11190" s="2" t="s">
        <v>17</v>
      </c>
      <c r="F11190" s="2" t="s">
        <v>18</v>
      </c>
      <c r="G11190" s="2" t="s">
        <v>19</v>
      </c>
      <c r="H11190" s="2" t="s">
        <v>8267</v>
      </c>
      <c r="I11190" s="2">
        <v>4658</v>
      </c>
      <c r="J11190" s="2">
        <v>765</v>
      </c>
      <c r="K11190" s="2" t="s">
        <v>1955</v>
      </c>
      <c r="L11190" s="3">
        <v>46149</v>
      </c>
      <c r="M11190" s="3">
        <v>47969</v>
      </c>
      <c r="N11190" s="2" t="s">
        <v>364</v>
      </c>
    </row>
    <row r="11191" spans="2:14" x14ac:dyDescent="0.25">
      <c r="B11191" s="2" t="s">
        <v>8265</v>
      </c>
      <c r="C11191" s="2" t="s">
        <v>8266</v>
      </c>
      <c r="D11191" s="2" t="s">
        <v>16</v>
      </c>
      <c r="E11191" s="2" t="s">
        <v>17</v>
      </c>
      <c r="F11191" s="2" t="s">
        <v>18</v>
      </c>
      <c r="G11191" s="2" t="s">
        <v>19</v>
      </c>
      <c r="H11191" s="2" t="s">
        <v>8267</v>
      </c>
      <c r="I11191" s="2">
        <v>4658</v>
      </c>
      <c r="J11191" s="2">
        <v>0</v>
      </c>
      <c r="K11191" s="2" t="s">
        <v>8269</v>
      </c>
      <c r="L11191" s="3">
        <v>45945</v>
      </c>
      <c r="M11191" s="3">
        <v>47757</v>
      </c>
      <c r="N11191" s="2" t="s">
        <v>364</v>
      </c>
    </row>
    <row r="11192" spans="2:14" x14ac:dyDescent="0.25">
      <c r="B11192" s="2" t="s">
        <v>8265</v>
      </c>
      <c r="C11192" s="2" t="s">
        <v>8266</v>
      </c>
      <c r="D11192" s="2" t="s">
        <v>16</v>
      </c>
      <c r="E11192" s="2" t="s">
        <v>17</v>
      </c>
      <c r="F11192" s="2" t="s">
        <v>18</v>
      </c>
      <c r="G11192" s="2" t="s">
        <v>19</v>
      </c>
      <c r="H11192" s="2" t="s">
        <v>8267</v>
      </c>
      <c r="I11192" s="2">
        <v>4658</v>
      </c>
      <c r="J11192" s="2">
        <v>593</v>
      </c>
      <c r="K11192" s="2" t="s">
        <v>8270</v>
      </c>
      <c r="L11192" s="3">
        <v>46149</v>
      </c>
      <c r="M11192" s="3">
        <v>47788</v>
      </c>
      <c r="N11192" s="2" t="s">
        <v>364</v>
      </c>
    </row>
    <row r="11193" spans="2:14" x14ac:dyDescent="0.25">
      <c r="B11193" s="2" t="s">
        <v>8265</v>
      </c>
      <c r="C11193" s="2" t="s">
        <v>8266</v>
      </c>
      <c r="D11193" s="2" t="s">
        <v>16</v>
      </c>
      <c r="E11193" s="2" t="s">
        <v>17</v>
      </c>
      <c r="F11193" s="2" t="s">
        <v>18</v>
      </c>
      <c r="G11193" s="2" t="s">
        <v>19</v>
      </c>
      <c r="H11193" s="2" t="s">
        <v>8267</v>
      </c>
      <c r="I11193" s="2">
        <v>4658</v>
      </c>
      <c r="J11193" s="2">
        <v>990</v>
      </c>
      <c r="K11193" s="2" t="s">
        <v>8271</v>
      </c>
      <c r="L11193" s="3">
        <v>46149</v>
      </c>
      <c r="M11193" s="3">
        <v>47788</v>
      </c>
      <c r="N11193" s="2" t="s">
        <v>364</v>
      </c>
    </row>
    <row r="11194" spans="2:14" x14ac:dyDescent="0.25">
      <c r="B11194" s="2" t="s">
        <v>8265</v>
      </c>
      <c r="C11194" s="2" t="s">
        <v>8266</v>
      </c>
      <c r="D11194" s="2" t="s">
        <v>16</v>
      </c>
      <c r="E11194" s="2" t="s">
        <v>17</v>
      </c>
      <c r="F11194" s="2" t="s">
        <v>18</v>
      </c>
      <c r="G11194" s="2" t="s">
        <v>19</v>
      </c>
      <c r="H11194" s="2" t="s">
        <v>8267</v>
      </c>
      <c r="I11194" s="2">
        <v>4658</v>
      </c>
      <c r="J11194" s="2">
        <v>1020</v>
      </c>
      <c r="K11194" s="2" t="s">
        <v>8272</v>
      </c>
      <c r="L11194" s="3">
        <v>46149</v>
      </c>
      <c r="M11194" s="3">
        <v>47788</v>
      </c>
      <c r="N11194" s="2" t="s">
        <v>364</v>
      </c>
    </row>
    <row r="11195" spans="2:14" x14ac:dyDescent="0.25">
      <c r="B11195" s="2" t="s">
        <v>8265</v>
      </c>
      <c r="C11195" s="2" t="s">
        <v>8266</v>
      </c>
      <c r="D11195" s="2" t="s">
        <v>16</v>
      </c>
      <c r="E11195" s="2" t="s">
        <v>17</v>
      </c>
      <c r="F11195" s="2" t="s">
        <v>18</v>
      </c>
      <c r="G11195" s="2" t="s">
        <v>19</v>
      </c>
      <c r="H11195" s="2" t="s">
        <v>8267</v>
      </c>
      <c r="I11195" s="2">
        <v>4658</v>
      </c>
      <c r="J11195" s="2">
        <v>1290</v>
      </c>
      <c r="K11195" s="2" t="s">
        <v>8273</v>
      </c>
      <c r="L11195" s="3">
        <v>46155</v>
      </c>
      <c r="M11195" s="3">
        <v>47969</v>
      </c>
      <c r="N11195" s="2" t="s">
        <v>364</v>
      </c>
    </row>
    <row r="11196" spans="2:14" x14ac:dyDescent="0.25">
      <c r="B11196" s="2" t="s">
        <v>8265</v>
      </c>
      <c r="C11196" s="2" t="s">
        <v>8266</v>
      </c>
      <c r="D11196" s="2" t="s">
        <v>16</v>
      </c>
      <c r="E11196" s="2" t="s">
        <v>17</v>
      </c>
      <c r="F11196" s="2" t="s">
        <v>18</v>
      </c>
      <c r="G11196" s="2" t="s">
        <v>19</v>
      </c>
      <c r="H11196" s="2" t="s">
        <v>8267</v>
      </c>
      <c r="I11196" s="2">
        <v>4658</v>
      </c>
      <c r="J11196" s="2">
        <v>0</v>
      </c>
      <c r="K11196" s="2" t="s">
        <v>8274</v>
      </c>
      <c r="L11196" s="3">
        <v>45720</v>
      </c>
      <c r="M11196" s="3">
        <v>47515</v>
      </c>
      <c r="N11196" s="2" t="s">
        <v>364</v>
      </c>
    </row>
    <row r="11197" spans="2:14" x14ac:dyDescent="0.25">
      <c r="B11197" s="2" t="s">
        <v>8265</v>
      </c>
      <c r="C11197" s="2" t="s">
        <v>8266</v>
      </c>
      <c r="D11197" s="2" t="s">
        <v>16</v>
      </c>
      <c r="E11197" s="2" t="s">
        <v>17</v>
      </c>
      <c r="F11197" s="2" t="s">
        <v>18</v>
      </c>
      <c r="G11197" s="2" t="s">
        <v>19</v>
      </c>
      <c r="H11197" s="2" t="s">
        <v>8267</v>
      </c>
      <c r="I11197" s="2">
        <v>4658</v>
      </c>
      <c r="J11197" s="2">
        <v>0</v>
      </c>
      <c r="K11197" s="2" t="s">
        <v>8275</v>
      </c>
      <c r="L11197" s="3">
        <v>45720</v>
      </c>
      <c r="M11197" s="3">
        <v>47515</v>
      </c>
      <c r="N11197" s="2" t="s">
        <v>364</v>
      </c>
    </row>
    <row r="11198" spans="2:14" x14ac:dyDescent="0.25">
      <c r="B11198" s="2" t="s">
        <v>8265</v>
      </c>
      <c r="C11198" s="2" t="s">
        <v>8266</v>
      </c>
      <c r="D11198" s="2" t="s">
        <v>16</v>
      </c>
      <c r="E11198" s="2" t="s">
        <v>17</v>
      </c>
      <c r="F11198" s="2" t="s">
        <v>18</v>
      </c>
      <c r="G11198" s="2" t="s">
        <v>19</v>
      </c>
      <c r="H11198" s="2" t="s">
        <v>8267</v>
      </c>
      <c r="I11198" s="2">
        <v>4658</v>
      </c>
      <c r="J11198" s="2">
        <v>0</v>
      </c>
      <c r="K11198" s="2" t="s">
        <v>8276</v>
      </c>
      <c r="L11198" s="3">
        <v>45827</v>
      </c>
      <c r="M11198" s="3">
        <v>47635</v>
      </c>
      <c r="N11198" s="2" t="s">
        <v>364</v>
      </c>
    </row>
    <row r="11199" spans="2:14" x14ac:dyDescent="0.25">
      <c r="B11199" s="2" t="s">
        <v>8265</v>
      </c>
      <c r="C11199" s="2" t="s">
        <v>8266</v>
      </c>
      <c r="D11199" s="2" t="s">
        <v>16</v>
      </c>
      <c r="E11199" s="2" t="s">
        <v>17</v>
      </c>
      <c r="F11199" s="2" t="s">
        <v>18</v>
      </c>
      <c r="G11199" s="2" t="s">
        <v>19</v>
      </c>
      <c r="H11199" s="2" t="s">
        <v>8267</v>
      </c>
      <c r="I11199" s="2">
        <v>4658</v>
      </c>
      <c r="J11199" s="2">
        <v>0</v>
      </c>
      <c r="K11199" s="2" t="s">
        <v>8276</v>
      </c>
      <c r="L11199" s="3">
        <v>46043</v>
      </c>
      <c r="M11199" s="3">
        <v>47757</v>
      </c>
      <c r="N11199" s="2" t="s">
        <v>364</v>
      </c>
    </row>
    <row r="11200" spans="2:14" x14ac:dyDescent="0.25">
      <c r="B11200" s="2" t="s">
        <v>8265</v>
      </c>
      <c r="C11200" s="2" t="s">
        <v>8266</v>
      </c>
      <c r="D11200" s="2" t="s">
        <v>16</v>
      </c>
      <c r="E11200" s="2" t="s">
        <v>17</v>
      </c>
      <c r="F11200" s="2" t="s">
        <v>18</v>
      </c>
      <c r="G11200" s="2" t="s">
        <v>19</v>
      </c>
      <c r="H11200" s="2" t="s">
        <v>8267</v>
      </c>
      <c r="I11200" s="2">
        <v>4658</v>
      </c>
      <c r="J11200" s="2">
        <v>0</v>
      </c>
      <c r="K11200" s="2" t="s">
        <v>8277</v>
      </c>
      <c r="L11200" s="3">
        <v>46010</v>
      </c>
      <c r="M11200" s="3">
        <v>47757</v>
      </c>
      <c r="N11200" s="2" t="s">
        <v>364</v>
      </c>
    </row>
    <row r="11201" spans="2:14" x14ac:dyDescent="0.25">
      <c r="B11201" s="2" t="s">
        <v>8265</v>
      </c>
      <c r="C11201" s="2" t="s">
        <v>8266</v>
      </c>
      <c r="D11201" s="2" t="s">
        <v>16</v>
      </c>
      <c r="E11201" s="2" t="s">
        <v>142</v>
      </c>
      <c r="F11201" s="2" t="s">
        <v>18</v>
      </c>
      <c r="G11201" s="2" t="s">
        <v>19</v>
      </c>
      <c r="H11201" s="2" t="s">
        <v>8267</v>
      </c>
      <c r="I11201" s="2">
        <v>4658</v>
      </c>
      <c r="J11201" s="2">
        <v>0</v>
      </c>
      <c r="K11201" s="2" t="s">
        <v>8276</v>
      </c>
      <c r="L11201" s="3">
        <v>46043</v>
      </c>
      <c r="M11201" s="3">
        <v>47757</v>
      </c>
      <c r="N11201" s="2" t="s">
        <v>364</v>
      </c>
    </row>
    <row r="11202" spans="2:14" x14ac:dyDescent="0.25">
      <c r="B11202" s="2" t="s">
        <v>8265</v>
      </c>
      <c r="C11202" s="2" t="s">
        <v>8266</v>
      </c>
      <c r="D11202" s="2" t="s">
        <v>16</v>
      </c>
      <c r="E11202" s="2" t="s">
        <v>142</v>
      </c>
      <c r="F11202" s="2" t="s">
        <v>18</v>
      </c>
      <c r="G11202" s="2" t="s">
        <v>19</v>
      </c>
      <c r="H11202" s="2" t="s">
        <v>8267</v>
      </c>
      <c r="I11202" s="2">
        <v>4658</v>
      </c>
      <c r="J11202" s="2">
        <v>0</v>
      </c>
      <c r="K11202" s="2" t="s">
        <v>8277</v>
      </c>
      <c r="L11202" s="3">
        <v>46010</v>
      </c>
      <c r="M11202" s="3">
        <v>47757</v>
      </c>
      <c r="N11202" s="2" t="s">
        <v>364</v>
      </c>
    </row>
    <row r="11203" spans="2:14" x14ac:dyDescent="0.25">
      <c r="B11203" s="2" t="s">
        <v>8278</v>
      </c>
      <c r="C11203" s="2" t="s">
        <v>8279</v>
      </c>
      <c r="D11203" s="2" t="s">
        <v>16</v>
      </c>
      <c r="E11203" s="2" t="s">
        <v>17</v>
      </c>
      <c r="F11203" s="2" t="s">
        <v>18</v>
      </c>
      <c r="G11203" s="2" t="s">
        <v>19</v>
      </c>
      <c r="H11203" s="2" t="s">
        <v>8280</v>
      </c>
      <c r="I11203" s="2">
        <v>8600</v>
      </c>
      <c r="J11203" s="2">
        <v>7100</v>
      </c>
      <c r="K11203" s="2" t="s">
        <v>8281</v>
      </c>
      <c r="L11203" s="3">
        <v>46161</v>
      </c>
      <c r="M11203" s="3">
        <v>47969</v>
      </c>
      <c r="N11203" s="2" t="s">
        <v>364</v>
      </c>
    </row>
    <row r="11204" spans="2:14" x14ac:dyDescent="0.25">
      <c r="B11204" s="2" t="s">
        <v>8278</v>
      </c>
      <c r="C11204" s="2" t="s">
        <v>8279</v>
      </c>
      <c r="D11204" s="2" t="s">
        <v>16</v>
      </c>
      <c r="E11204" s="2" t="s">
        <v>17</v>
      </c>
      <c r="F11204" s="2" t="s">
        <v>18</v>
      </c>
      <c r="G11204" s="2" t="s">
        <v>19</v>
      </c>
      <c r="H11204" s="2" t="s">
        <v>8280</v>
      </c>
      <c r="I11204" s="2">
        <v>8600</v>
      </c>
      <c r="J11204" s="2">
        <v>1350</v>
      </c>
      <c r="K11204" s="2" t="s">
        <v>8282</v>
      </c>
      <c r="L11204" s="3">
        <v>46170</v>
      </c>
      <c r="M11204" s="3">
        <v>47969</v>
      </c>
      <c r="N11204" s="2" t="s">
        <v>364</v>
      </c>
    </row>
    <row r="11205" spans="2:14" x14ac:dyDescent="0.25">
      <c r="B11205" s="2" t="s">
        <v>8278</v>
      </c>
      <c r="C11205" s="2" t="s">
        <v>8279</v>
      </c>
      <c r="D11205" s="2" t="s">
        <v>16</v>
      </c>
      <c r="E11205" s="2" t="s">
        <v>17</v>
      </c>
      <c r="F11205" s="2" t="s">
        <v>18</v>
      </c>
      <c r="G11205" s="2" t="s">
        <v>19</v>
      </c>
      <c r="H11205" s="2" t="s">
        <v>8280</v>
      </c>
      <c r="I11205" s="2">
        <v>8600</v>
      </c>
      <c r="J11205" s="2">
        <v>150</v>
      </c>
      <c r="K11205" s="2" t="s">
        <v>8283</v>
      </c>
      <c r="L11205" s="3">
        <v>46170</v>
      </c>
      <c r="M11205" s="3">
        <v>47969</v>
      </c>
      <c r="N11205" s="2" t="s">
        <v>364</v>
      </c>
    </row>
    <row r="11206" spans="2:14" x14ac:dyDescent="0.25">
      <c r="B11206" s="2" t="s">
        <v>8284</v>
      </c>
      <c r="C11206" s="2" t="s">
        <v>8285</v>
      </c>
      <c r="D11206" s="2" t="s">
        <v>16</v>
      </c>
      <c r="E11206" s="2" t="s">
        <v>17</v>
      </c>
      <c r="F11206" s="2" t="s">
        <v>18</v>
      </c>
      <c r="G11206" s="2" t="s">
        <v>19</v>
      </c>
      <c r="H11206" s="2" t="s">
        <v>8280</v>
      </c>
      <c r="I11206" s="2">
        <v>2080</v>
      </c>
      <c r="J11206" s="2">
        <v>2080</v>
      </c>
      <c r="K11206" s="2" t="s">
        <v>8286</v>
      </c>
      <c r="L11206" s="3">
        <v>46161</v>
      </c>
      <c r="M11206" s="3">
        <v>47969</v>
      </c>
      <c r="N11206" s="2" t="s">
        <v>364</v>
      </c>
    </row>
    <row r="11207" spans="2:14" x14ac:dyDescent="0.25">
      <c r="B11207" s="2" t="s">
        <v>8284</v>
      </c>
      <c r="C11207" s="2" t="s">
        <v>8285</v>
      </c>
      <c r="D11207" s="2" t="s">
        <v>16</v>
      </c>
      <c r="E11207" s="2" t="s">
        <v>142</v>
      </c>
      <c r="F11207" s="2" t="s">
        <v>18</v>
      </c>
      <c r="G11207" s="2" t="s">
        <v>19</v>
      </c>
      <c r="H11207" s="2" t="s">
        <v>8280</v>
      </c>
      <c r="I11207" s="2">
        <v>2080</v>
      </c>
      <c r="J11207" s="2">
        <v>0</v>
      </c>
      <c r="K11207" s="2" t="s">
        <v>8286</v>
      </c>
      <c r="L11207" s="3">
        <v>46161</v>
      </c>
      <c r="M11207" s="3">
        <v>47969</v>
      </c>
      <c r="N11207" s="2" t="s">
        <v>364</v>
      </c>
    </row>
    <row r="11208" spans="2:14" x14ac:dyDescent="0.25">
      <c r="B11208" s="2" t="s">
        <v>8287</v>
      </c>
      <c r="C11208" s="2" t="s">
        <v>8288</v>
      </c>
      <c r="D11208" s="2" t="s">
        <v>16</v>
      </c>
      <c r="E11208" s="2" t="s">
        <v>17</v>
      </c>
      <c r="F11208" s="2" t="s">
        <v>18</v>
      </c>
      <c r="G11208" s="2" t="s">
        <v>19</v>
      </c>
      <c r="H11208" s="2" t="s">
        <v>8280</v>
      </c>
      <c r="I11208" s="2">
        <v>945</v>
      </c>
      <c r="J11208" s="2">
        <v>945</v>
      </c>
      <c r="K11208" s="2" t="s">
        <v>8289</v>
      </c>
      <c r="L11208" s="3">
        <v>46155</v>
      </c>
      <c r="M11208" s="3">
        <v>47969</v>
      </c>
      <c r="N11208" s="2" t="s">
        <v>364</v>
      </c>
    </row>
    <row r="11209" spans="2:14" x14ac:dyDescent="0.25">
      <c r="B11209" s="2" t="s">
        <v>8290</v>
      </c>
      <c r="C11209" s="2" t="s">
        <v>8291</v>
      </c>
      <c r="D11209" s="2" t="s">
        <v>16</v>
      </c>
      <c r="E11209" s="2" t="s">
        <v>17</v>
      </c>
      <c r="F11209" s="2" t="s">
        <v>18</v>
      </c>
      <c r="G11209" s="2" t="s">
        <v>19</v>
      </c>
      <c r="H11209" s="2" t="s">
        <v>8267</v>
      </c>
      <c r="I11209" s="2">
        <v>1040</v>
      </c>
      <c r="J11209" s="2">
        <v>1040</v>
      </c>
      <c r="K11209" s="2" t="s">
        <v>8292</v>
      </c>
      <c r="L11209" s="3">
        <v>46202</v>
      </c>
      <c r="M11209" s="3">
        <v>48000</v>
      </c>
      <c r="N11209" s="2" t="s">
        <v>364</v>
      </c>
    </row>
    <row r="11210" spans="2:14" x14ac:dyDescent="0.25">
      <c r="B11210" s="2" t="s">
        <v>8293</v>
      </c>
      <c r="C11210" s="2" t="s">
        <v>8294</v>
      </c>
      <c r="D11210" s="2" t="s">
        <v>28</v>
      </c>
      <c r="E11210" s="2" t="s">
        <v>17</v>
      </c>
      <c r="F11210" s="2" t="s">
        <v>253</v>
      </c>
      <c r="G11210" s="2" t="s">
        <v>24</v>
      </c>
      <c r="H11210" s="2" t="s">
        <v>24</v>
      </c>
      <c r="I11210" s="2">
        <v>55</v>
      </c>
      <c r="J11210" s="2">
        <v>55</v>
      </c>
      <c r="K11210" s="2">
        <v>0</v>
      </c>
      <c r="L11210" s="3">
        <v>44958</v>
      </c>
      <c r="M11210" s="2" t="s">
        <v>30</v>
      </c>
      <c r="N11210" s="2" t="s">
        <v>42</v>
      </c>
    </row>
    <row r="11211" spans="2:14" x14ac:dyDescent="0.25">
      <c r="B11211" s="2" t="s">
        <v>8295</v>
      </c>
      <c r="C11211" s="2" t="s">
        <v>8296</v>
      </c>
      <c r="D11211" s="2" t="s">
        <v>41</v>
      </c>
      <c r="E11211" s="2" t="s">
        <v>17</v>
      </c>
      <c r="F11211" s="2" t="s">
        <v>18</v>
      </c>
      <c r="G11211" s="2" t="s">
        <v>19</v>
      </c>
      <c r="H11211" s="2" t="s">
        <v>8297</v>
      </c>
      <c r="I11211" s="2">
        <v>25861</v>
      </c>
      <c r="J11211" s="2">
        <v>0</v>
      </c>
      <c r="K11211" s="2">
        <v>2312016</v>
      </c>
      <c r="L11211" s="3">
        <v>44958</v>
      </c>
      <c r="M11211" s="3">
        <v>47088</v>
      </c>
      <c r="N11211" s="2" t="s">
        <v>135</v>
      </c>
    </row>
    <row r="11212" spans="2:14" x14ac:dyDescent="0.25">
      <c r="B11212" s="2" t="s">
        <v>8295</v>
      </c>
      <c r="C11212" s="2" t="s">
        <v>8296</v>
      </c>
      <c r="D11212" s="2" t="s">
        <v>41</v>
      </c>
      <c r="E11212" s="2" t="s">
        <v>17</v>
      </c>
      <c r="F11212" s="2" t="s">
        <v>18</v>
      </c>
      <c r="G11212" s="2" t="s">
        <v>19</v>
      </c>
      <c r="H11212" s="2" t="s">
        <v>8297</v>
      </c>
      <c r="I11212" s="2">
        <v>25861</v>
      </c>
      <c r="J11212" s="2">
        <v>0</v>
      </c>
      <c r="K11212" s="2">
        <v>2409011</v>
      </c>
      <c r="L11212" s="3">
        <v>45689</v>
      </c>
      <c r="M11212" s="3">
        <v>47362</v>
      </c>
      <c r="N11212" s="2" t="s">
        <v>135</v>
      </c>
    </row>
    <row r="11213" spans="2:14" x14ac:dyDescent="0.25">
      <c r="B11213" s="2" t="s">
        <v>8295</v>
      </c>
      <c r="C11213" s="2" t="s">
        <v>8296</v>
      </c>
      <c r="D11213" s="2" t="s">
        <v>41</v>
      </c>
      <c r="E11213" s="2" t="s">
        <v>17</v>
      </c>
      <c r="F11213" s="2" t="s">
        <v>18</v>
      </c>
      <c r="G11213" s="2" t="s">
        <v>19</v>
      </c>
      <c r="H11213" s="2" t="s">
        <v>8297</v>
      </c>
      <c r="I11213" s="2">
        <v>25861</v>
      </c>
      <c r="J11213" s="2">
        <v>0</v>
      </c>
      <c r="K11213" s="2">
        <v>2410012</v>
      </c>
      <c r="L11213" s="3">
        <v>44958</v>
      </c>
      <c r="M11213" s="3">
        <v>47392</v>
      </c>
      <c r="N11213" s="2" t="s">
        <v>135</v>
      </c>
    </row>
    <row r="11214" spans="2:14" x14ac:dyDescent="0.25">
      <c r="B11214" s="2" t="s">
        <v>8295</v>
      </c>
      <c r="C11214" s="2" t="s">
        <v>8296</v>
      </c>
      <c r="D11214" s="2" t="s">
        <v>41</v>
      </c>
      <c r="E11214" s="2" t="s">
        <v>17</v>
      </c>
      <c r="F11214" s="2" t="s">
        <v>18</v>
      </c>
      <c r="G11214" s="2" t="s">
        <v>19</v>
      </c>
      <c r="H11214" s="2" t="s">
        <v>8297</v>
      </c>
      <c r="I11214" s="2">
        <v>25861</v>
      </c>
      <c r="J11214" s="2">
        <v>0</v>
      </c>
      <c r="K11214" s="2">
        <v>2411014</v>
      </c>
      <c r="L11214" s="3">
        <v>45689</v>
      </c>
      <c r="M11214" s="3">
        <v>47423</v>
      </c>
      <c r="N11214" s="2" t="s">
        <v>135</v>
      </c>
    </row>
    <row r="11215" spans="2:14" x14ac:dyDescent="0.25">
      <c r="B11215" s="2" t="s">
        <v>8295</v>
      </c>
      <c r="C11215" s="2" t="s">
        <v>8296</v>
      </c>
      <c r="D11215" s="2" t="s">
        <v>41</v>
      </c>
      <c r="E11215" s="2" t="s">
        <v>17</v>
      </c>
      <c r="F11215" s="2" t="s">
        <v>18</v>
      </c>
      <c r="G11215" s="2" t="s">
        <v>19</v>
      </c>
      <c r="H11215" s="2" t="s">
        <v>8297</v>
      </c>
      <c r="I11215" s="2">
        <v>25861</v>
      </c>
      <c r="J11215" s="2">
        <v>0</v>
      </c>
      <c r="K11215" s="2">
        <v>2412015</v>
      </c>
      <c r="L11215" s="3">
        <v>45689</v>
      </c>
      <c r="M11215" s="3">
        <v>47453</v>
      </c>
      <c r="N11215" s="2" t="s">
        <v>135</v>
      </c>
    </row>
    <row r="11216" spans="2:14" x14ac:dyDescent="0.25">
      <c r="B11216" s="2" t="s">
        <v>8295</v>
      </c>
      <c r="C11216" s="2" t="s">
        <v>8296</v>
      </c>
      <c r="D11216" s="2" t="s">
        <v>41</v>
      </c>
      <c r="E11216" s="2" t="s">
        <v>17</v>
      </c>
      <c r="F11216" s="2" t="s">
        <v>18</v>
      </c>
      <c r="G11216" s="2" t="s">
        <v>19</v>
      </c>
      <c r="H11216" s="2" t="s">
        <v>8297</v>
      </c>
      <c r="I11216" s="2">
        <v>25861</v>
      </c>
      <c r="J11216" s="2">
        <v>0</v>
      </c>
      <c r="K11216" s="2">
        <v>2502001</v>
      </c>
      <c r="L11216" s="3">
        <v>45700</v>
      </c>
      <c r="M11216" s="3">
        <v>47515</v>
      </c>
      <c r="N11216" s="2" t="s">
        <v>135</v>
      </c>
    </row>
    <row r="11217" spans="2:14" x14ac:dyDescent="0.25">
      <c r="B11217" s="2" t="s">
        <v>8295</v>
      </c>
      <c r="C11217" s="2" t="s">
        <v>8296</v>
      </c>
      <c r="D11217" s="2" t="s">
        <v>41</v>
      </c>
      <c r="E11217" s="2" t="s">
        <v>17</v>
      </c>
      <c r="F11217" s="2" t="s">
        <v>18</v>
      </c>
      <c r="G11217" s="2" t="s">
        <v>19</v>
      </c>
      <c r="H11217" s="2" t="s">
        <v>8297</v>
      </c>
      <c r="I11217" s="2">
        <v>25861</v>
      </c>
      <c r="J11217" s="2">
        <v>0</v>
      </c>
      <c r="K11217" s="2">
        <v>2508009</v>
      </c>
      <c r="L11217" s="3">
        <v>45937</v>
      </c>
      <c r="M11217" s="3">
        <v>47696</v>
      </c>
      <c r="N11217" s="2" t="s">
        <v>135</v>
      </c>
    </row>
    <row r="11218" spans="2:14" x14ac:dyDescent="0.25">
      <c r="B11218" s="2" t="s">
        <v>8295</v>
      </c>
      <c r="C11218" s="2" t="s">
        <v>8296</v>
      </c>
      <c r="D11218" s="2" t="s">
        <v>41</v>
      </c>
      <c r="E11218" s="2" t="s">
        <v>17</v>
      </c>
      <c r="F11218" s="2" t="s">
        <v>18</v>
      </c>
      <c r="G11218" s="2" t="s">
        <v>19</v>
      </c>
      <c r="H11218" s="2" t="s">
        <v>8297</v>
      </c>
      <c r="I11218" s="2">
        <v>25861</v>
      </c>
      <c r="J11218" s="2">
        <v>0</v>
      </c>
      <c r="K11218" s="2">
        <v>2509012</v>
      </c>
      <c r="L11218" s="3">
        <v>45937</v>
      </c>
      <c r="M11218" s="3">
        <v>47727</v>
      </c>
      <c r="N11218" s="2" t="s">
        <v>135</v>
      </c>
    </row>
    <row r="11219" spans="2:14" x14ac:dyDescent="0.25">
      <c r="B11219" s="2" t="s">
        <v>8295</v>
      </c>
      <c r="C11219" s="2" t="s">
        <v>8296</v>
      </c>
      <c r="D11219" s="2" t="s">
        <v>41</v>
      </c>
      <c r="E11219" s="2" t="s">
        <v>17</v>
      </c>
      <c r="F11219" s="2" t="s">
        <v>18</v>
      </c>
      <c r="G11219" s="2" t="s">
        <v>19</v>
      </c>
      <c r="H11219" s="2" t="s">
        <v>8297</v>
      </c>
      <c r="I11219" s="2">
        <v>25861</v>
      </c>
      <c r="J11219" s="2">
        <v>0</v>
      </c>
      <c r="K11219" s="2">
        <v>2511013</v>
      </c>
      <c r="L11219" s="3">
        <v>46046</v>
      </c>
      <c r="M11219" s="3">
        <v>47788</v>
      </c>
      <c r="N11219" s="2" t="s">
        <v>135</v>
      </c>
    </row>
    <row r="11220" spans="2:14" x14ac:dyDescent="0.25">
      <c r="B11220" s="2" t="s">
        <v>8295</v>
      </c>
      <c r="C11220" s="2" t="s">
        <v>8296</v>
      </c>
      <c r="D11220" s="2" t="s">
        <v>41</v>
      </c>
      <c r="E11220" s="2" t="s">
        <v>17</v>
      </c>
      <c r="F11220" s="2" t="s">
        <v>18</v>
      </c>
      <c r="G11220" s="2" t="s">
        <v>19</v>
      </c>
      <c r="H11220" s="2" t="s">
        <v>8297</v>
      </c>
      <c r="I11220" s="2">
        <v>25861</v>
      </c>
      <c r="J11220" s="2">
        <v>0</v>
      </c>
      <c r="K11220" s="2">
        <v>2512014</v>
      </c>
      <c r="L11220" s="3">
        <v>46046</v>
      </c>
      <c r="M11220" s="3">
        <v>47818</v>
      </c>
      <c r="N11220" s="2" t="s">
        <v>135</v>
      </c>
    </row>
    <row r="11221" spans="2:14" x14ac:dyDescent="0.25">
      <c r="B11221" s="2" t="s">
        <v>8295</v>
      </c>
      <c r="C11221" s="2" t="s">
        <v>8296</v>
      </c>
      <c r="D11221" s="2" t="s">
        <v>41</v>
      </c>
      <c r="E11221" s="2" t="s">
        <v>17</v>
      </c>
      <c r="F11221" s="2" t="s">
        <v>18</v>
      </c>
      <c r="G11221" s="2" t="s">
        <v>19</v>
      </c>
      <c r="H11221" s="2" t="s">
        <v>8297</v>
      </c>
      <c r="I11221" s="2">
        <v>25861</v>
      </c>
      <c r="J11221" s="2">
        <v>20600</v>
      </c>
      <c r="K11221" s="2">
        <v>2601001</v>
      </c>
      <c r="L11221" s="3">
        <v>46059</v>
      </c>
      <c r="M11221" s="3">
        <v>47849</v>
      </c>
      <c r="N11221" s="2" t="s">
        <v>135</v>
      </c>
    </row>
    <row r="11222" spans="2:14" x14ac:dyDescent="0.25">
      <c r="B11222" s="2" t="s">
        <v>8295</v>
      </c>
      <c r="C11222" s="2" t="s">
        <v>8296</v>
      </c>
      <c r="D11222" s="2" t="s">
        <v>41</v>
      </c>
      <c r="E11222" s="2" t="s">
        <v>17</v>
      </c>
      <c r="F11222" s="2" t="s">
        <v>18</v>
      </c>
      <c r="G11222" s="2" t="s">
        <v>19</v>
      </c>
      <c r="H11222" s="2" t="s">
        <v>8297</v>
      </c>
      <c r="I11222" s="2">
        <v>25861</v>
      </c>
      <c r="J11222" s="2">
        <v>5221</v>
      </c>
      <c r="K11222" s="2">
        <v>2601002</v>
      </c>
      <c r="L11222" s="3">
        <v>46046</v>
      </c>
      <c r="M11222" s="3">
        <v>47849</v>
      </c>
      <c r="N11222" s="2" t="s">
        <v>135</v>
      </c>
    </row>
    <row r="11223" spans="2:14" x14ac:dyDescent="0.25">
      <c r="B11223" s="2" t="s">
        <v>8295</v>
      </c>
      <c r="C11223" s="2" t="s">
        <v>8296</v>
      </c>
      <c r="D11223" s="2" t="s">
        <v>41</v>
      </c>
      <c r="E11223" s="2" t="s">
        <v>142</v>
      </c>
      <c r="F11223" s="2" t="s">
        <v>18</v>
      </c>
      <c r="G11223" s="2" t="s">
        <v>19</v>
      </c>
      <c r="H11223" s="2" t="s">
        <v>8297</v>
      </c>
      <c r="I11223" s="2">
        <v>25861</v>
      </c>
      <c r="J11223" s="2">
        <v>0</v>
      </c>
      <c r="K11223" s="2">
        <v>2502001</v>
      </c>
      <c r="L11223" s="3">
        <v>45700</v>
      </c>
      <c r="M11223" s="3">
        <v>47515</v>
      </c>
      <c r="N11223" s="2" t="s">
        <v>135</v>
      </c>
    </row>
    <row r="11224" spans="2:14" x14ac:dyDescent="0.25">
      <c r="B11224" s="2" t="s">
        <v>8295</v>
      </c>
      <c r="C11224" s="2" t="s">
        <v>8296</v>
      </c>
      <c r="D11224" s="2" t="s">
        <v>41</v>
      </c>
      <c r="E11224" s="2" t="s">
        <v>142</v>
      </c>
      <c r="F11224" s="2" t="s">
        <v>18</v>
      </c>
      <c r="G11224" s="2" t="s">
        <v>19</v>
      </c>
      <c r="H11224" s="2" t="s">
        <v>8297</v>
      </c>
      <c r="I11224" s="2">
        <v>25861</v>
      </c>
      <c r="J11224" s="2">
        <v>40</v>
      </c>
      <c r="K11224" s="2">
        <v>2601001</v>
      </c>
      <c r="L11224" s="3">
        <v>46059</v>
      </c>
      <c r="M11224" s="3">
        <v>47849</v>
      </c>
      <c r="N11224" s="2" t="s">
        <v>135</v>
      </c>
    </row>
    <row r="11225" spans="2:14" x14ac:dyDescent="0.25">
      <c r="B11225" s="2" t="s">
        <v>8295</v>
      </c>
      <c r="C11225" s="2" t="s">
        <v>8296</v>
      </c>
      <c r="D11225" s="2" t="s">
        <v>41</v>
      </c>
      <c r="E11225" s="2" t="s">
        <v>142</v>
      </c>
      <c r="F11225" s="2" t="s">
        <v>18</v>
      </c>
      <c r="G11225" s="2" t="s">
        <v>19</v>
      </c>
      <c r="H11225" s="2" t="s">
        <v>8297</v>
      </c>
      <c r="I11225" s="2">
        <v>25861</v>
      </c>
      <c r="J11225" s="2">
        <v>0</v>
      </c>
      <c r="K11225" s="2">
        <v>2601002</v>
      </c>
      <c r="L11225" s="3">
        <v>46046</v>
      </c>
      <c r="M11225" s="3">
        <v>47849</v>
      </c>
      <c r="N11225" s="2" t="s">
        <v>135</v>
      </c>
    </row>
    <row r="11226" spans="2:14" x14ac:dyDescent="0.25">
      <c r="B11226" s="2" t="s">
        <v>8298</v>
      </c>
      <c r="C11226" s="2" t="s">
        <v>8299</v>
      </c>
      <c r="D11226" s="2" t="s">
        <v>16</v>
      </c>
      <c r="E11226" s="2" t="s">
        <v>17</v>
      </c>
      <c r="F11226" s="2" t="s">
        <v>18</v>
      </c>
      <c r="G11226" s="2" t="s">
        <v>208</v>
      </c>
      <c r="H11226" s="2" t="s">
        <v>8300</v>
      </c>
      <c r="I11226" s="2">
        <v>840</v>
      </c>
      <c r="J11226" s="2">
        <v>0</v>
      </c>
      <c r="K11226" s="2">
        <v>2408140</v>
      </c>
      <c r="L11226" s="3">
        <v>45839</v>
      </c>
      <c r="M11226" s="3">
        <v>47543</v>
      </c>
      <c r="N11226" s="2" t="s">
        <v>3415</v>
      </c>
    </row>
    <row r="11227" spans="2:14" x14ac:dyDescent="0.25">
      <c r="B11227" s="2" t="s">
        <v>8298</v>
      </c>
      <c r="C11227" s="2" t="s">
        <v>8299</v>
      </c>
      <c r="D11227" s="2" t="s">
        <v>16</v>
      </c>
      <c r="E11227" s="2" t="s">
        <v>17</v>
      </c>
      <c r="F11227" s="2" t="s">
        <v>18</v>
      </c>
      <c r="G11227" s="2" t="s">
        <v>208</v>
      </c>
      <c r="H11227" s="2" t="s">
        <v>8300</v>
      </c>
      <c r="I11227" s="2">
        <v>840</v>
      </c>
      <c r="J11227" s="2">
        <v>840</v>
      </c>
      <c r="K11227" s="2">
        <v>25632206</v>
      </c>
      <c r="L11227" s="3">
        <v>45839</v>
      </c>
      <c r="M11227" s="3">
        <v>47604</v>
      </c>
      <c r="N11227" s="2" t="s">
        <v>3415</v>
      </c>
    </row>
    <row r="11228" spans="2:14" x14ac:dyDescent="0.25">
      <c r="B11228" s="2" t="s">
        <v>8301</v>
      </c>
      <c r="C11228" s="2" t="s">
        <v>8302</v>
      </c>
      <c r="D11228" s="2" t="s">
        <v>16</v>
      </c>
      <c r="E11228" s="2" t="s">
        <v>17</v>
      </c>
      <c r="F11228" s="2" t="s">
        <v>18</v>
      </c>
      <c r="G11228" s="2" t="s">
        <v>19</v>
      </c>
      <c r="H11228" s="2" t="s">
        <v>8303</v>
      </c>
      <c r="I11228" s="2">
        <v>10380</v>
      </c>
      <c r="J11228" s="2">
        <v>0</v>
      </c>
      <c r="K11228" s="2" t="s">
        <v>8304</v>
      </c>
      <c r="L11228" s="3">
        <v>44958</v>
      </c>
      <c r="M11228" s="3">
        <v>46631</v>
      </c>
      <c r="N11228" s="2" t="s">
        <v>92</v>
      </c>
    </row>
    <row r="11229" spans="2:14" x14ac:dyDescent="0.25">
      <c r="B11229" s="2" t="s">
        <v>8301</v>
      </c>
      <c r="C11229" s="2" t="s">
        <v>8302</v>
      </c>
      <c r="D11229" s="2" t="s">
        <v>16</v>
      </c>
      <c r="E11229" s="2" t="s">
        <v>17</v>
      </c>
      <c r="F11229" s="2" t="s">
        <v>18</v>
      </c>
      <c r="G11229" s="2" t="s">
        <v>19</v>
      </c>
      <c r="H11229" s="2" t="s">
        <v>8303</v>
      </c>
      <c r="I11229" s="2">
        <v>10380</v>
      </c>
      <c r="J11229" s="2">
        <v>0</v>
      </c>
      <c r="K11229" s="2" t="s">
        <v>8305</v>
      </c>
      <c r="L11229" s="3">
        <v>44958</v>
      </c>
      <c r="M11229" s="3">
        <v>46631</v>
      </c>
      <c r="N11229" s="2" t="s">
        <v>92</v>
      </c>
    </row>
    <row r="11230" spans="2:14" x14ac:dyDescent="0.25">
      <c r="B11230" s="2" t="s">
        <v>8301</v>
      </c>
      <c r="C11230" s="2" t="s">
        <v>8302</v>
      </c>
      <c r="D11230" s="2" t="s">
        <v>16</v>
      </c>
      <c r="E11230" s="2" t="s">
        <v>17</v>
      </c>
      <c r="F11230" s="2" t="s">
        <v>18</v>
      </c>
      <c r="G11230" s="2" t="s">
        <v>19</v>
      </c>
      <c r="H11230" s="2" t="s">
        <v>8303</v>
      </c>
      <c r="I11230" s="2">
        <v>10380</v>
      </c>
      <c r="J11230" s="2">
        <v>0</v>
      </c>
      <c r="K11230" s="2" t="s">
        <v>8306</v>
      </c>
      <c r="L11230" s="3">
        <v>44958</v>
      </c>
      <c r="M11230" s="3">
        <v>46631</v>
      </c>
      <c r="N11230" s="2" t="s">
        <v>92</v>
      </c>
    </row>
    <row r="11231" spans="2:14" x14ac:dyDescent="0.25">
      <c r="B11231" s="2" t="s">
        <v>8301</v>
      </c>
      <c r="C11231" s="2" t="s">
        <v>8302</v>
      </c>
      <c r="D11231" s="2" t="s">
        <v>16</v>
      </c>
      <c r="E11231" s="2" t="s">
        <v>17</v>
      </c>
      <c r="F11231" s="2" t="s">
        <v>18</v>
      </c>
      <c r="G11231" s="2" t="s">
        <v>19</v>
      </c>
      <c r="H11231" s="2" t="s">
        <v>8303</v>
      </c>
      <c r="I11231" s="2">
        <v>10380</v>
      </c>
      <c r="J11231" s="2">
        <v>0</v>
      </c>
      <c r="K11231" s="2" t="s">
        <v>8307</v>
      </c>
      <c r="L11231" s="3">
        <v>44958</v>
      </c>
      <c r="M11231" s="3">
        <v>46631</v>
      </c>
      <c r="N11231" s="2" t="s">
        <v>92</v>
      </c>
    </row>
    <row r="11232" spans="2:14" x14ac:dyDescent="0.25">
      <c r="B11232" s="2" t="s">
        <v>8301</v>
      </c>
      <c r="C11232" s="2" t="s">
        <v>8302</v>
      </c>
      <c r="D11232" s="2" t="s">
        <v>16</v>
      </c>
      <c r="E11232" s="2" t="s">
        <v>17</v>
      </c>
      <c r="F11232" s="2" t="s">
        <v>18</v>
      </c>
      <c r="G11232" s="2" t="s">
        <v>19</v>
      </c>
      <c r="H11232" s="2" t="s">
        <v>8303</v>
      </c>
      <c r="I11232" s="2">
        <v>10380</v>
      </c>
      <c r="J11232" s="2">
        <v>0</v>
      </c>
      <c r="K11232" s="2" t="s">
        <v>8308</v>
      </c>
      <c r="L11232" s="3">
        <v>44958</v>
      </c>
      <c r="M11232" s="3">
        <v>46631</v>
      </c>
      <c r="N11232" s="2" t="s">
        <v>92</v>
      </c>
    </row>
    <row r="11233" spans="2:14" x14ac:dyDescent="0.25">
      <c r="B11233" s="2" t="s">
        <v>8301</v>
      </c>
      <c r="C11233" s="2" t="s">
        <v>8302</v>
      </c>
      <c r="D11233" s="2" t="s">
        <v>16</v>
      </c>
      <c r="E11233" s="2" t="s">
        <v>17</v>
      </c>
      <c r="F11233" s="2" t="s">
        <v>18</v>
      </c>
      <c r="G11233" s="2" t="s">
        <v>19</v>
      </c>
      <c r="H11233" s="2" t="s">
        <v>8303</v>
      </c>
      <c r="I11233" s="2">
        <v>10380</v>
      </c>
      <c r="J11233" s="2">
        <v>0</v>
      </c>
      <c r="K11233" s="2" t="s">
        <v>8309</v>
      </c>
      <c r="L11233" s="3">
        <v>44958</v>
      </c>
      <c r="M11233" s="3">
        <v>46631</v>
      </c>
      <c r="N11233" s="2" t="s">
        <v>92</v>
      </c>
    </row>
    <row r="11234" spans="2:14" x14ac:dyDescent="0.25">
      <c r="B11234" s="2" t="s">
        <v>8301</v>
      </c>
      <c r="C11234" s="2" t="s">
        <v>8302</v>
      </c>
      <c r="D11234" s="2" t="s">
        <v>16</v>
      </c>
      <c r="E11234" s="2" t="s">
        <v>17</v>
      </c>
      <c r="F11234" s="2" t="s">
        <v>18</v>
      </c>
      <c r="G11234" s="2" t="s">
        <v>19</v>
      </c>
      <c r="H11234" s="2" t="s">
        <v>8303</v>
      </c>
      <c r="I11234" s="2">
        <v>10380</v>
      </c>
      <c r="J11234" s="2">
        <v>0</v>
      </c>
      <c r="K11234" s="2" t="s">
        <v>8310</v>
      </c>
      <c r="L11234" s="3">
        <v>44958</v>
      </c>
      <c r="M11234" s="3">
        <v>46631</v>
      </c>
      <c r="N11234" s="2" t="s">
        <v>92</v>
      </c>
    </row>
    <row r="11235" spans="2:14" x14ac:dyDescent="0.25">
      <c r="B11235" s="2" t="s">
        <v>8301</v>
      </c>
      <c r="C11235" s="2" t="s">
        <v>8302</v>
      </c>
      <c r="D11235" s="2" t="s">
        <v>16</v>
      </c>
      <c r="E11235" s="2" t="s">
        <v>17</v>
      </c>
      <c r="F11235" s="2" t="s">
        <v>18</v>
      </c>
      <c r="G11235" s="2" t="s">
        <v>19</v>
      </c>
      <c r="H11235" s="2" t="s">
        <v>8303</v>
      </c>
      <c r="I11235" s="2">
        <v>10380</v>
      </c>
      <c r="J11235" s="2">
        <v>0</v>
      </c>
      <c r="K11235" s="2" t="s">
        <v>8311</v>
      </c>
      <c r="L11235" s="3">
        <v>44958</v>
      </c>
      <c r="M11235" s="3">
        <v>46661</v>
      </c>
      <c r="N11235" s="2" t="s">
        <v>92</v>
      </c>
    </row>
    <row r="11236" spans="2:14" x14ac:dyDescent="0.25">
      <c r="B11236" s="2" t="s">
        <v>8301</v>
      </c>
      <c r="C11236" s="2" t="s">
        <v>8302</v>
      </c>
      <c r="D11236" s="2" t="s">
        <v>16</v>
      </c>
      <c r="E11236" s="2" t="s">
        <v>17</v>
      </c>
      <c r="F11236" s="2" t="s">
        <v>18</v>
      </c>
      <c r="G11236" s="2" t="s">
        <v>19</v>
      </c>
      <c r="H11236" s="2" t="s">
        <v>8303</v>
      </c>
      <c r="I11236" s="2">
        <v>10380</v>
      </c>
      <c r="J11236" s="2">
        <v>0</v>
      </c>
      <c r="K11236" s="2" t="s">
        <v>8312</v>
      </c>
      <c r="L11236" s="3">
        <v>44958</v>
      </c>
      <c r="M11236" s="3">
        <v>46661</v>
      </c>
      <c r="N11236" s="2" t="s">
        <v>92</v>
      </c>
    </row>
    <row r="11237" spans="2:14" x14ac:dyDescent="0.25">
      <c r="B11237" s="2" t="s">
        <v>8301</v>
      </c>
      <c r="C11237" s="2" t="s">
        <v>8302</v>
      </c>
      <c r="D11237" s="2" t="s">
        <v>16</v>
      </c>
      <c r="E11237" s="2" t="s">
        <v>17</v>
      </c>
      <c r="F11237" s="2" t="s">
        <v>18</v>
      </c>
      <c r="G11237" s="2" t="s">
        <v>19</v>
      </c>
      <c r="H11237" s="2" t="s">
        <v>8303</v>
      </c>
      <c r="I11237" s="2">
        <v>10380</v>
      </c>
      <c r="J11237" s="2">
        <v>30</v>
      </c>
      <c r="K11237" s="2" t="s">
        <v>8313</v>
      </c>
      <c r="L11237" s="3">
        <v>45887</v>
      </c>
      <c r="M11237" s="3">
        <v>46661</v>
      </c>
      <c r="N11237" s="2" t="s">
        <v>92</v>
      </c>
    </row>
    <row r="11238" spans="2:14" x14ac:dyDescent="0.25">
      <c r="B11238" s="2" t="s">
        <v>8301</v>
      </c>
      <c r="C11238" s="2" t="s">
        <v>8302</v>
      </c>
      <c r="D11238" s="2" t="s">
        <v>16</v>
      </c>
      <c r="E11238" s="2" t="s">
        <v>17</v>
      </c>
      <c r="F11238" s="2" t="s">
        <v>18</v>
      </c>
      <c r="G11238" s="2" t="s">
        <v>19</v>
      </c>
      <c r="H11238" s="2" t="s">
        <v>8303</v>
      </c>
      <c r="I11238" s="2">
        <v>10380</v>
      </c>
      <c r="J11238" s="2">
        <v>0</v>
      </c>
      <c r="K11238" s="2" t="s">
        <v>8314</v>
      </c>
      <c r="L11238" s="3">
        <v>45887</v>
      </c>
      <c r="M11238" s="3">
        <v>46722</v>
      </c>
      <c r="N11238" s="2" t="s">
        <v>92</v>
      </c>
    </row>
    <row r="11239" spans="2:14" x14ac:dyDescent="0.25">
      <c r="B11239" s="2" t="s">
        <v>8301</v>
      </c>
      <c r="C11239" s="2" t="s">
        <v>8302</v>
      </c>
      <c r="D11239" s="2" t="s">
        <v>16</v>
      </c>
      <c r="E11239" s="2" t="s">
        <v>17</v>
      </c>
      <c r="F11239" s="2" t="s">
        <v>18</v>
      </c>
      <c r="G11239" s="2" t="s">
        <v>19</v>
      </c>
      <c r="H11239" s="2" t="s">
        <v>8303</v>
      </c>
      <c r="I11239" s="2">
        <v>10380</v>
      </c>
      <c r="J11239" s="2">
        <v>0</v>
      </c>
      <c r="K11239" s="2" t="s">
        <v>8315</v>
      </c>
      <c r="L11239" s="3">
        <v>45887</v>
      </c>
      <c r="M11239" s="3">
        <v>46753</v>
      </c>
      <c r="N11239" s="2" t="s">
        <v>92</v>
      </c>
    </row>
    <row r="11240" spans="2:14" x14ac:dyDescent="0.25">
      <c r="B11240" s="2" t="s">
        <v>8301</v>
      </c>
      <c r="C11240" s="2" t="s">
        <v>8302</v>
      </c>
      <c r="D11240" s="2" t="s">
        <v>16</v>
      </c>
      <c r="E11240" s="2" t="s">
        <v>17</v>
      </c>
      <c r="F11240" s="2" t="s">
        <v>18</v>
      </c>
      <c r="G11240" s="2" t="s">
        <v>19</v>
      </c>
      <c r="H11240" s="2" t="s">
        <v>8303</v>
      </c>
      <c r="I11240" s="2">
        <v>10380</v>
      </c>
      <c r="J11240" s="2">
        <v>2800</v>
      </c>
      <c r="K11240" s="2" t="s">
        <v>8316</v>
      </c>
      <c r="L11240" s="3">
        <v>46129</v>
      </c>
      <c r="M11240" s="3">
        <v>46784</v>
      </c>
      <c r="N11240" s="2" t="s">
        <v>92</v>
      </c>
    </row>
    <row r="11241" spans="2:14" x14ac:dyDescent="0.25">
      <c r="B11241" s="2" t="s">
        <v>8301</v>
      </c>
      <c r="C11241" s="2" t="s">
        <v>8302</v>
      </c>
      <c r="D11241" s="2" t="s">
        <v>16</v>
      </c>
      <c r="E11241" s="2" t="s">
        <v>17</v>
      </c>
      <c r="F11241" s="2" t="s">
        <v>18</v>
      </c>
      <c r="G11241" s="2" t="s">
        <v>19</v>
      </c>
      <c r="H11241" s="2" t="s">
        <v>8303</v>
      </c>
      <c r="I11241" s="2">
        <v>10380</v>
      </c>
      <c r="J11241" s="2">
        <v>3850</v>
      </c>
      <c r="K11241" s="2" t="s">
        <v>8317</v>
      </c>
      <c r="L11241" s="3">
        <v>46129</v>
      </c>
      <c r="M11241" s="3">
        <v>46784</v>
      </c>
      <c r="N11241" s="2" t="s">
        <v>92</v>
      </c>
    </row>
    <row r="11242" spans="2:14" x14ac:dyDescent="0.25">
      <c r="B11242" s="2" t="s">
        <v>8301</v>
      </c>
      <c r="C11242" s="2" t="s">
        <v>8302</v>
      </c>
      <c r="D11242" s="2" t="s">
        <v>16</v>
      </c>
      <c r="E11242" s="2" t="s">
        <v>17</v>
      </c>
      <c r="F11242" s="2" t="s">
        <v>18</v>
      </c>
      <c r="G11242" s="2" t="s">
        <v>19</v>
      </c>
      <c r="H11242" s="2" t="s">
        <v>8303</v>
      </c>
      <c r="I11242" s="2">
        <v>10380</v>
      </c>
      <c r="J11242" s="2">
        <v>2850</v>
      </c>
      <c r="K11242" s="2" t="s">
        <v>8318</v>
      </c>
      <c r="L11242" s="3">
        <v>45810</v>
      </c>
      <c r="M11242" s="3">
        <v>46844</v>
      </c>
      <c r="N11242" s="2" t="s">
        <v>92</v>
      </c>
    </row>
    <row r="11243" spans="2:14" x14ac:dyDescent="0.25">
      <c r="B11243" s="2" t="s">
        <v>8301</v>
      </c>
      <c r="C11243" s="2" t="s">
        <v>8302</v>
      </c>
      <c r="D11243" s="2" t="s">
        <v>16</v>
      </c>
      <c r="E11243" s="2" t="s">
        <v>17</v>
      </c>
      <c r="F11243" s="2" t="s">
        <v>18</v>
      </c>
      <c r="G11243" s="2" t="s">
        <v>19</v>
      </c>
      <c r="H11243" s="2" t="s">
        <v>8303</v>
      </c>
      <c r="I11243" s="2">
        <v>10380</v>
      </c>
      <c r="J11243" s="2">
        <v>850</v>
      </c>
      <c r="K11243" s="2" t="s">
        <v>8319</v>
      </c>
      <c r="L11243" s="3">
        <v>46129</v>
      </c>
      <c r="M11243" s="3">
        <v>46844</v>
      </c>
      <c r="N11243" s="2" t="s">
        <v>92</v>
      </c>
    </row>
    <row r="11244" spans="2:14" x14ac:dyDescent="0.25">
      <c r="B11244" s="2" t="s">
        <v>8301</v>
      </c>
      <c r="C11244" s="2" t="s">
        <v>8302</v>
      </c>
      <c r="D11244" s="2" t="s">
        <v>16</v>
      </c>
      <c r="E11244" s="2" t="s">
        <v>142</v>
      </c>
      <c r="F11244" s="2" t="s">
        <v>18</v>
      </c>
      <c r="G11244" s="2" t="s">
        <v>19</v>
      </c>
      <c r="H11244" s="2" t="s">
        <v>8303</v>
      </c>
      <c r="I11244" s="2">
        <v>10380</v>
      </c>
      <c r="J11244" s="2">
        <v>0</v>
      </c>
      <c r="K11244" s="2" t="s">
        <v>8311</v>
      </c>
      <c r="L11244" s="3">
        <v>44958</v>
      </c>
      <c r="M11244" s="3">
        <v>46661</v>
      </c>
      <c r="N11244" s="2" t="s">
        <v>92</v>
      </c>
    </row>
    <row r="11245" spans="2:14" x14ac:dyDescent="0.25">
      <c r="B11245" s="2" t="s">
        <v>8301</v>
      </c>
      <c r="C11245" s="2" t="s">
        <v>8302</v>
      </c>
      <c r="D11245" s="2" t="s">
        <v>16</v>
      </c>
      <c r="E11245" s="2" t="s">
        <v>142</v>
      </c>
      <c r="F11245" s="2" t="s">
        <v>18</v>
      </c>
      <c r="G11245" s="2" t="s">
        <v>19</v>
      </c>
      <c r="H11245" s="2" t="s">
        <v>8303</v>
      </c>
      <c r="I11245" s="2">
        <v>10380</v>
      </c>
      <c r="J11245" s="2">
        <v>0</v>
      </c>
      <c r="K11245" s="2" t="s">
        <v>8314</v>
      </c>
      <c r="L11245" s="3">
        <v>45887</v>
      </c>
      <c r="M11245" s="3">
        <v>46722</v>
      </c>
      <c r="N11245" s="2" t="s">
        <v>92</v>
      </c>
    </row>
    <row r="11246" spans="2:14" x14ac:dyDescent="0.25">
      <c r="B11246" s="2" t="s">
        <v>8301</v>
      </c>
      <c r="C11246" s="2" t="s">
        <v>8302</v>
      </c>
      <c r="D11246" s="2" t="s">
        <v>16</v>
      </c>
      <c r="E11246" s="2" t="s">
        <v>142</v>
      </c>
      <c r="F11246" s="2" t="s">
        <v>18</v>
      </c>
      <c r="G11246" s="2" t="s">
        <v>19</v>
      </c>
      <c r="H11246" s="2" t="s">
        <v>8303</v>
      </c>
      <c r="I11246" s="2">
        <v>10380</v>
      </c>
      <c r="J11246" s="2">
        <v>0</v>
      </c>
      <c r="K11246" s="2" t="s">
        <v>8315</v>
      </c>
      <c r="L11246" s="3">
        <v>45887</v>
      </c>
      <c r="M11246" s="3">
        <v>46753</v>
      </c>
      <c r="N11246" s="2" t="s">
        <v>92</v>
      </c>
    </row>
    <row r="11247" spans="2:14" x14ac:dyDescent="0.25">
      <c r="B11247" s="2" t="s">
        <v>8301</v>
      </c>
      <c r="C11247" s="2" t="s">
        <v>8302</v>
      </c>
      <c r="D11247" s="2" t="s">
        <v>16</v>
      </c>
      <c r="E11247" s="2" t="s">
        <v>142</v>
      </c>
      <c r="F11247" s="2" t="s">
        <v>18</v>
      </c>
      <c r="G11247" s="2" t="s">
        <v>19</v>
      </c>
      <c r="H11247" s="2" t="s">
        <v>8303</v>
      </c>
      <c r="I11247" s="2">
        <v>10380</v>
      </c>
      <c r="J11247" s="2">
        <v>0</v>
      </c>
      <c r="K11247" s="2" t="s">
        <v>8316</v>
      </c>
      <c r="L11247" s="3">
        <v>46129</v>
      </c>
      <c r="M11247" s="3">
        <v>46784</v>
      </c>
      <c r="N11247" s="2" t="s">
        <v>92</v>
      </c>
    </row>
    <row r="11248" spans="2:14" x14ac:dyDescent="0.25">
      <c r="B11248" s="2" t="s">
        <v>8301</v>
      </c>
      <c r="C11248" s="2" t="s">
        <v>8302</v>
      </c>
      <c r="D11248" s="2" t="s">
        <v>16</v>
      </c>
      <c r="E11248" s="2" t="s">
        <v>142</v>
      </c>
      <c r="F11248" s="2" t="s">
        <v>18</v>
      </c>
      <c r="G11248" s="2" t="s">
        <v>19</v>
      </c>
      <c r="H11248" s="2" t="s">
        <v>8303</v>
      </c>
      <c r="I11248" s="2">
        <v>10380</v>
      </c>
      <c r="J11248" s="2">
        <v>0</v>
      </c>
      <c r="K11248" s="2" t="s">
        <v>8318</v>
      </c>
      <c r="L11248" s="3">
        <v>45810</v>
      </c>
      <c r="M11248" s="3">
        <v>46844</v>
      </c>
      <c r="N11248" s="2" t="s">
        <v>92</v>
      </c>
    </row>
    <row r="11249" spans="2:14" x14ac:dyDescent="0.25">
      <c r="B11249" s="2" t="s">
        <v>8301</v>
      </c>
      <c r="C11249" s="2" t="s">
        <v>8302</v>
      </c>
      <c r="D11249" s="2" t="s">
        <v>16</v>
      </c>
      <c r="E11249" s="2" t="s">
        <v>142</v>
      </c>
      <c r="F11249" s="2" t="s">
        <v>18</v>
      </c>
      <c r="G11249" s="2" t="s">
        <v>19</v>
      </c>
      <c r="H11249" s="2" t="s">
        <v>8303</v>
      </c>
      <c r="I11249" s="2">
        <v>10380</v>
      </c>
      <c r="J11249" s="2">
        <v>0</v>
      </c>
      <c r="K11249" s="2" t="s">
        <v>8319</v>
      </c>
      <c r="L11249" s="3">
        <v>46129</v>
      </c>
      <c r="M11249" s="3">
        <v>46844</v>
      </c>
      <c r="N11249" s="2" t="s">
        <v>92</v>
      </c>
    </row>
    <row r="11250" spans="2:14" x14ac:dyDescent="0.25">
      <c r="B11250" s="2" t="s">
        <v>8320</v>
      </c>
      <c r="C11250" s="2" t="s">
        <v>8321</v>
      </c>
      <c r="D11250" s="2" t="s">
        <v>8322</v>
      </c>
      <c r="E11250" s="2" t="s">
        <v>17</v>
      </c>
      <c r="F11250" s="2" t="s">
        <v>138</v>
      </c>
      <c r="G11250" s="2" t="s">
        <v>139</v>
      </c>
      <c r="H11250" s="2" t="s">
        <v>8323</v>
      </c>
      <c r="I11250" s="2">
        <v>0</v>
      </c>
      <c r="J11250" s="2">
        <v>0</v>
      </c>
      <c r="K11250" s="2">
        <v>0</v>
      </c>
      <c r="L11250" s="3">
        <v>44958</v>
      </c>
      <c r="M11250" s="3">
        <v>46204</v>
      </c>
      <c r="N11250" s="2" t="s">
        <v>1137</v>
      </c>
    </row>
    <row r="11251" spans="2:14" x14ac:dyDescent="0.25">
      <c r="B11251" s="2" t="s">
        <v>8324</v>
      </c>
      <c r="C11251" s="2" t="s">
        <v>8325</v>
      </c>
      <c r="D11251" s="2" t="s">
        <v>16</v>
      </c>
      <c r="E11251" s="2" t="s">
        <v>17</v>
      </c>
      <c r="F11251" s="2" t="s">
        <v>18</v>
      </c>
      <c r="G11251" s="2" t="s">
        <v>2619</v>
      </c>
      <c r="H11251" s="2" t="s">
        <v>8326</v>
      </c>
      <c r="I11251" s="2">
        <v>1194</v>
      </c>
      <c r="J11251" s="2">
        <v>0</v>
      </c>
      <c r="K11251" s="2">
        <v>20230619</v>
      </c>
      <c r="L11251" s="3">
        <v>45825</v>
      </c>
      <c r="M11251" s="3">
        <v>46905</v>
      </c>
      <c r="N11251" s="2" t="s">
        <v>1137</v>
      </c>
    </row>
    <row r="11252" spans="2:14" x14ac:dyDescent="0.25">
      <c r="B11252" s="2" t="s">
        <v>8324</v>
      </c>
      <c r="C11252" s="2" t="s">
        <v>8325</v>
      </c>
      <c r="D11252" s="2" t="s">
        <v>16</v>
      </c>
      <c r="E11252" s="2" t="s">
        <v>17</v>
      </c>
      <c r="F11252" s="2" t="s">
        <v>18</v>
      </c>
      <c r="G11252" s="2" t="s">
        <v>2619</v>
      </c>
      <c r="H11252" s="2" t="s">
        <v>8326</v>
      </c>
      <c r="I11252" s="2">
        <v>1194</v>
      </c>
      <c r="J11252" s="2">
        <v>1194</v>
      </c>
      <c r="K11252" s="2">
        <v>20230727</v>
      </c>
      <c r="L11252" s="3">
        <v>44958</v>
      </c>
      <c r="M11252" s="3">
        <v>46935</v>
      </c>
      <c r="N11252" s="2" t="s">
        <v>1137</v>
      </c>
    </row>
    <row r="11253" spans="2:14" x14ac:dyDescent="0.25">
      <c r="B11253" s="2" t="s">
        <v>8327</v>
      </c>
      <c r="C11253" s="2" t="s">
        <v>8328</v>
      </c>
      <c r="D11253" s="2" t="s">
        <v>16</v>
      </c>
      <c r="E11253" s="2" t="s">
        <v>17</v>
      </c>
      <c r="F11253" s="2" t="s">
        <v>18</v>
      </c>
      <c r="G11253" s="2" t="s">
        <v>19</v>
      </c>
      <c r="H11253" s="2" t="s">
        <v>8329</v>
      </c>
      <c r="I11253" s="2">
        <v>15</v>
      </c>
      <c r="J11253" s="2">
        <v>0</v>
      </c>
      <c r="K11253" s="2">
        <v>2406006</v>
      </c>
      <c r="L11253" s="3">
        <v>44958</v>
      </c>
      <c r="M11253" s="3">
        <v>47270</v>
      </c>
      <c r="N11253" s="2" t="s">
        <v>135</v>
      </c>
    </row>
    <row r="11254" spans="2:14" x14ac:dyDescent="0.25">
      <c r="B11254" s="2" t="s">
        <v>8327</v>
      </c>
      <c r="C11254" s="2" t="s">
        <v>8328</v>
      </c>
      <c r="D11254" s="2" t="s">
        <v>16</v>
      </c>
      <c r="E11254" s="2" t="s">
        <v>17</v>
      </c>
      <c r="F11254" s="2" t="s">
        <v>18</v>
      </c>
      <c r="G11254" s="2" t="s">
        <v>19</v>
      </c>
      <c r="H11254" s="2" t="s">
        <v>8329</v>
      </c>
      <c r="I11254" s="2">
        <v>15</v>
      </c>
      <c r="J11254" s="2">
        <v>0</v>
      </c>
      <c r="K11254" s="2">
        <v>2406008</v>
      </c>
      <c r="L11254" s="3">
        <v>45705</v>
      </c>
      <c r="M11254" s="3">
        <v>47270</v>
      </c>
      <c r="N11254" s="2" t="s">
        <v>135</v>
      </c>
    </row>
    <row r="11255" spans="2:14" x14ac:dyDescent="0.25">
      <c r="B11255" s="2" t="s">
        <v>8327</v>
      </c>
      <c r="C11255" s="2" t="s">
        <v>8328</v>
      </c>
      <c r="D11255" s="2" t="s">
        <v>16</v>
      </c>
      <c r="E11255" s="2" t="s">
        <v>17</v>
      </c>
      <c r="F11255" s="2" t="s">
        <v>18</v>
      </c>
      <c r="G11255" s="2" t="s">
        <v>19</v>
      </c>
      <c r="H11255" s="2" t="s">
        <v>8329</v>
      </c>
      <c r="I11255" s="2">
        <v>15</v>
      </c>
      <c r="J11255" s="2">
        <v>0</v>
      </c>
      <c r="K11255" s="2">
        <v>2408012</v>
      </c>
      <c r="L11255" s="3">
        <v>45682</v>
      </c>
      <c r="M11255" s="3">
        <v>47331</v>
      </c>
      <c r="N11255" s="2" t="s">
        <v>135</v>
      </c>
    </row>
    <row r="11256" spans="2:14" x14ac:dyDescent="0.25">
      <c r="B11256" s="2" t="s">
        <v>8327</v>
      </c>
      <c r="C11256" s="2" t="s">
        <v>8328</v>
      </c>
      <c r="D11256" s="2" t="s">
        <v>16</v>
      </c>
      <c r="E11256" s="2" t="s">
        <v>17</v>
      </c>
      <c r="F11256" s="2" t="s">
        <v>18</v>
      </c>
      <c r="G11256" s="2" t="s">
        <v>19</v>
      </c>
      <c r="H11256" s="2" t="s">
        <v>8329</v>
      </c>
      <c r="I11256" s="2">
        <v>15</v>
      </c>
      <c r="J11256" s="2">
        <v>0</v>
      </c>
      <c r="K11256" s="2">
        <v>2505004</v>
      </c>
      <c r="L11256" s="3">
        <v>45817</v>
      </c>
      <c r="M11256" s="3">
        <v>47604</v>
      </c>
      <c r="N11256" s="2" t="s">
        <v>135</v>
      </c>
    </row>
    <row r="11257" spans="2:14" x14ac:dyDescent="0.25">
      <c r="B11257" s="2" t="s">
        <v>8327</v>
      </c>
      <c r="C11257" s="2" t="s">
        <v>8328</v>
      </c>
      <c r="D11257" s="2" t="s">
        <v>16</v>
      </c>
      <c r="E11257" s="2" t="s">
        <v>17</v>
      </c>
      <c r="F11257" s="2" t="s">
        <v>18</v>
      </c>
      <c r="G11257" s="2" t="s">
        <v>19</v>
      </c>
      <c r="H11257" s="2" t="s">
        <v>8329</v>
      </c>
      <c r="I11257" s="2">
        <v>15</v>
      </c>
      <c r="J11257" s="2">
        <v>0</v>
      </c>
      <c r="K11257" s="2">
        <v>2509010</v>
      </c>
      <c r="L11257" s="3">
        <v>45937</v>
      </c>
      <c r="M11257" s="3">
        <v>47727</v>
      </c>
      <c r="N11257" s="2" t="s">
        <v>135</v>
      </c>
    </row>
    <row r="11258" spans="2:14" x14ac:dyDescent="0.25">
      <c r="B11258" s="2" t="s">
        <v>8327</v>
      </c>
      <c r="C11258" s="2" t="s">
        <v>8328</v>
      </c>
      <c r="D11258" s="2" t="s">
        <v>16</v>
      </c>
      <c r="E11258" s="2" t="s">
        <v>17</v>
      </c>
      <c r="F11258" s="2" t="s">
        <v>18</v>
      </c>
      <c r="G11258" s="2" t="s">
        <v>19</v>
      </c>
      <c r="H11258" s="2" t="s">
        <v>8329</v>
      </c>
      <c r="I11258" s="2">
        <v>15</v>
      </c>
      <c r="J11258" s="2">
        <v>15</v>
      </c>
      <c r="K11258" s="2">
        <v>2511012</v>
      </c>
      <c r="L11258" s="3">
        <v>45972</v>
      </c>
      <c r="M11258" s="3">
        <v>47788</v>
      </c>
      <c r="N11258" s="2" t="s">
        <v>135</v>
      </c>
    </row>
    <row r="11259" spans="2:14" x14ac:dyDescent="0.25">
      <c r="B11259" s="2" t="s">
        <v>8327</v>
      </c>
      <c r="C11259" s="2" t="s">
        <v>8328</v>
      </c>
      <c r="D11259" s="2" t="s">
        <v>16</v>
      </c>
      <c r="E11259" s="2" t="s">
        <v>17</v>
      </c>
      <c r="F11259" s="2" t="s">
        <v>18</v>
      </c>
      <c r="G11259" s="2" t="s">
        <v>19</v>
      </c>
      <c r="H11259" s="2" t="s">
        <v>8329</v>
      </c>
      <c r="I11259" s="2">
        <v>15</v>
      </c>
      <c r="J11259" s="2">
        <v>0</v>
      </c>
      <c r="K11259" s="2">
        <v>2601002</v>
      </c>
      <c r="L11259" s="3">
        <v>46098</v>
      </c>
      <c r="M11259" s="3">
        <v>47849</v>
      </c>
      <c r="N11259" s="2" t="s">
        <v>135</v>
      </c>
    </row>
    <row r="11260" spans="2:14" x14ac:dyDescent="0.25">
      <c r="B11260" s="2" t="s">
        <v>8327</v>
      </c>
      <c r="C11260" s="2" t="s">
        <v>8328</v>
      </c>
      <c r="D11260" s="2" t="s">
        <v>16</v>
      </c>
      <c r="E11260" s="2" t="s">
        <v>17</v>
      </c>
      <c r="F11260" s="2" t="s">
        <v>18</v>
      </c>
      <c r="G11260" s="2" t="s">
        <v>19</v>
      </c>
      <c r="H11260" s="2" t="s">
        <v>8329</v>
      </c>
      <c r="I11260" s="2">
        <v>15</v>
      </c>
      <c r="J11260" s="2">
        <v>0</v>
      </c>
      <c r="K11260" s="2">
        <v>2602004</v>
      </c>
      <c r="L11260" s="3">
        <v>46098</v>
      </c>
      <c r="M11260" s="3">
        <v>47880</v>
      </c>
      <c r="N11260" s="2" t="s">
        <v>135</v>
      </c>
    </row>
    <row r="11261" spans="2:14" x14ac:dyDescent="0.25">
      <c r="B11261" s="2" t="s">
        <v>8327</v>
      </c>
      <c r="C11261" s="2" t="s">
        <v>8328</v>
      </c>
      <c r="D11261" s="2" t="s">
        <v>16</v>
      </c>
      <c r="E11261" s="2" t="s">
        <v>142</v>
      </c>
      <c r="F11261" s="2" t="s">
        <v>18</v>
      </c>
      <c r="G11261" s="2" t="s">
        <v>19</v>
      </c>
      <c r="H11261" s="2" t="s">
        <v>8329</v>
      </c>
      <c r="I11261" s="2">
        <v>15</v>
      </c>
      <c r="J11261" s="2">
        <v>0</v>
      </c>
      <c r="K11261" s="2">
        <v>2505004</v>
      </c>
      <c r="L11261" s="3">
        <v>45817</v>
      </c>
      <c r="M11261" s="3">
        <v>47604</v>
      </c>
      <c r="N11261" s="2" t="s">
        <v>135</v>
      </c>
    </row>
    <row r="11262" spans="2:14" x14ac:dyDescent="0.25">
      <c r="B11262" s="2" t="s">
        <v>8327</v>
      </c>
      <c r="C11262" s="2" t="s">
        <v>8328</v>
      </c>
      <c r="D11262" s="2" t="s">
        <v>16</v>
      </c>
      <c r="E11262" s="2" t="s">
        <v>142</v>
      </c>
      <c r="F11262" s="2" t="s">
        <v>18</v>
      </c>
      <c r="G11262" s="2" t="s">
        <v>19</v>
      </c>
      <c r="H11262" s="2" t="s">
        <v>8329</v>
      </c>
      <c r="I11262" s="2">
        <v>15</v>
      </c>
      <c r="J11262" s="2">
        <v>0</v>
      </c>
      <c r="K11262" s="2">
        <v>2511012</v>
      </c>
      <c r="L11262" s="3">
        <v>45972</v>
      </c>
      <c r="M11262" s="3">
        <v>47788</v>
      </c>
      <c r="N11262" s="2" t="s">
        <v>135</v>
      </c>
    </row>
    <row r="11263" spans="2:14" x14ac:dyDescent="0.25">
      <c r="B11263" s="2" t="s">
        <v>8330</v>
      </c>
      <c r="C11263" s="2" t="s">
        <v>8331</v>
      </c>
      <c r="D11263" s="2" t="s">
        <v>16</v>
      </c>
      <c r="E11263" s="2" t="s">
        <v>17</v>
      </c>
      <c r="F11263" s="2" t="s">
        <v>18</v>
      </c>
      <c r="G11263" s="2" t="s">
        <v>19</v>
      </c>
      <c r="H11263" s="2" t="s">
        <v>8329</v>
      </c>
      <c r="I11263" s="2">
        <v>451</v>
      </c>
      <c r="J11263" s="2">
        <v>0</v>
      </c>
      <c r="K11263" s="2">
        <v>2307016</v>
      </c>
      <c r="L11263" s="3">
        <v>44958</v>
      </c>
      <c r="M11263" s="3">
        <v>46935</v>
      </c>
      <c r="N11263" s="2" t="s">
        <v>135</v>
      </c>
    </row>
    <row r="11264" spans="2:14" x14ac:dyDescent="0.25">
      <c r="B11264" s="2" t="s">
        <v>8330</v>
      </c>
      <c r="C11264" s="2" t="s">
        <v>8331</v>
      </c>
      <c r="D11264" s="2" t="s">
        <v>16</v>
      </c>
      <c r="E11264" s="2" t="s">
        <v>17</v>
      </c>
      <c r="F11264" s="2" t="s">
        <v>18</v>
      </c>
      <c r="G11264" s="2" t="s">
        <v>19</v>
      </c>
      <c r="H11264" s="2" t="s">
        <v>8329</v>
      </c>
      <c r="I11264" s="2">
        <v>451</v>
      </c>
      <c r="J11264" s="2">
        <v>0</v>
      </c>
      <c r="K11264" s="2">
        <v>2406007</v>
      </c>
      <c r="L11264" s="3">
        <v>44958</v>
      </c>
      <c r="M11264" s="3">
        <v>47270</v>
      </c>
      <c r="N11264" s="2" t="s">
        <v>135</v>
      </c>
    </row>
    <row r="11265" spans="2:14" x14ac:dyDescent="0.25">
      <c r="B11265" s="2" t="s">
        <v>8330</v>
      </c>
      <c r="C11265" s="2" t="s">
        <v>8331</v>
      </c>
      <c r="D11265" s="2" t="s">
        <v>16</v>
      </c>
      <c r="E11265" s="2" t="s">
        <v>17</v>
      </c>
      <c r="F11265" s="2" t="s">
        <v>18</v>
      </c>
      <c r="G11265" s="2" t="s">
        <v>19</v>
      </c>
      <c r="H11265" s="2" t="s">
        <v>8329</v>
      </c>
      <c r="I11265" s="2">
        <v>451</v>
      </c>
      <c r="J11265" s="2">
        <v>0</v>
      </c>
      <c r="K11265" s="2">
        <v>2411014</v>
      </c>
      <c r="L11265" s="3">
        <v>45756</v>
      </c>
      <c r="M11265" s="3">
        <v>47423</v>
      </c>
      <c r="N11265" s="2" t="s">
        <v>135</v>
      </c>
    </row>
    <row r="11266" spans="2:14" x14ac:dyDescent="0.25">
      <c r="B11266" s="2" t="s">
        <v>8330</v>
      </c>
      <c r="C11266" s="2" t="s">
        <v>8331</v>
      </c>
      <c r="D11266" s="2" t="s">
        <v>16</v>
      </c>
      <c r="E11266" s="2" t="s">
        <v>17</v>
      </c>
      <c r="F11266" s="2" t="s">
        <v>18</v>
      </c>
      <c r="G11266" s="2" t="s">
        <v>19</v>
      </c>
      <c r="H11266" s="2" t="s">
        <v>8329</v>
      </c>
      <c r="I11266" s="2">
        <v>451</v>
      </c>
      <c r="J11266" s="2">
        <v>0</v>
      </c>
      <c r="K11266" s="2">
        <v>2412015</v>
      </c>
      <c r="L11266" s="3">
        <v>45682</v>
      </c>
      <c r="M11266" s="3">
        <v>47453</v>
      </c>
      <c r="N11266" s="2" t="s">
        <v>135</v>
      </c>
    </row>
    <row r="11267" spans="2:14" x14ac:dyDescent="0.25">
      <c r="B11267" s="2" t="s">
        <v>8330</v>
      </c>
      <c r="C11267" s="2" t="s">
        <v>8331</v>
      </c>
      <c r="D11267" s="2" t="s">
        <v>16</v>
      </c>
      <c r="E11267" s="2" t="s">
        <v>17</v>
      </c>
      <c r="F11267" s="2" t="s">
        <v>18</v>
      </c>
      <c r="G11267" s="2" t="s">
        <v>19</v>
      </c>
      <c r="H11267" s="2" t="s">
        <v>8329</v>
      </c>
      <c r="I11267" s="2">
        <v>451</v>
      </c>
      <c r="J11267" s="2">
        <v>0</v>
      </c>
      <c r="K11267" s="2">
        <v>2502001</v>
      </c>
      <c r="L11267" s="3">
        <v>45705</v>
      </c>
      <c r="M11267" s="3">
        <v>47515</v>
      </c>
      <c r="N11267" s="2" t="s">
        <v>135</v>
      </c>
    </row>
    <row r="11268" spans="2:14" x14ac:dyDescent="0.25">
      <c r="B11268" s="2" t="s">
        <v>8330</v>
      </c>
      <c r="C11268" s="2" t="s">
        <v>8331</v>
      </c>
      <c r="D11268" s="2" t="s">
        <v>16</v>
      </c>
      <c r="E11268" s="2" t="s">
        <v>17</v>
      </c>
      <c r="F11268" s="2" t="s">
        <v>18</v>
      </c>
      <c r="G11268" s="2" t="s">
        <v>19</v>
      </c>
      <c r="H11268" s="2" t="s">
        <v>8329</v>
      </c>
      <c r="I11268" s="2">
        <v>451</v>
      </c>
      <c r="J11268" s="2">
        <v>0</v>
      </c>
      <c r="K11268" s="2">
        <v>2504003</v>
      </c>
      <c r="L11268" s="3">
        <v>45804</v>
      </c>
      <c r="M11268" s="3">
        <v>47574</v>
      </c>
      <c r="N11268" s="2" t="s">
        <v>135</v>
      </c>
    </row>
    <row r="11269" spans="2:14" x14ac:dyDescent="0.25">
      <c r="B11269" s="2" t="s">
        <v>8330</v>
      </c>
      <c r="C11269" s="2" t="s">
        <v>8331</v>
      </c>
      <c r="D11269" s="2" t="s">
        <v>16</v>
      </c>
      <c r="E11269" s="2" t="s">
        <v>17</v>
      </c>
      <c r="F11269" s="2" t="s">
        <v>18</v>
      </c>
      <c r="G11269" s="2" t="s">
        <v>19</v>
      </c>
      <c r="H11269" s="2" t="s">
        <v>8329</v>
      </c>
      <c r="I11269" s="2">
        <v>451</v>
      </c>
      <c r="J11269" s="2">
        <v>0</v>
      </c>
      <c r="K11269" s="2">
        <v>2505005</v>
      </c>
      <c r="L11269" s="3">
        <v>45817</v>
      </c>
      <c r="M11269" s="3">
        <v>47604</v>
      </c>
      <c r="N11269" s="2" t="s">
        <v>135</v>
      </c>
    </row>
    <row r="11270" spans="2:14" x14ac:dyDescent="0.25">
      <c r="B11270" s="2" t="s">
        <v>8330</v>
      </c>
      <c r="C11270" s="2" t="s">
        <v>8331</v>
      </c>
      <c r="D11270" s="2" t="s">
        <v>16</v>
      </c>
      <c r="E11270" s="2" t="s">
        <v>17</v>
      </c>
      <c r="F11270" s="2" t="s">
        <v>18</v>
      </c>
      <c r="G11270" s="2" t="s">
        <v>19</v>
      </c>
      <c r="H11270" s="2" t="s">
        <v>8329</v>
      </c>
      <c r="I11270" s="2">
        <v>451</v>
      </c>
      <c r="J11270" s="2">
        <v>0</v>
      </c>
      <c r="K11270" s="2">
        <v>2508008</v>
      </c>
      <c r="L11270" s="3">
        <v>45898</v>
      </c>
      <c r="M11270" s="3">
        <v>47696</v>
      </c>
      <c r="N11270" s="2" t="s">
        <v>135</v>
      </c>
    </row>
    <row r="11271" spans="2:14" x14ac:dyDescent="0.25">
      <c r="B11271" s="2" t="s">
        <v>8330</v>
      </c>
      <c r="C11271" s="2" t="s">
        <v>8331</v>
      </c>
      <c r="D11271" s="2" t="s">
        <v>16</v>
      </c>
      <c r="E11271" s="2" t="s">
        <v>17</v>
      </c>
      <c r="F11271" s="2" t="s">
        <v>18</v>
      </c>
      <c r="G11271" s="2" t="s">
        <v>19</v>
      </c>
      <c r="H11271" s="2" t="s">
        <v>8329</v>
      </c>
      <c r="I11271" s="2">
        <v>451</v>
      </c>
      <c r="J11271" s="2">
        <v>0</v>
      </c>
      <c r="K11271" s="2">
        <v>2510011</v>
      </c>
      <c r="L11271" s="3">
        <v>45986</v>
      </c>
      <c r="M11271" s="3">
        <v>47757</v>
      </c>
      <c r="N11271" s="2" t="s">
        <v>135</v>
      </c>
    </row>
    <row r="11272" spans="2:14" x14ac:dyDescent="0.25">
      <c r="B11272" s="2" t="s">
        <v>8330</v>
      </c>
      <c r="C11272" s="2" t="s">
        <v>8331</v>
      </c>
      <c r="D11272" s="2" t="s">
        <v>16</v>
      </c>
      <c r="E11272" s="2" t="s">
        <v>17</v>
      </c>
      <c r="F11272" s="2" t="s">
        <v>18</v>
      </c>
      <c r="G11272" s="2" t="s">
        <v>19</v>
      </c>
      <c r="H11272" s="2" t="s">
        <v>8329</v>
      </c>
      <c r="I11272" s="2">
        <v>451</v>
      </c>
      <c r="J11272" s="2">
        <v>0</v>
      </c>
      <c r="K11272" s="2">
        <v>2511012</v>
      </c>
      <c r="L11272" s="3">
        <v>45986</v>
      </c>
      <c r="M11272" s="3">
        <v>47788</v>
      </c>
      <c r="N11272" s="2" t="s">
        <v>135</v>
      </c>
    </row>
    <row r="11273" spans="2:14" x14ac:dyDescent="0.25">
      <c r="B11273" s="2" t="s">
        <v>8330</v>
      </c>
      <c r="C11273" s="2" t="s">
        <v>8331</v>
      </c>
      <c r="D11273" s="2" t="s">
        <v>16</v>
      </c>
      <c r="E11273" s="2" t="s">
        <v>17</v>
      </c>
      <c r="F11273" s="2" t="s">
        <v>18</v>
      </c>
      <c r="G11273" s="2" t="s">
        <v>19</v>
      </c>
      <c r="H11273" s="2" t="s">
        <v>8329</v>
      </c>
      <c r="I11273" s="2">
        <v>451</v>
      </c>
      <c r="J11273" s="2">
        <v>20</v>
      </c>
      <c r="K11273" s="2">
        <v>2512013</v>
      </c>
      <c r="L11273" s="3">
        <v>46010</v>
      </c>
      <c r="M11273" s="3">
        <v>47818</v>
      </c>
      <c r="N11273" s="2" t="s">
        <v>135</v>
      </c>
    </row>
    <row r="11274" spans="2:14" x14ac:dyDescent="0.25">
      <c r="B11274" s="2" t="s">
        <v>8330</v>
      </c>
      <c r="C11274" s="2" t="s">
        <v>8331</v>
      </c>
      <c r="D11274" s="2" t="s">
        <v>16</v>
      </c>
      <c r="E11274" s="2" t="s">
        <v>17</v>
      </c>
      <c r="F11274" s="2" t="s">
        <v>18</v>
      </c>
      <c r="G11274" s="2" t="s">
        <v>19</v>
      </c>
      <c r="H11274" s="2" t="s">
        <v>8329</v>
      </c>
      <c r="I11274" s="2">
        <v>451</v>
      </c>
      <c r="J11274" s="2">
        <v>0</v>
      </c>
      <c r="K11274" s="2">
        <v>2601001</v>
      </c>
      <c r="L11274" s="3">
        <v>46059</v>
      </c>
      <c r="M11274" s="3">
        <v>47849</v>
      </c>
      <c r="N11274" s="2" t="s">
        <v>135</v>
      </c>
    </row>
    <row r="11275" spans="2:14" x14ac:dyDescent="0.25">
      <c r="B11275" s="2" t="s">
        <v>8330</v>
      </c>
      <c r="C11275" s="2" t="s">
        <v>8331</v>
      </c>
      <c r="D11275" s="2" t="s">
        <v>16</v>
      </c>
      <c r="E11275" s="2" t="s">
        <v>17</v>
      </c>
      <c r="F11275" s="2" t="s">
        <v>18</v>
      </c>
      <c r="G11275" s="2" t="s">
        <v>19</v>
      </c>
      <c r="H11275" s="2" t="s">
        <v>8329</v>
      </c>
      <c r="I11275" s="2">
        <v>451</v>
      </c>
      <c r="J11275" s="2">
        <v>0</v>
      </c>
      <c r="K11275" s="2">
        <v>2601003</v>
      </c>
      <c r="L11275" s="3">
        <v>46098</v>
      </c>
      <c r="M11275" s="3">
        <v>47849</v>
      </c>
      <c r="N11275" s="2" t="s">
        <v>135</v>
      </c>
    </row>
    <row r="11276" spans="2:14" x14ac:dyDescent="0.25">
      <c r="B11276" s="2" t="s">
        <v>8330</v>
      </c>
      <c r="C11276" s="2" t="s">
        <v>8331</v>
      </c>
      <c r="D11276" s="2" t="s">
        <v>16</v>
      </c>
      <c r="E11276" s="2" t="s">
        <v>17</v>
      </c>
      <c r="F11276" s="2" t="s">
        <v>18</v>
      </c>
      <c r="G11276" s="2" t="s">
        <v>19</v>
      </c>
      <c r="H11276" s="2" t="s">
        <v>8329</v>
      </c>
      <c r="I11276" s="2">
        <v>451</v>
      </c>
      <c r="J11276" s="2">
        <v>0</v>
      </c>
      <c r="K11276" s="2">
        <v>2604001</v>
      </c>
      <c r="L11276" s="3">
        <v>46129</v>
      </c>
      <c r="M11276" s="3">
        <v>47939</v>
      </c>
      <c r="N11276" s="2" t="s">
        <v>135</v>
      </c>
    </row>
    <row r="11277" spans="2:14" x14ac:dyDescent="0.25">
      <c r="B11277" s="2" t="s">
        <v>8330</v>
      </c>
      <c r="C11277" s="2" t="s">
        <v>8331</v>
      </c>
      <c r="D11277" s="2" t="s">
        <v>16</v>
      </c>
      <c r="E11277" s="2" t="s">
        <v>17</v>
      </c>
      <c r="F11277" s="2" t="s">
        <v>18</v>
      </c>
      <c r="G11277" s="2" t="s">
        <v>19</v>
      </c>
      <c r="H11277" s="2" t="s">
        <v>8329</v>
      </c>
      <c r="I11277" s="2">
        <v>451</v>
      </c>
      <c r="J11277" s="2">
        <v>1080</v>
      </c>
      <c r="K11277" s="2">
        <v>2604007</v>
      </c>
      <c r="L11277" s="3">
        <v>46154</v>
      </c>
      <c r="M11277" s="3">
        <v>47939</v>
      </c>
      <c r="N11277" s="2" t="s">
        <v>135</v>
      </c>
    </row>
    <row r="11278" spans="2:14" x14ac:dyDescent="0.25">
      <c r="B11278" s="2" t="s">
        <v>8330</v>
      </c>
      <c r="C11278" s="2" t="s">
        <v>8331</v>
      </c>
      <c r="D11278" s="2" t="s">
        <v>16</v>
      </c>
      <c r="E11278" s="2" t="s">
        <v>17</v>
      </c>
      <c r="F11278" s="2" t="s">
        <v>18</v>
      </c>
      <c r="G11278" s="2" t="s">
        <v>19</v>
      </c>
      <c r="H11278" s="2" t="s">
        <v>8329</v>
      </c>
      <c r="I11278" s="2">
        <v>451</v>
      </c>
      <c r="J11278" s="2">
        <v>22</v>
      </c>
      <c r="K11278" s="2">
        <v>2611002</v>
      </c>
      <c r="L11278" s="3">
        <v>46059</v>
      </c>
      <c r="M11278" s="3">
        <v>47849</v>
      </c>
      <c r="N11278" s="2" t="s">
        <v>135</v>
      </c>
    </row>
    <row r="11279" spans="2:14" x14ac:dyDescent="0.25">
      <c r="B11279" s="2" t="s">
        <v>8330</v>
      </c>
      <c r="C11279" s="2" t="s">
        <v>8331</v>
      </c>
      <c r="D11279" s="2" t="s">
        <v>16</v>
      </c>
      <c r="E11279" s="2" t="s">
        <v>17</v>
      </c>
      <c r="F11279" s="2" t="s">
        <v>18</v>
      </c>
      <c r="G11279" s="2" t="s">
        <v>19</v>
      </c>
      <c r="H11279" s="2" t="s">
        <v>8329</v>
      </c>
      <c r="I11279" s="2">
        <v>451</v>
      </c>
      <c r="J11279" s="2">
        <v>0</v>
      </c>
      <c r="K11279" s="2" t="s">
        <v>470</v>
      </c>
      <c r="L11279" s="2" t="s">
        <v>30</v>
      </c>
      <c r="M11279" s="2" t="s">
        <v>30</v>
      </c>
      <c r="N11279" s="2" t="s">
        <v>135</v>
      </c>
    </row>
    <row r="11280" spans="2:14" x14ac:dyDescent="0.25">
      <c r="B11280" s="2" t="s">
        <v>8330</v>
      </c>
      <c r="C11280" s="2" t="s">
        <v>8331</v>
      </c>
      <c r="D11280" s="2" t="s">
        <v>16</v>
      </c>
      <c r="E11280" s="2" t="s">
        <v>181</v>
      </c>
      <c r="F11280" s="2" t="s">
        <v>18</v>
      </c>
      <c r="G11280" s="2" t="s">
        <v>19</v>
      </c>
      <c r="H11280" s="2" t="s">
        <v>8329</v>
      </c>
      <c r="I11280" s="2">
        <v>451</v>
      </c>
      <c r="J11280" s="2">
        <v>0</v>
      </c>
      <c r="K11280" s="2">
        <v>2510011</v>
      </c>
      <c r="L11280" s="3">
        <v>45986</v>
      </c>
      <c r="M11280" s="3">
        <v>47757</v>
      </c>
      <c r="N11280" s="2" t="s">
        <v>135</v>
      </c>
    </row>
    <row r="11281" spans="2:14" x14ac:dyDescent="0.25">
      <c r="B11281" s="2" t="s">
        <v>8330</v>
      </c>
      <c r="C11281" s="2" t="s">
        <v>8331</v>
      </c>
      <c r="D11281" s="2" t="s">
        <v>16</v>
      </c>
      <c r="E11281" s="2" t="s">
        <v>181</v>
      </c>
      <c r="F11281" s="2" t="s">
        <v>18</v>
      </c>
      <c r="G11281" s="2" t="s">
        <v>19</v>
      </c>
      <c r="H11281" s="2" t="s">
        <v>8329</v>
      </c>
      <c r="I11281" s="2">
        <v>451</v>
      </c>
      <c r="J11281" s="2">
        <v>0</v>
      </c>
      <c r="K11281" s="2">
        <v>2511012</v>
      </c>
      <c r="L11281" s="3">
        <v>45986</v>
      </c>
      <c r="M11281" s="3">
        <v>47788</v>
      </c>
      <c r="N11281" s="2" t="s">
        <v>135</v>
      </c>
    </row>
    <row r="11282" spans="2:14" x14ac:dyDescent="0.25">
      <c r="B11282" s="2" t="s">
        <v>8330</v>
      </c>
      <c r="C11282" s="2" t="s">
        <v>8331</v>
      </c>
      <c r="D11282" s="2" t="s">
        <v>16</v>
      </c>
      <c r="E11282" s="2" t="s">
        <v>142</v>
      </c>
      <c r="F11282" s="2" t="s">
        <v>18</v>
      </c>
      <c r="G11282" s="2" t="s">
        <v>19</v>
      </c>
      <c r="H11282" s="2" t="s">
        <v>8329</v>
      </c>
      <c r="I11282" s="2">
        <v>451</v>
      </c>
      <c r="J11282" s="2">
        <v>0</v>
      </c>
      <c r="K11282" s="2">
        <v>2512013</v>
      </c>
      <c r="L11282" s="3">
        <v>46010</v>
      </c>
      <c r="M11282" s="3">
        <v>47818</v>
      </c>
      <c r="N11282" s="2" t="s">
        <v>135</v>
      </c>
    </row>
    <row r="11283" spans="2:14" x14ac:dyDescent="0.25">
      <c r="B11283" s="2" t="s">
        <v>8332</v>
      </c>
      <c r="C11283" s="2" t="s">
        <v>8333</v>
      </c>
      <c r="D11283" s="2" t="s">
        <v>41</v>
      </c>
      <c r="E11283" s="2" t="s">
        <v>75</v>
      </c>
      <c r="F11283" s="2" t="s">
        <v>18</v>
      </c>
      <c r="G11283" s="2" t="s">
        <v>19</v>
      </c>
      <c r="H11283" s="2" t="s">
        <v>8334</v>
      </c>
      <c r="I11283" s="2">
        <v>19</v>
      </c>
      <c r="J11283" s="2">
        <v>19</v>
      </c>
      <c r="K11283" s="2" t="s">
        <v>8335</v>
      </c>
      <c r="L11283" s="3">
        <v>44958</v>
      </c>
      <c r="M11283" s="3">
        <v>46204</v>
      </c>
      <c r="N11283" s="2" t="s">
        <v>1323</v>
      </c>
    </row>
    <row r="11284" spans="2:14" x14ac:dyDescent="0.25">
      <c r="B11284" s="2" t="s">
        <v>8332</v>
      </c>
      <c r="C11284" s="2" t="s">
        <v>8333</v>
      </c>
      <c r="D11284" s="2" t="s">
        <v>41</v>
      </c>
      <c r="E11284" s="2" t="s">
        <v>17</v>
      </c>
      <c r="F11284" s="2" t="s">
        <v>18</v>
      </c>
      <c r="G11284" s="2" t="s">
        <v>19</v>
      </c>
      <c r="H11284" s="2" t="s">
        <v>8334</v>
      </c>
      <c r="I11284" s="2">
        <v>19</v>
      </c>
      <c r="J11284" s="2">
        <v>0</v>
      </c>
      <c r="K11284" s="2">
        <v>0</v>
      </c>
      <c r="L11284" s="3">
        <v>46160</v>
      </c>
      <c r="M11284" s="2" t="s">
        <v>30</v>
      </c>
      <c r="N11284" s="2" t="s">
        <v>1323</v>
      </c>
    </row>
    <row r="11285" spans="2:14" x14ac:dyDescent="0.25">
      <c r="B11285" s="2" t="s">
        <v>8332</v>
      </c>
      <c r="C11285" s="2" t="s">
        <v>8333</v>
      </c>
      <c r="D11285" s="2" t="s">
        <v>41</v>
      </c>
      <c r="E11285" s="2" t="s">
        <v>17</v>
      </c>
      <c r="F11285" s="2" t="s">
        <v>18</v>
      </c>
      <c r="G11285" s="2" t="s">
        <v>19</v>
      </c>
      <c r="H11285" s="2" t="s">
        <v>8334</v>
      </c>
      <c r="I11285" s="2">
        <v>19</v>
      </c>
      <c r="J11285" s="2">
        <v>0</v>
      </c>
      <c r="K11285" s="2" t="s">
        <v>8335</v>
      </c>
      <c r="L11285" s="3">
        <v>44958</v>
      </c>
      <c r="M11285" s="3">
        <v>46204</v>
      </c>
      <c r="N11285" s="2" t="s">
        <v>1323</v>
      </c>
    </row>
    <row r="11286" spans="2:14" x14ac:dyDescent="0.25">
      <c r="B11286" s="2" t="s">
        <v>8336</v>
      </c>
      <c r="C11286" s="2" t="s">
        <v>8337</v>
      </c>
      <c r="D11286" s="2" t="s">
        <v>16</v>
      </c>
      <c r="E11286" s="2" t="s">
        <v>17</v>
      </c>
      <c r="F11286" s="2" t="s">
        <v>18</v>
      </c>
      <c r="G11286" s="2" t="s">
        <v>175</v>
      </c>
      <c r="H11286" s="2" t="s">
        <v>8338</v>
      </c>
      <c r="I11286" s="2">
        <v>0</v>
      </c>
      <c r="J11286" s="2">
        <v>0</v>
      </c>
      <c r="K11286" s="2">
        <v>0</v>
      </c>
      <c r="L11286" s="3">
        <v>46031</v>
      </c>
      <c r="M11286" s="2" t="s">
        <v>30</v>
      </c>
      <c r="N11286" s="2" t="s">
        <v>1323</v>
      </c>
    </row>
    <row r="11287" spans="2:14" x14ac:dyDescent="0.25">
      <c r="B11287" s="2" t="s">
        <v>8336</v>
      </c>
      <c r="C11287" s="2" t="s">
        <v>8337</v>
      </c>
      <c r="D11287" s="2" t="s">
        <v>16</v>
      </c>
      <c r="E11287" s="2" t="s">
        <v>17</v>
      </c>
      <c r="F11287" s="2" t="s">
        <v>18</v>
      </c>
      <c r="G11287" s="2" t="s">
        <v>175</v>
      </c>
      <c r="H11287" s="2" t="s">
        <v>8338</v>
      </c>
      <c r="I11287" s="2">
        <v>0</v>
      </c>
      <c r="J11287" s="2">
        <v>0</v>
      </c>
      <c r="K11287" s="2" t="s">
        <v>1140</v>
      </c>
      <c r="L11287" s="3">
        <v>45726</v>
      </c>
      <c r="M11287" s="3">
        <v>46784</v>
      </c>
      <c r="N11287" s="2" t="s">
        <v>1323</v>
      </c>
    </row>
    <row r="11288" spans="2:14" x14ac:dyDescent="0.25">
      <c r="B11288" s="2" t="s">
        <v>8336</v>
      </c>
      <c r="C11288" s="2" t="s">
        <v>8337</v>
      </c>
      <c r="D11288" s="2" t="s">
        <v>16</v>
      </c>
      <c r="E11288" s="2" t="s">
        <v>181</v>
      </c>
      <c r="F11288" s="2" t="s">
        <v>18</v>
      </c>
      <c r="G11288" s="2" t="s">
        <v>175</v>
      </c>
      <c r="H11288" s="2" t="s">
        <v>8338</v>
      </c>
      <c r="I11288" s="2">
        <v>0</v>
      </c>
      <c r="J11288" s="2">
        <v>0</v>
      </c>
      <c r="K11288" s="2" t="s">
        <v>1140</v>
      </c>
      <c r="L11288" s="3">
        <v>45726</v>
      </c>
      <c r="M11288" s="3">
        <v>46784</v>
      </c>
      <c r="N11288" s="2" t="s">
        <v>1323</v>
      </c>
    </row>
    <row r="11289" spans="2:14" x14ac:dyDescent="0.25">
      <c r="B11289" s="2" t="s">
        <v>8339</v>
      </c>
      <c r="C11289" s="2" t="s">
        <v>8340</v>
      </c>
      <c r="D11289" s="2" t="s">
        <v>16</v>
      </c>
      <c r="E11289" s="2" t="s">
        <v>17</v>
      </c>
      <c r="F11289" s="2" t="s">
        <v>18</v>
      </c>
      <c r="G11289" s="2" t="s">
        <v>175</v>
      </c>
      <c r="H11289" s="2" t="s">
        <v>8338</v>
      </c>
      <c r="I11289" s="2">
        <v>0</v>
      </c>
      <c r="J11289" s="2">
        <v>0</v>
      </c>
      <c r="K11289" s="2">
        <v>0</v>
      </c>
      <c r="L11289" s="3">
        <v>46031</v>
      </c>
      <c r="M11289" s="2" t="s">
        <v>30</v>
      </c>
      <c r="N11289" s="2" t="s">
        <v>1323</v>
      </c>
    </row>
    <row r="11290" spans="2:14" x14ac:dyDescent="0.25">
      <c r="B11290" s="2" t="s">
        <v>8339</v>
      </c>
      <c r="C11290" s="2" t="s">
        <v>8340</v>
      </c>
      <c r="D11290" s="2" t="s">
        <v>16</v>
      </c>
      <c r="E11290" s="2" t="s">
        <v>17</v>
      </c>
      <c r="F11290" s="2" t="s">
        <v>18</v>
      </c>
      <c r="G11290" s="2" t="s">
        <v>175</v>
      </c>
      <c r="H11290" s="2" t="s">
        <v>8338</v>
      </c>
      <c r="I11290" s="2">
        <v>0</v>
      </c>
      <c r="J11290" s="2">
        <v>0</v>
      </c>
      <c r="K11290" s="2" t="s">
        <v>1140</v>
      </c>
      <c r="L11290" s="3">
        <v>45726</v>
      </c>
      <c r="M11290" s="3">
        <v>46784</v>
      </c>
      <c r="N11290" s="2" t="s">
        <v>1323</v>
      </c>
    </row>
    <row r="11291" spans="2:14" x14ac:dyDescent="0.25">
      <c r="B11291" s="2" t="s">
        <v>8339</v>
      </c>
      <c r="C11291" s="2" t="s">
        <v>8340</v>
      </c>
      <c r="D11291" s="2" t="s">
        <v>16</v>
      </c>
      <c r="E11291" s="2" t="s">
        <v>181</v>
      </c>
      <c r="F11291" s="2" t="s">
        <v>18</v>
      </c>
      <c r="G11291" s="2" t="s">
        <v>175</v>
      </c>
      <c r="H11291" s="2" t="s">
        <v>8338</v>
      </c>
      <c r="I11291" s="2">
        <v>0</v>
      </c>
      <c r="J11291" s="2">
        <v>0</v>
      </c>
      <c r="K11291" s="2" t="s">
        <v>1140</v>
      </c>
      <c r="L11291" s="3">
        <v>45726</v>
      </c>
      <c r="M11291" s="3">
        <v>46784</v>
      </c>
      <c r="N11291" s="2" t="s">
        <v>1323</v>
      </c>
    </row>
    <row r="11292" spans="2:14" x14ac:dyDescent="0.25">
      <c r="B11292" s="2" t="s">
        <v>8341</v>
      </c>
      <c r="C11292" s="2" t="s">
        <v>8342</v>
      </c>
      <c r="D11292" s="2" t="s">
        <v>16</v>
      </c>
      <c r="E11292" s="2" t="s">
        <v>17</v>
      </c>
      <c r="F11292" s="2" t="s">
        <v>18</v>
      </c>
      <c r="G11292" s="2" t="s">
        <v>175</v>
      </c>
      <c r="H11292" s="2" t="s">
        <v>8338</v>
      </c>
      <c r="I11292" s="2">
        <v>0</v>
      </c>
      <c r="J11292" s="2">
        <v>0</v>
      </c>
      <c r="K11292" s="2">
        <v>0</v>
      </c>
      <c r="L11292" s="3">
        <v>46031</v>
      </c>
      <c r="M11292" s="2" t="s">
        <v>30</v>
      </c>
      <c r="N11292" s="2" t="s">
        <v>1323</v>
      </c>
    </row>
    <row r="11293" spans="2:14" x14ac:dyDescent="0.25">
      <c r="B11293" s="2" t="s">
        <v>8341</v>
      </c>
      <c r="C11293" s="2" t="s">
        <v>8342</v>
      </c>
      <c r="D11293" s="2" t="s">
        <v>16</v>
      </c>
      <c r="E11293" s="2" t="s">
        <v>17</v>
      </c>
      <c r="F11293" s="2" t="s">
        <v>18</v>
      </c>
      <c r="G11293" s="2" t="s">
        <v>175</v>
      </c>
      <c r="H11293" s="2" t="s">
        <v>8338</v>
      </c>
      <c r="I11293" s="2">
        <v>0</v>
      </c>
      <c r="J11293" s="2">
        <v>0</v>
      </c>
      <c r="K11293" s="2" t="s">
        <v>1140</v>
      </c>
      <c r="L11293" s="3">
        <v>45793</v>
      </c>
      <c r="M11293" s="3">
        <v>46844</v>
      </c>
      <c r="N11293" s="2" t="s">
        <v>1323</v>
      </c>
    </row>
    <row r="11294" spans="2:14" x14ac:dyDescent="0.25">
      <c r="B11294" s="2" t="s">
        <v>8341</v>
      </c>
      <c r="C11294" s="2" t="s">
        <v>8342</v>
      </c>
      <c r="D11294" s="2" t="s">
        <v>16</v>
      </c>
      <c r="E11294" s="2" t="s">
        <v>181</v>
      </c>
      <c r="F11294" s="2" t="s">
        <v>18</v>
      </c>
      <c r="G11294" s="2" t="s">
        <v>175</v>
      </c>
      <c r="H11294" s="2" t="s">
        <v>8338</v>
      </c>
      <c r="I11294" s="2">
        <v>0</v>
      </c>
      <c r="J11294" s="2">
        <v>0</v>
      </c>
      <c r="K11294" s="2" t="s">
        <v>1140</v>
      </c>
      <c r="L11294" s="3">
        <v>45793</v>
      </c>
      <c r="M11294" s="3">
        <v>46844</v>
      </c>
      <c r="N11294" s="2" t="s">
        <v>1323</v>
      </c>
    </row>
    <row r="11295" spans="2:14" x14ac:dyDescent="0.25">
      <c r="B11295" s="2" t="s">
        <v>8343</v>
      </c>
      <c r="C11295" s="2" t="s">
        <v>8344</v>
      </c>
      <c r="D11295" s="2" t="s">
        <v>16</v>
      </c>
      <c r="E11295" s="2" t="s">
        <v>17</v>
      </c>
      <c r="F11295" s="2" t="s">
        <v>18</v>
      </c>
      <c r="G11295" s="2" t="s">
        <v>19</v>
      </c>
      <c r="H11295" s="2" t="s">
        <v>8345</v>
      </c>
      <c r="I11295" s="2">
        <v>0</v>
      </c>
      <c r="J11295" s="2">
        <v>0</v>
      </c>
      <c r="K11295" s="2" t="s">
        <v>8346</v>
      </c>
      <c r="L11295" s="3">
        <v>44958</v>
      </c>
      <c r="M11295" s="3">
        <v>46054</v>
      </c>
      <c r="N11295" s="2" t="s">
        <v>337</v>
      </c>
    </row>
    <row r="11296" spans="2:14" x14ac:dyDescent="0.25">
      <c r="B11296" s="2" t="s">
        <v>8343</v>
      </c>
      <c r="C11296" s="2" t="s">
        <v>8344</v>
      </c>
      <c r="D11296" s="2" t="s">
        <v>16</v>
      </c>
      <c r="E11296" s="2" t="s">
        <v>17</v>
      </c>
      <c r="F11296" s="2" t="s">
        <v>18</v>
      </c>
      <c r="G11296" s="2" t="s">
        <v>19</v>
      </c>
      <c r="H11296" s="2" t="s">
        <v>8345</v>
      </c>
      <c r="I11296" s="2">
        <v>0</v>
      </c>
      <c r="J11296" s="2">
        <v>0</v>
      </c>
      <c r="K11296" s="2" t="s">
        <v>8347</v>
      </c>
      <c r="L11296" s="3">
        <v>45681</v>
      </c>
      <c r="M11296" s="3">
        <v>46054</v>
      </c>
      <c r="N11296" s="2" t="s">
        <v>337</v>
      </c>
    </row>
    <row r="11297" spans="2:14" x14ac:dyDescent="0.25">
      <c r="B11297" s="2" t="s">
        <v>8343</v>
      </c>
      <c r="C11297" s="2" t="s">
        <v>8344</v>
      </c>
      <c r="D11297" s="2" t="s">
        <v>16</v>
      </c>
      <c r="E11297" s="2" t="s">
        <v>17</v>
      </c>
      <c r="F11297" s="2" t="s">
        <v>18</v>
      </c>
      <c r="G11297" s="2" t="s">
        <v>19</v>
      </c>
      <c r="H11297" s="2" t="s">
        <v>8345</v>
      </c>
      <c r="I11297" s="2">
        <v>0</v>
      </c>
      <c r="J11297" s="2">
        <v>0</v>
      </c>
      <c r="K11297" s="2" t="s">
        <v>8348</v>
      </c>
      <c r="L11297" s="3">
        <v>45722</v>
      </c>
      <c r="M11297" s="3">
        <v>46204</v>
      </c>
      <c r="N11297" s="2" t="s">
        <v>337</v>
      </c>
    </row>
    <row r="11298" spans="2:14" x14ac:dyDescent="0.25">
      <c r="B11298" s="2" t="s">
        <v>8343</v>
      </c>
      <c r="C11298" s="2" t="s">
        <v>8344</v>
      </c>
      <c r="D11298" s="2" t="s">
        <v>16</v>
      </c>
      <c r="E11298" s="2" t="s">
        <v>142</v>
      </c>
      <c r="F11298" s="2" t="s">
        <v>18</v>
      </c>
      <c r="G11298" s="2" t="s">
        <v>19</v>
      </c>
      <c r="H11298" s="2" t="s">
        <v>8345</v>
      </c>
      <c r="I11298" s="2">
        <v>0</v>
      </c>
      <c r="J11298" s="2">
        <v>0</v>
      </c>
      <c r="K11298" s="2" t="s">
        <v>8348</v>
      </c>
      <c r="L11298" s="3">
        <v>45722</v>
      </c>
      <c r="M11298" s="3">
        <v>46204</v>
      </c>
      <c r="N11298" s="2" t="s">
        <v>337</v>
      </c>
    </row>
    <row r="11299" spans="2:14" x14ac:dyDescent="0.25">
      <c r="B11299" s="2" t="s">
        <v>8349</v>
      </c>
      <c r="C11299" s="2" t="s">
        <v>8350</v>
      </c>
      <c r="D11299" s="2" t="s">
        <v>16</v>
      </c>
      <c r="E11299" s="2" t="s">
        <v>17</v>
      </c>
      <c r="F11299" s="2" t="s">
        <v>18</v>
      </c>
      <c r="G11299" s="2" t="s">
        <v>19</v>
      </c>
      <c r="H11299" s="2" t="s">
        <v>8345</v>
      </c>
      <c r="I11299" s="2">
        <v>0</v>
      </c>
      <c r="J11299" s="2">
        <v>0</v>
      </c>
      <c r="K11299" s="2">
        <v>0</v>
      </c>
      <c r="L11299" s="3">
        <v>46130</v>
      </c>
      <c r="M11299" s="2" t="s">
        <v>30</v>
      </c>
      <c r="N11299" s="2" t="s">
        <v>337</v>
      </c>
    </row>
    <row r="11300" spans="2:14" x14ac:dyDescent="0.25">
      <c r="B11300" s="2" t="s">
        <v>8349</v>
      </c>
      <c r="C11300" s="2" t="s">
        <v>8350</v>
      </c>
      <c r="D11300" s="2" t="s">
        <v>16</v>
      </c>
      <c r="E11300" s="2" t="s">
        <v>17</v>
      </c>
      <c r="F11300" s="2" t="s">
        <v>18</v>
      </c>
      <c r="G11300" s="2" t="s">
        <v>19</v>
      </c>
      <c r="H11300" s="2" t="s">
        <v>8345</v>
      </c>
      <c r="I11300" s="2">
        <v>0</v>
      </c>
      <c r="J11300" s="2">
        <v>0</v>
      </c>
      <c r="K11300" s="2" t="s">
        <v>8351</v>
      </c>
      <c r="L11300" s="3">
        <v>45957</v>
      </c>
      <c r="M11300" s="3">
        <v>46296</v>
      </c>
      <c r="N11300" s="2" t="s">
        <v>337</v>
      </c>
    </row>
    <row r="11301" spans="2:14" x14ac:dyDescent="0.25">
      <c r="B11301" s="2" t="s">
        <v>8349</v>
      </c>
      <c r="C11301" s="2" t="s">
        <v>8350</v>
      </c>
      <c r="D11301" s="2" t="s">
        <v>16</v>
      </c>
      <c r="E11301" s="2" t="s">
        <v>151</v>
      </c>
      <c r="F11301" s="2" t="s">
        <v>18</v>
      </c>
      <c r="G11301" s="2" t="s">
        <v>19</v>
      </c>
      <c r="H11301" s="2" t="s">
        <v>8345</v>
      </c>
      <c r="I11301" s="2">
        <v>0</v>
      </c>
      <c r="J11301" s="2">
        <v>0</v>
      </c>
      <c r="K11301" s="2" t="s">
        <v>8351</v>
      </c>
      <c r="L11301" s="3">
        <v>45957</v>
      </c>
      <c r="M11301" s="3">
        <v>46296</v>
      </c>
      <c r="N11301" s="2" t="s">
        <v>337</v>
      </c>
    </row>
    <row r="11302" spans="2:14" x14ac:dyDescent="0.25">
      <c r="B11302" s="2" t="s">
        <v>8352</v>
      </c>
      <c r="C11302" s="2" t="s">
        <v>8353</v>
      </c>
      <c r="D11302" s="2" t="s">
        <v>41</v>
      </c>
      <c r="E11302" s="2" t="s">
        <v>75</v>
      </c>
      <c r="F11302" s="2" t="s">
        <v>300</v>
      </c>
      <c r="G11302" s="2" t="s">
        <v>1730</v>
      </c>
      <c r="H11302" s="2" t="s">
        <v>8354</v>
      </c>
      <c r="I11302" s="2">
        <v>70</v>
      </c>
      <c r="J11302" s="2">
        <v>0</v>
      </c>
      <c r="K11302" s="2">
        <v>210220105</v>
      </c>
      <c r="L11302" s="3">
        <v>44958</v>
      </c>
      <c r="M11302" s="3">
        <v>46092</v>
      </c>
      <c r="N11302" s="2" t="s">
        <v>1393</v>
      </c>
    </row>
    <row r="11303" spans="2:14" x14ac:dyDescent="0.25">
      <c r="B11303" s="2" t="s">
        <v>8352</v>
      </c>
      <c r="C11303" s="2" t="s">
        <v>8353</v>
      </c>
      <c r="D11303" s="2" t="s">
        <v>41</v>
      </c>
      <c r="E11303" s="2" t="s">
        <v>75</v>
      </c>
      <c r="F11303" s="2" t="s">
        <v>300</v>
      </c>
      <c r="G11303" s="2" t="s">
        <v>1730</v>
      </c>
      <c r="H11303" s="2" t="s">
        <v>8354</v>
      </c>
      <c r="I11303" s="2">
        <v>70</v>
      </c>
      <c r="J11303" s="2">
        <v>0</v>
      </c>
      <c r="K11303" s="2">
        <v>216112232</v>
      </c>
      <c r="L11303" s="3">
        <v>45657</v>
      </c>
      <c r="M11303" s="3">
        <v>45695</v>
      </c>
      <c r="N11303" s="2" t="s">
        <v>1393</v>
      </c>
    </row>
    <row r="11304" spans="2:14" x14ac:dyDescent="0.25">
      <c r="B11304" s="2" t="s">
        <v>8352</v>
      </c>
      <c r="C11304" s="2" t="s">
        <v>8353</v>
      </c>
      <c r="D11304" s="2" t="s">
        <v>41</v>
      </c>
      <c r="E11304" s="2" t="s">
        <v>75</v>
      </c>
      <c r="F11304" s="2" t="s">
        <v>300</v>
      </c>
      <c r="G11304" s="2" t="s">
        <v>1730</v>
      </c>
      <c r="H11304" s="2" t="s">
        <v>8354</v>
      </c>
      <c r="I11304" s="2">
        <v>70</v>
      </c>
      <c r="J11304" s="2">
        <v>0</v>
      </c>
      <c r="K11304" s="2">
        <v>216122240</v>
      </c>
      <c r="L11304" s="3">
        <v>44958</v>
      </c>
      <c r="M11304" s="3">
        <v>46129</v>
      </c>
      <c r="N11304" s="2" t="s">
        <v>1393</v>
      </c>
    </row>
    <row r="11305" spans="2:14" x14ac:dyDescent="0.25">
      <c r="B11305" s="2" t="s">
        <v>8352</v>
      </c>
      <c r="C11305" s="2" t="s">
        <v>8353</v>
      </c>
      <c r="D11305" s="2" t="s">
        <v>41</v>
      </c>
      <c r="E11305" s="2" t="s">
        <v>17</v>
      </c>
      <c r="F11305" s="2" t="s">
        <v>300</v>
      </c>
      <c r="G11305" s="2" t="s">
        <v>1730</v>
      </c>
      <c r="H11305" s="2" t="s">
        <v>8354</v>
      </c>
      <c r="I11305" s="2">
        <v>70</v>
      </c>
      <c r="J11305" s="2">
        <v>0</v>
      </c>
      <c r="K11305" s="2">
        <v>0</v>
      </c>
      <c r="L11305" s="3">
        <v>46146</v>
      </c>
      <c r="M11305" s="2" t="s">
        <v>30</v>
      </c>
      <c r="N11305" s="2" t="s">
        <v>1393</v>
      </c>
    </row>
    <row r="11306" spans="2:14" x14ac:dyDescent="0.25">
      <c r="B11306" s="2" t="s">
        <v>8352</v>
      </c>
      <c r="C11306" s="2" t="s">
        <v>8353</v>
      </c>
      <c r="D11306" s="2" t="s">
        <v>41</v>
      </c>
      <c r="E11306" s="2" t="s">
        <v>17</v>
      </c>
      <c r="F11306" s="2" t="s">
        <v>300</v>
      </c>
      <c r="G11306" s="2" t="s">
        <v>1730</v>
      </c>
      <c r="H11306" s="2" t="s">
        <v>8354</v>
      </c>
      <c r="I11306" s="2">
        <v>70</v>
      </c>
      <c r="J11306" s="2">
        <v>0</v>
      </c>
      <c r="K11306" s="2">
        <v>210220105</v>
      </c>
      <c r="L11306" s="3">
        <v>44958</v>
      </c>
      <c r="M11306" s="3">
        <v>46092</v>
      </c>
      <c r="N11306" s="2" t="s">
        <v>1393</v>
      </c>
    </row>
    <row r="11307" spans="2:14" x14ac:dyDescent="0.25">
      <c r="B11307" s="2" t="s">
        <v>8352</v>
      </c>
      <c r="C11307" s="2" t="s">
        <v>8353</v>
      </c>
      <c r="D11307" s="2" t="s">
        <v>41</v>
      </c>
      <c r="E11307" s="2" t="s">
        <v>17</v>
      </c>
      <c r="F11307" s="2" t="s">
        <v>300</v>
      </c>
      <c r="G11307" s="2" t="s">
        <v>1730</v>
      </c>
      <c r="H11307" s="2" t="s">
        <v>8354</v>
      </c>
      <c r="I11307" s="2">
        <v>70</v>
      </c>
      <c r="J11307" s="2">
        <v>70</v>
      </c>
      <c r="K11307" s="2">
        <v>216112545</v>
      </c>
      <c r="L11307" s="3">
        <v>46197</v>
      </c>
      <c r="M11307" s="3">
        <v>46680</v>
      </c>
      <c r="N11307" s="2" t="s">
        <v>1393</v>
      </c>
    </row>
    <row r="11308" spans="2:14" x14ac:dyDescent="0.25">
      <c r="B11308" s="2" t="s">
        <v>8352</v>
      </c>
      <c r="C11308" s="2" t="s">
        <v>8353</v>
      </c>
      <c r="D11308" s="2" t="s">
        <v>41</v>
      </c>
      <c r="E11308" s="2" t="s">
        <v>17</v>
      </c>
      <c r="F11308" s="2" t="s">
        <v>300</v>
      </c>
      <c r="G11308" s="2" t="s">
        <v>1730</v>
      </c>
      <c r="H11308" s="2" t="s">
        <v>8354</v>
      </c>
      <c r="I11308" s="2">
        <v>70</v>
      </c>
      <c r="J11308" s="2">
        <v>0</v>
      </c>
      <c r="K11308" s="2">
        <v>216122240</v>
      </c>
      <c r="L11308" s="3">
        <v>44958</v>
      </c>
      <c r="M11308" s="3">
        <v>46129</v>
      </c>
      <c r="N11308" s="2" t="s">
        <v>1393</v>
      </c>
    </row>
    <row r="11309" spans="2:14" x14ac:dyDescent="0.25">
      <c r="B11309" s="2" t="s">
        <v>8352</v>
      </c>
      <c r="C11309" s="2" t="s">
        <v>8353</v>
      </c>
      <c r="D11309" s="2" t="s">
        <v>41</v>
      </c>
      <c r="E11309" s="2" t="s">
        <v>17</v>
      </c>
      <c r="F11309" s="2" t="s">
        <v>300</v>
      </c>
      <c r="G11309" s="2" t="s">
        <v>1730</v>
      </c>
      <c r="H11309" s="2" t="s">
        <v>8354</v>
      </c>
      <c r="I11309" s="2">
        <v>70</v>
      </c>
      <c r="J11309" s="2">
        <v>0</v>
      </c>
      <c r="K11309" s="2">
        <v>2162109277</v>
      </c>
      <c r="L11309" s="3">
        <v>44958</v>
      </c>
      <c r="M11309" s="3">
        <v>46090</v>
      </c>
      <c r="N11309" s="2" t="s">
        <v>1393</v>
      </c>
    </row>
    <row r="11310" spans="2:14" x14ac:dyDescent="0.25">
      <c r="B11310" s="2" t="s">
        <v>8352</v>
      </c>
      <c r="C11310" s="2" t="s">
        <v>8353</v>
      </c>
      <c r="D11310" s="2" t="s">
        <v>41</v>
      </c>
      <c r="E11310" s="2" t="s">
        <v>17</v>
      </c>
      <c r="F11310" s="2" t="s">
        <v>300</v>
      </c>
      <c r="G11310" s="2" t="s">
        <v>1730</v>
      </c>
      <c r="H11310" s="2" t="s">
        <v>8354</v>
      </c>
      <c r="I11310" s="2">
        <v>70</v>
      </c>
      <c r="J11310" s="2">
        <v>0</v>
      </c>
      <c r="K11310" s="2">
        <v>2162109284</v>
      </c>
      <c r="L11310" s="3">
        <v>44958</v>
      </c>
      <c r="M11310" s="3">
        <v>46090</v>
      </c>
      <c r="N11310" s="2" t="s">
        <v>1393</v>
      </c>
    </row>
    <row r="11311" spans="2:14" x14ac:dyDescent="0.25">
      <c r="B11311" s="2" t="s">
        <v>8352</v>
      </c>
      <c r="C11311" s="2" t="s">
        <v>8353</v>
      </c>
      <c r="D11311" s="2" t="s">
        <v>41</v>
      </c>
      <c r="E11311" s="2" t="s">
        <v>17</v>
      </c>
      <c r="F11311" s="2" t="s">
        <v>300</v>
      </c>
      <c r="G11311" s="2" t="s">
        <v>1730</v>
      </c>
      <c r="H11311" s="2" t="s">
        <v>8354</v>
      </c>
      <c r="I11311" s="2">
        <v>70</v>
      </c>
      <c r="J11311" s="2">
        <v>0</v>
      </c>
      <c r="K11311" s="2">
        <v>2162109330</v>
      </c>
      <c r="L11311" s="3">
        <v>44958</v>
      </c>
      <c r="M11311" s="3">
        <v>46090</v>
      </c>
      <c r="N11311" s="2" t="s">
        <v>1393</v>
      </c>
    </row>
    <row r="11312" spans="2:14" x14ac:dyDescent="0.25">
      <c r="B11312" s="2" t="s">
        <v>8355</v>
      </c>
      <c r="C11312" s="2" t="s">
        <v>8356</v>
      </c>
      <c r="D11312" s="2" t="s">
        <v>41</v>
      </c>
      <c r="E11312" s="2" t="s">
        <v>17</v>
      </c>
      <c r="F11312" s="2" t="s">
        <v>300</v>
      </c>
      <c r="G11312" s="2" t="s">
        <v>1730</v>
      </c>
      <c r="H11312" s="2" t="s">
        <v>8357</v>
      </c>
      <c r="I11312" s="2">
        <v>66</v>
      </c>
      <c r="J11312" s="2">
        <v>0</v>
      </c>
      <c r="K11312" s="2" t="s">
        <v>8358</v>
      </c>
      <c r="L11312" s="3">
        <v>45770</v>
      </c>
      <c r="M11312" s="3">
        <v>46296</v>
      </c>
      <c r="N11312" s="2" t="s">
        <v>560</v>
      </c>
    </row>
    <row r="11313" spans="2:14" x14ac:dyDescent="0.25">
      <c r="B11313" s="2" t="s">
        <v>8355</v>
      </c>
      <c r="C11313" s="2" t="s">
        <v>8356</v>
      </c>
      <c r="D11313" s="2" t="s">
        <v>41</v>
      </c>
      <c r="E11313" s="2" t="s">
        <v>17</v>
      </c>
      <c r="F11313" s="2" t="s">
        <v>300</v>
      </c>
      <c r="G11313" s="2" t="s">
        <v>1730</v>
      </c>
      <c r="H11313" s="2" t="s">
        <v>8357</v>
      </c>
      <c r="I11313" s="2">
        <v>66</v>
      </c>
      <c r="J11313" s="2">
        <v>0</v>
      </c>
      <c r="K11313" s="2" t="s">
        <v>3186</v>
      </c>
      <c r="L11313" s="3">
        <v>45945</v>
      </c>
      <c r="M11313" s="3">
        <v>46478</v>
      </c>
      <c r="N11313" s="2" t="s">
        <v>560</v>
      </c>
    </row>
    <row r="11314" spans="2:14" x14ac:dyDescent="0.25">
      <c r="B11314" s="2" t="s">
        <v>8355</v>
      </c>
      <c r="C11314" s="2" t="s">
        <v>8356</v>
      </c>
      <c r="D11314" s="2" t="s">
        <v>41</v>
      </c>
      <c r="E11314" s="2" t="s">
        <v>17</v>
      </c>
      <c r="F11314" s="2" t="s">
        <v>300</v>
      </c>
      <c r="G11314" s="2" t="s">
        <v>1730</v>
      </c>
      <c r="H11314" s="2" t="s">
        <v>8357</v>
      </c>
      <c r="I11314" s="2">
        <v>66</v>
      </c>
      <c r="J11314" s="2">
        <v>0</v>
      </c>
      <c r="K11314" s="2" t="s">
        <v>8359</v>
      </c>
      <c r="L11314" s="3">
        <v>46043</v>
      </c>
      <c r="M11314" s="3">
        <v>46541</v>
      </c>
      <c r="N11314" s="2" t="s">
        <v>560</v>
      </c>
    </row>
    <row r="11315" spans="2:14" x14ac:dyDescent="0.25">
      <c r="B11315" s="2" t="s">
        <v>8355</v>
      </c>
      <c r="C11315" s="2" t="s">
        <v>8356</v>
      </c>
      <c r="D11315" s="2" t="s">
        <v>41</v>
      </c>
      <c r="E11315" s="2" t="s">
        <v>17</v>
      </c>
      <c r="F11315" s="2" t="s">
        <v>300</v>
      </c>
      <c r="G11315" s="2" t="s">
        <v>1730</v>
      </c>
      <c r="H11315" s="2" t="s">
        <v>8357</v>
      </c>
      <c r="I11315" s="2">
        <v>66</v>
      </c>
      <c r="J11315" s="2">
        <v>0</v>
      </c>
      <c r="K11315" s="2" t="s">
        <v>8360</v>
      </c>
      <c r="L11315" s="3">
        <v>46043</v>
      </c>
      <c r="M11315" s="3">
        <v>46571</v>
      </c>
      <c r="N11315" s="2" t="s">
        <v>560</v>
      </c>
    </row>
    <row r="11316" spans="2:14" x14ac:dyDescent="0.25">
      <c r="B11316" s="2" t="s">
        <v>8355</v>
      </c>
      <c r="C11316" s="2" t="s">
        <v>8356</v>
      </c>
      <c r="D11316" s="2" t="s">
        <v>41</v>
      </c>
      <c r="E11316" s="2" t="s">
        <v>17</v>
      </c>
      <c r="F11316" s="2" t="s">
        <v>300</v>
      </c>
      <c r="G11316" s="2" t="s">
        <v>1730</v>
      </c>
      <c r="H11316" s="2" t="s">
        <v>8357</v>
      </c>
      <c r="I11316" s="2">
        <v>66</v>
      </c>
      <c r="J11316" s="2">
        <v>0</v>
      </c>
      <c r="K11316" s="2" t="s">
        <v>3180</v>
      </c>
      <c r="L11316" s="3">
        <v>46043</v>
      </c>
      <c r="M11316" s="3">
        <v>46581</v>
      </c>
      <c r="N11316" s="2" t="s">
        <v>560</v>
      </c>
    </row>
    <row r="11317" spans="2:14" x14ac:dyDescent="0.25">
      <c r="B11317" s="2" t="s">
        <v>8355</v>
      </c>
      <c r="C11317" s="2" t="s">
        <v>8356</v>
      </c>
      <c r="D11317" s="2" t="s">
        <v>41</v>
      </c>
      <c r="E11317" s="2" t="s">
        <v>17</v>
      </c>
      <c r="F11317" s="2" t="s">
        <v>300</v>
      </c>
      <c r="G11317" s="2" t="s">
        <v>1730</v>
      </c>
      <c r="H11317" s="2" t="s">
        <v>8357</v>
      </c>
      <c r="I11317" s="2">
        <v>66</v>
      </c>
      <c r="J11317" s="2">
        <v>66</v>
      </c>
      <c r="K11317" s="2" t="s">
        <v>6295</v>
      </c>
      <c r="L11317" s="3">
        <v>46140</v>
      </c>
      <c r="M11317" s="3">
        <v>46631</v>
      </c>
      <c r="N11317" s="2" t="s">
        <v>560</v>
      </c>
    </row>
    <row r="11318" spans="2:14" x14ac:dyDescent="0.25">
      <c r="B11318" s="2" t="s">
        <v>8355</v>
      </c>
      <c r="C11318" s="2" t="s">
        <v>8356</v>
      </c>
      <c r="D11318" s="2" t="s">
        <v>41</v>
      </c>
      <c r="E11318" s="2" t="s">
        <v>142</v>
      </c>
      <c r="F11318" s="2" t="s">
        <v>300</v>
      </c>
      <c r="G11318" s="2" t="s">
        <v>1730</v>
      </c>
      <c r="H11318" s="2" t="s">
        <v>8357</v>
      </c>
      <c r="I11318" s="2">
        <v>66</v>
      </c>
      <c r="J11318" s="2">
        <v>0</v>
      </c>
      <c r="K11318" s="2" t="s">
        <v>8358</v>
      </c>
      <c r="L11318" s="3">
        <v>45770</v>
      </c>
      <c r="M11318" s="3">
        <v>46296</v>
      </c>
      <c r="N11318" s="2" t="s">
        <v>560</v>
      </c>
    </row>
    <row r="11319" spans="2:14" x14ac:dyDescent="0.25">
      <c r="B11319" s="2" t="s">
        <v>8355</v>
      </c>
      <c r="C11319" s="2" t="s">
        <v>8356</v>
      </c>
      <c r="D11319" s="2" t="s">
        <v>41</v>
      </c>
      <c r="E11319" s="2" t="s">
        <v>142</v>
      </c>
      <c r="F11319" s="2" t="s">
        <v>300</v>
      </c>
      <c r="G11319" s="2" t="s">
        <v>1730</v>
      </c>
      <c r="H11319" s="2" t="s">
        <v>8357</v>
      </c>
      <c r="I11319" s="2">
        <v>66</v>
      </c>
      <c r="J11319" s="2">
        <v>0</v>
      </c>
      <c r="K11319" s="2" t="s">
        <v>6295</v>
      </c>
      <c r="L11319" s="3">
        <v>46140</v>
      </c>
      <c r="M11319" s="3">
        <v>46631</v>
      </c>
      <c r="N11319" s="2" t="s">
        <v>560</v>
      </c>
    </row>
    <row r="11320" spans="2:14" x14ac:dyDescent="0.25">
      <c r="B11320" s="2" t="s">
        <v>8361</v>
      </c>
      <c r="C11320" s="2" t="s">
        <v>8362</v>
      </c>
      <c r="D11320" s="2" t="s">
        <v>41</v>
      </c>
      <c r="E11320" s="2" t="s">
        <v>75</v>
      </c>
      <c r="F11320" s="2" t="s">
        <v>300</v>
      </c>
      <c r="G11320" s="2" t="s">
        <v>1730</v>
      </c>
      <c r="H11320" s="2" t="s">
        <v>1734</v>
      </c>
      <c r="I11320" s="2">
        <v>9510</v>
      </c>
      <c r="J11320" s="2">
        <v>0</v>
      </c>
      <c r="K11320" s="2">
        <v>2302406507</v>
      </c>
      <c r="L11320" s="3">
        <v>45850</v>
      </c>
      <c r="M11320" s="3">
        <v>45843</v>
      </c>
      <c r="N11320" s="2" t="s">
        <v>1393</v>
      </c>
    </row>
    <row r="11321" spans="2:14" x14ac:dyDescent="0.25">
      <c r="B11321" s="2" t="s">
        <v>8361</v>
      </c>
      <c r="C11321" s="2" t="s">
        <v>8362</v>
      </c>
      <c r="D11321" s="2" t="s">
        <v>41</v>
      </c>
      <c r="E11321" s="2" t="s">
        <v>17</v>
      </c>
      <c r="F11321" s="2" t="s">
        <v>300</v>
      </c>
      <c r="G11321" s="2" t="s">
        <v>1730</v>
      </c>
      <c r="H11321" s="2" t="s">
        <v>1734</v>
      </c>
      <c r="I11321" s="2">
        <v>9510</v>
      </c>
      <c r="J11321" s="2">
        <v>0</v>
      </c>
      <c r="K11321" s="2">
        <v>230012601</v>
      </c>
      <c r="L11321" s="3">
        <v>46050</v>
      </c>
      <c r="M11321" s="3">
        <v>46499</v>
      </c>
      <c r="N11321" s="2" t="s">
        <v>1393</v>
      </c>
    </row>
    <row r="11322" spans="2:14" x14ac:dyDescent="0.25">
      <c r="B11322" s="2" t="s">
        <v>8361</v>
      </c>
      <c r="C11322" s="2" t="s">
        <v>8362</v>
      </c>
      <c r="D11322" s="2" t="s">
        <v>41</v>
      </c>
      <c r="E11322" s="2" t="s">
        <v>17</v>
      </c>
      <c r="F11322" s="2" t="s">
        <v>300</v>
      </c>
      <c r="G11322" s="2" t="s">
        <v>1730</v>
      </c>
      <c r="H11322" s="2" t="s">
        <v>1734</v>
      </c>
      <c r="I11322" s="2">
        <v>9510</v>
      </c>
      <c r="J11322" s="2">
        <v>0</v>
      </c>
      <c r="K11322" s="2">
        <v>230012606</v>
      </c>
      <c r="L11322" s="3">
        <v>46060</v>
      </c>
      <c r="M11322" s="3">
        <v>46511</v>
      </c>
      <c r="N11322" s="2" t="s">
        <v>1393</v>
      </c>
    </row>
    <row r="11323" spans="2:14" x14ac:dyDescent="0.25">
      <c r="B11323" s="2" t="s">
        <v>8361</v>
      </c>
      <c r="C11323" s="2" t="s">
        <v>8362</v>
      </c>
      <c r="D11323" s="2" t="s">
        <v>41</v>
      </c>
      <c r="E11323" s="2" t="s">
        <v>17</v>
      </c>
      <c r="F11323" s="2" t="s">
        <v>300</v>
      </c>
      <c r="G11323" s="2" t="s">
        <v>1730</v>
      </c>
      <c r="H11323" s="2" t="s">
        <v>1734</v>
      </c>
      <c r="I11323" s="2">
        <v>9510</v>
      </c>
      <c r="J11323" s="2">
        <v>0</v>
      </c>
      <c r="K11323" s="2">
        <v>230012612</v>
      </c>
      <c r="L11323" s="3">
        <v>46060</v>
      </c>
      <c r="M11323" s="3">
        <v>46511</v>
      </c>
      <c r="N11323" s="2" t="s">
        <v>1393</v>
      </c>
    </row>
    <row r="11324" spans="2:14" x14ac:dyDescent="0.25">
      <c r="B11324" s="2" t="s">
        <v>8361</v>
      </c>
      <c r="C11324" s="2" t="s">
        <v>8362</v>
      </c>
      <c r="D11324" s="2" t="s">
        <v>41</v>
      </c>
      <c r="E11324" s="2" t="s">
        <v>17</v>
      </c>
      <c r="F11324" s="2" t="s">
        <v>300</v>
      </c>
      <c r="G11324" s="2" t="s">
        <v>1730</v>
      </c>
      <c r="H11324" s="2" t="s">
        <v>1734</v>
      </c>
      <c r="I11324" s="2">
        <v>9510</v>
      </c>
      <c r="J11324" s="2">
        <v>0</v>
      </c>
      <c r="K11324" s="2">
        <v>230012613</v>
      </c>
      <c r="L11324" s="3">
        <v>46067</v>
      </c>
      <c r="M11324" s="3">
        <v>46517</v>
      </c>
      <c r="N11324" s="2" t="s">
        <v>1393</v>
      </c>
    </row>
    <row r="11325" spans="2:14" x14ac:dyDescent="0.25">
      <c r="B11325" s="2" t="s">
        <v>8361</v>
      </c>
      <c r="C11325" s="2" t="s">
        <v>8362</v>
      </c>
      <c r="D11325" s="2" t="s">
        <v>41</v>
      </c>
      <c r="E11325" s="2" t="s">
        <v>17</v>
      </c>
      <c r="F11325" s="2" t="s">
        <v>300</v>
      </c>
      <c r="G11325" s="2" t="s">
        <v>1730</v>
      </c>
      <c r="H11325" s="2" t="s">
        <v>1734</v>
      </c>
      <c r="I11325" s="2">
        <v>9510</v>
      </c>
      <c r="J11325" s="2">
        <v>0</v>
      </c>
      <c r="K11325" s="2">
        <v>230012614</v>
      </c>
      <c r="L11325" s="3">
        <v>46067</v>
      </c>
      <c r="M11325" s="3">
        <v>46517</v>
      </c>
      <c r="N11325" s="2" t="s">
        <v>1393</v>
      </c>
    </row>
    <row r="11326" spans="2:14" x14ac:dyDescent="0.25">
      <c r="B11326" s="2" t="s">
        <v>8361</v>
      </c>
      <c r="C11326" s="2" t="s">
        <v>8362</v>
      </c>
      <c r="D11326" s="2" t="s">
        <v>41</v>
      </c>
      <c r="E11326" s="2" t="s">
        <v>17</v>
      </c>
      <c r="F11326" s="2" t="s">
        <v>300</v>
      </c>
      <c r="G11326" s="2" t="s">
        <v>1730</v>
      </c>
      <c r="H11326" s="2" t="s">
        <v>1734</v>
      </c>
      <c r="I11326" s="2">
        <v>9510</v>
      </c>
      <c r="J11326" s="2">
        <v>0</v>
      </c>
      <c r="K11326" s="2">
        <v>230022506</v>
      </c>
      <c r="L11326" s="3">
        <v>45743</v>
      </c>
      <c r="M11326" s="3">
        <v>46197</v>
      </c>
      <c r="N11326" s="2" t="s">
        <v>1393</v>
      </c>
    </row>
    <row r="11327" spans="2:14" x14ac:dyDescent="0.25">
      <c r="B11327" s="2" t="s">
        <v>8361</v>
      </c>
      <c r="C11327" s="2" t="s">
        <v>8362</v>
      </c>
      <c r="D11327" s="2" t="s">
        <v>41</v>
      </c>
      <c r="E11327" s="2" t="s">
        <v>17</v>
      </c>
      <c r="F11327" s="2" t="s">
        <v>300</v>
      </c>
      <c r="G11327" s="2" t="s">
        <v>1730</v>
      </c>
      <c r="H11327" s="2" t="s">
        <v>1734</v>
      </c>
      <c r="I11327" s="2">
        <v>9510</v>
      </c>
      <c r="J11327" s="2">
        <v>0</v>
      </c>
      <c r="K11327" s="2">
        <v>230022615</v>
      </c>
      <c r="L11327" s="3">
        <v>46083</v>
      </c>
      <c r="M11327" s="3">
        <v>46533</v>
      </c>
      <c r="N11327" s="2" t="s">
        <v>1393</v>
      </c>
    </row>
    <row r="11328" spans="2:14" x14ac:dyDescent="0.25">
      <c r="B11328" s="2" t="s">
        <v>8361</v>
      </c>
      <c r="C11328" s="2" t="s">
        <v>8362</v>
      </c>
      <c r="D11328" s="2" t="s">
        <v>41</v>
      </c>
      <c r="E11328" s="2" t="s">
        <v>17</v>
      </c>
      <c r="F11328" s="2" t="s">
        <v>300</v>
      </c>
      <c r="G11328" s="2" t="s">
        <v>1730</v>
      </c>
      <c r="H11328" s="2" t="s">
        <v>1734</v>
      </c>
      <c r="I11328" s="2">
        <v>9510</v>
      </c>
      <c r="J11328" s="2">
        <v>0</v>
      </c>
      <c r="K11328" s="2">
        <v>230032529</v>
      </c>
      <c r="L11328" s="3">
        <v>45771</v>
      </c>
      <c r="M11328" s="3">
        <v>46200</v>
      </c>
      <c r="N11328" s="2" t="s">
        <v>1393</v>
      </c>
    </row>
    <row r="11329" spans="2:14" x14ac:dyDescent="0.25">
      <c r="B11329" s="2" t="s">
        <v>8361</v>
      </c>
      <c r="C11329" s="2" t="s">
        <v>8362</v>
      </c>
      <c r="D11329" s="2" t="s">
        <v>41</v>
      </c>
      <c r="E11329" s="2" t="s">
        <v>17</v>
      </c>
      <c r="F11329" s="2" t="s">
        <v>300</v>
      </c>
      <c r="G11329" s="2" t="s">
        <v>1730</v>
      </c>
      <c r="H11329" s="2" t="s">
        <v>1734</v>
      </c>
      <c r="I11329" s="2">
        <v>9510</v>
      </c>
      <c r="J11329" s="2">
        <v>0</v>
      </c>
      <c r="K11329" s="2">
        <v>230032536</v>
      </c>
      <c r="L11329" s="3">
        <v>45771</v>
      </c>
      <c r="M11329" s="3">
        <v>46210</v>
      </c>
      <c r="N11329" s="2" t="s">
        <v>1393</v>
      </c>
    </row>
    <row r="11330" spans="2:14" x14ac:dyDescent="0.25">
      <c r="B11330" s="2" t="s">
        <v>8361</v>
      </c>
      <c r="C11330" s="2" t="s">
        <v>8362</v>
      </c>
      <c r="D11330" s="2" t="s">
        <v>41</v>
      </c>
      <c r="E11330" s="2" t="s">
        <v>17</v>
      </c>
      <c r="F11330" s="2" t="s">
        <v>300</v>
      </c>
      <c r="G11330" s="2" t="s">
        <v>1730</v>
      </c>
      <c r="H11330" s="2" t="s">
        <v>1734</v>
      </c>
      <c r="I11330" s="2">
        <v>9510</v>
      </c>
      <c r="J11330" s="2">
        <v>0</v>
      </c>
      <c r="K11330" s="2">
        <v>230042540</v>
      </c>
      <c r="L11330" s="3">
        <v>45771</v>
      </c>
      <c r="M11330" s="3">
        <v>46225</v>
      </c>
      <c r="N11330" s="2" t="s">
        <v>1393</v>
      </c>
    </row>
    <row r="11331" spans="2:14" x14ac:dyDescent="0.25">
      <c r="B11331" s="2" t="s">
        <v>8361</v>
      </c>
      <c r="C11331" s="2" t="s">
        <v>8362</v>
      </c>
      <c r="D11331" s="2" t="s">
        <v>41</v>
      </c>
      <c r="E11331" s="2" t="s">
        <v>17</v>
      </c>
      <c r="F11331" s="2" t="s">
        <v>300</v>
      </c>
      <c r="G11331" s="2" t="s">
        <v>1730</v>
      </c>
      <c r="H11331" s="2" t="s">
        <v>1734</v>
      </c>
      <c r="I11331" s="2">
        <v>9510</v>
      </c>
      <c r="J11331" s="2">
        <v>0</v>
      </c>
      <c r="K11331" s="2">
        <v>230042541</v>
      </c>
      <c r="L11331" s="3">
        <v>45771</v>
      </c>
      <c r="M11331" s="3">
        <v>46225</v>
      </c>
      <c r="N11331" s="2" t="s">
        <v>1393</v>
      </c>
    </row>
    <row r="11332" spans="2:14" x14ac:dyDescent="0.25">
      <c r="B11332" s="2" t="s">
        <v>8361</v>
      </c>
      <c r="C11332" s="2" t="s">
        <v>8362</v>
      </c>
      <c r="D11332" s="2" t="s">
        <v>41</v>
      </c>
      <c r="E11332" s="2" t="s">
        <v>17</v>
      </c>
      <c r="F11332" s="2" t="s">
        <v>300</v>
      </c>
      <c r="G11332" s="2" t="s">
        <v>1730</v>
      </c>
      <c r="H11332" s="2" t="s">
        <v>1734</v>
      </c>
      <c r="I11332" s="2">
        <v>9510</v>
      </c>
      <c r="J11332" s="2">
        <v>0</v>
      </c>
      <c r="K11332" s="2">
        <v>230042542</v>
      </c>
      <c r="L11332" s="3">
        <v>45771</v>
      </c>
      <c r="M11332" s="3">
        <v>46225</v>
      </c>
      <c r="N11332" s="2" t="s">
        <v>1393</v>
      </c>
    </row>
    <row r="11333" spans="2:14" x14ac:dyDescent="0.25">
      <c r="B11333" s="2" t="s">
        <v>8361</v>
      </c>
      <c r="C11333" s="2" t="s">
        <v>8362</v>
      </c>
      <c r="D11333" s="2" t="s">
        <v>41</v>
      </c>
      <c r="E11333" s="2" t="s">
        <v>17</v>
      </c>
      <c r="F11333" s="2" t="s">
        <v>300</v>
      </c>
      <c r="G11333" s="2" t="s">
        <v>1730</v>
      </c>
      <c r="H11333" s="2" t="s">
        <v>1734</v>
      </c>
      <c r="I11333" s="2">
        <v>9510</v>
      </c>
      <c r="J11333" s="2">
        <v>0</v>
      </c>
      <c r="K11333" s="2">
        <v>230042544</v>
      </c>
      <c r="L11333" s="3">
        <v>45771</v>
      </c>
      <c r="M11333" s="3">
        <v>46225</v>
      </c>
      <c r="N11333" s="2" t="s">
        <v>1393</v>
      </c>
    </row>
    <row r="11334" spans="2:14" x14ac:dyDescent="0.25">
      <c r="B11334" s="2" t="s">
        <v>8361</v>
      </c>
      <c r="C11334" s="2" t="s">
        <v>8362</v>
      </c>
      <c r="D11334" s="2" t="s">
        <v>41</v>
      </c>
      <c r="E11334" s="2" t="s">
        <v>17</v>
      </c>
      <c r="F11334" s="2" t="s">
        <v>300</v>
      </c>
      <c r="G11334" s="2" t="s">
        <v>1730</v>
      </c>
      <c r="H11334" s="2" t="s">
        <v>1734</v>
      </c>
      <c r="I11334" s="2">
        <v>9510</v>
      </c>
      <c r="J11334" s="2">
        <v>0</v>
      </c>
      <c r="K11334" s="2">
        <v>230042545</v>
      </c>
      <c r="L11334" s="3">
        <v>45771</v>
      </c>
      <c r="M11334" s="3">
        <v>46225</v>
      </c>
      <c r="N11334" s="2" t="s">
        <v>1393</v>
      </c>
    </row>
    <row r="11335" spans="2:14" x14ac:dyDescent="0.25">
      <c r="B11335" s="2" t="s">
        <v>8361</v>
      </c>
      <c r="C11335" s="2" t="s">
        <v>8362</v>
      </c>
      <c r="D11335" s="2" t="s">
        <v>41</v>
      </c>
      <c r="E11335" s="2" t="s">
        <v>17</v>
      </c>
      <c r="F11335" s="2" t="s">
        <v>300</v>
      </c>
      <c r="G11335" s="2" t="s">
        <v>1730</v>
      </c>
      <c r="H11335" s="2" t="s">
        <v>1734</v>
      </c>
      <c r="I11335" s="2">
        <v>9510</v>
      </c>
      <c r="J11335" s="2">
        <v>0</v>
      </c>
      <c r="K11335" s="2">
        <v>23004260017</v>
      </c>
      <c r="L11335" s="3">
        <v>46148</v>
      </c>
      <c r="M11335" s="3">
        <v>46598</v>
      </c>
      <c r="N11335" s="2" t="s">
        <v>1393</v>
      </c>
    </row>
    <row r="11336" spans="2:14" x14ac:dyDescent="0.25">
      <c r="B11336" s="2" t="s">
        <v>8361</v>
      </c>
      <c r="C11336" s="2" t="s">
        <v>8362</v>
      </c>
      <c r="D11336" s="2" t="s">
        <v>41</v>
      </c>
      <c r="E11336" s="2" t="s">
        <v>17</v>
      </c>
      <c r="F11336" s="2" t="s">
        <v>300</v>
      </c>
      <c r="G11336" s="2" t="s">
        <v>1730</v>
      </c>
      <c r="H11336" s="2" t="s">
        <v>1734</v>
      </c>
      <c r="I11336" s="2">
        <v>9510</v>
      </c>
      <c r="J11336" s="2">
        <v>0</v>
      </c>
      <c r="K11336" s="2">
        <v>23004260022</v>
      </c>
      <c r="L11336" s="3">
        <v>46149</v>
      </c>
      <c r="M11336" s="3">
        <v>46604</v>
      </c>
      <c r="N11336" s="2" t="s">
        <v>1393</v>
      </c>
    </row>
    <row r="11337" spans="2:14" x14ac:dyDescent="0.25">
      <c r="B11337" s="2" t="s">
        <v>8361</v>
      </c>
      <c r="C11337" s="2" t="s">
        <v>8362</v>
      </c>
      <c r="D11337" s="2" t="s">
        <v>41</v>
      </c>
      <c r="E11337" s="2" t="s">
        <v>17</v>
      </c>
      <c r="F11337" s="2" t="s">
        <v>300</v>
      </c>
      <c r="G11337" s="2" t="s">
        <v>1730</v>
      </c>
      <c r="H11337" s="2" t="s">
        <v>1734</v>
      </c>
      <c r="I11337" s="2">
        <v>9510</v>
      </c>
      <c r="J11337" s="2">
        <v>0</v>
      </c>
      <c r="K11337" s="2">
        <v>23004260023</v>
      </c>
      <c r="L11337" s="3">
        <v>46151</v>
      </c>
      <c r="M11337" s="3">
        <v>46605</v>
      </c>
      <c r="N11337" s="2" t="s">
        <v>1393</v>
      </c>
    </row>
    <row r="11338" spans="2:14" x14ac:dyDescent="0.25">
      <c r="B11338" s="2" t="s">
        <v>8361</v>
      </c>
      <c r="C11338" s="2" t="s">
        <v>8362</v>
      </c>
      <c r="D11338" s="2" t="s">
        <v>41</v>
      </c>
      <c r="E11338" s="2" t="s">
        <v>17</v>
      </c>
      <c r="F11338" s="2" t="s">
        <v>300</v>
      </c>
      <c r="G11338" s="2" t="s">
        <v>1730</v>
      </c>
      <c r="H11338" s="2" t="s">
        <v>1734</v>
      </c>
      <c r="I11338" s="2">
        <v>9510</v>
      </c>
      <c r="J11338" s="2">
        <v>0</v>
      </c>
      <c r="K11338" s="2">
        <v>230052586</v>
      </c>
      <c r="L11338" s="3">
        <v>45810</v>
      </c>
      <c r="M11338" s="3">
        <v>46248</v>
      </c>
      <c r="N11338" s="2" t="s">
        <v>1393</v>
      </c>
    </row>
    <row r="11339" spans="2:14" x14ac:dyDescent="0.25">
      <c r="B11339" s="2" t="s">
        <v>8361</v>
      </c>
      <c r="C11339" s="2" t="s">
        <v>8362</v>
      </c>
      <c r="D11339" s="2" t="s">
        <v>41</v>
      </c>
      <c r="E11339" s="2" t="s">
        <v>17</v>
      </c>
      <c r="F11339" s="2" t="s">
        <v>300</v>
      </c>
      <c r="G11339" s="2" t="s">
        <v>1730</v>
      </c>
      <c r="H11339" s="2" t="s">
        <v>1734</v>
      </c>
      <c r="I11339" s="2">
        <v>9510</v>
      </c>
      <c r="J11339" s="2">
        <v>0</v>
      </c>
      <c r="K11339" s="2">
        <v>230052592</v>
      </c>
      <c r="L11339" s="3">
        <v>45810</v>
      </c>
      <c r="M11339" s="3">
        <v>46248</v>
      </c>
      <c r="N11339" s="2" t="s">
        <v>1393</v>
      </c>
    </row>
    <row r="11340" spans="2:14" x14ac:dyDescent="0.25">
      <c r="B11340" s="2" t="s">
        <v>8361</v>
      </c>
      <c r="C11340" s="2" t="s">
        <v>8362</v>
      </c>
      <c r="D11340" s="2" t="s">
        <v>41</v>
      </c>
      <c r="E11340" s="2" t="s">
        <v>17</v>
      </c>
      <c r="F11340" s="2" t="s">
        <v>300</v>
      </c>
      <c r="G11340" s="2" t="s">
        <v>1730</v>
      </c>
      <c r="H11340" s="2" t="s">
        <v>1734</v>
      </c>
      <c r="I11340" s="2">
        <v>9510</v>
      </c>
      <c r="J11340" s="2">
        <v>0</v>
      </c>
      <c r="K11340" s="2">
        <v>230052593</v>
      </c>
      <c r="L11340" s="3">
        <v>45810</v>
      </c>
      <c r="M11340" s="3">
        <v>46248</v>
      </c>
      <c r="N11340" s="2" t="s">
        <v>1393</v>
      </c>
    </row>
    <row r="11341" spans="2:14" x14ac:dyDescent="0.25">
      <c r="B11341" s="2" t="s">
        <v>8361</v>
      </c>
      <c r="C11341" s="2" t="s">
        <v>8362</v>
      </c>
      <c r="D11341" s="2" t="s">
        <v>41</v>
      </c>
      <c r="E11341" s="2" t="s">
        <v>17</v>
      </c>
      <c r="F11341" s="2" t="s">
        <v>300</v>
      </c>
      <c r="G11341" s="2" t="s">
        <v>1730</v>
      </c>
      <c r="H11341" s="2" t="s">
        <v>1734</v>
      </c>
      <c r="I11341" s="2">
        <v>9510</v>
      </c>
      <c r="J11341" s="2">
        <v>0</v>
      </c>
      <c r="K11341" s="2">
        <v>230052594</v>
      </c>
      <c r="L11341" s="3">
        <v>45810</v>
      </c>
      <c r="M11341" s="3">
        <v>46248</v>
      </c>
      <c r="N11341" s="2" t="s">
        <v>1393</v>
      </c>
    </row>
    <row r="11342" spans="2:14" x14ac:dyDescent="0.25">
      <c r="B11342" s="2" t="s">
        <v>8361</v>
      </c>
      <c r="C11342" s="2" t="s">
        <v>8362</v>
      </c>
      <c r="D11342" s="2" t="s">
        <v>41</v>
      </c>
      <c r="E11342" s="2" t="s">
        <v>17</v>
      </c>
      <c r="F11342" s="2" t="s">
        <v>300</v>
      </c>
      <c r="G11342" s="2" t="s">
        <v>1730</v>
      </c>
      <c r="H11342" s="2" t="s">
        <v>1734</v>
      </c>
      <c r="I11342" s="2">
        <v>9510</v>
      </c>
      <c r="J11342" s="2">
        <v>0</v>
      </c>
      <c r="K11342" s="2">
        <v>230052596</v>
      </c>
      <c r="L11342" s="3">
        <v>45810</v>
      </c>
      <c r="M11342" s="3">
        <v>46248</v>
      </c>
      <c r="N11342" s="2" t="s">
        <v>1393</v>
      </c>
    </row>
    <row r="11343" spans="2:14" x14ac:dyDescent="0.25">
      <c r="B11343" s="2" t="s">
        <v>8361</v>
      </c>
      <c r="C11343" s="2" t="s">
        <v>8362</v>
      </c>
      <c r="D11343" s="2" t="s">
        <v>41</v>
      </c>
      <c r="E11343" s="2" t="s">
        <v>17</v>
      </c>
      <c r="F11343" s="2" t="s">
        <v>300</v>
      </c>
      <c r="G11343" s="2" t="s">
        <v>1730</v>
      </c>
      <c r="H11343" s="2" t="s">
        <v>1734</v>
      </c>
      <c r="I11343" s="2">
        <v>9510</v>
      </c>
      <c r="J11343" s="2">
        <v>0</v>
      </c>
      <c r="K11343" s="2">
        <v>230052599</v>
      </c>
      <c r="L11343" s="3">
        <v>45810</v>
      </c>
      <c r="M11343" s="3">
        <v>46261</v>
      </c>
      <c r="N11343" s="2" t="s">
        <v>1393</v>
      </c>
    </row>
    <row r="11344" spans="2:14" x14ac:dyDescent="0.25">
      <c r="B11344" s="2" t="s">
        <v>8361</v>
      </c>
      <c r="C11344" s="2" t="s">
        <v>8362</v>
      </c>
      <c r="D11344" s="2" t="s">
        <v>41</v>
      </c>
      <c r="E11344" s="2" t="s">
        <v>17</v>
      </c>
      <c r="F11344" s="2" t="s">
        <v>300</v>
      </c>
      <c r="G11344" s="2" t="s">
        <v>1730</v>
      </c>
      <c r="H11344" s="2" t="s">
        <v>1734</v>
      </c>
      <c r="I11344" s="2">
        <v>9510</v>
      </c>
      <c r="J11344" s="2">
        <v>0</v>
      </c>
      <c r="K11344" s="2">
        <v>23005260025</v>
      </c>
      <c r="L11344" s="3">
        <v>46161</v>
      </c>
      <c r="M11344" s="3">
        <v>46615</v>
      </c>
      <c r="N11344" s="2" t="s">
        <v>1393</v>
      </c>
    </row>
    <row r="11345" spans="2:14" x14ac:dyDescent="0.25">
      <c r="B11345" s="2" t="s">
        <v>8361</v>
      </c>
      <c r="C11345" s="2" t="s">
        <v>8362</v>
      </c>
      <c r="D11345" s="2" t="s">
        <v>41</v>
      </c>
      <c r="E11345" s="2" t="s">
        <v>17</v>
      </c>
      <c r="F11345" s="2" t="s">
        <v>300</v>
      </c>
      <c r="G11345" s="2" t="s">
        <v>1730</v>
      </c>
      <c r="H11345" s="2" t="s">
        <v>1734</v>
      </c>
      <c r="I11345" s="2">
        <v>9510</v>
      </c>
      <c r="J11345" s="2">
        <v>0</v>
      </c>
      <c r="K11345" s="2">
        <v>23005260026</v>
      </c>
      <c r="L11345" s="3">
        <v>46164</v>
      </c>
      <c r="M11345" s="3">
        <v>46617</v>
      </c>
      <c r="N11345" s="2" t="s">
        <v>1393</v>
      </c>
    </row>
    <row r="11346" spans="2:14" x14ac:dyDescent="0.25">
      <c r="B11346" s="2" t="s">
        <v>8361</v>
      </c>
      <c r="C11346" s="2" t="s">
        <v>8362</v>
      </c>
      <c r="D11346" s="2" t="s">
        <v>41</v>
      </c>
      <c r="E11346" s="2" t="s">
        <v>17</v>
      </c>
      <c r="F11346" s="2" t="s">
        <v>300</v>
      </c>
      <c r="G11346" s="2" t="s">
        <v>1730</v>
      </c>
      <c r="H11346" s="2" t="s">
        <v>1734</v>
      </c>
      <c r="I11346" s="2">
        <v>9510</v>
      </c>
      <c r="J11346" s="2">
        <v>0</v>
      </c>
      <c r="K11346" s="2">
        <v>23005260027</v>
      </c>
      <c r="L11346" s="3">
        <v>46171</v>
      </c>
      <c r="M11346" s="3">
        <v>46622</v>
      </c>
      <c r="N11346" s="2" t="s">
        <v>1393</v>
      </c>
    </row>
    <row r="11347" spans="2:14" x14ac:dyDescent="0.25">
      <c r="B11347" s="2" t="s">
        <v>8361</v>
      </c>
      <c r="C11347" s="2" t="s">
        <v>8362</v>
      </c>
      <c r="D11347" s="2" t="s">
        <v>41</v>
      </c>
      <c r="E11347" s="2" t="s">
        <v>17</v>
      </c>
      <c r="F11347" s="2" t="s">
        <v>300</v>
      </c>
      <c r="G11347" s="2" t="s">
        <v>1730</v>
      </c>
      <c r="H11347" s="2" t="s">
        <v>1734</v>
      </c>
      <c r="I11347" s="2">
        <v>9510</v>
      </c>
      <c r="J11347" s="2">
        <v>0</v>
      </c>
      <c r="K11347" s="2">
        <v>23005260029</v>
      </c>
      <c r="L11347" s="3">
        <v>46171</v>
      </c>
      <c r="M11347" s="3">
        <v>46622</v>
      </c>
      <c r="N11347" s="2" t="s">
        <v>1393</v>
      </c>
    </row>
    <row r="11348" spans="2:14" x14ac:dyDescent="0.25">
      <c r="B11348" s="2" t="s">
        <v>8361</v>
      </c>
      <c r="C11348" s="2" t="s">
        <v>8362</v>
      </c>
      <c r="D11348" s="2" t="s">
        <v>41</v>
      </c>
      <c r="E11348" s="2" t="s">
        <v>17</v>
      </c>
      <c r="F11348" s="2" t="s">
        <v>300</v>
      </c>
      <c r="G11348" s="2" t="s">
        <v>1730</v>
      </c>
      <c r="H11348" s="2" t="s">
        <v>1734</v>
      </c>
      <c r="I11348" s="2">
        <v>9510</v>
      </c>
      <c r="J11348" s="2">
        <v>0</v>
      </c>
      <c r="K11348" s="2">
        <v>23005260030</v>
      </c>
      <c r="L11348" s="3">
        <v>46171</v>
      </c>
      <c r="M11348" s="3">
        <v>46624</v>
      </c>
      <c r="N11348" s="2" t="s">
        <v>1393</v>
      </c>
    </row>
    <row r="11349" spans="2:14" x14ac:dyDescent="0.25">
      <c r="B11349" s="2" t="s">
        <v>8361</v>
      </c>
      <c r="C11349" s="2" t="s">
        <v>8362</v>
      </c>
      <c r="D11349" s="2" t="s">
        <v>41</v>
      </c>
      <c r="E11349" s="2" t="s">
        <v>17</v>
      </c>
      <c r="F11349" s="2" t="s">
        <v>300</v>
      </c>
      <c r="G11349" s="2" t="s">
        <v>1730</v>
      </c>
      <c r="H11349" s="2" t="s">
        <v>1734</v>
      </c>
      <c r="I11349" s="2">
        <v>9510</v>
      </c>
      <c r="J11349" s="2">
        <v>0</v>
      </c>
      <c r="K11349" s="2">
        <v>23005260036</v>
      </c>
      <c r="L11349" s="3">
        <v>46177</v>
      </c>
      <c r="M11349" s="3">
        <v>46624</v>
      </c>
      <c r="N11349" s="2" t="s">
        <v>1393</v>
      </c>
    </row>
    <row r="11350" spans="2:14" x14ac:dyDescent="0.25">
      <c r="B11350" s="2" t="s">
        <v>8361</v>
      </c>
      <c r="C11350" s="2" t="s">
        <v>8362</v>
      </c>
      <c r="D11350" s="2" t="s">
        <v>41</v>
      </c>
      <c r="E11350" s="2" t="s">
        <v>17</v>
      </c>
      <c r="F11350" s="2" t="s">
        <v>300</v>
      </c>
      <c r="G11350" s="2" t="s">
        <v>1730</v>
      </c>
      <c r="H11350" s="2" t="s">
        <v>1734</v>
      </c>
      <c r="I11350" s="2">
        <v>9510</v>
      </c>
      <c r="J11350" s="2">
        <v>0</v>
      </c>
      <c r="K11350" s="2">
        <v>23005260039</v>
      </c>
      <c r="L11350" s="3">
        <v>46177</v>
      </c>
      <c r="M11350" s="3">
        <v>46628</v>
      </c>
      <c r="N11350" s="2" t="s">
        <v>1393</v>
      </c>
    </row>
    <row r="11351" spans="2:14" x14ac:dyDescent="0.25">
      <c r="B11351" s="2" t="s">
        <v>8361</v>
      </c>
      <c r="C11351" s="2" t="s">
        <v>8362</v>
      </c>
      <c r="D11351" s="2" t="s">
        <v>41</v>
      </c>
      <c r="E11351" s="2" t="s">
        <v>17</v>
      </c>
      <c r="F11351" s="2" t="s">
        <v>300</v>
      </c>
      <c r="G11351" s="2" t="s">
        <v>1730</v>
      </c>
      <c r="H11351" s="2" t="s">
        <v>1734</v>
      </c>
      <c r="I11351" s="2">
        <v>9510</v>
      </c>
      <c r="J11351" s="2">
        <v>0</v>
      </c>
      <c r="K11351" s="2">
        <v>23005260041</v>
      </c>
      <c r="L11351" s="3">
        <v>46177</v>
      </c>
      <c r="M11351" s="3">
        <v>46629</v>
      </c>
      <c r="N11351" s="2" t="s">
        <v>1393</v>
      </c>
    </row>
    <row r="11352" spans="2:14" x14ac:dyDescent="0.25">
      <c r="B11352" s="2" t="s">
        <v>8361</v>
      </c>
      <c r="C11352" s="2" t="s">
        <v>8362</v>
      </c>
      <c r="D11352" s="2" t="s">
        <v>41</v>
      </c>
      <c r="E11352" s="2" t="s">
        <v>17</v>
      </c>
      <c r="F11352" s="2" t="s">
        <v>300</v>
      </c>
      <c r="G11352" s="2" t="s">
        <v>1730</v>
      </c>
      <c r="H11352" s="2" t="s">
        <v>1734</v>
      </c>
      <c r="I11352" s="2">
        <v>9510</v>
      </c>
      <c r="J11352" s="2">
        <v>0</v>
      </c>
      <c r="K11352" s="2">
        <v>23005260046</v>
      </c>
      <c r="L11352" s="3">
        <v>46177</v>
      </c>
      <c r="M11352" s="3">
        <v>46629</v>
      </c>
      <c r="N11352" s="2" t="s">
        <v>1393</v>
      </c>
    </row>
    <row r="11353" spans="2:14" x14ac:dyDescent="0.25">
      <c r="B11353" s="2" t="s">
        <v>8361</v>
      </c>
      <c r="C11353" s="2" t="s">
        <v>8362</v>
      </c>
      <c r="D11353" s="2" t="s">
        <v>41</v>
      </c>
      <c r="E11353" s="2" t="s">
        <v>17</v>
      </c>
      <c r="F11353" s="2" t="s">
        <v>300</v>
      </c>
      <c r="G11353" s="2" t="s">
        <v>1730</v>
      </c>
      <c r="H11353" s="2" t="s">
        <v>1734</v>
      </c>
      <c r="I11353" s="2">
        <v>9510</v>
      </c>
      <c r="J11353" s="2">
        <v>0</v>
      </c>
      <c r="K11353" s="2">
        <v>23005260047</v>
      </c>
      <c r="L11353" s="3">
        <v>46177</v>
      </c>
      <c r="M11353" s="3">
        <v>46629</v>
      </c>
      <c r="N11353" s="2" t="s">
        <v>1393</v>
      </c>
    </row>
    <row r="11354" spans="2:14" x14ac:dyDescent="0.25">
      <c r="B11354" s="2" t="s">
        <v>8361</v>
      </c>
      <c r="C11354" s="2" t="s">
        <v>8362</v>
      </c>
      <c r="D11354" s="2" t="s">
        <v>41</v>
      </c>
      <c r="E11354" s="2" t="s">
        <v>17</v>
      </c>
      <c r="F11354" s="2" t="s">
        <v>300</v>
      </c>
      <c r="G11354" s="2" t="s">
        <v>1730</v>
      </c>
      <c r="H11354" s="2" t="s">
        <v>1734</v>
      </c>
      <c r="I11354" s="2">
        <v>9510</v>
      </c>
      <c r="J11354" s="2">
        <v>0</v>
      </c>
      <c r="K11354" s="2">
        <v>23005260058</v>
      </c>
      <c r="L11354" s="3">
        <v>46182</v>
      </c>
      <c r="M11354" s="3">
        <v>46635</v>
      </c>
      <c r="N11354" s="2" t="s">
        <v>1393</v>
      </c>
    </row>
    <row r="11355" spans="2:14" x14ac:dyDescent="0.25">
      <c r="B11355" s="2" t="s">
        <v>8361</v>
      </c>
      <c r="C11355" s="2" t="s">
        <v>8362</v>
      </c>
      <c r="D11355" s="2" t="s">
        <v>41</v>
      </c>
      <c r="E11355" s="2" t="s">
        <v>17</v>
      </c>
      <c r="F11355" s="2" t="s">
        <v>300</v>
      </c>
      <c r="G11355" s="2" t="s">
        <v>1730</v>
      </c>
      <c r="H11355" s="2" t="s">
        <v>1734</v>
      </c>
      <c r="I11355" s="2">
        <v>9510</v>
      </c>
      <c r="J11355" s="2">
        <v>0</v>
      </c>
      <c r="K11355" s="2">
        <v>23005260059</v>
      </c>
      <c r="L11355" s="3">
        <v>46184</v>
      </c>
      <c r="M11355" s="3">
        <v>46638</v>
      </c>
      <c r="N11355" s="2" t="s">
        <v>1393</v>
      </c>
    </row>
    <row r="11356" spans="2:14" x14ac:dyDescent="0.25">
      <c r="B11356" s="2" t="s">
        <v>8361</v>
      </c>
      <c r="C11356" s="2" t="s">
        <v>8362</v>
      </c>
      <c r="D11356" s="2" t="s">
        <v>41</v>
      </c>
      <c r="E11356" s="2" t="s">
        <v>17</v>
      </c>
      <c r="F11356" s="2" t="s">
        <v>300</v>
      </c>
      <c r="G11356" s="2" t="s">
        <v>1730</v>
      </c>
      <c r="H11356" s="2" t="s">
        <v>1734</v>
      </c>
      <c r="I11356" s="2">
        <v>9510</v>
      </c>
      <c r="J11356" s="2">
        <v>0</v>
      </c>
      <c r="K11356" s="2">
        <v>23005260069</v>
      </c>
      <c r="L11356" s="3">
        <v>46185</v>
      </c>
      <c r="M11356" s="3">
        <v>46638</v>
      </c>
      <c r="N11356" s="2" t="s">
        <v>1393</v>
      </c>
    </row>
    <row r="11357" spans="2:14" x14ac:dyDescent="0.25">
      <c r="B11357" s="2" t="s">
        <v>8361</v>
      </c>
      <c r="C11357" s="2" t="s">
        <v>8362</v>
      </c>
      <c r="D11357" s="2" t="s">
        <v>41</v>
      </c>
      <c r="E11357" s="2" t="s">
        <v>17</v>
      </c>
      <c r="F11357" s="2" t="s">
        <v>300</v>
      </c>
      <c r="G11357" s="2" t="s">
        <v>1730</v>
      </c>
      <c r="H11357" s="2" t="s">
        <v>1734</v>
      </c>
      <c r="I11357" s="2">
        <v>9510</v>
      </c>
      <c r="J11357" s="2">
        <v>0</v>
      </c>
      <c r="K11357" s="2">
        <v>23005260072</v>
      </c>
      <c r="L11357" s="3">
        <v>46190</v>
      </c>
      <c r="M11357" s="3">
        <v>46641</v>
      </c>
      <c r="N11357" s="2" t="s">
        <v>1393</v>
      </c>
    </row>
    <row r="11358" spans="2:14" x14ac:dyDescent="0.25">
      <c r="B11358" s="2" t="s">
        <v>8361</v>
      </c>
      <c r="C11358" s="2" t="s">
        <v>8362</v>
      </c>
      <c r="D11358" s="2" t="s">
        <v>41</v>
      </c>
      <c r="E11358" s="2" t="s">
        <v>17</v>
      </c>
      <c r="F11358" s="2" t="s">
        <v>300</v>
      </c>
      <c r="G11358" s="2" t="s">
        <v>1730</v>
      </c>
      <c r="H11358" s="2" t="s">
        <v>1734</v>
      </c>
      <c r="I11358" s="2">
        <v>9510</v>
      </c>
      <c r="J11358" s="2">
        <v>0</v>
      </c>
      <c r="K11358" s="2">
        <v>23005260073</v>
      </c>
      <c r="L11358" s="3">
        <v>46190</v>
      </c>
      <c r="M11358" s="3">
        <v>46641</v>
      </c>
      <c r="N11358" s="2" t="s">
        <v>1393</v>
      </c>
    </row>
    <row r="11359" spans="2:14" x14ac:dyDescent="0.25">
      <c r="B11359" s="2" t="s">
        <v>8361</v>
      </c>
      <c r="C11359" s="2" t="s">
        <v>8362</v>
      </c>
      <c r="D11359" s="2" t="s">
        <v>41</v>
      </c>
      <c r="E11359" s="2" t="s">
        <v>17</v>
      </c>
      <c r="F11359" s="2" t="s">
        <v>300</v>
      </c>
      <c r="G11359" s="2" t="s">
        <v>1730</v>
      </c>
      <c r="H11359" s="2" t="s">
        <v>1734</v>
      </c>
      <c r="I11359" s="2">
        <v>9510</v>
      </c>
      <c r="J11359" s="2">
        <v>0</v>
      </c>
      <c r="K11359" s="2">
        <v>23005260079</v>
      </c>
      <c r="L11359" s="3">
        <v>46184</v>
      </c>
      <c r="M11359" s="3">
        <v>46638</v>
      </c>
      <c r="N11359" s="2" t="s">
        <v>1393</v>
      </c>
    </row>
    <row r="11360" spans="2:14" x14ac:dyDescent="0.25">
      <c r="B11360" s="2" t="s">
        <v>8361</v>
      </c>
      <c r="C11360" s="2" t="s">
        <v>8362</v>
      </c>
      <c r="D11360" s="2" t="s">
        <v>41</v>
      </c>
      <c r="E11360" s="2" t="s">
        <v>17</v>
      </c>
      <c r="F11360" s="2" t="s">
        <v>300</v>
      </c>
      <c r="G11360" s="2" t="s">
        <v>1730</v>
      </c>
      <c r="H11360" s="2" t="s">
        <v>1734</v>
      </c>
      <c r="I11360" s="2">
        <v>9510</v>
      </c>
      <c r="J11360" s="2">
        <v>0</v>
      </c>
      <c r="K11360" s="2">
        <v>23005260083</v>
      </c>
      <c r="L11360" s="3">
        <v>46185</v>
      </c>
      <c r="M11360" s="3">
        <v>46638</v>
      </c>
      <c r="N11360" s="2" t="s">
        <v>1393</v>
      </c>
    </row>
    <row r="11361" spans="2:14" x14ac:dyDescent="0.25">
      <c r="B11361" s="2" t="s">
        <v>8361</v>
      </c>
      <c r="C11361" s="2" t="s">
        <v>8362</v>
      </c>
      <c r="D11361" s="2" t="s">
        <v>41</v>
      </c>
      <c r="E11361" s="2" t="s">
        <v>17</v>
      </c>
      <c r="F11361" s="2" t="s">
        <v>300</v>
      </c>
      <c r="G11361" s="2" t="s">
        <v>1730</v>
      </c>
      <c r="H11361" s="2" t="s">
        <v>1734</v>
      </c>
      <c r="I11361" s="2">
        <v>9510</v>
      </c>
      <c r="J11361" s="2">
        <v>0</v>
      </c>
      <c r="K11361" s="2">
        <v>23005260085</v>
      </c>
      <c r="L11361" s="3">
        <v>46184</v>
      </c>
      <c r="M11361" s="3">
        <v>46638</v>
      </c>
      <c r="N11361" s="2" t="s">
        <v>1393</v>
      </c>
    </row>
    <row r="11362" spans="2:14" x14ac:dyDescent="0.25">
      <c r="B11362" s="2" t="s">
        <v>8361</v>
      </c>
      <c r="C11362" s="2" t="s">
        <v>8362</v>
      </c>
      <c r="D11362" s="2" t="s">
        <v>41</v>
      </c>
      <c r="E11362" s="2" t="s">
        <v>17</v>
      </c>
      <c r="F11362" s="2" t="s">
        <v>300</v>
      </c>
      <c r="G11362" s="2" t="s">
        <v>1730</v>
      </c>
      <c r="H11362" s="2" t="s">
        <v>1734</v>
      </c>
      <c r="I11362" s="2">
        <v>9510</v>
      </c>
      <c r="J11362" s="2">
        <v>0</v>
      </c>
      <c r="K11362" s="2">
        <v>2300625141</v>
      </c>
      <c r="L11362" s="3">
        <v>45853</v>
      </c>
      <c r="M11362" s="3">
        <v>46298</v>
      </c>
      <c r="N11362" s="2" t="s">
        <v>1393</v>
      </c>
    </row>
    <row r="11363" spans="2:14" x14ac:dyDescent="0.25">
      <c r="B11363" s="2" t="s">
        <v>8361</v>
      </c>
      <c r="C11363" s="2" t="s">
        <v>8362</v>
      </c>
      <c r="D11363" s="2" t="s">
        <v>41</v>
      </c>
      <c r="E11363" s="2" t="s">
        <v>17</v>
      </c>
      <c r="F11363" s="2" t="s">
        <v>300</v>
      </c>
      <c r="G11363" s="2" t="s">
        <v>1730</v>
      </c>
      <c r="H11363" s="2" t="s">
        <v>1734</v>
      </c>
      <c r="I11363" s="2">
        <v>9510</v>
      </c>
      <c r="J11363" s="2">
        <v>0</v>
      </c>
      <c r="K11363" s="2">
        <v>2300625142</v>
      </c>
      <c r="L11363" s="3">
        <v>45854</v>
      </c>
      <c r="M11363" s="3">
        <v>46298</v>
      </c>
      <c r="N11363" s="2" t="s">
        <v>1393</v>
      </c>
    </row>
    <row r="11364" spans="2:14" x14ac:dyDescent="0.25">
      <c r="B11364" s="2" t="s">
        <v>8361</v>
      </c>
      <c r="C11364" s="2" t="s">
        <v>8362</v>
      </c>
      <c r="D11364" s="2" t="s">
        <v>41</v>
      </c>
      <c r="E11364" s="2" t="s">
        <v>17</v>
      </c>
      <c r="F11364" s="2" t="s">
        <v>300</v>
      </c>
      <c r="G11364" s="2" t="s">
        <v>1730</v>
      </c>
      <c r="H11364" s="2" t="s">
        <v>1734</v>
      </c>
      <c r="I11364" s="2">
        <v>9510</v>
      </c>
      <c r="J11364" s="2">
        <v>0</v>
      </c>
      <c r="K11364" s="2">
        <v>2300625143</v>
      </c>
      <c r="L11364" s="3">
        <v>45854</v>
      </c>
      <c r="M11364" s="3">
        <v>46298</v>
      </c>
      <c r="N11364" s="2" t="s">
        <v>1393</v>
      </c>
    </row>
    <row r="11365" spans="2:14" x14ac:dyDescent="0.25">
      <c r="B11365" s="2" t="s">
        <v>8361</v>
      </c>
      <c r="C11365" s="2" t="s">
        <v>8362</v>
      </c>
      <c r="D11365" s="2" t="s">
        <v>41</v>
      </c>
      <c r="E11365" s="2" t="s">
        <v>17</v>
      </c>
      <c r="F11365" s="2" t="s">
        <v>300</v>
      </c>
      <c r="G11365" s="2" t="s">
        <v>1730</v>
      </c>
      <c r="H11365" s="2" t="s">
        <v>1734</v>
      </c>
      <c r="I11365" s="2">
        <v>9510</v>
      </c>
      <c r="J11365" s="2">
        <v>0</v>
      </c>
      <c r="K11365" s="2">
        <v>2300625144</v>
      </c>
      <c r="L11365" s="3">
        <v>45853</v>
      </c>
      <c r="M11365" s="3">
        <v>46298</v>
      </c>
      <c r="N11365" s="2" t="s">
        <v>1393</v>
      </c>
    </row>
    <row r="11366" spans="2:14" x14ac:dyDescent="0.25">
      <c r="B11366" s="2" t="s">
        <v>8361</v>
      </c>
      <c r="C11366" s="2" t="s">
        <v>8362</v>
      </c>
      <c r="D11366" s="2" t="s">
        <v>41</v>
      </c>
      <c r="E11366" s="2" t="s">
        <v>17</v>
      </c>
      <c r="F11366" s="2" t="s">
        <v>300</v>
      </c>
      <c r="G11366" s="2" t="s">
        <v>1730</v>
      </c>
      <c r="H11366" s="2" t="s">
        <v>1734</v>
      </c>
      <c r="I11366" s="2">
        <v>9510</v>
      </c>
      <c r="J11366" s="2">
        <v>0</v>
      </c>
      <c r="K11366" s="2">
        <v>2300625145</v>
      </c>
      <c r="L11366" s="3">
        <v>45854</v>
      </c>
      <c r="M11366" s="3">
        <v>46300</v>
      </c>
      <c r="N11366" s="2" t="s">
        <v>1393</v>
      </c>
    </row>
    <row r="11367" spans="2:14" x14ac:dyDescent="0.25">
      <c r="B11367" s="2" t="s">
        <v>8361</v>
      </c>
      <c r="C11367" s="2" t="s">
        <v>8362</v>
      </c>
      <c r="D11367" s="2" t="s">
        <v>41</v>
      </c>
      <c r="E11367" s="2" t="s">
        <v>17</v>
      </c>
      <c r="F11367" s="2" t="s">
        <v>300</v>
      </c>
      <c r="G11367" s="2" t="s">
        <v>1730</v>
      </c>
      <c r="H11367" s="2" t="s">
        <v>1734</v>
      </c>
      <c r="I11367" s="2">
        <v>9510</v>
      </c>
      <c r="J11367" s="2">
        <v>0</v>
      </c>
      <c r="K11367" s="2">
        <v>2300625148</v>
      </c>
      <c r="L11367" s="3">
        <v>45853</v>
      </c>
      <c r="M11367" s="3">
        <v>46300</v>
      </c>
      <c r="N11367" s="2" t="s">
        <v>1393</v>
      </c>
    </row>
    <row r="11368" spans="2:14" x14ac:dyDescent="0.25">
      <c r="B11368" s="2" t="s">
        <v>8361</v>
      </c>
      <c r="C11368" s="2" t="s">
        <v>8362</v>
      </c>
      <c r="D11368" s="2" t="s">
        <v>41</v>
      </c>
      <c r="E11368" s="2" t="s">
        <v>17</v>
      </c>
      <c r="F11368" s="2" t="s">
        <v>300</v>
      </c>
      <c r="G11368" s="2" t="s">
        <v>1730</v>
      </c>
      <c r="H11368" s="2" t="s">
        <v>1734</v>
      </c>
      <c r="I11368" s="2">
        <v>9510</v>
      </c>
      <c r="J11368" s="2">
        <v>0</v>
      </c>
      <c r="K11368" s="2">
        <v>23006260087</v>
      </c>
      <c r="L11368" s="3">
        <v>46185</v>
      </c>
      <c r="M11368" s="3">
        <v>46639</v>
      </c>
      <c r="N11368" s="2" t="s">
        <v>1393</v>
      </c>
    </row>
    <row r="11369" spans="2:14" x14ac:dyDescent="0.25">
      <c r="B11369" s="2" t="s">
        <v>8361</v>
      </c>
      <c r="C11369" s="2" t="s">
        <v>8362</v>
      </c>
      <c r="D11369" s="2" t="s">
        <v>41</v>
      </c>
      <c r="E11369" s="2" t="s">
        <v>17</v>
      </c>
      <c r="F11369" s="2" t="s">
        <v>300</v>
      </c>
      <c r="G11369" s="2" t="s">
        <v>1730</v>
      </c>
      <c r="H11369" s="2" t="s">
        <v>1734</v>
      </c>
      <c r="I11369" s="2">
        <v>9510</v>
      </c>
      <c r="J11369" s="2">
        <v>0</v>
      </c>
      <c r="K11369" s="2">
        <v>23006260088</v>
      </c>
      <c r="L11369" s="3">
        <v>46184</v>
      </c>
      <c r="M11369" s="3">
        <v>46639</v>
      </c>
      <c r="N11369" s="2" t="s">
        <v>1393</v>
      </c>
    </row>
    <row r="11370" spans="2:14" x14ac:dyDescent="0.25">
      <c r="B11370" s="2" t="s">
        <v>8361</v>
      </c>
      <c r="C11370" s="2" t="s">
        <v>8362</v>
      </c>
      <c r="D11370" s="2" t="s">
        <v>41</v>
      </c>
      <c r="E11370" s="2" t="s">
        <v>17</v>
      </c>
      <c r="F11370" s="2" t="s">
        <v>300</v>
      </c>
      <c r="G11370" s="2" t="s">
        <v>1730</v>
      </c>
      <c r="H11370" s="2" t="s">
        <v>1734</v>
      </c>
      <c r="I11370" s="2">
        <v>9510</v>
      </c>
      <c r="J11370" s="2">
        <v>0</v>
      </c>
      <c r="K11370" s="2">
        <v>23006260103</v>
      </c>
      <c r="L11370" s="3">
        <v>46197</v>
      </c>
      <c r="M11370" s="3">
        <v>46647</v>
      </c>
      <c r="N11370" s="2" t="s">
        <v>1393</v>
      </c>
    </row>
    <row r="11371" spans="2:14" x14ac:dyDescent="0.25">
      <c r="B11371" s="2" t="s">
        <v>8361</v>
      </c>
      <c r="C11371" s="2" t="s">
        <v>8362</v>
      </c>
      <c r="D11371" s="2" t="s">
        <v>41</v>
      </c>
      <c r="E11371" s="2" t="s">
        <v>17</v>
      </c>
      <c r="F11371" s="2" t="s">
        <v>300</v>
      </c>
      <c r="G11371" s="2" t="s">
        <v>1730</v>
      </c>
      <c r="H11371" s="2" t="s">
        <v>1734</v>
      </c>
      <c r="I11371" s="2">
        <v>9510</v>
      </c>
      <c r="J11371" s="2">
        <v>0</v>
      </c>
      <c r="K11371" s="2">
        <v>23006260108</v>
      </c>
      <c r="L11371" s="3">
        <v>46197</v>
      </c>
      <c r="M11371" s="3">
        <v>46647</v>
      </c>
      <c r="N11371" s="2" t="s">
        <v>1393</v>
      </c>
    </row>
    <row r="11372" spans="2:14" x14ac:dyDescent="0.25">
      <c r="B11372" s="2" t="s">
        <v>8361</v>
      </c>
      <c r="C11372" s="2" t="s">
        <v>8362</v>
      </c>
      <c r="D11372" s="2" t="s">
        <v>41</v>
      </c>
      <c r="E11372" s="2" t="s">
        <v>17</v>
      </c>
      <c r="F11372" s="2" t="s">
        <v>300</v>
      </c>
      <c r="G11372" s="2" t="s">
        <v>1730</v>
      </c>
      <c r="H11372" s="2" t="s">
        <v>1734</v>
      </c>
      <c r="I11372" s="2">
        <v>9510</v>
      </c>
      <c r="J11372" s="2">
        <v>0</v>
      </c>
      <c r="K11372" s="2">
        <v>23006260111</v>
      </c>
      <c r="L11372" s="3">
        <v>46195</v>
      </c>
      <c r="M11372" s="3">
        <v>46647</v>
      </c>
      <c r="N11372" s="2" t="s">
        <v>1393</v>
      </c>
    </row>
    <row r="11373" spans="2:14" x14ac:dyDescent="0.25">
      <c r="B11373" s="2" t="s">
        <v>8361</v>
      </c>
      <c r="C11373" s="2" t="s">
        <v>8362</v>
      </c>
      <c r="D11373" s="2" t="s">
        <v>41</v>
      </c>
      <c r="E11373" s="2" t="s">
        <v>17</v>
      </c>
      <c r="F11373" s="2" t="s">
        <v>300</v>
      </c>
      <c r="G11373" s="2" t="s">
        <v>1730</v>
      </c>
      <c r="H11373" s="2" t="s">
        <v>1734</v>
      </c>
      <c r="I11373" s="2">
        <v>9510</v>
      </c>
      <c r="J11373" s="2">
        <v>0</v>
      </c>
      <c r="K11373" s="2">
        <v>23006260115</v>
      </c>
      <c r="L11373" s="3">
        <v>46195</v>
      </c>
      <c r="M11373" s="3">
        <v>46648</v>
      </c>
      <c r="N11373" s="2" t="s">
        <v>1393</v>
      </c>
    </row>
    <row r="11374" spans="2:14" x14ac:dyDescent="0.25">
      <c r="B11374" s="2" t="s">
        <v>8361</v>
      </c>
      <c r="C11374" s="2" t="s">
        <v>8362</v>
      </c>
      <c r="D11374" s="2" t="s">
        <v>41</v>
      </c>
      <c r="E11374" s="2" t="s">
        <v>17</v>
      </c>
      <c r="F11374" s="2" t="s">
        <v>300</v>
      </c>
      <c r="G11374" s="2" t="s">
        <v>1730</v>
      </c>
      <c r="H11374" s="2" t="s">
        <v>1734</v>
      </c>
      <c r="I11374" s="2">
        <v>9510</v>
      </c>
      <c r="J11374" s="2">
        <v>0</v>
      </c>
      <c r="K11374" s="2">
        <v>23006260117</v>
      </c>
      <c r="L11374" s="3">
        <v>46199</v>
      </c>
      <c r="M11374" s="3">
        <v>46648</v>
      </c>
      <c r="N11374" s="2" t="s">
        <v>1393</v>
      </c>
    </row>
    <row r="11375" spans="2:14" x14ac:dyDescent="0.25">
      <c r="B11375" s="2" t="s">
        <v>8361</v>
      </c>
      <c r="C11375" s="2" t="s">
        <v>8362</v>
      </c>
      <c r="D11375" s="2" t="s">
        <v>41</v>
      </c>
      <c r="E11375" s="2" t="s">
        <v>17</v>
      </c>
      <c r="F11375" s="2" t="s">
        <v>300</v>
      </c>
      <c r="G11375" s="2" t="s">
        <v>1730</v>
      </c>
      <c r="H11375" s="2" t="s">
        <v>1734</v>
      </c>
      <c r="I11375" s="2">
        <v>9510</v>
      </c>
      <c r="J11375" s="2">
        <v>0</v>
      </c>
      <c r="K11375" s="2">
        <v>23006260119</v>
      </c>
      <c r="L11375" s="3">
        <v>46197</v>
      </c>
      <c r="M11375" s="3">
        <v>46648</v>
      </c>
      <c r="N11375" s="2" t="s">
        <v>1393</v>
      </c>
    </row>
    <row r="11376" spans="2:14" x14ac:dyDescent="0.25">
      <c r="B11376" s="2" t="s">
        <v>8361</v>
      </c>
      <c r="C11376" s="2" t="s">
        <v>8362</v>
      </c>
      <c r="D11376" s="2" t="s">
        <v>41</v>
      </c>
      <c r="E11376" s="2" t="s">
        <v>17</v>
      </c>
      <c r="F11376" s="2" t="s">
        <v>300</v>
      </c>
      <c r="G11376" s="2" t="s">
        <v>1730</v>
      </c>
      <c r="H11376" s="2" t="s">
        <v>1734</v>
      </c>
      <c r="I11376" s="2">
        <v>9510</v>
      </c>
      <c r="J11376" s="2">
        <v>1200</v>
      </c>
      <c r="K11376" s="2">
        <v>23006260121</v>
      </c>
      <c r="L11376" s="3">
        <v>46199</v>
      </c>
      <c r="M11376" s="3">
        <v>46653</v>
      </c>
      <c r="N11376" s="2" t="s">
        <v>1393</v>
      </c>
    </row>
    <row r="11377" spans="2:14" x14ac:dyDescent="0.25">
      <c r="B11377" s="2" t="s">
        <v>8361</v>
      </c>
      <c r="C11377" s="2" t="s">
        <v>8362</v>
      </c>
      <c r="D11377" s="2" t="s">
        <v>41</v>
      </c>
      <c r="E11377" s="2" t="s">
        <v>17</v>
      </c>
      <c r="F11377" s="2" t="s">
        <v>300</v>
      </c>
      <c r="G11377" s="2" t="s">
        <v>1730</v>
      </c>
      <c r="H11377" s="2" t="s">
        <v>1734</v>
      </c>
      <c r="I11377" s="2">
        <v>9510</v>
      </c>
      <c r="J11377" s="2">
        <v>1368</v>
      </c>
      <c r="K11377" s="2">
        <v>23006260122</v>
      </c>
      <c r="L11377" s="3">
        <v>46197</v>
      </c>
      <c r="M11377" s="3">
        <v>46650</v>
      </c>
      <c r="N11377" s="2" t="s">
        <v>1393</v>
      </c>
    </row>
    <row r="11378" spans="2:14" x14ac:dyDescent="0.25">
      <c r="B11378" s="2" t="s">
        <v>8361</v>
      </c>
      <c r="C11378" s="2" t="s">
        <v>8362</v>
      </c>
      <c r="D11378" s="2" t="s">
        <v>41</v>
      </c>
      <c r="E11378" s="2" t="s">
        <v>17</v>
      </c>
      <c r="F11378" s="2" t="s">
        <v>300</v>
      </c>
      <c r="G11378" s="2" t="s">
        <v>1730</v>
      </c>
      <c r="H11378" s="2" t="s">
        <v>1734</v>
      </c>
      <c r="I11378" s="2">
        <v>9510</v>
      </c>
      <c r="J11378" s="2">
        <v>1080</v>
      </c>
      <c r="K11378" s="2">
        <v>23006260129</v>
      </c>
      <c r="L11378" s="3">
        <v>46203</v>
      </c>
      <c r="M11378" s="3">
        <v>46653</v>
      </c>
      <c r="N11378" s="2" t="s">
        <v>1393</v>
      </c>
    </row>
    <row r="11379" spans="2:14" x14ac:dyDescent="0.25">
      <c r="B11379" s="2" t="s">
        <v>8361</v>
      </c>
      <c r="C11379" s="2" t="s">
        <v>8362</v>
      </c>
      <c r="D11379" s="2" t="s">
        <v>41</v>
      </c>
      <c r="E11379" s="2" t="s">
        <v>17</v>
      </c>
      <c r="F11379" s="2" t="s">
        <v>300</v>
      </c>
      <c r="G11379" s="2" t="s">
        <v>1730</v>
      </c>
      <c r="H11379" s="2" t="s">
        <v>1734</v>
      </c>
      <c r="I11379" s="2">
        <v>9510</v>
      </c>
      <c r="J11379" s="2">
        <v>600</v>
      </c>
      <c r="K11379" s="2">
        <v>23006260130</v>
      </c>
      <c r="L11379" s="3">
        <v>46199</v>
      </c>
      <c r="M11379" s="3">
        <v>46650</v>
      </c>
      <c r="N11379" s="2" t="s">
        <v>1393</v>
      </c>
    </row>
    <row r="11380" spans="2:14" x14ac:dyDescent="0.25">
      <c r="B11380" s="2" t="s">
        <v>8361</v>
      </c>
      <c r="C11380" s="2" t="s">
        <v>8362</v>
      </c>
      <c r="D11380" s="2" t="s">
        <v>41</v>
      </c>
      <c r="E11380" s="2" t="s">
        <v>17</v>
      </c>
      <c r="F11380" s="2" t="s">
        <v>300</v>
      </c>
      <c r="G11380" s="2" t="s">
        <v>1730</v>
      </c>
      <c r="H11380" s="2" t="s">
        <v>1734</v>
      </c>
      <c r="I11380" s="2">
        <v>9510</v>
      </c>
      <c r="J11380" s="2">
        <v>31</v>
      </c>
      <c r="K11380" s="2">
        <v>23006260131</v>
      </c>
      <c r="L11380" s="3">
        <v>46197</v>
      </c>
      <c r="M11380" s="3">
        <v>46650</v>
      </c>
      <c r="N11380" s="2" t="s">
        <v>1393</v>
      </c>
    </row>
    <row r="11381" spans="2:14" x14ac:dyDescent="0.25">
      <c r="B11381" s="2" t="s">
        <v>8361</v>
      </c>
      <c r="C11381" s="2" t="s">
        <v>8362</v>
      </c>
      <c r="D11381" s="2" t="s">
        <v>41</v>
      </c>
      <c r="E11381" s="2" t="s">
        <v>17</v>
      </c>
      <c r="F11381" s="2" t="s">
        <v>300</v>
      </c>
      <c r="G11381" s="2" t="s">
        <v>1730</v>
      </c>
      <c r="H11381" s="2" t="s">
        <v>1734</v>
      </c>
      <c r="I11381" s="2">
        <v>9510</v>
      </c>
      <c r="J11381" s="2">
        <v>960</v>
      </c>
      <c r="K11381" s="2">
        <v>23006260135</v>
      </c>
      <c r="L11381" s="3">
        <v>46203</v>
      </c>
      <c r="M11381" s="3">
        <v>46654</v>
      </c>
      <c r="N11381" s="2" t="s">
        <v>1393</v>
      </c>
    </row>
    <row r="11382" spans="2:14" x14ac:dyDescent="0.25">
      <c r="B11382" s="2" t="s">
        <v>8361</v>
      </c>
      <c r="C11382" s="2" t="s">
        <v>8362</v>
      </c>
      <c r="D11382" s="2" t="s">
        <v>41</v>
      </c>
      <c r="E11382" s="2" t="s">
        <v>17</v>
      </c>
      <c r="F11382" s="2" t="s">
        <v>300</v>
      </c>
      <c r="G11382" s="2" t="s">
        <v>1730</v>
      </c>
      <c r="H11382" s="2" t="s">
        <v>1734</v>
      </c>
      <c r="I11382" s="2">
        <v>9510</v>
      </c>
      <c r="J11382" s="2">
        <v>1080</v>
      </c>
      <c r="K11382" s="2">
        <v>23006260137</v>
      </c>
      <c r="L11382" s="3">
        <v>46203</v>
      </c>
      <c r="M11382" s="3">
        <v>46656</v>
      </c>
      <c r="N11382" s="2" t="s">
        <v>1393</v>
      </c>
    </row>
    <row r="11383" spans="2:14" x14ac:dyDescent="0.25">
      <c r="B11383" s="2" t="s">
        <v>8361</v>
      </c>
      <c r="C11383" s="2" t="s">
        <v>8362</v>
      </c>
      <c r="D11383" s="2" t="s">
        <v>41</v>
      </c>
      <c r="E11383" s="2" t="s">
        <v>17</v>
      </c>
      <c r="F11383" s="2" t="s">
        <v>300</v>
      </c>
      <c r="G11383" s="2" t="s">
        <v>1730</v>
      </c>
      <c r="H11383" s="2" t="s">
        <v>1734</v>
      </c>
      <c r="I11383" s="2">
        <v>9510</v>
      </c>
      <c r="J11383" s="2">
        <v>120</v>
      </c>
      <c r="K11383" s="2">
        <v>23006260138</v>
      </c>
      <c r="L11383" s="3">
        <v>46203</v>
      </c>
      <c r="M11383" s="3">
        <v>46656</v>
      </c>
      <c r="N11383" s="2" t="s">
        <v>1393</v>
      </c>
    </row>
    <row r="11384" spans="2:14" x14ac:dyDescent="0.25">
      <c r="B11384" s="2" t="s">
        <v>8361</v>
      </c>
      <c r="C11384" s="2" t="s">
        <v>8362</v>
      </c>
      <c r="D11384" s="2" t="s">
        <v>41</v>
      </c>
      <c r="E11384" s="2" t="s">
        <v>17</v>
      </c>
      <c r="F11384" s="2" t="s">
        <v>300</v>
      </c>
      <c r="G11384" s="2" t="s">
        <v>1730</v>
      </c>
      <c r="H11384" s="2" t="s">
        <v>1734</v>
      </c>
      <c r="I11384" s="2">
        <v>9510</v>
      </c>
      <c r="J11384" s="2">
        <v>120</v>
      </c>
      <c r="K11384" s="2">
        <v>23006260139</v>
      </c>
      <c r="L11384" s="3">
        <v>46203</v>
      </c>
      <c r="M11384" s="3">
        <v>46654</v>
      </c>
      <c r="N11384" s="2" t="s">
        <v>1393</v>
      </c>
    </row>
    <row r="11385" spans="2:14" x14ac:dyDescent="0.25">
      <c r="B11385" s="2" t="s">
        <v>8361</v>
      </c>
      <c r="C11385" s="2" t="s">
        <v>8362</v>
      </c>
      <c r="D11385" s="2" t="s">
        <v>41</v>
      </c>
      <c r="E11385" s="2" t="s">
        <v>17</v>
      </c>
      <c r="F11385" s="2" t="s">
        <v>300</v>
      </c>
      <c r="G11385" s="2" t="s">
        <v>1730</v>
      </c>
      <c r="H11385" s="2" t="s">
        <v>1734</v>
      </c>
      <c r="I11385" s="2">
        <v>9510</v>
      </c>
      <c r="J11385" s="2">
        <v>1440</v>
      </c>
      <c r="K11385" s="2">
        <v>23006260146</v>
      </c>
      <c r="L11385" s="3">
        <v>46206</v>
      </c>
      <c r="M11385" s="3">
        <v>46660</v>
      </c>
      <c r="N11385" s="2" t="s">
        <v>1393</v>
      </c>
    </row>
    <row r="11386" spans="2:14" x14ac:dyDescent="0.25">
      <c r="B11386" s="2" t="s">
        <v>8361</v>
      </c>
      <c r="C11386" s="2" t="s">
        <v>8362</v>
      </c>
      <c r="D11386" s="2" t="s">
        <v>41</v>
      </c>
      <c r="E11386" s="2" t="s">
        <v>17</v>
      </c>
      <c r="F11386" s="2" t="s">
        <v>300</v>
      </c>
      <c r="G11386" s="2" t="s">
        <v>1730</v>
      </c>
      <c r="H11386" s="2" t="s">
        <v>1734</v>
      </c>
      <c r="I11386" s="2">
        <v>9510</v>
      </c>
      <c r="J11386" s="2">
        <v>191</v>
      </c>
      <c r="K11386" s="2">
        <v>23006260147</v>
      </c>
      <c r="L11386" s="3">
        <v>46206</v>
      </c>
      <c r="M11386" s="3">
        <v>46660</v>
      </c>
      <c r="N11386" s="2" t="s">
        <v>1393</v>
      </c>
    </row>
    <row r="11387" spans="2:14" x14ac:dyDescent="0.25">
      <c r="B11387" s="2" t="s">
        <v>8361</v>
      </c>
      <c r="C11387" s="2" t="s">
        <v>8362</v>
      </c>
      <c r="D11387" s="2" t="s">
        <v>41</v>
      </c>
      <c r="E11387" s="2" t="s">
        <v>17</v>
      </c>
      <c r="F11387" s="2" t="s">
        <v>300</v>
      </c>
      <c r="G11387" s="2" t="s">
        <v>1730</v>
      </c>
      <c r="H11387" s="2" t="s">
        <v>1734</v>
      </c>
      <c r="I11387" s="2">
        <v>9510</v>
      </c>
      <c r="J11387" s="2">
        <v>1320</v>
      </c>
      <c r="K11387" s="2">
        <v>23006260155</v>
      </c>
      <c r="L11387" s="3">
        <v>46206</v>
      </c>
      <c r="M11387" s="3">
        <v>46660</v>
      </c>
      <c r="N11387" s="2" t="s">
        <v>1393</v>
      </c>
    </row>
    <row r="11388" spans="2:14" x14ac:dyDescent="0.25">
      <c r="B11388" s="2" t="s">
        <v>8361</v>
      </c>
      <c r="C11388" s="2" t="s">
        <v>8362</v>
      </c>
      <c r="D11388" s="2" t="s">
        <v>41</v>
      </c>
      <c r="E11388" s="2" t="s">
        <v>17</v>
      </c>
      <c r="F11388" s="2" t="s">
        <v>300</v>
      </c>
      <c r="G11388" s="2" t="s">
        <v>1730</v>
      </c>
      <c r="H11388" s="2" t="s">
        <v>1734</v>
      </c>
      <c r="I11388" s="2">
        <v>9510</v>
      </c>
      <c r="J11388" s="2">
        <v>0</v>
      </c>
      <c r="K11388" s="2">
        <v>230072456</v>
      </c>
      <c r="L11388" s="3">
        <v>45982</v>
      </c>
      <c r="M11388" s="3">
        <v>46385</v>
      </c>
      <c r="N11388" s="2" t="s">
        <v>1393</v>
      </c>
    </row>
    <row r="11389" spans="2:14" x14ac:dyDescent="0.25">
      <c r="B11389" s="2" t="s">
        <v>8361</v>
      </c>
      <c r="C11389" s="2" t="s">
        <v>8362</v>
      </c>
      <c r="D11389" s="2" t="s">
        <v>41</v>
      </c>
      <c r="E11389" s="2" t="s">
        <v>17</v>
      </c>
      <c r="F11389" s="2" t="s">
        <v>300</v>
      </c>
      <c r="G11389" s="2" t="s">
        <v>1730</v>
      </c>
      <c r="H11389" s="2" t="s">
        <v>1734</v>
      </c>
      <c r="I11389" s="2">
        <v>9510</v>
      </c>
      <c r="J11389" s="2">
        <v>0</v>
      </c>
      <c r="K11389" s="2">
        <v>230072459</v>
      </c>
      <c r="L11389" s="3">
        <v>46029</v>
      </c>
      <c r="M11389" s="3">
        <v>46449</v>
      </c>
      <c r="N11389" s="2" t="s">
        <v>1393</v>
      </c>
    </row>
    <row r="11390" spans="2:14" x14ac:dyDescent="0.25">
      <c r="B11390" s="2" t="s">
        <v>8361</v>
      </c>
      <c r="C11390" s="2" t="s">
        <v>8362</v>
      </c>
      <c r="D11390" s="2" t="s">
        <v>41</v>
      </c>
      <c r="E11390" s="2" t="s">
        <v>17</v>
      </c>
      <c r="F11390" s="2" t="s">
        <v>300</v>
      </c>
      <c r="G11390" s="2" t="s">
        <v>1730</v>
      </c>
      <c r="H11390" s="2" t="s">
        <v>1734</v>
      </c>
      <c r="I11390" s="2">
        <v>9510</v>
      </c>
      <c r="J11390" s="2">
        <v>0</v>
      </c>
      <c r="K11390" s="2">
        <v>2300725150</v>
      </c>
      <c r="L11390" s="3">
        <v>45853</v>
      </c>
      <c r="M11390" s="3">
        <v>46305</v>
      </c>
      <c r="N11390" s="2" t="s">
        <v>1393</v>
      </c>
    </row>
    <row r="11391" spans="2:14" x14ac:dyDescent="0.25">
      <c r="B11391" s="2" t="s">
        <v>8361</v>
      </c>
      <c r="C11391" s="2" t="s">
        <v>8362</v>
      </c>
      <c r="D11391" s="2" t="s">
        <v>41</v>
      </c>
      <c r="E11391" s="2" t="s">
        <v>17</v>
      </c>
      <c r="F11391" s="2" t="s">
        <v>300</v>
      </c>
      <c r="G11391" s="2" t="s">
        <v>1730</v>
      </c>
      <c r="H11391" s="2" t="s">
        <v>1734</v>
      </c>
      <c r="I11391" s="2">
        <v>9510</v>
      </c>
      <c r="J11391" s="2">
        <v>0</v>
      </c>
      <c r="K11391" s="2">
        <v>2300725151</v>
      </c>
      <c r="L11391" s="3">
        <v>45853</v>
      </c>
      <c r="M11391" s="3">
        <v>46305</v>
      </c>
      <c r="N11391" s="2" t="s">
        <v>1393</v>
      </c>
    </row>
    <row r="11392" spans="2:14" x14ac:dyDescent="0.25">
      <c r="B11392" s="2" t="s">
        <v>8361</v>
      </c>
      <c r="C11392" s="2" t="s">
        <v>8362</v>
      </c>
      <c r="D11392" s="2" t="s">
        <v>41</v>
      </c>
      <c r="E11392" s="2" t="s">
        <v>17</v>
      </c>
      <c r="F11392" s="2" t="s">
        <v>300</v>
      </c>
      <c r="G11392" s="2" t="s">
        <v>1730</v>
      </c>
      <c r="H11392" s="2" t="s">
        <v>1734</v>
      </c>
      <c r="I11392" s="2">
        <v>9510</v>
      </c>
      <c r="J11392" s="2">
        <v>0</v>
      </c>
      <c r="K11392" s="2">
        <v>2300725153</v>
      </c>
      <c r="L11392" s="3">
        <v>45853</v>
      </c>
      <c r="M11392" s="3">
        <v>46305</v>
      </c>
      <c r="N11392" s="2" t="s">
        <v>1393</v>
      </c>
    </row>
    <row r="11393" spans="2:14" x14ac:dyDescent="0.25">
      <c r="B11393" s="2" t="s">
        <v>8361</v>
      </c>
      <c r="C11393" s="2" t="s">
        <v>8362</v>
      </c>
      <c r="D11393" s="2" t="s">
        <v>41</v>
      </c>
      <c r="E11393" s="2" t="s">
        <v>17</v>
      </c>
      <c r="F11393" s="2" t="s">
        <v>300</v>
      </c>
      <c r="G11393" s="2" t="s">
        <v>1730</v>
      </c>
      <c r="H11393" s="2" t="s">
        <v>1734</v>
      </c>
      <c r="I11393" s="2">
        <v>9510</v>
      </c>
      <c r="J11393" s="2">
        <v>0</v>
      </c>
      <c r="K11393" s="2">
        <v>2300725154</v>
      </c>
      <c r="L11393" s="3">
        <v>45853</v>
      </c>
      <c r="M11393" s="3">
        <v>46305</v>
      </c>
      <c r="N11393" s="2" t="s">
        <v>1393</v>
      </c>
    </row>
    <row r="11394" spans="2:14" x14ac:dyDescent="0.25">
      <c r="B11394" s="2" t="s">
        <v>8361</v>
      </c>
      <c r="C11394" s="2" t="s">
        <v>8362</v>
      </c>
      <c r="D11394" s="2" t="s">
        <v>41</v>
      </c>
      <c r="E11394" s="2" t="s">
        <v>17</v>
      </c>
      <c r="F11394" s="2" t="s">
        <v>300</v>
      </c>
      <c r="G11394" s="2" t="s">
        <v>1730</v>
      </c>
      <c r="H11394" s="2" t="s">
        <v>1734</v>
      </c>
      <c r="I11394" s="2">
        <v>9510</v>
      </c>
      <c r="J11394" s="2">
        <v>0</v>
      </c>
      <c r="K11394" s="2">
        <v>2300725156</v>
      </c>
      <c r="L11394" s="3">
        <v>45853</v>
      </c>
      <c r="M11394" s="3">
        <v>46305</v>
      </c>
      <c r="N11394" s="2" t="s">
        <v>1393</v>
      </c>
    </row>
    <row r="11395" spans="2:14" x14ac:dyDescent="0.25">
      <c r="B11395" s="2" t="s">
        <v>8361</v>
      </c>
      <c r="C11395" s="2" t="s">
        <v>8362</v>
      </c>
      <c r="D11395" s="2" t="s">
        <v>41</v>
      </c>
      <c r="E11395" s="2" t="s">
        <v>17</v>
      </c>
      <c r="F11395" s="2" t="s">
        <v>300</v>
      </c>
      <c r="G11395" s="2" t="s">
        <v>1730</v>
      </c>
      <c r="H11395" s="2" t="s">
        <v>1734</v>
      </c>
      <c r="I11395" s="2">
        <v>9510</v>
      </c>
      <c r="J11395" s="2">
        <v>0</v>
      </c>
      <c r="K11395" s="2">
        <v>2300725157</v>
      </c>
      <c r="L11395" s="3">
        <v>45853</v>
      </c>
      <c r="M11395" s="3">
        <v>46304</v>
      </c>
      <c r="N11395" s="2" t="s">
        <v>1393</v>
      </c>
    </row>
    <row r="11396" spans="2:14" x14ac:dyDescent="0.25">
      <c r="B11396" s="2" t="s">
        <v>8361</v>
      </c>
      <c r="C11396" s="2" t="s">
        <v>8362</v>
      </c>
      <c r="D11396" s="2" t="s">
        <v>41</v>
      </c>
      <c r="E11396" s="2" t="s">
        <v>17</v>
      </c>
      <c r="F11396" s="2" t="s">
        <v>300</v>
      </c>
      <c r="G11396" s="2" t="s">
        <v>1730</v>
      </c>
      <c r="H11396" s="2" t="s">
        <v>1734</v>
      </c>
      <c r="I11396" s="2">
        <v>9510</v>
      </c>
      <c r="J11396" s="2">
        <v>0</v>
      </c>
      <c r="K11396" s="2">
        <v>2300725173</v>
      </c>
      <c r="L11396" s="3">
        <v>45869</v>
      </c>
      <c r="M11396" s="3">
        <v>46319</v>
      </c>
      <c r="N11396" s="2" t="s">
        <v>1393</v>
      </c>
    </row>
    <row r="11397" spans="2:14" x14ac:dyDescent="0.25">
      <c r="B11397" s="2" t="s">
        <v>8361</v>
      </c>
      <c r="C11397" s="2" t="s">
        <v>8362</v>
      </c>
      <c r="D11397" s="2" t="s">
        <v>41</v>
      </c>
      <c r="E11397" s="2" t="s">
        <v>17</v>
      </c>
      <c r="F11397" s="2" t="s">
        <v>300</v>
      </c>
      <c r="G11397" s="2" t="s">
        <v>1730</v>
      </c>
      <c r="H11397" s="2" t="s">
        <v>1734</v>
      </c>
      <c r="I11397" s="2">
        <v>9510</v>
      </c>
      <c r="J11397" s="2">
        <v>0</v>
      </c>
      <c r="K11397" s="2">
        <v>230082471</v>
      </c>
      <c r="L11397" s="3">
        <v>46029</v>
      </c>
      <c r="M11397" s="3">
        <v>46449</v>
      </c>
      <c r="N11397" s="2" t="s">
        <v>1393</v>
      </c>
    </row>
    <row r="11398" spans="2:14" x14ac:dyDescent="0.25">
      <c r="B11398" s="2" t="s">
        <v>8361</v>
      </c>
      <c r="C11398" s="2" t="s">
        <v>8362</v>
      </c>
      <c r="D11398" s="2" t="s">
        <v>41</v>
      </c>
      <c r="E11398" s="2" t="s">
        <v>17</v>
      </c>
      <c r="F11398" s="2" t="s">
        <v>300</v>
      </c>
      <c r="G11398" s="2" t="s">
        <v>1730</v>
      </c>
      <c r="H11398" s="2" t="s">
        <v>1734</v>
      </c>
      <c r="I11398" s="2">
        <v>9510</v>
      </c>
      <c r="J11398" s="2">
        <v>0</v>
      </c>
      <c r="K11398" s="2">
        <v>230082478</v>
      </c>
      <c r="L11398" s="3">
        <v>46029</v>
      </c>
      <c r="M11398" s="3">
        <v>46449</v>
      </c>
      <c r="N11398" s="2" t="s">
        <v>1393</v>
      </c>
    </row>
    <row r="11399" spans="2:14" x14ac:dyDescent="0.25">
      <c r="B11399" s="2" t="s">
        <v>8361</v>
      </c>
      <c r="C11399" s="2" t="s">
        <v>8362</v>
      </c>
      <c r="D11399" s="2" t="s">
        <v>41</v>
      </c>
      <c r="E11399" s="2" t="s">
        <v>17</v>
      </c>
      <c r="F11399" s="2" t="s">
        <v>300</v>
      </c>
      <c r="G11399" s="2" t="s">
        <v>1730</v>
      </c>
      <c r="H11399" s="2" t="s">
        <v>1734</v>
      </c>
      <c r="I11399" s="2">
        <v>9510</v>
      </c>
      <c r="J11399" s="2">
        <v>0</v>
      </c>
      <c r="K11399" s="2">
        <v>230082482</v>
      </c>
      <c r="L11399" s="3">
        <v>45931</v>
      </c>
      <c r="M11399" s="3">
        <v>46364</v>
      </c>
      <c r="N11399" s="2" t="s">
        <v>1393</v>
      </c>
    </row>
    <row r="11400" spans="2:14" x14ac:dyDescent="0.25">
      <c r="B11400" s="2" t="s">
        <v>8361</v>
      </c>
      <c r="C11400" s="2" t="s">
        <v>8362</v>
      </c>
      <c r="D11400" s="2" t="s">
        <v>41</v>
      </c>
      <c r="E11400" s="2" t="s">
        <v>17</v>
      </c>
      <c r="F11400" s="2" t="s">
        <v>300</v>
      </c>
      <c r="G11400" s="2" t="s">
        <v>1730</v>
      </c>
      <c r="H11400" s="2" t="s">
        <v>1734</v>
      </c>
      <c r="I11400" s="2">
        <v>9510</v>
      </c>
      <c r="J11400" s="2">
        <v>0</v>
      </c>
      <c r="K11400" s="2">
        <v>2300825183</v>
      </c>
      <c r="L11400" s="3">
        <v>45897</v>
      </c>
      <c r="M11400" s="3">
        <v>46344</v>
      </c>
      <c r="N11400" s="2" t="s">
        <v>1393</v>
      </c>
    </row>
    <row r="11401" spans="2:14" x14ac:dyDescent="0.25">
      <c r="B11401" s="2" t="s">
        <v>8361</v>
      </c>
      <c r="C11401" s="2" t="s">
        <v>8362</v>
      </c>
      <c r="D11401" s="2" t="s">
        <v>41</v>
      </c>
      <c r="E11401" s="2" t="s">
        <v>17</v>
      </c>
      <c r="F11401" s="2" t="s">
        <v>300</v>
      </c>
      <c r="G11401" s="2" t="s">
        <v>1730</v>
      </c>
      <c r="H11401" s="2" t="s">
        <v>1734</v>
      </c>
      <c r="I11401" s="2">
        <v>9510</v>
      </c>
      <c r="J11401" s="2">
        <v>0</v>
      </c>
      <c r="K11401" s="2">
        <v>2300825184</v>
      </c>
      <c r="L11401" s="3">
        <v>45897</v>
      </c>
      <c r="M11401" s="3">
        <v>46351</v>
      </c>
      <c r="N11401" s="2" t="s">
        <v>1393</v>
      </c>
    </row>
    <row r="11402" spans="2:14" x14ac:dyDescent="0.25">
      <c r="B11402" s="2" t="s">
        <v>8361</v>
      </c>
      <c r="C11402" s="2" t="s">
        <v>8362</v>
      </c>
      <c r="D11402" s="2" t="s">
        <v>41</v>
      </c>
      <c r="E11402" s="2" t="s">
        <v>17</v>
      </c>
      <c r="F11402" s="2" t="s">
        <v>300</v>
      </c>
      <c r="G11402" s="2" t="s">
        <v>1730</v>
      </c>
      <c r="H11402" s="2" t="s">
        <v>1734</v>
      </c>
      <c r="I11402" s="2">
        <v>9510</v>
      </c>
      <c r="J11402" s="2">
        <v>0</v>
      </c>
      <c r="K11402" s="2">
        <v>2300924100</v>
      </c>
      <c r="L11402" s="3">
        <v>44958</v>
      </c>
      <c r="M11402" s="3">
        <v>45935</v>
      </c>
      <c r="N11402" s="2" t="s">
        <v>1393</v>
      </c>
    </row>
    <row r="11403" spans="2:14" x14ac:dyDescent="0.25">
      <c r="B11403" s="2" t="s">
        <v>8361</v>
      </c>
      <c r="C11403" s="2" t="s">
        <v>8362</v>
      </c>
      <c r="D11403" s="2" t="s">
        <v>41</v>
      </c>
      <c r="E11403" s="2" t="s">
        <v>17</v>
      </c>
      <c r="F11403" s="2" t="s">
        <v>300</v>
      </c>
      <c r="G11403" s="2" t="s">
        <v>1730</v>
      </c>
      <c r="H11403" s="2" t="s">
        <v>1734</v>
      </c>
      <c r="I11403" s="2">
        <v>9510</v>
      </c>
      <c r="J11403" s="2">
        <v>0</v>
      </c>
      <c r="K11403" s="2">
        <v>230092499</v>
      </c>
      <c r="L11403" s="3">
        <v>44958</v>
      </c>
      <c r="M11403" s="3">
        <v>45935</v>
      </c>
      <c r="N11403" s="2" t="s">
        <v>1393</v>
      </c>
    </row>
    <row r="11404" spans="2:14" x14ac:dyDescent="0.25">
      <c r="B11404" s="2" t="s">
        <v>8361</v>
      </c>
      <c r="C11404" s="2" t="s">
        <v>8362</v>
      </c>
      <c r="D11404" s="2" t="s">
        <v>41</v>
      </c>
      <c r="E11404" s="2" t="s">
        <v>17</v>
      </c>
      <c r="F11404" s="2" t="s">
        <v>300</v>
      </c>
      <c r="G11404" s="2" t="s">
        <v>1730</v>
      </c>
      <c r="H11404" s="2" t="s">
        <v>1734</v>
      </c>
      <c r="I11404" s="2">
        <v>9510</v>
      </c>
      <c r="J11404" s="2">
        <v>0</v>
      </c>
      <c r="K11404" s="2">
        <v>2300925185</v>
      </c>
      <c r="L11404" s="3">
        <v>45911</v>
      </c>
      <c r="M11404" s="3">
        <v>46364</v>
      </c>
      <c r="N11404" s="2" t="s">
        <v>1393</v>
      </c>
    </row>
    <row r="11405" spans="2:14" x14ac:dyDescent="0.25">
      <c r="B11405" s="2" t="s">
        <v>8361</v>
      </c>
      <c r="C11405" s="2" t="s">
        <v>8362</v>
      </c>
      <c r="D11405" s="2" t="s">
        <v>41</v>
      </c>
      <c r="E11405" s="2" t="s">
        <v>17</v>
      </c>
      <c r="F11405" s="2" t="s">
        <v>300</v>
      </c>
      <c r="G11405" s="2" t="s">
        <v>1730</v>
      </c>
      <c r="H11405" s="2" t="s">
        <v>1734</v>
      </c>
      <c r="I11405" s="2">
        <v>9510</v>
      </c>
      <c r="J11405" s="2">
        <v>0</v>
      </c>
      <c r="K11405" s="2">
        <v>2300925186</v>
      </c>
      <c r="L11405" s="3">
        <v>45912</v>
      </c>
      <c r="M11405" s="3">
        <v>46366</v>
      </c>
      <c r="N11405" s="2" t="s">
        <v>1393</v>
      </c>
    </row>
    <row r="11406" spans="2:14" x14ac:dyDescent="0.25">
      <c r="B11406" s="2" t="s">
        <v>8361</v>
      </c>
      <c r="C11406" s="2" t="s">
        <v>8362</v>
      </c>
      <c r="D11406" s="2" t="s">
        <v>41</v>
      </c>
      <c r="E11406" s="2" t="s">
        <v>17</v>
      </c>
      <c r="F11406" s="2" t="s">
        <v>300</v>
      </c>
      <c r="G11406" s="2" t="s">
        <v>1730</v>
      </c>
      <c r="H11406" s="2" t="s">
        <v>1734</v>
      </c>
      <c r="I11406" s="2">
        <v>9510</v>
      </c>
      <c r="J11406" s="2">
        <v>0</v>
      </c>
      <c r="K11406" s="2">
        <v>2300925187</v>
      </c>
      <c r="L11406" s="3">
        <v>45931</v>
      </c>
      <c r="M11406" s="3">
        <v>46386</v>
      </c>
      <c r="N11406" s="2" t="s">
        <v>1393</v>
      </c>
    </row>
    <row r="11407" spans="2:14" x14ac:dyDescent="0.25">
      <c r="B11407" s="2" t="s">
        <v>8361</v>
      </c>
      <c r="C11407" s="2" t="s">
        <v>8362</v>
      </c>
      <c r="D11407" s="2" t="s">
        <v>41</v>
      </c>
      <c r="E11407" s="2" t="s">
        <v>17</v>
      </c>
      <c r="F11407" s="2" t="s">
        <v>300</v>
      </c>
      <c r="G11407" s="2" t="s">
        <v>1730</v>
      </c>
      <c r="H11407" s="2" t="s">
        <v>1734</v>
      </c>
      <c r="I11407" s="2">
        <v>9510</v>
      </c>
      <c r="J11407" s="2">
        <v>0</v>
      </c>
      <c r="K11407" s="2">
        <v>2301025191</v>
      </c>
      <c r="L11407" s="3">
        <v>45973</v>
      </c>
      <c r="M11407" s="3">
        <v>46402</v>
      </c>
      <c r="N11407" s="2" t="s">
        <v>1393</v>
      </c>
    </row>
    <row r="11408" spans="2:14" x14ac:dyDescent="0.25">
      <c r="B11408" s="2" t="s">
        <v>8361</v>
      </c>
      <c r="C11408" s="2" t="s">
        <v>8362</v>
      </c>
      <c r="D11408" s="2" t="s">
        <v>41</v>
      </c>
      <c r="E11408" s="2" t="s">
        <v>17</v>
      </c>
      <c r="F11408" s="2" t="s">
        <v>300</v>
      </c>
      <c r="G11408" s="2" t="s">
        <v>1730</v>
      </c>
      <c r="H11408" s="2" t="s">
        <v>1734</v>
      </c>
      <c r="I11408" s="2">
        <v>9510</v>
      </c>
      <c r="J11408" s="2">
        <v>0</v>
      </c>
      <c r="K11408" s="2">
        <v>2301025193</v>
      </c>
      <c r="L11408" s="3">
        <v>45973</v>
      </c>
      <c r="M11408" s="3">
        <v>46403</v>
      </c>
      <c r="N11408" s="2" t="s">
        <v>1393</v>
      </c>
    </row>
    <row r="11409" spans="2:14" x14ac:dyDescent="0.25">
      <c r="B11409" s="2" t="s">
        <v>8361</v>
      </c>
      <c r="C11409" s="2" t="s">
        <v>8362</v>
      </c>
      <c r="D11409" s="2" t="s">
        <v>41</v>
      </c>
      <c r="E11409" s="2" t="s">
        <v>17</v>
      </c>
      <c r="F11409" s="2" t="s">
        <v>300</v>
      </c>
      <c r="G11409" s="2" t="s">
        <v>1730</v>
      </c>
      <c r="H11409" s="2" t="s">
        <v>1734</v>
      </c>
      <c r="I11409" s="2">
        <v>9510</v>
      </c>
      <c r="J11409" s="2">
        <v>0</v>
      </c>
      <c r="K11409" s="2">
        <v>2301025197</v>
      </c>
      <c r="L11409" s="3">
        <v>45973</v>
      </c>
      <c r="M11409" s="3">
        <v>46404</v>
      </c>
      <c r="N11409" s="2" t="s">
        <v>1393</v>
      </c>
    </row>
    <row r="11410" spans="2:14" x14ac:dyDescent="0.25">
      <c r="B11410" s="2" t="s">
        <v>8361</v>
      </c>
      <c r="C11410" s="2" t="s">
        <v>8362</v>
      </c>
      <c r="D11410" s="2" t="s">
        <v>41</v>
      </c>
      <c r="E11410" s="2" t="s">
        <v>17</v>
      </c>
      <c r="F11410" s="2" t="s">
        <v>300</v>
      </c>
      <c r="G11410" s="2" t="s">
        <v>1730</v>
      </c>
      <c r="H11410" s="2" t="s">
        <v>1734</v>
      </c>
      <c r="I11410" s="2">
        <v>9510</v>
      </c>
      <c r="J11410" s="2">
        <v>0</v>
      </c>
      <c r="K11410" s="2">
        <v>2301125200</v>
      </c>
      <c r="L11410" s="3">
        <v>46000</v>
      </c>
      <c r="M11410" s="3">
        <v>46448</v>
      </c>
      <c r="N11410" s="2" t="s">
        <v>1393</v>
      </c>
    </row>
    <row r="11411" spans="2:14" x14ac:dyDescent="0.25">
      <c r="B11411" s="2" t="s">
        <v>8361</v>
      </c>
      <c r="C11411" s="2" t="s">
        <v>8362</v>
      </c>
      <c r="D11411" s="2" t="s">
        <v>41</v>
      </c>
      <c r="E11411" s="2" t="s">
        <v>17</v>
      </c>
      <c r="F11411" s="2" t="s">
        <v>300</v>
      </c>
      <c r="G11411" s="2" t="s">
        <v>1730</v>
      </c>
      <c r="H11411" s="2" t="s">
        <v>1734</v>
      </c>
      <c r="I11411" s="2">
        <v>9510</v>
      </c>
      <c r="J11411" s="2">
        <v>0</v>
      </c>
      <c r="K11411" s="2">
        <v>23011252001</v>
      </c>
      <c r="L11411" s="3">
        <v>46000</v>
      </c>
      <c r="M11411" s="3">
        <v>46447</v>
      </c>
      <c r="N11411" s="2" t="s">
        <v>1393</v>
      </c>
    </row>
    <row r="11412" spans="2:14" x14ac:dyDescent="0.25">
      <c r="B11412" s="2" t="s">
        <v>8361</v>
      </c>
      <c r="C11412" s="2" t="s">
        <v>8362</v>
      </c>
      <c r="D11412" s="2" t="s">
        <v>41</v>
      </c>
      <c r="E11412" s="2" t="s">
        <v>17</v>
      </c>
      <c r="F11412" s="2" t="s">
        <v>300</v>
      </c>
      <c r="G11412" s="2" t="s">
        <v>1730</v>
      </c>
      <c r="H11412" s="2" t="s">
        <v>1734</v>
      </c>
      <c r="I11412" s="2">
        <v>9510</v>
      </c>
      <c r="J11412" s="2">
        <v>0</v>
      </c>
      <c r="K11412" s="2">
        <v>23011252002</v>
      </c>
      <c r="L11412" s="3">
        <v>46000</v>
      </c>
      <c r="M11412" s="3">
        <v>46447</v>
      </c>
      <c r="N11412" s="2" t="s">
        <v>1393</v>
      </c>
    </row>
    <row r="11413" spans="2:14" x14ac:dyDescent="0.25">
      <c r="B11413" s="2" t="s">
        <v>8361</v>
      </c>
      <c r="C11413" s="2" t="s">
        <v>8362</v>
      </c>
      <c r="D11413" s="2" t="s">
        <v>41</v>
      </c>
      <c r="E11413" s="2" t="s">
        <v>17</v>
      </c>
      <c r="F11413" s="2" t="s">
        <v>300</v>
      </c>
      <c r="G11413" s="2" t="s">
        <v>1730</v>
      </c>
      <c r="H11413" s="2" t="s">
        <v>1734</v>
      </c>
      <c r="I11413" s="2">
        <v>9510</v>
      </c>
      <c r="J11413" s="2">
        <v>0</v>
      </c>
      <c r="K11413" s="2">
        <v>23011252004</v>
      </c>
      <c r="L11413" s="3">
        <v>46006</v>
      </c>
      <c r="M11413" s="3">
        <v>46447</v>
      </c>
      <c r="N11413" s="2" t="s">
        <v>1393</v>
      </c>
    </row>
    <row r="11414" spans="2:14" x14ac:dyDescent="0.25">
      <c r="B11414" s="2" t="s">
        <v>8361</v>
      </c>
      <c r="C11414" s="2" t="s">
        <v>8362</v>
      </c>
      <c r="D11414" s="2" t="s">
        <v>41</v>
      </c>
      <c r="E11414" s="2" t="s">
        <v>17</v>
      </c>
      <c r="F11414" s="2" t="s">
        <v>300</v>
      </c>
      <c r="G11414" s="2" t="s">
        <v>1730</v>
      </c>
      <c r="H11414" s="2" t="s">
        <v>1734</v>
      </c>
      <c r="I11414" s="2">
        <v>9510</v>
      </c>
      <c r="J11414" s="2">
        <v>0</v>
      </c>
      <c r="K11414" s="2">
        <v>23011252004</v>
      </c>
      <c r="L11414" s="3">
        <v>46009</v>
      </c>
      <c r="M11414" s="3">
        <v>46449</v>
      </c>
      <c r="N11414" s="2" t="s">
        <v>1393</v>
      </c>
    </row>
    <row r="11415" spans="2:14" x14ac:dyDescent="0.25">
      <c r="B11415" s="2" t="s">
        <v>8361</v>
      </c>
      <c r="C11415" s="2" t="s">
        <v>8362</v>
      </c>
      <c r="D11415" s="2" t="s">
        <v>41</v>
      </c>
      <c r="E11415" s="2" t="s">
        <v>17</v>
      </c>
      <c r="F11415" s="2" t="s">
        <v>300</v>
      </c>
      <c r="G11415" s="2" t="s">
        <v>1730</v>
      </c>
      <c r="H11415" s="2" t="s">
        <v>1734</v>
      </c>
      <c r="I11415" s="2">
        <v>9510</v>
      </c>
      <c r="J11415" s="2">
        <v>0</v>
      </c>
      <c r="K11415" s="2">
        <v>2301225201</v>
      </c>
      <c r="L11415" s="3">
        <v>46032</v>
      </c>
      <c r="M11415" s="3">
        <v>46484</v>
      </c>
      <c r="N11415" s="2" t="s">
        <v>1393</v>
      </c>
    </row>
    <row r="11416" spans="2:14" x14ac:dyDescent="0.25">
      <c r="B11416" s="2" t="s">
        <v>8361</v>
      </c>
      <c r="C11416" s="2" t="s">
        <v>8362</v>
      </c>
      <c r="D11416" s="2" t="s">
        <v>41</v>
      </c>
      <c r="E11416" s="2" t="s">
        <v>17</v>
      </c>
      <c r="F11416" s="2" t="s">
        <v>300</v>
      </c>
      <c r="G11416" s="2" t="s">
        <v>1730</v>
      </c>
      <c r="H11416" s="2" t="s">
        <v>1734</v>
      </c>
      <c r="I11416" s="2">
        <v>9510</v>
      </c>
      <c r="J11416" s="2">
        <v>0</v>
      </c>
      <c r="K11416" s="2">
        <v>2302401316</v>
      </c>
      <c r="L11416" s="3">
        <v>45931</v>
      </c>
      <c r="M11416" s="3">
        <v>46351</v>
      </c>
      <c r="N11416" s="2" t="s">
        <v>1393</v>
      </c>
    </row>
    <row r="11417" spans="2:14" x14ac:dyDescent="0.25">
      <c r="B11417" s="2" t="s">
        <v>8361</v>
      </c>
      <c r="C11417" s="2" t="s">
        <v>8362</v>
      </c>
      <c r="D11417" s="2" t="s">
        <v>41</v>
      </c>
      <c r="E11417" s="2" t="s">
        <v>17</v>
      </c>
      <c r="F11417" s="2" t="s">
        <v>300</v>
      </c>
      <c r="G11417" s="2" t="s">
        <v>1730</v>
      </c>
      <c r="H11417" s="2" t="s">
        <v>1734</v>
      </c>
      <c r="I11417" s="2">
        <v>9510</v>
      </c>
      <c r="J11417" s="2">
        <v>0</v>
      </c>
      <c r="K11417" s="2">
        <v>23024071044</v>
      </c>
      <c r="L11417" s="3">
        <v>45896</v>
      </c>
      <c r="M11417" s="3">
        <v>46023</v>
      </c>
      <c r="N11417" s="2" t="s">
        <v>1393</v>
      </c>
    </row>
    <row r="11418" spans="2:14" x14ac:dyDescent="0.25">
      <c r="B11418" s="2" t="s">
        <v>8361</v>
      </c>
      <c r="C11418" s="2" t="s">
        <v>8362</v>
      </c>
      <c r="D11418" s="2" t="s">
        <v>41</v>
      </c>
      <c r="E11418" s="2" t="s">
        <v>17</v>
      </c>
      <c r="F11418" s="2" t="s">
        <v>300</v>
      </c>
      <c r="G11418" s="2" t="s">
        <v>1730</v>
      </c>
      <c r="H11418" s="2" t="s">
        <v>1734</v>
      </c>
      <c r="I11418" s="2">
        <v>9510</v>
      </c>
      <c r="J11418" s="2">
        <v>0</v>
      </c>
      <c r="K11418" s="2">
        <v>2302407984</v>
      </c>
      <c r="L11418" s="3">
        <v>45896</v>
      </c>
      <c r="M11418" s="3">
        <v>46023</v>
      </c>
      <c r="N11418" s="2" t="s">
        <v>1393</v>
      </c>
    </row>
    <row r="11419" spans="2:14" x14ac:dyDescent="0.25">
      <c r="B11419" s="2" t="s">
        <v>8361</v>
      </c>
      <c r="C11419" s="2" t="s">
        <v>8362</v>
      </c>
      <c r="D11419" s="2" t="s">
        <v>41</v>
      </c>
      <c r="E11419" s="2" t="s">
        <v>17</v>
      </c>
      <c r="F11419" s="2" t="s">
        <v>300</v>
      </c>
      <c r="G11419" s="2" t="s">
        <v>1730</v>
      </c>
      <c r="H11419" s="2" t="s">
        <v>1734</v>
      </c>
      <c r="I11419" s="2">
        <v>9510</v>
      </c>
      <c r="J11419" s="2">
        <v>0</v>
      </c>
      <c r="K11419" s="2">
        <v>23024091115</v>
      </c>
      <c r="L11419" s="3">
        <v>45931</v>
      </c>
      <c r="M11419" s="3">
        <v>46364</v>
      </c>
      <c r="N11419" s="2" t="s">
        <v>1393</v>
      </c>
    </row>
    <row r="11420" spans="2:14" x14ac:dyDescent="0.25">
      <c r="B11420" s="2" t="s">
        <v>8361</v>
      </c>
      <c r="C11420" s="2" t="s">
        <v>8362</v>
      </c>
      <c r="D11420" s="2" t="s">
        <v>41</v>
      </c>
      <c r="E11420" s="2" t="s">
        <v>17</v>
      </c>
      <c r="F11420" s="2" t="s">
        <v>300</v>
      </c>
      <c r="G11420" s="2" t="s">
        <v>1730</v>
      </c>
      <c r="H11420" s="2" t="s">
        <v>1734</v>
      </c>
      <c r="I11420" s="2">
        <v>9510</v>
      </c>
      <c r="J11420" s="2">
        <v>0</v>
      </c>
      <c r="K11420" s="2">
        <v>23024091172</v>
      </c>
      <c r="L11420" s="3">
        <v>45899</v>
      </c>
      <c r="M11420" s="3">
        <v>46201</v>
      </c>
      <c r="N11420" s="2" t="s">
        <v>1393</v>
      </c>
    </row>
    <row r="11421" spans="2:14" x14ac:dyDescent="0.25">
      <c r="B11421" s="2" t="s">
        <v>8361</v>
      </c>
      <c r="C11421" s="2" t="s">
        <v>8362</v>
      </c>
      <c r="D11421" s="2" t="s">
        <v>41</v>
      </c>
      <c r="E11421" s="2" t="s">
        <v>17</v>
      </c>
      <c r="F11421" s="2" t="s">
        <v>300</v>
      </c>
      <c r="G11421" s="2" t="s">
        <v>1730</v>
      </c>
      <c r="H11421" s="2" t="s">
        <v>1734</v>
      </c>
      <c r="I11421" s="2">
        <v>9510</v>
      </c>
      <c r="J11421" s="2">
        <v>0</v>
      </c>
      <c r="K11421" s="2">
        <v>23024091174</v>
      </c>
      <c r="L11421" s="3">
        <v>45927</v>
      </c>
      <c r="M11421" s="3">
        <v>46351</v>
      </c>
      <c r="N11421" s="2" t="s">
        <v>1393</v>
      </c>
    </row>
    <row r="11422" spans="2:14" x14ac:dyDescent="0.25">
      <c r="B11422" s="2" t="s">
        <v>8361</v>
      </c>
      <c r="C11422" s="2" t="s">
        <v>8362</v>
      </c>
      <c r="D11422" s="2" t="s">
        <v>41</v>
      </c>
      <c r="E11422" s="2" t="s">
        <v>17</v>
      </c>
      <c r="F11422" s="2" t="s">
        <v>300</v>
      </c>
      <c r="G11422" s="2" t="s">
        <v>1730</v>
      </c>
      <c r="H11422" s="2" t="s">
        <v>1734</v>
      </c>
      <c r="I11422" s="2">
        <v>9510</v>
      </c>
      <c r="J11422" s="2">
        <v>0</v>
      </c>
      <c r="K11422" s="2">
        <v>23024091185</v>
      </c>
      <c r="L11422" s="3">
        <v>44958</v>
      </c>
      <c r="M11422" s="3">
        <v>45942</v>
      </c>
      <c r="N11422" s="2" t="s">
        <v>1393</v>
      </c>
    </row>
    <row r="11423" spans="2:14" x14ac:dyDescent="0.25">
      <c r="B11423" s="2" t="s">
        <v>8361</v>
      </c>
      <c r="C11423" s="2" t="s">
        <v>8362</v>
      </c>
      <c r="D11423" s="2" t="s">
        <v>41</v>
      </c>
      <c r="E11423" s="2" t="s">
        <v>17</v>
      </c>
      <c r="F11423" s="2" t="s">
        <v>300</v>
      </c>
      <c r="G11423" s="2" t="s">
        <v>1730</v>
      </c>
      <c r="H11423" s="2" t="s">
        <v>1734</v>
      </c>
      <c r="I11423" s="2">
        <v>9510</v>
      </c>
      <c r="J11423" s="2">
        <v>0</v>
      </c>
      <c r="K11423" s="2">
        <v>23024091197</v>
      </c>
      <c r="L11423" s="3">
        <v>45931</v>
      </c>
      <c r="M11423" s="3">
        <v>46364</v>
      </c>
      <c r="N11423" s="2" t="s">
        <v>1393</v>
      </c>
    </row>
    <row r="11424" spans="2:14" x14ac:dyDescent="0.25">
      <c r="B11424" s="2" t="s">
        <v>8361</v>
      </c>
      <c r="C11424" s="2" t="s">
        <v>8362</v>
      </c>
      <c r="D11424" s="2" t="s">
        <v>41</v>
      </c>
      <c r="E11424" s="2" t="s">
        <v>17</v>
      </c>
      <c r="F11424" s="2" t="s">
        <v>300</v>
      </c>
      <c r="G11424" s="2" t="s">
        <v>1730</v>
      </c>
      <c r="H11424" s="2" t="s">
        <v>1734</v>
      </c>
      <c r="I11424" s="2">
        <v>9510</v>
      </c>
      <c r="J11424" s="2">
        <v>0</v>
      </c>
      <c r="K11424" s="2">
        <v>23024091200</v>
      </c>
      <c r="L11424" s="3">
        <v>45896</v>
      </c>
      <c r="M11424" s="3">
        <v>46023</v>
      </c>
      <c r="N11424" s="2" t="s">
        <v>1393</v>
      </c>
    </row>
    <row r="11425" spans="2:14" x14ac:dyDescent="0.25">
      <c r="B11425" s="2" t="s">
        <v>8361</v>
      </c>
      <c r="C11425" s="2" t="s">
        <v>8362</v>
      </c>
      <c r="D11425" s="2" t="s">
        <v>41</v>
      </c>
      <c r="E11425" s="2" t="s">
        <v>17</v>
      </c>
      <c r="F11425" s="2" t="s">
        <v>300</v>
      </c>
      <c r="G11425" s="2" t="s">
        <v>1730</v>
      </c>
      <c r="H11425" s="2" t="s">
        <v>1734</v>
      </c>
      <c r="I11425" s="2">
        <v>9510</v>
      </c>
      <c r="J11425" s="2">
        <v>0</v>
      </c>
      <c r="K11425" s="2">
        <v>23024091203</v>
      </c>
      <c r="L11425" s="3">
        <v>44958</v>
      </c>
      <c r="M11425" s="3">
        <v>45930</v>
      </c>
      <c r="N11425" s="2" t="s">
        <v>1393</v>
      </c>
    </row>
    <row r="11426" spans="2:14" x14ac:dyDescent="0.25">
      <c r="B11426" s="2" t="s">
        <v>8361</v>
      </c>
      <c r="C11426" s="2" t="s">
        <v>8362</v>
      </c>
      <c r="D11426" s="2" t="s">
        <v>41</v>
      </c>
      <c r="E11426" s="2" t="s">
        <v>17</v>
      </c>
      <c r="F11426" s="2" t="s">
        <v>300</v>
      </c>
      <c r="G11426" s="2" t="s">
        <v>1730</v>
      </c>
      <c r="H11426" s="2" t="s">
        <v>1734</v>
      </c>
      <c r="I11426" s="2">
        <v>9510</v>
      </c>
      <c r="J11426" s="2">
        <v>0</v>
      </c>
      <c r="K11426" s="2">
        <v>23024091204</v>
      </c>
      <c r="L11426" s="3">
        <v>44958</v>
      </c>
      <c r="M11426" s="3">
        <v>45930</v>
      </c>
      <c r="N11426" s="2" t="s">
        <v>1393</v>
      </c>
    </row>
    <row r="11427" spans="2:14" x14ac:dyDescent="0.25">
      <c r="B11427" s="2" t="s">
        <v>8361</v>
      </c>
      <c r="C11427" s="2" t="s">
        <v>8362</v>
      </c>
      <c r="D11427" s="2" t="s">
        <v>41</v>
      </c>
      <c r="E11427" s="2" t="s">
        <v>17</v>
      </c>
      <c r="F11427" s="2" t="s">
        <v>300</v>
      </c>
      <c r="G11427" s="2" t="s">
        <v>1730</v>
      </c>
      <c r="H11427" s="2" t="s">
        <v>1734</v>
      </c>
      <c r="I11427" s="2">
        <v>9510</v>
      </c>
      <c r="J11427" s="2">
        <v>0</v>
      </c>
      <c r="K11427" s="2">
        <v>23024091206</v>
      </c>
      <c r="L11427" s="3">
        <v>44958</v>
      </c>
      <c r="M11427" s="3">
        <v>45930</v>
      </c>
      <c r="N11427" s="2" t="s">
        <v>1393</v>
      </c>
    </row>
    <row r="11428" spans="2:14" x14ac:dyDescent="0.25">
      <c r="B11428" s="2" t="s">
        <v>8361</v>
      </c>
      <c r="C11428" s="2" t="s">
        <v>8362</v>
      </c>
      <c r="D11428" s="2" t="s">
        <v>41</v>
      </c>
      <c r="E11428" s="2" t="s">
        <v>17</v>
      </c>
      <c r="F11428" s="2" t="s">
        <v>300</v>
      </c>
      <c r="G11428" s="2" t="s">
        <v>1730</v>
      </c>
      <c r="H11428" s="2" t="s">
        <v>1734</v>
      </c>
      <c r="I11428" s="2">
        <v>9510</v>
      </c>
      <c r="J11428" s="2">
        <v>0</v>
      </c>
      <c r="K11428" s="2">
        <v>23024091214</v>
      </c>
      <c r="L11428" s="3">
        <v>44958</v>
      </c>
      <c r="M11428" s="3">
        <v>45930</v>
      </c>
      <c r="N11428" s="2" t="s">
        <v>1393</v>
      </c>
    </row>
    <row r="11429" spans="2:14" x14ac:dyDescent="0.25">
      <c r="B11429" s="2" t="s">
        <v>8361</v>
      </c>
      <c r="C11429" s="2" t="s">
        <v>8362</v>
      </c>
      <c r="D11429" s="2" t="s">
        <v>41</v>
      </c>
      <c r="E11429" s="2" t="s">
        <v>17</v>
      </c>
      <c r="F11429" s="2" t="s">
        <v>300</v>
      </c>
      <c r="G11429" s="2" t="s">
        <v>1730</v>
      </c>
      <c r="H11429" s="2" t="s">
        <v>1734</v>
      </c>
      <c r="I11429" s="2">
        <v>9510</v>
      </c>
      <c r="J11429" s="2">
        <v>0</v>
      </c>
      <c r="K11429" s="2">
        <v>23024091216</v>
      </c>
      <c r="L11429" s="3">
        <v>44958</v>
      </c>
      <c r="M11429" s="3">
        <v>45930</v>
      </c>
      <c r="N11429" s="2" t="s">
        <v>1393</v>
      </c>
    </row>
    <row r="11430" spans="2:14" x14ac:dyDescent="0.25">
      <c r="B11430" s="2" t="s">
        <v>8361</v>
      </c>
      <c r="C11430" s="2" t="s">
        <v>8362</v>
      </c>
      <c r="D11430" s="2" t="s">
        <v>41</v>
      </c>
      <c r="E11430" s="2" t="s">
        <v>17</v>
      </c>
      <c r="F11430" s="2" t="s">
        <v>300</v>
      </c>
      <c r="G11430" s="2" t="s">
        <v>1730</v>
      </c>
      <c r="H11430" s="2" t="s">
        <v>1734</v>
      </c>
      <c r="I11430" s="2">
        <v>9510</v>
      </c>
      <c r="J11430" s="2">
        <v>0</v>
      </c>
      <c r="K11430" s="2">
        <v>23024091225</v>
      </c>
      <c r="L11430" s="3">
        <v>44958</v>
      </c>
      <c r="M11430" s="3">
        <v>45930</v>
      </c>
      <c r="N11430" s="2" t="s">
        <v>1393</v>
      </c>
    </row>
    <row r="11431" spans="2:14" x14ac:dyDescent="0.25">
      <c r="B11431" s="2" t="s">
        <v>8361</v>
      </c>
      <c r="C11431" s="2" t="s">
        <v>8362</v>
      </c>
      <c r="D11431" s="2" t="s">
        <v>41</v>
      </c>
      <c r="E11431" s="2" t="s">
        <v>17</v>
      </c>
      <c r="F11431" s="2" t="s">
        <v>300</v>
      </c>
      <c r="G11431" s="2" t="s">
        <v>1730</v>
      </c>
      <c r="H11431" s="2" t="s">
        <v>1734</v>
      </c>
      <c r="I11431" s="2">
        <v>9510</v>
      </c>
      <c r="J11431" s="2">
        <v>0</v>
      </c>
      <c r="K11431" s="2">
        <v>23024091237</v>
      </c>
      <c r="L11431" s="3">
        <v>45925</v>
      </c>
      <c r="M11431" s="3">
        <v>46351</v>
      </c>
      <c r="N11431" s="2" t="s">
        <v>1393</v>
      </c>
    </row>
    <row r="11432" spans="2:14" x14ac:dyDescent="0.25">
      <c r="B11432" s="2" t="s">
        <v>8361</v>
      </c>
      <c r="C11432" s="2" t="s">
        <v>8362</v>
      </c>
      <c r="D11432" s="2" t="s">
        <v>41</v>
      </c>
      <c r="E11432" s="2" t="s">
        <v>17</v>
      </c>
      <c r="F11432" s="2" t="s">
        <v>300</v>
      </c>
      <c r="G11432" s="2" t="s">
        <v>1730</v>
      </c>
      <c r="H11432" s="2" t="s">
        <v>1734</v>
      </c>
      <c r="I11432" s="2">
        <v>9510</v>
      </c>
      <c r="J11432" s="2">
        <v>0</v>
      </c>
      <c r="K11432" s="2">
        <v>23024091246</v>
      </c>
      <c r="L11432" s="3">
        <v>45927</v>
      </c>
      <c r="M11432" s="3">
        <v>46364</v>
      </c>
      <c r="N11432" s="2" t="s">
        <v>1393</v>
      </c>
    </row>
    <row r="11433" spans="2:14" x14ac:dyDescent="0.25">
      <c r="B11433" s="2" t="s">
        <v>8361</v>
      </c>
      <c r="C11433" s="2" t="s">
        <v>8362</v>
      </c>
      <c r="D11433" s="2" t="s">
        <v>41</v>
      </c>
      <c r="E11433" s="2" t="s">
        <v>17</v>
      </c>
      <c r="F11433" s="2" t="s">
        <v>300</v>
      </c>
      <c r="G11433" s="2" t="s">
        <v>1730</v>
      </c>
      <c r="H11433" s="2" t="s">
        <v>1734</v>
      </c>
      <c r="I11433" s="2">
        <v>9510</v>
      </c>
      <c r="J11433" s="2">
        <v>0</v>
      </c>
      <c r="K11433" s="2">
        <v>23024091251</v>
      </c>
      <c r="L11433" s="3">
        <v>44958</v>
      </c>
      <c r="M11433" s="3">
        <v>45930</v>
      </c>
      <c r="N11433" s="2" t="s">
        <v>1393</v>
      </c>
    </row>
    <row r="11434" spans="2:14" x14ac:dyDescent="0.25">
      <c r="B11434" s="2" t="s">
        <v>8361</v>
      </c>
      <c r="C11434" s="2" t="s">
        <v>8362</v>
      </c>
      <c r="D11434" s="2" t="s">
        <v>41</v>
      </c>
      <c r="E11434" s="2" t="s">
        <v>17</v>
      </c>
      <c r="F11434" s="2" t="s">
        <v>300</v>
      </c>
      <c r="G11434" s="2" t="s">
        <v>1730</v>
      </c>
      <c r="H11434" s="2" t="s">
        <v>1734</v>
      </c>
      <c r="I11434" s="2">
        <v>9510</v>
      </c>
      <c r="J11434" s="2">
        <v>0</v>
      </c>
      <c r="K11434" s="2">
        <v>23024091259</v>
      </c>
      <c r="L11434" s="3">
        <v>45925</v>
      </c>
      <c r="M11434" s="3">
        <v>46364</v>
      </c>
      <c r="N11434" s="2" t="s">
        <v>1393</v>
      </c>
    </row>
    <row r="11435" spans="2:14" x14ac:dyDescent="0.25">
      <c r="B11435" s="2" t="s">
        <v>8361</v>
      </c>
      <c r="C11435" s="2" t="s">
        <v>8362</v>
      </c>
      <c r="D11435" s="2" t="s">
        <v>41</v>
      </c>
      <c r="E11435" s="2" t="s">
        <v>17</v>
      </c>
      <c r="F11435" s="2" t="s">
        <v>300</v>
      </c>
      <c r="G11435" s="2" t="s">
        <v>1730</v>
      </c>
      <c r="H11435" s="2" t="s">
        <v>1734</v>
      </c>
      <c r="I11435" s="2">
        <v>9510</v>
      </c>
      <c r="J11435" s="2">
        <v>0</v>
      </c>
      <c r="K11435" s="2">
        <v>23024091259</v>
      </c>
      <c r="L11435" s="3">
        <v>46029</v>
      </c>
      <c r="M11435" s="3">
        <v>46461</v>
      </c>
      <c r="N11435" s="2" t="s">
        <v>1393</v>
      </c>
    </row>
    <row r="11436" spans="2:14" x14ac:dyDescent="0.25">
      <c r="B11436" s="2" t="s">
        <v>8361</v>
      </c>
      <c r="C11436" s="2" t="s">
        <v>8362</v>
      </c>
      <c r="D11436" s="2" t="s">
        <v>41</v>
      </c>
      <c r="E11436" s="2" t="s">
        <v>17</v>
      </c>
      <c r="F11436" s="2" t="s">
        <v>300</v>
      </c>
      <c r="G11436" s="2" t="s">
        <v>1730</v>
      </c>
      <c r="H11436" s="2" t="s">
        <v>1734</v>
      </c>
      <c r="I11436" s="2">
        <v>9510</v>
      </c>
      <c r="J11436" s="2">
        <v>0</v>
      </c>
      <c r="K11436" s="2">
        <v>23024091283</v>
      </c>
      <c r="L11436" s="3">
        <v>45899</v>
      </c>
      <c r="M11436" s="3">
        <v>46201</v>
      </c>
      <c r="N11436" s="2" t="s">
        <v>1393</v>
      </c>
    </row>
    <row r="11437" spans="2:14" x14ac:dyDescent="0.25">
      <c r="B11437" s="2" t="s">
        <v>8361</v>
      </c>
      <c r="C11437" s="2" t="s">
        <v>8362</v>
      </c>
      <c r="D11437" s="2" t="s">
        <v>41</v>
      </c>
      <c r="E11437" s="2" t="s">
        <v>17</v>
      </c>
      <c r="F11437" s="2" t="s">
        <v>300</v>
      </c>
      <c r="G11437" s="2" t="s">
        <v>1730</v>
      </c>
      <c r="H11437" s="2" t="s">
        <v>1734</v>
      </c>
      <c r="I11437" s="2">
        <v>9510</v>
      </c>
      <c r="J11437" s="2">
        <v>0</v>
      </c>
      <c r="K11437" s="2">
        <v>23024091311</v>
      </c>
      <c r="L11437" s="3">
        <v>44958</v>
      </c>
      <c r="M11437" s="3">
        <v>45930</v>
      </c>
      <c r="N11437" s="2" t="s">
        <v>1393</v>
      </c>
    </row>
    <row r="11438" spans="2:14" x14ac:dyDescent="0.25">
      <c r="B11438" s="2" t="s">
        <v>8361</v>
      </c>
      <c r="C11438" s="2" t="s">
        <v>8362</v>
      </c>
      <c r="D11438" s="2" t="s">
        <v>41</v>
      </c>
      <c r="E11438" s="2" t="s">
        <v>17</v>
      </c>
      <c r="F11438" s="2" t="s">
        <v>300</v>
      </c>
      <c r="G11438" s="2" t="s">
        <v>1730</v>
      </c>
      <c r="H11438" s="2" t="s">
        <v>1734</v>
      </c>
      <c r="I11438" s="2">
        <v>9510</v>
      </c>
      <c r="J11438" s="2">
        <v>0</v>
      </c>
      <c r="K11438" s="2">
        <v>23024091316</v>
      </c>
      <c r="L11438" s="3">
        <v>45927</v>
      </c>
      <c r="M11438" s="3">
        <v>46351</v>
      </c>
      <c r="N11438" s="2" t="s">
        <v>1393</v>
      </c>
    </row>
    <row r="11439" spans="2:14" x14ac:dyDescent="0.25">
      <c r="B11439" s="2" t="s">
        <v>8361</v>
      </c>
      <c r="C11439" s="2" t="s">
        <v>8362</v>
      </c>
      <c r="D11439" s="2" t="s">
        <v>41</v>
      </c>
      <c r="E11439" s="2" t="s">
        <v>17</v>
      </c>
      <c r="F11439" s="2" t="s">
        <v>300</v>
      </c>
      <c r="G11439" s="2" t="s">
        <v>1730</v>
      </c>
      <c r="H11439" s="2" t="s">
        <v>1734</v>
      </c>
      <c r="I11439" s="2">
        <v>9510</v>
      </c>
      <c r="J11439" s="2">
        <v>0</v>
      </c>
      <c r="K11439" s="2">
        <v>23024091322</v>
      </c>
      <c r="L11439" s="3">
        <v>44958</v>
      </c>
      <c r="M11439" s="3">
        <v>46000</v>
      </c>
      <c r="N11439" s="2" t="s">
        <v>1393</v>
      </c>
    </row>
    <row r="11440" spans="2:14" x14ac:dyDescent="0.25">
      <c r="B11440" s="2" t="s">
        <v>8361</v>
      </c>
      <c r="C11440" s="2" t="s">
        <v>8362</v>
      </c>
      <c r="D11440" s="2" t="s">
        <v>41</v>
      </c>
      <c r="E11440" s="2" t="s">
        <v>17</v>
      </c>
      <c r="F11440" s="2" t="s">
        <v>300</v>
      </c>
      <c r="G11440" s="2" t="s">
        <v>1730</v>
      </c>
      <c r="H11440" s="2" t="s">
        <v>1734</v>
      </c>
      <c r="I11440" s="2">
        <v>9510</v>
      </c>
      <c r="J11440" s="2">
        <v>0</v>
      </c>
      <c r="K11440" s="2">
        <v>23024091323</v>
      </c>
      <c r="L11440" s="3">
        <v>44958</v>
      </c>
      <c r="M11440" s="3">
        <v>45931</v>
      </c>
      <c r="N11440" s="2" t="s">
        <v>1393</v>
      </c>
    </row>
    <row r="11441" spans="2:14" x14ac:dyDescent="0.25">
      <c r="B11441" s="2" t="s">
        <v>8361</v>
      </c>
      <c r="C11441" s="2" t="s">
        <v>8362</v>
      </c>
      <c r="D11441" s="2" t="s">
        <v>41</v>
      </c>
      <c r="E11441" s="2" t="s">
        <v>17</v>
      </c>
      <c r="F11441" s="2" t="s">
        <v>300</v>
      </c>
      <c r="G11441" s="2" t="s">
        <v>1730</v>
      </c>
      <c r="H11441" s="2" t="s">
        <v>1734</v>
      </c>
      <c r="I11441" s="2">
        <v>9510</v>
      </c>
      <c r="J11441" s="2">
        <v>0</v>
      </c>
      <c r="K11441" s="2">
        <v>23024091328</v>
      </c>
      <c r="L11441" s="3">
        <v>44958</v>
      </c>
      <c r="M11441" s="3">
        <v>45993</v>
      </c>
      <c r="N11441" s="2" t="s">
        <v>1393</v>
      </c>
    </row>
    <row r="11442" spans="2:14" x14ac:dyDescent="0.25">
      <c r="B11442" s="2" t="s">
        <v>8361</v>
      </c>
      <c r="C11442" s="2" t="s">
        <v>8362</v>
      </c>
      <c r="D11442" s="2" t="s">
        <v>41</v>
      </c>
      <c r="E11442" s="2" t="s">
        <v>17</v>
      </c>
      <c r="F11442" s="2" t="s">
        <v>300</v>
      </c>
      <c r="G11442" s="2" t="s">
        <v>1730</v>
      </c>
      <c r="H11442" s="2" t="s">
        <v>1734</v>
      </c>
      <c r="I11442" s="2">
        <v>9510</v>
      </c>
      <c r="J11442" s="2">
        <v>0</v>
      </c>
      <c r="K11442" s="2">
        <v>23024091329</v>
      </c>
      <c r="L11442" s="3">
        <v>44958</v>
      </c>
      <c r="M11442" s="3">
        <v>45930</v>
      </c>
      <c r="N11442" s="2" t="s">
        <v>1393</v>
      </c>
    </row>
    <row r="11443" spans="2:14" x14ac:dyDescent="0.25">
      <c r="B11443" s="2" t="s">
        <v>8361</v>
      </c>
      <c r="C11443" s="2" t="s">
        <v>8362</v>
      </c>
      <c r="D11443" s="2" t="s">
        <v>41</v>
      </c>
      <c r="E11443" s="2" t="s">
        <v>17</v>
      </c>
      <c r="F11443" s="2" t="s">
        <v>300</v>
      </c>
      <c r="G11443" s="2" t="s">
        <v>1730</v>
      </c>
      <c r="H11443" s="2" t="s">
        <v>1734</v>
      </c>
      <c r="I11443" s="2">
        <v>9510</v>
      </c>
      <c r="J11443" s="2">
        <v>0</v>
      </c>
      <c r="K11443" s="2">
        <v>23024091333</v>
      </c>
      <c r="L11443" s="3">
        <v>44958</v>
      </c>
      <c r="M11443" s="3">
        <v>46000</v>
      </c>
      <c r="N11443" s="2" t="s">
        <v>1393</v>
      </c>
    </row>
    <row r="11444" spans="2:14" x14ac:dyDescent="0.25">
      <c r="B11444" s="2" t="s">
        <v>8361</v>
      </c>
      <c r="C11444" s="2" t="s">
        <v>8362</v>
      </c>
      <c r="D11444" s="2" t="s">
        <v>41</v>
      </c>
      <c r="E11444" s="2" t="s">
        <v>17</v>
      </c>
      <c r="F11444" s="2" t="s">
        <v>300</v>
      </c>
      <c r="G11444" s="2" t="s">
        <v>1730</v>
      </c>
      <c r="H11444" s="2" t="s">
        <v>1734</v>
      </c>
      <c r="I11444" s="2">
        <v>9510</v>
      </c>
      <c r="J11444" s="2">
        <v>0</v>
      </c>
      <c r="K11444" s="2">
        <v>23024091334</v>
      </c>
      <c r="L11444" s="3">
        <v>44958</v>
      </c>
      <c r="M11444" s="3">
        <v>46000</v>
      </c>
      <c r="N11444" s="2" t="s">
        <v>1393</v>
      </c>
    </row>
    <row r="11445" spans="2:14" x14ac:dyDescent="0.25">
      <c r="B11445" s="2" t="s">
        <v>8361</v>
      </c>
      <c r="C11445" s="2" t="s">
        <v>8362</v>
      </c>
      <c r="D11445" s="2" t="s">
        <v>41</v>
      </c>
      <c r="E11445" s="2" t="s">
        <v>17</v>
      </c>
      <c r="F11445" s="2" t="s">
        <v>300</v>
      </c>
      <c r="G11445" s="2" t="s">
        <v>1730</v>
      </c>
      <c r="H11445" s="2" t="s">
        <v>1734</v>
      </c>
      <c r="I11445" s="2">
        <v>9510</v>
      </c>
      <c r="J11445" s="2">
        <v>0</v>
      </c>
      <c r="K11445" s="2">
        <v>23024091336</v>
      </c>
      <c r="L11445" s="3">
        <v>44958</v>
      </c>
      <c r="M11445" s="3">
        <v>46000</v>
      </c>
      <c r="N11445" s="2" t="s">
        <v>1393</v>
      </c>
    </row>
    <row r="11446" spans="2:14" x14ac:dyDescent="0.25">
      <c r="B11446" s="2" t="s">
        <v>8361</v>
      </c>
      <c r="C11446" s="2" t="s">
        <v>8362</v>
      </c>
      <c r="D11446" s="2" t="s">
        <v>41</v>
      </c>
      <c r="E11446" s="2" t="s">
        <v>17</v>
      </c>
      <c r="F11446" s="2" t="s">
        <v>300</v>
      </c>
      <c r="G11446" s="2" t="s">
        <v>1730</v>
      </c>
      <c r="H11446" s="2" t="s">
        <v>1734</v>
      </c>
      <c r="I11446" s="2">
        <v>9510</v>
      </c>
      <c r="J11446" s="2">
        <v>0</v>
      </c>
      <c r="K11446" s="2">
        <v>23024091337</v>
      </c>
      <c r="L11446" s="3">
        <v>44958</v>
      </c>
      <c r="M11446" s="3">
        <v>45931</v>
      </c>
      <c r="N11446" s="2" t="s">
        <v>1393</v>
      </c>
    </row>
    <row r="11447" spans="2:14" x14ac:dyDescent="0.25">
      <c r="B11447" s="2" t="s">
        <v>8361</v>
      </c>
      <c r="C11447" s="2" t="s">
        <v>8362</v>
      </c>
      <c r="D11447" s="2" t="s">
        <v>41</v>
      </c>
      <c r="E11447" s="2" t="s">
        <v>17</v>
      </c>
      <c r="F11447" s="2" t="s">
        <v>300</v>
      </c>
      <c r="G11447" s="2" t="s">
        <v>1730</v>
      </c>
      <c r="H11447" s="2" t="s">
        <v>1734</v>
      </c>
      <c r="I11447" s="2">
        <v>9510</v>
      </c>
      <c r="J11447" s="2">
        <v>0</v>
      </c>
      <c r="K11447" s="2">
        <v>23024091338</v>
      </c>
      <c r="L11447" s="3">
        <v>44958</v>
      </c>
      <c r="M11447" s="3">
        <v>46000</v>
      </c>
      <c r="N11447" s="2" t="s">
        <v>1393</v>
      </c>
    </row>
    <row r="11448" spans="2:14" x14ac:dyDescent="0.25">
      <c r="B11448" s="2" t="s">
        <v>8361</v>
      </c>
      <c r="C11448" s="2" t="s">
        <v>8362</v>
      </c>
      <c r="D11448" s="2" t="s">
        <v>41</v>
      </c>
      <c r="E11448" s="2" t="s">
        <v>17</v>
      </c>
      <c r="F11448" s="2" t="s">
        <v>300</v>
      </c>
      <c r="G11448" s="2" t="s">
        <v>1730</v>
      </c>
      <c r="H11448" s="2" t="s">
        <v>1734</v>
      </c>
      <c r="I11448" s="2">
        <v>9510</v>
      </c>
      <c r="J11448" s="2">
        <v>0</v>
      </c>
      <c r="K11448" s="2">
        <v>23024091340</v>
      </c>
      <c r="L11448" s="3">
        <v>44958</v>
      </c>
      <c r="M11448" s="3">
        <v>46000</v>
      </c>
      <c r="N11448" s="2" t="s">
        <v>1393</v>
      </c>
    </row>
    <row r="11449" spans="2:14" x14ac:dyDescent="0.25">
      <c r="B11449" s="2" t="s">
        <v>8361</v>
      </c>
      <c r="C11449" s="2" t="s">
        <v>8362</v>
      </c>
      <c r="D11449" s="2" t="s">
        <v>41</v>
      </c>
      <c r="E11449" s="2" t="s">
        <v>17</v>
      </c>
      <c r="F11449" s="2" t="s">
        <v>300</v>
      </c>
      <c r="G11449" s="2" t="s">
        <v>1730</v>
      </c>
      <c r="H11449" s="2" t="s">
        <v>1734</v>
      </c>
      <c r="I11449" s="2">
        <v>9510</v>
      </c>
      <c r="J11449" s="2">
        <v>0</v>
      </c>
      <c r="K11449" s="2">
        <v>23024091346</v>
      </c>
      <c r="L11449" s="3">
        <v>44958</v>
      </c>
      <c r="M11449" s="3">
        <v>46000</v>
      </c>
      <c r="N11449" s="2" t="s">
        <v>1393</v>
      </c>
    </row>
    <row r="11450" spans="2:14" x14ac:dyDescent="0.25">
      <c r="B11450" s="2" t="s">
        <v>8361</v>
      </c>
      <c r="C11450" s="2" t="s">
        <v>8362</v>
      </c>
      <c r="D11450" s="2" t="s">
        <v>41</v>
      </c>
      <c r="E11450" s="2" t="s">
        <v>17</v>
      </c>
      <c r="F11450" s="2" t="s">
        <v>300</v>
      </c>
      <c r="G11450" s="2" t="s">
        <v>1730</v>
      </c>
      <c r="H11450" s="2" t="s">
        <v>1734</v>
      </c>
      <c r="I11450" s="2">
        <v>9510</v>
      </c>
      <c r="J11450" s="2">
        <v>0</v>
      </c>
      <c r="K11450" s="2">
        <v>23024091347</v>
      </c>
      <c r="L11450" s="3">
        <v>44958</v>
      </c>
      <c r="M11450" s="3">
        <v>45931</v>
      </c>
      <c r="N11450" s="2" t="s">
        <v>1393</v>
      </c>
    </row>
    <row r="11451" spans="2:14" x14ac:dyDescent="0.25">
      <c r="B11451" s="2" t="s">
        <v>8361</v>
      </c>
      <c r="C11451" s="2" t="s">
        <v>8362</v>
      </c>
      <c r="D11451" s="2" t="s">
        <v>41</v>
      </c>
      <c r="E11451" s="2" t="s">
        <v>17</v>
      </c>
      <c r="F11451" s="2" t="s">
        <v>300</v>
      </c>
      <c r="G11451" s="2" t="s">
        <v>1730</v>
      </c>
      <c r="H11451" s="2" t="s">
        <v>1734</v>
      </c>
      <c r="I11451" s="2">
        <v>9510</v>
      </c>
      <c r="J11451" s="2">
        <v>0</v>
      </c>
      <c r="K11451" s="2">
        <v>23024091350</v>
      </c>
      <c r="L11451" s="3">
        <v>44958</v>
      </c>
      <c r="M11451" s="3">
        <v>46000</v>
      </c>
      <c r="N11451" s="2" t="s">
        <v>1393</v>
      </c>
    </row>
    <row r="11452" spans="2:14" x14ac:dyDescent="0.25">
      <c r="B11452" s="2" t="s">
        <v>8361</v>
      </c>
      <c r="C11452" s="2" t="s">
        <v>8362</v>
      </c>
      <c r="D11452" s="2" t="s">
        <v>41</v>
      </c>
      <c r="E11452" s="2" t="s">
        <v>17</v>
      </c>
      <c r="F11452" s="2" t="s">
        <v>300</v>
      </c>
      <c r="G11452" s="2" t="s">
        <v>1730</v>
      </c>
      <c r="H11452" s="2" t="s">
        <v>1734</v>
      </c>
      <c r="I11452" s="2">
        <v>9510</v>
      </c>
      <c r="J11452" s="2">
        <v>0</v>
      </c>
      <c r="K11452" s="2">
        <v>23024091351</v>
      </c>
      <c r="L11452" s="3">
        <v>44958</v>
      </c>
      <c r="M11452" s="3">
        <v>45931</v>
      </c>
      <c r="N11452" s="2" t="s">
        <v>1393</v>
      </c>
    </row>
    <row r="11453" spans="2:14" x14ac:dyDescent="0.25">
      <c r="B11453" s="2" t="s">
        <v>8361</v>
      </c>
      <c r="C11453" s="2" t="s">
        <v>8362</v>
      </c>
      <c r="D11453" s="2" t="s">
        <v>41</v>
      </c>
      <c r="E11453" s="2" t="s">
        <v>17</v>
      </c>
      <c r="F11453" s="2" t="s">
        <v>300</v>
      </c>
      <c r="G11453" s="2" t="s">
        <v>1730</v>
      </c>
      <c r="H11453" s="2" t="s">
        <v>1734</v>
      </c>
      <c r="I11453" s="2">
        <v>9510</v>
      </c>
      <c r="J11453" s="2">
        <v>0</v>
      </c>
      <c r="K11453" s="2">
        <v>23024091356</v>
      </c>
      <c r="L11453" s="3">
        <v>44958</v>
      </c>
      <c r="M11453" s="3">
        <v>46000</v>
      </c>
      <c r="N11453" s="2" t="s">
        <v>1393</v>
      </c>
    </row>
    <row r="11454" spans="2:14" x14ac:dyDescent="0.25">
      <c r="B11454" s="2" t="s">
        <v>8361</v>
      </c>
      <c r="C11454" s="2" t="s">
        <v>8362</v>
      </c>
      <c r="D11454" s="2" t="s">
        <v>41</v>
      </c>
      <c r="E11454" s="2" t="s">
        <v>17</v>
      </c>
      <c r="F11454" s="2" t="s">
        <v>300</v>
      </c>
      <c r="G11454" s="2" t="s">
        <v>1730</v>
      </c>
      <c r="H11454" s="2" t="s">
        <v>1734</v>
      </c>
      <c r="I11454" s="2">
        <v>9510</v>
      </c>
      <c r="J11454" s="2">
        <v>0</v>
      </c>
      <c r="K11454" s="2">
        <v>23024091361</v>
      </c>
      <c r="L11454" s="3">
        <v>44958</v>
      </c>
      <c r="M11454" s="3">
        <v>45931</v>
      </c>
      <c r="N11454" s="2" t="s">
        <v>1393</v>
      </c>
    </row>
    <row r="11455" spans="2:14" x14ac:dyDescent="0.25">
      <c r="B11455" s="2" t="s">
        <v>8361</v>
      </c>
      <c r="C11455" s="2" t="s">
        <v>8362</v>
      </c>
      <c r="D11455" s="2" t="s">
        <v>41</v>
      </c>
      <c r="E11455" s="2" t="s">
        <v>17</v>
      </c>
      <c r="F11455" s="2" t="s">
        <v>300</v>
      </c>
      <c r="G11455" s="2" t="s">
        <v>1730</v>
      </c>
      <c r="H11455" s="2" t="s">
        <v>1734</v>
      </c>
      <c r="I11455" s="2">
        <v>9510</v>
      </c>
      <c r="J11455" s="2">
        <v>0</v>
      </c>
      <c r="K11455" s="2">
        <v>23024091364</v>
      </c>
      <c r="L11455" s="3">
        <v>44958</v>
      </c>
      <c r="M11455" s="3">
        <v>45931</v>
      </c>
      <c r="N11455" s="2" t="s">
        <v>1393</v>
      </c>
    </row>
    <row r="11456" spans="2:14" x14ac:dyDescent="0.25">
      <c r="B11456" s="2" t="s">
        <v>8361</v>
      </c>
      <c r="C11456" s="2" t="s">
        <v>8362</v>
      </c>
      <c r="D11456" s="2" t="s">
        <v>41</v>
      </c>
      <c r="E11456" s="2" t="s">
        <v>17</v>
      </c>
      <c r="F11456" s="2" t="s">
        <v>300</v>
      </c>
      <c r="G11456" s="2" t="s">
        <v>1730</v>
      </c>
      <c r="H11456" s="2" t="s">
        <v>1734</v>
      </c>
      <c r="I11456" s="2">
        <v>9510</v>
      </c>
      <c r="J11456" s="2">
        <v>0</v>
      </c>
      <c r="K11456" s="2">
        <v>23024091366</v>
      </c>
      <c r="L11456" s="3">
        <v>44958</v>
      </c>
      <c r="M11456" s="3">
        <v>45931</v>
      </c>
      <c r="N11456" s="2" t="s">
        <v>1393</v>
      </c>
    </row>
    <row r="11457" spans="2:14" x14ac:dyDescent="0.25">
      <c r="B11457" s="2" t="s">
        <v>8361</v>
      </c>
      <c r="C11457" s="2" t="s">
        <v>8362</v>
      </c>
      <c r="D11457" s="2" t="s">
        <v>41</v>
      </c>
      <c r="E11457" s="2" t="s">
        <v>17</v>
      </c>
      <c r="F11457" s="2" t="s">
        <v>300</v>
      </c>
      <c r="G11457" s="2" t="s">
        <v>1730</v>
      </c>
      <c r="H11457" s="2" t="s">
        <v>1734</v>
      </c>
      <c r="I11457" s="2">
        <v>9510</v>
      </c>
      <c r="J11457" s="2">
        <v>0</v>
      </c>
      <c r="K11457" s="2">
        <v>23024091370</v>
      </c>
      <c r="L11457" s="3">
        <v>44958</v>
      </c>
      <c r="M11457" s="3">
        <v>46000</v>
      </c>
      <c r="N11457" s="2" t="s">
        <v>1393</v>
      </c>
    </row>
    <row r="11458" spans="2:14" x14ac:dyDescent="0.25">
      <c r="B11458" s="2" t="s">
        <v>8361</v>
      </c>
      <c r="C11458" s="2" t="s">
        <v>8362</v>
      </c>
      <c r="D11458" s="2" t="s">
        <v>41</v>
      </c>
      <c r="E11458" s="2" t="s">
        <v>17</v>
      </c>
      <c r="F11458" s="2" t="s">
        <v>300</v>
      </c>
      <c r="G11458" s="2" t="s">
        <v>1730</v>
      </c>
      <c r="H11458" s="2" t="s">
        <v>1734</v>
      </c>
      <c r="I11458" s="2">
        <v>9510</v>
      </c>
      <c r="J11458" s="2">
        <v>0</v>
      </c>
      <c r="K11458" s="2">
        <v>23024091372</v>
      </c>
      <c r="L11458" s="3">
        <v>44958</v>
      </c>
      <c r="M11458" s="3">
        <v>45931</v>
      </c>
      <c r="N11458" s="2" t="s">
        <v>1393</v>
      </c>
    </row>
    <row r="11459" spans="2:14" x14ac:dyDescent="0.25">
      <c r="B11459" s="2" t="s">
        <v>8361</v>
      </c>
      <c r="C11459" s="2" t="s">
        <v>8362</v>
      </c>
      <c r="D11459" s="2" t="s">
        <v>41</v>
      </c>
      <c r="E11459" s="2" t="s">
        <v>17</v>
      </c>
      <c r="F11459" s="2" t="s">
        <v>300</v>
      </c>
      <c r="G11459" s="2" t="s">
        <v>1730</v>
      </c>
      <c r="H11459" s="2" t="s">
        <v>1734</v>
      </c>
      <c r="I11459" s="2">
        <v>9510</v>
      </c>
      <c r="J11459" s="2">
        <v>0</v>
      </c>
      <c r="K11459" s="2">
        <v>23024091392</v>
      </c>
      <c r="L11459" s="3">
        <v>45899</v>
      </c>
      <c r="M11459" s="3">
        <v>46201</v>
      </c>
      <c r="N11459" s="2" t="s">
        <v>1393</v>
      </c>
    </row>
    <row r="11460" spans="2:14" x14ac:dyDescent="0.25">
      <c r="B11460" s="2" t="s">
        <v>8361</v>
      </c>
      <c r="C11460" s="2" t="s">
        <v>8362</v>
      </c>
      <c r="D11460" s="2" t="s">
        <v>41</v>
      </c>
      <c r="E11460" s="2" t="s">
        <v>17</v>
      </c>
      <c r="F11460" s="2" t="s">
        <v>300</v>
      </c>
      <c r="G11460" s="2" t="s">
        <v>1730</v>
      </c>
      <c r="H11460" s="2" t="s">
        <v>1734</v>
      </c>
      <c r="I11460" s="2">
        <v>9510</v>
      </c>
      <c r="J11460" s="2">
        <v>0</v>
      </c>
      <c r="K11460" s="2">
        <v>23024091406</v>
      </c>
      <c r="L11460" s="3">
        <v>44958</v>
      </c>
      <c r="M11460" s="3">
        <v>45937</v>
      </c>
      <c r="N11460" s="2" t="s">
        <v>1393</v>
      </c>
    </row>
    <row r="11461" spans="2:14" x14ac:dyDescent="0.25">
      <c r="B11461" s="2" t="s">
        <v>8361</v>
      </c>
      <c r="C11461" s="2" t="s">
        <v>8362</v>
      </c>
      <c r="D11461" s="2" t="s">
        <v>41</v>
      </c>
      <c r="E11461" s="2" t="s">
        <v>17</v>
      </c>
      <c r="F11461" s="2" t="s">
        <v>300</v>
      </c>
      <c r="G11461" s="2" t="s">
        <v>1730</v>
      </c>
      <c r="H11461" s="2" t="s">
        <v>1734</v>
      </c>
      <c r="I11461" s="2">
        <v>9510</v>
      </c>
      <c r="J11461" s="2">
        <v>0</v>
      </c>
      <c r="K11461" s="2">
        <v>23024091406</v>
      </c>
      <c r="L11461" s="3">
        <v>45899</v>
      </c>
      <c r="M11461" s="3">
        <v>46198</v>
      </c>
      <c r="N11461" s="2" t="s">
        <v>1393</v>
      </c>
    </row>
    <row r="11462" spans="2:14" x14ac:dyDescent="0.25">
      <c r="B11462" s="2" t="s">
        <v>8361</v>
      </c>
      <c r="C11462" s="2" t="s">
        <v>8362</v>
      </c>
      <c r="D11462" s="2" t="s">
        <v>41</v>
      </c>
      <c r="E11462" s="2" t="s">
        <v>17</v>
      </c>
      <c r="F11462" s="2" t="s">
        <v>300</v>
      </c>
      <c r="G11462" s="2" t="s">
        <v>1730</v>
      </c>
      <c r="H11462" s="2" t="s">
        <v>1734</v>
      </c>
      <c r="I11462" s="2">
        <v>9510</v>
      </c>
      <c r="J11462" s="2">
        <v>0</v>
      </c>
      <c r="K11462" s="2">
        <v>23024091411</v>
      </c>
      <c r="L11462" s="3">
        <v>45899</v>
      </c>
      <c r="M11462" s="3">
        <v>46201</v>
      </c>
      <c r="N11462" s="2" t="s">
        <v>1393</v>
      </c>
    </row>
    <row r="11463" spans="2:14" x14ac:dyDescent="0.25">
      <c r="B11463" s="2" t="s">
        <v>8361</v>
      </c>
      <c r="C11463" s="2" t="s">
        <v>8362</v>
      </c>
      <c r="D11463" s="2" t="s">
        <v>41</v>
      </c>
      <c r="E11463" s="2" t="s">
        <v>17</v>
      </c>
      <c r="F11463" s="2" t="s">
        <v>300</v>
      </c>
      <c r="G11463" s="2" t="s">
        <v>1730</v>
      </c>
      <c r="H11463" s="2" t="s">
        <v>1734</v>
      </c>
      <c r="I11463" s="2">
        <v>9510</v>
      </c>
      <c r="J11463" s="2">
        <v>0</v>
      </c>
      <c r="K11463" s="2">
        <v>23024091414</v>
      </c>
      <c r="L11463" s="3">
        <v>44958</v>
      </c>
      <c r="M11463" s="3">
        <v>45937</v>
      </c>
      <c r="N11463" s="2" t="s">
        <v>1393</v>
      </c>
    </row>
    <row r="11464" spans="2:14" x14ac:dyDescent="0.25">
      <c r="B11464" s="2" t="s">
        <v>8361</v>
      </c>
      <c r="C11464" s="2" t="s">
        <v>8362</v>
      </c>
      <c r="D11464" s="2" t="s">
        <v>41</v>
      </c>
      <c r="E11464" s="2" t="s">
        <v>17</v>
      </c>
      <c r="F11464" s="2" t="s">
        <v>300</v>
      </c>
      <c r="G11464" s="2" t="s">
        <v>1730</v>
      </c>
      <c r="H11464" s="2" t="s">
        <v>1734</v>
      </c>
      <c r="I11464" s="2">
        <v>9510</v>
      </c>
      <c r="J11464" s="2">
        <v>0</v>
      </c>
      <c r="K11464" s="2">
        <v>23024091420</v>
      </c>
      <c r="L11464" s="3">
        <v>45899</v>
      </c>
      <c r="M11464" s="3">
        <v>46198</v>
      </c>
      <c r="N11464" s="2" t="s">
        <v>1393</v>
      </c>
    </row>
    <row r="11465" spans="2:14" x14ac:dyDescent="0.25">
      <c r="B11465" s="2" t="s">
        <v>8361</v>
      </c>
      <c r="C11465" s="2" t="s">
        <v>8362</v>
      </c>
      <c r="D11465" s="2" t="s">
        <v>41</v>
      </c>
      <c r="E11465" s="2" t="s">
        <v>17</v>
      </c>
      <c r="F11465" s="2" t="s">
        <v>300</v>
      </c>
      <c r="G11465" s="2" t="s">
        <v>1730</v>
      </c>
      <c r="H11465" s="2" t="s">
        <v>1734</v>
      </c>
      <c r="I11465" s="2">
        <v>9510</v>
      </c>
      <c r="J11465" s="2">
        <v>0</v>
      </c>
      <c r="K11465" s="2">
        <v>23024091434</v>
      </c>
      <c r="L11465" s="3">
        <v>45899</v>
      </c>
      <c r="M11465" s="3">
        <v>46198</v>
      </c>
      <c r="N11465" s="2" t="s">
        <v>1393</v>
      </c>
    </row>
    <row r="11466" spans="2:14" x14ac:dyDescent="0.25">
      <c r="B11466" s="2" t="s">
        <v>8361</v>
      </c>
      <c r="C11466" s="2" t="s">
        <v>8362</v>
      </c>
      <c r="D11466" s="2" t="s">
        <v>41</v>
      </c>
      <c r="E11466" s="2" t="s">
        <v>17</v>
      </c>
      <c r="F11466" s="2" t="s">
        <v>300</v>
      </c>
      <c r="G11466" s="2" t="s">
        <v>1730</v>
      </c>
      <c r="H11466" s="2" t="s">
        <v>1734</v>
      </c>
      <c r="I11466" s="2">
        <v>9510</v>
      </c>
      <c r="J11466" s="2">
        <v>0</v>
      </c>
      <c r="K11466" s="2">
        <v>23024091435</v>
      </c>
      <c r="L11466" s="3">
        <v>45927</v>
      </c>
      <c r="M11466" s="3">
        <v>46364</v>
      </c>
      <c r="N11466" s="2" t="s">
        <v>1393</v>
      </c>
    </row>
    <row r="11467" spans="2:14" x14ac:dyDescent="0.25">
      <c r="B11467" s="2" t="s">
        <v>8361</v>
      </c>
      <c r="C11467" s="2" t="s">
        <v>8362</v>
      </c>
      <c r="D11467" s="2" t="s">
        <v>41</v>
      </c>
      <c r="E11467" s="2" t="s">
        <v>17</v>
      </c>
      <c r="F11467" s="2" t="s">
        <v>300</v>
      </c>
      <c r="G11467" s="2" t="s">
        <v>1730</v>
      </c>
      <c r="H11467" s="2" t="s">
        <v>1734</v>
      </c>
      <c r="I11467" s="2">
        <v>9510</v>
      </c>
      <c r="J11467" s="2">
        <v>0</v>
      </c>
      <c r="K11467" s="2">
        <v>23024091440</v>
      </c>
      <c r="L11467" s="3">
        <v>45897</v>
      </c>
      <c r="M11467" s="3">
        <v>46198</v>
      </c>
      <c r="N11467" s="2" t="s">
        <v>1393</v>
      </c>
    </row>
    <row r="11468" spans="2:14" x14ac:dyDescent="0.25">
      <c r="B11468" s="2" t="s">
        <v>8361</v>
      </c>
      <c r="C11468" s="2" t="s">
        <v>8362</v>
      </c>
      <c r="D11468" s="2" t="s">
        <v>41</v>
      </c>
      <c r="E11468" s="2" t="s">
        <v>17</v>
      </c>
      <c r="F11468" s="2" t="s">
        <v>300</v>
      </c>
      <c r="G11468" s="2" t="s">
        <v>1730</v>
      </c>
      <c r="H11468" s="2" t="s">
        <v>1734</v>
      </c>
      <c r="I11468" s="2">
        <v>9510</v>
      </c>
      <c r="J11468" s="2">
        <v>0</v>
      </c>
      <c r="K11468" s="2">
        <v>23024091445</v>
      </c>
      <c r="L11468" s="3">
        <v>44958</v>
      </c>
      <c r="M11468" s="3">
        <v>45937</v>
      </c>
      <c r="N11468" s="2" t="s">
        <v>1393</v>
      </c>
    </row>
    <row r="11469" spans="2:14" x14ac:dyDescent="0.25">
      <c r="B11469" s="2" t="s">
        <v>8361</v>
      </c>
      <c r="C11469" s="2" t="s">
        <v>8362</v>
      </c>
      <c r="D11469" s="2" t="s">
        <v>41</v>
      </c>
      <c r="E11469" s="2" t="s">
        <v>17</v>
      </c>
      <c r="F11469" s="2" t="s">
        <v>300</v>
      </c>
      <c r="G11469" s="2" t="s">
        <v>1730</v>
      </c>
      <c r="H11469" s="2" t="s">
        <v>1734</v>
      </c>
      <c r="I11469" s="2">
        <v>9510</v>
      </c>
      <c r="J11469" s="2">
        <v>0</v>
      </c>
      <c r="K11469" s="2">
        <v>23024091451</v>
      </c>
      <c r="L11469" s="3">
        <v>45925</v>
      </c>
      <c r="M11469" s="3">
        <v>46364</v>
      </c>
      <c r="N11469" s="2" t="s">
        <v>1393</v>
      </c>
    </row>
    <row r="11470" spans="2:14" x14ac:dyDescent="0.25">
      <c r="B11470" s="2" t="s">
        <v>8361</v>
      </c>
      <c r="C11470" s="2" t="s">
        <v>8362</v>
      </c>
      <c r="D11470" s="2" t="s">
        <v>41</v>
      </c>
      <c r="E11470" s="2" t="s">
        <v>17</v>
      </c>
      <c r="F11470" s="2" t="s">
        <v>300</v>
      </c>
      <c r="G11470" s="2" t="s">
        <v>1730</v>
      </c>
      <c r="H11470" s="2" t="s">
        <v>1734</v>
      </c>
      <c r="I11470" s="2">
        <v>9510</v>
      </c>
      <c r="J11470" s="2">
        <v>0</v>
      </c>
      <c r="K11470" s="2">
        <v>23024091451</v>
      </c>
      <c r="L11470" s="3">
        <v>46029</v>
      </c>
      <c r="M11470" s="3">
        <v>46464</v>
      </c>
      <c r="N11470" s="2" t="s">
        <v>1393</v>
      </c>
    </row>
    <row r="11471" spans="2:14" x14ac:dyDescent="0.25">
      <c r="B11471" s="2" t="s">
        <v>8361</v>
      </c>
      <c r="C11471" s="2" t="s">
        <v>8362</v>
      </c>
      <c r="D11471" s="2" t="s">
        <v>41</v>
      </c>
      <c r="E11471" s="2" t="s">
        <v>17</v>
      </c>
      <c r="F11471" s="2" t="s">
        <v>300</v>
      </c>
      <c r="G11471" s="2" t="s">
        <v>1730</v>
      </c>
      <c r="H11471" s="2" t="s">
        <v>1734</v>
      </c>
      <c r="I11471" s="2">
        <v>9510</v>
      </c>
      <c r="J11471" s="2">
        <v>0</v>
      </c>
      <c r="K11471" s="2">
        <v>23024091452</v>
      </c>
      <c r="L11471" s="3">
        <v>45896</v>
      </c>
      <c r="M11471" s="3">
        <v>46023</v>
      </c>
      <c r="N11471" s="2" t="s">
        <v>1393</v>
      </c>
    </row>
    <row r="11472" spans="2:14" x14ac:dyDescent="0.25">
      <c r="B11472" s="2" t="s">
        <v>8361</v>
      </c>
      <c r="C11472" s="2" t="s">
        <v>8362</v>
      </c>
      <c r="D11472" s="2" t="s">
        <v>41</v>
      </c>
      <c r="E11472" s="2" t="s">
        <v>17</v>
      </c>
      <c r="F11472" s="2" t="s">
        <v>300</v>
      </c>
      <c r="G11472" s="2" t="s">
        <v>1730</v>
      </c>
      <c r="H11472" s="2" t="s">
        <v>1734</v>
      </c>
      <c r="I11472" s="2">
        <v>9510</v>
      </c>
      <c r="J11472" s="2">
        <v>0</v>
      </c>
      <c r="K11472" s="2">
        <v>23024091455</v>
      </c>
      <c r="L11472" s="3">
        <v>44958</v>
      </c>
      <c r="M11472" s="3">
        <v>46000</v>
      </c>
      <c r="N11472" s="2" t="s">
        <v>1393</v>
      </c>
    </row>
    <row r="11473" spans="2:14" x14ac:dyDescent="0.25">
      <c r="B11473" s="2" t="s">
        <v>8361</v>
      </c>
      <c r="C11473" s="2" t="s">
        <v>8362</v>
      </c>
      <c r="D11473" s="2" t="s">
        <v>41</v>
      </c>
      <c r="E11473" s="2" t="s">
        <v>17</v>
      </c>
      <c r="F11473" s="2" t="s">
        <v>300</v>
      </c>
      <c r="G11473" s="2" t="s">
        <v>1730</v>
      </c>
      <c r="H11473" s="2" t="s">
        <v>1734</v>
      </c>
      <c r="I11473" s="2">
        <v>9510</v>
      </c>
      <c r="J11473" s="2">
        <v>0</v>
      </c>
      <c r="K11473" s="2">
        <v>23024091457</v>
      </c>
      <c r="L11473" s="3">
        <v>45899</v>
      </c>
      <c r="M11473" s="3">
        <v>46198</v>
      </c>
      <c r="N11473" s="2" t="s">
        <v>1393</v>
      </c>
    </row>
    <row r="11474" spans="2:14" x14ac:dyDescent="0.25">
      <c r="B11474" s="2" t="s">
        <v>8361</v>
      </c>
      <c r="C11474" s="2" t="s">
        <v>8362</v>
      </c>
      <c r="D11474" s="2" t="s">
        <v>41</v>
      </c>
      <c r="E11474" s="2" t="s">
        <v>17</v>
      </c>
      <c r="F11474" s="2" t="s">
        <v>300</v>
      </c>
      <c r="G11474" s="2" t="s">
        <v>1730</v>
      </c>
      <c r="H11474" s="2" t="s">
        <v>1734</v>
      </c>
      <c r="I11474" s="2">
        <v>9510</v>
      </c>
      <c r="J11474" s="2">
        <v>0</v>
      </c>
      <c r="K11474" s="2">
        <v>23024091460</v>
      </c>
      <c r="L11474" s="3">
        <v>44958</v>
      </c>
      <c r="M11474" s="3">
        <v>45937</v>
      </c>
      <c r="N11474" s="2" t="s">
        <v>1393</v>
      </c>
    </row>
    <row r="11475" spans="2:14" x14ac:dyDescent="0.25">
      <c r="B11475" s="2" t="s">
        <v>8361</v>
      </c>
      <c r="C11475" s="2" t="s">
        <v>8362</v>
      </c>
      <c r="D11475" s="2" t="s">
        <v>41</v>
      </c>
      <c r="E11475" s="2" t="s">
        <v>17</v>
      </c>
      <c r="F11475" s="2" t="s">
        <v>300</v>
      </c>
      <c r="G11475" s="2" t="s">
        <v>1730</v>
      </c>
      <c r="H11475" s="2" t="s">
        <v>1734</v>
      </c>
      <c r="I11475" s="2">
        <v>9510</v>
      </c>
      <c r="J11475" s="2">
        <v>0</v>
      </c>
      <c r="K11475" s="2">
        <v>23024091479</v>
      </c>
      <c r="L11475" s="3">
        <v>45896</v>
      </c>
      <c r="M11475" s="3">
        <v>46023</v>
      </c>
      <c r="N11475" s="2" t="s">
        <v>1393</v>
      </c>
    </row>
    <row r="11476" spans="2:14" x14ac:dyDescent="0.25">
      <c r="B11476" s="2" t="s">
        <v>8361</v>
      </c>
      <c r="C11476" s="2" t="s">
        <v>8362</v>
      </c>
      <c r="D11476" s="2" t="s">
        <v>41</v>
      </c>
      <c r="E11476" s="2" t="s">
        <v>17</v>
      </c>
      <c r="F11476" s="2" t="s">
        <v>300</v>
      </c>
      <c r="G11476" s="2" t="s">
        <v>1730</v>
      </c>
      <c r="H11476" s="2" t="s">
        <v>1734</v>
      </c>
      <c r="I11476" s="2">
        <v>9510</v>
      </c>
      <c r="J11476" s="2">
        <v>0</v>
      </c>
      <c r="K11476" s="2">
        <v>23024091488</v>
      </c>
      <c r="L11476" s="3">
        <v>44958</v>
      </c>
      <c r="M11476" s="3">
        <v>45937</v>
      </c>
      <c r="N11476" s="2" t="s">
        <v>1393</v>
      </c>
    </row>
    <row r="11477" spans="2:14" x14ac:dyDescent="0.25">
      <c r="B11477" s="2" t="s">
        <v>8361</v>
      </c>
      <c r="C11477" s="2" t="s">
        <v>8362</v>
      </c>
      <c r="D11477" s="2" t="s">
        <v>41</v>
      </c>
      <c r="E11477" s="2" t="s">
        <v>17</v>
      </c>
      <c r="F11477" s="2" t="s">
        <v>300</v>
      </c>
      <c r="G11477" s="2" t="s">
        <v>1730</v>
      </c>
      <c r="H11477" s="2" t="s">
        <v>1734</v>
      </c>
      <c r="I11477" s="2">
        <v>9510</v>
      </c>
      <c r="J11477" s="2">
        <v>0</v>
      </c>
      <c r="K11477" s="2">
        <v>23024091499</v>
      </c>
      <c r="L11477" s="3">
        <v>45897</v>
      </c>
      <c r="M11477" s="3">
        <v>46198</v>
      </c>
      <c r="N11477" s="2" t="s">
        <v>1393</v>
      </c>
    </row>
    <row r="11478" spans="2:14" x14ac:dyDescent="0.25">
      <c r="B11478" s="2" t="s">
        <v>8361</v>
      </c>
      <c r="C11478" s="2" t="s">
        <v>8362</v>
      </c>
      <c r="D11478" s="2" t="s">
        <v>41</v>
      </c>
      <c r="E11478" s="2" t="s">
        <v>17</v>
      </c>
      <c r="F11478" s="2" t="s">
        <v>300</v>
      </c>
      <c r="G11478" s="2" t="s">
        <v>1730</v>
      </c>
      <c r="H11478" s="2" t="s">
        <v>1734</v>
      </c>
      <c r="I11478" s="2">
        <v>9510</v>
      </c>
      <c r="J11478" s="2">
        <v>0</v>
      </c>
      <c r="K11478" s="2">
        <v>23024091501</v>
      </c>
      <c r="L11478" s="3">
        <v>45897</v>
      </c>
      <c r="M11478" s="3">
        <v>46198</v>
      </c>
      <c r="N11478" s="2" t="s">
        <v>1393</v>
      </c>
    </row>
    <row r="11479" spans="2:14" x14ac:dyDescent="0.25">
      <c r="B11479" s="2" t="s">
        <v>8361</v>
      </c>
      <c r="C11479" s="2" t="s">
        <v>8362</v>
      </c>
      <c r="D11479" s="2" t="s">
        <v>41</v>
      </c>
      <c r="E11479" s="2" t="s">
        <v>17</v>
      </c>
      <c r="F11479" s="2" t="s">
        <v>300</v>
      </c>
      <c r="G11479" s="2" t="s">
        <v>1730</v>
      </c>
      <c r="H11479" s="2" t="s">
        <v>1734</v>
      </c>
      <c r="I11479" s="2">
        <v>9510</v>
      </c>
      <c r="J11479" s="2">
        <v>0</v>
      </c>
      <c r="K11479" s="2">
        <v>23024091514</v>
      </c>
      <c r="L11479" s="3">
        <v>45897</v>
      </c>
      <c r="M11479" s="3">
        <v>46198</v>
      </c>
      <c r="N11479" s="2" t="s">
        <v>1393</v>
      </c>
    </row>
    <row r="11480" spans="2:14" x14ac:dyDescent="0.25">
      <c r="B11480" s="2" t="s">
        <v>8361</v>
      </c>
      <c r="C11480" s="2" t="s">
        <v>8362</v>
      </c>
      <c r="D11480" s="2" t="s">
        <v>41</v>
      </c>
      <c r="E11480" s="2" t="s">
        <v>17</v>
      </c>
      <c r="F11480" s="2" t="s">
        <v>300</v>
      </c>
      <c r="G11480" s="2" t="s">
        <v>1730</v>
      </c>
      <c r="H11480" s="2" t="s">
        <v>1734</v>
      </c>
      <c r="I11480" s="2">
        <v>9510</v>
      </c>
      <c r="J11480" s="2">
        <v>0</v>
      </c>
      <c r="K11480" s="2">
        <v>23024091519</v>
      </c>
      <c r="L11480" s="3">
        <v>44958</v>
      </c>
      <c r="M11480" s="3">
        <v>45938</v>
      </c>
      <c r="N11480" s="2" t="s">
        <v>1393</v>
      </c>
    </row>
    <row r="11481" spans="2:14" x14ac:dyDescent="0.25">
      <c r="B11481" s="2" t="s">
        <v>8361</v>
      </c>
      <c r="C11481" s="2" t="s">
        <v>8362</v>
      </c>
      <c r="D11481" s="2" t="s">
        <v>41</v>
      </c>
      <c r="E11481" s="2" t="s">
        <v>17</v>
      </c>
      <c r="F11481" s="2" t="s">
        <v>300</v>
      </c>
      <c r="G11481" s="2" t="s">
        <v>1730</v>
      </c>
      <c r="H11481" s="2" t="s">
        <v>1734</v>
      </c>
      <c r="I11481" s="2">
        <v>9510</v>
      </c>
      <c r="J11481" s="2">
        <v>0</v>
      </c>
      <c r="K11481" s="2">
        <v>23024091528</v>
      </c>
      <c r="L11481" s="3">
        <v>45899</v>
      </c>
      <c r="M11481" s="3">
        <v>46198</v>
      </c>
      <c r="N11481" s="2" t="s">
        <v>1393</v>
      </c>
    </row>
    <row r="11482" spans="2:14" x14ac:dyDescent="0.25">
      <c r="B11482" s="2" t="s">
        <v>8361</v>
      </c>
      <c r="C11482" s="2" t="s">
        <v>8362</v>
      </c>
      <c r="D11482" s="2" t="s">
        <v>41</v>
      </c>
      <c r="E11482" s="2" t="s">
        <v>17</v>
      </c>
      <c r="F11482" s="2" t="s">
        <v>300</v>
      </c>
      <c r="G11482" s="2" t="s">
        <v>1730</v>
      </c>
      <c r="H11482" s="2" t="s">
        <v>1734</v>
      </c>
      <c r="I11482" s="2">
        <v>9510</v>
      </c>
      <c r="J11482" s="2">
        <v>0</v>
      </c>
      <c r="K11482" s="2">
        <v>23024091541</v>
      </c>
      <c r="L11482" s="3">
        <v>45896</v>
      </c>
      <c r="M11482" s="3">
        <v>46023</v>
      </c>
      <c r="N11482" s="2" t="s">
        <v>1393</v>
      </c>
    </row>
    <row r="11483" spans="2:14" x14ac:dyDescent="0.25">
      <c r="B11483" s="2" t="s">
        <v>8361</v>
      </c>
      <c r="C11483" s="2" t="s">
        <v>8362</v>
      </c>
      <c r="D11483" s="2" t="s">
        <v>41</v>
      </c>
      <c r="E11483" s="2" t="s">
        <v>17</v>
      </c>
      <c r="F11483" s="2" t="s">
        <v>300</v>
      </c>
      <c r="G11483" s="2" t="s">
        <v>1730</v>
      </c>
      <c r="H11483" s="2" t="s">
        <v>1734</v>
      </c>
      <c r="I11483" s="2">
        <v>9510</v>
      </c>
      <c r="J11483" s="2">
        <v>0</v>
      </c>
      <c r="K11483" s="2">
        <v>23024091565</v>
      </c>
      <c r="L11483" s="3">
        <v>44958</v>
      </c>
      <c r="M11483" s="3">
        <v>45938</v>
      </c>
      <c r="N11483" s="2" t="s">
        <v>1393</v>
      </c>
    </row>
    <row r="11484" spans="2:14" x14ac:dyDescent="0.25">
      <c r="B11484" s="2" t="s">
        <v>8361</v>
      </c>
      <c r="C11484" s="2" t="s">
        <v>8362</v>
      </c>
      <c r="D11484" s="2" t="s">
        <v>41</v>
      </c>
      <c r="E11484" s="2" t="s">
        <v>17</v>
      </c>
      <c r="F11484" s="2" t="s">
        <v>300</v>
      </c>
      <c r="G11484" s="2" t="s">
        <v>1730</v>
      </c>
      <c r="H11484" s="2" t="s">
        <v>1734</v>
      </c>
      <c r="I11484" s="2">
        <v>9510</v>
      </c>
      <c r="J11484" s="2">
        <v>0</v>
      </c>
      <c r="K11484" s="2">
        <v>23024091572</v>
      </c>
      <c r="L11484" s="3">
        <v>44958</v>
      </c>
      <c r="M11484" s="3">
        <v>45938</v>
      </c>
      <c r="N11484" s="2" t="s">
        <v>1393</v>
      </c>
    </row>
    <row r="11485" spans="2:14" x14ac:dyDescent="0.25">
      <c r="B11485" s="2" t="s">
        <v>8361</v>
      </c>
      <c r="C11485" s="2" t="s">
        <v>8362</v>
      </c>
      <c r="D11485" s="2" t="s">
        <v>41</v>
      </c>
      <c r="E11485" s="2" t="s">
        <v>17</v>
      </c>
      <c r="F11485" s="2" t="s">
        <v>300</v>
      </c>
      <c r="G11485" s="2" t="s">
        <v>1730</v>
      </c>
      <c r="H11485" s="2" t="s">
        <v>1734</v>
      </c>
      <c r="I11485" s="2">
        <v>9510</v>
      </c>
      <c r="J11485" s="2">
        <v>0</v>
      </c>
      <c r="K11485" s="2">
        <v>23024101654</v>
      </c>
      <c r="L11485" s="3">
        <v>45899</v>
      </c>
      <c r="M11485" s="3">
        <v>46201</v>
      </c>
      <c r="N11485" s="2" t="s">
        <v>1393</v>
      </c>
    </row>
    <row r="11486" spans="2:14" x14ac:dyDescent="0.25">
      <c r="B11486" s="2" t="s">
        <v>8361</v>
      </c>
      <c r="C11486" s="2" t="s">
        <v>8362</v>
      </c>
      <c r="D11486" s="2" t="s">
        <v>41</v>
      </c>
      <c r="E11486" s="2" t="s">
        <v>17</v>
      </c>
      <c r="F11486" s="2" t="s">
        <v>300</v>
      </c>
      <c r="G11486" s="2" t="s">
        <v>1730</v>
      </c>
      <c r="H11486" s="2" t="s">
        <v>1734</v>
      </c>
      <c r="I11486" s="2">
        <v>9510</v>
      </c>
      <c r="J11486" s="2">
        <v>0</v>
      </c>
      <c r="K11486" s="2">
        <v>23024101661</v>
      </c>
      <c r="L11486" s="3">
        <v>45899</v>
      </c>
      <c r="M11486" s="3">
        <v>46199</v>
      </c>
      <c r="N11486" s="2" t="s">
        <v>1393</v>
      </c>
    </row>
    <row r="11487" spans="2:14" x14ac:dyDescent="0.25">
      <c r="B11487" s="2" t="s">
        <v>8361</v>
      </c>
      <c r="C11487" s="2" t="s">
        <v>8362</v>
      </c>
      <c r="D11487" s="2" t="s">
        <v>41</v>
      </c>
      <c r="E11487" s="2" t="s">
        <v>17</v>
      </c>
      <c r="F11487" s="2" t="s">
        <v>300</v>
      </c>
      <c r="G11487" s="2" t="s">
        <v>1730</v>
      </c>
      <c r="H11487" s="2" t="s">
        <v>1734</v>
      </c>
      <c r="I11487" s="2">
        <v>9510</v>
      </c>
      <c r="J11487" s="2">
        <v>0</v>
      </c>
      <c r="K11487" s="2">
        <v>23024101679</v>
      </c>
      <c r="L11487" s="3">
        <v>44958</v>
      </c>
      <c r="M11487" s="3">
        <v>45993</v>
      </c>
      <c r="N11487" s="2" t="s">
        <v>1393</v>
      </c>
    </row>
    <row r="11488" spans="2:14" x14ac:dyDescent="0.25">
      <c r="B11488" s="2" t="s">
        <v>8361</v>
      </c>
      <c r="C11488" s="2" t="s">
        <v>8362</v>
      </c>
      <c r="D11488" s="2" t="s">
        <v>41</v>
      </c>
      <c r="E11488" s="2" t="s">
        <v>17</v>
      </c>
      <c r="F11488" s="2" t="s">
        <v>300</v>
      </c>
      <c r="G11488" s="2" t="s">
        <v>1730</v>
      </c>
      <c r="H11488" s="2" t="s">
        <v>1734</v>
      </c>
      <c r="I11488" s="2">
        <v>9510</v>
      </c>
      <c r="J11488" s="2">
        <v>0</v>
      </c>
      <c r="K11488" s="2">
        <v>23024101850</v>
      </c>
      <c r="L11488" s="3">
        <v>45982</v>
      </c>
      <c r="M11488" s="3">
        <v>46385</v>
      </c>
      <c r="N11488" s="2" t="s">
        <v>1393</v>
      </c>
    </row>
    <row r="11489" spans="2:14" x14ac:dyDescent="0.25">
      <c r="B11489" s="2" t="s">
        <v>8361</v>
      </c>
      <c r="C11489" s="2" t="s">
        <v>8362</v>
      </c>
      <c r="D11489" s="2" t="s">
        <v>41</v>
      </c>
      <c r="E11489" s="2" t="s">
        <v>17</v>
      </c>
      <c r="F11489" s="2" t="s">
        <v>300</v>
      </c>
      <c r="G11489" s="2" t="s">
        <v>1730</v>
      </c>
      <c r="H11489" s="2" t="s">
        <v>1734</v>
      </c>
      <c r="I11489" s="2">
        <v>9510</v>
      </c>
      <c r="J11489" s="2">
        <v>0</v>
      </c>
      <c r="K11489" s="2">
        <v>23024101914</v>
      </c>
      <c r="L11489" s="3">
        <v>45899</v>
      </c>
      <c r="M11489" s="3">
        <v>46199</v>
      </c>
      <c r="N11489" s="2" t="s">
        <v>1393</v>
      </c>
    </row>
    <row r="11490" spans="2:14" x14ac:dyDescent="0.25">
      <c r="B11490" s="2" t="s">
        <v>8361</v>
      </c>
      <c r="C11490" s="2" t="s">
        <v>8362</v>
      </c>
      <c r="D11490" s="2" t="s">
        <v>41</v>
      </c>
      <c r="E11490" s="2" t="s">
        <v>17</v>
      </c>
      <c r="F11490" s="2" t="s">
        <v>300</v>
      </c>
      <c r="G11490" s="2" t="s">
        <v>1730</v>
      </c>
      <c r="H11490" s="2" t="s">
        <v>1734</v>
      </c>
      <c r="I11490" s="2">
        <v>9510</v>
      </c>
      <c r="J11490" s="2">
        <v>0</v>
      </c>
      <c r="K11490" s="2">
        <v>23024101916</v>
      </c>
      <c r="L11490" s="3">
        <v>44958</v>
      </c>
      <c r="M11490" s="3">
        <v>45951</v>
      </c>
      <c r="N11490" s="2" t="s">
        <v>1393</v>
      </c>
    </row>
    <row r="11491" spans="2:14" x14ac:dyDescent="0.25">
      <c r="B11491" s="2" t="s">
        <v>8361</v>
      </c>
      <c r="C11491" s="2" t="s">
        <v>8362</v>
      </c>
      <c r="D11491" s="2" t="s">
        <v>41</v>
      </c>
      <c r="E11491" s="2" t="s">
        <v>17</v>
      </c>
      <c r="F11491" s="2" t="s">
        <v>300</v>
      </c>
      <c r="G11491" s="2" t="s">
        <v>1730</v>
      </c>
      <c r="H11491" s="2" t="s">
        <v>1734</v>
      </c>
      <c r="I11491" s="2">
        <v>9510</v>
      </c>
      <c r="J11491" s="2">
        <v>0</v>
      </c>
      <c r="K11491" s="2">
        <v>23024101931</v>
      </c>
      <c r="L11491" s="3">
        <v>45982</v>
      </c>
      <c r="M11491" s="3">
        <v>46385</v>
      </c>
      <c r="N11491" s="2" t="s">
        <v>1393</v>
      </c>
    </row>
    <row r="11492" spans="2:14" x14ac:dyDescent="0.25">
      <c r="B11492" s="2" t="s">
        <v>8361</v>
      </c>
      <c r="C11492" s="2" t="s">
        <v>8362</v>
      </c>
      <c r="D11492" s="2" t="s">
        <v>41</v>
      </c>
      <c r="E11492" s="2" t="s">
        <v>17</v>
      </c>
      <c r="F11492" s="2" t="s">
        <v>300</v>
      </c>
      <c r="G11492" s="2" t="s">
        <v>1730</v>
      </c>
      <c r="H11492" s="2" t="s">
        <v>1734</v>
      </c>
      <c r="I11492" s="2">
        <v>9510</v>
      </c>
      <c r="J11492" s="2">
        <v>0</v>
      </c>
      <c r="K11492" s="2">
        <v>23024101937</v>
      </c>
      <c r="L11492" s="3">
        <v>44958</v>
      </c>
      <c r="M11492" s="3">
        <v>45952</v>
      </c>
      <c r="N11492" s="2" t="s">
        <v>1393</v>
      </c>
    </row>
    <row r="11493" spans="2:14" x14ac:dyDescent="0.25">
      <c r="B11493" s="2" t="s">
        <v>8361</v>
      </c>
      <c r="C11493" s="2" t="s">
        <v>8362</v>
      </c>
      <c r="D11493" s="2" t="s">
        <v>41</v>
      </c>
      <c r="E11493" s="2" t="s">
        <v>17</v>
      </c>
      <c r="F11493" s="2" t="s">
        <v>300</v>
      </c>
      <c r="G11493" s="2" t="s">
        <v>1730</v>
      </c>
      <c r="H11493" s="2" t="s">
        <v>1734</v>
      </c>
      <c r="I11493" s="2">
        <v>9510</v>
      </c>
      <c r="J11493" s="2">
        <v>0</v>
      </c>
      <c r="K11493" s="2">
        <v>23024101947</v>
      </c>
      <c r="L11493" s="3">
        <v>44958</v>
      </c>
      <c r="M11493" s="3">
        <v>45993</v>
      </c>
      <c r="N11493" s="2" t="s">
        <v>1393</v>
      </c>
    </row>
    <row r="11494" spans="2:14" x14ac:dyDescent="0.25">
      <c r="B11494" s="2" t="s">
        <v>8361</v>
      </c>
      <c r="C11494" s="2" t="s">
        <v>8362</v>
      </c>
      <c r="D11494" s="2" t="s">
        <v>41</v>
      </c>
      <c r="E11494" s="2" t="s">
        <v>17</v>
      </c>
      <c r="F11494" s="2" t="s">
        <v>300</v>
      </c>
      <c r="G11494" s="2" t="s">
        <v>1730</v>
      </c>
      <c r="H11494" s="2" t="s">
        <v>1734</v>
      </c>
      <c r="I11494" s="2">
        <v>9510</v>
      </c>
      <c r="J11494" s="2">
        <v>0</v>
      </c>
      <c r="K11494" s="2">
        <v>23024101978</v>
      </c>
      <c r="L11494" s="3">
        <v>44958</v>
      </c>
      <c r="M11494" s="3">
        <v>45958</v>
      </c>
      <c r="N11494" s="2" t="s">
        <v>1393</v>
      </c>
    </row>
    <row r="11495" spans="2:14" x14ac:dyDescent="0.25">
      <c r="B11495" s="2" t="s">
        <v>8361</v>
      </c>
      <c r="C11495" s="2" t="s">
        <v>8362</v>
      </c>
      <c r="D11495" s="2" t="s">
        <v>41</v>
      </c>
      <c r="E11495" s="2" t="s">
        <v>17</v>
      </c>
      <c r="F11495" s="2" t="s">
        <v>300</v>
      </c>
      <c r="G11495" s="2" t="s">
        <v>1730</v>
      </c>
      <c r="H11495" s="2" t="s">
        <v>1734</v>
      </c>
      <c r="I11495" s="2">
        <v>9510</v>
      </c>
      <c r="J11495" s="2">
        <v>0</v>
      </c>
      <c r="K11495" s="2">
        <v>23024102013</v>
      </c>
      <c r="L11495" s="3">
        <v>44958</v>
      </c>
      <c r="M11495" s="3">
        <v>45966</v>
      </c>
      <c r="N11495" s="2" t="s">
        <v>1393</v>
      </c>
    </row>
    <row r="11496" spans="2:14" x14ac:dyDescent="0.25">
      <c r="B11496" s="2" t="s">
        <v>8361</v>
      </c>
      <c r="C11496" s="2" t="s">
        <v>8362</v>
      </c>
      <c r="D11496" s="2" t="s">
        <v>41</v>
      </c>
      <c r="E11496" s="2" t="s">
        <v>17</v>
      </c>
      <c r="F11496" s="2" t="s">
        <v>300</v>
      </c>
      <c r="G11496" s="2" t="s">
        <v>1730</v>
      </c>
      <c r="H11496" s="2" t="s">
        <v>1734</v>
      </c>
      <c r="I11496" s="2">
        <v>9510</v>
      </c>
      <c r="J11496" s="2">
        <v>0</v>
      </c>
      <c r="K11496" s="2">
        <v>23024102025</v>
      </c>
      <c r="L11496" s="3">
        <v>44958</v>
      </c>
      <c r="M11496" s="3">
        <v>45966</v>
      </c>
      <c r="N11496" s="2" t="s">
        <v>1393</v>
      </c>
    </row>
    <row r="11497" spans="2:14" x14ac:dyDescent="0.25">
      <c r="B11497" s="2" t="s">
        <v>8361</v>
      </c>
      <c r="C11497" s="2" t="s">
        <v>8362</v>
      </c>
      <c r="D11497" s="2" t="s">
        <v>41</v>
      </c>
      <c r="E11497" s="2" t="s">
        <v>17</v>
      </c>
      <c r="F11497" s="2" t="s">
        <v>300</v>
      </c>
      <c r="G11497" s="2" t="s">
        <v>1730</v>
      </c>
      <c r="H11497" s="2" t="s">
        <v>1734</v>
      </c>
      <c r="I11497" s="2">
        <v>9510</v>
      </c>
      <c r="J11497" s="2">
        <v>0</v>
      </c>
      <c r="K11497" s="2">
        <v>23024102027</v>
      </c>
      <c r="L11497" s="3">
        <v>44958</v>
      </c>
      <c r="M11497" s="3">
        <v>45966</v>
      </c>
      <c r="N11497" s="2" t="s">
        <v>1393</v>
      </c>
    </row>
    <row r="11498" spans="2:14" x14ac:dyDescent="0.25">
      <c r="B11498" s="2" t="s">
        <v>8361</v>
      </c>
      <c r="C11498" s="2" t="s">
        <v>8362</v>
      </c>
      <c r="D11498" s="2" t="s">
        <v>41</v>
      </c>
      <c r="E11498" s="2" t="s">
        <v>17</v>
      </c>
      <c r="F11498" s="2" t="s">
        <v>300</v>
      </c>
      <c r="G11498" s="2" t="s">
        <v>1730</v>
      </c>
      <c r="H11498" s="2" t="s">
        <v>1734</v>
      </c>
      <c r="I11498" s="2">
        <v>9510</v>
      </c>
      <c r="J11498" s="2">
        <v>0</v>
      </c>
      <c r="K11498" s="2">
        <v>23024112043</v>
      </c>
      <c r="L11498" s="3">
        <v>44958</v>
      </c>
      <c r="M11498" s="3">
        <v>45969</v>
      </c>
      <c r="N11498" s="2" t="s">
        <v>1393</v>
      </c>
    </row>
    <row r="11499" spans="2:14" x14ac:dyDescent="0.25">
      <c r="B11499" s="2" t="s">
        <v>8361</v>
      </c>
      <c r="C11499" s="2" t="s">
        <v>8362</v>
      </c>
      <c r="D11499" s="2" t="s">
        <v>41</v>
      </c>
      <c r="E11499" s="2" t="s">
        <v>17</v>
      </c>
      <c r="F11499" s="2" t="s">
        <v>300</v>
      </c>
      <c r="G11499" s="2" t="s">
        <v>1730</v>
      </c>
      <c r="H11499" s="2" t="s">
        <v>1734</v>
      </c>
      <c r="I11499" s="2">
        <v>9510</v>
      </c>
      <c r="J11499" s="2">
        <v>0</v>
      </c>
      <c r="K11499" s="2">
        <v>23024112049</v>
      </c>
      <c r="L11499" s="3">
        <v>44958</v>
      </c>
      <c r="M11499" s="3">
        <v>45972</v>
      </c>
      <c r="N11499" s="2" t="s">
        <v>1393</v>
      </c>
    </row>
    <row r="11500" spans="2:14" x14ac:dyDescent="0.25">
      <c r="B11500" s="2" t="s">
        <v>8361</v>
      </c>
      <c r="C11500" s="2" t="s">
        <v>8362</v>
      </c>
      <c r="D11500" s="2" t="s">
        <v>41</v>
      </c>
      <c r="E11500" s="2" t="s">
        <v>17</v>
      </c>
      <c r="F11500" s="2" t="s">
        <v>300</v>
      </c>
      <c r="G11500" s="2" t="s">
        <v>1730</v>
      </c>
      <c r="H11500" s="2" t="s">
        <v>1734</v>
      </c>
      <c r="I11500" s="2">
        <v>9510</v>
      </c>
      <c r="J11500" s="2">
        <v>0</v>
      </c>
      <c r="K11500" s="2">
        <v>23024112051</v>
      </c>
      <c r="L11500" s="3">
        <v>44958</v>
      </c>
      <c r="M11500" s="3">
        <v>45972</v>
      </c>
      <c r="N11500" s="2" t="s">
        <v>1393</v>
      </c>
    </row>
    <row r="11501" spans="2:14" x14ac:dyDescent="0.25">
      <c r="B11501" s="2" t="s">
        <v>8361</v>
      </c>
      <c r="C11501" s="2" t="s">
        <v>8362</v>
      </c>
      <c r="D11501" s="2" t="s">
        <v>41</v>
      </c>
      <c r="E11501" s="2" t="s">
        <v>17</v>
      </c>
      <c r="F11501" s="2" t="s">
        <v>300</v>
      </c>
      <c r="G11501" s="2" t="s">
        <v>1730</v>
      </c>
      <c r="H11501" s="2" t="s">
        <v>1734</v>
      </c>
      <c r="I11501" s="2">
        <v>9510</v>
      </c>
      <c r="J11501" s="2">
        <v>0</v>
      </c>
      <c r="K11501" s="2">
        <v>2302509833</v>
      </c>
      <c r="L11501" s="3">
        <v>45931</v>
      </c>
      <c r="M11501" s="3">
        <v>46388</v>
      </c>
      <c r="N11501" s="2" t="s">
        <v>1393</v>
      </c>
    </row>
    <row r="11502" spans="2:14" x14ac:dyDescent="0.25">
      <c r="B11502" s="2" t="s">
        <v>8361</v>
      </c>
      <c r="C11502" s="2" t="s">
        <v>8362</v>
      </c>
      <c r="D11502" s="2" t="s">
        <v>41</v>
      </c>
      <c r="E11502" s="2" t="s">
        <v>17</v>
      </c>
      <c r="F11502" s="2" t="s">
        <v>300</v>
      </c>
      <c r="G11502" s="2" t="s">
        <v>1730</v>
      </c>
      <c r="H11502" s="2" t="s">
        <v>1734</v>
      </c>
      <c r="I11502" s="2">
        <v>9510</v>
      </c>
      <c r="J11502" s="2">
        <v>0</v>
      </c>
      <c r="K11502" s="2">
        <v>2302509835</v>
      </c>
      <c r="L11502" s="3">
        <v>45933</v>
      </c>
      <c r="M11502" s="3">
        <v>46388</v>
      </c>
      <c r="N11502" s="2" t="s">
        <v>1393</v>
      </c>
    </row>
    <row r="11503" spans="2:14" x14ac:dyDescent="0.25">
      <c r="B11503" s="2" t="s">
        <v>8361</v>
      </c>
      <c r="C11503" s="2" t="s">
        <v>8362</v>
      </c>
      <c r="D11503" s="2" t="s">
        <v>41</v>
      </c>
      <c r="E11503" s="2" t="s">
        <v>17</v>
      </c>
      <c r="F11503" s="2" t="s">
        <v>300</v>
      </c>
      <c r="G11503" s="2" t="s">
        <v>1730</v>
      </c>
      <c r="H11503" s="2" t="s">
        <v>1734</v>
      </c>
      <c r="I11503" s="2">
        <v>9510</v>
      </c>
      <c r="J11503" s="2">
        <v>0</v>
      </c>
      <c r="K11503" s="2">
        <v>2302509839</v>
      </c>
      <c r="L11503" s="3">
        <v>45940</v>
      </c>
      <c r="M11503" s="3">
        <v>46394</v>
      </c>
      <c r="N11503" s="2" t="s">
        <v>1393</v>
      </c>
    </row>
    <row r="11504" spans="2:14" x14ac:dyDescent="0.25">
      <c r="B11504" s="2" t="s">
        <v>8361</v>
      </c>
      <c r="C11504" s="2" t="s">
        <v>8362</v>
      </c>
      <c r="D11504" s="2" t="s">
        <v>41</v>
      </c>
      <c r="E11504" s="2" t="s">
        <v>17</v>
      </c>
      <c r="F11504" s="2" t="s">
        <v>300</v>
      </c>
      <c r="G11504" s="2" t="s">
        <v>1730</v>
      </c>
      <c r="H11504" s="2" t="s">
        <v>1734</v>
      </c>
      <c r="I11504" s="2">
        <v>9510</v>
      </c>
      <c r="J11504" s="2">
        <v>0</v>
      </c>
      <c r="K11504" s="2">
        <v>2302509841</v>
      </c>
      <c r="L11504" s="3">
        <v>45940</v>
      </c>
      <c r="M11504" s="3">
        <v>46394</v>
      </c>
      <c r="N11504" s="2" t="s">
        <v>1393</v>
      </c>
    </row>
    <row r="11505" spans="2:14" x14ac:dyDescent="0.25">
      <c r="B11505" s="2" t="s">
        <v>8361</v>
      </c>
      <c r="C11505" s="2" t="s">
        <v>8362</v>
      </c>
      <c r="D11505" s="2" t="s">
        <v>41</v>
      </c>
      <c r="E11505" s="2" t="s">
        <v>17</v>
      </c>
      <c r="F11505" s="2" t="s">
        <v>300</v>
      </c>
      <c r="G11505" s="2" t="s">
        <v>1730</v>
      </c>
      <c r="H11505" s="2" t="s">
        <v>1734</v>
      </c>
      <c r="I11505" s="2">
        <v>9510</v>
      </c>
      <c r="J11505" s="2">
        <v>0</v>
      </c>
      <c r="K11505" s="2">
        <v>2302509842</v>
      </c>
      <c r="L11505" s="3">
        <v>45940</v>
      </c>
      <c r="M11505" s="3">
        <v>46394</v>
      </c>
      <c r="N11505" s="2" t="s">
        <v>1393</v>
      </c>
    </row>
    <row r="11506" spans="2:14" x14ac:dyDescent="0.25">
      <c r="B11506" s="2" t="s">
        <v>8361</v>
      </c>
      <c r="C11506" s="2" t="s">
        <v>8362</v>
      </c>
      <c r="D11506" s="2" t="s">
        <v>41</v>
      </c>
      <c r="E11506" s="2" t="s">
        <v>17</v>
      </c>
      <c r="F11506" s="2" t="s">
        <v>300</v>
      </c>
      <c r="G11506" s="2" t="s">
        <v>1730</v>
      </c>
      <c r="H11506" s="2" t="s">
        <v>1734</v>
      </c>
      <c r="I11506" s="2">
        <v>9510</v>
      </c>
      <c r="J11506" s="2">
        <v>0</v>
      </c>
      <c r="K11506" s="2">
        <v>2302509847</v>
      </c>
      <c r="L11506" s="3">
        <v>45940</v>
      </c>
      <c r="M11506" s="3">
        <v>46395</v>
      </c>
      <c r="N11506" s="2" t="s">
        <v>1393</v>
      </c>
    </row>
    <row r="11507" spans="2:14" x14ac:dyDescent="0.25">
      <c r="B11507" s="2" t="s">
        <v>8361</v>
      </c>
      <c r="C11507" s="2" t="s">
        <v>8362</v>
      </c>
      <c r="D11507" s="2" t="s">
        <v>41</v>
      </c>
      <c r="E11507" s="2" t="s">
        <v>17</v>
      </c>
      <c r="F11507" s="2" t="s">
        <v>300</v>
      </c>
      <c r="G11507" s="2" t="s">
        <v>1730</v>
      </c>
      <c r="H11507" s="2" t="s">
        <v>1734</v>
      </c>
      <c r="I11507" s="2">
        <v>9510</v>
      </c>
      <c r="J11507" s="2">
        <v>0</v>
      </c>
      <c r="K11507" s="2">
        <v>2302509852</v>
      </c>
      <c r="L11507" s="3">
        <v>45940</v>
      </c>
      <c r="M11507" s="3">
        <v>46395</v>
      </c>
      <c r="N11507" s="2" t="s">
        <v>1393</v>
      </c>
    </row>
    <row r="11508" spans="2:14" x14ac:dyDescent="0.25">
      <c r="B11508" s="2" t="s">
        <v>8361</v>
      </c>
      <c r="C11508" s="2" t="s">
        <v>8362</v>
      </c>
      <c r="D11508" s="2" t="s">
        <v>41</v>
      </c>
      <c r="E11508" s="2" t="s">
        <v>17</v>
      </c>
      <c r="F11508" s="2" t="s">
        <v>300</v>
      </c>
      <c r="G11508" s="2" t="s">
        <v>1730</v>
      </c>
      <c r="H11508" s="2" t="s">
        <v>1734</v>
      </c>
      <c r="I11508" s="2">
        <v>9510</v>
      </c>
      <c r="J11508" s="2">
        <v>0</v>
      </c>
      <c r="K11508" s="2">
        <v>2302509854</v>
      </c>
      <c r="L11508" s="3">
        <v>45940</v>
      </c>
      <c r="M11508" s="3">
        <v>46395</v>
      </c>
      <c r="N11508" s="2" t="s">
        <v>1393</v>
      </c>
    </row>
    <row r="11509" spans="2:14" x14ac:dyDescent="0.25">
      <c r="B11509" s="2" t="s">
        <v>8361</v>
      </c>
      <c r="C11509" s="2" t="s">
        <v>8362</v>
      </c>
      <c r="D11509" s="2" t="s">
        <v>41</v>
      </c>
      <c r="E11509" s="2" t="s">
        <v>17</v>
      </c>
      <c r="F11509" s="2" t="s">
        <v>300</v>
      </c>
      <c r="G11509" s="2" t="s">
        <v>1730</v>
      </c>
      <c r="H11509" s="2" t="s">
        <v>1734</v>
      </c>
      <c r="I11509" s="2">
        <v>9510</v>
      </c>
      <c r="J11509" s="2">
        <v>0</v>
      </c>
      <c r="K11509" s="2">
        <v>2302509855</v>
      </c>
      <c r="L11509" s="3">
        <v>45940</v>
      </c>
      <c r="M11509" s="3">
        <v>46395</v>
      </c>
      <c r="N11509" s="2" t="s">
        <v>1393</v>
      </c>
    </row>
    <row r="11510" spans="2:14" x14ac:dyDescent="0.25">
      <c r="B11510" s="2" t="s">
        <v>8361</v>
      </c>
      <c r="C11510" s="2" t="s">
        <v>8362</v>
      </c>
      <c r="D11510" s="2" t="s">
        <v>41</v>
      </c>
      <c r="E11510" s="2" t="s">
        <v>17</v>
      </c>
      <c r="F11510" s="2" t="s">
        <v>300</v>
      </c>
      <c r="G11510" s="2" t="s">
        <v>1730</v>
      </c>
      <c r="H11510" s="2" t="s">
        <v>1734</v>
      </c>
      <c r="I11510" s="2">
        <v>9510</v>
      </c>
      <c r="J11510" s="2">
        <v>0</v>
      </c>
      <c r="K11510" s="2">
        <v>2302509856</v>
      </c>
      <c r="L11510" s="3">
        <v>45940</v>
      </c>
      <c r="M11510" s="3">
        <v>46394</v>
      </c>
      <c r="N11510" s="2" t="s">
        <v>1393</v>
      </c>
    </row>
    <row r="11511" spans="2:14" x14ac:dyDescent="0.25">
      <c r="B11511" s="2" t="s">
        <v>8361</v>
      </c>
      <c r="C11511" s="2" t="s">
        <v>8362</v>
      </c>
      <c r="D11511" s="2" t="s">
        <v>41</v>
      </c>
      <c r="E11511" s="2" t="s">
        <v>17</v>
      </c>
      <c r="F11511" s="2" t="s">
        <v>300</v>
      </c>
      <c r="G11511" s="2" t="s">
        <v>1730</v>
      </c>
      <c r="H11511" s="2" t="s">
        <v>1734</v>
      </c>
      <c r="I11511" s="2">
        <v>9510</v>
      </c>
      <c r="J11511" s="2">
        <v>0</v>
      </c>
      <c r="K11511" s="2">
        <v>2302509857</v>
      </c>
      <c r="L11511" s="3">
        <v>45940</v>
      </c>
      <c r="M11511" s="3">
        <v>46394</v>
      </c>
      <c r="N11511" s="2" t="s">
        <v>1393</v>
      </c>
    </row>
    <row r="11512" spans="2:14" x14ac:dyDescent="0.25">
      <c r="B11512" s="2" t="s">
        <v>8361</v>
      </c>
      <c r="C11512" s="2" t="s">
        <v>8362</v>
      </c>
      <c r="D11512" s="2" t="s">
        <v>41</v>
      </c>
      <c r="E11512" s="2" t="s">
        <v>17</v>
      </c>
      <c r="F11512" s="2" t="s">
        <v>300</v>
      </c>
      <c r="G11512" s="2" t="s">
        <v>1730</v>
      </c>
      <c r="H11512" s="2" t="s">
        <v>1734</v>
      </c>
      <c r="I11512" s="2">
        <v>9510</v>
      </c>
      <c r="J11512" s="2">
        <v>0</v>
      </c>
      <c r="K11512" s="2">
        <v>2302509858</v>
      </c>
      <c r="L11512" s="3">
        <v>45940</v>
      </c>
      <c r="M11512" s="3">
        <v>46394</v>
      </c>
      <c r="N11512" s="2" t="s">
        <v>1393</v>
      </c>
    </row>
    <row r="11513" spans="2:14" x14ac:dyDescent="0.25">
      <c r="B11513" s="2" t="s">
        <v>8361</v>
      </c>
      <c r="C11513" s="2" t="s">
        <v>8362</v>
      </c>
      <c r="D11513" s="2" t="s">
        <v>41</v>
      </c>
      <c r="E11513" s="2" t="s">
        <v>17</v>
      </c>
      <c r="F11513" s="2" t="s">
        <v>300</v>
      </c>
      <c r="G11513" s="2" t="s">
        <v>1730</v>
      </c>
      <c r="H11513" s="2" t="s">
        <v>1734</v>
      </c>
      <c r="I11513" s="2">
        <v>9510</v>
      </c>
      <c r="J11513" s="2">
        <v>0</v>
      </c>
      <c r="K11513" s="2">
        <v>2302509859</v>
      </c>
      <c r="L11513" s="3">
        <v>45940</v>
      </c>
      <c r="M11513" s="3">
        <v>46394</v>
      </c>
      <c r="N11513" s="2" t="s">
        <v>1393</v>
      </c>
    </row>
    <row r="11514" spans="2:14" x14ac:dyDescent="0.25">
      <c r="B11514" s="2" t="s">
        <v>8361</v>
      </c>
      <c r="C11514" s="2" t="s">
        <v>8362</v>
      </c>
      <c r="D11514" s="2" t="s">
        <v>41</v>
      </c>
      <c r="E11514" s="2" t="s">
        <v>17</v>
      </c>
      <c r="F11514" s="2" t="s">
        <v>300</v>
      </c>
      <c r="G11514" s="2" t="s">
        <v>1730</v>
      </c>
      <c r="H11514" s="2" t="s">
        <v>1734</v>
      </c>
      <c r="I11514" s="2">
        <v>9510</v>
      </c>
      <c r="J11514" s="2">
        <v>0</v>
      </c>
      <c r="K11514" s="2">
        <v>2302509860</v>
      </c>
      <c r="L11514" s="3">
        <v>45940</v>
      </c>
      <c r="M11514" s="3">
        <v>46394</v>
      </c>
      <c r="N11514" s="2" t="s">
        <v>1393</v>
      </c>
    </row>
    <row r="11515" spans="2:14" x14ac:dyDescent="0.25">
      <c r="B11515" s="2" t="s">
        <v>8361</v>
      </c>
      <c r="C11515" s="2" t="s">
        <v>8362</v>
      </c>
      <c r="D11515" s="2" t="s">
        <v>41</v>
      </c>
      <c r="E11515" s="2" t="s">
        <v>17</v>
      </c>
      <c r="F11515" s="2" t="s">
        <v>300</v>
      </c>
      <c r="G11515" s="2" t="s">
        <v>1730</v>
      </c>
      <c r="H11515" s="2" t="s">
        <v>1734</v>
      </c>
      <c r="I11515" s="2">
        <v>9510</v>
      </c>
      <c r="J11515" s="2">
        <v>0</v>
      </c>
      <c r="K11515" s="2">
        <v>23026060560</v>
      </c>
      <c r="L11515" s="3">
        <v>46199</v>
      </c>
      <c r="M11515" s="3">
        <v>46648</v>
      </c>
      <c r="N11515" s="2" t="s">
        <v>1393</v>
      </c>
    </row>
    <row r="11516" spans="2:14" x14ac:dyDescent="0.25">
      <c r="B11516" s="2" t="s">
        <v>8361</v>
      </c>
      <c r="C11516" s="2" t="s">
        <v>8362</v>
      </c>
      <c r="D11516" s="2" t="s">
        <v>41</v>
      </c>
      <c r="E11516" s="2" t="s">
        <v>17</v>
      </c>
      <c r="F11516" s="2" t="s">
        <v>300</v>
      </c>
      <c r="G11516" s="2" t="s">
        <v>1730</v>
      </c>
      <c r="H11516" s="2" t="s">
        <v>1734</v>
      </c>
      <c r="I11516" s="2">
        <v>9510</v>
      </c>
      <c r="J11516" s="2">
        <v>0</v>
      </c>
      <c r="K11516" s="2">
        <v>23026060564</v>
      </c>
      <c r="L11516" s="3">
        <v>46197</v>
      </c>
      <c r="M11516" s="3">
        <v>46648</v>
      </c>
      <c r="N11516" s="2" t="s">
        <v>1393</v>
      </c>
    </row>
    <row r="11517" spans="2:14" x14ac:dyDescent="0.25">
      <c r="B11517" s="2" t="s">
        <v>8361</v>
      </c>
      <c r="C11517" s="2" t="s">
        <v>8362</v>
      </c>
      <c r="D11517" s="2" t="s">
        <v>41</v>
      </c>
      <c r="E11517" s="2" t="s">
        <v>17</v>
      </c>
      <c r="F11517" s="2" t="s">
        <v>300</v>
      </c>
      <c r="G11517" s="2" t="s">
        <v>1730</v>
      </c>
      <c r="H11517" s="2" t="s">
        <v>1734</v>
      </c>
      <c r="I11517" s="2">
        <v>9510</v>
      </c>
      <c r="J11517" s="2">
        <v>0</v>
      </c>
      <c r="K11517" s="2">
        <v>328042519</v>
      </c>
      <c r="L11517" s="3">
        <v>45771</v>
      </c>
      <c r="M11517" s="3">
        <v>46218</v>
      </c>
      <c r="N11517" s="2" t="s">
        <v>1393</v>
      </c>
    </row>
    <row r="11518" spans="2:14" x14ac:dyDescent="0.25">
      <c r="B11518" s="2" t="s">
        <v>8361</v>
      </c>
      <c r="C11518" s="2" t="s">
        <v>8362</v>
      </c>
      <c r="D11518" s="2" t="s">
        <v>41</v>
      </c>
      <c r="E11518" s="2" t="s">
        <v>17</v>
      </c>
      <c r="F11518" s="2" t="s">
        <v>300</v>
      </c>
      <c r="G11518" s="2" t="s">
        <v>1730</v>
      </c>
      <c r="H11518" s="2" t="s">
        <v>1734</v>
      </c>
      <c r="I11518" s="2">
        <v>9510</v>
      </c>
      <c r="J11518" s="2">
        <v>0</v>
      </c>
      <c r="K11518" s="2">
        <v>32903260003</v>
      </c>
      <c r="L11518" s="3">
        <v>46120</v>
      </c>
      <c r="M11518" s="3">
        <v>46574</v>
      </c>
      <c r="N11518" s="2" t="s">
        <v>1393</v>
      </c>
    </row>
    <row r="11519" spans="2:14" x14ac:dyDescent="0.25">
      <c r="B11519" s="2" t="s">
        <v>8361</v>
      </c>
      <c r="C11519" s="2" t="s">
        <v>8362</v>
      </c>
      <c r="D11519" s="2" t="s">
        <v>41</v>
      </c>
      <c r="E11519" s="2" t="s">
        <v>17</v>
      </c>
      <c r="F11519" s="2" t="s">
        <v>300</v>
      </c>
      <c r="G11519" s="2" t="s">
        <v>1730</v>
      </c>
      <c r="H11519" s="2" t="s">
        <v>1734</v>
      </c>
      <c r="I11519" s="2">
        <v>9510</v>
      </c>
      <c r="J11519" s="2">
        <v>0</v>
      </c>
      <c r="K11519" s="2">
        <v>329042520</v>
      </c>
      <c r="L11519" s="3">
        <v>45771</v>
      </c>
      <c r="M11519" s="3">
        <v>46222</v>
      </c>
      <c r="N11519" s="2" t="s">
        <v>1393</v>
      </c>
    </row>
    <row r="11520" spans="2:14" x14ac:dyDescent="0.25">
      <c r="B11520" s="2" t="s">
        <v>8361</v>
      </c>
      <c r="C11520" s="2" t="s">
        <v>8362</v>
      </c>
      <c r="D11520" s="2" t="s">
        <v>41</v>
      </c>
      <c r="E11520" s="2" t="s">
        <v>17</v>
      </c>
      <c r="F11520" s="2" t="s">
        <v>300</v>
      </c>
      <c r="G11520" s="2" t="s">
        <v>1730</v>
      </c>
      <c r="H11520" s="2" t="s">
        <v>1734</v>
      </c>
      <c r="I11520" s="2">
        <v>9510</v>
      </c>
      <c r="J11520" s="2">
        <v>0</v>
      </c>
      <c r="K11520" s="2">
        <v>32904260004</v>
      </c>
      <c r="L11520" s="3">
        <v>46134</v>
      </c>
      <c r="M11520" s="3">
        <v>46589</v>
      </c>
      <c r="N11520" s="2" t="s">
        <v>1393</v>
      </c>
    </row>
    <row r="11521" spans="2:14" x14ac:dyDescent="0.25">
      <c r="B11521" s="2" t="s">
        <v>8361</v>
      </c>
      <c r="C11521" s="2" t="s">
        <v>8362</v>
      </c>
      <c r="D11521" s="2" t="s">
        <v>41</v>
      </c>
      <c r="E11521" s="2" t="s">
        <v>17</v>
      </c>
      <c r="F11521" s="2" t="s">
        <v>300</v>
      </c>
      <c r="G11521" s="2" t="s">
        <v>1730</v>
      </c>
      <c r="H11521" s="2" t="s">
        <v>1734</v>
      </c>
      <c r="I11521" s="2">
        <v>9510</v>
      </c>
      <c r="J11521" s="2">
        <v>0</v>
      </c>
      <c r="K11521" s="2">
        <v>32904260005</v>
      </c>
      <c r="L11521" s="3">
        <v>46141</v>
      </c>
      <c r="M11521" s="3">
        <v>46595</v>
      </c>
      <c r="N11521" s="2" t="s">
        <v>1393</v>
      </c>
    </row>
    <row r="11522" spans="2:14" x14ac:dyDescent="0.25">
      <c r="B11522" s="2" t="s">
        <v>8361</v>
      </c>
      <c r="C11522" s="2" t="s">
        <v>8362</v>
      </c>
      <c r="D11522" s="2" t="s">
        <v>41</v>
      </c>
      <c r="E11522" s="2" t="s">
        <v>17</v>
      </c>
      <c r="F11522" s="2" t="s">
        <v>300</v>
      </c>
      <c r="G11522" s="2" t="s">
        <v>1730</v>
      </c>
      <c r="H11522" s="2" t="s">
        <v>1734</v>
      </c>
      <c r="I11522" s="2">
        <v>9510</v>
      </c>
      <c r="J11522" s="2">
        <v>0</v>
      </c>
      <c r="K11522" s="2">
        <v>32904260006</v>
      </c>
      <c r="L11522" s="3">
        <v>46149</v>
      </c>
      <c r="M11522" s="3">
        <v>46603</v>
      </c>
      <c r="N11522" s="2" t="s">
        <v>1393</v>
      </c>
    </row>
    <row r="11523" spans="2:14" x14ac:dyDescent="0.25">
      <c r="B11523" s="2" t="s">
        <v>8361</v>
      </c>
      <c r="C11523" s="2" t="s">
        <v>8362</v>
      </c>
      <c r="D11523" s="2" t="s">
        <v>41</v>
      </c>
      <c r="E11523" s="2" t="s">
        <v>17</v>
      </c>
      <c r="F11523" s="2" t="s">
        <v>300</v>
      </c>
      <c r="G11523" s="2" t="s">
        <v>1730</v>
      </c>
      <c r="H11523" s="2" t="s">
        <v>1734</v>
      </c>
      <c r="I11523" s="2">
        <v>9510</v>
      </c>
      <c r="J11523" s="2">
        <v>0</v>
      </c>
      <c r="K11523" s="2">
        <v>329052525</v>
      </c>
      <c r="L11523" s="3">
        <v>45810</v>
      </c>
      <c r="M11523" s="3">
        <v>46256</v>
      </c>
      <c r="N11523" s="2" t="s">
        <v>1393</v>
      </c>
    </row>
    <row r="11524" spans="2:14" x14ac:dyDescent="0.25">
      <c r="B11524" s="2" t="s">
        <v>8361</v>
      </c>
      <c r="C11524" s="2" t="s">
        <v>8362</v>
      </c>
      <c r="D11524" s="2" t="s">
        <v>41</v>
      </c>
      <c r="E11524" s="2" t="s">
        <v>17</v>
      </c>
      <c r="F11524" s="2" t="s">
        <v>300</v>
      </c>
      <c r="G11524" s="2" t="s">
        <v>1730</v>
      </c>
      <c r="H11524" s="2" t="s">
        <v>1734</v>
      </c>
      <c r="I11524" s="2">
        <v>9510</v>
      </c>
      <c r="J11524" s="2">
        <v>0</v>
      </c>
      <c r="K11524" s="2">
        <v>329052526</v>
      </c>
      <c r="L11524" s="3">
        <v>45810</v>
      </c>
      <c r="M11524" s="3">
        <v>46256</v>
      </c>
      <c r="N11524" s="2" t="s">
        <v>1393</v>
      </c>
    </row>
    <row r="11525" spans="2:14" x14ac:dyDescent="0.25">
      <c r="B11525" s="2" t="s">
        <v>8361</v>
      </c>
      <c r="C11525" s="2" t="s">
        <v>8362</v>
      </c>
      <c r="D11525" s="2" t="s">
        <v>41</v>
      </c>
      <c r="E11525" s="2" t="s">
        <v>17</v>
      </c>
      <c r="F11525" s="2" t="s">
        <v>300</v>
      </c>
      <c r="G11525" s="2" t="s">
        <v>1730</v>
      </c>
      <c r="H11525" s="2" t="s">
        <v>1734</v>
      </c>
      <c r="I11525" s="2">
        <v>9510</v>
      </c>
      <c r="J11525" s="2">
        <v>0</v>
      </c>
      <c r="K11525" s="2">
        <v>329082528</v>
      </c>
      <c r="L11525" s="3">
        <v>45892</v>
      </c>
      <c r="M11525" s="3">
        <v>46347</v>
      </c>
      <c r="N11525" s="2" t="s">
        <v>1393</v>
      </c>
    </row>
    <row r="11526" spans="2:14" x14ac:dyDescent="0.25">
      <c r="B11526" s="2" t="s">
        <v>8361</v>
      </c>
      <c r="C11526" s="2" t="s">
        <v>8362</v>
      </c>
      <c r="D11526" s="2" t="s">
        <v>41</v>
      </c>
      <c r="E11526" s="2" t="s">
        <v>17</v>
      </c>
      <c r="F11526" s="2" t="s">
        <v>300</v>
      </c>
      <c r="G11526" s="2" t="s">
        <v>1730</v>
      </c>
      <c r="H11526" s="2" t="s">
        <v>1734</v>
      </c>
      <c r="I11526" s="2">
        <v>9510</v>
      </c>
      <c r="J11526" s="2">
        <v>0</v>
      </c>
      <c r="K11526" s="2">
        <v>329082529</v>
      </c>
      <c r="L11526" s="3">
        <v>45919</v>
      </c>
      <c r="M11526" s="3">
        <v>46358</v>
      </c>
      <c r="N11526" s="2" t="s">
        <v>1393</v>
      </c>
    </row>
    <row r="11527" spans="2:14" x14ac:dyDescent="0.25">
      <c r="B11527" s="2" t="s">
        <v>8361</v>
      </c>
      <c r="C11527" s="2" t="s">
        <v>8362</v>
      </c>
      <c r="D11527" s="2" t="s">
        <v>41</v>
      </c>
      <c r="E11527" s="2" t="s">
        <v>17</v>
      </c>
      <c r="F11527" s="2" t="s">
        <v>300</v>
      </c>
      <c r="G11527" s="2" t="s">
        <v>1730</v>
      </c>
      <c r="H11527" s="2" t="s">
        <v>1734</v>
      </c>
      <c r="I11527" s="2">
        <v>9510</v>
      </c>
      <c r="J11527" s="2">
        <v>0</v>
      </c>
      <c r="K11527" s="2">
        <v>329092530</v>
      </c>
      <c r="L11527" s="3">
        <v>45927</v>
      </c>
      <c r="M11527" s="3">
        <v>46378</v>
      </c>
      <c r="N11527" s="2" t="s">
        <v>1393</v>
      </c>
    </row>
    <row r="11528" spans="2:14" x14ac:dyDescent="0.25">
      <c r="B11528" s="2" t="s">
        <v>8361</v>
      </c>
      <c r="C11528" s="2" t="s">
        <v>8362</v>
      </c>
      <c r="D11528" s="2" t="s">
        <v>41</v>
      </c>
      <c r="E11528" s="2" t="s">
        <v>17</v>
      </c>
      <c r="F11528" s="2" t="s">
        <v>300</v>
      </c>
      <c r="G11528" s="2" t="s">
        <v>1730</v>
      </c>
      <c r="H11528" s="2" t="s">
        <v>1734</v>
      </c>
      <c r="I11528" s="2">
        <v>9510</v>
      </c>
      <c r="J11528" s="2">
        <v>0</v>
      </c>
      <c r="K11528" s="2">
        <v>329122533</v>
      </c>
      <c r="L11528" s="3">
        <v>46029</v>
      </c>
      <c r="M11528" s="3">
        <v>46470</v>
      </c>
      <c r="N11528" s="2" t="s">
        <v>1393</v>
      </c>
    </row>
    <row r="11529" spans="2:14" x14ac:dyDescent="0.25">
      <c r="B11529" s="2" t="s">
        <v>8361</v>
      </c>
      <c r="C11529" s="2" t="s">
        <v>8362</v>
      </c>
      <c r="D11529" s="2" t="s">
        <v>41</v>
      </c>
      <c r="E11529" s="2" t="s">
        <v>17</v>
      </c>
      <c r="F11529" s="2" t="s">
        <v>300</v>
      </c>
      <c r="G11529" s="2" t="s">
        <v>1730</v>
      </c>
      <c r="H11529" s="2" t="s">
        <v>1734</v>
      </c>
      <c r="I11529" s="2">
        <v>9510</v>
      </c>
      <c r="J11529" s="2">
        <v>0</v>
      </c>
      <c r="K11529" s="2">
        <v>3292507107</v>
      </c>
      <c r="L11529" s="3">
        <v>45892</v>
      </c>
      <c r="M11529" s="3">
        <v>46347</v>
      </c>
      <c r="N11529" s="2" t="s">
        <v>1393</v>
      </c>
    </row>
    <row r="11530" spans="2:14" x14ac:dyDescent="0.25">
      <c r="B11530" s="2" t="s">
        <v>8361</v>
      </c>
      <c r="C11530" s="2" t="s">
        <v>8362</v>
      </c>
      <c r="D11530" s="2" t="s">
        <v>41</v>
      </c>
      <c r="E11530" s="2" t="s">
        <v>17</v>
      </c>
      <c r="F11530" s="2" t="s">
        <v>300</v>
      </c>
      <c r="G11530" s="2" t="s">
        <v>1730</v>
      </c>
      <c r="H11530" s="2" t="s">
        <v>1734</v>
      </c>
      <c r="I11530" s="2">
        <v>9510</v>
      </c>
      <c r="J11530" s="2">
        <v>0</v>
      </c>
      <c r="K11530" s="2">
        <v>3292508115</v>
      </c>
      <c r="L11530" s="3">
        <v>45919</v>
      </c>
      <c r="M11530" s="3">
        <v>46372</v>
      </c>
      <c r="N11530" s="2" t="s">
        <v>1393</v>
      </c>
    </row>
    <row r="11531" spans="2:14" x14ac:dyDescent="0.25">
      <c r="B11531" s="2" t="s">
        <v>8361</v>
      </c>
      <c r="C11531" s="2" t="s">
        <v>8362</v>
      </c>
      <c r="D11531" s="2" t="s">
        <v>41</v>
      </c>
      <c r="E11531" s="2" t="s">
        <v>17</v>
      </c>
      <c r="F11531" s="2" t="s">
        <v>300</v>
      </c>
      <c r="G11531" s="2" t="s">
        <v>1730</v>
      </c>
      <c r="H11531" s="2" t="s">
        <v>1734</v>
      </c>
      <c r="I11531" s="2">
        <v>9510</v>
      </c>
      <c r="J11531" s="2">
        <v>0</v>
      </c>
      <c r="K11531" s="2">
        <v>3292508116</v>
      </c>
      <c r="L11531" s="3">
        <v>45919</v>
      </c>
      <c r="M11531" s="3">
        <v>46372</v>
      </c>
      <c r="N11531" s="2" t="s">
        <v>1393</v>
      </c>
    </row>
    <row r="11532" spans="2:14" x14ac:dyDescent="0.25">
      <c r="B11532" s="2" t="s">
        <v>8361</v>
      </c>
      <c r="C11532" s="2" t="s">
        <v>8362</v>
      </c>
      <c r="D11532" s="2" t="s">
        <v>41</v>
      </c>
      <c r="E11532" s="2" t="s">
        <v>17</v>
      </c>
      <c r="F11532" s="2" t="s">
        <v>300</v>
      </c>
      <c r="G11532" s="2" t="s">
        <v>1730</v>
      </c>
      <c r="H11532" s="2" t="s">
        <v>1734</v>
      </c>
      <c r="I11532" s="2">
        <v>9510</v>
      </c>
      <c r="J11532" s="2">
        <v>0</v>
      </c>
      <c r="K11532" s="2">
        <v>3292508117</v>
      </c>
      <c r="L11532" s="3">
        <v>45919</v>
      </c>
      <c r="M11532" s="3">
        <v>46372</v>
      </c>
      <c r="N11532" s="2" t="s">
        <v>1393</v>
      </c>
    </row>
    <row r="11533" spans="2:14" x14ac:dyDescent="0.25">
      <c r="B11533" s="2" t="s">
        <v>8361</v>
      </c>
      <c r="C11533" s="2" t="s">
        <v>8362</v>
      </c>
      <c r="D11533" s="2" t="s">
        <v>41</v>
      </c>
      <c r="E11533" s="2" t="s">
        <v>17</v>
      </c>
      <c r="F11533" s="2" t="s">
        <v>300</v>
      </c>
      <c r="G11533" s="2" t="s">
        <v>1730</v>
      </c>
      <c r="H11533" s="2" t="s">
        <v>1734</v>
      </c>
      <c r="I11533" s="2">
        <v>9510</v>
      </c>
      <c r="J11533" s="2">
        <v>0</v>
      </c>
      <c r="K11533" s="2">
        <v>3292508119</v>
      </c>
      <c r="L11533" s="3">
        <v>45919</v>
      </c>
      <c r="M11533" s="3">
        <v>46372</v>
      </c>
      <c r="N11533" s="2" t="s">
        <v>1393</v>
      </c>
    </row>
    <row r="11534" spans="2:14" x14ac:dyDescent="0.25">
      <c r="B11534" s="2" t="s">
        <v>8361</v>
      </c>
      <c r="C11534" s="2" t="s">
        <v>8362</v>
      </c>
      <c r="D11534" s="2" t="s">
        <v>41</v>
      </c>
      <c r="E11534" s="2" t="s">
        <v>17</v>
      </c>
      <c r="F11534" s="2" t="s">
        <v>300</v>
      </c>
      <c r="G11534" s="2" t="s">
        <v>1730</v>
      </c>
      <c r="H11534" s="2" t="s">
        <v>1734</v>
      </c>
      <c r="I11534" s="2">
        <v>9510</v>
      </c>
      <c r="J11534" s="2">
        <v>0</v>
      </c>
      <c r="K11534" s="2" t="s">
        <v>470</v>
      </c>
      <c r="L11534" s="2" t="s">
        <v>30</v>
      </c>
      <c r="M11534" s="2" t="s">
        <v>30</v>
      </c>
      <c r="N11534" s="2" t="s">
        <v>1393</v>
      </c>
    </row>
    <row r="11535" spans="2:14" x14ac:dyDescent="0.25">
      <c r="B11535" s="2" t="s">
        <v>8361</v>
      </c>
      <c r="C11535" s="2" t="s">
        <v>8362</v>
      </c>
      <c r="D11535" s="2" t="s">
        <v>41</v>
      </c>
      <c r="E11535" s="2" t="s">
        <v>1828</v>
      </c>
      <c r="F11535" s="2" t="s">
        <v>300</v>
      </c>
      <c r="G11535" s="2" t="s">
        <v>1730</v>
      </c>
      <c r="H11535" s="2" t="s">
        <v>1734</v>
      </c>
      <c r="I11535" s="2">
        <v>9510</v>
      </c>
      <c r="J11535" s="2">
        <v>0</v>
      </c>
      <c r="K11535" s="2">
        <v>230012601</v>
      </c>
      <c r="L11535" s="3">
        <v>46050</v>
      </c>
      <c r="M11535" s="3">
        <v>46499</v>
      </c>
      <c r="N11535" s="2" t="s">
        <v>1393</v>
      </c>
    </row>
    <row r="11536" spans="2:14" x14ac:dyDescent="0.25">
      <c r="B11536" s="2" t="s">
        <v>8361</v>
      </c>
      <c r="C11536" s="2" t="s">
        <v>8362</v>
      </c>
      <c r="D11536" s="2" t="s">
        <v>41</v>
      </c>
      <c r="E11536" s="2" t="s">
        <v>1828</v>
      </c>
      <c r="F11536" s="2" t="s">
        <v>300</v>
      </c>
      <c r="G11536" s="2" t="s">
        <v>1730</v>
      </c>
      <c r="H11536" s="2" t="s">
        <v>1734</v>
      </c>
      <c r="I11536" s="2">
        <v>9510</v>
      </c>
      <c r="J11536" s="2">
        <v>0</v>
      </c>
      <c r="K11536" s="2">
        <v>230012606</v>
      </c>
      <c r="L11536" s="3">
        <v>46060</v>
      </c>
      <c r="M11536" s="3">
        <v>46511</v>
      </c>
      <c r="N11536" s="2" t="s">
        <v>1393</v>
      </c>
    </row>
    <row r="11537" spans="2:14" x14ac:dyDescent="0.25">
      <c r="B11537" s="2" t="s">
        <v>8361</v>
      </c>
      <c r="C11537" s="2" t="s">
        <v>8362</v>
      </c>
      <c r="D11537" s="2" t="s">
        <v>41</v>
      </c>
      <c r="E11537" s="2" t="s">
        <v>1828</v>
      </c>
      <c r="F11537" s="2" t="s">
        <v>300</v>
      </c>
      <c r="G11537" s="2" t="s">
        <v>1730</v>
      </c>
      <c r="H11537" s="2" t="s">
        <v>1734</v>
      </c>
      <c r="I11537" s="2">
        <v>9510</v>
      </c>
      <c r="J11537" s="2">
        <v>0</v>
      </c>
      <c r="K11537" s="2">
        <v>230012612</v>
      </c>
      <c r="L11537" s="3">
        <v>46060</v>
      </c>
      <c r="M11537" s="3">
        <v>46511</v>
      </c>
      <c r="N11537" s="2" t="s">
        <v>1393</v>
      </c>
    </row>
    <row r="11538" spans="2:14" x14ac:dyDescent="0.25">
      <c r="B11538" s="2" t="s">
        <v>8361</v>
      </c>
      <c r="C11538" s="2" t="s">
        <v>8362</v>
      </c>
      <c r="D11538" s="2" t="s">
        <v>41</v>
      </c>
      <c r="E11538" s="2" t="s">
        <v>1828</v>
      </c>
      <c r="F11538" s="2" t="s">
        <v>300</v>
      </c>
      <c r="G11538" s="2" t="s">
        <v>1730</v>
      </c>
      <c r="H11538" s="2" t="s">
        <v>1734</v>
      </c>
      <c r="I11538" s="2">
        <v>9510</v>
      </c>
      <c r="J11538" s="2">
        <v>0</v>
      </c>
      <c r="K11538" s="2">
        <v>230012613</v>
      </c>
      <c r="L11538" s="3">
        <v>46067</v>
      </c>
      <c r="M11538" s="3">
        <v>46517</v>
      </c>
      <c r="N11538" s="2" t="s">
        <v>1393</v>
      </c>
    </row>
    <row r="11539" spans="2:14" x14ac:dyDescent="0.25">
      <c r="B11539" s="2" t="s">
        <v>8361</v>
      </c>
      <c r="C11539" s="2" t="s">
        <v>8362</v>
      </c>
      <c r="D11539" s="2" t="s">
        <v>41</v>
      </c>
      <c r="E11539" s="2" t="s">
        <v>1828</v>
      </c>
      <c r="F11539" s="2" t="s">
        <v>300</v>
      </c>
      <c r="G11539" s="2" t="s">
        <v>1730</v>
      </c>
      <c r="H11539" s="2" t="s">
        <v>1734</v>
      </c>
      <c r="I11539" s="2">
        <v>9510</v>
      </c>
      <c r="J11539" s="2">
        <v>0</v>
      </c>
      <c r="K11539" s="2">
        <v>230012614</v>
      </c>
      <c r="L11539" s="3">
        <v>46067</v>
      </c>
      <c r="M11539" s="3">
        <v>46517</v>
      </c>
      <c r="N11539" s="2" t="s">
        <v>1393</v>
      </c>
    </row>
    <row r="11540" spans="2:14" x14ac:dyDescent="0.25">
      <c r="B11540" s="2" t="s">
        <v>8361</v>
      </c>
      <c r="C11540" s="2" t="s">
        <v>8362</v>
      </c>
      <c r="D11540" s="2" t="s">
        <v>41</v>
      </c>
      <c r="E11540" s="2" t="s">
        <v>1828</v>
      </c>
      <c r="F11540" s="2" t="s">
        <v>300</v>
      </c>
      <c r="G11540" s="2" t="s">
        <v>1730</v>
      </c>
      <c r="H11540" s="2" t="s">
        <v>1734</v>
      </c>
      <c r="I11540" s="2">
        <v>9510</v>
      </c>
      <c r="J11540" s="2">
        <v>0</v>
      </c>
      <c r="K11540" s="2">
        <v>230022615</v>
      </c>
      <c r="L11540" s="3">
        <v>46083</v>
      </c>
      <c r="M11540" s="3">
        <v>46533</v>
      </c>
      <c r="N11540" s="2" t="s">
        <v>1393</v>
      </c>
    </row>
    <row r="11541" spans="2:14" x14ac:dyDescent="0.25">
      <c r="B11541" s="2" t="s">
        <v>8361</v>
      </c>
      <c r="C11541" s="2" t="s">
        <v>8362</v>
      </c>
      <c r="D11541" s="2" t="s">
        <v>41</v>
      </c>
      <c r="E11541" s="2" t="s">
        <v>1828</v>
      </c>
      <c r="F11541" s="2" t="s">
        <v>300</v>
      </c>
      <c r="G11541" s="2" t="s">
        <v>1730</v>
      </c>
      <c r="H11541" s="2" t="s">
        <v>1734</v>
      </c>
      <c r="I11541" s="2">
        <v>9510</v>
      </c>
      <c r="J11541" s="2">
        <v>0</v>
      </c>
      <c r="K11541" s="2">
        <v>23004260017</v>
      </c>
      <c r="L11541" s="3">
        <v>46148</v>
      </c>
      <c r="M11541" s="3">
        <v>46598</v>
      </c>
      <c r="N11541" s="2" t="s">
        <v>1393</v>
      </c>
    </row>
    <row r="11542" spans="2:14" x14ac:dyDescent="0.25">
      <c r="B11542" s="2" t="s">
        <v>8361</v>
      </c>
      <c r="C11542" s="2" t="s">
        <v>8362</v>
      </c>
      <c r="D11542" s="2" t="s">
        <v>41</v>
      </c>
      <c r="E11542" s="2" t="s">
        <v>1828</v>
      </c>
      <c r="F11542" s="2" t="s">
        <v>300</v>
      </c>
      <c r="G11542" s="2" t="s">
        <v>1730</v>
      </c>
      <c r="H11542" s="2" t="s">
        <v>1734</v>
      </c>
      <c r="I11542" s="2">
        <v>9510</v>
      </c>
      <c r="J11542" s="2">
        <v>0</v>
      </c>
      <c r="K11542" s="2">
        <v>23004260022</v>
      </c>
      <c r="L11542" s="3">
        <v>46149</v>
      </c>
      <c r="M11542" s="3">
        <v>46604</v>
      </c>
      <c r="N11542" s="2" t="s">
        <v>1393</v>
      </c>
    </row>
    <row r="11543" spans="2:14" x14ac:dyDescent="0.25">
      <c r="B11543" s="2" t="s">
        <v>8361</v>
      </c>
      <c r="C11543" s="2" t="s">
        <v>8362</v>
      </c>
      <c r="D11543" s="2" t="s">
        <v>41</v>
      </c>
      <c r="E11543" s="2" t="s">
        <v>1828</v>
      </c>
      <c r="F11543" s="2" t="s">
        <v>300</v>
      </c>
      <c r="G11543" s="2" t="s">
        <v>1730</v>
      </c>
      <c r="H11543" s="2" t="s">
        <v>1734</v>
      </c>
      <c r="I11543" s="2">
        <v>9510</v>
      </c>
      <c r="J11543" s="2">
        <v>0</v>
      </c>
      <c r="K11543" s="2">
        <v>23004260023</v>
      </c>
      <c r="L11543" s="3">
        <v>46151</v>
      </c>
      <c r="M11543" s="3">
        <v>46605</v>
      </c>
      <c r="N11543" s="2" t="s">
        <v>1393</v>
      </c>
    </row>
    <row r="11544" spans="2:14" x14ac:dyDescent="0.25">
      <c r="B11544" s="2" t="s">
        <v>8361</v>
      </c>
      <c r="C11544" s="2" t="s">
        <v>8362</v>
      </c>
      <c r="D11544" s="2" t="s">
        <v>41</v>
      </c>
      <c r="E11544" s="2" t="s">
        <v>1828</v>
      </c>
      <c r="F11544" s="2" t="s">
        <v>300</v>
      </c>
      <c r="G11544" s="2" t="s">
        <v>1730</v>
      </c>
      <c r="H11544" s="2" t="s">
        <v>1734</v>
      </c>
      <c r="I11544" s="2">
        <v>9510</v>
      </c>
      <c r="J11544" s="2">
        <v>0</v>
      </c>
      <c r="K11544" s="2">
        <v>23005260036</v>
      </c>
      <c r="L11544" s="3">
        <v>46177</v>
      </c>
      <c r="M11544" s="3">
        <v>46624</v>
      </c>
      <c r="N11544" s="2" t="s">
        <v>1393</v>
      </c>
    </row>
    <row r="11545" spans="2:14" x14ac:dyDescent="0.25">
      <c r="B11545" s="2" t="s">
        <v>8361</v>
      </c>
      <c r="C11545" s="2" t="s">
        <v>8362</v>
      </c>
      <c r="D11545" s="2" t="s">
        <v>41</v>
      </c>
      <c r="E11545" s="2" t="s">
        <v>1828</v>
      </c>
      <c r="F11545" s="2" t="s">
        <v>300</v>
      </c>
      <c r="G11545" s="2" t="s">
        <v>1730</v>
      </c>
      <c r="H11545" s="2" t="s">
        <v>1734</v>
      </c>
      <c r="I11545" s="2">
        <v>9510</v>
      </c>
      <c r="J11545" s="2">
        <v>0</v>
      </c>
      <c r="K11545" s="2">
        <v>23005260039</v>
      </c>
      <c r="L11545" s="3">
        <v>46177</v>
      </c>
      <c r="M11545" s="3">
        <v>46628</v>
      </c>
      <c r="N11545" s="2" t="s">
        <v>1393</v>
      </c>
    </row>
    <row r="11546" spans="2:14" x14ac:dyDescent="0.25">
      <c r="B11546" s="2" t="s">
        <v>8361</v>
      </c>
      <c r="C11546" s="2" t="s">
        <v>8362</v>
      </c>
      <c r="D11546" s="2" t="s">
        <v>41</v>
      </c>
      <c r="E11546" s="2" t="s">
        <v>1828</v>
      </c>
      <c r="F11546" s="2" t="s">
        <v>300</v>
      </c>
      <c r="G11546" s="2" t="s">
        <v>1730</v>
      </c>
      <c r="H11546" s="2" t="s">
        <v>1734</v>
      </c>
      <c r="I11546" s="2">
        <v>9510</v>
      </c>
      <c r="J11546" s="2">
        <v>0</v>
      </c>
      <c r="K11546" s="2">
        <v>23005260041</v>
      </c>
      <c r="L11546" s="3">
        <v>46177</v>
      </c>
      <c r="M11546" s="3">
        <v>46629</v>
      </c>
      <c r="N11546" s="2" t="s">
        <v>1393</v>
      </c>
    </row>
    <row r="11547" spans="2:14" x14ac:dyDescent="0.25">
      <c r="B11547" s="2" t="s">
        <v>8361</v>
      </c>
      <c r="C11547" s="2" t="s">
        <v>8362</v>
      </c>
      <c r="D11547" s="2" t="s">
        <v>41</v>
      </c>
      <c r="E11547" s="2" t="s">
        <v>1828</v>
      </c>
      <c r="F11547" s="2" t="s">
        <v>300</v>
      </c>
      <c r="G11547" s="2" t="s">
        <v>1730</v>
      </c>
      <c r="H11547" s="2" t="s">
        <v>1734</v>
      </c>
      <c r="I11547" s="2">
        <v>9510</v>
      </c>
      <c r="J11547" s="2">
        <v>0</v>
      </c>
      <c r="K11547" s="2">
        <v>23005260046</v>
      </c>
      <c r="L11547" s="3">
        <v>46177</v>
      </c>
      <c r="M11547" s="3">
        <v>46629</v>
      </c>
      <c r="N11547" s="2" t="s">
        <v>1393</v>
      </c>
    </row>
    <row r="11548" spans="2:14" x14ac:dyDescent="0.25">
      <c r="B11548" s="2" t="s">
        <v>8361</v>
      </c>
      <c r="C11548" s="2" t="s">
        <v>8362</v>
      </c>
      <c r="D11548" s="2" t="s">
        <v>41</v>
      </c>
      <c r="E11548" s="2" t="s">
        <v>1828</v>
      </c>
      <c r="F11548" s="2" t="s">
        <v>300</v>
      </c>
      <c r="G11548" s="2" t="s">
        <v>1730</v>
      </c>
      <c r="H11548" s="2" t="s">
        <v>1734</v>
      </c>
      <c r="I11548" s="2">
        <v>9510</v>
      </c>
      <c r="J11548" s="2">
        <v>0</v>
      </c>
      <c r="K11548" s="2">
        <v>23005260047</v>
      </c>
      <c r="L11548" s="3">
        <v>46177</v>
      </c>
      <c r="M11548" s="3">
        <v>46629</v>
      </c>
      <c r="N11548" s="2" t="s">
        <v>1393</v>
      </c>
    </row>
    <row r="11549" spans="2:14" x14ac:dyDescent="0.25">
      <c r="B11549" s="2" t="s">
        <v>8361</v>
      </c>
      <c r="C11549" s="2" t="s">
        <v>8362</v>
      </c>
      <c r="D11549" s="2" t="s">
        <v>41</v>
      </c>
      <c r="E11549" s="2" t="s">
        <v>1828</v>
      </c>
      <c r="F11549" s="2" t="s">
        <v>300</v>
      </c>
      <c r="G11549" s="2" t="s">
        <v>1730</v>
      </c>
      <c r="H11549" s="2" t="s">
        <v>1734</v>
      </c>
      <c r="I11549" s="2">
        <v>9510</v>
      </c>
      <c r="J11549" s="2">
        <v>0</v>
      </c>
      <c r="K11549" s="2">
        <v>23005260058</v>
      </c>
      <c r="L11549" s="3">
        <v>46182</v>
      </c>
      <c r="M11549" s="3">
        <v>46635</v>
      </c>
      <c r="N11549" s="2" t="s">
        <v>1393</v>
      </c>
    </row>
    <row r="11550" spans="2:14" x14ac:dyDescent="0.25">
      <c r="B11550" s="2" t="s">
        <v>8361</v>
      </c>
      <c r="C11550" s="2" t="s">
        <v>8362</v>
      </c>
      <c r="D11550" s="2" t="s">
        <v>41</v>
      </c>
      <c r="E11550" s="2" t="s">
        <v>1828</v>
      </c>
      <c r="F11550" s="2" t="s">
        <v>300</v>
      </c>
      <c r="G11550" s="2" t="s">
        <v>1730</v>
      </c>
      <c r="H11550" s="2" t="s">
        <v>1734</v>
      </c>
      <c r="I11550" s="2">
        <v>9510</v>
      </c>
      <c r="J11550" s="2">
        <v>0</v>
      </c>
      <c r="K11550" s="2">
        <v>23005260069</v>
      </c>
      <c r="L11550" s="3">
        <v>46185</v>
      </c>
      <c r="M11550" s="3">
        <v>46638</v>
      </c>
      <c r="N11550" s="2" t="s">
        <v>1393</v>
      </c>
    </row>
    <row r="11551" spans="2:14" x14ac:dyDescent="0.25">
      <c r="B11551" s="2" t="s">
        <v>8361</v>
      </c>
      <c r="C11551" s="2" t="s">
        <v>8362</v>
      </c>
      <c r="D11551" s="2" t="s">
        <v>41</v>
      </c>
      <c r="E11551" s="2" t="s">
        <v>1828</v>
      </c>
      <c r="F11551" s="2" t="s">
        <v>300</v>
      </c>
      <c r="G11551" s="2" t="s">
        <v>1730</v>
      </c>
      <c r="H11551" s="2" t="s">
        <v>1734</v>
      </c>
      <c r="I11551" s="2">
        <v>9510</v>
      </c>
      <c r="J11551" s="2">
        <v>0</v>
      </c>
      <c r="K11551" s="2">
        <v>23005260072</v>
      </c>
      <c r="L11551" s="3">
        <v>46190</v>
      </c>
      <c r="M11551" s="3">
        <v>46641</v>
      </c>
      <c r="N11551" s="2" t="s">
        <v>1393</v>
      </c>
    </row>
    <row r="11552" spans="2:14" x14ac:dyDescent="0.25">
      <c r="B11552" s="2" t="s">
        <v>8361</v>
      </c>
      <c r="C11552" s="2" t="s">
        <v>8362</v>
      </c>
      <c r="D11552" s="2" t="s">
        <v>41</v>
      </c>
      <c r="E11552" s="2" t="s">
        <v>1828</v>
      </c>
      <c r="F11552" s="2" t="s">
        <v>300</v>
      </c>
      <c r="G11552" s="2" t="s">
        <v>1730</v>
      </c>
      <c r="H11552" s="2" t="s">
        <v>1734</v>
      </c>
      <c r="I11552" s="2">
        <v>9510</v>
      </c>
      <c r="J11552" s="2">
        <v>0</v>
      </c>
      <c r="K11552" s="2">
        <v>23005260073</v>
      </c>
      <c r="L11552" s="3">
        <v>46190</v>
      </c>
      <c r="M11552" s="3">
        <v>46641</v>
      </c>
      <c r="N11552" s="2" t="s">
        <v>1393</v>
      </c>
    </row>
    <row r="11553" spans="2:14" x14ac:dyDescent="0.25">
      <c r="B11553" s="2" t="s">
        <v>8361</v>
      </c>
      <c r="C11553" s="2" t="s">
        <v>8362</v>
      </c>
      <c r="D11553" s="2" t="s">
        <v>41</v>
      </c>
      <c r="E11553" s="2" t="s">
        <v>1828</v>
      </c>
      <c r="F11553" s="2" t="s">
        <v>300</v>
      </c>
      <c r="G11553" s="2" t="s">
        <v>1730</v>
      </c>
      <c r="H11553" s="2" t="s">
        <v>1734</v>
      </c>
      <c r="I11553" s="2">
        <v>9510</v>
      </c>
      <c r="J11553" s="2">
        <v>0</v>
      </c>
      <c r="K11553" s="2">
        <v>23005260083</v>
      </c>
      <c r="L11553" s="3">
        <v>46185</v>
      </c>
      <c r="M11553" s="3">
        <v>46638</v>
      </c>
      <c r="N11553" s="2" t="s">
        <v>1393</v>
      </c>
    </row>
    <row r="11554" spans="2:14" x14ac:dyDescent="0.25">
      <c r="B11554" s="2" t="s">
        <v>8361</v>
      </c>
      <c r="C11554" s="2" t="s">
        <v>8362</v>
      </c>
      <c r="D11554" s="2" t="s">
        <v>41</v>
      </c>
      <c r="E11554" s="2" t="s">
        <v>1828</v>
      </c>
      <c r="F11554" s="2" t="s">
        <v>300</v>
      </c>
      <c r="G11554" s="2" t="s">
        <v>1730</v>
      </c>
      <c r="H11554" s="2" t="s">
        <v>1734</v>
      </c>
      <c r="I11554" s="2">
        <v>9510</v>
      </c>
      <c r="J11554" s="2">
        <v>0</v>
      </c>
      <c r="K11554" s="2">
        <v>23006260087</v>
      </c>
      <c r="L11554" s="3">
        <v>46185</v>
      </c>
      <c r="M11554" s="3">
        <v>46639</v>
      </c>
      <c r="N11554" s="2" t="s">
        <v>1393</v>
      </c>
    </row>
    <row r="11555" spans="2:14" x14ac:dyDescent="0.25">
      <c r="B11555" s="2" t="s">
        <v>8361</v>
      </c>
      <c r="C11555" s="2" t="s">
        <v>8362</v>
      </c>
      <c r="D11555" s="2" t="s">
        <v>41</v>
      </c>
      <c r="E11555" s="2" t="s">
        <v>1828</v>
      </c>
      <c r="F11555" s="2" t="s">
        <v>300</v>
      </c>
      <c r="G11555" s="2" t="s">
        <v>1730</v>
      </c>
      <c r="H11555" s="2" t="s">
        <v>1734</v>
      </c>
      <c r="I11555" s="2">
        <v>9510</v>
      </c>
      <c r="J11555" s="2">
        <v>0</v>
      </c>
      <c r="K11555" s="2">
        <v>23006260103</v>
      </c>
      <c r="L11555" s="3">
        <v>46197</v>
      </c>
      <c r="M11555" s="3">
        <v>46647</v>
      </c>
      <c r="N11555" s="2" t="s">
        <v>1393</v>
      </c>
    </row>
    <row r="11556" spans="2:14" x14ac:dyDescent="0.25">
      <c r="B11556" s="2" t="s">
        <v>8361</v>
      </c>
      <c r="C11556" s="2" t="s">
        <v>8362</v>
      </c>
      <c r="D11556" s="2" t="s">
        <v>41</v>
      </c>
      <c r="E11556" s="2" t="s">
        <v>1828</v>
      </c>
      <c r="F11556" s="2" t="s">
        <v>300</v>
      </c>
      <c r="G11556" s="2" t="s">
        <v>1730</v>
      </c>
      <c r="H11556" s="2" t="s">
        <v>1734</v>
      </c>
      <c r="I11556" s="2">
        <v>9510</v>
      </c>
      <c r="J11556" s="2">
        <v>0</v>
      </c>
      <c r="K11556" s="2">
        <v>23006260108</v>
      </c>
      <c r="L11556" s="3">
        <v>46197</v>
      </c>
      <c r="M11556" s="3">
        <v>46647</v>
      </c>
      <c r="N11556" s="2" t="s">
        <v>1393</v>
      </c>
    </row>
    <row r="11557" spans="2:14" x14ac:dyDescent="0.25">
      <c r="B11557" s="2" t="s">
        <v>8361</v>
      </c>
      <c r="C11557" s="2" t="s">
        <v>8362</v>
      </c>
      <c r="D11557" s="2" t="s">
        <v>41</v>
      </c>
      <c r="E11557" s="2" t="s">
        <v>1828</v>
      </c>
      <c r="F11557" s="2" t="s">
        <v>300</v>
      </c>
      <c r="G11557" s="2" t="s">
        <v>1730</v>
      </c>
      <c r="H11557" s="2" t="s">
        <v>1734</v>
      </c>
      <c r="I11557" s="2">
        <v>9510</v>
      </c>
      <c r="J11557" s="2">
        <v>0</v>
      </c>
      <c r="K11557" s="2">
        <v>23006260111</v>
      </c>
      <c r="L11557" s="3">
        <v>46195</v>
      </c>
      <c r="M11557" s="3">
        <v>46647</v>
      </c>
      <c r="N11557" s="2" t="s">
        <v>1393</v>
      </c>
    </row>
    <row r="11558" spans="2:14" x14ac:dyDescent="0.25">
      <c r="B11558" s="2" t="s">
        <v>8361</v>
      </c>
      <c r="C11558" s="2" t="s">
        <v>8362</v>
      </c>
      <c r="D11558" s="2" t="s">
        <v>41</v>
      </c>
      <c r="E11558" s="2" t="s">
        <v>1828</v>
      </c>
      <c r="F11558" s="2" t="s">
        <v>300</v>
      </c>
      <c r="G11558" s="2" t="s">
        <v>1730</v>
      </c>
      <c r="H11558" s="2" t="s">
        <v>1734</v>
      </c>
      <c r="I11558" s="2">
        <v>9510</v>
      </c>
      <c r="J11558" s="2">
        <v>0</v>
      </c>
      <c r="K11558" s="2">
        <v>23006260115</v>
      </c>
      <c r="L11558" s="3">
        <v>46195</v>
      </c>
      <c r="M11558" s="3">
        <v>46648</v>
      </c>
      <c r="N11558" s="2" t="s">
        <v>1393</v>
      </c>
    </row>
    <row r="11559" spans="2:14" x14ac:dyDescent="0.25">
      <c r="B11559" s="2" t="s">
        <v>8361</v>
      </c>
      <c r="C11559" s="2" t="s">
        <v>8362</v>
      </c>
      <c r="D11559" s="2" t="s">
        <v>41</v>
      </c>
      <c r="E11559" s="2" t="s">
        <v>1828</v>
      </c>
      <c r="F11559" s="2" t="s">
        <v>300</v>
      </c>
      <c r="G11559" s="2" t="s">
        <v>1730</v>
      </c>
      <c r="H11559" s="2" t="s">
        <v>1734</v>
      </c>
      <c r="I11559" s="2">
        <v>9510</v>
      </c>
      <c r="J11559" s="2">
        <v>0</v>
      </c>
      <c r="K11559" s="2">
        <v>23006260117</v>
      </c>
      <c r="L11559" s="3">
        <v>46199</v>
      </c>
      <c r="M11559" s="3">
        <v>46648</v>
      </c>
      <c r="N11559" s="2" t="s">
        <v>1393</v>
      </c>
    </row>
    <row r="11560" spans="2:14" x14ac:dyDescent="0.25">
      <c r="B11560" s="2" t="s">
        <v>8361</v>
      </c>
      <c r="C11560" s="2" t="s">
        <v>8362</v>
      </c>
      <c r="D11560" s="2" t="s">
        <v>41</v>
      </c>
      <c r="E11560" s="2" t="s">
        <v>1828</v>
      </c>
      <c r="F11560" s="2" t="s">
        <v>300</v>
      </c>
      <c r="G11560" s="2" t="s">
        <v>1730</v>
      </c>
      <c r="H11560" s="2" t="s">
        <v>1734</v>
      </c>
      <c r="I11560" s="2">
        <v>9510</v>
      </c>
      <c r="J11560" s="2">
        <v>0</v>
      </c>
      <c r="K11560" s="2">
        <v>23006260119</v>
      </c>
      <c r="L11560" s="3">
        <v>46197</v>
      </c>
      <c r="M11560" s="3">
        <v>46648</v>
      </c>
      <c r="N11560" s="2" t="s">
        <v>1393</v>
      </c>
    </row>
    <row r="11561" spans="2:14" x14ac:dyDescent="0.25">
      <c r="B11561" s="2" t="s">
        <v>8361</v>
      </c>
      <c r="C11561" s="2" t="s">
        <v>8362</v>
      </c>
      <c r="D11561" s="2" t="s">
        <v>41</v>
      </c>
      <c r="E11561" s="2" t="s">
        <v>1828</v>
      </c>
      <c r="F11561" s="2" t="s">
        <v>300</v>
      </c>
      <c r="G11561" s="2" t="s">
        <v>1730</v>
      </c>
      <c r="H11561" s="2" t="s">
        <v>1734</v>
      </c>
      <c r="I11561" s="2">
        <v>9510</v>
      </c>
      <c r="J11561" s="2">
        <v>0</v>
      </c>
      <c r="K11561" s="2">
        <v>23006260121</v>
      </c>
      <c r="L11561" s="3">
        <v>46199</v>
      </c>
      <c r="M11561" s="3">
        <v>46653</v>
      </c>
      <c r="N11561" s="2" t="s">
        <v>1393</v>
      </c>
    </row>
    <row r="11562" spans="2:14" x14ac:dyDescent="0.25">
      <c r="B11562" s="2" t="s">
        <v>8361</v>
      </c>
      <c r="C11562" s="2" t="s">
        <v>8362</v>
      </c>
      <c r="D11562" s="2" t="s">
        <v>41</v>
      </c>
      <c r="E11562" s="2" t="s">
        <v>1828</v>
      </c>
      <c r="F11562" s="2" t="s">
        <v>300</v>
      </c>
      <c r="G11562" s="2" t="s">
        <v>1730</v>
      </c>
      <c r="H11562" s="2" t="s">
        <v>1734</v>
      </c>
      <c r="I11562" s="2">
        <v>9510</v>
      </c>
      <c r="J11562" s="2">
        <v>0</v>
      </c>
      <c r="K11562" s="2">
        <v>23006260122</v>
      </c>
      <c r="L11562" s="3">
        <v>46197</v>
      </c>
      <c r="M11562" s="3">
        <v>46650</v>
      </c>
      <c r="N11562" s="2" t="s">
        <v>1393</v>
      </c>
    </row>
    <row r="11563" spans="2:14" x14ac:dyDescent="0.25">
      <c r="B11563" s="2" t="s">
        <v>8361</v>
      </c>
      <c r="C11563" s="2" t="s">
        <v>8362</v>
      </c>
      <c r="D11563" s="2" t="s">
        <v>41</v>
      </c>
      <c r="E11563" s="2" t="s">
        <v>1828</v>
      </c>
      <c r="F11563" s="2" t="s">
        <v>300</v>
      </c>
      <c r="G11563" s="2" t="s">
        <v>1730</v>
      </c>
      <c r="H11563" s="2" t="s">
        <v>1734</v>
      </c>
      <c r="I11563" s="2">
        <v>9510</v>
      </c>
      <c r="J11563" s="2">
        <v>0</v>
      </c>
      <c r="K11563" s="2">
        <v>23006260130</v>
      </c>
      <c r="L11563" s="3">
        <v>46199</v>
      </c>
      <c r="M11563" s="3">
        <v>46650</v>
      </c>
      <c r="N11563" s="2" t="s">
        <v>1393</v>
      </c>
    </row>
    <row r="11564" spans="2:14" x14ac:dyDescent="0.25">
      <c r="B11564" s="2" t="s">
        <v>8361</v>
      </c>
      <c r="C11564" s="2" t="s">
        <v>8362</v>
      </c>
      <c r="D11564" s="2" t="s">
        <v>41</v>
      </c>
      <c r="E11564" s="2" t="s">
        <v>1828</v>
      </c>
      <c r="F11564" s="2" t="s">
        <v>300</v>
      </c>
      <c r="G11564" s="2" t="s">
        <v>1730</v>
      </c>
      <c r="H11564" s="2" t="s">
        <v>1734</v>
      </c>
      <c r="I11564" s="2">
        <v>9510</v>
      </c>
      <c r="J11564" s="2">
        <v>0</v>
      </c>
      <c r="K11564" s="2">
        <v>23006260131</v>
      </c>
      <c r="L11564" s="3">
        <v>46197</v>
      </c>
      <c r="M11564" s="3">
        <v>46650</v>
      </c>
      <c r="N11564" s="2" t="s">
        <v>1393</v>
      </c>
    </row>
    <row r="11565" spans="2:14" x14ac:dyDescent="0.25">
      <c r="B11565" s="2" t="s">
        <v>8361</v>
      </c>
      <c r="C11565" s="2" t="s">
        <v>8362</v>
      </c>
      <c r="D11565" s="2" t="s">
        <v>41</v>
      </c>
      <c r="E11565" s="2" t="s">
        <v>1828</v>
      </c>
      <c r="F11565" s="2" t="s">
        <v>300</v>
      </c>
      <c r="G11565" s="2" t="s">
        <v>1730</v>
      </c>
      <c r="H11565" s="2" t="s">
        <v>1734</v>
      </c>
      <c r="I11565" s="2">
        <v>9510</v>
      </c>
      <c r="J11565" s="2">
        <v>0</v>
      </c>
      <c r="K11565" s="2">
        <v>230072456</v>
      </c>
      <c r="L11565" s="3">
        <v>45982</v>
      </c>
      <c r="M11565" s="3">
        <v>46385</v>
      </c>
      <c r="N11565" s="2" t="s">
        <v>1393</v>
      </c>
    </row>
    <row r="11566" spans="2:14" x14ac:dyDescent="0.25">
      <c r="B11566" s="2" t="s">
        <v>8361</v>
      </c>
      <c r="C11566" s="2" t="s">
        <v>8362</v>
      </c>
      <c r="D11566" s="2" t="s">
        <v>41</v>
      </c>
      <c r="E11566" s="2" t="s">
        <v>1828</v>
      </c>
      <c r="F11566" s="2" t="s">
        <v>300</v>
      </c>
      <c r="G11566" s="2" t="s">
        <v>1730</v>
      </c>
      <c r="H11566" s="2" t="s">
        <v>1734</v>
      </c>
      <c r="I11566" s="2">
        <v>9510</v>
      </c>
      <c r="J11566" s="2">
        <v>0</v>
      </c>
      <c r="K11566" s="2">
        <v>230072459</v>
      </c>
      <c r="L11566" s="3">
        <v>46029</v>
      </c>
      <c r="M11566" s="3">
        <v>46449</v>
      </c>
      <c r="N11566" s="2" t="s">
        <v>1393</v>
      </c>
    </row>
    <row r="11567" spans="2:14" x14ac:dyDescent="0.25">
      <c r="B11567" s="2" t="s">
        <v>8361</v>
      </c>
      <c r="C11567" s="2" t="s">
        <v>8362</v>
      </c>
      <c r="D11567" s="2" t="s">
        <v>41</v>
      </c>
      <c r="E11567" s="2" t="s">
        <v>1828</v>
      </c>
      <c r="F11567" s="2" t="s">
        <v>300</v>
      </c>
      <c r="G11567" s="2" t="s">
        <v>1730</v>
      </c>
      <c r="H11567" s="2" t="s">
        <v>1734</v>
      </c>
      <c r="I11567" s="2">
        <v>9510</v>
      </c>
      <c r="J11567" s="2">
        <v>0</v>
      </c>
      <c r="K11567" s="2">
        <v>230082471</v>
      </c>
      <c r="L11567" s="3">
        <v>46029</v>
      </c>
      <c r="M11567" s="3">
        <v>46449</v>
      </c>
      <c r="N11567" s="2" t="s">
        <v>1393</v>
      </c>
    </row>
    <row r="11568" spans="2:14" x14ac:dyDescent="0.25">
      <c r="B11568" s="2" t="s">
        <v>8361</v>
      </c>
      <c r="C11568" s="2" t="s">
        <v>8362</v>
      </c>
      <c r="D11568" s="2" t="s">
        <v>41</v>
      </c>
      <c r="E11568" s="2" t="s">
        <v>1828</v>
      </c>
      <c r="F11568" s="2" t="s">
        <v>300</v>
      </c>
      <c r="G11568" s="2" t="s">
        <v>1730</v>
      </c>
      <c r="H11568" s="2" t="s">
        <v>1734</v>
      </c>
      <c r="I11568" s="2">
        <v>9510</v>
      </c>
      <c r="J11568" s="2">
        <v>0</v>
      </c>
      <c r="K11568" s="2">
        <v>230082478</v>
      </c>
      <c r="L11568" s="3">
        <v>46029</v>
      </c>
      <c r="M11568" s="3">
        <v>46449</v>
      </c>
      <c r="N11568" s="2" t="s">
        <v>1393</v>
      </c>
    </row>
    <row r="11569" spans="2:14" x14ac:dyDescent="0.25">
      <c r="B11569" s="2" t="s">
        <v>8361</v>
      </c>
      <c r="C11569" s="2" t="s">
        <v>8362</v>
      </c>
      <c r="D11569" s="2" t="s">
        <v>41</v>
      </c>
      <c r="E11569" s="2" t="s">
        <v>1828</v>
      </c>
      <c r="F11569" s="2" t="s">
        <v>300</v>
      </c>
      <c r="G11569" s="2" t="s">
        <v>1730</v>
      </c>
      <c r="H11569" s="2" t="s">
        <v>1734</v>
      </c>
      <c r="I11569" s="2">
        <v>9510</v>
      </c>
      <c r="J11569" s="2">
        <v>0</v>
      </c>
      <c r="K11569" s="2">
        <v>2300825183</v>
      </c>
      <c r="L11569" s="3">
        <v>45897</v>
      </c>
      <c r="M11569" s="3">
        <v>46344</v>
      </c>
      <c r="N11569" s="2" t="s">
        <v>1393</v>
      </c>
    </row>
    <row r="11570" spans="2:14" x14ac:dyDescent="0.25">
      <c r="B11570" s="2" t="s">
        <v>8361</v>
      </c>
      <c r="C11570" s="2" t="s">
        <v>8362</v>
      </c>
      <c r="D11570" s="2" t="s">
        <v>41</v>
      </c>
      <c r="E11570" s="2" t="s">
        <v>1828</v>
      </c>
      <c r="F11570" s="2" t="s">
        <v>300</v>
      </c>
      <c r="G11570" s="2" t="s">
        <v>1730</v>
      </c>
      <c r="H11570" s="2" t="s">
        <v>1734</v>
      </c>
      <c r="I11570" s="2">
        <v>9510</v>
      </c>
      <c r="J11570" s="2">
        <v>0</v>
      </c>
      <c r="K11570" s="2">
        <v>2300825184</v>
      </c>
      <c r="L11570" s="3">
        <v>45897</v>
      </c>
      <c r="M11570" s="3">
        <v>46351</v>
      </c>
      <c r="N11570" s="2" t="s">
        <v>1393</v>
      </c>
    </row>
    <row r="11571" spans="2:14" x14ac:dyDescent="0.25">
      <c r="B11571" s="2" t="s">
        <v>8361</v>
      </c>
      <c r="C11571" s="2" t="s">
        <v>8362</v>
      </c>
      <c r="D11571" s="2" t="s">
        <v>41</v>
      </c>
      <c r="E11571" s="2" t="s">
        <v>1828</v>
      </c>
      <c r="F11571" s="2" t="s">
        <v>300</v>
      </c>
      <c r="G11571" s="2" t="s">
        <v>1730</v>
      </c>
      <c r="H11571" s="2" t="s">
        <v>1734</v>
      </c>
      <c r="I11571" s="2">
        <v>9510</v>
      </c>
      <c r="J11571" s="2">
        <v>0</v>
      </c>
      <c r="K11571" s="2">
        <v>2300925185</v>
      </c>
      <c r="L11571" s="3">
        <v>45911</v>
      </c>
      <c r="M11571" s="3">
        <v>46364</v>
      </c>
      <c r="N11571" s="2" t="s">
        <v>1393</v>
      </c>
    </row>
    <row r="11572" spans="2:14" x14ac:dyDescent="0.25">
      <c r="B11572" s="2" t="s">
        <v>8361</v>
      </c>
      <c r="C11572" s="2" t="s">
        <v>8362</v>
      </c>
      <c r="D11572" s="2" t="s">
        <v>41</v>
      </c>
      <c r="E11572" s="2" t="s">
        <v>1828</v>
      </c>
      <c r="F11572" s="2" t="s">
        <v>300</v>
      </c>
      <c r="G11572" s="2" t="s">
        <v>1730</v>
      </c>
      <c r="H11572" s="2" t="s">
        <v>1734</v>
      </c>
      <c r="I11572" s="2">
        <v>9510</v>
      </c>
      <c r="J11572" s="2">
        <v>0</v>
      </c>
      <c r="K11572" s="2">
        <v>2300925186</v>
      </c>
      <c r="L11572" s="3">
        <v>45912</v>
      </c>
      <c r="M11572" s="3">
        <v>46366</v>
      </c>
      <c r="N11572" s="2" t="s">
        <v>1393</v>
      </c>
    </row>
    <row r="11573" spans="2:14" x14ac:dyDescent="0.25">
      <c r="B11573" s="2" t="s">
        <v>8361</v>
      </c>
      <c r="C11573" s="2" t="s">
        <v>8362</v>
      </c>
      <c r="D11573" s="2" t="s">
        <v>41</v>
      </c>
      <c r="E11573" s="2" t="s">
        <v>1828</v>
      </c>
      <c r="F11573" s="2" t="s">
        <v>300</v>
      </c>
      <c r="G11573" s="2" t="s">
        <v>1730</v>
      </c>
      <c r="H11573" s="2" t="s">
        <v>1734</v>
      </c>
      <c r="I11573" s="2">
        <v>9510</v>
      </c>
      <c r="J11573" s="2">
        <v>0</v>
      </c>
      <c r="K11573" s="2">
        <v>2301025197</v>
      </c>
      <c r="L11573" s="3">
        <v>45973</v>
      </c>
      <c r="M11573" s="3">
        <v>46404</v>
      </c>
      <c r="N11573" s="2" t="s">
        <v>1393</v>
      </c>
    </row>
    <row r="11574" spans="2:14" x14ac:dyDescent="0.25">
      <c r="B11574" s="2" t="s">
        <v>8361</v>
      </c>
      <c r="C11574" s="2" t="s">
        <v>8362</v>
      </c>
      <c r="D11574" s="2" t="s">
        <v>41</v>
      </c>
      <c r="E11574" s="2" t="s">
        <v>1828</v>
      </c>
      <c r="F11574" s="2" t="s">
        <v>300</v>
      </c>
      <c r="G11574" s="2" t="s">
        <v>1730</v>
      </c>
      <c r="H11574" s="2" t="s">
        <v>1734</v>
      </c>
      <c r="I11574" s="2">
        <v>9510</v>
      </c>
      <c r="J11574" s="2">
        <v>0</v>
      </c>
      <c r="K11574" s="2">
        <v>23011252004</v>
      </c>
      <c r="L11574" s="3">
        <v>46006</v>
      </c>
      <c r="M11574" s="3">
        <v>46447</v>
      </c>
      <c r="N11574" s="2" t="s">
        <v>1393</v>
      </c>
    </row>
    <row r="11575" spans="2:14" x14ac:dyDescent="0.25">
      <c r="B11575" s="2" t="s">
        <v>8361</v>
      </c>
      <c r="C11575" s="2" t="s">
        <v>8362</v>
      </c>
      <c r="D11575" s="2" t="s">
        <v>41</v>
      </c>
      <c r="E11575" s="2" t="s">
        <v>1828</v>
      </c>
      <c r="F11575" s="2" t="s">
        <v>300</v>
      </c>
      <c r="G11575" s="2" t="s">
        <v>1730</v>
      </c>
      <c r="H11575" s="2" t="s">
        <v>1734</v>
      </c>
      <c r="I11575" s="2">
        <v>9510</v>
      </c>
      <c r="J11575" s="2">
        <v>0</v>
      </c>
      <c r="K11575" s="2">
        <v>23011252004</v>
      </c>
      <c r="L11575" s="3">
        <v>46009</v>
      </c>
      <c r="M11575" s="3">
        <v>46449</v>
      </c>
      <c r="N11575" s="2" t="s">
        <v>1393</v>
      </c>
    </row>
    <row r="11576" spans="2:14" x14ac:dyDescent="0.25">
      <c r="B11576" s="2" t="s">
        <v>8361</v>
      </c>
      <c r="C11576" s="2" t="s">
        <v>8362</v>
      </c>
      <c r="D11576" s="2" t="s">
        <v>41</v>
      </c>
      <c r="E11576" s="2" t="s">
        <v>1828</v>
      </c>
      <c r="F11576" s="2" t="s">
        <v>300</v>
      </c>
      <c r="G11576" s="2" t="s">
        <v>1730</v>
      </c>
      <c r="H11576" s="2" t="s">
        <v>1734</v>
      </c>
      <c r="I11576" s="2">
        <v>9510</v>
      </c>
      <c r="J11576" s="2">
        <v>0</v>
      </c>
      <c r="K11576" s="2">
        <v>2301225201</v>
      </c>
      <c r="L11576" s="3">
        <v>46032</v>
      </c>
      <c r="M11576" s="3">
        <v>46484</v>
      </c>
      <c r="N11576" s="2" t="s">
        <v>1393</v>
      </c>
    </row>
    <row r="11577" spans="2:14" x14ac:dyDescent="0.25">
      <c r="B11577" s="2" t="s">
        <v>8361</v>
      </c>
      <c r="C11577" s="2" t="s">
        <v>8362</v>
      </c>
      <c r="D11577" s="2" t="s">
        <v>41</v>
      </c>
      <c r="E11577" s="2" t="s">
        <v>1828</v>
      </c>
      <c r="F11577" s="2" t="s">
        <v>300</v>
      </c>
      <c r="G11577" s="2" t="s">
        <v>1730</v>
      </c>
      <c r="H11577" s="2" t="s">
        <v>1734</v>
      </c>
      <c r="I11577" s="2">
        <v>9510</v>
      </c>
      <c r="J11577" s="2">
        <v>0</v>
      </c>
      <c r="K11577" s="2">
        <v>23024091174</v>
      </c>
      <c r="L11577" s="3">
        <v>45927</v>
      </c>
      <c r="M11577" s="3">
        <v>46351</v>
      </c>
      <c r="N11577" s="2" t="s">
        <v>1393</v>
      </c>
    </row>
    <row r="11578" spans="2:14" x14ac:dyDescent="0.25">
      <c r="B11578" s="2" t="s">
        <v>8361</v>
      </c>
      <c r="C11578" s="2" t="s">
        <v>8362</v>
      </c>
      <c r="D11578" s="2" t="s">
        <v>41</v>
      </c>
      <c r="E11578" s="2" t="s">
        <v>1828</v>
      </c>
      <c r="F11578" s="2" t="s">
        <v>300</v>
      </c>
      <c r="G11578" s="2" t="s">
        <v>1730</v>
      </c>
      <c r="H11578" s="2" t="s">
        <v>1734</v>
      </c>
      <c r="I11578" s="2">
        <v>9510</v>
      </c>
      <c r="J11578" s="2">
        <v>0</v>
      </c>
      <c r="K11578" s="2">
        <v>23024091237</v>
      </c>
      <c r="L11578" s="3">
        <v>45925</v>
      </c>
      <c r="M11578" s="3">
        <v>46351</v>
      </c>
      <c r="N11578" s="2" t="s">
        <v>1393</v>
      </c>
    </row>
    <row r="11579" spans="2:14" x14ac:dyDescent="0.25">
      <c r="B11579" s="2" t="s">
        <v>8361</v>
      </c>
      <c r="C11579" s="2" t="s">
        <v>8362</v>
      </c>
      <c r="D11579" s="2" t="s">
        <v>41</v>
      </c>
      <c r="E11579" s="2" t="s">
        <v>1828</v>
      </c>
      <c r="F11579" s="2" t="s">
        <v>300</v>
      </c>
      <c r="G11579" s="2" t="s">
        <v>1730</v>
      </c>
      <c r="H11579" s="2" t="s">
        <v>1734</v>
      </c>
      <c r="I11579" s="2">
        <v>9510</v>
      </c>
      <c r="J11579" s="2">
        <v>0</v>
      </c>
      <c r="K11579" s="2">
        <v>23024091246</v>
      </c>
      <c r="L11579" s="3">
        <v>45927</v>
      </c>
      <c r="M11579" s="3">
        <v>46364</v>
      </c>
      <c r="N11579" s="2" t="s">
        <v>1393</v>
      </c>
    </row>
    <row r="11580" spans="2:14" x14ac:dyDescent="0.25">
      <c r="B11580" s="2" t="s">
        <v>8361</v>
      </c>
      <c r="C11580" s="2" t="s">
        <v>8362</v>
      </c>
      <c r="D11580" s="2" t="s">
        <v>41</v>
      </c>
      <c r="E11580" s="2" t="s">
        <v>1828</v>
      </c>
      <c r="F11580" s="2" t="s">
        <v>300</v>
      </c>
      <c r="G11580" s="2" t="s">
        <v>1730</v>
      </c>
      <c r="H11580" s="2" t="s">
        <v>1734</v>
      </c>
      <c r="I11580" s="2">
        <v>9510</v>
      </c>
      <c r="J11580" s="2">
        <v>0</v>
      </c>
      <c r="K11580" s="2">
        <v>23024091259</v>
      </c>
      <c r="L11580" s="3">
        <v>45925</v>
      </c>
      <c r="M11580" s="3">
        <v>46364</v>
      </c>
      <c r="N11580" s="2" t="s">
        <v>1393</v>
      </c>
    </row>
    <row r="11581" spans="2:14" x14ac:dyDescent="0.25">
      <c r="B11581" s="2" t="s">
        <v>8361</v>
      </c>
      <c r="C11581" s="2" t="s">
        <v>8362</v>
      </c>
      <c r="D11581" s="2" t="s">
        <v>41</v>
      </c>
      <c r="E11581" s="2" t="s">
        <v>1828</v>
      </c>
      <c r="F11581" s="2" t="s">
        <v>300</v>
      </c>
      <c r="G11581" s="2" t="s">
        <v>1730</v>
      </c>
      <c r="H11581" s="2" t="s">
        <v>1734</v>
      </c>
      <c r="I11581" s="2">
        <v>9510</v>
      </c>
      <c r="J11581" s="2">
        <v>0</v>
      </c>
      <c r="K11581" s="2">
        <v>23024091259</v>
      </c>
      <c r="L11581" s="3">
        <v>46029</v>
      </c>
      <c r="M11581" s="3">
        <v>46461</v>
      </c>
      <c r="N11581" s="2" t="s">
        <v>1393</v>
      </c>
    </row>
    <row r="11582" spans="2:14" x14ac:dyDescent="0.25">
      <c r="B11582" s="2" t="s">
        <v>8361</v>
      </c>
      <c r="C11582" s="2" t="s">
        <v>8362</v>
      </c>
      <c r="D11582" s="2" t="s">
        <v>41</v>
      </c>
      <c r="E11582" s="2" t="s">
        <v>1828</v>
      </c>
      <c r="F11582" s="2" t="s">
        <v>300</v>
      </c>
      <c r="G11582" s="2" t="s">
        <v>1730</v>
      </c>
      <c r="H11582" s="2" t="s">
        <v>1734</v>
      </c>
      <c r="I11582" s="2">
        <v>9510</v>
      </c>
      <c r="J11582" s="2">
        <v>0</v>
      </c>
      <c r="K11582" s="2">
        <v>23024091316</v>
      </c>
      <c r="L11582" s="3">
        <v>45927</v>
      </c>
      <c r="M11582" s="3">
        <v>46351</v>
      </c>
      <c r="N11582" s="2" t="s">
        <v>1393</v>
      </c>
    </row>
    <row r="11583" spans="2:14" x14ac:dyDescent="0.25">
      <c r="B11583" s="2" t="s">
        <v>8361</v>
      </c>
      <c r="C11583" s="2" t="s">
        <v>8362</v>
      </c>
      <c r="D11583" s="2" t="s">
        <v>41</v>
      </c>
      <c r="E11583" s="2" t="s">
        <v>1828</v>
      </c>
      <c r="F11583" s="2" t="s">
        <v>300</v>
      </c>
      <c r="G11583" s="2" t="s">
        <v>1730</v>
      </c>
      <c r="H11583" s="2" t="s">
        <v>1734</v>
      </c>
      <c r="I11583" s="2">
        <v>9510</v>
      </c>
      <c r="J11583" s="2">
        <v>0</v>
      </c>
      <c r="K11583" s="2">
        <v>23024091435</v>
      </c>
      <c r="L11583" s="3">
        <v>45927</v>
      </c>
      <c r="M11583" s="3">
        <v>46364</v>
      </c>
      <c r="N11583" s="2" t="s">
        <v>1393</v>
      </c>
    </row>
    <row r="11584" spans="2:14" x14ac:dyDescent="0.25">
      <c r="B11584" s="2" t="s">
        <v>8361</v>
      </c>
      <c r="C11584" s="2" t="s">
        <v>8362</v>
      </c>
      <c r="D11584" s="2" t="s">
        <v>41</v>
      </c>
      <c r="E11584" s="2" t="s">
        <v>1828</v>
      </c>
      <c r="F11584" s="2" t="s">
        <v>300</v>
      </c>
      <c r="G11584" s="2" t="s">
        <v>1730</v>
      </c>
      <c r="H11584" s="2" t="s">
        <v>1734</v>
      </c>
      <c r="I11584" s="2">
        <v>9510</v>
      </c>
      <c r="J11584" s="2">
        <v>0</v>
      </c>
      <c r="K11584" s="2">
        <v>23024091451</v>
      </c>
      <c r="L11584" s="3">
        <v>45925</v>
      </c>
      <c r="M11584" s="3">
        <v>46364</v>
      </c>
      <c r="N11584" s="2" t="s">
        <v>1393</v>
      </c>
    </row>
    <row r="11585" spans="2:14" x14ac:dyDescent="0.25">
      <c r="B11585" s="2" t="s">
        <v>8361</v>
      </c>
      <c r="C11585" s="2" t="s">
        <v>8362</v>
      </c>
      <c r="D11585" s="2" t="s">
        <v>41</v>
      </c>
      <c r="E11585" s="2" t="s">
        <v>1828</v>
      </c>
      <c r="F11585" s="2" t="s">
        <v>300</v>
      </c>
      <c r="G11585" s="2" t="s">
        <v>1730</v>
      </c>
      <c r="H11585" s="2" t="s">
        <v>1734</v>
      </c>
      <c r="I11585" s="2">
        <v>9510</v>
      </c>
      <c r="J11585" s="2">
        <v>0</v>
      </c>
      <c r="K11585" s="2">
        <v>23024091451</v>
      </c>
      <c r="L11585" s="3">
        <v>46029</v>
      </c>
      <c r="M11585" s="3">
        <v>46464</v>
      </c>
      <c r="N11585" s="2" t="s">
        <v>1393</v>
      </c>
    </row>
    <row r="11586" spans="2:14" x14ac:dyDescent="0.25">
      <c r="B11586" s="2" t="s">
        <v>8361</v>
      </c>
      <c r="C11586" s="2" t="s">
        <v>8362</v>
      </c>
      <c r="D11586" s="2" t="s">
        <v>41</v>
      </c>
      <c r="E11586" s="2" t="s">
        <v>1828</v>
      </c>
      <c r="F11586" s="2" t="s">
        <v>300</v>
      </c>
      <c r="G11586" s="2" t="s">
        <v>1730</v>
      </c>
      <c r="H11586" s="2" t="s">
        <v>1734</v>
      </c>
      <c r="I11586" s="2">
        <v>9510</v>
      </c>
      <c r="J11586" s="2">
        <v>0</v>
      </c>
      <c r="K11586" s="2">
        <v>23024101850</v>
      </c>
      <c r="L11586" s="3">
        <v>45982</v>
      </c>
      <c r="M11586" s="3">
        <v>46385</v>
      </c>
      <c r="N11586" s="2" t="s">
        <v>1393</v>
      </c>
    </row>
    <row r="11587" spans="2:14" x14ac:dyDescent="0.25">
      <c r="B11587" s="2" t="s">
        <v>8361</v>
      </c>
      <c r="C11587" s="2" t="s">
        <v>8362</v>
      </c>
      <c r="D11587" s="2" t="s">
        <v>41</v>
      </c>
      <c r="E11587" s="2" t="s">
        <v>1828</v>
      </c>
      <c r="F11587" s="2" t="s">
        <v>300</v>
      </c>
      <c r="G11587" s="2" t="s">
        <v>1730</v>
      </c>
      <c r="H11587" s="2" t="s">
        <v>1734</v>
      </c>
      <c r="I11587" s="2">
        <v>9510</v>
      </c>
      <c r="J11587" s="2">
        <v>0</v>
      </c>
      <c r="K11587" s="2">
        <v>23024101931</v>
      </c>
      <c r="L11587" s="3">
        <v>45982</v>
      </c>
      <c r="M11587" s="3">
        <v>46385</v>
      </c>
      <c r="N11587" s="2" t="s">
        <v>1393</v>
      </c>
    </row>
    <row r="11588" spans="2:14" x14ac:dyDescent="0.25">
      <c r="B11588" s="2" t="s">
        <v>8361</v>
      </c>
      <c r="C11588" s="2" t="s">
        <v>8362</v>
      </c>
      <c r="D11588" s="2" t="s">
        <v>41</v>
      </c>
      <c r="E11588" s="2" t="s">
        <v>1828</v>
      </c>
      <c r="F11588" s="2" t="s">
        <v>300</v>
      </c>
      <c r="G11588" s="2" t="s">
        <v>1730</v>
      </c>
      <c r="H11588" s="2" t="s">
        <v>1734</v>
      </c>
      <c r="I11588" s="2">
        <v>9510</v>
      </c>
      <c r="J11588" s="2">
        <v>0</v>
      </c>
      <c r="K11588" s="2">
        <v>2302509835</v>
      </c>
      <c r="L11588" s="3">
        <v>45933</v>
      </c>
      <c r="M11588" s="3">
        <v>46388</v>
      </c>
      <c r="N11588" s="2" t="s">
        <v>1393</v>
      </c>
    </row>
    <row r="11589" spans="2:14" x14ac:dyDescent="0.25">
      <c r="B11589" s="2" t="s">
        <v>8361</v>
      </c>
      <c r="C11589" s="2" t="s">
        <v>8362</v>
      </c>
      <c r="D11589" s="2" t="s">
        <v>41</v>
      </c>
      <c r="E11589" s="2" t="s">
        <v>1828</v>
      </c>
      <c r="F11589" s="2" t="s">
        <v>300</v>
      </c>
      <c r="G11589" s="2" t="s">
        <v>1730</v>
      </c>
      <c r="H11589" s="2" t="s">
        <v>1734</v>
      </c>
      <c r="I11589" s="2">
        <v>9510</v>
      </c>
      <c r="J11589" s="2">
        <v>0</v>
      </c>
      <c r="K11589" s="2">
        <v>2302509839</v>
      </c>
      <c r="L11589" s="3">
        <v>45940</v>
      </c>
      <c r="M11589" s="3">
        <v>46394</v>
      </c>
      <c r="N11589" s="2" t="s">
        <v>1393</v>
      </c>
    </row>
    <row r="11590" spans="2:14" x14ac:dyDescent="0.25">
      <c r="B11590" s="2" t="s">
        <v>8361</v>
      </c>
      <c r="C11590" s="2" t="s">
        <v>8362</v>
      </c>
      <c r="D11590" s="2" t="s">
        <v>41</v>
      </c>
      <c r="E11590" s="2" t="s">
        <v>1828</v>
      </c>
      <c r="F11590" s="2" t="s">
        <v>300</v>
      </c>
      <c r="G11590" s="2" t="s">
        <v>1730</v>
      </c>
      <c r="H11590" s="2" t="s">
        <v>1734</v>
      </c>
      <c r="I11590" s="2">
        <v>9510</v>
      </c>
      <c r="J11590" s="2">
        <v>0</v>
      </c>
      <c r="K11590" s="2">
        <v>2302509841</v>
      </c>
      <c r="L11590" s="3">
        <v>45940</v>
      </c>
      <c r="M11590" s="3">
        <v>46394</v>
      </c>
      <c r="N11590" s="2" t="s">
        <v>1393</v>
      </c>
    </row>
    <row r="11591" spans="2:14" x14ac:dyDescent="0.25">
      <c r="B11591" s="2" t="s">
        <v>8361</v>
      </c>
      <c r="C11591" s="2" t="s">
        <v>8362</v>
      </c>
      <c r="D11591" s="2" t="s">
        <v>41</v>
      </c>
      <c r="E11591" s="2" t="s">
        <v>1828</v>
      </c>
      <c r="F11591" s="2" t="s">
        <v>300</v>
      </c>
      <c r="G11591" s="2" t="s">
        <v>1730</v>
      </c>
      <c r="H11591" s="2" t="s">
        <v>1734</v>
      </c>
      <c r="I11591" s="2">
        <v>9510</v>
      </c>
      <c r="J11591" s="2">
        <v>0</v>
      </c>
      <c r="K11591" s="2">
        <v>2302509842</v>
      </c>
      <c r="L11591" s="3">
        <v>45940</v>
      </c>
      <c r="M11591" s="3">
        <v>46394</v>
      </c>
      <c r="N11591" s="2" t="s">
        <v>1393</v>
      </c>
    </row>
    <row r="11592" spans="2:14" x14ac:dyDescent="0.25">
      <c r="B11592" s="2" t="s">
        <v>8361</v>
      </c>
      <c r="C11592" s="2" t="s">
        <v>8362</v>
      </c>
      <c r="D11592" s="2" t="s">
        <v>41</v>
      </c>
      <c r="E11592" s="2" t="s">
        <v>1828</v>
      </c>
      <c r="F11592" s="2" t="s">
        <v>300</v>
      </c>
      <c r="G11592" s="2" t="s">
        <v>1730</v>
      </c>
      <c r="H11592" s="2" t="s">
        <v>1734</v>
      </c>
      <c r="I11592" s="2">
        <v>9510</v>
      </c>
      <c r="J11592" s="2">
        <v>0</v>
      </c>
      <c r="K11592" s="2">
        <v>2302509847</v>
      </c>
      <c r="L11592" s="3">
        <v>45940</v>
      </c>
      <c r="M11592" s="3">
        <v>46395</v>
      </c>
      <c r="N11592" s="2" t="s">
        <v>1393</v>
      </c>
    </row>
    <row r="11593" spans="2:14" x14ac:dyDescent="0.25">
      <c r="B11593" s="2" t="s">
        <v>8361</v>
      </c>
      <c r="C11593" s="2" t="s">
        <v>8362</v>
      </c>
      <c r="D11593" s="2" t="s">
        <v>41</v>
      </c>
      <c r="E11593" s="2" t="s">
        <v>1828</v>
      </c>
      <c r="F11593" s="2" t="s">
        <v>300</v>
      </c>
      <c r="G11593" s="2" t="s">
        <v>1730</v>
      </c>
      <c r="H11593" s="2" t="s">
        <v>1734</v>
      </c>
      <c r="I11593" s="2">
        <v>9510</v>
      </c>
      <c r="J11593" s="2">
        <v>0</v>
      </c>
      <c r="K11593" s="2">
        <v>2302509852</v>
      </c>
      <c r="L11593" s="3">
        <v>45940</v>
      </c>
      <c r="M11593" s="3">
        <v>46395</v>
      </c>
      <c r="N11593" s="2" t="s">
        <v>1393</v>
      </c>
    </row>
    <row r="11594" spans="2:14" x14ac:dyDescent="0.25">
      <c r="B11594" s="2" t="s">
        <v>8361</v>
      </c>
      <c r="C11594" s="2" t="s">
        <v>8362</v>
      </c>
      <c r="D11594" s="2" t="s">
        <v>41</v>
      </c>
      <c r="E11594" s="2" t="s">
        <v>1828</v>
      </c>
      <c r="F11594" s="2" t="s">
        <v>300</v>
      </c>
      <c r="G11594" s="2" t="s">
        <v>1730</v>
      </c>
      <c r="H11594" s="2" t="s">
        <v>1734</v>
      </c>
      <c r="I11594" s="2">
        <v>9510</v>
      </c>
      <c r="J11594" s="2">
        <v>0</v>
      </c>
      <c r="K11594" s="2">
        <v>2302509854</v>
      </c>
      <c r="L11594" s="3">
        <v>45940</v>
      </c>
      <c r="M11594" s="3">
        <v>46395</v>
      </c>
      <c r="N11594" s="2" t="s">
        <v>1393</v>
      </c>
    </row>
    <row r="11595" spans="2:14" x14ac:dyDescent="0.25">
      <c r="B11595" s="2" t="s">
        <v>8361</v>
      </c>
      <c r="C11595" s="2" t="s">
        <v>8362</v>
      </c>
      <c r="D11595" s="2" t="s">
        <v>41</v>
      </c>
      <c r="E11595" s="2" t="s">
        <v>1828</v>
      </c>
      <c r="F11595" s="2" t="s">
        <v>300</v>
      </c>
      <c r="G11595" s="2" t="s">
        <v>1730</v>
      </c>
      <c r="H11595" s="2" t="s">
        <v>1734</v>
      </c>
      <c r="I11595" s="2">
        <v>9510</v>
      </c>
      <c r="J11595" s="2">
        <v>0</v>
      </c>
      <c r="K11595" s="2">
        <v>2302509855</v>
      </c>
      <c r="L11595" s="3">
        <v>45940</v>
      </c>
      <c r="M11595" s="3">
        <v>46395</v>
      </c>
      <c r="N11595" s="2" t="s">
        <v>1393</v>
      </c>
    </row>
    <row r="11596" spans="2:14" x14ac:dyDescent="0.25">
      <c r="B11596" s="2" t="s">
        <v>8361</v>
      </c>
      <c r="C11596" s="2" t="s">
        <v>8362</v>
      </c>
      <c r="D11596" s="2" t="s">
        <v>41</v>
      </c>
      <c r="E11596" s="2" t="s">
        <v>1828</v>
      </c>
      <c r="F11596" s="2" t="s">
        <v>300</v>
      </c>
      <c r="G11596" s="2" t="s">
        <v>1730</v>
      </c>
      <c r="H11596" s="2" t="s">
        <v>1734</v>
      </c>
      <c r="I11596" s="2">
        <v>9510</v>
      </c>
      <c r="J11596" s="2">
        <v>0</v>
      </c>
      <c r="K11596" s="2">
        <v>2302509856</v>
      </c>
      <c r="L11596" s="3">
        <v>45940</v>
      </c>
      <c r="M11596" s="3">
        <v>46394</v>
      </c>
      <c r="N11596" s="2" t="s">
        <v>1393</v>
      </c>
    </row>
    <row r="11597" spans="2:14" x14ac:dyDescent="0.25">
      <c r="B11597" s="2" t="s">
        <v>8361</v>
      </c>
      <c r="C11597" s="2" t="s">
        <v>8362</v>
      </c>
      <c r="D11597" s="2" t="s">
        <v>41</v>
      </c>
      <c r="E11597" s="2" t="s">
        <v>1828</v>
      </c>
      <c r="F11597" s="2" t="s">
        <v>300</v>
      </c>
      <c r="G11597" s="2" t="s">
        <v>1730</v>
      </c>
      <c r="H11597" s="2" t="s">
        <v>1734</v>
      </c>
      <c r="I11597" s="2">
        <v>9510</v>
      </c>
      <c r="J11597" s="2">
        <v>0</v>
      </c>
      <c r="K11597" s="2">
        <v>2302509857</v>
      </c>
      <c r="L11597" s="3">
        <v>45940</v>
      </c>
      <c r="M11597" s="3">
        <v>46394</v>
      </c>
      <c r="N11597" s="2" t="s">
        <v>1393</v>
      </c>
    </row>
    <row r="11598" spans="2:14" x14ac:dyDescent="0.25">
      <c r="B11598" s="2" t="s">
        <v>8361</v>
      </c>
      <c r="C11598" s="2" t="s">
        <v>8362</v>
      </c>
      <c r="D11598" s="2" t="s">
        <v>41</v>
      </c>
      <c r="E11598" s="2" t="s">
        <v>1828</v>
      </c>
      <c r="F11598" s="2" t="s">
        <v>300</v>
      </c>
      <c r="G11598" s="2" t="s">
        <v>1730</v>
      </c>
      <c r="H11598" s="2" t="s">
        <v>1734</v>
      </c>
      <c r="I11598" s="2">
        <v>9510</v>
      </c>
      <c r="J11598" s="2">
        <v>0</v>
      </c>
      <c r="K11598" s="2">
        <v>2302509858</v>
      </c>
      <c r="L11598" s="3">
        <v>45940</v>
      </c>
      <c r="M11598" s="3">
        <v>46394</v>
      </c>
      <c r="N11598" s="2" t="s">
        <v>1393</v>
      </c>
    </row>
    <row r="11599" spans="2:14" x14ac:dyDescent="0.25">
      <c r="B11599" s="2" t="s">
        <v>8361</v>
      </c>
      <c r="C11599" s="2" t="s">
        <v>8362</v>
      </c>
      <c r="D11599" s="2" t="s">
        <v>41</v>
      </c>
      <c r="E11599" s="2" t="s">
        <v>1828</v>
      </c>
      <c r="F11599" s="2" t="s">
        <v>300</v>
      </c>
      <c r="G11599" s="2" t="s">
        <v>1730</v>
      </c>
      <c r="H11599" s="2" t="s">
        <v>1734</v>
      </c>
      <c r="I11599" s="2">
        <v>9510</v>
      </c>
      <c r="J11599" s="2">
        <v>0</v>
      </c>
      <c r="K11599" s="2">
        <v>2302509859</v>
      </c>
      <c r="L11599" s="3">
        <v>45940</v>
      </c>
      <c r="M11599" s="3">
        <v>46394</v>
      </c>
      <c r="N11599" s="2" t="s">
        <v>1393</v>
      </c>
    </row>
    <row r="11600" spans="2:14" x14ac:dyDescent="0.25">
      <c r="B11600" s="2" t="s">
        <v>8361</v>
      </c>
      <c r="C11600" s="2" t="s">
        <v>8362</v>
      </c>
      <c r="D11600" s="2" t="s">
        <v>41</v>
      </c>
      <c r="E11600" s="2" t="s">
        <v>1828</v>
      </c>
      <c r="F11600" s="2" t="s">
        <v>300</v>
      </c>
      <c r="G11600" s="2" t="s">
        <v>1730</v>
      </c>
      <c r="H11600" s="2" t="s">
        <v>1734</v>
      </c>
      <c r="I11600" s="2">
        <v>9510</v>
      </c>
      <c r="J11600" s="2">
        <v>0</v>
      </c>
      <c r="K11600" s="2">
        <v>2302509860</v>
      </c>
      <c r="L11600" s="3">
        <v>45940</v>
      </c>
      <c r="M11600" s="3">
        <v>46394</v>
      </c>
      <c r="N11600" s="2" t="s">
        <v>1393</v>
      </c>
    </row>
    <row r="11601" spans="2:14" x14ac:dyDescent="0.25">
      <c r="B11601" s="2" t="s">
        <v>8361</v>
      </c>
      <c r="C11601" s="2" t="s">
        <v>8362</v>
      </c>
      <c r="D11601" s="2" t="s">
        <v>41</v>
      </c>
      <c r="E11601" s="2" t="s">
        <v>1828</v>
      </c>
      <c r="F11601" s="2" t="s">
        <v>300</v>
      </c>
      <c r="G11601" s="2" t="s">
        <v>1730</v>
      </c>
      <c r="H11601" s="2" t="s">
        <v>1734</v>
      </c>
      <c r="I11601" s="2">
        <v>9510</v>
      </c>
      <c r="J11601" s="2">
        <v>0</v>
      </c>
      <c r="K11601" s="2">
        <v>23026060560</v>
      </c>
      <c r="L11601" s="3">
        <v>46199</v>
      </c>
      <c r="M11601" s="3">
        <v>46648</v>
      </c>
      <c r="N11601" s="2" t="s">
        <v>1393</v>
      </c>
    </row>
    <row r="11602" spans="2:14" x14ac:dyDescent="0.25">
      <c r="B11602" s="2" t="s">
        <v>8361</v>
      </c>
      <c r="C11602" s="2" t="s">
        <v>8362</v>
      </c>
      <c r="D11602" s="2" t="s">
        <v>41</v>
      </c>
      <c r="E11602" s="2" t="s">
        <v>1828</v>
      </c>
      <c r="F11602" s="2" t="s">
        <v>300</v>
      </c>
      <c r="G11602" s="2" t="s">
        <v>1730</v>
      </c>
      <c r="H11602" s="2" t="s">
        <v>1734</v>
      </c>
      <c r="I11602" s="2">
        <v>9510</v>
      </c>
      <c r="J11602" s="2">
        <v>0</v>
      </c>
      <c r="K11602" s="2">
        <v>23026060564</v>
      </c>
      <c r="L11602" s="3">
        <v>46197</v>
      </c>
      <c r="M11602" s="3">
        <v>46648</v>
      </c>
      <c r="N11602" s="2" t="s">
        <v>1393</v>
      </c>
    </row>
    <row r="11603" spans="2:14" x14ac:dyDescent="0.25">
      <c r="B11603" s="2" t="s">
        <v>8361</v>
      </c>
      <c r="C11603" s="2" t="s">
        <v>8362</v>
      </c>
      <c r="D11603" s="2" t="s">
        <v>41</v>
      </c>
      <c r="E11603" s="2" t="s">
        <v>1828</v>
      </c>
      <c r="F11603" s="2" t="s">
        <v>300</v>
      </c>
      <c r="G11603" s="2" t="s">
        <v>1730</v>
      </c>
      <c r="H11603" s="2" t="s">
        <v>1734</v>
      </c>
      <c r="I11603" s="2">
        <v>9510</v>
      </c>
      <c r="J11603" s="2">
        <v>0</v>
      </c>
      <c r="K11603" s="2">
        <v>32904260006</v>
      </c>
      <c r="L11603" s="3">
        <v>46149</v>
      </c>
      <c r="M11603" s="3">
        <v>46603</v>
      </c>
      <c r="N11603" s="2" t="s">
        <v>1393</v>
      </c>
    </row>
    <row r="11604" spans="2:14" x14ac:dyDescent="0.25">
      <c r="B11604" s="2" t="s">
        <v>8361</v>
      </c>
      <c r="C11604" s="2" t="s">
        <v>8362</v>
      </c>
      <c r="D11604" s="2" t="s">
        <v>41</v>
      </c>
      <c r="E11604" s="2" t="s">
        <v>1828</v>
      </c>
      <c r="F11604" s="2" t="s">
        <v>300</v>
      </c>
      <c r="G11604" s="2" t="s">
        <v>1730</v>
      </c>
      <c r="H11604" s="2" t="s">
        <v>1734</v>
      </c>
      <c r="I11604" s="2">
        <v>9510</v>
      </c>
      <c r="J11604" s="2">
        <v>0</v>
      </c>
      <c r="K11604" s="2">
        <v>329082528</v>
      </c>
      <c r="L11604" s="3">
        <v>45892</v>
      </c>
      <c r="M11604" s="3">
        <v>46347</v>
      </c>
      <c r="N11604" s="2" t="s">
        <v>1393</v>
      </c>
    </row>
    <row r="11605" spans="2:14" x14ac:dyDescent="0.25">
      <c r="B11605" s="2" t="s">
        <v>8361</v>
      </c>
      <c r="C11605" s="2" t="s">
        <v>8362</v>
      </c>
      <c r="D11605" s="2" t="s">
        <v>41</v>
      </c>
      <c r="E11605" s="2" t="s">
        <v>1828</v>
      </c>
      <c r="F11605" s="2" t="s">
        <v>300</v>
      </c>
      <c r="G11605" s="2" t="s">
        <v>1730</v>
      </c>
      <c r="H11605" s="2" t="s">
        <v>1734</v>
      </c>
      <c r="I11605" s="2">
        <v>9510</v>
      </c>
      <c r="J11605" s="2">
        <v>0</v>
      </c>
      <c r="K11605" s="2">
        <v>329092530</v>
      </c>
      <c r="L11605" s="3">
        <v>45927</v>
      </c>
      <c r="M11605" s="3">
        <v>46378</v>
      </c>
      <c r="N11605" s="2" t="s">
        <v>1393</v>
      </c>
    </row>
    <row r="11606" spans="2:14" x14ac:dyDescent="0.25">
      <c r="B11606" s="2" t="s">
        <v>8361</v>
      </c>
      <c r="C11606" s="2" t="s">
        <v>8362</v>
      </c>
      <c r="D11606" s="2" t="s">
        <v>41</v>
      </c>
      <c r="E11606" s="2" t="s">
        <v>1828</v>
      </c>
      <c r="F11606" s="2" t="s">
        <v>300</v>
      </c>
      <c r="G11606" s="2" t="s">
        <v>1730</v>
      </c>
      <c r="H11606" s="2" t="s">
        <v>1734</v>
      </c>
      <c r="I11606" s="2">
        <v>9510</v>
      </c>
      <c r="J11606" s="2">
        <v>0</v>
      </c>
      <c r="K11606" s="2">
        <v>329122533</v>
      </c>
      <c r="L11606" s="3">
        <v>46029</v>
      </c>
      <c r="M11606" s="3">
        <v>46470</v>
      </c>
      <c r="N11606" s="2" t="s">
        <v>1393</v>
      </c>
    </row>
    <row r="11607" spans="2:14" x14ac:dyDescent="0.25">
      <c r="B11607" s="2" t="s">
        <v>8361</v>
      </c>
      <c r="C11607" s="2" t="s">
        <v>8362</v>
      </c>
      <c r="D11607" s="2" t="s">
        <v>41</v>
      </c>
      <c r="E11607" s="2" t="s">
        <v>1828</v>
      </c>
      <c r="F11607" s="2" t="s">
        <v>300</v>
      </c>
      <c r="G11607" s="2" t="s">
        <v>1730</v>
      </c>
      <c r="H11607" s="2" t="s">
        <v>1734</v>
      </c>
      <c r="I11607" s="2">
        <v>9510</v>
      </c>
      <c r="J11607" s="2">
        <v>0</v>
      </c>
      <c r="K11607" s="2">
        <v>3292507107</v>
      </c>
      <c r="L11607" s="3">
        <v>45892</v>
      </c>
      <c r="M11607" s="3">
        <v>46347</v>
      </c>
      <c r="N11607" s="2" t="s">
        <v>1393</v>
      </c>
    </row>
    <row r="11608" spans="2:14" x14ac:dyDescent="0.25">
      <c r="B11608" s="2" t="s">
        <v>8361</v>
      </c>
      <c r="C11608" s="2" t="s">
        <v>8362</v>
      </c>
      <c r="D11608" s="2" t="s">
        <v>41</v>
      </c>
      <c r="E11608" s="2" t="s">
        <v>1828</v>
      </c>
      <c r="F11608" s="2" t="s">
        <v>300</v>
      </c>
      <c r="G11608" s="2" t="s">
        <v>1730</v>
      </c>
      <c r="H11608" s="2" t="s">
        <v>1734</v>
      </c>
      <c r="I11608" s="2">
        <v>9510</v>
      </c>
      <c r="J11608" s="2">
        <v>0</v>
      </c>
      <c r="K11608" s="2">
        <v>3292508117</v>
      </c>
      <c r="L11608" s="3">
        <v>45919</v>
      </c>
      <c r="M11608" s="3">
        <v>46372</v>
      </c>
      <c r="N11608" s="2" t="s">
        <v>1393</v>
      </c>
    </row>
    <row r="11609" spans="2:14" x14ac:dyDescent="0.25">
      <c r="B11609" s="2" t="s">
        <v>8361</v>
      </c>
      <c r="C11609" s="2" t="s">
        <v>8362</v>
      </c>
      <c r="D11609" s="2" t="s">
        <v>41</v>
      </c>
      <c r="E11609" s="2" t="s">
        <v>142</v>
      </c>
      <c r="F11609" s="2" t="s">
        <v>300</v>
      </c>
      <c r="G11609" s="2" t="s">
        <v>1730</v>
      </c>
      <c r="H11609" s="2" t="s">
        <v>1734</v>
      </c>
      <c r="I11609" s="2">
        <v>9510</v>
      </c>
      <c r="J11609" s="2">
        <v>0</v>
      </c>
      <c r="K11609" s="2">
        <v>230012601</v>
      </c>
      <c r="L11609" s="3">
        <v>46050</v>
      </c>
      <c r="M11609" s="3">
        <v>46499</v>
      </c>
      <c r="N11609" s="2" t="s">
        <v>1393</v>
      </c>
    </row>
    <row r="11610" spans="2:14" x14ac:dyDescent="0.25">
      <c r="B11610" s="2" t="s">
        <v>8361</v>
      </c>
      <c r="C11610" s="2" t="s">
        <v>8362</v>
      </c>
      <c r="D11610" s="2" t="s">
        <v>41</v>
      </c>
      <c r="E11610" s="2" t="s">
        <v>142</v>
      </c>
      <c r="F11610" s="2" t="s">
        <v>300</v>
      </c>
      <c r="G11610" s="2" t="s">
        <v>1730</v>
      </c>
      <c r="H11610" s="2" t="s">
        <v>1734</v>
      </c>
      <c r="I11610" s="2">
        <v>9510</v>
      </c>
      <c r="J11610" s="2">
        <v>0</v>
      </c>
      <c r="K11610" s="2">
        <v>23004260023</v>
      </c>
      <c r="L11610" s="3">
        <v>46151</v>
      </c>
      <c r="M11610" s="3">
        <v>46605</v>
      </c>
      <c r="N11610" s="2" t="s">
        <v>1393</v>
      </c>
    </row>
    <row r="11611" spans="2:14" x14ac:dyDescent="0.25">
      <c r="B11611" s="2" t="s">
        <v>8361</v>
      </c>
      <c r="C11611" s="2" t="s">
        <v>8362</v>
      </c>
      <c r="D11611" s="2" t="s">
        <v>41</v>
      </c>
      <c r="E11611" s="2" t="s">
        <v>142</v>
      </c>
      <c r="F11611" s="2" t="s">
        <v>300</v>
      </c>
      <c r="G11611" s="2" t="s">
        <v>1730</v>
      </c>
      <c r="H11611" s="2" t="s">
        <v>1734</v>
      </c>
      <c r="I11611" s="2">
        <v>9510</v>
      </c>
      <c r="J11611" s="2">
        <v>0</v>
      </c>
      <c r="K11611" s="2">
        <v>23005260026</v>
      </c>
      <c r="L11611" s="3">
        <v>46164</v>
      </c>
      <c r="M11611" s="3">
        <v>46617</v>
      </c>
      <c r="N11611" s="2" t="s">
        <v>1393</v>
      </c>
    </row>
    <row r="11612" spans="2:14" x14ac:dyDescent="0.25">
      <c r="B11612" s="2" t="s">
        <v>8361</v>
      </c>
      <c r="C11612" s="2" t="s">
        <v>8362</v>
      </c>
      <c r="D11612" s="2" t="s">
        <v>41</v>
      </c>
      <c r="E11612" s="2" t="s">
        <v>142</v>
      </c>
      <c r="F11612" s="2" t="s">
        <v>300</v>
      </c>
      <c r="G11612" s="2" t="s">
        <v>1730</v>
      </c>
      <c r="H11612" s="2" t="s">
        <v>1734</v>
      </c>
      <c r="I11612" s="2">
        <v>9510</v>
      </c>
      <c r="J11612" s="2">
        <v>0</v>
      </c>
      <c r="K11612" s="2">
        <v>23006260087</v>
      </c>
      <c r="L11612" s="3">
        <v>46185</v>
      </c>
      <c r="M11612" s="3">
        <v>46639</v>
      </c>
      <c r="N11612" s="2" t="s">
        <v>1393</v>
      </c>
    </row>
    <row r="11613" spans="2:14" x14ac:dyDescent="0.25">
      <c r="B11613" s="2" t="s">
        <v>8361</v>
      </c>
      <c r="C11613" s="2" t="s">
        <v>8362</v>
      </c>
      <c r="D11613" s="2" t="s">
        <v>41</v>
      </c>
      <c r="E11613" s="2" t="s">
        <v>142</v>
      </c>
      <c r="F11613" s="2" t="s">
        <v>300</v>
      </c>
      <c r="G11613" s="2" t="s">
        <v>1730</v>
      </c>
      <c r="H11613" s="2" t="s">
        <v>1734</v>
      </c>
      <c r="I11613" s="2">
        <v>9510</v>
      </c>
      <c r="J11613" s="2">
        <v>0</v>
      </c>
      <c r="K11613" s="2">
        <v>23024091172</v>
      </c>
      <c r="L11613" s="3">
        <v>45899</v>
      </c>
      <c r="M11613" s="3">
        <v>46201</v>
      </c>
      <c r="N11613" s="2" t="s">
        <v>1393</v>
      </c>
    </row>
    <row r="11614" spans="2:14" x14ac:dyDescent="0.25">
      <c r="B11614" s="2" t="s">
        <v>8361</v>
      </c>
      <c r="C11614" s="2" t="s">
        <v>8362</v>
      </c>
      <c r="D11614" s="2" t="s">
        <v>41</v>
      </c>
      <c r="E11614" s="2" t="s">
        <v>142</v>
      </c>
      <c r="F11614" s="2" t="s">
        <v>300</v>
      </c>
      <c r="G11614" s="2" t="s">
        <v>1730</v>
      </c>
      <c r="H11614" s="2" t="s">
        <v>1734</v>
      </c>
      <c r="I11614" s="2">
        <v>9510</v>
      </c>
      <c r="J11614" s="2">
        <v>0</v>
      </c>
      <c r="K11614" s="2">
        <v>23024091283</v>
      </c>
      <c r="L11614" s="3">
        <v>45899</v>
      </c>
      <c r="M11614" s="3">
        <v>46201</v>
      </c>
      <c r="N11614" s="2" t="s">
        <v>1393</v>
      </c>
    </row>
    <row r="11615" spans="2:14" x14ac:dyDescent="0.25">
      <c r="B11615" s="2" t="s">
        <v>8361</v>
      </c>
      <c r="C11615" s="2" t="s">
        <v>8362</v>
      </c>
      <c r="D11615" s="2" t="s">
        <v>41</v>
      </c>
      <c r="E11615" s="2" t="s">
        <v>142</v>
      </c>
      <c r="F11615" s="2" t="s">
        <v>300</v>
      </c>
      <c r="G11615" s="2" t="s">
        <v>1730</v>
      </c>
      <c r="H11615" s="2" t="s">
        <v>1734</v>
      </c>
      <c r="I11615" s="2">
        <v>9510</v>
      </c>
      <c r="J11615" s="2">
        <v>0</v>
      </c>
      <c r="K11615" s="2">
        <v>23024091392</v>
      </c>
      <c r="L11615" s="3">
        <v>45899</v>
      </c>
      <c r="M11615" s="3">
        <v>46201</v>
      </c>
      <c r="N11615" s="2" t="s">
        <v>1393</v>
      </c>
    </row>
    <row r="11616" spans="2:14" x14ac:dyDescent="0.25">
      <c r="B11616" s="2" t="s">
        <v>8361</v>
      </c>
      <c r="C11616" s="2" t="s">
        <v>8362</v>
      </c>
      <c r="D11616" s="2" t="s">
        <v>41</v>
      </c>
      <c r="E11616" s="2" t="s">
        <v>142</v>
      </c>
      <c r="F11616" s="2" t="s">
        <v>300</v>
      </c>
      <c r="G11616" s="2" t="s">
        <v>1730</v>
      </c>
      <c r="H11616" s="2" t="s">
        <v>1734</v>
      </c>
      <c r="I11616" s="2">
        <v>9510</v>
      </c>
      <c r="J11616" s="2">
        <v>0</v>
      </c>
      <c r="K11616" s="2">
        <v>23024091411</v>
      </c>
      <c r="L11616" s="3">
        <v>45899</v>
      </c>
      <c r="M11616" s="3">
        <v>46201</v>
      </c>
      <c r="N11616" s="2" t="s">
        <v>1393</v>
      </c>
    </row>
    <row r="11617" spans="2:14" x14ac:dyDescent="0.25">
      <c r="B11617" s="2" t="s">
        <v>8361</v>
      </c>
      <c r="C11617" s="2" t="s">
        <v>8362</v>
      </c>
      <c r="D11617" s="2" t="s">
        <v>41</v>
      </c>
      <c r="E11617" s="2" t="s">
        <v>142</v>
      </c>
      <c r="F11617" s="2" t="s">
        <v>300</v>
      </c>
      <c r="G11617" s="2" t="s">
        <v>1730</v>
      </c>
      <c r="H11617" s="2" t="s">
        <v>1734</v>
      </c>
      <c r="I11617" s="2">
        <v>9510</v>
      </c>
      <c r="J11617" s="2">
        <v>0</v>
      </c>
      <c r="K11617" s="2">
        <v>23024101654</v>
      </c>
      <c r="L11617" s="3">
        <v>45899</v>
      </c>
      <c r="M11617" s="3">
        <v>46201</v>
      </c>
      <c r="N11617" s="2" t="s">
        <v>1393</v>
      </c>
    </row>
    <row r="11618" spans="2:14" x14ac:dyDescent="0.25">
      <c r="B11618" s="2" t="s">
        <v>8361</v>
      </c>
      <c r="C11618" s="2" t="s">
        <v>8362</v>
      </c>
      <c r="D11618" s="2" t="s">
        <v>41</v>
      </c>
      <c r="E11618" s="2" t="s">
        <v>142</v>
      </c>
      <c r="F11618" s="2" t="s">
        <v>300</v>
      </c>
      <c r="G11618" s="2" t="s">
        <v>1730</v>
      </c>
      <c r="H11618" s="2" t="s">
        <v>1734</v>
      </c>
      <c r="I11618" s="2">
        <v>9510</v>
      </c>
      <c r="J11618" s="2">
        <v>0</v>
      </c>
      <c r="K11618" s="2">
        <v>23024101914</v>
      </c>
      <c r="L11618" s="3">
        <v>45899</v>
      </c>
      <c r="M11618" s="3">
        <v>46199</v>
      </c>
      <c r="N11618" s="2" t="s">
        <v>1393</v>
      </c>
    </row>
    <row r="11619" spans="2:14" x14ac:dyDescent="0.25">
      <c r="B11619" s="2" t="s">
        <v>8361</v>
      </c>
      <c r="C11619" s="2" t="s">
        <v>8362</v>
      </c>
      <c r="D11619" s="2" t="s">
        <v>41</v>
      </c>
      <c r="E11619" s="2" t="s">
        <v>142</v>
      </c>
      <c r="F11619" s="2" t="s">
        <v>300</v>
      </c>
      <c r="G11619" s="2" t="s">
        <v>1730</v>
      </c>
      <c r="H11619" s="2" t="s">
        <v>1734</v>
      </c>
      <c r="I11619" s="2">
        <v>9510</v>
      </c>
      <c r="J11619" s="2">
        <v>0</v>
      </c>
      <c r="K11619" s="2">
        <v>2302509854</v>
      </c>
      <c r="L11619" s="3">
        <v>45940</v>
      </c>
      <c r="M11619" s="3">
        <v>46395</v>
      </c>
      <c r="N11619" s="2" t="s">
        <v>1393</v>
      </c>
    </row>
    <row r="11620" spans="2:14" x14ac:dyDescent="0.25">
      <c r="B11620" s="2" t="s">
        <v>8363</v>
      </c>
      <c r="C11620" s="2" t="s">
        <v>8364</v>
      </c>
      <c r="D11620" s="2" t="s">
        <v>41</v>
      </c>
      <c r="E11620" s="2" t="s">
        <v>17</v>
      </c>
      <c r="F11620" s="2" t="s">
        <v>300</v>
      </c>
      <c r="G11620" s="2" t="s">
        <v>1730</v>
      </c>
      <c r="H11620" s="2" t="s">
        <v>8365</v>
      </c>
      <c r="I11620" s="2">
        <v>622</v>
      </c>
      <c r="J11620" s="2">
        <v>0</v>
      </c>
      <c r="K11620" s="2">
        <v>2572110220</v>
      </c>
      <c r="L11620" s="3">
        <v>44958</v>
      </c>
      <c r="M11620" s="3">
        <v>46054</v>
      </c>
      <c r="N11620" s="2" t="s">
        <v>1393</v>
      </c>
    </row>
    <row r="11621" spans="2:14" x14ac:dyDescent="0.25">
      <c r="B11621" s="2" t="s">
        <v>8363</v>
      </c>
      <c r="C11621" s="2" t="s">
        <v>8364</v>
      </c>
      <c r="D11621" s="2" t="s">
        <v>41</v>
      </c>
      <c r="E11621" s="2" t="s">
        <v>17</v>
      </c>
      <c r="F11621" s="2" t="s">
        <v>300</v>
      </c>
      <c r="G11621" s="2" t="s">
        <v>1730</v>
      </c>
      <c r="H11621" s="2" t="s">
        <v>8365</v>
      </c>
      <c r="I11621" s="2">
        <v>622</v>
      </c>
      <c r="J11621" s="2">
        <v>595</v>
      </c>
      <c r="K11621" s="2">
        <v>437012518</v>
      </c>
      <c r="L11621" s="3">
        <v>45798</v>
      </c>
      <c r="M11621" s="3">
        <v>46317</v>
      </c>
      <c r="N11621" s="2" t="s">
        <v>1393</v>
      </c>
    </row>
    <row r="11622" spans="2:14" x14ac:dyDescent="0.25">
      <c r="B11622" s="2" t="s">
        <v>8363</v>
      </c>
      <c r="C11622" s="2" t="s">
        <v>8364</v>
      </c>
      <c r="D11622" s="2" t="s">
        <v>41</v>
      </c>
      <c r="E11622" s="2" t="s">
        <v>17</v>
      </c>
      <c r="F11622" s="2" t="s">
        <v>300</v>
      </c>
      <c r="G11622" s="2" t="s">
        <v>1730</v>
      </c>
      <c r="H11622" s="2" t="s">
        <v>8365</v>
      </c>
      <c r="I11622" s="2">
        <v>622</v>
      </c>
      <c r="J11622" s="2">
        <v>0</v>
      </c>
      <c r="K11622" s="2">
        <v>437012519</v>
      </c>
      <c r="L11622" s="3">
        <v>45740</v>
      </c>
      <c r="M11622" s="3">
        <v>46244</v>
      </c>
      <c r="N11622" s="2" t="s">
        <v>1393</v>
      </c>
    </row>
    <row r="11623" spans="2:14" x14ac:dyDescent="0.25">
      <c r="B11623" s="2" t="s">
        <v>8363</v>
      </c>
      <c r="C11623" s="2" t="s">
        <v>8364</v>
      </c>
      <c r="D11623" s="2" t="s">
        <v>41</v>
      </c>
      <c r="E11623" s="2" t="s">
        <v>17</v>
      </c>
      <c r="F11623" s="2" t="s">
        <v>300</v>
      </c>
      <c r="G11623" s="2" t="s">
        <v>1730</v>
      </c>
      <c r="H11623" s="2" t="s">
        <v>8365</v>
      </c>
      <c r="I11623" s="2">
        <v>622</v>
      </c>
      <c r="J11623" s="2">
        <v>27</v>
      </c>
      <c r="K11623" s="2">
        <v>437022523</v>
      </c>
      <c r="L11623" s="3">
        <v>45798</v>
      </c>
      <c r="M11623" s="3">
        <v>46317</v>
      </c>
      <c r="N11623" s="2" t="s">
        <v>1393</v>
      </c>
    </row>
    <row r="11624" spans="2:14" x14ac:dyDescent="0.25">
      <c r="B11624" s="2" t="s">
        <v>8366</v>
      </c>
      <c r="C11624" s="2" t="s">
        <v>8367</v>
      </c>
      <c r="D11624" s="2" t="s">
        <v>41</v>
      </c>
      <c r="E11624" s="2" t="s">
        <v>17</v>
      </c>
      <c r="F11624" s="2" t="s">
        <v>300</v>
      </c>
      <c r="G11624" s="2" t="s">
        <v>1730</v>
      </c>
      <c r="H11624" s="2" t="s">
        <v>8368</v>
      </c>
      <c r="I11624" s="2">
        <v>0</v>
      </c>
      <c r="J11624" s="2">
        <v>0</v>
      </c>
      <c r="K11624" s="2">
        <v>220122420</v>
      </c>
      <c r="L11624" s="3">
        <v>45688</v>
      </c>
      <c r="M11624" s="3">
        <v>46182</v>
      </c>
      <c r="N11624" s="2" t="s">
        <v>1393</v>
      </c>
    </row>
    <row r="11625" spans="2:14" x14ac:dyDescent="0.25">
      <c r="B11625" s="2" t="s">
        <v>8369</v>
      </c>
      <c r="C11625" s="2" t="s">
        <v>8370</v>
      </c>
      <c r="D11625" s="2" t="s">
        <v>41</v>
      </c>
      <c r="E11625" s="2" t="s">
        <v>17</v>
      </c>
      <c r="F11625" s="2" t="s">
        <v>300</v>
      </c>
      <c r="G11625" s="2" t="s">
        <v>1730</v>
      </c>
      <c r="H11625" s="2" t="s">
        <v>1731</v>
      </c>
      <c r="I11625" s="2">
        <v>1639</v>
      </c>
      <c r="J11625" s="2">
        <v>0</v>
      </c>
      <c r="K11625" s="2">
        <v>339012512</v>
      </c>
      <c r="L11625" s="3">
        <v>45740</v>
      </c>
      <c r="M11625" s="3">
        <v>46246</v>
      </c>
      <c r="N11625" s="2" t="s">
        <v>1393</v>
      </c>
    </row>
    <row r="11626" spans="2:14" x14ac:dyDescent="0.25">
      <c r="B11626" s="2" t="s">
        <v>8369</v>
      </c>
      <c r="C11626" s="2" t="s">
        <v>8370</v>
      </c>
      <c r="D11626" s="2" t="s">
        <v>41</v>
      </c>
      <c r="E11626" s="2" t="s">
        <v>17</v>
      </c>
      <c r="F11626" s="2" t="s">
        <v>300</v>
      </c>
      <c r="G11626" s="2" t="s">
        <v>1730</v>
      </c>
      <c r="H11626" s="2" t="s">
        <v>1731</v>
      </c>
      <c r="I11626" s="2">
        <v>1639</v>
      </c>
      <c r="J11626" s="2">
        <v>0</v>
      </c>
      <c r="K11626" s="2">
        <v>339012514</v>
      </c>
      <c r="L11626" s="3">
        <v>45740</v>
      </c>
      <c r="M11626" s="3">
        <v>46244</v>
      </c>
      <c r="N11626" s="2" t="s">
        <v>1393</v>
      </c>
    </row>
    <row r="11627" spans="2:14" x14ac:dyDescent="0.25">
      <c r="B11627" s="2" t="s">
        <v>8369</v>
      </c>
      <c r="C11627" s="2" t="s">
        <v>8370</v>
      </c>
      <c r="D11627" s="2" t="s">
        <v>41</v>
      </c>
      <c r="E11627" s="2" t="s">
        <v>17</v>
      </c>
      <c r="F11627" s="2" t="s">
        <v>300</v>
      </c>
      <c r="G11627" s="2" t="s">
        <v>1730</v>
      </c>
      <c r="H11627" s="2" t="s">
        <v>1731</v>
      </c>
      <c r="I11627" s="2">
        <v>1639</v>
      </c>
      <c r="J11627" s="2">
        <v>1200</v>
      </c>
      <c r="K11627" s="2">
        <v>33904260010</v>
      </c>
      <c r="L11627" s="3">
        <v>46197</v>
      </c>
      <c r="M11627" s="3">
        <v>46695</v>
      </c>
      <c r="N11627" s="2" t="s">
        <v>1393</v>
      </c>
    </row>
    <row r="11628" spans="2:14" x14ac:dyDescent="0.25">
      <c r="B11628" s="2" t="s">
        <v>8369</v>
      </c>
      <c r="C11628" s="2" t="s">
        <v>8370</v>
      </c>
      <c r="D11628" s="2" t="s">
        <v>41</v>
      </c>
      <c r="E11628" s="2" t="s">
        <v>17</v>
      </c>
      <c r="F11628" s="2" t="s">
        <v>300</v>
      </c>
      <c r="G11628" s="2" t="s">
        <v>1730</v>
      </c>
      <c r="H11628" s="2" t="s">
        <v>1731</v>
      </c>
      <c r="I11628" s="2">
        <v>1639</v>
      </c>
      <c r="J11628" s="2">
        <v>0</v>
      </c>
      <c r="K11628" s="2">
        <v>339082554</v>
      </c>
      <c r="L11628" s="3">
        <v>45890</v>
      </c>
      <c r="M11628" s="3">
        <v>46432</v>
      </c>
      <c r="N11628" s="2" t="s">
        <v>1393</v>
      </c>
    </row>
    <row r="11629" spans="2:14" x14ac:dyDescent="0.25">
      <c r="B11629" s="2" t="s">
        <v>8369</v>
      </c>
      <c r="C11629" s="2" t="s">
        <v>8370</v>
      </c>
      <c r="D11629" s="2" t="s">
        <v>41</v>
      </c>
      <c r="E11629" s="2" t="s">
        <v>17</v>
      </c>
      <c r="F11629" s="2" t="s">
        <v>300</v>
      </c>
      <c r="G11629" s="2" t="s">
        <v>1730</v>
      </c>
      <c r="H11629" s="2" t="s">
        <v>1731</v>
      </c>
      <c r="I11629" s="2">
        <v>1639</v>
      </c>
      <c r="J11629" s="2">
        <v>0</v>
      </c>
      <c r="K11629" s="2">
        <v>339082557</v>
      </c>
      <c r="L11629" s="3">
        <v>45895</v>
      </c>
      <c r="M11629" s="3">
        <v>46439</v>
      </c>
      <c r="N11629" s="2" t="s">
        <v>1393</v>
      </c>
    </row>
    <row r="11630" spans="2:14" x14ac:dyDescent="0.25">
      <c r="B11630" s="2" t="s">
        <v>8369</v>
      </c>
      <c r="C11630" s="2" t="s">
        <v>8370</v>
      </c>
      <c r="D11630" s="2" t="s">
        <v>41</v>
      </c>
      <c r="E11630" s="2" t="s">
        <v>17</v>
      </c>
      <c r="F11630" s="2" t="s">
        <v>300</v>
      </c>
      <c r="G11630" s="2" t="s">
        <v>1730</v>
      </c>
      <c r="H11630" s="2" t="s">
        <v>1731</v>
      </c>
      <c r="I11630" s="2">
        <v>1639</v>
      </c>
      <c r="J11630" s="2">
        <v>0</v>
      </c>
      <c r="K11630" s="2">
        <v>339102414</v>
      </c>
      <c r="L11630" s="3">
        <v>44958</v>
      </c>
      <c r="M11630" s="3">
        <v>46131</v>
      </c>
      <c r="N11630" s="2" t="s">
        <v>1393</v>
      </c>
    </row>
    <row r="11631" spans="2:14" x14ac:dyDescent="0.25">
      <c r="B11631" s="2" t="s">
        <v>8369</v>
      </c>
      <c r="C11631" s="2" t="s">
        <v>8370</v>
      </c>
      <c r="D11631" s="2" t="s">
        <v>41</v>
      </c>
      <c r="E11631" s="2" t="s">
        <v>17</v>
      </c>
      <c r="F11631" s="2" t="s">
        <v>300</v>
      </c>
      <c r="G11631" s="2" t="s">
        <v>1730</v>
      </c>
      <c r="H11631" s="2" t="s">
        <v>1731</v>
      </c>
      <c r="I11631" s="2">
        <v>1639</v>
      </c>
      <c r="J11631" s="2">
        <v>0</v>
      </c>
      <c r="K11631" s="2">
        <v>339112420</v>
      </c>
      <c r="L11631" s="3">
        <v>44958</v>
      </c>
      <c r="M11631" s="3">
        <v>46168</v>
      </c>
      <c r="N11631" s="2" t="s">
        <v>1393</v>
      </c>
    </row>
    <row r="11632" spans="2:14" x14ac:dyDescent="0.25">
      <c r="B11632" s="2" t="s">
        <v>8369</v>
      </c>
      <c r="C11632" s="2" t="s">
        <v>8370</v>
      </c>
      <c r="D11632" s="2" t="s">
        <v>41</v>
      </c>
      <c r="E11632" s="2" t="s">
        <v>17</v>
      </c>
      <c r="F11632" s="2" t="s">
        <v>300</v>
      </c>
      <c r="G11632" s="2" t="s">
        <v>1730</v>
      </c>
      <c r="H11632" s="2" t="s">
        <v>1731</v>
      </c>
      <c r="I11632" s="2">
        <v>1639</v>
      </c>
      <c r="J11632" s="2">
        <v>0</v>
      </c>
      <c r="K11632" s="2">
        <v>339112422</v>
      </c>
      <c r="L11632" s="3">
        <v>44958</v>
      </c>
      <c r="M11632" s="3">
        <v>46172</v>
      </c>
      <c r="N11632" s="2" t="s">
        <v>1393</v>
      </c>
    </row>
    <row r="11633" spans="2:14" x14ac:dyDescent="0.25">
      <c r="B11633" s="2" t="s">
        <v>8369</v>
      </c>
      <c r="C11633" s="2" t="s">
        <v>8370</v>
      </c>
      <c r="D11633" s="2" t="s">
        <v>41</v>
      </c>
      <c r="E11633" s="2" t="s">
        <v>17</v>
      </c>
      <c r="F11633" s="2" t="s">
        <v>300</v>
      </c>
      <c r="G11633" s="2" t="s">
        <v>1730</v>
      </c>
      <c r="H11633" s="2" t="s">
        <v>1731</v>
      </c>
      <c r="I11633" s="2">
        <v>1639</v>
      </c>
      <c r="J11633" s="2">
        <v>0</v>
      </c>
      <c r="K11633" s="2">
        <v>339112431</v>
      </c>
      <c r="L11633" s="3">
        <v>44958</v>
      </c>
      <c r="M11633" s="3">
        <v>46184</v>
      </c>
      <c r="N11633" s="2" t="s">
        <v>1393</v>
      </c>
    </row>
    <row r="11634" spans="2:14" x14ac:dyDescent="0.25">
      <c r="B11634" s="2" t="s">
        <v>8369</v>
      </c>
      <c r="C11634" s="2" t="s">
        <v>8370</v>
      </c>
      <c r="D11634" s="2" t="s">
        <v>41</v>
      </c>
      <c r="E11634" s="2" t="s">
        <v>17</v>
      </c>
      <c r="F11634" s="2" t="s">
        <v>300</v>
      </c>
      <c r="G11634" s="2" t="s">
        <v>1730</v>
      </c>
      <c r="H11634" s="2" t="s">
        <v>1731</v>
      </c>
      <c r="I11634" s="2">
        <v>1639</v>
      </c>
      <c r="J11634" s="2">
        <v>428</v>
      </c>
      <c r="K11634" s="2">
        <v>3391125114</v>
      </c>
      <c r="L11634" s="3">
        <v>46076</v>
      </c>
      <c r="M11634" s="3">
        <v>46561</v>
      </c>
      <c r="N11634" s="2" t="s">
        <v>1393</v>
      </c>
    </row>
    <row r="11635" spans="2:14" x14ac:dyDescent="0.25">
      <c r="B11635" s="2" t="s">
        <v>8369</v>
      </c>
      <c r="C11635" s="2" t="s">
        <v>8370</v>
      </c>
      <c r="D11635" s="2" t="s">
        <v>41</v>
      </c>
      <c r="E11635" s="2" t="s">
        <v>17</v>
      </c>
      <c r="F11635" s="2" t="s">
        <v>300</v>
      </c>
      <c r="G11635" s="2" t="s">
        <v>1730</v>
      </c>
      <c r="H11635" s="2" t="s">
        <v>1731</v>
      </c>
      <c r="I11635" s="2">
        <v>1639</v>
      </c>
      <c r="J11635" s="2">
        <v>11</v>
      </c>
      <c r="K11635" s="2">
        <v>3391125115</v>
      </c>
      <c r="L11635" s="3">
        <v>46076</v>
      </c>
      <c r="M11635" s="3">
        <v>46563</v>
      </c>
      <c r="N11635" s="2" t="s">
        <v>1393</v>
      </c>
    </row>
    <row r="11636" spans="2:14" x14ac:dyDescent="0.25">
      <c r="B11636" s="2" t="s">
        <v>8369</v>
      </c>
      <c r="C11636" s="2" t="s">
        <v>8370</v>
      </c>
      <c r="D11636" s="2" t="s">
        <v>41</v>
      </c>
      <c r="E11636" s="2" t="s">
        <v>17</v>
      </c>
      <c r="F11636" s="2" t="s">
        <v>300</v>
      </c>
      <c r="G11636" s="2" t="s">
        <v>1730</v>
      </c>
      <c r="H11636" s="2" t="s">
        <v>1731</v>
      </c>
      <c r="I11636" s="2">
        <v>1639</v>
      </c>
      <c r="J11636" s="2">
        <v>0</v>
      </c>
      <c r="K11636" s="2">
        <v>339250734</v>
      </c>
      <c r="L11636" s="3">
        <v>45967</v>
      </c>
      <c r="M11636" s="3">
        <v>46462</v>
      </c>
      <c r="N11636" s="2" t="s">
        <v>1393</v>
      </c>
    </row>
    <row r="11637" spans="2:14" x14ac:dyDescent="0.25">
      <c r="B11637" s="2" t="s">
        <v>8369</v>
      </c>
      <c r="C11637" s="2" t="s">
        <v>8370</v>
      </c>
      <c r="D11637" s="2" t="s">
        <v>41</v>
      </c>
      <c r="E11637" s="2" t="s">
        <v>17</v>
      </c>
      <c r="F11637" s="2" t="s">
        <v>300</v>
      </c>
      <c r="G11637" s="2" t="s">
        <v>1730</v>
      </c>
      <c r="H11637" s="2" t="s">
        <v>1731</v>
      </c>
      <c r="I11637" s="2">
        <v>1639</v>
      </c>
      <c r="J11637" s="2">
        <v>0</v>
      </c>
      <c r="K11637" s="2">
        <v>339250758</v>
      </c>
      <c r="L11637" s="3">
        <v>45967</v>
      </c>
      <c r="M11637" s="3">
        <v>46480</v>
      </c>
      <c r="N11637" s="2" t="s">
        <v>1393</v>
      </c>
    </row>
    <row r="11638" spans="2:14" x14ac:dyDescent="0.25">
      <c r="B11638" s="2" t="s">
        <v>8369</v>
      </c>
      <c r="C11638" s="2" t="s">
        <v>8370</v>
      </c>
      <c r="D11638" s="2" t="s">
        <v>41</v>
      </c>
      <c r="E11638" s="2" t="s">
        <v>17</v>
      </c>
      <c r="F11638" s="2" t="s">
        <v>300</v>
      </c>
      <c r="G11638" s="2" t="s">
        <v>1730</v>
      </c>
      <c r="H11638" s="2" t="s">
        <v>1731</v>
      </c>
      <c r="I11638" s="2">
        <v>1639</v>
      </c>
      <c r="J11638" s="2">
        <v>0</v>
      </c>
      <c r="K11638" s="2">
        <v>339250759</v>
      </c>
      <c r="L11638" s="3">
        <v>45967</v>
      </c>
      <c r="M11638" s="3">
        <v>46480</v>
      </c>
      <c r="N11638" s="2" t="s">
        <v>1393</v>
      </c>
    </row>
    <row r="11639" spans="2:14" x14ac:dyDescent="0.25">
      <c r="B11639" s="2" t="s">
        <v>8369</v>
      </c>
      <c r="C11639" s="2" t="s">
        <v>8370</v>
      </c>
      <c r="D11639" s="2" t="s">
        <v>41</v>
      </c>
      <c r="E11639" s="2" t="s">
        <v>17</v>
      </c>
      <c r="F11639" s="2" t="s">
        <v>300</v>
      </c>
      <c r="G11639" s="2" t="s">
        <v>1730</v>
      </c>
      <c r="H11639" s="2" t="s">
        <v>1731</v>
      </c>
      <c r="I11639" s="2">
        <v>1639</v>
      </c>
      <c r="J11639" s="2">
        <v>0</v>
      </c>
      <c r="K11639" s="2">
        <v>339250761</v>
      </c>
      <c r="L11639" s="3">
        <v>45967</v>
      </c>
      <c r="M11639" s="3">
        <v>46480</v>
      </c>
      <c r="N11639" s="2" t="s">
        <v>1393</v>
      </c>
    </row>
    <row r="11640" spans="2:14" x14ac:dyDescent="0.25">
      <c r="B11640" s="2" t="s">
        <v>8369</v>
      </c>
      <c r="C11640" s="2" t="s">
        <v>8370</v>
      </c>
      <c r="D11640" s="2" t="s">
        <v>41</v>
      </c>
      <c r="E11640" s="2" t="s">
        <v>17</v>
      </c>
      <c r="F11640" s="2" t="s">
        <v>300</v>
      </c>
      <c r="G11640" s="2" t="s">
        <v>1730</v>
      </c>
      <c r="H11640" s="2" t="s">
        <v>1731</v>
      </c>
      <c r="I11640" s="2">
        <v>1639</v>
      </c>
      <c r="J11640" s="2">
        <v>0</v>
      </c>
      <c r="K11640" s="2">
        <v>339250763</v>
      </c>
      <c r="L11640" s="3">
        <v>45967</v>
      </c>
      <c r="M11640" s="3">
        <v>46478</v>
      </c>
      <c r="N11640" s="2" t="s">
        <v>1393</v>
      </c>
    </row>
    <row r="11641" spans="2:14" x14ac:dyDescent="0.25">
      <c r="B11641" s="2" t="s">
        <v>8369</v>
      </c>
      <c r="C11641" s="2" t="s">
        <v>8370</v>
      </c>
      <c r="D11641" s="2" t="s">
        <v>41</v>
      </c>
      <c r="E11641" s="2" t="s">
        <v>17</v>
      </c>
      <c r="F11641" s="2" t="s">
        <v>300</v>
      </c>
      <c r="G11641" s="2" t="s">
        <v>1730</v>
      </c>
      <c r="H11641" s="2" t="s">
        <v>1731</v>
      </c>
      <c r="I11641" s="2">
        <v>1639</v>
      </c>
      <c r="J11641" s="2">
        <v>0</v>
      </c>
      <c r="K11641" s="2">
        <v>339250764</v>
      </c>
      <c r="L11641" s="3">
        <v>45967</v>
      </c>
      <c r="M11641" s="3">
        <v>46480</v>
      </c>
      <c r="N11641" s="2" t="s">
        <v>1393</v>
      </c>
    </row>
    <row r="11642" spans="2:14" x14ac:dyDescent="0.25">
      <c r="B11642" s="2" t="s">
        <v>8371</v>
      </c>
      <c r="C11642" s="2" t="s">
        <v>8372</v>
      </c>
      <c r="D11642" s="2" t="s">
        <v>41</v>
      </c>
      <c r="E11642" s="2" t="s">
        <v>17</v>
      </c>
      <c r="F11642" s="2" t="s">
        <v>300</v>
      </c>
      <c r="G11642" s="2" t="s">
        <v>1730</v>
      </c>
      <c r="H11642" s="2" t="s">
        <v>8373</v>
      </c>
      <c r="I11642" s="2">
        <v>474</v>
      </c>
      <c r="J11642" s="2">
        <v>0</v>
      </c>
      <c r="K11642" s="2" t="s">
        <v>6276</v>
      </c>
      <c r="L11642" s="3">
        <v>45815</v>
      </c>
      <c r="M11642" s="3">
        <v>46296</v>
      </c>
      <c r="N11642" s="2" t="s">
        <v>560</v>
      </c>
    </row>
    <row r="11643" spans="2:14" x14ac:dyDescent="0.25">
      <c r="B11643" s="2" t="s">
        <v>8371</v>
      </c>
      <c r="C11643" s="2" t="s">
        <v>8372</v>
      </c>
      <c r="D11643" s="2" t="s">
        <v>41</v>
      </c>
      <c r="E11643" s="2" t="s">
        <v>17</v>
      </c>
      <c r="F11643" s="2" t="s">
        <v>300</v>
      </c>
      <c r="G11643" s="2" t="s">
        <v>1730</v>
      </c>
      <c r="H11643" s="2" t="s">
        <v>8373</v>
      </c>
      <c r="I11643" s="2">
        <v>474</v>
      </c>
      <c r="J11643" s="2">
        <v>474</v>
      </c>
      <c r="K11643" s="2" t="s">
        <v>8374</v>
      </c>
      <c r="L11643" s="3">
        <v>46043</v>
      </c>
      <c r="M11643" s="3">
        <v>46569</v>
      </c>
      <c r="N11643" s="2" t="s">
        <v>560</v>
      </c>
    </row>
    <row r="11644" spans="2:14" x14ac:dyDescent="0.25">
      <c r="B11644" s="2" t="s">
        <v>8371</v>
      </c>
      <c r="C11644" s="2" t="s">
        <v>8372</v>
      </c>
      <c r="D11644" s="2" t="s">
        <v>41</v>
      </c>
      <c r="E11644" s="2" t="s">
        <v>17</v>
      </c>
      <c r="F11644" s="2" t="s">
        <v>300</v>
      </c>
      <c r="G11644" s="2" t="s">
        <v>1730</v>
      </c>
      <c r="H11644" s="2" t="s">
        <v>8373</v>
      </c>
      <c r="I11644" s="2">
        <v>474</v>
      </c>
      <c r="J11644" s="2">
        <v>0</v>
      </c>
      <c r="K11644" s="2">
        <v>421012</v>
      </c>
      <c r="L11644" s="3">
        <v>45717</v>
      </c>
      <c r="M11644" s="3">
        <v>46204</v>
      </c>
      <c r="N11644" s="2" t="s">
        <v>560</v>
      </c>
    </row>
    <row r="11645" spans="2:14" x14ac:dyDescent="0.25">
      <c r="B11645" s="2" t="s">
        <v>8375</v>
      </c>
      <c r="C11645" s="2" t="s">
        <v>8376</v>
      </c>
      <c r="D11645" s="2" t="s">
        <v>41</v>
      </c>
      <c r="E11645" s="2" t="s">
        <v>17</v>
      </c>
      <c r="F11645" s="2" t="s">
        <v>300</v>
      </c>
      <c r="G11645" s="2" t="s">
        <v>1730</v>
      </c>
      <c r="H11645" s="2" t="s">
        <v>8377</v>
      </c>
      <c r="I11645" s="2">
        <v>0</v>
      </c>
      <c r="J11645" s="2">
        <v>0</v>
      </c>
      <c r="K11645" s="2">
        <v>1251472</v>
      </c>
      <c r="L11645" s="3">
        <v>45881</v>
      </c>
      <c r="M11645" s="3">
        <v>46426</v>
      </c>
      <c r="N11645" s="2" t="s">
        <v>4868</v>
      </c>
    </row>
    <row r="11646" spans="2:14" x14ac:dyDescent="0.25">
      <c r="B11646" s="2" t="s">
        <v>8375</v>
      </c>
      <c r="C11646" s="2" t="s">
        <v>8376</v>
      </c>
      <c r="D11646" s="2" t="s">
        <v>41</v>
      </c>
      <c r="E11646" s="2" t="s">
        <v>17</v>
      </c>
      <c r="F11646" s="2" t="s">
        <v>300</v>
      </c>
      <c r="G11646" s="2" t="s">
        <v>1730</v>
      </c>
      <c r="H11646" s="2" t="s">
        <v>8377</v>
      </c>
      <c r="I11646" s="2">
        <v>0</v>
      </c>
      <c r="J11646" s="2">
        <v>0</v>
      </c>
      <c r="K11646" s="2">
        <v>2240755</v>
      </c>
      <c r="L11646" s="3">
        <v>45862</v>
      </c>
      <c r="M11646" s="3">
        <v>46296</v>
      </c>
      <c r="N11646" s="2" t="s">
        <v>4868</v>
      </c>
    </row>
    <row r="11647" spans="2:14" x14ac:dyDescent="0.25">
      <c r="B11647" s="2" t="s">
        <v>8375</v>
      </c>
      <c r="C11647" s="2" t="s">
        <v>8376</v>
      </c>
      <c r="D11647" s="2" t="s">
        <v>41</v>
      </c>
      <c r="E11647" s="2" t="s">
        <v>17</v>
      </c>
      <c r="F11647" s="2" t="s">
        <v>300</v>
      </c>
      <c r="G11647" s="2" t="s">
        <v>1730</v>
      </c>
      <c r="H11647" s="2" t="s">
        <v>8377</v>
      </c>
      <c r="I11647" s="2">
        <v>0</v>
      </c>
      <c r="J11647" s="2">
        <v>0</v>
      </c>
      <c r="K11647" s="2">
        <v>2240755</v>
      </c>
      <c r="L11647" s="3">
        <v>45881</v>
      </c>
      <c r="M11647" s="3">
        <v>46310</v>
      </c>
      <c r="N11647" s="2" t="s">
        <v>4868</v>
      </c>
    </row>
    <row r="11648" spans="2:14" x14ac:dyDescent="0.25">
      <c r="B11648" s="2" t="s">
        <v>8375</v>
      </c>
      <c r="C11648" s="2" t="s">
        <v>8376</v>
      </c>
      <c r="D11648" s="2" t="s">
        <v>41</v>
      </c>
      <c r="E11648" s="2" t="s">
        <v>17</v>
      </c>
      <c r="F11648" s="2" t="s">
        <v>300</v>
      </c>
      <c r="G11648" s="2" t="s">
        <v>1730</v>
      </c>
      <c r="H11648" s="2" t="s">
        <v>8377</v>
      </c>
      <c r="I11648" s="2">
        <v>0</v>
      </c>
      <c r="J11648" s="2">
        <v>0</v>
      </c>
      <c r="K11648" s="2">
        <v>2241828</v>
      </c>
      <c r="L11648" s="3">
        <v>45766</v>
      </c>
      <c r="M11648" s="3">
        <v>46143</v>
      </c>
      <c r="N11648" s="2" t="s">
        <v>4868</v>
      </c>
    </row>
    <row r="11649" spans="2:14" x14ac:dyDescent="0.25">
      <c r="B11649" s="2" t="s">
        <v>8378</v>
      </c>
      <c r="C11649" s="2" t="s">
        <v>8379</v>
      </c>
      <c r="D11649" s="2" t="s">
        <v>41</v>
      </c>
      <c r="E11649" s="2" t="s">
        <v>17</v>
      </c>
      <c r="F11649" s="2" t="s">
        <v>300</v>
      </c>
      <c r="G11649" s="2" t="s">
        <v>1730</v>
      </c>
      <c r="H11649" s="2" t="s">
        <v>8380</v>
      </c>
      <c r="I11649" s="2">
        <v>0</v>
      </c>
      <c r="J11649" s="2">
        <v>0</v>
      </c>
      <c r="K11649" s="2">
        <v>14113101</v>
      </c>
      <c r="L11649" s="3">
        <v>46199</v>
      </c>
      <c r="M11649" s="3">
        <v>46455</v>
      </c>
      <c r="N11649" s="2" t="s">
        <v>3201</v>
      </c>
    </row>
    <row r="11650" spans="2:14" x14ac:dyDescent="0.25">
      <c r="B11650" s="2" t="s">
        <v>8378</v>
      </c>
      <c r="C11650" s="2" t="s">
        <v>8379</v>
      </c>
      <c r="D11650" s="2" t="s">
        <v>41</v>
      </c>
      <c r="E11650" s="2" t="s">
        <v>17</v>
      </c>
      <c r="F11650" s="2" t="s">
        <v>300</v>
      </c>
      <c r="G11650" s="2" t="s">
        <v>1730</v>
      </c>
      <c r="H11650" s="2" t="s">
        <v>8380</v>
      </c>
      <c r="I11650" s="2">
        <v>0</v>
      </c>
      <c r="J11650" s="2">
        <v>0</v>
      </c>
      <c r="K11650" s="2">
        <v>19093001</v>
      </c>
      <c r="L11650" s="3">
        <v>45783</v>
      </c>
      <c r="M11650" s="3">
        <v>46126</v>
      </c>
      <c r="N11650" s="2" t="s">
        <v>3201</v>
      </c>
    </row>
    <row r="11651" spans="2:14" x14ac:dyDescent="0.25">
      <c r="B11651" s="2" t="s">
        <v>8378</v>
      </c>
      <c r="C11651" s="2" t="s">
        <v>8379</v>
      </c>
      <c r="D11651" s="2" t="s">
        <v>41</v>
      </c>
      <c r="E11651" s="2" t="s">
        <v>17</v>
      </c>
      <c r="F11651" s="2" t="s">
        <v>300</v>
      </c>
      <c r="G11651" s="2" t="s">
        <v>1730</v>
      </c>
      <c r="H11651" s="2" t="s">
        <v>8380</v>
      </c>
      <c r="I11651" s="2">
        <v>0</v>
      </c>
      <c r="J11651" s="2">
        <v>0</v>
      </c>
      <c r="K11651" s="2">
        <v>912300</v>
      </c>
      <c r="L11651" s="3">
        <v>46036</v>
      </c>
      <c r="M11651" s="3">
        <v>46248</v>
      </c>
      <c r="N11651" s="2" t="s">
        <v>3201</v>
      </c>
    </row>
    <row r="11652" spans="2:14" x14ac:dyDescent="0.25">
      <c r="B11652" s="2" t="s">
        <v>8378</v>
      </c>
      <c r="C11652" s="2" t="s">
        <v>8379</v>
      </c>
      <c r="D11652" s="2" t="s">
        <v>41</v>
      </c>
      <c r="E11652" s="2" t="s">
        <v>142</v>
      </c>
      <c r="F11652" s="2" t="s">
        <v>300</v>
      </c>
      <c r="G11652" s="2" t="s">
        <v>1730</v>
      </c>
      <c r="H11652" s="2" t="s">
        <v>8380</v>
      </c>
      <c r="I11652" s="2">
        <v>0</v>
      </c>
      <c r="J11652" s="2">
        <v>0</v>
      </c>
      <c r="K11652" s="2">
        <v>14113101</v>
      </c>
      <c r="L11652" s="3">
        <v>46199</v>
      </c>
      <c r="M11652" s="3">
        <v>46455</v>
      </c>
      <c r="N11652" s="2" t="s">
        <v>3201</v>
      </c>
    </row>
    <row r="11653" spans="2:14" x14ac:dyDescent="0.25">
      <c r="B11653" s="2" t="s">
        <v>8381</v>
      </c>
      <c r="C11653" s="2" t="s">
        <v>8382</v>
      </c>
      <c r="D11653" s="2" t="s">
        <v>41</v>
      </c>
      <c r="E11653" s="2" t="s">
        <v>17</v>
      </c>
      <c r="F11653" s="2" t="s">
        <v>300</v>
      </c>
      <c r="G11653" s="2" t="s">
        <v>1730</v>
      </c>
      <c r="H11653" s="2" t="s">
        <v>8383</v>
      </c>
      <c r="I11653" s="2">
        <v>0</v>
      </c>
      <c r="J11653" s="2">
        <v>0</v>
      </c>
      <c r="K11653" s="2">
        <v>427072507</v>
      </c>
      <c r="L11653" s="3">
        <v>45994</v>
      </c>
      <c r="M11653" s="3">
        <v>46303</v>
      </c>
      <c r="N11653" s="2" t="s">
        <v>1393</v>
      </c>
    </row>
    <row r="11654" spans="2:14" x14ac:dyDescent="0.25">
      <c r="B11654" s="2" t="s">
        <v>8384</v>
      </c>
      <c r="C11654" s="2" t="s">
        <v>8385</v>
      </c>
      <c r="D11654" s="2" t="s">
        <v>41</v>
      </c>
      <c r="E11654" s="2" t="s">
        <v>17</v>
      </c>
      <c r="F11654" s="2" t="s">
        <v>300</v>
      </c>
      <c r="G11654" s="2" t="s">
        <v>1730</v>
      </c>
      <c r="H11654" s="2" t="s">
        <v>8386</v>
      </c>
      <c r="I11654" s="2">
        <v>0</v>
      </c>
      <c r="J11654" s="2">
        <v>0</v>
      </c>
      <c r="K11654" s="2" t="s">
        <v>8387</v>
      </c>
      <c r="L11654" s="3">
        <v>46017</v>
      </c>
      <c r="M11654" s="3">
        <v>46447</v>
      </c>
      <c r="N11654" s="2" t="s">
        <v>560</v>
      </c>
    </row>
    <row r="11655" spans="2:14" x14ac:dyDescent="0.25">
      <c r="B11655" s="2" t="s">
        <v>8384</v>
      </c>
      <c r="C11655" s="2" t="s">
        <v>8385</v>
      </c>
      <c r="D11655" s="2" t="s">
        <v>41</v>
      </c>
      <c r="E11655" s="2" t="s">
        <v>17</v>
      </c>
      <c r="F11655" s="2" t="s">
        <v>300</v>
      </c>
      <c r="G11655" s="2" t="s">
        <v>1730</v>
      </c>
      <c r="H11655" s="2" t="s">
        <v>8386</v>
      </c>
      <c r="I11655" s="2">
        <v>0</v>
      </c>
      <c r="J11655" s="2">
        <v>0</v>
      </c>
      <c r="K11655" s="2" t="s">
        <v>8388</v>
      </c>
      <c r="L11655" s="3">
        <v>46017</v>
      </c>
      <c r="M11655" s="3">
        <v>46447</v>
      </c>
      <c r="N11655" s="2" t="s">
        <v>560</v>
      </c>
    </row>
    <row r="11656" spans="2:14" x14ac:dyDescent="0.25">
      <c r="B11656" s="2" t="s">
        <v>8389</v>
      </c>
      <c r="C11656" s="2" t="s">
        <v>8390</v>
      </c>
      <c r="D11656" s="2" t="s">
        <v>41</v>
      </c>
      <c r="E11656" s="2" t="s">
        <v>17</v>
      </c>
      <c r="F11656" s="2" t="s">
        <v>300</v>
      </c>
      <c r="G11656" s="2" t="s">
        <v>1730</v>
      </c>
      <c r="H11656" s="2" t="s">
        <v>8391</v>
      </c>
      <c r="I11656" s="2">
        <v>0</v>
      </c>
      <c r="J11656" s="2">
        <v>0</v>
      </c>
      <c r="K11656" s="2">
        <v>17093001</v>
      </c>
      <c r="L11656" s="3">
        <v>46128</v>
      </c>
      <c r="M11656" s="3">
        <v>46855</v>
      </c>
      <c r="N11656" s="2" t="s">
        <v>3201</v>
      </c>
    </row>
    <row r="11657" spans="2:14" x14ac:dyDescent="0.25">
      <c r="B11657" s="2" t="s">
        <v>8389</v>
      </c>
      <c r="C11657" s="2" t="s">
        <v>8390</v>
      </c>
      <c r="D11657" s="2" t="s">
        <v>41</v>
      </c>
      <c r="E11657" s="2" t="s">
        <v>17</v>
      </c>
      <c r="F11657" s="2" t="s">
        <v>300</v>
      </c>
      <c r="G11657" s="2" t="s">
        <v>1730</v>
      </c>
      <c r="H11657" s="2" t="s">
        <v>8391</v>
      </c>
      <c r="I11657" s="2">
        <v>0</v>
      </c>
      <c r="J11657" s="2">
        <v>0</v>
      </c>
      <c r="K11657" s="2">
        <v>26093101</v>
      </c>
      <c r="L11657" s="3">
        <v>46137</v>
      </c>
      <c r="M11657" s="3">
        <v>46864</v>
      </c>
      <c r="N11657" s="2" t="s">
        <v>3201</v>
      </c>
    </row>
    <row r="11658" spans="2:14" x14ac:dyDescent="0.25">
      <c r="B11658" s="2" t="s">
        <v>8389</v>
      </c>
      <c r="C11658" s="2" t="s">
        <v>8390</v>
      </c>
      <c r="D11658" s="2" t="s">
        <v>41</v>
      </c>
      <c r="E11658" s="2" t="s">
        <v>17</v>
      </c>
      <c r="F11658" s="2" t="s">
        <v>300</v>
      </c>
      <c r="G11658" s="2" t="s">
        <v>1730</v>
      </c>
      <c r="H11658" s="2" t="s">
        <v>8391</v>
      </c>
      <c r="I11658" s="2">
        <v>0</v>
      </c>
      <c r="J11658" s="2">
        <v>0</v>
      </c>
      <c r="K11658" s="2">
        <v>32073101</v>
      </c>
      <c r="L11658" s="3">
        <v>46128</v>
      </c>
      <c r="M11658" s="3">
        <v>46810</v>
      </c>
      <c r="N11658" s="2" t="s">
        <v>3201</v>
      </c>
    </row>
    <row r="11659" spans="2:14" x14ac:dyDescent="0.25">
      <c r="B11659" s="2" t="s">
        <v>8389</v>
      </c>
      <c r="C11659" s="2" t="s">
        <v>8390</v>
      </c>
      <c r="D11659" s="2" t="s">
        <v>41</v>
      </c>
      <c r="E11659" s="2" t="s">
        <v>17</v>
      </c>
      <c r="F11659" s="2" t="s">
        <v>300</v>
      </c>
      <c r="G11659" s="2" t="s">
        <v>1730</v>
      </c>
      <c r="H11659" s="2" t="s">
        <v>8391</v>
      </c>
      <c r="I11659" s="2">
        <v>0</v>
      </c>
      <c r="J11659" s="2">
        <v>0</v>
      </c>
      <c r="K11659" s="2">
        <v>82073101</v>
      </c>
      <c r="L11659" s="3">
        <v>46123</v>
      </c>
      <c r="M11659" s="3">
        <v>46810</v>
      </c>
      <c r="N11659" s="2" t="s">
        <v>3201</v>
      </c>
    </row>
    <row r="11660" spans="2:14" x14ac:dyDescent="0.25">
      <c r="B11660" s="2" t="s">
        <v>8389</v>
      </c>
      <c r="C11660" s="2" t="s">
        <v>8390</v>
      </c>
      <c r="D11660" s="2" t="s">
        <v>41</v>
      </c>
      <c r="E11660" s="2" t="s">
        <v>17</v>
      </c>
      <c r="F11660" s="2" t="s">
        <v>300</v>
      </c>
      <c r="G11660" s="2" t="s">
        <v>1730</v>
      </c>
      <c r="H11660" s="2" t="s">
        <v>8391</v>
      </c>
      <c r="I11660" s="2">
        <v>0</v>
      </c>
      <c r="J11660" s="2">
        <v>0</v>
      </c>
      <c r="K11660" s="2" t="s">
        <v>470</v>
      </c>
      <c r="L11660" s="2" t="s">
        <v>30</v>
      </c>
      <c r="M11660" s="2" t="s">
        <v>30</v>
      </c>
      <c r="N11660" s="2" t="s">
        <v>3201</v>
      </c>
    </row>
    <row r="11661" spans="2:14" x14ac:dyDescent="0.25">
      <c r="B11661" s="2" t="s">
        <v>8389</v>
      </c>
      <c r="C11661" s="2" t="s">
        <v>8390</v>
      </c>
      <c r="D11661" s="2" t="s">
        <v>41</v>
      </c>
      <c r="E11661" s="2" t="s">
        <v>142</v>
      </c>
      <c r="F11661" s="2" t="s">
        <v>300</v>
      </c>
      <c r="G11661" s="2" t="s">
        <v>1730</v>
      </c>
      <c r="H11661" s="2" t="s">
        <v>8391</v>
      </c>
      <c r="I11661" s="2">
        <v>0</v>
      </c>
      <c r="J11661" s="2">
        <v>0</v>
      </c>
      <c r="K11661" s="2">
        <v>26093101</v>
      </c>
      <c r="L11661" s="3">
        <v>46137</v>
      </c>
      <c r="M11661" s="3">
        <v>46864</v>
      </c>
      <c r="N11661" s="2" t="s">
        <v>3201</v>
      </c>
    </row>
    <row r="11662" spans="2:14" x14ac:dyDescent="0.25">
      <c r="B11662" s="2" t="s">
        <v>8392</v>
      </c>
      <c r="C11662" s="2" t="s">
        <v>8393</v>
      </c>
      <c r="D11662" s="2" t="s">
        <v>16</v>
      </c>
      <c r="E11662" s="2" t="s">
        <v>17</v>
      </c>
      <c r="F11662" s="2" t="s">
        <v>18</v>
      </c>
      <c r="G11662" s="2" t="s">
        <v>175</v>
      </c>
      <c r="H11662" s="2" t="s">
        <v>8394</v>
      </c>
      <c r="I11662" s="2">
        <v>371</v>
      </c>
      <c r="J11662" s="2">
        <v>2</v>
      </c>
      <c r="K11662" s="2">
        <v>7220405001</v>
      </c>
      <c r="L11662" s="3">
        <v>46013</v>
      </c>
      <c r="M11662" s="3">
        <v>46478</v>
      </c>
      <c r="N11662" s="2" t="s">
        <v>395</v>
      </c>
    </row>
    <row r="11663" spans="2:14" x14ac:dyDescent="0.25">
      <c r="B11663" s="2" t="s">
        <v>8392</v>
      </c>
      <c r="C11663" s="2" t="s">
        <v>8393</v>
      </c>
      <c r="D11663" s="2" t="s">
        <v>16</v>
      </c>
      <c r="E11663" s="2" t="s">
        <v>17</v>
      </c>
      <c r="F11663" s="2" t="s">
        <v>18</v>
      </c>
      <c r="G11663" s="2" t="s">
        <v>175</v>
      </c>
      <c r="H11663" s="2" t="s">
        <v>8394</v>
      </c>
      <c r="I11663" s="2">
        <v>371</v>
      </c>
      <c r="J11663" s="2">
        <v>17</v>
      </c>
      <c r="K11663" s="2">
        <v>60722040</v>
      </c>
      <c r="L11663" s="3">
        <v>44958</v>
      </c>
      <c r="M11663" s="3">
        <v>46447</v>
      </c>
      <c r="N11663" s="2" t="s">
        <v>395</v>
      </c>
    </row>
    <row r="11664" spans="2:14" x14ac:dyDescent="0.25">
      <c r="B11664" s="2" t="s">
        <v>8392</v>
      </c>
      <c r="C11664" s="2" t="s">
        <v>8393</v>
      </c>
      <c r="D11664" s="2" t="s">
        <v>16</v>
      </c>
      <c r="E11664" s="2" t="s">
        <v>17</v>
      </c>
      <c r="F11664" s="2" t="s">
        <v>18</v>
      </c>
      <c r="G11664" s="2" t="s">
        <v>175</v>
      </c>
      <c r="H11664" s="2" t="s">
        <v>8394</v>
      </c>
      <c r="I11664" s="2">
        <v>371</v>
      </c>
      <c r="J11664" s="2">
        <v>352</v>
      </c>
      <c r="K11664" s="2">
        <v>60722080</v>
      </c>
      <c r="L11664" s="3">
        <v>44958</v>
      </c>
      <c r="M11664" s="3">
        <v>46600</v>
      </c>
      <c r="N11664" s="2" t="s">
        <v>395</v>
      </c>
    </row>
    <row r="11665" spans="2:14" x14ac:dyDescent="0.25">
      <c r="B11665" s="2" t="s">
        <v>8395</v>
      </c>
      <c r="C11665" s="2" t="s">
        <v>8396</v>
      </c>
      <c r="D11665" s="2" t="s">
        <v>16</v>
      </c>
      <c r="E11665" s="2" t="s">
        <v>17</v>
      </c>
      <c r="F11665" s="2" t="s">
        <v>18</v>
      </c>
      <c r="G11665" s="2" t="s">
        <v>175</v>
      </c>
      <c r="H11665" s="2" t="s">
        <v>8394</v>
      </c>
      <c r="I11665" s="2">
        <v>130</v>
      </c>
      <c r="J11665" s="2">
        <v>2</v>
      </c>
      <c r="K11665" s="2">
        <v>240505005</v>
      </c>
      <c r="L11665" s="3">
        <v>45667</v>
      </c>
      <c r="M11665" s="3">
        <v>47239</v>
      </c>
      <c r="N11665" s="2" t="s">
        <v>395</v>
      </c>
    </row>
    <row r="11666" spans="2:14" x14ac:dyDescent="0.25">
      <c r="B11666" s="2" t="s">
        <v>8395</v>
      </c>
      <c r="C11666" s="2" t="s">
        <v>8396</v>
      </c>
      <c r="D11666" s="2" t="s">
        <v>16</v>
      </c>
      <c r="E11666" s="2" t="s">
        <v>17</v>
      </c>
      <c r="F11666" s="2" t="s">
        <v>18</v>
      </c>
      <c r="G11666" s="2" t="s">
        <v>175</v>
      </c>
      <c r="H11666" s="2" t="s">
        <v>8394</v>
      </c>
      <c r="I11666" s="2">
        <v>130</v>
      </c>
      <c r="J11666" s="2">
        <v>0</v>
      </c>
      <c r="K11666" s="2">
        <v>241005011</v>
      </c>
      <c r="L11666" s="3">
        <v>45667</v>
      </c>
      <c r="M11666" s="3">
        <v>47392</v>
      </c>
      <c r="N11666" s="2" t="s">
        <v>395</v>
      </c>
    </row>
    <row r="11667" spans="2:14" x14ac:dyDescent="0.25">
      <c r="B11667" s="2" t="s">
        <v>8395</v>
      </c>
      <c r="C11667" s="2" t="s">
        <v>8396</v>
      </c>
      <c r="D11667" s="2" t="s">
        <v>16</v>
      </c>
      <c r="E11667" s="2" t="s">
        <v>17</v>
      </c>
      <c r="F11667" s="2" t="s">
        <v>18</v>
      </c>
      <c r="G11667" s="2" t="s">
        <v>175</v>
      </c>
      <c r="H11667" s="2" t="s">
        <v>8394</v>
      </c>
      <c r="I11667" s="2">
        <v>130</v>
      </c>
      <c r="J11667" s="2">
        <v>0</v>
      </c>
      <c r="K11667" s="2">
        <v>60705004</v>
      </c>
      <c r="L11667" s="3">
        <v>44958</v>
      </c>
      <c r="M11667" s="3">
        <v>46631</v>
      </c>
      <c r="N11667" s="2" t="s">
        <v>395</v>
      </c>
    </row>
    <row r="11668" spans="2:14" x14ac:dyDescent="0.25">
      <c r="B11668" s="2" t="s">
        <v>8395</v>
      </c>
      <c r="C11668" s="2" t="s">
        <v>8396</v>
      </c>
      <c r="D11668" s="2" t="s">
        <v>16</v>
      </c>
      <c r="E11668" s="2" t="s">
        <v>17</v>
      </c>
      <c r="F11668" s="2" t="s">
        <v>18</v>
      </c>
      <c r="G11668" s="2" t="s">
        <v>175</v>
      </c>
      <c r="H11668" s="2" t="s">
        <v>8394</v>
      </c>
      <c r="I11668" s="2">
        <v>130</v>
      </c>
      <c r="J11668" s="2">
        <v>0</v>
      </c>
      <c r="K11668" s="2">
        <v>607241005005</v>
      </c>
      <c r="L11668" s="3">
        <v>45992</v>
      </c>
      <c r="M11668" s="3">
        <v>47392</v>
      </c>
      <c r="N11668" s="2" t="s">
        <v>395</v>
      </c>
    </row>
    <row r="11669" spans="2:14" x14ac:dyDescent="0.25">
      <c r="B11669" s="2" t="s">
        <v>8395</v>
      </c>
      <c r="C11669" s="2" t="s">
        <v>8396</v>
      </c>
      <c r="D11669" s="2" t="s">
        <v>16</v>
      </c>
      <c r="E11669" s="2" t="s">
        <v>17</v>
      </c>
      <c r="F11669" s="2" t="s">
        <v>18</v>
      </c>
      <c r="G11669" s="2" t="s">
        <v>175</v>
      </c>
      <c r="H11669" s="2" t="s">
        <v>8394</v>
      </c>
      <c r="I11669" s="2">
        <v>130</v>
      </c>
      <c r="J11669" s="2">
        <v>128</v>
      </c>
      <c r="K11669" s="2">
        <v>607251105019</v>
      </c>
      <c r="L11669" s="3">
        <v>45992</v>
      </c>
      <c r="M11669" s="3">
        <v>47788</v>
      </c>
      <c r="N11669" s="2" t="s">
        <v>395</v>
      </c>
    </row>
    <row r="11670" spans="2:14" x14ac:dyDescent="0.25">
      <c r="B11670" s="2" t="s">
        <v>8395</v>
      </c>
      <c r="C11670" s="2" t="s">
        <v>8396</v>
      </c>
      <c r="D11670" s="2" t="s">
        <v>16</v>
      </c>
      <c r="E11670" s="2" t="s">
        <v>181</v>
      </c>
      <c r="F11670" s="2" t="s">
        <v>18</v>
      </c>
      <c r="G11670" s="2" t="s">
        <v>175</v>
      </c>
      <c r="H11670" s="2" t="s">
        <v>8394</v>
      </c>
      <c r="I11670" s="2">
        <v>130</v>
      </c>
      <c r="J11670" s="2">
        <v>0</v>
      </c>
      <c r="K11670" s="2">
        <v>60705004</v>
      </c>
      <c r="L11670" s="3">
        <v>44958</v>
      </c>
      <c r="M11670" s="3">
        <v>46631</v>
      </c>
      <c r="N11670" s="2" t="s">
        <v>395</v>
      </c>
    </row>
    <row r="11671" spans="2:14" x14ac:dyDescent="0.25">
      <c r="B11671" s="2" t="s">
        <v>8397</v>
      </c>
      <c r="C11671" s="2" t="s">
        <v>8398</v>
      </c>
      <c r="D11671" s="2" t="s">
        <v>16</v>
      </c>
      <c r="E11671" s="2" t="s">
        <v>17</v>
      </c>
      <c r="F11671" s="2" t="s">
        <v>18</v>
      </c>
      <c r="G11671" s="2" t="s">
        <v>175</v>
      </c>
      <c r="H11671" s="2" t="s">
        <v>8394</v>
      </c>
      <c r="I11671" s="2">
        <v>272</v>
      </c>
      <c r="J11671" s="2">
        <v>0</v>
      </c>
      <c r="K11671" s="2">
        <v>7251005010</v>
      </c>
      <c r="L11671" s="3">
        <v>46010</v>
      </c>
      <c r="M11671" s="3">
        <v>47757</v>
      </c>
      <c r="N11671" s="2" t="s">
        <v>395</v>
      </c>
    </row>
    <row r="11672" spans="2:14" x14ac:dyDescent="0.25">
      <c r="B11672" s="2" t="s">
        <v>8397</v>
      </c>
      <c r="C11672" s="2" t="s">
        <v>8398</v>
      </c>
      <c r="D11672" s="2" t="s">
        <v>16</v>
      </c>
      <c r="E11672" s="2" t="s">
        <v>17</v>
      </c>
      <c r="F11672" s="2" t="s">
        <v>18</v>
      </c>
      <c r="G11672" s="2" t="s">
        <v>175</v>
      </c>
      <c r="H11672" s="2" t="s">
        <v>8394</v>
      </c>
      <c r="I11672" s="2">
        <v>272</v>
      </c>
      <c r="J11672" s="2">
        <v>0</v>
      </c>
      <c r="K11672" s="4">
        <v>607000000000</v>
      </c>
      <c r="L11672" s="3">
        <v>44958</v>
      </c>
      <c r="M11672" s="3">
        <v>46631</v>
      </c>
      <c r="N11672" s="2" t="s">
        <v>395</v>
      </c>
    </row>
    <row r="11673" spans="2:14" x14ac:dyDescent="0.25">
      <c r="B11673" s="2" t="s">
        <v>8397</v>
      </c>
      <c r="C11673" s="2" t="s">
        <v>8398</v>
      </c>
      <c r="D11673" s="2" t="s">
        <v>16</v>
      </c>
      <c r="E11673" s="2" t="s">
        <v>17</v>
      </c>
      <c r="F11673" s="2" t="s">
        <v>18</v>
      </c>
      <c r="G11673" s="2" t="s">
        <v>175</v>
      </c>
      <c r="H11673" s="2" t="s">
        <v>8394</v>
      </c>
      <c r="I11673" s="2">
        <v>272</v>
      </c>
      <c r="J11673" s="2">
        <v>0</v>
      </c>
      <c r="K11673" s="2">
        <v>60705009</v>
      </c>
      <c r="L11673" s="3">
        <v>44958</v>
      </c>
      <c r="M11673" s="3">
        <v>46692</v>
      </c>
      <c r="N11673" s="2" t="s">
        <v>395</v>
      </c>
    </row>
    <row r="11674" spans="2:14" x14ac:dyDescent="0.25">
      <c r="B11674" s="2" t="s">
        <v>8397</v>
      </c>
      <c r="C11674" s="2" t="s">
        <v>8398</v>
      </c>
      <c r="D11674" s="2" t="s">
        <v>16</v>
      </c>
      <c r="E11674" s="2" t="s">
        <v>17</v>
      </c>
      <c r="F11674" s="2" t="s">
        <v>18</v>
      </c>
      <c r="G11674" s="2" t="s">
        <v>175</v>
      </c>
      <c r="H11674" s="2" t="s">
        <v>8394</v>
      </c>
      <c r="I11674" s="2">
        <v>272</v>
      </c>
      <c r="J11674" s="2">
        <v>0</v>
      </c>
      <c r="K11674" s="2">
        <v>60705010</v>
      </c>
      <c r="L11674" s="3">
        <v>44958</v>
      </c>
      <c r="M11674" s="3">
        <v>46692</v>
      </c>
      <c r="N11674" s="2" t="s">
        <v>395</v>
      </c>
    </row>
    <row r="11675" spans="2:14" x14ac:dyDescent="0.25">
      <c r="B11675" s="2" t="s">
        <v>8397</v>
      </c>
      <c r="C11675" s="2" t="s">
        <v>8398</v>
      </c>
      <c r="D11675" s="2" t="s">
        <v>16</v>
      </c>
      <c r="E11675" s="2" t="s">
        <v>17</v>
      </c>
      <c r="F11675" s="2" t="s">
        <v>18</v>
      </c>
      <c r="G11675" s="2" t="s">
        <v>175</v>
      </c>
      <c r="H11675" s="2" t="s">
        <v>8394</v>
      </c>
      <c r="I11675" s="2">
        <v>272</v>
      </c>
      <c r="J11675" s="2">
        <v>0</v>
      </c>
      <c r="K11675" s="2">
        <v>60722105001</v>
      </c>
      <c r="L11675" s="3">
        <v>44958</v>
      </c>
      <c r="M11675" s="3">
        <v>46722</v>
      </c>
      <c r="N11675" s="2" t="s">
        <v>395</v>
      </c>
    </row>
    <row r="11676" spans="2:14" x14ac:dyDescent="0.25">
      <c r="B11676" s="2" t="s">
        <v>8397</v>
      </c>
      <c r="C11676" s="2" t="s">
        <v>8398</v>
      </c>
      <c r="D11676" s="2" t="s">
        <v>16</v>
      </c>
      <c r="E11676" s="2" t="s">
        <v>17</v>
      </c>
      <c r="F11676" s="2" t="s">
        <v>18</v>
      </c>
      <c r="G11676" s="2" t="s">
        <v>175</v>
      </c>
      <c r="H11676" s="2" t="s">
        <v>8394</v>
      </c>
      <c r="I11676" s="2">
        <v>272</v>
      </c>
      <c r="J11676" s="2">
        <v>0</v>
      </c>
      <c r="K11676" s="2">
        <v>607251205020</v>
      </c>
      <c r="L11676" s="3">
        <v>46021</v>
      </c>
      <c r="M11676" s="3">
        <v>47788</v>
      </c>
      <c r="N11676" s="2" t="s">
        <v>395</v>
      </c>
    </row>
    <row r="11677" spans="2:14" x14ac:dyDescent="0.25">
      <c r="B11677" s="2" t="s">
        <v>8397</v>
      </c>
      <c r="C11677" s="2" t="s">
        <v>8398</v>
      </c>
      <c r="D11677" s="2" t="s">
        <v>16</v>
      </c>
      <c r="E11677" s="2" t="s">
        <v>17</v>
      </c>
      <c r="F11677" s="2" t="s">
        <v>18</v>
      </c>
      <c r="G11677" s="2" t="s">
        <v>175</v>
      </c>
      <c r="H11677" s="2" t="s">
        <v>8394</v>
      </c>
      <c r="I11677" s="2">
        <v>272</v>
      </c>
      <c r="J11677" s="2">
        <v>272</v>
      </c>
      <c r="K11677" s="2">
        <v>607260105003</v>
      </c>
      <c r="L11677" s="3">
        <v>46058</v>
      </c>
      <c r="M11677" s="3">
        <v>47849</v>
      </c>
      <c r="N11677" s="2" t="s">
        <v>395</v>
      </c>
    </row>
    <row r="11678" spans="2:14" x14ac:dyDescent="0.25">
      <c r="B11678" s="2" t="s">
        <v>8399</v>
      </c>
      <c r="C11678" s="2" t="s">
        <v>8400</v>
      </c>
      <c r="D11678" s="2" t="s">
        <v>843</v>
      </c>
      <c r="E11678" s="2" t="s">
        <v>17</v>
      </c>
      <c r="F11678" s="2" t="s">
        <v>138</v>
      </c>
      <c r="G11678" s="2" t="s">
        <v>138</v>
      </c>
      <c r="H11678" s="2" t="s">
        <v>8401</v>
      </c>
      <c r="I11678" s="2">
        <v>28</v>
      </c>
      <c r="J11678" s="2">
        <v>28</v>
      </c>
      <c r="K11678" s="2" t="s">
        <v>8402</v>
      </c>
      <c r="L11678" s="3">
        <v>45923</v>
      </c>
      <c r="M11678" s="3">
        <v>47696</v>
      </c>
      <c r="N11678" s="2" t="s">
        <v>159</v>
      </c>
    </row>
    <row r="11679" spans="2:14" x14ac:dyDescent="0.25">
      <c r="B11679" s="2" t="s">
        <v>8403</v>
      </c>
      <c r="C11679" s="2" t="s">
        <v>8404</v>
      </c>
      <c r="D11679" s="2" t="s">
        <v>16</v>
      </c>
      <c r="E11679" s="2" t="s">
        <v>17</v>
      </c>
      <c r="F11679" s="2" t="s">
        <v>18</v>
      </c>
      <c r="G11679" s="2" t="s">
        <v>90</v>
      </c>
      <c r="H11679" s="2" t="s">
        <v>8405</v>
      </c>
      <c r="I11679" s="2">
        <v>18</v>
      </c>
      <c r="J11679" s="2">
        <v>0</v>
      </c>
      <c r="K11679" s="2">
        <v>18153001</v>
      </c>
      <c r="L11679" s="3">
        <v>44958</v>
      </c>
      <c r="M11679" s="3">
        <v>46023</v>
      </c>
      <c r="N11679" s="2" t="s">
        <v>153</v>
      </c>
    </row>
    <row r="11680" spans="2:14" x14ac:dyDescent="0.25">
      <c r="B11680" s="2" t="s">
        <v>8403</v>
      </c>
      <c r="C11680" s="2" t="s">
        <v>8404</v>
      </c>
      <c r="D11680" s="2" t="s">
        <v>16</v>
      </c>
      <c r="E11680" s="2" t="s">
        <v>17</v>
      </c>
      <c r="F11680" s="2" t="s">
        <v>18</v>
      </c>
      <c r="G11680" s="2" t="s">
        <v>90</v>
      </c>
      <c r="H11680" s="2" t="s">
        <v>8405</v>
      </c>
      <c r="I11680" s="2">
        <v>18</v>
      </c>
      <c r="J11680" s="2">
        <v>18</v>
      </c>
      <c r="K11680" s="2">
        <v>23133201</v>
      </c>
      <c r="L11680" s="3">
        <v>45710</v>
      </c>
      <c r="M11680" s="3">
        <v>46661</v>
      </c>
      <c r="N11680" s="2" t="s">
        <v>153</v>
      </c>
    </row>
    <row r="11681" spans="2:14" x14ac:dyDescent="0.25">
      <c r="B11681" s="2" t="s">
        <v>8406</v>
      </c>
      <c r="C11681" s="2" t="s">
        <v>1170</v>
      </c>
      <c r="D11681" s="2" t="s">
        <v>16</v>
      </c>
      <c r="E11681" s="2" t="s">
        <v>17</v>
      </c>
      <c r="F11681" s="2" t="s">
        <v>18</v>
      </c>
      <c r="G11681" s="2" t="s">
        <v>19</v>
      </c>
      <c r="H11681" s="2" t="s">
        <v>1166</v>
      </c>
      <c r="I11681" s="2">
        <v>6719</v>
      </c>
      <c r="J11681" s="2">
        <v>0</v>
      </c>
      <c r="K11681" s="2">
        <v>0</v>
      </c>
      <c r="L11681" s="3">
        <v>45724</v>
      </c>
      <c r="M11681" s="2" t="s">
        <v>30</v>
      </c>
      <c r="N11681" s="2" t="s">
        <v>1052</v>
      </c>
    </row>
    <row r="11682" spans="2:14" x14ac:dyDescent="0.25">
      <c r="B11682" s="2" t="s">
        <v>8406</v>
      </c>
      <c r="C11682" s="2" t="s">
        <v>1170</v>
      </c>
      <c r="D11682" s="2" t="s">
        <v>16</v>
      </c>
      <c r="E11682" s="2" t="s">
        <v>17</v>
      </c>
      <c r="F11682" s="2" t="s">
        <v>18</v>
      </c>
      <c r="G11682" s="2" t="s">
        <v>19</v>
      </c>
      <c r="H11682" s="2" t="s">
        <v>1166</v>
      </c>
      <c r="I11682" s="2">
        <v>6719</v>
      </c>
      <c r="J11682" s="2">
        <v>0</v>
      </c>
      <c r="K11682" s="2" t="s">
        <v>8407</v>
      </c>
      <c r="L11682" s="3">
        <v>45741</v>
      </c>
      <c r="M11682" s="3">
        <v>47150</v>
      </c>
      <c r="N11682" s="2" t="s">
        <v>1052</v>
      </c>
    </row>
    <row r="11683" spans="2:14" x14ac:dyDescent="0.25">
      <c r="B11683" s="2" t="s">
        <v>8406</v>
      </c>
      <c r="C11683" s="2" t="s">
        <v>1170</v>
      </c>
      <c r="D11683" s="2" t="s">
        <v>16</v>
      </c>
      <c r="E11683" s="2" t="s">
        <v>17</v>
      </c>
      <c r="F11683" s="2" t="s">
        <v>18</v>
      </c>
      <c r="G11683" s="2" t="s">
        <v>19</v>
      </c>
      <c r="H11683" s="2" t="s">
        <v>1166</v>
      </c>
      <c r="I11683" s="2">
        <v>6719</v>
      </c>
      <c r="J11683" s="2">
        <v>0</v>
      </c>
      <c r="K11683" s="2" t="s">
        <v>8408</v>
      </c>
      <c r="L11683" s="3">
        <v>45723</v>
      </c>
      <c r="M11683" s="3">
        <v>47150</v>
      </c>
      <c r="N11683" s="2" t="s">
        <v>1052</v>
      </c>
    </row>
    <row r="11684" spans="2:14" x14ac:dyDescent="0.25">
      <c r="B11684" s="2" t="s">
        <v>8406</v>
      </c>
      <c r="C11684" s="2" t="s">
        <v>1170</v>
      </c>
      <c r="D11684" s="2" t="s">
        <v>16</v>
      </c>
      <c r="E11684" s="2" t="s">
        <v>17</v>
      </c>
      <c r="F11684" s="2" t="s">
        <v>18</v>
      </c>
      <c r="G11684" s="2" t="s">
        <v>19</v>
      </c>
      <c r="H11684" s="2" t="s">
        <v>1166</v>
      </c>
      <c r="I11684" s="2">
        <v>6719</v>
      </c>
      <c r="J11684" s="2">
        <v>0</v>
      </c>
      <c r="K11684" s="2" t="s">
        <v>8409</v>
      </c>
      <c r="L11684" s="3">
        <v>45759</v>
      </c>
      <c r="M11684" s="3">
        <v>47178</v>
      </c>
      <c r="N11684" s="2" t="s">
        <v>1052</v>
      </c>
    </row>
    <row r="11685" spans="2:14" x14ac:dyDescent="0.25">
      <c r="B11685" s="2" t="s">
        <v>8406</v>
      </c>
      <c r="C11685" s="2" t="s">
        <v>1170</v>
      </c>
      <c r="D11685" s="2" t="s">
        <v>16</v>
      </c>
      <c r="E11685" s="2" t="s">
        <v>17</v>
      </c>
      <c r="F11685" s="2" t="s">
        <v>18</v>
      </c>
      <c r="G11685" s="2" t="s">
        <v>19</v>
      </c>
      <c r="H11685" s="2" t="s">
        <v>1166</v>
      </c>
      <c r="I11685" s="2">
        <v>6719</v>
      </c>
      <c r="J11685" s="2">
        <v>0</v>
      </c>
      <c r="K11685" s="2" t="s">
        <v>8410</v>
      </c>
      <c r="L11685" s="3">
        <v>45766</v>
      </c>
      <c r="M11685" s="3">
        <v>47178</v>
      </c>
      <c r="N11685" s="2" t="s">
        <v>1052</v>
      </c>
    </row>
    <row r="11686" spans="2:14" x14ac:dyDescent="0.25">
      <c r="B11686" s="2" t="s">
        <v>8406</v>
      </c>
      <c r="C11686" s="2" t="s">
        <v>1170</v>
      </c>
      <c r="D11686" s="2" t="s">
        <v>16</v>
      </c>
      <c r="E11686" s="2" t="s">
        <v>17</v>
      </c>
      <c r="F11686" s="2" t="s">
        <v>18</v>
      </c>
      <c r="G11686" s="2" t="s">
        <v>19</v>
      </c>
      <c r="H11686" s="2" t="s">
        <v>1166</v>
      </c>
      <c r="I11686" s="2">
        <v>6719</v>
      </c>
      <c r="J11686" s="2">
        <v>0</v>
      </c>
      <c r="K11686" s="2" t="s">
        <v>8411</v>
      </c>
      <c r="L11686" s="3">
        <v>45783</v>
      </c>
      <c r="M11686" s="3">
        <v>47178</v>
      </c>
      <c r="N11686" s="2" t="s">
        <v>1052</v>
      </c>
    </row>
    <row r="11687" spans="2:14" x14ac:dyDescent="0.25">
      <c r="B11687" s="2" t="s">
        <v>8406</v>
      </c>
      <c r="C11687" s="2" t="s">
        <v>1170</v>
      </c>
      <c r="D11687" s="2" t="s">
        <v>16</v>
      </c>
      <c r="E11687" s="2" t="s">
        <v>17</v>
      </c>
      <c r="F11687" s="2" t="s">
        <v>18</v>
      </c>
      <c r="G11687" s="2" t="s">
        <v>19</v>
      </c>
      <c r="H11687" s="2" t="s">
        <v>1166</v>
      </c>
      <c r="I11687" s="2">
        <v>6719</v>
      </c>
      <c r="J11687" s="2">
        <v>0</v>
      </c>
      <c r="K11687" s="2" t="s">
        <v>8412</v>
      </c>
      <c r="L11687" s="3">
        <v>46153</v>
      </c>
      <c r="M11687" s="3">
        <v>47574</v>
      </c>
      <c r="N11687" s="2" t="s">
        <v>1052</v>
      </c>
    </row>
    <row r="11688" spans="2:14" x14ac:dyDescent="0.25">
      <c r="B11688" s="2" t="s">
        <v>8406</v>
      </c>
      <c r="C11688" s="2" t="s">
        <v>1170</v>
      </c>
      <c r="D11688" s="2" t="s">
        <v>16</v>
      </c>
      <c r="E11688" s="2" t="s">
        <v>17</v>
      </c>
      <c r="F11688" s="2" t="s">
        <v>18</v>
      </c>
      <c r="G11688" s="2" t="s">
        <v>19</v>
      </c>
      <c r="H11688" s="2" t="s">
        <v>1166</v>
      </c>
      <c r="I11688" s="2">
        <v>6719</v>
      </c>
      <c r="J11688" s="2">
        <v>0</v>
      </c>
      <c r="K11688" s="2" t="s">
        <v>8413</v>
      </c>
      <c r="L11688" s="3">
        <v>46153</v>
      </c>
      <c r="M11688" s="3">
        <v>47574</v>
      </c>
      <c r="N11688" s="2" t="s">
        <v>1052</v>
      </c>
    </row>
    <row r="11689" spans="2:14" x14ac:dyDescent="0.25">
      <c r="B11689" s="2" t="s">
        <v>8406</v>
      </c>
      <c r="C11689" s="2" t="s">
        <v>1170</v>
      </c>
      <c r="D11689" s="2" t="s">
        <v>16</v>
      </c>
      <c r="E11689" s="2" t="s">
        <v>17</v>
      </c>
      <c r="F11689" s="2" t="s">
        <v>18</v>
      </c>
      <c r="G11689" s="2" t="s">
        <v>19</v>
      </c>
      <c r="H11689" s="2" t="s">
        <v>1166</v>
      </c>
      <c r="I11689" s="2">
        <v>6719</v>
      </c>
      <c r="J11689" s="2">
        <v>0</v>
      </c>
      <c r="K11689" s="2" t="s">
        <v>8414</v>
      </c>
      <c r="L11689" s="3">
        <v>46153</v>
      </c>
      <c r="M11689" s="3">
        <v>47574</v>
      </c>
      <c r="N11689" s="2" t="s">
        <v>1052</v>
      </c>
    </row>
    <row r="11690" spans="2:14" x14ac:dyDescent="0.25">
      <c r="B11690" s="2" t="s">
        <v>8406</v>
      </c>
      <c r="C11690" s="2" t="s">
        <v>1170</v>
      </c>
      <c r="D11690" s="2" t="s">
        <v>16</v>
      </c>
      <c r="E11690" s="2" t="s">
        <v>17</v>
      </c>
      <c r="F11690" s="2" t="s">
        <v>18</v>
      </c>
      <c r="G11690" s="2" t="s">
        <v>19</v>
      </c>
      <c r="H11690" s="2" t="s">
        <v>1166</v>
      </c>
      <c r="I11690" s="2">
        <v>6719</v>
      </c>
      <c r="J11690" s="2">
        <v>0</v>
      </c>
      <c r="K11690" s="2" t="s">
        <v>8415</v>
      </c>
      <c r="L11690" s="3">
        <v>45804</v>
      </c>
      <c r="M11690" s="3">
        <v>47209</v>
      </c>
      <c r="N11690" s="2" t="s">
        <v>1052</v>
      </c>
    </row>
    <row r="11691" spans="2:14" x14ac:dyDescent="0.25">
      <c r="B11691" s="2" t="s">
        <v>8406</v>
      </c>
      <c r="C11691" s="2" t="s">
        <v>1170</v>
      </c>
      <c r="D11691" s="2" t="s">
        <v>16</v>
      </c>
      <c r="E11691" s="2" t="s">
        <v>17</v>
      </c>
      <c r="F11691" s="2" t="s">
        <v>18</v>
      </c>
      <c r="G11691" s="2" t="s">
        <v>19</v>
      </c>
      <c r="H11691" s="2" t="s">
        <v>1166</v>
      </c>
      <c r="I11691" s="2">
        <v>6719</v>
      </c>
      <c r="J11691" s="2">
        <v>0</v>
      </c>
      <c r="K11691" s="2" t="s">
        <v>8416</v>
      </c>
      <c r="L11691" s="3">
        <v>46170</v>
      </c>
      <c r="M11691" s="3">
        <v>47604</v>
      </c>
      <c r="N11691" s="2" t="s">
        <v>1052</v>
      </c>
    </row>
    <row r="11692" spans="2:14" x14ac:dyDescent="0.25">
      <c r="B11692" s="2" t="s">
        <v>8406</v>
      </c>
      <c r="C11692" s="2" t="s">
        <v>1170</v>
      </c>
      <c r="D11692" s="2" t="s">
        <v>16</v>
      </c>
      <c r="E11692" s="2" t="s">
        <v>17</v>
      </c>
      <c r="F11692" s="2" t="s">
        <v>18</v>
      </c>
      <c r="G11692" s="2" t="s">
        <v>19</v>
      </c>
      <c r="H11692" s="2" t="s">
        <v>1166</v>
      </c>
      <c r="I11692" s="2">
        <v>6719</v>
      </c>
      <c r="J11692" s="2">
        <v>159</v>
      </c>
      <c r="K11692" s="2" t="s">
        <v>8417</v>
      </c>
      <c r="L11692" s="3">
        <v>46170</v>
      </c>
      <c r="M11692" s="3">
        <v>47604</v>
      </c>
      <c r="N11692" s="2" t="s">
        <v>1052</v>
      </c>
    </row>
    <row r="11693" spans="2:14" x14ac:dyDescent="0.25">
      <c r="B11693" s="2" t="s">
        <v>8406</v>
      </c>
      <c r="C11693" s="2" t="s">
        <v>1170</v>
      </c>
      <c r="D11693" s="2" t="s">
        <v>16</v>
      </c>
      <c r="E11693" s="2" t="s">
        <v>17</v>
      </c>
      <c r="F11693" s="2" t="s">
        <v>18</v>
      </c>
      <c r="G11693" s="2" t="s">
        <v>19</v>
      </c>
      <c r="H11693" s="2" t="s">
        <v>1166</v>
      </c>
      <c r="I11693" s="2">
        <v>6719</v>
      </c>
      <c r="J11693" s="2">
        <v>1520</v>
      </c>
      <c r="K11693" s="2" t="s">
        <v>8418</v>
      </c>
      <c r="L11693" s="3">
        <v>46170</v>
      </c>
      <c r="M11693" s="3">
        <v>47604</v>
      </c>
      <c r="N11693" s="2" t="s">
        <v>1052</v>
      </c>
    </row>
    <row r="11694" spans="2:14" x14ac:dyDescent="0.25">
      <c r="B11694" s="2" t="s">
        <v>8406</v>
      </c>
      <c r="C11694" s="2" t="s">
        <v>1170</v>
      </c>
      <c r="D11694" s="2" t="s">
        <v>16</v>
      </c>
      <c r="E11694" s="2" t="s">
        <v>17</v>
      </c>
      <c r="F11694" s="2" t="s">
        <v>18</v>
      </c>
      <c r="G11694" s="2" t="s">
        <v>19</v>
      </c>
      <c r="H11694" s="2" t="s">
        <v>1166</v>
      </c>
      <c r="I11694" s="2">
        <v>6719</v>
      </c>
      <c r="J11694" s="2">
        <v>2520</v>
      </c>
      <c r="K11694" s="2" t="s">
        <v>8419</v>
      </c>
      <c r="L11694" s="3">
        <v>46170</v>
      </c>
      <c r="M11694" s="3">
        <v>47604</v>
      </c>
      <c r="N11694" s="2" t="s">
        <v>1052</v>
      </c>
    </row>
    <row r="11695" spans="2:14" x14ac:dyDescent="0.25">
      <c r="B11695" s="2" t="s">
        <v>8406</v>
      </c>
      <c r="C11695" s="2" t="s">
        <v>1170</v>
      </c>
      <c r="D11695" s="2" t="s">
        <v>16</v>
      </c>
      <c r="E11695" s="2" t="s">
        <v>17</v>
      </c>
      <c r="F11695" s="2" t="s">
        <v>18</v>
      </c>
      <c r="G11695" s="2" t="s">
        <v>19</v>
      </c>
      <c r="H11695" s="2" t="s">
        <v>1166</v>
      </c>
      <c r="I11695" s="2">
        <v>6719</v>
      </c>
      <c r="J11695" s="2">
        <v>2520</v>
      </c>
      <c r="K11695" s="2" t="s">
        <v>8420</v>
      </c>
      <c r="L11695" s="3">
        <v>46170</v>
      </c>
      <c r="M11695" s="3">
        <v>47604</v>
      </c>
      <c r="N11695" s="2" t="s">
        <v>1052</v>
      </c>
    </row>
    <row r="11696" spans="2:14" x14ac:dyDescent="0.25">
      <c r="B11696" s="2" t="s">
        <v>8406</v>
      </c>
      <c r="C11696" s="2" t="s">
        <v>1170</v>
      </c>
      <c r="D11696" s="2" t="s">
        <v>16</v>
      </c>
      <c r="E11696" s="2" t="s">
        <v>17</v>
      </c>
      <c r="F11696" s="2" t="s">
        <v>18</v>
      </c>
      <c r="G11696" s="2" t="s">
        <v>19</v>
      </c>
      <c r="H11696" s="2" t="s">
        <v>1166</v>
      </c>
      <c r="I11696" s="2">
        <v>6719</v>
      </c>
      <c r="J11696" s="2">
        <v>0</v>
      </c>
      <c r="K11696" s="2" t="s">
        <v>8421</v>
      </c>
      <c r="L11696" s="3">
        <v>45827</v>
      </c>
      <c r="M11696" s="3">
        <v>47270</v>
      </c>
      <c r="N11696" s="2" t="s">
        <v>1052</v>
      </c>
    </row>
    <row r="11697" spans="2:14" x14ac:dyDescent="0.25">
      <c r="B11697" s="2" t="s">
        <v>8406</v>
      </c>
      <c r="C11697" s="2" t="s">
        <v>1170</v>
      </c>
      <c r="D11697" s="2" t="s">
        <v>16</v>
      </c>
      <c r="E11697" s="2" t="s">
        <v>17</v>
      </c>
      <c r="F11697" s="2" t="s">
        <v>18</v>
      </c>
      <c r="G11697" s="2" t="s">
        <v>19</v>
      </c>
      <c r="H11697" s="2" t="s">
        <v>1166</v>
      </c>
      <c r="I11697" s="2">
        <v>6719</v>
      </c>
      <c r="J11697" s="2">
        <v>0</v>
      </c>
      <c r="K11697" s="2" t="s">
        <v>8422</v>
      </c>
      <c r="L11697" s="3">
        <v>45836</v>
      </c>
      <c r="M11697" s="3">
        <v>47270</v>
      </c>
      <c r="N11697" s="2" t="s">
        <v>1052</v>
      </c>
    </row>
    <row r="11698" spans="2:14" x14ac:dyDescent="0.25">
      <c r="B11698" s="2" t="s">
        <v>8406</v>
      </c>
      <c r="C11698" s="2" t="s">
        <v>1170</v>
      </c>
      <c r="D11698" s="2" t="s">
        <v>16</v>
      </c>
      <c r="E11698" s="2" t="s">
        <v>17</v>
      </c>
      <c r="F11698" s="2" t="s">
        <v>18</v>
      </c>
      <c r="G11698" s="2" t="s">
        <v>19</v>
      </c>
      <c r="H11698" s="2" t="s">
        <v>1166</v>
      </c>
      <c r="I11698" s="2">
        <v>6719</v>
      </c>
      <c r="J11698" s="2">
        <v>0</v>
      </c>
      <c r="K11698" s="2" t="s">
        <v>8423</v>
      </c>
      <c r="L11698" s="3">
        <v>45836</v>
      </c>
      <c r="M11698" s="3">
        <v>47270</v>
      </c>
      <c r="N11698" s="2" t="s">
        <v>1052</v>
      </c>
    </row>
    <row r="11699" spans="2:14" x14ac:dyDescent="0.25">
      <c r="B11699" s="2" t="s">
        <v>8406</v>
      </c>
      <c r="C11699" s="2" t="s">
        <v>1170</v>
      </c>
      <c r="D11699" s="2" t="s">
        <v>16</v>
      </c>
      <c r="E11699" s="2" t="s">
        <v>17</v>
      </c>
      <c r="F11699" s="2" t="s">
        <v>18</v>
      </c>
      <c r="G11699" s="2" t="s">
        <v>19</v>
      </c>
      <c r="H11699" s="2" t="s">
        <v>1166</v>
      </c>
      <c r="I11699" s="2">
        <v>6719</v>
      </c>
      <c r="J11699" s="2">
        <v>0</v>
      </c>
      <c r="K11699" s="2" t="s">
        <v>8424</v>
      </c>
      <c r="L11699" s="3">
        <v>45846</v>
      </c>
      <c r="M11699" s="3">
        <v>47270</v>
      </c>
      <c r="N11699" s="2" t="s">
        <v>1052</v>
      </c>
    </row>
    <row r="11700" spans="2:14" x14ac:dyDescent="0.25">
      <c r="B11700" s="2" t="s">
        <v>8406</v>
      </c>
      <c r="C11700" s="2" t="s">
        <v>1170</v>
      </c>
      <c r="D11700" s="2" t="s">
        <v>16</v>
      </c>
      <c r="E11700" s="2" t="s">
        <v>17</v>
      </c>
      <c r="F11700" s="2" t="s">
        <v>18</v>
      </c>
      <c r="G11700" s="2" t="s">
        <v>19</v>
      </c>
      <c r="H11700" s="2" t="s">
        <v>1166</v>
      </c>
      <c r="I11700" s="2">
        <v>6719</v>
      </c>
      <c r="J11700" s="2">
        <v>0</v>
      </c>
      <c r="K11700" s="2" t="s">
        <v>8425</v>
      </c>
      <c r="L11700" s="3">
        <v>45852</v>
      </c>
      <c r="M11700" s="3">
        <v>47270</v>
      </c>
      <c r="N11700" s="2" t="s">
        <v>1052</v>
      </c>
    </row>
    <row r="11701" spans="2:14" x14ac:dyDescent="0.25">
      <c r="B11701" s="2" t="s">
        <v>8406</v>
      </c>
      <c r="C11701" s="2" t="s">
        <v>1170</v>
      </c>
      <c r="D11701" s="2" t="s">
        <v>16</v>
      </c>
      <c r="E11701" s="2" t="s">
        <v>17</v>
      </c>
      <c r="F11701" s="2" t="s">
        <v>18</v>
      </c>
      <c r="G11701" s="2" t="s">
        <v>19</v>
      </c>
      <c r="H11701" s="2" t="s">
        <v>1166</v>
      </c>
      <c r="I11701" s="2">
        <v>6719</v>
      </c>
      <c r="J11701" s="2">
        <v>0</v>
      </c>
      <c r="K11701" s="2" t="s">
        <v>8426</v>
      </c>
      <c r="L11701" s="3">
        <v>44958</v>
      </c>
      <c r="M11701" s="3">
        <v>46905</v>
      </c>
      <c r="N11701" s="2" t="s">
        <v>1052</v>
      </c>
    </row>
    <row r="11702" spans="2:14" x14ac:dyDescent="0.25">
      <c r="B11702" s="2" t="s">
        <v>8406</v>
      </c>
      <c r="C11702" s="2" t="s">
        <v>1170</v>
      </c>
      <c r="D11702" s="2" t="s">
        <v>16</v>
      </c>
      <c r="E11702" s="2" t="s">
        <v>17</v>
      </c>
      <c r="F11702" s="2" t="s">
        <v>18</v>
      </c>
      <c r="G11702" s="2" t="s">
        <v>19</v>
      </c>
      <c r="H11702" s="2" t="s">
        <v>1166</v>
      </c>
      <c r="I11702" s="2">
        <v>6719</v>
      </c>
      <c r="J11702" s="2">
        <v>0</v>
      </c>
      <c r="K11702" s="2" t="s">
        <v>8427</v>
      </c>
      <c r="L11702" s="3">
        <v>45852</v>
      </c>
      <c r="M11702" s="3">
        <v>47270</v>
      </c>
      <c r="N11702" s="2" t="s">
        <v>1052</v>
      </c>
    </row>
    <row r="11703" spans="2:14" x14ac:dyDescent="0.25">
      <c r="B11703" s="2" t="s">
        <v>8406</v>
      </c>
      <c r="C11703" s="2" t="s">
        <v>1170</v>
      </c>
      <c r="D11703" s="2" t="s">
        <v>16</v>
      </c>
      <c r="E11703" s="2" t="s">
        <v>17</v>
      </c>
      <c r="F11703" s="2" t="s">
        <v>18</v>
      </c>
      <c r="G11703" s="2" t="s">
        <v>19</v>
      </c>
      <c r="H11703" s="2" t="s">
        <v>1166</v>
      </c>
      <c r="I11703" s="2">
        <v>6719</v>
      </c>
      <c r="J11703" s="2">
        <v>0</v>
      </c>
      <c r="K11703" s="2" t="s">
        <v>8428</v>
      </c>
      <c r="L11703" s="3">
        <v>45880</v>
      </c>
      <c r="M11703" s="3">
        <v>47300</v>
      </c>
      <c r="N11703" s="2" t="s">
        <v>1052</v>
      </c>
    </row>
    <row r="11704" spans="2:14" x14ac:dyDescent="0.25">
      <c r="B11704" s="2" t="s">
        <v>8406</v>
      </c>
      <c r="C11704" s="2" t="s">
        <v>1170</v>
      </c>
      <c r="D11704" s="2" t="s">
        <v>16</v>
      </c>
      <c r="E11704" s="2" t="s">
        <v>17</v>
      </c>
      <c r="F11704" s="2" t="s">
        <v>18</v>
      </c>
      <c r="G11704" s="2" t="s">
        <v>19</v>
      </c>
      <c r="H11704" s="2" t="s">
        <v>1166</v>
      </c>
      <c r="I11704" s="2">
        <v>6719</v>
      </c>
      <c r="J11704" s="2">
        <v>0</v>
      </c>
      <c r="K11704" s="2" t="s">
        <v>8429</v>
      </c>
      <c r="L11704" s="3">
        <v>44958</v>
      </c>
      <c r="M11704" s="3">
        <v>46905</v>
      </c>
      <c r="N11704" s="2" t="s">
        <v>1052</v>
      </c>
    </row>
    <row r="11705" spans="2:14" x14ac:dyDescent="0.25">
      <c r="B11705" s="2" t="s">
        <v>8406</v>
      </c>
      <c r="C11705" s="2" t="s">
        <v>1170</v>
      </c>
      <c r="D11705" s="2" t="s">
        <v>16</v>
      </c>
      <c r="E11705" s="2" t="s">
        <v>17</v>
      </c>
      <c r="F11705" s="2" t="s">
        <v>18</v>
      </c>
      <c r="G11705" s="2" t="s">
        <v>19</v>
      </c>
      <c r="H11705" s="2" t="s">
        <v>1166</v>
      </c>
      <c r="I11705" s="2">
        <v>6719</v>
      </c>
      <c r="J11705" s="2">
        <v>0</v>
      </c>
      <c r="K11705" s="2" t="s">
        <v>8430</v>
      </c>
      <c r="L11705" s="3">
        <v>45852</v>
      </c>
      <c r="M11705" s="3">
        <v>47300</v>
      </c>
      <c r="N11705" s="2" t="s">
        <v>1052</v>
      </c>
    </row>
    <row r="11706" spans="2:14" x14ac:dyDescent="0.25">
      <c r="B11706" s="2" t="s">
        <v>8406</v>
      </c>
      <c r="C11706" s="2" t="s">
        <v>1170</v>
      </c>
      <c r="D11706" s="2" t="s">
        <v>16</v>
      </c>
      <c r="E11706" s="2" t="s">
        <v>17</v>
      </c>
      <c r="F11706" s="2" t="s">
        <v>18</v>
      </c>
      <c r="G11706" s="2" t="s">
        <v>19</v>
      </c>
      <c r="H11706" s="2" t="s">
        <v>1166</v>
      </c>
      <c r="I11706" s="2">
        <v>6719</v>
      </c>
      <c r="J11706" s="2">
        <v>0</v>
      </c>
      <c r="K11706" s="2" t="s">
        <v>8431</v>
      </c>
      <c r="L11706" s="3">
        <v>45866</v>
      </c>
      <c r="M11706" s="3">
        <v>47300</v>
      </c>
      <c r="N11706" s="2" t="s">
        <v>1052</v>
      </c>
    </row>
    <row r="11707" spans="2:14" x14ac:dyDescent="0.25">
      <c r="B11707" s="2" t="s">
        <v>8406</v>
      </c>
      <c r="C11707" s="2" t="s">
        <v>1170</v>
      </c>
      <c r="D11707" s="2" t="s">
        <v>16</v>
      </c>
      <c r="E11707" s="2" t="s">
        <v>17</v>
      </c>
      <c r="F11707" s="2" t="s">
        <v>18</v>
      </c>
      <c r="G11707" s="2" t="s">
        <v>19</v>
      </c>
      <c r="H11707" s="2" t="s">
        <v>1166</v>
      </c>
      <c r="I11707" s="2">
        <v>6719</v>
      </c>
      <c r="J11707" s="2">
        <v>0</v>
      </c>
      <c r="K11707" s="2" t="s">
        <v>8432</v>
      </c>
      <c r="L11707" s="3">
        <v>45939</v>
      </c>
      <c r="M11707" s="3">
        <v>47300</v>
      </c>
      <c r="N11707" s="2" t="s">
        <v>1052</v>
      </c>
    </row>
    <row r="11708" spans="2:14" x14ac:dyDescent="0.25">
      <c r="B11708" s="2" t="s">
        <v>8406</v>
      </c>
      <c r="C11708" s="2" t="s">
        <v>1170</v>
      </c>
      <c r="D11708" s="2" t="s">
        <v>16</v>
      </c>
      <c r="E11708" s="2" t="s">
        <v>17</v>
      </c>
      <c r="F11708" s="2" t="s">
        <v>18</v>
      </c>
      <c r="G11708" s="2" t="s">
        <v>19</v>
      </c>
      <c r="H11708" s="2" t="s">
        <v>1166</v>
      </c>
      <c r="I11708" s="2">
        <v>6719</v>
      </c>
      <c r="J11708" s="2">
        <v>0</v>
      </c>
      <c r="K11708" s="2" t="s">
        <v>8433</v>
      </c>
      <c r="L11708" s="3">
        <v>45934</v>
      </c>
      <c r="M11708" s="3">
        <v>47300</v>
      </c>
      <c r="N11708" s="2" t="s">
        <v>1052</v>
      </c>
    </row>
    <row r="11709" spans="2:14" x14ac:dyDescent="0.25">
      <c r="B11709" s="2" t="s">
        <v>8406</v>
      </c>
      <c r="C11709" s="2" t="s">
        <v>1170</v>
      </c>
      <c r="D11709" s="2" t="s">
        <v>16</v>
      </c>
      <c r="E11709" s="2" t="s">
        <v>17</v>
      </c>
      <c r="F11709" s="2" t="s">
        <v>18</v>
      </c>
      <c r="G11709" s="2" t="s">
        <v>19</v>
      </c>
      <c r="H11709" s="2" t="s">
        <v>1166</v>
      </c>
      <c r="I11709" s="2">
        <v>6719</v>
      </c>
      <c r="J11709" s="2">
        <v>0</v>
      </c>
      <c r="K11709" s="2" t="s">
        <v>8434</v>
      </c>
      <c r="L11709" s="3">
        <v>45934</v>
      </c>
      <c r="M11709" s="3">
        <v>47331</v>
      </c>
      <c r="N11709" s="2" t="s">
        <v>1052</v>
      </c>
    </row>
    <row r="11710" spans="2:14" x14ac:dyDescent="0.25">
      <c r="B11710" s="2" t="s">
        <v>8406</v>
      </c>
      <c r="C11710" s="2" t="s">
        <v>1170</v>
      </c>
      <c r="D11710" s="2" t="s">
        <v>16</v>
      </c>
      <c r="E11710" s="2" t="s">
        <v>17</v>
      </c>
      <c r="F11710" s="2" t="s">
        <v>18</v>
      </c>
      <c r="G11710" s="2" t="s">
        <v>19</v>
      </c>
      <c r="H11710" s="2" t="s">
        <v>1166</v>
      </c>
      <c r="I11710" s="2">
        <v>6719</v>
      </c>
      <c r="J11710" s="2">
        <v>0</v>
      </c>
      <c r="K11710" s="2" t="s">
        <v>8435</v>
      </c>
      <c r="L11710" s="3">
        <v>44958</v>
      </c>
      <c r="M11710" s="3">
        <v>46966</v>
      </c>
      <c r="N11710" s="2" t="s">
        <v>1052</v>
      </c>
    </row>
    <row r="11711" spans="2:14" x14ac:dyDescent="0.25">
      <c r="B11711" s="2" t="s">
        <v>8406</v>
      </c>
      <c r="C11711" s="2" t="s">
        <v>1170</v>
      </c>
      <c r="D11711" s="2" t="s">
        <v>16</v>
      </c>
      <c r="E11711" s="2" t="s">
        <v>17</v>
      </c>
      <c r="F11711" s="2" t="s">
        <v>18</v>
      </c>
      <c r="G11711" s="2" t="s">
        <v>19</v>
      </c>
      <c r="H11711" s="2" t="s">
        <v>1166</v>
      </c>
      <c r="I11711" s="2">
        <v>6719</v>
      </c>
      <c r="J11711" s="2">
        <v>0</v>
      </c>
      <c r="K11711" s="2" t="s">
        <v>8436</v>
      </c>
      <c r="L11711" s="3">
        <v>44958</v>
      </c>
      <c r="M11711" s="3">
        <v>46966</v>
      </c>
      <c r="N11711" s="2" t="s">
        <v>1052</v>
      </c>
    </row>
    <row r="11712" spans="2:14" x14ac:dyDescent="0.25">
      <c r="B11712" s="2" t="s">
        <v>8406</v>
      </c>
      <c r="C11712" s="2" t="s">
        <v>1170</v>
      </c>
      <c r="D11712" s="2" t="s">
        <v>16</v>
      </c>
      <c r="E11712" s="2" t="s">
        <v>17</v>
      </c>
      <c r="F11712" s="2" t="s">
        <v>18</v>
      </c>
      <c r="G11712" s="2" t="s">
        <v>19</v>
      </c>
      <c r="H11712" s="2" t="s">
        <v>1166</v>
      </c>
      <c r="I11712" s="2">
        <v>6719</v>
      </c>
      <c r="J11712" s="2">
        <v>0</v>
      </c>
      <c r="K11712" s="2" t="s">
        <v>8437</v>
      </c>
      <c r="L11712" s="3">
        <v>44958</v>
      </c>
      <c r="M11712" s="3">
        <v>46966</v>
      </c>
      <c r="N11712" s="2" t="s">
        <v>1052</v>
      </c>
    </row>
    <row r="11713" spans="2:14" x14ac:dyDescent="0.25">
      <c r="B11713" s="2" t="s">
        <v>8406</v>
      </c>
      <c r="C11713" s="2" t="s">
        <v>1170</v>
      </c>
      <c r="D11713" s="2" t="s">
        <v>16</v>
      </c>
      <c r="E11713" s="2" t="s">
        <v>17</v>
      </c>
      <c r="F11713" s="2" t="s">
        <v>18</v>
      </c>
      <c r="G11713" s="2" t="s">
        <v>19</v>
      </c>
      <c r="H11713" s="2" t="s">
        <v>1166</v>
      </c>
      <c r="I11713" s="2">
        <v>6719</v>
      </c>
      <c r="J11713" s="2">
        <v>0</v>
      </c>
      <c r="K11713" s="2" t="s">
        <v>8438</v>
      </c>
      <c r="L11713" s="3">
        <v>46006</v>
      </c>
      <c r="M11713" s="3">
        <v>46966</v>
      </c>
      <c r="N11713" s="2" t="s">
        <v>1052</v>
      </c>
    </row>
    <row r="11714" spans="2:14" x14ac:dyDescent="0.25">
      <c r="B11714" s="2" t="s">
        <v>8406</v>
      </c>
      <c r="C11714" s="2" t="s">
        <v>1170</v>
      </c>
      <c r="D11714" s="2" t="s">
        <v>16</v>
      </c>
      <c r="E11714" s="2" t="s">
        <v>17</v>
      </c>
      <c r="F11714" s="2" t="s">
        <v>18</v>
      </c>
      <c r="G11714" s="2" t="s">
        <v>19</v>
      </c>
      <c r="H11714" s="2" t="s">
        <v>1166</v>
      </c>
      <c r="I11714" s="2">
        <v>6719</v>
      </c>
      <c r="J11714" s="2">
        <v>0</v>
      </c>
      <c r="K11714" s="2" t="s">
        <v>8439</v>
      </c>
      <c r="L11714" s="3">
        <v>44958</v>
      </c>
      <c r="M11714" s="3">
        <v>46966</v>
      </c>
      <c r="N11714" s="2" t="s">
        <v>1052</v>
      </c>
    </row>
    <row r="11715" spans="2:14" x14ac:dyDescent="0.25">
      <c r="B11715" s="2" t="s">
        <v>8406</v>
      </c>
      <c r="C11715" s="2" t="s">
        <v>1170</v>
      </c>
      <c r="D11715" s="2" t="s">
        <v>16</v>
      </c>
      <c r="E11715" s="2" t="s">
        <v>17</v>
      </c>
      <c r="F11715" s="2" t="s">
        <v>18</v>
      </c>
      <c r="G11715" s="2" t="s">
        <v>19</v>
      </c>
      <c r="H11715" s="2" t="s">
        <v>1166</v>
      </c>
      <c r="I11715" s="2">
        <v>6719</v>
      </c>
      <c r="J11715" s="2">
        <v>0</v>
      </c>
      <c r="K11715" s="2" t="s">
        <v>8440</v>
      </c>
      <c r="L11715" s="3">
        <v>44958</v>
      </c>
      <c r="M11715" s="3">
        <v>47027</v>
      </c>
      <c r="N11715" s="2" t="s">
        <v>1052</v>
      </c>
    </row>
    <row r="11716" spans="2:14" x14ac:dyDescent="0.25">
      <c r="B11716" s="2" t="s">
        <v>8406</v>
      </c>
      <c r="C11716" s="2" t="s">
        <v>1170</v>
      </c>
      <c r="D11716" s="2" t="s">
        <v>16</v>
      </c>
      <c r="E11716" s="2" t="s">
        <v>181</v>
      </c>
      <c r="F11716" s="2" t="s">
        <v>18</v>
      </c>
      <c r="G11716" s="2" t="s">
        <v>19</v>
      </c>
      <c r="H11716" s="2" t="s">
        <v>1166</v>
      </c>
      <c r="I11716" s="2">
        <v>6719</v>
      </c>
      <c r="J11716" s="2">
        <v>0</v>
      </c>
      <c r="K11716" s="2" t="s">
        <v>8411</v>
      </c>
      <c r="L11716" s="3">
        <v>45783</v>
      </c>
      <c r="M11716" s="3">
        <v>47178</v>
      </c>
      <c r="N11716" s="2" t="s">
        <v>1052</v>
      </c>
    </row>
    <row r="11717" spans="2:14" x14ac:dyDescent="0.25">
      <c r="B11717" s="2" t="s">
        <v>8406</v>
      </c>
      <c r="C11717" s="2" t="s">
        <v>1170</v>
      </c>
      <c r="D11717" s="2" t="s">
        <v>16</v>
      </c>
      <c r="E11717" s="2" t="s">
        <v>181</v>
      </c>
      <c r="F11717" s="2" t="s">
        <v>18</v>
      </c>
      <c r="G11717" s="2" t="s">
        <v>19</v>
      </c>
      <c r="H11717" s="2" t="s">
        <v>1166</v>
      </c>
      <c r="I11717" s="2">
        <v>6719</v>
      </c>
      <c r="J11717" s="2">
        <v>0</v>
      </c>
      <c r="K11717" s="2" t="s">
        <v>8417</v>
      </c>
      <c r="L11717" s="3">
        <v>46170</v>
      </c>
      <c r="M11717" s="3">
        <v>47604</v>
      </c>
      <c r="N11717" s="2" t="s">
        <v>1052</v>
      </c>
    </row>
    <row r="11718" spans="2:14" x14ac:dyDescent="0.25">
      <c r="B11718" s="2" t="s">
        <v>8406</v>
      </c>
      <c r="C11718" s="2" t="s">
        <v>1170</v>
      </c>
      <c r="D11718" s="2" t="s">
        <v>16</v>
      </c>
      <c r="E11718" s="2" t="s">
        <v>181</v>
      </c>
      <c r="F11718" s="2" t="s">
        <v>18</v>
      </c>
      <c r="G11718" s="2" t="s">
        <v>19</v>
      </c>
      <c r="H11718" s="2" t="s">
        <v>1166</v>
      </c>
      <c r="I11718" s="2">
        <v>6719</v>
      </c>
      <c r="J11718" s="2">
        <v>0</v>
      </c>
      <c r="K11718" s="2" t="s">
        <v>8418</v>
      </c>
      <c r="L11718" s="3">
        <v>46170</v>
      </c>
      <c r="M11718" s="3">
        <v>47604</v>
      </c>
      <c r="N11718" s="2" t="s">
        <v>1052</v>
      </c>
    </row>
    <row r="11719" spans="2:14" hidden="1" x14ac:dyDescent="0.25">
      <c r="B11719" s="2" t="s">
        <v>8406</v>
      </c>
      <c r="C11719" s="2" t="s">
        <v>1170</v>
      </c>
      <c r="D11719" s="2" t="s">
        <v>16</v>
      </c>
      <c r="E11719" s="2" t="s">
        <v>233</v>
      </c>
      <c r="F11719" s="2" t="s">
        <v>18</v>
      </c>
      <c r="G11719" s="2" t="s">
        <v>19</v>
      </c>
      <c r="H11719" s="2" t="s">
        <v>1166</v>
      </c>
      <c r="I11719" s="2">
        <v>6719</v>
      </c>
      <c r="J11719" s="2">
        <v>0</v>
      </c>
      <c r="K11719" s="2" t="s">
        <v>8434</v>
      </c>
      <c r="L11719" s="3">
        <v>45934</v>
      </c>
      <c r="M11719" s="3">
        <v>47331</v>
      </c>
      <c r="N11719" s="2" t="s">
        <v>1052</v>
      </c>
    </row>
    <row r="11720" spans="2:14" x14ac:dyDescent="0.25">
      <c r="B11720" s="2" t="s">
        <v>8406</v>
      </c>
      <c r="C11720" s="2" t="s">
        <v>1170</v>
      </c>
      <c r="D11720" s="2" t="s">
        <v>16</v>
      </c>
      <c r="E11720" s="2" t="s">
        <v>1828</v>
      </c>
      <c r="F11720" s="2" t="s">
        <v>18</v>
      </c>
      <c r="G11720" s="2" t="s">
        <v>19</v>
      </c>
      <c r="H11720" s="2" t="s">
        <v>1166</v>
      </c>
      <c r="I11720" s="2">
        <v>6719</v>
      </c>
      <c r="J11720" s="2">
        <v>0</v>
      </c>
      <c r="K11720" s="2" t="s">
        <v>8425</v>
      </c>
      <c r="L11720" s="3">
        <v>45852</v>
      </c>
      <c r="M11720" s="3">
        <v>47270</v>
      </c>
      <c r="N11720" s="2" t="s">
        <v>1052</v>
      </c>
    </row>
    <row r="11721" spans="2:14" x14ac:dyDescent="0.25">
      <c r="B11721" s="2" t="s">
        <v>8406</v>
      </c>
      <c r="C11721" s="2" t="s">
        <v>1170</v>
      </c>
      <c r="D11721" s="2" t="s">
        <v>16</v>
      </c>
      <c r="E11721" s="2" t="s">
        <v>1828</v>
      </c>
      <c r="F11721" s="2" t="s">
        <v>18</v>
      </c>
      <c r="G11721" s="2" t="s">
        <v>19</v>
      </c>
      <c r="H11721" s="2" t="s">
        <v>1166</v>
      </c>
      <c r="I11721" s="2">
        <v>6719</v>
      </c>
      <c r="J11721" s="2">
        <v>0</v>
      </c>
      <c r="K11721" s="2" t="s">
        <v>8427</v>
      </c>
      <c r="L11721" s="3">
        <v>45852</v>
      </c>
      <c r="M11721" s="3">
        <v>47270</v>
      </c>
      <c r="N11721" s="2" t="s">
        <v>1052</v>
      </c>
    </row>
    <row r="11722" spans="2:14" x14ac:dyDescent="0.25">
      <c r="B11722" s="2" t="s">
        <v>8406</v>
      </c>
      <c r="C11722" s="2" t="s">
        <v>1170</v>
      </c>
      <c r="D11722" s="2" t="s">
        <v>16</v>
      </c>
      <c r="E11722" s="2" t="s">
        <v>1828</v>
      </c>
      <c r="F11722" s="2" t="s">
        <v>18</v>
      </c>
      <c r="G11722" s="2" t="s">
        <v>19</v>
      </c>
      <c r="H11722" s="2" t="s">
        <v>1166</v>
      </c>
      <c r="I11722" s="2">
        <v>6719</v>
      </c>
      <c r="J11722" s="2">
        <v>0</v>
      </c>
      <c r="K11722" s="2" t="s">
        <v>8428</v>
      </c>
      <c r="L11722" s="3">
        <v>45880</v>
      </c>
      <c r="M11722" s="3">
        <v>47300</v>
      </c>
      <c r="N11722" s="2" t="s">
        <v>1052</v>
      </c>
    </row>
    <row r="11723" spans="2:14" x14ac:dyDescent="0.25">
      <c r="B11723" s="2" t="s">
        <v>8406</v>
      </c>
      <c r="C11723" s="2" t="s">
        <v>1170</v>
      </c>
      <c r="D11723" s="2" t="s">
        <v>16</v>
      </c>
      <c r="E11723" s="2" t="s">
        <v>1828</v>
      </c>
      <c r="F11723" s="2" t="s">
        <v>18</v>
      </c>
      <c r="G11723" s="2" t="s">
        <v>19</v>
      </c>
      <c r="H11723" s="2" t="s">
        <v>1166</v>
      </c>
      <c r="I11723" s="2">
        <v>6719</v>
      </c>
      <c r="J11723" s="2">
        <v>0</v>
      </c>
      <c r="K11723" s="2" t="s">
        <v>8430</v>
      </c>
      <c r="L11723" s="3">
        <v>45852</v>
      </c>
      <c r="M11723" s="3">
        <v>47300</v>
      </c>
      <c r="N11723" s="2" t="s">
        <v>1052</v>
      </c>
    </row>
    <row r="11724" spans="2:14" x14ac:dyDescent="0.25">
      <c r="B11724" s="2" t="s">
        <v>8406</v>
      </c>
      <c r="C11724" s="2" t="s">
        <v>1170</v>
      </c>
      <c r="D11724" s="2" t="s">
        <v>16</v>
      </c>
      <c r="E11724" s="2" t="s">
        <v>1828</v>
      </c>
      <c r="F11724" s="2" t="s">
        <v>18</v>
      </c>
      <c r="G11724" s="2" t="s">
        <v>19</v>
      </c>
      <c r="H11724" s="2" t="s">
        <v>1166</v>
      </c>
      <c r="I11724" s="2">
        <v>6719</v>
      </c>
      <c r="J11724" s="2">
        <v>0</v>
      </c>
      <c r="K11724" s="2" t="s">
        <v>8431</v>
      </c>
      <c r="L11724" s="3">
        <v>45866</v>
      </c>
      <c r="M11724" s="3">
        <v>47300</v>
      </c>
      <c r="N11724" s="2" t="s">
        <v>1052</v>
      </c>
    </row>
    <row r="11725" spans="2:14" x14ac:dyDescent="0.25">
      <c r="B11725" s="2" t="s">
        <v>8406</v>
      </c>
      <c r="C11725" s="2" t="s">
        <v>1170</v>
      </c>
      <c r="D11725" s="2" t="s">
        <v>16</v>
      </c>
      <c r="E11725" s="2" t="s">
        <v>142</v>
      </c>
      <c r="F11725" s="2" t="s">
        <v>18</v>
      </c>
      <c r="G11725" s="2" t="s">
        <v>19</v>
      </c>
      <c r="H11725" s="2" t="s">
        <v>1166</v>
      </c>
      <c r="I11725" s="2">
        <v>6719</v>
      </c>
      <c r="J11725" s="2">
        <v>0</v>
      </c>
      <c r="K11725" s="2" t="s">
        <v>8412</v>
      </c>
      <c r="L11725" s="3">
        <v>46153</v>
      </c>
      <c r="M11725" s="3">
        <v>47574</v>
      </c>
      <c r="N11725" s="2" t="s">
        <v>1052</v>
      </c>
    </row>
    <row r="11726" spans="2:14" x14ac:dyDescent="0.25">
      <c r="B11726" s="2" t="s">
        <v>8406</v>
      </c>
      <c r="C11726" s="2" t="s">
        <v>1170</v>
      </c>
      <c r="D11726" s="2" t="s">
        <v>16</v>
      </c>
      <c r="E11726" s="2" t="s">
        <v>142</v>
      </c>
      <c r="F11726" s="2" t="s">
        <v>18</v>
      </c>
      <c r="G11726" s="2" t="s">
        <v>19</v>
      </c>
      <c r="H11726" s="2" t="s">
        <v>1166</v>
      </c>
      <c r="I11726" s="2">
        <v>6719</v>
      </c>
      <c r="J11726" s="2">
        <v>0</v>
      </c>
      <c r="K11726" s="2" t="s">
        <v>8413</v>
      </c>
      <c r="L11726" s="3">
        <v>46153</v>
      </c>
      <c r="M11726" s="3">
        <v>47574</v>
      </c>
      <c r="N11726" s="2" t="s">
        <v>1052</v>
      </c>
    </row>
    <row r="11727" spans="2:14" x14ac:dyDescent="0.25">
      <c r="B11727" s="2" t="s">
        <v>8406</v>
      </c>
      <c r="C11727" s="2" t="s">
        <v>1170</v>
      </c>
      <c r="D11727" s="2" t="s">
        <v>16</v>
      </c>
      <c r="E11727" s="2" t="s">
        <v>142</v>
      </c>
      <c r="F11727" s="2" t="s">
        <v>18</v>
      </c>
      <c r="G11727" s="2" t="s">
        <v>19</v>
      </c>
      <c r="H11727" s="2" t="s">
        <v>1166</v>
      </c>
      <c r="I11727" s="2">
        <v>6719</v>
      </c>
      <c r="J11727" s="2">
        <v>0</v>
      </c>
      <c r="K11727" s="2" t="s">
        <v>8414</v>
      </c>
      <c r="L11727" s="3">
        <v>46153</v>
      </c>
      <c r="M11727" s="3">
        <v>47574</v>
      </c>
      <c r="N11727" s="2" t="s">
        <v>1052</v>
      </c>
    </row>
    <row r="11728" spans="2:14" x14ac:dyDescent="0.25">
      <c r="B11728" s="2" t="s">
        <v>8406</v>
      </c>
      <c r="C11728" s="2" t="s">
        <v>1170</v>
      </c>
      <c r="D11728" s="2" t="s">
        <v>16</v>
      </c>
      <c r="E11728" s="2" t="s">
        <v>142</v>
      </c>
      <c r="F11728" s="2" t="s">
        <v>18</v>
      </c>
      <c r="G11728" s="2" t="s">
        <v>19</v>
      </c>
      <c r="H11728" s="2" t="s">
        <v>1166</v>
      </c>
      <c r="I11728" s="2">
        <v>6719</v>
      </c>
      <c r="J11728" s="2">
        <v>0</v>
      </c>
      <c r="K11728" s="2" t="s">
        <v>8420</v>
      </c>
      <c r="L11728" s="3">
        <v>46170</v>
      </c>
      <c r="M11728" s="3">
        <v>47604</v>
      </c>
      <c r="N11728" s="2" t="s">
        <v>1052</v>
      </c>
    </row>
    <row r="11729" spans="2:14" x14ac:dyDescent="0.25">
      <c r="B11729" s="2" t="s">
        <v>8406</v>
      </c>
      <c r="C11729" s="2" t="s">
        <v>1170</v>
      </c>
      <c r="D11729" s="2" t="s">
        <v>16</v>
      </c>
      <c r="E11729" s="2" t="s">
        <v>142</v>
      </c>
      <c r="F11729" s="2" t="s">
        <v>18</v>
      </c>
      <c r="G11729" s="2" t="s">
        <v>19</v>
      </c>
      <c r="H11729" s="2" t="s">
        <v>1166</v>
      </c>
      <c r="I11729" s="2">
        <v>6719</v>
      </c>
      <c r="J11729" s="2">
        <v>0</v>
      </c>
      <c r="K11729" s="2" t="s">
        <v>8425</v>
      </c>
      <c r="L11729" s="3">
        <v>45852</v>
      </c>
      <c r="M11729" s="3">
        <v>47270</v>
      </c>
      <c r="N11729" s="2" t="s">
        <v>1052</v>
      </c>
    </row>
    <row r="11730" spans="2:14" x14ac:dyDescent="0.25">
      <c r="B11730" s="2" t="s">
        <v>8406</v>
      </c>
      <c r="C11730" s="2" t="s">
        <v>1170</v>
      </c>
      <c r="D11730" s="2" t="s">
        <v>16</v>
      </c>
      <c r="E11730" s="2" t="s">
        <v>142</v>
      </c>
      <c r="F11730" s="2" t="s">
        <v>18</v>
      </c>
      <c r="G11730" s="2" t="s">
        <v>19</v>
      </c>
      <c r="H11730" s="2" t="s">
        <v>1166</v>
      </c>
      <c r="I11730" s="2">
        <v>6719</v>
      </c>
      <c r="J11730" s="2">
        <v>0</v>
      </c>
      <c r="K11730" s="2" t="s">
        <v>8428</v>
      </c>
      <c r="L11730" s="3">
        <v>45880</v>
      </c>
      <c r="M11730" s="3">
        <v>47300</v>
      </c>
      <c r="N11730" s="2" t="s">
        <v>1052</v>
      </c>
    </row>
    <row r="11731" spans="2:14" x14ac:dyDescent="0.25">
      <c r="B11731" s="2" t="s">
        <v>8406</v>
      </c>
      <c r="C11731" s="2" t="s">
        <v>1170</v>
      </c>
      <c r="D11731" s="2" t="s">
        <v>16</v>
      </c>
      <c r="E11731" s="2" t="s">
        <v>142</v>
      </c>
      <c r="F11731" s="2" t="s">
        <v>18</v>
      </c>
      <c r="G11731" s="2" t="s">
        <v>19</v>
      </c>
      <c r="H11731" s="2" t="s">
        <v>1166</v>
      </c>
      <c r="I11731" s="2">
        <v>6719</v>
      </c>
      <c r="J11731" s="2">
        <v>0</v>
      </c>
      <c r="K11731" s="2" t="s">
        <v>8431</v>
      </c>
      <c r="L11731" s="3">
        <v>45866</v>
      </c>
      <c r="M11731" s="3">
        <v>47300</v>
      </c>
      <c r="N11731" s="2" t="s">
        <v>1052</v>
      </c>
    </row>
    <row r="11732" spans="2:14" x14ac:dyDescent="0.25">
      <c r="B11732" s="2" t="s">
        <v>8406</v>
      </c>
      <c r="C11732" s="2" t="s">
        <v>1170</v>
      </c>
      <c r="D11732" s="2" t="s">
        <v>16</v>
      </c>
      <c r="E11732" s="2" t="s">
        <v>142</v>
      </c>
      <c r="F11732" s="2" t="s">
        <v>18</v>
      </c>
      <c r="G11732" s="2" t="s">
        <v>19</v>
      </c>
      <c r="H11732" s="2" t="s">
        <v>1166</v>
      </c>
      <c r="I11732" s="2">
        <v>6719</v>
      </c>
      <c r="J11732" s="2">
        <v>0</v>
      </c>
      <c r="K11732" s="2" t="s">
        <v>8432</v>
      </c>
      <c r="L11732" s="3">
        <v>45939</v>
      </c>
      <c r="M11732" s="3">
        <v>47300</v>
      </c>
      <c r="N11732" s="2" t="s">
        <v>1052</v>
      </c>
    </row>
    <row r="11733" spans="2:14" x14ac:dyDescent="0.25">
      <c r="B11733" s="2" t="s">
        <v>8406</v>
      </c>
      <c r="C11733" s="2" t="s">
        <v>1170</v>
      </c>
      <c r="D11733" s="2" t="s">
        <v>16</v>
      </c>
      <c r="E11733" s="2" t="s">
        <v>142</v>
      </c>
      <c r="F11733" s="2" t="s">
        <v>18</v>
      </c>
      <c r="G11733" s="2" t="s">
        <v>19</v>
      </c>
      <c r="H11733" s="2" t="s">
        <v>1166</v>
      </c>
      <c r="I11733" s="2">
        <v>6719</v>
      </c>
      <c r="J11733" s="2">
        <v>0</v>
      </c>
      <c r="K11733" s="2" t="s">
        <v>8433</v>
      </c>
      <c r="L11733" s="3">
        <v>45934</v>
      </c>
      <c r="M11733" s="3">
        <v>47300</v>
      </c>
      <c r="N11733" s="2" t="s">
        <v>1052</v>
      </c>
    </row>
    <row r="11734" spans="2:14" x14ac:dyDescent="0.25">
      <c r="B11734" s="2" t="s">
        <v>8406</v>
      </c>
      <c r="C11734" s="2" t="s">
        <v>1170</v>
      </c>
      <c r="D11734" s="2" t="s">
        <v>16</v>
      </c>
      <c r="E11734" s="2" t="s">
        <v>142</v>
      </c>
      <c r="F11734" s="2" t="s">
        <v>18</v>
      </c>
      <c r="G11734" s="2" t="s">
        <v>19</v>
      </c>
      <c r="H11734" s="2" t="s">
        <v>1166</v>
      </c>
      <c r="I11734" s="2">
        <v>6719</v>
      </c>
      <c r="J11734" s="2">
        <v>0</v>
      </c>
      <c r="K11734" s="2" t="s">
        <v>8434</v>
      </c>
      <c r="L11734" s="3">
        <v>45934</v>
      </c>
      <c r="M11734" s="3">
        <v>47331</v>
      </c>
      <c r="N11734" s="2" t="s">
        <v>1052</v>
      </c>
    </row>
    <row r="11735" spans="2:14" x14ac:dyDescent="0.25">
      <c r="B11735" s="2" t="s">
        <v>8441</v>
      </c>
      <c r="C11735" s="2" t="s">
        <v>1165</v>
      </c>
      <c r="D11735" s="2" t="s">
        <v>16</v>
      </c>
      <c r="E11735" s="2" t="s">
        <v>17</v>
      </c>
      <c r="F11735" s="2" t="s">
        <v>18</v>
      </c>
      <c r="G11735" s="2" t="s">
        <v>19</v>
      </c>
      <c r="H11735" s="2" t="s">
        <v>1166</v>
      </c>
      <c r="I11735" s="2">
        <v>13204</v>
      </c>
      <c r="J11735" s="2">
        <v>0</v>
      </c>
      <c r="K11735" s="2">
        <v>0</v>
      </c>
      <c r="L11735" s="3">
        <v>45724</v>
      </c>
      <c r="M11735" s="2" t="s">
        <v>30</v>
      </c>
      <c r="N11735" s="2" t="s">
        <v>1052</v>
      </c>
    </row>
    <row r="11736" spans="2:14" x14ac:dyDescent="0.25">
      <c r="B11736" s="2" t="s">
        <v>8441</v>
      </c>
      <c r="C11736" s="2" t="s">
        <v>1165</v>
      </c>
      <c r="D11736" s="2" t="s">
        <v>16</v>
      </c>
      <c r="E11736" s="2" t="s">
        <v>17</v>
      </c>
      <c r="F11736" s="2" t="s">
        <v>18</v>
      </c>
      <c r="G11736" s="2" t="s">
        <v>19</v>
      </c>
      <c r="H11736" s="2" t="s">
        <v>1166</v>
      </c>
      <c r="I11736" s="2">
        <v>13204</v>
      </c>
      <c r="J11736" s="2">
        <v>0</v>
      </c>
      <c r="K11736" s="2" t="s">
        <v>8442</v>
      </c>
      <c r="L11736" s="3">
        <v>45733</v>
      </c>
      <c r="M11736" s="3">
        <v>47150</v>
      </c>
      <c r="N11736" s="2" t="s">
        <v>1052</v>
      </c>
    </row>
    <row r="11737" spans="2:14" x14ac:dyDescent="0.25">
      <c r="B11737" s="2" t="s">
        <v>8441</v>
      </c>
      <c r="C11737" s="2" t="s">
        <v>1165</v>
      </c>
      <c r="D11737" s="2" t="s">
        <v>16</v>
      </c>
      <c r="E11737" s="2" t="s">
        <v>17</v>
      </c>
      <c r="F11737" s="2" t="s">
        <v>18</v>
      </c>
      <c r="G11737" s="2" t="s">
        <v>19</v>
      </c>
      <c r="H11737" s="2" t="s">
        <v>1166</v>
      </c>
      <c r="I11737" s="2">
        <v>13204</v>
      </c>
      <c r="J11737" s="2">
        <v>0</v>
      </c>
      <c r="K11737" s="2" t="s">
        <v>8443</v>
      </c>
      <c r="L11737" s="3">
        <v>45741</v>
      </c>
      <c r="M11737" s="3">
        <v>47150</v>
      </c>
      <c r="N11737" s="2" t="s">
        <v>1052</v>
      </c>
    </row>
    <row r="11738" spans="2:14" x14ac:dyDescent="0.25">
      <c r="B11738" s="2" t="s">
        <v>8441</v>
      </c>
      <c r="C11738" s="2" t="s">
        <v>1165</v>
      </c>
      <c r="D11738" s="2" t="s">
        <v>16</v>
      </c>
      <c r="E11738" s="2" t="s">
        <v>17</v>
      </c>
      <c r="F11738" s="2" t="s">
        <v>18</v>
      </c>
      <c r="G11738" s="2" t="s">
        <v>19</v>
      </c>
      <c r="H11738" s="2" t="s">
        <v>1166</v>
      </c>
      <c r="I11738" s="2">
        <v>13204</v>
      </c>
      <c r="J11738" s="2">
        <v>0</v>
      </c>
      <c r="K11738" s="2" t="s">
        <v>8444</v>
      </c>
      <c r="L11738" s="3">
        <v>45766</v>
      </c>
      <c r="M11738" s="3">
        <v>47178</v>
      </c>
      <c r="N11738" s="2" t="s">
        <v>1052</v>
      </c>
    </row>
    <row r="11739" spans="2:14" x14ac:dyDescent="0.25">
      <c r="B11739" s="2" t="s">
        <v>8441</v>
      </c>
      <c r="C11739" s="2" t="s">
        <v>1165</v>
      </c>
      <c r="D11739" s="2" t="s">
        <v>16</v>
      </c>
      <c r="E11739" s="2" t="s">
        <v>17</v>
      </c>
      <c r="F11739" s="2" t="s">
        <v>18</v>
      </c>
      <c r="G11739" s="2" t="s">
        <v>19</v>
      </c>
      <c r="H11739" s="2" t="s">
        <v>1166</v>
      </c>
      <c r="I11739" s="2">
        <v>13204</v>
      </c>
      <c r="J11739" s="2">
        <v>0</v>
      </c>
      <c r="K11739" s="2" t="s">
        <v>8445</v>
      </c>
      <c r="L11739" s="3">
        <v>45783</v>
      </c>
      <c r="M11739" s="3">
        <v>47178</v>
      </c>
      <c r="N11739" s="2" t="s">
        <v>1052</v>
      </c>
    </row>
    <row r="11740" spans="2:14" x14ac:dyDescent="0.25">
      <c r="B11740" s="2" t="s">
        <v>8441</v>
      </c>
      <c r="C11740" s="2" t="s">
        <v>1165</v>
      </c>
      <c r="D11740" s="2" t="s">
        <v>16</v>
      </c>
      <c r="E11740" s="2" t="s">
        <v>17</v>
      </c>
      <c r="F11740" s="2" t="s">
        <v>18</v>
      </c>
      <c r="G11740" s="2" t="s">
        <v>19</v>
      </c>
      <c r="H11740" s="2" t="s">
        <v>1166</v>
      </c>
      <c r="I11740" s="2">
        <v>13204</v>
      </c>
      <c r="J11740" s="2">
        <v>0</v>
      </c>
      <c r="K11740" s="2" t="s">
        <v>8446</v>
      </c>
      <c r="L11740" s="3">
        <v>45804</v>
      </c>
      <c r="M11740" s="3">
        <v>47209</v>
      </c>
      <c r="N11740" s="2" t="s">
        <v>1052</v>
      </c>
    </row>
    <row r="11741" spans="2:14" x14ac:dyDescent="0.25">
      <c r="B11741" s="2" t="s">
        <v>8441</v>
      </c>
      <c r="C11741" s="2" t="s">
        <v>1165</v>
      </c>
      <c r="D11741" s="2" t="s">
        <v>16</v>
      </c>
      <c r="E11741" s="2" t="s">
        <v>17</v>
      </c>
      <c r="F11741" s="2" t="s">
        <v>18</v>
      </c>
      <c r="G11741" s="2" t="s">
        <v>19</v>
      </c>
      <c r="H11741" s="2" t="s">
        <v>1166</v>
      </c>
      <c r="I11741" s="2">
        <v>13204</v>
      </c>
      <c r="J11741" s="2">
        <v>0</v>
      </c>
      <c r="K11741" s="2" t="s">
        <v>8447</v>
      </c>
      <c r="L11741" s="3">
        <v>45836</v>
      </c>
      <c r="M11741" s="3">
        <v>47270</v>
      </c>
      <c r="N11741" s="2" t="s">
        <v>1052</v>
      </c>
    </row>
    <row r="11742" spans="2:14" x14ac:dyDescent="0.25">
      <c r="B11742" s="2" t="s">
        <v>8441</v>
      </c>
      <c r="C11742" s="2" t="s">
        <v>1165</v>
      </c>
      <c r="D11742" s="2" t="s">
        <v>16</v>
      </c>
      <c r="E11742" s="2" t="s">
        <v>17</v>
      </c>
      <c r="F11742" s="2" t="s">
        <v>18</v>
      </c>
      <c r="G11742" s="2" t="s">
        <v>19</v>
      </c>
      <c r="H11742" s="2" t="s">
        <v>1166</v>
      </c>
      <c r="I11742" s="2">
        <v>13204</v>
      </c>
      <c r="J11742" s="2">
        <v>0</v>
      </c>
      <c r="K11742" s="2" t="s">
        <v>8448</v>
      </c>
      <c r="L11742" s="3">
        <v>45827</v>
      </c>
      <c r="M11742" s="3">
        <v>47270</v>
      </c>
      <c r="N11742" s="2" t="s">
        <v>1052</v>
      </c>
    </row>
    <row r="11743" spans="2:14" x14ac:dyDescent="0.25">
      <c r="B11743" s="2" t="s">
        <v>8441</v>
      </c>
      <c r="C11743" s="2" t="s">
        <v>1165</v>
      </c>
      <c r="D11743" s="2" t="s">
        <v>16</v>
      </c>
      <c r="E11743" s="2" t="s">
        <v>17</v>
      </c>
      <c r="F11743" s="2" t="s">
        <v>18</v>
      </c>
      <c r="G11743" s="2" t="s">
        <v>19</v>
      </c>
      <c r="H11743" s="2" t="s">
        <v>1166</v>
      </c>
      <c r="I11743" s="2">
        <v>13204</v>
      </c>
      <c r="J11743" s="2">
        <v>0</v>
      </c>
      <c r="K11743" s="2" t="s">
        <v>8449</v>
      </c>
      <c r="L11743" s="3">
        <v>45831</v>
      </c>
      <c r="M11743" s="3">
        <v>47270</v>
      </c>
      <c r="N11743" s="2" t="s">
        <v>1052</v>
      </c>
    </row>
    <row r="11744" spans="2:14" x14ac:dyDescent="0.25">
      <c r="B11744" s="2" t="s">
        <v>8441</v>
      </c>
      <c r="C11744" s="2" t="s">
        <v>1165</v>
      </c>
      <c r="D11744" s="2" t="s">
        <v>16</v>
      </c>
      <c r="E11744" s="2" t="s">
        <v>17</v>
      </c>
      <c r="F11744" s="2" t="s">
        <v>18</v>
      </c>
      <c r="G11744" s="2" t="s">
        <v>19</v>
      </c>
      <c r="H11744" s="2" t="s">
        <v>1166</v>
      </c>
      <c r="I11744" s="2">
        <v>13204</v>
      </c>
      <c r="J11744" s="2">
        <v>0</v>
      </c>
      <c r="K11744" s="2" t="s">
        <v>8450</v>
      </c>
      <c r="L11744" s="3">
        <v>45852</v>
      </c>
      <c r="M11744" s="3">
        <v>47270</v>
      </c>
      <c r="N11744" s="2" t="s">
        <v>1052</v>
      </c>
    </row>
    <row r="11745" spans="2:14" x14ac:dyDescent="0.25">
      <c r="B11745" s="2" t="s">
        <v>8441</v>
      </c>
      <c r="C11745" s="2" t="s">
        <v>1165</v>
      </c>
      <c r="D11745" s="2" t="s">
        <v>16</v>
      </c>
      <c r="E11745" s="2" t="s">
        <v>17</v>
      </c>
      <c r="F11745" s="2" t="s">
        <v>18</v>
      </c>
      <c r="G11745" s="2" t="s">
        <v>19</v>
      </c>
      <c r="H11745" s="2" t="s">
        <v>1166</v>
      </c>
      <c r="I11745" s="2">
        <v>13204</v>
      </c>
      <c r="J11745" s="2">
        <v>0</v>
      </c>
      <c r="K11745" s="2" t="s">
        <v>8451</v>
      </c>
      <c r="L11745" s="3">
        <v>45852</v>
      </c>
      <c r="M11745" s="3">
        <v>47270</v>
      </c>
      <c r="N11745" s="2" t="s">
        <v>1052</v>
      </c>
    </row>
    <row r="11746" spans="2:14" x14ac:dyDescent="0.25">
      <c r="B11746" s="2" t="s">
        <v>8441</v>
      </c>
      <c r="C11746" s="2" t="s">
        <v>1165</v>
      </c>
      <c r="D11746" s="2" t="s">
        <v>16</v>
      </c>
      <c r="E11746" s="2" t="s">
        <v>17</v>
      </c>
      <c r="F11746" s="2" t="s">
        <v>18</v>
      </c>
      <c r="G11746" s="2" t="s">
        <v>19</v>
      </c>
      <c r="H11746" s="2" t="s">
        <v>1166</v>
      </c>
      <c r="I11746" s="2">
        <v>13204</v>
      </c>
      <c r="J11746" s="2">
        <v>0</v>
      </c>
      <c r="K11746" s="2" t="s">
        <v>8452</v>
      </c>
      <c r="L11746" s="3">
        <v>45846</v>
      </c>
      <c r="M11746" s="3">
        <v>47270</v>
      </c>
      <c r="N11746" s="2" t="s">
        <v>1052</v>
      </c>
    </row>
    <row r="11747" spans="2:14" x14ac:dyDescent="0.25">
      <c r="B11747" s="2" t="s">
        <v>8441</v>
      </c>
      <c r="C11747" s="2" t="s">
        <v>1165</v>
      </c>
      <c r="D11747" s="2" t="s">
        <v>16</v>
      </c>
      <c r="E11747" s="2" t="s">
        <v>17</v>
      </c>
      <c r="F11747" s="2" t="s">
        <v>18</v>
      </c>
      <c r="G11747" s="2" t="s">
        <v>19</v>
      </c>
      <c r="H11747" s="2" t="s">
        <v>1166</v>
      </c>
      <c r="I11747" s="2">
        <v>13204</v>
      </c>
      <c r="J11747" s="2">
        <v>0</v>
      </c>
      <c r="K11747" s="2" t="s">
        <v>8453</v>
      </c>
      <c r="L11747" s="3">
        <v>44958</v>
      </c>
      <c r="M11747" s="3">
        <v>46905</v>
      </c>
      <c r="N11747" s="2" t="s">
        <v>1052</v>
      </c>
    </row>
    <row r="11748" spans="2:14" x14ac:dyDescent="0.25">
      <c r="B11748" s="2" t="s">
        <v>8441</v>
      </c>
      <c r="C11748" s="2" t="s">
        <v>1165</v>
      </c>
      <c r="D11748" s="2" t="s">
        <v>16</v>
      </c>
      <c r="E11748" s="2" t="s">
        <v>17</v>
      </c>
      <c r="F11748" s="2" t="s">
        <v>18</v>
      </c>
      <c r="G11748" s="2" t="s">
        <v>19</v>
      </c>
      <c r="H11748" s="2" t="s">
        <v>1166</v>
      </c>
      <c r="I11748" s="2">
        <v>13204</v>
      </c>
      <c r="J11748" s="2">
        <v>0</v>
      </c>
      <c r="K11748" s="2" t="s">
        <v>8454</v>
      </c>
      <c r="L11748" s="3">
        <v>44958</v>
      </c>
      <c r="M11748" s="3">
        <v>46905</v>
      </c>
      <c r="N11748" s="2" t="s">
        <v>1052</v>
      </c>
    </row>
    <row r="11749" spans="2:14" x14ac:dyDescent="0.25">
      <c r="B11749" s="2" t="s">
        <v>8441</v>
      </c>
      <c r="C11749" s="2" t="s">
        <v>1165</v>
      </c>
      <c r="D11749" s="2" t="s">
        <v>16</v>
      </c>
      <c r="E11749" s="2" t="s">
        <v>17</v>
      </c>
      <c r="F11749" s="2" t="s">
        <v>18</v>
      </c>
      <c r="G11749" s="2" t="s">
        <v>19</v>
      </c>
      <c r="H11749" s="2" t="s">
        <v>1166</v>
      </c>
      <c r="I11749" s="2">
        <v>13204</v>
      </c>
      <c r="J11749" s="2">
        <v>0</v>
      </c>
      <c r="K11749" s="2" t="s">
        <v>8455</v>
      </c>
      <c r="L11749" s="3">
        <v>45852</v>
      </c>
      <c r="M11749" s="3">
        <v>47300</v>
      </c>
      <c r="N11749" s="2" t="s">
        <v>1052</v>
      </c>
    </row>
    <row r="11750" spans="2:14" x14ac:dyDescent="0.25">
      <c r="B11750" s="2" t="s">
        <v>8441</v>
      </c>
      <c r="C11750" s="2" t="s">
        <v>1165</v>
      </c>
      <c r="D11750" s="2" t="s">
        <v>16</v>
      </c>
      <c r="E11750" s="2" t="s">
        <v>17</v>
      </c>
      <c r="F11750" s="2" t="s">
        <v>18</v>
      </c>
      <c r="G11750" s="2" t="s">
        <v>19</v>
      </c>
      <c r="H11750" s="2" t="s">
        <v>1166</v>
      </c>
      <c r="I11750" s="2">
        <v>13204</v>
      </c>
      <c r="J11750" s="2">
        <v>0</v>
      </c>
      <c r="K11750" s="2" t="s">
        <v>8456</v>
      </c>
      <c r="L11750" s="3">
        <v>45866</v>
      </c>
      <c r="M11750" s="3">
        <v>47300</v>
      </c>
      <c r="N11750" s="2" t="s">
        <v>1052</v>
      </c>
    </row>
    <row r="11751" spans="2:14" x14ac:dyDescent="0.25">
      <c r="B11751" s="2" t="s">
        <v>8441</v>
      </c>
      <c r="C11751" s="2" t="s">
        <v>1165</v>
      </c>
      <c r="D11751" s="2" t="s">
        <v>16</v>
      </c>
      <c r="E11751" s="2" t="s">
        <v>17</v>
      </c>
      <c r="F11751" s="2" t="s">
        <v>18</v>
      </c>
      <c r="G11751" s="2" t="s">
        <v>19</v>
      </c>
      <c r="H11751" s="2" t="s">
        <v>1166</v>
      </c>
      <c r="I11751" s="2">
        <v>13204</v>
      </c>
      <c r="J11751" s="2">
        <v>0</v>
      </c>
      <c r="K11751" s="2" t="s">
        <v>8457</v>
      </c>
      <c r="L11751" s="3">
        <v>45880</v>
      </c>
      <c r="M11751" s="3">
        <v>47300</v>
      </c>
      <c r="N11751" s="2" t="s">
        <v>1052</v>
      </c>
    </row>
    <row r="11752" spans="2:14" x14ac:dyDescent="0.25">
      <c r="B11752" s="2" t="s">
        <v>8441</v>
      </c>
      <c r="C11752" s="2" t="s">
        <v>1165</v>
      </c>
      <c r="D11752" s="2" t="s">
        <v>16</v>
      </c>
      <c r="E11752" s="2" t="s">
        <v>17</v>
      </c>
      <c r="F11752" s="2" t="s">
        <v>18</v>
      </c>
      <c r="G11752" s="2" t="s">
        <v>19</v>
      </c>
      <c r="H11752" s="2" t="s">
        <v>1166</v>
      </c>
      <c r="I11752" s="2">
        <v>13204</v>
      </c>
      <c r="J11752" s="2">
        <v>0</v>
      </c>
      <c r="K11752" s="2" t="s">
        <v>8458</v>
      </c>
      <c r="L11752" s="3">
        <v>45880</v>
      </c>
      <c r="M11752" s="3">
        <v>47331</v>
      </c>
      <c r="N11752" s="2" t="s">
        <v>1052</v>
      </c>
    </row>
    <row r="11753" spans="2:14" x14ac:dyDescent="0.25">
      <c r="B11753" s="2" t="s">
        <v>8441</v>
      </c>
      <c r="C11753" s="2" t="s">
        <v>1165</v>
      </c>
      <c r="D11753" s="2" t="s">
        <v>16</v>
      </c>
      <c r="E11753" s="2" t="s">
        <v>17</v>
      </c>
      <c r="F11753" s="2" t="s">
        <v>18</v>
      </c>
      <c r="G11753" s="2" t="s">
        <v>19</v>
      </c>
      <c r="H11753" s="2" t="s">
        <v>1166</v>
      </c>
      <c r="I11753" s="2">
        <v>13204</v>
      </c>
      <c r="J11753" s="2">
        <v>0</v>
      </c>
      <c r="K11753" s="2" t="s">
        <v>8459</v>
      </c>
      <c r="L11753" s="3">
        <v>45887</v>
      </c>
      <c r="M11753" s="3">
        <v>47331</v>
      </c>
      <c r="N11753" s="2" t="s">
        <v>1052</v>
      </c>
    </row>
    <row r="11754" spans="2:14" x14ac:dyDescent="0.25">
      <c r="B11754" s="2" t="s">
        <v>8441</v>
      </c>
      <c r="C11754" s="2" t="s">
        <v>1165</v>
      </c>
      <c r="D11754" s="2" t="s">
        <v>16</v>
      </c>
      <c r="E11754" s="2" t="s">
        <v>17</v>
      </c>
      <c r="F11754" s="2" t="s">
        <v>18</v>
      </c>
      <c r="G11754" s="2" t="s">
        <v>19</v>
      </c>
      <c r="H11754" s="2" t="s">
        <v>1166</v>
      </c>
      <c r="I11754" s="2">
        <v>13204</v>
      </c>
      <c r="J11754" s="2">
        <v>0</v>
      </c>
      <c r="K11754" s="2" t="s">
        <v>8460</v>
      </c>
      <c r="L11754" s="3">
        <v>45940</v>
      </c>
      <c r="M11754" s="3">
        <v>47331</v>
      </c>
      <c r="N11754" s="2" t="s">
        <v>1052</v>
      </c>
    </row>
    <row r="11755" spans="2:14" x14ac:dyDescent="0.25">
      <c r="B11755" s="2" t="s">
        <v>8441</v>
      </c>
      <c r="C11755" s="2" t="s">
        <v>1165</v>
      </c>
      <c r="D11755" s="2" t="s">
        <v>16</v>
      </c>
      <c r="E11755" s="2" t="s">
        <v>17</v>
      </c>
      <c r="F11755" s="2" t="s">
        <v>18</v>
      </c>
      <c r="G11755" s="2" t="s">
        <v>19</v>
      </c>
      <c r="H11755" s="2" t="s">
        <v>1166</v>
      </c>
      <c r="I11755" s="2">
        <v>13204</v>
      </c>
      <c r="J11755" s="2">
        <v>12144</v>
      </c>
      <c r="K11755" s="2" t="s">
        <v>8461</v>
      </c>
      <c r="L11755" s="3">
        <v>45943</v>
      </c>
      <c r="M11755" s="3">
        <v>47331</v>
      </c>
      <c r="N11755" s="2" t="s">
        <v>1052</v>
      </c>
    </row>
    <row r="11756" spans="2:14" x14ac:dyDescent="0.25">
      <c r="B11756" s="2" t="s">
        <v>8441</v>
      </c>
      <c r="C11756" s="2" t="s">
        <v>1165</v>
      </c>
      <c r="D11756" s="2" t="s">
        <v>16</v>
      </c>
      <c r="E11756" s="2" t="s">
        <v>17</v>
      </c>
      <c r="F11756" s="2" t="s">
        <v>18</v>
      </c>
      <c r="G11756" s="2" t="s">
        <v>19</v>
      </c>
      <c r="H11756" s="2" t="s">
        <v>1166</v>
      </c>
      <c r="I11756" s="2">
        <v>13204</v>
      </c>
      <c r="J11756" s="2">
        <v>0</v>
      </c>
      <c r="K11756" s="2" t="s">
        <v>8462</v>
      </c>
      <c r="L11756" s="3">
        <v>45934</v>
      </c>
      <c r="M11756" s="3">
        <v>47331</v>
      </c>
      <c r="N11756" s="2" t="s">
        <v>1052</v>
      </c>
    </row>
    <row r="11757" spans="2:14" x14ac:dyDescent="0.25">
      <c r="B11757" s="2" t="s">
        <v>8441</v>
      </c>
      <c r="C11757" s="2" t="s">
        <v>1165</v>
      </c>
      <c r="D11757" s="2" t="s">
        <v>16</v>
      </c>
      <c r="E11757" s="2" t="s">
        <v>17</v>
      </c>
      <c r="F11757" s="2" t="s">
        <v>18</v>
      </c>
      <c r="G11757" s="2" t="s">
        <v>19</v>
      </c>
      <c r="H11757" s="2" t="s">
        <v>1166</v>
      </c>
      <c r="I11757" s="2">
        <v>13204</v>
      </c>
      <c r="J11757" s="2">
        <v>10</v>
      </c>
      <c r="K11757" s="2" t="s">
        <v>8462</v>
      </c>
      <c r="L11757" s="3">
        <v>45934</v>
      </c>
      <c r="M11757" s="3">
        <v>47362</v>
      </c>
      <c r="N11757" s="2" t="s">
        <v>1052</v>
      </c>
    </row>
    <row r="11758" spans="2:14" x14ac:dyDescent="0.25">
      <c r="B11758" s="2" t="s">
        <v>8441</v>
      </c>
      <c r="C11758" s="2" t="s">
        <v>1165</v>
      </c>
      <c r="D11758" s="2" t="s">
        <v>16</v>
      </c>
      <c r="E11758" s="2" t="s">
        <v>17</v>
      </c>
      <c r="F11758" s="2" t="s">
        <v>18</v>
      </c>
      <c r="G11758" s="2" t="s">
        <v>19</v>
      </c>
      <c r="H11758" s="2" t="s">
        <v>1166</v>
      </c>
      <c r="I11758" s="2">
        <v>13204</v>
      </c>
      <c r="J11758" s="2">
        <v>0</v>
      </c>
      <c r="K11758" s="2" t="s">
        <v>8463</v>
      </c>
      <c r="L11758" s="3">
        <v>45943</v>
      </c>
      <c r="M11758" s="3">
        <v>47331</v>
      </c>
      <c r="N11758" s="2" t="s">
        <v>1052</v>
      </c>
    </row>
    <row r="11759" spans="2:14" x14ac:dyDescent="0.25">
      <c r="B11759" s="2" t="s">
        <v>8441</v>
      </c>
      <c r="C11759" s="2" t="s">
        <v>1165</v>
      </c>
      <c r="D11759" s="2" t="s">
        <v>16</v>
      </c>
      <c r="E11759" s="2" t="s">
        <v>17</v>
      </c>
      <c r="F11759" s="2" t="s">
        <v>18</v>
      </c>
      <c r="G11759" s="2" t="s">
        <v>19</v>
      </c>
      <c r="H11759" s="2" t="s">
        <v>1166</v>
      </c>
      <c r="I11759" s="2">
        <v>13204</v>
      </c>
      <c r="J11759" s="2">
        <v>10</v>
      </c>
      <c r="K11759" s="2" t="s">
        <v>8464</v>
      </c>
      <c r="L11759" s="3">
        <v>45943</v>
      </c>
      <c r="M11759" s="3">
        <v>47362</v>
      </c>
      <c r="N11759" s="2" t="s">
        <v>1052</v>
      </c>
    </row>
    <row r="11760" spans="2:14" x14ac:dyDescent="0.25">
      <c r="B11760" s="2" t="s">
        <v>8441</v>
      </c>
      <c r="C11760" s="2" t="s">
        <v>1165</v>
      </c>
      <c r="D11760" s="2" t="s">
        <v>16</v>
      </c>
      <c r="E11760" s="2" t="s">
        <v>17</v>
      </c>
      <c r="F11760" s="2" t="s">
        <v>18</v>
      </c>
      <c r="G11760" s="2" t="s">
        <v>19</v>
      </c>
      <c r="H11760" s="2" t="s">
        <v>1166</v>
      </c>
      <c r="I11760" s="2">
        <v>13204</v>
      </c>
      <c r="J11760" s="2">
        <v>0</v>
      </c>
      <c r="K11760" s="2" t="s">
        <v>8465</v>
      </c>
      <c r="L11760" s="3">
        <v>44958</v>
      </c>
      <c r="M11760" s="3">
        <v>46997</v>
      </c>
      <c r="N11760" s="2" t="s">
        <v>1052</v>
      </c>
    </row>
    <row r="11761" spans="2:14" x14ac:dyDescent="0.25">
      <c r="B11761" s="2" t="s">
        <v>8441</v>
      </c>
      <c r="C11761" s="2" t="s">
        <v>1165</v>
      </c>
      <c r="D11761" s="2" t="s">
        <v>16</v>
      </c>
      <c r="E11761" s="2" t="s">
        <v>17</v>
      </c>
      <c r="F11761" s="2" t="s">
        <v>18</v>
      </c>
      <c r="G11761" s="2" t="s">
        <v>19</v>
      </c>
      <c r="H11761" s="2" t="s">
        <v>1166</v>
      </c>
      <c r="I11761" s="2">
        <v>13204</v>
      </c>
      <c r="J11761" s="2">
        <v>0</v>
      </c>
      <c r="K11761" s="2" t="s">
        <v>8466</v>
      </c>
      <c r="L11761" s="3">
        <v>45698</v>
      </c>
      <c r="M11761" s="3">
        <v>47453</v>
      </c>
      <c r="N11761" s="2" t="s">
        <v>1052</v>
      </c>
    </row>
    <row r="11762" spans="2:14" x14ac:dyDescent="0.25">
      <c r="B11762" s="2" t="s">
        <v>8441</v>
      </c>
      <c r="C11762" s="2" t="s">
        <v>1165</v>
      </c>
      <c r="D11762" s="2" t="s">
        <v>16</v>
      </c>
      <c r="E11762" s="2" t="s">
        <v>17</v>
      </c>
      <c r="F11762" s="2" t="s">
        <v>18</v>
      </c>
      <c r="G11762" s="2" t="s">
        <v>19</v>
      </c>
      <c r="H11762" s="2" t="s">
        <v>1166</v>
      </c>
      <c r="I11762" s="2">
        <v>13204</v>
      </c>
      <c r="J11762" s="2">
        <v>0</v>
      </c>
      <c r="K11762" s="2" t="s">
        <v>8467</v>
      </c>
      <c r="L11762" s="3">
        <v>45698</v>
      </c>
      <c r="M11762" s="3">
        <v>47119</v>
      </c>
      <c r="N11762" s="2" t="s">
        <v>1052</v>
      </c>
    </row>
    <row r="11763" spans="2:14" x14ac:dyDescent="0.25">
      <c r="B11763" s="2" t="s">
        <v>8441</v>
      </c>
      <c r="C11763" s="2" t="s">
        <v>1165</v>
      </c>
      <c r="D11763" s="2" t="s">
        <v>16</v>
      </c>
      <c r="E11763" s="2" t="s">
        <v>17</v>
      </c>
      <c r="F11763" s="2" t="s">
        <v>18</v>
      </c>
      <c r="G11763" s="2" t="s">
        <v>19</v>
      </c>
      <c r="H11763" s="2" t="s">
        <v>1166</v>
      </c>
      <c r="I11763" s="2">
        <v>13204</v>
      </c>
      <c r="J11763" s="2">
        <v>780</v>
      </c>
      <c r="K11763" s="2" t="s">
        <v>8468</v>
      </c>
      <c r="L11763" s="3">
        <v>46151</v>
      </c>
      <c r="M11763" s="3">
        <v>47574</v>
      </c>
      <c r="N11763" s="2" t="s">
        <v>1052</v>
      </c>
    </row>
    <row r="11764" spans="2:14" x14ac:dyDescent="0.25">
      <c r="B11764" s="2" t="s">
        <v>8441</v>
      </c>
      <c r="C11764" s="2" t="s">
        <v>1165</v>
      </c>
      <c r="D11764" s="2" t="s">
        <v>16</v>
      </c>
      <c r="E11764" s="2" t="s">
        <v>17</v>
      </c>
      <c r="F11764" s="2" t="s">
        <v>18</v>
      </c>
      <c r="G11764" s="2" t="s">
        <v>19</v>
      </c>
      <c r="H11764" s="2" t="s">
        <v>1166</v>
      </c>
      <c r="I11764" s="2">
        <v>13204</v>
      </c>
      <c r="J11764" s="2">
        <v>260</v>
      </c>
      <c r="K11764" s="2" t="s">
        <v>8469</v>
      </c>
      <c r="L11764" s="3">
        <v>46153</v>
      </c>
      <c r="M11764" s="3">
        <v>47574</v>
      </c>
      <c r="N11764" s="2" t="s">
        <v>1052</v>
      </c>
    </row>
    <row r="11765" spans="2:14" x14ac:dyDescent="0.25">
      <c r="B11765" s="2" t="s">
        <v>8441</v>
      </c>
      <c r="C11765" s="2" t="s">
        <v>1165</v>
      </c>
      <c r="D11765" s="2" t="s">
        <v>16</v>
      </c>
      <c r="E11765" s="2" t="s">
        <v>181</v>
      </c>
      <c r="F11765" s="2" t="s">
        <v>18</v>
      </c>
      <c r="G11765" s="2" t="s">
        <v>19</v>
      </c>
      <c r="H11765" s="2" t="s">
        <v>1166</v>
      </c>
      <c r="I11765" s="2">
        <v>13204</v>
      </c>
      <c r="J11765" s="2">
        <v>0</v>
      </c>
      <c r="K11765" s="2" t="s">
        <v>8462</v>
      </c>
      <c r="L11765" s="3">
        <v>45934</v>
      </c>
      <c r="M11765" s="3">
        <v>47331</v>
      </c>
      <c r="N11765" s="2" t="s">
        <v>1052</v>
      </c>
    </row>
    <row r="11766" spans="2:14" x14ac:dyDescent="0.25">
      <c r="B11766" s="2" t="s">
        <v>8441</v>
      </c>
      <c r="C11766" s="2" t="s">
        <v>1165</v>
      </c>
      <c r="D11766" s="2" t="s">
        <v>16</v>
      </c>
      <c r="E11766" s="2" t="s">
        <v>181</v>
      </c>
      <c r="F11766" s="2" t="s">
        <v>18</v>
      </c>
      <c r="G11766" s="2" t="s">
        <v>19</v>
      </c>
      <c r="H11766" s="2" t="s">
        <v>1166</v>
      </c>
      <c r="I11766" s="2">
        <v>13204</v>
      </c>
      <c r="J11766" s="2">
        <v>0</v>
      </c>
      <c r="K11766" s="2" t="s">
        <v>8467</v>
      </c>
      <c r="L11766" s="3">
        <v>45698</v>
      </c>
      <c r="M11766" s="3">
        <v>47119</v>
      </c>
      <c r="N11766" s="2" t="s">
        <v>1052</v>
      </c>
    </row>
    <row r="11767" spans="2:14" hidden="1" x14ac:dyDescent="0.25">
      <c r="B11767" s="2" t="s">
        <v>8441</v>
      </c>
      <c r="C11767" s="2" t="s">
        <v>1165</v>
      </c>
      <c r="D11767" s="2" t="s">
        <v>16</v>
      </c>
      <c r="E11767" s="2" t="s">
        <v>233</v>
      </c>
      <c r="F11767" s="2" t="s">
        <v>18</v>
      </c>
      <c r="G11767" s="2" t="s">
        <v>19</v>
      </c>
      <c r="H11767" s="2" t="s">
        <v>1166</v>
      </c>
      <c r="I11767" s="2">
        <v>13204</v>
      </c>
      <c r="J11767" s="2">
        <v>0</v>
      </c>
      <c r="K11767" s="2" t="s">
        <v>8462</v>
      </c>
      <c r="L11767" s="3">
        <v>45934</v>
      </c>
      <c r="M11767" s="3">
        <v>47331</v>
      </c>
      <c r="N11767" s="2" t="s">
        <v>1052</v>
      </c>
    </row>
    <row r="11768" spans="2:14" x14ac:dyDescent="0.25">
      <c r="B11768" s="2" t="s">
        <v>8441</v>
      </c>
      <c r="C11768" s="2" t="s">
        <v>1165</v>
      </c>
      <c r="D11768" s="2" t="s">
        <v>16</v>
      </c>
      <c r="E11768" s="2" t="s">
        <v>1828</v>
      </c>
      <c r="F11768" s="2" t="s">
        <v>18</v>
      </c>
      <c r="G11768" s="2" t="s">
        <v>19</v>
      </c>
      <c r="H11768" s="2" t="s">
        <v>1166</v>
      </c>
      <c r="I11768" s="2">
        <v>13204</v>
      </c>
      <c r="J11768" s="2">
        <v>0</v>
      </c>
      <c r="K11768" s="2" t="s">
        <v>8450</v>
      </c>
      <c r="L11768" s="3">
        <v>45852</v>
      </c>
      <c r="M11768" s="3">
        <v>47270</v>
      </c>
      <c r="N11768" s="2" t="s">
        <v>1052</v>
      </c>
    </row>
    <row r="11769" spans="2:14" x14ac:dyDescent="0.25">
      <c r="B11769" s="2" t="s">
        <v>8441</v>
      </c>
      <c r="C11769" s="2" t="s">
        <v>1165</v>
      </c>
      <c r="D11769" s="2" t="s">
        <v>16</v>
      </c>
      <c r="E11769" s="2" t="s">
        <v>1828</v>
      </c>
      <c r="F11769" s="2" t="s">
        <v>18</v>
      </c>
      <c r="G11769" s="2" t="s">
        <v>19</v>
      </c>
      <c r="H11769" s="2" t="s">
        <v>1166</v>
      </c>
      <c r="I11769" s="2">
        <v>13204</v>
      </c>
      <c r="J11769" s="2">
        <v>0</v>
      </c>
      <c r="K11769" s="2" t="s">
        <v>8451</v>
      </c>
      <c r="L11769" s="3">
        <v>45852</v>
      </c>
      <c r="M11769" s="3">
        <v>47270</v>
      </c>
      <c r="N11769" s="2" t="s">
        <v>1052</v>
      </c>
    </row>
    <row r="11770" spans="2:14" x14ac:dyDescent="0.25">
      <c r="B11770" s="2" t="s">
        <v>8441</v>
      </c>
      <c r="C11770" s="2" t="s">
        <v>1165</v>
      </c>
      <c r="D11770" s="2" t="s">
        <v>16</v>
      </c>
      <c r="E11770" s="2" t="s">
        <v>1828</v>
      </c>
      <c r="F11770" s="2" t="s">
        <v>18</v>
      </c>
      <c r="G11770" s="2" t="s">
        <v>19</v>
      </c>
      <c r="H11770" s="2" t="s">
        <v>1166</v>
      </c>
      <c r="I11770" s="2">
        <v>13204</v>
      </c>
      <c r="J11770" s="2">
        <v>0</v>
      </c>
      <c r="K11770" s="2" t="s">
        <v>8455</v>
      </c>
      <c r="L11770" s="3">
        <v>45852</v>
      </c>
      <c r="M11770" s="3">
        <v>47300</v>
      </c>
      <c r="N11770" s="2" t="s">
        <v>1052</v>
      </c>
    </row>
    <row r="11771" spans="2:14" x14ac:dyDescent="0.25">
      <c r="B11771" s="2" t="s">
        <v>8441</v>
      </c>
      <c r="C11771" s="2" t="s">
        <v>1165</v>
      </c>
      <c r="D11771" s="2" t="s">
        <v>16</v>
      </c>
      <c r="E11771" s="2" t="s">
        <v>1828</v>
      </c>
      <c r="F11771" s="2" t="s">
        <v>18</v>
      </c>
      <c r="G11771" s="2" t="s">
        <v>19</v>
      </c>
      <c r="H11771" s="2" t="s">
        <v>1166</v>
      </c>
      <c r="I11771" s="2">
        <v>13204</v>
      </c>
      <c r="J11771" s="2">
        <v>0</v>
      </c>
      <c r="K11771" s="2" t="s">
        <v>8456</v>
      </c>
      <c r="L11771" s="3">
        <v>45866</v>
      </c>
      <c r="M11771" s="3">
        <v>47300</v>
      </c>
      <c r="N11771" s="2" t="s">
        <v>1052</v>
      </c>
    </row>
    <row r="11772" spans="2:14" x14ac:dyDescent="0.25">
      <c r="B11772" s="2" t="s">
        <v>8441</v>
      </c>
      <c r="C11772" s="2" t="s">
        <v>1165</v>
      </c>
      <c r="D11772" s="2" t="s">
        <v>16</v>
      </c>
      <c r="E11772" s="2" t="s">
        <v>1828</v>
      </c>
      <c r="F11772" s="2" t="s">
        <v>18</v>
      </c>
      <c r="G11772" s="2" t="s">
        <v>19</v>
      </c>
      <c r="H11772" s="2" t="s">
        <v>1166</v>
      </c>
      <c r="I11772" s="2">
        <v>13204</v>
      </c>
      <c r="J11772" s="2">
        <v>0</v>
      </c>
      <c r="K11772" s="2" t="s">
        <v>8457</v>
      </c>
      <c r="L11772" s="3">
        <v>45880</v>
      </c>
      <c r="M11772" s="3">
        <v>47300</v>
      </c>
      <c r="N11772" s="2" t="s">
        <v>1052</v>
      </c>
    </row>
    <row r="11773" spans="2:14" x14ac:dyDescent="0.25">
      <c r="B11773" s="2" t="s">
        <v>8441</v>
      </c>
      <c r="C11773" s="2" t="s">
        <v>1165</v>
      </c>
      <c r="D11773" s="2" t="s">
        <v>16</v>
      </c>
      <c r="E11773" s="2" t="s">
        <v>1828</v>
      </c>
      <c r="F11773" s="2" t="s">
        <v>18</v>
      </c>
      <c r="G11773" s="2" t="s">
        <v>19</v>
      </c>
      <c r="H11773" s="2" t="s">
        <v>1166</v>
      </c>
      <c r="I11773" s="2">
        <v>13204</v>
      </c>
      <c r="J11773" s="2">
        <v>0</v>
      </c>
      <c r="K11773" s="2" t="s">
        <v>8458</v>
      </c>
      <c r="L11773" s="3">
        <v>45880</v>
      </c>
      <c r="M11773" s="3">
        <v>47331</v>
      </c>
      <c r="N11773" s="2" t="s">
        <v>1052</v>
      </c>
    </row>
    <row r="11774" spans="2:14" x14ac:dyDescent="0.25">
      <c r="B11774" s="2" t="s">
        <v>8441</v>
      </c>
      <c r="C11774" s="2" t="s">
        <v>1165</v>
      </c>
      <c r="D11774" s="2" t="s">
        <v>16</v>
      </c>
      <c r="E11774" s="2" t="s">
        <v>1828</v>
      </c>
      <c r="F11774" s="2" t="s">
        <v>18</v>
      </c>
      <c r="G11774" s="2" t="s">
        <v>19</v>
      </c>
      <c r="H11774" s="2" t="s">
        <v>1166</v>
      </c>
      <c r="I11774" s="2">
        <v>13204</v>
      </c>
      <c r="J11774" s="2">
        <v>0</v>
      </c>
      <c r="K11774" s="2" t="s">
        <v>8459</v>
      </c>
      <c r="L11774" s="3">
        <v>45887</v>
      </c>
      <c r="M11774" s="3">
        <v>47331</v>
      </c>
      <c r="N11774" s="2" t="s">
        <v>1052</v>
      </c>
    </row>
    <row r="11775" spans="2:14" x14ac:dyDescent="0.25">
      <c r="B11775" s="2" t="s">
        <v>8441</v>
      </c>
      <c r="C11775" s="2" t="s">
        <v>1165</v>
      </c>
      <c r="D11775" s="2" t="s">
        <v>16</v>
      </c>
      <c r="E11775" s="2" t="s">
        <v>142</v>
      </c>
      <c r="F11775" s="2" t="s">
        <v>18</v>
      </c>
      <c r="G11775" s="2" t="s">
        <v>19</v>
      </c>
      <c r="H11775" s="2" t="s">
        <v>1166</v>
      </c>
      <c r="I11775" s="2">
        <v>13204</v>
      </c>
      <c r="J11775" s="2">
        <v>0</v>
      </c>
      <c r="K11775" s="2" t="s">
        <v>8442</v>
      </c>
      <c r="L11775" s="3">
        <v>45733</v>
      </c>
      <c r="M11775" s="3">
        <v>47150</v>
      </c>
      <c r="N11775" s="2" t="s">
        <v>1052</v>
      </c>
    </row>
    <row r="11776" spans="2:14" x14ac:dyDescent="0.25">
      <c r="B11776" s="2" t="s">
        <v>8441</v>
      </c>
      <c r="C11776" s="2" t="s">
        <v>1165</v>
      </c>
      <c r="D11776" s="2" t="s">
        <v>16</v>
      </c>
      <c r="E11776" s="2" t="s">
        <v>142</v>
      </c>
      <c r="F11776" s="2" t="s">
        <v>18</v>
      </c>
      <c r="G11776" s="2" t="s">
        <v>19</v>
      </c>
      <c r="H11776" s="2" t="s">
        <v>1166</v>
      </c>
      <c r="I11776" s="2">
        <v>13204</v>
      </c>
      <c r="J11776" s="2">
        <v>0</v>
      </c>
      <c r="K11776" s="2" t="s">
        <v>8443</v>
      </c>
      <c r="L11776" s="3">
        <v>45741</v>
      </c>
      <c r="M11776" s="3">
        <v>47150</v>
      </c>
      <c r="N11776" s="2" t="s">
        <v>1052</v>
      </c>
    </row>
    <row r="11777" spans="2:14" x14ac:dyDescent="0.25">
      <c r="B11777" s="2" t="s">
        <v>8441</v>
      </c>
      <c r="C11777" s="2" t="s">
        <v>1165</v>
      </c>
      <c r="D11777" s="2" t="s">
        <v>16</v>
      </c>
      <c r="E11777" s="2" t="s">
        <v>142</v>
      </c>
      <c r="F11777" s="2" t="s">
        <v>18</v>
      </c>
      <c r="G11777" s="2" t="s">
        <v>19</v>
      </c>
      <c r="H11777" s="2" t="s">
        <v>1166</v>
      </c>
      <c r="I11777" s="2">
        <v>13204</v>
      </c>
      <c r="J11777" s="2">
        <v>0</v>
      </c>
      <c r="K11777" s="2" t="s">
        <v>8449</v>
      </c>
      <c r="L11777" s="3">
        <v>45831</v>
      </c>
      <c r="M11777" s="3">
        <v>47270</v>
      </c>
      <c r="N11777" s="2" t="s">
        <v>1052</v>
      </c>
    </row>
    <row r="11778" spans="2:14" x14ac:dyDescent="0.25">
      <c r="B11778" s="2" t="s">
        <v>8441</v>
      </c>
      <c r="C11778" s="2" t="s">
        <v>1165</v>
      </c>
      <c r="D11778" s="2" t="s">
        <v>16</v>
      </c>
      <c r="E11778" s="2" t="s">
        <v>142</v>
      </c>
      <c r="F11778" s="2" t="s">
        <v>18</v>
      </c>
      <c r="G11778" s="2" t="s">
        <v>19</v>
      </c>
      <c r="H11778" s="2" t="s">
        <v>1166</v>
      </c>
      <c r="I11778" s="2">
        <v>13204</v>
      </c>
      <c r="J11778" s="2">
        <v>0</v>
      </c>
      <c r="K11778" s="2" t="s">
        <v>8458</v>
      </c>
      <c r="L11778" s="3">
        <v>45880</v>
      </c>
      <c r="M11778" s="3">
        <v>47331</v>
      </c>
      <c r="N11778" s="2" t="s">
        <v>1052</v>
      </c>
    </row>
    <row r="11779" spans="2:14" x14ac:dyDescent="0.25">
      <c r="B11779" s="2" t="s">
        <v>8441</v>
      </c>
      <c r="C11779" s="2" t="s">
        <v>1165</v>
      </c>
      <c r="D11779" s="2" t="s">
        <v>16</v>
      </c>
      <c r="E11779" s="2" t="s">
        <v>142</v>
      </c>
      <c r="F11779" s="2" t="s">
        <v>18</v>
      </c>
      <c r="G11779" s="2" t="s">
        <v>19</v>
      </c>
      <c r="H11779" s="2" t="s">
        <v>1166</v>
      </c>
      <c r="I11779" s="2">
        <v>13204</v>
      </c>
      <c r="J11779" s="2">
        <v>0</v>
      </c>
      <c r="K11779" s="2" t="s">
        <v>8459</v>
      </c>
      <c r="L11779" s="3">
        <v>45887</v>
      </c>
      <c r="M11779" s="3">
        <v>47331</v>
      </c>
      <c r="N11779" s="2" t="s">
        <v>1052</v>
      </c>
    </row>
    <row r="11780" spans="2:14" x14ac:dyDescent="0.25">
      <c r="B11780" s="2" t="s">
        <v>8441</v>
      </c>
      <c r="C11780" s="2" t="s">
        <v>1165</v>
      </c>
      <c r="D11780" s="2" t="s">
        <v>16</v>
      </c>
      <c r="E11780" s="2" t="s">
        <v>142</v>
      </c>
      <c r="F11780" s="2" t="s">
        <v>18</v>
      </c>
      <c r="G11780" s="2" t="s">
        <v>19</v>
      </c>
      <c r="H11780" s="2" t="s">
        <v>1166</v>
      </c>
      <c r="I11780" s="2">
        <v>13204</v>
      </c>
      <c r="J11780" s="2">
        <v>0</v>
      </c>
      <c r="K11780" s="2" t="s">
        <v>8461</v>
      </c>
      <c r="L11780" s="3">
        <v>45943</v>
      </c>
      <c r="M11780" s="3">
        <v>47331</v>
      </c>
      <c r="N11780" s="2" t="s">
        <v>1052</v>
      </c>
    </row>
    <row r="11781" spans="2:14" x14ac:dyDescent="0.25">
      <c r="B11781" s="2" t="s">
        <v>8441</v>
      </c>
      <c r="C11781" s="2" t="s">
        <v>1165</v>
      </c>
      <c r="D11781" s="2" t="s">
        <v>16</v>
      </c>
      <c r="E11781" s="2" t="s">
        <v>142</v>
      </c>
      <c r="F11781" s="2" t="s">
        <v>18</v>
      </c>
      <c r="G11781" s="2" t="s">
        <v>19</v>
      </c>
      <c r="H11781" s="2" t="s">
        <v>1166</v>
      </c>
      <c r="I11781" s="2">
        <v>13204</v>
      </c>
      <c r="J11781" s="2">
        <v>0</v>
      </c>
      <c r="K11781" s="2" t="s">
        <v>8463</v>
      </c>
      <c r="L11781" s="3">
        <v>45943</v>
      </c>
      <c r="M11781" s="3">
        <v>47331</v>
      </c>
      <c r="N11781" s="2" t="s">
        <v>1052</v>
      </c>
    </row>
    <row r="11782" spans="2:14" x14ac:dyDescent="0.25">
      <c r="B11782" s="2" t="s">
        <v>8441</v>
      </c>
      <c r="C11782" s="2" t="s">
        <v>1165</v>
      </c>
      <c r="D11782" s="2" t="s">
        <v>16</v>
      </c>
      <c r="E11782" s="2" t="s">
        <v>142</v>
      </c>
      <c r="F11782" s="2" t="s">
        <v>18</v>
      </c>
      <c r="G11782" s="2" t="s">
        <v>19</v>
      </c>
      <c r="H11782" s="2" t="s">
        <v>1166</v>
      </c>
      <c r="I11782" s="2">
        <v>13204</v>
      </c>
      <c r="J11782" s="2">
        <v>0</v>
      </c>
      <c r="K11782" s="2" t="s">
        <v>8466</v>
      </c>
      <c r="L11782" s="3">
        <v>45698</v>
      </c>
      <c r="M11782" s="3">
        <v>47453</v>
      </c>
      <c r="N11782" s="2" t="s">
        <v>1052</v>
      </c>
    </row>
    <row r="11783" spans="2:14" x14ac:dyDescent="0.25">
      <c r="B11783" s="2" t="s">
        <v>8470</v>
      </c>
      <c r="C11783" s="2" t="s">
        <v>1168</v>
      </c>
      <c r="D11783" s="2" t="s">
        <v>16</v>
      </c>
      <c r="E11783" s="2" t="s">
        <v>17</v>
      </c>
      <c r="F11783" s="2" t="s">
        <v>18</v>
      </c>
      <c r="G11783" s="2" t="s">
        <v>19</v>
      </c>
      <c r="H11783" s="2" t="s">
        <v>1166</v>
      </c>
      <c r="I11783" s="2">
        <v>27673</v>
      </c>
      <c r="J11783" s="2">
        <v>0</v>
      </c>
      <c r="K11783" s="2">
        <v>0</v>
      </c>
      <c r="L11783" s="3">
        <v>45764</v>
      </c>
      <c r="M11783" s="2" t="s">
        <v>30</v>
      </c>
      <c r="N11783" s="2" t="s">
        <v>1052</v>
      </c>
    </row>
    <row r="11784" spans="2:14" x14ac:dyDescent="0.25">
      <c r="B11784" s="2" t="s">
        <v>8470</v>
      </c>
      <c r="C11784" s="2" t="s">
        <v>1168</v>
      </c>
      <c r="D11784" s="2" t="s">
        <v>16</v>
      </c>
      <c r="E11784" s="2" t="s">
        <v>17</v>
      </c>
      <c r="F11784" s="2" t="s">
        <v>18</v>
      </c>
      <c r="G11784" s="2" t="s">
        <v>19</v>
      </c>
      <c r="H11784" s="2" t="s">
        <v>1166</v>
      </c>
      <c r="I11784" s="2">
        <v>27673</v>
      </c>
      <c r="J11784" s="2">
        <v>0</v>
      </c>
      <c r="K11784" s="2" t="s">
        <v>1174</v>
      </c>
      <c r="L11784" s="3">
        <v>45783</v>
      </c>
      <c r="M11784" s="3">
        <v>47178</v>
      </c>
      <c r="N11784" s="2" t="s">
        <v>1052</v>
      </c>
    </row>
    <row r="11785" spans="2:14" x14ac:dyDescent="0.25">
      <c r="B11785" s="2" t="s">
        <v>8470</v>
      </c>
      <c r="C11785" s="2" t="s">
        <v>1168</v>
      </c>
      <c r="D11785" s="2" t="s">
        <v>16</v>
      </c>
      <c r="E11785" s="2" t="s">
        <v>17</v>
      </c>
      <c r="F11785" s="2" t="s">
        <v>18</v>
      </c>
      <c r="G11785" s="2" t="s">
        <v>19</v>
      </c>
      <c r="H11785" s="2" t="s">
        <v>1166</v>
      </c>
      <c r="I11785" s="2">
        <v>27673</v>
      </c>
      <c r="J11785" s="2">
        <v>0</v>
      </c>
      <c r="K11785" s="2" t="s">
        <v>8471</v>
      </c>
      <c r="L11785" s="3">
        <v>45836</v>
      </c>
      <c r="M11785" s="3">
        <v>47178</v>
      </c>
      <c r="N11785" s="2" t="s">
        <v>1052</v>
      </c>
    </row>
    <row r="11786" spans="2:14" x14ac:dyDescent="0.25">
      <c r="B11786" s="2" t="s">
        <v>8470</v>
      </c>
      <c r="C11786" s="2" t="s">
        <v>1168</v>
      </c>
      <c r="D11786" s="2" t="s">
        <v>16</v>
      </c>
      <c r="E11786" s="2" t="s">
        <v>17</v>
      </c>
      <c r="F11786" s="2" t="s">
        <v>18</v>
      </c>
      <c r="G11786" s="2" t="s">
        <v>19</v>
      </c>
      <c r="H11786" s="2" t="s">
        <v>1166</v>
      </c>
      <c r="I11786" s="2">
        <v>27673</v>
      </c>
      <c r="J11786" s="2">
        <v>0</v>
      </c>
      <c r="K11786" s="2" t="s">
        <v>8472</v>
      </c>
      <c r="L11786" s="3">
        <v>45836</v>
      </c>
      <c r="M11786" s="3">
        <v>47178</v>
      </c>
      <c r="N11786" s="2" t="s">
        <v>1052</v>
      </c>
    </row>
    <row r="11787" spans="2:14" x14ac:dyDescent="0.25">
      <c r="B11787" s="2" t="s">
        <v>8470</v>
      </c>
      <c r="C11787" s="2" t="s">
        <v>1168</v>
      </c>
      <c r="D11787" s="2" t="s">
        <v>16</v>
      </c>
      <c r="E11787" s="2" t="s">
        <v>17</v>
      </c>
      <c r="F11787" s="2" t="s">
        <v>18</v>
      </c>
      <c r="G11787" s="2" t="s">
        <v>19</v>
      </c>
      <c r="H11787" s="2" t="s">
        <v>1166</v>
      </c>
      <c r="I11787" s="2">
        <v>27673</v>
      </c>
      <c r="J11787" s="2">
        <v>0</v>
      </c>
      <c r="K11787" s="2" t="s">
        <v>8473</v>
      </c>
      <c r="L11787" s="3">
        <v>45766</v>
      </c>
      <c r="M11787" s="3">
        <v>47178</v>
      </c>
      <c r="N11787" s="2" t="s">
        <v>1052</v>
      </c>
    </row>
    <row r="11788" spans="2:14" x14ac:dyDescent="0.25">
      <c r="B11788" s="2" t="s">
        <v>8470</v>
      </c>
      <c r="C11788" s="2" t="s">
        <v>1168</v>
      </c>
      <c r="D11788" s="2" t="s">
        <v>16</v>
      </c>
      <c r="E11788" s="2" t="s">
        <v>17</v>
      </c>
      <c r="F11788" s="2" t="s">
        <v>18</v>
      </c>
      <c r="G11788" s="2" t="s">
        <v>19</v>
      </c>
      <c r="H11788" s="2" t="s">
        <v>1166</v>
      </c>
      <c r="I11788" s="2">
        <v>27673</v>
      </c>
      <c r="J11788" s="2">
        <v>0</v>
      </c>
      <c r="K11788" s="2" t="s">
        <v>8474</v>
      </c>
      <c r="L11788" s="3">
        <v>44958</v>
      </c>
      <c r="M11788" s="3">
        <v>46874</v>
      </c>
      <c r="N11788" s="2" t="s">
        <v>1052</v>
      </c>
    </row>
    <row r="11789" spans="2:14" x14ac:dyDescent="0.25">
      <c r="B11789" s="2" t="s">
        <v>8470</v>
      </c>
      <c r="C11789" s="2" t="s">
        <v>1168</v>
      </c>
      <c r="D11789" s="2" t="s">
        <v>16</v>
      </c>
      <c r="E11789" s="2" t="s">
        <v>17</v>
      </c>
      <c r="F11789" s="2" t="s">
        <v>18</v>
      </c>
      <c r="G11789" s="2" t="s">
        <v>19</v>
      </c>
      <c r="H11789" s="2" t="s">
        <v>1166</v>
      </c>
      <c r="I11789" s="2">
        <v>27673</v>
      </c>
      <c r="J11789" s="2">
        <v>0</v>
      </c>
      <c r="K11789" s="2" t="s">
        <v>8475</v>
      </c>
      <c r="L11789" s="3">
        <v>45756</v>
      </c>
      <c r="M11789" s="3">
        <v>46844</v>
      </c>
      <c r="N11789" s="2" t="s">
        <v>1052</v>
      </c>
    </row>
    <row r="11790" spans="2:14" x14ac:dyDescent="0.25">
      <c r="B11790" s="2" t="s">
        <v>8470</v>
      </c>
      <c r="C11790" s="2" t="s">
        <v>1168</v>
      </c>
      <c r="D11790" s="2" t="s">
        <v>16</v>
      </c>
      <c r="E11790" s="2" t="s">
        <v>17</v>
      </c>
      <c r="F11790" s="2" t="s">
        <v>18</v>
      </c>
      <c r="G11790" s="2" t="s">
        <v>19</v>
      </c>
      <c r="H11790" s="2" t="s">
        <v>1166</v>
      </c>
      <c r="I11790" s="2">
        <v>27673</v>
      </c>
      <c r="J11790" s="2">
        <v>0</v>
      </c>
      <c r="K11790" s="2" t="s">
        <v>8476</v>
      </c>
      <c r="L11790" s="3">
        <v>45827</v>
      </c>
      <c r="M11790" s="3">
        <v>47270</v>
      </c>
      <c r="N11790" s="2" t="s">
        <v>1052</v>
      </c>
    </row>
    <row r="11791" spans="2:14" x14ac:dyDescent="0.25">
      <c r="B11791" s="2" t="s">
        <v>8470</v>
      </c>
      <c r="C11791" s="2" t="s">
        <v>1168</v>
      </c>
      <c r="D11791" s="2" t="s">
        <v>16</v>
      </c>
      <c r="E11791" s="2" t="s">
        <v>17</v>
      </c>
      <c r="F11791" s="2" t="s">
        <v>18</v>
      </c>
      <c r="G11791" s="2" t="s">
        <v>19</v>
      </c>
      <c r="H11791" s="2" t="s">
        <v>1166</v>
      </c>
      <c r="I11791" s="2">
        <v>27673</v>
      </c>
      <c r="J11791" s="2">
        <v>0</v>
      </c>
      <c r="K11791" s="2" t="s">
        <v>8477</v>
      </c>
      <c r="L11791" s="3">
        <v>45831</v>
      </c>
      <c r="M11791" s="3">
        <v>47270</v>
      </c>
      <c r="N11791" s="2" t="s">
        <v>1052</v>
      </c>
    </row>
    <row r="11792" spans="2:14" x14ac:dyDescent="0.25">
      <c r="B11792" s="2" t="s">
        <v>8470</v>
      </c>
      <c r="C11792" s="2" t="s">
        <v>1168</v>
      </c>
      <c r="D11792" s="2" t="s">
        <v>16</v>
      </c>
      <c r="E11792" s="2" t="s">
        <v>17</v>
      </c>
      <c r="F11792" s="2" t="s">
        <v>18</v>
      </c>
      <c r="G11792" s="2" t="s">
        <v>19</v>
      </c>
      <c r="H11792" s="2" t="s">
        <v>1166</v>
      </c>
      <c r="I11792" s="2">
        <v>27673</v>
      </c>
      <c r="J11792" s="2">
        <v>0</v>
      </c>
      <c r="K11792" s="2" t="s">
        <v>8478</v>
      </c>
      <c r="L11792" s="3">
        <v>45846</v>
      </c>
      <c r="M11792" s="3">
        <v>47270</v>
      </c>
      <c r="N11792" s="2" t="s">
        <v>1052</v>
      </c>
    </row>
    <row r="11793" spans="2:14" x14ac:dyDescent="0.25">
      <c r="B11793" s="2" t="s">
        <v>8470</v>
      </c>
      <c r="C11793" s="2" t="s">
        <v>1168</v>
      </c>
      <c r="D11793" s="2" t="s">
        <v>16</v>
      </c>
      <c r="E11793" s="2" t="s">
        <v>17</v>
      </c>
      <c r="F11793" s="2" t="s">
        <v>18</v>
      </c>
      <c r="G11793" s="2" t="s">
        <v>19</v>
      </c>
      <c r="H11793" s="2" t="s">
        <v>1166</v>
      </c>
      <c r="I11793" s="2">
        <v>27673</v>
      </c>
      <c r="J11793" s="2">
        <v>0</v>
      </c>
      <c r="K11793" s="2" t="s">
        <v>8479</v>
      </c>
      <c r="L11793" s="3">
        <v>45852</v>
      </c>
      <c r="M11793" s="3">
        <v>47270</v>
      </c>
      <c r="N11793" s="2" t="s">
        <v>1052</v>
      </c>
    </row>
    <row r="11794" spans="2:14" x14ac:dyDescent="0.25">
      <c r="B11794" s="2" t="s">
        <v>8470</v>
      </c>
      <c r="C11794" s="2" t="s">
        <v>1168</v>
      </c>
      <c r="D11794" s="2" t="s">
        <v>16</v>
      </c>
      <c r="E11794" s="2" t="s">
        <v>17</v>
      </c>
      <c r="F11794" s="2" t="s">
        <v>18</v>
      </c>
      <c r="G11794" s="2" t="s">
        <v>19</v>
      </c>
      <c r="H11794" s="2" t="s">
        <v>1166</v>
      </c>
      <c r="I11794" s="2">
        <v>27673</v>
      </c>
      <c r="J11794" s="2">
        <v>0</v>
      </c>
      <c r="K11794" s="2" t="s">
        <v>8480</v>
      </c>
      <c r="L11794" s="3">
        <v>45866</v>
      </c>
      <c r="M11794" s="3">
        <v>47300</v>
      </c>
      <c r="N11794" s="2" t="s">
        <v>1052</v>
      </c>
    </row>
    <row r="11795" spans="2:14" x14ac:dyDescent="0.25">
      <c r="B11795" s="2" t="s">
        <v>8470</v>
      </c>
      <c r="C11795" s="2" t="s">
        <v>1168</v>
      </c>
      <c r="D11795" s="2" t="s">
        <v>16</v>
      </c>
      <c r="E11795" s="2" t="s">
        <v>17</v>
      </c>
      <c r="F11795" s="2" t="s">
        <v>18</v>
      </c>
      <c r="G11795" s="2" t="s">
        <v>19</v>
      </c>
      <c r="H11795" s="2" t="s">
        <v>1166</v>
      </c>
      <c r="I11795" s="2">
        <v>27673</v>
      </c>
      <c r="J11795" s="2">
        <v>0</v>
      </c>
      <c r="K11795" s="2" t="s">
        <v>8481</v>
      </c>
      <c r="L11795" s="3">
        <v>45880</v>
      </c>
      <c r="M11795" s="3">
        <v>47300</v>
      </c>
      <c r="N11795" s="2" t="s">
        <v>1052</v>
      </c>
    </row>
    <row r="11796" spans="2:14" x14ac:dyDescent="0.25">
      <c r="B11796" s="2" t="s">
        <v>8470</v>
      </c>
      <c r="C11796" s="2" t="s">
        <v>1168</v>
      </c>
      <c r="D11796" s="2" t="s">
        <v>16</v>
      </c>
      <c r="E11796" s="2" t="s">
        <v>17</v>
      </c>
      <c r="F11796" s="2" t="s">
        <v>18</v>
      </c>
      <c r="G11796" s="2" t="s">
        <v>19</v>
      </c>
      <c r="H11796" s="2" t="s">
        <v>1166</v>
      </c>
      <c r="I11796" s="2">
        <v>27673</v>
      </c>
      <c r="J11796" s="2">
        <v>9697</v>
      </c>
      <c r="K11796" s="2" t="s">
        <v>8482</v>
      </c>
      <c r="L11796" s="3">
        <v>45946</v>
      </c>
      <c r="M11796" s="3">
        <v>47331</v>
      </c>
      <c r="N11796" s="2" t="s">
        <v>1052</v>
      </c>
    </row>
    <row r="11797" spans="2:14" x14ac:dyDescent="0.25">
      <c r="B11797" s="2" t="s">
        <v>8470</v>
      </c>
      <c r="C11797" s="2" t="s">
        <v>1168</v>
      </c>
      <c r="D11797" s="2" t="s">
        <v>16</v>
      </c>
      <c r="E11797" s="2" t="s">
        <v>17</v>
      </c>
      <c r="F11797" s="2" t="s">
        <v>18</v>
      </c>
      <c r="G11797" s="2" t="s">
        <v>19</v>
      </c>
      <c r="H11797" s="2" t="s">
        <v>1166</v>
      </c>
      <c r="I11797" s="2">
        <v>27673</v>
      </c>
      <c r="J11797" s="2">
        <v>0</v>
      </c>
      <c r="K11797" s="2" t="s">
        <v>8483</v>
      </c>
      <c r="L11797" s="3">
        <v>45943</v>
      </c>
      <c r="M11797" s="3">
        <v>47331</v>
      </c>
      <c r="N11797" s="2" t="s">
        <v>1052</v>
      </c>
    </row>
    <row r="11798" spans="2:14" x14ac:dyDescent="0.25">
      <c r="B11798" s="2" t="s">
        <v>8470</v>
      </c>
      <c r="C11798" s="2" t="s">
        <v>1168</v>
      </c>
      <c r="D11798" s="2" t="s">
        <v>16</v>
      </c>
      <c r="E11798" s="2" t="s">
        <v>17</v>
      </c>
      <c r="F11798" s="2" t="s">
        <v>18</v>
      </c>
      <c r="G11798" s="2" t="s">
        <v>19</v>
      </c>
      <c r="H11798" s="2" t="s">
        <v>1166</v>
      </c>
      <c r="I11798" s="2">
        <v>27673</v>
      </c>
      <c r="J11798" s="2">
        <v>0</v>
      </c>
      <c r="K11798" s="2" t="s">
        <v>8484</v>
      </c>
      <c r="L11798" s="3">
        <v>45934</v>
      </c>
      <c r="M11798" s="3">
        <v>47331</v>
      </c>
      <c r="N11798" s="2" t="s">
        <v>1052</v>
      </c>
    </row>
    <row r="11799" spans="2:14" x14ac:dyDescent="0.25">
      <c r="B11799" s="2" t="s">
        <v>8470</v>
      </c>
      <c r="C11799" s="2" t="s">
        <v>1168</v>
      </c>
      <c r="D11799" s="2" t="s">
        <v>16</v>
      </c>
      <c r="E11799" s="2" t="s">
        <v>17</v>
      </c>
      <c r="F11799" s="2" t="s">
        <v>18</v>
      </c>
      <c r="G11799" s="2" t="s">
        <v>19</v>
      </c>
      <c r="H11799" s="2" t="s">
        <v>1166</v>
      </c>
      <c r="I11799" s="2">
        <v>27673</v>
      </c>
      <c r="J11799" s="2">
        <v>5448</v>
      </c>
      <c r="K11799" s="2" t="s">
        <v>8485</v>
      </c>
      <c r="L11799" s="3">
        <v>45934</v>
      </c>
      <c r="M11799" s="3">
        <v>47362</v>
      </c>
      <c r="N11799" s="2" t="s">
        <v>1052</v>
      </c>
    </row>
    <row r="11800" spans="2:14" x14ac:dyDescent="0.25">
      <c r="B11800" s="2" t="s">
        <v>8470</v>
      </c>
      <c r="C11800" s="2" t="s">
        <v>1168</v>
      </c>
      <c r="D11800" s="2" t="s">
        <v>16</v>
      </c>
      <c r="E11800" s="2" t="s">
        <v>17</v>
      </c>
      <c r="F11800" s="2" t="s">
        <v>18</v>
      </c>
      <c r="G11800" s="2" t="s">
        <v>19</v>
      </c>
      <c r="H11800" s="2" t="s">
        <v>1166</v>
      </c>
      <c r="I11800" s="2">
        <v>27673</v>
      </c>
      <c r="J11800" s="2">
        <v>0</v>
      </c>
      <c r="K11800" s="2" t="s">
        <v>8486</v>
      </c>
      <c r="L11800" s="3">
        <v>44958</v>
      </c>
      <c r="M11800" s="3">
        <v>46997</v>
      </c>
      <c r="N11800" s="2" t="s">
        <v>1052</v>
      </c>
    </row>
    <row r="11801" spans="2:14" x14ac:dyDescent="0.25">
      <c r="B11801" s="2" t="s">
        <v>8470</v>
      </c>
      <c r="C11801" s="2" t="s">
        <v>1168</v>
      </c>
      <c r="D11801" s="2" t="s">
        <v>16</v>
      </c>
      <c r="E11801" s="2" t="s">
        <v>17</v>
      </c>
      <c r="F11801" s="2" t="s">
        <v>18</v>
      </c>
      <c r="G11801" s="2" t="s">
        <v>19</v>
      </c>
      <c r="H11801" s="2" t="s">
        <v>1166</v>
      </c>
      <c r="I11801" s="2">
        <v>27673</v>
      </c>
      <c r="J11801" s="2">
        <v>0</v>
      </c>
      <c r="K11801" s="2" t="s">
        <v>8487</v>
      </c>
      <c r="L11801" s="3">
        <v>44958</v>
      </c>
      <c r="M11801" s="3">
        <v>46997</v>
      </c>
      <c r="N11801" s="2" t="s">
        <v>1052</v>
      </c>
    </row>
    <row r="11802" spans="2:14" x14ac:dyDescent="0.25">
      <c r="B11802" s="2" t="s">
        <v>8470</v>
      </c>
      <c r="C11802" s="2" t="s">
        <v>1168</v>
      </c>
      <c r="D11802" s="2" t="s">
        <v>16</v>
      </c>
      <c r="E11802" s="2" t="s">
        <v>17</v>
      </c>
      <c r="F11802" s="2" t="s">
        <v>18</v>
      </c>
      <c r="G11802" s="2" t="s">
        <v>19</v>
      </c>
      <c r="H11802" s="2" t="s">
        <v>1166</v>
      </c>
      <c r="I11802" s="2">
        <v>27673</v>
      </c>
      <c r="J11802" s="2">
        <v>9864</v>
      </c>
      <c r="K11802" s="2" t="s">
        <v>8488</v>
      </c>
      <c r="L11802" s="3">
        <v>45939</v>
      </c>
      <c r="M11802" s="3">
        <v>47362</v>
      </c>
      <c r="N11802" s="2" t="s">
        <v>1052</v>
      </c>
    </row>
    <row r="11803" spans="2:14" x14ac:dyDescent="0.25">
      <c r="B11803" s="2" t="s">
        <v>8470</v>
      </c>
      <c r="C11803" s="2" t="s">
        <v>1168</v>
      </c>
      <c r="D11803" s="2" t="s">
        <v>16</v>
      </c>
      <c r="E11803" s="2" t="s">
        <v>17</v>
      </c>
      <c r="F11803" s="2" t="s">
        <v>18</v>
      </c>
      <c r="G11803" s="2" t="s">
        <v>19</v>
      </c>
      <c r="H11803" s="2" t="s">
        <v>1166</v>
      </c>
      <c r="I11803" s="2">
        <v>27673</v>
      </c>
      <c r="J11803" s="2">
        <v>0</v>
      </c>
      <c r="K11803" s="2" t="s">
        <v>8489</v>
      </c>
      <c r="L11803" s="3">
        <v>44958</v>
      </c>
      <c r="M11803" s="3">
        <v>47027</v>
      </c>
      <c r="N11803" s="2" t="s">
        <v>1052</v>
      </c>
    </row>
    <row r="11804" spans="2:14" x14ac:dyDescent="0.25">
      <c r="B11804" s="2" t="s">
        <v>8470</v>
      </c>
      <c r="C11804" s="2" t="s">
        <v>1168</v>
      </c>
      <c r="D11804" s="2" t="s">
        <v>16</v>
      </c>
      <c r="E11804" s="2" t="s">
        <v>17</v>
      </c>
      <c r="F11804" s="2" t="s">
        <v>18</v>
      </c>
      <c r="G11804" s="2" t="s">
        <v>19</v>
      </c>
      <c r="H11804" s="2" t="s">
        <v>1166</v>
      </c>
      <c r="I11804" s="2">
        <v>27673</v>
      </c>
      <c r="J11804" s="2">
        <v>2040</v>
      </c>
      <c r="K11804" s="2" t="s">
        <v>8490</v>
      </c>
      <c r="L11804" s="3">
        <v>45950</v>
      </c>
      <c r="M11804" s="3">
        <v>47362</v>
      </c>
      <c r="N11804" s="2" t="s">
        <v>1052</v>
      </c>
    </row>
    <row r="11805" spans="2:14" x14ac:dyDescent="0.25">
      <c r="B11805" s="2" t="s">
        <v>8470</v>
      </c>
      <c r="C11805" s="2" t="s">
        <v>1168</v>
      </c>
      <c r="D11805" s="2" t="s">
        <v>16</v>
      </c>
      <c r="E11805" s="2" t="s">
        <v>17</v>
      </c>
      <c r="F11805" s="2" t="s">
        <v>18</v>
      </c>
      <c r="G11805" s="2" t="s">
        <v>19</v>
      </c>
      <c r="H11805" s="2" t="s">
        <v>1166</v>
      </c>
      <c r="I11805" s="2">
        <v>27673</v>
      </c>
      <c r="J11805" s="2">
        <v>0</v>
      </c>
      <c r="K11805" s="2" t="s">
        <v>8491</v>
      </c>
      <c r="L11805" s="3">
        <v>44958</v>
      </c>
      <c r="M11805" s="3">
        <v>47088</v>
      </c>
      <c r="N11805" s="2" t="s">
        <v>1052</v>
      </c>
    </row>
    <row r="11806" spans="2:14" x14ac:dyDescent="0.25">
      <c r="B11806" s="2" t="s">
        <v>8470</v>
      </c>
      <c r="C11806" s="2" t="s">
        <v>1168</v>
      </c>
      <c r="D11806" s="2" t="s">
        <v>16</v>
      </c>
      <c r="E11806" s="2" t="s">
        <v>17</v>
      </c>
      <c r="F11806" s="2" t="s">
        <v>18</v>
      </c>
      <c r="G11806" s="2" t="s">
        <v>19</v>
      </c>
      <c r="H11806" s="2" t="s">
        <v>1166</v>
      </c>
      <c r="I11806" s="2">
        <v>27673</v>
      </c>
      <c r="J11806" s="2">
        <v>0</v>
      </c>
      <c r="K11806" s="2" t="s">
        <v>8492</v>
      </c>
      <c r="L11806" s="3">
        <v>44958</v>
      </c>
      <c r="M11806" s="3">
        <v>47088</v>
      </c>
      <c r="N11806" s="2" t="s">
        <v>1052</v>
      </c>
    </row>
    <row r="11807" spans="2:14" x14ac:dyDescent="0.25">
      <c r="B11807" s="2" t="s">
        <v>8470</v>
      </c>
      <c r="C11807" s="2" t="s">
        <v>1168</v>
      </c>
      <c r="D11807" s="2" t="s">
        <v>16</v>
      </c>
      <c r="E11807" s="2" t="s">
        <v>17</v>
      </c>
      <c r="F11807" s="2" t="s">
        <v>18</v>
      </c>
      <c r="G11807" s="2" t="s">
        <v>19</v>
      </c>
      <c r="H11807" s="2" t="s">
        <v>1166</v>
      </c>
      <c r="I11807" s="2">
        <v>27673</v>
      </c>
      <c r="J11807" s="2">
        <v>0</v>
      </c>
      <c r="K11807" s="2" t="s">
        <v>8493</v>
      </c>
      <c r="L11807" s="3">
        <v>45656</v>
      </c>
      <c r="M11807" s="3">
        <v>47088</v>
      </c>
      <c r="N11807" s="2" t="s">
        <v>1052</v>
      </c>
    </row>
    <row r="11808" spans="2:14" x14ac:dyDescent="0.25">
      <c r="B11808" s="2" t="s">
        <v>8470</v>
      </c>
      <c r="C11808" s="2" t="s">
        <v>1168</v>
      </c>
      <c r="D11808" s="2" t="s">
        <v>16</v>
      </c>
      <c r="E11808" s="2" t="s">
        <v>17</v>
      </c>
      <c r="F11808" s="2" t="s">
        <v>18</v>
      </c>
      <c r="G11808" s="2" t="s">
        <v>19</v>
      </c>
      <c r="H11808" s="2" t="s">
        <v>1166</v>
      </c>
      <c r="I11808" s="2">
        <v>27673</v>
      </c>
      <c r="J11808" s="2">
        <v>156</v>
      </c>
      <c r="K11808" s="2" t="s">
        <v>8494</v>
      </c>
      <c r="L11808" s="3">
        <v>46153</v>
      </c>
      <c r="M11808" s="3">
        <v>47574</v>
      </c>
      <c r="N11808" s="2" t="s">
        <v>1052</v>
      </c>
    </row>
    <row r="11809" spans="2:14" x14ac:dyDescent="0.25">
      <c r="B11809" s="2" t="s">
        <v>8470</v>
      </c>
      <c r="C11809" s="2" t="s">
        <v>1168</v>
      </c>
      <c r="D11809" s="2" t="s">
        <v>16</v>
      </c>
      <c r="E11809" s="2" t="s">
        <v>17</v>
      </c>
      <c r="F11809" s="2" t="s">
        <v>18</v>
      </c>
      <c r="G11809" s="2" t="s">
        <v>19</v>
      </c>
      <c r="H11809" s="2" t="s">
        <v>1166</v>
      </c>
      <c r="I11809" s="2">
        <v>27673</v>
      </c>
      <c r="J11809" s="2">
        <v>468</v>
      </c>
      <c r="K11809" s="2" t="s">
        <v>8495</v>
      </c>
      <c r="L11809" s="3">
        <v>46151</v>
      </c>
      <c r="M11809" s="3">
        <v>47574</v>
      </c>
      <c r="N11809" s="2" t="s">
        <v>1052</v>
      </c>
    </row>
    <row r="11810" spans="2:14" x14ac:dyDescent="0.25">
      <c r="B11810" s="2" t="s">
        <v>8470</v>
      </c>
      <c r="C11810" s="2" t="s">
        <v>1168</v>
      </c>
      <c r="D11810" s="2" t="s">
        <v>16</v>
      </c>
      <c r="E11810" s="2" t="s">
        <v>181</v>
      </c>
      <c r="F11810" s="2" t="s">
        <v>18</v>
      </c>
      <c r="G11810" s="2" t="s">
        <v>19</v>
      </c>
      <c r="H11810" s="2" t="s">
        <v>1166</v>
      </c>
      <c r="I11810" s="2">
        <v>27673</v>
      </c>
      <c r="J11810" s="2">
        <v>0</v>
      </c>
      <c r="K11810" s="2" t="s">
        <v>8492</v>
      </c>
      <c r="L11810" s="3">
        <v>44958</v>
      </c>
      <c r="M11810" s="3">
        <v>47088</v>
      </c>
      <c r="N11810" s="2" t="s">
        <v>1052</v>
      </c>
    </row>
    <row r="11811" spans="2:14" x14ac:dyDescent="0.25">
      <c r="B11811" s="2" t="s">
        <v>8470</v>
      </c>
      <c r="C11811" s="2" t="s">
        <v>1168</v>
      </c>
      <c r="D11811" s="2" t="s">
        <v>16</v>
      </c>
      <c r="E11811" s="2" t="s">
        <v>1828</v>
      </c>
      <c r="F11811" s="2" t="s">
        <v>18</v>
      </c>
      <c r="G11811" s="2" t="s">
        <v>19</v>
      </c>
      <c r="H11811" s="2" t="s">
        <v>1166</v>
      </c>
      <c r="I11811" s="2">
        <v>27673</v>
      </c>
      <c r="J11811" s="2">
        <v>0</v>
      </c>
      <c r="K11811" s="2" t="s">
        <v>8478</v>
      </c>
      <c r="L11811" s="3">
        <v>45846</v>
      </c>
      <c r="M11811" s="3">
        <v>47270</v>
      </c>
      <c r="N11811" s="2" t="s">
        <v>1052</v>
      </c>
    </row>
    <row r="11812" spans="2:14" x14ac:dyDescent="0.25">
      <c r="B11812" s="2" t="s">
        <v>8470</v>
      </c>
      <c r="C11812" s="2" t="s">
        <v>1168</v>
      </c>
      <c r="D11812" s="2" t="s">
        <v>16</v>
      </c>
      <c r="E11812" s="2" t="s">
        <v>1828</v>
      </c>
      <c r="F11812" s="2" t="s">
        <v>18</v>
      </c>
      <c r="G11812" s="2" t="s">
        <v>19</v>
      </c>
      <c r="H11812" s="2" t="s">
        <v>1166</v>
      </c>
      <c r="I11812" s="2">
        <v>27673</v>
      </c>
      <c r="J11812" s="2">
        <v>0</v>
      </c>
      <c r="K11812" s="2" t="s">
        <v>8479</v>
      </c>
      <c r="L11812" s="3">
        <v>45852</v>
      </c>
      <c r="M11812" s="3">
        <v>47270</v>
      </c>
      <c r="N11812" s="2" t="s">
        <v>1052</v>
      </c>
    </row>
    <row r="11813" spans="2:14" x14ac:dyDescent="0.25">
      <c r="B11813" s="2" t="s">
        <v>8470</v>
      </c>
      <c r="C11813" s="2" t="s">
        <v>1168</v>
      </c>
      <c r="D11813" s="2" t="s">
        <v>16</v>
      </c>
      <c r="E11813" s="2" t="s">
        <v>1828</v>
      </c>
      <c r="F11813" s="2" t="s">
        <v>18</v>
      </c>
      <c r="G11813" s="2" t="s">
        <v>19</v>
      </c>
      <c r="H11813" s="2" t="s">
        <v>1166</v>
      </c>
      <c r="I11813" s="2">
        <v>27673</v>
      </c>
      <c r="J11813" s="2">
        <v>0</v>
      </c>
      <c r="K11813" s="2" t="s">
        <v>8480</v>
      </c>
      <c r="L11813" s="3">
        <v>45866</v>
      </c>
      <c r="M11813" s="3">
        <v>47300</v>
      </c>
      <c r="N11813" s="2" t="s">
        <v>1052</v>
      </c>
    </row>
    <row r="11814" spans="2:14" x14ac:dyDescent="0.25">
      <c r="B11814" s="2" t="s">
        <v>8470</v>
      </c>
      <c r="C11814" s="2" t="s">
        <v>1168</v>
      </c>
      <c r="D11814" s="2" t="s">
        <v>16</v>
      </c>
      <c r="E11814" s="2" t="s">
        <v>1828</v>
      </c>
      <c r="F11814" s="2" t="s">
        <v>18</v>
      </c>
      <c r="G11814" s="2" t="s">
        <v>19</v>
      </c>
      <c r="H11814" s="2" t="s">
        <v>1166</v>
      </c>
      <c r="I11814" s="2">
        <v>27673</v>
      </c>
      <c r="J11814" s="2">
        <v>0</v>
      </c>
      <c r="K11814" s="2" t="s">
        <v>8481</v>
      </c>
      <c r="L11814" s="3">
        <v>45880</v>
      </c>
      <c r="M11814" s="3">
        <v>47300</v>
      </c>
      <c r="N11814" s="2" t="s">
        <v>1052</v>
      </c>
    </row>
    <row r="11815" spans="2:14" x14ac:dyDescent="0.25">
      <c r="B11815" s="2" t="s">
        <v>8470</v>
      </c>
      <c r="C11815" s="2" t="s">
        <v>1168</v>
      </c>
      <c r="D11815" s="2" t="s">
        <v>16</v>
      </c>
      <c r="E11815" s="2" t="s">
        <v>1828</v>
      </c>
      <c r="F11815" s="2" t="s">
        <v>18</v>
      </c>
      <c r="G11815" s="2" t="s">
        <v>19</v>
      </c>
      <c r="H11815" s="2" t="s">
        <v>1166</v>
      </c>
      <c r="I11815" s="2">
        <v>27673</v>
      </c>
      <c r="J11815" s="2">
        <v>0</v>
      </c>
      <c r="K11815" s="2" t="s">
        <v>8490</v>
      </c>
      <c r="L11815" s="3">
        <v>45950</v>
      </c>
      <c r="M11815" s="3">
        <v>47362</v>
      </c>
      <c r="N11815" s="2" t="s">
        <v>1052</v>
      </c>
    </row>
    <row r="11816" spans="2:14" x14ac:dyDescent="0.25">
      <c r="B11816" s="2" t="s">
        <v>8470</v>
      </c>
      <c r="C11816" s="2" t="s">
        <v>1168</v>
      </c>
      <c r="D11816" s="2" t="s">
        <v>16</v>
      </c>
      <c r="E11816" s="2" t="s">
        <v>142</v>
      </c>
      <c r="F11816" s="2" t="s">
        <v>18</v>
      </c>
      <c r="G11816" s="2" t="s">
        <v>19</v>
      </c>
      <c r="H11816" s="2" t="s">
        <v>1166</v>
      </c>
      <c r="I11816" s="2">
        <v>27673</v>
      </c>
      <c r="J11816" s="2">
        <v>0</v>
      </c>
      <c r="K11816" s="2" t="s">
        <v>8477</v>
      </c>
      <c r="L11816" s="3">
        <v>45831</v>
      </c>
      <c r="M11816" s="3">
        <v>47270</v>
      </c>
      <c r="N11816" s="2" t="s">
        <v>1052</v>
      </c>
    </row>
    <row r="11817" spans="2:14" x14ac:dyDescent="0.25">
      <c r="B11817" s="2" t="s">
        <v>8470</v>
      </c>
      <c r="C11817" s="2" t="s">
        <v>1168</v>
      </c>
      <c r="D11817" s="2" t="s">
        <v>16</v>
      </c>
      <c r="E11817" s="2" t="s">
        <v>142</v>
      </c>
      <c r="F11817" s="2" t="s">
        <v>18</v>
      </c>
      <c r="G11817" s="2" t="s">
        <v>19</v>
      </c>
      <c r="H11817" s="2" t="s">
        <v>1166</v>
      </c>
      <c r="I11817" s="2">
        <v>27673</v>
      </c>
      <c r="J11817" s="2">
        <v>0</v>
      </c>
      <c r="K11817" s="2" t="s">
        <v>8481</v>
      </c>
      <c r="L11817" s="3">
        <v>45880</v>
      </c>
      <c r="M11817" s="3">
        <v>47300</v>
      </c>
      <c r="N11817" s="2" t="s">
        <v>1052</v>
      </c>
    </row>
    <row r="11818" spans="2:14" x14ac:dyDescent="0.25">
      <c r="B11818" s="2" t="s">
        <v>8470</v>
      </c>
      <c r="C11818" s="2" t="s">
        <v>1168</v>
      </c>
      <c r="D11818" s="2" t="s">
        <v>16</v>
      </c>
      <c r="E11818" s="2" t="s">
        <v>142</v>
      </c>
      <c r="F11818" s="2" t="s">
        <v>18</v>
      </c>
      <c r="G11818" s="2" t="s">
        <v>19</v>
      </c>
      <c r="H11818" s="2" t="s">
        <v>1166</v>
      </c>
      <c r="I11818" s="2">
        <v>27673</v>
      </c>
      <c r="J11818" s="2">
        <v>0</v>
      </c>
      <c r="K11818" s="2" t="s">
        <v>8485</v>
      </c>
      <c r="L11818" s="3">
        <v>45934</v>
      </c>
      <c r="M11818" s="3">
        <v>47362</v>
      </c>
      <c r="N11818" s="2" t="s">
        <v>1052</v>
      </c>
    </row>
    <row r="11819" spans="2:14" x14ac:dyDescent="0.25">
      <c r="B11819" s="2" t="s">
        <v>8470</v>
      </c>
      <c r="C11819" s="2" t="s">
        <v>1168</v>
      </c>
      <c r="D11819" s="2" t="s">
        <v>16</v>
      </c>
      <c r="E11819" s="2" t="s">
        <v>142</v>
      </c>
      <c r="F11819" s="2" t="s">
        <v>18</v>
      </c>
      <c r="G11819" s="2" t="s">
        <v>19</v>
      </c>
      <c r="H11819" s="2" t="s">
        <v>1166</v>
      </c>
      <c r="I11819" s="2">
        <v>27673</v>
      </c>
      <c r="J11819" s="2">
        <v>0</v>
      </c>
      <c r="K11819" s="2" t="s">
        <v>8488</v>
      </c>
      <c r="L11819" s="3">
        <v>45939</v>
      </c>
      <c r="M11819" s="3">
        <v>47362</v>
      </c>
      <c r="N11819" s="2" t="s">
        <v>1052</v>
      </c>
    </row>
    <row r="11820" spans="2:14" x14ac:dyDescent="0.25">
      <c r="B11820" s="2" t="s">
        <v>8496</v>
      </c>
      <c r="C11820" s="2" t="s">
        <v>8497</v>
      </c>
      <c r="D11820" s="2" t="s">
        <v>16</v>
      </c>
      <c r="E11820" s="2" t="s">
        <v>17</v>
      </c>
      <c r="F11820" s="2" t="s">
        <v>18</v>
      </c>
      <c r="G11820" s="2" t="s">
        <v>19</v>
      </c>
      <c r="H11820" s="2" t="s">
        <v>1737</v>
      </c>
      <c r="I11820" s="2">
        <v>758</v>
      </c>
      <c r="J11820" s="2">
        <v>0</v>
      </c>
      <c r="K11820" s="2">
        <v>1002</v>
      </c>
      <c r="L11820" s="3">
        <v>45680</v>
      </c>
      <c r="M11820" s="3">
        <v>47484</v>
      </c>
      <c r="N11820" s="2" t="s">
        <v>395</v>
      </c>
    </row>
    <row r="11821" spans="2:14" x14ac:dyDescent="0.25">
      <c r="B11821" s="2" t="s">
        <v>8496</v>
      </c>
      <c r="C11821" s="2" t="s">
        <v>8497</v>
      </c>
      <c r="D11821" s="2" t="s">
        <v>16</v>
      </c>
      <c r="E11821" s="2" t="s">
        <v>17</v>
      </c>
      <c r="F11821" s="2" t="s">
        <v>18</v>
      </c>
      <c r="G11821" s="2" t="s">
        <v>19</v>
      </c>
      <c r="H11821" s="2" t="s">
        <v>1737</v>
      </c>
      <c r="I11821" s="2">
        <v>758</v>
      </c>
      <c r="J11821" s="2">
        <v>758</v>
      </c>
      <c r="K11821" s="2">
        <v>301250101002</v>
      </c>
      <c r="L11821" s="3">
        <v>45796</v>
      </c>
      <c r="M11821" s="3">
        <v>47484</v>
      </c>
      <c r="N11821" s="2" t="s">
        <v>395</v>
      </c>
    </row>
    <row r="11822" spans="2:14" x14ac:dyDescent="0.25">
      <c r="B11822" s="2" t="s">
        <v>8498</v>
      </c>
      <c r="C11822" s="2" t="s">
        <v>8499</v>
      </c>
      <c r="D11822" s="2" t="s">
        <v>16</v>
      </c>
      <c r="E11822" s="2" t="s">
        <v>17</v>
      </c>
      <c r="F11822" s="2" t="s">
        <v>18</v>
      </c>
      <c r="G11822" s="2" t="s">
        <v>19</v>
      </c>
      <c r="H11822" s="2" t="s">
        <v>1737</v>
      </c>
      <c r="I11822" s="2">
        <v>660</v>
      </c>
      <c r="J11822" s="2">
        <v>0</v>
      </c>
      <c r="K11822" s="2">
        <v>1</v>
      </c>
      <c r="L11822" s="3">
        <v>45730</v>
      </c>
      <c r="M11822" s="3">
        <v>47484</v>
      </c>
      <c r="N11822" s="2" t="s">
        <v>395</v>
      </c>
    </row>
    <row r="11823" spans="2:14" x14ac:dyDescent="0.25">
      <c r="B11823" s="2" t="s">
        <v>8498</v>
      </c>
      <c r="C11823" s="2" t="s">
        <v>8499</v>
      </c>
      <c r="D11823" s="2" t="s">
        <v>16</v>
      </c>
      <c r="E11823" s="2" t="s">
        <v>17</v>
      </c>
      <c r="F11823" s="2" t="s">
        <v>18</v>
      </c>
      <c r="G11823" s="2" t="s">
        <v>19</v>
      </c>
      <c r="H11823" s="2" t="s">
        <v>1737</v>
      </c>
      <c r="I11823" s="2">
        <v>660</v>
      </c>
      <c r="J11823" s="2">
        <v>660</v>
      </c>
      <c r="K11823" s="2">
        <v>1260601009</v>
      </c>
      <c r="L11823" s="3">
        <v>46184</v>
      </c>
      <c r="M11823" s="3">
        <v>48000</v>
      </c>
      <c r="N11823" s="2" t="s">
        <v>395</v>
      </c>
    </row>
    <row r="11824" spans="2:14" x14ac:dyDescent="0.25">
      <c r="B11824" s="2" t="s">
        <v>8498</v>
      </c>
      <c r="C11824" s="2" t="s">
        <v>8499</v>
      </c>
      <c r="D11824" s="2" t="s">
        <v>16</v>
      </c>
      <c r="E11824" s="2" t="s">
        <v>17</v>
      </c>
      <c r="F11824" s="2" t="s">
        <v>18</v>
      </c>
      <c r="G11824" s="2" t="s">
        <v>19</v>
      </c>
      <c r="H11824" s="2" t="s">
        <v>1737</v>
      </c>
      <c r="I11824" s="2">
        <v>660</v>
      </c>
      <c r="J11824" s="2">
        <v>0</v>
      </c>
      <c r="K11824" s="2">
        <v>18</v>
      </c>
      <c r="L11824" s="3">
        <v>44958</v>
      </c>
      <c r="M11824" s="3">
        <v>47362</v>
      </c>
      <c r="N11824" s="2" t="s">
        <v>395</v>
      </c>
    </row>
    <row r="11825" spans="2:14" x14ac:dyDescent="0.25">
      <c r="B11825" s="2" t="s">
        <v>8498</v>
      </c>
      <c r="C11825" s="2" t="s">
        <v>8499</v>
      </c>
      <c r="D11825" s="2" t="s">
        <v>16</v>
      </c>
      <c r="E11825" s="2" t="s">
        <v>17</v>
      </c>
      <c r="F11825" s="2" t="s">
        <v>18</v>
      </c>
      <c r="G11825" s="2" t="s">
        <v>19</v>
      </c>
      <c r="H11825" s="2" t="s">
        <v>1737</v>
      </c>
      <c r="I11825" s="2">
        <v>660</v>
      </c>
      <c r="J11825" s="2">
        <v>0</v>
      </c>
      <c r="K11825" s="2">
        <v>301250501006</v>
      </c>
      <c r="L11825" s="3">
        <v>45796</v>
      </c>
      <c r="M11825" s="3">
        <v>47604</v>
      </c>
      <c r="N11825" s="2" t="s">
        <v>395</v>
      </c>
    </row>
    <row r="11826" spans="2:14" x14ac:dyDescent="0.25">
      <c r="B11826" s="2" t="s">
        <v>8498</v>
      </c>
      <c r="C11826" s="2" t="s">
        <v>8499</v>
      </c>
      <c r="D11826" s="2" t="s">
        <v>16</v>
      </c>
      <c r="E11826" s="2" t="s">
        <v>17</v>
      </c>
      <c r="F11826" s="2" t="s">
        <v>18</v>
      </c>
      <c r="G11826" s="2" t="s">
        <v>19</v>
      </c>
      <c r="H11826" s="2" t="s">
        <v>1737</v>
      </c>
      <c r="I11826" s="2">
        <v>660</v>
      </c>
      <c r="J11826" s="2">
        <v>0</v>
      </c>
      <c r="K11826" s="2">
        <v>301250701005</v>
      </c>
      <c r="L11826" s="3">
        <v>45848</v>
      </c>
      <c r="M11826" s="3">
        <v>47574</v>
      </c>
      <c r="N11826" s="2" t="s">
        <v>395</v>
      </c>
    </row>
    <row r="11827" spans="2:14" x14ac:dyDescent="0.25">
      <c r="B11827" s="2" t="s">
        <v>8498</v>
      </c>
      <c r="C11827" s="2" t="s">
        <v>8499</v>
      </c>
      <c r="D11827" s="2" t="s">
        <v>16</v>
      </c>
      <c r="E11827" s="2" t="s">
        <v>17</v>
      </c>
      <c r="F11827" s="2" t="s">
        <v>18</v>
      </c>
      <c r="G11827" s="2" t="s">
        <v>19</v>
      </c>
      <c r="H11827" s="2" t="s">
        <v>1737</v>
      </c>
      <c r="I11827" s="2">
        <v>660</v>
      </c>
      <c r="J11827" s="2">
        <v>0</v>
      </c>
      <c r="K11827" s="2">
        <v>301250701007</v>
      </c>
      <c r="L11827" s="3">
        <v>45848</v>
      </c>
      <c r="M11827" s="3">
        <v>47635</v>
      </c>
      <c r="N11827" s="2" t="s">
        <v>395</v>
      </c>
    </row>
    <row r="11828" spans="2:14" x14ac:dyDescent="0.25">
      <c r="B11828" s="2" t="s">
        <v>8498</v>
      </c>
      <c r="C11828" s="2" t="s">
        <v>8499</v>
      </c>
      <c r="D11828" s="2" t="s">
        <v>16</v>
      </c>
      <c r="E11828" s="2" t="s">
        <v>17</v>
      </c>
      <c r="F11828" s="2" t="s">
        <v>18</v>
      </c>
      <c r="G11828" s="2" t="s">
        <v>19</v>
      </c>
      <c r="H11828" s="2" t="s">
        <v>1737</v>
      </c>
      <c r="I11828" s="2">
        <v>660</v>
      </c>
      <c r="J11828" s="2">
        <v>0</v>
      </c>
      <c r="K11828" s="2">
        <v>301250701008</v>
      </c>
      <c r="L11828" s="3">
        <v>45848</v>
      </c>
      <c r="M11828" s="3">
        <v>47665</v>
      </c>
      <c r="N11828" s="2" t="s">
        <v>395</v>
      </c>
    </row>
    <row r="11829" spans="2:14" x14ac:dyDescent="0.25">
      <c r="B11829" s="2" t="s">
        <v>8498</v>
      </c>
      <c r="C11829" s="2" t="s">
        <v>8499</v>
      </c>
      <c r="D11829" s="2" t="s">
        <v>16</v>
      </c>
      <c r="E11829" s="2" t="s">
        <v>17</v>
      </c>
      <c r="F11829" s="2" t="s">
        <v>18</v>
      </c>
      <c r="G11829" s="2" t="s">
        <v>19</v>
      </c>
      <c r="H11829" s="2" t="s">
        <v>1737</v>
      </c>
      <c r="I11829" s="2">
        <v>660</v>
      </c>
      <c r="J11829" s="2">
        <v>0</v>
      </c>
      <c r="K11829" s="2">
        <v>301250705009</v>
      </c>
      <c r="L11829" s="3">
        <v>45875</v>
      </c>
      <c r="M11829" s="3">
        <v>47665</v>
      </c>
      <c r="N11829" s="2" t="s">
        <v>395</v>
      </c>
    </row>
    <row r="11830" spans="2:14" x14ac:dyDescent="0.25">
      <c r="B11830" s="2" t="s">
        <v>8498</v>
      </c>
      <c r="C11830" s="2" t="s">
        <v>8499</v>
      </c>
      <c r="D11830" s="2" t="s">
        <v>16</v>
      </c>
      <c r="E11830" s="2" t="s">
        <v>17</v>
      </c>
      <c r="F11830" s="2" t="s">
        <v>18</v>
      </c>
      <c r="G11830" s="2" t="s">
        <v>19</v>
      </c>
      <c r="H11830" s="2" t="s">
        <v>1737</v>
      </c>
      <c r="I11830" s="2">
        <v>660</v>
      </c>
      <c r="J11830" s="2">
        <v>0</v>
      </c>
      <c r="K11830" s="2">
        <v>301250805012</v>
      </c>
      <c r="L11830" s="3">
        <v>45875</v>
      </c>
      <c r="M11830" s="3">
        <v>47696</v>
      </c>
      <c r="N11830" s="2" t="s">
        <v>395</v>
      </c>
    </row>
    <row r="11831" spans="2:14" x14ac:dyDescent="0.25">
      <c r="B11831" s="2" t="s">
        <v>8500</v>
      </c>
      <c r="C11831" s="2" t="s">
        <v>8501</v>
      </c>
      <c r="D11831" s="2" t="s">
        <v>16</v>
      </c>
      <c r="E11831" s="2" t="s">
        <v>17</v>
      </c>
      <c r="F11831" s="2" t="s">
        <v>18</v>
      </c>
      <c r="G11831" s="2" t="s">
        <v>19</v>
      </c>
      <c r="H11831" s="2" t="s">
        <v>1737</v>
      </c>
      <c r="I11831" s="2">
        <v>4</v>
      </c>
      <c r="J11831" s="2">
        <v>0</v>
      </c>
      <c r="K11831" s="2">
        <v>1</v>
      </c>
      <c r="L11831" s="3">
        <v>45730</v>
      </c>
      <c r="M11831" s="3">
        <v>47484</v>
      </c>
      <c r="N11831" s="2" t="s">
        <v>395</v>
      </c>
    </row>
    <row r="11832" spans="2:14" x14ac:dyDescent="0.25">
      <c r="B11832" s="2" t="s">
        <v>8500</v>
      </c>
      <c r="C11832" s="2" t="s">
        <v>8501</v>
      </c>
      <c r="D11832" s="2" t="s">
        <v>16</v>
      </c>
      <c r="E11832" s="2" t="s">
        <v>17</v>
      </c>
      <c r="F11832" s="2" t="s">
        <v>18</v>
      </c>
      <c r="G11832" s="2" t="s">
        <v>19</v>
      </c>
      <c r="H11832" s="2" t="s">
        <v>1737</v>
      </c>
      <c r="I11832" s="2">
        <v>4</v>
      </c>
      <c r="J11832" s="2">
        <v>0</v>
      </c>
      <c r="K11832" s="2">
        <v>2</v>
      </c>
      <c r="L11832" s="3">
        <v>45730</v>
      </c>
      <c r="M11832" s="3">
        <v>47484</v>
      </c>
      <c r="N11832" s="2" t="s">
        <v>395</v>
      </c>
    </row>
    <row r="11833" spans="2:14" x14ac:dyDescent="0.25">
      <c r="B11833" s="2" t="s">
        <v>8500</v>
      </c>
      <c r="C11833" s="2" t="s">
        <v>8501</v>
      </c>
      <c r="D11833" s="2" t="s">
        <v>16</v>
      </c>
      <c r="E11833" s="2" t="s">
        <v>17</v>
      </c>
      <c r="F11833" s="2" t="s">
        <v>18</v>
      </c>
      <c r="G11833" s="2" t="s">
        <v>19</v>
      </c>
      <c r="H11833" s="2" t="s">
        <v>1737</v>
      </c>
      <c r="I11833" s="2">
        <v>4</v>
      </c>
      <c r="J11833" s="2">
        <v>0</v>
      </c>
      <c r="K11833" s="2">
        <v>1001</v>
      </c>
      <c r="L11833" s="3">
        <v>45680</v>
      </c>
      <c r="M11833" s="3">
        <v>47484</v>
      </c>
      <c r="N11833" s="2" t="s">
        <v>395</v>
      </c>
    </row>
    <row r="11834" spans="2:14" x14ac:dyDescent="0.25">
      <c r="B11834" s="2" t="s">
        <v>8500</v>
      </c>
      <c r="C11834" s="2" t="s">
        <v>8501</v>
      </c>
      <c r="D11834" s="2" t="s">
        <v>16</v>
      </c>
      <c r="E11834" s="2" t="s">
        <v>17</v>
      </c>
      <c r="F11834" s="2" t="s">
        <v>18</v>
      </c>
      <c r="G11834" s="2" t="s">
        <v>19</v>
      </c>
      <c r="H11834" s="2" t="s">
        <v>1737</v>
      </c>
      <c r="I11834" s="2">
        <v>4</v>
      </c>
      <c r="J11834" s="2">
        <v>0</v>
      </c>
      <c r="K11834" s="2">
        <v>17</v>
      </c>
      <c r="L11834" s="3">
        <v>44958</v>
      </c>
      <c r="M11834" s="3">
        <v>47362</v>
      </c>
      <c r="N11834" s="2" t="s">
        <v>395</v>
      </c>
    </row>
    <row r="11835" spans="2:14" x14ac:dyDescent="0.25">
      <c r="B11835" s="2" t="s">
        <v>8500</v>
      </c>
      <c r="C11835" s="2" t="s">
        <v>8501</v>
      </c>
      <c r="D11835" s="2" t="s">
        <v>16</v>
      </c>
      <c r="E11835" s="2" t="s">
        <v>17</v>
      </c>
      <c r="F11835" s="2" t="s">
        <v>18</v>
      </c>
      <c r="G11835" s="2" t="s">
        <v>19</v>
      </c>
      <c r="H11835" s="2" t="s">
        <v>1737</v>
      </c>
      <c r="I11835" s="2">
        <v>4</v>
      </c>
      <c r="J11835" s="2">
        <v>0</v>
      </c>
      <c r="K11835" s="2">
        <v>18</v>
      </c>
      <c r="L11835" s="3">
        <v>44958</v>
      </c>
      <c r="M11835" s="3">
        <v>47362</v>
      </c>
      <c r="N11835" s="2" t="s">
        <v>395</v>
      </c>
    </row>
    <row r="11836" spans="2:14" x14ac:dyDescent="0.25">
      <c r="B11836" s="2" t="s">
        <v>8500</v>
      </c>
      <c r="C11836" s="2" t="s">
        <v>8501</v>
      </c>
      <c r="D11836" s="2" t="s">
        <v>16</v>
      </c>
      <c r="E11836" s="2" t="s">
        <v>17</v>
      </c>
      <c r="F11836" s="2" t="s">
        <v>18</v>
      </c>
      <c r="G11836" s="2" t="s">
        <v>19</v>
      </c>
      <c r="H11836" s="2" t="s">
        <v>1737</v>
      </c>
      <c r="I11836" s="2">
        <v>4</v>
      </c>
      <c r="J11836" s="2">
        <v>0</v>
      </c>
      <c r="K11836" s="2">
        <v>3012500501005</v>
      </c>
      <c r="L11836" s="3">
        <v>45796</v>
      </c>
      <c r="M11836" s="3">
        <v>47604</v>
      </c>
      <c r="N11836" s="2" t="s">
        <v>395</v>
      </c>
    </row>
    <row r="11837" spans="2:14" x14ac:dyDescent="0.25">
      <c r="B11837" s="2" t="s">
        <v>8500</v>
      </c>
      <c r="C11837" s="2" t="s">
        <v>8501</v>
      </c>
      <c r="D11837" s="2" t="s">
        <v>16</v>
      </c>
      <c r="E11837" s="2" t="s">
        <v>17</v>
      </c>
      <c r="F11837" s="2" t="s">
        <v>18</v>
      </c>
      <c r="G11837" s="2" t="s">
        <v>19</v>
      </c>
      <c r="H11837" s="2" t="s">
        <v>1737</v>
      </c>
      <c r="I11837" s="2">
        <v>4</v>
      </c>
      <c r="J11837" s="2">
        <v>0</v>
      </c>
      <c r="K11837" s="2">
        <v>301250701008</v>
      </c>
      <c r="L11837" s="3">
        <v>45848</v>
      </c>
      <c r="M11837" s="3">
        <v>47665</v>
      </c>
      <c r="N11837" s="2" t="s">
        <v>395</v>
      </c>
    </row>
    <row r="11838" spans="2:14" x14ac:dyDescent="0.25">
      <c r="B11838" s="2" t="s">
        <v>8500</v>
      </c>
      <c r="C11838" s="2" t="s">
        <v>8501</v>
      </c>
      <c r="D11838" s="2" t="s">
        <v>16</v>
      </c>
      <c r="E11838" s="2" t="s">
        <v>17</v>
      </c>
      <c r="F11838" s="2" t="s">
        <v>18</v>
      </c>
      <c r="G11838" s="2" t="s">
        <v>19</v>
      </c>
      <c r="H11838" s="2" t="s">
        <v>1737</v>
      </c>
      <c r="I11838" s="2">
        <v>4</v>
      </c>
      <c r="J11838" s="2">
        <v>4</v>
      </c>
      <c r="K11838" s="2">
        <v>301250705010</v>
      </c>
      <c r="L11838" s="3">
        <v>45902</v>
      </c>
      <c r="M11838" s="3">
        <v>47665</v>
      </c>
      <c r="N11838" s="2" t="s">
        <v>395</v>
      </c>
    </row>
    <row r="11839" spans="2:14" x14ac:dyDescent="0.25">
      <c r="B11839" s="2" t="s">
        <v>8500</v>
      </c>
      <c r="C11839" s="2" t="s">
        <v>8501</v>
      </c>
      <c r="D11839" s="2" t="s">
        <v>16</v>
      </c>
      <c r="E11839" s="2" t="s">
        <v>17</v>
      </c>
      <c r="F11839" s="2" t="s">
        <v>18</v>
      </c>
      <c r="G11839" s="2" t="s">
        <v>19</v>
      </c>
      <c r="H11839" s="2" t="s">
        <v>1737</v>
      </c>
      <c r="I11839" s="2">
        <v>4</v>
      </c>
      <c r="J11839" s="2">
        <v>0</v>
      </c>
      <c r="K11839" s="2">
        <v>301250705011</v>
      </c>
      <c r="L11839" s="3">
        <v>45875</v>
      </c>
      <c r="M11839" s="3">
        <v>47665</v>
      </c>
      <c r="N11839" s="2" t="s">
        <v>395</v>
      </c>
    </row>
    <row r="11840" spans="2:14" x14ac:dyDescent="0.25">
      <c r="B11840" s="2" t="s">
        <v>8500</v>
      </c>
      <c r="C11840" s="2" t="s">
        <v>8501</v>
      </c>
      <c r="D11840" s="2" t="s">
        <v>16</v>
      </c>
      <c r="E11840" s="2" t="s">
        <v>17</v>
      </c>
      <c r="F11840" s="2" t="s">
        <v>18</v>
      </c>
      <c r="G11840" s="2" t="s">
        <v>19</v>
      </c>
      <c r="H11840" s="2" t="s">
        <v>1737</v>
      </c>
      <c r="I11840" s="2">
        <v>4</v>
      </c>
      <c r="J11840" s="2">
        <v>0</v>
      </c>
      <c r="K11840" s="2">
        <v>301250805013</v>
      </c>
      <c r="L11840" s="3">
        <v>45902</v>
      </c>
      <c r="M11840" s="3">
        <v>47696</v>
      </c>
      <c r="N11840" s="2" t="s">
        <v>395</v>
      </c>
    </row>
    <row r="11841" spans="2:14" x14ac:dyDescent="0.25">
      <c r="B11841" s="2" t="s">
        <v>8500</v>
      </c>
      <c r="C11841" s="2" t="s">
        <v>8501</v>
      </c>
      <c r="D11841" s="2" t="s">
        <v>16</v>
      </c>
      <c r="E11841" s="2" t="s">
        <v>17</v>
      </c>
      <c r="F11841" s="2" t="s">
        <v>18</v>
      </c>
      <c r="G11841" s="2" t="s">
        <v>19</v>
      </c>
      <c r="H11841" s="2" t="s">
        <v>1737</v>
      </c>
      <c r="I11841" s="2">
        <v>4</v>
      </c>
      <c r="J11841" s="2">
        <v>0</v>
      </c>
      <c r="K11841" s="2">
        <v>301250901014</v>
      </c>
      <c r="L11841" s="3">
        <v>45922</v>
      </c>
      <c r="M11841" s="3">
        <v>47727</v>
      </c>
      <c r="N11841" s="2" t="s">
        <v>395</v>
      </c>
    </row>
    <row r="11842" spans="2:14" x14ac:dyDescent="0.25">
      <c r="B11842" s="2" t="s">
        <v>8500</v>
      </c>
      <c r="C11842" s="2" t="s">
        <v>8501</v>
      </c>
      <c r="D11842" s="2" t="s">
        <v>16</v>
      </c>
      <c r="E11842" s="2" t="s">
        <v>181</v>
      </c>
      <c r="F11842" s="2" t="s">
        <v>18</v>
      </c>
      <c r="G11842" s="2" t="s">
        <v>19</v>
      </c>
      <c r="H11842" s="2" t="s">
        <v>1737</v>
      </c>
      <c r="I11842" s="2">
        <v>4</v>
      </c>
      <c r="J11842" s="2">
        <v>0</v>
      </c>
      <c r="K11842" s="2">
        <v>301250901014</v>
      </c>
      <c r="L11842" s="3">
        <v>45922</v>
      </c>
      <c r="M11842" s="3">
        <v>47727</v>
      </c>
      <c r="N11842" s="2" t="s">
        <v>395</v>
      </c>
    </row>
    <row r="11843" spans="2:14" x14ac:dyDescent="0.25">
      <c r="B11843" s="2" t="s">
        <v>8502</v>
      </c>
      <c r="C11843" s="2" t="s">
        <v>8503</v>
      </c>
      <c r="D11843" s="2" t="s">
        <v>28</v>
      </c>
      <c r="E11843" s="2" t="s">
        <v>17</v>
      </c>
      <c r="F11843" s="2" t="s">
        <v>29</v>
      </c>
      <c r="G11843" s="2" t="s">
        <v>29</v>
      </c>
      <c r="H11843" s="2" t="s">
        <v>8504</v>
      </c>
      <c r="I11843" s="2">
        <v>2</v>
      </c>
      <c r="J11843" s="2">
        <v>2</v>
      </c>
      <c r="K11843" s="2">
        <v>0</v>
      </c>
      <c r="L11843" s="3">
        <v>44958</v>
      </c>
      <c r="M11843" s="2" t="s">
        <v>30</v>
      </c>
      <c r="N11843" s="2" t="s">
        <v>61</v>
      </c>
    </row>
    <row r="11844" spans="2:14" x14ac:dyDescent="0.25">
      <c r="B11844" s="2" t="s">
        <v>8505</v>
      </c>
      <c r="C11844" s="2" t="s">
        <v>8506</v>
      </c>
      <c r="D11844" s="2" t="s">
        <v>28</v>
      </c>
      <c r="E11844" s="2" t="s">
        <v>17</v>
      </c>
      <c r="F11844" s="2" t="s">
        <v>29</v>
      </c>
      <c r="G11844" s="2" t="s">
        <v>29</v>
      </c>
      <c r="H11844" s="2" t="s">
        <v>8507</v>
      </c>
      <c r="I11844" s="2">
        <v>731</v>
      </c>
      <c r="J11844" s="2">
        <v>731</v>
      </c>
      <c r="K11844" s="2">
        <v>0</v>
      </c>
      <c r="L11844" s="3">
        <v>45855</v>
      </c>
      <c r="M11844" s="2" t="s">
        <v>30</v>
      </c>
      <c r="N11844" s="2" t="s">
        <v>61</v>
      </c>
    </row>
    <row r="11845" spans="2:14" x14ac:dyDescent="0.25">
      <c r="B11845" s="2" t="s">
        <v>8505</v>
      </c>
      <c r="C11845" s="2" t="s">
        <v>8506</v>
      </c>
      <c r="D11845" s="2" t="s">
        <v>28</v>
      </c>
      <c r="E11845" s="2" t="s">
        <v>142</v>
      </c>
      <c r="F11845" s="2" t="s">
        <v>29</v>
      </c>
      <c r="G11845" s="2" t="s">
        <v>29</v>
      </c>
      <c r="H11845" s="2" t="s">
        <v>8507</v>
      </c>
      <c r="I11845" s="2">
        <v>731</v>
      </c>
      <c r="J11845" s="2">
        <v>0</v>
      </c>
      <c r="K11845" s="2">
        <v>0</v>
      </c>
      <c r="L11845" s="3">
        <v>45855</v>
      </c>
      <c r="M11845" s="2" t="s">
        <v>30</v>
      </c>
      <c r="N11845" s="2" t="s">
        <v>61</v>
      </c>
    </row>
    <row r="11846" spans="2:14" x14ac:dyDescent="0.25">
      <c r="B11846" s="2" t="s">
        <v>8508</v>
      </c>
      <c r="C11846" s="2" t="s">
        <v>1188</v>
      </c>
      <c r="D11846" s="2" t="s">
        <v>28</v>
      </c>
      <c r="E11846" s="2" t="s">
        <v>17</v>
      </c>
      <c r="F11846" s="2" t="s">
        <v>29</v>
      </c>
      <c r="G11846" s="2" t="s">
        <v>8509</v>
      </c>
      <c r="H11846" s="2" t="s">
        <v>8510</v>
      </c>
      <c r="I11846" s="2">
        <v>0</v>
      </c>
      <c r="J11846" s="2">
        <v>0</v>
      </c>
      <c r="K11846" s="2">
        <v>0</v>
      </c>
      <c r="L11846" s="3">
        <v>44958</v>
      </c>
      <c r="M11846" s="2" t="s">
        <v>30</v>
      </c>
      <c r="N11846" s="2" t="s">
        <v>61</v>
      </c>
    </row>
    <row r="11847" spans="2:14" x14ac:dyDescent="0.25">
      <c r="B11847" s="2" t="s">
        <v>8508</v>
      </c>
      <c r="C11847" s="2" t="s">
        <v>1188</v>
      </c>
      <c r="D11847" s="2" t="s">
        <v>28</v>
      </c>
      <c r="E11847" s="2" t="s">
        <v>181</v>
      </c>
      <c r="F11847" s="2" t="s">
        <v>29</v>
      </c>
      <c r="G11847" s="2" t="s">
        <v>8509</v>
      </c>
      <c r="H11847" s="2" t="s">
        <v>8510</v>
      </c>
      <c r="I11847" s="2">
        <v>0</v>
      </c>
      <c r="J11847" s="2">
        <v>0</v>
      </c>
      <c r="K11847" s="2">
        <v>0</v>
      </c>
      <c r="L11847" s="3">
        <v>44958</v>
      </c>
      <c r="M11847" s="2" t="s">
        <v>30</v>
      </c>
      <c r="N11847" s="2" t="s">
        <v>61</v>
      </c>
    </row>
    <row r="11848" spans="2:14" x14ac:dyDescent="0.25">
      <c r="B11848" s="2" t="s">
        <v>8508</v>
      </c>
      <c r="C11848" s="2" t="s">
        <v>1188</v>
      </c>
      <c r="D11848" s="2" t="s">
        <v>28</v>
      </c>
      <c r="E11848" s="2" t="s">
        <v>142</v>
      </c>
      <c r="F11848" s="2" t="s">
        <v>29</v>
      </c>
      <c r="G11848" s="2" t="s">
        <v>8509</v>
      </c>
      <c r="H11848" s="2" t="s">
        <v>8510</v>
      </c>
      <c r="I11848" s="2">
        <v>0</v>
      </c>
      <c r="J11848" s="2">
        <v>0</v>
      </c>
      <c r="K11848" s="2">
        <v>0</v>
      </c>
      <c r="L11848" s="3">
        <v>44958</v>
      </c>
      <c r="M11848" s="2" t="s">
        <v>30</v>
      </c>
      <c r="N11848" s="2" t="s">
        <v>61</v>
      </c>
    </row>
    <row r="11849" spans="2:14" x14ac:dyDescent="0.25">
      <c r="B11849" s="2" t="s">
        <v>8511</v>
      </c>
      <c r="C11849" s="2" t="s">
        <v>8512</v>
      </c>
      <c r="D11849" s="2" t="s">
        <v>16</v>
      </c>
      <c r="E11849" s="2" t="s">
        <v>17</v>
      </c>
      <c r="F11849" s="2" t="s">
        <v>18</v>
      </c>
      <c r="G11849" s="2" t="s">
        <v>208</v>
      </c>
      <c r="H11849" s="2" t="s">
        <v>8513</v>
      </c>
      <c r="I11849" s="2">
        <v>0</v>
      </c>
      <c r="J11849" s="2">
        <v>0</v>
      </c>
      <c r="K11849" s="2">
        <v>20200204</v>
      </c>
      <c r="L11849" s="3">
        <v>44958</v>
      </c>
      <c r="M11849" s="3">
        <v>45748</v>
      </c>
      <c r="N11849" s="2" t="s">
        <v>921</v>
      </c>
    </row>
    <row r="11850" spans="2:14" x14ac:dyDescent="0.25">
      <c r="B11850" s="2" t="s">
        <v>8511</v>
      </c>
      <c r="C11850" s="2" t="s">
        <v>8512</v>
      </c>
      <c r="D11850" s="2" t="s">
        <v>16</v>
      </c>
      <c r="E11850" s="2" t="s">
        <v>17</v>
      </c>
      <c r="F11850" s="2" t="s">
        <v>18</v>
      </c>
      <c r="G11850" s="2" t="s">
        <v>208</v>
      </c>
      <c r="H11850" s="2" t="s">
        <v>8513</v>
      </c>
      <c r="I11850" s="2">
        <v>0</v>
      </c>
      <c r="J11850" s="2">
        <v>0</v>
      </c>
      <c r="K11850" s="2">
        <v>20200204</v>
      </c>
      <c r="L11850" s="3">
        <v>45811</v>
      </c>
      <c r="M11850" s="3">
        <v>46419</v>
      </c>
      <c r="N11850" s="2" t="s">
        <v>921</v>
      </c>
    </row>
    <row r="11851" spans="2:14" x14ac:dyDescent="0.25">
      <c r="B11851" s="2" t="s">
        <v>8514</v>
      </c>
      <c r="C11851" s="2" t="s">
        <v>8515</v>
      </c>
      <c r="D11851" s="2" t="s">
        <v>16</v>
      </c>
      <c r="E11851" s="2" t="s">
        <v>75</v>
      </c>
      <c r="F11851" s="2" t="s">
        <v>18</v>
      </c>
      <c r="G11851" s="2" t="s">
        <v>208</v>
      </c>
      <c r="H11851" s="2" t="s">
        <v>8513</v>
      </c>
      <c r="I11851" s="2">
        <v>0</v>
      </c>
      <c r="J11851" s="2">
        <v>0</v>
      </c>
      <c r="K11851" s="2">
        <v>20200204</v>
      </c>
      <c r="L11851" s="3">
        <v>44958</v>
      </c>
      <c r="M11851" s="3">
        <v>45692</v>
      </c>
      <c r="N11851" s="2" t="s">
        <v>921</v>
      </c>
    </row>
    <row r="11852" spans="2:14" x14ac:dyDescent="0.25">
      <c r="B11852" s="2" t="s">
        <v>8514</v>
      </c>
      <c r="C11852" s="2" t="s">
        <v>8515</v>
      </c>
      <c r="D11852" s="2" t="s">
        <v>16</v>
      </c>
      <c r="E11852" s="2" t="s">
        <v>75</v>
      </c>
      <c r="F11852" s="2" t="s">
        <v>18</v>
      </c>
      <c r="G11852" s="2" t="s">
        <v>208</v>
      </c>
      <c r="H11852" s="2" t="s">
        <v>8513</v>
      </c>
      <c r="I11852" s="2">
        <v>0</v>
      </c>
      <c r="J11852" s="2">
        <v>0</v>
      </c>
      <c r="K11852" s="2" t="s">
        <v>8516</v>
      </c>
      <c r="L11852" s="3">
        <v>45725</v>
      </c>
      <c r="M11852" s="3">
        <v>46419</v>
      </c>
      <c r="N11852" s="2" t="s">
        <v>921</v>
      </c>
    </row>
    <row r="11853" spans="2:14" x14ac:dyDescent="0.25">
      <c r="B11853" s="2" t="s">
        <v>8514</v>
      </c>
      <c r="C11853" s="2" t="s">
        <v>8515</v>
      </c>
      <c r="D11853" s="2" t="s">
        <v>16</v>
      </c>
      <c r="E11853" s="2" t="s">
        <v>17</v>
      </c>
      <c r="F11853" s="2" t="s">
        <v>18</v>
      </c>
      <c r="G11853" s="2" t="s">
        <v>208</v>
      </c>
      <c r="H11853" s="2" t="s">
        <v>8513</v>
      </c>
      <c r="I11853" s="2">
        <v>0</v>
      </c>
      <c r="J11853" s="2">
        <v>0</v>
      </c>
      <c r="K11853" s="2">
        <v>20200204</v>
      </c>
      <c r="L11853" s="3">
        <v>44958</v>
      </c>
      <c r="M11853" s="3">
        <v>45692</v>
      </c>
      <c r="N11853" s="2" t="s">
        <v>921</v>
      </c>
    </row>
    <row r="11854" spans="2:14" x14ac:dyDescent="0.25">
      <c r="B11854" s="2" t="s">
        <v>8514</v>
      </c>
      <c r="C11854" s="2" t="s">
        <v>8515</v>
      </c>
      <c r="D11854" s="2" t="s">
        <v>16</v>
      </c>
      <c r="E11854" s="2" t="s">
        <v>17</v>
      </c>
      <c r="F11854" s="2" t="s">
        <v>18</v>
      </c>
      <c r="G11854" s="2" t="s">
        <v>208</v>
      </c>
      <c r="H11854" s="2" t="s">
        <v>8513</v>
      </c>
      <c r="I11854" s="2">
        <v>0</v>
      </c>
      <c r="J11854" s="2">
        <v>0</v>
      </c>
      <c r="K11854" s="2" t="s">
        <v>8516</v>
      </c>
      <c r="L11854" s="3">
        <v>45725</v>
      </c>
      <c r="M11854" s="3">
        <v>46419</v>
      </c>
      <c r="N11854" s="2" t="s">
        <v>921</v>
      </c>
    </row>
    <row r="11855" spans="2:14" x14ac:dyDescent="0.25">
      <c r="B11855" s="2" t="s">
        <v>8517</v>
      </c>
      <c r="C11855" s="2" t="s">
        <v>8518</v>
      </c>
      <c r="D11855" s="2" t="s">
        <v>16</v>
      </c>
      <c r="E11855" s="2" t="s">
        <v>75</v>
      </c>
      <c r="F11855" s="2" t="s">
        <v>18</v>
      </c>
      <c r="G11855" s="2" t="s">
        <v>208</v>
      </c>
      <c r="H11855" s="2" t="s">
        <v>8513</v>
      </c>
      <c r="I11855" s="2">
        <v>0</v>
      </c>
      <c r="J11855" s="2">
        <v>0</v>
      </c>
      <c r="K11855" s="2">
        <v>20200204</v>
      </c>
      <c r="L11855" s="3">
        <v>44958</v>
      </c>
      <c r="M11855" s="3">
        <v>45692</v>
      </c>
      <c r="N11855" s="2" t="s">
        <v>921</v>
      </c>
    </row>
    <row r="11856" spans="2:14" x14ac:dyDescent="0.25">
      <c r="B11856" s="2" t="s">
        <v>8517</v>
      </c>
      <c r="C11856" s="2" t="s">
        <v>8518</v>
      </c>
      <c r="D11856" s="2" t="s">
        <v>16</v>
      </c>
      <c r="E11856" s="2" t="s">
        <v>75</v>
      </c>
      <c r="F11856" s="2" t="s">
        <v>18</v>
      </c>
      <c r="G11856" s="2" t="s">
        <v>208</v>
      </c>
      <c r="H11856" s="2" t="s">
        <v>8513</v>
      </c>
      <c r="I11856" s="2">
        <v>0</v>
      </c>
      <c r="J11856" s="2">
        <v>0</v>
      </c>
      <c r="K11856" s="2" t="s">
        <v>8516</v>
      </c>
      <c r="L11856" s="3">
        <v>45725</v>
      </c>
      <c r="M11856" s="3">
        <v>46419</v>
      </c>
      <c r="N11856" s="2" t="s">
        <v>921</v>
      </c>
    </row>
    <row r="11857" spans="2:14" x14ac:dyDescent="0.25">
      <c r="B11857" s="2" t="s">
        <v>8517</v>
      </c>
      <c r="C11857" s="2" t="s">
        <v>8518</v>
      </c>
      <c r="D11857" s="2" t="s">
        <v>16</v>
      </c>
      <c r="E11857" s="2" t="s">
        <v>17</v>
      </c>
      <c r="F11857" s="2" t="s">
        <v>18</v>
      </c>
      <c r="G11857" s="2" t="s">
        <v>208</v>
      </c>
      <c r="H11857" s="2" t="s">
        <v>8513</v>
      </c>
      <c r="I11857" s="2">
        <v>0</v>
      </c>
      <c r="J11857" s="2">
        <v>0</v>
      </c>
      <c r="K11857" s="2">
        <v>20200204</v>
      </c>
      <c r="L11857" s="3">
        <v>44958</v>
      </c>
      <c r="M11857" s="3">
        <v>45692</v>
      </c>
      <c r="N11857" s="2" t="s">
        <v>921</v>
      </c>
    </row>
    <row r="11858" spans="2:14" x14ac:dyDescent="0.25">
      <c r="B11858" s="2" t="s">
        <v>8517</v>
      </c>
      <c r="C11858" s="2" t="s">
        <v>8518</v>
      </c>
      <c r="D11858" s="2" t="s">
        <v>16</v>
      </c>
      <c r="E11858" s="2" t="s">
        <v>17</v>
      </c>
      <c r="F11858" s="2" t="s">
        <v>18</v>
      </c>
      <c r="G11858" s="2" t="s">
        <v>208</v>
      </c>
      <c r="H11858" s="2" t="s">
        <v>8513</v>
      </c>
      <c r="I11858" s="2">
        <v>0</v>
      </c>
      <c r="J11858" s="2">
        <v>0</v>
      </c>
      <c r="K11858" s="2" t="s">
        <v>8516</v>
      </c>
      <c r="L11858" s="3">
        <v>45725</v>
      </c>
      <c r="M11858" s="3">
        <v>46419</v>
      </c>
      <c r="N11858" s="2" t="s">
        <v>921</v>
      </c>
    </row>
    <row r="11859" spans="2:14" x14ac:dyDescent="0.25">
      <c r="B11859" s="2" t="s">
        <v>8519</v>
      </c>
      <c r="C11859" s="2" t="s">
        <v>8520</v>
      </c>
      <c r="D11859" s="2" t="s">
        <v>16</v>
      </c>
      <c r="E11859" s="2" t="s">
        <v>75</v>
      </c>
      <c r="F11859" s="2" t="s">
        <v>18</v>
      </c>
      <c r="G11859" s="2" t="s">
        <v>208</v>
      </c>
      <c r="H11859" s="2" t="s">
        <v>8513</v>
      </c>
      <c r="I11859" s="2">
        <v>0</v>
      </c>
      <c r="J11859" s="2">
        <v>0</v>
      </c>
      <c r="K11859" s="2" t="s">
        <v>8521</v>
      </c>
      <c r="L11859" s="3">
        <v>44958</v>
      </c>
      <c r="M11859" s="3">
        <v>45689</v>
      </c>
      <c r="N11859" s="2" t="s">
        <v>921</v>
      </c>
    </row>
    <row r="11860" spans="2:14" x14ac:dyDescent="0.25">
      <c r="B11860" s="2" t="s">
        <v>8519</v>
      </c>
      <c r="C11860" s="2" t="s">
        <v>8520</v>
      </c>
      <c r="D11860" s="2" t="s">
        <v>16</v>
      </c>
      <c r="E11860" s="2" t="s">
        <v>17</v>
      </c>
      <c r="F11860" s="2" t="s">
        <v>18</v>
      </c>
      <c r="G11860" s="2" t="s">
        <v>208</v>
      </c>
      <c r="H11860" s="2" t="s">
        <v>8513</v>
      </c>
      <c r="I11860" s="2">
        <v>0</v>
      </c>
      <c r="J11860" s="2">
        <v>0</v>
      </c>
      <c r="K11860" s="2" t="s">
        <v>8521</v>
      </c>
      <c r="L11860" s="3">
        <v>44958</v>
      </c>
      <c r="M11860" s="3">
        <v>45689</v>
      </c>
      <c r="N11860" s="2" t="s">
        <v>921</v>
      </c>
    </row>
    <row r="11861" spans="2:14" x14ac:dyDescent="0.25">
      <c r="B11861" s="2" t="s">
        <v>8519</v>
      </c>
      <c r="C11861" s="2" t="s">
        <v>8520</v>
      </c>
      <c r="D11861" s="2" t="s">
        <v>16</v>
      </c>
      <c r="E11861" s="2" t="s">
        <v>17</v>
      </c>
      <c r="F11861" s="2" t="s">
        <v>18</v>
      </c>
      <c r="G11861" s="2" t="s">
        <v>208</v>
      </c>
      <c r="H11861" s="2" t="s">
        <v>8513</v>
      </c>
      <c r="I11861" s="2">
        <v>0</v>
      </c>
      <c r="J11861" s="2">
        <v>0</v>
      </c>
      <c r="K11861" s="2" t="s">
        <v>8521</v>
      </c>
      <c r="L11861" s="3">
        <v>45813</v>
      </c>
      <c r="M11861" s="3">
        <v>46419</v>
      </c>
      <c r="N11861" s="2" t="s">
        <v>921</v>
      </c>
    </row>
    <row r="11862" spans="2:14" x14ac:dyDescent="0.25">
      <c r="B11862" s="2" t="s">
        <v>8522</v>
      </c>
      <c r="C11862" s="2" t="s">
        <v>8523</v>
      </c>
      <c r="D11862" s="2" t="s">
        <v>28</v>
      </c>
      <c r="E11862" s="2" t="s">
        <v>17</v>
      </c>
      <c r="F11862" s="2" t="s">
        <v>29</v>
      </c>
      <c r="G11862" s="2" t="s">
        <v>8509</v>
      </c>
      <c r="H11862" s="2" t="s">
        <v>8507</v>
      </c>
      <c r="I11862" s="2">
        <v>1415</v>
      </c>
      <c r="J11862" s="2">
        <v>1415</v>
      </c>
      <c r="K11862" s="2">
        <v>0</v>
      </c>
      <c r="L11862" s="3">
        <v>44958</v>
      </c>
      <c r="M11862" s="2" t="s">
        <v>30</v>
      </c>
      <c r="N11862" s="2" t="s">
        <v>61</v>
      </c>
    </row>
    <row r="11863" spans="2:14" x14ac:dyDescent="0.25">
      <c r="B11863" s="2" t="s">
        <v>8524</v>
      </c>
      <c r="C11863" s="2" t="s">
        <v>8525</v>
      </c>
      <c r="D11863" s="2" t="s">
        <v>28</v>
      </c>
      <c r="E11863" s="2" t="s">
        <v>17</v>
      </c>
      <c r="F11863" s="2" t="s">
        <v>29</v>
      </c>
      <c r="G11863" s="2" t="s">
        <v>29</v>
      </c>
      <c r="H11863" s="2" t="s">
        <v>24</v>
      </c>
      <c r="I11863" s="2">
        <v>0</v>
      </c>
      <c r="J11863" s="2">
        <v>0</v>
      </c>
      <c r="K11863" s="2">
        <v>0</v>
      </c>
      <c r="L11863" s="3">
        <v>44958</v>
      </c>
      <c r="M11863" s="2" t="s">
        <v>30</v>
      </c>
      <c r="N11863" s="2" t="s">
        <v>61</v>
      </c>
    </row>
    <row r="11864" spans="2:14" x14ac:dyDescent="0.25">
      <c r="B11864" s="2" t="s">
        <v>8524</v>
      </c>
      <c r="C11864" s="2" t="s">
        <v>8525</v>
      </c>
      <c r="D11864" s="2" t="s">
        <v>28</v>
      </c>
      <c r="E11864" s="2" t="s">
        <v>1191</v>
      </c>
      <c r="F11864" s="2" t="s">
        <v>29</v>
      </c>
      <c r="G11864" s="2" t="s">
        <v>29</v>
      </c>
      <c r="H11864" s="2" t="s">
        <v>24</v>
      </c>
      <c r="I11864" s="2">
        <v>0</v>
      </c>
      <c r="J11864" s="2">
        <v>0</v>
      </c>
      <c r="K11864" s="2">
        <v>0</v>
      </c>
      <c r="L11864" s="3">
        <v>44958</v>
      </c>
      <c r="M11864" s="2" t="s">
        <v>30</v>
      </c>
      <c r="N11864" s="2" t="s">
        <v>61</v>
      </c>
    </row>
    <row r="11865" spans="2:14" x14ac:dyDescent="0.25">
      <c r="B11865" s="2" t="s">
        <v>8526</v>
      </c>
      <c r="C11865" s="2" t="s">
        <v>1184</v>
      </c>
      <c r="D11865" s="2" t="s">
        <v>28</v>
      </c>
      <c r="E11865" s="2" t="s">
        <v>17</v>
      </c>
      <c r="F11865" s="2" t="s">
        <v>29</v>
      </c>
      <c r="G11865" s="2" t="s">
        <v>29</v>
      </c>
      <c r="H11865" s="2" t="s">
        <v>24</v>
      </c>
      <c r="I11865" s="2">
        <v>542</v>
      </c>
      <c r="J11865" s="2">
        <v>542</v>
      </c>
      <c r="K11865" s="2">
        <v>0</v>
      </c>
      <c r="L11865" s="3">
        <v>44958</v>
      </c>
      <c r="M11865" s="2" t="s">
        <v>30</v>
      </c>
      <c r="N11865" s="2" t="s">
        <v>317</v>
      </c>
    </row>
    <row r="11866" spans="2:14" x14ac:dyDescent="0.25">
      <c r="B11866" s="2" t="s">
        <v>8527</v>
      </c>
      <c r="C11866" s="2" t="s">
        <v>1182</v>
      </c>
      <c r="D11866" s="2" t="s">
        <v>28</v>
      </c>
      <c r="E11866" s="2" t="s">
        <v>17</v>
      </c>
      <c r="F11866" s="2" t="s">
        <v>29</v>
      </c>
      <c r="G11866" s="2" t="s">
        <v>8509</v>
      </c>
      <c r="H11866" s="2" t="s">
        <v>8510</v>
      </c>
      <c r="I11866" s="2">
        <v>903</v>
      </c>
      <c r="J11866" s="2">
        <v>903</v>
      </c>
      <c r="K11866" s="2">
        <v>0</v>
      </c>
      <c r="L11866" s="3">
        <v>44958</v>
      </c>
      <c r="M11866" s="2" t="s">
        <v>30</v>
      </c>
      <c r="N11866" s="2" t="s">
        <v>61</v>
      </c>
    </row>
    <row r="11867" spans="2:14" x14ac:dyDescent="0.25">
      <c r="B11867" s="2" t="s">
        <v>8527</v>
      </c>
      <c r="C11867" s="2" t="s">
        <v>1182</v>
      </c>
      <c r="D11867" s="2" t="s">
        <v>28</v>
      </c>
      <c r="E11867" s="2" t="s">
        <v>181</v>
      </c>
      <c r="F11867" s="2" t="s">
        <v>29</v>
      </c>
      <c r="G11867" s="2" t="s">
        <v>8509</v>
      </c>
      <c r="H11867" s="2" t="s">
        <v>8510</v>
      </c>
      <c r="I11867" s="2">
        <v>903</v>
      </c>
      <c r="J11867" s="2">
        <v>0</v>
      </c>
      <c r="K11867" s="2">
        <v>0</v>
      </c>
      <c r="L11867" s="3">
        <v>44958</v>
      </c>
      <c r="M11867" s="2" t="s">
        <v>30</v>
      </c>
      <c r="N11867" s="2" t="s">
        <v>61</v>
      </c>
    </row>
    <row r="11868" spans="2:14" x14ac:dyDescent="0.25">
      <c r="B11868" s="2" t="s">
        <v>8528</v>
      </c>
      <c r="C11868" s="2" t="s">
        <v>8529</v>
      </c>
      <c r="D11868" s="2" t="s">
        <v>28</v>
      </c>
      <c r="E11868" s="2" t="s">
        <v>17</v>
      </c>
      <c r="F11868" s="2" t="s">
        <v>29</v>
      </c>
      <c r="G11868" s="2" t="s">
        <v>8509</v>
      </c>
      <c r="H11868" s="2" t="s">
        <v>8510</v>
      </c>
      <c r="I11868" s="2">
        <v>60</v>
      </c>
      <c r="J11868" s="2">
        <v>54</v>
      </c>
      <c r="K11868" s="2">
        <v>0</v>
      </c>
      <c r="L11868" s="3">
        <v>44958</v>
      </c>
      <c r="M11868" s="2" t="s">
        <v>30</v>
      </c>
      <c r="N11868" s="2" t="s">
        <v>61</v>
      </c>
    </row>
    <row r="11869" spans="2:14" x14ac:dyDescent="0.25">
      <c r="B11869" s="2" t="s">
        <v>8528</v>
      </c>
      <c r="C11869" s="2" t="s">
        <v>8529</v>
      </c>
      <c r="D11869" s="2" t="s">
        <v>28</v>
      </c>
      <c r="E11869" s="2" t="s">
        <v>181</v>
      </c>
      <c r="F11869" s="2" t="s">
        <v>29</v>
      </c>
      <c r="G11869" s="2" t="s">
        <v>8509</v>
      </c>
      <c r="H11869" s="2" t="s">
        <v>8510</v>
      </c>
      <c r="I11869" s="2">
        <v>60</v>
      </c>
      <c r="J11869" s="2">
        <v>6</v>
      </c>
      <c r="K11869" s="2">
        <v>0</v>
      </c>
      <c r="L11869" s="3">
        <v>44958</v>
      </c>
      <c r="M11869" s="2" t="s">
        <v>30</v>
      </c>
      <c r="N11869" s="2" t="s">
        <v>61</v>
      </c>
    </row>
    <row r="11870" spans="2:14" x14ac:dyDescent="0.25">
      <c r="B11870" s="2" t="s">
        <v>8528</v>
      </c>
      <c r="C11870" s="2" t="s">
        <v>8529</v>
      </c>
      <c r="D11870" s="2" t="s">
        <v>28</v>
      </c>
      <c r="E11870" s="2" t="s">
        <v>1191</v>
      </c>
      <c r="F11870" s="2" t="s">
        <v>29</v>
      </c>
      <c r="G11870" s="2" t="s">
        <v>8509</v>
      </c>
      <c r="H11870" s="2" t="s">
        <v>8510</v>
      </c>
      <c r="I11870" s="2">
        <v>60</v>
      </c>
      <c r="J11870" s="2">
        <v>0</v>
      </c>
      <c r="K11870" s="2">
        <v>0</v>
      </c>
      <c r="L11870" s="3">
        <v>44958</v>
      </c>
      <c r="M11870" s="2" t="s">
        <v>30</v>
      </c>
      <c r="N11870" s="2" t="s">
        <v>61</v>
      </c>
    </row>
    <row r="11871" spans="2:14" x14ac:dyDescent="0.25">
      <c r="B11871" s="2" t="s">
        <v>8530</v>
      </c>
      <c r="C11871" s="2" t="s">
        <v>8531</v>
      </c>
      <c r="D11871" s="2" t="s">
        <v>28</v>
      </c>
      <c r="E11871" s="2" t="s">
        <v>17</v>
      </c>
      <c r="F11871" s="2" t="s">
        <v>29</v>
      </c>
      <c r="G11871" s="2" t="s">
        <v>29</v>
      </c>
      <c r="H11871" s="2" t="s">
        <v>8532</v>
      </c>
      <c r="I11871" s="2">
        <v>0</v>
      </c>
      <c r="J11871" s="2">
        <v>0</v>
      </c>
      <c r="K11871" s="2">
        <v>0</v>
      </c>
      <c r="L11871" s="3">
        <v>44958</v>
      </c>
      <c r="M11871" s="2" t="s">
        <v>30</v>
      </c>
      <c r="N11871" s="2" t="s">
        <v>61</v>
      </c>
    </row>
    <row r="11872" spans="2:14" x14ac:dyDescent="0.25">
      <c r="B11872" s="2" t="s">
        <v>8533</v>
      </c>
      <c r="C11872" s="2" t="s">
        <v>1179</v>
      </c>
      <c r="D11872" s="2" t="s">
        <v>28</v>
      </c>
      <c r="E11872" s="2" t="s">
        <v>17</v>
      </c>
      <c r="F11872" s="2" t="s">
        <v>29</v>
      </c>
      <c r="G11872" s="2" t="s">
        <v>24</v>
      </c>
      <c r="H11872" s="2" t="s">
        <v>1180</v>
      </c>
      <c r="I11872" s="2">
        <v>992</v>
      </c>
      <c r="J11872" s="2">
        <v>992</v>
      </c>
      <c r="K11872" s="2">
        <v>0</v>
      </c>
      <c r="L11872" s="3">
        <v>44958</v>
      </c>
      <c r="M11872" s="2" t="s">
        <v>30</v>
      </c>
      <c r="N11872" s="2" t="s">
        <v>317</v>
      </c>
    </row>
    <row r="11873" spans="2:14" x14ac:dyDescent="0.25">
      <c r="B11873" s="2" t="s">
        <v>8533</v>
      </c>
      <c r="C11873" s="2" t="s">
        <v>1179</v>
      </c>
      <c r="D11873" s="2" t="s">
        <v>28</v>
      </c>
      <c r="E11873" s="2" t="s">
        <v>181</v>
      </c>
      <c r="F11873" s="2" t="s">
        <v>29</v>
      </c>
      <c r="G11873" s="2" t="s">
        <v>24</v>
      </c>
      <c r="H11873" s="2" t="s">
        <v>1180</v>
      </c>
      <c r="I11873" s="2">
        <v>992</v>
      </c>
      <c r="J11873" s="2">
        <v>0</v>
      </c>
      <c r="K11873" s="2">
        <v>0</v>
      </c>
      <c r="L11873" s="3">
        <v>44958</v>
      </c>
      <c r="M11873" s="2" t="s">
        <v>30</v>
      </c>
      <c r="N11873" s="2" t="s">
        <v>317</v>
      </c>
    </row>
    <row r="11874" spans="2:14" x14ac:dyDescent="0.25">
      <c r="B11874" s="2" t="s">
        <v>8533</v>
      </c>
      <c r="C11874" s="2" t="s">
        <v>1179</v>
      </c>
      <c r="D11874" s="2" t="s">
        <v>28</v>
      </c>
      <c r="E11874" s="2" t="s">
        <v>1191</v>
      </c>
      <c r="F11874" s="2" t="s">
        <v>29</v>
      </c>
      <c r="G11874" s="2" t="s">
        <v>24</v>
      </c>
      <c r="H11874" s="2" t="s">
        <v>1180</v>
      </c>
      <c r="I11874" s="2">
        <v>992</v>
      </c>
      <c r="J11874" s="2">
        <v>0</v>
      </c>
      <c r="K11874" s="2">
        <v>0</v>
      </c>
      <c r="L11874" s="3">
        <v>44958</v>
      </c>
      <c r="M11874" s="2" t="s">
        <v>30</v>
      </c>
      <c r="N11874" s="2" t="s">
        <v>317</v>
      </c>
    </row>
    <row r="11875" spans="2:14" x14ac:dyDescent="0.25">
      <c r="B11875" s="2" t="s">
        <v>8534</v>
      </c>
      <c r="C11875" s="2" t="s">
        <v>8535</v>
      </c>
      <c r="D11875" s="2" t="s">
        <v>28</v>
      </c>
      <c r="E11875" s="2" t="s">
        <v>17</v>
      </c>
      <c r="F11875" s="2" t="s">
        <v>29</v>
      </c>
      <c r="G11875" s="2" t="s">
        <v>8509</v>
      </c>
      <c r="H11875" s="2" t="s">
        <v>24</v>
      </c>
      <c r="I11875" s="2">
        <v>926</v>
      </c>
      <c r="J11875" s="2">
        <v>926</v>
      </c>
      <c r="K11875" s="2">
        <v>0</v>
      </c>
      <c r="L11875" s="3">
        <v>44958</v>
      </c>
      <c r="M11875" s="2" t="s">
        <v>30</v>
      </c>
      <c r="N11875" s="2" t="s">
        <v>61</v>
      </c>
    </row>
    <row r="11876" spans="2:14" x14ac:dyDescent="0.25">
      <c r="B11876" s="2" t="s">
        <v>8536</v>
      </c>
      <c r="C11876" s="2" t="s">
        <v>1186</v>
      </c>
      <c r="D11876" s="2" t="s">
        <v>28</v>
      </c>
      <c r="E11876" s="2" t="s">
        <v>17</v>
      </c>
      <c r="F11876" s="2" t="s">
        <v>29</v>
      </c>
      <c r="G11876" s="2" t="s">
        <v>29</v>
      </c>
      <c r="H11876" s="2" t="s">
        <v>24</v>
      </c>
      <c r="I11876" s="2">
        <v>564</v>
      </c>
      <c r="J11876" s="2">
        <v>564</v>
      </c>
      <c r="K11876" s="2">
        <v>0</v>
      </c>
      <c r="L11876" s="3">
        <v>44958</v>
      </c>
      <c r="M11876" s="2" t="s">
        <v>30</v>
      </c>
      <c r="N11876" s="2" t="s">
        <v>317</v>
      </c>
    </row>
    <row r="11877" spans="2:14" x14ac:dyDescent="0.25">
      <c r="B11877" s="2" t="s">
        <v>8536</v>
      </c>
      <c r="C11877" s="2" t="s">
        <v>1186</v>
      </c>
      <c r="D11877" s="2" t="s">
        <v>28</v>
      </c>
      <c r="E11877" s="2" t="s">
        <v>181</v>
      </c>
      <c r="F11877" s="2" t="s">
        <v>29</v>
      </c>
      <c r="G11877" s="2" t="s">
        <v>29</v>
      </c>
      <c r="H11877" s="2" t="s">
        <v>24</v>
      </c>
      <c r="I11877" s="2">
        <v>564</v>
      </c>
      <c r="J11877" s="2">
        <v>0</v>
      </c>
      <c r="K11877" s="2">
        <v>0</v>
      </c>
      <c r="L11877" s="3">
        <v>44958</v>
      </c>
      <c r="M11877" s="2" t="s">
        <v>30</v>
      </c>
      <c r="N11877" s="2" t="s">
        <v>317</v>
      </c>
    </row>
    <row r="11878" spans="2:14" x14ac:dyDescent="0.25">
      <c r="B11878" s="2" t="s">
        <v>8536</v>
      </c>
      <c r="C11878" s="2" t="s">
        <v>1186</v>
      </c>
      <c r="D11878" s="2" t="s">
        <v>28</v>
      </c>
      <c r="E11878" s="2" t="s">
        <v>151</v>
      </c>
      <c r="F11878" s="2" t="s">
        <v>29</v>
      </c>
      <c r="G11878" s="2" t="s">
        <v>29</v>
      </c>
      <c r="H11878" s="2" t="s">
        <v>24</v>
      </c>
      <c r="I11878" s="2">
        <v>564</v>
      </c>
      <c r="J11878" s="2">
        <v>0</v>
      </c>
      <c r="K11878" s="2">
        <v>0</v>
      </c>
      <c r="L11878" s="3">
        <v>44958</v>
      </c>
      <c r="M11878" s="2" t="s">
        <v>30</v>
      </c>
      <c r="N11878" s="2" t="s">
        <v>317</v>
      </c>
    </row>
    <row r="11879" spans="2:14" x14ac:dyDescent="0.25">
      <c r="B11879" s="2" t="s">
        <v>8536</v>
      </c>
      <c r="C11879" s="2" t="s">
        <v>1186</v>
      </c>
      <c r="D11879" s="2" t="s">
        <v>28</v>
      </c>
      <c r="E11879" s="2" t="s">
        <v>142</v>
      </c>
      <c r="F11879" s="2" t="s">
        <v>29</v>
      </c>
      <c r="G11879" s="2" t="s">
        <v>29</v>
      </c>
      <c r="H11879" s="2" t="s">
        <v>24</v>
      </c>
      <c r="I11879" s="2">
        <v>564</v>
      </c>
      <c r="J11879" s="2">
        <v>0</v>
      </c>
      <c r="K11879" s="2">
        <v>0</v>
      </c>
      <c r="L11879" s="3">
        <v>44958</v>
      </c>
      <c r="M11879" s="2" t="s">
        <v>30</v>
      </c>
      <c r="N11879" s="2" t="s">
        <v>317</v>
      </c>
    </row>
    <row r="11880" spans="2:14" x14ac:dyDescent="0.25">
      <c r="B11880" s="2" t="s">
        <v>8537</v>
      </c>
      <c r="C11880" s="2" t="s">
        <v>8538</v>
      </c>
      <c r="D11880" s="2" t="s">
        <v>28</v>
      </c>
      <c r="E11880" s="2" t="s">
        <v>17</v>
      </c>
      <c r="F11880" s="2" t="s">
        <v>29</v>
      </c>
      <c r="G11880" s="2" t="s">
        <v>8509</v>
      </c>
      <c r="H11880" s="2" t="s">
        <v>24</v>
      </c>
      <c r="I11880" s="2">
        <v>1</v>
      </c>
      <c r="J11880" s="2">
        <v>1</v>
      </c>
      <c r="K11880" s="2">
        <v>0</v>
      </c>
      <c r="L11880" s="3">
        <v>44958</v>
      </c>
      <c r="M11880" s="2" t="s">
        <v>30</v>
      </c>
      <c r="N11880" s="2" t="s">
        <v>61</v>
      </c>
    </row>
    <row r="11881" spans="2:14" x14ac:dyDescent="0.25">
      <c r="B11881" s="2" t="s">
        <v>8537</v>
      </c>
      <c r="C11881" s="2" t="s">
        <v>8538</v>
      </c>
      <c r="D11881" s="2" t="s">
        <v>28</v>
      </c>
      <c r="E11881" s="2" t="s">
        <v>142</v>
      </c>
      <c r="F11881" s="2" t="s">
        <v>29</v>
      </c>
      <c r="G11881" s="2" t="s">
        <v>8509</v>
      </c>
      <c r="H11881" s="2" t="s">
        <v>24</v>
      </c>
      <c r="I11881" s="2">
        <v>1</v>
      </c>
      <c r="J11881" s="2">
        <v>0</v>
      </c>
      <c r="K11881" s="2">
        <v>0</v>
      </c>
      <c r="L11881" s="3">
        <v>44958</v>
      </c>
      <c r="M11881" s="2" t="s">
        <v>30</v>
      </c>
      <c r="N11881" s="2" t="s">
        <v>61</v>
      </c>
    </row>
    <row r="11882" spans="2:14" x14ac:dyDescent="0.25">
      <c r="B11882" s="2" t="s">
        <v>8539</v>
      </c>
      <c r="C11882" s="2" t="s">
        <v>8540</v>
      </c>
      <c r="D11882" s="2" t="s">
        <v>28</v>
      </c>
      <c r="E11882" s="2" t="s">
        <v>17</v>
      </c>
      <c r="F11882" s="2" t="s">
        <v>29</v>
      </c>
      <c r="G11882" s="2" t="s">
        <v>8509</v>
      </c>
      <c r="H11882" s="2" t="s">
        <v>8510</v>
      </c>
      <c r="I11882" s="2">
        <v>1</v>
      </c>
      <c r="J11882" s="2">
        <v>1</v>
      </c>
      <c r="K11882" s="2">
        <v>0</v>
      </c>
      <c r="L11882" s="3">
        <v>44958</v>
      </c>
      <c r="M11882" s="2" t="s">
        <v>30</v>
      </c>
      <c r="N11882" s="2" t="s">
        <v>61</v>
      </c>
    </row>
    <row r="11883" spans="2:14" x14ac:dyDescent="0.25">
      <c r="B11883" s="2" t="s">
        <v>8539</v>
      </c>
      <c r="C11883" s="2" t="s">
        <v>8540</v>
      </c>
      <c r="D11883" s="2" t="s">
        <v>28</v>
      </c>
      <c r="E11883" s="2" t="s">
        <v>181</v>
      </c>
      <c r="F11883" s="2" t="s">
        <v>29</v>
      </c>
      <c r="G11883" s="2" t="s">
        <v>8509</v>
      </c>
      <c r="H11883" s="2" t="s">
        <v>8510</v>
      </c>
      <c r="I11883" s="2">
        <v>1</v>
      </c>
      <c r="J11883" s="2">
        <v>0</v>
      </c>
      <c r="K11883" s="2">
        <v>0</v>
      </c>
      <c r="L11883" s="3">
        <v>44958</v>
      </c>
      <c r="M11883" s="2" t="s">
        <v>30</v>
      </c>
      <c r="N11883" s="2" t="s">
        <v>61</v>
      </c>
    </row>
    <row r="11884" spans="2:14" x14ac:dyDescent="0.25">
      <c r="B11884" s="2" t="s">
        <v>8539</v>
      </c>
      <c r="C11884" s="2" t="s">
        <v>8540</v>
      </c>
      <c r="D11884" s="2" t="s">
        <v>28</v>
      </c>
      <c r="E11884" s="2" t="s">
        <v>1191</v>
      </c>
      <c r="F11884" s="2" t="s">
        <v>29</v>
      </c>
      <c r="G11884" s="2" t="s">
        <v>8509</v>
      </c>
      <c r="H11884" s="2" t="s">
        <v>8510</v>
      </c>
      <c r="I11884" s="2">
        <v>1</v>
      </c>
      <c r="J11884" s="2">
        <v>0</v>
      </c>
      <c r="K11884" s="2">
        <v>0</v>
      </c>
      <c r="L11884" s="3">
        <v>44958</v>
      </c>
      <c r="M11884" s="2" t="s">
        <v>30</v>
      </c>
      <c r="N11884" s="2" t="s">
        <v>61</v>
      </c>
    </row>
    <row r="11885" spans="2:14" x14ac:dyDescent="0.25">
      <c r="B11885" s="2" t="s">
        <v>8541</v>
      </c>
      <c r="C11885" s="2" t="s">
        <v>8542</v>
      </c>
      <c r="D11885" s="2" t="s">
        <v>16</v>
      </c>
      <c r="E11885" s="2" t="s">
        <v>17</v>
      </c>
      <c r="F11885" s="2" t="s">
        <v>18</v>
      </c>
      <c r="G11885" s="2" t="s">
        <v>208</v>
      </c>
      <c r="H11885" s="2" t="s">
        <v>8513</v>
      </c>
      <c r="I11885" s="2">
        <v>0</v>
      </c>
      <c r="J11885" s="2">
        <v>0</v>
      </c>
      <c r="K11885" s="2" t="s">
        <v>8543</v>
      </c>
      <c r="L11885" s="3">
        <v>45856</v>
      </c>
      <c r="M11885" s="3">
        <v>47635</v>
      </c>
      <c r="N11885" s="2" t="s">
        <v>921</v>
      </c>
    </row>
    <row r="11886" spans="2:14" x14ac:dyDescent="0.25">
      <c r="B11886" s="2" t="s">
        <v>8544</v>
      </c>
      <c r="C11886" s="2" t="s">
        <v>8545</v>
      </c>
      <c r="D11886" s="2" t="s">
        <v>28</v>
      </c>
      <c r="E11886" s="2" t="s">
        <v>17</v>
      </c>
      <c r="F11886" s="2" t="s">
        <v>29</v>
      </c>
      <c r="G11886" s="2" t="s">
        <v>29</v>
      </c>
      <c r="H11886" s="2" t="s">
        <v>8546</v>
      </c>
      <c r="I11886" s="2">
        <v>0</v>
      </c>
      <c r="J11886" s="2">
        <v>0</v>
      </c>
      <c r="K11886" s="2">
        <v>0</v>
      </c>
      <c r="L11886" s="3">
        <v>46077</v>
      </c>
      <c r="M11886" s="2" t="s">
        <v>30</v>
      </c>
      <c r="N11886" s="2" t="s">
        <v>8547</v>
      </c>
    </row>
    <row r="11887" spans="2:14" x14ac:dyDescent="0.25">
      <c r="B11887" s="2" t="s">
        <v>8548</v>
      </c>
      <c r="C11887" s="2" t="s">
        <v>8549</v>
      </c>
      <c r="D11887" s="2" t="s">
        <v>28</v>
      </c>
      <c r="E11887" s="2" t="s">
        <v>17</v>
      </c>
      <c r="F11887" s="2" t="s">
        <v>29</v>
      </c>
      <c r="G11887" s="2" t="s">
        <v>29</v>
      </c>
      <c r="H11887" s="2" t="s">
        <v>8550</v>
      </c>
      <c r="I11887" s="2">
        <v>18</v>
      </c>
      <c r="J11887" s="2">
        <v>18</v>
      </c>
      <c r="K11887" s="2">
        <v>0</v>
      </c>
      <c r="L11887" s="3">
        <v>46077</v>
      </c>
      <c r="M11887" s="2" t="s">
        <v>30</v>
      </c>
      <c r="N11887" s="2" t="s">
        <v>8547</v>
      </c>
    </row>
    <row r="11888" spans="2:14" x14ac:dyDescent="0.25">
      <c r="B11888" s="2" t="s">
        <v>8548</v>
      </c>
      <c r="C11888" s="2" t="s">
        <v>8549</v>
      </c>
      <c r="D11888" s="2" t="s">
        <v>28</v>
      </c>
      <c r="E11888" s="2" t="s">
        <v>142</v>
      </c>
      <c r="F11888" s="2" t="s">
        <v>29</v>
      </c>
      <c r="G11888" s="2" t="s">
        <v>29</v>
      </c>
      <c r="H11888" s="2" t="s">
        <v>8550</v>
      </c>
      <c r="I11888" s="2">
        <v>18</v>
      </c>
      <c r="J11888" s="2">
        <v>0</v>
      </c>
      <c r="K11888" s="2">
        <v>0</v>
      </c>
      <c r="L11888" s="3">
        <v>46077</v>
      </c>
      <c r="M11888" s="2" t="s">
        <v>30</v>
      </c>
      <c r="N11888" s="2" t="s">
        <v>8547</v>
      </c>
    </row>
    <row r="11889" spans="2:14" x14ac:dyDescent="0.25">
      <c r="B11889" s="2" t="s">
        <v>8551</v>
      </c>
      <c r="C11889" s="2" t="s">
        <v>8552</v>
      </c>
      <c r="D11889" s="2" t="s">
        <v>16</v>
      </c>
      <c r="E11889" s="2" t="s">
        <v>17</v>
      </c>
      <c r="F11889" s="2" t="s">
        <v>18</v>
      </c>
      <c r="G11889" s="2" t="s">
        <v>175</v>
      </c>
      <c r="H11889" s="2" t="s">
        <v>8553</v>
      </c>
      <c r="I11889" s="2">
        <v>2484</v>
      </c>
      <c r="J11889" s="2">
        <v>2480</v>
      </c>
      <c r="K11889" s="2" t="s">
        <v>8554</v>
      </c>
      <c r="L11889" s="3">
        <v>46130</v>
      </c>
      <c r="M11889" s="3">
        <v>47939</v>
      </c>
      <c r="N11889" s="2" t="s">
        <v>1415</v>
      </c>
    </row>
    <row r="11890" spans="2:14" x14ac:dyDescent="0.25">
      <c r="B11890" s="2" t="s">
        <v>8551</v>
      </c>
      <c r="C11890" s="2" t="s">
        <v>8552</v>
      </c>
      <c r="D11890" s="2" t="s">
        <v>16</v>
      </c>
      <c r="E11890" s="2" t="s">
        <v>17</v>
      </c>
      <c r="F11890" s="2" t="s">
        <v>18</v>
      </c>
      <c r="G11890" s="2" t="s">
        <v>175</v>
      </c>
      <c r="H11890" s="2" t="s">
        <v>8553</v>
      </c>
      <c r="I11890" s="2">
        <v>2484</v>
      </c>
      <c r="J11890" s="2">
        <v>0</v>
      </c>
      <c r="K11890" s="2" t="s">
        <v>8555</v>
      </c>
      <c r="L11890" s="3">
        <v>45787</v>
      </c>
      <c r="M11890" s="3">
        <v>47604</v>
      </c>
      <c r="N11890" s="2" t="s">
        <v>1415</v>
      </c>
    </row>
    <row r="11891" spans="2:14" x14ac:dyDescent="0.25">
      <c r="B11891" s="2" t="s">
        <v>8551</v>
      </c>
      <c r="C11891" s="2" t="s">
        <v>8552</v>
      </c>
      <c r="D11891" s="2" t="s">
        <v>16</v>
      </c>
      <c r="E11891" s="2" t="s">
        <v>17</v>
      </c>
      <c r="F11891" s="2" t="s">
        <v>18</v>
      </c>
      <c r="G11891" s="2" t="s">
        <v>175</v>
      </c>
      <c r="H11891" s="2" t="s">
        <v>8553</v>
      </c>
      <c r="I11891" s="2">
        <v>2484</v>
      </c>
      <c r="J11891" s="2">
        <v>0</v>
      </c>
      <c r="K11891" s="2" t="s">
        <v>8556</v>
      </c>
      <c r="L11891" s="3">
        <v>45728</v>
      </c>
      <c r="M11891" s="3">
        <v>47543</v>
      </c>
      <c r="N11891" s="2" t="s">
        <v>1415</v>
      </c>
    </row>
    <row r="11892" spans="2:14" x14ac:dyDescent="0.25">
      <c r="B11892" s="2" t="s">
        <v>8551</v>
      </c>
      <c r="C11892" s="2" t="s">
        <v>8552</v>
      </c>
      <c r="D11892" s="2" t="s">
        <v>16</v>
      </c>
      <c r="E11892" s="2" t="s">
        <v>17</v>
      </c>
      <c r="F11892" s="2" t="s">
        <v>18</v>
      </c>
      <c r="G11892" s="2" t="s">
        <v>175</v>
      </c>
      <c r="H11892" s="2" t="s">
        <v>8553</v>
      </c>
      <c r="I11892" s="2">
        <v>2484</v>
      </c>
      <c r="J11892" s="2">
        <v>0</v>
      </c>
      <c r="K11892" s="2" t="s">
        <v>8557</v>
      </c>
      <c r="L11892" s="3">
        <v>44958</v>
      </c>
      <c r="M11892" s="3">
        <v>47239</v>
      </c>
      <c r="N11892" s="2" t="s">
        <v>1415</v>
      </c>
    </row>
    <row r="11893" spans="2:14" x14ac:dyDescent="0.25">
      <c r="B11893" s="2" t="s">
        <v>8551</v>
      </c>
      <c r="C11893" s="2" t="s">
        <v>8552</v>
      </c>
      <c r="D11893" s="2" t="s">
        <v>16</v>
      </c>
      <c r="E11893" s="2" t="s">
        <v>17</v>
      </c>
      <c r="F11893" s="2" t="s">
        <v>18</v>
      </c>
      <c r="G11893" s="2" t="s">
        <v>175</v>
      </c>
      <c r="H11893" s="2" t="s">
        <v>8553</v>
      </c>
      <c r="I11893" s="2">
        <v>2484</v>
      </c>
      <c r="J11893" s="2">
        <v>4</v>
      </c>
      <c r="K11893" s="2" t="s">
        <v>5654</v>
      </c>
      <c r="L11893" s="3">
        <v>45948</v>
      </c>
      <c r="M11893" s="3">
        <v>47757</v>
      </c>
      <c r="N11893" s="2" t="s">
        <v>1415</v>
      </c>
    </row>
    <row r="11894" spans="2:14" x14ac:dyDescent="0.25">
      <c r="B11894" s="2" t="s">
        <v>8551</v>
      </c>
      <c r="C11894" s="2" t="s">
        <v>8552</v>
      </c>
      <c r="D11894" s="2" t="s">
        <v>16</v>
      </c>
      <c r="E11894" s="2" t="s">
        <v>17</v>
      </c>
      <c r="F11894" s="2" t="s">
        <v>18</v>
      </c>
      <c r="G11894" s="2" t="s">
        <v>175</v>
      </c>
      <c r="H11894" s="2" t="s">
        <v>8553</v>
      </c>
      <c r="I11894" s="2">
        <v>2484</v>
      </c>
      <c r="J11894" s="2">
        <v>0</v>
      </c>
      <c r="K11894" s="2" t="s">
        <v>8558</v>
      </c>
      <c r="L11894" s="3">
        <v>44958</v>
      </c>
      <c r="M11894" s="3">
        <v>47362</v>
      </c>
      <c r="N11894" s="2" t="s">
        <v>1415</v>
      </c>
    </row>
    <row r="11895" spans="2:14" x14ac:dyDescent="0.25">
      <c r="B11895" s="2" t="s">
        <v>8551</v>
      </c>
      <c r="C11895" s="2" t="s">
        <v>8552</v>
      </c>
      <c r="D11895" s="2" t="s">
        <v>16</v>
      </c>
      <c r="E11895" s="2" t="s">
        <v>17</v>
      </c>
      <c r="F11895" s="2" t="s">
        <v>18</v>
      </c>
      <c r="G11895" s="2" t="s">
        <v>175</v>
      </c>
      <c r="H11895" s="2" t="s">
        <v>8553</v>
      </c>
      <c r="I11895" s="2">
        <v>2484</v>
      </c>
      <c r="J11895" s="2">
        <v>0</v>
      </c>
      <c r="K11895" s="2" t="s">
        <v>1444</v>
      </c>
      <c r="L11895" s="3">
        <v>45894</v>
      </c>
      <c r="M11895" s="3">
        <v>47696</v>
      </c>
      <c r="N11895" s="2" t="s">
        <v>1415</v>
      </c>
    </row>
    <row r="11896" spans="2:14" x14ac:dyDescent="0.25">
      <c r="B11896" s="2" t="s">
        <v>8551</v>
      </c>
      <c r="C11896" s="2" t="s">
        <v>8552</v>
      </c>
      <c r="D11896" s="2" t="s">
        <v>16</v>
      </c>
      <c r="E11896" s="2" t="s">
        <v>17</v>
      </c>
      <c r="F11896" s="2" t="s">
        <v>18</v>
      </c>
      <c r="G11896" s="2" t="s">
        <v>175</v>
      </c>
      <c r="H11896" s="2" t="s">
        <v>8553</v>
      </c>
      <c r="I11896" s="2">
        <v>2484</v>
      </c>
      <c r="J11896" s="2">
        <v>0</v>
      </c>
      <c r="K11896" s="2" t="s">
        <v>3075</v>
      </c>
      <c r="L11896" s="3">
        <v>45805</v>
      </c>
      <c r="M11896" s="3">
        <v>47604</v>
      </c>
      <c r="N11896" s="2" t="s">
        <v>1415</v>
      </c>
    </row>
    <row r="11897" spans="2:14" x14ac:dyDescent="0.25">
      <c r="B11897" s="2" t="s">
        <v>8551</v>
      </c>
      <c r="C11897" s="2" t="s">
        <v>8552</v>
      </c>
      <c r="D11897" s="2" t="s">
        <v>16</v>
      </c>
      <c r="E11897" s="2" t="s">
        <v>17</v>
      </c>
      <c r="F11897" s="2" t="s">
        <v>18</v>
      </c>
      <c r="G11897" s="2" t="s">
        <v>175</v>
      </c>
      <c r="H11897" s="2" t="s">
        <v>8553</v>
      </c>
      <c r="I11897" s="2">
        <v>2484</v>
      </c>
      <c r="J11897" s="2">
        <v>0</v>
      </c>
      <c r="K11897" s="2" t="s">
        <v>3395</v>
      </c>
      <c r="L11897" s="3">
        <v>44958</v>
      </c>
      <c r="M11897" s="3">
        <v>47392</v>
      </c>
      <c r="N11897" s="2" t="s">
        <v>1415</v>
      </c>
    </row>
    <row r="11898" spans="2:14" x14ac:dyDescent="0.25">
      <c r="B11898" s="2" t="s">
        <v>8551</v>
      </c>
      <c r="C11898" s="2" t="s">
        <v>8552</v>
      </c>
      <c r="D11898" s="2" t="s">
        <v>16</v>
      </c>
      <c r="E11898" s="2" t="s">
        <v>17</v>
      </c>
      <c r="F11898" s="2" t="s">
        <v>18</v>
      </c>
      <c r="G11898" s="2" t="s">
        <v>175</v>
      </c>
      <c r="H11898" s="2" t="s">
        <v>8553</v>
      </c>
      <c r="I11898" s="2">
        <v>2484</v>
      </c>
      <c r="J11898" s="2">
        <v>0</v>
      </c>
      <c r="K11898" s="2" t="s">
        <v>8559</v>
      </c>
      <c r="L11898" s="3">
        <v>45899</v>
      </c>
      <c r="M11898" s="3">
        <v>47696</v>
      </c>
      <c r="N11898" s="2" t="s">
        <v>1415</v>
      </c>
    </row>
    <row r="11899" spans="2:14" x14ac:dyDescent="0.25">
      <c r="B11899" s="2" t="s">
        <v>8560</v>
      </c>
      <c r="C11899" s="2" t="s">
        <v>8561</v>
      </c>
      <c r="D11899" s="2" t="s">
        <v>379</v>
      </c>
      <c r="E11899" s="2" t="s">
        <v>17</v>
      </c>
      <c r="F11899" s="2" t="s">
        <v>18</v>
      </c>
      <c r="G11899" s="2" t="s">
        <v>175</v>
      </c>
      <c r="H11899" s="2" t="s">
        <v>8553</v>
      </c>
      <c r="I11899" s="2">
        <v>208</v>
      </c>
      <c r="J11899" s="2">
        <v>208</v>
      </c>
      <c r="K11899" s="2" t="s">
        <v>3388</v>
      </c>
      <c r="L11899" s="3">
        <v>45965</v>
      </c>
      <c r="M11899" s="3">
        <v>47788</v>
      </c>
      <c r="N11899" s="2" t="s">
        <v>1415</v>
      </c>
    </row>
    <row r="11900" spans="2:14" x14ac:dyDescent="0.25">
      <c r="B11900" s="2" t="s">
        <v>8560</v>
      </c>
      <c r="C11900" s="2" t="s">
        <v>8561</v>
      </c>
      <c r="D11900" s="2" t="s">
        <v>379</v>
      </c>
      <c r="E11900" s="2" t="s">
        <v>17</v>
      </c>
      <c r="F11900" s="2" t="s">
        <v>18</v>
      </c>
      <c r="G11900" s="2" t="s">
        <v>175</v>
      </c>
      <c r="H11900" s="2" t="s">
        <v>8553</v>
      </c>
      <c r="I11900" s="2">
        <v>208</v>
      </c>
      <c r="J11900" s="2">
        <v>0</v>
      </c>
      <c r="K11900" s="2" t="s">
        <v>8556</v>
      </c>
      <c r="L11900" s="3">
        <v>45728</v>
      </c>
      <c r="M11900" s="3">
        <v>47543</v>
      </c>
      <c r="N11900" s="2" t="s">
        <v>1415</v>
      </c>
    </row>
    <row r="11901" spans="2:14" x14ac:dyDescent="0.25">
      <c r="B11901" s="2" t="s">
        <v>8560</v>
      </c>
      <c r="C11901" s="2" t="s">
        <v>8561</v>
      </c>
      <c r="D11901" s="2" t="s">
        <v>379</v>
      </c>
      <c r="E11901" s="2" t="s">
        <v>17</v>
      </c>
      <c r="F11901" s="2" t="s">
        <v>18</v>
      </c>
      <c r="G11901" s="2" t="s">
        <v>175</v>
      </c>
      <c r="H11901" s="2" t="s">
        <v>8553</v>
      </c>
      <c r="I11901" s="2">
        <v>208</v>
      </c>
      <c r="J11901" s="2">
        <v>0</v>
      </c>
      <c r="K11901" s="2" t="s">
        <v>3075</v>
      </c>
      <c r="L11901" s="3">
        <v>45805</v>
      </c>
      <c r="M11901" s="3">
        <v>47604</v>
      </c>
      <c r="N11901" s="2" t="s">
        <v>1415</v>
      </c>
    </row>
    <row r="11902" spans="2:14" x14ac:dyDescent="0.25">
      <c r="B11902" s="2" t="s">
        <v>8560</v>
      </c>
      <c r="C11902" s="2" t="s">
        <v>8561</v>
      </c>
      <c r="D11902" s="2" t="s">
        <v>379</v>
      </c>
      <c r="E11902" s="2" t="s">
        <v>17</v>
      </c>
      <c r="F11902" s="2" t="s">
        <v>18</v>
      </c>
      <c r="G11902" s="2" t="s">
        <v>175</v>
      </c>
      <c r="H11902" s="2" t="s">
        <v>8553</v>
      </c>
      <c r="I11902" s="2">
        <v>208</v>
      </c>
      <c r="J11902" s="2">
        <v>0</v>
      </c>
      <c r="K11902" s="2" t="s">
        <v>1449</v>
      </c>
      <c r="L11902" s="3">
        <v>45787</v>
      </c>
      <c r="M11902" s="3">
        <v>47574</v>
      </c>
      <c r="N11902" s="2" t="s">
        <v>1415</v>
      </c>
    </row>
    <row r="11903" spans="2:14" x14ac:dyDescent="0.25">
      <c r="B11903" s="2" t="s">
        <v>8560</v>
      </c>
      <c r="C11903" s="2" t="s">
        <v>8561</v>
      </c>
      <c r="D11903" s="2" t="s">
        <v>379</v>
      </c>
      <c r="E11903" s="2" t="s">
        <v>17</v>
      </c>
      <c r="F11903" s="2" t="s">
        <v>18</v>
      </c>
      <c r="G11903" s="2" t="s">
        <v>175</v>
      </c>
      <c r="H11903" s="2" t="s">
        <v>8553</v>
      </c>
      <c r="I11903" s="2">
        <v>208</v>
      </c>
      <c r="J11903" s="2">
        <v>0</v>
      </c>
      <c r="K11903" s="2" t="s">
        <v>3395</v>
      </c>
      <c r="L11903" s="3">
        <v>44958</v>
      </c>
      <c r="M11903" s="3">
        <v>47392</v>
      </c>
      <c r="N11903" s="2" t="s">
        <v>1415</v>
      </c>
    </row>
    <row r="11904" spans="2:14" x14ac:dyDescent="0.25">
      <c r="B11904" s="2" t="s">
        <v>8560</v>
      </c>
      <c r="C11904" s="2" t="s">
        <v>8561</v>
      </c>
      <c r="D11904" s="2" t="s">
        <v>379</v>
      </c>
      <c r="E11904" s="2" t="s">
        <v>17</v>
      </c>
      <c r="F11904" s="2" t="s">
        <v>18</v>
      </c>
      <c r="G11904" s="2" t="s">
        <v>175</v>
      </c>
      <c r="H11904" s="2" t="s">
        <v>8553</v>
      </c>
      <c r="I11904" s="2">
        <v>208</v>
      </c>
      <c r="J11904" s="2">
        <v>0</v>
      </c>
      <c r="K11904" s="2" t="s">
        <v>8562</v>
      </c>
      <c r="L11904" s="3">
        <v>45664</v>
      </c>
      <c r="M11904" s="3">
        <v>47453</v>
      </c>
      <c r="N11904" s="2" t="s">
        <v>1415</v>
      </c>
    </row>
    <row r="11905" spans="2:14" x14ac:dyDescent="0.25">
      <c r="B11905" s="2" t="s">
        <v>8563</v>
      </c>
      <c r="C11905" s="2" t="s">
        <v>8564</v>
      </c>
      <c r="D11905" s="2" t="s">
        <v>1367</v>
      </c>
      <c r="E11905" s="2" t="s">
        <v>17</v>
      </c>
      <c r="F11905" s="2" t="s">
        <v>18</v>
      </c>
      <c r="G11905" s="2" t="s">
        <v>175</v>
      </c>
      <c r="H11905" s="2" t="s">
        <v>8553</v>
      </c>
      <c r="I11905" s="2">
        <v>35</v>
      </c>
      <c r="J11905" s="2">
        <v>0</v>
      </c>
      <c r="K11905" s="2" t="s">
        <v>3388</v>
      </c>
      <c r="L11905" s="3">
        <v>45965</v>
      </c>
      <c r="M11905" s="3">
        <v>47788</v>
      </c>
      <c r="N11905" s="2" t="s">
        <v>1415</v>
      </c>
    </row>
    <row r="11906" spans="2:14" x14ac:dyDescent="0.25">
      <c r="B11906" s="2" t="s">
        <v>8563</v>
      </c>
      <c r="C11906" s="2" t="s">
        <v>8564</v>
      </c>
      <c r="D11906" s="2" t="s">
        <v>1367</v>
      </c>
      <c r="E11906" s="2" t="s">
        <v>17</v>
      </c>
      <c r="F11906" s="2" t="s">
        <v>18</v>
      </c>
      <c r="G11906" s="2" t="s">
        <v>175</v>
      </c>
      <c r="H11906" s="2" t="s">
        <v>8553</v>
      </c>
      <c r="I11906" s="2">
        <v>35</v>
      </c>
      <c r="J11906" s="2">
        <v>35</v>
      </c>
      <c r="K11906" s="2" t="s">
        <v>8554</v>
      </c>
      <c r="L11906" s="3">
        <v>46130</v>
      </c>
      <c r="M11906" s="3">
        <v>47939</v>
      </c>
      <c r="N11906" s="2" t="s">
        <v>1415</v>
      </c>
    </row>
    <row r="11907" spans="2:14" x14ac:dyDescent="0.25">
      <c r="B11907" s="2" t="s">
        <v>8563</v>
      </c>
      <c r="C11907" s="2" t="s">
        <v>8564</v>
      </c>
      <c r="D11907" s="2" t="s">
        <v>1367</v>
      </c>
      <c r="E11907" s="2" t="s">
        <v>17</v>
      </c>
      <c r="F11907" s="2" t="s">
        <v>18</v>
      </c>
      <c r="G11907" s="2" t="s">
        <v>175</v>
      </c>
      <c r="H11907" s="2" t="s">
        <v>8553</v>
      </c>
      <c r="I11907" s="2">
        <v>35</v>
      </c>
      <c r="J11907" s="2">
        <v>0</v>
      </c>
      <c r="K11907" s="2" t="s">
        <v>8556</v>
      </c>
      <c r="L11907" s="3">
        <v>45728</v>
      </c>
      <c r="M11907" s="3">
        <v>47543</v>
      </c>
      <c r="N11907" s="2" t="s">
        <v>1415</v>
      </c>
    </row>
    <row r="11908" spans="2:14" x14ac:dyDescent="0.25">
      <c r="B11908" s="2" t="s">
        <v>8563</v>
      </c>
      <c r="C11908" s="2" t="s">
        <v>8564</v>
      </c>
      <c r="D11908" s="2" t="s">
        <v>1367</v>
      </c>
      <c r="E11908" s="2" t="s">
        <v>17</v>
      </c>
      <c r="F11908" s="2" t="s">
        <v>18</v>
      </c>
      <c r="G11908" s="2" t="s">
        <v>175</v>
      </c>
      <c r="H11908" s="2" t="s">
        <v>8553</v>
      </c>
      <c r="I11908" s="2">
        <v>35</v>
      </c>
      <c r="J11908" s="2">
        <v>0</v>
      </c>
      <c r="K11908" s="2" t="s">
        <v>1444</v>
      </c>
      <c r="L11908" s="3">
        <v>45894</v>
      </c>
      <c r="M11908" s="3">
        <v>47696</v>
      </c>
      <c r="N11908" s="2" t="s">
        <v>1415</v>
      </c>
    </row>
    <row r="11909" spans="2:14" x14ac:dyDescent="0.25">
      <c r="B11909" s="2" t="s">
        <v>8563</v>
      </c>
      <c r="C11909" s="2" t="s">
        <v>8564</v>
      </c>
      <c r="D11909" s="2" t="s">
        <v>1367</v>
      </c>
      <c r="E11909" s="2" t="s">
        <v>17</v>
      </c>
      <c r="F11909" s="2" t="s">
        <v>18</v>
      </c>
      <c r="G11909" s="2" t="s">
        <v>175</v>
      </c>
      <c r="H11909" s="2" t="s">
        <v>8553</v>
      </c>
      <c r="I11909" s="2">
        <v>35</v>
      </c>
      <c r="J11909" s="2">
        <v>0</v>
      </c>
      <c r="K11909" s="2" t="s">
        <v>3075</v>
      </c>
      <c r="L11909" s="3">
        <v>45805</v>
      </c>
      <c r="M11909" s="3">
        <v>47604</v>
      </c>
      <c r="N11909" s="2" t="s">
        <v>1415</v>
      </c>
    </row>
    <row r="11910" spans="2:14" x14ac:dyDescent="0.25">
      <c r="B11910" s="2" t="s">
        <v>8563</v>
      </c>
      <c r="C11910" s="2" t="s">
        <v>8564</v>
      </c>
      <c r="D11910" s="2" t="s">
        <v>1367</v>
      </c>
      <c r="E11910" s="2" t="s">
        <v>17</v>
      </c>
      <c r="F11910" s="2" t="s">
        <v>18</v>
      </c>
      <c r="G11910" s="2" t="s">
        <v>175</v>
      </c>
      <c r="H11910" s="2" t="s">
        <v>8553</v>
      </c>
      <c r="I11910" s="2">
        <v>35</v>
      </c>
      <c r="J11910" s="2">
        <v>0</v>
      </c>
      <c r="K11910" s="2" t="s">
        <v>1449</v>
      </c>
      <c r="L11910" s="3">
        <v>45787</v>
      </c>
      <c r="M11910" s="3">
        <v>47574</v>
      </c>
      <c r="N11910" s="2" t="s">
        <v>1415</v>
      </c>
    </row>
    <row r="11911" spans="2:14" x14ac:dyDescent="0.25">
      <c r="B11911" s="2" t="s">
        <v>8563</v>
      </c>
      <c r="C11911" s="2" t="s">
        <v>8564</v>
      </c>
      <c r="D11911" s="2" t="s">
        <v>1367</v>
      </c>
      <c r="E11911" s="2" t="s">
        <v>17</v>
      </c>
      <c r="F11911" s="2" t="s">
        <v>18</v>
      </c>
      <c r="G11911" s="2" t="s">
        <v>175</v>
      </c>
      <c r="H11911" s="2" t="s">
        <v>8553</v>
      </c>
      <c r="I11911" s="2">
        <v>35</v>
      </c>
      <c r="J11911" s="2">
        <v>0</v>
      </c>
      <c r="K11911" s="2" t="s">
        <v>3395</v>
      </c>
      <c r="L11911" s="3">
        <v>44958</v>
      </c>
      <c r="M11911" s="3">
        <v>47392</v>
      </c>
      <c r="N11911" s="2" t="s">
        <v>1415</v>
      </c>
    </row>
    <row r="11912" spans="2:14" x14ac:dyDescent="0.25">
      <c r="B11912" s="2" t="s">
        <v>8563</v>
      </c>
      <c r="C11912" s="2" t="s">
        <v>8564</v>
      </c>
      <c r="D11912" s="2" t="s">
        <v>1367</v>
      </c>
      <c r="E11912" s="2" t="s">
        <v>17</v>
      </c>
      <c r="F11912" s="2" t="s">
        <v>18</v>
      </c>
      <c r="G11912" s="2" t="s">
        <v>175</v>
      </c>
      <c r="H11912" s="2" t="s">
        <v>8553</v>
      </c>
      <c r="I11912" s="2">
        <v>35</v>
      </c>
      <c r="J11912" s="2">
        <v>0</v>
      </c>
      <c r="K11912" s="2" t="s">
        <v>8562</v>
      </c>
      <c r="L11912" s="3">
        <v>45664</v>
      </c>
      <c r="M11912" s="3">
        <v>47453</v>
      </c>
      <c r="N11912" s="2" t="s">
        <v>1415</v>
      </c>
    </row>
    <row r="11913" spans="2:14" x14ac:dyDescent="0.25">
      <c r="B11913" s="2" t="s">
        <v>8565</v>
      </c>
      <c r="C11913" s="2" t="s">
        <v>8566</v>
      </c>
      <c r="D11913" s="2" t="s">
        <v>379</v>
      </c>
      <c r="E11913" s="2" t="s">
        <v>17</v>
      </c>
      <c r="F11913" s="2" t="s">
        <v>18</v>
      </c>
      <c r="G11913" s="2" t="s">
        <v>175</v>
      </c>
      <c r="H11913" s="2" t="s">
        <v>8567</v>
      </c>
      <c r="I11913" s="2">
        <v>0</v>
      </c>
      <c r="J11913" s="2">
        <v>0</v>
      </c>
      <c r="K11913" s="2">
        <v>102090598</v>
      </c>
      <c r="L11913" s="3">
        <v>45983</v>
      </c>
      <c r="M11913" s="3">
        <v>47027</v>
      </c>
      <c r="N11913" s="2" t="s">
        <v>1369</v>
      </c>
    </row>
    <row r="11914" spans="2:14" x14ac:dyDescent="0.25">
      <c r="B11914" s="2" t="s">
        <v>8565</v>
      </c>
      <c r="C11914" s="2" t="s">
        <v>8566</v>
      </c>
      <c r="D11914" s="2" t="s">
        <v>379</v>
      </c>
      <c r="E11914" s="2" t="s">
        <v>17</v>
      </c>
      <c r="F11914" s="2" t="s">
        <v>18</v>
      </c>
      <c r="G11914" s="2" t="s">
        <v>175</v>
      </c>
      <c r="H11914" s="2" t="s">
        <v>8567</v>
      </c>
      <c r="I11914" s="2">
        <v>0</v>
      </c>
      <c r="J11914" s="2">
        <v>0</v>
      </c>
      <c r="K11914" s="2">
        <v>102090508</v>
      </c>
      <c r="L11914" s="3">
        <v>44958</v>
      </c>
      <c r="M11914" s="3">
        <v>47027</v>
      </c>
      <c r="N11914" s="2" t="s">
        <v>1369</v>
      </c>
    </row>
    <row r="11915" spans="2:14" x14ac:dyDescent="0.25">
      <c r="B11915" s="2" t="s">
        <v>8565</v>
      </c>
      <c r="C11915" s="2" t="s">
        <v>8566</v>
      </c>
      <c r="D11915" s="2" t="s">
        <v>379</v>
      </c>
      <c r="E11915" s="2" t="s">
        <v>17</v>
      </c>
      <c r="F11915" s="2" t="s">
        <v>18</v>
      </c>
      <c r="G11915" s="2" t="s">
        <v>175</v>
      </c>
      <c r="H11915" s="2" t="s">
        <v>8567</v>
      </c>
      <c r="I11915" s="2">
        <v>0</v>
      </c>
      <c r="J11915" s="2">
        <v>0</v>
      </c>
      <c r="K11915" s="2">
        <v>102090516</v>
      </c>
      <c r="L11915" s="3">
        <v>44958</v>
      </c>
      <c r="M11915" s="3">
        <v>46419</v>
      </c>
      <c r="N11915" s="2" t="s">
        <v>1369</v>
      </c>
    </row>
    <row r="11916" spans="2:14" x14ac:dyDescent="0.25">
      <c r="B11916" s="2" t="s">
        <v>8565</v>
      </c>
      <c r="C11916" s="2" t="s">
        <v>8566</v>
      </c>
      <c r="D11916" s="2" t="s">
        <v>379</v>
      </c>
      <c r="E11916" s="2" t="s">
        <v>17</v>
      </c>
      <c r="F11916" s="2" t="s">
        <v>18</v>
      </c>
      <c r="G11916" s="2" t="s">
        <v>175</v>
      </c>
      <c r="H11916" s="2" t="s">
        <v>8567</v>
      </c>
      <c r="I11916" s="2">
        <v>0</v>
      </c>
      <c r="J11916" s="2">
        <v>0</v>
      </c>
      <c r="K11916" s="2">
        <v>102090522</v>
      </c>
      <c r="L11916" s="3">
        <v>44958</v>
      </c>
      <c r="M11916" s="3">
        <v>46508</v>
      </c>
      <c r="N11916" s="2" t="s">
        <v>1369</v>
      </c>
    </row>
    <row r="11917" spans="2:14" x14ac:dyDescent="0.25">
      <c r="B11917" s="2" t="s">
        <v>8565</v>
      </c>
      <c r="C11917" s="2" t="s">
        <v>8566</v>
      </c>
      <c r="D11917" s="2" t="s">
        <v>379</v>
      </c>
      <c r="E11917" s="2" t="s">
        <v>142</v>
      </c>
      <c r="F11917" s="2" t="s">
        <v>18</v>
      </c>
      <c r="G11917" s="2" t="s">
        <v>175</v>
      </c>
      <c r="H11917" s="2" t="s">
        <v>8567</v>
      </c>
      <c r="I11917" s="2">
        <v>0</v>
      </c>
      <c r="J11917" s="2">
        <v>0</v>
      </c>
      <c r="K11917" s="2">
        <v>102090598</v>
      </c>
      <c r="L11917" s="3">
        <v>45983</v>
      </c>
      <c r="M11917" s="3">
        <v>47027</v>
      </c>
      <c r="N11917" s="2" t="s">
        <v>1369</v>
      </c>
    </row>
    <row r="11918" spans="2:14" x14ac:dyDescent="0.25">
      <c r="B11918" s="2" t="s">
        <v>8568</v>
      </c>
      <c r="C11918" s="2" t="s">
        <v>8569</v>
      </c>
      <c r="D11918" s="2" t="s">
        <v>16</v>
      </c>
      <c r="E11918" s="2" t="s">
        <v>17</v>
      </c>
      <c r="F11918" s="2" t="s">
        <v>18</v>
      </c>
      <c r="G11918" s="2" t="s">
        <v>175</v>
      </c>
      <c r="H11918" s="2" t="s">
        <v>8567</v>
      </c>
      <c r="I11918" s="2">
        <v>3990</v>
      </c>
      <c r="J11918" s="2">
        <v>0</v>
      </c>
      <c r="K11918" s="2">
        <v>102090544</v>
      </c>
      <c r="L11918" s="3">
        <v>45761</v>
      </c>
      <c r="M11918" s="3">
        <v>46784</v>
      </c>
      <c r="N11918" s="2" t="s">
        <v>1369</v>
      </c>
    </row>
    <row r="11919" spans="2:14" x14ac:dyDescent="0.25">
      <c r="B11919" s="2" t="s">
        <v>8568</v>
      </c>
      <c r="C11919" s="2" t="s">
        <v>8569</v>
      </c>
      <c r="D11919" s="2" t="s">
        <v>16</v>
      </c>
      <c r="E11919" s="2" t="s">
        <v>17</v>
      </c>
      <c r="F11919" s="2" t="s">
        <v>18</v>
      </c>
      <c r="G11919" s="2" t="s">
        <v>175</v>
      </c>
      <c r="H11919" s="2" t="s">
        <v>8567</v>
      </c>
      <c r="I11919" s="2">
        <v>3990</v>
      </c>
      <c r="J11919" s="2">
        <v>0</v>
      </c>
      <c r="K11919" s="2">
        <v>102090545</v>
      </c>
      <c r="L11919" s="3">
        <v>45761</v>
      </c>
      <c r="M11919" s="3">
        <v>46784</v>
      </c>
      <c r="N11919" s="2" t="s">
        <v>1369</v>
      </c>
    </row>
    <row r="11920" spans="2:14" x14ac:dyDescent="0.25">
      <c r="B11920" s="2" t="s">
        <v>8568</v>
      </c>
      <c r="C11920" s="2" t="s">
        <v>8569</v>
      </c>
      <c r="D11920" s="2" t="s">
        <v>16</v>
      </c>
      <c r="E11920" s="2" t="s">
        <v>17</v>
      </c>
      <c r="F11920" s="2" t="s">
        <v>18</v>
      </c>
      <c r="G11920" s="2" t="s">
        <v>175</v>
      </c>
      <c r="H11920" s="2" t="s">
        <v>8567</v>
      </c>
      <c r="I11920" s="2">
        <v>3990</v>
      </c>
      <c r="J11920" s="2">
        <v>0</v>
      </c>
      <c r="K11920" s="2">
        <v>102090547</v>
      </c>
      <c r="L11920" s="3">
        <v>45761</v>
      </c>
      <c r="M11920" s="3">
        <v>46784</v>
      </c>
      <c r="N11920" s="2" t="s">
        <v>1369</v>
      </c>
    </row>
    <row r="11921" spans="2:14" x14ac:dyDescent="0.25">
      <c r="B11921" s="2" t="s">
        <v>8568</v>
      </c>
      <c r="C11921" s="2" t="s">
        <v>8569</v>
      </c>
      <c r="D11921" s="2" t="s">
        <v>16</v>
      </c>
      <c r="E11921" s="2" t="s">
        <v>17</v>
      </c>
      <c r="F11921" s="2" t="s">
        <v>18</v>
      </c>
      <c r="G11921" s="2" t="s">
        <v>175</v>
      </c>
      <c r="H11921" s="2" t="s">
        <v>8567</v>
      </c>
      <c r="I11921" s="2">
        <v>3990</v>
      </c>
      <c r="J11921" s="2">
        <v>10</v>
      </c>
      <c r="K11921" s="2">
        <v>102090550</v>
      </c>
      <c r="L11921" s="3">
        <v>45761</v>
      </c>
      <c r="M11921" s="3">
        <v>46784</v>
      </c>
      <c r="N11921" s="2" t="s">
        <v>1369</v>
      </c>
    </row>
    <row r="11922" spans="2:14" x14ac:dyDescent="0.25">
      <c r="B11922" s="2" t="s">
        <v>8568</v>
      </c>
      <c r="C11922" s="2" t="s">
        <v>8569</v>
      </c>
      <c r="D11922" s="2" t="s">
        <v>16</v>
      </c>
      <c r="E11922" s="2" t="s">
        <v>17</v>
      </c>
      <c r="F11922" s="2" t="s">
        <v>18</v>
      </c>
      <c r="G11922" s="2" t="s">
        <v>175</v>
      </c>
      <c r="H11922" s="2" t="s">
        <v>8567</v>
      </c>
      <c r="I11922" s="2">
        <v>3990</v>
      </c>
      <c r="J11922" s="2">
        <v>3980</v>
      </c>
      <c r="K11922" s="2">
        <v>102090610</v>
      </c>
      <c r="L11922" s="3">
        <v>45983</v>
      </c>
      <c r="M11922" s="3">
        <v>47058</v>
      </c>
      <c r="N11922" s="2" t="s">
        <v>1369</v>
      </c>
    </row>
    <row r="11923" spans="2:14" x14ac:dyDescent="0.25">
      <c r="B11923" s="2" t="s">
        <v>8568</v>
      </c>
      <c r="C11923" s="2" t="s">
        <v>8569</v>
      </c>
      <c r="D11923" s="2" t="s">
        <v>16</v>
      </c>
      <c r="E11923" s="2" t="s">
        <v>17</v>
      </c>
      <c r="F11923" s="2" t="s">
        <v>18</v>
      </c>
      <c r="G11923" s="2" t="s">
        <v>175</v>
      </c>
      <c r="H11923" s="2" t="s">
        <v>8567</v>
      </c>
      <c r="I11923" s="2">
        <v>3990</v>
      </c>
      <c r="J11923" s="2">
        <v>0</v>
      </c>
      <c r="K11923" s="2">
        <v>102090502</v>
      </c>
      <c r="L11923" s="3">
        <v>44958</v>
      </c>
      <c r="M11923" s="3">
        <v>46935</v>
      </c>
      <c r="N11923" s="2" t="s">
        <v>1369</v>
      </c>
    </row>
    <row r="11924" spans="2:14" x14ac:dyDescent="0.25">
      <c r="B11924" s="2" t="s">
        <v>8568</v>
      </c>
      <c r="C11924" s="2" t="s">
        <v>8569</v>
      </c>
      <c r="D11924" s="2" t="s">
        <v>16</v>
      </c>
      <c r="E11924" s="2" t="s">
        <v>17</v>
      </c>
      <c r="F11924" s="2" t="s">
        <v>18</v>
      </c>
      <c r="G11924" s="2" t="s">
        <v>175</v>
      </c>
      <c r="H11924" s="2" t="s">
        <v>8567</v>
      </c>
      <c r="I11924" s="2">
        <v>3990</v>
      </c>
      <c r="J11924" s="2">
        <v>0</v>
      </c>
      <c r="K11924" s="2">
        <v>102090510</v>
      </c>
      <c r="L11924" s="3">
        <v>44958</v>
      </c>
      <c r="M11924" s="3">
        <v>47088</v>
      </c>
      <c r="N11924" s="2" t="s">
        <v>1369</v>
      </c>
    </row>
    <row r="11925" spans="2:14" x14ac:dyDescent="0.25">
      <c r="B11925" s="2" t="s">
        <v>8568</v>
      </c>
      <c r="C11925" s="2" t="s">
        <v>8569</v>
      </c>
      <c r="D11925" s="2" t="s">
        <v>16</v>
      </c>
      <c r="E11925" s="2" t="s">
        <v>17</v>
      </c>
      <c r="F11925" s="2" t="s">
        <v>18</v>
      </c>
      <c r="G11925" s="2" t="s">
        <v>175</v>
      </c>
      <c r="H11925" s="2" t="s">
        <v>8567</v>
      </c>
      <c r="I11925" s="2">
        <v>3990</v>
      </c>
      <c r="J11925" s="2">
        <v>0</v>
      </c>
      <c r="K11925" s="2">
        <v>102090511</v>
      </c>
      <c r="L11925" s="3">
        <v>44958</v>
      </c>
      <c r="M11925" s="3">
        <v>47088</v>
      </c>
      <c r="N11925" s="2" t="s">
        <v>1369</v>
      </c>
    </row>
    <row r="11926" spans="2:14" x14ac:dyDescent="0.25">
      <c r="B11926" s="2" t="s">
        <v>8568</v>
      </c>
      <c r="C11926" s="2" t="s">
        <v>8569</v>
      </c>
      <c r="D11926" s="2" t="s">
        <v>16</v>
      </c>
      <c r="E11926" s="2" t="s">
        <v>181</v>
      </c>
      <c r="F11926" s="2" t="s">
        <v>18</v>
      </c>
      <c r="G11926" s="2" t="s">
        <v>175</v>
      </c>
      <c r="H11926" s="2" t="s">
        <v>8567</v>
      </c>
      <c r="I11926" s="2">
        <v>3990</v>
      </c>
      <c r="J11926" s="2">
        <v>0</v>
      </c>
      <c r="K11926" s="2">
        <v>102090547</v>
      </c>
      <c r="L11926" s="3">
        <v>45761</v>
      </c>
      <c r="M11926" s="3">
        <v>46784</v>
      </c>
      <c r="N11926" s="2" t="s">
        <v>1369</v>
      </c>
    </row>
    <row r="11927" spans="2:14" x14ac:dyDescent="0.25">
      <c r="B11927" s="2" t="s">
        <v>8570</v>
      </c>
      <c r="C11927" s="2" t="s">
        <v>8571</v>
      </c>
      <c r="D11927" s="2" t="s">
        <v>16</v>
      </c>
      <c r="E11927" s="2" t="s">
        <v>17</v>
      </c>
      <c r="F11927" s="2" t="s">
        <v>18</v>
      </c>
      <c r="G11927" s="2" t="s">
        <v>175</v>
      </c>
      <c r="H11927" s="2" t="s">
        <v>8567</v>
      </c>
      <c r="I11927" s="2">
        <v>0</v>
      </c>
      <c r="J11927" s="2">
        <v>0</v>
      </c>
      <c r="K11927" s="2">
        <v>102090505</v>
      </c>
      <c r="L11927" s="3">
        <v>44958</v>
      </c>
      <c r="M11927" s="3">
        <v>46966</v>
      </c>
      <c r="N11927" s="2" t="s">
        <v>1369</v>
      </c>
    </row>
    <row r="11928" spans="2:14" x14ac:dyDescent="0.25">
      <c r="B11928" s="2" t="s">
        <v>8570</v>
      </c>
      <c r="C11928" s="2" t="s">
        <v>8571</v>
      </c>
      <c r="D11928" s="2" t="s">
        <v>16</v>
      </c>
      <c r="E11928" s="2" t="s">
        <v>17</v>
      </c>
      <c r="F11928" s="2" t="s">
        <v>18</v>
      </c>
      <c r="G11928" s="2" t="s">
        <v>175</v>
      </c>
      <c r="H11928" s="2" t="s">
        <v>8567</v>
      </c>
      <c r="I11928" s="2">
        <v>0</v>
      </c>
      <c r="J11928" s="2">
        <v>0</v>
      </c>
      <c r="K11928" s="2">
        <v>102090520</v>
      </c>
      <c r="L11928" s="3">
        <v>44958</v>
      </c>
      <c r="M11928" s="3">
        <v>46478</v>
      </c>
      <c r="N11928" s="2" t="s">
        <v>1369</v>
      </c>
    </row>
    <row r="11929" spans="2:14" x14ac:dyDescent="0.25">
      <c r="B11929" s="2" t="s">
        <v>8572</v>
      </c>
      <c r="C11929" s="2" t="s">
        <v>8573</v>
      </c>
      <c r="D11929" s="2" t="s">
        <v>41</v>
      </c>
      <c r="E11929" s="2" t="s">
        <v>17</v>
      </c>
      <c r="F11929" s="2" t="s">
        <v>18</v>
      </c>
      <c r="G11929" s="2" t="s">
        <v>1859</v>
      </c>
      <c r="H11929" s="2" t="s">
        <v>8574</v>
      </c>
      <c r="I11929" s="2">
        <v>15017</v>
      </c>
      <c r="J11929" s="2">
        <v>0</v>
      </c>
      <c r="K11929" s="2">
        <v>255001</v>
      </c>
      <c r="L11929" s="3">
        <v>46126</v>
      </c>
      <c r="M11929" s="3">
        <v>47574</v>
      </c>
      <c r="N11929" s="2" t="s">
        <v>281</v>
      </c>
    </row>
    <row r="11930" spans="2:14" x14ac:dyDescent="0.25">
      <c r="B11930" s="2" t="s">
        <v>8572</v>
      </c>
      <c r="C11930" s="2" t="s">
        <v>8573</v>
      </c>
      <c r="D11930" s="2" t="s">
        <v>41</v>
      </c>
      <c r="E11930" s="2" t="s">
        <v>17</v>
      </c>
      <c r="F11930" s="2" t="s">
        <v>18</v>
      </c>
      <c r="G11930" s="2" t="s">
        <v>1859</v>
      </c>
      <c r="H11930" s="2" t="s">
        <v>8574</v>
      </c>
      <c r="I11930" s="2">
        <v>15017</v>
      </c>
      <c r="J11930" s="2">
        <v>0</v>
      </c>
      <c r="K11930" s="2">
        <v>255005</v>
      </c>
      <c r="L11930" s="3">
        <v>45757</v>
      </c>
      <c r="M11930" s="3">
        <v>47543</v>
      </c>
      <c r="N11930" s="2" t="s">
        <v>281</v>
      </c>
    </row>
    <row r="11931" spans="2:14" x14ac:dyDescent="0.25">
      <c r="B11931" s="2" t="s">
        <v>8572</v>
      </c>
      <c r="C11931" s="2" t="s">
        <v>8573</v>
      </c>
      <c r="D11931" s="2" t="s">
        <v>41</v>
      </c>
      <c r="E11931" s="2" t="s">
        <v>17</v>
      </c>
      <c r="F11931" s="2" t="s">
        <v>18</v>
      </c>
      <c r="G11931" s="2" t="s">
        <v>1859</v>
      </c>
      <c r="H11931" s="2" t="s">
        <v>8574</v>
      </c>
      <c r="I11931" s="2">
        <v>15017</v>
      </c>
      <c r="J11931" s="2">
        <v>0</v>
      </c>
      <c r="K11931" s="2">
        <v>255006</v>
      </c>
      <c r="L11931" s="3">
        <v>45808</v>
      </c>
      <c r="M11931" s="3">
        <v>47574</v>
      </c>
      <c r="N11931" s="2" t="s">
        <v>281</v>
      </c>
    </row>
    <row r="11932" spans="2:14" x14ac:dyDescent="0.25">
      <c r="B11932" s="2" t="s">
        <v>8572</v>
      </c>
      <c r="C11932" s="2" t="s">
        <v>8573</v>
      </c>
      <c r="D11932" s="2" t="s">
        <v>41</v>
      </c>
      <c r="E11932" s="2" t="s">
        <v>17</v>
      </c>
      <c r="F11932" s="2" t="s">
        <v>18</v>
      </c>
      <c r="G11932" s="2" t="s">
        <v>1859</v>
      </c>
      <c r="H11932" s="2" t="s">
        <v>8574</v>
      </c>
      <c r="I11932" s="2">
        <v>15017</v>
      </c>
      <c r="J11932" s="2">
        <v>0</v>
      </c>
      <c r="K11932" s="2">
        <v>255006</v>
      </c>
      <c r="L11932" s="3">
        <v>46002</v>
      </c>
      <c r="M11932" s="3">
        <v>47574</v>
      </c>
      <c r="N11932" s="2" t="s">
        <v>281</v>
      </c>
    </row>
    <row r="11933" spans="2:14" x14ac:dyDescent="0.25">
      <c r="B11933" s="2" t="s">
        <v>8572</v>
      </c>
      <c r="C11933" s="2" t="s">
        <v>8573</v>
      </c>
      <c r="D11933" s="2" t="s">
        <v>41</v>
      </c>
      <c r="E11933" s="2" t="s">
        <v>17</v>
      </c>
      <c r="F11933" s="2" t="s">
        <v>18</v>
      </c>
      <c r="G11933" s="2" t="s">
        <v>1859</v>
      </c>
      <c r="H11933" s="2" t="s">
        <v>8574</v>
      </c>
      <c r="I11933" s="2">
        <v>15017</v>
      </c>
      <c r="J11933" s="2">
        <v>0</v>
      </c>
      <c r="K11933" s="2">
        <v>255007</v>
      </c>
      <c r="L11933" s="3">
        <v>46002</v>
      </c>
      <c r="M11933" s="3">
        <v>47635</v>
      </c>
      <c r="N11933" s="2" t="s">
        <v>281</v>
      </c>
    </row>
    <row r="11934" spans="2:14" x14ac:dyDescent="0.25">
      <c r="B11934" s="2" t="s">
        <v>8572</v>
      </c>
      <c r="C11934" s="2" t="s">
        <v>8573</v>
      </c>
      <c r="D11934" s="2" t="s">
        <v>41</v>
      </c>
      <c r="E11934" s="2" t="s">
        <v>17</v>
      </c>
      <c r="F11934" s="2" t="s">
        <v>18</v>
      </c>
      <c r="G11934" s="2" t="s">
        <v>1859</v>
      </c>
      <c r="H11934" s="2" t="s">
        <v>8574</v>
      </c>
      <c r="I11934" s="2">
        <v>15017</v>
      </c>
      <c r="J11934" s="2">
        <v>9440</v>
      </c>
      <c r="K11934" s="2">
        <v>255008</v>
      </c>
      <c r="L11934" s="3">
        <v>46178</v>
      </c>
      <c r="M11934" s="3">
        <v>47880</v>
      </c>
      <c r="N11934" s="2" t="s">
        <v>281</v>
      </c>
    </row>
    <row r="11935" spans="2:14" x14ac:dyDescent="0.25">
      <c r="B11935" s="2" t="s">
        <v>8572</v>
      </c>
      <c r="C11935" s="2" t="s">
        <v>8573</v>
      </c>
      <c r="D11935" s="2" t="s">
        <v>41</v>
      </c>
      <c r="E11935" s="2" t="s">
        <v>17</v>
      </c>
      <c r="F11935" s="2" t="s">
        <v>18</v>
      </c>
      <c r="G11935" s="2" t="s">
        <v>1859</v>
      </c>
      <c r="H11935" s="2" t="s">
        <v>8574</v>
      </c>
      <c r="I11935" s="2">
        <v>15017</v>
      </c>
      <c r="J11935" s="2">
        <v>5017</v>
      </c>
      <c r="K11935" s="2" t="s">
        <v>8575</v>
      </c>
      <c r="L11935" s="3">
        <v>46121</v>
      </c>
      <c r="M11935" s="3">
        <v>47880</v>
      </c>
      <c r="N11935" s="2" t="s">
        <v>281</v>
      </c>
    </row>
    <row r="11936" spans="2:14" x14ac:dyDescent="0.25">
      <c r="B11936" s="2" t="s">
        <v>8572</v>
      </c>
      <c r="C11936" s="2" t="s">
        <v>8573</v>
      </c>
      <c r="D11936" s="2" t="s">
        <v>41</v>
      </c>
      <c r="E11936" s="2" t="s">
        <v>17</v>
      </c>
      <c r="F11936" s="2" t="s">
        <v>18</v>
      </c>
      <c r="G11936" s="2" t="s">
        <v>1859</v>
      </c>
      <c r="H11936" s="2" t="s">
        <v>8574</v>
      </c>
      <c r="I11936" s="2">
        <v>15017</v>
      </c>
      <c r="J11936" s="2">
        <v>560</v>
      </c>
      <c r="K11936" s="2">
        <v>255009</v>
      </c>
      <c r="L11936" s="3">
        <v>46176</v>
      </c>
      <c r="M11936" s="3">
        <v>47939</v>
      </c>
      <c r="N11936" s="2" t="s">
        <v>281</v>
      </c>
    </row>
    <row r="11937" spans="2:14" x14ac:dyDescent="0.25">
      <c r="B11937" s="2" t="s">
        <v>8572</v>
      </c>
      <c r="C11937" s="2" t="s">
        <v>8573</v>
      </c>
      <c r="D11937" s="2" t="s">
        <v>41</v>
      </c>
      <c r="E11937" s="2" t="s">
        <v>142</v>
      </c>
      <c r="F11937" s="2" t="s">
        <v>18</v>
      </c>
      <c r="G11937" s="2" t="s">
        <v>1859</v>
      </c>
      <c r="H11937" s="2" t="s">
        <v>8574</v>
      </c>
      <c r="I11937" s="2">
        <v>15017</v>
      </c>
      <c r="J11937" s="2">
        <v>0</v>
      </c>
      <c r="K11937" s="2">
        <v>255007</v>
      </c>
      <c r="L11937" s="3">
        <v>46002</v>
      </c>
      <c r="M11937" s="3">
        <v>47635</v>
      </c>
      <c r="N11937" s="2" t="s">
        <v>281</v>
      </c>
    </row>
    <row r="11938" spans="2:14" x14ac:dyDescent="0.25">
      <c r="B11938" s="2" t="s">
        <v>8576</v>
      </c>
      <c r="C11938" s="2" t="s">
        <v>8577</v>
      </c>
      <c r="D11938" s="2" t="s">
        <v>28</v>
      </c>
      <c r="E11938" s="2" t="s">
        <v>17</v>
      </c>
      <c r="F11938" s="2" t="s">
        <v>24</v>
      </c>
      <c r="G11938" s="2" t="s">
        <v>24</v>
      </c>
      <c r="H11938" s="2" t="s">
        <v>24</v>
      </c>
      <c r="I11938" s="2">
        <v>0</v>
      </c>
      <c r="J11938" s="2">
        <v>0</v>
      </c>
      <c r="K11938" s="2">
        <v>0</v>
      </c>
      <c r="L11938" s="3">
        <v>45979</v>
      </c>
      <c r="M11938" s="2" t="s">
        <v>30</v>
      </c>
      <c r="N11938" s="2" t="s">
        <v>42</v>
      </c>
    </row>
    <row r="11939" spans="2:14" x14ac:dyDescent="0.25">
      <c r="B11939" s="2" t="s">
        <v>8578</v>
      </c>
      <c r="C11939" s="2" t="s">
        <v>8579</v>
      </c>
      <c r="D11939" s="2" t="s">
        <v>28</v>
      </c>
      <c r="E11939" s="2" t="s">
        <v>17</v>
      </c>
      <c r="F11939" s="2" t="s">
        <v>24</v>
      </c>
      <c r="G11939" s="2" t="s">
        <v>24</v>
      </c>
      <c r="H11939" s="2" t="s">
        <v>24</v>
      </c>
      <c r="I11939" s="2">
        <v>0</v>
      </c>
      <c r="J11939" s="2">
        <v>0</v>
      </c>
      <c r="K11939" s="2">
        <v>0</v>
      </c>
      <c r="L11939" s="3">
        <v>45979</v>
      </c>
      <c r="M11939" s="2" t="s">
        <v>30</v>
      </c>
      <c r="N11939" s="2" t="s">
        <v>42</v>
      </c>
    </row>
    <row r="11940" spans="2:14" x14ac:dyDescent="0.25">
      <c r="B11940" s="2" t="s">
        <v>8580</v>
      </c>
      <c r="C11940" s="2" t="s">
        <v>8581</v>
      </c>
      <c r="D11940" s="2" t="s">
        <v>28</v>
      </c>
      <c r="E11940" s="2" t="s">
        <v>17</v>
      </c>
      <c r="F11940" s="2" t="s">
        <v>24</v>
      </c>
      <c r="G11940" s="2" t="s">
        <v>24</v>
      </c>
      <c r="H11940" s="2" t="s">
        <v>24</v>
      </c>
      <c r="I11940" s="2">
        <v>0</v>
      </c>
      <c r="J11940" s="2">
        <v>0</v>
      </c>
      <c r="K11940" s="2">
        <v>0</v>
      </c>
      <c r="L11940" s="3">
        <v>45979</v>
      </c>
      <c r="M11940" s="2" t="s">
        <v>30</v>
      </c>
      <c r="N11940" s="2" t="s">
        <v>42</v>
      </c>
    </row>
    <row r="11941" spans="2:14" x14ac:dyDescent="0.25">
      <c r="B11941" s="2" t="s">
        <v>8582</v>
      </c>
      <c r="C11941" s="2" t="s">
        <v>8583</v>
      </c>
      <c r="D11941" s="2" t="s">
        <v>28</v>
      </c>
      <c r="E11941" s="2" t="s">
        <v>17</v>
      </c>
      <c r="F11941" s="2" t="s">
        <v>24</v>
      </c>
      <c r="G11941" s="2" t="s">
        <v>24</v>
      </c>
      <c r="H11941" s="2" t="s">
        <v>24</v>
      </c>
      <c r="I11941" s="2">
        <v>0</v>
      </c>
      <c r="J11941" s="2">
        <v>0</v>
      </c>
      <c r="K11941" s="2">
        <v>0</v>
      </c>
      <c r="L11941" s="3">
        <v>45733</v>
      </c>
      <c r="M11941" s="2" t="s">
        <v>30</v>
      </c>
      <c r="N11941" s="2" t="s">
        <v>153</v>
      </c>
    </row>
    <row r="11942" spans="2:14" x14ac:dyDescent="0.25">
      <c r="B11942" s="2" t="s">
        <v>8584</v>
      </c>
      <c r="C11942" s="2" t="s">
        <v>8585</v>
      </c>
      <c r="D11942" s="2" t="s">
        <v>28</v>
      </c>
      <c r="E11942" s="2" t="s">
        <v>17</v>
      </c>
      <c r="F11942" s="2" t="s">
        <v>253</v>
      </c>
      <c r="G11942" s="2" t="s">
        <v>253</v>
      </c>
      <c r="H11942" s="2" t="s">
        <v>8585</v>
      </c>
      <c r="I11942" s="2">
        <v>0</v>
      </c>
      <c r="J11942" s="2">
        <v>0</v>
      </c>
      <c r="K11942" s="2">
        <v>0</v>
      </c>
      <c r="L11942" s="3">
        <v>46119</v>
      </c>
      <c r="M11942" s="2" t="s">
        <v>30</v>
      </c>
      <c r="N11942" s="2" t="s">
        <v>656</v>
      </c>
    </row>
    <row r="11943" spans="2:14" x14ac:dyDescent="0.25">
      <c r="B11943" s="2" t="s">
        <v>8586</v>
      </c>
      <c r="C11943" s="2" t="s">
        <v>8587</v>
      </c>
      <c r="D11943" s="2" t="s">
        <v>41</v>
      </c>
      <c r="E11943" s="2" t="s">
        <v>17</v>
      </c>
      <c r="F11943" s="2" t="s">
        <v>18</v>
      </c>
      <c r="G11943" s="2" t="s">
        <v>19</v>
      </c>
      <c r="H11943" s="2" t="s">
        <v>24</v>
      </c>
      <c r="I11943" s="2">
        <v>400</v>
      </c>
      <c r="J11943" s="2">
        <v>0</v>
      </c>
      <c r="K11943" s="2" t="s">
        <v>8588</v>
      </c>
      <c r="L11943" s="3">
        <v>45705</v>
      </c>
      <c r="M11943" s="3">
        <v>46753</v>
      </c>
      <c r="N11943" s="2" t="s">
        <v>439</v>
      </c>
    </row>
    <row r="11944" spans="2:14" x14ac:dyDescent="0.25">
      <c r="B11944" s="2" t="s">
        <v>8586</v>
      </c>
      <c r="C11944" s="2" t="s">
        <v>8587</v>
      </c>
      <c r="D11944" s="2" t="s">
        <v>41</v>
      </c>
      <c r="E11944" s="2" t="s">
        <v>17</v>
      </c>
      <c r="F11944" s="2" t="s">
        <v>18</v>
      </c>
      <c r="G11944" s="2" t="s">
        <v>19</v>
      </c>
      <c r="H11944" s="2" t="s">
        <v>24</v>
      </c>
      <c r="I11944" s="2">
        <v>400</v>
      </c>
      <c r="J11944" s="2">
        <v>0</v>
      </c>
      <c r="K11944" s="2" t="s">
        <v>8589</v>
      </c>
      <c r="L11944" s="3">
        <v>45719</v>
      </c>
      <c r="M11944" s="3">
        <v>46784</v>
      </c>
      <c r="N11944" s="2" t="s">
        <v>439</v>
      </c>
    </row>
    <row r="11945" spans="2:14" x14ac:dyDescent="0.25">
      <c r="B11945" s="2" t="s">
        <v>8586</v>
      </c>
      <c r="C11945" s="2" t="s">
        <v>8587</v>
      </c>
      <c r="D11945" s="2" t="s">
        <v>41</v>
      </c>
      <c r="E11945" s="2" t="s">
        <v>17</v>
      </c>
      <c r="F11945" s="2" t="s">
        <v>18</v>
      </c>
      <c r="G11945" s="2" t="s">
        <v>19</v>
      </c>
      <c r="H11945" s="2" t="s">
        <v>24</v>
      </c>
      <c r="I11945" s="2">
        <v>400</v>
      </c>
      <c r="J11945" s="2">
        <v>0</v>
      </c>
      <c r="K11945" s="2" t="s">
        <v>8590</v>
      </c>
      <c r="L11945" s="3">
        <v>46094</v>
      </c>
      <c r="M11945" s="3">
        <v>47150</v>
      </c>
      <c r="N11945" s="2" t="s">
        <v>439</v>
      </c>
    </row>
    <row r="11946" spans="2:14" x14ac:dyDescent="0.25">
      <c r="B11946" s="2" t="s">
        <v>8586</v>
      </c>
      <c r="C11946" s="2" t="s">
        <v>8587</v>
      </c>
      <c r="D11946" s="2" t="s">
        <v>41</v>
      </c>
      <c r="E11946" s="2" t="s">
        <v>17</v>
      </c>
      <c r="F11946" s="2" t="s">
        <v>18</v>
      </c>
      <c r="G11946" s="2" t="s">
        <v>19</v>
      </c>
      <c r="H11946" s="2" t="s">
        <v>24</v>
      </c>
      <c r="I11946" s="2">
        <v>400</v>
      </c>
      <c r="J11946" s="2">
        <v>0</v>
      </c>
      <c r="K11946" s="2" t="s">
        <v>8591</v>
      </c>
      <c r="L11946" s="3">
        <v>45828</v>
      </c>
      <c r="M11946" s="3">
        <v>46813</v>
      </c>
      <c r="N11946" s="2" t="s">
        <v>439</v>
      </c>
    </row>
    <row r="11947" spans="2:14" x14ac:dyDescent="0.25">
      <c r="B11947" s="2" t="s">
        <v>8586</v>
      </c>
      <c r="C11947" s="2" t="s">
        <v>8587</v>
      </c>
      <c r="D11947" s="2" t="s">
        <v>41</v>
      </c>
      <c r="E11947" s="2" t="s">
        <v>17</v>
      </c>
      <c r="F11947" s="2" t="s">
        <v>18</v>
      </c>
      <c r="G11947" s="2" t="s">
        <v>19</v>
      </c>
      <c r="H11947" s="2" t="s">
        <v>24</v>
      </c>
      <c r="I11947" s="2">
        <v>400</v>
      </c>
      <c r="J11947" s="2">
        <v>200</v>
      </c>
      <c r="K11947" s="2" t="s">
        <v>8592</v>
      </c>
      <c r="L11947" s="3">
        <v>46116</v>
      </c>
      <c r="M11947" s="3">
        <v>47178</v>
      </c>
      <c r="N11947" s="2" t="s">
        <v>439</v>
      </c>
    </row>
    <row r="11948" spans="2:14" x14ac:dyDescent="0.25">
      <c r="B11948" s="2" t="s">
        <v>8586</v>
      </c>
      <c r="C11948" s="2" t="s">
        <v>8587</v>
      </c>
      <c r="D11948" s="2" t="s">
        <v>41</v>
      </c>
      <c r="E11948" s="2" t="s">
        <v>17</v>
      </c>
      <c r="F11948" s="2" t="s">
        <v>18</v>
      </c>
      <c r="G11948" s="2" t="s">
        <v>19</v>
      </c>
      <c r="H11948" s="2" t="s">
        <v>24</v>
      </c>
      <c r="I11948" s="2">
        <v>400</v>
      </c>
      <c r="J11948" s="2">
        <v>200</v>
      </c>
      <c r="K11948" s="2" t="s">
        <v>8593</v>
      </c>
      <c r="L11948" s="3">
        <v>46116</v>
      </c>
      <c r="M11948" s="3">
        <v>47178</v>
      </c>
      <c r="N11948" s="2" t="s">
        <v>439</v>
      </c>
    </row>
    <row r="11949" spans="2:14" x14ac:dyDescent="0.25">
      <c r="B11949" s="2" t="s">
        <v>8586</v>
      </c>
      <c r="C11949" s="2" t="s">
        <v>8587</v>
      </c>
      <c r="D11949" s="2" t="s">
        <v>41</v>
      </c>
      <c r="E11949" s="2" t="s">
        <v>17</v>
      </c>
      <c r="F11949" s="2" t="s">
        <v>18</v>
      </c>
      <c r="G11949" s="2" t="s">
        <v>19</v>
      </c>
      <c r="H11949" s="2" t="s">
        <v>24</v>
      </c>
      <c r="I11949" s="2">
        <v>400</v>
      </c>
      <c r="J11949" s="2">
        <v>0</v>
      </c>
      <c r="K11949" s="2" t="s">
        <v>8594</v>
      </c>
      <c r="L11949" s="3">
        <v>45859</v>
      </c>
      <c r="M11949" s="3">
        <v>46813</v>
      </c>
      <c r="N11949" s="2" t="s">
        <v>439</v>
      </c>
    </row>
    <row r="11950" spans="2:14" x14ac:dyDescent="0.25">
      <c r="B11950" s="2" t="s">
        <v>8586</v>
      </c>
      <c r="C11950" s="2" t="s">
        <v>8587</v>
      </c>
      <c r="D11950" s="2" t="s">
        <v>41</v>
      </c>
      <c r="E11950" s="2" t="s">
        <v>17</v>
      </c>
      <c r="F11950" s="2" t="s">
        <v>18</v>
      </c>
      <c r="G11950" s="2" t="s">
        <v>19</v>
      </c>
      <c r="H11950" s="2" t="s">
        <v>24</v>
      </c>
      <c r="I11950" s="2">
        <v>400</v>
      </c>
      <c r="J11950" s="2">
        <v>0</v>
      </c>
      <c r="K11950" s="2" t="s">
        <v>8594</v>
      </c>
      <c r="L11950" s="3">
        <v>45923</v>
      </c>
      <c r="M11950" s="3">
        <v>46905</v>
      </c>
      <c r="N11950" s="2" t="s">
        <v>439</v>
      </c>
    </row>
    <row r="11951" spans="2:14" x14ac:dyDescent="0.25">
      <c r="B11951" s="2" t="s">
        <v>8586</v>
      </c>
      <c r="C11951" s="2" t="s">
        <v>8587</v>
      </c>
      <c r="D11951" s="2" t="s">
        <v>41</v>
      </c>
      <c r="E11951" s="2" t="s">
        <v>17</v>
      </c>
      <c r="F11951" s="2" t="s">
        <v>18</v>
      </c>
      <c r="G11951" s="2" t="s">
        <v>19</v>
      </c>
      <c r="H11951" s="2" t="s">
        <v>24</v>
      </c>
      <c r="I11951" s="2">
        <v>400</v>
      </c>
      <c r="J11951" s="2">
        <v>0</v>
      </c>
      <c r="K11951" s="2" t="s">
        <v>8595</v>
      </c>
      <c r="L11951" s="3">
        <v>45923</v>
      </c>
      <c r="M11951" s="3">
        <v>46997</v>
      </c>
      <c r="N11951" s="2" t="s">
        <v>439</v>
      </c>
    </row>
    <row r="11952" spans="2:14" x14ac:dyDescent="0.25">
      <c r="B11952" s="2" t="s">
        <v>8586</v>
      </c>
      <c r="C11952" s="2" t="s">
        <v>8587</v>
      </c>
      <c r="D11952" s="2" t="s">
        <v>41</v>
      </c>
      <c r="E11952" s="2" t="s">
        <v>17</v>
      </c>
      <c r="F11952" s="2" t="s">
        <v>18</v>
      </c>
      <c r="G11952" s="2" t="s">
        <v>19</v>
      </c>
      <c r="H11952" s="2" t="s">
        <v>24</v>
      </c>
      <c r="I11952" s="2">
        <v>400</v>
      </c>
      <c r="J11952" s="2">
        <v>0</v>
      </c>
      <c r="K11952" s="2">
        <v>173405</v>
      </c>
      <c r="L11952" s="3">
        <v>44958</v>
      </c>
      <c r="M11952" s="3">
        <v>46296</v>
      </c>
      <c r="N11952" s="2" t="s">
        <v>439</v>
      </c>
    </row>
    <row r="11953" spans="2:14" x14ac:dyDescent="0.25">
      <c r="B11953" s="2" t="s">
        <v>8586</v>
      </c>
      <c r="C11953" s="2" t="s">
        <v>8587</v>
      </c>
      <c r="D11953" s="2" t="s">
        <v>41</v>
      </c>
      <c r="E11953" s="2" t="s">
        <v>17</v>
      </c>
      <c r="F11953" s="2" t="s">
        <v>18</v>
      </c>
      <c r="G11953" s="2" t="s">
        <v>19</v>
      </c>
      <c r="H11953" s="2" t="s">
        <v>24</v>
      </c>
      <c r="I11953" s="2">
        <v>400</v>
      </c>
      <c r="J11953" s="2">
        <v>0</v>
      </c>
      <c r="K11953" s="2" t="s">
        <v>8596</v>
      </c>
      <c r="L11953" s="3">
        <v>45990</v>
      </c>
      <c r="M11953" s="3">
        <v>47027</v>
      </c>
      <c r="N11953" s="2" t="s">
        <v>439</v>
      </c>
    </row>
    <row r="11954" spans="2:14" x14ac:dyDescent="0.25">
      <c r="B11954" s="2" t="s">
        <v>8586</v>
      </c>
      <c r="C11954" s="2" t="s">
        <v>8587</v>
      </c>
      <c r="D11954" s="2" t="s">
        <v>41</v>
      </c>
      <c r="E11954" s="2" t="s">
        <v>17</v>
      </c>
      <c r="F11954" s="2" t="s">
        <v>18</v>
      </c>
      <c r="G11954" s="2" t="s">
        <v>19</v>
      </c>
      <c r="H11954" s="2" t="s">
        <v>24</v>
      </c>
      <c r="I11954" s="2">
        <v>400</v>
      </c>
      <c r="J11954" s="2">
        <v>0</v>
      </c>
      <c r="K11954" s="2" t="s">
        <v>8597</v>
      </c>
      <c r="L11954" s="3">
        <v>44958</v>
      </c>
      <c r="M11954" s="3">
        <v>46692</v>
      </c>
      <c r="N11954" s="2" t="s">
        <v>439</v>
      </c>
    </row>
    <row r="11955" spans="2:14" x14ac:dyDescent="0.25">
      <c r="B11955" s="2" t="s">
        <v>8586</v>
      </c>
      <c r="C11955" s="2" t="s">
        <v>8587</v>
      </c>
      <c r="D11955" s="2" t="s">
        <v>41</v>
      </c>
      <c r="E11955" s="2" t="s">
        <v>17</v>
      </c>
      <c r="F11955" s="2" t="s">
        <v>18</v>
      </c>
      <c r="G11955" s="2" t="s">
        <v>19</v>
      </c>
      <c r="H11955" s="2" t="s">
        <v>24</v>
      </c>
      <c r="I11955" s="2">
        <v>400</v>
      </c>
      <c r="J11955" s="2">
        <v>0</v>
      </c>
      <c r="K11955" s="2" t="s">
        <v>8598</v>
      </c>
      <c r="L11955" s="3">
        <v>45705</v>
      </c>
      <c r="M11955" s="3">
        <v>46753</v>
      </c>
      <c r="N11955" s="2" t="s">
        <v>439</v>
      </c>
    </row>
    <row r="11956" spans="2:14" x14ac:dyDescent="0.25">
      <c r="B11956" s="2" t="s">
        <v>8599</v>
      </c>
      <c r="C11956" s="2" t="s">
        <v>8600</v>
      </c>
      <c r="D11956" s="2" t="s">
        <v>41</v>
      </c>
      <c r="E11956" s="2" t="s">
        <v>17</v>
      </c>
      <c r="F11956" s="2" t="s">
        <v>18</v>
      </c>
      <c r="G11956" s="2" t="s">
        <v>19</v>
      </c>
      <c r="H11956" s="2" t="s">
        <v>24</v>
      </c>
      <c r="I11956" s="2">
        <v>285</v>
      </c>
      <c r="J11956" s="2">
        <v>0</v>
      </c>
      <c r="K11956" s="2" t="s">
        <v>8601</v>
      </c>
      <c r="L11956" s="3">
        <v>45705</v>
      </c>
      <c r="M11956" s="3">
        <v>46419</v>
      </c>
      <c r="N11956" s="2" t="s">
        <v>439</v>
      </c>
    </row>
    <row r="11957" spans="2:14" x14ac:dyDescent="0.25">
      <c r="B11957" s="2" t="s">
        <v>8599</v>
      </c>
      <c r="C11957" s="2" t="s">
        <v>8600</v>
      </c>
      <c r="D11957" s="2" t="s">
        <v>41</v>
      </c>
      <c r="E11957" s="2" t="s">
        <v>17</v>
      </c>
      <c r="F11957" s="2" t="s">
        <v>18</v>
      </c>
      <c r="G11957" s="2" t="s">
        <v>19</v>
      </c>
      <c r="H11957" s="2" t="s">
        <v>24</v>
      </c>
      <c r="I11957" s="2">
        <v>285</v>
      </c>
      <c r="J11957" s="2">
        <v>0</v>
      </c>
      <c r="K11957" s="2" t="s">
        <v>8602</v>
      </c>
      <c r="L11957" s="3">
        <v>45719</v>
      </c>
      <c r="M11957" s="3">
        <v>46784</v>
      </c>
      <c r="N11957" s="2" t="s">
        <v>439</v>
      </c>
    </row>
    <row r="11958" spans="2:14" x14ac:dyDescent="0.25">
      <c r="B11958" s="2" t="s">
        <v>8599</v>
      </c>
      <c r="C11958" s="2" t="s">
        <v>8600</v>
      </c>
      <c r="D11958" s="2" t="s">
        <v>41</v>
      </c>
      <c r="E11958" s="2" t="s">
        <v>17</v>
      </c>
      <c r="F11958" s="2" t="s">
        <v>18</v>
      </c>
      <c r="G11958" s="2" t="s">
        <v>19</v>
      </c>
      <c r="H11958" s="2" t="s">
        <v>24</v>
      </c>
      <c r="I11958" s="2">
        <v>285</v>
      </c>
      <c r="J11958" s="2">
        <v>0</v>
      </c>
      <c r="K11958" s="2" t="s">
        <v>8603</v>
      </c>
      <c r="L11958" s="3">
        <v>45705</v>
      </c>
      <c r="M11958" s="3">
        <v>46508</v>
      </c>
      <c r="N11958" s="2" t="s">
        <v>439</v>
      </c>
    </row>
    <row r="11959" spans="2:14" x14ac:dyDescent="0.25">
      <c r="B11959" s="2" t="s">
        <v>8599</v>
      </c>
      <c r="C11959" s="2" t="s">
        <v>8600</v>
      </c>
      <c r="D11959" s="2" t="s">
        <v>41</v>
      </c>
      <c r="E11959" s="2" t="s">
        <v>17</v>
      </c>
      <c r="F11959" s="2" t="s">
        <v>18</v>
      </c>
      <c r="G11959" s="2" t="s">
        <v>19</v>
      </c>
      <c r="H11959" s="2" t="s">
        <v>24</v>
      </c>
      <c r="I11959" s="2">
        <v>285</v>
      </c>
      <c r="J11959" s="2">
        <v>0</v>
      </c>
      <c r="K11959" s="2" t="s">
        <v>8604</v>
      </c>
      <c r="L11959" s="3">
        <v>45705</v>
      </c>
      <c r="M11959" s="3">
        <v>46508</v>
      </c>
      <c r="N11959" s="2" t="s">
        <v>439</v>
      </c>
    </row>
    <row r="11960" spans="2:14" x14ac:dyDescent="0.25">
      <c r="B11960" s="2" t="s">
        <v>8599</v>
      </c>
      <c r="C11960" s="2" t="s">
        <v>8600</v>
      </c>
      <c r="D11960" s="2" t="s">
        <v>41</v>
      </c>
      <c r="E11960" s="2" t="s">
        <v>17</v>
      </c>
      <c r="F11960" s="2" t="s">
        <v>18</v>
      </c>
      <c r="G11960" s="2" t="s">
        <v>19</v>
      </c>
      <c r="H11960" s="2" t="s">
        <v>24</v>
      </c>
      <c r="I11960" s="2">
        <v>285</v>
      </c>
      <c r="J11960" s="2">
        <v>285</v>
      </c>
      <c r="K11960" s="2" t="s">
        <v>8605</v>
      </c>
      <c r="L11960" s="3">
        <v>46162</v>
      </c>
      <c r="M11960" s="3">
        <v>47239</v>
      </c>
      <c r="N11960" s="2" t="s">
        <v>439</v>
      </c>
    </row>
    <row r="11961" spans="2:14" x14ac:dyDescent="0.25">
      <c r="B11961" s="2" t="s">
        <v>8599</v>
      </c>
      <c r="C11961" s="2" t="s">
        <v>8600</v>
      </c>
      <c r="D11961" s="2" t="s">
        <v>41</v>
      </c>
      <c r="E11961" s="2" t="s">
        <v>17</v>
      </c>
      <c r="F11961" s="2" t="s">
        <v>18</v>
      </c>
      <c r="G11961" s="2" t="s">
        <v>19</v>
      </c>
      <c r="H11961" s="2" t="s">
        <v>24</v>
      </c>
      <c r="I11961" s="2">
        <v>285</v>
      </c>
      <c r="J11961" s="2">
        <v>0</v>
      </c>
      <c r="K11961" s="2" t="s">
        <v>8594</v>
      </c>
      <c r="L11961" s="3">
        <v>45859</v>
      </c>
      <c r="M11961" s="3">
        <v>46813</v>
      </c>
      <c r="N11961" s="2" t="s">
        <v>439</v>
      </c>
    </row>
    <row r="11962" spans="2:14" x14ac:dyDescent="0.25">
      <c r="B11962" s="2" t="s">
        <v>8599</v>
      </c>
      <c r="C11962" s="2" t="s">
        <v>8600</v>
      </c>
      <c r="D11962" s="2" t="s">
        <v>41</v>
      </c>
      <c r="E11962" s="2" t="s">
        <v>17</v>
      </c>
      <c r="F11962" s="2" t="s">
        <v>18</v>
      </c>
      <c r="G11962" s="2" t="s">
        <v>19</v>
      </c>
      <c r="H11962" s="2" t="s">
        <v>24</v>
      </c>
      <c r="I11962" s="2">
        <v>285</v>
      </c>
      <c r="J11962" s="2">
        <v>0</v>
      </c>
      <c r="K11962" s="2">
        <v>173405</v>
      </c>
      <c r="L11962" s="3">
        <v>44958</v>
      </c>
      <c r="M11962" s="3">
        <v>46296</v>
      </c>
      <c r="N11962" s="2" t="s">
        <v>439</v>
      </c>
    </row>
    <row r="11963" spans="2:14" x14ac:dyDescent="0.25">
      <c r="B11963" s="2" t="s">
        <v>8599</v>
      </c>
      <c r="C11963" s="2" t="s">
        <v>8600</v>
      </c>
      <c r="D11963" s="2" t="s">
        <v>41</v>
      </c>
      <c r="E11963" s="2" t="s">
        <v>17</v>
      </c>
      <c r="F11963" s="2" t="s">
        <v>18</v>
      </c>
      <c r="G11963" s="2" t="s">
        <v>19</v>
      </c>
      <c r="H11963" s="2" t="s">
        <v>24</v>
      </c>
      <c r="I11963" s="2">
        <v>285</v>
      </c>
      <c r="J11963" s="2">
        <v>0</v>
      </c>
      <c r="K11963" s="2" t="s">
        <v>8606</v>
      </c>
      <c r="L11963" s="3">
        <v>45990</v>
      </c>
      <c r="M11963" s="3">
        <v>47058</v>
      </c>
      <c r="N11963" s="2" t="s">
        <v>439</v>
      </c>
    </row>
    <row r="11964" spans="2:14" x14ac:dyDescent="0.25">
      <c r="B11964" s="2" t="s">
        <v>8607</v>
      </c>
      <c r="C11964" s="2" t="s">
        <v>8608</v>
      </c>
      <c r="D11964" s="2" t="s">
        <v>16</v>
      </c>
      <c r="E11964" s="2" t="s">
        <v>17</v>
      </c>
      <c r="F11964" s="2" t="s">
        <v>18</v>
      </c>
      <c r="G11964" s="2" t="s">
        <v>19</v>
      </c>
      <c r="H11964" s="2" t="s">
        <v>8609</v>
      </c>
      <c r="I11964" s="2">
        <v>471</v>
      </c>
      <c r="J11964" s="2">
        <v>471</v>
      </c>
      <c r="K11964" s="2">
        <v>20250225</v>
      </c>
      <c r="L11964" s="3">
        <v>45836</v>
      </c>
      <c r="M11964" s="3">
        <v>46419</v>
      </c>
      <c r="N11964" s="2" t="s">
        <v>2463</v>
      </c>
    </row>
    <row r="11965" spans="2:14" x14ac:dyDescent="0.25">
      <c r="B11965" s="2" t="s">
        <v>8610</v>
      </c>
      <c r="C11965" s="2" t="s">
        <v>8611</v>
      </c>
      <c r="D11965" s="2" t="s">
        <v>843</v>
      </c>
      <c r="E11965" s="2" t="s">
        <v>17</v>
      </c>
      <c r="F11965" s="2" t="s">
        <v>138</v>
      </c>
      <c r="G11965" s="2" t="s">
        <v>138</v>
      </c>
      <c r="H11965" s="2" t="s">
        <v>8612</v>
      </c>
      <c r="I11965" s="2">
        <v>162</v>
      </c>
      <c r="J11965" s="2">
        <v>162</v>
      </c>
      <c r="K11965" s="2" t="s">
        <v>8613</v>
      </c>
      <c r="L11965" s="3">
        <v>46135</v>
      </c>
      <c r="M11965" s="3">
        <v>47484</v>
      </c>
      <c r="N11965" s="2" t="s">
        <v>159</v>
      </c>
    </row>
    <row r="11966" spans="2:14" x14ac:dyDescent="0.25">
      <c r="B11966" s="2" t="s">
        <v>8610</v>
      </c>
      <c r="C11966" s="2" t="s">
        <v>8611</v>
      </c>
      <c r="D11966" s="2" t="s">
        <v>843</v>
      </c>
      <c r="E11966" s="2" t="s">
        <v>17</v>
      </c>
      <c r="F11966" s="2" t="s">
        <v>138</v>
      </c>
      <c r="G11966" s="2" t="s">
        <v>138</v>
      </c>
      <c r="H11966" s="2" t="s">
        <v>8612</v>
      </c>
      <c r="I11966" s="2">
        <v>162</v>
      </c>
      <c r="J11966" s="2">
        <v>0</v>
      </c>
      <c r="K11966" s="2" t="s">
        <v>8614</v>
      </c>
      <c r="L11966" s="3">
        <v>45822</v>
      </c>
      <c r="M11966" s="3">
        <v>47484</v>
      </c>
      <c r="N11966" s="2" t="s">
        <v>159</v>
      </c>
    </row>
    <row r="11967" spans="2:14" x14ac:dyDescent="0.25">
      <c r="B11967" s="2" t="s">
        <v>8610</v>
      </c>
      <c r="C11967" s="2" t="s">
        <v>8611</v>
      </c>
      <c r="D11967" s="2" t="s">
        <v>843</v>
      </c>
      <c r="E11967" s="2" t="s">
        <v>17</v>
      </c>
      <c r="F11967" s="2" t="s">
        <v>138</v>
      </c>
      <c r="G11967" s="2" t="s">
        <v>138</v>
      </c>
      <c r="H11967" s="2" t="s">
        <v>8612</v>
      </c>
      <c r="I11967" s="2">
        <v>162</v>
      </c>
      <c r="J11967" s="2">
        <v>0</v>
      </c>
      <c r="K11967" s="2" t="s">
        <v>8614</v>
      </c>
      <c r="L11967" s="3">
        <v>45934</v>
      </c>
      <c r="M11967" s="3">
        <v>47484</v>
      </c>
      <c r="N11967" s="2" t="s">
        <v>159</v>
      </c>
    </row>
    <row r="11968" spans="2:14" x14ac:dyDescent="0.25">
      <c r="B11968" s="2" t="s">
        <v>8610</v>
      </c>
      <c r="C11968" s="2" t="s">
        <v>8611</v>
      </c>
      <c r="D11968" s="2" t="s">
        <v>843</v>
      </c>
      <c r="E11968" s="2" t="s">
        <v>17</v>
      </c>
      <c r="F11968" s="2" t="s">
        <v>138</v>
      </c>
      <c r="G11968" s="2" t="s">
        <v>138</v>
      </c>
      <c r="H11968" s="2" t="s">
        <v>8612</v>
      </c>
      <c r="I11968" s="2">
        <v>162</v>
      </c>
      <c r="J11968" s="2">
        <v>0</v>
      </c>
      <c r="K11968" s="2" t="s">
        <v>8614</v>
      </c>
      <c r="L11968" s="3">
        <v>45948</v>
      </c>
      <c r="M11968" s="3">
        <v>47484</v>
      </c>
      <c r="N11968" s="2" t="s">
        <v>159</v>
      </c>
    </row>
    <row r="11969" spans="2:14" x14ac:dyDescent="0.25">
      <c r="B11969" s="2" t="s">
        <v>8610</v>
      </c>
      <c r="C11969" s="2" t="s">
        <v>8611</v>
      </c>
      <c r="D11969" s="2" t="s">
        <v>843</v>
      </c>
      <c r="E11969" s="2" t="s">
        <v>17</v>
      </c>
      <c r="F11969" s="2" t="s">
        <v>138</v>
      </c>
      <c r="G11969" s="2" t="s">
        <v>138</v>
      </c>
      <c r="H11969" s="2" t="s">
        <v>8612</v>
      </c>
      <c r="I11969" s="2">
        <v>162</v>
      </c>
      <c r="J11969" s="2">
        <v>0</v>
      </c>
      <c r="K11969" s="2" t="s">
        <v>8615</v>
      </c>
      <c r="L11969" s="3">
        <v>45883</v>
      </c>
      <c r="M11969" s="3">
        <v>47635</v>
      </c>
      <c r="N11969" s="2" t="s">
        <v>159</v>
      </c>
    </row>
    <row r="11970" spans="2:14" x14ac:dyDescent="0.25">
      <c r="B11970" s="2" t="s">
        <v>8610</v>
      </c>
      <c r="C11970" s="2" t="s">
        <v>8611</v>
      </c>
      <c r="D11970" s="2" t="s">
        <v>843</v>
      </c>
      <c r="E11970" s="2" t="s">
        <v>181</v>
      </c>
      <c r="F11970" s="2" t="s">
        <v>138</v>
      </c>
      <c r="G11970" s="2" t="s">
        <v>138</v>
      </c>
      <c r="H11970" s="2" t="s">
        <v>8612</v>
      </c>
      <c r="I11970" s="2">
        <v>162</v>
      </c>
      <c r="J11970" s="2">
        <v>0</v>
      </c>
      <c r="K11970" s="2" t="s">
        <v>8615</v>
      </c>
      <c r="L11970" s="3">
        <v>45883</v>
      </c>
      <c r="M11970" s="3">
        <v>47635</v>
      </c>
      <c r="N11970" s="2" t="s">
        <v>159</v>
      </c>
    </row>
    <row r="11971" spans="2:14" x14ac:dyDescent="0.25">
      <c r="B11971" s="2" t="s">
        <v>8610</v>
      </c>
      <c r="C11971" s="2" t="s">
        <v>8611</v>
      </c>
      <c r="D11971" s="2" t="s">
        <v>843</v>
      </c>
      <c r="E11971" s="2" t="s">
        <v>142</v>
      </c>
      <c r="F11971" s="2" t="s">
        <v>138</v>
      </c>
      <c r="G11971" s="2" t="s">
        <v>138</v>
      </c>
      <c r="H11971" s="2" t="s">
        <v>8612</v>
      </c>
      <c r="I11971" s="2">
        <v>162</v>
      </c>
      <c r="J11971" s="2">
        <v>0</v>
      </c>
      <c r="K11971" s="2" t="s">
        <v>8614</v>
      </c>
      <c r="L11971" s="3">
        <v>45948</v>
      </c>
      <c r="M11971" s="3">
        <v>47484</v>
      </c>
      <c r="N11971" s="2" t="s">
        <v>159</v>
      </c>
    </row>
    <row r="11972" spans="2:14" x14ac:dyDescent="0.25">
      <c r="B11972" s="2" t="s">
        <v>8610</v>
      </c>
      <c r="C11972" s="2" t="s">
        <v>8611</v>
      </c>
      <c r="D11972" s="2" t="s">
        <v>843</v>
      </c>
      <c r="E11972" s="2" t="s">
        <v>142</v>
      </c>
      <c r="F11972" s="2" t="s">
        <v>138</v>
      </c>
      <c r="G11972" s="2" t="s">
        <v>138</v>
      </c>
      <c r="H11972" s="2" t="s">
        <v>8612</v>
      </c>
      <c r="I11972" s="2">
        <v>162</v>
      </c>
      <c r="J11972" s="2">
        <v>0</v>
      </c>
      <c r="K11972" s="2" t="s">
        <v>8615</v>
      </c>
      <c r="L11972" s="3">
        <v>45883</v>
      </c>
      <c r="M11972" s="3">
        <v>47635</v>
      </c>
      <c r="N11972" s="2" t="s">
        <v>159</v>
      </c>
    </row>
    <row r="11973" spans="2:14" x14ac:dyDescent="0.25">
      <c r="B11973" s="2" t="s">
        <v>8616</v>
      </c>
      <c r="C11973" s="2" t="s">
        <v>1217</v>
      </c>
      <c r="D11973" s="2" t="s">
        <v>41</v>
      </c>
      <c r="E11973" s="2" t="s">
        <v>17</v>
      </c>
      <c r="F11973" s="2" t="s">
        <v>138</v>
      </c>
      <c r="G11973" s="2" t="s">
        <v>138</v>
      </c>
      <c r="H11973" s="2" t="s">
        <v>1218</v>
      </c>
      <c r="I11973" s="2">
        <v>893</v>
      </c>
      <c r="J11973" s="2">
        <v>400</v>
      </c>
      <c r="K11973" s="2">
        <v>0</v>
      </c>
      <c r="L11973" s="3">
        <v>46172</v>
      </c>
      <c r="M11973" s="3">
        <v>47969</v>
      </c>
      <c r="N11973" s="2" t="s">
        <v>355</v>
      </c>
    </row>
    <row r="11974" spans="2:14" x14ac:dyDescent="0.25">
      <c r="B11974" s="2" t="s">
        <v>8616</v>
      </c>
      <c r="C11974" s="2" t="s">
        <v>1217</v>
      </c>
      <c r="D11974" s="2" t="s">
        <v>41</v>
      </c>
      <c r="E11974" s="2" t="s">
        <v>17</v>
      </c>
      <c r="F11974" s="2" t="s">
        <v>138</v>
      </c>
      <c r="G11974" s="2" t="s">
        <v>138</v>
      </c>
      <c r="H11974" s="2" t="s">
        <v>1218</v>
      </c>
      <c r="I11974" s="2">
        <v>893</v>
      </c>
      <c r="J11974" s="2">
        <v>493</v>
      </c>
      <c r="K11974" s="2" t="s">
        <v>8617</v>
      </c>
      <c r="L11974" s="3">
        <v>45997</v>
      </c>
      <c r="M11974" s="3">
        <v>47058</v>
      </c>
      <c r="N11974" s="2" t="s">
        <v>355</v>
      </c>
    </row>
    <row r="11975" spans="2:14" x14ac:dyDescent="0.25">
      <c r="B11975" s="2" t="s">
        <v>8618</v>
      </c>
      <c r="C11975" s="2" t="s">
        <v>8619</v>
      </c>
      <c r="D11975" s="2" t="s">
        <v>41</v>
      </c>
      <c r="E11975" s="2" t="s">
        <v>17</v>
      </c>
      <c r="F11975" s="2" t="s">
        <v>138</v>
      </c>
      <c r="G11975" s="2" t="s">
        <v>138</v>
      </c>
      <c r="H11975" s="2" t="s">
        <v>1218</v>
      </c>
      <c r="I11975" s="2">
        <v>518</v>
      </c>
      <c r="J11975" s="2">
        <v>518</v>
      </c>
      <c r="K11975" s="2">
        <v>0</v>
      </c>
      <c r="L11975" s="3">
        <v>46172</v>
      </c>
      <c r="M11975" s="3">
        <v>47969</v>
      </c>
      <c r="N11975" s="2" t="s">
        <v>355</v>
      </c>
    </row>
    <row r="11976" spans="2:14" x14ac:dyDescent="0.25">
      <c r="B11976" s="2" t="s">
        <v>8620</v>
      </c>
      <c r="C11976" s="2" t="s">
        <v>8621</v>
      </c>
      <c r="D11976" s="2" t="s">
        <v>41</v>
      </c>
      <c r="E11976" s="2" t="s">
        <v>17</v>
      </c>
      <c r="F11976" s="2" t="s">
        <v>18</v>
      </c>
      <c r="G11976" s="2" t="s">
        <v>90</v>
      </c>
      <c r="H11976" s="2" t="s">
        <v>8622</v>
      </c>
      <c r="I11976" s="2">
        <v>3467</v>
      </c>
      <c r="J11976" s="2">
        <v>3467</v>
      </c>
      <c r="K11976" s="2" t="s">
        <v>8623</v>
      </c>
      <c r="L11976" s="3">
        <v>45698</v>
      </c>
      <c r="M11976" s="3">
        <v>46722</v>
      </c>
      <c r="N11976" s="2" t="s">
        <v>701</v>
      </c>
    </row>
    <row r="11977" spans="2:14" x14ac:dyDescent="0.25">
      <c r="B11977" s="2" t="s">
        <v>8624</v>
      </c>
      <c r="C11977" s="2" t="s">
        <v>1223</v>
      </c>
      <c r="D11977" s="2" t="s">
        <v>41</v>
      </c>
      <c r="E11977" s="2" t="s">
        <v>17</v>
      </c>
      <c r="F11977" s="2" t="s">
        <v>18</v>
      </c>
      <c r="G11977" s="2" t="s">
        <v>19</v>
      </c>
      <c r="H11977" s="2" t="s">
        <v>8625</v>
      </c>
      <c r="I11977" s="2">
        <v>5072</v>
      </c>
      <c r="J11977" s="2">
        <v>4300</v>
      </c>
      <c r="K11977" s="2" t="s">
        <v>8626</v>
      </c>
      <c r="L11977" s="3">
        <v>44958</v>
      </c>
      <c r="M11977" s="3">
        <v>47453</v>
      </c>
      <c r="N11977" s="2" t="s">
        <v>121</v>
      </c>
    </row>
    <row r="11978" spans="2:14" x14ac:dyDescent="0.25">
      <c r="B11978" s="2" t="s">
        <v>8624</v>
      </c>
      <c r="C11978" s="2" t="s">
        <v>1223</v>
      </c>
      <c r="D11978" s="2" t="s">
        <v>41</v>
      </c>
      <c r="E11978" s="2" t="s">
        <v>17</v>
      </c>
      <c r="F11978" s="2" t="s">
        <v>18</v>
      </c>
      <c r="G11978" s="2" t="s">
        <v>19</v>
      </c>
      <c r="H11978" s="2" t="s">
        <v>8625</v>
      </c>
      <c r="I11978" s="2">
        <v>5072</v>
      </c>
      <c r="J11978" s="2">
        <v>772</v>
      </c>
      <c r="K11978" s="2" t="s">
        <v>1225</v>
      </c>
      <c r="L11978" s="3">
        <v>44958</v>
      </c>
      <c r="M11978" s="3">
        <v>46569</v>
      </c>
      <c r="N11978" s="2" t="s">
        <v>121</v>
      </c>
    </row>
    <row r="11979" spans="2:14" x14ac:dyDescent="0.25">
      <c r="B11979" s="2" t="s">
        <v>8627</v>
      </c>
      <c r="C11979" s="2" t="s">
        <v>8628</v>
      </c>
      <c r="D11979" s="2" t="s">
        <v>41</v>
      </c>
      <c r="E11979" s="2" t="s">
        <v>17</v>
      </c>
      <c r="F11979" s="2" t="s">
        <v>18</v>
      </c>
      <c r="G11979" s="2" t="s">
        <v>19</v>
      </c>
      <c r="H11979" s="2" t="s">
        <v>8625</v>
      </c>
      <c r="I11979" s="2">
        <v>2</v>
      </c>
      <c r="J11979" s="2">
        <v>2</v>
      </c>
      <c r="K11979" s="2" t="s">
        <v>1225</v>
      </c>
      <c r="L11979" s="3">
        <v>44958</v>
      </c>
      <c r="M11979" s="3">
        <v>46569</v>
      </c>
      <c r="N11979" s="2" t="s">
        <v>121</v>
      </c>
    </row>
    <row r="11980" spans="2:14" x14ac:dyDescent="0.25">
      <c r="B11980" s="2" t="s">
        <v>8629</v>
      </c>
      <c r="C11980" s="2" t="s">
        <v>1227</v>
      </c>
      <c r="D11980" s="2" t="s">
        <v>16</v>
      </c>
      <c r="E11980" s="2" t="s">
        <v>17</v>
      </c>
      <c r="F11980" s="2" t="s">
        <v>18</v>
      </c>
      <c r="G11980" s="2" t="s">
        <v>19</v>
      </c>
      <c r="H11980" s="2" t="s">
        <v>8625</v>
      </c>
      <c r="I11980" s="2">
        <v>3543</v>
      </c>
      <c r="J11980" s="2">
        <v>1300</v>
      </c>
      <c r="K11980" s="2" t="s">
        <v>8626</v>
      </c>
      <c r="L11980" s="3">
        <v>44958</v>
      </c>
      <c r="M11980" s="3">
        <v>47453</v>
      </c>
      <c r="N11980" s="2" t="s">
        <v>121</v>
      </c>
    </row>
    <row r="11981" spans="2:14" x14ac:dyDescent="0.25">
      <c r="B11981" s="2" t="s">
        <v>8629</v>
      </c>
      <c r="C11981" s="2" t="s">
        <v>1227</v>
      </c>
      <c r="D11981" s="2" t="s">
        <v>16</v>
      </c>
      <c r="E11981" s="2" t="s">
        <v>17</v>
      </c>
      <c r="F11981" s="2" t="s">
        <v>18</v>
      </c>
      <c r="G11981" s="2" t="s">
        <v>19</v>
      </c>
      <c r="H11981" s="2" t="s">
        <v>8625</v>
      </c>
      <c r="I11981" s="2">
        <v>3543</v>
      </c>
      <c r="J11981" s="2">
        <v>443</v>
      </c>
      <c r="K11981" s="2">
        <v>41231221</v>
      </c>
      <c r="L11981" s="3">
        <v>44958</v>
      </c>
      <c r="M11981" s="3">
        <v>47088</v>
      </c>
      <c r="N11981" s="2" t="s">
        <v>121</v>
      </c>
    </row>
    <row r="11982" spans="2:14" x14ac:dyDescent="0.25">
      <c r="B11982" s="2" t="s">
        <v>8629</v>
      </c>
      <c r="C11982" s="2" t="s">
        <v>1227</v>
      </c>
      <c r="D11982" s="2" t="s">
        <v>16</v>
      </c>
      <c r="E11982" s="2" t="s">
        <v>17</v>
      </c>
      <c r="F11982" s="2" t="s">
        <v>18</v>
      </c>
      <c r="G11982" s="2" t="s">
        <v>19</v>
      </c>
      <c r="H11982" s="2" t="s">
        <v>8625</v>
      </c>
      <c r="I11982" s="2">
        <v>3543</v>
      </c>
      <c r="J11982" s="2">
        <v>1800</v>
      </c>
      <c r="K11982" s="2">
        <v>41240926</v>
      </c>
      <c r="L11982" s="3">
        <v>44958</v>
      </c>
      <c r="M11982" s="3">
        <v>47362</v>
      </c>
      <c r="N11982" s="2" t="s">
        <v>121</v>
      </c>
    </row>
    <row r="11983" spans="2:14" x14ac:dyDescent="0.25">
      <c r="B11983" s="2" t="s">
        <v>8630</v>
      </c>
      <c r="C11983" s="2" t="s">
        <v>8631</v>
      </c>
      <c r="D11983" s="2" t="s">
        <v>16</v>
      </c>
      <c r="E11983" s="2" t="s">
        <v>75</v>
      </c>
      <c r="F11983" s="2" t="s">
        <v>18</v>
      </c>
      <c r="G11983" s="2" t="s">
        <v>19</v>
      </c>
      <c r="H11983" s="2" t="s">
        <v>8632</v>
      </c>
      <c r="I11983" s="2">
        <v>731</v>
      </c>
      <c r="J11983" s="2">
        <v>0</v>
      </c>
      <c r="K11983" s="2" t="s">
        <v>8633</v>
      </c>
      <c r="L11983" s="3">
        <v>44958</v>
      </c>
      <c r="M11983" s="3">
        <v>46539</v>
      </c>
      <c r="N11983" s="2" t="s">
        <v>38</v>
      </c>
    </row>
    <row r="11984" spans="2:14" x14ac:dyDescent="0.25">
      <c r="B11984" s="2" t="s">
        <v>8630</v>
      </c>
      <c r="C11984" s="2" t="s">
        <v>8631</v>
      </c>
      <c r="D11984" s="2" t="s">
        <v>16</v>
      </c>
      <c r="E11984" s="2" t="s">
        <v>75</v>
      </c>
      <c r="F11984" s="2" t="s">
        <v>18</v>
      </c>
      <c r="G11984" s="2" t="s">
        <v>19</v>
      </c>
      <c r="H11984" s="2" t="s">
        <v>8632</v>
      </c>
      <c r="I11984" s="2">
        <v>731</v>
      </c>
      <c r="J11984" s="2">
        <v>0</v>
      </c>
      <c r="K11984" s="2" t="s">
        <v>8634</v>
      </c>
      <c r="L11984" s="3">
        <v>44958</v>
      </c>
      <c r="M11984" s="3">
        <v>45992</v>
      </c>
      <c r="N11984" s="2" t="s">
        <v>38</v>
      </c>
    </row>
    <row r="11985" spans="2:14" x14ac:dyDescent="0.25">
      <c r="B11985" s="2" t="s">
        <v>8630</v>
      </c>
      <c r="C11985" s="2" t="s">
        <v>8631</v>
      </c>
      <c r="D11985" s="2" t="s">
        <v>16</v>
      </c>
      <c r="E11985" s="2" t="s">
        <v>75</v>
      </c>
      <c r="F11985" s="2" t="s">
        <v>18</v>
      </c>
      <c r="G11985" s="2" t="s">
        <v>19</v>
      </c>
      <c r="H11985" s="2" t="s">
        <v>8632</v>
      </c>
      <c r="I11985" s="2">
        <v>731</v>
      </c>
      <c r="J11985" s="2">
        <v>0</v>
      </c>
      <c r="K11985" s="2" t="s">
        <v>8634</v>
      </c>
      <c r="L11985" s="3">
        <v>46051</v>
      </c>
      <c r="M11985" s="3">
        <v>47453</v>
      </c>
      <c r="N11985" s="2" t="s">
        <v>38</v>
      </c>
    </row>
    <row r="11986" spans="2:14" x14ac:dyDescent="0.25">
      <c r="B11986" s="2" t="s">
        <v>8630</v>
      </c>
      <c r="C11986" s="2" t="s">
        <v>8631</v>
      </c>
      <c r="D11986" s="2" t="s">
        <v>16</v>
      </c>
      <c r="E11986" s="2" t="s">
        <v>17</v>
      </c>
      <c r="F11986" s="2" t="s">
        <v>18</v>
      </c>
      <c r="G11986" s="2" t="s">
        <v>19</v>
      </c>
      <c r="H11986" s="2" t="s">
        <v>8632</v>
      </c>
      <c r="I11986" s="2">
        <v>731</v>
      </c>
      <c r="J11986" s="2">
        <v>131</v>
      </c>
      <c r="K11986" s="2" t="s">
        <v>8633</v>
      </c>
      <c r="L11986" s="3">
        <v>44958</v>
      </c>
      <c r="M11986" s="3">
        <v>46539</v>
      </c>
      <c r="N11986" s="2" t="s">
        <v>38</v>
      </c>
    </row>
    <row r="11987" spans="2:14" x14ac:dyDescent="0.25">
      <c r="B11987" s="2" t="s">
        <v>8630</v>
      </c>
      <c r="C11987" s="2" t="s">
        <v>8631</v>
      </c>
      <c r="D11987" s="2" t="s">
        <v>16</v>
      </c>
      <c r="E11987" s="2" t="s">
        <v>17</v>
      </c>
      <c r="F11987" s="2" t="s">
        <v>18</v>
      </c>
      <c r="G11987" s="2" t="s">
        <v>19</v>
      </c>
      <c r="H11987" s="2" t="s">
        <v>8632</v>
      </c>
      <c r="I11987" s="2">
        <v>731</v>
      </c>
      <c r="J11987" s="2">
        <v>0</v>
      </c>
      <c r="K11987" s="2" t="s">
        <v>8634</v>
      </c>
      <c r="L11987" s="3">
        <v>44958</v>
      </c>
      <c r="M11987" s="3">
        <v>45992</v>
      </c>
      <c r="N11987" s="2" t="s">
        <v>38</v>
      </c>
    </row>
    <row r="11988" spans="2:14" x14ac:dyDescent="0.25">
      <c r="B11988" s="2" t="s">
        <v>8630</v>
      </c>
      <c r="C11988" s="2" t="s">
        <v>8631</v>
      </c>
      <c r="D11988" s="2" t="s">
        <v>16</v>
      </c>
      <c r="E11988" s="2" t="s">
        <v>17</v>
      </c>
      <c r="F11988" s="2" t="s">
        <v>18</v>
      </c>
      <c r="G11988" s="2" t="s">
        <v>19</v>
      </c>
      <c r="H11988" s="2" t="s">
        <v>8632</v>
      </c>
      <c r="I11988" s="2">
        <v>731</v>
      </c>
      <c r="J11988" s="2">
        <v>600</v>
      </c>
      <c r="K11988" s="2" t="s">
        <v>8634</v>
      </c>
      <c r="L11988" s="3">
        <v>46051</v>
      </c>
      <c r="M11988" s="3">
        <v>47453</v>
      </c>
      <c r="N11988" s="2" t="s">
        <v>38</v>
      </c>
    </row>
    <row r="11989" spans="2:14" x14ac:dyDescent="0.25">
      <c r="B11989" s="2" t="s">
        <v>8635</v>
      </c>
      <c r="C11989" s="2" t="s">
        <v>8636</v>
      </c>
      <c r="D11989" s="2" t="s">
        <v>16</v>
      </c>
      <c r="E11989" s="2" t="s">
        <v>17</v>
      </c>
      <c r="F11989" s="2" t="s">
        <v>18</v>
      </c>
      <c r="G11989" s="2" t="s">
        <v>19</v>
      </c>
      <c r="H11989" s="2" t="s">
        <v>8632</v>
      </c>
      <c r="I11989" s="2">
        <v>0</v>
      </c>
      <c r="J11989" s="2">
        <v>0</v>
      </c>
      <c r="K11989" s="2" t="s">
        <v>8637</v>
      </c>
      <c r="L11989" s="3">
        <v>44958</v>
      </c>
      <c r="M11989" s="3">
        <v>46478</v>
      </c>
      <c r="N11989" s="2" t="s">
        <v>38</v>
      </c>
    </row>
    <row r="11990" spans="2:14" x14ac:dyDescent="0.25">
      <c r="B11990" s="2" t="s">
        <v>8638</v>
      </c>
      <c r="C11990" s="2" t="s">
        <v>8639</v>
      </c>
      <c r="D11990" s="2" t="s">
        <v>28</v>
      </c>
      <c r="E11990" s="2" t="s">
        <v>17</v>
      </c>
      <c r="F11990" s="2" t="s">
        <v>24</v>
      </c>
      <c r="G11990" s="2" t="s">
        <v>24</v>
      </c>
      <c r="H11990" s="2" t="s">
        <v>24</v>
      </c>
      <c r="I11990" s="2">
        <v>10</v>
      </c>
      <c r="J11990" s="2">
        <v>10</v>
      </c>
      <c r="K11990" s="2">
        <v>0</v>
      </c>
      <c r="L11990" s="3">
        <v>44958</v>
      </c>
      <c r="M11990" s="2" t="s">
        <v>30</v>
      </c>
      <c r="N11990" s="2" t="s">
        <v>61</v>
      </c>
    </row>
    <row r="11991" spans="2:14" x14ac:dyDescent="0.25">
      <c r="B11991" s="2" t="s">
        <v>8640</v>
      </c>
      <c r="C11991" s="2" t="s">
        <v>8641</v>
      </c>
      <c r="D11991" s="2" t="s">
        <v>16</v>
      </c>
      <c r="E11991" s="2" t="s">
        <v>17</v>
      </c>
      <c r="F11991" s="2" t="s">
        <v>18</v>
      </c>
      <c r="G11991" s="2" t="s">
        <v>19</v>
      </c>
      <c r="H11991" s="2" t="s">
        <v>8642</v>
      </c>
      <c r="I11991" s="2">
        <v>0</v>
      </c>
      <c r="J11991" s="2">
        <v>0</v>
      </c>
      <c r="K11991" s="2">
        <v>240909</v>
      </c>
      <c r="L11991" s="3">
        <v>44958</v>
      </c>
      <c r="M11991" s="3">
        <v>47362</v>
      </c>
      <c r="N11991" s="2" t="s">
        <v>3415</v>
      </c>
    </row>
    <row r="11992" spans="2:14" x14ac:dyDescent="0.25">
      <c r="B11992" s="2" t="s">
        <v>8643</v>
      </c>
      <c r="C11992" s="2" t="s">
        <v>8644</v>
      </c>
      <c r="D11992" s="2" t="s">
        <v>843</v>
      </c>
      <c r="E11992" s="2" t="s">
        <v>17</v>
      </c>
      <c r="F11992" s="2" t="s">
        <v>29</v>
      </c>
      <c r="G11992" s="2" t="s">
        <v>29</v>
      </c>
      <c r="H11992" s="2" t="s">
        <v>8645</v>
      </c>
      <c r="I11992" s="2">
        <v>28</v>
      </c>
      <c r="J11992" s="2">
        <v>28</v>
      </c>
      <c r="K11992" s="2">
        <v>0</v>
      </c>
      <c r="L11992" s="3">
        <v>44958</v>
      </c>
      <c r="M11992" s="2" t="s">
        <v>30</v>
      </c>
      <c r="N11992" s="2" t="s">
        <v>8646</v>
      </c>
    </row>
    <row r="11993" spans="2:14" x14ac:dyDescent="0.25">
      <c r="B11993" s="2" t="s">
        <v>8647</v>
      </c>
      <c r="C11993" s="2" t="s">
        <v>8648</v>
      </c>
      <c r="D11993" s="2" t="s">
        <v>1396</v>
      </c>
      <c r="E11993" s="2" t="s">
        <v>17</v>
      </c>
      <c r="F11993" s="2" t="s">
        <v>29</v>
      </c>
      <c r="G11993" s="2" t="s">
        <v>29</v>
      </c>
      <c r="H11993" s="2" t="s">
        <v>8648</v>
      </c>
      <c r="I11993" s="2">
        <v>1.0000000002036999E-3</v>
      </c>
      <c r="J11993" s="2">
        <v>9.999999997489799E-4</v>
      </c>
      <c r="K11993" s="2">
        <v>0</v>
      </c>
      <c r="L11993" s="3">
        <v>44958</v>
      </c>
      <c r="M11993" s="2" t="s">
        <v>30</v>
      </c>
      <c r="N11993" s="2" t="s">
        <v>8649</v>
      </c>
    </row>
    <row r="11994" spans="2:14" x14ac:dyDescent="0.25">
      <c r="B11994" s="2" t="s">
        <v>8650</v>
      </c>
      <c r="C11994" s="2" t="s">
        <v>8651</v>
      </c>
      <c r="D11994" s="2" t="s">
        <v>843</v>
      </c>
      <c r="E11994" s="2" t="s">
        <v>17</v>
      </c>
      <c r="F11994" s="2" t="s">
        <v>29</v>
      </c>
      <c r="G11994" s="2" t="s">
        <v>29</v>
      </c>
      <c r="H11994" s="2" t="s">
        <v>8645</v>
      </c>
      <c r="I11994" s="2">
        <v>38</v>
      </c>
      <c r="J11994" s="2">
        <v>38</v>
      </c>
      <c r="K11994" s="2">
        <v>0</v>
      </c>
      <c r="L11994" s="3">
        <v>44958</v>
      </c>
      <c r="M11994" s="2" t="s">
        <v>30</v>
      </c>
      <c r="N11994" s="2" t="s">
        <v>8646</v>
      </c>
    </row>
    <row r="11995" spans="2:14" x14ac:dyDescent="0.25">
      <c r="B11995" s="2" t="s">
        <v>8652</v>
      </c>
      <c r="C11995" s="2" t="s">
        <v>8653</v>
      </c>
      <c r="D11995" s="2" t="s">
        <v>1744</v>
      </c>
      <c r="E11995" s="2" t="s">
        <v>17</v>
      </c>
      <c r="F11995" s="2" t="s">
        <v>29</v>
      </c>
      <c r="G11995" s="2" t="s">
        <v>29</v>
      </c>
      <c r="H11995" s="2" t="s">
        <v>1745</v>
      </c>
      <c r="I11995" s="2">
        <v>12040</v>
      </c>
      <c r="J11995" s="2">
        <v>12040</v>
      </c>
      <c r="K11995" s="2">
        <v>0</v>
      </c>
      <c r="L11995" s="3">
        <v>44958</v>
      </c>
      <c r="M11995" s="2" t="s">
        <v>30</v>
      </c>
      <c r="N11995" s="2" t="s">
        <v>782</v>
      </c>
    </row>
    <row r="11996" spans="2:14" x14ac:dyDescent="0.25">
      <c r="B11996" s="2" t="s">
        <v>8654</v>
      </c>
      <c r="C11996" s="2" t="s">
        <v>8655</v>
      </c>
      <c r="D11996" s="2" t="s">
        <v>28</v>
      </c>
      <c r="E11996" s="2" t="s">
        <v>17</v>
      </c>
      <c r="F11996" s="2" t="s">
        <v>29</v>
      </c>
      <c r="G11996" s="2" t="s">
        <v>29</v>
      </c>
      <c r="H11996" s="2" t="s">
        <v>8655</v>
      </c>
      <c r="I11996" s="2">
        <v>10</v>
      </c>
      <c r="J11996" s="2">
        <v>10</v>
      </c>
      <c r="K11996" s="2">
        <v>0</v>
      </c>
      <c r="L11996" s="3">
        <v>44958</v>
      </c>
      <c r="M11996" s="2" t="s">
        <v>30</v>
      </c>
      <c r="N11996" s="2" t="s">
        <v>659</v>
      </c>
    </row>
    <row r="11997" spans="2:14" x14ac:dyDescent="0.25">
      <c r="B11997" s="2" t="s">
        <v>8656</v>
      </c>
      <c r="C11997" s="2" t="s">
        <v>8657</v>
      </c>
      <c r="D11997" s="2" t="s">
        <v>28</v>
      </c>
      <c r="E11997" s="2" t="s">
        <v>17</v>
      </c>
      <c r="F11997" s="2" t="s">
        <v>29</v>
      </c>
      <c r="G11997" s="2" t="s">
        <v>29</v>
      </c>
      <c r="H11997" s="2" t="s">
        <v>8657</v>
      </c>
      <c r="I11997" s="2">
        <v>10</v>
      </c>
      <c r="J11997" s="2">
        <v>10</v>
      </c>
      <c r="K11997" s="2">
        <v>0</v>
      </c>
      <c r="L11997" s="3">
        <v>44958</v>
      </c>
      <c r="M11997" s="2" t="s">
        <v>30</v>
      </c>
      <c r="N11997" s="2" t="s">
        <v>61</v>
      </c>
    </row>
    <row r="11998" spans="2:14" x14ac:dyDescent="0.25">
      <c r="B11998" s="2" t="s">
        <v>8658</v>
      </c>
      <c r="C11998" s="2" t="s">
        <v>8659</v>
      </c>
      <c r="D11998" s="2" t="s">
        <v>41</v>
      </c>
      <c r="E11998" s="2" t="s">
        <v>17</v>
      </c>
      <c r="F11998" s="2" t="s">
        <v>18</v>
      </c>
      <c r="G11998" s="2" t="s">
        <v>90</v>
      </c>
      <c r="H11998" s="2" t="s">
        <v>8660</v>
      </c>
      <c r="I11998" s="2">
        <v>0</v>
      </c>
      <c r="J11998" s="2">
        <v>0</v>
      </c>
      <c r="K11998" s="2">
        <v>0</v>
      </c>
      <c r="L11998" s="3">
        <v>45870</v>
      </c>
      <c r="M11998" s="3">
        <v>46388</v>
      </c>
      <c r="N11998" s="2" t="s">
        <v>2524</v>
      </c>
    </row>
    <row r="11999" spans="2:14" x14ac:dyDescent="0.25">
      <c r="B11999" s="2" t="s">
        <v>8661</v>
      </c>
      <c r="C11999" s="2" t="s">
        <v>8662</v>
      </c>
      <c r="D11999" s="2" t="s">
        <v>16</v>
      </c>
      <c r="E11999" s="2" t="s">
        <v>17</v>
      </c>
      <c r="F11999" s="2" t="s">
        <v>18</v>
      </c>
      <c r="G11999" s="2" t="s">
        <v>19</v>
      </c>
      <c r="H11999" s="2" t="s">
        <v>8663</v>
      </c>
      <c r="I11999" s="2">
        <v>0</v>
      </c>
      <c r="J11999" s="2">
        <v>0</v>
      </c>
      <c r="K11999" s="2" t="s">
        <v>8664</v>
      </c>
      <c r="L11999" s="3">
        <v>44958</v>
      </c>
      <c r="M11999" s="3">
        <v>46905</v>
      </c>
      <c r="N11999" s="2" t="s">
        <v>2524</v>
      </c>
    </row>
    <row r="12000" spans="2:14" x14ac:dyDescent="0.25">
      <c r="B12000" s="2" t="s">
        <v>8661</v>
      </c>
      <c r="C12000" s="2" t="s">
        <v>8662</v>
      </c>
      <c r="D12000" s="2" t="s">
        <v>16</v>
      </c>
      <c r="E12000" s="2" t="s">
        <v>181</v>
      </c>
      <c r="F12000" s="2" t="s">
        <v>18</v>
      </c>
      <c r="G12000" s="2" t="s">
        <v>19</v>
      </c>
      <c r="H12000" s="2" t="s">
        <v>8663</v>
      </c>
      <c r="I12000" s="2">
        <v>0</v>
      </c>
      <c r="J12000" s="2">
        <v>0</v>
      </c>
      <c r="K12000" s="2" t="s">
        <v>8664</v>
      </c>
      <c r="L12000" s="3">
        <v>44958</v>
      </c>
      <c r="M12000" s="3">
        <v>46905</v>
      </c>
      <c r="N12000" s="2" t="s">
        <v>2524</v>
      </c>
    </row>
    <row r="12001" spans="2:14" x14ac:dyDescent="0.25">
      <c r="B12001" s="2" t="s">
        <v>8665</v>
      </c>
      <c r="C12001" s="2" t="s">
        <v>8666</v>
      </c>
      <c r="D12001" s="2" t="s">
        <v>41</v>
      </c>
      <c r="E12001" s="2" t="s">
        <v>17</v>
      </c>
      <c r="F12001" s="2" t="s">
        <v>18</v>
      </c>
      <c r="G12001" s="2" t="s">
        <v>19</v>
      </c>
      <c r="H12001" s="2" t="s">
        <v>8667</v>
      </c>
      <c r="I12001" s="2">
        <v>0</v>
      </c>
      <c r="J12001" s="2">
        <v>0</v>
      </c>
      <c r="K12001" s="2" t="s">
        <v>8668</v>
      </c>
      <c r="L12001" s="3">
        <v>44958</v>
      </c>
      <c r="M12001" s="3">
        <v>46692</v>
      </c>
      <c r="N12001" s="2" t="s">
        <v>2524</v>
      </c>
    </row>
    <row r="12002" spans="2:14" x14ac:dyDescent="0.25">
      <c r="B12002" s="2" t="s">
        <v>8669</v>
      </c>
      <c r="C12002" s="2" t="s">
        <v>8670</v>
      </c>
      <c r="D12002" s="2" t="s">
        <v>16</v>
      </c>
      <c r="E12002" s="2" t="s">
        <v>17</v>
      </c>
      <c r="F12002" s="2" t="s">
        <v>24</v>
      </c>
      <c r="G12002" s="2" t="s">
        <v>24</v>
      </c>
      <c r="H12002" s="2" t="s">
        <v>24</v>
      </c>
      <c r="I12002" s="2">
        <v>0</v>
      </c>
      <c r="J12002" s="2">
        <v>0</v>
      </c>
      <c r="K12002" s="2">
        <v>0</v>
      </c>
      <c r="L12002" s="3">
        <v>44958</v>
      </c>
      <c r="M12002" s="3">
        <v>46905</v>
      </c>
      <c r="N12002" s="2" t="s">
        <v>2524</v>
      </c>
    </row>
    <row r="12003" spans="2:14" x14ac:dyDescent="0.25">
      <c r="B12003" s="2" t="s">
        <v>8671</v>
      </c>
      <c r="C12003" s="2" t="s">
        <v>8672</v>
      </c>
      <c r="D12003" s="2" t="s">
        <v>28</v>
      </c>
      <c r="E12003" s="2" t="s">
        <v>17</v>
      </c>
      <c r="F12003" s="2" t="s">
        <v>29</v>
      </c>
      <c r="G12003" s="2" t="s">
        <v>1242</v>
      </c>
      <c r="H12003" s="2" t="s">
        <v>1748</v>
      </c>
      <c r="I12003" s="2">
        <v>0</v>
      </c>
      <c r="J12003" s="2">
        <v>0</v>
      </c>
      <c r="K12003" s="2">
        <v>0</v>
      </c>
      <c r="L12003" s="3">
        <v>44958</v>
      </c>
      <c r="M12003" s="2" t="s">
        <v>30</v>
      </c>
      <c r="N12003" s="2" t="s">
        <v>497</v>
      </c>
    </row>
    <row r="12004" spans="2:14" x14ac:dyDescent="0.25">
      <c r="B12004" s="2" t="s">
        <v>8671</v>
      </c>
      <c r="C12004" s="2" t="s">
        <v>8672</v>
      </c>
      <c r="D12004" s="2" t="s">
        <v>28</v>
      </c>
      <c r="E12004" s="2" t="s">
        <v>181</v>
      </c>
      <c r="F12004" s="2" t="s">
        <v>29</v>
      </c>
      <c r="G12004" s="2" t="s">
        <v>1242</v>
      </c>
      <c r="H12004" s="2" t="s">
        <v>1748</v>
      </c>
      <c r="I12004" s="2">
        <v>0</v>
      </c>
      <c r="J12004" s="2">
        <v>0</v>
      </c>
      <c r="K12004" s="2">
        <v>0</v>
      </c>
      <c r="L12004" s="3">
        <v>44958</v>
      </c>
      <c r="M12004" s="2" t="s">
        <v>30</v>
      </c>
      <c r="N12004" s="2" t="s">
        <v>497</v>
      </c>
    </row>
    <row r="12005" spans="2:14" x14ac:dyDescent="0.25">
      <c r="B12005" s="2" t="s">
        <v>8673</v>
      </c>
      <c r="C12005" s="2" t="s">
        <v>8674</v>
      </c>
      <c r="D12005" s="2" t="s">
        <v>28</v>
      </c>
      <c r="E12005" s="2" t="s">
        <v>17</v>
      </c>
      <c r="F12005" s="2" t="s">
        <v>29</v>
      </c>
      <c r="G12005" s="2" t="s">
        <v>1242</v>
      </c>
      <c r="H12005" s="2" t="s">
        <v>1748</v>
      </c>
      <c r="I12005" s="2">
        <v>317</v>
      </c>
      <c r="J12005" s="2">
        <v>317</v>
      </c>
      <c r="K12005" s="2">
        <v>0</v>
      </c>
      <c r="L12005" s="3">
        <v>44958</v>
      </c>
      <c r="M12005" s="2" t="s">
        <v>30</v>
      </c>
      <c r="N12005" s="2" t="s">
        <v>497</v>
      </c>
    </row>
    <row r="12006" spans="2:14" x14ac:dyDescent="0.25">
      <c r="B12006" s="2" t="s">
        <v>8675</v>
      </c>
      <c r="C12006" s="2" t="s">
        <v>8676</v>
      </c>
      <c r="D12006" s="2" t="s">
        <v>28</v>
      </c>
      <c r="E12006" s="2" t="s">
        <v>17</v>
      </c>
      <c r="F12006" s="2" t="s">
        <v>29</v>
      </c>
      <c r="G12006" s="2" t="s">
        <v>1242</v>
      </c>
      <c r="H12006" s="2" t="s">
        <v>1748</v>
      </c>
      <c r="I12006" s="2">
        <v>958</v>
      </c>
      <c r="J12006" s="2">
        <v>958</v>
      </c>
      <c r="K12006" s="2">
        <v>0</v>
      </c>
      <c r="L12006" s="3">
        <v>44958</v>
      </c>
      <c r="M12006" s="2" t="s">
        <v>30</v>
      </c>
      <c r="N12006" s="2" t="s">
        <v>497</v>
      </c>
    </row>
    <row r="12007" spans="2:14" x14ac:dyDescent="0.25">
      <c r="B12007" s="2" t="s">
        <v>8677</v>
      </c>
      <c r="C12007" s="2" t="s">
        <v>8678</v>
      </c>
      <c r="D12007" s="2" t="s">
        <v>28</v>
      </c>
      <c r="E12007" s="2" t="s">
        <v>17</v>
      </c>
      <c r="F12007" s="2" t="s">
        <v>29</v>
      </c>
      <c r="G12007" s="2" t="s">
        <v>1242</v>
      </c>
      <c r="H12007" s="2" t="s">
        <v>1748</v>
      </c>
      <c r="I12007" s="2">
        <v>0</v>
      </c>
      <c r="J12007" s="2">
        <v>0</v>
      </c>
      <c r="K12007" s="2">
        <v>0</v>
      </c>
      <c r="L12007" s="3">
        <v>46132</v>
      </c>
      <c r="M12007" s="2" t="s">
        <v>30</v>
      </c>
      <c r="N12007" s="2" t="s">
        <v>497</v>
      </c>
    </row>
    <row r="12008" spans="2:14" x14ac:dyDescent="0.25">
      <c r="B12008" s="2" t="s">
        <v>8679</v>
      </c>
      <c r="C12008" s="2" t="s">
        <v>8680</v>
      </c>
      <c r="D12008" s="2" t="s">
        <v>28</v>
      </c>
      <c r="E12008" s="2" t="s">
        <v>17</v>
      </c>
      <c r="F12008" s="2" t="s">
        <v>29</v>
      </c>
      <c r="G12008" s="2" t="s">
        <v>1242</v>
      </c>
      <c r="H12008" s="2" t="s">
        <v>24</v>
      </c>
      <c r="I12008" s="2">
        <v>0</v>
      </c>
      <c r="J12008" s="2">
        <v>0</v>
      </c>
      <c r="K12008" s="2">
        <v>0</v>
      </c>
      <c r="L12008" s="3">
        <v>46099</v>
      </c>
      <c r="M12008" s="2" t="s">
        <v>30</v>
      </c>
      <c r="N12008" s="2" t="s">
        <v>187</v>
      </c>
    </row>
    <row r="12009" spans="2:14" x14ac:dyDescent="0.25">
      <c r="B12009" s="2" t="s">
        <v>8681</v>
      </c>
      <c r="C12009" s="2" t="s">
        <v>8682</v>
      </c>
      <c r="D12009" s="2" t="s">
        <v>28</v>
      </c>
      <c r="E12009" s="2" t="s">
        <v>17</v>
      </c>
      <c r="F12009" s="2" t="s">
        <v>29</v>
      </c>
      <c r="G12009" s="2" t="s">
        <v>1242</v>
      </c>
      <c r="H12009" s="2" t="s">
        <v>8683</v>
      </c>
      <c r="I12009" s="2">
        <v>7</v>
      </c>
      <c r="J12009" s="2">
        <v>7</v>
      </c>
      <c r="K12009" s="2">
        <v>0</v>
      </c>
      <c r="L12009" s="3">
        <v>44958</v>
      </c>
      <c r="M12009" s="2" t="s">
        <v>30</v>
      </c>
      <c r="N12009" s="2" t="s">
        <v>497</v>
      </c>
    </row>
    <row r="12010" spans="2:14" x14ac:dyDescent="0.25">
      <c r="B12010" s="2" t="s">
        <v>8684</v>
      </c>
      <c r="C12010" s="2" t="s">
        <v>8685</v>
      </c>
      <c r="D12010" s="2" t="s">
        <v>28</v>
      </c>
      <c r="E12010" s="2" t="s">
        <v>17</v>
      </c>
      <c r="F12010" s="2" t="s">
        <v>29</v>
      </c>
      <c r="G12010" s="2" t="s">
        <v>1242</v>
      </c>
      <c r="H12010" s="2" t="s">
        <v>8686</v>
      </c>
      <c r="I12010" s="2">
        <v>282</v>
      </c>
      <c r="J12010" s="2">
        <v>282</v>
      </c>
      <c r="K12010" s="2">
        <v>0</v>
      </c>
      <c r="L12010" s="3">
        <v>44958</v>
      </c>
      <c r="M12010" s="2" t="s">
        <v>30</v>
      </c>
      <c r="N12010" s="2" t="s">
        <v>497</v>
      </c>
    </row>
    <row r="12011" spans="2:14" x14ac:dyDescent="0.25">
      <c r="B12011" s="2" t="s">
        <v>8684</v>
      </c>
      <c r="C12011" s="2" t="s">
        <v>8685</v>
      </c>
      <c r="D12011" s="2" t="s">
        <v>28</v>
      </c>
      <c r="E12011" s="2" t="s">
        <v>17</v>
      </c>
      <c r="F12011" s="2" t="s">
        <v>29</v>
      </c>
      <c r="G12011" s="2" t="s">
        <v>1242</v>
      </c>
      <c r="H12011" s="2" t="s">
        <v>8686</v>
      </c>
      <c r="I12011" s="2">
        <v>282</v>
      </c>
      <c r="J12011" s="2">
        <v>0</v>
      </c>
      <c r="K12011" s="2" t="s">
        <v>470</v>
      </c>
      <c r="L12011" s="2" t="s">
        <v>30</v>
      </c>
      <c r="M12011" s="2" t="s">
        <v>30</v>
      </c>
      <c r="N12011" s="2" t="s">
        <v>497</v>
      </c>
    </row>
    <row r="12012" spans="2:14" x14ac:dyDescent="0.25">
      <c r="B12012" s="2" t="s">
        <v>8684</v>
      </c>
      <c r="C12012" s="2" t="s">
        <v>8685</v>
      </c>
      <c r="D12012" s="2" t="s">
        <v>28</v>
      </c>
      <c r="E12012" s="2" t="s">
        <v>1191</v>
      </c>
      <c r="F12012" s="2" t="s">
        <v>29</v>
      </c>
      <c r="G12012" s="2" t="s">
        <v>1242</v>
      </c>
      <c r="H12012" s="2" t="s">
        <v>8686</v>
      </c>
      <c r="I12012" s="2">
        <v>282</v>
      </c>
      <c r="J12012" s="2">
        <v>0</v>
      </c>
      <c r="K12012" s="2">
        <v>0</v>
      </c>
      <c r="L12012" s="3">
        <v>44958</v>
      </c>
      <c r="M12012" s="2" t="s">
        <v>30</v>
      </c>
      <c r="N12012" s="2" t="s">
        <v>497</v>
      </c>
    </row>
    <row r="12013" spans="2:14" x14ac:dyDescent="0.25">
      <c r="B12013" s="2" t="s">
        <v>8684</v>
      </c>
      <c r="C12013" s="2" t="s">
        <v>8685</v>
      </c>
      <c r="D12013" s="2" t="s">
        <v>28</v>
      </c>
      <c r="E12013" s="2" t="s">
        <v>142</v>
      </c>
      <c r="F12013" s="2" t="s">
        <v>29</v>
      </c>
      <c r="G12013" s="2" t="s">
        <v>1242</v>
      </c>
      <c r="H12013" s="2" t="s">
        <v>8686</v>
      </c>
      <c r="I12013" s="2">
        <v>282</v>
      </c>
      <c r="J12013" s="2">
        <v>0</v>
      </c>
      <c r="K12013" s="2">
        <v>0</v>
      </c>
      <c r="L12013" s="3">
        <v>44958</v>
      </c>
      <c r="M12013" s="2" t="s">
        <v>30</v>
      </c>
      <c r="N12013" s="2" t="s">
        <v>497</v>
      </c>
    </row>
    <row r="12014" spans="2:14" x14ac:dyDescent="0.25">
      <c r="B12014" s="2" t="s">
        <v>8687</v>
      </c>
      <c r="C12014" s="2" t="s">
        <v>8688</v>
      </c>
      <c r="D12014" s="2" t="s">
        <v>28</v>
      </c>
      <c r="E12014" s="2" t="s">
        <v>17</v>
      </c>
      <c r="F12014" s="2" t="s">
        <v>29</v>
      </c>
      <c r="G12014" s="2" t="s">
        <v>1242</v>
      </c>
      <c r="H12014" s="2" t="s">
        <v>8686</v>
      </c>
      <c r="I12014" s="2">
        <v>123</v>
      </c>
      <c r="J12014" s="2">
        <v>123</v>
      </c>
      <c r="K12014" s="2">
        <v>0</v>
      </c>
      <c r="L12014" s="3">
        <v>44958</v>
      </c>
      <c r="M12014" s="2" t="s">
        <v>30</v>
      </c>
      <c r="N12014" s="2" t="s">
        <v>497</v>
      </c>
    </row>
    <row r="12015" spans="2:14" x14ac:dyDescent="0.25">
      <c r="B12015" s="2" t="s">
        <v>8687</v>
      </c>
      <c r="C12015" s="2" t="s">
        <v>8688</v>
      </c>
      <c r="D12015" s="2" t="s">
        <v>28</v>
      </c>
      <c r="E12015" s="2" t="s">
        <v>17</v>
      </c>
      <c r="F12015" s="2" t="s">
        <v>29</v>
      </c>
      <c r="G12015" s="2" t="s">
        <v>1242</v>
      </c>
      <c r="H12015" s="2" t="s">
        <v>8686</v>
      </c>
      <c r="I12015" s="2">
        <v>123</v>
      </c>
      <c r="J12015" s="2">
        <v>0</v>
      </c>
      <c r="K12015" s="2" t="s">
        <v>8689</v>
      </c>
      <c r="L12015" s="2" t="s">
        <v>30</v>
      </c>
      <c r="M12015" s="2" t="s">
        <v>30</v>
      </c>
      <c r="N12015" s="2" t="s">
        <v>497</v>
      </c>
    </row>
    <row r="12016" spans="2:14" x14ac:dyDescent="0.25">
      <c r="B12016" s="2" t="s">
        <v>8687</v>
      </c>
      <c r="C12016" s="2" t="s">
        <v>8688</v>
      </c>
      <c r="D12016" s="2" t="s">
        <v>28</v>
      </c>
      <c r="E12016" s="2" t="s">
        <v>142</v>
      </c>
      <c r="F12016" s="2" t="s">
        <v>29</v>
      </c>
      <c r="G12016" s="2" t="s">
        <v>1242</v>
      </c>
      <c r="H12016" s="2" t="s">
        <v>8686</v>
      </c>
      <c r="I12016" s="2">
        <v>123</v>
      </c>
      <c r="J12016" s="2">
        <v>0</v>
      </c>
      <c r="K12016" s="2">
        <v>0</v>
      </c>
      <c r="L12016" s="3">
        <v>44958</v>
      </c>
      <c r="M12016" s="2" t="s">
        <v>30</v>
      </c>
      <c r="N12016" s="2" t="s">
        <v>497</v>
      </c>
    </row>
    <row r="12017" spans="2:14" x14ac:dyDescent="0.25">
      <c r="B12017" s="2" t="s">
        <v>8690</v>
      </c>
      <c r="C12017" s="2" t="s">
        <v>8691</v>
      </c>
      <c r="D12017" s="2" t="s">
        <v>28</v>
      </c>
      <c r="E12017" s="2" t="s">
        <v>17</v>
      </c>
      <c r="F12017" s="2" t="s">
        <v>29</v>
      </c>
      <c r="G12017" s="2" t="s">
        <v>1242</v>
      </c>
      <c r="H12017" s="2" t="s">
        <v>8692</v>
      </c>
      <c r="I12017" s="2">
        <v>163</v>
      </c>
      <c r="J12017" s="2">
        <v>121</v>
      </c>
      <c r="K12017" s="2">
        <v>0</v>
      </c>
      <c r="L12017" s="3">
        <v>44958</v>
      </c>
      <c r="M12017" s="2" t="s">
        <v>30</v>
      </c>
      <c r="N12017" s="2" t="s">
        <v>497</v>
      </c>
    </row>
    <row r="12018" spans="2:14" x14ac:dyDescent="0.25">
      <c r="B12018" s="2" t="s">
        <v>8690</v>
      </c>
      <c r="C12018" s="2" t="s">
        <v>8691</v>
      </c>
      <c r="D12018" s="2" t="s">
        <v>28</v>
      </c>
      <c r="E12018" s="2" t="s">
        <v>181</v>
      </c>
      <c r="F12018" s="2" t="s">
        <v>29</v>
      </c>
      <c r="G12018" s="2" t="s">
        <v>1242</v>
      </c>
      <c r="H12018" s="2" t="s">
        <v>8692</v>
      </c>
      <c r="I12018" s="2">
        <v>163</v>
      </c>
      <c r="J12018" s="2">
        <v>0</v>
      </c>
      <c r="K12018" s="2">
        <v>0</v>
      </c>
      <c r="L12018" s="3">
        <v>44958</v>
      </c>
      <c r="M12018" s="2" t="s">
        <v>30</v>
      </c>
      <c r="N12018" s="2" t="s">
        <v>497</v>
      </c>
    </row>
    <row r="12019" spans="2:14" x14ac:dyDescent="0.25">
      <c r="B12019" s="2" t="s">
        <v>8690</v>
      </c>
      <c r="C12019" s="2" t="s">
        <v>8691</v>
      </c>
      <c r="D12019" s="2" t="s">
        <v>28</v>
      </c>
      <c r="E12019" s="2" t="s">
        <v>142</v>
      </c>
      <c r="F12019" s="2" t="s">
        <v>29</v>
      </c>
      <c r="G12019" s="2" t="s">
        <v>1242</v>
      </c>
      <c r="H12019" s="2" t="s">
        <v>8692</v>
      </c>
      <c r="I12019" s="2">
        <v>163</v>
      </c>
      <c r="J12019" s="2">
        <v>42</v>
      </c>
      <c r="K12019" s="2">
        <v>0</v>
      </c>
      <c r="L12019" s="3">
        <v>44958</v>
      </c>
      <c r="M12019" s="2" t="s">
        <v>30</v>
      </c>
      <c r="N12019" s="2" t="s">
        <v>497</v>
      </c>
    </row>
    <row r="12020" spans="2:14" x14ac:dyDescent="0.25">
      <c r="B12020" s="2" t="s">
        <v>8693</v>
      </c>
      <c r="C12020" s="2" t="s">
        <v>8694</v>
      </c>
      <c r="D12020" s="2" t="s">
        <v>28</v>
      </c>
      <c r="E12020" s="2" t="s">
        <v>17</v>
      </c>
      <c r="F12020" s="2" t="s">
        <v>29</v>
      </c>
      <c r="G12020" s="2" t="s">
        <v>1242</v>
      </c>
      <c r="H12020" s="2" t="s">
        <v>8692</v>
      </c>
      <c r="I12020" s="2">
        <v>217</v>
      </c>
      <c r="J12020" s="2">
        <v>217</v>
      </c>
      <c r="K12020" s="2">
        <v>0</v>
      </c>
      <c r="L12020" s="3">
        <v>44958</v>
      </c>
      <c r="M12020" s="2" t="s">
        <v>30</v>
      </c>
      <c r="N12020" s="2" t="s">
        <v>497</v>
      </c>
    </row>
    <row r="12021" spans="2:14" x14ac:dyDescent="0.25">
      <c r="B12021" s="2" t="s">
        <v>8693</v>
      </c>
      <c r="C12021" s="2" t="s">
        <v>8694</v>
      </c>
      <c r="D12021" s="2" t="s">
        <v>28</v>
      </c>
      <c r="E12021" s="2" t="s">
        <v>142</v>
      </c>
      <c r="F12021" s="2" t="s">
        <v>29</v>
      </c>
      <c r="G12021" s="2" t="s">
        <v>1242</v>
      </c>
      <c r="H12021" s="2" t="s">
        <v>8692</v>
      </c>
      <c r="I12021" s="2">
        <v>217</v>
      </c>
      <c r="J12021" s="2">
        <v>0</v>
      </c>
      <c r="K12021" s="2">
        <v>0</v>
      </c>
      <c r="L12021" s="3">
        <v>44958</v>
      </c>
      <c r="M12021" s="2" t="s">
        <v>30</v>
      </c>
      <c r="N12021" s="2" t="s">
        <v>497</v>
      </c>
    </row>
    <row r="12022" spans="2:14" x14ac:dyDescent="0.25">
      <c r="B12022" s="2" t="s">
        <v>8695</v>
      </c>
      <c r="C12022" s="2" t="s">
        <v>1257</v>
      </c>
      <c r="D12022" s="2" t="s">
        <v>28</v>
      </c>
      <c r="E12022" s="2" t="s">
        <v>17</v>
      </c>
      <c r="F12022" s="2" t="s">
        <v>29</v>
      </c>
      <c r="G12022" s="2" t="s">
        <v>1242</v>
      </c>
      <c r="H12022" s="2" t="s">
        <v>24</v>
      </c>
      <c r="I12022" s="2">
        <v>1</v>
      </c>
      <c r="J12022" s="2">
        <v>0</v>
      </c>
      <c r="K12022" s="2">
        <v>0</v>
      </c>
      <c r="L12022" s="3">
        <v>44958</v>
      </c>
      <c r="M12022" s="2" t="s">
        <v>30</v>
      </c>
      <c r="N12022" s="2" t="s">
        <v>187</v>
      </c>
    </row>
    <row r="12023" spans="2:14" x14ac:dyDescent="0.25">
      <c r="B12023" s="2" t="s">
        <v>8695</v>
      </c>
      <c r="C12023" s="2" t="s">
        <v>1257</v>
      </c>
      <c r="D12023" s="2" t="s">
        <v>28</v>
      </c>
      <c r="E12023" s="2" t="s">
        <v>181</v>
      </c>
      <c r="F12023" s="2" t="s">
        <v>29</v>
      </c>
      <c r="G12023" s="2" t="s">
        <v>1242</v>
      </c>
      <c r="H12023" s="2" t="s">
        <v>24</v>
      </c>
      <c r="I12023" s="2">
        <v>1</v>
      </c>
      <c r="J12023" s="2">
        <v>1</v>
      </c>
      <c r="K12023" s="2">
        <v>0</v>
      </c>
      <c r="L12023" s="3">
        <v>44958</v>
      </c>
      <c r="M12023" s="2" t="s">
        <v>30</v>
      </c>
      <c r="N12023" s="2" t="s">
        <v>187</v>
      </c>
    </row>
    <row r="12024" spans="2:14" x14ac:dyDescent="0.25">
      <c r="B12024" s="2" t="s">
        <v>8696</v>
      </c>
      <c r="C12024" s="2" t="s">
        <v>8697</v>
      </c>
      <c r="D12024" s="2" t="s">
        <v>28</v>
      </c>
      <c r="E12024" s="2" t="s">
        <v>17</v>
      </c>
      <c r="F12024" s="2" t="s">
        <v>29</v>
      </c>
      <c r="G12024" s="2" t="s">
        <v>1242</v>
      </c>
      <c r="H12024" s="2" t="s">
        <v>8683</v>
      </c>
      <c r="I12024" s="2">
        <v>0</v>
      </c>
      <c r="J12024" s="2">
        <v>0</v>
      </c>
      <c r="K12024" s="2">
        <v>0</v>
      </c>
      <c r="L12024" s="3">
        <v>44958</v>
      </c>
      <c r="M12024" s="2" t="s">
        <v>30</v>
      </c>
      <c r="N12024" s="2" t="s">
        <v>497</v>
      </c>
    </row>
    <row r="12025" spans="2:14" x14ac:dyDescent="0.25">
      <c r="B12025" s="2" t="s">
        <v>8696</v>
      </c>
      <c r="C12025" s="2" t="s">
        <v>8697</v>
      </c>
      <c r="D12025" s="2" t="s">
        <v>28</v>
      </c>
      <c r="E12025" s="2" t="s">
        <v>1191</v>
      </c>
      <c r="F12025" s="2" t="s">
        <v>29</v>
      </c>
      <c r="G12025" s="2" t="s">
        <v>1242</v>
      </c>
      <c r="H12025" s="2" t="s">
        <v>8683</v>
      </c>
      <c r="I12025" s="2">
        <v>0</v>
      </c>
      <c r="J12025" s="2">
        <v>0</v>
      </c>
      <c r="K12025" s="2">
        <v>0</v>
      </c>
      <c r="L12025" s="3">
        <v>44958</v>
      </c>
      <c r="M12025" s="2" t="s">
        <v>30</v>
      </c>
      <c r="N12025" s="2" t="s">
        <v>497</v>
      </c>
    </row>
    <row r="12026" spans="2:14" x14ac:dyDescent="0.25">
      <c r="B12026" s="2" t="s">
        <v>8698</v>
      </c>
      <c r="C12026" s="2" t="s">
        <v>8699</v>
      </c>
      <c r="D12026" s="2" t="s">
        <v>28</v>
      </c>
      <c r="E12026" s="2" t="s">
        <v>17</v>
      </c>
      <c r="F12026" s="2" t="s">
        <v>29</v>
      </c>
      <c r="G12026" s="2" t="s">
        <v>1242</v>
      </c>
      <c r="H12026" s="2" t="s">
        <v>24</v>
      </c>
      <c r="I12026" s="2">
        <v>17</v>
      </c>
      <c r="J12026" s="2">
        <v>17</v>
      </c>
      <c r="K12026" s="2">
        <v>0</v>
      </c>
      <c r="L12026" s="3">
        <v>44958</v>
      </c>
      <c r="M12026" s="2" t="s">
        <v>30</v>
      </c>
      <c r="N12026" s="2" t="s">
        <v>187</v>
      </c>
    </row>
    <row r="12027" spans="2:14" x14ac:dyDescent="0.25">
      <c r="B12027" s="2" t="s">
        <v>8700</v>
      </c>
      <c r="C12027" s="2" t="s">
        <v>8701</v>
      </c>
      <c r="D12027" s="2" t="s">
        <v>28</v>
      </c>
      <c r="E12027" s="2" t="s">
        <v>17</v>
      </c>
      <c r="F12027" s="2" t="s">
        <v>29</v>
      </c>
      <c r="G12027" s="2" t="s">
        <v>1242</v>
      </c>
      <c r="H12027" s="2" t="s">
        <v>24</v>
      </c>
      <c r="I12027" s="2">
        <v>1</v>
      </c>
      <c r="J12027" s="2">
        <v>1</v>
      </c>
      <c r="K12027" s="2">
        <v>0</v>
      </c>
      <c r="L12027" s="3">
        <v>44958</v>
      </c>
      <c r="M12027" s="2" t="s">
        <v>30</v>
      </c>
      <c r="N12027" s="2" t="s">
        <v>187</v>
      </c>
    </row>
    <row r="12028" spans="2:14" x14ac:dyDescent="0.25">
      <c r="B12028" s="2" t="s">
        <v>8702</v>
      </c>
      <c r="C12028" s="2" t="s">
        <v>8703</v>
      </c>
      <c r="D12028" s="2" t="s">
        <v>28</v>
      </c>
      <c r="E12028" s="2" t="s">
        <v>17</v>
      </c>
      <c r="F12028" s="2" t="s">
        <v>29</v>
      </c>
      <c r="G12028" s="2" t="s">
        <v>1242</v>
      </c>
      <c r="H12028" s="2" t="s">
        <v>24</v>
      </c>
      <c r="I12028" s="2">
        <v>25</v>
      </c>
      <c r="J12028" s="2">
        <v>25</v>
      </c>
      <c r="K12028" s="2">
        <v>0</v>
      </c>
      <c r="L12028" s="3">
        <v>44958</v>
      </c>
      <c r="M12028" s="2" t="s">
        <v>30</v>
      </c>
      <c r="N12028" s="2" t="s">
        <v>187</v>
      </c>
    </row>
    <row r="12029" spans="2:14" x14ac:dyDescent="0.25">
      <c r="B12029" s="2" t="s">
        <v>8704</v>
      </c>
      <c r="C12029" s="2" t="s">
        <v>8705</v>
      </c>
      <c r="D12029" s="2" t="s">
        <v>28</v>
      </c>
      <c r="E12029" s="2" t="s">
        <v>17</v>
      </c>
      <c r="F12029" s="2" t="s">
        <v>29</v>
      </c>
      <c r="G12029" s="2" t="s">
        <v>1242</v>
      </c>
      <c r="H12029" s="2" t="s">
        <v>8692</v>
      </c>
      <c r="I12029" s="2">
        <v>188</v>
      </c>
      <c r="J12029" s="2">
        <v>188</v>
      </c>
      <c r="K12029" s="2">
        <v>0</v>
      </c>
      <c r="L12029" s="3">
        <v>44958</v>
      </c>
      <c r="M12029" s="2" t="s">
        <v>30</v>
      </c>
      <c r="N12029" s="2" t="s">
        <v>497</v>
      </c>
    </row>
    <row r="12030" spans="2:14" x14ac:dyDescent="0.25">
      <c r="B12030" s="2" t="s">
        <v>8706</v>
      </c>
      <c r="C12030" s="2" t="s">
        <v>1259</v>
      </c>
      <c r="D12030" s="2" t="s">
        <v>28</v>
      </c>
      <c r="E12030" s="2" t="s">
        <v>17</v>
      </c>
      <c r="F12030" s="2" t="s">
        <v>29</v>
      </c>
      <c r="G12030" s="2" t="s">
        <v>1242</v>
      </c>
      <c r="H12030" s="2" t="s">
        <v>8692</v>
      </c>
      <c r="I12030" s="2">
        <v>23</v>
      </c>
      <c r="J12030" s="2">
        <v>23</v>
      </c>
      <c r="K12030" s="2">
        <v>0</v>
      </c>
      <c r="L12030" s="3">
        <v>44958</v>
      </c>
      <c r="M12030" s="2" t="s">
        <v>30</v>
      </c>
      <c r="N12030" s="2" t="s">
        <v>497</v>
      </c>
    </row>
    <row r="12031" spans="2:14" x14ac:dyDescent="0.25">
      <c r="B12031" s="2" t="s">
        <v>8706</v>
      </c>
      <c r="C12031" s="2" t="s">
        <v>1259</v>
      </c>
      <c r="D12031" s="2" t="s">
        <v>28</v>
      </c>
      <c r="E12031" s="2" t="s">
        <v>181</v>
      </c>
      <c r="F12031" s="2" t="s">
        <v>29</v>
      </c>
      <c r="G12031" s="2" t="s">
        <v>1242</v>
      </c>
      <c r="H12031" s="2" t="s">
        <v>8692</v>
      </c>
      <c r="I12031" s="2">
        <v>23</v>
      </c>
      <c r="J12031" s="2">
        <v>0</v>
      </c>
      <c r="K12031" s="2">
        <v>0</v>
      </c>
      <c r="L12031" s="3">
        <v>44958</v>
      </c>
      <c r="M12031" s="2" t="s">
        <v>30</v>
      </c>
      <c r="N12031" s="2" t="s">
        <v>497</v>
      </c>
    </row>
    <row r="12032" spans="2:14" x14ac:dyDescent="0.25">
      <c r="B12032" s="2" t="s">
        <v>8707</v>
      </c>
      <c r="C12032" s="2" t="s">
        <v>8708</v>
      </c>
      <c r="D12032" s="2" t="s">
        <v>28</v>
      </c>
      <c r="E12032" s="2" t="s">
        <v>17</v>
      </c>
      <c r="F12032" s="2" t="s">
        <v>29</v>
      </c>
      <c r="G12032" s="2" t="s">
        <v>1242</v>
      </c>
      <c r="H12032" s="2" t="s">
        <v>8683</v>
      </c>
      <c r="I12032" s="2">
        <v>15</v>
      </c>
      <c r="J12032" s="2">
        <v>15</v>
      </c>
      <c r="K12032" s="2">
        <v>0</v>
      </c>
      <c r="L12032" s="3">
        <v>45829</v>
      </c>
      <c r="M12032" s="2" t="s">
        <v>30</v>
      </c>
      <c r="N12032" s="2" t="s">
        <v>497</v>
      </c>
    </row>
    <row r="12033" spans="2:14" x14ac:dyDescent="0.25">
      <c r="B12033" s="2" t="s">
        <v>8709</v>
      </c>
      <c r="C12033" s="2" t="s">
        <v>8710</v>
      </c>
      <c r="D12033" s="2" t="s">
        <v>16</v>
      </c>
      <c r="E12033" s="2" t="s">
        <v>17</v>
      </c>
      <c r="F12033" s="2" t="s">
        <v>18</v>
      </c>
      <c r="G12033" s="2" t="s">
        <v>19</v>
      </c>
      <c r="H12033" s="2" t="s">
        <v>8711</v>
      </c>
      <c r="I12033" s="2">
        <v>0</v>
      </c>
      <c r="J12033" s="2">
        <v>0</v>
      </c>
      <c r="K12033" s="2" t="s">
        <v>1955</v>
      </c>
      <c r="L12033" s="3">
        <v>46093</v>
      </c>
      <c r="M12033" s="3">
        <v>47908</v>
      </c>
      <c r="N12033" s="2" t="s">
        <v>364</v>
      </c>
    </row>
    <row r="12034" spans="2:14" x14ac:dyDescent="0.25">
      <c r="B12034" s="2" t="s">
        <v>8712</v>
      </c>
      <c r="C12034" s="2" t="s">
        <v>8713</v>
      </c>
      <c r="D12034" s="2" t="s">
        <v>16</v>
      </c>
      <c r="E12034" s="2" t="s">
        <v>17</v>
      </c>
      <c r="F12034" s="2" t="s">
        <v>18</v>
      </c>
      <c r="G12034" s="2" t="s">
        <v>19</v>
      </c>
      <c r="H12034" s="2" t="s">
        <v>8711</v>
      </c>
      <c r="I12034" s="2">
        <v>0</v>
      </c>
      <c r="J12034" s="2">
        <v>0</v>
      </c>
      <c r="K12034" s="2" t="s">
        <v>1955</v>
      </c>
      <c r="L12034" s="3">
        <v>46093</v>
      </c>
      <c r="M12034" s="3">
        <v>47908</v>
      </c>
      <c r="N12034" s="2" t="s">
        <v>364</v>
      </c>
    </row>
    <row r="12035" spans="2:14" x14ac:dyDescent="0.25">
      <c r="B12035" s="2" t="s">
        <v>8714</v>
      </c>
      <c r="C12035" s="2" t="s">
        <v>1750</v>
      </c>
      <c r="D12035" s="2" t="s">
        <v>16</v>
      </c>
      <c r="E12035" s="2" t="s">
        <v>17</v>
      </c>
      <c r="F12035" s="2" t="s">
        <v>18</v>
      </c>
      <c r="G12035" s="2" t="s">
        <v>175</v>
      </c>
      <c r="H12035" s="2" t="s">
        <v>1267</v>
      </c>
      <c r="I12035" s="2">
        <v>1800</v>
      </c>
      <c r="J12035" s="2">
        <v>1800</v>
      </c>
      <c r="K12035" s="2" t="s">
        <v>8715</v>
      </c>
      <c r="L12035" s="3">
        <v>46083</v>
      </c>
      <c r="M12035" s="3">
        <v>47880</v>
      </c>
      <c r="N12035" s="2" t="s">
        <v>168</v>
      </c>
    </row>
    <row r="12036" spans="2:14" x14ac:dyDescent="0.25">
      <c r="B12036" s="2" t="s">
        <v>8714</v>
      </c>
      <c r="C12036" s="2" t="s">
        <v>1750</v>
      </c>
      <c r="D12036" s="2" t="s">
        <v>16</v>
      </c>
      <c r="E12036" s="2" t="s">
        <v>181</v>
      </c>
      <c r="F12036" s="2" t="s">
        <v>18</v>
      </c>
      <c r="G12036" s="2" t="s">
        <v>175</v>
      </c>
      <c r="H12036" s="2" t="s">
        <v>1267</v>
      </c>
      <c r="I12036" s="2">
        <v>1800</v>
      </c>
      <c r="J12036" s="2">
        <v>0</v>
      </c>
      <c r="K12036" s="2" t="s">
        <v>8715</v>
      </c>
      <c r="L12036" s="3">
        <v>46083</v>
      </c>
      <c r="M12036" s="3">
        <v>47880</v>
      </c>
      <c r="N12036" s="2" t="s">
        <v>168</v>
      </c>
    </row>
    <row r="12037" spans="2:14" x14ac:dyDescent="0.25">
      <c r="B12037" s="2" t="s">
        <v>8716</v>
      </c>
      <c r="C12037" s="2" t="s">
        <v>8717</v>
      </c>
      <c r="D12037" s="2" t="s">
        <v>16</v>
      </c>
      <c r="E12037" s="2" t="s">
        <v>17</v>
      </c>
      <c r="F12037" s="2" t="s">
        <v>18</v>
      </c>
      <c r="G12037" s="2" t="s">
        <v>8718</v>
      </c>
      <c r="H12037" s="2" t="s">
        <v>8719</v>
      </c>
      <c r="I12037" s="2">
        <v>0</v>
      </c>
      <c r="J12037" s="2">
        <v>0</v>
      </c>
      <c r="K12037" s="2">
        <v>48070211</v>
      </c>
      <c r="L12037" s="3">
        <v>44958</v>
      </c>
      <c r="M12037" s="3">
        <v>47300</v>
      </c>
      <c r="N12037" s="2" t="s">
        <v>2493</v>
      </c>
    </row>
    <row r="12038" spans="2:14" x14ac:dyDescent="0.25">
      <c r="B12038" s="2" t="s">
        <v>8716</v>
      </c>
      <c r="C12038" s="2" t="s">
        <v>8717</v>
      </c>
      <c r="D12038" s="2" t="s">
        <v>16</v>
      </c>
      <c r="E12038" s="2" t="s">
        <v>17</v>
      </c>
      <c r="F12038" s="2" t="s">
        <v>18</v>
      </c>
      <c r="G12038" s="2" t="s">
        <v>8718</v>
      </c>
      <c r="H12038" s="2" t="s">
        <v>8719</v>
      </c>
      <c r="I12038" s="2">
        <v>0</v>
      </c>
      <c r="J12038" s="2">
        <v>0</v>
      </c>
      <c r="K12038" s="2">
        <v>48071011</v>
      </c>
      <c r="L12038" s="3">
        <v>44958</v>
      </c>
      <c r="M12038" s="3">
        <v>47300</v>
      </c>
      <c r="N12038" s="2" t="s">
        <v>2493</v>
      </c>
    </row>
    <row r="12039" spans="2:14" x14ac:dyDescent="0.25">
      <c r="B12039" s="2" t="s">
        <v>8716</v>
      </c>
      <c r="C12039" s="2" t="s">
        <v>8717</v>
      </c>
      <c r="D12039" s="2" t="s">
        <v>16</v>
      </c>
      <c r="E12039" s="2" t="s">
        <v>17</v>
      </c>
      <c r="F12039" s="2" t="s">
        <v>18</v>
      </c>
      <c r="G12039" s="2" t="s">
        <v>8718</v>
      </c>
      <c r="H12039" s="2" t="s">
        <v>8719</v>
      </c>
      <c r="I12039" s="2">
        <v>0</v>
      </c>
      <c r="J12039" s="2">
        <v>0</v>
      </c>
      <c r="K12039" s="2">
        <v>48071111</v>
      </c>
      <c r="L12039" s="3">
        <v>44958</v>
      </c>
      <c r="M12039" s="3">
        <v>47300</v>
      </c>
      <c r="N12039" s="2" t="s">
        <v>2493</v>
      </c>
    </row>
    <row r="12040" spans="2:14" x14ac:dyDescent="0.25">
      <c r="B12040" s="2" t="s">
        <v>8716</v>
      </c>
      <c r="C12040" s="2" t="s">
        <v>8717</v>
      </c>
      <c r="D12040" s="2" t="s">
        <v>16</v>
      </c>
      <c r="E12040" s="2" t="s">
        <v>17</v>
      </c>
      <c r="F12040" s="2" t="s">
        <v>18</v>
      </c>
      <c r="G12040" s="2" t="s">
        <v>8718</v>
      </c>
      <c r="H12040" s="2" t="s">
        <v>8719</v>
      </c>
      <c r="I12040" s="2">
        <v>0</v>
      </c>
      <c r="J12040" s="2">
        <v>0</v>
      </c>
      <c r="K12040" s="2">
        <v>48100711</v>
      </c>
      <c r="L12040" s="3">
        <v>44958</v>
      </c>
      <c r="M12040" s="3">
        <v>47392</v>
      </c>
      <c r="N12040" s="2" t="s">
        <v>2493</v>
      </c>
    </row>
    <row r="12041" spans="2:14" x14ac:dyDescent="0.25">
      <c r="B12041" s="2" t="s">
        <v>8716</v>
      </c>
      <c r="C12041" s="2" t="s">
        <v>8717</v>
      </c>
      <c r="D12041" s="2" t="s">
        <v>16</v>
      </c>
      <c r="E12041" s="2" t="s">
        <v>17</v>
      </c>
      <c r="F12041" s="2" t="s">
        <v>18</v>
      </c>
      <c r="G12041" s="2" t="s">
        <v>8718</v>
      </c>
      <c r="H12041" s="2" t="s">
        <v>8719</v>
      </c>
      <c r="I12041" s="2">
        <v>0</v>
      </c>
      <c r="J12041" s="2">
        <v>0</v>
      </c>
      <c r="K12041" s="2">
        <v>48110811</v>
      </c>
      <c r="L12041" s="3">
        <v>44958</v>
      </c>
      <c r="M12041" s="3">
        <v>47423</v>
      </c>
      <c r="N12041" s="2" t="s">
        <v>2493</v>
      </c>
    </row>
    <row r="12042" spans="2:14" x14ac:dyDescent="0.25">
      <c r="B12042" s="2" t="s">
        <v>8716</v>
      </c>
      <c r="C12042" s="2" t="s">
        <v>8717</v>
      </c>
      <c r="D12042" s="2" t="s">
        <v>16</v>
      </c>
      <c r="E12042" s="2" t="s">
        <v>142</v>
      </c>
      <c r="F12042" s="2" t="s">
        <v>18</v>
      </c>
      <c r="G12042" s="2" t="s">
        <v>8718</v>
      </c>
      <c r="H12042" s="2" t="s">
        <v>8719</v>
      </c>
      <c r="I12042" s="2">
        <v>0</v>
      </c>
      <c r="J12042" s="2">
        <v>0</v>
      </c>
      <c r="K12042" s="2">
        <v>48100711</v>
      </c>
      <c r="L12042" s="3">
        <v>44958</v>
      </c>
      <c r="M12042" s="3">
        <v>47392</v>
      </c>
      <c r="N12042" s="2" t="s">
        <v>2493</v>
      </c>
    </row>
    <row r="12043" spans="2:14" x14ac:dyDescent="0.25">
      <c r="B12043" s="2" t="s">
        <v>8716</v>
      </c>
      <c r="C12043" s="2" t="s">
        <v>8717</v>
      </c>
      <c r="D12043" s="2" t="s">
        <v>16</v>
      </c>
      <c r="E12043" s="2" t="s">
        <v>142</v>
      </c>
      <c r="F12043" s="2" t="s">
        <v>18</v>
      </c>
      <c r="G12043" s="2" t="s">
        <v>8718</v>
      </c>
      <c r="H12043" s="2" t="s">
        <v>8719</v>
      </c>
      <c r="I12043" s="2">
        <v>0</v>
      </c>
      <c r="J12043" s="2">
        <v>0</v>
      </c>
      <c r="K12043" s="2">
        <v>48110811</v>
      </c>
      <c r="L12043" s="3">
        <v>44958</v>
      </c>
      <c r="M12043" s="3">
        <v>47423</v>
      </c>
      <c r="N12043" s="2" t="s">
        <v>2493</v>
      </c>
    </row>
    <row r="12044" spans="2:14" x14ac:dyDescent="0.25">
      <c r="B12044" s="2" t="s">
        <v>8720</v>
      </c>
      <c r="C12044" s="2" t="s">
        <v>8721</v>
      </c>
      <c r="D12044" s="2" t="s">
        <v>16</v>
      </c>
      <c r="E12044" s="2" t="s">
        <v>17</v>
      </c>
      <c r="F12044" s="2" t="s">
        <v>18</v>
      </c>
      <c r="G12044" s="2" t="s">
        <v>8718</v>
      </c>
      <c r="H12044" s="2" t="s">
        <v>8719</v>
      </c>
      <c r="I12044" s="2">
        <v>0</v>
      </c>
      <c r="J12044" s="2">
        <v>0</v>
      </c>
      <c r="K12044" s="2">
        <v>48061211</v>
      </c>
      <c r="L12044" s="3">
        <v>44958</v>
      </c>
      <c r="M12044" s="3">
        <v>47270</v>
      </c>
      <c r="N12044" s="2" t="s">
        <v>2493</v>
      </c>
    </row>
    <row r="12045" spans="2:14" x14ac:dyDescent="0.25">
      <c r="B12045" s="2" t="s">
        <v>8720</v>
      </c>
      <c r="C12045" s="2" t="s">
        <v>8721</v>
      </c>
      <c r="D12045" s="2" t="s">
        <v>16</v>
      </c>
      <c r="E12045" s="2" t="s">
        <v>17</v>
      </c>
      <c r="F12045" s="2" t="s">
        <v>18</v>
      </c>
      <c r="G12045" s="2" t="s">
        <v>8718</v>
      </c>
      <c r="H12045" s="2" t="s">
        <v>8719</v>
      </c>
      <c r="I12045" s="2">
        <v>0</v>
      </c>
      <c r="J12045" s="2">
        <v>0</v>
      </c>
      <c r="K12045" s="2">
        <v>48110411</v>
      </c>
      <c r="L12045" s="3">
        <v>44958</v>
      </c>
      <c r="M12045" s="3">
        <v>47423</v>
      </c>
      <c r="N12045" s="2" t="s">
        <v>2493</v>
      </c>
    </row>
    <row r="12046" spans="2:14" x14ac:dyDescent="0.25">
      <c r="B12046" s="2" t="s">
        <v>8720</v>
      </c>
      <c r="C12046" s="2" t="s">
        <v>8721</v>
      </c>
      <c r="D12046" s="2" t="s">
        <v>16</v>
      </c>
      <c r="E12046" s="2" t="s">
        <v>17</v>
      </c>
      <c r="F12046" s="2" t="s">
        <v>18</v>
      </c>
      <c r="G12046" s="2" t="s">
        <v>8718</v>
      </c>
      <c r="H12046" s="2" t="s">
        <v>8719</v>
      </c>
      <c r="I12046" s="2">
        <v>0</v>
      </c>
      <c r="J12046" s="2">
        <v>0</v>
      </c>
      <c r="K12046" s="2">
        <v>48112211</v>
      </c>
      <c r="L12046" s="3">
        <v>44958</v>
      </c>
      <c r="M12046" s="3">
        <v>47423</v>
      </c>
      <c r="N12046" s="2" t="s">
        <v>2493</v>
      </c>
    </row>
    <row r="12047" spans="2:14" x14ac:dyDescent="0.25">
      <c r="B12047" s="2" t="s">
        <v>8722</v>
      </c>
      <c r="C12047" s="2" t="s">
        <v>8723</v>
      </c>
      <c r="D12047" s="2" t="s">
        <v>16</v>
      </c>
      <c r="E12047" s="2" t="s">
        <v>17</v>
      </c>
      <c r="F12047" s="2" t="s">
        <v>18</v>
      </c>
      <c r="G12047" s="2" t="s">
        <v>8009</v>
      </c>
      <c r="H12047" s="2" t="s">
        <v>8724</v>
      </c>
      <c r="I12047" s="2">
        <v>35</v>
      </c>
      <c r="J12047" s="2">
        <v>0</v>
      </c>
      <c r="K12047" s="2" t="s">
        <v>8725</v>
      </c>
      <c r="L12047" s="3">
        <v>44958</v>
      </c>
      <c r="M12047" s="3">
        <v>47027</v>
      </c>
      <c r="N12047" s="2" t="s">
        <v>1364</v>
      </c>
    </row>
    <row r="12048" spans="2:14" x14ac:dyDescent="0.25">
      <c r="B12048" s="2" t="s">
        <v>8722</v>
      </c>
      <c r="C12048" s="2" t="s">
        <v>8723</v>
      </c>
      <c r="D12048" s="2" t="s">
        <v>16</v>
      </c>
      <c r="E12048" s="2" t="s">
        <v>17</v>
      </c>
      <c r="F12048" s="2" t="s">
        <v>18</v>
      </c>
      <c r="G12048" s="2" t="s">
        <v>8009</v>
      </c>
      <c r="H12048" s="2" t="s">
        <v>8724</v>
      </c>
      <c r="I12048" s="2">
        <v>35</v>
      </c>
      <c r="J12048" s="2">
        <v>35</v>
      </c>
      <c r="K12048" s="2" t="s">
        <v>8726</v>
      </c>
      <c r="L12048" s="3">
        <v>45904</v>
      </c>
      <c r="M12048" s="3">
        <v>47665</v>
      </c>
      <c r="N12048" s="2" t="s">
        <v>1364</v>
      </c>
    </row>
    <row r="12049" spans="2:14" x14ac:dyDescent="0.25">
      <c r="B12049" s="2" t="s">
        <v>8722</v>
      </c>
      <c r="C12049" s="2" t="s">
        <v>8723</v>
      </c>
      <c r="D12049" s="2" t="s">
        <v>16</v>
      </c>
      <c r="E12049" s="2" t="s">
        <v>17</v>
      </c>
      <c r="F12049" s="2" t="s">
        <v>18</v>
      </c>
      <c r="G12049" s="2" t="s">
        <v>8009</v>
      </c>
      <c r="H12049" s="2" t="s">
        <v>8724</v>
      </c>
      <c r="I12049" s="2">
        <v>35</v>
      </c>
      <c r="J12049" s="2">
        <v>0</v>
      </c>
      <c r="K12049" s="2" t="s">
        <v>8727</v>
      </c>
      <c r="L12049" s="3">
        <v>45904</v>
      </c>
      <c r="M12049" s="3">
        <v>47574</v>
      </c>
      <c r="N12049" s="2" t="s">
        <v>1364</v>
      </c>
    </row>
    <row r="12050" spans="2:14" x14ac:dyDescent="0.25">
      <c r="B12050" s="2" t="s">
        <v>8728</v>
      </c>
      <c r="C12050" s="2" t="s">
        <v>8729</v>
      </c>
      <c r="D12050" s="2" t="s">
        <v>16</v>
      </c>
      <c r="E12050" s="2" t="s">
        <v>17</v>
      </c>
      <c r="F12050" s="2" t="s">
        <v>18</v>
      </c>
      <c r="G12050" s="2" t="s">
        <v>8009</v>
      </c>
      <c r="H12050" s="2" t="s">
        <v>8724</v>
      </c>
      <c r="I12050" s="2">
        <v>0</v>
      </c>
      <c r="J12050" s="2">
        <v>0</v>
      </c>
      <c r="K12050" s="2" t="s">
        <v>8730</v>
      </c>
      <c r="L12050" s="3">
        <v>44958</v>
      </c>
      <c r="M12050" s="3">
        <v>46054</v>
      </c>
      <c r="N12050" s="2" t="s">
        <v>1364</v>
      </c>
    </row>
    <row r="12051" spans="2:14" x14ac:dyDescent="0.25">
      <c r="B12051" s="2" t="s">
        <v>8728</v>
      </c>
      <c r="C12051" s="2" t="s">
        <v>8729</v>
      </c>
      <c r="D12051" s="2" t="s">
        <v>16</v>
      </c>
      <c r="E12051" s="2" t="s">
        <v>17</v>
      </c>
      <c r="F12051" s="2" t="s">
        <v>18</v>
      </c>
      <c r="G12051" s="2" t="s">
        <v>8009</v>
      </c>
      <c r="H12051" s="2" t="s">
        <v>8724</v>
      </c>
      <c r="I12051" s="2">
        <v>0</v>
      </c>
      <c r="J12051" s="2">
        <v>0</v>
      </c>
      <c r="K12051" s="2" t="s">
        <v>8731</v>
      </c>
      <c r="L12051" s="3">
        <v>45904</v>
      </c>
      <c r="M12051" s="3">
        <v>47604</v>
      </c>
      <c r="N12051" s="2" t="s">
        <v>1364</v>
      </c>
    </row>
    <row r="12052" spans="2:14" x14ac:dyDescent="0.25">
      <c r="B12052" s="2" t="s">
        <v>8732</v>
      </c>
      <c r="C12052" s="2" t="s">
        <v>8733</v>
      </c>
      <c r="D12052" s="2" t="s">
        <v>41</v>
      </c>
      <c r="E12052" s="2" t="s">
        <v>75</v>
      </c>
      <c r="F12052" s="2" t="s">
        <v>300</v>
      </c>
      <c r="G12052" s="2" t="s">
        <v>1760</v>
      </c>
      <c r="H12052" s="2" t="s">
        <v>8734</v>
      </c>
      <c r="I12052" s="2">
        <v>168</v>
      </c>
      <c r="J12052" s="2">
        <v>0</v>
      </c>
      <c r="K12052" s="2">
        <v>211211324</v>
      </c>
      <c r="L12052" s="3">
        <v>45657</v>
      </c>
      <c r="M12052" s="3">
        <v>45660</v>
      </c>
      <c r="N12052" s="2" t="s">
        <v>1393</v>
      </c>
    </row>
    <row r="12053" spans="2:14" x14ac:dyDescent="0.25">
      <c r="B12053" s="2" t="s">
        <v>8732</v>
      </c>
      <c r="C12053" s="2" t="s">
        <v>8733</v>
      </c>
      <c r="D12053" s="2" t="s">
        <v>41</v>
      </c>
      <c r="E12053" s="2" t="s">
        <v>17</v>
      </c>
      <c r="F12053" s="2" t="s">
        <v>300</v>
      </c>
      <c r="G12053" s="2" t="s">
        <v>1760</v>
      </c>
      <c r="H12053" s="2" t="s">
        <v>8734</v>
      </c>
      <c r="I12053" s="2">
        <v>168</v>
      </c>
      <c r="J12053" s="2">
        <v>168</v>
      </c>
      <c r="K12053" s="2">
        <v>211211324</v>
      </c>
      <c r="L12053" s="3">
        <v>45843</v>
      </c>
      <c r="M12053" s="3">
        <v>46352</v>
      </c>
      <c r="N12053" s="2" t="s">
        <v>1393</v>
      </c>
    </row>
    <row r="12054" spans="2:14" x14ac:dyDescent="0.25">
      <c r="B12054" s="2" t="s">
        <v>8732</v>
      </c>
      <c r="C12054" s="2" t="s">
        <v>8733</v>
      </c>
      <c r="D12054" s="2" t="s">
        <v>41</v>
      </c>
      <c r="E12054" s="2" t="s">
        <v>17</v>
      </c>
      <c r="F12054" s="2" t="s">
        <v>300</v>
      </c>
      <c r="G12054" s="2" t="s">
        <v>1760</v>
      </c>
      <c r="H12054" s="2" t="s">
        <v>8734</v>
      </c>
      <c r="I12054" s="2">
        <v>168</v>
      </c>
      <c r="J12054" s="2">
        <v>0</v>
      </c>
      <c r="K12054" s="2" t="s">
        <v>470</v>
      </c>
      <c r="L12054" s="2" t="s">
        <v>30</v>
      </c>
      <c r="M12054" s="2" t="s">
        <v>30</v>
      </c>
      <c r="N12054" s="2" t="s">
        <v>1393</v>
      </c>
    </row>
    <row r="12055" spans="2:14" x14ac:dyDescent="0.25">
      <c r="B12055" s="2" t="s">
        <v>8735</v>
      </c>
      <c r="C12055" s="2" t="s">
        <v>1763</v>
      </c>
      <c r="D12055" s="2" t="s">
        <v>41</v>
      </c>
      <c r="E12055" s="2" t="s">
        <v>75</v>
      </c>
      <c r="F12055" s="2" t="s">
        <v>300</v>
      </c>
      <c r="G12055" s="2" t="s">
        <v>1760</v>
      </c>
      <c r="H12055" s="2" t="s">
        <v>1764</v>
      </c>
      <c r="I12055" s="2">
        <v>693</v>
      </c>
      <c r="J12055" s="2">
        <v>0</v>
      </c>
      <c r="K12055" s="2">
        <v>202211185</v>
      </c>
      <c r="L12055" s="3">
        <v>44958</v>
      </c>
      <c r="M12055" s="3">
        <v>46055</v>
      </c>
      <c r="N12055" s="2" t="s">
        <v>1393</v>
      </c>
    </row>
    <row r="12056" spans="2:14" x14ac:dyDescent="0.25">
      <c r="B12056" s="2" t="s">
        <v>8735</v>
      </c>
      <c r="C12056" s="2" t="s">
        <v>1763</v>
      </c>
      <c r="D12056" s="2" t="s">
        <v>41</v>
      </c>
      <c r="E12056" s="2" t="s">
        <v>75</v>
      </c>
      <c r="F12056" s="2" t="s">
        <v>300</v>
      </c>
      <c r="G12056" s="2" t="s">
        <v>1760</v>
      </c>
      <c r="H12056" s="2" t="s">
        <v>1764</v>
      </c>
      <c r="I12056" s="2">
        <v>693</v>
      </c>
      <c r="J12056" s="2">
        <v>0</v>
      </c>
      <c r="K12056" s="2">
        <v>20240928</v>
      </c>
      <c r="L12056" s="3">
        <v>45680</v>
      </c>
      <c r="M12056" s="3">
        <v>46167</v>
      </c>
      <c r="N12056" s="2" t="s">
        <v>1393</v>
      </c>
    </row>
    <row r="12057" spans="2:14" x14ac:dyDescent="0.25">
      <c r="B12057" s="2" t="s">
        <v>8735</v>
      </c>
      <c r="C12057" s="2" t="s">
        <v>1763</v>
      </c>
      <c r="D12057" s="2" t="s">
        <v>41</v>
      </c>
      <c r="E12057" s="2" t="s">
        <v>17</v>
      </c>
      <c r="F12057" s="2" t="s">
        <v>300</v>
      </c>
      <c r="G12057" s="2" t="s">
        <v>1760</v>
      </c>
      <c r="H12057" s="2" t="s">
        <v>1764</v>
      </c>
      <c r="I12057" s="2">
        <v>693</v>
      </c>
      <c r="J12057" s="2">
        <v>0</v>
      </c>
      <c r="K12057" s="2">
        <v>0</v>
      </c>
      <c r="L12057" s="3">
        <v>46136</v>
      </c>
      <c r="M12057" s="2" t="s">
        <v>30</v>
      </c>
      <c r="N12057" s="2" t="s">
        <v>1393</v>
      </c>
    </row>
    <row r="12058" spans="2:14" x14ac:dyDescent="0.25">
      <c r="B12058" s="2" t="s">
        <v>8735</v>
      </c>
      <c r="C12058" s="2" t="s">
        <v>1763</v>
      </c>
      <c r="D12058" s="2" t="s">
        <v>41</v>
      </c>
      <c r="E12058" s="2" t="s">
        <v>17</v>
      </c>
      <c r="F12058" s="2" t="s">
        <v>300</v>
      </c>
      <c r="G12058" s="2" t="s">
        <v>1760</v>
      </c>
      <c r="H12058" s="2" t="s">
        <v>1764</v>
      </c>
      <c r="I12058" s="2">
        <v>693</v>
      </c>
      <c r="J12058" s="2">
        <v>0</v>
      </c>
      <c r="K12058" s="2">
        <v>20220985</v>
      </c>
      <c r="L12058" s="3">
        <v>46108</v>
      </c>
      <c r="M12058" s="3">
        <v>46562</v>
      </c>
      <c r="N12058" s="2" t="s">
        <v>1393</v>
      </c>
    </row>
    <row r="12059" spans="2:14" x14ac:dyDescent="0.25">
      <c r="B12059" s="2" t="s">
        <v>8735</v>
      </c>
      <c r="C12059" s="2" t="s">
        <v>1763</v>
      </c>
      <c r="D12059" s="2" t="s">
        <v>41</v>
      </c>
      <c r="E12059" s="2" t="s">
        <v>17</v>
      </c>
      <c r="F12059" s="2" t="s">
        <v>300</v>
      </c>
      <c r="G12059" s="2" t="s">
        <v>1760</v>
      </c>
      <c r="H12059" s="2" t="s">
        <v>1764</v>
      </c>
      <c r="I12059" s="2">
        <v>693</v>
      </c>
      <c r="J12059" s="2">
        <v>0</v>
      </c>
      <c r="K12059" s="2">
        <v>202211185</v>
      </c>
      <c r="L12059" s="3">
        <v>44958</v>
      </c>
      <c r="M12059" s="3">
        <v>46055</v>
      </c>
      <c r="N12059" s="2" t="s">
        <v>1393</v>
      </c>
    </row>
    <row r="12060" spans="2:14" x14ac:dyDescent="0.25">
      <c r="B12060" s="2" t="s">
        <v>8735</v>
      </c>
      <c r="C12060" s="2" t="s">
        <v>1763</v>
      </c>
      <c r="D12060" s="2" t="s">
        <v>41</v>
      </c>
      <c r="E12060" s="2" t="s">
        <v>17</v>
      </c>
      <c r="F12060" s="2" t="s">
        <v>300</v>
      </c>
      <c r="G12060" s="2" t="s">
        <v>1760</v>
      </c>
      <c r="H12060" s="2" t="s">
        <v>1764</v>
      </c>
      <c r="I12060" s="2">
        <v>693</v>
      </c>
      <c r="J12060" s="2">
        <v>0</v>
      </c>
      <c r="K12060" s="2">
        <v>20240928</v>
      </c>
      <c r="L12060" s="3">
        <v>45680</v>
      </c>
      <c r="M12060" s="3">
        <v>46167</v>
      </c>
      <c r="N12060" s="2" t="s">
        <v>1393</v>
      </c>
    </row>
    <row r="12061" spans="2:14" x14ac:dyDescent="0.25">
      <c r="B12061" s="2" t="s">
        <v>8735</v>
      </c>
      <c r="C12061" s="2" t="s">
        <v>1763</v>
      </c>
      <c r="D12061" s="2" t="s">
        <v>41</v>
      </c>
      <c r="E12061" s="2" t="s">
        <v>17</v>
      </c>
      <c r="F12061" s="2" t="s">
        <v>300</v>
      </c>
      <c r="G12061" s="2" t="s">
        <v>1760</v>
      </c>
      <c r="H12061" s="2" t="s">
        <v>1764</v>
      </c>
      <c r="I12061" s="2">
        <v>693</v>
      </c>
      <c r="J12061" s="2">
        <v>0</v>
      </c>
      <c r="K12061" s="2">
        <v>20240934</v>
      </c>
      <c r="L12061" s="3">
        <v>44958</v>
      </c>
      <c r="M12061" s="3">
        <v>46108</v>
      </c>
      <c r="N12061" s="2" t="s">
        <v>1393</v>
      </c>
    </row>
    <row r="12062" spans="2:14" x14ac:dyDescent="0.25">
      <c r="B12062" s="2" t="s">
        <v>8735</v>
      </c>
      <c r="C12062" s="2" t="s">
        <v>1763</v>
      </c>
      <c r="D12062" s="2" t="s">
        <v>41</v>
      </c>
      <c r="E12062" s="2" t="s">
        <v>17</v>
      </c>
      <c r="F12062" s="2" t="s">
        <v>300</v>
      </c>
      <c r="G12062" s="2" t="s">
        <v>1760</v>
      </c>
      <c r="H12062" s="2" t="s">
        <v>1764</v>
      </c>
      <c r="I12062" s="2">
        <v>693</v>
      </c>
      <c r="J12062" s="2">
        <v>59</v>
      </c>
      <c r="K12062" s="2">
        <v>20241042</v>
      </c>
      <c r="L12062" s="3">
        <v>46108</v>
      </c>
      <c r="M12062" s="3">
        <v>46636</v>
      </c>
      <c r="N12062" s="2" t="s">
        <v>1393</v>
      </c>
    </row>
    <row r="12063" spans="2:14" x14ac:dyDescent="0.25">
      <c r="B12063" s="2" t="s">
        <v>8735</v>
      </c>
      <c r="C12063" s="2" t="s">
        <v>1763</v>
      </c>
      <c r="D12063" s="2" t="s">
        <v>41</v>
      </c>
      <c r="E12063" s="2" t="s">
        <v>17</v>
      </c>
      <c r="F12063" s="2" t="s">
        <v>300</v>
      </c>
      <c r="G12063" s="2" t="s">
        <v>1760</v>
      </c>
      <c r="H12063" s="2" t="s">
        <v>1764</v>
      </c>
      <c r="I12063" s="2">
        <v>693</v>
      </c>
      <c r="J12063" s="2">
        <v>468</v>
      </c>
      <c r="K12063" s="2">
        <v>20241158</v>
      </c>
      <c r="L12063" s="3">
        <v>46197</v>
      </c>
      <c r="M12063" s="3">
        <v>46710</v>
      </c>
      <c r="N12063" s="2" t="s">
        <v>1393</v>
      </c>
    </row>
    <row r="12064" spans="2:14" x14ac:dyDescent="0.25">
      <c r="B12064" s="2" t="s">
        <v>8735</v>
      </c>
      <c r="C12064" s="2" t="s">
        <v>1763</v>
      </c>
      <c r="D12064" s="2" t="s">
        <v>41</v>
      </c>
      <c r="E12064" s="2" t="s">
        <v>17</v>
      </c>
      <c r="F12064" s="2" t="s">
        <v>300</v>
      </c>
      <c r="G12064" s="2" t="s">
        <v>1760</v>
      </c>
      <c r="H12064" s="2" t="s">
        <v>1764</v>
      </c>
      <c r="I12064" s="2">
        <v>693</v>
      </c>
      <c r="J12064" s="2">
        <v>29</v>
      </c>
      <c r="K12064" s="2">
        <v>20241160</v>
      </c>
      <c r="L12064" s="3">
        <v>46135</v>
      </c>
      <c r="M12064" s="3">
        <v>46636</v>
      </c>
      <c r="N12064" s="2" t="s">
        <v>1393</v>
      </c>
    </row>
    <row r="12065" spans="2:14" x14ac:dyDescent="0.25">
      <c r="B12065" s="2" t="s">
        <v>8735</v>
      </c>
      <c r="C12065" s="2" t="s">
        <v>1763</v>
      </c>
      <c r="D12065" s="2" t="s">
        <v>41</v>
      </c>
      <c r="E12065" s="2" t="s">
        <v>17</v>
      </c>
      <c r="F12065" s="2" t="s">
        <v>300</v>
      </c>
      <c r="G12065" s="2" t="s">
        <v>1760</v>
      </c>
      <c r="H12065" s="2" t="s">
        <v>1764</v>
      </c>
      <c r="I12065" s="2">
        <v>693</v>
      </c>
      <c r="J12065" s="2">
        <v>137</v>
      </c>
      <c r="K12065" s="2">
        <v>20250103</v>
      </c>
      <c r="L12065" s="3">
        <v>46197</v>
      </c>
      <c r="M12065" s="3">
        <v>46713</v>
      </c>
      <c r="N12065" s="2" t="s">
        <v>1393</v>
      </c>
    </row>
    <row r="12066" spans="2:14" x14ac:dyDescent="0.25">
      <c r="B12066" s="2" t="s">
        <v>8736</v>
      </c>
      <c r="C12066" s="2" t="s">
        <v>8737</v>
      </c>
      <c r="D12066" s="2" t="s">
        <v>41</v>
      </c>
      <c r="E12066" s="2" t="s">
        <v>17</v>
      </c>
      <c r="F12066" s="2" t="s">
        <v>300</v>
      </c>
      <c r="G12066" s="2" t="s">
        <v>1760</v>
      </c>
      <c r="H12066" s="2" t="s">
        <v>8738</v>
      </c>
      <c r="I12066" s="2">
        <v>0</v>
      </c>
      <c r="J12066" s="2">
        <v>0</v>
      </c>
      <c r="K12066" s="2">
        <v>0</v>
      </c>
      <c r="L12066" s="3">
        <v>46109</v>
      </c>
      <c r="M12066" s="2" t="s">
        <v>30</v>
      </c>
      <c r="N12066" s="2" t="s">
        <v>1393</v>
      </c>
    </row>
    <row r="12067" spans="2:14" x14ac:dyDescent="0.25">
      <c r="B12067" s="2" t="s">
        <v>8739</v>
      </c>
      <c r="C12067" s="2" t="s">
        <v>8740</v>
      </c>
      <c r="D12067" s="2" t="s">
        <v>41</v>
      </c>
      <c r="E12067" s="2" t="s">
        <v>75</v>
      </c>
      <c r="F12067" s="2" t="s">
        <v>300</v>
      </c>
      <c r="G12067" s="2" t="s">
        <v>1760</v>
      </c>
      <c r="H12067" s="2" t="s">
        <v>1761</v>
      </c>
      <c r="I12067" s="2">
        <v>169</v>
      </c>
      <c r="J12067" s="2">
        <v>0</v>
      </c>
      <c r="K12067" s="2">
        <v>211210812</v>
      </c>
      <c r="L12067" s="3">
        <v>44958</v>
      </c>
      <c r="M12067" s="3">
        <v>46040</v>
      </c>
      <c r="N12067" s="2" t="s">
        <v>1393</v>
      </c>
    </row>
    <row r="12068" spans="2:14" x14ac:dyDescent="0.25">
      <c r="B12068" s="2" t="s">
        <v>8739</v>
      </c>
      <c r="C12068" s="2" t="s">
        <v>8740</v>
      </c>
      <c r="D12068" s="2" t="s">
        <v>41</v>
      </c>
      <c r="E12068" s="2" t="s">
        <v>75</v>
      </c>
      <c r="F12068" s="2" t="s">
        <v>300</v>
      </c>
      <c r="G12068" s="2" t="s">
        <v>1760</v>
      </c>
      <c r="H12068" s="2" t="s">
        <v>1761</v>
      </c>
      <c r="I12068" s="2">
        <v>169</v>
      </c>
      <c r="J12068" s="2">
        <v>0</v>
      </c>
      <c r="K12068" s="2">
        <v>211231161</v>
      </c>
      <c r="L12068" s="3">
        <v>44958</v>
      </c>
      <c r="M12068" s="3">
        <v>46076</v>
      </c>
      <c r="N12068" s="2" t="s">
        <v>1393</v>
      </c>
    </row>
    <row r="12069" spans="2:14" x14ac:dyDescent="0.25">
      <c r="B12069" s="2" t="s">
        <v>8739</v>
      </c>
      <c r="C12069" s="2" t="s">
        <v>8740</v>
      </c>
      <c r="D12069" s="2" t="s">
        <v>41</v>
      </c>
      <c r="E12069" s="2" t="s">
        <v>17</v>
      </c>
      <c r="F12069" s="2" t="s">
        <v>300</v>
      </c>
      <c r="G12069" s="2" t="s">
        <v>1760</v>
      </c>
      <c r="H12069" s="2" t="s">
        <v>1761</v>
      </c>
      <c r="I12069" s="2">
        <v>169</v>
      </c>
      <c r="J12069" s="2">
        <v>0</v>
      </c>
      <c r="K12069" s="2">
        <v>211210812</v>
      </c>
      <c r="L12069" s="3">
        <v>44958</v>
      </c>
      <c r="M12069" s="3">
        <v>46040</v>
      </c>
      <c r="N12069" s="2" t="s">
        <v>1393</v>
      </c>
    </row>
    <row r="12070" spans="2:14" x14ac:dyDescent="0.25">
      <c r="B12070" s="2" t="s">
        <v>8739</v>
      </c>
      <c r="C12070" s="2" t="s">
        <v>8740</v>
      </c>
      <c r="D12070" s="2" t="s">
        <v>41</v>
      </c>
      <c r="E12070" s="2" t="s">
        <v>17</v>
      </c>
      <c r="F12070" s="2" t="s">
        <v>300</v>
      </c>
      <c r="G12070" s="2" t="s">
        <v>1760</v>
      </c>
      <c r="H12070" s="2" t="s">
        <v>1761</v>
      </c>
      <c r="I12070" s="2">
        <v>169</v>
      </c>
      <c r="J12070" s="2">
        <v>133</v>
      </c>
      <c r="K12070" s="2">
        <v>211210817</v>
      </c>
      <c r="L12070" s="3">
        <v>46046</v>
      </c>
      <c r="M12070" s="3">
        <v>46542</v>
      </c>
      <c r="N12070" s="2" t="s">
        <v>1393</v>
      </c>
    </row>
    <row r="12071" spans="2:14" x14ac:dyDescent="0.25">
      <c r="B12071" s="2" t="s">
        <v>8739</v>
      </c>
      <c r="C12071" s="2" t="s">
        <v>8740</v>
      </c>
      <c r="D12071" s="2" t="s">
        <v>41</v>
      </c>
      <c r="E12071" s="2" t="s">
        <v>17</v>
      </c>
      <c r="F12071" s="2" t="s">
        <v>300</v>
      </c>
      <c r="G12071" s="2" t="s">
        <v>1760</v>
      </c>
      <c r="H12071" s="2" t="s">
        <v>1761</v>
      </c>
      <c r="I12071" s="2">
        <v>169</v>
      </c>
      <c r="J12071" s="2">
        <v>0</v>
      </c>
      <c r="K12071" s="2">
        <v>211231161</v>
      </c>
      <c r="L12071" s="3">
        <v>44958</v>
      </c>
      <c r="M12071" s="3">
        <v>46076</v>
      </c>
      <c r="N12071" s="2" t="s">
        <v>1393</v>
      </c>
    </row>
    <row r="12072" spans="2:14" x14ac:dyDescent="0.25">
      <c r="B12072" s="2" t="s">
        <v>8739</v>
      </c>
      <c r="C12072" s="2" t="s">
        <v>8740</v>
      </c>
      <c r="D12072" s="2" t="s">
        <v>41</v>
      </c>
      <c r="E12072" s="2" t="s">
        <v>17</v>
      </c>
      <c r="F12072" s="2" t="s">
        <v>300</v>
      </c>
      <c r="G12072" s="2" t="s">
        <v>1760</v>
      </c>
      <c r="H12072" s="2" t="s">
        <v>1761</v>
      </c>
      <c r="I12072" s="2">
        <v>169</v>
      </c>
      <c r="J12072" s="2">
        <v>36</v>
      </c>
      <c r="K12072" s="2">
        <v>211241146</v>
      </c>
      <c r="L12072" s="3">
        <v>46046</v>
      </c>
      <c r="M12072" s="3">
        <v>46553</v>
      </c>
      <c r="N12072" s="2" t="s">
        <v>1393</v>
      </c>
    </row>
    <row r="12073" spans="2:14" x14ac:dyDescent="0.25">
      <c r="B12073" s="2" t="s">
        <v>8739</v>
      </c>
      <c r="C12073" s="2" t="s">
        <v>8740</v>
      </c>
      <c r="D12073" s="2" t="s">
        <v>41</v>
      </c>
      <c r="E12073" s="2" t="s">
        <v>151</v>
      </c>
      <c r="F12073" s="2" t="s">
        <v>300</v>
      </c>
      <c r="G12073" s="2" t="s">
        <v>1760</v>
      </c>
      <c r="H12073" s="2" t="s">
        <v>1761</v>
      </c>
      <c r="I12073" s="2">
        <v>169</v>
      </c>
      <c r="J12073" s="2">
        <v>0</v>
      </c>
      <c r="K12073" s="2">
        <v>211210817</v>
      </c>
      <c r="L12073" s="3">
        <v>46046</v>
      </c>
      <c r="M12073" s="3">
        <v>46542</v>
      </c>
      <c r="N12073" s="2" t="s">
        <v>1393</v>
      </c>
    </row>
    <row r="12074" spans="2:14" x14ac:dyDescent="0.25">
      <c r="B12074" s="2" t="s">
        <v>8739</v>
      </c>
      <c r="C12074" s="2" t="s">
        <v>8740</v>
      </c>
      <c r="D12074" s="2" t="s">
        <v>41</v>
      </c>
      <c r="E12074" s="2" t="s">
        <v>151</v>
      </c>
      <c r="F12074" s="2" t="s">
        <v>300</v>
      </c>
      <c r="G12074" s="2" t="s">
        <v>1760</v>
      </c>
      <c r="H12074" s="2" t="s">
        <v>1761</v>
      </c>
      <c r="I12074" s="2">
        <v>169</v>
      </c>
      <c r="J12074" s="2">
        <v>0</v>
      </c>
      <c r="K12074" s="2">
        <v>211241146</v>
      </c>
      <c r="L12074" s="3">
        <v>46046</v>
      </c>
      <c r="M12074" s="3">
        <v>46553</v>
      </c>
      <c r="N12074" s="2" t="s">
        <v>1393</v>
      </c>
    </row>
    <row r="12075" spans="2:14" x14ac:dyDescent="0.25">
      <c r="B12075" s="2" t="s">
        <v>8741</v>
      </c>
      <c r="C12075" s="2" t="s">
        <v>8742</v>
      </c>
      <c r="D12075" s="2" t="s">
        <v>41</v>
      </c>
      <c r="E12075" s="2" t="s">
        <v>17</v>
      </c>
      <c r="F12075" s="2" t="s">
        <v>300</v>
      </c>
      <c r="G12075" s="2" t="s">
        <v>1760</v>
      </c>
      <c r="H12075" s="2" t="s">
        <v>8743</v>
      </c>
      <c r="I12075" s="2">
        <v>3066</v>
      </c>
      <c r="J12075" s="2">
        <v>0</v>
      </c>
      <c r="K12075" s="2" t="s">
        <v>5083</v>
      </c>
      <c r="L12075" s="3">
        <v>45776</v>
      </c>
      <c r="M12075" s="3">
        <v>46235</v>
      </c>
      <c r="N12075" s="2" t="s">
        <v>560</v>
      </c>
    </row>
    <row r="12076" spans="2:14" x14ac:dyDescent="0.25">
      <c r="B12076" s="2" t="s">
        <v>8741</v>
      </c>
      <c r="C12076" s="2" t="s">
        <v>8742</v>
      </c>
      <c r="D12076" s="2" t="s">
        <v>41</v>
      </c>
      <c r="E12076" s="2" t="s">
        <v>17</v>
      </c>
      <c r="F12076" s="2" t="s">
        <v>300</v>
      </c>
      <c r="G12076" s="2" t="s">
        <v>1760</v>
      </c>
      <c r="H12076" s="2" t="s">
        <v>8743</v>
      </c>
      <c r="I12076" s="2">
        <v>3066</v>
      </c>
      <c r="J12076" s="2">
        <v>0</v>
      </c>
      <c r="K12076" s="2" t="s">
        <v>8744</v>
      </c>
      <c r="L12076" s="3">
        <v>45776</v>
      </c>
      <c r="M12076" s="3">
        <v>46235</v>
      </c>
      <c r="N12076" s="2" t="s">
        <v>560</v>
      </c>
    </row>
    <row r="12077" spans="2:14" x14ac:dyDescent="0.25">
      <c r="B12077" s="2" t="s">
        <v>8741</v>
      </c>
      <c r="C12077" s="2" t="s">
        <v>8742</v>
      </c>
      <c r="D12077" s="2" t="s">
        <v>41</v>
      </c>
      <c r="E12077" s="2" t="s">
        <v>17</v>
      </c>
      <c r="F12077" s="2" t="s">
        <v>300</v>
      </c>
      <c r="G12077" s="2" t="s">
        <v>1760</v>
      </c>
      <c r="H12077" s="2" t="s">
        <v>8743</v>
      </c>
      <c r="I12077" s="2">
        <v>3066</v>
      </c>
      <c r="J12077" s="2">
        <v>0</v>
      </c>
      <c r="K12077" s="2" t="s">
        <v>8744</v>
      </c>
      <c r="L12077" s="3">
        <v>45854</v>
      </c>
      <c r="M12077" s="3">
        <v>46261</v>
      </c>
      <c r="N12077" s="2" t="s">
        <v>560</v>
      </c>
    </row>
    <row r="12078" spans="2:14" x14ac:dyDescent="0.25">
      <c r="B12078" s="2" t="s">
        <v>8741</v>
      </c>
      <c r="C12078" s="2" t="s">
        <v>8742</v>
      </c>
      <c r="D12078" s="2" t="s">
        <v>41</v>
      </c>
      <c r="E12078" s="2" t="s">
        <v>17</v>
      </c>
      <c r="F12078" s="2" t="s">
        <v>300</v>
      </c>
      <c r="G12078" s="2" t="s">
        <v>1760</v>
      </c>
      <c r="H12078" s="2" t="s">
        <v>8743</v>
      </c>
      <c r="I12078" s="2">
        <v>3066</v>
      </c>
      <c r="J12078" s="2">
        <v>0</v>
      </c>
      <c r="K12078" s="2" t="s">
        <v>8745</v>
      </c>
      <c r="L12078" s="3">
        <v>45854</v>
      </c>
      <c r="M12078" s="3">
        <v>46267</v>
      </c>
      <c r="N12078" s="2" t="s">
        <v>560</v>
      </c>
    </row>
    <row r="12079" spans="2:14" x14ac:dyDescent="0.25">
      <c r="B12079" s="2" t="s">
        <v>8741</v>
      </c>
      <c r="C12079" s="2" t="s">
        <v>8742</v>
      </c>
      <c r="D12079" s="2" t="s">
        <v>41</v>
      </c>
      <c r="E12079" s="2" t="s">
        <v>17</v>
      </c>
      <c r="F12079" s="2" t="s">
        <v>300</v>
      </c>
      <c r="G12079" s="2" t="s">
        <v>1760</v>
      </c>
      <c r="H12079" s="2" t="s">
        <v>8743</v>
      </c>
      <c r="I12079" s="2">
        <v>3066</v>
      </c>
      <c r="J12079" s="2">
        <v>0</v>
      </c>
      <c r="K12079" s="2" t="s">
        <v>8746</v>
      </c>
      <c r="L12079" s="3">
        <v>45938</v>
      </c>
      <c r="M12079" s="3">
        <v>46441</v>
      </c>
      <c r="N12079" s="2" t="s">
        <v>560</v>
      </c>
    </row>
    <row r="12080" spans="2:14" x14ac:dyDescent="0.25">
      <c r="B12080" s="2" t="s">
        <v>8741</v>
      </c>
      <c r="C12080" s="2" t="s">
        <v>8742</v>
      </c>
      <c r="D12080" s="2" t="s">
        <v>41</v>
      </c>
      <c r="E12080" s="2" t="s">
        <v>17</v>
      </c>
      <c r="F12080" s="2" t="s">
        <v>300</v>
      </c>
      <c r="G12080" s="2" t="s">
        <v>1760</v>
      </c>
      <c r="H12080" s="2" t="s">
        <v>8743</v>
      </c>
      <c r="I12080" s="2">
        <v>3066</v>
      </c>
      <c r="J12080" s="2">
        <v>0</v>
      </c>
      <c r="K12080" s="2" t="s">
        <v>8747</v>
      </c>
      <c r="L12080" s="3">
        <v>45938</v>
      </c>
      <c r="M12080" s="3">
        <v>46450</v>
      </c>
      <c r="N12080" s="2" t="s">
        <v>560</v>
      </c>
    </row>
    <row r="12081" spans="2:14" x14ac:dyDescent="0.25">
      <c r="B12081" s="2" t="s">
        <v>8741</v>
      </c>
      <c r="C12081" s="2" t="s">
        <v>8742</v>
      </c>
      <c r="D12081" s="2" t="s">
        <v>41</v>
      </c>
      <c r="E12081" s="2" t="s">
        <v>17</v>
      </c>
      <c r="F12081" s="2" t="s">
        <v>300</v>
      </c>
      <c r="G12081" s="2" t="s">
        <v>1760</v>
      </c>
      <c r="H12081" s="2" t="s">
        <v>8743</v>
      </c>
      <c r="I12081" s="2">
        <v>3066</v>
      </c>
      <c r="J12081" s="2">
        <v>0</v>
      </c>
      <c r="K12081" s="2" t="s">
        <v>4833</v>
      </c>
      <c r="L12081" s="3">
        <v>45958</v>
      </c>
      <c r="M12081" s="3">
        <v>46488</v>
      </c>
      <c r="N12081" s="2" t="s">
        <v>560</v>
      </c>
    </row>
    <row r="12082" spans="2:14" x14ac:dyDescent="0.25">
      <c r="B12082" s="2" t="s">
        <v>8741</v>
      </c>
      <c r="C12082" s="2" t="s">
        <v>8742</v>
      </c>
      <c r="D12082" s="2" t="s">
        <v>41</v>
      </c>
      <c r="E12082" s="2" t="s">
        <v>17</v>
      </c>
      <c r="F12082" s="2" t="s">
        <v>300</v>
      </c>
      <c r="G12082" s="2" t="s">
        <v>1760</v>
      </c>
      <c r="H12082" s="2" t="s">
        <v>8743</v>
      </c>
      <c r="I12082" s="2">
        <v>3066</v>
      </c>
      <c r="J12082" s="2">
        <v>0</v>
      </c>
      <c r="K12082" s="2" t="s">
        <v>8748</v>
      </c>
      <c r="L12082" s="3">
        <v>45968</v>
      </c>
      <c r="M12082" s="3">
        <v>46500</v>
      </c>
      <c r="N12082" s="2" t="s">
        <v>560</v>
      </c>
    </row>
    <row r="12083" spans="2:14" x14ac:dyDescent="0.25">
      <c r="B12083" s="2" t="s">
        <v>8741</v>
      </c>
      <c r="C12083" s="2" t="s">
        <v>8742</v>
      </c>
      <c r="D12083" s="2" t="s">
        <v>41</v>
      </c>
      <c r="E12083" s="2" t="s">
        <v>17</v>
      </c>
      <c r="F12083" s="2" t="s">
        <v>300</v>
      </c>
      <c r="G12083" s="2" t="s">
        <v>1760</v>
      </c>
      <c r="H12083" s="2" t="s">
        <v>8743</v>
      </c>
      <c r="I12083" s="2">
        <v>3066</v>
      </c>
      <c r="J12083" s="2">
        <v>83</v>
      </c>
      <c r="K12083" s="2" t="s">
        <v>8749</v>
      </c>
      <c r="L12083" s="3">
        <v>46021</v>
      </c>
      <c r="M12083" s="3">
        <v>46519</v>
      </c>
      <c r="N12083" s="2" t="s">
        <v>560</v>
      </c>
    </row>
    <row r="12084" spans="2:14" x14ac:dyDescent="0.25">
      <c r="B12084" s="2" t="s">
        <v>8741</v>
      </c>
      <c r="C12084" s="2" t="s">
        <v>8742</v>
      </c>
      <c r="D12084" s="2" t="s">
        <v>41</v>
      </c>
      <c r="E12084" s="2" t="s">
        <v>17</v>
      </c>
      <c r="F12084" s="2" t="s">
        <v>300</v>
      </c>
      <c r="G12084" s="2" t="s">
        <v>1760</v>
      </c>
      <c r="H12084" s="2" t="s">
        <v>8743</v>
      </c>
      <c r="I12084" s="2">
        <v>3066</v>
      </c>
      <c r="J12084" s="2">
        <v>931</v>
      </c>
      <c r="K12084" s="2" t="s">
        <v>8750</v>
      </c>
      <c r="L12084" s="3">
        <v>46021</v>
      </c>
      <c r="M12084" s="3">
        <v>46522</v>
      </c>
      <c r="N12084" s="2" t="s">
        <v>560</v>
      </c>
    </row>
    <row r="12085" spans="2:14" x14ac:dyDescent="0.25">
      <c r="B12085" s="2" t="s">
        <v>8741</v>
      </c>
      <c r="C12085" s="2" t="s">
        <v>8742</v>
      </c>
      <c r="D12085" s="2" t="s">
        <v>41</v>
      </c>
      <c r="E12085" s="2" t="s">
        <v>17</v>
      </c>
      <c r="F12085" s="2" t="s">
        <v>300</v>
      </c>
      <c r="G12085" s="2" t="s">
        <v>1760</v>
      </c>
      <c r="H12085" s="2" t="s">
        <v>8743</v>
      </c>
      <c r="I12085" s="2">
        <v>3066</v>
      </c>
      <c r="J12085" s="2">
        <v>676</v>
      </c>
      <c r="K12085" s="2" t="s">
        <v>8751</v>
      </c>
      <c r="L12085" s="3">
        <v>45990</v>
      </c>
      <c r="M12085" s="3">
        <v>46508</v>
      </c>
      <c r="N12085" s="2" t="s">
        <v>560</v>
      </c>
    </row>
    <row r="12086" spans="2:14" x14ac:dyDescent="0.25">
      <c r="B12086" s="2" t="s">
        <v>8741</v>
      </c>
      <c r="C12086" s="2" t="s">
        <v>8742</v>
      </c>
      <c r="D12086" s="2" t="s">
        <v>41</v>
      </c>
      <c r="E12086" s="2" t="s">
        <v>17</v>
      </c>
      <c r="F12086" s="2" t="s">
        <v>300</v>
      </c>
      <c r="G12086" s="2" t="s">
        <v>1760</v>
      </c>
      <c r="H12086" s="2" t="s">
        <v>8743</v>
      </c>
      <c r="I12086" s="2">
        <v>3066</v>
      </c>
      <c r="J12086" s="2">
        <v>1376</v>
      </c>
      <c r="K12086" s="2" t="s">
        <v>8752</v>
      </c>
      <c r="L12086" s="3">
        <v>46021</v>
      </c>
      <c r="M12086" s="3">
        <v>46536</v>
      </c>
      <c r="N12086" s="2" t="s">
        <v>560</v>
      </c>
    </row>
    <row r="12087" spans="2:14" x14ac:dyDescent="0.25">
      <c r="B12087" s="2" t="s">
        <v>8741</v>
      </c>
      <c r="C12087" s="2" t="s">
        <v>8742</v>
      </c>
      <c r="D12087" s="2" t="s">
        <v>41</v>
      </c>
      <c r="E12087" s="2" t="s">
        <v>17</v>
      </c>
      <c r="F12087" s="2" t="s">
        <v>300</v>
      </c>
      <c r="G12087" s="2" t="s">
        <v>1760</v>
      </c>
      <c r="H12087" s="2" t="s">
        <v>8743</v>
      </c>
      <c r="I12087" s="2">
        <v>3066</v>
      </c>
      <c r="J12087" s="2">
        <v>0</v>
      </c>
      <c r="K12087" s="2">
        <v>423791</v>
      </c>
      <c r="L12087" s="3">
        <v>44958</v>
      </c>
      <c r="M12087" s="3">
        <v>46174</v>
      </c>
      <c r="N12087" s="2" t="s">
        <v>560</v>
      </c>
    </row>
    <row r="12088" spans="2:14" x14ac:dyDescent="0.25">
      <c r="B12088" s="2" t="s">
        <v>8741</v>
      </c>
      <c r="C12088" s="2" t="s">
        <v>8742</v>
      </c>
      <c r="D12088" s="2" t="s">
        <v>41</v>
      </c>
      <c r="E12088" s="2" t="s">
        <v>17</v>
      </c>
      <c r="F12088" s="2" t="s">
        <v>300</v>
      </c>
      <c r="G12088" s="2" t="s">
        <v>1760</v>
      </c>
      <c r="H12088" s="2" t="s">
        <v>8743</v>
      </c>
      <c r="I12088" s="2">
        <v>3066</v>
      </c>
      <c r="J12088" s="2">
        <v>0</v>
      </c>
      <c r="K12088" s="2">
        <v>424994</v>
      </c>
      <c r="L12088" s="3">
        <v>45682</v>
      </c>
      <c r="M12088" s="3">
        <v>46204</v>
      </c>
      <c r="N12088" s="2" t="s">
        <v>560</v>
      </c>
    </row>
    <row r="12089" spans="2:14" x14ac:dyDescent="0.25">
      <c r="B12089" s="2" t="s">
        <v>8741</v>
      </c>
      <c r="C12089" s="2" t="s">
        <v>8742</v>
      </c>
      <c r="D12089" s="2" t="s">
        <v>41</v>
      </c>
      <c r="E12089" s="2" t="s">
        <v>17</v>
      </c>
      <c r="F12089" s="2" t="s">
        <v>300</v>
      </c>
      <c r="G12089" s="2" t="s">
        <v>1760</v>
      </c>
      <c r="H12089" s="2" t="s">
        <v>8743</v>
      </c>
      <c r="I12089" s="2">
        <v>3066</v>
      </c>
      <c r="J12089" s="2">
        <v>0</v>
      </c>
      <c r="K12089" s="2">
        <v>425308</v>
      </c>
      <c r="L12089" s="3">
        <v>45776</v>
      </c>
      <c r="M12089" s="3">
        <v>46222</v>
      </c>
      <c r="N12089" s="2" t="s">
        <v>560</v>
      </c>
    </row>
    <row r="12090" spans="2:14" x14ac:dyDescent="0.25">
      <c r="B12090" s="2" t="s">
        <v>8741</v>
      </c>
      <c r="C12090" s="2" t="s">
        <v>8742</v>
      </c>
      <c r="D12090" s="2" t="s">
        <v>41</v>
      </c>
      <c r="E12090" s="2" t="s">
        <v>142</v>
      </c>
      <c r="F12090" s="2" t="s">
        <v>300</v>
      </c>
      <c r="G12090" s="2" t="s">
        <v>1760</v>
      </c>
      <c r="H12090" s="2" t="s">
        <v>8743</v>
      </c>
      <c r="I12090" s="2">
        <v>3066</v>
      </c>
      <c r="J12090" s="2">
        <v>0</v>
      </c>
      <c r="K12090" s="2" t="s">
        <v>8752</v>
      </c>
      <c r="L12090" s="3">
        <v>46021</v>
      </c>
      <c r="M12090" s="3">
        <v>46536</v>
      </c>
      <c r="N12090" s="2" t="s">
        <v>560</v>
      </c>
    </row>
    <row r="12091" spans="2:14" x14ac:dyDescent="0.25">
      <c r="B12091" s="2" t="s">
        <v>8753</v>
      </c>
      <c r="C12091" s="2" t="s">
        <v>8754</v>
      </c>
      <c r="D12091" s="2" t="s">
        <v>41</v>
      </c>
      <c r="E12091" s="2" t="s">
        <v>17</v>
      </c>
      <c r="F12091" s="2" t="s">
        <v>300</v>
      </c>
      <c r="G12091" s="2" t="s">
        <v>1760</v>
      </c>
      <c r="H12091" s="2" t="s">
        <v>8755</v>
      </c>
      <c r="I12091" s="2">
        <v>0</v>
      </c>
      <c r="J12091" s="2">
        <v>0</v>
      </c>
      <c r="K12091" s="2">
        <v>211231271</v>
      </c>
      <c r="L12091" s="3">
        <v>46092</v>
      </c>
      <c r="M12091" s="2" t="s">
        <v>30</v>
      </c>
      <c r="N12091" s="2" t="s">
        <v>1393</v>
      </c>
    </row>
    <row r="12092" spans="2:14" x14ac:dyDescent="0.25">
      <c r="B12092" s="2" t="s">
        <v>8756</v>
      </c>
      <c r="C12092" s="2" t="s">
        <v>8757</v>
      </c>
      <c r="D12092" s="2" t="s">
        <v>41</v>
      </c>
      <c r="E12092" s="2" t="s">
        <v>75</v>
      </c>
      <c r="F12092" s="2" t="s">
        <v>300</v>
      </c>
      <c r="G12092" s="2" t="s">
        <v>1760</v>
      </c>
      <c r="H12092" s="2" t="s">
        <v>8743</v>
      </c>
      <c r="I12092" s="2">
        <v>960</v>
      </c>
      <c r="J12092" s="2">
        <v>960</v>
      </c>
      <c r="K12092" s="2" t="s">
        <v>5084</v>
      </c>
      <c r="L12092" s="3">
        <v>45948</v>
      </c>
      <c r="M12092" s="3">
        <v>46327</v>
      </c>
      <c r="N12092" s="2" t="s">
        <v>560</v>
      </c>
    </row>
    <row r="12093" spans="2:14" x14ac:dyDescent="0.25">
      <c r="B12093" s="2" t="s">
        <v>8756</v>
      </c>
      <c r="C12093" s="2" t="s">
        <v>8757</v>
      </c>
      <c r="D12093" s="2" t="s">
        <v>41</v>
      </c>
      <c r="E12093" s="2" t="s">
        <v>17</v>
      </c>
      <c r="F12093" s="2" t="s">
        <v>300</v>
      </c>
      <c r="G12093" s="2" t="s">
        <v>1760</v>
      </c>
      <c r="H12093" s="2" t="s">
        <v>8743</v>
      </c>
      <c r="I12093" s="2">
        <v>960</v>
      </c>
      <c r="J12093" s="2">
        <v>0</v>
      </c>
      <c r="K12093" s="2" t="s">
        <v>8758</v>
      </c>
      <c r="L12093" s="3">
        <v>45948</v>
      </c>
      <c r="M12093" s="3">
        <v>46328</v>
      </c>
      <c r="N12093" s="2" t="s">
        <v>560</v>
      </c>
    </row>
    <row r="12094" spans="2:14" x14ac:dyDescent="0.25">
      <c r="B12094" s="2" t="s">
        <v>8756</v>
      </c>
      <c r="C12094" s="2" t="s">
        <v>8757</v>
      </c>
      <c r="D12094" s="2" t="s">
        <v>41</v>
      </c>
      <c r="E12094" s="2" t="s">
        <v>17</v>
      </c>
      <c r="F12094" s="2" t="s">
        <v>300</v>
      </c>
      <c r="G12094" s="2" t="s">
        <v>1760</v>
      </c>
      <c r="H12094" s="2" t="s">
        <v>8743</v>
      </c>
      <c r="I12094" s="2">
        <v>960</v>
      </c>
      <c r="J12094" s="2">
        <v>0</v>
      </c>
      <c r="K12094" s="2" t="s">
        <v>8759</v>
      </c>
      <c r="L12094" s="3">
        <v>45854</v>
      </c>
      <c r="M12094" s="3">
        <v>46319</v>
      </c>
      <c r="N12094" s="2" t="s">
        <v>560</v>
      </c>
    </row>
    <row r="12095" spans="2:14" x14ac:dyDescent="0.25">
      <c r="B12095" s="2" t="s">
        <v>8756</v>
      </c>
      <c r="C12095" s="2" t="s">
        <v>8757</v>
      </c>
      <c r="D12095" s="2" t="s">
        <v>41</v>
      </c>
      <c r="E12095" s="2" t="s">
        <v>17</v>
      </c>
      <c r="F12095" s="2" t="s">
        <v>300</v>
      </c>
      <c r="G12095" s="2" t="s">
        <v>1760</v>
      </c>
      <c r="H12095" s="2" t="s">
        <v>8743</v>
      </c>
      <c r="I12095" s="2">
        <v>960</v>
      </c>
      <c r="J12095" s="2">
        <v>0</v>
      </c>
      <c r="K12095" s="2" t="s">
        <v>8759</v>
      </c>
      <c r="L12095" s="3">
        <v>45912</v>
      </c>
      <c r="M12095" s="3">
        <v>46319</v>
      </c>
      <c r="N12095" s="2" t="s">
        <v>560</v>
      </c>
    </row>
    <row r="12096" spans="2:14" x14ac:dyDescent="0.25">
      <c r="B12096" s="2" t="s">
        <v>8756</v>
      </c>
      <c r="C12096" s="2" t="s">
        <v>8757</v>
      </c>
      <c r="D12096" s="2" t="s">
        <v>41</v>
      </c>
      <c r="E12096" s="2" t="s">
        <v>17</v>
      </c>
      <c r="F12096" s="2" t="s">
        <v>300</v>
      </c>
      <c r="G12096" s="2" t="s">
        <v>1760</v>
      </c>
      <c r="H12096" s="2" t="s">
        <v>8743</v>
      </c>
      <c r="I12096" s="2">
        <v>960</v>
      </c>
      <c r="J12096" s="2">
        <v>0</v>
      </c>
      <c r="K12096" s="2" t="s">
        <v>5084</v>
      </c>
      <c r="L12096" s="3">
        <v>45912</v>
      </c>
      <c r="M12096" s="3">
        <v>46346</v>
      </c>
      <c r="N12096" s="2" t="s">
        <v>560</v>
      </c>
    </row>
    <row r="12097" spans="2:14" x14ac:dyDescent="0.25">
      <c r="B12097" s="2" t="s">
        <v>8756</v>
      </c>
      <c r="C12097" s="2" t="s">
        <v>8757</v>
      </c>
      <c r="D12097" s="2" t="s">
        <v>41</v>
      </c>
      <c r="E12097" s="2" t="s">
        <v>17</v>
      </c>
      <c r="F12097" s="2" t="s">
        <v>300</v>
      </c>
      <c r="G12097" s="2" t="s">
        <v>1760</v>
      </c>
      <c r="H12097" s="2" t="s">
        <v>8743</v>
      </c>
      <c r="I12097" s="2">
        <v>960</v>
      </c>
      <c r="J12097" s="2">
        <v>0</v>
      </c>
      <c r="K12097" s="2" t="s">
        <v>5084</v>
      </c>
      <c r="L12097" s="3">
        <v>45948</v>
      </c>
      <c r="M12097" s="3">
        <v>46327</v>
      </c>
      <c r="N12097" s="2" t="s">
        <v>560</v>
      </c>
    </row>
    <row r="12098" spans="2:14" x14ac:dyDescent="0.25">
      <c r="B12098" s="2" t="s">
        <v>8760</v>
      </c>
      <c r="C12098" s="2" t="s">
        <v>8761</v>
      </c>
      <c r="D12098" s="2" t="s">
        <v>41</v>
      </c>
      <c r="E12098" s="2" t="s">
        <v>17</v>
      </c>
      <c r="F12098" s="2" t="s">
        <v>300</v>
      </c>
      <c r="G12098" s="2" t="s">
        <v>1760</v>
      </c>
      <c r="H12098" s="2" t="s">
        <v>8762</v>
      </c>
      <c r="I12098" s="2">
        <v>0</v>
      </c>
      <c r="J12098" s="2">
        <v>0</v>
      </c>
      <c r="K12098" s="2" t="s">
        <v>8763</v>
      </c>
      <c r="L12098" s="3">
        <v>45862</v>
      </c>
      <c r="M12098" s="3">
        <v>46327</v>
      </c>
      <c r="N12098" s="2" t="s">
        <v>560</v>
      </c>
    </row>
    <row r="12099" spans="2:14" x14ac:dyDescent="0.25">
      <c r="B12099" s="2" t="s">
        <v>8764</v>
      </c>
      <c r="C12099" s="2" t="s">
        <v>8765</v>
      </c>
      <c r="D12099" s="2" t="s">
        <v>41</v>
      </c>
      <c r="E12099" s="2" t="s">
        <v>17</v>
      </c>
      <c r="F12099" s="2" t="s">
        <v>300</v>
      </c>
      <c r="G12099" s="2" t="s">
        <v>1760</v>
      </c>
      <c r="H12099" s="2" t="s">
        <v>8734</v>
      </c>
      <c r="I12099" s="2">
        <v>0</v>
      </c>
      <c r="J12099" s="2">
        <v>0</v>
      </c>
      <c r="K12099" s="2">
        <v>211212351</v>
      </c>
      <c r="L12099" s="3">
        <v>45919</v>
      </c>
      <c r="M12099" s="2" t="s">
        <v>30</v>
      </c>
      <c r="N12099" s="2" t="s">
        <v>1393</v>
      </c>
    </row>
    <row r="12100" spans="2:14" x14ac:dyDescent="0.25">
      <c r="B12100" s="2" t="s">
        <v>8766</v>
      </c>
      <c r="C12100" s="2" t="s">
        <v>8767</v>
      </c>
      <c r="D12100" s="2" t="s">
        <v>16</v>
      </c>
      <c r="E12100" s="2" t="s">
        <v>17</v>
      </c>
      <c r="F12100" s="2" t="s">
        <v>18</v>
      </c>
      <c r="G12100" s="2" t="s">
        <v>24</v>
      </c>
      <c r="H12100" s="2" t="s">
        <v>8768</v>
      </c>
      <c r="I12100" s="2">
        <v>617</v>
      </c>
      <c r="J12100" s="2">
        <v>0</v>
      </c>
      <c r="K12100" s="2">
        <v>0</v>
      </c>
      <c r="L12100" s="3">
        <v>46031</v>
      </c>
      <c r="M12100" s="2" t="s">
        <v>30</v>
      </c>
      <c r="N12100" s="2" t="s">
        <v>1323</v>
      </c>
    </row>
    <row r="12101" spans="2:14" x14ac:dyDescent="0.25">
      <c r="B12101" s="2" t="s">
        <v>8766</v>
      </c>
      <c r="C12101" s="2" t="s">
        <v>8767</v>
      </c>
      <c r="D12101" s="2" t="s">
        <v>16</v>
      </c>
      <c r="E12101" s="2" t="s">
        <v>17</v>
      </c>
      <c r="F12101" s="2" t="s">
        <v>18</v>
      </c>
      <c r="G12101" s="2" t="s">
        <v>24</v>
      </c>
      <c r="H12101" s="2" t="s">
        <v>8768</v>
      </c>
      <c r="I12101" s="2">
        <v>617</v>
      </c>
      <c r="J12101" s="2">
        <v>617</v>
      </c>
      <c r="K12101" s="2" t="s">
        <v>8769</v>
      </c>
      <c r="L12101" s="3">
        <v>45995</v>
      </c>
      <c r="M12101" s="3">
        <v>47423</v>
      </c>
      <c r="N12101" s="2" t="s">
        <v>1323</v>
      </c>
    </row>
    <row r="12102" spans="2:14" x14ac:dyDescent="0.25">
      <c r="B12102" s="2" t="s">
        <v>8766</v>
      </c>
      <c r="C12102" s="2" t="s">
        <v>8767</v>
      </c>
      <c r="D12102" s="2" t="s">
        <v>16</v>
      </c>
      <c r="E12102" s="2" t="s">
        <v>181</v>
      </c>
      <c r="F12102" s="2" t="s">
        <v>18</v>
      </c>
      <c r="G12102" s="2" t="s">
        <v>24</v>
      </c>
      <c r="H12102" s="2" t="s">
        <v>8768</v>
      </c>
      <c r="I12102" s="2">
        <v>617</v>
      </c>
      <c r="J12102" s="2">
        <v>0</v>
      </c>
      <c r="K12102" s="2" t="s">
        <v>8769</v>
      </c>
      <c r="L12102" s="3">
        <v>45995</v>
      </c>
      <c r="M12102" s="3">
        <v>47423</v>
      </c>
      <c r="N12102" s="2" t="s">
        <v>1323</v>
      </c>
    </row>
    <row r="12103" spans="2:14" x14ac:dyDescent="0.25">
      <c r="B12103" s="2" t="s">
        <v>8770</v>
      </c>
      <c r="C12103" s="2" t="s">
        <v>8771</v>
      </c>
      <c r="D12103" s="2" t="s">
        <v>16</v>
      </c>
      <c r="E12103" s="2" t="s">
        <v>17</v>
      </c>
      <c r="F12103" s="2" t="s">
        <v>18</v>
      </c>
      <c r="G12103" s="2" t="s">
        <v>90</v>
      </c>
      <c r="H12103" s="2" t="s">
        <v>8772</v>
      </c>
      <c r="I12103" s="2">
        <v>0</v>
      </c>
      <c r="J12103" s="2">
        <v>0</v>
      </c>
      <c r="K12103" s="2" t="s">
        <v>2183</v>
      </c>
      <c r="L12103" s="3">
        <v>46092</v>
      </c>
      <c r="M12103" s="3">
        <v>47484</v>
      </c>
      <c r="N12103" s="2" t="s">
        <v>1052</v>
      </c>
    </row>
    <row r="12104" spans="2:14" x14ac:dyDescent="0.25">
      <c r="B12104" s="2" t="s">
        <v>8770</v>
      </c>
      <c r="C12104" s="2" t="s">
        <v>8771</v>
      </c>
      <c r="D12104" s="2" t="s">
        <v>16</v>
      </c>
      <c r="E12104" s="2" t="s">
        <v>17</v>
      </c>
      <c r="F12104" s="2" t="s">
        <v>18</v>
      </c>
      <c r="G12104" s="2" t="s">
        <v>90</v>
      </c>
      <c r="H12104" s="2" t="s">
        <v>8772</v>
      </c>
      <c r="I12104" s="2">
        <v>0</v>
      </c>
      <c r="J12104" s="2">
        <v>0</v>
      </c>
      <c r="K12104" s="2" t="s">
        <v>8773</v>
      </c>
      <c r="L12104" s="3">
        <v>46052</v>
      </c>
      <c r="M12104" s="3">
        <v>47484</v>
      </c>
      <c r="N12104" s="2" t="s">
        <v>1052</v>
      </c>
    </row>
    <row r="12105" spans="2:14" x14ac:dyDescent="0.25">
      <c r="B12105" s="2" t="s">
        <v>8770</v>
      </c>
      <c r="C12105" s="2" t="s">
        <v>8771</v>
      </c>
      <c r="D12105" s="2" t="s">
        <v>16</v>
      </c>
      <c r="E12105" s="2" t="s">
        <v>17</v>
      </c>
      <c r="F12105" s="2" t="s">
        <v>18</v>
      </c>
      <c r="G12105" s="2" t="s">
        <v>90</v>
      </c>
      <c r="H12105" s="2" t="s">
        <v>8772</v>
      </c>
      <c r="I12105" s="2">
        <v>0</v>
      </c>
      <c r="J12105" s="2">
        <v>0</v>
      </c>
      <c r="K12105" s="2" t="s">
        <v>8774</v>
      </c>
      <c r="L12105" s="3">
        <v>46092</v>
      </c>
      <c r="M12105" s="3">
        <v>47543</v>
      </c>
      <c r="N12105" s="2" t="s">
        <v>1052</v>
      </c>
    </row>
    <row r="12106" spans="2:14" x14ac:dyDescent="0.25">
      <c r="B12106" s="2" t="s">
        <v>8770</v>
      </c>
      <c r="C12106" s="2" t="s">
        <v>8771</v>
      </c>
      <c r="D12106" s="2" t="s">
        <v>16</v>
      </c>
      <c r="E12106" s="2" t="s">
        <v>17</v>
      </c>
      <c r="F12106" s="2" t="s">
        <v>18</v>
      </c>
      <c r="G12106" s="2" t="s">
        <v>90</v>
      </c>
      <c r="H12106" s="2" t="s">
        <v>8772</v>
      </c>
      <c r="I12106" s="2">
        <v>0</v>
      </c>
      <c r="J12106" s="2">
        <v>0</v>
      </c>
      <c r="K12106" s="2" t="s">
        <v>8775</v>
      </c>
      <c r="L12106" s="3">
        <v>44958</v>
      </c>
      <c r="M12106" s="3">
        <v>46813</v>
      </c>
      <c r="N12106" s="2" t="s">
        <v>1052</v>
      </c>
    </row>
    <row r="12107" spans="2:14" x14ac:dyDescent="0.25">
      <c r="B12107" s="2" t="s">
        <v>8770</v>
      </c>
      <c r="C12107" s="2" t="s">
        <v>8771</v>
      </c>
      <c r="D12107" s="2" t="s">
        <v>16</v>
      </c>
      <c r="E12107" s="2" t="s">
        <v>17</v>
      </c>
      <c r="F12107" s="2" t="s">
        <v>18</v>
      </c>
      <c r="G12107" s="2" t="s">
        <v>90</v>
      </c>
      <c r="H12107" s="2" t="s">
        <v>8772</v>
      </c>
      <c r="I12107" s="2">
        <v>0</v>
      </c>
      <c r="J12107" s="2">
        <v>0</v>
      </c>
      <c r="K12107" s="2" t="s">
        <v>8776</v>
      </c>
      <c r="L12107" s="3">
        <v>45682</v>
      </c>
      <c r="M12107" s="3">
        <v>46844</v>
      </c>
      <c r="N12107" s="2" t="s">
        <v>1052</v>
      </c>
    </row>
    <row r="12108" spans="2:14" x14ac:dyDescent="0.25">
      <c r="B12108" s="2" t="s">
        <v>8770</v>
      </c>
      <c r="C12108" s="2" t="s">
        <v>8771</v>
      </c>
      <c r="D12108" s="2" t="s">
        <v>16</v>
      </c>
      <c r="E12108" s="2" t="s">
        <v>17</v>
      </c>
      <c r="F12108" s="2" t="s">
        <v>18</v>
      </c>
      <c r="G12108" s="2" t="s">
        <v>90</v>
      </c>
      <c r="H12108" s="2" t="s">
        <v>8772</v>
      </c>
      <c r="I12108" s="2">
        <v>0</v>
      </c>
      <c r="J12108" s="2">
        <v>0</v>
      </c>
      <c r="K12108" s="2" t="s">
        <v>8777</v>
      </c>
      <c r="L12108" s="3">
        <v>45808</v>
      </c>
      <c r="M12108" s="3">
        <v>47239</v>
      </c>
      <c r="N12108" s="2" t="s">
        <v>1052</v>
      </c>
    </row>
    <row r="12109" spans="2:14" x14ac:dyDescent="0.25">
      <c r="B12109" s="2" t="s">
        <v>8770</v>
      </c>
      <c r="C12109" s="2" t="s">
        <v>8771</v>
      </c>
      <c r="D12109" s="2" t="s">
        <v>16</v>
      </c>
      <c r="E12109" s="2" t="s">
        <v>17</v>
      </c>
      <c r="F12109" s="2" t="s">
        <v>18</v>
      </c>
      <c r="G12109" s="2" t="s">
        <v>90</v>
      </c>
      <c r="H12109" s="2" t="s">
        <v>8772</v>
      </c>
      <c r="I12109" s="2">
        <v>0</v>
      </c>
      <c r="J12109" s="2">
        <v>0</v>
      </c>
      <c r="K12109" s="2" t="s">
        <v>8778</v>
      </c>
      <c r="L12109" s="3">
        <v>46176</v>
      </c>
      <c r="M12109" s="3">
        <v>47604</v>
      </c>
      <c r="N12109" s="2" t="s">
        <v>1052</v>
      </c>
    </row>
    <row r="12110" spans="2:14" x14ac:dyDescent="0.25">
      <c r="B12110" s="2" t="s">
        <v>8770</v>
      </c>
      <c r="C12110" s="2" t="s">
        <v>8771</v>
      </c>
      <c r="D12110" s="2" t="s">
        <v>16</v>
      </c>
      <c r="E12110" s="2" t="s">
        <v>17</v>
      </c>
      <c r="F12110" s="2" t="s">
        <v>18</v>
      </c>
      <c r="G12110" s="2" t="s">
        <v>90</v>
      </c>
      <c r="H12110" s="2" t="s">
        <v>8772</v>
      </c>
      <c r="I12110" s="2">
        <v>0</v>
      </c>
      <c r="J12110" s="2">
        <v>0</v>
      </c>
      <c r="K12110" s="2" t="s">
        <v>8779</v>
      </c>
      <c r="L12110" s="3">
        <v>45682</v>
      </c>
      <c r="M12110" s="3">
        <v>46905</v>
      </c>
      <c r="N12110" s="2" t="s">
        <v>1052</v>
      </c>
    </row>
    <row r="12111" spans="2:14" x14ac:dyDescent="0.25">
      <c r="B12111" s="2" t="s">
        <v>8770</v>
      </c>
      <c r="C12111" s="2" t="s">
        <v>8771</v>
      </c>
      <c r="D12111" s="2" t="s">
        <v>16</v>
      </c>
      <c r="E12111" s="2" t="s">
        <v>17</v>
      </c>
      <c r="F12111" s="2" t="s">
        <v>18</v>
      </c>
      <c r="G12111" s="2" t="s">
        <v>90</v>
      </c>
      <c r="H12111" s="2" t="s">
        <v>8772</v>
      </c>
      <c r="I12111" s="2">
        <v>0</v>
      </c>
      <c r="J12111" s="2">
        <v>0</v>
      </c>
      <c r="K12111" s="2" t="s">
        <v>8780</v>
      </c>
      <c r="L12111" s="3">
        <v>45682</v>
      </c>
      <c r="M12111" s="3">
        <v>46935</v>
      </c>
      <c r="N12111" s="2" t="s">
        <v>1052</v>
      </c>
    </row>
    <row r="12112" spans="2:14" x14ac:dyDescent="0.25">
      <c r="B12112" s="2" t="s">
        <v>8770</v>
      </c>
      <c r="C12112" s="2" t="s">
        <v>8771</v>
      </c>
      <c r="D12112" s="2" t="s">
        <v>16</v>
      </c>
      <c r="E12112" s="2" t="s">
        <v>17</v>
      </c>
      <c r="F12112" s="2" t="s">
        <v>18</v>
      </c>
      <c r="G12112" s="2" t="s">
        <v>90</v>
      </c>
      <c r="H12112" s="2" t="s">
        <v>8772</v>
      </c>
      <c r="I12112" s="2">
        <v>0</v>
      </c>
      <c r="J12112" s="2">
        <v>0</v>
      </c>
      <c r="K12112" s="2" t="s">
        <v>8781</v>
      </c>
      <c r="L12112" s="3">
        <v>45867</v>
      </c>
      <c r="M12112" s="3">
        <v>47300</v>
      </c>
      <c r="N12112" s="2" t="s">
        <v>1052</v>
      </c>
    </row>
    <row r="12113" spans="2:14" x14ac:dyDescent="0.25">
      <c r="B12113" s="2" t="s">
        <v>8770</v>
      </c>
      <c r="C12113" s="2" t="s">
        <v>8771</v>
      </c>
      <c r="D12113" s="2" t="s">
        <v>16</v>
      </c>
      <c r="E12113" s="2" t="s">
        <v>17</v>
      </c>
      <c r="F12113" s="2" t="s">
        <v>18</v>
      </c>
      <c r="G12113" s="2" t="s">
        <v>90</v>
      </c>
      <c r="H12113" s="2" t="s">
        <v>8772</v>
      </c>
      <c r="I12113" s="2">
        <v>0</v>
      </c>
      <c r="J12113" s="2">
        <v>0</v>
      </c>
      <c r="K12113" s="2" t="s">
        <v>8782</v>
      </c>
      <c r="L12113" s="3">
        <v>45934</v>
      </c>
      <c r="M12113" s="3">
        <v>47362</v>
      </c>
      <c r="N12113" s="2" t="s">
        <v>1052</v>
      </c>
    </row>
    <row r="12114" spans="2:14" x14ac:dyDescent="0.25">
      <c r="B12114" s="2" t="s">
        <v>8770</v>
      </c>
      <c r="C12114" s="2" t="s">
        <v>8771</v>
      </c>
      <c r="D12114" s="2" t="s">
        <v>16</v>
      </c>
      <c r="E12114" s="2" t="s">
        <v>17</v>
      </c>
      <c r="F12114" s="2" t="s">
        <v>18</v>
      </c>
      <c r="G12114" s="2" t="s">
        <v>90</v>
      </c>
      <c r="H12114" s="2" t="s">
        <v>8772</v>
      </c>
      <c r="I12114" s="2">
        <v>0</v>
      </c>
      <c r="J12114" s="2">
        <v>0</v>
      </c>
      <c r="K12114" s="2" t="s">
        <v>8783</v>
      </c>
      <c r="L12114" s="3">
        <v>45682</v>
      </c>
      <c r="M12114" s="3">
        <v>46997</v>
      </c>
      <c r="N12114" s="2" t="s">
        <v>1052</v>
      </c>
    </row>
    <row r="12115" spans="2:14" x14ac:dyDescent="0.25">
      <c r="B12115" s="2" t="s">
        <v>8784</v>
      </c>
      <c r="C12115" s="2" t="s">
        <v>8785</v>
      </c>
      <c r="D12115" s="2" t="s">
        <v>16</v>
      </c>
      <c r="E12115" s="2" t="s">
        <v>17</v>
      </c>
      <c r="F12115" s="2" t="s">
        <v>18</v>
      </c>
      <c r="G12115" s="2" t="s">
        <v>90</v>
      </c>
      <c r="H12115" s="2" t="s">
        <v>8772</v>
      </c>
      <c r="I12115" s="2">
        <v>508</v>
      </c>
      <c r="J12115" s="2">
        <v>7</v>
      </c>
      <c r="K12115" s="2" t="s">
        <v>2183</v>
      </c>
      <c r="L12115" s="3">
        <v>46052</v>
      </c>
      <c r="M12115" s="3">
        <v>47484</v>
      </c>
      <c r="N12115" s="2" t="s">
        <v>1052</v>
      </c>
    </row>
    <row r="12116" spans="2:14" x14ac:dyDescent="0.25">
      <c r="B12116" s="2" t="s">
        <v>8784</v>
      </c>
      <c r="C12116" s="2" t="s">
        <v>8785</v>
      </c>
      <c r="D12116" s="2" t="s">
        <v>16</v>
      </c>
      <c r="E12116" s="2" t="s">
        <v>17</v>
      </c>
      <c r="F12116" s="2" t="s">
        <v>18</v>
      </c>
      <c r="G12116" s="2" t="s">
        <v>90</v>
      </c>
      <c r="H12116" s="2" t="s">
        <v>8772</v>
      </c>
      <c r="I12116" s="2">
        <v>508</v>
      </c>
      <c r="J12116" s="2">
        <v>501</v>
      </c>
      <c r="K12116" s="2" t="s">
        <v>8786</v>
      </c>
      <c r="L12116" s="3">
        <v>46079</v>
      </c>
      <c r="M12116" s="3">
        <v>47515</v>
      </c>
      <c r="N12116" s="2" t="s">
        <v>1052</v>
      </c>
    </row>
    <row r="12117" spans="2:14" x14ac:dyDescent="0.25">
      <c r="B12117" s="2" t="s">
        <v>8784</v>
      </c>
      <c r="C12117" s="2" t="s">
        <v>8785</v>
      </c>
      <c r="D12117" s="2" t="s">
        <v>16</v>
      </c>
      <c r="E12117" s="2" t="s">
        <v>17</v>
      </c>
      <c r="F12117" s="2" t="s">
        <v>18</v>
      </c>
      <c r="G12117" s="2" t="s">
        <v>90</v>
      </c>
      <c r="H12117" s="2" t="s">
        <v>8772</v>
      </c>
      <c r="I12117" s="2">
        <v>508</v>
      </c>
      <c r="J12117" s="2">
        <v>0</v>
      </c>
      <c r="K12117" s="2" t="s">
        <v>8775</v>
      </c>
      <c r="L12117" s="3">
        <v>44958</v>
      </c>
      <c r="M12117" s="3">
        <v>46813</v>
      </c>
      <c r="N12117" s="2" t="s">
        <v>1052</v>
      </c>
    </row>
    <row r="12118" spans="2:14" x14ac:dyDescent="0.25">
      <c r="B12118" s="2" t="s">
        <v>8784</v>
      </c>
      <c r="C12118" s="2" t="s">
        <v>8785</v>
      </c>
      <c r="D12118" s="2" t="s">
        <v>16</v>
      </c>
      <c r="E12118" s="2" t="s">
        <v>17</v>
      </c>
      <c r="F12118" s="2" t="s">
        <v>18</v>
      </c>
      <c r="G12118" s="2" t="s">
        <v>90</v>
      </c>
      <c r="H12118" s="2" t="s">
        <v>8772</v>
      </c>
      <c r="I12118" s="2">
        <v>508</v>
      </c>
      <c r="J12118" s="2">
        <v>0</v>
      </c>
      <c r="K12118" s="2" t="s">
        <v>8787</v>
      </c>
      <c r="L12118" s="3">
        <v>45772</v>
      </c>
      <c r="M12118" s="3">
        <v>47209</v>
      </c>
      <c r="N12118" s="2" t="s">
        <v>1052</v>
      </c>
    </row>
    <row r="12119" spans="2:14" x14ac:dyDescent="0.25">
      <c r="B12119" s="2" t="s">
        <v>8784</v>
      </c>
      <c r="C12119" s="2" t="s">
        <v>8785</v>
      </c>
      <c r="D12119" s="2" t="s">
        <v>16</v>
      </c>
      <c r="E12119" s="2" t="s">
        <v>17</v>
      </c>
      <c r="F12119" s="2" t="s">
        <v>18</v>
      </c>
      <c r="G12119" s="2" t="s">
        <v>90</v>
      </c>
      <c r="H12119" s="2" t="s">
        <v>8772</v>
      </c>
      <c r="I12119" s="2">
        <v>508</v>
      </c>
      <c r="J12119" s="2">
        <v>0</v>
      </c>
      <c r="K12119" s="2" t="s">
        <v>8788</v>
      </c>
      <c r="L12119" s="3">
        <v>44958</v>
      </c>
      <c r="M12119" s="3">
        <v>46905</v>
      </c>
      <c r="N12119" s="2" t="s">
        <v>1052</v>
      </c>
    </row>
    <row r="12120" spans="2:14" x14ac:dyDescent="0.25">
      <c r="B12120" s="2" t="s">
        <v>8784</v>
      </c>
      <c r="C12120" s="2" t="s">
        <v>8785</v>
      </c>
      <c r="D12120" s="2" t="s">
        <v>16</v>
      </c>
      <c r="E12120" s="2" t="s">
        <v>17</v>
      </c>
      <c r="F12120" s="2" t="s">
        <v>18</v>
      </c>
      <c r="G12120" s="2" t="s">
        <v>90</v>
      </c>
      <c r="H12120" s="2" t="s">
        <v>8772</v>
      </c>
      <c r="I12120" s="2">
        <v>508</v>
      </c>
      <c r="J12120" s="2">
        <v>0</v>
      </c>
      <c r="K12120" s="2" t="s">
        <v>8789</v>
      </c>
      <c r="L12120" s="3">
        <v>44958</v>
      </c>
      <c r="M12120" s="3">
        <v>46569</v>
      </c>
      <c r="N12120" s="2" t="s">
        <v>1052</v>
      </c>
    </row>
    <row r="12121" spans="2:14" x14ac:dyDescent="0.25">
      <c r="B12121" s="2" t="s">
        <v>8784</v>
      </c>
      <c r="C12121" s="2" t="s">
        <v>8785</v>
      </c>
      <c r="D12121" s="2" t="s">
        <v>16</v>
      </c>
      <c r="E12121" s="2" t="s">
        <v>17</v>
      </c>
      <c r="F12121" s="2" t="s">
        <v>18</v>
      </c>
      <c r="G12121" s="2" t="s">
        <v>90</v>
      </c>
      <c r="H12121" s="2" t="s">
        <v>8772</v>
      </c>
      <c r="I12121" s="2">
        <v>508</v>
      </c>
      <c r="J12121" s="2">
        <v>0</v>
      </c>
      <c r="K12121" s="2" t="s">
        <v>8790</v>
      </c>
      <c r="L12121" s="3">
        <v>45867</v>
      </c>
      <c r="M12121" s="3">
        <v>47300</v>
      </c>
      <c r="N12121" s="2" t="s">
        <v>1052</v>
      </c>
    </row>
    <row r="12122" spans="2:14" x14ac:dyDescent="0.25">
      <c r="B12122" s="2" t="s">
        <v>8784</v>
      </c>
      <c r="C12122" s="2" t="s">
        <v>8785</v>
      </c>
      <c r="D12122" s="2" t="s">
        <v>16</v>
      </c>
      <c r="E12122" s="2" t="s">
        <v>17</v>
      </c>
      <c r="F12122" s="2" t="s">
        <v>18</v>
      </c>
      <c r="G12122" s="2" t="s">
        <v>90</v>
      </c>
      <c r="H12122" s="2" t="s">
        <v>8772</v>
      </c>
      <c r="I12122" s="2">
        <v>508</v>
      </c>
      <c r="J12122" s="2">
        <v>0</v>
      </c>
      <c r="K12122" s="2" t="s">
        <v>8791</v>
      </c>
      <c r="L12122" s="3">
        <v>45992</v>
      </c>
      <c r="M12122" s="3">
        <v>47423</v>
      </c>
      <c r="N12122" s="2" t="s">
        <v>1052</v>
      </c>
    </row>
    <row r="12123" spans="2:14" x14ac:dyDescent="0.25">
      <c r="B12123" s="2" t="s">
        <v>8792</v>
      </c>
      <c r="C12123" s="2" t="s">
        <v>8793</v>
      </c>
      <c r="D12123" s="2" t="s">
        <v>16</v>
      </c>
      <c r="E12123" s="2" t="s">
        <v>17</v>
      </c>
      <c r="F12123" s="2" t="s">
        <v>18</v>
      </c>
      <c r="G12123" s="2" t="s">
        <v>90</v>
      </c>
      <c r="H12123" s="2" t="s">
        <v>8772</v>
      </c>
      <c r="I12123" s="2">
        <v>0</v>
      </c>
      <c r="J12123" s="2">
        <v>0</v>
      </c>
      <c r="K12123" s="2" t="s">
        <v>8794</v>
      </c>
      <c r="L12123" s="3">
        <v>46084</v>
      </c>
      <c r="M12123" s="3">
        <v>47515</v>
      </c>
      <c r="N12123" s="2" t="s">
        <v>1052</v>
      </c>
    </row>
    <row r="12124" spans="2:14" x14ac:dyDescent="0.25">
      <c r="B12124" s="2" t="s">
        <v>8792</v>
      </c>
      <c r="C12124" s="2" t="s">
        <v>8793</v>
      </c>
      <c r="D12124" s="2" t="s">
        <v>16</v>
      </c>
      <c r="E12124" s="2" t="s">
        <v>17</v>
      </c>
      <c r="F12124" s="2" t="s">
        <v>18</v>
      </c>
      <c r="G12124" s="2" t="s">
        <v>90</v>
      </c>
      <c r="H12124" s="2" t="s">
        <v>8772</v>
      </c>
      <c r="I12124" s="2">
        <v>0</v>
      </c>
      <c r="J12124" s="2">
        <v>0</v>
      </c>
      <c r="K12124" s="2" t="s">
        <v>8795</v>
      </c>
      <c r="L12124" s="3">
        <v>45808</v>
      </c>
      <c r="M12124" s="3">
        <v>47239</v>
      </c>
      <c r="N12124" s="2" t="s">
        <v>1052</v>
      </c>
    </row>
    <row r="12125" spans="2:14" x14ac:dyDescent="0.25">
      <c r="B12125" s="2" t="s">
        <v>8792</v>
      </c>
      <c r="C12125" s="2" t="s">
        <v>8793</v>
      </c>
      <c r="D12125" s="2" t="s">
        <v>16</v>
      </c>
      <c r="E12125" s="2" t="s">
        <v>17</v>
      </c>
      <c r="F12125" s="2" t="s">
        <v>18</v>
      </c>
      <c r="G12125" s="2" t="s">
        <v>90</v>
      </c>
      <c r="H12125" s="2" t="s">
        <v>8772</v>
      </c>
      <c r="I12125" s="2">
        <v>0</v>
      </c>
      <c r="J12125" s="2">
        <v>0</v>
      </c>
      <c r="K12125" s="2" t="s">
        <v>8796</v>
      </c>
      <c r="L12125" s="3">
        <v>44958</v>
      </c>
      <c r="M12125" s="3">
        <v>46935</v>
      </c>
      <c r="N12125" s="2" t="s">
        <v>1052</v>
      </c>
    </row>
    <row r="12126" spans="2:14" x14ac:dyDescent="0.25">
      <c r="B12126" s="2" t="s">
        <v>8792</v>
      </c>
      <c r="C12126" s="2" t="s">
        <v>8793</v>
      </c>
      <c r="D12126" s="2" t="s">
        <v>16</v>
      </c>
      <c r="E12126" s="2" t="s">
        <v>17</v>
      </c>
      <c r="F12126" s="2" t="s">
        <v>18</v>
      </c>
      <c r="G12126" s="2" t="s">
        <v>90</v>
      </c>
      <c r="H12126" s="2" t="s">
        <v>8772</v>
      </c>
      <c r="I12126" s="2">
        <v>0</v>
      </c>
      <c r="J12126" s="2">
        <v>0</v>
      </c>
      <c r="K12126" s="2" t="s">
        <v>8797</v>
      </c>
      <c r="L12126" s="3">
        <v>44958</v>
      </c>
      <c r="M12126" s="3">
        <v>46966</v>
      </c>
      <c r="N12126" s="2" t="s">
        <v>1052</v>
      </c>
    </row>
    <row r="12127" spans="2:14" x14ac:dyDescent="0.25">
      <c r="B12127" s="2" t="s">
        <v>8792</v>
      </c>
      <c r="C12127" s="2" t="s">
        <v>8793</v>
      </c>
      <c r="D12127" s="2" t="s">
        <v>16</v>
      </c>
      <c r="E12127" s="2" t="s">
        <v>17</v>
      </c>
      <c r="F12127" s="2" t="s">
        <v>18</v>
      </c>
      <c r="G12127" s="2" t="s">
        <v>90</v>
      </c>
      <c r="H12127" s="2" t="s">
        <v>8772</v>
      </c>
      <c r="I12127" s="2">
        <v>0</v>
      </c>
      <c r="J12127" s="2">
        <v>0</v>
      </c>
      <c r="K12127" s="2" t="s">
        <v>8782</v>
      </c>
      <c r="L12127" s="3">
        <v>45934</v>
      </c>
      <c r="M12127" s="3">
        <v>47362</v>
      </c>
      <c r="N12127" s="2" t="s">
        <v>1052</v>
      </c>
    </row>
    <row r="12128" spans="2:14" x14ac:dyDescent="0.25">
      <c r="B12128" s="2" t="s">
        <v>8792</v>
      </c>
      <c r="C12128" s="2" t="s">
        <v>8793</v>
      </c>
      <c r="D12128" s="2" t="s">
        <v>16</v>
      </c>
      <c r="E12128" s="2" t="s">
        <v>17</v>
      </c>
      <c r="F12128" s="2" t="s">
        <v>18</v>
      </c>
      <c r="G12128" s="2" t="s">
        <v>90</v>
      </c>
      <c r="H12128" s="2" t="s">
        <v>8772</v>
      </c>
      <c r="I12128" s="2">
        <v>0</v>
      </c>
      <c r="J12128" s="2">
        <v>0</v>
      </c>
      <c r="K12128" s="2" t="s">
        <v>8798</v>
      </c>
      <c r="L12128" s="3">
        <v>45733</v>
      </c>
      <c r="M12128" s="3">
        <v>46997</v>
      </c>
      <c r="N12128" s="2" t="s">
        <v>1052</v>
      </c>
    </row>
    <row r="12129" spans="2:14" x14ac:dyDescent="0.25">
      <c r="B12129" s="2" t="s">
        <v>8792</v>
      </c>
      <c r="C12129" s="2" t="s">
        <v>8793</v>
      </c>
      <c r="D12129" s="2" t="s">
        <v>16</v>
      </c>
      <c r="E12129" s="2" t="s">
        <v>17</v>
      </c>
      <c r="F12129" s="2" t="s">
        <v>18</v>
      </c>
      <c r="G12129" s="2" t="s">
        <v>90</v>
      </c>
      <c r="H12129" s="2" t="s">
        <v>8772</v>
      </c>
      <c r="I12129" s="2">
        <v>0</v>
      </c>
      <c r="J12129" s="2">
        <v>0</v>
      </c>
      <c r="K12129" s="2" t="s">
        <v>8799</v>
      </c>
      <c r="L12129" s="3">
        <v>45808</v>
      </c>
      <c r="M12129" s="3">
        <v>47088</v>
      </c>
      <c r="N12129" s="2" t="s">
        <v>1052</v>
      </c>
    </row>
    <row r="12130" spans="2:14" x14ac:dyDescent="0.25">
      <c r="B12130" s="2" t="s">
        <v>8792</v>
      </c>
      <c r="C12130" s="2" t="s">
        <v>8793</v>
      </c>
      <c r="D12130" s="2" t="s">
        <v>16</v>
      </c>
      <c r="E12130" s="2" t="s">
        <v>142</v>
      </c>
      <c r="F12130" s="2" t="s">
        <v>18</v>
      </c>
      <c r="G12130" s="2" t="s">
        <v>90</v>
      </c>
      <c r="H12130" s="2" t="s">
        <v>8772</v>
      </c>
      <c r="I12130" s="2">
        <v>0</v>
      </c>
      <c r="J12130" s="2">
        <v>0</v>
      </c>
      <c r="K12130" s="2" t="s">
        <v>8782</v>
      </c>
      <c r="L12130" s="3">
        <v>45934</v>
      </c>
      <c r="M12130" s="3">
        <v>47362</v>
      </c>
      <c r="N12130" s="2" t="s">
        <v>1052</v>
      </c>
    </row>
    <row r="12131" spans="2:14" x14ac:dyDescent="0.25">
      <c r="B12131" s="2" t="s">
        <v>8800</v>
      </c>
      <c r="C12131" s="2" t="s">
        <v>8801</v>
      </c>
      <c r="D12131" s="2" t="s">
        <v>41</v>
      </c>
      <c r="E12131" s="2" t="s">
        <v>17</v>
      </c>
      <c r="F12131" s="2" t="s">
        <v>18</v>
      </c>
      <c r="G12131" s="2" t="s">
        <v>90</v>
      </c>
      <c r="H12131" s="2" t="s">
        <v>8802</v>
      </c>
      <c r="I12131" s="2">
        <v>0</v>
      </c>
      <c r="J12131" s="2">
        <v>0</v>
      </c>
      <c r="K12131" s="2">
        <v>0</v>
      </c>
      <c r="L12131" s="3">
        <v>45737</v>
      </c>
      <c r="M12131" s="2" t="s">
        <v>30</v>
      </c>
      <c r="N12131" s="2" t="s">
        <v>1271</v>
      </c>
    </row>
    <row r="12132" spans="2:14" x14ac:dyDescent="0.25">
      <c r="B12132" s="2" t="s">
        <v>8800</v>
      </c>
      <c r="C12132" s="2" t="s">
        <v>8801</v>
      </c>
      <c r="D12132" s="2" t="s">
        <v>41</v>
      </c>
      <c r="E12132" s="2" t="s">
        <v>17</v>
      </c>
      <c r="F12132" s="2" t="s">
        <v>18</v>
      </c>
      <c r="G12132" s="2" t="s">
        <v>90</v>
      </c>
      <c r="H12132" s="2" t="s">
        <v>8802</v>
      </c>
      <c r="I12132" s="2">
        <v>0</v>
      </c>
      <c r="J12132" s="2">
        <v>0</v>
      </c>
      <c r="K12132" s="2">
        <v>0</v>
      </c>
      <c r="L12132" s="3">
        <v>46086</v>
      </c>
      <c r="M12132" s="3">
        <v>47150</v>
      </c>
      <c r="N12132" s="2" t="s">
        <v>1271</v>
      </c>
    </row>
    <row r="12133" spans="2:14" x14ac:dyDescent="0.25">
      <c r="B12133" s="2" t="s">
        <v>8800</v>
      </c>
      <c r="C12133" s="2" t="s">
        <v>8801</v>
      </c>
      <c r="D12133" s="2" t="s">
        <v>41</v>
      </c>
      <c r="E12133" s="2" t="s">
        <v>17</v>
      </c>
      <c r="F12133" s="2" t="s">
        <v>18</v>
      </c>
      <c r="G12133" s="2" t="s">
        <v>90</v>
      </c>
      <c r="H12133" s="2" t="s">
        <v>8802</v>
      </c>
      <c r="I12133" s="2">
        <v>0</v>
      </c>
      <c r="J12133" s="2">
        <v>0</v>
      </c>
      <c r="K12133" s="2">
        <v>0</v>
      </c>
      <c r="L12133" s="3">
        <v>46120</v>
      </c>
      <c r="M12133" s="3">
        <v>47939</v>
      </c>
      <c r="N12133" s="2" t="s">
        <v>1271</v>
      </c>
    </row>
    <row r="12134" spans="2:14" x14ac:dyDescent="0.25">
      <c r="B12134" s="2" t="s">
        <v>8800</v>
      </c>
      <c r="C12134" s="2" t="s">
        <v>8801</v>
      </c>
      <c r="D12134" s="2" t="s">
        <v>41</v>
      </c>
      <c r="E12134" s="2" t="s">
        <v>17</v>
      </c>
      <c r="F12134" s="2" t="s">
        <v>18</v>
      </c>
      <c r="G12134" s="2" t="s">
        <v>90</v>
      </c>
      <c r="H12134" s="2" t="s">
        <v>8802</v>
      </c>
      <c r="I12134" s="2">
        <v>0</v>
      </c>
      <c r="J12134" s="2">
        <v>0</v>
      </c>
      <c r="K12134" s="2">
        <v>20251031</v>
      </c>
      <c r="L12134" s="3">
        <v>46035</v>
      </c>
      <c r="M12134" s="3">
        <v>47119</v>
      </c>
      <c r="N12134" s="2" t="s">
        <v>1271</v>
      </c>
    </row>
    <row r="12135" spans="2:14" x14ac:dyDescent="0.25">
      <c r="B12135" s="2" t="s">
        <v>8800</v>
      </c>
      <c r="C12135" s="2" t="s">
        <v>8801</v>
      </c>
      <c r="D12135" s="2" t="s">
        <v>41</v>
      </c>
      <c r="E12135" s="2" t="s">
        <v>17</v>
      </c>
      <c r="F12135" s="2" t="s">
        <v>18</v>
      </c>
      <c r="G12135" s="2" t="s">
        <v>90</v>
      </c>
      <c r="H12135" s="2" t="s">
        <v>8802</v>
      </c>
      <c r="I12135" s="2">
        <v>0</v>
      </c>
      <c r="J12135" s="2">
        <v>0</v>
      </c>
      <c r="K12135" s="2">
        <v>20260110</v>
      </c>
      <c r="L12135" s="3">
        <v>46098</v>
      </c>
      <c r="M12135" s="3">
        <v>47178</v>
      </c>
      <c r="N12135" s="2" t="s">
        <v>1271</v>
      </c>
    </row>
    <row r="12136" spans="2:14" x14ac:dyDescent="0.25">
      <c r="B12136" s="2" t="s">
        <v>8800</v>
      </c>
      <c r="C12136" s="2" t="s">
        <v>8801</v>
      </c>
      <c r="D12136" s="2" t="s">
        <v>41</v>
      </c>
      <c r="E12136" s="2" t="s">
        <v>17</v>
      </c>
      <c r="F12136" s="2" t="s">
        <v>18</v>
      </c>
      <c r="G12136" s="2" t="s">
        <v>90</v>
      </c>
      <c r="H12136" s="2" t="s">
        <v>8802</v>
      </c>
      <c r="I12136" s="2">
        <v>0</v>
      </c>
      <c r="J12136" s="2">
        <v>0</v>
      </c>
      <c r="K12136" s="2">
        <v>20260118</v>
      </c>
      <c r="L12136" s="3">
        <v>46161</v>
      </c>
      <c r="M12136" s="3">
        <v>47939</v>
      </c>
      <c r="N12136" s="2" t="s">
        <v>1271</v>
      </c>
    </row>
    <row r="12137" spans="2:14" x14ac:dyDescent="0.25">
      <c r="B12137" s="2" t="s">
        <v>8800</v>
      </c>
      <c r="C12137" s="2" t="s">
        <v>8801</v>
      </c>
      <c r="D12137" s="2" t="s">
        <v>41</v>
      </c>
      <c r="E12137" s="2" t="s">
        <v>17</v>
      </c>
      <c r="F12137" s="2" t="s">
        <v>18</v>
      </c>
      <c r="G12137" s="2" t="s">
        <v>90</v>
      </c>
      <c r="H12137" s="2" t="s">
        <v>8802</v>
      </c>
      <c r="I12137" s="2">
        <v>0</v>
      </c>
      <c r="J12137" s="2">
        <v>0</v>
      </c>
      <c r="K12137" s="2">
        <v>20260118</v>
      </c>
      <c r="L12137" s="3">
        <v>46161</v>
      </c>
      <c r="M12137" s="3">
        <v>47969</v>
      </c>
      <c r="N12137" s="2" t="s">
        <v>1271</v>
      </c>
    </row>
    <row r="12138" spans="2:14" x14ac:dyDescent="0.25">
      <c r="B12138" s="2" t="s">
        <v>8800</v>
      </c>
      <c r="C12138" s="2" t="s">
        <v>8801</v>
      </c>
      <c r="D12138" s="2" t="s">
        <v>41</v>
      </c>
      <c r="E12138" s="2" t="s">
        <v>17</v>
      </c>
      <c r="F12138" s="2" t="s">
        <v>18</v>
      </c>
      <c r="G12138" s="2" t="s">
        <v>90</v>
      </c>
      <c r="H12138" s="2" t="s">
        <v>8802</v>
      </c>
      <c r="I12138" s="2">
        <v>0</v>
      </c>
      <c r="J12138" s="2">
        <v>0</v>
      </c>
      <c r="K12138" s="2">
        <v>241120</v>
      </c>
      <c r="L12138" s="3">
        <v>45692</v>
      </c>
      <c r="M12138" s="3">
        <v>46753</v>
      </c>
      <c r="N12138" s="2" t="s">
        <v>1271</v>
      </c>
    </row>
    <row r="12139" spans="2:14" x14ac:dyDescent="0.25">
      <c r="B12139" s="2" t="s">
        <v>8800</v>
      </c>
      <c r="C12139" s="2" t="s">
        <v>8801</v>
      </c>
      <c r="D12139" s="2" t="s">
        <v>41</v>
      </c>
      <c r="E12139" s="2" t="s">
        <v>17</v>
      </c>
      <c r="F12139" s="2" t="s">
        <v>18</v>
      </c>
      <c r="G12139" s="2" t="s">
        <v>90</v>
      </c>
      <c r="H12139" s="2" t="s">
        <v>8802</v>
      </c>
      <c r="I12139" s="2">
        <v>0</v>
      </c>
      <c r="J12139" s="2">
        <v>0</v>
      </c>
      <c r="K12139" s="2">
        <v>241120</v>
      </c>
      <c r="L12139" s="3">
        <v>45712</v>
      </c>
      <c r="M12139" s="3">
        <v>46784</v>
      </c>
      <c r="N12139" s="2" t="s">
        <v>1271</v>
      </c>
    </row>
    <row r="12140" spans="2:14" x14ac:dyDescent="0.25">
      <c r="B12140" s="2" t="s">
        <v>8800</v>
      </c>
      <c r="C12140" s="2" t="s">
        <v>8801</v>
      </c>
      <c r="D12140" s="2" t="s">
        <v>41</v>
      </c>
      <c r="E12140" s="2" t="s">
        <v>17</v>
      </c>
      <c r="F12140" s="2" t="s">
        <v>18</v>
      </c>
      <c r="G12140" s="2" t="s">
        <v>90</v>
      </c>
      <c r="H12140" s="2" t="s">
        <v>8802</v>
      </c>
      <c r="I12140" s="2">
        <v>0</v>
      </c>
      <c r="J12140" s="2">
        <v>0</v>
      </c>
      <c r="K12140" s="2">
        <v>250217</v>
      </c>
      <c r="L12140" s="3">
        <v>45762</v>
      </c>
      <c r="M12140" s="3">
        <v>46813</v>
      </c>
      <c r="N12140" s="2" t="s">
        <v>1271</v>
      </c>
    </row>
    <row r="12141" spans="2:14" x14ac:dyDescent="0.25">
      <c r="B12141" s="2" t="s">
        <v>8800</v>
      </c>
      <c r="C12141" s="2" t="s">
        <v>8801</v>
      </c>
      <c r="D12141" s="2" t="s">
        <v>41</v>
      </c>
      <c r="E12141" s="2" t="s">
        <v>17</v>
      </c>
      <c r="F12141" s="2" t="s">
        <v>18</v>
      </c>
      <c r="G12141" s="2" t="s">
        <v>90</v>
      </c>
      <c r="H12141" s="2" t="s">
        <v>8802</v>
      </c>
      <c r="I12141" s="2">
        <v>0</v>
      </c>
      <c r="J12141" s="2">
        <v>0</v>
      </c>
      <c r="K12141" s="2">
        <v>250217</v>
      </c>
      <c r="L12141" s="3">
        <v>45762</v>
      </c>
      <c r="M12141" s="3">
        <v>46844</v>
      </c>
      <c r="N12141" s="2" t="s">
        <v>1271</v>
      </c>
    </row>
    <row r="12142" spans="2:14" x14ac:dyDescent="0.25">
      <c r="B12142" s="2" t="s">
        <v>8800</v>
      </c>
      <c r="C12142" s="2" t="s">
        <v>8801</v>
      </c>
      <c r="D12142" s="2" t="s">
        <v>41</v>
      </c>
      <c r="E12142" s="2" t="s">
        <v>17</v>
      </c>
      <c r="F12142" s="2" t="s">
        <v>18</v>
      </c>
      <c r="G12142" s="2" t="s">
        <v>90</v>
      </c>
      <c r="H12142" s="2" t="s">
        <v>8802</v>
      </c>
      <c r="I12142" s="2">
        <v>0</v>
      </c>
      <c r="J12142" s="2">
        <v>0</v>
      </c>
      <c r="K12142" s="2">
        <v>250304</v>
      </c>
      <c r="L12142" s="3">
        <v>45861</v>
      </c>
      <c r="M12142" s="3">
        <v>46935</v>
      </c>
      <c r="N12142" s="2" t="s">
        <v>1271</v>
      </c>
    </row>
    <row r="12143" spans="2:14" x14ac:dyDescent="0.25">
      <c r="B12143" s="2" t="s">
        <v>8800</v>
      </c>
      <c r="C12143" s="2" t="s">
        <v>8801</v>
      </c>
      <c r="D12143" s="2" t="s">
        <v>41</v>
      </c>
      <c r="E12143" s="2" t="s">
        <v>17</v>
      </c>
      <c r="F12143" s="2" t="s">
        <v>18</v>
      </c>
      <c r="G12143" s="2" t="s">
        <v>90</v>
      </c>
      <c r="H12143" s="2" t="s">
        <v>8802</v>
      </c>
      <c r="I12143" s="2">
        <v>0</v>
      </c>
      <c r="J12143" s="2">
        <v>0</v>
      </c>
      <c r="K12143" s="2">
        <v>250403</v>
      </c>
      <c r="L12143" s="3">
        <v>45791</v>
      </c>
      <c r="M12143" s="3">
        <v>46844</v>
      </c>
      <c r="N12143" s="2" t="s">
        <v>1271</v>
      </c>
    </row>
    <row r="12144" spans="2:14" x14ac:dyDescent="0.25">
      <c r="B12144" s="2" t="s">
        <v>8800</v>
      </c>
      <c r="C12144" s="2" t="s">
        <v>8801</v>
      </c>
      <c r="D12144" s="2" t="s">
        <v>41</v>
      </c>
      <c r="E12144" s="2" t="s">
        <v>17</v>
      </c>
      <c r="F12144" s="2" t="s">
        <v>18</v>
      </c>
      <c r="G12144" s="2" t="s">
        <v>90</v>
      </c>
      <c r="H12144" s="2" t="s">
        <v>8802</v>
      </c>
      <c r="I12144" s="2">
        <v>0</v>
      </c>
      <c r="J12144" s="2">
        <v>0</v>
      </c>
      <c r="K12144" s="2">
        <v>250603</v>
      </c>
      <c r="L12144" s="3">
        <v>45892</v>
      </c>
      <c r="M12144" s="3">
        <v>46966</v>
      </c>
      <c r="N12144" s="2" t="s">
        <v>1271</v>
      </c>
    </row>
    <row r="12145" spans="2:14" x14ac:dyDescent="0.25">
      <c r="B12145" s="2" t="s">
        <v>8800</v>
      </c>
      <c r="C12145" s="2" t="s">
        <v>8801</v>
      </c>
      <c r="D12145" s="2" t="s">
        <v>41</v>
      </c>
      <c r="E12145" s="2" t="s">
        <v>17</v>
      </c>
      <c r="F12145" s="2" t="s">
        <v>18</v>
      </c>
      <c r="G12145" s="2" t="s">
        <v>90</v>
      </c>
      <c r="H12145" s="2" t="s">
        <v>8802</v>
      </c>
      <c r="I12145" s="2">
        <v>0</v>
      </c>
      <c r="J12145" s="2">
        <v>0</v>
      </c>
      <c r="K12145" s="2">
        <v>250622</v>
      </c>
      <c r="L12145" s="3">
        <v>46035</v>
      </c>
      <c r="M12145" s="3">
        <v>47119</v>
      </c>
      <c r="N12145" s="2" t="s">
        <v>1271</v>
      </c>
    </row>
    <row r="12146" spans="2:14" x14ac:dyDescent="0.25">
      <c r="B12146" s="2" t="s">
        <v>8800</v>
      </c>
      <c r="C12146" s="2" t="s">
        <v>8801</v>
      </c>
      <c r="D12146" s="2" t="s">
        <v>41</v>
      </c>
      <c r="E12146" s="2" t="s">
        <v>17</v>
      </c>
      <c r="F12146" s="2" t="s">
        <v>18</v>
      </c>
      <c r="G12146" s="2" t="s">
        <v>90</v>
      </c>
      <c r="H12146" s="2" t="s">
        <v>8802</v>
      </c>
      <c r="I12146" s="2">
        <v>0</v>
      </c>
      <c r="J12146" s="2">
        <v>0</v>
      </c>
      <c r="K12146" s="2" t="s">
        <v>470</v>
      </c>
      <c r="L12146" s="2" t="s">
        <v>30</v>
      </c>
      <c r="M12146" s="2" t="s">
        <v>30</v>
      </c>
      <c r="N12146" s="2" t="s">
        <v>1271</v>
      </c>
    </row>
    <row r="12147" spans="2:14" x14ac:dyDescent="0.25">
      <c r="B12147" s="2" t="s">
        <v>8803</v>
      </c>
      <c r="C12147" s="2" t="s">
        <v>1270</v>
      </c>
      <c r="D12147" s="2" t="s">
        <v>41</v>
      </c>
      <c r="E12147" s="2" t="s">
        <v>17</v>
      </c>
      <c r="F12147" s="2" t="s">
        <v>18</v>
      </c>
      <c r="G12147" s="2" t="s">
        <v>90</v>
      </c>
      <c r="H12147" s="2" t="s">
        <v>8802</v>
      </c>
      <c r="I12147" s="2">
        <v>0</v>
      </c>
      <c r="J12147" s="2">
        <v>0</v>
      </c>
      <c r="K12147" s="2">
        <v>0</v>
      </c>
      <c r="L12147" s="3">
        <v>45762</v>
      </c>
      <c r="M12147" s="2" t="s">
        <v>30</v>
      </c>
      <c r="N12147" s="2" t="s">
        <v>1271</v>
      </c>
    </row>
    <row r="12148" spans="2:14" x14ac:dyDescent="0.25">
      <c r="B12148" s="2" t="s">
        <v>8803</v>
      </c>
      <c r="C12148" s="2" t="s">
        <v>1270</v>
      </c>
      <c r="D12148" s="2" t="s">
        <v>41</v>
      </c>
      <c r="E12148" s="2" t="s">
        <v>17</v>
      </c>
      <c r="F12148" s="2" t="s">
        <v>18</v>
      </c>
      <c r="G12148" s="2" t="s">
        <v>90</v>
      </c>
      <c r="H12148" s="2" t="s">
        <v>8802</v>
      </c>
      <c r="I12148" s="2">
        <v>0</v>
      </c>
      <c r="J12148" s="2">
        <v>0</v>
      </c>
      <c r="K12148" s="2">
        <v>0</v>
      </c>
      <c r="L12148" s="3">
        <v>46086</v>
      </c>
      <c r="M12148" s="3">
        <v>47150</v>
      </c>
      <c r="N12148" s="2" t="s">
        <v>1271</v>
      </c>
    </row>
    <row r="12149" spans="2:14" x14ac:dyDescent="0.25">
      <c r="B12149" s="2" t="s">
        <v>8803</v>
      </c>
      <c r="C12149" s="2" t="s">
        <v>1270</v>
      </c>
      <c r="D12149" s="2" t="s">
        <v>41</v>
      </c>
      <c r="E12149" s="2" t="s">
        <v>17</v>
      </c>
      <c r="F12149" s="2" t="s">
        <v>18</v>
      </c>
      <c r="G12149" s="2" t="s">
        <v>90</v>
      </c>
      <c r="H12149" s="2" t="s">
        <v>8802</v>
      </c>
      <c r="I12149" s="2">
        <v>0</v>
      </c>
      <c r="J12149" s="2">
        <v>0</v>
      </c>
      <c r="K12149" s="2">
        <v>20251031</v>
      </c>
      <c r="L12149" s="3">
        <v>46035</v>
      </c>
      <c r="M12149" s="3">
        <v>47119</v>
      </c>
      <c r="N12149" s="2" t="s">
        <v>1271</v>
      </c>
    </row>
    <row r="12150" spans="2:14" x14ac:dyDescent="0.25">
      <c r="B12150" s="2" t="s">
        <v>8803</v>
      </c>
      <c r="C12150" s="2" t="s">
        <v>1270</v>
      </c>
      <c r="D12150" s="2" t="s">
        <v>41</v>
      </c>
      <c r="E12150" s="2" t="s">
        <v>17</v>
      </c>
      <c r="F12150" s="2" t="s">
        <v>18</v>
      </c>
      <c r="G12150" s="2" t="s">
        <v>90</v>
      </c>
      <c r="H12150" s="2" t="s">
        <v>8802</v>
      </c>
      <c r="I12150" s="2">
        <v>0</v>
      </c>
      <c r="J12150" s="2">
        <v>0</v>
      </c>
      <c r="K12150" s="2">
        <v>20260118</v>
      </c>
      <c r="L12150" s="3">
        <v>46161</v>
      </c>
      <c r="M12150" s="3">
        <v>47969</v>
      </c>
      <c r="N12150" s="2" t="s">
        <v>1271</v>
      </c>
    </row>
    <row r="12151" spans="2:14" x14ac:dyDescent="0.25">
      <c r="B12151" s="2" t="s">
        <v>8803</v>
      </c>
      <c r="C12151" s="2" t="s">
        <v>1270</v>
      </c>
      <c r="D12151" s="2" t="s">
        <v>41</v>
      </c>
      <c r="E12151" s="2" t="s">
        <v>17</v>
      </c>
      <c r="F12151" s="2" t="s">
        <v>18</v>
      </c>
      <c r="G12151" s="2" t="s">
        <v>90</v>
      </c>
      <c r="H12151" s="2" t="s">
        <v>8802</v>
      </c>
      <c r="I12151" s="2">
        <v>0</v>
      </c>
      <c r="J12151" s="2">
        <v>0</v>
      </c>
      <c r="K12151" s="2">
        <v>20260118</v>
      </c>
      <c r="L12151" s="3">
        <v>46202</v>
      </c>
      <c r="M12151" s="3">
        <v>48000</v>
      </c>
      <c r="N12151" s="2" t="s">
        <v>1271</v>
      </c>
    </row>
    <row r="12152" spans="2:14" x14ac:dyDescent="0.25">
      <c r="B12152" s="2" t="s">
        <v>8803</v>
      </c>
      <c r="C12152" s="2" t="s">
        <v>1270</v>
      </c>
      <c r="D12152" s="2" t="s">
        <v>41</v>
      </c>
      <c r="E12152" s="2" t="s">
        <v>17</v>
      </c>
      <c r="F12152" s="2" t="s">
        <v>18</v>
      </c>
      <c r="G12152" s="2" t="s">
        <v>90</v>
      </c>
      <c r="H12152" s="2" t="s">
        <v>8802</v>
      </c>
      <c r="I12152" s="2">
        <v>0</v>
      </c>
      <c r="J12152" s="2">
        <v>0</v>
      </c>
      <c r="K12152" s="2" t="s">
        <v>8804</v>
      </c>
      <c r="L12152" s="3">
        <v>46197</v>
      </c>
      <c r="M12152" s="3">
        <v>48000</v>
      </c>
      <c r="N12152" s="2" t="s">
        <v>1271</v>
      </c>
    </row>
    <row r="12153" spans="2:14" x14ac:dyDescent="0.25">
      <c r="B12153" s="2" t="s">
        <v>8803</v>
      </c>
      <c r="C12153" s="2" t="s">
        <v>1270</v>
      </c>
      <c r="D12153" s="2" t="s">
        <v>41</v>
      </c>
      <c r="E12153" s="2" t="s">
        <v>17</v>
      </c>
      <c r="F12153" s="2" t="s">
        <v>18</v>
      </c>
      <c r="G12153" s="2" t="s">
        <v>90</v>
      </c>
      <c r="H12153" s="2" t="s">
        <v>8802</v>
      </c>
      <c r="I12153" s="2">
        <v>0</v>
      </c>
      <c r="J12153" s="2">
        <v>0</v>
      </c>
      <c r="K12153" s="2">
        <v>241120</v>
      </c>
      <c r="L12153" s="3">
        <v>45692</v>
      </c>
      <c r="M12153" s="3">
        <v>46753</v>
      </c>
      <c r="N12153" s="2" t="s">
        <v>1271</v>
      </c>
    </row>
    <row r="12154" spans="2:14" x14ac:dyDescent="0.25">
      <c r="B12154" s="2" t="s">
        <v>8803</v>
      </c>
      <c r="C12154" s="2" t="s">
        <v>1270</v>
      </c>
      <c r="D12154" s="2" t="s">
        <v>41</v>
      </c>
      <c r="E12154" s="2" t="s">
        <v>17</v>
      </c>
      <c r="F12154" s="2" t="s">
        <v>18</v>
      </c>
      <c r="G12154" s="2" t="s">
        <v>90</v>
      </c>
      <c r="H12154" s="2" t="s">
        <v>8802</v>
      </c>
      <c r="I12154" s="2">
        <v>0</v>
      </c>
      <c r="J12154" s="2">
        <v>0</v>
      </c>
      <c r="K12154" s="2">
        <v>241120</v>
      </c>
      <c r="L12154" s="3">
        <v>45712</v>
      </c>
      <c r="M12154" s="3">
        <v>46784</v>
      </c>
      <c r="N12154" s="2" t="s">
        <v>1271</v>
      </c>
    </row>
    <row r="12155" spans="2:14" x14ac:dyDescent="0.25">
      <c r="B12155" s="2" t="s">
        <v>8803</v>
      </c>
      <c r="C12155" s="2" t="s">
        <v>1270</v>
      </c>
      <c r="D12155" s="2" t="s">
        <v>41</v>
      </c>
      <c r="E12155" s="2" t="s">
        <v>17</v>
      </c>
      <c r="F12155" s="2" t="s">
        <v>18</v>
      </c>
      <c r="G12155" s="2" t="s">
        <v>90</v>
      </c>
      <c r="H12155" s="2" t="s">
        <v>8802</v>
      </c>
      <c r="I12155" s="2">
        <v>0</v>
      </c>
      <c r="J12155" s="2">
        <v>0</v>
      </c>
      <c r="K12155" s="2">
        <v>250217</v>
      </c>
      <c r="L12155" s="3">
        <v>45836</v>
      </c>
      <c r="M12155" s="3">
        <v>46844</v>
      </c>
      <c r="N12155" s="2" t="s">
        <v>1271</v>
      </c>
    </row>
    <row r="12156" spans="2:14" x14ac:dyDescent="0.25">
      <c r="B12156" s="2" t="s">
        <v>8803</v>
      </c>
      <c r="C12156" s="2" t="s">
        <v>1270</v>
      </c>
      <c r="D12156" s="2" t="s">
        <v>41</v>
      </c>
      <c r="E12156" s="2" t="s">
        <v>17</v>
      </c>
      <c r="F12156" s="2" t="s">
        <v>18</v>
      </c>
      <c r="G12156" s="2" t="s">
        <v>90</v>
      </c>
      <c r="H12156" s="2" t="s">
        <v>8802</v>
      </c>
      <c r="I12156" s="2">
        <v>0</v>
      </c>
      <c r="J12156" s="2">
        <v>0</v>
      </c>
      <c r="K12156" s="2">
        <v>250403</v>
      </c>
      <c r="L12156" s="3">
        <v>45800</v>
      </c>
      <c r="M12156" s="3">
        <v>46844</v>
      </c>
      <c r="N12156" s="2" t="s">
        <v>1271</v>
      </c>
    </row>
    <row r="12157" spans="2:14" x14ac:dyDescent="0.25">
      <c r="B12157" s="2" t="s">
        <v>8803</v>
      </c>
      <c r="C12157" s="2" t="s">
        <v>1270</v>
      </c>
      <c r="D12157" s="2" t="s">
        <v>41</v>
      </c>
      <c r="E12157" s="2" t="s">
        <v>17</v>
      </c>
      <c r="F12157" s="2" t="s">
        <v>18</v>
      </c>
      <c r="G12157" s="2" t="s">
        <v>90</v>
      </c>
      <c r="H12157" s="2" t="s">
        <v>8802</v>
      </c>
      <c r="I12157" s="2">
        <v>0</v>
      </c>
      <c r="J12157" s="2">
        <v>0</v>
      </c>
      <c r="K12157" s="2">
        <v>250403</v>
      </c>
      <c r="L12157" s="3">
        <v>45836</v>
      </c>
      <c r="M12157" s="3">
        <v>46905</v>
      </c>
      <c r="N12157" s="2" t="s">
        <v>1271</v>
      </c>
    </row>
    <row r="12158" spans="2:14" x14ac:dyDescent="0.25">
      <c r="B12158" s="2" t="s">
        <v>8803</v>
      </c>
      <c r="C12158" s="2" t="s">
        <v>1270</v>
      </c>
      <c r="D12158" s="2" t="s">
        <v>41</v>
      </c>
      <c r="E12158" s="2" t="s">
        <v>17</v>
      </c>
      <c r="F12158" s="2" t="s">
        <v>18</v>
      </c>
      <c r="G12158" s="2" t="s">
        <v>90</v>
      </c>
      <c r="H12158" s="2" t="s">
        <v>8802</v>
      </c>
      <c r="I12158" s="2">
        <v>0</v>
      </c>
      <c r="J12158" s="2">
        <v>0</v>
      </c>
      <c r="K12158" s="2">
        <v>250603</v>
      </c>
      <c r="L12158" s="3">
        <v>45892</v>
      </c>
      <c r="M12158" s="3">
        <v>46966</v>
      </c>
      <c r="N12158" s="2" t="s">
        <v>1271</v>
      </c>
    </row>
    <row r="12159" spans="2:14" x14ac:dyDescent="0.25">
      <c r="B12159" s="2" t="s">
        <v>8803</v>
      </c>
      <c r="C12159" s="2" t="s">
        <v>1270</v>
      </c>
      <c r="D12159" s="2" t="s">
        <v>41</v>
      </c>
      <c r="E12159" s="2" t="s">
        <v>17</v>
      </c>
      <c r="F12159" s="2" t="s">
        <v>18</v>
      </c>
      <c r="G12159" s="2" t="s">
        <v>90</v>
      </c>
      <c r="H12159" s="2" t="s">
        <v>8802</v>
      </c>
      <c r="I12159" s="2">
        <v>0</v>
      </c>
      <c r="J12159" s="2">
        <v>0</v>
      </c>
      <c r="K12159" s="2">
        <v>250609</v>
      </c>
      <c r="L12159" s="3">
        <v>46006</v>
      </c>
      <c r="M12159" s="3">
        <v>47088</v>
      </c>
      <c r="N12159" s="2" t="s">
        <v>1271</v>
      </c>
    </row>
    <row r="12160" spans="2:14" x14ac:dyDescent="0.25">
      <c r="B12160" s="2" t="s">
        <v>8803</v>
      </c>
      <c r="C12160" s="2" t="s">
        <v>1270</v>
      </c>
      <c r="D12160" s="2" t="s">
        <v>41</v>
      </c>
      <c r="E12160" s="2" t="s">
        <v>17</v>
      </c>
      <c r="F12160" s="2" t="s">
        <v>18</v>
      </c>
      <c r="G12160" s="2" t="s">
        <v>90</v>
      </c>
      <c r="H12160" s="2" t="s">
        <v>8802</v>
      </c>
      <c r="I12160" s="2">
        <v>0</v>
      </c>
      <c r="J12160" s="2">
        <v>0</v>
      </c>
      <c r="K12160" s="2" t="s">
        <v>470</v>
      </c>
      <c r="L12160" s="2" t="s">
        <v>30</v>
      </c>
      <c r="M12160" s="2" t="s">
        <v>30</v>
      </c>
      <c r="N12160" s="2" t="s">
        <v>1271</v>
      </c>
    </row>
    <row r="12161" spans="2:14" x14ac:dyDescent="0.25">
      <c r="B12161" s="2" t="s">
        <v>8805</v>
      </c>
      <c r="C12161" s="2" t="s">
        <v>8806</v>
      </c>
      <c r="D12161" s="2" t="s">
        <v>41</v>
      </c>
      <c r="E12161" s="2" t="s">
        <v>17</v>
      </c>
      <c r="F12161" s="2" t="s">
        <v>300</v>
      </c>
      <c r="G12161" s="2" t="s">
        <v>1773</v>
      </c>
      <c r="H12161" s="2" t="s">
        <v>8807</v>
      </c>
      <c r="I12161" s="2">
        <v>2009</v>
      </c>
      <c r="J12161" s="2">
        <v>0</v>
      </c>
      <c r="K12161" s="2">
        <v>229200691</v>
      </c>
      <c r="L12161" s="3">
        <v>45688</v>
      </c>
      <c r="M12161" s="3">
        <v>46220</v>
      </c>
      <c r="N12161" s="2" t="s">
        <v>1393</v>
      </c>
    </row>
    <row r="12162" spans="2:14" x14ac:dyDescent="0.25">
      <c r="B12162" s="2" t="s">
        <v>8805</v>
      </c>
      <c r="C12162" s="2" t="s">
        <v>8806</v>
      </c>
      <c r="D12162" s="2" t="s">
        <v>41</v>
      </c>
      <c r="E12162" s="2" t="s">
        <v>17</v>
      </c>
      <c r="F12162" s="2" t="s">
        <v>300</v>
      </c>
      <c r="G12162" s="2" t="s">
        <v>1773</v>
      </c>
      <c r="H12162" s="2" t="s">
        <v>8807</v>
      </c>
      <c r="I12162" s="2">
        <v>2009</v>
      </c>
      <c r="J12162" s="2">
        <v>0</v>
      </c>
      <c r="K12162" s="2">
        <v>229200699</v>
      </c>
      <c r="L12162" s="3">
        <v>46148</v>
      </c>
      <c r="M12162" s="3">
        <v>46632</v>
      </c>
      <c r="N12162" s="2" t="s">
        <v>1393</v>
      </c>
    </row>
    <row r="12163" spans="2:14" x14ac:dyDescent="0.25">
      <c r="B12163" s="2" t="s">
        <v>8805</v>
      </c>
      <c r="C12163" s="2" t="s">
        <v>8806</v>
      </c>
      <c r="D12163" s="2" t="s">
        <v>41</v>
      </c>
      <c r="E12163" s="2" t="s">
        <v>17</v>
      </c>
      <c r="F12163" s="2" t="s">
        <v>300</v>
      </c>
      <c r="G12163" s="2" t="s">
        <v>1773</v>
      </c>
      <c r="H12163" s="2" t="s">
        <v>8807</v>
      </c>
      <c r="I12163" s="2">
        <v>2009</v>
      </c>
      <c r="J12163" s="2">
        <v>0</v>
      </c>
      <c r="K12163" s="2">
        <v>2292008126</v>
      </c>
      <c r="L12163" s="3">
        <v>45688</v>
      </c>
      <c r="M12163" s="3">
        <v>46220</v>
      </c>
      <c r="N12163" s="2" t="s">
        <v>1393</v>
      </c>
    </row>
    <row r="12164" spans="2:14" x14ac:dyDescent="0.25">
      <c r="B12164" s="2" t="s">
        <v>8805</v>
      </c>
      <c r="C12164" s="2" t="s">
        <v>8806</v>
      </c>
      <c r="D12164" s="2" t="s">
        <v>41</v>
      </c>
      <c r="E12164" s="2" t="s">
        <v>17</v>
      </c>
      <c r="F12164" s="2" t="s">
        <v>300</v>
      </c>
      <c r="G12164" s="2" t="s">
        <v>1773</v>
      </c>
      <c r="H12164" s="2" t="s">
        <v>8807</v>
      </c>
      <c r="I12164" s="2">
        <v>2009</v>
      </c>
      <c r="J12164" s="2">
        <v>0</v>
      </c>
      <c r="K12164" s="2">
        <v>2292008128</v>
      </c>
      <c r="L12164" s="3">
        <v>45688</v>
      </c>
      <c r="M12164" s="3">
        <v>46220</v>
      </c>
      <c r="N12164" s="2" t="s">
        <v>1393</v>
      </c>
    </row>
    <row r="12165" spans="2:14" x14ac:dyDescent="0.25">
      <c r="B12165" s="2" t="s">
        <v>8805</v>
      </c>
      <c r="C12165" s="2" t="s">
        <v>8806</v>
      </c>
      <c r="D12165" s="2" t="s">
        <v>41</v>
      </c>
      <c r="E12165" s="2" t="s">
        <v>17</v>
      </c>
      <c r="F12165" s="2" t="s">
        <v>300</v>
      </c>
      <c r="G12165" s="2" t="s">
        <v>1773</v>
      </c>
      <c r="H12165" s="2" t="s">
        <v>8807</v>
      </c>
      <c r="I12165" s="2">
        <v>2009</v>
      </c>
      <c r="J12165" s="2">
        <v>209</v>
      </c>
      <c r="K12165" s="2">
        <v>2292009130</v>
      </c>
      <c r="L12165" s="3">
        <v>46148</v>
      </c>
      <c r="M12165" s="3">
        <v>46677</v>
      </c>
      <c r="N12165" s="2" t="s">
        <v>1393</v>
      </c>
    </row>
    <row r="12166" spans="2:14" x14ac:dyDescent="0.25">
      <c r="B12166" s="2" t="s">
        <v>8805</v>
      </c>
      <c r="C12166" s="2" t="s">
        <v>8806</v>
      </c>
      <c r="D12166" s="2" t="s">
        <v>41</v>
      </c>
      <c r="E12166" s="2" t="s">
        <v>17</v>
      </c>
      <c r="F12166" s="2" t="s">
        <v>300</v>
      </c>
      <c r="G12166" s="2" t="s">
        <v>1773</v>
      </c>
      <c r="H12166" s="2" t="s">
        <v>8807</v>
      </c>
      <c r="I12166" s="2">
        <v>2009</v>
      </c>
      <c r="J12166" s="2">
        <v>0</v>
      </c>
      <c r="K12166" s="2">
        <v>2292009135</v>
      </c>
      <c r="L12166" s="3">
        <v>46148</v>
      </c>
      <c r="M12166" s="3">
        <v>46677</v>
      </c>
      <c r="N12166" s="2" t="s">
        <v>1393</v>
      </c>
    </row>
    <row r="12167" spans="2:14" x14ac:dyDescent="0.25">
      <c r="B12167" s="2" t="s">
        <v>8805</v>
      </c>
      <c r="C12167" s="2" t="s">
        <v>8806</v>
      </c>
      <c r="D12167" s="2" t="s">
        <v>41</v>
      </c>
      <c r="E12167" s="2" t="s">
        <v>17</v>
      </c>
      <c r="F12167" s="2" t="s">
        <v>300</v>
      </c>
      <c r="G12167" s="2" t="s">
        <v>1773</v>
      </c>
      <c r="H12167" s="2" t="s">
        <v>8807</v>
      </c>
      <c r="I12167" s="2">
        <v>2009</v>
      </c>
      <c r="J12167" s="2">
        <v>0</v>
      </c>
      <c r="K12167" s="2">
        <v>2292010146</v>
      </c>
      <c r="L12167" s="3">
        <v>46199</v>
      </c>
      <c r="M12167" s="3">
        <v>46703</v>
      </c>
      <c r="N12167" s="2" t="s">
        <v>1393</v>
      </c>
    </row>
    <row r="12168" spans="2:14" x14ac:dyDescent="0.25">
      <c r="B12168" s="2" t="s">
        <v>8805</v>
      </c>
      <c r="C12168" s="2" t="s">
        <v>8806</v>
      </c>
      <c r="D12168" s="2" t="s">
        <v>41</v>
      </c>
      <c r="E12168" s="2" t="s">
        <v>17</v>
      </c>
      <c r="F12168" s="2" t="s">
        <v>300</v>
      </c>
      <c r="G12168" s="2" t="s">
        <v>1773</v>
      </c>
      <c r="H12168" s="2" t="s">
        <v>8807</v>
      </c>
      <c r="I12168" s="2">
        <v>2009</v>
      </c>
      <c r="J12168" s="2">
        <v>0</v>
      </c>
      <c r="K12168" s="2">
        <v>2292010149</v>
      </c>
      <c r="L12168" s="3">
        <v>45817</v>
      </c>
      <c r="M12168" s="3">
        <v>46309</v>
      </c>
      <c r="N12168" s="2" t="s">
        <v>1393</v>
      </c>
    </row>
    <row r="12169" spans="2:14" x14ac:dyDescent="0.25">
      <c r="B12169" s="2" t="s">
        <v>8805</v>
      </c>
      <c r="C12169" s="2" t="s">
        <v>8806</v>
      </c>
      <c r="D12169" s="2" t="s">
        <v>41</v>
      </c>
      <c r="E12169" s="2" t="s">
        <v>17</v>
      </c>
      <c r="F12169" s="2" t="s">
        <v>300</v>
      </c>
      <c r="G12169" s="2" t="s">
        <v>1773</v>
      </c>
      <c r="H12169" s="2" t="s">
        <v>8807</v>
      </c>
      <c r="I12169" s="2">
        <v>2009</v>
      </c>
      <c r="J12169" s="2">
        <v>0</v>
      </c>
      <c r="K12169" s="2">
        <v>2292010154</v>
      </c>
      <c r="L12169" s="3">
        <v>45671</v>
      </c>
      <c r="M12169" s="3">
        <v>46167</v>
      </c>
      <c r="N12169" s="2" t="s">
        <v>1393</v>
      </c>
    </row>
    <row r="12170" spans="2:14" x14ac:dyDescent="0.25">
      <c r="B12170" s="2" t="s">
        <v>8805</v>
      </c>
      <c r="C12170" s="2" t="s">
        <v>8806</v>
      </c>
      <c r="D12170" s="2" t="s">
        <v>41</v>
      </c>
      <c r="E12170" s="2" t="s">
        <v>17</v>
      </c>
      <c r="F12170" s="2" t="s">
        <v>300</v>
      </c>
      <c r="G12170" s="2" t="s">
        <v>1773</v>
      </c>
      <c r="H12170" s="2" t="s">
        <v>8807</v>
      </c>
      <c r="I12170" s="2">
        <v>2009</v>
      </c>
      <c r="J12170" s="2">
        <v>1800</v>
      </c>
      <c r="K12170" s="2">
        <v>2292010154</v>
      </c>
      <c r="L12170" s="3">
        <v>46199</v>
      </c>
      <c r="M12170" s="3">
        <v>46703</v>
      </c>
      <c r="N12170" s="2" t="s">
        <v>1393</v>
      </c>
    </row>
    <row r="12171" spans="2:14" x14ac:dyDescent="0.25">
      <c r="B12171" s="2" t="s">
        <v>8805</v>
      </c>
      <c r="C12171" s="2" t="s">
        <v>8806</v>
      </c>
      <c r="D12171" s="2" t="s">
        <v>41</v>
      </c>
      <c r="E12171" s="2" t="s">
        <v>17</v>
      </c>
      <c r="F12171" s="2" t="s">
        <v>300</v>
      </c>
      <c r="G12171" s="2" t="s">
        <v>1773</v>
      </c>
      <c r="H12171" s="2" t="s">
        <v>8807</v>
      </c>
      <c r="I12171" s="2">
        <v>2009</v>
      </c>
      <c r="J12171" s="2">
        <v>0</v>
      </c>
      <c r="K12171" s="2">
        <v>229210502</v>
      </c>
      <c r="L12171" s="3">
        <v>45817</v>
      </c>
      <c r="M12171" s="3">
        <v>46339</v>
      </c>
      <c r="N12171" s="2" t="s">
        <v>1393</v>
      </c>
    </row>
    <row r="12172" spans="2:14" x14ac:dyDescent="0.25">
      <c r="B12172" s="2" t="s">
        <v>8805</v>
      </c>
      <c r="C12172" s="2" t="s">
        <v>8806</v>
      </c>
      <c r="D12172" s="2" t="s">
        <v>41</v>
      </c>
      <c r="E12172" s="2" t="s">
        <v>17</v>
      </c>
      <c r="F12172" s="2" t="s">
        <v>300</v>
      </c>
      <c r="G12172" s="2" t="s">
        <v>1773</v>
      </c>
      <c r="H12172" s="2" t="s">
        <v>8807</v>
      </c>
      <c r="I12172" s="2">
        <v>2009</v>
      </c>
      <c r="J12172" s="2">
        <v>0</v>
      </c>
      <c r="K12172" s="2">
        <v>229210616</v>
      </c>
      <c r="L12172" s="3">
        <v>46021</v>
      </c>
      <c r="M12172" s="3">
        <v>46525</v>
      </c>
      <c r="N12172" s="2" t="s">
        <v>1393</v>
      </c>
    </row>
    <row r="12173" spans="2:14" x14ac:dyDescent="0.25">
      <c r="B12173" s="2" t="s">
        <v>8805</v>
      </c>
      <c r="C12173" s="2" t="s">
        <v>8806</v>
      </c>
      <c r="D12173" s="2" t="s">
        <v>41</v>
      </c>
      <c r="E12173" s="2" t="s">
        <v>17</v>
      </c>
      <c r="F12173" s="2" t="s">
        <v>300</v>
      </c>
      <c r="G12173" s="2" t="s">
        <v>1773</v>
      </c>
      <c r="H12173" s="2" t="s">
        <v>8807</v>
      </c>
      <c r="I12173" s="2">
        <v>2009</v>
      </c>
      <c r="J12173" s="2">
        <v>0</v>
      </c>
      <c r="K12173" s="2">
        <v>229210729</v>
      </c>
      <c r="L12173" s="3">
        <v>45945</v>
      </c>
      <c r="M12173" s="3">
        <v>46459</v>
      </c>
      <c r="N12173" s="2" t="s">
        <v>1393</v>
      </c>
    </row>
    <row r="12174" spans="2:14" x14ac:dyDescent="0.25">
      <c r="B12174" s="2" t="s">
        <v>8805</v>
      </c>
      <c r="C12174" s="2" t="s">
        <v>8806</v>
      </c>
      <c r="D12174" s="2" t="s">
        <v>41</v>
      </c>
      <c r="E12174" s="2" t="s">
        <v>17</v>
      </c>
      <c r="F12174" s="2" t="s">
        <v>300</v>
      </c>
      <c r="G12174" s="2" t="s">
        <v>1773</v>
      </c>
      <c r="H12174" s="2" t="s">
        <v>8807</v>
      </c>
      <c r="I12174" s="2">
        <v>2009</v>
      </c>
      <c r="J12174" s="2">
        <v>0</v>
      </c>
      <c r="K12174" s="2">
        <v>229210851</v>
      </c>
      <c r="L12174" s="3">
        <v>46064</v>
      </c>
      <c r="M12174" s="3">
        <v>46565</v>
      </c>
      <c r="N12174" s="2" t="s">
        <v>1393</v>
      </c>
    </row>
    <row r="12175" spans="2:14" x14ac:dyDescent="0.25">
      <c r="B12175" s="2" t="s">
        <v>8805</v>
      </c>
      <c r="C12175" s="2" t="s">
        <v>8806</v>
      </c>
      <c r="D12175" s="2" t="s">
        <v>41</v>
      </c>
      <c r="E12175" s="2" t="s">
        <v>17</v>
      </c>
      <c r="F12175" s="2" t="s">
        <v>300</v>
      </c>
      <c r="G12175" s="2" t="s">
        <v>1773</v>
      </c>
      <c r="H12175" s="2" t="s">
        <v>8807</v>
      </c>
      <c r="I12175" s="2">
        <v>2009</v>
      </c>
      <c r="J12175" s="2">
        <v>0</v>
      </c>
      <c r="K12175" s="2">
        <v>229210982</v>
      </c>
      <c r="L12175" s="3">
        <v>45951</v>
      </c>
      <c r="M12175" s="3">
        <v>46438</v>
      </c>
      <c r="N12175" s="2" t="s">
        <v>1393</v>
      </c>
    </row>
    <row r="12176" spans="2:14" x14ac:dyDescent="0.25">
      <c r="B12176" s="2" t="s">
        <v>8805</v>
      </c>
      <c r="C12176" s="2" t="s">
        <v>8806</v>
      </c>
      <c r="D12176" s="2" t="s">
        <v>41</v>
      </c>
      <c r="E12176" s="2" t="s">
        <v>17</v>
      </c>
      <c r="F12176" s="2" t="s">
        <v>300</v>
      </c>
      <c r="G12176" s="2" t="s">
        <v>1773</v>
      </c>
      <c r="H12176" s="2" t="s">
        <v>8807</v>
      </c>
      <c r="I12176" s="2">
        <v>2009</v>
      </c>
      <c r="J12176" s="2">
        <v>0</v>
      </c>
      <c r="K12176" s="2">
        <v>229210985</v>
      </c>
      <c r="L12176" s="3">
        <v>46199</v>
      </c>
      <c r="M12176" s="3">
        <v>46702</v>
      </c>
      <c r="N12176" s="2" t="s">
        <v>1393</v>
      </c>
    </row>
    <row r="12177" spans="2:14" x14ac:dyDescent="0.25">
      <c r="B12177" s="2" t="s">
        <v>8805</v>
      </c>
      <c r="C12177" s="2" t="s">
        <v>8806</v>
      </c>
      <c r="D12177" s="2" t="s">
        <v>41</v>
      </c>
      <c r="E12177" s="2" t="s">
        <v>17</v>
      </c>
      <c r="F12177" s="2" t="s">
        <v>300</v>
      </c>
      <c r="G12177" s="2" t="s">
        <v>1773</v>
      </c>
      <c r="H12177" s="2" t="s">
        <v>8807</v>
      </c>
      <c r="I12177" s="2">
        <v>2009</v>
      </c>
      <c r="J12177" s="2">
        <v>0</v>
      </c>
      <c r="K12177" s="2">
        <v>2292110100</v>
      </c>
      <c r="L12177" s="3">
        <v>45671</v>
      </c>
      <c r="M12177" s="3">
        <v>46167</v>
      </c>
      <c r="N12177" s="2" t="s">
        <v>1393</v>
      </c>
    </row>
    <row r="12178" spans="2:14" x14ac:dyDescent="0.25">
      <c r="B12178" s="2" t="s">
        <v>8805</v>
      </c>
      <c r="C12178" s="2" t="s">
        <v>8806</v>
      </c>
      <c r="D12178" s="2" t="s">
        <v>41</v>
      </c>
      <c r="E12178" s="2" t="s">
        <v>17</v>
      </c>
      <c r="F12178" s="2" t="s">
        <v>300</v>
      </c>
      <c r="G12178" s="2" t="s">
        <v>1773</v>
      </c>
      <c r="H12178" s="2" t="s">
        <v>8807</v>
      </c>
      <c r="I12178" s="2">
        <v>2009</v>
      </c>
      <c r="J12178" s="2">
        <v>0</v>
      </c>
      <c r="K12178" s="2">
        <v>2292110110</v>
      </c>
      <c r="L12178" s="3">
        <v>45909</v>
      </c>
      <c r="M12178" s="3">
        <v>46438</v>
      </c>
      <c r="N12178" s="2" t="s">
        <v>1393</v>
      </c>
    </row>
    <row r="12179" spans="2:14" x14ac:dyDescent="0.25">
      <c r="B12179" s="2" t="s">
        <v>8805</v>
      </c>
      <c r="C12179" s="2" t="s">
        <v>8806</v>
      </c>
      <c r="D12179" s="2" t="s">
        <v>41</v>
      </c>
      <c r="E12179" s="2" t="s">
        <v>17</v>
      </c>
      <c r="F12179" s="2" t="s">
        <v>300</v>
      </c>
      <c r="G12179" s="2" t="s">
        <v>1773</v>
      </c>
      <c r="H12179" s="2" t="s">
        <v>8807</v>
      </c>
      <c r="I12179" s="2">
        <v>2009</v>
      </c>
      <c r="J12179" s="2">
        <v>0</v>
      </c>
      <c r="K12179" s="2" t="s">
        <v>470</v>
      </c>
      <c r="L12179" s="2" t="s">
        <v>30</v>
      </c>
      <c r="M12179" s="2" t="s">
        <v>30</v>
      </c>
      <c r="N12179" s="2" t="s">
        <v>1393</v>
      </c>
    </row>
    <row r="12180" spans="2:14" x14ac:dyDescent="0.25">
      <c r="B12180" s="2" t="s">
        <v>8805</v>
      </c>
      <c r="C12180" s="2" t="s">
        <v>8806</v>
      </c>
      <c r="D12180" s="2" t="s">
        <v>41</v>
      </c>
      <c r="E12180" s="2" t="s">
        <v>151</v>
      </c>
      <c r="F12180" s="2" t="s">
        <v>300</v>
      </c>
      <c r="G12180" s="2" t="s">
        <v>1773</v>
      </c>
      <c r="H12180" s="2" t="s">
        <v>8807</v>
      </c>
      <c r="I12180" s="2">
        <v>2009</v>
      </c>
      <c r="J12180" s="2">
        <v>0</v>
      </c>
      <c r="K12180" s="2">
        <v>2292009135</v>
      </c>
      <c r="L12180" s="3">
        <v>46148</v>
      </c>
      <c r="M12180" s="3">
        <v>46677</v>
      </c>
      <c r="N12180" s="2" t="s">
        <v>1393</v>
      </c>
    </row>
    <row r="12181" spans="2:14" x14ac:dyDescent="0.25">
      <c r="B12181" s="2" t="s">
        <v>8805</v>
      </c>
      <c r="C12181" s="2" t="s">
        <v>8806</v>
      </c>
      <c r="D12181" s="2" t="s">
        <v>41</v>
      </c>
      <c r="E12181" s="2" t="s">
        <v>151</v>
      </c>
      <c r="F12181" s="2" t="s">
        <v>300</v>
      </c>
      <c r="G12181" s="2" t="s">
        <v>1773</v>
      </c>
      <c r="H12181" s="2" t="s">
        <v>8807</v>
      </c>
      <c r="I12181" s="2">
        <v>2009</v>
      </c>
      <c r="J12181" s="2">
        <v>0</v>
      </c>
      <c r="K12181" s="2">
        <v>2292010146</v>
      </c>
      <c r="L12181" s="3">
        <v>46199</v>
      </c>
      <c r="M12181" s="3">
        <v>46703</v>
      </c>
      <c r="N12181" s="2" t="s">
        <v>1393</v>
      </c>
    </row>
    <row r="12182" spans="2:14" x14ac:dyDescent="0.25">
      <c r="B12182" s="2" t="s">
        <v>8805</v>
      </c>
      <c r="C12182" s="2" t="s">
        <v>8806</v>
      </c>
      <c r="D12182" s="2" t="s">
        <v>41</v>
      </c>
      <c r="E12182" s="2" t="s">
        <v>151</v>
      </c>
      <c r="F12182" s="2" t="s">
        <v>300</v>
      </c>
      <c r="G12182" s="2" t="s">
        <v>1773</v>
      </c>
      <c r="H12182" s="2" t="s">
        <v>8807</v>
      </c>
      <c r="I12182" s="2">
        <v>2009</v>
      </c>
      <c r="J12182" s="2">
        <v>0</v>
      </c>
      <c r="K12182" s="2">
        <v>2292010154</v>
      </c>
      <c r="L12182" s="3">
        <v>46199</v>
      </c>
      <c r="M12182" s="3">
        <v>46703</v>
      </c>
      <c r="N12182" s="2" t="s">
        <v>1393</v>
      </c>
    </row>
    <row r="12183" spans="2:14" x14ac:dyDescent="0.25">
      <c r="B12183" s="2" t="s">
        <v>8805</v>
      </c>
      <c r="C12183" s="2" t="s">
        <v>8806</v>
      </c>
      <c r="D12183" s="2" t="s">
        <v>41</v>
      </c>
      <c r="E12183" s="2" t="s">
        <v>151</v>
      </c>
      <c r="F12183" s="2" t="s">
        <v>300</v>
      </c>
      <c r="G12183" s="2" t="s">
        <v>1773</v>
      </c>
      <c r="H12183" s="2" t="s">
        <v>8807</v>
      </c>
      <c r="I12183" s="2">
        <v>2009</v>
      </c>
      <c r="J12183" s="2">
        <v>0</v>
      </c>
      <c r="K12183" s="2">
        <v>229210985</v>
      </c>
      <c r="L12183" s="3">
        <v>46199</v>
      </c>
      <c r="M12183" s="3">
        <v>46702</v>
      </c>
      <c r="N12183" s="2" t="s">
        <v>1393</v>
      </c>
    </row>
    <row r="12184" spans="2:14" x14ac:dyDescent="0.25">
      <c r="B12184" s="2" t="s">
        <v>8805</v>
      </c>
      <c r="C12184" s="2" t="s">
        <v>8806</v>
      </c>
      <c r="D12184" s="2" t="s">
        <v>41</v>
      </c>
      <c r="E12184" s="2" t="s">
        <v>142</v>
      </c>
      <c r="F12184" s="2" t="s">
        <v>300</v>
      </c>
      <c r="G12184" s="2" t="s">
        <v>1773</v>
      </c>
      <c r="H12184" s="2" t="s">
        <v>8807</v>
      </c>
      <c r="I12184" s="2">
        <v>2009</v>
      </c>
      <c r="J12184" s="2">
        <v>0</v>
      </c>
      <c r="K12184" s="2">
        <v>2292009130</v>
      </c>
      <c r="L12184" s="3">
        <v>46148</v>
      </c>
      <c r="M12184" s="3">
        <v>46677</v>
      </c>
      <c r="N12184" s="2" t="s">
        <v>1393</v>
      </c>
    </row>
    <row r="12185" spans="2:14" x14ac:dyDescent="0.25">
      <c r="B12185" s="2" t="s">
        <v>8805</v>
      </c>
      <c r="C12185" s="2" t="s">
        <v>8806</v>
      </c>
      <c r="D12185" s="2" t="s">
        <v>41</v>
      </c>
      <c r="E12185" s="2" t="s">
        <v>142</v>
      </c>
      <c r="F12185" s="2" t="s">
        <v>300</v>
      </c>
      <c r="G12185" s="2" t="s">
        <v>1773</v>
      </c>
      <c r="H12185" s="2" t="s">
        <v>8807</v>
      </c>
      <c r="I12185" s="2">
        <v>2009</v>
      </c>
      <c r="J12185" s="2">
        <v>0</v>
      </c>
      <c r="K12185" s="2">
        <v>229210851</v>
      </c>
      <c r="L12185" s="3">
        <v>46064</v>
      </c>
      <c r="M12185" s="3">
        <v>46565</v>
      </c>
      <c r="N12185" s="2" t="s">
        <v>1393</v>
      </c>
    </row>
    <row r="12186" spans="2:14" x14ac:dyDescent="0.25">
      <c r="B12186" s="2" t="s">
        <v>8808</v>
      </c>
      <c r="C12186" s="2" t="s">
        <v>8809</v>
      </c>
      <c r="D12186" s="2" t="s">
        <v>41</v>
      </c>
      <c r="E12186" s="2" t="s">
        <v>17</v>
      </c>
      <c r="F12186" s="2" t="s">
        <v>300</v>
      </c>
      <c r="G12186" s="2" t="s">
        <v>1773</v>
      </c>
      <c r="H12186" s="2" t="s">
        <v>8810</v>
      </c>
      <c r="I12186" s="2">
        <v>5699</v>
      </c>
      <c r="J12186" s="2">
        <v>43</v>
      </c>
      <c r="K12186" s="2">
        <v>47022601</v>
      </c>
      <c r="L12186" s="3">
        <v>46141</v>
      </c>
      <c r="M12186" s="3">
        <v>46680</v>
      </c>
      <c r="N12186" s="2" t="s">
        <v>1393</v>
      </c>
    </row>
    <row r="12187" spans="2:14" x14ac:dyDescent="0.25">
      <c r="B12187" s="2" t="s">
        <v>8808</v>
      </c>
      <c r="C12187" s="2" t="s">
        <v>8809</v>
      </c>
      <c r="D12187" s="2" t="s">
        <v>41</v>
      </c>
      <c r="E12187" s="2" t="s">
        <v>17</v>
      </c>
      <c r="F12187" s="2" t="s">
        <v>300</v>
      </c>
      <c r="G12187" s="2" t="s">
        <v>1773</v>
      </c>
      <c r="H12187" s="2" t="s">
        <v>8810</v>
      </c>
      <c r="I12187" s="2">
        <v>5699</v>
      </c>
      <c r="J12187" s="2">
        <v>0</v>
      </c>
      <c r="K12187" s="2">
        <v>47042501</v>
      </c>
      <c r="L12187" s="3">
        <v>45800</v>
      </c>
      <c r="M12187" s="3">
        <v>46325</v>
      </c>
      <c r="N12187" s="2" t="s">
        <v>1393</v>
      </c>
    </row>
    <row r="12188" spans="2:14" x14ac:dyDescent="0.25">
      <c r="B12188" s="2" t="s">
        <v>8808</v>
      </c>
      <c r="C12188" s="2" t="s">
        <v>8809</v>
      </c>
      <c r="D12188" s="2" t="s">
        <v>41</v>
      </c>
      <c r="E12188" s="2" t="s">
        <v>17</v>
      </c>
      <c r="F12188" s="2" t="s">
        <v>300</v>
      </c>
      <c r="G12188" s="2" t="s">
        <v>1773</v>
      </c>
      <c r="H12188" s="2" t="s">
        <v>8810</v>
      </c>
      <c r="I12188" s="2">
        <v>5699</v>
      </c>
      <c r="J12188" s="2">
        <v>0</v>
      </c>
      <c r="K12188" s="2">
        <v>47042502</v>
      </c>
      <c r="L12188" s="3">
        <v>45798</v>
      </c>
      <c r="M12188" s="3">
        <v>46325</v>
      </c>
      <c r="N12188" s="2" t="s">
        <v>1393</v>
      </c>
    </row>
    <row r="12189" spans="2:14" x14ac:dyDescent="0.25">
      <c r="B12189" s="2" t="s">
        <v>8808</v>
      </c>
      <c r="C12189" s="2" t="s">
        <v>8809</v>
      </c>
      <c r="D12189" s="2" t="s">
        <v>41</v>
      </c>
      <c r="E12189" s="2" t="s">
        <v>17</v>
      </c>
      <c r="F12189" s="2" t="s">
        <v>300</v>
      </c>
      <c r="G12189" s="2" t="s">
        <v>1773</v>
      </c>
      <c r="H12189" s="2" t="s">
        <v>8810</v>
      </c>
      <c r="I12189" s="2">
        <v>5699</v>
      </c>
      <c r="J12189" s="2">
        <v>0</v>
      </c>
      <c r="K12189" s="2">
        <v>47081802</v>
      </c>
      <c r="L12189" s="3">
        <v>45694</v>
      </c>
      <c r="M12189" s="3">
        <v>46200</v>
      </c>
      <c r="N12189" s="2" t="s">
        <v>1393</v>
      </c>
    </row>
    <row r="12190" spans="2:14" x14ac:dyDescent="0.25">
      <c r="B12190" s="2" t="s">
        <v>8808</v>
      </c>
      <c r="C12190" s="2" t="s">
        <v>8809</v>
      </c>
      <c r="D12190" s="2" t="s">
        <v>41</v>
      </c>
      <c r="E12190" s="2" t="s">
        <v>17</v>
      </c>
      <c r="F12190" s="2" t="s">
        <v>300</v>
      </c>
      <c r="G12190" s="2" t="s">
        <v>1773</v>
      </c>
      <c r="H12190" s="2" t="s">
        <v>8810</v>
      </c>
      <c r="I12190" s="2">
        <v>5699</v>
      </c>
      <c r="J12190" s="2">
        <v>0</v>
      </c>
      <c r="K12190" s="2">
        <v>47201024</v>
      </c>
      <c r="L12190" s="3">
        <v>45700</v>
      </c>
      <c r="M12190" s="3">
        <v>46237</v>
      </c>
      <c r="N12190" s="2" t="s">
        <v>1393</v>
      </c>
    </row>
    <row r="12191" spans="2:14" x14ac:dyDescent="0.25">
      <c r="B12191" s="2" t="s">
        <v>8808</v>
      </c>
      <c r="C12191" s="2" t="s">
        <v>8809</v>
      </c>
      <c r="D12191" s="2" t="s">
        <v>41</v>
      </c>
      <c r="E12191" s="2" t="s">
        <v>17</v>
      </c>
      <c r="F12191" s="2" t="s">
        <v>300</v>
      </c>
      <c r="G12191" s="2" t="s">
        <v>1773</v>
      </c>
      <c r="H12191" s="2" t="s">
        <v>8810</v>
      </c>
      <c r="I12191" s="2">
        <v>5699</v>
      </c>
      <c r="J12191" s="2">
        <v>0</v>
      </c>
      <c r="K12191" s="2">
        <v>47210601</v>
      </c>
      <c r="L12191" s="3">
        <v>45740</v>
      </c>
      <c r="M12191" s="3">
        <v>46244</v>
      </c>
      <c r="N12191" s="2" t="s">
        <v>1393</v>
      </c>
    </row>
    <row r="12192" spans="2:14" x14ac:dyDescent="0.25">
      <c r="B12192" s="2" t="s">
        <v>8808</v>
      </c>
      <c r="C12192" s="2" t="s">
        <v>8809</v>
      </c>
      <c r="D12192" s="2" t="s">
        <v>41</v>
      </c>
      <c r="E12192" s="2" t="s">
        <v>17</v>
      </c>
      <c r="F12192" s="2" t="s">
        <v>300</v>
      </c>
      <c r="G12192" s="2" t="s">
        <v>1773</v>
      </c>
      <c r="H12192" s="2" t="s">
        <v>8810</v>
      </c>
      <c r="I12192" s="2">
        <v>5699</v>
      </c>
      <c r="J12192" s="2">
        <v>0</v>
      </c>
      <c r="K12192" s="2">
        <v>47210602</v>
      </c>
      <c r="L12192" s="3">
        <v>45700</v>
      </c>
      <c r="M12192" s="3">
        <v>46196</v>
      </c>
      <c r="N12192" s="2" t="s">
        <v>1393</v>
      </c>
    </row>
    <row r="12193" spans="2:14" x14ac:dyDescent="0.25">
      <c r="B12193" s="2" t="s">
        <v>8808</v>
      </c>
      <c r="C12193" s="2" t="s">
        <v>8809</v>
      </c>
      <c r="D12193" s="2" t="s">
        <v>41</v>
      </c>
      <c r="E12193" s="2" t="s">
        <v>17</v>
      </c>
      <c r="F12193" s="2" t="s">
        <v>300</v>
      </c>
      <c r="G12193" s="2" t="s">
        <v>1773</v>
      </c>
      <c r="H12193" s="2" t="s">
        <v>8810</v>
      </c>
      <c r="I12193" s="2">
        <v>5699</v>
      </c>
      <c r="J12193" s="2">
        <v>0</v>
      </c>
      <c r="K12193" s="2">
        <v>47210716</v>
      </c>
      <c r="L12193" s="3">
        <v>45694</v>
      </c>
      <c r="M12193" s="3">
        <v>46196</v>
      </c>
      <c r="N12193" s="2" t="s">
        <v>1393</v>
      </c>
    </row>
    <row r="12194" spans="2:14" x14ac:dyDescent="0.25">
      <c r="B12194" s="2" t="s">
        <v>8808</v>
      </c>
      <c r="C12194" s="2" t="s">
        <v>8809</v>
      </c>
      <c r="D12194" s="2" t="s">
        <v>41</v>
      </c>
      <c r="E12194" s="2" t="s">
        <v>17</v>
      </c>
      <c r="F12194" s="2" t="s">
        <v>300</v>
      </c>
      <c r="G12194" s="2" t="s">
        <v>1773</v>
      </c>
      <c r="H12194" s="2" t="s">
        <v>8810</v>
      </c>
      <c r="I12194" s="2">
        <v>5699</v>
      </c>
      <c r="J12194" s="2">
        <v>0</v>
      </c>
      <c r="K12194" s="2">
        <v>47210717</v>
      </c>
      <c r="L12194" s="3">
        <v>45700</v>
      </c>
      <c r="M12194" s="3">
        <v>46196</v>
      </c>
      <c r="N12194" s="2" t="s">
        <v>1393</v>
      </c>
    </row>
    <row r="12195" spans="2:14" x14ac:dyDescent="0.25">
      <c r="B12195" s="2" t="s">
        <v>8808</v>
      </c>
      <c r="C12195" s="2" t="s">
        <v>8809</v>
      </c>
      <c r="D12195" s="2" t="s">
        <v>41</v>
      </c>
      <c r="E12195" s="2" t="s">
        <v>17</v>
      </c>
      <c r="F12195" s="2" t="s">
        <v>300</v>
      </c>
      <c r="G12195" s="2" t="s">
        <v>1773</v>
      </c>
      <c r="H12195" s="2" t="s">
        <v>8810</v>
      </c>
      <c r="I12195" s="2">
        <v>5699</v>
      </c>
      <c r="J12195" s="2">
        <v>0</v>
      </c>
      <c r="K12195" s="2">
        <v>47210826</v>
      </c>
      <c r="L12195" s="3">
        <v>45700</v>
      </c>
      <c r="M12195" s="3">
        <v>46244</v>
      </c>
      <c r="N12195" s="2" t="s">
        <v>1393</v>
      </c>
    </row>
    <row r="12196" spans="2:14" x14ac:dyDescent="0.25">
      <c r="B12196" s="2" t="s">
        <v>8808</v>
      </c>
      <c r="C12196" s="2" t="s">
        <v>8809</v>
      </c>
      <c r="D12196" s="2" t="s">
        <v>41</v>
      </c>
      <c r="E12196" s="2" t="s">
        <v>17</v>
      </c>
      <c r="F12196" s="2" t="s">
        <v>300</v>
      </c>
      <c r="G12196" s="2" t="s">
        <v>1773</v>
      </c>
      <c r="H12196" s="2" t="s">
        <v>8810</v>
      </c>
      <c r="I12196" s="2">
        <v>5699</v>
      </c>
      <c r="J12196" s="2">
        <v>0</v>
      </c>
      <c r="K12196" s="2">
        <v>47220302</v>
      </c>
      <c r="L12196" s="3">
        <v>45700</v>
      </c>
      <c r="M12196" s="3">
        <v>46216</v>
      </c>
      <c r="N12196" s="2" t="s">
        <v>1393</v>
      </c>
    </row>
    <row r="12197" spans="2:14" x14ac:dyDescent="0.25">
      <c r="B12197" s="2" t="s">
        <v>8808</v>
      </c>
      <c r="C12197" s="2" t="s">
        <v>8809</v>
      </c>
      <c r="D12197" s="2" t="s">
        <v>41</v>
      </c>
      <c r="E12197" s="2" t="s">
        <v>17</v>
      </c>
      <c r="F12197" s="2" t="s">
        <v>300</v>
      </c>
      <c r="G12197" s="2" t="s">
        <v>1773</v>
      </c>
      <c r="H12197" s="2" t="s">
        <v>8810</v>
      </c>
      <c r="I12197" s="2">
        <v>5699</v>
      </c>
      <c r="J12197" s="2">
        <v>0</v>
      </c>
      <c r="K12197" s="2">
        <v>47240703</v>
      </c>
      <c r="L12197" s="3">
        <v>45798</v>
      </c>
      <c r="M12197" s="3">
        <v>46324</v>
      </c>
      <c r="N12197" s="2" t="s">
        <v>1393</v>
      </c>
    </row>
    <row r="12198" spans="2:14" x14ac:dyDescent="0.25">
      <c r="B12198" s="2" t="s">
        <v>8808</v>
      </c>
      <c r="C12198" s="2" t="s">
        <v>8809</v>
      </c>
      <c r="D12198" s="2" t="s">
        <v>41</v>
      </c>
      <c r="E12198" s="2" t="s">
        <v>17</v>
      </c>
      <c r="F12198" s="2" t="s">
        <v>300</v>
      </c>
      <c r="G12198" s="2" t="s">
        <v>1773</v>
      </c>
      <c r="H12198" s="2" t="s">
        <v>8810</v>
      </c>
      <c r="I12198" s="2">
        <v>5699</v>
      </c>
      <c r="J12198" s="2">
        <v>0</v>
      </c>
      <c r="K12198" s="2">
        <v>47240704</v>
      </c>
      <c r="L12198" s="3">
        <v>45678</v>
      </c>
      <c r="M12198" s="3">
        <v>46216</v>
      </c>
      <c r="N12198" s="2" t="s">
        <v>1393</v>
      </c>
    </row>
    <row r="12199" spans="2:14" x14ac:dyDescent="0.25">
      <c r="B12199" s="2" t="s">
        <v>8808</v>
      </c>
      <c r="C12199" s="2" t="s">
        <v>8809</v>
      </c>
      <c r="D12199" s="2" t="s">
        <v>41</v>
      </c>
      <c r="E12199" s="2" t="s">
        <v>17</v>
      </c>
      <c r="F12199" s="2" t="s">
        <v>300</v>
      </c>
      <c r="G12199" s="2" t="s">
        <v>1773</v>
      </c>
      <c r="H12199" s="2" t="s">
        <v>8810</v>
      </c>
      <c r="I12199" s="2">
        <v>5699</v>
      </c>
      <c r="J12199" s="2">
        <v>0</v>
      </c>
      <c r="K12199" s="2">
        <v>47240707</v>
      </c>
      <c r="L12199" s="3">
        <v>45694</v>
      </c>
      <c r="M12199" s="3">
        <v>46216</v>
      </c>
      <c r="N12199" s="2" t="s">
        <v>1393</v>
      </c>
    </row>
    <row r="12200" spans="2:14" x14ac:dyDescent="0.25">
      <c r="B12200" s="2" t="s">
        <v>8808</v>
      </c>
      <c r="C12200" s="2" t="s">
        <v>8809</v>
      </c>
      <c r="D12200" s="2" t="s">
        <v>41</v>
      </c>
      <c r="E12200" s="2" t="s">
        <v>17</v>
      </c>
      <c r="F12200" s="2" t="s">
        <v>300</v>
      </c>
      <c r="G12200" s="2" t="s">
        <v>1773</v>
      </c>
      <c r="H12200" s="2" t="s">
        <v>8810</v>
      </c>
      <c r="I12200" s="2">
        <v>5699</v>
      </c>
      <c r="J12200" s="2">
        <v>0</v>
      </c>
      <c r="K12200" s="2">
        <v>47240709</v>
      </c>
      <c r="L12200" s="3">
        <v>45694</v>
      </c>
      <c r="M12200" s="3">
        <v>46210</v>
      </c>
      <c r="N12200" s="2" t="s">
        <v>1393</v>
      </c>
    </row>
    <row r="12201" spans="2:14" x14ac:dyDescent="0.25">
      <c r="B12201" s="2" t="s">
        <v>8808</v>
      </c>
      <c r="C12201" s="2" t="s">
        <v>8809</v>
      </c>
      <c r="D12201" s="2" t="s">
        <v>41</v>
      </c>
      <c r="E12201" s="2" t="s">
        <v>17</v>
      </c>
      <c r="F12201" s="2" t="s">
        <v>300</v>
      </c>
      <c r="G12201" s="2" t="s">
        <v>1773</v>
      </c>
      <c r="H12201" s="2" t="s">
        <v>8810</v>
      </c>
      <c r="I12201" s="2">
        <v>5699</v>
      </c>
      <c r="J12201" s="2">
        <v>0</v>
      </c>
      <c r="K12201" s="2">
        <v>47240709</v>
      </c>
      <c r="L12201" s="3">
        <v>45700</v>
      </c>
      <c r="M12201" s="3">
        <v>46210</v>
      </c>
      <c r="N12201" s="2" t="s">
        <v>1393</v>
      </c>
    </row>
    <row r="12202" spans="2:14" x14ac:dyDescent="0.25">
      <c r="B12202" s="2" t="s">
        <v>8808</v>
      </c>
      <c r="C12202" s="2" t="s">
        <v>8809</v>
      </c>
      <c r="D12202" s="2" t="s">
        <v>41</v>
      </c>
      <c r="E12202" s="2" t="s">
        <v>17</v>
      </c>
      <c r="F12202" s="2" t="s">
        <v>300</v>
      </c>
      <c r="G12202" s="2" t="s">
        <v>1773</v>
      </c>
      <c r="H12202" s="2" t="s">
        <v>8810</v>
      </c>
      <c r="I12202" s="2">
        <v>5699</v>
      </c>
      <c r="J12202" s="2">
        <v>0</v>
      </c>
      <c r="K12202" s="2">
        <v>47240818</v>
      </c>
      <c r="L12202" s="3">
        <v>45722</v>
      </c>
      <c r="M12202" s="3">
        <v>46244</v>
      </c>
      <c r="N12202" s="2" t="s">
        <v>1393</v>
      </c>
    </row>
    <row r="12203" spans="2:14" x14ac:dyDescent="0.25">
      <c r="B12203" s="2" t="s">
        <v>8808</v>
      </c>
      <c r="C12203" s="2" t="s">
        <v>8809</v>
      </c>
      <c r="D12203" s="2" t="s">
        <v>41</v>
      </c>
      <c r="E12203" s="2" t="s">
        <v>17</v>
      </c>
      <c r="F12203" s="2" t="s">
        <v>300</v>
      </c>
      <c r="G12203" s="2" t="s">
        <v>1773</v>
      </c>
      <c r="H12203" s="2" t="s">
        <v>8810</v>
      </c>
      <c r="I12203" s="2">
        <v>5699</v>
      </c>
      <c r="J12203" s="2">
        <v>0</v>
      </c>
      <c r="K12203" s="2">
        <v>47240919</v>
      </c>
      <c r="L12203" s="3">
        <v>45694</v>
      </c>
      <c r="M12203" s="3">
        <v>46223</v>
      </c>
      <c r="N12203" s="2" t="s">
        <v>1393</v>
      </c>
    </row>
    <row r="12204" spans="2:14" x14ac:dyDescent="0.25">
      <c r="B12204" s="2" t="s">
        <v>8808</v>
      </c>
      <c r="C12204" s="2" t="s">
        <v>8809</v>
      </c>
      <c r="D12204" s="2" t="s">
        <v>41</v>
      </c>
      <c r="E12204" s="2" t="s">
        <v>17</v>
      </c>
      <c r="F12204" s="2" t="s">
        <v>300</v>
      </c>
      <c r="G12204" s="2" t="s">
        <v>1773</v>
      </c>
      <c r="H12204" s="2" t="s">
        <v>8810</v>
      </c>
      <c r="I12204" s="2">
        <v>5699</v>
      </c>
      <c r="J12204" s="2">
        <v>0</v>
      </c>
      <c r="K12204" s="2">
        <v>47240920</v>
      </c>
      <c r="L12204" s="3">
        <v>45694</v>
      </c>
      <c r="M12204" s="3">
        <v>46223</v>
      </c>
      <c r="N12204" s="2" t="s">
        <v>1393</v>
      </c>
    </row>
    <row r="12205" spans="2:14" x14ac:dyDescent="0.25">
      <c r="B12205" s="2" t="s">
        <v>8808</v>
      </c>
      <c r="C12205" s="2" t="s">
        <v>8809</v>
      </c>
      <c r="D12205" s="2" t="s">
        <v>41</v>
      </c>
      <c r="E12205" s="2" t="s">
        <v>17</v>
      </c>
      <c r="F12205" s="2" t="s">
        <v>300</v>
      </c>
      <c r="G12205" s="2" t="s">
        <v>1773</v>
      </c>
      <c r="H12205" s="2" t="s">
        <v>8810</v>
      </c>
      <c r="I12205" s="2">
        <v>5699</v>
      </c>
      <c r="J12205" s="2">
        <v>0</v>
      </c>
      <c r="K12205" s="2">
        <v>47240921</v>
      </c>
      <c r="L12205" s="3">
        <v>45694</v>
      </c>
      <c r="M12205" s="3">
        <v>46237</v>
      </c>
      <c r="N12205" s="2" t="s">
        <v>1393</v>
      </c>
    </row>
    <row r="12206" spans="2:14" x14ac:dyDescent="0.25">
      <c r="B12206" s="2" t="s">
        <v>8808</v>
      </c>
      <c r="C12206" s="2" t="s">
        <v>8809</v>
      </c>
      <c r="D12206" s="2" t="s">
        <v>41</v>
      </c>
      <c r="E12206" s="2" t="s">
        <v>17</v>
      </c>
      <c r="F12206" s="2" t="s">
        <v>300</v>
      </c>
      <c r="G12206" s="2" t="s">
        <v>1773</v>
      </c>
      <c r="H12206" s="2" t="s">
        <v>8810</v>
      </c>
      <c r="I12206" s="2">
        <v>5699</v>
      </c>
      <c r="J12206" s="2">
        <v>0</v>
      </c>
      <c r="K12206" s="2">
        <v>47240922</v>
      </c>
      <c r="L12206" s="3">
        <v>45682</v>
      </c>
      <c r="M12206" s="3">
        <v>46205</v>
      </c>
      <c r="N12206" s="2" t="s">
        <v>1393</v>
      </c>
    </row>
    <row r="12207" spans="2:14" x14ac:dyDescent="0.25">
      <c r="B12207" s="2" t="s">
        <v>8808</v>
      </c>
      <c r="C12207" s="2" t="s">
        <v>8809</v>
      </c>
      <c r="D12207" s="2" t="s">
        <v>41</v>
      </c>
      <c r="E12207" s="2" t="s">
        <v>17</v>
      </c>
      <c r="F12207" s="2" t="s">
        <v>300</v>
      </c>
      <c r="G12207" s="2" t="s">
        <v>1773</v>
      </c>
      <c r="H12207" s="2" t="s">
        <v>8810</v>
      </c>
      <c r="I12207" s="2">
        <v>5699</v>
      </c>
      <c r="J12207" s="2">
        <v>0</v>
      </c>
      <c r="K12207" s="2">
        <v>47240923</v>
      </c>
      <c r="L12207" s="3">
        <v>45682</v>
      </c>
      <c r="M12207" s="3">
        <v>46223</v>
      </c>
      <c r="N12207" s="2" t="s">
        <v>1393</v>
      </c>
    </row>
    <row r="12208" spans="2:14" x14ac:dyDescent="0.25">
      <c r="B12208" s="2" t="s">
        <v>8808</v>
      </c>
      <c r="C12208" s="2" t="s">
        <v>8809</v>
      </c>
      <c r="D12208" s="2" t="s">
        <v>41</v>
      </c>
      <c r="E12208" s="2" t="s">
        <v>17</v>
      </c>
      <c r="F12208" s="2" t="s">
        <v>300</v>
      </c>
      <c r="G12208" s="2" t="s">
        <v>1773</v>
      </c>
      <c r="H12208" s="2" t="s">
        <v>8810</v>
      </c>
      <c r="I12208" s="2">
        <v>5699</v>
      </c>
      <c r="J12208" s="2">
        <v>0</v>
      </c>
      <c r="K12208" s="2">
        <v>47250601</v>
      </c>
      <c r="L12208" s="3">
        <v>45861</v>
      </c>
      <c r="M12208" s="3">
        <v>46396</v>
      </c>
      <c r="N12208" s="2" t="s">
        <v>1393</v>
      </c>
    </row>
    <row r="12209" spans="2:14" x14ac:dyDescent="0.25">
      <c r="B12209" s="2" t="s">
        <v>8808</v>
      </c>
      <c r="C12209" s="2" t="s">
        <v>8809</v>
      </c>
      <c r="D12209" s="2" t="s">
        <v>41</v>
      </c>
      <c r="E12209" s="2" t="s">
        <v>17</v>
      </c>
      <c r="F12209" s="2" t="s">
        <v>300</v>
      </c>
      <c r="G12209" s="2" t="s">
        <v>1773</v>
      </c>
      <c r="H12209" s="2" t="s">
        <v>8810</v>
      </c>
      <c r="I12209" s="2">
        <v>5699</v>
      </c>
      <c r="J12209" s="2">
        <v>4456</v>
      </c>
      <c r="K12209" s="2">
        <v>47250601</v>
      </c>
      <c r="L12209" s="3">
        <v>46134</v>
      </c>
      <c r="M12209" s="3">
        <v>46611</v>
      </c>
      <c r="N12209" s="2" t="s">
        <v>1393</v>
      </c>
    </row>
    <row r="12210" spans="2:14" x14ac:dyDescent="0.25">
      <c r="B12210" s="2" t="s">
        <v>8808</v>
      </c>
      <c r="C12210" s="2" t="s">
        <v>8809</v>
      </c>
      <c r="D12210" s="2" t="s">
        <v>41</v>
      </c>
      <c r="E12210" s="2" t="s">
        <v>17</v>
      </c>
      <c r="F12210" s="2" t="s">
        <v>300</v>
      </c>
      <c r="G12210" s="2" t="s">
        <v>1773</v>
      </c>
      <c r="H12210" s="2" t="s">
        <v>8810</v>
      </c>
      <c r="I12210" s="2">
        <v>5699</v>
      </c>
      <c r="J12210" s="2">
        <v>0</v>
      </c>
      <c r="K12210" s="2">
        <v>47250703</v>
      </c>
      <c r="L12210" s="3">
        <v>45853</v>
      </c>
      <c r="M12210" s="3">
        <v>46394</v>
      </c>
      <c r="N12210" s="2" t="s">
        <v>1393</v>
      </c>
    </row>
    <row r="12211" spans="2:14" x14ac:dyDescent="0.25">
      <c r="B12211" s="2" t="s">
        <v>8808</v>
      </c>
      <c r="C12211" s="2" t="s">
        <v>8809</v>
      </c>
      <c r="D12211" s="2" t="s">
        <v>41</v>
      </c>
      <c r="E12211" s="2" t="s">
        <v>17</v>
      </c>
      <c r="F12211" s="2" t="s">
        <v>300</v>
      </c>
      <c r="G12211" s="2" t="s">
        <v>1773</v>
      </c>
      <c r="H12211" s="2" t="s">
        <v>8810</v>
      </c>
      <c r="I12211" s="2">
        <v>5699</v>
      </c>
      <c r="J12211" s="2">
        <v>0</v>
      </c>
      <c r="K12211" s="2">
        <v>47250703</v>
      </c>
      <c r="L12211" s="3">
        <v>45854</v>
      </c>
      <c r="M12211" s="3">
        <v>46401</v>
      </c>
      <c r="N12211" s="2" t="s">
        <v>1393</v>
      </c>
    </row>
    <row r="12212" spans="2:14" x14ac:dyDescent="0.25">
      <c r="B12212" s="2" t="s">
        <v>8808</v>
      </c>
      <c r="C12212" s="2" t="s">
        <v>8809</v>
      </c>
      <c r="D12212" s="2" t="s">
        <v>41</v>
      </c>
      <c r="E12212" s="2" t="s">
        <v>17</v>
      </c>
      <c r="F12212" s="2" t="s">
        <v>300</v>
      </c>
      <c r="G12212" s="2" t="s">
        <v>1773</v>
      </c>
      <c r="H12212" s="2" t="s">
        <v>8810</v>
      </c>
      <c r="I12212" s="2">
        <v>5699</v>
      </c>
      <c r="J12212" s="2">
        <v>0</v>
      </c>
      <c r="K12212" s="2">
        <v>47250704</v>
      </c>
      <c r="L12212" s="3">
        <v>45859</v>
      </c>
      <c r="M12212" s="3">
        <v>46401</v>
      </c>
      <c r="N12212" s="2" t="s">
        <v>1393</v>
      </c>
    </row>
    <row r="12213" spans="2:14" x14ac:dyDescent="0.25">
      <c r="B12213" s="2" t="s">
        <v>8808</v>
      </c>
      <c r="C12213" s="2" t="s">
        <v>8809</v>
      </c>
      <c r="D12213" s="2" t="s">
        <v>41</v>
      </c>
      <c r="E12213" s="2" t="s">
        <v>17</v>
      </c>
      <c r="F12213" s="2" t="s">
        <v>300</v>
      </c>
      <c r="G12213" s="2" t="s">
        <v>1773</v>
      </c>
      <c r="H12213" s="2" t="s">
        <v>8810</v>
      </c>
      <c r="I12213" s="2">
        <v>5699</v>
      </c>
      <c r="J12213" s="2">
        <v>0</v>
      </c>
      <c r="K12213" s="2">
        <v>47250705</v>
      </c>
      <c r="L12213" s="3">
        <v>45853</v>
      </c>
      <c r="M12213" s="3">
        <v>46394</v>
      </c>
      <c r="N12213" s="2" t="s">
        <v>1393</v>
      </c>
    </row>
    <row r="12214" spans="2:14" x14ac:dyDescent="0.25">
      <c r="B12214" s="2" t="s">
        <v>8808</v>
      </c>
      <c r="C12214" s="2" t="s">
        <v>8809</v>
      </c>
      <c r="D12214" s="2" t="s">
        <v>41</v>
      </c>
      <c r="E12214" s="2" t="s">
        <v>17</v>
      </c>
      <c r="F12214" s="2" t="s">
        <v>300</v>
      </c>
      <c r="G12214" s="2" t="s">
        <v>1773</v>
      </c>
      <c r="H12214" s="2" t="s">
        <v>8810</v>
      </c>
      <c r="I12214" s="2">
        <v>5699</v>
      </c>
      <c r="J12214" s="2">
        <v>0</v>
      </c>
      <c r="K12214" s="2">
        <v>47250707</v>
      </c>
      <c r="L12214" s="3">
        <v>45967</v>
      </c>
      <c r="M12214" s="3">
        <v>46470</v>
      </c>
      <c r="N12214" s="2" t="s">
        <v>1393</v>
      </c>
    </row>
    <row r="12215" spans="2:14" x14ac:dyDescent="0.25">
      <c r="B12215" s="2" t="s">
        <v>8808</v>
      </c>
      <c r="C12215" s="2" t="s">
        <v>8809</v>
      </c>
      <c r="D12215" s="2" t="s">
        <v>41</v>
      </c>
      <c r="E12215" s="2" t="s">
        <v>17</v>
      </c>
      <c r="F12215" s="2" t="s">
        <v>300</v>
      </c>
      <c r="G12215" s="2" t="s">
        <v>1773</v>
      </c>
      <c r="H12215" s="2" t="s">
        <v>8810</v>
      </c>
      <c r="I12215" s="2">
        <v>5699</v>
      </c>
      <c r="J12215" s="2">
        <v>0</v>
      </c>
      <c r="K12215" s="2">
        <v>47250712</v>
      </c>
      <c r="L12215" s="3">
        <v>45967</v>
      </c>
      <c r="M12215" s="3">
        <v>46470</v>
      </c>
      <c r="N12215" s="2" t="s">
        <v>1393</v>
      </c>
    </row>
    <row r="12216" spans="2:14" x14ac:dyDescent="0.25">
      <c r="B12216" s="2" t="s">
        <v>8808</v>
      </c>
      <c r="C12216" s="2" t="s">
        <v>8809</v>
      </c>
      <c r="D12216" s="2" t="s">
        <v>41</v>
      </c>
      <c r="E12216" s="2" t="s">
        <v>17</v>
      </c>
      <c r="F12216" s="2" t="s">
        <v>300</v>
      </c>
      <c r="G12216" s="2" t="s">
        <v>1773</v>
      </c>
      <c r="H12216" s="2" t="s">
        <v>8810</v>
      </c>
      <c r="I12216" s="2">
        <v>5699</v>
      </c>
      <c r="J12216" s="2">
        <v>0</v>
      </c>
      <c r="K12216" s="2">
        <v>47250713</v>
      </c>
      <c r="L12216" s="3">
        <v>45967</v>
      </c>
      <c r="M12216" s="3">
        <v>46470</v>
      </c>
      <c r="N12216" s="2" t="s">
        <v>1393</v>
      </c>
    </row>
    <row r="12217" spans="2:14" x14ac:dyDescent="0.25">
      <c r="B12217" s="2" t="s">
        <v>8808</v>
      </c>
      <c r="C12217" s="2" t="s">
        <v>8809</v>
      </c>
      <c r="D12217" s="2" t="s">
        <v>41</v>
      </c>
      <c r="E12217" s="2" t="s">
        <v>17</v>
      </c>
      <c r="F12217" s="2" t="s">
        <v>300</v>
      </c>
      <c r="G12217" s="2" t="s">
        <v>1773</v>
      </c>
      <c r="H12217" s="2" t="s">
        <v>8810</v>
      </c>
      <c r="I12217" s="2">
        <v>5699</v>
      </c>
      <c r="J12217" s="2">
        <v>0</v>
      </c>
      <c r="K12217" s="2">
        <v>47250718</v>
      </c>
      <c r="L12217" s="3">
        <v>45967</v>
      </c>
      <c r="M12217" s="3">
        <v>46497</v>
      </c>
      <c r="N12217" s="2" t="s">
        <v>1393</v>
      </c>
    </row>
    <row r="12218" spans="2:14" x14ac:dyDescent="0.25">
      <c r="B12218" s="2" t="s">
        <v>8808</v>
      </c>
      <c r="C12218" s="2" t="s">
        <v>8809</v>
      </c>
      <c r="D12218" s="2" t="s">
        <v>41</v>
      </c>
      <c r="E12218" s="2" t="s">
        <v>17</v>
      </c>
      <c r="F12218" s="2" t="s">
        <v>300</v>
      </c>
      <c r="G12218" s="2" t="s">
        <v>1773</v>
      </c>
      <c r="H12218" s="2" t="s">
        <v>8810</v>
      </c>
      <c r="I12218" s="2">
        <v>5699</v>
      </c>
      <c r="J12218" s="2">
        <v>1200</v>
      </c>
      <c r="K12218" s="2">
        <v>4726050015</v>
      </c>
      <c r="L12218" s="3">
        <v>46197</v>
      </c>
      <c r="M12218" s="3">
        <v>46729</v>
      </c>
      <c r="N12218" s="2" t="s">
        <v>1393</v>
      </c>
    </row>
    <row r="12219" spans="2:14" x14ac:dyDescent="0.25">
      <c r="B12219" s="2" t="s">
        <v>8808</v>
      </c>
      <c r="C12219" s="2" t="s">
        <v>8809</v>
      </c>
      <c r="D12219" s="2" t="s">
        <v>41</v>
      </c>
      <c r="E12219" s="2" t="s">
        <v>17</v>
      </c>
      <c r="F12219" s="2" t="s">
        <v>300</v>
      </c>
      <c r="G12219" s="2" t="s">
        <v>1773</v>
      </c>
      <c r="H12219" s="2" t="s">
        <v>8810</v>
      </c>
      <c r="I12219" s="2">
        <v>5699</v>
      </c>
      <c r="J12219" s="2">
        <v>0</v>
      </c>
      <c r="K12219" s="2" t="s">
        <v>470</v>
      </c>
      <c r="L12219" s="2" t="s">
        <v>30</v>
      </c>
      <c r="M12219" s="2" t="s">
        <v>30</v>
      </c>
      <c r="N12219" s="2" t="s">
        <v>1393</v>
      </c>
    </row>
    <row r="12220" spans="2:14" hidden="1" x14ac:dyDescent="0.25">
      <c r="B12220" s="2" t="s">
        <v>8811</v>
      </c>
      <c r="C12220" s="2" t="s">
        <v>8812</v>
      </c>
      <c r="D12220" s="2" t="s">
        <v>41</v>
      </c>
      <c r="E12220" s="2" t="s">
        <v>233</v>
      </c>
      <c r="F12220" s="2" t="s">
        <v>300</v>
      </c>
      <c r="G12220" s="2" t="s">
        <v>1773</v>
      </c>
      <c r="H12220" s="2" t="s">
        <v>8813</v>
      </c>
      <c r="I12220" s="2">
        <v>0</v>
      </c>
      <c r="J12220" s="2">
        <v>0</v>
      </c>
      <c r="K12220" s="2" t="s">
        <v>303</v>
      </c>
      <c r="L12220" s="3">
        <v>44958</v>
      </c>
      <c r="M12220" s="3">
        <v>43830</v>
      </c>
      <c r="N12220" s="2" t="s">
        <v>560</v>
      </c>
    </row>
    <row r="12221" spans="2:14" x14ac:dyDescent="0.25">
      <c r="B12221" s="2" t="s">
        <v>8814</v>
      </c>
      <c r="C12221" s="2" t="s">
        <v>8815</v>
      </c>
      <c r="D12221" s="2" t="s">
        <v>41</v>
      </c>
      <c r="E12221" s="2" t="s">
        <v>17</v>
      </c>
      <c r="F12221" s="2" t="s">
        <v>300</v>
      </c>
      <c r="G12221" s="2" t="s">
        <v>1773</v>
      </c>
      <c r="H12221" s="2" t="s">
        <v>8816</v>
      </c>
      <c r="I12221" s="2">
        <v>112</v>
      </c>
      <c r="J12221" s="2">
        <v>0</v>
      </c>
      <c r="K12221" s="2" t="s">
        <v>3171</v>
      </c>
      <c r="L12221" s="3">
        <v>45822</v>
      </c>
      <c r="M12221" s="3">
        <v>46327</v>
      </c>
      <c r="N12221" s="2" t="s">
        <v>560</v>
      </c>
    </row>
    <row r="12222" spans="2:14" x14ac:dyDescent="0.25">
      <c r="B12222" s="2" t="s">
        <v>8814</v>
      </c>
      <c r="C12222" s="2" t="s">
        <v>8815</v>
      </c>
      <c r="D12222" s="2" t="s">
        <v>41</v>
      </c>
      <c r="E12222" s="2" t="s">
        <v>17</v>
      </c>
      <c r="F12222" s="2" t="s">
        <v>300</v>
      </c>
      <c r="G12222" s="2" t="s">
        <v>1773</v>
      </c>
      <c r="H12222" s="2" t="s">
        <v>8816</v>
      </c>
      <c r="I12222" s="2">
        <v>112</v>
      </c>
      <c r="J12222" s="2">
        <v>112</v>
      </c>
      <c r="K12222" s="2" t="s">
        <v>3165</v>
      </c>
      <c r="L12222" s="3">
        <v>46122</v>
      </c>
      <c r="M12222" s="3">
        <v>46622</v>
      </c>
      <c r="N12222" s="2" t="s">
        <v>560</v>
      </c>
    </row>
    <row r="12223" spans="2:14" hidden="1" x14ac:dyDescent="0.25">
      <c r="B12223" s="2" t="s">
        <v>8817</v>
      </c>
      <c r="C12223" s="2" t="s">
        <v>8818</v>
      </c>
      <c r="D12223" s="2" t="s">
        <v>41</v>
      </c>
      <c r="E12223" s="2" t="s">
        <v>233</v>
      </c>
      <c r="F12223" s="2" t="s">
        <v>300</v>
      </c>
      <c r="G12223" s="2" t="s">
        <v>1773</v>
      </c>
      <c r="H12223" s="2" t="s">
        <v>8819</v>
      </c>
      <c r="I12223" s="2">
        <v>0</v>
      </c>
      <c r="J12223" s="2">
        <v>0</v>
      </c>
      <c r="K12223" s="2">
        <v>813339</v>
      </c>
      <c r="L12223" s="3">
        <v>44958</v>
      </c>
      <c r="M12223" s="3">
        <v>44713</v>
      </c>
      <c r="N12223" s="2" t="s">
        <v>560</v>
      </c>
    </row>
    <row r="12224" spans="2:14" x14ac:dyDescent="0.25">
      <c r="B12224" s="2" t="s">
        <v>8820</v>
      </c>
      <c r="C12224" s="2" t="s">
        <v>8821</v>
      </c>
      <c r="D12224" s="2" t="s">
        <v>41</v>
      </c>
      <c r="E12224" s="2" t="s">
        <v>17</v>
      </c>
      <c r="F12224" s="2" t="s">
        <v>300</v>
      </c>
      <c r="G12224" s="2" t="s">
        <v>1773</v>
      </c>
      <c r="H12224" s="2" t="s">
        <v>8822</v>
      </c>
      <c r="I12224" s="2">
        <v>0</v>
      </c>
      <c r="J12224" s="2">
        <v>0</v>
      </c>
      <c r="K12224" s="2">
        <v>130022501</v>
      </c>
      <c r="L12224" s="3">
        <v>45701</v>
      </c>
      <c r="M12224" s="3">
        <v>46245</v>
      </c>
      <c r="N12224" s="2" t="s">
        <v>1393</v>
      </c>
    </row>
    <row r="12225" spans="2:14" x14ac:dyDescent="0.25">
      <c r="B12225" s="2" t="s">
        <v>8820</v>
      </c>
      <c r="C12225" s="2" t="s">
        <v>8821</v>
      </c>
      <c r="D12225" s="2" t="s">
        <v>41</v>
      </c>
      <c r="E12225" s="2" t="s">
        <v>17</v>
      </c>
      <c r="F12225" s="2" t="s">
        <v>300</v>
      </c>
      <c r="G12225" s="2" t="s">
        <v>1773</v>
      </c>
      <c r="H12225" s="2" t="s">
        <v>8822</v>
      </c>
      <c r="I12225" s="2">
        <v>0</v>
      </c>
      <c r="J12225" s="2">
        <v>0</v>
      </c>
      <c r="K12225" s="2">
        <v>130022502</v>
      </c>
      <c r="L12225" s="3">
        <v>45708</v>
      </c>
      <c r="M12225" s="3">
        <v>46245</v>
      </c>
      <c r="N12225" s="2" t="s">
        <v>1393</v>
      </c>
    </row>
    <row r="12226" spans="2:14" x14ac:dyDescent="0.25">
      <c r="B12226" s="2" t="s">
        <v>8820</v>
      </c>
      <c r="C12226" s="2" t="s">
        <v>8821</v>
      </c>
      <c r="D12226" s="2" t="s">
        <v>41</v>
      </c>
      <c r="E12226" s="2" t="s">
        <v>17</v>
      </c>
      <c r="F12226" s="2" t="s">
        <v>300</v>
      </c>
      <c r="G12226" s="2" t="s">
        <v>1773</v>
      </c>
      <c r="H12226" s="2" t="s">
        <v>8822</v>
      </c>
      <c r="I12226" s="2">
        <v>0</v>
      </c>
      <c r="J12226" s="2">
        <v>0</v>
      </c>
      <c r="K12226" s="2">
        <v>130022504</v>
      </c>
      <c r="L12226" s="3">
        <v>45708</v>
      </c>
      <c r="M12226" s="3">
        <v>46252</v>
      </c>
      <c r="N12226" s="2" t="s">
        <v>1393</v>
      </c>
    </row>
    <row r="12227" spans="2:14" x14ac:dyDescent="0.25">
      <c r="B12227" s="2" t="s">
        <v>8820</v>
      </c>
      <c r="C12227" s="2" t="s">
        <v>8821</v>
      </c>
      <c r="D12227" s="2" t="s">
        <v>41</v>
      </c>
      <c r="E12227" s="2" t="s">
        <v>17</v>
      </c>
      <c r="F12227" s="2" t="s">
        <v>300</v>
      </c>
      <c r="G12227" s="2" t="s">
        <v>1773</v>
      </c>
      <c r="H12227" s="2" t="s">
        <v>8822</v>
      </c>
      <c r="I12227" s="2">
        <v>0</v>
      </c>
      <c r="J12227" s="2">
        <v>0</v>
      </c>
      <c r="K12227" s="2">
        <v>130022506</v>
      </c>
      <c r="L12227" s="3">
        <v>45716</v>
      </c>
      <c r="M12227" s="3">
        <v>46258</v>
      </c>
      <c r="N12227" s="2" t="s">
        <v>1393</v>
      </c>
    </row>
    <row r="12228" spans="2:14" x14ac:dyDescent="0.25">
      <c r="B12228" s="2" t="s">
        <v>8820</v>
      </c>
      <c r="C12228" s="2" t="s">
        <v>8821</v>
      </c>
      <c r="D12228" s="2" t="s">
        <v>41</v>
      </c>
      <c r="E12228" s="2" t="s">
        <v>17</v>
      </c>
      <c r="F12228" s="2" t="s">
        <v>300</v>
      </c>
      <c r="G12228" s="2" t="s">
        <v>1773</v>
      </c>
      <c r="H12228" s="2" t="s">
        <v>8822</v>
      </c>
      <c r="I12228" s="2">
        <v>0</v>
      </c>
      <c r="J12228" s="2">
        <v>0</v>
      </c>
      <c r="K12228" s="2">
        <v>130022507</v>
      </c>
      <c r="L12228" s="3">
        <v>45716</v>
      </c>
      <c r="M12228" s="3">
        <v>46260</v>
      </c>
      <c r="N12228" s="2" t="s">
        <v>1393</v>
      </c>
    </row>
    <row r="12229" spans="2:14" x14ac:dyDescent="0.25">
      <c r="B12229" s="2" t="s">
        <v>8820</v>
      </c>
      <c r="C12229" s="2" t="s">
        <v>8821</v>
      </c>
      <c r="D12229" s="2" t="s">
        <v>41</v>
      </c>
      <c r="E12229" s="2" t="s">
        <v>17</v>
      </c>
      <c r="F12229" s="2" t="s">
        <v>300</v>
      </c>
      <c r="G12229" s="2" t="s">
        <v>1773</v>
      </c>
      <c r="H12229" s="2" t="s">
        <v>8822</v>
      </c>
      <c r="I12229" s="2">
        <v>0</v>
      </c>
      <c r="J12229" s="2">
        <v>0</v>
      </c>
      <c r="K12229" s="2">
        <v>130022604</v>
      </c>
      <c r="L12229" s="3">
        <v>46087</v>
      </c>
      <c r="M12229" s="3">
        <v>46632</v>
      </c>
      <c r="N12229" s="2" t="s">
        <v>1393</v>
      </c>
    </row>
    <row r="12230" spans="2:14" x14ac:dyDescent="0.25">
      <c r="B12230" s="2" t="s">
        <v>8820</v>
      </c>
      <c r="C12230" s="2" t="s">
        <v>8821</v>
      </c>
      <c r="D12230" s="2" t="s">
        <v>41</v>
      </c>
      <c r="E12230" s="2" t="s">
        <v>17</v>
      </c>
      <c r="F12230" s="2" t="s">
        <v>300</v>
      </c>
      <c r="G12230" s="2" t="s">
        <v>1773</v>
      </c>
      <c r="H12230" s="2" t="s">
        <v>8822</v>
      </c>
      <c r="I12230" s="2">
        <v>0</v>
      </c>
      <c r="J12230" s="2">
        <v>0</v>
      </c>
      <c r="K12230" s="2">
        <v>130032510</v>
      </c>
      <c r="L12230" s="3">
        <v>45726</v>
      </c>
      <c r="M12230" s="3">
        <v>46272</v>
      </c>
      <c r="N12230" s="2" t="s">
        <v>1393</v>
      </c>
    </row>
    <row r="12231" spans="2:14" x14ac:dyDescent="0.25">
      <c r="B12231" s="2" t="s">
        <v>8820</v>
      </c>
      <c r="C12231" s="2" t="s">
        <v>8821</v>
      </c>
      <c r="D12231" s="2" t="s">
        <v>41</v>
      </c>
      <c r="E12231" s="2" t="s">
        <v>17</v>
      </c>
      <c r="F12231" s="2" t="s">
        <v>300</v>
      </c>
      <c r="G12231" s="2" t="s">
        <v>1773</v>
      </c>
      <c r="H12231" s="2" t="s">
        <v>8822</v>
      </c>
      <c r="I12231" s="2">
        <v>0</v>
      </c>
      <c r="J12231" s="2">
        <v>0</v>
      </c>
      <c r="K12231" s="2">
        <v>130032511</v>
      </c>
      <c r="L12231" s="3">
        <v>45755</v>
      </c>
      <c r="M12231" s="3">
        <v>46289</v>
      </c>
      <c r="N12231" s="2" t="s">
        <v>1393</v>
      </c>
    </row>
    <row r="12232" spans="2:14" x14ac:dyDescent="0.25">
      <c r="B12232" s="2" t="s">
        <v>8820</v>
      </c>
      <c r="C12232" s="2" t="s">
        <v>8821</v>
      </c>
      <c r="D12232" s="2" t="s">
        <v>41</v>
      </c>
      <c r="E12232" s="2" t="s">
        <v>17</v>
      </c>
      <c r="F12232" s="2" t="s">
        <v>300</v>
      </c>
      <c r="G12232" s="2" t="s">
        <v>1773</v>
      </c>
      <c r="H12232" s="2" t="s">
        <v>8822</v>
      </c>
      <c r="I12232" s="2">
        <v>0</v>
      </c>
      <c r="J12232" s="2">
        <v>0</v>
      </c>
      <c r="K12232" s="2">
        <v>130032512</v>
      </c>
      <c r="L12232" s="3">
        <v>45743</v>
      </c>
      <c r="M12232" s="3">
        <v>46289</v>
      </c>
      <c r="N12232" s="2" t="s">
        <v>1393</v>
      </c>
    </row>
    <row r="12233" spans="2:14" x14ac:dyDescent="0.25">
      <c r="B12233" s="2" t="s">
        <v>8820</v>
      </c>
      <c r="C12233" s="2" t="s">
        <v>8821</v>
      </c>
      <c r="D12233" s="2" t="s">
        <v>41</v>
      </c>
      <c r="E12233" s="2" t="s">
        <v>17</v>
      </c>
      <c r="F12233" s="2" t="s">
        <v>300</v>
      </c>
      <c r="G12233" s="2" t="s">
        <v>1773</v>
      </c>
      <c r="H12233" s="2" t="s">
        <v>8822</v>
      </c>
      <c r="I12233" s="2">
        <v>0</v>
      </c>
      <c r="J12233" s="2">
        <v>0</v>
      </c>
      <c r="K12233" s="2">
        <v>130042523</v>
      </c>
      <c r="L12233" s="3">
        <v>45764</v>
      </c>
      <c r="M12233" s="3">
        <v>46307</v>
      </c>
      <c r="N12233" s="2" t="s">
        <v>1393</v>
      </c>
    </row>
    <row r="12234" spans="2:14" x14ac:dyDescent="0.25">
      <c r="B12234" s="2" t="s">
        <v>8820</v>
      </c>
      <c r="C12234" s="2" t="s">
        <v>8821</v>
      </c>
      <c r="D12234" s="2" t="s">
        <v>41</v>
      </c>
      <c r="E12234" s="2" t="s">
        <v>17</v>
      </c>
      <c r="F12234" s="2" t="s">
        <v>300</v>
      </c>
      <c r="G12234" s="2" t="s">
        <v>1773</v>
      </c>
      <c r="H12234" s="2" t="s">
        <v>8822</v>
      </c>
      <c r="I12234" s="2">
        <v>0</v>
      </c>
      <c r="J12234" s="2">
        <v>0</v>
      </c>
      <c r="K12234" s="2">
        <v>130042524</v>
      </c>
      <c r="L12234" s="3">
        <v>45764</v>
      </c>
      <c r="M12234" s="3">
        <v>46309</v>
      </c>
      <c r="N12234" s="2" t="s">
        <v>1393</v>
      </c>
    </row>
    <row r="12235" spans="2:14" x14ac:dyDescent="0.25">
      <c r="B12235" s="2" t="s">
        <v>8820</v>
      </c>
      <c r="C12235" s="2" t="s">
        <v>8821</v>
      </c>
      <c r="D12235" s="2" t="s">
        <v>41</v>
      </c>
      <c r="E12235" s="2" t="s">
        <v>17</v>
      </c>
      <c r="F12235" s="2" t="s">
        <v>300</v>
      </c>
      <c r="G12235" s="2" t="s">
        <v>1773</v>
      </c>
      <c r="H12235" s="2" t="s">
        <v>8822</v>
      </c>
      <c r="I12235" s="2">
        <v>0</v>
      </c>
      <c r="J12235" s="2">
        <v>0</v>
      </c>
      <c r="K12235" s="2">
        <v>130042528</v>
      </c>
      <c r="L12235" s="3">
        <v>45770</v>
      </c>
      <c r="M12235" s="3">
        <v>46317</v>
      </c>
      <c r="N12235" s="2" t="s">
        <v>1393</v>
      </c>
    </row>
    <row r="12236" spans="2:14" x14ac:dyDescent="0.25">
      <c r="B12236" s="2" t="s">
        <v>8820</v>
      </c>
      <c r="C12236" s="2" t="s">
        <v>8821</v>
      </c>
      <c r="D12236" s="2" t="s">
        <v>41</v>
      </c>
      <c r="E12236" s="2" t="s">
        <v>17</v>
      </c>
      <c r="F12236" s="2" t="s">
        <v>300</v>
      </c>
      <c r="G12236" s="2" t="s">
        <v>1773</v>
      </c>
      <c r="H12236" s="2" t="s">
        <v>8822</v>
      </c>
      <c r="I12236" s="2">
        <v>0</v>
      </c>
      <c r="J12236" s="2">
        <v>0</v>
      </c>
      <c r="K12236" s="2">
        <v>130042531</v>
      </c>
      <c r="L12236" s="3">
        <v>45777</v>
      </c>
      <c r="M12236" s="3">
        <v>46323</v>
      </c>
      <c r="N12236" s="2" t="s">
        <v>1393</v>
      </c>
    </row>
    <row r="12237" spans="2:14" x14ac:dyDescent="0.25">
      <c r="B12237" s="2" t="s">
        <v>8820</v>
      </c>
      <c r="C12237" s="2" t="s">
        <v>8821</v>
      </c>
      <c r="D12237" s="2" t="s">
        <v>41</v>
      </c>
      <c r="E12237" s="2" t="s">
        <v>17</v>
      </c>
      <c r="F12237" s="2" t="s">
        <v>300</v>
      </c>
      <c r="G12237" s="2" t="s">
        <v>1773</v>
      </c>
      <c r="H12237" s="2" t="s">
        <v>8822</v>
      </c>
      <c r="I12237" s="2">
        <v>0</v>
      </c>
      <c r="J12237" s="2">
        <v>0</v>
      </c>
      <c r="K12237" s="2">
        <v>130042532</v>
      </c>
      <c r="L12237" s="3">
        <v>45782</v>
      </c>
      <c r="M12237" s="3">
        <v>46323</v>
      </c>
      <c r="N12237" s="2" t="s">
        <v>1393</v>
      </c>
    </row>
    <row r="12238" spans="2:14" x14ac:dyDescent="0.25">
      <c r="B12238" s="2" t="s">
        <v>8820</v>
      </c>
      <c r="C12238" s="2" t="s">
        <v>8821</v>
      </c>
      <c r="D12238" s="2" t="s">
        <v>41</v>
      </c>
      <c r="E12238" s="2" t="s">
        <v>17</v>
      </c>
      <c r="F12238" s="2" t="s">
        <v>300</v>
      </c>
      <c r="G12238" s="2" t="s">
        <v>1773</v>
      </c>
      <c r="H12238" s="2" t="s">
        <v>8822</v>
      </c>
      <c r="I12238" s="2">
        <v>0</v>
      </c>
      <c r="J12238" s="2">
        <v>0</v>
      </c>
      <c r="K12238" s="2">
        <v>13004260017</v>
      </c>
      <c r="L12238" s="3">
        <v>46134</v>
      </c>
      <c r="M12238" s="3">
        <v>46680</v>
      </c>
      <c r="N12238" s="2" t="s">
        <v>1393</v>
      </c>
    </row>
    <row r="12239" spans="2:14" x14ac:dyDescent="0.25">
      <c r="B12239" s="2" t="s">
        <v>8820</v>
      </c>
      <c r="C12239" s="2" t="s">
        <v>8821</v>
      </c>
      <c r="D12239" s="2" t="s">
        <v>41</v>
      </c>
      <c r="E12239" s="2" t="s">
        <v>17</v>
      </c>
      <c r="F12239" s="2" t="s">
        <v>300</v>
      </c>
      <c r="G12239" s="2" t="s">
        <v>1773</v>
      </c>
      <c r="H12239" s="2" t="s">
        <v>8822</v>
      </c>
      <c r="I12239" s="2">
        <v>0</v>
      </c>
      <c r="J12239" s="2">
        <v>0</v>
      </c>
      <c r="K12239" s="2">
        <v>13005260023</v>
      </c>
      <c r="L12239" s="3">
        <v>46161</v>
      </c>
      <c r="M12239" s="3">
        <v>46707</v>
      </c>
      <c r="N12239" s="2" t="s">
        <v>1393</v>
      </c>
    </row>
    <row r="12240" spans="2:14" x14ac:dyDescent="0.25">
      <c r="B12240" s="2" t="s">
        <v>8820</v>
      </c>
      <c r="C12240" s="2" t="s">
        <v>8821</v>
      </c>
      <c r="D12240" s="2" t="s">
        <v>41</v>
      </c>
      <c r="E12240" s="2" t="s">
        <v>17</v>
      </c>
      <c r="F12240" s="2" t="s">
        <v>300</v>
      </c>
      <c r="G12240" s="2" t="s">
        <v>1773</v>
      </c>
      <c r="H12240" s="2" t="s">
        <v>8822</v>
      </c>
      <c r="I12240" s="2">
        <v>0</v>
      </c>
      <c r="J12240" s="2">
        <v>0</v>
      </c>
      <c r="K12240" s="2">
        <v>13005260024</v>
      </c>
      <c r="L12240" s="3">
        <v>46164</v>
      </c>
      <c r="M12240" s="3">
        <v>46710</v>
      </c>
      <c r="N12240" s="2" t="s">
        <v>1393</v>
      </c>
    </row>
    <row r="12241" spans="2:14" x14ac:dyDescent="0.25">
      <c r="B12241" s="2" t="s">
        <v>8820</v>
      </c>
      <c r="C12241" s="2" t="s">
        <v>8821</v>
      </c>
      <c r="D12241" s="2" t="s">
        <v>41</v>
      </c>
      <c r="E12241" s="2" t="s">
        <v>17</v>
      </c>
      <c r="F12241" s="2" t="s">
        <v>300</v>
      </c>
      <c r="G12241" s="2" t="s">
        <v>1773</v>
      </c>
      <c r="H12241" s="2" t="s">
        <v>8822</v>
      </c>
      <c r="I12241" s="2">
        <v>0</v>
      </c>
      <c r="J12241" s="2">
        <v>0</v>
      </c>
      <c r="K12241" s="2">
        <v>130062537</v>
      </c>
      <c r="L12241" s="3">
        <v>45827</v>
      </c>
      <c r="M12241" s="3">
        <v>46372</v>
      </c>
      <c r="N12241" s="2" t="s">
        <v>1393</v>
      </c>
    </row>
    <row r="12242" spans="2:14" x14ac:dyDescent="0.25">
      <c r="B12242" s="2" t="s">
        <v>8820</v>
      </c>
      <c r="C12242" s="2" t="s">
        <v>8821</v>
      </c>
      <c r="D12242" s="2" t="s">
        <v>41</v>
      </c>
      <c r="E12242" s="2" t="s">
        <v>17</v>
      </c>
      <c r="F12242" s="2" t="s">
        <v>300</v>
      </c>
      <c r="G12242" s="2" t="s">
        <v>1773</v>
      </c>
      <c r="H12242" s="2" t="s">
        <v>8822</v>
      </c>
      <c r="I12242" s="2">
        <v>0</v>
      </c>
      <c r="J12242" s="2">
        <v>0</v>
      </c>
      <c r="K12242" s="2">
        <v>130062539</v>
      </c>
      <c r="L12242" s="3">
        <v>45841</v>
      </c>
      <c r="M12242" s="3">
        <v>46384</v>
      </c>
      <c r="N12242" s="2" t="s">
        <v>1393</v>
      </c>
    </row>
    <row r="12243" spans="2:14" x14ac:dyDescent="0.25">
      <c r="B12243" s="2" t="s">
        <v>8820</v>
      </c>
      <c r="C12243" s="2" t="s">
        <v>8821</v>
      </c>
      <c r="D12243" s="2" t="s">
        <v>41</v>
      </c>
      <c r="E12243" s="2" t="s">
        <v>17</v>
      </c>
      <c r="F12243" s="2" t="s">
        <v>300</v>
      </c>
      <c r="G12243" s="2" t="s">
        <v>1773</v>
      </c>
      <c r="H12243" s="2" t="s">
        <v>8822</v>
      </c>
      <c r="I12243" s="2">
        <v>0</v>
      </c>
      <c r="J12243" s="2">
        <v>0</v>
      </c>
      <c r="K12243" s="2">
        <v>130092541</v>
      </c>
      <c r="L12243" s="3">
        <v>45918</v>
      </c>
      <c r="M12243" s="3">
        <v>46461</v>
      </c>
      <c r="N12243" s="2" t="s">
        <v>1393</v>
      </c>
    </row>
    <row r="12244" spans="2:14" x14ac:dyDescent="0.25">
      <c r="B12244" s="2" t="s">
        <v>8820</v>
      </c>
      <c r="C12244" s="2" t="s">
        <v>8821</v>
      </c>
      <c r="D12244" s="2" t="s">
        <v>41</v>
      </c>
      <c r="E12244" s="2" t="s">
        <v>17</v>
      </c>
      <c r="F12244" s="2" t="s">
        <v>300</v>
      </c>
      <c r="G12244" s="2" t="s">
        <v>1773</v>
      </c>
      <c r="H12244" s="2" t="s">
        <v>8822</v>
      </c>
      <c r="I12244" s="2">
        <v>0</v>
      </c>
      <c r="J12244" s="2">
        <v>0</v>
      </c>
      <c r="K12244" s="2">
        <v>130112552</v>
      </c>
      <c r="L12244" s="3">
        <v>45990</v>
      </c>
      <c r="M12244" s="3">
        <v>46525</v>
      </c>
      <c r="N12244" s="2" t="s">
        <v>1393</v>
      </c>
    </row>
    <row r="12245" spans="2:14" x14ac:dyDescent="0.25">
      <c r="B12245" s="2" t="s">
        <v>8820</v>
      </c>
      <c r="C12245" s="2" t="s">
        <v>8821</v>
      </c>
      <c r="D12245" s="2" t="s">
        <v>41</v>
      </c>
      <c r="E12245" s="2" t="s">
        <v>17</v>
      </c>
      <c r="F12245" s="2" t="s">
        <v>300</v>
      </c>
      <c r="G12245" s="2" t="s">
        <v>1773</v>
      </c>
      <c r="H12245" s="2" t="s">
        <v>8822</v>
      </c>
      <c r="I12245" s="2">
        <v>0</v>
      </c>
      <c r="J12245" s="2">
        <v>0</v>
      </c>
      <c r="K12245" s="2">
        <v>130112557</v>
      </c>
      <c r="L12245" s="3">
        <v>45997</v>
      </c>
      <c r="M12245" s="3">
        <v>46540</v>
      </c>
      <c r="N12245" s="2" t="s">
        <v>1393</v>
      </c>
    </row>
    <row r="12246" spans="2:14" x14ac:dyDescent="0.25">
      <c r="B12246" s="2" t="s">
        <v>8820</v>
      </c>
      <c r="C12246" s="2" t="s">
        <v>8821</v>
      </c>
      <c r="D12246" s="2" t="s">
        <v>41</v>
      </c>
      <c r="E12246" s="2" t="s">
        <v>17</v>
      </c>
      <c r="F12246" s="2" t="s">
        <v>300</v>
      </c>
      <c r="G12246" s="2" t="s">
        <v>1773</v>
      </c>
      <c r="H12246" s="2" t="s">
        <v>8822</v>
      </c>
      <c r="I12246" s="2">
        <v>0</v>
      </c>
      <c r="J12246" s="2">
        <v>0</v>
      </c>
      <c r="K12246" s="2">
        <v>130122558</v>
      </c>
      <c r="L12246" s="3">
        <v>46009</v>
      </c>
      <c r="M12246" s="3">
        <v>46550</v>
      </c>
      <c r="N12246" s="2" t="s">
        <v>1393</v>
      </c>
    </row>
    <row r="12247" spans="2:14" x14ac:dyDescent="0.25">
      <c r="B12247" s="2" t="s">
        <v>8820</v>
      </c>
      <c r="C12247" s="2" t="s">
        <v>8821</v>
      </c>
      <c r="D12247" s="2" t="s">
        <v>41</v>
      </c>
      <c r="E12247" s="2" t="s">
        <v>17</v>
      </c>
      <c r="F12247" s="2" t="s">
        <v>300</v>
      </c>
      <c r="G12247" s="2" t="s">
        <v>1773</v>
      </c>
      <c r="H12247" s="2" t="s">
        <v>8822</v>
      </c>
      <c r="I12247" s="2">
        <v>0</v>
      </c>
      <c r="J12247" s="2">
        <v>0</v>
      </c>
      <c r="K12247" s="2">
        <v>130241210</v>
      </c>
      <c r="L12247" s="3">
        <v>45708</v>
      </c>
      <c r="M12247" s="3">
        <v>46245</v>
      </c>
      <c r="N12247" s="2" t="s">
        <v>1393</v>
      </c>
    </row>
    <row r="12248" spans="2:14" x14ac:dyDescent="0.25">
      <c r="B12248" s="2" t="s">
        <v>8820</v>
      </c>
      <c r="C12248" s="2" t="s">
        <v>8821</v>
      </c>
      <c r="D12248" s="2" t="s">
        <v>41</v>
      </c>
      <c r="E12248" s="2" t="s">
        <v>17</v>
      </c>
      <c r="F12248" s="2" t="s">
        <v>300</v>
      </c>
      <c r="G12248" s="2" t="s">
        <v>1773</v>
      </c>
      <c r="H12248" s="2" t="s">
        <v>8822</v>
      </c>
      <c r="I12248" s="2">
        <v>0</v>
      </c>
      <c r="J12248" s="2">
        <v>0</v>
      </c>
      <c r="K12248" s="2">
        <v>130250117</v>
      </c>
      <c r="L12248" s="3">
        <v>45723</v>
      </c>
      <c r="M12248" s="3">
        <v>46270</v>
      </c>
      <c r="N12248" s="2" t="s">
        <v>1393</v>
      </c>
    </row>
    <row r="12249" spans="2:14" x14ac:dyDescent="0.25">
      <c r="B12249" s="2" t="s">
        <v>8820</v>
      </c>
      <c r="C12249" s="2" t="s">
        <v>8821</v>
      </c>
      <c r="D12249" s="2" t="s">
        <v>41</v>
      </c>
      <c r="E12249" s="2" t="s">
        <v>17</v>
      </c>
      <c r="F12249" s="2" t="s">
        <v>300</v>
      </c>
      <c r="G12249" s="2" t="s">
        <v>1773</v>
      </c>
      <c r="H12249" s="2" t="s">
        <v>8822</v>
      </c>
      <c r="I12249" s="2">
        <v>0</v>
      </c>
      <c r="J12249" s="2">
        <v>0</v>
      </c>
      <c r="K12249" s="2">
        <v>130250145</v>
      </c>
      <c r="L12249" s="3">
        <v>45755</v>
      </c>
      <c r="M12249" s="3">
        <v>46289</v>
      </c>
      <c r="N12249" s="2" t="s">
        <v>1393</v>
      </c>
    </row>
    <row r="12250" spans="2:14" x14ac:dyDescent="0.25">
      <c r="B12250" s="2" t="s">
        <v>8820</v>
      </c>
      <c r="C12250" s="2" t="s">
        <v>8821</v>
      </c>
      <c r="D12250" s="2" t="s">
        <v>41</v>
      </c>
      <c r="E12250" s="2" t="s">
        <v>17</v>
      </c>
      <c r="F12250" s="2" t="s">
        <v>300</v>
      </c>
      <c r="G12250" s="2" t="s">
        <v>1773</v>
      </c>
      <c r="H12250" s="2" t="s">
        <v>8822</v>
      </c>
      <c r="I12250" s="2">
        <v>0</v>
      </c>
      <c r="J12250" s="2">
        <v>0</v>
      </c>
      <c r="K12250" s="2">
        <v>130250252</v>
      </c>
      <c r="L12250" s="3">
        <v>45755</v>
      </c>
      <c r="M12250" s="3">
        <v>46291</v>
      </c>
      <c r="N12250" s="2" t="s">
        <v>1393</v>
      </c>
    </row>
    <row r="12251" spans="2:14" x14ac:dyDescent="0.25">
      <c r="B12251" s="2" t="s">
        <v>8820</v>
      </c>
      <c r="C12251" s="2" t="s">
        <v>8821</v>
      </c>
      <c r="D12251" s="2" t="s">
        <v>41</v>
      </c>
      <c r="E12251" s="2" t="s">
        <v>17</v>
      </c>
      <c r="F12251" s="2" t="s">
        <v>300</v>
      </c>
      <c r="G12251" s="2" t="s">
        <v>1773</v>
      </c>
      <c r="H12251" s="2" t="s">
        <v>8822</v>
      </c>
      <c r="I12251" s="2">
        <v>0</v>
      </c>
      <c r="J12251" s="2">
        <v>0</v>
      </c>
      <c r="K12251" s="2">
        <v>130250254</v>
      </c>
      <c r="L12251" s="3">
        <v>45756</v>
      </c>
      <c r="M12251" s="3">
        <v>46302</v>
      </c>
      <c r="N12251" s="2" t="s">
        <v>1393</v>
      </c>
    </row>
    <row r="12252" spans="2:14" x14ac:dyDescent="0.25">
      <c r="B12252" s="2" t="s">
        <v>8820</v>
      </c>
      <c r="C12252" s="2" t="s">
        <v>8821</v>
      </c>
      <c r="D12252" s="2" t="s">
        <v>41</v>
      </c>
      <c r="E12252" s="2" t="s">
        <v>17</v>
      </c>
      <c r="F12252" s="2" t="s">
        <v>300</v>
      </c>
      <c r="G12252" s="2" t="s">
        <v>1773</v>
      </c>
      <c r="H12252" s="2" t="s">
        <v>8822</v>
      </c>
      <c r="I12252" s="2">
        <v>0</v>
      </c>
      <c r="J12252" s="2">
        <v>0</v>
      </c>
      <c r="K12252" s="2">
        <v>130250255</v>
      </c>
      <c r="L12252" s="3">
        <v>45755</v>
      </c>
      <c r="M12252" s="3">
        <v>46291</v>
      </c>
      <c r="N12252" s="2" t="s">
        <v>1393</v>
      </c>
    </row>
    <row r="12253" spans="2:14" x14ac:dyDescent="0.25">
      <c r="B12253" s="2" t="s">
        <v>8820</v>
      </c>
      <c r="C12253" s="2" t="s">
        <v>8821</v>
      </c>
      <c r="D12253" s="2" t="s">
        <v>41</v>
      </c>
      <c r="E12253" s="2" t="s">
        <v>17</v>
      </c>
      <c r="F12253" s="2" t="s">
        <v>300</v>
      </c>
      <c r="G12253" s="2" t="s">
        <v>1773</v>
      </c>
      <c r="H12253" s="2" t="s">
        <v>8822</v>
      </c>
      <c r="I12253" s="2">
        <v>0</v>
      </c>
      <c r="J12253" s="2">
        <v>0</v>
      </c>
      <c r="K12253" s="2">
        <v>130250264</v>
      </c>
      <c r="L12253" s="3">
        <v>45764</v>
      </c>
      <c r="M12253" s="3">
        <v>46309</v>
      </c>
      <c r="N12253" s="2" t="s">
        <v>1393</v>
      </c>
    </row>
    <row r="12254" spans="2:14" x14ac:dyDescent="0.25">
      <c r="B12254" s="2" t="s">
        <v>8820</v>
      </c>
      <c r="C12254" s="2" t="s">
        <v>8821</v>
      </c>
      <c r="D12254" s="2" t="s">
        <v>41</v>
      </c>
      <c r="E12254" s="2" t="s">
        <v>17</v>
      </c>
      <c r="F12254" s="2" t="s">
        <v>300</v>
      </c>
      <c r="G12254" s="2" t="s">
        <v>1773</v>
      </c>
      <c r="H12254" s="2" t="s">
        <v>8822</v>
      </c>
      <c r="I12254" s="2">
        <v>0</v>
      </c>
      <c r="J12254" s="2">
        <v>0</v>
      </c>
      <c r="K12254" s="2">
        <v>130250282</v>
      </c>
      <c r="L12254" s="3">
        <v>45770</v>
      </c>
      <c r="M12254" s="3">
        <v>46310</v>
      </c>
      <c r="N12254" s="2" t="s">
        <v>1393</v>
      </c>
    </row>
    <row r="12255" spans="2:14" x14ac:dyDescent="0.25">
      <c r="B12255" s="2" t="s">
        <v>8820</v>
      </c>
      <c r="C12255" s="2" t="s">
        <v>8821</v>
      </c>
      <c r="D12255" s="2" t="s">
        <v>41</v>
      </c>
      <c r="E12255" s="2" t="s">
        <v>17</v>
      </c>
      <c r="F12255" s="2" t="s">
        <v>300</v>
      </c>
      <c r="G12255" s="2" t="s">
        <v>1773</v>
      </c>
      <c r="H12255" s="2" t="s">
        <v>8822</v>
      </c>
      <c r="I12255" s="2">
        <v>0</v>
      </c>
      <c r="J12255" s="2">
        <v>0</v>
      </c>
      <c r="K12255" s="2">
        <v>130250392</v>
      </c>
      <c r="L12255" s="3">
        <v>45783</v>
      </c>
      <c r="M12255" s="3">
        <v>46329</v>
      </c>
      <c r="N12255" s="2" t="s">
        <v>1393</v>
      </c>
    </row>
    <row r="12256" spans="2:14" x14ac:dyDescent="0.25">
      <c r="B12256" s="2" t="s">
        <v>8820</v>
      </c>
      <c r="C12256" s="2" t="s">
        <v>8821</v>
      </c>
      <c r="D12256" s="2" t="s">
        <v>41</v>
      </c>
      <c r="E12256" s="2" t="s">
        <v>17</v>
      </c>
      <c r="F12256" s="2" t="s">
        <v>300</v>
      </c>
      <c r="G12256" s="2" t="s">
        <v>1773</v>
      </c>
      <c r="H12256" s="2" t="s">
        <v>8822</v>
      </c>
      <c r="I12256" s="2">
        <v>0</v>
      </c>
      <c r="J12256" s="2">
        <v>0</v>
      </c>
      <c r="K12256" s="2">
        <v>130250397</v>
      </c>
      <c r="L12256" s="3">
        <v>45808</v>
      </c>
      <c r="M12256" s="3">
        <v>46350</v>
      </c>
      <c r="N12256" s="2" t="s">
        <v>1393</v>
      </c>
    </row>
    <row r="12257" spans="2:14" x14ac:dyDescent="0.25">
      <c r="B12257" s="2" t="s">
        <v>8820</v>
      </c>
      <c r="C12257" s="2" t="s">
        <v>8821</v>
      </c>
      <c r="D12257" s="2" t="s">
        <v>41</v>
      </c>
      <c r="E12257" s="2" t="s">
        <v>17</v>
      </c>
      <c r="F12257" s="2" t="s">
        <v>300</v>
      </c>
      <c r="G12257" s="2" t="s">
        <v>1773</v>
      </c>
      <c r="H12257" s="2" t="s">
        <v>8822</v>
      </c>
      <c r="I12257" s="2">
        <v>0</v>
      </c>
      <c r="J12257" s="2">
        <v>0</v>
      </c>
      <c r="K12257" s="2">
        <v>1302504100</v>
      </c>
      <c r="L12257" s="3">
        <v>45808</v>
      </c>
      <c r="M12257" s="3">
        <v>46352</v>
      </c>
      <c r="N12257" s="2" t="s">
        <v>1393</v>
      </c>
    </row>
    <row r="12258" spans="2:14" x14ac:dyDescent="0.25">
      <c r="B12258" s="2" t="s">
        <v>8820</v>
      </c>
      <c r="C12258" s="2" t="s">
        <v>8821</v>
      </c>
      <c r="D12258" s="2" t="s">
        <v>41</v>
      </c>
      <c r="E12258" s="2" t="s">
        <v>17</v>
      </c>
      <c r="F12258" s="2" t="s">
        <v>300</v>
      </c>
      <c r="G12258" s="2" t="s">
        <v>1773</v>
      </c>
      <c r="H12258" s="2" t="s">
        <v>8822</v>
      </c>
      <c r="I12258" s="2">
        <v>0</v>
      </c>
      <c r="J12258" s="2">
        <v>0</v>
      </c>
      <c r="K12258" s="2">
        <v>1302505131</v>
      </c>
      <c r="L12258" s="3">
        <v>45861</v>
      </c>
      <c r="M12258" s="3">
        <v>46361</v>
      </c>
      <c r="N12258" s="2" t="s">
        <v>1393</v>
      </c>
    </row>
    <row r="12259" spans="2:14" x14ac:dyDescent="0.25">
      <c r="B12259" s="2" t="s">
        <v>8820</v>
      </c>
      <c r="C12259" s="2" t="s">
        <v>8821</v>
      </c>
      <c r="D12259" s="2" t="s">
        <v>41</v>
      </c>
      <c r="E12259" s="2" t="s">
        <v>17</v>
      </c>
      <c r="F12259" s="2" t="s">
        <v>300</v>
      </c>
      <c r="G12259" s="2" t="s">
        <v>1773</v>
      </c>
      <c r="H12259" s="2" t="s">
        <v>8822</v>
      </c>
      <c r="I12259" s="2">
        <v>0</v>
      </c>
      <c r="J12259" s="2">
        <v>0</v>
      </c>
      <c r="K12259" s="2">
        <v>1302505132</v>
      </c>
      <c r="L12259" s="3">
        <v>45834</v>
      </c>
      <c r="M12259" s="3">
        <v>46373</v>
      </c>
      <c r="N12259" s="2" t="s">
        <v>1393</v>
      </c>
    </row>
    <row r="12260" spans="2:14" x14ac:dyDescent="0.25">
      <c r="B12260" s="2" t="s">
        <v>8820</v>
      </c>
      <c r="C12260" s="2" t="s">
        <v>8821</v>
      </c>
      <c r="D12260" s="2" t="s">
        <v>41</v>
      </c>
      <c r="E12260" s="2" t="s">
        <v>17</v>
      </c>
      <c r="F12260" s="2" t="s">
        <v>300</v>
      </c>
      <c r="G12260" s="2" t="s">
        <v>1773</v>
      </c>
      <c r="H12260" s="2" t="s">
        <v>8822</v>
      </c>
      <c r="I12260" s="2">
        <v>0</v>
      </c>
      <c r="J12260" s="2">
        <v>0</v>
      </c>
      <c r="K12260" s="2">
        <v>1302506133</v>
      </c>
      <c r="L12260" s="3">
        <v>45850</v>
      </c>
      <c r="M12260" s="3">
        <v>46030</v>
      </c>
      <c r="N12260" s="2" t="s">
        <v>1393</v>
      </c>
    </row>
    <row r="12261" spans="2:14" x14ac:dyDescent="0.25">
      <c r="B12261" s="2" t="s">
        <v>8820</v>
      </c>
      <c r="C12261" s="2" t="s">
        <v>8821</v>
      </c>
      <c r="D12261" s="2" t="s">
        <v>41</v>
      </c>
      <c r="E12261" s="2" t="s">
        <v>17</v>
      </c>
      <c r="F12261" s="2" t="s">
        <v>300</v>
      </c>
      <c r="G12261" s="2" t="s">
        <v>1773</v>
      </c>
      <c r="H12261" s="2" t="s">
        <v>8822</v>
      </c>
      <c r="I12261" s="2">
        <v>0</v>
      </c>
      <c r="J12261" s="2">
        <v>0</v>
      </c>
      <c r="K12261" s="2">
        <v>1302506136</v>
      </c>
      <c r="L12261" s="3">
        <v>45871</v>
      </c>
      <c r="M12261" s="3">
        <v>46411</v>
      </c>
      <c r="N12261" s="2" t="s">
        <v>1393</v>
      </c>
    </row>
    <row r="12262" spans="2:14" x14ac:dyDescent="0.25">
      <c r="B12262" s="2" t="s">
        <v>8820</v>
      </c>
      <c r="C12262" s="2" t="s">
        <v>8821</v>
      </c>
      <c r="D12262" s="2" t="s">
        <v>41</v>
      </c>
      <c r="E12262" s="2" t="s">
        <v>17</v>
      </c>
      <c r="F12262" s="2" t="s">
        <v>300</v>
      </c>
      <c r="G12262" s="2" t="s">
        <v>1773</v>
      </c>
      <c r="H12262" s="2" t="s">
        <v>8822</v>
      </c>
      <c r="I12262" s="2">
        <v>0</v>
      </c>
      <c r="J12262" s="2">
        <v>0</v>
      </c>
      <c r="K12262" s="2">
        <v>1302507146</v>
      </c>
      <c r="L12262" s="3">
        <v>45888</v>
      </c>
      <c r="M12262" s="3">
        <v>46427</v>
      </c>
      <c r="N12262" s="2" t="s">
        <v>1393</v>
      </c>
    </row>
    <row r="12263" spans="2:14" x14ac:dyDescent="0.25">
      <c r="B12263" s="2" t="s">
        <v>8820</v>
      </c>
      <c r="C12263" s="2" t="s">
        <v>8821</v>
      </c>
      <c r="D12263" s="2" t="s">
        <v>41</v>
      </c>
      <c r="E12263" s="2" t="s">
        <v>17</v>
      </c>
      <c r="F12263" s="2" t="s">
        <v>300</v>
      </c>
      <c r="G12263" s="2" t="s">
        <v>1773</v>
      </c>
      <c r="H12263" s="2" t="s">
        <v>8822</v>
      </c>
      <c r="I12263" s="2">
        <v>0</v>
      </c>
      <c r="J12263" s="2">
        <v>0</v>
      </c>
      <c r="K12263" s="2">
        <v>1302507157</v>
      </c>
      <c r="L12263" s="3">
        <v>45925</v>
      </c>
      <c r="M12263" s="3">
        <v>46459</v>
      </c>
      <c r="N12263" s="2" t="s">
        <v>1393</v>
      </c>
    </row>
    <row r="12264" spans="2:14" x14ac:dyDescent="0.25">
      <c r="B12264" s="2" t="s">
        <v>8820</v>
      </c>
      <c r="C12264" s="2" t="s">
        <v>8821</v>
      </c>
      <c r="D12264" s="2" t="s">
        <v>41</v>
      </c>
      <c r="E12264" s="2" t="s">
        <v>17</v>
      </c>
      <c r="F12264" s="2" t="s">
        <v>300</v>
      </c>
      <c r="G12264" s="2" t="s">
        <v>1773</v>
      </c>
      <c r="H12264" s="2" t="s">
        <v>8822</v>
      </c>
      <c r="I12264" s="2">
        <v>0</v>
      </c>
      <c r="J12264" s="2">
        <v>0</v>
      </c>
      <c r="K12264" s="2">
        <v>1302508170</v>
      </c>
      <c r="L12264" s="3">
        <v>45940</v>
      </c>
      <c r="M12264" s="3">
        <v>46483</v>
      </c>
      <c r="N12264" s="2" t="s">
        <v>1393</v>
      </c>
    </row>
    <row r="12265" spans="2:14" x14ac:dyDescent="0.25">
      <c r="B12265" s="2" t="s">
        <v>8820</v>
      </c>
      <c r="C12265" s="2" t="s">
        <v>8821</v>
      </c>
      <c r="D12265" s="2" t="s">
        <v>41</v>
      </c>
      <c r="E12265" s="2" t="s">
        <v>17</v>
      </c>
      <c r="F12265" s="2" t="s">
        <v>300</v>
      </c>
      <c r="G12265" s="2" t="s">
        <v>1773</v>
      </c>
      <c r="H12265" s="2" t="s">
        <v>8822</v>
      </c>
      <c r="I12265" s="2">
        <v>0</v>
      </c>
      <c r="J12265" s="2">
        <v>0</v>
      </c>
      <c r="K12265" s="2">
        <v>1302508179</v>
      </c>
      <c r="L12265" s="3">
        <v>45951</v>
      </c>
      <c r="M12265" s="3">
        <v>46493</v>
      </c>
      <c r="N12265" s="2" t="s">
        <v>1393</v>
      </c>
    </row>
    <row r="12266" spans="2:14" x14ac:dyDescent="0.25">
      <c r="B12266" s="2" t="s">
        <v>8820</v>
      </c>
      <c r="C12266" s="2" t="s">
        <v>8821</v>
      </c>
      <c r="D12266" s="2" t="s">
        <v>41</v>
      </c>
      <c r="E12266" s="2" t="s">
        <v>17</v>
      </c>
      <c r="F12266" s="2" t="s">
        <v>300</v>
      </c>
      <c r="G12266" s="2" t="s">
        <v>1773</v>
      </c>
      <c r="H12266" s="2" t="s">
        <v>8822</v>
      </c>
      <c r="I12266" s="2">
        <v>0</v>
      </c>
      <c r="J12266" s="2">
        <v>0</v>
      </c>
      <c r="K12266" s="2">
        <v>1302509188</v>
      </c>
      <c r="L12266" s="3">
        <v>45964</v>
      </c>
      <c r="M12266" s="3">
        <v>46505</v>
      </c>
      <c r="N12266" s="2" t="s">
        <v>1393</v>
      </c>
    </row>
    <row r="12267" spans="2:14" x14ac:dyDescent="0.25">
      <c r="B12267" s="2" t="s">
        <v>8820</v>
      </c>
      <c r="C12267" s="2" t="s">
        <v>8821</v>
      </c>
      <c r="D12267" s="2" t="s">
        <v>41</v>
      </c>
      <c r="E12267" s="2" t="s">
        <v>17</v>
      </c>
      <c r="F12267" s="2" t="s">
        <v>300</v>
      </c>
      <c r="G12267" s="2" t="s">
        <v>1773</v>
      </c>
      <c r="H12267" s="2" t="s">
        <v>8822</v>
      </c>
      <c r="I12267" s="2">
        <v>0</v>
      </c>
      <c r="J12267" s="2">
        <v>0</v>
      </c>
      <c r="K12267" s="2">
        <v>1302509191</v>
      </c>
      <c r="L12267" s="3">
        <v>45973</v>
      </c>
      <c r="M12267" s="3">
        <v>46513</v>
      </c>
      <c r="N12267" s="2" t="s">
        <v>1393</v>
      </c>
    </row>
    <row r="12268" spans="2:14" x14ac:dyDescent="0.25">
      <c r="B12268" s="2" t="s">
        <v>8820</v>
      </c>
      <c r="C12268" s="2" t="s">
        <v>8821</v>
      </c>
      <c r="D12268" s="2" t="s">
        <v>41</v>
      </c>
      <c r="E12268" s="2" t="s">
        <v>17</v>
      </c>
      <c r="F12268" s="2" t="s">
        <v>300</v>
      </c>
      <c r="G12268" s="2" t="s">
        <v>1773</v>
      </c>
      <c r="H12268" s="2" t="s">
        <v>8822</v>
      </c>
      <c r="I12268" s="2">
        <v>0</v>
      </c>
      <c r="J12268" s="2">
        <v>0</v>
      </c>
      <c r="K12268" s="2">
        <v>1302509196</v>
      </c>
      <c r="L12268" s="3">
        <v>45990</v>
      </c>
      <c r="M12268" s="3">
        <v>46519</v>
      </c>
      <c r="N12268" s="2" t="s">
        <v>1393</v>
      </c>
    </row>
    <row r="12269" spans="2:14" x14ac:dyDescent="0.25">
      <c r="B12269" s="2" t="s">
        <v>8820</v>
      </c>
      <c r="C12269" s="2" t="s">
        <v>8821</v>
      </c>
      <c r="D12269" s="2" t="s">
        <v>41</v>
      </c>
      <c r="E12269" s="2" t="s">
        <v>17</v>
      </c>
      <c r="F12269" s="2" t="s">
        <v>300</v>
      </c>
      <c r="G12269" s="2" t="s">
        <v>1773</v>
      </c>
      <c r="H12269" s="2" t="s">
        <v>8822</v>
      </c>
      <c r="I12269" s="2">
        <v>0</v>
      </c>
      <c r="J12269" s="2">
        <v>0</v>
      </c>
      <c r="K12269" s="2">
        <v>1302510206</v>
      </c>
      <c r="L12269" s="3">
        <v>45988</v>
      </c>
      <c r="M12269" s="3">
        <v>46488</v>
      </c>
      <c r="N12269" s="2" t="s">
        <v>1393</v>
      </c>
    </row>
    <row r="12270" spans="2:14" x14ac:dyDescent="0.25">
      <c r="B12270" s="2" t="s">
        <v>8820</v>
      </c>
      <c r="C12270" s="2" t="s">
        <v>8821</v>
      </c>
      <c r="D12270" s="2" t="s">
        <v>41</v>
      </c>
      <c r="E12270" s="2" t="s">
        <v>17</v>
      </c>
      <c r="F12270" s="2" t="s">
        <v>300</v>
      </c>
      <c r="G12270" s="2" t="s">
        <v>1773</v>
      </c>
      <c r="H12270" s="2" t="s">
        <v>8822</v>
      </c>
      <c r="I12270" s="2">
        <v>0</v>
      </c>
      <c r="J12270" s="2">
        <v>0</v>
      </c>
      <c r="K12270" s="2">
        <v>130260103</v>
      </c>
      <c r="L12270" s="3">
        <v>46083</v>
      </c>
      <c r="M12270" s="3">
        <v>46623</v>
      </c>
      <c r="N12270" s="2" t="s">
        <v>1393</v>
      </c>
    </row>
    <row r="12271" spans="2:14" x14ac:dyDescent="0.25">
      <c r="B12271" s="2" t="s">
        <v>8820</v>
      </c>
      <c r="C12271" s="2" t="s">
        <v>8821</v>
      </c>
      <c r="D12271" s="2" t="s">
        <v>41</v>
      </c>
      <c r="E12271" s="2" t="s">
        <v>17</v>
      </c>
      <c r="F12271" s="2" t="s">
        <v>300</v>
      </c>
      <c r="G12271" s="2" t="s">
        <v>1773</v>
      </c>
      <c r="H12271" s="2" t="s">
        <v>8822</v>
      </c>
      <c r="I12271" s="2">
        <v>0</v>
      </c>
      <c r="J12271" s="2">
        <v>0</v>
      </c>
      <c r="K12271" s="2">
        <v>130260243</v>
      </c>
      <c r="L12271" s="3">
        <v>46127</v>
      </c>
      <c r="M12271" s="3">
        <v>46640</v>
      </c>
      <c r="N12271" s="2" t="s">
        <v>1393</v>
      </c>
    </row>
    <row r="12272" spans="2:14" x14ac:dyDescent="0.25">
      <c r="B12272" s="2" t="s">
        <v>8820</v>
      </c>
      <c r="C12272" s="2" t="s">
        <v>8821</v>
      </c>
      <c r="D12272" s="2" t="s">
        <v>41</v>
      </c>
      <c r="E12272" s="2" t="s">
        <v>17</v>
      </c>
      <c r="F12272" s="2" t="s">
        <v>300</v>
      </c>
      <c r="G12272" s="2" t="s">
        <v>1773</v>
      </c>
      <c r="H12272" s="2" t="s">
        <v>8822</v>
      </c>
      <c r="I12272" s="2">
        <v>0</v>
      </c>
      <c r="J12272" s="2">
        <v>0</v>
      </c>
      <c r="K12272" s="2">
        <v>130260386</v>
      </c>
      <c r="L12272" s="3">
        <v>46161</v>
      </c>
      <c r="M12272" s="3">
        <v>46703</v>
      </c>
      <c r="N12272" s="2" t="s">
        <v>1393</v>
      </c>
    </row>
    <row r="12273" spans="2:14" x14ac:dyDescent="0.25">
      <c r="B12273" s="2" t="s">
        <v>8820</v>
      </c>
      <c r="C12273" s="2" t="s">
        <v>8821</v>
      </c>
      <c r="D12273" s="2" t="s">
        <v>41</v>
      </c>
      <c r="E12273" s="2" t="s">
        <v>17</v>
      </c>
      <c r="F12273" s="2" t="s">
        <v>300</v>
      </c>
      <c r="G12273" s="2" t="s">
        <v>1773</v>
      </c>
      <c r="H12273" s="2" t="s">
        <v>8822</v>
      </c>
      <c r="I12273" s="2">
        <v>0</v>
      </c>
      <c r="J12273" s="2">
        <v>0</v>
      </c>
      <c r="K12273" s="2">
        <v>221042548</v>
      </c>
      <c r="L12273" s="3">
        <v>45777</v>
      </c>
      <c r="M12273" s="3">
        <v>46321</v>
      </c>
      <c r="N12273" s="2" t="s">
        <v>1393</v>
      </c>
    </row>
    <row r="12274" spans="2:14" x14ac:dyDescent="0.25">
      <c r="B12274" s="2" t="s">
        <v>8820</v>
      </c>
      <c r="C12274" s="2" t="s">
        <v>8821</v>
      </c>
      <c r="D12274" s="2" t="s">
        <v>41</v>
      </c>
      <c r="E12274" s="2" t="s">
        <v>17</v>
      </c>
      <c r="F12274" s="2" t="s">
        <v>300</v>
      </c>
      <c r="G12274" s="2" t="s">
        <v>1773</v>
      </c>
      <c r="H12274" s="2" t="s">
        <v>8822</v>
      </c>
      <c r="I12274" s="2">
        <v>0</v>
      </c>
      <c r="J12274" s="2">
        <v>0</v>
      </c>
      <c r="K12274" s="2">
        <v>2212503107</v>
      </c>
      <c r="L12274" s="3">
        <v>45777</v>
      </c>
      <c r="M12274" s="3">
        <v>46323</v>
      </c>
      <c r="N12274" s="2" t="s">
        <v>1393</v>
      </c>
    </row>
    <row r="12275" spans="2:14" x14ac:dyDescent="0.25">
      <c r="B12275" s="2" t="s">
        <v>8820</v>
      </c>
      <c r="C12275" s="2" t="s">
        <v>8821</v>
      </c>
      <c r="D12275" s="2" t="s">
        <v>41</v>
      </c>
      <c r="E12275" s="2" t="s">
        <v>17</v>
      </c>
      <c r="F12275" s="2" t="s">
        <v>300</v>
      </c>
      <c r="G12275" s="2" t="s">
        <v>1773</v>
      </c>
      <c r="H12275" s="2" t="s">
        <v>8822</v>
      </c>
      <c r="I12275" s="2">
        <v>0</v>
      </c>
      <c r="J12275" s="2">
        <v>0</v>
      </c>
      <c r="K12275" s="2">
        <v>271012504</v>
      </c>
      <c r="L12275" s="3">
        <v>45674</v>
      </c>
      <c r="M12275" s="3">
        <v>46214</v>
      </c>
      <c r="N12275" s="2" t="s">
        <v>1393</v>
      </c>
    </row>
    <row r="12276" spans="2:14" x14ac:dyDescent="0.25">
      <c r="B12276" s="2" t="s">
        <v>8820</v>
      </c>
      <c r="C12276" s="2" t="s">
        <v>8821</v>
      </c>
      <c r="D12276" s="2" t="s">
        <v>41</v>
      </c>
      <c r="E12276" s="2" t="s">
        <v>17</v>
      </c>
      <c r="F12276" s="2" t="s">
        <v>300</v>
      </c>
      <c r="G12276" s="2" t="s">
        <v>1773</v>
      </c>
      <c r="H12276" s="2" t="s">
        <v>8822</v>
      </c>
      <c r="I12276" s="2">
        <v>0</v>
      </c>
      <c r="J12276" s="2">
        <v>0</v>
      </c>
      <c r="K12276" s="2">
        <v>271012506</v>
      </c>
      <c r="L12276" s="3">
        <v>45674</v>
      </c>
      <c r="M12276" s="3">
        <v>46214</v>
      </c>
      <c r="N12276" s="2" t="s">
        <v>1393</v>
      </c>
    </row>
    <row r="12277" spans="2:14" x14ac:dyDescent="0.25">
      <c r="B12277" s="2" t="s">
        <v>8820</v>
      </c>
      <c r="C12277" s="2" t="s">
        <v>8821</v>
      </c>
      <c r="D12277" s="2" t="s">
        <v>41</v>
      </c>
      <c r="E12277" s="2" t="s">
        <v>17</v>
      </c>
      <c r="F12277" s="2" t="s">
        <v>300</v>
      </c>
      <c r="G12277" s="2" t="s">
        <v>1773</v>
      </c>
      <c r="H12277" s="2" t="s">
        <v>8822</v>
      </c>
      <c r="I12277" s="2">
        <v>0</v>
      </c>
      <c r="J12277" s="2">
        <v>0</v>
      </c>
      <c r="K12277" s="2">
        <v>271012507</v>
      </c>
      <c r="L12277" s="3">
        <v>45682</v>
      </c>
      <c r="M12277" s="3">
        <v>46221</v>
      </c>
      <c r="N12277" s="2" t="s">
        <v>1393</v>
      </c>
    </row>
    <row r="12278" spans="2:14" x14ac:dyDescent="0.25">
      <c r="B12278" s="2" t="s">
        <v>8820</v>
      </c>
      <c r="C12278" s="2" t="s">
        <v>8821</v>
      </c>
      <c r="D12278" s="2" t="s">
        <v>41</v>
      </c>
      <c r="E12278" s="2" t="s">
        <v>17</v>
      </c>
      <c r="F12278" s="2" t="s">
        <v>300</v>
      </c>
      <c r="G12278" s="2" t="s">
        <v>1773</v>
      </c>
      <c r="H12278" s="2" t="s">
        <v>8822</v>
      </c>
      <c r="I12278" s="2">
        <v>0</v>
      </c>
      <c r="J12278" s="2">
        <v>0</v>
      </c>
      <c r="K12278" s="2">
        <v>271012509</v>
      </c>
      <c r="L12278" s="3">
        <v>45691</v>
      </c>
      <c r="M12278" s="3">
        <v>46233</v>
      </c>
      <c r="N12278" s="2" t="s">
        <v>1393</v>
      </c>
    </row>
    <row r="12279" spans="2:14" x14ac:dyDescent="0.25">
      <c r="B12279" s="2" t="s">
        <v>8820</v>
      </c>
      <c r="C12279" s="2" t="s">
        <v>8821</v>
      </c>
      <c r="D12279" s="2" t="s">
        <v>41</v>
      </c>
      <c r="E12279" s="2" t="s">
        <v>17</v>
      </c>
      <c r="F12279" s="2" t="s">
        <v>300</v>
      </c>
      <c r="G12279" s="2" t="s">
        <v>1773</v>
      </c>
      <c r="H12279" s="2" t="s">
        <v>8822</v>
      </c>
      <c r="I12279" s="2">
        <v>0</v>
      </c>
      <c r="J12279" s="2">
        <v>0</v>
      </c>
      <c r="K12279" s="2">
        <v>271012511</v>
      </c>
      <c r="L12279" s="3">
        <v>45691</v>
      </c>
      <c r="M12279" s="3">
        <v>46233</v>
      </c>
      <c r="N12279" s="2" t="s">
        <v>1393</v>
      </c>
    </row>
    <row r="12280" spans="2:14" x14ac:dyDescent="0.25">
      <c r="B12280" s="2" t="s">
        <v>8820</v>
      </c>
      <c r="C12280" s="2" t="s">
        <v>8821</v>
      </c>
      <c r="D12280" s="2" t="s">
        <v>41</v>
      </c>
      <c r="E12280" s="2" t="s">
        <v>17</v>
      </c>
      <c r="F12280" s="2" t="s">
        <v>300</v>
      </c>
      <c r="G12280" s="2" t="s">
        <v>1773</v>
      </c>
      <c r="H12280" s="2" t="s">
        <v>8822</v>
      </c>
      <c r="I12280" s="2">
        <v>0</v>
      </c>
      <c r="J12280" s="2">
        <v>0</v>
      </c>
      <c r="K12280" s="2">
        <v>271012513</v>
      </c>
      <c r="L12280" s="3">
        <v>45691</v>
      </c>
      <c r="M12280" s="3">
        <v>46233</v>
      </c>
      <c r="N12280" s="2" t="s">
        <v>1393</v>
      </c>
    </row>
    <row r="12281" spans="2:14" x14ac:dyDescent="0.25">
      <c r="B12281" s="2" t="s">
        <v>8820</v>
      </c>
      <c r="C12281" s="2" t="s">
        <v>8821</v>
      </c>
      <c r="D12281" s="2" t="s">
        <v>41</v>
      </c>
      <c r="E12281" s="2" t="s">
        <v>17</v>
      </c>
      <c r="F12281" s="2" t="s">
        <v>300</v>
      </c>
      <c r="G12281" s="2" t="s">
        <v>1773</v>
      </c>
      <c r="H12281" s="2" t="s">
        <v>8822</v>
      </c>
      <c r="I12281" s="2">
        <v>0</v>
      </c>
      <c r="J12281" s="2">
        <v>0</v>
      </c>
      <c r="K12281" s="2">
        <v>271012515</v>
      </c>
      <c r="L12281" s="3">
        <v>45696</v>
      </c>
      <c r="M12281" s="3">
        <v>46239</v>
      </c>
      <c r="N12281" s="2" t="s">
        <v>1393</v>
      </c>
    </row>
    <row r="12282" spans="2:14" x14ac:dyDescent="0.25">
      <c r="B12282" s="2" t="s">
        <v>8820</v>
      </c>
      <c r="C12282" s="2" t="s">
        <v>8821</v>
      </c>
      <c r="D12282" s="2" t="s">
        <v>41</v>
      </c>
      <c r="E12282" s="2" t="s">
        <v>17</v>
      </c>
      <c r="F12282" s="2" t="s">
        <v>300</v>
      </c>
      <c r="G12282" s="2" t="s">
        <v>1773</v>
      </c>
      <c r="H12282" s="2" t="s">
        <v>8822</v>
      </c>
      <c r="I12282" s="2">
        <v>0</v>
      </c>
      <c r="J12282" s="2">
        <v>0</v>
      </c>
      <c r="K12282" s="2">
        <v>271012601</v>
      </c>
      <c r="L12282" s="3">
        <v>46037</v>
      </c>
      <c r="M12282" s="3">
        <v>46578</v>
      </c>
      <c r="N12282" s="2" t="s">
        <v>1393</v>
      </c>
    </row>
    <row r="12283" spans="2:14" x14ac:dyDescent="0.25">
      <c r="B12283" s="2" t="s">
        <v>8820</v>
      </c>
      <c r="C12283" s="2" t="s">
        <v>8821</v>
      </c>
      <c r="D12283" s="2" t="s">
        <v>41</v>
      </c>
      <c r="E12283" s="2" t="s">
        <v>17</v>
      </c>
      <c r="F12283" s="2" t="s">
        <v>300</v>
      </c>
      <c r="G12283" s="2" t="s">
        <v>1773</v>
      </c>
      <c r="H12283" s="2" t="s">
        <v>8822</v>
      </c>
      <c r="I12283" s="2">
        <v>0</v>
      </c>
      <c r="J12283" s="2">
        <v>0</v>
      </c>
      <c r="K12283" s="2">
        <v>271012612</v>
      </c>
      <c r="L12283" s="3">
        <v>46046</v>
      </c>
      <c r="M12283" s="3">
        <v>46585</v>
      </c>
      <c r="N12283" s="2" t="s">
        <v>1393</v>
      </c>
    </row>
    <row r="12284" spans="2:14" x14ac:dyDescent="0.25">
      <c r="B12284" s="2" t="s">
        <v>8820</v>
      </c>
      <c r="C12284" s="2" t="s">
        <v>8821</v>
      </c>
      <c r="D12284" s="2" t="s">
        <v>41</v>
      </c>
      <c r="E12284" s="2" t="s">
        <v>17</v>
      </c>
      <c r="F12284" s="2" t="s">
        <v>300</v>
      </c>
      <c r="G12284" s="2" t="s">
        <v>1773</v>
      </c>
      <c r="H12284" s="2" t="s">
        <v>8822</v>
      </c>
      <c r="I12284" s="2">
        <v>0</v>
      </c>
      <c r="J12284" s="2">
        <v>0</v>
      </c>
      <c r="K12284" s="2">
        <v>271012616</v>
      </c>
      <c r="L12284" s="3">
        <v>46063</v>
      </c>
      <c r="M12284" s="3">
        <v>46590</v>
      </c>
      <c r="N12284" s="2" t="s">
        <v>1393</v>
      </c>
    </row>
    <row r="12285" spans="2:14" x14ac:dyDescent="0.25">
      <c r="B12285" s="2" t="s">
        <v>8820</v>
      </c>
      <c r="C12285" s="2" t="s">
        <v>8821</v>
      </c>
      <c r="D12285" s="2" t="s">
        <v>41</v>
      </c>
      <c r="E12285" s="2" t="s">
        <v>17</v>
      </c>
      <c r="F12285" s="2" t="s">
        <v>300</v>
      </c>
      <c r="G12285" s="2" t="s">
        <v>1773</v>
      </c>
      <c r="H12285" s="2" t="s">
        <v>8822</v>
      </c>
      <c r="I12285" s="2">
        <v>0</v>
      </c>
      <c r="J12285" s="2">
        <v>0</v>
      </c>
      <c r="K12285" s="2">
        <v>271012617</v>
      </c>
      <c r="L12285" s="3">
        <v>46050</v>
      </c>
      <c r="M12285" s="3">
        <v>46590</v>
      </c>
      <c r="N12285" s="2" t="s">
        <v>1393</v>
      </c>
    </row>
    <row r="12286" spans="2:14" x14ac:dyDescent="0.25">
      <c r="B12286" s="2" t="s">
        <v>8820</v>
      </c>
      <c r="C12286" s="2" t="s">
        <v>8821</v>
      </c>
      <c r="D12286" s="2" t="s">
        <v>41</v>
      </c>
      <c r="E12286" s="2" t="s">
        <v>17</v>
      </c>
      <c r="F12286" s="2" t="s">
        <v>300</v>
      </c>
      <c r="G12286" s="2" t="s">
        <v>1773</v>
      </c>
      <c r="H12286" s="2" t="s">
        <v>8822</v>
      </c>
      <c r="I12286" s="2">
        <v>0</v>
      </c>
      <c r="J12286" s="2">
        <v>0</v>
      </c>
      <c r="K12286" s="2">
        <v>271012620</v>
      </c>
      <c r="L12286" s="3">
        <v>46050</v>
      </c>
      <c r="M12286" s="3">
        <v>46590</v>
      </c>
      <c r="N12286" s="2" t="s">
        <v>1393</v>
      </c>
    </row>
    <row r="12287" spans="2:14" x14ac:dyDescent="0.25">
      <c r="B12287" s="2" t="s">
        <v>8820</v>
      </c>
      <c r="C12287" s="2" t="s">
        <v>8821</v>
      </c>
      <c r="D12287" s="2" t="s">
        <v>41</v>
      </c>
      <c r="E12287" s="2" t="s">
        <v>17</v>
      </c>
      <c r="F12287" s="2" t="s">
        <v>300</v>
      </c>
      <c r="G12287" s="2" t="s">
        <v>1773</v>
      </c>
      <c r="H12287" s="2" t="s">
        <v>8822</v>
      </c>
      <c r="I12287" s="2">
        <v>0</v>
      </c>
      <c r="J12287" s="2">
        <v>0</v>
      </c>
      <c r="K12287" s="2">
        <v>271012621</v>
      </c>
      <c r="L12287" s="3">
        <v>46063</v>
      </c>
      <c r="M12287" s="3">
        <v>46590</v>
      </c>
      <c r="N12287" s="2" t="s">
        <v>1393</v>
      </c>
    </row>
    <row r="12288" spans="2:14" x14ac:dyDescent="0.25">
      <c r="B12288" s="2" t="s">
        <v>8820</v>
      </c>
      <c r="C12288" s="2" t="s">
        <v>8821</v>
      </c>
      <c r="D12288" s="2" t="s">
        <v>41</v>
      </c>
      <c r="E12288" s="2" t="s">
        <v>17</v>
      </c>
      <c r="F12288" s="2" t="s">
        <v>300</v>
      </c>
      <c r="G12288" s="2" t="s">
        <v>1773</v>
      </c>
      <c r="H12288" s="2" t="s">
        <v>8822</v>
      </c>
      <c r="I12288" s="2">
        <v>0</v>
      </c>
      <c r="J12288" s="2">
        <v>0</v>
      </c>
      <c r="K12288" s="2">
        <v>271012622</v>
      </c>
      <c r="L12288" s="3">
        <v>46050</v>
      </c>
      <c r="M12288" s="3">
        <v>46590</v>
      </c>
      <c r="N12288" s="2" t="s">
        <v>1393</v>
      </c>
    </row>
    <row r="12289" spans="2:14" x14ac:dyDescent="0.25">
      <c r="B12289" s="2" t="s">
        <v>8820</v>
      </c>
      <c r="C12289" s="2" t="s">
        <v>8821</v>
      </c>
      <c r="D12289" s="2" t="s">
        <v>41</v>
      </c>
      <c r="E12289" s="2" t="s">
        <v>17</v>
      </c>
      <c r="F12289" s="2" t="s">
        <v>300</v>
      </c>
      <c r="G12289" s="2" t="s">
        <v>1773</v>
      </c>
      <c r="H12289" s="2" t="s">
        <v>8822</v>
      </c>
      <c r="I12289" s="2">
        <v>0</v>
      </c>
      <c r="J12289" s="2">
        <v>0</v>
      </c>
      <c r="K12289" s="2">
        <v>271012629</v>
      </c>
      <c r="L12289" s="3">
        <v>46060</v>
      </c>
      <c r="M12289" s="3">
        <v>46602</v>
      </c>
      <c r="N12289" s="2" t="s">
        <v>1393</v>
      </c>
    </row>
    <row r="12290" spans="2:14" x14ac:dyDescent="0.25">
      <c r="B12290" s="2" t="s">
        <v>8820</v>
      </c>
      <c r="C12290" s="2" t="s">
        <v>8821</v>
      </c>
      <c r="D12290" s="2" t="s">
        <v>41</v>
      </c>
      <c r="E12290" s="2" t="s">
        <v>17</v>
      </c>
      <c r="F12290" s="2" t="s">
        <v>300</v>
      </c>
      <c r="G12290" s="2" t="s">
        <v>1773</v>
      </c>
      <c r="H12290" s="2" t="s">
        <v>8822</v>
      </c>
      <c r="I12290" s="2">
        <v>0</v>
      </c>
      <c r="J12290" s="2">
        <v>0</v>
      </c>
      <c r="K12290" s="2">
        <v>271012631</v>
      </c>
      <c r="L12290" s="3">
        <v>46060</v>
      </c>
      <c r="M12290" s="3">
        <v>46603</v>
      </c>
      <c r="N12290" s="2" t="s">
        <v>1393</v>
      </c>
    </row>
    <row r="12291" spans="2:14" x14ac:dyDescent="0.25">
      <c r="B12291" s="2" t="s">
        <v>8820</v>
      </c>
      <c r="C12291" s="2" t="s">
        <v>8821</v>
      </c>
      <c r="D12291" s="2" t="s">
        <v>41</v>
      </c>
      <c r="E12291" s="2" t="s">
        <v>17</v>
      </c>
      <c r="F12291" s="2" t="s">
        <v>300</v>
      </c>
      <c r="G12291" s="2" t="s">
        <v>1773</v>
      </c>
      <c r="H12291" s="2" t="s">
        <v>8822</v>
      </c>
      <c r="I12291" s="2">
        <v>0</v>
      </c>
      <c r="J12291" s="2">
        <v>0</v>
      </c>
      <c r="K12291" s="2">
        <v>271012633</v>
      </c>
      <c r="L12291" s="3">
        <v>46060</v>
      </c>
      <c r="M12291" s="3">
        <v>46603</v>
      </c>
      <c r="N12291" s="2" t="s">
        <v>1393</v>
      </c>
    </row>
    <row r="12292" spans="2:14" x14ac:dyDescent="0.25">
      <c r="B12292" s="2" t="s">
        <v>8820</v>
      </c>
      <c r="C12292" s="2" t="s">
        <v>8821</v>
      </c>
      <c r="D12292" s="2" t="s">
        <v>41</v>
      </c>
      <c r="E12292" s="2" t="s">
        <v>17</v>
      </c>
      <c r="F12292" s="2" t="s">
        <v>300</v>
      </c>
      <c r="G12292" s="2" t="s">
        <v>1773</v>
      </c>
      <c r="H12292" s="2" t="s">
        <v>8822</v>
      </c>
      <c r="I12292" s="2">
        <v>0</v>
      </c>
      <c r="J12292" s="2">
        <v>0</v>
      </c>
      <c r="K12292" s="2">
        <v>271022516</v>
      </c>
      <c r="L12292" s="3">
        <v>45701</v>
      </c>
      <c r="M12292" s="3">
        <v>46245</v>
      </c>
      <c r="N12292" s="2" t="s">
        <v>1393</v>
      </c>
    </row>
    <row r="12293" spans="2:14" x14ac:dyDescent="0.25">
      <c r="B12293" s="2" t="s">
        <v>8820</v>
      </c>
      <c r="C12293" s="2" t="s">
        <v>8821</v>
      </c>
      <c r="D12293" s="2" t="s">
        <v>41</v>
      </c>
      <c r="E12293" s="2" t="s">
        <v>17</v>
      </c>
      <c r="F12293" s="2" t="s">
        <v>300</v>
      </c>
      <c r="G12293" s="2" t="s">
        <v>1773</v>
      </c>
      <c r="H12293" s="2" t="s">
        <v>8822</v>
      </c>
      <c r="I12293" s="2">
        <v>0</v>
      </c>
      <c r="J12293" s="2">
        <v>0</v>
      </c>
      <c r="K12293" s="2">
        <v>271022636</v>
      </c>
      <c r="L12293" s="3">
        <v>46071</v>
      </c>
      <c r="M12293" s="3">
        <v>46612</v>
      </c>
      <c r="N12293" s="2" t="s">
        <v>1393</v>
      </c>
    </row>
    <row r="12294" spans="2:14" x14ac:dyDescent="0.25">
      <c r="B12294" s="2" t="s">
        <v>8820</v>
      </c>
      <c r="C12294" s="2" t="s">
        <v>8821</v>
      </c>
      <c r="D12294" s="2" t="s">
        <v>41</v>
      </c>
      <c r="E12294" s="2" t="s">
        <v>17</v>
      </c>
      <c r="F12294" s="2" t="s">
        <v>300</v>
      </c>
      <c r="G12294" s="2" t="s">
        <v>1773</v>
      </c>
      <c r="H12294" s="2" t="s">
        <v>8822</v>
      </c>
      <c r="I12294" s="2">
        <v>0</v>
      </c>
      <c r="J12294" s="2">
        <v>0</v>
      </c>
      <c r="K12294" s="2">
        <v>271022638</v>
      </c>
      <c r="L12294" s="3">
        <v>46071</v>
      </c>
      <c r="M12294" s="3">
        <v>46612</v>
      </c>
      <c r="N12294" s="2" t="s">
        <v>1393</v>
      </c>
    </row>
    <row r="12295" spans="2:14" x14ac:dyDescent="0.25">
      <c r="B12295" s="2" t="s">
        <v>8820</v>
      </c>
      <c r="C12295" s="2" t="s">
        <v>8821</v>
      </c>
      <c r="D12295" s="2" t="s">
        <v>41</v>
      </c>
      <c r="E12295" s="2" t="s">
        <v>17</v>
      </c>
      <c r="F12295" s="2" t="s">
        <v>300</v>
      </c>
      <c r="G12295" s="2" t="s">
        <v>1773</v>
      </c>
      <c r="H12295" s="2" t="s">
        <v>8822</v>
      </c>
      <c r="I12295" s="2">
        <v>0</v>
      </c>
      <c r="J12295" s="2">
        <v>0</v>
      </c>
      <c r="K12295" s="2">
        <v>271022639</v>
      </c>
      <c r="L12295" s="3">
        <v>46071</v>
      </c>
      <c r="M12295" s="3">
        <v>46612</v>
      </c>
      <c r="N12295" s="2" t="s">
        <v>1393</v>
      </c>
    </row>
    <row r="12296" spans="2:14" x14ac:dyDescent="0.25">
      <c r="B12296" s="2" t="s">
        <v>8820</v>
      </c>
      <c r="C12296" s="2" t="s">
        <v>8821</v>
      </c>
      <c r="D12296" s="2" t="s">
        <v>41</v>
      </c>
      <c r="E12296" s="2" t="s">
        <v>17</v>
      </c>
      <c r="F12296" s="2" t="s">
        <v>300</v>
      </c>
      <c r="G12296" s="2" t="s">
        <v>1773</v>
      </c>
      <c r="H12296" s="2" t="s">
        <v>8822</v>
      </c>
      <c r="I12296" s="2">
        <v>0</v>
      </c>
      <c r="J12296" s="2">
        <v>0</v>
      </c>
      <c r="K12296" s="2">
        <v>271022645</v>
      </c>
      <c r="L12296" s="3">
        <v>46074</v>
      </c>
      <c r="M12296" s="3">
        <v>46617</v>
      </c>
      <c r="N12296" s="2" t="s">
        <v>1393</v>
      </c>
    </row>
    <row r="12297" spans="2:14" x14ac:dyDescent="0.25">
      <c r="B12297" s="2" t="s">
        <v>8820</v>
      </c>
      <c r="C12297" s="2" t="s">
        <v>8821</v>
      </c>
      <c r="D12297" s="2" t="s">
        <v>41</v>
      </c>
      <c r="E12297" s="2" t="s">
        <v>17</v>
      </c>
      <c r="F12297" s="2" t="s">
        <v>300</v>
      </c>
      <c r="G12297" s="2" t="s">
        <v>1773</v>
      </c>
      <c r="H12297" s="2" t="s">
        <v>8822</v>
      </c>
      <c r="I12297" s="2">
        <v>0</v>
      </c>
      <c r="J12297" s="2">
        <v>0</v>
      </c>
      <c r="K12297" s="2">
        <v>271022649</v>
      </c>
      <c r="L12297" s="3">
        <v>46087</v>
      </c>
      <c r="M12297" s="3">
        <v>46623</v>
      </c>
      <c r="N12297" s="2" t="s">
        <v>1393</v>
      </c>
    </row>
    <row r="12298" spans="2:14" x14ac:dyDescent="0.25">
      <c r="B12298" s="2" t="s">
        <v>8820</v>
      </c>
      <c r="C12298" s="2" t="s">
        <v>8821</v>
      </c>
      <c r="D12298" s="2" t="s">
        <v>41</v>
      </c>
      <c r="E12298" s="2" t="s">
        <v>17</v>
      </c>
      <c r="F12298" s="2" t="s">
        <v>300</v>
      </c>
      <c r="G12298" s="2" t="s">
        <v>1773</v>
      </c>
      <c r="H12298" s="2" t="s">
        <v>8822</v>
      </c>
      <c r="I12298" s="2">
        <v>0</v>
      </c>
      <c r="J12298" s="2">
        <v>0</v>
      </c>
      <c r="K12298" s="2">
        <v>271022651</v>
      </c>
      <c r="L12298" s="3">
        <v>46083</v>
      </c>
      <c r="M12298" s="3">
        <v>46623</v>
      </c>
      <c r="N12298" s="2" t="s">
        <v>1393</v>
      </c>
    </row>
    <row r="12299" spans="2:14" x14ac:dyDescent="0.25">
      <c r="B12299" s="2" t="s">
        <v>8820</v>
      </c>
      <c r="C12299" s="2" t="s">
        <v>8821</v>
      </c>
      <c r="D12299" s="2" t="s">
        <v>41</v>
      </c>
      <c r="E12299" s="2" t="s">
        <v>17</v>
      </c>
      <c r="F12299" s="2" t="s">
        <v>300</v>
      </c>
      <c r="G12299" s="2" t="s">
        <v>1773</v>
      </c>
      <c r="H12299" s="2" t="s">
        <v>8822</v>
      </c>
      <c r="I12299" s="2">
        <v>0</v>
      </c>
      <c r="J12299" s="2">
        <v>0</v>
      </c>
      <c r="K12299" s="2">
        <v>271022655</v>
      </c>
      <c r="L12299" s="3">
        <v>46087</v>
      </c>
      <c r="M12299" s="3">
        <v>46632</v>
      </c>
      <c r="N12299" s="2" t="s">
        <v>1393</v>
      </c>
    </row>
    <row r="12300" spans="2:14" x14ac:dyDescent="0.25">
      <c r="B12300" s="2" t="s">
        <v>8820</v>
      </c>
      <c r="C12300" s="2" t="s">
        <v>8821</v>
      </c>
      <c r="D12300" s="2" t="s">
        <v>41</v>
      </c>
      <c r="E12300" s="2" t="s">
        <v>17</v>
      </c>
      <c r="F12300" s="2" t="s">
        <v>300</v>
      </c>
      <c r="G12300" s="2" t="s">
        <v>1773</v>
      </c>
      <c r="H12300" s="2" t="s">
        <v>8822</v>
      </c>
      <c r="I12300" s="2">
        <v>0</v>
      </c>
      <c r="J12300" s="2">
        <v>0</v>
      </c>
      <c r="K12300" s="2">
        <v>271022656</v>
      </c>
      <c r="L12300" s="3">
        <v>46087</v>
      </c>
      <c r="M12300" s="3">
        <v>46633</v>
      </c>
      <c r="N12300" s="2" t="s">
        <v>1393</v>
      </c>
    </row>
    <row r="12301" spans="2:14" x14ac:dyDescent="0.25">
      <c r="B12301" s="2" t="s">
        <v>8820</v>
      </c>
      <c r="C12301" s="2" t="s">
        <v>8821</v>
      </c>
      <c r="D12301" s="2" t="s">
        <v>41</v>
      </c>
      <c r="E12301" s="2" t="s">
        <v>17</v>
      </c>
      <c r="F12301" s="2" t="s">
        <v>300</v>
      </c>
      <c r="G12301" s="2" t="s">
        <v>1773</v>
      </c>
      <c r="H12301" s="2" t="s">
        <v>8822</v>
      </c>
      <c r="I12301" s="2">
        <v>0</v>
      </c>
      <c r="J12301" s="2">
        <v>0</v>
      </c>
      <c r="K12301" s="2">
        <v>271022657</v>
      </c>
      <c r="L12301" s="3">
        <v>46087</v>
      </c>
      <c r="M12301" s="3">
        <v>46633</v>
      </c>
      <c r="N12301" s="2" t="s">
        <v>1393</v>
      </c>
    </row>
    <row r="12302" spans="2:14" x14ac:dyDescent="0.25">
      <c r="B12302" s="2" t="s">
        <v>8820</v>
      </c>
      <c r="C12302" s="2" t="s">
        <v>8821</v>
      </c>
      <c r="D12302" s="2" t="s">
        <v>41</v>
      </c>
      <c r="E12302" s="2" t="s">
        <v>17</v>
      </c>
      <c r="F12302" s="2" t="s">
        <v>300</v>
      </c>
      <c r="G12302" s="2" t="s">
        <v>1773</v>
      </c>
      <c r="H12302" s="2" t="s">
        <v>8822</v>
      </c>
      <c r="I12302" s="2">
        <v>0</v>
      </c>
      <c r="J12302" s="2">
        <v>0</v>
      </c>
      <c r="K12302" s="2">
        <v>271022659</v>
      </c>
      <c r="L12302" s="3">
        <v>46092</v>
      </c>
      <c r="M12302" s="3">
        <v>46639</v>
      </c>
      <c r="N12302" s="2" t="s">
        <v>1393</v>
      </c>
    </row>
    <row r="12303" spans="2:14" x14ac:dyDescent="0.25">
      <c r="B12303" s="2" t="s">
        <v>8820</v>
      </c>
      <c r="C12303" s="2" t="s">
        <v>8821</v>
      </c>
      <c r="D12303" s="2" t="s">
        <v>41</v>
      </c>
      <c r="E12303" s="2" t="s">
        <v>17</v>
      </c>
      <c r="F12303" s="2" t="s">
        <v>300</v>
      </c>
      <c r="G12303" s="2" t="s">
        <v>1773</v>
      </c>
      <c r="H12303" s="2" t="s">
        <v>8822</v>
      </c>
      <c r="I12303" s="2">
        <v>0</v>
      </c>
      <c r="J12303" s="2">
        <v>0</v>
      </c>
      <c r="K12303" s="2">
        <v>271022660</v>
      </c>
      <c r="L12303" s="3">
        <v>46087</v>
      </c>
      <c r="M12303" s="3">
        <v>46633</v>
      </c>
      <c r="N12303" s="2" t="s">
        <v>1393</v>
      </c>
    </row>
    <row r="12304" spans="2:14" x14ac:dyDescent="0.25">
      <c r="B12304" s="2" t="s">
        <v>8820</v>
      </c>
      <c r="C12304" s="2" t="s">
        <v>8821</v>
      </c>
      <c r="D12304" s="2" t="s">
        <v>41</v>
      </c>
      <c r="E12304" s="2" t="s">
        <v>17</v>
      </c>
      <c r="F12304" s="2" t="s">
        <v>300</v>
      </c>
      <c r="G12304" s="2" t="s">
        <v>1773</v>
      </c>
      <c r="H12304" s="2" t="s">
        <v>8822</v>
      </c>
      <c r="I12304" s="2">
        <v>0</v>
      </c>
      <c r="J12304" s="2">
        <v>0</v>
      </c>
      <c r="K12304" s="2">
        <v>271032518</v>
      </c>
      <c r="L12304" s="3">
        <v>45741</v>
      </c>
      <c r="M12304" s="3">
        <v>46287</v>
      </c>
      <c r="N12304" s="2" t="s">
        <v>1393</v>
      </c>
    </row>
    <row r="12305" spans="2:14" x14ac:dyDescent="0.25">
      <c r="B12305" s="2" t="s">
        <v>8820</v>
      </c>
      <c r="C12305" s="2" t="s">
        <v>8821</v>
      </c>
      <c r="D12305" s="2" t="s">
        <v>41</v>
      </c>
      <c r="E12305" s="2" t="s">
        <v>17</v>
      </c>
      <c r="F12305" s="2" t="s">
        <v>300</v>
      </c>
      <c r="G12305" s="2" t="s">
        <v>1773</v>
      </c>
      <c r="H12305" s="2" t="s">
        <v>8822</v>
      </c>
      <c r="I12305" s="2">
        <v>0</v>
      </c>
      <c r="J12305" s="2">
        <v>0</v>
      </c>
      <c r="K12305" s="2">
        <v>271032519</v>
      </c>
      <c r="L12305" s="3">
        <v>45741</v>
      </c>
      <c r="M12305" s="3">
        <v>46287</v>
      </c>
      <c r="N12305" s="2" t="s">
        <v>1393</v>
      </c>
    </row>
    <row r="12306" spans="2:14" x14ac:dyDescent="0.25">
      <c r="B12306" s="2" t="s">
        <v>8820</v>
      </c>
      <c r="C12306" s="2" t="s">
        <v>8821</v>
      </c>
      <c r="D12306" s="2" t="s">
        <v>41</v>
      </c>
      <c r="E12306" s="2" t="s">
        <v>17</v>
      </c>
      <c r="F12306" s="2" t="s">
        <v>300</v>
      </c>
      <c r="G12306" s="2" t="s">
        <v>1773</v>
      </c>
      <c r="H12306" s="2" t="s">
        <v>8822</v>
      </c>
      <c r="I12306" s="2">
        <v>0</v>
      </c>
      <c r="J12306" s="2">
        <v>0</v>
      </c>
      <c r="K12306" s="2">
        <v>271032522</v>
      </c>
      <c r="L12306" s="3">
        <v>45770</v>
      </c>
      <c r="M12306" s="3">
        <v>46316</v>
      </c>
      <c r="N12306" s="2" t="s">
        <v>1393</v>
      </c>
    </row>
    <row r="12307" spans="2:14" x14ac:dyDescent="0.25">
      <c r="B12307" s="2" t="s">
        <v>8820</v>
      </c>
      <c r="C12307" s="2" t="s">
        <v>8821</v>
      </c>
      <c r="D12307" s="2" t="s">
        <v>41</v>
      </c>
      <c r="E12307" s="2" t="s">
        <v>17</v>
      </c>
      <c r="F12307" s="2" t="s">
        <v>300</v>
      </c>
      <c r="G12307" s="2" t="s">
        <v>1773</v>
      </c>
      <c r="H12307" s="2" t="s">
        <v>8822</v>
      </c>
      <c r="I12307" s="2">
        <v>0</v>
      </c>
      <c r="J12307" s="2">
        <v>0</v>
      </c>
      <c r="K12307" s="2">
        <v>271032524</v>
      </c>
      <c r="L12307" s="3">
        <v>45770</v>
      </c>
      <c r="M12307" s="3">
        <v>46316</v>
      </c>
      <c r="N12307" s="2" t="s">
        <v>1393</v>
      </c>
    </row>
    <row r="12308" spans="2:14" x14ac:dyDescent="0.25">
      <c r="B12308" s="2" t="s">
        <v>8820</v>
      </c>
      <c r="C12308" s="2" t="s">
        <v>8821</v>
      </c>
      <c r="D12308" s="2" t="s">
        <v>41</v>
      </c>
      <c r="E12308" s="2" t="s">
        <v>17</v>
      </c>
      <c r="F12308" s="2" t="s">
        <v>300</v>
      </c>
      <c r="G12308" s="2" t="s">
        <v>1773</v>
      </c>
      <c r="H12308" s="2" t="s">
        <v>8822</v>
      </c>
      <c r="I12308" s="2">
        <v>0</v>
      </c>
      <c r="J12308" s="2">
        <v>0</v>
      </c>
      <c r="K12308" s="2">
        <v>271032527</v>
      </c>
      <c r="L12308" s="3">
        <v>45843</v>
      </c>
      <c r="M12308" s="3">
        <v>46388</v>
      </c>
      <c r="N12308" s="2" t="s">
        <v>1393</v>
      </c>
    </row>
    <row r="12309" spans="2:14" x14ac:dyDescent="0.25">
      <c r="B12309" s="2" t="s">
        <v>8820</v>
      </c>
      <c r="C12309" s="2" t="s">
        <v>8821</v>
      </c>
      <c r="D12309" s="2" t="s">
        <v>41</v>
      </c>
      <c r="E12309" s="2" t="s">
        <v>17</v>
      </c>
      <c r="F12309" s="2" t="s">
        <v>300</v>
      </c>
      <c r="G12309" s="2" t="s">
        <v>1773</v>
      </c>
      <c r="H12309" s="2" t="s">
        <v>8822</v>
      </c>
      <c r="I12309" s="2">
        <v>0</v>
      </c>
      <c r="J12309" s="2">
        <v>0</v>
      </c>
      <c r="K12309" s="2">
        <v>271032528</v>
      </c>
      <c r="L12309" s="3">
        <v>45755</v>
      </c>
      <c r="M12309" s="3">
        <v>46290</v>
      </c>
      <c r="N12309" s="2" t="s">
        <v>1393</v>
      </c>
    </row>
    <row r="12310" spans="2:14" x14ac:dyDescent="0.25">
      <c r="B12310" s="2" t="s">
        <v>8820</v>
      </c>
      <c r="C12310" s="2" t="s">
        <v>8821</v>
      </c>
      <c r="D12310" s="2" t="s">
        <v>41</v>
      </c>
      <c r="E12310" s="2" t="s">
        <v>17</v>
      </c>
      <c r="F12310" s="2" t="s">
        <v>300</v>
      </c>
      <c r="G12310" s="2" t="s">
        <v>1773</v>
      </c>
      <c r="H12310" s="2" t="s">
        <v>8822</v>
      </c>
      <c r="I12310" s="2">
        <v>0</v>
      </c>
      <c r="J12310" s="2">
        <v>0</v>
      </c>
      <c r="K12310" s="2">
        <v>271032529</v>
      </c>
      <c r="L12310" s="3">
        <v>45756</v>
      </c>
      <c r="M12310" s="3">
        <v>46293</v>
      </c>
      <c r="N12310" s="2" t="s">
        <v>1393</v>
      </c>
    </row>
    <row r="12311" spans="2:14" x14ac:dyDescent="0.25">
      <c r="B12311" s="2" t="s">
        <v>8820</v>
      </c>
      <c r="C12311" s="2" t="s">
        <v>8821</v>
      </c>
      <c r="D12311" s="2" t="s">
        <v>41</v>
      </c>
      <c r="E12311" s="2" t="s">
        <v>17</v>
      </c>
      <c r="F12311" s="2" t="s">
        <v>300</v>
      </c>
      <c r="G12311" s="2" t="s">
        <v>1773</v>
      </c>
      <c r="H12311" s="2" t="s">
        <v>8822</v>
      </c>
      <c r="I12311" s="2">
        <v>0</v>
      </c>
      <c r="J12311" s="2">
        <v>0</v>
      </c>
      <c r="K12311" s="2">
        <v>271032674</v>
      </c>
      <c r="L12311" s="3">
        <v>46112</v>
      </c>
      <c r="M12311" s="3">
        <v>46656</v>
      </c>
      <c r="N12311" s="2" t="s">
        <v>1393</v>
      </c>
    </row>
    <row r="12312" spans="2:14" x14ac:dyDescent="0.25">
      <c r="B12312" s="2" t="s">
        <v>8820</v>
      </c>
      <c r="C12312" s="2" t="s">
        <v>8821</v>
      </c>
      <c r="D12312" s="2" t="s">
        <v>41</v>
      </c>
      <c r="E12312" s="2" t="s">
        <v>17</v>
      </c>
      <c r="F12312" s="2" t="s">
        <v>300</v>
      </c>
      <c r="G12312" s="2" t="s">
        <v>1773</v>
      </c>
      <c r="H12312" s="2" t="s">
        <v>8822</v>
      </c>
      <c r="I12312" s="2">
        <v>0</v>
      </c>
      <c r="J12312" s="2">
        <v>0</v>
      </c>
      <c r="K12312" s="2">
        <v>271042534</v>
      </c>
      <c r="L12312" s="3">
        <v>45764</v>
      </c>
      <c r="M12312" s="3">
        <v>46307</v>
      </c>
      <c r="N12312" s="2" t="s">
        <v>1393</v>
      </c>
    </row>
    <row r="12313" spans="2:14" x14ac:dyDescent="0.25">
      <c r="B12313" s="2" t="s">
        <v>8820</v>
      </c>
      <c r="C12313" s="2" t="s">
        <v>8821</v>
      </c>
      <c r="D12313" s="2" t="s">
        <v>41</v>
      </c>
      <c r="E12313" s="2" t="s">
        <v>17</v>
      </c>
      <c r="F12313" s="2" t="s">
        <v>300</v>
      </c>
      <c r="G12313" s="2" t="s">
        <v>1773</v>
      </c>
      <c r="H12313" s="2" t="s">
        <v>8822</v>
      </c>
      <c r="I12313" s="2">
        <v>0</v>
      </c>
      <c r="J12313" s="2">
        <v>0</v>
      </c>
      <c r="K12313" s="2">
        <v>271042535</v>
      </c>
      <c r="L12313" s="3">
        <v>45764</v>
      </c>
      <c r="M12313" s="3">
        <v>46307</v>
      </c>
      <c r="N12313" s="2" t="s">
        <v>1393</v>
      </c>
    </row>
    <row r="12314" spans="2:14" x14ac:dyDescent="0.25">
      <c r="B12314" s="2" t="s">
        <v>8820</v>
      </c>
      <c r="C12314" s="2" t="s">
        <v>8821</v>
      </c>
      <c r="D12314" s="2" t="s">
        <v>41</v>
      </c>
      <c r="E12314" s="2" t="s">
        <v>17</v>
      </c>
      <c r="F12314" s="2" t="s">
        <v>300</v>
      </c>
      <c r="G12314" s="2" t="s">
        <v>1773</v>
      </c>
      <c r="H12314" s="2" t="s">
        <v>8822</v>
      </c>
      <c r="I12314" s="2">
        <v>0</v>
      </c>
      <c r="J12314" s="2">
        <v>0</v>
      </c>
      <c r="K12314" s="2">
        <v>271042542</v>
      </c>
      <c r="L12314" s="3">
        <v>45783</v>
      </c>
      <c r="M12314" s="3">
        <v>46329</v>
      </c>
      <c r="N12314" s="2" t="s">
        <v>1393</v>
      </c>
    </row>
    <row r="12315" spans="2:14" x14ac:dyDescent="0.25">
      <c r="B12315" s="2" t="s">
        <v>8820</v>
      </c>
      <c r="C12315" s="2" t="s">
        <v>8821</v>
      </c>
      <c r="D12315" s="2" t="s">
        <v>41</v>
      </c>
      <c r="E12315" s="2" t="s">
        <v>17</v>
      </c>
      <c r="F12315" s="2" t="s">
        <v>300</v>
      </c>
      <c r="G12315" s="2" t="s">
        <v>1773</v>
      </c>
      <c r="H12315" s="2" t="s">
        <v>8822</v>
      </c>
      <c r="I12315" s="2">
        <v>0</v>
      </c>
      <c r="J12315" s="2">
        <v>0</v>
      </c>
      <c r="K12315" s="2">
        <v>271042547</v>
      </c>
      <c r="L12315" s="3">
        <v>45775</v>
      </c>
      <c r="M12315" s="3">
        <v>46318</v>
      </c>
      <c r="N12315" s="2" t="s">
        <v>1393</v>
      </c>
    </row>
    <row r="12316" spans="2:14" x14ac:dyDescent="0.25">
      <c r="B12316" s="2" t="s">
        <v>8820</v>
      </c>
      <c r="C12316" s="2" t="s">
        <v>8821</v>
      </c>
      <c r="D12316" s="2" t="s">
        <v>41</v>
      </c>
      <c r="E12316" s="2" t="s">
        <v>17</v>
      </c>
      <c r="F12316" s="2" t="s">
        <v>300</v>
      </c>
      <c r="G12316" s="2" t="s">
        <v>1773</v>
      </c>
      <c r="H12316" s="2" t="s">
        <v>8822</v>
      </c>
      <c r="I12316" s="2">
        <v>0</v>
      </c>
      <c r="J12316" s="2">
        <v>0</v>
      </c>
      <c r="K12316" s="2">
        <v>271042549</v>
      </c>
      <c r="L12316" s="3">
        <v>45775</v>
      </c>
      <c r="M12316" s="3">
        <v>46318</v>
      </c>
      <c r="N12316" s="2" t="s">
        <v>1393</v>
      </c>
    </row>
    <row r="12317" spans="2:14" x14ac:dyDescent="0.25">
      <c r="B12317" s="2" t="s">
        <v>8820</v>
      </c>
      <c r="C12317" s="2" t="s">
        <v>8821</v>
      </c>
      <c r="D12317" s="2" t="s">
        <v>41</v>
      </c>
      <c r="E12317" s="2" t="s">
        <v>17</v>
      </c>
      <c r="F12317" s="2" t="s">
        <v>300</v>
      </c>
      <c r="G12317" s="2" t="s">
        <v>1773</v>
      </c>
      <c r="H12317" s="2" t="s">
        <v>8822</v>
      </c>
      <c r="I12317" s="2">
        <v>0</v>
      </c>
      <c r="J12317" s="2">
        <v>0</v>
      </c>
      <c r="K12317" s="2">
        <v>271042550</v>
      </c>
      <c r="L12317" s="3">
        <v>45783</v>
      </c>
      <c r="M12317" s="3">
        <v>46323</v>
      </c>
      <c r="N12317" s="2" t="s">
        <v>1393</v>
      </c>
    </row>
    <row r="12318" spans="2:14" x14ac:dyDescent="0.25">
      <c r="B12318" s="2" t="s">
        <v>8820</v>
      </c>
      <c r="C12318" s="2" t="s">
        <v>8821</v>
      </c>
      <c r="D12318" s="2" t="s">
        <v>41</v>
      </c>
      <c r="E12318" s="2" t="s">
        <v>17</v>
      </c>
      <c r="F12318" s="2" t="s">
        <v>300</v>
      </c>
      <c r="G12318" s="2" t="s">
        <v>1773</v>
      </c>
      <c r="H12318" s="2" t="s">
        <v>8822</v>
      </c>
      <c r="I12318" s="2">
        <v>0</v>
      </c>
      <c r="J12318" s="2">
        <v>0</v>
      </c>
      <c r="K12318" s="2">
        <v>271042553</v>
      </c>
      <c r="L12318" s="3">
        <v>45783</v>
      </c>
      <c r="M12318" s="3">
        <v>46324</v>
      </c>
      <c r="N12318" s="2" t="s">
        <v>1393</v>
      </c>
    </row>
    <row r="12319" spans="2:14" x14ac:dyDescent="0.25">
      <c r="B12319" s="2" t="s">
        <v>8820</v>
      </c>
      <c r="C12319" s="2" t="s">
        <v>8821</v>
      </c>
      <c r="D12319" s="2" t="s">
        <v>41</v>
      </c>
      <c r="E12319" s="2" t="s">
        <v>17</v>
      </c>
      <c r="F12319" s="2" t="s">
        <v>300</v>
      </c>
      <c r="G12319" s="2" t="s">
        <v>1773</v>
      </c>
      <c r="H12319" s="2" t="s">
        <v>8822</v>
      </c>
      <c r="I12319" s="2">
        <v>0</v>
      </c>
      <c r="J12319" s="2">
        <v>0</v>
      </c>
      <c r="K12319" s="2">
        <v>271042557</v>
      </c>
      <c r="L12319" s="3">
        <v>45783</v>
      </c>
      <c r="M12319" s="3">
        <v>46325</v>
      </c>
      <c r="N12319" s="2" t="s">
        <v>1393</v>
      </c>
    </row>
    <row r="12320" spans="2:14" x14ac:dyDescent="0.25">
      <c r="B12320" s="2" t="s">
        <v>8820</v>
      </c>
      <c r="C12320" s="2" t="s">
        <v>8821</v>
      </c>
      <c r="D12320" s="2" t="s">
        <v>41</v>
      </c>
      <c r="E12320" s="2" t="s">
        <v>17</v>
      </c>
      <c r="F12320" s="2" t="s">
        <v>300</v>
      </c>
      <c r="G12320" s="2" t="s">
        <v>1773</v>
      </c>
      <c r="H12320" s="2" t="s">
        <v>8822</v>
      </c>
      <c r="I12320" s="2">
        <v>0</v>
      </c>
      <c r="J12320" s="2">
        <v>0</v>
      </c>
      <c r="K12320" s="2">
        <v>271042559</v>
      </c>
      <c r="L12320" s="3">
        <v>45783</v>
      </c>
      <c r="M12320" s="3">
        <v>46325</v>
      </c>
      <c r="N12320" s="2" t="s">
        <v>1393</v>
      </c>
    </row>
    <row r="12321" spans="2:14" x14ac:dyDescent="0.25">
      <c r="B12321" s="2" t="s">
        <v>8820</v>
      </c>
      <c r="C12321" s="2" t="s">
        <v>8821</v>
      </c>
      <c r="D12321" s="2" t="s">
        <v>41</v>
      </c>
      <c r="E12321" s="2" t="s">
        <v>17</v>
      </c>
      <c r="F12321" s="2" t="s">
        <v>300</v>
      </c>
      <c r="G12321" s="2" t="s">
        <v>1773</v>
      </c>
      <c r="H12321" s="2" t="s">
        <v>8822</v>
      </c>
      <c r="I12321" s="2">
        <v>0</v>
      </c>
      <c r="J12321" s="2">
        <v>0</v>
      </c>
      <c r="K12321" s="2">
        <v>27104260089</v>
      </c>
      <c r="L12321" s="3">
        <v>46129</v>
      </c>
      <c r="M12321" s="3">
        <v>46674</v>
      </c>
      <c r="N12321" s="2" t="s">
        <v>1393</v>
      </c>
    </row>
    <row r="12322" spans="2:14" x14ac:dyDescent="0.25">
      <c r="B12322" s="2" t="s">
        <v>8820</v>
      </c>
      <c r="C12322" s="2" t="s">
        <v>8821</v>
      </c>
      <c r="D12322" s="2" t="s">
        <v>41</v>
      </c>
      <c r="E12322" s="2" t="s">
        <v>17</v>
      </c>
      <c r="F12322" s="2" t="s">
        <v>300</v>
      </c>
      <c r="G12322" s="2" t="s">
        <v>1773</v>
      </c>
      <c r="H12322" s="2" t="s">
        <v>8822</v>
      </c>
      <c r="I12322" s="2">
        <v>0</v>
      </c>
      <c r="J12322" s="2">
        <v>0</v>
      </c>
      <c r="K12322" s="2">
        <v>27104260090</v>
      </c>
      <c r="L12322" s="3">
        <v>46129</v>
      </c>
      <c r="M12322" s="3">
        <v>46674</v>
      </c>
      <c r="N12322" s="2" t="s">
        <v>1393</v>
      </c>
    </row>
    <row r="12323" spans="2:14" x14ac:dyDescent="0.25">
      <c r="B12323" s="2" t="s">
        <v>8820</v>
      </c>
      <c r="C12323" s="2" t="s">
        <v>8821</v>
      </c>
      <c r="D12323" s="2" t="s">
        <v>41</v>
      </c>
      <c r="E12323" s="2" t="s">
        <v>17</v>
      </c>
      <c r="F12323" s="2" t="s">
        <v>300</v>
      </c>
      <c r="G12323" s="2" t="s">
        <v>1773</v>
      </c>
      <c r="H12323" s="2" t="s">
        <v>8822</v>
      </c>
      <c r="I12323" s="2">
        <v>0</v>
      </c>
      <c r="J12323" s="2">
        <v>0</v>
      </c>
      <c r="K12323" s="2">
        <v>271052568</v>
      </c>
      <c r="L12323" s="3">
        <v>45800</v>
      </c>
      <c r="M12323" s="3">
        <v>46345</v>
      </c>
      <c r="N12323" s="2" t="s">
        <v>1393</v>
      </c>
    </row>
    <row r="12324" spans="2:14" x14ac:dyDescent="0.25">
      <c r="B12324" s="2" t="s">
        <v>8820</v>
      </c>
      <c r="C12324" s="2" t="s">
        <v>8821</v>
      </c>
      <c r="D12324" s="2" t="s">
        <v>41</v>
      </c>
      <c r="E12324" s="2" t="s">
        <v>17</v>
      </c>
      <c r="F12324" s="2" t="s">
        <v>300</v>
      </c>
      <c r="G12324" s="2" t="s">
        <v>1773</v>
      </c>
      <c r="H12324" s="2" t="s">
        <v>8822</v>
      </c>
      <c r="I12324" s="2">
        <v>0</v>
      </c>
      <c r="J12324" s="2">
        <v>0</v>
      </c>
      <c r="K12324" s="2">
        <v>271052569</v>
      </c>
      <c r="L12324" s="3">
        <v>45803</v>
      </c>
      <c r="M12324" s="3">
        <v>46345</v>
      </c>
      <c r="N12324" s="2" t="s">
        <v>1393</v>
      </c>
    </row>
    <row r="12325" spans="2:14" x14ac:dyDescent="0.25">
      <c r="B12325" s="2" t="s">
        <v>8820</v>
      </c>
      <c r="C12325" s="2" t="s">
        <v>8821</v>
      </c>
      <c r="D12325" s="2" t="s">
        <v>41</v>
      </c>
      <c r="E12325" s="2" t="s">
        <v>17</v>
      </c>
      <c r="F12325" s="2" t="s">
        <v>300</v>
      </c>
      <c r="G12325" s="2" t="s">
        <v>1773</v>
      </c>
      <c r="H12325" s="2" t="s">
        <v>8822</v>
      </c>
      <c r="I12325" s="2">
        <v>0</v>
      </c>
      <c r="J12325" s="2">
        <v>0</v>
      </c>
      <c r="K12325" s="2">
        <v>271052570</v>
      </c>
      <c r="L12325" s="3">
        <v>45800</v>
      </c>
      <c r="M12325" s="3">
        <v>46346</v>
      </c>
      <c r="N12325" s="2" t="s">
        <v>1393</v>
      </c>
    </row>
    <row r="12326" spans="2:14" x14ac:dyDescent="0.25">
      <c r="B12326" s="2" t="s">
        <v>8820</v>
      </c>
      <c r="C12326" s="2" t="s">
        <v>8821</v>
      </c>
      <c r="D12326" s="2" t="s">
        <v>41</v>
      </c>
      <c r="E12326" s="2" t="s">
        <v>17</v>
      </c>
      <c r="F12326" s="2" t="s">
        <v>300</v>
      </c>
      <c r="G12326" s="2" t="s">
        <v>1773</v>
      </c>
      <c r="H12326" s="2" t="s">
        <v>8822</v>
      </c>
      <c r="I12326" s="2">
        <v>0</v>
      </c>
      <c r="J12326" s="2">
        <v>0</v>
      </c>
      <c r="K12326" s="2">
        <v>271052574</v>
      </c>
      <c r="L12326" s="3">
        <v>45803</v>
      </c>
      <c r="M12326" s="3">
        <v>46347</v>
      </c>
      <c r="N12326" s="2" t="s">
        <v>1393</v>
      </c>
    </row>
    <row r="12327" spans="2:14" x14ac:dyDescent="0.25">
      <c r="B12327" s="2" t="s">
        <v>8820</v>
      </c>
      <c r="C12327" s="2" t="s">
        <v>8821</v>
      </c>
      <c r="D12327" s="2" t="s">
        <v>41</v>
      </c>
      <c r="E12327" s="2" t="s">
        <v>17</v>
      </c>
      <c r="F12327" s="2" t="s">
        <v>300</v>
      </c>
      <c r="G12327" s="2" t="s">
        <v>1773</v>
      </c>
      <c r="H12327" s="2" t="s">
        <v>8822</v>
      </c>
      <c r="I12327" s="2">
        <v>0</v>
      </c>
      <c r="J12327" s="2">
        <v>0</v>
      </c>
      <c r="K12327" s="2">
        <v>271052575</v>
      </c>
      <c r="L12327" s="3">
        <v>45808</v>
      </c>
      <c r="M12327" s="3">
        <v>46347</v>
      </c>
      <c r="N12327" s="2" t="s">
        <v>1393</v>
      </c>
    </row>
    <row r="12328" spans="2:14" x14ac:dyDescent="0.25">
      <c r="B12328" s="2" t="s">
        <v>8820</v>
      </c>
      <c r="C12328" s="2" t="s">
        <v>8821</v>
      </c>
      <c r="D12328" s="2" t="s">
        <v>41</v>
      </c>
      <c r="E12328" s="2" t="s">
        <v>17</v>
      </c>
      <c r="F12328" s="2" t="s">
        <v>300</v>
      </c>
      <c r="G12328" s="2" t="s">
        <v>1773</v>
      </c>
      <c r="H12328" s="2" t="s">
        <v>8822</v>
      </c>
      <c r="I12328" s="2">
        <v>0</v>
      </c>
      <c r="J12328" s="2">
        <v>0</v>
      </c>
      <c r="K12328" s="2">
        <v>271052580</v>
      </c>
      <c r="L12328" s="3">
        <v>45808</v>
      </c>
      <c r="M12328" s="3">
        <v>46354</v>
      </c>
      <c r="N12328" s="2" t="s">
        <v>1393</v>
      </c>
    </row>
    <row r="12329" spans="2:14" x14ac:dyDescent="0.25">
      <c r="B12329" s="2" t="s">
        <v>8820</v>
      </c>
      <c r="C12329" s="2" t="s">
        <v>8821</v>
      </c>
      <c r="D12329" s="2" t="s">
        <v>41</v>
      </c>
      <c r="E12329" s="2" t="s">
        <v>17</v>
      </c>
      <c r="F12329" s="2" t="s">
        <v>300</v>
      </c>
      <c r="G12329" s="2" t="s">
        <v>1773</v>
      </c>
      <c r="H12329" s="2" t="s">
        <v>8822</v>
      </c>
      <c r="I12329" s="2">
        <v>0</v>
      </c>
      <c r="J12329" s="2">
        <v>0</v>
      </c>
      <c r="K12329" s="2">
        <v>271052586</v>
      </c>
      <c r="L12329" s="3">
        <v>45817</v>
      </c>
      <c r="M12329" s="3">
        <v>46356</v>
      </c>
      <c r="N12329" s="2" t="s">
        <v>1393</v>
      </c>
    </row>
    <row r="12330" spans="2:14" x14ac:dyDescent="0.25">
      <c r="B12330" s="2" t="s">
        <v>8820</v>
      </c>
      <c r="C12330" s="2" t="s">
        <v>8821</v>
      </c>
      <c r="D12330" s="2" t="s">
        <v>41</v>
      </c>
      <c r="E12330" s="2" t="s">
        <v>17</v>
      </c>
      <c r="F12330" s="2" t="s">
        <v>300</v>
      </c>
      <c r="G12330" s="2" t="s">
        <v>1773</v>
      </c>
      <c r="H12330" s="2" t="s">
        <v>8822</v>
      </c>
      <c r="I12330" s="2">
        <v>0</v>
      </c>
      <c r="J12330" s="2">
        <v>0</v>
      </c>
      <c r="K12330" s="2">
        <v>271052587</v>
      </c>
      <c r="L12330" s="3">
        <v>45817</v>
      </c>
      <c r="M12330" s="3">
        <v>46356</v>
      </c>
      <c r="N12330" s="2" t="s">
        <v>1393</v>
      </c>
    </row>
    <row r="12331" spans="2:14" x14ac:dyDescent="0.25">
      <c r="B12331" s="2" t="s">
        <v>8820</v>
      </c>
      <c r="C12331" s="2" t="s">
        <v>8821</v>
      </c>
      <c r="D12331" s="2" t="s">
        <v>41</v>
      </c>
      <c r="E12331" s="2" t="s">
        <v>17</v>
      </c>
      <c r="F12331" s="2" t="s">
        <v>300</v>
      </c>
      <c r="G12331" s="2" t="s">
        <v>1773</v>
      </c>
      <c r="H12331" s="2" t="s">
        <v>8822</v>
      </c>
      <c r="I12331" s="2">
        <v>0</v>
      </c>
      <c r="J12331" s="2">
        <v>0</v>
      </c>
      <c r="K12331" s="2">
        <v>271052589</v>
      </c>
      <c r="L12331" s="3">
        <v>45825</v>
      </c>
      <c r="M12331" s="3">
        <v>46367</v>
      </c>
      <c r="N12331" s="2" t="s">
        <v>1393</v>
      </c>
    </row>
    <row r="12332" spans="2:14" x14ac:dyDescent="0.25">
      <c r="B12332" s="2" t="s">
        <v>8820</v>
      </c>
      <c r="C12332" s="2" t="s">
        <v>8821</v>
      </c>
      <c r="D12332" s="2" t="s">
        <v>41</v>
      </c>
      <c r="E12332" s="2" t="s">
        <v>17</v>
      </c>
      <c r="F12332" s="2" t="s">
        <v>300</v>
      </c>
      <c r="G12332" s="2" t="s">
        <v>1773</v>
      </c>
      <c r="H12332" s="2" t="s">
        <v>8822</v>
      </c>
      <c r="I12332" s="2">
        <v>0</v>
      </c>
      <c r="J12332" s="2">
        <v>0</v>
      </c>
      <c r="K12332" s="2">
        <v>271052594</v>
      </c>
      <c r="L12332" s="3">
        <v>45819</v>
      </c>
      <c r="M12332" s="3">
        <v>46365</v>
      </c>
      <c r="N12332" s="2" t="s">
        <v>1393</v>
      </c>
    </row>
    <row r="12333" spans="2:14" x14ac:dyDescent="0.25">
      <c r="B12333" s="2" t="s">
        <v>8820</v>
      </c>
      <c r="C12333" s="2" t="s">
        <v>8821</v>
      </c>
      <c r="D12333" s="2" t="s">
        <v>41</v>
      </c>
      <c r="E12333" s="2" t="s">
        <v>17</v>
      </c>
      <c r="F12333" s="2" t="s">
        <v>300</v>
      </c>
      <c r="G12333" s="2" t="s">
        <v>1773</v>
      </c>
      <c r="H12333" s="2" t="s">
        <v>8822</v>
      </c>
      <c r="I12333" s="2">
        <v>0</v>
      </c>
      <c r="J12333" s="2">
        <v>0</v>
      </c>
      <c r="K12333" s="2">
        <v>27105260101</v>
      </c>
      <c r="L12333" s="3">
        <v>46155</v>
      </c>
      <c r="M12333" s="3">
        <v>46702</v>
      </c>
      <c r="N12333" s="2" t="s">
        <v>1393</v>
      </c>
    </row>
    <row r="12334" spans="2:14" x14ac:dyDescent="0.25">
      <c r="B12334" s="2" t="s">
        <v>8820</v>
      </c>
      <c r="C12334" s="2" t="s">
        <v>8821</v>
      </c>
      <c r="D12334" s="2" t="s">
        <v>41</v>
      </c>
      <c r="E12334" s="2" t="s">
        <v>17</v>
      </c>
      <c r="F12334" s="2" t="s">
        <v>300</v>
      </c>
      <c r="G12334" s="2" t="s">
        <v>1773</v>
      </c>
      <c r="H12334" s="2" t="s">
        <v>8822</v>
      </c>
      <c r="I12334" s="2">
        <v>0</v>
      </c>
      <c r="J12334" s="2">
        <v>0</v>
      </c>
      <c r="K12334" s="2">
        <v>27105260108</v>
      </c>
      <c r="L12334" s="3">
        <v>46177</v>
      </c>
      <c r="M12334" s="3">
        <v>46721</v>
      </c>
      <c r="N12334" s="2" t="s">
        <v>1393</v>
      </c>
    </row>
    <row r="12335" spans="2:14" x14ac:dyDescent="0.25">
      <c r="B12335" s="2" t="s">
        <v>8820</v>
      </c>
      <c r="C12335" s="2" t="s">
        <v>8821</v>
      </c>
      <c r="D12335" s="2" t="s">
        <v>41</v>
      </c>
      <c r="E12335" s="2" t="s">
        <v>17</v>
      </c>
      <c r="F12335" s="2" t="s">
        <v>300</v>
      </c>
      <c r="G12335" s="2" t="s">
        <v>1773</v>
      </c>
      <c r="H12335" s="2" t="s">
        <v>8822</v>
      </c>
      <c r="I12335" s="2">
        <v>0</v>
      </c>
      <c r="J12335" s="2">
        <v>0</v>
      </c>
      <c r="K12335" s="2">
        <v>2710625100</v>
      </c>
      <c r="L12335" s="3">
        <v>45827</v>
      </c>
      <c r="M12335" s="3">
        <v>46369</v>
      </c>
      <c r="N12335" s="2" t="s">
        <v>1393</v>
      </c>
    </row>
    <row r="12336" spans="2:14" x14ac:dyDescent="0.25">
      <c r="B12336" s="2" t="s">
        <v>8820</v>
      </c>
      <c r="C12336" s="2" t="s">
        <v>8821</v>
      </c>
      <c r="D12336" s="2" t="s">
        <v>41</v>
      </c>
      <c r="E12336" s="2" t="s">
        <v>17</v>
      </c>
      <c r="F12336" s="2" t="s">
        <v>300</v>
      </c>
      <c r="G12336" s="2" t="s">
        <v>1773</v>
      </c>
      <c r="H12336" s="2" t="s">
        <v>8822</v>
      </c>
      <c r="I12336" s="2">
        <v>0</v>
      </c>
      <c r="J12336" s="2">
        <v>0</v>
      </c>
      <c r="K12336" s="2">
        <v>2710625103</v>
      </c>
      <c r="L12336" s="3">
        <v>45824</v>
      </c>
      <c r="M12336" s="3">
        <v>46369</v>
      </c>
      <c r="N12336" s="2" t="s">
        <v>1393</v>
      </c>
    </row>
    <row r="12337" spans="2:14" x14ac:dyDescent="0.25">
      <c r="B12337" s="2" t="s">
        <v>8820</v>
      </c>
      <c r="C12337" s="2" t="s">
        <v>8821</v>
      </c>
      <c r="D12337" s="2" t="s">
        <v>41</v>
      </c>
      <c r="E12337" s="2" t="s">
        <v>17</v>
      </c>
      <c r="F12337" s="2" t="s">
        <v>300</v>
      </c>
      <c r="G12337" s="2" t="s">
        <v>1773</v>
      </c>
      <c r="H12337" s="2" t="s">
        <v>8822</v>
      </c>
      <c r="I12337" s="2">
        <v>0</v>
      </c>
      <c r="J12337" s="2">
        <v>0</v>
      </c>
      <c r="K12337" s="2">
        <v>2710625114</v>
      </c>
      <c r="L12337" s="3">
        <v>45834</v>
      </c>
      <c r="M12337" s="3">
        <v>46377</v>
      </c>
      <c r="N12337" s="2" t="s">
        <v>1393</v>
      </c>
    </row>
    <row r="12338" spans="2:14" x14ac:dyDescent="0.25">
      <c r="B12338" s="2" t="s">
        <v>8820</v>
      </c>
      <c r="C12338" s="2" t="s">
        <v>8821</v>
      </c>
      <c r="D12338" s="2" t="s">
        <v>41</v>
      </c>
      <c r="E12338" s="2" t="s">
        <v>17</v>
      </c>
      <c r="F12338" s="2" t="s">
        <v>300</v>
      </c>
      <c r="G12338" s="2" t="s">
        <v>1773</v>
      </c>
      <c r="H12338" s="2" t="s">
        <v>8822</v>
      </c>
      <c r="I12338" s="2">
        <v>0</v>
      </c>
      <c r="J12338" s="2">
        <v>0</v>
      </c>
      <c r="K12338" s="2">
        <v>2710625117</v>
      </c>
      <c r="L12338" s="3">
        <v>45843</v>
      </c>
      <c r="M12338" s="3">
        <v>46390</v>
      </c>
      <c r="N12338" s="2" t="s">
        <v>1393</v>
      </c>
    </row>
    <row r="12339" spans="2:14" x14ac:dyDescent="0.25">
      <c r="B12339" s="2" t="s">
        <v>8820</v>
      </c>
      <c r="C12339" s="2" t="s">
        <v>8821</v>
      </c>
      <c r="D12339" s="2" t="s">
        <v>41</v>
      </c>
      <c r="E12339" s="2" t="s">
        <v>17</v>
      </c>
      <c r="F12339" s="2" t="s">
        <v>300</v>
      </c>
      <c r="G12339" s="2" t="s">
        <v>1773</v>
      </c>
      <c r="H12339" s="2" t="s">
        <v>8822</v>
      </c>
      <c r="I12339" s="2">
        <v>0</v>
      </c>
      <c r="J12339" s="2">
        <v>0</v>
      </c>
      <c r="K12339" s="2">
        <v>2710725119</v>
      </c>
      <c r="L12339" s="3">
        <v>45861</v>
      </c>
      <c r="M12339" s="3">
        <v>46406</v>
      </c>
      <c r="N12339" s="2" t="s">
        <v>1393</v>
      </c>
    </row>
    <row r="12340" spans="2:14" x14ac:dyDescent="0.25">
      <c r="B12340" s="2" t="s">
        <v>8820</v>
      </c>
      <c r="C12340" s="2" t="s">
        <v>8821</v>
      </c>
      <c r="D12340" s="2" t="s">
        <v>41</v>
      </c>
      <c r="E12340" s="2" t="s">
        <v>17</v>
      </c>
      <c r="F12340" s="2" t="s">
        <v>300</v>
      </c>
      <c r="G12340" s="2" t="s">
        <v>1773</v>
      </c>
      <c r="H12340" s="2" t="s">
        <v>8822</v>
      </c>
      <c r="I12340" s="2">
        <v>0</v>
      </c>
      <c r="J12340" s="2">
        <v>0</v>
      </c>
      <c r="K12340" s="2">
        <v>2710725121</v>
      </c>
      <c r="L12340" s="3">
        <v>45863</v>
      </c>
      <c r="M12340" s="3">
        <v>46408</v>
      </c>
      <c r="N12340" s="2" t="s">
        <v>1393</v>
      </c>
    </row>
    <row r="12341" spans="2:14" x14ac:dyDescent="0.25">
      <c r="B12341" s="2" t="s">
        <v>8820</v>
      </c>
      <c r="C12341" s="2" t="s">
        <v>8821</v>
      </c>
      <c r="D12341" s="2" t="s">
        <v>41</v>
      </c>
      <c r="E12341" s="2" t="s">
        <v>17</v>
      </c>
      <c r="F12341" s="2" t="s">
        <v>300</v>
      </c>
      <c r="G12341" s="2" t="s">
        <v>1773</v>
      </c>
      <c r="H12341" s="2" t="s">
        <v>8822</v>
      </c>
      <c r="I12341" s="2">
        <v>0</v>
      </c>
      <c r="J12341" s="2">
        <v>0</v>
      </c>
      <c r="K12341" s="2">
        <v>2710725123</v>
      </c>
      <c r="L12341" s="3">
        <v>45871</v>
      </c>
      <c r="M12341" s="3">
        <v>46416</v>
      </c>
      <c r="N12341" s="2" t="s">
        <v>1393</v>
      </c>
    </row>
    <row r="12342" spans="2:14" x14ac:dyDescent="0.25">
      <c r="B12342" s="2" t="s">
        <v>8820</v>
      </c>
      <c r="C12342" s="2" t="s">
        <v>8821</v>
      </c>
      <c r="D12342" s="2" t="s">
        <v>41</v>
      </c>
      <c r="E12342" s="2" t="s">
        <v>17</v>
      </c>
      <c r="F12342" s="2" t="s">
        <v>300</v>
      </c>
      <c r="G12342" s="2" t="s">
        <v>1773</v>
      </c>
      <c r="H12342" s="2" t="s">
        <v>8822</v>
      </c>
      <c r="I12342" s="2">
        <v>0</v>
      </c>
      <c r="J12342" s="2">
        <v>0</v>
      </c>
      <c r="K12342" s="2">
        <v>2710825124</v>
      </c>
      <c r="L12342" s="3">
        <v>45892</v>
      </c>
      <c r="M12342" s="3">
        <v>46438</v>
      </c>
      <c r="N12342" s="2" t="s">
        <v>1393</v>
      </c>
    </row>
    <row r="12343" spans="2:14" x14ac:dyDescent="0.25">
      <c r="B12343" s="2" t="s">
        <v>8820</v>
      </c>
      <c r="C12343" s="2" t="s">
        <v>8821</v>
      </c>
      <c r="D12343" s="2" t="s">
        <v>41</v>
      </c>
      <c r="E12343" s="2" t="s">
        <v>17</v>
      </c>
      <c r="F12343" s="2" t="s">
        <v>300</v>
      </c>
      <c r="G12343" s="2" t="s">
        <v>1773</v>
      </c>
      <c r="H12343" s="2" t="s">
        <v>8822</v>
      </c>
      <c r="I12343" s="2">
        <v>0</v>
      </c>
      <c r="J12343" s="2">
        <v>0</v>
      </c>
      <c r="K12343" s="2">
        <v>2710825125</v>
      </c>
      <c r="L12343" s="3">
        <v>45909</v>
      </c>
      <c r="M12343" s="3">
        <v>46447</v>
      </c>
      <c r="N12343" s="2" t="s">
        <v>1393</v>
      </c>
    </row>
    <row r="12344" spans="2:14" x14ac:dyDescent="0.25">
      <c r="B12344" s="2" t="s">
        <v>8820</v>
      </c>
      <c r="C12344" s="2" t="s">
        <v>8821</v>
      </c>
      <c r="D12344" s="2" t="s">
        <v>41</v>
      </c>
      <c r="E12344" s="2" t="s">
        <v>17</v>
      </c>
      <c r="F12344" s="2" t="s">
        <v>300</v>
      </c>
      <c r="G12344" s="2" t="s">
        <v>1773</v>
      </c>
      <c r="H12344" s="2" t="s">
        <v>8822</v>
      </c>
      <c r="I12344" s="2">
        <v>0</v>
      </c>
      <c r="J12344" s="2">
        <v>0</v>
      </c>
      <c r="K12344" s="2">
        <v>2710825126</v>
      </c>
      <c r="L12344" s="3">
        <v>45909</v>
      </c>
      <c r="M12344" s="3">
        <v>46449</v>
      </c>
      <c r="N12344" s="2" t="s">
        <v>1393</v>
      </c>
    </row>
    <row r="12345" spans="2:14" x14ac:dyDescent="0.25">
      <c r="B12345" s="2" t="s">
        <v>8820</v>
      </c>
      <c r="C12345" s="2" t="s">
        <v>8821</v>
      </c>
      <c r="D12345" s="2" t="s">
        <v>41</v>
      </c>
      <c r="E12345" s="2" t="s">
        <v>17</v>
      </c>
      <c r="F12345" s="2" t="s">
        <v>300</v>
      </c>
      <c r="G12345" s="2" t="s">
        <v>1773</v>
      </c>
      <c r="H12345" s="2" t="s">
        <v>8822</v>
      </c>
      <c r="I12345" s="2">
        <v>0</v>
      </c>
      <c r="J12345" s="2">
        <v>0</v>
      </c>
      <c r="K12345" s="2">
        <v>2710924129</v>
      </c>
      <c r="L12345" s="3">
        <v>45701</v>
      </c>
      <c r="M12345" s="3">
        <v>46095</v>
      </c>
      <c r="N12345" s="2" t="s">
        <v>1393</v>
      </c>
    </row>
    <row r="12346" spans="2:14" x14ac:dyDescent="0.25">
      <c r="B12346" s="2" t="s">
        <v>8820</v>
      </c>
      <c r="C12346" s="2" t="s">
        <v>8821</v>
      </c>
      <c r="D12346" s="2" t="s">
        <v>41</v>
      </c>
      <c r="E12346" s="2" t="s">
        <v>17</v>
      </c>
      <c r="F12346" s="2" t="s">
        <v>300</v>
      </c>
      <c r="G12346" s="2" t="s">
        <v>1773</v>
      </c>
      <c r="H12346" s="2" t="s">
        <v>8822</v>
      </c>
      <c r="I12346" s="2">
        <v>0</v>
      </c>
      <c r="J12346" s="2">
        <v>0</v>
      </c>
      <c r="K12346" s="2">
        <v>2710925127</v>
      </c>
      <c r="L12346" s="3">
        <v>45912</v>
      </c>
      <c r="M12346" s="3">
        <v>46454</v>
      </c>
      <c r="N12346" s="2" t="s">
        <v>1393</v>
      </c>
    </row>
    <row r="12347" spans="2:14" x14ac:dyDescent="0.25">
      <c r="B12347" s="2" t="s">
        <v>8820</v>
      </c>
      <c r="C12347" s="2" t="s">
        <v>8821</v>
      </c>
      <c r="D12347" s="2" t="s">
        <v>41</v>
      </c>
      <c r="E12347" s="2" t="s">
        <v>17</v>
      </c>
      <c r="F12347" s="2" t="s">
        <v>300</v>
      </c>
      <c r="G12347" s="2" t="s">
        <v>1773</v>
      </c>
      <c r="H12347" s="2" t="s">
        <v>8822</v>
      </c>
      <c r="I12347" s="2">
        <v>0</v>
      </c>
      <c r="J12347" s="2">
        <v>0</v>
      </c>
      <c r="K12347" s="2">
        <v>2710925130</v>
      </c>
      <c r="L12347" s="3">
        <v>45927</v>
      </c>
      <c r="M12347" s="3">
        <v>46468</v>
      </c>
      <c r="N12347" s="2" t="s">
        <v>1393</v>
      </c>
    </row>
    <row r="12348" spans="2:14" x14ac:dyDescent="0.25">
      <c r="B12348" s="2" t="s">
        <v>8820</v>
      </c>
      <c r="C12348" s="2" t="s">
        <v>8821</v>
      </c>
      <c r="D12348" s="2" t="s">
        <v>41</v>
      </c>
      <c r="E12348" s="2" t="s">
        <v>17</v>
      </c>
      <c r="F12348" s="2" t="s">
        <v>300</v>
      </c>
      <c r="G12348" s="2" t="s">
        <v>1773</v>
      </c>
      <c r="H12348" s="2" t="s">
        <v>8822</v>
      </c>
      <c r="I12348" s="2">
        <v>0</v>
      </c>
      <c r="J12348" s="2">
        <v>0</v>
      </c>
      <c r="K12348" s="2">
        <v>2710925134</v>
      </c>
      <c r="L12348" s="3">
        <v>45925</v>
      </c>
      <c r="M12348" s="3">
        <v>46468</v>
      </c>
      <c r="N12348" s="2" t="s">
        <v>1393</v>
      </c>
    </row>
    <row r="12349" spans="2:14" x14ac:dyDescent="0.25">
      <c r="B12349" s="2" t="s">
        <v>8820</v>
      </c>
      <c r="C12349" s="2" t="s">
        <v>8821</v>
      </c>
      <c r="D12349" s="2" t="s">
        <v>41</v>
      </c>
      <c r="E12349" s="2" t="s">
        <v>17</v>
      </c>
      <c r="F12349" s="2" t="s">
        <v>300</v>
      </c>
      <c r="G12349" s="2" t="s">
        <v>1773</v>
      </c>
      <c r="H12349" s="2" t="s">
        <v>8822</v>
      </c>
      <c r="I12349" s="2">
        <v>0</v>
      </c>
      <c r="J12349" s="2">
        <v>0</v>
      </c>
      <c r="K12349" s="2">
        <v>2710925140</v>
      </c>
      <c r="L12349" s="3">
        <v>45931</v>
      </c>
      <c r="M12349" s="3">
        <v>46473</v>
      </c>
      <c r="N12349" s="2" t="s">
        <v>1393</v>
      </c>
    </row>
    <row r="12350" spans="2:14" x14ac:dyDescent="0.25">
      <c r="B12350" s="2" t="s">
        <v>8820</v>
      </c>
      <c r="C12350" s="2" t="s">
        <v>8821</v>
      </c>
      <c r="D12350" s="2" t="s">
        <v>41</v>
      </c>
      <c r="E12350" s="2" t="s">
        <v>17</v>
      </c>
      <c r="F12350" s="2" t="s">
        <v>300</v>
      </c>
      <c r="G12350" s="2" t="s">
        <v>1773</v>
      </c>
      <c r="H12350" s="2" t="s">
        <v>8822</v>
      </c>
      <c r="I12350" s="2">
        <v>0</v>
      </c>
      <c r="J12350" s="2">
        <v>0</v>
      </c>
      <c r="K12350" s="2">
        <v>2710925143</v>
      </c>
      <c r="L12350" s="3">
        <v>45934</v>
      </c>
      <c r="M12350" s="3">
        <v>46479</v>
      </c>
      <c r="N12350" s="2" t="s">
        <v>1393</v>
      </c>
    </row>
    <row r="12351" spans="2:14" x14ac:dyDescent="0.25">
      <c r="B12351" s="2" t="s">
        <v>8820</v>
      </c>
      <c r="C12351" s="2" t="s">
        <v>8821</v>
      </c>
      <c r="D12351" s="2" t="s">
        <v>41</v>
      </c>
      <c r="E12351" s="2" t="s">
        <v>17</v>
      </c>
      <c r="F12351" s="2" t="s">
        <v>300</v>
      </c>
      <c r="G12351" s="2" t="s">
        <v>1773</v>
      </c>
      <c r="H12351" s="2" t="s">
        <v>8822</v>
      </c>
      <c r="I12351" s="2">
        <v>0</v>
      </c>
      <c r="J12351" s="2">
        <v>0</v>
      </c>
      <c r="K12351" s="2">
        <v>2711025144</v>
      </c>
      <c r="L12351" s="3">
        <v>45948</v>
      </c>
      <c r="M12351" s="3">
        <v>46491</v>
      </c>
      <c r="N12351" s="2" t="s">
        <v>1393</v>
      </c>
    </row>
    <row r="12352" spans="2:14" x14ac:dyDescent="0.25">
      <c r="B12352" s="2" t="s">
        <v>8820</v>
      </c>
      <c r="C12352" s="2" t="s">
        <v>8821</v>
      </c>
      <c r="D12352" s="2" t="s">
        <v>41</v>
      </c>
      <c r="E12352" s="2" t="s">
        <v>17</v>
      </c>
      <c r="F12352" s="2" t="s">
        <v>300</v>
      </c>
      <c r="G12352" s="2" t="s">
        <v>1773</v>
      </c>
      <c r="H12352" s="2" t="s">
        <v>8822</v>
      </c>
      <c r="I12352" s="2">
        <v>0</v>
      </c>
      <c r="J12352" s="2">
        <v>0</v>
      </c>
      <c r="K12352" s="2">
        <v>2711025148</v>
      </c>
      <c r="L12352" s="3">
        <v>45951</v>
      </c>
      <c r="M12352" s="3">
        <v>46492</v>
      </c>
      <c r="N12352" s="2" t="s">
        <v>1393</v>
      </c>
    </row>
    <row r="12353" spans="2:14" x14ac:dyDescent="0.25">
      <c r="B12353" s="2" t="s">
        <v>8820</v>
      </c>
      <c r="C12353" s="2" t="s">
        <v>8821</v>
      </c>
      <c r="D12353" s="2" t="s">
        <v>41</v>
      </c>
      <c r="E12353" s="2" t="s">
        <v>17</v>
      </c>
      <c r="F12353" s="2" t="s">
        <v>300</v>
      </c>
      <c r="G12353" s="2" t="s">
        <v>1773</v>
      </c>
      <c r="H12353" s="2" t="s">
        <v>8822</v>
      </c>
      <c r="I12353" s="2">
        <v>0</v>
      </c>
      <c r="J12353" s="2">
        <v>0</v>
      </c>
      <c r="K12353" s="2">
        <v>2711025154</v>
      </c>
      <c r="L12353" s="3">
        <v>45960</v>
      </c>
      <c r="M12353" s="3">
        <v>46494</v>
      </c>
      <c r="N12353" s="2" t="s">
        <v>1393</v>
      </c>
    </row>
    <row r="12354" spans="2:14" x14ac:dyDescent="0.25">
      <c r="B12354" s="2" t="s">
        <v>8820</v>
      </c>
      <c r="C12354" s="2" t="s">
        <v>8821</v>
      </c>
      <c r="D12354" s="2" t="s">
        <v>41</v>
      </c>
      <c r="E12354" s="2" t="s">
        <v>17</v>
      </c>
      <c r="F12354" s="2" t="s">
        <v>300</v>
      </c>
      <c r="G12354" s="2" t="s">
        <v>1773</v>
      </c>
      <c r="H12354" s="2" t="s">
        <v>8822</v>
      </c>
      <c r="I12354" s="2">
        <v>0</v>
      </c>
      <c r="J12354" s="2">
        <v>0</v>
      </c>
      <c r="K12354" s="2">
        <v>2711025158</v>
      </c>
      <c r="L12354" s="3">
        <v>45973</v>
      </c>
      <c r="M12354" s="3">
        <v>46506</v>
      </c>
      <c r="N12354" s="2" t="s">
        <v>1393</v>
      </c>
    </row>
    <row r="12355" spans="2:14" x14ac:dyDescent="0.25">
      <c r="B12355" s="2" t="s">
        <v>8820</v>
      </c>
      <c r="C12355" s="2" t="s">
        <v>8821</v>
      </c>
      <c r="D12355" s="2" t="s">
        <v>41</v>
      </c>
      <c r="E12355" s="2" t="s">
        <v>17</v>
      </c>
      <c r="F12355" s="2" t="s">
        <v>300</v>
      </c>
      <c r="G12355" s="2" t="s">
        <v>1773</v>
      </c>
      <c r="H12355" s="2" t="s">
        <v>8822</v>
      </c>
      <c r="I12355" s="2">
        <v>0</v>
      </c>
      <c r="J12355" s="2">
        <v>0</v>
      </c>
      <c r="K12355" s="2">
        <v>2711125166</v>
      </c>
      <c r="L12355" s="3">
        <v>45982</v>
      </c>
      <c r="M12355" s="3">
        <v>46524</v>
      </c>
      <c r="N12355" s="2" t="s">
        <v>1393</v>
      </c>
    </row>
    <row r="12356" spans="2:14" x14ac:dyDescent="0.25">
      <c r="B12356" s="2" t="s">
        <v>8820</v>
      </c>
      <c r="C12356" s="2" t="s">
        <v>8821</v>
      </c>
      <c r="D12356" s="2" t="s">
        <v>41</v>
      </c>
      <c r="E12356" s="2" t="s">
        <v>17</v>
      </c>
      <c r="F12356" s="2" t="s">
        <v>300</v>
      </c>
      <c r="G12356" s="2" t="s">
        <v>1773</v>
      </c>
      <c r="H12356" s="2" t="s">
        <v>8822</v>
      </c>
      <c r="I12356" s="2">
        <v>0</v>
      </c>
      <c r="J12356" s="2">
        <v>0</v>
      </c>
      <c r="K12356" s="2">
        <v>2711125168</v>
      </c>
      <c r="L12356" s="3">
        <v>45988</v>
      </c>
      <c r="M12356" s="3">
        <v>46525</v>
      </c>
      <c r="N12356" s="2" t="s">
        <v>1393</v>
      </c>
    </row>
    <row r="12357" spans="2:14" x14ac:dyDescent="0.25">
      <c r="B12357" s="2" t="s">
        <v>8820</v>
      </c>
      <c r="C12357" s="2" t="s">
        <v>8821</v>
      </c>
      <c r="D12357" s="2" t="s">
        <v>41</v>
      </c>
      <c r="E12357" s="2" t="s">
        <v>17</v>
      </c>
      <c r="F12357" s="2" t="s">
        <v>300</v>
      </c>
      <c r="G12357" s="2" t="s">
        <v>1773</v>
      </c>
      <c r="H12357" s="2" t="s">
        <v>8822</v>
      </c>
      <c r="I12357" s="2">
        <v>0</v>
      </c>
      <c r="J12357" s="2">
        <v>0</v>
      </c>
      <c r="K12357" s="2">
        <v>2711125169</v>
      </c>
      <c r="L12357" s="3">
        <v>45995</v>
      </c>
      <c r="M12357" s="3">
        <v>46508</v>
      </c>
      <c r="N12357" s="2" t="s">
        <v>1393</v>
      </c>
    </row>
    <row r="12358" spans="2:14" x14ac:dyDescent="0.25">
      <c r="B12358" s="2" t="s">
        <v>8820</v>
      </c>
      <c r="C12358" s="2" t="s">
        <v>8821</v>
      </c>
      <c r="D12358" s="2" t="s">
        <v>41</v>
      </c>
      <c r="E12358" s="2" t="s">
        <v>17</v>
      </c>
      <c r="F12358" s="2" t="s">
        <v>300</v>
      </c>
      <c r="G12358" s="2" t="s">
        <v>1773</v>
      </c>
      <c r="H12358" s="2" t="s">
        <v>8822</v>
      </c>
      <c r="I12358" s="2">
        <v>0</v>
      </c>
      <c r="J12358" s="2">
        <v>0</v>
      </c>
      <c r="K12358" s="2">
        <v>2711125175</v>
      </c>
      <c r="L12358" s="3">
        <v>46002</v>
      </c>
      <c r="M12358" s="3">
        <v>46535</v>
      </c>
      <c r="N12358" s="2" t="s">
        <v>1393</v>
      </c>
    </row>
    <row r="12359" spans="2:14" x14ac:dyDescent="0.25">
      <c r="B12359" s="2" t="s">
        <v>8820</v>
      </c>
      <c r="C12359" s="2" t="s">
        <v>8821</v>
      </c>
      <c r="D12359" s="2" t="s">
        <v>41</v>
      </c>
      <c r="E12359" s="2" t="s">
        <v>17</v>
      </c>
      <c r="F12359" s="2" t="s">
        <v>300</v>
      </c>
      <c r="G12359" s="2" t="s">
        <v>1773</v>
      </c>
      <c r="H12359" s="2" t="s">
        <v>8822</v>
      </c>
      <c r="I12359" s="2">
        <v>0</v>
      </c>
      <c r="J12359" s="2">
        <v>0</v>
      </c>
      <c r="K12359" s="2">
        <v>2711125178</v>
      </c>
      <c r="L12359" s="3">
        <v>45997</v>
      </c>
      <c r="M12359" s="3">
        <v>46540</v>
      </c>
      <c r="N12359" s="2" t="s">
        <v>1393</v>
      </c>
    </row>
    <row r="12360" spans="2:14" x14ac:dyDescent="0.25">
      <c r="B12360" s="2" t="s">
        <v>8820</v>
      </c>
      <c r="C12360" s="2" t="s">
        <v>8821</v>
      </c>
      <c r="D12360" s="2" t="s">
        <v>41</v>
      </c>
      <c r="E12360" s="2" t="s">
        <v>17</v>
      </c>
      <c r="F12360" s="2" t="s">
        <v>300</v>
      </c>
      <c r="G12360" s="2" t="s">
        <v>1773</v>
      </c>
      <c r="H12360" s="2" t="s">
        <v>8822</v>
      </c>
      <c r="I12360" s="2">
        <v>0</v>
      </c>
      <c r="J12360" s="2">
        <v>0</v>
      </c>
      <c r="K12360" s="2">
        <v>2711125180</v>
      </c>
      <c r="L12360" s="3">
        <v>46002</v>
      </c>
      <c r="M12360" s="3">
        <v>46544</v>
      </c>
      <c r="N12360" s="2" t="s">
        <v>1393</v>
      </c>
    </row>
    <row r="12361" spans="2:14" x14ac:dyDescent="0.25">
      <c r="B12361" s="2" t="s">
        <v>8820</v>
      </c>
      <c r="C12361" s="2" t="s">
        <v>8821</v>
      </c>
      <c r="D12361" s="2" t="s">
        <v>41</v>
      </c>
      <c r="E12361" s="2" t="s">
        <v>17</v>
      </c>
      <c r="F12361" s="2" t="s">
        <v>300</v>
      </c>
      <c r="G12361" s="2" t="s">
        <v>1773</v>
      </c>
      <c r="H12361" s="2" t="s">
        <v>8822</v>
      </c>
      <c r="I12361" s="2">
        <v>0</v>
      </c>
      <c r="J12361" s="2">
        <v>0</v>
      </c>
      <c r="K12361" s="2">
        <v>2711125181</v>
      </c>
      <c r="L12361" s="3">
        <v>46006</v>
      </c>
      <c r="M12361" s="3">
        <v>46544</v>
      </c>
      <c r="N12361" s="2" t="s">
        <v>1393</v>
      </c>
    </row>
    <row r="12362" spans="2:14" x14ac:dyDescent="0.25">
      <c r="B12362" s="2" t="s">
        <v>8820</v>
      </c>
      <c r="C12362" s="2" t="s">
        <v>8821</v>
      </c>
      <c r="D12362" s="2" t="s">
        <v>41</v>
      </c>
      <c r="E12362" s="2" t="s">
        <v>17</v>
      </c>
      <c r="F12362" s="2" t="s">
        <v>300</v>
      </c>
      <c r="G12362" s="2" t="s">
        <v>1773</v>
      </c>
      <c r="H12362" s="2" t="s">
        <v>8822</v>
      </c>
      <c r="I12362" s="2">
        <v>0</v>
      </c>
      <c r="J12362" s="2">
        <v>0</v>
      </c>
      <c r="K12362" s="2">
        <v>2711125182</v>
      </c>
      <c r="L12362" s="3">
        <v>46006</v>
      </c>
      <c r="M12362" s="3">
        <v>46539</v>
      </c>
      <c r="N12362" s="2" t="s">
        <v>1393</v>
      </c>
    </row>
    <row r="12363" spans="2:14" x14ac:dyDescent="0.25">
      <c r="B12363" s="2" t="s">
        <v>8820</v>
      </c>
      <c r="C12363" s="2" t="s">
        <v>8821</v>
      </c>
      <c r="D12363" s="2" t="s">
        <v>41</v>
      </c>
      <c r="E12363" s="2" t="s">
        <v>17</v>
      </c>
      <c r="F12363" s="2" t="s">
        <v>300</v>
      </c>
      <c r="G12363" s="2" t="s">
        <v>1773</v>
      </c>
      <c r="H12363" s="2" t="s">
        <v>8822</v>
      </c>
      <c r="I12363" s="2">
        <v>0</v>
      </c>
      <c r="J12363" s="2">
        <v>0</v>
      </c>
      <c r="K12363" s="2">
        <v>2711224134</v>
      </c>
      <c r="L12363" s="3">
        <v>45660</v>
      </c>
      <c r="M12363" s="3">
        <v>46186</v>
      </c>
      <c r="N12363" s="2" t="s">
        <v>1393</v>
      </c>
    </row>
    <row r="12364" spans="2:14" x14ac:dyDescent="0.25">
      <c r="B12364" s="2" t="s">
        <v>8820</v>
      </c>
      <c r="C12364" s="2" t="s">
        <v>8821</v>
      </c>
      <c r="D12364" s="2" t="s">
        <v>41</v>
      </c>
      <c r="E12364" s="2" t="s">
        <v>17</v>
      </c>
      <c r="F12364" s="2" t="s">
        <v>300</v>
      </c>
      <c r="G12364" s="2" t="s">
        <v>1773</v>
      </c>
      <c r="H12364" s="2" t="s">
        <v>8822</v>
      </c>
      <c r="I12364" s="2">
        <v>0</v>
      </c>
      <c r="J12364" s="2">
        <v>0</v>
      </c>
      <c r="K12364" s="2">
        <v>2711224137</v>
      </c>
      <c r="L12364" s="3">
        <v>45660</v>
      </c>
      <c r="M12364" s="3">
        <v>46197</v>
      </c>
      <c r="N12364" s="2" t="s">
        <v>1393</v>
      </c>
    </row>
    <row r="12365" spans="2:14" x14ac:dyDescent="0.25">
      <c r="B12365" s="2" t="s">
        <v>8820</v>
      </c>
      <c r="C12365" s="2" t="s">
        <v>8821</v>
      </c>
      <c r="D12365" s="2" t="s">
        <v>41</v>
      </c>
      <c r="E12365" s="2" t="s">
        <v>17</v>
      </c>
      <c r="F12365" s="2" t="s">
        <v>300</v>
      </c>
      <c r="G12365" s="2" t="s">
        <v>1773</v>
      </c>
      <c r="H12365" s="2" t="s">
        <v>8822</v>
      </c>
      <c r="I12365" s="2">
        <v>0</v>
      </c>
      <c r="J12365" s="2">
        <v>0</v>
      </c>
      <c r="K12365" s="2">
        <v>2711224138</v>
      </c>
      <c r="L12365" s="3">
        <v>45660</v>
      </c>
      <c r="M12365" s="3">
        <v>46197</v>
      </c>
      <c r="N12365" s="2" t="s">
        <v>1393</v>
      </c>
    </row>
    <row r="12366" spans="2:14" x14ac:dyDescent="0.25">
      <c r="B12366" s="2" t="s">
        <v>8820</v>
      </c>
      <c r="C12366" s="2" t="s">
        <v>8821</v>
      </c>
      <c r="D12366" s="2" t="s">
        <v>41</v>
      </c>
      <c r="E12366" s="2" t="s">
        <v>17</v>
      </c>
      <c r="F12366" s="2" t="s">
        <v>300</v>
      </c>
      <c r="G12366" s="2" t="s">
        <v>1773</v>
      </c>
      <c r="H12366" s="2" t="s">
        <v>8822</v>
      </c>
      <c r="I12366" s="2">
        <v>0</v>
      </c>
      <c r="J12366" s="2">
        <v>0</v>
      </c>
      <c r="K12366" s="2">
        <v>2711224139</v>
      </c>
      <c r="L12366" s="3">
        <v>45660</v>
      </c>
      <c r="M12366" s="3">
        <v>46197</v>
      </c>
      <c r="N12366" s="2" t="s">
        <v>1393</v>
      </c>
    </row>
    <row r="12367" spans="2:14" x14ac:dyDescent="0.25">
      <c r="B12367" s="2" t="s">
        <v>8820</v>
      </c>
      <c r="C12367" s="2" t="s">
        <v>8821</v>
      </c>
      <c r="D12367" s="2" t="s">
        <v>41</v>
      </c>
      <c r="E12367" s="2" t="s">
        <v>17</v>
      </c>
      <c r="F12367" s="2" t="s">
        <v>300</v>
      </c>
      <c r="G12367" s="2" t="s">
        <v>1773</v>
      </c>
      <c r="H12367" s="2" t="s">
        <v>8822</v>
      </c>
      <c r="I12367" s="2">
        <v>0</v>
      </c>
      <c r="J12367" s="2">
        <v>0</v>
      </c>
      <c r="K12367" s="2">
        <v>2711224140</v>
      </c>
      <c r="L12367" s="3">
        <v>45660</v>
      </c>
      <c r="M12367" s="3">
        <v>46197</v>
      </c>
      <c r="N12367" s="2" t="s">
        <v>1393</v>
      </c>
    </row>
    <row r="12368" spans="2:14" x14ac:dyDescent="0.25">
      <c r="B12368" s="2" t="s">
        <v>8820</v>
      </c>
      <c r="C12368" s="2" t="s">
        <v>8821</v>
      </c>
      <c r="D12368" s="2" t="s">
        <v>41</v>
      </c>
      <c r="E12368" s="2" t="s">
        <v>17</v>
      </c>
      <c r="F12368" s="2" t="s">
        <v>300</v>
      </c>
      <c r="G12368" s="2" t="s">
        <v>1773</v>
      </c>
      <c r="H12368" s="2" t="s">
        <v>8822</v>
      </c>
      <c r="I12368" s="2">
        <v>0</v>
      </c>
      <c r="J12368" s="2">
        <v>0</v>
      </c>
      <c r="K12368" s="2">
        <v>2711224141</v>
      </c>
      <c r="L12368" s="3">
        <v>45665</v>
      </c>
      <c r="M12368" s="3">
        <v>46205</v>
      </c>
      <c r="N12368" s="2" t="s">
        <v>1393</v>
      </c>
    </row>
    <row r="12369" spans="2:14" x14ac:dyDescent="0.25">
      <c r="B12369" s="2" t="s">
        <v>8820</v>
      </c>
      <c r="C12369" s="2" t="s">
        <v>8821</v>
      </c>
      <c r="D12369" s="2" t="s">
        <v>41</v>
      </c>
      <c r="E12369" s="2" t="s">
        <v>17</v>
      </c>
      <c r="F12369" s="2" t="s">
        <v>300</v>
      </c>
      <c r="G12369" s="2" t="s">
        <v>1773</v>
      </c>
      <c r="H12369" s="2" t="s">
        <v>8822</v>
      </c>
      <c r="I12369" s="2">
        <v>0</v>
      </c>
      <c r="J12369" s="2">
        <v>0</v>
      </c>
      <c r="K12369" s="2">
        <v>2711225183</v>
      </c>
      <c r="L12369" s="3">
        <v>46013</v>
      </c>
      <c r="M12369" s="3">
        <v>46548</v>
      </c>
      <c r="N12369" s="2" t="s">
        <v>1393</v>
      </c>
    </row>
    <row r="12370" spans="2:14" x14ac:dyDescent="0.25">
      <c r="B12370" s="2" t="s">
        <v>8820</v>
      </c>
      <c r="C12370" s="2" t="s">
        <v>8821</v>
      </c>
      <c r="D12370" s="2" t="s">
        <v>41</v>
      </c>
      <c r="E12370" s="2" t="s">
        <v>17</v>
      </c>
      <c r="F12370" s="2" t="s">
        <v>300</v>
      </c>
      <c r="G12370" s="2" t="s">
        <v>1773</v>
      </c>
      <c r="H12370" s="2" t="s">
        <v>8822</v>
      </c>
      <c r="I12370" s="2">
        <v>0</v>
      </c>
      <c r="J12370" s="2">
        <v>0</v>
      </c>
      <c r="K12370" s="2">
        <v>2711225185</v>
      </c>
      <c r="L12370" s="3">
        <v>46013</v>
      </c>
      <c r="M12370" s="3">
        <v>46548</v>
      </c>
      <c r="N12370" s="2" t="s">
        <v>1393</v>
      </c>
    </row>
    <row r="12371" spans="2:14" x14ac:dyDescent="0.25">
      <c r="B12371" s="2" t="s">
        <v>8820</v>
      </c>
      <c r="C12371" s="2" t="s">
        <v>8821</v>
      </c>
      <c r="D12371" s="2" t="s">
        <v>41</v>
      </c>
      <c r="E12371" s="2" t="s">
        <v>17</v>
      </c>
      <c r="F12371" s="2" t="s">
        <v>300</v>
      </c>
      <c r="G12371" s="2" t="s">
        <v>1773</v>
      </c>
      <c r="H12371" s="2" t="s">
        <v>8822</v>
      </c>
      <c r="I12371" s="2">
        <v>0</v>
      </c>
      <c r="J12371" s="2">
        <v>0</v>
      </c>
      <c r="K12371" s="2">
        <v>2711225187</v>
      </c>
      <c r="L12371" s="3">
        <v>46013</v>
      </c>
      <c r="M12371" s="3">
        <v>46550</v>
      </c>
      <c r="N12371" s="2" t="s">
        <v>1393</v>
      </c>
    </row>
    <row r="12372" spans="2:14" x14ac:dyDescent="0.25">
      <c r="B12372" s="2" t="s">
        <v>8820</v>
      </c>
      <c r="C12372" s="2" t="s">
        <v>8821</v>
      </c>
      <c r="D12372" s="2" t="s">
        <v>41</v>
      </c>
      <c r="E12372" s="2" t="s">
        <v>17</v>
      </c>
      <c r="F12372" s="2" t="s">
        <v>300</v>
      </c>
      <c r="G12372" s="2" t="s">
        <v>1773</v>
      </c>
      <c r="H12372" s="2" t="s">
        <v>8822</v>
      </c>
      <c r="I12372" s="2">
        <v>0</v>
      </c>
      <c r="J12372" s="2">
        <v>0</v>
      </c>
      <c r="K12372" s="2">
        <v>2711225190</v>
      </c>
      <c r="L12372" s="3">
        <v>46024</v>
      </c>
      <c r="M12372" s="3">
        <v>46555</v>
      </c>
      <c r="N12372" s="2" t="s">
        <v>1393</v>
      </c>
    </row>
    <row r="12373" spans="2:14" x14ac:dyDescent="0.25">
      <c r="B12373" s="2" t="s">
        <v>8820</v>
      </c>
      <c r="C12373" s="2" t="s">
        <v>8821</v>
      </c>
      <c r="D12373" s="2" t="s">
        <v>41</v>
      </c>
      <c r="E12373" s="2" t="s">
        <v>17</v>
      </c>
      <c r="F12373" s="2" t="s">
        <v>300</v>
      </c>
      <c r="G12373" s="2" t="s">
        <v>1773</v>
      </c>
      <c r="H12373" s="2" t="s">
        <v>8822</v>
      </c>
      <c r="I12373" s="2">
        <v>0</v>
      </c>
      <c r="J12373" s="2">
        <v>0</v>
      </c>
      <c r="K12373" s="2">
        <v>2711225191</v>
      </c>
      <c r="L12373" s="3">
        <v>46013</v>
      </c>
      <c r="M12373" s="3">
        <v>46555</v>
      </c>
      <c r="N12373" s="2" t="s">
        <v>1393</v>
      </c>
    </row>
    <row r="12374" spans="2:14" x14ac:dyDescent="0.25">
      <c r="B12374" s="2" t="s">
        <v>8820</v>
      </c>
      <c r="C12374" s="2" t="s">
        <v>8821</v>
      </c>
      <c r="D12374" s="2" t="s">
        <v>41</v>
      </c>
      <c r="E12374" s="2" t="s">
        <v>17</v>
      </c>
      <c r="F12374" s="2" t="s">
        <v>300</v>
      </c>
      <c r="G12374" s="2" t="s">
        <v>1773</v>
      </c>
      <c r="H12374" s="2" t="s">
        <v>8822</v>
      </c>
      <c r="I12374" s="2">
        <v>0</v>
      </c>
      <c r="J12374" s="2">
        <v>0</v>
      </c>
      <c r="K12374" s="2">
        <v>2711225196</v>
      </c>
      <c r="L12374" s="3">
        <v>46029</v>
      </c>
      <c r="M12374" s="3">
        <v>46558</v>
      </c>
      <c r="N12374" s="2" t="s">
        <v>1393</v>
      </c>
    </row>
    <row r="12375" spans="2:14" x14ac:dyDescent="0.25">
      <c r="B12375" s="2" t="s">
        <v>8820</v>
      </c>
      <c r="C12375" s="2" t="s">
        <v>8821</v>
      </c>
      <c r="D12375" s="2" t="s">
        <v>41</v>
      </c>
      <c r="E12375" s="2" t="s">
        <v>17</v>
      </c>
      <c r="F12375" s="2" t="s">
        <v>300</v>
      </c>
      <c r="G12375" s="2" t="s">
        <v>1773</v>
      </c>
      <c r="H12375" s="2" t="s">
        <v>8822</v>
      </c>
      <c r="I12375" s="2">
        <v>0</v>
      </c>
      <c r="J12375" s="2">
        <v>0</v>
      </c>
      <c r="K12375" s="2">
        <v>2711225203</v>
      </c>
      <c r="L12375" s="3">
        <v>46032</v>
      </c>
      <c r="M12375" s="3">
        <v>46567</v>
      </c>
      <c r="N12375" s="2" t="s">
        <v>1393</v>
      </c>
    </row>
    <row r="12376" spans="2:14" x14ac:dyDescent="0.25">
      <c r="B12376" s="2" t="s">
        <v>8820</v>
      </c>
      <c r="C12376" s="2" t="s">
        <v>8821</v>
      </c>
      <c r="D12376" s="2" t="s">
        <v>41</v>
      </c>
      <c r="E12376" s="2" t="s">
        <v>17</v>
      </c>
      <c r="F12376" s="2" t="s">
        <v>300</v>
      </c>
      <c r="G12376" s="2" t="s">
        <v>1773</v>
      </c>
      <c r="H12376" s="2" t="s">
        <v>8822</v>
      </c>
      <c r="I12376" s="2">
        <v>0</v>
      </c>
      <c r="J12376" s="2">
        <v>0</v>
      </c>
      <c r="K12376" s="2">
        <v>2711225209</v>
      </c>
      <c r="L12376" s="3">
        <v>46037</v>
      </c>
      <c r="M12376" s="3">
        <v>46570</v>
      </c>
      <c r="N12376" s="2" t="s">
        <v>1393</v>
      </c>
    </row>
    <row r="12377" spans="2:14" x14ac:dyDescent="0.25">
      <c r="B12377" s="2" t="s">
        <v>8820</v>
      </c>
      <c r="C12377" s="2" t="s">
        <v>8821</v>
      </c>
      <c r="D12377" s="2" t="s">
        <v>41</v>
      </c>
      <c r="E12377" s="2" t="s">
        <v>17</v>
      </c>
      <c r="F12377" s="2" t="s">
        <v>300</v>
      </c>
      <c r="G12377" s="2" t="s">
        <v>1773</v>
      </c>
      <c r="H12377" s="2" t="s">
        <v>8822</v>
      </c>
      <c r="I12377" s="2">
        <v>0</v>
      </c>
      <c r="J12377" s="2">
        <v>0</v>
      </c>
      <c r="K12377" s="2">
        <v>2711225214</v>
      </c>
      <c r="L12377" s="3">
        <v>46032</v>
      </c>
      <c r="M12377" s="3">
        <v>46575</v>
      </c>
      <c r="N12377" s="2" t="s">
        <v>1393</v>
      </c>
    </row>
    <row r="12378" spans="2:14" x14ac:dyDescent="0.25">
      <c r="B12378" s="2" t="s">
        <v>8820</v>
      </c>
      <c r="C12378" s="2" t="s">
        <v>8821</v>
      </c>
      <c r="D12378" s="2" t="s">
        <v>41</v>
      </c>
      <c r="E12378" s="2" t="s">
        <v>17</v>
      </c>
      <c r="F12378" s="2" t="s">
        <v>300</v>
      </c>
      <c r="G12378" s="2" t="s">
        <v>1773</v>
      </c>
      <c r="H12378" s="2" t="s">
        <v>8822</v>
      </c>
      <c r="I12378" s="2">
        <v>0</v>
      </c>
      <c r="J12378" s="2">
        <v>0</v>
      </c>
      <c r="K12378" s="2">
        <v>2712411856</v>
      </c>
      <c r="L12378" s="3">
        <v>45660</v>
      </c>
      <c r="M12378" s="3">
        <v>46196</v>
      </c>
      <c r="N12378" s="2" t="s">
        <v>1393</v>
      </c>
    </row>
    <row r="12379" spans="2:14" x14ac:dyDescent="0.25">
      <c r="B12379" s="2" t="s">
        <v>8820</v>
      </c>
      <c r="C12379" s="2" t="s">
        <v>8821</v>
      </c>
      <c r="D12379" s="2" t="s">
        <v>41</v>
      </c>
      <c r="E12379" s="2" t="s">
        <v>17</v>
      </c>
      <c r="F12379" s="2" t="s">
        <v>300</v>
      </c>
      <c r="G12379" s="2" t="s">
        <v>1773</v>
      </c>
      <c r="H12379" s="2" t="s">
        <v>8822</v>
      </c>
      <c r="I12379" s="2">
        <v>0</v>
      </c>
      <c r="J12379" s="2">
        <v>0</v>
      </c>
      <c r="K12379" s="2">
        <v>2712411859</v>
      </c>
      <c r="L12379" s="3">
        <v>45660</v>
      </c>
      <c r="M12379" s="3">
        <v>46200</v>
      </c>
      <c r="N12379" s="2" t="s">
        <v>1393</v>
      </c>
    </row>
    <row r="12380" spans="2:14" x14ac:dyDescent="0.25">
      <c r="B12380" s="2" t="s">
        <v>8820</v>
      </c>
      <c r="C12380" s="2" t="s">
        <v>8821</v>
      </c>
      <c r="D12380" s="2" t="s">
        <v>41</v>
      </c>
      <c r="E12380" s="2" t="s">
        <v>17</v>
      </c>
      <c r="F12380" s="2" t="s">
        <v>300</v>
      </c>
      <c r="G12380" s="2" t="s">
        <v>1773</v>
      </c>
      <c r="H12380" s="2" t="s">
        <v>8822</v>
      </c>
      <c r="I12380" s="2">
        <v>0</v>
      </c>
      <c r="J12380" s="2">
        <v>0</v>
      </c>
      <c r="K12380" s="2">
        <v>2712411860</v>
      </c>
      <c r="L12380" s="3">
        <v>44958</v>
      </c>
      <c r="M12380" s="3">
        <v>46196</v>
      </c>
      <c r="N12380" s="2" t="s">
        <v>1393</v>
      </c>
    </row>
    <row r="12381" spans="2:14" x14ac:dyDescent="0.25">
      <c r="B12381" s="2" t="s">
        <v>8820</v>
      </c>
      <c r="C12381" s="2" t="s">
        <v>8821</v>
      </c>
      <c r="D12381" s="2" t="s">
        <v>41</v>
      </c>
      <c r="E12381" s="2" t="s">
        <v>17</v>
      </c>
      <c r="F12381" s="2" t="s">
        <v>300</v>
      </c>
      <c r="G12381" s="2" t="s">
        <v>1773</v>
      </c>
      <c r="H12381" s="2" t="s">
        <v>8822</v>
      </c>
      <c r="I12381" s="2">
        <v>0</v>
      </c>
      <c r="J12381" s="2">
        <v>0</v>
      </c>
      <c r="K12381" s="2">
        <v>2712411871</v>
      </c>
      <c r="L12381" s="3">
        <v>45674</v>
      </c>
      <c r="M12381" s="3">
        <v>46205</v>
      </c>
      <c r="N12381" s="2" t="s">
        <v>1393</v>
      </c>
    </row>
    <row r="12382" spans="2:14" x14ac:dyDescent="0.25">
      <c r="B12382" s="2" t="s">
        <v>8820</v>
      </c>
      <c r="C12382" s="2" t="s">
        <v>8821</v>
      </c>
      <c r="D12382" s="2" t="s">
        <v>41</v>
      </c>
      <c r="E12382" s="2" t="s">
        <v>17</v>
      </c>
      <c r="F12382" s="2" t="s">
        <v>300</v>
      </c>
      <c r="G12382" s="2" t="s">
        <v>1773</v>
      </c>
      <c r="H12382" s="2" t="s">
        <v>8822</v>
      </c>
      <c r="I12382" s="2">
        <v>0</v>
      </c>
      <c r="J12382" s="2">
        <v>0</v>
      </c>
      <c r="K12382" s="2">
        <v>2712411873</v>
      </c>
      <c r="L12382" s="3">
        <v>45665</v>
      </c>
      <c r="M12382" s="3">
        <v>46205</v>
      </c>
      <c r="N12382" s="2" t="s">
        <v>1393</v>
      </c>
    </row>
    <row r="12383" spans="2:14" x14ac:dyDescent="0.25">
      <c r="B12383" s="2" t="s">
        <v>8820</v>
      </c>
      <c r="C12383" s="2" t="s">
        <v>8821</v>
      </c>
      <c r="D12383" s="2" t="s">
        <v>41</v>
      </c>
      <c r="E12383" s="2" t="s">
        <v>17</v>
      </c>
      <c r="F12383" s="2" t="s">
        <v>300</v>
      </c>
      <c r="G12383" s="2" t="s">
        <v>1773</v>
      </c>
      <c r="H12383" s="2" t="s">
        <v>8822</v>
      </c>
      <c r="I12383" s="2">
        <v>0</v>
      </c>
      <c r="J12383" s="2">
        <v>0</v>
      </c>
      <c r="K12383" s="2">
        <v>2712411876</v>
      </c>
      <c r="L12383" s="3">
        <v>45680</v>
      </c>
      <c r="M12383" s="3">
        <v>46217</v>
      </c>
      <c r="N12383" s="2" t="s">
        <v>1393</v>
      </c>
    </row>
    <row r="12384" spans="2:14" x14ac:dyDescent="0.25">
      <c r="B12384" s="2" t="s">
        <v>8820</v>
      </c>
      <c r="C12384" s="2" t="s">
        <v>8821</v>
      </c>
      <c r="D12384" s="2" t="s">
        <v>41</v>
      </c>
      <c r="E12384" s="2" t="s">
        <v>17</v>
      </c>
      <c r="F12384" s="2" t="s">
        <v>300</v>
      </c>
      <c r="G12384" s="2" t="s">
        <v>1773</v>
      </c>
      <c r="H12384" s="2" t="s">
        <v>8822</v>
      </c>
      <c r="I12384" s="2">
        <v>0</v>
      </c>
      <c r="J12384" s="2">
        <v>0</v>
      </c>
      <c r="K12384" s="2">
        <v>2712411877</v>
      </c>
      <c r="L12384" s="3">
        <v>45674</v>
      </c>
      <c r="M12384" s="3">
        <v>46205</v>
      </c>
      <c r="N12384" s="2" t="s">
        <v>1393</v>
      </c>
    </row>
    <row r="12385" spans="2:14" x14ac:dyDescent="0.25">
      <c r="B12385" s="2" t="s">
        <v>8820</v>
      </c>
      <c r="C12385" s="2" t="s">
        <v>8821</v>
      </c>
      <c r="D12385" s="2" t="s">
        <v>41</v>
      </c>
      <c r="E12385" s="2" t="s">
        <v>17</v>
      </c>
      <c r="F12385" s="2" t="s">
        <v>300</v>
      </c>
      <c r="G12385" s="2" t="s">
        <v>1773</v>
      </c>
      <c r="H12385" s="2" t="s">
        <v>8822</v>
      </c>
      <c r="I12385" s="2">
        <v>0</v>
      </c>
      <c r="J12385" s="2">
        <v>0</v>
      </c>
      <c r="K12385" s="2">
        <v>271250267</v>
      </c>
      <c r="L12385" s="3">
        <v>45770</v>
      </c>
      <c r="M12385" s="3">
        <v>46311</v>
      </c>
      <c r="N12385" s="2" t="s">
        <v>1393</v>
      </c>
    </row>
    <row r="12386" spans="2:14" x14ac:dyDescent="0.25">
      <c r="B12386" s="2" t="s">
        <v>8820</v>
      </c>
      <c r="C12386" s="2" t="s">
        <v>8821</v>
      </c>
      <c r="D12386" s="2" t="s">
        <v>41</v>
      </c>
      <c r="E12386" s="2" t="s">
        <v>17</v>
      </c>
      <c r="F12386" s="2" t="s">
        <v>300</v>
      </c>
      <c r="G12386" s="2" t="s">
        <v>1773</v>
      </c>
      <c r="H12386" s="2" t="s">
        <v>8822</v>
      </c>
      <c r="I12386" s="2">
        <v>0</v>
      </c>
      <c r="J12386" s="2">
        <v>0</v>
      </c>
      <c r="K12386" s="2">
        <v>271250276</v>
      </c>
      <c r="L12386" s="3">
        <v>45770</v>
      </c>
      <c r="M12386" s="3">
        <v>46316</v>
      </c>
      <c r="N12386" s="2" t="s">
        <v>1393</v>
      </c>
    </row>
    <row r="12387" spans="2:14" x14ac:dyDescent="0.25">
      <c r="B12387" s="2" t="s">
        <v>8820</v>
      </c>
      <c r="C12387" s="2" t="s">
        <v>8821</v>
      </c>
      <c r="D12387" s="2" t="s">
        <v>41</v>
      </c>
      <c r="E12387" s="2" t="s">
        <v>17</v>
      </c>
      <c r="F12387" s="2" t="s">
        <v>300</v>
      </c>
      <c r="G12387" s="2" t="s">
        <v>1773</v>
      </c>
      <c r="H12387" s="2" t="s">
        <v>8822</v>
      </c>
      <c r="I12387" s="2">
        <v>0</v>
      </c>
      <c r="J12387" s="2">
        <v>0</v>
      </c>
      <c r="K12387" s="2">
        <v>2712505308</v>
      </c>
      <c r="L12387" s="3">
        <v>45831</v>
      </c>
      <c r="M12387" s="3">
        <v>46372</v>
      </c>
      <c r="N12387" s="2" t="s">
        <v>1393</v>
      </c>
    </row>
    <row r="12388" spans="2:14" x14ac:dyDescent="0.25">
      <c r="B12388" s="2" t="s">
        <v>8820</v>
      </c>
      <c r="C12388" s="2" t="s">
        <v>8821</v>
      </c>
      <c r="D12388" s="2" t="s">
        <v>41</v>
      </c>
      <c r="E12388" s="2" t="s">
        <v>17</v>
      </c>
      <c r="F12388" s="2" t="s">
        <v>300</v>
      </c>
      <c r="G12388" s="2" t="s">
        <v>1773</v>
      </c>
      <c r="H12388" s="2" t="s">
        <v>8822</v>
      </c>
      <c r="I12388" s="2">
        <v>0</v>
      </c>
      <c r="J12388" s="2">
        <v>0</v>
      </c>
      <c r="K12388" s="2">
        <v>2712505325</v>
      </c>
      <c r="L12388" s="3">
        <v>45834</v>
      </c>
      <c r="M12388" s="3">
        <v>46373</v>
      </c>
      <c r="N12388" s="2" t="s">
        <v>1393</v>
      </c>
    </row>
    <row r="12389" spans="2:14" x14ac:dyDescent="0.25">
      <c r="B12389" s="2" t="s">
        <v>8820</v>
      </c>
      <c r="C12389" s="2" t="s">
        <v>8821</v>
      </c>
      <c r="D12389" s="2" t="s">
        <v>41</v>
      </c>
      <c r="E12389" s="2" t="s">
        <v>17</v>
      </c>
      <c r="F12389" s="2" t="s">
        <v>300</v>
      </c>
      <c r="G12389" s="2" t="s">
        <v>1773</v>
      </c>
      <c r="H12389" s="2" t="s">
        <v>8822</v>
      </c>
      <c r="I12389" s="2">
        <v>0</v>
      </c>
      <c r="J12389" s="2">
        <v>0</v>
      </c>
      <c r="K12389" s="2">
        <v>2712505333</v>
      </c>
      <c r="L12389" s="3">
        <v>45848</v>
      </c>
      <c r="M12389" s="3">
        <v>46373</v>
      </c>
      <c r="N12389" s="2" t="s">
        <v>1393</v>
      </c>
    </row>
    <row r="12390" spans="2:14" x14ac:dyDescent="0.25">
      <c r="B12390" s="2" t="s">
        <v>8820</v>
      </c>
      <c r="C12390" s="2" t="s">
        <v>8821</v>
      </c>
      <c r="D12390" s="2" t="s">
        <v>41</v>
      </c>
      <c r="E12390" s="2" t="s">
        <v>17</v>
      </c>
      <c r="F12390" s="2" t="s">
        <v>300</v>
      </c>
      <c r="G12390" s="2" t="s">
        <v>1773</v>
      </c>
      <c r="H12390" s="2" t="s">
        <v>8822</v>
      </c>
      <c r="I12390" s="2">
        <v>0</v>
      </c>
      <c r="J12390" s="2">
        <v>0</v>
      </c>
      <c r="K12390" s="2">
        <v>2712505341</v>
      </c>
      <c r="L12390" s="3">
        <v>45841</v>
      </c>
      <c r="M12390" s="3">
        <v>46386</v>
      </c>
      <c r="N12390" s="2" t="s">
        <v>1393</v>
      </c>
    </row>
    <row r="12391" spans="2:14" x14ac:dyDescent="0.25">
      <c r="B12391" s="2" t="s">
        <v>8820</v>
      </c>
      <c r="C12391" s="2" t="s">
        <v>8821</v>
      </c>
      <c r="D12391" s="2" t="s">
        <v>41</v>
      </c>
      <c r="E12391" s="2" t="s">
        <v>17</v>
      </c>
      <c r="F12391" s="2" t="s">
        <v>300</v>
      </c>
      <c r="G12391" s="2" t="s">
        <v>1773</v>
      </c>
      <c r="H12391" s="2" t="s">
        <v>8822</v>
      </c>
      <c r="I12391" s="2">
        <v>0</v>
      </c>
      <c r="J12391" s="2">
        <v>0</v>
      </c>
      <c r="K12391" s="2">
        <v>2712506355</v>
      </c>
      <c r="L12391" s="3">
        <v>45918</v>
      </c>
      <c r="M12391" s="3">
        <v>46458</v>
      </c>
      <c r="N12391" s="2" t="s">
        <v>1393</v>
      </c>
    </row>
    <row r="12392" spans="2:14" x14ac:dyDescent="0.25">
      <c r="B12392" s="2" t="s">
        <v>8820</v>
      </c>
      <c r="C12392" s="2" t="s">
        <v>8821</v>
      </c>
      <c r="D12392" s="2" t="s">
        <v>41</v>
      </c>
      <c r="E12392" s="2" t="s">
        <v>17</v>
      </c>
      <c r="F12392" s="2" t="s">
        <v>300</v>
      </c>
      <c r="G12392" s="2" t="s">
        <v>1773</v>
      </c>
      <c r="H12392" s="2" t="s">
        <v>8822</v>
      </c>
      <c r="I12392" s="2">
        <v>0</v>
      </c>
      <c r="J12392" s="2">
        <v>0</v>
      </c>
      <c r="K12392" s="2">
        <v>2712506360</v>
      </c>
      <c r="L12392" s="3">
        <v>45871</v>
      </c>
      <c r="M12392" s="3">
        <v>46415</v>
      </c>
      <c r="N12392" s="2" t="s">
        <v>1393</v>
      </c>
    </row>
    <row r="12393" spans="2:14" x14ac:dyDescent="0.25">
      <c r="B12393" s="2" t="s">
        <v>8820</v>
      </c>
      <c r="C12393" s="2" t="s">
        <v>8821</v>
      </c>
      <c r="D12393" s="2" t="s">
        <v>41</v>
      </c>
      <c r="E12393" s="2" t="s">
        <v>17</v>
      </c>
      <c r="F12393" s="2" t="s">
        <v>300</v>
      </c>
      <c r="G12393" s="2" t="s">
        <v>1773</v>
      </c>
      <c r="H12393" s="2" t="s">
        <v>8822</v>
      </c>
      <c r="I12393" s="2">
        <v>0</v>
      </c>
      <c r="J12393" s="2">
        <v>0</v>
      </c>
      <c r="K12393" s="2">
        <v>2712506363</v>
      </c>
      <c r="L12393" s="3">
        <v>45871</v>
      </c>
      <c r="M12393" s="3">
        <v>46415</v>
      </c>
      <c r="N12393" s="2" t="s">
        <v>1393</v>
      </c>
    </row>
    <row r="12394" spans="2:14" x14ac:dyDescent="0.25">
      <c r="B12394" s="2" t="s">
        <v>8820</v>
      </c>
      <c r="C12394" s="2" t="s">
        <v>8821</v>
      </c>
      <c r="D12394" s="2" t="s">
        <v>41</v>
      </c>
      <c r="E12394" s="2" t="s">
        <v>17</v>
      </c>
      <c r="F12394" s="2" t="s">
        <v>300</v>
      </c>
      <c r="G12394" s="2" t="s">
        <v>1773</v>
      </c>
      <c r="H12394" s="2" t="s">
        <v>8822</v>
      </c>
      <c r="I12394" s="2">
        <v>0</v>
      </c>
      <c r="J12394" s="2">
        <v>0</v>
      </c>
      <c r="K12394" s="2">
        <v>2712506364</v>
      </c>
      <c r="L12394" s="3">
        <v>45869</v>
      </c>
      <c r="M12394" s="3">
        <v>46415</v>
      </c>
      <c r="N12394" s="2" t="s">
        <v>1393</v>
      </c>
    </row>
    <row r="12395" spans="2:14" x14ac:dyDescent="0.25">
      <c r="B12395" s="2" t="s">
        <v>8820</v>
      </c>
      <c r="C12395" s="2" t="s">
        <v>8821</v>
      </c>
      <c r="D12395" s="2" t="s">
        <v>41</v>
      </c>
      <c r="E12395" s="2" t="s">
        <v>17</v>
      </c>
      <c r="F12395" s="2" t="s">
        <v>300</v>
      </c>
      <c r="G12395" s="2" t="s">
        <v>1773</v>
      </c>
      <c r="H12395" s="2" t="s">
        <v>8822</v>
      </c>
      <c r="I12395" s="2">
        <v>0</v>
      </c>
      <c r="J12395" s="2">
        <v>0</v>
      </c>
      <c r="K12395" s="2">
        <v>2712506365</v>
      </c>
      <c r="L12395" s="3">
        <v>45871</v>
      </c>
      <c r="M12395" s="3">
        <v>46412</v>
      </c>
      <c r="N12395" s="2" t="s">
        <v>1393</v>
      </c>
    </row>
    <row r="12396" spans="2:14" x14ac:dyDescent="0.25">
      <c r="B12396" s="2" t="s">
        <v>8820</v>
      </c>
      <c r="C12396" s="2" t="s">
        <v>8821</v>
      </c>
      <c r="D12396" s="2" t="s">
        <v>41</v>
      </c>
      <c r="E12396" s="2" t="s">
        <v>17</v>
      </c>
      <c r="F12396" s="2" t="s">
        <v>300</v>
      </c>
      <c r="G12396" s="2" t="s">
        <v>1773</v>
      </c>
      <c r="H12396" s="2" t="s">
        <v>8822</v>
      </c>
      <c r="I12396" s="2">
        <v>0</v>
      </c>
      <c r="J12396" s="2">
        <v>0</v>
      </c>
      <c r="K12396" s="2">
        <v>2712506372</v>
      </c>
      <c r="L12396" s="3">
        <v>45871</v>
      </c>
      <c r="M12396" s="3">
        <v>46412</v>
      </c>
      <c r="N12396" s="2" t="s">
        <v>1393</v>
      </c>
    </row>
    <row r="12397" spans="2:14" x14ac:dyDescent="0.25">
      <c r="B12397" s="2" t="s">
        <v>8820</v>
      </c>
      <c r="C12397" s="2" t="s">
        <v>8821</v>
      </c>
      <c r="D12397" s="2" t="s">
        <v>41</v>
      </c>
      <c r="E12397" s="2" t="s">
        <v>17</v>
      </c>
      <c r="F12397" s="2" t="s">
        <v>300</v>
      </c>
      <c r="G12397" s="2" t="s">
        <v>1773</v>
      </c>
      <c r="H12397" s="2" t="s">
        <v>8822</v>
      </c>
      <c r="I12397" s="2">
        <v>0</v>
      </c>
      <c r="J12397" s="2">
        <v>0</v>
      </c>
      <c r="K12397" s="2">
        <v>2712506373</v>
      </c>
      <c r="L12397" s="3">
        <v>45871</v>
      </c>
      <c r="M12397" s="3">
        <v>46415</v>
      </c>
      <c r="N12397" s="2" t="s">
        <v>1393</v>
      </c>
    </row>
    <row r="12398" spans="2:14" x14ac:dyDescent="0.25">
      <c r="B12398" s="2" t="s">
        <v>8820</v>
      </c>
      <c r="C12398" s="2" t="s">
        <v>8821</v>
      </c>
      <c r="D12398" s="2" t="s">
        <v>41</v>
      </c>
      <c r="E12398" s="2" t="s">
        <v>17</v>
      </c>
      <c r="F12398" s="2" t="s">
        <v>300</v>
      </c>
      <c r="G12398" s="2" t="s">
        <v>1773</v>
      </c>
      <c r="H12398" s="2" t="s">
        <v>8822</v>
      </c>
      <c r="I12398" s="2">
        <v>0</v>
      </c>
      <c r="J12398" s="2">
        <v>0</v>
      </c>
      <c r="K12398" s="2">
        <v>2712506377</v>
      </c>
      <c r="L12398" s="3">
        <v>45871</v>
      </c>
      <c r="M12398" s="3">
        <v>46415</v>
      </c>
      <c r="N12398" s="2" t="s">
        <v>1393</v>
      </c>
    </row>
    <row r="12399" spans="2:14" x14ac:dyDescent="0.25">
      <c r="B12399" s="2" t="s">
        <v>8820</v>
      </c>
      <c r="C12399" s="2" t="s">
        <v>8821</v>
      </c>
      <c r="D12399" s="2" t="s">
        <v>41</v>
      </c>
      <c r="E12399" s="2" t="s">
        <v>17</v>
      </c>
      <c r="F12399" s="2" t="s">
        <v>300</v>
      </c>
      <c r="G12399" s="2" t="s">
        <v>1773</v>
      </c>
      <c r="H12399" s="2" t="s">
        <v>8822</v>
      </c>
      <c r="I12399" s="2">
        <v>0</v>
      </c>
      <c r="J12399" s="2">
        <v>0</v>
      </c>
      <c r="K12399" s="2">
        <v>2712506378</v>
      </c>
      <c r="L12399" s="3">
        <v>45871</v>
      </c>
      <c r="M12399" s="3">
        <v>46415</v>
      </c>
      <c r="N12399" s="2" t="s">
        <v>1393</v>
      </c>
    </row>
    <row r="12400" spans="2:14" x14ac:dyDescent="0.25">
      <c r="B12400" s="2" t="s">
        <v>8820</v>
      </c>
      <c r="C12400" s="2" t="s">
        <v>8821</v>
      </c>
      <c r="D12400" s="2" t="s">
        <v>41</v>
      </c>
      <c r="E12400" s="2" t="s">
        <v>17</v>
      </c>
      <c r="F12400" s="2" t="s">
        <v>300</v>
      </c>
      <c r="G12400" s="2" t="s">
        <v>1773</v>
      </c>
      <c r="H12400" s="2" t="s">
        <v>8822</v>
      </c>
      <c r="I12400" s="2">
        <v>0</v>
      </c>
      <c r="J12400" s="2">
        <v>0</v>
      </c>
      <c r="K12400" s="2">
        <v>2712506379</v>
      </c>
      <c r="L12400" s="3">
        <v>45871</v>
      </c>
      <c r="M12400" s="3">
        <v>46415</v>
      </c>
      <c r="N12400" s="2" t="s">
        <v>1393</v>
      </c>
    </row>
    <row r="12401" spans="2:14" x14ac:dyDescent="0.25">
      <c r="B12401" s="2" t="s">
        <v>8820</v>
      </c>
      <c r="C12401" s="2" t="s">
        <v>8821</v>
      </c>
      <c r="D12401" s="2" t="s">
        <v>41</v>
      </c>
      <c r="E12401" s="2" t="s">
        <v>17</v>
      </c>
      <c r="F12401" s="2" t="s">
        <v>300</v>
      </c>
      <c r="G12401" s="2" t="s">
        <v>1773</v>
      </c>
      <c r="H12401" s="2" t="s">
        <v>8822</v>
      </c>
      <c r="I12401" s="2">
        <v>0</v>
      </c>
      <c r="J12401" s="2">
        <v>0</v>
      </c>
      <c r="K12401" s="2">
        <v>2712507405</v>
      </c>
      <c r="L12401" s="3">
        <v>45888</v>
      </c>
      <c r="M12401" s="3">
        <v>46415</v>
      </c>
      <c r="N12401" s="2" t="s">
        <v>1393</v>
      </c>
    </row>
    <row r="12402" spans="2:14" x14ac:dyDescent="0.25">
      <c r="B12402" s="2" t="s">
        <v>8820</v>
      </c>
      <c r="C12402" s="2" t="s">
        <v>8821</v>
      </c>
      <c r="D12402" s="2" t="s">
        <v>41</v>
      </c>
      <c r="E12402" s="2" t="s">
        <v>17</v>
      </c>
      <c r="F12402" s="2" t="s">
        <v>300</v>
      </c>
      <c r="G12402" s="2" t="s">
        <v>1773</v>
      </c>
      <c r="H12402" s="2" t="s">
        <v>8822</v>
      </c>
      <c r="I12402" s="2">
        <v>0</v>
      </c>
      <c r="J12402" s="2">
        <v>0</v>
      </c>
      <c r="K12402" s="2">
        <v>2712507411</v>
      </c>
      <c r="L12402" s="3">
        <v>45892</v>
      </c>
      <c r="M12402" s="3">
        <v>46438</v>
      </c>
      <c r="N12402" s="2" t="s">
        <v>1393</v>
      </c>
    </row>
    <row r="12403" spans="2:14" x14ac:dyDescent="0.25">
      <c r="B12403" s="2" t="s">
        <v>8820</v>
      </c>
      <c r="C12403" s="2" t="s">
        <v>8821</v>
      </c>
      <c r="D12403" s="2" t="s">
        <v>41</v>
      </c>
      <c r="E12403" s="2" t="s">
        <v>17</v>
      </c>
      <c r="F12403" s="2" t="s">
        <v>300</v>
      </c>
      <c r="G12403" s="2" t="s">
        <v>1773</v>
      </c>
      <c r="H12403" s="2" t="s">
        <v>8822</v>
      </c>
      <c r="I12403" s="2">
        <v>0</v>
      </c>
      <c r="J12403" s="2">
        <v>0</v>
      </c>
      <c r="K12403" s="2">
        <v>2712507412</v>
      </c>
      <c r="L12403" s="3">
        <v>45877</v>
      </c>
      <c r="M12403" s="3">
        <v>46412</v>
      </c>
      <c r="N12403" s="2" t="s">
        <v>1393</v>
      </c>
    </row>
    <row r="12404" spans="2:14" x14ac:dyDescent="0.25">
      <c r="B12404" s="2" t="s">
        <v>8820</v>
      </c>
      <c r="C12404" s="2" t="s">
        <v>8821</v>
      </c>
      <c r="D12404" s="2" t="s">
        <v>41</v>
      </c>
      <c r="E12404" s="2" t="s">
        <v>17</v>
      </c>
      <c r="F12404" s="2" t="s">
        <v>300</v>
      </c>
      <c r="G12404" s="2" t="s">
        <v>1773</v>
      </c>
      <c r="H12404" s="2" t="s">
        <v>8822</v>
      </c>
      <c r="I12404" s="2">
        <v>0</v>
      </c>
      <c r="J12404" s="2">
        <v>0</v>
      </c>
      <c r="K12404" s="2">
        <v>2712507417</v>
      </c>
      <c r="L12404" s="3">
        <v>45888</v>
      </c>
      <c r="M12404" s="3">
        <v>46432</v>
      </c>
      <c r="N12404" s="2" t="s">
        <v>1393</v>
      </c>
    </row>
    <row r="12405" spans="2:14" x14ac:dyDescent="0.25">
      <c r="B12405" s="2" t="s">
        <v>8820</v>
      </c>
      <c r="C12405" s="2" t="s">
        <v>8821</v>
      </c>
      <c r="D12405" s="2" t="s">
        <v>41</v>
      </c>
      <c r="E12405" s="2" t="s">
        <v>17</v>
      </c>
      <c r="F12405" s="2" t="s">
        <v>300</v>
      </c>
      <c r="G12405" s="2" t="s">
        <v>1773</v>
      </c>
      <c r="H12405" s="2" t="s">
        <v>8822</v>
      </c>
      <c r="I12405" s="2">
        <v>0</v>
      </c>
      <c r="J12405" s="2">
        <v>0</v>
      </c>
      <c r="K12405" s="2">
        <v>2712507419</v>
      </c>
      <c r="L12405" s="3">
        <v>45892</v>
      </c>
      <c r="M12405" s="3">
        <v>46438</v>
      </c>
      <c r="N12405" s="2" t="s">
        <v>1393</v>
      </c>
    </row>
    <row r="12406" spans="2:14" x14ac:dyDescent="0.25">
      <c r="B12406" s="2" t="s">
        <v>8820</v>
      </c>
      <c r="C12406" s="2" t="s">
        <v>8821</v>
      </c>
      <c r="D12406" s="2" t="s">
        <v>41</v>
      </c>
      <c r="E12406" s="2" t="s">
        <v>17</v>
      </c>
      <c r="F12406" s="2" t="s">
        <v>300</v>
      </c>
      <c r="G12406" s="2" t="s">
        <v>1773</v>
      </c>
      <c r="H12406" s="2" t="s">
        <v>8822</v>
      </c>
      <c r="I12406" s="2">
        <v>0</v>
      </c>
      <c r="J12406" s="2">
        <v>0</v>
      </c>
      <c r="K12406" s="2">
        <v>2712507432</v>
      </c>
      <c r="L12406" s="3">
        <v>45892</v>
      </c>
      <c r="M12406" s="3">
        <v>46438</v>
      </c>
      <c r="N12406" s="2" t="s">
        <v>1393</v>
      </c>
    </row>
    <row r="12407" spans="2:14" x14ac:dyDescent="0.25">
      <c r="B12407" s="2" t="s">
        <v>8820</v>
      </c>
      <c r="C12407" s="2" t="s">
        <v>8821</v>
      </c>
      <c r="D12407" s="2" t="s">
        <v>41</v>
      </c>
      <c r="E12407" s="2" t="s">
        <v>17</v>
      </c>
      <c r="F12407" s="2" t="s">
        <v>300</v>
      </c>
      <c r="G12407" s="2" t="s">
        <v>1773</v>
      </c>
      <c r="H12407" s="2" t="s">
        <v>8822</v>
      </c>
      <c r="I12407" s="2">
        <v>0</v>
      </c>
      <c r="J12407" s="2">
        <v>0</v>
      </c>
      <c r="K12407" s="2">
        <v>2712507433</v>
      </c>
      <c r="L12407" s="3">
        <v>45903</v>
      </c>
      <c r="M12407" s="3">
        <v>46419</v>
      </c>
      <c r="N12407" s="2" t="s">
        <v>1393</v>
      </c>
    </row>
    <row r="12408" spans="2:14" x14ac:dyDescent="0.25">
      <c r="B12408" s="2" t="s">
        <v>8820</v>
      </c>
      <c r="C12408" s="2" t="s">
        <v>8821</v>
      </c>
      <c r="D12408" s="2" t="s">
        <v>41</v>
      </c>
      <c r="E12408" s="2" t="s">
        <v>17</v>
      </c>
      <c r="F12408" s="2" t="s">
        <v>300</v>
      </c>
      <c r="G12408" s="2" t="s">
        <v>1773</v>
      </c>
      <c r="H12408" s="2" t="s">
        <v>8822</v>
      </c>
      <c r="I12408" s="2">
        <v>0</v>
      </c>
      <c r="J12408" s="2">
        <v>0</v>
      </c>
      <c r="K12408" s="2">
        <v>2712507436</v>
      </c>
      <c r="L12408" s="3">
        <v>45892</v>
      </c>
      <c r="M12408" s="3">
        <v>46433</v>
      </c>
      <c r="N12408" s="2" t="s">
        <v>1393</v>
      </c>
    </row>
    <row r="12409" spans="2:14" x14ac:dyDescent="0.25">
      <c r="B12409" s="2" t="s">
        <v>8820</v>
      </c>
      <c r="C12409" s="2" t="s">
        <v>8821</v>
      </c>
      <c r="D12409" s="2" t="s">
        <v>41</v>
      </c>
      <c r="E12409" s="2" t="s">
        <v>17</v>
      </c>
      <c r="F12409" s="2" t="s">
        <v>300</v>
      </c>
      <c r="G12409" s="2" t="s">
        <v>1773</v>
      </c>
      <c r="H12409" s="2" t="s">
        <v>8822</v>
      </c>
      <c r="I12409" s="2">
        <v>0</v>
      </c>
      <c r="J12409" s="2">
        <v>0</v>
      </c>
      <c r="K12409" s="2">
        <v>2712507438</v>
      </c>
      <c r="L12409" s="3">
        <v>45892</v>
      </c>
      <c r="M12409" s="3">
        <v>46438</v>
      </c>
      <c r="N12409" s="2" t="s">
        <v>1393</v>
      </c>
    </row>
    <row r="12410" spans="2:14" x14ac:dyDescent="0.25">
      <c r="B12410" s="2" t="s">
        <v>8820</v>
      </c>
      <c r="C12410" s="2" t="s">
        <v>8821</v>
      </c>
      <c r="D12410" s="2" t="s">
        <v>41</v>
      </c>
      <c r="E12410" s="2" t="s">
        <v>17</v>
      </c>
      <c r="F12410" s="2" t="s">
        <v>300</v>
      </c>
      <c r="G12410" s="2" t="s">
        <v>1773</v>
      </c>
      <c r="H12410" s="2" t="s">
        <v>8822</v>
      </c>
      <c r="I12410" s="2">
        <v>0</v>
      </c>
      <c r="J12410" s="2">
        <v>0</v>
      </c>
      <c r="K12410" s="2">
        <v>2712507444</v>
      </c>
      <c r="L12410" s="3">
        <v>45909</v>
      </c>
      <c r="M12410" s="3">
        <v>46419</v>
      </c>
      <c r="N12410" s="2" t="s">
        <v>1393</v>
      </c>
    </row>
    <row r="12411" spans="2:14" x14ac:dyDescent="0.25">
      <c r="B12411" s="2" t="s">
        <v>8820</v>
      </c>
      <c r="C12411" s="2" t="s">
        <v>8821</v>
      </c>
      <c r="D12411" s="2" t="s">
        <v>41</v>
      </c>
      <c r="E12411" s="2" t="s">
        <v>17</v>
      </c>
      <c r="F12411" s="2" t="s">
        <v>300</v>
      </c>
      <c r="G12411" s="2" t="s">
        <v>1773</v>
      </c>
      <c r="H12411" s="2" t="s">
        <v>8822</v>
      </c>
      <c r="I12411" s="2">
        <v>0</v>
      </c>
      <c r="J12411" s="2">
        <v>0</v>
      </c>
      <c r="K12411" s="2">
        <v>2712507445</v>
      </c>
      <c r="L12411" s="3">
        <v>45903</v>
      </c>
      <c r="M12411" s="3">
        <v>46415</v>
      </c>
      <c r="N12411" s="2" t="s">
        <v>1393</v>
      </c>
    </row>
    <row r="12412" spans="2:14" x14ac:dyDescent="0.25">
      <c r="B12412" s="2" t="s">
        <v>8820</v>
      </c>
      <c r="C12412" s="2" t="s">
        <v>8821</v>
      </c>
      <c r="D12412" s="2" t="s">
        <v>41</v>
      </c>
      <c r="E12412" s="2" t="s">
        <v>17</v>
      </c>
      <c r="F12412" s="2" t="s">
        <v>300</v>
      </c>
      <c r="G12412" s="2" t="s">
        <v>1773</v>
      </c>
      <c r="H12412" s="2" t="s">
        <v>8822</v>
      </c>
      <c r="I12412" s="2">
        <v>0</v>
      </c>
      <c r="J12412" s="2">
        <v>0</v>
      </c>
      <c r="K12412" s="2">
        <v>2712507447</v>
      </c>
      <c r="L12412" s="3">
        <v>45909</v>
      </c>
      <c r="M12412" s="3">
        <v>46419</v>
      </c>
      <c r="N12412" s="2" t="s">
        <v>1393</v>
      </c>
    </row>
    <row r="12413" spans="2:14" x14ac:dyDescent="0.25">
      <c r="B12413" s="2" t="s">
        <v>8820</v>
      </c>
      <c r="C12413" s="2" t="s">
        <v>8821</v>
      </c>
      <c r="D12413" s="2" t="s">
        <v>41</v>
      </c>
      <c r="E12413" s="2" t="s">
        <v>17</v>
      </c>
      <c r="F12413" s="2" t="s">
        <v>300</v>
      </c>
      <c r="G12413" s="2" t="s">
        <v>1773</v>
      </c>
      <c r="H12413" s="2" t="s">
        <v>8822</v>
      </c>
      <c r="I12413" s="2">
        <v>0</v>
      </c>
      <c r="J12413" s="2">
        <v>0</v>
      </c>
      <c r="K12413" s="2">
        <v>2712507470</v>
      </c>
      <c r="L12413" s="3">
        <v>45927</v>
      </c>
      <c r="M12413" s="3">
        <v>46423</v>
      </c>
      <c r="N12413" s="2" t="s">
        <v>1393</v>
      </c>
    </row>
    <row r="12414" spans="2:14" x14ac:dyDescent="0.25">
      <c r="B12414" s="2" t="s">
        <v>8820</v>
      </c>
      <c r="C12414" s="2" t="s">
        <v>8821</v>
      </c>
      <c r="D12414" s="2" t="s">
        <v>41</v>
      </c>
      <c r="E12414" s="2" t="s">
        <v>17</v>
      </c>
      <c r="F12414" s="2" t="s">
        <v>300</v>
      </c>
      <c r="G12414" s="2" t="s">
        <v>1773</v>
      </c>
      <c r="H12414" s="2" t="s">
        <v>8822</v>
      </c>
      <c r="I12414" s="2">
        <v>0</v>
      </c>
      <c r="J12414" s="2">
        <v>0</v>
      </c>
      <c r="K12414" s="2">
        <v>2712508493</v>
      </c>
      <c r="L12414" s="3">
        <v>45927</v>
      </c>
      <c r="M12414" s="3">
        <v>46470</v>
      </c>
      <c r="N12414" s="2" t="s">
        <v>1393</v>
      </c>
    </row>
    <row r="12415" spans="2:14" x14ac:dyDescent="0.25">
      <c r="B12415" s="2" t="s">
        <v>8820</v>
      </c>
      <c r="C12415" s="2" t="s">
        <v>8821</v>
      </c>
      <c r="D12415" s="2" t="s">
        <v>41</v>
      </c>
      <c r="E12415" s="2" t="s">
        <v>17</v>
      </c>
      <c r="F12415" s="2" t="s">
        <v>300</v>
      </c>
      <c r="G12415" s="2" t="s">
        <v>1773</v>
      </c>
      <c r="H12415" s="2" t="s">
        <v>8822</v>
      </c>
      <c r="I12415" s="2">
        <v>0</v>
      </c>
      <c r="J12415" s="2">
        <v>0</v>
      </c>
      <c r="K12415" s="2">
        <v>2712508513</v>
      </c>
      <c r="L12415" s="3">
        <v>45931</v>
      </c>
      <c r="M12415" s="3">
        <v>46472</v>
      </c>
      <c r="N12415" s="2" t="s">
        <v>1393</v>
      </c>
    </row>
    <row r="12416" spans="2:14" x14ac:dyDescent="0.25">
      <c r="B12416" s="2" t="s">
        <v>8820</v>
      </c>
      <c r="C12416" s="2" t="s">
        <v>8821</v>
      </c>
      <c r="D12416" s="2" t="s">
        <v>41</v>
      </c>
      <c r="E12416" s="2" t="s">
        <v>17</v>
      </c>
      <c r="F12416" s="2" t="s">
        <v>300</v>
      </c>
      <c r="G12416" s="2" t="s">
        <v>1773</v>
      </c>
      <c r="H12416" s="2" t="s">
        <v>8822</v>
      </c>
      <c r="I12416" s="2">
        <v>0</v>
      </c>
      <c r="J12416" s="2">
        <v>0</v>
      </c>
      <c r="K12416" s="2">
        <v>2712508551</v>
      </c>
      <c r="L12416" s="3">
        <v>45948</v>
      </c>
      <c r="M12416" s="3">
        <v>46491</v>
      </c>
      <c r="N12416" s="2" t="s">
        <v>1393</v>
      </c>
    </row>
    <row r="12417" spans="2:14" x14ac:dyDescent="0.25">
      <c r="B12417" s="2" t="s">
        <v>8820</v>
      </c>
      <c r="C12417" s="2" t="s">
        <v>8821</v>
      </c>
      <c r="D12417" s="2" t="s">
        <v>41</v>
      </c>
      <c r="E12417" s="2" t="s">
        <v>17</v>
      </c>
      <c r="F12417" s="2" t="s">
        <v>300</v>
      </c>
      <c r="G12417" s="2" t="s">
        <v>1773</v>
      </c>
      <c r="H12417" s="2" t="s">
        <v>8822</v>
      </c>
      <c r="I12417" s="2">
        <v>0</v>
      </c>
      <c r="J12417" s="2">
        <v>0</v>
      </c>
      <c r="K12417" s="2">
        <v>2712509589</v>
      </c>
      <c r="L12417" s="3">
        <v>45973</v>
      </c>
      <c r="M12417" s="3">
        <v>46505</v>
      </c>
      <c r="N12417" s="2" t="s">
        <v>1393</v>
      </c>
    </row>
    <row r="12418" spans="2:14" x14ac:dyDescent="0.25">
      <c r="B12418" s="2" t="s">
        <v>8820</v>
      </c>
      <c r="C12418" s="2" t="s">
        <v>8821</v>
      </c>
      <c r="D12418" s="2" t="s">
        <v>41</v>
      </c>
      <c r="E12418" s="2" t="s">
        <v>17</v>
      </c>
      <c r="F12418" s="2" t="s">
        <v>300</v>
      </c>
      <c r="G12418" s="2" t="s">
        <v>1773</v>
      </c>
      <c r="H12418" s="2" t="s">
        <v>8822</v>
      </c>
      <c r="I12418" s="2">
        <v>0</v>
      </c>
      <c r="J12418" s="2">
        <v>0</v>
      </c>
      <c r="K12418" s="2">
        <v>2712509595</v>
      </c>
      <c r="L12418" s="3">
        <v>45960</v>
      </c>
      <c r="M12418" s="3">
        <v>46505</v>
      </c>
      <c r="N12418" s="2" t="s">
        <v>1393</v>
      </c>
    </row>
    <row r="12419" spans="2:14" x14ac:dyDescent="0.25">
      <c r="B12419" s="2" t="s">
        <v>8820</v>
      </c>
      <c r="C12419" s="2" t="s">
        <v>8821</v>
      </c>
      <c r="D12419" s="2" t="s">
        <v>41</v>
      </c>
      <c r="E12419" s="2" t="s">
        <v>17</v>
      </c>
      <c r="F12419" s="2" t="s">
        <v>300</v>
      </c>
      <c r="G12419" s="2" t="s">
        <v>1773</v>
      </c>
      <c r="H12419" s="2" t="s">
        <v>8822</v>
      </c>
      <c r="I12419" s="2">
        <v>0</v>
      </c>
      <c r="J12419" s="2">
        <v>0</v>
      </c>
      <c r="K12419" s="2">
        <v>2712509622</v>
      </c>
      <c r="L12419" s="3">
        <v>45973</v>
      </c>
      <c r="M12419" s="3">
        <v>46510</v>
      </c>
      <c r="N12419" s="2" t="s">
        <v>1393</v>
      </c>
    </row>
    <row r="12420" spans="2:14" x14ac:dyDescent="0.25">
      <c r="B12420" s="2" t="s">
        <v>8820</v>
      </c>
      <c r="C12420" s="2" t="s">
        <v>8821</v>
      </c>
      <c r="D12420" s="2" t="s">
        <v>41</v>
      </c>
      <c r="E12420" s="2" t="s">
        <v>17</v>
      </c>
      <c r="F12420" s="2" t="s">
        <v>300</v>
      </c>
      <c r="G12420" s="2" t="s">
        <v>1773</v>
      </c>
      <c r="H12420" s="2" t="s">
        <v>8822</v>
      </c>
      <c r="I12420" s="2">
        <v>0</v>
      </c>
      <c r="J12420" s="2">
        <v>0</v>
      </c>
      <c r="K12420" s="2">
        <v>2712509630</v>
      </c>
      <c r="L12420" s="3">
        <v>45980</v>
      </c>
      <c r="M12420" s="3">
        <v>46510</v>
      </c>
      <c r="N12420" s="2" t="s">
        <v>1393</v>
      </c>
    </row>
    <row r="12421" spans="2:14" x14ac:dyDescent="0.25">
      <c r="B12421" s="2" t="s">
        <v>8820</v>
      </c>
      <c r="C12421" s="2" t="s">
        <v>8821</v>
      </c>
      <c r="D12421" s="2" t="s">
        <v>41</v>
      </c>
      <c r="E12421" s="2" t="s">
        <v>17</v>
      </c>
      <c r="F12421" s="2" t="s">
        <v>300</v>
      </c>
      <c r="G12421" s="2" t="s">
        <v>1773</v>
      </c>
      <c r="H12421" s="2" t="s">
        <v>8822</v>
      </c>
      <c r="I12421" s="2">
        <v>0</v>
      </c>
      <c r="J12421" s="2">
        <v>0</v>
      </c>
      <c r="K12421" s="2">
        <v>2712510738</v>
      </c>
      <c r="L12421" s="3">
        <v>46009</v>
      </c>
      <c r="M12421" s="3">
        <v>46547</v>
      </c>
      <c r="N12421" s="2" t="s">
        <v>1393</v>
      </c>
    </row>
    <row r="12422" spans="2:14" x14ac:dyDescent="0.25">
      <c r="B12422" s="2" t="s">
        <v>8820</v>
      </c>
      <c r="C12422" s="2" t="s">
        <v>8821</v>
      </c>
      <c r="D12422" s="2" t="s">
        <v>41</v>
      </c>
      <c r="E12422" s="2" t="s">
        <v>17</v>
      </c>
      <c r="F12422" s="2" t="s">
        <v>300</v>
      </c>
      <c r="G12422" s="2" t="s">
        <v>1773</v>
      </c>
      <c r="H12422" s="2" t="s">
        <v>8822</v>
      </c>
      <c r="I12422" s="2">
        <v>0</v>
      </c>
      <c r="J12422" s="2">
        <v>0</v>
      </c>
      <c r="K12422" s="2">
        <v>2712510739</v>
      </c>
      <c r="L12422" s="3">
        <v>46006</v>
      </c>
      <c r="M12422" s="3">
        <v>46547</v>
      </c>
      <c r="N12422" s="2" t="s">
        <v>1393</v>
      </c>
    </row>
    <row r="12423" spans="2:14" x14ac:dyDescent="0.25">
      <c r="B12423" s="2" t="s">
        <v>8820</v>
      </c>
      <c r="C12423" s="2" t="s">
        <v>8821</v>
      </c>
      <c r="D12423" s="2" t="s">
        <v>41</v>
      </c>
      <c r="E12423" s="2" t="s">
        <v>17</v>
      </c>
      <c r="F12423" s="2" t="s">
        <v>300</v>
      </c>
      <c r="G12423" s="2" t="s">
        <v>1773</v>
      </c>
      <c r="H12423" s="2" t="s">
        <v>8822</v>
      </c>
      <c r="I12423" s="2">
        <v>0</v>
      </c>
      <c r="J12423" s="2">
        <v>0</v>
      </c>
      <c r="K12423" s="2">
        <v>2712510740</v>
      </c>
      <c r="L12423" s="3">
        <v>46006</v>
      </c>
      <c r="M12423" s="3">
        <v>46547</v>
      </c>
      <c r="N12423" s="2" t="s">
        <v>1393</v>
      </c>
    </row>
    <row r="12424" spans="2:14" x14ac:dyDescent="0.25">
      <c r="B12424" s="2" t="s">
        <v>8820</v>
      </c>
      <c r="C12424" s="2" t="s">
        <v>8821</v>
      </c>
      <c r="D12424" s="2" t="s">
        <v>41</v>
      </c>
      <c r="E12424" s="2" t="s">
        <v>17</v>
      </c>
      <c r="F12424" s="2" t="s">
        <v>300</v>
      </c>
      <c r="G12424" s="2" t="s">
        <v>1773</v>
      </c>
      <c r="H12424" s="2" t="s">
        <v>8822</v>
      </c>
      <c r="I12424" s="2">
        <v>0</v>
      </c>
      <c r="J12424" s="2">
        <v>0</v>
      </c>
      <c r="K12424" s="2">
        <v>2712510742</v>
      </c>
      <c r="L12424" s="3">
        <v>46006</v>
      </c>
      <c r="M12424" s="3">
        <v>46547</v>
      </c>
      <c r="N12424" s="2" t="s">
        <v>1393</v>
      </c>
    </row>
    <row r="12425" spans="2:14" x14ac:dyDescent="0.25">
      <c r="B12425" s="2" t="s">
        <v>8820</v>
      </c>
      <c r="C12425" s="2" t="s">
        <v>8821</v>
      </c>
      <c r="D12425" s="2" t="s">
        <v>41</v>
      </c>
      <c r="E12425" s="2" t="s">
        <v>17</v>
      </c>
      <c r="F12425" s="2" t="s">
        <v>300</v>
      </c>
      <c r="G12425" s="2" t="s">
        <v>1773</v>
      </c>
      <c r="H12425" s="2" t="s">
        <v>8822</v>
      </c>
      <c r="I12425" s="2">
        <v>0</v>
      </c>
      <c r="J12425" s="2">
        <v>0</v>
      </c>
      <c r="K12425" s="2">
        <v>2712510748</v>
      </c>
      <c r="L12425" s="3">
        <v>46006</v>
      </c>
      <c r="M12425" s="3">
        <v>46547</v>
      </c>
      <c r="N12425" s="2" t="s">
        <v>1393</v>
      </c>
    </row>
    <row r="12426" spans="2:14" x14ac:dyDescent="0.25">
      <c r="B12426" s="2" t="s">
        <v>8820</v>
      </c>
      <c r="C12426" s="2" t="s">
        <v>8821</v>
      </c>
      <c r="D12426" s="2" t="s">
        <v>41</v>
      </c>
      <c r="E12426" s="2" t="s">
        <v>17</v>
      </c>
      <c r="F12426" s="2" t="s">
        <v>300</v>
      </c>
      <c r="G12426" s="2" t="s">
        <v>1773</v>
      </c>
      <c r="H12426" s="2" t="s">
        <v>8822</v>
      </c>
      <c r="I12426" s="2">
        <v>0</v>
      </c>
      <c r="J12426" s="2">
        <v>0</v>
      </c>
      <c r="K12426" s="2">
        <v>2712510756</v>
      </c>
      <c r="L12426" s="3">
        <v>46009</v>
      </c>
      <c r="M12426" s="3">
        <v>46551</v>
      </c>
      <c r="N12426" s="2" t="s">
        <v>1393</v>
      </c>
    </row>
    <row r="12427" spans="2:14" x14ac:dyDescent="0.25">
      <c r="B12427" s="2" t="s">
        <v>8820</v>
      </c>
      <c r="C12427" s="2" t="s">
        <v>8821</v>
      </c>
      <c r="D12427" s="2" t="s">
        <v>41</v>
      </c>
      <c r="E12427" s="2" t="s">
        <v>17</v>
      </c>
      <c r="F12427" s="2" t="s">
        <v>300</v>
      </c>
      <c r="G12427" s="2" t="s">
        <v>1773</v>
      </c>
      <c r="H12427" s="2" t="s">
        <v>8822</v>
      </c>
      <c r="I12427" s="2">
        <v>0</v>
      </c>
      <c r="J12427" s="2">
        <v>0</v>
      </c>
      <c r="K12427" s="2">
        <v>2712510757</v>
      </c>
      <c r="L12427" s="3">
        <v>46009</v>
      </c>
      <c r="M12427" s="3">
        <v>46553</v>
      </c>
      <c r="N12427" s="2" t="s">
        <v>1393</v>
      </c>
    </row>
    <row r="12428" spans="2:14" x14ac:dyDescent="0.25">
      <c r="B12428" s="2" t="s">
        <v>8820</v>
      </c>
      <c r="C12428" s="2" t="s">
        <v>8821</v>
      </c>
      <c r="D12428" s="2" t="s">
        <v>41</v>
      </c>
      <c r="E12428" s="2" t="s">
        <v>17</v>
      </c>
      <c r="F12428" s="2" t="s">
        <v>300</v>
      </c>
      <c r="G12428" s="2" t="s">
        <v>1773</v>
      </c>
      <c r="H12428" s="2" t="s">
        <v>8822</v>
      </c>
      <c r="I12428" s="2">
        <v>0</v>
      </c>
      <c r="J12428" s="2">
        <v>0</v>
      </c>
      <c r="K12428" s="2">
        <v>2712510771</v>
      </c>
      <c r="L12428" s="3">
        <v>46017</v>
      </c>
      <c r="M12428" s="3">
        <v>46553</v>
      </c>
      <c r="N12428" s="2" t="s">
        <v>1393</v>
      </c>
    </row>
    <row r="12429" spans="2:14" x14ac:dyDescent="0.25">
      <c r="B12429" s="2" t="s">
        <v>8820</v>
      </c>
      <c r="C12429" s="2" t="s">
        <v>8821</v>
      </c>
      <c r="D12429" s="2" t="s">
        <v>41</v>
      </c>
      <c r="E12429" s="2" t="s">
        <v>17</v>
      </c>
      <c r="F12429" s="2" t="s">
        <v>300</v>
      </c>
      <c r="G12429" s="2" t="s">
        <v>1773</v>
      </c>
      <c r="H12429" s="2" t="s">
        <v>8822</v>
      </c>
      <c r="I12429" s="2">
        <v>0</v>
      </c>
      <c r="J12429" s="2">
        <v>0</v>
      </c>
      <c r="K12429" s="2">
        <v>2712510772</v>
      </c>
      <c r="L12429" s="3">
        <v>46013</v>
      </c>
      <c r="M12429" s="3">
        <v>46551</v>
      </c>
      <c r="N12429" s="2" t="s">
        <v>1393</v>
      </c>
    </row>
    <row r="12430" spans="2:14" x14ac:dyDescent="0.25">
      <c r="B12430" s="2" t="s">
        <v>8820</v>
      </c>
      <c r="C12430" s="2" t="s">
        <v>8821</v>
      </c>
      <c r="D12430" s="2" t="s">
        <v>41</v>
      </c>
      <c r="E12430" s="2" t="s">
        <v>17</v>
      </c>
      <c r="F12430" s="2" t="s">
        <v>300</v>
      </c>
      <c r="G12430" s="2" t="s">
        <v>1773</v>
      </c>
      <c r="H12430" s="2" t="s">
        <v>8822</v>
      </c>
      <c r="I12430" s="2">
        <v>0</v>
      </c>
      <c r="J12430" s="2">
        <v>0</v>
      </c>
      <c r="K12430" s="2">
        <v>2712510773</v>
      </c>
      <c r="L12430" s="3">
        <v>46013</v>
      </c>
      <c r="M12430" s="3">
        <v>46551</v>
      </c>
      <c r="N12430" s="2" t="s">
        <v>1393</v>
      </c>
    </row>
    <row r="12431" spans="2:14" x14ac:dyDescent="0.25">
      <c r="B12431" s="2" t="s">
        <v>8820</v>
      </c>
      <c r="C12431" s="2" t="s">
        <v>8821</v>
      </c>
      <c r="D12431" s="2" t="s">
        <v>41</v>
      </c>
      <c r="E12431" s="2" t="s">
        <v>17</v>
      </c>
      <c r="F12431" s="2" t="s">
        <v>300</v>
      </c>
      <c r="G12431" s="2" t="s">
        <v>1773</v>
      </c>
      <c r="H12431" s="2" t="s">
        <v>8822</v>
      </c>
      <c r="I12431" s="2">
        <v>0</v>
      </c>
      <c r="J12431" s="2">
        <v>0</v>
      </c>
      <c r="K12431" s="2">
        <v>2712510792</v>
      </c>
      <c r="L12431" s="3">
        <v>46013</v>
      </c>
      <c r="M12431" s="3">
        <v>46526</v>
      </c>
      <c r="N12431" s="2" t="s">
        <v>1393</v>
      </c>
    </row>
    <row r="12432" spans="2:14" x14ac:dyDescent="0.25">
      <c r="B12432" s="2" t="s">
        <v>8820</v>
      </c>
      <c r="C12432" s="2" t="s">
        <v>8821</v>
      </c>
      <c r="D12432" s="2" t="s">
        <v>41</v>
      </c>
      <c r="E12432" s="2" t="s">
        <v>17</v>
      </c>
      <c r="F12432" s="2" t="s">
        <v>300</v>
      </c>
      <c r="G12432" s="2" t="s">
        <v>1773</v>
      </c>
      <c r="H12432" s="2" t="s">
        <v>8822</v>
      </c>
      <c r="I12432" s="2">
        <v>0</v>
      </c>
      <c r="J12432" s="2">
        <v>0</v>
      </c>
      <c r="K12432" s="2">
        <v>2712510794</v>
      </c>
      <c r="L12432" s="3">
        <v>46013</v>
      </c>
      <c r="M12432" s="3">
        <v>46526</v>
      </c>
      <c r="N12432" s="2" t="s">
        <v>1393</v>
      </c>
    </row>
    <row r="12433" spans="2:14" x14ac:dyDescent="0.25">
      <c r="B12433" s="2" t="s">
        <v>8820</v>
      </c>
      <c r="C12433" s="2" t="s">
        <v>8821</v>
      </c>
      <c r="D12433" s="2" t="s">
        <v>41</v>
      </c>
      <c r="E12433" s="2" t="s">
        <v>17</v>
      </c>
      <c r="F12433" s="2" t="s">
        <v>300</v>
      </c>
      <c r="G12433" s="2" t="s">
        <v>1773</v>
      </c>
      <c r="H12433" s="2" t="s">
        <v>8822</v>
      </c>
      <c r="I12433" s="2">
        <v>0</v>
      </c>
      <c r="J12433" s="2">
        <v>0</v>
      </c>
      <c r="K12433" s="2">
        <v>2712510796</v>
      </c>
      <c r="L12433" s="3">
        <v>46013</v>
      </c>
      <c r="M12433" s="3">
        <v>46526</v>
      </c>
      <c r="N12433" s="2" t="s">
        <v>1393</v>
      </c>
    </row>
    <row r="12434" spans="2:14" x14ac:dyDescent="0.25">
      <c r="B12434" s="2" t="s">
        <v>8820</v>
      </c>
      <c r="C12434" s="2" t="s">
        <v>8821</v>
      </c>
      <c r="D12434" s="2" t="s">
        <v>41</v>
      </c>
      <c r="E12434" s="2" t="s">
        <v>17</v>
      </c>
      <c r="F12434" s="2" t="s">
        <v>300</v>
      </c>
      <c r="G12434" s="2" t="s">
        <v>1773</v>
      </c>
      <c r="H12434" s="2" t="s">
        <v>8822</v>
      </c>
      <c r="I12434" s="2">
        <v>0</v>
      </c>
      <c r="J12434" s="2">
        <v>0</v>
      </c>
      <c r="K12434" s="2">
        <v>2712510798</v>
      </c>
      <c r="L12434" s="3">
        <v>46013</v>
      </c>
      <c r="M12434" s="3">
        <v>46526</v>
      </c>
      <c r="N12434" s="2" t="s">
        <v>1393</v>
      </c>
    </row>
    <row r="12435" spans="2:14" x14ac:dyDescent="0.25">
      <c r="B12435" s="2" t="s">
        <v>8820</v>
      </c>
      <c r="C12435" s="2" t="s">
        <v>8821</v>
      </c>
      <c r="D12435" s="2" t="s">
        <v>41</v>
      </c>
      <c r="E12435" s="2" t="s">
        <v>17</v>
      </c>
      <c r="F12435" s="2" t="s">
        <v>300</v>
      </c>
      <c r="G12435" s="2" t="s">
        <v>1773</v>
      </c>
      <c r="H12435" s="2" t="s">
        <v>8822</v>
      </c>
      <c r="I12435" s="2">
        <v>0</v>
      </c>
      <c r="J12435" s="2">
        <v>0</v>
      </c>
      <c r="K12435" s="2">
        <v>2712511832</v>
      </c>
      <c r="L12435" s="3">
        <v>46032</v>
      </c>
      <c r="M12435" s="3">
        <v>46565</v>
      </c>
      <c r="N12435" s="2" t="s">
        <v>1393</v>
      </c>
    </row>
    <row r="12436" spans="2:14" x14ac:dyDescent="0.25">
      <c r="B12436" s="2" t="s">
        <v>8820</v>
      </c>
      <c r="C12436" s="2" t="s">
        <v>8821</v>
      </c>
      <c r="D12436" s="2" t="s">
        <v>41</v>
      </c>
      <c r="E12436" s="2" t="s">
        <v>17</v>
      </c>
      <c r="F12436" s="2" t="s">
        <v>300</v>
      </c>
      <c r="G12436" s="2" t="s">
        <v>1773</v>
      </c>
      <c r="H12436" s="2" t="s">
        <v>8822</v>
      </c>
      <c r="I12436" s="2">
        <v>0</v>
      </c>
      <c r="J12436" s="2">
        <v>0</v>
      </c>
      <c r="K12436" s="2">
        <v>2712511835</v>
      </c>
      <c r="L12436" s="3">
        <v>46029</v>
      </c>
      <c r="M12436" s="3">
        <v>46562</v>
      </c>
      <c r="N12436" s="2" t="s">
        <v>1393</v>
      </c>
    </row>
    <row r="12437" spans="2:14" x14ac:dyDescent="0.25">
      <c r="B12437" s="2" t="s">
        <v>8820</v>
      </c>
      <c r="C12437" s="2" t="s">
        <v>8821</v>
      </c>
      <c r="D12437" s="2" t="s">
        <v>41</v>
      </c>
      <c r="E12437" s="2" t="s">
        <v>17</v>
      </c>
      <c r="F12437" s="2" t="s">
        <v>300</v>
      </c>
      <c r="G12437" s="2" t="s">
        <v>1773</v>
      </c>
      <c r="H12437" s="2" t="s">
        <v>8822</v>
      </c>
      <c r="I12437" s="2">
        <v>0</v>
      </c>
      <c r="J12437" s="2">
        <v>0</v>
      </c>
      <c r="K12437" s="2">
        <v>2712511858</v>
      </c>
      <c r="L12437" s="3">
        <v>46037</v>
      </c>
      <c r="M12437" s="3">
        <v>46570</v>
      </c>
      <c r="N12437" s="2" t="s">
        <v>1393</v>
      </c>
    </row>
    <row r="12438" spans="2:14" x14ac:dyDescent="0.25">
      <c r="B12438" s="2" t="s">
        <v>8820</v>
      </c>
      <c r="C12438" s="2" t="s">
        <v>8821</v>
      </c>
      <c r="D12438" s="2" t="s">
        <v>41</v>
      </c>
      <c r="E12438" s="2" t="s">
        <v>17</v>
      </c>
      <c r="F12438" s="2" t="s">
        <v>300</v>
      </c>
      <c r="G12438" s="2" t="s">
        <v>1773</v>
      </c>
      <c r="H12438" s="2" t="s">
        <v>8822</v>
      </c>
      <c r="I12438" s="2">
        <v>0</v>
      </c>
      <c r="J12438" s="2">
        <v>0</v>
      </c>
      <c r="K12438" s="2">
        <v>2712511876</v>
      </c>
      <c r="L12438" s="3">
        <v>46032</v>
      </c>
      <c r="M12438" s="3">
        <v>46575</v>
      </c>
      <c r="N12438" s="2" t="s">
        <v>1393</v>
      </c>
    </row>
    <row r="12439" spans="2:14" x14ac:dyDescent="0.25">
      <c r="B12439" s="2" t="s">
        <v>8820</v>
      </c>
      <c r="C12439" s="2" t="s">
        <v>8821</v>
      </c>
      <c r="D12439" s="2" t="s">
        <v>41</v>
      </c>
      <c r="E12439" s="2" t="s">
        <v>17</v>
      </c>
      <c r="F12439" s="2" t="s">
        <v>300</v>
      </c>
      <c r="G12439" s="2" t="s">
        <v>1773</v>
      </c>
      <c r="H12439" s="2" t="s">
        <v>8822</v>
      </c>
      <c r="I12439" s="2">
        <v>0</v>
      </c>
      <c r="J12439" s="2">
        <v>0</v>
      </c>
      <c r="K12439" s="2">
        <v>2712511880</v>
      </c>
      <c r="L12439" s="3">
        <v>46037</v>
      </c>
      <c r="M12439" s="3">
        <v>46577</v>
      </c>
      <c r="N12439" s="2" t="s">
        <v>1393</v>
      </c>
    </row>
    <row r="12440" spans="2:14" x14ac:dyDescent="0.25">
      <c r="B12440" s="2" t="s">
        <v>8820</v>
      </c>
      <c r="C12440" s="2" t="s">
        <v>8821</v>
      </c>
      <c r="D12440" s="2" t="s">
        <v>41</v>
      </c>
      <c r="E12440" s="2" t="s">
        <v>17</v>
      </c>
      <c r="F12440" s="2" t="s">
        <v>300</v>
      </c>
      <c r="G12440" s="2" t="s">
        <v>1773</v>
      </c>
      <c r="H12440" s="2" t="s">
        <v>8822</v>
      </c>
      <c r="I12440" s="2">
        <v>0</v>
      </c>
      <c r="J12440" s="2">
        <v>0</v>
      </c>
      <c r="K12440" s="2">
        <v>2712511890</v>
      </c>
      <c r="L12440" s="3">
        <v>46037</v>
      </c>
      <c r="M12440" s="3">
        <v>46536</v>
      </c>
      <c r="N12440" s="2" t="s">
        <v>1393</v>
      </c>
    </row>
    <row r="12441" spans="2:14" x14ac:dyDescent="0.25">
      <c r="B12441" s="2" t="s">
        <v>8820</v>
      </c>
      <c r="C12441" s="2" t="s">
        <v>8821</v>
      </c>
      <c r="D12441" s="2" t="s">
        <v>41</v>
      </c>
      <c r="E12441" s="2" t="s">
        <v>17</v>
      </c>
      <c r="F12441" s="2" t="s">
        <v>300</v>
      </c>
      <c r="G12441" s="2" t="s">
        <v>1773</v>
      </c>
      <c r="H12441" s="2" t="s">
        <v>8822</v>
      </c>
      <c r="I12441" s="2">
        <v>0</v>
      </c>
      <c r="J12441" s="2">
        <v>0</v>
      </c>
      <c r="K12441" s="2">
        <v>2712511899</v>
      </c>
      <c r="L12441" s="3">
        <v>46037</v>
      </c>
      <c r="M12441" s="3">
        <v>46575</v>
      </c>
      <c r="N12441" s="2" t="s">
        <v>1393</v>
      </c>
    </row>
    <row r="12442" spans="2:14" x14ac:dyDescent="0.25">
      <c r="B12442" s="2" t="s">
        <v>8820</v>
      </c>
      <c r="C12442" s="2" t="s">
        <v>8821</v>
      </c>
      <c r="D12442" s="2" t="s">
        <v>41</v>
      </c>
      <c r="E12442" s="2" t="s">
        <v>17</v>
      </c>
      <c r="F12442" s="2" t="s">
        <v>300</v>
      </c>
      <c r="G12442" s="2" t="s">
        <v>1773</v>
      </c>
      <c r="H12442" s="2" t="s">
        <v>8822</v>
      </c>
      <c r="I12442" s="2">
        <v>0</v>
      </c>
      <c r="J12442" s="2">
        <v>0</v>
      </c>
      <c r="K12442" s="2">
        <v>2712511904</v>
      </c>
      <c r="L12442" s="3">
        <v>46032</v>
      </c>
      <c r="M12442" s="3">
        <v>46535</v>
      </c>
      <c r="N12442" s="2" t="s">
        <v>1393</v>
      </c>
    </row>
    <row r="12443" spans="2:14" x14ac:dyDescent="0.25">
      <c r="B12443" s="2" t="s">
        <v>8820</v>
      </c>
      <c r="C12443" s="2" t="s">
        <v>8821</v>
      </c>
      <c r="D12443" s="2" t="s">
        <v>41</v>
      </c>
      <c r="E12443" s="2" t="s">
        <v>17</v>
      </c>
      <c r="F12443" s="2" t="s">
        <v>300</v>
      </c>
      <c r="G12443" s="2" t="s">
        <v>1773</v>
      </c>
      <c r="H12443" s="2" t="s">
        <v>8822</v>
      </c>
      <c r="I12443" s="2">
        <v>0</v>
      </c>
      <c r="J12443" s="2">
        <v>0</v>
      </c>
      <c r="K12443" s="2">
        <v>2712511906</v>
      </c>
      <c r="L12443" s="3">
        <v>46037</v>
      </c>
      <c r="M12443" s="3">
        <v>46575</v>
      </c>
      <c r="N12443" s="2" t="s">
        <v>1393</v>
      </c>
    </row>
    <row r="12444" spans="2:14" x14ac:dyDescent="0.25">
      <c r="B12444" s="2" t="s">
        <v>8820</v>
      </c>
      <c r="C12444" s="2" t="s">
        <v>8821</v>
      </c>
      <c r="D12444" s="2" t="s">
        <v>41</v>
      </c>
      <c r="E12444" s="2" t="s">
        <v>17</v>
      </c>
      <c r="F12444" s="2" t="s">
        <v>300</v>
      </c>
      <c r="G12444" s="2" t="s">
        <v>1773</v>
      </c>
      <c r="H12444" s="2" t="s">
        <v>8822</v>
      </c>
      <c r="I12444" s="2">
        <v>0</v>
      </c>
      <c r="J12444" s="2">
        <v>0</v>
      </c>
      <c r="K12444" s="2">
        <v>2712511907</v>
      </c>
      <c r="L12444" s="3">
        <v>46037</v>
      </c>
      <c r="M12444" s="3">
        <v>46575</v>
      </c>
      <c r="N12444" s="2" t="s">
        <v>1393</v>
      </c>
    </row>
    <row r="12445" spans="2:14" x14ac:dyDescent="0.25">
      <c r="B12445" s="2" t="s">
        <v>8820</v>
      </c>
      <c r="C12445" s="2" t="s">
        <v>8821</v>
      </c>
      <c r="D12445" s="2" t="s">
        <v>41</v>
      </c>
      <c r="E12445" s="2" t="s">
        <v>17</v>
      </c>
      <c r="F12445" s="2" t="s">
        <v>300</v>
      </c>
      <c r="G12445" s="2" t="s">
        <v>1773</v>
      </c>
      <c r="H12445" s="2" t="s">
        <v>8822</v>
      </c>
      <c r="I12445" s="2">
        <v>0</v>
      </c>
      <c r="J12445" s="2">
        <v>0</v>
      </c>
      <c r="K12445" s="2">
        <v>2712511909</v>
      </c>
      <c r="L12445" s="3">
        <v>46037</v>
      </c>
      <c r="M12445" s="3">
        <v>46535</v>
      </c>
      <c r="N12445" s="2" t="s">
        <v>1393</v>
      </c>
    </row>
    <row r="12446" spans="2:14" x14ac:dyDescent="0.25">
      <c r="B12446" s="2" t="s">
        <v>8820</v>
      </c>
      <c r="C12446" s="2" t="s">
        <v>8821</v>
      </c>
      <c r="D12446" s="2" t="s">
        <v>41</v>
      </c>
      <c r="E12446" s="2" t="s">
        <v>17</v>
      </c>
      <c r="F12446" s="2" t="s">
        <v>300</v>
      </c>
      <c r="G12446" s="2" t="s">
        <v>1773</v>
      </c>
      <c r="H12446" s="2" t="s">
        <v>8822</v>
      </c>
      <c r="I12446" s="2">
        <v>0</v>
      </c>
      <c r="J12446" s="2">
        <v>0</v>
      </c>
      <c r="K12446" s="2">
        <v>2712511910</v>
      </c>
      <c r="L12446" s="3">
        <v>46037</v>
      </c>
      <c r="M12446" s="3">
        <v>46535</v>
      </c>
      <c r="N12446" s="2" t="s">
        <v>1393</v>
      </c>
    </row>
    <row r="12447" spans="2:14" x14ac:dyDescent="0.25">
      <c r="B12447" s="2" t="s">
        <v>8820</v>
      </c>
      <c r="C12447" s="2" t="s">
        <v>8821</v>
      </c>
      <c r="D12447" s="2" t="s">
        <v>41</v>
      </c>
      <c r="E12447" s="2" t="s">
        <v>17</v>
      </c>
      <c r="F12447" s="2" t="s">
        <v>300</v>
      </c>
      <c r="G12447" s="2" t="s">
        <v>1773</v>
      </c>
      <c r="H12447" s="2" t="s">
        <v>8822</v>
      </c>
      <c r="I12447" s="2">
        <v>0</v>
      </c>
      <c r="J12447" s="2">
        <v>0</v>
      </c>
      <c r="K12447" s="2">
        <v>2712511930</v>
      </c>
      <c r="L12447" s="3">
        <v>46042</v>
      </c>
      <c r="M12447" s="3">
        <v>46583</v>
      </c>
      <c r="N12447" s="2" t="s">
        <v>1393</v>
      </c>
    </row>
    <row r="12448" spans="2:14" x14ac:dyDescent="0.25">
      <c r="B12448" s="2" t="s">
        <v>8820</v>
      </c>
      <c r="C12448" s="2" t="s">
        <v>8821</v>
      </c>
      <c r="D12448" s="2" t="s">
        <v>41</v>
      </c>
      <c r="E12448" s="2" t="s">
        <v>17</v>
      </c>
      <c r="F12448" s="2" t="s">
        <v>300</v>
      </c>
      <c r="G12448" s="2" t="s">
        <v>1773</v>
      </c>
      <c r="H12448" s="2" t="s">
        <v>8822</v>
      </c>
      <c r="I12448" s="2">
        <v>0</v>
      </c>
      <c r="J12448" s="2">
        <v>0</v>
      </c>
      <c r="K12448" s="2">
        <v>2712511940</v>
      </c>
      <c r="L12448" s="3">
        <v>46046</v>
      </c>
      <c r="M12448" s="3">
        <v>46587</v>
      </c>
      <c r="N12448" s="2" t="s">
        <v>1393</v>
      </c>
    </row>
    <row r="12449" spans="2:14" x14ac:dyDescent="0.25">
      <c r="B12449" s="2" t="s">
        <v>8820</v>
      </c>
      <c r="C12449" s="2" t="s">
        <v>8821</v>
      </c>
      <c r="D12449" s="2" t="s">
        <v>41</v>
      </c>
      <c r="E12449" s="2" t="s">
        <v>17</v>
      </c>
      <c r="F12449" s="2" t="s">
        <v>300</v>
      </c>
      <c r="G12449" s="2" t="s">
        <v>1773</v>
      </c>
      <c r="H12449" s="2" t="s">
        <v>8822</v>
      </c>
      <c r="I12449" s="2">
        <v>0</v>
      </c>
      <c r="J12449" s="2">
        <v>0</v>
      </c>
      <c r="K12449" s="2">
        <v>2712511943</v>
      </c>
      <c r="L12449" s="3">
        <v>46046</v>
      </c>
      <c r="M12449" s="3">
        <v>46587</v>
      </c>
      <c r="N12449" s="2" t="s">
        <v>1393</v>
      </c>
    </row>
    <row r="12450" spans="2:14" x14ac:dyDescent="0.25">
      <c r="B12450" s="2" t="s">
        <v>8820</v>
      </c>
      <c r="C12450" s="2" t="s">
        <v>8821</v>
      </c>
      <c r="D12450" s="2" t="s">
        <v>41</v>
      </c>
      <c r="E12450" s="2" t="s">
        <v>17</v>
      </c>
      <c r="F12450" s="2" t="s">
        <v>300</v>
      </c>
      <c r="G12450" s="2" t="s">
        <v>1773</v>
      </c>
      <c r="H12450" s="2" t="s">
        <v>8822</v>
      </c>
      <c r="I12450" s="2">
        <v>0</v>
      </c>
      <c r="J12450" s="2">
        <v>0</v>
      </c>
      <c r="K12450" s="2">
        <v>2712511946</v>
      </c>
      <c r="L12450" s="3">
        <v>46042</v>
      </c>
      <c r="M12450" s="3">
        <v>46583</v>
      </c>
      <c r="N12450" s="2" t="s">
        <v>1393</v>
      </c>
    </row>
    <row r="12451" spans="2:14" x14ac:dyDescent="0.25">
      <c r="B12451" s="2" t="s">
        <v>8820</v>
      </c>
      <c r="C12451" s="2" t="s">
        <v>8821</v>
      </c>
      <c r="D12451" s="2" t="s">
        <v>41</v>
      </c>
      <c r="E12451" s="2" t="s">
        <v>17</v>
      </c>
      <c r="F12451" s="2" t="s">
        <v>300</v>
      </c>
      <c r="G12451" s="2" t="s">
        <v>1773</v>
      </c>
      <c r="H12451" s="2" t="s">
        <v>8822</v>
      </c>
      <c r="I12451" s="2">
        <v>0</v>
      </c>
      <c r="J12451" s="2">
        <v>0</v>
      </c>
      <c r="K12451" s="2">
        <v>2712511948</v>
      </c>
      <c r="L12451" s="3">
        <v>46042</v>
      </c>
      <c r="M12451" s="3">
        <v>46583</v>
      </c>
      <c r="N12451" s="2" t="s">
        <v>1393</v>
      </c>
    </row>
    <row r="12452" spans="2:14" x14ac:dyDescent="0.25">
      <c r="B12452" s="2" t="s">
        <v>8820</v>
      </c>
      <c r="C12452" s="2" t="s">
        <v>8821</v>
      </c>
      <c r="D12452" s="2" t="s">
        <v>41</v>
      </c>
      <c r="E12452" s="2" t="s">
        <v>17</v>
      </c>
      <c r="F12452" s="2" t="s">
        <v>300</v>
      </c>
      <c r="G12452" s="2" t="s">
        <v>1773</v>
      </c>
      <c r="H12452" s="2" t="s">
        <v>8822</v>
      </c>
      <c r="I12452" s="2">
        <v>0</v>
      </c>
      <c r="J12452" s="2">
        <v>0</v>
      </c>
      <c r="K12452" s="2">
        <v>27125121012</v>
      </c>
      <c r="L12452" s="3">
        <v>46064</v>
      </c>
      <c r="M12452" s="3">
        <v>46590</v>
      </c>
      <c r="N12452" s="2" t="s">
        <v>1393</v>
      </c>
    </row>
    <row r="12453" spans="2:14" x14ac:dyDescent="0.25">
      <c r="B12453" s="2" t="s">
        <v>8820</v>
      </c>
      <c r="C12453" s="2" t="s">
        <v>8821</v>
      </c>
      <c r="D12453" s="2" t="s">
        <v>41</v>
      </c>
      <c r="E12453" s="2" t="s">
        <v>17</v>
      </c>
      <c r="F12453" s="2" t="s">
        <v>300</v>
      </c>
      <c r="G12453" s="2" t="s">
        <v>1773</v>
      </c>
      <c r="H12453" s="2" t="s">
        <v>8822</v>
      </c>
      <c r="I12453" s="2">
        <v>0</v>
      </c>
      <c r="J12453" s="2">
        <v>0</v>
      </c>
      <c r="K12453" s="2">
        <v>27125121015</v>
      </c>
      <c r="L12453" s="3">
        <v>46074</v>
      </c>
      <c r="M12453" s="3">
        <v>46588</v>
      </c>
      <c r="N12453" s="2" t="s">
        <v>1393</v>
      </c>
    </row>
    <row r="12454" spans="2:14" x14ac:dyDescent="0.25">
      <c r="B12454" s="2" t="s">
        <v>8820</v>
      </c>
      <c r="C12454" s="2" t="s">
        <v>8821</v>
      </c>
      <c r="D12454" s="2" t="s">
        <v>41</v>
      </c>
      <c r="E12454" s="2" t="s">
        <v>17</v>
      </c>
      <c r="F12454" s="2" t="s">
        <v>300</v>
      </c>
      <c r="G12454" s="2" t="s">
        <v>1773</v>
      </c>
      <c r="H12454" s="2" t="s">
        <v>8822</v>
      </c>
      <c r="I12454" s="2">
        <v>0</v>
      </c>
      <c r="J12454" s="2">
        <v>0</v>
      </c>
      <c r="K12454" s="2">
        <v>27125121080</v>
      </c>
      <c r="L12454" s="3">
        <v>46083</v>
      </c>
      <c r="M12454" s="3">
        <v>46617</v>
      </c>
      <c r="N12454" s="2" t="s">
        <v>1393</v>
      </c>
    </row>
    <row r="12455" spans="2:14" x14ac:dyDescent="0.25">
      <c r="B12455" s="2" t="s">
        <v>8820</v>
      </c>
      <c r="C12455" s="2" t="s">
        <v>8821</v>
      </c>
      <c r="D12455" s="2" t="s">
        <v>41</v>
      </c>
      <c r="E12455" s="2" t="s">
        <v>17</v>
      </c>
      <c r="F12455" s="2" t="s">
        <v>300</v>
      </c>
      <c r="G12455" s="2" t="s">
        <v>1773</v>
      </c>
      <c r="H12455" s="2" t="s">
        <v>8822</v>
      </c>
      <c r="I12455" s="2">
        <v>0</v>
      </c>
      <c r="J12455" s="2">
        <v>0</v>
      </c>
      <c r="K12455" s="2">
        <v>2712512988</v>
      </c>
      <c r="L12455" s="3">
        <v>46046</v>
      </c>
      <c r="M12455" s="3">
        <v>46588</v>
      </c>
      <c r="N12455" s="2" t="s">
        <v>1393</v>
      </c>
    </row>
    <row r="12456" spans="2:14" x14ac:dyDescent="0.25">
      <c r="B12456" s="2" t="s">
        <v>8820</v>
      </c>
      <c r="C12456" s="2" t="s">
        <v>8821</v>
      </c>
      <c r="D12456" s="2" t="s">
        <v>41</v>
      </c>
      <c r="E12456" s="2" t="s">
        <v>17</v>
      </c>
      <c r="F12456" s="2" t="s">
        <v>300</v>
      </c>
      <c r="G12456" s="2" t="s">
        <v>1773</v>
      </c>
      <c r="H12456" s="2" t="s">
        <v>8822</v>
      </c>
      <c r="I12456" s="2">
        <v>0</v>
      </c>
      <c r="J12456" s="2">
        <v>0</v>
      </c>
      <c r="K12456" s="2">
        <v>2712602197</v>
      </c>
      <c r="L12456" s="3">
        <v>46109</v>
      </c>
      <c r="M12456" s="3">
        <v>46639</v>
      </c>
      <c r="N12456" s="2" t="s">
        <v>1393</v>
      </c>
    </row>
    <row r="12457" spans="2:14" x14ac:dyDescent="0.25">
      <c r="B12457" s="2" t="s">
        <v>8820</v>
      </c>
      <c r="C12457" s="2" t="s">
        <v>8821</v>
      </c>
      <c r="D12457" s="2" t="s">
        <v>41</v>
      </c>
      <c r="E12457" s="2" t="s">
        <v>17</v>
      </c>
      <c r="F12457" s="2" t="s">
        <v>300</v>
      </c>
      <c r="G12457" s="2" t="s">
        <v>1773</v>
      </c>
      <c r="H12457" s="2" t="s">
        <v>8822</v>
      </c>
      <c r="I12457" s="2">
        <v>0</v>
      </c>
      <c r="J12457" s="2">
        <v>0</v>
      </c>
      <c r="K12457" s="2">
        <v>2712602274</v>
      </c>
      <c r="L12457" s="3">
        <v>46129</v>
      </c>
      <c r="M12457" s="3">
        <v>46674</v>
      </c>
      <c r="N12457" s="2" t="s">
        <v>1393</v>
      </c>
    </row>
    <row r="12458" spans="2:14" x14ac:dyDescent="0.25">
      <c r="B12458" s="2" t="s">
        <v>8820</v>
      </c>
      <c r="C12458" s="2" t="s">
        <v>8821</v>
      </c>
      <c r="D12458" s="2" t="s">
        <v>41</v>
      </c>
      <c r="E12458" s="2" t="s">
        <v>17</v>
      </c>
      <c r="F12458" s="2" t="s">
        <v>300</v>
      </c>
      <c r="G12458" s="2" t="s">
        <v>1773</v>
      </c>
      <c r="H12458" s="2" t="s">
        <v>8822</v>
      </c>
      <c r="I12458" s="2">
        <v>0</v>
      </c>
      <c r="J12458" s="2">
        <v>0</v>
      </c>
      <c r="K12458" s="2">
        <v>2712602279</v>
      </c>
      <c r="L12458" s="3">
        <v>46129</v>
      </c>
      <c r="M12458" s="3">
        <v>46674</v>
      </c>
      <c r="N12458" s="2" t="s">
        <v>1393</v>
      </c>
    </row>
    <row r="12459" spans="2:14" x14ac:dyDescent="0.25">
      <c r="B12459" s="2" t="s">
        <v>8820</v>
      </c>
      <c r="C12459" s="2" t="s">
        <v>8821</v>
      </c>
      <c r="D12459" s="2" t="s">
        <v>41</v>
      </c>
      <c r="E12459" s="2" t="s">
        <v>17</v>
      </c>
      <c r="F12459" s="2" t="s">
        <v>300</v>
      </c>
      <c r="G12459" s="2" t="s">
        <v>1773</v>
      </c>
      <c r="H12459" s="2" t="s">
        <v>8822</v>
      </c>
      <c r="I12459" s="2">
        <v>0</v>
      </c>
      <c r="J12459" s="2">
        <v>0</v>
      </c>
      <c r="K12459" s="2">
        <v>27126040385</v>
      </c>
      <c r="L12459" s="3">
        <v>46170</v>
      </c>
      <c r="M12459" s="3">
        <v>46707</v>
      </c>
      <c r="N12459" s="2" t="s">
        <v>1393</v>
      </c>
    </row>
    <row r="12460" spans="2:14" x14ac:dyDescent="0.25">
      <c r="B12460" s="2" t="s">
        <v>8820</v>
      </c>
      <c r="C12460" s="2" t="s">
        <v>8821</v>
      </c>
      <c r="D12460" s="2" t="s">
        <v>41</v>
      </c>
      <c r="E12460" s="2" t="s">
        <v>17</v>
      </c>
      <c r="F12460" s="2" t="s">
        <v>300</v>
      </c>
      <c r="G12460" s="2" t="s">
        <v>1773</v>
      </c>
      <c r="H12460" s="2" t="s">
        <v>8822</v>
      </c>
      <c r="I12460" s="2">
        <v>0</v>
      </c>
      <c r="J12460" s="2">
        <v>0</v>
      </c>
      <c r="K12460" s="2">
        <v>27126040394</v>
      </c>
      <c r="L12460" s="3">
        <v>46165</v>
      </c>
      <c r="M12460" s="3">
        <v>46704</v>
      </c>
      <c r="N12460" s="2" t="s">
        <v>1393</v>
      </c>
    </row>
    <row r="12461" spans="2:14" x14ac:dyDescent="0.25">
      <c r="B12461" s="2" t="s">
        <v>8820</v>
      </c>
      <c r="C12461" s="2" t="s">
        <v>8821</v>
      </c>
      <c r="D12461" s="2" t="s">
        <v>41</v>
      </c>
      <c r="E12461" s="2" t="s">
        <v>17</v>
      </c>
      <c r="F12461" s="2" t="s">
        <v>300</v>
      </c>
      <c r="G12461" s="2" t="s">
        <v>1773</v>
      </c>
      <c r="H12461" s="2" t="s">
        <v>8822</v>
      </c>
      <c r="I12461" s="2">
        <v>0</v>
      </c>
      <c r="J12461" s="2">
        <v>0</v>
      </c>
      <c r="K12461" s="2">
        <v>27126040409</v>
      </c>
      <c r="L12461" s="3">
        <v>46170</v>
      </c>
      <c r="M12461" s="3">
        <v>46704</v>
      </c>
      <c r="N12461" s="2" t="s">
        <v>1393</v>
      </c>
    </row>
    <row r="12462" spans="2:14" x14ac:dyDescent="0.25">
      <c r="B12462" s="2" t="s">
        <v>8820</v>
      </c>
      <c r="C12462" s="2" t="s">
        <v>8821</v>
      </c>
      <c r="D12462" s="2" t="s">
        <v>41</v>
      </c>
      <c r="E12462" s="2" t="s">
        <v>17</v>
      </c>
      <c r="F12462" s="2" t="s">
        <v>300</v>
      </c>
      <c r="G12462" s="2" t="s">
        <v>1773</v>
      </c>
      <c r="H12462" s="2" t="s">
        <v>8822</v>
      </c>
      <c r="I12462" s="2">
        <v>0</v>
      </c>
      <c r="J12462" s="2">
        <v>0</v>
      </c>
      <c r="K12462" s="2">
        <v>27126040434</v>
      </c>
      <c r="L12462" s="3">
        <v>46177</v>
      </c>
      <c r="M12462" s="3">
        <v>46704</v>
      </c>
      <c r="N12462" s="2" t="s">
        <v>1393</v>
      </c>
    </row>
    <row r="12463" spans="2:14" x14ac:dyDescent="0.25">
      <c r="B12463" s="2" t="s">
        <v>8820</v>
      </c>
      <c r="C12463" s="2" t="s">
        <v>8821</v>
      </c>
      <c r="D12463" s="2" t="s">
        <v>41</v>
      </c>
      <c r="E12463" s="2" t="s">
        <v>17</v>
      </c>
      <c r="F12463" s="2" t="s">
        <v>300</v>
      </c>
      <c r="G12463" s="2" t="s">
        <v>1773</v>
      </c>
      <c r="H12463" s="2" t="s">
        <v>8822</v>
      </c>
      <c r="I12463" s="2">
        <v>0</v>
      </c>
      <c r="J12463" s="2">
        <v>0</v>
      </c>
      <c r="K12463" s="2">
        <v>27126040452</v>
      </c>
      <c r="L12463" s="3">
        <v>46182</v>
      </c>
      <c r="M12463" s="3">
        <v>46724</v>
      </c>
      <c r="N12463" s="2" t="s">
        <v>1393</v>
      </c>
    </row>
    <row r="12464" spans="2:14" x14ac:dyDescent="0.25">
      <c r="B12464" s="2" t="s">
        <v>8820</v>
      </c>
      <c r="C12464" s="2" t="s">
        <v>8821</v>
      </c>
      <c r="D12464" s="2" t="s">
        <v>41</v>
      </c>
      <c r="E12464" s="2" t="s">
        <v>17</v>
      </c>
      <c r="F12464" s="2" t="s">
        <v>300</v>
      </c>
      <c r="G12464" s="2" t="s">
        <v>1773</v>
      </c>
      <c r="H12464" s="2" t="s">
        <v>8822</v>
      </c>
      <c r="I12464" s="2">
        <v>0</v>
      </c>
      <c r="J12464" s="2">
        <v>0</v>
      </c>
      <c r="K12464" s="2">
        <v>27126040460</v>
      </c>
      <c r="L12464" s="3">
        <v>46190</v>
      </c>
      <c r="M12464" s="3">
        <v>46723</v>
      </c>
      <c r="N12464" s="2" t="s">
        <v>1393</v>
      </c>
    </row>
    <row r="12465" spans="2:14" x14ac:dyDescent="0.25">
      <c r="B12465" s="2" t="s">
        <v>8820</v>
      </c>
      <c r="C12465" s="2" t="s">
        <v>8821</v>
      </c>
      <c r="D12465" s="2" t="s">
        <v>41</v>
      </c>
      <c r="E12465" s="2" t="s">
        <v>17</v>
      </c>
      <c r="F12465" s="2" t="s">
        <v>300</v>
      </c>
      <c r="G12465" s="2" t="s">
        <v>1773</v>
      </c>
      <c r="H12465" s="2" t="s">
        <v>8822</v>
      </c>
      <c r="I12465" s="2">
        <v>0</v>
      </c>
      <c r="J12465" s="2">
        <v>0</v>
      </c>
      <c r="K12465" s="2">
        <v>27126040475</v>
      </c>
      <c r="L12465" s="3">
        <v>46190</v>
      </c>
      <c r="M12465" s="3">
        <v>46723</v>
      </c>
      <c r="N12465" s="2" t="s">
        <v>1393</v>
      </c>
    </row>
    <row r="12466" spans="2:14" x14ac:dyDescent="0.25">
      <c r="B12466" s="2" t="s">
        <v>8820</v>
      </c>
      <c r="C12466" s="2" t="s">
        <v>8821</v>
      </c>
      <c r="D12466" s="2" t="s">
        <v>41</v>
      </c>
      <c r="E12466" s="2" t="s">
        <v>17</v>
      </c>
      <c r="F12466" s="2" t="s">
        <v>300</v>
      </c>
      <c r="G12466" s="2" t="s">
        <v>1773</v>
      </c>
      <c r="H12466" s="2" t="s">
        <v>8822</v>
      </c>
      <c r="I12466" s="2">
        <v>0</v>
      </c>
      <c r="J12466" s="2">
        <v>0</v>
      </c>
      <c r="K12466" s="2">
        <v>27126040478</v>
      </c>
      <c r="L12466" s="3">
        <v>46179</v>
      </c>
      <c r="M12466" s="3">
        <v>46724</v>
      </c>
      <c r="N12466" s="2" t="s">
        <v>1393</v>
      </c>
    </row>
    <row r="12467" spans="2:14" x14ac:dyDescent="0.25">
      <c r="B12467" s="2" t="s">
        <v>8820</v>
      </c>
      <c r="C12467" s="2" t="s">
        <v>8821</v>
      </c>
      <c r="D12467" s="2" t="s">
        <v>41</v>
      </c>
      <c r="E12467" s="2" t="s">
        <v>17</v>
      </c>
      <c r="F12467" s="2" t="s">
        <v>300</v>
      </c>
      <c r="G12467" s="2" t="s">
        <v>1773</v>
      </c>
      <c r="H12467" s="2" t="s">
        <v>8822</v>
      </c>
      <c r="I12467" s="2">
        <v>0</v>
      </c>
      <c r="J12467" s="2">
        <v>0</v>
      </c>
      <c r="K12467" s="2">
        <v>27126040493</v>
      </c>
      <c r="L12467" s="3">
        <v>46185</v>
      </c>
      <c r="M12467" s="3">
        <v>46729</v>
      </c>
      <c r="N12467" s="2" t="s">
        <v>1393</v>
      </c>
    </row>
    <row r="12468" spans="2:14" x14ac:dyDescent="0.25">
      <c r="B12468" s="2" t="s">
        <v>8820</v>
      </c>
      <c r="C12468" s="2" t="s">
        <v>8821</v>
      </c>
      <c r="D12468" s="2" t="s">
        <v>41</v>
      </c>
      <c r="E12468" s="2" t="s">
        <v>17</v>
      </c>
      <c r="F12468" s="2" t="s">
        <v>300</v>
      </c>
      <c r="G12468" s="2" t="s">
        <v>1773</v>
      </c>
      <c r="H12468" s="2" t="s">
        <v>8822</v>
      </c>
      <c r="I12468" s="2">
        <v>0</v>
      </c>
      <c r="J12468" s="2">
        <v>0</v>
      </c>
      <c r="K12468" s="2">
        <v>27126040496</v>
      </c>
      <c r="L12468" s="3">
        <v>46190</v>
      </c>
      <c r="M12468" s="3">
        <v>46729</v>
      </c>
      <c r="N12468" s="2" t="s">
        <v>1393</v>
      </c>
    </row>
    <row r="12469" spans="2:14" x14ac:dyDescent="0.25">
      <c r="B12469" s="2" t="s">
        <v>8820</v>
      </c>
      <c r="C12469" s="2" t="s">
        <v>8821</v>
      </c>
      <c r="D12469" s="2" t="s">
        <v>41</v>
      </c>
      <c r="E12469" s="2" t="s">
        <v>17</v>
      </c>
      <c r="F12469" s="2" t="s">
        <v>300</v>
      </c>
      <c r="G12469" s="2" t="s">
        <v>1773</v>
      </c>
      <c r="H12469" s="2" t="s">
        <v>8822</v>
      </c>
      <c r="I12469" s="2">
        <v>0</v>
      </c>
      <c r="J12469" s="2">
        <v>0</v>
      </c>
      <c r="K12469" s="2" t="s">
        <v>470</v>
      </c>
      <c r="L12469" s="2" t="s">
        <v>30</v>
      </c>
      <c r="M12469" s="2" t="s">
        <v>30</v>
      </c>
      <c r="N12469" s="2" t="s">
        <v>1393</v>
      </c>
    </row>
    <row r="12470" spans="2:14" x14ac:dyDescent="0.25">
      <c r="B12470" s="2" t="s">
        <v>8820</v>
      </c>
      <c r="C12470" s="2" t="s">
        <v>8821</v>
      </c>
      <c r="D12470" s="2" t="s">
        <v>41</v>
      </c>
      <c r="E12470" s="2" t="s">
        <v>142</v>
      </c>
      <c r="F12470" s="2" t="s">
        <v>300</v>
      </c>
      <c r="G12470" s="2" t="s">
        <v>1773</v>
      </c>
      <c r="H12470" s="2" t="s">
        <v>8822</v>
      </c>
      <c r="I12470" s="2">
        <v>0</v>
      </c>
      <c r="J12470" s="2">
        <v>0</v>
      </c>
      <c r="K12470" s="2">
        <v>13005260023</v>
      </c>
      <c r="L12470" s="3">
        <v>46161</v>
      </c>
      <c r="M12470" s="3">
        <v>46707</v>
      </c>
      <c r="N12470" s="2" t="s">
        <v>1393</v>
      </c>
    </row>
    <row r="12471" spans="2:14" x14ac:dyDescent="0.25">
      <c r="B12471" s="2" t="s">
        <v>8820</v>
      </c>
      <c r="C12471" s="2" t="s">
        <v>8821</v>
      </c>
      <c r="D12471" s="2" t="s">
        <v>41</v>
      </c>
      <c r="E12471" s="2" t="s">
        <v>142</v>
      </c>
      <c r="F12471" s="2" t="s">
        <v>300</v>
      </c>
      <c r="G12471" s="2" t="s">
        <v>1773</v>
      </c>
      <c r="H12471" s="2" t="s">
        <v>8822</v>
      </c>
      <c r="I12471" s="2">
        <v>0</v>
      </c>
      <c r="J12471" s="2">
        <v>0</v>
      </c>
      <c r="K12471" s="2">
        <v>130250254</v>
      </c>
      <c r="L12471" s="3">
        <v>45756</v>
      </c>
      <c r="M12471" s="3">
        <v>46302</v>
      </c>
      <c r="N12471" s="2" t="s">
        <v>1393</v>
      </c>
    </row>
    <row r="12472" spans="2:14" x14ac:dyDescent="0.25">
      <c r="B12472" s="2" t="s">
        <v>8820</v>
      </c>
      <c r="C12472" s="2" t="s">
        <v>8821</v>
      </c>
      <c r="D12472" s="2" t="s">
        <v>41</v>
      </c>
      <c r="E12472" s="2" t="s">
        <v>142</v>
      </c>
      <c r="F12472" s="2" t="s">
        <v>300</v>
      </c>
      <c r="G12472" s="2" t="s">
        <v>1773</v>
      </c>
      <c r="H12472" s="2" t="s">
        <v>8822</v>
      </c>
      <c r="I12472" s="2">
        <v>0</v>
      </c>
      <c r="J12472" s="2">
        <v>0</v>
      </c>
      <c r="K12472" s="2">
        <v>130250392</v>
      </c>
      <c r="L12472" s="3">
        <v>45783</v>
      </c>
      <c r="M12472" s="3">
        <v>46329</v>
      </c>
      <c r="N12472" s="2" t="s">
        <v>1393</v>
      </c>
    </row>
    <row r="12473" spans="2:14" x14ac:dyDescent="0.25">
      <c r="B12473" s="2" t="s">
        <v>8820</v>
      </c>
      <c r="C12473" s="2" t="s">
        <v>8821</v>
      </c>
      <c r="D12473" s="2" t="s">
        <v>41</v>
      </c>
      <c r="E12473" s="2" t="s">
        <v>142</v>
      </c>
      <c r="F12473" s="2" t="s">
        <v>300</v>
      </c>
      <c r="G12473" s="2" t="s">
        <v>1773</v>
      </c>
      <c r="H12473" s="2" t="s">
        <v>8822</v>
      </c>
      <c r="I12473" s="2">
        <v>0</v>
      </c>
      <c r="J12473" s="2">
        <v>0</v>
      </c>
      <c r="K12473" s="2">
        <v>271012509</v>
      </c>
      <c r="L12473" s="3">
        <v>45691</v>
      </c>
      <c r="M12473" s="3">
        <v>46233</v>
      </c>
      <c r="N12473" s="2" t="s">
        <v>1393</v>
      </c>
    </row>
    <row r="12474" spans="2:14" x14ac:dyDescent="0.25">
      <c r="B12474" s="2" t="s">
        <v>8820</v>
      </c>
      <c r="C12474" s="2" t="s">
        <v>8821</v>
      </c>
      <c r="D12474" s="2" t="s">
        <v>41</v>
      </c>
      <c r="E12474" s="2" t="s">
        <v>142</v>
      </c>
      <c r="F12474" s="2" t="s">
        <v>300</v>
      </c>
      <c r="G12474" s="2" t="s">
        <v>1773</v>
      </c>
      <c r="H12474" s="2" t="s">
        <v>8822</v>
      </c>
      <c r="I12474" s="2">
        <v>0</v>
      </c>
      <c r="J12474" s="2">
        <v>0</v>
      </c>
      <c r="K12474" s="2">
        <v>271022656</v>
      </c>
      <c r="L12474" s="3">
        <v>46087</v>
      </c>
      <c r="M12474" s="3">
        <v>46633</v>
      </c>
      <c r="N12474" s="2" t="s">
        <v>1393</v>
      </c>
    </row>
    <row r="12475" spans="2:14" x14ac:dyDescent="0.25">
      <c r="B12475" s="2" t="s">
        <v>8820</v>
      </c>
      <c r="C12475" s="2" t="s">
        <v>8821</v>
      </c>
      <c r="D12475" s="2" t="s">
        <v>41</v>
      </c>
      <c r="E12475" s="2" t="s">
        <v>142</v>
      </c>
      <c r="F12475" s="2" t="s">
        <v>300</v>
      </c>
      <c r="G12475" s="2" t="s">
        <v>1773</v>
      </c>
      <c r="H12475" s="2" t="s">
        <v>8822</v>
      </c>
      <c r="I12475" s="2">
        <v>0</v>
      </c>
      <c r="J12475" s="2">
        <v>0</v>
      </c>
      <c r="K12475" s="2">
        <v>271042557</v>
      </c>
      <c r="L12475" s="3">
        <v>45783</v>
      </c>
      <c r="M12475" s="3">
        <v>46325</v>
      </c>
      <c r="N12475" s="2" t="s">
        <v>1393</v>
      </c>
    </row>
    <row r="12476" spans="2:14" x14ac:dyDescent="0.25">
      <c r="B12476" s="2" t="s">
        <v>8820</v>
      </c>
      <c r="C12476" s="2" t="s">
        <v>8821</v>
      </c>
      <c r="D12476" s="2" t="s">
        <v>41</v>
      </c>
      <c r="E12476" s="2" t="s">
        <v>142</v>
      </c>
      <c r="F12476" s="2" t="s">
        <v>300</v>
      </c>
      <c r="G12476" s="2" t="s">
        <v>1773</v>
      </c>
      <c r="H12476" s="2" t="s">
        <v>8822</v>
      </c>
      <c r="I12476" s="2">
        <v>0</v>
      </c>
      <c r="J12476" s="2">
        <v>0</v>
      </c>
      <c r="K12476" s="2">
        <v>2710725119</v>
      </c>
      <c r="L12476" s="3">
        <v>45861</v>
      </c>
      <c r="M12476" s="3">
        <v>46406</v>
      </c>
      <c r="N12476" s="2" t="s">
        <v>1393</v>
      </c>
    </row>
    <row r="12477" spans="2:14" x14ac:dyDescent="0.25">
      <c r="B12477" s="2" t="s">
        <v>8820</v>
      </c>
      <c r="C12477" s="2" t="s">
        <v>8821</v>
      </c>
      <c r="D12477" s="2" t="s">
        <v>41</v>
      </c>
      <c r="E12477" s="2" t="s">
        <v>142</v>
      </c>
      <c r="F12477" s="2" t="s">
        <v>300</v>
      </c>
      <c r="G12477" s="2" t="s">
        <v>1773</v>
      </c>
      <c r="H12477" s="2" t="s">
        <v>8822</v>
      </c>
      <c r="I12477" s="2">
        <v>0</v>
      </c>
      <c r="J12477" s="2">
        <v>0</v>
      </c>
      <c r="K12477" s="2">
        <v>2710725123</v>
      </c>
      <c r="L12477" s="3">
        <v>45871</v>
      </c>
      <c r="M12477" s="3">
        <v>46416</v>
      </c>
      <c r="N12477" s="2" t="s">
        <v>1393</v>
      </c>
    </row>
    <row r="12478" spans="2:14" x14ac:dyDescent="0.25">
      <c r="B12478" s="2" t="s">
        <v>8820</v>
      </c>
      <c r="C12478" s="2" t="s">
        <v>8821</v>
      </c>
      <c r="D12478" s="2" t="s">
        <v>41</v>
      </c>
      <c r="E12478" s="2" t="s">
        <v>142</v>
      </c>
      <c r="F12478" s="2" t="s">
        <v>300</v>
      </c>
      <c r="G12478" s="2" t="s">
        <v>1773</v>
      </c>
      <c r="H12478" s="2" t="s">
        <v>8822</v>
      </c>
      <c r="I12478" s="2">
        <v>0</v>
      </c>
      <c r="J12478" s="2">
        <v>0</v>
      </c>
      <c r="K12478" s="2">
        <v>2710925143</v>
      </c>
      <c r="L12478" s="3">
        <v>45934</v>
      </c>
      <c r="M12478" s="3">
        <v>46479</v>
      </c>
      <c r="N12478" s="2" t="s">
        <v>1393</v>
      </c>
    </row>
    <row r="12479" spans="2:14" x14ac:dyDescent="0.25">
      <c r="B12479" s="2" t="s">
        <v>8820</v>
      </c>
      <c r="C12479" s="2" t="s">
        <v>8821</v>
      </c>
      <c r="D12479" s="2" t="s">
        <v>41</v>
      </c>
      <c r="E12479" s="2" t="s">
        <v>142</v>
      </c>
      <c r="F12479" s="2" t="s">
        <v>300</v>
      </c>
      <c r="G12479" s="2" t="s">
        <v>1773</v>
      </c>
      <c r="H12479" s="2" t="s">
        <v>8822</v>
      </c>
      <c r="I12479" s="2">
        <v>0</v>
      </c>
      <c r="J12479" s="2">
        <v>0</v>
      </c>
      <c r="K12479" s="2">
        <v>2712511948</v>
      </c>
      <c r="L12479" s="3">
        <v>46042</v>
      </c>
      <c r="M12479" s="3">
        <v>46583</v>
      </c>
      <c r="N12479" s="2" t="s">
        <v>1393</v>
      </c>
    </row>
    <row r="12480" spans="2:14" x14ac:dyDescent="0.25">
      <c r="B12480" s="2" t="s">
        <v>8820</v>
      </c>
      <c r="C12480" s="2" t="s">
        <v>8821</v>
      </c>
      <c r="D12480" s="2" t="s">
        <v>41</v>
      </c>
      <c r="E12480" s="2" t="s">
        <v>142</v>
      </c>
      <c r="F12480" s="2" t="s">
        <v>300</v>
      </c>
      <c r="G12480" s="2" t="s">
        <v>1773</v>
      </c>
      <c r="H12480" s="2" t="s">
        <v>8822</v>
      </c>
      <c r="I12480" s="2">
        <v>0</v>
      </c>
      <c r="J12480" s="2">
        <v>0</v>
      </c>
      <c r="K12480" s="2">
        <v>27126040385</v>
      </c>
      <c r="L12480" s="3">
        <v>46170</v>
      </c>
      <c r="M12480" s="3">
        <v>46707</v>
      </c>
      <c r="N12480" s="2" t="s">
        <v>1393</v>
      </c>
    </row>
    <row r="12481" spans="2:14" x14ac:dyDescent="0.25">
      <c r="B12481" s="2" t="s">
        <v>8823</v>
      </c>
      <c r="C12481" s="2" t="s">
        <v>8824</v>
      </c>
      <c r="D12481" s="2" t="s">
        <v>41</v>
      </c>
      <c r="E12481" s="2" t="s">
        <v>17</v>
      </c>
      <c r="F12481" s="2" t="s">
        <v>300</v>
      </c>
      <c r="G12481" s="2" t="s">
        <v>1773</v>
      </c>
      <c r="H12481" s="2" t="s">
        <v>8825</v>
      </c>
      <c r="I12481" s="2">
        <v>0</v>
      </c>
      <c r="J12481" s="2">
        <v>0</v>
      </c>
      <c r="K12481" s="2" t="s">
        <v>5083</v>
      </c>
      <c r="L12481" s="3">
        <v>45743</v>
      </c>
      <c r="M12481" s="3">
        <v>46235</v>
      </c>
      <c r="N12481" s="2" t="s">
        <v>560</v>
      </c>
    </row>
    <row r="12482" spans="2:14" x14ac:dyDescent="0.25">
      <c r="B12482" s="2" t="s">
        <v>8823</v>
      </c>
      <c r="C12482" s="2" t="s">
        <v>8824</v>
      </c>
      <c r="D12482" s="2" t="s">
        <v>41</v>
      </c>
      <c r="E12482" s="2" t="s">
        <v>17</v>
      </c>
      <c r="F12482" s="2" t="s">
        <v>300</v>
      </c>
      <c r="G12482" s="2" t="s">
        <v>1773</v>
      </c>
      <c r="H12482" s="2" t="s">
        <v>8825</v>
      </c>
      <c r="I12482" s="2">
        <v>0</v>
      </c>
      <c r="J12482" s="2">
        <v>0</v>
      </c>
      <c r="K12482" s="2" t="s">
        <v>8826</v>
      </c>
      <c r="L12482" s="3">
        <v>45854</v>
      </c>
      <c r="M12482" s="3">
        <v>46327</v>
      </c>
      <c r="N12482" s="2" t="s">
        <v>560</v>
      </c>
    </row>
    <row r="12483" spans="2:14" x14ac:dyDescent="0.25">
      <c r="B12483" s="2" t="s">
        <v>8823</v>
      </c>
      <c r="C12483" s="2" t="s">
        <v>8824</v>
      </c>
      <c r="D12483" s="2" t="s">
        <v>41</v>
      </c>
      <c r="E12483" s="2" t="s">
        <v>17</v>
      </c>
      <c r="F12483" s="2" t="s">
        <v>300</v>
      </c>
      <c r="G12483" s="2" t="s">
        <v>1773</v>
      </c>
      <c r="H12483" s="2" t="s">
        <v>8825</v>
      </c>
      <c r="I12483" s="2">
        <v>0</v>
      </c>
      <c r="J12483" s="2">
        <v>0</v>
      </c>
      <c r="K12483" s="2" t="s">
        <v>8826</v>
      </c>
      <c r="L12483" s="3">
        <v>45884</v>
      </c>
      <c r="M12483" s="3">
        <v>46348</v>
      </c>
      <c r="N12483" s="2" t="s">
        <v>560</v>
      </c>
    </row>
    <row r="12484" spans="2:14" x14ac:dyDescent="0.25">
      <c r="B12484" s="2" t="s">
        <v>8823</v>
      </c>
      <c r="C12484" s="2" t="s">
        <v>8824</v>
      </c>
      <c r="D12484" s="2" t="s">
        <v>41</v>
      </c>
      <c r="E12484" s="2" t="s">
        <v>17</v>
      </c>
      <c r="F12484" s="2" t="s">
        <v>300</v>
      </c>
      <c r="G12484" s="2" t="s">
        <v>1773</v>
      </c>
      <c r="H12484" s="2" t="s">
        <v>8825</v>
      </c>
      <c r="I12484" s="2">
        <v>0</v>
      </c>
      <c r="J12484" s="2">
        <v>0</v>
      </c>
      <c r="K12484" s="2" t="s">
        <v>8751</v>
      </c>
      <c r="L12484" s="3">
        <v>46010</v>
      </c>
      <c r="M12484" s="3">
        <v>46527</v>
      </c>
      <c r="N12484" s="2" t="s">
        <v>560</v>
      </c>
    </row>
    <row r="12485" spans="2:14" x14ac:dyDescent="0.25">
      <c r="B12485" s="2" t="s">
        <v>8823</v>
      </c>
      <c r="C12485" s="2" t="s">
        <v>8824</v>
      </c>
      <c r="D12485" s="2" t="s">
        <v>41</v>
      </c>
      <c r="E12485" s="2" t="s">
        <v>17</v>
      </c>
      <c r="F12485" s="2" t="s">
        <v>300</v>
      </c>
      <c r="G12485" s="2" t="s">
        <v>1773</v>
      </c>
      <c r="H12485" s="2" t="s">
        <v>8825</v>
      </c>
      <c r="I12485" s="2">
        <v>0</v>
      </c>
      <c r="J12485" s="2">
        <v>0</v>
      </c>
      <c r="K12485" s="2" t="s">
        <v>8827</v>
      </c>
      <c r="L12485" s="3">
        <v>46122</v>
      </c>
      <c r="M12485" s="3">
        <v>46640</v>
      </c>
      <c r="N12485" s="2" t="s">
        <v>560</v>
      </c>
    </row>
    <row r="12486" spans="2:14" x14ac:dyDescent="0.25">
      <c r="B12486" s="2" t="s">
        <v>8823</v>
      </c>
      <c r="C12486" s="2" t="s">
        <v>8824</v>
      </c>
      <c r="D12486" s="2" t="s">
        <v>41</v>
      </c>
      <c r="E12486" s="2" t="s">
        <v>17</v>
      </c>
      <c r="F12486" s="2" t="s">
        <v>300</v>
      </c>
      <c r="G12486" s="2" t="s">
        <v>1773</v>
      </c>
      <c r="H12486" s="2" t="s">
        <v>8825</v>
      </c>
      <c r="I12486" s="2">
        <v>0</v>
      </c>
      <c r="J12486" s="2">
        <v>0</v>
      </c>
      <c r="K12486" s="2">
        <v>424270</v>
      </c>
      <c r="L12486" s="3">
        <v>45680</v>
      </c>
      <c r="M12486" s="3">
        <v>46143</v>
      </c>
      <c r="N12486" s="2" t="s">
        <v>560</v>
      </c>
    </row>
    <row r="12487" spans="2:14" x14ac:dyDescent="0.25">
      <c r="B12487" s="2" t="s">
        <v>8823</v>
      </c>
      <c r="C12487" s="2" t="s">
        <v>8824</v>
      </c>
      <c r="D12487" s="2" t="s">
        <v>41</v>
      </c>
      <c r="E12487" s="2" t="s">
        <v>17</v>
      </c>
      <c r="F12487" s="2" t="s">
        <v>300</v>
      </c>
      <c r="G12487" s="2" t="s">
        <v>1773</v>
      </c>
      <c r="H12487" s="2" t="s">
        <v>8825</v>
      </c>
      <c r="I12487" s="2">
        <v>0</v>
      </c>
      <c r="J12487" s="2">
        <v>0</v>
      </c>
      <c r="K12487" s="2">
        <v>424956</v>
      </c>
      <c r="L12487" s="3">
        <v>45707</v>
      </c>
      <c r="M12487" s="3">
        <v>46204</v>
      </c>
      <c r="N12487" s="2" t="s">
        <v>560</v>
      </c>
    </row>
    <row r="12488" spans="2:14" x14ac:dyDescent="0.25">
      <c r="B12488" s="2" t="s">
        <v>8828</v>
      </c>
      <c r="C12488" s="2" t="s">
        <v>8829</v>
      </c>
      <c r="D12488" s="2" t="s">
        <v>41</v>
      </c>
      <c r="E12488" s="2" t="s">
        <v>17</v>
      </c>
      <c r="F12488" s="2" t="s">
        <v>300</v>
      </c>
      <c r="G12488" s="2" t="s">
        <v>1773</v>
      </c>
      <c r="H12488" s="2" t="s">
        <v>8825</v>
      </c>
      <c r="I12488" s="2">
        <v>0</v>
      </c>
      <c r="J12488" s="2">
        <v>0</v>
      </c>
      <c r="K12488" s="2" t="s">
        <v>8826</v>
      </c>
      <c r="L12488" s="3">
        <v>45824</v>
      </c>
      <c r="M12488" s="3">
        <v>46348</v>
      </c>
      <c r="N12488" s="2" t="s">
        <v>560</v>
      </c>
    </row>
    <row r="12489" spans="2:14" x14ac:dyDescent="0.25">
      <c r="B12489" s="2" t="s">
        <v>8828</v>
      </c>
      <c r="C12489" s="2" t="s">
        <v>8829</v>
      </c>
      <c r="D12489" s="2" t="s">
        <v>41</v>
      </c>
      <c r="E12489" s="2" t="s">
        <v>17</v>
      </c>
      <c r="F12489" s="2" t="s">
        <v>300</v>
      </c>
      <c r="G12489" s="2" t="s">
        <v>1773</v>
      </c>
      <c r="H12489" s="2" t="s">
        <v>8825</v>
      </c>
      <c r="I12489" s="2">
        <v>0</v>
      </c>
      <c r="J12489" s="2">
        <v>0</v>
      </c>
      <c r="K12489" s="2" t="s">
        <v>3181</v>
      </c>
      <c r="L12489" s="3">
        <v>46081</v>
      </c>
      <c r="M12489" s="3">
        <v>46569</v>
      </c>
      <c r="N12489" s="2" t="s">
        <v>560</v>
      </c>
    </row>
    <row r="12490" spans="2:14" x14ac:dyDescent="0.25">
      <c r="B12490" s="2" t="s">
        <v>8828</v>
      </c>
      <c r="C12490" s="2" t="s">
        <v>8829</v>
      </c>
      <c r="D12490" s="2" t="s">
        <v>41</v>
      </c>
      <c r="E12490" s="2" t="s">
        <v>17</v>
      </c>
      <c r="F12490" s="2" t="s">
        <v>300</v>
      </c>
      <c r="G12490" s="2" t="s">
        <v>1773</v>
      </c>
      <c r="H12490" s="2" t="s">
        <v>8825</v>
      </c>
      <c r="I12490" s="2">
        <v>0</v>
      </c>
      <c r="J12490" s="2">
        <v>0</v>
      </c>
      <c r="K12490" s="2" t="s">
        <v>8830</v>
      </c>
      <c r="L12490" s="3">
        <v>46098</v>
      </c>
      <c r="M12490" s="3">
        <v>46625</v>
      </c>
      <c r="N12490" s="2" t="s">
        <v>560</v>
      </c>
    </row>
    <row r="12491" spans="2:14" x14ac:dyDescent="0.25">
      <c r="B12491" s="2" t="s">
        <v>8828</v>
      </c>
      <c r="C12491" s="2" t="s">
        <v>8829</v>
      </c>
      <c r="D12491" s="2" t="s">
        <v>41</v>
      </c>
      <c r="E12491" s="2" t="s">
        <v>17</v>
      </c>
      <c r="F12491" s="2" t="s">
        <v>300</v>
      </c>
      <c r="G12491" s="2" t="s">
        <v>1773</v>
      </c>
      <c r="H12491" s="2" t="s">
        <v>8825</v>
      </c>
      <c r="I12491" s="2">
        <v>0</v>
      </c>
      <c r="J12491" s="2">
        <v>0</v>
      </c>
      <c r="K12491" s="2" t="s">
        <v>8831</v>
      </c>
      <c r="L12491" s="3">
        <v>46127</v>
      </c>
      <c r="M12491" s="3">
        <v>46646</v>
      </c>
      <c r="N12491" s="2" t="s">
        <v>560</v>
      </c>
    </row>
    <row r="12492" spans="2:14" x14ac:dyDescent="0.25">
      <c r="B12492" s="2" t="s">
        <v>8828</v>
      </c>
      <c r="C12492" s="2" t="s">
        <v>8829</v>
      </c>
      <c r="D12492" s="2" t="s">
        <v>41</v>
      </c>
      <c r="E12492" s="2" t="s">
        <v>17</v>
      </c>
      <c r="F12492" s="2" t="s">
        <v>300</v>
      </c>
      <c r="G12492" s="2" t="s">
        <v>1773</v>
      </c>
      <c r="H12492" s="2" t="s">
        <v>8825</v>
      </c>
      <c r="I12492" s="2">
        <v>0</v>
      </c>
      <c r="J12492" s="2">
        <v>0</v>
      </c>
      <c r="K12492" s="2" t="s">
        <v>8832</v>
      </c>
      <c r="L12492" s="3">
        <v>46186</v>
      </c>
      <c r="M12492" s="3">
        <v>46696</v>
      </c>
      <c r="N12492" s="2" t="s">
        <v>560</v>
      </c>
    </row>
    <row r="12493" spans="2:14" x14ac:dyDescent="0.25">
      <c r="B12493" s="2" t="s">
        <v>8828</v>
      </c>
      <c r="C12493" s="2" t="s">
        <v>8829</v>
      </c>
      <c r="D12493" s="2" t="s">
        <v>41</v>
      </c>
      <c r="E12493" s="2" t="s">
        <v>17</v>
      </c>
      <c r="F12493" s="2" t="s">
        <v>300</v>
      </c>
      <c r="G12493" s="2" t="s">
        <v>1773</v>
      </c>
      <c r="H12493" s="2" t="s">
        <v>8825</v>
      </c>
      <c r="I12493" s="2">
        <v>0</v>
      </c>
      <c r="J12493" s="2">
        <v>0</v>
      </c>
      <c r="K12493" s="2" t="s">
        <v>8833</v>
      </c>
      <c r="L12493" s="3">
        <v>46186</v>
      </c>
      <c r="M12493" s="3">
        <v>46699</v>
      </c>
      <c r="N12493" s="2" t="s">
        <v>560</v>
      </c>
    </row>
    <row r="12494" spans="2:14" x14ac:dyDescent="0.25">
      <c r="B12494" s="2" t="s">
        <v>8828</v>
      </c>
      <c r="C12494" s="2" t="s">
        <v>8829</v>
      </c>
      <c r="D12494" s="2" t="s">
        <v>41</v>
      </c>
      <c r="E12494" s="2" t="s">
        <v>17</v>
      </c>
      <c r="F12494" s="2" t="s">
        <v>300</v>
      </c>
      <c r="G12494" s="2" t="s">
        <v>1773</v>
      </c>
      <c r="H12494" s="2" t="s">
        <v>8825</v>
      </c>
      <c r="I12494" s="2">
        <v>0</v>
      </c>
      <c r="J12494" s="2">
        <v>0</v>
      </c>
      <c r="K12494" s="2" t="s">
        <v>8834</v>
      </c>
      <c r="L12494" s="3">
        <v>46186</v>
      </c>
      <c r="M12494" s="3">
        <v>46717</v>
      </c>
      <c r="N12494" s="2" t="s">
        <v>560</v>
      </c>
    </row>
    <row r="12495" spans="2:14" x14ac:dyDescent="0.25">
      <c r="B12495" s="2" t="s">
        <v>8835</v>
      </c>
      <c r="C12495" s="2" t="s">
        <v>8836</v>
      </c>
      <c r="D12495" s="2" t="s">
        <v>41</v>
      </c>
      <c r="E12495" s="2" t="s">
        <v>17</v>
      </c>
      <c r="F12495" s="2" t="s">
        <v>300</v>
      </c>
      <c r="G12495" s="2" t="s">
        <v>1773</v>
      </c>
      <c r="H12495" s="2" t="s">
        <v>8837</v>
      </c>
      <c r="I12495" s="2">
        <v>0</v>
      </c>
      <c r="J12495" s="2">
        <v>0</v>
      </c>
      <c r="K12495" s="2">
        <v>26112</v>
      </c>
      <c r="L12495" s="3">
        <v>46028</v>
      </c>
      <c r="M12495" s="3">
        <v>46753</v>
      </c>
      <c r="N12495" s="2" t="s">
        <v>5521</v>
      </c>
    </row>
    <row r="12496" spans="2:14" x14ac:dyDescent="0.25">
      <c r="B12496" s="2" t="s">
        <v>8835</v>
      </c>
      <c r="C12496" s="2" t="s">
        <v>8836</v>
      </c>
      <c r="D12496" s="2" t="s">
        <v>41</v>
      </c>
      <c r="E12496" s="2" t="s">
        <v>17</v>
      </c>
      <c r="F12496" s="2" t="s">
        <v>300</v>
      </c>
      <c r="G12496" s="2" t="s">
        <v>1773</v>
      </c>
      <c r="H12496" s="2" t="s">
        <v>8837</v>
      </c>
      <c r="I12496" s="2">
        <v>0</v>
      </c>
      <c r="J12496" s="2">
        <v>0</v>
      </c>
      <c r="K12496" s="2">
        <v>26180</v>
      </c>
      <c r="L12496" s="3">
        <v>46051</v>
      </c>
      <c r="M12496" s="3">
        <v>46753</v>
      </c>
      <c r="N12496" s="2" t="s">
        <v>5521</v>
      </c>
    </row>
    <row r="12497" spans="2:14" x14ac:dyDescent="0.25">
      <c r="B12497" s="2" t="s">
        <v>8835</v>
      </c>
      <c r="C12497" s="2" t="s">
        <v>8836</v>
      </c>
      <c r="D12497" s="2" t="s">
        <v>41</v>
      </c>
      <c r="E12497" s="2" t="s">
        <v>17</v>
      </c>
      <c r="F12497" s="2" t="s">
        <v>300</v>
      </c>
      <c r="G12497" s="2" t="s">
        <v>1773</v>
      </c>
      <c r="H12497" s="2" t="s">
        <v>8837</v>
      </c>
      <c r="I12497" s="2">
        <v>0</v>
      </c>
      <c r="J12497" s="2">
        <v>0</v>
      </c>
      <c r="K12497" s="2">
        <v>26185</v>
      </c>
      <c r="L12497" s="3">
        <v>46079</v>
      </c>
      <c r="M12497" s="3">
        <v>46784</v>
      </c>
      <c r="N12497" s="2" t="s">
        <v>5521</v>
      </c>
    </row>
    <row r="12498" spans="2:14" x14ac:dyDescent="0.25">
      <c r="B12498" s="2" t="s">
        <v>8835</v>
      </c>
      <c r="C12498" s="2" t="s">
        <v>8836</v>
      </c>
      <c r="D12498" s="2" t="s">
        <v>41</v>
      </c>
      <c r="E12498" s="2" t="s">
        <v>17</v>
      </c>
      <c r="F12498" s="2" t="s">
        <v>300</v>
      </c>
      <c r="G12498" s="2" t="s">
        <v>1773</v>
      </c>
      <c r="H12498" s="2" t="s">
        <v>8837</v>
      </c>
      <c r="I12498" s="2">
        <v>0</v>
      </c>
      <c r="J12498" s="2">
        <v>0</v>
      </c>
      <c r="K12498" s="2">
        <v>26190</v>
      </c>
      <c r="L12498" s="3">
        <v>46198</v>
      </c>
      <c r="M12498" s="3">
        <v>46813</v>
      </c>
      <c r="N12498" s="2" t="s">
        <v>5521</v>
      </c>
    </row>
    <row r="12499" spans="2:14" x14ac:dyDescent="0.25">
      <c r="B12499" s="2" t="s">
        <v>8835</v>
      </c>
      <c r="C12499" s="2" t="s">
        <v>8836</v>
      </c>
      <c r="D12499" s="2" t="s">
        <v>41</v>
      </c>
      <c r="E12499" s="2" t="s">
        <v>17</v>
      </c>
      <c r="F12499" s="2" t="s">
        <v>300</v>
      </c>
      <c r="G12499" s="2" t="s">
        <v>1773</v>
      </c>
      <c r="H12499" s="2" t="s">
        <v>8837</v>
      </c>
      <c r="I12499" s="2">
        <v>0</v>
      </c>
      <c r="J12499" s="2">
        <v>0</v>
      </c>
      <c r="K12499" s="2">
        <v>26195</v>
      </c>
      <c r="L12499" s="3">
        <v>46198</v>
      </c>
      <c r="M12499" s="3">
        <v>46844</v>
      </c>
      <c r="N12499" s="2" t="s">
        <v>5521</v>
      </c>
    </row>
    <row r="12500" spans="2:14" x14ac:dyDescent="0.25">
      <c r="B12500" s="2" t="s">
        <v>8835</v>
      </c>
      <c r="C12500" s="2" t="s">
        <v>8836</v>
      </c>
      <c r="D12500" s="2" t="s">
        <v>41</v>
      </c>
      <c r="E12500" s="2" t="s">
        <v>17</v>
      </c>
      <c r="F12500" s="2" t="s">
        <v>300</v>
      </c>
      <c r="G12500" s="2" t="s">
        <v>1773</v>
      </c>
      <c r="H12500" s="2" t="s">
        <v>8837</v>
      </c>
      <c r="I12500" s="2">
        <v>0</v>
      </c>
      <c r="J12500" s="2">
        <v>0</v>
      </c>
      <c r="K12500" s="2">
        <v>26200</v>
      </c>
      <c r="L12500" s="3">
        <v>46198</v>
      </c>
      <c r="M12500" s="3">
        <v>46905</v>
      </c>
      <c r="N12500" s="2" t="s">
        <v>5521</v>
      </c>
    </row>
    <row r="12501" spans="2:14" x14ac:dyDescent="0.25">
      <c r="B12501" s="2" t="s">
        <v>8838</v>
      </c>
      <c r="C12501" s="2" t="s">
        <v>8839</v>
      </c>
      <c r="D12501" s="2" t="s">
        <v>16</v>
      </c>
      <c r="E12501" s="2" t="s">
        <v>17</v>
      </c>
      <c r="F12501" s="2" t="s">
        <v>18</v>
      </c>
      <c r="G12501" s="2" t="s">
        <v>90</v>
      </c>
      <c r="H12501" s="2" t="s">
        <v>8840</v>
      </c>
      <c r="I12501" s="2">
        <v>349</v>
      </c>
      <c r="J12501" s="2">
        <v>0</v>
      </c>
      <c r="K12501" s="2">
        <v>0</v>
      </c>
      <c r="L12501" s="3">
        <v>44958</v>
      </c>
      <c r="M12501" s="3">
        <v>46447</v>
      </c>
      <c r="N12501" s="2" t="s">
        <v>193</v>
      </c>
    </row>
    <row r="12502" spans="2:14" x14ac:dyDescent="0.25">
      <c r="B12502" s="2" t="s">
        <v>8838</v>
      </c>
      <c r="C12502" s="2" t="s">
        <v>8839</v>
      </c>
      <c r="D12502" s="2" t="s">
        <v>16</v>
      </c>
      <c r="E12502" s="2" t="s">
        <v>17</v>
      </c>
      <c r="F12502" s="2" t="s">
        <v>18</v>
      </c>
      <c r="G12502" s="2" t="s">
        <v>90</v>
      </c>
      <c r="H12502" s="2" t="s">
        <v>8840</v>
      </c>
      <c r="I12502" s="2">
        <v>349</v>
      </c>
      <c r="J12502" s="2">
        <v>349</v>
      </c>
      <c r="K12502" s="2">
        <v>20250730</v>
      </c>
      <c r="L12502" s="3">
        <v>46037</v>
      </c>
      <c r="M12502" s="3">
        <v>46935</v>
      </c>
      <c r="N12502" s="2" t="s">
        <v>193</v>
      </c>
    </row>
    <row r="12503" spans="2:14" x14ac:dyDescent="0.25">
      <c r="B12503" s="2" t="s">
        <v>8841</v>
      </c>
      <c r="C12503" s="2" t="s">
        <v>8842</v>
      </c>
      <c r="D12503" s="2" t="s">
        <v>16</v>
      </c>
      <c r="E12503" s="2" t="s">
        <v>17</v>
      </c>
      <c r="F12503" s="2" t="s">
        <v>18</v>
      </c>
      <c r="G12503" s="2" t="s">
        <v>90</v>
      </c>
      <c r="H12503" s="2" t="s">
        <v>8840</v>
      </c>
      <c r="I12503" s="2">
        <v>180</v>
      </c>
      <c r="J12503" s="2">
        <v>180</v>
      </c>
      <c r="K12503" s="2">
        <v>20250730</v>
      </c>
      <c r="L12503" s="3">
        <v>46037</v>
      </c>
      <c r="M12503" s="3">
        <v>46935</v>
      </c>
      <c r="N12503" s="2" t="s">
        <v>193</v>
      </c>
    </row>
    <row r="12504" spans="2:14" x14ac:dyDescent="0.25">
      <c r="B12504" s="2" t="s">
        <v>8843</v>
      </c>
      <c r="C12504" s="2" t="s">
        <v>8844</v>
      </c>
      <c r="D12504" s="2" t="s">
        <v>16</v>
      </c>
      <c r="E12504" s="2" t="s">
        <v>17</v>
      </c>
      <c r="F12504" s="2" t="s">
        <v>18</v>
      </c>
      <c r="G12504" s="2" t="s">
        <v>139</v>
      </c>
      <c r="H12504" s="2" t="s">
        <v>8845</v>
      </c>
      <c r="I12504" s="2">
        <v>28</v>
      </c>
      <c r="J12504" s="2">
        <v>28</v>
      </c>
      <c r="K12504" s="2">
        <v>2112001</v>
      </c>
      <c r="L12504" s="3">
        <v>45876</v>
      </c>
      <c r="M12504" s="3">
        <v>46357</v>
      </c>
      <c r="N12504" s="2" t="s">
        <v>135</v>
      </c>
    </row>
    <row r="12505" spans="2:14" x14ac:dyDescent="0.25">
      <c r="B12505" s="2" t="s">
        <v>8846</v>
      </c>
      <c r="C12505" s="2" t="s">
        <v>8847</v>
      </c>
      <c r="D12505" s="2" t="s">
        <v>41</v>
      </c>
      <c r="E12505" s="2" t="s">
        <v>75</v>
      </c>
      <c r="F12505" s="2" t="s">
        <v>300</v>
      </c>
      <c r="G12505" s="2" t="s">
        <v>1782</v>
      </c>
      <c r="H12505" s="2" t="s">
        <v>8848</v>
      </c>
      <c r="I12505" s="2">
        <v>1392</v>
      </c>
      <c r="J12505" s="2">
        <v>0</v>
      </c>
      <c r="K12505" s="2">
        <v>9240603</v>
      </c>
      <c r="L12505" s="3">
        <v>45674</v>
      </c>
      <c r="M12505" s="3">
        <v>46060</v>
      </c>
      <c r="N12505" s="2" t="s">
        <v>1393</v>
      </c>
    </row>
    <row r="12506" spans="2:14" x14ac:dyDescent="0.25">
      <c r="B12506" s="2" t="s">
        <v>8846</v>
      </c>
      <c r="C12506" s="2" t="s">
        <v>8847</v>
      </c>
      <c r="D12506" s="2" t="s">
        <v>41</v>
      </c>
      <c r="E12506" s="2" t="s">
        <v>75</v>
      </c>
      <c r="F12506" s="2" t="s">
        <v>300</v>
      </c>
      <c r="G12506" s="2" t="s">
        <v>1782</v>
      </c>
      <c r="H12506" s="2" t="s">
        <v>8848</v>
      </c>
      <c r="I12506" s="2">
        <v>1392</v>
      </c>
      <c r="J12506" s="2">
        <v>0</v>
      </c>
      <c r="K12506" s="2">
        <v>9240812</v>
      </c>
      <c r="L12506" s="3">
        <v>45674</v>
      </c>
      <c r="M12506" s="3">
        <v>46076</v>
      </c>
      <c r="N12506" s="2" t="s">
        <v>1393</v>
      </c>
    </row>
    <row r="12507" spans="2:14" x14ac:dyDescent="0.25">
      <c r="B12507" s="2" t="s">
        <v>8846</v>
      </c>
      <c r="C12507" s="2" t="s">
        <v>8847</v>
      </c>
      <c r="D12507" s="2" t="s">
        <v>41</v>
      </c>
      <c r="E12507" s="2" t="s">
        <v>75</v>
      </c>
      <c r="F12507" s="2" t="s">
        <v>300</v>
      </c>
      <c r="G12507" s="2" t="s">
        <v>1782</v>
      </c>
      <c r="H12507" s="2" t="s">
        <v>8848</v>
      </c>
      <c r="I12507" s="2">
        <v>1392</v>
      </c>
      <c r="J12507" s="2">
        <v>0</v>
      </c>
      <c r="K12507" s="2">
        <v>9240813</v>
      </c>
      <c r="L12507" s="3">
        <v>45674</v>
      </c>
      <c r="M12507" s="3">
        <v>46076</v>
      </c>
      <c r="N12507" s="2" t="s">
        <v>1393</v>
      </c>
    </row>
    <row r="12508" spans="2:14" x14ac:dyDescent="0.25">
      <c r="B12508" s="2" t="s">
        <v>8846</v>
      </c>
      <c r="C12508" s="2" t="s">
        <v>8847</v>
      </c>
      <c r="D12508" s="2" t="s">
        <v>41</v>
      </c>
      <c r="E12508" s="2" t="s">
        <v>17</v>
      </c>
      <c r="F12508" s="2" t="s">
        <v>300</v>
      </c>
      <c r="G12508" s="2" t="s">
        <v>1782</v>
      </c>
      <c r="H12508" s="2" t="s">
        <v>8848</v>
      </c>
      <c r="I12508" s="2">
        <v>1392</v>
      </c>
      <c r="J12508" s="2">
        <v>0</v>
      </c>
      <c r="K12508" s="2">
        <v>0</v>
      </c>
      <c r="L12508" s="3">
        <v>46146</v>
      </c>
      <c r="M12508" s="2" t="s">
        <v>30</v>
      </c>
      <c r="N12508" s="2" t="s">
        <v>1393</v>
      </c>
    </row>
    <row r="12509" spans="2:14" x14ac:dyDescent="0.25">
      <c r="B12509" s="2" t="s">
        <v>8846</v>
      </c>
      <c r="C12509" s="2" t="s">
        <v>8847</v>
      </c>
      <c r="D12509" s="2" t="s">
        <v>41</v>
      </c>
      <c r="E12509" s="2" t="s">
        <v>17</v>
      </c>
      <c r="F12509" s="2" t="s">
        <v>300</v>
      </c>
      <c r="G12509" s="2" t="s">
        <v>1782</v>
      </c>
      <c r="H12509" s="2" t="s">
        <v>8848</v>
      </c>
      <c r="I12509" s="2">
        <v>1392</v>
      </c>
      <c r="J12509" s="2">
        <v>0</v>
      </c>
      <c r="K12509" s="2">
        <v>9082406</v>
      </c>
      <c r="L12509" s="3">
        <v>45674</v>
      </c>
      <c r="M12509" s="3">
        <v>46074</v>
      </c>
      <c r="N12509" s="2" t="s">
        <v>1393</v>
      </c>
    </row>
    <row r="12510" spans="2:14" x14ac:dyDescent="0.25">
      <c r="B12510" s="2" t="s">
        <v>8846</v>
      </c>
      <c r="C12510" s="2" t="s">
        <v>8847</v>
      </c>
      <c r="D12510" s="2" t="s">
        <v>41</v>
      </c>
      <c r="E12510" s="2" t="s">
        <v>17</v>
      </c>
      <c r="F12510" s="2" t="s">
        <v>300</v>
      </c>
      <c r="G12510" s="2" t="s">
        <v>1782</v>
      </c>
      <c r="H12510" s="2" t="s">
        <v>8848</v>
      </c>
      <c r="I12510" s="2">
        <v>1392</v>
      </c>
      <c r="J12510" s="2">
        <v>0</v>
      </c>
      <c r="K12510" s="2">
        <v>9240603</v>
      </c>
      <c r="L12510" s="3">
        <v>45674</v>
      </c>
      <c r="M12510" s="3">
        <v>46060</v>
      </c>
      <c r="N12510" s="2" t="s">
        <v>1393</v>
      </c>
    </row>
    <row r="12511" spans="2:14" x14ac:dyDescent="0.25">
      <c r="B12511" s="2" t="s">
        <v>8846</v>
      </c>
      <c r="C12511" s="2" t="s">
        <v>8847</v>
      </c>
      <c r="D12511" s="2" t="s">
        <v>41</v>
      </c>
      <c r="E12511" s="2" t="s">
        <v>17</v>
      </c>
      <c r="F12511" s="2" t="s">
        <v>300</v>
      </c>
      <c r="G12511" s="2" t="s">
        <v>1782</v>
      </c>
      <c r="H12511" s="2" t="s">
        <v>8848</v>
      </c>
      <c r="I12511" s="2">
        <v>1392</v>
      </c>
      <c r="J12511" s="2">
        <v>0</v>
      </c>
      <c r="K12511" s="2">
        <v>9240707</v>
      </c>
      <c r="L12511" s="3">
        <v>45674</v>
      </c>
      <c r="M12511" s="3">
        <v>46073</v>
      </c>
      <c r="N12511" s="2" t="s">
        <v>1393</v>
      </c>
    </row>
    <row r="12512" spans="2:14" x14ac:dyDescent="0.25">
      <c r="B12512" s="2" t="s">
        <v>8846</v>
      </c>
      <c r="C12512" s="2" t="s">
        <v>8847</v>
      </c>
      <c r="D12512" s="2" t="s">
        <v>41</v>
      </c>
      <c r="E12512" s="2" t="s">
        <v>17</v>
      </c>
      <c r="F12512" s="2" t="s">
        <v>300</v>
      </c>
      <c r="G12512" s="2" t="s">
        <v>1782</v>
      </c>
      <c r="H12512" s="2" t="s">
        <v>8848</v>
      </c>
      <c r="I12512" s="2">
        <v>1392</v>
      </c>
      <c r="J12512" s="2">
        <v>0</v>
      </c>
      <c r="K12512" s="2">
        <v>9240809</v>
      </c>
      <c r="L12512" s="3">
        <v>45674</v>
      </c>
      <c r="M12512" s="3">
        <v>46063</v>
      </c>
      <c r="N12512" s="2" t="s">
        <v>1393</v>
      </c>
    </row>
    <row r="12513" spans="2:14" x14ac:dyDescent="0.25">
      <c r="B12513" s="2" t="s">
        <v>8846</v>
      </c>
      <c r="C12513" s="2" t="s">
        <v>8847</v>
      </c>
      <c r="D12513" s="2" t="s">
        <v>41</v>
      </c>
      <c r="E12513" s="2" t="s">
        <v>17</v>
      </c>
      <c r="F12513" s="2" t="s">
        <v>300</v>
      </c>
      <c r="G12513" s="2" t="s">
        <v>1782</v>
      </c>
      <c r="H12513" s="2" t="s">
        <v>8848</v>
      </c>
      <c r="I12513" s="2">
        <v>1392</v>
      </c>
      <c r="J12513" s="2">
        <v>0</v>
      </c>
      <c r="K12513" s="2">
        <v>9240810</v>
      </c>
      <c r="L12513" s="3">
        <v>45674</v>
      </c>
      <c r="M12513" s="3">
        <v>46073</v>
      </c>
      <c r="N12513" s="2" t="s">
        <v>1393</v>
      </c>
    </row>
    <row r="12514" spans="2:14" x14ac:dyDescent="0.25">
      <c r="B12514" s="2" t="s">
        <v>8846</v>
      </c>
      <c r="C12514" s="2" t="s">
        <v>8847</v>
      </c>
      <c r="D12514" s="2" t="s">
        <v>41</v>
      </c>
      <c r="E12514" s="2" t="s">
        <v>17</v>
      </c>
      <c r="F12514" s="2" t="s">
        <v>300</v>
      </c>
      <c r="G12514" s="2" t="s">
        <v>1782</v>
      </c>
      <c r="H12514" s="2" t="s">
        <v>8848</v>
      </c>
      <c r="I12514" s="2">
        <v>1392</v>
      </c>
      <c r="J12514" s="2">
        <v>0</v>
      </c>
      <c r="K12514" s="2">
        <v>9240812</v>
      </c>
      <c r="L12514" s="3">
        <v>45674</v>
      </c>
      <c r="M12514" s="3">
        <v>46076</v>
      </c>
      <c r="N12514" s="2" t="s">
        <v>1393</v>
      </c>
    </row>
    <row r="12515" spans="2:14" x14ac:dyDescent="0.25">
      <c r="B12515" s="2" t="s">
        <v>8846</v>
      </c>
      <c r="C12515" s="2" t="s">
        <v>8847</v>
      </c>
      <c r="D12515" s="2" t="s">
        <v>41</v>
      </c>
      <c r="E12515" s="2" t="s">
        <v>17</v>
      </c>
      <c r="F12515" s="2" t="s">
        <v>300</v>
      </c>
      <c r="G12515" s="2" t="s">
        <v>1782</v>
      </c>
      <c r="H12515" s="2" t="s">
        <v>8848</v>
      </c>
      <c r="I12515" s="2">
        <v>1392</v>
      </c>
      <c r="J12515" s="2">
        <v>0</v>
      </c>
      <c r="K12515" s="2">
        <v>9240813</v>
      </c>
      <c r="L12515" s="3">
        <v>45674</v>
      </c>
      <c r="M12515" s="3">
        <v>46076</v>
      </c>
      <c r="N12515" s="2" t="s">
        <v>1393</v>
      </c>
    </row>
    <row r="12516" spans="2:14" x14ac:dyDescent="0.25">
      <c r="B12516" s="2" t="s">
        <v>8846</v>
      </c>
      <c r="C12516" s="2" t="s">
        <v>8847</v>
      </c>
      <c r="D12516" s="2" t="s">
        <v>41</v>
      </c>
      <c r="E12516" s="2" t="s">
        <v>17</v>
      </c>
      <c r="F12516" s="2" t="s">
        <v>300</v>
      </c>
      <c r="G12516" s="2" t="s">
        <v>1782</v>
      </c>
      <c r="H12516" s="2" t="s">
        <v>8848</v>
      </c>
      <c r="I12516" s="2">
        <v>1392</v>
      </c>
      <c r="J12516" s="2">
        <v>0</v>
      </c>
      <c r="K12516" s="2">
        <v>9250751</v>
      </c>
      <c r="L12516" s="3">
        <v>45967</v>
      </c>
      <c r="M12516" s="3">
        <v>46437</v>
      </c>
      <c r="N12516" s="2" t="s">
        <v>1393</v>
      </c>
    </row>
    <row r="12517" spans="2:14" x14ac:dyDescent="0.25">
      <c r="B12517" s="2" t="s">
        <v>8846</v>
      </c>
      <c r="C12517" s="2" t="s">
        <v>8847</v>
      </c>
      <c r="D12517" s="2" t="s">
        <v>41</v>
      </c>
      <c r="E12517" s="2" t="s">
        <v>17</v>
      </c>
      <c r="F12517" s="2" t="s">
        <v>300</v>
      </c>
      <c r="G12517" s="2" t="s">
        <v>1782</v>
      </c>
      <c r="H12517" s="2" t="s">
        <v>8848</v>
      </c>
      <c r="I12517" s="2">
        <v>1392</v>
      </c>
      <c r="J12517" s="2">
        <v>960</v>
      </c>
      <c r="K12517" s="2">
        <v>9250866</v>
      </c>
      <c r="L12517" s="3">
        <v>45967</v>
      </c>
      <c r="M12517" s="3">
        <v>46461</v>
      </c>
      <c r="N12517" s="2" t="s">
        <v>1393</v>
      </c>
    </row>
    <row r="12518" spans="2:14" x14ac:dyDescent="0.25">
      <c r="B12518" s="2" t="s">
        <v>8846</v>
      </c>
      <c r="C12518" s="2" t="s">
        <v>8847</v>
      </c>
      <c r="D12518" s="2" t="s">
        <v>41</v>
      </c>
      <c r="E12518" s="2" t="s">
        <v>17</v>
      </c>
      <c r="F12518" s="2" t="s">
        <v>300</v>
      </c>
      <c r="G12518" s="2" t="s">
        <v>1782</v>
      </c>
      <c r="H12518" s="2" t="s">
        <v>8848</v>
      </c>
      <c r="I12518" s="2">
        <v>1392</v>
      </c>
      <c r="J12518" s="2">
        <v>156</v>
      </c>
      <c r="K12518" s="2">
        <v>9250869</v>
      </c>
      <c r="L12518" s="3">
        <v>45967</v>
      </c>
      <c r="M12518" s="3">
        <v>46457</v>
      </c>
      <c r="N12518" s="2" t="s">
        <v>1393</v>
      </c>
    </row>
    <row r="12519" spans="2:14" x14ac:dyDescent="0.25">
      <c r="B12519" s="2" t="s">
        <v>8846</v>
      </c>
      <c r="C12519" s="2" t="s">
        <v>8847</v>
      </c>
      <c r="D12519" s="2" t="s">
        <v>41</v>
      </c>
      <c r="E12519" s="2" t="s">
        <v>17</v>
      </c>
      <c r="F12519" s="2" t="s">
        <v>300</v>
      </c>
      <c r="G12519" s="2" t="s">
        <v>1782</v>
      </c>
      <c r="H12519" s="2" t="s">
        <v>8848</v>
      </c>
      <c r="I12519" s="2">
        <v>1392</v>
      </c>
      <c r="J12519" s="2">
        <v>0</v>
      </c>
      <c r="K12519" s="2">
        <v>9250874</v>
      </c>
      <c r="L12519" s="3">
        <v>45967</v>
      </c>
      <c r="M12519" s="3">
        <v>46461</v>
      </c>
      <c r="N12519" s="2" t="s">
        <v>1393</v>
      </c>
    </row>
    <row r="12520" spans="2:14" x14ac:dyDescent="0.25">
      <c r="B12520" s="2" t="s">
        <v>8846</v>
      </c>
      <c r="C12520" s="2" t="s">
        <v>8847</v>
      </c>
      <c r="D12520" s="2" t="s">
        <v>41</v>
      </c>
      <c r="E12520" s="2" t="s">
        <v>17</v>
      </c>
      <c r="F12520" s="2" t="s">
        <v>300</v>
      </c>
      <c r="G12520" s="2" t="s">
        <v>1782</v>
      </c>
      <c r="H12520" s="2" t="s">
        <v>8848</v>
      </c>
      <c r="I12520" s="2">
        <v>1392</v>
      </c>
      <c r="J12520" s="2">
        <v>276</v>
      </c>
      <c r="K12520" s="2">
        <v>9250877</v>
      </c>
      <c r="L12520" s="3">
        <v>45967</v>
      </c>
      <c r="M12520" s="3">
        <v>46463</v>
      </c>
      <c r="N12520" s="2" t="s">
        <v>1393</v>
      </c>
    </row>
    <row r="12521" spans="2:14" x14ac:dyDescent="0.25">
      <c r="B12521" s="2" t="s">
        <v>8849</v>
      </c>
      <c r="C12521" s="2" t="s">
        <v>1279</v>
      </c>
      <c r="D12521" s="2" t="s">
        <v>41</v>
      </c>
      <c r="E12521" s="2" t="s">
        <v>17</v>
      </c>
      <c r="F12521" s="2" t="s">
        <v>300</v>
      </c>
      <c r="G12521" s="2" t="s">
        <v>8850</v>
      </c>
      <c r="H12521" s="2" t="s">
        <v>8851</v>
      </c>
      <c r="I12521" s="2">
        <v>119</v>
      </c>
      <c r="J12521" s="2">
        <v>0</v>
      </c>
      <c r="K12521" s="2">
        <v>0</v>
      </c>
      <c r="L12521" s="3">
        <v>46163</v>
      </c>
      <c r="M12521" s="2" t="s">
        <v>30</v>
      </c>
      <c r="N12521" s="2" t="s">
        <v>560</v>
      </c>
    </row>
    <row r="12522" spans="2:14" x14ac:dyDescent="0.25">
      <c r="B12522" s="2" t="s">
        <v>8849</v>
      </c>
      <c r="C12522" s="2" t="s">
        <v>1279</v>
      </c>
      <c r="D12522" s="2" t="s">
        <v>41</v>
      </c>
      <c r="E12522" s="2" t="s">
        <v>17</v>
      </c>
      <c r="F12522" s="2" t="s">
        <v>300</v>
      </c>
      <c r="G12522" s="2" t="s">
        <v>8850</v>
      </c>
      <c r="H12522" s="2" t="s">
        <v>8851</v>
      </c>
      <c r="I12522" s="2">
        <v>119</v>
      </c>
      <c r="J12522" s="2">
        <v>0</v>
      </c>
      <c r="K12522" s="2" t="s">
        <v>8852</v>
      </c>
      <c r="L12522" s="3">
        <v>46043</v>
      </c>
      <c r="M12522" s="3">
        <v>46532</v>
      </c>
      <c r="N12522" s="2" t="s">
        <v>560</v>
      </c>
    </row>
    <row r="12523" spans="2:14" x14ac:dyDescent="0.25">
      <c r="B12523" s="2" t="s">
        <v>8849</v>
      </c>
      <c r="C12523" s="2" t="s">
        <v>1279</v>
      </c>
      <c r="D12523" s="2" t="s">
        <v>41</v>
      </c>
      <c r="E12523" s="2" t="s">
        <v>17</v>
      </c>
      <c r="F12523" s="2" t="s">
        <v>300</v>
      </c>
      <c r="G12523" s="2" t="s">
        <v>8850</v>
      </c>
      <c r="H12523" s="2" t="s">
        <v>8851</v>
      </c>
      <c r="I12523" s="2">
        <v>119</v>
      </c>
      <c r="J12523" s="2">
        <v>119</v>
      </c>
      <c r="K12523" s="2" t="s">
        <v>4889</v>
      </c>
      <c r="L12523" s="3">
        <v>46144</v>
      </c>
      <c r="M12523" s="3">
        <v>46669</v>
      </c>
      <c r="N12523" s="2" t="s">
        <v>560</v>
      </c>
    </row>
    <row r="12524" spans="2:14" x14ac:dyDescent="0.25">
      <c r="B12524" s="2" t="s">
        <v>8849</v>
      </c>
      <c r="C12524" s="2" t="s">
        <v>1279</v>
      </c>
      <c r="D12524" s="2" t="s">
        <v>41</v>
      </c>
      <c r="E12524" s="2" t="s">
        <v>17</v>
      </c>
      <c r="F12524" s="2" t="s">
        <v>300</v>
      </c>
      <c r="G12524" s="2" t="s">
        <v>8850</v>
      </c>
      <c r="H12524" s="2" t="s">
        <v>8851</v>
      </c>
      <c r="I12524" s="2">
        <v>119</v>
      </c>
      <c r="J12524" s="2">
        <v>0</v>
      </c>
      <c r="K12524" s="2" t="s">
        <v>8853</v>
      </c>
      <c r="L12524" s="3">
        <v>45682</v>
      </c>
      <c r="M12524" s="3">
        <v>46143</v>
      </c>
      <c r="N12524" s="2" t="s">
        <v>560</v>
      </c>
    </row>
    <row r="12525" spans="2:14" x14ac:dyDescent="0.25">
      <c r="B12525" s="2" t="s">
        <v>8849</v>
      </c>
      <c r="C12525" s="2" t="s">
        <v>1279</v>
      </c>
      <c r="D12525" s="2" t="s">
        <v>41</v>
      </c>
      <c r="E12525" s="2" t="s">
        <v>17</v>
      </c>
      <c r="F12525" s="2" t="s">
        <v>300</v>
      </c>
      <c r="G12525" s="2" t="s">
        <v>8850</v>
      </c>
      <c r="H12525" s="2" t="s">
        <v>8851</v>
      </c>
      <c r="I12525" s="2">
        <v>119</v>
      </c>
      <c r="J12525" s="2">
        <v>0</v>
      </c>
      <c r="K12525" s="2" t="s">
        <v>1280</v>
      </c>
      <c r="L12525" s="3">
        <v>46191</v>
      </c>
      <c r="M12525" s="3">
        <v>46187</v>
      </c>
      <c r="N12525" s="2" t="s">
        <v>560</v>
      </c>
    </row>
    <row r="12526" spans="2:14" x14ac:dyDescent="0.25">
      <c r="B12526" s="2" t="s">
        <v>8854</v>
      </c>
      <c r="C12526" s="2" t="s">
        <v>8855</v>
      </c>
      <c r="D12526" s="2" t="s">
        <v>41</v>
      </c>
      <c r="E12526" s="2" t="s">
        <v>75</v>
      </c>
      <c r="F12526" s="2" t="s">
        <v>300</v>
      </c>
      <c r="G12526" s="2" t="s">
        <v>8850</v>
      </c>
      <c r="H12526" s="2" t="s">
        <v>8856</v>
      </c>
      <c r="I12526" s="2">
        <v>0</v>
      </c>
      <c r="J12526" s="2">
        <v>0</v>
      </c>
      <c r="K12526" s="2">
        <v>422110</v>
      </c>
      <c r="L12526" s="3">
        <v>46044</v>
      </c>
      <c r="M12526" s="3">
        <v>46108</v>
      </c>
      <c r="N12526" s="2" t="s">
        <v>560</v>
      </c>
    </row>
    <row r="12527" spans="2:14" x14ac:dyDescent="0.25">
      <c r="B12527" s="2" t="s">
        <v>8854</v>
      </c>
      <c r="C12527" s="2" t="s">
        <v>8855</v>
      </c>
      <c r="D12527" s="2" t="s">
        <v>41</v>
      </c>
      <c r="E12527" s="2" t="s">
        <v>17</v>
      </c>
      <c r="F12527" s="2" t="s">
        <v>300</v>
      </c>
      <c r="G12527" s="2" t="s">
        <v>8850</v>
      </c>
      <c r="H12527" s="2" t="s">
        <v>8856</v>
      </c>
      <c r="I12527" s="2">
        <v>0</v>
      </c>
      <c r="J12527" s="2">
        <v>0</v>
      </c>
      <c r="K12527" s="2">
        <v>0</v>
      </c>
      <c r="L12527" s="3">
        <v>46086</v>
      </c>
      <c r="M12527" s="2" t="s">
        <v>30</v>
      </c>
      <c r="N12527" s="2" t="s">
        <v>560</v>
      </c>
    </row>
    <row r="12528" spans="2:14" x14ac:dyDescent="0.25">
      <c r="B12528" s="2" t="s">
        <v>8854</v>
      </c>
      <c r="C12528" s="2" t="s">
        <v>8855</v>
      </c>
      <c r="D12528" s="2" t="s">
        <v>41</v>
      </c>
      <c r="E12528" s="2" t="s">
        <v>17</v>
      </c>
      <c r="F12528" s="2" t="s">
        <v>300</v>
      </c>
      <c r="G12528" s="2" t="s">
        <v>8850</v>
      </c>
      <c r="H12528" s="2" t="s">
        <v>8856</v>
      </c>
      <c r="I12528" s="2">
        <v>0</v>
      </c>
      <c r="J12528" s="2">
        <v>0</v>
      </c>
      <c r="K12528" s="2">
        <v>422110</v>
      </c>
      <c r="L12528" s="3">
        <v>46044</v>
      </c>
      <c r="M12528" s="3">
        <v>46108</v>
      </c>
      <c r="N12528" s="2" t="s">
        <v>560</v>
      </c>
    </row>
    <row r="12529" spans="2:14" x14ac:dyDescent="0.25">
      <c r="B12529" s="2" t="s">
        <v>8854</v>
      </c>
      <c r="C12529" s="2" t="s">
        <v>8855</v>
      </c>
      <c r="D12529" s="2" t="s">
        <v>41</v>
      </c>
      <c r="E12529" s="2" t="s">
        <v>17</v>
      </c>
      <c r="F12529" s="2" t="s">
        <v>300</v>
      </c>
      <c r="G12529" s="2" t="s">
        <v>8850</v>
      </c>
      <c r="H12529" s="2" t="s">
        <v>8856</v>
      </c>
      <c r="I12529" s="2">
        <v>0</v>
      </c>
      <c r="J12529" s="2">
        <v>0</v>
      </c>
      <c r="K12529" s="2">
        <v>423065</v>
      </c>
      <c r="L12529" s="3">
        <v>44958</v>
      </c>
      <c r="M12529" s="3">
        <v>46143</v>
      </c>
      <c r="N12529" s="2" t="s">
        <v>560</v>
      </c>
    </row>
    <row r="12530" spans="2:14" x14ac:dyDescent="0.25">
      <c r="B12530" s="2" t="s">
        <v>8854</v>
      </c>
      <c r="C12530" s="2" t="s">
        <v>8855</v>
      </c>
      <c r="D12530" s="2" t="s">
        <v>41</v>
      </c>
      <c r="E12530" s="2" t="s">
        <v>17</v>
      </c>
      <c r="F12530" s="2" t="s">
        <v>300</v>
      </c>
      <c r="G12530" s="2" t="s">
        <v>8850</v>
      </c>
      <c r="H12530" s="2" t="s">
        <v>8856</v>
      </c>
      <c r="I12530" s="2">
        <v>0</v>
      </c>
      <c r="J12530" s="2">
        <v>0</v>
      </c>
      <c r="K12530" s="2">
        <v>423900</v>
      </c>
      <c r="L12530" s="3">
        <v>45682</v>
      </c>
      <c r="M12530" s="3">
        <v>46143</v>
      </c>
      <c r="N12530" s="2" t="s">
        <v>560</v>
      </c>
    </row>
    <row r="12531" spans="2:14" x14ac:dyDescent="0.25">
      <c r="B12531" s="2" t="s">
        <v>8857</v>
      </c>
      <c r="C12531" s="2" t="s">
        <v>8858</v>
      </c>
      <c r="D12531" s="2" t="s">
        <v>41</v>
      </c>
      <c r="E12531" s="2" t="s">
        <v>17</v>
      </c>
      <c r="F12531" s="2" t="s">
        <v>300</v>
      </c>
      <c r="G12531" s="2" t="s">
        <v>1782</v>
      </c>
      <c r="H12531" s="2" t="s">
        <v>8859</v>
      </c>
      <c r="I12531" s="2">
        <v>0</v>
      </c>
      <c r="J12531" s="2">
        <v>0</v>
      </c>
      <c r="K12531" s="2" t="s">
        <v>8860</v>
      </c>
      <c r="L12531" s="3">
        <v>45793</v>
      </c>
      <c r="M12531" s="3">
        <v>46276</v>
      </c>
      <c r="N12531" s="2" t="s">
        <v>560</v>
      </c>
    </row>
    <row r="12532" spans="2:14" x14ac:dyDescent="0.25">
      <c r="B12532" s="2" t="s">
        <v>8861</v>
      </c>
      <c r="C12532" s="2" t="s">
        <v>8862</v>
      </c>
      <c r="D12532" s="2" t="s">
        <v>41</v>
      </c>
      <c r="E12532" s="2" t="s">
        <v>17</v>
      </c>
      <c r="F12532" s="2" t="s">
        <v>300</v>
      </c>
      <c r="G12532" s="2" t="s">
        <v>1782</v>
      </c>
      <c r="H12532" s="2" t="s">
        <v>8859</v>
      </c>
      <c r="I12532" s="2">
        <v>45</v>
      </c>
      <c r="J12532" s="2">
        <v>45</v>
      </c>
      <c r="K12532" s="2" t="s">
        <v>4845</v>
      </c>
      <c r="L12532" s="3">
        <v>45884</v>
      </c>
      <c r="M12532" s="3">
        <v>46390</v>
      </c>
      <c r="N12532" s="2" t="s">
        <v>560</v>
      </c>
    </row>
    <row r="12533" spans="2:14" x14ac:dyDescent="0.25">
      <c r="B12533" s="2" t="s">
        <v>8863</v>
      </c>
      <c r="C12533" s="2" t="s">
        <v>8864</v>
      </c>
      <c r="D12533" s="2" t="s">
        <v>41</v>
      </c>
      <c r="E12533" s="2" t="s">
        <v>17</v>
      </c>
      <c r="F12533" s="2" t="s">
        <v>300</v>
      </c>
      <c r="G12533" s="2" t="s">
        <v>1782</v>
      </c>
      <c r="H12533" s="2" t="s">
        <v>8856</v>
      </c>
      <c r="I12533" s="2">
        <v>1101</v>
      </c>
      <c r="J12533" s="2">
        <v>0</v>
      </c>
      <c r="K12533" s="2" t="s">
        <v>8860</v>
      </c>
      <c r="L12533" s="3">
        <v>45962</v>
      </c>
      <c r="M12533" s="3">
        <v>46478</v>
      </c>
      <c r="N12533" s="2" t="s">
        <v>560</v>
      </c>
    </row>
    <row r="12534" spans="2:14" x14ac:dyDescent="0.25">
      <c r="B12534" s="2" t="s">
        <v>8863</v>
      </c>
      <c r="C12534" s="2" t="s">
        <v>8864</v>
      </c>
      <c r="D12534" s="2" t="s">
        <v>41</v>
      </c>
      <c r="E12534" s="2" t="s">
        <v>17</v>
      </c>
      <c r="F12534" s="2" t="s">
        <v>300</v>
      </c>
      <c r="G12534" s="2" t="s">
        <v>1782</v>
      </c>
      <c r="H12534" s="2" t="s">
        <v>8856</v>
      </c>
      <c r="I12534" s="2">
        <v>1101</v>
      </c>
      <c r="J12534" s="2">
        <v>0</v>
      </c>
      <c r="K12534" s="2" t="s">
        <v>6280</v>
      </c>
      <c r="L12534" s="3">
        <v>45891</v>
      </c>
      <c r="M12534" s="3">
        <v>46357</v>
      </c>
      <c r="N12534" s="2" t="s">
        <v>560</v>
      </c>
    </row>
    <row r="12535" spans="2:14" x14ac:dyDescent="0.25">
      <c r="B12535" s="2" t="s">
        <v>8863</v>
      </c>
      <c r="C12535" s="2" t="s">
        <v>8864</v>
      </c>
      <c r="D12535" s="2" t="s">
        <v>41</v>
      </c>
      <c r="E12535" s="2" t="s">
        <v>17</v>
      </c>
      <c r="F12535" s="2" t="s">
        <v>300</v>
      </c>
      <c r="G12535" s="2" t="s">
        <v>1782</v>
      </c>
      <c r="H12535" s="2" t="s">
        <v>8856</v>
      </c>
      <c r="I12535" s="2">
        <v>1101</v>
      </c>
      <c r="J12535" s="2">
        <v>521</v>
      </c>
      <c r="K12535" s="2" t="s">
        <v>3238</v>
      </c>
      <c r="L12535" s="3">
        <v>46127</v>
      </c>
      <c r="M12535" s="3">
        <v>46588</v>
      </c>
      <c r="N12535" s="2" t="s">
        <v>560</v>
      </c>
    </row>
    <row r="12536" spans="2:14" x14ac:dyDescent="0.25">
      <c r="B12536" s="2" t="s">
        <v>8863</v>
      </c>
      <c r="C12536" s="2" t="s">
        <v>8864</v>
      </c>
      <c r="D12536" s="2" t="s">
        <v>41</v>
      </c>
      <c r="E12536" s="2" t="s">
        <v>17</v>
      </c>
      <c r="F12536" s="2" t="s">
        <v>300</v>
      </c>
      <c r="G12536" s="2" t="s">
        <v>1782</v>
      </c>
      <c r="H12536" s="2" t="s">
        <v>8856</v>
      </c>
      <c r="I12536" s="2">
        <v>1101</v>
      </c>
      <c r="J12536" s="2">
        <v>460</v>
      </c>
      <c r="K12536" s="2" t="s">
        <v>8865</v>
      </c>
      <c r="L12536" s="3">
        <v>46127</v>
      </c>
      <c r="M12536" s="3">
        <v>46655</v>
      </c>
      <c r="N12536" s="2" t="s">
        <v>560</v>
      </c>
    </row>
    <row r="12537" spans="2:14" x14ac:dyDescent="0.25">
      <c r="B12537" s="2" t="s">
        <v>8863</v>
      </c>
      <c r="C12537" s="2" t="s">
        <v>8864</v>
      </c>
      <c r="D12537" s="2" t="s">
        <v>41</v>
      </c>
      <c r="E12537" s="2" t="s">
        <v>17</v>
      </c>
      <c r="F12537" s="2" t="s">
        <v>300</v>
      </c>
      <c r="G12537" s="2" t="s">
        <v>1782</v>
      </c>
      <c r="H12537" s="2" t="s">
        <v>8856</v>
      </c>
      <c r="I12537" s="2">
        <v>1101</v>
      </c>
      <c r="J12537" s="2">
        <v>120</v>
      </c>
      <c r="K12537" s="2" t="s">
        <v>8866</v>
      </c>
      <c r="L12537" s="3">
        <v>46165</v>
      </c>
      <c r="M12537" s="3">
        <v>46706</v>
      </c>
      <c r="N12537" s="2" t="s">
        <v>560</v>
      </c>
    </row>
    <row r="12538" spans="2:14" x14ac:dyDescent="0.25">
      <c r="B12538" s="2" t="s">
        <v>8867</v>
      </c>
      <c r="C12538" s="2" t="s">
        <v>8868</v>
      </c>
      <c r="D12538" s="2" t="s">
        <v>28</v>
      </c>
      <c r="E12538" s="2" t="s">
        <v>17</v>
      </c>
      <c r="F12538" s="2" t="s">
        <v>29</v>
      </c>
      <c r="G12538" s="2" t="s">
        <v>29</v>
      </c>
      <c r="H12538" s="2" t="s">
        <v>8868</v>
      </c>
      <c r="I12538" s="2">
        <v>10</v>
      </c>
      <c r="J12538" s="2">
        <v>10</v>
      </c>
      <c r="K12538" s="2">
        <v>0</v>
      </c>
      <c r="L12538" s="3">
        <v>44958</v>
      </c>
      <c r="M12538" s="2" t="s">
        <v>30</v>
      </c>
      <c r="N12538" s="2" t="s">
        <v>659</v>
      </c>
    </row>
    <row r="12539" spans="2:14" x14ac:dyDescent="0.25">
      <c r="B12539" s="2" t="s">
        <v>8869</v>
      </c>
      <c r="C12539" s="2" t="s">
        <v>8870</v>
      </c>
      <c r="D12539" s="2" t="s">
        <v>16</v>
      </c>
      <c r="E12539" s="2" t="s">
        <v>17</v>
      </c>
      <c r="F12539" s="2" t="s">
        <v>18</v>
      </c>
      <c r="G12539" s="2" t="s">
        <v>175</v>
      </c>
      <c r="H12539" s="2" t="s">
        <v>8871</v>
      </c>
      <c r="I12539" s="2">
        <v>1364</v>
      </c>
      <c r="J12539" s="2">
        <v>0</v>
      </c>
      <c r="K12539" s="2">
        <v>5001</v>
      </c>
      <c r="L12539" s="3">
        <v>45680</v>
      </c>
      <c r="M12539" s="3">
        <v>47484</v>
      </c>
      <c r="N12539" s="2" t="s">
        <v>395</v>
      </c>
    </row>
    <row r="12540" spans="2:14" x14ac:dyDescent="0.25">
      <c r="B12540" s="2" t="s">
        <v>8869</v>
      </c>
      <c r="C12540" s="2" t="s">
        <v>8870</v>
      </c>
      <c r="D12540" s="2" t="s">
        <v>16</v>
      </c>
      <c r="E12540" s="2" t="s">
        <v>17</v>
      </c>
      <c r="F12540" s="2" t="s">
        <v>18</v>
      </c>
      <c r="G12540" s="2" t="s">
        <v>175</v>
      </c>
      <c r="H12540" s="2" t="s">
        <v>8871</v>
      </c>
      <c r="I12540" s="2">
        <v>1364</v>
      </c>
      <c r="J12540" s="2">
        <v>0</v>
      </c>
      <c r="K12540" s="4">
        <v>604000000000</v>
      </c>
      <c r="L12540" s="3">
        <v>44958</v>
      </c>
      <c r="M12540" s="3">
        <v>47300</v>
      </c>
      <c r="N12540" s="2" t="s">
        <v>395</v>
      </c>
    </row>
    <row r="12541" spans="2:14" x14ac:dyDescent="0.25">
      <c r="B12541" s="2" t="s">
        <v>8869</v>
      </c>
      <c r="C12541" s="2" t="s">
        <v>8870</v>
      </c>
      <c r="D12541" s="2" t="s">
        <v>16</v>
      </c>
      <c r="E12541" s="2" t="s">
        <v>17</v>
      </c>
      <c r="F12541" s="2" t="s">
        <v>18</v>
      </c>
      <c r="G12541" s="2" t="s">
        <v>175</v>
      </c>
      <c r="H12541" s="2" t="s">
        <v>8871</v>
      </c>
      <c r="I12541" s="2">
        <v>1364</v>
      </c>
      <c r="J12541" s="2">
        <v>114</v>
      </c>
      <c r="K12541" s="2">
        <v>604250505003</v>
      </c>
      <c r="L12541" s="3">
        <v>45796</v>
      </c>
      <c r="M12541" s="3">
        <v>47604</v>
      </c>
      <c r="N12541" s="2" t="s">
        <v>395</v>
      </c>
    </row>
    <row r="12542" spans="2:14" x14ac:dyDescent="0.25">
      <c r="B12542" s="2" t="s">
        <v>8869</v>
      </c>
      <c r="C12542" s="2" t="s">
        <v>8870</v>
      </c>
      <c r="D12542" s="2" t="s">
        <v>16</v>
      </c>
      <c r="E12542" s="2" t="s">
        <v>17</v>
      </c>
      <c r="F12542" s="2" t="s">
        <v>18</v>
      </c>
      <c r="G12542" s="2" t="s">
        <v>175</v>
      </c>
      <c r="H12542" s="2" t="s">
        <v>8871</v>
      </c>
      <c r="I12542" s="2">
        <v>1364</v>
      </c>
      <c r="J12542" s="2">
        <v>500</v>
      </c>
      <c r="K12542" s="2">
        <v>604250905007</v>
      </c>
      <c r="L12542" s="3">
        <v>45962</v>
      </c>
      <c r="M12542" s="3">
        <v>47727</v>
      </c>
      <c r="N12542" s="2" t="s">
        <v>395</v>
      </c>
    </row>
    <row r="12543" spans="2:14" x14ac:dyDescent="0.25">
      <c r="B12543" s="2" t="s">
        <v>8869</v>
      </c>
      <c r="C12543" s="2" t="s">
        <v>8870</v>
      </c>
      <c r="D12543" s="2" t="s">
        <v>16</v>
      </c>
      <c r="E12543" s="2" t="s">
        <v>17</v>
      </c>
      <c r="F12543" s="2" t="s">
        <v>18</v>
      </c>
      <c r="G12543" s="2" t="s">
        <v>175</v>
      </c>
      <c r="H12543" s="2" t="s">
        <v>8871</v>
      </c>
      <c r="I12543" s="2">
        <v>1364</v>
      </c>
      <c r="J12543" s="2">
        <v>750</v>
      </c>
      <c r="K12543" s="2">
        <v>604251105010</v>
      </c>
      <c r="L12543" s="3">
        <v>46094</v>
      </c>
      <c r="M12543" s="3">
        <v>47788</v>
      </c>
      <c r="N12543" s="2" t="s">
        <v>395</v>
      </c>
    </row>
    <row r="12544" spans="2:14" x14ac:dyDescent="0.25">
      <c r="B12544" s="2" t="s">
        <v>8872</v>
      </c>
      <c r="C12544" s="2" t="s">
        <v>8873</v>
      </c>
      <c r="D12544" s="2" t="s">
        <v>16</v>
      </c>
      <c r="E12544" s="2" t="s">
        <v>17</v>
      </c>
      <c r="F12544" s="2" t="s">
        <v>18</v>
      </c>
      <c r="G12544" s="2" t="s">
        <v>175</v>
      </c>
      <c r="H12544" s="2" t="s">
        <v>8871</v>
      </c>
      <c r="I12544" s="2">
        <v>571</v>
      </c>
      <c r="J12544" s="2">
        <v>0</v>
      </c>
      <c r="K12544" s="2">
        <v>5002</v>
      </c>
      <c r="L12544" s="3">
        <v>45680</v>
      </c>
      <c r="M12544" s="3">
        <v>47484</v>
      </c>
      <c r="N12544" s="2" t="s">
        <v>395</v>
      </c>
    </row>
    <row r="12545" spans="2:14" x14ac:dyDescent="0.25">
      <c r="B12545" s="2" t="s">
        <v>8872</v>
      </c>
      <c r="C12545" s="2" t="s">
        <v>8873</v>
      </c>
      <c r="D12545" s="2" t="s">
        <v>16</v>
      </c>
      <c r="E12545" s="2" t="s">
        <v>17</v>
      </c>
      <c r="F12545" s="2" t="s">
        <v>18</v>
      </c>
      <c r="G12545" s="2" t="s">
        <v>175</v>
      </c>
      <c r="H12545" s="2" t="s">
        <v>8871</v>
      </c>
      <c r="I12545" s="2">
        <v>571</v>
      </c>
      <c r="J12545" s="2">
        <v>0</v>
      </c>
      <c r="K12545" s="4">
        <v>604000000000</v>
      </c>
      <c r="L12545" s="3">
        <v>44958</v>
      </c>
      <c r="M12545" s="3">
        <v>47423</v>
      </c>
      <c r="N12545" s="2" t="s">
        <v>395</v>
      </c>
    </row>
    <row r="12546" spans="2:14" x14ac:dyDescent="0.25">
      <c r="B12546" s="2" t="s">
        <v>8872</v>
      </c>
      <c r="C12546" s="2" t="s">
        <v>8873</v>
      </c>
      <c r="D12546" s="2" t="s">
        <v>16</v>
      </c>
      <c r="E12546" s="2" t="s">
        <v>17</v>
      </c>
      <c r="F12546" s="2" t="s">
        <v>18</v>
      </c>
      <c r="G12546" s="2" t="s">
        <v>175</v>
      </c>
      <c r="H12546" s="2" t="s">
        <v>8871</v>
      </c>
      <c r="I12546" s="2">
        <v>571</v>
      </c>
      <c r="J12546" s="2">
        <v>0</v>
      </c>
      <c r="K12546" s="2">
        <v>604250905007</v>
      </c>
      <c r="L12546" s="3">
        <v>45962</v>
      </c>
      <c r="M12546" s="3">
        <v>47727</v>
      </c>
      <c r="N12546" s="2" t="s">
        <v>395</v>
      </c>
    </row>
    <row r="12547" spans="2:14" x14ac:dyDescent="0.25">
      <c r="B12547" s="2" t="s">
        <v>8872</v>
      </c>
      <c r="C12547" s="2" t="s">
        <v>8873</v>
      </c>
      <c r="D12547" s="2" t="s">
        <v>16</v>
      </c>
      <c r="E12547" s="2" t="s">
        <v>17</v>
      </c>
      <c r="F12547" s="2" t="s">
        <v>18</v>
      </c>
      <c r="G12547" s="2" t="s">
        <v>175</v>
      </c>
      <c r="H12547" s="2" t="s">
        <v>8871</v>
      </c>
      <c r="I12547" s="2">
        <v>571</v>
      </c>
      <c r="J12547" s="2">
        <v>0</v>
      </c>
      <c r="K12547" s="2">
        <v>604251005009</v>
      </c>
      <c r="L12547" s="3">
        <v>45962</v>
      </c>
      <c r="M12547" s="3">
        <v>47757</v>
      </c>
      <c r="N12547" s="2" t="s">
        <v>395</v>
      </c>
    </row>
    <row r="12548" spans="2:14" x14ac:dyDescent="0.25">
      <c r="B12548" s="2" t="s">
        <v>8872</v>
      </c>
      <c r="C12548" s="2" t="s">
        <v>8873</v>
      </c>
      <c r="D12548" s="2" t="s">
        <v>16</v>
      </c>
      <c r="E12548" s="2" t="s">
        <v>17</v>
      </c>
      <c r="F12548" s="2" t="s">
        <v>18</v>
      </c>
      <c r="G12548" s="2" t="s">
        <v>175</v>
      </c>
      <c r="H12548" s="2" t="s">
        <v>8871</v>
      </c>
      <c r="I12548" s="2">
        <v>571</v>
      </c>
      <c r="J12548" s="2">
        <v>571</v>
      </c>
      <c r="K12548" s="2">
        <v>604260305002</v>
      </c>
      <c r="L12548" s="3">
        <v>46094</v>
      </c>
      <c r="M12548" s="3">
        <v>47908</v>
      </c>
      <c r="N12548" s="2" t="s">
        <v>395</v>
      </c>
    </row>
    <row r="12549" spans="2:14" x14ac:dyDescent="0.25">
      <c r="B12549" s="2" t="s">
        <v>8874</v>
      </c>
      <c r="C12549" s="2" t="s">
        <v>1282</v>
      </c>
      <c r="D12549" s="2" t="s">
        <v>41</v>
      </c>
      <c r="E12549" s="2" t="s">
        <v>17</v>
      </c>
      <c r="F12549" s="2" t="s">
        <v>18</v>
      </c>
      <c r="G12549" s="2" t="s">
        <v>19</v>
      </c>
      <c r="H12549" s="2" t="s">
        <v>8875</v>
      </c>
      <c r="I12549" s="2">
        <v>0</v>
      </c>
      <c r="J12549" s="2">
        <v>0</v>
      </c>
      <c r="K12549" s="2">
        <v>23082413</v>
      </c>
      <c r="L12549" s="3">
        <v>44958</v>
      </c>
      <c r="M12549" s="3">
        <v>46935</v>
      </c>
      <c r="N12549" s="2" t="s">
        <v>504</v>
      </c>
    </row>
    <row r="12550" spans="2:14" x14ac:dyDescent="0.25">
      <c r="B12550" s="2" t="s">
        <v>8876</v>
      </c>
      <c r="C12550" s="2" t="s">
        <v>8877</v>
      </c>
      <c r="D12550" s="2" t="s">
        <v>41</v>
      </c>
      <c r="E12550" s="2" t="s">
        <v>17</v>
      </c>
      <c r="F12550" s="2" t="s">
        <v>18</v>
      </c>
      <c r="G12550" s="2" t="s">
        <v>19</v>
      </c>
      <c r="H12550" s="2" t="s">
        <v>8875</v>
      </c>
      <c r="I12550" s="2">
        <v>1719</v>
      </c>
      <c r="J12550" s="2">
        <v>0</v>
      </c>
      <c r="K12550" s="2">
        <v>24022603</v>
      </c>
      <c r="L12550" s="3">
        <v>44958</v>
      </c>
      <c r="M12550" s="3">
        <v>47119</v>
      </c>
      <c r="N12550" s="2" t="s">
        <v>504</v>
      </c>
    </row>
    <row r="12551" spans="2:14" x14ac:dyDescent="0.25">
      <c r="B12551" s="2" t="s">
        <v>8876</v>
      </c>
      <c r="C12551" s="2" t="s">
        <v>8877</v>
      </c>
      <c r="D12551" s="2" t="s">
        <v>41</v>
      </c>
      <c r="E12551" s="2" t="s">
        <v>17</v>
      </c>
      <c r="F12551" s="2" t="s">
        <v>18</v>
      </c>
      <c r="G12551" s="2" t="s">
        <v>19</v>
      </c>
      <c r="H12551" s="2" t="s">
        <v>8875</v>
      </c>
      <c r="I12551" s="2">
        <v>1719</v>
      </c>
      <c r="J12551" s="2">
        <v>719</v>
      </c>
      <c r="K12551" s="2">
        <v>24022604</v>
      </c>
      <c r="L12551" s="3">
        <v>44958</v>
      </c>
      <c r="M12551" s="3">
        <v>47119</v>
      </c>
      <c r="N12551" s="2" t="s">
        <v>504</v>
      </c>
    </row>
    <row r="12552" spans="2:14" x14ac:dyDescent="0.25">
      <c r="B12552" s="2" t="s">
        <v>8876</v>
      </c>
      <c r="C12552" s="2" t="s">
        <v>8877</v>
      </c>
      <c r="D12552" s="2" t="s">
        <v>41</v>
      </c>
      <c r="E12552" s="2" t="s">
        <v>17</v>
      </c>
      <c r="F12552" s="2" t="s">
        <v>18</v>
      </c>
      <c r="G12552" s="2" t="s">
        <v>19</v>
      </c>
      <c r="H12552" s="2" t="s">
        <v>8875</v>
      </c>
      <c r="I12552" s="2">
        <v>1719</v>
      </c>
      <c r="J12552" s="2">
        <v>1000</v>
      </c>
      <c r="K12552" s="2">
        <v>24081503</v>
      </c>
      <c r="L12552" s="3">
        <v>45727</v>
      </c>
      <c r="M12552" s="3">
        <v>47300</v>
      </c>
      <c r="N12552" s="2" t="s">
        <v>504</v>
      </c>
    </row>
    <row r="12553" spans="2:14" x14ac:dyDescent="0.25">
      <c r="B12553" s="2" t="s">
        <v>8878</v>
      </c>
      <c r="C12553" s="2" t="s">
        <v>8879</v>
      </c>
      <c r="D12553" s="2" t="s">
        <v>28</v>
      </c>
      <c r="E12553" s="2" t="s">
        <v>17</v>
      </c>
      <c r="F12553" s="2" t="s">
        <v>253</v>
      </c>
      <c r="G12553" s="2" t="s">
        <v>24</v>
      </c>
      <c r="H12553" s="2" t="s">
        <v>24</v>
      </c>
      <c r="I12553" s="2">
        <v>6</v>
      </c>
      <c r="J12553" s="2">
        <v>6</v>
      </c>
      <c r="K12553" s="2">
        <v>0</v>
      </c>
      <c r="L12553" s="3">
        <v>45667</v>
      </c>
      <c r="M12553" s="2" t="s">
        <v>30</v>
      </c>
      <c r="N12553" s="2" t="s">
        <v>125</v>
      </c>
    </row>
    <row r="12554" spans="2:14" x14ac:dyDescent="0.25">
      <c r="B12554" s="2" t="s">
        <v>8880</v>
      </c>
      <c r="C12554" s="2" t="s">
        <v>8881</v>
      </c>
      <c r="D12554" s="2" t="s">
        <v>16</v>
      </c>
      <c r="E12554" s="2" t="s">
        <v>17</v>
      </c>
      <c r="F12554" s="2" t="s">
        <v>18</v>
      </c>
      <c r="G12554" s="2" t="s">
        <v>175</v>
      </c>
      <c r="H12554" s="2" t="s">
        <v>1786</v>
      </c>
      <c r="I12554" s="2">
        <v>3340</v>
      </c>
      <c r="J12554" s="2">
        <v>0</v>
      </c>
      <c r="K12554" s="2">
        <v>41114057</v>
      </c>
      <c r="L12554" s="3">
        <v>44958</v>
      </c>
      <c r="M12554" s="3">
        <v>47423</v>
      </c>
      <c r="N12554" s="2" t="s">
        <v>128</v>
      </c>
    </row>
    <row r="12555" spans="2:14" x14ac:dyDescent="0.25">
      <c r="B12555" s="2" t="s">
        <v>8880</v>
      </c>
      <c r="C12555" s="2" t="s">
        <v>8881</v>
      </c>
      <c r="D12555" s="2" t="s">
        <v>16</v>
      </c>
      <c r="E12555" s="2" t="s">
        <v>17</v>
      </c>
      <c r="F12555" s="2" t="s">
        <v>18</v>
      </c>
      <c r="G12555" s="2" t="s">
        <v>175</v>
      </c>
      <c r="H12555" s="2" t="s">
        <v>1786</v>
      </c>
      <c r="I12555" s="2">
        <v>3340</v>
      </c>
      <c r="J12555" s="2">
        <v>0</v>
      </c>
      <c r="K12555" s="2">
        <v>41118058</v>
      </c>
      <c r="L12555" s="3">
        <v>44958</v>
      </c>
      <c r="M12555" s="3">
        <v>47423</v>
      </c>
      <c r="N12555" s="2" t="s">
        <v>128</v>
      </c>
    </row>
    <row r="12556" spans="2:14" x14ac:dyDescent="0.25">
      <c r="B12556" s="2" t="s">
        <v>8880</v>
      </c>
      <c r="C12556" s="2" t="s">
        <v>8881</v>
      </c>
      <c r="D12556" s="2" t="s">
        <v>16</v>
      </c>
      <c r="E12556" s="2" t="s">
        <v>17</v>
      </c>
      <c r="F12556" s="2" t="s">
        <v>18</v>
      </c>
      <c r="G12556" s="2" t="s">
        <v>175</v>
      </c>
      <c r="H12556" s="2" t="s">
        <v>1786</v>
      </c>
      <c r="I12556" s="2">
        <v>3340</v>
      </c>
      <c r="J12556" s="2">
        <v>0</v>
      </c>
      <c r="K12556" s="2">
        <v>41219062</v>
      </c>
      <c r="L12556" s="3">
        <v>44958</v>
      </c>
      <c r="M12556" s="3">
        <v>47453</v>
      </c>
      <c r="N12556" s="2" t="s">
        <v>128</v>
      </c>
    </row>
    <row r="12557" spans="2:14" x14ac:dyDescent="0.25">
      <c r="B12557" s="2" t="s">
        <v>8880</v>
      </c>
      <c r="C12557" s="2" t="s">
        <v>8881</v>
      </c>
      <c r="D12557" s="2" t="s">
        <v>16</v>
      </c>
      <c r="E12557" s="2" t="s">
        <v>17</v>
      </c>
      <c r="F12557" s="2" t="s">
        <v>18</v>
      </c>
      <c r="G12557" s="2" t="s">
        <v>175</v>
      </c>
      <c r="H12557" s="2" t="s">
        <v>1786</v>
      </c>
      <c r="I12557" s="2">
        <v>3340</v>
      </c>
      <c r="J12557" s="2">
        <v>0</v>
      </c>
      <c r="K12557" s="2">
        <v>50116002</v>
      </c>
      <c r="L12557" s="3">
        <v>45887</v>
      </c>
      <c r="M12557" s="3">
        <v>47484</v>
      </c>
      <c r="N12557" s="2" t="s">
        <v>128</v>
      </c>
    </row>
    <row r="12558" spans="2:14" x14ac:dyDescent="0.25">
      <c r="B12558" s="2" t="s">
        <v>8880</v>
      </c>
      <c r="C12558" s="2" t="s">
        <v>8881</v>
      </c>
      <c r="D12558" s="2" t="s">
        <v>16</v>
      </c>
      <c r="E12558" s="2" t="s">
        <v>17</v>
      </c>
      <c r="F12558" s="2" t="s">
        <v>18</v>
      </c>
      <c r="G12558" s="2" t="s">
        <v>175</v>
      </c>
      <c r="H12558" s="2" t="s">
        <v>1786</v>
      </c>
      <c r="I12558" s="2">
        <v>3340</v>
      </c>
      <c r="J12558" s="2">
        <v>0</v>
      </c>
      <c r="K12558" s="2">
        <v>50124005</v>
      </c>
      <c r="L12558" s="3">
        <v>45859</v>
      </c>
      <c r="M12558" s="3">
        <v>47515</v>
      </c>
      <c r="N12558" s="2" t="s">
        <v>128</v>
      </c>
    </row>
    <row r="12559" spans="2:14" x14ac:dyDescent="0.25">
      <c r="B12559" s="2" t="s">
        <v>8880</v>
      </c>
      <c r="C12559" s="2" t="s">
        <v>8881</v>
      </c>
      <c r="D12559" s="2" t="s">
        <v>16</v>
      </c>
      <c r="E12559" s="2" t="s">
        <v>17</v>
      </c>
      <c r="F12559" s="2" t="s">
        <v>18</v>
      </c>
      <c r="G12559" s="2" t="s">
        <v>175</v>
      </c>
      <c r="H12559" s="2" t="s">
        <v>1786</v>
      </c>
      <c r="I12559" s="2">
        <v>3340</v>
      </c>
      <c r="J12559" s="2">
        <v>0</v>
      </c>
      <c r="K12559" s="2">
        <v>50508020</v>
      </c>
      <c r="L12559" s="3">
        <v>45799</v>
      </c>
      <c r="M12559" s="3">
        <v>47604</v>
      </c>
      <c r="N12559" s="2" t="s">
        <v>128</v>
      </c>
    </row>
    <row r="12560" spans="2:14" x14ac:dyDescent="0.25">
      <c r="B12560" s="2" t="s">
        <v>8880</v>
      </c>
      <c r="C12560" s="2" t="s">
        <v>8881</v>
      </c>
      <c r="D12560" s="2" t="s">
        <v>16</v>
      </c>
      <c r="E12560" s="2" t="s">
        <v>17</v>
      </c>
      <c r="F12560" s="2" t="s">
        <v>18</v>
      </c>
      <c r="G12560" s="2" t="s">
        <v>175</v>
      </c>
      <c r="H12560" s="2" t="s">
        <v>1786</v>
      </c>
      <c r="I12560" s="2">
        <v>3340</v>
      </c>
      <c r="J12560" s="2">
        <v>0</v>
      </c>
      <c r="K12560" s="2">
        <v>50515021</v>
      </c>
      <c r="L12560" s="3">
        <v>45798</v>
      </c>
      <c r="M12560" s="3">
        <v>47604</v>
      </c>
      <c r="N12560" s="2" t="s">
        <v>128</v>
      </c>
    </row>
    <row r="12561" spans="2:14" x14ac:dyDescent="0.25">
      <c r="B12561" s="2" t="s">
        <v>8880</v>
      </c>
      <c r="C12561" s="2" t="s">
        <v>8881</v>
      </c>
      <c r="D12561" s="2" t="s">
        <v>16</v>
      </c>
      <c r="E12561" s="2" t="s">
        <v>17</v>
      </c>
      <c r="F12561" s="2" t="s">
        <v>18</v>
      </c>
      <c r="G12561" s="2" t="s">
        <v>175</v>
      </c>
      <c r="H12561" s="2" t="s">
        <v>1786</v>
      </c>
      <c r="I12561" s="2">
        <v>3340</v>
      </c>
      <c r="J12561" s="2">
        <v>0</v>
      </c>
      <c r="K12561" s="2">
        <v>50521023</v>
      </c>
      <c r="L12561" s="3">
        <v>45859</v>
      </c>
      <c r="M12561" s="3">
        <v>47604</v>
      </c>
      <c r="N12561" s="2" t="s">
        <v>128</v>
      </c>
    </row>
    <row r="12562" spans="2:14" x14ac:dyDescent="0.25">
      <c r="B12562" s="2" t="s">
        <v>8880</v>
      </c>
      <c r="C12562" s="2" t="s">
        <v>8881</v>
      </c>
      <c r="D12562" s="2" t="s">
        <v>16</v>
      </c>
      <c r="E12562" s="2" t="s">
        <v>17</v>
      </c>
      <c r="F12562" s="2" t="s">
        <v>18</v>
      </c>
      <c r="G12562" s="2" t="s">
        <v>175</v>
      </c>
      <c r="H12562" s="2" t="s">
        <v>1786</v>
      </c>
      <c r="I12562" s="2">
        <v>3340</v>
      </c>
      <c r="J12562" s="2">
        <v>0</v>
      </c>
      <c r="K12562" s="2">
        <v>50527025</v>
      </c>
      <c r="L12562" s="3">
        <v>45887</v>
      </c>
      <c r="M12562" s="3">
        <v>47604</v>
      </c>
      <c r="N12562" s="2" t="s">
        <v>128</v>
      </c>
    </row>
    <row r="12563" spans="2:14" x14ac:dyDescent="0.25">
      <c r="B12563" s="2" t="s">
        <v>8880</v>
      </c>
      <c r="C12563" s="2" t="s">
        <v>8881</v>
      </c>
      <c r="D12563" s="2" t="s">
        <v>16</v>
      </c>
      <c r="E12563" s="2" t="s">
        <v>17</v>
      </c>
      <c r="F12563" s="2" t="s">
        <v>18</v>
      </c>
      <c r="G12563" s="2" t="s">
        <v>175</v>
      </c>
      <c r="H12563" s="2" t="s">
        <v>1786</v>
      </c>
      <c r="I12563" s="2">
        <v>3340</v>
      </c>
      <c r="J12563" s="2">
        <v>0</v>
      </c>
      <c r="K12563" s="2">
        <v>50812046</v>
      </c>
      <c r="L12563" s="3">
        <v>45887</v>
      </c>
      <c r="M12563" s="3">
        <v>47696</v>
      </c>
      <c r="N12563" s="2" t="s">
        <v>128</v>
      </c>
    </row>
    <row r="12564" spans="2:14" x14ac:dyDescent="0.25">
      <c r="B12564" s="2" t="s">
        <v>8880</v>
      </c>
      <c r="C12564" s="2" t="s">
        <v>8881</v>
      </c>
      <c r="D12564" s="2" t="s">
        <v>16</v>
      </c>
      <c r="E12564" s="2" t="s">
        <v>17</v>
      </c>
      <c r="F12564" s="2" t="s">
        <v>18</v>
      </c>
      <c r="G12564" s="2" t="s">
        <v>175</v>
      </c>
      <c r="H12564" s="2" t="s">
        <v>1786</v>
      </c>
      <c r="I12564" s="2">
        <v>3340</v>
      </c>
      <c r="J12564" s="2">
        <v>0</v>
      </c>
      <c r="K12564" s="2">
        <v>50815047</v>
      </c>
      <c r="L12564" s="3">
        <v>45895</v>
      </c>
      <c r="M12564" s="3">
        <v>47696</v>
      </c>
      <c r="N12564" s="2" t="s">
        <v>128</v>
      </c>
    </row>
    <row r="12565" spans="2:14" x14ac:dyDescent="0.25">
      <c r="B12565" s="2" t="s">
        <v>8880</v>
      </c>
      <c r="C12565" s="2" t="s">
        <v>8881</v>
      </c>
      <c r="D12565" s="2" t="s">
        <v>16</v>
      </c>
      <c r="E12565" s="2" t="s">
        <v>17</v>
      </c>
      <c r="F12565" s="2" t="s">
        <v>18</v>
      </c>
      <c r="G12565" s="2" t="s">
        <v>175</v>
      </c>
      <c r="H12565" s="2" t="s">
        <v>1786</v>
      </c>
      <c r="I12565" s="2">
        <v>3340</v>
      </c>
      <c r="J12565" s="2">
        <v>0</v>
      </c>
      <c r="K12565" s="2">
        <v>51128068</v>
      </c>
      <c r="L12565" s="3">
        <v>45996</v>
      </c>
      <c r="M12565" s="3">
        <v>47818</v>
      </c>
      <c r="N12565" s="2" t="s">
        <v>128</v>
      </c>
    </row>
    <row r="12566" spans="2:14" x14ac:dyDescent="0.25">
      <c r="B12566" s="2" t="s">
        <v>8880</v>
      </c>
      <c r="C12566" s="2" t="s">
        <v>8881</v>
      </c>
      <c r="D12566" s="2" t="s">
        <v>16</v>
      </c>
      <c r="E12566" s="2" t="s">
        <v>17</v>
      </c>
      <c r="F12566" s="2" t="s">
        <v>18</v>
      </c>
      <c r="G12566" s="2" t="s">
        <v>175</v>
      </c>
      <c r="H12566" s="2" t="s">
        <v>1786</v>
      </c>
      <c r="I12566" s="2">
        <v>3340</v>
      </c>
      <c r="J12566" s="2">
        <v>0</v>
      </c>
      <c r="K12566" s="2">
        <v>60115002</v>
      </c>
      <c r="L12566" s="3">
        <v>46045</v>
      </c>
      <c r="M12566" s="3">
        <v>47818</v>
      </c>
      <c r="N12566" s="2" t="s">
        <v>128</v>
      </c>
    </row>
    <row r="12567" spans="2:14" x14ac:dyDescent="0.25">
      <c r="B12567" s="2" t="s">
        <v>8880</v>
      </c>
      <c r="C12567" s="2" t="s">
        <v>8881</v>
      </c>
      <c r="D12567" s="2" t="s">
        <v>16</v>
      </c>
      <c r="E12567" s="2" t="s">
        <v>17</v>
      </c>
      <c r="F12567" s="2" t="s">
        <v>18</v>
      </c>
      <c r="G12567" s="2" t="s">
        <v>175</v>
      </c>
      <c r="H12567" s="2" t="s">
        <v>1786</v>
      </c>
      <c r="I12567" s="2">
        <v>3340</v>
      </c>
      <c r="J12567" s="2">
        <v>2120</v>
      </c>
      <c r="K12567" s="2">
        <v>60618043</v>
      </c>
      <c r="L12567" s="3">
        <v>46195</v>
      </c>
      <c r="M12567" s="3">
        <v>48000</v>
      </c>
      <c r="N12567" s="2" t="s">
        <v>128</v>
      </c>
    </row>
    <row r="12568" spans="2:14" x14ac:dyDescent="0.25">
      <c r="B12568" s="2" t="s">
        <v>8880</v>
      </c>
      <c r="C12568" s="2" t="s">
        <v>8881</v>
      </c>
      <c r="D12568" s="2" t="s">
        <v>16</v>
      </c>
      <c r="E12568" s="2" t="s">
        <v>17</v>
      </c>
      <c r="F12568" s="2" t="s">
        <v>18</v>
      </c>
      <c r="G12568" s="2" t="s">
        <v>175</v>
      </c>
      <c r="H12568" s="2" t="s">
        <v>1786</v>
      </c>
      <c r="I12568" s="2">
        <v>3340</v>
      </c>
      <c r="J12568" s="2">
        <v>1220</v>
      </c>
      <c r="K12568" s="2">
        <v>60618044</v>
      </c>
      <c r="L12568" s="3">
        <v>46195</v>
      </c>
      <c r="M12568" s="3">
        <v>48000</v>
      </c>
      <c r="N12568" s="2" t="s">
        <v>128</v>
      </c>
    </row>
    <row r="12569" spans="2:14" x14ac:dyDescent="0.25">
      <c r="B12569" s="2" t="s">
        <v>8880</v>
      </c>
      <c r="C12569" s="2" t="s">
        <v>8881</v>
      </c>
      <c r="D12569" s="2" t="s">
        <v>16</v>
      </c>
      <c r="E12569" s="2" t="s">
        <v>181</v>
      </c>
      <c r="F12569" s="2" t="s">
        <v>18</v>
      </c>
      <c r="G12569" s="2" t="s">
        <v>175</v>
      </c>
      <c r="H12569" s="2" t="s">
        <v>1786</v>
      </c>
      <c r="I12569" s="2">
        <v>3340</v>
      </c>
      <c r="J12569" s="2">
        <v>0</v>
      </c>
      <c r="K12569" s="2">
        <v>41219062</v>
      </c>
      <c r="L12569" s="3">
        <v>44958</v>
      </c>
      <c r="M12569" s="3">
        <v>47453</v>
      </c>
      <c r="N12569" s="2" t="s">
        <v>128</v>
      </c>
    </row>
    <row r="12570" spans="2:14" x14ac:dyDescent="0.25">
      <c r="B12570" s="2" t="s">
        <v>8880</v>
      </c>
      <c r="C12570" s="2" t="s">
        <v>8881</v>
      </c>
      <c r="D12570" s="2" t="s">
        <v>16</v>
      </c>
      <c r="E12570" s="2" t="s">
        <v>181</v>
      </c>
      <c r="F12570" s="2" t="s">
        <v>18</v>
      </c>
      <c r="G12570" s="2" t="s">
        <v>175</v>
      </c>
      <c r="H12570" s="2" t="s">
        <v>1786</v>
      </c>
      <c r="I12570" s="2">
        <v>3340</v>
      </c>
      <c r="J12570" s="2">
        <v>0</v>
      </c>
      <c r="K12570" s="2">
        <v>50521023</v>
      </c>
      <c r="L12570" s="3">
        <v>45859</v>
      </c>
      <c r="M12570" s="3">
        <v>47604</v>
      </c>
      <c r="N12570" s="2" t="s">
        <v>128</v>
      </c>
    </row>
    <row r="12571" spans="2:14" x14ac:dyDescent="0.25">
      <c r="B12571" s="2" t="s">
        <v>8880</v>
      </c>
      <c r="C12571" s="2" t="s">
        <v>8881</v>
      </c>
      <c r="D12571" s="2" t="s">
        <v>16</v>
      </c>
      <c r="E12571" s="2" t="s">
        <v>142</v>
      </c>
      <c r="F12571" s="2" t="s">
        <v>18</v>
      </c>
      <c r="G12571" s="2" t="s">
        <v>175</v>
      </c>
      <c r="H12571" s="2" t="s">
        <v>1786</v>
      </c>
      <c r="I12571" s="2">
        <v>3340</v>
      </c>
      <c r="J12571" s="2">
        <v>0</v>
      </c>
      <c r="K12571" s="2">
        <v>41219062</v>
      </c>
      <c r="L12571" s="3">
        <v>44958</v>
      </c>
      <c r="M12571" s="3">
        <v>47453</v>
      </c>
      <c r="N12571" s="2" t="s">
        <v>128</v>
      </c>
    </row>
    <row r="12572" spans="2:14" x14ac:dyDescent="0.25">
      <c r="B12572" s="2" t="s">
        <v>8880</v>
      </c>
      <c r="C12572" s="2" t="s">
        <v>8881</v>
      </c>
      <c r="D12572" s="2" t="s">
        <v>16</v>
      </c>
      <c r="E12572" s="2" t="s">
        <v>142</v>
      </c>
      <c r="F12572" s="2" t="s">
        <v>18</v>
      </c>
      <c r="G12572" s="2" t="s">
        <v>175</v>
      </c>
      <c r="H12572" s="2" t="s">
        <v>1786</v>
      </c>
      <c r="I12572" s="2">
        <v>3340</v>
      </c>
      <c r="J12572" s="2">
        <v>0</v>
      </c>
      <c r="K12572" s="2">
        <v>60618044</v>
      </c>
      <c r="L12572" s="3">
        <v>46195</v>
      </c>
      <c r="M12572" s="3">
        <v>48000</v>
      </c>
      <c r="N12572" s="2" t="s">
        <v>128</v>
      </c>
    </row>
    <row r="12573" spans="2:14" x14ac:dyDescent="0.25">
      <c r="B12573" s="2" t="s">
        <v>8882</v>
      </c>
      <c r="C12573" s="2" t="s">
        <v>8883</v>
      </c>
      <c r="D12573" s="2" t="s">
        <v>379</v>
      </c>
      <c r="E12573" s="2" t="s">
        <v>17</v>
      </c>
      <c r="F12573" s="2" t="s">
        <v>18</v>
      </c>
      <c r="G12573" s="2" t="s">
        <v>175</v>
      </c>
      <c r="H12573" s="2" t="s">
        <v>1786</v>
      </c>
      <c r="I12573" s="2">
        <v>425</v>
      </c>
      <c r="J12573" s="2">
        <v>25</v>
      </c>
      <c r="K12573" s="2">
        <v>41130059</v>
      </c>
      <c r="L12573" s="3">
        <v>44958</v>
      </c>
      <c r="M12573" s="3">
        <v>47453</v>
      </c>
      <c r="N12573" s="2" t="s">
        <v>128</v>
      </c>
    </row>
    <row r="12574" spans="2:14" x14ac:dyDescent="0.25">
      <c r="B12574" s="2" t="s">
        <v>8882</v>
      </c>
      <c r="C12574" s="2" t="s">
        <v>8883</v>
      </c>
      <c r="D12574" s="2" t="s">
        <v>379</v>
      </c>
      <c r="E12574" s="2" t="s">
        <v>17</v>
      </c>
      <c r="F12574" s="2" t="s">
        <v>18</v>
      </c>
      <c r="G12574" s="2" t="s">
        <v>175</v>
      </c>
      <c r="H12574" s="2" t="s">
        <v>1786</v>
      </c>
      <c r="I12574" s="2">
        <v>425</v>
      </c>
      <c r="J12574" s="2">
        <v>400</v>
      </c>
      <c r="K12574" s="2">
        <v>50815047</v>
      </c>
      <c r="L12574" s="3">
        <v>45898</v>
      </c>
      <c r="M12574" s="3">
        <v>47696</v>
      </c>
      <c r="N12574" s="2" t="s">
        <v>128</v>
      </c>
    </row>
    <row r="12575" spans="2:14" x14ac:dyDescent="0.25">
      <c r="B12575" s="2" t="s">
        <v>8882</v>
      </c>
      <c r="C12575" s="2" t="s">
        <v>8883</v>
      </c>
      <c r="D12575" s="2" t="s">
        <v>379</v>
      </c>
      <c r="E12575" s="2" t="s">
        <v>181</v>
      </c>
      <c r="F12575" s="2" t="s">
        <v>18</v>
      </c>
      <c r="G12575" s="2" t="s">
        <v>175</v>
      </c>
      <c r="H12575" s="2" t="s">
        <v>1786</v>
      </c>
      <c r="I12575" s="2">
        <v>425</v>
      </c>
      <c r="J12575" s="2">
        <v>0</v>
      </c>
      <c r="K12575" s="2">
        <v>41130059</v>
      </c>
      <c r="L12575" s="3">
        <v>44958</v>
      </c>
      <c r="M12575" s="3">
        <v>47453</v>
      </c>
      <c r="N12575" s="2" t="s">
        <v>128</v>
      </c>
    </row>
    <row r="12576" spans="2:14" x14ac:dyDescent="0.25">
      <c r="B12576" s="2" t="s">
        <v>8884</v>
      </c>
      <c r="C12576" s="2" t="s">
        <v>8885</v>
      </c>
      <c r="D12576" s="2" t="s">
        <v>1367</v>
      </c>
      <c r="E12576" s="2" t="s">
        <v>17</v>
      </c>
      <c r="F12576" s="2" t="s">
        <v>18</v>
      </c>
      <c r="G12576" s="2" t="s">
        <v>175</v>
      </c>
      <c r="H12576" s="2" t="s">
        <v>1786</v>
      </c>
      <c r="I12576" s="2">
        <v>67</v>
      </c>
      <c r="J12576" s="2">
        <v>0</v>
      </c>
      <c r="K12576" s="2">
        <v>40801040</v>
      </c>
      <c r="L12576" s="3">
        <v>44958</v>
      </c>
      <c r="M12576" s="3">
        <v>47331</v>
      </c>
      <c r="N12576" s="2" t="s">
        <v>128</v>
      </c>
    </row>
    <row r="12577" spans="2:14" x14ac:dyDescent="0.25">
      <c r="B12577" s="2" t="s">
        <v>8884</v>
      </c>
      <c r="C12577" s="2" t="s">
        <v>8885</v>
      </c>
      <c r="D12577" s="2" t="s">
        <v>1367</v>
      </c>
      <c r="E12577" s="2" t="s">
        <v>17</v>
      </c>
      <c r="F12577" s="2" t="s">
        <v>18</v>
      </c>
      <c r="G12577" s="2" t="s">
        <v>175</v>
      </c>
      <c r="H12577" s="2" t="s">
        <v>1786</v>
      </c>
      <c r="I12577" s="2">
        <v>67</v>
      </c>
      <c r="J12577" s="2">
        <v>0</v>
      </c>
      <c r="K12577" s="2">
        <v>40802041</v>
      </c>
      <c r="L12577" s="3">
        <v>44958</v>
      </c>
      <c r="M12577" s="3">
        <v>47331</v>
      </c>
      <c r="N12577" s="2" t="s">
        <v>128</v>
      </c>
    </row>
    <row r="12578" spans="2:14" x14ac:dyDescent="0.25">
      <c r="B12578" s="2" t="s">
        <v>8884</v>
      </c>
      <c r="C12578" s="2" t="s">
        <v>8885</v>
      </c>
      <c r="D12578" s="2" t="s">
        <v>1367</v>
      </c>
      <c r="E12578" s="2" t="s">
        <v>17</v>
      </c>
      <c r="F12578" s="2" t="s">
        <v>18</v>
      </c>
      <c r="G12578" s="2" t="s">
        <v>175</v>
      </c>
      <c r="H12578" s="2" t="s">
        <v>1786</v>
      </c>
      <c r="I12578" s="2">
        <v>67</v>
      </c>
      <c r="J12578" s="2">
        <v>2</v>
      </c>
      <c r="K12578" s="2">
        <v>50721038</v>
      </c>
      <c r="L12578" s="3">
        <v>45887</v>
      </c>
      <c r="M12578" s="3">
        <v>47665</v>
      </c>
      <c r="N12578" s="2" t="s">
        <v>128</v>
      </c>
    </row>
    <row r="12579" spans="2:14" x14ac:dyDescent="0.25">
      <c r="B12579" s="2" t="s">
        <v>8884</v>
      </c>
      <c r="C12579" s="2" t="s">
        <v>8885</v>
      </c>
      <c r="D12579" s="2" t="s">
        <v>1367</v>
      </c>
      <c r="E12579" s="2" t="s">
        <v>17</v>
      </c>
      <c r="F12579" s="2" t="s">
        <v>18</v>
      </c>
      <c r="G12579" s="2" t="s">
        <v>175</v>
      </c>
      <c r="H12579" s="2" t="s">
        <v>1786</v>
      </c>
      <c r="I12579" s="2">
        <v>67</v>
      </c>
      <c r="J12579" s="2">
        <v>65</v>
      </c>
      <c r="K12579" s="2">
        <v>50924050</v>
      </c>
      <c r="L12579" s="3">
        <v>45929</v>
      </c>
      <c r="M12579" s="3">
        <v>47727</v>
      </c>
      <c r="N12579" s="2" t="s">
        <v>128</v>
      </c>
    </row>
    <row r="12580" spans="2:14" x14ac:dyDescent="0.25">
      <c r="B12580" s="2" t="s">
        <v>8884</v>
      </c>
      <c r="C12580" s="2" t="s">
        <v>8885</v>
      </c>
      <c r="D12580" s="2" t="s">
        <v>1367</v>
      </c>
      <c r="E12580" s="2" t="s">
        <v>142</v>
      </c>
      <c r="F12580" s="2" t="s">
        <v>18</v>
      </c>
      <c r="G12580" s="2" t="s">
        <v>175</v>
      </c>
      <c r="H12580" s="2" t="s">
        <v>1786</v>
      </c>
      <c r="I12580" s="2">
        <v>67</v>
      </c>
      <c r="J12580" s="2">
        <v>0</v>
      </c>
      <c r="K12580" s="2">
        <v>40802041</v>
      </c>
      <c r="L12580" s="3">
        <v>44958</v>
      </c>
      <c r="M12580" s="3">
        <v>47331</v>
      </c>
      <c r="N12580" s="2" t="s">
        <v>128</v>
      </c>
    </row>
    <row r="12581" spans="2:14" x14ac:dyDescent="0.25">
      <c r="B12581" s="2" t="s">
        <v>8886</v>
      </c>
      <c r="C12581" s="2" t="s">
        <v>8887</v>
      </c>
      <c r="D12581" s="2" t="s">
        <v>41</v>
      </c>
      <c r="E12581" s="2" t="s">
        <v>75</v>
      </c>
      <c r="F12581" s="2" t="s">
        <v>18</v>
      </c>
      <c r="G12581" s="2" t="s">
        <v>90</v>
      </c>
      <c r="H12581" s="2" t="s">
        <v>8888</v>
      </c>
      <c r="I12581" s="2">
        <v>785</v>
      </c>
      <c r="J12581" s="2">
        <v>0</v>
      </c>
      <c r="K12581" s="2">
        <v>88033</v>
      </c>
      <c r="L12581" s="3">
        <v>44958</v>
      </c>
      <c r="M12581" s="3">
        <v>45505</v>
      </c>
      <c r="N12581" s="2" t="s">
        <v>281</v>
      </c>
    </row>
    <row r="12582" spans="2:14" x14ac:dyDescent="0.25">
      <c r="B12582" s="2" t="s">
        <v>8886</v>
      </c>
      <c r="C12582" s="2" t="s">
        <v>8887</v>
      </c>
      <c r="D12582" s="2" t="s">
        <v>41</v>
      </c>
      <c r="E12582" s="2" t="s">
        <v>75</v>
      </c>
      <c r="F12582" s="2" t="s">
        <v>18</v>
      </c>
      <c r="G12582" s="2" t="s">
        <v>90</v>
      </c>
      <c r="H12582" s="2" t="s">
        <v>8888</v>
      </c>
      <c r="I12582" s="2">
        <v>785</v>
      </c>
      <c r="J12582" s="2">
        <v>0</v>
      </c>
      <c r="K12582" s="2">
        <v>88033</v>
      </c>
      <c r="L12582" s="3">
        <v>45679</v>
      </c>
      <c r="M12582" s="3">
        <v>46296</v>
      </c>
      <c r="N12582" s="2" t="s">
        <v>281</v>
      </c>
    </row>
    <row r="12583" spans="2:14" x14ac:dyDescent="0.25">
      <c r="B12583" s="2" t="s">
        <v>8886</v>
      </c>
      <c r="C12583" s="2" t="s">
        <v>8887</v>
      </c>
      <c r="D12583" s="2" t="s">
        <v>41</v>
      </c>
      <c r="E12583" s="2" t="s">
        <v>17</v>
      </c>
      <c r="F12583" s="2" t="s">
        <v>18</v>
      </c>
      <c r="G12583" s="2" t="s">
        <v>90</v>
      </c>
      <c r="H12583" s="2" t="s">
        <v>8888</v>
      </c>
      <c r="I12583" s="2">
        <v>785</v>
      </c>
      <c r="J12583" s="2">
        <v>0</v>
      </c>
      <c r="K12583" s="2">
        <v>88031</v>
      </c>
      <c r="L12583" s="3">
        <v>45882</v>
      </c>
      <c r="M12583" s="3">
        <v>46235</v>
      </c>
      <c r="N12583" s="2" t="s">
        <v>281</v>
      </c>
    </row>
    <row r="12584" spans="2:14" x14ac:dyDescent="0.25">
      <c r="B12584" s="2" t="s">
        <v>8886</v>
      </c>
      <c r="C12584" s="2" t="s">
        <v>8887</v>
      </c>
      <c r="D12584" s="2" t="s">
        <v>41</v>
      </c>
      <c r="E12584" s="2" t="s">
        <v>17</v>
      </c>
      <c r="F12584" s="2" t="s">
        <v>18</v>
      </c>
      <c r="G12584" s="2" t="s">
        <v>90</v>
      </c>
      <c r="H12584" s="2" t="s">
        <v>8888</v>
      </c>
      <c r="I12584" s="2">
        <v>785</v>
      </c>
      <c r="J12584" s="2">
        <v>0</v>
      </c>
      <c r="K12584" s="2">
        <v>88047</v>
      </c>
      <c r="L12584" s="3">
        <v>45741</v>
      </c>
      <c r="M12584" s="3">
        <v>46419</v>
      </c>
      <c r="N12584" s="2" t="s">
        <v>281</v>
      </c>
    </row>
    <row r="12585" spans="2:14" x14ac:dyDescent="0.25">
      <c r="B12585" s="2" t="s">
        <v>8886</v>
      </c>
      <c r="C12585" s="2" t="s">
        <v>8887</v>
      </c>
      <c r="D12585" s="2" t="s">
        <v>41</v>
      </c>
      <c r="E12585" s="2" t="s">
        <v>17</v>
      </c>
      <c r="F12585" s="2" t="s">
        <v>18</v>
      </c>
      <c r="G12585" s="2" t="s">
        <v>90</v>
      </c>
      <c r="H12585" s="2" t="s">
        <v>8888</v>
      </c>
      <c r="I12585" s="2">
        <v>785</v>
      </c>
      <c r="J12585" s="2">
        <v>785</v>
      </c>
      <c r="K12585" s="2">
        <v>88048</v>
      </c>
      <c r="L12585" s="3">
        <v>45871</v>
      </c>
      <c r="M12585" s="3">
        <v>46539</v>
      </c>
      <c r="N12585" s="2" t="s">
        <v>281</v>
      </c>
    </row>
    <row r="12586" spans="2:14" x14ac:dyDescent="0.25">
      <c r="B12586" s="2" t="s">
        <v>8886</v>
      </c>
      <c r="C12586" s="2" t="s">
        <v>8887</v>
      </c>
      <c r="D12586" s="2" t="s">
        <v>41</v>
      </c>
      <c r="E12586" s="2" t="s">
        <v>17</v>
      </c>
      <c r="F12586" s="2" t="s">
        <v>18</v>
      </c>
      <c r="G12586" s="2" t="s">
        <v>90</v>
      </c>
      <c r="H12586" s="2" t="s">
        <v>8888</v>
      </c>
      <c r="I12586" s="2">
        <v>785</v>
      </c>
      <c r="J12586" s="2">
        <v>0</v>
      </c>
      <c r="K12586" s="2">
        <v>88030</v>
      </c>
      <c r="L12586" s="3">
        <v>45702</v>
      </c>
      <c r="M12586" s="3">
        <v>46235</v>
      </c>
      <c r="N12586" s="2" t="s">
        <v>281</v>
      </c>
    </row>
    <row r="12587" spans="2:14" x14ac:dyDescent="0.25">
      <c r="B12587" s="2" t="s">
        <v>8886</v>
      </c>
      <c r="C12587" s="2" t="s">
        <v>8887</v>
      </c>
      <c r="D12587" s="2" t="s">
        <v>41</v>
      </c>
      <c r="E12587" s="2" t="s">
        <v>17</v>
      </c>
      <c r="F12587" s="2" t="s">
        <v>18</v>
      </c>
      <c r="G12587" s="2" t="s">
        <v>90</v>
      </c>
      <c r="H12587" s="2" t="s">
        <v>8888</v>
      </c>
      <c r="I12587" s="2">
        <v>785</v>
      </c>
      <c r="J12587" s="2">
        <v>0</v>
      </c>
      <c r="K12587" s="2">
        <v>88033</v>
      </c>
      <c r="L12587" s="3">
        <v>45679</v>
      </c>
      <c r="M12587" s="3">
        <v>46296</v>
      </c>
      <c r="N12587" s="2" t="s">
        <v>281</v>
      </c>
    </row>
    <row r="12588" spans="2:14" x14ac:dyDescent="0.25">
      <c r="B12588" s="2" t="s">
        <v>8886</v>
      </c>
      <c r="C12588" s="2" t="s">
        <v>8887</v>
      </c>
      <c r="D12588" s="2" t="s">
        <v>41</v>
      </c>
      <c r="E12588" s="2" t="s">
        <v>17</v>
      </c>
      <c r="F12588" s="2" t="s">
        <v>18</v>
      </c>
      <c r="G12588" s="2" t="s">
        <v>90</v>
      </c>
      <c r="H12588" s="2" t="s">
        <v>8888</v>
      </c>
      <c r="I12588" s="2">
        <v>785</v>
      </c>
      <c r="J12588" s="2">
        <v>0</v>
      </c>
      <c r="K12588" s="2">
        <v>88041</v>
      </c>
      <c r="L12588" s="3">
        <v>44958</v>
      </c>
      <c r="M12588" s="3">
        <v>47209</v>
      </c>
      <c r="N12588" s="2" t="s">
        <v>281</v>
      </c>
    </row>
    <row r="12589" spans="2:14" x14ac:dyDescent="0.25">
      <c r="B12589" s="2" t="s">
        <v>8886</v>
      </c>
      <c r="C12589" s="2" t="s">
        <v>8887</v>
      </c>
      <c r="D12589" s="2" t="s">
        <v>41</v>
      </c>
      <c r="E12589" s="2" t="s">
        <v>17</v>
      </c>
      <c r="F12589" s="2" t="s">
        <v>18</v>
      </c>
      <c r="G12589" s="2" t="s">
        <v>90</v>
      </c>
      <c r="H12589" s="2" t="s">
        <v>8888</v>
      </c>
      <c r="I12589" s="2">
        <v>785</v>
      </c>
      <c r="J12589" s="2">
        <v>0</v>
      </c>
      <c r="K12589" s="2">
        <v>88042</v>
      </c>
      <c r="L12589" s="3">
        <v>44958</v>
      </c>
      <c r="M12589" s="3">
        <v>46143</v>
      </c>
      <c r="N12589" s="2" t="s">
        <v>281</v>
      </c>
    </row>
    <row r="12590" spans="2:14" x14ac:dyDescent="0.25">
      <c r="B12590" s="2" t="s">
        <v>8886</v>
      </c>
      <c r="C12590" s="2" t="s">
        <v>8887</v>
      </c>
      <c r="D12590" s="2" t="s">
        <v>41</v>
      </c>
      <c r="E12590" s="2" t="s">
        <v>17</v>
      </c>
      <c r="F12590" s="2" t="s">
        <v>18</v>
      </c>
      <c r="G12590" s="2" t="s">
        <v>90</v>
      </c>
      <c r="H12590" s="2" t="s">
        <v>8888</v>
      </c>
      <c r="I12590" s="2">
        <v>785</v>
      </c>
      <c r="J12590" s="2">
        <v>0</v>
      </c>
      <c r="K12590" s="2">
        <v>88043</v>
      </c>
      <c r="L12590" s="3">
        <v>44958</v>
      </c>
      <c r="M12590" s="3">
        <v>46174</v>
      </c>
      <c r="N12590" s="2" t="s">
        <v>281</v>
      </c>
    </row>
    <row r="12591" spans="2:14" x14ac:dyDescent="0.25">
      <c r="B12591" s="2" t="s">
        <v>8886</v>
      </c>
      <c r="C12591" s="2" t="s">
        <v>8887</v>
      </c>
      <c r="D12591" s="2" t="s">
        <v>41</v>
      </c>
      <c r="E12591" s="2" t="s">
        <v>17</v>
      </c>
      <c r="F12591" s="2" t="s">
        <v>18</v>
      </c>
      <c r="G12591" s="2" t="s">
        <v>90</v>
      </c>
      <c r="H12591" s="2" t="s">
        <v>8888</v>
      </c>
      <c r="I12591" s="2">
        <v>785</v>
      </c>
      <c r="J12591" s="2">
        <v>0</v>
      </c>
      <c r="K12591" s="2">
        <v>88044</v>
      </c>
      <c r="L12591" s="3">
        <v>44958</v>
      </c>
      <c r="M12591" s="3">
        <v>46204</v>
      </c>
      <c r="N12591" s="2" t="s">
        <v>281</v>
      </c>
    </row>
    <row r="12592" spans="2:14" x14ac:dyDescent="0.25">
      <c r="B12592" s="2" t="s">
        <v>8886</v>
      </c>
      <c r="C12592" s="2" t="s">
        <v>8887</v>
      </c>
      <c r="D12592" s="2" t="s">
        <v>41</v>
      </c>
      <c r="E12592" s="2" t="s">
        <v>17</v>
      </c>
      <c r="F12592" s="2" t="s">
        <v>18</v>
      </c>
      <c r="G12592" s="2" t="s">
        <v>90</v>
      </c>
      <c r="H12592" s="2" t="s">
        <v>8888</v>
      </c>
      <c r="I12592" s="2">
        <v>785</v>
      </c>
      <c r="J12592" s="2">
        <v>0</v>
      </c>
      <c r="K12592" s="2">
        <v>88045</v>
      </c>
      <c r="L12592" s="3">
        <v>44958</v>
      </c>
      <c r="M12592" s="3">
        <v>46296</v>
      </c>
      <c r="N12592" s="2" t="s">
        <v>281</v>
      </c>
    </row>
    <row r="12593" spans="2:14" x14ac:dyDescent="0.25">
      <c r="B12593" s="2" t="s">
        <v>8886</v>
      </c>
      <c r="C12593" s="2" t="s">
        <v>8887</v>
      </c>
      <c r="D12593" s="2" t="s">
        <v>41</v>
      </c>
      <c r="E12593" s="2" t="s">
        <v>17</v>
      </c>
      <c r="F12593" s="2" t="s">
        <v>18</v>
      </c>
      <c r="G12593" s="2" t="s">
        <v>90</v>
      </c>
      <c r="H12593" s="2" t="s">
        <v>8888</v>
      </c>
      <c r="I12593" s="2">
        <v>785</v>
      </c>
      <c r="J12593" s="2">
        <v>0</v>
      </c>
      <c r="K12593" s="2">
        <v>88046</v>
      </c>
      <c r="L12593" s="3">
        <v>45702</v>
      </c>
      <c r="M12593" s="3">
        <v>46357</v>
      </c>
      <c r="N12593" s="2" t="s">
        <v>281</v>
      </c>
    </row>
    <row r="12594" spans="2:14" x14ac:dyDescent="0.25">
      <c r="B12594" s="2" t="s">
        <v>8886</v>
      </c>
      <c r="C12594" s="2" t="s">
        <v>8887</v>
      </c>
      <c r="D12594" s="2" t="s">
        <v>41</v>
      </c>
      <c r="E12594" s="2" t="s">
        <v>181</v>
      </c>
      <c r="F12594" s="2" t="s">
        <v>18</v>
      </c>
      <c r="G12594" s="2" t="s">
        <v>90</v>
      </c>
      <c r="H12594" s="2" t="s">
        <v>8888</v>
      </c>
      <c r="I12594" s="2">
        <v>785</v>
      </c>
      <c r="J12594" s="2">
        <v>0</v>
      </c>
      <c r="K12594" s="2">
        <v>88047</v>
      </c>
      <c r="L12594" s="3">
        <v>45741</v>
      </c>
      <c r="M12594" s="3">
        <v>46419</v>
      </c>
      <c r="N12594" s="2" t="s">
        <v>281</v>
      </c>
    </row>
    <row r="12595" spans="2:14" x14ac:dyDescent="0.25">
      <c r="B12595" s="2" t="s">
        <v>8889</v>
      </c>
      <c r="C12595" s="2" t="s">
        <v>8890</v>
      </c>
      <c r="D12595" s="2" t="s">
        <v>16</v>
      </c>
      <c r="E12595" s="2" t="s">
        <v>17</v>
      </c>
      <c r="F12595" s="2" t="s">
        <v>18</v>
      </c>
      <c r="G12595" s="2" t="s">
        <v>90</v>
      </c>
      <c r="H12595" s="2" t="s">
        <v>8891</v>
      </c>
      <c r="I12595" s="2">
        <v>0</v>
      </c>
      <c r="J12595" s="2">
        <v>0</v>
      </c>
      <c r="K12595" s="2">
        <v>48051914</v>
      </c>
      <c r="L12595" s="3">
        <v>44958</v>
      </c>
      <c r="M12595" s="3">
        <v>47239</v>
      </c>
      <c r="N12595" s="2" t="s">
        <v>2493</v>
      </c>
    </row>
    <row r="12596" spans="2:14" x14ac:dyDescent="0.25">
      <c r="B12596" s="2" t="s">
        <v>8889</v>
      </c>
      <c r="C12596" s="2" t="s">
        <v>8890</v>
      </c>
      <c r="D12596" s="2" t="s">
        <v>16</v>
      </c>
      <c r="E12596" s="2" t="s">
        <v>17</v>
      </c>
      <c r="F12596" s="2" t="s">
        <v>18</v>
      </c>
      <c r="G12596" s="2" t="s">
        <v>90</v>
      </c>
      <c r="H12596" s="2" t="s">
        <v>8891</v>
      </c>
      <c r="I12596" s="2">
        <v>0</v>
      </c>
      <c r="J12596" s="2">
        <v>0</v>
      </c>
      <c r="K12596" s="2">
        <v>48072414</v>
      </c>
      <c r="L12596" s="3">
        <v>44958</v>
      </c>
      <c r="M12596" s="3">
        <v>47300</v>
      </c>
      <c r="N12596" s="2" t="s">
        <v>2493</v>
      </c>
    </row>
    <row r="12597" spans="2:14" x14ac:dyDescent="0.25">
      <c r="B12597" s="2" t="s">
        <v>8889</v>
      </c>
      <c r="C12597" s="2" t="s">
        <v>8890</v>
      </c>
      <c r="D12597" s="2" t="s">
        <v>16</v>
      </c>
      <c r="E12597" s="2" t="s">
        <v>17</v>
      </c>
      <c r="F12597" s="2" t="s">
        <v>18</v>
      </c>
      <c r="G12597" s="2" t="s">
        <v>90</v>
      </c>
      <c r="H12597" s="2" t="s">
        <v>8891</v>
      </c>
      <c r="I12597" s="2">
        <v>0</v>
      </c>
      <c r="J12597" s="2">
        <v>0</v>
      </c>
      <c r="K12597" s="2">
        <v>48112814</v>
      </c>
      <c r="L12597" s="3">
        <v>44958</v>
      </c>
      <c r="M12597" s="3">
        <v>47423</v>
      </c>
      <c r="N12597" s="2" t="s">
        <v>2493</v>
      </c>
    </row>
    <row r="12598" spans="2:14" x14ac:dyDescent="0.25">
      <c r="B12598" s="2" t="s">
        <v>8892</v>
      </c>
      <c r="C12598" s="2" t="s">
        <v>8893</v>
      </c>
      <c r="D12598" s="2" t="s">
        <v>41</v>
      </c>
      <c r="E12598" s="2" t="s">
        <v>17</v>
      </c>
      <c r="F12598" s="2" t="s">
        <v>138</v>
      </c>
      <c r="G12598" s="2" t="s">
        <v>138</v>
      </c>
      <c r="H12598" s="2" t="s">
        <v>8894</v>
      </c>
      <c r="I12598" s="2">
        <v>6893</v>
      </c>
      <c r="J12598" s="2">
        <v>0</v>
      </c>
      <c r="K12598" s="2">
        <v>1230513</v>
      </c>
      <c r="L12598" s="3">
        <v>44958</v>
      </c>
      <c r="M12598" s="3">
        <v>46143</v>
      </c>
      <c r="N12598" s="2" t="s">
        <v>8895</v>
      </c>
    </row>
    <row r="12599" spans="2:14" x14ac:dyDescent="0.25">
      <c r="B12599" s="2" t="s">
        <v>8892</v>
      </c>
      <c r="C12599" s="2" t="s">
        <v>8893</v>
      </c>
      <c r="D12599" s="2" t="s">
        <v>41</v>
      </c>
      <c r="E12599" s="2" t="s">
        <v>17</v>
      </c>
      <c r="F12599" s="2" t="s">
        <v>138</v>
      </c>
      <c r="G12599" s="2" t="s">
        <v>138</v>
      </c>
      <c r="H12599" s="2" t="s">
        <v>8894</v>
      </c>
      <c r="I12599" s="2">
        <v>6893</v>
      </c>
      <c r="J12599" s="2">
        <v>6893</v>
      </c>
      <c r="K12599" s="2" t="s">
        <v>8896</v>
      </c>
      <c r="L12599" s="3">
        <v>45995</v>
      </c>
      <c r="M12599" s="3">
        <v>47058</v>
      </c>
      <c r="N12599" s="2" t="s">
        <v>8895</v>
      </c>
    </row>
    <row r="12600" spans="2:14" x14ac:dyDescent="0.25">
      <c r="B12600" s="2" t="s">
        <v>8892</v>
      </c>
      <c r="C12600" s="2" t="s">
        <v>8893</v>
      </c>
      <c r="D12600" s="2" t="s">
        <v>41</v>
      </c>
      <c r="E12600" s="2" t="s">
        <v>142</v>
      </c>
      <c r="F12600" s="2" t="s">
        <v>138</v>
      </c>
      <c r="G12600" s="2" t="s">
        <v>138</v>
      </c>
      <c r="H12600" s="2" t="s">
        <v>8894</v>
      </c>
      <c r="I12600" s="2">
        <v>6893</v>
      </c>
      <c r="J12600" s="2">
        <v>0</v>
      </c>
      <c r="K12600" s="2" t="s">
        <v>8896</v>
      </c>
      <c r="L12600" s="3">
        <v>45995</v>
      </c>
      <c r="M12600" s="3">
        <v>47058</v>
      </c>
      <c r="N12600" s="2" t="s">
        <v>8895</v>
      </c>
    </row>
    <row r="12601" spans="2:14" x14ac:dyDescent="0.25">
      <c r="B12601" s="2" t="s">
        <v>8897</v>
      </c>
      <c r="C12601" s="2" t="s">
        <v>8898</v>
      </c>
      <c r="D12601" s="2" t="s">
        <v>41</v>
      </c>
      <c r="E12601" s="2" t="s">
        <v>17</v>
      </c>
      <c r="F12601" s="2" t="s">
        <v>138</v>
      </c>
      <c r="G12601" s="2" t="s">
        <v>138</v>
      </c>
      <c r="H12601" s="2" t="s">
        <v>8899</v>
      </c>
      <c r="I12601" s="2">
        <v>4617</v>
      </c>
      <c r="J12601" s="2">
        <v>4500</v>
      </c>
      <c r="K12601" s="2">
        <v>1032021621</v>
      </c>
      <c r="L12601" s="3">
        <v>45995</v>
      </c>
      <c r="M12601" s="3">
        <v>47058</v>
      </c>
      <c r="N12601" s="2" t="s">
        <v>8895</v>
      </c>
    </row>
    <row r="12602" spans="2:14" x14ac:dyDescent="0.25">
      <c r="B12602" s="2" t="s">
        <v>8897</v>
      </c>
      <c r="C12602" s="2" t="s">
        <v>8898</v>
      </c>
      <c r="D12602" s="2" t="s">
        <v>41</v>
      </c>
      <c r="E12602" s="2" t="s">
        <v>17</v>
      </c>
      <c r="F12602" s="2" t="s">
        <v>138</v>
      </c>
      <c r="G12602" s="2" t="s">
        <v>138</v>
      </c>
      <c r="H12602" s="2" t="s">
        <v>8899</v>
      </c>
      <c r="I12602" s="2">
        <v>4617</v>
      </c>
      <c r="J12602" s="2">
        <v>117</v>
      </c>
      <c r="K12602" s="2">
        <v>1032021621</v>
      </c>
      <c r="L12602" s="3">
        <v>44958</v>
      </c>
      <c r="M12602" s="3">
        <v>46661</v>
      </c>
      <c r="N12602" s="2" t="s">
        <v>8895</v>
      </c>
    </row>
    <row r="12603" spans="2:14" x14ac:dyDescent="0.25">
      <c r="B12603" s="2" t="s">
        <v>8897</v>
      </c>
      <c r="C12603" s="2" t="s">
        <v>8898</v>
      </c>
      <c r="D12603" s="2" t="s">
        <v>41</v>
      </c>
      <c r="E12603" s="2" t="s">
        <v>142</v>
      </c>
      <c r="F12603" s="2" t="s">
        <v>138</v>
      </c>
      <c r="G12603" s="2" t="s">
        <v>138</v>
      </c>
      <c r="H12603" s="2" t="s">
        <v>8899</v>
      </c>
      <c r="I12603" s="2">
        <v>4617</v>
      </c>
      <c r="J12603" s="2">
        <v>0</v>
      </c>
      <c r="K12603" s="2">
        <v>1032021621</v>
      </c>
      <c r="L12603" s="3">
        <v>45995</v>
      </c>
      <c r="M12603" s="3">
        <v>47058</v>
      </c>
      <c r="N12603" s="2" t="s">
        <v>8895</v>
      </c>
    </row>
    <row r="12604" spans="2:14" x14ac:dyDescent="0.25">
      <c r="B12604" s="2" t="s">
        <v>8900</v>
      </c>
      <c r="C12604" s="2" t="s">
        <v>8901</v>
      </c>
      <c r="D12604" s="2" t="s">
        <v>16</v>
      </c>
      <c r="E12604" s="2" t="s">
        <v>17</v>
      </c>
      <c r="F12604" s="2" t="s">
        <v>18</v>
      </c>
      <c r="G12604" s="2" t="s">
        <v>90</v>
      </c>
      <c r="H12604" s="2" t="s">
        <v>8891</v>
      </c>
      <c r="I12604" s="2">
        <v>0</v>
      </c>
      <c r="J12604" s="2">
        <v>0</v>
      </c>
      <c r="K12604" s="2">
        <v>48051614</v>
      </c>
      <c r="L12604" s="3">
        <v>44958</v>
      </c>
      <c r="M12604" s="3">
        <v>47239</v>
      </c>
      <c r="N12604" s="2" t="s">
        <v>2493</v>
      </c>
    </row>
    <row r="12605" spans="2:14" x14ac:dyDescent="0.25">
      <c r="B12605" s="2" t="s">
        <v>8900</v>
      </c>
      <c r="C12605" s="2" t="s">
        <v>8901</v>
      </c>
      <c r="D12605" s="2" t="s">
        <v>16</v>
      </c>
      <c r="E12605" s="2" t="s">
        <v>17</v>
      </c>
      <c r="F12605" s="2" t="s">
        <v>18</v>
      </c>
      <c r="G12605" s="2" t="s">
        <v>90</v>
      </c>
      <c r="H12605" s="2" t="s">
        <v>8891</v>
      </c>
      <c r="I12605" s="2">
        <v>0</v>
      </c>
      <c r="J12605" s="2">
        <v>0</v>
      </c>
      <c r="K12605" s="2">
        <v>48062014</v>
      </c>
      <c r="L12605" s="3">
        <v>44958</v>
      </c>
      <c r="M12605" s="3">
        <v>47270</v>
      </c>
      <c r="N12605" s="2" t="s">
        <v>2493</v>
      </c>
    </row>
    <row r="12606" spans="2:14" x14ac:dyDescent="0.25">
      <c r="B12606" s="2" t="s">
        <v>8900</v>
      </c>
      <c r="C12606" s="2" t="s">
        <v>8901</v>
      </c>
      <c r="D12606" s="2" t="s">
        <v>16</v>
      </c>
      <c r="E12606" s="2" t="s">
        <v>17</v>
      </c>
      <c r="F12606" s="2" t="s">
        <v>18</v>
      </c>
      <c r="G12606" s="2" t="s">
        <v>90</v>
      </c>
      <c r="H12606" s="2" t="s">
        <v>8891</v>
      </c>
      <c r="I12606" s="2">
        <v>0</v>
      </c>
      <c r="J12606" s="2">
        <v>0</v>
      </c>
      <c r="K12606" s="2">
        <v>48062114</v>
      </c>
      <c r="L12606" s="3">
        <v>44958</v>
      </c>
      <c r="M12606" s="3">
        <v>47270</v>
      </c>
      <c r="N12606" s="2" t="s">
        <v>2493</v>
      </c>
    </row>
    <row r="12607" spans="2:14" x14ac:dyDescent="0.25">
      <c r="B12607" s="2" t="s">
        <v>8900</v>
      </c>
      <c r="C12607" s="2" t="s">
        <v>8901</v>
      </c>
      <c r="D12607" s="2" t="s">
        <v>16</v>
      </c>
      <c r="E12607" s="2" t="s">
        <v>17</v>
      </c>
      <c r="F12607" s="2" t="s">
        <v>18</v>
      </c>
      <c r="G12607" s="2" t="s">
        <v>90</v>
      </c>
      <c r="H12607" s="2" t="s">
        <v>8891</v>
      </c>
      <c r="I12607" s="2">
        <v>0</v>
      </c>
      <c r="J12607" s="2">
        <v>0</v>
      </c>
      <c r="K12607" s="2">
        <v>48072414</v>
      </c>
      <c r="L12607" s="3">
        <v>44958</v>
      </c>
      <c r="M12607" s="3">
        <v>47300</v>
      </c>
      <c r="N12607" s="2" t="s">
        <v>2493</v>
      </c>
    </row>
    <row r="12608" spans="2:14" x14ac:dyDescent="0.25">
      <c r="B12608" s="2" t="s">
        <v>8900</v>
      </c>
      <c r="C12608" s="2" t="s">
        <v>8901</v>
      </c>
      <c r="D12608" s="2" t="s">
        <v>16</v>
      </c>
      <c r="E12608" s="2" t="s">
        <v>17</v>
      </c>
      <c r="F12608" s="2" t="s">
        <v>18</v>
      </c>
      <c r="G12608" s="2" t="s">
        <v>90</v>
      </c>
      <c r="H12608" s="2" t="s">
        <v>8891</v>
      </c>
      <c r="I12608" s="2">
        <v>0</v>
      </c>
      <c r="J12608" s="2">
        <v>0</v>
      </c>
      <c r="K12608" s="2">
        <v>48103114</v>
      </c>
      <c r="L12608" s="3">
        <v>44958</v>
      </c>
      <c r="M12608" s="3">
        <v>47392</v>
      </c>
      <c r="N12608" s="2" t="s">
        <v>2493</v>
      </c>
    </row>
    <row r="12609" spans="2:14" x14ac:dyDescent="0.25">
      <c r="B12609" s="2" t="s">
        <v>8902</v>
      </c>
      <c r="C12609" s="2" t="s">
        <v>8903</v>
      </c>
      <c r="D12609" s="2" t="s">
        <v>41</v>
      </c>
      <c r="E12609" s="2" t="s">
        <v>17</v>
      </c>
      <c r="F12609" s="2" t="s">
        <v>18</v>
      </c>
      <c r="G12609" s="2" t="s">
        <v>90</v>
      </c>
      <c r="H12609" s="2" t="s">
        <v>8904</v>
      </c>
      <c r="I12609" s="2">
        <v>0</v>
      </c>
      <c r="J12609" s="2">
        <v>0</v>
      </c>
      <c r="K12609" s="2" t="s">
        <v>8905</v>
      </c>
      <c r="L12609" s="3">
        <v>45941</v>
      </c>
      <c r="M12609" s="3">
        <v>46082</v>
      </c>
      <c r="N12609" s="2" t="s">
        <v>1586</v>
      </c>
    </row>
    <row r="12610" spans="2:14" x14ac:dyDescent="0.25">
      <c r="B12610" s="2" t="s">
        <v>8906</v>
      </c>
      <c r="C12610" s="2" t="s">
        <v>8907</v>
      </c>
      <c r="D12610" s="2" t="s">
        <v>41</v>
      </c>
      <c r="E12610" s="2" t="s">
        <v>75</v>
      </c>
      <c r="F12610" s="2" t="s">
        <v>18</v>
      </c>
      <c r="G12610" s="2" t="s">
        <v>19</v>
      </c>
      <c r="H12610" s="2" t="s">
        <v>8908</v>
      </c>
      <c r="I12610" s="2">
        <v>1144</v>
      </c>
      <c r="J12610" s="2">
        <v>1144</v>
      </c>
      <c r="K12610" s="2" t="s">
        <v>8909</v>
      </c>
      <c r="L12610" s="3">
        <v>44958</v>
      </c>
      <c r="M12610" s="3">
        <v>46143</v>
      </c>
      <c r="N12610" s="2" t="s">
        <v>92</v>
      </c>
    </row>
    <row r="12611" spans="2:14" x14ac:dyDescent="0.25">
      <c r="B12611" s="2" t="s">
        <v>8906</v>
      </c>
      <c r="C12611" s="2" t="s">
        <v>8907</v>
      </c>
      <c r="D12611" s="2" t="s">
        <v>41</v>
      </c>
      <c r="E12611" s="2" t="s">
        <v>17</v>
      </c>
      <c r="F12611" s="2" t="s">
        <v>18</v>
      </c>
      <c r="G12611" s="2" t="s">
        <v>19</v>
      </c>
      <c r="H12611" s="2" t="s">
        <v>8908</v>
      </c>
      <c r="I12611" s="2">
        <v>1144</v>
      </c>
      <c r="J12611" s="2">
        <v>0</v>
      </c>
      <c r="K12611" s="2" t="s">
        <v>8910</v>
      </c>
      <c r="L12611" s="3">
        <v>44958</v>
      </c>
      <c r="M12611" s="3">
        <v>45901</v>
      </c>
      <c r="N12611" s="2" t="s">
        <v>92</v>
      </c>
    </row>
    <row r="12612" spans="2:14" x14ac:dyDescent="0.25">
      <c r="B12612" s="2" t="s">
        <v>8906</v>
      </c>
      <c r="C12612" s="2" t="s">
        <v>8907</v>
      </c>
      <c r="D12612" s="2" t="s">
        <v>41</v>
      </c>
      <c r="E12612" s="2" t="s">
        <v>17</v>
      </c>
      <c r="F12612" s="2" t="s">
        <v>18</v>
      </c>
      <c r="G12612" s="2" t="s">
        <v>19</v>
      </c>
      <c r="H12612" s="2" t="s">
        <v>8908</v>
      </c>
      <c r="I12612" s="2">
        <v>1144</v>
      </c>
      <c r="J12612" s="2">
        <v>0</v>
      </c>
      <c r="K12612" s="2" t="s">
        <v>8911</v>
      </c>
      <c r="L12612" s="3">
        <v>44958</v>
      </c>
      <c r="M12612" s="3">
        <v>45901</v>
      </c>
      <c r="N12612" s="2" t="s">
        <v>92</v>
      </c>
    </row>
    <row r="12613" spans="2:14" x14ac:dyDescent="0.25">
      <c r="B12613" s="2" t="s">
        <v>8906</v>
      </c>
      <c r="C12613" s="2" t="s">
        <v>8907</v>
      </c>
      <c r="D12613" s="2" t="s">
        <v>41</v>
      </c>
      <c r="E12613" s="2" t="s">
        <v>17</v>
      </c>
      <c r="F12613" s="2" t="s">
        <v>18</v>
      </c>
      <c r="G12613" s="2" t="s">
        <v>19</v>
      </c>
      <c r="H12613" s="2" t="s">
        <v>8908</v>
      </c>
      <c r="I12613" s="2">
        <v>1144</v>
      </c>
      <c r="J12613" s="2">
        <v>0</v>
      </c>
      <c r="K12613" s="2" t="s">
        <v>8912</v>
      </c>
      <c r="L12613" s="3">
        <v>44958</v>
      </c>
      <c r="M12613" s="3">
        <v>46143</v>
      </c>
      <c r="N12613" s="2" t="s">
        <v>92</v>
      </c>
    </row>
    <row r="12614" spans="2:14" x14ac:dyDescent="0.25">
      <c r="B12614" s="2" t="s">
        <v>8906</v>
      </c>
      <c r="C12614" s="2" t="s">
        <v>8907</v>
      </c>
      <c r="D12614" s="2" t="s">
        <v>41</v>
      </c>
      <c r="E12614" s="2" t="s">
        <v>17</v>
      </c>
      <c r="F12614" s="2" t="s">
        <v>18</v>
      </c>
      <c r="G12614" s="2" t="s">
        <v>19</v>
      </c>
      <c r="H12614" s="2" t="s">
        <v>8908</v>
      </c>
      <c r="I12614" s="2">
        <v>1144</v>
      </c>
      <c r="J12614" s="2">
        <v>0</v>
      </c>
      <c r="K12614" s="2" t="s">
        <v>8909</v>
      </c>
      <c r="L12614" s="3">
        <v>44958</v>
      </c>
      <c r="M12614" s="3">
        <v>46143</v>
      </c>
      <c r="N12614" s="2" t="s">
        <v>92</v>
      </c>
    </row>
    <row r="12615" spans="2:14" x14ac:dyDescent="0.25">
      <c r="B12615" s="2" t="s">
        <v>8906</v>
      </c>
      <c r="C12615" s="2" t="s">
        <v>8907</v>
      </c>
      <c r="D12615" s="2" t="s">
        <v>41</v>
      </c>
      <c r="E12615" s="2" t="s">
        <v>142</v>
      </c>
      <c r="F12615" s="2" t="s">
        <v>18</v>
      </c>
      <c r="G12615" s="2" t="s">
        <v>19</v>
      </c>
      <c r="H12615" s="2" t="s">
        <v>8908</v>
      </c>
      <c r="I12615" s="2">
        <v>1144</v>
      </c>
      <c r="J12615" s="2">
        <v>0</v>
      </c>
      <c r="K12615" s="2" t="s">
        <v>8909</v>
      </c>
      <c r="L12615" s="3">
        <v>44958</v>
      </c>
      <c r="M12615" s="3">
        <v>46143</v>
      </c>
      <c r="N12615" s="2" t="s">
        <v>92</v>
      </c>
    </row>
    <row r="12616" spans="2:14" x14ac:dyDescent="0.25">
      <c r="B12616" s="2" t="s">
        <v>8913</v>
      </c>
      <c r="C12616" s="2" t="s">
        <v>8914</v>
      </c>
      <c r="D12616" s="2" t="s">
        <v>41</v>
      </c>
      <c r="E12616" s="2" t="s">
        <v>17</v>
      </c>
      <c r="F12616" s="2" t="s">
        <v>18</v>
      </c>
      <c r="G12616" s="2" t="s">
        <v>19</v>
      </c>
      <c r="H12616" s="2" t="s">
        <v>8908</v>
      </c>
      <c r="I12616" s="2">
        <v>0</v>
      </c>
      <c r="J12616" s="2">
        <v>0</v>
      </c>
      <c r="K12616" s="2" t="s">
        <v>8909</v>
      </c>
      <c r="L12616" s="3">
        <v>44958</v>
      </c>
      <c r="M12616" s="3">
        <v>46143</v>
      </c>
      <c r="N12616" s="2" t="s">
        <v>92</v>
      </c>
    </row>
    <row r="12617" spans="2:14" x14ac:dyDescent="0.25">
      <c r="B12617" s="2" t="s">
        <v>8913</v>
      </c>
      <c r="C12617" s="2" t="s">
        <v>8914</v>
      </c>
      <c r="D12617" s="2" t="s">
        <v>41</v>
      </c>
      <c r="E12617" s="2" t="s">
        <v>17</v>
      </c>
      <c r="F12617" s="2" t="s">
        <v>18</v>
      </c>
      <c r="G12617" s="2" t="s">
        <v>19</v>
      </c>
      <c r="H12617" s="2" t="s">
        <v>8908</v>
      </c>
      <c r="I12617" s="2">
        <v>0</v>
      </c>
      <c r="J12617" s="2">
        <v>0</v>
      </c>
      <c r="K12617" s="2" t="s">
        <v>8915</v>
      </c>
      <c r="L12617" s="3">
        <v>44958</v>
      </c>
      <c r="M12617" s="3">
        <v>46143</v>
      </c>
      <c r="N12617" s="2" t="s">
        <v>92</v>
      </c>
    </row>
    <row r="12618" spans="2:14" x14ac:dyDescent="0.25">
      <c r="B12618" s="2" t="s">
        <v>8913</v>
      </c>
      <c r="C12618" s="2" t="s">
        <v>8914</v>
      </c>
      <c r="D12618" s="2" t="s">
        <v>41</v>
      </c>
      <c r="E12618" s="2" t="s">
        <v>17</v>
      </c>
      <c r="F12618" s="2" t="s">
        <v>18</v>
      </c>
      <c r="G12618" s="2" t="s">
        <v>19</v>
      </c>
      <c r="H12618" s="2" t="s">
        <v>8908</v>
      </c>
      <c r="I12618" s="2">
        <v>0</v>
      </c>
      <c r="J12618" s="2">
        <v>0</v>
      </c>
      <c r="K12618" s="2" t="s">
        <v>8916</v>
      </c>
      <c r="L12618" s="3">
        <v>44958</v>
      </c>
      <c r="M12618" s="3">
        <v>46143</v>
      </c>
      <c r="N12618" s="2" t="s">
        <v>92</v>
      </c>
    </row>
    <row r="12619" spans="2:14" x14ac:dyDescent="0.25">
      <c r="B12619" s="2" t="s">
        <v>8913</v>
      </c>
      <c r="C12619" s="2" t="s">
        <v>8914</v>
      </c>
      <c r="D12619" s="2" t="s">
        <v>41</v>
      </c>
      <c r="E12619" s="2" t="s">
        <v>17</v>
      </c>
      <c r="F12619" s="2" t="s">
        <v>18</v>
      </c>
      <c r="G12619" s="2" t="s">
        <v>19</v>
      </c>
      <c r="H12619" s="2" t="s">
        <v>8908</v>
      </c>
      <c r="I12619" s="2">
        <v>0</v>
      </c>
      <c r="J12619" s="2">
        <v>0</v>
      </c>
      <c r="K12619" s="2" t="s">
        <v>8917</v>
      </c>
      <c r="L12619" s="3">
        <v>44958</v>
      </c>
      <c r="M12619" s="3">
        <v>46296</v>
      </c>
      <c r="N12619" s="2" t="s">
        <v>92</v>
      </c>
    </row>
    <row r="12620" spans="2:14" x14ac:dyDescent="0.25">
      <c r="B12620" s="2" t="s">
        <v>8913</v>
      </c>
      <c r="C12620" s="2" t="s">
        <v>8914</v>
      </c>
      <c r="D12620" s="2" t="s">
        <v>41</v>
      </c>
      <c r="E12620" s="2" t="s">
        <v>142</v>
      </c>
      <c r="F12620" s="2" t="s">
        <v>18</v>
      </c>
      <c r="G12620" s="2" t="s">
        <v>19</v>
      </c>
      <c r="H12620" s="2" t="s">
        <v>8908</v>
      </c>
      <c r="I12620" s="2">
        <v>0</v>
      </c>
      <c r="J12620" s="2">
        <v>0</v>
      </c>
      <c r="K12620" s="2" t="s">
        <v>8917</v>
      </c>
      <c r="L12620" s="3">
        <v>44958</v>
      </c>
      <c r="M12620" s="3">
        <v>46296</v>
      </c>
      <c r="N12620" s="2" t="s">
        <v>92</v>
      </c>
    </row>
    <row r="12621" spans="2:14" x14ac:dyDescent="0.25">
      <c r="B12621" s="2" t="s">
        <v>8918</v>
      </c>
      <c r="C12621" s="2" t="s">
        <v>8919</v>
      </c>
      <c r="D12621" s="2" t="s">
        <v>16</v>
      </c>
      <c r="E12621" s="2" t="s">
        <v>17</v>
      </c>
      <c r="F12621" s="2" t="s">
        <v>18</v>
      </c>
      <c r="G12621" s="2" t="s">
        <v>19</v>
      </c>
      <c r="H12621" s="2" t="s">
        <v>1290</v>
      </c>
      <c r="I12621" s="2">
        <v>0</v>
      </c>
      <c r="J12621" s="2">
        <v>0</v>
      </c>
      <c r="K12621" s="2">
        <v>20230504</v>
      </c>
      <c r="L12621" s="3">
        <v>44958</v>
      </c>
      <c r="M12621" s="3">
        <v>46874</v>
      </c>
      <c r="N12621" s="2" t="s">
        <v>121</v>
      </c>
    </row>
    <row r="12622" spans="2:14" x14ac:dyDescent="0.25">
      <c r="B12622" s="2" t="s">
        <v>8918</v>
      </c>
      <c r="C12622" s="2" t="s">
        <v>8919</v>
      </c>
      <c r="D12622" s="2" t="s">
        <v>16</v>
      </c>
      <c r="E12622" s="2" t="s">
        <v>17</v>
      </c>
      <c r="F12622" s="2" t="s">
        <v>18</v>
      </c>
      <c r="G12622" s="2" t="s">
        <v>19</v>
      </c>
      <c r="H12622" s="2" t="s">
        <v>1290</v>
      </c>
      <c r="I12622" s="2">
        <v>0</v>
      </c>
      <c r="J12622" s="2">
        <v>0</v>
      </c>
      <c r="K12622" s="2">
        <v>2023111605</v>
      </c>
      <c r="L12622" s="3">
        <v>44958</v>
      </c>
      <c r="M12622" s="3">
        <v>47058</v>
      </c>
      <c r="N12622" s="2" t="s">
        <v>121</v>
      </c>
    </row>
    <row r="12623" spans="2:14" x14ac:dyDescent="0.25">
      <c r="B12623" s="2" t="s">
        <v>8920</v>
      </c>
      <c r="C12623" s="2" t="s">
        <v>8921</v>
      </c>
      <c r="D12623" s="2" t="s">
        <v>16</v>
      </c>
      <c r="E12623" s="2" t="s">
        <v>17</v>
      </c>
      <c r="F12623" s="2" t="s">
        <v>18</v>
      </c>
      <c r="G12623" s="2" t="s">
        <v>175</v>
      </c>
      <c r="H12623" s="2" t="s">
        <v>8922</v>
      </c>
      <c r="I12623" s="2">
        <v>0</v>
      </c>
      <c r="J12623" s="2">
        <v>0</v>
      </c>
      <c r="K12623" s="4">
        <v>106000000000</v>
      </c>
      <c r="L12623" s="3">
        <v>44958</v>
      </c>
      <c r="M12623" s="3">
        <v>47423</v>
      </c>
      <c r="N12623" s="2" t="s">
        <v>395</v>
      </c>
    </row>
    <row r="12624" spans="2:14" x14ac:dyDescent="0.25">
      <c r="B12624" s="2" t="s">
        <v>8920</v>
      </c>
      <c r="C12624" s="2" t="s">
        <v>8921</v>
      </c>
      <c r="D12624" s="2" t="s">
        <v>16</v>
      </c>
      <c r="E12624" s="2" t="s">
        <v>17</v>
      </c>
      <c r="F12624" s="2" t="s">
        <v>18</v>
      </c>
      <c r="G12624" s="2" t="s">
        <v>175</v>
      </c>
      <c r="H12624" s="2" t="s">
        <v>8922</v>
      </c>
      <c r="I12624" s="2">
        <v>0</v>
      </c>
      <c r="J12624" s="2">
        <v>0</v>
      </c>
      <c r="K12624" s="2">
        <v>106250435029</v>
      </c>
      <c r="L12624" s="3">
        <v>45796</v>
      </c>
      <c r="M12624" s="3">
        <v>47574</v>
      </c>
      <c r="N12624" s="2" t="s">
        <v>395</v>
      </c>
    </row>
    <row r="12625" spans="2:14" x14ac:dyDescent="0.25">
      <c r="B12625" s="2" t="s">
        <v>8920</v>
      </c>
      <c r="C12625" s="2" t="s">
        <v>8921</v>
      </c>
      <c r="D12625" s="2" t="s">
        <v>16</v>
      </c>
      <c r="E12625" s="2" t="s">
        <v>17</v>
      </c>
      <c r="F12625" s="2" t="s">
        <v>18</v>
      </c>
      <c r="G12625" s="2" t="s">
        <v>175</v>
      </c>
      <c r="H12625" s="2" t="s">
        <v>8922</v>
      </c>
      <c r="I12625" s="2">
        <v>0</v>
      </c>
      <c r="J12625" s="2">
        <v>0</v>
      </c>
      <c r="K12625" s="2">
        <v>106250435029</v>
      </c>
      <c r="L12625" s="3">
        <v>45811</v>
      </c>
      <c r="M12625" s="3">
        <v>47604</v>
      </c>
      <c r="N12625" s="2" t="s">
        <v>395</v>
      </c>
    </row>
    <row r="12626" spans="2:14" x14ac:dyDescent="0.25">
      <c r="B12626" s="2" t="s">
        <v>8920</v>
      </c>
      <c r="C12626" s="2" t="s">
        <v>8921</v>
      </c>
      <c r="D12626" s="2" t="s">
        <v>16</v>
      </c>
      <c r="E12626" s="2" t="s">
        <v>17</v>
      </c>
      <c r="F12626" s="2" t="s">
        <v>18</v>
      </c>
      <c r="G12626" s="2" t="s">
        <v>175</v>
      </c>
      <c r="H12626" s="2" t="s">
        <v>8922</v>
      </c>
      <c r="I12626" s="2">
        <v>0</v>
      </c>
      <c r="J12626" s="2">
        <v>0</v>
      </c>
      <c r="K12626" s="2">
        <v>241235162</v>
      </c>
      <c r="L12626" s="3">
        <v>45667</v>
      </c>
      <c r="M12626" s="3">
        <v>47453</v>
      </c>
      <c r="N12626" s="2" t="s">
        <v>395</v>
      </c>
    </row>
    <row r="12627" spans="2:14" x14ac:dyDescent="0.25">
      <c r="B12627" s="2" t="s">
        <v>8920</v>
      </c>
      <c r="C12627" s="2" t="s">
        <v>8921</v>
      </c>
      <c r="D12627" s="2" t="s">
        <v>16</v>
      </c>
      <c r="E12627" s="2" t="s">
        <v>17</v>
      </c>
      <c r="F12627" s="2" t="s">
        <v>18</v>
      </c>
      <c r="G12627" s="2" t="s">
        <v>175</v>
      </c>
      <c r="H12627" s="2" t="s">
        <v>8922</v>
      </c>
      <c r="I12627" s="2">
        <v>0</v>
      </c>
      <c r="J12627" s="2">
        <v>0</v>
      </c>
      <c r="K12627" s="2">
        <v>5162</v>
      </c>
      <c r="L12627" s="3">
        <v>45680</v>
      </c>
      <c r="M12627" s="3">
        <v>47453</v>
      </c>
      <c r="N12627" s="2" t="s">
        <v>395</v>
      </c>
    </row>
    <row r="12628" spans="2:14" x14ac:dyDescent="0.25">
      <c r="B12628" s="2" t="s">
        <v>8923</v>
      </c>
      <c r="C12628" s="2" t="s">
        <v>8924</v>
      </c>
      <c r="D12628" s="2" t="s">
        <v>379</v>
      </c>
      <c r="E12628" s="2" t="s">
        <v>17</v>
      </c>
      <c r="F12628" s="2" t="s">
        <v>18</v>
      </c>
      <c r="G12628" s="2" t="s">
        <v>175</v>
      </c>
      <c r="H12628" s="2" t="s">
        <v>8922</v>
      </c>
      <c r="I12628" s="2">
        <v>23</v>
      </c>
      <c r="J12628" s="2">
        <v>23</v>
      </c>
      <c r="K12628" s="2">
        <v>5161</v>
      </c>
      <c r="L12628" s="3">
        <v>45680</v>
      </c>
      <c r="M12628" s="3">
        <v>47453</v>
      </c>
      <c r="N12628" s="2" t="s">
        <v>395</v>
      </c>
    </row>
    <row r="12629" spans="2:14" x14ac:dyDescent="0.25">
      <c r="B12629" s="2" t="s">
        <v>8925</v>
      </c>
      <c r="C12629" s="2" t="s">
        <v>8926</v>
      </c>
      <c r="D12629" s="2" t="s">
        <v>16</v>
      </c>
      <c r="E12629" s="2" t="s">
        <v>17</v>
      </c>
      <c r="F12629" s="2" t="s">
        <v>18</v>
      </c>
      <c r="G12629" s="2" t="s">
        <v>19</v>
      </c>
      <c r="H12629" s="2" t="s">
        <v>1290</v>
      </c>
      <c r="I12629" s="2">
        <v>1342</v>
      </c>
      <c r="J12629" s="2">
        <v>1342</v>
      </c>
      <c r="K12629" s="2" t="s">
        <v>8927</v>
      </c>
      <c r="L12629" s="3">
        <v>46155</v>
      </c>
      <c r="M12629" s="3">
        <v>47543</v>
      </c>
      <c r="N12629" s="2" t="s">
        <v>121</v>
      </c>
    </row>
    <row r="12630" spans="2:14" x14ac:dyDescent="0.25">
      <c r="B12630" s="2" t="s">
        <v>8925</v>
      </c>
      <c r="C12630" s="2" t="s">
        <v>8926</v>
      </c>
      <c r="D12630" s="2" t="s">
        <v>16</v>
      </c>
      <c r="E12630" s="2" t="s">
        <v>17</v>
      </c>
      <c r="F12630" s="2" t="s">
        <v>18</v>
      </c>
      <c r="G12630" s="2" t="s">
        <v>19</v>
      </c>
      <c r="H12630" s="2" t="s">
        <v>1290</v>
      </c>
      <c r="I12630" s="2">
        <v>1342</v>
      </c>
      <c r="J12630" s="2">
        <v>0</v>
      </c>
      <c r="K12630" s="2" t="s">
        <v>8928</v>
      </c>
      <c r="L12630" s="3">
        <v>46086</v>
      </c>
      <c r="M12630" s="3">
        <v>47696</v>
      </c>
      <c r="N12630" s="2" t="s">
        <v>121</v>
      </c>
    </row>
    <row r="12631" spans="2:14" x14ac:dyDescent="0.25">
      <c r="B12631" s="2" t="s">
        <v>8925</v>
      </c>
      <c r="C12631" s="2" t="s">
        <v>8926</v>
      </c>
      <c r="D12631" s="2" t="s">
        <v>16</v>
      </c>
      <c r="E12631" s="2" t="s">
        <v>17</v>
      </c>
      <c r="F12631" s="2" t="s">
        <v>18</v>
      </c>
      <c r="G12631" s="2" t="s">
        <v>19</v>
      </c>
      <c r="H12631" s="2" t="s">
        <v>1290</v>
      </c>
      <c r="I12631" s="2">
        <v>1342</v>
      </c>
      <c r="J12631" s="2">
        <v>0</v>
      </c>
      <c r="K12631" s="2" t="s">
        <v>8929</v>
      </c>
      <c r="L12631" s="3">
        <v>45721</v>
      </c>
      <c r="M12631" s="3">
        <v>47515</v>
      </c>
      <c r="N12631" s="2" t="s">
        <v>121</v>
      </c>
    </row>
    <row r="12632" spans="2:14" x14ac:dyDescent="0.25">
      <c r="B12632" s="2" t="s">
        <v>8925</v>
      </c>
      <c r="C12632" s="2" t="s">
        <v>8926</v>
      </c>
      <c r="D12632" s="2" t="s">
        <v>16</v>
      </c>
      <c r="E12632" s="2" t="s">
        <v>181</v>
      </c>
      <c r="F12632" s="2" t="s">
        <v>18</v>
      </c>
      <c r="G12632" s="2" t="s">
        <v>19</v>
      </c>
      <c r="H12632" s="2" t="s">
        <v>1290</v>
      </c>
      <c r="I12632" s="2">
        <v>1342</v>
      </c>
      <c r="J12632" s="2">
        <v>0</v>
      </c>
      <c r="K12632" s="2" t="s">
        <v>8929</v>
      </c>
      <c r="L12632" s="3">
        <v>45721</v>
      </c>
      <c r="M12632" s="3">
        <v>47515</v>
      </c>
      <c r="N12632" s="2" t="s">
        <v>121</v>
      </c>
    </row>
    <row r="12633" spans="2:14" x14ac:dyDescent="0.25">
      <c r="B12633" s="2" t="s">
        <v>8930</v>
      </c>
      <c r="C12633" s="2" t="s">
        <v>8931</v>
      </c>
      <c r="D12633" s="2" t="s">
        <v>16</v>
      </c>
      <c r="E12633" s="2" t="s">
        <v>17</v>
      </c>
      <c r="F12633" s="2" t="s">
        <v>18</v>
      </c>
      <c r="G12633" s="2" t="s">
        <v>19</v>
      </c>
      <c r="H12633" s="2" t="s">
        <v>8932</v>
      </c>
      <c r="I12633" s="2">
        <v>0</v>
      </c>
      <c r="J12633" s="2">
        <v>0</v>
      </c>
      <c r="K12633" s="2" t="s">
        <v>8933</v>
      </c>
      <c r="L12633" s="3">
        <v>45770</v>
      </c>
      <c r="M12633" s="3">
        <v>47515</v>
      </c>
      <c r="N12633" s="2" t="s">
        <v>1586</v>
      </c>
    </row>
    <row r="12634" spans="2:14" x14ac:dyDescent="0.25">
      <c r="B12634" s="2" t="s">
        <v>8930</v>
      </c>
      <c r="C12634" s="2" t="s">
        <v>8931</v>
      </c>
      <c r="D12634" s="2" t="s">
        <v>16</v>
      </c>
      <c r="E12634" s="2" t="s">
        <v>17</v>
      </c>
      <c r="F12634" s="2" t="s">
        <v>18</v>
      </c>
      <c r="G12634" s="2" t="s">
        <v>19</v>
      </c>
      <c r="H12634" s="2" t="s">
        <v>8932</v>
      </c>
      <c r="I12634" s="2">
        <v>0</v>
      </c>
      <c r="J12634" s="2">
        <v>0</v>
      </c>
      <c r="K12634" s="2" t="s">
        <v>8934</v>
      </c>
      <c r="L12634" s="3">
        <v>45770</v>
      </c>
      <c r="M12634" s="3">
        <v>47543</v>
      </c>
      <c r="N12634" s="2" t="s">
        <v>1586</v>
      </c>
    </row>
    <row r="12635" spans="2:14" x14ac:dyDescent="0.25">
      <c r="B12635" s="2" t="s">
        <v>8930</v>
      </c>
      <c r="C12635" s="2" t="s">
        <v>8931</v>
      </c>
      <c r="D12635" s="2" t="s">
        <v>16</v>
      </c>
      <c r="E12635" s="2" t="s">
        <v>17</v>
      </c>
      <c r="F12635" s="2" t="s">
        <v>18</v>
      </c>
      <c r="G12635" s="2" t="s">
        <v>19</v>
      </c>
      <c r="H12635" s="2" t="s">
        <v>8932</v>
      </c>
      <c r="I12635" s="2">
        <v>0</v>
      </c>
      <c r="J12635" s="2">
        <v>0</v>
      </c>
      <c r="K12635" s="2" t="s">
        <v>8935</v>
      </c>
      <c r="L12635" s="3">
        <v>44958</v>
      </c>
      <c r="M12635" s="3">
        <v>47392</v>
      </c>
      <c r="N12635" s="2" t="s">
        <v>1586</v>
      </c>
    </row>
    <row r="12636" spans="2:14" x14ac:dyDescent="0.25">
      <c r="B12636" s="2" t="s">
        <v>8930</v>
      </c>
      <c r="C12636" s="2" t="s">
        <v>8931</v>
      </c>
      <c r="D12636" s="2" t="s">
        <v>16</v>
      </c>
      <c r="E12636" s="2" t="s">
        <v>17</v>
      </c>
      <c r="F12636" s="2" t="s">
        <v>18</v>
      </c>
      <c r="G12636" s="2" t="s">
        <v>19</v>
      </c>
      <c r="H12636" s="2" t="s">
        <v>8932</v>
      </c>
      <c r="I12636" s="2">
        <v>0</v>
      </c>
      <c r="J12636" s="2">
        <v>0</v>
      </c>
      <c r="K12636" s="2" t="s">
        <v>8936</v>
      </c>
      <c r="L12636" s="3">
        <v>45734</v>
      </c>
      <c r="M12636" s="3">
        <v>47515</v>
      </c>
      <c r="N12636" s="2" t="s">
        <v>1586</v>
      </c>
    </row>
    <row r="12637" spans="2:14" x14ac:dyDescent="0.25">
      <c r="B12637" s="2" t="s">
        <v>8930</v>
      </c>
      <c r="C12637" s="2" t="s">
        <v>8931</v>
      </c>
      <c r="D12637" s="2" t="s">
        <v>16</v>
      </c>
      <c r="E12637" s="2" t="s">
        <v>17</v>
      </c>
      <c r="F12637" s="2" t="s">
        <v>18</v>
      </c>
      <c r="G12637" s="2" t="s">
        <v>19</v>
      </c>
      <c r="H12637" s="2" t="s">
        <v>8932</v>
      </c>
      <c r="I12637" s="2">
        <v>0</v>
      </c>
      <c r="J12637" s="2">
        <v>0</v>
      </c>
      <c r="K12637" s="2" t="s">
        <v>8937</v>
      </c>
      <c r="L12637" s="3">
        <v>45792</v>
      </c>
      <c r="M12637" s="3">
        <v>47574</v>
      </c>
      <c r="N12637" s="2" t="s">
        <v>1586</v>
      </c>
    </row>
    <row r="12638" spans="2:14" x14ac:dyDescent="0.25">
      <c r="B12638" s="2" t="s">
        <v>8930</v>
      </c>
      <c r="C12638" s="2" t="s">
        <v>8931</v>
      </c>
      <c r="D12638" s="2" t="s">
        <v>16</v>
      </c>
      <c r="E12638" s="2" t="s">
        <v>17</v>
      </c>
      <c r="F12638" s="2" t="s">
        <v>18</v>
      </c>
      <c r="G12638" s="2" t="s">
        <v>19</v>
      </c>
      <c r="H12638" s="2" t="s">
        <v>8932</v>
      </c>
      <c r="I12638" s="2">
        <v>0</v>
      </c>
      <c r="J12638" s="2">
        <v>0</v>
      </c>
      <c r="K12638" s="2" t="s">
        <v>8938</v>
      </c>
      <c r="L12638" s="3">
        <v>45815</v>
      </c>
      <c r="M12638" s="3">
        <v>47635</v>
      </c>
      <c r="N12638" s="2" t="s">
        <v>1586</v>
      </c>
    </row>
    <row r="12639" spans="2:14" x14ac:dyDescent="0.25">
      <c r="B12639" s="2" t="s">
        <v>8930</v>
      </c>
      <c r="C12639" s="2" t="s">
        <v>8931</v>
      </c>
      <c r="D12639" s="2" t="s">
        <v>16</v>
      </c>
      <c r="E12639" s="2" t="s">
        <v>17</v>
      </c>
      <c r="F12639" s="2" t="s">
        <v>18</v>
      </c>
      <c r="G12639" s="2" t="s">
        <v>19</v>
      </c>
      <c r="H12639" s="2" t="s">
        <v>8932</v>
      </c>
      <c r="I12639" s="2">
        <v>0</v>
      </c>
      <c r="J12639" s="2">
        <v>0</v>
      </c>
      <c r="K12639" s="2" t="s">
        <v>8939</v>
      </c>
      <c r="L12639" s="3">
        <v>45990</v>
      </c>
      <c r="M12639" s="3">
        <v>47727</v>
      </c>
      <c r="N12639" s="2" t="s">
        <v>1586</v>
      </c>
    </row>
    <row r="12640" spans="2:14" x14ac:dyDescent="0.25">
      <c r="B12640" s="2" t="s">
        <v>8930</v>
      </c>
      <c r="C12640" s="2" t="s">
        <v>8931</v>
      </c>
      <c r="D12640" s="2" t="s">
        <v>16</v>
      </c>
      <c r="E12640" s="2" t="s">
        <v>17</v>
      </c>
      <c r="F12640" s="2" t="s">
        <v>18</v>
      </c>
      <c r="G12640" s="2" t="s">
        <v>19</v>
      </c>
      <c r="H12640" s="2" t="s">
        <v>8932</v>
      </c>
      <c r="I12640" s="2">
        <v>0</v>
      </c>
      <c r="J12640" s="2">
        <v>0</v>
      </c>
      <c r="K12640" s="2" t="s">
        <v>8939</v>
      </c>
      <c r="L12640" s="3">
        <v>45996</v>
      </c>
      <c r="M12640" s="3">
        <v>47665</v>
      </c>
      <c r="N12640" s="2" t="s">
        <v>1586</v>
      </c>
    </row>
    <row r="12641" spans="2:14" x14ac:dyDescent="0.25">
      <c r="B12641" s="2" t="s">
        <v>8930</v>
      </c>
      <c r="C12641" s="2" t="s">
        <v>8931</v>
      </c>
      <c r="D12641" s="2" t="s">
        <v>16</v>
      </c>
      <c r="E12641" s="2" t="s">
        <v>17</v>
      </c>
      <c r="F12641" s="2" t="s">
        <v>18</v>
      </c>
      <c r="G12641" s="2" t="s">
        <v>19</v>
      </c>
      <c r="H12641" s="2" t="s">
        <v>8932</v>
      </c>
      <c r="I12641" s="2">
        <v>0</v>
      </c>
      <c r="J12641" s="2">
        <v>0</v>
      </c>
      <c r="K12641" s="2" t="s">
        <v>8940</v>
      </c>
      <c r="L12641" s="3">
        <v>46074</v>
      </c>
      <c r="M12641" s="3">
        <v>47757</v>
      </c>
      <c r="N12641" s="2" t="s">
        <v>1586</v>
      </c>
    </row>
    <row r="12642" spans="2:14" x14ac:dyDescent="0.25">
      <c r="B12642" s="2" t="s">
        <v>8930</v>
      </c>
      <c r="C12642" s="2" t="s">
        <v>8931</v>
      </c>
      <c r="D12642" s="2" t="s">
        <v>16</v>
      </c>
      <c r="E12642" s="2" t="s">
        <v>17</v>
      </c>
      <c r="F12642" s="2" t="s">
        <v>18</v>
      </c>
      <c r="G12642" s="2" t="s">
        <v>19</v>
      </c>
      <c r="H12642" s="2" t="s">
        <v>8932</v>
      </c>
      <c r="I12642" s="2">
        <v>0</v>
      </c>
      <c r="J12642" s="2">
        <v>0</v>
      </c>
      <c r="K12642" s="2" t="s">
        <v>8941</v>
      </c>
      <c r="L12642" s="3">
        <v>46074</v>
      </c>
      <c r="M12642" s="3">
        <v>47818</v>
      </c>
      <c r="N12642" s="2" t="s">
        <v>1586</v>
      </c>
    </row>
    <row r="12643" spans="2:14" x14ac:dyDescent="0.25">
      <c r="B12643" s="2" t="s">
        <v>8942</v>
      </c>
      <c r="C12643" s="2" t="s">
        <v>8943</v>
      </c>
      <c r="D12643" s="2" t="s">
        <v>16</v>
      </c>
      <c r="E12643" s="2" t="s">
        <v>17</v>
      </c>
      <c r="F12643" s="2" t="s">
        <v>18</v>
      </c>
      <c r="G12643" s="2" t="s">
        <v>19</v>
      </c>
      <c r="H12643" s="2" t="s">
        <v>8932</v>
      </c>
      <c r="I12643" s="2">
        <v>0</v>
      </c>
      <c r="J12643" s="2">
        <v>0</v>
      </c>
      <c r="K12643" s="2" t="s">
        <v>8944</v>
      </c>
      <c r="L12643" s="3">
        <v>44958</v>
      </c>
      <c r="M12643" s="3">
        <v>47453</v>
      </c>
      <c r="N12643" s="2" t="s">
        <v>1586</v>
      </c>
    </row>
    <row r="12644" spans="2:14" x14ac:dyDescent="0.25">
      <c r="B12644" s="2" t="s">
        <v>8942</v>
      </c>
      <c r="C12644" s="2" t="s">
        <v>8943</v>
      </c>
      <c r="D12644" s="2" t="s">
        <v>16</v>
      </c>
      <c r="E12644" s="2" t="s">
        <v>17</v>
      </c>
      <c r="F12644" s="2" t="s">
        <v>18</v>
      </c>
      <c r="G12644" s="2" t="s">
        <v>19</v>
      </c>
      <c r="H12644" s="2" t="s">
        <v>8932</v>
      </c>
      <c r="I12644" s="2">
        <v>0</v>
      </c>
      <c r="J12644" s="2">
        <v>0</v>
      </c>
      <c r="K12644" s="2" t="s">
        <v>8936</v>
      </c>
      <c r="L12644" s="3">
        <v>45734</v>
      </c>
      <c r="M12644" s="3">
        <v>47515</v>
      </c>
      <c r="N12644" s="2" t="s">
        <v>1586</v>
      </c>
    </row>
    <row r="12645" spans="2:14" x14ac:dyDescent="0.25">
      <c r="B12645" s="2" t="s">
        <v>8942</v>
      </c>
      <c r="C12645" s="2" t="s">
        <v>8943</v>
      </c>
      <c r="D12645" s="2" t="s">
        <v>16</v>
      </c>
      <c r="E12645" s="2" t="s">
        <v>17</v>
      </c>
      <c r="F12645" s="2" t="s">
        <v>18</v>
      </c>
      <c r="G12645" s="2" t="s">
        <v>19</v>
      </c>
      <c r="H12645" s="2" t="s">
        <v>8932</v>
      </c>
      <c r="I12645" s="2">
        <v>0</v>
      </c>
      <c r="J12645" s="2">
        <v>0</v>
      </c>
      <c r="K12645" s="2" t="s">
        <v>8945</v>
      </c>
      <c r="L12645" s="3">
        <v>45764</v>
      </c>
      <c r="M12645" s="3">
        <v>47574</v>
      </c>
      <c r="N12645" s="2" t="s">
        <v>1586</v>
      </c>
    </row>
    <row r="12646" spans="2:14" x14ac:dyDescent="0.25">
      <c r="B12646" s="2" t="s">
        <v>8942</v>
      </c>
      <c r="C12646" s="2" t="s">
        <v>8943</v>
      </c>
      <c r="D12646" s="2" t="s">
        <v>16</v>
      </c>
      <c r="E12646" s="2" t="s">
        <v>17</v>
      </c>
      <c r="F12646" s="2" t="s">
        <v>18</v>
      </c>
      <c r="G12646" s="2" t="s">
        <v>19</v>
      </c>
      <c r="H12646" s="2" t="s">
        <v>8932</v>
      </c>
      <c r="I12646" s="2">
        <v>0</v>
      </c>
      <c r="J12646" s="2">
        <v>0</v>
      </c>
      <c r="K12646" s="2" t="s">
        <v>8946</v>
      </c>
      <c r="L12646" s="3">
        <v>45792</v>
      </c>
      <c r="M12646" s="3">
        <v>47574</v>
      </c>
      <c r="N12646" s="2" t="s">
        <v>1586</v>
      </c>
    </row>
    <row r="12647" spans="2:14" x14ac:dyDescent="0.25">
      <c r="B12647" s="2" t="s">
        <v>8942</v>
      </c>
      <c r="C12647" s="2" t="s">
        <v>8943</v>
      </c>
      <c r="D12647" s="2" t="s">
        <v>16</v>
      </c>
      <c r="E12647" s="2" t="s">
        <v>17</v>
      </c>
      <c r="F12647" s="2" t="s">
        <v>18</v>
      </c>
      <c r="G12647" s="2" t="s">
        <v>19</v>
      </c>
      <c r="H12647" s="2" t="s">
        <v>8932</v>
      </c>
      <c r="I12647" s="2">
        <v>0</v>
      </c>
      <c r="J12647" s="2">
        <v>0</v>
      </c>
      <c r="K12647" s="2" t="s">
        <v>8947</v>
      </c>
      <c r="L12647" s="3">
        <v>45990</v>
      </c>
      <c r="M12647" s="3">
        <v>47788</v>
      </c>
      <c r="N12647" s="2" t="s">
        <v>1586</v>
      </c>
    </row>
    <row r="12648" spans="2:14" x14ac:dyDescent="0.25">
      <c r="B12648" s="2" t="s">
        <v>8942</v>
      </c>
      <c r="C12648" s="2" t="s">
        <v>8943</v>
      </c>
      <c r="D12648" s="2" t="s">
        <v>16</v>
      </c>
      <c r="E12648" s="2" t="s">
        <v>181</v>
      </c>
      <c r="F12648" s="2" t="s">
        <v>18</v>
      </c>
      <c r="G12648" s="2" t="s">
        <v>19</v>
      </c>
      <c r="H12648" s="2" t="s">
        <v>8932</v>
      </c>
      <c r="I12648" s="2">
        <v>0</v>
      </c>
      <c r="J12648" s="2">
        <v>0</v>
      </c>
      <c r="K12648" s="2" t="s">
        <v>8944</v>
      </c>
      <c r="L12648" s="3">
        <v>44958</v>
      </c>
      <c r="M12648" s="3">
        <v>47453</v>
      </c>
      <c r="N12648" s="2" t="s">
        <v>1586</v>
      </c>
    </row>
    <row r="12649" spans="2:14" x14ac:dyDescent="0.25">
      <c r="B12649" s="2" t="s">
        <v>8948</v>
      </c>
      <c r="C12649" s="2" t="s">
        <v>8949</v>
      </c>
      <c r="D12649" s="2" t="s">
        <v>16</v>
      </c>
      <c r="E12649" s="2" t="s">
        <v>17</v>
      </c>
      <c r="F12649" s="2" t="s">
        <v>18</v>
      </c>
      <c r="G12649" s="2" t="s">
        <v>19</v>
      </c>
      <c r="H12649" s="2" t="s">
        <v>24</v>
      </c>
      <c r="I12649" s="2">
        <v>2019</v>
      </c>
      <c r="J12649" s="2">
        <v>2019</v>
      </c>
      <c r="K12649" s="2" t="s">
        <v>8950</v>
      </c>
      <c r="L12649" s="3">
        <v>45836</v>
      </c>
      <c r="M12649" s="3">
        <v>47423</v>
      </c>
      <c r="N12649" s="2" t="s">
        <v>2463</v>
      </c>
    </row>
    <row r="12650" spans="2:14" x14ac:dyDescent="0.25">
      <c r="B12650" s="2" t="s">
        <v>8951</v>
      </c>
      <c r="C12650" s="2" t="s">
        <v>8952</v>
      </c>
      <c r="D12650" s="2" t="s">
        <v>16</v>
      </c>
      <c r="E12650" s="2" t="s">
        <v>17</v>
      </c>
      <c r="F12650" s="2" t="s">
        <v>18</v>
      </c>
      <c r="G12650" s="2" t="s">
        <v>19</v>
      </c>
      <c r="H12650" s="2" t="s">
        <v>24</v>
      </c>
      <c r="I12650" s="2">
        <v>650</v>
      </c>
      <c r="J12650" s="2">
        <v>150</v>
      </c>
      <c r="K12650" s="2">
        <v>20240315</v>
      </c>
      <c r="L12650" s="3">
        <v>45836</v>
      </c>
      <c r="M12650" s="3">
        <v>47178</v>
      </c>
      <c r="N12650" s="2" t="s">
        <v>2463</v>
      </c>
    </row>
    <row r="12651" spans="2:14" x14ac:dyDescent="0.25">
      <c r="B12651" s="2" t="s">
        <v>8951</v>
      </c>
      <c r="C12651" s="2" t="s">
        <v>8952</v>
      </c>
      <c r="D12651" s="2" t="s">
        <v>16</v>
      </c>
      <c r="E12651" s="2" t="s">
        <v>17</v>
      </c>
      <c r="F12651" s="2" t="s">
        <v>18</v>
      </c>
      <c r="G12651" s="2" t="s">
        <v>19</v>
      </c>
      <c r="H12651" s="2" t="s">
        <v>24</v>
      </c>
      <c r="I12651" s="2">
        <v>650</v>
      </c>
      <c r="J12651" s="2">
        <v>500</v>
      </c>
      <c r="K12651" s="2" t="s">
        <v>8953</v>
      </c>
      <c r="L12651" s="3">
        <v>45910</v>
      </c>
      <c r="M12651" s="3">
        <v>47209</v>
      </c>
      <c r="N12651" s="2" t="s">
        <v>2463</v>
      </c>
    </row>
    <row r="12652" spans="2:14" x14ac:dyDescent="0.25">
      <c r="B12652" s="2" t="s">
        <v>8954</v>
      </c>
      <c r="C12652" s="2" t="s">
        <v>8955</v>
      </c>
      <c r="D12652" s="2" t="s">
        <v>16</v>
      </c>
      <c r="E12652" s="2" t="s">
        <v>17</v>
      </c>
      <c r="F12652" s="2" t="s">
        <v>18</v>
      </c>
      <c r="G12652" s="2" t="s">
        <v>175</v>
      </c>
      <c r="H12652" s="2" t="s">
        <v>8956</v>
      </c>
      <c r="I12652" s="2">
        <v>0</v>
      </c>
      <c r="J12652" s="2">
        <v>0</v>
      </c>
      <c r="K12652" s="2">
        <v>41029101</v>
      </c>
      <c r="L12652" s="3">
        <v>45758</v>
      </c>
      <c r="M12652" s="3">
        <v>47543</v>
      </c>
      <c r="N12652" s="2" t="s">
        <v>128</v>
      </c>
    </row>
    <row r="12653" spans="2:14" x14ac:dyDescent="0.25">
      <c r="B12653" s="2" t="s">
        <v>8954</v>
      </c>
      <c r="C12653" s="2" t="s">
        <v>8955</v>
      </c>
      <c r="D12653" s="2" t="s">
        <v>16</v>
      </c>
      <c r="E12653" s="2" t="s">
        <v>17</v>
      </c>
      <c r="F12653" s="2" t="s">
        <v>18</v>
      </c>
      <c r="G12653" s="2" t="s">
        <v>175</v>
      </c>
      <c r="H12653" s="2" t="s">
        <v>8956</v>
      </c>
      <c r="I12653" s="2">
        <v>0</v>
      </c>
      <c r="J12653" s="2">
        <v>0</v>
      </c>
      <c r="K12653" s="2">
        <v>41118105</v>
      </c>
      <c r="L12653" s="3">
        <v>44958</v>
      </c>
      <c r="M12653" s="3">
        <v>47423</v>
      </c>
      <c r="N12653" s="2" t="s">
        <v>128</v>
      </c>
    </row>
    <row r="12654" spans="2:14" x14ac:dyDescent="0.25">
      <c r="B12654" s="2" t="s">
        <v>8954</v>
      </c>
      <c r="C12654" s="2" t="s">
        <v>8955</v>
      </c>
      <c r="D12654" s="2" t="s">
        <v>16</v>
      </c>
      <c r="E12654" s="2" t="s">
        <v>17</v>
      </c>
      <c r="F12654" s="2" t="s">
        <v>18</v>
      </c>
      <c r="G12654" s="2" t="s">
        <v>175</v>
      </c>
      <c r="H12654" s="2" t="s">
        <v>8956</v>
      </c>
      <c r="I12654" s="2">
        <v>0</v>
      </c>
      <c r="J12654" s="2">
        <v>0</v>
      </c>
      <c r="K12654" s="2">
        <v>41122107</v>
      </c>
      <c r="L12654" s="3">
        <v>45758</v>
      </c>
      <c r="M12654" s="3">
        <v>47574</v>
      </c>
      <c r="N12654" s="2" t="s">
        <v>128</v>
      </c>
    </row>
    <row r="12655" spans="2:14" x14ac:dyDescent="0.25">
      <c r="B12655" s="2" t="s">
        <v>8954</v>
      </c>
      <c r="C12655" s="2" t="s">
        <v>8955</v>
      </c>
      <c r="D12655" s="2" t="s">
        <v>16</v>
      </c>
      <c r="E12655" s="2" t="s">
        <v>17</v>
      </c>
      <c r="F12655" s="2" t="s">
        <v>18</v>
      </c>
      <c r="G12655" s="2" t="s">
        <v>175</v>
      </c>
      <c r="H12655" s="2" t="s">
        <v>8956</v>
      </c>
      <c r="I12655" s="2">
        <v>0</v>
      </c>
      <c r="J12655" s="2">
        <v>0</v>
      </c>
      <c r="K12655" s="2">
        <v>41129110</v>
      </c>
      <c r="L12655" s="3">
        <v>44958</v>
      </c>
      <c r="M12655" s="3">
        <v>47423</v>
      </c>
      <c r="N12655" s="2" t="s">
        <v>128</v>
      </c>
    </row>
    <row r="12656" spans="2:14" x14ac:dyDescent="0.25">
      <c r="B12656" s="2" t="s">
        <v>8954</v>
      </c>
      <c r="C12656" s="2" t="s">
        <v>8955</v>
      </c>
      <c r="D12656" s="2" t="s">
        <v>16</v>
      </c>
      <c r="E12656" s="2" t="s">
        <v>17</v>
      </c>
      <c r="F12656" s="2" t="s">
        <v>18</v>
      </c>
      <c r="G12656" s="2" t="s">
        <v>175</v>
      </c>
      <c r="H12656" s="2" t="s">
        <v>8956</v>
      </c>
      <c r="I12656" s="2">
        <v>0</v>
      </c>
      <c r="J12656" s="2">
        <v>0</v>
      </c>
      <c r="K12656" s="2">
        <v>41202112</v>
      </c>
      <c r="L12656" s="3">
        <v>45672</v>
      </c>
      <c r="M12656" s="3">
        <v>47453</v>
      </c>
      <c r="N12656" s="2" t="s">
        <v>128</v>
      </c>
    </row>
    <row r="12657" spans="2:14" x14ac:dyDescent="0.25">
      <c r="B12657" s="2" t="s">
        <v>8954</v>
      </c>
      <c r="C12657" s="2" t="s">
        <v>8955</v>
      </c>
      <c r="D12657" s="2" t="s">
        <v>16</v>
      </c>
      <c r="E12657" s="2" t="s">
        <v>17</v>
      </c>
      <c r="F12657" s="2" t="s">
        <v>18</v>
      </c>
      <c r="G12657" s="2" t="s">
        <v>175</v>
      </c>
      <c r="H12657" s="2" t="s">
        <v>8956</v>
      </c>
      <c r="I12657" s="2">
        <v>0</v>
      </c>
      <c r="J12657" s="2">
        <v>0</v>
      </c>
      <c r="K12657" s="2">
        <v>41205113</v>
      </c>
      <c r="L12657" s="3">
        <v>44958</v>
      </c>
      <c r="M12657" s="3">
        <v>47453</v>
      </c>
      <c r="N12657" s="2" t="s">
        <v>128</v>
      </c>
    </row>
    <row r="12658" spans="2:14" x14ac:dyDescent="0.25">
      <c r="B12658" s="2" t="s">
        <v>8954</v>
      </c>
      <c r="C12658" s="2" t="s">
        <v>8955</v>
      </c>
      <c r="D12658" s="2" t="s">
        <v>16</v>
      </c>
      <c r="E12658" s="2" t="s">
        <v>17</v>
      </c>
      <c r="F12658" s="2" t="s">
        <v>18</v>
      </c>
      <c r="G12658" s="2" t="s">
        <v>175</v>
      </c>
      <c r="H12658" s="2" t="s">
        <v>8956</v>
      </c>
      <c r="I12658" s="2">
        <v>0</v>
      </c>
      <c r="J12658" s="2">
        <v>0</v>
      </c>
      <c r="K12658" s="2">
        <v>50110007</v>
      </c>
      <c r="L12658" s="3">
        <v>45675</v>
      </c>
      <c r="M12658" s="3">
        <v>47484</v>
      </c>
      <c r="N12658" s="2" t="s">
        <v>128</v>
      </c>
    </row>
    <row r="12659" spans="2:14" x14ac:dyDescent="0.25">
      <c r="B12659" s="2" t="s">
        <v>8954</v>
      </c>
      <c r="C12659" s="2" t="s">
        <v>8955</v>
      </c>
      <c r="D12659" s="2" t="s">
        <v>16</v>
      </c>
      <c r="E12659" s="2" t="s">
        <v>17</v>
      </c>
      <c r="F12659" s="2" t="s">
        <v>18</v>
      </c>
      <c r="G12659" s="2" t="s">
        <v>175</v>
      </c>
      <c r="H12659" s="2" t="s">
        <v>8956</v>
      </c>
      <c r="I12659" s="2">
        <v>0</v>
      </c>
      <c r="J12659" s="2">
        <v>0</v>
      </c>
      <c r="K12659" s="2">
        <v>50110007</v>
      </c>
      <c r="L12659" s="3">
        <v>45758</v>
      </c>
      <c r="M12659" s="3">
        <v>47543</v>
      </c>
      <c r="N12659" s="2" t="s">
        <v>128</v>
      </c>
    </row>
    <row r="12660" spans="2:14" x14ac:dyDescent="0.25">
      <c r="B12660" s="2" t="s">
        <v>8954</v>
      </c>
      <c r="C12660" s="2" t="s">
        <v>8955</v>
      </c>
      <c r="D12660" s="2" t="s">
        <v>16</v>
      </c>
      <c r="E12660" s="2" t="s">
        <v>17</v>
      </c>
      <c r="F12660" s="2" t="s">
        <v>18</v>
      </c>
      <c r="G12660" s="2" t="s">
        <v>175</v>
      </c>
      <c r="H12660" s="2" t="s">
        <v>8956</v>
      </c>
      <c r="I12660" s="2">
        <v>0</v>
      </c>
      <c r="J12660" s="2">
        <v>0</v>
      </c>
      <c r="K12660" s="2">
        <v>50113008</v>
      </c>
      <c r="L12660" s="3">
        <v>45675</v>
      </c>
      <c r="M12660" s="3">
        <v>47484</v>
      </c>
      <c r="N12660" s="2" t="s">
        <v>128</v>
      </c>
    </row>
    <row r="12661" spans="2:14" x14ac:dyDescent="0.25">
      <c r="B12661" s="2" t="s">
        <v>8954</v>
      </c>
      <c r="C12661" s="2" t="s">
        <v>8955</v>
      </c>
      <c r="D12661" s="2" t="s">
        <v>16</v>
      </c>
      <c r="E12661" s="2" t="s">
        <v>17</v>
      </c>
      <c r="F12661" s="2" t="s">
        <v>18</v>
      </c>
      <c r="G12661" s="2" t="s">
        <v>175</v>
      </c>
      <c r="H12661" s="2" t="s">
        <v>8956</v>
      </c>
      <c r="I12661" s="2">
        <v>0</v>
      </c>
      <c r="J12661" s="2">
        <v>0</v>
      </c>
      <c r="K12661" s="2">
        <v>50129012</v>
      </c>
      <c r="L12661" s="3">
        <v>45695</v>
      </c>
      <c r="M12661" s="3">
        <v>47484</v>
      </c>
      <c r="N12661" s="2" t="s">
        <v>128</v>
      </c>
    </row>
    <row r="12662" spans="2:14" x14ac:dyDescent="0.25">
      <c r="B12662" s="2" t="s">
        <v>8954</v>
      </c>
      <c r="C12662" s="2" t="s">
        <v>8955</v>
      </c>
      <c r="D12662" s="2" t="s">
        <v>16</v>
      </c>
      <c r="E12662" s="2" t="s">
        <v>17</v>
      </c>
      <c r="F12662" s="2" t="s">
        <v>18</v>
      </c>
      <c r="G12662" s="2" t="s">
        <v>175</v>
      </c>
      <c r="H12662" s="2" t="s">
        <v>8956</v>
      </c>
      <c r="I12662" s="2">
        <v>0</v>
      </c>
      <c r="J12662" s="2">
        <v>0</v>
      </c>
      <c r="K12662" s="2">
        <v>50131013</v>
      </c>
      <c r="L12662" s="3">
        <v>45695</v>
      </c>
      <c r="M12662" s="3">
        <v>47484</v>
      </c>
      <c r="N12662" s="2" t="s">
        <v>128</v>
      </c>
    </row>
    <row r="12663" spans="2:14" x14ac:dyDescent="0.25">
      <c r="B12663" s="2" t="s">
        <v>8954</v>
      </c>
      <c r="C12663" s="2" t="s">
        <v>8955</v>
      </c>
      <c r="D12663" s="2" t="s">
        <v>16</v>
      </c>
      <c r="E12663" s="2" t="s">
        <v>17</v>
      </c>
      <c r="F12663" s="2" t="s">
        <v>18</v>
      </c>
      <c r="G12663" s="2" t="s">
        <v>175</v>
      </c>
      <c r="H12663" s="2" t="s">
        <v>8956</v>
      </c>
      <c r="I12663" s="2">
        <v>0</v>
      </c>
      <c r="J12663" s="2">
        <v>0</v>
      </c>
      <c r="K12663" s="2">
        <v>50203014</v>
      </c>
      <c r="L12663" s="3">
        <v>45705</v>
      </c>
      <c r="M12663" s="3">
        <v>47515</v>
      </c>
      <c r="N12663" s="2" t="s">
        <v>128</v>
      </c>
    </row>
    <row r="12664" spans="2:14" x14ac:dyDescent="0.25">
      <c r="B12664" s="2" t="s">
        <v>8954</v>
      </c>
      <c r="C12664" s="2" t="s">
        <v>8955</v>
      </c>
      <c r="D12664" s="2" t="s">
        <v>16</v>
      </c>
      <c r="E12664" s="2" t="s">
        <v>17</v>
      </c>
      <c r="F12664" s="2" t="s">
        <v>18</v>
      </c>
      <c r="G12664" s="2" t="s">
        <v>175</v>
      </c>
      <c r="H12664" s="2" t="s">
        <v>8956</v>
      </c>
      <c r="I12664" s="2">
        <v>0</v>
      </c>
      <c r="J12664" s="2">
        <v>0</v>
      </c>
      <c r="K12664" s="2">
        <v>50205015</v>
      </c>
      <c r="L12664" s="3">
        <v>45700</v>
      </c>
      <c r="M12664" s="3">
        <v>47515</v>
      </c>
      <c r="N12664" s="2" t="s">
        <v>128</v>
      </c>
    </row>
    <row r="12665" spans="2:14" x14ac:dyDescent="0.25">
      <c r="B12665" s="2" t="s">
        <v>8954</v>
      </c>
      <c r="C12665" s="2" t="s">
        <v>8955</v>
      </c>
      <c r="D12665" s="2" t="s">
        <v>16</v>
      </c>
      <c r="E12665" s="2" t="s">
        <v>17</v>
      </c>
      <c r="F12665" s="2" t="s">
        <v>18</v>
      </c>
      <c r="G12665" s="2" t="s">
        <v>175</v>
      </c>
      <c r="H12665" s="2" t="s">
        <v>8956</v>
      </c>
      <c r="I12665" s="2">
        <v>0</v>
      </c>
      <c r="J12665" s="2">
        <v>0</v>
      </c>
      <c r="K12665" s="2">
        <v>50207016</v>
      </c>
      <c r="L12665" s="3">
        <v>45705</v>
      </c>
      <c r="M12665" s="3">
        <v>47515</v>
      </c>
      <c r="N12665" s="2" t="s">
        <v>128</v>
      </c>
    </row>
    <row r="12666" spans="2:14" x14ac:dyDescent="0.25">
      <c r="B12666" s="2" t="s">
        <v>8954</v>
      </c>
      <c r="C12666" s="2" t="s">
        <v>8955</v>
      </c>
      <c r="D12666" s="2" t="s">
        <v>16</v>
      </c>
      <c r="E12666" s="2" t="s">
        <v>17</v>
      </c>
      <c r="F12666" s="2" t="s">
        <v>18</v>
      </c>
      <c r="G12666" s="2" t="s">
        <v>175</v>
      </c>
      <c r="H12666" s="2" t="s">
        <v>8956</v>
      </c>
      <c r="I12666" s="2">
        <v>0</v>
      </c>
      <c r="J12666" s="2">
        <v>0</v>
      </c>
      <c r="K12666" s="2">
        <v>50207017</v>
      </c>
      <c r="L12666" s="3">
        <v>45700</v>
      </c>
      <c r="M12666" s="3">
        <v>47515</v>
      </c>
      <c r="N12666" s="2" t="s">
        <v>128</v>
      </c>
    </row>
    <row r="12667" spans="2:14" x14ac:dyDescent="0.25">
      <c r="B12667" s="2" t="s">
        <v>8954</v>
      </c>
      <c r="C12667" s="2" t="s">
        <v>8955</v>
      </c>
      <c r="D12667" s="2" t="s">
        <v>16</v>
      </c>
      <c r="E12667" s="2" t="s">
        <v>17</v>
      </c>
      <c r="F12667" s="2" t="s">
        <v>18</v>
      </c>
      <c r="G12667" s="2" t="s">
        <v>175</v>
      </c>
      <c r="H12667" s="2" t="s">
        <v>8956</v>
      </c>
      <c r="I12667" s="2">
        <v>0</v>
      </c>
      <c r="J12667" s="2">
        <v>0</v>
      </c>
      <c r="K12667" s="2">
        <v>50220026</v>
      </c>
      <c r="L12667" s="3">
        <v>45715</v>
      </c>
      <c r="M12667" s="3">
        <v>47515</v>
      </c>
      <c r="N12667" s="2" t="s">
        <v>128</v>
      </c>
    </row>
    <row r="12668" spans="2:14" x14ac:dyDescent="0.25">
      <c r="B12668" s="2" t="s">
        <v>8954</v>
      </c>
      <c r="C12668" s="2" t="s">
        <v>8955</v>
      </c>
      <c r="D12668" s="2" t="s">
        <v>16</v>
      </c>
      <c r="E12668" s="2" t="s">
        <v>17</v>
      </c>
      <c r="F12668" s="2" t="s">
        <v>18</v>
      </c>
      <c r="G12668" s="2" t="s">
        <v>175</v>
      </c>
      <c r="H12668" s="2" t="s">
        <v>8956</v>
      </c>
      <c r="I12668" s="2">
        <v>0</v>
      </c>
      <c r="J12668" s="2">
        <v>0</v>
      </c>
      <c r="K12668" s="2">
        <v>50220027</v>
      </c>
      <c r="L12668" s="3">
        <v>45715</v>
      </c>
      <c r="M12668" s="3">
        <v>47515</v>
      </c>
      <c r="N12668" s="2" t="s">
        <v>128</v>
      </c>
    </row>
    <row r="12669" spans="2:14" x14ac:dyDescent="0.25">
      <c r="B12669" s="2" t="s">
        <v>8954</v>
      </c>
      <c r="C12669" s="2" t="s">
        <v>8955</v>
      </c>
      <c r="D12669" s="2" t="s">
        <v>16</v>
      </c>
      <c r="E12669" s="2" t="s">
        <v>17</v>
      </c>
      <c r="F12669" s="2" t="s">
        <v>18</v>
      </c>
      <c r="G12669" s="2" t="s">
        <v>175</v>
      </c>
      <c r="H12669" s="2" t="s">
        <v>8956</v>
      </c>
      <c r="I12669" s="2">
        <v>0</v>
      </c>
      <c r="J12669" s="2">
        <v>0</v>
      </c>
      <c r="K12669" s="2">
        <v>50224029</v>
      </c>
      <c r="L12669" s="3">
        <v>45758</v>
      </c>
      <c r="M12669" s="3">
        <v>47574</v>
      </c>
      <c r="N12669" s="2" t="s">
        <v>128</v>
      </c>
    </row>
    <row r="12670" spans="2:14" x14ac:dyDescent="0.25">
      <c r="B12670" s="2" t="s">
        <v>8954</v>
      </c>
      <c r="C12670" s="2" t="s">
        <v>8955</v>
      </c>
      <c r="D12670" s="2" t="s">
        <v>16</v>
      </c>
      <c r="E12670" s="2" t="s">
        <v>17</v>
      </c>
      <c r="F12670" s="2" t="s">
        <v>18</v>
      </c>
      <c r="G12670" s="2" t="s">
        <v>175</v>
      </c>
      <c r="H12670" s="2" t="s">
        <v>8956</v>
      </c>
      <c r="I12670" s="2">
        <v>0</v>
      </c>
      <c r="J12670" s="2">
        <v>0</v>
      </c>
      <c r="K12670" s="2">
        <v>50303031</v>
      </c>
      <c r="L12670" s="3">
        <v>45764</v>
      </c>
      <c r="M12670" s="3">
        <v>47574</v>
      </c>
      <c r="N12670" s="2" t="s">
        <v>128</v>
      </c>
    </row>
    <row r="12671" spans="2:14" x14ac:dyDescent="0.25">
      <c r="B12671" s="2" t="s">
        <v>8954</v>
      </c>
      <c r="C12671" s="2" t="s">
        <v>8955</v>
      </c>
      <c r="D12671" s="2" t="s">
        <v>16</v>
      </c>
      <c r="E12671" s="2" t="s">
        <v>17</v>
      </c>
      <c r="F12671" s="2" t="s">
        <v>18</v>
      </c>
      <c r="G12671" s="2" t="s">
        <v>175</v>
      </c>
      <c r="H12671" s="2" t="s">
        <v>8956</v>
      </c>
      <c r="I12671" s="2">
        <v>0</v>
      </c>
      <c r="J12671" s="2">
        <v>0</v>
      </c>
      <c r="K12671" s="2">
        <v>50306033</v>
      </c>
      <c r="L12671" s="3">
        <v>45726</v>
      </c>
      <c r="M12671" s="3">
        <v>47543</v>
      </c>
      <c r="N12671" s="2" t="s">
        <v>128</v>
      </c>
    </row>
    <row r="12672" spans="2:14" x14ac:dyDescent="0.25">
      <c r="B12672" s="2" t="s">
        <v>8954</v>
      </c>
      <c r="C12672" s="2" t="s">
        <v>8955</v>
      </c>
      <c r="D12672" s="2" t="s">
        <v>16</v>
      </c>
      <c r="E12672" s="2" t="s">
        <v>17</v>
      </c>
      <c r="F12672" s="2" t="s">
        <v>18</v>
      </c>
      <c r="G12672" s="2" t="s">
        <v>175</v>
      </c>
      <c r="H12672" s="2" t="s">
        <v>8956</v>
      </c>
      <c r="I12672" s="2">
        <v>0</v>
      </c>
      <c r="J12672" s="2">
        <v>0</v>
      </c>
      <c r="K12672" s="2">
        <v>50317040</v>
      </c>
      <c r="L12672" s="3">
        <v>45738</v>
      </c>
      <c r="M12672" s="3">
        <v>47543</v>
      </c>
      <c r="N12672" s="2" t="s">
        <v>128</v>
      </c>
    </row>
    <row r="12673" spans="2:14" x14ac:dyDescent="0.25">
      <c r="B12673" s="2" t="s">
        <v>8954</v>
      </c>
      <c r="C12673" s="2" t="s">
        <v>8955</v>
      </c>
      <c r="D12673" s="2" t="s">
        <v>16</v>
      </c>
      <c r="E12673" s="2" t="s">
        <v>17</v>
      </c>
      <c r="F12673" s="2" t="s">
        <v>18</v>
      </c>
      <c r="G12673" s="2" t="s">
        <v>175</v>
      </c>
      <c r="H12673" s="2" t="s">
        <v>8956</v>
      </c>
      <c r="I12673" s="2">
        <v>0</v>
      </c>
      <c r="J12673" s="2">
        <v>0</v>
      </c>
      <c r="K12673" s="2">
        <v>50318042</v>
      </c>
      <c r="L12673" s="3">
        <v>45738</v>
      </c>
      <c r="M12673" s="3">
        <v>47543</v>
      </c>
      <c r="N12673" s="2" t="s">
        <v>128</v>
      </c>
    </row>
    <row r="12674" spans="2:14" x14ac:dyDescent="0.25">
      <c r="B12674" s="2" t="s">
        <v>8954</v>
      </c>
      <c r="C12674" s="2" t="s">
        <v>8955</v>
      </c>
      <c r="D12674" s="2" t="s">
        <v>16</v>
      </c>
      <c r="E12674" s="2" t="s">
        <v>17</v>
      </c>
      <c r="F12674" s="2" t="s">
        <v>18</v>
      </c>
      <c r="G12674" s="2" t="s">
        <v>175</v>
      </c>
      <c r="H12674" s="2" t="s">
        <v>8956</v>
      </c>
      <c r="I12674" s="2">
        <v>0</v>
      </c>
      <c r="J12674" s="2">
        <v>0</v>
      </c>
      <c r="K12674" s="2">
        <v>50322044</v>
      </c>
      <c r="L12674" s="3">
        <v>45758</v>
      </c>
      <c r="M12674" s="3">
        <v>47543</v>
      </c>
      <c r="N12674" s="2" t="s">
        <v>128</v>
      </c>
    </row>
    <row r="12675" spans="2:14" x14ac:dyDescent="0.25">
      <c r="B12675" s="2" t="s">
        <v>8954</v>
      </c>
      <c r="C12675" s="2" t="s">
        <v>8955</v>
      </c>
      <c r="D12675" s="2" t="s">
        <v>16</v>
      </c>
      <c r="E12675" s="2" t="s">
        <v>17</v>
      </c>
      <c r="F12675" s="2" t="s">
        <v>18</v>
      </c>
      <c r="G12675" s="2" t="s">
        <v>175</v>
      </c>
      <c r="H12675" s="2" t="s">
        <v>8956</v>
      </c>
      <c r="I12675" s="2">
        <v>0</v>
      </c>
      <c r="J12675" s="2">
        <v>0</v>
      </c>
      <c r="K12675" s="2">
        <v>50408048</v>
      </c>
      <c r="L12675" s="3">
        <v>45757</v>
      </c>
      <c r="M12675" s="3">
        <v>47574</v>
      </c>
      <c r="N12675" s="2" t="s">
        <v>128</v>
      </c>
    </row>
    <row r="12676" spans="2:14" x14ac:dyDescent="0.25">
      <c r="B12676" s="2" t="s">
        <v>8954</v>
      </c>
      <c r="C12676" s="2" t="s">
        <v>8955</v>
      </c>
      <c r="D12676" s="2" t="s">
        <v>16</v>
      </c>
      <c r="E12676" s="2" t="s">
        <v>17</v>
      </c>
      <c r="F12676" s="2" t="s">
        <v>18</v>
      </c>
      <c r="G12676" s="2" t="s">
        <v>175</v>
      </c>
      <c r="H12676" s="2" t="s">
        <v>8956</v>
      </c>
      <c r="I12676" s="2">
        <v>0</v>
      </c>
      <c r="J12676" s="2">
        <v>0</v>
      </c>
      <c r="K12676" s="2">
        <v>50408048</v>
      </c>
      <c r="L12676" s="3">
        <v>45758</v>
      </c>
      <c r="M12676" s="3">
        <v>47543</v>
      </c>
      <c r="N12676" s="2" t="s">
        <v>128</v>
      </c>
    </row>
    <row r="12677" spans="2:14" x14ac:dyDescent="0.25">
      <c r="B12677" s="2" t="s">
        <v>8954</v>
      </c>
      <c r="C12677" s="2" t="s">
        <v>8955</v>
      </c>
      <c r="D12677" s="2" t="s">
        <v>16</v>
      </c>
      <c r="E12677" s="2" t="s">
        <v>17</v>
      </c>
      <c r="F12677" s="2" t="s">
        <v>18</v>
      </c>
      <c r="G12677" s="2" t="s">
        <v>175</v>
      </c>
      <c r="H12677" s="2" t="s">
        <v>8956</v>
      </c>
      <c r="I12677" s="2">
        <v>0</v>
      </c>
      <c r="J12677" s="2">
        <v>0</v>
      </c>
      <c r="K12677" s="2">
        <v>50415050</v>
      </c>
      <c r="L12677" s="3">
        <v>45764</v>
      </c>
      <c r="M12677" s="3">
        <v>47574</v>
      </c>
      <c r="N12677" s="2" t="s">
        <v>128</v>
      </c>
    </row>
    <row r="12678" spans="2:14" x14ac:dyDescent="0.25">
      <c r="B12678" s="2" t="s">
        <v>8954</v>
      </c>
      <c r="C12678" s="2" t="s">
        <v>8955</v>
      </c>
      <c r="D12678" s="2" t="s">
        <v>16</v>
      </c>
      <c r="E12678" s="2" t="s">
        <v>17</v>
      </c>
      <c r="F12678" s="2" t="s">
        <v>18</v>
      </c>
      <c r="G12678" s="2" t="s">
        <v>175</v>
      </c>
      <c r="H12678" s="2" t="s">
        <v>8956</v>
      </c>
      <c r="I12678" s="2">
        <v>0</v>
      </c>
      <c r="J12678" s="2">
        <v>0</v>
      </c>
      <c r="K12678" s="2">
        <v>50415051</v>
      </c>
      <c r="L12678" s="3">
        <v>45798</v>
      </c>
      <c r="M12678" s="3">
        <v>47604</v>
      </c>
      <c r="N12678" s="2" t="s">
        <v>128</v>
      </c>
    </row>
    <row r="12679" spans="2:14" x14ac:dyDescent="0.25">
      <c r="B12679" s="2" t="s">
        <v>8954</v>
      </c>
      <c r="C12679" s="2" t="s">
        <v>8955</v>
      </c>
      <c r="D12679" s="2" t="s">
        <v>16</v>
      </c>
      <c r="E12679" s="2" t="s">
        <v>17</v>
      </c>
      <c r="F12679" s="2" t="s">
        <v>18</v>
      </c>
      <c r="G12679" s="2" t="s">
        <v>175</v>
      </c>
      <c r="H12679" s="2" t="s">
        <v>8956</v>
      </c>
      <c r="I12679" s="2">
        <v>0</v>
      </c>
      <c r="J12679" s="2">
        <v>0</v>
      </c>
      <c r="K12679" s="2">
        <v>50419054</v>
      </c>
      <c r="L12679" s="3">
        <v>45772</v>
      </c>
      <c r="M12679" s="3">
        <v>47574</v>
      </c>
      <c r="N12679" s="2" t="s">
        <v>128</v>
      </c>
    </row>
    <row r="12680" spans="2:14" x14ac:dyDescent="0.25">
      <c r="B12680" s="2" t="s">
        <v>8954</v>
      </c>
      <c r="C12680" s="2" t="s">
        <v>8955</v>
      </c>
      <c r="D12680" s="2" t="s">
        <v>16</v>
      </c>
      <c r="E12680" s="2" t="s">
        <v>17</v>
      </c>
      <c r="F12680" s="2" t="s">
        <v>18</v>
      </c>
      <c r="G12680" s="2" t="s">
        <v>175</v>
      </c>
      <c r="H12680" s="2" t="s">
        <v>8956</v>
      </c>
      <c r="I12680" s="2">
        <v>0</v>
      </c>
      <c r="J12680" s="2">
        <v>0</v>
      </c>
      <c r="K12680" s="2">
        <v>50423055</v>
      </c>
      <c r="L12680" s="3">
        <v>45772</v>
      </c>
      <c r="M12680" s="3">
        <v>47574</v>
      </c>
      <c r="N12680" s="2" t="s">
        <v>128</v>
      </c>
    </row>
    <row r="12681" spans="2:14" x14ac:dyDescent="0.25">
      <c r="B12681" s="2" t="s">
        <v>8954</v>
      </c>
      <c r="C12681" s="2" t="s">
        <v>8955</v>
      </c>
      <c r="D12681" s="2" t="s">
        <v>16</v>
      </c>
      <c r="E12681" s="2" t="s">
        <v>17</v>
      </c>
      <c r="F12681" s="2" t="s">
        <v>18</v>
      </c>
      <c r="G12681" s="2" t="s">
        <v>175</v>
      </c>
      <c r="H12681" s="2" t="s">
        <v>8956</v>
      </c>
      <c r="I12681" s="2">
        <v>0</v>
      </c>
      <c r="J12681" s="2">
        <v>0</v>
      </c>
      <c r="K12681" s="2">
        <v>50509063</v>
      </c>
      <c r="L12681" s="3">
        <v>45798</v>
      </c>
      <c r="M12681" s="3">
        <v>47604</v>
      </c>
      <c r="N12681" s="2" t="s">
        <v>128</v>
      </c>
    </row>
    <row r="12682" spans="2:14" x14ac:dyDescent="0.25">
      <c r="B12682" s="2" t="s">
        <v>8954</v>
      </c>
      <c r="C12682" s="2" t="s">
        <v>8955</v>
      </c>
      <c r="D12682" s="2" t="s">
        <v>16</v>
      </c>
      <c r="E12682" s="2" t="s">
        <v>17</v>
      </c>
      <c r="F12682" s="2" t="s">
        <v>18</v>
      </c>
      <c r="G12682" s="2" t="s">
        <v>175</v>
      </c>
      <c r="H12682" s="2" t="s">
        <v>8956</v>
      </c>
      <c r="I12682" s="2">
        <v>0</v>
      </c>
      <c r="J12682" s="2">
        <v>0</v>
      </c>
      <c r="K12682" s="2">
        <v>50509064</v>
      </c>
      <c r="L12682" s="3">
        <v>45798</v>
      </c>
      <c r="M12682" s="3">
        <v>47604</v>
      </c>
      <c r="N12682" s="2" t="s">
        <v>128</v>
      </c>
    </row>
    <row r="12683" spans="2:14" x14ac:dyDescent="0.25">
      <c r="B12683" s="2" t="s">
        <v>8954</v>
      </c>
      <c r="C12683" s="2" t="s">
        <v>8955</v>
      </c>
      <c r="D12683" s="2" t="s">
        <v>16</v>
      </c>
      <c r="E12683" s="2" t="s">
        <v>17</v>
      </c>
      <c r="F12683" s="2" t="s">
        <v>18</v>
      </c>
      <c r="G12683" s="2" t="s">
        <v>175</v>
      </c>
      <c r="H12683" s="2" t="s">
        <v>8956</v>
      </c>
      <c r="I12683" s="2">
        <v>0</v>
      </c>
      <c r="J12683" s="2">
        <v>0</v>
      </c>
      <c r="K12683" s="2">
        <v>50514066</v>
      </c>
      <c r="L12683" s="3">
        <v>45798</v>
      </c>
      <c r="M12683" s="3">
        <v>47604</v>
      </c>
      <c r="N12683" s="2" t="s">
        <v>128</v>
      </c>
    </row>
    <row r="12684" spans="2:14" x14ac:dyDescent="0.25">
      <c r="B12684" s="2" t="s">
        <v>8954</v>
      </c>
      <c r="C12684" s="2" t="s">
        <v>8955</v>
      </c>
      <c r="D12684" s="2" t="s">
        <v>16</v>
      </c>
      <c r="E12684" s="2" t="s">
        <v>17</v>
      </c>
      <c r="F12684" s="2" t="s">
        <v>18</v>
      </c>
      <c r="G12684" s="2" t="s">
        <v>175</v>
      </c>
      <c r="H12684" s="2" t="s">
        <v>8956</v>
      </c>
      <c r="I12684" s="2">
        <v>0</v>
      </c>
      <c r="J12684" s="2">
        <v>0</v>
      </c>
      <c r="K12684" s="2">
        <v>50515067</v>
      </c>
      <c r="L12684" s="3">
        <v>45798</v>
      </c>
      <c r="M12684" s="3">
        <v>47604</v>
      </c>
      <c r="N12684" s="2" t="s">
        <v>128</v>
      </c>
    </row>
    <row r="12685" spans="2:14" x14ac:dyDescent="0.25">
      <c r="B12685" s="2" t="s">
        <v>8954</v>
      </c>
      <c r="C12685" s="2" t="s">
        <v>8955</v>
      </c>
      <c r="D12685" s="2" t="s">
        <v>16</v>
      </c>
      <c r="E12685" s="2" t="s">
        <v>17</v>
      </c>
      <c r="F12685" s="2" t="s">
        <v>18</v>
      </c>
      <c r="G12685" s="2" t="s">
        <v>175</v>
      </c>
      <c r="H12685" s="2" t="s">
        <v>8956</v>
      </c>
      <c r="I12685" s="2">
        <v>0</v>
      </c>
      <c r="J12685" s="2">
        <v>0</v>
      </c>
      <c r="K12685" s="2">
        <v>50623098</v>
      </c>
      <c r="L12685" s="3">
        <v>45840</v>
      </c>
      <c r="M12685" s="3">
        <v>47635</v>
      </c>
      <c r="N12685" s="2" t="s">
        <v>128</v>
      </c>
    </row>
    <row r="12686" spans="2:14" x14ac:dyDescent="0.25">
      <c r="B12686" s="2" t="s">
        <v>8954</v>
      </c>
      <c r="C12686" s="2" t="s">
        <v>8955</v>
      </c>
      <c r="D12686" s="2" t="s">
        <v>16</v>
      </c>
      <c r="E12686" s="2" t="s">
        <v>17</v>
      </c>
      <c r="F12686" s="2" t="s">
        <v>18</v>
      </c>
      <c r="G12686" s="2" t="s">
        <v>175</v>
      </c>
      <c r="H12686" s="2" t="s">
        <v>8956</v>
      </c>
      <c r="I12686" s="2">
        <v>0</v>
      </c>
      <c r="J12686" s="2">
        <v>0</v>
      </c>
      <c r="K12686" s="2">
        <v>50626099</v>
      </c>
      <c r="L12686" s="3">
        <v>45840</v>
      </c>
      <c r="M12686" s="3">
        <v>47635</v>
      </c>
      <c r="N12686" s="2" t="s">
        <v>128</v>
      </c>
    </row>
    <row r="12687" spans="2:14" x14ac:dyDescent="0.25">
      <c r="B12687" s="2" t="s">
        <v>8954</v>
      </c>
      <c r="C12687" s="2" t="s">
        <v>8955</v>
      </c>
      <c r="D12687" s="2" t="s">
        <v>16</v>
      </c>
      <c r="E12687" s="2" t="s">
        <v>17</v>
      </c>
      <c r="F12687" s="2" t="s">
        <v>18</v>
      </c>
      <c r="G12687" s="2" t="s">
        <v>175</v>
      </c>
      <c r="H12687" s="2" t="s">
        <v>8956</v>
      </c>
      <c r="I12687" s="2">
        <v>0</v>
      </c>
      <c r="J12687" s="2">
        <v>0</v>
      </c>
      <c r="K12687" s="2">
        <v>50701106</v>
      </c>
      <c r="L12687" s="3">
        <v>45859</v>
      </c>
      <c r="M12687" s="3">
        <v>47665</v>
      </c>
      <c r="N12687" s="2" t="s">
        <v>128</v>
      </c>
    </row>
    <row r="12688" spans="2:14" x14ac:dyDescent="0.25">
      <c r="B12688" s="2" t="s">
        <v>8954</v>
      </c>
      <c r="C12688" s="2" t="s">
        <v>8955</v>
      </c>
      <c r="D12688" s="2" t="s">
        <v>16</v>
      </c>
      <c r="E12688" s="2" t="s">
        <v>17</v>
      </c>
      <c r="F12688" s="2" t="s">
        <v>18</v>
      </c>
      <c r="G12688" s="2" t="s">
        <v>175</v>
      </c>
      <c r="H12688" s="2" t="s">
        <v>8956</v>
      </c>
      <c r="I12688" s="2">
        <v>0</v>
      </c>
      <c r="J12688" s="2">
        <v>0</v>
      </c>
      <c r="K12688" s="2">
        <v>50707107</v>
      </c>
      <c r="L12688" s="3">
        <v>45859</v>
      </c>
      <c r="M12688" s="3">
        <v>47665</v>
      </c>
      <c r="N12688" s="2" t="s">
        <v>128</v>
      </c>
    </row>
    <row r="12689" spans="2:14" x14ac:dyDescent="0.25">
      <c r="B12689" s="2" t="s">
        <v>8954</v>
      </c>
      <c r="C12689" s="2" t="s">
        <v>8955</v>
      </c>
      <c r="D12689" s="2" t="s">
        <v>16</v>
      </c>
      <c r="E12689" s="2" t="s">
        <v>17</v>
      </c>
      <c r="F12689" s="2" t="s">
        <v>18</v>
      </c>
      <c r="G12689" s="2" t="s">
        <v>175</v>
      </c>
      <c r="H12689" s="2" t="s">
        <v>8956</v>
      </c>
      <c r="I12689" s="2">
        <v>0</v>
      </c>
      <c r="J12689" s="2">
        <v>0</v>
      </c>
      <c r="K12689" s="2">
        <v>50716108</v>
      </c>
      <c r="L12689" s="3">
        <v>45859</v>
      </c>
      <c r="M12689" s="3">
        <v>47665</v>
      </c>
      <c r="N12689" s="2" t="s">
        <v>128</v>
      </c>
    </row>
    <row r="12690" spans="2:14" x14ac:dyDescent="0.25">
      <c r="B12690" s="2" t="s">
        <v>8954</v>
      </c>
      <c r="C12690" s="2" t="s">
        <v>8955</v>
      </c>
      <c r="D12690" s="2" t="s">
        <v>16</v>
      </c>
      <c r="E12690" s="2" t="s">
        <v>17</v>
      </c>
      <c r="F12690" s="2" t="s">
        <v>18</v>
      </c>
      <c r="G12690" s="2" t="s">
        <v>175</v>
      </c>
      <c r="H12690" s="2" t="s">
        <v>8956</v>
      </c>
      <c r="I12690" s="2">
        <v>0</v>
      </c>
      <c r="J12690" s="2">
        <v>0</v>
      </c>
      <c r="K12690" s="2">
        <v>50717109</v>
      </c>
      <c r="L12690" s="3">
        <v>45859</v>
      </c>
      <c r="M12690" s="3">
        <v>47665</v>
      </c>
      <c r="N12690" s="2" t="s">
        <v>128</v>
      </c>
    </row>
    <row r="12691" spans="2:14" x14ac:dyDescent="0.25">
      <c r="B12691" s="2" t="s">
        <v>8954</v>
      </c>
      <c r="C12691" s="2" t="s">
        <v>8955</v>
      </c>
      <c r="D12691" s="2" t="s">
        <v>16</v>
      </c>
      <c r="E12691" s="2" t="s">
        <v>17</v>
      </c>
      <c r="F12691" s="2" t="s">
        <v>18</v>
      </c>
      <c r="G12691" s="2" t="s">
        <v>175</v>
      </c>
      <c r="H12691" s="2" t="s">
        <v>8956</v>
      </c>
      <c r="I12691" s="2">
        <v>0</v>
      </c>
      <c r="J12691" s="2">
        <v>0</v>
      </c>
      <c r="K12691" s="2">
        <v>50909128</v>
      </c>
      <c r="L12691" s="3">
        <v>45939</v>
      </c>
      <c r="M12691" s="3">
        <v>47757</v>
      </c>
      <c r="N12691" s="2" t="s">
        <v>128</v>
      </c>
    </row>
    <row r="12692" spans="2:14" x14ac:dyDescent="0.25">
      <c r="B12692" s="2" t="s">
        <v>8954</v>
      </c>
      <c r="C12692" s="2" t="s">
        <v>8955</v>
      </c>
      <c r="D12692" s="2" t="s">
        <v>16</v>
      </c>
      <c r="E12692" s="2" t="s">
        <v>17</v>
      </c>
      <c r="F12692" s="2" t="s">
        <v>18</v>
      </c>
      <c r="G12692" s="2" t="s">
        <v>175</v>
      </c>
      <c r="H12692" s="2" t="s">
        <v>8956</v>
      </c>
      <c r="I12692" s="2">
        <v>0</v>
      </c>
      <c r="J12692" s="2">
        <v>0</v>
      </c>
      <c r="K12692" s="2">
        <v>50912130</v>
      </c>
      <c r="L12692" s="3">
        <v>45939</v>
      </c>
      <c r="M12692" s="3">
        <v>47757</v>
      </c>
      <c r="N12692" s="2" t="s">
        <v>128</v>
      </c>
    </row>
    <row r="12693" spans="2:14" x14ac:dyDescent="0.25">
      <c r="B12693" s="2" t="s">
        <v>8954</v>
      </c>
      <c r="C12693" s="2" t="s">
        <v>8955</v>
      </c>
      <c r="D12693" s="2" t="s">
        <v>16</v>
      </c>
      <c r="E12693" s="2" t="s">
        <v>17</v>
      </c>
      <c r="F12693" s="2" t="s">
        <v>18</v>
      </c>
      <c r="G12693" s="2" t="s">
        <v>175</v>
      </c>
      <c r="H12693" s="2" t="s">
        <v>8956</v>
      </c>
      <c r="I12693" s="2">
        <v>0</v>
      </c>
      <c r="J12693" s="2">
        <v>0</v>
      </c>
      <c r="K12693" s="2">
        <v>51001137</v>
      </c>
      <c r="L12693" s="3">
        <v>45933</v>
      </c>
      <c r="M12693" s="3">
        <v>47757</v>
      </c>
      <c r="N12693" s="2" t="s">
        <v>128</v>
      </c>
    </row>
    <row r="12694" spans="2:14" x14ac:dyDescent="0.25">
      <c r="B12694" s="2" t="s">
        <v>8954</v>
      </c>
      <c r="C12694" s="2" t="s">
        <v>8955</v>
      </c>
      <c r="D12694" s="2" t="s">
        <v>16</v>
      </c>
      <c r="E12694" s="2" t="s">
        <v>17</v>
      </c>
      <c r="F12694" s="2" t="s">
        <v>18</v>
      </c>
      <c r="G12694" s="2" t="s">
        <v>175</v>
      </c>
      <c r="H12694" s="2" t="s">
        <v>8956</v>
      </c>
      <c r="I12694" s="2">
        <v>0</v>
      </c>
      <c r="J12694" s="2">
        <v>0</v>
      </c>
      <c r="K12694" s="2">
        <v>51002139</v>
      </c>
      <c r="L12694" s="3">
        <v>45936</v>
      </c>
      <c r="M12694" s="3">
        <v>47757</v>
      </c>
      <c r="N12694" s="2" t="s">
        <v>128</v>
      </c>
    </row>
    <row r="12695" spans="2:14" x14ac:dyDescent="0.25">
      <c r="B12695" s="2" t="s">
        <v>8954</v>
      </c>
      <c r="C12695" s="2" t="s">
        <v>8955</v>
      </c>
      <c r="D12695" s="2" t="s">
        <v>16</v>
      </c>
      <c r="E12695" s="2" t="s">
        <v>17</v>
      </c>
      <c r="F12695" s="2" t="s">
        <v>18</v>
      </c>
      <c r="G12695" s="2" t="s">
        <v>175</v>
      </c>
      <c r="H12695" s="2" t="s">
        <v>8956</v>
      </c>
      <c r="I12695" s="2">
        <v>0</v>
      </c>
      <c r="J12695" s="2">
        <v>0</v>
      </c>
      <c r="K12695" s="2">
        <v>51003140</v>
      </c>
      <c r="L12695" s="3">
        <v>45939</v>
      </c>
      <c r="M12695" s="3">
        <v>47757</v>
      </c>
      <c r="N12695" s="2" t="s">
        <v>128</v>
      </c>
    </row>
    <row r="12696" spans="2:14" x14ac:dyDescent="0.25">
      <c r="B12696" s="2" t="s">
        <v>8954</v>
      </c>
      <c r="C12696" s="2" t="s">
        <v>8955</v>
      </c>
      <c r="D12696" s="2" t="s">
        <v>16</v>
      </c>
      <c r="E12696" s="2" t="s">
        <v>17</v>
      </c>
      <c r="F12696" s="2" t="s">
        <v>18</v>
      </c>
      <c r="G12696" s="2" t="s">
        <v>175</v>
      </c>
      <c r="H12696" s="2" t="s">
        <v>8956</v>
      </c>
      <c r="I12696" s="2">
        <v>0</v>
      </c>
      <c r="J12696" s="2">
        <v>0</v>
      </c>
      <c r="K12696" s="2">
        <v>51006141</v>
      </c>
      <c r="L12696" s="3">
        <v>45939</v>
      </c>
      <c r="M12696" s="3">
        <v>47757</v>
      </c>
      <c r="N12696" s="2" t="s">
        <v>128</v>
      </c>
    </row>
    <row r="12697" spans="2:14" x14ac:dyDescent="0.25">
      <c r="B12697" s="2" t="s">
        <v>8954</v>
      </c>
      <c r="C12697" s="2" t="s">
        <v>8955</v>
      </c>
      <c r="D12697" s="2" t="s">
        <v>16</v>
      </c>
      <c r="E12697" s="2" t="s">
        <v>17</v>
      </c>
      <c r="F12697" s="2" t="s">
        <v>18</v>
      </c>
      <c r="G12697" s="2" t="s">
        <v>175</v>
      </c>
      <c r="H12697" s="2" t="s">
        <v>8956</v>
      </c>
      <c r="I12697" s="2">
        <v>0</v>
      </c>
      <c r="J12697" s="2">
        <v>0</v>
      </c>
      <c r="K12697" s="2">
        <v>51006142</v>
      </c>
      <c r="L12697" s="3">
        <v>45940</v>
      </c>
      <c r="M12697" s="3">
        <v>47757</v>
      </c>
      <c r="N12697" s="2" t="s">
        <v>128</v>
      </c>
    </row>
    <row r="12698" spans="2:14" x14ac:dyDescent="0.25">
      <c r="B12698" s="2" t="s">
        <v>8954</v>
      </c>
      <c r="C12698" s="2" t="s">
        <v>8955</v>
      </c>
      <c r="D12698" s="2" t="s">
        <v>16</v>
      </c>
      <c r="E12698" s="2" t="s">
        <v>17</v>
      </c>
      <c r="F12698" s="2" t="s">
        <v>18</v>
      </c>
      <c r="G12698" s="2" t="s">
        <v>175</v>
      </c>
      <c r="H12698" s="2" t="s">
        <v>8956</v>
      </c>
      <c r="I12698" s="2">
        <v>0</v>
      </c>
      <c r="J12698" s="2">
        <v>0</v>
      </c>
      <c r="K12698" s="2">
        <v>51027156</v>
      </c>
      <c r="L12698" s="3">
        <v>45960</v>
      </c>
      <c r="M12698" s="3">
        <v>47757</v>
      </c>
      <c r="N12698" s="2" t="s">
        <v>128</v>
      </c>
    </row>
    <row r="12699" spans="2:14" x14ac:dyDescent="0.25">
      <c r="B12699" s="2" t="s">
        <v>8954</v>
      </c>
      <c r="C12699" s="2" t="s">
        <v>8955</v>
      </c>
      <c r="D12699" s="2" t="s">
        <v>16</v>
      </c>
      <c r="E12699" s="2" t="s">
        <v>17</v>
      </c>
      <c r="F12699" s="2" t="s">
        <v>18</v>
      </c>
      <c r="G12699" s="2" t="s">
        <v>175</v>
      </c>
      <c r="H12699" s="2" t="s">
        <v>8956</v>
      </c>
      <c r="I12699" s="2">
        <v>0</v>
      </c>
      <c r="J12699" s="2">
        <v>0</v>
      </c>
      <c r="K12699" s="2">
        <v>51027157</v>
      </c>
      <c r="L12699" s="3">
        <v>45960</v>
      </c>
      <c r="M12699" s="3">
        <v>47757</v>
      </c>
      <c r="N12699" s="2" t="s">
        <v>128</v>
      </c>
    </row>
    <row r="12700" spans="2:14" x14ac:dyDescent="0.25">
      <c r="B12700" s="2" t="s">
        <v>8954</v>
      </c>
      <c r="C12700" s="2" t="s">
        <v>8955</v>
      </c>
      <c r="D12700" s="2" t="s">
        <v>16</v>
      </c>
      <c r="E12700" s="2" t="s">
        <v>17</v>
      </c>
      <c r="F12700" s="2" t="s">
        <v>18</v>
      </c>
      <c r="G12700" s="2" t="s">
        <v>175</v>
      </c>
      <c r="H12700" s="2" t="s">
        <v>8956</v>
      </c>
      <c r="I12700" s="2">
        <v>0</v>
      </c>
      <c r="J12700" s="2">
        <v>0</v>
      </c>
      <c r="K12700" s="2">
        <v>51027157</v>
      </c>
      <c r="L12700" s="3">
        <v>45967</v>
      </c>
      <c r="M12700" s="3">
        <v>47788</v>
      </c>
      <c r="N12700" s="2" t="s">
        <v>128</v>
      </c>
    </row>
    <row r="12701" spans="2:14" x14ac:dyDescent="0.25">
      <c r="B12701" s="2" t="s">
        <v>8954</v>
      </c>
      <c r="C12701" s="2" t="s">
        <v>8955</v>
      </c>
      <c r="D12701" s="2" t="s">
        <v>16</v>
      </c>
      <c r="E12701" s="2" t="s">
        <v>17</v>
      </c>
      <c r="F12701" s="2" t="s">
        <v>18</v>
      </c>
      <c r="G12701" s="2" t="s">
        <v>175</v>
      </c>
      <c r="H12701" s="2" t="s">
        <v>8956</v>
      </c>
      <c r="I12701" s="2">
        <v>0</v>
      </c>
      <c r="J12701" s="2">
        <v>0</v>
      </c>
      <c r="K12701" s="2">
        <v>51029159</v>
      </c>
      <c r="L12701" s="3">
        <v>45967</v>
      </c>
      <c r="M12701" s="3">
        <v>47788</v>
      </c>
      <c r="N12701" s="2" t="s">
        <v>128</v>
      </c>
    </row>
    <row r="12702" spans="2:14" x14ac:dyDescent="0.25">
      <c r="B12702" s="2" t="s">
        <v>8954</v>
      </c>
      <c r="C12702" s="2" t="s">
        <v>8955</v>
      </c>
      <c r="D12702" s="2" t="s">
        <v>16</v>
      </c>
      <c r="E12702" s="2" t="s">
        <v>17</v>
      </c>
      <c r="F12702" s="2" t="s">
        <v>18</v>
      </c>
      <c r="G12702" s="2" t="s">
        <v>175</v>
      </c>
      <c r="H12702" s="2" t="s">
        <v>8956</v>
      </c>
      <c r="I12702" s="2">
        <v>0</v>
      </c>
      <c r="J12702" s="2">
        <v>0</v>
      </c>
      <c r="K12702" s="2">
        <v>51103160</v>
      </c>
      <c r="L12702" s="3">
        <v>45967</v>
      </c>
      <c r="M12702" s="3">
        <v>47788</v>
      </c>
      <c r="N12702" s="2" t="s">
        <v>128</v>
      </c>
    </row>
    <row r="12703" spans="2:14" x14ac:dyDescent="0.25">
      <c r="B12703" s="2" t="s">
        <v>8954</v>
      </c>
      <c r="C12703" s="2" t="s">
        <v>8955</v>
      </c>
      <c r="D12703" s="2" t="s">
        <v>16</v>
      </c>
      <c r="E12703" s="2" t="s">
        <v>17</v>
      </c>
      <c r="F12703" s="2" t="s">
        <v>18</v>
      </c>
      <c r="G12703" s="2" t="s">
        <v>175</v>
      </c>
      <c r="H12703" s="2" t="s">
        <v>8956</v>
      </c>
      <c r="I12703" s="2">
        <v>0</v>
      </c>
      <c r="J12703" s="2">
        <v>0</v>
      </c>
      <c r="K12703" s="2">
        <v>51103161</v>
      </c>
      <c r="L12703" s="3">
        <v>45967</v>
      </c>
      <c r="M12703" s="3">
        <v>47788</v>
      </c>
      <c r="N12703" s="2" t="s">
        <v>128</v>
      </c>
    </row>
    <row r="12704" spans="2:14" x14ac:dyDescent="0.25">
      <c r="B12704" s="2" t="s">
        <v>8954</v>
      </c>
      <c r="C12704" s="2" t="s">
        <v>8955</v>
      </c>
      <c r="D12704" s="2" t="s">
        <v>16</v>
      </c>
      <c r="E12704" s="2" t="s">
        <v>17</v>
      </c>
      <c r="F12704" s="2" t="s">
        <v>18</v>
      </c>
      <c r="G12704" s="2" t="s">
        <v>175</v>
      </c>
      <c r="H12704" s="2" t="s">
        <v>8956</v>
      </c>
      <c r="I12704" s="2">
        <v>0</v>
      </c>
      <c r="J12704" s="2">
        <v>0</v>
      </c>
      <c r="K12704" s="2">
        <v>51119172</v>
      </c>
      <c r="L12704" s="3">
        <v>45987</v>
      </c>
      <c r="M12704" s="3">
        <v>47788</v>
      </c>
      <c r="N12704" s="2" t="s">
        <v>128</v>
      </c>
    </row>
    <row r="12705" spans="2:14" x14ac:dyDescent="0.25">
      <c r="B12705" s="2" t="s">
        <v>8954</v>
      </c>
      <c r="C12705" s="2" t="s">
        <v>8955</v>
      </c>
      <c r="D12705" s="2" t="s">
        <v>16</v>
      </c>
      <c r="E12705" s="2" t="s">
        <v>17</v>
      </c>
      <c r="F12705" s="2" t="s">
        <v>18</v>
      </c>
      <c r="G12705" s="2" t="s">
        <v>175</v>
      </c>
      <c r="H12705" s="2" t="s">
        <v>8956</v>
      </c>
      <c r="I12705" s="2">
        <v>0</v>
      </c>
      <c r="J12705" s="2">
        <v>0</v>
      </c>
      <c r="K12705" s="2">
        <v>51126175</v>
      </c>
      <c r="L12705" s="3">
        <v>46006</v>
      </c>
      <c r="M12705" s="3">
        <v>47788</v>
      </c>
      <c r="N12705" s="2" t="s">
        <v>128</v>
      </c>
    </row>
    <row r="12706" spans="2:14" x14ac:dyDescent="0.25">
      <c r="B12706" s="2" t="s">
        <v>8954</v>
      </c>
      <c r="C12706" s="2" t="s">
        <v>8955</v>
      </c>
      <c r="D12706" s="2" t="s">
        <v>16</v>
      </c>
      <c r="E12706" s="2" t="s">
        <v>17</v>
      </c>
      <c r="F12706" s="2" t="s">
        <v>18</v>
      </c>
      <c r="G12706" s="2" t="s">
        <v>175</v>
      </c>
      <c r="H12706" s="2" t="s">
        <v>8956</v>
      </c>
      <c r="I12706" s="2">
        <v>0</v>
      </c>
      <c r="J12706" s="2">
        <v>0</v>
      </c>
      <c r="K12706" s="2">
        <v>51128176</v>
      </c>
      <c r="L12706" s="3">
        <v>46006</v>
      </c>
      <c r="M12706" s="3">
        <v>47818</v>
      </c>
      <c r="N12706" s="2" t="s">
        <v>128</v>
      </c>
    </row>
    <row r="12707" spans="2:14" x14ac:dyDescent="0.25">
      <c r="B12707" s="2" t="s">
        <v>8954</v>
      </c>
      <c r="C12707" s="2" t="s">
        <v>8955</v>
      </c>
      <c r="D12707" s="2" t="s">
        <v>16</v>
      </c>
      <c r="E12707" s="2" t="s">
        <v>17</v>
      </c>
      <c r="F12707" s="2" t="s">
        <v>18</v>
      </c>
      <c r="G12707" s="2" t="s">
        <v>175</v>
      </c>
      <c r="H12707" s="2" t="s">
        <v>8956</v>
      </c>
      <c r="I12707" s="2">
        <v>0</v>
      </c>
      <c r="J12707" s="2">
        <v>0</v>
      </c>
      <c r="K12707" s="2">
        <v>60108002</v>
      </c>
      <c r="L12707" s="3">
        <v>46039</v>
      </c>
      <c r="M12707" s="3">
        <v>47849</v>
      </c>
      <c r="N12707" s="2" t="s">
        <v>128</v>
      </c>
    </row>
    <row r="12708" spans="2:14" x14ac:dyDescent="0.25">
      <c r="B12708" s="2" t="s">
        <v>8954</v>
      </c>
      <c r="C12708" s="2" t="s">
        <v>8955</v>
      </c>
      <c r="D12708" s="2" t="s">
        <v>16</v>
      </c>
      <c r="E12708" s="2" t="s">
        <v>17</v>
      </c>
      <c r="F12708" s="2" t="s">
        <v>18</v>
      </c>
      <c r="G12708" s="2" t="s">
        <v>175</v>
      </c>
      <c r="H12708" s="2" t="s">
        <v>8956</v>
      </c>
      <c r="I12708" s="2">
        <v>0</v>
      </c>
      <c r="J12708" s="2">
        <v>0</v>
      </c>
      <c r="K12708" s="2">
        <v>60114003</v>
      </c>
      <c r="L12708" s="3">
        <v>46039</v>
      </c>
      <c r="M12708" s="3">
        <v>47849</v>
      </c>
      <c r="N12708" s="2" t="s">
        <v>128</v>
      </c>
    </row>
    <row r="12709" spans="2:14" x14ac:dyDescent="0.25">
      <c r="B12709" s="2" t="s">
        <v>8954</v>
      </c>
      <c r="C12709" s="2" t="s">
        <v>8955</v>
      </c>
      <c r="D12709" s="2" t="s">
        <v>16</v>
      </c>
      <c r="E12709" s="2" t="s">
        <v>17</v>
      </c>
      <c r="F12709" s="2" t="s">
        <v>18</v>
      </c>
      <c r="G12709" s="2" t="s">
        <v>175</v>
      </c>
      <c r="H12709" s="2" t="s">
        <v>8956</v>
      </c>
      <c r="I12709" s="2">
        <v>0</v>
      </c>
      <c r="J12709" s="2">
        <v>0</v>
      </c>
      <c r="K12709" s="2">
        <v>60115004</v>
      </c>
      <c r="L12709" s="3">
        <v>46039</v>
      </c>
      <c r="M12709" s="3">
        <v>47849</v>
      </c>
      <c r="N12709" s="2" t="s">
        <v>128</v>
      </c>
    </row>
    <row r="12710" spans="2:14" x14ac:dyDescent="0.25">
      <c r="B12710" s="2" t="s">
        <v>8954</v>
      </c>
      <c r="C12710" s="2" t="s">
        <v>8955</v>
      </c>
      <c r="D12710" s="2" t="s">
        <v>16</v>
      </c>
      <c r="E12710" s="2" t="s">
        <v>17</v>
      </c>
      <c r="F12710" s="2" t="s">
        <v>18</v>
      </c>
      <c r="G12710" s="2" t="s">
        <v>175</v>
      </c>
      <c r="H12710" s="2" t="s">
        <v>8956</v>
      </c>
      <c r="I12710" s="2">
        <v>0</v>
      </c>
      <c r="J12710" s="2">
        <v>0</v>
      </c>
      <c r="K12710" s="2">
        <v>60115004</v>
      </c>
      <c r="L12710" s="3">
        <v>46079</v>
      </c>
      <c r="M12710" s="3">
        <v>47880</v>
      </c>
      <c r="N12710" s="2" t="s">
        <v>128</v>
      </c>
    </row>
    <row r="12711" spans="2:14" x14ac:dyDescent="0.25">
      <c r="B12711" s="2" t="s">
        <v>8954</v>
      </c>
      <c r="C12711" s="2" t="s">
        <v>8955</v>
      </c>
      <c r="D12711" s="2" t="s">
        <v>16</v>
      </c>
      <c r="E12711" s="2" t="s">
        <v>17</v>
      </c>
      <c r="F12711" s="2" t="s">
        <v>18</v>
      </c>
      <c r="G12711" s="2" t="s">
        <v>175</v>
      </c>
      <c r="H12711" s="2" t="s">
        <v>8956</v>
      </c>
      <c r="I12711" s="2">
        <v>0</v>
      </c>
      <c r="J12711" s="2">
        <v>0</v>
      </c>
      <c r="K12711" s="2">
        <v>60206008</v>
      </c>
      <c r="L12711" s="3">
        <v>46064</v>
      </c>
      <c r="M12711" s="3">
        <v>47880</v>
      </c>
      <c r="N12711" s="2" t="s">
        <v>128</v>
      </c>
    </row>
    <row r="12712" spans="2:14" x14ac:dyDescent="0.25">
      <c r="B12712" s="2" t="s">
        <v>8954</v>
      </c>
      <c r="C12712" s="2" t="s">
        <v>8955</v>
      </c>
      <c r="D12712" s="2" t="s">
        <v>16</v>
      </c>
      <c r="E12712" s="2" t="s">
        <v>17</v>
      </c>
      <c r="F12712" s="2" t="s">
        <v>18</v>
      </c>
      <c r="G12712" s="2" t="s">
        <v>175</v>
      </c>
      <c r="H12712" s="2" t="s">
        <v>8956</v>
      </c>
      <c r="I12712" s="2">
        <v>0</v>
      </c>
      <c r="J12712" s="2">
        <v>0</v>
      </c>
      <c r="K12712" s="2">
        <v>60212012</v>
      </c>
      <c r="L12712" s="3">
        <v>46073</v>
      </c>
      <c r="M12712" s="3">
        <v>47880</v>
      </c>
      <c r="N12712" s="2" t="s">
        <v>128</v>
      </c>
    </row>
    <row r="12713" spans="2:14" x14ac:dyDescent="0.25">
      <c r="B12713" s="2" t="s">
        <v>8954</v>
      </c>
      <c r="C12713" s="2" t="s">
        <v>8955</v>
      </c>
      <c r="D12713" s="2" t="s">
        <v>16</v>
      </c>
      <c r="E12713" s="2" t="s">
        <v>17</v>
      </c>
      <c r="F12713" s="2" t="s">
        <v>18</v>
      </c>
      <c r="G12713" s="2" t="s">
        <v>175</v>
      </c>
      <c r="H12713" s="2" t="s">
        <v>8956</v>
      </c>
      <c r="I12713" s="2">
        <v>0</v>
      </c>
      <c r="J12713" s="2">
        <v>0</v>
      </c>
      <c r="K12713" s="2">
        <v>60216013</v>
      </c>
      <c r="L12713" s="3">
        <v>46073</v>
      </c>
      <c r="M12713" s="3">
        <v>47880</v>
      </c>
      <c r="N12713" s="2" t="s">
        <v>128</v>
      </c>
    </row>
    <row r="12714" spans="2:14" x14ac:dyDescent="0.25">
      <c r="B12714" s="2" t="s">
        <v>8954</v>
      </c>
      <c r="C12714" s="2" t="s">
        <v>8955</v>
      </c>
      <c r="D12714" s="2" t="s">
        <v>16</v>
      </c>
      <c r="E12714" s="2" t="s">
        <v>17</v>
      </c>
      <c r="F12714" s="2" t="s">
        <v>18</v>
      </c>
      <c r="G12714" s="2" t="s">
        <v>175</v>
      </c>
      <c r="H12714" s="2" t="s">
        <v>8956</v>
      </c>
      <c r="I12714" s="2">
        <v>0</v>
      </c>
      <c r="J12714" s="2">
        <v>0</v>
      </c>
      <c r="K12714" s="2">
        <v>60220016</v>
      </c>
      <c r="L12714" s="3">
        <v>46078</v>
      </c>
      <c r="M12714" s="3">
        <v>47880</v>
      </c>
      <c r="N12714" s="2" t="s">
        <v>128</v>
      </c>
    </row>
    <row r="12715" spans="2:14" x14ac:dyDescent="0.25">
      <c r="B12715" s="2" t="s">
        <v>8954</v>
      </c>
      <c r="C12715" s="2" t="s">
        <v>8955</v>
      </c>
      <c r="D12715" s="2" t="s">
        <v>16</v>
      </c>
      <c r="E12715" s="2" t="s">
        <v>17</v>
      </c>
      <c r="F12715" s="2" t="s">
        <v>18</v>
      </c>
      <c r="G12715" s="2" t="s">
        <v>175</v>
      </c>
      <c r="H12715" s="2" t="s">
        <v>8956</v>
      </c>
      <c r="I12715" s="2">
        <v>0</v>
      </c>
      <c r="J12715" s="2">
        <v>0</v>
      </c>
      <c r="K12715" s="2">
        <v>60221017</v>
      </c>
      <c r="L12715" s="3">
        <v>46078</v>
      </c>
      <c r="M12715" s="3">
        <v>47880</v>
      </c>
      <c r="N12715" s="2" t="s">
        <v>128</v>
      </c>
    </row>
    <row r="12716" spans="2:14" x14ac:dyDescent="0.25">
      <c r="B12716" s="2" t="s">
        <v>8954</v>
      </c>
      <c r="C12716" s="2" t="s">
        <v>8955</v>
      </c>
      <c r="D12716" s="2" t="s">
        <v>16</v>
      </c>
      <c r="E12716" s="2" t="s">
        <v>17</v>
      </c>
      <c r="F12716" s="2" t="s">
        <v>18</v>
      </c>
      <c r="G12716" s="2" t="s">
        <v>175</v>
      </c>
      <c r="H12716" s="2" t="s">
        <v>8956</v>
      </c>
      <c r="I12716" s="2">
        <v>0</v>
      </c>
      <c r="J12716" s="2">
        <v>0</v>
      </c>
      <c r="K12716" s="2">
        <v>60224020</v>
      </c>
      <c r="L12716" s="3">
        <v>46085</v>
      </c>
      <c r="M12716" s="3">
        <v>47880</v>
      </c>
      <c r="N12716" s="2" t="s">
        <v>128</v>
      </c>
    </row>
    <row r="12717" spans="2:14" x14ac:dyDescent="0.25">
      <c r="B12717" s="2" t="s">
        <v>8954</v>
      </c>
      <c r="C12717" s="2" t="s">
        <v>8955</v>
      </c>
      <c r="D12717" s="2" t="s">
        <v>16</v>
      </c>
      <c r="E12717" s="2" t="s">
        <v>17</v>
      </c>
      <c r="F12717" s="2" t="s">
        <v>18</v>
      </c>
      <c r="G12717" s="2" t="s">
        <v>175</v>
      </c>
      <c r="H12717" s="2" t="s">
        <v>8956</v>
      </c>
      <c r="I12717" s="2">
        <v>0</v>
      </c>
      <c r="J12717" s="2">
        <v>0</v>
      </c>
      <c r="K12717" s="2">
        <v>60227021</v>
      </c>
      <c r="L12717" s="3">
        <v>46085</v>
      </c>
      <c r="M12717" s="3">
        <v>47880</v>
      </c>
      <c r="N12717" s="2" t="s">
        <v>128</v>
      </c>
    </row>
    <row r="12718" spans="2:14" x14ac:dyDescent="0.25">
      <c r="B12718" s="2" t="s">
        <v>8954</v>
      </c>
      <c r="C12718" s="2" t="s">
        <v>8955</v>
      </c>
      <c r="D12718" s="2" t="s">
        <v>16</v>
      </c>
      <c r="E12718" s="2" t="s">
        <v>17</v>
      </c>
      <c r="F12718" s="2" t="s">
        <v>18</v>
      </c>
      <c r="G12718" s="2" t="s">
        <v>175</v>
      </c>
      <c r="H12718" s="2" t="s">
        <v>8956</v>
      </c>
      <c r="I12718" s="2">
        <v>0</v>
      </c>
      <c r="J12718" s="2">
        <v>0</v>
      </c>
      <c r="K12718" s="2">
        <v>60228022</v>
      </c>
      <c r="L12718" s="3">
        <v>46085</v>
      </c>
      <c r="M12718" s="3">
        <v>47880</v>
      </c>
      <c r="N12718" s="2" t="s">
        <v>128</v>
      </c>
    </row>
    <row r="12719" spans="2:14" x14ac:dyDescent="0.25">
      <c r="B12719" s="2" t="s">
        <v>8954</v>
      </c>
      <c r="C12719" s="2" t="s">
        <v>8955</v>
      </c>
      <c r="D12719" s="2" t="s">
        <v>16</v>
      </c>
      <c r="E12719" s="2" t="s">
        <v>17</v>
      </c>
      <c r="F12719" s="2" t="s">
        <v>18</v>
      </c>
      <c r="G12719" s="2" t="s">
        <v>175</v>
      </c>
      <c r="H12719" s="2" t="s">
        <v>8956</v>
      </c>
      <c r="I12719" s="2">
        <v>0</v>
      </c>
      <c r="J12719" s="2">
        <v>0</v>
      </c>
      <c r="K12719" s="2">
        <v>60327032</v>
      </c>
      <c r="L12719" s="3">
        <v>46118</v>
      </c>
      <c r="M12719" s="3">
        <v>47908</v>
      </c>
      <c r="N12719" s="2" t="s">
        <v>128</v>
      </c>
    </row>
    <row r="12720" spans="2:14" x14ac:dyDescent="0.25">
      <c r="B12720" s="2" t="s">
        <v>8954</v>
      </c>
      <c r="C12720" s="2" t="s">
        <v>8955</v>
      </c>
      <c r="D12720" s="2" t="s">
        <v>16</v>
      </c>
      <c r="E12720" s="2" t="s">
        <v>17</v>
      </c>
      <c r="F12720" s="2" t="s">
        <v>18</v>
      </c>
      <c r="G12720" s="2" t="s">
        <v>175</v>
      </c>
      <c r="H12720" s="2" t="s">
        <v>8956</v>
      </c>
      <c r="I12720" s="2">
        <v>0</v>
      </c>
      <c r="J12720" s="2">
        <v>0</v>
      </c>
      <c r="K12720" s="2">
        <v>60327033</v>
      </c>
      <c r="L12720" s="3">
        <v>46118</v>
      </c>
      <c r="M12720" s="3">
        <v>47908</v>
      </c>
      <c r="N12720" s="2" t="s">
        <v>128</v>
      </c>
    </row>
    <row r="12721" spans="2:14" x14ac:dyDescent="0.25">
      <c r="B12721" s="2" t="s">
        <v>8954</v>
      </c>
      <c r="C12721" s="2" t="s">
        <v>8955</v>
      </c>
      <c r="D12721" s="2" t="s">
        <v>16</v>
      </c>
      <c r="E12721" s="2" t="s">
        <v>17</v>
      </c>
      <c r="F12721" s="2" t="s">
        <v>18</v>
      </c>
      <c r="G12721" s="2" t="s">
        <v>175</v>
      </c>
      <c r="H12721" s="2" t="s">
        <v>8956</v>
      </c>
      <c r="I12721" s="2">
        <v>0</v>
      </c>
      <c r="J12721" s="2">
        <v>0</v>
      </c>
      <c r="K12721" s="2">
        <v>60330034</v>
      </c>
      <c r="L12721" s="3">
        <v>46118</v>
      </c>
      <c r="M12721" s="3">
        <v>47908</v>
      </c>
      <c r="N12721" s="2" t="s">
        <v>128</v>
      </c>
    </row>
    <row r="12722" spans="2:14" x14ac:dyDescent="0.25">
      <c r="B12722" s="2" t="s">
        <v>8954</v>
      </c>
      <c r="C12722" s="2" t="s">
        <v>8955</v>
      </c>
      <c r="D12722" s="2" t="s">
        <v>16</v>
      </c>
      <c r="E12722" s="2" t="s">
        <v>181</v>
      </c>
      <c r="F12722" s="2" t="s">
        <v>18</v>
      </c>
      <c r="G12722" s="2" t="s">
        <v>175</v>
      </c>
      <c r="H12722" s="2" t="s">
        <v>8956</v>
      </c>
      <c r="I12722" s="2">
        <v>0</v>
      </c>
      <c r="J12722" s="2">
        <v>0</v>
      </c>
      <c r="K12722" s="2">
        <v>60330034</v>
      </c>
      <c r="L12722" s="3">
        <v>46118</v>
      </c>
      <c r="M12722" s="3">
        <v>47908</v>
      </c>
      <c r="N12722" s="2" t="s">
        <v>128</v>
      </c>
    </row>
    <row r="12723" spans="2:14" x14ac:dyDescent="0.25">
      <c r="B12723" s="2" t="s">
        <v>8954</v>
      </c>
      <c r="C12723" s="2" t="s">
        <v>8955</v>
      </c>
      <c r="D12723" s="2" t="s">
        <v>16</v>
      </c>
      <c r="E12723" s="2" t="s">
        <v>142</v>
      </c>
      <c r="F12723" s="2" t="s">
        <v>18</v>
      </c>
      <c r="G12723" s="2" t="s">
        <v>175</v>
      </c>
      <c r="H12723" s="2" t="s">
        <v>8956</v>
      </c>
      <c r="I12723" s="2">
        <v>0</v>
      </c>
      <c r="J12723" s="2">
        <v>0</v>
      </c>
      <c r="K12723" s="2">
        <v>50220027</v>
      </c>
      <c r="L12723" s="3">
        <v>45715</v>
      </c>
      <c r="M12723" s="3">
        <v>47515</v>
      </c>
      <c r="N12723" s="2" t="s">
        <v>128</v>
      </c>
    </row>
    <row r="12724" spans="2:14" x14ac:dyDescent="0.25">
      <c r="B12724" s="2" t="s">
        <v>8954</v>
      </c>
      <c r="C12724" s="2" t="s">
        <v>8955</v>
      </c>
      <c r="D12724" s="2" t="s">
        <v>16</v>
      </c>
      <c r="E12724" s="2" t="s">
        <v>142</v>
      </c>
      <c r="F12724" s="2" t="s">
        <v>18</v>
      </c>
      <c r="G12724" s="2" t="s">
        <v>175</v>
      </c>
      <c r="H12724" s="2" t="s">
        <v>8956</v>
      </c>
      <c r="I12724" s="2">
        <v>0</v>
      </c>
      <c r="J12724" s="2">
        <v>0</v>
      </c>
      <c r="K12724" s="2">
        <v>50303031</v>
      </c>
      <c r="L12724" s="3">
        <v>45764</v>
      </c>
      <c r="M12724" s="3">
        <v>47574</v>
      </c>
      <c r="N12724" s="2" t="s">
        <v>128</v>
      </c>
    </row>
    <row r="12725" spans="2:14" x14ac:dyDescent="0.25">
      <c r="B12725" s="2" t="s">
        <v>8954</v>
      </c>
      <c r="C12725" s="2" t="s">
        <v>8955</v>
      </c>
      <c r="D12725" s="2" t="s">
        <v>16</v>
      </c>
      <c r="E12725" s="2" t="s">
        <v>142</v>
      </c>
      <c r="F12725" s="2" t="s">
        <v>18</v>
      </c>
      <c r="G12725" s="2" t="s">
        <v>175</v>
      </c>
      <c r="H12725" s="2" t="s">
        <v>8956</v>
      </c>
      <c r="I12725" s="2">
        <v>0</v>
      </c>
      <c r="J12725" s="2">
        <v>0</v>
      </c>
      <c r="K12725" s="2">
        <v>50415050</v>
      </c>
      <c r="L12725" s="3">
        <v>45764</v>
      </c>
      <c r="M12725" s="3">
        <v>47574</v>
      </c>
      <c r="N12725" s="2" t="s">
        <v>128</v>
      </c>
    </row>
    <row r="12726" spans="2:14" x14ac:dyDescent="0.25">
      <c r="B12726" s="2" t="s">
        <v>8954</v>
      </c>
      <c r="C12726" s="2" t="s">
        <v>8955</v>
      </c>
      <c r="D12726" s="2" t="s">
        <v>16</v>
      </c>
      <c r="E12726" s="2" t="s">
        <v>142</v>
      </c>
      <c r="F12726" s="2" t="s">
        <v>18</v>
      </c>
      <c r="G12726" s="2" t="s">
        <v>175</v>
      </c>
      <c r="H12726" s="2" t="s">
        <v>8956</v>
      </c>
      <c r="I12726" s="2">
        <v>0</v>
      </c>
      <c r="J12726" s="2">
        <v>0</v>
      </c>
      <c r="K12726" s="2">
        <v>50419054</v>
      </c>
      <c r="L12726" s="3">
        <v>45772</v>
      </c>
      <c r="M12726" s="3">
        <v>47574</v>
      </c>
      <c r="N12726" s="2" t="s">
        <v>128</v>
      </c>
    </row>
    <row r="12727" spans="2:14" x14ac:dyDescent="0.25">
      <c r="B12727" s="2" t="s">
        <v>8954</v>
      </c>
      <c r="C12727" s="2" t="s">
        <v>8955</v>
      </c>
      <c r="D12727" s="2" t="s">
        <v>16</v>
      </c>
      <c r="E12727" s="2" t="s">
        <v>142</v>
      </c>
      <c r="F12727" s="2" t="s">
        <v>18</v>
      </c>
      <c r="G12727" s="2" t="s">
        <v>175</v>
      </c>
      <c r="H12727" s="2" t="s">
        <v>8956</v>
      </c>
      <c r="I12727" s="2">
        <v>0</v>
      </c>
      <c r="J12727" s="2">
        <v>0</v>
      </c>
      <c r="K12727" s="2">
        <v>50423055</v>
      </c>
      <c r="L12727" s="3">
        <v>45772</v>
      </c>
      <c r="M12727" s="3">
        <v>47574</v>
      </c>
      <c r="N12727" s="2" t="s">
        <v>128</v>
      </c>
    </row>
    <row r="12728" spans="2:14" x14ac:dyDescent="0.25">
      <c r="B12728" s="2" t="s">
        <v>8954</v>
      </c>
      <c r="C12728" s="2" t="s">
        <v>8955</v>
      </c>
      <c r="D12728" s="2" t="s">
        <v>16</v>
      </c>
      <c r="E12728" s="2" t="s">
        <v>142</v>
      </c>
      <c r="F12728" s="2" t="s">
        <v>18</v>
      </c>
      <c r="G12728" s="2" t="s">
        <v>175</v>
      </c>
      <c r="H12728" s="2" t="s">
        <v>8956</v>
      </c>
      <c r="I12728" s="2">
        <v>0</v>
      </c>
      <c r="J12728" s="2">
        <v>0</v>
      </c>
      <c r="K12728" s="2">
        <v>50515067</v>
      </c>
      <c r="L12728" s="3">
        <v>45798</v>
      </c>
      <c r="M12728" s="3">
        <v>47604</v>
      </c>
      <c r="N12728" s="2" t="s">
        <v>128</v>
      </c>
    </row>
    <row r="12729" spans="2:14" x14ac:dyDescent="0.25">
      <c r="B12729" s="2" t="s">
        <v>8954</v>
      </c>
      <c r="C12729" s="2" t="s">
        <v>8955</v>
      </c>
      <c r="D12729" s="2" t="s">
        <v>16</v>
      </c>
      <c r="E12729" s="2" t="s">
        <v>142</v>
      </c>
      <c r="F12729" s="2" t="s">
        <v>18</v>
      </c>
      <c r="G12729" s="2" t="s">
        <v>175</v>
      </c>
      <c r="H12729" s="2" t="s">
        <v>8956</v>
      </c>
      <c r="I12729" s="2">
        <v>0</v>
      </c>
      <c r="J12729" s="2">
        <v>0</v>
      </c>
      <c r="K12729" s="2">
        <v>50626099</v>
      </c>
      <c r="L12729" s="3">
        <v>45840</v>
      </c>
      <c r="M12729" s="3">
        <v>47635</v>
      </c>
      <c r="N12729" s="2" t="s">
        <v>128</v>
      </c>
    </row>
    <row r="12730" spans="2:14" x14ac:dyDescent="0.25">
      <c r="B12730" s="2" t="s">
        <v>8954</v>
      </c>
      <c r="C12730" s="2" t="s">
        <v>8955</v>
      </c>
      <c r="D12730" s="2" t="s">
        <v>16</v>
      </c>
      <c r="E12730" s="2" t="s">
        <v>142</v>
      </c>
      <c r="F12730" s="2" t="s">
        <v>18</v>
      </c>
      <c r="G12730" s="2" t="s">
        <v>175</v>
      </c>
      <c r="H12730" s="2" t="s">
        <v>8956</v>
      </c>
      <c r="I12730" s="2">
        <v>0</v>
      </c>
      <c r="J12730" s="2">
        <v>0</v>
      </c>
      <c r="K12730" s="2">
        <v>50717109</v>
      </c>
      <c r="L12730" s="3">
        <v>45859</v>
      </c>
      <c r="M12730" s="3">
        <v>47665</v>
      </c>
      <c r="N12730" s="2" t="s">
        <v>128</v>
      </c>
    </row>
    <row r="12731" spans="2:14" x14ac:dyDescent="0.25">
      <c r="B12731" s="2" t="s">
        <v>8954</v>
      </c>
      <c r="C12731" s="2" t="s">
        <v>8955</v>
      </c>
      <c r="D12731" s="2" t="s">
        <v>16</v>
      </c>
      <c r="E12731" s="2" t="s">
        <v>142</v>
      </c>
      <c r="F12731" s="2" t="s">
        <v>18</v>
      </c>
      <c r="G12731" s="2" t="s">
        <v>175</v>
      </c>
      <c r="H12731" s="2" t="s">
        <v>8956</v>
      </c>
      <c r="I12731" s="2">
        <v>0</v>
      </c>
      <c r="J12731" s="2">
        <v>0</v>
      </c>
      <c r="K12731" s="2">
        <v>51006141</v>
      </c>
      <c r="L12731" s="3">
        <v>45939</v>
      </c>
      <c r="M12731" s="3">
        <v>47757</v>
      </c>
      <c r="N12731" s="2" t="s">
        <v>128</v>
      </c>
    </row>
    <row r="12732" spans="2:14" x14ac:dyDescent="0.25">
      <c r="B12732" s="2" t="s">
        <v>8954</v>
      </c>
      <c r="C12732" s="2" t="s">
        <v>8955</v>
      </c>
      <c r="D12732" s="2" t="s">
        <v>16</v>
      </c>
      <c r="E12732" s="2" t="s">
        <v>142</v>
      </c>
      <c r="F12732" s="2" t="s">
        <v>18</v>
      </c>
      <c r="G12732" s="2" t="s">
        <v>175</v>
      </c>
      <c r="H12732" s="2" t="s">
        <v>8956</v>
      </c>
      <c r="I12732" s="2">
        <v>0</v>
      </c>
      <c r="J12732" s="2">
        <v>0</v>
      </c>
      <c r="K12732" s="2">
        <v>51029159</v>
      </c>
      <c r="L12732" s="3">
        <v>45967</v>
      </c>
      <c r="M12732" s="3">
        <v>47788</v>
      </c>
      <c r="N12732" s="2" t="s">
        <v>128</v>
      </c>
    </row>
    <row r="12733" spans="2:14" x14ac:dyDescent="0.25">
      <c r="B12733" s="2" t="s">
        <v>8954</v>
      </c>
      <c r="C12733" s="2" t="s">
        <v>8955</v>
      </c>
      <c r="D12733" s="2" t="s">
        <v>16</v>
      </c>
      <c r="E12733" s="2" t="s">
        <v>142</v>
      </c>
      <c r="F12733" s="2" t="s">
        <v>18</v>
      </c>
      <c r="G12733" s="2" t="s">
        <v>175</v>
      </c>
      <c r="H12733" s="2" t="s">
        <v>8956</v>
      </c>
      <c r="I12733" s="2">
        <v>0</v>
      </c>
      <c r="J12733" s="2">
        <v>0</v>
      </c>
      <c r="K12733" s="2">
        <v>51119172</v>
      </c>
      <c r="L12733" s="3">
        <v>45987</v>
      </c>
      <c r="M12733" s="3">
        <v>47788</v>
      </c>
      <c r="N12733" s="2" t="s">
        <v>128</v>
      </c>
    </row>
    <row r="12734" spans="2:14" x14ac:dyDescent="0.25">
      <c r="B12734" s="2" t="s">
        <v>8954</v>
      </c>
      <c r="C12734" s="2" t="s">
        <v>8955</v>
      </c>
      <c r="D12734" s="2" t="s">
        <v>16</v>
      </c>
      <c r="E12734" s="2" t="s">
        <v>142</v>
      </c>
      <c r="F12734" s="2" t="s">
        <v>18</v>
      </c>
      <c r="G12734" s="2" t="s">
        <v>175</v>
      </c>
      <c r="H12734" s="2" t="s">
        <v>8956</v>
      </c>
      <c r="I12734" s="2">
        <v>0</v>
      </c>
      <c r="J12734" s="2">
        <v>0</v>
      </c>
      <c r="K12734" s="2">
        <v>60114003</v>
      </c>
      <c r="L12734" s="3">
        <v>46039</v>
      </c>
      <c r="M12734" s="3">
        <v>47849</v>
      </c>
      <c r="N12734" s="2" t="s">
        <v>128</v>
      </c>
    </row>
    <row r="12735" spans="2:14" x14ac:dyDescent="0.25">
      <c r="B12735" s="2" t="s">
        <v>8954</v>
      </c>
      <c r="C12735" s="2" t="s">
        <v>8955</v>
      </c>
      <c r="D12735" s="2" t="s">
        <v>16</v>
      </c>
      <c r="E12735" s="2" t="s">
        <v>142</v>
      </c>
      <c r="F12735" s="2" t="s">
        <v>18</v>
      </c>
      <c r="G12735" s="2" t="s">
        <v>175</v>
      </c>
      <c r="H12735" s="2" t="s">
        <v>8956</v>
      </c>
      <c r="I12735" s="2">
        <v>0</v>
      </c>
      <c r="J12735" s="2">
        <v>0</v>
      </c>
      <c r="K12735" s="2">
        <v>60206008</v>
      </c>
      <c r="L12735" s="3">
        <v>46064</v>
      </c>
      <c r="M12735" s="3">
        <v>47880</v>
      </c>
      <c r="N12735" s="2" t="s">
        <v>128</v>
      </c>
    </row>
    <row r="12736" spans="2:14" x14ac:dyDescent="0.25">
      <c r="B12736" s="2" t="s">
        <v>8954</v>
      </c>
      <c r="C12736" s="2" t="s">
        <v>8955</v>
      </c>
      <c r="D12736" s="2" t="s">
        <v>16</v>
      </c>
      <c r="E12736" s="2" t="s">
        <v>142</v>
      </c>
      <c r="F12736" s="2" t="s">
        <v>18</v>
      </c>
      <c r="G12736" s="2" t="s">
        <v>175</v>
      </c>
      <c r="H12736" s="2" t="s">
        <v>8956</v>
      </c>
      <c r="I12736" s="2">
        <v>0</v>
      </c>
      <c r="J12736" s="2">
        <v>0</v>
      </c>
      <c r="K12736" s="2">
        <v>60330034</v>
      </c>
      <c r="L12736" s="3">
        <v>46118</v>
      </c>
      <c r="M12736" s="3">
        <v>47908</v>
      </c>
      <c r="N12736" s="2" t="s">
        <v>128</v>
      </c>
    </row>
    <row r="12737" spans="2:14" x14ac:dyDescent="0.25">
      <c r="B12737" s="2" t="s">
        <v>8957</v>
      </c>
      <c r="C12737" s="2" t="s">
        <v>8958</v>
      </c>
      <c r="D12737" s="2" t="s">
        <v>16</v>
      </c>
      <c r="E12737" s="2" t="s">
        <v>17</v>
      </c>
      <c r="F12737" s="2" t="s">
        <v>18</v>
      </c>
      <c r="G12737" s="2" t="s">
        <v>175</v>
      </c>
      <c r="H12737" s="2" t="s">
        <v>8956</v>
      </c>
      <c r="I12737" s="2">
        <v>279</v>
      </c>
      <c r="J12737" s="2">
        <v>0</v>
      </c>
      <c r="K12737" s="2">
        <v>41022097</v>
      </c>
      <c r="L12737" s="3">
        <v>45813</v>
      </c>
      <c r="M12737" s="3">
        <v>47392</v>
      </c>
      <c r="N12737" s="2" t="s">
        <v>128</v>
      </c>
    </row>
    <row r="12738" spans="2:14" x14ac:dyDescent="0.25">
      <c r="B12738" s="2" t="s">
        <v>8957</v>
      </c>
      <c r="C12738" s="2" t="s">
        <v>8958</v>
      </c>
      <c r="D12738" s="2" t="s">
        <v>16</v>
      </c>
      <c r="E12738" s="2" t="s">
        <v>17</v>
      </c>
      <c r="F12738" s="2" t="s">
        <v>18</v>
      </c>
      <c r="G12738" s="2" t="s">
        <v>175</v>
      </c>
      <c r="H12738" s="2" t="s">
        <v>8956</v>
      </c>
      <c r="I12738" s="2">
        <v>279</v>
      </c>
      <c r="J12738" s="2">
        <v>0</v>
      </c>
      <c r="K12738" s="2">
        <v>41221118</v>
      </c>
      <c r="L12738" s="3">
        <v>45813</v>
      </c>
      <c r="M12738" s="3">
        <v>47392</v>
      </c>
      <c r="N12738" s="2" t="s">
        <v>128</v>
      </c>
    </row>
    <row r="12739" spans="2:14" x14ac:dyDescent="0.25">
      <c r="B12739" s="2" t="s">
        <v>8957</v>
      </c>
      <c r="C12739" s="2" t="s">
        <v>8958</v>
      </c>
      <c r="D12739" s="2" t="s">
        <v>16</v>
      </c>
      <c r="E12739" s="2" t="s">
        <v>17</v>
      </c>
      <c r="F12739" s="2" t="s">
        <v>18</v>
      </c>
      <c r="G12739" s="2" t="s">
        <v>175</v>
      </c>
      <c r="H12739" s="2" t="s">
        <v>8956</v>
      </c>
      <c r="I12739" s="2">
        <v>279</v>
      </c>
      <c r="J12739" s="2">
        <v>0</v>
      </c>
      <c r="K12739" s="2">
        <v>50305032</v>
      </c>
      <c r="L12739" s="3">
        <v>45726</v>
      </c>
      <c r="M12739" s="3">
        <v>47543</v>
      </c>
      <c r="N12739" s="2" t="s">
        <v>128</v>
      </c>
    </row>
    <row r="12740" spans="2:14" x14ac:dyDescent="0.25">
      <c r="B12740" s="2" t="s">
        <v>8957</v>
      </c>
      <c r="C12740" s="2" t="s">
        <v>8958</v>
      </c>
      <c r="D12740" s="2" t="s">
        <v>16</v>
      </c>
      <c r="E12740" s="2" t="s">
        <v>17</v>
      </c>
      <c r="F12740" s="2" t="s">
        <v>18</v>
      </c>
      <c r="G12740" s="2" t="s">
        <v>175</v>
      </c>
      <c r="H12740" s="2" t="s">
        <v>8956</v>
      </c>
      <c r="I12740" s="2">
        <v>279</v>
      </c>
      <c r="J12740" s="2">
        <v>0</v>
      </c>
      <c r="K12740" s="2">
        <v>50626099</v>
      </c>
      <c r="L12740" s="3">
        <v>45859</v>
      </c>
      <c r="M12740" s="3">
        <v>47635</v>
      </c>
      <c r="N12740" s="2" t="s">
        <v>128</v>
      </c>
    </row>
    <row r="12741" spans="2:14" x14ac:dyDescent="0.25">
      <c r="B12741" s="2" t="s">
        <v>8957</v>
      </c>
      <c r="C12741" s="2" t="s">
        <v>8958</v>
      </c>
      <c r="D12741" s="2" t="s">
        <v>16</v>
      </c>
      <c r="E12741" s="2" t="s">
        <v>17</v>
      </c>
      <c r="F12741" s="2" t="s">
        <v>18</v>
      </c>
      <c r="G12741" s="2" t="s">
        <v>175</v>
      </c>
      <c r="H12741" s="2" t="s">
        <v>8956</v>
      </c>
      <c r="I12741" s="2">
        <v>279</v>
      </c>
      <c r="J12741" s="2">
        <v>279</v>
      </c>
      <c r="K12741" s="2">
        <v>51119172</v>
      </c>
      <c r="L12741" s="3">
        <v>45999</v>
      </c>
      <c r="M12741" s="3">
        <v>47788</v>
      </c>
      <c r="N12741" s="2" t="s">
        <v>128</v>
      </c>
    </row>
    <row r="12742" spans="2:14" x14ac:dyDescent="0.25">
      <c r="B12742" s="2" t="s">
        <v>8959</v>
      </c>
      <c r="C12742" s="2" t="s">
        <v>8960</v>
      </c>
      <c r="D12742" s="2" t="s">
        <v>16</v>
      </c>
      <c r="E12742" s="2" t="s">
        <v>17</v>
      </c>
      <c r="F12742" s="2" t="s">
        <v>18</v>
      </c>
      <c r="G12742" s="2" t="s">
        <v>507</v>
      </c>
      <c r="H12742" s="2" t="s">
        <v>8961</v>
      </c>
      <c r="I12742" s="2">
        <v>2660</v>
      </c>
      <c r="J12742" s="2">
        <v>2339</v>
      </c>
      <c r="K12742" s="2">
        <v>92940179</v>
      </c>
      <c r="L12742" s="3">
        <v>46074</v>
      </c>
      <c r="M12742" s="3">
        <v>47423</v>
      </c>
      <c r="N12742" s="2" t="s">
        <v>1323</v>
      </c>
    </row>
    <row r="12743" spans="2:14" x14ac:dyDescent="0.25">
      <c r="B12743" s="2" t="s">
        <v>8959</v>
      </c>
      <c r="C12743" s="2" t="s">
        <v>8960</v>
      </c>
      <c r="D12743" s="2" t="s">
        <v>16</v>
      </c>
      <c r="E12743" s="2" t="s">
        <v>17</v>
      </c>
      <c r="F12743" s="2" t="s">
        <v>18</v>
      </c>
      <c r="G12743" s="2" t="s">
        <v>507</v>
      </c>
      <c r="H12743" s="2" t="s">
        <v>8961</v>
      </c>
      <c r="I12743" s="2">
        <v>2660</v>
      </c>
      <c r="J12743" s="2">
        <v>321</v>
      </c>
      <c r="K12743" s="2" t="s">
        <v>8962</v>
      </c>
      <c r="L12743" s="3">
        <v>45995</v>
      </c>
      <c r="M12743" s="3">
        <v>47423</v>
      </c>
      <c r="N12743" s="2" t="s">
        <v>1323</v>
      </c>
    </row>
    <row r="12744" spans="2:14" x14ac:dyDescent="0.25">
      <c r="B12744" s="2" t="s">
        <v>8959</v>
      </c>
      <c r="C12744" s="2" t="s">
        <v>8960</v>
      </c>
      <c r="D12744" s="2" t="s">
        <v>16</v>
      </c>
      <c r="E12744" s="2" t="s">
        <v>181</v>
      </c>
      <c r="F12744" s="2" t="s">
        <v>18</v>
      </c>
      <c r="G12744" s="2" t="s">
        <v>507</v>
      </c>
      <c r="H12744" s="2" t="s">
        <v>8961</v>
      </c>
      <c r="I12744" s="2">
        <v>2660</v>
      </c>
      <c r="J12744" s="2">
        <v>0</v>
      </c>
      <c r="K12744" s="2">
        <v>92940179</v>
      </c>
      <c r="L12744" s="3">
        <v>46074</v>
      </c>
      <c r="M12744" s="3">
        <v>47423</v>
      </c>
      <c r="N12744" s="2" t="s">
        <v>1323</v>
      </c>
    </row>
    <row r="12745" spans="2:14" x14ac:dyDescent="0.25">
      <c r="B12745" s="2" t="s">
        <v>8959</v>
      </c>
      <c r="C12745" s="2" t="s">
        <v>8960</v>
      </c>
      <c r="D12745" s="2" t="s">
        <v>16</v>
      </c>
      <c r="E12745" s="2" t="s">
        <v>181</v>
      </c>
      <c r="F12745" s="2" t="s">
        <v>18</v>
      </c>
      <c r="G12745" s="2" t="s">
        <v>507</v>
      </c>
      <c r="H12745" s="2" t="s">
        <v>8961</v>
      </c>
      <c r="I12745" s="2">
        <v>2660</v>
      </c>
      <c r="J12745" s="2">
        <v>0</v>
      </c>
      <c r="K12745" s="2" t="s">
        <v>8962</v>
      </c>
      <c r="L12745" s="3">
        <v>45995</v>
      </c>
      <c r="M12745" s="3">
        <v>47423</v>
      </c>
      <c r="N12745" s="2" t="s">
        <v>1323</v>
      </c>
    </row>
    <row r="12746" spans="2:14" x14ac:dyDescent="0.25">
      <c r="B12746" s="2" t="s">
        <v>8959</v>
      </c>
      <c r="C12746" s="2" t="s">
        <v>8960</v>
      </c>
      <c r="D12746" s="2" t="s">
        <v>16</v>
      </c>
      <c r="E12746" s="2" t="s">
        <v>1191</v>
      </c>
      <c r="F12746" s="2" t="s">
        <v>18</v>
      </c>
      <c r="G12746" s="2" t="s">
        <v>507</v>
      </c>
      <c r="H12746" s="2" t="s">
        <v>8961</v>
      </c>
      <c r="I12746" s="2">
        <v>2660</v>
      </c>
      <c r="J12746" s="2">
        <v>0</v>
      </c>
      <c r="K12746" s="2" t="s">
        <v>8962</v>
      </c>
      <c r="L12746" s="3">
        <v>45995</v>
      </c>
      <c r="M12746" s="3">
        <v>47423</v>
      </c>
      <c r="N12746" s="2" t="s">
        <v>1323</v>
      </c>
    </row>
    <row r="12747" spans="2:14" x14ac:dyDescent="0.25">
      <c r="B12747" s="2" t="s">
        <v>8963</v>
      </c>
      <c r="C12747" s="2" t="s">
        <v>8964</v>
      </c>
      <c r="D12747" s="2" t="s">
        <v>41</v>
      </c>
      <c r="E12747" s="2" t="s">
        <v>17</v>
      </c>
      <c r="F12747" s="2" t="s">
        <v>138</v>
      </c>
      <c r="G12747" s="2" t="s">
        <v>138</v>
      </c>
      <c r="H12747" s="2" t="s">
        <v>8965</v>
      </c>
      <c r="I12747" s="2">
        <v>1770</v>
      </c>
      <c r="J12747" s="2">
        <v>240</v>
      </c>
      <c r="K12747" s="2">
        <v>0</v>
      </c>
      <c r="L12747" s="3">
        <v>44958</v>
      </c>
      <c r="M12747" s="3">
        <v>46388</v>
      </c>
      <c r="N12747" s="2" t="s">
        <v>656</v>
      </c>
    </row>
    <row r="12748" spans="2:14" x14ac:dyDescent="0.25">
      <c r="B12748" s="2" t="s">
        <v>8963</v>
      </c>
      <c r="C12748" s="2" t="s">
        <v>8964</v>
      </c>
      <c r="D12748" s="2" t="s">
        <v>41</v>
      </c>
      <c r="E12748" s="2" t="s">
        <v>17</v>
      </c>
      <c r="F12748" s="2" t="s">
        <v>138</v>
      </c>
      <c r="G12748" s="2" t="s">
        <v>138</v>
      </c>
      <c r="H12748" s="2" t="s">
        <v>8965</v>
      </c>
      <c r="I12748" s="2">
        <v>1770</v>
      </c>
      <c r="J12748" s="2">
        <v>670</v>
      </c>
      <c r="K12748" s="2">
        <v>0</v>
      </c>
      <c r="L12748" s="3">
        <v>45687</v>
      </c>
      <c r="M12748" s="3">
        <v>46692</v>
      </c>
      <c r="N12748" s="2" t="s">
        <v>656</v>
      </c>
    </row>
    <row r="12749" spans="2:14" x14ac:dyDescent="0.25">
      <c r="B12749" s="2" t="s">
        <v>8963</v>
      </c>
      <c r="C12749" s="2" t="s">
        <v>8964</v>
      </c>
      <c r="D12749" s="2" t="s">
        <v>41</v>
      </c>
      <c r="E12749" s="2" t="s">
        <v>17</v>
      </c>
      <c r="F12749" s="2" t="s">
        <v>138</v>
      </c>
      <c r="G12749" s="2" t="s">
        <v>138</v>
      </c>
      <c r="H12749" s="2" t="s">
        <v>8965</v>
      </c>
      <c r="I12749" s="2">
        <v>1770</v>
      </c>
      <c r="J12749" s="2">
        <v>130</v>
      </c>
      <c r="K12749" s="2">
        <v>0</v>
      </c>
      <c r="L12749" s="3">
        <v>45721</v>
      </c>
      <c r="M12749" s="3">
        <v>46784</v>
      </c>
      <c r="N12749" s="2" t="s">
        <v>656</v>
      </c>
    </row>
    <row r="12750" spans="2:14" x14ac:dyDescent="0.25">
      <c r="B12750" s="2" t="s">
        <v>8963</v>
      </c>
      <c r="C12750" s="2" t="s">
        <v>8964</v>
      </c>
      <c r="D12750" s="2" t="s">
        <v>41</v>
      </c>
      <c r="E12750" s="2" t="s">
        <v>17</v>
      </c>
      <c r="F12750" s="2" t="s">
        <v>138</v>
      </c>
      <c r="G12750" s="2" t="s">
        <v>138</v>
      </c>
      <c r="H12750" s="2" t="s">
        <v>8965</v>
      </c>
      <c r="I12750" s="2">
        <v>1770</v>
      </c>
      <c r="J12750" s="2">
        <v>130</v>
      </c>
      <c r="K12750" s="2">
        <v>0</v>
      </c>
      <c r="L12750" s="3">
        <v>45763</v>
      </c>
      <c r="M12750" s="3">
        <v>46813</v>
      </c>
      <c r="N12750" s="2" t="s">
        <v>656</v>
      </c>
    </row>
    <row r="12751" spans="2:14" x14ac:dyDescent="0.25">
      <c r="B12751" s="2" t="s">
        <v>8963</v>
      </c>
      <c r="C12751" s="2" t="s">
        <v>8964</v>
      </c>
      <c r="D12751" s="2" t="s">
        <v>41</v>
      </c>
      <c r="E12751" s="2" t="s">
        <v>17</v>
      </c>
      <c r="F12751" s="2" t="s">
        <v>138</v>
      </c>
      <c r="G12751" s="2" t="s">
        <v>138</v>
      </c>
      <c r="H12751" s="2" t="s">
        <v>8965</v>
      </c>
      <c r="I12751" s="2">
        <v>1770</v>
      </c>
      <c r="J12751" s="2">
        <v>110</v>
      </c>
      <c r="K12751" s="2">
        <v>0</v>
      </c>
      <c r="L12751" s="3">
        <v>45813</v>
      </c>
      <c r="M12751" s="3">
        <v>46539</v>
      </c>
      <c r="N12751" s="2" t="s">
        <v>656</v>
      </c>
    </row>
    <row r="12752" spans="2:14" x14ac:dyDescent="0.25">
      <c r="B12752" s="2" t="s">
        <v>8963</v>
      </c>
      <c r="C12752" s="2" t="s">
        <v>8964</v>
      </c>
      <c r="D12752" s="2" t="s">
        <v>41</v>
      </c>
      <c r="E12752" s="2" t="s">
        <v>17</v>
      </c>
      <c r="F12752" s="2" t="s">
        <v>138</v>
      </c>
      <c r="G12752" s="2" t="s">
        <v>138</v>
      </c>
      <c r="H12752" s="2" t="s">
        <v>8965</v>
      </c>
      <c r="I12752" s="2">
        <v>1770</v>
      </c>
      <c r="J12752" s="2">
        <v>390</v>
      </c>
      <c r="K12752" s="2">
        <v>10820231025</v>
      </c>
      <c r="L12752" s="3">
        <v>45871</v>
      </c>
      <c r="M12752" s="3">
        <v>46935</v>
      </c>
      <c r="N12752" s="2" t="s">
        <v>656</v>
      </c>
    </row>
    <row r="12753" spans="2:14" x14ac:dyDescent="0.25">
      <c r="B12753" s="2" t="s">
        <v>8963</v>
      </c>
      <c r="C12753" s="2" t="s">
        <v>8964</v>
      </c>
      <c r="D12753" s="2" t="s">
        <v>41</v>
      </c>
      <c r="E12753" s="2" t="s">
        <v>17</v>
      </c>
      <c r="F12753" s="2" t="s">
        <v>138</v>
      </c>
      <c r="G12753" s="2" t="s">
        <v>138</v>
      </c>
      <c r="H12753" s="2" t="s">
        <v>8965</v>
      </c>
      <c r="I12753" s="2">
        <v>1770</v>
      </c>
      <c r="J12753" s="2">
        <v>100</v>
      </c>
      <c r="K12753" s="2">
        <v>1</v>
      </c>
      <c r="L12753" s="3">
        <v>44958</v>
      </c>
      <c r="M12753" s="3">
        <v>46388</v>
      </c>
      <c r="N12753" s="2" t="s">
        <v>656</v>
      </c>
    </row>
    <row r="12754" spans="2:14" x14ac:dyDescent="0.25">
      <c r="B12754" s="2" t="s">
        <v>8966</v>
      </c>
      <c r="C12754" s="2" t="s">
        <v>8967</v>
      </c>
      <c r="D12754" s="2" t="s">
        <v>16</v>
      </c>
      <c r="E12754" s="2" t="s">
        <v>17</v>
      </c>
      <c r="F12754" s="2" t="s">
        <v>18</v>
      </c>
      <c r="G12754" s="2" t="s">
        <v>175</v>
      </c>
      <c r="H12754" s="2" t="s">
        <v>8968</v>
      </c>
      <c r="I12754" s="2">
        <v>545</v>
      </c>
      <c r="J12754" s="2">
        <v>0</v>
      </c>
      <c r="K12754" s="2">
        <v>213007</v>
      </c>
      <c r="L12754" s="3">
        <v>44958</v>
      </c>
      <c r="M12754" s="3">
        <v>46874</v>
      </c>
      <c r="N12754" s="2" t="s">
        <v>281</v>
      </c>
    </row>
    <row r="12755" spans="2:14" x14ac:dyDescent="0.25">
      <c r="B12755" s="2" t="s">
        <v>8966</v>
      </c>
      <c r="C12755" s="2" t="s">
        <v>8967</v>
      </c>
      <c r="D12755" s="2" t="s">
        <v>16</v>
      </c>
      <c r="E12755" s="2" t="s">
        <v>17</v>
      </c>
      <c r="F12755" s="2" t="s">
        <v>18</v>
      </c>
      <c r="G12755" s="2" t="s">
        <v>175</v>
      </c>
      <c r="H12755" s="2" t="s">
        <v>8968</v>
      </c>
      <c r="I12755" s="2">
        <v>545</v>
      </c>
      <c r="J12755" s="2">
        <v>0</v>
      </c>
      <c r="K12755" s="2">
        <v>213010</v>
      </c>
      <c r="L12755" s="3">
        <v>44958</v>
      </c>
      <c r="M12755" s="3">
        <v>46905</v>
      </c>
      <c r="N12755" s="2" t="s">
        <v>281</v>
      </c>
    </row>
    <row r="12756" spans="2:14" x14ac:dyDescent="0.25">
      <c r="B12756" s="2" t="s">
        <v>8966</v>
      </c>
      <c r="C12756" s="2" t="s">
        <v>8967</v>
      </c>
      <c r="D12756" s="2" t="s">
        <v>16</v>
      </c>
      <c r="E12756" s="2" t="s">
        <v>17</v>
      </c>
      <c r="F12756" s="2" t="s">
        <v>18</v>
      </c>
      <c r="G12756" s="2" t="s">
        <v>175</v>
      </c>
      <c r="H12756" s="2" t="s">
        <v>8968</v>
      </c>
      <c r="I12756" s="2">
        <v>545</v>
      </c>
      <c r="J12756" s="2">
        <v>5</v>
      </c>
      <c r="K12756" s="2">
        <v>213011</v>
      </c>
      <c r="L12756" s="3">
        <v>45691</v>
      </c>
      <c r="M12756" s="3">
        <v>46905</v>
      </c>
      <c r="N12756" s="2" t="s">
        <v>281</v>
      </c>
    </row>
    <row r="12757" spans="2:14" x14ac:dyDescent="0.25">
      <c r="B12757" s="2" t="s">
        <v>8966</v>
      </c>
      <c r="C12757" s="2" t="s">
        <v>8967</v>
      </c>
      <c r="D12757" s="2" t="s">
        <v>16</v>
      </c>
      <c r="E12757" s="2" t="s">
        <v>17</v>
      </c>
      <c r="F12757" s="2" t="s">
        <v>18</v>
      </c>
      <c r="G12757" s="2" t="s">
        <v>175</v>
      </c>
      <c r="H12757" s="2" t="s">
        <v>8968</v>
      </c>
      <c r="I12757" s="2">
        <v>545</v>
      </c>
      <c r="J12757" s="2">
        <v>0</v>
      </c>
      <c r="K12757" s="2">
        <v>213012</v>
      </c>
      <c r="L12757" s="3">
        <v>45799</v>
      </c>
      <c r="M12757" s="3">
        <v>47423</v>
      </c>
      <c r="N12757" s="2" t="s">
        <v>281</v>
      </c>
    </row>
    <row r="12758" spans="2:14" x14ac:dyDescent="0.25">
      <c r="B12758" s="2" t="s">
        <v>8966</v>
      </c>
      <c r="C12758" s="2" t="s">
        <v>8967</v>
      </c>
      <c r="D12758" s="2" t="s">
        <v>16</v>
      </c>
      <c r="E12758" s="2" t="s">
        <v>17</v>
      </c>
      <c r="F12758" s="2" t="s">
        <v>18</v>
      </c>
      <c r="G12758" s="2" t="s">
        <v>175</v>
      </c>
      <c r="H12758" s="2" t="s">
        <v>8968</v>
      </c>
      <c r="I12758" s="2">
        <v>545</v>
      </c>
      <c r="J12758" s="2">
        <v>540</v>
      </c>
      <c r="K12758" s="2">
        <v>213012</v>
      </c>
      <c r="L12758" s="3">
        <v>45808</v>
      </c>
      <c r="M12758" s="3">
        <v>47088</v>
      </c>
      <c r="N12758" s="2" t="s">
        <v>281</v>
      </c>
    </row>
    <row r="12759" spans="2:14" x14ac:dyDescent="0.25">
      <c r="B12759" s="2" t="s">
        <v>8969</v>
      </c>
      <c r="C12759" s="2" t="s">
        <v>8970</v>
      </c>
      <c r="D12759" s="2" t="s">
        <v>16</v>
      </c>
      <c r="E12759" s="2" t="s">
        <v>17</v>
      </c>
      <c r="F12759" s="2" t="s">
        <v>18</v>
      </c>
      <c r="G12759" s="2" t="s">
        <v>175</v>
      </c>
      <c r="H12759" s="2" t="s">
        <v>8968</v>
      </c>
      <c r="I12759" s="2">
        <v>7779</v>
      </c>
      <c r="J12759" s="2">
        <v>0</v>
      </c>
      <c r="K12759" s="2">
        <v>213002</v>
      </c>
      <c r="L12759" s="3">
        <v>45799</v>
      </c>
      <c r="M12759" s="3">
        <v>46631</v>
      </c>
      <c r="N12759" s="2" t="s">
        <v>281</v>
      </c>
    </row>
    <row r="12760" spans="2:14" x14ac:dyDescent="0.25">
      <c r="B12760" s="2" t="s">
        <v>8969</v>
      </c>
      <c r="C12760" s="2" t="s">
        <v>8970</v>
      </c>
      <c r="D12760" s="2" t="s">
        <v>16</v>
      </c>
      <c r="E12760" s="2" t="s">
        <v>17</v>
      </c>
      <c r="F12760" s="2" t="s">
        <v>18</v>
      </c>
      <c r="G12760" s="2" t="s">
        <v>175</v>
      </c>
      <c r="H12760" s="2" t="s">
        <v>8968</v>
      </c>
      <c r="I12760" s="2">
        <v>7779</v>
      </c>
      <c r="J12760" s="2">
        <v>0</v>
      </c>
      <c r="K12760" s="2">
        <v>213006</v>
      </c>
      <c r="L12760" s="3">
        <v>45799</v>
      </c>
      <c r="M12760" s="3">
        <v>46784</v>
      </c>
      <c r="N12760" s="2" t="s">
        <v>281</v>
      </c>
    </row>
    <row r="12761" spans="2:14" x14ac:dyDescent="0.25">
      <c r="B12761" s="2" t="s">
        <v>8969</v>
      </c>
      <c r="C12761" s="2" t="s">
        <v>8970</v>
      </c>
      <c r="D12761" s="2" t="s">
        <v>16</v>
      </c>
      <c r="E12761" s="2" t="s">
        <v>17</v>
      </c>
      <c r="F12761" s="2" t="s">
        <v>18</v>
      </c>
      <c r="G12761" s="2" t="s">
        <v>175</v>
      </c>
      <c r="H12761" s="2" t="s">
        <v>8968</v>
      </c>
      <c r="I12761" s="2">
        <v>7779</v>
      </c>
      <c r="J12761" s="2">
        <v>0</v>
      </c>
      <c r="K12761" s="2">
        <v>213008</v>
      </c>
      <c r="L12761" s="3">
        <v>45799</v>
      </c>
      <c r="M12761" s="3">
        <v>46874</v>
      </c>
      <c r="N12761" s="2" t="s">
        <v>281</v>
      </c>
    </row>
    <row r="12762" spans="2:14" x14ac:dyDescent="0.25">
      <c r="B12762" s="2" t="s">
        <v>8969</v>
      </c>
      <c r="C12762" s="2" t="s">
        <v>8970</v>
      </c>
      <c r="D12762" s="2" t="s">
        <v>16</v>
      </c>
      <c r="E12762" s="2" t="s">
        <v>17</v>
      </c>
      <c r="F12762" s="2" t="s">
        <v>18</v>
      </c>
      <c r="G12762" s="2" t="s">
        <v>175</v>
      </c>
      <c r="H12762" s="2" t="s">
        <v>8968</v>
      </c>
      <c r="I12762" s="2">
        <v>7779</v>
      </c>
      <c r="J12762" s="2">
        <v>0</v>
      </c>
      <c r="K12762" s="2">
        <v>213018</v>
      </c>
      <c r="L12762" s="3">
        <v>44958</v>
      </c>
      <c r="M12762" s="3">
        <v>47270</v>
      </c>
      <c r="N12762" s="2" t="s">
        <v>281</v>
      </c>
    </row>
    <row r="12763" spans="2:14" x14ac:dyDescent="0.25">
      <c r="B12763" s="2" t="s">
        <v>8969</v>
      </c>
      <c r="C12763" s="2" t="s">
        <v>8970</v>
      </c>
      <c r="D12763" s="2" t="s">
        <v>16</v>
      </c>
      <c r="E12763" s="2" t="s">
        <v>17</v>
      </c>
      <c r="F12763" s="2" t="s">
        <v>18</v>
      </c>
      <c r="G12763" s="2" t="s">
        <v>175</v>
      </c>
      <c r="H12763" s="2" t="s">
        <v>8968</v>
      </c>
      <c r="I12763" s="2">
        <v>7779</v>
      </c>
      <c r="J12763" s="2">
        <v>4859</v>
      </c>
      <c r="K12763" s="2">
        <v>213019</v>
      </c>
      <c r="L12763" s="3">
        <v>44958</v>
      </c>
      <c r="M12763" s="3">
        <v>47270</v>
      </c>
      <c r="N12763" s="2" t="s">
        <v>281</v>
      </c>
    </row>
    <row r="12764" spans="2:14" x14ac:dyDescent="0.25">
      <c r="B12764" s="2" t="s">
        <v>8969</v>
      </c>
      <c r="C12764" s="2" t="s">
        <v>8970</v>
      </c>
      <c r="D12764" s="2" t="s">
        <v>16</v>
      </c>
      <c r="E12764" s="2" t="s">
        <v>17</v>
      </c>
      <c r="F12764" s="2" t="s">
        <v>18</v>
      </c>
      <c r="G12764" s="2" t="s">
        <v>175</v>
      </c>
      <c r="H12764" s="2" t="s">
        <v>8968</v>
      </c>
      <c r="I12764" s="2">
        <v>7779</v>
      </c>
      <c r="J12764" s="2">
        <v>2880</v>
      </c>
      <c r="K12764" s="2">
        <v>213020</v>
      </c>
      <c r="L12764" s="3">
        <v>45799</v>
      </c>
      <c r="M12764" s="3">
        <v>47331</v>
      </c>
      <c r="N12764" s="2" t="s">
        <v>281</v>
      </c>
    </row>
    <row r="12765" spans="2:14" x14ac:dyDescent="0.25">
      <c r="B12765" s="2" t="s">
        <v>8969</v>
      </c>
      <c r="C12765" s="2" t="s">
        <v>8970</v>
      </c>
      <c r="D12765" s="2" t="s">
        <v>16</v>
      </c>
      <c r="E12765" s="2" t="s">
        <v>17</v>
      </c>
      <c r="F12765" s="2" t="s">
        <v>18</v>
      </c>
      <c r="G12765" s="2" t="s">
        <v>175</v>
      </c>
      <c r="H12765" s="2" t="s">
        <v>8968</v>
      </c>
      <c r="I12765" s="2">
        <v>7779</v>
      </c>
      <c r="J12765" s="2">
        <v>0</v>
      </c>
      <c r="K12765" s="2">
        <v>213020</v>
      </c>
      <c r="L12765" s="3">
        <v>45813</v>
      </c>
      <c r="M12765" s="3">
        <v>46966</v>
      </c>
      <c r="N12765" s="2" t="s">
        <v>281</v>
      </c>
    </row>
    <row r="12766" spans="2:14" x14ac:dyDescent="0.25">
      <c r="B12766" s="2" t="s">
        <v>8969</v>
      </c>
      <c r="C12766" s="2" t="s">
        <v>8970</v>
      </c>
      <c r="D12766" s="2" t="s">
        <v>16</v>
      </c>
      <c r="E12766" s="2" t="s">
        <v>17</v>
      </c>
      <c r="F12766" s="2" t="s">
        <v>18</v>
      </c>
      <c r="G12766" s="2" t="s">
        <v>175</v>
      </c>
      <c r="H12766" s="2" t="s">
        <v>8968</v>
      </c>
      <c r="I12766" s="2">
        <v>7779</v>
      </c>
      <c r="J12766" s="2">
        <v>40</v>
      </c>
      <c r="K12766" s="2">
        <v>213021</v>
      </c>
      <c r="L12766" s="3">
        <v>45889</v>
      </c>
      <c r="M12766" s="3">
        <v>47665</v>
      </c>
      <c r="N12766" s="2" t="s">
        <v>281</v>
      </c>
    </row>
    <row r="12767" spans="2:14" x14ac:dyDescent="0.25">
      <c r="B12767" s="2" t="s">
        <v>8971</v>
      </c>
      <c r="C12767" s="2" t="s">
        <v>8972</v>
      </c>
      <c r="D12767" s="2" t="s">
        <v>16</v>
      </c>
      <c r="E12767" s="2" t="s">
        <v>17</v>
      </c>
      <c r="F12767" s="2" t="s">
        <v>18</v>
      </c>
      <c r="G12767" s="2" t="s">
        <v>19</v>
      </c>
      <c r="H12767" s="2" t="s">
        <v>24</v>
      </c>
      <c r="I12767" s="2">
        <v>0</v>
      </c>
      <c r="J12767" s="2">
        <v>0</v>
      </c>
      <c r="K12767" s="2">
        <v>20240318011</v>
      </c>
      <c r="L12767" s="3">
        <v>44958</v>
      </c>
      <c r="M12767" s="3">
        <v>46082</v>
      </c>
      <c r="N12767" s="2" t="s">
        <v>1323</v>
      </c>
    </row>
    <row r="12768" spans="2:14" x14ac:dyDescent="0.25">
      <c r="B12768" s="2" t="s">
        <v>8973</v>
      </c>
      <c r="C12768" s="2" t="s">
        <v>8974</v>
      </c>
      <c r="D12768" s="2" t="s">
        <v>16</v>
      </c>
      <c r="E12768" s="2" t="s">
        <v>17</v>
      </c>
      <c r="F12768" s="2" t="s">
        <v>18</v>
      </c>
      <c r="G12768" s="2" t="s">
        <v>19</v>
      </c>
      <c r="H12768" s="2" t="s">
        <v>24</v>
      </c>
      <c r="I12768" s="2">
        <v>0</v>
      </c>
      <c r="J12768" s="2">
        <v>0</v>
      </c>
      <c r="K12768" s="2">
        <v>20240318011</v>
      </c>
      <c r="L12768" s="3">
        <v>44958</v>
      </c>
      <c r="M12768" s="3">
        <v>46082</v>
      </c>
      <c r="N12768" s="2" t="s">
        <v>1323</v>
      </c>
    </row>
    <row r="12769" spans="2:14" x14ac:dyDescent="0.25">
      <c r="B12769" s="2" t="s">
        <v>8975</v>
      </c>
      <c r="C12769" s="2" t="s">
        <v>8976</v>
      </c>
      <c r="D12769" s="2" t="s">
        <v>16</v>
      </c>
      <c r="E12769" s="2" t="s">
        <v>17</v>
      </c>
      <c r="F12769" s="2" t="s">
        <v>18</v>
      </c>
      <c r="G12769" s="2" t="s">
        <v>19</v>
      </c>
      <c r="H12769" s="2" t="s">
        <v>8977</v>
      </c>
      <c r="I12769" s="2">
        <v>0</v>
      </c>
      <c r="J12769" s="2">
        <v>0</v>
      </c>
      <c r="K12769" s="2">
        <v>2023062011</v>
      </c>
      <c r="L12769" s="3">
        <v>45656</v>
      </c>
      <c r="M12769" s="3">
        <v>46174</v>
      </c>
      <c r="N12769" s="2" t="s">
        <v>1323</v>
      </c>
    </row>
    <row r="12770" spans="2:14" x14ac:dyDescent="0.25">
      <c r="B12770" s="2" t="s">
        <v>8975</v>
      </c>
      <c r="C12770" s="2" t="s">
        <v>8976</v>
      </c>
      <c r="D12770" s="2" t="s">
        <v>16</v>
      </c>
      <c r="E12770" s="2" t="s">
        <v>17</v>
      </c>
      <c r="F12770" s="2" t="s">
        <v>18</v>
      </c>
      <c r="G12770" s="2" t="s">
        <v>19</v>
      </c>
      <c r="H12770" s="2" t="s">
        <v>8977</v>
      </c>
      <c r="I12770" s="2">
        <v>0</v>
      </c>
      <c r="J12770" s="2">
        <v>0</v>
      </c>
      <c r="K12770" s="2">
        <v>20240528011</v>
      </c>
      <c r="L12770" s="3">
        <v>44958</v>
      </c>
      <c r="M12770" s="3">
        <v>46508</v>
      </c>
      <c r="N12770" s="2" t="s">
        <v>1323</v>
      </c>
    </row>
    <row r="12771" spans="2:14" x14ac:dyDescent="0.25">
      <c r="B12771" s="2" t="s">
        <v>8975</v>
      </c>
      <c r="C12771" s="2" t="s">
        <v>8976</v>
      </c>
      <c r="D12771" s="2" t="s">
        <v>16</v>
      </c>
      <c r="E12771" s="2" t="s">
        <v>17</v>
      </c>
      <c r="F12771" s="2" t="s">
        <v>18</v>
      </c>
      <c r="G12771" s="2" t="s">
        <v>19</v>
      </c>
      <c r="H12771" s="2" t="s">
        <v>8977</v>
      </c>
      <c r="I12771" s="2">
        <v>0</v>
      </c>
      <c r="J12771" s="2">
        <v>0</v>
      </c>
      <c r="K12771" s="2">
        <v>20241015011</v>
      </c>
      <c r="L12771" s="3">
        <v>44958</v>
      </c>
      <c r="M12771" s="3">
        <v>46661</v>
      </c>
      <c r="N12771" s="2" t="s">
        <v>1323</v>
      </c>
    </row>
    <row r="12772" spans="2:14" x14ac:dyDescent="0.25">
      <c r="B12772" s="2" t="s">
        <v>8978</v>
      </c>
      <c r="C12772" s="2" t="s">
        <v>1320</v>
      </c>
      <c r="D12772" s="2" t="s">
        <v>16</v>
      </c>
      <c r="E12772" s="2" t="s">
        <v>17</v>
      </c>
      <c r="F12772" s="2" t="s">
        <v>18</v>
      </c>
      <c r="G12772" s="2" t="s">
        <v>19</v>
      </c>
      <c r="H12772" s="2" t="s">
        <v>8977</v>
      </c>
      <c r="I12772" s="2">
        <v>1595</v>
      </c>
      <c r="J12772" s="2">
        <v>0</v>
      </c>
      <c r="K12772" s="2">
        <v>0</v>
      </c>
      <c r="L12772" s="3">
        <v>45716</v>
      </c>
      <c r="M12772" s="2" t="s">
        <v>30</v>
      </c>
      <c r="N12772" s="2" t="s">
        <v>1323</v>
      </c>
    </row>
    <row r="12773" spans="2:14" x14ac:dyDescent="0.25">
      <c r="B12773" s="2" t="s">
        <v>8978</v>
      </c>
      <c r="C12773" s="2" t="s">
        <v>1320</v>
      </c>
      <c r="D12773" s="2" t="s">
        <v>16</v>
      </c>
      <c r="E12773" s="2" t="s">
        <v>17</v>
      </c>
      <c r="F12773" s="2" t="s">
        <v>18</v>
      </c>
      <c r="G12773" s="2" t="s">
        <v>19</v>
      </c>
      <c r="H12773" s="2" t="s">
        <v>8977</v>
      </c>
      <c r="I12773" s="2">
        <v>1595</v>
      </c>
      <c r="J12773" s="2">
        <v>0</v>
      </c>
      <c r="K12773" s="2">
        <v>2023062011</v>
      </c>
      <c r="L12773" s="3">
        <v>45656</v>
      </c>
      <c r="M12773" s="3">
        <v>46174</v>
      </c>
      <c r="N12773" s="2" t="s">
        <v>1323</v>
      </c>
    </row>
    <row r="12774" spans="2:14" x14ac:dyDescent="0.25">
      <c r="B12774" s="2" t="s">
        <v>8978</v>
      </c>
      <c r="C12774" s="2" t="s">
        <v>1320</v>
      </c>
      <c r="D12774" s="2" t="s">
        <v>16</v>
      </c>
      <c r="E12774" s="2" t="s">
        <v>17</v>
      </c>
      <c r="F12774" s="2" t="s">
        <v>18</v>
      </c>
      <c r="G12774" s="2" t="s">
        <v>19</v>
      </c>
      <c r="H12774" s="2" t="s">
        <v>8977</v>
      </c>
      <c r="I12774" s="2">
        <v>1595</v>
      </c>
      <c r="J12774" s="2">
        <v>0</v>
      </c>
      <c r="K12774" s="2">
        <v>20240215011</v>
      </c>
      <c r="L12774" s="3">
        <v>44958</v>
      </c>
      <c r="M12774" s="3">
        <v>46419</v>
      </c>
      <c r="N12774" s="2" t="s">
        <v>1323</v>
      </c>
    </row>
    <row r="12775" spans="2:14" x14ac:dyDescent="0.25">
      <c r="B12775" s="2" t="s">
        <v>8978</v>
      </c>
      <c r="C12775" s="2" t="s">
        <v>1320</v>
      </c>
      <c r="D12775" s="2" t="s">
        <v>16</v>
      </c>
      <c r="E12775" s="2" t="s">
        <v>17</v>
      </c>
      <c r="F12775" s="2" t="s">
        <v>18</v>
      </c>
      <c r="G12775" s="2" t="s">
        <v>19</v>
      </c>
      <c r="H12775" s="2" t="s">
        <v>8977</v>
      </c>
      <c r="I12775" s="2">
        <v>1595</v>
      </c>
      <c r="J12775" s="2">
        <v>0</v>
      </c>
      <c r="K12775" s="2">
        <v>20240528011</v>
      </c>
      <c r="L12775" s="3">
        <v>44958</v>
      </c>
      <c r="M12775" s="3">
        <v>46508</v>
      </c>
      <c r="N12775" s="2" t="s">
        <v>1323</v>
      </c>
    </row>
    <row r="12776" spans="2:14" x14ac:dyDescent="0.25">
      <c r="B12776" s="2" t="s">
        <v>8978</v>
      </c>
      <c r="C12776" s="2" t="s">
        <v>1320</v>
      </c>
      <c r="D12776" s="2" t="s">
        <v>16</v>
      </c>
      <c r="E12776" s="2" t="s">
        <v>17</v>
      </c>
      <c r="F12776" s="2" t="s">
        <v>18</v>
      </c>
      <c r="G12776" s="2" t="s">
        <v>19</v>
      </c>
      <c r="H12776" s="2" t="s">
        <v>8977</v>
      </c>
      <c r="I12776" s="2">
        <v>1595</v>
      </c>
      <c r="J12776" s="2">
        <v>1595</v>
      </c>
      <c r="K12776" s="2">
        <v>20241015011</v>
      </c>
      <c r="L12776" s="3">
        <v>44958</v>
      </c>
      <c r="M12776" s="3">
        <v>46661</v>
      </c>
      <c r="N12776" s="2" t="s">
        <v>1323</v>
      </c>
    </row>
    <row r="12777" spans="2:14" x14ac:dyDescent="0.25">
      <c r="B12777" s="2" t="s">
        <v>8979</v>
      </c>
      <c r="C12777" s="2" t="s">
        <v>8980</v>
      </c>
      <c r="D12777" s="2" t="s">
        <v>16</v>
      </c>
      <c r="E12777" s="2" t="s">
        <v>17</v>
      </c>
      <c r="F12777" s="2" t="s">
        <v>18</v>
      </c>
      <c r="G12777" s="2" t="s">
        <v>19</v>
      </c>
      <c r="H12777" s="2" t="s">
        <v>8977</v>
      </c>
      <c r="I12777" s="2">
        <v>0</v>
      </c>
      <c r="J12777" s="2">
        <v>0</v>
      </c>
      <c r="K12777" s="2">
        <v>0</v>
      </c>
      <c r="L12777" s="3">
        <v>46160</v>
      </c>
      <c r="M12777" s="2" t="s">
        <v>30</v>
      </c>
      <c r="N12777" s="2" t="s">
        <v>1323</v>
      </c>
    </row>
    <row r="12778" spans="2:14" x14ac:dyDescent="0.25">
      <c r="B12778" s="2" t="s">
        <v>8979</v>
      </c>
      <c r="C12778" s="2" t="s">
        <v>8980</v>
      </c>
      <c r="D12778" s="2" t="s">
        <v>16</v>
      </c>
      <c r="E12778" s="2" t="s">
        <v>17</v>
      </c>
      <c r="F12778" s="2" t="s">
        <v>18</v>
      </c>
      <c r="G12778" s="2" t="s">
        <v>19</v>
      </c>
      <c r="H12778" s="2" t="s">
        <v>8977</v>
      </c>
      <c r="I12778" s="2">
        <v>0</v>
      </c>
      <c r="J12778" s="2">
        <v>0</v>
      </c>
      <c r="K12778" s="2">
        <v>20231012011</v>
      </c>
      <c r="L12778" s="3">
        <v>44958</v>
      </c>
      <c r="M12778" s="3">
        <v>46296</v>
      </c>
      <c r="N12778" s="2" t="s">
        <v>1323</v>
      </c>
    </row>
    <row r="12779" spans="2:14" x14ac:dyDescent="0.25">
      <c r="B12779" s="2" t="s">
        <v>8981</v>
      </c>
      <c r="C12779" s="2" t="s">
        <v>8982</v>
      </c>
      <c r="D12779" s="2" t="s">
        <v>16</v>
      </c>
      <c r="E12779" s="2" t="s">
        <v>17</v>
      </c>
      <c r="F12779" s="2" t="s">
        <v>18</v>
      </c>
      <c r="G12779" s="2" t="s">
        <v>19</v>
      </c>
      <c r="H12779" s="2" t="s">
        <v>24</v>
      </c>
      <c r="I12779" s="2">
        <v>0</v>
      </c>
      <c r="J12779" s="2">
        <v>0</v>
      </c>
      <c r="K12779" s="2">
        <v>200407</v>
      </c>
      <c r="L12779" s="3">
        <v>44958</v>
      </c>
      <c r="M12779" s="3">
        <v>47239</v>
      </c>
      <c r="N12779" s="2" t="s">
        <v>281</v>
      </c>
    </row>
    <row r="12780" spans="2:14" x14ac:dyDescent="0.25">
      <c r="B12780" s="2" t="s">
        <v>8981</v>
      </c>
      <c r="C12780" s="2" t="s">
        <v>8982</v>
      </c>
      <c r="D12780" s="2" t="s">
        <v>16</v>
      </c>
      <c r="E12780" s="2" t="s">
        <v>17</v>
      </c>
      <c r="F12780" s="2" t="s">
        <v>18</v>
      </c>
      <c r="G12780" s="2" t="s">
        <v>19</v>
      </c>
      <c r="H12780" s="2" t="s">
        <v>24</v>
      </c>
      <c r="I12780" s="2">
        <v>0</v>
      </c>
      <c r="J12780" s="2">
        <v>0</v>
      </c>
      <c r="K12780" s="2">
        <v>204002</v>
      </c>
      <c r="L12780" s="3">
        <v>44958</v>
      </c>
      <c r="M12780" s="3">
        <v>46569</v>
      </c>
      <c r="N12780" s="2" t="s">
        <v>281</v>
      </c>
    </row>
    <row r="12781" spans="2:14" x14ac:dyDescent="0.25">
      <c r="B12781" s="2" t="s">
        <v>8981</v>
      </c>
      <c r="C12781" s="2" t="s">
        <v>8982</v>
      </c>
      <c r="D12781" s="2" t="s">
        <v>16</v>
      </c>
      <c r="E12781" s="2" t="s">
        <v>17</v>
      </c>
      <c r="F12781" s="2" t="s">
        <v>18</v>
      </c>
      <c r="G12781" s="2" t="s">
        <v>19</v>
      </c>
      <c r="H12781" s="2" t="s">
        <v>24</v>
      </c>
      <c r="I12781" s="2">
        <v>0</v>
      </c>
      <c r="J12781" s="2">
        <v>0</v>
      </c>
      <c r="K12781" s="2">
        <v>204006</v>
      </c>
      <c r="L12781" s="3">
        <v>44958</v>
      </c>
      <c r="M12781" s="3">
        <v>46935</v>
      </c>
      <c r="N12781" s="2" t="s">
        <v>281</v>
      </c>
    </row>
    <row r="12782" spans="2:14" hidden="1" x14ac:dyDescent="0.25">
      <c r="B12782" s="2" t="s">
        <v>8981</v>
      </c>
      <c r="C12782" s="2" t="s">
        <v>8982</v>
      </c>
      <c r="D12782" s="2" t="s">
        <v>16</v>
      </c>
      <c r="E12782" s="2" t="s">
        <v>233</v>
      </c>
      <c r="F12782" s="2" t="s">
        <v>18</v>
      </c>
      <c r="G12782" s="2" t="s">
        <v>19</v>
      </c>
      <c r="H12782" s="2" t="s">
        <v>24</v>
      </c>
      <c r="I12782" s="2">
        <v>0</v>
      </c>
      <c r="J12782" s="2">
        <v>0</v>
      </c>
      <c r="K12782" s="2">
        <v>200407</v>
      </c>
      <c r="L12782" s="3">
        <v>44958</v>
      </c>
      <c r="M12782" s="3">
        <v>47239</v>
      </c>
      <c r="N12782" s="2" t="s">
        <v>281</v>
      </c>
    </row>
    <row r="12783" spans="2:14" hidden="1" x14ac:dyDescent="0.25">
      <c r="B12783" s="2" t="s">
        <v>8981</v>
      </c>
      <c r="C12783" s="2" t="s">
        <v>8982</v>
      </c>
      <c r="D12783" s="2" t="s">
        <v>16</v>
      </c>
      <c r="E12783" s="2" t="s">
        <v>233</v>
      </c>
      <c r="F12783" s="2" t="s">
        <v>18</v>
      </c>
      <c r="G12783" s="2" t="s">
        <v>19</v>
      </c>
      <c r="H12783" s="2" t="s">
        <v>24</v>
      </c>
      <c r="I12783" s="2">
        <v>0</v>
      </c>
      <c r="J12783" s="2">
        <v>0</v>
      </c>
      <c r="K12783" s="2">
        <v>204002</v>
      </c>
      <c r="L12783" s="3">
        <v>44958</v>
      </c>
      <c r="M12783" s="3">
        <v>46569</v>
      </c>
      <c r="N12783" s="2" t="s">
        <v>281</v>
      </c>
    </row>
    <row r="12784" spans="2:14" hidden="1" x14ac:dyDescent="0.25">
      <c r="B12784" s="2" t="s">
        <v>8981</v>
      </c>
      <c r="C12784" s="2" t="s">
        <v>8982</v>
      </c>
      <c r="D12784" s="2" t="s">
        <v>16</v>
      </c>
      <c r="E12784" s="2" t="s">
        <v>233</v>
      </c>
      <c r="F12784" s="2" t="s">
        <v>18</v>
      </c>
      <c r="G12784" s="2" t="s">
        <v>19</v>
      </c>
      <c r="H12784" s="2" t="s">
        <v>24</v>
      </c>
      <c r="I12784" s="2">
        <v>0</v>
      </c>
      <c r="J12784" s="2">
        <v>0</v>
      </c>
      <c r="K12784" s="2">
        <v>204006</v>
      </c>
      <c r="L12784" s="3">
        <v>44958</v>
      </c>
      <c r="M12784" s="3">
        <v>46935</v>
      </c>
      <c r="N12784" s="2" t="s">
        <v>281</v>
      </c>
    </row>
    <row r="12785" spans="2:14" x14ac:dyDescent="0.25">
      <c r="B12785" s="2" t="s">
        <v>8983</v>
      </c>
      <c r="C12785" s="2" t="s">
        <v>8984</v>
      </c>
      <c r="D12785" s="2" t="s">
        <v>16</v>
      </c>
      <c r="E12785" s="2" t="s">
        <v>17</v>
      </c>
      <c r="F12785" s="2" t="s">
        <v>18</v>
      </c>
      <c r="G12785" s="2" t="s">
        <v>19</v>
      </c>
      <c r="H12785" s="2" t="s">
        <v>24</v>
      </c>
      <c r="I12785" s="2">
        <v>0</v>
      </c>
      <c r="J12785" s="2">
        <v>0</v>
      </c>
      <c r="K12785" s="2">
        <v>204003</v>
      </c>
      <c r="L12785" s="3">
        <v>44958</v>
      </c>
      <c r="M12785" s="3">
        <v>46631</v>
      </c>
      <c r="N12785" s="2" t="s">
        <v>281</v>
      </c>
    </row>
    <row r="12786" spans="2:14" x14ac:dyDescent="0.25">
      <c r="B12786" s="2" t="s">
        <v>8983</v>
      </c>
      <c r="C12786" s="2" t="s">
        <v>8984</v>
      </c>
      <c r="D12786" s="2" t="s">
        <v>16</v>
      </c>
      <c r="E12786" s="2" t="s">
        <v>17</v>
      </c>
      <c r="F12786" s="2" t="s">
        <v>18</v>
      </c>
      <c r="G12786" s="2" t="s">
        <v>19</v>
      </c>
      <c r="H12786" s="2" t="s">
        <v>24</v>
      </c>
      <c r="I12786" s="2">
        <v>0</v>
      </c>
      <c r="J12786" s="2">
        <v>0</v>
      </c>
      <c r="K12786" s="2">
        <v>204006</v>
      </c>
      <c r="L12786" s="3">
        <v>44958</v>
      </c>
      <c r="M12786" s="3">
        <v>46935</v>
      </c>
      <c r="N12786" s="2" t="s">
        <v>281</v>
      </c>
    </row>
    <row r="12787" spans="2:14" x14ac:dyDescent="0.25">
      <c r="B12787" s="2" t="s">
        <v>8983</v>
      </c>
      <c r="C12787" s="2" t="s">
        <v>8984</v>
      </c>
      <c r="D12787" s="2" t="s">
        <v>16</v>
      </c>
      <c r="E12787" s="2" t="s">
        <v>17</v>
      </c>
      <c r="F12787" s="2" t="s">
        <v>18</v>
      </c>
      <c r="G12787" s="2" t="s">
        <v>19</v>
      </c>
      <c r="H12787" s="2" t="s">
        <v>24</v>
      </c>
      <c r="I12787" s="2">
        <v>0</v>
      </c>
      <c r="J12787" s="2">
        <v>0</v>
      </c>
      <c r="K12787" s="2">
        <v>204010</v>
      </c>
      <c r="L12787" s="3">
        <v>44958</v>
      </c>
      <c r="M12787" s="3">
        <v>47392</v>
      </c>
      <c r="N12787" s="2" t="s">
        <v>281</v>
      </c>
    </row>
    <row r="12788" spans="2:14" hidden="1" x14ac:dyDescent="0.25">
      <c r="B12788" s="2" t="s">
        <v>8983</v>
      </c>
      <c r="C12788" s="2" t="s">
        <v>8984</v>
      </c>
      <c r="D12788" s="2" t="s">
        <v>16</v>
      </c>
      <c r="E12788" s="2" t="s">
        <v>233</v>
      </c>
      <c r="F12788" s="2" t="s">
        <v>18</v>
      </c>
      <c r="G12788" s="2" t="s">
        <v>19</v>
      </c>
      <c r="H12788" s="2" t="s">
        <v>24</v>
      </c>
      <c r="I12788" s="2">
        <v>0</v>
      </c>
      <c r="J12788" s="2">
        <v>0</v>
      </c>
      <c r="K12788" s="2">
        <v>204003</v>
      </c>
      <c r="L12788" s="3">
        <v>44958</v>
      </c>
      <c r="M12788" s="3">
        <v>46631</v>
      </c>
      <c r="N12788" s="2" t="s">
        <v>281</v>
      </c>
    </row>
    <row r="12789" spans="2:14" hidden="1" x14ac:dyDescent="0.25">
      <c r="B12789" s="2" t="s">
        <v>8983</v>
      </c>
      <c r="C12789" s="2" t="s">
        <v>8984</v>
      </c>
      <c r="D12789" s="2" t="s">
        <v>16</v>
      </c>
      <c r="E12789" s="2" t="s">
        <v>233</v>
      </c>
      <c r="F12789" s="2" t="s">
        <v>18</v>
      </c>
      <c r="G12789" s="2" t="s">
        <v>19</v>
      </c>
      <c r="H12789" s="2" t="s">
        <v>24</v>
      </c>
      <c r="I12789" s="2">
        <v>0</v>
      </c>
      <c r="J12789" s="2">
        <v>0</v>
      </c>
      <c r="K12789" s="2">
        <v>204006</v>
      </c>
      <c r="L12789" s="3">
        <v>44958</v>
      </c>
      <c r="M12789" s="3">
        <v>46935</v>
      </c>
      <c r="N12789" s="2" t="s">
        <v>281</v>
      </c>
    </row>
    <row r="12790" spans="2:14" x14ac:dyDescent="0.25">
      <c r="B12790" s="2" t="s">
        <v>8985</v>
      </c>
      <c r="C12790" s="2" t="s">
        <v>8986</v>
      </c>
      <c r="D12790" s="2" t="s">
        <v>16</v>
      </c>
      <c r="E12790" s="2" t="s">
        <v>17</v>
      </c>
      <c r="F12790" s="2" t="s">
        <v>18</v>
      </c>
      <c r="G12790" s="2" t="s">
        <v>19</v>
      </c>
      <c r="H12790" s="2" t="s">
        <v>24</v>
      </c>
      <c r="I12790" s="2">
        <v>0</v>
      </c>
      <c r="J12790" s="2">
        <v>0</v>
      </c>
      <c r="K12790" s="2">
        <v>204001</v>
      </c>
      <c r="L12790" s="3">
        <v>44958</v>
      </c>
      <c r="M12790" s="3">
        <v>46388</v>
      </c>
      <c r="N12790" s="2" t="s">
        <v>281</v>
      </c>
    </row>
    <row r="12791" spans="2:14" x14ac:dyDescent="0.25">
      <c r="B12791" s="2" t="s">
        <v>8985</v>
      </c>
      <c r="C12791" s="2" t="s">
        <v>8986</v>
      </c>
      <c r="D12791" s="2" t="s">
        <v>16</v>
      </c>
      <c r="E12791" s="2" t="s">
        <v>17</v>
      </c>
      <c r="F12791" s="2" t="s">
        <v>18</v>
      </c>
      <c r="G12791" s="2" t="s">
        <v>19</v>
      </c>
      <c r="H12791" s="2" t="s">
        <v>24</v>
      </c>
      <c r="I12791" s="2">
        <v>0</v>
      </c>
      <c r="J12791" s="2">
        <v>0</v>
      </c>
      <c r="K12791" s="2">
        <v>204005</v>
      </c>
      <c r="L12791" s="3">
        <v>44958</v>
      </c>
      <c r="M12791" s="3">
        <v>46905</v>
      </c>
      <c r="N12791" s="2" t="s">
        <v>281</v>
      </c>
    </row>
    <row r="12792" spans="2:14" hidden="1" x14ac:dyDescent="0.25">
      <c r="B12792" s="2" t="s">
        <v>8985</v>
      </c>
      <c r="C12792" s="2" t="s">
        <v>8986</v>
      </c>
      <c r="D12792" s="2" t="s">
        <v>16</v>
      </c>
      <c r="E12792" s="2" t="s">
        <v>233</v>
      </c>
      <c r="F12792" s="2" t="s">
        <v>18</v>
      </c>
      <c r="G12792" s="2" t="s">
        <v>19</v>
      </c>
      <c r="H12792" s="2" t="s">
        <v>24</v>
      </c>
      <c r="I12792" s="2">
        <v>0</v>
      </c>
      <c r="J12792" s="2">
        <v>0</v>
      </c>
      <c r="K12792" s="2">
        <v>204005</v>
      </c>
      <c r="L12792" s="3">
        <v>44958</v>
      </c>
      <c r="M12792" s="3">
        <v>46905</v>
      </c>
      <c r="N12792" s="2" t="s">
        <v>281</v>
      </c>
    </row>
    <row r="12793" spans="2:14" x14ac:dyDescent="0.25">
      <c r="B12793" s="2" t="s">
        <v>8987</v>
      </c>
      <c r="C12793" s="2" t="s">
        <v>8988</v>
      </c>
      <c r="D12793" s="2" t="s">
        <v>16</v>
      </c>
      <c r="E12793" s="2" t="s">
        <v>17</v>
      </c>
      <c r="F12793" s="2" t="s">
        <v>18</v>
      </c>
      <c r="G12793" s="2" t="s">
        <v>90</v>
      </c>
      <c r="H12793" s="2" t="s">
        <v>8989</v>
      </c>
      <c r="I12793" s="2">
        <v>0</v>
      </c>
      <c r="J12793" s="2">
        <v>0</v>
      </c>
      <c r="K12793" s="2">
        <v>0</v>
      </c>
      <c r="L12793" s="3">
        <v>46160</v>
      </c>
      <c r="M12793" s="2" t="s">
        <v>30</v>
      </c>
      <c r="N12793" s="2" t="s">
        <v>1323</v>
      </c>
    </row>
    <row r="12794" spans="2:14" x14ac:dyDescent="0.25">
      <c r="B12794" s="2" t="s">
        <v>8987</v>
      </c>
      <c r="C12794" s="2" t="s">
        <v>8988</v>
      </c>
      <c r="D12794" s="2" t="s">
        <v>16</v>
      </c>
      <c r="E12794" s="2" t="s">
        <v>17</v>
      </c>
      <c r="F12794" s="2" t="s">
        <v>18</v>
      </c>
      <c r="G12794" s="2" t="s">
        <v>90</v>
      </c>
      <c r="H12794" s="2" t="s">
        <v>8989</v>
      </c>
      <c r="I12794" s="2">
        <v>0</v>
      </c>
      <c r="J12794" s="2">
        <v>0</v>
      </c>
      <c r="K12794" s="2">
        <v>20240511061</v>
      </c>
      <c r="L12794" s="3">
        <v>44958</v>
      </c>
      <c r="M12794" s="3">
        <v>46508</v>
      </c>
      <c r="N12794" s="2" t="s">
        <v>1323</v>
      </c>
    </row>
    <row r="12795" spans="2:14" x14ac:dyDescent="0.25">
      <c r="B12795" s="2" t="s">
        <v>8987</v>
      </c>
      <c r="C12795" s="2" t="s">
        <v>8988</v>
      </c>
      <c r="D12795" s="2" t="s">
        <v>16</v>
      </c>
      <c r="E12795" s="2" t="s">
        <v>17</v>
      </c>
      <c r="F12795" s="2" t="s">
        <v>18</v>
      </c>
      <c r="G12795" s="2" t="s">
        <v>90</v>
      </c>
      <c r="H12795" s="2" t="s">
        <v>8989</v>
      </c>
      <c r="I12795" s="2">
        <v>0</v>
      </c>
      <c r="J12795" s="2">
        <v>0</v>
      </c>
      <c r="K12795" s="2">
        <v>2024511061</v>
      </c>
      <c r="L12795" s="3">
        <v>44958</v>
      </c>
      <c r="M12795" s="3">
        <v>46508</v>
      </c>
      <c r="N12795" s="2" t="s">
        <v>1323</v>
      </c>
    </row>
    <row r="12796" spans="2:14" x14ac:dyDescent="0.25">
      <c r="B12796" s="2" t="s">
        <v>8990</v>
      </c>
      <c r="C12796" s="2" t="s">
        <v>8991</v>
      </c>
      <c r="D12796" s="2" t="s">
        <v>16</v>
      </c>
      <c r="E12796" s="2" t="s">
        <v>17</v>
      </c>
      <c r="F12796" s="2" t="s">
        <v>18</v>
      </c>
      <c r="G12796" s="2" t="s">
        <v>90</v>
      </c>
      <c r="H12796" s="2" t="s">
        <v>8989</v>
      </c>
      <c r="I12796" s="2">
        <v>0</v>
      </c>
      <c r="J12796" s="2">
        <v>0</v>
      </c>
      <c r="K12796" s="2">
        <v>20240215011</v>
      </c>
      <c r="L12796" s="3">
        <v>44958</v>
      </c>
      <c r="M12796" s="3">
        <v>46419</v>
      </c>
      <c r="N12796" s="2" t="s">
        <v>1323</v>
      </c>
    </row>
    <row r="12797" spans="2:14" x14ac:dyDescent="0.25">
      <c r="B12797" s="2" t="s">
        <v>8990</v>
      </c>
      <c r="C12797" s="2" t="s">
        <v>8991</v>
      </c>
      <c r="D12797" s="2" t="s">
        <v>16</v>
      </c>
      <c r="E12797" s="2" t="s">
        <v>17</v>
      </c>
      <c r="F12797" s="2" t="s">
        <v>18</v>
      </c>
      <c r="G12797" s="2" t="s">
        <v>90</v>
      </c>
      <c r="H12797" s="2" t="s">
        <v>8989</v>
      </c>
      <c r="I12797" s="2">
        <v>0</v>
      </c>
      <c r="J12797" s="2">
        <v>0</v>
      </c>
      <c r="K12797" s="2">
        <v>20240411051</v>
      </c>
      <c r="L12797" s="3">
        <v>45773</v>
      </c>
      <c r="M12797" s="3">
        <v>47209</v>
      </c>
      <c r="N12797" s="2" t="s">
        <v>1323</v>
      </c>
    </row>
    <row r="12798" spans="2:14" x14ac:dyDescent="0.25">
      <c r="B12798" s="2" t="s">
        <v>8990</v>
      </c>
      <c r="C12798" s="2" t="s">
        <v>8991</v>
      </c>
      <c r="D12798" s="2" t="s">
        <v>16</v>
      </c>
      <c r="E12798" s="2" t="s">
        <v>17</v>
      </c>
      <c r="F12798" s="2" t="s">
        <v>18</v>
      </c>
      <c r="G12798" s="2" t="s">
        <v>90</v>
      </c>
      <c r="H12798" s="2" t="s">
        <v>8989</v>
      </c>
      <c r="I12798" s="2">
        <v>0</v>
      </c>
      <c r="J12798" s="2">
        <v>0</v>
      </c>
      <c r="K12798" s="2">
        <v>20240511061</v>
      </c>
      <c r="L12798" s="3">
        <v>44958</v>
      </c>
      <c r="M12798" s="3">
        <v>46508</v>
      </c>
      <c r="N12798" s="2" t="s">
        <v>1323</v>
      </c>
    </row>
    <row r="12799" spans="2:14" x14ac:dyDescent="0.25">
      <c r="B12799" s="2" t="s">
        <v>8992</v>
      </c>
      <c r="C12799" s="2" t="s">
        <v>8993</v>
      </c>
      <c r="D12799" s="2" t="s">
        <v>16</v>
      </c>
      <c r="E12799" s="2" t="s">
        <v>17</v>
      </c>
      <c r="F12799" s="2" t="s">
        <v>18</v>
      </c>
      <c r="G12799" s="2" t="s">
        <v>90</v>
      </c>
      <c r="H12799" s="2" t="s">
        <v>8989</v>
      </c>
      <c r="I12799" s="2">
        <v>0</v>
      </c>
      <c r="J12799" s="2">
        <v>0</v>
      </c>
      <c r="K12799" s="2">
        <v>20240215011</v>
      </c>
      <c r="L12799" s="3">
        <v>44958</v>
      </c>
      <c r="M12799" s="3">
        <v>46419</v>
      </c>
      <c r="N12799" s="2" t="s">
        <v>1323</v>
      </c>
    </row>
    <row r="12800" spans="2:14" x14ac:dyDescent="0.25">
      <c r="B12800" s="2" t="s">
        <v>8992</v>
      </c>
      <c r="C12800" s="2" t="s">
        <v>8993</v>
      </c>
      <c r="D12800" s="2" t="s">
        <v>16</v>
      </c>
      <c r="E12800" s="2" t="s">
        <v>17</v>
      </c>
      <c r="F12800" s="2" t="s">
        <v>18</v>
      </c>
      <c r="G12800" s="2" t="s">
        <v>90</v>
      </c>
      <c r="H12800" s="2" t="s">
        <v>8989</v>
      </c>
      <c r="I12800" s="2">
        <v>0</v>
      </c>
      <c r="J12800" s="2">
        <v>0</v>
      </c>
      <c r="K12800" s="2">
        <v>20240805011</v>
      </c>
      <c r="L12800" s="3">
        <v>44958</v>
      </c>
      <c r="M12800" s="3">
        <v>46235</v>
      </c>
      <c r="N12800" s="2" t="s">
        <v>1323</v>
      </c>
    </row>
    <row r="12801" spans="2:14" x14ac:dyDescent="0.25">
      <c r="B12801" s="2" t="s">
        <v>8994</v>
      </c>
      <c r="C12801" s="2" t="s">
        <v>8995</v>
      </c>
      <c r="D12801" s="2" t="s">
        <v>16</v>
      </c>
      <c r="E12801" s="2" t="s">
        <v>17</v>
      </c>
      <c r="F12801" s="2" t="s">
        <v>18</v>
      </c>
      <c r="G12801" s="2" t="s">
        <v>2619</v>
      </c>
      <c r="H12801" s="2" t="s">
        <v>8996</v>
      </c>
      <c r="I12801" s="2">
        <v>0</v>
      </c>
      <c r="J12801" s="2">
        <v>0</v>
      </c>
      <c r="K12801" s="2">
        <v>0</v>
      </c>
      <c r="L12801" s="3">
        <v>44958</v>
      </c>
      <c r="M12801" s="3">
        <v>46082</v>
      </c>
      <c r="N12801" s="2" t="s">
        <v>193</v>
      </c>
    </row>
    <row r="12802" spans="2:14" x14ac:dyDescent="0.25">
      <c r="B12802" s="2" t="s">
        <v>8994</v>
      </c>
      <c r="C12802" s="2" t="s">
        <v>8995</v>
      </c>
      <c r="D12802" s="2" t="s">
        <v>16</v>
      </c>
      <c r="E12802" s="2" t="s">
        <v>17</v>
      </c>
      <c r="F12802" s="2" t="s">
        <v>18</v>
      </c>
      <c r="G12802" s="2" t="s">
        <v>2619</v>
      </c>
      <c r="H12802" s="2" t="s">
        <v>8996</v>
      </c>
      <c r="I12802" s="2">
        <v>0</v>
      </c>
      <c r="J12802" s="2">
        <v>0</v>
      </c>
      <c r="K12802" s="2">
        <v>20240522</v>
      </c>
      <c r="L12802" s="3">
        <v>44958</v>
      </c>
      <c r="M12802" s="3">
        <v>46508</v>
      </c>
      <c r="N12802" s="2" t="s">
        <v>193</v>
      </c>
    </row>
    <row r="12803" spans="2:14" x14ac:dyDescent="0.25">
      <c r="B12803" s="2" t="s">
        <v>8994</v>
      </c>
      <c r="C12803" s="2" t="s">
        <v>8995</v>
      </c>
      <c r="D12803" s="2" t="s">
        <v>16</v>
      </c>
      <c r="E12803" s="2" t="s">
        <v>17</v>
      </c>
      <c r="F12803" s="2" t="s">
        <v>18</v>
      </c>
      <c r="G12803" s="2" t="s">
        <v>2619</v>
      </c>
      <c r="H12803" s="2" t="s">
        <v>8996</v>
      </c>
      <c r="I12803" s="2">
        <v>0</v>
      </c>
      <c r="J12803" s="2">
        <v>0</v>
      </c>
      <c r="K12803" s="2">
        <v>20250307</v>
      </c>
      <c r="L12803" s="3">
        <v>45825</v>
      </c>
      <c r="M12803" s="3">
        <v>46813</v>
      </c>
      <c r="N12803" s="2" t="s">
        <v>193</v>
      </c>
    </row>
    <row r="12804" spans="2:14" x14ac:dyDescent="0.25">
      <c r="B12804" s="2" t="s">
        <v>8994</v>
      </c>
      <c r="C12804" s="2" t="s">
        <v>8995</v>
      </c>
      <c r="D12804" s="2" t="s">
        <v>16</v>
      </c>
      <c r="E12804" s="2" t="s">
        <v>17</v>
      </c>
      <c r="F12804" s="2" t="s">
        <v>18</v>
      </c>
      <c r="G12804" s="2" t="s">
        <v>2619</v>
      </c>
      <c r="H12804" s="2" t="s">
        <v>8996</v>
      </c>
      <c r="I12804" s="2">
        <v>0</v>
      </c>
      <c r="J12804" s="2">
        <v>0</v>
      </c>
      <c r="K12804" s="2">
        <v>20251218</v>
      </c>
      <c r="L12804" s="3">
        <v>46079</v>
      </c>
      <c r="M12804" s="3">
        <v>47088</v>
      </c>
      <c r="N12804" s="2" t="s">
        <v>193</v>
      </c>
    </row>
    <row r="12805" spans="2:14" x14ac:dyDescent="0.25">
      <c r="B12805" s="2" t="s">
        <v>8994</v>
      </c>
      <c r="C12805" s="2" t="s">
        <v>8995</v>
      </c>
      <c r="D12805" s="2" t="s">
        <v>16</v>
      </c>
      <c r="E12805" s="2" t="s">
        <v>17</v>
      </c>
      <c r="F12805" s="2" t="s">
        <v>18</v>
      </c>
      <c r="G12805" s="2" t="s">
        <v>2619</v>
      </c>
      <c r="H12805" s="2" t="s">
        <v>8996</v>
      </c>
      <c r="I12805" s="2">
        <v>0</v>
      </c>
      <c r="J12805" s="2">
        <v>0</v>
      </c>
      <c r="K12805" s="2">
        <v>20260305</v>
      </c>
      <c r="L12805" s="3">
        <v>46091</v>
      </c>
      <c r="M12805" s="3">
        <v>47178</v>
      </c>
      <c r="N12805" s="2" t="s">
        <v>193</v>
      </c>
    </row>
    <row r="12806" spans="2:14" x14ac:dyDescent="0.25">
      <c r="B12806" s="2" t="s">
        <v>8997</v>
      </c>
      <c r="C12806" s="2" t="s">
        <v>8998</v>
      </c>
      <c r="D12806" s="2" t="s">
        <v>16</v>
      </c>
      <c r="E12806" s="2" t="s">
        <v>17</v>
      </c>
      <c r="F12806" s="2" t="s">
        <v>18</v>
      </c>
      <c r="G12806" s="2" t="s">
        <v>2619</v>
      </c>
      <c r="H12806" s="2" t="s">
        <v>8996</v>
      </c>
      <c r="I12806" s="2">
        <v>1561</v>
      </c>
      <c r="J12806" s="2">
        <v>0</v>
      </c>
      <c r="K12806" s="2">
        <v>20246908</v>
      </c>
      <c r="L12806" s="3">
        <v>44958</v>
      </c>
      <c r="M12806" s="3">
        <v>46631</v>
      </c>
      <c r="N12806" s="2" t="s">
        <v>193</v>
      </c>
    </row>
    <row r="12807" spans="2:14" x14ac:dyDescent="0.25">
      <c r="B12807" s="2" t="s">
        <v>8997</v>
      </c>
      <c r="C12807" s="2" t="s">
        <v>8998</v>
      </c>
      <c r="D12807" s="2" t="s">
        <v>16</v>
      </c>
      <c r="E12807" s="2" t="s">
        <v>17</v>
      </c>
      <c r="F12807" s="2" t="s">
        <v>18</v>
      </c>
      <c r="G12807" s="2" t="s">
        <v>2619</v>
      </c>
      <c r="H12807" s="2" t="s">
        <v>8996</v>
      </c>
      <c r="I12807" s="2">
        <v>1561</v>
      </c>
      <c r="J12807" s="2">
        <v>0</v>
      </c>
      <c r="K12807" s="2">
        <v>20250330</v>
      </c>
      <c r="L12807" s="3">
        <v>45825</v>
      </c>
      <c r="M12807" s="3">
        <v>46813</v>
      </c>
      <c r="N12807" s="2" t="s">
        <v>193</v>
      </c>
    </row>
    <row r="12808" spans="2:14" x14ac:dyDescent="0.25">
      <c r="B12808" s="2" t="s">
        <v>8997</v>
      </c>
      <c r="C12808" s="2" t="s">
        <v>8998</v>
      </c>
      <c r="D12808" s="2" t="s">
        <v>16</v>
      </c>
      <c r="E12808" s="2" t="s">
        <v>17</v>
      </c>
      <c r="F12808" s="2" t="s">
        <v>18</v>
      </c>
      <c r="G12808" s="2" t="s">
        <v>2619</v>
      </c>
      <c r="H12808" s="2" t="s">
        <v>8996</v>
      </c>
      <c r="I12808" s="2">
        <v>1561</v>
      </c>
      <c r="J12808" s="2">
        <v>0</v>
      </c>
      <c r="K12808" s="2">
        <v>20250520</v>
      </c>
      <c r="L12808" s="3">
        <v>45934</v>
      </c>
      <c r="M12808" s="3">
        <v>46874</v>
      </c>
      <c r="N12808" s="2" t="s">
        <v>193</v>
      </c>
    </row>
    <row r="12809" spans="2:14" x14ac:dyDescent="0.25">
      <c r="B12809" s="2" t="s">
        <v>8997</v>
      </c>
      <c r="C12809" s="2" t="s">
        <v>8998</v>
      </c>
      <c r="D12809" s="2" t="s">
        <v>16</v>
      </c>
      <c r="E12809" s="2" t="s">
        <v>17</v>
      </c>
      <c r="F12809" s="2" t="s">
        <v>18</v>
      </c>
      <c r="G12809" s="2" t="s">
        <v>2619</v>
      </c>
      <c r="H12809" s="2" t="s">
        <v>8996</v>
      </c>
      <c r="I12809" s="2">
        <v>1561</v>
      </c>
      <c r="J12809" s="2">
        <v>1</v>
      </c>
      <c r="K12809" s="2">
        <v>20260109</v>
      </c>
      <c r="L12809" s="3">
        <v>46079</v>
      </c>
      <c r="M12809" s="3">
        <v>47119</v>
      </c>
      <c r="N12809" s="2" t="s">
        <v>193</v>
      </c>
    </row>
    <row r="12810" spans="2:14" x14ac:dyDescent="0.25">
      <c r="B12810" s="2" t="s">
        <v>8997</v>
      </c>
      <c r="C12810" s="2" t="s">
        <v>8998</v>
      </c>
      <c r="D12810" s="2" t="s">
        <v>16</v>
      </c>
      <c r="E12810" s="2" t="s">
        <v>17</v>
      </c>
      <c r="F12810" s="2" t="s">
        <v>18</v>
      </c>
      <c r="G12810" s="2" t="s">
        <v>2619</v>
      </c>
      <c r="H12810" s="2" t="s">
        <v>8996</v>
      </c>
      <c r="I12810" s="2">
        <v>1561</v>
      </c>
      <c r="J12810" s="2">
        <v>0</v>
      </c>
      <c r="K12810" s="2">
        <v>20260504</v>
      </c>
      <c r="L12810" s="3">
        <v>46155</v>
      </c>
      <c r="M12810" s="3">
        <v>47239</v>
      </c>
      <c r="N12810" s="2" t="s">
        <v>193</v>
      </c>
    </row>
    <row r="12811" spans="2:14" x14ac:dyDescent="0.25">
      <c r="B12811" s="2" t="s">
        <v>8997</v>
      </c>
      <c r="C12811" s="2" t="s">
        <v>8998</v>
      </c>
      <c r="D12811" s="2" t="s">
        <v>16</v>
      </c>
      <c r="E12811" s="2" t="s">
        <v>17</v>
      </c>
      <c r="F12811" s="2" t="s">
        <v>18</v>
      </c>
      <c r="G12811" s="2" t="s">
        <v>2619</v>
      </c>
      <c r="H12811" s="2" t="s">
        <v>8996</v>
      </c>
      <c r="I12811" s="2">
        <v>1561</v>
      </c>
      <c r="J12811" s="2">
        <v>1560</v>
      </c>
      <c r="K12811" s="2">
        <v>20260515</v>
      </c>
      <c r="L12811" s="3">
        <v>46188</v>
      </c>
      <c r="M12811" s="3">
        <v>47239</v>
      </c>
      <c r="N12811" s="2" t="s">
        <v>193</v>
      </c>
    </row>
    <row r="12812" spans="2:14" x14ac:dyDescent="0.25">
      <c r="B12812" s="2" t="s">
        <v>8999</v>
      </c>
      <c r="C12812" s="2" t="s">
        <v>9000</v>
      </c>
      <c r="D12812" s="2" t="s">
        <v>41</v>
      </c>
      <c r="E12812" s="2" t="s">
        <v>17</v>
      </c>
      <c r="F12812" s="2" t="s">
        <v>18</v>
      </c>
      <c r="G12812" s="2" t="s">
        <v>90</v>
      </c>
      <c r="H12812" s="2" t="s">
        <v>9001</v>
      </c>
      <c r="I12812" s="2">
        <v>0</v>
      </c>
      <c r="J12812" s="2">
        <v>0</v>
      </c>
      <c r="K12812" s="2" t="s">
        <v>9002</v>
      </c>
      <c r="L12812" s="3">
        <v>45919</v>
      </c>
      <c r="M12812" s="3">
        <v>46447</v>
      </c>
      <c r="N12812" s="2" t="s">
        <v>1705</v>
      </c>
    </row>
    <row r="12813" spans="2:14" x14ac:dyDescent="0.25">
      <c r="B12813" s="2" t="s">
        <v>8999</v>
      </c>
      <c r="C12813" s="2" t="s">
        <v>9000</v>
      </c>
      <c r="D12813" s="2" t="s">
        <v>41</v>
      </c>
      <c r="E12813" s="2" t="s">
        <v>17</v>
      </c>
      <c r="F12813" s="2" t="s">
        <v>18</v>
      </c>
      <c r="G12813" s="2" t="s">
        <v>90</v>
      </c>
      <c r="H12813" s="2" t="s">
        <v>9001</v>
      </c>
      <c r="I12813" s="2">
        <v>0</v>
      </c>
      <c r="J12813" s="2">
        <v>0</v>
      </c>
      <c r="K12813" s="2" t="s">
        <v>470</v>
      </c>
      <c r="L12813" s="2" t="s">
        <v>30</v>
      </c>
      <c r="M12813" s="2" t="s">
        <v>30</v>
      </c>
      <c r="N12813" s="2" t="s">
        <v>1705</v>
      </c>
    </row>
    <row r="12814" spans="2:14" x14ac:dyDescent="0.25">
      <c r="B12814" s="2" t="s">
        <v>8999</v>
      </c>
      <c r="C12814" s="2" t="s">
        <v>9000</v>
      </c>
      <c r="D12814" s="2" t="s">
        <v>41</v>
      </c>
      <c r="E12814" s="2" t="s">
        <v>17</v>
      </c>
      <c r="F12814" s="2" t="s">
        <v>18</v>
      </c>
      <c r="G12814" s="2" t="s">
        <v>90</v>
      </c>
      <c r="H12814" s="2" t="s">
        <v>9001</v>
      </c>
      <c r="I12814" s="2">
        <v>0</v>
      </c>
      <c r="J12814" s="2">
        <v>0</v>
      </c>
      <c r="K12814" s="2" t="s">
        <v>9003</v>
      </c>
      <c r="L12814" s="3">
        <v>45724</v>
      </c>
      <c r="M12814" s="3">
        <v>45870</v>
      </c>
      <c r="N12814" s="2" t="s">
        <v>1705</v>
      </c>
    </row>
    <row r="12815" spans="2:14" x14ac:dyDescent="0.25">
      <c r="B12815" s="2" t="s">
        <v>8999</v>
      </c>
      <c r="C12815" s="2" t="s">
        <v>9000</v>
      </c>
      <c r="D12815" s="2" t="s">
        <v>41</v>
      </c>
      <c r="E12815" s="2" t="s">
        <v>142</v>
      </c>
      <c r="F12815" s="2" t="s">
        <v>18</v>
      </c>
      <c r="G12815" s="2" t="s">
        <v>90</v>
      </c>
      <c r="H12815" s="2" t="s">
        <v>9001</v>
      </c>
      <c r="I12815" s="2">
        <v>0</v>
      </c>
      <c r="J12815" s="2">
        <v>0</v>
      </c>
      <c r="K12815" s="2" t="s">
        <v>9002</v>
      </c>
      <c r="L12815" s="3">
        <v>45919</v>
      </c>
      <c r="M12815" s="3">
        <v>46447</v>
      </c>
      <c r="N12815" s="2" t="s">
        <v>1705</v>
      </c>
    </row>
    <row r="12816" spans="2:14" x14ac:dyDescent="0.25">
      <c r="B12816" s="2" t="s">
        <v>9004</v>
      </c>
      <c r="C12816" s="2" t="s">
        <v>9005</v>
      </c>
      <c r="D12816" s="2" t="s">
        <v>41</v>
      </c>
      <c r="E12816" s="2" t="s">
        <v>17</v>
      </c>
      <c r="F12816" s="2" t="s">
        <v>138</v>
      </c>
      <c r="G12816" s="2" t="s">
        <v>138</v>
      </c>
      <c r="H12816" s="2" t="s">
        <v>9006</v>
      </c>
      <c r="I12816" s="2">
        <v>0</v>
      </c>
      <c r="J12816" s="2">
        <v>0</v>
      </c>
      <c r="K12816" s="2" t="s">
        <v>470</v>
      </c>
      <c r="L12816" s="2" t="s">
        <v>30</v>
      </c>
      <c r="M12816" s="2" t="s">
        <v>30</v>
      </c>
      <c r="N12816" s="2" t="s">
        <v>1326</v>
      </c>
    </row>
    <row r="12817" spans="2:14" x14ac:dyDescent="0.25">
      <c r="B12817" s="2" t="s">
        <v>9004</v>
      </c>
      <c r="C12817" s="2" t="s">
        <v>9005</v>
      </c>
      <c r="D12817" s="2" t="s">
        <v>41</v>
      </c>
      <c r="E12817" s="2" t="s">
        <v>17</v>
      </c>
      <c r="F12817" s="2" t="s">
        <v>138</v>
      </c>
      <c r="G12817" s="2" t="s">
        <v>138</v>
      </c>
      <c r="H12817" s="2" t="s">
        <v>9006</v>
      </c>
      <c r="I12817" s="2">
        <v>0</v>
      </c>
      <c r="J12817" s="2">
        <v>0</v>
      </c>
      <c r="K12817" s="2" t="s">
        <v>4209</v>
      </c>
      <c r="L12817" s="3">
        <v>44958</v>
      </c>
      <c r="M12817" s="3">
        <v>47331</v>
      </c>
      <c r="N12817" s="2" t="s">
        <v>1326</v>
      </c>
    </row>
    <row r="12818" spans="2:14" x14ac:dyDescent="0.25">
      <c r="B12818" s="2" t="s">
        <v>9004</v>
      </c>
      <c r="C12818" s="2" t="s">
        <v>9005</v>
      </c>
      <c r="D12818" s="2" t="s">
        <v>41</v>
      </c>
      <c r="E12818" s="2" t="s">
        <v>17</v>
      </c>
      <c r="F12818" s="2" t="s">
        <v>138</v>
      </c>
      <c r="G12818" s="2" t="s">
        <v>138</v>
      </c>
      <c r="H12818" s="2" t="s">
        <v>9006</v>
      </c>
      <c r="I12818" s="2">
        <v>0</v>
      </c>
      <c r="J12818" s="2">
        <v>0</v>
      </c>
      <c r="K12818" s="2" t="s">
        <v>4209</v>
      </c>
      <c r="L12818" s="3">
        <v>45741</v>
      </c>
      <c r="M12818" s="3">
        <v>47423</v>
      </c>
      <c r="N12818" s="2" t="s">
        <v>1326</v>
      </c>
    </row>
    <row r="12819" spans="2:14" x14ac:dyDescent="0.25">
      <c r="B12819" s="2" t="s">
        <v>9004</v>
      </c>
      <c r="C12819" s="2" t="s">
        <v>9005</v>
      </c>
      <c r="D12819" s="2" t="s">
        <v>41</v>
      </c>
      <c r="E12819" s="2" t="s">
        <v>17</v>
      </c>
      <c r="F12819" s="2" t="s">
        <v>138</v>
      </c>
      <c r="G12819" s="2" t="s">
        <v>138</v>
      </c>
      <c r="H12819" s="2" t="s">
        <v>9006</v>
      </c>
      <c r="I12819" s="2">
        <v>0</v>
      </c>
      <c r="J12819" s="2">
        <v>0</v>
      </c>
      <c r="K12819" s="2" t="s">
        <v>4209</v>
      </c>
      <c r="L12819" s="3">
        <v>45785</v>
      </c>
      <c r="M12819" s="3">
        <v>47484</v>
      </c>
      <c r="N12819" s="2" t="s">
        <v>1326</v>
      </c>
    </row>
    <row r="12820" spans="2:14" x14ac:dyDescent="0.25">
      <c r="B12820" s="2" t="s">
        <v>9004</v>
      </c>
      <c r="C12820" s="2" t="s">
        <v>9005</v>
      </c>
      <c r="D12820" s="2" t="s">
        <v>41</v>
      </c>
      <c r="E12820" s="2" t="s">
        <v>17</v>
      </c>
      <c r="F12820" s="2" t="s">
        <v>138</v>
      </c>
      <c r="G12820" s="2" t="s">
        <v>138</v>
      </c>
      <c r="H12820" s="2" t="s">
        <v>9006</v>
      </c>
      <c r="I12820" s="2">
        <v>0</v>
      </c>
      <c r="J12820" s="2">
        <v>0</v>
      </c>
      <c r="K12820" s="2" t="s">
        <v>4209</v>
      </c>
      <c r="L12820" s="3">
        <v>45861</v>
      </c>
      <c r="M12820" s="3">
        <v>47604</v>
      </c>
      <c r="N12820" s="2" t="s">
        <v>1326</v>
      </c>
    </row>
    <row r="12821" spans="2:14" x14ac:dyDescent="0.25">
      <c r="B12821" s="2" t="s">
        <v>9004</v>
      </c>
      <c r="C12821" s="2" t="s">
        <v>9005</v>
      </c>
      <c r="D12821" s="2" t="s">
        <v>41</v>
      </c>
      <c r="E12821" s="2" t="s">
        <v>17</v>
      </c>
      <c r="F12821" s="2" t="s">
        <v>138</v>
      </c>
      <c r="G12821" s="2" t="s">
        <v>138</v>
      </c>
      <c r="H12821" s="2" t="s">
        <v>9006</v>
      </c>
      <c r="I12821" s="2">
        <v>0</v>
      </c>
      <c r="J12821" s="2">
        <v>0</v>
      </c>
      <c r="K12821" s="2" t="s">
        <v>4209</v>
      </c>
      <c r="L12821" s="3">
        <v>46043</v>
      </c>
      <c r="M12821" s="3">
        <v>47635</v>
      </c>
      <c r="N12821" s="2" t="s">
        <v>1326</v>
      </c>
    </row>
    <row r="12822" spans="2:14" x14ac:dyDescent="0.25">
      <c r="B12822" s="2" t="s">
        <v>9004</v>
      </c>
      <c r="C12822" s="2" t="s">
        <v>9005</v>
      </c>
      <c r="D12822" s="2" t="s">
        <v>41</v>
      </c>
      <c r="E12822" s="2" t="s">
        <v>17</v>
      </c>
      <c r="F12822" s="2" t="s">
        <v>138</v>
      </c>
      <c r="G12822" s="2" t="s">
        <v>138</v>
      </c>
      <c r="H12822" s="2" t="s">
        <v>9006</v>
      </c>
      <c r="I12822" s="2">
        <v>0</v>
      </c>
      <c r="J12822" s="2">
        <v>0</v>
      </c>
      <c r="K12822" s="2" t="s">
        <v>4209</v>
      </c>
      <c r="L12822" s="3">
        <v>46132</v>
      </c>
      <c r="M12822" s="3">
        <v>48061</v>
      </c>
      <c r="N12822" s="2" t="s">
        <v>1326</v>
      </c>
    </row>
    <row r="12823" spans="2:14" x14ac:dyDescent="0.25">
      <c r="B12823" s="2" t="s">
        <v>9004</v>
      </c>
      <c r="C12823" s="2" t="s">
        <v>9005</v>
      </c>
      <c r="D12823" s="2" t="s">
        <v>41</v>
      </c>
      <c r="E12823" s="2" t="s">
        <v>142</v>
      </c>
      <c r="F12823" s="2" t="s">
        <v>138</v>
      </c>
      <c r="G12823" s="2" t="s">
        <v>138</v>
      </c>
      <c r="H12823" s="2" t="s">
        <v>9006</v>
      </c>
      <c r="I12823" s="2">
        <v>0</v>
      </c>
      <c r="J12823" s="2">
        <v>0</v>
      </c>
      <c r="K12823" s="2" t="s">
        <v>4209</v>
      </c>
      <c r="L12823" s="3">
        <v>45861</v>
      </c>
      <c r="M12823" s="3">
        <v>47604</v>
      </c>
      <c r="N12823" s="2" t="s">
        <v>1326</v>
      </c>
    </row>
    <row r="12824" spans="2:14" x14ac:dyDescent="0.25">
      <c r="B12824" s="2" t="s">
        <v>9004</v>
      </c>
      <c r="C12824" s="2" t="s">
        <v>9005</v>
      </c>
      <c r="D12824" s="2" t="s">
        <v>41</v>
      </c>
      <c r="E12824" s="2" t="s">
        <v>142</v>
      </c>
      <c r="F12824" s="2" t="s">
        <v>138</v>
      </c>
      <c r="G12824" s="2" t="s">
        <v>138</v>
      </c>
      <c r="H12824" s="2" t="s">
        <v>9006</v>
      </c>
      <c r="I12824" s="2">
        <v>0</v>
      </c>
      <c r="J12824" s="2">
        <v>0</v>
      </c>
      <c r="K12824" s="2" t="s">
        <v>4209</v>
      </c>
      <c r="L12824" s="3">
        <v>46132</v>
      </c>
      <c r="M12824" s="3">
        <v>48061</v>
      </c>
      <c r="N12824" s="2" t="s">
        <v>1326</v>
      </c>
    </row>
    <row r="12825" spans="2:14" x14ac:dyDescent="0.25">
      <c r="B12825" s="2" t="s">
        <v>9007</v>
      </c>
      <c r="C12825" s="2" t="s">
        <v>9008</v>
      </c>
      <c r="D12825" s="2" t="s">
        <v>16</v>
      </c>
      <c r="E12825" s="2" t="s">
        <v>17</v>
      </c>
      <c r="F12825" s="2" t="s">
        <v>18</v>
      </c>
      <c r="G12825" s="2" t="s">
        <v>175</v>
      </c>
      <c r="H12825" s="2" t="s">
        <v>9009</v>
      </c>
      <c r="I12825" s="2">
        <v>0</v>
      </c>
      <c r="J12825" s="2">
        <v>0</v>
      </c>
      <c r="K12825" s="2">
        <v>0</v>
      </c>
      <c r="L12825" s="3">
        <v>46183</v>
      </c>
      <c r="M12825" s="2" t="s">
        <v>30</v>
      </c>
      <c r="N12825" s="2" t="s">
        <v>38</v>
      </c>
    </row>
    <row r="12826" spans="2:14" x14ac:dyDescent="0.25">
      <c r="B12826" s="2" t="s">
        <v>9007</v>
      </c>
      <c r="C12826" s="2" t="s">
        <v>9008</v>
      </c>
      <c r="D12826" s="2" t="s">
        <v>16</v>
      </c>
      <c r="E12826" s="2" t="s">
        <v>17</v>
      </c>
      <c r="F12826" s="2" t="s">
        <v>18</v>
      </c>
      <c r="G12826" s="2" t="s">
        <v>175</v>
      </c>
      <c r="H12826" s="2" t="s">
        <v>9009</v>
      </c>
      <c r="I12826" s="2">
        <v>0</v>
      </c>
      <c r="J12826" s="2">
        <v>0</v>
      </c>
      <c r="K12826" s="2" t="s">
        <v>9010</v>
      </c>
      <c r="L12826" s="3">
        <v>44958</v>
      </c>
      <c r="M12826" s="3">
        <v>47362</v>
      </c>
      <c r="N12826" s="2" t="s">
        <v>38</v>
      </c>
    </row>
    <row r="12827" spans="2:14" x14ac:dyDescent="0.25">
      <c r="B12827" s="2" t="s">
        <v>9011</v>
      </c>
      <c r="C12827" s="2" t="s">
        <v>9012</v>
      </c>
      <c r="D12827" s="2" t="s">
        <v>16</v>
      </c>
      <c r="E12827" s="2" t="s">
        <v>17</v>
      </c>
      <c r="F12827" s="2" t="s">
        <v>18</v>
      </c>
      <c r="G12827" s="2" t="s">
        <v>175</v>
      </c>
      <c r="H12827" s="2" t="s">
        <v>9009</v>
      </c>
      <c r="I12827" s="2">
        <v>0</v>
      </c>
      <c r="J12827" s="2">
        <v>0</v>
      </c>
      <c r="K12827" s="2">
        <v>0</v>
      </c>
      <c r="L12827" s="3">
        <v>46183</v>
      </c>
      <c r="M12827" s="2" t="s">
        <v>30</v>
      </c>
      <c r="N12827" s="2" t="s">
        <v>38</v>
      </c>
    </row>
    <row r="12828" spans="2:14" x14ac:dyDescent="0.25">
      <c r="B12828" s="2" t="s">
        <v>9011</v>
      </c>
      <c r="C12828" s="2" t="s">
        <v>9012</v>
      </c>
      <c r="D12828" s="2" t="s">
        <v>16</v>
      </c>
      <c r="E12828" s="2" t="s">
        <v>17</v>
      </c>
      <c r="F12828" s="2" t="s">
        <v>18</v>
      </c>
      <c r="G12828" s="2" t="s">
        <v>175</v>
      </c>
      <c r="H12828" s="2" t="s">
        <v>9009</v>
      </c>
      <c r="I12828" s="2">
        <v>0</v>
      </c>
      <c r="J12828" s="2">
        <v>0</v>
      </c>
      <c r="K12828" s="2" t="s">
        <v>9013</v>
      </c>
      <c r="L12828" s="3">
        <v>44958</v>
      </c>
      <c r="M12828" s="3">
        <v>47362</v>
      </c>
      <c r="N12828" s="2" t="s">
        <v>38</v>
      </c>
    </row>
    <row r="12829" spans="2:14" x14ac:dyDescent="0.25">
      <c r="B12829" s="2" t="s">
        <v>9014</v>
      </c>
      <c r="C12829" s="2" t="s">
        <v>9015</v>
      </c>
      <c r="D12829" s="2" t="s">
        <v>16</v>
      </c>
      <c r="E12829" s="2" t="s">
        <v>17</v>
      </c>
      <c r="F12829" s="2" t="s">
        <v>18</v>
      </c>
      <c r="G12829" s="2" t="s">
        <v>19</v>
      </c>
      <c r="H12829" s="2" t="s">
        <v>9016</v>
      </c>
      <c r="I12829" s="2">
        <v>4850</v>
      </c>
      <c r="J12829" s="2">
        <v>0</v>
      </c>
      <c r="K12829" s="2" t="s">
        <v>9017</v>
      </c>
      <c r="L12829" s="3">
        <v>44958</v>
      </c>
      <c r="M12829" s="3">
        <v>46905</v>
      </c>
      <c r="N12829" s="2" t="s">
        <v>337</v>
      </c>
    </row>
    <row r="12830" spans="2:14" x14ac:dyDescent="0.25">
      <c r="B12830" s="2" t="s">
        <v>9014</v>
      </c>
      <c r="C12830" s="2" t="s">
        <v>9015</v>
      </c>
      <c r="D12830" s="2" t="s">
        <v>16</v>
      </c>
      <c r="E12830" s="2" t="s">
        <v>17</v>
      </c>
      <c r="F12830" s="2" t="s">
        <v>18</v>
      </c>
      <c r="G12830" s="2" t="s">
        <v>19</v>
      </c>
      <c r="H12830" s="2" t="s">
        <v>9016</v>
      </c>
      <c r="I12830" s="2">
        <v>4850</v>
      </c>
      <c r="J12830" s="2">
        <v>0</v>
      </c>
      <c r="K12830" s="2" t="s">
        <v>9018</v>
      </c>
      <c r="L12830" s="3">
        <v>45681</v>
      </c>
      <c r="M12830" s="3">
        <v>47027</v>
      </c>
      <c r="N12830" s="2" t="s">
        <v>337</v>
      </c>
    </row>
    <row r="12831" spans="2:14" x14ac:dyDescent="0.25">
      <c r="B12831" s="2" t="s">
        <v>9014</v>
      </c>
      <c r="C12831" s="2" t="s">
        <v>9015</v>
      </c>
      <c r="D12831" s="2" t="s">
        <v>16</v>
      </c>
      <c r="E12831" s="2" t="s">
        <v>17</v>
      </c>
      <c r="F12831" s="2" t="s">
        <v>18</v>
      </c>
      <c r="G12831" s="2" t="s">
        <v>19</v>
      </c>
      <c r="H12831" s="2" t="s">
        <v>9016</v>
      </c>
      <c r="I12831" s="2">
        <v>4850</v>
      </c>
      <c r="J12831" s="2">
        <v>0</v>
      </c>
      <c r="K12831" s="2" t="s">
        <v>9019</v>
      </c>
      <c r="L12831" s="3">
        <v>45708</v>
      </c>
      <c r="M12831" s="3">
        <v>47058</v>
      </c>
      <c r="N12831" s="2" t="s">
        <v>337</v>
      </c>
    </row>
    <row r="12832" spans="2:14" x14ac:dyDescent="0.25">
      <c r="B12832" s="2" t="s">
        <v>9014</v>
      </c>
      <c r="C12832" s="2" t="s">
        <v>9015</v>
      </c>
      <c r="D12832" s="2" t="s">
        <v>16</v>
      </c>
      <c r="E12832" s="2" t="s">
        <v>17</v>
      </c>
      <c r="F12832" s="2" t="s">
        <v>18</v>
      </c>
      <c r="G12832" s="2" t="s">
        <v>19</v>
      </c>
      <c r="H12832" s="2" t="s">
        <v>9016</v>
      </c>
      <c r="I12832" s="2">
        <v>4850</v>
      </c>
      <c r="J12832" s="2">
        <v>0</v>
      </c>
      <c r="K12832" s="2" t="s">
        <v>9020</v>
      </c>
      <c r="L12832" s="3">
        <v>45738</v>
      </c>
      <c r="M12832" s="3">
        <v>47178</v>
      </c>
      <c r="N12832" s="2" t="s">
        <v>337</v>
      </c>
    </row>
    <row r="12833" spans="2:14" x14ac:dyDescent="0.25">
      <c r="B12833" s="2" t="s">
        <v>9014</v>
      </c>
      <c r="C12833" s="2" t="s">
        <v>9015</v>
      </c>
      <c r="D12833" s="2" t="s">
        <v>16</v>
      </c>
      <c r="E12833" s="2" t="s">
        <v>17</v>
      </c>
      <c r="F12833" s="2" t="s">
        <v>18</v>
      </c>
      <c r="G12833" s="2" t="s">
        <v>19</v>
      </c>
      <c r="H12833" s="2" t="s">
        <v>9016</v>
      </c>
      <c r="I12833" s="2">
        <v>4850</v>
      </c>
      <c r="J12833" s="2">
        <v>0</v>
      </c>
      <c r="K12833" s="2" t="s">
        <v>9021</v>
      </c>
      <c r="L12833" s="3">
        <v>45800</v>
      </c>
      <c r="M12833" s="3">
        <v>47209</v>
      </c>
      <c r="N12833" s="2" t="s">
        <v>337</v>
      </c>
    </row>
    <row r="12834" spans="2:14" x14ac:dyDescent="0.25">
      <c r="B12834" s="2" t="s">
        <v>9014</v>
      </c>
      <c r="C12834" s="2" t="s">
        <v>9015</v>
      </c>
      <c r="D12834" s="2" t="s">
        <v>16</v>
      </c>
      <c r="E12834" s="2" t="s">
        <v>17</v>
      </c>
      <c r="F12834" s="2" t="s">
        <v>18</v>
      </c>
      <c r="G12834" s="2" t="s">
        <v>19</v>
      </c>
      <c r="H12834" s="2" t="s">
        <v>9016</v>
      </c>
      <c r="I12834" s="2">
        <v>4850</v>
      </c>
      <c r="J12834" s="2">
        <v>0</v>
      </c>
      <c r="K12834" s="2" t="s">
        <v>9022</v>
      </c>
      <c r="L12834" s="3">
        <v>45826</v>
      </c>
      <c r="M12834" s="3">
        <v>47239</v>
      </c>
      <c r="N12834" s="2" t="s">
        <v>337</v>
      </c>
    </row>
    <row r="12835" spans="2:14" x14ac:dyDescent="0.25">
      <c r="B12835" s="2" t="s">
        <v>9014</v>
      </c>
      <c r="C12835" s="2" t="s">
        <v>9015</v>
      </c>
      <c r="D12835" s="2" t="s">
        <v>16</v>
      </c>
      <c r="E12835" s="2" t="s">
        <v>17</v>
      </c>
      <c r="F12835" s="2" t="s">
        <v>18</v>
      </c>
      <c r="G12835" s="2" t="s">
        <v>19</v>
      </c>
      <c r="H12835" s="2" t="s">
        <v>9016</v>
      </c>
      <c r="I12835" s="2">
        <v>4850</v>
      </c>
      <c r="J12835" s="2">
        <v>0</v>
      </c>
      <c r="K12835" s="2" t="s">
        <v>9023</v>
      </c>
      <c r="L12835" s="3">
        <v>45852</v>
      </c>
      <c r="M12835" s="3">
        <v>47300</v>
      </c>
      <c r="N12835" s="2" t="s">
        <v>337</v>
      </c>
    </row>
    <row r="12836" spans="2:14" x14ac:dyDescent="0.25">
      <c r="B12836" s="2" t="s">
        <v>9014</v>
      </c>
      <c r="C12836" s="2" t="s">
        <v>9015</v>
      </c>
      <c r="D12836" s="2" t="s">
        <v>16</v>
      </c>
      <c r="E12836" s="2" t="s">
        <v>17</v>
      </c>
      <c r="F12836" s="2" t="s">
        <v>18</v>
      </c>
      <c r="G12836" s="2" t="s">
        <v>19</v>
      </c>
      <c r="H12836" s="2" t="s">
        <v>9016</v>
      </c>
      <c r="I12836" s="2">
        <v>4850</v>
      </c>
      <c r="J12836" s="2">
        <v>0</v>
      </c>
      <c r="K12836" s="2" t="s">
        <v>9024</v>
      </c>
      <c r="L12836" s="3">
        <v>45874</v>
      </c>
      <c r="M12836" s="3">
        <v>47300</v>
      </c>
      <c r="N12836" s="2" t="s">
        <v>337</v>
      </c>
    </row>
    <row r="12837" spans="2:14" x14ac:dyDescent="0.25">
      <c r="B12837" s="2" t="s">
        <v>9014</v>
      </c>
      <c r="C12837" s="2" t="s">
        <v>9015</v>
      </c>
      <c r="D12837" s="2" t="s">
        <v>16</v>
      </c>
      <c r="E12837" s="2" t="s">
        <v>17</v>
      </c>
      <c r="F12837" s="2" t="s">
        <v>18</v>
      </c>
      <c r="G12837" s="2" t="s">
        <v>19</v>
      </c>
      <c r="H12837" s="2" t="s">
        <v>9016</v>
      </c>
      <c r="I12837" s="2">
        <v>4850</v>
      </c>
      <c r="J12837" s="2">
        <v>0</v>
      </c>
      <c r="K12837" s="2" t="s">
        <v>9025</v>
      </c>
      <c r="L12837" s="3">
        <v>45909</v>
      </c>
      <c r="M12837" s="3">
        <v>47331</v>
      </c>
      <c r="N12837" s="2" t="s">
        <v>337</v>
      </c>
    </row>
    <row r="12838" spans="2:14" x14ac:dyDescent="0.25">
      <c r="B12838" s="2" t="s">
        <v>9014</v>
      </c>
      <c r="C12838" s="2" t="s">
        <v>9015</v>
      </c>
      <c r="D12838" s="2" t="s">
        <v>16</v>
      </c>
      <c r="E12838" s="2" t="s">
        <v>17</v>
      </c>
      <c r="F12838" s="2" t="s">
        <v>18</v>
      </c>
      <c r="G12838" s="2" t="s">
        <v>19</v>
      </c>
      <c r="H12838" s="2" t="s">
        <v>9016</v>
      </c>
      <c r="I12838" s="2">
        <v>4850</v>
      </c>
      <c r="J12838" s="2">
        <v>0</v>
      </c>
      <c r="K12838" s="2" t="s">
        <v>9026</v>
      </c>
      <c r="L12838" s="3">
        <v>46007</v>
      </c>
      <c r="M12838" s="3">
        <v>47392</v>
      </c>
      <c r="N12838" s="2" t="s">
        <v>337</v>
      </c>
    </row>
    <row r="12839" spans="2:14" x14ac:dyDescent="0.25">
      <c r="B12839" s="2" t="s">
        <v>9014</v>
      </c>
      <c r="C12839" s="2" t="s">
        <v>9015</v>
      </c>
      <c r="D12839" s="2" t="s">
        <v>16</v>
      </c>
      <c r="E12839" s="2" t="s">
        <v>17</v>
      </c>
      <c r="F12839" s="2" t="s">
        <v>18</v>
      </c>
      <c r="G12839" s="2" t="s">
        <v>19</v>
      </c>
      <c r="H12839" s="2" t="s">
        <v>9016</v>
      </c>
      <c r="I12839" s="2">
        <v>4850</v>
      </c>
      <c r="J12839" s="2">
        <v>0</v>
      </c>
      <c r="K12839" s="2" t="s">
        <v>9027</v>
      </c>
      <c r="L12839" s="3">
        <v>46043</v>
      </c>
      <c r="M12839" s="3">
        <v>47423</v>
      </c>
      <c r="N12839" s="2" t="s">
        <v>337</v>
      </c>
    </row>
    <row r="12840" spans="2:14" x14ac:dyDescent="0.25">
      <c r="B12840" s="2" t="s">
        <v>9014</v>
      </c>
      <c r="C12840" s="2" t="s">
        <v>9015</v>
      </c>
      <c r="D12840" s="2" t="s">
        <v>16</v>
      </c>
      <c r="E12840" s="2" t="s">
        <v>17</v>
      </c>
      <c r="F12840" s="2" t="s">
        <v>18</v>
      </c>
      <c r="G12840" s="2" t="s">
        <v>19</v>
      </c>
      <c r="H12840" s="2" t="s">
        <v>9016</v>
      </c>
      <c r="I12840" s="2">
        <v>4850</v>
      </c>
      <c r="J12840" s="2">
        <v>0</v>
      </c>
      <c r="K12840" s="2" t="s">
        <v>9028</v>
      </c>
      <c r="L12840" s="3">
        <v>46144</v>
      </c>
      <c r="M12840" s="3">
        <v>47515</v>
      </c>
      <c r="N12840" s="2" t="s">
        <v>337</v>
      </c>
    </row>
    <row r="12841" spans="2:14" x14ac:dyDescent="0.25">
      <c r="B12841" s="2" t="s">
        <v>9014</v>
      </c>
      <c r="C12841" s="2" t="s">
        <v>9015</v>
      </c>
      <c r="D12841" s="2" t="s">
        <v>16</v>
      </c>
      <c r="E12841" s="2" t="s">
        <v>17</v>
      </c>
      <c r="F12841" s="2" t="s">
        <v>18</v>
      </c>
      <c r="G12841" s="2" t="s">
        <v>19</v>
      </c>
      <c r="H12841" s="2" t="s">
        <v>9016</v>
      </c>
      <c r="I12841" s="2">
        <v>4850</v>
      </c>
      <c r="J12841" s="2">
        <v>4850</v>
      </c>
      <c r="K12841" s="2" t="s">
        <v>9029</v>
      </c>
      <c r="L12841" s="3">
        <v>46177</v>
      </c>
      <c r="M12841" s="3">
        <v>47574</v>
      </c>
      <c r="N12841" s="2" t="s">
        <v>337</v>
      </c>
    </row>
    <row r="12842" spans="2:14" x14ac:dyDescent="0.25">
      <c r="B12842" s="2" t="s">
        <v>9014</v>
      </c>
      <c r="C12842" s="2" t="s">
        <v>9015</v>
      </c>
      <c r="D12842" s="2" t="s">
        <v>16</v>
      </c>
      <c r="E12842" s="2" t="s">
        <v>142</v>
      </c>
      <c r="F12842" s="2" t="s">
        <v>18</v>
      </c>
      <c r="G12842" s="2" t="s">
        <v>19</v>
      </c>
      <c r="H12842" s="2" t="s">
        <v>9016</v>
      </c>
      <c r="I12842" s="2">
        <v>4850</v>
      </c>
      <c r="J12842" s="2">
        <v>0</v>
      </c>
      <c r="K12842" s="2" t="s">
        <v>9021</v>
      </c>
      <c r="L12842" s="3">
        <v>45800</v>
      </c>
      <c r="M12842" s="3">
        <v>47209</v>
      </c>
      <c r="N12842" s="2" t="s">
        <v>337</v>
      </c>
    </row>
    <row r="12843" spans="2:14" x14ac:dyDescent="0.25">
      <c r="B12843" s="2" t="s">
        <v>9014</v>
      </c>
      <c r="C12843" s="2" t="s">
        <v>9015</v>
      </c>
      <c r="D12843" s="2" t="s">
        <v>16</v>
      </c>
      <c r="E12843" s="2" t="s">
        <v>142</v>
      </c>
      <c r="F12843" s="2" t="s">
        <v>18</v>
      </c>
      <c r="G12843" s="2" t="s">
        <v>19</v>
      </c>
      <c r="H12843" s="2" t="s">
        <v>9016</v>
      </c>
      <c r="I12843" s="2">
        <v>4850</v>
      </c>
      <c r="J12843" s="2">
        <v>0</v>
      </c>
      <c r="K12843" s="2" t="s">
        <v>9027</v>
      </c>
      <c r="L12843" s="3">
        <v>46043</v>
      </c>
      <c r="M12843" s="3">
        <v>47423</v>
      </c>
      <c r="N12843" s="2" t="s">
        <v>337</v>
      </c>
    </row>
    <row r="12844" spans="2:14" x14ac:dyDescent="0.25">
      <c r="B12844" s="2" t="s">
        <v>9014</v>
      </c>
      <c r="C12844" s="2" t="s">
        <v>9015</v>
      </c>
      <c r="D12844" s="2" t="s">
        <v>16</v>
      </c>
      <c r="E12844" s="2" t="s">
        <v>142</v>
      </c>
      <c r="F12844" s="2" t="s">
        <v>18</v>
      </c>
      <c r="G12844" s="2" t="s">
        <v>19</v>
      </c>
      <c r="H12844" s="2" t="s">
        <v>9016</v>
      </c>
      <c r="I12844" s="2">
        <v>4850</v>
      </c>
      <c r="J12844" s="2">
        <v>0</v>
      </c>
      <c r="K12844" s="2" t="s">
        <v>9028</v>
      </c>
      <c r="L12844" s="3">
        <v>46144</v>
      </c>
      <c r="M12844" s="3">
        <v>47515</v>
      </c>
      <c r="N12844" s="2" t="s">
        <v>337</v>
      </c>
    </row>
    <row r="12845" spans="2:14" x14ac:dyDescent="0.25">
      <c r="B12845" s="2" t="s">
        <v>9014</v>
      </c>
      <c r="C12845" s="2" t="s">
        <v>9015</v>
      </c>
      <c r="D12845" s="2" t="s">
        <v>16</v>
      </c>
      <c r="E12845" s="2" t="s">
        <v>142</v>
      </c>
      <c r="F12845" s="2" t="s">
        <v>18</v>
      </c>
      <c r="G12845" s="2" t="s">
        <v>19</v>
      </c>
      <c r="H12845" s="2" t="s">
        <v>9016</v>
      </c>
      <c r="I12845" s="2">
        <v>4850</v>
      </c>
      <c r="J12845" s="2">
        <v>0</v>
      </c>
      <c r="K12845" s="2" t="s">
        <v>9029</v>
      </c>
      <c r="L12845" s="3">
        <v>46177</v>
      </c>
      <c r="M12845" s="3">
        <v>47574</v>
      </c>
      <c r="N12845" s="2" t="s">
        <v>337</v>
      </c>
    </row>
    <row r="12846" spans="2:14" x14ac:dyDescent="0.25">
      <c r="B12846" s="2" t="s">
        <v>9030</v>
      </c>
      <c r="C12846" s="2" t="s">
        <v>9031</v>
      </c>
      <c r="D12846" s="2" t="s">
        <v>16</v>
      </c>
      <c r="E12846" s="2" t="s">
        <v>17</v>
      </c>
      <c r="F12846" s="2" t="s">
        <v>18</v>
      </c>
      <c r="G12846" s="2" t="s">
        <v>19</v>
      </c>
      <c r="H12846" s="2" t="s">
        <v>9032</v>
      </c>
      <c r="I12846" s="2">
        <v>989</v>
      </c>
      <c r="J12846" s="2">
        <v>989</v>
      </c>
      <c r="K12846" s="2" t="s">
        <v>9033</v>
      </c>
      <c r="L12846" s="3">
        <v>45845</v>
      </c>
      <c r="M12846" s="3">
        <v>47515</v>
      </c>
      <c r="N12846" s="2" t="s">
        <v>2463</v>
      </c>
    </row>
    <row r="12847" spans="2:14" x14ac:dyDescent="0.25">
      <c r="B12847" s="2" t="s">
        <v>9034</v>
      </c>
      <c r="C12847" s="2" t="s">
        <v>9035</v>
      </c>
      <c r="D12847" s="2" t="s">
        <v>16</v>
      </c>
      <c r="E12847" s="2" t="s">
        <v>17</v>
      </c>
      <c r="F12847" s="2" t="s">
        <v>18</v>
      </c>
      <c r="G12847" s="2" t="s">
        <v>19</v>
      </c>
      <c r="H12847" s="2" t="s">
        <v>9032</v>
      </c>
      <c r="I12847" s="2">
        <v>125</v>
      </c>
      <c r="J12847" s="2">
        <v>125</v>
      </c>
      <c r="K12847" s="2" t="s">
        <v>9036</v>
      </c>
      <c r="L12847" s="3">
        <v>45845</v>
      </c>
      <c r="M12847" s="3">
        <v>47088</v>
      </c>
      <c r="N12847" s="2" t="s">
        <v>2463</v>
      </c>
    </row>
    <row r="12848" spans="2:14" x14ac:dyDescent="0.25">
      <c r="B12848" s="2" t="s">
        <v>9037</v>
      </c>
      <c r="C12848" s="2" t="s">
        <v>9038</v>
      </c>
      <c r="D12848" s="2" t="s">
        <v>41</v>
      </c>
      <c r="E12848" s="2" t="s">
        <v>17</v>
      </c>
      <c r="F12848" s="2" t="s">
        <v>18</v>
      </c>
      <c r="G12848" s="2" t="s">
        <v>90</v>
      </c>
      <c r="H12848" s="2" t="s">
        <v>1331</v>
      </c>
      <c r="I12848" s="2">
        <v>90</v>
      </c>
      <c r="J12848" s="2">
        <v>90</v>
      </c>
      <c r="K12848" s="2">
        <v>11173201</v>
      </c>
      <c r="L12848" s="3">
        <v>46091</v>
      </c>
      <c r="M12848" s="3">
        <v>47178</v>
      </c>
      <c r="N12848" s="2" t="s">
        <v>153</v>
      </c>
    </row>
    <row r="12849" spans="2:14" x14ac:dyDescent="0.25">
      <c r="B12849" s="2" t="s">
        <v>9039</v>
      </c>
      <c r="C12849" s="2" t="s">
        <v>9040</v>
      </c>
      <c r="D12849" s="2" t="s">
        <v>41</v>
      </c>
      <c r="E12849" s="2" t="s">
        <v>17</v>
      </c>
      <c r="F12849" s="2" t="s">
        <v>18</v>
      </c>
      <c r="G12849" s="2" t="s">
        <v>90</v>
      </c>
      <c r="H12849" s="2" t="s">
        <v>1331</v>
      </c>
      <c r="I12849" s="2">
        <v>390</v>
      </c>
      <c r="J12849" s="2">
        <v>0</v>
      </c>
      <c r="K12849" s="2">
        <v>0</v>
      </c>
      <c r="L12849" s="3">
        <v>44958</v>
      </c>
      <c r="M12849" s="3">
        <v>46054</v>
      </c>
      <c r="N12849" s="2" t="s">
        <v>153</v>
      </c>
    </row>
    <row r="12850" spans="2:14" x14ac:dyDescent="0.25">
      <c r="B12850" s="2" t="s">
        <v>9039</v>
      </c>
      <c r="C12850" s="2" t="s">
        <v>9040</v>
      </c>
      <c r="D12850" s="2" t="s">
        <v>41</v>
      </c>
      <c r="E12850" s="2" t="s">
        <v>17</v>
      </c>
      <c r="F12850" s="2" t="s">
        <v>18</v>
      </c>
      <c r="G12850" s="2" t="s">
        <v>90</v>
      </c>
      <c r="H12850" s="2" t="s">
        <v>1331</v>
      </c>
      <c r="I12850" s="2">
        <v>390</v>
      </c>
      <c r="J12850" s="2">
        <v>390</v>
      </c>
      <c r="K12850" s="2">
        <v>11173201</v>
      </c>
      <c r="L12850" s="3">
        <v>46091</v>
      </c>
      <c r="M12850" s="3">
        <v>47178</v>
      </c>
      <c r="N12850" s="2" t="s">
        <v>153</v>
      </c>
    </row>
    <row r="12851" spans="2:14" x14ac:dyDescent="0.25">
      <c r="B12851" s="2" t="s">
        <v>9039</v>
      </c>
      <c r="C12851" s="2" t="s">
        <v>9040</v>
      </c>
      <c r="D12851" s="2" t="s">
        <v>41</v>
      </c>
      <c r="E12851" s="2" t="s">
        <v>17</v>
      </c>
      <c r="F12851" s="2" t="s">
        <v>18</v>
      </c>
      <c r="G12851" s="2" t="s">
        <v>90</v>
      </c>
      <c r="H12851" s="2" t="s">
        <v>1331</v>
      </c>
      <c r="I12851" s="2">
        <v>390</v>
      </c>
      <c r="J12851" s="2">
        <v>0</v>
      </c>
      <c r="K12851" s="2" t="s">
        <v>9041</v>
      </c>
      <c r="L12851" s="3">
        <v>44958</v>
      </c>
      <c r="M12851" s="3">
        <v>46054</v>
      </c>
      <c r="N12851" s="2" t="s">
        <v>153</v>
      </c>
    </row>
    <row r="12852" spans="2:14" x14ac:dyDescent="0.25">
      <c r="B12852" s="2" t="s">
        <v>9042</v>
      </c>
      <c r="C12852" s="2" t="s">
        <v>9043</v>
      </c>
      <c r="D12852" s="2" t="s">
        <v>16</v>
      </c>
      <c r="E12852" s="2" t="s">
        <v>17</v>
      </c>
      <c r="F12852" s="2" t="s">
        <v>18</v>
      </c>
      <c r="G12852" s="2" t="s">
        <v>90</v>
      </c>
      <c r="H12852" s="2" t="s">
        <v>1331</v>
      </c>
      <c r="I12852" s="2">
        <v>49</v>
      </c>
      <c r="J12852" s="2">
        <v>49</v>
      </c>
      <c r="K12852" s="2">
        <v>1117320</v>
      </c>
      <c r="L12852" s="3">
        <v>46091</v>
      </c>
      <c r="M12852" s="3">
        <v>47178</v>
      </c>
      <c r="N12852" s="2" t="s">
        <v>153</v>
      </c>
    </row>
    <row r="12853" spans="2:14" x14ac:dyDescent="0.25">
      <c r="B12853" s="2" t="s">
        <v>9042</v>
      </c>
      <c r="C12853" s="2" t="s">
        <v>9043</v>
      </c>
      <c r="D12853" s="2" t="s">
        <v>16</v>
      </c>
      <c r="E12853" s="2" t="s">
        <v>17</v>
      </c>
      <c r="F12853" s="2" t="s">
        <v>18</v>
      </c>
      <c r="G12853" s="2" t="s">
        <v>90</v>
      </c>
      <c r="H12853" s="2" t="s">
        <v>1331</v>
      </c>
      <c r="I12853" s="2">
        <v>49</v>
      </c>
      <c r="J12853" s="2">
        <v>0</v>
      </c>
      <c r="K12853" s="2" t="s">
        <v>470</v>
      </c>
      <c r="L12853" s="2" t="s">
        <v>30</v>
      </c>
      <c r="M12853" s="2" t="s">
        <v>30</v>
      </c>
      <c r="N12853" s="2" t="s">
        <v>153</v>
      </c>
    </row>
    <row r="12854" spans="2:14" x14ac:dyDescent="0.25">
      <c r="B12854" s="2" t="s">
        <v>9044</v>
      </c>
      <c r="C12854" s="2" t="s">
        <v>9045</v>
      </c>
      <c r="D12854" s="2" t="s">
        <v>16</v>
      </c>
      <c r="E12854" s="2" t="s">
        <v>17</v>
      </c>
      <c r="F12854" s="2" t="s">
        <v>18</v>
      </c>
      <c r="G12854" s="2" t="s">
        <v>9046</v>
      </c>
      <c r="H12854" s="2" t="s">
        <v>9047</v>
      </c>
      <c r="I12854" s="2">
        <v>2000</v>
      </c>
      <c r="J12854" s="2">
        <v>300</v>
      </c>
      <c r="K12854" s="2">
        <v>91051</v>
      </c>
      <c r="L12854" s="3">
        <v>45909</v>
      </c>
      <c r="M12854" s="3">
        <v>47484</v>
      </c>
      <c r="N12854" s="2" t="s">
        <v>281</v>
      </c>
    </row>
    <row r="12855" spans="2:14" x14ac:dyDescent="0.25">
      <c r="B12855" s="2" t="s">
        <v>9044</v>
      </c>
      <c r="C12855" s="2" t="s">
        <v>9045</v>
      </c>
      <c r="D12855" s="2" t="s">
        <v>16</v>
      </c>
      <c r="E12855" s="2" t="s">
        <v>17</v>
      </c>
      <c r="F12855" s="2" t="s">
        <v>18</v>
      </c>
      <c r="G12855" s="2" t="s">
        <v>9046</v>
      </c>
      <c r="H12855" s="2" t="s">
        <v>9047</v>
      </c>
      <c r="I12855" s="2">
        <v>2000</v>
      </c>
      <c r="J12855" s="2">
        <v>1700</v>
      </c>
      <c r="K12855" s="2">
        <v>91059</v>
      </c>
      <c r="L12855" s="3">
        <v>45915</v>
      </c>
      <c r="M12855" s="3">
        <v>47635</v>
      </c>
      <c r="N12855" s="2" t="s">
        <v>281</v>
      </c>
    </row>
    <row r="12856" spans="2:14" x14ac:dyDescent="0.25">
      <c r="B12856" s="2" t="s">
        <v>9048</v>
      </c>
      <c r="C12856" s="2" t="s">
        <v>9049</v>
      </c>
      <c r="D12856" s="2" t="s">
        <v>41</v>
      </c>
      <c r="E12856" s="2" t="s">
        <v>17</v>
      </c>
      <c r="F12856" s="2" t="s">
        <v>18</v>
      </c>
      <c r="G12856" s="2" t="s">
        <v>175</v>
      </c>
      <c r="H12856" s="2" t="s">
        <v>1812</v>
      </c>
      <c r="I12856" s="2">
        <v>0</v>
      </c>
      <c r="J12856" s="2">
        <v>0</v>
      </c>
      <c r="K12856" s="2">
        <v>30810073</v>
      </c>
      <c r="L12856" s="3">
        <v>44958</v>
      </c>
      <c r="M12856" s="3">
        <v>46966</v>
      </c>
      <c r="N12856" s="2" t="s">
        <v>128</v>
      </c>
    </row>
    <row r="12857" spans="2:14" x14ac:dyDescent="0.25">
      <c r="B12857" s="2" t="s">
        <v>9048</v>
      </c>
      <c r="C12857" s="2" t="s">
        <v>9049</v>
      </c>
      <c r="D12857" s="2" t="s">
        <v>41</v>
      </c>
      <c r="E12857" s="2" t="s">
        <v>17</v>
      </c>
      <c r="F12857" s="2" t="s">
        <v>18</v>
      </c>
      <c r="G12857" s="2" t="s">
        <v>175</v>
      </c>
      <c r="H12857" s="2" t="s">
        <v>1812</v>
      </c>
      <c r="I12857" s="2">
        <v>0</v>
      </c>
      <c r="J12857" s="2">
        <v>0</v>
      </c>
      <c r="K12857" s="2">
        <v>40314017</v>
      </c>
      <c r="L12857" s="3">
        <v>44958</v>
      </c>
      <c r="M12857" s="3">
        <v>47209</v>
      </c>
      <c r="N12857" s="2" t="s">
        <v>128</v>
      </c>
    </row>
    <row r="12858" spans="2:14" x14ac:dyDescent="0.25">
      <c r="B12858" s="2" t="s">
        <v>9048</v>
      </c>
      <c r="C12858" s="2" t="s">
        <v>9049</v>
      </c>
      <c r="D12858" s="2" t="s">
        <v>41</v>
      </c>
      <c r="E12858" s="2" t="s">
        <v>17</v>
      </c>
      <c r="F12858" s="2" t="s">
        <v>18</v>
      </c>
      <c r="G12858" s="2" t="s">
        <v>175</v>
      </c>
      <c r="H12858" s="2" t="s">
        <v>1812</v>
      </c>
      <c r="I12858" s="2">
        <v>0</v>
      </c>
      <c r="J12858" s="2">
        <v>0</v>
      </c>
      <c r="K12858" s="2">
        <v>40509030</v>
      </c>
      <c r="L12858" s="3">
        <v>44958</v>
      </c>
      <c r="M12858" s="3">
        <v>47239</v>
      </c>
      <c r="N12858" s="2" t="s">
        <v>128</v>
      </c>
    </row>
    <row r="12859" spans="2:14" x14ac:dyDescent="0.25">
      <c r="B12859" s="2" t="s">
        <v>9048</v>
      </c>
      <c r="C12859" s="2" t="s">
        <v>9049</v>
      </c>
      <c r="D12859" s="2" t="s">
        <v>41</v>
      </c>
      <c r="E12859" s="2" t="s">
        <v>17</v>
      </c>
      <c r="F12859" s="2" t="s">
        <v>18</v>
      </c>
      <c r="G12859" s="2" t="s">
        <v>175</v>
      </c>
      <c r="H12859" s="2" t="s">
        <v>1812</v>
      </c>
      <c r="I12859" s="2">
        <v>0</v>
      </c>
      <c r="J12859" s="2">
        <v>0</v>
      </c>
      <c r="K12859" s="2">
        <v>40521033</v>
      </c>
      <c r="L12859" s="3">
        <v>44958</v>
      </c>
      <c r="M12859" s="3">
        <v>47239</v>
      </c>
      <c r="N12859" s="2" t="s">
        <v>128</v>
      </c>
    </row>
    <row r="12860" spans="2:14" x14ac:dyDescent="0.25">
      <c r="B12860" s="2" t="s">
        <v>9048</v>
      </c>
      <c r="C12860" s="2" t="s">
        <v>9049</v>
      </c>
      <c r="D12860" s="2" t="s">
        <v>41</v>
      </c>
      <c r="E12860" s="2" t="s">
        <v>17</v>
      </c>
      <c r="F12860" s="2" t="s">
        <v>18</v>
      </c>
      <c r="G12860" s="2" t="s">
        <v>175</v>
      </c>
      <c r="H12860" s="2" t="s">
        <v>1812</v>
      </c>
      <c r="I12860" s="2">
        <v>0</v>
      </c>
      <c r="J12860" s="2">
        <v>0</v>
      </c>
      <c r="K12860" s="2">
        <v>40521035</v>
      </c>
      <c r="L12860" s="3">
        <v>44958</v>
      </c>
      <c r="M12860" s="3">
        <v>47239</v>
      </c>
      <c r="N12860" s="2" t="s">
        <v>128</v>
      </c>
    </row>
    <row r="12861" spans="2:14" x14ac:dyDescent="0.25">
      <c r="B12861" s="2" t="s">
        <v>9048</v>
      </c>
      <c r="C12861" s="2" t="s">
        <v>9049</v>
      </c>
      <c r="D12861" s="2" t="s">
        <v>41</v>
      </c>
      <c r="E12861" s="2" t="s">
        <v>17</v>
      </c>
      <c r="F12861" s="2" t="s">
        <v>18</v>
      </c>
      <c r="G12861" s="2" t="s">
        <v>175</v>
      </c>
      <c r="H12861" s="2" t="s">
        <v>1812</v>
      </c>
      <c r="I12861" s="2">
        <v>0</v>
      </c>
      <c r="J12861" s="2">
        <v>0</v>
      </c>
      <c r="K12861" s="2">
        <v>50416017</v>
      </c>
      <c r="L12861" s="3">
        <v>45813</v>
      </c>
      <c r="M12861" s="3">
        <v>47604</v>
      </c>
      <c r="N12861" s="2" t="s">
        <v>128</v>
      </c>
    </row>
    <row r="12862" spans="2:14" x14ac:dyDescent="0.25">
      <c r="B12862" s="2" t="s">
        <v>9048</v>
      </c>
      <c r="C12862" s="2" t="s">
        <v>9049</v>
      </c>
      <c r="D12862" s="2" t="s">
        <v>41</v>
      </c>
      <c r="E12862" s="2" t="s">
        <v>17</v>
      </c>
      <c r="F12862" s="2" t="s">
        <v>18</v>
      </c>
      <c r="G12862" s="2" t="s">
        <v>175</v>
      </c>
      <c r="H12862" s="2" t="s">
        <v>1812</v>
      </c>
      <c r="I12862" s="2">
        <v>0</v>
      </c>
      <c r="J12862" s="2">
        <v>0</v>
      </c>
      <c r="K12862" s="2">
        <v>50531024</v>
      </c>
      <c r="L12862" s="3">
        <v>45825</v>
      </c>
      <c r="M12862" s="3">
        <v>47635</v>
      </c>
      <c r="N12862" s="2" t="s">
        <v>128</v>
      </c>
    </row>
    <row r="12863" spans="2:14" x14ac:dyDescent="0.25">
      <c r="B12863" s="2" t="s">
        <v>9048</v>
      </c>
      <c r="C12863" s="2" t="s">
        <v>9049</v>
      </c>
      <c r="D12863" s="2" t="s">
        <v>41</v>
      </c>
      <c r="E12863" s="2" t="s">
        <v>17</v>
      </c>
      <c r="F12863" s="2" t="s">
        <v>18</v>
      </c>
      <c r="G12863" s="2" t="s">
        <v>175</v>
      </c>
      <c r="H12863" s="2" t="s">
        <v>1812</v>
      </c>
      <c r="I12863" s="2">
        <v>0</v>
      </c>
      <c r="J12863" s="2">
        <v>0</v>
      </c>
      <c r="K12863" s="2">
        <v>50724036</v>
      </c>
      <c r="L12863" s="3">
        <v>45887</v>
      </c>
      <c r="M12863" s="3">
        <v>47696</v>
      </c>
      <c r="N12863" s="2" t="s">
        <v>128</v>
      </c>
    </row>
    <row r="12864" spans="2:14" x14ac:dyDescent="0.25">
      <c r="B12864" s="2" t="s">
        <v>9048</v>
      </c>
      <c r="C12864" s="2" t="s">
        <v>9049</v>
      </c>
      <c r="D12864" s="2" t="s">
        <v>41</v>
      </c>
      <c r="E12864" s="2" t="s">
        <v>17</v>
      </c>
      <c r="F12864" s="2" t="s">
        <v>18</v>
      </c>
      <c r="G12864" s="2" t="s">
        <v>175</v>
      </c>
      <c r="H12864" s="2" t="s">
        <v>1812</v>
      </c>
      <c r="I12864" s="2">
        <v>0</v>
      </c>
      <c r="J12864" s="2">
        <v>0</v>
      </c>
      <c r="K12864" s="2">
        <v>50724037</v>
      </c>
      <c r="L12864" s="3">
        <v>45887</v>
      </c>
      <c r="M12864" s="3">
        <v>47696</v>
      </c>
      <c r="N12864" s="2" t="s">
        <v>128</v>
      </c>
    </row>
    <row r="12865" spans="2:14" x14ac:dyDescent="0.25">
      <c r="B12865" s="2" t="s">
        <v>9048</v>
      </c>
      <c r="C12865" s="2" t="s">
        <v>9049</v>
      </c>
      <c r="D12865" s="2" t="s">
        <v>41</v>
      </c>
      <c r="E12865" s="2" t="s">
        <v>17</v>
      </c>
      <c r="F12865" s="2" t="s">
        <v>18</v>
      </c>
      <c r="G12865" s="2" t="s">
        <v>175</v>
      </c>
      <c r="H12865" s="2" t="s">
        <v>1812</v>
      </c>
      <c r="I12865" s="2">
        <v>0</v>
      </c>
      <c r="J12865" s="2">
        <v>0</v>
      </c>
      <c r="K12865" s="2">
        <v>51210064</v>
      </c>
      <c r="L12865" s="3">
        <v>46030</v>
      </c>
      <c r="M12865" s="3">
        <v>47849</v>
      </c>
      <c r="N12865" s="2" t="s">
        <v>128</v>
      </c>
    </row>
    <row r="12866" spans="2:14" x14ac:dyDescent="0.25">
      <c r="B12866" s="2" t="s">
        <v>9050</v>
      </c>
      <c r="C12866" s="2" t="s">
        <v>1814</v>
      </c>
      <c r="D12866" s="2" t="s">
        <v>41</v>
      </c>
      <c r="E12866" s="2" t="s">
        <v>17</v>
      </c>
      <c r="F12866" s="2" t="s">
        <v>18</v>
      </c>
      <c r="G12866" s="2" t="s">
        <v>175</v>
      </c>
      <c r="H12866" s="2" t="s">
        <v>1812</v>
      </c>
      <c r="I12866" s="2">
        <v>255</v>
      </c>
      <c r="J12866" s="2">
        <v>0</v>
      </c>
      <c r="K12866" s="2">
        <v>30313019</v>
      </c>
      <c r="L12866" s="3">
        <v>44958</v>
      </c>
      <c r="M12866" s="3">
        <v>46813</v>
      </c>
      <c r="N12866" s="2" t="s">
        <v>128</v>
      </c>
    </row>
    <row r="12867" spans="2:14" x14ac:dyDescent="0.25">
      <c r="B12867" s="2" t="s">
        <v>9050</v>
      </c>
      <c r="C12867" s="2" t="s">
        <v>1814</v>
      </c>
      <c r="D12867" s="2" t="s">
        <v>41</v>
      </c>
      <c r="E12867" s="2" t="s">
        <v>17</v>
      </c>
      <c r="F12867" s="2" t="s">
        <v>18</v>
      </c>
      <c r="G12867" s="2" t="s">
        <v>175</v>
      </c>
      <c r="H12867" s="2" t="s">
        <v>1812</v>
      </c>
      <c r="I12867" s="2">
        <v>255</v>
      </c>
      <c r="J12867" s="2">
        <v>0</v>
      </c>
      <c r="K12867" s="2">
        <v>30314020</v>
      </c>
      <c r="L12867" s="3">
        <v>44958</v>
      </c>
      <c r="M12867" s="3">
        <v>46813</v>
      </c>
      <c r="N12867" s="2" t="s">
        <v>128</v>
      </c>
    </row>
    <row r="12868" spans="2:14" x14ac:dyDescent="0.25">
      <c r="B12868" s="2" t="s">
        <v>9050</v>
      </c>
      <c r="C12868" s="2" t="s">
        <v>1814</v>
      </c>
      <c r="D12868" s="2" t="s">
        <v>41</v>
      </c>
      <c r="E12868" s="2" t="s">
        <v>17</v>
      </c>
      <c r="F12868" s="2" t="s">
        <v>18</v>
      </c>
      <c r="G12868" s="2" t="s">
        <v>175</v>
      </c>
      <c r="H12868" s="2" t="s">
        <v>1812</v>
      </c>
      <c r="I12868" s="2">
        <v>255</v>
      </c>
      <c r="J12868" s="2">
        <v>0</v>
      </c>
      <c r="K12868" s="2">
        <v>50609025</v>
      </c>
      <c r="L12868" s="3">
        <v>45870</v>
      </c>
      <c r="M12868" s="3">
        <v>47635</v>
      </c>
      <c r="N12868" s="2" t="s">
        <v>128</v>
      </c>
    </row>
    <row r="12869" spans="2:14" x14ac:dyDescent="0.25">
      <c r="B12869" s="2" t="s">
        <v>9050</v>
      </c>
      <c r="C12869" s="2" t="s">
        <v>1814</v>
      </c>
      <c r="D12869" s="2" t="s">
        <v>41</v>
      </c>
      <c r="E12869" s="2" t="s">
        <v>17</v>
      </c>
      <c r="F12869" s="2" t="s">
        <v>18</v>
      </c>
      <c r="G12869" s="2" t="s">
        <v>175</v>
      </c>
      <c r="H12869" s="2" t="s">
        <v>1812</v>
      </c>
      <c r="I12869" s="2">
        <v>255</v>
      </c>
      <c r="J12869" s="2">
        <v>255</v>
      </c>
      <c r="K12869" s="2">
        <v>50610026</v>
      </c>
      <c r="L12869" s="3">
        <v>45870</v>
      </c>
      <c r="M12869" s="3">
        <v>47635</v>
      </c>
      <c r="N12869" s="2" t="s">
        <v>128</v>
      </c>
    </row>
    <row r="12870" spans="2:14" x14ac:dyDescent="0.25">
      <c r="B12870" s="2" t="s">
        <v>9050</v>
      </c>
      <c r="C12870" s="2" t="s">
        <v>1814</v>
      </c>
      <c r="D12870" s="2" t="s">
        <v>41</v>
      </c>
      <c r="E12870" s="2" t="s">
        <v>181</v>
      </c>
      <c r="F12870" s="2" t="s">
        <v>18</v>
      </c>
      <c r="G12870" s="2" t="s">
        <v>175</v>
      </c>
      <c r="H12870" s="2" t="s">
        <v>1812</v>
      </c>
      <c r="I12870" s="2">
        <v>255</v>
      </c>
      <c r="J12870" s="2">
        <v>0</v>
      </c>
      <c r="K12870" s="2">
        <v>30313019</v>
      </c>
      <c r="L12870" s="3">
        <v>44958</v>
      </c>
      <c r="M12870" s="3">
        <v>46813</v>
      </c>
      <c r="N12870" s="2" t="s">
        <v>128</v>
      </c>
    </row>
    <row r="12871" spans="2:14" x14ac:dyDescent="0.25">
      <c r="B12871" s="2" t="s">
        <v>9051</v>
      </c>
      <c r="C12871" s="2" t="s">
        <v>9052</v>
      </c>
      <c r="D12871" s="2" t="s">
        <v>41</v>
      </c>
      <c r="E12871" s="2" t="s">
        <v>17</v>
      </c>
      <c r="F12871" s="2" t="s">
        <v>18</v>
      </c>
      <c r="G12871" s="2" t="s">
        <v>90</v>
      </c>
      <c r="H12871" s="2" t="s">
        <v>9053</v>
      </c>
      <c r="I12871" s="2">
        <v>0</v>
      </c>
      <c r="J12871" s="2">
        <v>0</v>
      </c>
      <c r="K12871" s="2" t="s">
        <v>9054</v>
      </c>
      <c r="L12871" s="3">
        <v>45734</v>
      </c>
      <c r="M12871" s="3">
        <v>46447</v>
      </c>
      <c r="N12871" s="2" t="s">
        <v>1586</v>
      </c>
    </row>
    <row r="12872" spans="2:14" x14ac:dyDescent="0.25">
      <c r="B12872" s="2" t="s">
        <v>9051</v>
      </c>
      <c r="C12872" s="2" t="s">
        <v>9052</v>
      </c>
      <c r="D12872" s="2" t="s">
        <v>41</v>
      </c>
      <c r="E12872" s="2" t="s">
        <v>17</v>
      </c>
      <c r="F12872" s="2" t="s">
        <v>18</v>
      </c>
      <c r="G12872" s="2" t="s">
        <v>90</v>
      </c>
      <c r="H12872" s="2" t="s">
        <v>9053</v>
      </c>
      <c r="I12872" s="2">
        <v>0</v>
      </c>
      <c r="J12872" s="2">
        <v>0</v>
      </c>
      <c r="K12872" s="2" t="s">
        <v>9055</v>
      </c>
      <c r="L12872" s="3">
        <v>45772</v>
      </c>
      <c r="M12872" s="3">
        <v>46478</v>
      </c>
      <c r="N12872" s="2" t="s">
        <v>1586</v>
      </c>
    </row>
    <row r="12873" spans="2:14" x14ac:dyDescent="0.25">
      <c r="B12873" s="2" t="s">
        <v>9051</v>
      </c>
      <c r="C12873" s="2" t="s">
        <v>9052</v>
      </c>
      <c r="D12873" s="2" t="s">
        <v>41</v>
      </c>
      <c r="E12873" s="2" t="s">
        <v>17</v>
      </c>
      <c r="F12873" s="2" t="s">
        <v>18</v>
      </c>
      <c r="G12873" s="2" t="s">
        <v>90</v>
      </c>
      <c r="H12873" s="2" t="s">
        <v>9053</v>
      </c>
      <c r="I12873" s="2">
        <v>0</v>
      </c>
      <c r="J12873" s="2">
        <v>0</v>
      </c>
      <c r="K12873" s="2" t="s">
        <v>9056</v>
      </c>
      <c r="L12873" s="3">
        <v>45815</v>
      </c>
      <c r="M12873" s="3">
        <v>46508</v>
      </c>
      <c r="N12873" s="2" t="s">
        <v>1586</v>
      </c>
    </row>
    <row r="12874" spans="2:14" x14ac:dyDescent="0.25">
      <c r="B12874" s="2" t="s">
        <v>9051</v>
      </c>
      <c r="C12874" s="2" t="s">
        <v>9052</v>
      </c>
      <c r="D12874" s="2" t="s">
        <v>41</v>
      </c>
      <c r="E12874" s="2" t="s">
        <v>17</v>
      </c>
      <c r="F12874" s="2" t="s">
        <v>18</v>
      </c>
      <c r="G12874" s="2" t="s">
        <v>90</v>
      </c>
      <c r="H12874" s="2" t="s">
        <v>9053</v>
      </c>
      <c r="I12874" s="2">
        <v>0</v>
      </c>
      <c r="J12874" s="2">
        <v>0</v>
      </c>
      <c r="K12874" s="2" t="s">
        <v>9057</v>
      </c>
      <c r="L12874" s="3">
        <v>45815</v>
      </c>
      <c r="M12874" s="3">
        <v>46539</v>
      </c>
      <c r="N12874" s="2" t="s">
        <v>1586</v>
      </c>
    </row>
    <row r="12875" spans="2:14" x14ac:dyDescent="0.25">
      <c r="B12875" s="2" t="s">
        <v>9051</v>
      </c>
      <c r="C12875" s="2" t="s">
        <v>9052</v>
      </c>
      <c r="D12875" s="2" t="s">
        <v>41</v>
      </c>
      <c r="E12875" s="2" t="s">
        <v>17</v>
      </c>
      <c r="F12875" s="2" t="s">
        <v>18</v>
      </c>
      <c r="G12875" s="2" t="s">
        <v>90</v>
      </c>
      <c r="H12875" s="2" t="s">
        <v>9053</v>
      </c>
      <c r="I12875" s="2">
        <v>0</v>
      </c>
      <c r="J12875" s="2">
        <v>0</v>
      </c>
      <c r="K12875" s="2" t="s">
        <v>9058</v>
      </c>
      <c r="L12875" s="3">
        <v>45958</v>
      </c>
      <c r="M12875" s="3">
        <v>46539</v>
      </c>
      <c r="N12875" s="2" t="s">
        <v>1586</v>
      </c>
    </row>
    <row r="12876" spans="2:14" x14ac:dyDescent="0.25">
      <c r="B12876" s="2" t="s">
        <v>9051</v>
      </c>
      <c r="C12876" s="2" t="s">
        <v>9052</v>
      </c>
      <c r="D12876" s="2" t="s">
        <v>41</v>
      </c>
      <c r="E12876" s="2" t="s">
        <v>17</v>
      </c>
      <c r="F12876" s="2" t="s">
        <v>18</v>
      </c>
      <c r="G12876" s="2" t="s">
        <v>90</v>
      </c>
      <c r="H12876" s="2" t="s">
        <v>9053</v>
      </c>
      <c r="I12876" s="2">
        <v>0</v>
      </c>
      <c r="J12876" s="2">
        <v>0</v>
      </c>
      <c r="K12876" s="2" t="s">
        <v>9059</v>
      </c>
      <c r="L12876" s="3">
        <v>46014</v>
      </c>
      <c r="M12876" s="3">
        <v>46722</v>
      </c>
      <c r="N12876" s="2" t="s">
        <v>1586</v>
      </c>
    </row>
    <row r="12877" spans="2:14" x14ac:dyDescent="0.25">
      <c r="B12877" s="2" t="s">
        <v>9051</v>
      </c>
      <c r="C12877" s="2" t="s">
        <v>9052</v>
      </c>
      <c r="D12877" s="2" t="s">
        <v>41</v>
      </c>
      <c r="E12877" s="2" t="s">
        <v>17</v>
      </c>
      <c r="F12877" s="2" t="s">
        <v>18</v>
      </c>
      <c r="G12877" s="2" t="s">
        <v>90</v>
      </c>
      <c r="H12877" s="2" t="s">
        <v>9053</v>
      </c>
      <c r="I12877" s="2">
        <v>0</v>
      </c>
      <c r="J12877" s="2">
        <v>0</v>
      </c>
      <c r="K12877" s="2" t="s">
        <v>9060</v>
      </c>
      <c r="L12877" s="3">
        <v>46014</v>
      </c>
      <c r="M12877" s="3">
        <v>46722</v>
      </c>
      <c r="N12877" s="2" t="s">
        <v>1586</v>
      </c>
    </row>
    <row r="12878" spans="2:14" x14ac:dyDescent="0.25">
      <c r="B12878" s="2" t="s">
        <v>9051</v>
      </c>
      <c r="C12878" s="2" t="s">
        <v>9052</v>
      </c>
      <c r="D12878" s="2" t="s">
        <v>41</v>
      </c>
      <c r="E12878" s="2" t="s">
        <v>17</v>
      </c>
      <c r="F12878" s="2" t="s">
        <v>18</v>
      </c>
      <c r="G12878" s="2" t="s">
        <v>90</v>
      </c>
      <c r="H12878" s="2" t="s">
        <v>9053</v>
      </c>
      <c r="I12878" s="2">
        <v>0</v>
      </c>
      <c r="J12878" s="2">
        <v>0</v>
      </c>
      <c r="K12878" s="2" t="s">
        <v>9061</v>
      </c>
      <c r="L12878" s="3">
        <v>46014</v>
      </c>
      <c r="M12878" s="3">
        <v>46722</v>
      </c>
      <c r="N12878" s="2" t="s">
        <v>1586</v>
      </c>
    </row>
    <row r="12879" spans="2:14" x14ac:dyDescent="0.25">
      <c r="B12879" s="2" t="s">
        <v>9051</v>
      </c>
      <c r="C12879" s="2" t="s">
        <v>9052</v>
      </c>
      <c r="D12879" s="2" t="s">
        <v>41</v>
      </c>
      <c r="E12879" s="2" t="s">
        <v>17</v>
      </c>
      <c r="F12879" s="2" t="s">
        <v>18</v>
      </c>
      <c r="G12879" s="2" t="s">
        <v>90</v>
      </c>
      <c r="H12879" s="2" t="s">
        <v>9053</v>
      </c>
      <c r="I12879" s="2">
        <v>0</v>
      </c>
      <c r="J12879" s="2">
        <v>0</v>
      </c>
      <c r="K12879" s="2" t="s">
        <v>9062</v>
      </c>
      <c r="L12879" s="3">
        <v>46074</v>
      </c>
      <c r="M12879" s="3">
        <v>46784</v>
      </c>
      <c r="N12879" s="2" t="s">
        <v>1586</v>
      </c>
    </row>
    <row r="12880" spans="2:14" x14ac:dyDescent="0.25">
      <c r="B12880" s="2" t="s">
        <v>9051</v>
      </c>
      <c r="C12880" s="2" t="s">
        <v>9052</v>
      </c>
      <c r="D12880" s="2" t="s">
        <v>41</v>
      </c>
      <c r="E12880" s="2" t="s">
        <v>17</v>
      </c>
      <c r="F12880" s="2" t="s">
        <v>18</v>
      </c>
      <c r="G12880" s="2" t="s">
        <v>90</v>
      </c>
      <c r="H12880" s="2" t="s">
        <v>9053</v>
      </c>
      <c r="I12880" s="2">
        <v>0</v>
      </c>
      <c r="J12880" s="2">
        <v>0</v>
      </c>
      <c r="K12880" s="2" t="s">
        <v>9063</v>
      </c>
      <c r="L12880" s="3">
        <v>46074</v>
      </c>
      <c r="M12880" s="3">
        <v>46784</v>
      </c>
      <c r="N12880" s="2" t="s">
        <v>1586</v>
      </c>
    </row>
    <row r="12881" spans="2:14" x14ac:dyDescent="0.25">
      <c r="B12881" s="2" t="s">
        <v>9051</v>
      </c>
      <c r="C12881" s="2" t="s">
        <v>9052</v>
      </c>
      <c r="D12881" s="2" t="s">
        <v>41</v>
      </c>
      <c r="E12881" s="2" t="s">
        <v>1828</v>
      </c>
      <c r="F12881" s="2" t="s">
        <v>18</v>
      </c>
      <c r="G12881" s="2" t="s">
        <v>90</v>
      </c>
      <c r="H12881" s="2" t="s">
        <v>9053</v>
      </c>
      <c r="I12881" s="2">
        <v>0</v>
      </c>
      <c r="J12881" s="2">
        <v>0</v>
      </c>
      <c r="K12881" s="2" t="s">
        <v>9056</v>
      </c>
      <c r="L12881" s="3">
        <v>45815</v>
      </c>
      <c r="M12881" s="3">
        <v>46508</v>
      </c>
      <c r="N12881" s="2" t="s">
        <v>1586</v>
      </c>
    </row>
    <row r="12882" spans="2:14" x14ac:dyDescent="0.25">
      <c r="B12882" s="2" t="s">
        <v>9051</v>
      </c>
      <c r="C12882" s="2" t="s">
        <v>9052</v>
      </c>
      <c r="D12882" s="2" t="s">
        <v>41</v>
      </c>
      <c r="E12882" s="2" t="s">
        <v>1828</v>
      </c>
      <c r="F12882" s="2" t="s">
        <v>18</v>
      </c>
      <c r="G12882" s="2" t="s">
        <v>90</v>
      </c>
      <c r="H12882" s="2" t="s">
        <v>9053</v>
      </c>
      <c r="I12882" s="2">
        <v>0</v>
      </c>
      <c r="J12882" s="2">
        <v>0</v>
      </c>
      <c r="K12882" s="2" t="s">
        <v>9057</v>
      </c>
      <c r="L12882" s="3">
        <v>45815</v>
      </c>
      <c r="M12882" s="3">
        <v>46539</v>
      </c>
      <c r="N12882" s="2" t="s">
        <v>1586</v>
      </c>
    </row>
    <row r="12883" spans="2:14" x14ac:dyDescent="0.25">
      <c r="B12883" s="2" t="s">
        <v>9051</v>
      </c>
      <c r="C12883" s="2" t="s">
        <v>9052</v>
      </c>
      <c r="D12883" s="2" t="s">
        <v>41</v>
      </c>
      <c r="E12883" s="2" t="s">
        <v>142</v>
      </c>
      <c r="F12883" s="2" t="s">
        <v>18</v>
      </c>
      <c r="G12883" s="2" t="s">
        <v>90</v>
      </c>
      <c r="H12883" s="2" t="s">
        <v>9053</v>
      </c>
      <c r="I12883" s="2">
        <v>0</v>
      </c>
      <c r="J12883" s="2">
        <v>0</v>
      </c>
      <c r="K12883" s="2" t="s">
        <v>9056</v>
      </c>
      <c r="L12883" s="3">
        <v>45815</v>
      </c>
      <c r="M12883" s="3">
        <v>46508</v>
      </c>
      <c r="N12883" s="2" t="s">
        <v>1586</v>
      </c>
    </row>
    <row r="12884" spans="2:14" x14ac:dyDescent="0.25">
      <c r="B12884" s="2" t="s">
        <v>9064</v>
      </c>
      <c r="C12884" s="2" t="s">
        <v>9065</v>
      </c>
      <c r="D12884" s="2" t="s">
        <v>41</v>
      </c>
      <c r="E12884" s="2" t="s">
        <v>17</v>
      </c>
      <c r="F12884" s="2" t="s">
        <v>18</v>
      </c>
      <c r="G12884" s="2" t="s">
        <v>90</v>
      </c>
      <c r="H12884" s="2" t="s">
        <v>9053</v>
      </c>
      <c r="I12884" s="2">
        <v>0</v>
      </c>
      <c r="J12884" s="2">
        <v>0</v>
      </c>
      <c r="K12884" s="2" t="s">
        <v>9066</v>
      </c>
      <c r="L12884" s="3">
        <v>45794</v>
      </c>
      <c r="M12884" s="3">
        <v>46508</v>
      </c>
      <c r="N12884" s="2" t="s">
        <v>1586</v>
      </c>
    </row>
    <row r="12885" spans="2:14" x14ac:dyDescent="0.25">
      <c r="B12885" s="2" t="s">
        <v>9064</v>
      </c>
      <c r="C12885" s="2" t="s">
        <v>9065</v>
      </c>
      <c r="D12885" s="2" t="s">
        <v>41</v>
      </c>
      <c r="E12885" s="2" t="s">
        <v>17</v>
      </c>
      <c r="F12885" s="2" t="s">
        <v>18</v>
      </c>
      <c r="G12885" s="2" t="s">
        <v>90</v>
      </c>
      <c r="H12885" s="2" t="s">
        <v>9053</v>
      </c>
      <c r="I12885" s="2">
        <v>0</v>
      </c>
      <c r="J12885" s="2">
        <v>0</v>
      </c>
      <c r="K12885" s="2" t="s">
        <v>9067</v>
      </c>
      <c r="L12885" s="3">
        <v>45717</v>
      </c>
      <c r="M12885" s="3">
        <v>46419</v>
      </c>
      <c r="N12885" s="2" t="s">
        <v>1586</v>
      </c>
    </row>
    <row r="12886" spans="2:14" x14ac:dyDescent="0.25">
      <c r="B12886" s="2" t="s">
        <v>9064</v>
      </c>
      <c r="C12886" s="2" t="s">
        <v>9065</v>
      </c>
      <c r="D12886" s="2" t="s">
        <v>41</v>
      </c>
      <c r="E12886" s="2" t="s">
        <v>17</v>
      </c>
      <c r="F12886" s="2" t="s">
        <v>18</v>
      </c>
      <c r="G12886" s="2" t="s">
        <v>90</v>
      </c>
      <c r="H12886" s="2" t="s">
        <v>9053</v>
      </c>
      <c r="I12886" s="2">
        <v>0</v>
      </c>
      <c r="J12886" s="2">
        <v>0</v>
      </c>
      <c r="K12886" s="2" t="s">
        <v>9068</v>
      </c>
      <c r="L12886" s="3">
        <v>45734</v>
      </c>
      <c r="M12886" s="3">
        <v>46447</v>
      </c>
      <c r="N12886" s="2" t="s">
        <v>1586</v>
      </c>
    </row>
    <row r="12887" spans="2:14" x14ac:dyDescent="0.25">
      <c r="B12887" s="2" t="s">
        <v>9064</v>
      </c>
      <c r="C12887" s="2" t="s">
        <v>9065</v>
      </c>
      <c r="D12887" s="2" t="s">
        <v>41</v>
      </c>
      <c r="E12887" s="2" t="s">
        <v>17</v>
      </c>
      <c r="F12887" s="2" t="s">
        <v>18</v>
      </c>
      <c r="G12887" s="2" t="s">
        <v>90</v>
      </c>
      <c r="H12887" s="2" t="s">
        <v>9053</v>
      </c>
      <c r="I12887" s="2">
        <v>0</v>
      </c>
      <c r="J12887" s="2">
        <v>0</v>
      </c>
      <c r="K12887" s="2" t="s">
        <v>9069</v>
      </c>
      <c r="L12887" s="3">
        <v>45764</v>
      </c>
      <c r="M12887" s="3">
        <v>46478</v>
      </c>
      <c r="N12887" s="2" t="s">
        <v>1586</v>
      </c>
    </row>
    <row r="12888" spans="2:14" x14ac:dyDescent="0.25">
      <c r="B12888" s="2" t="s">
        <v>9064</v>
      </c>
      <c r="C12888" s="2" t="s">
        <v>9065</v>
      </c>
      <c r="D12888" s="2" t="s">
        <v>41</v>
      </c>
      <c r="E12888" s="2" t="s">
        <v>17</v>
      </c>
      <c r="F12888" s="2" t="s">
        <v>18</v>
      </c>
      <c r="G12888" s="2" t="s">
        <v>90</v>
      </c>
      <c r="H12888" s="2" t="s">
        <v>9053</v>
      </c>
      <c r="I12888" s="2">
        <v>0</v>
      </c>
      <c r="J12888" s="2">
        <v>0</v>
      </c>
      <c r="K12888" s="2" t="s">
        <v>9070</v>
      </c>
      <c r="L12888" s="3">
        <v>45794</v>
      </c>
      <c r="M12888" s="3">
        <v>46508</v>
      </c>
      <c r="N12888" s="2" t="s">
        <v>1586</v>
      </c>
    </row>
    <row r="12889" spans="2:14" x14ac:dyDescent="0.25">
      <c r="B12889" s="2" t="s">
        <v>9064</v>
      </c>
      <c r="C12889" s="2" t="s">
        <v>9065</v>
      </c>
      <c r="D12889" s="2" t="s">
        <v>41</v>
      </c>
      <c r="E12889" s="2" t="s">
        <v>17</v>
      </c>
      <c r="F12889" s="2" t="s">
        <v>18</v>
      </c>
      <c r="G12889" s="2" t="s">
        <v>90</v>
      </c>
      <c r="H12889" s="2" t="s">
        <v>9053</v>
      </c>
      <c r="I12889" s="2">
        <v>0</v>
      </c>
      <c r="J12889" s="2">
        <v>0</v>
      </c>
      <c r="K12889" s="2" t="s">
        <v>9071</v>
      </c>
      <c r="L12889" s="3">
        <v>45958</v>
      </c>
      <c r="M12889" s="3">
        <v>46569</v>
      </c>
      <c r="N12889" s="2" t="s">
        <v>1586</v>
      </c>
    </row>
    <row r="12890" spans="2:14" x14ac:dyDescent="0.25">
      <c r="B12890" s="2" t="s">
        <v>9064</v>
      </c>
      <c r="C12890" s="2" t="s">
        <v>9065</v>
      </c>
      <c r="D12890" s="2" t="s">
        <v>41</v>
      </c>
      <c r="E12890" s="2" t="s">
        <v>17</v>
      </c>
      <c r="F12890" s="2" t="s">
        <v>18</v>
      </c>
      <c r="G12890" s="2" t="s">
        <v>90</v>
      </c>
      <c r="H12890" s="2" t="s">
        <v>9053</v>
      </c>
      <c r="I12890" s="2">
        <v>0</v>
      </c>
      <c r="J12890" s="2">
        <v>0</v>
      </c>
      <c r="K12890" s="2" t="s">
        <v>9072</v>
      </c>
      <c r="L12890" s="3">
        <v>45990</v>
      </c>
      <c r="M12890" s="3">
        <v>46600</v>
      </c>
      <c r="N12890" s="2" t="s">
        <v>1586</v>
      </c>
    </row>
    <row r="12891" spans="2:14" x14ac:dyDescent="0.25">
      <c r="B12891" s="2" t="s">
        <v>9064</v>
      </c>
      <c r="C12891" s="2" t="s">
        <v>9065</v>
      </c>
      <c r="D12891" s="2" t="s">
        <v>41</v>
      </c>
      <c r="E12891" s="2" t="s">
        <v>17</v>
      </c>
      <c r="F12891" s="2" t="s">
        <v>18</v>
      </c>
      <c r="G12891" s="2" t="s">
        <v>90</v>
      </c>
      <c r="H12891" s="2" t="s">
        <v>9053</v>
      </c>
      <c r="I12891" s="2">
        <v>0</v>
      </c>
      <c r="J12891" s="2">
        <v>0</v>
      </c>
      <c r="K12891" s="2" t="s">
        <v>9073</v>
      </c>
      <c r="L12891" s="3">
        <v>45990</v>
      </c>
      <c r="M12891" s="3">
        <v>46600</v>
      </c>
      <c r="N12891" s="2" t="s">
        <v>1586</v>
      </c>
    </row>
    <row r="12892" spans="2:14" x14ac:dyDescent="0.25">
      <c r="B12892" s="2" t="s">
        <v>9064</v>
      </c>
      <c r="C12892" s="2" t="s">
        <v>9065</v>
      </c>
      <c r="D12892" s="2" t="s">
        <v>41</v>
      </c>
      <c r="E12892" s="2" t="s">
        <v>17</v>
      </c>
      <c r="F12892" s="2" t="s">
        <v>18</v>
      </c>
      <c r="G12892" s="2" t="s">
        <v>90</v>
      </c>
      <c r="H12892" s="2" t="s">
        <v>9053</v>
      </c>
      <c r="I12892" s="2">
        <v>0</v>
      </c>
      <c r="J12892" s="2">
        <v>0</v>
      </c>
      <c r="K12892" s="2" t="s">
        <v>9074</v>
      </c>
      <c r="L12892" s="3">
        <v>46014</v>
      </c>
      <c r="M12892" s="3">
        <v>46722</v>
      </c>
      <c r="N12892" s="2" t="s">
        <v>1586</v>
      </c>
    </row>
    <row r="12893" spans="2:14" x14ac:dyDescent="0.25">
      <c r="B12893" s="2" t="s">
        <v>9064</v>
      </c>
      <c r="C12893" s="2" t="s">
        <v>9065</v>
      </c>
      <c r="D12893" s="2" t="s">
        <v>41</v>
      </c>
      <c r="E12893" s="2" t="s">
        <v>17</v>
      </c>
      <c r="F12893" s="2" t="s">
        <v>18</v>
      </c>
      <c r="G12893" s="2" t="s">
        <v>90</v>
      </c>
      <c r="H12893" s="2" t="s">
        <v>9053</v>
      </c>
      <c r="I12893" s="2">
        <v>0</v>
      </c>
      <c r="J12893" s="2">
        <v>0</v>
      </c>
      <c r="K12893" s="2" t="s">
        <v>9075</v>
      </c>
      <c r="L12893" s="3">
        <v>46014</v>
      </c>
      <c r="M12893" s="3">
        <v>46722</v>
      </c>
      <c r="N12893" s="2" t="s">
        <v>1586</v>
      </c>
    </row>
    <row r="12894" spans="2:14" x14ac:dyDescent="0.25">
      <c r="B12894" s="2" t="s">
        <v>9064</v>
      </c>
      <c r="C12894" s="2" t="s">
        <v>9065</v>
      </c>
      <c r="D12894" s="2" t="s">
        <v>41</v>
      </c>
      <c r="E12894" s="2" t="s">
        <v>17</v>
      </c>
      <c r="F12894" s="2" t="s">
        <v>18</v>
      </c>
      <c r="G12894" s="2" t="s">
        <v>90</v>
      </c>
      <c r="H12894" s="2" t="s">
        <v>9053</v>
      </c>
      <c r="I12894" s="2">
        <v>0</v>
      </c>
      <c r="J12894" s="2">
        <v>0</v>
      </c>
      <c r="K12894" s="2" t="s">
        <v>9076</v>
      </c>
      <c r="L12894" s="3">
        <v>46042</v>
      </c>
      <c r="M12894" s="3">
        <v>46753</v>
      </c>
      <c r="N12894" s="2" t="s">
        <v>1586</v>
      </c>
    </row>
    <row r="12895" spans="2:14" x14ac:dyDescent="0.25">
      <c r="B12895" s="2" t="s">
        <v>9064</v>
      </c>
      <c r="C12895" s="2" t="s">
        <v>9065</v>
      </c>
      <c r="D12895" s="2" t="s">
        <v>41</v>
      </c>
      <c r="E12895" s="2" t="s">
        <v>17</v>
      </c>
      <c r="F12895" s="2" t="s">
        <v>18</v>
      </c>
      <c r="G12895" s="2" t="s">
        <v>90</v>
      </c>
      <c r="H12895" s="2" t="s">
        <v>9053</v>
      </c>
      <c r="I12895" s="2">
        <v>0</v>
      </c>
      <c r="J12895" s="2">
        <v>0</v>
      </c>
      <c r="K12895" s="2" t="s">
        <v>9077</v>
      </c>
      <c r="L12895" s="3">
        <v>46042</v>
      </c>
      <c r="M12895" s="3">
        <v>46753</v>
      </c>
      <c r="N12895" s="2" t="s">
        <v>1586</v>
      </c>
    </row>
    <row r="12896" spans="2:14" x14ac:dyDescent="0.25">
      <c r="B12896" s="2" t="s">
        <v>9064</v>
      </c>
      <c r="C12896" s="2" t="s">
        <v>9065</v>
      </c>
      <c r="D12896" s="2" t="s">
        <v>41</v>
      </c>
      <c r="E12896" s="2" t="s">
        <v>17</v>
      </c>
      <c r="F12896" s="2" t="s">
        <v>18</v>
      </c>
      <c r="G12896" s="2" t="s">
        <v>90</v>
      </c>
      <c r="H12896" s="2" t="s">
        <v>9053</v>
      </c>
      <c r="I12896" s="2">
        <v>0</v>
      </c>
      <c r="J12896" s="2">
        <v>0</v>
      </c>
      <c r="K12896" s="2" t="s">
        <v>9078</v>
      </c>
      <c r="L12896" s="3">
        <v>46074</v>
      </c>
      <c r="M12896" s="3">
        <v>46784</v>
      </c>
      <c r="N12896" s="2" t="s">
        <v>1586</v>
      </c>
    </row>
    <row r="12897" spans="2:14" x14ac:dyDescent="0.25">
      <c r="B12897" s="2" t="s">
        <v>9064</v>
      </c>
      <c r="C12897" s="2" t="s">
        <v>9065</v>
      </c>
      <c r="D12897" s="2" t="s">
        <v>41</v>
      </c>
      <c r="E12897" s="2" t="s">
        <v>17</v>
      </c>
      <c r="F12897" s="2" t="s">
        <v>18</v>
      </c>
      <c r="G12897" s="2" t="s">
        <v>90</v>
      </c>
      <c r="H12897" s="2" t="s">
        <v>9053</v>
      </c>
      <c r="I12897" s="2">
        <v>0</v>
      </c>
      <c r="J12897" s="2">
        <v>0</v>
      </c>
      <c r="K12897" s="2" t="s">
        <v>9079</v>
      </c>
      <c r="L12897" s="3">
        <v>46074</v>
      </c>
      <c r="M12897" s="3">
        <v>46784</v>
      </c>
      <c r="N12897" s="2" t="s">
        <v>1586</v>
      </c>
    </row>
    <row r="12898" spans="2:14" x14ac:dyDescent="0.25">
      <c r="B12898" s="2" t="s">
        <v>9064</v>
      </c>
      <c r="C12898" s="2" t="s">
        <v>9065</v>
      </c>
      <c r="D12898" s="2" t="s">
        <v>41</v>
      </c>
      <c r="E12898" s="2" t="s">
        <v>142</v>
      </c>
      <c r="F12898" s="2" t="s">
        <v>18</v>
      </c>
      <c r="G12898" s="2" t="s">
        <v>90</v>
      </c>
      <c r="H12898" s="2" t="s">
        <v>9053</v>
      </c>
      <c r="I12898" s="2">
        <v>0</v>
      </c>
      <c r="J12898" s="2">
        <v>0</v>
      </c>
      <c r="K12898" s="2" t="s">
        <v>9069</v>
      </c>
      <c r="L12898" s="3">
        <v>45764</v>
      </c>
      <c r="M12898" s="3">
        <v>46478</v>
      </c>
      <c r="N12898" s="2" t="s">
        <v>1586</v>
      </c>
    </row>
    <row r="12899" spans="2:14" x14ac:dyDescent="0.25">
      <c r="B12899" s="2" t="s">
        <v>9080</v>
      </c>
      <c r="C12899" s="2" t="s">
        <v>9081</v>
      </c>
      <c r="D12899" s="2" t="s">
        <v>41</v>
      </c>
      <c r="E12899" s="2" t="s">
        <v>17</v>
      </c>
      <c r="F12899" s="2" t="s">
        <v>18</v>
      </c>
      <c r="G12899" s="2" t="s">
        <v>90</v>
      </c>
      <c r="H12899" s="2" t="s">
        <v>9082</v>
      </c>
      <c r="I12899" s="2">
        <v>0</v>
      </c>
      <c r="J12899" s="2">
        <v>0</v>
      </c>
      <c r="K12899" s="2" t="s">
        <v>9083</v>
      </c>
      <c r="L12899" s="3">
        <v>44958</v>
      </c>
      <c r="M12899" s="3">
        <v>45931</v>
      </c>
      <c r="N12899" s="2" t="s">
        <v>1586</v>
      </c>
    </row>
    <row r="12900" spans="2:14" x14ac:dyDescent="0.25">
      <c r="B12900" s="2" t="s">
        <v>9080</v>
      </c>
      <c r="C12900" s="2" t="s">
        <v>9081</v>
      </c>
      <c r="D12900" s="2" t="s">
        <v>41</v>
      </c>
      <c r="E12900" s="2" t="s">
        <v>17</v>
      </c>
      <c r="F12900" s="2" t="s">
        <v>18</v>
      </c>
      <c r="G12900" s="2" t="s">
        <v>90</v>
      </c>
      <c r="H12900" s="2" t="s">
        <v>9082</v>
      </c>
      <c r="I12900" s="2">
        <v>0</v>
      </c>
      <c r="J12900" s="2">
        <v>0</v>
      </c>
      <c r="K12900" s="2" t="s">
        <v>9084</v>
      </c>
      <c r="L12900" s="3">
        <v>44958</v>
      </c>
      <c r="M12900" s="3">
        <v>45931</v>
      </c>
      <c r="N12900" s="2" t="s">
        <v>1586</v>
      </c>
    </row>
    <row r="12901" spans="2:14" x14ac:dyDescent="0.25">
      <c r="B12901" s="2" t="s">
        <v>9080</v>
      </c>
      <c r="C12901" s="2" t="s">
        <v>9081</v>
      </c>
      <c r="D12901" s="2" t="s">
        <v>41</v>
      </c>
      <c r="E12901" s="2" t="s">
        <v>17</v>
      </c>
      <c r="F12901" s="2" t="s">
        <v>18</v>
      </c>
      <c r="G12901" s="2" t="s">
        <v>90</v>
      </c>
      <c r="H12901" s="2" t="s">
        <v>9082</v>
      </c>
      <c r="I12901" s="2">
        <v>0</v>
      </c>
      <c r="J12901" s="2">
        <v>0</v>
      </c>
      <c r="K12901" s="2" t="s">
        <v>9085</v>
      </c>
      <c r="L12901" s="3">
        <v>44958</v>
      </c>
      <c r="M12901" s="3">
        <v>45992</v>
      </c>
      <c r="N12901" s="2" t="s">
        <v>1586</v>
      </c>
    </row>
    <row r="12902" spans="2:14" x14ac:dyDescent="0.25">
      <c r="B12902" s="2" t="s">
        <v>9080</v>
      </c>
      <c r="C12902" s="2" t="s">
        <v>9081</v>
      </c>
      <c r="D12902" s="2" t="s">
        <v>41</v>
      </c>
      <c r="E12902" s="2" t="s">
        <v>17</v>
      </c>
      <c r="F12902" s="2" t="s">
        <v>18</v>
      </c>
      <c r="G12902" s="2" t="s">
        <v>90</v>
      </c>
      <c r="H12902" s="2" t="s">
        <v>9082</v>
      </c>
      <c r="I12902" s="2">
        <v>0</v>
      </c>
      <c r="J12902" s="2">
        <v>0</v>
      </c>
      <c r="K12902" s="2" t="s">
        <v>9086</v>
      </c>
      <c r="L12902" s="3">
        <v>44958</v>
      </c>
      <c r="M12902" s="3">
        <v>46054</v>
      </c>
      <c r="N12902" s="2" t="s">
        <v>1586</v>
      </c>
    </row>
    <row r="12903" spans="2:14" x14ac:dyDescent="0.25">
      <c r="B12903" s="2" t="s">
        <v>9080</v>
      </c>
      <c r="C12903" s="2" t="s">
        <v>9081</v>
      </c>
      <c r="D12903" s="2" t="s">
        <v>41</v>
      </c>
      <c r="E12903" s="2" t="s">
        <v>17</v>
      </c>
      <c r="F12903" s="2" t="s">
        <v>18</v>
      </c>
      <c r="G12903" s="2" t="s">
        <v>90</v>
      </c>
      <c r="H12903" s="2" t="s">
        <v>9082</v>
      </c>
      <c r="I12903" s="2">
        <v>0</v>
      </c>
      <c r="J12903" s="2">
        <v>0</v>
      </c>
      <c r="K12903" s="2" t="s">
        <v>9087</v>
      </c>
      <c r="L12903" s="3">
        <v>44958</v>
      </c>
      <c r="M12903" s="3">
        <v>46054</v>
      </c>
      <c r="N12903" s="2" t="s">
        <v>1586</v>
      </c>
    </row>
    <row r="12904" spans="2:14" x14ac:dyDescent="0.25">
      <c r="B12904" s="2" t="s">
        <v>9080</v>
      </c>
      <c r="C12904" s="2" t="s">
        <v>9081</v>
      </c>
      <c r="D12904" s="2" t="s">
        <v>41</v>
      </c>
      <c r="E12904" s="2" t="s">
        <v>17</v>
      </c>
      <c r="F12904" s="2" t="s">
        <v>18</v>
      </c>
      <c r="G12904" s="2" t="s">
        <v>90</v>
      </c>
      <c r="H12904" s="2" t="s">
        <v>9082</v>
      </c>
      <c r="I12904" s="2">
        <v>0</v>
      </c>
      <c r="J12904" s="2">
        <v>0</v>
      </c>
      <c r="K12904" s="2" t="s">
        <v>9088</v>
      </c>
      <c r="L12904" s="3">
        <v>45910</v>
      </c>
      <c r="M12904" s="3">
        <v>46600</v>
      </c>
      <c r="N12904" s="2" t="s">
        <v>1586</v>
      </c>
    </row>
    <row r="12905" spans="2:14" x14ac:dyDescent="0.25">
      <c r="B12905" s="2" t="s">
        <v>9089</v>
      </c>
      <c r="C12905" s="2" t="s">
        <v>9090</v>
      </c>
      <c r="D12905" s="2" t="s">
        <v>41</v>
      </c>
      <c r="E12905" s="2" t="s">
        <v>17</v>
      </c>
      <c r="F12905" s="2" t="s">
        <v>18</v>
      </c>
      <c r="G12905" s="2" t="s">
        <v>90</v>
      </c>
      <c r="H12905" s="2" t="s">
        <v>9091</v>
      </c>
      <c r="I12905" s="2">
        <v>175</v>
      </c>
      <c r="J12905" s="2">
        <v>175</v>
      </c>
      <c r="K12905" s="2" t="s">
        <v>9092</v>
      </c>
      <c r="L12905" s="3">
        <v>46042</v>
      </c>
      <c r="M12905" s="3">
        <v>46692</v>
      </c>
      <c r="N12905" s="2" t="s">
        <v>1586</v>
      </c>
    </row>
    <row r="12906" spans="2:14" x14ac:dyDescent="0.25">
      <c r="B12906" s="2" t="s">
        <v>9089</v>
      </c>
      <c r="C12906" s="2" t="s">
        <v>9090</v>
      </c>
      <c r="D12906" s="2" t="s">
        <v>41</v>
      </c>
      <c r="E12906" s="2" t="s">
        <v>17</v>
      </c>
      <c r="F12906" s="2" t="s">
        <v>18</v>
      </c>
      <c r="G12906" s="2" t="s">
        <v>90</v>
      </c>
      <c r="H12906" s="2" t="s">
        <v>9091</v>
      </c>
      <c r="I12906" s="2">
        <v>175</v>
      </c>
      <c r="J12906" s="2">
        <v>0</v>
      </c>
      <c r="K12906" s="2" t="s">
        <v>9093</v>
      </c>
      <c r="L12906" s="3">
        <v>45990</v>
      </c>
      <c r="M12906" s="3">
        <v>46631</v>
      </c>
      <c r="N12906" s="2" t="s">
        <v>1586</v>
      </c>
    </row>
    <row r="12907" spans="2:14" x14ac:dyDescent="0.25">
      <c r="B12907" s="2" t="s">
        <v>9089</v>
      </c>
      <c r="C12907" s="2" t="s">
        <v>9090</v>
      </c>
      <c r="D12907" s="2" t="s">
        <v>41</v>
      </c>
      <c r="E12907" s="2" t="s">
        <v>17</v>
      </c>
      <c r="F12907" s="2" t="s">
        <v>18</v>
      </c>
      <c r="G12907" s="2" t="s">
        <v>90</v>
      </c>
      <c r="H12907" s="2" t="s">
        <v>9091</v>
      </c>
      <c r="I12907" s="2">
        <v>175</v>
      </c>
      <c r="J12907" s="2">
        <v>0</v>
      </c>
      <c r="K12907" s="2" t="s">
        <v>9094</v>
      </c>
      <c r="L12907" s="3">
        <v>45941</v>
      </c>
      <c r="M12907" s="3">
        <v>46631</v>
      </c>
      <c r="N12907" s="2" t="s">
        <v>1586</v>
      </c>
    </row>
    <row r="12908" spans="2:14" x14ac:dyDescent="0.25">
      <c r="B12908" s="2" t="s">
        <v>9089</v>
      </c>
      <c r="C12908" s="2" t="s">
        <v>9090</v>
      </c>
      <c r="D12908" s="2" t="s">
        <v>41</v>
      </c>
      <c r="E12908" s="2" t="s">
        <v>17</v>
      </c>
      <c r="F12908" s="2" t="s">
        <v>18</v>
      </c>
      <c r="G12908" s="2" t="s">
        <v>90</v>
      </c>
      <c r="H12908" s="2" t="s">
        <v>9091</v>
      </c>
      <c r="I12908" s="2">
        <v>175</v>
      </c>
      <c r="J12908" s="2">
        <v>0</v>
      </c>
      <c r="K12908" s="2" t="s">
        <v>9095</v>
      </c>
      <c r="L12908" s="3">
        <v>45990</v>
      </c>
      <c r="M12908" s="3">
        <v>46631</v>
      </c>
      <c r="N12908" s="2" t="s">
        <v>1586</v>
      </c>
    </row>
    <row r="12909" spans="2:14" x14ac:dyDescent="0.25">
      <c r="B12909" s="2" t="s">
        <v>9089</v>
      </c>
      <c r="C12909" s="2" t="s">
        <v>9090</v>
      </c>
      <c r="D12909" s="2" t="s">
        <v>41</v>
      </c>
      <c r="E12909" s="2" t="s">
        <v>17</v>
      </c>
      <c r="F12909" s="2" t="s">
        <v>18</v>
      </c>
      <c r="G12909" s="2" t="s">
        <v>90</v>
      </c>
      <c r="H12909" s="2" t="s">
        <v>9091</v>
      </c>
      <c r="I12909" s="2">
        <v>175</v>
      </c>
      <c r="J12909" s="2">
        <v>0</v>
      </c>
      <c r="K12909" s="2" t="s">
        <v>9096</v>
      </c>
      <c r="L12909" s="3">
        <v>46042</v>
      </c>
      <c r="M12909" s="3">
        <v>46631</v>
      </c>
      <c r="N12909" s="2" t="s">
        <v>1586</v>
      </c>
    </row>
    <row r="12910" spans="2:14" x14ac:dyDescent="0.25">
      <c r="B12910" s="2" t="s">
        <v>9097</v>
      </c>
      <c r="C12910" s="2" t="s">
        <v>9098</v>
      </c>
      <c r="D12910" s="2" t="s">
        <v>16</v>
      </c>
      <c r="E12910" s="2" t="s">
        <v>17</v>
      </c>
      <c r="F12910" s="2" t="s">
        <v>18</v>
      </c>
      <c r="G12910" s="2" t="s">
        <v>19</v>
      </c>
      <c r="H12910" s="2" t="s">
        <v>9099</v>
      </c>
      <c r="I12910" s="2">
        <v>131200</v>
      </c>
      <c r="J12910" s="2">
        <v>0</v>
      </c>
      <c r="K12910" s="2" t="s">
        <v>9100</v>
      </c>
      <c r="L12910" s="3">
        <v>45685</v>
      </c>
      <c r="M12910" s="3">
        <v>46661</v>
      </c>
      <c r="N12910" s="2" t="s">
        <v>92</v>
      </c>
    </row>
    <row r="12911" spans="2:14" x14ac:dyDescent="0.25">
      <c r="B12911" s="2" t="s">
        <v>9097</v>
      </c>
      <c r="C12911" s="2" t="s">
        <v>9098</v>
      </c>
      <c r="D12911" s="2" t="s">
        <v>16</v>
      </c>
      <c r="E12911" s="2" t="s">
        <v>17</v>
      </c>
      <c r="F12911" s="2" t="s">
        <v>18</v>
      </c>
      <c r="G12911" s="2" t="s">
        <v>19</v>
      </c>
      <c r="H12911" s="2" t="s">
        <v>9099</v>
      </c>
      <c r="I12911" s="2">
        <v>131200</v>
      </c>
      <c r="J12911" s="2">
        <v>0</v>
      </c>
      <c r="K12911" s="2" t="s">
        <v>9101</v>
      </c>
      <c r="L12911" s="3">
        <v>45776</v>
      </c>
      <c r="M12911" s="3">
        <v>46784</v>
      </c>
      <c r="N12911" s="2" t="s">
        <v>92</v>
      </c>
    </row>
    <row r="12912" spans="2:14" x14ac:dyDescent="0.25">
      <c r="B12912" s="2" t="s">
        <v>9097</v>
      </c>
      <c r="C12912" s="2" t="s">
        <v>9098</v>
      </c>
      <c r="D12912" s="2" t="s">
        <v>16</v>
      </c>
      <c r="E12912" s="2" t="s">
        <v>17</v>
      </c>
      <c r="F12912" s="2" t="s">
        <v>18</v>
      </c>
      <c r="G12912" s="2" t="s">
        <v>19</v>
      </c>
      <c r="H12912" s="2" t="s">
        <v>9099</v>
      </c>
      <c r="I12912" s="2">
        <v>131200</v>
      </c>
      <c r="J12912" s="2">
        <v>0</v>
      </c>
      <c r="K12912" s="2" t="s">
        <v>9102</v>
      </c>
      <c r="L12912" s="3">
        <v>45918</v>
      </c>
      <c r="M12912" s="3">
        <v>46569</v>
      </c>
      <c r="N12912" s="2" t="s">
        <v>92</v>
      </c>
    </row>
    <row r="12913" spans="2:14" x14ac:dyDescent="0.25">
      <c r="B12913" s="2" t="s">
        <v>9097</v>
      </c>
      <c r="C12913" s="2" t="s">
        <v>9098</v>
      </c>
      <c r="D12913" s="2" t="s">
        <v>16</v>
      </c>
      <c r="E12913" s="2" t="s">
        <v>17</v>
      </c>
      <c r="F12913" s="2" t="s">
        <v>18</v>
      </c>
      <c r="G12913" s="2" t="s">
        <v>19</v>
      </c>
      <c r="H12913" s="2" t="s">
        <v>9099</v>
      </c>
      <c r="I12913" s="2">
        <v>131200</v>
      </c>
      <c r="J12913" s="2">
        <v>0</v>
      </c>
      <c r="K12913" s="2" t="s">
        <v>9103</v>
      </c>
      <c r="L12913" s="3">
        <v>46049</v>
      </c>
      <c r="M12913" s="3">
        <v>46692</v>
      </c>
      <c r="N12913" s="2" t="s">
        <v>92</v>
      </c>
    </row>
    <row r="12914" spans="2:14" x14ac:dyDescent="0.25">
      <c r="B12914" s="2" t="s">
        <v>9097</v>
      </c>
      <c r="C12914" s="2" t="s">
        <v>9098</v>
      </c>
      <c r="D12914" s="2" t="s">
        <v>16</v>
      </c>
      <c r="E12914" s="2" t="s">
        <v>17</v>
      </c>
      <c r="F12914" s="2" t="s">
        <v>18</v>
      </c>
      <c r="G12914" s="2" t="s">
        <v>19</v>
      </c>
      <c r="H12914" s="2" t="s">
        <v>9099</v>
      </c>
      <c r="I12914" s="2">
        <v>131200</v>
      </c>
      <c r="J12914" s="2">
        <v>0</v>
      </c>
      <c r="K12914" s="2" t="s">
        <v>9104</v>
      </c>
      <c r="L12914" s="3">
        <v>46049</v>
      </c>
      <c r="M12914" s="3">
        <v>46692</v>
      </c>
      <c r="N12914" s="2" t="s">
        <v>92</v>
      </c>
    </row>
    <row r="12915" spans="2:14" x14ac:dyDescent="0.25">
      <c r="B12915" s="2" t="s">
        <v>9097</v>
      </c>
      <c r="C12915" s="2" t="s">
        <v>9098</v>
      </c>
      <c r="D12915" s="2" t="s">
        <v>16</v>
      </c>
      <c r="E12915" s="2" t="s">
        <v>17</v>
      </c>
      <c r="F12915" s="2" t="s">
        <v>18</v>
      </c>
      <c r="G12915" s="2" t="s">
        <v>19</v>
      </c>
      <c r="H12915" s="2" t="s">
        <v>9099</v>
      </c>
      <c r="I12915" s="2">
        <v>131200</v>
      </c>
      <c r="J12915" s="2">
        <v>0</v>
      </c>
      <c r="K12915" s="2" t="s">
        <v>9105</v>
      </c>
      <c r="L12915" s="3">
        <v>46098</v>
      </c>
      <c r="M12915" s="3">
        <v>46753</v>
      </c>
      <c r="N12915" s="2" t="s">
        <v>92</v>
      </c>
    </row>
    <row r="12916" spans="2:14" x14ac:dyDescent="0.25">
      <c r="B12916" s="2" t="s">
        <v>9097</v>
      </c>
      <c r="C12916" s="2" t="s">
        <v>9098</v>
      </c>
      <c r="D12916" s="2" t="s">
        <v>16</v>
      </c>
      <c r="E12916" s="2" t="s">
        <v>17</v>
      </c>
      <c r="F12916" s="2" t="s">
        <v>18</v>
      </c>
      <c r="G12916" s="2" t="s">
        <v>19</v>
      </c>
      <c r="H12916" s="2" t="s">
        <v>9099</v>
      </c>
      <c r="I12916" s="2">
        <v>131200</v>
      </c>
      <c r="J12916" s="2">
        <v>0</v>
      </c>
      <c r="K12916" s="2" t="s">
        <v>9106</v>
      </c>
      <c r="L12916" s="3">
        <v>46171</v>
      </c>
      <c r="M12916" s="3">
        <v>46844</v>
      </c>
      <c r="N12916" s="2" t="s">
        <v>92</v>
      </c>
    </row>
    <row r="12917" spans="2:14" x14ac:dyDescent="0.25">
      <c r="B12917" s="2" t="s">
        <v>9097</v>
      </c>
      <c r="C12917" s="2" t="s">
        <v>9098</v>
      </c>
      <c r="D12917" s="2" t="s">
        <v>16</v>
      </c>
      <c r="E12917" s="2" t="s">
        <v>17</v>
      </c>
      <c r="F12917" s="2" t="s">
        <v>18</v>
      </c>
      <c r="G12917" s="2" t="s">
        <v>19</v>
      </c>
      <c r="H12917" s="2" t="s">
        <v>9099</v>
      </c>
      <c r="I12917" s="2">
        <v>131200</v>
      </c>
      <c r="J12917" s="2">
        <v>2000</v>
      </c>
      <c r="K12917" s="2" t="s">
        <v>9107</v>
      </c>
      <c r="L12917" s="3">
        <v>46195</v>
      </c>
      <c r="M12917" s="3">
        <v>46844</v>
      </c>
      <c r="N12917" s="2" t="s">
        <v>92</v>
      </c>
    </row>
    <row r="12918" spans="2:14" x14ac:dyDescent="0.25">
      <c r="B12918" s="2" t="s">
        <v>9097</v>
      </c>
      <c r="C12918" s="2" t="s">
        <v>9098</v>
      </c>
      <c r="D12918" s="2" t="s">
        <v>16</v>
      </c>
      <c r="E12918" s="2" t="s">
        <v>17</v>
      </c>
      <c r="F12918" s="2" t="s">
        <v>18</v>
      </c>
      <c r="G12918" s="2" t="s">
        <v>19</v>
      </c>
      <c r="H12918" s="2" t="s">
        <v>9099</v>
      </c>
      <c r="I12918" s="2">
        <v>131200</v>
      </c>
      <c r="J12918" s="2">
        <v>129200</v>
      </c>
      <c r="K12918" s="2" t="s">
        <v>9108</v>
      </c>
      <c r="L12918" s="3">
        <v>46195</v>
      </c>
      <c r="M12918" s="3">
        <v>46844</v>
      </c>
      <c r="N12918" s="2" t="s">
        <v>92</v>
      </c>
    </row>
    <row r="12919" spans="2:14" x14ac:dyDescent="0.25">
      <c r="B12919" s="2" t="s">
        <v>9097</v>
      </c>
      <c r="C12919" s="2" t="s">
        <v>9098</v>
      </c>
      <c r="D12919" s="2" t="s">
        <v>16</v>
      </c>
      <c r="E12919" s="2" t="s">
        <v>142</v>
      </c>
      <c r="F12919" s="2" t="s">
        <v>18</v>
      </c>
      <c r="G12919" s="2" t="s">
        <v>19</v>
      </c>
      <c r="H12919" s="2" t="s">
        <v>9099</v>
      </c>
      <c r="I12919" s="2">
        <v>131200</v>
      </c>
      <c r="J12919" s="2">
        <v>0</v>
      </c>
      <c r="K12919" s="2" t="s">
        <v>9100</v>
      </c>
      <c r="L12919" s="3">
        <v>45685</v>
      </c>
      <c r="M12919" s="3">
        <v>46661</v>
      </c>
      <c r="N12919" s="2" t="s">
        <v>92</v>
      </c>
    </row>
    <row r="12920" spans="2:14" x14ac:dyDescent="0.25">
      <c r="B12920" s="2" t="s">
        <v>9097</v>
      </c>
      <c r="C12920" s="2" t="s">
        <v>9098</v>
      </c>
      <c r="D12920" s="2" t="s">
        <v>16</v>
      </c>
      <c r="E12920" s="2" t="s">
        <v>142</v>
      </c>
      <c r="F12920" s="2" t="s">
        <v>18</v>
      </c>
      <c r="G12920" s="2" t="s">
        <v>19</v>
      </c>
      <c r="H12920" s="2" t="s">
        <v>9099</v>
      </c>
      <c r="I12920" s="2">
        <v>131200</v>
      </c>
      <c r="J12920" s="2">
        <v>0</v>
      </c>
      <c r="K12920" s="2" t="s">
        <v>9101</v>
      </c>
      <c r="L12920" s="3">
        <v>45776</v>
      </c>
      <c r="M12920" s="3">
        <v>46784</v>
      </c>
      <c r="N12920" s="2" t="s">
        <v>92</v>
      </c>
    </row>
    <row r="12921" spans="2:14" x14ac:dyDescent="0.25">
      <c r="B12921" s="2" t="s">
        <v>9097</v>
      </c>
      <c r="C12921" s="2" t="s">
        <v>9098</v>
      </c>
      <c r="D12921" s="2" t="s">
        <v>16</v>
      </c>
      <c r="E12921" s="2" t="s">
        <v>142</v>
      </c>
      <c r="F12921" s="2" t="s">
        <v>18</v>
      </c>
      <c r="G12921" s="2" t="s">
        <v>19</v>
      </c>
      <c r="H12921" s="2" t="s">
        <v>9099</v>
      </c>
      <c r="I12921" s="2">
        <v>131200</v>
      </c>
      <c r="J12921" s="2">
        <v>0</v>
      </c>
      <c r="K12921" s="2" t="s">
        <v>9102</v>
      </c>
      <c r="L12921" s="3">
        <v>45918</v>
      </c>
      <c r="M12921" s="3">
        <v>46569</v>
      </c>
      <c r="N12921" s="2" t="s">
        <v>92</v>
      </c>
    </row>
    <row r="12922" spans="2:14" x14ac:dyDescent="0.25">
      <c r="B12922" s="2" t="s">
        <v>9097</v>
      </c>
      <c r="C12922" s="2" t="s">
        <v>9098</v>
      </c>
      <c r="D12922" s="2" t="s">
        <v>16</v>
      </c>
      <c r="E12922" s="2" t="s">
        <v>142</v>
      </c>
      <c r="F12922" s="2" t="s">
        <v>18</v>
      </c>
      <c r="G12922" s="2" t="s">
        <v>19</v>
      </c>
      <c r="H12922" s="2" t="s">
        <v>9099</v>
      </c>
      <c r="I12922" s="2">
        <v>131200</v>
      </c>
      <c r="J12922" s="2">
        <v>0</v>
      </c>
      <c r="K12922" s="2" t="s">
        <v>9104</v>
      </c>
      <c r="L12922" s="3">
        <v>46049</v>
      </c>
      <c r="M12922" s="3">
        <v>46692</v>
      </c>
      <c r="N12922" s="2" t="s">
        <v>92</v>
      </c>
    </row>
    <row r="12923" spans="2:14" x14ac:dyDescent="0.25">
      <c r="B12923" s="2" t="s">
        <v>9097</v>
      </c>
      <c r="C12923" s="2" t="s">
        <v>9098</v>
      </c>
      <c r="D12923" s="2" t="s">
        <v>16</v>
      </c>
      <c r="E12923" s="2" t="s">
        <v>142</v>
      </c>
      <c r="F12923" s="2" t="s">
        <v>18</v>
      </c>
      <c r="G12923" s="2" t="s">
        <v>19</v>
      </c>
      <c r="H12923" s="2" t="s">
        <v>9099</v>
      </c>
      <c r="I12923" s="2">
        <v>131200</v>
      </c>
      <c r="J12923" s="2">
        <v>0</v>
      </c>
      <c r="K12923" s="2" t="s">
        <v>9105</v>
      </c>
      <c r="L12923" s="3">
        <v>46098</v>
      </c>
      <c r="M12923" s="3">
        <v>46753</v>
      </c>
      <c r="N12923" s="2" t="s">
        <v>92</v>
      </c>
    </row>
    <row r="12924" spans="2:14" x14ac:dyDescent="0.25">
      <c r="B12924" s="2" t="s">
        <v>9097</v>
      </c>
      <c r="C12924" s="2" t="s">
        <v>9098</v>
      </c>
      <c r="D12924" s="2" t="s">
        <v>16</v>
      </c>
      <c r="E12924" s="2" t="s">
        <v>142</v>
      </c>
      <c r="F12924" s="2" t="s">
        <v>18</v>
      </c>
      <c r="G12924" s="2" t="s">
        <v>19</v>
      </c>
      <c r="H12924" s="2" t="s">
        <v>9099</v>
      </c>
      <c r="I12924" s="2">
        <v>131200</v>
      </c>
      <c r="J12924" s="2">
        <v>0</v>
      </c>
      <c r="K12924" s="2" t="s">
        <v>9106</v>
      </c>
      <c r="L12924" s="3">
        <v>46171</v>
      </c>
      <c r="M12924" s="3">
        <v>46844</v>
      </c>
      <c r="N12924" s="2" t="s">
        <v>92</v>
      </c>
    </row>
    <row r="12925" spans="2:14" x14ac:dyDescent="0.25">
      <c r="B12925" s="2" t="s">
        <v>9109</v>
      </c>
      <c r="C12925" s="2" t="s">
        <v>1333</v>
      </c>
      <c r="D12925" s="2" t="s">
        <v>16</v>
      </c>
      <c r="E12925" s="2" t="s">
        <v>17</v>
      </c>
      <c r="F12925" s="2" t="s">
        <v>18</v>
      </c>
      <c r="G12925" s="2" t="s">
        <v>19</v>
      </c>
      <c r="H12925" s="2" t="s">
        <v>9099</v>
      </c>
      <c r="I12925" s="2">
        <v>34600</v>
      </c>
      <c r="J12925" s="2">
        <v>0</v>
      </c>
      <c r="K12925" s="2" t="s">
        <v>9110</v>
      </c>
      <c r="L12925" s="3">
        <v>44958</v>
      </c>
      <c r="M12925" s="3">
        <v>46082</v>
      </c>
      <c r="N12925" s="2" t="s">
        <v>92</v>
      </c>
    </row>
    <row r="12926" spans="2:14" x14ac:dyDescent="0.25">
      <c r="B12926" s="2" t="s">
        <v>9109</v>
      </c>
      <c r="C12926" s="2" t="s">
        <v>1333</v>
      </c>
      <c r="D12926" s="2" t="s">
        <v>16</v>
      </c>
      <c r="E12926" s="2" t="s">
        <v>17</v>
      </c>
      <c r="F12926" s="2" t="s">
        <v>18</v>
      </c>
      <c r="G12926" s="2" t="s">
        <v>19</v>
      </c>
      <c r="H12926" s="2" t="s">
        <v>9099</v>
      </c>
      <c r="I12926" s="2">
        <v>34600</v>
      </c>
      <c r="J12926" s="2">
        <v>0</v>
      </c>
      <c r="K12926" s="2" t="s">
        <v>1334</v>
      </c>
      <c r="L12926" s="3">
        <v>44958</v>
      </c>
      <c r="M12926" s="3">
        <v>46143</v>
      </c>
      <c r="N12926" s="2" t="s">
        <v>92</v>
      </c>
    </row>
    <row r="12927" spans="2:14" x14ac:dyDescent="0.25">
      <c r="B12927" s="2" t="s">
        <v>9109</v>
      </c>
      <c r="C12927" s="2" t="s">
        <v>1333</v>
      </c>
      <c r="D12927" s="2" t="s">
        <v>16</v>
      </c>
      <c r="E12927" s="2" t="s">
        <v>17</v>
      </c>
      <c r="F12927" s="2" t="s">
        <v>18</v>
      </c>
      <c r="G12927" s="2" t="s">
        <v>19</v>
      </c>
      <c r="H12927" s="2" t="s">
        <v>9099</v>
      </c>
      <c r="I12927" s="2">
        <v>34600</v>
      </c>
      <c r="J12927" s="2">
        <v>0</v>
      </c>
      <c r="K12927" s="2" t="s">
        <v>9111</v>
      </c>
      <c r="L12927" s="3">
        <v>44958</v>
      </c>
      <c r="M12927" s="3">
        <v>46143</v>
      </c>
      <c r="N12927" s="2" t="s">
        <v>92</v>
      </c>
    </row>
    <row r="12928" spans="2:14" x14ac:dyDescent="0.25">
      <c r="B12928" s="2" t="s">
        <v>9109</v>
      </c>
      <c r="C12928" s="2" t="s">
        <v>1333</v>
      </c>
      <c r="D12928" s="2" t="s">
        <v>16</v>
      </c>
      <c r="E12928" s="2" t="s">
        <v>17</v>
      </c>
      <c r="F12928" s="2" t="s">
        <v>18</v>
      </c>
      <c r="G12928" s="2" t="s">
        <v>19</v>
      </c>
      <c r="H12928" s="2" t="s">
        <v>9099</v>
      </c>
      <c r="I12928" s="2">
        <v>34600</v>
      </c>
      <c r="J12928" s="2">
        <v>0</v>
      </c>
      <c r="K12928" s="2" t="s">
        <v>1335</v>
      </c>
      <c r="L12928" s="3">
        <v>45694</v>
      </c>
      <c r="M12928" s="3">
        <v>46661</v>
      </c>
      <c r="N12928" s="2" t="s">
        <v>92</v>
      </c>
    </row>
    <row r="12929" spans="2:14" x14ac:dyDescent="0.25">
      <c r="B12929" s="2" t="s">
        <v>9109</v>
      </c>
      <c r="C12929" s="2" t="s">
        <v>1333</v>
      </c>
      <c r="D12929" s="2" t="s">
        <v>16</v>
      </c>
      <c r="E12929" s="2" t="s">
        <v>17</v>
      </c>
      <c r="F12929" s="2" t="s">
        <v>18</v>
      </c>
      <c r="G12929" s="2" t="s">
        <v>19</v>
      </c>
      <c r="H12929" s="2" t="s">
        <v>9099</v>
      </c>
      <c r="I12929" s="2">
        <v>34600</v>
      </c>
      <c r="J12929" s="2">
        <v>0</v>
      </c>
      <c r="K12929" s="2" t="s">
        <v>9112</v>
      </c>
      <c r="L12929" s="3">
        <v>45761</v>
      </c>
      <c r="M12929" s="3">
        <v>46784</v>
      </c>
      <c r="N12929" s="2" t="s">
        <v>92</v>
      </c>
    </row>
    <row r="12930" spans="2:14" x14ac:dyDescent="0.25">
      <c r="B12930" s="2" t="s">
        <v>9109</v>
      </c>
      <c r="C12930" s="2" t="s">
        <v>1333</v>
      </c>
      <c r="D12930" s="2" t="s">
        <v>16</v>
      </c>
      <c r="E12930" s="2" t="s">
        <v>17</v>
      </c>
      <c r="F12930" s="2" t="s">
        <v>18</v>
      </c>
      <c r="G12930" s="2" t="s">
        <v>19</v>
      </c>
      <c r="H12930" s="2" t="s">
        <v>9099</v>
      </c>
      <c r="I12930" s="2">
        <v>34600</v>
      </c>
      <c r="J12930" s="2">
        <v>0</v>
      </c>
      <c r="K12930" s="2" t="s">
        <v>9113</v>
      </c>
      <c r="L12930" s="3">
        <v>45761</v>
      </c>
      <c r="M12930" s="3">
        <v>46784</v>
      </c>
      <c r="N12930" s="2" t="s">
        <v>92</v>
      </c>
    </row>
    <row r="12931" spans="2:14" x14ac:dyDescent="0.25">
      <c r="B12931" s="2" t="s">
        <v>9109</v>
      </c>
      <c r="C12931" s="2" t="s">
        <v>1333</v>
      </c>
      <c r="D12931" s="2" t="s">
        <v>16</v>
      </c>
      <c r="E12931" s="2" t="s">
        <v>17</v>
      </c>
      <c r="F12931" s="2" t="s">
        <v>18</v>
      </c>
      <c r="G12931" s="2" t="s">
        <v>19</v>
      </c>
      <c r="H12931" s="2" t="s">
        <v>9099</v>
      </c>
      <c r="I12931" s="2">
        <v>34600</v>
      </c>
      <c r="J12931" s="2">
        <v>0</v>
      </c>
      <c r="K12931" s="2" t="s">
        <v>9114</v>
      </c>
      <c r="L12931" s="3">
        <v>45776</v>
      </c>
      <c r="M12931" s="3">
        <v>46784</v>
      </c>
      <c r="N12931" s="2" t="s">
        <v>92</v>
      </c>
    </row>
    <row r="12932" spans="2:14" x14ac:dyDescent="0.25">
      <c r="B12932" s="2" t="s">
        <v>9109</v>
      </c>
      <c r="C12932" s="2" t="s">
        <v>1333</v>
      </c>
      <c r="D12932" s="2" t="s">
        <v>16</v>
      </c>
      <c r="E12932" s="2" t="s">
        <v>17</v>
      </c>
      <c r="F12932" s="2" t="s">
        <v>18</v>
      </c>
      <c r="G12932" s="2" t="s">
        <v>19</v>
      </c>
      <c r="H12932" s="2" t="s">
        <v>9099</v>
      </c>
      <c r="I12932" s="2">
        <v>34600</v>
      </c>
      <c r="J12932" s="2">
        <v>0</v>
      </c>
      <c r="K12932" s="2" t="s">
        <v>9115</v>
      </c>
      <c r="L12932" s="3">
        <v>45918</v>
      </c>
      <c r="M12932" s="3">
        <v>46569</v>
      </c>
      <c r="N12932" s="2" t="s">
        <v>92</v>
      </c>
    </row>
    <row r="12933" spans="2:14" x14ac:dyDescent="0.25">
      <c r="B12933" s="2" t="s">
        <v>9109</v>
      </c>
      <c r="C12933" s="2" t="s">
        <v>1333</v>
      </c>
      <c r="D12933" s="2" t="s">
        <v>16</v>
      </c>
      <c r="E12933" s="2" t="s">
        <v>17</v>
      </c>
      <c r="F12933" s="2" t="s">
        <v>18</v>
      </c>
      <c r="G12933" s="2" t="s">
        <v>19</v>
      </c>
      <c r="H12933" s="2" t="s">
        <v>9099</v>
      </c>
      <c r="I12933" s="2">
        <v>34600</v>
      </c>
      <c r="J12933" s="2">
        <v>0</v>
      </c>
      <c r="K12933" s="2" t="s">
        <v>9116</v>
      </c>
      <c r="L12933" s="3">
        <v>45929</v>
      </c>
      <c r="M12933" s="3">
        <v>46569</v>
      </c>
      <c r="N12933" s="2" t="s">
        <v>92</v>
      </c>
    </row>
    <row r="12934" spans="2:14" x14ac:dyDescent="0.25">
      <c r="B12934" s="2" t="s">
        <v>9109</v>
      </c>
      <c r="C12934" s="2" t="s">
        <v>1333</v>
      </c>
      <c r="D12934" s="2" t="s">
        <v>16</v>
      </c>
      <c r="E12934" s="2" t="s">
        <v>17</v>
      </c>
      <c r="F12934" s="2" t="s">
        <v>18</v>
      </c>
      <c r="G12934" s="2" t="s">
        <v>19</v>
      </c>
      <c r="H12934" s="2" t="s">
        <v>9099</v>
      </c>
      <c r="I12934" s="2">
        <v>34600</v>
      </c>
      <c r="J12934" s="2">
        <v>7400</v>
      </c>
      <c r="K12934" s="2" t="s">
        <v>9117</v>
      </c>
      <c r="L12934" s="3">
        <v>46190</v>
      </c>
      <c r="M12934" s="3">
        <v>46844</v>
      </c>
      <c r="N12934" s="2" t="s">
        <v>92</v>
      </c>
    </row>
    <row r="12935" spans="2:14" x14ac:dyDescent="0.25">
      <c r="B12935" s="2" t="s">
        <v>9109</v>
      </c>
      <c r="C12935" s="2" t="s">
        <v>1333</v>
      </c>
      <c r="D12935" s="2" t="s">
        <v>16</v>
      </c>
      <c r="E12935" s="2" t="s">
        <v>17</v>
      </c>
      <c r="F12935" s="2" t="s">
        <v>18</v>
      </c>
      <c r="G12935" s="2" t="s">
        <v>19</v>
      </c>
      <c r="H12935" s="2" t="s">
        <v>9099</v>
      </c>
      <c r="I12935" s="2">
        <v>34600</v>
      </c>
      <c r="J12935" s="2">
        <v>27200</v>
      </c>
      <c r="K12935" s="2" t="s">
        <v>9118</v>
      </c>
      <c r="L12935" s="3">
        <v>46195</v>
      </c>
      <c r="M12935" s="3">
        <v>46844</v>
      </c>
      <c r="N12935" s="2" t="s">
        <v>92</v>
      </c>
    </row>
    <row r="12936" spans="2:14" x14ac:dyDescent="0.25">
      <c r="B12936" s="2" t="s">
        <v>9109</v>
      </c>
      <c r="C12936" s="2" t="s">
        <v>1333</v>
      </c>
      <c r="D12936" s="2" t="s">
        <v>16</v>
      </c>
      <c r="E12936" s="2" t="s">
        <v>142</v>
      </c>
      <c r="F12936" s="2" t="s">
        <v>18</v>
      </c>
      <c r="G12936" s="2" t="s">
        <v>19</v>
      </c>
      <c r="H12936" s="2" t="s">
        <v>9099</v>
      </c>
      <c r="I12936" s="2">
        <v>34600</v>
      </c>
      <c r="J12936" s="2">
        <v>0</v>
      </c>
      <c r="K12936" s="2" t="s">
        <v>1335</v>
      </c>
      <c r="L12936" s="3">
        <v>45694</v>
      </c>
      <c r="M12936" s="3">
        <v>46661</v>
      </c>
      <c r="N12936" s="2" t="s">
        <v>92</v>
      </c>
    </row>
    <row r="12937" spans="2:14" x14ac:dyDescent="0.25">
      <c r="B12937" s="2" t="s">
        <v>9109</v>
      </c>
      <c r="C12937" s="2" t="s">
        <v>1333</v>
      </c>
      <c r="D12937" s="2" t="s">
        <v>16</v>
      </c>
      <c r="E12937" s="2" t="s">
        <v>142</v>
      </c>
      <c r="F12937" s="2" t="s">
        <v>18</v>
      </c>
      <c r="G12937" s="2" t="s">
        <v>19</v>
      </c>
      <c r="H12937" s="2" t="s">
        <v>9099</v>
      </c>
      <c r="I12937" s="2">
        <v>34600</v>
      </c>
      <c r="J12937" s="2">
        <v>0</v>
      </c>
      <c r="K12937" s="2" t="s">
        <v>9114</v>
      </c>
      <c r="L12937" s="3">
        <v>45776</v>
      </c>
      <c r="M12937" s="3">
        <v>46784</v>
      </c>
      <c r="N12937" s="2" t="s">
        <v>92</v>
      </c>
    </row>
    <row r="12938" spans="2:14" x14ac:dyDescent="0.25">
      <c r="B12938" s="2" t="s">
        <v>9109</v>
      </c>
      <c r="C12938" s="2" t="s">
        <v>1333</v>
      </c>
      <c r="D12938" s="2" t="s">
        <v>16</v>
      </c>
      <c r="E12938" s="2" t="s">
        <v>142</v>
      </c>
      <c r="F12938" s="2" t="s">
        <v>18</v>
      </c>
      <c r="G12938" s="2" t="s">
        <v>19</v>
      </c>
      <c r="H12938" s="2" t="s">
        <v>9099</v>
      </c>
      <c r="I12938" s="2">
        <v>34600</v>
      </c>
      <c r="J12938" s="2">
        <v>0</v>
      </c>
      <c r="K12938" s="2" t="s">
        <v>9117</v>
      </c>
      <c r="L12938" s="3">
        <v>46190</v>
      </c>
      <c r="M12938" s="3">
        <v>46844</v>
      </c>
      <c r="N12938" s="2" t="s">
        <v>92</v>
      </c>
    </row>
    <row r="12939" spans="2:14" x14ac:dyDescent="0.25">
      <c r="B12939" s="2" t="s">
        <v>9109</v>
      </c>
      <c r="C12939" s="2" t="s">
        <v>1333</v>
      </c>
      <c r="D12939" s="2" t="s">
        <v>16</v>
      </c>
      <c r="E12939" s="2" t="s">
        <v>142</v>
      </c>
      <c r="F12939" s="2" t="s">
        <v>18</v>
      </c>
      <c r="G12939" s="2" t="s">
        <v>19</v>
      </c>
      <c r="H12939" s="2" t="s">
        <v>9099</v>
      </c>
      <c r="I12939" s="2">
        <v>34600</v>
      </c>
      <c r="J12939" s="2">
        <v>0</v>
      </c>
      <c r="K12939" s="2" t="s">
        <v>9118</v>
      </c>
      <c r="L12939" s="3">
        <v>46195</v>
      </c>
      <c r="M12939" s="3">
        <v>46844</v>
      </c>
      <c r="N12939" s="2" t="s">
        <v>92</v>
      </c>
    </row>
    <row r="12940" spans="2:14" x14ac:dyDescent="0.25">
      <c r="B12940" s="2" t="s">
        <v>9119</v>
      </c>
      <c r="C12940" s="2" t="s">
        <v>9120</v>
      </c>
      <c r="D12940" s="2" t="s">
        <v>16</v>
      </c>
      <c r="E12940" s="2" t="s">
        <v>17</v>
      </c>
      <c r="F12940" s="2" t="s">
        <v>18</v>
      </c>
      <c r="G12940" s="2" t="s">
        <v>19</v>
      </c>
      <c r="H12940" s="2" t="s">
        <v>9099</v>
      </c>
      <c r="I12940" s="2">
        <v>9255</v>
      </c>
      <c r="J12940" s="2">
        <v>0</v>
      </c>
      <c r="K12940" s="2" t="s">
        <v>9121</v>
      </c>
      <c r="L12940" s="3">
        <v>45685</v>
      </c>
      <c r="M12940" s="3">
        <v>46661</v>
      </c>
      <c r="N12940" s="2" t="s">
        <v>92</v>
      </c>
    </row>
    <row r="12941" spans="2:14" x14ac:dyDescent="0.25">
      <c r="B12941" s="2" t="s">
        <v>9119</v>
      </c>
      <c r="C12941" s="2" t="s">
        <v>9120</v>
      </c>
      <c r="D12941" s="2" t="s">
        <v>16</v>
      </c>
      <c r="E12941" s="2" t="s">
        <v>17</v>
      </c>
      <c r="F12941" s="2" t="s">
        <v>18</v>
      </c>
      <c r="G12941" s="2" t="s">
        <v>19</v>
      </c>
      <c r="H12941" s="2" t="s">
        <v>9099</v>
      </c>
      <c r="I12941" s="2">
        <v>9255</v>
      </c>
      <c r="J12941" s="2">
        <v>0</v>
      </c>
      <c r="K12941" s="2" t="s">
        <v>9122</v>
      </c>
      <c r="L12941" s="3">
        <v>45685</v>
      </c>
      <c r="M12941" s="3">
        <v>46661</v>
      </c>
      <c r="N12941" s="2" t="s">
        <v>92</v>
      </c>
    </row>
    <row r="12942" spans="2:14" x14ac:dyDescent="0.25">
      <c r="B12942" s="2" t="s">
        <v>9119</v>
      </c>
      <c r="C12942" s="2" t="s">
        <v>9120</v>
      </c>
      <c r="D12942" s="2" t="s">
        <v>16</v>
      </c>
      <c r="E12942" s="2" t="s">
        <v>17</v>
      </c>
      <c r="F12942" s="2" t="s">
        <v>18</v>
      </c>
      <c r="G12942" s="2" t="s">
        <v>19</v>
      </c>
      <c r="H12942" s="2" t="s">
        <v>9099</v>
      </c>
      <c r="I12942" s="2">
        <v>9255</v>
      </c>
      <c r="J12942" s="2">
        <v>0</v>
      </c>
      <c r="K12942" s="2" t="s">
        <v>9123</v>
      </c>
      <c r="L12942" s="3">
        <v>45694</v>
      </c>
      <c r="M12942" s="3">
        <v>46722</v>
      </c>
      <c r="N12942" s="2" t="s">
        <v>92</v>
      </c>
    </row>
    <row r="12943" spans="2:14" x14ac:dyDescent="0.25">
      <c r="B12943" s="2" t="s">
        <v>9119</v>
      </c>
      <c r="C12943" s="2" t="s">
        <v>9120</v>
      </c>
      <c r="D12943" s="2" t="s">
        <v>16</v>
      </c>
      <c r="E12943" s="2" t="s">
        <v>17</v>
      </c>
      <c r="F12943" s="2" t="s">
        <v>18</v>
      </c>
      <c r="G12943" s="2" t="s">
        <v>19</v>
      </c>
      <c r="H12943" s="2" t="s">
        <v>9099</v>
      </c>
      <c r="I12943" s="2">
        <v>9255</v>
      </c>
      <c r="J12943" s="2">
        <v>0</v>
      </c>
      <c r="K12943" s="2" t="s">
        <v>9124</v>
      </c>
      <c r="L12943" s="3">
        <v>45776</v>
      </c>
      <c r="M12943" s="3">
        <v>46784</v>
      </c>
      <c r="N12943" s="2" t="s">
        <v>92</v>
      </c>
    </row>
    <row r="12944" spans="2:14" x14ac:dyDescent="0.25">
      <c r="B12944" s="2" t="s">
        <v>9119</v>
      </c>
      <c r="C12944" s="2" t="s">
        <v>9120</v>
      </c>
      <c r="D12944" s="2" t="s">
        <v>16</v>
      </c>
      <c r="E12944" s="2" t="s">
        <v>17</v>
      </c>
      <c r="F12944" s="2" t="s">
        <v>18</v>
      </c>
      <c r="G12944" s="2" t="s">
        <v>19</v>
      </c>
      <c r="H12944" s="2" t="s">
        <v>9099</v>
      </c>
      <c r="I12944" s="2">
        <v>9255</v>
      </c>
      <c r="J12944" s="2">
        <v>0</v>
      </c>
      <c r="K12944" s="2" t="s">
        <v>9125</v>
      </c>
      <c r="L12944" s="3">
        <v>45810</v>
      </c>
      <c r="M12944" s="3">
        <v>46844</v>
      </c>
      <c r="N12944" s="2" t="s">
        <v>92</v>
      </c>
    </row>
    <row r="12945" spans="2:14" x14ac:dyDescent="0.25">
      <c r="B12945" s="2" t="s">
        <v>9119</v>
      </c>
      <c r="C12945" s="2" t="s">
        <v>9120</v>
      </c>
      <c r="D12945" s="2" t="s">
        <v>16</v>
      </c>
      <c r="E12945" s="2" t="s">
        <v>17</v>
      </c>
      <c r="F12945" s="2" t="s">
        <v>18</v>
      </c>
      <c r="G12945" s="2" t="s">
        <v>19</v>
      </c>
      <c r="H12945" s="2" t="s">
        <v>9099</v>
      </c>
      <c r="I12945" s="2">
        <v>9255</v>
      </c>
      <c r="J12945" s="2">
        <v>0</v>
      </c>
      <c r="K12945" s="2" t="s">
        <v>9126</v>
      </c>
      <c r="L12945" s="3">
        <v>45997</v>
      </c>
      <c r="M12945" s="3">
        <v>46569</v>
      </c>
      <c r="N12945" s="2" t="s">
        <v>92</v>
      </c>
    </row>
    <row r="12946" spans="2:14" x14ac:dyDescent="0.25">
      <c r="B12946" s="2" t="s">
        <v>9119</v>
      </c>
      <c r="C12946" s="2" t="s">
        <v>9120</v>
      </c>
      <c r="D12946" s="2" t="s">
        <v>16</v>
      </c>
      <c r="E12946" s="2" t="s">
        <v>17</v>
      </c>
      <c r="F12946" s="2" t="s">
        <v>18</v>
      </c>
      <c r="G12946" s="2" t="s">
        <v>19</v>
      </c>
      <c r="H12946" s="2" t="s">
        <v>9099</v>
      </c>
      <c r="I12946" s="2">
        <v>9255</v>
      </c>
      <c r="J12946" s="2">
        <v>0</v>
      </c>
      <c r="K12946" s="2" t="s">
        <v>9127</v>
      </c>
      <c r="L12946" s="3">
        <v>46013</v>
      </c>
      <c r="M12946" s="3">
        <v>46692</v>
      </c>
      <c r="N12946" s="2" t="s">
        <v>92</v>
      </c>
    </row>
    <row r="12947" spans="2:14" x14ac:dyDescent="0.25">
      <c r="B12947" s="2" t="s">
        <v>9119</v>
      </c>
      <c r="C12947" s="2" t="s">
        <v>9120</v>
      </c>
      <c r="D12947" s="2" t="s">
        <v>16</v>
      </c>
      <c r="E12947" s="2" t="s">
        <v>17</v>
      </c>
      <c r="F12947" s="2" t="s">
        <v>18</v>
      </c>
      <c r="G12947" s="2" t="s">
        <v>19</v>
      </c>
      <c r="H12947" s="2" t="s">
        <v>9099</v>
      </c>
      <c r="I12947" s="2">
        <v>9255</v>
      </c>
      <c r="J12947" s="2">
        <v>0</v>
      </c>
      <c r="K12947" s="2" t="s">
        <v>9128</v>
      </c>
      <c r="L12947" s="3">
        <v>46013</v>
      </c>
      <c r="M12947" s="3">
        <v>46692</v>
      </c>
      <c r="N12947" s="2" t="s">
        <v>92</v>
      </c>
    </row>
    <row r="12948" spans="2:14" x14ac:dyDescent="0.25">
      <c r="B12948" s="2" t="s">
        <v>9119</v>
      </c>
      <c r="C12948" s="2" t="s">
        <v>9120</v>
      </c>
      <c r="D12948" s="2" t="s">
        <v>16</v>
      </c>
      <c r="E12948" s="2" t="s">
        <v>17</v>
      </c>
      <c r="F12948" s="2" t="s">
        <v>18</v>
      </c>
      <c r="G12948" s="2" t="s">
        <v>19</v>
      </c>
      <c r="H12948" s="2" t="s">
        <v>9099</v>
      </c>
      <c r="I12948" s="2">
        <v>9255</v>
      </c>
      <c r="J12948" s="2">
        <v>0</v>
      </c>
      <c r="K12948" s="2" t="s">
        <v>9129</v>
      </c>
      <c r="L12948" s="3">
        <v>46049</v>
      </c>
      <c r="M12948" s="3">
        <v>46692</v>
      </c>
      <c r="N12948" s="2" t="s">
        <v>92</v>
      </c>
    </row>
    <row r="12949" spans="2:14" x14ac:dyDescent="0.25">
      <c r="B12949" s="2" t="s">
        <v>9119</v>
      </c>
      <c r="C12949" s="2" t="s">
        <v>9120</v>
      </c>
      <c r="D12949" s="2" t="s">
        <v>16</v>
      </c>
      <c r="E12949" s="2" t="s">
        <v>17</v>
      </c>
      <c r="F12949" s="2" t="s">
        <v>18</v>
      </c>
      <c r="G12949" s="2" t="s">
        <v>19</v>
      </c>
      <c r="H12949" s="2" t="s">
        <v>9099</v>
      </c>
      <c r="I12949" s="2">
        <v>9255</v>
      </c>
      <c r="J12949" s="2">
        <v>0</v>
      </c>
      <c r="K12949" s="2" t="s">
        <v>9130</v>
      </c>
      <c r="L12949" s="3">
        <v>46084</v>
      </c>
      <c r="M12949" s="3">
        <v>46722</v>
      </c>
      <c r="N12949" s="2" t="s">
        <v>92</v>
      </c>
    </row>
    <row r="12950" spans="2:14" x14ac:dyDescent="0.25">
      <c r="B12950" s="2" t="s">
        <v>9119</v>
      </c>
      <c r="C12950" s="2" t="s">
        <v>9120</v>
      </c>
      <c r="D12950" s="2" t="s">
        <v>16</v>
      </c>
      <c r="E12950" s="2" t="s">
        <v>17</v>
      </c>
      <c r="F12950" s="2" t="s">
        <v>18</v>
      </c>
      <c r="G12950" s="2" t="s">
        <v>19</v>
      </c>
      <c r="H12950" s="2" t="s">
        <v>9099</v>
      </c>
      <c r="I12950" s="2">
        <v>9255</v>
      </c>
      <c r="J12950" s="2">
        <v>7055</v>
      </c>
      <c r="K12950" s="2" t="s">
        <v>9131</v>
      </c>
      <c r="L12950" s="3">
        <v>46129</v>
      </c>
      <c r="M12950" s="3">
        <v>46753</v>
      </c>
      <c r="N12950" s="2" t="s">
        <v>92</v>
      </c>
    </row>
    <row r="12951" spans="2:14" x14ac:dyDescent="0.25">
      <c r="B12951" s="2" t="s">
        <v>9119</v>
      </c>
      <c r="C12951" s="2" t="s">
        <v>9120</v>
      </c>
      <c r="D12951" s="2" t="s">
        <v>16</v>
      </c>
      <c r="E12951" s="2" t="s">
        <v>17</v>
      </c>
      <c r="F12951" s="2" t="s">
        <v>18</v>
      </c>
      <c r="G12951" s="2" t="s">
        <v>19</v>
      </c>
      <c r="H12951" s="2" t="s">
        <v>9099</v>
      </c>
      <c r="I12951" s="2">
        <v>9255</v>
      </c>
      <c r="J12951" s="2">
        <v>2200</v>
      </c>
      <c r="K12951" s="2" t="s">
        <v>9132</v>
      </c>
      <c r="L12951" s="3">
        <v>46190</v>
      </c>
      <c r="M12951" s="3">
        <v>46844</v>
      </c>
      <c r="N12951" s="2" t="s">
        <v>92</v>
      </c>
    </row>
    <row r="12952" spans="2:14" x14ac:dyDescent="0.25">
      <c r="B12952" s="2" t="s">
        <v>9119</v>
      </c>
      <c r="C12952" s="2" t="s">
        <v>9120</v>
      </c>
      <c r="D12952" s="2" t="s">
        <v>16</v>
      </c>
      <c r="E12952" s="2" t="s">
        <v>142</v>
      </c>
      <c r="F12952" s="2" t="s">
        <v>18</v>
      </c>
      <c r="G12952" s="2" t="s">
        <v>19</v>
      </c>
      <c r="H12952" s="2" t="s">
        <v>9099</v>
      </c>
      <c r="I12952" s="2">
        <v>9255</v>
      </c>
      <c r="J12952" s="2">
        <v>0</v>
      </c>
      <c r="K12952" s="2" t="s">
        <v>9123</v>
      </c>
      <c r="L12952" s="3">
        <v>45694</v>
      </c>
      <c r="M12952" s="3">
        <v>46722</v>
      </c>
      <c r="N12952" s="2" t="s">
        <v>92</v>
      </c>
    </row>
    <row r="12953" spans="2:14" x14ac:dyDescent="0.25">
      <c r="B12953" s="2" t="s">
        <v>9119</v>
      </c>
      <c r="C12953" s="2" t="s">
        <v>9120</v>
      </c>
      <c r="D12953" s="2" t="s">
        <v>16</v>
      </c>
      <c r="E12953" s="2" t="s">
        <v>142</v>
      </c>
      <c r="F12953" s="2" t="s">
        <v>18</v>
      </c>
      <c r="G12953" s="2" t="s">
        <v>19</v>
      </c>
      <c r="H12953" s="2" t="s">
        <v>9099</v>
      </c>
      <c r="I12953" s="2">
        <v>9255</v>
      </c>
      <c r="J12953" s="2">
        <v>0</v>
      </c>
      <c r="K12953" s="2" t="s">
        <v>9125</v>
      </c>
      <c r="L12953" s="3">
        <v>45810</v>
      </c>
      <c r="M12953" s="3">
        <v>46844</v>
      </c>
      <c r="N12953" s="2" t="s">
        <v>92</v>
      </c>
    </row>
    <row r="12954" spans="2:14" x14ac:dyDescent="0.25">
      <c r="B12954" s="2" t="s">
        <v>9133</v>
      </c>
      <c r="C12954" s="2" t="s">
        <v>1337</v>
      </c>
      <c r="D12954" s="2" t="s">
        <v>16</v>
      </c>
      <c r="E12954" s="2" t="s">
        <v>75</v>
      </c>
      <c r="F12954" s="2" t="s">
        <v>18</v>
      </c>
      <c r="G12954" s="2" t="s">
        <v>19</v>
      </c>
      <c r="H12954" s="2" t="s">
        <v>1338</v>
      </c>
      <c r="I12954" s="2">
        <v>48</v>
      </c>
      <c r="J12954" s="2">
        <v>0</v>
      </c>
      <c r="K12954" s="2">
        <v>191224</v>
      </c>
      <c r="L12954" s="3">
        <v>44958</v>
      </c>
      <c r="M12954" s="3">
        <v>45778</v>
      </c>
      <c r="N12954" s="2" t="s">
        <v>125</v>
      </c>
    </row>
    <row r="12955" spans="2:14" x14ac:dyDescent="0.25">
      <c r="B12955" s="2" t="s">
        <v>9133</v>
      </c>
      <c r="C12955" s="2" t="s">
        <v>1337</v>
      </c>
      <c r="D12955" s="2" t="s">
        <v>16</v>
      </c>
      <c r="E12955" s="2" t="s">
        <v>75</v>
      </c>
      <c r="F12955" s="2" t="s">
        <v>18</v>
      </c>
      <c r="G12955" s="2" t="s">
        <v>19</v>
      </c>
      <c r="H12955" s="2" t="s">
        <v>1338</v>
      </c>
      <c r="I12955" s="2">
        <v>48</v>
      </c>
      <c r="J12955" s="2">
        <v>0</v>
      </c>
      <c r="K12955" s="2">
        <v>191224</v>
      </c>
      <c r="L12955" s="3">
        <v>45825</v>
      </c>
      <c r="M12955" s="3">
        <v>47088</v>
      </c>
      <c r="N12955" s="2" t="s">
        <v>125</v>
      </c>
    </row>
    <row r="12956" spans="2:14" x14ac:dyDescent="0.25">
      <c r="B12956" s="2" t="s">
        <v>9133</v>
      </c>
      <c r="C12956" s="2" t="s">
        <v>1337</v>
      </c>
      <c r="D12956" s="2" t="s">
        <v>16</v>
      </c>
      <c r="E12956" s="2" t="s">
        <v>17</v>
      </c>
      <c r="F12956" s="2" t="s">
        <v>18</v>
      </c>
      <c r="G12956" s="2" t="s">
        <v>19</v>
      </c>
      <c r="H12956" s="2" t="s">
        <v>1338</v>
      </c>
      <c r="I12956" s="2">
        <v>48</v>
      </c>
      <c r="J12956" s="2">
        <v>0</v>
      </c>
      <c r="K12956" s="2">
        <v>191224</v>
      </c>
      <c r="L12956" s="3">
        <v>44958</v>
      </c>
      <c r="M12956" s="3">
        <v>45778</v>
      </c>
      <c r="N12956" s="2" t="s">
        <v>125</v>
      </c>
    </row>
    <row r="12957" spans="2:14" x14ac:dyDescent="0.25">
      <c r="B12957" s="2" t="s">
        <v>9133</v>
      </c>
      <c r="C12957" s="2" t="s">
        <v>1337</v>
      </c>
      <c r="D12957" s="2" t="s">
        <v>16</v>
      </c>
      <c r="E12957" s="2" t="s">
        <v>17</v>
      </c>
      <c r="F12957" s="2" t="s">
        <v>18</v>
      </c>
      <c r="G12957" s="2" t="s">
        <v>19</v>
      </c>
      <c r="H12957" s="2" t="s">
        <v>1338</v>
      </c>
      <c r="I12957" s="2">
        <v>48</v>
      </c>
      <c r="J12957" s="2">
        <v>2</v>
      </c>
      <c r="K12957" s="2">
        <v>191224</v>
      </c>
      <c r="L12957" s="3">
        <v>45825</v>
      </c>
      <c r="M12957" s="3">
        <v>47088</v>
      </c>
      <c r="N12957" s="2" t="s">
        <v>125</v>
      </c>
    </row>
    <row r="12958" spans="2:14" x14ac:dyDescent="0.25">
      <c r="B12958" s="2" t="s">
        <v>9133</v>
      </c>
      <c r="C12958" s="2" t="s">
        <v>1337</v>
      </c>
      <c r="D12958" s="2" t="s">
        <v>16</v>
      </c>
      <c r="E12958" s="2" t="s">
        <v>181</v>
      </c>
      <c r="F12958" s="2" t="s">
        <v>18</v>
      </c>
      <c r="G12958" s="2" t="s">
        <v>19</v>
      </c>
      <c r="H12958" s="2" t="s">
        <v>1338</v>
      </c>
      <c r="I12958" s="2">
        <v>48</v>
      </c>
      <c r="J12958" s="2">
        <v>46</v>
      </c>
      <c r="K12958" s="2">
        <v>191224</v>
      </c>
      <c r="L12958" s="3">
        <v>44958</v>
      </c>
      <c r="M12958" s="3">
        <v>45778</v>
      </c>
      <c r="N12958" s="2" t="s">
        <v>125</v>
      </c>
    </row>
    <row r="12959" spans="2:14" x14ac:dyDescent="0.25">
      <c r="B12959" s="2" t="s">
        <v>9133</v>
      </c>
      <c r="C12959" s="2" t="s">
        <v>1337</v>
      </c>
      <c r="D12959" s="2" t="s">
        <v>16</v>
      </c>
      <c r="E12959" s="2" t="s">
        <v>181</v>
      </c>
      <c r="F12959" s="2" t="s">
        <v>18</v>
      </c>
      <c r="G12959" s="2" t="s">
        <v>19</v>
      </c>
      <c r="H12959" s="2" t="s">
        <v>1338</v>
      </c>
      <c r="I12959" s="2">
        <v>48</v>
      </c>
      <c r="J12959" s="2">
        <v>0</v>
      </c>
      <c r="K12959" s="2">
        <v>191224</v>
      </c>
      <c r="L12959" s="3">
        <v>45825</v>
      </c>
      <c r="M12959" s="3">
        <v>47088</v>
      </c>
      <c r="N12959" s="2" t="s">
        <v>125</v>
      </c>
    </row>
    <row r="12960" spans="2:14" x14ac:dyDescent="0.25">
      <c r="B12960" s="2" t="s">
        <v>9134</v>
      </c>
      <c r="C12960" s="2" t="s">
        <v>9135</v>
      </c>
      <c r="D12960" s="2" t="s">
        <v>16</v>
      </c>
      <c r="E12960" s="2" t="s">
        <v>181</v>
      </c>
      <c r="F12960" s="2" t="s">
        <v>18</v>
      </c>
      <c r="G12960" s="2" t="s">
        <v>19</v>
      </c>
      <c r="H12960" s="2" t="s">
        <v>1338</v>
      </c>
      <c r="I12960" s="2">
        <v>0</v>
      </c>
      <c r="J12960" s="2">
        <v>0</v>
      </c>
      <c r="K12960" s="2">
        <v>191224</v>
      </c>
      <c r="L12960" s="3">
        <v>44958</v>
      </c>
      <c r="M12960" s="3">
        <v>45778</v>
      </c>
      <c r="N12960" s="2" t="s">
        <v>125</v>
      </c>
    </row>
    <row r="12961" spans="2:14" x14ac:dyDescent="0.25">
      <c r="B12961" s="2" t="s">
        <v>9136</v>
      </c>
      <c r="C12961" s="2" t="s">
        <v>9137</v>
      </c>
      <c r="D12961" s="2" t="s">
        <v>16</v>
      </c>
      <c r="E12961" s="2" t="s">
        <v>17</v>
      </c>
      <c r="F12961" s="2" t="s">
        <v>18</v>
      </c>
      <c r="G12961" s="2" t="s">
        <v>19</v>
      </c>
      <c r="H12961" s="2" t="s">
        <v>1341</v>
      </c>
      <c r="I12961" s="2">
        <v>0</v>
      </c>
      <c r="J12961" s="2">
        <v>0</v>
      </c>
      <c r="K12961" s="2">
        <v>30524013</v>
      </c>
      <c r="L12961" s="3">
        <v>44958</v>
      </c>
      <c r="M12961" s="3">
        <v>46874</v>
      </c>
      <c r="N12961" s="2" t="s">
        <v>128</v>
      </c>
    </row>
    <row r="12962" spans="2:14" x14ac:dyDescent="0.25">
      <c r="B12962" s="2" t="s">
        <v>9136</v>
      </c>
      <c r="C12962" s="2" t="s">
        <v>9137</v>
      </c>
      <c r="D12962" s="2" t="s">
        <v>16</v>
      </c>
      <c r="E12962" s="2" t="s">
        <v>17</v>
      </c>
      <c r="F12962" s="2" t="s">
        <v>18</v>
      </c>
      <c r="G12962" s="2" t="s">
        <v>19</v>
      </c>
      <c r="H12962" s="2" t="s">
        <v>1341</v>
      </c>
      <c r="I12962" s="2">
        <v>0</v>
      </c>
      <c r="J12962" s="2">
        <v>0</v>
      </c>
      <c r="K12962" s="2">
        <v>40226003</v>
      </c>
      <c r="L12962" s="3">
        <v>44958</v>
      </c>
      <c r="M12962" s="3">
        <v>47150</v>
      </c>
      <c r="N12962" s="2" t="s">
        <v>128</v>
      </c>
    </row>
    <row r="12963" spans="2:14" x14ac:dyDescent="0.25">
      <c r="B12963" s="2" t="s">
        <v>9136</v>
      </c>
      <c r="C12963" s="2" t="s">
        <v>9137</v>
      </c>
      <c r="D12963" s="2" t="s">
        <v>16</v>
      </c>
      <c r="E12963" s="2" t="s">
        <v>17</v>
      </c>
      <c r="F12963" s="2" t="s">
        <v>18</v>
      </c>
      <c r="G12963" s="2" t="s">
        <v>19</v>
      </c>
      <c r="H12963" s="2" t="s">
        <v>1341</v>
      </c>
      <c r="I12963" s="2">
        <v>0</v>
      </c>
      <c r="J12963" s="2">
        <v>0</v>
      </c>
      <c r="K12963" s="2">
        <v>40321005</v>
      </c>
      <c r="L12963" s="3">
        <v>44958</v>
      </c>
      <c r="M12963" s="3">
        <v>47209</v>
      </c>
      <c r="N12963" s="2" t="s">
        <v>128</v>
      </c>
    </row>
    <row r="12964" spans="2:14" x14ac:dyDescent="0.25">
      <c r="B12964" s="2" t="s">
        <v>9136</v>
      </c>
      <c r="C12964" s="2" t="s">
        <v>9137</v>
      </c>
      <c r="D12964" s="2" t="s">
        <v>16</v>
      </c>
      <c r="E12964" s="2" t="s">
        <v>17</v>
      </c>
      <c r="F12964" s="2" t="s">
        <v>18</v>
      </c>
      <c r="G12964" s="2" t="s">
        <v>19</v>
      </c>
      <c r="H12964" s="2" t="s">
        <v>1341</v>
      </c>
      <c r="I12964" s="2">
        <v>0</v>
      </c>
      <c r="J12964" s="2">
        <v>0</v>
      </c>
      <c r="K12964" s="2">
        <v>40418006</v>
      </c>
      <c r="L12964" s="3">
        <v>44958</v>
      </c>
      <c r="M12964" s="3">
        <v>47209</v>
      </c>
      <c r="N12964" s="2" t="s">
        <v>128</v>
      </c>
    </row>
    <row r="12965" spans="2:14" x14ac:dyDescent="0.25">
      <c r="B12965" s="2" t="s">
        <v>9136</v>
      </c>
      <c r="C12965" s="2" t="s">
        <v>9137</v>
      </c>
      <c r="D12965" s="2" t="s">
        <v>16</v>
      </c>
      <c r="E12965" s="2" t="s">
        <v>17</v>
      </c>
      <c r="F12965" s="2" t="s">
        <v>18</v>
      </c>
      <c r="G12965" s="2" t="s">
        <v>19</v>
      </c>
      <c r="H12965" s="2" t="s">
        <v>1341</v>
      </c>
      <c r="I12965" s="2">
        <v>0</v>
      </c>
      <c r="J12965" s="2">
        <v>0</v>
      </c>
      <c r="K12965" s="2">
        <v>50711007</v>
      </c>
      <c r="L12965" s="3">
        <v>45859</v>
      </c>
      <c r="M12965" s="3">
        <v>47665</v>
      </c>
      <c r="N12965" s="2" t="s">
        <v>128</v>
      </c>
    </row>
    <row r="12966" spans="2:14" x14ac:dyDescent="0.25">
      <c r="B12966" s="2" t="s">
        <v>9138</v>
      </c>
      <c r="C12966" s="2" t="s">
        <v>9139</v>
      </c>
      <c r="D12966" s="2" t="s">
        <v>16</v>
      </c>
      <c r="E12966" s="2" t="s">
        <v>17</v>
      </c>
      <c r="F12966" s="2" t="s">
        <v>18</v>
      </c>
      <c r="G12966" s="2" t="s">
        <v>19</v>
      </c>
      <c r="H12966" s="2" t="s">
        <v>1341</v>
      </c>
      <c r="I12966" s="2">
        <v>680</v>
      </c>
      <c r="J12966" s="2">
        <v>0</v>
      </c>
      <c r="K12966" s="2">
        <v>40702017</v>
      </c>
      <c r="L12966" s="3">
        <v>44958</v>
      </c>
      <c r="M12966" s="3">
        <v>47300</v>
      </c>
      <c r="N12966" s="2" t="s">
        <v>128</v>
      </c>
    </row>
    <row r="12967" spans="2:14" x14ac:dyDescent="0.25">
      <c r="B12967" s="2" t="s">
        <v>9138</v>
      </c>
      <c r="C12967" s="2" t="s">
        <v>9139</v>
      </c>
      <c r="D12967" s="2" t="s">
        <v>16</v>
      </c>
      <c r="E12967" s="2" t="s">
        <v>17</v>
      </c>
      <c r="F12967" s="2" t="s">
        <v>18</v>
      </c>
      <c r="G12967" s="2" t="s">
        <v>19</v>
      </c>
      <c r="H12967" s="2" t="s">
        <v>1341</v>
      </c>
      <c r="I12967" s="2">
        <v>680</v>
      </c>
      <c r="J12967" s="2">
        <v>0</v>
      </c>
      <c r="K12967" s="2">
        <v>40711018</v>
      </c>
      <c r="L12967" s="3">
        <v>44958</v>
      </c>
      <c r="M12967" s="3">
        <v>47300</v>
      </c>
      <c r="N12967" s="2" t="s">
        <v>128</v>
      </c>
    </row>
    <row r="12968" spans="2:14" x14ac:dyDescent="0.25">
      <c r="B12968" s="2" t="s">
        <v>9138</v>
      </c>
      <c r="C12968" s="2" t="s">
        <v>9139</v>
      </c>
      <c r="D12968" s="2" t="s">
        <v>16</v>
      </c>
      <c r="E12968" s="2" t="s">
        <v>17</v>
      </c>
      <c r="F12968" s="2" t="s">
        <v>18</v>
      </c>
      <c r="G12968" s="2" t="s">
        <v>19</v>
      </c>
      <c r="H12968" s="2" t="s">
        <v>1341</v>
      </c>
      <c r="I12968" s="2">
        <v>680</v>
      </c>
      <c r="J12968" s="2">
        <v>0</v>
      </c>
      <c r="K12968" s="2">
        <v>50102001</v>
      </c>
      <c r="L12968" s="3">
        <v>45726</v>
      </c>
      <c r="M12968" s="3">
        <v>47543</v>
      </c>
      <c r="N12968" s="2" t="s">
        <v>128</v>
      </c>
    </row>
    <row r="12969" spans="2:14" x14ac:dyDescent="0.25">
      <c r="B12969" s="2" t="s">
        <v>9138</v>
      </c>
      <c r="C12969" s="2" t="s">
        <v>9139</v>
      </c>
      <c r="D12969" s="2" t="s">
        <v>16</v>
      </c>
      <c r="E12969" s="2" t="s">
        <v>17</v>
      </c>
      <c r="F12969" s="2" t="s">
        <v>18</v>
      </c>
      <c r="G12969" s="2" t="s">
        <v>19</v>
      </c>
      <c r="H12969" s="2" t="s">
        <v>1341</v>
      </c>
      <c r="I12969" s="2">
        <v>680</v>
      </c>
      <c r="J12969" s="2">
        <v>0</v>
      </c>
      <c r="K12969" s="2">
        <v>50303002</v>
      </c>
      <c r="L12969" s="3">
        <v>45736</v>
      </c>
      <c r="M12969" s="3">
        <v>47543</v>
      </c>
      <c r="N12969" s="2" t="s">
        <v>128</v>
      </c>
    </row>
    <row r="12970" spans="2:14" x14ac:dyDescent="0.25">
      <c r="B12970" s="2" t="s">
        <v>9138</v>
      </c>
      <c r="C12970" s="2" t="s">
        <v>9139</v>
      </c>
      <c r="D12970" s="2" t="s">
        <v>16</v>
      </c>
      <c r="E12970" s="2" t="s">
        <v>17</v>
      </c>
      <c r="F12970" s="2" t="s">
        <v>18</v>
      </c>
      <c r="G12970" s="2" t="s">
        <v>19</v>
      </c>
      <c r="H12970" s="2" t="s">
        <v>1341</v>
      </c>
      <c r="I12970" s="2">
        <v>680</v>
      </c>
      <c r="J12970" s="2">
        <v>0</v>
      </c>
      <c r="K12970" s="2">
        <v>50319003</v>
      </c>
      <c r="L12970" s="3">
        <v>45813</v>
      </c>
      <c r="M12970" s="3">
        <v>47604</v>
      </c>
      <c r="N12970" s="2" t="s">
        <v>128</v>
      </c>
    </row>
    <row r="12971" spans="2:14" x14ac:dyDescent="0.25">
      <c r="B12971" s="2" t="s">
        <v>9138</v>
      </c>
      <c r="C12971" s="2" t="s">
        <v>9139</v>
      </c>
      <c r="D12971" s="2" t="s">
        <v>16</v>
      </c>
      <c r="E12971" s="2" t="s">
        <v>17</v>
      </c>
      <c r="F12971" s="2" t="s">
        <v>18</v>
      </c>
      <c r="G12971" s="2" t="s">
        <v>19</v>
      </c>
      <c r="H12971" s="2" t="s">
        <v>1341</v>
      </c>
      <c r="I12971" s="2">
        <v>680</v>
      </c>
      <c r="J12971" s="2">
        <v>0</v>
      </c>
      <c r="K12971" s="2">
        <v>50319003</v>
      </c>
      <c r="L12971" s="3">
        <v>45825</v>
      </c>
      <c r="M12971" s="3">
        <v>47635</v>
      </c>
      <c r="N12971" s="2" t="s">
        <v>128</v>
      </c>
    </row>
    <row r="12972" spans="2:14" x14ac:dyDescent="0.25">
      <c r="B12972" s="2" t="s">
        <v>9138</v>
      </c>
      <c r="C12972" s="2" t="s">
        <v>9139</v>
      </c>
      <c r="D12972" s="2" t="s">
        <v>16</v>
      </c>
      <c r="E12972" s="2" t="s">
        <v>17</v>
      </c>
      <c r="F12972" s="2" t="s">
        <v>18</v>
      </c>
      <c r="G12972" s="2" t="s">
        <v>19</v>
      </c>
      <c r="H12972" s="2" t="s">
        <v>1341</v>
      </c>
      <c r="I12972" s="2">
        <v>680</v>
      </c>
      <c r="J12972" s="2">
        <v>0</v>
      </c>
      <c r="K12972" s="2">
        <v>50724009</v>
      </c>
      <c r="L12972" s="3">
        <v>45910</v>
      </c>
      <c r="M12972" s="3">
        <v>47696</v>
      </c>
      <c r="N12972" s="2" t="s">
        <v>128</v>
      </c>
    </row>
    <row r="12973" spans="2:14" x14ac:dyDescent="0.25">
      <c r="B12973" s="2" t="s">
        <v>9138</v>
      </c>
      <c r="C12973" s="2" t="s">
        <v>9139</v>
      </c>
      <c r="D12973" s="2" t="s">
        <v>16</v>
      </c>
      <c r="E12973" s="2" t="s">
        <v>17</v>
      </c>
      <c r="F12973" s="2" t="s">
        <v>18</v>
      </c>
      <c r="G12973" s="2" t="s">
        <v>19</v>
      </c>
      <c r="H12973" s="2" t="s">
        <v>1341</v>
      </c>
      <c r="I12973" s="2">
        <v>680</v>
      </c>
      <c r="J12973" s="2">
        <v>680</v>
      </c>
      <c r="K12973" s="2">
        <v>50902010</v>
      </c>
      <c r="L12973" s="3">
        <v>45917</v>
      </c>
      <c r="M12973" s="3">
        <v>47727</v>
      </c>
      <c r="N12973" s="2" t="s">
        <v>128</v>
      </c>
    </row>
    <row r="12974" spans="2:14" x14ac:dyDescent="0.25">
      <c r="B12974" s="2" t="s">
        <v>9138</v>
      </c>
      <c r="C12974" s="2" t="s">
        <v>9139</v>
      </c>
      <c r="D12974" s="2" t="s">
        <v>16</v>
      </c>
      <c r="E12974" s="2" t="s">
        <v>17</v>
      </c>
      <c r="F12974" s="2" t="s">
        <v>18</v>
      </c>
      <c r="G12974" s="2" t="s">
        <v>19</v>
      </c>
      <c r="H12974" s="2" t="s">
        <v>1341</v>
      </c>
      <c r="I12974" s="2">
        <v>680</v>
      </c>
      <c r="J12974" s="2">
        <v>0</v>
      </c>
      <c r="K12974" s="2" t="s">
        <v>470</v>
      </c>
      <c r="L12974" s="2" t="s">
        <v>30</v>
      </c>
      <c r="M12974" s="2" t="s">
        <v>30</v>
      </c>
      <c r="N12974" s="2" t="s">
        <v>128</v>
      </c>
    </row>
    <row r="12975" spans="2:14" x14ac:dyDescent="0.25">
      <c r="B12975" s="2" t="s">
        <v>9138</v>
      </c>
      <c r="C12975" s="2" t="s">
        <v>9139</v>
      </c>
      <c r="D12975" s="2" t="s">
        <v>16</v>
      </c>
      <c r="E12975" s="2" t="s">
        <v>181</v>
      </c>
      <c r="F12975" s="2" t="s">
        <v>18</v>
      </c>
      <c r="G12975" s="2" t="s">
        <v>19</v>
      </c>
      <c r="H12975" s="2" t="s">
        <v>1341</v>
      </c>
      <c r="I12975" s="2">
        <v>680</v>
      </c>
      <c r="J12975" s="2">
        <v>0</v>
      </c>
      <c r="K12975" s="2">
        <v>40702017</v>
      </c>
      <c r="L12975" s="3">
        <v>44958</v>
      </c>
      <c r="M12975" s="3">
        <v>47300</v>
      </c>
      <c r="N12975" s="2" t="s">
        <v>128</v>
      </c>
    </row>
    <row r="12976" spans="2:14" x14ac:dyDescent="0.25">
      <c r="B12976" s="2" t="s">
        <v>9140</v>
      </c>
      <c r="C12976" s="2" t="s">
        <v>9141</v>
      </c>
      <c r="D12976" s="2" t="s">
        <v>16</v>
      </c>
      <c r="E12976" s="2" t="s">
        <v>17</v>
      </c>
      <c r="F12976" s="2" t="s">
        <v>18</v>
      </c>
      <c r="G12976" s="2" t="s">
        <v>19</v>
      </c>
      <c r="H12976" s="2" t="s">
        <v>1341</v>
      </c>
      <c r="I12976" s="2">
        <v>1989</v>
      </c>
      <c r="J12976" s="2">
        <v>0</v>
      </c>
      <c r="K12976" s="2">
        <v>40321005</v>
      </c>
      <c r="L12976" s="3">
        <v>44958</v>
      </c>
      <c r="M12976" s="3">
        <v>47209</v>
      </c>
      <c r="N12976" s="2" t="s">
        <v>128</v>
      </c>
    </row>
    <row r="12977" spans="2:14" x14ac:dyDescent="0.25">
      <c r="B12977" s="2" t="s">
        <v>9140</v>
      </c>
      <c r="C12977" s="2" t="s">
        <v>9141</v>
      </c>
      <c r="D12977" s="2" t="s">
        <v>16</v>
      </c>
      <c r="E12977" s="2" t="s">
        <v>17</v>
      </c>
      <c r="F12977" s="2" t="s">
        <v>18</v>
      </c>
      <c r="G12977" s="2" t="s">
        <v>19</v>
      </c>
      <c r="H12977" s="2" t="s">
        <v>1341</v>
      </c>
      <c r="I12977" s="2">
        <v>1989</v>
      </c>
      <c r="J12977" s="2">
        <v>0</v>
      </c>
      <c r="K12977" s="2">
        <v>40702017</v>
      </c>
      <c r="L12977" s="3">
        <v>44958</v>
      </c>
      <c r="M12977" s="3">
        <v>47300</v>
      </c>
      <c r="N12977" s="2" t="s">
        <v>128</v>
      </c>
    </row>
    <row r="12978" spans="2:14" x14ac:dyDescent="0.25">
      <c r="B12978" s="2" t="s">
        <v>9140</v>
      </c>
      <c r="C12978" s="2" t="s">
        <v>9141</v>
      </c>
      <c r="D12978" s="2" t="s">
        <v>16</v>
      </c>
      <c r="E12978" s="2" t="s">
        <v>17</v>
      </c>
      <c r="F12978" s="2" t="s">
        <v>18</v>
      </c>
      <c r="G12978" s="2" t="s">
        <v>19</v>
      </c>
      <c r="H12978" s="2" t="s">
        <v>1341</v>
      </c>
      <c r="I12978" s="2">
        <v>1989</v>
      </c>
      <c r="J12978" s="2">
        <v>0</v>
      </c>
      <c r="K12978" s="2">
        <v>40828020</v>
      </c>
      <c r="L12978" s="3">
        <v>44958</v>
      </c>
      <c r="M12978" s="3">
        <v>47331</v>
      </c>
      <c r="N12978" s="2" t="s">
        <v>128</v>
      </c>
    </row>
    <row r="12979" spans="2:14" x14ac:dyDescent="0.25">
      <c r="B12979" s="2" t="s">
        <v>9140</v>
      </c>
      <c r="C12979" s="2" t="s">
        <v>9141</v>
      </c>
      <c r="D12979" s="2" t="s">
        <v>16</v>
      </c>
      <c r="E12979" s="2" t="s">
        <v>17</v>
      </c>
      <c r="F12979" s="2" t="s">
        <v>18</v>
      </c>
      <c r="G12979" s="2" t="s">
        <v>19</v>
      </c>
      <c r="H12979" s="2" t="s">
        <v>1341</v>
      </c>
      <c r="I12979" s="2">
        <v>1989</v>
      </c>
      <c r="J12979" s="2">
        <v>0</v>
      </c>
      <c r="K12979" s="2">
        <v>40830777</v>
      </c>
      <c r="L12979" s="3">
        <v>44958</v>
      </c>
      <c r="M12979" s="3">
        <v>47362</v>
      </c>
      <c r="N12979" s="2" t="s">
        <v>128</v>
      </c>
    </row>
    <row r="12980" spans="2:14" x14ac:dyDescent="0.25">
      <c r="B12980" s="2" t="s">
        <v>9140</v>
      </c>
      <c r="C12980" s="2" t="s">
        <v>9141</v>
      </c>
      <c r="D12980" s="2" t="s">
        <v>16</v>
      </c>
      <c r="E12980" s="2" t="s">
        <v>17</v>
      </c>
      <c r="F12980" s="2" t="s">
        <v>18</v>
      </c>
      <c r="G12980" s="2" t="s">
        <v>19</v>
      </c>
      <c r="H12980" s="2" t="s">
        <v>1341</v>
      </c>
      <c r="I12980" s="2">
        <v>1989</v>
      </c>
      <c r="J12980" s="2">
        <v>0</v>
      </c>
      <c r="K12980" s="2">
        <v>50102001</v>
      </c>
      <c r="L12980" s="3">
        <v>45741</v>
      </c>
      <c r="M12980" s="3">
        <v>47543</v>
      </c>
      <c r="N12980" s="2" t="s">
        <v>128</v>
      </c>
    </row>
    <row r="12981" spans="2:14" x14ac:dyDescent="0.25">
      <c r="B12981" s="2" t="s">
        <v>9140</v>
      </c>
      <c r="C12981" s="2" t="s">
        <v>9141</v>
      </c>
      <c r="D12981" s="2" t="s">
        <v>16</v>
      </c>
      <c r="E12981" s="2" t="s">
        <v>17</v>
      </c>
      <c r="F12981" s="2" t="s">
        <v>18</v>
      </c>
      <c r="G12981" s="2" t="s">
        <v>19</v>
      </c>
      <c r="H12981" s="2" t="s">
        <v>1341</v>
      </c>
      <c r="I12981" s="2">
        <v>1989</v>
      </c>
      <c r="J12981" s="2">
        <v>9</v>
      </c>
      <c r="K12981" s="2">
        <v>50102001</v>
      </c>
      <c r="L12981" s="3">
        <v>45818</v>
      </c>
      <c r="M12981" s="3">
        <v>47178</v>
      </c>
      <c r="N12981" s="2" t="s">
        <v>128</v>
      </c>
    </row>
    <row r="12982" spans="2:14" x14ac:dyDescent="0.25">
      <c r="B12982" s="2" t="s">
        <v>9140</v>
      </c>
      <c r="C12982" s="2" t="s">
        <v>9141</v>
      </c>
      <c r="D12982" s="2" t="s">
        <v>16</v>
      </c>
      <c r="E12982" s="2" t="s">
        <v>17</v>
      </c>
      <c r="F12982" s="2" t="s">
        <v>18</v>
      </c>
      <c r="G12982" s="2" t="s">
        <v>19</v>
      </c>
      <c r="H12982" s="2" t="s">
        <v>1341</v>
      </c>
      <c r="I12982" s="2">
        <v>1989</v>
      </c>
      <c r="J12982" s="2">
        <v>880</v>
      </c>
      <c r="K12982" s="2">
        <v>50715008</v>
      </c>
      <c r="L12982" s="3">
        <v>45870</v>
      </c>
      <c r="M12982" s="3">
        <v>47665</v>
      </c>
      <c r="N12982" s="2" t="s">
        <v>128</v>
      </c>
    </row>
    <row r="12983" spans="2:14" x14ac:dyDescent="0.25">
      <c r="B12983" s="2" t="s">
        <v>9140</v>
      </c>
      <c r="C12983" s="2" t="s">
        <v>9141</v>
      </c>
      <c r="D12983" s="2" t="s">
        <v>16</v>
      </c>
      <c r="E12983" s="2" t="s">
        <v>17</v>
      </c>
      <c r="F12983" s="2" t="s">
        <v>18</v>
      </c>
      <c r="G12983" s="2" t="s">
        <v>19</v>
      </c>
      <c r="H12983" s="2" t="s">
        <v>1341</v>
      </c>
      <c r="I12983" s="2">
        <v>1989</v>
      </c>
      <c r="J12983" s="2">
        <v>1100</v>
      </c>
      <c r="K12983" s="2">
        <v>50917011</v>
      </c>
      <c r="L12983" s="3">
        <v>45933</v>
      </c>
      <c r="M12983" s="3">
        <v>47727</v>
      </c>
      <c r="N12983" s="2" t="s">
        <v>128</v>
      </c>
    </row>
    <row r="12984" spans="2:14" x14ac:dyDescent="0.25">
      <c r="B12984" s="2" t="s">
        <v>9140</v>
      </c>
      <c r="C12984" s="2" t="s">
        <v>9141</v>
      </c>
      <c r="D12984" s="2" t="s">
        <v>16</v>
      </c>
      <c r="E12984" s="2" t="s">
        <v>17</v>
      </c>
      <c r="F12984" s="2" t="s">
        <v>18</v>
      </c>
      <c r="G12984" s="2" t="s">
        <v>19</v>
      </c>
      <c r="H12984" s="2" t="s">
        <v>1341</v>
      </c>
      <c r="I12984" s="2">
        <v>1989</v>
      </c>
      <c r="J12984" s="2">
        <v>0</v>
      </c>
      <c r="K12984" s="2" t="s">
        <v>470</v>
      </c>
      <c r="L12984" s="2" t="s">
        <v>30</v>
      </c>
      <c r="M12984" s="2" t="s">
        <v>30</v>
      </c>
      <c r="N12984" s="2" t="s">
        <v>128</v>
      </c>
    </row>
    <row r="12985" spans="2:14" x14ac:dyDescent="0.25">
      <c r="B12985" s="2" t="s">
        <v>9140</v>
      </c>
      <c r="C12985" s="2" t="s">
        <v>9141</v>
      </c>
      <c r="D12985" s="2" t="s">
        <v>16</v>
      </c>
      <c r="E12985" s="2" t="s">
        <v>181</v>
      </c>
      <c r="F12985" s="2" t="s">
        <v>18</v>
      </c>
      <c r="G12985" s="2" t="s">
        <v>19</v>
      </c>
      <c r="H12985" s="2" t="s">
        <v>1341</v>
      </c>
      <c r="I12985" s="2">
        <v>1989</v>
      </c>
      <c r="J12985" s="2">
        <v>0</v>
      </c>
      <c r="K12985" s="2">
        <v>50917011</v>
      </c>
      <c r="L12985" s="3">
        <v>45933</v>
      </c>
      <c r="M12985" s="3">
        <v>47727</v>
      </c>
      <c r="N12985" s="2" t="s">
        <v>128</v>
      </c>
    </row>
    <row r="12986" spans="2:14" x14ac:dyDescent="0.25">
      <c r="B12986" s="2" t="s">
        <v>9140</v>
      </c>
      <c r="C12986" s="2" t="s">
        <v>9141</v>
      </c>
      <c r="D12986" s="2" t="s">
        <v>16</v>
      </c>
      <c r="E12986" s="2" t="s">
        <v>142</v>
      </c>
      <c r="F12986" s="2" t="s">
        <v>18</v>
      </c>
      <c r="G12986" s="2" t="s">
        <v>19</v>
      </c>
      <c r="H12986" s="2" t="s">
        <v>1341</v>
      </c>
      <c r="I12986" s="2">
        <v>1989</v>
      </c>
      <c r="J12986" s="2">
        <v>0</v>
      </c>
      <c r="K12986" s="2">
        <v>40830777</v>
      </c>
      <c r="L12986" s="3">
        <v>44958</v>
      </c>
      <c r="M12986" s="3">
        <v>47362</v>
      </c>
      <c r="N12986" s="2" t="s">
        <v>128</v>
      </c>
    </row>
    <row r="12987" spans="2:14" x14ac:dyDescent="0.25">
      <c r="B12987" s="2" t="s">
        <v>9142</v>
      </c>
      <c r="C12987" s="2" t="s">
        <v>9143</v>
      </c>
      <c r="D12987" s="2" t="s">
        <v>16</v>
      </c>
      <c r="E12987" s="2" t="s">
        <v>17</v>
      </c>
      <c r="F12987" s="2" t="s">
        <v>18</v>
      </c>
      <c r="G12987" s="2" t="s">
        <v>19</v>
      </c>
      <c r="H12987" s="2" t="s">
        <v>9144</v>
      </c>
      <c r="I12987" s="2">
        <v>0</v>
      </c>
      <c r="J12987" s="2">
        <v>0</v>
      </c>
      <c r="K12987" s="2">
        <v>23100208</v>
      </c>
      <c r="L12987" s="3">
        <v>44958</v>
      </c>
      <c r="M12987" s="3">
        <v>46997</v>
      </c>
      <c r="N12987" s="2" t="s">
        <v>504</v>
      </c>
    </row>
    <row r="12988" spans="2:14" x14ac:dyDescent="0.25">
      <c r="B12988" s="2" t="s">
        <v>9145</v>
      </c>
      <c r="C12988" s="2" t="s">
        <v>9146</v>
      </c>
      <c r="D12988" s="2" t="s">
        <v>16</v>
      </c>
      <c r="E12988" s="2" t="s">
        <v>17</v>
      </c>
      <c r="F12988" s="2" t="s">
        <v>18</v>
      </c>
      <c r="G12988" s="2" t="s">
        <v>19</v>
      </c>
      <c r="H12988" s="2" t="s">
        <v>9144</v>
      </c>
      <c r="I12988" s="2">
        <v>0</v>
      </c>
      <c r="J12988" s="2">
        <v>0</v>
      </c>
      <c r="K12988" s="2">
        <v>22011207</v>
      </c>
      <c r="L12988" s="3">
        <v>44958</v>
      </c>
      <c r="M12988" s="3">
        <v>46357</v>
      </c>
      <c r="N12988" s="2" t="s">
        <v>504</v>
      </c>
    </row>
    <row r="12989" spans="2:14" x14ac:dyDescent="0.25">
      <c r="B12989" s="2" t="s">
        <v>9145</v>
      </c>
      <c r="C12989" s="2" t="s">
        <v>9146</v>
      </c>
      <c r="D12989" s="2" t="s">
        <v>16</v>
      </c>
      <c r="E12989" s="2" t="s">
        <v>17</v>
      </c>
      <c r="F12989" s="2" t="s">
        <v>18</v>
      </c>
      <c r="G12989" s="2" t="s">
        <v>19</v>
      </c>
      <c r="H12989" s="2" t="s">
        <v>9144</v>
      </c>
      <c r="I12989" s="2">
        <v>0</v>
      </c>
      <c r="J12989" s="2">
        <v>0</v>
      </c>
      <c r="K12989" s="2">
        <v>23100207</v>
      </c>
      <c r="L12989" s="3">
        <v>44958</v>
      </c>
      <c r="M12989" s="3">
        <v>46997</v>
      </c>
      <c r="N12989" s="2" t="s">
        <v>504</v>
      </c>
    </row>
    <row r="12990" spans="2:14" x14ac:dyDescent="0.25">
      <c r="B12990" s="2" t="s">
        <v>9147</v>
      </c>
      <c r="C12990" s="2" t="s">
        <v>1345</v>
      </c>
      <c r="D12990" s="2" t="s">
        <v>41</v>
      </c>
      <c r="E12990" s="2" t="s">
        <v>17</v>
      </c>
      <c r="F12990" s="2" t="s">
        <v>18</v>
      </c>
      <c r="G12990" s="2" t="s">
        <v>90</v>
      </c>
      <c r="H12990" s="2" t="s">
        <v>1346</v>
      </c>
      <c r="I12990" s="2">
        <v>34154</v>
      </c>
      <c r="J12990" s="2">
        <v>0</v>
      </c>
      <c r="K12990" s="2">
        <v>13163401</v>
      </c>
      <c r="L12990" s="3">
        <v>46049</v>
      </c>
      <c r="M12990" s="3">
        <v>47027</v>
      </c>
      <c r="N12990" s="2" t="s">
        <v>153</v>
      </c>
    </row>
    <row r="12991" spans="2:14" x14ac:dyDescent="0.25">
      <c r="B12991" s="2" t="s">
        <v>9147</v>
      </c>
      <c r="C12991" s="2" t="s">
        <v>1345</v>
      </c>
      <c r="D12991" s="2" t="s">
        <v>41</v>
      </c>
      <c r="E12991" s="2" t="s">
        <v>17</v>
      </c>
      <c r="F12991" s="2" t="s">
        <v>18</v>
      </c>
      <c r="G12991" s="2" t="s">
        <v>90</v>
      </c>
      <c r="H12991" s="2" t="s">
        <v>1346</v>
      </c>
      <c r="I12991" s="2">
        <v>34154</v>
      </c>
      <c r="J12991" s="2">
        <v>0</v>
      </c>
      <c r="K12991" s="2">
        <v>13163401</v>
      </c>
      <c r="L12991" s="3">
        <v>46057</v>
      </c>
      <c r="M12991" s="3">
        <v>47058</v>
      </c>
      <c r="N12991" s="2" t="s">
        <v>153</v>
      </c>
    </row>
    <row r="12992" spans="2:14" x14ac:dyDescent="0.25">
      <c r="B12992" s="2" t="s">
        <v>9147</v>
      </c>
      <c r="C12992" s="2" t="s">
        <v>1345</v>
      </c>
      <c r="D12992" s="2" t="s">
        <v>41</v>
      </c>
      <c r="E12992" s="2" t="s">
        <v>17</v>
      </c>
      <c r="F12992" s="2" t="s">
        <v>18</v>
      </c>
      <c r="G12992" s="2" t="s">
        <v>90</v>
      </c>
      <c r="H12992" s="2" t="s">
        <v>1346</v>
      </c>
      <c r="I12992" s="2">
        <v>34154</v>
      </c>
      <c r="J12992" s="2">
        <v>794</v>
      </c>
      <c r="K12992" s="2">
        <v>13163401</v>
      </c>
      <c r="L12992" s="3">
        <v>46057</v>
      </c>
      <c r="M12992" s="3">
        <v>47119</v>
      </c>
      <c r="N12992" s="2" t="s">
        <v>153</v>
      </c>
    </row>
    <row r="12993" spans="2:14" x14ac:dyDescent="0.25">
      <c r="B12993" s="2" t="s">
        <v>9147</v>
      </c>
      <c r="C12993" s="2" t="s">
        <v>1345</v>
      </c>
      <c r="D12993" s="2" t="s">
        <v>41</v>
      </c>
      <c r="E12993" s="2" t="s">
        <v>17</v>
      </c>
      <c r="F12993" s="2" t="s">
        <v>18</v>
      </c>
      <c r="G12993" s="2" t="s">
        <v>90</v>
      </c>
      <c r="H12993" s="2" t="s">
        <v>1346</v>
      </c>
      <c r="I12993" s="2">
        <v>34154</v>
      </c>
      <c r="J12993" s="2">
        <v>0</v>
      </c>
      <c r="K12993" s="2">
        <v>16183201</v>
      </c>
      <c r="L12993" s="3">
        <v>45717</v>
      </c>
      <c r="M12993" s="3">
        <v>46419</v>
      </c>
      <c r="N12993" s="2" t="s">
        <v>153</v>
      </c>
    </row>
    <row r="12994" spans="2:14" x14ac:dyDescent="0.25">
      <c r="B12994" s="2" t="s">
        <v>9147</v>
      </c>
      <c r="C12994" s="2" t="s">
        <v>1345</v>
      </c>
      <c r="D12994" s="2" t="s">
        <v>41</v>
      </c>
      <c r="E12994" s="2" t="s">
        <v>17</v>
      </c>
      <c r="F12994" s="2" t="s">
        <v>18</v>
      </c>
      <c r="G12994" s="2" t="s">
        <v>90</v>
      </c>
      <c r="H12994" s="2" t="s">
        <v>1346</v>
      </c>
      <c r="I12994" s="2">
        <v>34154</v>
      </c>
      <c r="J12994" s="2">
        <v>0</v>
      </c>
      <c r="K12994" s="2">
        <v>19163401</v>
      </c>
      <c r="L12994" s="3">
        <v>46049</v>
      </c>
      <c r="M12994" s="3">
        <v>47027</v>
      </c>
      <c r="N12994" s="2" t="s">
        <v>153</v>
      </c>
    </row>
    <row r="12995" spans="2:14" x14ac:dyDescent="0.25">
      <c r="B12995" s="2" t="s">
        <v>9147</v>
      </c>
      <c r="C12995" s="2" t="s">
        <v>1345</v>
      </c>
      <c r="D12995" s="2" t="s">
        <v>41</v>
      </c>
      <c r="E12995" s="2" t="s">
        <v>17</v>
      </c>
      <c r="F12995" s="2" t="s">
        <v>18</v>
      </c>
      <c r="G12995" s="2" t="s">
        <v>90</v>
      </c>
      <c r="H12995" s="2" t="s">
        <v>1346</v>
      </c>
      <c r="I12995" s="2">
        <v>34154</v>
      </c>
      <c r="J12995" s="2">
        <v>8000</v>
      </c>
      <c r="K12995" s="2">
        <v>20133501</v>
      </c>
      <c r="L12995" s="3">
        <v>46160</v>
      </c>
      <c r="M12995" s="3">
        <v>47209</v>
      </c>
      <c r="N12995" s="2" t="s">
        <v>153</v>
      </c>
    </row>
    <row r="12996" spans="2:14" x14ac:dyDescent="0.25">
      <c r="B12996" s="2" t="s">
        <v>9147</v>
      </c>
      <c r="C12996" s="2" t="s">
        <v>1345</v>
      </c>
      <c r="D12996" s="2" t="s">
        <v>41</v>
      </c>
      <c r="E12996" s="2" t="s">
        <v>17</v>
      </c>
      <c r="F12996" s="2" t="s">
        <v>18</v>
      </c>
      <c r="G12996" s="2" t="s">
        <v>90</v>
      </c>
      <c r="H12996" s="2" t="s">
        <v>1346</v>
      </c>
      <c r="I12996" s="2">
        <v>34154</v>
      </c>
      <c r="J12996" s="2">
        <v>0</v>
      </c>
      <c r="K12996" s="2">
        <v>31143402</v>
      </c>
      <c r="L12996" s="3">
        <v>45951</v>
      </c>
      <c r="M12996" s="3">
        <v>46935</v>
      </c>
      <c r="N12996" s="2" t="s">
        <v>153</v>
      </c>
    </row>
    <row r="12997" spans="2:14" x14ac:dyDescent="0.25">
      <c r="B12997" s="2" t="s">
        <v>9147</v>
      </c>
      <c r="C12997" s="2" t="s">
        <v>1345</v>
      </c>
      <c r="D12997" s="2" t="s">
        <v>41</v>
      </c>
      <c r="E12997" s="2" t="s">
        <v>17</v>
      </c>
      <c r="F12997" s="2" t="s">
        <v>18</v>
      </c>
      <c r="G12997" s="2" t="s">
        <v>90</v>
      </c>
      <c r="H12997" s="2" t="s">
        <v>1346</v>
      </c>
      <c r="I12997" s="2">
        <v>34154</v>
      </c>
      <c r="J12997" s="2">
        <v>0</v>
      </c>
      <c r="K12997" s="2">
        <v>32173208</v>
      </c>
      <c r="L12997" s="3">
        <v>44958</v>
      </c>
      <c r="M12997" s="3">
        <v>46388</v>
      </c>
      <c r="N12997" s="2" t="s">
        <v>153</v>
      </c>
    </row>
    <row r="12998" spans="2:14" x14ac:dyDescent="0.25">
      <c r="B12998" s="2" t="s">
        <v>9147</v>
      </c>
      <c r="C12998" s="2" t="s">
        <v>1345</v>
      </c>
      <c r="D12998" s="2" t="s">
        <v>41</v>
      </c>
      <c r="E12998" s="2" t="s">
        <v>17</v>
      </c>
      <c r="F12998" s="2" t="s">
        <v>18</v>
      </c>
      <c r="G12998" s="2" t="s">
        <v>90</v>
      </c>
      <c r="H12998" s="2" t="s">
        <v>1346</v>
      </c>
      <c r="I12998" s="2">
        <v>34154</v>
      </c>
      <c r="J12998" s="2">
        <v>12840</v>
      </c>
      <c r="K12998" s="2">
        <v>33133501</v>
      </c>
      <c r="L12998" s="3">
        <v>46160</v>
      </c>
      <c r="M12998" s="3">
        <v>47239</v>
      </c>
      <c r="N12998" s="2" t="s">
        <v>153</v>
      </c>
    </row>
    <row r="12999" spans="2:14" x14ac:dyDescent="0.25">
      <c r="B12999" s="2" t="s">
        <v>9147</v>
      </c>
      <c r="C12999" s="2" t="s">
        <v>1345</v>
      </c>
      <c r="D12999" s="2" t="s">
        <v>41</v>
      </c>
      <c r="E12999" s="2" t="s">
        <v>17</v>
      </c>
      <c r="F12999" s="2" t="s">
        <v>18</v>
      </c>
      <c r="G12999" s="2" t="s">
        <v>90</v>
      </c>
      <c r="H12999" s="2" t="s">
        <v>1346</v>
      </c>
      <c r="I12999" s="2">
        <v>34154</v>
      </c>
      <c r="J12999" s="2">
        <v>20</v>
      </c>
      <c r="K12999" s="2">
        <v>34123501</v>
      </c>
      <c r="L12999" s="3">
        <v>46160</v>
      </c>
      <c r="M12999" s="3">
        <v>47209</v>
      </c>
      <c r="N12999" s="2" t="s">
        <v>153</v>
      </c>
    </row>
    <row r="13000" spans="2:14" x14ac:dyDescent="0.25">
      <c r="B13000" s="2" t="s">
        <v>9147</v>
      </c>
      <c r="C13000" s="2" t="s">
        <v>1345</v>
      </c>
      <c r="D13000" s="2" t="s">
        <v>41</v>
      </c>
      <c r="E13000" s="2" t="s">
        <v>17</v>
      </c>
      <c r="F13000" s="2" t="s">
        <v>18</v>
      </c>
      <c r="G13000" s="2" t="s">
        <v>90</v>
      </c>
      <c r="H13000" s="2" t="s">
        <v>1346</v>
      </c>
      <c r="I13000" s="2">
        <v>34154</v>
      </c>
      <c r="J13000" s="2">
        <v>0</v>
      </c>
      <c r="K13000" s="2">
        <v>35123401</v>
      </c>
      <c r="L13000" s="3">
        <v>45937</v>
      </c>
      <c r="M13000" s="3">
        <v>46844</v>
      </c>
      <c r="N13000" s="2" t="s">
        <v>153</v>
      </c>
    </row>
    <row r="13001" spans="2:14" x14ac:dyDescent="0.25">
      <c r="B13001" s="2" t="s">
        <v>9147</v>
      </c>
      <c r="C13001" s="2" t="s">
        <v>1345</v>
      </c>
      <c r="D13001" s="2" t="s">
        <v>41</v>
      </c>
      <c r="E13001" s="2" t="s">
        <v>17</v>
      </c>
      <c r="F13001" s="2" t="s">
        <v>18</v>
      </c>
      <c r="G13001" s="2" t="s">
        <v>90</v>
      </c>
      <c r="H13001" s="2" t="s">
        <v>1346</v>
      </c>
      <c r="I13001" s="2">
        <v>34154</v>
      </c>
      <c r="J13001" s="2">
        <v>12500</v>
      </c>
      <c r="K13001" s="2">
        <v>35123501</v>
      </c>
      <c r="L13001" s="3">
        <v>46160</v>
      </c>
      <c r="M13001" s="3">
        <v>47209</v>
      </c>
      <c r="N13001" s="2" t="s">
        <v>153</v>
      </c>
    </row>
    <row r="13002" spans="2:14" x14ac:dyDescent="0.25">
      <c r="B13002" s="2" t="s">
        <v>9147</v>
      </c>
      <c r="C13002" s="2" t="s">
        <v>1345</v>
      </c>
      <c r="D13002" s="2" t="s">
        <v>41</v>
      </c>
      <c r="E13002" s="2" t="s">
        <v>17</v>
      </c>
      <c r="F13002" s="2" t="s">
        <v>18</v>
      </c>
      <c r="G13002" s="2" t="s">
        <v>90</v>
      </c>
      <c r="H13002" s="2" t="s">
        <v>1346</v>
      </c>
      <c r="I13002" s="2">
        <v>34154</v>
      </c>
      <c r="J13002" s="2">
        <v>0</v>
      </c>
      <c r="K13002" s="2">
        <v>35133301</v>
      </c>
      <c r="L13002" s="3">
        <v>44958</v>
      </c>
      <c r="M13002" s="3">
        <v>46600</v>
      </c>
      <c r="N13002" s="2" t="s">
        <v>153</v>
      </c>
    </row>
    <row r="13003" spans="2:14" x14ac:dyDescent="0.25">
      <c r="B13003" s="2" t="s">
        <v>9147</v>
      </c>
      <c r="C13003" s="2" t="s">
        <v>1345</v>
      </c>
      <c r="D13003" s="2" t="s">
        <v>41</v>
      </c>
      <c r="E13003" s="2" t="s">
        <v>17</v>
      </c>
      <c r="F13003" s="2" t="s">
        <v>18</v>
      </c>
      <c r="G13003" s="2" t="s">
        <v>90</v>
      </c>
      <c r="H13003" s="2" t="s">
        <v>1346</v>
      </c>
      <c r="I13003" s="2">
        <v>34154</v>
      </c>
      <c r="J13003" s="2">
        <v>0</v>
      </c>
      <c r="K13003" s="2">
        <v>35133301</v>
      </c>
      <c r="L13003" s="3">
        <v>45666</v>
      </c>
      <c r="M13003" s="3">
        <v>46569</v>
      </c>
      <c r="N13003" s="2" t="s">
        <v>153</v>
      </c>
    </row>
    <row r="13004" spans="2:14" x14ac:dyDescent="0.25">
      <c r="B13004" s="2" t="s">
        <v>9147</v>
      </c>
      <c r="C13004" s="2" t="s">
        <v>1345</v>
      </c>
      <c r="D13004" s="2" t="s">
        <v>41</v>
      </c>
      <c r="E13004" s="2" t="s">
        <v>17</v>
      </c>
      <c r="F13004" s="2" t="s">
        <v>18</v>
      </c>
      <c r="G13004" s="2" t="s">
        <v>90</v>
      </c>
      <c r="H13004" s="2" t="s">
        <v>1346</v>
      </c>
      <c r="I13004" s="2">
        <v>34154</v>
      </c>
      <c r="J13004" s="2">
        <v>0</v>
      </c>
      <c r="K13004" s="2">
        <v>35163301</v>
      </c>
      <c r="L13004" s="3">
        <v>45703</v>
      </c>
      <c r="M13004" s="3">
        <v>46784</v>
      </c>
      <c r="N13004" s="2" t="s">
        <v>153</v>
      </c>
    </row>
    <row r="13005" spans="2:14" x14ac:dyDescent="0.25">
      <c r="B13005" s="2" t="s">
        <v>9147</v>
      </c>
      <c r="C13005" s="2" t="s">
        <v>1345</v>
      </c>
      <c r="D13005" s="2" t="s">
        <v>41</v>
      </c>
      <c r="E13005" s="2" t="s">
        <v>17</v>
      </c>
      <c r="F13005" s="2" t="s">
        <v>18</v>
      </c>
      <c r="G13005" s="2" t="s">
        <v>90</v>
      </c>
      <c r="H13005" s="2" t="s">
        <v>1346</v>
      </c>
      <c r="I13005" s="2">
        <v>34154</v>
      </c>
      <c r="J13005" s="2">
        <v>0</v>
      </c>
      <c r="K13005" s="2">
        <v>35163301</v>
      </c>
      <c r="L13005" s="3">
        <v>45822</v>
      </c>
      <c r="M13005" s="3">
        <v>46661</v>
      </c>
      <c r="N13005" s="2" t="s">
        <v>153</v>
      </c>
    </row>
    <row r="13006" spans="2:14" x14ac:dyDescent="0.25">
      <c r="B13006" s="2" t="s">
        <v>9147</v>
      </c>
      <c r="C13006" s="2" t="s">
        <v>1345</v>
      </c>
      <c r="D13006" s="2" t="s">
        <v>41</v>
      </c>
      <c r="E13006" s="2" t="s">
        <v>17</v>
      </c>
      <c r="F13006" s="2" t="s">
        <v>18</v>
      </c>
      <c r="G13006" s="2" t="s">
        <v>90</v>
      </c>
      <c r="H13006" s="2" t="s">
        <v>1346</v>
      </c>
      <c r="I13006" s="2">
        <v>34154</v>
      </c>
      <c r="J13006" s="2">
        <v>0</v>
      </c>
      <c r="K13006" s="2">
        <v>35183301</v>
      </c>
      <c r="L13006" s="3">
        <v>45727</v>
      </c>
      <c r="M13006" s="3">
        <v>46784</v>
      </c>
      <c r="N13006" s="2" t="s">
        <v>153</v>
      </c>
    </row>
    <row r="13007" spans="2:14" x14ac:dyDescent="0.25">
      <c r="B13007" s="2" t="s">
        <v>9147</v>
      </c>
      <c r="C13007" s="2" t="s">
        <v>1345</v>
      </c>
      <c r="D13007" s="2" t="s">
        <v>41</v>
      </c>
      <c r="E13007" s="2" t="s">
        <v>17</v>
      </c>
      <c r="F13007" s="2" t="s">
        <v>18</v>
      </c>
      <c r="G13007" s="2" t="s">
        <v>90</v>
      </c>
      <c r="H13007" s="2" t="s">
        <v>1346</v>
      </c>
      <c r="I13007" s="2">
        <v>34154</v>
      </c>
      <c r="J13007" s="2">
        <v>0</v>
      </c>
      <c r="K13007" s="2">
        <v>35183301</v>
      </c>
      <c r="L13007" s="3">
        <v>45731</v>
      </c>
      <c r="M13007" s="3">
        <v>46813</v>
      </c>
      <c r="N13007" s="2" t="s">
        <v>153</v>
      </c>
    </row>
    <row r="13008" spans="2:14" x14ac:dyDescent="0.25">
      <c r="B13008" s="2" t="s">
        <v>9147</v>
      </c>
      <c r="C13008" s="2" t="s">
        <v>1345</v>
      </c>
      <c r="D13008" s="2" t="s">
        <v>41</v>
      </c>
      <c r="E13008" s="2" t="s">
        <v>17</v>
      </c>
      <c r="F13008" s="2" t="s">
        <v>18</v>
      </c>
      <c r="G13008" s="2" t="s">
        <v>90</v>
      </c>
      <c r="H13008" s="2" t="s">
        <v>1346</v>
      </c>
      <c r="I13008" s="2">
        <v>34154</v>
      </c>
      <c r="J13008" s="2">
        <v>0</v>
      </c>
      <c r="K13008" s="2">
        <v>38173301</v>
      </c>
      <c r="L13008" s="3">
        <v>45713</v>
      </c>
      <c r="M13008" s="3">
        <v>46784</v>
      </c>
      <c r="N13008" s="2" t="s">
        <v>153</v>
      </c>
    </row>
    <row r="13009" spans="2:14" x14ac:dyDescent="0.25">
      <c r="B13009" s="2" t="s">
        <v>9147</v>
      </c>
      <c r="C13009" s="2" t="s">
        <v>1345</v>
      </c>
      <c r="D13009" s="2" t="s">
        <v>41</v>
      </c>
      <c r="E13009" s="2" t="s">
        <v>17</v>
      </c>
      <c r="F13009" s="2" t="s">
        <v>18</v>
      </c>
      <c r="G13009" s="2" t="s">
        <v>90</v>
      </c>
      <c r="H13009" s="2" t="s">
        <v>1346</v>
      </c>
      <c r="I13009" s="2">
        <v>34154</v>
      </c>
      <c r="J13009" s="2">
        <v>0</v>
      </c>
      <c r="K13009" s="2">
        <v>39143301</v>
      </c>
      <c r="L13009" s="3">
        <v>44958</v>
      </c>
      <c r="M13009" s="3">
        <v>46631</v>
      </c>
      <c r="N13009" s="2" t="s">
        <v>153</v>
      </c>
    </row>
    <row r="13010" spans="2:14" x14ac:dyDescent="0.25">
      <c r="B13010" s="2" t="s">
        <v>9147</v>
      </c>
      <c r="C13010" s="2" t="s">
        <v>1345</v>
      </c>
      <c r="D13010" s="2" t="s">
        <v>41</v>
      </c>
      <c r="E13010" s="2" t="s">
        <v>181</v>
      </c>
      <c r="F13010" s="2" t="s">
        <v>18</v>
      </c>
      <c r="G13010" s="2" t="s">
        <v>90</v>
      </c>
      <c r="H13010" s="2" t="s">
        <v>1346</v>
      </c>
      <c r="I13010" s="2">
        <v>34154</v>
      </c>
      <c r="J13010" s="2">
        <v>0</v>
      </c>
      <c r="K13010" s="2">
        <v>35183301</v>
      </c>
      <c r="L13010" s="3">
        <v>45731</v>
      </c>
      <c r="M13010" s="3">
        <v>46813</v>
      </c>
      <c r="N13010" s="2" t="s">
        <v>153</v>
      </c>
    </row>
    <row r="13011" spans="2:14" x14ac:dyDescent="0.25">
      <c r="B13011" s="2" t="s">
        <v>9147</v>
      </c>
      <c r="C13011" s="2" t="s">
        <v>1345</v>
      </c>
      <c r="D13011" s="2" t="s">
        <v>41</v>
      </c>
      <c r="E13011" s="2" t="s">
        <v>142</v>
      </c>
      <c r="F13011" s="2" t="s">
        <v>18</v>
      </c>
      <c r="G13011" s="2" t="s">
        <v>90</v>
      </c>
      <c r="H13011" s="2" t="s">
        <v>1346</v>
      </c>
      <c r="I13011" s="2">
        <v>34154</v>
      </c>
      <c r="J13011" s="2">
        <v>0</v>
      </c>
      <c r="K13011" s="2">
        <v>13163401</v>
      </c>
      <c r="L13011" s="3">
        <v>46057</v>
      </c>
      <c r="M13011" s="3">
        <v>47119</v>
      </c>
      <c r="N13011" s="2" t="s">
        <v>153</v>
      </c>
    </row>
    <row r="13012" spans="2:14" x14ac:dyDescent="0.25">
      <c r="B13012" s="2" t="s">
        <v>9147</v>
      </c>
      <c r="C13012" s="2" t="s">
        <v>1345</v>
      </c>
      <c r="D13012" s="2" t="s">
        <v>41</v>
      </c>
      <c r="E13012" s="2" t="s">
        <v>142</v>
      </c>
      <c r="F13012" s="2" t="s">
        <v>18</v>
      </c>
      <c r="G13012" s="2" t="s">
        <v>90</v>
      </c>
      <c r="H13012" s="2" t="s">
        <v>1346</v>
      </c>
      <c r="I13012" s="2">
        <v>34154</v>
      </c>
      <c r="J13012" s="2">
        <v>0</v>
      </c>
      <c r="K13012" s="2">
        <v>33133501</v>
      </c>
      <c r="L13012" s="3">
        <v>46160</v>
      </c>
      <c r="M13012" s="3">
        <v>47239</v>
      </c>
      <c r="N13012" s="2" t="s">
        <v>153</v>
      </c>
    </row>
    <row r="13013" spans="2:14" x14ac:dyDescent="0.25">
      <c r="B13013" s="2" t="s">
        <v>9148</v>
      </c>
      <c r="C13013" s="2" t="s">
        <v>9149</v>
      </c>
      <c r="D13013" s="2" t="s">
        <v>41</v>
      </c>
      <c r="E13013" s="2" t="s">
        <v>17</v>
      </c>
      <c r="F13013" s="2" t="s">
        <v>18</v>
      </c>
      <c r="G13013" s="2" t="s">
        <v>90</v>
      </c>
      <c r="H13013" s="2" t="s">
        <v>1346</v>
      </c>
      <c r="I13013" s="2">
        <v>0</v>
      </c>
      <c r="J13013" s="2">
        <v>0</v>
      </c>
      <c r="K13013" s="2" t="s">
        <v>9150</v>
      </c>
      <c r="L13013" s="3">
        <v>46091</v>
      </c>
      <c r="M13013" s="3">
        <v>46813</v>
      </c>
      <c r="N13013" s="2" t="s">
        <v>153</v>
      </c>
    </row>
    <row r="13014" spans="2:14" x14ac:dyDescent="0.25">
      <c r="B13014" s="2" t="s">
        <v>9148</v>
      </c>
      <c r="C13014" s="2" t="s">
        <v>9149</v>
      </c>
      <c r="D13014" s="2" t="s">
        <v>41</v>
      </c>
      <c r="E13014" s="2" t="s">
        <v>17</v>
      </c>
      <c r="F13014" s="2" t="s">
        <v>18</v>
      </c>
      <c r="G13014" s="2" t="s">
        <v>90</v>
      </c>
      <c r="H13014" s="2" t="s">
        <v>1346</v>
      </c>
      <c r="I13014" s="2">
        <v>0</v>
      </c>
      <c r="J13014" s="2">
        <v>0</v>
      </c>
      <c r="K13014" s="2">
        <v>38183202</v>
      </c>
      <c r="L13014" s="3">
        <v>44958</v>
      </c>
      <c r="M13014" s="3">
        <v>46447</v>
      </c>
      <c r="N13014" s="2" t="s">
        <v>153</v>
      </c>
    </row>
    <row r="13015" spans="2:14" x14ac:dyDescent="0.25">
      <c r="B13015" s="2" t="s">
        <v>9148</v>
      </c>
      <c r="C13015" s="2" t="s">
        <v>9149</v>
      </c>
      <c r="D13015" s="2" t="s">
        <v>41</v>
      </c>
      <c r="E13015" s="2" t="s">
        <v>142</v>
      </c>
      <c r="F13015" s="2" t="s">
        <v>18</v>
      </c>
      <c r="G13015" s="2" t="s">
        <v>90</v>
      </c>
      <c r="H13015" s="2" t="s">
        <v>1346</v>
      </c>
      <c r="I13015" s="2">
        <v>0</v>
      </c>
      <c r="J13015" s="2">
        <v>0</v>
      </c>
      <c r="K13015" s="2" t="s">
        <v>9150</v>
      </c>
      <c r="L13015" s="3">
        <v>46091</v>
      </c>
      <c r="M13015" s="3">
        <v>46813</v>
      </c>
      <c r="N13015" s="2" t="s">
        <v>153</v>
      </c>
    </row>
    <row r="13016" spans="2:14" x14ac:dyDescent="0.25">
      <c r="B13016" s="2" t="s">
        <v>9151</v>
      </c>
      <c r="C13016" s="2" t="s">
        <v>9152</v>
      </c>
      <c r="D13016" s="2" t="s">
        <v>41</v>
      </c>
      <c r="E13016" s="2" t="s">
        <v>17</v>
      </c>
      <c r="F13016" s="2" t="s">
        <v>18</v>
      </c>
      <c r="G13016" s="2" t="s">
        <v>175</v>
      </c>
      <c r="H13016" s="2" t="s">
        <v>9153</v>
      </c>
      <c r="I13016" s="2">
        <v>0</v>
      </c>
      <c r="J13016" s="2">
        <v>0</v>
      </c>
      <c r="K13016" s="2" t="s">
        <v>9154</v>
      </c>
      <c r="L13016" s="3">
        <v>44958</v>
      </c>
      <c r="M13016" s="3">
        <v>46874</v>
      </c>
      <c r="N13016" s="2" t="s">
        <v>1052</v>
      </c>
    </row>
    <row r="13017" spans="2:14" x14ac:dyDescent="0.25">
      <c r="B13017" s="2" t="s">
        <v>9151</v>
      </c>
      <c r="C13017" s="2" t="s">
        <v>9152</v>
      </c>
      <c r="D13017" s="2" t="s">
        <v>41</v>
      </c>
      <c r="E13017" s="2" t="s">
        <v>17</v>
      </c>
      <c r="F13017" s="2" t="s">
        <v>18</v>
      </c>
      <c r="G13017" s="2" t="s">
        <v>175</v>
      </c>
      <c r="H13017" s="2" t="s">
        <v>9153</v>
      </c>
      <c r="I13017" s="2">
        <v>0</v>
      </c>
      <c r="J13017" s="2">
        <v>0</v>
      </c>
      <c r="K13017" s="2" t="s">
        <v>9155</v>
      </c>
      <c r="L13017" s="3">
        <v>44958</v>
      </c>
      <c r="M13017" s="3">
        <v>46569</v>
      </c>
      <c r="N13017" s="2" t="s">
        <v>1052</v>
      </c>
    </row>
    <row r="13018" spans="2:14" x14ac:dyDescent="0.25">
      <c r="B13018" s="2" t="s">
        <v>9151</v>
      </c>
      <c r="C13018" s="2" t="s">
        <v>9152</v>
      </c>
      <c r="D13018" s="2" t="s">
        <v>41</v>
      </c>
      <c r="E13018" s="2" t="s">
        <v>17</v>
      </c>
      <c r="F13018" s="2" t="s">
        <v>18</v>
      </c>
      <c r="G13018" s="2" t="s">
        <v>175</v>
      </c>
      <c r="H13018" s="2" t="s">
        <v>9153</v>
      </c>
      <c r="I13018" s="2">
        <v>0</v>
      </c>
      <c r="J13018" s="2">
        <v>0</v>
      </c>
      <c r="K13018" s="2" t="s">
        <v>9156</v>
      </c>
      <c r="L13018" s="3">
        <v>45887</v>
      </c>
      <c r="M13018" s="3">
        <v>47300</v>
      </c>
      <c r="N13018" s="2" t="s">
        <v>1052</v>
      </c>
    </row>
    <row r="13019" spans="2:14" x14ac:dyDescent="0.25">
      <c r="B13019" s="2" t="s">
        <v>9151</v>
      </c>
      <c r="C13019" s="2" t="s">
        <v>9152</v>
      </c>
      <c r="D13019" s="2" t="s">
        <v>41</v>
      </c>
      <c r="E13019" s="2" t="s">
        <v>17</v>
      </c>
      <c r="F13019" s="2" t="s">
        <v>18</v>
      </c>
      <c r="G13019" s="2" t="s">
        <v>175</v>
      </c>
      <c r="H13019" s="2" t="s">
        <v>9153</v>
      </c>
      <c r="I13019" s="2">
        <v>0</v>
      </c>
      <c r="J13019" s="2">
        <v>0</v>
      </c>
      <c r="K13019" s="2" t="s">
        <v>9157</v>
      </c>
      <c r="L13019" s="3">
        <v>46045</v>
      </c>
      <c r="M13019" s="3">
        <v>47300</v>
      </c>
      <c r="N13019" s="2" t="s">
        <v>1052</v>
      </c>
    </row>
    <row r="13020" spans="2:14" x14ac:dyDescent="0.25">
      <c r="B13020" s="2" t="s">
        <v>9151</v>
      </c>
      <c r="C13020" s="2" t="s">
        <v>9152</v>
      </c>
      <c r="D13020" s="2" t="s">
        <v>41</v>
      </c>
      <c r="E13020" s="2" t="s">
        <v>17</v>
      </c>
      <c r="F13020" s="2" t="s">
        <v>18</v>
      </c>
      <c r="G13020" s="2" t="s">
        <v>175</v>
      </c>
      <c r="H13020" s="2" t="s">
        <v>9153</v>
      </c>
      <c r="I13020" s="2">
        <v>0</v>
      </c>
      <c r="J13020" s="2">
        <v>0</v>
      </c>
      <c r="K13020" s="2" t="s">
        <v>9158</v>
      </c>
      <c r="L13020" s="3">
        <v>45682</v>
      </c>
      <c r="M13020" s="3">
        <v>47453</v>
      </c>
      <c r="N13020" s="2" t="s">
        <v>1052</v>
      </c>
    </row>
    <row r="13021" spans="2:14" x14ac:dyDescent="0.25">
      <c r="B13021" s="2" t="s">
        <v>9151</v>
      </c>
      <c r="C13021" s="2" t="s">
        <v>9152</v>
      </c>
      <c r="D13021" s="2" t="s">
        <v>41</v>
      </c>
      <c r="E13021" s="2" t="s">
        <v>142</v>
      </c>
      <c r="F13021" s="2" t="s">
        <v>18</v>
      </c>
      <c r="G13021" s="2" t="s">
        <v>175</v>
      </c>
      <c r="H13021" s="2" t="s">
        <v>9153</v>
      </c>
      <c r="I13021" s="2">
        <v>0</v>
      </c>
      <c r="J13021" s="2">
        <v>0</v>
      </c>
      <c r="K13021" s="2" t="s">
        <v>9156</v>
      </c>
      <c r="L13021" s="3">
        <v>45887</v>
      </c>
      <c r="M13021" s="3">
        <v>47300</v>
      </c>
      <c r="N13021" s="2" t="s">
        <v>1052</v>
      </c>
    </row>
    <row r="13022" spans="2:14" x14ac:dyDescent="0.25">
      <c r="B13022" s="2" t="s">
        <v>9151</v>
      </c>
      <c r="C13022" s="2" t="s">
        <v>9152</v>
      </c>
      <c r="D13022" s="2" t="s">
        <v>41</v>
      </c>
      <c r="E13022" s="2" t="s">
        <v>142</v>
      </c>
      <c r="F13022" s="2" t="s">
        <v>18</v>
      </c>
      <c r="G13022" s="2" t="s">
        <v>175</v>
      </c>
      <c r="H13022" s="2" t="s">
        <v>9153</v>
      </c>
      <c r="I13022" s="2">
        <v>0</v>
      </c>
      <c r="J13022" s="2">
        <v>0</v>
      </c>
      <c r="K13022" s="2" t="s">
        <v>9158</v>
      </c>
      <c r="L13022" s="3">
        <v>45682</v>
      </c>
      <c r="M13022" s="3">
        <v>47453</v>
      </c>
      <c r="N13022" s="2" t="s">
        <v>1052</v>
      </c>
    </row>
    <row r="13023" spans="2:14" x14ac:dyDescent="0.25">
      <c r="B13023" s="2" t="s">
        <v>9159</v>
      </c>
      <c r="C13023" s="2" t="s">
        <v>9160</v>
      </c>
      <c r="D13023" s="2" t="s">
        <v>16</v>
      </c>
      <c r="E13023" s="2" t="s">
        <v>17</v>
      </c>
      <c r="F13023" s="2" t="s">
        <v>18</v>
      </c>
      <c r="G13023" s="2" t="s">
        <v>19</v>
      </c>
      <c r="H13023" s="2" t="s">
        <v>9161</v>
      </c>
      <c r="I13023" s="2">
        <v>220</v>
      </c>
      <c r="J13023" s="2">
        <v>220</v>
      </c>
      <c r="K13023" s="2" t="s">
        <v>9162</v>
      </c>
      <c r="L13023" s="3">
        <v>44958</v>
      </c>
      <c r="M13023" s="3">
        <v>47362</v>
      </c>
      <c r="N13023" s="2" t="s">
        <v>1586</v>
      </c>
    </row>
    <row r="13024" spans="2:14" x14ac:dyDescent="0.25">
      <c r="B13024" s="2" t="s">
        <v>9163</v>
      </c>
      <c r="C13024" s="2" t="s">
        <v>9164</v>
      </c>
      <c r="D13024" s="2" t="s">
        <v>16</v>
      </c>
      <c r="E13024" s="2" t="s">
        <v>17</v>
      </c>
      <c r="F13024" s="2" t="s">
        <v>18</v>
      </c>
      <c r="G13024" s="2" t="s">
        <v>19</v>
      </c>
      <c r="H13024" s="2" t="s">
        <v>9161</v>
      </c>
      <c r="I13024" s="2">
        <v>70</v>
      </c>
      <c r="J13024" s="2">
        <v>20</v>
      </c>
      <c r="K13024" s="2" t="s">
        <v>9165</v>
      </c>
      <c r="L13024" s="3">
        <v>44958</v>
      </c>
      <c r="M13024" s="3">
        <v>47392</v>
      </c>
      <c r="N13024" s="2" t="s">
        <v>1586</v>
      </c>
    </row>
    <row r="13025" spans="2:14" x14ac:dyDescent="0.25">
      <c r="B13025" s="2" t="s">
        <v>9163</v>
      </c>
      <c r="C13025" s="2" t="s">
        <v>9164</v>
      </c>
      <c r="D13025" s="2" t="s">
        <v>16</v>
      </c>
      <c r="E13025" s="2" t="s">
        <v>17</v>
      </c>
      <c r="F13025" s="2" t="s">
        <v>18</v>
      </c>
      <c r="G13025" s="2" t="s">
        <v>19</v>
      </c>
      <c r="H13025" s="2" t="s">
        <v>9161</v>
      </c>
      <c r="I13025" s="2">
        <v>70</v>
      </c>
      <c r="J13025" s="2">
        <v>50</v>
      </c>
      <c r="K13025" s="2" t="s">
        <v>9166</v>
      </c>
      <c r="L13025" s="3">
        <v>46014</v>
      </c>
      <c r="M13025" s="3">
        <v>47818</v>
      </c>
      <c r="N13025" s="2" t="s">
        <v>1586</v>
      </c>
    </row>
    <row r="13026" spans="2:14" x14ac:dyDescent="0.25">
      <c r="B13026" s="2" t="s">
        <v>9167</v>
      </c>
      <c r="C13026" s="2" t="s">
        <v>9168</v>
      </c>
      <c r="D13026" s="2" t="s">
        <v>41</v>
      </c>
      <c r="E13026" s="2" t="s">
        <v>17</v>
      </c>
      <c r="F13026" s="2" t="s">
        <v>18</v>
      </c>
      <c r="G13026" s="2" t="s">
        <v>19</v>
      </c>
      <c r="H13026" s="2" t="s">
        <v>9169</v>
      </c>
      <c r="I13026" s="2">
        <v>0</v>
      </c>
      <c r="J13026" s="2">
        <v>0</v>
      </c>
      <c r="K13026" s="2" t="s">
        <v>9170</v>
      </c>
      <c r="L13026" s="3">
        <v>45717</v>
      </c>
      <c r="M13026" s="3">
        <v>46357</v>
      </c>
      <c r="N13026" s="2" t="s">
        <v>1586</v>
      </c>
    </row>
    <row r="13027" spans="2:14" x14ac:dyDescent="0.25">
      <c r="B13027" s="2" t="s">
        <v>9167</v>
      </c>
      <c r="C13027" s="2" t="s">
        <v>9168</v>
      </c>
      <c r="D13027" s="2" t="s">
        <v>41</v>
      </c>
      <c r="E13027" s="2" t="s">
        <v>17</v>
      </c>
      <c r="F13027" s="2" t="s">
        <v>18</v>
      </c>
      <c r="G13027" s="2" t="s">
        <v>19</v>
      </c>
      <c r="H13027" s="2" t="s">
        <v>9169</v>
      </c>
      <c r="I13027" s="2">
        <v>0</v>
      </c>
      <c r="J13027" s="2">
        <v>0</v>
      </c>
      <c r="K13027" s="2" t="s">
        <v>9171</v>
      </c>
      <c r="L13027" s="3">
        <v>44958</v>
      </c>
      <c r="M13027" s="3">
        <v>46357</v>
      </c>
      <c r="N13027" s="2" t="s">
        <v>1586</v>
      </c>
    </row>
    <row r="13028" spans="2:14" x14ac:dyDescent="0.25">
      <c r="B13028" s="2" t="s">
        <v>9167</v>
      </c>
      <c r="C13028" s="2" t="s">
        <v>9168</v>
      </c>
      <c r="D13028" s="2" t="s">
        <v>41</v>
      </c>
      <c r="E13028" s="2" t="s">
        <v>17</v>
      </c>
      <c r="F13028" s="2" t="s">
        <v>18</v>
      </c>
      <c r="G13028" s="2" t="s">
        <v>19</v>
      </c>
      <c r="H13028" s="2" t="s">
        <v>9169</v>
      </c>
      <c r="I13028" s="2">
        <v>0</v>
      </c>
      <c r="J13028" s="2">
        <v>0</v>
      </c>
      <c r="K13028" s="2" t="s">
        <v>9172</v>
      </c>
      <c r="L13028" s="3">
        <v>45794</v>
      </c>
      <c r="M13028" s="3">
        <v>46447</v>
      </c>
      <c r="N13028" s="2" t="s">
        <v>1586</v>
      </c>
    </row>
    <row r="13029" spans="2:14" x14ac:dyDescent="0.25">
      <c r="B13029" s="2" t="s">
        <v>9167</v>
      </c>
      <c r="C13029" s="2" t="s">
        <v>9168</v>
      </c>
      <c r="D13029" s="2" t="s">
        <v>41</v>
      </c>
      <c r="E13029" s="2" t="s">
        <v>17</v>
      </c>
      <c r="F13029" s="2" t="s">
        <v>18</v>
      </c>
      <c r="G13029" s="2" t="s">
        <v>19</v>
      </c>
      <c r="H13029" s="2" t="s">
        <v>9169</v>
      </c>
      <c r="I13029" s="2">
        <v>0</v>
      </c>
      <c r="J13029" s="2">
        <v>0</v>
      </c>
      <c r="K13029" s="2" t="s">
        <v>9173</v>
      </c>
      <c r="L13029" s="3">
        <v>45794</v>
      </c>
      <c r="M13029" s="3">
        <v>46478</v>
      </c>
      <c r="N13029" s="2" t="s">
        <v>1586</v>
      </c>
    </row>
    <row r="13030" spans="2:14" x14ac:dyDescent="0.25">
      <c r="B13030" s="2" t="s">
        <v>9167</v>
      </c>
      <c r="C13030" s="2" t="s">
        <v>9168</v>
      </c>
      <c r="D13030" s="2" t="s">
        <v>41</v>
      </c>
      <c r="E13030" s="2" t="s">
        <v>17</v>
      </c>
      <c r="F13030" s="2" t="s">
        <v>18</v>
      </c>
      <c r="G13030" s="2" t="s">
        <v>19</v>
      </c>
      <c r="H13030" s="2" t="s">
        <v>9169</v>
      </c>
      <c r="I13030" s="2">
        <v>0</v>
      </c>
      <c r="J13030" s="2">
        <v>0</v>
      </c>
      <c r="K13030" s="2" t="s">
        <v>9174</v>
      </c>
      <c r="L13030" s="3">
        <v>45990</v>
      </c>
      <c r="M13030" s="3">
        <v>46692</v>
      </c>
      <c r="N13030" s="2" t="s">
        <v>1586</v>
      </c>
    </row>
    <row r="13031" spans="2:14" x14ac:dyDescent="0.25">
      <c r="B13031" s="2" t="s">
        <v>9167</v>
      </c>
      <c r="C13031" s="2" t="s">
        <v>9168</v>
      </c>
      <c r="D13031" s="2" t="s">
        <v>41</v>
      </c>
      <c r="E13031" s="2" t="s">
        <v>17</v>
      </c>
      <c r="F13031" s="2" t="s">
        <v>18</v>
      </c>
      <c r="G13031" s="2" t="s">
        <v>19</v>
      </c>
      <c r="H13031" s="2" t="s">
        <v>9169</v>
      </c>
      <c r="I13031" s="2">
        <v>0</v>
      </c>
      <c r="J13031" s="2">
        <v>0</v>
      </c>
      <c r="K13031" s="2" t="s">
        <v>9175</v>
      </c>
      <c r="L13031" s="3">
        <v>46129</v>
      </c>
      <c r="M13031" s="3">
        <v>46813</v>
      </c>
      <c r="N13031" s="2" t="s">
        <v>1586</v>
      </c>
    </row>
    <row r="13032" spans="2:14" x14ac:dyDescent="0.25">
      <c r="B13032" s="2" t="s">
        <v>9176</v>
      </c>
      <c r="C13032" s="2" t="s">
        <v>9177</v>
      </c>
      <c r="D13032" s="2" t="s">
        <v>16</v>
      </c>
      <c r="E13032" s="2" t="s">
        <v>17</v>
      </c>
      <c r="F13032" s="2" t="s">
        <v>18</v>
      </c>
      <c r="G13032" s="2" t="s">
        <v>139</v>
      </c>
      <c r="H13032" s="2" t="s">
        <v>9178</v>
      </c>
      <c r="I13032" s="2">
        <v>1380</v>
      </c>
      <c r="J13032" s="2">
        <v>180</v>
      </c>
      <c r="K13032" s="2">
        <v>5</v>
      </c>
      <c r="L13032" s="3">
        <v>46151</v>
      </c>
      <c r="M13032" s="3">
        <v>47908</v>
      </c>
      <c r="N13032" s="2" t="s">
        <v>395</v>
      </c>
    </row>
    <row r="13033" spans="2:14" x14ac:dyDescent="0.25">
      <c r="B13033" s="2" t="s">
        <v>9176</v>
      </c>
      <c r="C13033" s="2" t="s">
        <v>9177</v>
      </c>
      <c r="D13033" s="2" t="s">
        <v>16</v>
      </c>
      <c r="E13033" s="2" t="s">
        <v>17</v>
      </c>
      <c r="F13033" s="2" t="s">
        <v>18</v>
      </c>
      <c r="G13033" s="2" t="s">
        <v>139</v>
      </c>
      <c r="H13033" s="2" t="s">
        <v>9178</v>
      </c>
      <c r="I13033" s="2">
        <v>1380</v>
      </c>
      <c r="J13033" s="2">
        <v>0</v>
      </c>
      <c r="K13033" s="2">
        <v>502250505001</v>
      </c>
      <c r="L13033" s="3">
        <v>45796</v>
      </c>
      <c r="M13033" s="3">
        <v>47604</v>
      </c>
      <c r="N13033" s="2" t="s">
        <v>395</v>
      </c>
    </row>
    <row r="13034" spans="2:14" x14ac:dyDescent="0.25">
      <c r="B13034" s="2" t="s">
        <v>9176</v>
      </c>
      <c r="C13034" s="2" t="s">
        <v>9177</v>
      </c>
      <c r="D13034" s="2" t="s">
        <v>16</v>
      </c>
      <c r="E13034" s="2" t="s">
        <v>17</v>
      </c>
      <c r="F13034" s="2" t="s">
        <v>18</v>
      </c>
      <c r="G13034" s="2" t="s">
        <v>139</v>
      </c>
      <c r="H13034" s="2" t="s">
        <v>9178</v>
      </c>
      <c r="I13034" s="2">
        <v>1380</v>
      </c>
      <c r="J13034" s="2">
        <v>0</v>
      </c>
      <c r="K13034" s="2">
        <v>502250805005</v>
      </c>
      <c r="L13034" s="3">
        <v>45894</v>
      </c>
      <c r="M13034" s="3">
        <v>47696</v>
      </c>
      <c r="N13034" s="2" t="s">
        <v>395</v>
      </c>
    </row>
    <row r="13035" spans="2:14" x14ac:dyDescent="0.25">
      <c r="B13035" s="2" t="s">
        <v>9176</v>
      </c>
      <c r="C13035" s="2" t="s">
        <v>9177</v>
      </c>
      <c r="D13035" s="2" t="s">
        <v>16</v>
      </c>
      <c r="E13035" s="2" t="s">
        <v>17</v>
      </c>
      <c r="F13035" s="2" t="s">
        <v>18</v>
      </c>
      <c r="G13035" s="2" t="s">
        <v>139</v>
      </c>
      <c r="H13035" s="2" t="s">
        <v>9178</v>
      </c>
      <c r="I13035" s="2">
        <v>1380</v>
      </c>
      <c r="J13035" s="2">
        <v>0</v>
      </c>
      <c r="K13035" s="2">
        <v>502250905007</v>
      </c>
      <c r="L13035" s="3">
        <v>46021</v>
      </c>
      <c r="M13035" s="3">
        <v>47727</v>
      </c>
      <c r="N13035" s="2" t="s">
        <v>395</v>
      </c>
    </row>
    <row r="13036" spans="2:14" x14ac:dyDescent="0.25">
      <c r="B13036" s="2" t="s">
        <v>9176</v>
      </c>
      <c r="C13036" s="2" t="s">
        <v>9177</v>
      </c>
      <c r="D13036" s="2" t="s">
        <v>16</v>
      </c>
      <c r="E13036" s="2" t="s">
        <v>17</v>
      </c>
      <c r="F13036" s="2" t="s">
        <v>18</v>
      </c>
      <c r="G13036" s="2" t="s">
        <v>139</v>
      </c>
      <c r="H13036" s="2" t="s">
        <v>9178</v>
      </c>
      <c r="I13036" s="2">
        <v>1380</v>
      </c>
      <c r="J13036" s="2">
        <v>0</v>
      </c>
      <c r="K13036" s="2">
        <v>502260140001</v>
      </c>
      <c r="L13036" s="3">
        <v>46094</v>
      </c>
      <c r="M13036" s="3">
        <v>47849</v>
      </c>
      <c r="N13036" s="2" t="s">
        <v>395</v>
      </c>
    </row>
    <row r="13037" spans="2:14" x14ac:dyDescent="0.25">
      <c r="B13037" s="2" t="s">
        <v>9176</v>
      </c>
      <c r="C13037" s="2" t="s">
        <v>9177</v>
      </c>
      <c r="D13037" s="2" t="s">
        <v>16</v>
      </c>
      <c r="E13037" s="2" t="s">
        <v>17</v>
      </c>
      <c r="F13037" s="2" t="s">
        <v>18</v>
      </c>
      <c r="G13037" s="2" t="s">
        <v>139</v>
      </c>
      <c r="H13037" s="2" t="s">
        <v>9178</v>
      </c>
      <c r="I13037" s="2">
        <v>1380</v>
      </c>
      <c r="J13037" s="2">
        <v>700</v>
      </c>
      <c r="K13037" s="2">
        <v>502260340002</v>
      </c>
      <c r="L13037" s="3">
        <v>46094</v>
      </c>
      <c r="M13037" s="3">
        <v>47908</v>
      </c>
      <c r="N13037" s="2" t="s">
        <v>395</v>
      </c>
    </row>
    <row r="13038" spans="2:14" x14ac:dyDescent="0.25">
      <c r="B13038" s="2" t="s">
        <v>9176</v>
      </c>
      <c r="C13038" s="2" t="s">
        <v>9177</v>
      </c>
      <c r="D13038" s="2" t="s">
        <v>16</v>
      </c>
      <c r="E13038" s="2" t="s">
        <v>17</v>
      </c>
      <c r="F13038" s="2" t="s">
        <v>18</v>
      </c>
      <c r="G13038" s="2" t="s">
        <v>139</v>
      </c>
      <c r="H13038" s="2" t="s">
        <v>9178</v>
      </c>
      <c r="I13038" s="2">
        <v>1380</v>
      </c>
      <c r="J13038" s="2">
        <v>0</v>
      </c>
      <c r="K13038" s="2">
        <v>6</v>
      </c>
      <c r="L13038" s="3">
        <v>44958</v>
      </c>
      <c r="M13038" s="3">
        <v>47362</v>
      </c>
      <c r="N13038" s="2" t="s">
        <v>395</v>
      </c>
    </row>
    <row r="13039" spans="2:14" x14ac:dyDescent="0.25">
      <c r="B13039" s="2" t="s">
        <v>9176</v>
      </c>
      <c r="C13039" s="2" t="s">
        <v>9177</v>
      </c>
      <c r="D13039" s="2" t="s">
        <v>16</v>
      </c>
      <c r="E13039" s="2" t="s">
        <v>17</v>
      </c>
      <c r="F13039" s="2" t="s">
        <v>18</v>
      </c>
      <c r="G13039" s="2" t="s">
        <v>139</v>
      </c>
      <c r="H13039" s="2" t="s">
        <v>9178</v>
      </c>
      <c r="I13039" s="2">
        <v>1380</v>
      </c>
      <c r="J13039" s="2">
        <v>500</v>
      </c>
      <c r="K13039" s="2">
        <v>602260340002</v>
      </c>
      <c r="L13039" s="3">
        <v>46184</v>
      </c>
      <c r="M13039" s="3">
        <v>47939</v>
      </c>
      <c r="N13039" s="2" t="s">
        <v>395</v>
      </c>
    </row>
    <row r="13040" spans="2:14" x14ac:dyDescent="0.25">
      <c r="B13040" s="2" t="s">
        <v>9176</v>
      </c>
      <c r="C13040" s="2" t="s">
        <v>9177</v>
      </c>
      <c r="D13040" s="2" t="s">
        <v>16</v>
      </c>
      <c r="E13040" s="2" t="s">
        <v>17</v>
      </c>
      <c r="F13040" s="2" t="s">
        <v>18</v>
      </c>
      <c r="G13040" s="2" t="s">
        <v>139</v>
      </c>
      <c r="H13040" s="2" t="s">
        <v>9178</v>
      </c>
      <c r="I13040" s="2">
        <v>1380</v>
      </c>
      <c r="J13040" s="2">
        <v>0</v>
      </c>
      <c r="K13040" s="2">
        <v>802250505002</v>
      </c>
      <c r="L13040" s="3">
        <v>45848</v>
      </c>
      <c r="M13040" s="3">
        <v>47604</v>
      </c>
      <c r="N13040" s="2" t="s">
        <v>395</v>
      </c>
    </row>
    <row r="13041" spans="2:14" x14ac:dyDescent="0.25">
      <c r="B13041" s="2" t="s">
        <v>9176</v>
      </c>
      <c r="C13041" s="2" t="s">
        <v>9177</v>
      </c>
      <c r="D13041" s="2" t="s">
        <v>16</v>
      </c>
      <c r="E13041" s="2" t="s">
        <v>17</v>
      </c>
      <c r="F13041" s="2" t="s">
        <v>18</v>
      </c>
      <c r="G13041" s="2" t="s">
        <v>139</v>
      </c>
      <c r="H13041" s="2" t="s">
        <v>9178</v>
      </c>
      <c r="I13041" s="2">
        <v>1380</v>
      </c>
      <c r="J13041" s="2">
        <v>0</v>
      </c>
      <c r="K13041" s="2">
        <v>802250505003</v>
      </c>
      <c r="L13041" s="3">
        <v>45848</v>
      </c>
      <c r="M13041" s="3">
        <v>47635</v>
      </c>
      <c r="N13041" s="2" t="s">
        <v>395</v>
      </c>
    </row>
    <row r="13042" spans="2:14" x14ac:dyDescent="0.25">
      <c r="B13042" s="2" t="s">
        <v>9176</v>
      </c>
      <c r="C13042" s="2" t="s">
        <v>9177</v>
      </c>
      <c r="D13042" s="2" t="s">
        <v>16</v>
      </c>
      <c r="E13042" s="2" t="s">
        <v>17</v>
      </c>
      <c r="F13042" s="2" t="s">
        <v>18</v>
      </c>
      <c r="G13042" s="2" t="s">
        <v>139</v>
      </c>
      <c r="H13042" s="2" t="s">
        <v>9178</v>
      </c>
      <c r="I13042" s="2">
        <v>1380</v>
      </c>
      <c r="J13042" s="2">
        <v>0</v>
      </c>
      <c r="K13042" s="2">
        <v>802250505004</v>
      </c>
      <c r="L13042" s="3">
        <v>45848</v>
      </c>
      <c r="M13042" s="3">
        <v>47665</v>
      </c>
      <c r="N13042" s="2" t="s">
        <v>395</v>
      </c>
    </row>
    <row r="13043" spans="2:14" x14ac:dyDescent="0.25">
      <c r="B13043" s="2" t="s">
        <v>9179</v>
      </c>
      <c r="C13043" s="2" t="s">
        <v>9180</v>
      </c>
      <c r="D13043" s="2" t="s">
        <v>16</v>
      </c>
      <c r="E13043" s="2" t="s">
        <v>17</v>
      </c>
      <c r="F13043" s="2" t="s">
        <v>18</v>
      </c>
      <c r="G13043" s="2" t="s">
        <v>139</v>
      </c>
      <c r="H13043" s="2" t="s">
        <v>9178</v>
      </c>
      <c r="I13043" s="2">
        <v>436</v>
      </c>
      <c r="J13043" s="2">
        <v>0</v>
      </c>
      <c r="K13043" s="4">
        <v>502000000000</v>
      </c>
      <c r="L13043" s="3">
        <v>44958</v>
      </c>
      <c r="M13043" s="3">
        <v>46935</v>
      </c>
      <c r="N13043" s="2" t="s">
        <v>395</v>
      </c>
    </row>
    <row r="13044" spans="2:14" x14ac:dyDescent="0.25">
      <c r="B13044" s="2" t="s">
        <v>9179</v>
      </c>
      <c r="C13044" s="2" t="s">
        <v>9180</v>
      </c>
      <c r="D13044" s="2" t="s">
        <v>16</v>
      </c>
      <c r="E13044" s="2" t="s">
        <v>17</v>
      </c>
      <c r="F13044" s="2" t="s">
        <v>18</v>
      </c>
      <c r="G13044" s="2" t="s">
        <v>139</v>
      </c>
      <c r="H13044" s="2" t="s">
        <v>9178</v>
      </c>
      <c r="I13044" s="2">
        <v>436</v>
      </c>
      <c r="J13044" s="2">
        <v>0</v>
      </c>
      <c r="K13044" s="2">
        <v>502250505001</v>
      </c>
      <c r="L13044" s="3">
        <v>45796</v>
      </c>
      <c r="M13044" s="3">
        <v>47604</v>
      </c>
      <c r="N13044" s="2" t="s">
        <v>395</v>
      </c>
    </row>
    <row r="13045" spans="2:14" x14ac:dyDescent="0.25">
      <c r="B13045" s="2" t="s">
        <v>9179</v>
      </c>
      <c r="C13045" s="2" t="s">
        <v>9180</v>
      </c>
      <c r="D13045" s="2" t="s">
        <v>16</v>
      </c>
      <c r="E13045" s="2" t="s">
        <v>17</v>
      </c>
      <c r="F13045" s="2" t="s">
        <v>18</v>
      </c>
      <c r="G13045" s="2" t="s">
        <v>139</v>
      </c>
      <c r="H13045" s="2" t="s">
        <v>9178</v>
      </c>
      <c r="I13045" s="2">
        <v>436</v>
      </c>
      <c r="J13045" s="2">
        <v>436</v>
      </c>
      <c r="K13045" s="2">
        <v>502250705004</v>
      </c>
      <c r="L13045" s="3">
        <v>45848</v>
      </c>
      <c r="M13045" s="3">
        <v>47665</v>
      </c>
      <c r="N13045" s="2" t="s">
        <v>395</v>
      </c>
    </row>
    <row r="13046" spans="2:14" x14ac:dyDescent="0.25">
      <c r="B13046" s="2" t="s">
        <v>9181</v>
      </c>
      <c r="C13046" s="2" t="s">
        <v>9182</v>
      </c>
      <c r="D13046" s="2" t="s">
        <v>16</v>
      </c>
      <c r="E13046" s="2" t="s">
        <v>17</v>
      </c>
      <c r="F13046" s="2" t="s">
        <v>18</v>
      </c>
      <c r="G13046" s="2" t="s">
        <v>139</v>
      </c>
      <c r="H13046" s="2" t="s">
        <v>9178</v>
      </c>
      <c r="I13046" s="2">
        <v>472</v>
      </c>
      <c r="J13046" s="2">
        <v>2</v>
      </c>
      <c r="K13046" s="2">
        <v>7</v>
      </c>
      <c r="L13046" s="3">
        <v>46151</v>
      </c>
      <c r="M13046" s="3">
        <v>47757</v>
      </c>
      <c r="N13046" s="2" t="s">
        <v>395</v>
      </c>
    </row>
    <row r="13047" spans="2:14" x14ac:dyDescent="0.25">
      <c r="B13047" s="2" t="s">
        <v>9181</v>
      </c>
      <c r="C13047" s="2" t="s">
        <v>9182</v>
      </c>
      <c r="D13047" s="2" t="s">
        <v>16</v>
      </c>
      <c r="E13047" s="2" t="s">
        <v>17</v>
      </c>
      <c r="F13047" s="2" t="s">
        <v>18</v>
      </c>
      <c r="G13047" s="2" t="s">
        <v>139</v>
      </c>
      <c r="H13047" s="2" t="s">
        <v>9178</v>
      </c>
      <c r="I13047" s="2">
        <v>472</v>
      </c>
      <c r="J13047" s="2">
        <v>0</v>
      </c>
      <c r="K13047" s="2">
        <v>502250505001</v>
      </c>
      <c r="L13047" s="3">
        <v>45796</v>
      </c>
      <c r="M13047" s="3">
        <v>47604</v>
      </c>
      <c r="N13047" s="2" t="s">
        <v>395</v>
      </c>
    </row>
    <row r="13048" spans="2:14" x14ac:dyDescent="0.25">
      <c r="B13048" s="2" t="s">
        <v>9181</v>
      </c>
      <c r="C13048" s="2" t="s">
        <v>9182</v>
      </c>
      <c r="D13048" s="2" t="s">
        <v>16</v>
      </c>
      <c r="E13048" s="2" t="s">
        <v>17</v>
      </c>
      <c r="F13048" s="2" t="s">
        <v>18</v>
      </c>
      <c r="G13048" s="2" t="s">
        <v>139</v>
      </c>
      <c r="H13048" s="2" t="s">
        <v>9178</v>
      </c>
      <c r="I13048" s="2">
        <v>472</v>
      </c>
      <c r="J13048" s="2">
        <v>70</v>
      </c>
      <c r="K13048" s="2">
        <v>502250905007</v>
      </c>
      <c r="L13048" s="3">
        <v>45992</v>
      </c>
      <c r="M13048" s="3">
        <v>47727</v>
      </c>
      <c r="N13048" s="2" t="s">
        <v>395</v>
      </c>
    </row>
    <row r="13049" spans="2:14" x14ac:dyDescent="0.25">
      <c r="B13049" s="2" t="s">
        <v>9181</v>
      </c>
      <c r="C13049" s="2" t="s">
        <v>9182</v>
      </c>
      <c r="D13049" s="2" t="s">
        <v>16</v>
      </c>
      <c r="E13049" s="2" t="s">
        <v>17</v>
      </c>
      <c r="F13049" s="2" t="s">
        <v>18</v>
      </c>
      <c r="G13049" s="2" t="s">
        <v>139</v>
      </c>
      <c r="H13049" s="2" t="s">
        <v>9178</v>
      </c>
      <c r="I13049" s="2">
        <v>472</v>
      </c>
      <c r="J13049" s="2">
        <v>400</v>
      </c>
      <c r="K13049" s="2">
        <v>502260640005</v>
      </c>
      <c r="L13049" s="3">
        <v>46205</v>
      </c>
      <c r="M13049" s="3">
        <v>48000</v>
      </c>
      <c r="N13049" s="2" t="s">
        <v>395</v>
      </c>
    </row>
    <row r="13050" spans="2:14" x14ac:dyDescent="0.25">
      <c r="B13050" s="2" t="s">
        <v>9183</v>
      </c>
      <c r="C13050" s="2" t="s">
        <v>9184</v>
      </c>
      <c r="D13050" s="2" t="s">
        <v>16</v>
      </c>
      <c r="E13050" s="2" t="s">
        <v>17</v>
      </c>
      <c r="F13050" s="2" t="s">
        <v>138</v>
      </c>
      <c r="G13050" s="2" t="s">
        <v>1947</v>
      </c>
      <c r="H13050" s="2" t="s">
        <v>9185</v>
      </c>
      <c r="I13050" s="2">
        <v>0</v>
      </c>
      <c r="J13050" s="2">
        <v>0</v>
      </c>
      <c r="K13050" s="2">
        <v>490401914</v>
      </c>
      <c r="L13050" s="3">
        <v>45962</v>
      </c>
      <c r="M13050" s="3">
        <v>47574</v>
      </c>
      <c r="N13050" s="2" t="s">
        <v>3009</v>
      </c>
    </row>
    <row r="13051" spans="2:14" x14ac:dyDescent="0.25">
      <c r="B13051" s="2" t="s">
        <v>9183</v>
      </c>
      <c r="C13051" s="2" t="s">
        <v>9184</v>
      </c>
      <c r="D13051" s="2" t="s">
        <v>16</v>
      </c>
      <c r="E13051" s="2" t="s">
        <v>17</v>
      </c>
      <c r="F13051" s="2" t="s">
        <v>138</v>
      </c>
      <c r="G13051" s="2" t="s">
        <v>1947</v>
      </c>
      <c r="H13051" s="2" t="s">
        <v>9185</v>
      </c>
      <c r="I13051" s="2">
        <v>0</v>
      </c>
      <c r="J13051" s="2">
        <v>0</v>
      </c>
      <c r="K13051" s="2">
        <v>49060314</v>
      </c>
      <c r="L13051" s="3">
        <v>45962</v>
      </c>
      <c r="M13051" s="3">
        <v>47635</v>
      </c>
      <c r="N13051" s="2" t="s">
        <v>3009</v>
      </c>
    </row>
    <row r="13052" spans="2:14" x14ac:dyDescent="0.25">
      <c r="B13052" s="2" t="s">
        <v>9186</v>
      </c>
      <c r="C13052" s="2" t="s">
        <v>9187</v>
      </c>
      <c r="D13052" s="2" t="s">
        <v>16</v>
      </c>
      <c r="E13052" s="2" t="s">
        <v>17</v>
      </c>
      <c r="F13052" s="2" t="s">
        <v>138</v>
      </c>
      <c r="G13052" s="2" t="s">
        <v>1947</v>
      </c>
      <c r="H13052" s="2" t="s">
        <v>9185</v>
      </c>
      <c r="I13052" s="2">
        <v>0</v>
      </c>
      <c r="J13052" s="2">
        <v>0</v>
      </c>
      <c r="K13052" s="2">
        <v>49011414</v>
      </c>
      <c r="L13052" s="3">
        <v>45962</v>
      </c>
      <c r="M13052" s="3">
        <v>47484</v>
      </c>
      <c r="N13052" s="2" t="s">
        <v>3009</v>
      </c>
    </row>
    <row r="13053" spans="2:14" x14ac:dyDescent="0.25">
      <c r="B13053" s="2" t="s">
        <v>9186</v>
      </c>
      <c r="C13053" s="2" t="s">
        <v>9187</v>
      </c>
      <c r="D13053" s="2" t="s">
        <v>16</v>
      </c>
      <c r="E13053" s="2" t="s">
        <v>17</v>
      </c>
      <c r="F13053" s="2" t="s">
        <v>138</v>
      </c>
      <c r="G13053" s="2" t="s">
        <v>1947</v>
      </c>
      <c r="H13053" s="2" t="s">
        <v>9185</v>
      </c>
      <c r="I13053" s="2">
        <v>0</v>
      </c>
      <c r="J13053" s="2">
        <v>0</v>
      </c>
      <c r="K13053" s="2">
        <v>49040914</v>
      </c>
      <c r="L13053" s="3">
        <v>45962</v>
      </c>
      <c r="M13053" s="3">
        <v>47574</v>
      </c>
      <c r="N13053" s="2" t="s">
        <v>3009</v>
      </c>
    </row>
    <row r="13054" spans="2:14" x14ac:dyDescent="0.25">
      <c r="B13054" s="2" t="s">
        <v>9188</v>
      </c>
      <c r="C13054" s="2" t="s">
        <v>9189</v>
      </c>
      <c r="D13054" s="2" t="s">
        <v>16</v>
      </c>
      <c r="E13054" s="2" t="s">
        <v>17</v>
      </c>
      <c r="F13054" s="2" t="s">
        <v>18</v>
      </c>
      <c r="G13054" s="2" t="s">
        <v>19</v>
      </c>
      <c r="H13054" s="2" t="s">
        <v>9190</v>
      </c>
      <c r="I13054" s="2">
        <v>70</v>
      </c>
      <c r="J13054" s="2">
        <v>0</v>
      </c>
      <c r="K13054" s="2" t="s">
        <v>9191</v>
      </c>
      <c r="L13054" s="3">
        <v>46181</v>
      </c>
      <c r="M13054" s="3">
        <v>47119</v>
      </c>
      <c r="N13054" s="2" t="s">
        <v>439</v>
      </c>
    </row>
    <row r="13055" spans="2:14" x14ac:dyDescent="0.25">
      <c r="B13055" s="2" t="s">
        <v>9188</v>
      </c>
      <c r="C13055" s="2" t="s">
        <v>9189</v>
      </c>
      <c r="D13055" s="2" t="s">
        <v>16</v>
      </c>
      <c r="E13055" s="2" t="s">
        <v>17</v>
      </c>
      <c r="F13055" s="2" t="s">
        <v>18</v>
      </c>
      <c r="G13055" s="2" t="s">
        <v>19</v>
      </c>
      <c r="H13055" s="2" t="s">
        <v>9190</v>
      </c>
      <c r="I13055" s="2">
        <v>70</v>
      </c>
      <c r="J13055" s="2">
        <v>0</v>
      </c>
      <c r="K13055" s="2" t="s">
        <v>9192</v>
      </c>
      <c r="L13055" s="3">
        <v>45730</v>
      </c>
      <c r="M13055" s="3">
        <v>46784</v>
      </c>
      <c r="N13055" s="2" t="s">
        <v>439</v>
      </c>
    </row>
    <row r="13056" spans="2:14" x14ac:dyDescent="0.25">
      <c r="B13056" s="2" t="s">
        <v>9188</v>
      </c>
      <c r="C13056" s="2" t="s">
        <v>9189</v>
      </c>
      <c r="D13056" s="2" t="s">
        <v>16</v>
      </c>
      <c r="E13056" s="2" t="s">
        <v>17</v>
      </c>
      <c r="F13056" s="2" t="s">
        <v>18</v>
      </c>
      <c r="G13056" s="2" t="s">
        <v>19</v>
      </c>
      <c r="H13056" s="2" t="s">
        <v>9190</v>
      </c>
      <c r="I13056" s="2">
        <v>70</v>
      </c>
      <c r="J13056" s="2">
        <v>0</v>
      </c>
      <c r="K13056" s="2" t="s">
        <v>9193</v>
      </c>
      <c r="L13056" s="3">
        <v>45821</v>
      </c>
      <c r="M13056" s="3">
        <v>46844</v>
      </c>
      <c r="N13056" s="2" t="s">
        <v>439</v>
      </c>
    </row>
    <row r="13057" spans="2:14" x14ac:dyDescent="0.25">
      <c r="B13057" s="2" t="s">
        <v>9188</v>
      </c>
      <c r="C13057" s="2" t="s">
        <v>9189</v>
      </c>
      <c r="D13057" s="2" t="s">
        <v>16</v>
      </c>
      <c r="E13057" s="2" t="s">
        <v>17</v>
      </c>
      <c r="F13057" s="2" t="s">
        <v>18</v>
      </c>
      <c r="G13057" s="2" t="s">
        <v>19</v>
      </c>
      <c r="H13057" s="2" t="s">
        <v>9190</v>
      </c>
      <c r="I13057" s="2">
        <v>70</v>
      </c>
      <c r="J13057" s="2">
        <v>70</v>
      </c>
      <c r="K13057" s="2" t="s">
        <v>9194</v>
      </c>
      <c r="L13057" s="3">
        <v>46181</v>
      </c>
      <c r="M13057" s="3">
        <v>47209</v>
      </c>
      <c r="N13057" s="2" t="s">
        <v>439</v>
      </c>
    </row>
    <row r="13058" spans="2:14" x14ac:dyDescent="0.25">
      <c r="B13058" s="2" t="s">
        <v>9195</v>
      </c>
      <c r="C13058" s="2" t="s">
        <v>9196</v>
      </c>
      <c r="D13058" s="2" t="s">
        <v>16</v>
      </c>
      <c r="E13058" s="2" t="s">
        <v>17</v>
      </c>
      <c r="F13058" s="2" t="s">
        <v>18</v>
      </c>
      <c r="G13058" s="2" t="s">
        <v>19</v>
      </c>
      <c r="H13058" s="2" t="s">
        <v>9190</v>
      </c>
      <c r="I13058" s="2">
        <v>64</v>
      </c>
      <c r="J13058" s="2">
        <v>0</v>
      </c>
      <c r="K13058" s="2">
        <v>123562</v>
      </c>
      <c r="L13058" s="3">
        <v>44958</v>
      </c>
      <c r="M13058" s="3">
        <v>46327</v>
      </c>
      <c r="N13058" s="2" t="s">
        <v>439</v>
      </c>
    </row>
    <row r="13059" spans="2:14" x14ac:dyDescent="0.25">
      <c r="B13059" s="2" t="s">
        <v>9195</v>
      </c>
      <c r="C13059" s="2" t="s">
        <v>9196</v>
      </c>
      <c r="D13059" s="2" t="s">
        <v>16</v>
      </c>
      <c r="E13059" s="2" t="s">
        <v>17</v>
      </c>
      <c r="F13059" s="2" t="s">
        <v>18</v>
      </c>
      <c r="G13059" s="2" t="s">
        <v>19</v>
      </c>
      <c r="H13059" s="2" t="s">
        <v>9190</v>
      </c>
      <c r="I13059" s="2">
        <v>64</v>
      </c>
      <c r="J13059" s="2">
        <v>0</v>
      </c>
      <c r="K13059" s="2" t="s">
        <v>9197</v>
      </c>
      <c r="L13059" s="3">
        <v>45923</v>
      </c>
      <c r="M13059" s="3">
        <v>46935</v>
      </c>
      <c r="N13059" s="2" t="s">
        <v>439</v>
      </c>
    </row>
    <row r="13060" spans="2:14" x14ac:dyDescent="0.25">
      <c r="B13060" s="2" t="s">
        <v>9195</v>
      </c>
      <c r="C13060" s="2" t="s">
        <v>9196</v>
      </c>
      <c r="D13060" s="2" t="s">
        <v>16</v>
      </c>
      <c r="E13060" s="2" t="s">
        <v>17</v>
      </c>
      <c r="F13060" s="2" t="s">
        <v>18</v>
      </c>
      <c r="G13060" s="2" t="s">
        <v>19</v>
      </c>
      <c r="H13060" s="2" t="s">
        <v>9190</v>
      </c>
      <c r="I13060" s="2">
        <v>64</v>
      </c>
      <c r="J13060" s="2">
        <v>64</v>
      </c>
      <c r="K13060" s="2" t="s">
        <v>9198</v>
      </c>
      <c r="L13060" s="3">
        <v>45954</v>
      </c>
      <c r="M13060" s="3">
        <v>46997</v>
      </c>
      <c r="N13060" s="2" t="s">
        <v>439</v>
      </c>
    </row>
    <row r="13061" spans="2:14" x14ac:dyDescent="0.25">
      <c r="B13061" s="2" t="s">
        <v>9195</v>
      </c>
      <c r="C13061" s="2" t="s">
        <v>9196</v>
      </c>
      <c r="D13061" s="2" t="s">
        <v>16</v>
      </c>
      <c r="E13061" s="2" t="s">
        <v>17</v>
      </c>
      <c r="F13061" s="2" t="s">
        <v>18</v>
      </c>
      <c r="G13061" s="2" t="s">
        <v>19</v>
      </c>
      <c r="H13061" s="2" t="s">
        <v>9190</v>
      </c>
      <c r="I13061" s="2">
        <v>64</v>
      </c>
      <c r="J13061" s="2">
        <v>0</v>
      </c>
      <c r="K13061" s="2" t="s">
        <v>9199</v>
      </c>
      <c r="L13061" s="3">
        <v>45719</v>
      </c>
      <c r="M13061" s="3">
        <v>46722</v>
      </c>
      <c r="N13061" s="2" t="s">
        <v>439</v>
      </c>
    </row>
    <row r="13062" spans="2:14" x14ac:dyDescent="0.25">
      <c r="B13062" s="2" t="s">
        <v>9195</v>
      </c>
      <c r="C13062" s="2" t="s">
        <v>9196</v>
      </c>
      <c r="D13062" s="2" t="s">
        <v>16</v>
      </c>
      <c r="E13062" s="2" t="s">
        <v>17</v>
      </c>
      <c r="F13062" s="2" t="s">
        <v>18</v>
      </c>
      <c r="G13062" s="2" t="s">
        <v>19</v>
      </c>
      <c r="H13062" s="2" t="s">
        <v>9190</v>
      </c>
      <c r="I13062" s="2">
        <v>64</v>
      </c>
      <c r="J13062" s="2">
        <v>0</v>
      </c>
      <c r="K13062" s="2" t="s">
        <v>9200</v>
      </c>
      <c r="L13062" s="3">
        <v>45954</v>
      </c>
      <c r="M13062" s="3">
        <v>46722</v>
      </c>
      <c r="N13062" s="2" t="s">
        <v>439</v>
      </c>
    </row>
    <row r="13063" spans="2:14" x14ac:dyDescent="0.25">
      <c r="B13063" s="2" t="s">
        <v>9201</v>
      </c>
      <c r="C13063" s="2" t="s">
        <v>9202</v>
      </c>
      <c r="D13063" s="2" t="s">
        <v>16</v>
      </c>
      <c r="E13063" s="2" t="s">
        <v>17</v>
      </c>
      <c r="F13063" s="2" t="s">
        <v>18</v>
      </c>
      <c r="G13063" s="2" t="s">
        <v>19</v>
      </c>
      <c r="H13063" s="2" t="s">
        <v>9190</v>
      </c>
      <c r="I13063" s="2">
        <v>196</v>
      </c>
      <c r="J13063" s="2">
        <v>0</v>
      </c>
      <c r="K13063" s="2" t="s">
        <v>9203</v>
      </c>
      <c r="L13063" s="3">
        <v>45831</v>
      </c>
      <c r="M13063" s="3">
        <v>46813</v>
      </c>
      <c r="N13063" s="2" t="s">
        <v>439</v>
      </c>
    </row>
    <row r="13064" spans="2:14" x14ac:dyDescent="0.25">
      <c r="B13064" s="2" t="s">
        <v>9201</v>
      </c>
      <c r="C13064" s="2" t="s">
        <v>9202</v>
      </c>
      <c r="D13064" s="2" t="s">
        <v>16</v>
      </c>
      <c r="E13064" s="2" t="s">
        <v>17</v>
      </c>
      <c r="F13064" s="2" t="s">
        <v>18</v>
      </c>
      <c r="G13064" s="2" t="s">
        <v>19</v>
      </c>
      <c r="H13064" s="2" t="s">
        <v>9190</v>
      </c>
      <c r="I13064" s="2">
        <v>196</v>
      </c>
      <c r="J13064" s="2">
        <v>0</v>
      </c>
      <c r="K13064" s="2" t="s">
        <v>9204</v>
      </c>
      <c r="L13064" s="3">
        <v>45831</v>
      </c>
      <c r="M13064" s="3">
        <v>46874</v>
      </c>
      <c r="N13064" s="2" t="s">
        <v>439</v>
      </c>
    </row>
    <row r="13065" spans="2:14" x14ac:dyDescent="0.25">
      <c r="B13065" s="2" t="s">
        <v>9201</v>
      </c>
      <c r="C13065" s="2" t="s">
        <v>9202</v>
      </c>
      <c r="D13065" s="2" t="s">
        <v>16</v>
      </c>
      <c r="E13065" s="2" t="s">
        <v>17</v>
      </c>
      <c r="F13065" s="2" t="s">
        <v>18</v>
      </c>
      <c r="G13065" s="2" t="s">
        <v>19</v>
      </c>
      <c r="H13065" s="2" t="s">
        <v>9190</v>
      </c>
      <c r="I13065" s="2">
        <v>196</v>
      </c>
      <c r="J13065" s="2">
        <v>0</v>
      </c>
      <c r="K13065" s="2">
        <v>173334</v>
      </c>
      <c r="L13065" s="3">
        <v>44958</v>
      </c>
      <c r="M13065" s="3">
        <v>45931</v>
      </c>
      <c r="N13065" s="2" t="s">
        <v>439</v>
      </c>
    </row>
    <row r="13066" spans="2:14" x14ac:dyDescent="0.25">
      <c r="B13066" s="2" t="s">
        <v>9201</v>
      </c>
      <c r="C13066" s="2" t="s">
        <v>9202</v>
      </c>
      <c r="D13066" s="2" t="s">
        <v>16</v>
      </c>
      <c r="E13066" s="2" t="s">
        <v>17</v>
      </c>
      <c r="F13066" s="2" t="s">
        <v>18</v>
      </c>
      <c r="G13066" s="2" t="s">
        <v>19</v>
      </c>
      <c r="H13066" s="2" t="s">
        <v>9190</v>
      </c>
      <c r="I13066" s="2">
        <v>196</v>
      </c>
      <c r="J13066" s="2">
        <v>196</v>
      </c>
      <c r="K13066" s="2" t="s">
        <v>9205</v>
      </c>
      <c r="L13066" s="3">
        <v>45990</v>
      </c>
      <c r="M13066" s="3">
        <v>47027</v>
      </c>
      <c r="N13066" s="2" t="s">
        <v>439</v>
      </c>
    </row>
    <row r="13067" spans="2:14" x14ac:dyDescent="0.25">
      <c r="B13067" s="2" t="s">
        <v>9201</v>
      </c>
      <c r="C13067" s="2" t="s">
        <v>9202</v>
      </c>
      <c r="D13067" s="2" t="s">
        <v>16</v>
      </c>
      <c r="E13067" s="2" t="s">
        <v>17</v>
      </c>
      <c r="F13067" s="2" t="s">
        <v>18</v>
      </c>
      <c r="G13067" s="2" t="s">
        <v>19</v>
      </c>
      <c r="H13067" s="2" t="s">
        <v>9190</v>
      </c>
      <c r="I13067" s="2">
        <v>196</v>
      </c>
      <c r="J13067" s="2">
        <v>0</v>
      </c>
      <c r="K13067" s="2" t="s">
        <v>9206</v>
      </c>
      <c r="L13067" s="3">
        <v>45719</v>
      </c>
      <c r="M13067" s="3">
        <v>46722</v>
      </c>
      <c r="N13067" s="2" t="s">
        <v>439</v>
      </c>
    </row>
    <row r="13068" spans="2:14" x14ac:dyDescent="0.25">
      <c r="B13068" s="2" t="s">
        <v>9207</v>
      </c>
      <c r="C13068" s="2" t="s">
        <v>9208</v>
      </c>
      <c r="D13068" s="2" t="s">
        <v>16</v>
      </c>
      <c r="E13068" s="2" t="s">
        <v>17</v>
      </c>
      <c r="F13068" s="2" t="s">
        <v>18</v>
      </c>
      <c r="G13068" s="2" t="s">
        <v>19</v>
      </c>
      <c r="H13068" s="2" t="s">
        <v>9190</v>
      </c>
      <c r="I13068" s="2">
        <v>250</v>
      </c>
      <c r="J13068" s="2">
        <v>50</v>
      </c>
      <c r="K13068" s="2" t="s">
        <v>9209</v>
      </c>
      <c r="L13068" s="3">
        <v>46206</v>
      </c>
      <c r="M13068" s="3">
        <v>47209</v>
      </c>
      <c r="N13068" s="2" t="s">
        <v>439</v>
      </c>
    </row>
    <row r="13069" spans="2:14" x14ac:dyDescent="0.25">
      <c r="B13069" s="2" t="s">
        <v>9207</v>
      </c>
      <c r="C13069" s="2" t="s">
        <v>9208</v>
      </c>
      <c r="D13069" s="2" t="s">
        <v>16</v>
      </c>
      <c r="E13069" s="2" t="s">
        <v>17</v>
      </c>
      <c r="F13069" s="2" t="s">
        <v>18</v>
      </c>
      <c r="G13069" s="2" t="s">
        <v>19</v>
      </c>
      <c r="H13069" s="2" t="s">
        <v>9190</v>
      </c>
      <c r="I13069" s="2">
        <v>250</v>
      </c>
      <c r="J13069" s="2">
        <v>200</v>
      </c>
      <c r="K13069" s="2" t="s">
        <v>9210</v>
      </c>
      <c r="L13069" s="3">
        <v>46206</v>
      </c>
      <c r="M13069" s="3">
        <v>47058</v>
      </c>
      <c r="N13069" s="2" t="s">
        <v>439</v>
      </c>
    </row>
    <row r="13070" spans="2:14" x14ac:dyDescent="0.25">
      <c r="B13070" s="2" t="s">
        <v>9211</v>
      </c>
      <c r="C13070" s="2" t="s">
        <v>9212</v>
      </c>
      <c r="D13070" s="2" t="s">
        <v>16</v>
      </c>
      <c r="E13070" s="2" t="s">
        <v>17</v>
      </c>
      <c r="F13070" s="2" t="s">
        <v>18</v>
      </c>
      <c r="G13070" s="2" t="s">
        <v>208</v>
      </c>
      <c r="H13070" s="2" t="s">
        <v>9213</v>
      </c>
      <c r="I13070" s="2">
        <v>660</v>
      </c>
      <c r="J13070" s="2">
        <v>0</v>
      </c>
      <c r="K13070" s="2">
        <v>0</v>
      </c>
      <c r="L13070" s="3">
        <v>44958</v>
      </c>
      <c r="M13070" s="3">
        <v>47453</v>
      </c>
      <c r="N13070" s="2" t="s">
        <v>355</v>
      </c>
    </row>
    <row r="13071" spans="2:14" x14ac:dyDescent="0.25">
      <c r="B13071" s="2" t="s">
        <v>9211</v>
      </c>
      <c r="C13071" s="2" t="s">
        <v>9212</v>
      </c>
      <c r="D13071" s="2" t="s">
        <v>16</v>
      </c>
      <c r="E13071" s="2" t="s">
        <v>17</v>
      </c>
      <c r="F13071" s="2" t="s">
        <v>18</v>
      </c>
      <c r="G13071" s="2" t="s">
        <v>208</v>
      </c>
      <c r="H13071" s="2" t="s">
        <v>9213</v>
      </c>
      <c r="I13071" s="2">
        <v>660</v>
      </c>
      <c r="J13071" s="2">
        <v>0</v>
      </c>
      <c r="K13071" s="2">
        <v>0</v>
      </c>
      <c r="L13071" s="3">
        <v>45663</v>
      </c>
      <c r="M13071" s="3">
        <v>47484</v>
      </c>
      <c r="N13071" s="2" t="s">
        <v>355</v>
      </c>
    </row>
    <row r="13072" spans="2:14" x14ac:dyDescent="0.25">
      <c r="B13072" s="2" t="s">
        <v>9211</v>
      </c>
      <c r="C13072" s="2" t="s">
        <v>9212</v>
      </c>
      <c r="D13072" s="2" t="s">
        <v>16</v>
      </c>
      <c r="E13072" s="2" t="s">
        <v>17</v>
      </c>
      <c r="F13072" s="2" t="s">
        <v>18</v>
      </c>
      <c r="G13072" s="2" t="s">
        <v>208</v>
      </c>
      <c r="H13072" s="2" t="s">
        <v>9213</v>
      </c>
      <c r="I13072" s="2">
        <v>660</v>
      </c>
      <c r="J13072" s="2">
        <v>0</v>
      </c>
      <c r="K13072" s="2">
        <v>0</v>
      </c>
      <c r="L13072" s="3">
        <v>45782</v>
      </c>
      <c r="M13072" s="3">
        <v>47574</v>
      </c>
      <c r="N13072" s="2" t="s">
        <v>355</v>
      </c>
    </row>
    <row r="13073" spans="2:14" x14ac:dyDescent="0.25">
      <c r="B13073" s="2" t="s">
        <v>9211</v>
      </c>
      <c r="C13073" s="2" t="s">
        <v>9212</v>
      </c>
      <c r="D13073" s="2" t="s">
        <v>16</v>
      </c>
      <c r="E13073" s="2" t="s">
        <v>17</v>
      </c>
      <c r="F13073" s="2" t="s">
        <v>18</v>
      </c>
      <c r="G13073" s="2" t="s">
        <v>208</v>
      </c>
      <c r="H13073" s="2" t="s">
        <v>9213</v>
      </c>
      <c r="I13073" s="2">
        <v>660</v>
      </c>
      <c r="J13073" s="2">
        <v>0</v>
      </c>
      <c r="K13073" s="2">
        <v>0</v>
      </c>
      <c r="L13073" s="3">
        <v>45908</v>
      </c>
      <c r="M13073" s="3">
        <v>47635</v>
      </c>
      <c r="N13073" s="2" t="s">
        <v>355</v>
      </c>
    </row>
    <row r="13074" spans="2:14" x14ac:dyDescent="0.25">
      <c r="B13074" s="2" t="s">
        <v>9211</v>
      </c>
      <c r="C13074" s="2" t="s">
        <v>9212</v>
      </c>
      <c r="D13074" s="2" t="s">
        <v>16</v>
      </c>
      <c r="E13074" s="2" t="s">
        <v>17</v>
      </c>
      <c r="F13074" s="2" t="s">
        <v>18</v>
      </c>
      <c r="G13074" s="2" t="s">
        <v>208</v>
      </c>
      <c r="H13074" s="2" t="s">
        <v>9213</v>
      </c>
      <c r="I13074" s="2">
        <v>660</v>
      </c>
      <c r="J13074" s="2">
        <v>0</v>
      </c>
      <c r="K13074" s="2">
        <v>0</v>
      </c>
      <c r="L13074" s="3">
        <v>45908</v>
      </c>
      <c r="M13074" s="3">
        <v>47696</v>
      </c>
      <c r="N13074" s="2" t="s">
        <v>355</v>
      </c>
    </row>
    <row r="13075" spans="2:14" x14ac:dyDescent="0.25">
      <c r="B13075" s="2" t="s">
        <v>9211</v>
      </c>
      <c r="C13075" s="2" t="s">
        <v>9212</v>
      </c>
      <c r="D13075" s="2" t="s">
        <v>16</v>
      </c>
      <c r="E13075" s="2" t="s">
        <v>17</v>
      </c>
      <c r="F13075" s="2" t="s">
        <v>18</v>
      </c>
      <c r="G13075" s="2" t="s">
        <v>208</v>
      </c>
      <c r="H13075" s="2" t="s">
        <v>9213</v>
      </c>
      <c r="I13075" s="2">
        <v>660</v>
      </c>
      <c r="J13075" s="2">
        <v>0</v>
      </c>
      <c r="K13075" s="2">
        <v>0</v>
      </c>
      <c r="L13075" s="3">
        <v>45924</v>
      </c>
      <c r="M13075" s="3">
        <v>47727</v>
      </c>
      <c r="N13075" s="2" t="s">
        <v>355</v>
      </c>
    </row>
    <row r="13076" spans="2:14" x14ac:dyDescent="0.25">
      <c r="B13076" s="2" t="s">
        <v>9211</v>
      </c>
      <c r="C13076" s="2" t="s">
        <v>9212</v>
      </c>
      <c r="D13076" s="2" t="s">
        <v>16</v>
      </c>
      <c r="E13076" s="2" t="s">
        <v>17</v>
      </c>
      <c r="F13076" s="2" t="s">
        <v>18</v>
      </c>
      <c r="G13076" s="2" t="s">
        <v>208</v>
      </c>
      <c r="H13076" s="2" t="s">
        <v>9213</v>
      </c>
      <c r="I13076" s="2">
        <v>660</v>
      </c>
      <c r="J13076" s="2">
        <v>0</v>
      </c>
      <c r="K13076" s="2">
        <v>0</v>
      </c>
      <c r="L13076" s="3">
        <v>45992</v>
      </c>
      <c r="M13076" s="3">
        <v>47788</v>
      </c>
      <c r="N13076" s="2" t="s">
        <v>355</v>
      </c>
    </row>
    <row r="13077" spans="2:14" x14ac:dyDescent="0.25">
      <c r="B13077" s="2" t="s">
        <v>9211</v>
      </c>
      <c r="C13077" s="2" t="s">
        <v>9212</v>
      </c>
      <c r="D13077" s="2" t="s">
        <v>16</v>
      </c>
      <c r="E13077" s="2" t="s">
        <v>17</v>
      </c>
      <c r="F13077" s="2" t="s">
        <v>18</v>
      </c>
      <c r="G13077" s="2" t="s">
        <v>208</v>
      </c>
      <c r="H13077" s="2" t="s">
        <v>9213</v>
      </c>
      <c r="I13077" s="2">
        <v>660</v>
      </c>
      <c r="J13077" s="2">
        <v>0</v>
      </c>
      <c r="K13077" s="2">
        <v>0</v>
      </c>
      <c r="L13077" s="3">
        <v>46077</v>
      </c>
      <c r="M13077" s="3">
        <v>47880</v>
      </c>
      <c r="N13077" s="2" t="s">
        <v>355</v>
      </c>
    </row>
    <row r="13078" spans="2:14" x14ac:dyDescent="0.25">
      <c r="B13078" s="2" t="s">
        <v>9211</v>
      </c>
      <c r="C13078" s="2" t="s">
        <v>9212</v>
      </c>
      <c r="D13078" s="2" t="s">
        <v>16</v>
      </c>
      <c r="E13078" s="2" t="s">
        <v>17</v>
      </c>
      <c r="F13078" s="2" t="s">
        <v>18</v>
      </c>
      <c r="G13078" s="2" t="s">
        <v>208</v>
      </c>
      <c r="H13078" s="2" t="s">
        <v>9213</v>
      </c>
      <c r="I13078" s="2">
        <v>660</v>
      </c>
      <c r="J13078" s="2">
        <v>0</v>
      </c>
      <c r="K13078" s="2">
        <v>220103402775</v>
      </c>
      <c r="L13078" s="3">
        <v>46095</v>
      </c>
      <c r="M13078" s="3">
        <v>47908</v>
      </c>
      <c r="N13078" s="2" t="s">
        <v>355</v>
      </c>
    </row>
    <row r="13079" spans="2:14" x14ac:dyDescent="0.25">
      <c r="B13079" s="2" t="s">
        <v>9211</v>
      </c>
      <c r="C13079" s="2" t="s">
        <v>9212</v>
      </c>
      <c r="D13079" s="2" t="s">
        <v>16</v>
      </c>
      <c r="E13079" s="2" t="s">
        <v>17</v>
      </c>
      <c r="F13079" s="2" t="s">
        <v>18</v>
      </c>
      <c r="G13079" s="2" t="s">
        <v>208</v>
      </c>
      <c r="H13079" s="2" t="s">
        <v>9213</v>
      </c>
      <c r="I13079" s="2">
        <v>660</v>
      </c>
      <c r="J13079" s="2">
        <v>0</v>
      </c>
      <c r="K13079" s="2">
        <v>32025</v>
      </c>
      <c r="L13079" s="3">
        <v>45741</v>
      </c>
      <c r="M13079" s="3">
        <v>47543</v>
      </c>
      <c r="N13079" s="2" t="s">
        <v>355</v>
      </c>
    </row>
    <row r="13080" spans="2:14" x14ac:dyDescent="0.25">
      <c r="B13080" s="2" t="s">
        <v>9211</v>
      </c>
      <c r="C13080" s="2" t="s">
        <v>9212</v>
      </c>
      <c r="D13080" s="2" t="s">
        <v>16</v>
      </c>
      <c r="E13080" s="2" t="s">
        <v>17</v>
      </c>
      <c r="F13080" s="2" t="s">
        <v>18</v>
      </c>
      <c r="G13080" s="2" t="s">
        <v>208</v>
      </c>
      <c r="H13080" s="2" t="s">
        <v>9213</v>
      </c>
      <c r="I13080" s="2">
        <v>660</v>
      </c>
      <c r="J13080" s="2">
        <v>0</v>
      </c>
      <c r="K13080" s="2">
        <v>62025</v>
      </c>
      <c r="L13080" s="3">
        <v>45887</v>
      </c>
      <c r="M13080" s="3">
        <v>47635</v>
      </c>
      <c r="N13080" s="2" t="s">
        <v>355</v>
      </c>
    </row>
    <row r="13081" spans="2:14" x14ac:dyDescent="0.25">
      <c r="B13081" s="2" t="s">
        <v>9211</v>
      </c>
      <c r="C13081" s="2" t="s">
        <v>9212</v>
      </c>
      <c r="D13081" s="2" t="s">
        <v>16</v>
      </c>
      <c r="E13081" s="2" t="s">
        <v>17</v>
      </c>
      <c r="F13081" s="2" t="s">
        <v>18</v>
      </c>
      <c r="G13081" s="2" t="s">
        <v>208</v>
      </c>
      <c r="H13081" s="2" t="s">
        <v>9213</v>
      </c>
      <c r="I13081" s="2">
        <v>660</v>
      </c>
      <c r="J13081" s="2">
        <v>660</v>
      </c>
      <c r="K13081" s="2" t="s">
        <v>836</v>
      </c>
      <c r="L13081" s="3">
        <v>46199</v>
      </c>
      <c r="M13081" s="3">
        <v>48000</v>
      </c>
      <c r="N13081" s="2" t="s">
        <v>355</v>
      </c>
    </row>
    <row r="13082" spans="2:14" x14ac:dyDescent="0.25">
      <c r="B13082" s="2" t="s">
        <v>9211</v>
      </c>
      <c r="C13082" s="2" t="s">
        <v>9212</v>
      </c>
      <c r="D13082" s="2" t="s">
        <v>16</v>
      </c>
      <c r="E13082" s="2" t="s">
        <v>142</v>
      </c>
      <c r="F13082" s="2" t="s">
        <v>18</v>
      </c>
      <c r="G13082" s="2" t="s">
        <v>208</v>
      </c>
      <c r="H13082" s="2" t="s">
        <v>9213</v>
      </c>
      <c r="I13082" s="2">
        <v>660</v>
      </c>
      <c r="J13082" s="2">
        <v>0</v>
      </c>
      <c r="K13082" s="2">
        <v>0</v>
      </c>
      <c r="L13082" s="3">
        <v>45992</v>
      </c>
      <c r="M13082" s="3">
        <v>47788</v>
      </c>
      <c r="N13082" s="2" t="s">
        <v>355</v>
      </c>
    </row>
    <row r="13083" spans="2:14" x14ac:dyDescent="0.25">
      <c r="B13083" s="2" t="s">
        <v>9214</v>
      </c>
      <c r="C13083" s="2" t="s">
        <v>9215</v>
      </c>
      <c r="D13083" s="2" t="s">
        <v>16</v>
      </c>
      <c r="E13083" s="2" t="s">
        <v>17</v>
      </c>
      <c r="F13083" s="2" t="s">
        <v>18</v>
      </c>
      <c r="G13083" s="2" t="s">
        <v>208</v>
      </c>
      <c r="H13083" s="2" t="s">
        <v>9213</v>
      </c>
      <c r="I13083" s="2">
        <v>103</v>
      </c>
      <c r="J13083" s="2">
        <v>0</v>
      </c>
      <c r="K13083" s="2">
        <v>0</v>
      </c>
      <c r="L13083" s="3">
        <v>44958</v>
      </c>
      <c r="M13083" s="3">
        <v>47119</v>
      </c>
      <c r="N13083" s="2" t="s">
        <v>355</v>
      </c>
    </row>
    <row r="13084" spans="2:14" x14ac:dyDescent="0.25">
      <c r="B13084" s="2" t="s">
        <v>9214</v>
      </c>
      <c r="C13084" s="2" t="s">
        <v>9215</v>
      </c>
      <c r="D13084" s="2" t="s">
        <v>16</v>
      </c>
      <c r="E13084" s="2" t="s">
        <v>17</v>
      </c>
      <c r="F13084" s="2" t="s">
        <v>18</v>
      </c>
      <c r="G13084" s="2" t="s">
        <v>208</v>
      </c>
      <c r="H13084" s="2" t="s">
        <v>9213</v>
      </c>
      <c r="I13084" s="2">
        <v>103</v>
      </c>
      <c r="J13084" s="2">
        <v>3</v>
      </c>
      <c r="K13084" s="2">
        <v>0</v>
      </c>
      <c r="L13084" s="3">
        <v>45992</v>
      </c>
      <c r="M13084" s="3">
        <v>47788</v>
      </c>
      <c r="N13084" s="2" t="s">
        <v>355</v>
      </c>
    </row>
    <row r="13085" spans="2:14" x14ac:dyDescent="0.25">
      <c r="B13085" s="2" t="s">
        <v>9214</v>
      </c>
      <c r="C13085" s="2" t="s">
        <v>9215</v>
      </c>
      <c r="D13085" s="2" t="s">
        <v>16</v>
      </c>
      <c r="E13085" s="2" t="s">
        <v>17</v>
      </c>
      <c r="F13085" s="2" t="s">
        <v>18</v>
      </c>
      <c r="G13085" s="2" t="s">
        <v>208</v>
      </c>
      <c r="H13085" s="2" t="s">
        <v>9213</v>
      </c>
      <c r="I13085" s="2">
        <v>103</v>
      </c>
      <c r="J13085" s="2">
        <v>0</v>
      </c>
      <c r="K13085" s="2">
        <v>32025</v>
      </c>
      <c r="L13085" s="3">
        <v>45741</v>
      </c>
      <c r="M13085" s="3">
        <v>47543</v>
      </c>
      <c r="N13085" s="2" t="s">
        <v>355</v>
      </c>
    </row>
    <row r="13086" spans="2:14" x14ac:dyDescent="0.25">
      <c r="B13086" s="2" t="s">
        <v>9214</v>
      </c>
      <c r="C13086" s="2" t="s">
        <v>9215</v>
      </c>
      <c r="D13086" s="2" t="s">
        <v>16</v>
      </c>
      <c r="E13086" s="2" t="s">
        <v>17</v>
      </c>
      <c r="F13086" s="2" t="s">
        <v>18</v>
      </c>
      <c r="G13086" s="2" t="s">
        <v>208</v>
      </c>
      <c r="H13086" s="2" t="s">
        <v>9213</v>
      </c>
      <c r="I13086" s="2">
        <v>103</v>
      </c>
      <c r="J13086" s="2">
        <v>100</v>
      </c>
      <c r="K13086" s="2" t="s">
        <v>836</v>
      </c>
      <c r="L13086" s="3">
        <v>46199</v>
      </c>
      <c r="M13086" s="3">
        <v>48000</v>
      </c>
      <c r="N13086" s="2" t="s">
        <v>355</v>
      </c>
    </row>
    <row r="13087" spans="2:14" x14ac:dyDescent="0.25">
      <c r="B13087" s="2" t="s">
        <v>9216</v>
      </c>
      <c r="C13087" s="2" t="s">
        <v>9217</v>
      </c>
      <c r="D13087" s="2" t="s">
        <v>28</v>
      </c>
      <c r="E13087" s="2" t="s">
        <v>17</v>
      </c>
      <c r="F13087" s="2" t="s">
        <v>24</v>
      </c>
      <c r="G13087" s="2" t="s">
        <v>24</v>
      </c>
      <c r="H13087" s="2" t="s">
        <v>24</v>
      </c>
      <c r="I13087" s="2">
        <v>0</v>
      </c>
      <c r="J13087" s="2">
        <v>0</v>
      </c>
      <c r="K13087" s="2">
        <v>0</v>
      </c>
      <c r="L13087" s="3">
        <v>45720</v>
      </c>
      <c r="M13087" s="2" t="s">
        <v>30</v>
      </c>
      <c r="N13087" s="2" t="s">
        <v>656</v>
      </c>
    </row>
    <row r="13088" spans="2:14" x14ac:dyDescent="0.25">
      <c r="B13088" s="2" t="s">
        <v>9216</v>
      </c>
      <c r="C13088" s="2" t="s">
        <v>9217</v>
      </c>
      <c r="D13088" s="2" t="s">
        <v>28</v>
      </c>
      <c r="E13088" s="2" t="s">
        <v>17</v>
      </c>
      <c r="F13088" s="2" t="s">
        <v>24</v>
      </c>
      <c r="G13088" s="2" t="s">
        <v>24</v>
      </c>
      <c r="H13088" s="2" t="s">
        <v>24</v>
      </c>
      <c r="I13088" s="2">
        <v>0</v>
      </c>
      <c r="J13088" s="2">
        <v>0</v>
      </c>
      <c r="K13088" s="2" t="s">
        <v>470</v>
      </c>
      <c r="L13088" s="2" t="s">
        <v>30</v>
      </c>
      <c r="M13088" s="2" t="s">
        <v>30</v>
      </c>
      <c r="N13088" s="2" t="s">
        <v>656</v>
      </c>
    </row>
    <row r="13089" spans="2:14" x14ac:dyDescent="0.25">
      <c r="B13089" s="2" t="s">
        <v>9218</v>
      </c>
      <c r="C13089" s="2" t="s">
        <v>9219</v>
      </c>
      <c r="D13089" s="2" t="s">
        <v>843</v>
      </c>
      <c r="E13089" s="2" t="s">
        <v>17</v>
      </c>
      <c r="F13089" s="2" t="s">
        <v>138</v>
      </c>
      <c r="G13089" s="2" t="s">
        <v>138</v>
      </c>
      <c r="H13089" s="2" t="s">
        <v>9220</v>
      </c>
      <c r="I13089" s="2">
        <v>431</v>
      </c>
      <c r="J13089" s="2">
        <v>0</v>
      </c>
      <c r="K13089" s="2">
        <v>0</v>
      </c>
      <c r="L13089" s="3">
        <v>45737</v>
      </c>
      <c r="M13089" s="3">
        <v>46722</v>
      </c>
      <c r="N13089" s="2" t="s">
        <v>656</v>
      </c>
    </row>
    <row r="13090" spans="2:14" x14ac:dyDescent="0.25">
      <c r="B13090" s="2" t="s">
        <v>9218</v>
      </c>
      <c r="C13090" s="2" t="s">
        <v>9219</v>
      </c>
      <c r="D13090" s="2" t="s">
        <v>843</v>
      </c>
      <c r="E13090" s="2" t="s">
        <v>17</v>
      </c>
      <c r="F13090" s="2" t="s">
        <v>138</v>
      </c>
      <c r="G13090" s="2" t="s">
        <v>138</v>
      </c>
      <c r="H13090" s="2" t="s">
        <v>9220</v>
      </c>
      <c r="I13090" s="2">
        <v>431</v>
      </c>
      <c r="J13090" s="2">
        <v>0</v>
      </c>
      <c r="K13090" s="2">
        <v>0</v>
      </c>
      <c r="L13090" s="3">
        <v>45773</v>
      </c>
      <c r="M13090" s="3">
        <v>46661</v>
      </c>
      <c r="N13090" s="2" t="s">
        <v>656</v>
      </c>
    </row>
    <row r="13091" spans="2:14" x14ac:dyDescent="0.25">
      <c r="B13091" s="2" t="s">
        <v>9218</v>
      </c>
      <c r="C13091" s="2" t="s">
        <v>9219</v>
      </c>
      <c r="D13091" s="2" t="s">
        <v>843</v>
      </c>
      <c r="E13091" s="2" t="s">
        <v>17</v>
      </c>
      <c r="F13091" s="2" t="s">
        <v>138</v>
      </c>
      <c r="G13091" s="2" t="s">
        <v>138</v>
      </c>
      <c r="H13091" s="2" t="s">
        <v>9220</v>
      </c>
      <c r="I13091" s="2">
        <v>431</v>
      </c>
      <c r="J13091" s="2">
        <v>0</v>
      </c>
      <c r="K13091" s="2">
        <v>0</v>
      </c>
      <c r="L13091" s="3">
        <v>45841</v>
      </c>
      <c r="M13091" s="3">
        <v>46661</v>
      </c>
      <c r="N13091" s="2" t="s">
        <v>656</v>
      </c>
    </row>
    <row r="13092" spans="2:14" x14ac:dyDescent="0.25">
      <c r="B13092" s="2" t="s">
        <v>9218</v>
      </c>
      <c r="C13092" s="2" t="s">
        <v>9219</v>
      </c>
      <c r="D13092" s="2" t="s">
        <v>843</v>
      </c>
      <c r="E13092" s="2" t="s">
        <v>17</v>
      </c>
      <c r="F13092" s="2" t="s">
        <v>138</v>
      </c>
      <c r="G13092" s="2" t="s">
        <v>138</v>
      </c>
      <c r="H13092" s="2" t="s">
        <v>9220</v>
      </c>
      <c r="I13092" s="2">
        <v>431</v>
      </c>
      <c r="J13092" s="2">
        <v>0</v>
      </c>
      <c r="K13092" s="2">
        <v>0</v>
      </c>
      <c r="L13092" s="3">
        <v>45947</v>
      </c>
      <c r="M13092" s="3">
        <v>46966</v>
      </c>
      <c r="N13092" s="2" t="s">
        <v>656</v>
      </c>
    </row>
    <row r="13093" spans="2:14" x14ac:dyDescent="0.25">
      <c r="B13093" s="2" t="s">
        <v>9218</v>
      </c>
      <c r="C13093" s="2" t="s">
        <v>9219</v>
      </c>
      <c r="D13093" s="2" t="s">
        <v>843</v>
      </c>
      <c r="E13093" s="2" t="s">
        <v>17</v>
      </c>
      <c r="F13093" s="2" t="s">
        <v>138</v>
      </c>
      <c r="G13093" s="2" t="s">
        <v>138</v>
      </c>
      <c r="H13093" s="2" t="s">
        <v>9220</v>
      </c>
      <c r="I13093" s="2">
        <v>431</v>
      </c>
      <c r="J13093" s="2">
        <v>431</v>
      </c>
      <c r="K13093" s="2">
        <v>0</v>
      </c>
      <c r="L13093" s="3">
        <v>46176</v>
      </c>
      <c r="M13093" s="3">
        <v>47270</v>
      </c>
      <c r="N13093" s="2" t="s">
        <v>656</v>
      </c>
    </row>
    <row r="13094" spans="2:14" x14ac:dyDescent="0.25">
      <c r="B13094" s="2" t="s">
        <v>9218</v>
      </c>
      <c r="C13094" s="2" t="s">
        <v>9219</v>
      </c>
      <c r="D13094" s="2" t="s">
        <v>843</v>
      </c>
      <c r="E13094" s="2" t="s">
        <v>17</v>
      </c>
      <c r="F13094" s="2" t="s">
        <v>138</v>
      </c>
      <c r="G13094" s="2" t="s">
        <v>138</v>
      </c>
      <c r="H13094" s="2" t="s">
        <v>9220</v>
      </c>
      <c r="I13094" s="2">
        <v>431</v>
      </c>
      <c r="J13094" s="2">
        <v>0</v>
      </c>
      <c r="K13094" s="2">
        <v>5012026</v>
      </c>
      <c r="L13094" s="3">
        <v>46109</v>
      </c>
      <c r="M13094" s="3">
        <v>47119</v>
      </c>
      <c r="N13094" s="2" t="s">
        <v>656</v>
      </c>
    </row>
    <row r="13095" spans="2:14" x14ac:dyDescent="0.25">
      <c r="B13095" s="2" t="s">
        <v>9218</v>
      </c>
      <c r="C13095" s="2" t="s">
        <v>9219</v>
      </c>
      <c r="D13095" s="2" t="s">
        <v>843</v>
      </c>
      <c r="E13095" s="2" t="s">
        <v>17</v>
      </c>
      <c r="F13095" s="2" t="s">
        <v>138</v>
      </c>
      <c r="G13095" s="2" t="s">
        <v>138</v>
      </c>
      <c r="H13095" s="2" t="s">
        <v>9220</v>
      </c>
      <c r="I13095" s="2">
        <v>431</v>
      </c>
      <c r="J13095" s="2">
        <v>0</v>
      </c>
      <c r="K13095" s="2">
        <v>512026</v>
      </c>
      <c r="L13095" s="3">
        <v>46164</v>
      </c>
      <c r="M13095" s="3">
        <v>47119</v>
      </c>
      <c r="N13095" s="2" t="s">
        <v>656</v>
      </c>
    </row>
    <row r="13096" spans="2:14" x14ac:dyDescent="0.25">
      <c r="B13096" s="2" t="s">
        <v>9218</v>
      </c>
      <c r="C13096" s="2" t="s">
        <v>9219</v>
      </c>
      <c r="D13096" s="2" t="s">
        <v>843</v>
      </c>
      <c r="E13096" s="2" t="s">
        <v>17</v>
      </c>
      <c r="F13096" s="2" t="s">
        <v>138</v>
      </c>
      <c r="G13096" s="2" t="s">
        <v>138</v>
      </c>
      <c r="H13096" s="2" t="s">
        <v>9220</v>
      </c>
      <c r="I13096" s="2">
        <v>431</v>
      </c>
      <c r="J13096" s="2">
        <v>0</v>
      </c>
      <c r="K13096" s="2">
        <v>8102024</v>
      </c>
      <c r="L13096" s="3">
        <v>45691</v>
      </c>
      <c r="M13096" s="3">
        <v>46661</v>
      </c>
      <c r="N13096" s="2" t="s">
        <v>656</v>
      </c>
    </row>
    <row r="13097" spans="2:14" x14ac:dyDescent="0.25">
      <c r="B13097" s="2" t="s">
        <v>9218</v>
      </c>
      <c r="C13097" s="2" t="s">
        <v>9219</v>
      </c>
      <c r="D13097" s="2" t="s">
        <v>843</v>
      </c>
      <c r="E13097" s="2" t="s">
        <v>17</v>
      </c>
      <c r="F13097" s="2" t="s">
        <v>138</v>
      </c>
      <c r="G13097" s="2" t="s">
        <v>138</v>
      </c>
      <c r="H13097" s="2" t="s">
        <v>9220</v>
      </c>
      <c r="I13097" s="2">
        <v>431</v>
      </c>
      <c r="J13097" s="2">
        <v>0</v>
      </c>
      <c r="K13097" s="2">
        <v>10082025</v>
      </c>
      <c r="L13097" s="3">
        <v>45969</v>
      </c>
      <c r="M13097" s="3">
        <v>46966</v>
      </c>
      <c r="N13097" s="2" t="s">
        <v>656</v>
      </c>
    </row>
    <row r="13098" spans="2:14" x14ac:dyDescent="0.25">
      <c r="B13098" s="2" t="s">
        <v>9218</v>
      </c>
      <c r="C13098" s="2" t="s">
        <v>9219</v>
      </c>
      <c r="D13098" s="2" t="s">
        <v>843</v>
      </c>
      <c r="E13098" s="2" t="s">
        <v>17</v>
      </c>
      <c r="F13098" s="2" t="s">
        <v>138</v>
      </c>
      <c r="G13098" s="2" t="s">
        <v>138</v>
      </c>
      <c r="H13098" s="2" t="s">
        <v>9220</v>
      </c>
      <c r="I13098" s="2">
        <v>431</v>
      </c>
      <c r="J13098" s="2">
        <v>0</v>
      </c>
      <c r="K13098" s="2">
        <v>10102024</v>
      </c>
      <c r="L13098" s="3">
        <v>45740</v>
      </c>
      <c r="M13098" s="3">
        <v>46661</v>
      </c>
      <c r="N13098" s="2" t="s">
        <v>656</v>
      </c>
    </row>
    <row r="13099" spans="2:14" x14ac:dyDescent="0.25">
      <c r="B13099" s="2" t="s">
        <v>9218</v>
      </c>
      <c r="C13099" s="2" t="s">
        <v>9219</v>
      </c>
      <c r="D13099" s="2" t="s">
        <v>843</v>
      </c>
      <c r="E13099" s="2" t="s">
        <v>17</v>
      </c>
      <c r="F13099" s="2" t="s">
        <v>138</v>
      </c>
      <c r="G13099" s="2" t="s">
        <v>138</v>
      </c>
      <c r="H13099" s="2" t="s">
        <v>9220</v>
      </c>
      <c r="I13099" s="2">
        <v>431</v>
      </c>
      <c r="J13099" s="2">
        <v>0</v>
      </c>
      <c r="K13099" s="2">
        <v>23102024</v>
      </c>
      <c r="L13099" s="3">
        <v>45883</v>
      </c>
      <c r="M13099" s="3">
        <v>46661</v>
      </c>
      <c r="N13099" s="2" t="s">
        <v>656</v>
      </c>
    </row>
    <row r="13100" spans="2:14" x14ac:dyDescent="0.25">
      <c r="B13100" s="2" t="s">
        <v>9218</v>
      </c>
      <c r="C13100" s="2" t="s">
        <v>9219</v>
      </c>
      <c r="D13100" s="2" t="s">
        <v>843</v>
      </c>
      <c r="E13100" s="2" t="s">
        <v>17</v>
      </c>
      <c r="F13100" s="2" t="s">
        <v>138</v>
      </c>
      <c r="G13100" s="2" t="s">
        <v>138</v>
      </c>
      <c r="H13100" s="2" t="s">
        <v>9220</v>
      </c>
      <c r="I13100" s="2">
        <v>431</v>
      </c>
      <c r="J13100" s="2">
        <v>0</v>
      </c>
      <c r="K13100" s="2">
        <v>25082025</v>
      </c>
      <c r="L13100" s="3">
        <v>45996</v>
      </c>
      <c r="M13100" s="3">
        <v>46966</v>
      </c>
      <c r="N13100" s="2" t="s">
        <v>656</v>
      </c>
    </row>
    <row r="13101" spans="2:14" x14ac:dyDescent="0.25">
      <c r="B13101" s="2" t="s">
        <v>9218</v>
      </c>
      <c r="C13101" s="2" t="s">
        <v>9219</v>
      </c>
      <c r="D13101" s="2" t="s">
        <v>843</v>
      </c>
      <c r="E13101" s="2" t="s">
        <v>17</v>
      </c>
      <c r="F13101" s="2" t="s">
        <v>138</v>
      </c>
      <c r="G13101" s="2" t="s">
        <v>138</v>
      </c>
      <c r="H13101" s="2" t="s">
        <v>9220</v>
      </c>
      <c r="I13101" s="2">
        <v>431</v>
      </c>
      <c r="J13101" s="2">
        <v>0</v>
      </c>
      <c r="K13101" s="2">
        <v>29092025</v>
      </c>
      <c r="L13101" s="3">
        <v>46011</v>
      </c>
      <c r="M13101" s="3">
        <v>46997</v>
      </c>
      <c r="N13101" s="2" t="s">
        <v>656</v>
      </c>
    </row>
    <row r="13102" spans="2:14" x14ac:dyDescent="0.25">
      <c r="B13102" s="2" t="s">
        <v>9218</v>
      </c>
      <c r="C13102" s="2" t="s">
        <v>9219</v>
      </c>
      <c r="D13102" s="2" t="s">
        <v>843</v>
      </c>
      <c r="E13102" s="2" t="s">
        <v>17</v>
      </c>
      <c r="F13102" s="2" t="s">
        <v>138</v>
      </c>
      <c r="G13102" s="2" t="s">
        <v>138</v>
      </c>
      <c r="H13102" s="2" t="s">
        <v>9220</v>
      </c>
      <c r="I13102" s="2">
        <v>431</v>
      </c>
      <c r="J13102" s="2">
        <v>0</v>
      </c>
      <c r="K13102" s="2">
        <v>290925</v>
      </c>
      <c r="L13102" s="3">
        <v>46039</v>
      </c>
      <c r="M13102" s="3">
        <v>46997</v>
      </c>
      <c r="N13102" s="2" t="s">
        <v>656</v>
      </c>
    </row>
    <row r="13103" spans="2:14" x14ac:dyDescent="0.25">
      <c r="B13103" s="2" t="s">
        <v>9218</v>
      </c>
      <c r="C13103" s="2" t="s">
        <v>9219</v>
      </c>
      <c r="D13103" s="2" t="s">
        <v>843</v>
      </c>
      <c r="E13103" s="2" t="s">
        <v>181</v>
      </c>
      <c r="F13103" s="2" t="s">
        <v>138</v>
      </c>
      <c r="G13103" s="2" t="s">
        <v>138</v>
      </c>
      <c r="H13103" s="2" t="s">
        <v>9220</v>
      </c>
      <c r="I13103" s="2">
        <v>431</v>
      </c>
      <c r="J13103" s="2">
        <v>0</v>
      </c>
      <c r="K13103" s="2">
        <v>0</v>
      </c>
      <c r="L13103" s="3">
        <v>45737</v>
      </c>
      <c r="M13103" s="3">
        <v>46722</v>
      </c>
      <c r="N13103" s="2" t="s">
        <v>656</v>
      </c>
    </row>
    <row r="13104" spans="2:14" x14ac:dyDescent="0.25">
      <c r="B13104" s="2" t="s">
        <v>9218</v>
      </c>
      <c r="C13104" s="2" t="s">
        <v>9219</v>
      </c>
      <c r="D13104" s="2" t="s">
        <v>843</v>
      </c>
      <c r="E13104" s="2" t="s">
        <v>181</v>
      </c>
      <c r="F13104" s="2" t="s">
        <v>138</v>
      </c>
      <c r="G13104" s="2" t="s">
        <v>138</v>
      </c>
      <c r="H13104" s="2" t="s">
        <v>9220</v>
      </c>
      <c r="I13104" s="2">
        <v>431</v>
      </c>
      <c r="J13104" s="2">
        <v>0</v>
      </c>
      <c r="K13104" s="2">
        <v>0</v>
      </c>
      <c r="L13104" s="3">
        <v>45773</v>
      </c>
      <c r="M13104" s="3">
        <v>46661</v>
      </c>
      <c r="N13104" s="2" t="s">
        <v>656</v>
      </c>
    </row>
    <row r="13105" spans="2:14" x14ac:dyDescent="0.25">
      <c r="B13105" s="2" t="s">
        <v>9218</v>
      </c>
      <c r="C13105" s="2" t="s">
        <v>9219</v>
      </c>
      <c r="D13105" s="2" t="s">
        <v>843</v>
      </c>
      <c r="E13105" s="2" t="s">
        <v>181</v>
      </c>
      <c r="F13105" s="2" t="s">
        <v>138</v>
      </c>
      <c r="G13105" s="2" t="s">
        <v>138</v>
      </c>
      <c r="H13105" s="2" t="s">
        <v>9220</v>
      </c>
      <c r="I13105" s="2">
        <v>431</v>
      </c>
      <c r="J13105" s="2">
        <v>0</v>
      </c>
      <c r="K13105" s="2">
        <v>8102024</v>
      </c>
      <c r="L13105" s="3">
        <v>45691</v>
      </c>
      <c r="M13105" s="3">
        <v>46661</v>
      </c>
      <c r="N13105" s="2" t="s">
        <v>656</v>
      </c>
    </row>
    <row r="13106" spans="2:14" x14ac:dyDescent="0.25">
      <c r="B13106" s="2" t="s">
        <v>9218</v>
      </c>
      <c r="C13106" s="2" t="s">
        <v>9219</v>
      </c>
      <c r="D13106" s="2" t="s">
        <v>843</v>
      </c>
      <c r="E13106" s="2" t="s">
        <v>142</v>
      </c>
      <c r="F13106" s="2" t="s">
        <v>138</v>
      </c>
      <c r="G13106" s="2" t="s">
        <v>138</v>
      </c>
      <c r="H13106" s="2" t="s">
        <v>9220</v>
      </c>
      <c r="I13106" s="2">
        <v>431</v>
      </c>
      <c r="J13106" s="2">
        <v>0</v>
      </c>
      <c r="K13106" s="2">
        <v>0</v>
      </c>
      <c r="L13106" s="3">
        <v>45773</v>
      </c>
      <c r="M13106" s="3">
        <v>46661</v>
      </c>
      <c r="N13106" s="2" t="s">
        <v>656</v>
      </c>
    </row>
    <row r="13107" spans="2:14" x14ac:dyDescent="0.25">
      <c r="B13107" s="2" t="s">
        <v>9218</v>
      </c>
      <c r="C13107" s="2" t="s">
        <v>9219</v>
      </c>
      <c r="D13107" s="2" t="s">
        <v>843</v>
      </c>
      <c r="E13107" s="2" t="s">
        <v>142</v>
      </c>
      <c r="F13107" s="2" t="s">
        <v>138</v>
      </c>
      <c r="G13107" s="2" t="s">
        <v>138</v>
      </c>
      <c r="H13107" s="2" t="s">
        <v>9220</v>
      </c>
      <c r="I13107" s="2">
        <v>431</v>
      </c>
      <c r="J13107" s="2">
        <v>0</v>
      </c>
      <c r="K13107" s="2">
        <v>0</v>
      </c>
      <c r="L13107" s="3">
        <v>46176</v>
      </c>
      <c r="M13107" s="3">
        <v>47270</v>
      </c>
      <c r="N13107" s="2" t="s">
        <v>656</v>
      </c>
    </row>
    <row r="13108" spans="2:14" x14ac:dyDescent="0.25">
      <c r="B13108" s="2" t="s">
        <v>9218</v>
      </c>
      <c r="C13108" s="2" t="s">
        <v>9219</v>
      </c>
      <c r="D13108" s="2" t="s">
        <v>843</v>
      </c>
      <c r="E13108" s="2" t="s">
        <v>142</v>
      </c>
      <c r="F13108" s="2" t="s">
        <v>138</v>
      </c>
      <c r="G13108" s="2" t="s">
        <v>138</v>
      </c>
      <c r="H13108" s="2" t="s">
        <v>9220</v>
      </c>
      <c r="I13108" s="2">
        <v>431</v>
      </c>
      <c r="J13108" s="2">
        <v>0</v>
      </c>
      <c r="K13108" s="2">
        <v>5012026</v>
      </c>
      <c r="L13108" s="3">
        <v>46109</v>
      </c>
      <c r="M13108" s="3">
        <v>47119</v>
      </c>
      <c r="N13108" s="2" t="s">
        <v>656</v>
      </c>
    </row>
    <row r="13109" spans="2:14" x14ac:dyDescent="0.25">
      <c r="B13109" s="2" t="s">
        <v>9218</v>
      </c>
      <c r="C13109" s="2" t="s">
        <v>9219</v>
      </c>
      <c r="D13109" s="2" t="s">
        <v>843</v>
      </c>
      <c r="E13109" s="2" t="s">
        <v>142</v>
      </c>
      <c r="F13109" s="2" t="s">
        <v>138</v>
      </c>
      <c r="G13109" s="2" t="s">
        <v>138</v>
      </c>
      <c r="H13109" s="2" t="s">
        <v>9220</v>
      </c>
      <c r="I13109" s="2">
        <v>431</v>
      </c>
      <c r="J13109" s="2">
        <v>0</v>
      </c>
      <c r="K13109" s="2">
        <v>512026</v>
      </c>
      <c r="L13109" s="3">
        <v>46164</v>
      </c>
      <c r="M13109" s="3">
        <v>47119</v>
      </c>
      <c r="N13109" s="2" t="s">
        <v>656</v>
      </c>
    </row>
    <row r="13110" spans="2:14" x14ac:dyDescent="0.25">
      <c r="B13110" s="2" t="s">
        <v>9218</v>
      </c>
      <c r="C13110" s="2" t="s">
        <v>9219</v>
      </c>
      <c r="D13110" s="2" t="s">
        <v>843</v>
      </c>
      <c r="E13110" s="2" t="s">
        <v>142</v>
      </c>
      <c r="F13110" s="2" t="s">
        <v>138</v>
      </c>
      <c r="G13110" s="2" t="s">
        <v>138</v>
      </c>
      <c r="H13110" s="2" t="s">
        <v>9220</v>
      </c>
      <c r="I13110" s="2">
        <v>431</v>
      </c>
      <c r="J13110" s="2">
        <v>0</v>
      </c>
      <c r="K13110" s="2">
        <v>8102024</v>
      </c>
      <c r="L13110" s="3">
        <v>45691</v>
      </c>
      <c r="M13110" s="3">
        <v>46661</v>
      </c>
      <c r="N13110" s="2" t="s">
        <v>656</v>
      </c>
    </row>
    <row r="13111" spans="2:14" x14ac:dyDescent="0.25">
      <c r="B13111" s="2" t="s">
        <v>9218</v>
      </c>
      <c r="C13111" s="2" t="s">
        <v>9219</v>
      </c>
      <c r="D13111" s="2" t="s">
        <v>843</v>
      </c>
      <c r="E13111" s="2" t="s">
        <v>142</v>
      </c>
      <c r="F13111" s="2" t="s">
        <v>138</v>
      </c>
      <c r="G13111" s="2" t="s">
        <v>138</v>
      </c>
      <c r="H13111" s="2" t="s">
        <v>9220</v>
      </c>
      <c r="I13111" s="2">
        <v>431</v>
      </c>
      <c r="J13111" s="2">
        <v>0</v>
      </c>
      <c r="K13111" s="2">
        <v>25082025</v>
      </c>
      <c r="L13111" s="3">
        <v>45996</v>
      </c>
      <c r="M13111" s="3">
        <v>46966</v>
      </c>
      <c r="N13111" s="2" t="s">
        <v>656</v>
      </c>
    </row>
    <row r="13112" spans="2:14" x14ac:dyDescent="0.25">
      <c r="B13112" s="2" t="s">
        <v>9218</v>
      </c>
      <c r="C13112" s="2" t="s">
        <v>9219</v>
      </c>
      <c r="D13112" s="2" t="s">
        <v>843</v>
      </c>
      <c r="E13112" s="2" t="s">
        <v>142</v>
      </c>
      <c r="F13112" s="2" t="s">
        <v>138</v>
      </c>
      <c r="G13112" s="2" t="s">
        <v>138</v>
      </c>
      <c r="H13112" s="2" t="s">
        <v>9220</v>
      </c>
      <c r="I13112" s="2">
        <v>431</v>
      </c>
      <c r="J13112" s="2">
        <v>0</v>
      </c>
      <c r="K13112" s="2">
        <v>29092025</v>
      </c>
      <c r="L13112" s="3">
        <v>46011</v>
      </c>
      <c r="M13112" s="3">
        <v>46997</v>
      </c>
      <c r="N13112" s="2" t="s">
        <v>656</v>
      </c>
    </row>
    <row r="13113" spans="2:14" x14ac:dyDescent="0.25">
      <c r="B13113" s="2" t="s">
        <v>9218</v>
      </c>
      <c r="C13113" s="2" t="s">
        <v>9219</v>
      </c>
      <c r="D13113" s="2" t="s">
        <v>843</v>
      </c>
      <c r="E13113" s="2" t="s">
        <v>142</v>
      </c>
      <c r="F13113" s="2" t="s">
        <v>138</v>
      </c>
      <c r="G13113" s="2" t="s">
        <v>138</v>
      </c>
      <c r="H13113" s="2" t="s">
        <v>9220</v>
      </c>
      <c r="I13113" s="2">
        <v>431</v>
      </c>
      <c r="J13113" s="2">
        <v>0</v>
      </c>
      <c r="K13113" s="2">
        <v>290925</v>
      </c>
      <c r="L13113" s="3">
        <v>46039</v>
      </c>
      <c r="M13113" s="3">
        <v>46997</v>
      </c>
      <c r="N13113" s="2" t="s">
        <v>656</v>
      </c>
    </row>
    <row r="13114" spans="2:14" x14ac:dyDescent="0.25">
      <c r="B13114" s="2" t="s">
        <v>9221</v>
      </c>
      <c r="C13114" s="2" t="s">
        <v>9222</v>
      </c>
      <c r="D13114" s="2" t="s">
        <v>16</v>
      </c>
      <c r="E13114" s="2" t="s">
        <v>17</v>
      </c>
      <c r="F13114" s="2" t="s">
        <v>138</v>
      </c>
      <c r="G13114" s="2" t="s">
        <v>138</v>
      </c>
      <c r="H13114" s="2" t="s">
        <v>9223</v>
      </c>
      <c r="I13114" s="2">
        <v>0</v>
      </c>
      <c r="J13114" s="2">
        <v>0</v>
      </c>
      <c r="K13114" s="2">
        <v>0</v>
      </c>
      <c r="L13114" s="3">
        <v>46175</v>
      </c>
      <c r="M13114" s="2" t="s">
        <v>30</v>
      </c>
      <c r="N13114" s="2" t="s">
        <v>1354</v>
      </c>
    </row>
    <row r="13115" spans="2:14" x14ac:dyDescent="0.25">
      <c r="B13115" s="2" t="s">
        <v>9221</v>
      </c>
      <c r="C13115" s="2" t="s">
        <v>9222</v>
      </c>
      <c r="D13115" s="2" t="s">
        <v>16</v>
      </c>
      <c r="E13115" s="2" t="s">
        <v>17</v>
      </c>
      <c r="F13115" s="2" t="s">
        <v>138</v>
      </c>
      <c r="G13115" s="2" t="s">
        <v>138</v>
      </c>
      <c r="H13115" s="2" t="s">
        <v>9223</v>
      </c>
      <c r="I13115" s="2">
        <v>0</v>
      </c>
      <c r="J13115" s="2">
        <v>0</v>
      </c>
      <c r="K13115" s="2">
        <v>23122403</v>
      </c>
      <c r="L13115" s="3">
        <v>44958</v>
      </c>
      <c r="M13115" s="3">
        <v>47088</v>
      </c>
      <c r="N13115" s="2" t="s">
        <v>1354</v>
      </c>
    </row>
    <row r="13116" spans="2:14" x14ac:dyDescent="0.25">
      <c r="B13116" s="2" t="s">
        <v>9221</v>
      </c>
      <c r="C13116" s="2" t="s">
        <v>9222</v>
      </c>
      <c r="D13116" s="2" t="s">
        <v>16</v>
      </c>
      <c r="E13116" s="2" t="s">
        <v>17</v>
      </c>
      <c r="F13116" s="2" t="s">
        <v>138</v>
      </c>
      <c r="G13116" s="2" t="s">
        <v>138</v>
      </c>
      <c r="H13116" s="2" t="s">
        <v>9223</v>
      </c>
      <c r="I13116" s="2">
        <v>0</v>
      </c>
      <c r="J13116" s="2">
        <v>0</v>
      </c>
      <c r="K13116" s="2">
        <v>424038401</v>
      </c>
      <c r="L13116" s="3">
        <v>44958</v>
      </c>
      <c r="M13116" s="3">
        <v>47178</v>
      </c>
      <c r="N13116" s="2" t="s">
        <v>1354</v>
      </c>
    </row>
    <row r="13117" spans="2:14" x14ac:dyDescent="0.25">
      <c r="B13117" s="2" t="s">
        <v>9224</v>
      </c>
      <c r="C13117" s="2" t="s">
        <v>9225</v>
      </c>
      <c r="D13117" s="2" t="s">
        <v>16</v>
      </c>
      <c r="E13117" s="2" t="s">
        <v>17</v>
      </c>
      <c r="F13117" s="2" t="s">
        <v>138</v>
      </c>
      <c r="G13117" s="2" t="s">
        <v>138</v>
      </c>
      <c r="H13117" s="2" t="s">
        <v>9223</v>
      </c>
      <c r="I13117" s="2">
        <v>200</v>
      </c>
      <c r="J13117" s="2">
        <v>0</v>
      </c>
      <c r="K13117" s="2">
        <v>0</v>
      </c>
      <c r="L13117" s="3">
        <v>46175</v>
      </c>
      <c r="M13117" s="2" t="s">
        <v>30</v>
      </c>
      <c r="N13117" s="2" t="s">
        <v>1354</v>
      </c>
    </row>
    <row r="13118" spans="2:14" x14ac:dyDescent="0.25">
      <c r="B13118" s="2" t="s">
        <v>9224</v>
      </c>
      <c r="C13118" s="2" t="s">
        <v>9225</v>
      </c>
      <c r="D13118" s="2" t="s">
        <v>16</v>
      </c>
      <c r="E13118" s="2" t="s">
        <v>17</v>
      </c>
      <c r="F13118" s="2" t="s">
        <v>138</v>
      </c>
      <c r="G13118" s="2" t="s">
        <v>138</v>
      </c>
      <c r="H13118" s="2" t="s">
        <v>9223</v>
      </c>
      <c r="I13118" s="2">
        <v>200</v>
      </c>
      <c r="J13118" s="2">
        <v>0</v>
      </c>
      <c r="K13118" s="2">
        <v>23122403</v>
      </c>
      <c r="L13118" s="3">
        <v>44958</v>
      </c>
      <c r="M13118" s="3">
        <v>47088</v>
      </c>
      <c r="N13118" s="2" t="s">
        <v>1354</v>
      </c>
    </row>
    <row r="13119" spans="2:14" x14ac:dyDescent="0.25">
      <c r="B13119" s="2" t="s">
        <v>9224</v>
      </c>
      <c r="C13119" s="2" t="s">
        <v>9225</v>
      </c>
      <c r="D13119" s="2" t="s">
        <v>16</v>
      </c>
      <c r="E13119" s="2" t="s">
        <v>17</v>
      </c>
      <c r="F13119" s="2" t="s">
        <v>138</v>
      </c>
      <c r="G13119" s="2" t="s">
        <v>138</v>
      </c>
      <c r="H13119" s="2" t="s">
        <v>9223</v>
      </c>
      <c r="I13119" s="2">
        <v>200</v>
      </c>
      <c r="J13119" s="2">
        <v>200</v>
      </c>
      <c r="K13119" s="2">
        <v>424038401</v>
      </c>
      <c r="L13119" s="3">
        <v>44958</v>
      </c>
      <c r="M13119" s="3">
        <v>47178</v>
      </c>
      <c r="N13119" s="2" t="s">
        <v>1354</v>
      </c>
    </row>
    <row r="13120" spans="2:14" x14ac:dyDescent="0.25">
      <c r="B13120" s="2" t="s">
        <v>9226</v>
      </c>
      <c r="C13120" s="2" t="s">
        <v>9227</v>
      </c>
      <c r="D13120" s="2" t="s">
        <v>16</v>
      </c>
      <c r="E13120" s="2" t="s">
        <v>17</v>
      </c>
      <c r="F13120" s="2" t="s">
        <v>138</v>
      </c>
      <c r="G13120" s="2" t="s">
        <v>138</v>
      </c>
      <c r="H13120" s="2" t="s">
        <v>9223</v>
      </c>
      <c r="I13120" s="2">
        <v>110</v>
      </c>
      <c r="J13120" s="2">
        <v>0</v>
      </c>
      <c r="K13120" s="2">
        <v>0</v>
      </c>
      <c r="L13120" s="3">
        <v>46175</v>
      </c>
      <c r="M13120" s="2" t="s">
        <v>30</v>
      </c>
      <c r="N13120" s="2" t="s">
        <v>1354</v>
      </c>
    </row>
    <row r="13121" spans="2:14" x14ac:dyDescent="0.25">
      <c r="B13121" s="2" t="s">
        <v>9226</v>
      </c>
      <c r="C13121" s="2" t="s">
        <v>9227</v>
      </c>
      <c r="D13121" s="2" t="s">
        <v>16</v>
      </c>
      <c r="E13121" s="2" t="s">
        <v>17</v>
      </c>
      <c r="F13121" s="2" t="s">
        <v>138</v>
      </c>
      <c r="G13121" s="2" t="s">
        <v>138</v>
      </c>
      <c r="H13121" s="2" t="s">
        <v>9223</v>
      </c>
      <c r="I13121" s="2">
        <v>110</v>
      </c>
      <c r="J13121" s="2">
        <v>14</v>
      </c>
      <c r="K13121" s="2">
        <v>23122405</v>
      </c>
      <c r="L13121" s="3">
        <v>44958</v>
      </c>
      <c r="M13121" s="3">
        <v>47088</v>
      </c>
      <c r="N13121" s="2" t="s">
        <v>1354</v>
      </c>
    </row>
    <row r="13122" spans="2:14" x14ac:dyDescent="0.25">
      <c r="B13122" s="2" t="s">
        <v>9226</v>
      </c>
      <c r="C13122" s="2" t="s">
        <v>9227</v>
      </c>
      <c r="D13122" s="2" t="s">
        <v>16</v>
      </c>
      <c r="E13122" s="2" t="s">
        <v>17</v>
      </c>
      <c r="F13122" s="2" t="s">
        <v>138</v>
      </c>
      <c r="G13122" s="2" t="s">
        <v>138</v>
      </c>
      <c r="H13122" s="2" t="s">
        <v>9223</v>
      </c>
      <c r="I13122" s="2">
        <v>110</v>
      </c>
      <c r="J13122" s="2">
        <v>96</v>
      </c>
      <c r="K13122" s="2">
        <v>424038401</v>
      </c>
      <c r="L13122" s="3">
        <v>44958</v>
      </c>
      <c r="M13122" s="3">
        <v>47178</v>
      </c>
      <c r="N13122" s="2" t="s">
        <v>1354</v>
      </c>
    </row>
    <row r="13123" spans="2:14" x14ac:dyDescent="0.25">
      <c r="B13123" s="2" t="s">
        <v>9228</v>
      </c>
      <c r="C13123" s="2" t="s">
        <v>1353</v>
      </c>
      <c r="D13123" s="2" t="s">
        <v>16</v>
      </c>
      <c r="E13123" s="2" t="s">
        <v>17</v>
      </c>
      <c r="F13123" s="2" t="s">
        <v>138</v>
      </c>
      <c r="G13123" s="2" t="s">
        <v>138</v>
      </c>
      <c r="H13123" s="2" t="s">
        <v>9229</v>
      </c>
      <c r="I13123" s="2">
        <v>0</v>
      </c>
      <c r="J13123" s="2">
        <v>0</v>
      </c>
      <c r="K13123" s="2">
        <v>0</v>
      </c>
      <c r="L13123" s="3">
        <v>46175</v>
      </c>
      <c r="M13123" s="2" t="s">
        <v>30</v>
      </c>
      <c r="N13123" s="2" t="s">
        <v>1354</v>
      </c>
    </row>
    <row r="13124" spans="2:14" x14ac:dyDescent="0.25">
      <c r="B13124" s="2" t="s">
        <v>9228</v>
      </c>
      <c r="C13124" s="2" t="s">
        <v>1353</v>
      </c>
      <c r="D13124" s="2" t="s">
        <v>16</v>
      </c>
      <c r="E13124" s="2" t="s">
        <v>17</v>
      </c>
      <c r="F13124" s="2" t="s">
        <v>138</v>
      </c>
      <c r="G13124" s="2" t="s">
        <v>138</v>
      </c>
      <c r="H13124" s="2" t="s">
        <v>9229</v>
      </c>
      <c r="I13124" s="2">
        <v>0</v>
      </c>
      <c r="J13124" s="2">
        <v>0</v>
      </c>
      <c r="K13124" s="2">
        <v>1910103</v>
      </c>
      <c r="L13124" s="3">
        <v>44958</v>
      </c>
      <c r="M13124" s="3">
        <v>47270</v>
      </c>
      <c r="N13124" s="2" t="s">
        <v>1354</v>
      </c>
    </row>
    <row r="13125" spans="2:14" x14ac:dyDescent="0.25">
      <c r="B13125" s="2" t="s">
        <v>9230</v>
      </c>
      <c r="C13125" s="2" t="s">
        <v>1356</v>
      </c>
      <c r="D13125" s="2" t="s">
        <v>16</v>
      </c>
      <c r="E13125" s="2" t="s">
        <v>17</v>
      </c>
      <c r="F13125" s="2" t="s">
        <v>138</v>
      </c>
      <c r="G13125" s="2" t="s">
        <v>138</v>
      </c>
      <c r="H13125" s="2" t="s">
        <v>9229</v>
      </c>
      <c r="I13125" s="2">
        <v>320</v>
      </c>
      <c r="J13125" s="2">
        <v>0</v>
      </c>
      <c r="K13125" s="2">
        <v>1910103</v>
      </c>
      <c r="L13125" s="3">
        <v>44958</v>
      </c>
      <c r="M13125" s="3">
        <v>47270</v>
      </c>
      <c r="N13125" s="2" t="s">
        <v>1354</v>
      </c>
    </row>
    <row r="13126" spans="2:14" x14ac:dyDescent="0.25">
      <c r="B13126" s="2" t="s">
        <v>9230</v>
      </c>
      <c r="C13126" s="2" t="s">
        <v>1356</v>
      </c>
      <c r="D13126" s="2" t="s">
        <v>16</v>
      </c>
      <c r="E13126" s="2" t="s">
        <v>17</v>
      </c>
      <c r="F13126" s="2" t="s">
        <v>138</v>
      </c>
      <c r="G13126" s="2" t="s">
        <v>138</v>
      </c>
      <c r="H13126" s="2" t="s">
        <v>9229</v>
      </c>
      <c r="I13126" s="2">
        <v>320</v>
      </c>
      <c r="J13126" s="2">
        <v>320</v>
      </c>
      <c r="K13126" s="2">
        <v>1910103</v>
      </c>
      <c r="L13126" s="3">
        <v>46021</v>
      </c>
      <c r="M13126" s="3">
        <v>47788</v>
      </c>
      <c r="N13126" s="2" t="s">
        <v>1354</v>
      </c>
    </row>
    <row r="13127" spans="2:14" x14ac:dyDescent="0.25">
      <c r="B13127" s="2" t="s">
        <v>9231</v>
      </c>
      <c r="C13127" s="2" t="s">
        <v>9232</v>
      </c>
      <c r="D13127" s="2" t="s">
        <v>16</v>
      </c>
      <c r="E13127" s="2" t="s">
        <v>75</v>
      </c>
      <c r="F13127" s="2" t="s">
        <v>138</v>
      </c>
      <c r="G13127" s="2" t="s">
        <v>138</v>
      </c>
      <c r="H13127" s="2" t="s">
        <v>9229</v>
      </c>
      <c r="I13127" s="2">
        <v>120</v>
      </c>
      <c r="J13127" s="2">
        <v>0</v>
      </c>
      <c r="K13127" s="2">
        <v>1910103</v>
      </c>
      <c r="L13127" s="3">
        <v>44958</v>
      </c>
      <c r="M13127" s="3">
        <v>47270</v>
      </c>
      <c r="N13127" s="2" t="s">
        <v>1354</v>
      </c>
    </row>
    <row r="13128" spans="2:14" x14ac:dyDescent="0.25">
      <c r="B13128" s="2" t="s">
        <v>9231</v>
      </c>
      <c r="C13128" s="2" t="s">
        <v>9232</v>
      </c>
      <c r="D13128" s="2" t="s">
        <v>16</v>
      </c>
      <c r="E13128" s="2" t="s">
        <v>17</v>
      </c>
      <c r="F13128" s="2" t="s">
        <v>138</v>
      </c>
      <c r="G13128" s="2" t="s">
        <v>138</v>
      </c>
      <c r="H13128" s="2" t="s">
        <v>9229</v>
      </c>
      <c r="I13128" s="2">
        <v>120</v>
      </c>
      <c r="J13128" s="2">
        <v>0</v>
      </c>
      <c r="K13128" s="2">
        <v>0</v>
      </c>
      <c r="L13128" s="3">
        <v>46175</v>
      </c>
      <c r="M13128" s="2" t="s">
        <v>30</v>
      </c>
      <c r="N13128" s="2" t="s">
        <v>1354</v>
      </c>
    </row>
    <row r="13129" spans="2:14" x14ac:dyDescent="0.25">
      <c r="B13129" s="2" t="s">
        <v>9231</v>
      </c>
      <c r="C13129" s="2" t="s">
        <v>9232</v>
      </c>
      <c r="D13129" s="2" t="s">
        <v>16</v>
      </c>
      <c r="E13129" s="2" t="s">
        <v>17</v>
      </c>
      <c r="F13129" s="2" t="s">
        <v>138</v>
      </c>
      <c r="G13129" s="2" t="s">
        <v>138</v>
      </c>
      <c r="H13129" s="2" t="s">
        <v>9229</v>
      </c>
      <c r="I13129" s="2">
        <v>120</v>
      </c>
      <c r="J13129" s="2">
        <v>120</v>
      </c>
      <c r="K13129" s="2">
        <v>1910103</v>
      </c>
      <c r="L13129" s="3">
        <v>44958</v>
      </c>
      <c r="M13129" s="3">
        <v>47270</v>
      </c>
      <c r="N13129" s="2" t="s">
        <v>1354</v>
      </c>
    </row>
    <row r="13130" spans="2:14" x14ac:dyDescent="0.25">
      <c r="B13130" s="2" t="s">
        <v>9233</v>
      </c>
      <c r="C13130" s="2" t="s">
        <v>9234</v>
      </c>
      <c r="D13130" s="2" t="s">
        <v>16</v>
      </c>
      <c r="E13130" s="2" t="s">
        <v>17</v>
      </c>
      <c r="F13130" s="2" t="s">
        <v>138</v>
      </c>
      <c r="G13130" s="2" t="s">
        <v>138</v>
      </c>
      <c r="H13130" s="2" t="s">
        <v>9229</v>
      </c>
      <c r="I13130" s="2">
        <v>0</v>
      </c>
      <c r="J13130" s="2">
        <v>0</v>
      </c>
      <c r="K13130" s="2">
        <v>23082406</v>
      </c>
      <c r="L13130" s="3">
        <v>44958</v>
      </c>
      <c r="M13130" s="3">
        <v>46966</v>
      </c>
      <c r="N13130" s="2" t="s">
        <v>1354</v>
      </c>
    </row>
    <row r="13131" spans="2:14" x14ac:dyDescent="0.25">
      <c r="B13131" s="2" t="s">
        <v>9235</v>
      </c>
      <c r="C13131" s="2" t="s">
        <v>9236</v>
      </c>
      <c r="D13131" s="2" t="s">
        <v>41</v>
      </c>
      <c r="E13131" s="2" t="s">
        <v>17</v>
      </c>
      <c r="F13131" s="2" t="s">
        <v>18</v>
      </c>
      <c r="G13131" s="2" t="s">
        <v>1859</v>
      </c>
      <c r="H13131" s="2" t="s">
        <v>9237</v>
      </c>
      <c r="I13131" s="2">
        <v>2390</v>
      </c>
      <c r="J13131" s="2">
        <v>0</v>
      </c>
      <c r="K13131" s="2" t="s">
        <v>9238</v>
      </c>
      <c r="L13131" s="3">
        <v>45836</v>
      </c>
      <c r="M13131" s="3">
        <v>46722</v>
      </c>
      <c r="N13131" s="2" t="s">
        <v>2463</v>
      </c>
    </row>
    <row r="13132" spans="2:14" x14ac:dyDescent="0.25">
      <c r="B13132" s="2" t="s">
        <v>9235</v>
      </c>
      <c r="C13132" s="2" t="s">
        <v>9236</v>
      </c>
      <c r="D13132" s="2" t="s">
        <v>41</v>
      </c>
      <c r="E13132" s="2" t="s">
        <v>17</v>
      </c>
      <c r="F13132" s="2" t="s">
        <v>18</v>
      </c>
      <c r="G13132" s="2" t="s">
        <v>1859</v>
      </c>
      <c r="H13132" s="2" t="s">
        <v>9237</v>
      </c>
      <c r="I13132" s="2">
        <v>2390</v>
      </c>
      <c r="J13132" s="2">
        <v>2390</v>
      </c>
      <c r="K13132" s="2" t="s">
        <v>9239</v>
      </c>
      <c r="L13132" s="3">
        <v>46056</v>
      </c>
      <c r="M13132" s="3">
        <v>47209</v>
      </c>
      <c r="N13132" s="2" t="s">
        <v>2463</v>
      </c>
    </row>
    <row r="13133" spans="2:14" x14ac:dyDescent="0.25">
      <c r="B13133" s="2" t="s">
        <v>9240</v>
      </c>
      <c r="C13133" s="2" t="s">
        <v>1358</v>
      </c>
      <c r="D13133" s="2" t="s">
        <v>41</v>
      </c>
      <c r="E13133" s="2" t="s">
        <v>17</v>
      </c>
      <c r="F13133" s="2" t="s">
        <v>138</v>
      </c>
      <c r="G13133" s="2" t="s">
        <v>138</v>
      </c>
      <c r="H13133" s="2" t="s">
        <v>1359</v>
      </c>
      <c r="I13133" s="2">
        <v>0</v>
      </c>
      <c r="J13133" s="2">
        <v>0</v>
      </c>
      <c r="K13133" s="2">
        <v>0</v>
      </c>
      <c r="L13133" s="3">
        <v>44958</v>
      </c>
      <c r="M13133" s="3">
        <v>47453</v>
      </c>
      <c r="N13133" s="2" t="s">
        <v>237</v>
      </c>
    </row>
    <row r="13134" spans="2:14" x14ac:dyDescent="0.25">
      <c r="B13134" s="2" t="s">
        <v>9240</v>
      </c>
      <c r="C13134" s="2" t="s">
        <v>1358</v>
      </c>
      <c r="D13134" s="2" t="s">
        <v>41</v>
      </c>
      <c r="E13134" s="2" t="s">
        <v>17</v>
      </c>
      <c r="F13134" s="2" t="s">
        <v>138</v>
      </c>
      <c r="G13134" s="2" t="s">
        <v>138</v>
      </c>
      <c r="H13134" s="2" t="s">
        <v>1359</v>
      </c>
      <c r="I13134" s="2">
        <v>0</v>
      </c>
      <c r="J13134" s="2">
        <v>0</v>
      </c>
      <c r="K13134" s="2">
        <v>0</v>
      </c>
      <c r="L13134" s="3">
        <v>45773</v>
      </c>
      <c r="M13134" s="3">
        <v>46569</v>
      </c>
      <c r="N13134" s="2" t="s">
        <v>237</v>
      </c>
    </row>
    <row r="13135" spans="2:14" x14ac:dyDescent="0.25">
      <c r="B13135" s="2" t="s">
        <v>9240</v>
      </c>
      <c r="C13135" s="2" t="s">
        <v>1358</v>
      </c>
      <c r="D13135" s="2" t="s">
        <v>41</v>
      </c>
      <c r="E13135" s="2" t="s">
        <v>17</v>
      </c>
      <c r="F13135" s="2" t="s">
        <v>138</v>
      </c>
      <c r="G13135" s="2" t="s">
        <v>138</v>
      </c>
      <c r="H13135" s="2" t="s">
        <v>1359</v>
      </c>
      <c r="I13135" s="2">
        <v>0</v>
      </c>
      <c r="J13135" s="2">
        <v>0</v>
      </c>
      <c r="K13135" s="2">
        <v>0</v>
      </c>
      <c r="L13135" s="3">
        <v>46022</v>
      </c>
      <c r="M13135" s="2" t="s">
        <v>30</v>
      </c>
      <c r="N13135" s="2" t="s">
        <v>237</v>
      </c>
    </row>
    <row r="13136" spans="2:14" x14ac:dyDescent="0.25">
      <c r="B13136" s="2" t="s">
        <v>9241</v>
      </c>
      <c r="C13136" s="2" t="s">
        <v>9242</v>
      </c>
      <c r="D13136" s="2" t="s">
        <v>843</v>
      </c>
      <c r="E13136" s="2" t="s">
        <v>17</v>
      </c>
      <c r="F13136" s="2" t="s">
        <v>138</v>
      </c>
      <c r="G13136" s="2" t="s">
        <v>138</v>
      </c>
      <c r="H13136" s="2" t="s">
        <v>9243</v>
      </c>
      <c r="I13136" s="2">
        <v>19</v>
      </c>
      <c r="J13136" s="2">
        <v>0</v>
      </c>
      <c r="K13136" s="2">
        <v>0</v>
      </c>
      <c r="L13136" s="3">
        <v>44958</v>
      </c>
      <c r="M13136" s="3">
        <v>46569</v>
      </c>
      <c r="N13136" s="2" t="s">
        <v>656</v>
      </c>
    </row>
    <row r="13137" spans="2:14" x14ac:dyDescent="0.25">
      <c r="B13137" s="2" t="s">
        <v>9241</v>
      </c>
      <c r="C13137" s="2" t="s">
        <v>9242</v>
      </c>
      <c r="D13137" s="2" t="s">
        <v>843</v>
      </c>
      <c r="E13137" s="2" t="s">
        <v>17</v>
      </c>
      <c r="F13137" s="2" t="s">
        <v>138</v>
      </c>
      <c r="G13137" s="2" t="s">
        <v>138</v>
      </c>
      <c r="H13137" s="2" t="s">
        <v>9243</v>
      </c>
      <c r="I13137" s="2">
        <v>19</v>
      </c>
      <c r="J13137" s="2">
        <v>0</v>
      </c>
      <c r="K13137" s="2">
        <v>0</v>
      </c>
      <c r="L13137" s="3">
        <v>45775</v>
      </c>
      <c r="M13137" s="3">
        <v>46844</v>
      </c>
      <c r="N13137" s="2" t="s">
        <v>656</v>
      </c>
    </row>
    <row r="13138" spans="2:14" x14ac:dyDescent="0.25">
      <c r="B13138" s="2" t="s">
        <v>9241</v>
      </c>
      <c r="C13138" s="2" t="s">
        <v>9242</v>
      </c>
      <c r="D13138" s="2" t="s">
        <v>843</v>
      </c>
      <c r="E13138" s="2" t="s">
        <v>17</v>
      </c>
      <c r="F13138" s="2" t="s">
        <v>138</v>
      </c>
      <c r="G13138" s="2" t="s">
        <v>138</v>
      </c>
      <c r="H13138" s="2" t="s">
        <v>9243</v>
      </c>
      <c r="I13138" s="2">
        <v>19</v>
      </c>
      <c r="J13138" s="2">
        <v>0</v>
      </c>
      <c r="K13138" s="2">
        <v>0</v>
      </c>
      <c r="L13138" s="3">
        <v>45876</v>
      </c>
      <c r="M13138" s="3">
        <v>46935</v>
      </c>
      <c r="N13138" s="2" t="s">
        <v>656</v>
      </c>
    </row>
    <row r="13139" spans="2:14" x14ac:dyDescent="0.25">
      <c r="B13139" s="2" t="s">
        <v>9241</v>
      </c>
      <c r="C13139" s="2" t="s">
        <v>9242</v>
      </c>
      <c r="D13139" s="2" t="s">
        <v>843</v>
      </c>
      <c r="E13139" s="2" t="s">
        <v>17</v>
      </c>
      <c r="F13139" s="2" t="s">
        <v>138</v>
      </c>
      <c r="G13139" s="2" t="s">
        <v>138</v>
      </c>
      <c r="H13139" s="2" t="s">
        <v>9243</v>
      </c>
      <c r="I13139" s="2">
        <v>19</v>
      </c>
      <c r="J13139" s="2">
        <v>0</v>
      </c>
      <c r="K13139" s="2">
        <v>0</v>
      </c>
      <c r="L13139" s="3">
        <v>45943</v>
      </c>
      <c r="M13139" s="3">
        <v>46905</v>
      </c>
      <c r="N13139" s="2" t="s">
        <v>656</v>
      </c>
    </row>
    <row r="13140" spans="2:14" x14ac:dyDescent="0.25">
      <c r="B13140" s="2" t="s">
        <v>9241</v>
      </c>
      <c r="C13140" s="2" t="s">
        <v>9242</v>
      </c>
      <c r="D13140" s="2" t="s">
        <v>843</v>
      </c>
      <c r="E13140" s="2" t="s">
        <v>17</v>
      </c>
      <c r="F13140" s="2" t="s">
        <v>138</v>
      </c>
      <c r="G13140" s="2" t="s">
        <v>138</v>
      </c>
      <c r="H13140" s="2" t="s">
        <v>9243</v>
      </c>
      <c r="I13140" s="2">
        <v>19</v>
      </c>
      <c r="J13140" s="2">
        <v>0</v>
      </c>
      <c r="K13140" s="2">
        <v>0</v>
      </c>
      <c r="L13140" s="3">
        <v>45992</v>
      </c>
      <c r="M13140" s="3">
        <v>47058</v>
      </c>
      <c r="N13140" s="2" t="s">
        <v>656</v>
      </c>
    </row>
    <row r="13141" spans="2:14" x14ac:dyDescent="0.25">
      <c r="B13141" s="2" t="s">
        <v>9241</v>
      </c>
      <c r="C13141" s="2" t="s">
        <v>9242</v>
      </c>
      <c r="D13141" s="2" t="s">
        <v>843</v>
      </c>
      <c r="E13141" s="2" t="s">
        <v>17</v>
      </c>
      <c r="F13141" s="2" t="s">
        <v>138</v>
      </c>
      <c r="G13141" s="2" t="s">
        <v>138</v>
      </c>
      <c r="H13141" s="2" t="s">
        <v>9243</v>
      </c>
      <c r="I13141" s="2">
        <v>19</v>
      </c>
      <c r="J13141" s="2">
        <v>19</v>
      </c>
      <c r="K13141" s="2">
        <v>0</v>
      </c>
      <c r="L13141" s="3">
        <v>46141</v>
      </c>
      <c r="M13141" s="3">
        <v>47150</v>
      </c>
      <c r="N13141" s="2" t="s">
        <v>656</v>
      </c>
    </row>
    <row r="13142" spans="2:14" x14ac:dyDescent="0.25">
      <c r="B13142" s="2" t="s">
        <v>9241</v>
      </c>
      <c r="C13142" s="2" t="s">
        <v>9242</v>
      </c>
      <c r="D13142" s="2" t="s">
        <v>843</v>
      </c>
      <c r="E13142" s="2" t="s">
        <v>17</v>
      </c>
      <c r="F13142" s="2" t="s">
        <v>138</v>
      </c>
      <c r="G13142" s="2" t="s">
        <v>138</v>
      </c>
      <c r="H13142" s="2" t="s">
        <v>9243</v>
      </c>
      <c r="I13142" s="2">
        <v>19</v>
      </c>
      <c r="J13142" s="2">
        <v>0</v>
      </c>
      <c r="K13142" s="2">
        <v>734</v>
      </c>
      <c r="L13142" s="3">
        <v>46056</v>
      </c>
      <c r="M13142" s="3">
        <v>47119</v>
      </c>
      <c r="N13142" s="2" t="s">
        <v>656</v>
      </c>
    </row>
    <row r="13143" spans="2:14" x14ac:dyDescent="0.25">
      <c r="B13143" s="2" t="s">
        <v>9241</v>
      </c>
      <c r="C13143" s="2" t="s">
        <v>9242</v>
      </c>
      <c r="D13143" s="2" t="s">
        <v>843</v>
      </c>
      <c r="E13143" s="2" t="s">
        <v>142</v>
      </c>
      <c r="F13143" s="2" t="s">
        <v>138</v>
      </c>
      <c r="G13143" s="2" t="s">
        <v>138</v>
      </c>
      <c r="H13143" s="2" t="s">
        <v>9243</v>
      </c>
      <c r="I13143" s="2">
        <v>19</v>
      </c>
      <c r="J13143" s="2">
        <v>0</v>
      </c>
      <c r="K13143" s="2">
        <v>0</v>
      </c>
      <c r="L13143" s="3">
        <v>45775</v>
      </c>
      <c r="M13143" s="3">
        <v>46844</v>
      </c>
      <c r="N13143" s="2" t="s">
        <v>656</v>
      </c>
    </row>
    <row r="13144" spans="2:14" x14ac:dyDescent="0.25">
      <c r="B13144" s="2" t="s">
        <v>9244</v>
      </c>
      <c r="C13144" s="2" t="s">
        <v>9245</v>
      </c>
      <c r="D13144" s="2" t="s">
        <v>16</v>
      </c>
      <c r="E13144" s="2" t="s">
        <v>17</v>
      </c>
      <c r="F13144" s="2" t="s">
        <v>24</v>
      </c>
      <c r="G13144" s="2" t="s">
        <v>24</v>
      </c>
      <c r="H13144" s="2" t="s">
        <v>24</v>
      </c>
      <c r="I13144" s="2">
        <v>0</v>
      </c>
      <c r="J13144" s="2">
        <v>0</v>
      </c>
      <c r="K13144" s="2">
        <v>0</v>
      </c>
      <c r="L13144" s="3">
        <v>45915</v>
      </c>
      <c r="M13144" s="2" t="s">
        <v>30</v>
      </c>
      <c r="N13144" s="2" t="s">
        <v>42</v>
      </c>
    </row>
    <row r="13145" spans="2:14" x14ac:dyDescent="0.25">
      <c r="B13145" s="2" t="s">
        <v>9246</v>
      </c>
      <c r="C13145" s="2" t="s">
        <v>9247</v>
      </c>
      <c r="D13145" s="2" t="s">
        <v>28</v>
      </c>
      <c r="E13145" s="2" t="s">
        <v>17</v>
      </c>
      <c r="F13145" s="2" t="s">
        <v>24</v>
      </c>
      <c r="G13145" s="2" t="s">
        <v>24</v>
      </c>
      <c r="H13145" s="2" t="s">
        <v>24</v>
      </c>
      <c r="I13145" s="2">
        <v>0</v>
      </c>
      <c r="J13145" s="2">
        <v>0</v>
      </c>
      <c r="K13145" s="2">
        <v>0</v>
      </c>
      <c r="L13145" s="3">
        <v>45995</v>
      </c>
      <c r="M13145" s="2" t="s">
        <v>30</v>
      </c>
      <c r="N13145" s="2" t="s">
        <v>42</v>
      </c>
    </row>
    <row r="13146" spans="2:14" x14ac:dyDescent="0.25">
      <c r="B13146" s="2" t="s">
        <v>9248</v>
      </c>
      <c r="C13146" s="2" t="s">
        <v>9249</v>
      </c>
      <c r="D13146" s="2" t="s">
        <v>28</v>
      </c>
      <c r="E13146" s="2" t="s">
        <v>17</v>
      </c>
      <c r="F13146" s="2" t="s">
        <v>253</v>
      </c>
      <c r="G13146" s="2" t="s">
        <v>24</v>
      </c>
      <c r="H13146" s="2" t="s">
        <v>24</v>
      </c>
      <c r="I13146" s="2">
        <v>0</v>
      </c>
      <c r="J13146" s="2">
        <v>0</v>
      </c>
      <c r="K13146" s="2">
        <v>0</v>
      </c>
      <c r="L13146" s="3">
        <v>44958</v>
      </c>
      <c r="M13146" s="2" t="s">
        <v>30</v>
      </c>
      <c r="N13146" s="2" t="s">
        <v>879</v>
      </c>
    </row>
    <row r="13147" spans="2:14" x14ac:dyDescent="0.25">
      <c r="B13147" s="2" t="s">
        <v>9250</v>
      </c>
      <c r="C13147" s="2" t="s">
        <v>9251</v>
      </c>
      <c r="D13147" s="2" t="s">
        <v>28</v>
      </c>
      <c r="E13147" s="2" t="s">
        <v>17</v>
      </c>
      <c r="F13147" s="2" t="s">
        <v>253</v>
      </c>
      <c r="G13147" s="2" t="s">
        <v>24</v>
      </c>
      <c r="H13147" s="2" t="s">
        <v>24</v>
      </c>
      <c r="I13147" s="2">
        <v>15</v>
      </c>
      <c r="J13147" s="2">
        <v>15</v>
      </c>
      <c r="K13147" s="2">
        <v>0</v>
      </c>
      <c r="L13147" s="3">
        <v>44958</v>
      </c>
      <c r="M13147" s="2" t="s">
        <v>30</v>
      </c>
      <c r="N13147" s="2" t="s">
        <v>879</v>
      </c>
    </row>
    <row r="13148" spans="2:14" x14ac:dyDescent="0.25">
      <c r="B13148" s="2" t="s">
        <v>9252</v>
      </c>
      <c r="C13148" s="2" t="s">
        <v>9253</v>
      </c>
      <c r="D13148" s="2" t="s">
        <v>28</v>
      </c>
      <c r="E13148" s="2" t="s">
        <v>17</v>
      </c>
      <c r="F13148" s="2" t="s">
        <v>253</v>
      </c>
      <c r="G13148" s="2" t="s">
        <v>24</v>
      </c>
      <c r="H13148" s="2" t="s">
        <v>24</v>
      </c>
      <c r="I13148" s="2">
        <v>68</v>
      </c>
      <c r="J13148" s="2">
        <v>68</v>
      </c>
      <c r="K13148" s="2">
        <v>0</v>
      </c>
      <c r="L13148" s="3">
        <v>44958</v>
      </c>
      <c r="M13148" s="2" t="s">
        <v>30</v>
      </c>
      <c r="N13148" s="2" t="s">
        <v>879</v>
      </c>
    </row>
    <row r="13149" spans="2:14" x14ac:dyDescent="0.25">
      <c r="B13149" s="2" t="s">
        <v>9254</v>
      </c>
      <c r="C13149" s="2" t="s">
        <v>9255</v>
      </c>
      <c r="D13149" s="2" t="s">
        <v>28</v>
      </c>
      <c r="E13149" s="2" t="s">
        <v>17</v>
      </c>
      <c r="F13149" s="2" t="s">
        <v>24</v>
      </c>
      <c r="G13149" s="2" t="s">
        <v>24</v>
      </c>
      <c r="H13149" s="2" t="s">
        <v>24</v>
      </c>
      <c r="I13149" s="2">
        <v>2</v>
      </c>
      <c r="J13149" s="2">
        <v>2</v>
      </c>
      <c r="K13149" s="2">
        <v>0</v>
      </c>
      <c r="L13149" s="3">
        <v>45755</v>
      </c>
      <c r="M13149" s="2" t="s">
        <v>30</v>
      </c>
      <c r="N13149" s="2" t="s">
        <v>42</v>
      </c>
    </row>
    <row r="13150" spans="2:14" x14ac:dyDescent="0.25">
      <c r="B13150" s="2" t="s">
        <v>9256</v>
      </c>
      <c r="C13150" s="2" t="s">
        <v>9257</v>
      </c>
      <c r="D13150" s="2" t="s">
        <v>28</v>
      </c>
      <c r="E13150" s="2" t="s">
        <v>17</v>
      </c>
      <c r="F13150" s="2" t="s">
        <v>253</v>
      </c>
      <c r="G13150" s="2" t="s">
        <v>24</v>
      </c>
      <c r="H13150" s="2" t="s">
        <v>24</v>
      </c>
      <c r="I13150" s="2">
        <v>0</v>
      </c>
      <c r="J13150" s="2">
        <v>0</v>
      </c>
      <c r="K13150" s="2">
        <v>0</v>
      </c>
      <c r="L13150" s="3">
        <v>45825</v>
      </c>
      <c r="M13150" s="2" t="s">
        <v>30</v>
      </c>
      <c r="N13150" s="2" t="s">
        <v>42</v>
      </c>
    </row>
    <row r="13151" spans="2:14" x14ac:dyDescent="0.25">
      <c r="B13151" s="2" t="s">
        <v>9258</v>
      </c>
      <c r="C13151" s="2" t="s">
        <v>9259</v>
      </c>
      <c r="D13151" s="2" t="s">
        <v>28</v>
      </c>
      <c r="E13151" s="2" t="s">
        <v>17</v>
      </c>
      <c r="F13151" s="2" t="s">
        <v>253</v>
      </c>
      <c r="G13151" s="2" t="s">
        <v>24</v>
      </c>
      <c r="H13151" s="2" t="s">
        <v>24</v>
      </c>
      <c r="I13151" s="2">
        <v>27</v>
      </c>
      <c r="J13151" s="2">
        <v>27</v>
      </c>
      <c r="K13151" s="2">
        <v>0</v>
      </c>
      <c r="L13151" s="3">
        <v>44958</v>
      </c>
      <c r="M13151" s="2" t="s">
        <v>30</v>
      </c>
      <c r="N13151" s="2" t="s">
        <v>42</v>
      </c>
    </row>
    <row r="13152" spans="2:14" x14ac:dyDescent="0.25">
      <c r="B13152" s="2" t="s">
        <v>9260</v>
      </c>
      <c r="C13152" s="2" t="s">
        <v>9261</v>
      </c>
      <c r="D13152" s="2" t="s">
        <v>28</v>
      </c>
      <c r="E13152" s="2" t="s">
        <v>17</v>
      </c>
      <c r="F13152" s="2" t="s">
        <v>24</v>
      </c>
      <c r="G13152" s="2" t="s">
        <v>24</v>
      </c>
      <c r="H13152" s="2" t="s">
        <v>24</v>
      </c>
      <c r="I13152" s="2">
        <v>0</v>
      </c>
      <c r="J13152" s="2">
        <v>0</v>
      </c>
      <c r="K13152" s="2">
        <v>0</v>
      </c>
      <c r="L13152" s="3">
        <v>45755</v>
      </c>
      <c r="M13152" s="2" t="s">
        <v>30</v>
      </c>
      <c r="N13152" s="2" t="s">
        <v>42</v>
      </c>
    </row>
    <row r="13153" spans="2:14" x14ac:dyDescent="0.25">
      <c r="B13153" s="2" t="s">
        <v>9262</v>
      </c>
      <c r="C13153" s="2" t="s">
        <v>9263</v>
      </c>
      <c r="D13153" s="2" t="s">
        <v>28</v>
      </c>
      <c r="E13153" s="2" t="s">
        <v>17</v>
      </c>
      <c r="F13153" s="2" t="s">
        <v>24</v>
      </c>
      <c r="G13153" s="2" t="s">
        <v>24</v>
      </c>
      <c r="H13153" s="2" t="s">
        <v>24</v>
      </c>
      <c r="I13153" s="2">
        <v>0</v>
      </c>
      <c r="J13153" s="2">
        <v>0</v>
      </c>
      <c r="K13153" s="2">
        <v>0</v>
      </c>
      <c r="L13153" s="3">
        <v>45755</v>
      </c>
      <c r="M13153" s="2" t="s">
        <v>30</v>
      </c>
      <c r="N13153" s="2" t="s">
        <v>42</v>
      </c>
    </row>
    <row r="13154" spans="2:14" x14ac:dyDescent="0.25">
      <c r="B13154" s="2" t="s">
        <v>9264</v>
      </c>
      <c r="C13154" s="2" t="s">
        <v>9265</v>
      </c>
      <c r="D13154" s="2" t="s">
        <v>28</v>
      </c>
      <c r="E13154" s="2" t="s">
        <v>17</v>
      </c>
      <c r="F13154" s="2" t="s">
        <v>24</v>
      </c>
      <c r="G13154" s="2" t="s">
        <v>24</v>
      </c>
      <c r="H13154" s="2" t="s">
        <v>24</v>
      </c>
      <c r="I13154" s="2">
        <v>0</v>
      </c>
      <c r="J13154" s="2">
        <v>0</v>
      </c>
      <c r="K13154" s="2">
        <v>0</v>
      </c>
      <c r="L13154" s="3">
        <v>45825</v>
      </c>
      <c r="M13154" s="2" t="s">
        <v>30</v>
      </c>
      <c r="N13154" s="2" t="s">
        <v>42</v>
      </c>
    </row>
    <row r="13155" spans="2:14" x14ac:dyDescent="0.25">
      <c r="B13155" s="2" t="s">
        <v>9266</v>
      </c>
      <c r="C13155" s="2" t="s">
        <v>9267</v>
      </c>
      <c r="D13155" s="2" t="s">
        <v>28</v>
      </c>
      <c r="E13155" s="2" t="s">
        <v>17</v>
      </c>
      <c r="F13155" s="2" t="s">
        <v>24</v>
      </c>
      <c r="G13155" s="2" t="s">
        <v>24</v>
      </c>
      <c r="H13155" s="2" t="s">
        <v>24</v>
      </c>
      <c r="I13155" s="2">
        <v>50</v>
      </c>
      <c r="J13155" s="2">
        <v>50</v>
      </c>
      <c r="K13155" s="2">
        <v>0</v>
      </c>
      <c r="L13155" s="3">
        <v>45828</v>
      </c>
      <c r="M13155" s="2" t="s">
        <v>30</v>
      </c>
      <c r="N13155" s="2" t="s">
        <v>42</v>
      </c>
    </row>
    <row r="13156" spans="2:14" x14ac:dyDescent="0.25">
      <c r="B13156" s="2" t="s">
        <v>9268</v>
      </c>
      <c r="C13156" s="2" t="s">
        <v>9269</v>
      </c>
      <c r="D13156" s="2" t="s">
        <v>28</v>
      </c>
      <c r="E13156" s="2" t="s">
        <v>17</v>
      </c>
      <c r="F13156" s="2" t="s">
        <v>24</v>
      </c>
      <c r="G13156" s="2" t="s">
        <v>24</v>
      </c>
      <c r="H13156" s="2" t="s">
        <v>24</v>
      </c>
      <c r="I13156" s="2">
        <v>26</v>
      </c>
      <c r="J13156" s="2">
        <v>26</v>
      </c>
      <c r="K13156" s="2">
        <v>0</v>
      </c>
      <c r="L13156" s="3">
        <v>45828</v>
      </c>
      <c r="M13156" s="2" t="s">
        <v>30</v>
      </c>
      <c r="N13156" s="2" t="s">
        <v>42</v>
      </c>
    </row>
    <row r="13157" spans="2:14" x14ac:dyDescent="0.25">
      <c r="B13157" s="2" t="s">
        <v>9270</v>
      </c>
      <c r="C13157" s="2" t="s">
        <v>9271</v>
      </c>
      <c r="D13157" s="2" t="s">
        <v>28</v>
      </c>
      <c r="E13157" s="2" t="s">
        <v>17</v>
      </c>
      <c r="F13157" s="2" t="s">
        <v>253</v>
      </c>
      <c r="G13157" s="2" t="s">
        <v>253</v>
      </c>
      <c r="H13157" s="2" t="s">
        <v>9271</v>
      </c>
      <c r="I13157" s="2">
        <v>5</v>
      </c>
      <c r="J13157" s="2">
        <v>5</v>
      </c>
      <c r="K13157" s="2">
        <v>0</v>
      </c>
      <c r="L13157" s="3">
        <v>46060</v>
      </c>
      <c r="M13157" s="2" t="s">
        <v>30</v>
      </c>
      <c r="N13157" s="2" t="s">
        <v>9272</v>
      </c>
    </row>
    <row r="13158" spans="2:14" x14ac:dyDescent="0.25">
      <c r="B13158" s="2" t="s">
        <v>9273</v>
      </c>
      <c r="C13158" s="2" t="s">
        <v>9274</v>
      </c>
      <c r="D13158" s="2" t="s">
        <v>28</v>
      </c>
      <c r="E13158" s="2" t="s">
        <v>17</v>
      </c>
      <c r="F13158" s="2" t="s">
        <v>253</v>
      </c>
      <c r="G13158" s="2" t="s">
        <v>253</v>
      </c>
      <c r="H13158" s="2" t="s">
        <v>9274</v>
      </c>
      <c r="I13158" s="2">
        <v>0</v>
      </c>
      <c r="J13158" s="2">
        <v>0</v>
      </c>
      <c r="K13158" s="2">
        <v>0</v>
      </c>
      <c r="L13158" s="3">
        <v>46072</v>
      </c>
      <c r="M13158" s="2" t="s">
        <v>30</v>
      </c>
      <c r="N13158" s="2" t="s">
        <v>9272</v>
      </c>
    </row>
    <row r="13159" spans="2:14" x14ac:dyDescent="0.25">
      <c r="B13159" s="2" t="s">
        <v>9275</v>
      </c>
      <c r="C13159" s="2" t="s">
        <v>9276</v>
      </c>
      <c r="D13159" s="2" t="s">
        <v>28</v>
      </c>
      <c r="E13159" s="2" t="s">
        <v>17</v>
      </c>
      <c r="F13159" s="2" t="s">
        <v>253</v>
      </c>
      <c r="G13159" s="2" t="s">
        <v>253</v>
      </c>
      <c r="H13159" s="2" t="s">
        <v>9271</v>
      </c>
      <c r="I13159" s="2">
        <v>20</v>
      </c>
      <c r="J13159" s="2">
        <v>20</v>
      </c>
      <c r="K13159" s="2">
        <v>0</v>
      </c>
      <c r="L13159" s="3">
        <v>46077</v>
      </c>
      <c r="M13159" s="2" t="s">
        <v>30</v>
      </c>
      <c r="N13159" s="2" t="s">
        <v>9272</v>
      </c>
    </row>
    <row r="13160" spans="2:14" x14ac:dyDescent="0.25">
      <c r="B13160" s="2" t="s">
        <v>9277</v>
      </c>
      <c r="C13160" s="2" t="s">
        <v>9278</v>
      </c>
      <c r="D13160" s="2" t="s">
        <v>28</v>
      </c>
      <c r="E13160" s="2" t="s">
        <v>17</v>
      </c>
      <c r="F13160" s="2" t="s">
        <v>253</v>
      </c>
      <c r="G13160" s="2" t="s">
        <v>253</v>
      </c>
      <c r="H13160" s="2" t="s">
        <v>9271</v>
      </c>
      <c r="I13160" s="2">
        <v>25</v>
      </c>
      <c r="J13160" s="2">
        <v>25</v>
      </c>
      <c r="K13160" s="2">
        <v>0</v>
      </c>
      <c r="L13160" s="3">
        <v>46077</v>
      </c>
      <c r="M13160" s="2" t="s">
        <v>30</v>
      </c>
      <c r="N13160" s="2" t="s">
        <v>9272</v>
      </c>
    </row>
    <row r="13161" spans="2:14" x14ac:dyDescent="0.25">
      <c r="B13161" s="2" t="s">
        <v>9279</v>
      </c>
      <c r="C13161" s="2" t="s">
        <v>9280</v>
      </c>
      <c r="D13161" s="2" t="s">
        <v>28</v>
      </c>
      <c r="E13161" s="2" t="s">
        <v>17</v>
      </c>
      <c r="F13161" s="2" t="s">
        <v>24</v>
      </c>
      <c r="G13161" s="2" t="s">
        <v>24</v>
      </c>
      <c r="H13161" s="2" t="s">
        <v>24</v>
      </c>
      <c r="I13161" s="2">
        <v>0</v>
      </c>
      <c r="J13161" s="2">
        <v>0</v>
      </c>
      <c r="K13161" s="2">
        <v>0</v>
      </c>
      <c r="L13161" s="3">
        <v>46165</v>
      </c>
      <c r="M13161" s="2" t="s">
        <v>30</v>
      </c>
      <c r="N13161" s="2" t="s">
        <v>42</v>
      </c>
    </row>
    <row r="13162" spans="2:14" x14ac:dyDescent="0.25">
      <c r="B13162" s="2" t="s">
        <v>9281</v>
      </c>
      <c r="C13162" s="2" t="s">
        <v>9282</v>
      </c>
      <c r="D13162" s="2" t="s">
        <v>41</v>
      </c>
      <c r="E13162" s="2" t="s">
        <v>17</v>
      </c>
      <c r="F13162" s="2" t="s">
        <v>24</v>
      </c>
      <c r="G13162" s="2" t="s">
        <v>24</v>
      </c>
      <c r="H13162" s="2" t="s">
        <v>24</v>
      </c>
      <c r="I13162" s="2">
        <v>0</v>
      </c>
      <c r="J13162" s="2">
        <v>0</v>
      </c>
      <c r="K13162" s="2">
        <v>0</v>
      </c>
      <c r="L13162" s="3">
        <v>45701</v>
      </c>
      <c r="M13162" s="2" t="s">
        <v>30</v>
      </c>
      <c r="N13162" s="2" t="s">
        <v>42</v>
      </c>
    </row>
    <row r="13163" spans="2:14" x14ac:dyDescent="0.25">
      <c r="B13163" s="2" t="s">
        <v>9283</v>
      </c>
      <c r="C13163" s="2" t="s">
        <v>9284</v>
      </c>
      <c r="D13163" s="2" t="s">
        <v>28</v>
      </c>
      <c r="E13163" s="2" t="s">
        <v>17</v>
      </c>
      <c r="F13163" s="2" t="s">
        <v>24</v>
      </c>
      <c r="G13163" s="2" t="s">
        <v>24</v>
      </c>
      <c r="H13163" s="2" t="s">
        <v>24</v>
      </c>
      <c r="I13163" s="2">
        <v>0</v>
      </c>
      <c r="J13163" s="2">
        <v>0</v>
      </c>
      <c r="K13163" s="2">
        <v>0</v>
      </c>
      <c r="L13163" s="3">
        <v>44958</v>
      </c>
      <c r="M13163" s="2" t="s">
        <v>30</v>
      </c>
      <c r="N13163" s="2" t="s">
        <v>42</v>
      </c>
    </row>
    <row r="13164" spans="2:14" x14ac:dyDescent="0.25">
      <c r="B13164" s="2" t="s">
        <v>9285</v>
      </c>
      <c r="C13164" s="2" t="s">
        <v>9286</v>
      </c>
      <c r="D13164" s="2" t="s">
        <v>28</v>
      </c>
      <c r="E13164" s="2" t="s">
        <v>17</v>
      </c>
      <c r="F13164" s="2" t="s">
        <v>24</v>
      </c>
      <c r="G13164" s="2" t="s">
        <v>24</v>
      </c>
      <c r="H13164" s="2" t="s">
        <v>24</v>
      </c>
      <c r="I13164" s="2">
        <v>0</v>
      </c>
      <c r="J13164" s="2">
        <v>0</v>
      </c>
      <c r="K13164" s="2">
        <v>0</v>
      </c>
      <c r="L13164" s="3">
        <v>44958</v>
      </c>
      <c r="M13164" s="2" t="s">
        <v>30</v>
      </c>
      <c r="N13164" s="2" t="s">
        <v>42</v>
      </c>
    </row>
    <row r="13165" spans="2:14" x14ac:dyDescent="0.25">
      <c r="B13165" s="2" t="s">
        <v>9287</v>
      </c>
      <c r="C13165" s="2" t="s">
        <v>9288</v>
      </c>
      <c r="D13165" s="2" t="s">
        <v>28</v>
      </c>
      <c r="E13165" s="2" t="s">
        <v>17</v>
      </c>
      <c r="F13165" s="2" t="s">
        <v>24</v>
      </c>
      <c r="G13165" s="2" t="s">
        <v>24</v>
      </c>
      <c r="H13165" s="2" t="s">
        <v>24</v>
      </c>
      <c r="I13165" s="2">
        <v>0</v>
      </c>
      <c r="J13165" s="2">
        <v>0</v>
      </c>
      <c r="K13165" s="2">
        <v>0</v>
      </c>
      <c r="L13165" s="3">
        <v>44958</v>
      </c>
      <c r="M13165" s="2" t="s">
        <v>30</v>
      </c>
      <c r="N13165" s="2" t="s">
        <v>42</v>
      </c>
    </row>
    <row r="13166" spans="2:14" x14ac:dyDescent="0.25">
      <c r="B13166" s="2" t="s">
        <v>9289</v>
      </c>
      <c r="C13166" s="2" t="s">
        <v>9290</v>
      </c>
      <c r="D13166" s="2" t="s">
        <v>28</v>
      </c>
      <c r="E13166" s="2" t="s">
        <v>17</v>
      </c>
      <c r="F13166" s="2" t="s">
        <v>24</v>
      </c>
      <c r="G13166" s="2" t="s">
        <v>24</v>
      </c>
      <c r="H13166" s="2" t="s">
        <v>24</v>
      </c>
      <c r="I13166" s="2">
        <v>0</v>
      </c>
      <c r="J13166" s="2">
        <v>0</v>
      </c>
      <c r="K13166" s="2">
        <v>0</v>
      </c>
      <c r="L13166" s="3">
        <v>44958</v>
      </c>
      <c r="M13166" s="2" t="s">
        <v>30</v>
      </c>
      <c r="N13166" s="2" t="s">
        <v>42</v>
      </c>
    </row>
    <row r="13167" spans="2:14" x14ac:dyDescent="0.25">
      <c r="B13167" s="2" t="s">
        <v>9291</v>
      </c>
      <c r="C13167" s="2" t="s">
        <v>9292</v>
      </c>
      <c r="D13167" s="2" t="s">
        <v>28</v>
      </c>
      <c r="E13167" s="2" t="s">
        <v>17</v>
      </c>
      <c r="F13167" s="2" t="s">
        <v>253</v>
      </c>
      <c r="G13167" s="2" t="s">
        <v>24</v>
      </c>
      <c r="H13167" s="2" t="s">
        <v>24</v>
      </c>
      <c r="I13167" s="2">
        <v>10594</v>
      </c>
      <c r="J13167" s="2">
        <v>10594</v>
      </c>
      <c r="K13167" s="2">
        <v>0</v>
      </c>
      <c r="L13167" s="3">
        <v>44958</v>
      </c>
      <c r="M13167" s="2" t="s">
        <v>30</v>
      </c>
      <c r="N13167" s="2" t="s">
        <v>42</v>
      </c>
    </row>
    <row r="13168" spans="2:14" x14ac:dyDescent="0.25">
      <c r="B13168" s="2" t="s">
        <v>9293</v>
      </c>
      <c r="C13168" s="2" t="s">
        <v>9294</v>
      </c>
      <c r="D13168" s="2" t="s">
        <v>28</v>
      </c>
      <c r="E13168" s="2" t="s">
        <v>17</v>
      </c>
      <c r="F13168" s="2" t="s">
        <v>253</v>
      </c>
      <c r="G13168" s="2" t="s">
        <v>24</v>
      </c>
      <c r="H13168" s="2" t="s">
        <v>24</v>
      </c>
      <c r="I13168" s="2">
        <v>17938</v>
      </c>
      <c r="J13168" s="2">
        <v>17938</v>
      </c>
      <c r="K13168" s="2">
        <v>0</v>
      </c>
      <c r="L13168" s="3">
        <v>44958</v>
      </c>
      <c r="M13168" s="2" t="s">
        <v>30</v>
      </c>
      <c r="N13168" s="2" t="s">
        <v>42</v>
      </c>
    </row>
    <row r="13169" spans="2:14" x14ac:dyDescent="0.25">
      <c r="B13169" s="2" t="s">
        <v>9295</v>
      </c>
      <c r="C13169" s="2" t="s">
        <v>9296</v>
      </c>
      <c r="D13169" s="2" t="s">
        <v>28</v>
      </c>
      <c r="E13169" s="2" t="s">
        <v>17</v>
      </c>
      <c r="F13169" s="2" t="s">
        <v>253</v>
      </c>
      <c r="G13169" s="2" t="s">
        <v>24</v>
      </c>
      <c r="H13169" s="2" t="s">
        <v>24</v>
      </c>
      <c r="I13169" s="2">
        <v>19866</v>
      </c>
      <c r="J13169" s="2">
        <v>19866</v>
      </c>
      <c r="K13169" s="2">
        <v>0</v>
      </c>
      <c r="L13169" s="3">
        <v>44958</v>
      </c>
      <c r="M13169" s="2" t="s">
        <v>30</v>
      </c>
      <c r="N13169" s="2" t="s">
        <v>42</v>
      </c>
    </row>
    <row r="13170" spans="2:14" x14ac:dyDescent="0.25">
      <c r="B13170" s="2" t="s">
        <v>9297</v>
      </c>
      <c r="C13170" s="2" t="s">
        <v>9298</v>
      </c>
      <c r="D13170" s="2" t="s">
        <v>28</v>
      </c>
      <c r="E13170" s="2" t="s">
        <v>17</v>
      </c>
      <c r="F13170" s="2" t="s">
        <v>253</v>
      </c>
      <c r="G13170" s="2" t="s">
        <v>24</v>
      </c>
      <c r="H13170" s="2" t="s">
        <v>24</v>
      </c>
      <c r="I13170" s="2">
        <v>10379</v>
      </c>
      <c r="J13170" s="2">
        <v>10379</v>
      </c>
      <c r="K13170" s="2">
        <v>0</v>
      </c>
      <c r="L13170" s="3">
        <v>44958</v>
      </c>
      <c r="M13170" s="2" t="s">
        <v>30</v>
      </c>
      <c r="N13170" s="2" t="s">
        <v>42</v>
      </c>
    </row>
    <row r="13171" spans="2:14" x14ac:dyDescent="0.25">
      <c r="B13171" s="2" t="s">
        <v>9299</v>
      </c>
      <c r="C13171" s="2" t="s">
        <v>9300</v>
      </c>
      <c r="D13171" s="2" t="s">
        <v>28</v>
      </c>
      <c r="E13171" s="2" t="s">
        <v>17</v>
      </c>
      <c r="F13171" s="2" t="s">
        <v>24</v>
      </c>
      <c r="G13171" s="2" t="s">
        <v>24</v>
      </c>
      <c r="H13171" s="2" t="s">
        <v>24</v>
      </c>
      <c r="I13171" s="2">
        <v>0</v>
      </c>
      <c r="J13171" s="2">
        <v>0</v>
      </c>
      <c r="K13171" s="2">
        <v>0</v>
      </c>
      <c r="L13171" s="3">
        <v>45761</v>
      </c>
      <c r="M13171" s="2" t="s">
        <v>30</v>
      </c>
      <c r="N13171" s="2" t="s">
        <v>42</v>
      </c>
    </row>
    <row r="13172" spans="2:14" x14ac:dyDescent="0.25">
      <c r="B13172" s="2" t="s">
        <v>9301</v>
      </c>
      <c r="C13172" s="2" t="s">
        <v>9302</v>
      </c>
      <c r="D13172" s="2" t="s">
        <v>28</v>
      </c>
      <c r="E13172" s="2" t="s">
        <v>17</v>
      </c>
      <c r="F13172" s="2" t="s">
        <v>24</v>
      </c>
      <c r="G13172" s="2" t="s">
        <v>24</v>
      </c>
      <c r="H13172" s="2" t="s">
        <v>24</v>
      </c>
      <c r="I13172" s="2">
        <v>5500</v>
      </c>
      <c r="J13172" s="2">
        <v>5500</v>
      </c>
      <c r="K13172" s="2">
        <v>0</v>
      </c>
      <c r="L13172" s="3">
        <v>45852</v>
      </c>
      <c r="M13172" s="2" t="s">
        <v>30</v>
      </c>
      <c r="N13172" s="2" t="s">
        <v>42</v>
      </c>
    </row>
    <row r="13173" spans="2:14" x14ac:dyDescent="0.25">
      <c r="B13173" s="2" t="s">
        <v>9303</v>
      </c>
      <c r="C13173" s="2" t="s">
        <v>9304</v>
      </c>
      <c r="D13173" s="2" t="s">
        <v>28</v>
      </c>
      <c r="E13173" s="2" t="s">
        <v>17</v>
      </c>
      <c r="F13173" s="2" t="s">
        <v>24</v>
      </c>
      <c r="G13173" s="2" t="s">
        <v>24</v>
      </c>
      <c r="H13173" s="2" t="s">
        <v>24</v>
      </c>
      <c r="I13173" s="2">
        <v>43450</v>
      </c>
      <c r="J13173" s="2">
        <v>43450</v>
      </c>
      <c r="K13173" s="2">
        <v>0</v>
      </c>
      <c r="L13173" s="3">
        <v>45981</v>
      </c>
      <c r="M13173" s="2" t="s">
        <v>30</v>
      </c>
      <c r="N13173" s="2" t="s">
        <v>42</v>
      </c>
    </row>
    <row r="13174" spans="2:14" x14ac:dyDescent="0.25">
      <c r="B13174" s="2" t="s">
        <v>9305</v>
      </c>
      <c r="C13174" s="2" t="s">
        <v>9306</v>
      </c>
      <c r="D13174" s="2" t="s">
        <v>28</v>
      </c>
      <c r="E13174" s="2" t="s">
        <v>17</v>
      </c>
      <c r="F13174" s="2" t="s">
        <v>253</v>
      </c>
      <c r="G13174" s="2" t="s">
        <v>24</v>
      </c>
      <c r="H13174" s="2" t="s">
        <v>24</v>
      </c>
      <c r="I13174" s="2">
        <v>2135</v>
      </c>
      <c r="J13174" s="2">
        <v>2135</v>
      </c>
      <c r="K13174" s="2">
        <v>0</v>
      </c>
      <c r="L13174" s="3">
        <v>44958</v>
      </c>
      <c r="M13174" s="2" t="s">
        <v>30</v>
      </c>
      <c r="N13174" s="2" t="s">
        <v>9307</v>
      </c>
    </row>
    <row r="13175" spans="2:14" x14ac:dyDescent="0.25">
      <c r="B13175" s="2" t="s">
        <v>9308</v>
      </c>
      <c r="C13175" s="2" t="s">
        <v>9309</v>
      </c>
      <c r="D13175" s="2" t="s">
        <v>28</v>
      </c>
      <c r="E13175" s="2" t="s">
        <v>17</v>
      </c>
      <c r="F13175" s="2" t="s">
        <v>253</v>
      </c>
      <c r="G13175" s="2" t="s">
        <v>24</v>
      </c>
      <c r="H13175" s="2" t="s">
        <v>24</v>
      </c>
      <c r="I13175" s="2">
        <v>19</v>
      </c>
      <c r="J13175" s="2">
        <v>19</v>
      </c>
      <c r="K13175" s="2">
        <v>0</v>
      </c>
      <c r="L13175" s="3">
        <v>44958</v>
      </c>
      <c r="M13175" s="2" t="s">
        <v>30</v>
      </c>
      <c r="N13175" s="2" t="s">
        <v>42</v>
      </c>
    </row>
    <row r="13176" spans="2:14" x14ac:dyDescent="0.25">
      <c r="B13176" s="2" t="s">
        <v>9310</v>
      </c>
      <c r="C13176" s="2" t="s">
        <v>9311</v>
      </c>
      <c r="D13176" s="2" t="s">
        <v>28</v>
      </c>
      <c r="E13176" s="2" t="s">
        <v>17</v>
      </c>
      <c r="F13176" s="2" t="s">
        <v>253</v>
      </c>
      <c r="G13176" s="2" t="s">
        <v>24</v>
      </c>
      <c r="H13176" s="2" t="s">
        <v>24</v>
      </c>
      <c r="I13176" s="2">
        <v>1267</v>
      </c>
      <c r="J13176" s="2">
        <v>1267</v>
      </c>
      <c r="K13176" s="2">
        <v>0</v>
      </c>
      <c r="L13176" s="3">
        <v>44958</v>
      </c>
      <c r="M13176" s="2" t="s">
        <v>30</v>
      </c>
      <c r="N13176" s="2" t="s">
        <v>42</v>
      </c>
    </row>
    <row r="13177" spans="2:14" x14ac:dyDescent="0.25">
      <c r="B13177" s="2" t="s">
        <v>9312</v>
      </c>
      <c r="C13177" s="2" t="s">
        <v>9313</v>
      </c>
      <c r="D13177" s="2" t="s">
        <v>28</v>
      </c>
      <c r="E13177" s="2" t="s">
        <v>17</v>
      </c>
      <c r="F13177" s="2" t="s">
        <v>9314</v>
      </c>
      <c r="G13177" s="2" t="s">
        <v>24</v>
      </c>
      <c r="H13177" s="2" t="s">
        <v>24</v>
      </c>
      <c r="I13177" s="2">
        <v>20</v>
      </c>
      <c r="J13177" s="2">
        <v>20</v>
      </c>
      <c r="K13177" s="2">
        <v>0</v>
      </c>
      <c r="L13177" s="3">
        <v>44958</v>
      </c>
      <c r="M13177" s="2" t="s">
        <v>30</v>
      </c>
      <c r="N13177" s="2" t="s">
        <v>42</v>
      </c>
    </row>
    <row r="13178" spans="2:14" x14ac:dyDescent="0.25">
      <c r="B13178" s="2" t="s">
        <v>9315</v>
      </c>
      <c r="C13178" s="2" t="s">
        <v>9316</v>
      </c>
      <c r="D13178" s="2" t="s">
        <v>28</v>
      </c>
      <c r="E13178" s="2" t="s">
        <v>17</v>
      </c>
      <c r="F13178" s="2" t="s">
        <v>24</v>
      </c>
      <c r="G13178" s="2" t="s">
        <v>24</v>
      </c>
      <c r="H13178" s="2" t="s">
        <v>24</v>
      </c>
      <c r="I13178" s="2">
        <v>5</v>
      </c>
      <c r="J13178" s="2">
        <v>5</v>
      </c>
      <c r="K13178" s="2">
        <v>0</v>
      </c>
      <c r="L13178" s="3">
        <v>44958</v>
      </c>
      <c r="M13178" s="2" t="s">
        <v>30</v>
      </c>
      <c r="N13178" s="2" t="s">
        <v>42</v>
      </c>
    </row>
    <row r="13179" spans="2:14" x14ac:dyDescent="0.25">
      <c r="B13179" s="2" t="s">
        <v>9317</v>
      </c>
      <c r="C13179" s="2" t="s">
        <v>9318</v>
      </c>
      <c r="D13179" s="2" t="s">
        <v>28</v>
      </c>
      <c r="E13179" s="2" t="s">
        <v>17</v>
      </c>
      <c r="F13179" s="2" t="s">
        <v>253</v>
      </c>
      <c r="G13179" s="2" t="s">
        <v>24</v>
      </c>
      <c r="H13179" s="2" t="s">
        <v>24</v>
      </c>
      <c r="I13179" s="2">
        <v>238</v>
      </c>
      <c r="J13179" s="2">
        <v>238</v>
      </c>
      <c r="K13179" s="2">
        <v>0</v>
      </c>
      <c r="L13179" s="3">
        <v>44958</v>
      </c>
      <c r="M13179" s="2" t="s">
        <v>30</v>
      </c>
      <c r="N13179" s="2" t="s">
        <v>42</v>
      </c>
    </row>
    <row r="13180" spans="2:14" x14ac:dyDescent="0.25">
      <c r="B13180" s="2" t="s">
        <v>9319</v>
      </c>
      <c r="C13180" s="2" t="s">
        <v>9320</v>
      </c>
      <c r="D13180" s="2" t="s">
        <v>28</v>
      </c>
      <c r="E13180" s="2" t="s">
        <v>17</v>
      </c>
      <c r="F13180" s="2" t="s">
        <v>253</v>
      </c>
      <c r="G13180" s="2" t="s">
        <v>24</v>
      </c>
      <c r="H13180" s="2" t="s">
        <v>24</v>
      </c>
      <c r="I13180" s="2">
        <v>470</v>
      </c>
      <c r="J13180" s="2">
        <v>470</v>
      </c>
      <c r="K13180" s="2">
        <v>0</v>
      </c>
      <c r="L13180" s="3">
        <v>44958</v>
      </c>
      <c r="M13180" s="2" t="s">
        <v>30</v>
      </c>
      <c r="N13180" s="2" t="s">
        <v>42</v>
      </c>
    </row>
    <row r="13181" spans="2:14" x14ac:dyDescent="0.25">
      <c r="B13181" s="2" t="s">
        <v>9321</v>
      </c>
      <c r="C13181" s="2" t="s">
        <v>9322</v>
      </c>
      <c r="D13181" s="2" t="s">
        <v>28</v>
      </c>
      <c r="E13181" s="2" t="s">
        <v>17</v>
      </c>
      <c r="F13181" s="2" t="s">
        <v>253</v>
      </c>
      <c r="G13181" s="2" t="s">
        <v>24</v>
      </c>
      <c r="H13181" s="2" t="s">
        <v>24</v>
      </c>
      <c r="I13181" s="2">
        <v>3740</v>
      </c>
      <c r="J13181" s="2">
        <v>3740</v>
      </c>
      <c r="K13181" s="2">
        <v>0</v>
      </c>
      <c r="L13181" s="3">
        <v>44958</v>
      </c>
      <c r="M13181" s="2" t="s">
        <v>30</v>
      </c>
      <c r="N13181" s="2" t="s">
        <v>42</v>
      </c>
    </row>
    <row r="13182" spans="2:14" x14ac:dyDescent="0.25">
      <c r="B13182" s="2" t="s">
        <v>9323</v>
      </c>
      <c r="C13182" s="2" t="s">
        <v>9324</v>
      </c>
      <c r="D13182" s="2" t="s">
        <v>28</v>
      </c>
      <c r="E13182" s="2" t="s">
        <v>17</v>
      </c>
      <c r="F13182" s="2" t="s">
        <v>253</v>
      </c>
      <c r="G13182" s="2" t="s">
        <v>24</v>
      </c>
      <c r="H13182" s="2" t="s">
        <v>24</v>
      </c>
      <c r="I13182" s="2">
        <v>4330</v>
      </c>
      <c r="J13182" s="2">
        <v>4330</v>
      </c>
      <c r="K13182" s="2">
        <v>0</v>
      </c>
      <c r="L13182" s="3">
        <v>44958</v>
      </c>
      <c r="M13182" s="2" t="s">
        <v>30</v>
      </c>
      <c r="N13182" s="2" t="s">
        <v>42</v>
      </c>
    </row>
    <row r="13183" spans="2:14" x14ac:dyDescent="0.25">
      <c r="B13183" s="2" t="s">
        <v>9325</v>
      </c>
      <c r="C13183" s="2" t="s">
        <v>9326</v>
      </c>
      <c r="D13183" s="2" t="s">
        <v>28</v>
      </c>
      <c r="E13183" s="2" t="s">
        <v>17</v>
      </c>
      <c r="F13183" s="2" t="s">
        <v>253</v>
      </c>
      <c r="G13183" s="2" t="s">
        <v>24</v>
      </c>
      <c r="H13183" s="2" t="s">
        <v>24</v>
      </c>
      <c r="I13183" s="2">
        <v>4190</v>
      </c>
      <c r="J13183" s="2">
        <v>4190</v>
      </c>
      <c r="K13183" s="2">
        <v>0</v>
      </c>
      <c r="L13183" s="3">
        <v>44958</v>
      </c>
      <c r="M13183" s="2" t="s">
        <v>30</v>
      </c>
      <c r="N13183" s="2" t="s">
        <v>125</v>
      </c>
    </row>
    <row r="13184" spans="2:14" x14ac:dyDescent="0.25">
      <c r="B13184" s="2" t="s">
        <v>9327</v>
      </c>
      <c r="C13184" s="2" t="s">
        <v>9328</v>
      </c>
      <c r="D13184" s="2" t="s">
        <v>28</v>
      </c>
      <c r="E13184" s="2" t="s">
        <v>17</v>
      </c>
      <c r="F13184" s="2" t="s">
        <v>253</v>
      </c>
      <c r="G13184" s="2" t="s">
        <v>24</v>
      </c>
      <c r="H13184" s="2" t="s">
        <v>24</v>
      </c>
      <c r="I13184" s="2">
        <v>340</v>
      </c>
      <c r="J13184" s="2">
        <v>340</v>
      </c>
      <c r="K13184" s="2">
        <v>0</v>
      </c>
      <c r="L13184" s="3">
        <v>44958</v>
      </c>
      <c r="M13184" s="2" t="s">
        <v>30</v>
      </c>
      <c r="N13184" s="2" t="s">
        <v>125</v>
      </c>
    </row>
    <row r="13185" spans="2:14" x14ac:dyDescent="0.25">
      <c r="B13185" s="2" t="s">
        <v>9329</v>
      </c>
      <c r="C13185" s="2" t="s">
        <v>9330</v>
      </c>
      <c r="D13185" s="2" t="s">
        <v>28</v>
      </c>
      <c r="E13185" s="2" t="s">
        <v>17</v>
      </c>
      <c r="F13185" s="2" t="s">
        <v>253</v>
      </c>
      <c r="G13185" s="2" t="s">
        <v>24</v>
      </c>
      <c r="H13185" s="2" t="s">
        <v>24</v>
      </c>
      <c r="I13185" s="2">
        <v>375</v>
      </c>
      <c r="J13185" s="2">
        <v>375</v>
      </c>
      <c r="K13185" s="2">
        <v>0</v>
      </c>
      <c r="L13185" s="3">
        <v>44958</v>
      </c>
      <c r="M13185" s="2" t="s">
        <v>30</v>
      </c>
      <c r="N13185" s="2" t="s">
        <v>125</v>
      </c>
    </row>
    <row r="13186" spans="2:14" x14ac:dyDescent="0.25">
      <c r="B13186" s="2" t="s">
        <v>9331</v>
      </c>
      <c r="C13186" s="2" t="s">
        <v>9332</v>
      </c>
      <c r="D13186" s="2" t="s">
        <v>28</v>
      </c>
      <c r="E13186" s="2" t="s">
        <v>17</v>
      </c>
      <c r="F13186" s="2" t="s">
        <v>253</v>
      </c>
      <c r="G13186" s="2" t="s">
        <v>24</v>
      </c>
      <c r="H13186" s="2" t="s">
        <v>24</v>
      </c>
      <c r="I13186" s="2">
        <v>625</v>
      </c>
      <c r="J13186" s="2">
        <v>625</v>
      </c>
      <c r="K13186" s="2">
        <v>0</v>
      </c>
      <c r="L13186" s="3">
        <v>44958</v>
      </c>
      <c r="M13186" s="2" t="s">
        <v>30</v>
      </c>
      <c r="N13186" s="2" t="s">
        <v>125</v>
      </c>
    </row>
    <row r="13187" spans="2:14" x14ac:dyDescent="0.25">
      <c r="B13187" s="2" t="s">
        <v>9333</v>
      </c>
      <c r="C13187" s="2" t="s">
        <v>9334</v>
      </c>
      <c r="D13187" s="2" t="s">
        <v>28</v>
      </c>
      <c r="E13187" s="2" t="s">
        <v>17</v>
      </c>
      <c r="F13187" s="2" t="s">
        <v>24</v>
      </c>
      <c r="G13187" s="2" t="s">
        <v>24</v>
      </c>
      <c r="H13187" s="2" t="s">
        <v>24</v>
      </c>
      <c r="I13187" s="2">
        <v>4185</v>
      </c>
      <c r="J13187" s="2">
        <v>4185</v>
      </c>
      <c r="K13187" s="2">
        <v>0</v>
      </c>
      <c r="L13187" s="3">
        <v>45981</v>
      </c>
      <c r="M13187" s="2" t="s">
        <v>30</v>
      </c>
      <c r="N13187" s="2" t="s">
        <v>42</v>
      </c>
    </row>
    <row r="13188" spans="2:14" x14ac:dyDescent="0.25">
      <c r="B13188" s="2" t="s">
        <v>9335</v>
      </c>
      <c r="C13188" s="2" t="s">
        <v>9336</v>
      </c>
      <c r="D13188" s="2" t="s">
        <v>28</v>
      </c>
      <c r="E13188" s="2" t="s">
        <v>17</v>
      </c>
      <c r="F13188" s="2" t="s">
        <v>24</v>
      </c>
      <c r="G13188" s="2" t="s">
        <v>24</v>
      </c>
      <c r="H13188" s="2" t="s">
        <v>24</v>
      </c>
      <c r="I13188" s="2">
        <v>4275</v>
      </c>
      <c r="J13188" s="2">
        <v>4275</v>
      </c>
      <c r="K13188" s="2">
        <v>0</v>
      </c>
      <c r="L13188" s="3">
        <v>45981</v>
      </c>
      <c r="M13188" s="2" t="s">
        <v>30</v>
      </c>
      <c r="N13188" s="2" t="s">
        <v>42</v>
      </c>
    </row>
    <row r="13189" spans="2:14" x14ac:dyDescent="0.25">
      <c r="B13189" s="2" t="s">
        <v>9337</v>
      </c>
      <c r="C13189" s="2" t="s">
        <v>9338</v>
      </c>
      <c r="D13189" s="2" t="s">
        <v>28</v>
      </c>
      <c r="E13189" s="2" t="s">
        <v>17</v>
      </c>
      <c r="F13189" s="2" t="s">
        <v>24</v>
      </c>
      <c r="G13189" s="2" t="s">
        <v>24</v>
      </c>
      <c r="H13189" s="2" t="s">
        <v>24</v>
      </c>
      <c r="I13189" s="2">
        <v>709</v>
      </c>
      <c r="J13189" s="2">
        <v>709</v>
      </c>
      <c r="K13189" s="2">
        <v>0</v>
      </c>
      <c r="L13189" s="3">
        <v>44958</v>
      </c>
      <c r="M13189" s="2" t="s">
        <v>30</v>
      </c>
      <c r="N13189" s="2" t="s">
        <v>42</v>
      </c>
    </row>
    <row r="13190" spans="2:14" x14ac:dyDescent="0.25">
      <c r="B13190" s="2" t="s">
        <v>9339</v>
      </c>
      <c r="C13190" s="2" t="s">
        <v>3834</v>
      </c>
      <c r="D13190" s="2" t="s">
        <v>28</v>
      </c>
      <c r="E13190" s="2" t="s">
        <v>17</v>
      </c>
      <c r="F13190" s="2" t="s">
        <v>253</v>
      </c>
      <c r="G13190" s="2" t="s">
        <v>253</v>
      </c>
      <c r="H13190" s="2" t="s">
        <v>3834</v>
      </c>
      <c r="I13190" s="2">
        <v>0</v>
      </c>
      <c r="J13190" s="2">
        <v>0</v>
      </c>
      <c r="K13190" s="2">
        <v>0</v>
      </c>
      <c r="L13190" s="3">
        <v>45972</v>
      </c>
      <c r="M13190" s="2" t="s">
        <v>30</v>
      </c>
      <c r="N13190" s="2" t="s">
        <v>3835</v>
      </c>
    </row>
    <row r="13191" spans="2:14" x14ac:dyDescent="0.25">
      <c r="B13191" s="2" t="s">
        <v>9340</v>
      </c>
      <c r="C13191" s="2" t="s">
        <v>9341</v>
      </c>
      <c r="D13191" s="2" t="s">
        <v>28</v>
      </c>
      <c r="E13191" s="2" t="s">
        <v>17</v>
      </c>
      <c r="F13191" s="2" t="s">
        <v>29</v>
      </c>
      <c r="G13191" s="2" t="s">
        <v>24</v>
      </c>
      <c r="H13191" s="2" t="s">
        <v>24</v>
      </c>
      <c r="I13191" s="2">
        <v>14</v>
      </c>
      <c r="J13191" s="2">
        <v>14</v>
      </c>
      <c r="K13191" s="2">
        <v>0</v>
      </c>
      <c r="L13191" s="3">
        <v>44958</v>
      </c>
      <c r="M13191" s="2" t="s">
        <v>30</v>
      </c>
      <c r="N13191" s="2" t="s">
        <v>42</v>
      </c>
    </row>
    <row r="13192" spans="2:14" x14ac:dyDescent="0.25">
      <c r="B13192" s="2" t="s">
        <v>9342</v>
      </c>
      <c r="C13192" s="2" t="s">
        <v>9343</v>
      </c>
      <c r="D13192" s="2" t="s">
        <v>28</v>
      </c>
      <c r="E13192" s="2" t="s">
        <v>17</v>
      </c>
      <c r="F13192" s="2" t="s">
        <v>29</v>
      </c>
      <c r="G13192" s="2" t="s">
        <v>29</v>
      </c>
      <c r="H13192" s="2" t="s">
        <v>9343</v>
      </c>
      <c r="I13192" s="2">
        <v>2371</v>
      </c>
      <c r="J13192" s="2">
        <v>2371</v>
      </c>
      <c r="K13192" s="2">
        <v>0</v>
      </c>
      <c r="L13192" s="3">
        <v>46074</v>
      </c>
      <c r="M13192" s="2" t="s">
        <v>30</v>
      </c>
      <c r="N13192" s="2" t="s">
        <v>701</v>
      </c>
    </row>
    <row r="13193" spans="2:14" x14ac:dyDescent="0.25">
      <c r="B13193" s="2" t="s">
        <v>9344</v>
      </c>
      <c r="C13193" s="2" t="s">
        <v>9345</v>
      </c>
      <c r="D13193" s="2" t="s">
        <v>28</v>
      </c>
      <c r="E13193" s="2" t="s">
        <v>17</v>
      </c>
      <c r="F13193" s="2" t="s">
        <v>24</v>
      </c>
      <c r="G13193" s="2" t="s">
        <v>24</v>
      </c>
      <c r="H13193" s="2" t="s">
        <v>24</v>
      </c>
      <c r="I13193" s="2">
        <v>0</v>
      </c>
      <c r="J13193" s="2">
        <v>0</v>
      </c>
      <c r="K13193" s="2">
        <v>0</v>
      </c>
      <c r="L13193" s="3">
        <v>45787</v>
      </c>
      <c r="M13193" s="2" t="s">
        <v>30</v>
      </c>
      <c r="N13193" s="2" t="s">
        <v>42</v>
      </c>
    </row>
    <row r="13194" spans="2:14" x14ac:dyDescent="0.25">
      <c r="B13194" s="2" t="s">
        <v>9346</v>
      </c>
      <c r="C13194" s="2" t="s">
        <v>9347</v>
      </c>
      <c r="D13194" s="2" t="s">
        <v>28</v>
      </c>
      <c r="E13194" s="2" t="s">
        <v>17</v>
      </c>
      <c r="F13194" s="2" t="s">
        <v>253</v>
      </c>
      <c r="G13194" s="2" t="s">
        <v>24</v>
      </c>
      <c r="H13194" s="2" t="s">
        <v>24</v>
      </c>
      <c r="I13194" s="2">
        <v>2798</v>
      </c>
      <c r="J13194" s="2">
        <v>2798</v>
      </c>
      <c r="K13194" s="2">
        <v>0</v>
      </c>
      <c r="L13194" s="3">
        <v>44958</v>
      </c>
      <c r="M13194" s="2" t="s">
        <v>30</v>
      </c>
      <c r="N13194" s="2" t="s">
        <v>879</v>
      </c>
    </row>
    <row r="13195" spans="2:14" x14ac:dyDescent="0.25">
      <c r="B13195" s="2" t="s">
        <v>9348</v>
      </c>
      <c r="C13195" s="2" t="s">
        <v>9349</v>
      </c>
      <c r="D13195" s="2" t="s">
        <v>28</v>
      </c>
      <c r="E13195" s="2" t="s">
        <v>17</v>
      </c>
      <c r="F13195" s="2" t="s">
        <v>253</v>
      </c>
      <c r="G13195" s="2" t="s">
        <v>24</v>
      </c>
      <c r="H13195" s="2" t="s">
        <v>24</v>
      </c>
      <c r="I13195" s="2">
        <v>789</v>
      </c>
      <c r="J13195" s="2">
        <v>789</v>
      </c>
      <c r="K13195" s="2">
        <v>0</v>
      </c>
      <c r="L13195" s="3">
        <v>44958</v>
      </c>
      <c r="M13195" s="2" t="s">
        <v>30</v>
      </c>
      <c r="N13195" s="2" t="s">
        <v>879</v>
      </c>
    </row>
    <row r="13196" spans="2:14" x14ac:dyDescent="0.25">
      <c r="B13196" s="2" t="s">
        <v>9350</v>
      </c>
      <c r="C13196" s="2" t="s">
        <v>9351</v>
      </c>
      <c r="D13196" s="2" t="s">
        <v>28</v>
      </c>
      <c r="E13196" s="2" t="s">
        <v>17</v>
      </c>
      <c r="F13196" s="2" t="s">
        <v>253</v>
      </c>
      <c r="G13196" s="2" t="s">
        <v>24</v>
      </c>
      <c r="H13196" s="2" t="s">
        <v>24</v>
      </c>
      <c r="I13196" s="2">
        <v>198</v>
      </c>
      <c r="J13196" s="2">
        <v>198</v>
      </c>
      <c r="K13196" s="2">
        <v>0</v>
      </c>
      <c r="L13196" s="3">
        <v>44958</v>
      </c>
      <c r="M13196" s="2" t="s">
        <v>30</v>
      </c>
      <c r="N13196" s="2" t="s">
        <v>879</v>
      </c>
    </row>
    <row r="13197" spans="2:14" x14ac:dyDescent="0.25">
      <c r="B13197" s="2" t="s">
        <v>9352</v>
      </c>
      <c r="C13197" s="2" t="s">
        <v>9353</v>
      </c>
      <c r="D13197" s="2" t="s">
        <v>28</v>
      </c>
      <c r="E13197" s="2" t="s">
        <v>17</v>
      </c>
      <c r="F13197" s="2" t="s">
        <v>253</v>
      </c>
      <c r="G13197" s="2" t="s">
        <v>24</v>
      </c>
      <c r="H13197" s="2" t="s">
        <v>24</v>
      </c>
      <c r="I13197" s="2">
        <v>12</v>
      </c>
      <c r="J13197" s="2">
        <v>12</v>
      </c>
      <c r="K13197" s="2">
        <v>0</v>
      </c>
      <c r="L13197" s="3">
        <v>44958</v>
      </c>
      <c r="M13197" s="2" t="s">
        <v>30</v>
      </c>
      <c r="N13197" s="2" t="s">
        <v>879</v>
      </c>
    </row>
    <row r="13198" spans="2:14" x14ac:dyDescent="0.25">
      <c r="B13198" s="2" t="s">
        <v>9354</v>
      </c>
      <c r="C13198" s="2" t="s">
        <v>9355</v>
      </c>
      <c r="D13198" s="2" t="s">
        <v>28</v>
      </c>
      <c r="E13198" s="2" t="s">
        <v>17</v>
      </c>
      <c r="F13198" s="2" t="s">
        <v>253</v>
      </c>
      <c r="G13198" s="2" t="s">
        <v>24</v>
      </c>
      <c r="H13198" s="2" t="s">
        <v>24</v>
      </c>
      <c r="I13198" s="2">
        <v>0</v>
      </c>
      <c r="J13198" s="2">
        <v>0</v>
      </c>
      <c r="K13198" s="2">
        <v>0</v>
      </c>
      <c r="L13198" s="3">
        <v>44958</v>
      </c>
      <c r="M13198" s="2" t="s">
        <v>30</v>
      </c>
      <c r="N13198" s="2" t="s">
        <v>9356</v>
      </c>
    </row>
    <row r="13199" spans="2:14" x14ac:dyDescent="0.25">
      <c r="B13199" s="2" t="s">
        <v>9357</v>
      </c>
      <c r="C13199" s="2" t="s">
        <v>9358</v>
      </c>
      <c r="D13199" s="2" t="s">
        <v>41</v>
      </c>
      <c r="E13199" s="2" t="s">
        <v>17</v>
      </c>
      <c r="F13199" s="2" t="s">
        <v>253</v>
      </c>
      <c r="G13199" s="2" t="s">
        <v>24</v>
      </c>
      <c r="H13199" s="2" t="s">
        <v>24</v>
      </c>
      <c r="I13199" s="2">
        <v>0</v>
      </c>
      <c r="J13199" s="2">
        <v>0</v>
      </c>
      <c r="K13199" s="2">
        <v>0</v>
      </c>
      <c r="L13199" s="3">
        <v>45701</v>
      </c>
      <c r="M13199" s="2" t="s">
        <v>30</v>
      </c>
      <c r="N13199" s="2" t="s">
        <v>879</v>
      </c>
    </row>
    <row r="13200" spans="2:14" x14ac:dyDescent="0.25">
      <c r="B13200" s="2" t="s">
        <v>9359</v>
      </c>
      <c r="C13200" s="2" t="s">
        <v>9360</v>
      </c>
      <c r="D13200" s="2" t="s">
        <v>28</v>
      </c>
      <c r="E13200" s="2" t="s">
        <v>17</v>
      </c>
      <c r="F13200" s="2" t="s">
        <v>253</v>
      </c>
      <c r="G13200" s="2" t="s">
        <v>24</v>
      </c>
      <c r="H13200" s="2" t="s">
        <v>24</v>
      </c>
      <c r="I13200" s="2">
        <v>20</v>
      </c>
      <c r="J13200" s="2">
        <v>20</v>
      </c>
      <c r="K13200" s="2">
        <v>0</v>
      </c>
      <c r="L13200" s="3">
        <v>44958</v>
      </c>
      <c r="M13200" s="2" t="s">
        <v>30</v>
      </c>
      <c r="N13200" s="2" t="s">
        <v>879</v>
      </c>
    </row>
    <row r="13201" spans="2:14" x14ac:dyDescent="0.25">
      <c r="B13201" s="2" t="s">
        <v>9361</v>
      </c>
      <c r="C13201" s="2" t="s">
        <v>9362</v>
      </c>
      <c r="D13201" s="2" t="s">
        <v>28</v>
      </c>
      <c r="E13201" s="2" t="s">
        <v>17</v>
      </c>
      <c r="F13201" s="2" t="s">
        <v>253</v>
      </c>
      <c r="G13201" s="2" t="s">
        <v>9363</v>
      </c>
      <c r="H13201" s="2" t="s">
        <v>24</v>
      </c>
      <c r="I13201" s="2">
        <v>3</v>
      </c>
      <c r="J13201" s="2">
        <v>3</v>
      </c>
      <c r="K13201" s="2">
        <v>0</v>
      </c>
      <c r="L13201" s="3">
        <v>44958</v>
      </c>
      <c r="M13201" s="2" t="s">
        <v>30</v>
      </c>
      <c r="N13201" s="2" t="s">
        <v>42</v>
      </c>
    </row>
    <row r="13202" spans="2:14" x14ac:dyDescent="0.25">
      <c r="B13202" s="2" t="s">
        <v>9364</v>
      </c>
      <c r="C13202" s="2" t="s">
        <v>9365</v>
      </c>
      <c r="D13202" s="2" t="s">
        <v>28</v>
      </c>
      <c r="E13202" s="2" t="s">
        <v>17</v>
      </c>
      <c r="F13202" s="2" t="s">
        <v>253</v>
      </c>
      <c r="G13202" s="2" t="s">
        <v>9366</v>
      </c>
      <c r="H13202" s="2" t="s">
        <v>24</v>
      </c>
      <c r="I13202" s="2">
        <v>81</v>
      </c>
      <c r="J13202" s="2">
        <v>81</v>
      </c>
      <c r="K13202" s="2">
        <v>0</v>
      </c>
      <c r="L13202" s="3">
        <v>44958</v>
      </c>
      <c r="M13202" s="2" t="s">
        <v>30</v>
      </c>
      <c r="N13202" s="2" t="s">
        <v>879</v>
      </c>
    </row>
    <row r="13203" spans="2:14" x14ac:dyDescent="0.25">
      <c r="B13203" s="2" t="s">
        <v>9367</v>
      </c>
      <c r="C13203" s="2" t="s">
        <v>9368</v>
      </c>
      <c r="D13203" s="2" t="s">
        <v>28</v>
      </c>
      <c r="E13203" s="2" t="s">
        <v>17</v>
      </c>
      <c r="F13203" s="2" t="s">
        <v>253</v>
      </c>
      <c r="G13203" s="2" t="s">
        <v>9366</v>
      </c>
      <c r="H13203" s="2" t="s">
        <v>24</v>
      </c>
      <c r="I13203" s="2">
        <v>199</v>
      </c>
      <c r="J13203" s="2">
        <v>199</v>
      </c>
      <c r="K13203" s="2">
        <v>0</v>
      </c>
      <c r="L13203" s="3">
        <v>44958</v>
      </c>
      <c r="M13203" s="2" t="s">
        <v>30</v>
      </c>
      <c r="N13203" s="2" t="s">
        <v>879</v>
      </c>
    </row>
    <row r="13204" spans="2:14" x14ac:dyDescent="0.25">
      <c r="B13204" s="2" t="s">
        <v>9369</v>
      </c>
      <c r="C13204" s="2" t="s">
        <v>9370</v>
      </c>
      <c r="D13204" s="2" t="s">
        <v>28</v>
      </c>
      <c r="E13204" s="2" t="s">
        <v>17</v>
      </c>
      <c r="F13204" s="2" t="s">
        <v>253</v>
      </c>
      <c r="G13204" s="2" t="s">
        <v>24</v>
      </c>
      <c r="H13204" s="2" t="s">
        <v>24</v>
      </c>
      <c r="I13204" s="2">
        <v>370</v>
      </c>
      <c r="J13204" s="2">
        <v>370</v>
      </c>
      <c r="K13204" s="2">
        <v>0</v>
      </c>
      <c r="L13204" s="3">
        <v>44958</v>
      </c>
      <c r="M13204" s="2" t="s">
        <v>30</v>
      </c>
      <c r="N13204" s="2" t="s">
        <v>879</v>
      </c>
    </row>
    <row r="13205" spans="2:14" x14ac:dyDescent="0.25">
      <c r="B13205" s="2" t="s">
        <v>9371</v>
      </c>
      <c r="C13205" s="2" t="s">
        <v>9372</v>
      </c>
      <c r="D13205" s="2" t="s">
        <v>28</v>
      </c>
      <c r="E13205" s="2" t="s">
        <v>17</v>
      </c>
      <c r="F13205" s="2" t="s">
        <v>253</v>
      </c>
      <c r="G13205" s="2" t="s">
        <v>24</v>
      </c>
      <c r="H13205" s="2" t="s">
        <v>24</v>
      </c>
      <c r="I13205" s="2">
        <v>1</v>
      </c>
      <c r="J13205" s="2">
        <v>1</v>
      </c>
      <c r="K13205" s="2">
        <v>0</v>
      </c>
      <c r="L13205" s="3">
        <v>44958</v>
      </c>
      <c r="M13205" s="2" t="s">
        <v>30</v>
      </c>
      <c r="N13205" s="2" t="s">
        <v>879</v>
      </c>
    </row>
    <row r="13206" spans="2:14" x14ac:dyDescent="0.25">
      <c r="B13206" s="2" t="s">
        <v>9373</v>
      </c>
      <c r="C13206" s="2" t="s">
        <v>9374</v>
      </c>
      <c r="D13206" s="2" t="s">
        <v>28</v>
      </c>
      <c r="E13206" s="2" t="s">
        <v>17</v>
      </c>
      <c r="F13206" s="2" t="s">
        <v>253</v>
      </c>
      <c r="G13206" s="2" t="s">
        <v>24</v>
      </c>
      <c r="H13206" s="2" t="s">
        <v>24</v>
      </c>
      <c r="I13206" s="2">
        <v>0</v>
      </c>
      <c r="J13206" s="2">
        <v>0</v>
      </c>
      <c r="K13206" s="2">
        <v>0</v>
      </c>
      <c r="L13206" s="3">
        <v>45960</v>
      </c>
      <c r="M13206" s="2" t="s">
        <v>30</v>
      </c>
      <c r="N13206" s="2" t="s">
        <v>879</v>
      </c>
    </row>
    <row r="13207" spans="2:14" x14ac:dyDescent="0.25">
      <c r="B13207" s="2" t="s">
        <v>9375</v>
      </c>
      <c r="C13207" s="2" t="s">
        <v>9376</v>
      </c>
      <c r="D13207" s="2" t="s">
        <v>28</v>
      </c>
      <c r="E13207" s="2" t="s">
        <v>17</v>
      </c>
      <c r="F13207" s="2" t="s">
        <v>253</v>
      </c>
      <c r="G13207" s="2" t="s">
        <v>24</v>
      </c>
      <c r="H13207" s="2" t="s">
        <v>24</v>
      </c>
      <c r="I13207" s="2">
        <v>0</v>
      </c>
      <c r="J13207" s="2">
        <v>0</v>
      </c>
      <c r="K13207" s="2">
        <v>0</v>
      </c>
      <c r="L13207" s="3">
        <v>45967</v>
      </c>
      <c r="M13207" s="2" t="s">
        <v>30</v>
      </c>
      <c r="N13207" s="2" t="s">
        <v>879</v>
      </c>
    </row>
    <row r="13208" spans="2:14" x14ac:dyDescent="0.25">
      <c r="B13208" s="2" t="s">
        <v>9377</v>
      </c>
      <c r="C13208" s="2" t="s">
        <v>9378</v>
      </c>
      <c r="D13208" s="2" t="s">
        <v>28</v>
      </c>
      <c r="E13208" s="2" t="s">
        <v>17</v>
      </c>
      <c r="F13208" s="2" t="s">
        <v>24</v>
      </c>
      <c r="G13208" s="2" t="s">
        <v>24</v>
      </c>
      <c r="H13208" s="2" t="s">
        <v>24</v>
      </c>
      <c r="I13208" s="2">
        <v>0</v>
      </c>
      <c r="J13208" s="2">
        <v>0</v>
      </c>
      <c r="K13208" s="2">
        <v>0</v>
      </c>
      <c r="L13208" s="3">
        <v>45994</v>
      </c>
      <c r="M13208" s="2" t="s">
        <v>30</v>
      </c>
      <c r="N13208" s="2" t="s">
        <v>42</v>
      </c>
    </row>
    <row r="13209" spans="2:14" x14ac:dyDescent="0.25">
      <c r="B13209" s="2" t="s">
        <v>9379</v>
      </c>
      <c r="C13209" s="2" t="s">
        <v>9380</v>
      </c>
      <c r="D13209" s="2" t="s">
        <v>28</v>
      </c>
      <c r="E13209" s="2" t="s">
        <v>17</v>
      </c>
      <c r="F13209" s="2" t="s">
        <v>24</v>
      </c>
      <c r="G13209" s="2" t="s">
        <v>24</v>
      </c>
      <c r="H13209" s="2" t="s">
        <v>24</v>
      </c>
      <c r="I13209" s="2">
        <v>0</v>
      </c>
      <c r="J13209" s="2">
        <v>0</v>
      </c>
      <c r="K13209" s="2">
        <v>0</v>
      </c>
      <c r="L13209" s="3">
        <v>45993</v>
      </c>
      <c r="M13209" s="2" t="s">
        <v>30</v>
      </c>
      <c r="N13209" s="2" t="s">
        <v>42</v>
      </c>
    </row>
    <row r="13210" spans="2:14" x14ac:dyDescent="0.25">
      <c r="B13210" s="2" t="s">
        <v>9381</v>
      </c>
      <c r="C13210" s="2" t="s">
        <v>9382</v>
      </c>
      <c r="D13210" s="2" t="s">
        <v>28</v>
      </c>
      <c r="E13210" s="2" t="s">
        <v>17</v>
      </c>
      <c r="F13210" s="2" t="s">
        <v>24</v>
      </c>
      <c r="G13210" s="2" t="s">
        <v>24</v>
      </c>
      <c r="H13210" s="2" t="s">
        <v>24</v>
      </c>
      <c r="I13210" s="2">
        <v>0</v>
      </c>
      <c r="J13210" s="2">
        <v>0</v>
      </c>
      <c r="K13210" s="2">
        <v>0</v>
      </c>
      <c r="L13210" s="3">
        <v>46015</v>
      </c>
      <c r="M13210" s="2" t="s">
        <v>30</v>
      </c>
      <c r="N13210" s="2" t="s">
        <v>42</v>
      </c>
    </row>
    <row r="13211" spans="2:14" x14ac:dyDescent="0.25">
      <c r="B13211" s="2" t="s">
        <v>9383</v>
      </c>
      <c r="C13211" s="2" t="s">
        <v>9384</v>
      </c>
      <c r="D13211" s="2" t="s">
        <v>28</v>
      </c>
      <c r="E13211" s="2" t="s">
        <v>17</v>
      </c>
      <c r="F13211" s="2" t="s">
        <v>24</v>
      </c>
      <c r="G13211" s="2" t="s">
        <v>24</v>
      </c>
      <c r="H13211" s="2" t="s">
        <v>24</v>
      </c>
      <c r="I13211" s="2">
        <v>0</v>
      </c>
      <c r="J13211" s="2">
        <v>0</v>
      </c>
      <c r="K13211" s="2">
        <v>0</v>
      </c>
      <c r="L13211" s="3">
        <v>45656</v>
      </c>
      <c r="M13211" s="2" t="s">
        <v>30</v>
      </c>
      <c r="N13211" s="2" t="s">
        <v>42</v>
      </c>
    </row>
    <row r="13212" spans="2:14" x14ac:dyDescent="0.25">
      <c r="B13212" s="2" t="s">
        <v>9385</v>
      </c>
      <c r="C13212" s="2" t="s">
        <v>9386</v>
      </c>
      <c r="D13212" s="2" t="s">
        <v>28</v>
      </c>
      <c r="E13212" s="2" t="s">
        <v>17</v>
      </c>
      <c r="F13212" s="2" t="s">
        <v>24</v>
      </c>
      <c r="G13212" s="2" t="s">
        <v>24</v>
      </c>
      <c r="H13212" s="2" t="s">
        <v>24</v>
      </c>
      <c r="I13212" s="2">
        <v>0</v>
      </c>
      <c r="J13212" s="2">
        <v>0</v>
      </c>
      <c r="K13212" s="2">
        <v>0</v>
      </c>
      <c r="L13212" s="3">
        <v>45694</v>
      </c>
      <c r="M13212" s="2" t="s">
        <v>30</v>
      </c>
      <c r="N13212" s="2" t="s">
        <v>555</v>
      </c>
    </row>
    <row r="13213" spans="2:14" x14ac:dyDescent="0.25">
      <c r="B13213" s="2" t="s">
        <v>9387</v>
      </c>
      <c r="C13213" s="2" t="s">
        <v>9388</v>
      </c>
      <c r="D13213" s="2" t="s">
        <v>28</v>
      </c>
      <c r="E13213" s="2" t="s">
        <v>17</v>
      </c>
      <c r="F13213" s="2" t="s">
        <v>24</v>
      </c>
      <c r="G13213" s="2" t="s">
        <v>24</v>
      </c>
      <c r="H13213" s="2" t="s">
        <v>24</v>
      </c>
      <c r="I13213" s="2">
        <v>0</v>
      </c>
      <c r="J13213" s="2">
        <v>0</v>
      </c>
      <c r="K13213" s="2">
        <v>0</v>
      </c>
      <c r="L13213" s="3">
        <v>45694</v>
      </c>
      <c r="M13213" s="2" t="s">
        <v>30</v>
      </c>
      <c r="N13213" s="2" t="s">
        <v>555</v>
      </c>
    </row>
    <row r="13214" spans="2:14" x14ac:dyDescent="0.25">
      <c r="B13214" s="2" t="s">
        <v>9389</v>
      </c>
      <c r="C13214" s="2" t="s">
        <v>9390</v>
      </c>
      <c r="D13214" s="2" t="s">
        <v>28</v>
      </c>
      <c r="E13214" s="2" t="s">
        <v>17</v>
      </c>
      <c r="F13214" s="2" t="s">
        <v>24</v>
      </c>
      <c r="G13214" s="2" t="s">
        <v>24</v>
      </c>
      <c r="H13214" s="2" t="s">
        <v>24</v>
      </c>
      <c r="I13214" s="2">
        <v>0</v>
      </c>
      <c r="J13214" s="2">
        <v>0</v>
      </c>
      <c r="K13214" s="2">
        <v>0</v>
      </c>
      <c r="L13214" s="3">
        <v>45995</v>
      </c>
      <c r="M13214" s="2" t="s">
        <v>30</v>
      </c>
      <c r="N13214" s="2" t="s">
        <v>42</v>
      </c>
    </row>
    <row r="13215" spans="2:14" x14ac:dyDescent="0.25">
      <c r="B13215" s="2" t="s">
        <v>9391</v>
      </c>
      <c r="C13215" s="2" t="s">
        <v>9392</v>
      </c>
      <c r="D13215" s="2" t="s">
        <v>28</v>
      </c>
      <c r="E13215" s="2" t="s">
        <v>17</v>
      </c>
      <c r="F13215" s="2" t="s">
        <v>24</v>
      </c>
      <c r="G13215" s="2" t="s">
        <v>24</v>
      </c>
      <c r="H13215" s="2" t="s">
        <v>24</v>
      </c>
      <c r="I13215" s="2">
        <v>4</v>
      </c>
      <c r="J13215" s="2">
        <v>4</v>
      </c>
      <c r="K13215" s="2">
        <v>0</v>
      </c>
      <c r="L13215" s="3">
        <v>44958</v>
      </c>
      <c r="M13215" s="2" t="s">
        <v>30</v>
      </c>
      <c r="N13215" s="2" t="s">
        <v>42</v>
      </c>
    </row>
    <row r="13216" spans="2:14" x14ac:dyDescent="0.25">
      <c r="B13216" s="2" t="s">
        <v>9393</v>
      </c>
      <c r="C13216" s="2" t="s">
        <v>9394</v>
      </c>
      <c r="D13216" s="2" t="s">
        <v>28</v>
      </c>
      <c r="E13216" s="2" t="s">
        <v>17</v>
      </c>
      <c r="F13216" s="2" t="s">
        <v>24</v>
      </c>
      <c r="G13216" s="2" t="s">
        <v>24</v>
      </c>
      <c r="H13216" s="2" t="s">
        <v>24</v>
      </c>
      <c r="I13216" s="2">
        <v>176</v>
      </c>
      <c r="J13216" s="2">
        <v>176</v>
      </c>
      <c r="K13216" s="2">
        <v>0</v>
      </c>
      <c r="L13216" s="3">
        <v>44958</v>
      </c>
      <c r="M13216" s="2" t="s">
        <v>30</v>
      </c>
      <c r="N13216" s="2" t="s">
        <v>656</v>
      </c>
    </row>
    <row r="13217" spans="2:14" x14ac:dyDescent="0.25">
      <c r="B13217" s="2" t="s">
        <v>9395</v>
      </c>
      <c r="C13217" s="2" t="s">
        <v>9396</v>
      </c>
      <c r="D13217" s="2" t="s">
        <v>28</v>
      </c>
      <c r="E13217" s="2" t="s">
        <v>17</v>
      </c>
      <c r="F13217" s="2" t="s">
        <v>253</v>
      </c>
      <c r="G13217" s="2" t="s">
        <v>24</v>
      </c>
      <c r="H13217" s="2" t="s">
        <v>24</v>
      </c>
      <c r="I13217" s="2">
        <v>324</v>
      </c>
      <c r="J13217" s="2">
        <v>324</v>
      </c>
      <c r="K13217" s="2">
        <v>0</v>
      </c>
      <c r="L13217" s="3">
        <v>44958</v>
      </c>
      <c r="M13217" s="2" t="s">
        <v>30</v>
      </c>
      <c r="N13217" s="2" t="s">
        <v>879</v>
      </c>
    </row>
    <row r="13218" spans="2:14" x14ac:dyDescent="0.25">
      <c r="B13218" s="2" t="s">
        <v>9397</v>
      </c>
      <c r="C13218" s="2" t="s">
        <v>9398</v>
      </c>
      <c r="D13218" s="2" t="s">
        <v>28</v>
      </c>
      <c r="E13218" s="2" t="s">
        <v>17</v>
      </c>
      <c r="F13218" s="2" t="s">
        <v>253</v>
      </c>
      <c r="G13218" s="2" t="s">
        <v>9399</v>
      </c>
      <c r="H13218" s="2" t="s">
        <v>24</v>
      </c>
      <c r="I13218" s="2">
        <v>1213</v>
      </c>
      <c r="J13218" s="2">
        <v>1213</v>
      </c>
      <c r="K13218" s="2">
        <v>0</v>
      </c>
      <c r="L13218" s="3">
        <v>44958</v>
      </c>
      <c r="M13218" s="2" t="s">
        <v>30</v>
      </c>
      <c r="N13218" s="2" t="s">
        <v>879</v>
      </c>
    </row>
    <row r="13219" spans="2:14" x14ac:dyDescent="0.25">
      <c r="B13219" s="2" t="s">
        <v>9400</v>
      </c>
      <c r="C13219" s="2" t="s">
        <v>9401</v>
      </c>
      <c r="D13219" s="2" t="s">
        <v>28</v>
      </c>
      <c r="E13219" s="2" t="s">
        <v>17</v>
      </c>
      <c r="F13219" s="2" t="s">
        <v>24</v>
      </c>
      <c r="G13219" s="2" t="s">
        <v>24</v>
      </c>
      <c r="H13219" s="2" t="s">
        <v>24</v>
      </c>
      <c r="I13219" s="2">
        <v>7541</v>
      </c>
      <c r="J13219" s="2">
        <v>7541</v>
      </c>
      <c r="K13219" s="2">
        <v>0</v>
      </c>
      <c r="L13219" s="3">
        <v>45983</v>
      </c>
      <c r="M13219" s="2" t="s">
        <v>30</v>
      </c>
      <c r="N13219" s="2" t="s">
        <v>42</v>
      </c>
    </row>
    <row r="13220" spans="2:14" x14ac:dyDescent="0.25">
      <c r="B13220" s="2" t="s">
        <v>9402</v>
      </c>
      <c r="C13220" s="2" t="s">
        <v>9403</v>
      </c>
      <c r="D13220" s="2" t="s">
        <v>28</v>
      </c>
      <c r="E13220" s="2" t="s">
        <v>17</v>
      </c>
      <c r="F13220" s="2" t="s">
        <v>24</v>
      </c>
      <c r="G13220" s="2" t="s">
        <v>24</v>
      </c>
      <c r="H13220" s="2" t="s">
        <v>24</v>
      </c>
      <c r="I13220" s="2">
        <v>2000</v>
      </c>
      <c r="J13220" s="2">
        <v>2000</v>
      </c>
      <c r="K13220" s="2">
        <v>0</v>
      </c>
      <c r="L13220" s="3">
        <v>45994</v>
      </c>
      <c r="M13220" s="2" t="s">
        <v>30</v>
      </c>
      <c r="N13220" s="2" t="s">
        <v>42</v>
      </c>
    </row>
    <row r="13221" spans="2:14" x14ac:dyDescent="0.25">
      <c r="B13221" s="2" t="s">
        <v>9404</v>
      </c>
      <c r="C13221" s="2" t="s">
        <v>9405</v>
      </c>
      <c r="D13221" s="2" t="s">
        <v>28</v>
      </c>
      <c r="E13221" s="2" t="s">
        <v>17</v>
      </c>
      <c r="F13221" s="2" t="s">
        <v>24</v>
      </c>
      <c r="G13221" s="2" t="s">
        <v>24</v>
      </c>
      <c r="H13221" s="2" t="s">
        <v>24</v>
      </c>
      <c r="I13221" s="2">
        <v>447</v>
      </c>
      <c r="J13221" s="2">
        <v>447</v>
      </c>
      <c r="K13221" s="2">
        <v>0</v>
      </c>
      <c r="L13221" s="3">
        <v>45999</v>
      </c>
      <c r="M13221" s="2" t="s">
        <v>30</v>
      </c>
      <c r="N13221" s="2" t="s">
        <v>42</v>
      </c>
    </row>
    <row r="13222" spans="2:14" x14ac:dyDescent="0.25">
      <c r="B13222" s="2" t="s">
        <v>9406</v>
      </c>
      <c r="C13222" s="2" t="s">
        <v>9407</v>
      </c>
      <c r="D13222" s="2" t="s">
        <v>28</v>
      </c>
      <c r="E13222" s="2" t="s">
        <v>17</v>
      </c>
      <c r="F13222" s="2" t="s">
        <v>253</v>
      </c>
      <c r="G13222" s="2" t="s">
        <v>9399</v>
      </c>
      <c r="H13222" s="2" t="s">
        <v>9407</v>
      </c>
      <c r="I13222" s="2">
        <v>148</v>
      </c>
      <c r="J13222" s="2">
        <v>148</v>
      </c>
      <c r="K13222" s="2">
        <v>0</v>
      </c>
      <c r="L13222" s="3">
        <v>45997</v>
      </c>
      <c r="M13222" s="2" t="s">
        <v>30</v>
      </c>
      <c r="N13222" s="2" t="s">
        <v>355</v>
      </c>
    </row>
    <row r="13223" spans="2:14" x14ac:dyDescent="0.25">
      <c r="B13223" s="2" t="s">
        <v>9408</v>
      </c>
      <c r="C13223" s="2" t="s">
        <v>5622</v>
      </c>
      <c r="D13223" s="2" t="s">
        <v>28</v>
      </c>
      <c r="E13223" s="2" t="s">
        <v>17</v>
      </c>
      <c r="F13223" s="2" t="s">
        <v>253</v>
      </c>
      <c r="G13223" s="2" t="s">
        <v>9399</v>
      </c>
      <c r="H13223" s="2" t="s">
        <v>24</v>
      </c>
      <c r="I13223" s="2">
        <v>1710</v>
      </c>
      <c r="J13223" s="2">
        <v>1710</v>
      </c>
      <c r="K13223" s="2">
        <v>0</v>
      </c>
      <c r="L13223" s="3">
        <v>44958</v>
      </c>
      <c r="M13223" s="2" t="s">
        <v>30</v>
      </c>
      <c r="N13223" s="2" t="s">
        <v>42</v>
      </c>
    </row>
    <row r="13224" spans="2:14" x14ac:dyDescent="0.25">
      <c r="B13224" s="2" t="s">
        <v>9409</v>
      </c>
      <c r="C13224" s="2" t="s">
        <v>9410</v>
      </c>
      <c r="D13224" s="2" t="s">
        <v>28</v>
      </c>
      <c r="E13224" s="2" t="s">
        <v>17</v>
      </c>
      <c r="F13224" s="2" t="s">
        <v>253</v>
      </c>
      <c r="G13224" s="2" t="s">
        <v>9399</v>
      </c>
      <c r="H13224" s="2" t="s">
        <v>24</v>
      </c>
      <c r="I13224" s="2">
        <v>0</v>
      </c>
      <c r="J13224" s="2">
        <v>0</v>
      </c>
      <c r="K13224" s="2">
        <v>0</v>
      </c>
      <c r="L13224" s="3">
        <v>44958</v>
      </c>
      <c r="M13224" s="2" t="s">
        <v>30</v>
      </c>
      <c r="N13224" s="2" t="s">
        <v>42</v>
      </c>
    </row>
    <row r="13225" spans="2:14" x14ac:dyDescent="0.25">
      <c r="B13225" s="2" t="s">
        <v>9411</v>
      </c>
      <c r="C13225" s="2" t="s">
        <v>9412</v>
      </c>
      <c r="D13225" s="2" t="s">
        <v>28</v>
      </c>
      <c r="E13225" s="2" t="s">
        <v>17</v>
      </c>
      <c r="F13225" s="2" t="s">
        <v>253</v>
      </c>
      <c r="G13225" s="2" t="s">
        <v>9399</v>
      </c>
      <c r="H13225" s="2" t="s">
        <v>24</v>
      </c>
      <c r="I13225" s="2">
        <v>0</v>
      </c>
      <c r="J13225" s="2">
        <v>0</v>
      </c>
      <c r="K13225" s="2">
        <v>0</v>
      </c>
      <c r="L13225" s="3">
        <v>44958</v>
      </c>
      <c r="M13225" s="2" t="s">
        <v>30</v>
      </c>
      <c r="N13225" s="2" t="s">
        <v>42</v>
      </c>
    </row>
    <row r="13226" spans="2:14" x14ac:dyDescent="0.25">
      <c r="B13226" s="2" t="s">
        <v>9413</v>
      </c>
      <c r="C13226" s="2" t="s">
        <v>9414</v>
      </c>
      <c r="D13226" s="2" t="s">
        <v>28</v>
      </c>
      <c r="E13226" s="2" t="s">
        <v>17</v>
      </c>
      <c r="F13226" s="2" t="s">
        <v>253</v>
      </c>
      <c r="G13226" s="2" t="s">
        <v>9399</v>
      </c>
      <c r="H13226" s="2" t="s">
        <v>24</v>
      </c>
      <c r="I13226" s="2">
        <v>0</v>
      </c>
      <c r="J13226" s="2">
        <v>0</v>
      </c>
      <c r="K13226" s="2">
        <v>0</v>
      </c>
      <c r="L13226" s="3">
        <v>44958</v>
      </c>
      <c r="M13226" s="2" t="s">
        <v>30</v>
      </c>
      <c r="N13226" s="2" t="s">
        <v>42</v>
      </c>
    </row>
    <row r="13227" spans="2:14" x14ac:dyDescent="0.25">
      <c r="B13227" s="2" t="s">
        <v>9415</v>
      </c>
      <c r="C13227" s="2" t="s">
        <v>9416</v>
      </c>
      <c r="D13227" s="2" t="s">
        <v>28</v>
      </c>
      <c r="E13227" s="2" t="s">
        <v>17</v>
      </c>
      <c r="F13227" s="2" t="s">
        <v>253</v>
      </c>
      <c r="G13227" s="2" t="s">
        <v>9399</v>
      </c>
      <c r="H13227" s="2" t="s">
        <v>24</v>
      </c>
      <c r="I13227" s="2">
        <v>0</v>
      </c>
      <c r="J13227" s="2">
        <v>0</v>
      </c>
      <c r="K13227" s="2">
        <v>0</v>
      </c>
      <c r="L13227" s="3">
        <v>44958</v>
      </c>
      <c r="M13227" s="2" t="s">
        <v>30</v>
      </c>
      <c r="N13227" s="2" t="s">
        <v>42</v>
      </c>
    </row>
    <row r="13228" spans="2:14" x14ac:dyDescent="0.25">
      <c r="B13228" s="2" t="s">
        <v>9417</v>
      </c>
      <c r="C13228" s="2" t="s">
        <v>9418</v>
      </c>
      <c r="D13228" s="2" t="s">
        <v>28</v>
      </c>
      <c r="E13228" s="2" t="s">
        <v>17</v>
      </c>
      <c r="F13228" s="2" t="s">
        <v>253</v>
      </c>
      <c r="G13228" s="2" t="s">
        <v>9399</v>
      </c>
      <c r="H13228" s="2" t="s">
        <v>24</v>
      </c>
      <c r="I13228" s="2">
        <v>0</v>
      </c>
      <c r="J13228" s="2">
        <v>0</v>
      </c>
      <c r="K13228" s="2">
        <v>0</v>
      </c>
      <c r="L13228" s="3">
        <v>44958</v>
      </c>
      <c r="M13228" s="2" t="s">
        <v>30</v>
      </c>
      <c r="N13228" s="2" t="s">
        <v>42</v>
      </c>
    </row>
    <row r="13229" spans="2:14" x14ac:dyDescent="0.25">
      <c r="B13229" s="2" t="s">
        <v>9419</v>
      </c>
      <c r="C13229" s="2" t="s">
        <v>9420</v>
      </c>
      <c r="D13229" s="2" t="s">
        <v>28</v>
      </c>
      <c r="E13229" s="2" t="s">
        <v>17</v>
      </c>
      <c r="F13229" s="2" t="s">
        <v>253</v>
      </c>
      <c r="G13229" s="2" t="s">
        <v>9399</v>
      </c>
      <c r="H13229" s="2" t="s">
        <v>24</v>
      </c>
      <c r="I13229" s="2">
        <v>10</v>
      </c>
      <c r="J13229" s="2">
        <v>10</v>
      </c>
      <c r="K13229" s="2">
        <v>0</v>
      </c>
      <c r="L13229" s="3">
        <v>44958</v>
      </c>
      <c r="M13229" s="2" t="s">
        <v>30</v>
      </c>
      <c r="N13229" s="2" t="s">
        <v>42</v>
      </c>
    </row>
    <row r="13230" spans="2:14" x14ac:dyDescent="0.25">
      <c r="B13230" s="2" t="s">
        <v>9421</v>
      </c>
      <c r="C13230" s="2" t="s">
        <v>9422</v>
      </c>
      <c r="D13230" s="2" t="s">
        <v>28</v>
      </c>
      <c r="E13230" s="2" t="s">
        <v>17</v>
      </c>
      <c r="F13230" s="2" t="s">
        <v>253</v>
      </c>
      <c r="G13230" s="2" t="s">
        <v>9399</v>
      </c>
      <c r="H13230" s="2" t="s">
        <v>24</v>
      </c>
      <c r="I13230" s="2">
        <v>42</v>
      </c>
      <c r="J13230" s="2">
        <v>42</v>
      </c>
      <c r="K13230" s="2">
        <v>0</v>
      </c>
      <c r="L13230" s="3">
        <v>44958</v>
      </c>
      <c r="M13230" s="2" t="s">
        <v>30</v>
      </c>
      <c r="N13230" s="2" t="s">
        <v>42</v>
      </c>
    </row>
    <row r="13231" spans="2:14" x14ac:dyDescent="0.25">
      <c r="B13231" s="2" t="s">
        <v>9423</v>
      </c>
      <c r="C13231" s="2" t="s">
        <v>9424</v>
      </c>
      <c r="D13231" s="2" t="s">
        <v>28</v>
      </c>
      <c r="E13231" s="2" t="s">
        <v>17</v>
      </c>
      <c r="F13231" s="2" t="s">
        <v>253</v>
      </c>
      <c r="G13231" s="2" t="s">
        <v>24</v>
      </c>
      <c r="H13231" s="2" t="s">
        <v>24</v>
      </c>
      <c r="I13231" s="2">
        <v>0</v>
      </c>
      <c r="J13231" s="2">
        <v>0</v>
      </c>
      <c r="K13231" s="2">
        <v>0</v>
      </c>
      <c r="L13231" s="3">
        <v>44958</v>
      </c>
      <c r="M13231" s="2" t="s">
        <v>30</v>
      </c>
      <c r="N13231" s="2" t="s">
        <v>879</v>
      </c>
    </row>
    <row r="13232" spans="2:14" x14ac:dyDescent="0.25">
      <c r="B13232" s="2" t="s">
        <v>9425</v>
      </c>
      <c r="C13232" s="2" t="s">
        <v>9426</v>
      </c>
      <c r="D13232" s="2" t="s">
        <v>28</v>
      </c>
      <c r="E13232" s="2" t="s">
        <v>17</v>
      </c>
      <c r="F13232" s="2" t="s">
        <v>253</v>
      </c>
      <c r="G13232" s="2" t="s">
        <v>9399</v>
      </c>
      <c r="H13232" s="2" t="s">
        <v>24</v>
      </c>
      <c r="I13232" s="2">
        <v>10</v>
      </c>
      <c r="J13232" s="2">
        <v>10</v>
      </c>
      <c r="K13232" s="2">
        <v>0</v>
      </c>
      <c r="L13232" s="3">
        <v>44958</v>
      </c>
      <c r="M13232" s="2" t="s">
        <v>30</v>
      </c>
      <c r="N13232" s="2" t="s">
        <v>42</v>
      </c>
    </row>
    <row r="13233" spans="2:14" x14ac:dyDescent="0.25">
      <c r="B13233" s="2" t="s">
        <v>9427</v>
      </c>
      <c r="C13233" s="2" t="s">
        <v>9428</v>
      </c>
      <c r="D13233" s="2" t="s">
        <v>28</v>
      </c>
      <c r="E13233" s="2" t="s">
        <v>17</v>
      </c>
      <c r="F13233" s="2" t="s">
        <v>253</v>
      </c>
      <c r="G13233" s="2" t="s">
        <v>9399</v>
      </c>
      <c r="H13233" s="2" t="s">
        <v>24</v>
      </c>
      <c r="I13233" s="2">
        <v>12048</v>
      </c>
      <c r="J13233" s="2">
        <v>12048</v>
      </c>
      <c r="K13233" s="2">
        <v>0</v>
      </c>
      <c r="L13233" s="3">
        <v>44958</v>
      </c>
      <c r="M13233" s="2" t="s">
        <v>30</v>
      </c>
      <c r="N13233" s="2" t="s">
        <v>42</v>
      </c>
    </row>
    <row r="13234" spans="2:14" x14ac:dyDescent="0.25">
      <c r="B13234" s="2" t="s">
        <v>9429</v>
      </c>
      <c r="C13234" s="2" t="s">
        <v>9430</v>
      </c>
      <c r="D13234" s="2" t="s">
        <v>28</v>
      </c>
      <c r="E13234" s="2" t="s">
        <v>17</v>
      </c>
      <c r="F13234" s="2" t="s">
        <v>253</v>
      </c>
      <c r="G13234" s="2" t="s">
        <v>9399</v>
      </c>
      <c r="H13234" s="2" t="s">
        <v>24</v>
      </c>
      <c r="I13234" s="2">
        <v>0</v>
      </c>
      <c r="J13234" s="2">
        <v>0</v>
      </c>
      <c r="K13234" s="2">
        <v>0</v>
      </c>
      <c r="L13234" s="3">
        <v>44958</v>
      </c>
      <c r="M13234" s="2" t="s">
        <v>30</v>
      </c>
      <c r="N13234" s="2" t="s">
        <v>42</v>
      </c>
    </row>
    <row r="13235" spans="2:14" x14ac:dyDescent="0.25">
      <c r="B13235" s="2" t="s">
        <v>9431</v>
      </c>
      <c r="C13235" s="2" t="s">
        <v>9432</v>
      </c>
      <c r="D13235" s="2" t="s">
        <v>28</v>
      </c>
      <c r="E13235" s="2" t="s">
        <v>17</v>
      </c>
      <c r="F13235" s="2" t="s">
        <v>253</v>
      </c>
      <c r="G13235" s="2" t="s">
        <v>9399</v>
      </c>
      <c r="H13235" s="2" t="s">
        <v>24</v>
      </c>
      <c r="I13235" s="2">
        <v>0</v>
      </c>
      <c r="J13235" s="2">
        <v>0</v>
      </c>
      <c r="K13235" s="2">
        <v>0</v>
      </c>
      <c r="L13235" s="3">
        <v>44958</v>
      </c>
      <c r="M13235" s="2" t="s">
        <v>30</v>
      </c>
      <c r="N13235" s="2" t="s">
        <v>42</v>
      </c>
    </row>
    <row r="13236" spans="2:14" x14ac:dyDescent="0.25">
      <c r="B13236" s="2" t="s">
        <v>9433</v>
      </c>
      <c r="C13236" s="2" t="s">
        <v>9434</v>
      </c>
      <c r="D13236" s="2" t="s">
        <v>28</v>
      </c>
      <c r="E13236" s="2" t="s">
        <v>17</v>
      </c>
      <c r="F13236" s="2" t="s">
        <v>253</v>
      </c>
      <c r="G13236" s="2" t="s">
        <v>9399</v>
      </c>
      <c r="H13236" s="2" t="s">
        <v>24</v>
      </c>
      <c r="I13236" s="2">
        <v>11</v>
      </c>
      <c r="J13236" s="2">
        <v>11</v>
      </c>
      <c r="K13236" s="2">
        <v>0</v>
      </c>
      <c r="L13236" s="3">
        <v>44958</v>
      </c>
      <c r="M13236" s="2" t="s">
        <v>30</v>
      </c>
      <c r="N13236" s="2" t="s">
        <v>42</v>
      </c>
    </row>
    <row r="13237" spans="2:14" x14ac:dyDescent="0.25">
      <c r="B13237" s="2" t="s">
        <v>9435</v>
      </c>
      <c r="C13237" s="2" t="s">
        <v>9436</v>
      </c>
      <c r="D13237" s="2" t="s">
        <v>28</v>
      </c>
      <c r="E13237" s="2" t="s">
        <v>17</v>
      </c>
      <c r="F13237" s="2" t="s">
        <v>253</v>
      </c>
      <c r="G13237" s="2" t="s">
        <v>9399</v>
      </c>
      <c r="H13237" s="2" t="s">
        <v>24</v>
      </c>
      <c r="I13237" s="2">
        <v>300</v>
      </c>
      <c r="J13237" s="2">
        <v>300</v>
      </c>
      <c r="K13237" s="2">
        <v>0</v>
      </c>
      <c r="L13237" s="3">
        <v>44958</v>
      </c>
      <c r="M13237" s="2" t="s">
        <v>30</v>
      </c>
      <c r="N13237" s="2" t="s">
        <v>42</v>
      </c>
    </row>
    <row r="13238" spans="2:14" x14ac:dyDescent="0.25">
      <c r="B13238" s="2" t="s">
        <v>9437</v>
      </c>
      <c r="C13238" s="2" t="s">
        <v>9438</v>
      </c>
      <c r="D13238" s="2" t="s">
        <v>28</v>
      </c>
      <c r="E13238" s="2" t="s">
        <v>17</v>
      </c>
      <c r="F13238" s="2" t="s">
        <v>253</v>
      </c>
      <c r="G13238" s="2" t="s">
        <v>9399</v>
      </c>
      <c r="H13238" s="2" t="s">
        <v>24</v>
      </c>
      <c r="I13238" s="2">
        <v>2960</v>
      </c>
      <c r="J13238" s="2">
        <v>2960</v>
      </c>
      <c r="K13238" s="2">
        <v>0</v>
      </c>
      <c r="L13238" s="2"/>
      <c r="M13238" s="2"/>
      <c r="N13238" s="2" t="s">
        <v>879</v>
      </c>
    </row>
    <row r="13239" spans="2:14" x14ac:dyDescent="0.25">
      <c r="B13239" s="2" t="s">
        <v>9439</v>
      </c>
      <c r="C13239" s="2" t="s">
        <v>9440</v>
      </c>
      <c r="D13239" s="2" t="s">
        <v>28</v>
      </c>
      <c r="E13239" s="2" t="s">
        <v>17</v>
      </c>
      <c r="F13239" s="2" t="s">
        <v>253</v>
      </c>
      <c r="G13239" s="2" t="s">
        <v>9399</v>
      </c>
      <c r="H13239" s="2" t="s">
        <v>24</v>
      </c>
      <c r="I13239" s="2">
        <v>0</v>
      </c>
      <c r="J13239" s="2">
        <v>0</v>
      </c>
      <c r="K13239" s="2">
        <v>0</v>
      </c>
      <c r="L13239" s="3">
        <v>44958</v>
      </c>
      <c r="M13239" s="2" t="s">
        <v>30</v>
      </c>
      <c r="N13239" s="2" t="s">
        <v>42</v>
      </c>
    </row>
    <row r="13240" spans="2:14" x14ac:dyDescent="0.25">
      <c r="B13240" s="2" t="s">
        <v>9441</v>
      </c>
      <c r="C13240" s="2" t="s">
        <v>9442</v>
      </c>
      <c r="D13240" s="2" t="s">
        <v>28</v>
      </c>
      <c r="E13240" s="2" t="s">
        <v>17</v>
      </c>
      <c r="F13240" s="2" t="s">
        <v>253</v>
      </c>
      <c r="G13240" s="2" t="s">
        <v>24</v>
      </c>
      <c r="H13240" s="2" t="s">
        <v>24</v>
      </c>
      <c r="I13240" s="2">
        <v>5669</v>
      </c>
      <c r="J13240" s="2">
        <v>5669</v>
      </c>
      <c r="K13240" s="2">
        <v>0</v>
      </c>
      <c r="L13240" s="3">
        <v>44958</v>
      </c>
      <c r="M13240" s="2" t="s">
        <v>30</v>
      </c>
      <c r="N13240" s="2" t="s">
        <v>879</v>
      </c>
    </row>
    <row r="13241" spans="2:14" x14ac:dyDescent="0.25">
      <c r="B13241" s="2" t="s">
        <v>9443</v>
      </c>
      <c r="C13241" s="2" t="s">
        <v>9444</v>
      </c>
      <c r="D13241" s="2" t="s">
        <v>28</v>
      </c>
      <c r="E13241" s="2" t="s">
        <v>17</v>
      </c>
      <c r="F13241" s="2" t="s">
        <v>253</v>
      </c>
      <c r="G13241" s="2" t="s">
        <v>9399</v>
      </c>
      <c r="H13241" s="2" t="s">
        <v>24</v>
      </c>
      <c r="I13241" s="2">
        <v>0</v>
      </c>
      <c r="J13241" s="2">
        <v>0</v>
      </c>
      <c r="K13241" s="2">
        <v>0</v>
      </c>
      <c r="L13241" s="3">
        <v>44958</v>
      </c>
      <c r="M13241" s="2" t="s">
        <v>30</v>
      </c>
      <c r="N13241" s="2" t="s">
        <v>42</v>
      </c>
    </row>
    <row r="13242" spans="2:14" x14ac:dyDescent="0.25">
      <c r="B13242" s="2" t="s">
        <v>9445</v>
      </c>
      <c r="C13242" s="2" t="s">
        <v>9446</v>
      </c>
      <c r="D13242" s="2" t="s">
        <v>28</v>
      </c>
      <c r="E13242" s="2" t="s">
        <v>17</v>
      </c>
      <c r="F13242" s="2" t="s">
        <v>253</v>
      </c>
      <c r="G13242" s="2" t="s">
        <v>9399</v>
      </c>
      <c r="H13242" s="2" t="s">
        <v>24</v>
      </c>
      <c r="I13242" s="2">
        <v>0</v>
      </c>
      <c r="J13242" s="2">
        <v>0</v>
      </c>
      <c r="K13242" s="2">
        <v>0</v>
      </c>
      <c r="L13242" s="3">
        <v>44958</v>
      </c>
      <c r="M13242" s="2" t="s">
        <v>30</v>
      </c>
      <c r="N13242" s="2" t="s">
        <v>42</v>
      </c>
    </row>
    <row r="13243" spans="2:14" x14ac:dyDescent="0.25">
      <c r="B13243" s="2" t="s">
        <v>9447</v>
      </c>
      <c r="C13243" s="2" t="s">
        <v>9448</v>
      </c>
      <c r="D13243" s="2" t="s">
        <v>28</v>
      </c>
      <c r="E13243" s="2" t="s">
        <v>17</v>
      </c>
      <c r="F13243" s="2" t="s">
        <v>253</v>
      </c>
      <c r="G13243" s="2" t="s">
        <v>9399</v>
      </c>
      <c r="H13243" s="2" t="s">
        <v>24</v>
      </c>
      <c r="I13243" s="2">
        <v>10</v>
      </c>
      <c r="J13243" s="2">
        <v>10</v>
      </c>
      <c r="K13243" s="2">
        <v>0</v>
      </c>
      <c r="L13243" s="3">
        <v>44958</v>
      </c>
      <c r="M13243" s="2" t="s">
        <v>30</v>
      </c>
      <c r="N13243" s="2" t="s">
        <v>42</v>
      </c>
    </row>
    <row r="13244" spans="2:14" x14ac:dyDescent="0.25">
      <c r="B13244" s="2" t="s">
        <v>9449</v>
      </c>
      <c r="C13244" s="2" t="s">
        <v>9450</v>
      </c>
      <c r="D13244" s="2" t="s">
        <v>28</v>
      </c>
      <c r="E13244" s="2" t="s">
        <v>17</v>
      </c>
      <c r="F13244" s="2" t="s">
        <v>253</v>
      </c>
      <c r="G13244" s="2" t="s">
        <v>9399</v>
      </c>
      <c r="H13244" s="2" t="s">
        <v>24</v>
      </c>
      <c r="I13244" s="2">
        <v>95</v>
      </c>
      <c r="J13244" s="2">
        <v>95</v>
      </c>
      <c r="K13244" s="2">
        <v>0</v>
      </c>
      <c r="L13244" s="3">
        <v>44958</v>
      </c>
      <c r="M13244" s="2" t="s">
        <v>30</v>
      </c>
      <c r="N13244" s="2" t="s">
        <v>237</v>
      </c>
    </row>
    <row r="13245" spans="2:14" x14ac:dyDescent="0.25">
      <c r="B13245" s="2" t="s">
        <v>9451</v>
      </c>
      <c r="C13245" s="2" t="s">
        <v>5610</v>
      </c>
      <c r="D13245" s="2" t="s">
        <v>28</v>
      </c>
      <c r="E13245" s="2" t="s">
        <v>17</v>
      </c>
      <c r="F13245" s="2" t="s">
        <v>253</v>
      </c>
      <c r="G13245" s="2" t="s">
        <v>9399</v>
      </c>
      <c r="H13245" s="2" t="s">
        <v>24</v>
      </c>
      <c r="I13245" s="2">
        <v>639</v>
      </c>
      <c r="J13245" s="2">
        <v>637</v>
      </c>
      <c r="K13245" s="2">
        <v>0</v>
      </c>
      <c r="L13245" s="3">
        <v>44958</v>
      </c>
      <c r="M13245" s="2" t="s">
        <v>30</v>
      </c>
      <c r="N13245" s="2" t="s">
        <v>42</v>
      </c>
    </row>
    <row r="13246" spans="2:14" x14ac:dyDescent="0.25">
      <c r="B13246" s="2" t="s">
        <v>9451</v>
      </c>
      <c r="C13246" s="2" t="s">
        <v>5610</v>
      </c>
      <c r="D13246" s="2" t="s">
        <v>28</v>
      </c>
      <c r="E13246" s="2" t="s">
        <v>17</v>
      </c>
      <c r="F13246" s="2" t="s">
        <v>253</v>
      </c>
      <c r="G13246" s="2" t="s">
        <v>9399</v>
      </c>
      <c r="H13246" s="2" t="s">
        <v>24</v>
      </c>
      <c r="I13246" s="2">
        <v>639</v>
      </c>
      <c r="J13246" s="2">
        <v>0</v>
      </c>
      <c r="K13246" s="2" t="s">
        <v>470</v>
      </c>
      <c r="L13246" s="2" t="s">
        <v>30</v>
      </c>
      <c r="M13246" s="2" t="s">
        <v>30</v>
      </c>
      <c r="N13246" s="2" t="s">
        <v>42</v>
      </c>
    </row>
    <row r="13247" spans="2:14" x14ac:dyDescent="0.25">
      <c r="B13247" s="2" t="s">
        <v>9452</v>
      </c>
      <c r="C13247" s="2" t="s">
        <v>9453</v>
      </c>
      <c r="D13247" s="2" t="s">
        <v>28</v>
      </c>
      <c r="E13247" s="2" t="s">
        <v>17</v>
      </c>
      <c r="F13247" s="2" t="s">
        <v>253</v>
      </c>
      <c r="G13247" s="2" t="s">
        <v>9399</v>
      </c>
      <c r="H13247" s="2" t="s">
        <v>24</v>
      </c>
      <c r="I13247" s="2">
        <v>116</v>
      </c>
      <c r="J13247" s="2">
        <v>116</v>
      </c>
      <c r="K13247" s="2">
        <v>0</v>
      </c>
      <c r="L13247" s="3">
        <v>44958</v>
      </c>
      <c r="M13247" s="2" t="s">
        <v>30</v>
      </c>
      <c r="N13247" s="2" t="s">
        <v>42</v>
      </c>
    </row>
    <row r="13248" spans="2:14" x14ac:dyDescent="0.25">
      <c r="B13248" s="2" t="s">
        <v>9454</v>
      </c>
      <c r="C13248" s="2" t="s">
        <v>9455</v>
      </c>
      <c r="D13248" s="2" t="s">
        <v>28</v>
      </c>
      <c r="E13248" s="2" t="s">
        <v>17</v>
      </c>
      <c r="F13248" s="2" t="s">
        <v>253</v>
      </c>
      <c r="G13248" s="2" t="s">
        <v>9399</v>
      </c>
      <c r="H13248" s="2" t="s">
        <v>24</v>
      </c>
      <c r="I13248" s="2">
        <v>593</v>
      </c>
      <c r="J13248" s="2">
        <v>593</v>
      </c>
      <c r="K13248" s="2">
        <v>0</v>
      </c>
      <c r="L13248" s="3">
        <v>44958</v>
      </c>
      <c r="M13248" s="2" t="s">
        <v>30</v>
      </c>
      <c r="N13248" s="2" t="s">
        <v>9307</v>
      </c>
    </row>
    <row r="13249" spans="2:14" x14ac:dyDescent="0.25">
      <c r="B13249" s="2" t="s">
        <v>9456</v>
      </c>
      <c r="C13249" s="2" t="s">
        <v>9457</v>
      </c>
      <c r="D13249" s="2" t="s">
        <v>28</v>
      </c>
      <c r="E13249" s="2" t="s">
        <v>17</v>
      </c>
      <c r="F13249" s="2" t="s">
        <v>253</v>
      </c>
      <c r="G13249" s="2" t="s">
        <v>9399</v>
      </c>
      <c r="H13249" s="2" t="s">
        <v>24</v>
      </c>
      <c r="I13249" s="2">
        <v>0</v>
      </c>
      <c r="J13249" s="2">
        <v>0</v>
      </c>
      <c r="K13249" s="2">
        <v>0</v>
      </c>
      <c r="L13249" s="3">
        <v>44958</v>
      </c>
      <c r="M13249" s="2" t="s">
        <v>30</v>
      </c>
      <c r="N13249" s="2" t="s">
        <v>42</v>
      </c>
    </row>
    <row r="13250" spans="2:14" x14ac:dyDescent="0.25">
      <c r="B13250" s="2" t="s">
        <v>9458</v>
      </c>
      <c r="C13250" s="2" t="s">
        <v>9459</v>
      </c>
      <c r="D13250" s="2" t="s">
        <v>28</v>
      </c>
      <c r="E13250" s="2" t="s">
        <v>17</v>
      </c>
      <c r="F13250" s="2" t="s">
        <v>253</v>
      </c>
      <c r="G13250" s="2" t="s">
        <v>9399</v>
      </c>
      <c r="H13250" s="2" t="s">
        <v>24</v>
      </c>
      <c r="I13250" s="2">
        <v>53</v>
      </c>
      <c r="J13250" s="2">
        <v>53</v>
      </c>
      <c r="K13250" s="2">
        <v>0</v>
      </c>
      <c r="L13250" s="3">
        <v>44958</v>
      </c>
      <c r="M13250" s="2" t="s">
        <v>30</v>
      </c>
      <c r="N13250" s="2" t="s">
        <v>42</v>
      </c>
    </row>
    <row r="13251" spans="2:14" x14ac:dyDescent="0.25">
      <c r="B13251" s="2" t="s">
        <v>9460</v>
      </c>
      <c r="C13251" s="2" t="s">
        <v>9461</v>
      </c>
      <c r="D13251" s="2" t="s">
        <v>28</v>
      </c>
      <c r="E13251" s="2" t="s">
        <v>17</v>
      </c>
      <c r="F13251" s="2" t="s">
        <v>253</v>
      </c>
      <c r="G13251" s="2" t="s">
        <v>9399</v>
      </c>
      <c r="H13251" s="2" t="s">
        <v>24</v>
      </c>
      <c r="I13251" s="2">
        <v>423</v>
      </c>
      <c r="J13251" s="2">
        <v>423</v>
      </c>
      <c r="K13251" s="2">
        <v>0</v>
      </c>
      <c r="L13251" s="3">
        <v>44958</v>
      </c>
      <c r="M13251" s="2" t="s">
        <v>30</v>
      </c>
      <c r="N13251" s="2" t="s">
        <v>42</v>
      </c>
    </row>
    <row r="13252" spans="2:14" x14ac:dyDescent="0.25">
      <c r="B13252" s="2" t="s">
        <v>9462</v>
      </c>
      <c r="C13252" s="2" t="s">
        <v>9463</v>
      </c>
      <c r="D13252" s="2" t="s">
        <v>28</v>
      </c>
      <c r="E13252" s="2" t="s">
        <v>17</v>
      </c>
      <c r="F13252" s="2" t="s">
        <v>253</v>
      </c>
      <c r="G13252" s="2" t="s">
        <v>9399</v>
      </c>
      <c r="H13252" s="2" t="s">
        <v>24</v>
      </c>
      <c r="I13252" s="2">
        <v>30</v>
      </c>
      <c r="J13252" s="2">
        <v>30</v>
      </c>
      <c r="K13252" s="2">
        <v>0</v>
      </c>
      <c r="L13252" s="3">
        <v>44958</v>
      </c>
      <c r="M13252" s="2" t="s">
        <v>30</v>
      </c>
      <c r="N13252" s="2" t="s">
        <v>42</v>
      </c>
    </row>
    <row r="13253" spans="2:14" x14ac:dyDescent="0.25">
      <c r="B13253" s="2" t="s">
        <v>9464</v>
      </c>
      <c r="C13253" s="2" t="s">
        <v>9465</v>
      </c>
      <c r="D13253" s="2" t="s">
        <v>28</v>
      </c>
      <c r="E13253" s="2" t="s">
        <v>17</v>
      </c>
      <c r="F13253" s="2" t="s">
        <v>253</v>
      </c>
      <c r="G13253" s="2" t="s">
        <v>9399</v>
      </c>
      <c r="H13253" s="2" t="s">
        <v>9465</v>
      </c>
      <c r="I13253" s="2">
        <v>195</v>
      </c>
      <c r="J13253" s="2">
        <v>195</v>
      </c>
      <c r="K13253" s="2">
        <v>0</v>
      </c>
      <c r="L13253" s="3">
        <v>45813</v>
      </c>
      <c r="M13253" s="2" t="s">
        <v>30</v>
      </c>
      <c r="N13253" s="2" t="s">
        <v>9307</v>
      </c>
    </row>
    <row r="13254" spans="2:14" x14ac:dyDescent="0.25">
      <c r="B13254" s="2" t="s">
        <v>9466</v>
      </c>
      <c r="C13254" s="2" t="s">
        <v>9467</v>
      </c>
      <c r="D13254" s="2" t="s">
        <v>28</v>
      </c>
      <c r="E13254" s="2" t="s">
        <v>17</v>
      </c>
      <c r="F13254" s="2" t="s">
        <v>24</v>
      </c>
      <c r="G13254" s="2" t="s">
        <v>24</v>
      </c>
      <c r="H13254" s="2" t="s">
        <v>24</v>
      </c>
      <c r="I13254" s="2">
        <v>0</v>
      </c>
      <c r="J13254" s="2">
        <v>0</v>
      </c>
      <c r="K13254" s="2">
        <v>0</v>
      </c>
      <c r="L13254" s="3">
        <v>44958</v>
      </c>
      <c r="M13254" s="2" t="s">
        <v>30</v>
      </c>
      <c r="N13254" s="2" t="s">
        <v>42</v>
      </c>
    </row>
    <row r="13255" spans="2:14" x14ac:dyDescent="0.25">
      <c r="B13255" s="2" t="s">
        <v>9468</v>
      </c>
      <c r="C13255" s="2" t="s">
        <v>9469</v>
      </c>
      <c r="D13255" s="2" t="s">
        <v>28</v>
      </c>
      <c r="E13255" s="2" t="s">
        <v>17</v>
      </c>
      <c r="F13255" s="2" t="s">
        <v>24</v>
      </c>
      <c r="G13255" s="2" t="s">
        <v>24</v>
      </c>
      <c r="H13255" s="2" t="s">
        <v>24</v>
      </c>
      <c r="I13255" s="2">
        <v>1771</v>
      </c>
      <c r="J13255" s="2">
        <v>1771</v>
      </c>
      <c r="K13255" s="2">
        <v>0</v>
      </c>
      <c r="L13255" s="3">
        <v>44958</v>
      </c>
      <c r="M13255" s="2" t="s">
        <v>30</v>
      </c>
      <c r="N13255" s="2" t="s">
        <v>42</v>
      </c>
    </row>
    <row r="13256" spans="2:14" x14ac:dyDescent="0.25">
      <c r="B13256" s="2" t="s">
        <v>9470</v>
      </c>
      <c r="C13256" s="2" t="s">
        <v>9471</v>
      </c>
      <c r="D13256" s="2" t="s">
        <v>28</v>
      </c>
      <c r="E13256" s="2" t="s">
        <v>17</v>
      </c>
      <c r="F13256" s="2" t="s">
        <v>24</v>
      </c>
      <c r="G13256" s="2" t="s">
        <v>24</v>
      </c>
      <c r="H13256" s="2" t="s">
        <v>24</v>
      </c>
      <c r="I13256" s="2">
        <v>25</v>
      </c>
      <c r="J13256" s="2">
        <v>25</v>
      </c>
      <c r="K13256" s="2">
        <v>0</v>
      </c>
      <c r="L13256" s="3">
        <v>44958</v>
      </c>
      <c r="M13256" s="2" t="s">
        <v>30</v>
      </c>
      <c r="N13256" s="2" t="s">
        <v>42</v>
      </c>
    </row>
    <row r="13257" spans="2:14" x14ac:dyDescent="0.25">
      <c r="B13257" s="2" t="s">
        <v>9472</v>
      </c>
      <c r="C13257" s="2" t="s">
        <v>9473</v>
      </c>
      <c r="D13257" s="2" t="s">
        <v>28</v>
      </c>
      <c r="E13257" s="2" t="s">
        <v>17</v>
      </c>
      <c r="F13257" s="2" t="s">
        <v>24</v>
      </c>
      <c r="G13257" s="2" t="s">
        <v>24</v>
      </c>
      <c r="H13257" s="2" t="s">
        <v>24</v>
      </c>
      <c r="I13257" s="2">
        <v>84</v>
      </c>
      <c r="J13257" s="2">
        <v>84</v>
      </c>
      <c r="K13257" s="2">
        <v>0</v>
      </c>
      <c r="L13257" s="3">
        <v>45870</v>
      </c>
      <c r="M13257" s="2" t="s">
        <v>30</v>
      </c>
      <c r="N13257" s="2" t="s">
        <v>42</v>
      </c>
    </row>
    <row r="13258" spans="2:14" x14ac:dyDescent="0.25">
      <c r="B13258" s="2" t="s">
        <v>9474</v>
      </c>
      <c r="C13258" s="2" t="s">
        <v>9475</v>
      </c>
      <c r="D13258" s="2" t="s">
        <v>28</v>
      </c>
      <c r="E13258" s="2" t="s">
        <v>17</v>
      </c>
      <c r="F13258" s="2" t="s">
        <v>24</v>
      </c>
      <c r="G13258" s="2" t="s">
        <v>24</v>
      </c>
      <c r="H13258" s="2" t="s">
        <v>24</v>
      </c>
      <c r="I13258" s="2">
        <v>17</v>
      </c>
      <c r="J13258" s="2">
        <v>17</v>
      </c>
      <c r="K13258" s="2">
        <v>0</v>
      </c>
      <c r="L13258" s="3">
        <v>44958</v>
      </c>
      <c r="M13258" s="2" t="s">
        <v>30</v>
      </c>
      <c r="N13258" s="2" t="s">
        <v>42</v>
      </c>
    </row>
    <row r="13259" spans="2:14" x14ac:dyDescent="0.25">
      <c r="B13259" s="2" t="s">
        <v>9476</v>
      </c>
      <c r="C13259" s="2" t="s">
        <v>9477</v>
      </c>
      <c r="D13259" s="2" t="s">
        <v>28</v>
      </c>
      <c r="E13259" s="2" t="s">
        <v>17</v>
      </c>
      <c r="F13259" s="2" t="s">
        <v>24</v>
      </c>
      <c r="G13259" s="2" t="s">
        <v>24</v>
      </c>
      <c r="H13259" s="2" t="s">
        <v>24</v>
      </c>
      <c r="I13259" s="2">
        <v>101</v>
      </c>
      <c r="J13259" s="2">
        <v>101</v>
      </c>
      <c r="K13259" s="2">
        <v>0</v>
      </c>
      <c r="L13259" s="3">
        <v>44958</v>
      </c>
      <c r="M13259" s="2" t="s">
        <v>30</v>
      </c>
      <c r="N13259" s="2" t="s">
        <v>42</v>
      </c>
    </row>
    <row r="13260" spans="2:14" x14ac:dyDescent="0.25">
      <c r="B13260" s="2" t="s">
        <v>9478</v>
      </c>
      <c r="C13260" s="2" t="s">
        <v>9479</v>
      </c>
      <c r="D13260" s="2" t="s">
        <v>28</v>
      </c>
      <c r="E13260" s="2" t="s">
        <v>17</v>
      </c>
      <c r="F13260" s="2" t="s">
        <v>24</v>
      </c>
      <c r="G13260" s="2" t="s">
        <v>24</v>
      </c>
      <c r="H13260" s="2" t="s">
        <v>24</v>
      </c>
      <c r="I13260" s="2">
        <v>0</v>
      </c>
      <c r="J13260" s="2">
        <v>0</v>
      </c>
      <c r="K13260" s="2">
        <v>0</v>
      </c>
      <c r="L13260" s="3">
        <v>44958</v>
      </c>
      <c r="M13260" s="2" t="s">
        <v>30</v>
      </c>
      <c r="N13260" s="2" t="s">
        <v>42</v>
      </c>
    </row>
    <row r="13261" spans="2:14" x14ac:dyDescent="0.25">
      <c r="B13261" s="2" t="s">
        <v>9480</v>
      </c>
      <c r="C13261" s="2" t="s">
        <v>9481</v>
      </c>
      <c r="D13261" s="2" t="s">
        <v>28</v>
      </c>
      <c r="E13261" s="2" t="s">
        <v>17</v>
      </c>
      <c r="F13261" s="2" t="s">
        <v>253</v>
      </c>
      <c r="G13261" s="2" t="s">
        <v>9399</v>
      </c>
      <c r="H13261" s="2" t="s">
        <v>24</v>
      </c>
      <c r="I13261" s="2">
        <v>0</v>
      </c>
      <c r="J13261" s="2">
        <v>0</v>
      </c>
      <c r="K13261" s="2">
        <v>0</v>
      </c>
      <c r="L13261" s="3">
        <v>44958</v>
      </c>
      <c r="M13261" s="2" t="s">
        <v>30</v>
      </c>
      <c r="N13261" s="2" t="s">
        <v>42</v>
      </c>
    </row>
    <row r="13262" spans="2:14" x14ac:dyDescent="0.25">
      <c r="B13262" s="2" t="s">
        <v>9482</v>
      </c>
      <c r="C13262" s="2" t="s">
        <v>9483</v>
      </c>
      <c r="D13262" s="2" t="s">
        <v>28</v>
      </c>
      <c r="E13262" s="2" t="s">
        <v>17</v>
      </c>
      <c r="F13262" s="2" t="s">
        <v>253</v>
      </c>
      <c r="G13262" s="2" t="s">
        <v>9399</v>
      </c>
      <c r="H13262" s="2" t="s">
        <v>9483</v>
      </c>
      <c r="I13262" s="2">
        <v>1804</v>
      </c>
      <c r="J13262" s="2">
        <v>1804</v>
      </c>
      <c r="K13262" s="2">
        <v>0</v>
      </c>
      <c r="L13262" s="3">
        <v>44958</v>
      </c>
      <c r="M13262" s="2" t="s">
        <v>30</v>
      </c>
      <c r="N13262" s="2" t="s">
        <v>9307</v>
      </c>
    </row>
    <row r="13263" spans="2:14" x14ac:dyDescent="0.25">
      <c r="B13263" s="2" t="s">
        <v>9484</v>
      </c>
      <c r="C13263" s="2" t="s">
        <v>9485</v>
      </c>
      <c r="D13263" s="2" t="s">
        <v>28</v>
      </c>
      <c r="E13263" s="2" t="s">
        <v>17</v>
      </c>
      <c r="F13263" s="2" t="s">
        <v>24</v>
      </c>
      <c r="G13263" s="2" t="s">
        <v>24</v>
      </c>
      <c r="H13263" s="2" t="s">
        <v>24</v>
      </c>
      <c r="I13263" s="2">
        <v>0</v>
      </c>
      <c r="J13263" s="2">
        <v>0</v>
      </c>
      <c r="K13263" s="2">
        <v>0</v>
      </c>
      <c r="L13263" s="3">
        <v>44958</v>
      </c>
      <c r="M13263" s="2" t="s">
        <v>30</v>
      </c>
      <c r="N13263" s="2" t="s">
        <v>2463</v>
      </c>
    </row>
    <row r="13264" spans="2:14" x14ac:dyDescent="0.25">
      <c r="B13264" s="2" t="s">
        <v>9486</v>
      </c>
      <c r="C13264" s="2" t="s">
        <v>9487</v>
      </c>
      <c r="D13264" s="2" t="s">
        <v>28</v>
      </c>
      <c r="E13264" s="2" t="s">
        <v>17</v>
      </c>
      <c r="F13264" s="2" t="s">
        <v>24</v>
      </c>
      <c r="G13264" s="2" t="s">
        <v>24</v>
      </c>
      <c r="H13264" s="2" t="s">
        <v>24</v>
      </c>
      <c r="I13264" s="2">
        <v>0</v>
      </c>
      <c r="J13264" s="2">
        <v>0</v>
      </c>
      <c r="K13264" s="2">
        <v>0</v>
      </c>
      <c r="L13264" s="3">
        <v>44958</v>
      </c>
      <c r="M13264" s="2" t="s">
        <v>30</v>
      </c>
      <c r="N13264" s="2" t="s">
        <v>42</v>
      </c>
    </row>
    <row r="13265" spans="2:14" x14ac:dyDescent="0.25">
      <c r="B13265" s="2" t="s">
        <v>9488</v>
      </c>
      <c r="C13265" s="2" t="s">
        <v>9489</v>
      </c>
      <c r="D13265" s="2" t="s">
        <v>28</v>
      </c>
      <c r="E13265" s="2" t="s">
        <v>17</v>
      </c>
      <c r="F13265" s="2" t="s">
        <v>253</v>
      </c>
      <c r="G13265" s="2" t="s">
        <v>9399</v>
      </c>
      <c r="H13265" s="2" t="s">
        <v>24</v>
      </c>
      <c r="I13265" s="2">
        <v>281</v>
      </c>
      <c r="J13265" s="2">
        <v>281</v>
      </c>
      <c r="K13265" s="2">
        <v>0</v>
      </c>
      <c r="L13265" s="3">
        <v>44958</v>
      </c>
      <c r="M13265" s="2" t="s">
        <v>30</v>
      </c>
      <c r="N13265" s="2" t="s">
        <v>656</v>
      </c>
    </row>
    <row r="13266" spans="2:14" x14ac:dyDescent="0.25">
      <c r="B13266" s="2" t="s">
        <v>9490</v>
      </c>
      <c r="C13266" s="2" t="s">
        <v>9491</v>
      </c>
      <c r="D13266" s="2" t="s">
        <v>28</v>
      </c>
      <c r="E13266" s="2" t="s">
        <v>17</v>
      </c>
      <c r="F13266" s="2" t="s">
        <v>253</v>
      </c>
      <c r="G13266" s="2" t="s">
        <v>9399</v>
      </c>
      <c r="H13266" s="2" t="s">
        <v>24</v>
      </c>
      <c r="I13266" s="2">
        <v>0</v>
      </c>
      <c r="J13266" s="2">
        <v>0</v>
      </c>
      <c r="K13266" s="2">
        <v>0</v>
      </c>
      <c r="L13266" s="3">
        <v>44958</v>
      </c>
      <c r="M13266" s="2" t="s">
        <v>30</v>
      </c>
      <c r="N13266" s="2" t="s">
        <v>42</v>
      </c>
    </row>
    <row r="13267" spans="2:14" x14ac:dyDescent="0.25">
      <c r="B13267" s="2" t="s">
        <v>9492</v>
      </c>
      <c r="C13267" s="2" t="s">
        <v>9493</v>
      </c>
      <c r="D13267" s="2" t="s">
        <v>28</v>
      </c>
      <c r="E13267" s="2" t="s">
        <v>17</v>
      </c>
      <c r="F13267" s="2" t="s">
        <v>24</v>
      </c>
      <c r="G13267" s="2" t="s">
        <v>24</v>
      </c>
      <c r="H13267" s="2" t="s">
        <v>24</v>
      </c>
      <c r="I13267" s="2">
        <v>69</v>
      </c>
      <c r="J13267" s="2">
        <v>69</v>
      </c>
      <c r="K13267" s="2">
        <v>0</v>
      </c>
      <c r="L13267" s="3">
        <v>44958</v>
      </c>
      <c r="M13267" s="2" t="s">
        <v>30</v>
      </c>
      <c r="N13267" s="2" t="s">
        <v>42</v>
      </c>
    </row>
    <row r="13268" spans="2:14" x14ac:dyDescent="0.25">
      <c r="B13268" s="2" t="s">
        <v>9494</v>
      </c>
      <c r="C13268" s="2" t="s">
        <v>9495</v>
      </c>
      <c r="D13268" s="2" t="s">
        <v>28</v>
      </c>
      <c r="E13268" s="2" t="s">
        <v>17</v>
      </c>
      <c r="F13268" s="2" t="s">
        <v>253</v>
      </c>
      <c r="G13268" s="2" t="s">
        <v>9399</v>
      </c>
      <c r="H13268" s="2" t="s">
        <v>24</v>
      </c>
      <c r="I13268" s="2">
        <v>923</v>
      </c>
      <c r="J13268" s="2">
        <v>923</v>
      </c>
      <c r="K13268" s="2">
        <v>0</v>
      </c>
      <c r="L13268" s="3">
        <v>44958</v>
      </c>
      <c r="M13268" s="2" t="s">
        <v>30</v>
      </c>
      <c r="N13268" s="2" t="s">
        <v>42</v>
      </c>
    </row>
    <row r="13269" spans="2:14" x14ac:dyDescent="0.25">
      <c r="B13269" s="2" t="s">
        <v>9496</v>
      </c>
      <c r="C13269" s="2" t="s">
        <v>9497</v>
      </c>
      <c r="D13269" s="2" t="s">
        <v>28</v>
      </c>
      <c r="E13269" s="2" t="s">
        <v>17</v>
      </c>
      <c r="F13269" s="2" t="s">
        <v>24</v>
      </c>
      <c r="G13269" s="2" t="s">
        <v>24</v>
      </c>
      <c r="H13269" s="2" t="s">
        <v>24</v>
      </c>
      <c r="I13269" s="2">
        <v>4686</v>
      </c>
      <c r="J13269" s="2">
        <v>4686</v>
      </c>
      <c r="K13269" s="2">
        <v>0</v>
      </c>
      <c r="L13269" s="3">
        <v>45720</v>
      </c>
      <c r="M13269" s="2" t="s">
        <v>30</v>
      </c>
      <c r="N13269" s="2" t="s">
        <v>364</v>
      </c>
    </row>
    <row r="13270" spans="2:14" x14ac:dyDescent="0.25">
      <c r="B13270" s="2" t="s">
        <v>9498</v>
      </c>
      <c r="C13270" s="2" t="s">
        <v>9499</v>
      </c>
      <c r="D13270" s="2" t="s">
        <v>28</v>
      </c>
      <c r="E13270" s="2" t="s">
        <v>17</v>
      </c>
      <c r="F13270" s="2" t="s">
        <v>24</v>
      </c>
      <c r="G13270" s="2" t="s">
        <v>24</v>
      </c>
      <c r="H13270" s="2" t="s">
        <v>24</v>
      </c>
      <c r="I13270" s="2">
        <v>13843</v>
      </c>
      <c r="J13270" s="2">
        <v>8081</v>
      </c>
      <c r="K13270" s="2">
        <v>0</v>
      </c>
      <c r="L13270" s="3">
        <v>44958</v>
      </c>
      <c r="M13270" s="2" t="s">
        <v>30</v>
      </c>
      <c r="N13270" s="2" t="s">
        <v>42</v>
      </c>
    </row>
    <row r="13271" spans="2:14" hidden="1" x14ac:dyDescent="0.25">
      <c r="B13271" s="2" t="s">
        <v>9498</v>
      </c>
      <c r="C13271" s="2" t="s">
        <v>9499</v>
      </c>
      <c r="D13271" s="2" t="s">
        <v>28</v>
      </c>
      <c r="E13271" s="2" t="s">
        <v>233</v>
      </c>
      <c r="F13271" s="2" t="s">
        <v>24</v>
      </c>
      <c r="G13271" s="2" t="s">
        <v>24</v>
      </c>
      <c r="H13271" s="2" t="s">
        <v>24</v>
      </c>
      <c r="I13271" s="2">
        <v>13843</v>
      </c>
      <c r="J13271" s="2">
        <v>5762</v>
      </c>
      <c r="K13271" s="2">
        <v>0</v>
      </c>
      <c r="L13271" s="3">
        <v>44958</v>
      </c>
      <c r="M13271" s="2" t="s">
        <v>30</v>
      </c>
      <c r="N13271" s="2" t="s">
        <v>42</v>
      </c>
    </row>
    <row r="13272" spans="2:14" x14ac:dyDescent="0.25">
      <c r="B13272" s="2" t="s">
        <v>9500</v>
      </c>
      <c r="C13272" s="2" t="s">
        <v>9501</v>
      </c>
      <c r="D13272" s="2" t="s">
        <v>28</v>
      </c>
      <c r="E13272" s="2" t="s">
        <v>17</v>
      </c>
      <c r="F13272" s="2" t="s">
        <v>253</v>
      </c>
      <c r="G13272" s="2" t="s">
        <v>9399</v>
      </c>
      <c r="H13272" s="2" t="s">
        <v>24</v>
      </c>
      <c r="I13272" s="2">
        <v>1140</v>
      </c>
      <c r="J13272" s="2">
        <v>1140</v>
      </c>
      <c r="K13272" s="2">
        <v>0</v>
      </c>
      <c r="L13272" s="3">
        <v>44958</v>
      </c>
      <c r="M13272" s="2" t="s">
        <v>30</v>
      </c>
      <c r="N13272" s="2" t="s">
        <v>1137</v>
      </c>
    </row>
    <row r="13273" spans="2:14" x14ac:dyDescent="0.25">
      <c r="B13273" s="2" t="s">
        <v>9502</v>
      </c>
      <c r="C13273" s="2" t="s">
        <v>9503</v>
      </c>
      <c r="D13273" s="2" t="s">
        <v>28</v>
      </c>
      <c r="E13273" s="2" t="s">
        <v>17</v>
      </c>
      <c r="F13273" s="2" t="s">
        <v>24</v>
      </c>
      <c r="G13273" s="2" t="s">
        <v>24</v>
      </c>
      <c r="H13273" s="2" t="s">
        <v>24</v>
      </c>
      <c r="I13273" s="2">
        <v>1984</v>
      </c>
      <c r="J13273" s="2">
        <v>1984</v>
      </c>
      <c r="K13273" s="2">
        <v>0</v>
      </c>
      <c r="L13273" s="3">
        <v>44958</v>
      </c>
      <c r="M13273" s="2" t="s">
        <v>30</v>
      </c>
      <c r="N13273" s="2" t="s">
        <v>42</v>
      </c>
    </row>
    <row r="13274" spans="2:14" x14ac:dyDescent="0.25">
      <c r="B13274" s="2" t="s">
        <v>9502</v>
      </c>
      <c r="C13274" s="2" t="s">
        <v>9503</v>
      </c>
      <c r="D13274" s="2" t="s">
        <v>28</v>
      </c>
      <c r="E13274" s="2" t="s">
        <v>76</v>
      </c>
      <c r="F13274" s="2" t="s">
        <v>24</v>
      </c>
      <c r="G13274" s="2" t="s">
        <v>24</v>
      </c>
      <c r="H13274" s="2" t="s">
        <v>24</v>
      </c>
      <c r="I13274" s="2">
        <v>1984</v>
      </c>
      <c r="J13274" s="2">
        <v>0</v>
      </c>
      <c r="K13274" s="2">
        <v>0</v>
      </c>
      <c r="L13274" s="3">
        <v>44958</v>
      </c>
      <c r="M13274" s="2" t="s">
        <v>30</v>
      </c>
      <c r="N13274" s="2" t="s">
        <v>42</v>
      </c>
    </row>
    <row r="13275" spans="2:14" x14ac:dyDescent="0.25">
      <c r="B13275" s="2" t="s">
        <v>9504</v>
      </c>
      <c r="C13275" s="2" t="s">
        <v>9505</v>
      </c>
      <c r="D13275" s="2" t="s">
        <v>28</v>
      </c>
      <c r="E13275" s="2" t="s">
        <v>17</v>
      </c>
      <c r="F13275" s="2" t="s">
        <v>24</v>
      </c>
      <c r="G13275" s="2" t="s">
        <v>24</v>
      </c>
      <c r="H13275" s="2" t="s">
        <v>24</v>
      </c>
      <c r="I13275" s="2">
        <v>0</v>
      </c>
      <c r="J13275" s="2">
        <v>0</v>
      </c>
      <c r="K13275" s="2">
        <v>0</v>
      </c>
      <c r="L13275" s="3">
        <v>44958</v>
      </c>
      <c r="M13275" s="2" t="s">
        <v>30</v>
      </c>
      <c r="N13275" s="2" t="s">
        <v>42</v>
      </c>
    </row>
    <row r="13276" spans="2:14" x14ac:dyDescent="0.25">
      <c r="B13276" s="2" t="s">
        <v>9506</v>
      </c>
      <c r="C13276" s="2" t="s">
        <v>9507</v>
      </c>
      <c r="D13276" s="2" t="s">
        <v>28</v>
      </c>
      <c r="E13276" s="2" t="s">
        <v>17</v>
      </c>
      <c r="F13276" s="2" t="s">
        <v>24</v>
      </c>
      <c r="G13276" s="2" t="s">
        <v>24</v>
      </c>
      <c r="H13276" s="2" t="s">
        <v>24</v>
      </c>
      <c r="I13276" s="2">
        <v>6372</v>
      </c>
      <c r="J13276" s="2">
        <v>6372</v>
      </c>
      <c r="K13276" s="2">
        <v>0</v>
      </c>
      <c r="L13276" s="3">
        <v>44958</v>
      </c>
      <c r="M13276" s="2" t="s">
        <v>30</v>
      </c>
      <c r="N13276" s="2" t="s">
        <v>42</v>
      </c>
    </row>
    <row r="13277" spans="2:14" x14ac:dyDescent="0.25">
      <c r="B13277" s="2" t="s">
        <v>9506</v>
      </c>
      <c r="C13277" s="2" t="s">
        <v>9507</v>
      </c>
      <c r="D13277" s="2" t="s">
        <v>28</v>
      </c>
      <c r="E13277" s="2" t="s">
        <v>76</v>
      </c>
      <c r="F13277" s="2" t="s">
        <v>24</v>
      </c>
      <c r="G13277" s="2" t="s">
        <v>24</v>
      </c>
      <c r="H13277" s="2" t="s">
        <v>24</v>
      </c>
      <c r="I13277" s="2">
        <v>6372</v>
      </c>
      <c r="J13277" s="2">
        <v>0</v>
      </c>
      <c r="K13277" s="2">
        <v>0</v>
      </c>
      <c r="L13277" s="3">
        <v>44958</v>
      </c>
      <c r="M13277" s="2" t="s">
        <v>30</v>
      </c>
      <c r="N13277" s="2" t="s">
        <v>42</v>
      </c>
    </row>
    <row r="13278" spans="2:14" x14ac:dyDescent="0.25">
      <c r="B13278" s="2" t="s">
        <v>9508</v>
      </c>
      <c r="C13278" s="2" t="s">
        <v>9509</v>
      </c>
      <c r="D13278" s="2" t="s">
        <v>28</v>
      </c>
      <c r="E13278" s="2" t="s">
        <v>17</v>
      </c>
      <c r="F13278" s="2" t="s">
        <v>24</v>
      </c>
      <c r="G13278" s="2" t="s">
        <v>24</v>
      </c>
      <c r="H13278" s="2" t="s">
        <v>24</v>
      </c>
      <c r="I13278" s="2">
        <v>210</v>
      </c>
      <c r="J13278" s="2">
        <v>210</v>
      </c>
      <c r="K13278" s="2">
        <v>0</v>
      </c>
      <c r="L13278" s="3">
        <v>44958</v>
      </c>
      <c r="M13278" s="2" t="s">
        <v>30</v>
      </c>
      <c r="N13278" s="2" t="s">
        <v>159</v>
      </c>
    </row>
    <row r="13279" spans="2:14" x14ac:dyDescent="0.25">
      <c r="B13279" s="2" t="s">
        <v>9510</v>
      </c>
      <c r="C13279" s="2" t="s">
        <v>9511</v>
      </c>
      <c r="D13279" s="2" t="s">
        <v>28</v>
      </c>
      <c r="E13279" s="2" t="s">
        <v>17</v>
      </c>
      <c r="F13279" s="2" t="s">
        <v>24</v>
      </c>
      <c r="G13279" s="2" t="s">
        <v>24</v>
      </c>
      <c r="H13279" s="2" t="s">
        <v>24</v>
      </c>
      <c r="I13279" s="2">
        <v>148</v>
      </c>
      <c r="J13279" s="2">
        <v>148</v>
      </c>
      <c r="K13279" s="2">
        <v>0</v>
      </c>
      <c r="L13279" s="3">
        <v>44958</v>
      </c>
      <c r="M13279" s="2" t="s">
        <v>30</v>
      </c>
      <c r="N13279" s="2" t="s">
        <v>42</v>
      </c>
    </row>
    <row r="13280" spans="2:14" x14ac:dyDescent="0.25">
      <c r="B13280" s="2" t="s">
        <v>9512</v>
      </c>
      <c r="C13280" s="2" t="s">
        <v>9513</v>
      </c>
      <c r="D13280" s="2" t="s">
        <v>28</v>
      </c>
      <c r="E13280" s="2" t="s">
        <v>17</v>
      </c>
      <c r="F13280" s="2" t="s">
        <v>24</v>
      </c>
      <c r="G13280" s="2" t="s">
        <v>24</v>
      </c>
      <c r="H13280" s="2" t="s">
        <v>24</v>
      </c>
      <c r="I13280" s="2">
        <v>6700</v>
      </c>
      <c r="J13280" s="2">
        <v>6700</v>
      </c>
      <c r="K13280" s="2">
        <v>0</v>
      </c>
      <c r="L13280" s="3">
        <v>44958</v>
      </c>
      <c r="M13280" s="2" t="s">
        <v>30</v>
      </c>
      <c r="N13280" s="2" t="s">
        <v>42</v>
      </c>
    </row>
    <row r="13281" spans="2:14" x14ac:dyDescent="0.25">
      <c r="B13281" s="2" t="s">
        <v>9514</v>
      </c>
      <c r="C13281" s="2" t="s">
        <v>5618</v>
      </c>
      <c r="D13281" s="2" t="s">
        <v>28</v>
      </c>
      <c r="E13281" s="2" t="s">
        <v>17</v>
      </c>
      <c r="F13281" s="2" t="s">
        <v>253</v>
      </c>
      <c r="G13281" s="2" t="s">
        <v>9399</v>
      </c>
      <c r="H13281" s="2" t="s">
        <v>24</v>
      </c>
      <c r="I13281" s="2">
        <v>2333</v>
      </c>
      <c r="J13281" s="2">
        <v>2333</v>
      </c>
      <c r="K13281" s="2">
        <v>0</v>
      </c>
      <c r="L13281" s="2" t="s">
        <v>30</v>
      </c>
      <c r="M13281" s="2" t="s">
        <v>30</v>
      </c>
      <c r="N13281" s="2" t="s">
        <v>125</v>
      </c>
    </row>
    <row r="13282" spans="2:14" x14ac:dyDescent="0.25">
      <c r="B13282" s="2" t="s">
        <v>9515</v>
      </c>
      <c r="C13282" s="2" t="s">
        <v>9516</v>
      </c>
      <c r="D13282" s="2" t="s">
        <v>28</v>
      </c>
      <c r="E13282" s="2" t="s">
        <v>17</v>
      </c>
      <c r="F13282" s="2" t="s">
        <v>24</v>
      </c>
      <c r="G13282" s="2" t="s">
        <v>24</v>
      </c>
      <c r="H13282" s="2" t="s">
        <v>24</v>
      </c>
      <c r="I13282" s="2">
        <v>334</v>
      </c>
      <c r="J13282" s="2">
        <v>334</v>
      </c>
      <c r="K13282" s="2">
        <v>0</v>
      </c>
      <c r="L13282" s="3">
        <v>44958</v>
      </c>
      <c r="M13282" s="2" t="s">
        <v>30</v>
      </c>
      <c r="N13282" s="2" t="s">
        <v>42</v>
      </c>
    </row>
    <row r="13283" spans="2:14" x14ac:dyDescent="0.25">
      <c r="B13283" s="2" t="s">
        <v>9517</v>
      </c>
      <c r="C13283" s="2" t="s">
        <v>9518</v>
      </c>
      <c r="D13283" s="2" t="s">
        <v>28</v>
      </c>
      <c r="E13283" s="2" t="s">
        <v>17</v>
      </c>
      <c r="F13283" s="2" t="s">
        <v>24</v>
      </c>
      <c r="G13283" s="2" t="s">
        <v>24</v>
      </c>
      <c r="H13283" s="2" t="s">
        <v>24</v>
      </c>
      <c r="I13283" s="2">
        <v>3481</v>
      </c>
      <c r="J13283" s="2">
        <v>3481</v>
      </c>
      <c r="K13283" s="2">
        <v>0</v>
      </c>
      <c r="L13283" s="3">
        <v>44958</v>
      </c>
      <c r="M13283" s="2" t="s">
        <v>30</v>
      </c>
      <c r="N13283" s="2" t="s">
        <v>42</v>
      </c>
    </row>
    <row r="13284" spans="2:14" x14ac:dyDescent="0.25">
      <c r="B13284" s="2" t="s">
        <v>9519</v>
      </c>
      <c r="C13284" s="2" t="s">
        <v>9520</v>
      </c>
      <c r="D13284" s="2" t="s">
        <v>28</v>
      </c>
      <c r="E13284" s="2" t="s">
        <v>17</v>
      </c>
      <c r="F13284" s="2" t="s">
        <v>24</v>
      </c>
      <c r="G13284" s="2" t="s">
        <v>24</v>
      </c>
      <c r="H13284" s="2" t="s">
        <v>24</v>
      </c>
      <c r="I13284" s="2">
        <v>46</v>
      </c>
      <c r="J13284" s="2">
        <v>46</v>
      </c>
      <c r="K13284" s="2">
        <v>0</v>
      </c>
      <c r="L13284" s="3">
        <v>44958</v>
      </c>
      <c r="M13284" s="2" t="s">
        <v>30</v>
      </c>
      <c r="N13284" s="2" t="s">
        <v>42</v>
      </c>
    </row>
    <row r="13285" spans="2:14" x14ac:dyDescent="0.25">
      <c r="B13285" s="2" t="s">
        <v>9521</v>
      </c>
      <c r="C13285" s="2" t="s">
        <v>9522</v>
      </c>
      <c r="D13285" s="2" t="s">
        <v>28</v>
      </c>
      <c r="E13285" s="2" t="s">
        <v>17</v>
      </c>
      <c r="F13285" s="2" t="s">
        <v>24</v>
      </c>
      <c r="G13285" s="2" t="s">
        <v>24</v>
      </c>
      <c r="H13285" s="2" t="s">
        <v>24</v>
      </c>
      <c r="I13285" s="2">
        <v>192</v>
      </c>
      <c r="J13285" s="2">
        <v>192</v>
      </c>
      <c r="K13285" s="2">
        <v>0</v>
      </c>
      <c r="L13285" s="3">
        <v>44958</v>
      </c>
      <c r="M13285" s="2" t="s">
        <v>30</v>
      </c>
      <c r="N13285" s="2" t="s">
        <v>656</v>
      </c>
    </row>
    <row r="13286" spans="2:14" x14ac:dyDescent="0.25">
      <c r="B13286" s="2" t="s">
        <v>9523</v>
      </c>
      <c r="C13286" s="2" t="s">
        <v>9524</v>
      </c>
      <c r="D13286" s="2" t="s">
        <v>28</v>
      </c>
      <c r="E13286" s="2" t="s">
        <v>17</v>
      </c>
      <c r="F13286" s="2" t="s">
        <v>24</v>
      </c>
      <c r="G13286" s="2" t="s">
        <v>24</v>
      </c>
      <c r="H13286" s="2" t="s">
        <v>24</v>
      </c>
      <c r="I13286" s="2">
        <v>4395</v>
      </c>
      <c r="J13286" s="2">
        <v>4395</v>
      </c>
      <c r="K13286" s="2">
        <v>0</v>
      </c>
      <c r="L13286" s="3">
        <v>44958</v>
      </c>
      <c r="M13286" s="2" t="s">
        <v>30</v>
      </c>
      <c r="N13286" s="2" t="s">
        <v>42</v>
      </c>
    </row>
    <row r="13287" spans="2:14" x14ac:dyDescent="0.25">
      <c r="B13287" s="2" t="s">
        <v>9525</v>
      </c>
      <c r="C13287" s="2" t="s">
        <v>9526</v>
      </c>
      <c r="D13287" s="2" t="s">
        <v>28</v>
      </c>
      <c r="E13287" s="2" t="s">
        <v>17</v>
      </c>
      <c r="F13287" s="2" t="s">
        <v>24</v>
      </c>
      <c r="G13287" s="2" t="s">
        <v>24</v>
      </c>
      <c r="H13287" s="2" t="s">
        <v>24</v>
      </c>
      <c r="I13287" s="2">
        <v>874</v>
      </c>
      <c r="J13287" s="2">
        <v>874</v>
      </c>
      <c r="K13287" s="2">
        <v>0</v>
      </c>
      <c r="L13287" s="3">
        <v>44958</v>
      </c>
      <c r="M13287" s="2" t="s">
        <v>30</v>
      </c>
      <c r="N13287" s="2" t="s">
        <v>42</v>
      </c>
    </row>
    <row r="13288" spans="2:14" x14ac:dyDescent="0.25">
      <c r="B13288" s="2" t="s">
        <v>9527</v>
      </c>
      <c r="C13288" s="2" t="s">
        <v>9528</v>
      </c>
      <c r="D13288" s="2" t="s">
        <v>28</v>
      </c>
      <c r="E13288" s="2" t="s">
        <v>17</v>
      </c>
      <c r="F13288" s="2" t="s">
        <v>24</v>
      </c>
      <c r="G13288" s="2" t="s">
        <v>24</v>
      </c>
      <c r="H13288" s="2" t="s">
        <v>24</v>
      </c>
      <c r="I13288" s="2">
        <v>170</v>
      </c>
      <c r="J13288" s="2">
        <v>170</v>
      </c>
      <c r="K13288" s="2">
        <v>0</v>
      </c>
      <c r="L13288" s="3">
        <v>44958</v>
      </c>
      <c r="M13288" s="2" t="s">
        <v>30</v>
      </c>
      <c r="N13288" s="2" t="s">
        <v>42</v>
      </c>
    </row>
    <row r="13289" spans="2:14" x14ac:dyDescent="0.25">
      <c r="B13289" s="2" t="s">
        <v>9529</v>
      </c>
      <c r="C13289" s="2" t="s">
        <v>9530</v>
      </c>
      <c r="D13289" s="2" t="s">
        <v>28</v>
      </c>
      <c r="E13289" s="2" t="s">
        <v>17</v>
      </c>
      <c r="F13289" s="2" t="s">
        <v>24</v>
      </c>
      <c r="G13289" s="2" t="s">
        <v>24</v>
      </c>
      <c r="H13289" s="2" t="s">
        <v>24</v>
      </c>
      <c r="I13289" s="2">
        <v>152</v>
      </c>
      <c r="J13289" s="2">
        <v>152</v>
      </c>
      <c r="K13289" s="2">
        <v>0</v>
      </c>
      <c r="L13289" s="3">
        <v>44958</v>
      </c>
      <c r="M13289" s="2" t="s">
        <v>30</v>
      </c>
      <c r="N13289" s="2" t="s">
        <v>42</v>
      </c>
    </row>
    <row r="13290" spans="2:14" x14ac:dyDescent="0.25">
      <c r="B13290" s="2" t="s">
        <v>9531</v>
      </c>
      <c r="C13290" s="2" t="s">
        <v>9532</v>
      </c>
      <c r="D13290" s="2" t="s">
        <v>28</v>
      </c>
      <c r="E13290" s="2" t="s">
        <v>17</v>
      </c>
      <c r="F13290" s="2" t="s">
        <v>24</v>
      </c>
      <c r="G13290" s="2" t="s">
        <v>24</v>
      </c>
      <c r="H13290" s="2" t="s">
        <v>24</v>
      </c>
      <c r="I13290" s="2">
        <v>5394</v>
      </c>
      <c r="J13290" s="2">
        <v>5394</v>
      </c>
      <c r="K13290" s="2">
        <v>0</v>
      </c>
      <c r="L13290" s="3">
        <v>44958</v>
      </c>
      <c r="M13290" s="2" t="s">
        <v>30</v>
      </c>
      <c r="N13290" s="2" t="s">
        <v>281</v>
      </c>
    </row>
    <row r="13291" spans="2:14" x14ac:dyDescent="0.25">
      <c r="B13291" s="2" t="s">
        <v>9533</v>
      </c>
      <c r="C13291" s="2" t="s">
        <v>9534</v>
      </c>
      <c r="D13291" s="2" t="s">
        <v>28</v>
      </c>
      <c r="E13291" s="2" t="s">
        <v>17</v>
      </c>
      <c r="F13291" s="2" t="s">
        <v>24</v>
      </c>
      <c r="G13291" s="2" t="s">
        <v>24</v>
      </c>
      <c r="H13291" s="2" t="s">
        <v>24</v>
      </c>
      <c r="I13291" s="2">
        <v>0</v>
      </c>
      <c r="J13291" s="2">
        <v>0</v>
      </c>
      <c r="K13291" s="2">
        <v>0</v>
      </c>
      <c r="L13291" s="3">
        <v>44958</v>
      </c>
      <c r="M13291" s="2" t="s">
        <v>30</v>
      </c>
      <c r="N13291" s="2" t="s">
        <v>656</v>
      </c>
    </row>
    <row r="13292" spans="2:14" x14ac:dyDescent="0.25">
      <c r="B13292" s="2" t="s">
        <v>9535</v>
      </c>
      <c r="C13292" s="2" t="s">
        <v>5624</v>
      </c>
      <c r="D13292" s="2" t="s">
        <v>28</v>
      </c>
      <c r="E13292" s="2" t="s">
        <v>17</v>
      </c>
      <c r="F13292" s="2" t="s">
        <v>24</v>
      </c>
      <c r="G13292" s="2" t="s">
        <v>24</v>
      </c>
      <c r="H13292" s="2" t="s">
        <v>24</v>
      </c>
      <c r="I13292" s="2">
        <v>70</v>
      </c>
      <c r="J13292" s="2">
        <v>0</v>
      </c>
      <c r="K13292" s="2">
        <v>0</v>
      </c>
      <c r="L13292" s="3">
        <v>44958</v>
      </c>
      <c r="M13292" s="2" t="s">
        <v>30</v>
      </c>
      <c r="N13292" s="2" t="s">
        <v>42</v>
      </c>
    </row>
    <row r="13293" spans="2:14" x14ac:dyDescent="0.25">
      <c r="B13293" s="2" t="s">
        <v>9535</v>
      </c>
      <c r="C13293" s="2" t="s">
        <v>5624</v>
      </c>
      <c r="D13293" s="2" t="s">
        <v>28</v>
      </c>
      <c r="E13293" s="2" t="s">
        <v>151</v>
      </c>
      <c r="F13293" s="2" t="s">
        <v>24</v>
      </c>
      <c r="G13293" s="2" t="s">
        <v>24</v>
      </c>
      <c r="H13293" s="2" t="s">
        <v>24</v>
      </c>
      <c r="I13293" s="2">
        <v>70</v>
      </c>
      <c r="J13293" s="2">
        <v>70</v>
      </c>
      <c r="K13293" s="2">
        <v>0</v>
      </c>
      <c r="L13293" s="3">
        <v>44958</v>
      </c>
      <c r="M13293" s="2" t="s">
        <v>30</v>
      </c>
      <c r="N13293" s="2" t="s">
        <v>42</v>
      </c>
    </row>
    <row r="13294" spans="2:14" x14ac:dyDescent="0.25">
      <c r="B13294" s="2" t="s">
        <v>9536</v>
      </c>
      <c r="C13294" s="2" t="s">
        <v>9537</v>
      </c>
      <c r="D13294" s="2" t="s">
        <v>28</v>
      </c>
      <c r="E13294" s="2" t="s">
        <v>17</v>
      </c>
      <c r="F13294" s="2" t="s">
        <v>24</v>
      </c>
      <c r="G13294" s="2" t="s">
        <v>24</v>
      </c>
      <c r="H13294" s="2" t="s">
        <v>24</v>
      </c>
      <c r="I13294" s="2">
        <v>10</v>
      </c>
      <c r="J13294" s="2">
        <v>10</v>
      </c>
      <c r="K13294" s="2">
        <v>0</v>
      </c>
      <c r="L13294" s="3">
        <v>45699</v>
      </c>
      <c r="M13294" s="2" t="s">
        <v>30</v>
      </c>
      <c r="N13294" s="2" t="s">
        <v>38</v>
      </c>
    </row>
    <row r="13295" spans="2:14" x14ac:dyDescent="0.25">
      <c r="B13295" s="2" t="s">
        <v>9538</v>
      </c>
      <c r="C13295" s="2" t="s">
        <v>9539</v>
      </c>
      <c r="D13295" s="2" t="s">
        <v>28</v>
      </c>
      <c r="E13295" s="2" t="s">
        <v>17</v>
      </c>
      <c r="F13295" s="2" t="s">
        <v>24</v>
      </c>
      <c r="G13295" s="2" t="s">
        <v>24</v>
      </c>
      <c r="H13295" s="2" t="s">
        <v>24</v>
      </c>
      <c r="I13295" s="2">
        <v>982</v>
      </c>
      <c r="J13295" s="2">
        <v>982</v>
      </c>
      <c r="K13295" s="2">
        <v>0</v>
      </c>
      <c r="L13295" s="3">
        <v>45783</v>
      </c>
      <c r="M13295" s="2" t="s">
        <v>30</v>
      </c>
      <c r="N13295" s="2" t="s">
        <v>1323</v>
      </c>
    </row>
    <row r="13296" spans="2:14" x14ac:dyDescent="0.25">
      <c r="B13296" s="2" t="s">
        <v>9540</v>
      </c>
      <c r="C13296" s="2" t="s">
        <v>9541</v>
      </c>
      <c r="D13296" s="2" t="s">
        <v>28</v>
      </c>
      <c r="E13296" s="2" t="s">
        <v>17</v>
      </c>
      <c r="F13296" s="2" t="s">
        <v>24</v>
      </c>
      <c r="G13296" s="2" t="s">
        <v>24</v>
      </c>
      <c r="H13296" s="2" t="s">
        <v>24</v>
      </c>
      <c r="I13296" s="2">
        <v>2</v>
      </c>
      <c r="J13296" s="2">
        <v>2</v>
      </c>
      <c r="K13296" s="2">
        <v>0</v>
      </c>
      <c r="L13296" s="3">
        <v>45656</v>
      </c>
      <c r="M13296" s="2" t="s">
        <v>30</v>
      </c>
      <c r="N13296" s="2" t="s">
        <v>42</v>
      </c>
    </row>
    <row r="13297" spans="2:14" x14ac:dyDescent="0.25">
      <c r="B13297" s="2" t="s">
        <v>9542</v>
      </c>
      <c r="C13297" s="2" t="s">
        <v>9543</v>
      </c>
      <c r="D13297" s="2" t="s">
        <v>28</v>
      </c>
      <c r="E13297" s="2" t="s">
        <v>17</v>
      </c>
      <c r="F13297" s="2" t="s">
        <v>24</v>
      </c>
      <c r="G13297" s="2" t="s">
        <v>24</v>
      </c>
      <c r="H13297" s="2" t="s">
        <v>24</v>
      </c>
      <c r="I13297" s="2">
        <v>0</v>
      </c>
      <c r="J13297" s="2">
        <v>0</v>
      </c>
      <c r="K13297" s="2">
        <v>0</v>
      </c>
      <c r="L13297" s="3">
        <v>45727</v>
      </c>
      <c r="M13297" s="2" t="s">
        <v>30</v>
      </c>
      <c r="N13297" s="2" t="s">
        <v>921</v>
      </c>
    </row>
    <row r="13298" spans="2:14" x14ac:dyDescent="0.25">
      <c r="B13298" s="2" t="s">
        <v>9544</v>
      </c>
      <c r="C13298" s="2" t="s">
        <v>9545</v>
      </c>
      <c r="D13298" s="2" t="s">
        <v>28</v>
      </c>
      <c r="E13298" s="2" t="s">
        <v>17</v>
      </c>
      <c r="F13298" s="2" t="s">
        <v>24</v>
      </c>
      <c r="G13298" s="2" t="s">
        <v>24</v>
      </c>
      <c r="H13298" s="2" t="s">
        <v>24</v>
      </c>
      <c r="I13298" s="2">
        <v>1351</v>
      </c>
      <c r="J13298" s="2">
        <v>1351</v>
      </c>
      <c r="K13298" s="2">
        <v>0</v>
      </c>
      <c r="L13298" s="3">
        <v>45948</v>
      </c>
      <c r="M13298" s="2" t="s">
        <v>30</v>
      </c>
      <c r="N13298" s="2" t="s">
        <v>701</v>
      </c>
    </row>
    <row r="13299" spans="2:14" x14ac:dyDescent="0.25">
      <c r="B13299" s="2" t="s">
        <v>9546</v>
      </c>
      <c r="C13299" s="2" t="s">
        <v>9547</v>
      </c>
      <c r="D13299" s="2" t="s">
        <v>28</v>
      </c>
      <c r="E13299" s="2" t="s">
        <v>17</v>
      </c>
      <c r="F13299" s="2" t="s">
        <v>24</v>
      </c>
      <c r="G13299" s="2" t="s">
        <v>24</v>
      </c>
      <c r="H13299" s="2" t="s">
        <v>24</v>
      </c>
      <c r="I13299" s="2">
        <v>1534</v>
      </c>
      <c r="J13299" s="2">
        <v>1534</v>
      </c>
      <c r="K13299" s="2">
        <v>0</v>
      </c>
      <c r="L13299" s="3">
        <v>45882</v>
      </c>
      <c r="M13299" s="2" t="s">
        <v>30</v>
      </c>
      <c r="N13299" s="2" t="s">
        <v>42</v>
      </c>
    </row>
    <row r="13300" spans="2:14" x14ac:dyDescent="0.25">
      <c r="B13300" s="2" t="s">
        <v>9548</v>
      </c>
      <c r="C13300" s="2" t="s">
        <v>5628</v>
      </c>
      <c r="D13300" s="2" t="s">
        <v>28</v>
      </c>
      <c r="E13300" s="2" t="s">
        <v>17</v>
      </c>
      <c r="F13300" s="2" t="s">
        <v>24</v>
      </c>
      <c r="G13300" s="2" t="s">
        <v>24</v>
      </c>
      <c r="H13300" s="2" t="s">
        <v>24</v>
      </c>
      <c r="I13300" s="2">
        <v>1365</v>
      </c>
      <c r="J13300" s="2">
        <v>1365</v>
      </c>
      <c r="K13300" s="2">
        <v>0</v>
      </c>
      <c r="L13300" s="3">
        <v>45894</v>
      </c>
      <c r="M13300" s="2" t="s">
        <v>30</v>
      </c>
      <c r="N13300" s="2" t="s">
        <v>42</v>
      </c>
    </row>
    <row r="13301" spans="2:14" x14ac:dyDescent="0.25">
      <c r="B13301" s="2" t="s">
        <v>9549</v>
      </c>
      <c r="C13301" s="2" t="s">
        <v>9550</v>
      </c>
      <c r="D13301" s="2" t="s">
        <v>28</v>
      </c>
      <c r="E13301" s="2" t="s">
        <v>17</v>
      </c>
      <c r="F13301" s="2" t="s">
        <v>253</v>
      </c>
      <c r="G13301" s="2" t="s">
        <v>253</v>
      </c>
      <c r="H13301" s="2" t="s">
        <v>9550</v>
      </c>
      <c r="I13301" s="2">
        <v>81</v>
      </c>
      <c r="J13301" s="2">
        <v>81</v>
      </c>
      <c r="K13301" s="2">
        <v>0</v>
      </c>
      <c r="L13301" s="3">
        <v>46028</v>
      </c>
      <c r="M13301" s="2" t="s">
        <v>30</v>
      </c>
      <c r="N13301" s="2" t="s">
        <v>921</v>
      </c>
    </row>
    <row r="13302" spans="2:14" x14ac:dyDescent="0.25">
      <c r="B13302" s="2" t="s">
        <v>9551</v>
      </c>
      <c r="C13302" s="2" t="s">
        <v>9552</v>
      </c>
      <c r="D13302" s="2" t="s">
        <v>28</v>
      </c>
      <c r="E13302" s="2" t="s">
        <v>17</v>
      </c>
      <c r="F13302" s="2" t="s">
        <v>253</v>
      </c>
      <c r="G13302" s="2" t="s">
        <v>253</v>
      </c>
      <c r="H13302" s="2" t="s">
        <v>9552</v>
      </c>
      <c r="I13302" s="2">
        <v>6639</v>
      </c>
      <c r="J13302" s="2">
        <v>6639</v>
      </c>
      <c r="K13302" s="2">
        <v>0</v>
      </c>
      <c r="L13302" s="3">
        <v>46053</v>
      </c>
      <c r="M13302" s="2" t="s">
        <v>30</v>
      </c>
      <c r="N13302" s="2" t="s">
        <v>125</v>
      </c>
    </row>
    <row r="13303" spans="2:14" x14ac:dyDescent="0.25">
      <c r="B13303" s="2" t="s">
        <v>9553</v>
      </c>
      <c r="C13303" s="2" t="s">
        <v>9554</v>
      </c>
      <c r="D13303" s="2" t="s">
        <v>28</v>
      </c>
      <c r="E13303" s="2" t="s">
        <v>17</v>
      </c>
      <c r="F13303" s="2" t="s">
        <v>253</v>
      </c>
      <c r="G13303" s="2" t="s">
        <v>253</v>
      </c>
      <c r="H13303" s="2" t="s">
        <v>9554</v>
      </c>
      <c r="I13303" s="2">
        <v>13479</v>
      </c>
      <c r="J13303" s="2">
        <v>13479</v>
      </c>
      <c r="K13303" s="2">
        <v>0</v>
      </c>
      <c r="L13303" s="3">
        <v>46053</v>
      </c>
      <c r="M13303" s="2" t="s">
        <v>30</v>
      </c>
      <c r="N13303" s="2" t="s">
        <v>125</v>
      </c>
    </row>
    <row r="13304" spans="2:14" x14ac:dyDescent="0.25">
      <c r="B13304" s="2" t="s">
        <v>9555</v>
      </c>
      <c r="C13304" s="2" t="s">
        <v>9556</v>
      </c>
      <c r="D13304" s="2" t="s">
        <v>28</v>
      </c>
      <c r="E13304" s="2" t="s">
        <v>17</v>
      </c>
      <c r="F13304" s="2" t="s">
        <v>253</v>
      </c>
      <c r="G13304" s="2" t="s">
        <v>253</v>
      </c>
      <c r="H13304" s="2" t="s">
        <v>9556</v>
      </c>
      <c r="I13304" s="2">
        <v>1168</v>
      </c>
      <c r="J13304" s="2">
        <v>1168</v>
      </c>
      <c r="K13304" s="2">
        <v>0</v>
      </c>
      <c r="L13304" s="3">
        <v>46057</v>
      </c>
      <c r="M13304" s="2" t="s">
        <v>30</v>
      </c>
      <c r="N13304" s="2" t="s">
        <v>9557</v>
      </c>
    </row>
    <row r="13305" spans="2:14" x14ac:dyDescent="0.25">
      <c r="B13305" s="2" t="s">
        <v>9558</v>
      </c>
      <c r="C13305" s="2" t="s">
        <v>9559</v>
      </c>
      <c r="D13305" s="2" t="s">
        <v>28</v>
      </c>
      <c r="E13305" s="2" t="s">
        <v>17</v>
      </c>
      <c r="F13305" s="2" t="s">
        <v>253</v>
      </c>
      <c r="G13305" s="2" t="s">
        <v>253</v>
      </c>
      <c r="H13305" s="2" t="s">
        <v>9559</v>
      </c>
      <c r="I13305" s="2">
        <v>0</v>
      </c>
      <c r="J13305" s="2">
        <v>0</v>
      </c>
      <c r="K13305" s="2">
        <v>0</v>
      </c>
      <c r="L13305" s="3">
        <v>46083</v>
      </c>
      <c r="M13305" s="2" t="s">
        <v>30</v>
      </c>
      <c r="N13305" s="2" t="s">
        <v>9560</v>
      </c>
    </row>
    <row r="13306" spans="2:14" x14ac:dyDescent="0.25">
      <c r="B13306" s="2" t="s">
        <v>9561</v>
      </c>
      <c r="C13306" s="2" t="s">
        <v>5607</v>
      </c>
      <c r="D13306" s="2" t="s">
        <v>28</v>
      </c>
      <c r="E13306" s="2" t="s">
        <v>17</v>
      </c>
      <c r="F13306" s="2" t="s">
        <v>253</v>
      </c>
      <c r="G13306" s="2" t="s">
        <v>24</v>
      </c>
      <c r="H13306" s="2" t="s">
        <v>24</v>
      </c>
      <c r="I13306" s="2">
        <v>0</v>
      </c>
      <c r="J13306" s="2">
        <v>0</v>
      </c>
      <c r="K13306" s="2">
        <v>0</v>
      </c>
      <c r="L13306" s="3">
        <v>44958</v>
      </c>
      <c r="M13306" s="2" t="s">
        <v>30</v>
      </c>
      <c r="N13306" s="2" t="s">
        <v>879</v>
      </c>
    </row>
    <row r="13307" spans="2:14" x14ac:dyDescent="0.25">
      <c r="B13307" s="2" t="s">
        <v>9562</v>
      </c>
      <c r="C13307" s="2" t="s">
        <v>9563</v>
      </c>
      <c r="D13307" s="2" t="s">
        <v>28</v>
      </c>
      <c r="E13307" s="2" t="s">
        <v>17</v>
      </c>
      <c r="F13307" s="2" t="s">
        <v>253</v>
      </c>
      <c r="G13307" s="2" t="s">
        <v>253</v>
      </c>
      <c r="H13307" s="2" t="s">
        <v>9563</v>
      </c>
      <c r="I13307" s="2">
        <v>3275</v>
      </c>
      <c r="J13307" s="2">
        <v>3275</v>
      </c>
      <c r="K13307" s="2">
        <v>0</v>
      </c>
      <c r="L13307" s="3">
        <v>46087</v>
      </c>
      <c r="M13307" s="2" t="s">
        <v>30</v>
      </c>
      <c r="N13307" s="2" t="s">
        <v>1364</v>
      </c>
    </row>
    <row r="13308" spans="2:14" x14ac:dyDescent="0.25">
      <c r="B13308" s="2" t="s">
        <v>9564</v>
      </c>
      <c r="C13308" s="2" t="s">
        <v>9565</v>
      </c>
      <c r="D13308" s="2" t="s">
        <v>28</v>
      </c>
      <c r="E13308" s="2" t="s">
        <v>17</v>
      </c>
      <c r="F13308" s="2" t="s">
        <v>253</v>
      </c>
      <c r="G13308" s="2" t="s">
        <v>253</v>
      </c>
      <c r="H13308" s="2" t="s">
        <v>9565</v>
      </c>
      <c r="I13308" s="2">
        <v>1659</v>
      </c>
      <c r="J13308" s="2">
        <v>1659</v>
      </c>
      <c r="K13308" s="2">
        <v>0</v>
      </c>
      <c r="L13308" s="3">
        <v>46134</v>
      </c>
      <c r="M13308" s="2" t="s">
        <v>30</v>
      </c>
      <c r="N13308" s="2" t="s">
        <v>560</v>
      </c>
    </row>
    <row r="13309" spans="2:14" x14ac:dyDescent="0.25">
      <c r="B13309" s="2" t="s">
        <v>9566</v>
      </c>
      <c r="C13309" s="2" t="s">
        <v>9567</v>
      </c>
      <c r="D13309" s="2" t="s">
        <v>28</v>
      </c>
      <c r="E13309" s="2" t="s">
        <v>17</v>
      </c>
      <c r="F13309" s="2" t="s">
        <v>253</v>
      </c>
      <c r="G13309" s="2" t="s">
        <v>253</v>
      </c>
      <c r="H13309" s="2" t="s">
        <v>9567</v>
      </c>
      <c r="I13309" s="2">
        <v>0</v>
      </c>
      <c r="J13309" s="2">
        <v>0</v>
      </c>
      <c r="K13309" s="2">
        <v>0</v>
      </c>
      <c r="L13309" s="3">
        <v>46154</v>
      </c>
      <c r="M13309" s="2" t="s">
        <v>30</v>
      </c>
      <c r="N13309" s="2" t="s">
        <v>439</v>
      </c>
    </row>
    <row r="13310" spans="2:14" x14ac:dyDescent="0.25">
      <c r="B13310" s="2" t="s">
        <v>9568</v>
      </c>
      <c r="C13310" s="2" t="s">
        <v>9569</v>
      </c>
      <c r="D13310" s="2" t="s">
        <v>28</v>
      </c>
      <c r="E13310" s="2" t="s">
        <v>17</v>
      </c>
      <c r="F13310" s="2" t="s">
        <v>253</v>
      </c>
      <c r="G13310" s="2" t="s">
        <v>253</v>
      </c>
      <c r="H13310" s="2" t="s">
        <v>9569</v>
      </c>
      <c r="I13310" s="2">
        <v>24</v>
      </c>
      <c r="J13310" s="2">
        <v>24</v>
      </c>
      <c r="K13310" s="2">
        <v>0</v>
      </c>
      <c r="L13310" s="3">
        <v>46170</v>
      </c>
      <c r="M13310" s="2" t="s">
        <v>30</v>
      </c>
      <c r="N13310" s="2" t="s">
        <v>1393</v>
      </c>
    </row>
    <row r="13311" spans="2:14" x14ac:dyDescent="0.25">
      <c r="B13311" s="2" t="s">
        <v>9570</v>
      </c>
      <c r="C13311" s="2" t="s">
        <v>9571</v>
      </c>
      <c r="D13311" s="2" t="s">
        <v>28</v>
      </c>
      <c r="E13311" s="2" t="s">
        <v>17</v>
      </c>
      <c r="F13311" s="2" t="s">
        <v>253</v>
      </c>
      <c r="G13311" s="2" t="s">
        <v>253</v>
      </c>
      <c r="H13311" s="2" t="s">
        <v>9571</v>
      </c>
      <c r="I13311" s="2">
        <v>1200</v>
      </c>
      <c r="J13311" s="2">
        <v>1200</v>
      </c>
      <c r="K13311" s="2">
        <v>0</v>
      </c>
      <c r="L13311" s="3">
        <v>46191</v>
      </c>
      <c r="M13311" s="2" t="s">
        <v>30</v>
      </c>
      <c r="N13311" s="2" t="s">
        <v>21</v>
      </c>
    </row>
    <row r="13312" spans="2:14" x14ac:dyDescent="0.25">
      <c r="B13312" s="2" t="s">
        <v>9572</v>
      </c>
      <c r="C13312" s="2" t="s">
        <v>9573</v>
      </c>
      <c r="D13312" s="2" t="s">
        <v>28</v>
      </c>
      <c r="E13312" s="2" t="s">
        <v>17</v>
      </c>
      <c r="F13312" s="2" t="s">
        <v>253</v>
      </c>
      <c r="G13312" s="2" t="s">
        <v>9399</v>
      </c>
      <c r="H13312" s="2" t="s">
        <v>24</v>
      </c>
      <c r="I13312" s="2">
        <v>0</v>
      </c>
      <c r="J13312" s="2">
        <v>0</v>
      </c>
      <c r="K13312" s="2">
        <v>0</v>
      </c>
      <c r="L13312" s="3">
        <v>44958</v>
      </c>
      <c r="M13312" s="2" t="s">
        <v>30</v>
      </c>
      <c r="N13312" s="2" t="s">
        <v>879</v>
      </c>
    </row>
    <row r="13313" spans="2:14" x14ac:dyDescent="0.25">
      <c r="B13313" s="2" t="s">
        <v>9574</v>
      </c>
      <c r="C13313" s="2" t="s">
        <v>9575</v>
      </c>
      <c r="D13313" s="2" t="s">
        <v>28</v>
      </c>
      <c r="E13313" s="2" t="s">
        <v>17</v>
      </c>
      <c r="F13313" s="2" t="s">
        <v>253</v>
      </c>
      <c r="G13313" s="2" t="s">
        <v>24</v>
      </c>
      <c r="H13313" s="2" t="s">
        <v>24</v>
      </c>
      <c r="I13313" s="2">
        <v>0</v>
      </c>
      <c r="J13313" s="2">
        <v>0</v>
      </c>
      <c r="K13313" s="2">
        <v>0</v>
      </c>
      <c r="L13313" s="3">
        <v>44958</v>
      </c>
      <c r="M13313" s="2" t="s">
        <v>30</v>
      </c>
      <c r="N13313" s="2" t="s">
        <v>879</v>
      </c>
    </row>
    <row r="13314" spans="2:14" x14ac:dyDescent="0.25">
      <c r="B13314" s="2" t="s">
        <v>9576</v>
      </c>
      <c r="C13314" s="2" t="s">
        <v>9577</v>
      </c>
      <c r="D13314" s="2" t="s">
        <v>28</v>
      </c>
      <c r="E13314" s="2" t="s">
        <v>17</v>
      </c>
      <c r="F13314" s="2" t="s">
        <v>253</v>
      </c>
      <c r="G13314" s="2" t="s">
        <v>24</v>
      </c>
      <c r="H13314" s="2" t="s">
        <v>24</v>
      </c>
      <c r="I13314" s="2">
        <v>0</v>
      </c>
      <c r="J13314" s="2">
        <v>0</v>
      </c>
      <c r="K13314" s="2">
        <v>0</v>
      </c>
      <c r="L13314" s="3">
        <v>44958</v>
      </c>
      <c r="M13314" s="2" t="s">
        <v>30</v>
      </c>
      <c r="N13314" s="2" t="s">
        <v>879</v>
      </c>
    </row>
    <row r="13315" spans="2:14" x14ac:dyDescent="0.25">
      <c r="B13315" s="2" t="s">
        <v>9578</v>
      </c>
      <c r="C13315" s="2" t="s">
        <v>9579</v>
      </c>
      <c r="D13315" s="2" t="s">
        <v>28</v>
      </c>
      <c r="E13315" s="2" t="s">
        <v>17</v>
      </c>
      <c r="F13315" s="2" t="s">
        <v>300</v>
      </c>
      <c r="G13315" s="2" t="s">
        <v>4866</v>
      </c>
      <c r="H13315" s="2" t="s">
        <v>24</v>
      </c>
      <c r="I13315" s="2">
        <v>0</v>
      </c>
      <c r="J13315" s="2">
        <v>0</v>
      </c>
      <c r="K13315" s="2">
        <v>0</v>
      </c>
      <c r="L13315" s="3">
        <v>44958</v>
      </c>
      <c r="M13315" s="2" t="s">
        <v>30</v>
      </c>
      <c r="N13315" s="2" t="s">
        <v>879</v>
      </c>
    </row>
    <row r="13316" spans="2:14" x14ac:dyDescent="0.25">
      <c r="B13316" s="2" t="s">
        <v>9580</v>
      </c>
      <c r="C13316" s="2" t="s">
        <v>9581</v>
      </c>
      <c r="D13316" s="2" t="s">
        <v>28</v>
      </c>
      <c r="E13316" s="2" t="s">
        <v>17</v>
      </c>
      <c r="F13316" s="2" t="s">
        <v>24</v>
      </c>
      <c r="G13316" s="2" t="s">
        <v>24</v>
      </c>
      <c r="H13316" s="2" t="s">
        <v>24</v>
      </c>
      <c r="I13316" s="2">
        <v>24</v>
      </c>
      <c r="J13316" s="2">
        <v>24</v>
      </c>
      <c r="K13316" s="2">
        <v>0</v>
      </c>
      <c r="L13316" s="3">
        <v>45899</v>
      </c>
      <c r="M13316" s="2" t="s">
        <v>30</v>
      </c>
      <c r="N13316" s="2" t="s">
        <v>38</v>
      </c>
    </row>
    <row r="13317" spans="2:14" x14ac:dyDescent="0.25">
      <c r="B13317" s="2" t="s">
        <v>9582</v>
      </c>
      <c r="C13317" s="2" t="s">
        <v>9583</v>
      </c>
      <c r="D13317" s="2" t="s">
        <v>28</v>
      </c>
      <c r="E13317" s="2" t="s">
        <v>17</v>
      </c>
      <c r="F13317" s="2" t="s">
        <v>253</v>
      </c>
      <c r="G13317" s="2" t="s">
        <v>24</v>
      </c>
      <c r="H13317" s="2" t="s">
        <v>24</v>
      </c>
      <c r="I13317" s="2">
        <v>138</v>
      </c>
      <c r="J13317" s="2">
        <v>138</v>
      </c>
      <c r="K13317" s="2">
        <v>0</v>
      </c>
      <c r="L13317" s="3">
        <v>44958</v>
      </c>
      <c r="M13317" s="2" t="s">
        <v>30</v>
      </c>
      <c r="N13317" s="2" t="s">
        <v>879</v>
      </c>
    </row>
    <row r="13318" spans="2:14" x14ac:dyDescent="0.25">
      <c r="B13318" s="2" t="s">
        <v>9584</v>
      </c>
      <c r="C13318" s="2" t="s">
        <v>9585</v>
      </c>
      <c r="D13318" s="2" t="s">
        <v>28</v>
      </c>
      <c r="E13318" s="2" t="s">
        <v>17</v>
      </c>
      <c r="F13318" s="2" t="s">
        <v>253</v>
      </c>
      <c r="G13318" s="2" t="s">
        <v>24</v>
      </c>
      <c r="H13318" s="2" t="s">
        <v>24</v>
      </c>
      <c r="I13318" s="2">
        <v>0</v>
      </c>
      <c r="J13318" s="2">
        <v>0</v>
      </c>
      <c r="K13318" s="2">
        <v>0</v>
      </c>
      <c r="L13318" s="3">
        <v>44958</v>
      </c>
      <c r="M13318" s="2" t="s">
        <v>30</v>
      </c>
      <c r="N13318" s="2" t="s">
        <v>879</v>
      </c>
    </row>
    <row r="13319" spans="2:14" x14ac:dyDescent="0.25">
      <c r="B13319" s="2" t="s">
        <v>9586</v>
      </c>
      <c r="C13319" s="2" t="s">
        <v>9587</v>
      </c>
      <c r="D13319" s="2" t="s">
        <v>28</v>
      </c>
      <c r="E13319" s="2" t="s">
        <v>17</v>
      </c>
      <c r="F13319" s="2" t="s">
        <v>253</v>
      </c>
      <c r="G13319" s="2" t="s">
        <v>9399</v>
      </c>
      <c r="H13319" s="2" t="s">
        <v>24</v>
      </c>
      <c r="I13319" s="2">
        <v>10411</v>
      </c>
      <c r="J13319" s="2">
        <v>10411</v>
      </c>
      <c r="K13319" s="2">
        <v>0</v>
      </c>
      <c r="L13319" s="3">
        <v>44958</v>
      </c>
      <c r="M13319" s="2" t="s">
        <v>30</v>
      </c>
      <c r="N13319" s="2" t="s">
        <v>879</v>
      </c>
    </row>
    <row r="13320" spans="2:14" x14ac:dyDescent="0.25">
      <c r="B13320" s="2" t="s">
        <v>9588</v>
      </c>
      <c r="C13320" s="2" t="s">
        <v>9589</v>
      </c>
      <c r="D13320" s="2" t="s">
        <v>28</v>
      </c>
      <c r="E13320" s="2" t="s">
        <v>17</v>
      </c>
      <c r="F13320" s="2" t="s">
        <v>253</v>
      </c>
      <c r="G13320" s="2" t="s">
        <v>24</v>
      </c>
      <c r="H13320" s="2" t="s">
        <v>24</v>
      </c>
      <c r="I13320" s="2">
        <v>0</v>
      </c>
      <c r="J13320" s="2">
        <v>0</v>
      </c>
      <c r="K13320" s="2">
        <v>0</v>
      </c>
      <c r="L13320" s="3">
        <v>44958</v>
      </c>
      <c r="M13320" s="2" t="s">
        <v>30</v>
      </c>
      <c r="N13320" s="2" t="s">
        <v>879</v>
      </c>
    </row>
    <row r="13321" spans="2:14" x14ac:dyDescent="0.25">
      <c r="B13321" s="2" t="s">
        <v>9590</v>
      </c>
      <c r="C13321" s="2" t="s">
        <v>9591</v>
      </c>
      <c r="D13321" s="2" t="s">
        <v>28</v>
      </c>
      <c r="E13321" s="2" t="s">
        <v>17</v>
      </c>
      <c r="F13321" s="2" t="s">
        <v>253</v>
      </c>
      <c r="G13321" s="2" t="s">
        <v>24</v>
      </c>
      <c r="H13321" s="2" t="s">
        <v>24</v>
      </c>
      <c r="I13321" s="2">
        <v>0</v>
      </c>
      <c r="J13321" s="2">
        <v>0</v>
      </c>
      <c r="K13321" s="2">
        <v>0</v>
      </c>
      <c r="L13321" s="3">
        <v>44958</v>
      </c>
      <c r="M13321" s="2" t="s">
        <v>30</v>
      </c>
      <c r="N13321" s="2" t="s">
        <v>879</v>
      </c>
    </row>
    <row r="13322" spans="2:14" x14ac:dyDescent="0.25">
      <c r="B13322" s="2" t="s">
        <v>9592</v>
      </c>
      <c r="C13322" s="2" t="s">
        <v>9593</v>
      </c>
      <c r="D13322" s="2" t="s">
        <v>28</v>
      </c>
      <c r="E13322" s="2" t="s">
        <v>17</v>
      </c>
      <c r="F13322" s="2" t="s">
        <v>253</v>
      </c>
      <c r="G13322" s="2" t="s">
        <v>9399</v>
      </c>
      <c r="H13322" s="2" t="s">
        <v>24</v>
      </c>
      <c r="I13322" s="2">
        <v>0</v>
      </c>
      <c r="J13322" s="2">
        <v>0</v>
      </c>
      <c r="K13322" s="2">
        <v>0</v>
      </c>
      <c r="L13322" s="3">
        <v>44958</v>
      </c>
      <c r="M13322" s="2" t="s">
        <v>30</v>
      </c>
      <c r="N13322" s="2" t="s">
        <v>879</v>
      </c>
    </row>
    <row r="13323" spans="2:14" x14ac:dyDescent="0.25">
      <c r="B13323" s="2" t="s">
        <v>9594</v>
      </c>
      <c r="C13323" s="2" t="s">
        <v>9595</v>
      </c>
      <c r="D13323" s="2" t="s">
        <v>28</v>
      </c>
      <c r="E13323" s="2" t="s">
        <v>17</v>
      </c>
      <c r="F13323" s="2" t="s">
        <v>253</v>
      </c>
      <c r="G13323" s="2" t="s">
        <v>9399</v>
      </c>
      <c r="H13323" s="2" t="s">
        <v>24</v>
      </c>
      <c r="I13323" s="2">
        <v>7415</v>
      </c>
      <c r="J13323" s="2">
        <v>7415</v>
      </c>
      <c r="K13323" s="2">
        <v>0</v>
      </c>
      <c r="L13323" s="3">
        <v>45685</v>
      </c>
      <c r="M13323" s="2" t="s">
        <v>30</v>
      </c>
      <c r="N13323" s="2" t="s">
        <v>9307</v>
      </c>
    </row>
    <row r="13324" spans="2:14" x14ac:dyDescent="0.25">
      <c r="B13324" s="2" t="s">
        <v>9596</v>
      </c>
      <c r="C13324" s="2" t="s">
        <v>9597</v>
      </c>
      <c r="D13324" s="2" t="s">
        <v>28</v>
      </c>
      <c r="E13324" s="2" t="s">
        <v>17</v>
      </c>
      <c r="F13324" s="2" t="s">
        <v>253</v>
      </c>
      <c r="G13324" s="2" t="s">
        <v>9399</v>
      </c>
      <c r="H13324" s="2" t="s">
        <v>24</v>
      </c>
      <c r="I13324" s="2">
        <v>0</v>
      </c>
      <c r="J13324" s="2">
        <v>0</v>
      </c>
      <c r="K13324" s="2">
        <v>0</v>
      </c>
      <c r="L13324" s="3">
        <v>44958</v>
      </c>
      <c r="M13324" s="2" t="s">
        <v>30</v>
      </c>
      <c r="N13324" s="2" t="s">
        <v>879</v>
      </c>
    </row>
    <row r="13325" spans="2:14" x14ac:dyDescent="0.25">
      <c r="B13325" s="2" t="s">
        <v>9598</v>
      </c>
      <c r="C13325" s="2" t="s">
        <v>9599</v>
      </c>
      <c r="D13325" s="2" t="s">
        <v>28</v>
      </c>
      <c r="E13325" s="2" t="s">
        <v>17</v>
      </c>
      <c r="F13325" s="2" t="s">
        <v>253</v>
      </c>
      <c r="G13325" s="2" t="s">
        <v>24</v>
      </c>
      <c r="H13325" s="2" t="s">
        <v>24</v>
      </c>
      <c r="I13325" s="2">
        <v>81</v>
      </c>
      <c r="J13325" s="2">
        <v>81</v>
      </c>
      <c r="K13325" s="2">
        <v>0</v>
      </c>
      <c r="L13325" s="3">
        <v>44958</v>
      </c>
      <c r="M13325" s="2" t="s">
        <v>30</v>
      </c>
      <c r="N13325" s="2" t="s">
        <v>879</v>
      </c>
    </row>
    <row r="13326" spans="2:14" x14ac:dyDescent="0.25">
      <c r="B13326" s="2" t="s">
        <v>9600</v>
      </c>
      <c r="C13326" s="2" t="s">
        <v>9601</v>
      </c>
      <c r="D13326" s="2" t="s">
        <v>28</v>
      </c>
      <c r="E13326" s="2" t="s">
        <v>17</v>
      </c>
      <c r="F13326" s="2" t="s">
        <v>253</v>
      </c>
      <c r="G13326" s="2" t="s">
        <v>9399</v>
      </c>
      <c r="H13326" s="2" t="s">
        <v>24</v>
      </c>
      <c r="I13326" s="2">
        <v>62</v>
      </c>
      <c r="J13326" s="2">
        <v>62</v>
      </c>
      <c r="K13326" s="2">
        <v>0</v>
      </c>
      <c r="L13326" s="3">
        <v>44958</v>
      </c>
      <c r="M13326" s="2" t="s">
        <v>30</v>
      </c>
      <c r="N13326" s="2" t="s">
        <v>879</v>
      </c>
    </row>
    <row r="13327" spans="2:14" x14ac:dyDescent="0.25">
      <c r="B13327" s="2" t="s">
        <v>9602</v>
      </c>
      <c r="C13327" s="2" t="s">
        <v>9603</v>
      </c>
      <c r="D13327" s="2" t="s">
        <v>28</v>
      </c>
      <c r="E13327" s="2" t="s">
        <v>17</v>
      </c>
      <c r="F13327" s="2" t="s">
        <v>253</v>
      </c>
      <c r="G13327" s="2" t="s">
        <v>9399</v>
      </c>
      <c r="H13327" s="2" t="s">
        <v>24</v>
      </c>
      <c r="I13327" s="2">
        <v>0</v>
      </c>
      <c r="J13327" s="2">
        <v>0</v>
      </c>
      <c r="K13327" s="2">
        <v>0</v>
      </c>
      <c r="L13327" s="3">
        <v>44958</v>
      </c>
      <c r="M13327" s="2" t="s">
        <v>30</v>
      </c>
      <c r="N13327" s="2" t="s">
        <v>879</v>
      </c>
    </row>
    <row r="13328" spans="2:14" x14ac:dyDescent="0.25">
      <c r="B13328" s="2" t="s">
        <v>9604</v>
      </c>
      <c r="C13328" s="2" t="s">
        <v>9605</v>
      </c>
      <c r="D13328" s="2" t="s">
        <v>28</v>
      </c>
      <c r="E13328" s="2" t="s">
        <v>17</v>
      </c>
      <c r="F13328" s="2" t="s">
        <v>253</v>
      </c>
      <c r="G13328" s="2" t="s">
        <v>9399</v>
      </c>
      <c r="H13328" s="2" t="s">
        <v>24</v>
      </c>
      <c r="I13328" s="2">
        <v>72</v>
      </c>
      <c r="J13328" s="2">
        <v>72</v>
      </c>
      <c r="K13328" s="2">
        <v>0</v>
      </c>
      <c r="L13328" s="3">
        <v>44958</v>
      </c>
      <c r="M13328" s="2" t="s">
        <v>30</v>
      </c>
      <c r="N13328" s="2" t="s">
        <v>879</v>
      </c>
    </row>
    <row r="13329" spans="2:14" x14ac:dyDescent="0.25">
      <c r="B13329" s="2" t="s">
        <v>9606</v>
      </c>
      <c r="C13329" s="2" t="s">
        <v>9607</v>
      </c>
      <c r="D13329" s="2" t="s">
        <v>28</v>
      </c>
      <c r="E13329" s="2" t="s">
        <v>17</v>
      </c>
      <c r="F13329" s="2" t="s">
        <v>253</v>
      </c>
      <c r="G13329" s="2" t="s">
        <v>9399</v>
      </c>
      <c r="H13329" s="2" t="s">
        <v>24</v>
      </c>
      <c r="I13329" s="2">
        <v>0</v>
      </c>
      <c r="J13329" s="2">
        <v>0</v>
      </c>
      <c r="K13329" s="2">
        <v>0</v>
      </c>
      <c r="L13329" s="3">
        <v>44958</v>
      </c>
      <c r="M13329" s="2" t="s">
        <v>30</v>
      </c>
      <c r="N13329" s="2" t="s">
        <v>879</v>
      </c>
    </row>
    <row r="13330" spans="2:14" x14ac:dyDescent="0.25">
      <c r="B13330" s="2" t="s">
        <v>9608</v>
      </c>
      <c r="C13330" s="2" t="s">
        <v>9609</v>
      </c>
      <c r="D13330" s="2" t="s">
        <v>28</v>
      </c>
      <c r="E13330" s="2" t="s">
        <v>17</v>
      </c>
      <c r="F13330" s="2" t="s">
        <v>253</v>
      </c>
      <c r="G13330" s="2" t="s">
        <v>9399</v>
      </c>
      <c r="H13330" s="2" t="s">
        <v>24</v>
      </c>
      <c r="I13330" s="2">
        <v>37</v>
      </c>
      <c r="J13330" s="2">
        <v>37</v>
      </c>
      <c r="K13330" s="2">
        <v>0</v>
      </c>
      <c r="L13330" s="3">
        <v>44958</v>
      </c>
      <c r="M13330" s="2" t="s">
        <v>30</v>
      </c>
      <c r="N13330" s="2" t="s">
        <v>42</v>
      </c>
    </row>
    <row r="13331" spans="2:14" x14ac:dyDescent="0.25">
      <c r="B13331" s="2" t="s">
        <v>9610</v>
      </c>
      <c r="C13331" s="2" t="s">
        <v>9611</v>
      </c>
      <c r="D13331" s="2" t="s">
        <v>28</v>
      </c>
      <c r="E13331" s="2" t="s">
        <v>17</v>
      </c>
      <c r="F13331" s="2" t="s">
        <v>24</v>
      </c>
      <c r="G13331" s="2" t="s">
        <v>24</v>
      </c>
      <c r="H13331" s="2" t="s">
        <v>24</v>
      </c>
      <c r="I13331" s="2">
        <v>0</v>
      </c>
      <c r="J13331" s="2">
        <v>0</v>
      </c>
      <c r="K13331" s="2">
        <v>0</v>
      </c>
      <c r="L13331" s="3">
        <v>44958</v>
      </c>
      <c r="M13331" s="2" t="s">
        <v>30</v>
      </c>
      <c r="N13331" s="2" t="s">
        <v>42</v>
      </c>
    </row>
    <row r="13332" spans="2:14" x14ac:dyDescent="0.25">
      <c r="B13332" s="2" t="s">
        <v>9612</v>
      </c>
      <c r="C13332" s="2" t="s">
        <v>5688</v>
      </c>
      <c r="D13332" s="2" t="s">
        <v>28</v>
      </c>
      <c r="E13332" s="2" t="s">
        <v>17</v>
      </c>
      <c r="F13332" s="2" t="s">
        <v>24</v>
      </c>
      <c r="G13332" s="2" t="s">
        <v>24</v>
      </c>
      <c r="H13332" s="2" t="s">
        <v>24</v>
      </c>
      <c r="I13332" s="2">
        <v>91</v>
      </c>
      <c r="J13332" s="2">
        <v>91</v>
      </c>
      <c r="K13332" s="2">
        <v>0</v>
      </c>
      <c r="L13332" s="3">
        <v>45929</v>
      </c>
      <c r="M13332" s="2" t="s">
        <v>30</v>
      </c>
      <c r="N13332" s="2" t="s">
        <v>42</v>
      </c>
    </row>
    <row r="13333" spans="2:14" x14ac:dyDescent="0.25">
      <c r="B13333" s="2" t="s">
        <v>9613</v>
      </c>
      <c r="C13333" s="2" t="s">
        <v>9614</v>
      </c>
      <c r="D13333" s="2" t="s">
        <v>28</v>
      </c>
      <c r="E13333" s="2" t="s">
        <v>17</v>
      </c>
      <c r="F13333" s="2" t="s">
        <v>24</v>
      </c>
      <c r="G13333" s="2" t="s">
        <v>24</v>
      </c>
      <c r="H13333" s="2" t="s">
        <v>24</v>
      </c>
      <c r="I13333" s="2">
        <v>0</v>
      </c>
      <c r="J13333" s="2">
        <v>0</v>
      </c>
      <c r="K13333" s="2">
        <v>0</v>
      </c>
      <c r="L13333" s="3">
        <v>45972</v>
      </c>
      <c r="M13333" s="2" t="s">
        <v>30</v>
      </c>
      <c r="N13333" s="2" t="s">
        <v>42</v>
      </c>
    </row>
    <row r="13334" spans="2:14" x14ac:dyDescent="0.25">
      <c r="B13334" s="2" t="s">
        <v>9615</v>
      </c>
      <c r="C13334" s="2" t="s">
        <v>9616</v>
      </c>
      <c r="D13334" s="2" t="s">
        <v>28</v>
      </c>
      <c r="E13334" s="2" t="s">
        <v>17</v>
      </c>
      <c r="F13334" s="2" t="s">
        <v>253</v>
      </c>
      <c r="G13334" s="2" t="s">
        <v>9617</v>
      </c>
      <c r="H13334" s="2" t="s">
        <v>24</v>
      </c>
      <c r="I13334" s="2">
        <v>0</v>
      </c>
      <c r="J13334" s="2">
        <v>0</v>
      </c>
      <c r="K13334" s="2">
        <v>0</v>
      </c>
      <c r="L13334" s="3">
        <v>44958</v>
      </c>
      <c r="M13334" s="2" t="s">
        <v>30</v>
      </c>
      <c r="N13334" s="2" t="s">
        <v>42</v>
      </c>
    </row>
    <row r="13335" spans="2:14" x14ac:dyDescent="0.25">
      <c r="B13335" s="2" t="s">
        <v>9618</v>
      </c>
      <c r="C13335" s="2" t="s">
        <v>9619</v>
      </c>
      <c r="D13335" s="2" t="s">
        <v>28</v>
      </c>
      <c r="E13335" s="2" t="s">
        <v>17</v>
      </c>
      <c r="F13335" s="2" t="s">
        <v>24</v>
      </c>
      <c r="G13335" s="2" t="s">
        <v>24</v>
      </c>
      <c r="H13335" s="2" t="s">
        <v>24</v>
      </c>
      <c r="I13335" s="2">
        <v>0</v>
      </c>
      <c r="J13335" s="2">
        <v>0</v>
      </c>
      <c r="K13335" s="2">
        <v>0</v>
      </c>
      <c r="L13335" s="3">
        <v>45972</v>
      </c>
      <c r="M13335" s="2" t="s">
        <v>30</v>
      </c>
      <c r="N13335" s="2" t="s">
        <v>42</v>
      </c>
    </row>
    <row r="13336" spans="2:14" x14ac:dyDescent="0.25">
      <c r="B13336" s="2" t="s">
        <v>9620</v>
      </c>
      <c r="C13336" s="2" t="s">
        <v>9621</v>
      </c>
      <c r="D13336" s="2" t="s">
        <v>28</v>
      </c>
      <c r="E13336" s="2" t="s">
        <v>17</v>
      </c>
      <c r="F13336" s="2" t="s">
        <v>253</v>
      </c>
      <c r="G13336" s="2" t="s">
        <v>24</v>
      </c>
      <c r="H13336" s="2" t="s">
        <v>24</v>
      </c>
      <c r="I13336" s="2">
        <v>0</v>
      </c>
      <c r="J13336" s="2">
        <v>0</v>
      </c>
      <c r="K13336" s="2">
        <v>0</v>
      </c>
      <c r="L13336" s="3">
        <v>44958</v>
      </c>
      <c r="M13336" s="2" t="s">
        <v>30</v>
      </c>
      <c r="N13336" s="2" t="s">
        <v>879</v>
      </c>
    </row>
    <row r="13337" spans="2:14" x14ac:dyDescent="0.25">
      <c r="B13337" s="2" t="s">
        <v>9622</v>
      </c>
      <c r="C13337" s="2" t="s">
        <v>9623</v>
      </c>
      <c r="D13337" s="2" t="s">
        <v>28</v>
      </c>
      <c r="E13337" s="2" t="s">
        <v>17</v>
      </c>
      <c r="F13337" s="2" t="s">
        <v>24</v>
      </c>
      <c r="G13337" s="2" t="s">
        <v>24</v>
      </c>
      <c r="H13337" s="2" t="s">
        <v>24</v>
      </c>
      <c r="I13337" s="2">
        <v>2</v>
      </c>
      <c r="J13337" s="2">
        <v>2</v>
      </c>
      <c r="K13337" s="2">
        <v>0</v>
      </c>
      <c r="L13337" s="3">
        <v>46010</v>
      </c>
      <c r="M13337" s="2" t="s">
        <v>30</v>
      </c>
      <c r="N13337" s="2" t="s">
        <v>42</v>
      </c>
    </row>
    <row r="13338" spans="2:14" x14ac:dyDescent="0.25">
      <c r="B13338" s="2" t="s">
        <v>9624</v>
      </c>
      <c r="C13338" s="2" t="s">
        <v>9625</v>
      </c>
      <c r="D13338" s="2" t="s">
        <v>28</v>
      </c>
      <c r="E13338" s="2" t="s">
        <v>17</v>
      </c>
      <c r="F13338" s="2" t="s">
        <v>24</v>
      </c>
      <c r="G13338" s="2" t="s">
        <v>24</v>
      </c>
      <c r="H13338" s="2" t="s">
        <v>24</v>
      </c>
      <c r="I13338" s="2">
        <v>0</v>
      </c>
      <c r="J13338" s="2">
        <v>0</v>
      </c>
      <c r="K13338" s="2">
        <v>0</v>
      </c>
      <c r="L13338" s="3">
        <v>45804</v>
      </c>
      <c r="M13338" s="2" t="s">
        <v>30</v>
      </c>
      <c r="N13338" s="2" t="s">
        <v>42</v>
      </c>
    </row>
    <row r="13339" spans="2:14" x14ac:dyDescent="0.25">
      <c r="B13339" s="2" t="s">
        <v>9626</v>
      </c>
      <c r="C13339" s="2" t="s">
        <v>9627</v>
      </c>
      <c r="D13339" s="2" t="s">
        <v>28</v>
      </c>
      <c r="E13339" s="2" t="s">
        <v>17</v>
      </c>
      <c r="F13339" s="2" t="s">
        <v>253</v>
      </c>
      <c r="G13339" s="2" t="s">
        <v>24</v>
      </c>
      <c r="H13339" s="2" t="s">
        <v>24</v>
      </c>
      <c r="I13339" s="2">
        <v>2</v>
      </c>
      <c r="J13339" s="2">
        <v>2</v>
      </c>
      <c r="K13339" s="2">
        <v>0</v>
      </c>
      <c r="L13339" s="3">
        <v>44958</v>
      </c>
      <c r="M13339" s="2" t="s">
        <v>30</v>
      </c>
      <c r="N13339" s="2" t="s">
        <v>879</v>
      </c>
    </row>
    <row r="13340" spans="2:14" x14ac:dyDescent="0.25">
      <c r="B13340" s="2" t="s">
        <v>9628</v>
      </c>
      <c r="C13340" s="2" t="s">
        <v>9629</v>
      </c>
      <c r="D13340" s="2" t="s">
        <v>28</v>
      </c>
      <c r="E13340" s="2" t="s">
        <v>17</v>
      </c>
      <c r="F13340" s="2" t="s">
        <v>253</v>
      </c>
      <c r="G13340" s="2" t="s">
        <v>24</v>
      </c>
      <c r="H13340" s="2" t="s">
        <v>24</v>
      </c>
      <c r="I13340" s="2">
        <v>0</v>
      </c>
      <c r="J13340" s="2">
        <v>0</v>
      </c>
      <c r="K13340" s="2">
        <v>0</v>
      </c>
      <c r="L13340" s="3">
        <v>44958</v>
      </c>
      <c r="M13340" s="2" t="s">
        <v>30</v>
      </c>
      <c r="N13340" s="2" t="s">
        <v>879</v>
      </c>
    </row>
    <row r="13341" spans="2:14" x14ac:dyDescent="0.25">
      <c r="B13341" s="2" t="s">
        <v>9630</v>
      </c>
      <c r="C13341" s="2" t="s">
        <v>9631</v>
      </c>
      <c r="D13341" s="2" t="s">
        <v>28</v>
      </c>
      <c r="E13341" s="2" t="s">
        <v>17</v>
      </c>
      <c r="F13341" s="2" t="s">
        <v>24</v>
      </c>
      <c r="G13341" s="2" t="s">
        <v>24</v>
      </c>
      <c r="H13341" s="2" t="s">
        <v>24</v>
      </c>
      <c r="I13341" s="2">
        <v>1</v>
      </c>
      <c r="J13341" s="2">
        <v>1</v>
      </c>
      <c r="K13341" s="2">
        <v>0</v>
      </c>
      <c r="L13341" s="3">
        <v>45971</v>
      </c>
      <c r="M13341" s="2" t="s">
        <v>30</v>
      </c>
      <c r="N13341" s="2" t="s">
        <v>42</v>
      </c>
    </row>
    <row r="13342" spans="2:14" x14ac:dyDescent="0.25">
      <c r="B13342" s="2" t="s">
        <v>9632</v>
      </c>
      <c r="C13342" s="2" t="s">
        <v>9633</v>
      </c>
      <c r="D13342" s="2" t="s">
        <v>28</v>
      </c>
      <c r="E13342" s="2" t="s">
        <v>17</v>
      </c>
      <c r="F13342" s="2" t="s">
        <v>24</v>
      </c>
      <c r="G13342" s="2" t="s">
        <v>24</v>
      </c>
      <c r="H13342" s="2" t="s">
        <v>24</v>
      </c>
      <c r="I13342" s="2">
        <v>0</v>
      </c>
      <c r="J13342" s="2">
        <v>0</v>
      </c>
      <c r="K13342" s="2">
        <v>0</v>
      </c>
      <c r="L13342" s="3">
        <v>45972</v>
      </c>
      <c r="M13342" s="2" t="s">
        <v>30</v>
      </c>
      <c r="N13342" s="2" t="s">
        <v>42</v>
      </c>
    </row>
    <row r="13343" spans="2:14" x14ac:dyDescent="0.25">
      <c r="B13343" s="2" t="s">
        <v>9634</v>
      </c>
      <c r="C13343" s="2" t="s">
        <v>9635</v>
      </c>
      <c r="D13343" s="2" t="s">
        <v>28</v>
      </c>
      <c r="E13343" s="2" t="s">
        <v>17</v>
      </c>
      <c r="F13343" s="2" t="s">
        <v>24</v>
      </c>
      <c r="G13343" s="2" t="s">
        <v>24</v>
      </c>
      <c r="H13343" s="2" t="s">
        <v>24</v>
      </c>
      <c r="I13343" s="2">
        <v>0</v>
      </c>
      <c r="J13343" s="2">
        <v>0</v>
      </c>
      <c r="K13343" s="2">
        <v>0</v>
      </c>
      <c r="L13343" s="3">
        <v>45972</v>
      </c>
      <c r="M13343" s="2" t="s">
        <v>30</v>
      </c>
      <c r="N13343" s="2" t="s">
        <v>42</v>
      </c>
    </row>
    <row r="13344" spans="2:14" x14ac:dyDescent="0.25">
      <c r="B13344" s="2" t="s">
        <v>9636</v>
      </c>
      <c r="C13344" s="2" t="s">
        <v>9637</v>
      </c>
      <c r="D13344" s="2" t="s">
        <v>28</v>
      </c>
      <c r="E13344" s="2" t="s">
        <v>17</v>
      </c>
      <c r="F13344" s="2" t="s">
        <v>253</v>
      </c>
      <c r="G13344" s="2" t="s">
        <v>24</v>
      </c>
      <c r="H13344" s="2" t="s">
        <v>24</v>
      </c>
      <c r="I13344" s="2">
        <v>6</v>
      </c>
      <c r="J13344" s="2">
        <v>6</v>
      </c>
      <c r="K13344" s="2">
        <v>0</v>
      </c>
      <c r="L13344" s="3">
        <v>44958</v>
      </c>
      <c r="M13344" s="2" t="s">
        <v>30</v>
      </c>
      <c r="N13344" s="2" t="s">
        <v>879</v>
      </c>
    </row>
    <row r="13345" spans="2:14" x14ac:dyDescent="0.25">
      <c r="B13345" s="2" t="s">
        <v>9638</v>
      </c>
      <c r="C13345" s="2" t="s">
        <v>9639</v>
      </c>
      <c r="D13345" s="2" t="s">
        <v>28</v>
      </c>
      <c r="E13345" s="2" t="s">
        <v>17</v>
      </c>
      <c r="F13345" s="2" t="s">
        <v>24</v>
      </c>
      <c r="G13345" s="2" t="s">
        <v>24</v>
      </c>
      <c r="H13345" s="2" t="s">
        <v>24</v>
      </c>
      <c r="I13345" s="2">
        <v>4</v>
      </c>
      <c r="J13345" s="2">
        <v>4</v>
      </c>
      <c r="K13345" s="2">
        <v>0</v>
      </c>
      <c r="L13345" s="3">
        <v>44958</v>
      </c>
      <c r="M13345" s="2" t="s">
        <v>30</v>
      </c>
      <c r="N13345" s="2" t="s">
        <v>42</v>
      </c>
    </row>
    <row r="13346" spans="2:14" x14ac:dyDescent="0.25">
      <c r="B13346" s="2" t="s">
        <v>9640</v>
      </c>
      <c r="C13346" s="2" t="s">
        <v>9641</v>
      </c>
      <c r="D13346" s="2" t="s">
        <v>28</v>
      </c>
      <c r="E13346" s="2" t="s">
        <v>17</v>
      </c>
      <c r="F13346" s="2" t="s">
        <v>24</v>
      </c>
      <c r="G13346" s="2" t="s">
        <v>24</v>
      </c>
      <c r="H13346" s="2" t="s">
        <v>24</v>
      </c>
      <c r="I13346" s="2">
        <v>0</v>
      </c>
      <c r="J13346" s="2">
        <v>0</v>
      </c>
      <c r="K13346" s="2">
        <v>0</v>
      </c>
      <c r="L13346" s="3">
        <v>45819</v>
      </c>
      <c r="M13346" s="2" t="s">
        <v>30</v>
      </c>
      <c r="N13346" s="2" t="s">
        <v>42</v>
      </c>
    </row>
    <row r="13347" spans="2:14" x14ac:dyDescent="0.25">
      <c r="B13347" s="2" t="s">
        <v>9642</v>
      </c>
      <c r="C13347" s="2" t="s">
        <v>9643</v>
      </c>
      <c r="D13347" s="2" t="s">
        <v>28</v>
      </c>
      <c r="E13347" s="2" t="s">
        <v>17</v>
      </c>
      <c r="F13347" s="2" t="s">
        <v>24</v>
      </c>
      <c r="G13347" s="2" t="s">
        <v>24</v>
      </c>
      <c r="H13347" s="2" t="s">
        <v>24</v>
      </c>
      <c r="I13347" s="2">
        <v>0</v>
      </c>
      <c r="J13347" s="2">
        <v>0</v>
      </c>
      <c r="K13347" s="2">
        <v>0</v>
      </c>
      <c r="L13347" s="3">
        <v>45972</v>
      </c>
      <c r="M13347" s="2" t="s">
        <v>30</v>
      </c>
      <c r="N13347" s="2" t="s">
        <v>42</v>
      </c>
    </row>
    <row r="13348" spans="2:14" x14ac:dyDescent="0.25">
      <c r="B13348" s="2" t="s">
        <v>9644</v>
      </c>
      <c r="C13348" s="2" t="s">
        <v>9645</v>
      </c>
      <c r="D13348" s="2" t="s">
        <v>41</v>
      </c>
      <c r="E13348" s="2" t="s">
        <v>17</v>
      </c>
      <c r="F13348" s="2" t="s">
        <v>253</v>
      </c>
      <c r="G13348" s="2" t="s">
        <v>9646</v>
      </c>
      <c r="H13348" s="2" t="s">
        <v>24</v>
      </c>
      <c r="I13348" s="2">
        <v>0</v>
      </c>
      <c r="J13348" s="2">
        <v>0</v>
      </c>
      <c r="K13348" s="2">
        <v>0</v>
      </c>
      <c r="L13348" s="3">
        <v>45701</v>
      </c>
      <c r="M13348" s="2" t="s">
        <v>30</v>
      </c>
      <c r="N13348" s="2" t="s">
        <v>879</v>
      </c>
    </row>
    <row r="13349" spans="2:14" x14ac:dyDescent="0.25">
      <c r="B13349" s="2" t="s">
        <v>9647</v>
      </c>
      <c r="C13349" s="2" t="s">
        <v>9648</v>
      </c>
      <c r="D13349" s="2" t="s">
        <v>28</v>
      </c>
      <c r="E13349" s="2" t="s">
        <v>17</v>
      </c>
      <c r="F13349" s="2" t="s">
        <v>24</v>
      </c>
      <c r="G13349" s="2" t="s">
        <v>24</v>
      </c>
      <c r="H13349" s="2" t="s">
        <v>24</v>
      </c>
      <c r="I13349" s="2">
        <v>0</v>
      </c>
      <c r="J13349" s="2">
        <v>0</v>
      </c>
      <c r="K13349" s="2">
        <v>0</v>
      </c>
      <c r="L13349" s="3">
        <v>44958</v>
      </c>
      <c r="M13349" s="2" t="s">
        <v>30</v>
      </c>
      <c r="N13349" s="2" t="s">
        <v>42</v>
      </c>
    </row>
    <row r="13350" spans="2:14" x14ac:dyDescent="0.25">
      <c r="B13350" s="2" t="s">
        <v>9649</v>
      </c>
      <c r="C13350" s="2" t="s">
        <v>9650</v>
      </c>
      <c r="D13350" s="2" t="s">
        <v>16</v>
      </c>
      <c r="E13350" s="2" t="s">
        <v>17</v>
      </c>
      <c r="F13350" s="2" t="s">
        <v>24</v>
      </c>
      <c r="G13350" s="2" t="s">
        <v>24</v>
      </c>
      <c r="H13350" s="2" t="s">
        <v>24</v>
      </c>
      <c r="I13350" s="2">
        <v>0</v>
      </c>
      <c r="J13350" s="2">
        <v>0</v>
      </c>
      <c r="K13350" s="2">
        <v>0</v>
      </c>
      <c r="L13350" s="3">
        <v>45701</v>
      </c>
      <c r="M13350" s="2" t="s">
        <v>30</v>
      </c>
      <c r="N13350" s="2" t="s">
        <v>42</v>
      </c>
    </row>
    <row r="13351" spans="2:14" x14ac:dyDescent="0.25">
      <c r="B13351" s="2" t="s">
        <v>9651</v>
      </c>
      <c r="C13351" s="2" t="s">
        <v>9652</v>
      </c>
      <c r="D13351" s="2" t="s">
        <v>28</v>
      </c>
      <c r="E13351" s="2" t="s">
        <v>17</v>
      </c>
      <c r="F13351" s="2" t="s">
        <v>24</v>
      </c>
      <c r="G13351" s="2" t="s">
        <v>24</v>
      </c>
      <c r="H13351" s="2" t="s">
        <v>24</v>
      </c>
      <c r="I13351" s="2">
        <v>0</v>
      </c>
      <c r="J13351" s="2">
        <v>0</v>
      </c>
      <c r="K13351" s="2">
        <v>0</v>
      </c>
      <c r="L13351" s="3">
        <v>44958</v>
      </c>
      <c r="M13351" s="2" t="s">
        <v>30</v>
      </c>
      <c r="N13351" s="2" t="s">
        <v>42</v>
      </c>
    </row>
    <row r="13352" spans="2:14" x14ac:dyDescent="0.25">
      <c r="B13352" s="2" t="s">
        <v>9653</v>
      </c>
      <c r="C13352" s="2" t="s">
        <v>9654</v>
      </c>
      <c r="D13352" s="2" t="s">
        <v>28</v>
      </c>
      <c r="E13352" s="2" t="s">
        <v>17</v>
      </c>
      <c r="F13352" s="2" t="s">
        <v>24</v>
      </c>
      <c r="G13352" s="2" t="s">
        <v>24</v>
      </c>
      <c r="H13352" s="2" t="s">
        <v>24</v>
      </c>
      <c r="I13352" s="2">
        <v>0</v>
      </c>
      <c r="J13352" s="2">
        <v>0</v>
      </c>
      <c r="K13352" s="2">
        <v>0</v>
      </c>
      <c r="L13352" s="3">
        <v>44958</v>
      </c>
      <c r="M13352" s="2" t="s">
        <v>30</v>
      </c>
      <c r="N13352" s="2" t="s">
        <v>42</v>
      </c>
    </row>
    <row r="13353" spans="2:14" x14ac:dyDescent="0.25">
      <c r="B13353" s="2" t="s">
        <v>9655</v>
      </c>
      <c r="C13353" s="2" t="s">
        <v>9656</v>
      </c>
      <c r="D13353" s="2" t="s">
        <v>28</v>
      </c>
      <c r="E13353" s="2" t="s">
        <v>17</v>
      </c>
      <c r="F13353" s="2" t="s">
        <v>24</v>
      </c>
      <c r="G13353" s="2" t="s">
        <v>24</v>
      </c>
      <c r="H13353" s="2" t="s">
        <v>24</v>
      </c>
      <c r="I13353" s="2">
        <v>0</v>
      </c>
      <c r="J13353" s="2">
        <v>0</v>
      </c>
      <c r="K13353" s="2">
        <v>0</v>
      </c>
      <c r="L13353" s="3">
        <v>44958</v>
      </c>
      <c r="M13353" s="2" t="s">
        <v>30</v>
      </c>
      <c r="N13353" s="2" t="s">
        <v>42</v>
      </c>
    </row>
    <row r="13354" spans="2:14" x14ac:dyDescent="0.25">
      <c r="B13354" s="2" t="s">
        <v>9657</v>
      </c>
      <c r="C13354" s="2" t="s">
        <v>9658</v>
      </c>
      <c r="D13354" s="2" t="s">
        <v>28</v>
      </c>
      <c r="E13354" s="2" t="s">
        <v>17</v>
      </c>
      <c r="F13354" s="2" t="s">
        <v>24</v>
      </c>
      <c r="G13354" s="2" t="s">
        <v>24</v>
      </c>
      <c r="H13354" s="2" t="s">
        <v>24</v>
      </c>
      <c r="I13354" s="2">
        <v>0</v>
      </c>
      <c r="J13354" s="2">
        <v>0</v>
      </c>
      <c r="K13354" s="2">
        <v>0</v>
      </c>
      <c r="L13354" s="3">
        <v>44958</v>
      </c>
      <c r="M13354" s="2" t="s">
        <v>30</v>
      </c>
      <c r="N13354" s="2" t="s">
        <v>42</v>
      </c>
    </row>
    <row r="13355" spans="2:14" x14ac:dyDescent="0.25">
      <c r="B13355" s="2" t="s">
        <v>9659</v>
      </c>
      <c r="C13355" s="2" t="s">
        <v>9660</v>
      </c>
      <c r="D13355" s="2" t="s">
        <v>28</v>
      </c>
      <c r="E13355" s="2" t="s">
        <v>17</v>
      </c>
      <c r="F13355" s="2" t="s">
        <v>24</v>
      </c>
      <c r="G13355" s="2" t="s">
        <v>24</v>
      </c>
      <c r="H13355" s="2" t="s">
        <v>24</v>
      </c>
      <c r="I13355" s="2">
        <v>0</v>
      </c>
      <c r="J13355" s="2">
        <v>0</v>
      </c>
      <c r="K13355" s="2">
        <v>0</v>
      </c>
      <c r="L13355" s="3">
        <v>45992</v>
      </c>
      <c r="M13355" s="2" t="s">
        <v>30</v>
      </c>
      <c r="N13355" s="2" t="s">
        <v>42</v>
      </c>
    </row>
    <row r="13356" spans="2:14" x14ac:dyDescent="0.25">
      <c r="B13356" s="2" t="s">
        <v>9661</v>
      </c>
      <c r="C13356" s="2" t="s">
        <v>9662</v>
      </c>
      <c r="D13356" s="2" t="s">
        <v>28</v>
      </c>
      <c r="E13356" s="2" t="s">
        <v>17</v>
      </c>
      <c r="F13356" s="2" t="s">
        <v>253</v>
      </c>
      <c r="G13356" s="2" t="s">
        <v>9363</v>
      </c>
      <c r="H13356" s="2" t="s">
        <v>24</v>
      </c>
      <c r="I13356" s="2">
        <v>7</v>
      </c>
      <c r="J13356" s="2">
        <v>7</v>
      </c>
      <c r="K13356" s="2">
        <v>0</v>
      </c>
      <c r="L13356" s="3">
        <v>44958</v>
      </c>
      <c r="M13356" s="2" t="s">
        <v>30</v>
      </c>
      <c r="N13356" s="2" t="s">
        <v>42</v>
      </c>
    </row>
    <row r="13357" spans="2:14" x14ac:dyDescent="0.25">
      <c r="B13357" s="2" t="s">
        <v>9663</v>
      </c>
      <c r="C13357" s="2" t="s">
        <v>9664</v>
      </c>
      <c r="D13357" s="2" t="s">
        <v>28</v>
      </c>
      <c r="E13357" s="2" t="s">
        <v>17</v>
      </c>
      <c r="F13357" s="2" t="s">
        <v>253</v>
      </c>
      <c r="G13357" s="2" t="s">
        <v>9363</v>
      </c>
      <c r="H13357" s="2" t="s">
        <v>24</v>
      </c>
      <c r="I13357" s="2">
        <v>14</v>
      </c>
      <c r="J13357" s="2">
        <v>14</v>
      </c>
      <c r="K13357" s="2">
        <v>0</v>
      </c>
      <c r="L13357" s="3">
        <v>44958</v>
      </c>
      <c r="M13357" s="2" t="s">
        <v>30</v>
      </c>
      <c r="N13357" s="2" t="s">
        <v>42</v>
      </c>
    </row>
    <row r="13358" spans="2:14" x14ac:dyDescent="0.25">
      <c r="B13358" s="2" t="s">
        <v>9665</v>
      </c>
      <c r="C13358" s="2" t="s">
        <v>9666</v>
      </c>
      <c r="D13358" s="2" t="s">
        <v>28</v>
      </c>
      <c r="E13358" s="2" t="s">
        <v>17</v>
      </c>
      <c r="F13358" s="2" t="s">
        <v>253</v>
      </c>
      <c r="G13358" s="2" t="s">
        <v>9363</v>
      </c>
      <c r="H13358" s="2" t="s">
        <v>24</v>
      </c>
      <c r="I13358" s="2">
        <v>15</v>
      </c>
      <c r="J13358" s="2">
        <v>15</v>
      </c>
      <c r="K13358" s="2">
        <v>0</v>
      </c>
      <c r="L13358" s="3">
        <v>44958</v>
      </c>
      <c r="M13358" s="2" t="s">
        <v>30</v>
      </c>
      <c r="N13358" s="2" t="s">
        <v>42</v>
      </c>
    </row>
    <row r="13359" spans="2:14" x14ac:dyDescent="0.25">
      <c r="B13359" s="2" t="s">
        <v>9667</v>
      </c>
      <c r="C13359" s="2" t="s">
        <v>9668</v>
      </c>
      <c r="D13359" s="2" t="s">
        <v>28</v>
      </c>
      <c r="E13359" s="2" t="s">
        <v>17</v>
      </c>
      <c r="F13359" s="2" t="s">
        <v>253</v>
      </c>
      <c r="G13359" s="2" t="s">
        <v>24</v>
      </c>
      <c r="H13359" s="2" t="s">
        <v>24</v>
      </c>
      <c r="I13359" s="2">
        <v>7</v>
      </c>
      <c r="J13359" s="2">
        <v>7</v>
      </c>
      <c r="K13359" s="2">
        <v>0</v>
      </c>
      <c r="L13359" s="3">
        <v>44958</v>
      </c>
      <c r="M13359" s="2" t="s">
        <v>30</v>
      </c>
      <c r="N13359" s="2" t="s">
        <v>42</v>
      </c>
    </row>
    <row r="13360" spans="2:14" x14ac:dyDescent="0.25">
      <c r="B13360" s="2" t="s">
        <v>9669</v>
      </c>
      <c r="C13360" s="2" t="s">
        <v>9670</v>
      </c>
      <c r="D13360" s="2" t="s">
        <v>28</v>
      </c>
      <c r="E13360" s="2" t="s">
        <v>17</v>
      </c>
      <c r="F13360" s="2" t="s">
        <v>253</v>
      </c>
      <c r="G13360" s="2" t="s">
        <v>24</v>
      </c>
      <c r="H13360" s="2" t="s">
        <v>24</v>
      </c>
      <c r="I13360" s="2">
        <v>0</v>
      </c>
      <c r="J13360" s="2">
        <v>0</v>
      </c>
      <c r="K13360" s="2">
        <v>0</v>
      </c>
      <c r="L13360" s="3">
        <v>44958</v>
      </c>
      <c r="M13360" s="2" t="s">
        <v>30</v>
      </c>
      <c r="N13360" s="2" t="s">
        <v>879</v>
      </c>
    </row>
    <row r="13361" spans="2:14" x14ac:dyDescent="0.25">
      <c r="B13361" s="2" t="s">
        <v>9671</v>
      </c>
      <c r="C13361" s="2" t="s">
        <v>9672</v>
      </c>
      <c r="D13361" s="2" t="s">
        <v>28</v>
      </c>
      <c r="E13361" s="2" t="s">
        <v>17</v>
      </c>
      <c r="F13361" s="2" t="s">
        <v>253</v>
      </c>
      <c r="G13361" s="2" t="s">
        <v>24</v>
      </c>
      <c r="H13361" s="2" t="s">
        <v>24</v>
      </c>
      <c r="I13361" s="2">
        <v>0</v>
      </c>
      <c r="J13361" s="2">
        <v>0</v>
      </c>
      <c r="K13361" s="2">
        <v>0</v>
      </c>
      <c r="L13361" s="3">
        <v>44958</v>
      </c>
      <c r="M13361" s="2" t="s">
        <v>30</v>
      </c>
      <c r="N13361" s="2" t="s">
        <v>879</v>
      </c>
    </row>
    <row r="13362" spans="2:14" x14ac:dyDescent="0.25">
      <c r="B13362" s="2" t="s">
        <v>9673</v>
      </c>
      <c r="C13362" s="2" t="s">
        <v>9674</v>
      </c>
      <c r="D13362" s="2" t="s">
        <v>28</v>
      </c>
      <c r="E13362" s="2" t="s">
        <v>17</v>
      </c>
      <c r="F13362" s="2" t="s">
        <v>253</v>
      </c>
      <c r="G13362" s="2" t="s">
        <v>24</v>
      </c>
      <c r="H13362" s="2" t="s">
        <v>24</v>
      </c>
      <c r="I13362" s="2">
        <v>0</v>
      </c>
      <c r="J13362" s="2">
        <v>0</v>
      </c>
      <c r="K13362" s="2">
        <v>0</v>
      </c>
      <c r="L13362" s="3">
        <v>44958</v>
      </c>
      <c r="M13362" s="2" t="s">
        <v>30</v>
      </c>
      <c r="N13362" s="2" t="s">
        <v>879</v>
      </c>
    </row>
    <row r="13363" spans="2:14" x14ac:dyDescent="0.25">
      <c r="B13363" s="2" t="s">
        <v>9675</v>
      </c>
      <c r="C13363" s="2" t="s">
        <v>9676</v>
      </c>
      <c r="D13363" s="2" t="s">
        <v>28</v>
      </c>
      <c r="E13363" s="2" t="s">
        <v>17</v>
      </c>
      <c r="F13363" s="2" t="s">
        <v>253</v>
      </c>
      <c r="G13363" s="2" t="s">
        <v>24</v>
      </c>
      <c r="H13363" s="2" t="s">
        <v>24</v>
      </c>
      <c r="I13363" s="2">
        <v>0</v>
      </c>
      <c r="J13363" s="2">
        <v>0</v>
      </c>
      <c r="K13363" s="2">
        <v>0</v>
      </c>
      <c r="L13363" s="3">
        <v>44958</v>
      </c>
      <c r="M13363" s="2" t="s">
        <v>30</v>
      </c>
      <c r="N13363" s="2" t="s">
        <v>879</v>
      </c>
    </row>
    <row r="13364" spans="2:14" x14ac:dyDescent="0.25">
      <c r="B13364" s="2" t="s">
        <v>9677</v>
      </c>
      <c r="C13364" s="2" t="s">
        <v>9678</v>
      </c>
      <c r="D13364" s="2" t="s">
        <v>28</v>
      </c>
      <c r="E13364" s="2" t="s">
        <v>17</v>
      </c>
      <c r="F13364" s="2" t="s">
        <v>253</v>
      </c>
      <c r="G13364" s="2" t="s">
        <v>24</v>
      </c>
      <c r="H13364" s="2" t="s">
        <v>24</v>
      </c>
      <c r="I13364" s="2">
        <v>0</v>
      </c>
      <c r="J13364" s="2">
        <v>0</v>
      </c>
      <c r="K13364" s="2">
        <v>0</v>
      </c>
      <c r="L13364" s="3">
        <v>44958</v>
      </c>
      <c r="M13364" s="2" t="s">
        <v>30</v>
      </c>
      <c r="N13364" s="2" t="s">
        <v>879</v>
      </c>
    </row>
    <row r="13365" spans="2:14" x14ac:dyDescent="0.25">
      <c r="B13365" s="2" t="s">
        <v>9679</v>
      </c>
      <c r="C13365" s="2" t="s">
        <v>9680</v>
      </c>
      <c r="D13365" s="2" t="s">
        <v>28</v>
      </c>
      <c r="E13365" s="2" t="s">
        <v>17</v>
      </c>
      <c r="F13365" s="2" t="s">
        <v>24</v>
      </c>
      <c r="G13365" s="2" t="s">
        <v>24</v>
      </c>
      <c r="H13365" s="2" t="s">
        <v>24</v>
      </c>
      <c r="I13365" s="2">
        <v>0</v>
      </c>
      <c r="J13365" s="2">
        <v>0</v>
      </c>
      <c r="K13365" s="2">
        <v>0</v>
      </c>
      <c r="L13365" s="3">
        <v>46204</v>
      </c>
      <c r="M13365" s="2" t="s">
        <v>30</v>
      </c>
      <c r="N13365" s="2" t="s">
        <v>42</v>
      </c>
    </row>
    <row r="13366" spans="2:14" x14ac:dyDescent="0.25">
      <c r="B13366" s="2" t="s">
        <v>9681</v>
      </c>
      <c r="C13366" s="2" t="s">
        <v>9682</v>
      </c>
      <c r="D13366" s="2" t="s">
        <v>28</v>
      </c>
      <c r="E13366" s="2" t="s">
        <v>17</v>
      </c>
      <c r="F13366" s="2" t="s">
        <v>24</v>
      </c>
      <c r="G13366" s="2" t="s">
        <v>24</v>
      </c>
      <c r="H13366" s="2" t="s">
        <v>24</v>
      </c>
      <c r="I13366" s="2">
        <v>0</v>
      </c>
      <c r="J13366" s="2">
        <v>0</v>
      </c>
      <c r="K13366" s="2">
        <v>0</v>
      </c>
      <c r="L13366" s="3">
        <v>45741</v>
      </c>
      <c r="M13366" s="2" t="s">
        <v>30</v>
      </c>
      <c r="N13366" s="2" t="s">
        <v>42</v>
      </c>
    </row>
    <row r="13367" spans="2:14" x14ac:dyDescent="0.25">
      <c r="B13367" s="2" t="s">
        <v>9683</v>
      </c>
      <c r="C13367" s="2" t="s">
        <v>9684</v>
      </c>
      <c r="D13367" s="2" t="s">
        <v>28</v>
      </c>
      <c r="E13367" s="2" t="s">
        <v>17</v>
      </c>
      <c r="F13367" s="2" t="s">
        <v>24</v>
      </c>
      <c r="G13367" s="2" t="s">
        <v>24</v>
      </c>
      <c r="H13367" s="2" t="s">
        <v>24</v>
      </c>
      <c r="I13367" s="2">
        <v>133</v>
      </c>
      <c r="J13367" s="2">
        <v>133</v>
      </c>
      <c r="K13367" s="2">
        <v>0</v>
      </c>
      <c r="L13367" s="3">
        <v>44958</v>
      </c>
      <c r="M13367" s="2" t="s">
        <v>30</v>
      </c>
      <c r="N13367" s="2" t="s">
        <v>42</v>
      </c>
    </row>
    <row r="13368" spans="2:14" x14ac:dyDescent="0.25">
      <c r="B13368" s="2" t="s">
        <v>9685</v>
      </c>
      <c r="C13368" s="2" t="s">
        <v>9686</v>
      </c>
      <c r="D13368" s="2" t="s">
        <v>28</v>
      </c>
      <c r="E13368" s="2" t="s">
        <v>17</v>
      </c>
      <c r="F13368" s="2" t="s">
        <v>24</v>
      </c>
      <c r="G13368" s="2" t="s">
        <v>24</v>
      </c>
      <c r="H13368" s="2" t="s">
        <v>24</v>
      </c>
      <c r="I13368" s="2">
        <v>0</v>
      </c>
      <c r="J13368" s="2">
        <v>0</v>
      </c>
      <c r="K13368" s="2">
        <v>0</v>
      </c>
      <c r="L13368" s="3">
        <v>45862</v>
      </c>
      <c r="M13368" s="2" t="s">
        <v>30</v>
      </c>
      <c r="N13368" s="2" t="s">
        <v>42</v>
      </c>
    </row>
    <row r="13369" spans="2:14" x14ac:dyDescent="0.25">
      <c r="B13369" s="2" t="s">
        <v>9687</v>
      </c>
      <c r="C13369" s="2" t="s">
        <v>7358</v>
      </c>
      <c r="D13369" s="2" t="s">
        <v>28</v>
      </c>
      <c r="E13369" s="2" t="s">
        <v>17</v>
      </c>
      <c r="F13369" s="2" t="s">
        <v>24</v>
      </c>
      <c r="G13369" s="2" t="s">
        <v>24</v>
      </c>
      <c r="H13369" s="2" t="s">
        <v>24</v>
      </c>
      <c r="I13369" s="2">
        <v>162</v>
      </c>
      <c r="J13369" s="2">
        <v>162</v>
      </c>
      <c r="K13369" s="2">
        <v>0</v>
      </c>
      <c r="L13369" s="3">
        <v>45831</v>
      </c>
      <c r="M13369" s="2" t="s">
        <v>30</v>
      </c>
      <c r="N13369" s="2" t="s">
        <v>42</v>
      </c>
    </row>
    <row r="13370" spans="2:14" x14ac:dyDescent="0.25">
      <c r="B13370" s="2" t="s">
        <v>9688</v>
      </c>
      <c r="C13370" s="2" t="s">
        <v>9689</v>
      </c>
      <c r="D13370" s="2" t="s">
        <v>28</v>
      </c>
      <c r="E13370" s="2" t="s">
        <v>17</v>
      </c>
      <c r="F13370" s="2" t="s">
        <v>253</v>
      </c>
      <c r="G13370" s="2" t="s">
        <v>9690</v>
      </c>
      <c r="H13370" s="2" t="s">
        <v>24</v>
      </c>
      <c r="I13370" s="2">
        <v>965</v>
      </c>
      <c r="J13370" s="2">
        <v>965</v>
      </c>
      <c r="K13370" s="2">
        <v>0</v>
      </c>
      <c r="L13370" s="3">
        <v>44958</v>
      </c>
      <c r="M13370" s="2" t="s">
        <v>30</v>
      </c>
      <c r="N13370" s="2" t="s">
        <v>42</v>
      </c>
    </row>
    <row r="13371" spans="2:14" x14ac:dyDescent="0.25">
      <c r="B13371" s="2" t="s">
        <v>9691</v>
      </c>
      <c r="C13371" s="2" t="s">
        <v>9692</v>
      </c>
      <c r="D13371" s="2" t="s">
        <v>28</v>
      </c>
      <c r="E13371" s="2" t="s">
        <v>17</v>
      </c>
      <c r="F13371" s="2" t="s">
        <v>24</v>
      </c>
      <c r="G13371" s="2" t="s">
        <v>24</v>
      </c>
      <c r="H13371" s="2" t="s">
        <v>24</v>
      </c>
      <c r="I13371" s="2">
        <v>0</v>
      </c>
      <c r="J13371" s="2">
        <v>0</v>
      </c>
      <c r="K13371" s="2">
        <v>0</v>
      </c>
      <c r="L13371" s="3">
        <v>45862</v>
      </c>
      <c r="M13371" s="2" t="s">
        <v>30</v>
      </c>
      <c r="N13371" s="2" t="s">
        <v>42</v>
      </c>
    </row>
    <row r="13372" spans="2:14" x14ac:dyDescent="0.25">
      <c r="B13372" s="2" t="s">
        <v>9693</v>
      </c>
      <c r="C13372" s="2" t="s">
        <v>9694</v>
      </c>
      <c r="D13372" s="2" t="s">
        <v>28</v>
      </c>
      <c r="E13372" s="2" t="s">
        <v>17</v>
      </c>
      <c r="F13372" s="2" t="s">
        <v>253</v>
      </c>
      <c r="G13372" s="2" t="s">
        <v>253</v>
      </c>
      <c r="H13372" s="2" t="s">
        <v>9694</v>
      </c>
      <c r="I13372" s="2">
        <v>0</v>
      </c>
      <c r="J13372" s="2">
        <v>0</v>
      </c>
      <c r="K13372" s="2">
        <v>0</v>
      </c>
      <c r="L13372" s="3">
        <v>46072</v>
      </c>
      <c r="M13372" s="2" t="s">
        <v>30</v>
      </c>
      <c r="N13372" s="2" t="s">
        <v>9695</v>
      </c>
    </row>
    <row r="13373" spans="2:14" x14ac:dyDescent="0.25">
      <c r="B13373" s="2" t="s">
        <v>9696</v>
      </c>
      <c r="C13373" s="2" t="s">
        <v>9697</v>
      </c>
      <c r="D13373" s="2" t="s">
        <v>28</v>
      </c>
      <c r="E13373" s="2" t="s">
        <v>17</v>
      </c>
      <c r="F13373" s="2" t="s">
        <v>253</v>
      </c>
      <c r="G13373" s="2" t="s">
        <v>253</v>
      </c>
      <c r="H13373" s="2" t="s">
        <v>9697</v>
      </c>
      <c r="I13373" s="2">
        <v>0</v>
      </c>
      <c r="J13373" s="2">
        <v>0</v>
      </c>
      <c r="K13373" s="2">
        <v>0</v>
      </c>
      <c r="L13373" s="3">
        <v>46072</v>
      </c>
      <c r="M13373" s="2" t="s">
        <v>30</v>
      </c>
      <c r="N13373" s="2" t="s">
        <v>9695</v>
      </c>
    </row>
    <row r="13374" spans="2:14" x14ac:dyDescent="0.25">
      <c r="B13374" s="2" t="s">
        <v>9698</v>
      </c>
      <c r="C13374" s="2" t="s">
        <v>9699</v>
      </c>
      <c r="D13374" s="2" t="s">
        <v>28</v>
      </c>
      <c r="E13374" s="2" t="s">
        <v>17</v>
      </c>
      <c r="F13374" s="2" t="s">
        <v>253</v>
      </c>
      <c r="G13374" s="2" t="s">
        <v>24</v>
      </c>
      <c r="H13374" s="2" t="s">
        <v>24</v>
      </c>
      <c r="I13374" s="2">
        <v>455</v>
      </c>
      <c r="J13374" s="2">
        <v>455</v>
      </c>
      <c r="K13374" s="2">
        <v>0</v>
      </c>
      <c r="L13374" s="3">
        <v>44958</v>
      </c>
      <c r="M13374" s="2" t="s">
        <v>30</v>
      </c>
      <c r="N13374" s="2" t="s">
        <v>42</v>
      </c>
    </row>
    <row r="13375" spans="2:14" x14ac:dyDescent="0.25">
      <c r="B13375" s="2" t="s">
        <v>9700</v>
      </c>
      <c r="C13375" s="2" t="s">
        <v>9701</v>
      </c>
      <c r="D13375" s="2" t="s">
        <v>28</v>
      </c>
      <c r="E13375" s="2" t="s">
        <v>17</v>
      </c>
      <c r="F13375" s="2" t="s">
        <v>253</v>
      </c>
      <c r="G13375" s="2" t="s">
        <v>24</v>
      </c>
      <c r="H13375" s="2" t="s">
        <v>24</v>
      </c>
      <c r="I13375" s="2">
        <v>0</v>
      </c>
      <c r="J13375" s="2">
        <v>0</v>
      </c>
      <c r="K13375" s="2">
        <v>0</v>
      </c>
      <c r="L13375" s="3">
        <v>44958</v>
      </c>
      <c r="M13375" s="2" t="s">
        <v>30</v>
      </c>
      <c r="N13375" s="2" t="s">
        <v>879</v>
      </c>
    </row>
    <row r="13376" spans="2:14" x14ac:dyDescent="0.25">
      <c r="B13376" s="2" t="s">
        <v>9702</v>
      </c>
      <c r="C13376" s="2" t="s">
        <v>9703</v>
      </c>
      <c r="D13376" s="2" t="s">
        <v>28</v>
      </c>
      <c r="E13376" s="2" t="s">
        <v>17</v>
      </c>
      <c r="F13376" s="2" t="s">
        <v>253</v>
      </c>
      <c r="G13376" s="2" t="s">
        <v>9701</v>
      </c>
      <c r="H13376" s="2" t="s">
        <v>24</v>
      </c>
      <c r="I13376" s="2">
        <v>921</v>
      </c>
      <c r="J13376" s="2">
        <v>921</v>
      </c>
      <c r="K13376" s="2">
        <v>0</v>
      </c>
      <c r="L13376" s="3">
        <v>44958</v>
      </c>
      <c r="M13376" s="2" t="s">
        <v>30</v>
      </c>
      <c r="N13376" s="2" t="s">
        <v>879</v>
      </c>
    </row>
    <row r="13377" spans="2:14" x14ac:dyDescent="0.25">
      <c r="B13377" s="2" t="s">
        <v>9704</v>
      </c>
      <c r="C13377" s="2" t="s">
        <v>8056</v>
      </c>
      <c r="D13377" s="2" t="s">
        <v>28</v>
      </c>
      <c r="E13377" s="2" t="s">
        <v>17</v>
      </c>
      <c r="F13377" s="2" t="s">
        <v>253</v>
      </c>
      <c r="G13377" s="2" t="s">
        <v>9701</v>
      </c>
      <c r="H13377" s="2" t="s">
        <v>24</v>
      </c>
      <c r="I13377" s="2">
        <v>2950</v>
      </c>
      <c r="J13377" s="2">
        <v>2950</v>
      </c>
      <c r="K13377" s="2">
        <v>0</v>
      </c>
      <c r="L13377" s="3">
        <v>44958</v>
      </c>
      <c r="M13377" s="2" t="s">
        <v>30</v>
      </c>
      <c r="N13377" s="2" t="s">
        <v>879</v>
      </c>
    </row>
    <row r="13378" spans="2:14" x14ac:dyDescent="0.25">
      <c r="B13378" s="2" t="s">
        <v>9705</v>
      </c>
      <c r="C13378" s="2" t="s">
        <v>9706</v>
      </c>
      <c r="D13378" s="2" t="s">
        <v>28</v>
      </c>
      <c r="E13378" s="2" t="s">
        <v>17</v>
      </c>
      <c r="F13378" s="2" t="s">
        <v>253</v>
      </c>
      <c r="G13378" s="2" t="s">
        <v>9701</v>
      </c>
      <c r="H13378" s="2" t="s">
        <v>24</v>
      </c>
      <c r="I13378" s="2">
        <v>0</v>
      </c>
      <c r="J13378" s="2">
        <v>0</v>
      </c>
      <c r="K13378" s="2">
        <v>0</v>
      </c>
      <c r="L13378" s="3">
        <v>44958</v>
      </c>
      <c r="M13378" s="2" t="s">
        <v>30</v>
      </c>
      <c r="N13378" s="2" t="s">
        <v>42</v>
      </c>
    </row>
    <row r="13379" spans="2:14" x14ac:dyDescent="0.25">
      <c r="B13379" s="2" t="s">
        <v>9707</v>
      </c>
      <c r="C13379" s="2" t="s">
        <v>9708</v>
      </c>
      <c r="D13379" s="2" t="s">
        <v>28</v>
      </c>
      <c r="E13379" s="2" t="s">
        <v>17</v>
      </c>
      <c r="F13379" s="2" t="s">
        <v>253</v>
      </c>
      <c r="G13379" s="2" t="s">
        <v>9701</v>
      </c>
      <c r="H13379" s="2" t="s">
        <v>24</v>
      </c>
      <c r="I13379" s="2">
        <v>101</v>
      </c>
      <c r="J13379" s="2">
        <v>101</v>
      </c>
      <c r="K13379" s="2">
        <v>0</v>
      </c>
      <c r="L13379" s="3">
        <v>44958</v>
      </c>
      <c r="M13379" s="2" t="s">
        <v>30</v>
      </c>
      <c r="N13379" s="2" t="s">
        <v>42</v>
      </c>
    </row>
    <row r="13380" spans="2:14" x14ac:dyDescent="0.25">
      <c r="B13380" s="2" t="s">
        <v>9709</v>
      </c>
      <c r="C13380" s="2" t="s">
        <v>9710</v>
      </c>
      <c r="D13380" s="2" t="s">
        <v>28</v>
      </c>
      <c r="E13380" s="2" t="s">
        <v>17</v>
      </c>
      <c r="F13380" s="2" t="s">
        <v>253</v>
      </c>
      <c r="G13380" s="2" t="s">
        <v>9701</v>
      </c>
      <c r="H13380" s="2" t="s">
        <v>24</v>
      </c>
      <c r="I13380" s="2">
        <v>1353</v>
      </c>
      <c r="J13380" s="2">
        <v>1353</v>
      </c>
      <c r="K13380" s="2">
        <v>0</v>
      </c>
      <c r="L13380" s="3">
        <v>44958</v>
      </c>
      <c r="M13380" s="2" t="s">
        <v>30</v>
      </c>
      <c r="N13380" s="2" t="s">
        <v>42</v>
      </c>
    </row>
    <row r="13381" spans="2:14" x14ac:dyDescent="0.25">
      <c r="B13381" s="2" t="s">
        <v>9711</v>
      </c>
      <c r="C13381" s="2" t="s">
        <v>9712</v>
      </c>
      <c r="D13381" s="2" t="s">
        <v>28</v>
      </c>
      <c r="E13381" s="2" t="s">
        <v>17</v>
      </c>
      <c r="F13381" s="2" t="s">
        <v>24</v>
      </c>
      <c r="G13381" s="2" t="s">
        <v>24</v>
      </c>
      <c r="H13381" s="2" t="s">
        <v>24</v>
      </c>
      <c r="I13381" s="2">
        <v>2</v>
      </c>
      <c r="J13381" s="2">
        <v>2</v>
      </c>
      <c r="K13381" s="2">
        <v>0</v>
      </c>
      <c r="L13381" s="3">
        <v>44958</v>
      </c>
      <c r="M13381" s="2" t="s">
        <v>30</v>
      </c>
      <c r="N13381" s="2" t="s">
        <v>42</v>
      </c>
    </row>
    <row r="13382" spans="2:14" x14ac:dyDescent="0.25">
      <c r="B13382" s="2" t="s">
        <v>9713</v>
      </c>
      <c r="C13382" s="2" t="s">
        <v>9714</v>
      </c>
      <c r="D13382" s="2" t="s">
        <v>28</v>
      </c>
      <c r="E13382" s="2" t="s">
        <v>17</v>
      </c>
      <c r="F13382" s="2" t="s">
        <v>24</v>
      </c>
      <c r="G13382" s="2" t="s">
        <v>24</v>
      </c>
      <c r="H13382" s="2" t="s">
        <v>24</v>
      </c>
      <c r="I13382" s="2">
        <v>0</v>
      </c>
      <c r="J13382" s="2">
        <v>0</v>
      </c>
      <c r="K13382" s="2">
        <v>0</v>
      </c>
      <c r="L13382" s="3">
        <v>44958</v>
      </c>
      <c r="M13382" s="2" t="s">
        <v>30</v>
      </c>
      <c r="N13382" s="2" t="s">
        <v>42</v>
      </c>
    </row>
    <row r="13383" spans="2:14" x14ac:dyDescent="0.25">
      <c r="B13383" s="2" t="s">
        <v>9715</v>
      </c>
      <c r="C13383" s="2" t="s">
        <v>9716</v>
      </c>
      <c r="D13383" s="2" t="s">
        <v>28</v>
      </c>
      <c r="E13383" s="2" t="s">
        <v>17</v>
      </c>
      <c r="F13383" s="2" t="s">
        <v>24</v>
      </c>
      <c r="G13383" s="2" t="s">
        <v>24</v>
      </c>
      <c r="H13383" s="2" t="s">
        <v>24</v>
      </c>
      <c r="I13383" s="2">
        <v>0</v>
      </c>
      <c r="J13383" s="2">
        <v>0</v>
      </c>
      <c r="K13383" s="2">
        <v>0</v>
      </c>
      <c r="L13383" s="3">
        <v>45721</v>
      </c>
      <c r="M13383" s="2" t="s">
        <v>30</v>
      </c>
      <c r="N13383" s="2" t="s">
        <v>42</v>
      </c>
    </row>
    <row r="13384" spans="2:14" x14ac:dyDescent="0.25">
      <c r="B13384" s="2" t="s">
        <v>9717</v>
      </c>
      <c r="C13384" s="2" t="s">
        <v>9718</v>
      </c>
      <c r="D13384" s="2" t="s">
        <v>28</v>
      </c>
      <c r="E13384" s="2" t="s">
        <v>17</v>
      </c>
      <c r="F13384" s="2" t="s">
        <v>24</v>
      </c>
      <c r="G13384" s="2" t="s">
        <v>24</v>
      </c>
      <c r="H13384" s="2" t="s">
        <v>24</v>
      </c>
      <c r="I13384" s="2">
        <v>254</v>
      </c>
      <c r="J13384" s="2">
        <v>254</v>
      </c>
      <c r="K13384" s="2">
        <v>0</v>
      </c>
      <c r="L13384" s="3">
        <v>44958</v>
      </c>
      <c r="M13384" s="2" t="s">
        <v>30</v>
      </c>
      <c r="N13384" s="2" t="s">
        <v>42</v>
      </c>
    </row>
    <row r="13385" spans="2:14" x14ac:dyDescent="0.25">
      <c r="B13385" s="2" t="s">
        <v>9719</v>
      </c>
      <c r="C13385" s="2" t="s">
        <v>9720</v>
      </c>
      <c r="D13385" s="2" t="s">
        <v>28</v>
      </c>
      <c r="E13385" s="2" t="s">
        <v>17</v>
      </c>
      <c r="F13385" s="2" t="s">
        <v>24</v>
      </c>
      <c r="G13385" s="2" t="s">
        <v>24</v>
      </c>
      <c r="H13385" s="2" t="s">
        <v>24</v>
      </c>
      <c r="I13385" s="2">
        <v>410</v>
      </c>
      <c r="J13385" s="2">
        <v>410</v>
      </c>
      <c r="K13385" s="2">
        <v>0</v>
      </c>
      <c r="L13385" s="3">
        <v>44958</v>
      </c>
      <c r="M13385" s="2" t="s">
        <v>30</v>
      </c>
      <c r="N13385" s="2" t="s">
        <v>42</v>
      </c>
    </row>
    <row r="13386" spans="2:14" x14ac:dyDescent="0.25">
      <c r="B13386" s="2" t="s">
        <v>9721</v>
      </c>
      <c r="C13386" s="2" t="s">
        <v>9722</v>
      </c>
      <c r="D13386" s="2" t="s">
        <v>28</v>
      </c>
      <c r="E13386" s="2" t="s">
        <v>17</v>
      </c>
      <c r="F13386" s="2" t="s">
        <v>24</v>
      </c>
      <c r="G13386" s="2" t="s">
        <v>24</v>
      </c>
      <c r="H13386" s="2" t="s">
        <v>24</v>
      </c>
      <c r="I13386" s="2">
        <v>166</v>
      </c>
      <c r="J13386" s="2">
        <v>166</v>
      </c>
      <c r="K13386" s="2">
        <v>0</v>
      </c>
      <c r="L13386" s="3">
        <v>45742</v>
      </c>
      <c r="M13386" s="2" t="s">
        <v>30</v>
      </c>
      <c r="N13386" s="2" t="s">
        <v>42</v>
      </c>
    </row>
    <row r="13387" spans="2:14" x14ac:dyDescent="0.25">
      <c r="B13387" s="2" t="s">
        <v>9723</v>
      </c>
      <c r="C13387" s="2" t="s">
        <v>9724</v>
      </c>
      <c r="D13387" s="2" t="s">
        <v>28</v>
      </c>
      <c r="E13387" s="2" t="s">
        <v>17</v>
      </c>
      <c r="F13387" s="2" t="s">
        <v>24</v>
      </c>
      <c r="G13387" s="2" t="s">
        <v>24</v>
      </c>
      <c r="H13387" s="2" t="s">
        <v>24</v>
      </c>
      <c r="I13387" s="2">
        <v>97</v>
      </c>
      <c r="J13387" s="2">
        <v>97</v>
      </c>
      <c r="K13387" s="2">
        <v>0</v>
      </c>
      <c r="L13387" s="3">
        <v>45742</v>
      </c>
      <c r="M13387" s="2" t="s">
        <v>30</v>
      </c>
      <c r="N13387" s="2" t="s">
        <v>42</v>
      </c>
    </row>
    <row r="13388" spans="2:14" x14ac:dyDescent="0.25">
      <c r="B13388" s="2" t="s">
        <v>9725</v>
      </c>
      <c r="C13388" s="2" t="s">
        <v>9726</v>
      </c>
      <c r="D13388" s="2" t="s">
        <v>28</v>
      </c>
      <c r="E13388" s="2" t="s">
        <v>17</v>
      </c>
      <c r="F13388" s="2" t="s">
        <v>24</v>
      </c>
      <c r="G13388" s="2" t="s">
        <v>24</v>
      </c>
      <c r="H13388" s="2" t="s">
        <v>24</v>
      </c>
      <c r="I13388" s="2">
        <v>0</v>
      </c>
      <c r="J13388" s="2">
        <v>0</v>
      </c>
      <c r="K13388" s="2">
        <v>0</v>
      </c>
      <c r="L13388" s="3">
        <v>45756</v>
      </c>
      <c r="M13388" s="2" t="s">
        <v>30</v>
      </c>
      <c r="N13388" s="2" t="s">
        <v>42</v>
      </c>
    </row>
    <row r="13389" spans="2:14" x14ac:dyDescent="0.25">
      <c r="B13389" s="2" t="s">
        <v>9727</v>
      </c>
      <c r="C13389" s="2" t="s">
        <v>9728</v>
      </c>
      <c r="D13389" s="2" t="s">
        <v>28</v>
      </c>
      <c r="E13389" s="2" t="s">
        <v>17</v>
      </c>
      <c r="F13389" s="2" t="s">
        <v>253</v>
      </c>
      <c r="G13389" s="2" t="s">
        <v>253</v>
      </c>
      <c r="H13389" s="2" t="s">
        <v>9728</v>
      </c>
      <c r="I13389" s="2">
        <v>53</v>
      </c>
      <c r="J13389" s="2">
        <v>53</v>
      </c>
      <c r="K13389" s="2">
        <v>0</v>
      </c>
      <c r="L13389" s="3">
        <v>46116</v>
      </c>
      <c r="M13389" s="2" t="s">
        <v>30</v>
      </c>
      <c r="N13389" s="2" t="s">
        <v>355</v>
      </c>
    </row>
    <row r="13390" spans="2:14" x14ac:dyDescent="0.25">
      <c r="B13390" s="2" t="s">
        <v>9729</v>
      </c>
      <c r="C13390" s="2" t="s">
        <v>9730</v>
      </c>
      <c r="D13390" s="2" t="s">
        <v>28</v>
      </c>
      <c r="E13390" s="2" t="s">
        <v>17</v>
      </c>
      <c r="F13390" s="2" t="s">
        <v>24</v>
      </c>
      <c r="G13390" s="2" t="s">
        <v>24</v>
      </c>
      <c r="H13390" s="2" t="s">
        <v>24</v>
      </c>
      <c r="I13390" s="2">
        <v>25</v>
      </c>
      <c r="J13390" s="2">
        <v>25</v>
      </c>
      <c r="K13390" s="2">
        <v>0</v>
      </c>
      <c r="L13390" s="3">
        <v>45834</v>
      </c>
      <c r="M13390" s="2" t="s">
        <v>30</v>
      </c>
      <c r="N13390" s="2" t="s">
        <v>42</v>
      </c>
    </row>
    <row r="13391" spans="2:14" x14ac:dyDescent="0.25">
      <c r="B13391" s="2" t="s">
        <v>9731</v>
      </c>
      <c r="C13391" s="2" t="s">
        <v>9732</v>
      </c>
      <c r="D13391" s="2" t="s">
        <v>28</v>
      </c>
      <c r="E13391" s="2" t="s">
        <v>17</v>
      </c>
      <c r="F13391" s="2" t="s">
        <v>24</v>
      </c>
      <c r="G13391" s="2" t="s">
        <v>24</v>
      </c>
      <c r="H13391" s="2" t="s">
        <v>24</v>
      </c>
      <c r="I13391" s="2">
        <v>20</v>
      </c>
      <c r="J13391" s="2">
        <v>20</v>
      </c>
      <c r="K13391" s="2">
        <v>0</v>
      </c>
      <c r="L13391" s="3">
        <v>45834</v>
      </c>
      <c r="M13391" s="2" t="s">
        <v>30</v>
      </c>
      <c r="N13391" s="2" t="s">
        <v>42</v>
      </c>
    </row>
    <row r="13392" spans="2:14" x14ac:dyDescent="0.25">
      <c r="B13392" s="2" t="s">
        <v>9733</v>
      </c>
      <c r="C13392" s="2" t="s">
        <v>9734</v>
      </c>
      <c r="D13392" s="2" t="s">
        <v>28</v>
      </c>
      <c r="E13392" s="2" t="s">
        <v>17</v>
      </c>
      <c r="F13392" s="2" t="s">
        <v>24</v>
      </c>
      <c r="G13392" s="2" t="s">
        <v>24</v>
      </c>
      <c r="H13392" s="2" t="s">
        <v>24</v>
      </c>
      <c r="I13392" s="2">
        <v>22</v>
      </c>
      <c r="J13392" s="2">
        <v>22</v>
      </c>
      <c r="K13392" s="2">
        <v>0</v>
      </c>
      <c r="L13392" s="3">
        <v>45834</v>
      </c>
      <c r="M13392" s="2" t="s">
        <v>30</v>
      </c>
      <c r="N13392" s="2" t="s">
        <v>42</v>
      </c>
    </row>
    <row r="13393" spans="2:14" x14ac:dyDescent="0.25">
      <c r="B13393" s="2" t="s">
        <v>9735</v>
      </c>
      <c r="C13393" s="2" t="s">
        <v>9736</v>
      </c>
      <c r="D13393" s="2" t="s">
        <v>28</v>
      </c>
      <c r="E13393" s="2" t="s">
        <v>17</v>
      </c>
      <c r="F13393" s="2" t="s">
        <v>24</v>
      </c>
      <c r="G13393" s="2" t="s">
        <v>24</v>
      </c>
      <c r="H13393" s="2" t="s">
        <v>24</v>
      </c>
      <c r="I13393" s="2">
        <v>14</v>
      </c>
      <c r="J13393" s="2">
        <v>14</v>
      </c>
      <c r="K13393" s="2">
        <v>0</v>
      </c>
      <c r="L13393" s="3">
        <v>45834</v>
      </c>
      <c r="M13393" s="2" t="s">
        <v>30</v>
      </c>
      <c r="N13393" s="2" t="s">
        <v>42</v>
      </c>
    </row>
    <row r="13394" spans="2:14" x14ac:dyDescent="0.25">
      <c r="B13394" s="2" t="s">
        <v>9737</v>
      </c>
      <c r="C13394" s="2" t="s">
        <v>9738</v>
      </c>
      <c r="D13394" s="2" t="s">
        <v>28</v>
      </c>
      <c r="E13394" s="2" t="s">
        <v>17</v>
      </c>
      <c r="F13394" s="2" t="s">
        <v>24</v>
      </c>
      <c r="G13394" s="2" t="s">
        <v>24</v>
      </c>
      <c r="H13394" s="2" t="s">
        <v>24</v>
      </c>
      <c r="I13394" s="2">
        <v>15</v>
      </c>
      <c r="J13394" s="2">
        <v>15</v>
      </c>
      <c r="K13394" s="2">
        <v>0</v>
      </c>
      <c r="L13394" s="3">
        <v>45834</v>
      </c>
      <c r="M13394" s="2" t="s">
        <v>30</v>
      </c>
      <c r="N13394" s="2" t="s">
        <v>42</v>
      </c>
    </row>
    <row r="13395" spans="2:14" x14ac:dyDescent="0.25">
      <c r="B13395" s="2" t="s">
        <v>9739</v>
      </c>
      <c r="C13395" s="2" t="s">
        <v>9740</v>
      </c>
      <c r="D13395" s="2" t="s">
        <v>28</v>
      </c>
      <c r="E13395" s="2" t="s">
        <v>17</v>
      </c>
      <c r="F13395" s="2" t="s">
        <v>24</v>
      </c>
      <c r="G13395" s="2" t="s">
        <v>24</v>
      </c>
      <c r="H13395" s="2" t="s">
        <v>24</v>
      </c>
      <c r="I13395" s="2">
        <v>0</v>
      </c>
      <c r="J13395" s="2">
        <v>0</v>
      </c>
      <c r="K13395" s="2">
        <v>0</v>
      </c>
      <c r="L13395" s="3">
        <v>45967</v>
      </c>
      <c r="M13395" s="2" t="s">
        <v>30</v>
      </c>
      <c r="N13395" s="2" t="s">
        <v>42</v>
      </c>
    </row>
    <row r="13396" spans="2:14" x14ac:dyDescent="0.25">
      <c r="B13396" s="2" t="s">
        <v>9741</v>
      </c>
      <c r="C13396" s="2" t="s">
        <v>9742</v>
      </c>
      <c r="D13396" s="2" t="s">
        <v>28</v>
      </c>
      <c r="E13396" s="2" t="s">
        <v>17</v>
      </c>
      <c r="F13396" s="2" t="s">
        <v>24</v>
      </c>
      <c r="G13396" s="2" t="s">
        <v>24</v>
      </c>
      <c r="H13396" s="2" t="s">
        <v>24</v>
      </c>
      <c r="I13396" s="2">
        <v>0</v>
      </c>
      <c r="J13396" s="2">
        <v>0</v>
      </c>
      <c r="K13396" s="2">
        <v>0</v>
      </c>
      <c r="L13396" s="3">
        <v>45670</v>
      </c>
      <c r="M13396" s="2" t="s">
        <v>30</v>
      </c>
      <c r="N13396" s="2" t="s">
        <v>42</v>
      </c>
    </row>
    <row r="13397" spans="2:14" x14ac:dyDescent="0.25">
      <c r="B13397" s="2" t="s">
        <v>9743</v>
      </c>
      <c r="C13397" s="2" t="s">
        <v>9744</v>
      </c>
      <c r="D13397" s="2" t="s">
        <v>28</v>
      </c>
      <c r="E13397" s="2" t="s">
        <v>17</v>
      </c>
      <c r="F13397" s="2" t="s">
        <v>24</v>
      </c>
      <c r="G13397" s="2" t="s">
        <v>24</v>
      </c>
      <c r="H13397" s="2" t="s">
        <v>24</v>
      </c>
      <c r="I13397" s="2">
        <v>0</v>
      </c>
      <c r="J13397" s="2">
        <v>0</v>
      </c>
      <c r="K13397" s="2">
        <v>0</v>
      </c>
      <c r="L13397" s="3">
        <v>45792</v>
      </c>
      <c r="M13397" s="2" t="s">
        <v>30</v>
      </c>
      <c r="N13397" s="2" t="s">
        <v>42</v>
      </c>
    </row>
    <row r="13398" spans="2:14" x14ac:dyDescent="0.25">
      <c r="B13398" s="2" t="s">
        <v>9745</v>
      </c>
      <c r="C13398" s="2" t="s">
        <v>9746</v>
      </c>
      <c r="D13398" s="2" t="s">
        <v>28</v>
      </c>
      <c r="E13398" s="2" t="s">
        <v>17</v>
      </c>
      <c r="F13398" s="2" t="s">
        <v>24</v>
      </c>
      <c r="G13398" s="2" t="s">
        <v>24</v>
      </c>
      <c r="H13398" s="2" t="s">
        <v>24</v>
      </c>
      <c r="I13398" s="2">
        <v>0</v>
      </c>
      <c r="J13398" s="2">
        <v>0</v>
      </c>
      <c r="K13398" s="2">
        <v>0</v>
      </c>
      <c r="L13398" s="3">
        <v>45800</v>
      </c>
      <c r="M13398" s="2" t="s">
        <v>30</v>
      </c>
      <c r="N13398" s="2" t="s">
        <v>42</v>
      </c>
    </row>
    <row r="13399" spans="2:14" x14ac:dyDescent="0.25">
      <c r="B13399" s="2" t="s">
        <v>9747</v>
      </c>
      <c r="C13399" s="2" t="s">
        <v>9748</v>
      </c>
      <c r="D13399" s="2" t="s">
        <v>28</v>
      </c>
      <c r="E13399" s="2" t="s">
        <v>17</v>
      </c>
      <c r="F13399" s="2" t="s">
        <v>24</v>
      </c>
      <c r="G13399" s="2" t="s">
        <v>24</v>
      </c>
      <c r="H13399" s="2" t="s">
        <v>24</v>
      </c>
      <c r="I13399" s="2">
        <v>0</v>
      </c>
      <c r="J13399" s="2">
        <v>0</v>
      </c>
      <c r="K13399" s="2">
        <v>0</v>
      </c>
      <c r="L13399" s="3">
        <v>45846</v>
      </c>
      <c r="M13399" s="2" t="s">
        <v>30</v>
      </c>
      <c r="N13399" s="2" t="s">
        <v>42</v>
      </c>
    </row>
    <row r="13400" spans="2:14" x14ac:dyDescent="0.25">
      <c r="B13400" s="2" t="s">
        <v>9749</v>
      </c>
      <c r="C13400" s="2" t="s">
        <v>9750</v>
      </c>
      <c r="D13400" s="2" t="s">
        <v>28</v>
      </c>
      <c r="E13400" s="2" t="s">
        <v>17</v>
      </c>
      <c r="F13400" s="2" t="s">
        <v>24</v>
      </c>
      <c r="G13400" s="2" t="s">
        <v>24</v>
      </c>
      <c r="H13400" s="2" t="s">
        <v>24</v>
      </c>
      <c r="I13400" s="2">
        <v>0</v>
      </c>
      <c r="J13400" s="2">
        <v>0</v>
      </c>
      <c r="K13400" s="2">
        <v>0</v>
      </c>
      <c r="L13400" s="3">
        <v>45846</v>
      </c>
      <c r="M13400" s="2" t="s">
        <v>30</v>
      </c>
      <c r="N13400" s="2" t="s">
        <v>42</v>
      </c>
    </row>
    <row r="13401" spans="2:14" x14ac:dyDescent="0.25">
      <c r="B13401" s="2" t="s">
        <v>9751</v>
      </c>
      <c r="C13401" s="2" t="s">
        <v>9752</v>
      </c>
      <c r="D13401" s="2" t="s">
        <v>28</v>
      </c>
      <c r="E13401" s="2" t="s">
        <v>17</v>
      </c>
      <c r="F13401" s="2" t="s">
        <v>24</v>
      </c>
      <c r="G13401" s="2" t="s">
        <v>24</v>
      </c>
      <c r="H13401" s="2" t="s">
        <v>24</v>
      </c>
      <c r="I13401" s="2">
        <v>0</v>
      </c>
      <c r="J13401" s="2">
        <v>0</v>
      </c>
      <c r="K13401" s="2">
        <v>0</v>
      </c>
      <c r="L13401" s="3">
        <v>45846</v>
      </c>
      <c r="M13401" s="2" t="s">
        <v>30</v>
      </c>
      <c r="N13401" s="2" t="s">
        <v>42</v>
      </c>
    </row>
    <row r="13402" spans="2:14" x14ac:dyDescent="0.25">
      <c r="B13402" s="2" t="s">
        <v>9753</v>
      </c>
      <c r="C13402" s="2" t="s">
        <v>9754</v>
      </c>
      <c r="D13402" s="2" t="s">
        <v>28</v>
      </c>
      <c r="E13402" s="2" t="s">
        <v>17</v>
      </c>
      <c r="F13402" s="2" t="s">
        <v>24</v>
      </c>
      <c r="G13402" s="2" t="s">
        <v>24</v>
      </c>
      <c r="H13402" s="2" t="s">
        <v>24</v>
      </c>
      <c r="I13402" s="2">
        <v>0</v>
      </c>
      <c r="J13402" s="2">
        <v>0</v>
      </c>
      <c r="K13402" s="2">
        <v>0</v>
      </c>
      <c r="L13402" s="3">
        <v>45915</v>
      </c>
      <c r="M13402" s="2" t="s">
        <v>30</v>
      </c>
      <c r="N13402" s="2" t="s">
        <v>42</v>
      </c>
    </row>
    <row r="13403" spans="2:14" x14ac:dyDescent="0.25">
      <c r="B13403" s="2" t="s">
        <v>9755</v>
      </c>
      <c r="C13403" s="2" t="s">
        <v>9756</v>
      </c>
      <c r="D13403" s="2" t="s">
        <v>28</v>
      </c>
      <c r="E13403" s="2" t="s">
        <v>17</v>
      </c>
      <c r="F13403" s="2" t="s">
        <v>24</v>
      </c>
      <c r="G13403" s="2" t="s">
        <v>24</v>
      </c>
      <c r="H13403" s="2" t="s">
        <v>24</v>
      </c>
      <c r="I13403" s="2">
        <v>0</v>
      </c>
      <c r="J13403" s="2">
        <v>0</v>
      </c>
      <c r="K13403" s="2">
        <v>0</v>
      </c>
      <c r="L13403" s="3">
        <v>45944</v>
      </c>
      <c r="M13403" s="2" t="s">
        <v>30</v>
      </c>
      <c r="N13403" s="2" t="s">
        <v>42</v>
      </c>
    </row>
    <row r="13404" spans="2:14" x14ac:dyDescent="0.25">
      <c r="B13404" s="2" t="s">
        <v>9757</v>
      </c>
      <c r="C13404" s="2" t="s">
        <v>9758</v>
      </c>
      <c r="D13404" s="2" t="s">
        <v>28</v>
      </c>
      <c r="E13404" s="2" t="s">
        <v>17</v>
      </c>
      <c r="F13404" s="2" t="s">
        <v>24</v>
      </c>
      <c r="G13404" s="2" t="s">
        <v>24</v>
      </c>
      <c r="H13404" s="2" t="s">
        <v>24</v>
      </c>
      <c r="I13404" s="2">
        <v>0</v>
      </c>
      <c r="J13404" s="2">
        <v>0</v>
      </c>
      <c r="K13404" s="2">
        <v>0</v>
      </c>
      <c r="L13404" s="3">
        <v>45947</v>
      </c>
      <c r="M13404" s="2" t="s">
        <v>30</v>
      </c>
      <c r="N13404" s="2" t="s">
        <v>42</v>
      </c>
    </row>
    <row r="13405" spans="2:14" x14ac:dyDescent="0.25">
      <c r="B13405" s="2" t="s">
        <v>9759</v>
      </c>
      <c r="C13405" s="2" t="s">
        <v>9760</v>
      </c>
      <c r="D13405" s="2" t="s">
        <v>28</v>
      </c>
      <c r="E13405" s="2" t="s">
        <v>17</v>
      </c>
      <c r="F13405" s="2" t="s">
        <v>24</v>
      </c>
      <c r="G13405" s="2" t="s">
        <v>24</v>
      </c>
      <c r="H13405" s="2" t="s">
        <v>24</v>
      </c>
      <c r="I13405" s="2">
        <v>0</v>
      </c>
      <c r="J13405" s="2">
        <v>0</v>
      </c>
      <c r="K13405" s="2">
        <v>0</v>
      </c>
      <c r="L13405" s="3">
        <v>45947</v>
      </c>
      <c r="M13405" s="2" t="s">
        <v>30</v>
      </c>
      <c r="N13405" s="2" t="s">
        <v>42</v>
      </c>
    </row>
    <row r="13406" spans="2:14" x14ac:dyDescent="0.25">
      <c r="B13406" s="2" t="s">
        <v>9761</v>
      </c>
      <c r="C13406" s="2" t="s">
        <v>9762</v>
      </c>
      <c r="D13406" s="2" t="s">
        <v>28</v>
      </c>
      <c r="E13406" s="2" t="s">
        <v>17</v>
      </c>
      <c r="F13406" s="2" t="s">
        <v>24</v>
      </c>
      <c r="G13406" s="2" t="s">
        <v>24</v>
      </c>
      <c r="H13406" s="2" t="s">
        <v>24</v>
      </c>
      <c r="I13406" s="2">
        <v>0</v>
      </c>
      <c r="J13406" s="2">
        <v>0</v>
      </c>
      <c r="K13406" s="2">
        <v>0</v>
      </c>
      <c r="L13406" s="3">
        <v>45947</v>
      </c>
      <c r="M13406" s="2" t="s">
        <v>30</v>
      </c>
      <c r="N13406" s="2" t="s">
        <v>42</v>
      </c>
    </row>
    <row r="13407" spans="2:14" x14ac:dyDescent="0.25">
      <c r="B13407" s="2" t="s">
        <v>9763</v>
      </c>
      <c r="C13407" s="2" t="s">
        <v>9764</v>
      </c>
      <c r="D13407" s="2" t="s">
        <v>28</v>
      </c>
      <c r="E13407" s="2" t="s">
        <v>17</v>
      </c>
      <c r="F13407" s="2" t="s">
        <v>24</v>
      </c>
      <c r="G13407" s="2" t="s">
        <v>24</v>
      </c>
      <c r="H13407" s="2" t="s">
        <v>24</v>
      </c>
      <c r="I13407" s="2">
        <v>0</v>
      </c>
      <c r="J13407" s="2">
        <v>0</v>
      </c>
      <c r="K13407" s="2">
        <v>0</v>
      </c>
      <c r="L13407" s="3">
        <v>45947</v>
      </c>
      <c r="M13407" s="2" t="s">
        <v>30</v>
      </c>
      <c r="N13407" s="2" t="s">
        <v>42</v>
      </c>
    </row>
    <row r="13408" spans="2:14" x14ac:dyDescent="0.25">
      <c r="B13408" s="2" t="s">
        <v>9765</v>
      </c>
      <c r="C13408" s="2" t="s">
        <v>9766</v>
      </c>
      <c r="D13408" s="2" t="s">
        <v>28</v>
      </c>
      <c r="E13408" s="2" t="s">
        <v>17</v>
      </c>
      <c r="F13408" s="2" t="s">
        <v>24</v>
      </c>
      <c r="G13408" s="2" t="s">
        <v>24</v>
      </c>
      <c r="H13408" s="2" t="s">
        <v>24</v>
      </c>
      <c r="I13408" s="2">
        <v>0</v>
      </c>
      <c r="J13408" s="2">
        <v>0</v>
      </c>
      <c r="K13408" s="2">
        <v>0</v>
      </c>
      <c r="L13408" s="3">
        <v>45947</v>
      </c>
      <c r="M13408" s="2" t="s">
        <v>30</v>
      </c>
      <c r="N13408" s="2" t="s">
        <v>42</v>
      </c>
    </row>
    <row r="13409" spans="2:14" x14ac:dyDescent="0.25">
      <c r="B13409" s="2" t="s">
        <v>9767</v>
      </c>
      <c r="C13409" s="2" t="s">
        <v>9768</v>
      </c>
      <c r="D13409" s="2" t="s">
        <v>28</v>
      </c>
      <c r="E13409" s="2" t="s">
        <v>17</v>
      </c>
      <c r="F13409" s="2" t="s">
        <v>24</v>
      </c>
      <c r="G13409" s="2" t="s">
        <v>24</v>
      </c>
      <c r="H13409" s="2" t="s">
        <v>24</v>
      </c>
      <c r="I13409" s="2">
        <v>0</v>
      </c>
      <c r="J13409" s="2">
        <v>0</v>
      </c>
      <c r="K13409" s="2">
        <v>0</v>
      </c>
      <c r="L13409" s="3">
        <v>45947</v>
      </c>
      <c r="M13409" s="2" t="s">
        <v>30</v>
      </c>
      <c r="N13409" s="2" t="s">
        <v>42</v>
      </c>
    </row>
    <row r="13410" spans="2:14" x14ac:dyDescent="0.25">
      <c r="B13410" s="2" t="s">
        <v>9769</v>
      </c>
      <c r="C13410" s="2" t="s">
        <v>9770</v>
      </c>
      <c r="D13410" s="2" t="s">
        <v>28</v>
      </c>
      <c r="E13410" s="2" t="s">
        <v>17</v>
      </c>
      <c r="F13410" s="2" t="s">
        <v>24</v>
      </c>
      <c r="G13410" s="2" t="s">
        <v>24</v>
      </c>
      <c r="H13410" s="2" t="s">
        <v>24</v>
      </c>
      <c r="I13410" s="2">
        <v>0</v>
      </c>
      <c r="J13410" s="2">
        <v>0</v>
      </c>
      <c r="K13410" s="2">
        <v>0</v>
      </c>
      <c r="L13410" s="3">
        <v>45947</v>
      </c>
      <c r="M13410" s="2" t="s">
        <v>30</v>
      </c>
      <c r="N13410" s="2" t="s">
        <v>42</v>
      </c>
    </row>
    <row r="13411" spans="2:14" x14ac:dyDescent="0.25">
      <c r="B13411" s="2" t="s">
        <v>9771</v>
      </c>
      <c r="C13411" s="2" t="s">
        <v>9772</v>
      </c>
      <c r="D13411" s="2" t="s">
        <v>28</v>
      </c>
      <c r="E13411" s="2" t="s">
        <v>17</v>
      </c>
      <c r="F13411" s="2" t="s">
        <v>24</v>
      </c>
      <c r="G13411" s="2" t="s">
        <v>24</v>
      </c>
      <c r="H13411" s="2" t="s">
        <v>24</v>
      </c>
      <c r="I13411" s="2">
        <v>0</v>
      </c>
      <c r="J13411" s="2">
        <v>0</v>
      </c>
      <c r="K13411" s="2">
        <v>0</v>
      </c>
      <c r="L13411" s="3">
        <v>45993</v>
      </c>
      <c r="M13411" s="2" t="s">
        <v>30</v>
      </c>
      <c r="N13411" s="2" t="s">
        <v>42</v>
      </c>
    </row>
    <row r="13412" spans="2:14" x14ac:dyDescent="0.25">
      <c r="B13412" s="2" t="s">
        <v>9773</v>
      </c>
      <c r="C13412" s="2" t="s">
        <v>9774</v>
      </c>
      <c r="D13412" s="2" t="s">
        <v>28</v>
      </c>
      <c r="E13412" s="2" t="s">
        <v>17</v>
      </c>
      <c r="F13412" s="2" t="s">
        <v>24</v>
      </c>
      <c r="G13412" s="2" t="s">
        <v>24</v>
      </c>
      <c r="H13412" s="2" t="s">
        <v>24</v>
      </c>
      <c r="I13412" s="2">
        <v>0</v>
      </c>
      <c r="J13412" s="2">
        <v>0</v>
      </c>
      <c r="K13412" s="2">
        <v>0</v>
      </c>
      <c r="L13412" s="3">
        <v>46008</v>
      </c>
      <c r="M13412" s="2" t="s">
        <v>30</v>
      </c>
      <c r="N13412" s="2" t="s">
        <v>42</v>
      </c>
    </row>
    <row r="13413" spans="2:14" x14ac:dyDescent="0.25">
      <c r="B13413" s="2" t="s">
        <v>9775</v>
      </c>
      <c r="C13413" s="2" t="s">
        <v>9776</v>
      </c>
      <c r="D13413" s="2" t="s">
        <v>28</v>
      </c>
      <c r="E13413" s="2" t="s">
        <v>17</v>
      </c>
      <c r="F13413" s="2" t="s">
        <v>24</v>
      </c>
      <c r="G13413" s="2" t="s">
        <v>24</v>
      </c>
      <c r="H13413" s="2" t="s">
        <v>24</v>
      </c>
      <c r="I13413" s="2">
        <v>0</v>
      </c>
      <c r="J13413" s="2">
        <v>0</v>
      </c>
      <c r="K13413" s="2">
        <v>0</v>
      </c>
      <c r="L13413" s="3">
        <v>46009</v>
      </c>
      <c r="M13413" s="2" t="s">
        <v>30</v>
      </c>
      <c r="N13413" s="2" t="s">
        <v>42</v>
      </c>
    </row>
    <row r="13414" spans="2:14" x14ac:dyDescent="0.25">
      <c r="B13414" s="2" t="s">
        <v>9777</v>
      </c>
      <c r="C13414" s="2" t="s">
        <v>9778</v>
      </c>
      <c r="D13414" s="2" t="s">
        <v>28</v>
      </c>
      <c r="E13414" s="2" t="s">
        <v>17</v>
      </c>
      <c r="F13414" s="2" t="s">
        <v>24</v>
      </c>
      <c r="G13414" s="2" t="s">
        <v>24</v>
      </c>
      <c r="H13414" s="2" t="s">
        <v>24</v>
      </c>
      <c r="I13414" s="2">
        <v>0</v>
      </c>
      <c r="J13414" s="2">
        <v>0</v>
      </c>
      <c r="K13414" s="2">
        <v>0</v>
      </c>
      <c r="L13414" s="3">
        <v>45972</v>
      </c>
      <c r="M13414" s="2" t="s">
        <v>30</v>
      </c>
      <c r="N13414" s="2" t="s">
        <v>42</v>
      </c>
    </row>
    <row r="13415" spans="2:14" x14ac:dyDescent="0.25">
      <c r="B13415" s="2" t="s">
        <v>9779</v>
      </c>
      <c r="C13415" s="2" t="s">
        <v>9780</v>
      </c>
      <c r="D13415" s="2" t="s">
        <v>1367</v>
      </c>
      <c r="E13415" s="2" t="s">
        <v>17</v>
      </c>
      <c r="F13415" s="2" t="s">
        <v>24</v>
      </c>
      <c r="G13415" s="2" t="s">
        <v>24</v>
      </c>
      <c r="H13415" s="2" t="s">
        <v>24</v>
      </c>
      <c r="I13415" s="2">
        <v>20</v>
      </c>
      <c r="J13415" s="2">
        <v>20</v>
      </c>
      <c r="K13415" s="2">
        <v>0</v>
      </c>
      <c r="L13415" s="3">
        <v>44958</v>
      </c>
      <c r="M13415" s="3">
        <v>46174</v>
      </c>
      <c r="N13415" s="2" t="s">
        <v>42</v>
      </c>
    </row>
    <row r="13416" spans="2:14" x14ac:dyDescent="0.25">
      <c r="B13416" s="2" t="s">
        <v>9781</v>
      </c>
      <c r="C13416" s="2" t="s">
        <v>9782</v>
      </c>
      <c r="D13416" s="2" t="s">
        <v>379</v>
      </c>
      <c r="E13416" s="2" t="s">
        <v>75</v>
      </c>
      <c r="F13416" s="2" t="s">
        <v>24</v>
      </c>
      <c r="G13416" s="2" t="s">
        <v>24</v>
      </c>
      <c r="H13416" s="2" t="s">
        <v>24</v>
      </c>
      <c r="I13416" s="2">
        <v>92</v>
      </c>
      <c r="J13416" s="2">
        <v>92</v>
      </c>
      <c r="K13416" s="2">
        <v>0</v>
      </c>
      <c r="L13416" s="3">
        <v>44958</v>
      </c>
      <c r="M13416" s="3">
        <v>45748</v>
      </c>
      <c r="N13416" s="2" t="s">
        <v>42</v>
      </c>
    </row>
    <row r="13417" spans="2:14" x14ac:dyDescent="0.25">
      <c r="B13417" s="2" t="s">
        <v>9781</v>
      </c>
      <c r="C13417" s="2" t="s">
        <v>9782</v>
      </c>
      <c r="D13417" s="2" t="s">
        <v>379</v>
      </c>
      <c r="E13417" s="2" t="s">
        <v>17</v>
      </c>
      <c r="F13417" s="2" t="s">
        <v>24</v>
      </c>
      <c r="G13417" s="2" t="s">
        <v>24</v>
      </c>
      <c r="H13417" s="2" t="s">
        <v>24</v>
      </c>
      <c r="I13417" s="2">
        <v>92</v>
      </c>
      <c r="J13417" s="2">
        <v>0</v>
      </c>
      <c r="K13417" s="2">
        <v>0</v>
      </c>
      <c r="L13417" s="3">
        <v>44958</v>
      </c>
      <c r="M13417" s="3">
        <v>45748</v>
      </c>
      <c r="N13417" s="2" t="s">
        <v>42</v>
      </c>
    </row>
    <row r="13418" spans="2:14" x14ac:dyDescent="0.25">
      <c r="B13418" s="2" t="s">
        <v>9783</v>
      </c>
      <c r="C13418" s="2" t="s">
        <v>9784</v>
      </c>
      <c r="D13418" s="2" t="s">
        <v>28</v>
      </c>
      <c r="E13418" s="2" t="s">
        <v>17</v>
      </c>
      <c r="F13418" s="2" t="s">
        <v>24</v>
      </c>
      <c r="G13418" s="2" t="s">
        <v>24</v>
      </c>
      <c r="H13418" s="2" t="s">
        <v>24</v>
      </c>
      <c r="I13418" s="2">
        <v>0</v>
      </c>
      <c r="J13418" s="2">
        <v>0</v>
      </c>
      <c r="K13418" s="2">
        <v>0</v>
      </c>
      <c r="L13418" s="3">
        <v>46056</v>
      </c>
      <c r="M13418" s="2" t="s">
        <v>30</v>
      </c>
      <c r="N13418" s="2" t="s">
        <v>42</v>
      </c>
    </row>
    <row r="13419" spans="2:14" x14ac:dyDescent="0.25">
      <c r="B13419" s="2" t="s">
        <v>9785</v>
      </c>
      <c r="C13419" s="2" t="s">
        <v>9786</v>
      </c>
      <c r="D13419" s="2" t="s">
        <v>28</v>
      </c>
      <c r="E13419" s="2" t="s">
        <v>17</v>
      </c>
      <c r="F13419" s="2" t="s">
        <v>253</v>
      </c>
      <c r="G13419" s="2" t="s">
        <v>24</v>
      </c>
      <c r="H13419" s="2" t="s">
        <v>24</v>
      </c>
      <c r="I13419" s="2">
        <v>0</v>
      </c>
      <c r="J13419" s="2">
        <v>0</v>
      </c>
      <c r="K13419" s="2">
        <v>0</v>
      </c>
      <c r="L13419" s="3">
        <v>44958</v>
      </c>
      <c r="M13419" s="2" t="s">
        <v>30</v>
      </c>
      <c r="N13419" s="2" t="s">
        <v>879</v>
      </c>
    </row>
    <row r="13420" spans="2:14" x14ac:dyDescent="0.25">
      <c r="B13420" s="2" t="s">
        <v>9787</v>
      </c>
      <c r="C13420" s="2" t="s">
        <v>9788</v>
      </c>
      <c r="D13420" s="2" t="s">
        <v>28</v>
      </c>
      <c r="E13420" s="2" t="s">
        <v>17</v>
      </c>
      <c r="F13420" s="2" t="s">
        <v>253</v>
      </c>
      <c r="G13420" s="2" t="s">
        <v>24</v>
      </c>
      <c r="H13420" s="2" t="s">
        <v>24</v>
      </c>
      <c r="I13420" s="2">
        <v>3</v>
      </c>
      <c r="J13420" s="2">
        <v>3</v>
      </c>
      <c r="K13420" s="2">
        <v>0</v>
      </c>
      <c r="L13420" s="3">
        <v>44958</v>
      </c>
      <c r="M13420" s="2" t="s">
        <v>30</v>
      </c>
      <c r="N13420" s="2" t="s">
        <v>879</v>
      </c>
    </row>
    <row r="13421" spans="2:14" x14ac:dyDescent="0.25">
      <c r="B13421" s="2" t="s">
        <v>9789</v>
      </c>
      <c r="C13421" s="2" t="s">
        <v>9790</v>
      </c>
      <c r="D13421" s="2" t="s">
        <v>28</v>
      </c>
      <c r="E13421" s="2" t="s">
        <v>17</v>
      </c>
      <c r="F13421" s="2" t="s">
        <v>24</v>
      </c>
      <c r="G13421" s="2" t="s">
        <v>24</v>
      </c>
      <c r="H13421" s="2" t="s">
        <v>24</v>
      </c>
      <c r="I13421" s="2">
        <v>0</v>
      </c>
      <c r="J13421" s="2">
        <v>0</v>
      </c>
      <c r="K13421" s="2">
        <v>0</v>
      </c>
      <c r="L13421" s="3">
        <v>44958</v>
      </c>
      <c r="M13421" s="2" t="s">
        <v>30</v>
      </c>
      <c r="N13421" s="2" t="s">
        <v>42</v>
      </c>
    </row>
    <row r="13422" spans="2:14" x14ac:dyDescent="0.25">
      <c r="B13422" s="2" t="s">
        <v>9791</v>
      </c>
      <c r="C13422" s="2" t="s">
        <v>9792</v>
      </c>
      <c r="D13422" s="2" t="s">
        <v>28</v>
      </c>
      <c r="E13422" s="2" t="s">
        <v>17</v>
      </c>
      <c r="F13422" s="2" t="s">
        <v>24</v>
      </c>
      <c r="G13422" s="2" t="s">
        <v>24</v>
      </c>
      <c r="H13422" s="2" t="s">
        <v>24</v>
      </c>
      <c r="I13422" s="2">
        <v>0</v>
      </c>
      <c r="J13422" s="2">
        <v>0</v>
      </c>
      <c r="K13422" s="2">
        <v>0</v>
      </c>
      <c r="L13422" s="3">
        <v>45709</v>
      </c>
      <c r="M13422" s="2" t="s">
        <v>30</v>
      </c>
      <c r="N13422" s="2" t="s">
        <v>560</v>
      </c>
    </row>
    <row r="13423" spans="2:14" x14ac:dyDescent="0.25">
      <c r="B13423" s="2" t="s">
        <v>9793</v>
      </c>
      <c r="C13423" s="2" t="s">
        <v>9794</v>
      </c>
      <c r="D13423" s="2" t="s">
        <v>28</v>
      </c>
      <c r="E13423" s="2" t="s">
        <v>17</v>
      </c>
      <c r="F13423" s="2" t="s">
        <v>24</v>
      </c>
      <c r="G13423" s="2" t="s">
        <v>24</v>
      </c>
      <c r="H13423" s="2" t="s">
        <v>24</v>
      </c>
      <c r="I13423" s="2">
        <v>0</v>
      </c>
      <c r="J13423" s="2">
        <v>0</v>
      </c>
      <c r="K13423" s="2">
        <v>0</v>
      </c>
      <c r="L13423" s="3">
        <v>45710</v>
      </c>
      <c r="M13423" s="2" t="s">
        <v>30</v>
      </c>
      <c r="N13423" s="2" t="s">
        <v>560</v>
      </c>
    </row>
    <row r="13424" spans="2:14" x14ac:dyDescent="0.25">
      <c r="B13424" s="2" t="s">
        <v>9795</v>
      </c>
      <c r="C13424" s="2" t="s">
        <v>1184</v>
      </c>
      <c r="D13424" s="2" t="s">
        <v>28</v>
      </c>
      <c r="E13424" s="2" t="s">
        <v>17</v>
      </c>
      <c r="F13424" s="2" t="s">
        <v>24</v>
      </c>
      <c r="G13424" s="2" t="s">
        <v>24</v>
      </c>
      <c r="H13424" s="2" t="s">
        <v>24</v>
      </c>
      <c r="I13424" s="2">
        <v>15</v>
      </c>
      <c r="J13424" s="2">
        <v>15</v>
      </c>
      <c r="K13424" s="2">
        <v>0</v>
      </c>
      <c r="L13424" s="3">
        <v>45972</v>
      </c>
      <c r="M13424" s="2" t="s">
        <v>30</v>
      </c>
      <c r="N13424" s="2" t="s">
        <v>42</v>
      </c>
    </row>
    <row r="13425" spans="2:14" x14ac:dyDescent="0.25">
      <c r="B13425" s="2" t="s">
        <v>9796</v>
      </c>
      <c r="C13425" s="2" t="s">
        <v>9797</v>
      </c>
      <c r="D13425" s="2" t="s">
        <v>28</v>
      </c>
      <c r="E13425" s="2" t="s">
        <v>17</v>
      </c>
      <c r="F13425" s="2" t="s">
        <v>24</v>
      </c>
      <c r="G13425" s="2" t="s">
        <v>24</v>
      </c>
      <c r="H13425" s="2" t="s">
        <v>24</v>
      </c>
      <c r="I13425" s="2">
        <v>0</v>
      </c>
      <c r="J13425" s="2">
        <v>0</v>
      </c>
      <c r="K13425" s="2">
        <v>0</v>
      </c>
      <c r="L13425" s="3">
        <v>46011</v>
      </c>
      <c r="M13425" s="2" t="s">
        <v>30</v>
      </c>
      <c r="N13425" s="2" t="s">
        <v>42</v>
      </c>
    </row>
    <row r="13426" spans="2:14" x14ac:dyDescent="0.25">
      <c r="B13426" s="2" t="s">
        <v>9798</v>
      </c>
      <c r="C13426" s="2" t="s">
        <v>9799</v>
      </c>
      <c r="D13426" s="2" t="s">
        <v>28</v>
      </c>
      <c r="E13426" s="2" t="s">
        <v>17</v>
      </c>
      <c r="F13426" s="2" t="s">
        <v>253</v>
      </c>
      <c r="G13426" s="2" t="s">
        <v>24</v>
      </c>
      <c r="H13426" s="2" t="s">
        <v>24</v>
      </c>
      <c r="I13426" s="2">
        <v>14</v>
      </c>
      <c r="J13426" s="2">
        <v>14</v>
      </c>
      <c r="K13426" s="2">
        <v>0</v>
      </c>
      <c r="L13426" s="3">
        <v>44958</v>
      </c>
      <c r="M13426" s="2" t="s">
        <v>30</v>
      </c>
      <c r="N13426" s="2" t="s">
        <v>879</v>
      </c>
    </row>
    <row r="13427" spans="2:14" x14ac:dyDescent="0.25">
      <c r="B13427" s="2" t="s">
        <v>9800</v>
      </c>
      <c r="C13427" s="2" t="s">
        <v>9801</v>
      </c>
      <c r="D13427" s="2" t="s">
        <v>28</v>
      </c>
      <c r="E13427" s="2" t="s">
        <v>17</v>
      </c>
      <c r="F13427" s="2" t="s">
        <v>253</v>
      </c>
      <c r="G13427" s="2" t="s">
        <v>253</v>
      </c>
      <c r="H13427" s="2" t="s">
        <v>9801</v>
      </c>
      <c r="I13427" s="2">
        <v>0</v>
      </c>
      <c r="J13427" s="2">
        <v>0</v>
      </c>
      <c r="K13427" s="2">
        <v>0</v>
      </c>
      <c r="L13427" s="3">
        <v>45923</v>
      </c>
      <c r="M13427" s="2" t="s">
        <v>30</v>
      </c>
      <c r="N13427" s="2" t="s">
        <v>255</v>
      </c>
    </row>
    <row r="13428" spans="2:14" x14ac:dyDescent="0.25">
      <c r="B13428" s="2" t="s">
        <v>9802</v>
      </c>
      <c r="C13428" s="2" t="s">
        <v>9803</v>
      </c>
      <c r="D13428" s="2" t="s">
        <v>28</v>
      </c>
      <c r="E13428" s="2" t="s">
        <v>17</v>
      </c>
      <c r="F13428" s="2" t="s">
        <v>253</v>
      </c>
      <c r="G13428" s="2" t="s">
        <v>253</v>
      </c>
      <c r="H13428" s="2" t="s">
        <v>9803</v>
      </c>
      <c r="I13428" s="2">
        <v>0</v>
      </c>
      <c r="J13428" s="2">
        <v>0</v>
      </c>
      <c r="K13428" s="2">
        <v>0</v>
      </c>
      <c r="L13428" s="3">
        <v>45923</v>
      </c>
      <c r="M13428" s="2" t="s">
        <v>30</v>
      </c>
      <c r="N13428" s="2" t="s">
        <v>255</v>
      </c>
    </row>
    <row r="13429" spans="2:14" x14ac:dyDescent="0.25">
      <c r="B13429" s="2" t="s">
        <v>9804</v>
      </c>
      <c r="C13429" s="2" t="s">
        <v>9805</v>
      </c>
      <c r="D13429" s="2" t="s">
        <v>28</v>
      </c>
      <c r="E13429" s="2" t="s">
        <v>17</v>
      </c>
      <c r="F13429" s="2" t="s">
        <v>253</v>
      </c>
      <c r="G13429" s="2" t="s">
        <v>253</v>
      </c>
      <c r="H13429" s="2" t="s">
        <v>9805</v>
      </c>
      <c r="I13429" s="2">
        <v>0</v>
      </c>
      <c r="J13429" s="2">
        <v>0</v>
      </c>
      <c r="K13429" s="2">
        <v>0</v>
      </c>
      <c r="L13429" s="3">
        <v>46112</v>
      </c>
      <c r="M13429" s="2" t="s">
        <v>30</v>
      </c>
      <c r="N13429" s="2" t="s">
        <v>255</v>
      </c>
    </row>
    <row r="13430" spans="2:14" x14ac:dyDescent="0.25">
      <c r="B13430" s="2" t="s">
        <v>9806</v>
      </c>
      <c r="C13430" s="2" t="s">
        <v>9807</v>
      </c>
      <c r="D13430" s="2" t="s">
        <v>28</v>
      </c>
      <c r="E13430" s="2" t="s">
        <v>17</v>
      </c>
      <c r="F13430" s="2" t="s">
        <v>253</v>
      </c>
      <c r="G13430" s="2" t="s">
        <v>9399</v>
      </c>
      <c r="H13430" s="2" t="s">
        <v>24</v>
      </c>
      <c r="I13430" s="2">
        <v>40</v>
      </c>
      <c r="J13430" s="2">
        <v>40</v>
      </c>
      <c r="K13430" s="2">
        <v>0</v>
      </c>
      <c r="L13430" s="3">
        <v>44958</v>
      </c>
      <c r="M13430" s="2" t="s">
        <v>30</v>
      </c>
      <c r="N13430" s="2" t="s">
        <v>879</v>
      </c>
    </row>
    <row r="13431" spans="2:14" x14ac:dyDescent="0.25">
      <c r="B13431" s="2" t="s">
        <v>9808</v>
      </c>
      <c r="C13431" s="2" t="s">
        <v>9809</v>
      </c>
      <c r="D13431" s="2" t="s">
        <v>28</v>
      </c>
      <c r="E13431" s="2" t="s">
        <v>17</v>
      </c>
      <c r="F13431" s="2" t="s">
        <v>24</v>
      </c>
      <c r="G13431" s="2" t="s">
        <v>24</v>
      </c>
      <c r="H13431" s="2" t="s">
        <v>24</v>
      </c>
      <c r="I13431" s="2">
        <v>20</v>
      </c>
      <c r="J13431" s="2">
        <v>20</v>
      </c>
      <c r="K13431" s="2">
        <v>0</v>
      </c>
      <c r="L13431" s="3">
        <v>44958</v>
      </c>
      <c r="M13431" s="2" t="s">
        <v>30</v>
      </c>
      <c r="N13431" s="2" t="s">
        <v>42</v>
      </c>
    </row>
    <row r="13432" spans="2:14" x14ac:dyDescent="0.25">
      <c r="B13432" s="2" t="s">
        <v>9810</v>
      </c>
      <c r="C13432" s="2" t="s">
        <v>9811</v>
      </c>
      <c r="D13432" s="2" t="s">
        <v>28</v>
      </c>
      <c r="E13432" s="2" t="s">
        <v>17</v>
      </c>
      <c r="F13432" s="2" t="s">
        <v>24</v>
      </c>
      <c r="G13432" s="2" t="s">
        <v>24</v>
      </c>
      <c r="H13432" s="2" t="s">
        <v>24</v>
      </c>
      <c r="I13432" s="2">
        <v>20</v>
      </c>
      <c r="J13432" s="2">
        <v>20</v>
      </c>
      <c r="K13432" s="2">
        <v>0</v>
      </c>
      <c r="L13432" s="3">
        <v>44958</v>
      </c>
      <c r="M13432" s="2" t="s">
        <v>30</v>
      </c>
      <c r="N13432" s="2" t="s">
        <v>42</v>
      </c>
    </row>
    <row r="13433" spans="2:14" x14ac:dyDescent="0.25">
      <c r="B13433" s="2" t="s">
        <v>9812</v>
      </c>
      <c r="C13433" s="2" t="s">
        <v>9813</v>
      </c>
      <c r="D13433" s="2" t="s">
        <v>28</v>
      </c>
      <c r="E13433" s="2" t="s">
        <v>17</v>
      </c>
      <c r="F13433" s="2" t="s">
        <v>24</v>
      </c>
      <c r="G13433" s="2" t="s">
        <v>24</v>
      </c>
      <c r="H13433" s="2" t="s">
        <v>24</v>
      </c>
      <c r="I13433" s="2">
        <v>20</v>
      </c>
      <c r="J13433" s="2">
        <v>20</v>
      </c>
      <c r="K13433" s="2">
        <v>0</v>
      </c>
      <c r="L13433" s="3">
        <v>44958</v>
      </c>
      <c r="M13433" s="2" t="s">
        <v>30</v>
      </c>
      <c r="N13433" s="2" t="s">
        <v>42</v>
      </c>
    </row>
    <row r="13434" spans="2:14" x14ac:dyDescent="0.25">
      <c r="B13434" s="2" t="s">
        <v>9814</v>
      </c>
      <c r="C13434" s="2" t="s">
        <v>9815</v>
      </c>
      <c r="D13434" s="2" t="s">
        <v>28</v>
      </c>
      <c r="E13434" s="2" t="s">
        <v>17</v>
      </c>
      <c r="F13434" s="2" t="s">
        <v>24</v>
      </c>
      <c r="G13434" s="2" t="s">
        <v>24</v>
      </c>
      <c r="H13434" s="2" t="s">
        <v>24</v>
      </c>
      <c r="I13434" s="2">
        <v>170</v>
      </c>
      <c r="J13434" s="2">
        <v>170</v>
      </c>
      <c r="K13434" s="2">
        <v>0</v>
      </c>
      <c r="L13434" s="3">
        <v>44958</v>
      </c>
      <c r="M13434" s="2" t="s">
        <v>30</v>
      </c>
      <c r="N13434" s="2" t="s">
        <v>42</v>
      </c>
    </row>
    <row r="13435" spans="2:14" x14ac:dyDescent="0.25">
      <c r="B13435" s="2" t="s">
        <v>9816</v>
      </c>
      <c r="C13435" s="2" t="s">
        <v>9817</v>
      </c>
      <c r="D13435" s="2" t="s">
        <v>28</v>
      </c>
      <c r="E13435" s="2" t="s">
        <v>17</v>
      </c>
      <c r="F13435" s="2" t="s">
        <v>253</v>
      </c>
      <c r="G13435" s="2" t="s">
        <v>24</v>
      </c>
      <c r="H13435" s="2" t="s">
        <v>24</v>
      </c>
      <c r="I13435" s="2">
        <v>0</v>
      </c>
      <c r="J13435" s="2">
        <v>0</v>
      </c>
      <c r="K13435" s="2">
        <v>0</v>
      </c>
      <c r="L13435" s="3">
        <v>44958</v>
      </c>
      <c r="M13435" s="2" t="s">
        <v>30</v>
      </c>
      <c r="N13435" s="2" t="s">
        <v>879</v>
      </c>
    </row>
    <row r="13436" spans="2:14" x14ac:dyDescent="0.25">
      <c r="B13436" s="2" t="s">
        <v>9818</v>
      </c>
      <c r="C13436" s="2" t="s">
        <v>9819</v>
      </c>
      <c r="D13436" s="2" t="s">
        <v>28</v>
      </c>
      <c r="E13436" s="2" t="s">
        <v>17</v>
      </c>
      <c r="F13436" s="2" t="s">
        <v>24</v>
      </c>
      <c r="G13436" s="2" t="s">
        <v>24</v>
      </c>
      <c r="H13436" s="2" t="s">
        <v>24</v>
      </c>
      <c r="I13436" s="2">
        <v>50</v>
      </c>
      <c r="J13436" s="2">
        <v>50</v>
      </c>
      <c r="K13436" s="2">
        <v>0</v>
      </c>
      <c r="L13436" s="3">
        <v>45959</v>
      </c>
      <c r="M13436" s="2" t="s">
        <v>30</v>
      </c>
      <c r="N13436" s="2" t="s">
        <v>749</v>
      </c>
    </row>
    <row r="13437" spans="2:14" x14ac:dyDescent="0.25">
      <c r="B13437" s="2" t="s">
        <v>9820</v>
      </c>
      <c r="C13437" s="2" t="s">
        <v>9821</v>
      </c>
      <c r="D13437" s="2" t="s">
        <v>28</v>
      </c>
      <c r="E13437" s="2" t="s">
        <v>17</v>
      </c>
      <c r="F13437" s="2" t="s">
        <v>24</v>
      </c>
      <c r="G13437" s="2" t="s">
        <v>24</v>
      </c>
      <c r="H13437" s="2" t="s">
        <v>24</v>
      </c>
      <c r="I13437" s="2">
        <v>1</v>
      </c>
      <c r="J13437" s="2">
        <v>1</v>
      </c>
      <c r="K13437" s="2">
        <v>0</v>
      </c>
      <c r="L13437" s="3">
        <v>45761</v>
      </c>
      <c r="M13437" s="2" t="s">
        <v>30</v>
      </c>
      <c r="N13437" s="2" t="s">
        <v>42</v>
      </c>
    </row>
    <row r="13438" spans="2:14" x14ac:dyDescent="0.25">
      <c r="B13438" s="2" t="s">
        <v>9822</v>
      </c>
      <c r="C13438" s="2" t="s">
        <v>9823</v>
      </c>
      <c r="D13438" s="2" t="s">
        <v>28</v>
      </c>
      <c r="E13438" s="2" t="s">
        <v>17</v>
      </c>
      <c r="F13438" s="2" t="s">
        <v>253</v>
      </c>
      <c r="G13438" s="2" t="s">
        <v>24</v>
      </c>
      <c r="H13438" s="2" t="s">
        <v>24</v>
      </c>
      <c r="I13438" s="2">
        <v>7583</v>
      </c>
      <c r="J13438" s="2">
        <v>7583</v>
      </c>
      <c r="K13438" s="2">
        <v>0</v>
      </c>
      <c r="L13438" s="3">
        <v>44958</v>
      </c>
      <c r="M13438" s="2" t="s">
        <v>30</v>
      </c>
      <c r="N13438" s="2" t="s">
        <v>879</v>
      </c>
    </row>
    <row r="13439" spans="2:14" x14ac:dyDescent="0.25">
      <c r="B13439" s="2" t="s">
        <v>9824</v>
      </c>
      <c r="C13439" s="2" t="s">
        <v>9825</v>
      </c>
      <c r="D13439" s="2" t="s">
        <v>28</v>
      </c>
      <c r="E13439" s="2" t="s">
        <v>17</v>
      </c>
      <c r="F13439" s="2" t="s">
        <v>253</v>
      </c>
      <c r="G13439" s="2" t="s">
        <v>24</v>
      </c>
      <c r="H13439" s="2" t="s">
        <v>24</v>
      </c>
      <c r="I13439" s="2">
        <v>0</v>
      </c>
      <c r="J13439" s="2">
        <v>0</v>
      </c>
      <c r="K13439" s="2">
        <v>0</v>
      </c>
      <c r="L13439" s="3">
        <v>44958</v>
      </c>
      <c r="M13439" s="2" t="s">
        <v>30</v>
      </c>
      <c r="N13439" s="2" t="s">
        <v>879</v>
      </c>
    </row>
    <row r="13440" spans="2:14" x14ac:dyDescent="0.25">
      <c r="B13440" s="2" t="s">
        <v>9826</v>
      </c>
      <c r="C13440" s="2" t="s">
        <v>9827</v>
      </c>
      <c r="D13440" s="2" t="s">
        <v>28</v>
      </c>
      <c r="E13440" s="2" t="s">
        <v>17</v>
      </c>
      <c r="F13440" s="2" t="s">
        <v>253</v>
      </c>
      <c r="G13440" s="2" t="s">
        <v>24</v>
      </c>
      <c r="H13440" s="2" t="s">
        <v>24</v>
      </c>
      <c r="I13440" s="2">
        <v>0</v>
      </c>
      <c r="J13440" s="2">
        <v>0</v>
      </c>
      <c r="K13440" s="2">
        <v>0</v>
      </c>
      <c r="L13440" s="3">
        <v>44958</v>
      </c>
      <c r="M13440" s="2" t="s">
        <v>30</v>
      </c>
      <c r="N13440" s="2" t="s">
        <v>879</v>
      </c>
    </row>
    <row r="13441" spans="2:14" x14ac:dyDescent="0.25">
      <c r="B13441" s="2" t="s">
        <v>9828</v>
      </c>
      <c r="C13441" s="2" t="s">
        <v>9829</v>
      </c>
      <c r="D13441" s="2" t="s">
        <v>28</v>
      </c>
      <c r="E13441" s="2" t="s">
        <v>17</v>
      </c>
      <c r="F13441" s="2" t="s">
        <v>253</v>
      </c>
      <c r="G13441" s="2" t="s">
        <v>24</v>
      </c>
      <c r="H13441" s="2" t="s">
        <v>24</v>
      </c>
      <c r="I13441" s="2">
        <v>5</v>
      </c>
      <c r="J13441" s="2">
        <v>5</v>
      </c>
      <c r="K13441" s="2">
        <v>0</v>
      </c>
      <c r="L13441" s="3">
        <v>44958</v>
      </c>
      <c r="M13441" s="2" t="s">
        <v>30</v>
      </c>
      <c r="N13441" s="2" t="s">
        <v>879</v>
      </c>
    </row>
    <row r="13442" spans="2:14" x14ac:dyDescent="0.25">
      <c r="B13442" s="2" t="s">
        <v>9830</v>
      </c>
      <c r="C13442" s="2" t="s">
        <v>9831</v>
      </c>
      <c r="D13442" s="2" t="s">
        <v>28</v>
      </c>
      <c r="E13442" s="2" t="s">
        <v>17</v>
      </c>
      <c r="F13442" s="2" t="s">
        <v>253</v>
      </c>
      <c r="G13442" s="2" t="s">
        <v>24</v>
      </c>
      <c r="H13442" s="2" t="s">
        <v>24</v>
      </c>
      <c r="I13442" s="2">
        <v>230</v>
      </c>
      <c r="J13442" s="2">
        <v>230</v>
      </c>
      <c r="K13442" s="2">
        <v>0</v>
      </c>
      <c r="L13442" s="3">
        <v>44958</v>
      </c>
      <c r="M13442" s="2" t="s">
        <v>30</v>
      </c>
      <c r="N13442" s="2" t="s">
        <v>879</v>
      </c>
    </row>
    <row r="13443" spans="2:14" x14ac:dyDescent="0.25">
      <c r="B13443" s="2" t="s">
        <v>9832</v>
      </c>
      <c r="C13443" s="2" t="s">
        <v>9833</v>
      </c>
      <c r="D13443" s="2" t="s">
        <v>28</v>
      </c>
      <c r="E13443" s="2" t="s">
        <v>17</v>
      </c>
      <c r="F13443" s="2" t="s">
        <v>253</v>
      </c>
      <c r="G13443" s="2" t="s">
        <v>24</v>
      </c>
      <c r="H13443" s="2" t="s">
        <v>24</v>
      </c>
      <c r="I13443" s="2">
        <v>0</v>
      </c>
      <c r="J13443" s="2">
        <v>0</v>
      </c>
      <c r="K13443" s="2">
        <v>0</v>
      </c>
      <c r="L13443" s="3">
        <v>44958</v>
      </c>
      <c r="M13443" s="2" t="s">
        <v>30</v>
      </c>
      <c r="N13443" s="2" t="s">
        <v>879</v>
      </c>
    </row>
    <row r="13444" spans="2:14" x14ac:dyDescent="0.25">
      <c r="B13444" s="2" t="s">
        <v>9834</v>
      </c>
      <c r="C13444" s="2" t="s">
        <v>9835</v>
      </c>
      <c r="D13444" s="2" t="s">
        <v>28</v>
      </c>
      <c r="E13444" s="2" t="s">
        <v>17</v>
      </c>
      <c r="F13444" s="2" t="s">
        <v>253</v>
      </c>
      <c r="G13444" s="2" t="s">
        <v>24</v>
      </c>
      <c r="H13444" s="2" t="s">
        <v>24</v>
      </c>
      <c r="I13444" s="2">
        <v>150</v>
      </c>
      <c r="J13444" s="2">
        <v>150</v>
      </c>
      <c r="K13444" s="2">
        <v>0</v>
      </c>
      <c r="L13444" s="3">
        <v>44958</v>
      </c>
      <c r="M13444" s="2" t="s">
        <v>30</v>
      </c>
      <c r="N13444" s="2" t="s">
        <v>42</v>
      </c>
    </row>
    <row r="13445" spans="2:14" x14ac:dyDescent="0.25">
      <c r="B13445" s="2" t="s">
        <v>9836</v>
      </c>
      <c r="C13445" s="2" t="s">
        <v>9837</v>
      </c>
      <c r="D13445" s="2" t="s">
        <v>28</v>
      </c>
      <c r="E13445" s="2" t="s">
        <v>17</v>
      </c>
      <c r="F13445" s="2" t="s">
        <v>253</v>
      </c>
      <c r="G13445" s="2" t="s">
        <v>24</v>
      </c>
      <c r="H13445" s="2" t="s">
        <v>24</v>
      </c>
      <c r="I13445" s="2">
        <v>15</v>
      </c>
      <c r="J13445" s="2">
        <v>15</v>
      </c>
      <c r="K13445" s="2">
        <v>0</v>
      </c>
      <c r="L13445" s="3">
        <v>44958</v>
      </c>
      <c r="M13445" s="2" t="s">
        <v>30</v>
      </c>
      <c r="N13445" s="2" t="s">
        <v>42</v>
      </c>
    </row>
    <row r="13446" spans="2:14" x14ac:dyDescent="0.25">
      <c r="B13446" s="2" t="s">
        <v>9838</v>
      </c>
      <c r="C13446" s="2" t="s">
        <v>9839</v>
      </c>
      <c r="D13446" s="2" t="s">
        <v>28</v>
      </c>
      <c r="E13446" s="2" t="s">
        <v>17</v>
      </c>
      <c r="F13446" s="2" t="s">
        <v>253</v>
      </c>
      <c r="G13446" s="2" t="s">
        <v>24</v>
      </c>
      <c r="H13446" s="2" t="s">
        <v>24</v>
      </c>
      <c r="I13446" s="2">
        <v>3</v>
      </c>
      <c r="J13446" s="2">
        <v>3</v>
      </c>
      <c r="K13446" s="2">
        <v>0</v>
      </c>
      <c r="L13446" s="3">
        <v>44958</v>
      </c>
      <c r="M13446" s="2" t="s">
        <v>30</v>
      </c>
      <c r="N13446" s="2" t="s">
        <v>42</v>
      </c>
    </row>
    <row r="13447" spans="2:14" x14ac:dyDescent="0.25">
      <c r="B13447" s="2" t="s">
        <v>9840</v>
      </c>
      <c r="C13447" s="2" t="s">
        <v>9841</v>
      </c>
      <c r="D13447" s="2" t="s">
        <v>28</v>
      </c>
      <c r="E13447" s="2" t="s">
        <v>17</v>
      </c>
      <c r="F13447" s="2" t="s">
        <v>253</v>
      </c>
      <c r="G13447" s="2" t="s">
        <v>253</v>
      </c>
      <c r="H13447" s="2" t="s">
        <v>9841</v>
      </c>
      <c r="I13447" s="2">
        <v>1100</v>
      </c>
      <c r="J13447" s="2">
        <v>1100</v>
      </c>
      <c r="K13447" s="2">
        <v>0</v>
      </c>
      <c r="L13447" s="3">
        <v>46202</v>
      </c>
      <c r="M13447" s="2" t="s">
        <v>30</v>
      </c>
      <c r="N13447" s="2" t="s">
        <v>364</v>
      </c>
    </row>
    <row r="13448" spans="2:14" x14ac:dyDescent="0.25">
      <c r="B13448" s="2" t="s">
        <v>9842</v>
      </c>
      <c r="C13448" s="2" t="s">
        <v>9843</v>
      </c>
      <c r="D13448" s="2" t="s">
        <v>28</v>
      </c>
      <c r="E13448" s="2" t="s">
        <v>17</v>
      </c>
      <c r="F13448" s="2" t="s">
        <v>24</v>
      </c>
      <c r="G13448" s="2" t="s">
        <v>24</v>
      </c>
      <c r="H13448" s="2" t="s">
        <v>24</v>
      </c>
      <c r="I13448" s="2">
        <v>0</v>
      </c>
      <c r="J13448" s="2">
        <v>0</v>
      </c>
      <c r="K13448" s="2">
        <v>0</v>
      </c>
      <c r="L13448" s="3">
        <v>44958</v>
      </c>
      <c r="M13448" s="2" t="s">
        <v>30</v>
      </c>
      <c r="N13448" s="2" t="s">
        <v>42</v>
      </c>
    </row>
    <row r="13449" spans="2:14" x14ac:dyDescent="0.25">
      <c r="B13449" s="2" t="s">
        <v>9844</v>
      </c>
      <c r="C13449" s="2" t="s">
        <v>9845</v>
      </c>
      <c r="D13449" s="2" t="s">
        <v>28</v>
      </c>
      <c r="E13449" s="2" t="s">
        <v>17</v>
      </c>
      <c r="F13449" s="2" t="s">
        <v>24</v>
      </c>
      <c r="G13449" s="2" t="s">
        <v>24</v>
      </c>
      <c r="H13449" s="2" t="s">
        <v>24</v>
      </c>
      <c r="I13449" s="2">
        <v>0</v>
      </c>
      <c r="J13449" s="2">
        <v>0</v>
      </c>
      <c r="K13449" s="2">
        <v>0</v>
      </c>
      <c r="L13449" s="3">
        <v>45972</v>
      </c>
      <c r="M13449" s="2" t="s">
        <v>30</v>
      </c>
      <c r="N13449" s="2" t="s">
        <v>9846</v>
      </c>
    </row>
    <row r="13450" spans="2:14" x14ac:dyDescent="0.25">
      <c r="B13450" s="2" t="s">
        <v>9847</v>
      </c>
      <c r="C13450" s="2" t="s">
        <v>9848</v>
      </c>
      <c r="D13450" s="2" t="s">
        <v>28</v>
      </c>
      <c r="E13450" s="2" t="s">
        <v>17</v>
      </c>
      <c r="F13450" s="2" t="s">
        <v>24</v>
      </c>
      <c r="G13450" s="2" t="s">
        <v>24</v>
      </c>
      <c r="H13450" s="2" t="s">
        <v>24</v>
      </c>
      <c r="I13450" s="2">
        <v>0</v>
      </c>
      <c r="J13450" s="2">
        <v>0</v>
      </c>
      <c r="K13450" s="2">
        <v>0</v>
      </c>
      <c r="L13450" s="3">
        <v>45845</v>
      </c>
      <c r="M13450" s="2" t="s">
        <v>30</v>
      </c>
      <c r="N13450" s="2" t="s">
        <v>42</v>
      </c>
    </row>
    <row r="13451" spans="2:14" x14ac:dyDescent="0.25">
      <c r="B13451" s="2" t="s">
        <v>9849</v>
      </c>
      <c r="C13451" s="2" t="s">
        <v>9850</v>
      </c>
      <c r="D13451" s="2" t="s">
        <v>28</v>
      </c>
      <c r="E13451" s="2" t="s">
        <v>17</v>
      </c>
      <c r="F13451" s="2" t="s">
        <v>253</v>
      </c>
      <c r="G13451" s="2" t="s">
        <v>24</v>
      </c>
      <c r="H13451" s="2" t="s">
        <v>24</v>
      </c>
      <c r="I13451" s="2">
        <v>0</v>
      </c>
      <c r="J13451" s="2">
        <v>0</v>
      </c>
      <c r="K13451" s="2">
        <v>0</v>
      </c>
      <c r="L13451" s="3">
        <v>44958</v>
      </c>
      <c r="M13451" s="2" t="s">
        <v>30</v>
      </c>
      <c r="N13451" s="2" t="s">
        <v>42</v>
      </c>
    </row>
    <row r="13452" spans="2:14" x14ac:dyDescent="0.25">
      <c r="B13452" s="2" t="s">
        <v>9851</v>
      </c>
      <c r="C13452" s="2" t="s">
        <v>9852</v>
      </c>
      <c r="D13452" s="2" t="s">
        <v>28</v>
      </c>
      <c r="E13452" s="2" t="s">
        <v>17</v>
      </c>
      <c r="F13452" s="2" t="s">
        <v>253</v>
      </c>
      <c r="G13452" s="2" t="s">
        <v>24</v>
      </c>
      <c r="H13452" s="2" t="s">
        <v>24</v>
      </c>
      <c r="I13452" s="2">
        <v>55</v>
      </c>
      <c r="J13452" s="2">
        <v>55</v>
      </c>
      <c r="K13452" s="2">
        <v>0</v>
      </c>
      <c r="L13452" s="3">
        <v>45810</v>
      </c>
      <c r="M13452" s="2" t="s">
        <v>30</v>
      </c>
      <c r="N13452" s="2" t="s">
        <v>42</v>
      </c>
    </row>
    <row r="13453" spans="2:14" x14ac:dyDescent="0.25">
      <c r="B13453" s="2" t="s">
        <v>9853</v>
      </c>
      <c r="C13453" s="2" t="s">
        <v>9854</v>
      </c>
      <c r="D13453" s="2" t="s">
        <v>28</v>
      </c>
      <c r="E13453" s="2" t="s">
        <v>17</v>
      </c>
      <c r="F13453" s="2" t="s">
        <v>253</v>
      </c>
      <c r="G13453" s="2" t="s">
        <v>24</v>
      </c>
      <c r="H13453" s="2" t="s">
        <v>24</v>
      </c>
      <c r="I13453" s="2">
        <v>52</v>
      </c>
      <c r="J13453" s="2">
        <v>52</v>
      </c>
      <c r="K13453" s="2">
        <v>0</v>
      </c>
      <c r="L13453" s="3">
        <v>45810</v>
      </c>
      <c r="M13453" s="2" t="s">
        <v>30</v>
      </c>
      <c r="N13453" s="2" t="s">
        <v>42</v>
      </c>
    </row>
    <row r="13454" spans="2:14" x14ac:dyDescent="0.25">
      <c r="B13454" s="2" t="s">
        <v>9855</v>
      </c>
      <c r="C13454" s="2" t="s">
        <v>9856</v>
      </c>
      <c r="D13454" s="2" t="s">
        <v>28</v>
      </c>
      <c r="E13454" s="2" t="s">
        <v>17</v>
      </c>
      <c r="F13454" s="2" t="s">
        <v>253</v>
      </c>
      <c r="G13454" s="2" t="s">
        <v>24</v>
      </c>
      <c r="H13454" s="2" t="s">
        <v>24</v>
      </c>
      <c r="I13454" s="2">
        <v>49</v>
      </c>
      <c r="J13454" s="2">
        <v>49</v>
      </c>
      <c r="K13454" s="2">
        <v>0</v>
      </c>
      <c r="L13454" s="3">
        <v>45810</v>
      </c>
      <c r="M13454" s="2" t="s">
        <v>30</v>
      </c>
      <c r="N13454" s="2" t="s">
        <v>42</v>
      </c>
    </row>
    <row r="13455" spans="2:14" x14ac:dyDescent="0.25">
      <c r="B13455" s="2" t="s">
        <v>9857</v>
      </c>
      <c r="C13455" s="2" t="s">
        <v>9858</v>
      </c>
      <c r="D13455" s="2" t="s">
        <v>28</v>
      </c>
      <c r="E13455" s="2" t="s">
        <v>17</v>
      </c>
      <c r="F13455" s="2" t="s">
        <v>24</v>
      </c>
      <c r="G13455" s="2" t="s">
        <v>24</v>
      </c>
      <c r="H13455" s="2" t="s">
        <v>24</v>
      </c>
      <c r="I13455" s="2">
        <v>0</v>
      </c>
      <c r="J13455" s="2">
        <v>0</v>
      </c>
      <c r="K13455" s="2">
        <v>0</v>
      </c>
      <c r="L13455" s="3">
        <v>44958</v>
      </c>
      <c r="M13455" s="2" t="s">
        <v>30</v>
      </c>
      <c r="N13455" s="2" t="s">
        <v>42</v>
      </c>
    </row>
    <row r="13456" spans="2:14" x14ac:dyDescent="0.25">
      <c r="B13456" s="2" t="s">
        <v>9859</v>
      </c>
      <c r="C13456" s="2" t="s">
        <v>9860</v>
      </c>
      <c r="D13456" s="2" t="s">
        <v>28</v>
      </c>
      <c r="E13456" s="2" t="s">
        <v>17</v>
      </c>
      <c r="F13456" s="2" t="s">
        <v>24</v>
      </c>
      <c r="G13456" s="2" t="s">
        <v>24</v>
      </c>
      <c r="H13456" s="2" t="s">
        <v>24</v>
      </c>
      <c r="I13456" s="2">
        <v>129</v>
      </c>
      <c r="J13456" s="2">
        <v>129</v>
      </c>
      <c r="K13456" s="2">
        <v>0</v>
      </c>
      <c r="L13456" s="3">
        <v>45981</v>
      </c>
      <c r="M13456" s="2" t="s">
        <v>30</v>
      </c>
      <c r="N13456" s="2" t="s">
        <v>42</v>
      </c>
    </row>
    <row r="13457" spans="2:14" x14ac:dyDescent="0.25">
      <c r="B13457" s="2" t="s">
        <v>9861</v>
      </c>
      <c r="C13457" s="2" t="s">
        <v>9862</v>
      </c>
      <c r="D13457" s="2" t="s">
        <v>28</v>
      </c>
      <c r="E13457" s="2" t="s">
        <v>17</v>
      </c>
      <c r="F13457" s="2" t="s">
        <v>24</v>
      </c>
      <c r="G13457" s="2" t="s">
        <v>24</v>
      </c>
      <c r="H13457" s="2" t="s">
        <v>24</v>
      </c>
      <c r="I13457" s="2">
        <v>129</v>
      </c>
      <c r="J13457" s="2">
        <v>129</v>
      </c>
      <c r="K13457" s="2">
        <v>0</v>
      </c>
      <c r="L13457" s="3">
        <v>45981</v>
      </c>
      <c r="M13457" s="2" t="s">
        <v>30</v>
      </c>
      <c r="N13457" s="2" t="s">
        <v>42</v>
      </c>
    </row>
    <row r="13458" spans="2:14" x14ac:dyDescent="0.25">
      <c r="B13458" s="2" t="s">
        <v>9863</v>
      </c>
      <c r="C13458" s="2" t="s">
        <v>9864</v>
      </c>
      <c r="D13458" s="2" t="s">
        <v>28</v>
      </c>
      <c r="E13458" s="2" t="s">
        <v>17</v>
      </c>
      <c r="F13458" s="2" t="s">
        <v>24</v>
      </c>
      <c r="G13458" s="2" t="s">
        <v>24</v>
      </c>
      <c r="H13458" s="2" t="s">
        <v>24</v>
      </c>
      <c r="I13458" s="2">
        <v>320</v>
      </c>
      <c r="J13458" s="2">
        <v>320</v>
      </c>
      <c r="K13458" s="2">
        <v>0</v>
      </c>
      <c r="L13458" s="3">
        <v>45708</v>
      </c>
      <c r="M13458" s="2" t="s">
        <v>30</v>
      </c>
      <c r="N13458" s="2" t="s">
        <v>560</v>
      </c>
    </row>
    <row r="13459" spans="2:14" x14ac:dyDescent="0.25">
      <c r="B13459" s="2" t="s">
        <v>9865</v>
      </c>
      <c r="C13459" s="2" t="s">
        <v>9866</v>
      </c>
      <c r="D13459" s="2" t="s">
        <v>28</v>
      </c>
      <c r="E13459" s="2" t="s">
        <v>17</v>
      </c>
      <c r="F13459" s="2" t="s">
        <v>24</v>
      </c>
      <c r="G13459" s="2" t="s">
        <v>24</v>
      </c>
      <c r="H13459" s="2" t="s">
        <v>24</v>
      </c>
      <c r="I13459" s="2">
        <v>0</v>
      </c>
      <c r="J13459" s="2">
        <v>0</v>
      </c>
      <c r="K13459" s="2">
        <v>0</v>
      </c>
      <c r="L13459" s="3">
        <v>45761</v>
      </c>
      <c r="M13459" s="2" t="s">
        <v>30</v>
      </c>
      <c r="N13459" s="2" t="s">
        <v>42</v>
      </c>
    </row>
    <row r="13460" spans="2:14" x14ac:dyDescent="0.25">
      <c r="B13460" s="2" t="s">
        <v>9867</v>
      </c>
      <c r="C13460" s="2" t="s">
        <v>9868</v>
      </c>
      <c r="D13460" s="2" t="s">
        <v>28</v>
      </c>
      <c r="E13460" s="2" t="s">
        <v>17</v>
      </c>
      <c r="F13460" s="2" t="s">
        <v>24</v>
      </c>
      <c r="G13460" s="2" t="s">
        <v>24</v>
      </c>
      <c r="H13460" s="2" t="s">
        <v>24</v>
      </c>
      <c r="I13460" s="2">
        <v>10</v>
      </c>
      <c r="J13460" s="2">
        <v>10</v>
      </c>
      <c r="K13460" s="2">
        <v>0</v>
      </c>
      <c r="L13460" s="3">
        <v>44958</v>
      </c>
      <c r="M13460" s="2" t="s">
        <v>30</v>
      </c>
      <c r="N13460" s="2" t="s">
        <v>42</v>
      </c>
    </row>
    <row r="13461" spans="2:14" x14ac:dyDescent="0.25">
      <c r="B13461" s="2" t="s">
        <v>9869</v>
      </c>
      <c r="C13461" s="2" t="s">
        <v>9870</v>
      </c>
      <c r="D13461" s="2" t="s">
        <v>28</v>
      </c>
      <c r="E13461" s="2" t="s">
        <v>17</v>
      </c>
      <c r="F13461" s="2" t="s">
        <v>253</v>
      </c>
      <c r="G13461" s="2" t="s">
        <v>9690</v>
      </c>
      <c r="H13461" s="2" t="s">
        <v>24</v>
      </c>
      <c r="I13461" s="2">
        <v>40</v>
      </c>
      <c r="J13461" s="2">
        <v>40</v>
      </c>
      <c r="K13461" s="2">
        <v>0</v>
      </c>
      <c r="L13461" s="3">
        <v>44958</v>
      </c>
      <c r="M13461" s="2" t="s">
        <v>30</v>
      </c>
      <c r="N13461" s="2" t="s">
        <v>42</v>
      </c>
    </row>
    <row r="13462" spans="2:14" x14ac:dyDescent="0.25">
      <c r="B13462" s="2" t="s">
        <v>9869</v>
      </c>
      <c r="C13462" s="2" t="s">
        <v>9870</v>
      </c>
      <c r="D13462" s="2" t="s">
        <v>28</v>
      </c>
      <c r="E13462" s="2" t="s">
        <v>142</v>
      </c>
      <c r="F13462" s="2" t="s">
        <v>253</v>
      </c>
      <c r="G13462" s="2" t="s">
        <v>9690</v>
      </c>
      <c r="H13462" s="2" t="s">
        <v>24</v>
      </c>
      <c r="I13462" s="2">
        <v>40</v>
      </c>
      <c r="J13462" s="2">
        <v>0</v>
      </c>
      <c r="K13462" s="2">
        <v>0</v>
      </c>
      <c r="L13462" s="3">
        <v>44958</v>
      </c>
      <c r="M13462" s="2" t="s">
        <v>30</v>
      </c>
      <c r="N13462" s="2" t="s">
        <v>42</v>
      </c>
    </row>
  </sheetData>
  <autoFilter ref="B4:N13462">
    <filterColumn colId="3">
      <filters>
        <filter val="Gdg. Belakang1"/>
        <filter val="Gdg. Expired"/>
        <filter val="Gdg. Imam Bonj"/>
        <filter val="Gdg. Induk"/>
        <filter val="Gdg. Rusak"/>
        <filter val="Gdg. Titipan"/>
        <filter val="Gdg. Ttp Direks"/>
        <filter val="Gdg. Ttp Kanvas"/>
        <filter val="Gdg. Ttp Purcha"/>
        <filter val="Gdg. Ttp Sales"/>
        <filter val="Gdg.Belakang2"/>
      </filters>
    </filterColumn>
  </autoFilter>
  <hyperlinks>
    <hyperlink ref="B2" r:id="rId1" display="https://it/Zahirdigital/it/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U3427"/>
  <sheetViews>
    <sheetView workbookViewId="0">
      <selection activeCell="L8" sqref="L8"/>
    </sheetView>
  </sheetViews>
  <sheetFormatPr defaultRowHeight="15" x14ac:dyDescent="0.25"/>
  <cols>
    <col min="2" max="2" width="48.28515625" customWidth="1"/>
    <col min="12" max="12" width="55.5703125" customWidth="1"/>
    <col min="17" max="17" width="51.140625" customWidth="1"/>
    <col min="20" max="20" width="71.42578125" bestFit="1" customWidth="1"/>
    <col min="21" max="21" width="10.7109375" style="7" bestFit="1" customWidth="1"/>
  </cols>
  <sheetData>
    <row r="1" spans="2:21" x14ac:dyDescent="0.25">
      <c r="E1" t="s">
        <v>18137</v>
      </c>
      <c r="F1" t="s">
        <v>18138</v>
      </c>
      <c r="L1" t="s">
        <v>18137</v>
      </c>
      <c r="M1" t="s">
        <v>18138</v>
      </c>
      <c r="Q1" t="s">
        <v>18137</v>
      </c>
      <c r="R1" t="s">
        <v>18138</v>
      </c>
      <c r="S1" t="s">
        <v>18323</v>
      </c>
      <c r="T1" t="s">
        <v>18324</v>
      </c>
      <c r="U1" s="7" t="s">
        <v>18325</v>
      </c>
    </row>
    <row r="2" spans="2:21" hidden="1" x14ac:dyDescent="0.25">
      <c r="B2" t="s">
        <v>14171</v>
      </c>
      <c r="C2">
        <v>1</v>
      </c>
      <c r="E2" t="s">
        <v>14802</v>
      </c>
      <c r="F2">
        <f>VLOOKUP(E2,$B$2:$C$1866,2,0)</f>
        <v>2</v>
      </c>
      <c r="G2" s="11">
        <f>IF(ISNA(F2),"0",F2)</f>
        <v>2</v>
      </c>
      <c r="L2" t="s">
        <v>14802</v>
      </c>
      <c r="M2" t="e">
        <f>VLOOKUP(L2,lot!$A$3:$E$13372,3,0)</f>
        <v>#N/A</v>
      </c>
      <c r="Q2" t="s">
        <v>14171</v>
      </c>
      <c r="R2">
        <v>1</v>
      </c>
      <c r="S2" t="s">
        <v>26</v>
      </c>
      <c r="T2" t="e">
        <f>VLOOKUP(Q2,lot!$A$3:$E$13372,3,0)</f>
        <v>#N/A</v>
      </c>
      <c r="U2" s="7" t="e">
        <f>VLOOKUP(Q2,lot!$A$3:$E$13372,5,0)</f>
        <v>#N/A</v>
      </c>
    </row>
    <row r="3" spans="2:21" hidden="1" x14ac:dyDescent="0.25">
      <c r="B3" t="s">
        <v>14172</v>
      </c>
      <c r="C3">
        <v>202</v>
      </c>
      <c r="E3" t="s">
        <v>14803</v>
      </c>
      <c r="F3">
        <f t="shared" ref="F3:F66" si="0">VLOOKUP(E3,$B$2:$C$1866,2,0)</f>
        <v>1040</v>
      </c>
      <c r="G3" s="11">
        <f t="shared" ref="G3:G66" si="1">IF(ISNA(F3),"0",F3)</f>
        <v>1040</v>
      </c>
      <c r="L3" t="s">
        <v>14803</v>
      </c>
      <c r="M3" t="e">
        <f>VLOOKUP(L3,lot!$A$3:$E$13372,3,0)</f>
        <v>#N/A</v>
      </c>
      <c r="Q3" t="s">
        <v>14172</v>
      </c>
      <c r="R3">
        <v>202</v>
      </c>
      <c r="S3" t="s">
        <v>1963</v>
      </c>
      <c r="T3" t="e">
        <f>VLOOKUP(Q3,lot!$A$3:$E$13372,3,0)</f>
        <v>#N/A</v>
      </c>
      <c r="U3" s="7" t="e">
        <f>VLOOKUP(Q3,lot!$A$3:$E$13372,5,0)</f>
        <v>#N/A</v>
      </c>
    </row>
    <row r="4" spans="2:21" hidden="1" x14ac:dyDescent="0.25">
      <c r="B4" t="s">
        <v>14173</v>
      </c>
      <c r="C4">
        <v>258</v>
      </c>
      <c r="E4" t="s">
        <v>14576</v>
      </c>
      <c r="F4" t="e">
        <f t="shared" si="0"/>
        <v>#N/A</v>
      </c>
      <c r="G4" s="11" t="str">
        <f t="shared" si="1"/>
        <v>0</v>
      </c>
      <c r="L4" t="s">
        <v>14576</v>
      </c>
      <c r="M4" t="e">
        <f>VLOOKUP(L4,lot!$A$3:$E$13372,3,0)</f>
        <v>#N/A</v>
      </c>
      <c r="Q4" t="s">
        <v>14173</v>
      </c>
      <c r="R4">
        <v>258</v>
      </c>
      <c r="S4" t="s">
        <v>2116</v>
      </c>
      <c r="T4" t="e">
        <f>VLOOKUP(Q4,lot!$A$3:$E$13372,3,0)</f>
        <v>#N/A</v>
      </c>
      <c r="U4" s="7" t="e">
        <f>VLOOKUP(Q4,lot!$A$3:$E$13372,5,0)</f>
        <v>#N/A</v>
      </c>
    </row>
    <row r="5" spans="2:21" hidden="1" x14ac:dyDescent="0.25">
      <c r="B5" t="s">
        <v>14174</v>
      </c>
      <c r="C5">
        <v>360</v>
      </c>
      <c r="E5" t="s">
        <v>14577</v>
      </c>
      <c r="F5" t="e">
        <f t="shared" si="0"/>
        <v>#N/A</v>
      </c>
      <c r="G5" s="11" t="str">
        <f t="shared" si="1"/>
        <v>0</v>
      </c>
      <c r="L5" t="s">
        <v>14577</v>
      </c>
      <c r="M5" t="e">
        <f>VLOOKUP(L5,lot!$A$3:$E$13372,3,0)</f>
        <v>#N/A</v>
      </c>
      <c r="Q5" t="s">
        <v>14174</v>
      </c>
      <c r="R5">
        <v>360</v>
      </c>
      <c r="S5" t="s">
        <v>2114</v>
      </c>
      <c r="T5" t="e">
        <f>VLOOKUP(Q5,lot!$A$3:$E$13372,3,0)</f>
        <v>#N/A</v>
      </c>
      <c r="U5" s="7" t="e">
        <f>VLOOKUP(Q5,lot!$A$3:$E$13372,5,0)</f>
        <v>#N/A</v>
      </c>
    </row>
    <row r="6" spans="2:21" hidden="1" x14ac:dyDescent="0.25">
      <c r="B6" t="s">
        <v>14175</v>
      </c>
      <c r="C6">
        <v>6</v>
      </c>
      <c r="E6" t="s">
        <v>14575</v>
      </c>
      <c r="F6">
        <f t="shared" si="0"/>
        <v>1</v>
      </c>
      <c r="G6" s="11">
        <f t="shared" si="1"/>
        <v>1</v>
      </c>
      <c r="L6" t="s">
        <v>14575</v>
      </c>
      <c r="M6" t="e">
        <f>VLOOKUP(L6,lot!$A$3:$E$13372,3,0)</f>
        <v>#N/A</v>
      </c>
      <c r="Q6" t="s">
        <v>14175</v>
      </c>
      <c r="R6">
        <v>6</v>
      </c>
      <c r="S6" t="s">
        <v>2246</v>
      </c>
      <c r="T6" t="e">
        <f>VLOOKUP(Q6,lot!$A$3:$E$13372,3,0)</f>
        <v>#N/A</v>
      </c>
      <c r="U6" s="7" t="e">
        <f>VLOOKUP(Q6,lot!$A$3:$E$13372,5,0)</f>
        <v>#N/A</v>
      </c>
    </row>
    <row r="7" spans="2:21" hidden="1" x14ac:dyDescent="0.25">
      <c r="B7" t="s">
        <v>14176</v>
      </c>
      <c r="C7">
        <v>11</v>
      </c>
      <c r="E7" t="s">
        <v>14578</v>
      </c>
      <c r="F7" t="e">
        <f t="shared" si="0"/>
        <v>#N/A</v>
      </c>
      <c r="G7" s="11" t="str">
        <f t="shared" si="1"/>
        <v>0</v>
      </c>
      <c r="L7" t="s">
        <v>14578</v>
      </c>
      <c r="M7" t="e">
        <f>VLOOKUP(L7,lot!$A$3:$E$13372,3,0)</f>
        <v>#N/A</v>
      </c>
      <c r="Q7" t="s">
        <v>14176</v>
      </c>
      <c r="R7">
        <v>11</v>
      </c>
      <c r="S7" t="s">
        <v>81</v>
      </c>
      <c r="T7" t="e">
        <f>VLOOKUP(Q7,lot!$A$3:$E$13372,3,0)</f>
        <v>#N/A</v>
      </c>
      <c r="U7" s="7" t="e">
        <f>VLOOKUP(Q7,lot!$A$3:$E$13372,5,0)</f>
        <v>#N/A</v>
      </c>
    </row>
    <row r="8" spans="2:21" x14ac:dyDescent="0.25">
      <c r="B8" t="s">
        <v>14177</v>
      </c>
      <c r="C8">
        <v>4</v>
      </c>
      <c r="E8" t="s">
        <v>17463</v>
      </c>
      <c r="F8" t="e">
        <f t="shared" si="0"/>
        <v>#N/A</v>
      </c>
      <c r="G8" s="11" t="str">
        <f t="shared" si="1"/>
        <v>0</v>
      </c>
      <c r="L8" t="s">
        <v>17463</v>
      </c>
      <c r="M8" t="e">
        <f>VLOOKUP(L8,lot!$A$3:$E$13372,3,0)</f>
        <v>#N/A</v>
      </c>
      <c r="Q8" t="s">
        <v>14177</v>
      </c>
      <c r="R8">
        <v>4</v>
      </c>
      <c r="S8" t="s">
        <v>84</v>
      </c>
      <c r="T8" t="e">
        <f>VLOOKUP(Q8,lot!$A$3:$E$13372,3,0)</f>
        <v>#N/A</v>
      </c>
      <c r="U8" s="7" t="e">
        <f>VLOOKUP(Q8,lot!$A$3:$E$13372,5,0)</f>
        <v>#N/A</v>
      </c>
    </row>
    <row r="9" spans="2:21" hidden="1" x14ac:dyDescent="0.25">
      <c r="B9" t="s">
        <v>14178</v>
      </c>
      <c r="C9">
        <v>2590</v>
      </c>
      <c r="E9" t="s">
        <v>14579</v>
      </c>
      <c r="F9" t="e">
        <f t="shared" si="0"/>
        <v>#N/A</v>
      </c>
      <c r="G9" s="11" t="str">
        <f t="shared" si="1"/>
        <v>0</v>
      </c>
      <c r="L9" t="s">
        <v>14579</v>
      </c>
      <c r="M9" t="e">
        <f>VLOOKUP(L9,lot!$A$3:$E$13372,3,0)</f>
        <v>#N/A</v>
      </c>
      <c r="Q9" t="s">
        <v>14178</v>
      </c>
      <c r="R9">
        <v>2590</v>
      </c>
      <c r="S9" t="s">
        <v>96</v>
      </c>
      <c r="T9" t="e">
        <f>VLOOKUP(Q9,lot!$A$3:$E$13372,3,0)</f>
        <v>#N/A</v>
      </c>
      <c r="U9" s="7" t="e">
        <f>VLOOKUP(Q9,lot!$A$3:$E$13372,5,0)</f>
        <v>#N/A</v>
      </c>
    </row>
    <row r="10" spans="2:21" hidden="1" x14ac:dyDescent="0.25">
      <c r="B10" t="s">
        <v>14180</v>
      </c>
      <c r="C10">
        <v>35</v>
      </c>
      <c r="E10" t="s">
        <v>14581</v>
      </c>
      <c r="F10" t="e">
        <f t="shared" si="0"/>
        <v>#N/A</v>
      </c>
      <c r="G10" s="11" t="str">
        <f t="shared" si="1"/>
        <v>0</v>
      </c>
      <c r="L10" t="s">
        <v>14581</v>
      </c>
      <c r="M10" t="e">
        <f>VLOOKUP(L10,lot!$A$3:$E$13372,3,0)</f>
        <v>#N/A</v>
      </c>
      <c r="Q10" t="s">
        <v>14180</v>
      </c>
      <c r="R10">
        <v>35</v>
      </c>
      <c r="S10" t="s">
        <v>100</v>
      </c>
      <c r="T10" t="e">
        <f>VLOOKUP(Q10,lot!$A$3:$E$13372,3,0)</f>
        <v>#N/A</v>
      </c>
      <c r="U10" s="7" t="e">
        <f>VLOOKUP(Q10,lot!$A$3:$E$13372,5,0)</f>
        <v>#N/A</v>
      </c>
    </row>
    <row r="11" spans="2:21" hidden="1" x14ac:dyDescent="0.25">
      <c r="B11" t="s">
        <v>14181</v>
      </c>
      <c r="C11">
        <v>2</v>
      </c>
      <c r="E11" t="s">
        <v>14582</v>
      </c>
      <c r="F11" t="e">
        <f t="shared" si="0"/>
        <v>#N/A</v>
      </c>
      <c r="G11" s="11" t="str">
        <f t="shared" si="1"/>
        <v>0</v>
      </c>
      <c r="L11" t="s">
        <v>14582</v>
      </c>
      <c r="M11" t="e">
        <f>VLOOKUP(L11,lot!$A$3:$E$13372,3,0)</f>
        <v>#N/A</v>
      </c>
      <c r="Q11" t="s">
        <v>14181</v>
      </c>
      <c r="R11">
        <v>2</v>
      </c>
      <c r="S11" t="s">
        <v>2508</v>
      </c>
      <c r="T11" t="e">
        <f>VLOOKUP(Q11,lot!$A$3:$E$13372,3,0)</f>
        <v>#N/A</v>
      </c>
      <c r="U11" s="7" t="e">
        <f>VLOOKUP(Q11,lot!$A$3:$E$13372,5,0)</f>
        <v>#N/A</v>
      </c>
    </row>
    <row r="12" spans="2:21" hidden="1" x14ac:dyDescent="0.25">
      <c r="B12" t="s">
        <v>14182</v>
      </c>
      <c r="C12">
        <v>13</v>
      </c>
      <c r="E12" t="s">
        <v>14583</v>
      </c>
      <c r="F12" t="e">
        <f t="shared" si="0"/>
        <v>#N/A</v>
      </c>
      <c r="G12" s="11" t="str">
        <f t="shared" si="1"/>
        <v>0</v>
      </c>
      <c r="L12" t="s">
        <v>14583</v>
      </c>
      <c r="M12" t="e">
        <f>VLOOKUP(L12,lot!$A$3:$E$13372,3,0)</f>
        <v>#N/A</v>
      </c>
      <c r="Q12" t="s">
        <v>14182</v>
      </c>
      <c r="R12">
        <v>13</v>
      </c>
      <c r="S12" t="s">
        <v>106</v>
      </c>
      <c r="T12" t="e">
        <f>VLOOKUP(Q12,lot!$A$3:$E$13372,3,0)</f>
        <v>#N/A</v>
      </c>
      <c r="U12" s="7" t="e">
        <f>VLOOKUP(Q12,lot!$A$3:$E$13372,5,0)</f>
        <v>#N/A</v>
      </c>
    </row>
    <row r="13" spans="2:21" hidden="1" x14ac:dyDescent="0.25">
      <c r="B13" t="s">
        <v>14184</v>
      </c>
      <c r="C13">
        <v>3</v>
      </c>
      <c r="E13" t="s">
        <v>14580</v>
      </c>
      <c r="F13">
        <f t="shared" si="0"/>
        <v>8730</v>
      </c>
      <c r="G13" s="11">
        <f t="shared" si="1"/>
        <v>8730</v>
      </c>
      <c r="L13" t="s">
        <v>14580</v>
      </c>
      <c r="M13" t="e">
        <f>VLOOKUP(L13,lot!$A$3:$E$13372,3,0)</f>
        <v>#N/A</v>
      </c>
      <c r="Q13" t="s">
        <v>14184</v>
      </c>
      <c r="R13">
        <v>3</v>
      </c>
      <c r="S13" t="s">
        <v>18139</v>
      </c>
      <c r="T13" t="e">
        <f>VLOOKUP(Q13,lot!$A$3:$E$13372,3,0)</f>
        <v>#N/A</v>
      </c>
      <c r="U13" s="7" t="e">
        <f>VLOOKUP(Q13,lot!$A$3:$E$13372,5,0)</f>
        <v>#N/A</v>
      </c>
    </row>
    <row r="14" spans="2:21" hidden="1" x14ac:dyDescent="0.25">
      <c r="B14" t="s">
        <v>14186</v>
      </c>
      <c r="C14">
        <v>7</v>
      </c>
      <c r="E14" t="s">
        <v>14584</v>
      </c>
      <c r="F14" t="e">
        <f t="shared" si="0"/>
        <v>#N/A</v>
      </c>
      <c r="G14" s="11" t="str">
        <f t="shared" si="1"/>
        <v>0</v>
      </c>
      <c r="L14" t="s">
        <v>14584</v>
      </c>
      <c r="M14" t="e">
        <f>VLOOKUP(L14,lot!$A$3:$E$13372,3,0)</f>
        <v>#N/A</v>
      </c>
      <c r="Q14" t="s">
        <v>14186</v>
      </c>
      <c r="R14">
        <v>7</v>
      </c>
      <c r="S14" t="s">
        <v>118</v>
      </c>
      <c r="T14" t="e">
        <f>VLOOKUP(Q14,lot!$A$3:$E$13372,3,0)</f>
        <v>#N/A</v>
      </c>
      <c r="U14" s="7" t="e">
        <f>VLOOKUP(Q14,lot!$A$3:$E$13372,5,0)</f>
        <v>#N/A</v>
      </c>
    </row>
    <row r="15" spans="2:21" hidden="1" x14ac:dyDescent="0.25">
      <c r="B15" t="s">
        <v>14187</v>
      </c>
      <c r="C15">
        <v>1169</v>
      </c>
      <c r="E15" t="s">
        <v>14585</v>
      </c>
      <c r="F15">
        <f t="shared" si="0"/>
        <v>8280</v>
      </c>
      <c r="G15" s="11">
        <f t="shared" si="1"/>
        <v>8280</v>
      </c>
      <c r="L15" t="s">
        <v>14585</v>
      </c>
      <c r="M15" t="e">
        <f>VLOOKUP(L15,lot!$A$3:$E$13372,3,0)</f>
        <v>#N/A</v>
      </c>
      <c r="Q15" t="s">
        <v>14187</v>
      </c>
      <c r="R15">
        <v>1169</v>
      </c>
      <c r="S15" t="s">
        <v>2516</v>
      </c>
      <c r="T15" t="e">
        <f>VLOOKUP(Q15,lot!$A$3:$E$13372,3,0)</f>
        <v>#N/A</v>
      </c>
      <c r="U15" s="7" t="e">
        <f>VLOOKUP(Q15,lot!$A$3:$E$13372,5,0)</f>
        <v>#N/A</v>
      </c>
    </row>
    <row r="16" spans="2:21" hidden="1" x14ac:dyDescent="0.25">
      <c r="B16" t="s">
        <v>14188</v>
      </c>
      <c r="C16">
        <v>20800</v>
      </c>
      <c r="E16" t="s">
        <v>14586</v>
      </c>
      <c r="F16">
        <f t="shared" si="0"/>
        <v>3720</v>
      </c>
      <c r="G16" s="11">
        <f t="shared" si="1"/>
        <v>3720</v>
      </c>
      <c r="L16" t="s">
        <v>14586</v>
      </c>
      <c r="M16" t="e">
        <f>VLOOKUP(L16,lot!$A$3:$E$13372,3,0)</f>
        <v>#N/A</v>
      </c>
      <c r="Q16" t="s">
        <v>14188</v>
      </c>
      <c r="R16">
        <v>20800</v>
      </c>
      <c r="S16" t="s">
        <v>2516</v>
      </c>
      <c r="T16" t="e">
        <f>VLOOKUP(Q16,lot!$A$3:$E$13372,3,0)</f>
        <v>#N/A</v>
      </c>
      <c r="U16" s="7" t="e">
        <f>VLOOKUP(Q16,lot!$A$3:$E$13372,5,0)</f>
        <v>#N/A</v>
      </c>
    </row>
    <row r="17" spans="2:21" hidden="1" x14ac:dyDescent="0.25">
      <c r="B17" t="s">
        <v>14189</v>
      </c>
      <c r="C17">
        <v>7</v>
      </c>
      <c r="E17" t="s">
        <v>14587</v>
      </c>
      <c r="F17">
        <f t="shared" si="0"/>
        <v>653</v>
      </c>
      <c r="G17" s="11">
        <f t="shared" si="1"/>
        <v>653</v>
      </c>
      <c r="L17" t="s">
        <v>14587</v>
      </c>
      <c r="M17" t="e">
        <f>VLOOKUP(L17,lot!$A$3:$E$13372,3,0)</f>
        <v>#N/A</v>
      </c>
      <c r="Q17" t="s">
        <v>14189</v>
      </c>
      <c r="R17">
        <v>7</v>
      </c>
      <c r="S17" t="s">
        <v>129</v>
      </c>
      <c r="T17" t="e">
        <f>VLOOKUP(Q17,lot!$A$3:$E$13372,3,0)</f>
        <v>#N/A</v>
      </c>
      <c r="U17" s="7" t="e">
        <f>VLOOKUP(Q17,lot!$A$3:$E$13372,5,0)</f>
        <v>#N/A</v>
      </c>
    </row>
    <row r="18" spans="2:21" hidden="1" x14ac:dyDescent="0.25">
      <c r="B18" t="s">
        <v>14190</v>
      </c>
      <c r="C18">
        <v>646</v>
      </c>
      <c r="E18" t="s">
        <v>14588</v>
      </c>
      <c r="F18" t="e">
        <f t="shared" si="0"/>
        <v>#N/A</v>
      </c>
      <c r="G18" s="11" t="str">
        <f t="shared" si="1"/>
        <v>0</v>
      </c>
      <c r="L18" t="s">
        <v>14588</v>
      </c>
      <c r="M18" t="e">
        <f>VLOOKUP(L18,lot!$A$3:$E$13372,3,0)</f>
        <v>#N/A</v>
      </c>
      <c r="Q18" t="s">
        <v>14190</v>
      </c>
      <c r="R18">
        <v>646</v>
      </c>
      <c r="S18" t="s">
        <v>18140</v>
      </c>
      <c r="T18" t="e">
        <f>VLOOKUP(Q18,lot!$A$3:$E$13372,3,0)</f>
        <v>#N/A</v>
      </c>
      <c r="U18" s="7" t="e">
        <f>VLOOKUP(Q18,lot!$A$3:$E$13372,5,0)</f>
        <v>#N/A</v>
      </c>
    </row>
    <row r="19" spans="2:21" hidden="1" x14ac:dyDescent="0.25">
      <c r="B19" t="s">
        <v>14197</v>
      </c>
      <c r="C19">
        <v>100</v>
      </c>
      <c r="E19" t="s">
        <v>14590</v>
      </c>
      <c r="F19" t="e">
        <f t="shared" si="0"/>
        <v>#N/A</v>
      </c>
      <c r="G19" s="11" t="str">
        <f t="shared" si="1"/>
        <v>0</v>
      </c>
      <c r="L19" t="s">
        <v>14590</v>
      </c>
      <c r="M19" t="e">
        <f>VLOOKUP(L19,lot!$A$3:$E$13372,3,0)</f>
        <v>#N/A</v>
      </c>
      <c r="Q19" t="s">
        <v>14197</v>
      </c>
      <c r="R19">
        <v>100</v>
      </c>
      <c r="S19" t="s">
        <v>2645</v>
      </c>
      <c r="T19" t="e">
        <f>VLOOKUP(Q19,lot!$A$3:$E$13372,3,0)</f>
        <v>#N/A</v>
      </c>
      <c r="U19" s="7" t="e">
        <f>VLOOKUP(Q19,lot!$A$3:$E$13372,5,0)</f>
        <v>#N/A</v>
      </c>
    </row>
    <row r="20" spans="2:21" hidden="1" x14ac:dyDescent="0.25">
      <c r="B20" t="s">
        <v>14198</v>
      </c>
      <c r="C20">
        <v>265</v>
      </c>
      <c r="E20" t="s">
        <v>14589</v>
      </c>
      <c r="F20">
        <f t="shared" si="0"/>
        <v>2999</v>
      </c>
      <c r="G20" s="11">
        <f t="shared" si="1"/>
        <v>2999</v>
      </c>
      <c r="L20" t="s">
        <v>14589</v>
      </c>
      <c r="M20" t="e">
        <f>VLOOKUP(L20,lot!$A$3:$E$13372,3,0)</f>
        <v>#N/A</v>
      </c>
      <c r="Q20" t="s">
        <v>14198</v>
      </c>
      <c r="R20">
        <v>265</v>
      </c>
      <c r="S20" t="s">
        <v>2646</v>
      </c>
      <c r="T20" t="e">
        <f>VLOOKUP(Q20,lot!$A$3:$E$13372,3,0)</f>
        <v>#N/A</v>
      </c>
      <c r="U20" s="7" t="e">
        <f>VLOOKUP(Q20,lot!$A$3:$E$13372,5,0)</f>
        <v>#N/A</v>
      </c>
    </row>
    <row r="21" spans="2:21" hidden="1" x14ac:dyDescent="0.25">
      <c r="B21" t="s">
        <v>14199</v>
      </c>
      <c r="C21">
        <v>1118</v>
      </c>
      <c r="E21" t="s">
        <v>14594</v>
      </c>
      <c r="F21" t="e">
        <f t="shared" si="0"/>
        <v>#N/A</v>
      </c>
      <c r="G21" s="11" t="str">
        <f t="shared" si="1"/>
        <v>0</v>
      </c>
      <c r="L21" t="s">
        <v>14594</v>
      </c>
      <c r="M21" t="e">
        <f>VLOOKUP(L21,lot!$A$3:$E$13372,3,0)</f>
        <v>#N/A</v>
      </c>
      <c r="Q21" t="s">
        <v>14199</v>
      </c>
      <c r="R21">
        <v>1118</v>
      </c>
      <c r="S21" t="s">
        <v>160</v>
      </c>
      <c r="T21" t="e">
        <f>VLOOKUP(Q21,lot!$A$3:$E$13372,3,0)</f>
        <v>#N/A</v>
      </c>
      <c r="U21" s="7" t="e">
        <f>VLOOKUP(Q21,lot!$A$3:$E$13372,5,0)</f>
        <v>#N/A</v>
      </c>
    </row>
    <row r="22" spans="2:21" hidden="1" x14ac:dyDescent="0.25">
      <c r="B22" t="s">
        <v>14200</v>
      </c>
      <c r="C22">
        <v>20</v>
      </c>
      <c r="E22" t="s">
        <v>14593</v>
      </c>
      <c r="F22" t="e">
        <f t="shared" si="0"/>
        <v>#N/A</v>
      </c>
      <c r="G22" s="11" t="str">
        <f t="shared" si="1"/>
        <v>0</v>
      </c>
      <c r="L22" t="s">
        <v>14593</v>
      </c>
      <c r="M22" t="e">
        <f>VLOOKUP(L22,lot!$A$3:$E$13372,3,0)</f>
        <v>#N/A</v>
      </c>
      <c r="Q22" t="s">
        <v>14200</v>
      </c>
      <c r="R22">
        <v>20</v>
      </c>
      <c r="S22" t="s">
        <v>2679</v>
      </c>
      <c r="T22" t="e">
        <f>VLOOKUP(Q22,lot!$A$3:$E$13372,3,0)</f>
        <v>#N/A</v>
      </c>
      <c r="U22" s="7" t="e">
        <f>VLOOKUP(Q22,lot!$A$3:$E$13372,5,0)</f>
        <v>#N/A</v>
      </c>
    </row>
    <row r="23" spans="2:21" hidden="1" x14ac:dyDescent="0.25">
      <c r="B23" t="s">
        <v>14202</v>
      </c>
      <c r="C23">
        <v>1</v>
      </c>
      <c r="E23" t="s">
        <v>14592</v>
      </c>
      <c r="F23" t="e">
        <f t="shared" si="0"/>
        <v>#N/A</v>
      </c>
      <c r="G23" s="11" t="str">
        <f t="shared" si="1"/>
        <v>0</v>
      </c>
      <c r="L23" t="s">
        <v>14592</v>
      </c>
      <c r="M23" t="e">
        <f>VLOOKUP(L23,lot!$A$3:$E$13372,3,0)</f>
        <v>#N/A</v>
      </c>
      <c r="Q23" t="s">
        <v>14202</v>
      </c>
      <c r="R23">
        <v>1</v>
      </c>
      <c r="S23" t="s">
        <v>172</v>
      </c>
      <c r="T23" t="e">
        <f>VLOOKUP(Q23,lot!$A$3:$E$13372,3,0)</f>
        <v>#N/A</v>
      </c>
      <c r="U23" s="7" t="e">
        <f>VLOOKUP(Q23,lot!$A$3:$E$13372,5,0)</f>
        <v>#N/A</v>
      </c>
    </row>
    <row r="24" spans="2:21" hidden="1" x14ac:dyDescent="0.25">
      <c r="B24" t="s">
        <v>14203</v>
      </c>
      <c r="C24">
        <v>1</v>
      </c>
      <c r="E24" t="s">
        <v>14591</v>
      </c>
      <c r="F24">
        <f t="shared" si="0"/>
        <v>480</v>
      </c>
      <c r="G24" s="11">
        <f t="shared" si="1"/>
        <v>480</v>
      </c>
      <c r="L24" t="s">
        <v>14591</v>
      </c>
      <c r="M24" t="e">
        <f>VLOOKUP(L24,lot!$A$3:$E$13372,3,0)</f>
        <v>#N/A</v>
      </c>
      <c r="Q24" t="s">
        <v>14203</v>
      </c>
      <c r="R24">
        <v>1</v>
      </c>
      <c r="S24" t="s">
        <v>178</v>
      </c>
      <c r="T24" t="e">
        <f>VLOOKUP(Q24,lot!$A$3:$E$13372,3,0)</f>
        <v>#N/A</v>
      </c>
      <c r="U24" s="7" t="e">
        <f>VLOOKUP(Q24,lot!$A$3:$E$13372,5,0)</f>
        <v>#N/A</v>
      </c>
    </row>
    <row r="25" spans="2:21" hidden="1" x14ac:dyDescent="0.25">
      <c r="B25" t="s">
        <v>14204</v>
      </c>
      <c r="C25">
        <v>100</v>
      </c>
      <c r="E25" t="s">
        <v>14597</v>
      </c>
      <c r="F25" t="e">
        <f t="shared" si="0"/>
        <v>#N/A</v>
      </c>
      <c r="G25" s="11" t="str">
        <f t="shared" si="1"/>
        <v>0</v>
      </c>
      <c r="L25" t="s">
        <v>14597</v>
      </c>
      <c r="M25" t="e">
        <f>VLOOKUP(L25,lot!$A$3:$E$13372,3,0)</f>
        <v>#N/A</v>
      </c>
      <c r="Q25" t="s">
        <v>14204</v>
      </c>
      <c r="R25">
        <v>100</v>
      </c>
      <c r="S25" t="s">
        <v>182</v>
      </c>
      <c r="T25" t="e">
        <f>VLOOKUP(Q25,lot!$A$3:$E$13372,3,0)</f>
        <v>#N/A</v>
      </c>
      <c r="U25" s="7" t="e">
        <f>VLOOKUP(Q25,lot!$A$3:$E$13372,5,0)</f>
        <v>#N/A</v>
      </c>
    </row>
    <row r="26" spans="2:21" hidden="1" x14ac:dyDescent="0.25">
      <c r="B26" t="s">
        <v>14205</v>
      </c>
      <c r="C26">
        <v>18</v>
      </c>
      <c r="E26" t="s">
        <v>14595</v>
      </c>
      <c r="F26" t="e">
        <f t="shared" si="0"/>
        <v>#N/A</v>
      </c>
      <c r="G26" s="11" t="str">
        <f t="shared" si="1"/>
        <v>0</v>
      </c>
      <c r="L26" t="s">
        <v>14595</v>
      </c>
      <c r="M26" t="e">
        <f>VLOOKUP(L26,lot!$A$3:$E$13372,3,0)</f>
        <v>#N/A</v>
      </c>
      <c r="Q26" t="s">
        <v>14205</v>
      </c>
      <c r="R26">
        <v>18</v>
      </c>
      <c r="S26" t="s">
        <v>185</v>
      </c>
      <c r="T26" t="e">
        <f>VLOOKUP(Q26,lot!$A$3:$E$13372,3,0)</f>
        <v>#N/A</v>
      </c>
      <c r="U26" s="7" t="e">
        <f>VLOOKUP(Q26,lot!$A$3:$E$13372,5,0)</f>
        <v>#N/A</v>
      </c>
    </row>
    <row r="27" spans="2:21" hidden="1" x14ac:dyDescent="0.25">
      <c r="B27" t="s">
        <v>14206</v>
      </c>
      <c r="C27">
        <v>6</v>
      </c>
      <c r="E27" t="s">
        <v>14598</v>
      </c>
      <c r="F27">
        <f t="shared" si="0"/>
        <v>1224</v>
      </c>
      <c r="G27" s="11">
        <f t="shared" si="1"/>
        <v>1224</v>
      </c>
      <c r="L27" t="s">
        <v>14598</v>
      </c>
      <c r="M27" t="e">
        <f>VLOOKUP(L27,lot!$A$3:$E$13372,3,0)</f>
        <v>#N/A</v>
      </c>
      <c r="Q27" t="s">
        <v>14206</v>
      </c>
      <c r="R27">
        <v>6</v>
      </c>
      <c r="S27" t="s">
        <v>188</v>
      </c>
      <c r="T27" t="e">
        <f>VLOOKUP(Q27,lot!$A$3:$E$13372,3,0)</f>
        <v>#N/A</v>
      </c>
      <c r="U27" s="7" t="e">
        <f>VLOOKUP(Q27,lot!$A$3:$E$13372,5,0)</f>
        <v>#N/A</v>
      </c>
    </row>
    <row r="28" spans="2:21" hidden="1" x14ac:dyDescent="0.25">
      <c r="B28" t="s">
        <v>14207</v>
      </c>
      <c r="C28">
        <v>9</v>
      </c>
      <c r="E28" t="s">
        <v>14599</v>
      </c>
      <c r="F28">
        <f t="shared" si="0"/>
        <v>2400</v>
      </c>
      <c r="G28" s="11">
        <f t="shared" si="1"/>
        <v>2400</v>
      </c>
      <c r="L28" t="s">
        <v>14599</v>
      </c>
      <c r="M28" t="e">
        <f>VLOOKUP(L28,lot!$A$3:$E$13372,3,0)</f>
        <v>#N/A</v>
      </c>
      <c r="Q28" t="s">
        <v>14207</v>
      </c>
      <c r="R28">
        <v>9</v>
      </c>
      <c r="S28" t="s">
        <v>194</v>
      </c>
      <c r="T28" t="e">
        <f>VLOOKUP(Q28,lot!$A$3:$E$13372,3,0)</f>
        <v>#N/A</v>
      </c>
      <c r="U28" s="7" t="e">
        <f>VLOOKUP(Q28,lot!$A$3:$E$13372,5,0)</f>
        <v>#N/A</v>
      </c>
    </row>
    <row r="29" spans="2:21" hidden="1" x14ac:dyDescent="0.25">
      <c r="B29" t="s">
        <v>14208</v>
      </c>
      <c r="C29">
        <v>8</v>
      </c>
      <c r="E29" t="s">
        <v>14604</v>
      </c>
      <c r="F29" t="e">
        <f t="shared" si="0"/>
        <v>#N/A</v>
      </c>
      <c r="G29" s="11" t="str">
        <f t="shared" si="1"/>
        <v>0</v>
      </c>
      <c r="L29" t="s">
        <v>14604</v>
      </c>
      <c r="M29" t="e">
        <f>VLOOKUP(L29,lot!$A$3:$E$13372,3,0)</f>
        <v>#N/A</v>
      </c>
      <c r="Q29" t="s">
        <v>14208</v>
      </c>
      <c r="R29">
        <v>8</v>
      </c>
      <c r="S29" t="s">
        <v>196</v>
      </c>
      <c r="T29" t="e">
        <f>VLOOKUP(Q29,lot!$A$3:$E$13372,3,0)</f>
        <v>#N/A</v>
      </c>
      <c r="U29" s="7" t="e">
        <f>VLOOKUP(Q29,lot!$A$3:$E$13372,5,0)</f>
        <v>#N/A</v>
      </c>
    </row>
    <row r="30" spans="2:21" hidden="1" x14ac:dyDescent="0.25">
      <c r="B30" t="s">
        <v>14210</v>
      </c>
      <c r="C30">
        <v>5</v>
      </c>
      <c r="E30" t="s">
        <v>14605</v>
      </c>
      <c r="F30" t="e">
        <f t="shared" si="0"/>
        <v>#N/A</v>
      </c>
      <c r="G30" s="11" t="str">
        <f t="shared" si="1"/>
        <v>0</v>
      </c>
      <c r="L30" t="s">
        <v>14605</v>
      </c>
      <c r="M30" t="e">
        <f>VLOOKUP(L30,lot!$A$3:$E$13372,3,0)</f>
        <v>#N/A</v>
      </c>
      <c r="Q30" t="s">
        <v>14210</v>
      </c>
      <c r="R30">
        <v>5</v>
      </c>
      <c r="S30" t="s">
        <v>18141</v>
      </c>
      <c r="T30" t="e">
        <f>VLOOKUP(Q30,lot!$A$3:$E$13372,3,0)</f>
        <v>#N/A</v>
      </c>
      <c r="U30" s="7" t="e">
        <f>VLOOKUP(Q30,lot!$A$3:$E$13372,5,0)</f>
        <v>#N/A</v>
      </c>
    </row>
    <row r="31" spans="2:21" hidden="1" x14ac:dyDescent="0.25">
      <c r="B31" t="s">
        <v>14212</v>
      </c>
      <c r="C31">
        <v>99</v>
      </c>
      <c r="E31" t="s">
        <v>14606</v>
      </c>
      <c r="F31">
        <f t="shared" si="0"/>
        <v>32993</v>
      </c>
      <c r="G31" s="11">
        <f t="shared" si="1"/>
        <v>32993</v>
      </c>
      <c r="L31" t="s">
        <v>14606</v>
      </c>
      <c r="M31" t="e">
        <f>VLOOKUP(L31,lot!$A$3:$E$13372,3,0)</f>
        <v>#N/A</v>
      </c>
      <c r="Q31" t="s">
        <v>14212</v>
      </c>
      <c r="R31">
        <v>99</v>
      </c>
      <c r="S31" t="s">
        <v>212</v>
      </c>
      <c r="T31" t="e">
        <f>VLOOKUP(Q31,lot!$A$3:$E$13372,3,0)</f>
        <v>#N/A</v>
      </c>
      <c r="U31" s="7" t="e">
        <f>VLOOKUP(Q31,lot!$A$3:$E$13372,5,0)</f>
        <v>#N/A</v>
      </c>
    </row>
    <row r="32" spans="2:21" hidden="1" x14ac:dyDescent="0.25">
      <c r="B32" t="s">
        <v>14213</v>
      </c>
      <c r="C32">
        <v>2</v>
      </c>
      <c r="E32" t="s">
        <v>14600</v>
      </c>
      <c r="F32" t="e">
        <f t="shared" si="0"/>
        <v>#N/A</v>
      </c>
      <c r="G32" s="11" t="str">
        <f t="shared" si="1"/>
        <v>0</v>
      </c>
      <c r="L32" t="s">
        <v>14600</v>
      </c>
      <c r="M32" t="e">
        <f>VLOOKUP(L32,lot!$A$3:$E$13372,3,0)</f>
        <v>#N/A</v>
      </c>
      <c r="Q32" t="s">
        <v>14213</v>
      </c>
      <c r="R32">
        <v>2</v>
      </c>
      <c r="S32" t="s">
        <v>215</v>
      </c>
      <c r="T32" t="e">
        <f>VLOOKUP(Q32,lot!$A$3:$E$13372,3,0)</f>
        <v>#N/A</v>
      </c>
      <c r="U32" s="7" t="e">
        <f>VLOOKUP(Q32,lot!$A$3:$E$13372,5,0)</f>
        <v>#N/A</v>
      </c>
    </row>
    <row r="33" spans="2:21" hidden="1" x14ac:dyDescent="0.25">
      <c r="B33" t="s">
        <v>14214</v>
      </c>
      <c r="C33">
        <v>48</v>
      </c>
      <c r="E33" t="s">
        <v>14601</v>
      </c>
      <c r="F33" t="e">
        <f t="shared" si="0"/>
        <v>#N/A</v>
      </c>
      <c r="G33" s="11" t="str">
        <f t="shared" si="1"/>
        <v>0</v>
      </c>
      <c r="L33" t="s">
        <v>14601</v>
      </c>
      <c r="M33" t="e">
        <f>VLOOKUP(L33,lot!$A$3:$E$13372,3,0)</f>
        <v>#N/A</v>
      </c>
      <c r="Q33" t="s">
        <v>14214</v>
      </c>
      <c r="R33">
        <v>48</v>
      </c>
      <c r="S33" t="s">
        <v>217</v>
      </c>
      <c r="T33" t="e">
        <f>VLOOKUP(Q33,lot!$A$3:$E$13372,3,0)</f>
        <v>#N/A</v>
      </c>
      <c r="U33" s="7" t="e">
        <f>VLOOKUP(Q33,lot!$A$3:$E$13372,5,0)</f>
        <v>#N/A</v>
      </c>
    </row>
    <row r="34" spans="2:21" hidden="1" x14ac:dyDescent="0.25">
      <c r="B34" t="s">
        <v>14216</v>
      </c>
      <c r="C34">
        <v>83</v>
      </c>
      <c r="E34" t="s">
        <v>14602</v>
      </c>
      <c r="F34" t="e">
        <f t="shared" si="0"/>
        <v>#N/A</v>
      </c>
      <c r="G34" s="11" t="str">
        <f t="shared" si="1"/>
        <v>0</v>
      </c>
      <c r="L34" t="s">
        <v>14602</v>
      </c>
      <c r="M34" t="e">
        <f>VLOOKUP(L34,lot!$A$3:$E$13372,3,0)</f>
        <v>#N/A</v>
      </c>
      <c r="Q34" t="s">
        <v>14216</v>
      </c>
      <c r="R34">
        <v>83</v>
      </c>
      <c r="S34" t="s">
        <v>222</v>
      </c>
      <c r="T34" t="e">
        <f>VLOOKUP(Q34,lot!$A$3:$E$13372,3,0)</f>
        <v>#N/A</v>
      </c>
      <c r="U34" s="7" t="e">
        <f>VLOOKUP(Q34,lot!$A$3:$E$13372,5,0)</f>
        <v>#N/A</v>
      </c>
    </row>
    <row r="35" spans="2:21" hidden="1" x14ac:dyDescent="0.25">
      <c r="B35" t="s">
        <v>14219</v>
      </c>
      <c r="C35">
        <v>4</v>
      </c>
      <c r="E35" t="s">
        <v>14610</v>
      </c>
      <c r="F35">
        <f t="shared" si="0"/>
        <v>4</v>
      </c>
      <c r="G35" s="11">
        <f t="shared" si="1"/>
        <v>4</v>
      </c>
      <c r="L35" t="s">
        <v>14610</v>
      </c>
      <c r="M35" t="e">
        <f>VLOOKUP(L35,lot!$A$3:$E$13372,3,0)</f>
        <v>#N/A</v>
      </c>
      <c r="Q35" t="s">
        <v>14219</v>
      </c>
      <c r="R35">
        <v>4</v>
      </c>
      <c r="S35" t="s">
        <v>238</v>
      </c>
      <c r="T35" t="e">
        <f>VLOOKUP(Q35,lot!$A$3:$E$13372,3,0)</f>
        <v>#N/A</v>
      </c>
      <c r="U35" s="7" t="e">
        <f>VLOOKUP(Q35,lot!$A$3:$E$13372,5,0)</f>
        <v>#N/A</v>
      </c>
    </row>
    <row r="36" spans="2:21" hidden="1" x14ac:dyDescent="0.25">
      <c r="B36" t="s">
        <v>14220</v>
      </c>
      <c r="C36">
        <v>1100</v>
      </c>
      <c r="E36" t="s">
        <v>14607</v>
      </c>
      <c r="F36">
        <f t="shared" si="0"/>
        <v>7300</v>
      </c>
      <c r="G36" s="11">
        <f t="shared" si="1"/>
        <v>7300</v>
      </c>
      <c r="L36" t="s">
        <v>14607</v>
      </c>
      <c r="M36" t="e">
        <f>VLOOKUP(L36,lot!$A$3:$E$13372,3,0)</f>
        <v>#N/A</v>
      </c>
      <c r="Q36" t="s">
        <v>14220</v>
      </c>
      <c r="R36">
        <v>1100</v>
      </c>
      <c r="S36" t="s">
        <v>241</v>
      </c>
      <c r="T36" t="e">
        <f>VLOOKUP(Q36,lot!$A$3:$E$13372,3,0)</f>
        <v>#N/A</v>
      </c>
      <c r="U36" s="7" t="e">
        <f>VLOOKUP(Q36,lot!$A$3:$E$13372,5,0)</f>
        <v>#N/A</v>
      </c>
    </row>
    <row r="37" spans="2:21" hidden="1" x14ac:dyDescent="0.25">
      <c r="B37" t="s">
        <v>14221</v>
      </c>
      <c r="C37">
        <v>2219</v>
      </c>
      <c r="E37" t="s">
        <v>14608</v>
      </c>
      <c r="F37">
        <f t="shared" si="0"/>
        <v>250</v>
      </c>
      <c r="G37" s="11">
        <f t="shared" si="1"/>
        <v>250</v>
      </c>
      <c r="L37" t="s">
        <v>14608</v>
      </c>
      <c r="M37" t="e">
        <f>VLOOKUP(L37,lot!$A$3:$E$13372,3,0)</f>
        <v>#N/A</v>
      </c>
      <c r="Q37" t="s">
        <v>14221</v>
      </c>
      <c r="R37">
        <v>2219</v>
      </c>
      <c r="S37" t="s">
        <v>243</v>
      </c>
      <c r="T37" t="e">
        <f>VLOOKUP(Q37,lot!$A$3:$E$13372,3,0)</f>
        <v>#N/A</v>
      </c>
      <c r="U37" s="7" t="e">
        <f>VLOOKUP(Q37,lot!$A$3:$E$13372,5,0)</f>
        <v>#N/A</v>
      </c>
    </row>
    <row r="38" spans="2:21" hidden="1" x14ac:dyDescent="0.25">
      <c r="B38" t="s">
        <v>14222</v>
      </c>
      <c r="C38">
        <v>61</v>
      </c>
      <c r="E38" t="s">
        <v>14609</v>
      </c>
      <c r="F38">
        <f t="shared" si="0"/>
        <v>4550</v>
      </c>
      <c r="G38" s="11">
        <f t="shared" si="1"/>
        <v>4550</v>
      </c>
      <c r="L38" t="s">
        <v>14609</v>
      </c>
      <c r="M38" t="e">
        <f>VLOOKUP(L38,lot!$A$3:$E$13372,3,0)</f>
        <v>#N/A</v>
      </c>
      <c r="Q38" t="s">
        <v>14222</v>
      </c>
      <c r="R38">
        <v>61</v>
      </c>
      <c r="S38" t="s">
        <v>245</v>
      </c>
      <c r="T38" t="e">
        <f>VLOOKUP(Q38,lot!$A$3:$E$13372,3,0)</f>
        <v>#N/A</v>
      </c>
      <c r="U38" s="7" t="e">
        <f>VLOOKUP(Q38,lot!$A$3:$E$13372,5,0)</f>
        <v>#N/A</v>
      </c>
    </row>
    <row r="39" spans="2:21" x14ac:dyDescent="0.25">
      <c r="B39" t="s">
        <v>14223</v>
      </c>
      <c r="C39">
        <v>116</v>
      </c>
      <c r="E39" t="s">
        <v>17464</v>
      </c>
      <c r="F39" t="e">
        <f t="shared" si="0"/>
        <v>#N/A</v>
      </c>
      <c r="G39" s="11" t="str">
        <f t="shared" si="1"/>
        <v>0</v>
      </c>
      <c r="L39" t="s">
        <v>17464</v>
      </c>
      <c r="M39" t="e">
        <f>VLOOKUP(L39,lot!$A$3:$E$13372,3,0)</f>
        <v>#N/A</v>
      </c>
      <c r="Q39" t="s">
        <v>14223</v>
      </c>
      <c r="R39">
        <v>116</v>
      </c>
      <c r="S39" t="s">
        <v>247</v>
      </c>
      <c r="T39" t="e">
        <f>VLOOKUP(Q39,lot!$A$3:$E$13372,3,0)</f>
        <v>#N/A</v>
      </c>
      <c r="U39" s="7" t="e">
        <f>VLOOKUP(Q39,lot!$A$3:$E$13372,5,0)</f>
        <v>#N/A</v>
      </c>
    </row>
    <row r="40" spans="2:21" hidden="1" x14ac:dyDescent="0.25">
      <c r="B40" t="s">
        <v>14224</v>
      </c>
      <c r="C40">
        <v>40</v>
      </c>
      <c r="E40" t="s">
        <v>14612</v>
      </c>
      <c r="F40">
        <f t="shared" si="0"/>
        <v>3</v>
      </c>
      <c r="G40" s="11">
        <f t="shared" si="1"/>
        <v>3</v>
      </c>
      <c r="L40" t="s">
        <v>14612</v>
      </c>
      <c r="M40" t="e">
        <f>VLOOKUP(L40,lot!$A$3:$E$13372,3,0)</f>
        <v>#N/A</v>
      </c>
      <c r="Q40" t="s">
        <v>14224</v>
      </c>
      <c r="R40">
        <v>40</v>
      </c>
      <c r="S40" t="s">
        <v>249</v>
      </c>
      <c r="T40" t="e">
        <f>VLOOKUP(Q40,lot!$A$3:$E$13372,3,0)</f>
        <v>#N/A</v>
      </c>
      <c r="U40" s="7" t="e">
        <f>VLOOKUP(Q40,lot!$A$3:$E$13372,5,0)</f>
        <v>#N/A</v>
      </c>
    </row>
    <row r="41" spans="2:21" hidden="1" x14ac:dyDescent="0.25">
      <c r="B41" t="s">
        <v>14225</v>
      </c>
      <c r="C41">
        <v>3</v>
      </c>
      <c r="E41" t="s">
        <v>14171</v>
      </c>
      <c r="F41">
        <f t="shared" si="0"/>
        <v>1</v>
      </c>
      <c r="G41" s="11">
        <f t="shared" si="1"/>
        <v>1</v>
      </c>
      <c r="L41" t="s">
        <v>14171</v>
      </c>
      <c r="M41" t="e">
        <f>VLOOKUP(L41,lot!$A$3:$E$13372,3,0)</f>
        <v>#N/A</v>
      </c>
      <c r="Q41" t="s">
        <v>14225</v>
      </c>
      <c r="R41">
        <v>3</v>
      </c>
      <c r="S41" t="s">
        <v>272</v>
      </c>
      <c r="T41" t="e">
        <f>VLOOKUP(Q41,lot!$A$3:$E$13372,3,0)</f>
        <v>#N/A</v>
      </c>
      <c r="U41" s="7" t="e">
        <f>VLOOKUP(Q41,lot!$A$3:$E$13372,5,0)</f>
        <v>#N/A</v>
      </c>
    </row>
    <row r="42" spans="2:21" hidden="1" x14ac:dyDescent="0.25">
      <c r="B42" t="s">
        <v>14226</v>
      </c>
      <c r="C42">
        <v>5</v>
      </c>
      <c r="E42" t="s">
        <v>14613</v>
      </c>
      <c r="F42">
        <f t="shared" si="0"/>
        <v>6</v>
      </c>
      <c r="G42" s="11">
        <f t="shared" si="1"/>
        <v>6</v>
      </c>
      <c r="L42" t="s">
        <v>14613</v>
      </c>
      <c r="M42" t="e">
        <f>VLOOKUP(L42,lot!$A$3:$E$13372,3,0)</f>
        <v>#N/A</v>
      </c>
      <c r="Q42" t="s">
        <v>14226</v>
      </c>
      <c r="R42">
        <v>5</v>
      </c>
      <c r="S42" t="s">
        <v>18142</v>
      </c>
      <c r="T42" t="e">
        <f>VLOOKUP(Q42,lot!$A$3:$E$13372,3,0)</f>
        <v>#N/A</v>
      </c>
      <c r="U42" s="7" t="e">
        <f>VLOOKUP(Q42,lot!$A$3:$E$13372,5,0)</f>
        <v>#N/A</v>
      </c>
    </row>
    <row r="43" spans="2:21" hidden="1" x14ac:dyDescent="0.25">
      <c r="B43" t="s">
        <v>14227</v>
      </c>
      <c r="C43">
        <v>4</v>
      </c>
      <c r="E43" t="s">
        <v>14614</v>
      </c>
      <c r="F43">
        <f t="shared" si="0"/>
        <v>1275</v>
      </c>
      <c r="G43" s="11">
        <f t="shared" si="1"/>
        <v>1275</v>
      </c>
      <c r="L43" t="s">
        <v>14614</v>
      </c>
      <c r="M43" t="e">
        <f>VLOOKUP(L43,lot!$A$3:$E$13372,3,0)</f>
        <v>#N/A</v>
      </c>
      <c r="Q43" t="s">
        <v>14227</v>
      </c>
      <c r="R43">
        <v>4</v>
      </c>
      <c r="S43" t="s">
        <v>305</v>
      </c>
      <c r="T43" t="e">
        <f>VLOOKUP(Q43,lot!$A$3:$E$13372,3,0)</f>
        <v>#N/A</v>
      </c>
      <c r="U43" s="7" t="e">
        <f>VLOOKUP(Q43,lot!$A$3:$E$13372,5,0)</f>
        <v>#N/A</v>
      </c>
    </row>
    <row r="44" spans="2:21" hidden="1" x14ac:dyDescent="0.25">
      <c r="B44" t="s">
        <v>14228</v>
      </c>
      <c r="C44">
        <v>4</v>
      </c>
      <c r="E44" t="s">
        <v>14615</v>
      </c>
      <c r="F44" t="e">
        <f t="shared" si="0"/>
        <v>#N/A</v>
      </c>
      <c r="G44" s="11" t="str">
        <f t="shared" si="1"/>
        <v>0</v>
      </c>
      <c r="L44" t="s">
        <v>14615</v>
      </c>
      <c r="M44" t="e">
        <f>VLOOKUP(L44,lot!$A$3:$E$13372,3,0)</f>
        <v>#N/A</v>
      </c>
      <c r="Q44" t="s">
        <v>14228</v>
      </c>
      <c r="R44">
        <v>4</v>
      </c>
      <c r="S44" t="s">
        <v>308</v>
      </c>
      <c r="T44" t="e">
        <f>VLOOKUP(Q44,lot!$A$3:$E$13372,3,0)</f>
        <v>#N/A</v>
      </c>
      <c r="U44" s="7" t="e">
        <f>VLOOKUP(Q44,lot!$A$3:$E$13372,5,0)</f>
        <v>#N/A</v>
      </c>
    </row>
    <row r="45" spans="2:21" hidden="1" x14ac:dyDescent="0.25">
      <c r="B45" t="s">
        <v>14229</v>
      </c>
      <c r="C45">
        <v>8</v>
      </c>
      <c r="E45" t="s">
        <v>14616</v>
      </c>
      <c r="F45">
        <f t="shared" si="0"/>
        <v>473</v>
      </c>
      <c r="G45" s="11">
        <f t="shared" si="1"/>
        <v>473</v>
      </c>
      <c r="L45" t="s">
        <v>14616</v>
      </c>
      <c r="M45" t="e">
        <f>VLOOKUP(L45,lot!$A$3:$E$13372,3,0)</f>
        <v>#N/A</v>
      </c>
      <c r="Q45" t="s">
        <v>14229</v>
      </c>
      <c r="R45">
        <v>8</v>
      </c>
      <c r="S45" t="s">
        <v>314</v>
      </c>
      <c r="T45" t="e">
        <f>VLOOKUP(Q45,lot!$A$3:$E$13372,3,0)</f>
        <v>#N/A</v>
      </c>
      <c r="U45" s="7" t="e">
        <f>VLOOKUP(Q45,lot!$A$3:$E$13372,5,0)</f>
        <v>#N/A</v>
      </c>
    </row>
    <row r="46" spans="2:21" hidden="1" x14ac:dyDescent="0.25">
      <c r="B46" t="s">
        <v>14230</v>
      </c>
      <c r="C46">
        <v>1</v>
      </c>
      <c r="E46" t="s">
        <v>14618</v>
      </c>
      <c r="F46" t="e">
        <f t="shared" si="0"/>
        <v>#N/A</v>
      </c>
      <c r="G46" s="11" t="str">
        <f t="shared" si="1"/>
        <v>0</v>
      </c>
      <c r="L46" t="s">
        <v>14618</v>
      </c>
      <c r="M46" t="e">
        <f>VLOOKUP(L46,lot!$A$3:$E$13372,3,0)</f>
        <v>#N/A</v>
      </c>
      <c r="Q46" t="s">
        <v>14230</v>
      </c>
      <c r="R46">
        <v>1</v>
      </c>
      <c r="S46" t="s">
        <v>318</v>
      </c>
      <c r="T46" t="e">
        <f>VLOOKUP(Q46,lot!$A$3:$E$13372,3,0)</f>
        <v>#N/A</v>
      </c>
      <c r="U46" s="7" t="e">
        <f>VLOOKUP(Q46,lot!$A$3:$E$13372,5,0)</f>
        <v>#N/A</v>
      </c>
    </row>
    <row r="47" spans="2:21" hidden="1" x14ac:dyDescent="0.25">
      <c r="B47" t="s">
        <v>14231</v>
      </c>
      <c r="C47">
        <v>64</v>
      </c>
      <c r="E47" t="s">
        <v>14617</v>
      </c>
      <c r="F47">
        <f t="shared" si="0"/>
        <v>141</v>
      </c>
      <c r="G47" s="11">
        <f t="shared" si="1"/>
        <v>141</v>
      </c>
      <c r="L47" t="s">
        <v>14617</v>
      </c>
      <c r="M47" t="e">
        <f>VLOOKUP(L47,lot!$A$3:$E$13372,3,0)</f>
        <v>#N/A</v>
      </c>
      <c r="Q47" t="s">
        <v>14231</v>
      </c>
      <c r="R47">
        <v>64</v>
      </c>
      <c r="S47" t="s">
        <v>321</v>
      </c>
      <c r="T47" t="e">
        <f>VLOOKUP(Q47,lot!$A$3:$E$13372,3,0)</f>
        <v>#N/A</v>
      </c>
      <c r="U47" s="7" t="e">
        <f>VLOOKUP(Q47,lot!$A$3:$E$13372,5,0)</f>
        <v>#N/A</v>
      </c>
    </row>
    <row r="48" spans="2:21" hidden="1" x14ac:dyDescent="0.25">
      <c r="B48" t="s">
        <v>14234</v>
      </c>
      <c r="C48">
        <v>22438</v>
      </c>
      <c r="E48" t="s">
        <v>14619</v>
      </c>
      <c r="F48" t="e">
        <f t="shared" si="0"/>
        <v>#N/A</v>
      </c>
      <c r="G48" s="11" t="str">
        <f t="shared" si="1"/>
        <v>0</v>
      </c>
      <c r="L48" t="s">
        <v>14619</v>
      </c>
      <c r="M48" t="e">
        <f>VLOOKUP(L48,lot!$A$3:$E$13372,3,0)</f>
        <v>#N/A</v>
      </c>
      <c r="Q48" t="s">
        <v>14234</v>
      </c>
      <c r="R48">
        <v>22438</v>
      </c>
      <c r="S48" t="s">
        <v>3811</v>
      </c>
      <c r="T48" t="e">
        <f>VLOOKUP(Q48,lot!$A$3:$E$13372,3,0)</f>
        <v>#N/A</v>
      </c>
      <c r="U48" s="7" t="e">
        <f>VLOOKUP(Q48,lot!$A$3:$E$13372,5,0)</f>
        <v>#N/A</v>
      </c>
    </row>
    <row r="49" spans="2:21" hidden="1" x14ac:dyDescent="0.25">
      <c r="B49" t="s">
        <v>14235</v>
      </c>
      <c r="C49">
        <v>6</v>
      </c>
      <c r="E49" t="s">
        <v>14620</v>
      </c>
      <c r="F49" t="e">
        <f t="shared" si="0"/>
        <v>#N/A</v>
      </c>
      <c r="G49" s="11" t="str">
        <f t="shared" si="1"/>
        <v>0</v>
      </c>
      <c r="L49" t="s">
        <v>14620</v>
      </c>
      <c r="M49" t="e">
        <f>VLOOKUP(L49,lot!$A$3:$E$13372,3,0)</f>
        <v>#N/A</v>
      </c>
      <c r="Q49" t="s">
        <v>14235</v>
      </c>
      <c r="R49">
        <v>6</v>
      </c>
      <c r="S49" t="s">
        <v>3812</v>
      </c>
      <c r="T49" t="e">
        <f>VLOOKUP(Q49,lot!$A$3:$E$13372,3,0)</f>
        <v>#N/A</v>
      </c>
      <c r="U49" s="7" t="e">
        <f>VLOOKUP(Q49,lot!$A$3:$E$13372,5,0)</f>
        <v>#N/A</v>
      </c>
    </row>
    <row r="50" spans="2:21" hidden="1" x14ac:dyDescent="0.25">
      <c r="B50" t="s">
        <v>14236</v>
      </c>
      <c r="C50">
        <v>1013</v>
      </c>
      <c r="E50" t="s">
        <v>14622</v>
      </c>
      <c r="F50" t="e">
        <f t="shared" si="0"/>
        <v>#N/A</v>
      </c>
      <c r="G50" s="11" t="str">
        <f t="shared" si="1"/>
        <v>0</v>
      </c>
      <c r="L50" t="s">
        <v>14622</v>
      </c>
      <c r="M50" t="e">
        <f>VLOOKUP(L50,lot!$A$3:$E$13372,3,0)</f>
        <v>#N/A</v>
      </c>
      <c r="Q50" t="s">
        <v>14236</v>
      </c>
      <c r="R50">
        <v>1013</v>
      </c>
      <c r="S50" t="s">
        <v>18143</v>
      </c>
      <c r="T50" t="e">
        <f>VLOOKUP(Q50,lot!$A$3:$E$13372,3,0)</f>
        <v>#N/A</v>
      </c>
      <c r="U50" s="7" t="e">
        <f>VLOOKUP(Q50,lot!$A$3:$E$13372,5,0)</f>
        <v>#N/A</v>
      </c>
    </row>
    <row r="51" spans="2:21" hidden="1" x14ac:dyDescent="0.25">
      <c r="B51" t="s">
        <v>14237</v>
      </c>
      <c r="C51">
        <v>3</v>
      </c>
      <c r="E51" t="s">
        <v>14623</v>
      </c>
      <c r="F51">
        <f t="shared" si="0"/>
        <v>18748</v>
      </c>
      <c r="G51" s="11">
        <f t="shared" si="1"/>
        <v>18748</v>
      </c>
      <c r="L51" t="s">
        <v>14623</v>
      </c>
      <c r="M51" t="e">
        <f>VLOOKUP(L51,lot!$A$3:$E$13372,3,0)</f>
        <v>#N/A</v>
      </c>
      <c r="Q51" t="s">
        <v>14237</v>
      </c>
      <c r="R51">
        <v>3</v>
      </c>
      <c r="S51" t="s">
        <v>351</v>
      </c>
      <c r="T51" t="e">
        <f>VLOOKUP(Q51,lot!$A$3:$E$13372,3,0)</f>
        <v>#N/A</v>
      </c>
      <c r="U51" s="7" t="e">
        <f>VLOOKUP(Q51,lot!$A$3:$E$13372,5,0)</f>
        <v>#N/A</v>
      </c>
    </row>
    <row r="52" spans="2:21" hidden="1" x14ac:dyDescent="0.25">
      <c r="B52" t="s">
        <v>14238</v>
      </c>
      <c r="C52">
        <v>4</v>
      </c>
      <c r="E52" t="s">
        <v>14629</v>
      </c>
      <c r="F52" t="e">
        <f t="shared" si="0"/>
        <v>#N/A</v>
      </c>
      <c r="G52" s="11" t="str">
        <f t="shared" si="1"/>
        <v>0</v>
      </c>
      <c r="L52" t="s">
        <v>14629</v>
      </c>
      <c r="M52" t="e">
        <f>VLOOKUP(L52,lot!$A$3:$E$13372,3,0)</f>
        <v>#N/A</v>
      </c>
      <c r="Q52" t="s">
        <v>14238</v>
      </c>
      <c r="R52">
        <v>4</v>
      </c>
      <c r="S52" t="s">
        <v>356</v>
      </c>
      <c r="T52" t="e">
        <f>VLOOKUP(Q52,lot!$A$3:$E$13372,3,0)</f>
        <v>#N/A</v>
      </c>
      <c r="U52" s="7" t="e">
        <f>VLOOKUP(Q52,lot!$A$3:$E$13372,5,0)</f>
        <v>#N/A</v>
      </c>
    </row>
    <row r="53" spans="2:21" hidden="1" x14ac:dyDescent="0.25">
      <c r="B53" t="s">
        <v>14239</v>
      </c>
      <c r="C53">
        <v>1</v>
      </c>
      <c r="E53" t="s">
        <v>14631</v>
      </c>
      <c r="F53" t="e">
        <f t="shared" si="0"/>
        <v>#N/A</v>
      </c>
      <c r="G53" s="11" t="str">
        <f t="shared" si="1"/>
        <v>0</v>
      </c>
      <c r="L53" t="s">
        <v>14631</v>
      </c>
      <c r="M53" t="e">
        <f>VLOOKUP(L53,lot!$A$3:$E$13372,3,0)</f>
        <v>#N/A</v>
      </c>
      <c r="Q53" t="s">
        <v>14239</v>
      </c>
      <c r="R53">
        <v>1</v>
      </c>
      <c r="S53" t="s">
        <v>358</v>
      </c>
      <c r="T53" t="e">
        <f>VLOOKUP(Q53,lot!$A$3:$E$13372,3,0)</f>
        <v>#N/A</v>
      </c>
      <c r="U53" s="7" t="e">
        <f>VLOOKUP(Q53,lot!$A$3:$E$13372,5,0)</f>
        <v>#N/A</v>
      </c>
    </row>
    <row r="54" spans="2:21" hidden="1" x14ac:dyDescent="0.25">
      <c r="B54" t="s">
        <v>14240</v>
      </c>
      <c r="C54">
        <v>15</v>
      </c>
      <c r="E54" t="s">
        <v>14630</v>
      </c>
      <c r="F54" t="e">
        <f t="shared" si="0"/>
        <v>#N/A</v>
      </c>
      <c r="G54" s="11" t="str">
        <f t="shared" si="1"/>
        <v>0</v>
      </c>
      <c r="L54" t="s">
        <v>14630</v>
      </c>
      <c r="M54" t="e">
        <f>VLOOKUP(L54,lot!$A$3:$E$13372,3,0)</f>
        <v>#N/A</v>
      </c>
      <c r="Q54" t="s">
        <v>14240</v>
      </c>
      <c r="R54">
        <v>15</v>
      </c>
      <c r="S54" t="s">
        <v>361</v>
      </c>
      <c r="T54" t="e">
        <f>VLOOKUP(Q54,lot!$A$3:$E$13372,3,0)</f>
        <v>#N/A</v>
      </c>
      <c r="U54" s="7" t="e">
        <f>VLOOKUP(Q54,lot!$A$3:$E$13372,5,0)</f>
        <v>#N/A</v>
      </c>
    </row>
    <row r="55" spans="2:21" hidden="1" x14ac:dyDescent="0.25">
      <c r="B55" t="s">
        <v>14241</v>
      </c>
      <c r="C55">
        <v>60</v>
      </c>
      <c r="E55" t="s">
        <v>14625</v>
      </c>
      <c r="F55" t="e">
        <f t="shared" si="0"/>
        <v>#N/A</v>
      </c>
      <c r="G55" s="11" t="str">
        <f t="shared" si="1"/>
        <v>0</v>
      </c>
      <c r="L55" t="s">
        <v>14625</v>
      </c>
      <c r="M55" t="e">
        <f>VLOOKUP(L55,lot!$A$3:$E$13372,3,0)</f>
        <v>#N/A</v>
      </c>
      <c r="Q55" t="s">
        <v>14241</v>
      </c>
      <c r="R55">
        <v>60</v>
      </c>
      <c r="S55" t="s">
        <v>365</v>
      </c>
      <c r="T55" t="e">
        <f>VLOOKUP(Q55,lot!$A$3:$E$13372,3,0)</f>
        <v>#N/A</v>
      </c>
      <c r="U55" s="7" t="e">
        <f>VLOOKUP(Q55,lot!$A$3:$E$13372,5,0)</f>
        <v>#N/A</v>
      </c>
    </row>
    <row r="56" spans="2:21" hidden="1" x14ac:dyDescent="0.25">
      <c r="B56" t="s">
        <v>14242</v>
      </c>
      <c r="C56">
        <v>611</v>
      </c>
      <c r="E56" t="s">
        <v>14626</v>
      </c>
      <c r="F56" t="e">
        <f t="shared" si="0"/>
        <v>#N/A</v>
      </c>
      <c r="G56" s="11" t="str">
        <f t="shared" si="1"/>
        <v>0</v>
      </c>
      <c r="L56" t="s">
        <v>14626</v>
      </c>
      <c r="M56" t="e">
        <f>VLOOKUP(L56,lot!$A$3:$E$13372,3,0)</f>
        <v>#N/A</v>
      </c>
      <c r="Q56" t="s">
        <v>14242</v>
      </c>
      <c r="R56">
        <v>611</v>
      </c>
      <c r="S56" t="s">
        <v>367</v>
      </c>
      <c r="T56" t="e">
        <f>VLOOKUP(Q56,lot!$A$3:$E$13372,3,0)</f>
        <v>#N/A</v>
      </c>
      <c r="U56" s="7" t="e">
        <f>VLOOKUP(Q56,lot!$A$3:$E$13372,5,0)</f>
        <v>#N/A</v>
      </c>
    </row>
    <row r="57" spans="2:21" hidden="1" x14ac:dyDescent="0.25">
      <c r="B57" t="s">
        <v>14243</v>
      </c>
      <c r="C57">
        <v>4228</v>
      </c>
      <c r="E57" t="s">
        <v>14627</v>
      </c>
      <c r="F57" t="e">
        <f t="shared" si="0"/>
        <v>#N/A</v>
      </c>
      <c r="G57" s="11" t="str">
        <f t="shared" si="1"/>
        <v>0</v>
      </c>
      <c r="L57" t="s">
        <v>14627</v>
      </c>
      <c r="M57" t="e">
        <f>VLOOKUP(L57,lot!$A$3:$E$13372,3,0)</f>
        <v>#N/A</v>
      </c>
      <c r="Q57" t="s">
        <v>14243</v>
      </c>
      <c r="R57">
        <v>4228</v>
      </c>
      <c r="S57" t="s">
        <v>370</v>
      </c>
      <c r="T57" t="e">
        <f>VLOOKUP(Q57,lot!$A$3:$E$13372,3,0)</f>
        <v>#N/A</v>
      </c>
      <c r="U57" s="7" t="e">
        <f>VLOOKUP(Q57,lot!$A$3:$E$13372,5,0)</f>
        <v>#N/A</v>
      </c>
    </row>
    <row r="58" spans="2:21" hidden="1" x14ac:dyDescent="0.25">
      <c r="B58" t="s">
        <v>14244</v>
      </c>
      <c r="C58">
        <v>39798</v>
      </c>
      <c r="E58" t="s">
        <v>14628</v>
      </c>
      <c r="F58" t="e">
        <f t="shared" si="0"/>
        <v>#N/A</v>
      </c>
      <c r="G58" s="11" t="str">
        <f t="shared" si="1"/>
        <v>0</v>
      </c>
      <c r="L58" t="s">
        <v>14628</v>
      </c>
      <c r="M58" t="e">
        <f>VLOOKUP(L58,lot!$A$3:$E$13372,3,0)</f>
        <v>#N/A</v>
      </c>
      <c r="Q58" t="s">
        <v>14244</v>
      </c>
      <c r="R58">
        <v>39798</v>
      </c>
      <c r="S58" t="s">
        <v>370</v>
      </c>
      <c r="T58" t="e">
        <f>VLOOKUP(Q58,lot!$A$3:$E$13372,3,0)</f>
        <v>#N/A</v>
      </c>
      <c r="U58" s="7" t="e">
        <f>VLOOKUP(Q58,lot!$A$3:$E$13372,5,0)</f>
        <v>#N/A</v>
      </c>
    </row>
    <row r="59" spans="2:21" hidden="1" x14ac:dyDescent="0.25">
      <c r="B59" t="s">
        <v>14245</v>
      </c>
      <c r="C59">
        <v>1</v>
      </c>
      <c r="E59" t="s">
        <v>14636</v>
      </c>
      <c r="F59" t="e">
        <f t="shared" si="0"/>
        <v>#N/A</v>
      </c>
      <c r="G59" s="11" t="str">
        <f t="shared" si="1"/>
        <v>0</v>
      </c>
      <c r="L59" t="s">
        <v>14636</v>
      </c>
      <c r="M59" t="e">
        <f>VLOOKUP(L59,lot!$A$3:$E$13372,3,0)</f>
        <v>#N/A</v>
      </c>
      <c r="Q59" t="s">
        <v>14245</v>
      </c>
      <c r="R59">
        <v>1</v>
      </c>
      <c r="S59" t="s">
        <v>373</v>
      </c>
      <c r="T59" t="e">
        <f>VLOOKUP(Q59,lot!$A$3:$E$13372,3,0)</f>
        <v>#N/A</v>
      </c>
      <c r="U59" s="7" t="e">
        <f>VLOOKUP(Q59,lot!$A$3:$E$13372,5,0)</f>
        <v>#N/A</v>
      </c>
    </row>
    <row r="60" spans="2:21" hidden="1" x14ac:dyDescent="0.25">
      <c r="B60" t="s">
        <v>14246</v>
      </c>
      <c r="C60">
        <v>2</v>
      </c>
      <c r="E60" t="s">
        <v>14635</v>
      </c>
      <c r="F60">
        <f t="shared" si="0"/>
        <v>118</v>
      </c>
      <c r="G60" s="11">
        <f t="shared" si="1"/>
        <v>118</v>
      </c>
      <c r="L60" t="s">
        <v>14635</v>
      </c>
      <c r="M60" t="e">
        <f>VLOOKUP(L60,lot!$A$3:$E$13372,3,0)</f>
        <v>#N/A</v>
      </c>
      <c r="Q60" t="s">
        <v>14246</v>
      </c>
      <c r="R60">
        <v>2</v>
      </c>
      <c r="S60" t="s">
        <v>18144</v>
      </c>
      <c r="T60" t="e">
        <f>VLOOKUP(Q60,lot!$A$3:$E$13372,3,0)</f>
        <v>#N/A</v>
      </c>
      <c r="U60" s="7" t="e">
        <f>VLOOKUP(Q60,lot!$A$3:$E$13372,5,0)</f>
        <v>#N/A</v>
      </c>
    </row>
    <row r="61" spans="2:21" hidden="1" x14ac:dyDescent="0.25">
      <c r="B61" t="s">
        <v>14247</v>
      </c>
      <c r="C61">
        <v>1</v>
      </c>
      <c r="E61" t="s">
        <v>14172</v>
      </c>
      <c r="F61">
        <f t="shared" si="0"/>
        <v>202</v>
      </c>
      <c r="G61" s="11">
        <f t="shared" si="1"/>
        <v>202</v>
      </c>
      <c r="L61" t="s">
        <v>14172</v>
      </c>
      <c r="M61" t="e">
        <f>VLOOKUP(L61,lot!$A$3:$E$13372,3,0)</f>
        <v>#N/A</v>
      </c>
      <c r="Q61" t="s">
        <v>14247</v>
      </c>
      <c r="R61">
        <v>1</v>
      </c>
      <c r="S61" t="s">
        <v>18145</v>
      </c>
      <c r="T61" t="e">
        <f>VLOOKUP(Q61,lot!$A$3:$E$13372,3,0)</f>
        <v>#N/A</v>
      </c>
      <c r="U61" s="7" t="e">
        <f>VLOOKUP(Q61,lot!$A$3:$E$13372,5,0)</f>
        <v>#N/A</v>
      </c>
    </row>
    <row r="62" spans="2:21" hidden="1" x14ac:dyDescent="0.25">
      <c r="B62" t="s">
        <v>14251</v>
      </c>
      <c r="C62">
        <v>40</v>
      </c>
      <c r="E62" t="s">
        <v>14643</v>
      </c>
      <c r="F62">
        <f t="shared" si="0"/>
        <v>1089</v>
      </c>
      <c r="G62" s="11">
        <f t="shared" si="1"/>
        <v>1089</v>
      </c>
      <c r="L62" t="s">
        <v>14643</v>
      </c>
      <c r="M62" t="e">
        <f>VLOOKUP(L62,lot!$A$3:$E$13372,3,0)</f>
        <v>#N/A</v>
      </c>
      <c r="Q62" t="s">
        <v>14251</v>
      </c>
      <c r="R62">
        <v>40</v>
      </c>
      <c r="S62" t="s">
        <v>404</v>
      </c>
      <c r="T62" t="e">
        <f>VLOOKUP(Q62,lot!$A$3:$E$13372,3,0)</f>
        <v>#N/A</v>
      </c>
      <c r="U62" s="7" t="e">
        <f>VLOOKUP(Q62,lot!$A$3:$E$13372,5,0)</f>
        <v>#N/A</v>
      </c>
    </row>
    <row r="63" spans="2:21" hidden="1" x14ac:dyDescent="0.25">
      <c r="B63" t="s">
        <v>14252</v>
      </c>
      <c r="C63">
        <v>25</v>
      </c>
      <c r="E63" t="s">
        <v>14642</v>
      </c>
      <c r="F63" t="e">
        <f t="shared" si="0"/>
        <v>#N/A</v>
      </c>
      <c r="G63" s="11" t="str">
        <f t="shared" si="1"/>
        <v>0</v>
      </c>
      <c r="L63" t="s">
        <v>14642</v>
      </c>
      <c r="M63" t="e">
        <f>VLOOKUP(L63,lot!$A$3:$E$13372,3,0)</f>
        <v>#N/A</v>
      </c>
      <c r="Q63" t="s">
        <v>14252</v>
      </c>
      <c r="R63">
        <v>25</v>
      </c>
      <c r="S63" t="s">
        <v>408</v>
      </c>
      <c r="T63" t="e">
        <f>VLOOKUP(Q63,lot!$A$3:$E$13372,3,0)</f>
        <v>#N/A</v>
      </c>
      <c r="U63" s="7" t="e">
        <f>VLOOKUP(Q63,lot!$A$3:$E$13372,5,0)</f>
        <v>#N/A</v>
      </c>
    </row>
    <row r="64" spans="2:21" hidden="1" x14ac:dyDescent="0.25">
      <c r="B64" t="s">
        <v>14253</v>
      </c>
      <c r="C64">
        <v>694</v>
      </c>
      <c r="E64" t="s">
        <v>14637</v>
      </c>
      <c r="F64" t="e">
        <f t="shared" si="0"/>
        <v>#N/A</v>
      </c>
      <c r="G64" s="11" t="str">
        <f t="shared" si="1"/>
        <v>0</v>
      </c>
      <c r="L64" t="s">
        <v>14637</v>
      </c>
      <c r="M64" t="e">
        <f>VLOOKUP(L64,lot!$A$3:$E$13372,3,0)</f>
        <v>#N/A</v>
      </c>
      <c r="Q64" t="s">
        <v>14253</v>
      </c>
      <c r="R64">
        <v>694</v>
      </c>
      <c r="S64" t="s">
        <v>4227</v>
      </c>
      <c r="T64" t="e">
        <f>VLOOKUP(Q64,lot!$A$3:$E$13372,3,0)</f>
        <v>#N/A</v>
      </c>
      <c r="U64" s="7" t="e">
        <f>VLOOKUP(Q64,lot!$A$3:$E$13372,5,0)</f>
        <v>#N/A</v>
      </c>
    </row>
    <row r="65" spans="2:21" hidden="1" x14ac:dyDescent="0.25">
      <c r="B65" t="s">
        <v>14254</v>
      </c>
      <c r="C65">
        <v>10</v>
      </c>
      <c r="E65" t="s">
        <v>14639</v>
      </c>
      <c r="F65">
        <f t="shared" si="0"/>
        <v>25</v>
      </c>
      <c r="G65" s="11">
        <f t="shared" si="1"/>
        <v>25</v>
      </c>
      <c r="L65" t="s">
        <v>14639</v>
      </c>
      <c r="M65" t="e">
        <f>VLOOKUP(L65,lot!$A$3:$E$13372,3,0)</f>
        <v>#N/A</v>
      </c>
      <c r="Q65" t="s">
        <v>14254</v>
      </c>
      <c r="R65">
        <v>10</v>
      </c>
      <c r="S65" t="s">
        <v>416</v>
      </c>
      <c r="T65" t="e">
        <f>VLOOKUP(Q65,lot!$A$3:$E$13372,3,0)</f>
        <v>#N/A</v>
      </c>
      <c r="U65" s="7" t="e">
        <f>VLOOKUP(Q65,lot!$A$3:$E$13372,5,0)</f>
        <v>#N/A</v>
      </c>
    </row>
    <row r="66" spans="2:21" hidden="1" x14ac:dyDescent="0.25">
      <c r="B66" t="s">
        <v>14255</v>
      </c>
      <c r="C66">
        <v>5</v>
      </c>
      <c r="E66" t="s">
        <v>14638</v>
      </c>
      <c r="F66">
        <f t="shared" si="0"/>
        <v>60</v>
      </c>
      <c r="G66" s="11">
        <f t="shared" si="1"/>
        <v>60</v>
      </c>
      <c r="L66" t="s">
        <v>14638</v>
      </c>
      <c r="M66" t="e">
        <f>VLOOKUP(L66,lot!$A$3:$E$13372,3,0)</f>
        <v>#N/A</v>
      </c>
      <c r="Q66" t="s">
        <v>14255</v>
      </c>
      <c r="R66">
        <v>5</v>
      </c>
      <c r="S66" t="s">
        <v>418</v>
      </c>
      <c r="T66" t="e">
        <f>VLOOKUP(Q66,lot!$A$3:$E$13372,3,0)</f>
        <v>#N/A</v>
      </c>
      <c r="U66" s="7" t="e">
        <f>VLOOKUP(Q66,lot!$A$3:$E$13372,5,0)</f>
        <v>#N/A</v>
      </c>
    </row>
    <row r="67" spans="2:21" hidden="1" x14ac:dyDescent="0.25">
      <c r="B67" t="s">
        <v>14256</v>
      </c>
      <c r="C67">
        <v>139</v>
      </c>
      <c r="E67" t="s">
        <v>14641</v>
      </c>
      <c r="F67">
        <f t="shared" ref="F67:F130" si="2">VLOOKUP(E67,$B$2:$C$1866,2,0)</f>
        <v>319</v>
      </c>
      <c r="G67" s="11">
        <f t="shared" ref="G67:G130" si="3">IF(ISNA(F67),"0",F67)</f>
        <v>319</v>
      </c>
      <c r="L67" t="s">
        <v>14641</v>
      </c>
      <c r="M67" t="e">
        <f>VLOOKUP(L67,lot!$A$3:$E$13372,3,0)</f>
        <v>#N/A</v>
      </c>
      <c r="Q67" t="s">
        <v>14256</v>
      </c>
      <c r="R67">
        <v>139</v>
      </c>
      <c r="S67" t="s">
        <v>423</v>
      </c>
      <c r="T67" t="e">
        <f>VLOOKUP(Q67,lot!$A$3:$E$13372,3,0)</f>
        <v>#N/A</v>
      </c>
      <c r="U67" s="7" t="e">
        <f>VLOOKUP(Q67,lot!$A$3:$E$13372,5,0)</f>
        <v>#N/A</v>
      </c>
    </row>
    <row r="68" spans="2:21" hidden="1" x14ac:dyDescent="0.25">
      <c r="B68" t="s">
        <v>14257</v>
      </c>
      <c r="C68">
        <v>116</v>
      </c>
      <c r="E68" t="s">
        <v>14647</v>
      </c>
      <c r="F68">
        <f t="shared" si="2"/>
        <v>1540</v>
      </c>
      <c r="G68" s="11">
        <f t="shared" si="3"/>
        <v>1540</v>
      </c>
      <c r="L68" t="s">
        <v>14647</v>
      </c>
      <c r="M68" t="e">
        <f>VLOOKUP(L68,lot!$A$3:$E$13372,3,0)</f>
        <v>#N/A</v>
      </c>
      <c r="Q68" t="s">
        <v>14257</v>
      </c>
      <c r="R68">
        <v>116</v>
      </c>
      <c r="S68" t="s">
        <v>425</v>
      </c>
      <c r="T68" t="e">
        <f>VLOOKUP(Q68,lot!$A$3:$E$13372,3,0)</f>
        <v>#N/A</v>
      </c>
      <c r="U68" s="7" t="e">
        <f>VLOOKUP(Q68,lot!$A$3:$E$13372,5,0)</f>
        <v>#N/A</v>
      </c>
    </row>
    <row r="69" spans="2:21" hidden="1" x14ac:dyDescent="0.25">
      <c r="B69" t="s">
        <v>14258</v>
      </c>
      <c r="C69">
        <v>100</v>
      </c>
      <c r="E69" t="s">
        <v>14655</v>
      </c>
      <c r="F69">
        <f t="shared" si="2"/>
        <v>11</v>
      </c>
      <c r="G69" s="11">
        <f t="shared" si="3"/>
        <v>11</v>
      </c>
      <c r="L69" t="s">
        <v>14655</v>
      </c>
      <c r="M69" t="e">
        <f>VLOOKUP(L69,lot!$A$3:$E$13372,3,0)</f>
        <v>#N/A</v>
      </c>
      <c r="Q69" t="s">
        <v>14258</v>
      </c>
      <c r="R69">
        <v>100</v>
      </c>
      <c r="S69" t="s">
        <v>427</v>
      </c>
      <c r="T69" t="e">
        <f>VLOOKUP(Q69,lot!$A$3:$E$13372,3,0)</f>
        <v>#N/A</v>
      </c>
      <c r="U69" s="7" t="e">
        <f>VLOOKUP(Q69,lot!$A$3:$E$13372,5,0)</f>
        <v>#N/A</v>
      </c>
    </row>
    <row r="70" spans="2:21" hidden="1" x14ac:dyDescent="0.25">
      <c r="B70" t="s">
        <v>14259</v>
      </c>
      <c r="C70">
        <v>237</v>
      </c>
      <c r="E70" t="s">
        <v>14657</v>
      </c>
      <c r="F70" t="e">
        <f t="shared" si="2"/>
        <v>#N/A</v>
      </c>
      <c r="G70" s="11" t="str">
        <f t="shared" si="3"/>
        <v>0</v>
      </c>
      <c r="L70" t="s">
        <v>14657</v>
      </c>
      <c r="M70" t="e">
        <f>VLOOKUP(L70,lot!$A$3:$E$13372,3,0)</f>
        <v>#N/A</v>
      </c>
      <c r="Q70" t="s">
        <v>14259</v>
      </c>
      <c r="R70">
        <v>237</v>
      </c>
      <c r="S70" t="s">
        <v>429</v>
      </c>
      <c r="T70" t="e">
        <f>VLOOKUP(Q70,lot!$A$3:$E$13372,3,0)</f>
        <v>#N/A</v>
      </c>
      <c r="U70" s="7" t="e">
        <f>VLOOKUP(Q70,lot!$A$3:$E$13372,5,0)</f>
        <v>#N/A</v>
      </c>
    </row>
    <row r="71" spans="2:21" hidden="1" x14ac:dyDescent="0.25">
      <c r="B71" t="s">
        <v>14260</v>
      </c>
      <c r="C71">
        <v>89</v>
      </c>
      <c r="E71" t="s">
        <v>14656</v>
      </c>
      <c r="F71" t="e">
        <f t="shared" si="2"/>
        <v>#N/A</v>
      </c>
      <c r="G71" s="11" t="str">
        <f t="shared" si="3"/>
        <v>0</v>
      </c>
      <c r="L71" t="s">
        <v>14656</v>
      </c>
      <c r="M71" t="e">
        <f>VLOOKUP(L71,lot!$A$3:$E$13372,3,0)</f>
        <v>#N/A</v>
      </c>
      <c r="Q71" t="s">
        <v>14260</v>
      </c>
      <c r="R71">
        <v>89</v>
      </c>
      <c r="S71" t="s">
        <v>431</v>
      </c>
      <c r="T71" t="e">
        <f>VLOOKUP(Q71,lot!$A$3:$E$13372,3,0)</f>
        <v>#N/A</v>
      </c>
      <c r="U71" s="7" t="e">
        <f>VLOOKUP(Q71,lot!$A$3:$E$13372,5,0)</f>
        <v>#N/A</v>
      </c>
    </row>
    <row r="72" spans="2:21" hidden="1" x14ac:dyDescent="0.25">
      <c r="B72" t="s">
        <v>14261</v>
      </c>
      <c r="C72">
        <v>236</v>
      </c>
      <c r="E72" t="s">
        <v>14658</v>
      </c>
      <c r="F72">
        <f t="shared" si="2"/>
        <v>17</v>
      </c>
      <c r="G72" s="11">
        <f t="shared" si="3"/>
        <v>17</v>
      </c>
      <c r="L72" t="s">
        <v>14658</v>
      </c>
      <c r="M72" t="e">
        <f>VLOOKUP(L72,lot!$A$3:$E$13372,3,0)</f>
        <v>#N/A</v>
      </c>
      <c r="Q72" t="s">
        <v>14261</v>
      </c>
      <c r="R72">
        <v>236</v>
      </c>
      <c r="S72" t="s">
        <v>433</v>
      </c>
      <c r="T72" t="e">
        <f>VLOOKUP(Q72,lot!$A$3:$E$13372,3,0)</f>
        <v>#N/A</v>
      </c>
      <c r="U72" s="7" t="e">
        <f>VLOOKUP(Q72,lot!$A$3:$E$13372,5,0)</f>
        <v>#N/A</v>
      </c>
    </row>
    <row r="73" spans="2:21" hidden="1" x14ac:dyDescent="0.25">
      <c r="B73" t="s">
        <v>14262</v>
      </c>
      <c r="C73">
        <v>10</v>
      </c>
      <c r="E73" t="s">
        <v>14649</v>
      </c>
      <c r="F73" t="e">
        <f t="shared" si="2"/>
        <v>#N/A</v>
      </c>
      <c r="G73" s="11" t="str">
        <f t="shared" si="3"/>
        <v>0</v>
      </c>
      <c r="L73" t="s">
        <v>14649</v>
      </c>
      <c r="M73" t="e">
        <f>VLOOKUP(L73,lot!$A$3:$E$13372,3,0)</f>
        <v>#N/A</v>
      </c>
      <c r="Q73" t="s">
        <v>14262</v>
      </c>
      <c r="R73">
        <v>10</v>
      </c>
      <c r="S73" t="s">
        <v>433</v>
      </c>
      <c r="T73" t="e">
        <f>VLOOKUP(Q73,lot!$A$3:$E$13372,3,0)</f>
        <v>#N/A</v>
      </c>
      <c r="U73" s="7" t="e">
        <f>VLOOKUP(Q73,lot!$A$3:$E$13372,5,0)</f>
        <v>#N/A</v>
      </c>
    </row>
    <row r="74" spans="2:21" hidden="1" x14ac:dyDescent="0.25">
      <c r="B74" t="s">
        <v>14263</v>
      </c>
      <c r="C74">
        <v>40</v>
      </c>
      <c r="E74" t="s">
        <v>14650</v>
      </c>
      <c r="F74" t="e">
        <f t="shared" si="2"/>
        <v>#N/A</v>
      </c>
      <c r="G74" s="11" t="str">
        <f t="shared" si="3"/>
        <v>0</v>
      </c>
      <c r="L74" t="s">
        <v>14650</v>
      </c>
      <c r="M74" t="e">
        <f>VLOOKUP(L74,lot!$A$3:$E$13372,3,0)</f>
        <v>#N/A</v>
      </c>
      <c r="Q74" t="s">
        <v>14263</v>
      </c>
      <c r="R74">
        <v>40</v>
      </c>
      <c r="S74" t="s">
        <v>437</v>
      </c>
      <c r="T74" t="e">
        <f>VLOOKUP(Q74,lot!$A$3:$E$13372,3,0)</f>
        <v>#N/A</v>
      </c>
      <c r="U74" s="7" t="e">
        <f>VLOOKUP(Q74,lot!$A$3:$E$13372,5,0)</f>
        <v>#N/A</v>
      </c>
    </row>
    <row r="75" spans="2:21" hidden="1" x14ac:dyDescent="0.25">
      <c r="B75" t="s">
        <v>14266</v>
      </c>
      <c r="C75">
        <v>738</v>
      </c>
      <c r="E75" t="s">
        <v>14651</v>
      </c>
      <c r="F75" t="e">
        <f t="shared" si="2"/>
        <v>#N/A</v>
      </c>
      <c r="G75" s="11" t="str">
        <f t="shared" si="3"/>
        <v>0</v>
      </c>
      <c r="L75" t="s">
        <v>14651</v>
      </c>
      <c r="M75" t="e">
        <f>VLOOKUP(L75,lot!$A$3:$E$13372,3,0)</f>
        <v>#N/A</v>
      </c>
      <c r="Q75" t="s">
        <v>14266</v>
      </c>
      <c r="R75">
        <v>738</v>
      </c>
      <c r="S75" t="s">
        <v>4352</v>
      </c>
      <c r="T75" t="e">
        <f>VLOOKUP(Q75,lot!$A$3:$E$13372,3,0)</f>
        <v>#N/A</v>
      </c>
      <c r="U75" s="7" t="e">
        <f>VLOOKUP(Q75,lot!$A$3:$E$13372,5,0)</f>
        <v>#N/A</v>
      </c>
    </row>
    <row r="76" spans="2:21" hidden="1" x14ac:dyDescent="0.25">
      <c r="B76" t="s">
        <v>14267</v>
      </c>
      <c r="C76">
        <v>40802</v>
      </c>
      <c r="E76" t="s">
        <v>14652</v>
      </c>
      <c r="F76" t="e">
        <f t="shared" si="2"/>
        <v>#N/A</v>
      </c>
      <c r="G76" s="11" t="str">
        <f t="shared" si="3"/>
        <v>0</v>
      </c>
      <c r="L76" t="s">
        <v>14652</v>
      </c>
      <c r="M76" t="e">
        <f>VLOOKUP(L76,lot!$A$3:$E$13372,3,0)</f>
        <v>#N/A</v>
      </c>
      <c r="Q76" t="s">
        <v>14267</v>
      </c>
      <c r="R76">
        <v>40802</v>
      </c>
      <c r="S76" t="s">
        <v>449</v>
      </c>
      <c r="T76" t="e">
        <f>VLOOKUP(Q76,lot!$A$3:$E$13372,3,0)</f>
        <v>#N/A</v>
      </c>
      <c r="U76" s="7" t="e">
        <f>VLOOKUP(Q76,lot!$A$3:$E$13372,5,0)</f>
        <v>#N/A</v>
      </c>
    </row>
    <row r="77" spans="2:21" hidden="1" x14ac:dyDescent="0.25">
      <c r="B77" t="s">
        <v>14269</v>
      </c>
      <c r="C77">
        <v>1580</v>
      </c>
      <c r="E77" t="s">
        <v>14648</v>
      </c>
      <c r="F77" t="e">
        <f t="shared" si="2"/>
        <v>#N/A</v>
      </c>
      <c r="G77" s="11" t="str">
        <f t="shared" si="3"/>
        <v>0</v>
      </c>
      <c r="L77" t="s">
        <v>14648</v>
      </c>
      <c r="M77" t="e">
        <f>VLOOKUP(L77,lot!$A$3:$E$13372,3,0)</f>
        <v>#N/A</v>
      </c>
      <c r="Q77" t="s">
        <v>14269</v>
      </c>
      <c r="R77">
        <v>1580</v>
      </c>
      <c r="S77" t="s">
        <v>4660</v>
      </c>
      <c r="T77" t="e">
        <f>VLOOKUP(Q77,lot!$A$3:$E$13372,3,0)</f>
        <v>#N/A</v>
      </c>
      <c r="U77" s="7" t="e">
        <f>VLOOKUP(Q77,lot!$A$3:$E$13372,5,0)</f>
        <v>#N/A</v>
      </c>
    </row>
    <row r="78" spans="2:21" hidden="1" x14ac:dyDescent="0.25">
      <c r="B78" t="s">
        <v>14270</v>
      </c>
      <c r="C78">
        <v>200</v>
      </c>
      <c r="E78" t="s">
        <v>14653</v>
      </c>
      <c r="F78" t="e">
        <f t="shared" si="2"/>
        <v>#N/A</v>
      </c>
      <c r="G78" s="11" t="str">
        <f t="shared" si="3"/>
        <v>0</v>
      </c>
      <c r="L78" t="s">
        <v>14653</v>
      </c>
      <c r="M78" t="e">
        <f>VLOOKUP(L78,lot!$A$3:$E$13372,3,0)</f>
        <v>#N/A</v>
      </c>
      <c r="Q78" t="s">
        <v>14270</v>
      </c>
      <c r="R78">
        <v>200</v>
      </c>
      <c r="S78" t="s">
        <v>458</v>
      </c>
      <c r="T78" t="e">
        <f>VLOOKUP(Q78,lot!$A$3:$E$13372,3,0)</f>
        <v>#N/A</v>
      </c>
      <c r="U78" s="7" t="e">
        <f>VLOOKUP(Q78,lot!$A$3:$E$13372,5,0)</f>
        <v>#N/A</v>
      </c>
    </row>
    <row r="79" spans="2:21" hidden="1" x14ac:dyDescent="0.25">
      <c r="B79" t="s">
        <v>14271</v>
      </c>
      <c r="C79">
        <v>1</v>
      </c>
      <c r="E79" t="s">
        <v>14654</v>
      </c>
      <c r="F79" t="e">
        <f t="shared" si="2"/>
        <v>#N/A</v>
      </c>
      <c r="G79" s="11" t="str">
        <f t="shared" si="3"/>
        <v>0</v>
      </c>
      <c r="L79" t="s">
        <v>14654</v>
      </c>
      <c r="M79" t="e">
        <f>VLOOKUP(L79,lot!$A$3:$E$13372,3,0)</f>
        <v>#N/A</v>
      </c>
      <c r="Q79" t="s">
        <v>14271</v>
      </c>
      <c r="R79">
        <v>1</v>
      </c>
      <c r="S79" t="s">
        <v>18146</v>
      </c>
      <c r="T79" t="e">
        <f>VLOOKUP(Q79,lot!$A$3:$E$13372,3,0)</f>
        <v>#N/A</v>
      </c>
      <c r="U79" s="7" t="e">
        <f>VLOOKUP(Q79,lot!$A$3:$E$13372,5,0)</f>
        <v>#N/A</v>
      </c>
    </row>
    <row r="80" spans="2:21" hidden="1" x14ac:dyDescent="0.25">
      <c r="B80" t="s">
        <v>14273</v>
      </c>
      <c r="C80">
        <v>10682</v>
      </c>
      <c r="E80" t="s">
        <v>14512</v>
      </c>
      <c r="F80" t="e">
        <f t="shared" si="2"/>
        <v>#N/A</v>
      </c>
      <c r="G80" s="11" t="str">
        <f t="shared" si="3"/>
        <v>0</v>
      </c>
      <c r="L80" t="s">
        <v>14512</v>
      </c>
      <c r="M80" t="e">
        <f>VLOOKUP(L80,lot!$A$3:$E$13372,3,0)</f>
        <v>#N/A</v>
      </c>
      <c r="Q80" t="s">
        <v>14273</v>
      </c>
      <c r="R80">
        <v>10682</v>
      </c>
      <c r="S80" t="s">
        <v>4627</v>
      </c>
      <c r="T80" t="e">
        <f>VLOOKUP(Q80,lot!$A$3:$E$13372,3,0)</f>
        <v>#N/A</v>
      </c>
      <c r="U80" s="7" t="e">
        <f>VLOOKUP(Q80,lot!$A$3:$E$13372,5,0)</f>
        <v>#N/A</v>
      </c>
    </row>
    <row r="81" spans="2:21" hidden="1" x14ac:dyDescent="0.25">
      <c r="B81" t="s">
        <v>14274</v>
      </c>
      <c r="C81">
        <v>33533</v>
      </c>
      <c r="E81" t="s">
        <v>14661</v>
      </c>
      <c r="F81" t="e">
        <f t="shared" si="2"/>
        <v>#N/A</v>
      </c>
      <c r="G81" s="11" t="str">
        <f t="shared" si="3"/>
        <v>0</v>
      </c>
      <c r="L81" t="s">
        <v>14661</v>
      </c>
      <c r="M81" t="e">
        <f>VLOOKUP(L81,lot!$A$3:$E$13372,3,0)</f>
        <v>#N/A</v>
      </c>
      <c r="Q81" t="s">
        <v>14274</v>
      </c>
      <c r="R81">
        <v>33533</v>
      </c>
      <c r="S81" t="s">
        <v>4633</v>
      </c>
      <c r="T81" t="e">
        <f>VLOOKUP(Q81,lot!$A$3:$E$13372,3,0)</f>
        <v>#N/A</v>
      </c>
      <c r="U81" s="7" t="e">
        <f>VLOOKUP(Q81,lot!$A$3:$E$13372,5,0)</f>
        <v>#N/A</v>
      </c>
    </row>
    <row r="82" spans="2:21" hidden="1" x14ac:dyDescent="0.25">
      <c r="B82" t="s">
        <v>14275</v>
      </c>
      <c r="C82">
        <v>49</v>
      </c>
      <c r="E82" t="s">
        <v>14660</v>
      </c>
      <c r="F82" t="e">
        <f t="shared" si="2"/>
        <v>#N/A</v>
      </c>
      <c r="G82" s="11" t="str">
        <f t="shared" si="3"/>
        <v>0</v>
      </c>
      <c r="L82" t="s">
        <v>14660</v>
      </c>
      <c r="M82" t="e">
        <f>VLOOKUP(L82,lot!$A$3:$E$13372,3,0)</f>
        <v>#N/A</v>
      </c>
      <c r="Q82" t="s">
        <v>14275</v>
      </c>
      <c r="R82">
        <v>49</v>
      </c>
      <c r="S82" t="e">
        <v>#N/A</v>
      </c>
      <c r="T82" t="e">
        <f>VLOOKUP(Q82,lot!$A$3:$E$13372,3,0)</f>
        <v>#N/A</v>
      </c>
      <c r="U82" s="7" t="e">
        <f>VLOOKUP(Q82,lot!$A$3:$E$13372,5,0)</f>
        <v>#N/A</v>
      </c>
    </row>
    <row r="83" spans="2:21" hidden="1" x14ac:dyDescent="0.25">
      <c r="B83" t="s">
        <v>14276</v>
      </c>
      <c r="C83">
        <v>96</v>
      </c>
      <c r="E83" t="s">
        <v>14662</v>
      </c>
      <c r="F83">
        <f t="shared" si="2"/>
        <v>10760</v>
      </c>
      <c r="G83" s="11">
        <f t="shared" si="3"/>
        <v>10760</v>
      </c>
      <c r="L83" t="s">
        <v>14662</v>
      </c>
      <c r="M83" t="e">
        <f>VLOOKUP(L83,lot!$A$3:$E$13372,3,0)</f>
        <v>#N/A</v>
      </c>
      <c r="Q83" t="s">
        <v>14276</v>
      </c>
      <c r="R83">
        <v>96</v>
      </c>
      <c r="S83" t="s">
        <v>485</v>
      </c>
      <c r="T83" t="e">
        <f>VLOOKUP(Q83,lot!$A$3:$E$13372,3,0)</f>
        <v>#N/A</v>
      </c>
      <c r="U83" s="7" t="e">
        <f>VLOOKUP(Q83,lot!$A$3:$E$13372,5,0)</f>
        <v>#N/A</v>
      </c>
    </row>
    <row r="84" spans="2:21" hidden="1" x14ac:dyDescent="0.25">
      <c r="B84" t="s">
        <v>14277</v>
      </c>
      <c r="C84">
        <v>21</v>
      </c>
      <c r="E84" t="s">
        <v>14668</v>
      </c>
      <c r="F84" t="e">
        <f t="shared" si="2"/>
        <v>#N/A</v>
      </c>
      <c r="G84" s="11" t="str">
        <f t="shared" si="3"/>
        <v>0</v>
      </c>
      <c r="L84" t="s">
        <v>14668</v>
      </c>
      <c r="M84" t="e">
        <f>VLOOKUP(L84,lot!$A$3:$E$13372,3,0)</f>
        <v>#N/A</v>
      </c>
      <c r="Q84" t="s">
        <v>14277</v>
      </c>
      <c r="R84">
        <v>21</v>
      </c>
      <c r="S84" t="s">
        <v>488</v>
      </c>
      <c r="T84" t="e">
        <f>VLOOKUP(Q84,lot!$A$3:$E$13372,3,0)</f>
        <v>#N/A</v>
      </c>
      <c r="U84" s="7" t="e">
        <f>VLOOKUP(Q84,lot!$A$3:$E$13372,5,0)</f>
        <v>#N/A</v>
      </c>
    </row>
    <row r="85" spans="2:21" hidden="1" x14ac:dyDescent="0.25">
      <c r="B85" t="s">
        <v>14278</v>
      </c>
      <c r="C85">
        <v>86</v>
      </c>
      <c r="E85" t="s">
        <v>14665</v>
      </c>
      <c r="F85" t="e">
        <f t="shared" si="2"/>
        <v>#N/A</v>
      </c>
      <c r="G85" s="11" t="str">
        <f t="shared" si="3"/>
        <v>0</v>
      </c>
      <c r="L85" t="s">
        <v>14665</v>
      </c>
      <c r="M85" t="e">
        <f>VLOOKUP(L85,lot!$A$3:$E$13372,3,0)</f>
        <v>#N/A</v>
      </c>
      <c r="Q85" t="s">
        <v>14278</v>
      </c>
      <c r="R85">
        <v>86</v>
      </c>
      <c r="S85" t="s">
        <v>491</v>
      </c>
      <c r="T85" t="e">
        <f>VLOOKUP(Q85,lot!$A$3:$E$13372,3,0)</f>
        <v>#N/A</v>
      </c>
      <c r="U85" s="7" t="e">
        <f>VLOOKUP(Q85,lot!$A$3:$E$13372,5,0)</f>
        <v>#N/A</v>
      </c>
    </row>
    <row r="86" spans="2:21" hidden="1" x14ac:dyDescent="0.25">
      <c r="B86" t="s">
        <v>14280</v>
      </c>
      <c r="C86">
        <v>11</v>
      </c>
      <c r="E86" t="s">
        <v>14666</v>
      </c>
      <c r="F86">
        <f t="shared" si="2"/>
        <v>6</v>
      </c>
      <c r="G86" s="11">
        <f t="shared" si="3"/>
        <v>6</v>
      </c>
      <c r="L86" t="s">
        <v>14666</v>
      </c>
      <c r="M86" t="e">
        <f>VLOOKUP(L86,lot!$A$3:$E$13372,3,0)</f>
        <v>#N/A</v>
      </c>
      <c r="Q86" t="s">
        <v>14280</v>
      </c>
      <c r="R86">
        <v>11</v>
      </c>
      <c r="S86" t="s">
        <v>4688</v>
      </c>
      <c r="T86" t="e">
        <f>VLOOKUP(Q86,lot!$A$3:$E$13372,3,0)</f>
        <v>#N/A</v>
      </c>
      <c r="U86" s="7" t="e">
        <f>VLOOKUP(Q86,lot!$A$3:$E$13372,5,0)</f>
        <v>#N/A</v>
      </c>
    </row>
    <row r="87" spans="2:21" hidden="1" x14ac:dyDescent="0.25">
      <c r="B87" t="s">
        <v>14281</v>
      </c>
      <c r="C87">
        <v>4</v>
      </c>
      <c r="E87" t="s">
        <v>14667</v>
      </c>
      <c r="F87">
        <f t="shared" si="2"/>
        <v>17900</v>
      </c>
      <c r="G87" s="11">
        <f t="shared" si="3"/>
        <v>17900</v>
      </c>
      <c r="L87" t="s">
        <v>14667</v>
      </c>
      <c r="M87" t="e">
        <f>VLOOKUP(L87,lot!$A$3:$E$13372,3,0)</f>
        <v>#N/A</v>
      </c>
      <c r="Q87" t="s">
        <v>14281</v>
      </c>
      <c r="R87">
        <v>4</v>
      </c>
      <c r="S87" t="s">
        <v>498</v>
      </c>
      <c r="T87" t="e">
        <f>VLOOKUP(Q87,lot!$A$3:$E$13372,3,0)</f>
        <v>#N/A</v>
      </c>
      <c r="U87" s="7" t="e">
        <f>VLOOKUP(Q87,lot!$A$3:$E$13372,5,0)</f>
        <v>#N/A</v>
      </c>
    </row>
    <row r="88" spans="2:21" hidden="1" x14ac:dyDescent="0.25">
      <c r="B88" t="s">
        <v>14282</v>
      </c>
      <c r="C88">
        <v>4</v>
      </c>
      <c r="E88" t="s">
        <v>14674</v>
      </c>
      <c r="F88" t="e">
        <f t="shared" si="2"/>
        <v>#N/A</v>
      </c>
      <c r="G88" s="11" t="str">
        <f t="shared" si="3"/>
        <v>0</v>
      </c>
      <c r="L88" t="s">
        <v>14674</v>
      </c>
      <c r="M88" t="e">
        <f>VLOOKUP(L88,lot!$A$3:$E$13372,3,0)</f>
        <v>#N/A</v>
      </c>
      <c r="Q88" t="s">
        <v>14282</v>
      </c>
      <c r="R88">
        <v>4</v>
      </c>
      <c r="S88" t="s">
        <v>505</v>
      </c>
      <c r="T88" t="e">
        <f>VLOOKUP(Q88,lot!$A$3:$E$13372,3,0)</f>
        <v>#N/A</v>
      </c>
      <c r="U88" s="7" t="e">
        <f>VLOOKUP(Q88,lot!$A$3:$E$13372,5,0)</f>
        <v>#N/A</v>
      </c>
    </row>
    <row r="89" spans="2:21" hidden="1" x14ac:dyDescent="0.25">
      <c r="B89" t="s">
        <v>14283</v>
      </c>
      <c r="C89">
        <v>8</v>
      </c>
      <c r="E89" t="s">
        <v>14669</v>
      </c>
      <c r="F89" t="e">
        <f t="shared" si="2"/>
        <v>#N/A</v>
      </c>
      <c r="G89" s="11" t="str">
        <f t="shared" si="3"/>
        <v>0</v>
      </c>
      <c r="L89" t="s">
        <v>14669</v>
      </c>
      <c r="M89" t="e">
        <f>VLOOKUP(L89,lot!$A$3:$E$13372,3,0)</f>
        <v>#N/A</v>
      </c>
      <c r="Q89" t="s">
        <v>14283</v>
      </c>
      <c r="R89">
        <v>8</v>
      </c>
      <c r="S89" t="s">
        <v>509</v>
      </c>
      <c r="T89" t="e">
        <f>VLOOKUP(Q89,lot!$A$3:$E$13372,3,0)</f>
        <v>#N/A</v>
      </c>
      <c r="U89" s="7" t="e">
        <f>VLOOKUP(Q89,lot!$A$3:$E$13372,5,0)</f>
        <v>#N/A</v>
      </c>
    </row>
    <row r="90" spans="2:21" hidden="1" x14ac:dyDescent="0.25">
      <c r="B90" t="s">
        <v>14284</v>
      </c>
      <c r="C90">
        <v>269</v>
      </c>
      <c r="E90" t="s">
        <v>14670</v>
      </c>
      <c r="F90" t="e">
        <f t="shared" si="2"/>
        <v>#N/A</v>
      </c>
      <c r="G90" s="11" t="str">
        <f t="shared" si="3"/>
        <v>0</v>
      </c>
      <c r="L90" t="s">
        <v>14670</v>
      </c>
      <c r="M90" t="e">
        <f>VLOOKUP(L90,lot!$A$3:$E$13372,3,0)</f>
        <v>#N/A</v>
      </c>
      <c r="Q90" t="s">
        <v>14284</v>
      </c>
      <c r="R90">
        <v>269</v>
      </c>
      <c r="S90" t="s">
        <v>4717</v>
      </c>
      <c r="T90" t="e">
        <f>VLOOKUP(Q90,lot!$A$3:$E$13372,3,0)</f>
        <v>#N/A</v>
      </c>
      <c r="U90" s="7" t="e">
        <f>VLOOKUP(Q90,lot!$A$3:$E$13372,5,0)</f>
        <v>#N/A</v>
      </c>
    </row>
    <row r="91" spans="2:21" hidden="1" x14ac:dyDescent="0.25">
      <c r="B91" t="s">
        <v>14285</v>
      </c>
      <c r="C91">
        <v>3</v>
      </c>
      <c r="E91" t="s">
        <v>14671</v>
      </c>
      <c r="F91">
        <f t="shared" si="2"/>
        <v>18</v>
      </c>
      <c r="G91" s="11">
        <f t="shared" si="3"/>
        <v>18</v>
      </c>
      <c r="L91" t="s">
        <v>14671</v>
      </c>
      <c r="M91" t="e">
        <f>VLOOKUP(L91,lot!$A$3:$E$13372,3,0)</f>
        <v>#N/A</v>
      </c>
      <c r="Q91" t="s">
        <v>14285</v>
      </c>
      <c r="R91">
        <v>3</v>
      </c>
      <c r="S91" t="s">
        <v>514</v>
      </c>
      <c r="T91" t="e">
        <f>VLOOKUP(Q91,lot!$A$3:$E$13372,3,0)</f>
        <v>#N/A</v>
      </c>
      <c r="U91" s="7" t="e">
        <f>VLOOKUP(Q91,lot!$A$3:$E$13372,5,0)</f>
        <v>#N/A</v>
      </c>
    </row>
    <row r="92" spans="2:21" hidden="1" x14ac:dyDescent="0.25">
      <c r="B92" t="s">
        <v>14286</v>
      </c>
      <c r="C92">
        <v>4</v>
      </c>
      <c r="E92" t="s">
        <v>14672</v>
      </c>
      <c r="F92">
        <f t="shared" si="2"/>
        <v>8440</v>
      </c>
      <c r="G92" s="11">
        <f t="shared" si="3"/>
        <v>8440</v>
      </c>
      <c r="L92" t="s">
        <v>14672</v>
      </c>
      <c r="M92" t="e">
        <f>VLOOKUP(L92,lot!$A$3:$E$13372,3,0)</f>
        <v>#N/A</v>
      </c>
      <c r="Q92" t="s">
        <v>14286</v>
      </c>
      <c r="R92">
        <v>4</v>
      </c>
      <c r="S92" t="s">
        <v>517</v>
      </c>
      <c r="T92" t="e">
        <f>VLOOKUP(Q92,lot!$A$3:$E$13372,3,0)</f>
        <v>#N/A</v>
      </c>
      <c r="U92" s="7" t="e">
        <f>VLOOKUP(Q92,lot!$A$3:$E$13372,5,0)</f>
        <v>#N/A</v>
      </c>
    </row>
    <row r="93" spans="2:21" hidden="1" x14ac:dyDescent="0.25">
      <c r="B93" t="s">
        <v>14287</v>
      </c>
      <c r="C93">
        <v>8</v>
      </c>
      <c r="E93" t="s">
        <v>14677</v>
      </c>
      <c r="F93" t="e">
        <f t="shared" si="2"/>
        <v>#N/A</v>
      </c>
      <c r="G93" s="11" t="str">
        <f t="shared" si="3"/>
        <v>0</v>
      </c>
      <c r="L93" t="s">
        <v>14677</v>
      </c>
      <c r="M93" t="e">
        <f>VLOOKUP(L93,lot!$A$3:$E$13372,3,0)</f>
        <v>#N/A</v>
      </c>
      <c r="Q93" t="s">
        <v>14287</v>
      </c>
      <c r="R93">
        <v>8</v>
      </c>
      <c r="S93" t="s">
        <v>519</v>
      </c>
      <c r="T93" t="e">
        <f>VLOOKUP(Q93,lot!$A$3:$E$13372,3,0)</f>
        <v>#N/A</v>
      </c>
      <c r="U93" s="7" t="e">
        <f>VLOOKUP(Q93,lot!$A$3:$E$13372,5,0)</f>
        <v>#N/A</v>
      </c>
    </row>
    <row r="94" spans="2:21" hidden="1" x14ac:dyDescent="0.25">
      <c r="B94" t="s">
        <v>14288</v>
      </c>
      <c r="C94">
        <v>3</v>
      </c>
      <c r="E94" t="s">
        <v>14678</v>
      </c>
      <c r="F94" t="e">
        <f t="shared" si="2"/>
        <v>#N/A</v>
      </c>
      <c r="G94" s="11" t="str">
        <f t="shared" si="3"/>
        <v>0</v>
      </c>
      <c r="L94" t="s">
        <v>14678</v>
      </c>
      <c r="M94" t="e">
        <f>VLOOKUP(L94,lot!$A$3:$E$13372,3,0)</f>
        <v>#N/A</v>
      </c>
      <c r="Q94" t="s">
        <v>14288</v>
      </c>
      <c r="R94">
        <v>3</v>
      </c>
      <c r="S94" t="s">
        <v>529</v>
      </c>
      <c r="T94" t="e">
        <f>VLOOKUP(Q94,lot!$A$3:$E$13372,3,0)</f>
        <v>#N/A</v>
      </c>
      <c r="U94" s="7" t="e">
        <f>VLOOKUP(Q94,lot!$A$3:$E$13372,5,0)</f>
        <v>#N/A</v>
      </c>
    </row>
    <row r="95" spans="2:21" hidden="1" x14ac:dyDescent="0.25">
      <c r="B95" t="s">
        <v>14292</v>
      </c>
      <c r="C95">
        <v>16</v>
      </c>
      <c r="E95" t="s">
        <v>14675</v>
      </c>
      <c r="F95" t="e">
        <f t="shared" si="2"/>
        <v>#N/A</v>
      </c>
      <c r="G95" s="11" t="str">
        <f t="shared" si="3"/>
        <v>0</v>
      </c>
      <c r="L95" t="s">
        <v>14675</v>
      </c>
      <c r="M95" t="e">
        <f>VLOOKUP(L95,lot!$A$3:$E$13372,3,0)</f>
        <v>#N/A</v>
      </c>
      <c r="Q95" t="s">
        <v>14292</v>
      </c>
      <c r="R95">
        <v>16</v>
      </c>
      <c r="S95" t="s">
        <v>546</v>
      </c>
      <c r="T95" t="e">
        <f>VLOOKUP(Q95,lot!$A$3:$E$13372,3,0)</f>
        <v>#N/A</v>
      </c>
      <c r="U95" s="7" t="e">
        <f>VLOOKUP(Q95,lot!$A$3:$E$13372,5,0)</f>
        <v>#N/A</v>
      </c>
    </row>
    <row r="96" spans="2:21" hidden="1" x14ac:dyDescent="0.25">
      <c r="B96" t="s">
        <v>14293</v>
      </c>
      <c r="C96">
        <v>10</v>
      </c>
      <c r="E96" t="s">
        <v>14676</v>
      </c>
      <c r="F96" t="e">
        <f t="shared" si="2"/>
        <v>#N/A</v>
      </c>
      <c r="G96" s="11" t="str">
        <f t="shared" si="3"/>
        <v>0</v>
      </c>
      <c r="L96" t="s">
        <v>14676</v>
      </c>
      <c r="M96" t="e">
        <f>VLOOKUP(L96,lot!$A$3:$E$13372,3,0)</f>
        <v>#N/A</v>
      </c>
      <c r="Q96" t="s">
        <v>14293</v>
      </c>
      <c r="R96">
        <v>10</v>
      </c>
      <c r="S96" t="s">
        <v>548</v>
      </c>
      <c r="T96" t="e">
        <f>VLOOKUP(Q96,lot!$A$3:$E$13372,3,0)</f>
        <v>#N/A</v>
      </c>
      <c r="U96" s="7" t="e">
        <f>VLOOKUP(Q96,lot!$A$3:$E$13372,5,0)</f>
        <v>#N/A</v>
      </c>
    </row>
    <row r="97" spans="2:21" hidden="1" x14ac:dyDescent="0.25">
      <c r="B97" t="s">
        <v>14294</v>
      </c>
      <c r="C97">
        <v>174</v>
      </c>
      <c r="E97" t="s">
        <v>14680</v>
      </c>
      <c r="F97" t="e">
        <f t="shared" si="2"/>
        <v>#N/A</v>
      </c>
      <c r="G97" s="11" t="str">
        <f t="shared" si="3"/>
        <v>0</v>
      </c>
      <c r="L97" t="s">
        <v>14680</v>
      </c>
      <c r="M97" t="e">
        <f>VLOOKUP(L97,lot!$A$3:$E$13372,3,0)</f>
        <v>#N/A</v>
      </c>
      <c r="Q97" t="s">
        <v>14294</v>
      </c>
      <c r="R97">
        <v>174</v>
      </c>
      <c r="S97" t="s">
        <v>556</v>
      </c>
      <c r="T97" t="e">
        <f>VLOOKUP(Q97,lot!$A$3:$E$13372,3,0)</f>
        <v>#N/A</v>
      </c>
      <c r="U97" s="7" t="e">
        <f>VLOOKUP(Q97,lot!$A$3:$E$13372,5,0)</f>
        <v>#N/A</v>
      </c>
    </row>
    <row r="98" spans="2:21" hidden="1" x14ac:dyDescent="0.25">
      <c r="B98" t="s">
        <v>14295</v>
      </c>
      <c r="C98">
        <v>506</v>
      </c>
      <c r="E98" t="s">
        <v>14679</v>
      </c>
      <c r="F98">
        <f t="shared" si="2"/>
        <v>13</v>
      </c>
      <c r="G98" s="11">
        <f t="shared" si="3"/>
        <v>13</v>
      </c>
      <c r="L98" t="s">
        <v>14679</v>
      </c>
      <c r="M98" t="e">
        <f>VLOOKUP(L98,lot!$A$3:$E$13372,3,0)</f>
        <v>#N/A</v>
      </c>
      <c r="Q98" t="s">
        <v>14295</v>
      </c>
      <c r="R98">
        <v>506</v>
      </c>
      <c r="S98" t="s">
        <v>556</v>
      </c>
      <c r="T98" t="e">
        <f>VLOOKUP(Q98,lot!$A$3:$E$13372,3,0)</f>
        <v>#N/A</v>
      </c>
      <c r="U98" s="7" t="e">
        <f>VLOOKUP(Q98,lot!$A$3:$E$13372,5,0)</f>
        <v>#N/A</v>
      </c>
    </row>
    <row r="99" spans="2:21" hidden="1" x14ac:dyDescent="0.25">
      <c r="B99" t="s">
        <v>14296</v>
      </c>
      <c r="C99">
        <v>2</v>
      </c>
      <c r="E99" t="s">
        <v>14681</v>
      </c>
      <c r="F99">
        <f t="shared" si="2"/>
        <v>141</v>
      </c>
      <c r="G99" s="11">
        <f t="shared" si="3"/>
        <v>141</v>
      </c>
      <c r="L99" t="s">
        <v>14681</v>
      </c>
      <c r="M99" t="e">
        <f>VLOOKUP(L99,lot!$A$3:$E$13372,3,0)</f>
        <v>#N/A</v>
      </c>
      <c r="Q99" t="s">
        <v>14296</v>
      </c>
      <c r="R99">
        <v>2</v>
      </c>
      <c r="S99" t="s">
        <v>18147</v>
      </c>
      <c r="T99" t="e">
        <f>VLOOKUP(Q99,lot!$A$3:$E$13372,3,0)</f>
        <v>#N/A</v>
      </c>
      <c r="U99" s="7" t="e">
        <f>VLOOKUP(Q99,lot!$A$3:$E$13372,5,0)</f>
        <v>#N/A</v>
      </c>
    </row>
    <row r="100" spans="2:21" hidden="1" x14ac:dyDescent="0.25">
      <c r="B100" t="s">
        <v>14297</v>
      </c>
      <c r="C100">
        <v>8</v>
      </c>
      <c r="E100" t="s">
        <v>14682</v>
      </c>
      <c r="F100">
        <f t="shared" si="2"/>
        <v>1037</v>
      </c>
      <c r="G100" s="11">
        <f t="shared" si="3"/>
        <v>1037</v>
      </c>
      <c r="L100" t="s">
        <v>14682</v>
      </c>
      <c r="M100" t="e">
        <f>VLOOKUP(L100,lot!$A$3:$E$13372,3,0)</f>
        <v>#N/A</v>
      </c>
      <c r="Q100" t="s">
        <v>14297</v>
      </c>
      <c r="R100">
        <v>8</v>
      </c>
      <c r="S100" t="s">
        <v>620</v>
      </c>
      <c r="T100" t="e">
        <f>VLOOKUP(Q100,lot!$A$3:$E$13372,3,0)</f>
        <v>#N/A</v>
      </c>
      <c r="U100" s="7" t="e">
        <f>VLOOKUP(Q100,lot!$A$3:$E$13372,5,0)</f>
        <v>#N/A</v>
      </c>
    </row>
    <row r="101" spans="2:21" hidden="1" x14ac:dyDescent="0.25">
      <c r="B101" t="s">
        <v>14304</v>
      </c>
      <c r="C101">
        <v>20</v>
      </c>
      <c r="E101" t="s">
        <v>14686</v>
      </c>
      <c r="F101">
        <f t="shared" si="2"/>
        <v>1349</v>
      </c>
      <c r="G101" s="11">
        <f t="shared" si="3"/>
        <v>1349</v>
      </c>
      <c r="L101" t="s">
        <v>14686</v>
      </c>
      <c r="M101" t="e">
        <f>VLOOKUP(L101,lot!$A$3:$E$13372,3,0)</f>
        <v>#N/A</v>
      </c>
      <c r="Q101" t="s">
        <v>14304</v>
      </c>
      <c r="R101">
        <v>20</v>
      </c>
      <c r="S101" t="e">
        <v>#N/A</v>
      </c>
      <c r="T101" t="e">
        <f>VLOOKUP(Q101,lot!$A$3:$E$13372,3,0)</f>
        <v>#N/A</v>
      </c>
      <c r="U101" s="7" t="e">
        <f>VLOOKUP(Q101,lot!$A$3:$E$13372,5,0)</f>
        <v>#N/A</v>
      </c>
    </row>
    <row r="102" spans="2:21" hidden="1" x14ac:dyDescent="0.25">
      <c r="B102" t="s">
        <v>14305</v>
      </c>
      <c r="C102">
        <v>78</v>
      </c>
      <c r="E102" t="s">
        <v>14685</v>
      </c>
      <c r="F102">
        <f t="shared" si="2"/>
        <v>441</v>
      </c>
      <c r="G102" s="11">
        <f t="shared" si="3"/>
        <v>441</v>
      </c>
      <c r="L102" t="s">
        <v>14685</v>
      </c>
      <c r="M102" t="e">
        <f>VLOOKUP(L102,lot!$A$3:$E$13372,3,0)</f>
        <v>#N/A</v>
      </c>
      <c r="Q102" t="s">
        <v>14305</v>
      </c>
      <c r="R102">
        <v>78</v>
      </c>
      <c r="S102" t="s">
        <v>645</v>
      </c>
      <c r="T102" t="e">
        <f>VLOOKUP(Q102,lot!$A$3:$E$13372,3,0)</f>
        <v>#N/A</v>
      </c>
      <c r="U102" s="7" t="e">
        <f>VLOOKUP(Q102,lot!$A$3:$E$13372,5,0)</f>
        <v>#N/A</v>
      </c>
    </row>
    <row r="103" spans="2:21" hidden="1" x14ac:dyDescent="0.25">
      <c r="B103" t="s">
        <v>14306</v>
      </c>
      <c r="C103">
        <v>100</v>
      </c>
      <c r="E103" t="s">
        <v>14687</v>
      </c>
      <c r="F103">
        <f t="shared" si="2"/>
        <v>340</v>
      </c>
      <c r="G103" s="11">
        <f t="shared" si="3"/>
        <v>340</v>
      </c>
      <c r="L103" t="s">
        <v>14687</v>
      </c>
      <c r="M103" t="e">
        <f>VLOOKUP(L103,lot!$A$3:$E$13372,3,0)</f>
        <v>#N/A</v>
      </c>
      <c r="Q103" t="s">
        <v>14306</v>
      </c>
      <c r="R103">
        <v>100</v>
      </c>
      <c r="S103" t="s">
        <v>648</v>
      </c>
      <c r="T103" t="e">
        <f>VLOOKUP(Q103,lot!$A$3:$E$13372,3,0)</f>
        <v>#N/A</v>
      </c>
      <c r="U103" s="7" t="e">
        <f>VLOOKUP(Q103,lot!$A$3:$E$13372,5,0)</f>
        <v>#N/A</v>
      </c>
    </row>
    <row r="104" spans="2:21" hidden="1" x14ac:dyDescent="0.25">
      <c r="B104" t="s">
        <v>14308</v>
      </c>
      <c r="C104">
        <v>40</v>
      </c>
      <c r="E104" t="s">
        <v>14683</v>
      </c>
      <c r="F104">
        <f t="shared" si="2"/>
        <v>787</v>
      </c>
      <c r="G104" s="11">
        <f t="shared" si="3"/>
        <v>787</v>
      </c>
      <c r="L104" t="s">
        <v>14683</v>
      </c>
      <c r="M104" t="e">
        <f>VLOOKUP(L104,lot!$A$3:$E$13372,3,0)</f>
        <v>#N/A</v>
      </c>
      <c r="Q104" t="s">
        <v>14308</v>
      </c>
      <c r="R104">
        <v>40</v>
      </c>
      <c r="S104" t="s">
        <v>657</v>
      </c>
      <c r="T104" t="e">
        <f>VLOOKUP(Q104,lot!$A$3:$E$13372,3,0)</f>
        <v>#N/A</v>
      </c>
      <c r="U104" s="7" t="e">
        <f>VLOOKUP(Q104,lot!$A$3:$E$13372,5,0)</f>
        <v>#N/A</v>
      </c>
    </row>
    <row r="105" spans="2:21" hidden="1" x14ac:dyDescent="0.25">
      <c r="B105" t="s">
        <v>14310</v>
      </c>
      <c r="C105">
        <v>476</v>
      </c>
      <c r="E105" t="s">
        <v>14684</v>
      </c>
      <c r="F105">
        <f t="shared" si="2"/>
        <v>1020</v>
      </c>
      <c r="G105" s="11">
        <f t="shared" si="3"/>
        <v>1020</v>
      </c>
      <c r="L105" t="s">
        <v>14684</v>
      </c>
      <c r="M105" t="e">
        <f>VLOOKUP(L105,lot!$A$3:$E$13372,3,0)</f>
        <v>#N/A</v>
      </c>
      <c r="Q105" t="s">
        <v>14310</v>
      </c>
      <c r="R105">
        <v>476</v>
      </c>
      <c r="S105" t="s">
        <v>5781</v>
      </c>
      <c r="T105" t="e">
        <f>VLOOKUP(Q105,lot!$A$3:$E$13372,3,0)</f>
        <v>#N/A</v>
      </c>
      <c r="U105" s="7" t="e">
        <f>VLOOKUP(Q105,lot!$A$3:$E$13372,5,0)</f>
        <v>#N/A</v>
      </c>
    </row>
    <row r="106" spans="2:21" hidden="1" x14ac:dyDescent="0.25">
      <c r="B106" t="s">
        <v>14314</v>
      </c>
      <c r="C106">
        <v>6</v>
      </c>
      <c r="E106" t="s">
        <v>14173</v>
      </c>
      <c r="F106">
        <f t="shared" si="2"/>
        <v>258</v>
      </c>
      <c r="G106" s="11">
        <f t="shared" si="3"/>
        <v>258</v>
      </c>
      <c r="L106" t="s">
        <v>14173</v>
      </c>
      <c r="M106" t="e">
        <f>VLOOKUP(L106,lot!$A$3:$E$13372,3,0)</f>
        <v>#N/A</v>
      </c>
      <c r="Q106" t="s">
        <v>14314</v>
      </c>
      <c r="R106">
        <v>6</v>
      </c>
      <c r="S106" t="s">
        <v>676</v>
      </c>
      <c r="T106" t="e">
        <f>VLOOKUP(Q106,lot!$A$3:$E$13372,3,0)</f>
        <v>#N/A</v>
      </c>
      <c r="U106" s="7" t="e">
        <f>VLOOKUP(Q106,lot!$A$3:$E$13372,5,0)</f>
        <v>#N/A</v>
      </c>
    </row>
    <row r="107" spans="2:21" hidden="1" x14ac:dyDescent="0.25">
      <c r="B107" t="s">
        <v>14315</v>
      </c>
      <c r="C107">
        <v>5</v>
      </c>
      <c r="E107" t="s">
        <v>14694</v>
      </c>
      <c r="F107">
        <f t="shared" si="2"/>
        <v>23</v>
      </c>
      <c r="G107" s="11">
        <f t="shared" si="3"/>
        <v>23</v>
      </c>
      <c r="L107" t="s">
        <v>14694</v>
      </c>
      <c r="M107" t="e">
        <f>VLOOKUP(L107,lot!$A$3:$E$13372,3,0)</f>
        <v>#N/A</v>
      </c>
      <c r="Q107" t="s">
        <v>14315</v>
      </c>
      <c r="R107">
        <v>5</v>
      </c>
      <c r="S107" t="s">
        <v>679</v>
      </c>
      <c r="T107" t="e">
        <f>VLOOKUP(Q107,lot!$A$3:$E$13372,3,0)</f>
        <v>#N/A</v>
      </c>
      <c r="U107" s="7" t="e">
        <f>VLOOKUP(Q107,lot!$A$3:$E$13372,5,0)</f>
        <v>#N/A</v>
      </c>
    </row>
    <row r="108" spans="2:21" hidden="1" x14ac:dyDescent="0.25">
      <c r="B108" t="s">
        <v>14316</v>
      </c>
      <c r="C108">
        <v>951</v>
      </c>
      <c r="E108" t="s">
        <v>14174</v>
      </c>
      <c r="F108">
        <f t="shared" si="2"/>
        <v>360</v>
      </c>
      <c r="G108" s="11">
        <f t="shared" si="3"/>
        <v>360</v>
      </c>
      <c r="L108" t="s">
        <v>14174</v>
      </c>
      <c r="M108" t="e">
        <f>VLOOKUP(L108,lot!$A$3:$E$13372,3,0)</f>
        <v>#N/A</v>
      </c>
      <c r="Q108" t="s">
        <v>14316</v>
      </c>
      <c r="R108">
        <v>951</v>
      </c>
      <c r="S108" t="s">
        <v>681</v>
      </c>
      <c r="T108" t="e">
        <f>VLOOKUP(Q108,lot!$A$3:$E$13372,3,0)</f>
        <v>#N/A</v>
      </c>
      <c r="U108" s="7" t="e">
        <f>VLOOKUP(Q108,lot!$A$3:$E$13372,5,0)</f>
        <v>#N/A</v>
      </c>
    </row>
    <row r="109" spans="2:21" hidden="1" x14ac:dyDescent="0.25">
      <c r="B109" t="s">
        <v>14317</v>
      </c>
      <c r="C109">
        <v>54</v>
      </c>
      <c r="E109" t="s">
        <v>14692</v>
      </c>
      <c r="F109" t="e">
        <f t="shared" si="2"/>
        <v>#N/A</v>
      </c>
      <c r="G109" s="11" t="str">
        <f t="shared" si="3"/>
        <v>0</v>
      </c>
      <c r="L109" t="s">
        <v>14692</v>
      </c>
      <c r="M109" t="e">
        <f>VLOOKUP(L109,lot!$A$3:$E$13372,3,0)</f>
        <v>#N/A</v>
      </c>
      <c r="Q109" t="s">
        <v>14317</v>
      </c>
      <c r="R109">
        <v>54</v>
      </c>
      <c r="S109" t="s">
        <v>683</v>
      </c>
      <c r="T109" t="e">
        <f>VLOOKUP(Q109,lot!$A$3:$E$13372,3,0)</f>
        <v>#N/A</v>
      </c>
      <c r="U109" s="7" t="e">
        <f>VLOOKUP(Q109,lot!$A$3:$E$13372,5,0)</f>
        <v>#N/A</v>
      </c>
    </row>
    <row r="110" spans="2:21" hidden="1" x14ac:dyDescent="0.25">
      <c r="B110" t="s">
        <v>14318</v>
      </c>
      <c r="C110">
        <v>80</v>
      </c>
      <c r="E110" t="s">
        <v>14693</v>
      </c>
      <c r="F110">
        <f t="shared" si="2"/>
        <v>316</v>
      </c>
      <c r="G110" s="11">
        <f t="shared" si="3"/>
        <v>316</v>
      </c>
      <c r="L110" t="s">
        <v>14693</v>
      </c>
      <c r="M110" t="e">
        <f>VLOOKUP(L110,lot!$A$3:$E$13372,3,0)</f>
        <v>#N/A</v>
      </c>
      <c r="Q110" t="s">
        <v>14318</v>
      </c>
      <c r="R110">
        <v>80</v>
      </c>
      <c r="S110" t="s">
        <v>685</v>
      </c>
      <c r="T110" t="e">
        <f>VLOOKUP(Q110,lot!$A$3:$E$13372,3,0)</f>
        <v>#N/A</v>
      </c>
      <c r="U110" s="7" t="e">
        <f>VLOOKUP(Q110,lot!$A$3:$E$13372,5,0)</f>
        <v>#N/A</v>
      </c>
    </row>
    <row r="111" spans="2:21" hidden="1" x14ac:dyDescent="0.25">
      <c r="B111" t="s">
        <v>14319</v>
      </c>
      <c r="C111">
        <v>40</v>
      </c>
      <c r="E111" t="s">
        <v>14689</v>
      </c>
      <c r="F111">
        <f t="shared" si="2"/>
        <v>200</v>
      </c>
      <c r="G111" s="11">
        <f t="shared" si="3"/>
        <v>200</v>
      </c>
      <c r="L111" t="s">
        <v>14689</v>
      </c>
      <c r="M111" t="e">
        <f>VLOOKUP(L111,lot!$A$3:$E$13372,3,0)</f>
        <v>#N/A</v>
      </c>
      <c r="Q111" t="s">
        <v>14319</v>
      </c>
      <c r="R111">
        <v>40</v>
      </c>
      <c r="S111" t="s">
        <v>687</v>
      </c>
      <c r="T111" t="e">
        <f>VLOOKUP(Q111,lot!$A$3:$E$13372,3,0)</f>
        <v>#N/A</v>
      </c>
      <c r="U111" s="7" t="e">
        <f>VLOOKUP(Q111,lot!$A$3:$E$13372,5,0)</f>
        <v>#N/A</v>
      </c>
    </row>
    <row r="112" spans="2:21" hidden="1" x14ac:dyDescent="0.25">
      <c r="B112" t="s">
        <v>14321</v>
      </c>
      <c r="C112">
        <v>1344</v>
      </c>
      <c r="E112" t="s">
        <v>14688</v>
      </c>
      <c r="F112">
        <f t="shared" si="2"/>
        <v>1278</v>
      </c>
      <c r="G112" s="11">
        <f t="shared" si="3"/>
        <v>1278</v>
      </c>
      <c r="L112" t="s">
        <v>14688</v>
      </c>
      <c r="M112" t="e">
        <f>VLOOKUP(L112,lot!$A$3:$E$13372,3,0)</f>
        <v>#N/A</v>
      </c>
      <c r="Q112" t="s">
        <v>14321</v>
      </c>
      <c r="R112">
        <v>1344</v>
      </c>
      <c r="S112" t="s">
        <v>694</v>
      </c>
      <c r="T112" t="e">
        <f>VLOOKUP(Q112,lot!$A$3:$E$13372,3,0)</f>
        <v>#N/A</v>
      </c>
      <c r="U112" s="7" t="e">
        <f>VLOOKUP(Q112,lot!$A$3:$E$13372,5,0)</f>
        <v>#N/A</v>
      </c>
    </row>
    <row r="113" spans="2:21" hidden="1" x14ac:dyDescent="0.25">
      <c r="B113" t="s">
        <v>14322</v>
      </c>
      <c r="C113">
        <v>4</v>
      </c>
      <c r="E113" t="s">
        <v>14695</v>
      </c>
      <c r="F113">
        <f t="shared" si="2"/>
        <v>6</v>
      </c>
      <c r="G113" s="11">
        <f t="shared" si="3"/>
        <v>6</v>
      </c>
      <c r="L113" t="s">
        <v>14695</v>
      </c>
      <c r="M113" t="e">
        <f>VLOOKUP(L113,lot!$A$3:$E$13372,3,0)</f>
        <v>#N/A</v>
      </c>
      <c r="Q113" t="s">
        <v>14322</v>
      </c>
      <c r="R113">
        <v>4</v>
      </c>
      <c r="S113" t="s">
        <v>710</v>
      </c>
      <c r="T113" t="e">
        <f>VLOOKUP(Q113,lot!$A$3:$E$13372,3,0)</f>
        <v>#N/A</v>
      </c>
      <c r="U113" s="7" t="e">
        <f>VLOOKUP(Q113,lot!$A$3:$E$13372,5,0)</f>
        <v>#N/A</v>
      </c>
    </row>
    <row r="114" spans="2:21" hidden="1" x14ac:dyDescent="0.25">
      <c r="B114" t="s">
        <v>14323</v>
      </c>
      <c r="C114">
        <v>4</v>
      </c>
      <c r="E114" t="s">
        <v>14691</v>
      </c>
      <c r="F114">
        <f t="shared" si="2"/>
        <v>9</v>
      </c>
      <c r="G114" s="11">
        <f t="shared" si="3"/>
        <v>9</v>
      </c>
      <c r="L114" t="s">
        <v>14691</v>
      </c>
      <c r="M114" t="e">
        <f>VLOOKUP(L114,lot!$A$3:$E$13372,3,0)</f>
        <v>#N/A</v>
      </c>
      <c r="Q114" t="s">
        <v>14323</v>
      </c>
      <c r="R114">
        <v>4</v>
      </c>
      <c r="S114" t="s">
        <v>712</v>
      </c>
      <c r="T114" t="e">
        <f>VLOOKUP(Q114,lot!$A$3:$E$13372,3,0)</f>
        <v>#N/A</v>
      </c>
      <c r="U114" s="7" t="e">
        <f>VLOOKUP(Q114,lot!$A$3:$E$13372,5,0)</f>
        <v>#N/A</v>
      </c>
    </row>
    <row r="115" spans="2:21" hidden="1" x14ac:dyDescent="0.25">
      <c r="B115" t="s">
        <v>14325</v>
      </c>
      <c r="C115">
        <v>1</v>
      </c>
      <c r="E115" t="s">
        <v>14696</v>
      </c>
      <c r="F115" t="e">
        <f t="shared" si="2"/>
        <v>#N/A</v>
      </c>
      <c r="G115" s="11" t="str">
        <f t="shared" si="3"/>
        <v>0</v>
      </c>
      <c r="L115" t="s">
        <v>14696</v>
      </c>
      <c r="M115" t="e">
        <f>VLOOKUP(L115,lot!$A$3:$E$13372,3,0)</f>
        <v>#N/A</v>
      </c>
      <c r="Q115" t="s">
        <v>14325</v>
      </c>
      <c r="R115">
        <v>1</v>
      </c>
      <c r="S115" t="s">
        <v>722</v>
      </c>
      <c r="T115" t="e">
        <f>VLOOKUP(Q115,lot!$A$3:$E$13372,3,0)</f>
        <v>#N/A</v>
      </c>
      <c r="U115" s="7" t="e">
        <f>VLOOKUP(Q115,lot!$A$3:$E$13372,5,0)</f>
        <v>#N/A</v>
      </c>
    </row>
    <row r="116" spans="2:21" hidden="1" x14ac:dyDescent="0.25">
      <c r="B116" t="s">
        <v>14327</v>
      </c>
      <c r="C116">
        <v>41</v>
      </c>
      <c r="E116" t="s">
        <v>14697</v>
      </c>
      <c r="F116" t="e">
        <f t="shared" si="2"/>
        <v>#N/A</v>
      </c>
      <c r="G116" s="11" t="str">
        <f t="shared" si="3"/>
        <v>0</v>
      </c>
      <c r="L116" t="s">
        <v>14697</v>
      </c>
      <c r="M116" t="e">
        <f>VLOOKUP(L116,lot!$A$3:$E$13372,3,0)</f>
        <v>#N/A</v>
      </c>
      <c r="Q116" t="s">
        <v>14327</v>
      </c>
      <c r="R116">
        <v>41</v>
      </c>
      <c r="S116" t="s">
        <v>729</v>
      </c>
      <c r="T116" t="e">
        <f>VLOOKUP(Q116,lot!$A$3:$E$13372,3,0)</f>
        <v>#N/A</v>
      </c>
      <c r="U116" s="7" t="e">
        <f>VLOOKUP(Q116,lot!$A$3:$E$13372,5,0)</f>
        <v>#N/A</v>
      </c>
    </row>
    <row r="117" spans="2:21" hidden="1" x14ac:dyDescent="0.25">
      <c r="B117" t="s">
        <v>14329</v>
      </c>
      <c r="C117">
        <v>4</v>
      </c>
      <c r="E117" t="s">
        <v>14698</v>
      </c>
      <c r="F117">
        <f t="shared" si="2"/>
        <v>1909</v>
      </c>
      <c r="G117" s="11">
        <f t="shared" si="3"/>
        <v>1909</v>
      </c>
      <c r="L117" t="s">
        <v>14698</v>
      </c>
      <c r="M117" t="e">
        <f>VLOOKUP(L117,lot!$A$3:$E$13372,3,0)</f>
        <v>#N/A</v>
      </c>
      <c r="Q117" t="s">
        <v>14329</v>
      </c>
      <c r="R117">
        <v>4</v>
      </c>
      <c r="S117" t="s">
        <v>735</v>
      </c>
      <c r="T117" t="e">
        <f>VLOOKUP(Q117,lot!$A$3:$E$13372,3,0)</f>
        <v>#N/A</v>
      </c>
      <c r="U117" s="7" t="e">
        <f>VLOOKUP(Q117,lot!$A$3:$E$13372,5,0)</f>
        <v>#N/A</v>
      </c>
    </row>
    <row r="118" spans="2:21" hidden="1" x14ac:dyDescent="0.25">
      <c r="B118" t="s">
        <v>14330</v>
      </c>
      <c r="C118">
        <v>4</v>
      </c>
      <c r="E118" t="s">
        <v>14699</v>
      </c>
      <c r="F118">
        <f t="shared" si="2"/>
        <v>2001</v>
      </c>
      <c r="G118" s="11">
        <f t="shared" si="3"/>
        <v>2001</v>
      </c>
      <c r="L118" t="s">
        <v>14699</v>
      </c>
      <c r="M118" t="e">
        <f>VLOOKUP(L118,lot!$A$3:$E$13372,3,0)</f>
        <v>#N/A</v>
      </c>
      <c r="Q118" t="s">
        <v>14330</v>
      </c>
      <c r="R118">
        <v>4</v>
      </c>
      <c r="S118" t="s">
        <v>737</v>
      </c>
      <c r="T118" t="e">
        <f>VLOOKUP(Q118,lot!$A$3:$E$13372,3,0)</f>
        <v>#N/A</v>
      </c>
      <c r="U118" s="7" t="e">
        <f>VLOOKUP(Q118,lot!$A$3:$E$13372,5,0)</f>
        <v>#N/A</v>
      </c>
    </row>
    <row r="119" spans="2:21" hidden="1" x14ac:dyDescent="0.25">
      <c r="B119" t="s">
        <v>14331</v>
      </c>
      <c r="C119">
        <v>9</v>
      </c>
      <c r="E119" t="s">
        <v>14700</v>
      </c>
      <c r="F119" t="e">
        <f t="shared" si="2"/>
        <v>#N/A</v>
      </c>
      <c r="G119" s="11" t="str">
        <f t="shared" si="3"/>
        <v>0</v>
      </c>
      <c r="L119" t="s">
        <v>14700</v>
      </c>
      <c r="M119" t="e">
        <f>VLOOKUP(L119,lot!$A$3:$E$13372,3,0)</f>
        <v>#N/A</v>
      </c>
      <c r="Q119" t="s">
        <v>14331</v>
      </c>
      <c r="R119">
        <v>9</v>
      </c>
      <c r="S119" t="s">
        <v>739</v>
      </c>
      <c r="T119" t="e">
        <f>VLOOKUP(Q119,lot!$A$3:$E$13372,3,0)</f>
        <v>#N/A</v>
      </c>
      <c r="U119" s="7" t="e">
        <f>VLOOKUP(Q119,lot!$A$3:$E$13372,5,0)</f>
        <v>#N/A</v>
      </c>
    </row>
    <row r="120" spans="2:21" hidden="1" x14ac:dyDescent="0.25">
      <c r="B120" t="s">
        <v>14333</v>
      </c>
      <c r="C120">
        <v>18</v>
      </c>
      <c r="E120" t="s">
        <v>14703</v>
      </c>
      <c r="F120">
        <f t="shared" si="2"/>
        <v>21</v>
      </c>
      <c r="G120" s="11">
        <f t="shared" si="3"/>
        <v>21</v>
      </c>
      <c r="L120" t="s">
        <v>14703</v>
      </c>
      <c r="M120" t="e">
        <f>VLOOKUP(L120,lot!$A$3:$E$13372,3,0)</f>
        <v>#N/A</v>
      </c>
      <c r="Q120" t="s">
        <v>14333</v>
      </c>
      <c r="R120">
        <v>18</v>
      </c>
      <c r="S120" t="s">
        <v>750</v>
      </c>
      <c r="T120" t="e">
        <f>VLOOKUP(Q120,lot!$A$3:$E$13372,3,0)</f>
        <v>#N/A</v>
      </c>
      <c r="U120" s="7" t="e">
        <f>VLOOKUP(Q120,lot!$A$3:$E$13372,5,0)</f>
        <v>#N/A</v>
      </c>
    </row>
    <row r="121" spans="2:21" hidden="1" x14ac:dyDescent="0.25">
      <c r="B121" t="s">
        <v>14336</v>
      </c>
      <c r="C121">
        <v>1</v>
      </c>
      <c r="E121" t="s">
        <v>14701</v>
      </c>
      <c r="F121">
        <f t="shared" si="2"/>
        <v>1600</v>
      </c>
      <c r="G121" s="11">
        <f t="shared" si="3"/>
        <v>1600</v>
      </c>
      <c r="L121" t="s">
        <v>14701</v>
      </c>
      <c r="M121" t="e">
        <f>VLOOKUP(L121,lot!$A$3:$E$13372,3,0)</f>
        <v>#N/A</v>
      </c>
      <c r="Q121" t="s">
        <v>14336</v>
      </c>
      <c r="R121">
        <v>1</v>
      </c>
      <c r="S121" t="s">
        <v>6569</v>
      </c>
      <c r="T121" t="e">
        <f>VLOOKUP(Q121,lot!$A$3:$E$13372,3,0)</f>
        <v>#N/A</v>
      </c>
      <c r="U121" s="7" t="e">
        <f>VLOOKUP(Q121,lot!$A$3:$E$13372,5,0)</f>
        <v>#N/A</v>
      </c>
    </row>
    <row r="122" spans="2:21" hidden="1" x14ac:dyDescent="0.25">
      <c r="B122" t="s">
        <v>14346</v>
      </c>
      <c r="C122">
        <v>1</v>
      </c>
      <c r="E122" t="s">
        <v>14702</v>
      </c>
      <c r="F122">
        <f t="shared" si="2"/>
        <v>7920</v>
      </c>
      <c r="G122" s="11">
        <f t="shared" si="3"/>
        <v>7920</v>
      </c>
      <c r="L122" t="s">
        <v>14702</v>
      </c>
      <c r="M122" t="e">
        <f>VLOOKUP(L122,lot!$A$3:$E$13372,3,0)</f>
        <v>#N/A</v>
      </c>
      <c r="Q122" t="s">
        <v>14346</v>
      </c>
      <c r="R122">
        <v>1</v>
      </c>
      <c r="S122" t="s">
        <v>780</v>
      </c>
      <c r="T122" t="e">
        <f>VLOOKUP(Q122,lot!$A$3:$E$13372,3,0)</f>
        <v>#N/A</v>
      </c>
      <c r="U122" s="7" t="e">
        <f>VLOOKUP(Q122,lot!$A$3:$E$13372,5,0)</f>
        <v>#N/A</v>
      </c>
    </row>
    <row r="123" spans="2:21" hidden="1" x14ac:dyDescent="0.25">
      <c r="B123" t="s">
        <v>14347</v>
      </c>
      <c r="C123">
        <v>1</v>
      </c>
      <c r="E123" t="s">
        <v>14706</v>
      </c>
      <c r="F123" t="e">
        <f t="shared" si="2"/>
        <v>#N/A</v>
      </c>
      <c r="G123" s="11" t="str">
        <f t="shared" si="3"/>
        <v>0</v>
      </c>
      <c r="L123" t="s">
        <v>14706</v>
      </c>
      <c r="M123" t="e">
        <f>VLOOKUP(L123,lot!$A$3:$E$13372,3,0)</f>
        <v>#N/A</v>
      </c>
      <c r="Q123" t="s">
        <v>14347</v>
      </c>
      <c r="R123">
        <v>1</v>
      </c>
      <c r="S123" t="s">
        <v>783</v>
      </c>
      <c r="T123" t="e">
        <f>VLOOKUP(Q123,lot!$A$3:$E$13372,3,0)</f>
        <v>#N/A</v>
      </c>
      <c r="U123" s="7" t="e">
        <f>VLOOKUP(Q123,lot!$A$3:$E$13372,5,0)</f>
        <v>#N/A</v>
      </c>
    </row>
    <row r="124" spans="2:21" hidden="1" x14ac:dyDescent="0.25">
      <c r="B124" t="s">
        <v>14348</v>
      </c>
      <c r="C124">
        <v>1</v>
      </c>
      <c r="E124" t="s">
        <v>14705</v>
      </c>
      <c r="F124" t="e">
        <f t="shared" si="2"/>
        <v>#N/A</v>
      </c>
      <c r="G124" s="11" t="str">
        <f t="shared" si="3"/>
        <v>0</v>
      </c>
      <c r="L124" t="s">
        <v>14705</v>
      </c>
      <c r="M124" t="e">
        <f>VLOOKUP(L124,lot!$A$3:$E$13372,3,0)</f>
        <v>#N/A</v>
      </c>
      <c r="Q124" t="s">
        <v>14348</v>
      </c>
      <c r="R124">
        <v>1</v>
      </c>
      <c r="S124" t="s">
        <v>785</v>
      </c>
      <c r="T124" t="e">
        <f>VLOOKUP(Q124,lot!$A$3:$E$13372,3,0)</f>
        <v>#N/A</v>
      </c>
      <c r="U124" s="7" t="e">
        <f>VLOOKUP(Q124,lot!$A$3:$E$13372,5,0)</f>
        <v>#N/A</v>
      </c>
    </row>
    <row r="125" spans="2:21" hidden="1" x14ac:dyDescent="0.25">
      <c r="B125" t="s">
        <v>14349</v>
      </c>
      <c r="C125">
        <v>2</v>
      </c>
      <c r="E125" t="s">
        <v>14704</v>
      </c>
      <c r="F125">
        <f t="shared" si="2"/>
        <v>4519</v>
      </c>
      <c r="G125" s="11">
        <f t="shared" si="3"/>
        <v>4519</v>
      </c>
      <c r="L125" t="s">
        <v>14704</v>
      </c>
      <c r="M125" t="e">
        <f>VLOOKUP(L125,lot!$A$3:$E$13372,3,0)</f>
        <v>#N/A</v>
      </c>
      <c r="Q125" t="s">
        <v>14349</v>
      </c>
      <c r="R125">
        <v>2</v>
      </c>
      <c r="S125" t="s">
        <v>787</v>
      </c>
      <c r="T125" t="e">
        <f>VLOOKUP(Q125,lot!$A$3:$E$13372,3,0)</f>
        <v>#N/A</v>
      </c>
      <c r="U125" s="7" t="e">
        <f>VLOOKUP(Q125,lot!$A$3:$E$13372,5,0)</f>
        <v>#N/A</v>
      </c>
    </row>
    <row r="126" spans="2:21" hidden="1" x14ac:dyDescent="0.25">
      <c r="B126" t="s">
        <v>14350</v>
      </c>
      <c r="C126">
        <v>2</v>
      </c>
      <c r="E126" t="s">
        <v>14711</v>
      </c>
      <c r="F126" t="e">
        <f t="shared" si="2"/>
        <v>#N/A</v>
      </c>
      <c r="G126" s="11" t="str">
        <f t="shared" si="3"/>
        <v>0</v>
      </c>
      <c r="L126" t="s">
        <v>14711</v>
      </c>
      <c r="M126" t="e">
        <f>VLOOKUP(L126,lot!$A$3:$E$13372,3,0)</f>
        <v>#N/A</v>
      </c>
      <c r="Q126" t="s">
        <v>14350</v>
      </c>
      <c r="R126">
        <v>2</v>
      </c>
      <c r="S126" t="s">
        <v>789</v>
      </c>
      <c r="T126" t="e">
        <f>VLOOKUP(Q126,lot!$A$3:$E$13372,3,0)</f>
        <v>#N/A</v>
      </c>
      <c r="U126" s="7" t="e">
        <f>VLOOKUP(Q126,lot!$A$3:$E$13372,5,0)</f>
        <v>#N/A</v>
      </c>
    </row>
    <row r="127" spans="2:21" hidden="1" x14ac:dyDescent="0.25">
      <c r="B127" t="s">
        <v>14351</v>
      </c>
      <c r="C127">
        <v>93</v>
      </c>
      <c r="E127" t="s">
        <v>14712</v>
      </c>
      <c r="F127" t="e">
        <f t="shared" si="2"/>
        <v>#N/A</v>
      </c>
      <c r="G127" s="11" t="str">
        <f t="shared" si="3"/>
        <v>0</v>
      </c>
      <c r="L127" t="s">
        <v>14712</v>
      </c>
      <c r="M127" t="e">
        <f>VLOOKUP(L127,lot!$A$3:$E$13372,3,0)</f>
        <v>#N/A</v>
      </c>
      <c r="Q127" t="s">
        <v>14351</v>
      </c>
      <c r="R127">
        <v>93</v>
      </c>
      <c r="S127" t="s">
        <v>6556</v>
      </c>
      <c r="T127" t="e">
        <f>VLOOKUP(Q127,lot!$A$3:$E$13372,3,0)</f>
        <v>#N/A</v>
      </c>
      <c r="U127" s="7" t="e">
        <f>VLOOKUP(Q127,lot!$A$3:$E$13372,5,0)</f>
        <v>#N/A</v>
      </c>
    </row>
    <row r="128" spans="2:21" hidden="1" x14ac:dyDescent="0.25">
      <c r="B128" t="s">
        <v>14353</v>
      </c>
      <c r="C128">
        <v>332</v>
      </c>
      <c r="E128" t="s">
        <v>14713</v>
      </c>
      <c r="F128" t="e">
        <f t="shared" si="2"/>
        <v>#N/A</v>
      </c>
      <c r="G128" s="11" t="str">
        <f t="shared" si="3"/>
        <v>0</v>
      </c>
      <c r="L128" t="s">
        <v>14713</v>
      </c>
      <c r="M128" t="e">
        <f>VLOOKUP(L128,lot!$A$3:$E$13372,3,0)</f>
        <v>#N/A</v>
      </c>
      <c r="Q128" t="s">
        <v>14353</v>
      </c>
      <c r="R128">
        <v>332</v>
      </c>
      <c r="S128" t="s">
        <v>6583</v>
      </c>
      <c r="T128" t="e">
        <f>VLOOKUP(Q128,lot!$A$3:$E$13372,3,0)</f>
        <v>#N/A</v>
      </c>
      <c r="U128" s="7" t="e">
        <f>VLOOKUP(Q128,lot!$A$3:$E$13372,5,0)</f>
        <v>#N/A</v>
      </c>
    </row>
    <row r="129" spans="2:21" hidden="1" x14ac:dyDescent="0.25">
      <c r="B129" t="s">
        <v>14354</v>
      </c>
      <c r="C129">
        <v>257</v>
      </c>
      <c r="E129" t="s">
        <v>14714</v>
      </c>
      <c r="F129">
        <f t="shared" si="2"/>
        <v>10000</v>
      </c>
      <c r="G129" s="11">
        <f t="shared" si="3"/>
        <v>10000</v>
      </c>
      <c r="L129" t="s">
        <v>14714</v>
      </c>
      <c r="M129" t="e">
        <f>VLOOKUP(L129,lot!$A$3:$E$13372,3,0)</f>
        <v>#N/A</v>
      </c>
      <c r="Q129" t="s">
        <v>14354</v>
      </c>
      <c r="R129">
        <v>257</v>
      </c>
      <c r="S129" t="s">
        <v>6478</v>
      </c>
      <c r="T129" t="e">
        <f>VLOOKUP(Q129,lot!$A$3:$E$13372,3,0)</f>
        <v>#N/A</v>
      </c>
      <c r="U129" s="7" t="e">
        <f>VLOOKUP(Q129,lot!$A$3:$E$13372,5,0)</f>
        <v>#N/A</v>
      </c>
    </row>
    <row r="130" spans="2:21" hidden="1" x14ac:dyDescent="0.25">
      <c r="B130" t="s">
        <v>14355</v>
      </c>
      <c r="C130">
        <v>231</v>
      </c>
      <c r="E130" t="s">
        <v>14715</v>
      </c>
      <c r="F130">
        <f t="shared" si="2"/>
        <v>10000</v>
      </c>
      <c r="G130" s="11">
        <f t="shared" si="3"/>
        <v>10000</v>
      </c>
      <c r="L130" t="s">
        <v>14715</v>
      </c>
      <c r="M130" t="e">
        <f>VLOOKUP(L130,lot!$A$3:$E$13372,3,0)</f>
        <v>#N/A</v>
      </c>
      <c r="Q130" t="s">
        <v>14355</v>
      </c>
      <c r="R130">
        <v>231</v>
      </c>
      <c r="S130" t="s">
        <v>6490</v>
      </c>
      <c r="T130" t="e">
        <f>VLOOKUP(Q130,lot!$A$3:$E$13372,3,0)</f>
        <v>#N/A</v>
      </c>
      <c r="U130" s="7" t="e">
        <f>VLOOKUP(Q130,lot!$A$3:$E$13372,5,0)</f>
        <v>#N/A</v>
      </c>
    </row>
    <row r="131" spans="2:21" hidden="1" x14ac:dyDescent="0.25">
      <c r="B131" t="s">
        <v>14356</v>
      </c>
      <c r="C131">
        <v>1</v>
      </c>
      <c r="E131" t="s">
        <v>14716</v>
      </c>
      <c r="F131" t="e">
        <f t="shared" ref="F131:F194" si="4">VLOOKUP(E131,$B$2:$C$1866,2,0)</f>
        <v>#N/A</v>
      </c>
      <c r="G131" s="11" t="str">
        <f t="shared" ref="G131:G194" si="5">IF(ISNA(F131),"0",F131)</f>
        <v>0</v>
      </c>
      <c r="L131" t="s">
        <v>14716</v>
      </c>
      <c r="M131" t="e">
        <f>VLOOKUP(L131,lot!$A$3:$E$13372,3,0)</f>
        <v>#N/A</v>
      </c>
      <c r="Q131" t="s">
        <v>14356</v>
      </c>
      <c r="R131">
        <v>1</v>
      </c>
      <c r="S131" t="s">
        <v>6586</v>
      </c>
      <c r="T131" t="e">
        <f>VLOOKUP(Q131,lot!$A$3:$E$13372,3,0)</f>
        <v>#N/A</v>
      </c>
      <c r="U131" s="7" t="e">
        <f>VLOOKUP(Q131,lot!$A$3:$E$13372,5,0)</f>
        <v>#N/A</v>
      </c>
    </row>
    <row r="132" spans="2:21" hidden="1" x14ac:dyDescent="0.25">
      <c r="B132" t="s">
        <v>14357</v>
      </c>
      <c r="C132">
        <v>1</v>
      </c>
      <c r="E132" t="s">
        <v>14717</v>
      </c>
      <c r="F132">
        <f t="shared" si="4"/>
        <v>36</v>
      </c>
      <c r="G132" s="11">
        <f t="shared" si="5"/>
        <v>36</v>
      </c>
      <c r="L132" t="s">
        <v>14717</v>
      </c>
      <c r="M132" t="e">
        <f>VLOOKUP(L132,lot!$A$3:$E$13372,3,0)</f>
        <v>#N/A</v>
      </c>
      <c r="Q132" t="s">
        <v>14357</v>
      </c>
      <c r="R132">
        <v>1</v>
      </c>
      <c r="S132" t="s">
        <v>6570</v>
      </c>
      <c r="T132" t="e">
        <f>VLOOKUP(Q132,lot!$A$3:$E$13372,3,0)</f>
        <v>#N/A</v>
      </c>
      <c r="U132" s="7" t="e">
        <f>VLOOKUP(Q132,lot!$A$3:$E$13372,5,0)</f>
        <v>#N/A</v>
      </c>
    </row>
    <row r="133" spans="2:21" hidden="1" x14ac:dyDescent="0.25">
      <c r="B133" t="s">
        <v>14360</v>
      </c>
      <c r="C133">
        <v>2</v>
      </c>
      <c r="E133" t="s">
        <v>14718</v>
      </c>
      <c r="F133" t="e">
        <f t="shared" si="4"/>
        <v>#N/A</v>
      </c>
      <c r="G133" s="11" t="str">
        <f t="shared" si="5"/>
        <v>0</v>
      </c>
      <c r="L133" t="s">
        <v>14718</v>
      </c>
      <c r="M133" t="e">
        <f>VLOOKUP(L133,lot!$A$3:$E$13372,3,0)</f>
        <v>#N/A</v>
      </c>
      <c r="Q133" t="s">
        <v>14360</v>
      </c>
      <c r="R133">
        <v>2</v>
      </c>
      <c r="S133" t="s">
        <v>818</v>
      </c>
      <c r="T133" t="e">
        <f>VLOOKUP(Q133,lot!$A$3:$E$13372,3,0)</f>
        <v>#N/A</v>
      </c>
      <c r="U133" s="7" t="e">
        <f>VLOOKUP(Q133,lot!$A$3:$E$13372,5,0)</f>
        <v>#N/A</v>
      </c>
    </row>
    <row r="134" spans="2:21" hidden="1" x14ac:dyDescent="0.25">
      <c r="B134" t="s">
        <v>14361</v>
      </c>
      <c r="C134">
        <v>1</v>
      </c>
      <c r="E134" t="s">
        <v>14719</v>
      </c>
      <c r="F134">
        <f t="shared" si="4"/>
        <v>2880</v>
      </c>
      <c r="G134" s="11">
        <f t="shared" si="5"/>
        <v>2880</v>
      </c>
      <c r="L134" t="s">
        <v>14719</v>
      </c>
      <c r="M134" t="e">
        <f>VLOOKUP(L134,lot!$A$3:$E$13372,3,0)</f>
        <v>#N/A</v>
      </c>
      <c r="Q134" t="s">
        <v>14361</v>
      </c>
      <c r="R134">
        <v>1</v>
      </c>
      <c r="S134" t="s">
        <v>827</v>
      </c>
      <c r="T134" t="e">
        <f>VLOOKUP(Q134,lot!$A$3:$E$13372,3,0)</f>
        <v>#N/A</v>
      </c>
      <c r="U134" s="7" t="e">
        <f>VLOOKUP(Q134,lot!$A$3:$E$13372,5,0)</f>
        <v>#N/A</v>
      </c>
    </row>
    <row r="135" spans="2:21" hidden="1" x14ac:dyDescent="0.25">
      <c r="B135" t="s">
        <v>14362</v>
      </c>
      <c r="C135">
        <v>1283</v>
      </c>
      <c r="E135" t="s">
        <v>14720</v>
      </c>
      <c r="F135">
        <f t="shared" si="4"/>
        <v>4000</v>
      </c>
      <c r="G135" s="11">
        <f t="shared" si="5"/>
        <v>4000</v>
      </c>
      <c r="L135" t="s">
        <v>14720</v>
      </c>
      <c r="M135" t="e">
        <f>VLOOKUP(L135,lot!$A$3:$E$13372,3,0)</f>
        <v>#N/A</v>
      </c>
      <c r="Q135" t="s">
        <v>14362</v>
      </c>
      <c r="R135">
        <v>1283</v>
      </c>
      <c r="S135" t="s">
        <v>830</v>
      </c>
      <c r="T135" t="e">
        <f>VLOOKUP(Q135,lot!$A$3:$E$13372,3,0)</f>
        <v>#N/A</v>
      </c>
      <c r="U135" s="7" t="e">
        <f>VLOOKUP(Q135,lot!$A$3:$E$13372,5,0)</f>
        <v>#N/A</v>
      </c>
    </row>
    <row r="136" spans="2:21" hidden="1" x14ac:dyDescent="0.25">
      <c r="B136" t="s">
        <v>14363</v>
      </c>
      <c r="C136">
        <v>15</v>
      </c>
      <c r="E136" t="s">
        <v>14722</v>
      </c>
      <c r="F136" t="e">
        <f t="shared" si="4"/>
        <v>#N/A</v>
      </c>
      <c r="G136" s="11" t="str">
        <f t="shared" si="5"/>
        <v>0</v>
      </c>
      <c r="L136" t="s">
        <v>14722</v>
      </c>
      <c r="M136" t="e">
        <f>VLOOKUP(L136,lot!$A$3:$E$13372,3,0)</f>
        <v>#N/A</v>
      </c>
      <c r="Q136" t="s">
        <v>14363</v>
      </c>
      <c r="R136">
        <v>15</v>
      </c>
      <c r="S136" t="s">
        <v>833</v>
      </c>
      <c r="T136" t="e">
        <f>VLOOKUP(Q136,lot!$A$3:$E$13372,3,0)</f>
        <v>#N/A</v>
      </c>
      <c r="U136" s="7" t="e">
        <f>VLOOKUP(Q136,lot!$A$3:$E$13372,5,0)</f>
        <v>#N/A</v>
      </c>
    </row>
    <row r="137" spans="2:21" hidden="1" x14ac:dyDescent="0.25">
      <c r="B137" t="s">
        <v>14364</v>
      </c>
      <c r="C137">
        <v>696</v>
      </c>
      <c r="E137" t="s">
        <v>14723</v>
      </c>
      <c r="F137">
        <f t="shared" si="4"/>
        <v>7080</v>
      </c>
      <c r="G137" s="11">
        <f t="shared" si="5"/>
        <v>7080</v>
      </c>
      <c r="L137" t="s">
        <v>14723</v>
      </c>
      <c r="M137" t="e">
        <f>VLOOKUP(L137,lot!$A$3:$E$13372,3,0)</f>
        <v>#N/A</v>
      </c>
      <c r="Q137" t="s">
        <v>14364</v>
      </c>
      <c r="R137">
        <v>696</v>
      </c>
      <c r="S137" t="s">
        <v>839</v>
      </c>
      <c r="T137" t="e">
        <f>VLOOKUP(Q137,lot!$A$3:$E$13372,3,0)</f>
        <v>#N/A</v>
      </c>
      <c r="U137" s="7" t="e">
        <f>VLOOKUP(Q137,lot!$A$3:$E$13372,5,0)</f>
        <v>#N/A</v>
      </c>
    </row>
    <row r="138" spans="2:21" hidden="1" x14ac:dyDescent="0.25">
      <c r="B138" t="s">
        <v>14365</v>
      </c>
      <c r="C138">
        <v>1</v>
      </c>
      <c r="E138" t="s">
        <v>14724</v>
      </c>
      <c r="F138">
        <f t="shared" si="4"/>
        <v>4350</v>
      </c>
      <c r="G138" s="11">
        <f t="shared" si="5"/>
        <v>4350</v>
      </c>
      <c r="L138" t="s">
        <v>14724</v>
      </c>
      <c r="M138" t="e">
        <f>VLOOKUP(L138,lot!$A$3:$E$13372,3,0)</f>
        <v>#N/A</v>
      </c>
      <c r="Q138" t="s">
        <v>14365</v>
      </c>
      <c r="R138">
        <v>1</v>
      </c>
      <c r="S138" t="s">
        <v>841</v>
      </c>
      <c r="T138" t="e">
        <f>VLOOKUP(Q138,lot!$A$3:$E$13372,3,0)</f>
        <v>#N/A</v>
      </c>
      <c r="U138" s="7" t="e">
        <f>VLOOKUP(Q138,lot!$A$3:$E$13372,5,0)</f>
        <v>#N/A</v>
      </c>
    </row>
    <row r="139" spans="2:21" hidden="1" x14ac:dyDescent="0.25">
      <c r="B139" t="s">
        <v>14366</v>
      </c>
      <c r="C139">
        <v>2</v>
      </c>
      <c r="E139" t="s">
        <v>14727</v>
      </c>
      <c r="F139">
        <f t="shared" si="4"/>
        <v>100</v>
      </c>
      <c r="G139" s="11">
        <f t="shared" si="5"/>
        <v>100</v>
      </c>
      <c r="L139" t="s">
        <v>14727</v>
      </c>
      <c r="M139" t="e">
        <f>VLOOKUP(L139,lot!$A$3:$E$13372,3,0)</f>
        <v>#N/A</v>
      </c>
      <c r="Q139" t="s">
        <v>14366</v>
      </c>
      <c r="R139">
        <v>2</v>
      </c>
      <c r="S139" t="s">
        <v>6810</v>
      </c>
      <c r="T139" t="e">
        <f>VLOOKUP(Q139,lot!$A$3:$E$13372,3,0)</f>
        <v>#N/A</v>
      </c>
      <c r="U139" s="7" t="e">
        <f>VLOOKUP(Q139,lot!$A$3:$E$13372,5,0)</f>
        <v>#N/A</v>
      </c>
    </row>
    <row r="140" spans="2:21" hidden="1" x14ac:dyDescent="0.25">
      <c r="B140" t="s">
        <v>14368</v>
      </c>
      <c r="C140">
        <v>1</v>
      </c>
      <c r="E140" t="s">
        <v>14726</v>
      </c>
      <c r="F140">
        <f t="shared" si="4"/>
        <v>955</v>
      </c>
      <c r="G140" s="11">
        <f t="shared" si="5"/>
        <v>955</v>
      </c>
      <c r="L140" t="s">
        <v>14726</v>
      </c>
      <c r="M140" t="e">
        <f>VLOOKUP(L140,lot!$A$3:$E$13372,3,0)</f>
        <v>#N/A</v>
      </c>
      <c r="Q140" t="s">
        <v>14368</v>
      </c>
      <c r="R140">
        <v>1</v>
      </c>
      <c r="S140" t="s">
        <v>868</v>
      </c>
      <c r="T140" t="e">
        <f>VLOOKUP(Q140,lot!$A$3:$E$13372,3,0)</f>
        <v>#N/A</v>
      </c>
      <c r="U140" s="7" t="e">
        <f>VLOOKUP(Q140,lot!$A$3:$E$13372,5,0)</f>
        <v>#N/A</v>
      </c>
    </row>
    <row r="141" spans="2:21" hidden="1" x14ac:dyDescent="0.25">
      <c r="B141" t="s">
        <v>14369</v>
      </c>
      <c r="C141">
        <v>8</v>
      </c>
      <c r="E141" t="s">
        <v>14725</v>
      </c>
      <c r="F141">
        <f t="shared" si="4"/>
        <v>440</v>
      </c>
      <c r="G141" s="11">
        <f t="shared" si="5"/>
        <v>440</v>
      </c>
      <c r="L141" t="s">
        <v>14725</v>
      </c>
      <c r="M141" t="e">
        <f>VLOOKUP(L141,lot!$A$3:$E$13372,3,0)</f>
        <v>#N/A</v>
      </c>
      <c r="Q141" t="s">
        <v>14369</v>
      </c>
      <c r="R141">
        <v>8</v>
      </c>
      <c r="S141" t="s">
        <v>874</v>
      </c>
      <c r="T141" t="e">
        <f>VLOOKUP(Q141,lot!$A$3:$E$13372,3,0)</f>
        <v>#N/A</v>
      </c>
      <c r="U141" s="7" t="e">
        <f>VLOOKUP(Q141,lot!$A$3:$E$13372,5,0)</f>
        <v>#N/A</v>
      </c>
    </row>
    <row r="142" spans="2:21" hidden="1" x14ac:dyDescent="0.25">
      <c r="B142" t="s">
        <v>14370</v>
      </c>
      <c r="C142">
        <v>74</v>
      </c>
      <c r="E142" t="s">
        <v>14728</v>
      </c>
      <c r="F142" t="e">
        <f t="shared" si="4"/>
        <v>#N/A</v>
      </c>
      <c r="G142" s="11" t="str">
        <f t="shared" si="5"/>
        <v>0</v>
      </c>
      <c r="L142" t="s">
        <v>14728</v>
      </c>
      <c r="M142" t="e">
        <f>VLOOKUP(L142,lot!$A$3:$E$13372,3,0)</f>
        <v>#N/A</v>
      </c>
      <c r="Q142" t="s">
        <v>14370</v>
      </c>
      <c r="R142">
        <v>74</v>
      </c>
      <c r="S142" t="s">
        <v>877</v>
      </c>
      <c r="T142" t="e">
        <f>VLOOKUP(Q142,lot!$A$3:$E$13372,3,0)</f>
        <v>#N/A</v>
      </c>
      <c r="U142" s="7" t="e">
        <f>VLOOKUP(Q142,lot!$A$3:$E$13372,5,0)</f>
        <v>#N/A</v>
      </c>
    </row>
    <row r="143" spans="2:21" hidden="1" x14ac:dyDescent="0.25">
      <c r="B143" t="s">
        <v>14371</v>
      </c>
      <c r="C143">
        <v>80</v>
      </c>
      <c r="E143" t="s">
        <v>14729</v>
      </c>
      <c r="F143" t="e">
        <f t="shared" si="4"/>
        <v>#N/A</v>
      </c>
      <c r="G143" s="11" t="str">
        <f t="shared" si="5"/>
        <v>0</v>
      </c>
      <c r="L143" t="s">
        <v>14729</v>
      </c>
      <c r="M143" t="e">
        <f>VLOOKUP(L143,lot!$A$3:$E$13372,3,0)</f>
        <v>#N/A</v>
      </c>
      <c r="Q143" t="s">
        <v>14371</v>
      </c>
      <c r="R143">
        <v>80</v>
      </c>
      <c r="S143" t="s">
        <v>880</v>
      </c>
      <c r="T143" t="e">
        <f>VLOOKUP(Q143,lot!$A$3:$E$13372,3,0)</f>
        <v>#N/A</v>
      </c>
      <c r="U143" s="7" t="e">
        <f>VLOOKUP(Q143,lot!$A$3:$E$13372,5,0)</f>
        <v>#N/A</v>
      </c>
    </row>
    <row r="144" spans="2:21" hidden="1" x14ac:dyDescent="0.25">
      <c r="B144" t="s">
        <v>14372</v>
      </c>
      <c r="C144">
        <v>48</v>
      </c>
      <c r="E144" t="s">
        <v>14730</v>
      </c>
      <c r="F144">
        <f t="shared" si="4"/>
        <v>11</v>
      </c>
      <c r="G144" s="11">
        <f t="shared" si="5"/>
        <v>11</v>
      </c>
      <c r="L144" t="s">
        <v>14730</v>
      </c>
      <c r="M144" t="e">
        <f>VLOOKUP(L144,lot!$A$3:$E$13372,3,0)</f>
        <v>#N/A</v>
      </c>
      <c r="Q144" t="s">
        <v>14372</v>
      </c>
      <c r="R144">
        <v>48</v>
      </c>
      <c r="S144" t="s">
        <v>883</v>
      </c>
      <c r="T144" t="e">
        <f>VLOOKUP(Q144,lot!$A$3:$E$13372,3,0)</f>
        <v>#N/A</v>
      </c>
      <c r="U144" s="7" t="e">
        <f>VLOOKUP(Q144,lot!$A$3:$E$13372,5,0)</f>
        <v>#N/A</v>
      </c>
    </row>
    <row r="145" spans="2:21" hidden="1" x14ac:dyDescent="0.25">
      <c r="B145" t="s">
        <v>14373</v>
      </c>
      <c r="C145">
        <v>18</v>
      </c>
      <c r="E145" t="s">
        <v>14731</v>
      </c>
      <c r="F145" t="e">
        <f t="shared" si="4"/>
        <v>#N/A</v>
      </c>
      <c r="G145" s="11" t="str">
        <f t="shared" si="5"/>
        <v>0</v>
      </c>
      <c r="L145" t="s">
        <v>14731</v>
      </c>
      <c r="M145" t="e">
        <f>VLOOKUP(L145,lot!$A$3:$E$13372,3,0)</f>
        <v>#N/A</v>
      </c>
      <c r="Q145" t="s">
        <v>14373</v>
      </c>
      <c r="R145">
        <v>18</v>
      </c>
      <c r="S145" t="s">
        <v>885</v>
      </c>
      <c r="T145" t="e">
        <f>VLOOKUP(Q145,lot!$A$3:$E$13372,3,0)</f>
        <v>#N/A</v>
      </c>
      <c r="U145" s="7" t="e">
        <f>VLOOKUP(Q145,lot!$A$3:$E$13372,5,0)</f>
        <v>#N/A</v>
      </c>
    </row>
    <row r="146" spans="2:21" hidden="1" x14ac:dyDescent="0.25">
      <c r="B146" t="s">
        <v>14374</v>
      </c>
      <c r="C146">
        <v>18</v>
      </c>
      <c r="E146" t="s">
        <v>14732</v>
      </c>
      <c r="F146" t="e">
        <f t="shared" si="4"/>
        <v>#N/A</v>
      </c>
      <c r="G146" s="11" t="str">
        <f t="shared" si="5"/>
        <v>0</v>
      </c>
      <c r="L146" t="s">
        <v>14732</v>
      </c>
      <c r="M146" t="e">
        <f>VLOOKUP(L146,lot!$A$3:$E$13372,3,0)</f>
        <v>#N/A</v>
      </c>
      <c r="Q146" t="s">
        <v>14374</v>
      </c>
      <c r="R146">
        <v>18</v>
      </c>
      <c r="S146" t="s">
        <v>889</v>
      </c>
      <c r="T146" t="e">
        <f>VLOOKUP(Q146,lot!$A$3:$E$13372,3,0)</f>
        <v>#N/A</v>
      </c>
      <c r="U146" s="7" t="e">
        <f>VLOOKUP(Q146,lot!$A$3:$E$13372,5,0)</f>
        <v>#N/A</v>
      </c>
    </row>
    <row r="147" spans="2:21" hidden="1" x14ac:dyDescent="0.25">
      <c r="B147" t="s">
        <v>14375</v>
      </c>
      <c r="C147">
        <v>3</v>
      </c>
      <c r="E147" t="s">
        <v>14733</v>
      </c>
      <c r="F147" t="e">
        <f t="shared" si="4"/>
        <v>#N/A</v>
      </c>
      <c r="G147" s="11" t="str">
        <f t="shared" si="5"/>
        <v>0</v>
      </c>
      <c r="L147" t="s">
        <v>14733</v>
      </c>
      <c r="M147" t="e">
        <f>VLOOKUP(L147,lot!$A$3:$E$13372,3,0)</f>
        <v>#N/A</v>
      </c>
      <c r="Q147" t="s">
        <v>14375</v>
      </c>
      <c r="R147">
        <v>3</v>
      </c>
      <c r="S147" t="s">
        <v>896</v>
      </c>
      <c r="T147" t="e">
        <f>VLOOKUP(Q147,lot!$A$3:$E$13372,3,0)</f>
        <v>#N/A</v>
      </c>
      <c r="U147" s="7" t="e">
        <f>VLOOKUP(Q147,lot!$A$3:$E$13372,5,0)</f>
        <v>#N/A</v>
      </c>
    </row>
    <row r="148" spans="2:21" hidden="1" x14ac:dyDescent="0.25">
      <c r="B148" t="s">
        <v>14376</v>
      </c>
      <c r="C148">
        <v>80</v>
      </c>
      <c r="E148" t="s">
        <v>14734</v>
      </c>
      <c r="F148" t="e">
        <f t="shared" si="4"/>
        <v>#N/A</v>
      </c>
      <c r="G148" s="11" t="str">
        <f t="shared" si="5"/>
        <v>0</v>
      </c>
      <c r="L148" t="s">
        <v>14734</v>
      </c>
      <c r="M148" t="e">
        <f>VLOOKUP(L148,lot!$A$3:$E$13372,3,0)</f>
        <v>#N/A</v>
      </c>
      <c r="Q148" t="s">
        <v>14376</v>
      </c>
      <c r="R148">
        <v>80</v>
      </c>
      <c r="S148" t="s">
        <v>899</v>
      </c>
      <c r="T148" t="e">
        <f>VLOOKUP(Q148,lot!$A$3:$E$13372,3,0)</f>
        <v>#N/A</v>
      </c>
      <c r="U148" s="7" t="e">
        <f>VLOOKUP(Q148,lot!$A$3:$E$13372,5,0)</f>
        <v>#N/A</v>
      </c>
    </row>
    <row r="149" spans="2:21" hidden="1" x14ac:dyDescent="0.25">
      <c r="B149" t="s">
        <v>14377</v>
      </c>
      <c r="C149">
        <v>36</v>
      </c>
      <c r="E149" t="s">
        <v>14735</v>
      </c>
      <c r="F149" t="e">
        <f t="shared" si="4"/>
        <v>#N/A</v>
      </c>
      <c r="G149" s="11" t="str">
        <f t="shared" si="5"/>
        <v>0</v>
      </c>
      <c r="L149" t="s">
        <v>14735</v>
      </c>
      <c r="M149" t="e">
        <f>VLOOKUP(L149,lot!$A$3:$E$13372,3,0)</f>
        <v>#N/A</v>
      </c>
      <c r="Q149" t="s">
        <v>14377</v>
      </c>
      <c r="R149">
        <v>36</v>
      </c>
      <c r="S149" t="s">
        <v>7293</v>
      </c>
      <c r="T149" t="e">
        <f>VLOOKUP(Q149,lot!$A$3:$E$13372,3,0)</f>
        <v>#N/A</v>
      </c>
      <c r="U149" s="7" t="e">
        <f>VLOOKUP(Q149,lot!$A$3:$E$13372,5,0)</f>
        <v>#N/A</v>
      </c>
    </row>
    <row r="150" spans="2:21" hidden="1" x14ac:dyDescent="0.25">
      <c r="B150" t="s">
        <v>14378</v>
      </c>
      <c r="C150">
        <v>5</v>
      </c>
      <c r="E150" t="s">
        <v>14736</v>
      </c>
      <c r="F150">
        <f t="shared" si="4"/>
        <v>12</v>
      </c>
      <c r="G150" s="11">
        <f t="shared" si="5"/>
        <v>12</v>
      </c>
      <c r="L150" t="s">
        <v>14736</v>
      </c>
      <c r="M150" t="e">
        <f>VLOOKUP(L150,lot!$A$3:$E$13372,3,0)</f>
        <v>#N/A</v>
      </c>
      <c r="Q150" t="s">
        <v>14378</v>
      </c>
      <c r="R150">
        <v>5</v>
      </c>
      <c r="S150" t="s">
        <v>905</v>
      </c>
      <c r="T150" t="e">
        <f>VLOOKUP(Q150,lot!$A$3:$E$13372,3,0)</f>
        <v>#N/A</v>
      </c>
      <c r="U150" s="7" t="e">
        <f>VLOOKUP(Q150,lot!$A$3:$E$13372,5,0)</f>
        <v>#N/A</v>
      </c>
    </row>
    <row r="151" spans="2:21" hidden="1" x14ac:dyDescent="0.25">
      <c r="B151" t="s">
        <v>14379</v>
      </c>
      <c r="C151">
        <v>4</v>
      </c>
      <c r="E151" t="s">
        <v>14737</v>
      </c>
      <c r="F151">
        <f t="shared" si="4"/>
        <v>1540</v>
      </c>
      <c r="G151" s="11">
        <f t="shared" si="5"/>
        <v>1540</v>
      </c>
      <c r="L151" t="s">
        <v>14737</v>
      </c>
      <c r="M151" t="e">
        <f>VLOOKUP(L151,lot!$A$3:$E$13372,3,0)</f>
        <v>#N/A</v>
      </c>
      <c r="Q151" t="s">
        <v>14379</v>
      </c>
      <c r="R151">
        <v>4</v>
      </c>
      <c r="S151" t="s">
        <v>908</v>
      </c>
      <c r="T151" t="e">
        <f>VLOOKUP(Q151,lot!$A$3:$E$13372,3,0)</f>
        <v>#N/A</v>
      </c>
      <c r="U151" s="7" t="e">
        <f>VLOOKUP(Q151,lot!$A$3:$E$13372,5,0)</f>
        <v>#N/A</v>
      </c>
    </row>
    <row r="152" spans="2:21" hidden="1" x14ac:dyDescent="0.25">
      <c r="B152" t="s">
        <v>14382</v>
      </c>
      <c r="C152">
        <v>5</v>
      </c>
      <c r="E152" t="s">
        <v>14738</v>
      </c>
      <c r="F152" t="e">
        <f t="shared" si="4"/>
        <v>#N/A</v>
      </c>
      <c r="G152" s="11" t="str">
        <f t="shared" si="5"/>
        <v>0</v>
      </c>
      <c r="L152" t="s">
        <v>14738</v>
      </c>
      <c r="M152" t="e">
        <f>VLOOKUP(L152,lot!$A$3:$E$13372,3,0)</f>
        <v>#N/A</v>
      </c>
      <c r="Q152" t="s">
        <v>14382</v>
      </c>
      <c r="R152">
        <v>5</v>
      </c>
      <c r="S152" t="s">
        <v>918</v>
      </c>
      <c r="T152" t="e">
        <f>VLOOKUP(Q152,lot!$A$3:$E$13372,3,0)</f>
        <v>#N/A</v>
      </c>
      <c r="U152" s="7" t="e">
        <f>VLOOKUP(Q152,lot!$A$3:$E$13372,5,0)</f>
        <v>#N/A</v>
      </c>
    </row>
    <row r="153" spans="2:21" hidden="1" x14ac:dyDescent="0.25">
      <c r="B153" t="s">
        <v>14383</v>
      </c>
      <c r="C153">
        <v>500</v>
      </c>
      <c r="E153" t="s">
        <v>14741</v>
      </c>
      <c r="F153">
        <f t="shared" si="4"/>
        <v>250</v>
      </c>
      <c r="G153" s="11">
        <f t="shared" si="5"/>
        <v>250</v>
      </c>
      <c r="L153" t="s">
        <v>14741</v>
      </c>
      <c r="M153" t="e">
        <f>VLOOKUP(L153,lot!$A$3:$E$13372,3,0)</f>
        <v>#N/A</v>
      </c>
      <c r="Q153" t="s">
        <v>14383</v>
      </c>
      <c r="R153">
        <v>500</v>
      </c>
      <c r="S153" t="s">
        <v>7316</v>
      </c>
      <c r="T153" t="e">
        <f>VLOOKUP(Q153,lot!$A$3:$E$13372,3,0)</f>
        <v>#N/A</v>
      </c>
      <c r="U153" s="7" t="e">
        <f>VLOOKUP(Q153,lot!$A$3:$E$13372,5,0)</f>
        <v>#N/A</v>
      </c>
    </row>
    <row r="154" spans="2:21" hidden="1" x14ac:dyDescent="0.25">
      <c r="B154" t="s">
        <v>14385</v>
      </c>
      <c r="C154">
        <v>621</v>
      </c>
      <c r="E154" t="s">
        <v>14739</v>
      </c>
      <c r="F154" t="e">
        <f t="shared" si="4"/>
        <v>#N/A</v>
      </c>
      <c r="G154" s="11" t="str">
        <f t="shared" si="5"/>
        <v>0</v>
      </c>
      <c r="L154" t="s">
        <v>14739</v>
      </c>
      <c r="M154" t="e">
        <f>VLOOKUP(L154,lot!$A$3:$E$13372,3,0)</f>
        <v>#N/A</v>
      </c>
      <c r="Q154" t="s">
        <v>14385</v>
      </c>
      <c r="R154">
        <v>621</v>
      </c>
      <c r="S154" t="s">
        <v>7377</v>
      </c>
      <c r="T154" t="e">
        <f>VLOOKUP(Q154,lot!$A$3:$E$13372,3,0)</f>
        <v>#N/A</v>
      </c>
      <c r="U154" s="7" t="e">
        <f>VLOOKUP(Q154,lot!$A$3:$E$13372,5,0)</f>
        <v>#N/A</v>
      </c>
    </row>
    <row r="155" spans="2:21" hidden="1" x14ac:dyDescent="0.25">
      <c r="B155" t="s">
        <v>14386</v>
      </c>
      <c r="C155">
        <v>2</v>
      </c>
      <c r="E155" t="s">
        <v>14740</v>
      </c>
      <c r="F155">
        <f t="shared" si="4"/>
        <v>270</v>
      </c>
      <c r="G155" s="11">
        <f t="shared" si="5"/>
        <v>270</v>
      </c>
      <c r="L155" t="s">
        <v>14740</v>
      </c>
      <c r="M155" t="e">
        <f>VLOOKUP(L155,lot!$A$3:$E$13372,3,0)</f>
        <v>#N/A</v>
      </c>
      <c r="Q155" t="s">
        <v>14386</v>
      </c>
      <c r="R155">
        <v>2</v>
      </c>
      <c r="S155" t="s">
        <v>937</v>
      </c>
      <c r="T155" t="e">
        <f>VLOOKUP(Q155,lot!$A$3:$E$13372,3,0)</f>
        <v>#N/A</v>
      </c>
      <c r="U155" s="7" t="e">
        <f>VLOOKUP(Q155,lot!$A$3:$E$13372,5,0)</f>
        <v>#N/A</v>
      </c>
    </row>
    <row r="156" spans="2:21" hidden="1" x14ac:dyDescent="0.25">
      <c r="B156" t="s">
        <v>14387</v>
      </c>
      <c r="C156">
        <v>2</v>
      </c>
      <c r="E156" t="s">
        <v>14745</v>
      </c>
      <c r="F156" t="e">
        <f t="shared" si="4"/>
        <v>#N/A</v>
      </c>
      <c r="G156" s="11" t="str">
        <f t="shared" si="5"/>
        <v>0</v>
      </c>
      <c r="L156" t="s">
        <v>14745</v>
      </c>
      <c r="M156" t="e">
        <f>VLOOKUP(L156,lot!$A$3:$E$13372,3,0)</f>
        <v>#N/A</v>
      </c>
      <c r="Q156" t="s">
        <v>14387</v>
      </c>
      <c r="R156">
        <v>2</v>
      </c>
      <c r="S156" t="s">
        <v>939</v>
      </c>
      <c r="T156" t="e">
        <f>VLOOKUP(Q156,lot!$A$3:$E$13372,3,0)</f>
        <v>#N/A</v>
      </c>
      <c r="U156" s="7" t="e">
        <f>VLOOKUP(Q156,lot!$A$3:$E$13372,5,0)</f>
        <v>#N/A</v>
      </c>
    </row>
    <row r="157" spans="2:21" hidden="1" x14ac:dyDescent="0.25">
      <c r="B157" t="s">
        <v>14388</v>
      </c>
      <c r="C157">
        <v>2</v>
      </c>
      <c r="E157" t="s">
        <v>14742</v>
      </c>
      <c r="F157">
        <f t="shared" si="4"/>
        <v>6527</v>
      </c>
      <c r="G157" s="11">
        <f t="shared" si="5"/>
        <v>6527</v>
      </c>
      <c r="L157" t="s">
        <v>14742</v>
      </c>
      <c r="M157" t="e">
        <f>VLOOKUP(L157,lot!$A$3:$E$13372,3,0)</f>
        <v>#N/A</v>
      </c>
      <c r="Q157" t="s">
        <v>14388</v>
      </c>
      <c r="R157">
        <v>2</v>
      </c>
      <c r="S157" t="s">
        <v>941</v>
      </c>
      <c r="T157" t="e">
        <f>VLOOKUP(Q157,lot!$A$3:$E$13372,3,0)</f>
        <v>#N/A</v>
      </c>
      <c r="U157" s="7" t="e">
        <f>VLOOKUP(Q157,lot!$A$3:$E$13372,5,0)</f>
        <v>#N/A</v>
      </c>
    </row>
    <row r="158" spans="2:21" hidden="1" x14ac:dyDescent="0.25">
      <c r="B158" t="s">
        <v>14389</v>
      </c>
      <c r="C158">
        <v>1</v>
      </c>
      <c r="E158" t="s">
        <v>14175</v>
      </c>
      <c r="F158">
        <f t="shared" si="4"/>
        <v>6</v>
      </c>
      <c r="G158" s="11">
        <f t="shared" si="5"/>
        <v>6</v>
      </c>
      <c r="L158" t="s">
        <v>14175</v>
      </c>
      <c r="M158" t="e">
        <f>VLOOKUP(L158,lot!$A$3:$E$13372,3,0)</f>
        <v>#N/A</v>
      </c>
      <c r="Q158" t="s">
        <v>14389</v>
      </c>
      <c r="R158">
        <v>1</v>
      </c>
      <c r="S158" t="s">
        <v>943</v>
      </c>
      <c r="T158" t="e">
        <f>VLOOKUP(Q158,lot!$A$3:$E$13372,3,0)</f>
        <v>#N/A</v>
      </c>
      <c r="U158" s="7" t="e">
        <f>VLOOKUP(Q158,lot!$A$3:$E$13372,5,0)</f>
        <v>#N/A</v>
      </c>
    </row>
    <row r="159" spans="2:21" hidden="1" x14ac:dyDescent="0.25">
      <c r="B159" t="s">
        <v>14390</v>
      </c>
      <c r="C159">
        <v>1</v>
      </c>
      <c r="E159" t="s">
        <v>14743</v>
      </c>
      <c r="F159">
        <f t="shared" si="4"/>
        <v>5</v>
      </c>
      <c r="G159" s="11">
        <f t="shared" si="5"/>
        <v>5</v>
      </c>
      <c r="L159" t="s">
        <v>14743</v>
      </c>
      <c r="M159" t="e">
        <f>VLOOKUP(L159,lot!$A$3:$E$13372,3,0)</f>
        <v>#N/A</v>
      </c>
      <c r="Q159" t="s">
        <v>14390</v>
      </c>
      <c r="R159">
        <v>1</v>
      </c>
      <c r="S159" t="s">
        <v>945</v>
      </c>
      <c r="T159" t="e">
        <f>VLOOKUP(Q159,lot!$A$3:$E$13372,3,0)</f>
        <v>#N/A</v>
      </c>
      <c r="U159" s="7" t="e">
        <f>VLOOKUP(Q159,lot!$A$3:$E$13372,5,0)</f>
        <v>#N/A</v>
      </c>
    </row>
    <row r="160" spans="2:21" hidden="1" x14ac:dyDescent="0.25">
      <c r="B160" t="s">
        <v>14391</v>
      </c>
      <c r="C160">
        <v>1</v>
      </c>
      <c r="E160" t="s">
        <v>14744</v>
      </c>
      <c r="F160" t="e">
        <f t="shared" si="4"/>
        <v>#N/A</v>
      </c>
      <c r="G160" s="11" t="str">
        <f t="shared" si="5"/>
        <v>0</v>
      </c>
      <c r="L160" t="s">
        <v>14744</v>
      </c>
      <c r="M160" t="e">
        <f>VLOOKUP(L160,lot!$A$3:$E$13372,3,0)</f>
        <v>#N/A</v>
      </c>
      <c r="Q160" t="s">
        <v>14391</v>
      </c>
      <c r="R160">
        <v>1</v>
      </c>
      <c r="S160" t="s">
        <v>947</v>
      </c>
      <c r="T160" t="e">
        <f>VLOOKUP(Q160,lot!$A$3:$E$13372,3,0)</f>
        <v>#N/A</v>
      </c>
      <c r="U160" s="7" t="e">
        <f>VLOOKUP(Q160,lot!$A$3:$E$13372,5,0)</f>
        <v>#N/A</v>
      </c>
    </row>
    <row r="161" spans="2:21" hidden="1" x14ac:dyDescent="0.25">
      <c r="B161" t="s">
        <v>14392</v>
      </c>
      <c r="C161">
        <v>1</v>
      </c>
      <c r="E161" t="s">
        <v>14513</v>
      </c>
      <c r="F161" t="e">
        <f t="shared" si="4"/>
        <v>#N/A</v>
      </c>
      <c r="G161" s="11" t="str">
        <f t="shared" si="5"/>
        <v>0</v>
      </c>
      <c r="L161" t="s">
        <v>14513</v>
      </c>
      <c r="M161" t="e">
        <f>VLOOKUP(L161,lot!$A$3:$E$13372,3,0)</f>
        <v>#N/A</v>
      </c>
      <c r="Q161" t="s">
        <v>14392</v>
      </c>
      <c r="R161">
        <v>1</v>
      </c>
      <c r="S161" t="s">
        <v>949</v>
      </c>
      <c r="T161" t="e">
        <f>VLOOKUP(Q161,lot!$A$3:$E$13372,3,0)</f>
        <v>#N/A</v>
      </c>
      <c r="U161" s="7" t="e">
        <f>VLOOKUP(Q161,lot!$A$3:$E$13372,5,0)</f>
        <v>#N/A</v>
      </c>
    </row>
    <row r="162" spans="2:21" hidden="1" x14ac:dyDescent="0.25">
      <c r="B162" t="s">
        <v>14393</v>
      </c>
      <c r="C162">
        <v>1</v>
      </c>
      <c r="E162" t="s">
        <v>14515</v>
      </c>
      <c r="F162" t="e">
        <f t="shared" si="4"/>
        <v>#N/A</v>
      </c>
      <c r="G162" s="11" t="str">
        <f t="shared" si="5"/>
        <v>0</v>
      </c>
      <c r="L162" t="s">
        <v>14515</v>
      </c>
      <c r="M162" t="e">
        <f>VLOOKUP(L162,lot!$A$3:$E$13372,3,0)</f>
        <v>#N/A</v>
      </c>
      <c r="Q162" t="s">
        <v>14393</v>
      </c>
      <c r="R162">
        <v>1</v>
      </c>
      <c r="S162" t="s">
        <v>951</v>
      </c>
      <c r="T162" t="e">
        <f>VLOOKUP(Q162,lot!$A$3:$E$13372,3,0)</f>
        <v>#N/A</v>
      </c>
      <c r="U162" s="7" t="e">
        <f>VLOOKUP(Q162,lot!$A$3:$E$13372,5,0)</f>
        <v>#N/A</v>
      </c>
    </row>
    <row r="163" spans="2:21" hidden="1" x14ac:dyDescent="0.25">
      <c r="B163" t="s">
        <v>14394</v>
      </c>
      <c r="C163">
        <v>1</v>
      </c>
      <c r="E163" t="s">
        <v>14514</v>
      </c>
      <c r="F163" t="e">
        <f t="shared" si="4"/>
        <v>#N/A</v>
      </c>
      <c r="G163" s="11" t="str">
        <f t="shared" si="5"/>
        <v>0</v>
      </c>
      <c r="L163" t="s">
        <v>14514</v>
      </c>
      <c r="M163" t="e">
        <f>VLOOKUP(L163,lot!$A$3:$E$13372,3,0)</f>
        <v>#N/A</v>
      </c>
      <c r="Q163" t="s">
        <v>14394</v>
      </c>
      <c r="R163">
        <v>1</v>
      </c>
      <c r="S163" t="s">
        <v>953</v>
      </c>
      <c r="T163" t="e">
        <f>VLOOKUP(Q163,lot!$A$3:$E$13372,3,0)</f>
        <v>#N/A</v>
      </c>
      <c r="U163" s="7" t="e">
        <f>VLOOKUP(Q163,lot!$A$3:$E$13372,5,0)</f>
        <v>#N/A</v>
      </c>
    </row>
    <row r="164" spans="2:21" hidden="1" x14ac:dyDescent="0.25">
      <c r="B164" t="s">
        <v>14395</v>
      </c>
      <c r="C164">
        <v>4</v>
      </c>
      <c r="E164" t="s">
        <v>14746</v>
      </c>
      <c r="F164" t="e">
        <f t="shared" si="4"/>
        <v>#N/A</v>
      </c>
      <c r="G164" s="11" t="str">
        <f t="shared" si="5"/>
        <v>0</v>
      </c>
      <c r="L164" t="s">
        <v>14746</v>
      </c>
      <c r="M164" t="e">
        <f>VLOOKUP(L164,lot!$A$3:$E$13372,3,0)</f>
        <v>#N/A</v>
      </c>
      <c r="Q164" t="s">
        <v>14395</v>
      </c>
      <c r="R164">
        <v>4</v>
      </c>
      <c r="S164" t="s">
        <v>955</v>
      </c>
      <c r="T164" t="e">
        <f>VLOOKUP(Q164,lot!$A$3:$E$13372,3,0)</f>
        <v>#N/A</v>
      </c>
      <c r="U164" s="7" t="e">
        <f>VLOOKUP(Q164,lot!$A$3:$E$13372,5,0)</f>
        <v>#N/A</v>
      </c>
    </row>
    <row r="165" spans="2:21" hidden="1" x14ac:dyDescent="0.25">
      <c r="B165" t="s">
        <v>14396</v>
      </c>
      <c r="C165">
        <v>1</v>
      </c>
      <c r="E165" t="s">
        <v>14747</v>
      </c>
      <c r="F165">
        <f t="shared" si="4"/>
        <v>16</v>
      </c>
      <c r="G165" s="11">
        <f t="shared" si="5"/>
        <v>16</v>
      </c>
      <c r="L165" t="s">
        <v>14747</v>
      </c>
      <c r="M165" t="e">
        <f>VLOOKUP(L165,lot!$A$3:$E$13372,3,0)</f>
        <v>#N/A</v>
      </c>
      <c r="Q165" t="s">
        <v>14396</v>
      </c>
      <c r="R165">
        <v>1</v>
      </c>
      <c r="S165" t="s">
        <v>958</v>
      </c>
      <c r="T165" t="e">
        <f>VLOOKUP(Q165,lot!$A$3:$E$13372,3,0)</f>
        <v>#N/A</v>
      </c>
      <c r="U165" s="7" t="e">
        <f>VLOOKUP(Q165,lot!$A$3:$E$13372,5,0)</f>
        <v>#N/A</v>
      </c>
    </row>
    <row r="166" spans="2:21" hidden="1" x14ac:dyDescent="0.25">
      <c r="B166" t="s">
        <v>14397</v>
      </c>
      <c r="C166">
        <v>1</v>
      </c>
      <c r="E166" t="s">
        <v>14748</v>
      </c>
      <c r="F166">
        <f t="shared" si="4"/>
        <v>2640</v>
      </c>
      <c r="G166" s="11">
        <f t="shared" si="5"/>
        <v>2640</v>
      </c>
      <c r="L166" t="s">
        <v>14748</v>
      </c>
      <c r="M166" t="e">
        <f>VLOOKUP(L166,lot!$A$3:$E$13372,3,0)</f>
        <v>#N/A</v>
      </c>
      <c r="Q166" t="s">
        <v>14397</v>
      </c>
      <c r="R166">
        <v>1</v>
      </c>
      <c r="S166" t="s">
        <v>961</v>
      </c>
      <c r="T166" t="e">
        <f>VLOOKUP(Q166,lot!$A$3:$E$13372,3,0)</f>
        <v>#N/A</v>
      </c>
      <c r="U166" s="7" t="e">
        <f>VLOOKUP(Q166,lot!$A$3:$E$13372,5,0)</f>
        <v>#N/A</v>
      </c>
    </row>
    <row r="167" spans="2:21" hidden="1" x14ac:dyDescent="0.25">
      <c r="B167" t="s">
        <v>14398</v>
      </c>
      <c r="C167">
        <v>1</v>
      </c>
      <c r="E167" t="s">
        <v>14176</v>
      </c>
      <c r="F167">
        <f t="shared" si="4"/>
        <v>11</v>
      </c>
      <c r="G167" s="11">
        <f t="shared" si="5"/>
        <v>11</v>
      </c>
      <c r="L167" t="s">
        <v>14176</v>
      </c>
      <c r="M167" t="e">
        <f>VLOOKUP(L167,lot!$A$3:$E$13372,3,0)</f>
        <v>#N/A</v>
      </c>
      <c r="Q167" t="s">
        <v>14398</v>
      </c>
      <c r="R167">
        <v>1</v>
      </c>
      <c r="S167" t="s">
        <v>963</v>
      </c>
      <c r="T167" t="e">
        <f>VLOOKUP(Q167,lot!$A$3:$E$13372,3,0)</f>
        <v>#N/A</v>
      </c>
      <c r="U167" s="7" t="e">
        <f>VLOOKUP(Q167,lot!$A$3:$E$13372,5,0)</f>
        <v>#N/A</v>
      </c>
    </row>
    <row r="168" spans="2:21" hidden="1" x14ac:dyDescent="0.25">
      <c r="B168" t="s">
        <v>14399</v>
      </c>
      <c r="C168">
        <v>1</v>
      </c>
      <c r="E168" t="s">
        <v>14749</v>
      </c>
      <c r="F168" t="e">
        <f t="shared" si="4"/>
        <v>#N/A</v>
      </c>
      <c r="G168" s="11" t="str">
        <f t="shared" si="5"/>
        <v>0</v>
      </c>
      <c r="L168" t="s">
        <v>14749</v>
      </c>
      <c r="M168" t="e">
        <f>VLOOKUP(L168,lot!$A$3:$E$13372,3,0)</f>
        <v>#N/A</v>
      </c>
      <c r="Q168" t="s">
        <v>14399</v>
      </c>
      <c r="R168">
        <v>1</v>
      </c>
      <c r="S168" t="s">
        <v>965</v>
      </c>
      <c r="T168" t="e">
        <f>VLOOKUP(Q168,lot!$A$3:$E$13372,3,0)</f>
        <v>#N/A</v>
      </c>
      <c r="U168" s="7" t="e">
        <f>VLOOKUP(Q168,lot!$A$3:$E$13372,5,0)</f>
        <v>#N/A</v>
      </c>
    </row>
    <row r="169" spans="2:21" hidden="1" x14ac:dyDescent="0.25">
      <c r="B169" t="s">
        <v>14400</v>
      </c>
      <c r="C169">
        <v>1</v>
      </c>
      <c r="E169" t="s">
        <v>14752</v>
      </c>
      <c r="F169" t="e">
        <f t="shared" si="4"/>
        <v>#N/A</v>
      </c>
      <c r="G169" s="11" t="str">
        <f t="shared" si="5"/>
        <v>0</v>
      </c>
      <c r="L169" t="s">
        <v>14752</v>
      </c>
      <c r="M169" t="e">
        <f>VLOOKUP(L169,lot!$A$3:$E$13372,3,0)</f>
        <v>#N/A</v>
      </c>
      <c r="Q169" t="s">
        <v>14400</v>
      </c>
      <c r="R169">
        <v>1</v>
      </c>
      <c r="S169" t="s">
        <v>967</v>
      </c>
      <c r="T169" t="e">
        <f>VLOOKUP(Q169,lot!$A$3:$E$13372,3,0)</f>
        <v>#N/A</v>
      </c>
      <c r="U169" s="7" t="e">
        <f>VLOOKUP(Q169,lot!$A$3:$E$13372,5,0)</f>
        <v>#N/A</v>
      </c>
    </row>
    <row r="170" spans="2:21" hidden="1" x14ac:dyDescent="0.25">
      <c r="B170" t="s">
        <v>14401</v>
      </c>
      <c r="C170">
        <v>1</v>
      </c>
      <c r="E170" t="s">
        <v>14753</v>
      </c>
      <c r="F170" t="e">
        <f t="shared" si="4"/>
        <v>#N/A</v>
      </c>
      <c r="G170" s="11" t="str">
        <f t="shared" si="5"/>
        <v>0</v>
      </c>
      <c r="L170" t="s">
        <v>14753</v>
      </c>
      <c r="M170" t="e">
        <f>VLOOKUP(L170,lot!$A$3:$E$13372,3,0)</f>
        <v>#N/A</v>
      </c>
      <c r="Q170" t="s">
        <v>14401</v>
      </c>
      <c r="R170">
        <v>1</v>
      </c>
      <c r="S170" t="s">
        <v>969</v>
      </c>
      <c r="T170" t="e">
        <f>VLOOKUP(Q170,lot!$A$3:$E$13372,3,0)</f>
        <v>#N/A</v>
      </c>
      <c r="U170" s="7" t="e">
        <f>VLOOKUP(Q170,lot!$A$3:$E$13372,5,0)</f>
        <v>#N/A</v>
      </c>
    </row>
    <row r="171" spans="2:21" hidden="1" x14ac:dyDescent="0.25">
      <c r="B171" t="s">
        <v>14402</v>
      </c>
      <c r="C171">
        <v>1</v>
      </c>
      <c r="E171" t="s">
        <v>14750</v>
      </c>
      <c r="F171" t="e">
        <f t="shared" si="4"/>
        <v>#N/A</v>
      </c>
      <c r="G171" s="11" t="str">
        <f t="shared" si="5"/>
        <v>0</v>
      </c>
      <c r="L171" t="s">
        <v>14750</v>
      </c>
      <c r="M171" t="e">
        <f>VLOOKUP(L171,lot!$A$3:$E$13372,3,0)</f>
        <v>#N/A</v>
      </c>
      <c r="Q171" t="s">
        <v>14402</v>
      </c>
      <c r="R171">
        <v>1</v>
      </c>
      <c r="S171" t="s">
        <v>971</v>
      </c>
      <c r="T171" t="e">
        <f>VLOOKUP(Q171,lot!$A$3:$E$13372,3,0)</f>
        <v>#N/A</v>
      </c>
      <c r="U171" s="7" t="e">
        <f>VLOOKUP(Q171,lot!$A$3:$E$13372,5,0)</f>
        <v>#N/A</v>
      </c>
    </row>
    <row r="172" spans="2:21" hidden="1" x14ac:dyDescent="0.25">
      <c r="B172" t="s">
        <v>14403</v>
      </c>
      <c r="C172">
        <v>15</v>
      </c>
      <c r="E172" t="s">
        <v>14751</v>
      </c>
      <c r="F172" t="e">
        <f t="shared" si="4"/>
        <v>#N/A</v>
      </c>
      <c r="G172" s="11" t="str">
        <f t="shared" si="5"/>
        <v>0</v>
      </c>
      <c r="L172" t="s">
        <v>14751</v>
      </c>
      <c r="M172" t="e">
        <f>VLOOKUP(L172,lot!$A$3:$E$13372,3,0)</f>
        <v>#N/A</v>
      </c>
      <c r="Q172" t="s">
        <v>14403</v>
      </c>
      <c r="R172">
        <v>15</v>
      </c>
      <c r="S172" t="s">
        <v>973</v>
      </c>
      <c r="T172" t="e">
        <f>VLOOKUP(Q172,lot!$A$3:$E$13372,3,0)</f>
        <v>#N/A</v>
      </c>
      <c r="U172" s="7" t="e">
        <f>VLOOKUP(Q172,lot!$A$3:$E$13372,5,0)</f>
        <v>#N/A</v>
      </c>
    </row>
    <row r="173" spans="2:21" x14ac:dyDescent="0.25">
      <c r="B173" t="s">
        <v>14404</v>
      </c>
      <c r="C173">
        <v>4</v>
      </c>
      <c r="E173" t="s">
        <v>17465</v>
      </c>
      <c r="F173" t="e">
        <f t="shared" si="4"/>
        <v>#N/A</v>
      </c>
      <c r="G173" s="11" t="str">
        <f t="shared" si="5"/>
        <v>0</v>
      </c>
      <c r="L173" t="s">
        <v>17465</v>
      </c>
      <c r="M173" t="e">
        <f>VLOOKUP(L173,lot!$A$3:$E$13372,3,0)</f>
        <v>#N/A</v>
      </c>
      <c r="Q173" t="s">
        <v>14404</v>
      </c>
      <c r="R173">
        <v>4</v>
      </c>
      <c r="S173" t="s">
        <v>977</v>
      </c>
      <c r="T173" t="e">
        <f>VLOOKUP(Q173,lot!$A$3:$E$13372,3,0)</f>
        <v>#N/A</v>
      </c>
      <c r="U173" s="7" t="e">
        <f>VLOOKUP(Q173,lot!$A$3:$E$13372,5,0)</f>
        <v>#N/A</v>
      </c>
    </row>
    <row r="174" spans="2:21" hidden="1" x14ac:dyDescent="0.25">
      <c r="B174" t="s">
        <v>14406</v>
      </c>
      <c r="C174">
        <v>10</v>
      </c>
      <c r="E174" t="s">
        <v>14177</v>
      </c>
      <c r="F174">
        <f t="shared" si="4"/>
        <v>4</v>
      </c>
      <c r="G174" s="11">
        <f t="shared" si="5"/>
        <v>4</v>
      </c>
      <c r="L174" t="s">
        <v>14177</v>
      </c>
      <c r="M174" t="e">
        <f>VLOOKUP(L174,lot!$A$3:$E$13372,3,0)</f>
        <v>#N/A</v>
      </c>
      <c r="Q174" t="s">
        <v>14406</v>
      </c>
      <c r="R174">
        <v>10</v>
      </c>
      <c r="S174" t="s">
        <v>988</v>
      </c>
      <c r="T174" t="e">
        <f>VLOOKUP(Q174,lot!$A$3:$E$13372,3,0)</f>
        <v>#N/A</v>
      </c>
      <c r="U174" s="7" t="e">
        <f>VLOOKUP(Q174,lot!$A$3:$E$13372,5,0)</f>
        <v>#N/A</v>
      </c>
    </row>
    <row r="175" spans="2:21" hidden="1" x14ac:dyDescent="0.25">
      <c r="B175" t="s">
        <v>14407</v>
      </c>
      <c r="C175">
        <v>3</v>
      </c>
      <c r="E175" t="s">
        <v>14754</v>
      </c>
      <c r="F175" t="e">
        <f t="shared" si="4"/>
        <v>#N/A</v>
      </c>
      <c r="G175" s="11" t="str">
        <f t="shared" si="5"/>
        <v>0</v>
      </c>
      <c r="L175" t="s">
        <v>14754</v>
      </c>
      <c r="M175" t="e">
        <f>VLOOKUP(L175,lot!$A$3:$E$13372,3,0)</f>
        <v>#N/A</v>
      </c>
      <c r="Q175" t="s">
        <v>14407</v>
      </c>
      <c r="R175">
        <v>3</v>
      </c>
      <c r="S175" t="s">
        <v>990</v>
      </c>
      <c r="T175" t="e">
        <f>VLOOKUP(Q175,lot!$A$3:$E$13372,3,0)</f>
        <v>#N/A</v>
      </c>
      <c r="U175" s="7" t="e">
        <f>VLOOKUP(Q175,lot!$A$3:$E$13372,5,0)</f>
        <v>#N/A</v>
      </c>
    </row>
    <row r="176" spans="2:21" hidden="1" x14ac:dyDescent="0.25">
      <c r="B176" t="s">
        <v>14408</v>
      </c>
      <c r="C176">
        <v>1</v>
      </c>
      <c r="E176" t="s">
        <v>14755</v>
      </c>
      <c r="F176">
        <f t="shared" si="4"/>
        <v>260</v>
      </c>
      <c r="G176" s="11">
        <f t="shared" si="5"/>
        <v>260</v>
      </c>
      <c r="L176" t="s">
        <v>14755</v>
      </c>
      <c r="M176" t="e">
        <f>VLOOKUP(L176,lot!$A$3:$E$13372,3,0)</f>
        <v>#N/A</v>
      </c>
      <c r="Q176" t="s">
        <v>14408</v>
      </c>
      <c r="R176">
        <v>1</v>
      </c>
      <c r="S176" t="s">
        <v>992</v>
      </c>
      <c r="T176" t="e">
        <f>VLOOKUP(Q176,lot!$A$3:$E$13372,3,0)</f>
        <v>#N/A</v>
      </c>
      <c r="U176" s="7" t="e">
        <f>VLOOKUP(Q176,lot!$A$3:$E$13372,5,0)</f>
        <v>#N/A</v>
      </c>
    </row>
    <row r="177" spans="2:21" hidden="1" x14ac:dyDescent="0.25">
      <c r="B177" t="s">
        <v>14411</v>
      </c>
      <c r="C177">
        <v>138</v>
      </c>
      <c r="E177" t="s">
        <v>14756</v>
      </c>
      <c r="F177" t="e">
        <f t="shared" si="4"/>
        <v>#N/A</v>
      </c>
      <c r="G177" s="11" t="str">
        <f t="shared" si="5"/>
        <v>0</v>
      </c>
      <c r="L177" t="s">
        <v>14756</v>
      </c>
      <c r="M177" t="e">
        <f>VLOOKUP(L177,lot!$A$3:$E$13372,3,0)</f>
        <v>#N/A</v>
      </c>
      <c r="Q177" t="s">
        <v>14411</v>
      </c>
      <c r="R177">
        <v>138</v>
      </c>
      <c r="S177" t="s">
        <v>7544</v>
      </c>
      <c r="T177" t="e">
        <f>VLOOKUP(Q177,lot!$A$3:$E$13372,3,0)</f>
        <v>#N/A</v>
      </c>
      <c r="U177" s="7" t="e">
        <f>VLOOKUP(Q177,lot!$A$3:$E$13372,5,0)</f>
        <v>#N/A</v>
      </c>
    </row>
    <row r="178" spans="2:21" hidden="1" x14ac:dyDescent="0.25">
      <c r="B178" t="s">
        <v>14412</v>
      </c>
      <c r="C178">
        <v>1</v>
      </c>
      <c r="E178" t="s">
        <v>14757</v>
      </c>
      <c r="F178" t="e">
        <f t="shared" si="4"/>
        <v>#N/A</v>
      </c>
      <c r="G178" s="11" t="str">
        <f t="shared" si="5"/>
        <v>0</v>
      </c>
      <c r="L178" t="s">
        <v>14757</v>
      </c>
      <c r="M178" t="e">
        <f>VLOOKUP(L178,lot!$A$3:$E$13372,3,0)</f>
        <v>#N/A</v>
      </c>
      <c r="Q178" t="s">
        <v>14412</v>
      </c>
      <c r="R178">
        <v>1</v>
      </c>
      <c r="S178" t="s">
        <v>1002</v>
      </c>
      <c r="T178" t="e">
        <f>VLOOKUP(Q178,lot!$A$3:$E$13372,3,0)</f>
        <v>#N/A</v>
      </c>
      <c r="U178" s="7" t="e">
        <f>VLOOKUP(Q178,lot!$A$3:$E$13372,5,0)</f>
        <v>#N/A</v>
      </c>
    </row>
    <row r="179" spans="2:21" hidden="1" x14ac:dyDescent="0.25">
      <c r="B179" t="s">
        <v>14413</v>
      </c>
      <c r="C179">
        <v>5</v>
      </c>
      <c r="E179" t="s">
        <v>14758</v>
      </c>
      <c r="F179">
        <f t="shared" si="4"/>
        <v>10514</v>
      </c>
      <c r="G179" s="11">
        <f t="shared" si="5"/>
        <v>10514</v>
      </c>
      <c r="L179" t="s">
        <v>14758</v>
      </c>
      <c r="M179" t="e">
        <f>VLOOKUP(L179,lot!$A$3:$E$13372,3,0)</f>
        <v>#N/A</v>
      </c>
      <c r="Q179" t="s">
        <v>14413</v>
      </c>
      <c r="R179">
        <v>5</v>
      </c>
      <c r="S179" t="s">
        <v>1004</v>
      </c>
      <c r="T179" t="e">
        <f>VLOOKUP(Q179,lot!$A$3:$E$13372,3,0)</f>
        <v>#N/A</v>
      </c>
      <c r="U179" s="7" t="e">
        <f>VLOOKUP(Q179,lot!$A$3:$E$13372,5,0)</f>
        <v>#N/A</v>
      </c>
    </row>
    <row r="180" spans="2:21" hidden="1" x14ac:dyDescent="0.25">
      <c r="B180" t="s">
        <v>14414</v>
      </c>
      <c r="C180">
        <v>5</v>
      </c>
      <c r="E180" t="s">
        <v>14766</v>
      </c>
      <c r="F180" t="e">
        <f t="shared" si="4"/>
        <v>#N/A</v>
      </c>
      <c r="G180" s="11" t="str">
        <f t="shared" si="5"/>
        <v>0</v>
      </c>
      <c r="L180" t="s">
        <v>14766</v>
      </c>
      <c r="M180" t="e">
        <f>VLOOKUP(L180,lot!$A$3:$E$13372,3,0)</f>
        <v>#N/A</v>
      </c>
      <c r="Q180" t="s">
        <v>14414</v>
      </c>
      <c r="R180">
        <v>5</v>
      </c>
      <c r="S180" t="s">
        <v>1006</v>
      </c>
      <c r="T180" t="e">
        <f>VLOOKUP(Q180,lot!$A$3:$E$13372,3,0)</f>
        <v>#N/A</v>
      </c>
      <c r="U180" s="7" t="e">
        <f>VLOOKUP(Q180,lot!$A$3:$E$13372,5,0)</f>
        <v>#N/A</v>
      </c>
    </row>
    <row r="181" spans="2:21" hidden="1" x14ac:dyDescent="0.25">
      <c r="B181" t="s">
        <v>14415</v>
      </c>
      <c r="C181">
        <v>5</v>
      </c>
      <c r="E181" t="s">
        <v>14767</v>
      </c>
      <c r="F181" t="e">
        <f t="shared" si="4"/>
        <v>#N/A</v>
      </c>
      <c r="G181" s="11" t="str">
        <f t="shared" si="5"/>
        <v>0</v>
      </c>
      <c r="L181" t="s">
        <v>14767</v>
      </c>
      <c r="M181" t="e">
        <f>VLOOKUP(L181,lot!$A$3:$E$13372,3,0)</f>
        <v>#N/A</v>
      </c>
      <c r="Q181" t="s">
        <v>14415</v>
      </c>
      <c r="R181">
        <v>5</v>
      </c>
      <c r="S181" t="s">
        <v>1008</v>
      </c>
      <c r="T181" t="e">
        <f>VLOOKUP(Q181,lot!$A$3:$E$13372,3,0)</f>
        <v>#N/A</v>
      </c>
      <c r="U181" s="7" t="e">
        <f>VLOOKUP(Q181,lot!$A$3:$E$13372,5,0)</f>
        <v>#N/A</v>
      </c>
    </row>
    <row r="182" spans="2:21" hidden="1" x14ac:dyDescent="0.25">
      <c r="B182" t="s">
        <v>14416</v>
      </c>
      <c r="C182">
        <v>5</v>
      </c>
      <c r="E182" t="s">
        <v>14768</v>
      </c>
      <c r="F182">
        <f t="shared" si="4"/>
        <v>4</v>
      </c>
      <c r="G182" s="11">
        <f t="shared" si="5"/>
        <v>4</v>
      </c>
      <c r="L182" t="s">
        <v>14768</v>
      </c>
      <c r="M182" t="e">
        <f>VLOOKUP(L182,lot!$A$3:$E$13372,3,0)</f>
        <v>#N/A</v>
      </c>
      <c r="Q182" t="s">
        <v>14416</v>
      </c>
      <c r="R182">
        <v>5</v>
      </c>
      <c r="S182" t="s">
        <v>1010</v>
      </c>
      <c r="T182" t="e">
        <f>VLOOKUP(Q182,lot!$A$3:$E$13372,3,0)</f>
        <v>#N/A</v>
      </c>
      <c r="U182" s="7" t="e">
        <f>VLOOKUP(Q182,lot!$A$3:$E$13372,5,0)</f>
        <v>#N/A</v>
      </c>
    </row>
    <row r="183" spans="2:21" hidden="1" x14ac:dyDescent="0.25">
      <c r="B183" t="s">
        <v>14417</v>
      </c>
      <c r="C183">
        <v>25</v>
      </c>
      <c r="E183" t="s">
        <v>14769</v>
      </c>
      <c r="F183" t="e">
        <f t="shared" si="4"/>
        <v>#N/A</v>
      </c>
      <c r="G183" s="11" t="str">
        <f t="shared" si="5"/>
        <v>0</v>
      </c>
      <c r="L183" t="s">
        <v>14769</v>
      </c>
      <c r="M183" t="e">
        <f>VLOOKUP(L183,lot!$A$3:$E$13372,3,0)</f>
        <v>#N/A</v>
      </c>
      <c r="Q183" t="s">
        <v>14417</v>
      </c>
      <c r="R183">
        <v>25</v>
      </c>
      <c r="S183" t="s">
        <v>1012</v>
      </c>
      <c r="T183" t="e">
        <f>VLOOKUP(Q183,lot!$A$3:$E$13372,3,0)</f>
        <v>#N/A</v>
      </c>
      <c r="U183" s="7" t="e">
        <f>VLOOKUP(Q183,lot!$A$3:$E$13372,5,0)</f>
        <v>#N/A</v>
      </c>
    </row>
    <row r="184" spans="2:21" hidden="1" x14ac:dyDescent="0.25">
      <c r="B184" t="s">
        <v>14420</v>
      </c>
      <c r="C184">
        <v>4</v>
      </c>
      <c r="E184" t="s">
        <v>14770</v>
      </c>
      <c r="F184">
        <f t="shared" si="4"/>
        <v>1638</v>
      </c>
      <c r="G184" s="11">
        <f t="shared" si="5"/>
        <v>1638</v>
      </c>
      <c r="L184" t="s">
        <v>14770</v>
      </c>
      <c r="M184" t="e">
        <f>VLOOKUP(L184,lot!$A$3:$E$13372,3,0)</f>
        <v>#N/A</v>
      </c>
      <c r="Q184" t="s">
        <v>14420</v>
      </c>
      <c r="R184">
        <v>4</v>
      </c>
      <c r="S184" t="s">
        <v>1025</v>
      </c>
      <c r="T184" t="e">
        <f>VLOOKUP(Q184,lot!$A$3:$E$13372,3,0)</f>
        <v>#N/A</v>
      </c>
      <c r="U184" s="7" t="e">
        <f>VLOOKUP(Q184,lot!$A$3:$E$13372,5,0)</f>
        <v>#N/A</v>
      </c>
    </row>
    <row r="185" spans="2:21" hidden="1" x14ac:dyDescent="0.25">
      <c r="B185" t="s">
        <v>14421</v>
      </c>
      <c r="C185">
        <v>2</v>
      </c>
      <c r="E185" t="s">
        <v>14771</v>
      </c>
      <c r="F185">
        <f t="shared" si="4"/>
        <v>16254</v>
      </c>
      <c r="G185" s="11">
        <f t="shared" si="5"/>
        <v>16254</v>
      </c>
      <c r="L185" t="s">
        <v>14771</v>
      </c>
      <c r="M185" t="e">
        <f>VLOOKUP(L185,lot!$A$3:$E$13372,3,0)</f>
        <v>#N/A</v>
      </c>
      <c r="Q185" t="s">
        <v>14421</v>
      </c>
      <c r="R185">
        <v>2</v>
      </c>
      <c r="S185" t="s">
        <v>1025</v>
      </c>
      <c r="T185" t="e">
        <f>VLOOKUP(Q185,lot!$A$3:$E$13372,3,0)</f>
        <v>#N/A</v>
      </c>
      <c r="U185" s="7" t="e">
        <f>VLOOKUP(Q185,lot!$A$3:$E$13372,5,0)</f>
        <v>#N/A</v>
      </c>
    </row>
    <row r="186" spans="2:21" hidden="1" x14ac:dyDescent="0.25">
      <c r="B186" t="s">
        <v>14423</v>
      </c>
      <c r="C186">
        <v>731</v>
      </c>
      <c r="E186" t="s">
        <v>14772</v>
      </c>
      <c r="F186">
        <f t="shared" si="4"/>
        <v>8000</v>
      </c>
      <c r="G186" s="11">
        <f t="shared" si="5"/>
        <v>8000</v>
      </c>
      <c r="L186" t="s">
        <v>14772</v>
      </c>
      <c r="M186" t="e">
        <f>VLOOKUP(L186,lot!$A$3:$E$13372,3,0)</f>
        <v>#N/A</v>
      </c>
      <c r="Q186" t="s">
        <v>14423</v>
      </c>
      <c r="R186">
        <v>731</v>
      </c>
      <c r="S186" t="s">
        <v>1033</v>
      </c>
      <c r="T186" t="e">
        <f>VLOOKUP(Q186,lot!$A$3:$E$13372,3,0)</f>
        <v>#N/A</v>
      </c>
      <c r="U186" s="7" t="e">
        <f>VLOOKUP(Q186,lot!$A$3:$E$13372,5,0)</f>
        <v>#N/A</v>
      </c>
    </row>
    <row r="187" spans="2:21" hidden="1" x14ac:dyDescent="0.25">
      <c r="B187" t="s">
        <v>14425</v>
      </c>
      <c r="C187">
        <v>8</v>
      </c>
      <c r="E187" t="s">
        <v>14760</v>
      </c>
      <c r="F187" t="e">
        <f t="shared" si="4"/>
        <v>#N/A</v>
      </c>
      <c r="G187" s="11" t="str">
        <f t="shared" si="5"/>
        <v>0</v>
      </c>
      <c r="L187" t="s">
        <v>14760</v>
      </c>
      <c r="M187" t="e">
        <f>VLOOKUP(L187,lot!$A$3:$E$13372,3,0)</f>
        <v>#N/A</v>
      </c>
      <c r="Q187" t="s">
        <v>14425</v>
      </c>
      <c r="R187">
        <v>8</v>
      </c>
      <c r="S187" t="s">
        <v>1046</v>
      </c>
      <c r="T187" t="e">
        <f>VLOOKUP(Q187,lot!$A$3:$E$13372,3,0)</f>
        <v>#N/A</v>
      </c>
      <c r="U187" s="7" t="e">
        <f>VLOOKUP(Q187,lot!$A$3:$E$13372,5,0)</f>
        <v>#N/A</v>
      </c>
    </row>
    <row r="188" spans="2:21" hidden="1" x14ac:dyDescent="0.25">
      <c r="B188" t="s">
        <v>14427</v>
      </c>
      <c r="C188">
        <v>30</v>
      </c>
      <c r="E188" t="s">
        <v>14761</v>
      </c>
      <c r="F188" t="e">
        <f t="shared" si="4"/>
        <v>#N/A</v>
      </c>
      <c r="G188" s="11" t="str">
        <f t="shared" si="5"/>
        <v>0</v>
      </c>
      <c r="L188" t="s">
        <v>14761</v>
      </c>
      <c r="M188" t="e">
        <f>VLOOKUP(L188,lot!$A$3:$E$13372,3,0)</f>
        <v>#N/A</v>
      </c>
      <c r="Q188" t="s">
        <v>14427</v>
      </c>
      <c r="R188">
        <v>30</v>
      </c>
      <c r="S188" t="s">
        <v>1058</v>
      </c>
      <c r="T188" t="e">
        <f>VLOOKUP(Q188,lot!$A$3:$E$13372,3,0)</f>
        <v>#N/A</v>
      </c>
      <c r="U188" s="7" t="e">
        <f>VLOOKUP(Q188,lot!$A$3:$E$13372,5,0)</f>
        <v>#N/A</v>
      </c>
    </row>
    <row r="189" spans="2:21" hidden="1" x14ac:dyDescent="0.25">
      <c r="B189" t="s">
        <v>14429</v>
      </c>
      <c r="C189">
        <v>6422</v>
      </c>
      <c r="E189" t="s">
        <v>14762</v>
      </c>
      <c r="F189" t="e">
        <f t="shared" si="4"/>
        <v>#N/A</v>
      </c>
      <c r="G189" s="11" t="str">
        <f t="shared" si="5"/>
        <v>0</v>
      </c>
      <c r="L189" t="s">
        <v>14762</v>
      </c>
      <c r="M189" t="e">
        <f>VLOOKUP(L189,lot!$A$3:$E$13372,3,0)</f>
        <v>#N/A</v>
      </c>
      <c r="Q189" t="s">
        <v>14429</v>
      </c>
      <c r="R189">
        <v>6422</v>
      </c>
      <c r="S189" t="s">
        <v>1067</v>
      </c>
      <c r="T189" t="e">
        <f>VLOOKUP(Q189,lot!$A$3:$E$13372,3,0)</f>
        <v>#N/A</v>
      </c>
      <c r="U189" s="7" t="e">
        <f>VLOOKUP(Q189,lot!$A$3:$E$13372,5,0)</f>
        <v>#N/A</v>
      </c>
    </row>
    <row r="190" spans="2:21" hidden="1" x14ac:dyDescent="0.25">
      <c r="B190" t="s">
        <v>14430</v>
      </c>
      <c r="C190">
        <v>90</v>
      </c>
      <c r="E190" t="s">
        <v>14763</v>
      </c>
      <c r="F190" t="e">
        <f t="shared" si="4"/>
        <v>#N/A</v>
      </c>
      <c r="G190" s="11" t="str">
        <f t="shared" si="5"/>
        <v>0</v>
      </c>
      <c r="L190" t="s">
        <v>14763</v>
      </c>
      <c r="M190" t="e">
        <f>VLOOKUP(L190,lot!$A$3:$E$13372,3,0)</f>
        <v>#N/A</v>
      </c>
      <c r="Q190" t="s">
        <v>14430</v>
      </c>
      <c r="R190">
        <v>90</v>
      </c>
      <c r="S190" t="s">
        <v>1070</v>
      </c>
      <c r="T190" t="e">
        <f>VLOOKUP(Q190,lot!$A$3:$E$13372,3,0)</f>
        <v>#N/A</v>
      </c>
      <c r="U190" s="7" t="e">
        <f>VLOOKUP(Q190,lot!$A$3:$E$13372,5,0)</f>
        <v>#N/A</v>
      </c>
    </row>
    <row r="191" spans="2:21" hidden="1" x14ac:dyDescent="0.25">
      <c r="B191" t="s">
        <v>14431</v>
      </c>
      <c r="C191">
        <v>95</v>
      </c>
      <c r="E191" t="s">
        <v>14764</v>
      </c>
      <c r="F191">
        <f t="shared" si="4"/>
        <v>4355</v>
      </c>
      <c r="G191" s="11">
        <f t="shared" si="5"/>
        <v>4355</v>
      </c>
      <c r="L191" t="s">
        <v>14764</v>
      </c>
      <c r="M191" t="e">
        <f>VLOOKUP(L191,lot!$A$3:$E$13372,3,0)</f>
        <v>#N/A</v>
      </c>
      <c r="Q191" t="s">
        <v>14431</v>
      </c>
      <c r="R191">
        <v>95</v>
      </c>
      <c r="S191" t="s">
        <v>1072</v>
      </c>
      <c r="T191" t="e">
        <f>VLOOKUP(Q191,lot!$A$3:$E$13372,3,0)</f>
        <v>#N/A</v>
      </c>
      <c r="U191" s="7" t="e">
        <f>VLOOKUP(Q191,lot!$A$3:$E$13372,5,0)</f>
        <v>#N/A</v>
      </c>
    </row>
    <row r="192" spans="2:21" hidden="1" x14ac:dyDescent="0.25">
      <c r="B192" t="s">
        <v>14432</v>
      </c>
      <c r="C192">
        <v>100</v>
      </c>
      <c r="E192" t="s">
        <v>14765</v>
      </c>
      <c r="F192">
        <f t="shared" si="4"/>
        <v>18550</v>
      </c>
      <c r="G192" s="11">
        <f t="shared" si="5"/>
        <v>18550</v>
      </c>
      <c r="L192" t="s">
        <v>14765</v>
      </c>
      <c r="M192" t="e">
        <f>VLOOKUP(L192,lot!$A$3:$E$13372,3,0)</f>
        <v>#N/A</v>
      </c>
      <c r="Q192" t="s">
        <v>14432</v>
      </c>
      <c r="R192">
        <v>100</v>
      </c>
      <c r="S192" t="s">
        <v>1095</v>
      </c>
      <c r="T192" t="e">
        <f>VLOOKUP(Q192,lot!$A$3:$E$13372,3,0)</f>
        <v>#N/A</v>
      </c>
      <c r="U192" s="7" t="e">
        <f>VLOOKUP(Q192,lot!$A$3:$E$13372,5,0)</f>
        <v>#N/A</v>
      </c>
    </row>
    <row r="193" spans="2:21" hidden="1" x14ac:dyDescent="0.25">
      <c r="B193" t="s">
        <v>14433</v>
      </c>
      <c r="C193">
        <v>3</v>
      </c>
      <c r="E193" t="s">
        <v>14773</v>
      </c>
      <c r="F193" t="e">
        <f t="shared" si="4"/>
        <v>#N/A</v>
      </c>
      <c r="G193" s="11" t="str">
        <f t="shared" si="5"/>
        <v>0</v>
      </c>
      <c r="L193" t="s">
        <v>14773</v>
      </c>
      <c r="M193" t="e">
        <f>VLOOKUP(L193,lot!$A$3:$E$13372,3,0)</f>
        <v>#N/A</v>
      </c>
      <c r="Q193" t="s">
        <v>14433</v>
      </c>
      <c r="R193">
        <v>3</v>
      </c>
      <c r="S193" t="s">
        <v>1097</v>
      </c>
      <c r="T193" t="e">
        <f>VLOOKUP(Q193,lot!$A$3:$E$13372,3,0)</f>
        <v>#N/A</v>
      </c>
      <c r="U193" s="7" t="e">
        <f>VLOOKUP(Q193,lot!$A$3:$E$13372,5,0)</f>
        <v>#N/A</v>
      </c>
    </row>
    <row r="194" spans="2:21" hidden="1" x14ac:dyDescent="0.25">
      <c r="B194" t="s">
        <v>14434</v>
      </c>
      <c r="C194">
        <v>20</v>
      </c>
      <c r="E194" t="s">
        <v>14775</v>
      </c>
      <c r="F194" t="e">
        <f t="shared" si="4"/>
        <v>#N/A</v>
      </c>
      <c r="G194" s="11" t="str">
        <f t="shared" si="5"/>
        <v>0</v>
      </c>
      <c r="L194" t="s">
        <v>14775</v>
      </c>
      <c r="M194" t="e">
        <f>VLOOKUP(L194,lot!$A$3:$E$13372,3,0)</f>
        <v>#N/A</v>
      </c>
      <c r="Q194" t="s">
        <v>14434</v>
      </c>
      <c r="R194">
        <v>20</v>
      </c>
      <c r="S194" t="s">
        <v>1104</v>
      </c>
      <c r="T194" t="e">
        <f>VLOOKUP(Q194,lot!$A$3:$E$13372,3,0)</f>
        <v>#N/A</v>
      </c>
      <c r="U194" s="7" t="e">
        <f>VLOOKUP(Q194,lot!$A$3:$E$13372,5,0)</f>
        <v>#N/A</v>
      </c>
    </row>
    <row r="195" spans="2:21" hidden="1" x14ac:dyDescent="0.25">
      <c r="B195" t="s">
        <v>14435</v>
      </c>
      <c r="C195">
        <v>2</v>
      </c>
      <c r="E195" t="s">
        <v>14179</v>
      </c>
      <c r="F195" t="e">
        <f t="shared" ref="F195:F258" si="6">VLOOKUP(E195,$B$2:$C$1866,2,0)</f>
        <v>#N/A</v>
      </c>
      <c r="G195" s="11" t="str">
        <f t="shared" ref="G195:G258" si="7">IF(ISNA(F195),"0",F195)</f>
        <v>0</v>
      </c>
      <c r="L195" t="s">
        <v>14179</v>
      </c>
      <c r="M195" t="e">
        <f>VLOOKUP(L195,lot!$A$3:$E$13372,3,0)</f>
        <v>#N/A</v>
      </c>
      <c r="Q195" t="s">
        <v>14435</v>
      </c>
      <c r="R195">
        <v>2</v>
      </c>
      <c r="S195" t="s">
        <v>1106</v>
      </c>
      <c r="T195" t="e">
        <f>VLOOKUP(Q195,lot!$A$3:$E$13372,3,0)</f>
        <v>#N/A</v>
      </c>
      <c r="U195" s="7" t="e">
        <f>VLOOKUP(Q195,lot!$A$3:$E$13372,5,0)</f>
        <v>#N/A</v>
      </c>
    </row>
    <row r="196" spans="2:21" hidden="1" x14ac:dyDescent="0.25">
      <c r="B196" t="s">
        <v>14436</v>
      </c>
      <c r="C196">
        <v>817</v>
      </c>
      <c r="E196" t="s">
        <v>14178</v>
      </c>
      <c r="F196">
        <f t="shared" si="6"/>
        <v>2590</v>
      </c>
      <c r="G196" s="11">
        <f t="shared" si="7"/>
        <v>2590</v>
      </c>
      <c r="L196" t="s">
        <v>14178</v>
      </c>
      <c r="M196" t="e">
        <f>VLOOKUP(L196,lot!$A$3:$E$13372,3,0)</f>
        <v>#N/A</v>
      </c>
      <c r="Q196" t="s">
        <v>14436</v>
      </c>
      <c r="R196">
        <v>817</v>
      </c>
      <c r="S196" t="s">
        <v>8173</v>
      </c>
      <c r="T196" t="e">
        <f>VLOOKUP(Q196,lot!$A$3:$E$13372,3,0)</f>
        <v>#N/A</v>
      </c>
      <c r="U196" s="7" t="e">
        <f>VLOOKUP(Q196,lot!$A$3:$E$13372,5,0)</f>
        <v>#N/A</v>
      </c>
    </row>
    <row r="197" spans="2:21" hidden="1" x14ac:dyDescent="0.25">
      <c r="B197" t="s">
        <v>14437</v>
      </c>
      <c r="C197">
        <v>1</v>
      </c>
      <c r="E197" t="s">
        <v>14776</v>
      </c>
      <c r="F197">
        <f t="shared" si="6"/>
        <v>1900</v>
      </c>
      <c r="G197" s="11">
        <f t="shared" si="7"/>
        <v>1900</v>
      </c>
      <c r="L197" t="s">
        <v>14776</v>
      </c>
      <c r="M197" t="e">
        <f>VLOOKUP(L197,lot!$A$3:$E$13372,3,0)</f>
        <v>#N/A</v>
      </c>
      <c r="Q197" t="s">
        <v>14437</v>
      </c>
      <c r="R197">
        <v>1</v>
      </c>
      <c r="S197" t="s">
        <v>1111</v>
      </c>
      <c r="T197" t="e">
        <f>VLOOKUP(Q197,lot!$A$3:$E$13372,3,0)</f>
        <v>#N/A</v>
      </c>
      <c r="U197" s="7" t="e">
        <f>VLOOKUP(Q197,lot!$A$3:$E$13372,5,0)</f>
        <v>#N/A</v>
      </c>
    </row>
    <row r="198" spans="2:21" hidden="1" x14ac:dyDescent="0.25">
      <c r="B198" t="s">
        <v>14438</v>
      </c>
      <c r="C198">
        <v>1</v>
      </c>
      <c r="E198" t="s">
        <v>14774</v>
      </c>
      <c r="F198">
        <f t="shared" si="6"/>
        <v>400</v>
      </c>
      <c r="G198" s="11">
        <f t="shared" si="7"/>
        <v>400</v>
      </c>
      <c r="L198" t="s">
        <v>14774</v>
      </c>
      <c r="M198" t="e">
        <f>VLOOKUP(L198,lot!$A$3:$E$13372,3,0)</f>
        <v>#N/A</v>
      </c>
      <c r="Q198" t="s">
        <v>14438</v>
      </c>
      <c r="R198">
        <v>1</v>
      </c>
      <c r="S198" t="s">
        <v>1115</v>
      </c>
      <c r="T198" t="e">
        <f>VLOOKUP(Q198,lot!$A$3:$E$13372,3,0)</f>
        <v>#N/A</v>
      </c>
      <c r="U198" s="7" t="e">
        <f>VLOOKUP(Q198,lot!$A$3:$E$13372,5,0)</f>
        <v>#N/A</v>
      </c>
    </row>
    <row r="199" spans="2:21" hidden="1" x14ac:dyDescent="0.25">
      <c r="B199" t="s">
        <v>14439</v>
      </c>
      <c r="C199">
        <v>1</v>
      </c>
      <c r="E199" t="s">
        <v>14778</v>
      </c>
      <c r="F199">
        <f t="shared" si="6"/>
        <v>21</v>
      </c>
      <c r="G199" s="11">
        <f t="shared" si="7"/>
        <v>21</v>
      </c>
      <c r="L199" t="s">
        <v>14778</v>
      </c>
      <c r="M199" t="e">
        <f>VLOOKUP(L199,lot!$A$3:$E$13372,3,0)</f>
        <v>#N/A</v>
      </c>
      <c r="Q199" t="s">
        <v>14439</v>
      </c>
      <c r="R199">
        <v>1</v>
      </c>
      <c r="S199" t="s">
        <v>1117</v>
      </c>
      <c r="T199" t="e">
        <f>VLOOKUP(Q199,lot!$A$3:$E$13372,3,0)</f>
        <v>#N/A</v>
      </c>
      <c r="U199" s="7" t="e">
        <f>VLOOKUP(Q199,lot!$A$3:$E$13372,5,0)</f>
        <v>#N/A</v>
      </c>
    </row>
    <row r="200" spans="2:21" hidden="1" x14ac:dyDescent="0.25">
      <c r="B200" t="s">
        <v>14440</v>
      </c>
      <c r="C200">
        <v>1</v>
      </c>
      <c r="E200" t="s">
        <v>14180</v>
      </c>
      <c r="F200">
        <f t="shared" si="6"/>
        <v>35</v>
      </c>
      <c r="G200" s="11">
        <f t="shared" si="7"/>
        <v>35</v>
      </c>
      <c r="L200" t="s">
        <v>14180</v>
      </c>
      <c r="M200" t="e">
        <f>VLOOKUP(L200,lot!$A$3:$E$13372,3,0)</f>
        <v>#N/A</v>
      </c>
      <c r="Q200" t="s">
        <v>14440</v>
      </c>
      <c r="R200">
        <v>1</v>
      </c>
      <c r="S200" t="s">
        <v>1119</v>
      </c>
      <c r="T200" t="e">
        <f>VLOOKUP(Q200,lot!$A$3:$E$13372,3,0)</f>
        <v>#N/A</v>
      </c>
      <c r="U200" s="7" t="e">
        <f>VLOOKUP(Q200,lot!$A$3:$E$13372,5,0)</f>
        <v>#N/A</v>
      </c>
    </row>
    <row r="201" spans="2:21" hidden="1" x14ac:dyDescent="0.25">
      <c r="B201" t="s">
        <v>14441</v>
      </c>
      <c r="C201">
        <v>1</v>
      </c>
      <c r="E201" t="s">
        <v>14777</v>
      </c>
      <c r="F201">
        <f t="shared" si="6"/>
        <v>560</v>
      </c>
      <c r="G201" s="11">
        <f t="shared" si="7"/>
        <v>560</v>
      </c>
      <c r="L201" t="s">
        <v>14777</v>
      </c>
      <c r="M201" t="e">
        <f>VLOOKUP(L201,lot!$A$3:$E$13372,3,0)</f>
        <v>#N/A</v>
      </c>
      <c r="Q201" t="s">
        <v>14441</v>
      </c>
      <c r="R201">
        <v>1</v>
      </c>
      <c r="S201" t="s">
        <v>1121</v>
      </c>
      <c r="T201" t="e">
        <f>VLOOKUP(Q201,lot!$A$3:$E$13372,3,0)</f>
        <v>#N/A</v>
      </c>
      <c r="U201" s="7" t="e">
        <f>VLOOKUP(Q201,lot!$A$3:$E$13372,5,0)</f>
        <v>#N/A</v>
      </c>
    </row>
    <row r="202" spans="2:21" hidden="1" x14ac:dyDescent="0.25">
      <c r="B202" t="s">
        <v>14442</v>
      </c>
      <c r="C202">
        <v>1</v>
      </c>
      <c r="E202" t="s">
        <v>14783</v>
      </c>
      <c r="F202" t="e">
        <f t="shared" si="6"/>
        <v>#N/A</v>
      </c>
      <c r="G202" s="11" t="str">
        <f t="shared" si="7"/>
        <v>0</v>
      </c>
      <c r="L202" t="s">
        <v>14783</v>
      </c>
      <c r="M202" t="e">
        <f>VLOOKUP(L202,lot!$A$3:$E$13372,3,0)</f>
        <v>#N/A</v>
      </c>
      <c r="Q202" t="s">
        <v>14442</v>
      </c>
      <c r="R202">
        <v>1</v>
      </c>
      <c r="S202" t="s">
        <v>1123</v>
      </c>
      <c r="T202" t="e">
        <f>VLOOKUP(Q202,lot!$A$3:$E$13372,3,0)</f>
        <v>#N/A</v>
      </c>
      <c r="U202" s="7" t="e">
        <f>VLOOKUP(Q202,lot!$A$3:$E$13372,5,0)</f>
        <v>#N/A</v>
      </c>
    </row>
    <row r="203" spans="2:21" hidden="1" x14ac:dyDescent="0.25">
      <c r="B203" t="s">
        <v>14443</v>
      </c>
      <c r="C203">
        <v>10</v>
      </c>
      <c r="E203" t="s">
        <v>14784</v>
      </c>
      <c r="F203" t="e">
        <f t="shared" si="6"/>
        <v>#N/A</v>
      </c>
      <c r="G203" s="11" t="str">
        <f t="shared" si="7"/>
        <v>0</v>
      </c>
      <c r="L203" t="s">
        <v>14784</v>
      </c>
      <c r="M203" t="e">
        <f>VLOOKUP(L203,lot!$A$3:$E$13372,3,0)</f>
        <v>#N/A</v>
      </c>
      <c r="Q203" t="s">
        <v>14443</v>
      </c>
      <c r="R203">
        <v>10</v>
      </c>
      <c r="S203" t="s">
        <v>1125</v>
      </c>
      <c r="T203" t="e">
        <f>VLOOKUP(Q203,lot!$A$3:$E$13372,3,0)</f>
        <v>#N/A</v>
      </c>
      <c r="U203" s="7" t="e">
        <f>VLOOKUP(Q203,lot!$A$3:$E$13372,5,0)</f>
        <v>#N/A</v>
      </c>
    </row>
    <row r="204" spans="2:21" hidden="1" x14ac:dyDescent="0.25">
      <c r="B204" t="s">
        <v>14444</v>
      </c>
      <c r="C204">
        <v>40</v>
      </c>
      <c r="E204" t="s">
        <v>14785</v>
      </c>
      <c r="F204" t="e">
        <f t="shared" si="6"/>
        <v>#N/A</v>
      </c>
      <c r="G204" s="11" t="str">
        <f t="shared" si="7"/>
        <v>0</v>
      </c>
      <c r="L204" t="s">
        <v>14785</v>
      </c>
      <c r="M204" t="e">
        <f>VLOOKUP(L204,lot!$A$3:$E$13372,3,0)</f>
        <v>#N/A</v>
      </c>
      <c r="Q204" t="s">
        <v>14444</v>
      </c>
      <c r="R204">
        <v>40</v>
      </c>
      <c r="S204" t="s">
        <v>1128</v>
      </c>
      <c r="T204" t="e">
        <f>VLOOKUP(Q204,lot!$A$3:$E$13372,3,0)</f>
        <v>#N/A</v>
      </c>
      <c r="U204" s="7" t="e">
        <f>VLOOKUP(Q204,lot!$A$3:$E$13372,5,0)</f>
        <v>#N/A</v>
      </c>
    </row>
    <row r="205" spans="2:21" hidden="1" x14ac:dyDescent="0.25">
      <c r="B205" t="s">
        <v>14445</v>
      </c>
      <c r="C205">
        <v>4</v>
      </c>
      <c r="E205" t="s">
        <v>14779</v>
      </c>
      <c r="F205" t="e">
        <f t="shared" si="6"/>
        <v>#N/A</v>
      </c>
      <c r="G205" s="11" t="str">
        <f t="shared" si="7"/>
        <v>0</v>
      </c>
      <c r="L205" t="s">
        <v>14779</v>
      </c>
      <c r="M205" t="e">
        <f>VLOOKUP(L205,lot!$A$3:$E$13372,3,0)</f>
        <v>#N/A</v>
      </c>
      <c r="Q205" t="s">
        <v>14445</v>
      </c>
      <c r="R205">
        <v>4</v>
      </c>
      <c r="S205" t="s">
        <v>1133</v>
      </c>
      <c r="T205" t="e">
        <f>VLOOKUP(Q205,lot!$A$3:$E$13372,3,0)</f>
        <v>#N/A</v>
      </c>
      <c r="U205" s="7" t="e">
        <f>VLOOKUP(Q205,lot!$A$3:$E$13372,5,0)</f>
        <v>#N/A</v>
      </c>
    </row>
    <row r="206" spans="2:21" hidden="1" x14ac:dyDescent="0.25">
      <c r="B206" t="s">
        <v>14446</v>
      </c>
      <c r="C206">
        <v>4</v>
      </c>
      <c r="E206" t="s">
        <v>14780</v>
      </c>
      <c r="F206" t="e">
        <f t="shared" si="6"/>
        <v>#N/A</v>
      </c>
      <c r="G206" s="11" t="str">
        <f t="shared" si="7"/>
        <v>0</v>
      </c>
      <c r="L206" t="s">
        <v>14780</v>
      </c>
      <c r="M206" t="e">
        <f>VLOOKUP(L206,lot!$A$3:$E$13372,3,0)</f>
        <v>#N/A</v>
      </c>
      <c r="Q206" t="s">
        <v>14446</v>
      </c>
      <c r="R206">
        <v>4</v>
      </c>
      <c r="S206" t="s">
        <v>1135</v>
      </c>
      <c r="T206" t="e">
        <f>VLOOKUP(Q206,lot!$A$3:$E$13372,3,0)</f>
        <v>#N/A</v>
      </c>
      <c r="U206" s="7" t="e">
        <f>VLOOKUP(Q206,lot!$A$3:$E$13372,5,0)</f>
        <v>#N/A</v>
      </c>
    </row>
    <row r="207" spans="2:21" hidden="1" x14ac:dyDescent="0.25">
      <c r="B207" t="s">
        <v>14447</v>
      </c>
      <c r="C207">
        <v>7</v>
      </c>
      <c r="E207" t="s">
        <v>14781</v>
      </c>
      <c r="F207">
        <f t="shared" si="6"/>
        <v>1</v>
      </c>
      <c r="G207" s="11">
        <f t="shared" si="7"/>
        <v>1</v>
      </c>
      <c r="L207" t="s">
        <v>14781</v>
      </c>
      <c r="M207" t="e">
        <f>VLOOKUP(L207,lot!$A$3:$E$13372,3,0)</f>
        <v>#N/A</v>
      </c>
      <c r="Q207" t="s">
        <v>14447</v>
      </c>
      <c r="R207">
        <v>7</v>
      </c>
      <c r="S207" t="s">
        <v>1153</v>
      </c>
      <c r="T207" t="e">
        <f>VLOOKUP(Q207,lot!$A$3:$E$13372,3,0)</f>
        <v>#N/A</v>
      </c>
      <c r="U207" s="7" t="e">
        <f>VLOOKUP(Q207,lot!$A$3:$E$13372,5,0)</f>
        <v>#N/A</v>
      </c>
    </row>
    <row r="208" spans="2:21" hidden="1" x14ac:dyDescent="0.25">
      <c r="B208" t="s">
        <v>14448</v>
      </c>
      <c r="C208">
        <v>1</v>
      </c>
      <c r="E208" t="s">
        <v>14782</v>
      </c>
      <c r="F208">
        <f t="shared" si="6"/>
        <v>1440</v>
      </c>
      <c r="G208" s="11">
        <f t="shared" si="7"/>
        <v>1440</v>
      </c>
      <c r="L208" t="s">
        <v>14782</v>
      </c>
      <c r="M208" t="e">
        <f>VLOOKUP(L208,lot!$A$3:$E$13372,3,0)</f>
        <v>#N/A</v>
      </c>
      <c r="Q208" t="s">
        <v>14448</v>
      </c>
      <c r="R208">
        <v>1</v>
      </c>
      <c r="S208" t="s">
        <v>1156</v>
      </c>
      <c r="T208" t="e">
        <f>VLOOKUP(Q208,lot!$A$3:$E$13372,3,0)</f>
        <v>#N/A</v>
      </c>
      <c r="U208" s="7" t="e">
        <f>VLOOKUP(Q208,lot!$A$3:$E$13372,5,0)</f>
        <v>#N/A</v>
      </c>
    </row>
    <row r="209" spans="2:21" hidden="1" x14ac:dyDescent="0.25">
      <c r="B209" t="s">
        <v>14449</v>
      </c>
      <c r="C209">
        <v>24</v>
      </c>
      <c r="E209" t="s">
        <v>14786</v>
      </c>
      <c r="F209" t="e">
        <f t="shared" si="6"/>
        <v>#N/A</v>
      </c>
      <c r="G209" s="11" t="str">
        <f t="shared" si="7"/>
        <v>0</v>
      </c>
      <c r="L209" t="s">
        <v>14786</v>
      </c>
      <c r="M209" t="e">
        <f>VLOOKUP(L209,lot!$A$3:$E$13372,3,0)</f>
        <v>#N/A</v>
      </c>
      <c r="Q209" t="s">
        <v>14449</v>
      </c>
      <c r="R209">
        <v>24</v>
      </c>
      <c r="S209" t="s">
        <v>1160</v>
      </c>
      <c r="T209" t="e">
        <f>VLOOKUP(Q209,lot!$A$3:$E$13372,3,0)</f>
        <v>#N/A</v>
      </c>
      <c r="U209" s="7" t="e">
        <f>VLOOKUP(Q209,lot!$A$3:$E$13372,5,0)</f>
        <v>#N/A</v>
      </c>
    </row>
    <row r="210" spans="2:21" hidden="1" x14ac:dyDescent="0.25">
      <c r="B210" t="s">
        <v>14450</v>
      </c>
      <c r="C210">
        <v>115</v>
      </c>
      <c r="E210" t="s">
        <v>14787</v>
      </c>
      <c r="F210" t="e">
        <f t="shared" si="6"/>
        <v>#N/A</v>
      </c>
      <c r="G210" s="11" t="str">
        <f t="shared" si="7"/>
        <v>0</v>
      </c>
      <c r="L210" t="s">
        <v>14787</v>
      </c>
      <c r="M210" t="e">
        <f>VLOOKUP(L210,lot!$A$3:$E$13372,3,0)</f>
        <v>#N/A</v>
      </c>
      <c r="Q210" t="s">
        <v>14450</v>
      </c>
      <c r="R210">
        <v>115</v>
      </c>
      <c r="S210" t="s">
        <v>1162</v>
      </c>
      <c r="T210" t="e">
        <f>VLOOKUP(Q210,lot!$A$3:$E$13372,3,0)</f>
        <v>#N/A</v>
      </c>
      <c r="U210" s="7" t="e">
        <f>VLOOKUP(Q210,lot!$A$3:$E$13372,5,0)</f>
        <v>#N/A</v>
      </c>
    </row>
    <row r="211" spans="2:21" hidden="1" x14ac:dyDescent="0.25">
      <c r="B211" t="s">
        <v>14454</v>
      </c>
      <c r="C211">
        <v>992</v>
      </c>
      <c r="E211" t="s">
        <v>14788</v>
      </c>
      <c r="F211">
        <f t="shared" si="6"/>
        <v>13</v>
      </c>
      <c r="G211" s="11">
        <f t="shared" si="7"/>
        <v>13</v>
      </c>
      <c r="L211" t="s">
        <v>14788</v>
      </c>
      <c r="M211" t="e">
        <f>VLOOKUP(L211,lot!$A$3:$E$13372,3,0)</f>
        <v>#N/A</v>
      </c>
      <c r="Q211" t="s">
        <v>14454</v>
      </c>
      <c r="R211">
        <v>992</v>
      </c>
      <c r="S211" t="s">
        <v>8533</v>
      </c>
      <c r="T211" t="e">
        <f>VLOOKUP(Q211,lot!$A$3:$E$13372,3,0)</f>
        <v>#N/A</v>
      </c>
      <c r="U211" s="7" t="e">
        <f>VLOOKUP(Q211,lot!$A$3:$E$13372,5,0)</f>
        <v>#N/A</v>
      </c>
    </row>
    <row r="212" spans="2:21" hidden="1" x14ac:dyDescent="0.25">
      <c r="B212" t="s">
        <v>14455</v>
      </c>
      <c r="C212">
        <v>903</v>
      </c>
      <c r="E212" t="s">
        <v>14789</v>
      </c>
      <c r="F212" t="e">
        <f t="shared" si="6"/>
        <v>#N/A</v>
      </c>
      <c r="G212" s="11" t="str">
        <f t="shared" si="7"/>
        <v>0</v>
      </c>
      <c r="L212" t="s">
        <v>14789</v>
      </c>
      <c r="M212" t="e">
        <f>VLOOKUP(L212,lot!$A$3:$E$13372,3,0)</f>
        <v>#N/A</v>
      </c>
      <c r="Q212" t="s">
        <v>14455</v>
      </c>
      <c r="R212">
        <v>903</v>
      </c>
      <c r="S212" t="s">
        <v>8527</v>
      </c>
      <c r="T212" t="e">
        <f>VLOOKUP(Q212,lot!$A$3:$E$13372,3,0)</f>
        <v>#N/A</v>
      </c>
      <c r="U212" s="7" t="e">
        <f>VLOOKUP(Q212,lot!$A$3:$E$13372,5,0)</f>
        <v>#N/A</v>
      </c>
    </row>
    <row r="213" spans="2:21" hidden="1" x14ac:dyDescent="0.25">
      <c r="B213" t="s">
        <v>14456</v>
      </c>
      <c r="C213">
        <v>560</v>
      </c>
      <c r="E213" t="s">
        <v>14790</v>
      </c>
      <c r="F213">
        <f t="shared" si="6"/>
        <v>235</v>
      </c>
      <c r="G213" s="11">
        <f t="shared" si="7"/>
        <v>235</v>
      </c>
      <c r="L213" t="s">
        <v>14790</v>
      </c>
      <c r="M213" t="e">
        <f>VLOOKUP(L213,lot!$A$3:$E$13372,3,0)</f>
        <v>#N/A</v>
      </c>
      <c r="Q213" t="s">
        <v>14456</v>
      </c>
      <c r="R213">
        <v>560</v>
      </c>
      <c r="S213" t="s">
        <v>1183</v>
      </c>
      <c r="T213" t="e">
        <f>VLOOKUP(Q213,lot!$A$3:$E$13372,3,0)</f>
        <v>#N/A</v>
      </c>
      <c r="U213" s="7" t="e">
        <f>VLOOKUP(Q213,lot!$A$3:$E$13372,5,0)</f>
        <v>#N/A</v>
      </c>
    </row>
    <row r="214" spans="2:21" hidden="1" x14ac:dyDescent="0.25">
      <c r="B214" t="s">
        <v>14457</v>
      </c>
      <c r="C214">
        <v>567</v>
      </c>
      <c r="E214" t="s">
        <v>14791</v>
      </c>
      <c r="F214">
        <f t="shared" si="6"/>
        <v>400</v>
      </c>
      <c r="G214" s="11">
        <f t="shared" si="7"/>
        <v>400</v>
      </c>
      <c r="L214" t="s">
        <v>14791</v>
      </c>
      <c r="M214" t="e">
        <f>VLOOKUP(L214,lot!$A$3:$E$13372,3,0)</f>
        <v>#N/A</v>
      </c>
      <c r="Q214" t="s">
        <v>14457</v>
      </c>
      <c r="R214">
        <v>567</v>
      </c>
      <c r="S214" t="s">
        <v>8536</v>
      </c>
      <c r="T214" t="e">
        <f>VLOOKUP(Q214,lot!$A$3:$E$13372,3,0)</f>
        <v>#N/A</v>
      </c>
      <c r="U214" s="7" t="e">
        <f>VLOOKUP(Q214,lot!$A$3:$E$13372,5,0)</f>
        <v>#N/A</v>
      </c>
    </row>
    <row r="215" spans="2:21" hidden="1" x14ac:dyDescent="0.25">
      <c r="B215" t="s">
        <v>14460</v>
      </c>
      <c r="C215">
        <v>1</v>
      </c>
      <c r="E215" t="s">
        <v>14796</v>
      </c>
      <c r="F215" t="e">
        <f t="shared" si="6"/>
        <v>#N/A</v>
      </c>
      <c r="G215" s="11" t="str">
        <f t="shared" si="7"/>
        <v>0</v>
      </c>
      <c r="L215" t="s">
        <v>14796</v>
      </c>
      <c r="M215" t="e">
        <f>VLOOKUP(L215,lot!$A$3:$E$13372,3,0)</f>
        <v>#N/A</v>
      </c>
      <c r="Q215" t="s">
        <v>14460</v>
      </c>
      <c r="R215">
        <v>1</v>
      </c>
      <c r="S215" t="s">
        <v>1192</v>
      </c>
      <c r="T215" t="e">
        <f>VLOOKUP(Q215,lot!$A$3:$E$13372,3,0)</f>
        <v>#N/A</v>
      </c>
      <c r="U215" s="7" t="e">
        <f>VLOOKUP(Q215,lot!$A$3:$E$13372,5,0)</f>
        <v>#N/A</v>
      </c>
    </row>
    <row r="216" spans="2:21" hidden="1" x14ac:dyDescent="0.25">
      <c r="B216" t="s">
        <v>14461</v>
      </c>
      <c r="C216">
        <v>1</v>
      </c>
      <c r="E216" t="s">
        <v>14797</v>
      </c>
      <c r="F216" t="e">
        <f t="shared" si="6"/>
        <v>#N/A</v>
      </c>
      <c r="G216" s="11" t="str">
        <f t="shared" si="7"/>
        <v>0</v>
      </c>
      <c r="L216" t="s">
        <v>14797</v>
      </c>
      <c r="M216" t="e">
        <f>VLOOKUP(L216,lot!$A$3:$E$13372,3,0)</f>
        <v>#N/A</v>
      </c>
      <c r="Q216" t="s">
        <v>14461</v>
      </c>
      <c r="R216">
        <v>1</v>
      </c>
      <c r="S216" t="s">
        <v>1195</v>
      </c>
      <c r="T216" t="e">
        <f>VLOOKUP(Q216,lot!$A$3:$E$13372,3,0)</f>
        <v>#N/A</v>
      </c>
      <c r="U216" s="7" t="e">
        <f>VLOOKUP(Q216,lot!$A$3:$E$13372,5,0)</f>
        <v>#N/A</v>
      </c>
    </row>
    <row r="217" spans="2:21" hidden="1" x14ac:dyDescent="0.25">
      <c r="B217" t="s">
        <v>14462</v>
      </c>
      <c r="C217">
        <v>12</v>
      </c>
      <c r="E217" t="s">
        <v>14798</v>
      </c>
      <c r="F217" t="e">
        <f t="shared" si="6"/>
        <v>#N/A</v>
      </c>
      <c r="G217" s="11" t="str">
        <f t="shared" si="7"/>
        <v>0</v>
      </c>
      <c r="L217" t="s">
        <v>14798</v>
      </c>
      <c r="M217" t="e">
        <f>VLOOKUP(L217,lot!$A$3:$E$13372,3,0)</f>
        <v>#N/A</v>
      </c>
      <c r="Q217" t="s">
        <v>14462</v>
      </c>
      <c r="R217">
        <v>12</v>
      </c>
      <c r="S217" t="s">
        <v>1197</v>
      </c>
      <c r="T217" t="e">
        <f>VLOOKUP(Q217,lot!$A$3:$E$13372,3,0)</f>
        <v>#N/A</v>
      </c>
      <c r="U217" s="7" t="e">
        <f>VLOOKUP(Q217,lot!$A$3:$E$13372,5,0)</f>
        <v>#N/A</v>
      </c>
    </row>
    <row r="218" spans="2:21" hidden="1" x14ac:dyDescent="0.25">
      <c r="B218" t="s">
        <v>14463</v>
      </c>
      <c r="C218">
        <v>54</v>
      </c>
      <c r="E218" t="s">
        <v>14799</v>
      </c>
      <c r="F218">
        <f t="shared" si="6"/>
        <v>993</v>
      </c>
      <c r="G218" s="11">
        <f t="shared" si="7"/>
        <v>993</v>
      </c>
      <c r="L218" t="s">
        <v>14799</v>
      </c>
      <c r="M218" t="e">
        <f>VLOOKUP(L218,lot!$A$3:$E$13372,3,0)</f>
        <v>#N/A</v>
      </c>
      <c r="Q218" t="s">
        <v>14463</v>
      </c>
      <c r="R218">
        <v>54</v>
      </c>
      <c r="S218" t="s">
        <v>1199</v>
      </c>
      <c r="T218" t="e">
        <f>VLOOKUP(Q218,lot!$A$3:$E$13372,3,0)</f>
        <v>#N/A</v>
      </c>
      <c r="U218" s="7" t="e">
        <f>VLOOKUP(Q218,lot!$A$3:$E$13372,5,0)</f>
        <v>#N/A</v>
      </c>
    </row>
    <row r="219" spans="2:21" hidden="1" x14ac:dyDescent="0.25">
      <c r="B219" t="s">
        <v>14464</v>
      </c>
      <c r="C219">
        <v>81</v>
      </c>
      <c r="E219" t="s">
        <v>14800</v>
      </c>
      <c r="F219" t="e">
        <f t="shared" si="6"/>
        <v>#N/A</v>
      </c>
      <c r="G219" s="11" t="str">
        <f t="shared" si="7"/>
        <v>0</v>
      </c>
      <c r="L219" t="s">
        <v>14800</v>
      </c>
      <c r="M219" t="e">
        <f>VLOOKUP(L219,lot!$A$3:$E$13372,3,0)</f>
        <v>#N/A</v>
      </c>
      <c r="Q219" t="s">
        <v>14464</v>
      </c>
      <c r="R219">
        <v>81</v>
      </c>
      <c r="S219" t="s">
        <v>1201</v>
      </c>
      <c r="T219" t="e">
        <f>VLOOKUP(Q219,lot!$A$3:$E$13372,3,0)</f>
        <v>#N/A</v>
      </c>
      <c r="U219" s="7" t="e">
        <f>VLOOKUP(Q219,lot!$A$3:$E$13372,5,0)</f>
        <v>#N/A</v>
      </c>
    </row>
    <row r="220" spans="2:21" hidden="1" x14ac:dyDescent="0.25">
      <c r="B220" t="s">
        <v>14465</v>
      </c>
      <c r="C220">
        <v>9</v>
      </c>
      <c r="E220" t="s">
        <v>14801</v>
      </c>
      <c r="F220" t="e">
        <f t="shared" si="6"/>
        <v>#N/A</v>
      </c>
      <c r="G220" s="11" t="str">
        <f t="shared" si="7"/>
        <v>0</v>
      </c>
      <c r="L220" t="s">
        <v>14801</v>
      </c>
      <c r="M220" t="e">
        <f>VLOOKUP(L220,lot!$A$3:$E$13372,3,0)</f>
        <v>#N/A</v>
      </c>
      <c r="Q220" t="s">
        <v>14465</v>
      </c>
      <c r="R220">
        <v>9</v>
      </c>
      <c r="S220" t="s">
        <v>1203</v>
      </c>
      <c r="T220" t="e">
        <f>VLOOKUP(Q220,lot!$A$3:$E$13372,3,0)</f>
        <v>#N/A</v>
      </c>
      <c r="U220" s="7" t="e">
        <f>VLOOKUP(Q220,lot!$A$3:$E$13372,5,0)</f>
        <v>#N/A</v>
      </c>
    </row>
    <row r="221" spans="2:21" hidden="1" x14ac:dyDescent="0.25">
      <c r="B221" t="s">
        <v>14466</v>
      </c>
      <c r="C221">
        <v>21</v>
      </c>
      <c r="E221" t="s">
        <v>14804</v>
      </c>
      <c r="F221" t="e">
        <f t="shared" si="6"/>
        <v>#N/A</v>
      </c>
      <c r="G221" s="11" t="str">
        <f t="shared" si="7"/>
        <v>0</v>
      </c>
      <c r="L221" t="s">
        <v>14804</v>
      </c>
      <c r="M221" t="e">
        <f>VLOOKUP(L221,lot!$A$3:$E$13372,3,0)</f>
        <v>#N/A</v>
      </c>
      <c r="Q221" t="s">
        <v>14466</v>
      </c>
      <c r="R221">
        <v>21</v>
      </c>
      <c r="S221" t="s">
        <v>1209</v>
      </c>
      <c r="T221" t="e">
        <f>VLOOKUP(Q221,lot!$A$3:$E$13372,3,0)</f>
        <v>#N/A</v>
      </c>
      <c r="U221" s="7" t="e">
        <f>VLOOKUP(Q221,lot!$A$3:$E$13372,5,0)</f>
        <v>#N/A</v>
      </c>
    </row>
    <row r="222" spans="2:21" hidden="1" x14ac:dyDescent="0.25">
      <c r="B222" t="s">
        <v>14467</v>
      </c>
      <c r="C222">
        <v>11</v>
      </c>
      <c r="E222" t="s">
        <v>14805</v>
      </c>
      <c r="F222">
        <f t="shared" si="6"/>
        <v>48</v>
      </c>
      <c r="G222" s="11">
        <f t="shared" si="7"/>
        <v>48</v>
      </c>
      <c r="L222" t="s">
        <v>14805</v>
      </c>
      <c r="M222" t="e">
        <f>VLOOKUP(L222,lot!$A$3:$E$13372,3,0)</f>
        <v>#N/A</v>
      </c>
      <c r="Q222" t="s">
        <v>14467</v>
      </c>
      <c r="R222">
        <v>11</v>
      </c>
      <c r="S222" t="s">
        <v>8616</v>
      </c>
      <c r="T222" t="e">
        <f>VLOOKUP(Q222,lot!$A$3:$E$13372,3,0)</f>
        <v>#N/A</v>
      </c>
      <c r="U222" s="7" t="e">
        <f>VLOOKUP(Q222,lot!$A$3:$E$13372,5,0)</f>
        <v>#N/A</v>
      </c>
    </row>
    <row r="223" spans="2:21" hidden="1" x14ac:dyDescent="0.25">
      <c r="B223" t="s">
        <v>14468</v>
      </c>
      <c r="C223">
        <v>10</v>
      </c>
      <c r="E223" t="s">
        <v>14810</v>
      </c>
      <c r="F223" t="e">
        <f t="shared" si="6"/>
        <v>#N/A</v>
      </c>
      <c r="G223" s="11" t="str">
        <f t="shared" si="7"/>
        <v>0</v>
      </c>
      <c r="L223" t="s">
        <v>14810</v>
      </c>
      <c r="M223" t="e">
        <f>VLOOKUP(L223,lot!$A$3:$E$13372,3,0)</f>
        <v>#N/A</v>
      </c>
      <c r="Q223" t="s">
        <v>14468</v>
      </c>
      <c r="R223">
        <v>10</v>
      </c>
      <c r="S223" t="s">
        <v>1220</v>
      </c>
      <c r="T223" t="e">
        <f>VLOOKUP(Q223,lot!$A$3:$E$13372,3,0)</f>
        <v>#N/A</v>
      </c>
      <c r="U223" s="7" t="e">
        <f>VLOOKUP(Q223,lot!$A$3:$E$13372,5,0)</f>
        <v>#N/A</v>
      </c>
    </row>
    <row r="224" spans="2:21" hidden="1" x14ac:dyDescent="0.25">
      <c r="B224" t="s">
        <v>14469</v>
      </c>
      <c r="C224">
        <v>804</v>
      </c>
      <c r="E224" t="s">
        <v>14807</v>
      </c>
      <c r="F224" t="e">
        <f t="shared" si="6"/>
        <v>#N/A</v>
      </c>
      <c r="G224" s="11" t="str">
        <f t="shared" si="7"/>
        <v>0</v>
      </c>
      <c r="L224" t="s">
        <v>14807</v>
      </c>
      <c r="M224" t="e">
        <f>VLOOKUP(L224,lot!$A$3:$E$13372,3,0)</f>
        <v>#N/A</v>
      </c>
      <c r="Q224" t="s">
        <v>14469</v>
      </c>
      <c r="R224">
        <v>804</v>
      </c>
      <c r="S224" t="s">
        <v>1222</v>
      </c>
      <c r="T224" t="e">
        <f>VLOOKUP(Q224,lot!$A$3:$E$13372,3,0)</f>
        <v>#N/A</v>
      </c>
      <c r="U224" s="7" t="e">
        <f>VLOOKUP(Q224,lot!$A$3:$E$13372,5,0)</f>
        <v>#N/A</v>
      </c>
    </row>
    <row r="225" spans="2:21" hidden="1" x14ac:dyDescent="0.25">
      <c r="B225" t="s">
        <v>14470</v>
      </c>
      <c r="C225">
        <v>475</v>
      </c>
      <c r="E225" t="s">
        <v>14809</v>
      </c>
      <c r="F225" t="e">
        <f t="shared" si="6"/>
        <v>#N/A</v>
      </c>
      <c r="G225" s="11" t="str">
        <f t="shared" si="7"/>
        <v>0</v>
      </c>
      <c r="L225" t="s">
        <v>14809</v>
      </c>
      <c r="M225" t="e">
        <f>VLOOKUP(L225,lot!$A$3:$E$13372,3,0)</f>
        <v>#N/A</v>
      </c>
      <c r="Q225" t="s">
        <v>14470</v>
      </c>
      <c r="R225">
        <v>475</v>
      </c>
      <c r="S225" t="s">
        <v>8629</v>
      </c>
      <c r="T225" t="e">
        <f>VLOOKUP(Q225,lot!$A$3:$E$13372,3,0)</f>
        <v>#N/A</v>
      </c>
      <c r="U225" s="7" t="e">
        <f>VLOOKUP(Q225,lot!$A$3:$E$13372,5,0)</f>
        <v>#N/A</v>
      </c>
    </row>
    <row r="226" spans="2:21" hidden="1" x14ac:dyDescent="0.25">
      <c r="B226" t="s">
        <v>14471</v>
      </c>
      <c r="C226">
        <v>1</v>
      </c>
      <c r="E226" t="s">
        <v>14806</v>
      </c>
      <c r="F226" t="e">
        <f t="shared" si="6"/>
        <v>#N/A</v>
      </c>
      <c r="G226" s="11" t="str">
        <f t="shared" si="7"/>
        <v>0</v>
      </c>
      <c r="L226" t="s">
        <v>14806</v>
      </c>
      <c r="M226" t="e">
        <f>VLOOKUP(L226,lot!$A$3:$E$13372,3,0)</f>
        <v>#N/A</v>
      </c>
      <c r="Q226" t="s">
        <v>14471</v>
      </c>
      <c r="R226">
        <v>1</v>
      </c>
      <c r="S226" t="s">
        <v>1228</v>
      </c>
      <c r="T226" t="e">
        <f>VLOOKUP(Q226,lot!$A$3:$E$13372,3,0)</f>
        <v>#N/A</v>
      </c>
      <c r="U226" s="7" t="e">
        <f>VLOOKUP(Q226,lot!$A$3:$E$13372,5,0)</f>
        <v>#N/A</v>
      </c>
    </row>
    <row r="227" spans="2:21" hidden="1" x14ac:dyDescent="0.25">
      <c r="B227" t="s">
        <v>14472</v>
      </c>
      <c r="C227">
        <v>28</v>
      </c>
      <c r="E227" t="s">
        <v>14808</v>
      </c>
      <c r="F227">
        <f t="shared" si="6"/>
        <v>40</v>
      </c>
      <c r="G227" s="11">
        <f t="shared" si="7"/>
        <v>40</v>
      </c>
      <c r="L227" t="s">
        <v>14808</v>
      </c>
      <c r="M227" t="e">
        <f>VLOOKUP(L227,lot!$A$3:$E$13372,3,0)</f>
        <v>#N/A</v>
      </c>
      <c r="Q227" t="s">
        <v>14472</v>
      </c>
      <c r="R227">
        <v>28</v>
      </c>
      <c r="S227" t="s">
        <v>1231</v>
      </c>
      <c r="T227" t="e">
        <f>VLOOKUP(Q227,lot!$A$3:$E$13372,3,0)</f>
        <v>#N/A</v>
      </c>
      <c r="U227" s="7" t="e">
        <f>VLOOKUP(Q227,lot!$A$3:$E$13372,5,0)</f>
        <v>#N/A</v>
      </c>
    </row>
    <row r="228" spans="2:21" hidden="1" x14ac:dyDescent="0.25">
      <c r="B228" t="s">
        <v>14473</v>
      </c>
      <c r="C228">
        <v>1</v>
      </c>
      <c r="E228" t="s">
        <v>14181</v>
      </c>
      <c r="F228">
        <f t="shared" si="6"/>
        <v>2</v>
      </c>
      <c r="G228" s="11">
        <f t="shared" si="7"/>
        <v>2</v>
      </c>
      <c r="L228" t="s">
        <v>14181</v>
      </c>
      <c r="M228" t="e">
        <f>VLOOKUP(L228,lot!$A$3:$E$13372,3,0)</f>
        <v>#N/A</v>
      </c>
      <c r="Q228" t="s">
        <v>14473</v>
      </c>
      <c r="R228">
        <v>1</v>
      </c>
      <c r="S228" t="s">
        <v>1233</v>
      </c>
      <c r="T228" t="e">
        <f>VLOOKUP(Q228,lot!$A$3:$E$13372,3,0)</f>
        <v>#N/A</v>
      </c>
      <c r="U228" s="7" t="e">
        <f>VLOOKUP(Q228,lot!$A$3:$E$13372,5,0)</f>
        <v>#N/A</v>
      </c>
    </row>
    <row r="229" spans="2:21" hidden="1" x14ac:dyDescent="0.25">
      <c r="B229" t="s">
        <v>14474</v>
      </c>
      <c r="C229">
        <v>9</v>
      </c>
      <c r="E229" t="s">
        <v>14811</v>
      </c>
      <c r="F229">
        <f t="shared" si="6"/>
        <v>3803</v>
      </c>
      <c r="G229" s="11">
        <f t="shared" si="7"/>
        <v>3803</v>
      </c>
      <c r="L229" t="s">
        <v>14811</v>
      </c>
      <c r="M229" t="e">
        <f>VLOOKUP(L229,lot!$A$3:$E$13372,3,0)</f>
        <v>#N/A</v>
      </c>
      <c r="Q229" t="s">
        <v>14474</v>
      </c>
      <c r="R229">
        <v>9</v>
      </c>
      <c r="S229" t="s">
        <v>1235</v>
      </c>
      <c r="T229" t="e">
        <f>VLOOKUP(Q229,lot!$A$3:$E$13372,3,0)</f>
        <v>#N/A</v>
      </c>
      <c r="U229" s="7" t="e">
        <f>VLOOKUP(Q229,lot!$A$3:$E$13372,5,0)</f>
        <v>#N/A</v>
      </c>
    </row>
    <row r="230" spans="2:21" hidden="1" x14ac:dyDescent="0.25">
      <c r="B230" t="s">
        <v>14477</v>
      </c>
      <c r="C230">
        <v>6</v>
      </c>
      <c r="E230" t="s">
        <v>14183</v>
      </c>
      <c r="F230" t="e">
        <f t="shared" si="6"/>
        <v>#N/A</v>
      </c>
      <c r="G230" s="11" t="str">
        <f t="shared" si="7"/>
        <v>0</v>
      </c>
      <c r="L230" t="s">
        <v>14183</v>
      </c>
      <c r="M230" t="e">
        <f>VLOOKUP(L230,lot!$A$3:$E$13372,3,0)</f>
        <v>#N/A</v>
      </c>
      <c r="Q230" t="s">
        <v>14477</v>
      </c>
      <c r="R230">
        <v>6</v>
      </c>
      <c r="S230" t="s">
        <v>1253</v>
      </c>
      <c r="T230" t="e">
        <f>VLOOKUP(Q230,lot!$A$3:$E$13372,3,0)</f>
        <v>#N/A</v>
      </c>
      <c r="U230" s="7" t="e">
        <f>VLOOKUP(Q230,lot!$A$3:$E$13372,5,0)</f>
        <v>#N/A</v>
      </c>
    </row>
    <row r="231" spans="2:21" hidden="1" x14ac:dyDescent="0.25">
      <c r="B231" t="s">
        <v>14478</v>
      </c>
      <c r="C231">
        <v>1</v>
      </c>
      <c r="E231" t="s">
        <v>14182</v>
      </c>
      <c r="F231">
        <f t="shared" si="6"/>
        <v>13</v>
      </c>
      <c r="G231" s="11">
        <f t="shared" si="7"/>
        <v>13</v>
      </c>
      <c r="L231" t="s">
        <v>14182</v>
      </c>
      <c r="M231" t="e">
        <f>VLOOKUP(L231,lot!$A$3:$E$13372,3,0)</f>
        <v>#N/A</v>
      </c>
      <c r="Q231" t="s">
        <v>14478</v>
      </c>
      <c r="R231">
        <v>1</v>
      </c>
      <c r="S231" t="s">
        <v>8695</v>
      </c>
      <c r="T231" t="e">
        <f>VLOOKUP(Q231,lot!$A$3:$E$13372,3,0)</f>
        <v>#N/A</v>
      </c>
      <c r="U231" s="7" t="e">
        <f>VLOOKUP(Q231,lot!$A$3:$E$13372,5,0)</f>
        <v>#N/A</v>
      </c>
    </row>
    <row r="232" spans="2:21" hidden="1" x14ac:dyDescent="0.25">
      <c r="B232" t="s">
        <v>14479</v>
      </c>
      <c r="C232">
        <v>23</v>
      </c>
      <c r="E232" t="s">
        <v>14185</v>
      </c>
      <c r="F232" t="e">
        <f t="shared" si="6"/>
        <v>#N/A</v>
      </c>
      <c r="G232" s="11" t="str">
        <f t="shared" si="7"/>
        <v>0</v>
      </c>
      <c r="L232" t="s">
        <v>14185</v>
      </c>
      <c r="M232" t="e">
        <f>VLOOKUP(L232,lot!$A$3:$E$13372,3,0)</f>
        <v>#N/A</v>
      </c>
      <c r="Q232" t="s">
        <v>14479</v>
      </c>
      <c r="R232">
        <v>23</v>
      </c>
      <c r="S232" t="s">
        <v>1258</v>
      </c>
      <c r="T232" t="e">
        <f>VLOOKUP(Q232,lot!$A$3:$E$13372,3,0)</f>
        <v>#N/A</v>
      </c>
      <c r="U232" s="7" t="e">
        <f>VLOOKUP(Q232,lot!$A$3:$E$13372,5,0)</f>
        <v>#N/A</v>
      </c>
    </row>
    <row r="233" spans="2:21" hidden="1" x14ac:dyDescent="0.25">
      <c r="B233" t="s">
        <v>14480</v>
      </c>
      <c r="C233">
        <v>2</v>
      </c>
      <c r="E233" t="s">
        <v>14184</v>
      </c>
      <c r="F233">
        <f t="shared" si="6"/>
        <v>3</v>
      </c>
      <c r="G233" s="11">
        <f t="shared" si="7"/>
        <v>3</v>
      </c>
      <c r="L233" t="s">
        <v>14184</v>
      </c>
      <c r="M233" t="e">
        <f>VLOOKUP(L233,lot!$A$3:$E$13372,3,0)</f>
        <v>#N/A</v>
      </c>
      <c r="Q233" t="s">
        <v>14480</v>
      </c>
      <c r="R233">
        <v>2</v>
      </c>
      <c r="S233" t="s">
        <v>1260</v>
      </c>
      <c r="T233" t="e">
        <f>VLOOKUP(Q233,lot!$A$3:$E$13372,3,0)</f>
        <v>#N/A</v>
      </c>
      <c r="U233" s="7" t="e">
        <f>VLOOKUP(Q233,lot!$A$3:$E$13372,5,0)</f>
        <v>#N/A</v>
      </c>
    </row>
    <row r="234" spans="2:21" hidden="1" x14ac:dyDescent="0.25">
      <c r="B234" t="s">
        <v>14481</v>
      </c>
      <c r="C234">
        <v>5</v>
      </c>
      <c r="E234" t="s">
        <v>14186</v>
      </c>
      <c r="F234">
        <f t="shared" si="6"/>
        <v>7</v>
      </c>
      <c r="G234" s="11">
        <f t="shared" si="7"/>
        <v>7</v>
      </c>
      <c r="L234" t="s">
        <v>14186</v>
      </c>
      <c r="M234" t="e">
        <f>VLOOKUP(L234,lot!$A$3:$E$13372,3,0)</f>
        <v>#N/A</v>
      </c>
      <c r="Q234" t="s">
        <v>14481</v>
      </c>
      <c r="R234">
        <v>5</v>
      </c>
      <c r="S234" t="s">
        <v>1262</v>
      </c>
      <c r="T234" t="e">
        <f>VLOOKUP(Q234,lot!$A$3:$E$13372,3,0)</f>
        <v>#N/A</v>
      </c>
      <c r="U234" s="7" t="e">
        <f>VLOOKUP(Q234,lot!$A$3:$E$13372,5,0)</f>
        <v>#N/A</v>
      </c>
    </row>
    <row r="235" spans="2:21" hidden="1" x14ac:dyDescent="0.25">
      <c r="B235" t="s">
        <v>14482</v>
      </c>
      <c r="C235">
        <v>1</v>
      </c>
      <c r="E235" t="s">
        <v>14187</v>
      </c>
      <c r="F235">
        <f t="shared" si="6"/>
        <v>1169</v>
      </c>
      <c r="G235" s="11">
        <f t="shared" si="7"/>
        <v>1169</v>
      </c>
      <c r="L235" t="s">
        <v>14187</v>
      </c>
      <c r="M235" t="e">
        <f>VLOOKUP(L235,lot!$A$3:$E$13372,3,0)</f>
        <v>#N/A</v>
      </c>
      <c r="Q235" t="s">
        <v>14482</v>
      </c>
      <c r="R235">
        <v>1</v>
      </c>
      <c r="S235" t="s">
        <v>1265</v>
      </c>
      <c r="T235" t="e">
        <f>VLOOKUP(Q235,lot!$A$3:$E$13372,3,0)</f>
        <v>#N/A</v>
      </c>
      <c r="U235" s="7" t="e">
        <f>VLOOKUP(Q235,lot!$A$3:$E$13372,5,0)</f>
        <v>#N/A</v>
      </c>
    </row>
    <row r="236" spans="2:21" hidden="1" x14ac:dyDescent="0.25">
      <c r="B236" t="s">
        <v>14485</v>
      </c>
      <c r="C236">
        <v>23</v>
      </c>
      <c r="E236" t="s">
        <v>14188</v>
      </c>
      <c r="F236">
        <f t="shared" si="6"/>
        <v>20800</v>
      </c>
      <c r="G236" s="11">
        <f t="shared" si="7"/>
        <v>20800</v>
      </c>
      <c r="L236" t="s">
        <v>14188</v>
      </c>
      <c r="M236" t="e">
        <f>VLOOKUP(L236,lot!$A$3:$E$13372,3,0)</f>
        <v>#N/A</v>
      </c>
      <c r="Q236" t="s">
        <v>14485</v>
      </c>
      <c r="R236">
        <v>23</v>
      </c>
      <c r="S236" t="s">
        <v>1283</v>
      </c>
      <c r="T236" t="e">
        <f>VLOOKUP(Q236,lot!$A$3:$E$13372,3,0)</f>
        <v>#N/A</v>
      </c>
      <c r="U236" s="7" t="e">
        <f>VLOOKUP(Q236,lot!$A$3:$E$13372,5,0)</f>
        <v>#N/A</v>
      </c>
    </row>
    <row r="237" spans="2:21" hidden="1" x14ac:dyDescent="0.25">
      <c r="B237" t="s">
        <v>14486</v>
      </c>
      <c r="C237">
        <v>8</v>
      </c>
      <c r="E237" t="s">
        <v>14812</v>
      </c>
      <c r="F237">
        <f t="shared" si="6"/>
        <v>1888</v>
      </c>
      <c r="G237" s="11">
        <f t="shared" si="7"/>
        <v>1888</v>
      </c>
      <c r="L237" t="s">
        <v>14812</v>
      </c>
      <c r="M237" t="e">
        <f>VLOOKUP(L237,lot!$A$3:$E$13372,3,0)</f>
        <v>#N/A</v>
      </c>
      <c r="Q237" t="s">
        <v>14486</v>
      </c>
      <c r="R237">
        <v>8</v>
      </c>
      <c r="S237" t="s">
        <v>1286</v>
      </c>
      <c r="T237" t="e">
        <f>VLOOKUP(Q237,lot!$A$3:$E$13372,3,0)</f>
        <v>#N/A</v>
      </c>
      <c r="U237" s="7" t="e">
        <f>VLOOKUP(Q237,lot!$A$3:$E$13372,5,0)</f>
        <v>#N/A</v>
      </c>
    </row>
    <row r="238" spans="2:21" hidden="1" x14ac:dyDescent="0.25">
      <c r="B238" t="s">
        <v>14489</v>
      </c>
      <c r="C238">
        <v>104</v>
      </c>
      <c r="E238" t="s">
        <v>14813</v>
      </c>
      <c r="F238">
        <f t="shared" si="6"/>
        <v>200</v>
      </c>
      <c r="G238" s="11">
        <f t="shared" si="7"/>
        <v>200</v>
      </c>
      <c r="L238" t="s">
        <v>14813</v>
      </c>
      <c r="M238" t="e">
        <f>VLOOKUP(L238,lot!$A$3:$E$13372,3,0)</f>
        <v>#N/A</v>
      </c>
      <c r="Q238" t="s">
        <v>14489</v>
      </c>
      <c r="R238">
        <v>104</v>
      </c>
      <c r="S238" t="s">
        <v>1293</v>
      </c>
      <c r="T238" t="e">
        <f>VLOOKUP(Q238,lot!$A$3:$E$13372,3,0)</f>
        <v>#N/A</v>
      </c>
      <c r="U238" s="7" t="e">
        <f>VLOOKUP(Q238,lot!$A$3:$E$13372,5,0)</f>
        <v>#N/A</v>
      </c>
    </row>
    <row r="239" spans="2:21" hidden="1" x14ac:dyDescent="0.25">
      <c r="B239" t="s">
        <v>14490</v>
      </c>
      <c r="C239">
        <v>45</v>
      </c>
      <c r="E239" t="s">
        <v>14189</v>
      </c>
      <c r="F239">
        <f t="shared" si="6"/>
        <v>7</v>
      </c>
      <c r="G239" s="11">
        <f t="shared" si="7"/>
        <v>7</v>
      </c>
      <c r="L239" t="s">
        <v>14189</v>
      </c>
      <c r="M239" t="e">
        <f>VLOOKUP(L239,lot!$A$3:$E$13372,3,0)</f>
        <v>#N/A</v>
      </c>
      <c r="Q239" t="s">
        <v>14490</v>
      </c>
      <c r="R239">
        <v>45</v>
      </c>
      <c r="S239" t="s">
        <v>1295</v>
      </c>
      <c r="T239" t="e">
        <f>VLOOKUP(Q239,lot!$A$3:$E$13372,3,0)</f>
        <v>#N/A</v>
      </c>
      <c r="U239" s="7" t="e">
        <f>VLOOKUP(Q239,lot!$A$3:$E$13372,5,0)</f>
        <v>#N/A</v>
      </c>
    </row>
    <row r="240" spans="2:21" hidden="1" x14ac:dyDescent="0.25">
      <c r="B240" t="s">
        <v>14491</v>
      </c>
      <c r="C240">
        <v>9</v>
      </c>
      <c r="E240" t="s">
        <v>14818</v>
      </c>
      <c r="F240" t="e">
        <f t="shared" si="6"/>
        <v>#N/A</v>
      </c>
      <c r="G240" s="11" t="str">
        <f t="shared" si="7"/>
        <v>0</v>
      </c>
      <c r="L240" t="s">
        <v>14818</v>
      </c>
      <c r="M240" t="e">
        <f>VLOOKUP(L240,lot!$A$3:$E$13372,3,0)</f>
        <v>#N/A</v>
      </c>
      <c r="Q240" t="s">
        <v>14491</v>
      </c>
      <c r="R240">
        <v>9</v>
      </c>
      <c r="S240" t="s">
        <v>1297</v>
      </c>
      <c r="T240" t="e">
        <f>VLOOKUP(Q240,lot!$A$3:$E$13372,3,0)</f>
        <v>#N/A</v>
      </c>
      <c r="U240" s="7" t="e">
        <f>VLOOKUP(Q240,lot!$A$3:$E$13372,5,0)</f>
        <v>#N/A</v>
      </c>
    </row>
    <row r="241" spans="2:21" hidden="1" x14ac:dyDescent="0.25">
      <c r="B241" t="s">
        <v>14492</v>
      </c>
      <c r="C241">
        <v>9</v>
      </c>
      <c r="E241" t="s">
        <v>14819</v>
      </c>
      <c r="F241" t="e">
        <f t="shared" si="6"/>
        <v>#N/A</v>
      </c>
      <c r="G241" s="11" t="str">
        <f t="shared" si="7"/>
        <v>0</v>
      </c>
      <c r="L241" t="s">
        <v>14819</v>
      </c>
      <c r="M241" t="e">
        <f>VLOOKUP(L241,lot!$A$3:$E$13372,3,0)</f>
        <v>#N/A</v>
      </c>
      <c r="Q241" t="s">
        <v>14492</v>
      </c>
      <c r="R241">
        <v>9</v>
      </c>
      <c r="S241" t="s">
        <v>1299</v>
      </c>
      <c r="T241" t="e">
        <f>VLOOKUP(Q241,lot!$A$3:$E$13372,3,0)</f>
        <v>#N/A</v>
      </c>
      <c r="U241" s="7" t="e">
        <f>VLOOKUP(Q241,lot!$A$3:$E$13372,5,0)</f>
        <v>#N/A</v>
      </c>
    </row>
    <row r="242" spans="2:21" hidden="1" x14ac:dyDescent="0.25">
      <c r="B242" t="s">
        <v>14493</v>
      </c>
      <c r="C242">
        <v>1</v>
      </c>
      <c r="E242" t="s">
        <v>14817</v>
      </c>
      <c r="F242" t="e">
        <f t="shared" si="6"/>
        <v>#N/A</v>
      </c>
      <c r="G242" s="11" t="str">
        <f t="shared" si="7"/>
        <v>0</v>
      </c>
      <c r="L242" t="s">
        <v>14817</v>
      </c>
      <c r="M242" t="e">
        <f>VLOOKUP(L242,lot!$A$3:$E$13372,3,0)</f>
        <v>#N/A</v>
      </c>
      <c r="Q242" t="s">
        <v>14493</v>
      </c>
      <c r="R242">
        <v>1</v>
      </c>
      <c r="S242" t="s">
        <v>1302</v>
      </c>
      <c r="T242" t="e">
        <f>VLOOKUP(Q242,lot!$A$3:$E$13372,3,0)</f>
        <v>#N/A</v>
      </c>
      <c r="U242" s="7" t="e">
        <f>VLOOKUP(Q242,lot!$A$3:$E$13372,5,0)</f>
        <v>#N/A</v>
      </c>
    </row>
    <row r="243" spans="2:21" hidden="1" x14ac:dyDescent="0.25">
      <c r="B243" t="s">
        <v>14494</v>
      </c>
      <c r="C243">
        <v>813</v>
      </c>
      <c r="E243" t="s">
        <v>14816</v>
      </c>
      <c r="F243" t="e">
        <f t="shared" si="6"/>
        <v>#N/A</v>
      </c>
      <c r="G243" s="11" t="str">
        <f t="shared" si="7"/>
        <v>0</v>
      </c>
      <c r="L243" t="s">
        <v>14816</v>
      </c>
      <c r="M243" t="e">
        <f>VLOOKUP(L243,lot!$A$3:$E$13372,3,0)</f>
        <v>#N/A</v>
      </c>
      <c r="Q243" t="s">
        <v>14494</v>
      </c>
      <c r="R243">
        <v>813</v>
      </c>
      <c r="S243" t="s">
        <v>1305</v>
      </c>
      <c r="T243" t="e">
        <f>VLOOKUP(Q243,lot!$A$3:$E$13372,3,0)</f>
        <v>#N/A</v>
      </c>
      <c r="U243" s="7" t="e">
        <f>VLOOKUP(Q243,lot!$A$3:$E$13372,5,0)</f>
        <v>#N/A</v>
      </c>
    </row>
    <row r="244" spans="2:21" hidden="1" x14ac:dyDescent="0.25">
      <c r="B244" t="s">
        <v>14495</v>
      </c>
      <c r="C244">
        <v>2510</v>
      </c>
      <c r="E244" t="s">
        <v>14815</v>
      </c>
      <c r="F244">
        <f t="shared" si="6"/>
        <v>295</v>
      </c>
      <c r="G244" s="11">
        <f t="shared" si="7"/>
        <v>295</v>
      </c>
      <c r="L244" t="s">
        <v>14815</v>
      </c>
      <c r="M244" t="e">
        <f>VLOOKUP(L244,lot!$A$3:$E$13372,3,0)</f>
        <v>#N/A</v>
      </c>
      <c r="Q244" t="s">
        <v>14495</v>
      </c>
      <c r="R244">
        <v>2510</v>
      </c>
      <c r="S244" t="s">
        <v>1307</v>
      </c>
      <c r="T244" t="e">
        <f>VLOOKUP(Q244,lot!$A$3:$E$13372,3,0)</f>
        <v>#N/A</v>
      </c>
      <c r="U244" s="7" t="e">
        <f>VLOOKUP(Q244,lot!$A$3:$E$13372,5,0)</f>
        <v>#N/A</v>
      </c>
    </row>
    <row r="245" spans="2:21" hidden="1" x14ac:dyDescent="0.25">
      <c r="B245" t="s">
        <v>14496</v>
      </c>
      <c r="C245">
        <v>107</v>
      </c>
      <c r="E245" t="s">
        <v>14814</v>
      </c>
      <c r="F245" t="e">
        <f t="shared" si="6"/>
        <v>#N/A</v>
      </c>
      <c r="G245" s="11" t="str">
        <f t="shared" si="7"/>
        <v>0</v>
      </c>
      <c r="L245" t="s">
        <v>14814</v>
      </c>
      <c r="M245" t="e">
        <f>VLOOKUP(L245,lot!$A$3:$E$13372,3,0)</f>
        <v>#N/A</v>
      </c>
      <c r="Q245" t="s">
        <v>14496</v>
      </c>
      <c r="R245">
        <v>107</v>
      </c>
      <c r="S245" t="s">
        <v>1309</v>
      </c>
      <c r="T245" t="e">
        <f>VLOOKUP(Q245,lot!$A$3:$E$13372,3,0)</f>
        <v>#N/A</v>
      </c>
      <c r="U245" s="7" t="e">
        <f>VLOOKUP(Q245,lot!$A$3:$E$13372,5,0)</f>
        <v>#N/A</v>
      </c>
    </row>
    <row r="246" spans="2:21" hidden="1" x14ac:dyDescent="0.25">
      <c r="B246" t="s">
        <v>14497</v>
      </c>
      <c r="C246">
        <v>108</v>
      </c>
      <c r="E246" t="s">
        <v>14830</v>
      </c>
      <c r="F246">
        <f t="shared" si="6"/>
        <v>34</v>
      </c>
      <c r="G246" s="11">
        <f t="shared" si="7"/>
        <v>34</v>
      </c>
      <c r="L246" t="s">
        <v>14830</v>
      </c>
      <c r="M246" t="e">
        <f>VLOOKUP(L246,lot!$A$3:$E$13372,3,0)</f>
        <v>#N/A</v>
      </c>
      <c r="Q246" t="s">
        <v>14497</v>
      </c>
      <c r="R246">
        <v>108</v>
      </c>
      <c r="S246" t="s">
        <v>1311</v>
      </c>
      <c r="T246" t="e">
        <f>VLOOKUP(Q246,lot!$A$3:$E$13372,3,0)</f>
        <v>#N/A</v>
      </c>
      <c r="U246" s="7" t="e">
        <f>VLOOKUP(Q246,lot!$A$3:$E$13372,5,0)</f>
        <v>#N/A</v>
      </c>
    </row>
    <row r="247" spans="2:21" hidden="1" x14ac:dyDescent="0.25">
      <c r="B247" t="s">
        <v>14498</v>
      </c>
      <c r="C247">
        <v>40</v>
      </c>
      <c r="E247" t="s">
        <v>14831</v>
      </c>
      <c r="F247">
        <f t="shared" si="6"/>
        <v>24</v>
      </c>
      <c r="G247" s="11">
        <f t="shared" si="7"/>
        <v>24</v>
      </c>
      <c r="L247" t="s">
        <v>14831</v>
      </c>
      <c r="M247" t="e">
        <f>VLOOKUP(L247,lot!$A$3:$E$13372,3,0)</f>
        <v>#N/A</v>
      </c>
      <c r="Q247" t="s">
        <v>14498</v>
      </c>
      <c r="R247">
        <v>40</v>
      </c>
      <c r="S247" t="s">
        <v>1313</v>
      </c>
      <c r="T247" t="e">
        <f>VLOOKUP(Q247,lot!$A$3:$E$13372,3,0)</f>
        <v>#N/A</v>
      </c>
      <c r="U247" s="7" t="e">
        <f>VLOOKUP(Q247,lot!$A$3:$E$13372,5,0)</f>
        <v>#N/A</v>
      </c>
    </row>
    <row r="248" spans="2:21" hidden="1" x14ac:dyDescent="0.25">
      <c r="B248" t="s">
        <v>14499</v>
      </c>
      <c r="C248">
        <v>80</v>
      </c>
      <c r="E248" t="s">
        <v>14820</v>
      </c>
      <c r="F248" t="e">
        <f t="shared" si="6"/>
        <v>#N/A</v>
      </c>
      <c r="G248" s="11" t="str">
        <f t="shared" si="7"/>
        <v>0</v>
      </c>
      <c r="L248" t="s">
        <v>14820</v>
      </c>
      <c r="M248" t="e">
        <f>VLOOKUP(L248,lot!$A$3:$E$13372,3,0)</f>
        <v>#N/A</v>
      </c>
      <c r="Q248" t="s">
        <v>14499</v>
      </c>
      <c r="R248">
        <v>80</v>
      </c>
      <c r="S248" t="s">
        <v>1317</v>
      </c>
      <c r="T248" t="e">
        <f>VLOOKUP(Q248,lot!$A$3:$E$13372,3,0)</f>
        <v>#N/A</v>
      </c>
      <c r="U248" s="7" t="e">
        <f>VLOOKUP(Q248,lot!$A$3:$E$13372,5,0)</f>
        <v>#N/A</v>
      </c>
    </row>
    <row r="249" spans="2:21" hidden="1" x14ac:dyDescent="0.25">
      <c r="B249" t="s">
        <v>14500</v>
      </c>
      <c r="C249">
        <v>1595</v>
      </c>
      <c r="E249" t="s">
        <v>14821</v>
      </c>
      <c r="F249" t="e">
        <f t="shared" si="6"/>
        <v>#N/A</v>
      </c>
      <c r="G249" s="11" t="str">
        <f t="shared" si="7"/>
        <v>0</v>
      </c>
      <c r="L249" t="s">
        <v>14821</v>
      </c>
      <c r="M249" t="e">
        <f>VLOOKUP(L249,lot!$A$3:$E$13372,3,0)</f>
        <v>#N/A</v>
      </c>
      <c r="Q249" t="s">
        <v>14500</v>
      </c>
      <c r="R249">
        <v>1595</v>
      </c>
      <c r="S249" t="s">
        <v>1319</v>
      </c>
      <c r="T249" t="e">
        <f>VLOOKUP(Q249,lot!$A$3:$E$13372,3,0)</f>
        <v>#N/A</v>
      </c>
      <c r="U249" s="7" t="e">
        <f>VLOOKUP(Q249,lot!$A$3:$E$13372,5,0)</f>
        <v>#N/A</v>
      </c>
    </row>
    <row r="250" spans="2:21" hidden="1" x14ac:dyDescent="0.25">
      <c r="B250" t="s">
        <v>14501</v>
      </c>
      <c r="C250">
        <v>9</v>
      </c>
      <c r="E250" t="s">
        <v>14822</v>
      </c>
      <c r="F250" t="e">
        <f t="shared" si="6"/>
        <v>#N/A</v>
      </c>
      <c r="G250" s="11" t="str">
        <f t="shared" si="7"/>
        <v>0</v>
      </c>
      <c r="L250" t="s">
        <v>14822</v>
      </c>
      <c r="M250" t="e">
        <f>VLOOKUP(L250,lot!$A$3:$E$13372,3,0)</f>
        <v>#N/A</v>
      </c>
      <c r="Q250" t="s">
        <v>14501</v>
      </c>
      <c r="R250">
        <v>9</v>
      </c>
      <c r="S250" t="s">
        <v>1321</v>
      </c>
      <c r="T250" t="e">
        <f>VLOOKUP(Q250,lot!$A$3:$E$13372,3,0)</f>
        <v>#N/A</v>
      </c>
      <c r="U250" s="7" t="e">
        <f>VLOOKUP(Q250,lot!$A$3:$E$13372,5,0)</f>
        <v>#N/A</v>
      </c>
    </row>
    <row r="251" spans="2:21" hidden="1" x14ac:dyDescent="0.25">
      <c r="B251" t="s">
        <v>14503</v>
      </c>
      <c r="C251">
        <v>1</v>
      </c>
      <c r="E251" t="s">
        <v>14823</v>
      </c>
      <c r="F251">
        <f t="shared" si="6"/>
        <v>3236</v>
      </c>
      <c r="G251" s="11">
        <f t="shared" si="7"/>
        <v>3236</v>
      </c>
      <c r="L251" t="s">
        <v>14823</v>
      </c>
      <c r="M251" t="e">
        <f>VLOOKUP(L251,lot!$A$3:$E$13372,3,0)</f>
        <v>#N/A</v>
      </c>
      <c r="Q251" t="s">
        <v>14503</v>
      </c>
      <c r="R251">
        <v>1</v>
      </c>
      <c r="S251" t="s">
        <v>1327</v>
      </c>
      <c r="T251" t="e">
        <f>VLOOKUP(Q251,lot!$A$3:$E$13372,3,0)</f>
        <v>#N/A</v>
      </c>
      <c r="U251" s="7" t="e">
        <f>VLOOKUP(Q251,lot!$A$3:$E$13372,5,0)</f>
        <v>#N/A</v>
      </c>
    </row>
    <row r="252" spans="2:21" hidden="1" x14ac:dyDescent="0.25">
      <c r="B252" t="s">
        <v>14504</v>
      </c>
      <c r="C252">
        <v>6</v>
      </c>
      <c r="E252" t="s">
        <v>14824</v>
      </c>
      <c r="F252">
        <f t="shared" si="6"/>
        <v>5000</v>
      </c>
      <c r="G252" s="11">
        <f t="shared" si="7"/>
        <v>5000</v>
      </c>
      <c r="L252" t="s">
        <v>14824</v>
      </c>
      <c r="M252" t="e">
        <f>VLOOKUP(L252,lot!$A$3:$E$13372,3,0)</f>
        <v>#N/A</v>
      </c>
      <c r="Q252" t="s">
        <v>14504</v>
      </c>
      <c r="R252">
        <v>6</v>
      </c>
      <c r="S252" t="e">
        <v>#N/A</v>
      </c>
      <c r="T252" t="e">
        <f>VLOOKUP(Q252,lot!$A$3:$E$13372,3,0)</f>
        <v>#N/A</v>
      </c>
      <c r="U252" s="7" t="e">
        <f>VLOOKUP(Q252,lot!$A$3:$E$13372,5,0)</f>
        <v>#N/A</v>
      </c>
    </row>
    <row r="253" spans="2:21" hidden="1" x14ac:dyDescent="0.25">
      <c r="B253" t="s">
        <v>14505</v>
      </c>
      <c r="C253">
        <v>46</v>
      </c>
      <c r="E253" t="s">
        <v>14825</v>
      </c>
      <c r="F253">
        <f t="shared" si="6"/>
        <v>10</v>
      </c>
      <c r="G253" s="11">
        <f t="shared" si="7"/>
        <v>10</v>
      </c>
      <c r="L253" t="s">
        <v>14825</v>
      </c>
      <c r="M253" t="e">
        <f>VLOOKUP(L253,lot!$A$3:$E$13372,3,0)</f>
        <v>#N/A</v>
      </c>
      <c r="Q253" t="s">
        <v>14505</v>
      </c>
      <c r="R253">
        <v>46</v>
      </c>
      <c r="S253" t="s">
        <v>9133</v>
      </c>
      <c r="T253" t="e">
        <f>VLOOKUP(Q253,lot!$A$3:$E$13372,3,0)</f>
        <v>#N/A</v>
      </c>
      <c r="U253" s="7" t="e">
        <f>VLOOKUP(Q253,lot!$A$3:$E$13372,5,0)</f>
        <v>#N/A</v>
      </c>
    </row>
    <row r="254" spans="2:21" hidden="1" x14ac:dyDescent="0.25">
      <c r="B254" t="s">
        <v>14506</v>
      </c>
      <c r="C254">
        <v>2</v>
      </c>
      <c r="E254" t="s">
        <v>14826</v>
      </c>
      <c r="F254">
        <f t="shared" si="6"/>
        <v>48</v>
      </c>
      <c r="G254" s="11">
        <f t="shared" si="7"/>
        <v>48</v>
      </c>
      <c r="L254" t="s">
        <v>14826</v>
      </c>
      <c r="M254" t="e">
        <f>VLOOKUP(L254,lot!$A$3:$E$13372,3,0)</f>
        <v>#N/A</v>
      </c>
      <c r="Q254" t="s">
        <v>14506</v>
      </c>
      <c r="R254">
        <v>2</v>
      </c>
      <c r="S254" t="s">
        <v>9133</v>
      </c>
      <c r="T254" t="e">
        <f>VLOOKUP(Q254,lot!$A$3:$E$13372,3,0)</f>
        <v>#N/A</v>
      </c>
      <c r="U254" s="7" t="e">
        <f>VLOOKUP(Q254,lot!$A$3:$E$13372,5,0)</f>
        <v>#N/A</v>
      </c>
    </row>
    <row r="255" spans="2:21" hidden="1" x14ac:dyDescent="0.25">
      <c r="B255" t="s">
        <v>14507</v>
      </c>
      <c r="C255">
        <v>36</v>
      </c>
      <c r="E255" t="s">
        <v>14827</v>
      </c>
      <c r="F255">
        <f t="shared" si="6"/>
        <v>40</v>
      </c>
      <c r="G255" s="11">
        <f t="shared" si="7"/>
        <v>40</v>
      </c>
      <c r="L255" t="s">
        <v>14827</v>
      </c>
      <c r="M255" t="e">
        <f>VLOOKUP(L255,lot!$A$3:$E$13372,3,0)</f>
        <v>#N/A</v>
      </c>
      <c r="Q255" t="s">
        <v>14507</v>
      </c>
      <c r="R255">
        <v>36</v>
      </c>
      <c r="S255" t="s">
        <v>1339</v>
      </c>
      <c r="T255" t="e">
        <f>VLOOKUP(Q255,lot!$A$3:$E$13372,3,0)</f>
        <v>#N/A</v>
      </c>
      <c r="U255" s="7" t="e">
        <f>VLOOKUP(Q255,lot!$A$3:$E$13372,5,0)</f>
        <v>#N/A</v>
      </c>
    </row>
    <row r="256" spans="2:21" hidden="1" x14ac:dyDescent="0.25">
      <c r="B256" t="s">
        <v>14508</v>
      </c>
      <c r="C256">
        <v>5</v>
      </c>
      <c r="E256" t="s">
        <v>14828</v>
      </c>
      <c r="F256">
        <f t="shared" si="6"/>
        <v>247</v>
      </c>
      <c r="G256" s="11">
        <f t="shared" si="7"/>
        <v>247</v>
      </c>
      <c r="L256" t="s">
        <v>14828</v>
      </c>
      <c r="M256" t="e">
        <f>VLOOKUP(L256,lot!$A$3:$E$13372,3,0)</f>
        <v>#N/A</v>
      </c>
      <c r="Q256" t="s">
        <v>14508</v>
      </c>
      <c r="R256">
        <v>5</v>
      </c>
      <c r="S256" t="s">
        <v>1342</v>
      </c>
      <c r="T256" t="e">
        <f>VLOOKUP(Q256,lot!$A$3:$E$13372,3,0)</f>
        <v>#N/A</v>
      </c>
      <c r="U256" s="7" t="e">
        <f>VLOOKUP(Q256,lot!$A$3:$E$13372,5,0)</f>
        <v>#N/A</v>
      </c>
    </row>
    <row r="257" spans="2:21" hidden="1" x14ac:dyDescent="0.25">
      <c r="B257" t="s">
        <v>14510</v>
      </c>
      <c r="C257">
        <v>91</v>
      </c>
      <c r="E257" t="s">
        <v>14829</v>
      </c>
      <c r="F257">
        <f t="shared" si="6"/>
        <v>84</v>
      </c>
      <c r="G257" s="11">
        <f t="shared" si="7"/>
        <v>84</v>
      </c>
      <c r="L257" t="s">
        <v>14829</v>
      </c>
      <c r="M257" t="e">
        <f>VLOOKUP(L257,lot!$A$3:$E$13372,3,0)</f>
        <v>#N/A</v>
      </c>
      <c r="Q257" t="s">
        <v>14510</v>
      </c>
      <c r="R257">
        <v>91</v>
      </c>
      <c r="S257" t="s">
        <v>1347</v>
      </c>
      <c r="T257" t="e">
        <f>VLOOKUP(Q257,lot!$A$3:$E$13372,3,0)</f>
        <v>#N/A</v>
      </c>
      <c r="U257" s="7" t="e">
        <f>VLOOKUP(Q257,lot!$A$3:$E$13372,5,0)</f>
        <v>#N/A</v>
      </c>
    </row>
    <row r="258" spans="2:21" hidden="1" x14ac:dyDescent="0.25">
      <c r="B258" t="s">
        <v>14527</v>
      </c>
      <c r="C258">
        <v>3775</v>
      </c>
      <c r="E258" t="s">
        <v>14833</v>
      </c>
      <c r="F258" t="e">
        <f t="shared" si="6"/>
        <v>#N/A</v>
      </c>
      <c r="G258" s="11" t="str">
        <f t="shared" si="7"/>
        <v>0</v>
      </c>
      <c r="L258" t="s">
        <v>14833</v>
      </c>
      <c r="M258" t="e">
        <f>VLOOKUP(L258,lot!$A$3:$E$13372,3,0)</f>
        <v>#N/A</v>
      </c>
      <c r="Q258" t="s">
        <v>14527</v>
      </c>
      <c r="R258">
        <v>3775</v>
      </c>
      <c r="S258" t="s">
        <v>1394</v>
      </c>
      <c r="T258" t="e">
        <f>VLOOKUP(Q258,lot!$A$3:$E$13372,3,0)</f>
        <v>#N/A</v>
      </c>
      <c r="U258" s="7" t="e">
        <f>VLOOKUP(Q258,lot!$A$3:$E$13372,5,0)</f>
        <v>#N/A</v>
      </c>
    </row>
    <row r="259" spans="2:21" hidden="1" x14ac:dyDescent="0.25">
      <c r="B259" t="s">
        <v>14531</v>
      </c>
      <c r="C259">
        <v>720</v>
      </c>
      <c r="E259" t="s">
        <v>14832</v>
      </c>
      <c r="F259" t="e">
        <f t="shared" ref="F259:F322" si="8">VLOOKUP(E259,$B$2:$C$1866,2,0)</f>
        <v>#N/A</v>
      </c>
      <c r="G259" s="11" t="str">
        <f t="shared" ref="G259:G322" si="9">IF(ISNA(F259),"0",F259)</f>
        <v>0</v>
      </c>
      <c r="L259" t="s">
        <v>14832</v>
      </c>
      <c r="M259" t="e">
        <f>VLOOKUP(L259,lot!$A$3:$E$13372,3,0)</f>
        <v>#N/A</v>
      </c>
      <c r="Q259" t="s">
        <v>14531</v>
      </c>
      <c r="R259">
        <v>720</v>
      </c>
      <c r="S259" t="s">
        <v>3197</v>
      </c>
      <c r="T259" t="e">
        <f>VLOOKUP(Q259,lot!$A$3:$E$13372,3,0)</f>
        <v>#N/A</v>
      </c>
      <c r="U259" s="7" t="e">
        <f>VLOOKUP(Q259,lot!$A$3:$E$13372,5,0)</f>
        <v>#N/A</v>
      </c>
    </row>
    <row r="260" spans="2:21" hidden="1" x14ac:dyDescent="0.25">
      <c r="B260" t="s">
        <v>14561</v>
      </c>
      <c r="C260">
        <v>2280</v>
      </c>
      <c r="E260" t="s">
        <v>14836</v>
      </c>
      <c r="F260">
        <f t="shared" si="8"/>
        <v>570</v>
      </c>
      <c r="G260" s="11">
        <f t="shared" si="9"/>
        <v>570</v>
      </c>
      <c r="L260" t="s">
        <v>14836</v>
      </c>
      <c r="M260" t="e">
        <f>VLOOKUP(L260,lot!$A$3:$E$13372,3,0)</f>
        <v>#N/A</v>
      </c>
      <c r="Q260" t="s">
        <v>14561</v>
      </c>
      <c r="R260">
        <v>2280</v>
      </c>
      <c r="S260" t="s">
        <v>8361</v>
      </c>
      <c r="T260" t="e">
        <f>VLOOKUP(Q260,lot!$A$3:$E$13372,3,0)</f>
        <v>#N/A</v>
      </c>
      <c r="U260" s="7" t="e">
        <f>VLOOKUP(Q260,lot!$A$3:$E$13372,5,0)</f>
        <v>#N/A</v>
      </c>
    </row>
    <row r="261" spans="2:21" hidden="1" x14ac:dyDescent="0.25">
      <c r="B261" t="s">
        <v>14562</v>
      </c>
      <c r="C261">
        <v>1200</v>
      </c>
      <c r="E261" t="s">
        <v>14834</v>
      </c>
      <c r="F261" t="e">
        <f t="shared" si="8"/>
        <v>#N/A</v>
      </c>
      <c r="G261" s="11" t="str">
        <f t="shared" si="9"/>
        <v>0</v>
      </c>
      <c r="L261" t="s">
        <v>14834</v>
      </c>
      <c r="M261" t="e">
        <f>VLOOKUP(L261,lot!$A$3:$E$13372,3,0)</f>
        <v>#N/A</v>
      </c>
      <c r="Q261" t="s">
        <v>14562</v>
      </c>
      <c r="R261">
        <v>1200</v>
      </c>
      <c r="S261" t="s">
        <v>8361</v>
      </c>
      <c r="T261" t="e">
        <f>VLOOKUP(Q261,lot!$A$3:$E$13372,3,0)</f>
        <v>#N/A</v>
      </c>
      <c r="U261" s="7" t="e">
        <f>VLOOKUP(Q261,lot!$A$3:$E$13372,5,0)</f>
        <v>#N/A</v>
      </c>
    </row>
    <row r="262" spans="2:21" hidden="1" x14ac:dyDescent="0.25">
      <c r="B262" t="s">
        <v>14563</v>
      </c>
      <c r="C262">
        <v>4</v>
      </c>
      <c r="E262" t="s">
        <v>14835</v>
      </c>
      <c r="F262" t="e">
        <f t="shared" si="8"/>
        <v>#N/A</v>
      </c>
      <c r="G262" s="11" t="str">
        <f t="shared" si="9"/>
        <v>0</v>
      </c>
      <c r="L262" t="s">
        <v>14835</v>
      </c>
      <c r="M262" t="e">
        <f>VLOOKUP(L262,lot!$A$3:$E$13372,3,0)</f>
        <v>#N/A</v>
      </c>
      <c r="Q262" t="s">
        <v>14563</v>
      </c>
      <c r="R262">
        <v>4</v>
      </c>
      <c r="S262" t="s">
        <v>1735</v>
      </c>
      <c r="T262" t="e">
        <f>VLOOKUP(Q262,lot!$A$3:$E$13372,3,0)</f>
        <v>#N/A</v>
      </c>
      <c r="U262" s="7" t="e">
        <f>VLOOKUP(Q262,lot!$A$3:$E$13372,5,0)</f>
        <v>#N/A</v>
      </c>
    </row>
    <row r="263" spans="2:21" hidden="1" x14ac:dyDescent="0.25">
      <c r="B263" t="s">
        <v>14565</v>
      </c>
      <c r="C263">
        <v>12040</v>
      </c>
      <c r="E263" t="s">
        <v>14837</v>
      </c>
      <c r="F263">
        <f t="shared" si="8"/>
        <v>11193</v>
      </c>
      <c r="G263" s="11">
        <f t="shared" si="9"/>
        <v>11193</v>
      </c>
      <c r="L263" t="s">
        <v>14837</v>
      </c>
      <c r="M263" t="e">
        <f>VLOOKUP(L263,lot!$A$3:$E$13372,3,0)</f>
        <v>#N/A</v>
      </c>
      <c r="Q263" t="s">
        <v>14565</v>
      </c>
      <c r="R263">
        <v>12040</v>
      </c>
      <c r="S263" t="s">
        <v>1742</v>
      </c>
      <c r="T263" t="e">
        <f>VLOOKUP(Q263,lot!$A$3:$E$13372,3,0)</f>
        <v>#N/A</v>
      </c>
      <c r="U263" s="7" t="e">
        <f>VLOOKUP(Q263,lot!$A$3:$E$13372,5,0)</f>
        <v>#N/A</v>
      </c>
    </row>
    <row r="264" spans="2:21" hidden="1" x14ac:dyDescent="0.25">
      <c r="B264" t="s">
        <v>14566</v>
      </c>
      <c r="C264">
        <v>1800</v>
      </c>
      <c r="E264" t="s">
        <v>14190</v>
      </c>
      <c r="F264">
        <f t="shared" si="8"/>
        <v>646</v>
      </c>
      <c r="G264" s="11">
        <f t="shared" si="9"/>
        <v>646</v>
      </c>
      <c r="L264" t="s">
        <v>14190</v>
      </c>
      <c r="M264" t="e">
        <f>VLOOKUP(L264,lot!$A$3:$E$13372,3,0)</f>
        <v>#N/A</v>
      </c>
      <c r="Q264" t="s">
        <v>14566</v>
      </c>
      <c r="R264">
        <v>1800</v>
      </c>
      <c r="S264" t="s">
        <v>1749</v>
      </c>
      <c r="T264" t="e">
        <f>VLOOKUP(Q264,lot!$A$3:$E$13372,3,0)</f>
        <v>#N/A</v>
      </c>
      <c r="U264" s="7" t="e">
        <f>VLOOKUP(Q264,lot!$A$3:$E$13372,5,0)</f>
        <v>#N/A</v>
      </c>
    </row>
    <row r="265" spans="2:21" hidden="1" x14ac:dyDescent="0.25">
      <c r="B265" t="s">
        <v>14573</v>
      </c>
      <c r="C265">
        <v>255</v>
      </c>
      <c r="E265" t="s">
        <v>14838</v>
      </c>
      <c r="F265" t="e">
        <f t="shared" si="8"/>
        <v>#N/A</v>
      </c>
      <c r="G265" s="11" t="str">
        <f t="shared" si="9"/>
        <v>0</v>
      </c>
      <c r="L265" t="s">
        <v>14838</v>
      </c>
      <c r="M265" t="e">
        <f>VLOOKUP(L265,lot!$A$3:$E$13372,3,0)</f>
        <v>#N/A</v>
      </c>
      <c r="Q265" t="s">
        <v>14573</v>
      </c>
      <c r="R265">
        <v>255</v>
      </c>
      <c r="S265" t="s">
        <v>9050</v>
      </c>
      <c r="T265" t="e">
        <f>VLOOKUP(Q265,lot!$A$3:$E$13372,3,0)</f>
        <v>#N/A</v>
      </c>
      <c r="U265" s="7" t="e">
        <f>VLOOKUP(Q265,lot!$A$3:$E$13372,5,0)</f>
        <v>#N/A</v>
      </c>
    </row>
    <row r="266" spans="2:21" hidden="1" x14ac:dyDescent="0.25">
      <c r="B266" t="s">
        <v>14575</v>
      </c>
      <c r="C266">
        <v>1</v>
      </c>
      <c r="E266" t="s">
        <v>14839</v>
      </c>
      <c r="F266" t="e">
        <f t="shared" si="8"/>
        <v>#N/A</v>
      </c>
      <c r="G266" s="11" t="str">
        <f t="shared" si="9"/>
        <v>0</v>
      </c>
      <c r="L266" t="s">
        <v>14839</v>
      </c>
      <c r="M266" t="e">
        <f>VLOOKUP(L266,lot!$A$3:$E$13372,3,0)</f>
        <v>#N/A</v>
      </c>
      <c r="Q266" t="s">
        <v>14575</v>
      </c>
      <c r="R266">
        <v>1</v>
      </c>
      <c r="S266" t="s">
        <v>1820</v>
      </c>
      <c r="T266" t="e">
        <f>VLOOKUP(Q266,lot!$A$3:$E$13372,3,0)</f>
        <v>#N/A</v>
      </c>
      <c r="U266" s="7" t="e">
        <f>VLOOKUP(Q266,lot!$A$3:$E$13372,5,0)</f>
        <v>#N/A</v>
      </c>
    </row>
    <row r="267" spans="2:21" hidden="1" x14ac:dyDescent="0.25">
      <c r="B267" t="s">
        <v>14580</v>
      </c>
      <c r="C267">
        <v>8730</v>
      </c>
      <c r="E267" t="s">
        <v>14840</v>
      </c>
      <c r="F267" t="e">
        <f t="shared" si="8"/>
        <v>#N/A</v>
      </c>
      <c r="G267" s="11" t="str">
        <f t="shared" si="9"/>
        <v>0</v>
      </c>
      <c r="L267" t="s">
        <v>14840</v>
      </c>
      <c r="M267" t="e">
        <f>VLOOKUP(L267,lot!$A$3:$E$13372,3,0)</f>
        <v>#N/A</v>
      </c>
      <c r="Q267" t="s">
        <v>14580</v>
      </c>
      <c r="R267">
        <v>8730</v>
      </c>
      <c r="S267" t="s">
        <v>1822</v>
      </c>
      <c r="T267" t="e">
        <f>VLOOKUP(Q267,lot!$A$3:$E$13372,3,0)</f>
        <v>#N/A</v>
      </c>
      <c r="U267" s="7" t="e">
        <f>VLOOKUP(Q267,lot!$A$3:$E$13372,5,0)</f>
        <v>#N/A</v>
      </c>
    </row>
    <row r="268" spans="2:21" hidden="1" x14ac:dyDescent="0.25">
      <c r="B268" t="s">
        <v>14585</v>
      </c>
      <c r="C268">
        <v>8280</v>
      </c>
      <c r="E268" t="s">
        <v>14841</v>
      </c>
      <c r="F268" t="e">
        <f t="shared" si="8"/>
        <v>#N/A</v>
      </c>
      <c r="G268" s="11" t="str">
        <f t="shared" si="9"/>
        <v>0</v>
      </c>
      <c r="L268" t="s">
        <v>14841</v>
      </c>
      <c r="M268" t="e">
        <f>VLOOKUP(L268,lot!$A$3:$E$13372,3,0)</f>
        <v>#N/A</v>
      </c>
      <c r="Q268" t="s">
        <v>14585</v>
      </c>
      <c r="R268">
        <v>8280</v>
      </c>
      <c r="S268" t="s">
        <v>1825</v>
      </c>
      <c r="T268" t="e">
        <f>VLOOKUP(Q268,lot!$A$3:$E$13372,3,0)</f>
        <v>#N/A</v>
      </c>
      <c r="U268" s="7" t="e">
        <f>VLOOKUP(Q268,lot!$A$3:$E$13372,5,0)</f>
        <v>#N/A</v>
      </c>
    </row>
    <row r="269" spans="2:21" hidden="1" x14ac:dyDescent="0.25">
      <c r="B269" t="s">
        <v>14586</v>
      </c>
      <c r="C269">
        <v>3720</v>
      </c>
      <c r="E269" t="s">
        <v>14191</v>
      </c>
      <c r="F269" t="e">
        <f t="shared" si="8"/>
        <v>#N/A</v>
      </c>
      <c r="G269" s="11" t="str">
        <f t="shared" si="9"/>
        <v>0</v>
      </c>
      <c r="L269" t="s">
        <v>14191</v>
      </c>
      <c r="M269" t="e">
        <f>VLOOKUP(L269,lot!$A$3:$E$13372,3,0)</f>
        <v>#N/A</v>
      </c>
      <c r="Q269" t="s">
        <v>14586</v>
      </c>
      <c r="R269">
        <v>3720</v>
      </c>
      <c r="S269" t="s">
        <v>1825</v>
      </c>
      <c r="T269" t="e">
        <f>VLOOKUP(Q269,lot!$A$3:$E$13372,3,0)</f>
        <v>#N/A</v>
      </c>
      <c r="U269" s="7" t="e">
        <f>VLOOKUP(Q269,lot!$A$3:$E$13372,5,0)</f>
        <v>#N/A</v>
      </c>
    </row>
    <row r="270" spans="2:21" hidden="1" x14ac:dyDescent="0.25">
      <c r="B270" t="s">
        <v>14587</v>
      </c>
      <c r="C270">
        <v>653</v>
      </c>
      <c r="E270" t="s">
        <v>14845</v>
      </c>
      <c r="F270" t="e">
        <f t="shared" si="8"/>
        <v>#N/A</v>
      </c>
      <c r="G270" s="11" t="str">
        <f t="shared" si="9"/>
        <v>0</v>
      </c>
      <c r="L270" t="s">
        <v>14845</v>
      </c>
      <c r="M270" t="e">
        <f>VLOOKUP(L270,lot!$A$3:$E$13372,3,0)</f>
        <v>#N/A</v>
      </c>
      <c r="Q270" t="s">
        <v>14587</v>
      </c>
      <c r="R270">
        <v>653</v>
      </c>
      <c r="S270" t="s">
        <v>1825</v>
      </c>
      <c r="T270" t="e">
        <f>VLOOKUP(Q270,lot!$A$3:$E$13372,3,0)</f>
        <v>#N/A</v>
      </c>
      <c r="U270" s="7" t="e">
        <f>VLOOKUP(Q270,lot!$A$3:$E$13372,5,0)</f>
        <v>#N/A</v>
      </c>
    </row>
    <row r="271" spans="2:21" hidden="1" x14ac:dyDescent="0.25">
      <c r="B271" t="s">
        <v>14589</v>
      </c>
      <c r="C271">
        <v>2999</v>
      </c>
      <c r="E271" t="s">
        <v>14846</v>
      </c>
      <c r="F271" t="e">
        <f t="shared" si="8"/>
        <v>#N/A</v>
      </c>
      <c r="G271" s="11" t="str">
        <f t="shared" si="9"/>
        <v>0</v>
      </c>
      <c r="L271" t="s">
        <v>14846</v>
      </c>
      <c r="M271" t="e">
        <f>VLOOKUP(L271,lot!$A$3:$E$13372,3,0)</f>
        <v>#N/A</v>
      </c>
      <c r="Q271" t="s">
        <v>14589</v>
      </c>
      <c r="R271">
        <v>2999</v>
      </c>
      <c r="S271" t="s">
        <v>1829</v>
      </c>
      <c r="T271" t="e">
        <f>VLOOKUP(Q271,lot!$A$3:$E$13372,3,0)</f>
        <v>#N/A</v>
      </c>
      <c r="U271" s="7" t="e">
        <f>VLOOKUP(Q271,lot!$A$3:$E$13372,5,0)</f>
        <v>#N/A</v>
      </c>
    </row>
    <row r="272" spans="2:21" hidden="1" x14ac:dyDescent="0.25">
      <c r="B272" t="s">
        <v>14591</v>
      </c>
      <c r="C272">
        <v>480</v>
      </c>
      <c r="E272" t="s">
        <v>14847</v>
      </c>
      <c r="F272" t="e">
        <f t="shared" si="8"/>
        <v>#N/A</v>
      </c>
      <c r="G272" s="11" t="str">
        <f t="shared" si="9"/>
        <v>0</v>
      </c>
      <c r="L272" t="s">
        <v>14847</v>
      </c>
      <c r="M272" t="e">
        <f>VLOOKUP(L272,lot!$A$3:$E$13372,3,0)</f>
        <v>#N/A</v>
      </c>
      <c r="Q272" t="s">
        <v>14591</v>
      </c>
      <c r="R272">
        <v>480</v>
      </c>
      <c r="S272" t="s">
        <v>1831</v>
      </c>
      <c r="T272" t="e">
        <f>VLOOKUP(Q272,lot!$A$3:$E$13372,3,0)</f>
        <v>#N/A</v>
      </c>
      <c r="U272" s="7" t="e">
        <f>VLOOKUP(Q272,lot!$A$3:$E$13372,5,0)</f>
        <v>#N/A</v>
      </c>
    </row>
    <row r="273" spans="2:21" hidden="1" x14ac:dyDescent="0.25">
      <c r="B273" t="s">
        <v>14596</v>
      </c>
      <c r="C273">
        <v>80</v>
      </c>
      <c r="E273" t="s">
        <v>14848</v>
      </c>
      <c r="F273" t="e">
        <f t="shared" si="8"/>
        <v>#N/A</v>
      </c>
      <c r="G273" s="11" t="str">
        <f t="shared" si="9"/>
        <v>0</v>
      </c>
      <c r="L273" t="s">
        <v>14848</v>
      </c>
      <c r="M273" t="e">
        <f>VLOOKUP(L273,lot!$A$3:$E$13372,3,0)</f>
        <v>#N/A</v>
      </c>
      <c r="Q273" t="s">
        <v>14596</v>
      </c>
      <c r="R273">
        <v>80</v>
      </c>
      <c r="S273" t="s">
        <v>1841</v>
      </c>
      <c r="T273" t="e">
        <f>VLOOKUP(Q273,lot!$A$3:$E$13372,3,0)</f>
        <v>#N/A</v>
      </c>
      <c r="U273" s="7" t="e">
        <f>VLOOKUP(Q273,lot!$A$3:$E$13372,5,0)</f>
        <v>#N/A</v>
      </c>
    </row>
    <row r="274" spans="2:21" hidden="1" x14ac:dyDescent="0.25">
      <c r="B274" t="s">
        <v>14598</v>
      </c>
      <c r="C274">
        <v>1224</v>
      </c>
      <c r="E274" t="s">
        <v>14192</v>
      </c>
      <c r="F274" t="e">
        <f t="shared" si="8"/>
        <v>#N/A</v>
      </c>
      <c r="G274" s="11" t="str">
        <f t="shared" si="9"/>
        <v>0</v>
      </c>
      <c r="L274" t="s">
        <v>14192</v>
      </c>
      <c r="M274" t="e">
        <f>VLOOKUP(L274,lot!$A$3:$E$13372,3,0)</f>
        <v>#N/A</v>
      </c>
      <c r="Q274" t="s">
        <v>14598</v>
      </c>
      <c r="R274">
        <v>1224</v>
      </c>
      <c r="S274" t="s">
        <v>1850</v>
      </c>
      <c r="T274" t="e">
        <f>VLOOKUP(Q274,lot!$A$3:$E$13372,3,0)</f>
        <v>#N/A</v>
      </c>
      <c r="U274" s="7" t="e">
        <f>VLOOKUP(Q274,lot!$A$3:$E$13372,5,0)</f>
        <v>#N/A</v>
      </c>
    </row>
    <row r="275" spans="2:21" hidden="1" x14ac:dyDescent="0.25">
      <c r="B275" t="s">
        <v>14599</v>
      </c>
      <c r="C275">
        <v>2400</v>
      </c>
      <c r="E275" t="s">
        <v>14842</v>
      </c>
      <c r="F275" t="e">
        <f t="shared" si="8"/>
        <v>#N/A</v>
      </c>
      <c r="G275" s="11" t="str">
        <f t="shared" si="9"/>
        <v>0</v>
      </c>
      <c r="L275" t="s">
        <v>14842</v>
      </c>
      <c r="M275" t="e">
        <f>VLOOKUP(L275,lot!$A$3:$E$13372,3,0)</f>
        <v>#N/A</v>
      </c>
      <c r="Q275" t="s">
        <v>14599</v>
      </c>
      <c r="R275">
        <v>2400</v>
      </c>
      <c r="S275" t="s">
        <v>1850</v>
      </c>
      <c r="T275" t="e">
        <f>VLOOKUP(Q275,lot!$A$3:$E$13372,3,0)</f>
        <v>#N/A</v>
      </c>
      <c r="U275" s="7" t="e">
        <f>VLOOKUP(Q275,lot!$A$3:$E$13372,5,0)</f>
        <v>#N/A</v>
      </c>
    </row>
    <row r="276" spans="2:21" hidden="1" x14ac:dyDescent="0.25">
      <c r="B276" t="s">
        <v>14603</v>
      </c>
      <c r="C276">
        <v>1000</v>
      </c>
      <c r="E276" t="s">
        <v>14843</v>
      </c>
      <c r="F276" t="e">
        <f t="shared" si="8"/>
        <v>#N/A</v>
      </c>
      <c r="G276" s="11" t="str">
        <f t="shared" si="9"/>
        <v>0</v>
      </c>
      <c r="L276" t="s">
        <v>14843</v>
      </c>
      <c r="M276" t="e">
        <f>VLOOKUP(L276,lot!$A$3:$E$13372,3,0)</f>
        <v>#N/A</v>
      </c>
      <c r="Q276" t="s">
        <v>14603</v>
      </c>
      <c r="R276">
        <v>1000</v>
      </c>
      <c r="S276" t="s">
        <v>1857</v>
      </c>
      <c r="T276" t="e">
        <f>VLOOKUP(Q276,lot!$A$3:$E$13372,3,0)</f>
        <v>#N/A</v>
      </c>
      <c r="U276" s="7" t="e">
        <f>VLOOKUP(Q276,lot!$A$3:$E$13372,5,0)</f>
        <v>#N/A</v>
      </c>
    </row>
    <row r="277" spans="2:21" hidden="1" x14ac:dyDescent="0.25">
      <c r="B277" t="s">
        <v>14606</v>
      </c>
      <c r="C277">
        <v>32993</v>
      </c>
      <c r="E277" t="s">
        <v>14193</v>
      </c>
      <c r="F277" t="e">
        <f t="shared" si="8"/>
        <v>#N/A</v>
      </c>
      <c r="G277" s="11" t="str">
        <f t="shared" si="9"/>
        <v>0</v>
      </c>
      <c r="L277" t="s">
        <v>14193</v>
      </c>
      <c r="M277" t="e">
        <f>VLOOKUP(L277,lot!$A$3:$E$13372,3,0)</f>
        <v>#N/A</v>
      </c>
      <c r="Q277" t="s">
        <v>14606</v>
      </c>
      <c r="R277">
        <v>32993</v>
      </c>
      <c r="S277" t="s">
        <v>1870</v>
      </c>
      <c r="T277" t="e">
        <f>VLOOKUP(Q277,lot!$A$3:$E$13372,3,0)</f>
        <v>#N/A</v>
      </c>
      <c r="U277" s="7" t="e">
        <f>VLOOKUP(Q277,lot!$A$3:$E$13372,5,0)</f>
        <v>#N/A</v>
      </c>
    </row>
    <row r="278" spans="2:21" hidden="1" x14ac:dyDescent="0.25">
      <c r="B278" t="s">
        <v>14607</v>
      </c>
      <c r="C278">
        <v>7300</v>
      </c>
      <c r="E278" t="s">
        <v>14855</v>
      </c>
      <c r="F278" t="e">
        <f t="shared" si="8"/>
        <v>#N/A</v>
      </c>
      <c r="G278" s="11" t="str">
        <f t="shared" si="9"/>
        <v>0</v>
      </c>
      <c r="L278" t="s">
        <v>14855</v>
      </c>
      <c r="M278" t="e">
        <f>VLOOKUP(L278,lot!$A$3:$E$13372,3,0)</f>
        <v>#N/A</v>
      </c>
      <c r="Q278" t="s">
        <v>14607</v>
      </c>
      <c r="R278">
        <v>7300</v>
      </c>
      <c r="S278" t="s">
        <v>1877</v>
      </c>
      <c r="T278" t="e">
        <f>VLOOKUP(Q278,lot!$A$3:$E$13372,3,0)</f>
        <v>#N/A</v>
      </c>
      <c r="U278" s="7" t="e">
        <f>VLOOKUP(Q278,lot!$A$3:$E$13372,5,0)</f>
        <v>#N/A</v>
      </c>
    </row>
    <row r="279" spans="2:21" hidden="1" x14ac:dyDescent="0.25">
      <c r="B279" t="s">
        <v>14608</v>
      </c>
      <c r="C279">
        <v>250</v>
      </c>
      <c r="E279" t="s">
        <v>14856</v>
      </c>
      <c r="F279">
        <f t="shared" si="8"/>
        <v>2420</v>
      </c>
      <c r="G279" s="11">
        <f t="shared" si="9"/>
        <v>2420</v>
      </c>
      <c r="L279" t="s">
        <v>14856</v>
      </c>
      <c r="M279" t="e">
        <f>VLOOKUP(L279,lot!$A$3:$E$13372,3,0)</f>
        <v>#N/A</v>
      </c>
      <c r="Q279" t="s">
        <v>14608</v>
      </c>
      <c r="R279">
        <v>250</v>
      </c>
      <c r="S279" t="s">
        <v>1877</v>
      </c>
      <c r="T279" t="e">
        <f>VLOOKUP(Q279,lot!$A$3:$E$13372,3,0)</f>
        <v>#N/A</v>
      </c>
      <c r="U279" s="7" t="e">
        <f>VLOOKUP(Q279,lot!$A$3:$E$13372,5,0)</f>
        <v>#N/A</v>
      </c>
    </row>
    <row r="280" spans="2:21" hidden="1" x14ac:dyDescent="0.25">
      <c r="B280" t="s">
        <v>14609</v>
      </c>
      <c r="C280">
        <v>4550</v>
      </c>
      <c r="E280" t="s">
        <v>14194</v>
      </c>
      <c r="F280" t="e">
        <f t="shared" si="8"/>
        <v>#N/A</v>
      </c>
      <c r="G280" s="11" t="str">
        <f t="shared" si="9"/>
        <v>0</v>
      </c>
      <c r="L280" t="s">
        <v>14194</v>
      </c>
      <c r="M280" t="e">
        <f>VLOOKUP(L280,lot!$A$3:$E$13372,3,0)</f>
        <v>#N/A</v>
      </c>
      <c r="Q280" t="s">
        <v>14609</v>
      </c>
      <c r="R280">
        <v>4550</v>
      </c>
      <c r="S280" t="s">
        <v>1877</v>
      </c>
      <c r="T280" t="e">
        <f>VLOOKUP(Q280,lot!$A$3:$E$13372,3,0)</f>
        <v>#N/A</v>
      </c>
      <c r="U280" s="7" t="e">
        <f>VLOOKUP(Q280,lot!$A$3:$E$13372,5,0)</f>
        <v>#N/A</v>
      </c>
    </row>
    <row r="281" spans="2:21" hidden="1" x14ac:dyDescent="0.25">
      <c r="B281" t="s">
        <v>14610</v>
      </c>
      <c r="C281">
        <v>4</v>
      </c>
      <c r="E281" t="s">
        <v>14195</v>
      </c>
      <c r="F281" t="e">
        <f t="shared" si="8"/>
        <v>#N/A</v>
      </c>
      <c r="G281" s="11" t="str">
        <f t="shared" si="9"/>
        <v>0</v>
      </c>
      <c r="L281" t="s">
        <v>14195</v>
      </c>
      <c r="M281" t="e">
        <f>VLOOKUP(L281,lot!$A$3:$E$13372,3,0)</f>
        <v>#N/A</v>
      </c>
      <c r="Q281" t="s">
        <v>14610</v>
      </c>
      <c r="R281">
        <v>4</v>
      </c>
      <c r="S281" t="s">
        <v>1877</v>
      </c>
      <c r="T281" t="e">
        <f>VLOOKUP(Q281,lot!$A$3:$E$13372,3,0)</f>
        <v>#N/A</v>
      </c>
      <c r="U281" s="7" t="e">
        <f>VLOOKUP(Q281,lot!$A$3:$E$13372,5,0)</f>
        <v>#N/A</v>
      </c>
    </row>
    <row r="282" spans="2:21" hidden="1" x14ac:dyDescent="0.25">
      <c r="B282" t="s">
        <v>14611</v>
      </c>
      <c r="C282">
        <v>7100</v>
      </c>
      <c r="E282" t="s">
        <v>14852</v>
      </c>
      <c r="F282" t="e">
        <f t="shared" si="8"/>
        <v>#N/A</v>
      </c>
      <c r="G282" s="11" t="str">
        <f t="shared" si="9"/>
        <v>0</v>
      </c>
      <c r="L282" t="s">
        <v>14852</v>
      </c>
      <c r="M282" t="e">
        <f>VLOOKUP(L282,lot!$A$3:$E$13372,3,0)</f>
        <v>#N/A</v>
      </c>
      <c r="Q282" t="s">
        <v>14611</v>
      </c>
      <c r="R282">
        <v>7100</v>
      </c>
      <c r="S282" t="s">
        <v>1877</v>
      </c>
      <c r="T282" t="e">
        <f>VLOOKUP(Q282,lot!$A$3:$E$13372,3,0)</f>
        <v>#N/A</v>
      </c>
      <c r="U282" s="7" t="e">
        <f>VLOOKUP(Q282,lot!$A$3:$E$13372,5,0)</f>
        <v>#N/A</v>
      </c>
    </row>
    <row r="283" spans="2:21" hidden="1" x14ac:dyDescent="0.25">
      <c r="B283" t="s">
        <v>14612</v>
      </c>
      <c r="C283">
        <v>3</v>
      </c>
      <c r="E283" t="s">
        <v>14853</v>
      </c>
      <c r="F283" t="e">
        <f t="shared" si="8"/>
        <v>#N/A</v>
      </c>
      <c r="G283" s="11" t="str">
        <f t="shared" si="9"/>
        <v>0</v>
      </c>
      <c r="L283" t="s">
        <v>14853</v>
      </c>
      <c r="M283" t="e">
        <f>VLOOKUP(L283,lot!$A$3:$E$13372,3,0)</f>
        <v>#N/A</v>
      </c>
      <c r="Q283" t="s">
        <v>14612</v>
      </c>
      <c r="R283">
        <v>3</v>
      </c>
      <c r="S283" t="s">
        <v>1896</v>
      </c>
      <c r="T283" t="e">
        <f>VLOOKUP(Q283,lot!$A$3:$E$13372,3,0)</f>
        <v>#N/A</v>
      </c>
      <c r="U283" s="7" t="e">
        <f>VLOOKUP(Q283,lot!$A$3:$E$13372,5,0)</f>
        <v>#N/A</v>
      </c>
    </row>
    <row r="284" spans="2:21" hidden="1" x14ac:dyDescent="0.25">
      <c r="B284" t="s">
        <v>14613</v>
      </c>
      <c r="C284">
        <v>6</v>
      </c>
      <c r="E284" t="s">
        <v>14854</v>
      </c>
      <c r="F284" t="e">
        <f t="shared" si="8"/>
        <v>#N/A</v>
      </c>
      <c r="G284" s="11" t="str">
        <f t="shared" si="9"/>
        <v>0</v>
      </c>
      <c r="L284" t="s">
        <v>14854</v>
      </c>
      <c r="M284" t="e">
        <f>VLOOKUP(L284,lot!$A$3:$E$13372,3,0)</f>
        <v>#N/A</v>
      </c>
      <c r="Q284" t="s">
        <v>14613</v>
      </c>
      <c r="R284">
        <v>6</v>
      </c>
      <c r="S284" t="s">
        <v>1899</v>
      </c>
      <c r="T284" t="e">
        <f>VLOOKUP(Q284,lot!$A$3:$E$13372,3,0)</f>
        <v>#N/A</v>
      </c>
      <c r="U284" s="7" t="e">
        <f>VLOOKUP(Q284,lot!$A$3:$E$13372,5,0)</f>
        <v>#N/A</v>
      </c>
    </row>
    <row r="285" spans="2:21" hidden="1" x14ac:dyDescent="0.25">
      <c r="B285" t="s">
        <v>14614</v>
      </c>
      <c r="C285">
        <v>1275</v>
      </c>
      <c r="E285" t="s">
        <v>14196</v>
      </c>
      <c r="F285" t="e">
        <f t="shared" si="8"/>
        <v>#N/A</v>
      </c>
      <c r="G285" s="11" t="str">
        <f t="shared" si="9"/>
        <v>0</v>
      </c>
      <c r="L285" t="s">
        <v>14196</v>
      </c>
      <c r="M285" t="e">
        <f>VLOOKUP(L285,lot!$A$3:$E$13372,3,0)</f>
        <v>#N/A</v>
      </c>
      <c r="Q285" t="s">
        <v>14614</v>
      </c>
      <c r="R285">
        <v>1275</v>
      </c>
      <c r="S285" t="s">
        <v>1899</v>
      </c>
      <c r="T285" t="e">
        <f>VLOOKUP(Q285,lot!$A$3:$E$13372,3,0)</f>
        <v>#N/A</v>
      </c>
      <c r="U285" s="7" t="e">
        <f>VLOOKUP(Q285,lot!$A$3:$E$13372,5,0)</f>
        <v>#N/A</v>
      </c>
    </row>
    <row r="286" spans="2:21" hidden="1" x14ac:dyDescent="0.25">
      <c r="B286" t="s">
        <v>14616</v>
      </c>
      <c r="C286">
        <v>473</v>
      </c>
      <c r="E286" t="s">
        <v>14849</v>
      </c>
      <c r="F286">
        <f t="shared" si="8"/>
        <v>2291</v>
      </c>
      <c r="G286" s="11">
        <f t="shared" si="9"/>
        <v>2291</v>
      </c>
      <c r="L286" t="s">
        <v>14849</v>
      </c>
      <c r="M286" t="e">
        <f>VLOOKUP(L286,lot!$A$3:$E$13372,3,0)</f>
        <v>#N/A</v>
      </c>
      <c r="Q286" t="s">
        <v>14616</v>
      </c>
      <c r="R286">
        <v>473</v>
      </c>
      <c r="S286" t="s">
        <v>1902</v>
      </c>
      <c r="T286" t="e">
        <f>VLOOKUP(Q286,lot!$A$3:$E$13372,3,0)</f>
        <v>#N/A</v>
      </c>
      <c r="U286" s="7" t="e">
        <f>VLOOKUP(Q286,lot!$A$3:$E$13372,5,0)</f>
        <v>#N/A</v>
      </c>
    </row>
    <row r="287" spans="2:21" hidden="1" x14ac:dyDescent="0.25">
      <c r="B287" t="s">
        <v>14617</v>
      </c>
      <c r="C287">
        <v>141</v>
      </c>
      <c r="E287" t="s">
        <v>14850</v>
      </c>
      <c r="F287">
        <f t="shared" si="8"/>
        <v>12500</v>
      </c>
      <c r="G287" s="11">
        <f t="shared" si="9"/>
        <v>12500</v>
      </c>
      <c r="L287" t="s">
        <v>14850</v>
      </c>
      <c r="M287" t="e">
        <f>VLOOKUP(L287,lot!$A$3:$E$13372,3,0)</f>
        <v>#N/A</v>
      </c>
      <c r="Q287" t="s">
        <v>14617</v>
      </c>
      <c r="R287">
        <v>141</v>
      </c>
      <c r="S287" t="s">
        <v>1907</v>
      </c>
      <c r="T287" t="e">
        <f>VLOOKUP(Q287,lot!$A$3:$E$13372,3,0)</f>
        <v>#N/A</v>
      </c>
      <c r="U287" s="7" t="e">
        <f>VLOOKUP(Q287,lot!$A$3:$E$13372,5,0)</f>
        <v>#N/A</v>
      </c>
    </row>
    <row r="288" spans="2:21" hidden="1" x14ac:dyDescent="0.25">
      <c r="B288" t="s">
        <v>14621</v>
      </c>
      <c r="C288">
        <v>39850</v>
      </c>
      <c r="E288" t="s">
        <v>14857</v>
      </c>
      <c r="F288" t="e">
        <f t="shared" si="8"/>
        <v>#N/A</v>
      </c>
      <c r="G288" s="11" t="str">
        <f t="shared" si="9"/>
        <v>0</v>
      </c>
      <c r="L288" t="s">
        <v>14857</v>
      </c>
      <c r="M288" t="e">
        <f>VLOOKUP(L288,lot!$A$3:$E$13372,3,0)</f>
        <v>#N/A</v>
      </c>
      <c r="Q288" t="s">
        <v>14621</v>
      </c>
      <c r="R288">
        <v>39850</v>
      </c>
      <c r="S288" t="s">
        <v>1913</v>
      </c>
      <c r="T288" t="e">
        <f>VLOOKUP(Q288,lot!$A$3:$E$13372,3,0)</f>
        <v>#N/A</v>
      </c>
      <c r="U288" s="7" t="e">
        <f>VLOOKUP(Q288,lot!$A$3:$E$13372,5,0)</f>
        <v>#N/A</v>
      </c>
    </row>
    <row r="289" spans="2:21" hidden="1" x14ac:dyDescent="0.25">
      <c r="B289" t="s">
        <v>14623</v>
      </c>
      <c r="C289">
        <v>18748</v>
      </c>
      <c r="E289" t="s">
        <v>14858</v>
      </c>
      <c r="F289" t="e">
        <f t="shared" si="8"/>
        <v>#N/A</v>
      </c>
      <c r="G289" s="11" t="str">
        <f t="shared" si="9"/>
        <v>0</v>
      </c>
      <c r="L289" t="s">
        <v>14858</v>
      </c>
      <c r="M289" t="e">
        <f>VLOOKUP(L289,lot!$A$3:$E$13372,3,0)</f>
        <v>#N/A</v>
      </c>
      <c r="Q289" t="s">
        <v>14623</v>
      </c>
      <c r="R289">
        <v>18748</v>
      </c>
      <c r="S289" t="s">
        <v>1931</v>
      </c>
      <c r="T289" t="e">
        <f>VLOOKUP(Q289,lot!$A$3:$E$13372,3,0)</f>
        <v>#N/A</v>
      </c>
      <c r="U289" s="7" t="e">
        <f>VLOOKUP(Q289,lot!$A$3:$E$13372,5,0)</f>
        <v>#N/A</v>
      </c>
    </row>
    <row r="290" spans="2:21" hidden="1" x14ac:dyDescent="0.25">
      <c r="B290" t="s">
        <v>14624</v>
      </c>
      <c r="C290">
        <v>12000</v>
      </c>
      <c r="E290" t="s">
        <v>14860</v>
      </c>
      <c r="F290">
        <f t="shared" si="8"/>
        <v>158</v>
      </c>
      <c r="G290" s="11">
        <f t="shared" si="9"/>
        <v>158</v>
      </c>
      <c r="L290" t="s">
        <v>14860</v>
      </c>
      <c r="M290" t="e">
        <f>VLOOKUP(L290,lot!$A$3:$E$13372,3,0)</f>
        <v>#N/A</v>
      </c>
      <c r="Q290" t="s">
        <v>14624</v>
      </c>
      <c r="R290">
        <v>12000</v>
      </c>
      <c r="S290" t="s">
        <v>1931</v>
      </c>
      <c r="T290" t="e">
        <f>VLOOKUP(Q290,lot!$A$3:$E$13372,3,0)</f>
        <v>#N/A</v>
      </c>
      <c r="U290" s="7" t="e">
        <f>VLOOKUP(Q290,lot!$A$3:$E$13372,5,0)</f>
        <v>#N/A</v>
      </c>
    </row>
    <row r="291" spans="2:21" hidden="1" x14ac:dyDescent="0.25">
      <c r="B291" t="s">
        <v>14633</v>
      </c>
      <c r="C291">
        <v>2574</v>
      </c>
      <c r="E291" t="s">
        <v>14520</v>
      </c>
      <c r="F291" t="e">
        <f t="shared" si="8"/>
        <v>#N/A</v>
      </c>
      <c r="G291" s="11" t="str">
        <f t="shared" si="9"/>
        <v>0</v>
      </c>
      <c r="L291" t="s">
        <v>14520</v>
      </c>
      <c r="M291" t="e">
        <f>VLOOKUP(L291,lot!$A$3:$E$13372,3,0)</f>
        <v>#N/A</v>
      </c>
      <c r="Q291" t="s">
        <v>14633</v>
      </c>
      <c r="R291">
        <v>2574</v>
      </c>
      <c r="S291" t="s">
        <v>1952</v>
      </c>
      <c r="T291" t="e">
        <f>VLOOKUP(Q291,lot!$A$3:$E$13372,3,0)</f>
        <v>#N/A</v>
      </c>
      <c r="U291" s="7" t="e">
        <f>VLOOKUP(Q291,lot!$A$3:$E$13372,5,0)</f>
        <v>#N/A</v>
      </c>
    </row>
    <row r="292" spans="2:21" hidden="1" x14ac:dyDescent="0.25">
      <c r="B292" t="s">
        <v>14634</v>
      </c>
      <c r="C292">
        <v>932</v>
      </c>
      <c r="E292" t="s">
        <v>14522</v>
      </c>
      <c r="F292" t="e">
        <f t="shared" si="8"/>
        <v>#N/A</v>
      </c>
      <c r="G292" s="11" t="str">
        <f t="shared" si="9"/>
        <v>0</v>
      </c>
      <c r="L292" t="s">
        <v>14522</v>
      </c>
      <c r="M292" t="e">
        <f>VLOOKUP(L292,lot!$A$3:$E$13372,3,0)</f>
        <v>#N/A</v>
      </c>
      <c r="Q292" t="s">
        <v>14634</v>
      </c>
      <c r="R292">
        <v>932</v>
      </c>
      <c r="S292" t="s">
        <v>18148</v>
      </c>
      <c r="T292" t="e">
        <f>VLOOKUP(Q292,lot!$A$3:$E$13372,3,0)</f>
        <v>#N/A</v>
      </c>
      <c r="U292" s="7" t="e">
        <f>VLOOKUP(Q292,lot!$A$3:$E$13372,5,0)</f>
        <v>#N/A</v>
      </c>
    </row>
    <row r="293" spans="2:21" hidden="1" x14ac:dyDescent="0.25">
      <c r="B293" t="s">
        <v>14635</v>
      </c>
      <c r="C293">
        <v>118</v>
      </c>
      <c r="E293" t="s">
        <v>14525</v>
      </c>
      <c r="F293" t="e">
        <f t="shared" si="8"/>
        <v>#N/A</v>
      </c>
      <c r="G293" s="11" t="str">
        <f t="shared" si="9"/>
        <v>0</v>
      </c>
      <c r="L293" t="s">
        <v>14525</v>
      </c>
      <c r="M293" t="e">
        <f>VLOOKUP(L293,lot!$A$3:$E$13372,3,0)</f>
        <v>#N/A</v>
      </c>
      <c r="Q293" t="s">
        <v>14635</v>
      </c>
      <c r="R293">
        <v>118</v>
      </c>
      <c r="S293" t="s">
        <v>1965</v>
      </c>
      <c r="T293" t="e">
        <f>VLOOKUP(Q293,lot!$A$3:$E$13372,3,0)</f>
        <v>#N/A</v>
      </c>
      <c r="U293" s="7" t="e">
        <f>VLOOKUP(Q293,lot!$A$3:$E$13372,5,0)</f>
        <v>#N/A</v>
      </c>
    </row>
    <row r="294" spans="2:21" hidden="1" x14ac:dyDescent="0.25">
      <c r="B294" t="s">
        <v>14638</v>
      </c>
      <c r="C294">
        <v>60</v>
      </c>
      <c r="E294" t="s">
        <v>14516</v>
      </c>
      <c r="F294" t="e">
        <f t="shared" si="8"/>
        <v>#N/A</v>
      </c>
      <c r="G294" s="11" t="str">
        <f t="shared" si="9"/>
        <v>0</v>
      </c>
      <c r="L294" t="s">
        <v>14516</v>
      </c>
      <c r="M294" t="e">
        <f>VLOOKUP(L294,lot!$A$3:$E$13372,3,0)</f>
        <v>#N/A</v>
      </c>
      <c r="Q294" t="s">
        <v>14638</v>
      </c>
      <c r="R294">
        <v>60</v>
      </c>
      <c r="S294" t="s">
        <v>1967</v>
      </c>
      <c r="T294" t="e">
        <f>VLOOKUP(Q294,lot!$A$3:$E$13372,3,0)</f>
        <v>#N/A</v>
      </c>
      <c r="U294" s="7" t="e">
        <f>VLOOKUP(Q294,lot!$A$3:$E$13372,5,0)</f>
        <v>#N/A</v>
      </c>
    </row>
    <row r="295" spans="2:21" hidden="1" x14ac:dyDescent="0.25">
      <c r="B295" t="s">
        <v>14639</v>
      </c>
      <c r="C295">
        <v>25</v>
      </c>
      <c r="E295" t="s">
        <v>14517</v>
      </c>
      <c r="F295" t="e">
        <f t="shared" si="8"/>
        <v>#N/A</v>
      </c>
      <c r="G295" s="11" t="str">
        <f t="shared" si="9"/>
        <v>0</v>
      </c>
      <c r="L295" t="s">
        <v>14517</v>
      </c>
      <c r="M295" t="e">
        <f>VLOOKUP(L295,lot!$A$3:$E$13372,3,0)</f>
        <v>#N/A</v>
      </c>
      <c r="Q295" t="s">
        <v>14639</v>
      </c>
      <c r="R295">
        <v>25</v>
      </c>
      <c r="S295" t="s">
        <v>1967</v>
      </c>
      <c r="T295" t="e">
        <f>VLOOKUP(Q295,lot!$A$3:$E$13372,3,0)</f>
        <v>#N/A</v>
      </c>
      <c r="U295" s="7" t="e">
        <f>VLOOKUP(Q295,lot!$A$3:$E$13372,5,0)</f>
        <v>#N/A</v>
      </c>
    </row>
    <row r="296" spans="2:21" hidden="1" x14ac:dyDescent="0.25">
      <c r="B296" t="s">
        <v>14640</v>
      </c>
      <c r="C296">
        <v>160</v>
      </c>
      <c r="E296" t="s">
        <v>14864</v>
      </c>
      <c r="F296" t="e">
        <f t="shared" si="8"/>
        <v>#N/A</v>
      </c>
      <c r="G296" s="11" t="str">
        <f t="shared" si="9"/>
        <v>0</v>
      </c>
      <c r="L296" t="s">
        <v>14864</v>
      </c>
      <c r="M296" t="e">
        <f>VLOOKUP(L296,lot!$A$3:$E$13372,3,0)</f>
        <v>#N/A</v>
      </c>
      <c r="Q296" t="s">
        <v>14640</v>
      </c>
      <c r="R296">
        <v>160</v>
      </c>
      <c r="S296" t="s">
        <v>1967</v>
      </c>
      <c r="T296" t="e">
        <f>VLOOKUP(Q296,lot!$A$3:$E$13372,3,0)</f>
        <v>#N/A</v>
      </c>
      <c r="U296" s="7" t="e">
        <f>VLOOKUP(Q296,lot!$A$3:$E$13372,5,0)</f>
        <v>#N/A</v>
      </c>
    </row>
    <row r="297" spans="2:21" hidden="1" x14ac:dyDescent="0.25">
      <c r="B297" t="s">
        <v>14641</v>
      </c>
      <c r="C297">
        <v>319</v>
      </c>
      <c r="E297" t="s">
        <v>14862</v>
      </c>
      <c r="F297">
        <f t="shared" si="8"/>
        <v>1453</v>
      </c>
      <c r="G297" s="11">
        <f t="shared" si="9"/>
        <v>1453</v>
      </c>
      <c r="L297" t="s">
        <v>14862</v>
      </c>
      <c r="M297" t="e">
        <f>VLOOKUP(L297,lot!$A$3:$E$13372,3,0)</f>
        <v>#N/A</v>
      </c>
      <c r="Q297" t="s">
        <v>14641</v>
      </c>
      <c r="R297">
        <v>319</v>
      </c>
      <c r="S297" t="s">
        <v>1974</v>
      </c>
      <c r="T297" t="e">
        <f>VLOOKUP(Q297,lot!$A$3:$E$13372,3,0)</f>
        <v>#N/A</v>
      </c>
      <c r="U297" s="7" t="e">
        <f>VLOOKUP(Q297,lot!$A$3:$E$13372,5,0)</f>
        <v>#N/A</v>
      </c>
    </row>
    <row r="298" spans="2:21" hidden="1" x14ac:dyDescent="0.25">
      <c r="B298" t="s">
        <v>14643</v>
      </c>
      <c r="C298">
        <v>1089</v>
      </c>
      <c r="E298" t="s">
        <v>14865</v>
      </c>
      <c r="F298">
        <f t="shared" si="8"/>
        <v>46374</v>
      </c>
      <c r="G298" s="11">
        <f t="shared" si="9"/>
        <v>46374</v>
      </c>
      <c r="L298" t="s">
        <v>14865</v>
      </c>
      <c r="M298" t="e">
        <f>VLOOKUP(L298,lot!$A$3:$E$13372,3,0)</f>
        <v>#N/A</v>
      </c>
      <c r="Q298" t="s">
        <v>14643</v>
      </c>
      <c r="R298">
        <v>1089</v>
      </c>
      <c r="S298" t="s">
        <v>1979</v>
      </c>
      <c r="T298" t="e">
        <f>VLOOKUP(Q298,lot!$A$3:$E$13372,3,0)</f>
        <v>#N/A</v>
      </c>
      <c r="U298" s="7" t="e">
        <f>VLOOKUP(Q298,lot!$A$3:$E$13372,5,0)</f>
        <v>#N/A</v>
      </c>
    </row>
    <row r="299" spans="2:21" hidden="1" x14ac:dyDescent="0.25">
      <c r="B299" t="s">
        <v>14644</v>
      </c>
      <c r="C299">
        <v>500</v>
      </c>
      <c r="E299" t="s">
        <v>14866</v>
      </c>
      <c r="F299">
        <f t="shared" si="8"/>
        <v>43777</v>
      </c>
      <c r="G299" s="11">
        <f t="shared" si="9"/>
        <v>43777</v>
      </c>
      <c r="L299" t="s">
        <v>14866</v>
      </c>
      <c r="M299" t="e">
        <f>VLOOKUP(L299,lot!$A$3:$E$13372,3,0)</f>
        <v>#N/A</v>
      </c>
      <c r="Q299" t="s">
        <v>14644</v>
      </c>
      <c r="R299">
        <v>500</v>
      </c>
      <c r="S299" t="s">
        <v>1981</v>
      </c>
      <c r="T299" t="e">
        <f>VLOOKUP(Q299,lot!$A$3:$E$13372,3,0)</f>
        <v>#N/A</v>
      </c>
      <c r="U299" s="7" t="e">
        <f>VLOOKUP(Q299,lot!$A$3:$E$13372,5,0)</f>
        <v>#N/A</v>
      </c>
    </row>
    <row r="300" spans="2:21" hidden="1" x14ac:dyDescent="0.25">
      <c r="B300" t="s">
        <v>14645</v>
      </c>
      <c r="C300">
        <v>1</v>
      </c>
      <c r="E300" t="s">
        <v>14867</v>
      </c>
      <c r="F300">
        <f t="shared" si="8"/>
        <v>891</v>
      </c>
      <c r="G300" s="11">
        <f t="shared" si="9"/>
        <v>891</v>
      </c>
      <c r="L300" t="s">
        <v>14867</v>
      </c>
      <c r="M300" t="e">
        <f>VLOOKUP(L300,lot!$A$3:$E$13372,3,0)</f>
        <v>#N/A</v>
      </c>
      <c r="Q300" t="s">
        <v>14645</v>
      </c>
      <c r="R300">
        <v>1</v>
      </c>
      <c r="S300" t="s">
        <v>1986</v>
      </c>
      <c r="T300" t="e">
        <f>VLOOKUP(Q300,lot!$A$3:$E$13372,3,0)</f>
        <v>#N/A</v>
      </c>
      <c r="U300" s="7" t="e">
        <f>VLOOKUP(Q300,lot!$A$3:$E$13372,5,0)</f>
        <v>#N/A</v>
      </c>
    </row>
    <row r="301" spans="2:21" hidden="1" x14ac:dyDescent="0.25">
      <c r="B301" t="s">
        <v>14646</v>
      </c>
      <c r="C301">
        <v>240</v>
      </c>
      <c r="E301" t="s">
        <v>14868</v>
      </c>
      <c r="F301">
        <f t="shared" si="8"/>
        <v>558</v>
      </c>
      <c r="G301" s="11">
        <f t="shared" si="9"/>
        <v>558</v>
      </c>
      <c r="L301" t="s">
        <v>14868</v>
      </c>
      <c r="M301" t="e">
        <f>VLOOKUP(L301,lot!$A$3:$E$13372,3,0)</f>
        <v>#N/A</v>
      </c>
      <c r="Q301" t="s">
        <v>14646</v>
      </c>
      <c r="R301">
        <v>240</v>
      </c>
      <c r="S301" t="s">
        <v>1986</v>
      </c>
      <c r="T301" t="e">
        <f>VLOOKUP(Q301,lot!$A$3:$E$13372,3,0)</f>
        <v>#N/A</v>
      </c>
      <c r="U301" s="7" t="e">
        <f>VLOOKUP(Q301,lot!$A$3:$E$13372,5,0)</f>
        <v>#N/A</v>
      </c>
    </row>
    <row r="302" spans="2:21" hidden="1" x14ac:dyDescent="0.25">
      <c r="B302" t="s">
        <v>14647</v>
      </c>
      <c r="C302">
        <v>1540</v>
      </c>
      <c r="E302" t="s">
        <v>14869</v>
      </c>
      <c r="F302" t="e">
        <f t="shared" si="8"/>
        <v>#N/A</v>
      </c>
      <c r="G302" s="11" t="str">
        <f t="shared" si="9"/>
        <v>0</v>
      </c>
      <c r="L302" t="s">
        <v>14869</v>
      </c>
      <c r="M302" t="e">
        <f>VLOOKUP(L302,lot!$A$3:$E$13372,3,0)</f>
        <v>#N/A</v>
      </c>
      <c r="Q302" t="s">
        <v>14647</v>
      </c>
      <c r="R302">
        <v>1540</v>
      </c>
      <c r="S302" t="s">
        <v>18149</v>
      </c>
      <c r="T302" t="e">
        <f>VLOOKUP(Q302,lot!$A$3:$E$13372,3,0)</f>
        <v>#N/A</v>
      </c>
      <c r="U302" s="7" t="e">
        <f>VLOOKUP(Q302,lot!$A$3:$E$13372,5,0)</f>
        <v>#N/A</v>
      </c>
    </row>
    <row r="303" spans="2:21" hidden="1" x14ac:dyDescent="0.25">
      <c r="B303" t="s">
        <v>14655</v>
      </c>
      <c r="C303">
        <v>11</v>
      </c>
      <c r="E303" t="s">
        <v>14870</v>
      </c>
      <c r="F303">
        <f t="shared" si="8"/>
        <v>560</v>
      </c>
      <c r="G303" s="11">
        <f t="shared" si="9"/>
        <v>560</v>
      </c>
      <c r="L303" t="s">
        <v>14870</v>
      </c>
      <c r="M303" t="e">
        <f>VLOOKUP(L303,lot!$A$3:$E$13372,3,0)</f>
        <v>#N/A</v>
      </c>
      <c r="Q303" t="s">
        <v>14655</v>
      </c>
      <c r="R303">
        <v>11</v>
      </c>
      <c r="S303" t="s">
        <v>2018</v>
      </c>
      <c r="T303" t="e">
        <f>VLOOKUP(Q303,lot!$A$3:$E$13372,3,0)</f>
        <v>#N/A</v>
      </c>
      <c r="U303" s="7" t="e">
        <f>VLOOKUP(Q303,lot!$A$3:$E$13372,5,0)</f>
        <v>#N/A</v>
      </c>
    </row>
    <row r="304" spans="2:21" hidden="1" x14ac:dyDescent="0.25">
      <c r="B304" t="s">
        <v>14658</v>
      </c>
      <c r="C304">
        <v>17</v>
      </c>
      <c r="E304" t="s">
        <v>14872</v>
      </c>
      <c r="F304" t="e">
        <f t="shared" si="8"/>
        <v>#N/A</v>
      </c>
      <c r="G304" s="11" t="str">
        <f t="shared" si="9"/>
        <v>0</v>
      </c>
      <c r="L304" t="s">
        <v>14872</v>
      </c>
      <c r="M304" t="e">
        <f>VLOOKUP(L304,lot!$A$3:$E$13372,3,0)</f>
        <v>#N/A</v>
      </c>
      <c r="Q304" t="s">
        <v>14658</v>
      </c>
      <c r="R304">
        <v>17</v>
      </c>
      <c r="S304" t="s">
        <v>2027</v>
      </c>
      <c r="T304" t="e">
        <f>VLOOKUP(Q304,lot!$A$3:$E$13372,3,0)</f>
        <v>#N/A</v>
      </c>
      <c r="U304" s="7" t="e">
        <f>VLOOKUP(Q304,lot!$A$3:$E$13372,5,0)</f>
        <v>#N/A</v>
      </c>
    </row>
    <row r="305" spans="2:21" hidden="1" x14ac:dyDescent="0.25">
      <c r="B305" t="s">
        <v>14659</v>
      </c>
      <c r="C305">
        <v>7600</v>
      </c>
      <c r="E305" t="s">
        <v>14873</v>
      </c>
      <c r="F305">
        <f t="shared" si="8"/>
        <v>1658</v>
      </c>
      <c r="G305" s="11">
        <f t="shared" si="9"/>
        <v>1658</v>
      </c>
      <c r="L305" t="s">
        <v>14873</v>
      </c>
      <c r="M305" t="e">
        <f>VLOOKUP(L305,lot!$A$3:$E$13372,3,0)</f>
        <v>#N/A</v>
      </c>
      <c r="Q305" t="s">
        <v>14659</v>
      </c>
      <c r="R305">
        <v>7600</v>
      </c>
      <c r="S305" t="s">
        <v>2027</v>
      </c>
      <c r="T305" t="e">
        <f>VLOOKUP(Q305,lot!$A$3:$E$13372,3,0)</f>
        <v>#N/A</v>
      </c>
      <c r="U305" s="7" t="e">
        <f>VLOOKUP(Q305,lot!$A$3:$E$13372,5,0)</f>
        <v>#N/A</v>
      </c>
    </row>
    <row r="306" spans="2:21" hidden="1" x14ac:dyDescent="0.25">
      <c r="B306" t="s">
        <v>14662</v>
      </c>
      <c r="C306">
        <v>10760</v>
      </c>
      <c r="E306" t="s">
        <v>14871</v>
      </c>
      <c r="F306">
        <f t="shared" si="8"/>
        <v>2500</v>
      </c>
      <c r="G306" s="11">
        <f t="shared" si="9"/>
        <v>2500</v>
      </c>
      <c r="L306" t="s">
        <v>14871</v>
      </c>
      <c r="M306" t="e">
        <f>VLOOKUP(L306,lot!$A$3:$E$13372,3,0)</f>
        <v>#N/A</v>
      </c>
      <c r="Q306" t="s">
        <v>14662</v>
      </c>
      <c r="R306">
        <v>10760</v>
      </c>
      <c r="S306" t="s">
        <v>2044</v>
      </c>
      <c r="T306" t="e">
        <f>VLOOKUP(Q306,lot!$A$3:$E$13372,3,0)</f>
        <v>#N/A</v>
      </c>
      <c r="U306" s="7" t="e">
        <f>VLOOKUP(Q306,lot!$A$3:$E$13372,5,0)</f>
        <v>#N/A</v>
      </c>
    </row>
    <row r="307" spans="2:21" hidden="1" x14ac:dyDescent="0.25">
      <c r="B307" t="s">
        <v>14663</v>
      </c>
      <c r="C307">
        <v>45000</v>
      </c>
      <c r="E307" t="s">
        <v>14874</v>
      </c>
      <c r="F307" t="e">
        <f t="shared" si="8"/>
        <v>#N/A</v>
      </c>
      <c r="G307" s="11" t="str">
        <f t="shared" si="9"/>
        <v>0</v>
      </c>
      <c r="L307" t="s">
        <v>14874</v>
      </c>
      <c r="M307" t="e">
        <f>VLOOKUP(L307,lot!$A$3:$E$13372,3,0)</f>
        <v>#N/A</v>
      </c>
      <c r="Q307" t="s">
        <v>14663</v>
      </c>
      <c r="R307">
        <v>45000</v>
      </c>
      <c r="S307" t="s">
        <v>2044</v>
      </c>
      <c r="T307" t="e">
        <f>VLOOKUP(Q307,lot!$A$3:$E$13372,3,0)</f>
        <v>#N/A</v>
      </c>
      <c r="U307" s="7" t="e">
        <f>VLOOKUP(Q307,lot!$A$3:$E$13372,5,0)</f>
        <v>#N/A</v>
      </c>
    </row>
    <row r="308" spans="2:21" hidden="1" x14ac:dyDescent="0.25">
      <c r="B308" t="s">
        <v>14664</v>
      </c>
      <c r="C308">
        <v>45000</v>
      </c>
      <c r="E308" t="s">
        <v>14875</v>
      </c>
      <c r="F308">
        <f t="shared" si="8"/>
        <v>285</v>
      </c>
      <c r="G308" s="11">
        <f t="shared" si="9"/>
        <v>285</v>
      </c>
      <c r="L308" t="s">
        <v>14875</v>
      </c>
      <c r="M308" t="e">
        <f>VLOOKUP(L308,lot!$A$3:$E$13372,3,0)</f>
        <v>#N/A</v>
      </c>
      <c r="Q308" t="s">
        <v>14664</v>
      </c>
      <c r="R308">
        <v>45000</v>
      </c>
      <c r="S308" t="s">
        <v>2044</v>
      </c>
      <c r="T308" t="e">
        <f>VLOOKUP(Q308,lot!$A$3:$E$13372,3,0)</f>
        <v>#N/A</v>
      </c>
      <c r="U308" s="7" t="e">
        <f>VLOOKUP(Q308,lot!$A$3:$E$13372,5,0)</f>
        <v>#N/A</v>
      </c>
    </row>
    <row r="309" spans="2:21" hidden="1" x14ac:dyDescent="0.25">
      <c r="B309" t="s">
        <v>14666</v>
      </c>
      <c r="C309">
        <v>6</v>
      </c>
      <c r="E309" t="s">
        <v>14197</v>
      </c>
      <c r="F309">
        <f t="shared" si="8"/>
        <v>100</v>
      </c>
      <c r="G309" s="11">
        <f t="shared" si="9"/>
        <v>100</v>
      </c>
      <c r="L309" t="s">
        <v>14197</v>
      </c>
      <c r="M309" t="e">
        <f>VLOOKUP(L309,lot!$A$3:$E$13372,3,0)</f>
        <v>#N/A</v>
      </c>
      <c r="Q309" t="s">
        <v>14666</v>
      </c>
      <c r="R309">
        <v>6</v>
      </c>
      <c r="S309" t="s">
        <v>18150</v>
      </c>
      <c r="T309" t="e">
        <f>VLOOKUP(Q309,lot!$A$3:$E$13372,3,0)</f>
        <v>#N/A</v>
      </c>
      <c r="U309" s="7" t="e">
        <f>VLOOKUP(Q309,lot!$A$3:$E$13372,5,0)</f>
        <v>#N/A</v>
      </c>
    </row>
    <row r="310" spans="2:21" hidden="1" x14ac:dyDescent="0.25">
      <c r="B310" t="s">
        <v>14667</v>
      </c>
      <c r="C310">
        <v>17900</v>
      </c>
      <c r="E310" t="s">
        <v>14876</v>
      </c>
      <c r="F310">
        <f t="shared" si="8"/>
        <v>5</v>
      </c>
      <c r="G310" s="11">
        <f t="shared" si="9"/>
        <v>5</v>
      </c>
      <c r="L310" t="s">
        <v>14876</v>
      </c>
      <c r="M310" t="e">
        <f>VLOOKUP(L310,lot!$A$3:$E$13372,3,0)</f>
        <v>#N/A</v>
      </c>
      <c r="Q310" t="s">
        <v>14667</v>
      </c>
      <c r="R310">
        <v>17900</v>
      </c>
      <c r="S310" t="s">
        <v>18150</v>
      </c>
      <c r="T310" t="e">
        <f>VLOOKUP(Q310,lot!$A$3:$E$13372,3,0)</f>
        <v>#N/A</v>
      </c>
      <c r="U310" s="7" t="e">
        <f>VLOOKUP(Q310,lot!$A$3:$E$13372,5,0)</f>
        <v>#N/A</v>
      </c>
    </row>
    <row r="311" spans="2:21" hidden="1" x14ac:dyDescent="0.25">
      <c r="B311" t="s">
        <v>14671</v>
      </c>
      <c r="C311">
        <v>18</v>
      </c>
      <c r="E311" t="s">
        <v>14877</v>
      </c>
      <c r="F311">
        <f t="shared" si="8"/>
        <v>2200</v>
      </c>
      <c r="G311" s="11">
        <f t="shared" si="9"/>
        <v>2200</v>
      </c>
      <c r="L311" t="s">
        <v>14877</v>
      </c>
      <c r="M311" t="e">
        <f>VLOOKUP(L311,lot!$A$3:$E$13372,3,0)</f>
        <v>#N/A</v>
      </c>
      <c r="Q311" t="s">
        <v>14671</v>
      </c>
      <c r="R311">
        <v>18</v>
      </c>
      <c r="S311" t="s">
        <v>18151</v>
      </c>
      <c r="T311" t="e">
        <f>VLOOKUP(Q311,lot!$A$3:$E$13372,3,0)</f>
        <v>#N/A</v>
      </c>
      <c r="U311" s="7" t="e">
        <f>VLOOKUP(Q311,lot!$A$3:$E$13372,5,0)</f>
        <v>#N/A</v>
      </c>
    </row>
    <row r="312" spans="2:21" hidden="1" x14ac:dyDescent="0.25">
      <c r="B312" t="s">
        <v>14672</v>
      </c>
      <c r="C312">
        <v>8440</v>
      </c>
      <c r="E312" t="s">
        <v>14878</v>
      </c>
      <c r="F312">
        <f t="shared" si="8"/>
        <v>1250</v>
      </c>
      <c r="G312" s="11">
        <f t="shared" si="9"/>
        <v>1250</v>
      </c>
      <c r="L312" t="s">
        <v>14878</v>
      </c>
      <c r="M312" t="e">
        <f>VLOOKUP(L312,lot!$A$3:$E$13372,3,0)</f>
        <v>#N/A</v>
      </c>
      <c r="Q312" t="s">
        <v>14672</v>
      </c>
      <c r="R312">
        <v>8440</v>
      </c>
      <c r="S312" t="s">
        <v>18151</v>
      </c>
      <c r="T312" t="e">
        <f>VLOOKUP(Q312,lot!$A$3:$E$13372,3,0)</f>
        <v>#N/A</v>
      </c>
      <c r="U312" s="7" t="e">
        <f>VLOOKUP(Q312,lot!$A$3:$E$13372,5,0)</f>
        <v>#N/A</v>
      </c>
    </row>
    <row r="313" spans="2:21" hidden="1" x14ac:dyDescent="0.25">
      <c r="B313" t="s">
        <v>14673</v>
      </c>
      <c r="C313">
        <v>1000</v>
      </c>
      <c r="E313" t="s">
        <v>14879</v>
      </c>
      <c r="F313" t="e">
        <f t="shared" si="8"/>
        <v>#N/A</v>
      </c>
      <c r="G313" s="11" t="str">
        <f t="shared" si="9"/>
        <v>0</v>
      </c>
      <c r="L313" t="s">
        <v>14879</v>
      </c>
      <c r="M313" t="e">
        <f>VLOOKUP(L313,lot!$A$3:$E$13372,3,0)</f>
        <v>#N/A</v>
      </c>
      <c r="Q313" t="s">
        <v>14673</v>
      </c>
      <c r="R313">
        <v>1000</v>
      </c>
      <c r="S313" t="s">
        <v>2065</v>
      </c>
      <c r="T313" t="e">
        <f>VLOOKUP(Q313,lot!$A$3:$E$13372,3,0)</f>
        <v>#N/A</v>
      </c>
      <c r="U313" s="7" t="e">
        <f>VLOOKUP(Q313,lot!$A$3:$E$13372,5,0)</f>
        <v>#N/A</v>
      </c>
    </row>
    <row r="314" spans="2:21" hidden="1" x14ac:dyDescent="0.25">
      <c r="B314" t="s">
        <v>14679</v>
      </c>
      <c r="C314">
        <v>13</v>
      </c>
      <c r="E314" t="s">
        <v>14880</v>
      </c>
      <c r="F314">
        <f t="shared" si="8"/>
        <v>360</v>
      </c>
      <c r="G314" s="11">
        <f t="shared" si="9"/>
        <v>360</v>
      </c>
      <c r="L314" t="s">
        <v>14880</v>
      </c>
      <c r="M314" t="e">
        <f>VLOOKUP(L314,lot!$A$3:$E$13372,3,0)</f>
        <v>#N/A</v>
      </c>
      <c r="Q314" t="s">
        <v>14679</v>
      </c>
      <c r="R314">
        <v>13</v>
      </c>
      <c r="S314" t="s">
        <v>2089</v>
      </c>
      <c r="T314" t="e">
        <f>VLOOKUP(Q314,lot!$A$3:$E$13372,3,0)</f>
        <v>#N/A</v>
      </c>
      <c r="U314" s="7" t="e">
        <f>VLOOKUP(Q314,lot!$A$3:$E$13372,5,0)</f>
        <v>#N/A</v>
      </c>
    </row>
    <row r="315" spans="2:21" hidden="1" x14ac:dyDescent="0.25">
      <c r="B315" t="s">
        <v>14681</v>
      </c>
      <c r="C315">
        <v>141</v>
      </c>
      <c r="E315" t="s">
        <v>14881</v>
      </c>
      <c r="F315">
        <f t="shared" si="8"/>
        <v>1100</v>
      </c>
      <c r="G315" s="11">
        <f t="shared" si="9"/>
        <v>1100</v>
      </c>
      <c r="L315" t="s">
        <v>14881</v>
      </c>
      <c r="M315" t="e">
        <f>VLOOKUP(L315,lot!$A$3:$E$13372,3,0)</f>
        <v>#N/A</v>
      </c>
      <c r="Q315" t="s">
        <v>14681</v>
      </c>
      <c r="R315">
        <v>141</v>
      </c>
      <c r="S315" t="s">
        <v>2095</v>
      </c>
      <c r="T315" t="e">
        <f>VLOOKUP(Q315,lot!$A$3:$E$13372,3,0)</f>
        <v>#N/A</v>
      </c>
      <c r="U315" s="7" t="e">
        <f>VLOOKUP(Q315,lot!$A$3:$E$13372,5,0)</f>
        <v>#N/A</v>
      </c>
    </row>
    <row r="316" spans="2:21" hidden="1" x14ac:dyDescent="0.25">
      <c r="B316" t="s">
        <v>14682</v>
      </c>
      <c r="C316">
        <v>1037</v>
      </c>
      <c r="E316" t="s">
        <v>14198</v>
      </c>
      <c r="F316">
        <f t="shared" si="8"/>
        <v>265</v>
      </c>
      <c r="G316" s="11">
        <f t="shared" si="9"/>
        <v>265</v>
      </c>
      <c r="L316" t="s">
        <v>14198</v>
      </c>
      <c r="M316" t="e">
        <f>VLOOKUP(L316,lot!$A$3:$E$13372,3,0)</f>
        <v>#N/A</v>
      </c>
      <c r="Q316" t="s">
        <v>14682</v>
      </c>
      <c r="R316">
        <v>1037</v>
      </c>
      <c r="S316" t="s">
        <v>2100</v>
      </c>
      <c r="T316" t="e">
        <f>VLOOKUP(Q316,lot!$A$3:$E$13372,3,0)</f>
        <v>#N/A</v>
      </c>
      <c r="U316" s="7" t="e">
        <f>VLOOKUP(Q316,lot!$A$3:$E$13372,5,0)</f>
        <v>#N/A</v>
      </c>
    </row>
    <row r="317" spans="2:21" hidden="1" x14ac:dyDescent="0.25">
      <c r="B317" t="s">
        <v>14683</v>
      </c>
      <c r="C317">
        <v>787</v>
      </c>
      <c r="E317" t="s">
        <v>14199</v>
      </c>
      <c r="F317">
        <f t="shared" si="8"/>
        <v>1118</v>
      </c>
      <c r="G317" s="11">
        <f t="shared" si="9"/>
        <v>1118</v>
      </c>
      <c r="L317" t="s">
        <v>14199</v>
      </c>
      <c r="M317" t="e">
        <f>VLOOKUP(L317,lot!$A$3:$E$13372,3,0)</f>
        <v>#N/A</v>
      </c>
      <c r="Q317" t="s">
        <v>14683</v>
      </c>
      <c r="R317">
        <v>787</v>
      </c>
      <c r="S317" t="s">
        <v>2103</v>
      </c>
      <c r="T317" t="e">
        <f>VLOOKUP(Q317,lot!$A$3:$E$13372,3,0)</f>
        <v>#N/A</v>
      </c>
      <c r="U317" s="7" t="e">
        <f>VLOOKUP(Q317,lot!$A$3:$E$13372,5,0)</f>
        <v>#N/A</v>
      </c>
    </row>
    <row r="318" spans="2:21" hidden="1" x14ac:dyDescent="0.25">
      <c r="B318" t="s">
        <v>14684</v>
      </c>
      <c r="C318">
        <v>1020</v>
      </c>
      <c r="E318" t="s">
        <v>14886</v>
      </c>
      <c r="F318" t="e">
        <f t="shared" si="8"/>
        <v>#N/A</v>
      </c>
      <c r="G318" s="11" t="str">
        <f t="shared" si="9"/>
        <v>0</v>
      </c>
      <c r="L318" t="s">
        <v>14886</v>
      </c>
      <c r="M318" t="e">
        <f>VLOOKUP(L318,lot!$A$3:$E$13372,3,0)</f>
        <v>#N/A</v>
      </c>
      <c r="Q318" t="s">
        <v>14684</v>
      </c>
      <c r="R318">
        <v>1020</v>
      </c>
      <c r="S318" t="s">
        <v>2103</v>
      </c>
      <c r="T318" t="e">
        <f>VLOOKUP(Q318,lot!$A$3:$E$13372,3,0)</f>
        <v>#N/A</v>
      </c>
      <c r="U318" s="7" t="e">
        <f>VLOOKUP(Q318,lot!$A$3:$E$13372,5,0)</f>
        <v>#N/A</v>
      </c>
    </row>
    <row r="319" spans="2:21" hidden="1" x14ac:dyDescent="0.25">
      <c r="B319" t="s">
        <v>14685</v>
      </c>
      <c r="C319">
        <v>441</v>
      </c>
      <c r="E319" t="s">
        <v>14888</v>
      </c>
      <c r="F319">
        <f t="shared" si="8"/>
        <v>305</v>
      </c>
      <c r="G319" s="11">
        <f t="shared" si="9"/>
        <v>305</v>
      </c>
      <c r="L319" t="s">
        <v>14888</v>
      </c>
      <c r="M319" t="e">
        <f>VLOOKUP(L319,lot!$A$3:$E$13372,3,0)</f>
        <v>#N/A</v>
      </c>
      <c r="Q319" t="s">
        <v>14685</v>
      </c>
      <c r="R319">
        <v>441</v>
      </c>
      <c r="S319" t="s">
        <v>2107</v>
      </c>
      <c r="T319" t="e">
        <f>VLOOKUP(Q319,lot!$A$3:$E$13372,3,0)</f>
        <v>#N/A</v>
      </c>
      <c r="U319" s="7" t="e">
        <f>VLOOKUP(Q319,lot!$A$3:$E$13372,5,0)</f>
        <v>#N/A</v>
      </c>
    </row>
    <row r="320" spans="2:21" hidden="1" x14ac:dyDescent="0.25">
      <c r="B320" t="s">
        <v>14686</v>
      </c>
      <c r="C320">
        <v>1349</v>
      </c>
      <c r="E320" t="s">
        <v>14887</v>
      </c>
      <c r="F320">
        <f t="shared" si="8"/>
        <v>200</v>
      </c>
      <c r="G320" s="11">
        <f t="shared" si="9"/>
        <v>200</v>
      </c>
      <c r="L320" t="s">
        <v>14887</v>
      </c>
      <c r="M320" t="e">
        <f>VLOOKUP(L320,lot!$A$3:$E$13372,3,0)</f>
        <v>#N/A</v>
      </c>
      <c r="Q320" t="s">
        <v>14686</v>
      </c>
      <c r="R320">
        <v>1349</v>
      </c>
      <c r="S320" t="s">
        <v>2107</v>
      </c>
      <c r="T320" t="e">
        <f>VLOOKUP(Q320,lot!$A$3:$E$13372,3,0)</f>
        <v>#N/A</v>
      </c>
      <c r="U320" s="7" t="e">
        <f>VLOOKUP(Q320,lot!$A$3:$E$13372,5,0)</f>
        <v>#N/A</v>
      </c>
    </row>
    <row r="321" spans="2:21" hidden="1" x14ac:dyDescent="0.25">
      <c r="B321" t="s">
        <v>14687</v>
      </c>
      <c r="C321">
        <v>340</v>
      </c>
      <c r="E321" t="s">
        <v>14882</v>
      </c>
      <c r="F321" t="e">
        <f t="shared" si="8"/>
        <v>#N/A</v>
      </c>
      <c r="G321" s="11" t="str">
        <f t="shared" si="9"/>
        <v>0</v>
      </c>
      <c r="L321" t="s">
        <v>14882</v>
      </c>
      <c r="M321" t="e">
        <f>VLOOKUP(L321,lot!$A$3:$E$13372,3,0)</f>
        <v>#N/A</v>
      </c>
      <c r="Q321" t="s">
        <v>14687</v>
      </c>
      <c r="R321">
        <v>340</v>
      </c>
      <c r="S321" t="s">
        <v>2112</v>
      </c>
      <c r="T321" t="e">
        <f>VLOOKUP(Q321,lot!$A$3:$E$13372,3,0)</f>
        <v>#N/A</v>
      </c>
      <c r="U321" s="7" t="e">
        <f>VLOOKUP(Q321,lot!$A$3:$E$13372,5,0)</f>
        <v>#N/A</v>
      </c>
    </row>
    <row r="322" spans="2:21" hidden="1" x14ac:dyDescent="0.25">
      <c r="B322" t="s">
        <v>14688</v>
      </c>
      <c r="C322">
        <v>1278</v>
      </c>
      <c r="E322" t="s">
        <v>14883</v>
      </c>
      <c r="F322">
        <f t="shared" si="8"/>
        <v>2964</v>
      </c>
      <c r="G322" s="11">
        <f t="shared" si="9"/>
        <v>2964</v>
      </c>
      <c r="L322" t="s">
        <v>14883</v>
      </c>
      <c r="M322" t="e">
        <f>VLOOKUP(L322,lot!$A$3:$E$13372,3,0)</f>
        <v>#N/A</v>
      </c>
      <c r="Q322" t="s">
        <v>14688</v>
      </c>
      <c r="R322">
        <v>1278</v>
      </c>
      <c r="S322" t="s">
        <v>2120</v>
      </c>
      <c r="T322" t="e">
        <f>VLOOKUP(Q322,lot!$A$3:$E$13372,3,0)</f>
        <v>#N/A</v>
      </c>
      <c r="U322" s="7" t="e">
        <f>VLOOKUP(Q322,lot!$A$3:$E$13372,5,0)</f>
        <v>#N/A</v>
      </c>
    </row>
    <row r="323" spans="2:21" hidden="1" x14ac:dyDescent="0.25">
      <c r="B323" t="s">
        <v>14689</v>
      </c>
      <c r="C323">
        <v>200</v>
      </c>
      <c r="E323" t="s">
        <v>14884</v>
      </c>
      <c r="F323" t="e">
        <f t="shared" ref="F323:F386" si="10">VLOOKUP(E323,$B$2:$C$1866,2,0)</f>
        <v>#N/A</v>
      </c>
      <c r="G323" s="11" t="str">
        <f t="shared" ref="G323:G386" si="11">IF(ISNA(F323),"0",F323)</f>
        <v>0</v>
      </c>
      <c r="L323" t="s">
        <v>14884</v>
      </c>
      <c r="M323" t="e">
        <f>VLOOKUP(L323,lot!$A$3:$E$13372,3,0)</f>
        <v>#N/A</v>
      </c>
      <c r="Q323" t="s">
        <v>14689</v>
      </c>
      <c r="R323">
        <v>200</v>
      </c>
      <c r="S323" t="s">
        <v>2123</v>
      </c>
      <c r="T323" t="e">
        <f>VLOOKUP(Q323,lot!$A$3:$E$13372,3,0)</f>
        <v>#N/A</v>
      </c>
      <c r="U323" s="7" t="e">
        <f>VLOOKUP(Q323,lot!$A$3:$E$13372,5,0)</f>
        <v>#N/A</v>
      </c>
    </row>
    <row r="324" spans="2:21" hidden="1" x14ac:dyDescent="0.25">
      <c r="B324" t="s">
        <v>14690</v>
      </c>
      <c r="C324">
        <v>5</v>
      </c>
      <c r="E324" t="s">
        <v>14885</v>
      </c>
      <c r="F324">
        <f t="shared" si="10"/>
        <v>1971</v>
      </c>
      <c r="G324" s="11">
        <f t="shared" si="11"/>
        <v>1971</v>
      </c>
      <c r="L324" t="s">
        <v>14885</v>
      </c>
      <c r="M324" t="e">
        <f>VLOOKUP(L324,lot!$A$3:$E$13372,3,0)</f>
        <v>#N/A</v>
      </c>
      <c r="Q324" t="s">
        <v>14690</v>
      </c>
      <c r="R324">
        <v>5</v>
      </c>
      <c r="S324" t="s">
        <v>2125</v>
      </c>
      <c r="T324" t="e">
        <f>VLOOKUP(Q324,lot!$A$3:$E$13372,3,0)</f>
        <v>#N/A</v>
      </c>
      <c r="U324" s="7" t="e">
        <f>VLOOKUP(Q324,lot!$A$3:$E$13372,5,0)</f>
        <v>#N/A</v>
      </c>
    </row>
    <row r="325" spans="2:21" hidden="1" x14ac:dyDescent="0.25">
      <c r="B325" t="s">
        <v>14691</v>
      </c>
      <c r="C325">
        <v>9</v>
      </c>
      <c r="E325" t="s">
        <v>14892</v>
      </c>
      <c r="F325">
        <f t="shared" si="10"/>
        <v>8</v>
      </c>
      <c r="G325" s="11">
        <f t="shared" si="11"/>
        <v>8</v>
      </c>
      <c r="L325" t="s">
        <v>14892</v>
      </c>
      <c r="M325" t="e">
        <f>VLOOKUP(L325,lot!$A$3:$E$13372,3,0)</f>
        <v>#N/A</v>
      </c>
      <c r="Q325" t="s">
        <v>14691</v>
      </c>
      <c r="R325">
        <v>9</v>
      </c>
      <c r="S325" t="s">
        <v>2128</v>
      </c>
      <c r="T325" t="e">
        <f>VLOOKUP(Q325,lot!$A$3:$E$13372,3,0)</f>
        <v>#N/A</v>
      </c>
      <c r="U325" s="7" t="e">
        <f>VLOOKUP(Q325,lot!$A$3:$E$13372,5,0)</f>
        <v>#N/A</v>
      </c>
    </row>
    <row r="326" spans="2:21" hidden="1" x14ac:dyDescent="0.25">
      <c r="B326" t="s">
        <v>14693</v>
      </c>
      <c r="C326">
        <v>316</v>
      </c>
      <c r="E326" t="s">
        <v>14526</v>
      </c>
      <c r="F326" t="e">
        <f t="shared" si="10"/>
        <v>#N/A</v>
      </c>
      <c r="G326" s="11" t="str">
        <f t="shared" si="11"/>
        <v>0</v>
      </c>
      <c r="L326" t="s">
        <v>14526</v>
      </c>
      <c r="M326" t="e">
        <f>VLOOKUP(L326,lot!$A$3:$E$13372,3,0)</f>
        <v>#N/A</v>
      </c>
      <c r="Q326" t="s">
        <v>14693</v>
      </c>
      <c r="R326">
        <v>316</v>
      </c>
      <c r="S326" t="s">
        <v>2132</v>
      </c>
      <c r="T326" t="e">
        <f>VLOOKUP(Q326,lot!$A$3:$E$13372,3,0)</f>
        <v>#N/A</v>
      </c>
      <c r="U326" s="7" t="e">
        <f>VLOOKUP(Q326,lot!$A$3:$E$13372,5,0)</f>
        <v>#N/A</v>
      </c>
    </row>
    <row r="327" spans="2:21" hidden="1" x14ac:dyDescent="0.25">
      <c r="B327" t="s">
        <v>14694</v>
      </c>
      <c r="C327">
        <v>23</v>
      </c>
      <c r="E327" t="s">
        <v>14893</v>
      </c>
      <c r="F327">
        <f t="shared" si="10"/>
        <v>1720</v>
      </c>
      <c r="G327" s="11">
        <f t="shared" si="11"/>
        <v>1720</v>
      </c>
      <c r="L327" t="s">
        <v>14893</v>
      </c>
      <c r="M327" t="e">
        <f>VLOOKUP(L327,lot!$A$3:$E$13372,3,0)</f>
        <v>#N/A</v>
      </c>
      <c r="Q327" t="s">
        <v>14694</v>
      </c>
      <c r="R327">
        <v>23</v>
      </c>
      <c r="S327" t="s">
        <v>2134</v>
      </c>
      <c r="T327" t="e">
        <f>VLOOKUP(Q327,lot!$A$3:$E$13372,3,0)</f>
        <v>#N/A</v>
      </c>
      <c r="U327" s="7" t="e">
        <f>VLOOKUP(Q327,lot!$A$3:$E$13372,5,0)</f>
        <v>#N/A</v>
      </c>
    </row>
    <row r="328" spans="2:21" hidden="1" x14ac:dyDescent="0.25">
      <c r="B328" t="s">
        <v>14695</v>
      </c>
      <c r="C328">
        <v>6</v>
      </c>
      <c r="E328" t="s">
        <v>14201</v>
      </c>
      <c r="F328" t="e">
        <f t="shared" si="10"/>
        <v>#N/A</v>
      </c>
      <c r="G328" s="11" t="str">
        <f t="shared" si="11"/>
        <v>0</v>
      </c>
      <c r="L328" t="s">
        <v>14201</v>
      </c>
      <c r="M328" t="e">
        <f>VLOOKUP(L328,lot!$A$3:$E$13372,3,0)</f>
        <v>#N/A</v>
      </c>
      <c r="Q328" t="s">
        <v>14695</v>
      </c>
      <c r="R328">
        <v>6</v>
      </c>
      <c r="S328" t="s">
        <v>2136</v>
      </c>
      <c r="T328" t="e">
        <f>VLOOKUP(Q328,lot!$A$3:$E$13372,3,0)</f>
        <v>#N/A</v>
      </c>
      <c r="U328" s="7" t="e">
        <f>VLOOKUP(Q328,lot!$A$3:$E$13372,5,0)</f>
        <v>#N/A</v>
      </c>
    </row>
    <row r="329" spans="2:21" hidden="1" x14ac:dyDescent="0.25">
      <c r="B329" t="s">
        <v>14698</v>
      </c>
      <c r="C329">
        <v>1909</v>
      </c>
      <c r="E329" t="s">
        <v>14890</v>
      </c>
      <c r="F329" t="e">
        <f t="shared" si="10"/>
        <v>#N/A</v>
      </c>
      <c r="G329" s="11" t="str">
        <f t="shared" si="11"/>
        <v>0</v>
      </c>
      <c r="L329" t="s">
        <v>14890</v>
      </c>
      <c r="M329" t="e">
        <f>VLOOKUP(L329,lot!$A$3:$E$13372,3,0)</f>
        <v>#N/A</v>
      </c>
      <c r="Q329" t="s">
        <v>14698</v>
      </c>
      <c r="R329">
        <v>1909</v>
      </c>
      <c r="S329" t="s">
        <v>2145</v>
      </c>
      <c r="T329" t="e">
        <f>VLOOKUP(Q329,lot!$A$3:$E$13372,3,0)</f>
        <v>#N/A</v>
      </c>
      <c r="U329" s="7" t="e">
        <f>VLOOKUP(Q329,lot!$A$3:$E$13372,5,0)</f>
        <v>#N/A</v>
      </c>
    </row>
    <row r="330" spans="2:21" hidden="1" x14ac:dyDescent="0.25">
      <c r="B330" t="s">
        <v>14699</v>
      </c>
      <c r="C330">
        <v>2001</v>
      </c>
      <c r="E330" t="s">
        <v>14891</v>
      </c>
      <c r="F330">
        <f t="shared" si="10"/>
        <v>19</v>
      </c>
      <c r="G330" s="11">
        <f t="shared" si="11"/>
        <v>19</v>
      </c>
      <c r="L330" t="s">
        <v>14891</v>
      </c>
      <c r="M330" t="e">
        <f>VLOOKUP(L330,lot!$A$3:$E$13372,3,0)</f>
        <v>#N/A</v>
      </c>
      <c r="Q330" t="s">
        <v>14699</v>
      </c>
      <c r="R330">
        <v>2001</v>
      </c>
      <c r="S330" t="s">
        <v>2145</v>
      </c>
      <c r="T330" t="e">
        <f>VLOOKUP(Q330,lot!$A$3:$E$13372,3,0)</f>
        <v>#N/A</v>
      </c>
      <c r="U330" s="7" t="e">
        <f>VLOOKUP(Q330,lot!$A$3:$E$13372,5,0)</f>
        <v>#N/A</v>
      </c>
    </row>
    <row r="331" spans="2:21" hidden="1" x14ac:dyDescent="0.25">
      <c r="B331" t="s">
        <v>14701</v>
      </c>
      <c r="C331">
        <v>1600</v>
      </c>
      <c r="E331" t="s">
        <v>14200</v>
      </c>
      <c r="F331">
        <f t="shared" si="10"/>
        <v>20</v>
      </c>
      <c r="G331" s="11">
        <f t="shared" si="11"/>
        <v>20</v>
      </c>
      <c r="L331" t="s">
        <v>14200</v>
      </c>
      <c r="M331" t="e">
        <f>VLOOKUP(L331,lot!$A$3:$E$13372,3,0)</f>
        <v>#N/A</v>
      </c>
      <c r="Q331" t="s">
        <v>14701</v>
      </c>
      <c r="R331">
        <v>1600</v>
      </c>
      <c r="S331" t="s">
        <v>2158</v>
      </c>
      <c r="T331" t="e">
        <f>VLOOKUP(Q331,lot!$A$3:$E$13372,3,0)</f>
        <v>#N/A</v>
      </c>
      <c r="U331" s="7" t="e">
        <f>VLOOKUP(Q331,lot!$A$3:$E$13372,5,0)</f>
        <v>#N/A</v>
      </c>
    </row>
    <row r="332" spans="2:21" hidden="1" x14ac:dyDescent="0.25">
      <c r="B332" t="s">
        <v>14702</v>
      </c>
      <c r="C332">
        <v>7920</v>
      </c>
      <c r="E332" t="s">
        <v>14889</v>
      </c>
      <c r="F332">
        <f t="shared" si="10"/>
        <v>700</v>
      </c>
      <c r="G332" s="11">
        <f t="shared" si="11"/>
        <v>700</v>
      </c>
      <c r="L332" t="s">
        <v>14889</v>
      </c>
      <c r="M332" t="e">
        <f>VLOOKUP(L332,lot!$A$3:$E$13372,3,0)</f>
        <v>#N/A</v>
      </c>
      <c r="Q332" t="s">
        <v>14702</v>
      </c>
      <c r="R332">
        <v>7920</v>
      </c>
      <c r="S332" t="s">
        <v>2158</v>
      </c>
      <c r="T332" t="e">
        <f>VLOOKUP(Q332,lot!$A$3:$E$13372,3,0)</f>
        <v>#N/A</v>
      </c>
      <c r="U332" s="7" t="e">
        <f>VLOOKUP(Q332,lot!$A$3:$E$13372,5,0)</f>
        <v>#N/A</v>
      </c>
    </row>
    <row r="333" spans="2:21" hidden="1" x14ac:dyDescent="0.25">
      <c r="B333" t="s">
        <v>14703</v>
      </c>
      <c r="C333">
        <v>21</v>
      </c>
      <c r="E333" t="s">
        <v>14894</v>
      </c>
      <c r="F333" t="e">
        <f t="shared" si="10"/>
        <v>#N/A</v>
      </c>
      <c r="G333" s="11" t="str">
        <f t="shared" si="11"/>
        <v>0</v>
      </c>
      <c r="L333" t="s">
        <v>14894</v>
      </c>
      <c r="M333" t="e">
        <f>VLOOKUP(L333,lot!$A$3:$E$13372,3,0)</f>
        <v>#N/A</v>
      </c>
      <c r="Q333" t="s">
        <v>14703</v>
      </c>
      <c r="R333">
        <v>21</v>
      </c>
      <c r="S333" t="s">
        <v>2158</v>
      </c>
      <c r="T333" t="e">
        <f>VLOOKUP(Q333,lot!$A$3:$E$13372,3,0)</f>
        <v>#N/A</v>
      </c>
      <c r="U333" s="7" t="e">
        <f>VLOOKUP(Q333,lot!$A$3:$E$13372,5,0)</f>
        <v>#N/A</v>
      </c>
    </row>
    <row r="334" spans="2:21" hidden="1" x14ac:dyDescent="0.25">
      <c r="B334" t="s">
        <v>14704</v>
      </c>
      <c r="C334">
        <v>4519</v>
      </c>
      <c r="E334" t="s">
        <v>14895</v>
      </c>
      <c r="F334">
        <f t="shared" si="10"/>
        <v>3232</v>
      </c>
      <c r="G334" s="11">
        <f t="shared" si="11"/>
        <v>3232</v>
      </c>
      <c r="L334" t="s">
        <v>14895</v>
      </c>
      <c r="M334" t="e">
        <f>VLOOKUP(L334,lot!$A$3:$E$13372,3,0)</f>
        <v>#N/A</v>
      </c>
      <c r="Q334" t="s">
        <v>14704</v>
      </c>
      <c r="R334">
        <v>4519</v>
      </c>
      <c r="S334" t="s">
        <v>2168</v>
      </c>
      <c r="T334" t="e">
        <f>VLOOKUP(Q334,lot!$A$3:$E$13372,3,0)</f>
        <v>#N/A</v>
      </c>
      <c r="U334" s="7" t="e">
        <f>VLOOKUP(Q334,lot!$A$3:$E$13372,5,0)</f>
        <v>#N/A</v>
      </c>
    </row>
    <row r="335" spans="2:21" hidden="1" x14ac:dyDescent="0.25">
      <c r="B335" t="s">
        <v>14707</v>
      </c>
      <c r="C335">
        <v>11</v>
      </c>
      <c r="E335" t="s">
        <v>14896</v>
      </c>
      <c r="F335">
        <f t="shared" si="10"/>
        <v>3048</v>
      </c>
      <c r="G335" s="11">
        <f t="shared" si="11"/>
        <v>3048</v>
      </c>
      <c r="L335" t="s">
        <v>14896</v>
      </c>
      <c r="M335" t="e">
        <f>VLOOKUP(L335,lot!$A$3:$E$13372,3,0)</f>
        <v>#N/A</v>
      </c>
      <c r="Q335" t="s">
        <v>14707</v>
      </c>
      <c r="R335">
        <v>11</v>
      </c>
      <c r="S335" t="s">
        <v>2180</v>
      </c>
      <c r="T335" t="e">
        <f>VLOOKUP(Q335,lot!$A$3:$E$13372,3,0)</f>
        <v>#N/A</v>
      </c>
      <c r="U335" s="7" t="e">
        <f>VLOOKUP(Q335,lot!$A$3:$E$13372,5,0)</f>
        <v>#N/A</v>
      </c>
    </row>
    <row r="336" spans="2:21" hidden="1" x14ac:dyDescent="0.25">
      <c r="B336" t="s">
        <v>14708</v>
      </c>
      <c r="C336">
        <v>1847</v>
      </c>
      <c r="E336" t="s">
        <v>14897</v>
      </c>
      <c r="F336">
        <f t="shared" si="10"/>
        <v>1825</v>
      </c>
      <c r="G336" s="11">
        <f t="shared" si="11"/>
        <v>1825</v>
      </c>
      <c r="L336" t="s">
        <v>14897</v>
      </c>
      <c r="M336" t="e">
        <f>VLOOKUP(L336,lot!$A$3:$E$13372,3,0)</f>
        <v>#N/A</v>
      </c>
      <c r="Q336" t="s">
        <v>14708</v>
      </c>
      <c r="R336">
        <v>1847</v>
      </c>
      <c r="S336" t="s">
        <v>2180</v>
      </c>
      <c r="T336" t="e">
        <f>VLOOKUP(Q336,lot!$A$3:$E$13372,3,0)</f>
        <v>#N/A</v>
      </c>
      <c r="U336" s="7" t="e">
        <f>VLOOKUP(Q336,lot!$A$3:$E$13372,5,0)</f>
        <v>#N/A</v>
      </c>
    </row>
    <row r="337" spans="2:21" hidden="1" x14ac:dyDescent="0.25">
      <c r="B337" t="s">
        <v>14709</v>
      </c>
      <c r="C337">
        <v>2</v>
      </c>
      <c r="E337" t="s">
        <v>14203</v>
      </c>
      <c r="F337">
        <f t="shared" si="10"/>
        <v>1</v>
      </c>
      <c r="G337" s="11">
        <f t="shared" si="11"/>
        <v>1</v>
      </c>
      <c r="L337" t="s">
        <v>14203</v>
      </c>
      <c r="M337" t="e">
        <f>VLOOKUP(L337,lot!$A$3:$E$13372,3,0)</f>
        <v>#N/A</v>
      </c>
      <c r="Q337" t="s">
        <v>14709</v>
      </c>
      <c r="R337">
        <v>2</v>
      </c>
      <c r="S337" t="s">
        <v>2180</v>
      </c>
      <c r="T337" t="e">
        <f>VLOOKUP(Q337,lot!$A$3:$E$13372,3,0)</f>
        <v>#N/A</v>
      </c>
      <c r="U337" s="7" t="e">
        <f>VLOOKUP(Q337,lot!$A$3:$E$13372,5,0)</f>
        <v>#N/A</v>
      </c>
    </row>
    <row r="338" spans="2:21" hidden="1" x14ac:dyDescent="0.25">
      <c r="B338" t="s">
        <v>14710</v>
      </c>
      <c r="C338">
        <v>1720</v>
      </c>
      <c r="E338" t="s">
        <v>14204</v>
      </c>
      <c r="F338">
        <f t="shared" si="10"/>
        <v>100</v>
      </c>
      <c r="G338" s="11">
        <f t="shared" si="11"/>
        <v>100</v>
      </c>
      <c r="L338" t="s">
        <v>14204</v>
      </c>
      <c r="M338" t="e">
        <f>VLOOKUP(L338,lot!$A$3:$E$13372,3,0)</f>
        <v>#N/A</v>
      </c>
      <c r="Q338" t="s">
        <v>14710</v>
      </c>
      <c r="R338">
        <v>1720</v>
      </c>
      <c r="S338" t="s">
        <v>2186</v>
      </c>
      <c r="T338" t="e">
        <f>VLOOKUP(Q338,lot!$A$3:$E$13372,3,0)</f>
        <v>#N/A</v>
      </c>
      <c r="U338" s="7" t="e">
        <f>VLOOKUP(Q338,lot!$A$3:$E$13372,5,0)</f>
        <v>#N/A</v>
      </c>
    </row>
    <row r="339" spans="2:21" hidden="1" x14ac:dyDescent="0.25">
      <c r="B339" t="s">
        <v>14714</v>
      </c>
      <c r="C339">
        <v>10000</v>
      </c>
      <c r="E339" t="s">
        <v>14205</v>
      </c>
      <c r="F339">
        <f t="shared" si="10"/>
        <v>18</v>
      </c>
      <c r="G339" s="11">
        <f t="shared" si="11"/>
        <v>18</v>
      </c>
      <c r="L339" t="s">
        <v>14205</v>
      </c>
      <c r="M339" t="e">
        <f>VLOOKUP(L339,lot!$A$3:$E$13372,3,0)</f>
        <v>#N/A</v>
      </c>
      <c r="Q339" t="s">
        <v>14714</v>
      </c>
      <c r="R339">
        <v>10000</v>
      </c>
      <c r="S339" t="s">
        <v>2190</v>
      </c>
      <c r="T339" t="e">
        <f>VLOOKUP(Q339,lot!$A$3:$E$13372,3,0)</f>
        <v>#N/A</v>
      </c>
      <c r="U339" s="7" t="e">
        <f>VLOOKUP(Q339,lot!$A$3:$E$13372,5,0)</f>
        <v>#N/A</v>
      </c>
    </row>
    <row r="340" spans="2:21" hidden="1" x14ac:dyDescent="0.25">
      <c r="B340" t="s">
        <v>14715</v>
      </c>
      <c r="C340">
        <v>10000</v>
      </c>
      <c r="E340" t="s">
        <v>14206</v>
      </c>
      <c r="F340">
        <f t="shared" si="10"/>
        <v>6</v>
      </c>
      <c r="G340" s="11">
        <f t="shared" si="11"/>
        <v>6</v>
      </c>
      <c r="L340" t="s">
        <v>14206</v>
      </c>
      <c r="M340" t="e">
        <f>VLOOKUP(L340,lot!$A$3:$E$13372,3,0)</f>
        <v>#N/A</v>
      </c>
      <c r="Q340" t="s">
        <v>14715</v>
      </c>
      <c r="R340">
        <v>10000</v>
      </c>
      <c r="S340" t="s">
        <v>2190</v>
      </c>
      <c r="T340" t="e">
        <f>VLOOKUP(Q340,lot!$A$3:$E$13372,3,0)</f>
        <v>#N/A</v>
      </c>
      <c r="U340" s="7" t="e">
        <f>VLOOKUP(Q340,lot!$A$3:$E$13372,5,0)</f>
        <v>#N/A</v>
      </c>
    </row>
    <row r="341" spans="2:21" hidden="1" x14ac:dyDescent="0.25">
      <c r="B341" t="s">
        <v>14717</v>
      </c>
      <c r="C341">
        <v>36</v>
      </c>
      <c r="E341" t="s">
        <v>14900</v>
      </c>
      <c r="F341" t="e">
        <f t="shared" si="10"/>
        <v>#N/A</v>
      </c>
      <c r="G341" s="11" t="str">
        <f t="shared" si="11"/>
        <v>0</v>
      </c>
      <c r="L341" t="s">
        <v>14900</v>
      </c>
      <c r="M341" t="e">
        <f>VLOOKUP(L341,lot!$A$3:$E$13372,3,0)</f>
        <v>#N/A</v>
      </c>
      <c r="Q341" t="s">
        <v>14717</v>
      </c>
      <c r="R341">
        <v>36</v>
      </c>
      <c r="S341" t="s">
        <v>2199</v>
      </c>
      <c r="T341" t="e">
        <f>VLOOKUP(Q341,lot!$A$3:$E$13372,3,0)</f>
        <v>#N/A</v>
      </c>
      <c r="U341" s="7" t="e">
        <f>VLOOKUP(Q341,lot!$A$3:$E$13372,5,0)</f>
        <v>#N/A</v>
      </c>
    </row>
    <row r="342" spans="2:21" hidden="1" x14ac:dyDescent="0.25">
      <c r="B342" t="s">
        <v>14719</v>
      </c>
      <c r="C342">
        <v>2880</v>
      </c>
      <c r="E342" t="s">
        <v>14898</v>
      </c>
      <c r="F342" t="e">
        <f t="shared" si="10"/>
        <v>#N/A</v>
      </c>
      <c r="G342" s="11" t="str">
        <f t="shared" si="11"/>
        <v>0</v>
      </c>
      <c r="L342" t="s">
        <v>14898</v>
      </c>
      <c r="M342" t="e">
        <f>VLOOKUP(L342,lot!$A$3:$E$13372,3,0)</f>
        <v>#N/A</v>
      </c>
      <c r="Q342" t="s">
        <v>14719</v>
      </c>
      <c r="R342">
        <v>2880</v>
      </c>
      <c r="S342" t="s">
        <v>2199</v>
      </c>
      <c r="T342" t="e">
        <f>VLOOKUP(Q342,lot!$A$3:$E$13372,3,0)</f>
        <v>#N/A</v>
      </c>
      <c r="U342" s="7" t="e">
        <f>VLOOKUP(Q342,lot!$A$3:$E$13372,5,0)</f>
        <v>#N/A</v>
      </c>
    </row>
    <row r="343" spans="2:21" hidden="1" x14ac:dyDescent="0.25">
      <c r="B343" t="s">
        <v>14720</v>
      </c>
      <c r="C343">
        <v>4000</v>
      </c>
      <c r="E343" t="s">
        <v>14899</v>
      </c>
      <c r="F343" t="e">
        <f t="shared" si="10"/>
        <v>#N/A</v>
      </c>
      <c r="G343" s="11" t="str">
        <f t="shared" si="11"/>
        <v>0</v>
      </c>
      <c r="L343" t="s">
        <v>14899</v>
      </c>
      <c r="M343" t="e">
        <f>VLOOKUP(L343,lot!$A$3:$E$13372,3,0)</f>
        <v>#N/A</v>
      </c>
      <c r="Q343" t="s">
        <v>14720</v>
      </c>
      <c r="R343">
        <v>4000</v>
      </c>
      <c r="S343" t="s">
        <v>2199</v>
      </c>
      <c r="T343" t="e">
        <f>VLOOKUP(Q343,lot!$A$3:$E$13372,3,0)</f>
        <v>#N/A</v>
      </c>
      <c r="U343" s="7" t="e">
        <f>VLOOKUP(Q343,lot!$A$3:$E$13372,5,0)</f>
        <v>#N/A</v>
      </c>
    </row>
    <row r="344" spans="2:21" hidden="1" x14ac:dyDescent="0.25">
      <c r="B344" t="s">
        <v>14721</v>
      </c>
      <c r="C344">
        <v>4000</v>
      </c>
      <c r="E344" t="s">
        <v>14901</v>
      </c>
      <c r="F344">
        <f t="shared" si="10"/>
        <v>952</v>
      </c>
      <c r="G344" s="11">
        <f t="shared" si="11"/>
        <v>952</v>
      </c>
      <c r="L344" t="s">
        <v>14901</v>
      </c>
      <c r="M344" t="e">
        <f>VLOOKUP(L344,lot!$A$3:$E$13372,3,0)</f>
        <v>#N/A</v>
      </c>
      <c r="Q344" t="s">
        <v>14721</v>
      </c>
      <c r="R344">
        <v>4000</v>
      </c>
      <c r="S344" t="s">
        <v>2199</v>
      </c>
      <c r="T344" t="e">
        <f>VLOOKUP(Q344,lot!$A$3:$E$13372,3,0)</f>
        <v>#N/A</v>
      </c>
      <c r="U344" s="7" t="e">
        <f>VLOOKUP(Q344,lot!$A$3:$E$13372,5,0)</f>
        <v>#N/A</v>
      </c>
    </row>
    <row r="345" spans="2:21" hidden="1" x14ac:dyDescent="0.25">
      <c r="B345" t="s">
        <v>14723</v>
      </c>
      <c r="C345">
        <v>7080</v>
      </c>
      <c r="E345" t="s">
        <v>14902</v>
      </c>
      <c r="F345" t="e">
        <f t="shared" si="10"/>
        <v>#N/A</v>
      </c>
      <c r="G345" s="11" t="str">
        <f t="shared" si="11"/>
        <v>0</v>
      </c>
      <c r="L345" t="s">
        <v>14902</v>
      </c>
      <c r="M345" t="e">
        <f>VLOOKUP(L345,lot!$A$3:$E$13372,3,0)</f>
        <v>#N/A</v>
      </c>
      <c r="Q345" t="s">
        <v>14723</v>
      </c>
      <c r="R345">
        <v>7080</v>
      </c>
      <c r="S345" t="s">
        <v>2213</v>
      </c>
      <c r="T345" t="e">
        <f>VLOOKUP(Q345,lot!$A$3:$E$13372,3,0)</f>
        <v>#N/A</v>
      </c>
      <c r="U345" s="7" t="e">
        <f>VLOOKUP(Q345,lot!$A$3:$E$13372,5,0)</f>
        <v>#N/A</v>
      </c>
    </row>
    <row r="346" spans="2:21" hidden="1" x14ac:dyDescent="0.25">
      <c r="B346" t="s">
        <v>14724</v>
      </c>
      <c r="C346">
        <v>4350</v>
      </c>
      <c r="E346" t="s">
        <v>14903</v>
      </c>
      <c r="F346">
        <f t="shared" si="10"/>
        <v>95</v>
      </c>
      <c r="G346" s="11">
        <f t="shared" si="11"/>
        <v>95</v>
      </c>
      <c r="L346" t="s">
        <v>14903</v>
      </c>
      <c r="M346" t="e">
        <f>VLOOKUP(L346,lot!$A$3:$E$13372,3,0)</f>
        <v>#N/A</v>
      </c>
      <c r="Q346" t="s">
        <v>14724</v>
      </c>
      <c r="R346">
        <v>4350</v>
      </c>
      <c r="S346" t="s">
        <v>2213</v>
      </c>
      <c r="T346" t="e">
        <f>VLOOKUP(Q346,lot!$A$3:$E$13372,3,0)</f>
        <v>#N/A</v>
      </c>
      <c r="U346" s="7" t="e">
        <f>VLOOKUP(Q346,lot!$A$3:$E$13372,5,0)</f>
        <v>#N/A</v>
      </c>
    </row>
    <row r="347" spans="2:21" hidden="1" x14ac:dyDescent="0.25">
      <c r="B347" t="s">
        <v>14725</v>
      </c>
      <c r="C347">
        <v>440</v>
      </c>
      <c r="E347" t="s">
        <v>14905</v>
      </c>
      <c r="F347" t="e">
        <f t="shared" si="10"/>
        <v>#N/A</v>
      </c>
      <c r="G347" s="11" t="str">
        <f t="shared" si="11"/>
        <v>0</v>
      </c>
      <c r="L347" t="s">
        <v>14905</v>
      </c>
      <c r="M347" t="e">
        <f>VLOOKUP(L347,lot!$A$3:$E$13372,3,0)</f>
        <v>#N/A</v>
      </c>
      <c r="Q347" t="s">
        <v>14725</v>
      </c>
      <c r="R347">
        <v>440</v>
      </c>
      <c r="S347" t="s">
        <v>2222</v>
      </c>
      <c r="T347" t="e">
        <f>VLOOKUP(Q347,lot!$A$3:$E$13372,3,0)</f>
        <v>#N/A</v>
      </c>
      <c r="U347" s="7" t="e">
        <f>VLOOKUP(Q347,lot!$A$3:$E$13372,5,0)</f>
        <v>#N/A</v>
      </c>
    </row>
    <row r="348" spans="2:21" hidden="1" x14ac:dyDescent="0.25">
      <c r="B348" t="s">
        <v>14726</v>
      </c>
      <c r="C348">
        <v>955</v>
      </c>
      <c r="E348" t="s">
        <v>14904</v>
      </c>
      <c r="F348" t="e">
        <f t="shared" si="10"/>
        <v>#N/A</v>
      </c>
      <c r="G348" s="11" t="str">
        <f t="shared" si="11"/>
        <v>0</v>
      </c>
      <c r="L348" t="s">
        <v>14904</v>
      </c>
      <c r="M348" t="e">
        <f>VLOOKUP(L348,lot!$A$3:$E$13372,3,0)</f>
        <v>#N/A</v>
      </c>
      <c r="Q348" t="s">
        <v>14726</v>
      </c>
      <c r="R348">
        <v>955</v>
      </c>
      <c r="S348" t="s">
        <v>2225</v>
      </c>
      <c r="T348" t="e">
        <f>VLOOKUP(Q348,lot!$A$3:$E$13372,3,0)</f>
        <v>#N/A</v>
      </c>
      <c r="U348" s="7" t="e">
        <f>VLOOKUP(Q348,lot!$A$3:$E$13372,5,0)</f>
        <v>#N/A</v>
      </c>
    </row>
    <row r="349" spans="2:21" hidden="1" x14ac:dyDescent="0.25">
      <c r="B349" t="s">
        <v>14727</v>
      </c>
      <c r="C349">
        <v>100</v>
      </c>
      <c r="E349" t="s">
        <v>14906</v>
      </c>
      <c r="F349" t="e">
        <f t="shared" si="10"/>
        <v>#N/A</v>
      </c>
      <c r="G349" s="11" t="str">
        <f t="shared" si="11"/>
        <v>0</v>
      </c>
      <c r="L349" t="s">
        <v>14906</v>
      </c>
      <c r="M349" t="e">
        <f>VLOOKUP(L349,lot!$A$3:$E$13372,3,0)</f>
        <v>#N/A</v>
      </c>
      <c r="Q349" t="s">
        <v>14727</v>
      </c>
      <c r="R349">
        <v>100</v>
      </c>
      <c r="S349" t="s">
        <v>2227</v>
      </c>
      <c r="T349" t="e">
        <f>VLOOKUP(Q349,lot!$A$3:$E$13372,3,0)</f>
        <v>#N/A</v>
      </c>
      <c r="U349" s="7" t="e">
        <f>VLOOKUP(Q349,lot!$A$3:$E$13372,5,0)</f>
        <v>#N/A</v>
      </c>
    </row>
    <row r="350" spans="2:21" hidden="1" x14ac:dyDescent="0.25">
      <c r="B350" t="s">
        <v>14730</v>
      </c>
      <c r="C350">
        <v>11</v>
      </c>
      <c r="E350" t="s">
        <v>14207</v>
      </c>
      <c r="F350">
        <f t="shared" si="10"/>
        <v>9</v>
      </c>
      <c r="G350" s="11">
        <f t="shared" si="11"/>
        <v>9</v>
      </c>
      <c r="L350" t="s">
        <v>14207</v>
      </c>
      <c r="M350" t="e">
        <f>VLOOKUP(L350,lot!$A$3:$E$13372,3,0)</f>
        <v>#N/A</v>
      </c>
      <c r="Q350" t="s">
        <v>14730</v>
      </c>
      <c r="R350">
        <v>11</v>
      </c>
      <c r="S350" t="s">
        <v>2229</v>
      </c>
      <c r="T350" t="e">
        <f>VLOOKUP(Q350,lot!$A$3:$E$13372,3,0)</f>
        <v>#N/A</v>
      </c>
      <c r="U350" s="7" t="e">
        <f>VLOOKUP(Q350,lot!$A$3:$E$13372,5,0)</f>
        <v>#N/A</v>
      </c>
    </row>
    <row r="351" spans="2:21" hidden="1" x14ac:dyDescent="0.25">
      <c r="B351" t="s">
        <v>14736</v>
      </c>
      <c r="C351">
        <v>12</v>
      </c>
      <c r="E351" t="s">
        <v>14530</v>
      </c>
      <c r="F351" t="e">
        <f t="shared" si="10"/>
        <v>#N/A</v>
      </c>
      <c r="G351" s="11" t="str">
        <f t="shared" si="11"/>
        <v>0</v>
      </c>
      <c r="L351" t="s">
        <v>14530</v>
      </c>
      <c r="M351" t="e">
        <f>VLOOKUP(L351,lot!$A$3:$E$13372,3,0)</f>
        <v>#N/A</v>
      </c>
      <c r="Q351" t="s">
        <v>14736</v>
      </c>
      <c r="R351">
        <v>12</v>
      </c>
      <c r="S351" t="s">
        <v>2232</v>
      </c>
      <c r="T351" t="e">
        <f>VLOOKUP(Q351,lot!$A$3:$E$13372,3,0)</f>
        <v>#N/A</v>
      </c>
      <c r="U351" s="7" t="e">
        <f>VLOOKUP(Q351,lot!$A$3:$E$13372,5,0)</f>
        <v>#N/A</v>
      </c>
    </row>
    <row r="352" spans="2:21" hidden="1" x14ac:dyDescent="0.25">
      <c r="B352" t="s">
        <v>14737</v>
      </c>
      <c r="C352">
        <v>1540</v>
      </c>
      <c r="E352" t="s">
        <v>14528</v>
      </c>
      <c r="F352" t="e">
        <f t="shared" si="10"/>
        <v>#N/A</v>
      </c>
      <c r="G352" s="11" t="str">
        <f t="shared" si="11"/>
        <v>0</v>
      </c>
      <c r="L352" t="s">
        <v>14528</v>
      </c>
      <c r="M352" t="e">
        <f>VLOOKUP(L352,lot!$A$3:$E$13372,3,0)</f>
        <v>#N/A</v>
      </c>
      <c r="Q352" t="s">
        <v>14737</v>
      </c>
      <c r="R352">
        <v>1540</v>
      </c>
      <c r="S352" t="s">
        <v>2232</v>
      </c>
      <c r="T352" t="e">
        <f>VLOOKUP(Q352,lot!$A$3:$E$13372,3,0)</f>
        <v>#N/A</v>
      </c>
      <c r="U352" s="7" t="e">
        <f>VLOOKUP(Q352,lot!$A$3:$E$13372,5,0)</f>
        <v>#N/A</v>
      </c>
    </row>
    <row r="353" spans="2:21" hidden="1" x14ac:dyDescent="0.25">
      <c r="B353" t="s">
        <v>14740</v>
      </c>
      <c r="C353">
        <v>270</v>
      </c>
      <c r="E353" t="s">
        <v>14529</v>
      </c>
      <c r="F353" t="e">
        <f t="shared" si="10"/>
        <v>#N/A</v>
      </c>
      <c r="G353" s="11" t="str">
        <f t="shared" si="11"/>
        <v>0</v>
      </c>
      <c r="L353" t="s">
        <v>14529</v>
      </c>
      <c r="M353" t="e">
        <f>VLOOKUP(L353,lot!$A$3:$E$13372,3,0)</f>
        <v>#N/A</v>
      </c>
      <c r="Q353" t="s">
        <v>14740</v>
      </c>
      <c r="R353">
        <v>270</v>
      </c>
      <c r="S353" t="s">
        <v>2237</v>
      </c>
      <c r="T353" t="e">
        <f>VLOOKUP(Q353,lot!$A$3:$E$13372,3,0)</f>
        <v>#N/A</v>
      </c>
      <c r="U353" s="7" t="e">
        <f>VLOOKUP(Q353,lot!$A$3:$E$13372,5,0)</f>
        <v>#N/A</v>
      </c>
    </row>
    <row r="354" spans="2:21" hidden="1" x14ac:dyDescent="0.25">
      <c r="B354" t="s">
        <v>14741</v>
      </c>
      <c r="C354">
        <v>250</v>
      </c>
      <c r="E354" t="s">
        <v>14910</v>
      </c>
      <c r="F354" t="e">
        <f t="shared" si="10"/>
        <v>#N/A</v>
      </c>
      <c r="G354" s="11" t="str">
        <f t="shared" si="11"/>
        <v>0</v>
      </c>
      <c r="L354" t="s">
        <v>14910</v>
      </c>
      <c r="M354" t="e">
        <f>VLOOKUP(L354,lot!$A$3:$E$13372,3,0)</f>
        <v>#N/A</v>
      </c>
      <c r="Q354" t="s">
        <v>14741</v>
      </c>
      <c r="R354">
        <v>250</v>
      </c>
      <c r="S354" t="s">
        <v>2240</v>
      </c>
      <c r="T354" t="e">
        <f>VLOOKUP(Q354,lot!$A$3:$E$13372,3,0)</f>
        <v>#N/A</v>
      </c>
      <c r="U354" s="7" t="e">
        <f>VLOOKUP(Q354,lot!$A$3:$E$13372,5,0)</f>
        <v>#N/A</v>
      </c>
    </row>
    <row r="355" spans="2:21" hidden="1" x14ac:dyDescent="0.25">
      <c r="B355" t="s">
        <v>14742</v>
      </c>
      <c r="C355">
        <v>6527</v>
      </c>
      <c r="E355" t="s">
        <v>14911</v>
      </c>
      <c r="F355">
        <f t="shared" si="10"/>
        <v>65</v>
      </c>
      <c r="G355" s="11">
        <f t="shared" si="11"/>
        <v>65</v>
      </c>
      <c r="L355" t="s">
        <v>14911</v>
      </c>
      <c r="M355" t="e">
        <f>VLOOKUP(L355,lot!$A$3:$E$13372,3,0)</f>
        <v>#N/A</v>
      </c>
      <c r="Q355" t="s">
        <v>14742</v>
      </c>
      <c r="R355">
        <v>6527</v>
      </c>
      <c r="S355" t="s">
        <v>2246</v>
      </c>
      <c r="T355" t="e">
        <f>VLOOKUP(Q355,lot!$A$3:$E$13372,3,0)</f>
        <v>#N/A</v>
      </c>
      <c r="U355" s="7" t="e">
        <f>VLOOKUP(Q355,lot!$A$3:$E$13372,5,0)</f>
        <v>#N/A</v>
      </c>
    </row>
    <row r="356" spans="2:21" hidden="1" x14ac:dyDescent="0.25">
      <c r="B356" t="s">
        <v>14743</v>
      </c>
      <c r="C356">
        <v>5</v>
      </c>
      <c r="E356" t="s">
        <v>14909</v>
      </c>
      <c r="F356">
        <f t="shared" si="10"/>
        <v>1344</v>
      </c>
      <c r="G356" s="11">
        <f t="shared" si="11"/>
        <v>1344</v>
      </c>
      <c r="L356" t="s">
        <v>14909</v>
      </c>
      <c r="M356" t="e">
        <f>VLOOKUP(L356,lot!$A$3:$E$13372,3,0)</f>
        <v>#N/A</v>
      </c>
      <c r="Q356" t="s">
        <v>14743</v>
      </c>
      <c r="R356">
        <v>5</v>
      </c>
      <c r="S356" t="s">
        <v>2246</v>
      </c>
      <c r="T356" t="e">
        <f>VLOOKUP(Q356,lot!$A$3:$E$13372,3,0)</f>
        <v>#N/A</v>
      </c>
      <c r="U356" s="7" t="e">
        <f>VLOOKUP(Q356,lot!$A$3:$E$13372,5,0)</f>
        <v>#N/A</v>
      </c>
    </row>
    <row r="357" spans="2:21" hidden="1" x14ac:dyDescent="0.25">
      <c r="B357" t="s">
        <v>14747</v>
      </c>
      <c r="C357">
        <v>16</v>
      </c>
      <c r="E357" t="s">
        <v>14907</v>
      </c>
      <c r="F357">
        <f t="shared" si="10"/>
        <v>34</v>
      </c>
      <c r="G357" s="11">
        <f t="shared" si="11"/>
        <v>34</v>
      </c>
      <c r="L357" t="s">
        <v>14907</v>
      </c>
      <c r="M357" t="e">
        <f>VLOOKUP(L357,lot!$A$3:$E$13372,3,0)</f>
        <v>#N/A</v>
      </c>
      <c r="Q357" t="s">
        <v>14747</v>
      </c>
      <c r="R357">
        <v>16</v>
      </c>
      <c r="S357" t="s">
        <v>18152</v>
      </c>
      <c r="T357" t="e">
        <f>VLOOKUP(Q357,lot!$A$3:$E$13372,3,0)</f>
        <v>#N/A</v>
      </c>
      <c r="U357" s="7" t="e">
        <f>VLOOKUP(Q357,lot!$A$3:$E$13372,5,0)</f>
        <v>#N/A</v>
      </c>
    </row>
    <row r="358" spans="2:21" hidden="1" x14ac:dyDescent="0.25">
      <c r="B358" t="s">
        <v>14748</v>
      </c>
      <c r="C358">
        <v>2640</v>
      </c>
      <c r="E358" t="s">
        <v>14527</v>
      </c>
      <c r="F358">
        <f t="shared" si="10"/>
        <v>3775</v>
      </c>
      <c r="G358" s="11">
        <f t="shared" si="11"/>
        <v>3775</v>
      </c>
      <c r="L358" t="s">
        <v>14527</v>
      </c>
      <c r="M358" t="e">
        <f>VLOOKUP(L358,lot!$A$3:$E$13372,3,0)</f>
        <v>#N/A</v>
      </c>
      <c r="Q358" t="s">
        <v>14748</v>
      </c>
      <c r="R358">
        <v>2640</v>
      </c>
      <c r="S358" t="s">
        <v>18152</v>
      </c>
      <c r="T358" t="e">
        <f>VLOOKUP(Q358,lot!$A$3:$E$13372,3,0)</f>
        <v>#N/A</v>
      </c>
      <c r="U358" s="7" t="e">
        <f>VLOOKUP(Q358,lot!$A$3:$E$13372,5,0)</f>
        <v>#N/A</v>
      </c>
    </row>
    <row r="359" spans="2:21" hidden="1" x14ac:dyDescent="0.25">
      <c r="B359" t="s">
        <v>14755</v>
      </c>
      <c r="C359">
        <v>260</v>
      </c>
      <c r="E359" t="s">
        <v>14913</v>
      </c>
      <c r="F359">
        <f t="shared" si="10"/>
        <v>3</v>
      </c>
      <c r="G359" s="11">
        <f t="shared" si="11"/>
        <v>3</v>
      </c>
      <c r="L359" t="s">
        <v>14913</v>
      </c>
      <c r="M359" t="e">
        <f>VLOOKUP(L359,lot!$A$3:$E$13372,3,0)</f>
        <v>#N/A</v>
      </c>
      <c r="Q359" t="s">
        <v>14755</v>
      </c>
      <c r="R359">
        <v>260</v>
      </c>
      <c r="S359" t="s">
        <v>2284</v>
      </c>
      <c r="T359" t="e">
        <f>VLOOKUP(Q359,lot!$A$3:$E$13372,3,0)</f>
        <v>#N/A</v>
      </c>
      <c r="U359" s="7" t="e">
        <f>VLOOKUP(Q359,lot!$A$3:$E$13372,5,0)</f>
        <v>#N/A</v>
      </c>
    </row>
    <row r="360" spans="2:21" hidden="1" x14ac:dyDescent="0.25">
      <c r="B360" t="s">
        <v>14758</v>
      </c>
      <c r="C360">
        <v>10514</v>
      </c>
      <c r="E360" t="s">
        <v>14914</v>
      </c>
      <c r="F360">
        <f t="shared" si="10"/>
        <v>1</v>
      </c>
      <c r="G360" s="11">
        <f t="shared" si="11"/>
        <v>1</v>
      </c>
      <c r="L360" t="s">
        <v>14914</v>
      </c>
      <c r="M360" t="e">
        <f>VLOOKUP(L360,lot!$A$3:$E$13372,3,0)</f>
        <v>#N/A</v>
      </c>
      <c r="Q360" t="s">
        <v>14758</v>
      </c>
      <c r="R360">
        <v>10514</v>
      </c>
      <c r="S360" t="s">
        <v>2290</v>
      </c>
      <c r="T360" t="e">
        <f>VLOOKUP(Q360,lot!$A$3:$E$13372,3,0)</f>
        <v>#N/A</v>
      </c>
      <c r="U360" s="7" t="e">
        <f>VLOOKUP(Q360,lot!$A$3:$E$13372,5,0)</f>
        <v>#N/A</v>
      </c>
    </row>
    <row r="361" spans="2:21" hidden="1" x14ac:dyDescent="0.25">
      <c r="B361" t="s">
        <v>14759</v>
      </c>
      <c r="C361">
        <v>10000</v>
      </c>
      <c r="E361" t="s">
        <v>14915</v>
      </c>
      <c r="F361">
        <f t="shared" si="10"/>
        <v>37750</v>
      </c>
      <c r="G361" s="11">
        <f t="shared" si="11"/>
        <v>37750</v>
      </c>
      <c r="L361" t="s">
        <v>14915</v>
      </c>
      <c r="M361" t="e">
        <f>VLOOKUP(L361,lot!$A$3:$E$13372,3,0)</f>
        <v>#N/A</v>
      </c>
      <c r="Q361" t="s">
        <v>14759</v>
      </c>
      <c r="R361">
        <v>10000</v>
      </c>
      <c r="S361" t="s">
        <v>2290</v>
      </c>
      <c r="T361" t="e">
        <f>VLOOKUP(Q361,lot!$A$3:$E$13372,3,0)</f>
        <v>#N/A</v>
      </c>
      <c r="U361" s="7" t="e">
        <f>VLOOKUP(Q361,lot!$A$3:$E$13372,5,0)</f>
        <v>#N/A</v>
      </c>
    </row>
    <row r="362" spans="2:21" hidden="1" x14ac:dyDescent="0.25">
      <c r="B362" t="s">
        <v>14764</v>
      </c>
      <c r="C362">
        <v>4355</v>
      </c>
      <c r="E362" t="s">
        <v>14208</v>
      </c>
      <c r="F362">
        <f t="shared" si="10"/>
        <v>8</v>
      </c>
      <c r="G362" s="11">
        <f t="shared" si="11"/>
        <v>8</v>
      </c>
      <c r="L362" t="s">
        <v>14208</v>
      </c>
      <c r="M362" t="e">
        <f>VLOOKUP(L362,lot!$A$3:$E$13372,3,0)</f>
        <v>#N/A</v>
      </c>
      <c r="Q362" t="s">
        <v>14764</v>
      </c>
      <c r="R362">
        <v>4355</v>
      </c>
      <c r="S362" t="s">
        <v>2302</v>
      </c>
      <c r="T362" t="e">
        <f>VLOOKUP(Q362,lot!$A$3:$E$13372,3,0)</f>
        <v>#N/A</v>
      </c>
      <c r="U362" s="7" t="e">
        <f>VLOOKUP(Q362,lot!$A$3:$E$13372,5,0)</f>
        <v>#N/A</v>
      </c>
    </row>
    <row r="363" spans="2:21" hidden="1" x14ac:dyDescent="0.25">
      <c r="B363" t="s">
        <v>14765</v>
      </c>
      <c r="C363">
        <v>18550</v>
      </c>
      <c r="E363" t="s">
        <v>14926</v>
      </c>
      <c r="F363" t="e">
        <f t="shared" si="10"/>
        <v>#N/A</v>
      </c>
      <c r="G363" s="11" t="str">
        <f t="shared" si="11"/>
        <v>0</v>
      </c>
      <c r="L363" t="s">
        <v>14926</v>
      </c>
      <c r="M363" t="e">
        <f>VLOOKUP(L363,lot!$A$3:$E$13372,3,0)</f>
        <v>#N/A</v>
      </c>
      <c r="Q363" t="s">
        <v>14765</v>
      </c>
      <c r="R363">
        <v>18550</v>
      </c>
      <c r="S363" t="s">
        <v>2302</v>
      </c>
      <c r="T363" t="e">
        <f>VLOOKUP(Q363,lot!$A$3:$E$13372,3,0)</f>
        <v>#N/A</v>
      </c>
      <c r="U363" s="7" t="e">
        <f>VLOOKUP(Q363,lot!$A$3:$E$13372,5,0)</f>
        <v>#N/A</v>
      </c>
    </row>
    <row r="364" spans="2:21" hidden="1" x14ac:dyDescent="0.25">
      <c r="B364" t="s">
        <v>14768</v>
      </c>
      <c r="C364">
        <v>4</v>
      </c>
      <c r="E364" t="s">
        <v>14927</v>
      </c>
      <c r="F364" t="e">
        <f t="shared" si="10"/>
        <v>#N/A</v>
      </c>
      <c r="G364" s="11" t="str">
        <f t="shared" si="11"/>
        <v>0</v>
      </c>
      <c r="L364" t="s">
        <v>14927</v>
      </c>
      <c r="M364" t="e">
        <f>VLOOKUP(L364,lot!$A$3:$E$13372,3,0)</f>
        <v>#N/A</v>
      </c>
      <c r="Q364" t="s">
        <v>14768</v>
      </c>
      <c r="R364">
        <v>4</v>
      </c>
      <c r="S364" t="s">
        <v>2317</v>
      </c>
      <c r="T364" t="e">
        <f>VLOOKUP(Q364,lot!$A$3:$E$13372,3,0)</f>
        <v>#N/A</v>
      </c>
      <c r="U364" s="7" t="e">
        <f>VLOOKUP(Q364,lot!$A$3:$E$13372,5,0)</f>
        <v>#N/A</v>
      </c>
    </row>
    <row r="365" spans="2:21" hidden="1" x14ac:dyDescent="0.25">
      <c r="B365" t="s">
        <v>14770</v>
      </c>
      <c r="C365">
        <v>1638</v>
      </c>
      <c r="E365" t="s">
        <v>14929</v>
      </c>
      <c r="F365">
        <f t="shared" si="10"/>
        <v>15</v>
      </c>
      <c r="G365" s="11">
        <f t="shared" si="11"/>
        <v>15</v>
      </c>
      <c r="L365" t="s">
        <v>14929</v>
      </c>
      <c r="M365" t="e">
        <f>VLOOKUP(L365,lot!$A$3:$E$13372,3,0)</f>
        <v>#N/A</v>
      </c>
      <c r="Q365" t="s">
        <v>14770</v>
      </c>
      <c r="R365">
        <v>1638</v>
      </c>
      <c r="S365" t="s">
        <v>2317</v>
      </c>
      <c r="T365" t="e">
        <f>VLOOKUP(Q365,lot!$A$3:$E$13372,3,0)</f>
        <v>#N/A</v>
      </c>
      <c r="U365" s="7" t="e">
        <f>VLOOKUP(Q365,lot!$A$3:$E$13372,5,0)</f>
        <v>#N/A</v>
      </c>
    </row>
    <row r="366" spans="2:21" hidden="1" x14ac:dyDescent="0.25">
      <c r="B366" t="s">
        <v>14771</v>
      </c>
      <c r="C366">
        <v>16254</v>
      </c>
      <c r="E366" t="s">
        <v>14928</v>
      </c>
      <c r="F366">
        <f t="shared" si="10"/>
        <v>4760</v>
      </c>
      <c r="G366" s="11">
        <f t="shared" si="11"/>
        <v>4760</v>
      </c>
      <c r="L366" t="s">
        <v>14928</v>
      </c>
      <c r="M366" t="e">
        <f>VLOOKUP(L366,lot!$A$3:$E$13372,3,0)</f>
        <v>#N/A</v>
      </c>
      <c r="Q366" t="s">
        <v>14771</v>
      </c>
      <c r="R366">
        <v>16254</v>
      </c>
      <c r="S366" t="s">
        <v>2317</v>
      </c>
      <c r="T366" t="e">
        <f>VLOOKUP(Q366,lot!$A$3:$E$13372,3,0)</f>
        <v>#N/A</v>
      </c>
      <c r="U366" s="7" t="e">
        <f>VLOOKUP(Q366,lot!$A$3:$E$13372,5,0)</f>
        <v>#N/A</v>
      </c>
    </row>
    <row r="367" spans="2:21" hidden="1" x14ac:dyDescent="0.25">
      <c r="B367" t="s">
        <v>14772</v>
      </c>
      <c r="C367">
        <v>8000</v>
      </c>
      <c r="E367" t="s">
        <v>14919</v>
      </c>
      <c r="F367" t="e">
        <f t="shared" si="10"/>
        <v>#N/A</v>
      </c>
      <c r="G367" s="11" t="str">
        <f t="shared" si="11"/>
        <v>0</v>
      </c>
      <c r="L367" t="s">
        <v>14919</v>
      </c>
      <c r="M367" t="e">
        <f>VLOOKUP(L367,lot!$A$3:$E$13372,3,0)</f>
        <v>#N/A</v>
      </c>
      <c r="Q367" t="s">
        <v>14772</v>
      </c>
      <c r="R367">
        <v>8000</v>
      </c>
      <c r="S367" t="s">
        <v>2317</v>
      </c>
      <c r="T367" t="e">
        <f>VLOOKUP(Q367,lot!$A$3:$E$13372,3,0)</f>
        <v>#N/A</v>
      </c>
      <c r="U367" s="7" t="e">
        <f>VLOOKUP(Q367,lot!$A$3:$E$13372,5,0)</f>
        <v>#N/A</v>
      </c>
    </row>
    <row r="368" spans="2:21" hidden="1" x14ac:dyDescent="0.25">
      <c r="B368" t="s">
        <v>14774</v>
      </c>
      <c r="C368">
        <v>400</v>
      </c>
      <c r="E368" t="s">
        <v>14920</v>
      </c>
      <c r="F368" t="e">
        <f t="shared" si="10"/>
        <v>#N/A</v>
      </c>
      <c r="G368" s="11" t="str">
        <f t="shared" si="11"/>
        <v>0</v>
      </c>
      <c r="L368" t="s">
        <v>14920</v>
      </c>
      <c r="M368" t="e">
        <f>VLOOKUP(L368,lot!$A$3:$E$13372,3,0)</f>
        <v>#N/A</v>
      </c>
      <c r="Q368" t="s">
        <v>14774</v>
      </c>
      <c r="R368">
        <v>400</v>
      </c>
      <c r="S368" t="s">
        <v>96</v>
      </c>
      <c r="T368" t="e">
        <f>VLOOKUP(Q368,lot!$A$3:$E$13372,3,0)</f>
        <v>#N/A</v>
      </c>
      <c r="U368" s="7" t="e">
        <f>VLOOKUP(Q368,lot!$A$3:$E$13372,5,0)</f>
        <v>#N/A</v>
      </c>
    </row>
    <row r="369" spans="2:21" hidden="1" x14ac:dyDescent="0.25">
      <c r="B369" t="s">
        <v>14776</v>
      </c>
      <c r="C369">
        <v>1900</v>
      </c>
      <c r="E369" t="s">
        <v>14921</v>
      </c>
      <c r="F369" t="e">
        <f t="shared" si="10"/>
        <v>#N/A</v>
      </c>
      <c r="G369" s="11" t="str">
        <f t="shared" si="11"/>
        <v>0</v>
      </c>
      <c r="L369" t="s">
        <v>14921</v>
      </c>
      <c r="M369" t="e">
        <f>VLOOKUP(L369,lot!$A$3:$E$13372,3,0)</f>
        <v>#N/A</v>
      </c>
      <c r="Q369" t="s">
        <v>14776</v>
      </c>
      <c r="R369">
        <v>1900</v>
      </c>
      <c r="S369" t="s">
        <v>96</v>
      </c>
      <c r="T369" t="e">
        <f>VLOOKUP(Q369,lot!$A$3:$E$13372,3,0)</f>
        <v>#N/A</v>
      </c>
      <c r="U369" s="7" t="e">
        <f>VLOOKUP(Q369,lot!$A$3:$E$13372,5,0)</f>
        <v>#N/A</v>
      </c>
    </row>
    <row r="370" spans="2:21" hidden="1" x14ac:dyDescent="0.25">
      <c r="B370" t="s">
        <v>14777</v>
      </c>
      <c r="C370">
        <v>560</v>
      </c>
      <c r="E370" t="s">
        <v>14922</v>
      </c>
      <c r="F370" t="e">
        <f t="shared" si="10"/>
        <v>#N/A</v>
      </c>
      <c r="G370" s="11" t="str">
        <f t="shared" si="11"/>
        <v>0</v>
      </c>
      <c r="L370" t="s">
        <v>14922</v>
      </c>
      <c r="M370" t="e">
        <f>VLOOKUP(L370,lot!$A$3:$E$13372,3,0)</f>
        <v>#N/A</v>
      </c>
      <c r="Q370" t="s">
        <v>14777</v>
      </c>
      <c r="R370">
        <v>560</v>
      </c>
      <c r="S370" t="s">
        <v>100</v>
      </c>
      <c r="T370" t="e">
        <f>VLOOKUP(Q370,lot!$A$3:$E$13372,3,0)</f>
        <v>#N/A</v>
      </c>
      <c r="U370" s="7" t="e">
        <f>VLOOKUP(Q370,lot!$A$3:$E$13372,5,0)</f>
        <v>#N/A</v>
      </c>
    </row>
    <row r="371" spans="2:21" hidden="1" x14ac:dyDescent="0.25">
      <c r="B371" t="s">
        <v>14778</v>
      </c>
      <c r="C371">
        <v>21</v>
      </c>
      <c r="E371" t="s">
        <v>14923</v>
      </c>
      <c r="F371">
        <f t="shared" si="10"/>
        <v>11</v>
      </c>
      <c r="G371" s="11">
        <f t="shared" si="11"/>
        <v>11</v>
      </c>
      <c r="L371" t="s">
        <v>14923</v>
      </c>
      <c r="M371" t="e">
        <f>VLOOKUP(L371,lot!$A$3:$E$13372,3,0)</f>
        <v>#N/A</v>
      </c>
      <c r="Q371" t="s">
        <v>14778</v>
      </c>
      <c r="R371">
        <v>21</v>
      </c>
      <c r="S371" t="s">
        <v>100</v>
      </c>
      <c r="T371" t="e">
        <f>VLOOKUP(Q371,lot!$A$3:$E$13372,3,0)</f>
        <v>#N/A</v>
      </c>
      <c r="U371" s="7" t="e">
        <f>VLOOKUP(Q371,lot!$A$3:$E$13372,5,0)</f>
        <v>#N/A</v>
      </c>
    </row>
    <row r="372" spans="2:21" hidden="1" x14ac:dyDescent="0.25">
      <c r="B372" t="s">
        <v>14781</v>
      </c>
      <c r="C372">
        <v>1</v>
      </c>
      <c r="E372" t="s">
        <v>14924</v>
      </c>
      <c r="F372" t="e">
        <f t="shared" si="10"/>
        <v>#N/A</v>
      </c>
      <c r="G372" s="11" t="str">
        <f t="shared" si="11"/>
        <v>0</v>
      </c>
      <c r="L372" t="s">
        <v>14924</v>
      </c>
      <c r="M372" t="e">
        <f>VLOOKUP(L372,lot!$A$3:$E$13372,3,0)</f>
        <v>#N/A</v>
      </c>
      <c r="Q372" t="s">
        <v>14781</v>
      </c>
      <c r="R372">
        <v>1</v>
      </c>
      <c r="S372" t="s">
        <v>2370</v>
      </c>
      <c r="T372" t="e">
        <f>VLOOKUP(Q372,lot!$A$3:$E$13372,3,0)</f>
        <v>#N/A</v>
      </c>
      <c r="U372" s="7" t="e">
        <f>VLOOKUP(Q372,lot!$A$3:$E$13372,5,0)</f>
        <v>#N/A</v>
      </c>
    </row>
    <row r="373" spans="2:21" hidden="1" x14ac:dyDescent="0.25">
      <c r="B373" t="s">
        <v>14782</v>
      </c>
      <c r="C373">
        <v>1440</v>
      </c>
      <c r="E373" t="s">
        <v>14925</v>
      </c>
      <c r="F373">
        <f t="shared" si="10"/>
        <v>5540</v>
      </c>
      <c r="G373" s="11">
        <f t="shared" si="11"/>
        <v>5540</v>
      </c>
      <c r="L373" t="s">
        <v>14925</v>
      </c>
      <c r="M373" t="e">
        <f>VLOOKUP(L373,lot!$A$3:$E$13372,3,0)</f>
        <v>#N/A</v>
      </c>
      <c r="Q373" t="s">
        <v>14782</v>
      </c>
      <c r="R373">
        <v>1440</v>
      </c>
      <c r="S373" t="s">
        <v>2370</v>
      </c>
      <c r="T373" t="e">
        <f>VLOOKUP(Q373,lot!$A$3:$E$13372,3,0)</f>
        <v>#N/A</v>
      </c>
      <c r="U373" s="7" t="e">
        <f>VLOOKUP(Q373,lot!$A$3:$E$13372,5,0)</f>
        <v>#N/A</v>
      </c>
    </row>
    <row r="374" spans="2:21" hidden="1" x14ac:dyDescent="0.25">
      <c r="B374" t="s">
        <v>14788</v>
      </c>
      <c r="C374">
        <v>13</v>
      </c>
      <c r="E374" t="s">
        <v>14209</v>
      </c>
      <c r="F374" t="e">
        <f t="shared" si="10"/>
        <v>#N/A</v>
      </c>
      <c r="G374" s="11" t="str">
        <f t="shared" si="11"/>
        <v>0</v>
      </c>
      <c r="L374" t="s">
        <v>14209</v>
      </c>
      <c r="M374" t="e">
        <f>VLOOKUP(L374,lot!$A$3:$E$13372,3,0)</f>
        <v>#N/A</v>
      </c>
      <c r="Q374" t="s">
        <v>14788</v>
      </c>
      <c r="R374">
        <v>13</v>
      </c>
      <c r="S374" t="s">
        <v>18153</v>
      </c>
      <c r="T374" t="e">
        <f>VLOOKUP(Q374,lot!$A$3:$E$13372,3,0)</f>
        <v>#N/A</v>
      </c>
      <c r="U374" s="7" t="e">
        <f>VLOOKUP(Q374,lot!$A$3:$E$13372,5,0)</f>
        <v>#N/A</v>
      </c>
    </row>
    <row r="375" spans="2:21" hidden="1" x14ac:dyDescent="0.25">
      <c r="B375" t="s">
        <v>14790</v>
      </c>
      <c r="C375">
        <v>235</v>
      </c>
      <c r="E375" t="s">
        <v>14210</v>
      </c>
      <c r="F375">
        <f t="shared" si="10"/>
        <v>5</v>
      </c>
      <c r="G375" s="11">
        <f t="shared" si="11"/>
        <v>5</v>
      </c>
      <c r="L375" t="s">
        <v>14210</v>
      </c>
      <c r="M375" t="e">
        <f>VLOOKUP(L375,lot!$A$3:$E$13372,3,0)</f>
        <v>#N/A</v>
      </c>
      <c r="Q375" t="s">
        <v>14790</v>
      </c>
      <c r="R375">
        <v>235</v>
      </c>
      <c r="S375" t="s">
        <v>18154</v>
      </c>
      <c r="T375" t="e">
        <f>VLOOKUP(Q375,lot!$A$3:$E$13372,3,0)</f>
        <v>#N/A</v>
      </c>
      <c r="U375" s="7" t="e">
        <f>VLOOKUP(Q375,lot!$A$3:$E$13372,5,0)</f>
        <v>#N/A</v>
      </c>
    </row>
    <row r="376" spans="2:21" hidden="1" x14ac:dyDescent="0.25">
      <c r="B376" t="s">
        <v>14791</v>
      </c>
      <c r="C376">
        <v>400</v>
      </c>
      <c r="E376" t="s">
        <v>14930</v>
      </c>
      <c r="F376">
        <f t="shared" si="10"/>
        <v>320</v>
      </c>
      <c r="G376" s="11">
        <f t="shared" si="11"/>
        <v>320</v>
      </c>
      <c r="L376" t="s">
        <v>14930</v>
      </c>
      <c r="M376" t="e">
        <f>VLOOKUP(L376,lot!$A$3:$E$13372,3,0)</f>
        <v>#N/A</v>
      </c>
      <c r="Q376" t="s">
        <v>14791</v>
      </c>
      <c r="R376">
        <v>400</v>
      </c>
      <c r="S376" t="s">
        <v>2410</v>
      </c>
      <c r="T376" t="e">
        <f>VLOOKUP(Q376,lot!$A$3:$E$13372,3,0)</f>
        <v>#N/A</v>
      </c>
      <c r="U376" s="7" t="e">
        <f>VLOOKUP(Q376,lot!$A$3:$E$13372,5,0)</f>
        <v>#N/A</v>
      </c>
    </row>
    <row r="377" spans="2:21" hidden="1" x14ac:dyDescent="0.25">
      <c r="B377" t="s">
        <v>14792</v>
      </c>
      <c r="C377">
        <v>1000</v>
      </c>
      <c r="E377" t="s">
        <v>14931</v>
      </c>
      <c r="F377">
        <f t="shared" si="10"/>
        <v>1500</v>
      </c>
      <c r="G377" s="11">
        <f t="shared" si="11"/>
        <v>1500</v>
      </c>
      <c r="L377" t="s">
        <v>14931</v>
      </c>
      <c r="M377" t="e">
        <f>VLOOKUP(L377,lot!$A$3:$E$13372,3,0)</f>
        <v>#N/A</v>
      </c>
      <c r="Q377" t="s">
        <v>14792</v>
      </c>
      <c r="R377">
        <v>1000</v>
      </c>
      <c r="S377" t="s">
        <v>2412</v>
      </c>
      <c r="T377" t="e">
        <f>VLOOKUP(Q377,lot!$A$3:$E$13372,3,0)</f>
        <v>#N/A</v>
      </c>
      <c r="U377" s="7" t="e">
        <f>VLOOKUP(Q377,lot!$A$3:$E$13372,5,0)</f>
        <v>#N/A</v>
      </c>
    </row>
    <row r="378" spans="2:21" hidden="1" x14ac:dyDescent="0.25">
      <c r="B378" t="s">
        <v>14793</v>
      </c>
      <c r="C378">
        <v>4</v>
      </c>
      <c r="E378" t="s">
        <v>14932</v>
      </c>
      <c r="F378">
        <f t="shared" si="10"/>
        <v>191547</v>
      </c>
      <c r="G378" s="11">
        <f t="shared" si="11"/>
        <v>191547</v>
      </c>
      <c r="L378" t="s">
        <v>14932</v>
      </c>
      <c r="M378" t="e">
        <f>VLOOKUP(L378,lot!$A$3:$E$13372,3,0)</f>
        <v>#N/A</v>
      </c>
      <c r="Q378" t="s">
        <v>14793</v>
      </c>
      <c r="R378">
        <v>4</v>
      </c>
      <c r="S378" t="e">
        <v>#N/A</v>
      </c>
      <c r="T378" t="e">
        <f>VLOOKUP(Q378,lot!$A$3:$E$13372,3,0)</f>
        <v>#N/A</v>
      </c>
      <c r="U378" s="7" t="e">
        <f>VLOOKUP(Q378,lot!$A$3:$E$13372,5,0)</f>
        <v>#N/A</v>
      </c>
    </row>
    <row r="379" spans="2:21" hidden="1" x14ac:dyDescent="0.25">
      <c r="B379" t="s">
        <v>14794</v>
      </c>
      <c r="C379">
        <v>794</v>
      </c>
      <c r="E379" t="s">
        <v>14933</v>
      </c>
      <c r="F379" t="e">
        <f t="shared" si="10"/>
        <v>#N/A</v>
      </c>
      <c r="G379" s="11" t="str">
        <f t="shared" si="11"/>
        <v>0</v>
      </c>
      <c r="L379" t="s">
        <v>14933</v>
      </c>
      <c r="M379" t="e">
        <f>VLOOKUP(L379,lot!$A$3:$E$13372,3,0)</f>
        <v>#N/A</v>
      </c>
      <c r="Q379" t="s">
        <v>14794</v>
      </c>
      <c r="R379">
        <v>794</v>
      </c>
      <c r="S379" t="e">
        <v>#N/A</v>
      </c>
      <c r="T379" t="e">
        <f>VLOOKUP(Q379,lot!$A$3:$E$13372,3,0)</f>
        <v>#N/A</v>
      </c>
      <c r="U379" s="7" t="e">
        <f>VLOOKUP(Q379,lot!$A$3:$E$13372,5,0)</f>
        <v>#N/A</v>
      </c>
    </row>
    <row r="380" spans="2:21" hidden="1" x14ac:dyDescent="0.25">
      <c r="B380" t="s">
        <v>14795</v>
      </c>
      <c r="C380">
        <v>641</v>
      </c>
      <c r="E380" t="s">
        <v>14934</v>
      </c>
      <c r="F380" t="e">
        <f t="shared" si="10"/>
        <v>#N/A</v>
      </c>
      <c r="G380" s="11" t="str">
        <f t="shared" si="11"/>
        <v>0</v>
      </c>
      <c r="L380" t="s">
        <v>14934</v>
      </c>
      <c r="M380" t="e">
        <f>VLOOKUP(L380,lot!$A$3:$E$13372,3,0)</f>
        <v>#N/A</v>
      </c>
      <c r="Q380" t="s">
        <v>14795</v>
      </c>
      <c r="R380">
        <v>641</v>
      </c>
      <c r="S380" t="e">
        <v>#N/A</v>
      </c>
      <c r="T380" t="e">
        <f>VLOOKUP(Q380,lot!$A$3:$E$13372,3,0)</f>
        <v>#N/A</v>
      </c>
      <c r="U380" s="7" t="e">
        <f>VLOOKUP(Q380,lot!$A$3:$E$13372,5,0)</f>
        <v>#N/A</v>
      </c>
    </row>
    <row r="381" spans="2:21" hidden="1" x14ac:dyDescent="0.25">
      <c r="B381" t="s">
        <v>14799</v>
      </c>
      <c r="C381">
        <v>993</v>
      </c>
      <c r="E381" t="s">
        <v>14935</v>
      </c>
      <c r="F381" t="e">
        <f t="shared" si="10"/>
        <v>#N/A</v>
      </c>
      <c r="G381" s="11" t="str">
        <f t="shared" si="11"/>
        <v>0</v>
      </c>
      <c r="L381" t="s">
        <v>14935</v>
      </c>
      <c r="M381" t="e">
        <f>VLOOKUP(L381,lot!$A$3:$E$13372,3,0)</f>
        <v>#N/A</v>
      </c>
      <c r="Q381" t="s">
        <v>14799</v>
      </c>
      <c r="R381">
        <v>993</v>
      </c>
      <c r="S381" t="s">
        <v>18155</v>
      </c>
      <c r="T381" t="e">
        <f>VLOOKUP(Q381,lot!$A$3:$E$13372,3,0)</f>
        <v>#N/A</v>
      </c>
      <c r="U381" s="7" t="e">
        <f>VLOOKUP(Q381,lot!$A$3:$E$13372,5,0)</f>
        <v>#N/A</v>
      </c>
    </row>
    <row r="382" spans="2:21" hidden="1" x14ac:dyDescent="0.25">
      <c r="B382" t="s">
        <v>14802</v>
      </c>
      <c r="C382">
        <v>2</v>
      </c>
      <c r="E382" t="s">
        <v>14936</v>
      </c>
      <c r="F382">
        <f t="shared" si="10"/>
        <v>152</v>
      </c>
      <c r="G382" s="11">
        <f t="shared" si="11"/>
        <v>152</v>
      </c>
      <c r="L382" t="s">
        <v>14936</v>
      </c>
      <c r="M382" t="e">
        <f>VLOOKUP(L382,lot!$A$3:$E$13372,3,0)</f>
        <v>#N/A</v>
      </c>
      <c r="Q382" t="s">
        <v>14802</v>
      </c>
      <c r="R382">
        <v>2</v>
      </c>
      <c r="S382" t="s">
        <v>2484</v>
      </c>
      <c r="T382" t="e">
        <f>VLOOKUP(Q382,lot!$A$3:$E$13372,3,0)</f>
        <v>#N/A</v>
      </c>
      <c r="U382" s="7" t="e">
        <f>VLOOKUP(Q382,lot!$A$3:$E$13372,5,0)</f>
        <v>#N/A</v>
      </c>
    </row>
    <row r="383" spans="2:21" hidden="1" x14ac:dyDescent="0.25">
      <c r="B383" t="s">
        <v>14803</v>
      </c>
      <c r="C383">
        <v>1040</v>
      </c>
      <c r="E383" t="s">
        <v>14211</v>
      </c>
      <c r="F383" t="e">
        <f t="shared" si="10"/>
        <v>#N/A</v>
      </c>
      <c r="G383" s="11" t="str">
        <f t="shared" si="11"/>
        <v>0</v>
      </c>
      <c r="L383" t="s">
        <v>14211</v>
      </c>
      <c r="M383" t="e">
        <f>VLOOKUP(L383,lot!$A$3:$E$13372,3,0)</f>
        <v>#N/A</v>
      </c>
      <c r="Q383" t="s">
        <v>14803</v>
      </c>
      <c r="R383">
        <v>1040</v>
      </c>
      <c r="S383" t="s">
        <v>2484</v>
      </c>
      <c r="T383" t="e">
        <f>VLOOKUP(Q383,lot!$A$3:$E$13372,3,0)</f>
        <v>#N/A</v>
      </c>
      <c r="U383" s="7" t="e">
        <f>VLOOKUP(Q383,lot!$A$3:$E$13372,5,0)</f>
        <v>#N/A</v>
      </c>
    </row>
    <row r="384" spans="2:21" hidden="1" x14ac:dyDescent="0.25">
      <c r="B384" t="s">
        <v>14805</v>
      </c>
      <c r="C384">
        <v>48</v>
      </c>
      <c r="E384" t="s">
        <v>14938</v>
      </c>
      <c r="F384">
        <f t="shared" si="10"/>
        <v>143</v>
      </c>
      <c r="G384" s="11">
        <f t="shared" si="11"/>
        <v>143</v>
      </c>
      <c r="L384" t="s">
        <v>14938</v>
      </c>
      <c r="M384" t="e">
        <f>VLOOKUP(L384,lot!$A$3:$E$13372,3,0)</f>
        <v>#N/A</v>
      </c>
      <c r="Q384" t="s">
        <v>14805</v>
      </c>
      <c r="R384">
        <v>48</v>
      </c>
      <c r="S384" t="s">
        <v>2490</v>
      </c>
      <c r="T384" t="e">
        <f>VLOOKUP(Q384,lot!$A$3:$E$13372,3,0)</f>
        <v>#N/A</v>
      </c>
      <c r="U384" s="7" t="e">
        <f>VLOOKUP(Q384,lot!$A$3:$E$13372,5,0)</f>
        <v>#N/A</v>
      </c>
    </row>
    <row r="385" spans="2:21" hidden="1" x14ac:dyDescent="0.25">
      <c r="B385" t="s">
        <v>14808</v>
      </c>
      <c r="C385">
        <v>40</v>
      </c>
      <c r="E385" t="s">
        <v>14937</v>
      </c>
      <c r="F385">
        <f t="shared" si="10"/>
        <v>617</v>
      </c>
      <c r="G385" s="11">
        <f t="shared" si="11"/>
        <v>617</v>
      </c>
      <c r="L385" t="s">
        <v>14937</v>
      </c>
      <c r="M385" t="e">
        <f>VLOOKUP(L385,lot!$A$3:$E$13372,3,0)</f>
        <v>#N/A</v>
      </c>
      <c r="Q385" t="s">
        <v>14808</v>
      </c>
      <c r="R385">
        <v>40</v>
      </c>
      <c r="S385" t="s">
        <v>2496</v>
      </c>
      <c r="T385" t="e">
        <f>VLOOKUP(Q385,lot!$A$3:$E$13372,3,0)</f>
        <v>#N/A</v>
      </c>
      <c r="U385" s="7" t="e">
        <f>VLOOKUP(Q385,lot!$A$3:$E$13372,5,0)</f>
        <v>#N/A</v>
      </c>
    </row>
    <row r="386" spans="2:21" hidden="1" x14ac:dyDescent="0.25">
      <c r="B386" t="s">
        <v>14811</v>
      </c>
      <c r="C386">
        <v>3803</v>
      </c>
      <c r="E386" t="s">
        <v>14939</v>
      </c>
      <c r="F386">
        <f t="shared" si="10"/>
        <v>855</v>
      </c>
      <c r="G386" s="11">
        <f t="shared" si="11"/>
        <v>855</v>
      </c>
      <c r="L386" t="s">
        <v>14939</v>
      </c>
      <c r="M386" t="e">
        <f>VLOOKUP(L386,lot!$A$3:$E$13372,3,0)</f>
        <v>#N/A</v>
      </c>
      <c r="Q386" t="s">
        <v>14811</v>
      </c>
      <c r="R386">
        <v>3803</v>
      </c>
      <c r="S386" t="s">
        <v>2508</v>
      </c>
      <c r="T386" t="e">
        <f>VLOOKUP(Q386,lot!$A$3:$E$13372,3,0)</f>
        <v>#N/A</v>
      </c>
      <c r="U386" s="7" t="e">
        <f>VLOOKUP(Q386,lot!$A$3:$E$13372,5,0)</f>
        <v>#N/A</v>
      </c>
    </row>
    <row r="387" spans="2:21" hidden="1" x14ac:dyDescent="0.25">
      <c r="B387" t="s">
        <v>14812</v>
      </c>
      <c r="C387">
        <v>1888</v>
      </c>
      <c r="E387" t="s">
        <v>14940</v>
      </c>
      <c r="F387" t="e">
        <f t="shared" ref="F387:F450" si="12">VLOOKUP(E387,$B$2:$C$1866,2,0)</f>
        <v>#N/A</v>
      </c>
      <c r="G387" s="11" t="str">
        <f t="shared" ref="G387:G450" si="13">IF(ISNA(F387),"0",F387)</f>
        <v>0</v>
      </c>
      <c r="L387" t="s">
        <v>14940</v>
      </c>
      <c r="M387" t="e">
        <f>VLOOKUP(L387,lot!$A$3:$E$13372,3,0)</f>
        <v>#N/A</v>
      </c>
      <c r="Q387" t="s">
        <v>14812</v>
      </c>
      <c r="R387">
        <v>1888</v>
      </c>
      <c r="S387" t="s">
        <v>2516</v>
      </c>
      <c r="T387" t="e">
        <f>VLOOKUP(Q387,lot!$A$3:$E$13372,3,0)</f>
        <v>#N/A</v>
      </c>
      <c r="U387" s="7" t="e">
        <f>VLOOKUP(Q387,lot!$A$3:$E$13372,5,0)</f>
        <v>#N/A</v>
      </c>
    </row>
    <row r="388" spans="2:21" hidden="1" x14ac:dyDescent="0.25">
      <c r="B388" t="s">
        <v>14813</v>
      </c>
      <c r="C388">
        <v>200</v>
      </c>
      <c r="E388" t="s">
        <v>14942</v>
      </c>
      <c r="F388" t="e">
        <f t="shared" si="12"/>
        <v>#N/A</v>
      </c>
      <c r="G388" s="11" t="str">
        <f t="shared" si="13"/>
        <v>0</v>
      </c>
      <c r="L388" t="s">
        <v>14942</v>
      </c>
      <c r="M388" t="e">
        <f>VLOOKUP(L388,lot!$A$3:$E$13372,3,0)</f>
        <v>#N/A</v>
      </c>
      <c r="Q388" t="s">
        <v>14813</v>
      </c>
      <c r="R388">
        <v>200</v>
      </c>
      <c r="S388" t="s">
        <v>2516</v>
      </c>
      <c r="T388" t="e">
        <f>VLOOKUP(Q388,lot!$A$3:$E$13372,3,0)</f>
        <v>#N/A</v>
      </c>
      <c r="U388" s="7" t="e">
        <f>VLOOKUP(Q388,lot!$A$3:$E$13372,5,0)</f>
        <v>#N/A</v>
      </c>
    </row>
    <row r="389" spans="2:21" hidden="1" x14ac:dyDescent="0.25">
      <c r="B389" t="s">
        <v>14815</v>
      </c>
      <c r="C389">
        <v>295</v>
      </c>
      <c r="E389" t="s">
        <v>14943</v>
      </c>
      <c r="F389" t="e">
        <f t="shared" si="12"/>
        <v>#N/A</v>
      </c>
      <c r="G389" s="11" t="str">
        <f t="shared" si="13"/>
        <v>0</v>
      </c>
      <c r="L389" t="s">
        <v>14943</v>
      </c>
      <c r="M389" t="e">
        <f>VLOOKUP(L389,lot!$A$3:$E$13372,3,0)</f>
        <v>#N/A</v>
      </c>
      <c r="Q389" t="s">
        <v>14815</v>
      </c>
      <c r="R389">
        <v>295</v>
      </c>
      <c r="S389" t="s">
        <v>2517</v>
      </c>
      <c r="T389" t="e">
        <f>VLOOKUP(Q389,lot!$A$3:$E$13372,3,0)</f>
        <v>#N/A</v>
      </c>
      <c r="U389" s="7" t="e">
        <f>VLOOKUP(Q389,lot!$A$3:$E$13372,5,0)</f>
        <v>#N/A</v>
      </c>
    </row>
    <row r="390" spans="2:21" hidden="1" x14ac:dyDescent="0.25">
      <c r="B390" t="s">
        <v>14823</v>
      </c>
      <c r="C390">
        <v>3236</v>
      </c>
      <c r="E390" t="s">
        <v>14941</v>
      </c>
      <c r="F390">
        <f t="shared" si="12"/>
        <v>2880</v>
      </c>
      <c r="G390" s="11">
        <f t="shared" si="13"/>
        <v>2880</v>
      </c>
      <c r="L390" t="s">
        <v>14941</v>
      </c>
      <c r="M390" t="e">
        <f>VLOOKUP(L390,lot!$A$3:$E$13372,3,0)</f>
        <v>#N/A</v>
      </c>
      <c r="Q390" t="s">
        <v>14823</v>
      </c>
      <c r="R390">
        <v>3236</v>
      </c>
      <c r="S390" t="s">
        <v>18156</v>
      </c>
      <c r="T390" t="e">
        <f>VLOOKUP(Q390,lot!$A$3:$E$13372,3,0)</f>
        <v>#N/A</v>
      </c>
      <c r="U390" s="7" t="e">
        <f>VLOOKUP(Q390,lot!$A$3:$E$13372,5,0)</f>
        <v>#N/A</v>
      </c>
    </row>
    <row r="391" spans="2:21" hidden="1" x14ac:dyDescent="0.25">
      <c r="B391" t="s">
        <v>14824</v>
      </c>
      <c r="C391">
        <v>5000</v>
      </c>
      <c r="E391" t="s">
        <v>14945</v>
      </c>
      <c r="F391" t="e">
        <f t="shared" si="12"/>
        <v>#N/A</v>
      </c>
      <c r="G391" s="11" t="str">
        <f t="shared" si="13"/>
        <v>0</v>
      </c>
      <c r="L391" t="s">
        <v>14945</v>
      </c>
      <c r="M391" t="e">
        <f>VLOOKUP(L391,lot!$A$3:$E$13372,3,0)</f>
        <v>#N/A</v>
      </c>
      <c r="Q391" t="s">
        <v>14824</v>
      </c>
      <c r="R391">
        <v>5000</v>
      </c>
      <c r="S391" t="s">
        <v>18156</v>
      </c>
      <c r="T391" t="e">
        <f>VLOOKUP(Q391,lot!$A$3:$E$13372,3,0)</f>
        <v>#N/A</v>
      </c>
      <c r="U391" s="7" t="e">
        <f>VLOOKUP(Q391,lot!$A$3:$E$13372,5,0)</f>
        <v>#N/A</v>
      </c>
    </row>
    <row r="392" spans="2:21" hidden="1" x14ac:dyDescent="0.25">
      <c r="B392" t="s">
        <v>14825</v>
      </c>
      <c r="C392">
        <v>10</v>
      </c>
      <c r="E392" t="s">
        <v>14944</v>
      </c>
      <c r="F392" t="e">
        <f t="shared" si="12"/>
        <v>#N/A</v>
      </c>
      <c r="G392" s="11" t="str">
        <f t="shared" si="13"/>
        <v>0</v>
      </c>
      <c r="L392" t="s">
        <v>14944</v>
      </c>
      <c r="M392" t="e">
        <f>VLOOKUP(L392,lot!$A$3:$E$13372,3,0)</f>
        <v>#N/A</v>
      </c>
      <c r="Q392" t="s">
        <v>14825</v>
      </c>
      <c r="R392">
        <v>10</v>
      </c>
      <c r="S392" t="s">
        <v>2538</v>
      </c>
      <c r="T392" t="e">
        <f>VLOOKUP(Q392,lot!$A$3:$E$13372,3,0)</f>
        <v>#N/A</v>
      </c>
      <c r="U392" s="7" t="e">
        <f>VLOOKUP(Q392,lot!$A$3:$E$13372,5,0)</f>
        <v>#N/A</v>
      </c>
    </row>
    <row r="393" spans="2:21" hidden="1" x14ac:dyDescent="0.25">
      <c r="B393" t="s">
        <v>14826</v>
      </c>
      <c r="C393">
        <v>48</v>
      </c>
      <c r="E393" t="s">
        <v>14946</v>
      </c>
      <c r="F393" t="e">
        <f t="shared" si="12"/>
        <v>#N/A</v>
      </c>
      <c r="G393" s="11" t="str">
        <f t="shared" si="13"/>
        <v>0</v>
      </c>
      <c r="L393" t="s">
        <v>14946</v>
      </c>
      <c r="M393" t="e">
        <f>VLOOKUP(L393,lot!$A$3:$E$13372,3,0)</f>
        <v>#N/A</v>
      </c>
      <c r="Q393" t="s">
        <v>14826</v>
      </c>
      <c r="R393">
        <v>48</v>
      </c>
      <c r="S393" t="s">
        <v>2538</v>
      </c>
      <c r="T393" t="e">
        <f>VLOOKUP(Q393,lot!$A$3:$E$13372,3,0)</f>
        <v>#N/A</v>
      </c>
      <c r="U393" s="7" t="e">
        <f>VLOOKUP(Q393,lot!$A$3:$E$13372,5,0)</f>
        <v>#N/A</v>
      </c>
    </row>
    <row r="394" spans="2:21" hidden="1" x14ac:dyDescent="0.25">
      <c r="B394" t="s">
        <v>14827</v>
      </c>
      <c r="C394">
        <v>40</v>
      </c>
      <c r="E394" t="s">
        <v>14947</v>
      </c>
      <c r="F394" t="e">
        <f t="shared" si="12"/>
        <v>#N/A</v>
      </c>
      <c r="G394" s="11" t="str">
        <f t="shared" si="13"/>
        <v>0</v>
      </c>
      <c r="L394" t="s">
        <v>14947</v>
      </c>
      <c r="M394" t="e">
        <f>VLOOKUP(L394,lot!$A$3:$E$13372,3,0)</f>
        <v>#N/A</v>
      </c>
      <c r="Q394" t="s">
        <v>14827</v>
      </c>
      <c r="R394">
        <v>40</v>
      </c>
      <c r="S394" t="s">
        <v>2538</v>
      </c>
      <c r="T394" t="e">
        <f>VLOOKUP(Q394,lot!$A$3:$E$13372,3,0)</f>
        <v>#N/A</v>
      </c>
      <c r="U394" s="7" t="e">
        <f>VLOOKUP(Q394,lot!$A$3:$E$13372,5,0)</f>
        <v>#N/A</v>
      </c>
    </row>
    <row r="395" spans="2:21" hidden="1" x14ac:dyDescent="0.25">
      <c r="B395" t="s">
        <v>14828</v>
      </c>
      <c r="C395">
        <v>247</v>
      </c>
      <c r="E395" t="s">
        <v>14948</v>
      </c>
      <c r="F395">
        <f t="shared" si="12"/>
        <v>2441</v>
      </c>
      <c r="G395" s="11">
        <f t="shared" si="13"/>
        <v>2441</v>
      </c>
      <c r="L395" t="s">
        <v>14948</v>
      </c>
      <c r="M395" t="e">
        <f>VLOOKUP(L395,lot!$A$3:$E$13372,3,0)</f>
        <v>#N/A</v>
      </c>
      <c r="Q395" t="s">
        <v>14828</v>
      </c>
      <c r="R395">
        <v>247</v>
      </c>
      <c r="S395" t="s">
        <v>2538</v>
      </c>
      <c r="T395" t="e">
        <f>VLOOKUP(Q395,lot!$A$3:$E$13372,3,0)</f>
        <v>#N/A</v>
      </c>
      <c r="U395" s="7" t="e">
        <f>VLOOKUP(Q395,lot!$A$3:$E$13372,5,0)</f>
        <v>#N/A</v>
      </c>
    </row>
    <row r="396" spans="2:21" hidden="1" x14ac:dyDescent="0.25">
      <c r="B396" t="s">
        <v>14829</v>
      </c>
      <c r="C396">
        <v>84</v>
      </c>
      <c r="E396" t="s">
        <v>14949</v>
      </c>
      <c r="F396" t="e">
        <f t="shared" si="12"/>
        <v>#N/A</v>
      </c>
      <c r="G396" s="11" t="str">
        <f t="shared" si="13"/>
        <v>0</v>
      </c>
      <c r="L396" t="s">
        <v>14949</v>
      </c>
      <c r="M396" t="e">
        <f>VLOOKUP(L396,lot!$A$3:$E$13372,3,0)</f>
        <v>#N/A</v>
      </c>
      <c r="Q396" t="s">
        <v>14829</v>
      </c>
      <c r="R396">
        <v>84</v>
      </c>
      <c r="S396" t="s">
        <v>2538</v>
      </c>
      <c r="T396" t="e">
        <f>VLOOKUP(Q396,lot!$A$3:$E$13372,3,0)</f>
        <v>#N/A</v>
      </c>
      <c r="U396" s="7" t="e">
        <f>VLOOKUP(Q396,lot!$A$3:$E$13372,5,0)</f>
        <v>#N/A</v>
      </c>
    </row>
    <row r="397" spans="2:21" hidden="1" x14ac:dyDescent="0.25">
      <c r="B397" t="s">
        <v>14830</v>
      </c>
      <c r="C397">
        <v>34</v>
      </c>
      <c r="E397" t="s">
        <v>14951</v>
      </c>
      <c r="F397" t="e">
        <f t="shared" si="12"/>
        <v>#N/A</v>
      </c>
      <c r="G397" s="11" t="str">
        <f t="shared" si="13"/>
        <v>0</v>
      </c>
      <c r="L397" t="s">
        <v>14951</v>
      </c>
      <c r="M397" t="e">
        <f>VLOOKUP(L397,lot!$A$3:$E$13372,3,0)</f>
        <v>#N/A</v>
      </c>
      <c r="Q397" t="s">
        <v>14830</v>
      </c>
      <c r="R397">
        <v>34</v>
      </c>
      <c r="S397" t="s">
        <v>18157</v>
      </c>
      <c r="T397" t="e">
        <f>VLOOKUP(Q397,lot!$A$3:$E$13372,3,0)</f>
        <v>#N/A</v>
      </c>
      <c r="U397" s="7" t="e">
        <f>VLOOKUP(Q397,lot!$A$3:$E$13372,5,0)</f>
        <v>#N/A</v>
      </c>
    </row>
    <row r="398" spans="2:21" hidden="1" x14ac:dyDescent="0.25">
      <c r="B398" t="s">
        <v>14831</v>
      </c>
      <c r="C398">
        <v>24</v>
      </c>
      <c r="E398" t="s">
        <v>14950</v>
      </c>
      <c r="F398" t="e">
        <f t="shared" si="12"/>
        <v>#N/A</v>
      </c>
      <c r="G398" s="11" t="str">
        <f t="shared" si="13"/>
        <v>0</v>
      </c>
      <c r="L398" t="s">
        <v>14950</v>
      </c>
      <c r="M398" t="e">
        <f>VLOOKUP(L398,lot!$A$3:$E$13372,3,0)</f>
        <v>#N/A</v>
      </c>
      <c r="Q398" t="s">
        <v>14831</v>
      </c>
      <c r="R398">
        <v>24</v>
      </c>
      <c r="S398" t="s">
        <v>18157</v>
      </c>
      <c r="T398" t="e">
        <f>VLOOKUP(Q398,lot!$A$3:$E$13372,3,0)</f>
        <v>#N/A</v>
      </c>
      <c r="U398" s="7" t="e">
        <f>VLOOKUP(Q398,lot!$A$3:$E$13372,5,0)</f>
        <v>#N/A</v>
      </c>
    </row>
    <row r="399" spans="2:21" hidden="1" x14ac:dyDescent="0.25">
      <c r="B399" t="s">
        <v>14836</v>
      </c>
      <c r="C399">
        <v>570</v>
      </c>
      <c r="E399" t="s">
        <v>14952</v>
      </c>
      <c r="F399">
        <f t="shared" si="12"/>
        <v>4309</v>
      </c>
      <c r="G399" s="11">
        <f t="shared" si="13"/>
        <v>4309</v>
      </c>
      <c r="L399" t="s">
        <v>14952</v>
      </c>
      <c r="M399" t="e">
        <f>VLOOKUP(L399,lot!$A$3:$E$13372,3,0)</f>
        <v>#N/A</v>
      </c>
      <c r="Q399" t="s">
        <v>14836</v>
      </c>
      <c r="R399">
        <v>570</v>
      </c>
      <c r="S399" t="s">
        <v>18158</v>
      </c>
      <c r="T399" t="e">
        <f>VLOOKUP(Q399,lot!$A$3:$E$13372,3,0)</f>
        <v>#N/A</v>
      </c>
      <c r="U399" s="7" t="e">
        <f>VLOOKUP(Q399,lot!$A$3:$E$13372,5,0)</f>
        <v>#N/A</v>
      </c>
    </row>
    <row r="400" spans="2:21" hidden="1" x14ac:dyDescent="0.25">
      <c r="B400" t="s">
        <v>14837</v>
      </c>
      <c r="C400">
        <v>11193</v>
      </c>
      <c r="E400" t="s">
        <v>14212</v>
      </c>
      <c r="F400">
        <f t="shared" si="12"/>
        <v>99</v>
      </c>
      <c r="G400" s="11">
        <f t="shared" si="13"/>
        <v>99</v>
      </c>
      <c r="L400" t="s">
        <v>14212</v>
      </c>
      <c r="M400" t="e">
        <f>VLOOKUP(L400,lot!$A$3:$E$13372,3,0)</f>
        <v>#N/A</v>
      </c>
      <c r="Q400" t="s">
        <v>14837</v>
      </c>
      <c r="R400">
        <v>11193</v>
      </c>
      <c r="S400" t="s">
        <v>2568</v>
      </c>
      <c r="T400" t="e">
        <f>VLOOKUP(Q400,lot!$A$3:$E$13372,3,0)</f>
        <v>#N/A</v>
      </c>
      <c r="U400" s="7" t="e">
        <f>VLOOKUP(Q400,lot!$A$3:$E$13372,5,0)</f>
        <v>#N/A</v>
      </c>
    </row>
    <row r="401" spans="2:21" hidden="1" x14ac:dyDescent="0.25">
      <c r="B401" t="s">
        <v>14844</v>
      </c>
      <c r="C401">
        <v>12930</v>
      </c>
      <c r="E401" t="s">
        <v>14213</v>
      </c>
      <c r="F401">
        <f t="shared" si="12"/>
        <v>2</v>
      </c>
      <c r="G401" s="11">
        <f t="shared" si="13"/>
        <v>2</v>
      </c>
      <c r="L401" t="s">
        <v>14213</v>
      </c>
      <c r="M401" t="e">
        <f>VLOOKUP(L401,lot!$A$3:$E$13372,3,0)</f>
        <v>#N/A</v>
      </c>
      <c r="Q401" t="s">
        <v>14844</v>
      </c>
      <c r="R401">
        <v>12930</v>
      </c>
      <c r="S401" t="s">
        <v>2587</v>
      </c>
      <c r="T401" t="e">
        <f>VLOOKUP(Q401,lot!$A$3:$E$13372,3,0)</f>
        <v>#N/A</v>
      </c>
      <c r="U401" s="7" t="e">
        <f>VLOOKUP(Q401,lot!$A$3:$E$13372,5,0)</f>
        <v>#N/A</v>
      </c>
    </row>
    <row r="402" spans="2:21" hidden="1" x14ac:dyDescent="0.25">
      <c r="B402" t="s">
        <v>14849</v>
      </c>
      <c r="C402">
        <v>2291</v>
      </c>
      <c r="E402" t="s">
        <v>14953</v>
      </c>
      <c r="F402" t="e">
        <f t="shared" si="12"/>
        <v>#N/A</v>
      </c>
      <c r="G402" s="11" t="str">
        <f t="shared" si="13"/>
        <v>0</v>
      </c>
      <c r="L402" t="s">
        <v>14953</v>
      </c>
      <c r="M402" t="e">
        <f>VLOOKUP(L402,lot!$A$3:$E$13372,3,0)</f>
        <v>#N/A</v>
      </c>
      <c r="Q402" t="s">
        <v>14849</v>
      </c>
      <c r="R402">
        <v>2291</v>
      </c>
      <c r="S402" t="s">
        <v>18159</v>
      </c>
      <c r="T402" t="e">
        <f>VLOOKUP(Q402,lot!$A$3:$E$13372,3,0)</f>
        <v>#N/A</v>
      </c>
      <c r="U402" s="7" t="e">
        <f>VLOOKUP(Q402,lot!$A$3:$E$13372,5,0)</f>
        <v>#N/A</v>
      </c>
    </row>
    <row r="403" spans="2:21" hidden="1" x14ac:dyDescent="0.25">
      <c r="B403" t="s">
        <v>14850</v>
      </c>
      <c r="C403">
        <v>12500</v>
      </c>
      <c r="E403" t="s">
        <v>14955</v>
      </c>
      <c r="F403" t="e">
        <f t="shared" si="12"/>
        <v>#N/A</v>
      </c>
      <c r="G403" s="11" t="str">
        <f t="shared" si="13"/>
        <v>0</v>
      </c>
      <c r="L403" t="s">
        <v>14955</v>
      </c>
      <c r="M403" t="e">
        <f>VLOOKUP(L403,lot!$A$3:$E$13372,3,0)</f>
        <v>#N/A</v>
      </c>
      <c r="Q403" t="s">
        <v>14850</v>
      </c>
      <c r="R403">
        <v>12500</v>
      </c>
      <c r="S403" t="s">
        <v>18159</v>
      </c>
      <c r="T403" t="e">
        <f>VLOOKUP(Q403,lot!$A$3:$E$13372,3,0)</f>
        <v>#N/A</v>
      </c>
      <c r="U403" s="7" t="e">
        <f>VLOOKUP(Q403,lot!$A$3:$E$13372,5,0)</f>
        <v>#N/A</v>
      </c>
    </row>
    <row r="404" spans="2:21" hidden="1" x14ac:dyDescent="0.25">
      <c r="B404" t="s">
        <v>14851</v>
      </c>
      <c r="C404">
        <v>12450</v>
      </c>
      <c r="E404" t="s">
        <v>14954</v>
      </c>
      <c r="F404">
        <f t="shared" si="12"/>
        <v>64</v>
      </c>
      <c r="G404" s="11">
        <f t="shared" si="13"/>
        <v>64</v>
      </c>
      <c r="L404" t="s">
        <v>14954</v>
      </c>
      <c r="M404" t="e">
        <f>VLOOKUP(L404,lot!$A$3:$E$13372,3,0)</f>
        <v>#N/A</v>
      </c>
      <c r="Q404" t="s">
        <v>14851</v>
      </c>
      <c r="R404">
        <v>12450</v>
      </c>
      <c r="S404" t="s">
        <v>2589</v>
      </c>
      <c r="T404" t="e">
        <f>VLOOKUP(Q404,lot!$A$3:$E$13372,3,0)</f>
        <v>#N/A</v>
      </c>
      <c r="U404" s="7" t="e">
        <f>VLOOKUP(Q404,lot!$A$3:$E$13372,5,0)</f>
        <v>#N/A</v>
      </c>
    </row>
    <row r="405" spans="2:21" hidden="1" x14ac:dyDescent="0.25">
      <c r="B405" t="s">
        <v>14856</v>
      </c>
      <c r="C405">
        <v>2420</v>
      </c>
      <c r="E405" t="s">
        <v>14214</v>
      </c>
      <c r="F405">
        <f t="shared" si="12"/>
        <v>48</v>
      </c>
      <c r="G405" s="11">
        <f t="shared" si="13"/>
        <v>48</v>
      </c>
      <c r="L405" t="s">
        <v>14214</v>
      </c>
      <c r="M405" t="e">
        <f>VLOOKUP(L405,lot!$A$3:$E$13372,3,0)</f>
        <v>#N/A</v>
      </c>
      <c r="Q405" t="s">
        <v>14856</v>
      </c>
      <c r="R405">
        <v>2420</v>
      </c>
      <c r="S405" t="s">
        <v>2590</v>
      </c>
      <c r="T405" t="e">
        <f>VLOOKUP(Q405,lot!$A$3:$E$13372,3,0)</f>
        <v>#N/A</v>
      </c>
      <c r="U405" s="7" t="e">
        <f>VLOOKUP(Q405,lot!$A$3:$E$13372,5,0)</f>
        <v>#N/A</v>
      </c>
    </row>
    <row r="406" spans="2:21" hidden="1" x14ac:dyDescent="0.25">
      <c r="B406" t="s">
        <v>14859</v>
      </c>
      <c r="C406">
        <v>500</v>
      </c>
      <c r="E406" t="s">
        <v>14956</v>
      </c>
      <c r="F406">
        <f t="shared" si="12"/>
        <v>110</v>
      </c>
      <c r="G406" s="11">
        <f t="shared" si="13"/>
        <v>110</v>
      </c>
      <c r="L406" t="s">
        <v>14956</v>
      </c>
      <c r="M406" t="e">
        <f>VLOOKUP(L406,lot!$A$3:$E$13372,3,0)</f>
        <v>#N/A</v>
      </c>
      <c r="Q406" t="s">
        <v>14859</v>
      </c>
      <c r="R406">
        <v>500</v>
      </c>
      <c r="S406" t="s">
        <v>2598</v>
      </c>
      <c r="T406" t="e">
        <f>VLOOKUP(Q406,lot!$A$3:$E$13372,3,0)</f>
        <v>#N/A</v>
      </c>
      <c r="U406" s="7" t="e">
        <f>VLOOKUP(Q406,lot!$A$3:$E$13372,5,0)</f>
        <v>#N/A</v>
      </c>
    </row>
    <row r="407" spans="2:21" hidden="1" x14ac:dyDescent="0.25">
      <c r="B407" t="s">
        <v>14860</v>
      </c>
      <c r="C407">
        <v>158</v>
      </c>
      <c r="E407" t="s">
        <v>14215</v>
      </c>
      <c r="F407" t="e">
        <f t="shared" si="12"/>
        <v>#N/A</v>
      </c>
      <c r="G407" s="11" t="str">
        <f t="shared" si="13"/>
        <v>0</v>
      </c>
      <c r="L407" t="s">
        <v>14215</v>
      </c>
      <c r="M407" t="e">
        <f>VLOOKUP(L407,lot!$A$3:$E$13372,3,0)</f>
        <v>#N/A</v>
      </c>
      <c r="Q407" t="s">
        <v>14860</v>
      </c>
      <c r="R407">
        <v>158</v>
      </c>
      <c r="S407" t="s">
        <v>2610</v>
      </c>
      <c r="T407" t="e">
        <f>VLOOKUP(Q407,lot!$A$3:$E$13372,3,0)</f>
        <v>#N/A</v>
      </c>
      <c r="U407" s="7" t="e">
        <f>VLOOKUP(Q407,lot!$A$3:$E$13372,5,0)</f>
        <v>#N/A</v>
      </c>
    </row>
    <row r="408" spans="2:21" hidden="1" x14ac:dyDescent="0.25">
      <c r="B408" t="s">
        <v>14861</v>
      </c>
      <c r="C408">
        <v>5000</v>
      </c>
      <c r="E408" t="s">
        <v>14957</v>
      </c>
      <c r="F408">
        <f t="shared" si="12"/>
        <v>984</v>
      </c>
      <c r="G408" s="11">
        <f t="shared" si="13"/>
        <v>984</v>
      </c>
      <c r="L408" t="s">
        <v>14957</v>
      </c>
      <c r="M408" t="e">
        <f>VLOOKUP(L408,lot!$A$3:$E$13372,3,0)</f>
        <v>#N/A</v>
      </c>
      <c r="Q408" t="s">
        <v>14861</v>
      </c>
      <c r="R408">
        <v>5000</v>
      </c>
      <c r="S408" t="s">
        <v>18160</v>
      </c>
      <c r="T408" t="e">
        <f>VLOOKUP(Q408,lot!$A$3:$E$13372,3,0)</f>
        <v>#N/A</v>
      </c>
      <c r="U408" s="7" t="e">
        <f>VLOOKUP(Q408,lot!$A$3:$E$13372,5,0)</f>
        <v>#N/A</v>
      </c>
    </row>
    <row r="409" spans="2:21" hidden="1" x14ac:dyDescent="0.25">
      <c r="B409" t="s">
        <v>14862</v>
      </c>
      <c r="C409">
        <v>1453</v>
      </c>
      <c r="E409" t="s">
        <v>14958</v>
      </c>
      <c r="F409">
        <f t="shared" si="12"/>
        <v>1362</v>
      </c>
      <c r="G409" s="11">
        <f t="shared" si="13"/>
        <v>1362</v>
      </c>
      <c r="L409" t="s">
        <v>14958</v>
      </c>
      <c r="M409" t="e">
        <f>VLOOKUP(L409,lot!$A$3:$E$13372,3,0)</f>
        <v>#N/A</v>
      </c>
      <c r="Q409" t="s">
        <v>14862</v>
      </c>
      <c r="R409">
        <v>1453</v>
      </c>
      <c r="S409" t="s">
        <v>18160</v>
      </c>
      <c r="T409" t="e">
        <f>VLOOKUP(Q409,lot!$A$3:$E$13372,3,0)</f>
        <v>#N/A</v>
      </c>
      <c r="U409" s="7" t="e">
        <f>VLOOKUP(Q409,lot!$A$3:$E$13372,5,0)</f>
        <v>#N/A</v>
      </c>
    </row>
    <row r="410" spans="2:21" hidden="1" x14ac:dyDescent="0.25">
      <c r="B410" t="s">
        <v>14863</v>
      </c>
      <c r="C410">
        <v>316</v>
      </c>
      <c r="E410" t="s">
        <v>14216</v>
      </c>
      <c r="F410">
        <f t="shared" si="12"/>
        <v>83</v>
      </c>
      <c r="G410" s="11">
        <f t="shared" si="13"/>
        <v>83</v>
      </c>
      <c r="L410" t="s">
        <v>14216</v>
      </c>
      <c r="M410" t="e">
        <f>VLOOKUP(L410,lot!$A$3:$E$13372,3,0)</f>
        <v>#N/A</v>
      </c>
      <c r="Q410" t="s">
        <v>14863</v>
      </c>
      <c r="R410">
        <v>316</v>
      </c>
      <c r="S410" t="s">
        <v>2621</v>
      </c>
      <c r="T410" t="e">
        <f>VLOOKUP(Q410,lot!$A$3:$E$13372,3,0)</f>
        <v>#N/A</v>
      </c>
      <c r="U410" s="7" t="e">
        <f>VLOOKUP(Q410,lot!$A$3:$E$13372,5,0)</f>
        <v>#N/A</v>
      </c>
    </row>
    <row r="411" spans="2:21" hidden="1" x14ac:dyDescent="0.25">
      <c r="B411" t="s">
        <v>14865</v>
      </c>
      <c r="C411">
        <v>46374</v>
      </c>
      <c r="E411" t="s">
        <v>14959</v>
      </c>
      <c r="F411" t="e">
        <f t="shared" si="12"/>
        <v>#N/A</v>
      </c>
      <c r="G411" s="11" t="str">
        <f t="shared" si="13"/>
        <v>0</v>
      </c>
      <c r="L411" t="s">
        <v>14959</v>
      </c>
      <c r="M411" t="e">
        <f>VLOOKUP(L411,lot!$A$3:$E$13372,3,0)</f>
        <v>#N/A</v>
      </c>
      <c r="Q411" t="s">
        <v>14865</v>
      </c>
      <c r="R411">
        <v>46374</v>
      </c>
      <c r="S411" t="s">
        <v>2623</v>
      </c>
      <c r="T411" t="e">
        <f>VLOOKUP(Q411,lot!$A$3:$E$13372,3,0)</f>
        <v>#N/A</v>
      </c>
      <c r="U411" s="7" t="e">
        <f>VLOOKUP(Q411,lot!$A$3:$E$13372,5,0)</f>
        <v>#N/A</v>
      </c>
    </row>
    <row r="412" spans="2:21" hidden="1" x14ac:dyDescent="0.25">
      <c r="B412" t="s">
        <v>14866</v>
      </c>
      <c r="C412">
        <v>43777</v>
      </c>
      <c r="E412" t="s">
        <v>14963</v>
      </c>
      <c r="F412" t="e">
        <f t="shared" si="12"/>
        <v>#N/A</v>
      </c>
      <c r="G412" s="11" t="str">
        <f t="shared" si="13"/>
        <v>0</v>
      </c>
      <c r="L412" t="s">
        <v>14963</v>
      </c>
      <c r="M412" t="e">
        <f>VLOOKUP(L412,lot!$A$3:$E$13372,3,0)</f>
        <v>#N/A</v>
      </c>
      <c r="Q412" t="s">
        <v>14866</v>
      </c>
      <c r="R412">
        <v>43777</v>
      </c>
      <c r="S412" t="s">
        <v>2626</v>
      </c>
      <c r="T412" t="e">
        <f>VLOOKUP(Q412,lot!$A$3:$E$13372,3,0)</f>
        <v>#N/A</v>
      </c>
      <c r="U412" s="7" t="e">
        <f>VLOOKUP(Q412,lot!$A$3:$E$13372,5,0)</f>
        <v>#N/A</v>
      </c>
    </row>
    <row r="413" spans="2:21" hidden="1" x14ac:dyDescent="0.25">
      <c r="B413" t="s">
        <v>14867</v>
      </c>
      <c r="C413">
        <v>891</v>
      </c>
      <c r="E413" t="s">
        <v>14964</v>
      </c>
      <c r="F413" t="e">
        <f t="shared" si="12"/>
        <v>#N/A</v>
      </c>
      <c r="G413" s="11" t="str">
        <f t="shared" si="13"/>
        <v>0</v>
      </c>
      <c r="L413" t="s">
        <v>14964</v>
      </c>
      <c r="M413" t="e">
        <f>VLOOKUP(L413,lot!$A$3:$E$13372,3,0)</f>
        <v>#N/A</v>
      </c>
      <c r="Q413" t="s">
        <v>14867</v>
      </c>
      <c r="R413">
        <v>891</v>
      </c>
      <c r="S413" t="s">
        <v>2630</v>
      </c>
      <c r="T413" t="e">
        <f>VLOOKUP(Q413,lot!$A$3:$E$13372,3,0)</f>
        <v>#N/A</v>
      </c>
      <c r="U413" s="7" t="e">
        <f>VLOOKUP(Q413,lot!$A$3:$E$13372,5,0)</f>
        <v>#N/A</v>
      </c>
    </row>
    <row r="414" spans="2:21" hidden="1" x14ac:dyDescent="0.25">
      <c r="B414" t="s">
        <v>14868</v>
      </c>
      <c r="C414">
        <v>558</v>
      </c>
      <c r="E414" t="s">
        <v>14965</v>
      </c>
      <c r="F414" t="e">
        <f t="shared" si="12"/>
        <v>#N/A</v>
      </c>
      <c r="G414" s="11" t="str">
        <f t="shared" si="13"/>
        <v>0</v>
      </c>
      <c r="L414" t="s">
        <v>14965</v>
      </c>
      <c r="M414" t="e">
        <f>VLOOKUP(L414,lot!$A$3:$E$13372,3,0)</f>
        <v>#N/A</v>
      </c>
      <c r="Q414" t="s">
        <v>14868</v>
      </c>
      <c r="R414">
        <v>558</v>
      </c>
      <c r="S414" t="s">
        <v>2633</v>
      </c>
      <c r="T414" t="e">
        <f>VLOOKUP(Q414,lot!$A$3:$E$13372,3,0)</f>
        <v>#N/A</v>
      </c>
      <c r="U414" s="7" t="e">
        <f>VLOOKUP(Q414,lot!$A$3:$E$13372,5,0)</f>
        <v>#N/A</v>
      </c>
    </row>
    <row r="415" spans="2:21" hidden="1" x14ac:dyDescent="0.25">
      <c r="B415" t="s">
        <v>14870</v>
      </c>
      <c r="C415">
        <v>560</v>
      </c>
      <c r="E415" t="s">
        <v>14960</v>
      </c>
      <c r="F415" t="e">
        <f t="shared" si="12"/>
        <v>#N/A</v>
      </c>
      <c r="G415" s="11" t="str">
        <f t="shared" si="13"/>
        <v>0</v>
      </c>
      <c r="L415" t="s">
        <v>14960</v>
      </c>
      <c r="M415" t="e">
        <f>VLOOKUP(L415,lot!$A$3:$E$13372,3,0)</f>
        <v>#N/A</v>
      </c>
      <c r="Q415" t="s">
        <v>14870</v>
      </c>
      <c r="R415">
        <v>560</v>
      </c>
      <c r="S415" t="s">
        <v>2636</v>
      </c>
      <c r="T415" t="e">
        <f>VLOOKUP(Q415,lot!$A$3:$E$13372,3,0)</f>
        <v>#N/A</v>
      </c>
      <c r="U415" s="7" t="e">
        <f>VLOOKUP(Q415,lot!$A$3:$E$13372,5,0)</f>
        <v>#N/A</v>
      </c>
    </row>
    <row r="416" spans="2:21" hidden="1" x14ac:dyDescent="0.25">
      <c r="B416" t="s">
        <v>14871</v>
      </c>
      <c r="C416">
        <v>2500</v>
      </c>
      <c r="E416" t="s">
        <v>14961</v>
      </c>
      <c r="F416" t="e">
        <f t="shared" si="12"/>
        <v>#N/A</v>
      </c>
      <c r="G416" s="11" t="str">
        <f t="shared" si="13"/>
        <v>0</v>
      </c>
      <c r="L416" t="s">
        <v>14961</v>
      </c>
      <c r="M416" t="e">
        <f>VLOOKUP(L416,lot!$A$3:$E$13372,3,0)</f>
        <v>#N/A</v>
      </c>
      <c r="Q416" t="s">
        <v>14871</v>
      </c>
      <c r="R416">
        <v>2500</v>
      </c>
      <c r="S416" t="s">
        <v>18161</v>
      </c>
      <c r="T416" t="e">
        <f>VLOOKUP(Q416,lot!$A$3:$E$13372,3,0)</f>
        <v>#N/A</v>
      </c>
      <c r="U416" s="7" t="e">
        <f>VLOOKUP(Q416,lot!$A$3:$E$13372,5,0)</f>
        <v>#N/A</v>
      </c>
    </row>
    <row r="417" spans="2:21" hidden="1" x14ac:dyDescent="0.25">
      <c r="B417" t="s">
        <v>14873</v>
      </c>
      <c r="C417">
        <v>1658</v>
      </c>
      <c r="E417" t="s">
        <v>14962</v>
      </c>
      <c r="F417">
        <f t="shared" si="12"/>
        <v>10</v>
      </c>
      <c r="G417" s="11">
        <f t="shared" si="13"/>
        <v>10</v>
      </c>
      <c r="L417" t="s">
        <v>14962</v>
      </c>
      <c r="M417" t="e">
        <f>VLOOKUP(L417,lot!$A$3:$E$13372,3,0)</f>
        <v>#N/A</v>
      </c>
      <c r="Q417" t="s">
        <v>14873</v>
      </c>
      <c r="R417">
        <v>1658</v>
      </c>
      <c r="S417" t="s">
        <v>18161</v>
      </c>
      <c r="T417" t="e">
        <f>VLOOKUP(Q417,lot!$A$3:$E$13372,3,0)</f>
        <v>#N/A</v>
      </c>
      <c r="U417" s="7" t="e">
        <f>VLOOKUP(Q417,lot!$A$3:$E$13372,5,0)</f>
        <v>#N/A</v>
      </c>
    </row>
    <row r="418" spans="2:21" hidden="1" x14ac:dyDescent="0.25">
      <c r="B418" t="s">
        <v>14875</v>
      </c>
      <c r="C418">
        <v>285</v>
      </c>
      <c r="E418" t="s">
        <v>14966</v>
      </c>
      <c r="F418" t="e">
        <f t="shared" si="12"/>
        <v>#N/A</v>
      </c>
      <c r="G418" s="11" t="str">
        <f t="shared" si="13"/>
        <v>0</v>
      </c>
      <c r="L418" t="s">
        <v>14966</v>
      </c>
      <c r="M418" t="e">
        <f>VLOOKUP(L418,lot!$A$3:$E$13372,3,0)</f>
        <v>#N/A</v>
      </c>
      <c r="Q418" t="s">
        <v>14875</v>
      </c>
      <c r="R418">
        <v>285</v>
      </c>
      <c r="S418" t="s">
        <v>2643</v>
      </c>
      <c r="T418" t="e">
        <f>VLOOKUP(Q418,lot!$A$3:$E$13372,3,0)</f>
        <v>#N/A</v>
      </c>
      <c r="U418" s="7" t="e">
        <f>VLOOKUP(Q418,lot!$A$3:$E$13372,5,0)</f>
        <v>#N/A</v>
      </c>
    </row>
    <row r="419" spans="2:21" hidden="1" x14ac:dyDescent="0.25">
      <c r="B419" t="s">
        <v>14876</v>
      </c>
      <c r="C419">
        <v>5</v>
      </c>
      <c r="E419" t="s">
        <v>14971</v>
      </c>
      <c r="F419" t="e">
        <f t="shared" si="12"/>
        <v>#N/A</v>
      </c>
      <c r="G419" s="11" t="str">
        <f t="shared" si="13"/>
        <v>0</v>
      </c>
      <c r="L419" t="s">
        <v>14971</v>
      </c>
      <c r="M419" t="e">
        <f>VLOOKUP(L419,lot!$A$3:$E$13372,3,0)</f>
        <v>#N/A</v>
      </c>
      <c r="Q419" t="s">
        <v>14876</v>
      </c>
      <c r="R419">
        <v>5</v>
      </c>
      <c r="S419" t="s">
        <v>2645</v>
      </c>
      <c r="T419" t="e">
        <f>VLOOKUP(Q419,lot!$A$3:$E$13372,3,0)</f>
        <v>#N/A</v>
      </c>
      <c r="U419" s="7" t="e">
        <f>VLOOKUP(Q419,lot!$A$3:$E$13372,5,0)</f>
        <v>#N/A</v>
      </c>
    </row>
    <row r="420" spans="2:21" hidden="1" x14ac:dyDescent="0.25">
      <c r="B420" t="s">
        <v>14877</v>
      </c>
      <c r="C420">
        <v>2200</v>
      </c>
      <c r="E420" t="s">
        <v>14967</v>
      </c>
      <c r="F420" t="e">
        <f t="shared" si="12"/>
        <v>#N/A</v>
      </c>
      <c r="G420" s="11" t="str">
        <f t="shared" si="13"/>
        <v>0</v>
      </c>
      <c r="L420" t="s">
        <v>14967</v>
      </c>
      <c r="M420" t="e">
        <f>VLOOKUP(L420,lot!$A$3:$E$13372,3,0)</f>
        <v>#N/A</v>
      </c>
      <c r="Q420" t="s">
        <v>14877</v>
      </c>
      <c r="R420">
        <v>2200</v>
      </c>
      <c r="S420" t="s">
        <v>2645</v>
      </c>
      <c r="T420" t="e">
        <f>VLOOKUP(Q420,lot!$A$3:$E$13372,3,0)</f>
        <v>#N/A</v>
      </c>
      <c r="U420" s="7" t="e">
        <f>VLOOKUP(Q420,lot!$A$3:$E$13372,5,0)</f>
        <v>#N/A</v>
      </c>
    </row>
    <row r="421" spans="2:21" hidden="1" x14ac:dyDescent="0.25">
      <c r="B421" t="s">
        <v>14878</v>
      </c>
      <c r="C421">
        <v>1250</v>
      </c>
      <c r="E421" t="s">
        <v>14969</v>
      </c>
      <c r="F421" t="e">
        <f t="shared" si="12"/>
        <v>#N/A</v>
      </c>
      <c r="G421" s="11" t="str">
        <f t="shared" si="13"/>
        <v>0</v>
      </c>
      <c r="L421" t="s">
        <v>14969</v>
      </c>
      <c r="M421" t="e">
        <f>VLOOKUP(L421,lot!$A$3:$E$13372,3,0)</f>
        <v>#N/A</v>
      </c>
      <c r="Q421" t="s">
        <v>14878</v>
      </c>
      <c r="R421">
        <v>1250</v>
      </c>
      <c r="S421" t="s">
        <v>2645</v>
      </c>
      <c r="T421" t="e">
        <f>VLOOKUP(Q421,lot!$A$3:$E$13372,3,0)</f>
        <v>#N/A</v>
      </c>
      <c r="U421" s="7" t="e">
        <f>VLOOKUP(Q421,lot!$A$3:$E$13372,5,0)</f>
        <v>#N/A</v>
      </c>
    </row>
    <row r="422" spans="2:21" hidden="1" x14ac:dyDescent="0.25">
      <c r="B422" t="s">
        <v>14880</v>
      </c>
      <c r="C422">
        <v>360</v>
      </c>
      <c r="E422" t="s">
        <v>14970</v>
      </c>
      <c r="F422" t="e">
        <f t="shared" si="12"/>
        <v>#N/A</v>
      </c>
      <c r="G422" s="11" t="str">
        <f t="shared" si="13"/>
        <v>0</v>
      </c>
      <c r="L422" t="s">
        <v>14970</v>
      </c>
      <c r="M422" t="e">
        <f>VLOOKUP(L422,lot!$A$3:$E$13372,3,0)</f>
        <v>#N/A</v>
      </c>
      <c r="Q422" t="s">
        <v>14880</v>
      </c>
      <c r="R422">
        <v>360</v>
      </c>
      <c r="S422" t="s">
        <v>2647</v>
      </c>
      <c r="T422" t="e">
        <f>VLOOKUP(Q422,lot!$A$3:$E$13372,3,0)</f>
        <v>#N/A</v>
      </c>
      <c r="U422" s="7" t="e">
        <f>VLOOKUP(Q422,lot!$A$3:$E$13372,5,0)</f>
        <v>#N/A</v>
      </c>
    </row>
    <row r="423" spans="2:21" hidden="1" x14ac:dyDescent="0.25">
      <c r="B423" t="s">
        <v>14881</v>
      </c>
      <c r="C423">
        <v>1100</v>
      </c>
      <c r="E423" t="s">
        <v>14972</v>
      </c>
      <c r="F423">
        <f t="shared" si="12"/>
        <v>960</v>
      </c>
      <c r="G423" s="11">
        <f t="shared" si="13"/>
        <v>960</v>
      </c>
      <c r="L423" t="s">
        <v>14972</v>
      </c>
      <c r="M423" t="e">
        <f>VLOOKUP(L423,lot!$A$3:$E$13372,3,0)</f>
        <v>#N/A</v>
      </c>
      <c r="Q423" t="s">
        <v>14881</v>
      </c>
      <c r="R423">
        <v>1100</v>
      </c>
      <c r="S423" t="s">
        <v>2647</v>
      </c>
      <c r="T423" t="e">
        <f>VLOOKUP(Q423,lot!$A$3:$E$13372,3,0)</f>
        <v>#N/A</v>
      </c>
      <c r="U423" s="7" t="e">
        <f>VLOOKUP(Q423,lot!$A$3:$E$13372,5,0)</f>
        <v>#N/A</v>
      </c>
    </row>
    <row r="424" spans="2:21" hidden="1" x14ac:dyDescent="0.25">
      <c r="B424" t="s">
        <v>14883</v>
      </c>
      <c r="C424">
        <v>2964</v>
      </c>
      <c r="E424" t="s">
        <v>14973</v>
      </c>
      <c r="F424">
        <f t="shared" si="12"/>
        <v>1056</v>
      </c>
      <c r="G424" s="11">
        <f t="shared" si="13"/>
        <v>1056</v>
      </c>
      <c r="L424" t="s">
        <v>14973</v>
      </c>
      <c r="M424" t="e">
        <f>VLOOKUP(L424,lot!$A$3:$E$13372,3,0)</f>
        <v>#N/A</v>
      </c>
      <c r="Q424" t="s">
        <v>14883</v>
      </c>
      <c r="R424">
        <v>2964</v>
      </c>
      <c r="S424" t="s">
        <v>2661</v>
      </c>
      <c r="T424" t="e">
        <f>VLOOKUP(Q424,lot!$A$3:$E$13372,3,0)</f>
        <v>#N/A</v>
      </c>
      <c r="U424" s="7" t="e">
        <f>VLOOKUP(Q424,lot!$A$3:$E$13372,5,0)</f>
        <v>#N/A</v>
      </c>
    </row>
    <row r="425" spans="2:21" hidden="1" x14ac:dyDescent="0.25">
      <c r="B425" t="s">
        <v>14885</v>
      </c>
      <c r="C425">
        <v>1971</v>
      </c>
      <c r="E425" t="s">
        <v>14968</v>
      </c>
      <c r="F425">
        <f t="shared" si="12"/>
        <v>816</v>
      </c>
      <c r="G425" s="11">
        <f t="shared" si="13"/>
        <v>816</v>
      </c>
      <c r="L425" t="s">
        <v>14968</v>
      </c>
      <c r="M425" t="e">
        <f>VLOOKUP(L425,lot!$A$3:$E$13372,3,0)</f>
        <v>#N/A</v>
      </c>
      <c r="Q425" t="s">
        <v>14885</v>
      </c>
      <c r="R425">
        <v>1971</v>
      </c>
      <c r="S425" t="s">
        <v>2669</v>
      </c>
      <c r="T425" t="e">
        <f>VLOOKUP(Q425,lot!$A$3:$E$13372,3,0)</f>
        <v>#N/A</v>
      </c>
      <c r="U425" s="7" t="e">
        <f>VLOOKUP(Q425,lot!$A$3:$E$13372,5,0)</f>
        <v>#N/A</v>
      </c>
    </row>
    <row r="426" spans="2:21" hidden="1" x14ac:dyDescent="0.25">
      <c r="B426" t="s">
        <v>14887</v>
      </c>
      <c r="C426">
        <v>200</v>
      </c>
      <c r="E426" t="s">
        <v>14982</v>
      </c>
      <c r="F426">
        <f t="shared" si="12"/>
        <v>1835</v>
      </c>
      <c r="G426" s="11">
        <f t="shared" si="13"/>
        <v>1835</v>
      </c>
      <c r="L426" t="s">
        <v>14982</v>
      </c>
      <c r="M426" t="e">
        <f>VLOOKUP(L426,lot!$A$3:$E$13372,3,0)</f>
        <v>#N/A</v>
      </c>
      <c r="Q426" t="s">
        <v>14887</v>
      </c>
      <c r="R426">
        <v>200</v>
      </c>
      <c r="S426" t="s">
        <v>2675</v>
      </c>
      <c r="T426" t="e">
        <f>VLOOKUP(Q426,lot!$A$3:$E$13372,3,0)</f>
        <v>#N/A</v>
      </c>
      <c r="U426" s="7" t="e">
        <f>VLOOKUP(Q426,lot!$A$3:$E$13372,5,0)</f>
        <v>#N/A</v>
      </c>
    </row>
    <row r="427" spans="2:21" hidden="1" x14ac:dyDescent="0.25">
      <c r="B427" t="s">
        <v>14888</v>
      </c>
      <c r="C427">
        <v>305</v>
      </c>
      <c r="E427" t="s">
        <v>14988</v>
      </c>
      <c r="F427">
        <f t="shared" si="12"/>
        <v>50</v>
      </c>
      <c r="G427" s="11">
        <f t="shared" si="13"/>
        <v>50</v>
      </c>
      <c r="L427" t="s">
        <v>14988</v>
      </c>
      <c r="M427" t="e">
        <f>VLOOKUP(L427,lot!$A$3:$E$13372,3,0)</f>
        <v>#N/A</v>
      </c>
      <c r="Q427" t="s">
        <v>14888</v>
      </c>
      <c r="R427">
        <v>305</v>
      </c>
      <c r="S427" t="s">
        <v>2675</v>
      </c>
      <c r="T427" t="e">
        <f>VLOOKUP(Q427,lot!$A$3:$E$13372,3,0)</f>
        <v>#N/A</v>
      </c>
      <c r="U427" s="7" t="e">
        <f>VLOOKUP(Q427,lot!$A$3:$E$13372,5,0)</f>
        <v>#N/A</v>
      </c>
    </row>
    <row r="428" spans="2:21" hidden="1" x14ac:dyDescent="0.25">
      <c r="B428" t="s">
        <v>14889</v>
      </c>
      <c r="C428">
        <v>700</v>
      </c>
      <c r="E428" t="s">
        <v>14989</v>
      </c>
      <c r="F428">
        <f t="shared" si="12"/>
        <v>1080</v>
      </c>
      <c r="G428" s="11">
        <f t="shared" si="13"/>
        <v>1080</v>
      </c>
      <c r="L428" t="s">
        <v>14989</v>
      </c>
      <c r="M428" t="e">
        <f>VLOOKUP(L428,lot!$A$3:$E$13372,3,0)</f>
        <v>#N/A</v>
      </c>
      <c r="Q428" t="s">
        <v>14889</v>
      </c>
      <c r="R428">
        <v>700</v>
      </c>
      <c r="S428" t="s">
        <v>2679</v>
      </c>
      <c r="T428" t="e">
        <f>VLOOKUP(Q428,lot!$A$3:$E$13372,3,0)</f>
        <v>#N/A</v>
      </c>
      <c r="U428" s="7" t="e">
        <f>VLOOKUP(Q428,lot!$A$3:$E$13372,5,0)</f>
        <v>#N/A</v>
      </c>
    </row>
    <row r="429" spans="2:21" hidden="1" x14ac:dyDescent="0.25">
      <c r="B429" t="s">
        <v>14891</v>
      </c>
      <c r="C429">
        <v>19</v>
      </c>
      <c r="E429" t="s">
        <v>14991</v>
      </c>
      <c r="F429" t="e">
        <f t="shared" si="12"/>
        <v>#N/A</v>
      </c>
      <c r="G429" s="11" t="str">
        <f t="shared" si="13"/>
        <v>0</v>
      </c>
      <c r="L429" t="s">
        <v>14991</v>
      </c>
      <c r="M429" t="e">
        <f>VLOOKUP(L429,lot!$A$3:$E$13372,3,0)</f>
        <v>#N/A</v>
      </c>
      <c r="Q429" t="s">
        <v>14891</v>
      </c>
      <c r="R429">
        <v>19</v>
      </c>
      <c r="S429" t="s">
        <v>2681</v>
      </c>
      <c r="T429" t="e">
        <f>VLOOKUP(Q429,lot!$A$3:$E$13372,3,0)</f>
        <v>#N/A</v>
      </c>
      <c r="U429" s="7" t="e">
        <f>VLOOKUP(Q429,lot!$A$3:$E$13372,5,0)</f>
        <v>#N/A</v>
      </c>
    </row>
    <row r="430" spans="2:21" hidden="1" x14ac:dyDescent="0.25">
      <c r="B430" t="s">
        <v>14892</v>
      </c>
      <c r="C430">
        <v>8</v>
      </c>
      <c r="E430" t="s">
        <v>14992</v>
      </c>
      <c r="F430">
        <f t="shared" si="12"/>
        <v>460</v>
      </c>
      <c r="G430" s="11">
        <f t="shared" si="13"/>
        <v>460</v>
      </c>
      <c r="L430" t="s">
        <v>14992</v>
      </c>
      <c r="M430" t="e">
        <f>VLOOKUP(L430,lot!$A$3:$E$13372,3,0)</f>
        <v>#N/A</v>
      </c>
      <c r="Q430" t="s">
        <v>14892</v>
      </c>
      <c r="R430">
        <v>8</v>
      </c>
      <c r="S430" t="s">
        <v>1386</v>
      </c>
      <c r="T430" t="e">
        <f>VLOOKUP(Q430,lot!$A$3:$E$13372,3,0)</f>
        <v>#N/A</v>
      </c>
      <c r="U430" s="7" t="e">
        <f>VLOOKUP(Q430,lot!$A$3:$E$13372,5,0)</f>
        <v>#N/A</v>
      </c>
    </row>
    <row r="431" spans="2:21" hidden="1" x14ac:dyDescent="0.25">
      <c r="B431" t="s">
        <v>14893</v>
      </c>
      <c r="C431">
        <v>1720</v>
      </c>
      <c r="E431" t="s">
        <v>14983</v>
      </c>
      <c r="F431">
        <f t="shared" si="12"/>
        <v>1820</v>
      </c>
      <c r="G431" s="11">
        <f t="shared" si="13"/>
        <v>1820</v>
      </c>
      <c r="L431" t="s">
        <v>14983</v>
      </c>
      <c r="M431" t="e">
        <f>VLOOKUP(L431,lot!$A$3:$E$13372,3,0)</f>
        <v>#N/A</v>
      </c>
      <c r="Q431" t="s">
        <v>14893</v>
      </c>
      <c r="R431">
        <v>1720</v>
      </c>
      <c r="S431" t="s">
        <v>1386</v>
      </c>
      <c r="T431" t="e">
        <f>VLOOKUP(Q431,lot!$A$3:$E$13372,3,0)</f>
        <v>#N/A</v>
      </c>
      <c r="U431" s="7" t="e">
        <f>VLOOKUP(Q431,lot!$A$3:$E$13372,5,0)</f>
        <v>#N/A</v>
      </c>
    </row>
    <row r="432" spans="2:21" hidden="1" x14ac:dyDescent="0.25">
      <c r="B432" t="s">
        <v>14895</v>
      </c>
      <c r="C432">
        <v>3232</v>
      </c>
      <c r="E432" t="s">
        <v>14993</v>
      </c>
      <c r="F432" t="e">
        <f t="shared" si="12"/>
        <v>#N/A</v>
      </c>
      <c r="G432" s="11" t="str">
        <f t="shared" si="13"/>
        <v>0</v>
      </c>
      <c r="L432" t="s">
        <v>14993</v>
      </c>
      <c r="M432" t="e">
        <f>VLOOKUP(L432,lot!$A$3:$E$13372,3,0)</f>
        <v>#N/A</v>
      </c>
      <c r="Q432" t="s">
        <v>14895</v>
      </c>
      <c r="R432">
        <v>3232</v>
      </c>
      <c r="S432" t="s">
        <v>2690</v>
      </c>
      <c r="T432" t="e">
        <f>VLOOKUP(Q432,lot!$A$3:$E$13372,3,0)</f>
        <v>#N/A</v>
      </c>
      <c r="U432" s="7" t="e">
        <f>VLOOKUP(Q432,lot!$A$3:$E$13372,5,0)</f>
        <v>#N/A</v>
      </c>
    </row>
    <row r="433" spans="2:21" hidden="1" x14ac:dyDescent="0.25">
      <c r="B433" t="s">
        <v>14896</v>
      </c>
      <c r="C433">
        <v>3048</v>
      </c>
      <c r="E433" t="s">
        <v>14994</v>
      </c>
      <c r="F433" t="e">
        <f t="shared" si="12"/>
        <v>#N/A</v>
      </c>
      <c r="G433" s="11" t="str">
        <f t="shared" si="13"/>
        <v>0</v>
      </c>
      <c r="L433" t="s">
        <v>14994</v>
      </c>
      <c r="M433" t="e">
        <f>VLOOKUP(L433,lot!$A$3:$E$13372,3,0)</f>
        <v>#N/A</v>
      </c>
      <c r="Q433" t="s">
        <v>14896</v>
      </c>
      <c r="R433">
        <v>3048</v>
      </c>
      <c r="S433" t="s">
        <v>2704</v>
      </c>
      <c r="T433" t="e">
        <f>VLOOKUP(Q433,lot!$A$3:$E$13372,3,0)</f>
        <v>#N/A</v>
      </c>
      <c r="U433" s="7" t="e">
        <f>VLOOKUP(Q433,lot!$A$3:$E$13372,5,0)</f>
        <v>#N/A</v>
      </c>
    </row>
    <row r="434" spans="2:21" hidden="1" x14ac:dyDescent="0.25">
      <c r="B434" t="s">
        <v>14897</v>
      </c>
      <c r="C434">
        <v>1825</v>
      </c>
      <c r="E434" t="s">
        <v>14995</v>
      </c>
      <c r="F434" t="e">
        <f t="shared" si="12"/>
        <v>#N/A</v>
      </c>
      <c r="G434" s="11" t="str">
        <f t="shared" si="13"/>
        <v>0</v>
      </c>
      <c r="L434" t="s">
        <v>14995</v>
      </c>
      <c r="M434" t="e">
        <f>VLOOKUP(L434,lot!$A$3:$E$13372,3,0)</f>
        <v>#N/A</v>
      </c>
      <c r="Q434" t="s">
        <v>14897</v>
      </c>
      <c r="R434">
        <v>1825</v>
      </c>
      <c r="S434" t="s">
        <v>18162</v>
      </c>
      <c r="T434" t="e">
        <f>VLOOKUP(Q434,lot!$A$3:$E$13372,3,0)</f>
        <v>#N/A</v>
      </c>
      <c r="U434" s="7" t="e">
        <f>VLOOKUP(Q434,lot!$A$3:$E$13372,5,0)</f>
        <v>#N/A</v>
      </c>
    </row>
    <row r="435" spans="2:21" hidden="1" x14ac:dyDescent="0.25">
      <c r="B435" t="s">
        <v>14901</v>
      </c>
      <c r="C435">
        <v>952</v>
      </c>
      <c r="E435" t="s">
        <v>14996</v>
      </c>
      <c r="F435" t="e">
        <f t="shared" si="12"/>
        <v>#N/A</v>
      </c>
      <c r="G435" s="11" t="str">
        <f t="shared" si="13"/>
        <v>0</v>
      </c>
      <c r="L435" t="s">
        <v>14996</v>
      </c>
      <c r="M435" t="e">
        <f>VLOOKUP(L435,lot!$A$3:$E$13372,3,0)</f>
        <v>#N/A</v>
      </c>
      <c r="Q435" t="s">
        <v>14901</v>
      </c>
      <c r="R435">
        <v>952</v>
      </c>
      <c r="S435" t="s">
        <v>18163</v>
      </c>
      <c r="T435" t="e">
        <f>VLOOKUP(Q435,lot!$A$3:$E$13372,3,0)</f>
        <v>#N/A</v>
      </c>
      <c r="U435" s="7" t="e">
        <f>VLOOKUP(Q435,lot!$A$3:$E$13372,5,0)</f>
        <v>#N/A</v>
      </c>
    </row>
    <row r="436" spans="2:21" hidden="1" x14ac:dyDescent="0.25">
      <c r="B436" t="s">
        <v>14903</v>
      </c>
      <c r="C436">
        <v>95</v>
      </c>
      <c r="E436" t="s">
        <v>14997</v>
      </c>
      <c r="F436">
        <f t="shared" si="12"/>
        <v>1560</v>
      </c>
      <c r="G436" s="11">
        <f t="shared" si="13"/>
        <v>1560</v>
      </c>
      <c r="L436" t="s">
        <v>14997</v>
      </c>
      <c r="M436" t="e">
        <f>VLOOKUP(L436,lot!$A$3:$E$13372,3,0)</f>
        <v>#N/A</v>
      </c>
      <c r="Q436" t="s">
        <v>14903</v>
      </c>
      <c r="R436">
        <v>95</v>
      </c>
      <c r="S436" t="s">
        <v>2749</v>
      </c>
      <c r="T436" t="e">
        <f>VLOOKUP(Q436,lot!$A$3:$E$13372,3,0)</f>
        <v>#N/A</v>
      </c>
      <c r="U436" s="7" t="e">
        <f>VLOOKUP(Q436,lot!$A$3:$E$13372,5,0)</f>
        <v>#N/A</v>
      </c>
    </row>
    <row r="437" spans="2:21" hidden="1" x14ac:dyDescent="0.25">
      <c r="B437" t="s">
        <v>14907</v>
      </c>
      <c r="C437">
        <v>34</v>
      </c>
      <c r="E437" t="s">
        <v>14999</v>
      </c>
      <c r="F437">
        <f t="shared" si="12"/>
        <v>9</v>
      </c>
      <c r="G437" s="11">
        <f t="shared" si="13"/>
        <v>9</v>
      </c>
      <c r="L437" t="s">
        <v>14999</v>
      </c>
      <c r="M437" t="e">
        <f>VLOOKUP(L437,lot!$A$3:$E$13372,3,0)</f>
        <v>#N/A</v>
      </c>
      <c r="Q437" t="s">
        <v>14907</v>
      </c>
      <c r="R437">
        <v>34</v>
      </c>
      <c r="S437" t="s">
        <v>2760</v>
      </c>
      <c r="T437" t="e">
        <f>VLOOKUP(Q437,lot!$A$3:$E$13372,3,0)</f>
        <v>#N/A</v>
      </c>
      <c r="U437" s="7" t="e">
        <f>VLOOKUP(Q437,lot!$A$3:$E$13372,5,0)</f>
        <v>#N/A</v>
      </c>
    </row>
    <row r="438" spans="2:21" hidden="1" x14ac:dyDescent="0.25">
      <c r="B438" t="s">
        <v>14908</v>
      </c>
      <c r="C438">
        <v>960</v>
      </c>
      <c r="E438" t="s">
        <v>15005</v>
      </c>
      <c r="F438" t="e">
        <f t="shared" si="12"/>
        <v>#N/A</v>
      </c>
      <c r="G438" s="11" t="str">
        <f t="shared" si="13"/>
        <v>0</v>
      </c>
      <c r="L438" t="s">
        <v>15005</v>
      </c>
      <c r="M438" t="e">
        <f>VLOOKUP(L438,lot!$A$3:$E$13372,3,0)</f>
        <v>#N/A</v>
      </c>
      <c r="Q438" t="s">
        <v>14908</v>
      </c>
      <c r="R438">
        <v>960</v>
      </c>
      <c r="S438" t="e">
        <v>#N/A</v>
      </c>
      <c r="T438" t="e">
        <f>VLOOKUP(Q438,lot!$A$3:$E$13372,3,0)</f>
        <v>#N/A</v>
      </c>
      <c r="U438" s="7" t="e">
        <f>VLOOKUP(Q438,lot!$A$3:$E$13372,5,0)</f>
        <v>#N/A</v>
      </c>
    </row>
    <row r="439" spans="2:21" hidden="1" x14ac:dyDescent="0.25">
      <c r="B439" t="s">
        <v>14909</v>
      </c>
      <c r="C439">
        <v>1344</v>
      </c>
      <c r="E439" t="s">
        <v>15000</v>
      </c>
      <c r="F439" t="e">
        <f t="shared" si="12"/>
        <v>#N/A</v>
      </c>
      <c r="G439" s="11" t="str">
        <f t="shared" si="13"/>
        <v>0</v>
      </c>
      <c r="L439" t="s">
        <v>15000</v>
      </c>
      <c r="M439" t="e">
        <f>VLOOKUP(L439,lot!$A$3:$E$13372,3,0)</f>
        <v>#N/A</v>
      </c>
      <c r="Q439" t="s">
        <v>14909</v>
      </c>
      <c r="R439">
        <v>1344</v>
      </c>
      <c r="S439" t="s">
        <v>2765</v>
      </c>
      <c r="T439" t="e">
        <f>VLOOKUP(Q439,lot!$A$3:$E$13372,3,0)</f>
        <v>#N/A</v>
      </c>
      <c r="U439" s="7" t="e">
        <f>VLOOKUP(Q439,lot!$A$3:$E$13372,5,0)</f>
        <v>#N/A</v>
      </c>
    </row>
    <row r="440" spans="2:21" hidden="1" x14ac:dyDescent="0.25">
      <c r="B440" t="s">
        <v>14911</v>
      </c>
      <c r="C440">
        <v>65</v>
      </c>
      <c r="E440" t="s">
        <v>15001</v>
      </c>
      <c r="F440" t="e">
        <f t="shared" si="12"/>
        <v>#N/A</v>
      </c>
      <c r="G440" s="11" t="str">
        <f t="shared" si="13"/>
        <v>0</v>
      </c>
      <c r="L440" t="s">
        <v>15001</v>
      </c>
      <c r="M440" t="e">
        <f>VLOOKUP(L440,lot!$A$3:$E$13372,3,0)</f>
        <v>#N/A</v>
      </c>
      <c r="Q440" t="s">
        <v>14911</v>
      </c>
      <c r="R440">
        <v>65</v>
      </c>
      <c r="S440" t="s">
        <v>2765</v>
      </c>
      <c r="T440" t="e">
        <f>VLOOKUP(Q440,lot!$A$3:$E$13372,3,0)</f>
        <v>#N/A</v>
      </c>
      <c r="U440" s="7" t="e">
        <f>VLOOKUP(Q440,lot!$A$3:$E$13372,5,0)</f>
        <v>#N/A</v>
      </c>
    </row>
    <row r="441" spans="2:21" hidden="1" x14ac:dyDescent="0.25">
      <c r="B441" t="s">
        <v>14912</v>
      </c>
      <c r="C441">
        <v>1056</v>
      </c>
      <c r="E441" t="s">
        <v>15002</v>
      </c>
      <c r="F441">
        <f t="shared" si="12"/>
        <v>419</v>
      </c>
      <c r="G441" s="11">
        <f t="shared" si="13"/>
        <v>419</v>
      </c>
      <c r="L441" t="s">
        <v>15002</v>
      </c>
      <c r="M441" t="e">
        <f>VLOOKUP(L441,lot!$A$3:$E$13372,3,0)</f>
        <v>#N/A</v>
      </c>
      <c r="Q441" t="s">
        <v>14912</v>
      </c>
      <c r="R441">
        <v>1056</v>
      </c>
      <c r="S441" t="s">
        <v>2765</v>
      </c>
      <c r="T441" t="e">
        <f>VLOOKUP(Q441,lot!$A$3:$E$13372,3,0)</f>
        <v>#N/A</v>
      </c>
      <c r="U441" s="7" t="e">
        <f>VLOOKUP(Q441,lot!$A$3:$E$13372,5,0)</f>
        <v>#N/A</v>
      </c>
    </row>
    <row r="442" spans="2:21" hidden="1" x14ac:dyDescent="0.25">
      <c r="B442" t="s">
        <v>14913</v>
      </c>
      <c r="C442">
        <v>3</v>
      </c>
      <c r="E442" t="s">
        <v>15003</v>
      </c>
      <c r="F442">
        <f t="shared" si="12"/>
        <v>1360</v>
      </c>
      <c r="G442" s="11">
        <f t="shared" si="13"/>
        <v>1360</v>
      </c>
      <c r="L442" t="s">
        <v>15003</v>
      </c>
      <c r="M442" t="e">
        <f>VLOOKUP(L442,lot!$A$3:$E$13372,3,0)</f>
        <v>#N/A</v>
      </c>
      <c r="Q442" t="s">
        <v>14913</v>
      </c>
      <c r="R442">
        <v>3</v>
      </c>
      <c r="S442" t="s">
        <v>2772</v>
      </c>
      <c r="T442" t="e">
        <f>VLOOKUP(Q442,lot!$A$3:$E$13372,3,0)</f>
        <v>#N/A</v>
      </c>
      <c r="U442" s="7" t="e">
        <f>VLOOKUP(Q442,lot!$A$3:$E$13372,5,0)</f>
        <v>#N/A</v>
      </c>
    </row>
    <row r="443" spans="2:21" hidden="1" x14ac:dyDescent="0.25">
      <c r="B443" t="s">
        <v>14914</v>
      </c>
      <c r="C443">
        <v>1</v>
      </c>
      <c r="E443" t="s">
        <v>15004</v>
      </c>
      <c r="F443">
        <f t="shared" si="12"/>
        <v>400</v>
      </c>
      <c r="G443" s="11">
        <f t="shared" si="13"/>
        <v>400</v>
      </c>
      <c r="L443" t="s">
        <v>15004</v>
      </c>
      <c r="M443" t="e">
        <f>VLOOKUP(L443,lot!$A$3:$E$13372,3,0)</f>
        <v>#N/A</v>
      </c>
      <c r="Q443" t="s">
        <v>14914</v>
      </c>
      <c r="R443">
        <v>1</v>
      </c>
      <c r="S443" t="s">
        <v>2775</v>
      </c>
      <c r="T443" t="e">
        <f>VLOOKUP(Q443,lot!$A$3:$E$13372,3,0)</f>
        <v>#N/A</v>
      </c>
      <c r="U443" s="7" t="e">
        <f>VLOOKUP(Q443,lot!$A$3:$E$13372,5,0)</f>
        <v>#N/A</v>
      </c>
    </row>
    <row r="444" spans="2:21" hidden="1" x14ac:dyDescent="0.25">
      <c r="B444" t="s">
        <v>14915</v>
      </c>
      <c r="C444">
        <v>37750</v>
      </c>
      <c r="E444" t="s">
        <v>15007</v>
      </c>
      <c r="F444">
        <f t="shared" si="12"/>
        <v>180</v>
      </c>
      <c r="G444" s="11">
        <f t="shared" si="13"/>
        <v>180</v>
      </c>
      <c r="L444" t="s">
        <v>15007</v>
      </c>
      <c r="M444" t="e">
        <f>VLOOKUP(L444,lot!$A$3:$E$13372,3,0)</f>
        <v>#N/A</v>
      </c>
      <c r="Q444" t="s">
        <v>14915</v>
      </c>
      <c r="R444">
        <v>37750</v>
      </c>
      <c r="S444" t="s">
        <v>2777</v>
      </c>
      <c r="T444" t="e">
        <f>VLOOKUP(Q444,lot!$A$3:$E$13372,3,0)</f>
        <v>#N/A</v>
      </c>
      <c r="U444" s="7" t="e">
        <f>VLOOKUP(Q444,lot!$A$3:$E$13372,5,0)</f>
        <v>#N/A</v>
      </c>
    </row>
    <row r="445" spans="2:21" hidden="1" x14ac:dyDescent="0.25">
      <c r="B445" t="s">
        <v>14916</v>
      </c>
      <c r="C445">
        <v>149</v>
      </c>
      <c r="E445" t="s">
        <v>14986</v>
      </c>
      <c r="F445">
        <f t="shared" si="12"/>
        <v>7719</v>
      </c>
      <c r="G445" s="11">
        <f t="shared" si="13"/>
        <v>7719</v>
      </c>
      <c r="L445" t="s">
        <v>14986</v>
      </c>
      <c r="M445" t="e">
        <f>VLOOKUP(L445,lot!$A$3:$E$13372,3,0)</f>
        <v>#N/A</v>
      </c>
      <c r="Q445" t="s">
        <v>14916</v>
      </c>
      <c r="R445">
        <v>149</v>
      </c>
      <c r="S445" t="e">
        <v>#N/A</v>
      </c>
      <c r="T445" t="e">
        <f>VLOOKUP(Q445,lot!$A$3:$E$13372,3,0)</f>
        <v>#N/A</v>
      </c>
      <c r="U445" s="7" t="e">
        <f>VLOOKUP(Q445,lot!$A$3:$E$13372,5,0)</f>
        <v>#N/A</v>
      </c>
    </row>
    <row r="446" spans="2:21" hidden="1" x14ac:dyDescent="0.25">
      <c r="B446" t="s">
        <v>14917</v>
      </c>
      <c r="C446">
        <v>490</v>
      </c>
      <c r="E446" t="s">
        <v>14985</v>
      </c>
      <c r="F446">
        <f t="shared" si="12"/>
        <v>696</v>
      </c>
      <c r="G446" s="11">
        <f t="shared" si="13"/>
        <v>696</v>
      </c>
      <c r="L446" t="s">
        <v>14985</v>
      </c>
      <c r="M446" t="e">
        <f>VLOOKUP(L446,lot!$A$3:$E$13372,3,0)</f>
        <v>#N/A</v>
      </c>
      <c r="Q446" t="s">
        <v>14917</v>
      </c>
      <c r="R446">
        <v>490</v>
      </c>
      <c r="S446" t="s">
        <v>2781</v>
      </c>
      <c r="T446" t="e">
        <f>VLOOKUP(Q446,lot!$A$3:$E$13372,3,0)</f>
        <v>#N/A</v>
      </c>
      <c r="U446" s="7" t="e">
        <f>VLOOKUP(Q446,lot!$A$3:$E$13372,5,0)</f>
        <v>#N/A</v>
      </c>
    </row>
    <row r="447" spans="2:21" hidden="1" x14ac:dyDescent="0.25">
      <c r="B447" t="s">
        <v>14918</v>
      </c>
      <c r="C447">
        <v>450</v>
      </c>
      <c r="E447" t="s">
        <v>14984</v>
      </c>
      <c r="F447">
        <f t="shared" si="12"/>
        <v>460</v>
      </c>
      <c r="G447" s="11">
        <f t="shared" si="13"/>
        <v>460</v>
      </c>
      <c r="L447" t="s">
        <v>14984</v>
      </c>
      <c r="M447" t="e">
        <f>VLOOKUP(L447,lot!$A$3:$E$13372,3,0)</f>
        <v>#N/A</v>
      </c>
      <c r="Q447" t="s">
        <v>14918</v>
      </c>
      <c r="R447">
        <v>450</v>
      </c>
      <c r="S447" t="s">
        <v>2786</v>
      </c>
      <c r="T447" t="e">
        <f>VLOOKUP(Q447,lot!$A$3:$E$13372,3,0)</f>
        <v>#N/A</v>
      </c>
      <c r="U447" s="7" t="e">
        <f>VLOOKUP(Q447,lot!$A$3:$E$13372,5,0)</f>
        <v>#N/A</v>
      </c>
    </row>
    <row r="448" spans="2:21" hidden="1" x14ac:dyDescent="0.25">
      <c r="B448" t="s">
        <v>14923</v>
      </c>
      <c r="C448">
        <v>11</v>
      </c>
      <c r="E448" t="s">
        <v>15008</v>
      </c>
      <c r="F448">
        <f t="shared" si="12"/>
        <v>133</v>
      </c>
      <c r="G448" s="11">
        <f t="shared" si="13"/>
        <v>133</v>
      </c>
      <c r="L448" t="s">
        <v>15008</v>
      </c>
      <c r="M448" t="e">
        <f>VLOOKUP(L448,lot!$A$3:$E$13372,3,0)</f>
        <v>#N/A</v>
      </c>
      <c r="Q448" t="s">
        <v>14923</v>
      </c>
      <c r="R448">
        <v>11</v>
      </c>
      <c r="S448" t="s">
        <v>2794</v>
      </c>
      <c r="T448" t="e">
        <f>VLOOKUP(Q448,lot!$A$3:$E$13372,3,0)</f>
        <v>#N/A</v>
      </c>
      <c r="U448" s="7" t="e">
        <f>VLOOKUP(Q448,lot!$A$3:$E$13372,5,0)</f>
        <v>#N/A</v>
      </c>
    </row>
    <row r="449" spans="2:21" hidden="1" x14ac:dyDescent="0.25">
      <c r="B449" t="s">
        <v>14925</v>
      </c>
      <c r="C449">
        <v>5540</v>
      </c>
      <c r="E449" t="s">
        <v>15009</v>
      </c>
      <c r="F449">
        <f t="shared" si="12"/>
        <v>1840</v>
      </c>
      <c r="G449" s="11">
        <f t="shared" si="13"/>
        <v>1840</v>
      </c>
      <c r="L449" t="s">
        <v>15009</v>
      </c>
      <c r="M449" t="e">
        <f>VLOOKUP(L449,lot!$A$3:$E$13372,3,0)</f>
        <v>#N/A</v>
      </c>
      <c r="Q449" t="s">
        <v>14925</v>
      </c>
      <c r="R449">
        <v>5540</v>
      </c>
      <c r="S449" t="s">
        <v>2794</v>
      </c>
      <c r="T449" t="e">
        <f>VLOOKUP(Q449,lot!$A$3:$E$13372,3,0)</f>
        <v>#N/A</v>
      </c>
      <c r="U449" s="7" t="e">
        <f>VLOOKUP(Q449,lot!$A$3:$E$13372,5,0)</f>
        <v>#N/A</v>
      </c>
    </row>
    <row r="450" spans="2:21" hidden="1" x14ac:dyDescent="0.25">
      <c r="B450" t="s">
        <v>14928</v>
      </c>
      <c r="C450">
        <v>4760</v>
      </c>
      <c r="E450" t="s">
        <v>14987</v>
      </c>
      <c r="F450" t="e">
        <f t="shared" si="12"/>
        <v>#N/A</v>
      </c>
      <c r="G450" s="11" t="str">
        <f t="shared" si="13"/>
        <v>0</v>
      </c>
      <c r="L450" t="s">
        <v>14987</v>
      </c>
      <c r="M450" t="e">
        <f>VLOOKUP(L450,lot!$A$3:$E$13372,3,0)</f>
        <v>#N/A</v>
      </c>
      <c r="Q450" t="s">
        <v>14928</v>
      </c>
      <c r="R450">
        <v>4760</v>
      </c>
      <c r="S450" t="s">
        <v>2797</v>
      </c>
      <c r="T450" t="e">
        <f>VLOOKUP(Q450,lot!$A$3:$E$13372,3,0)</f>
        <v>#N/A</v>
      </c>
      <c r="U450" s="7" t="e">
        <f>VLOOKUP(Q450,lot!$A$3:$E$13372,5,0)</f>
        <v>#N/A</v>
      </c>
    </row>
    <row r="451" spans="2:21" hidden="1" x14ac:dyDescent="0.25">
      <c r="B451" t="s">
        <v>14929</v>
      </c>
      <c r="C451">
        <v>15</v>
      </c>
      <c r="E451" t="s">
        <v>15010</v>
      </c>
      <c r="F451" t="e">
        <f t="shared" ref="F451:F514" si="14">VLOOKUP(E451,$B$2:$C$1866,2,0)</f>
        <v>#N/A</v>
      </c>
      <c r="G451" s="11" t="str">
        <f t="shared" ref="G451:G514" si="15">IF(ISNA(F451),"0",F451)</f>
        <v>0</v>
      </c>
      <c r="L451" t="s">
        <v>15010</v>
      </c>
      <c r="M451" t="e">
        <f>VLOOKUP(L451,lot!$A$3:$E$13372,3,0)</f>
        <v>#N/A</v>
      </c>
      <c r="Q451" t="s">
        <v>14929</v>
      </c>
      <c r="R451">
        <v>15</v>
      </c>
      <c r="S451" t="s">
        <v>2797</v>
      </c>
      <c r="T451" t="e">
        <f>VLOOKUP(Q451,lot!$A$3:$E$13372,3,0)</f>
        <v>#N/A</v>
      </c>
      <c r="U451" s="7" t="e">
        <f>VLOOKUP(Q451,lot!$A$3:$E$13372,5,0)</f>
        <v>#N/A</v>
      </c>
    </row>
    <row r="452" spans="2:21" hidden="1" x14ac:dyDescent="0.25">
      <c r="B452" t="s">
        <v>14930</v>
      </c>
      <c r="C452">
        <v>320</v>
      </c>
      <c r="E452" t="s">
        <v>15011</v>
      </c>
      <c r="F452">
        <f t="shared" si="14"/>
        <v>5</v>
      </c>
      <c r="G452" s="11">
        <f t="shared" si="15"/>
        <v>5</v>
      </c>
      <c r="L452" t="s">
        <v>15011</v>
      </c>
      <c r="M452" t="e">
        <f>VLOOKUP(L452,lot!$A$3:$E$13372,3,0)</f>
        <v>#N/A</v>
      </c>
      <c r="Q452" t="s">
        <v>14930</v>
      </c>
      <c r="R452">
        <v>320</v>
      </c>
      <c r="S452" t="s">
        <v>2815</v>
      </c>
      <c r="T452" t="e">
        <f>VLOOKUP(Q452,lot!$A$3:$E$13372,3,0)</f>
        <v>#N/A</v>
      </c>
      <c r="U452" s="7" t="e">
        <f>VLOOKUP(Q452,lot!$A$3:$E$13372,5,0)</f>
        <v>#N/A</v>
      </c>
    </row>
    <row r="453" spans="2:21" hidden="1" x14ac:dyDescent="0.25">
      <c r="B453" t="s">
        <v>14931</v>
      </c>
      <c r="C453">
        <v>1500</v>
      </c>
      <c r="E453" t="s">
        <v>15013</v>
      </c>
      <c r="F453">
        <f t="shared" si="14"/>
        <v>1244</v>
      </c>
      <c r="G453" s="11">
        <f t="shared" si="15"/>
        <v>1244</v>
      </c>
      <c r="L453" t="s">
        <v>15013</v>
      </c>
      <c r="M453" t="e">
        <f>VLOOKUP(L453,lot!$A$3:$E$13372,3,0)</f>
        <v>#N/A</v>
      </c>
      <c r="Q453" t="s">
        <v>14931</v>
      </c>
      <c r="R453">
        <v>1500</v>
      </c>
      <c r="S453" t="s">
        <v>18164</v>
      </c>
      <c r="T453" t="e">
        <f>VLOOKUP(Q453,lot!$A$3:$E$13372,3,0)</f>
        <v>#N/A</v>
      </c>
      <c r="U453" s="7" t="e">
        <f>VLOOKUP(Q453,lot!$A$3:$E$13372,5,0)</f>
        <v>#N/A</v>
      </c>
    </row>
    <row r="454" spans="2:21" hidden="1" x14ac:dyDescent="0.25">
      <c r="B454" t="s">
        <v>14932</v>
      </c>
      <c r="C454">
        <v>191547</v>
      </c>
      <c r="E454" t="s">
        <v>15015</v>
      </c>
      <c r="F454">
        <f t="shared" si="14"/>
        <v>230</v>
      </c>
      <c r="G454" s="11">
        <f t="shared" si="15"/>
        <v>230</v>
      </c>
      <c r="L454" t="s">
        <v>15015</v>
      </c>
      <c r="M454" t="e">
        <f>VLOOKUP(L454,lot!$A$3:$E$13372,3,0)</f>
        <v>#N/A</v>
      </c>
      <c r="Q454" t="s">
        <v>14932</v>
      </c>
      <c r="R454">
        <v>191547</v>
      </c>
      <c r="S454" t="s">
        <v>18164</v>
      </c>
      <c r="T454" t="e">
        <f>VLOOKUP(Q454,lot!$A$3:$E$13372,3,0)</f>
        <v>#N/A</v>
      </c>
      <c r="U454" s="7" t="e">
        <f>VLOOKUP(Q454,lot!$A$3:$E$13372,5,0)</f>
        <v>#N/A</v>
      </c>
    </row>
    <row r="455" spans="2:21" hidden="1" x14ac:dyDescent="0.25">
      <c r="B455" t="s">
        <v>14936</v>
      </c>
      <c r="C455">
        <v>152</v>
      </c>
      <c r="E455" t="s">
        <v>15014</v>
      </c>
      <c r="F455">
        <f t="shared" si="14"/>
        <v>1565</v>
      </c>
      <c r="G455" s="11">
        <f t="shared" si="15"/>
        <v>1565</v>
      </c>
      <c r="L455" t="s">
        <v>15014</v>
      </c>
      <c r="M455" t="e">
        <f>VLOOKUP(L455,lot!$A$3:$E$13372,3,0)</f>
        <v>#N/A</v>
      </c>
      <c r="Q455" t="s">
        <v>14936</v>
      </c>
      <c r="R455">
        <v>152</v>
      </c>
      <c r="S455" t="s">
        <v>18165</v>
      </c>
      <c r="T455" t="e">
        <f>VLOOKUP(Q455,lot!$A$3:$E$13372,3,0)</f>
        <v>#N/A</v>
      </c>
      <c r="U455" s="7" t="e">
        <f>VLOOKUP(Q455,lot!$A$3:$E$13372,5,0)</f>
        <v>#N/A</v>
      </c>
    </row>
    <row r="456" spans="2:21" hidden="1" x14ac:dyDescent="0.25">
      <c r="B456" t="s">
        <v>14937</v>
      </c>
      <c r="C456">
        <v>617</v>
      </c>
      <c r="E456" t="s">
        <v>15016</v>
      </c>
      <c r="F456" t="e">
        <f t="shared" si="14"/>
        <v>#N/A</v>
      </c>
      <c r="G456" s="11" t="str">
        <f t="shared" si="15"/>
        <v>0</v>
      </c>
      <c r="L456" t="s">
        <v>15016</v>
      </c>
      <c r="M456" t="e">
        <f>VLOOKUP(L456,lot!$A$3:$E$13372,3,0)</f>
        <v>#N/A</v>
      </c>
      <c r="Q456" t="s">
        <v>14937</v>
      </c>
      <c r="R456">
        <v>617</v>
      </c>
      <c r="S456" t="s">
        <v>18166</v>
      </c>
      <c r="T456" t="e">
        <f>VLOOKUP(Q456,lot!$A$3:$E$13372,3,0)</f>
        <v>#N/A</v>
      </c>
      <c r="U456" s="7" t="e">
        <f>VLOOKUP(Q456,lot!$A$3:$E$13372,5,0)</f>
        <v>#N/A</v>
      </c>
    </row>
    <row r="457" spans="2:21" hidden="1" x14ac:dyDescent="0.25">
      <c r="B457" t="s">
        <v>14938</v>
      </c>
      <c r="C457">
        <v>143</v>
      </c>
      <c r="E457" t="s">
        <v>15017</v>
      </c>
      <c r="F457" t="e">
        <f t="shared" si="14"/>
        <v>#N/A</v>
      </c>
      <c r="G457" s="11" t="str">
        <f t="shared" si="15"/>
        <v>0</v>
      </c>
      <c r="L457" t="s">
        <v>15017</v>
      </c>
      <c r="M457" t="e">
        <f>VLOOKUP(L457,lot!$A$3:$E$13372,3,0)</f>
        <v>#N/A</v>
      </c>
      <c r="Q457" t="s">
        <v>14938</v>
      </c>
      <c r="R457">
        <v>143</v>
      </c>
      <c r="S457" t="s">
        <v>18166</v>
      </c>
      <c r="T457" t="e">
        <f>VLOOKUP(Q457,lot!$A$3:$E$13372,3,0)</f>
        <v>#N/A</v>
      </c>
      <c r="U457" s="7" t="e">
        <f>VLOOKUP(Q457,lot!$A$3:$E$13372,5,0)</f>
        <v>#N/A</v>
      </c>
    </row>
    <row r="458" spans="2:21" hidden="1" x14ac:dyDescent="0.25">
      <c r="B458" t="s">
        <v>14939</v>
      </c>
      <c r="C458">
        <v>855</v>
      </c>
      <c r="E458" t="s">
        <v>15018</v>
      </c>
      <c r="F458">
        <f t="shared" si="14"/>
        <v>340</v>
      </c>
      <c r="G458" s="11">
        <f t="shared" si="15"/>
        <v>340</v>
      </c>
      <c r="L458" t="s">
        <v>15018</v>
      </c>
      <c r="M458" t="e">
        <f>VLOOKUP(L458,lot!$A$3:$E$13372,3,0)</f>
        <v>#N/A</v>
      </c>
      <c r="Q458" t="s">
        <v>14939</v>
      </c>
      <c r="R458">
        <v>855</v>
      </c>
      <c r="S458" t="s">
        <v>18167</v>
      </c>
      <c r="T458" t="e">
        <f>VLOOKUP(Q458,lot!$A$3:$E$13372,3,0)</f>
        <v>#N/A</v>
      </c>
      <c r="U458" s="7" t="e">
        <f>VLOOKUP(Q458,lot!$A$3:$E$13372,5,0)</f>
        <v>#N/A</v>
      </c>
    </row>
    <row r="459" spans="2:21" hidden="1" x14ac:dyDescent="0.25">
      <c r="B459" t="s">
        <v>14941</v>
      </c>
      <c r="C459">
        <v>2880</v>
      </c>
      <c r="E459" t="s">
        <v>15019</v>
      </c>
      <c r="F459">
        <f t="shared" si="14"/>
        <v>1440</v>
      </c>
      <c r="G459" s="11">
        <f t="shared" si="15"/>
        <v>1440</v>
      </c>
      <c r="L459" t="s">
        <v>15019</v>
      </c>
      <c r="M459" t="e">
        <f>VLOOKUP(L459,lot!$A$3:$E$13372,3,0)</f>
        <v>#N/A</v>
      </c>
      <c r="Q459" t="s">
        <v>14941</v>
      </c>
      <c r="R459">
        <v>2880</v>
      </c>
      <c r="S459" t="s">
        <v>18168</v>
      </c>
      <c r="T459" t="e">
        <f>VLOOKUP(Q459,lot!$A$3:$E$13372,3,0)</f>
        <v>#N/A</v>
      </c>
      <c r="U459" s="7" t="e">
        <f>VLOOKUP(Q459,lot!$A$3:$E$13372,5,0)</f>
        <v>#N/A</v>
      </c>
    </row>
    <row r="460" spans="2:21" hidden="1" x14ac:dyDescent="0.25">
      <c r="B460" t="s">
        <v>14948</v>
      </c>
      <c r="C460">
        <v>2441</v>
      </c>
      <c r="E460" t="s">
        <v>14217</v>
      </c>
      <c r="F460" t="e">
        <f t="shared" si="14"/>
        <v>#N/A</v>
      </c>
      <c r="G460" s="11" t="str">
        <f t="shared" si="15"/>
        <v>0</v>
      </c>
      <c r="L460" t="s">
        <v>14217</v>
      </c>
      <c r="M460" t="e">
        <f>VLOOKUP(L460,lot!$A$3:$E$13372,3,0)</f>
        <v>#N/A</v>
      </c>
      <c r="Q460" t="s">
        <v>14948</v>
      </c>
      <c r="R460">
        <v>2441</v>
      </c>
      <c r="S460" t="s">
        <v>18169</v>
      </c>
      <c r="T460" t="e">
        <f>VLOOKUP(Q460,lot!$A$3:$E$13372,3,0)</f>
        <v>#N/A</v>
      </c>
      <c r="U460" s="7" t="e">
        <f>VLOOKUP(Q460,lot!$A$3:$E$13372,5,0)</f>
        <v>#N/A</v>
      </c>
    </row>
    <row r="461" spans="2:21" hidden="1" x14ac:dyDescent="0.25">
      <c r="B461" t="s">
        <v>14952</v>
      </c>
      <c r="C461">
        <v>4309</v>
      </c>
      <c r="E461" t="s">
        <v>14219</v>
      </c>
      <c r="F461">
        <f t="shared" si="14"/>
        <v>4</v>
      </c>
      <c r="G461" s="11">
        <f t="shared" si="15"/>
        <v>4</v>
      </c>
      <c r="L461" t="s">
        <v>14219</v>
      </c>
      <c r="M461" t="e">
        <f>VLOOKUP(L461,lot!$A$3:$E$13372,3,0)</f>
        <v>#N/A</v>
      </c>
      <c r="Q461" t="s">
        <v>14952</v>
      </c>
      <c r="R461">
        <v>4309</v>
      </c>
      <c r="S461" t="s">
        <v>18170</v>
      </c>
      <c r="T461" t="e">
        <f>VLOOKUP(Q461,lot!$A$3:$E$13372,3,0)</f>
        <v>#N/A</v>
      </c>
      <c r="U461" s="7" t="e">
        <f>VLOOKUP(Q461,lot!$A$3:$E$13372,5,0)</f>
        <v>#N/A</v>
      </c>
    </row>
    <row r="462" spans="2:21" hidden="1" x14ac:dyDescent="0.25">
      <c r="B462" t="s">
        <v>14954</v>
      </c>
      <c r="C462">
        <v>64</v>
      </c>
      <c r="E462" t="s">
        <v>14218</v>
      </c>
      <c r="F462" t="e">
        <f t="shared" si="14"/>
        <v>#N/A</v>
      </c>
      <c r="G462" s="11" t="str">
        <f t="shared" si="15"/>
        <v>0</v>
      </c>
      <c r="L462" t="s">
        <v>14218</v>
      </c>
      <c r="M462" t="e">
        <f>VLOOKUP(L462,lot!$A$3:$E$13372,3,0)</f>
        <v>#N/A</v>
      </c>
      <c r="Q462" t="s">
        <v>14954</v>
      </c>
      <c r="R462">
        <v>64</v>
      </c>
      <c r="S462" t="s">
        <v>18171</v>
      </c>
      <c r="T462" t="e">
        <f>VLOOKUP(Q462,lot!$A$3:$E$13372,3,0)</f>
        <v>#N/A</v>
      </c>
      <c r="U462" s="7" t="e">
        <f>VLOOKUP(Q462,lot!$A$3:$E$13372,5,0)</f>
        <v>#N/A</v>
      </c>
    </row>
    <row r="463" spans="2:21" hidden="1" x14ac:dyDescent="0.25">
      <c r="B463" t="s">
        <v>14956</v>
      </c>
      <c r="C463">
        <v>110</v>
      </c>
      <c r="E463" t="s">
        <v>14222</v>
      </c>
      <c r="F463">
        <f t="shared" si="14"/>
        <v>61</v>
      </c>
      <c r="G463" s="11">
        <f t="shared" si="15"/>
        <v>61</v>
      </c>
      <c r="L463" t="s">
        <v>14222</v>
      </c>
      <c r="M463" t="e">
        <f>VLOOKUP(L463,lot!$A$3:$E$13372,3,0)</f>
        <v>#N/A</v>
      </c>
      <c r="Q463" t="s">
        <v>14956</v>
      </c>
      <c r="R463">
        <v>110</v>
      </c>
      <c r="S463" t="s">
        <v>18172</v>
      </c>
      <c r="T463" t="e">
        <f>VLOOKUP(Q463,lot!$A$3:$E$13372,3,0)</f>
        <v>#N/A</v>
      </c>
      <c r="U463" s="7" t="e">
        <f>VLOOKUP(Q463,lot!$A$3:$E$13372,5,0)</f>
        <v>#N/A</v>
      </c>
    </row>
    <row r="464" spans="2:21" hidden="1" x14ac:dyDescent="0.25">
      <c r="B464" t="s">
        <v>14957</v>
      </c>
      <c r="C464">
        <v>984</v>
      </c>
      <c r="E464" t="s">
        <v>14224</v>
      </c>
      <c r="F464">
        <f t="shared" si="14"/>
        <v>40</v>
      </c>
      <c r="G464" s="11">
        <f t="shared" si="15"/>
        <v>40</v>
      </c>
      <c r="L464" t="s">
        <v>14224</v>
      </c>
      <c r="M464" t="e">
        <f>VLOOKUP(L464,lot!$A$3:$E$13372,3,0)</f>
        <v>#N/A</v>
      </c>
      <c r="Q464" t="s">
        <v>14957</v>
      </c>
      <c r="R464">
        <v>984</v>
      </c>
      <c r="S464" t="s">
        <v>18173</v>
      </c>
      <c r="T464" t="e">
        <f>VLOOKUP(Q464,lot!$A$3:$E$13372,3,0)</f>
        <v>#N/A</v>
      </c>
      <c r="U464" s="7" t="e">
        <f>VLOOKUP(Q464,lot!$A$3:$E$13372,5,0)</f>
        <v>#N/A</v>
      </c>
    </row>
    <row r="465" spans="2:21" hidden="1" x14ac:dyDescent="0.25">
      <c r="B465" t="s">
        <v>14958</v>
      </c>
      <c r="C465">
        <v>1362</v>
      </c>
      <c r="E465" t="s">
        <v>17297</v>
      </c>
      <c r="F465" t="e">
        <f t="shared" si="14"/>
        <v>#N/A</v>
      </c>
      <c r="G465" s="11" t="str">
        <f t="shared" si="15"/>
        <v>0</v>
      </c>
      <c r="L465" t="s">
        <v>17297</v>
      </c>
      <c r="M465" t="e">
        <f>VLOOKUP(L465,lot!$A$3:$E$13372,3,0)</f>
        <v>#N/A</v>
      </c>
      <c r="Q465" t="s">
        <v>14958</v>
      </c>
      <c r="R465">
        <v>1362</v>
      </c>
      <c r="S465" t="s">
        <v>18174</v>
      </c>
      <c r="T465" t="e">
        <f>VLOOKUP(Q465,lot!$A$3:$E$13372,3,0)</f>
        <v>#N/A</v>
      </c>
      <c r="U465" s="7" t="e">
        <f>VLOOKUP(Q465,lot!$A$3:$E$13372,5,0)</f>
        <v>#N/A</v>
      </c>
    </row>
    <row r="466" spans="2:21" hidden="1" x14ac:dyDescent="0.25">
      <c r="B466" t="s">
        <v>14962</v>
      </c>
      <c r="C466">
        <v>10</v>
      </c>
      <c r="E466" t="s">
        <v>17296</v>
      </c>
      <c r="F466" t="e">
        <f t="shared" si="14"/>
        <v>#N/A</v>
      </c>
      <c r="G466" s="11" t="str">
        <f t="shared" si="15"/>
        <v>0</v>
      </c>
      <c r="L466" t="s">
        <v>17296</v>
      </c>
      <c r="M466" t="e">
        <f>VLOOKUP(L466,lot!$A$3:$E$13372,3,0)</f>
        <v>#N/A</v>
      </c>
      <c r="Q466" t="s">
        <v>14962</v>
      </c>
      <c r="R466">
        <v>10</v>
      </c>
      <c r="S466" t="s">
        <v>2898</v>
      </c>
      <c r="T466" t="e">
        <f>VLOOKUP(Q466,lot!$A$3:$E$13372,3,0)</f>
        <v>#N/A</v>
      </c>
      <c r="U466" s="7" t="e">
        <f>VLOOKUP(Q466,lot!$A$3:$E$13372,5,0)</f>
        <v>#N/A</v>
      </c>
    </row>
    <row r="467" spans="2:21" hidden="1" x14ac:dyDescent="0.25">
      <c r="B467" t="s">
        <v>14968</v>
      </c>
      <c r="C467">
        <v>816</v>
      </c>
      <c r="E467" t="s">
        <v>17298</v>
      </c>
      <c r="F467" t="e">
        <f t="shared" si="14"/>
        <v>#N/A</v>
      </c>
      <c r="G467" s="11" t="str">
        <f t="shared" si="15"/>
        <v>0</v>
      </c>
      <c r="L467" t="s">
        <v>17298</v>
      </c>
      <c r="M467" t="e">
        <f>VLOOKUP(L467,lot!$A$3:$E$13372,3,0)</f>
        <v>#N/A</v>
      </c>
      <c r="Q467" t="s">
        <v>14968</v>
      </c>
      <c r="R467">
        <v>816</v>
      </c>
      <c r="S467" t="s">
        <v>18175</v>
      </c>
      <c r="T467" t="e">
        <f>VLOOKUP(Q467,lot!$A$3:$E$13372,3,0)</f>
        <v>#N/A</v>
      </c>
      <c r="U467" s="7" t="e">
        <f>VLOOKUP(Q467,lot!$A$3:$E$13372,5,0)</f>
        <v>#N/A</v>
      </c>
    </row>
    <row r="468" spans="2:21" hidden="1" x14ac:dyDescent="0.25">
      <c r="B468" t="s">
        <v>14972</v>
      </c>
      <c r="C468">
        <v>960</v>
      </c>
      <c r="E468" t="s">
        <v>17299</v>
      </c>
      <c r="F468" t="e">
        <f t="shared" si="14"/>
        <v>#N/A</v>
      </c>
      <c r="G468" s="11" t="str">
        <f t="shared" si="15"/>
        <v>0</v>
      </c>
      <c r="L468" t="s">
        <v>17299</v>
      </c>
      <c r="M468" t="e">
        <f>VLOOKUP(L468,lot!$A$3:$E$13372,3,0)</f>
        <v>#N/A</v>
      </c>
      <c r="Q468" t="s">
        <v>14972</v>
      </c>
      <c r="R468">
        <v>960</v>
      </c>
      <c r="S468" t="s">
        <v>18175</v>
      </c>
      <c r="T468" t="e">
        <f>VLOOKUP(Q468,lot!$A$3:$E$13372,3,0)</f>
        <v>#N/A</v>
      </c>
      <c r="U468" s="7" t="e">
        <f>VLOOKUP(Q468,lot!$A$3:$E$13372,5,0)</f>
        <v>#N/A</v>
      </c>
    </row>
    <row r="469" spans="2:21" hidden="1" x14ac:dyDescent="0.25">
      <c r="B469" t="s">
        <v>14973</v>
      </c>
      <c r="C469">
        <v>1056</v>
      </c>
      <c r="E469" t="s">
        <v>14223</v>
      </c>
      <c r="F469">
        <f t="shared" si="14"/>
        <v>116</v>
      </c>
      <c r="G469" s="11">
        <f t="shared" si="15"/>
        <v>116</v>
      </c>
      <c r="L469" t="s">
        <v>14223</v>
      </c>
      <c r="M469" t="e">
        <f>VLOOKUP(L469,lot!$A$3:$E$13372,3,0)</f>
        <v>#N/A</v>
      </c>
      <c r="Q469" t="s">
        <v>14973</v>
      </c>
      <c r="R469">
        <v>1056</v>
      </c>
      <c r="S469" t="s">
        <v>18175</v>
      </c>
      <c r="T469" t="e">
        <f>VLOOKUP(Q469,lot!$A$3:$E$13372,3,0)</f>
        <v>#N/A</v>
      </c>
      <c r="U469" s="7" t="e">
        <f>VLOOKUP(Q469,lot!$A$3:$E$13372,5,0)</f>
        <v>#N/A</v>
      </c>
    </row>
    <row r="470" spans="2:21" hidden="1" x14ac:dyDescent="0.25">
      <c r="B470" t="s">
        <v>14974</v>
      </c>
      <c r="C470">
        <v>1077</v>
      </c>
      <c r="E470" t="s">
        <v>14220</v>
      </c>
      <c r="F470">
        <f t="shared" si="14"/>
        <v>1100</v>
      </c>
      <c r="G470" s="11">
        <f t="shared" si="15"/>
        <v>1100</v>
      </c>
      <c r="L470" t="s">
        <v>14220</v>
      </c>
      <c r="M470" t="e">
        <f>VLOOKUP(L470,lot!$A$3:$E$13372,3,0)</f>
        <v>#N/A</v>
      </c>
      <c r="Q470" t="s">
        <v>14974</v>
      </c>
      <c r="R470">
        <v>1077</v>
      </c>
      <c r="S470" t="s">
        <v>2934</v>
      </c>
      <c r="T470" t="e">
        <f>VLOOKUP(Q470,lot!$A$3:$E$13372,3,0)</f>
        <v>#N/A</v>
      </c>
      <c r="U470" s="7" t="e">
        <f>VLOOKUP(Q470,lot!$A$3:$E$13372,5,0)</f>
        <v>#N/A</v>
      </c>
    </row>
    <row r="471" spans="2:21" hidden="1" x14ac:dyDescent="0.25">
      <c r="B471" t="s">
        <v>14975</v>
      </c>
      <c r="C471">
        <v>496</v>
      </c>
      <c r="E471" t="s">
        <v>14221</v>
      </c>
      <c r="F471">
        <f t="shared" si="14"/>
        <v>2219</v>
      </c>
      <c r="G471" s="11">
        <f t="shared" si="15"/>
        <v>2219</v>
      </c>
      <c r="L471" t="s">
        <v>14221</v>
      </c>
      <c r="M471" t="e">
        <f>VLOOKUP(L471,lot!$A$3:$E$13372,3,0)</f>
        <v>#N/A</v>
      </c>
      <c r="Q471" t="s">
        <v>14975</v>
      </c>
      <c r="R471">
        <v>496</v>
      </c>
      <c r="S471" t="s">
        <v>2934</v>
      </c>
      <c r="T471" t="e">
        <f>VLOOKUP(Q471,lot!$A$3:$E$13372,3,0)</f>
        <v>#N/A</v>
      </c>
      <c r="U471" s="7" t="e">
        <f>VLOOKUP(Q471,lot!$A$3:$E$13372,5,0)</f>
        <v>#N/A</v>
      </c>
    </row>
    <row r="472" spans="2:21" hidden="1" x14ac:dyDescent="0.25">
      <c r="B472" t="s">
        <v>14976</v>
      </c>
      <c r="C472">
        <v>218</v>
      </c>
      <c r="E472" t="s">
        <v>15021</v>
      </c>
      <c r="F472" t="e">
        <f t="shared" si="14"/>
        <v>#N/A</v>
      </c>
      <c r="G472" s="11" t="str">
        <f t="shared" si="15"/>
        <v>0</v>
      </c>
      <c r="L472" t="s">
        <v>15021</v>
      </c>
      <c r="M472" t="e">
        <f>VLOOKUP(L472,lot!$A$3:$E$13372,3,0)</f>
        <v>#N/A</v>
      </c>
      <c r="Q472" t="s">
        <v>14976</v>
      </c>
      <c r="R472">
        <v>218</v>
      </c>
      <c r="S472" t="s">
        <v>2934</v>
      </c>
      <c r="T472" t="e">
        <f>VLOOKUP(Q472,lot!$A$3:$E$13372,3,0)</f>
        <v>#N/A</v>
      </c>
      <c r="U472" s="7" t="e">
        <f>VLOOKUP(Q472,lot!$A$3:$E$13372,5,0)</f>
        <v>#N/A</v>
      </c>
    </row>
    <row r="473" spans="2:21" hidden="1" x14ac:dyDescent="0.25">
      <c r="B473" t="s">
        <v>14977</v>
      </c>
      <c r="C473">
        <v>943</v>
      </c>
      <c r="E473" t="s">
        <v>15023</v>
      </c>
      <c r="F473">
        <f t="shared" si="14"/>
        <v>42</v>
      </c>
      <c r="G473" s="11">
        <f t="shared" si="15"/>
        <v>42</v>
      </c>
      <c r="L473" t="s">
        <v>15023</v>
      </c>
      <c r="M473" t="e">
        <f>VLOOKUP(L473,lot!$A$3:$E$13372,3,0)</f>
        <v>#N/A</v>
      </c>
      <c r="Q473" t="s">
        <v>14977</v>
      </c>
      <c r="R473">
        <v>943</v>
      </c>
      <c r="S473" t="s">
        <v>2934</v>
      </c>
      <c r="T473" t="e">
        <f>VLOOKUP(Q473,lot!$A$3:$E$13372,3,0)</f>
        <v>#N/A</v>
      </c>
      <c r="U473" s="7" t="e">
        <f>VLOOKUP(Q473,lot!$A$3:$E$13372,5,0)</f>
        <v>#N/A</v>
      </c>
    </row>
    <row r="474" spans="2:21" hidden="1" x14ac:dyDescent="0.25">
      <c r="B474" t="s">
        <v>14978</v>
      </c>
      <c r="C474">
        <v>327</v>
      </c>
      <c r="E474" t="s">
        <v>15022</v>
      </c>
      <c r="F474">
        <f t="shared" si="14"/>
        <v>200</v>
      </c>
      <c r="G474" s="11">
        <f t="shared" si="15"/>
        <v>200</v>
      </c>
      <c r="L474" t="s">
        <v>15022</v>
      </c>
      <c r="M474" t="e">
        <f>VLOOKUP(L474,lot!$A$3:$E$13372,3,0)</f>
        <v>#N/A</v>
      </c>
      <c r="Q474" t="s">
        <v>14978</v>
      </c>
      <c r="R474">
        <v>327</v>
      </c>
      <c r="S474" t="s">
        <v>2934</v>
      </c>
      <c r="T474" t="e">
        <f>VLOOKUP(Q474,lot!$A$3:$E$13372,3,0)</f>
        <v>#N/A</v>
      </c>
      <c r="U474" s="7" t="e">
        <f>VLOOKUP(Q474,lot!$A$3:$E$13372,5,0)</f>
        <v>#N/A</v>
      </c>
    </row>
    <row r="475" spans="2:21" hidden="1" x14ac:dyDescent="0.25">
      <c r="B475" t="s">
        <v>14979</v>
      </c>
      <c r="C475">
        <v>70</v>
      </c>
      <c r="E475" t="s">
        <v>14225</v>
      </c>
      <c r="F475">
        <f t="shared" si="14"/>
        <v>3</v>
      </c>
      <c r="G475" s="11">
        <f t="shared" si="15"/>
        <v>3</v>
      </c>
      <c r="L475" t="s">
        <v>14225</v>
      </c>
      <c r="M475" t="e">
        <f>VLOOKUP(L475,lot!$A$3:$E$13372,3,0)</f>
        <v>#N/A</v>
      </c>
      <c r="Q475" t="s">
        <v>14979</v>
      </c>
      <c r="R475">
        <v>70</v>
      </c>
      <c r="S475" t="s">
        <v>2934</v>
      </c>
      <c r="T475" t="e">
        <f>VLOOKUP(Q475,lot!$A$3:$E$13372,3,0)</f>
        <v>#N/A</v>
      </c>
      <c r="U475" s="7" t="e">
        <f>VLOOKUP(Q475,lot!$A$3:$E$13372,5,0)</f>
        <v>#N/A</v>
      </c>
    </row>
    <row r="476" spans="2:21" hidden="1" x14ac:dyDescent="0.25">
      <c r="B476" t="s">
        <v>14980</v>
      </c>
      <c r="C476">
        <v>1620</v>
      </c>
      <c r="E476" t="s">
        <v>15020</v>
      </c>
      <c r="F476" t="e">
        <f t="shared" si="14"/>
        <v>#N/A</v>
      </c>
      <c r="G476" s="11" t="str">
        <f t="shared" si="15"/>
        <v>0</v>
      </c>
      <c r="L476" t="s">
        <v>15020</v>
      </c>
      <c r="M476" t="e">
        <f>VLOOKUP(L476,lot!$A$3:$E$13372,3,0)</f>
        <v>#N/A</v>
      </c>
      <c r="Q476" t="s">
        <v>14980</v>
      </c>
      <c r="R476">
        <v>1620</v>
      </c>
      <c r="S476" t="s">
        <v>2934</v>
      </c>
      <c r="T476" t="e">
        <f>VLOOKUP(Q476,lot!$A$3:$E$13372,3,0)</f>
        <v>#N/A</v>
      </c>
      <c r="U476" s="7" t="e">
        <f>VLOOKUP(Q476,lot!$A$3:$E$13372,5,0)</f>
        <v>#N/A</v>
      </c>
    </row>
    <row r="477" spans="2:21" hidden="1" x14ac:dyDescent="0.25">
      <c r="B477" t="s">
        <v>14981</v>
      </c>
      <c r="C477">
        <v>189</v>
      </c>
      <c r="E477" t="s">
        <v>15026</v>
      </c>
      <c r="F477" t="e">
        <f t="shared" si="14"/>
        <v>#N/A</v>
      </c>
      <c r="G477" s="11" t="str">
        <f t="shared" si="15"/>
        <v>0</v>
      </c>
      <c r="L477" t="s">
        <v>15026</v>
      </c>
      <c r="M477" t="e">
        <f>VLOOKUP(L477,lot!$A$3:$E$13372,3,0)</f>
        <v>#N/A</v>
      </c>
      <c r="Q477" t="s">
        <v>14981</v>
      </c>
      <c r="R477">
        <v>189</v>
      </c>
      <c r="S477" t="s">
        <v>2934</v>
      </c>
      <c r="T477" t="e">
        <f>VLOOKUP(Q477,lot!$A$3:$E$13372,3,0)</f>
        <v>#N/A</v>
      </c>
      <c r="U477" s="7" t="e">
        <f>VLOOKUP(Q477,lot!$A$3:$E$13372,5,0)</f>
        <v>#N/A</v>
      </c>
    </row>
    <row r="478" spans="2:21" hidden="1" x14ac:dyDescent="0.25">
      <c r="B478" t="s">
        <v>14982</v>
      </c>
      <c r="C478">
        <v>1835</v>
      </c>
      <c r="E478" t="s">
        <v>15027</v>
      </c>
      <c r="F478">
        <f t="shared" si="14"/>
        <v>241</v>
      </c>
      <c r="G478" s="11">
        <f t="shared" si="15"/>
        <v>241</v>
      </c>
      <c r="L478" t="s">
        <v>15027</v>
      </c>
      <c r="M478" t="e">
        <f>VLOOKUP(L478,lot!$A$3:$E$13372,3,0)</f>
        <v>#N/A</v>
      </c>
      <c r="Q478" t="s">
        <v>14982</v>
      </c>
      <c r="R478">
        <v>1835</v>
      </c>
      <c r="S478" t="s">
        <v>18176</v>
      </c>
      <c r="T478" t="e">
        <f>VLOOKUP(Q478,lot!$A$3:$E$13372,3,0)</f>
        <v>#N/A</v>
      </c>
      <c r="U478" s="7" t="e">
        <f>VLOOKUP(Q478,lot!$A$3:$E$13372,5,0)</f>
        <v>#N/A</v>
      </c>
    </row>
    <row r="479" spans="2:21" hidden="1" x14ac:dyDescent="0.25">
      <c r="B479" t="s">
        <v>14983</v>
      </c>
      <c r="C479">
        <v>1820</v>
      </c>
      <c r="E479" t="s">
        <v>15024</v>
      </c>
      <c r="F479">
        <f t="shared" si="14"/>
        <v>8640</v>
      </c>
      <c r="G479" s="11">
        <f t="shared" si="15"/>
        <v>8640</v>
      </c>
      <c r="L479" t="s">
        <v>15024</v>
      </c>
      <c r="M479" t="e">
        <f>VLOOKUP(L479,lot!$A$3:$E$13372,3,0)</f>
        <v>#N/A</v>
      </c>
      <c r="Q479" t="s">
        <v>14983</v>
      </c>
      <c r="R479">
        <v>1820</v>
      </c>
      <c r="S479" t="s">
        <v>2951</v>
      </c>
      <c r="T479" t="e">
        <f>VLOOKUP(Q479,lot!$A$3:$E$13372,3,0)</f>
        <v>#N/A</v>
      </c>
      <c r="U479" s="7" t="e">
        <f>VLOOKUP(Q479,lot!$A$3:$E$13372,5,0)</f>
        <v>#N/A</v>
      </c>
    </row>
    <row r="480" spans="2:21" hidden="1" x14ac:dyDescent="0.25">
      <c r="B480" t="s">
        <v>14984</v>
      </c>
      <c r="C480">
        <v>460</v>
      </c>
      <c r="E480" t="s">
        <v>15025</v>
      </c>
      <c r="F480">
        <f t="shared" si="14"/>
        <v>180</v>
      </c>
      <c r="G480" s="11">
        <f t="shared" si="15"/>
        <v>180</v>
      </c>
      <c r="L480" t="s">
        <v>15025</v>
      </c>
      <c r="M480" t="e">
        <f>VLOOKUP(L480,lot!$A$3:$E$13372,3,0)</f>
        <v>#N/A</v>
      </c>
      <c r="Q480" t="s">
        <v>14984</v>
      </c>
      <c r="R480">
        <v>460</v>
      </c>
      <c r="S480" t="s">
        <v>2955</v>
      </c>
      <c r="T480" t="e">
        <f>VLOOKUP(Q480,lot!$A$3:$E$13372,3,0)</f>
        <v>#N/A</v>
      </c>
      <c r="U480" s="7" t="e">
        <f>VLOOKUP(Q480,lot!$A$3:$E$13372,5,0)</f>
        <v>#N/A</v>
      </c>
    </row>
    <row r="481" spans="2:21" hidden="1" x14ac:dyDescent="0.25">
      <c r="B481" t="s">
        <v>14985</v>
      </c>
      <c r="C481">
        <v>696</v>
      </c>
      <c r="E481" t="s">
        <v>15028</v>
      </c>
      <c r="F481" t="e">
        <f t="shared" si="14"/>
        <v>#N/A</v>
      </c>
      <c r="G481" s="11" t="str">
        <f t="shared" si="15"/>
        <v>0</v>
      </c>
      <c r="L481" t="s">
        <v>15028</v>
      </c>
      <c r="M481" t="e">
        <f>VLOOKUP(L481,lot!$A$3:$E$13372,3,0)</f>
        <v>#N/A</v>
      </c>
      <c r="Q481" t="s">
        <v>14985</v>
      </c>
      <c r="R481">
        <v>696</v>
      </c>
      <c r="S481" t="s">
        <v>2955</v>
      </c>
      <c r="T481" t="e">
        <f>VLOOKUP(Q481,lot!$A$3:$E$13372,3,0)</f>
        <v>#N/A</v>
      </c>
      <c r="U481" s="7" t="e">
        <f>VLOOKUP(Q481,lot!$A$3:$E$13372,5,0)</f>
        <v>#N/A</v>
      </c>
    </row>
    <row r="482" spans="2:21" hidden="1" x14ac:dyDescent="0.25">
      <c r="B482" t="s">
        <v>14986</v>
      </c>
      <c r="C482">
        <v>7719</v>
      </c>
      <c r="E482" t="s">
        <v>15029</v>
      </c>
      <c r="F482" t="e">
        <f t="shared" si="14"/>
        <v>#N/A</v>
      </c>
      <c r="G482" s="11" t="str">
        <f t="shared" si="15"/>
        <v>0</v>
      </c>
      <c r="L482" t="s">
        <v>15029</v>
      </c>
      <c r="M482" t="e">
        <f>VLOOKUP(L482,lot!$A$3:$E$13372,3,0)</f>
        <v>#N/A</v>
      </c>
      <c r="Q482" t="s">
        <v>14986</v>
      </c>
      <c r="R482">
        <v>7719</v>
      </c>
      <c r="S482" t="s">
        <v>2959</v>
      </c>
      <c r="T482" t="e">
        <f>VLOOKUP(Q482,lot!$A$3:$E$13372,3,0)</f>
        <v>#N/A</v>
      </c>
      <c r="U482" s="7" t="e">
        <f>VLOOKUP(Q482,lot!$A$3:$E$13372,5,0)</f>
        <v>#N/A</v>
      </c>
    </row>
    <row r="483" spans="2:21" hidden="1" x14ac:dyDescent="0.25">
      <c r="B483" t="s">
        <v>14988</v>
      </c>
      <c r="C483">
        <v>50</v>
      </c>
      <c r="E483" t="s">
        <v>15030</v>
      </c>
      <c r="F483">
        <f t="shared" si="14"/>
        <v>43</v>
      </c>
      <c r="G483" s="11">
        <f t="shared" si="15"/>
        <v>43</v>
      </c>
      <c r="L483" t="s">
        <v>15030</v>
      </c>
      <c r="M483" t="e">
        <f>VLOOKUP(L483,lot!$A$3:$E$13372,3,0)</f>
        <v>#N/A</v>
      </c>
      <c r="Q483" t="s">
        <v>14988</v>
      </c>
      <c r="R483">
        <v>50</v>
      </c>
      <c r="S483" t="s">
        <v>2965</v>
      </c>
      <c r="T483" t="e">
        <f>VLOOKUP(Q483,lot!$A$3:$E$13372,3,0)</f>
        <v>#N/A</v>
      </c>
      <c r="U483" s="7" t="e">
        <f>VLOOKUP(Q483,lot!$A$3:$E$13372,5,0)</f>
        <v>#N/A</v>
      </c>
    </row>
    <row r="484" spans="2:21" hidden="1" x14ac:dyDescent="0.25">
      <c r="B484" t="s">
        <v>14989</v>
      </c>
      <c r="C484">
        <v>1080</v>
      </c>
      <c r="E484" t="s">
        <v>15038</v>
      </c>
      <c r="F484">
        <f t="shared" si="14"/>
        <v>12</v>
      </c>
      <c r="G484" s="11">
        <f t="shared" si="15"/>
        <v>12</v>
      </c>
      <c r="L484" t="s">
        <v>15038</v>
      </c>
      <c r="M484" t="e">
        <f>VLOOKUP(L484,lot!$A$3:$E$13372,3,0)</f>
        <v>#N/A</v>
      </c>
      <c r="Q484" t="s">
        <v>14989</v>
      </c>
      <c r="R484">
        <v>1080</v>
      </c>
      <c r="S484" t="s">
        <v>18177</v>
      </c>
      <c r="T484" t="e">
        <f>VLOOKUP(Q484,lot!$A$3:$E$13372,3,0)</f>
        <v>#N/A</v>
      </c>
      <c r="U484" s="7" t="e">
        <f>VLOOKUP(Q484,lot!$A$3:$E$13372,5,0)</f>
        <v>#N/A</v>
      </c>
    </row>
    <row r="485" spans="2:21" hidden="1" x14ac:dyDescent="0.25">
      <c r="B485" t="s">
        <v>14990</v>
      </c>
      <c r="C485">
        <v>400</v>
      </c>
      <c r="E485" t="s">
        <v>15034</v>
      </c>
      <c r="F485" t="e">
        <f t="shared" si="14"/>
        <v>#N/A</v>
      </c>
      <c r="G485" s="11" t="str">
        <f t="shared" si="15"/>
        <v>0</v>
      </c>
      <c r="L485" t="s">
        <v>15034</v>
      </c>
      <c r="M485" t="e">
        <f>VLOOKUP(L485,lot!$A$3:$E$13372,3,0)</f>
        <v>#N/A</v>
      </c>
      <c r="Q485" t="s">
        <v>14990</v>
      </c>
      <c r="R485">
        <v>400</v>
      </c>
      <c r="S485" t="s">
        <v>2970</v>
      </c>
      <c r="T485" t="e">
        <f>VLOOKUP(Q485,lot!$A$3:$E$13372,3,0)</f>
        <v>#N/A</v>
      </c>
      <c r="U485" s="7" t="e">
        <f>VLOOKUP(Q485,lot!$A$3:$E$13372,5,0)</f>
        <v>#N/A</v>
      </c>
    </row>
    <row r="486" spans="2:21" hidden="1" x14ac:dyDescent="0.25">
      <c r="B486" t="s">
        <v>14992</v>
      </c>
      <c r="C486">
        <v>460</v>
      </c>
      <c r="E486" t="s">
        <v>15035</v>
      </c>
      <c r="F486">
        <f t="shared" si="14"/>
        <v>14941</v>
      </c>
      <c r="G486" s="11">
        <f t="shared" si="15"/>
        <v>14941</v>
      </c>
      <c r="L486" t="s">
        <v>15035</v>
      </c>
      <c r="M486" t="e">
        <f>VLOOKUP(L486,lot!$A$3:$E$13372,3,0)</f>
        <v>#N/A</v>
      </c>
      <c r="Q486" t="s">
        <v>14992</v>
      </c>
      <c r="R486">
        <v>460</v>
      </c>
      <c r="S486" t="s">
        <v>2972</v>
      </c>
      <c r="T486" t="e">
        <f>VLOOKUP(Q486,lot!$A$3:$E$13372,3,0)</f>
        <v>#N/A</v>
      </c>
      <c r="U486" s="7" t="e">
        <f>VLOOKUP(Q486,lot!$A$3:$E$13372,5,0)</f>
        <v>#N/A</v>
      </c>
    </row>
    <row r="487" spans="2:21" hidden="1" x14ac:dyDescent="0.25">
      <c r="B487" t="s">
        <v>14997</v>
      </c>
      <c r="C487">
        <v>1560</v>
      </c>
      <c r="E487" t="s">
        <v>15036</v>
      </c>
      <c r="F487">
        <f t="shared" si="14"/>
        <v>4300</v>
      </c>
      <c r="G487" s="11">
        <f t="shared" si="15"/>
        <v>4300</v>
      </c>
      <c r="L487" t="s">
        <v>15036</v>
      </c>
      <c r="M487" t="e">
        <f>VLOOKUP(L487,lot!$A$3:$E$13372,3,0)</f>
        <v>#N/A</v>
      </c>
      <c r="Q487" t="s">
        <v>14997</v>
      </c>
      <c r="R487">
        <v>1560</v>
      </c>
      <c r="S487" t="s">
        <v>2977</v>
      </c>
      <c r="T487" t="e">
        <f>VLOOKUP(Q487,lot!$A$3:$E$13372,3,0)</f>
        <v>#N/A</v>
      </c>
      <c r="U487" s="7" t="e">
        <f>VLOOKUP(Q487,lot!$A$3:$E$13372,5,0)</f>
        <v>#N/A</v>
      </c>
    </row>
    <row r="488" spans="2:21" hidden="1" x14ac:dyDescent="0.25">
      <c r="B488" t="s">
        <v>14998</v>
      </c>
      <c r="C488">
        <v>6720</v>
      </c>
      <c r="E488" t="s">
        <v>15033</v>
      </c>
      <c r="F488" t="e">
        <f t="shared" si="14"/>
        <v>#N/A</v>
      </c>
      <c r="G488" s="11" t="str">
        <f t="shared" si="15"/>
        <v>0</v>
      </c>
      <c r="L488" t="s">
        <v>15033</v>
      </c>
      <c r="M488" t="e">
        <f>VLOOKUP(L488,lot!$A$3:$E$13372,3,0)</f>
        <v>#N/A</v>
      </c>
      <c r="Q488" t="s">
        <v>14998</v>
      </c>
      <c r="R488">
        <v>6720</v>
      </c>
      <c r="S488" t="s">
        <v>2977</v>
      </c>
      <c r="T488" t="e">
        <f>VLOOKUP(Q488,lot!$A$3:$E$13372,3,0)</f>
        <v>#N/A</v>
      </c>
      <c r="U488" s="7" t="e">
        <f>VLOOKUP(Q488,lot!$A$3:$E$13372,5,0)</f>
        <v>#N/A</v>
      </c>
    </row>
    <row r="489" spans="2:21" hidden="1" x14ac:dyDescent="0.25">
      <c r="B489" t="s">
        <v>14999</v>
      </c>
      <c r="C489">
        <v>9</v>
      </c>
      <c r="E489" t="s">
        <v>15031</v>
      </c>
      <c r="F489" t="e">
        <f t="shared" si="14"/>
        <v>#N/A</v>
      </c>
      <c r="G489" s="11" t="str">
        <f t="shared" si="15"/>
        <v>0</v>
      </c>
      <c r="L489" t="s">
        <v>15031</v>
      </c>
      <c r="M489" t="e">
        <f>VLOOKUP(L489,lot!$A$3:$E$13372,3,0)</f>
        <v>#N/A</v>
      </c>
      <c r="Q489" t="s">
        <v>14999</v>
      </c>
      <c r="R489">
        <v>9</v>
      </c>
      <c r="S489" t="s">
        <v>2981</v>
      </c>
      <c r="T489" t="e">
        <f>VLOOKUP(Q489,lot!$A$3:$E$13372,3,0)</f>
        <v>#N/A</v>
      </c>
      <c r="U489" s="7" t="e">
        <f>VLOOKUP(Q489,lot!$A$3:$E$13372,5,0)</f>
        <v>#N/A</v>
      </c>
    </row>
    <row r="490" spans="2:21" hidden="1" x14ac:dyDescent="0.25">
      <c r="B490" t="s">
        <v>15002</v>
      </c>
      <c r="C490">
        <v>419</v>
      </c>
      <c r="E490" t="s">
        <v>15032</v>
      </c>
      <c r="F490">
        <f t="shared" si="14"/>
        <v>382</v>
      </c>
      <c r="G490" s="11">
        <f t="shared" si="15"/>
        <v>382</v>
      </c>
      <c r="L490" t="s">
        <v>15032</v>
      </c>
      <c r="M490" t="e">
        <f>VLOOKUP(L490,lot!$A$3:$E$13372,3,0)</f>
        <v>#N/A</v>
      </c>
      <c r="Q490" t="s">
        <v>15002</v>
      </c>
      <c r="R490">
        <v>419</v>
      </c>
      <c r="S490" t="s">
        <v>2981</v>
      </c>
      <c r="T490" t="e">
        <f>VLOOKUP(Q490,lot!$A$3:$E$13372,3,0)</f>
        <v>#N/A</v>
      </c>
      <c r="U490" s="7" t="e">
        <f>VLOOKUP(Q490,lot!$A$3:$E$13372,5,0)</f>
        <v>#N/A</v>
      </c>
    </row>
    <row r="491" spans="2:21" hidden="1" x14ac:dyDescent="0.25">
      <c r="B491" t="s">
        <v>15003</v>
      </c>
      <c r="C491">
        <v>1360</v>
      </c>
      <c r="E491" t="s">
        <v>15037</v>
      </c>
      <c r="F491" t="e">
        <f t="shared" si="14"/>
        <v>#N/A</v>
      </c>
      <c r="G491" s="11" t="str">
        <f t="shared" si="15"/>
        <v>0</v>
      </c>
      <c r="L491" t="s">
        <v>15037</v>
      </c>
      <c r="M491" t="e">
        <f>VLOOKUP(L491,lot!$A$3:$E$13372,3,0)</f>
        <v>#N/A</v>
      </c>
      <c r="Q491" t="s">
        <v>15003</v>
      </c>
      <c r="R491">
        <v>1360</v>
      </c>
      <c r="S491" t="s">
        <v>2981</v>
      </c>
      <c r="T491" t="e">
        <f>VLOOKUP(Q491,lot!$A$3:$E$13372,3,0)</f>
        <v>#N/A</v>
      </c>
      <c r="U491" s="7" t="e">
        <f>VLOOKUP(Q491,lot!$A$3:$E$13372,5,0)</f>
        <v>#N/A</v>
      </c>
    </row>
    <row r="492" spans="2:21" hidden="1" x14ac:dyDescent="0.25">
      <c r="B492" t="s">
        <v>15004</v>
      </c>
      <c r="C492">
        <v>400</v>
      </c>
      <c r="E492" t="s">
        <v>15039</v>
      </c>
      <c r="F492" t="e">
        <f t="shared" si="14"/>
        <v>#N/A</v>
      </c>
      <c r="G492" s="11" t="str">
        <f t="shared" si="15"/>
        <v>0</v>
      </c>
      <c r="L492" t="s">
        <v>15039</v>
      </c>
      <c r="M492" t="e">
        <f>VLOOKUP(L492,lot!$A$3:$E$13372,3,0)</f>
        <v>#N/A</v>
      </c>
      <c r="Q492" t="s">
        <v>15004</v>
      </c>
      <c r="R492">
        <v>400</v>
      </c>
      <c r="S492" t="s">
        <v>2981</v>
      </c>
      <c r="T492" t="e">
        <f>VLOOKUP(Q492,lot!$A$3:$E$13372,3,0)</f>
        <v>#N/A</v>
      </c>
      <c r="U492" s="7" t="e">
        <f>VLOOKUP(Q492,lot!$A$3:$E$13372,5,0)</f>
        <v>#N/A</v>
      </c>
    </row>
    <row r="493" spans="2:21" hidden="1" x14ac:dyDescent="0.25">
      <c r="B493" t="s">
        <v>15006</v>
      </c>
      <c r="C493">
        <v>560</v>
      </c>
      <c r="E493" t="s">
        <v>15040</v>
      </c>
      <c r="F493" t="e">
        <f t="shared" si="14"/>
        <v>#N/A</v>
      </c>
      <c r="G493" s="11" t="str">
        <f t="shared" si="15"/>
        <v>0</v>
      </c>
      <c r="L493" t="s">
        <v>15040</v>
      </c>
      <c r="M493" t="e">
        <f>VLOOKUP(L493,lot!$A$3:$E$13372,3,0)</f>
        <v>#N/A</v>
      </c>
      <c r="Q493" t="s">
        <v>15006</v>
      </c>
      <c r="R493">
        <v>560</v>
      </c>
      <c r="S493" t="s">
        <v>2991</v>
      </c>
      <c r="T493" t="e">
        <f>VLOOKUP(Q493,lot!$A$3:$E$13372,3,0)</f>
        <v>#N/A</v>
      </c>
      <c r="U493" s="7" t="e">
        <f>VLOOKUP(Q493,lot!$A$3:$E$13372,5,0)</f>
        <v>#N/A</v>
      </c>
    </row>
    <row r="494" spans="2:21" hidden="1" x14ac:dyDescent="0.25">
      <c r="B494" t="s">
        <v>15007</v>
      </c>
      <c r="C494">
        <v>180</v>
      </c>
      <c r="E494" t="s">
        <v>15041</v>
      </c>
      <c r="F494">
        <f t="shared" si="14"/>
        <v>26324</v>
      </c>
      <c r="G494" s="11">
        <f t="shared" si="15"/>
        <v>26324</v>
      </c>
      <c r="L494" t="s">
        <v>15041</v>
      </c>
      <c r="M494" t="e">
        <f>VLOOKUP(L494,lot!$A$3:$E$13372,3,0)</f>
        <v>#N/A</v>
      </c>
      <c r="Q494" t="s">
        <v>15007</v>
      </c>
      <c r="R494">
        <v>180</v>
      </c>
      <c r="S494" t="s">
        <v>2994</v>
      </c>
      <c r="T494" t="e">
        <f>VLOOKUP(Q494,lot!$A$3:$E$13372,3,0)</f>
        <v>#N/A</v>
      </c>
      <c r="U494" s="7" t="e">
        <f>VLOOKUP(Q494,lot!$A$3:$E$13372,5,0)</f>
        <v>#N/A</v>
      </c>
    </row>
    <row r="495" spans="2:21" hidden="1" x14ac:dyDescent="0.25">
      <c r="B495" t="s">
        <v>15008</v>
      </c>
      <c r="C495">
        <v>133</v>
      </c>
      <c r="E495" t="s">
        <v>15042</v>
      </c>
      <c r="F495">
        <f t="shared" si="14"/>
        <v>1200</v>
      </c>
      <c r="G495" s="11">
        <f t="shared" si="15"/>
        <v>1200</v>
      </c>
      <c r="L495" t="s">
        <v>15042</v>
      </c>
      <c r="M495" t="e">
        <f>VLOOKUP(L495,lot!$A$3:$E$13372,3,0)</f>
        <v>#N/A</v>
      </c>
      <c r="Q495" t="s">
        <v>15008</v>
      </c>
      <c r="R495">
        <v>133</v>
      </c>
      <c r="S495" t="s">
        <v>2997</v>
      </c>
      <c r="T495" t="e">
        <f>VLOOKUP(Q495,lot!$A$3:$E$13372,3,0)</f>
        <v>#N/A</v>
      </c>
      <c r="U495" s="7" t="e">
        <f>VLOOKUP(Q495,lot!$A$3:$E$13372,5,0)</f>
        <v>#N/A</v>
      </c>
    </row>
    <row r="496" spans="2:21" hidden="1" x14ac:dyDescent="0.25">
      <c r="B496" t="s">
        <v>15009</v>
      </c>
      <c r="C496">
        <v>1840</v>
      </c>
      <c r="E496" t="s">
        <v>15044</v>
      </c>
      <c r="F496" t="e">
        <f t="shared" si="14"/>
        <v>#N/A</v>
      </c>
      <c r="G496" s="11" t="str">
        <f t="shared" si="15"/>
        <v>0</v>
      </c>
      <c r="L496" t="s">
        <v>15044</v>
      </c>
      <c r="M496" t="e">
        <f>VLOOKUP(L496,lot!$A$3:$E$13372,3,0)</f>
        <v>#N/A</v>
      </c>
      <c r="Q496" t="s">
        <v>15009</v>
      </c>
      <c r="R496">
        <v>1840</v>
      </c>
      <c r="S496" t="s">
        <v>2997</v>
      </c>
      <c r="T496" t="e">
        <f>VLOOKUP(Q496,lot!$A$3:$E$13372,3,0)</f>
        <v>#N/A</v>
      </c>
      <c r="U496" s="7" t="e">
        <f>VLOOKUP(Q496,lot!$A$3:$E$13372,5,0)</f>
        <v>#N/A</v>
      </c>
    </row>
    <row r="497" spans="2:21" hidden="1" x14ac:dyDescent="0.25">
      <c r="B497" t="s">
        <v>15011</v>
      </c>
      <c r="C497">
        <v>5</v>
      </c>
      <c r="E497" t="s">
        <v>14226</v>
      </c>
      <c r="F497">
        <f t="shared" si="14"/>
        <v>5</v>
      </c>
      <c r="G497" s="11">
        <f t="shared" si="15"/>
        <v>5</v>
      </c>
      <c r="L497" t="s">
        <v>14226</v>
      </c>
      <c r="M497" t="e">
        <f>VLOOKUP(L497,lot!$A$3:$E$13372,3,0)</f>
        <v>#N/A</v>
      </c>
      <c r="Q497" t="s">
        <v>15011</v>
      </c>
      <c r="R497">
        <v>5</v>
      </c>
      <c r="S497" t="s">
        <v>3003</v>
      </c>
      <c r="T497" t="e">
        <f>VLOOKUP(Q497,lot!$A$3:$E$13372,3,0)</f>
        <v>#N/A</v>
      </c>
      <c r="U497" s="7" t="e">
        <f>VLOOKUP(Q497,lot!$A$3:$E$13372,5,0)</f>
        <v>#N/A</v>
      </c>
    </row>
    <row r="498" spans="2:21" hidden="1" x14ac:dyDescent="0.25">
      <c r="B498" t="s">
        <v>15013</v>
      </c>
      <c r="C498">
        <v>1244</v>
      </c>
      <c r="E498" t="s">
        <v>15045</v>
      </c>
      <c r="F498">
        <f t="shared" si="14"/>
        <v>2430</v>
      </c>
      <c r="G498" s="11">
        <f t="shared" si="15"/>
        <v>2430</v>
      </c>
      <c r="L498" t="s">
        <v>15045</v>
      </c>
      <c r="M498" t="e">
        <f>VLOOKUP(L498,lot!$A$3:$E$13372,3,0)</f>
        <v>#N/A</v>
      </c>
      <c r="Q498" t="s">
        <v>15013</v>
      </c>
      <c r="R498">
        <v>1244</v>
      </c>
      <c r="S498" t="s">
        <v>3010</v>
      </c>
      <c r="T498" t="e">
        <f>VLOOKUP(Q498,lot!$A$3:$E$13372,3,0)</f>
        <v>#N/A</v>
      </c>
      <c r="U498" s="7" t="e">
        <f>VLOOKUP(Q498,lot!$A$3:$E$13372,5,0)</f>
        <v>#N/A</v>
      </c>
    </row>
    <row r="499" spans="2:21" hidden="1" x14ac:dyDescent="0.25">
      <c r="B499" t="s">
        <v>15014</v>
      </c>
      <c r="C499">
        <v>1565</v>
      </c>
      <c r="E499" t="s">
        <v>15046</v>
      </c>
      <c r="F499">
        <f t="shared" si="14"/>
        <v>7000</v>
      </c>
      <c r="G499" s="11">
        <f t="shared" si="15"/>
        <v>7000</v>
      </c>
      <c r="L499" t="s">
        <v>15046</v>
      </c>
      <c r="M499" t="e">
        <f>VLOOKUP(L499,lot!$A$3:$E$13372,3,0)</f>
        <v>#N/A</v>
      </c>
      <c r="Q499" t="s">
        <v>15014</v>
      </c>
      <c r="R499">
        <v>1565</v>
      </c>
      <c r="S499" t="s">
        <v>3014</v>
      </c>
      <c r="T499" t="e">
        <f>VLOOKUP(Q499,lot!$A$3:$E$13372,3,0)</f>
        <v>#N/A</v>
      </c>
      <c r="U499" s="7" t="e">
        <f>VLOOKUP(Q499,lot!$A$3:$E$13372,5,0)</f>
        <v>#N/A</v>
      </c>
    </row>
    <row r="500" spans="2:21" hidden="1" x14ac:dyDescent="0.25">
      <c r="B500" t="s">
        <v>15015</v>
      </c>
      <c r="C500">
        <v>230</v>
      </c>
      <c r="E500" t="s">
        <v>15047</v>
      </c>
      <c r="F500">
        <f t="shared" si="14"/>
        <v>2165</v>
      </c>
      <c r="G500" s="11">
        <f t="shared" si="15"/>
        <v>2165</v>
      </c>
      <c r="L500" t="s">
        <v>15047</v>
      </c>
      <c r="M500" t="e">
        <f>VLOOKUP(L500,lot!$A$3:$E$13372,3,0)</f>
        <v>#N/A</v>
      </c>
      <c r="Q500" t="s">
        <v>15015</v>
      </c>
      <c r="R500">
        <v>230</v>
      </c>
      <c r="S500" t="s">
        <v>3017</v>
      </c>
      <c r="T500" t="e">
        <f>VLOOKUP(Q500,lot!$A$3:$E$13372,3,0)</f>
        <v>#N/A</v>
      </c>
      <c r="U500" s="7" t="e">
        <f>VLOOKUP(Q500,lot!$A$3:$E$13372,5,0)</f>
        <v>#N/A</v>
      </c>
    </row>
    <row r="501" spans="2:21" hidden="1" x14ac:dyDescent="0.25">
      <c r="B501" t="s">
        <v>15018</v>
      </c>
      <c r="C501">
        <v>340</v>
      </c>
      <c r="E501" t="s">
        <v>15048</v>
      </c>
      <c r="F501">
        <f t="shared" si="14"/>
        <v>2300</v>
      </c>
      <c r="G501" s="11">
        <f t="shared" si="15"/>
        <v>2300</v>
      </c>
      <c r="L501" t="s">
        <v>15048</v>
      </c>
      <c r="M501" t="e">
        <f>VLOOKUP(L501,lot!$A$3:$E$13372,3,0)</f>
        <v>#N/A</v>
      </c>
      <c r="Q501" t="s">
        <v>15018</v>
      </c>
      <c r="R501">
        <v>340</v>
      </c>
      <c r="S501" t="s">
        <v>3034</v>
      </c>
      <c r="T501" t="e">
        <f>VLOOKUP(Q501,lot!$A$3:$E$13372,3,0)</f>
        <v>#N/A</v>
      </c>
      <c r="U501" s="7" t="e">
        <f>VLOOKUP(Q501,lot!$A$3:$E$13372,5,0)</f>
        <v>#N/A</v>
      </c>
    </row>
    <row r="502" spans="2:21" hidden="1" x14ac:dyDescent="0.25">
      <c r="B502" t="s">
        <v>15019</v>
      </c>
      <c r="C502">
        <v>1440</v>
      </c>
      <c r="E502" t="s">
        <v>15050</v>
      </c>
      <c r="F502" t="e">
        <f t="shared" si="14"/>
        <v>#N/A</v>
      </c>
      <c r="G502" s="11" t="str">
        <f t="shared" si="15"/>
        <v>0</v>
      </c>
      <c r="L502" t="s">
        <v>15050</v>
      </c>
      <c r="M502" t="e">
        <f>VLOOKUP(L502,lot!$A$3:$E$13372,3,0)</f>
        <v>#N/A</v>
      </c>
      <c r="Q502" t="s">
        <v>15019</v>
      </c>
      <c r="R502">
        <v>1440</v>
      </c>
      <c r="S502" t="s">
        <v>3034</v>
      </c>
      <c r="T502" t="e">
        <f>VLOOKUP(Q502,lot!$A$3:$E$13372,3,0)</f>
        <v>#N/A</v>
      </c>
      <c r="U502" s="7" t="e">
        <f>VLOOKUP(Q502,lot!$A$3:$E$13372,5,0)</f>
        <v>#N/A</v>
      </c>
    </row>
    <row r="503" spans="2:21" hidden="1" x14ac:dyDescent="0.25">
      <c r="B503" t="s">
        <v>15022</v>
      </c>
      <c r="C503">
        <v>200</v>
      </c>
      <c r="E503" t="s">
        <v>15051</v>
      </c>
      <c r="F503" t="e">
        <f t="shared" si="14"/>
        <v>#N/A</v>
      </c>
      <c r="G503" s="11" t="str">
        <f t="shared" si="15"/>
        <v>0</v>
      </c>
      <c r="L503" t="s">
        <v>15051</v>
      </c>
      <c r="M503" t="e">
        <f>VLOOKUP(L503,lot!$A$3:$E$13372,3,0)</f>
        <v>#N/A</v>
      </c>
      <c r="Q503" t="s">
        <v>15022</v>
      </c>
      <c r="R503">
        <v>200</v>
      </c>
      <c r="S503" t="s">
        <v>3055</v>
      </c>
      <c r="T503" t="e">
        <f>VLOOKUP(Q503,lot!$A$3:$E$13372,3,0)</f>
        <v>#N/A</v>
      </c>
      <c r="U503" s="7" t="e">
        <f>VLOOKUP(Q503,lot!$A$3:$E$13372,5,0)</f>
        <v>#N/A</v>
      </c>
    </row>
    <row r="504" spans="2:21" hidden="1" x14ac:dyDescent="0.25">
      <c r="B504" t="s">
        <v>15023</v>
      </c>
      <c r="C504">
        <v>42</v>
      </c>
      <c r="E504" t="s">
        <v>15052</v>
      </c>
      <c r="F504">
        <f t="shared" si="14"/>
        <v>135</v>
      </c>
      <c r="G504" s="11">
        <f t="shared" si="15"/>
        <v>135</v>
      </c>
      <c r="L504" t="s">
        <v>15052</v>
      </c>
      <c r="M504" t="e">
        <f>VLOOKUP(L504,lot!$A$3:$E$13372,3,0)</f>
        <v>#N/A</v>
      </c>
      <c r="Q504" t="s">
        <v>15023</v>
      </c>
      <c r="R504">
        <v>42</v>
      </c>
      <c r="S504" t="s">
        <v>3055</v>
      </c>
      <c r="T504" t="e">
        <f>VLOOKUP(Q504,lot!$A$3:$E$13372,3,0)</f>
        <v>#N/A</v>
      </c>
      <c r="U504" s="7" t="e">
        <f>VLOOKUP(Q504,lot!$A$3:$E$13372,5,0)</f>
        <v>#N/A</v>
      </c>
    </row>
    <row r="505" spans="2:21" hidden="1" x14ac:dyDescent="0.25">
      <c r="B505" t="s">
        <v>15024</v>
      </c>
      <c r="C505">
        <v>8640</v>
      </c>
      <c r="E505" t="s">
        <v>15053</v>
      </c>
      <c r="F505">
        <f t="shared" si="14"/>
        <v>5</v>
      </c>
      <c r="G505" s="11">
        <f t="shared" si="15"/>
        <v>5</v>
      </c>
      <c r="L505" t="s">
        <v>15053</v>
      </c>
      <c r="M505" t="e">
        <f>VLOOKUP(L505,lot!$A$3:$E$13372,3,0)</f>
        <v>#N/A</v>
      </c>
      <c r="Q505" t="s">
        <v>15024</v>
      </c>
      <c r="R505">
        <v>8640</v>
      </c>
      <c r="S505" t="s">
        <v>3063</v>
      </c>
      <c r="T505" t="e">
        <f>VLOOKUP(Q505,lot!$A$3:$E$13372,3,0)</f>
        <v>#N/A</v>
      </c>
      <c r="U505" s="7" t="e">
        <f>VLOOKUP(Q505,lot!$A$3:$E$13372,5,0)</f>
        <v>#N/A</v>
      </c>
    </row>
    <row r="506" spans="2:21" hidden="1" x14ac:dyDescent="0.25">
      <c r="B506" t="s">
        <v>15025</v>
      </c>
      <c r="C506">
        <v>180</v>
      </c>
      <c r="E506" t="s">
        <v>15081</v>
      </c>
      <c r="F506" t="e">
        <f t="shared" si="14"/>
        <v>#N/A</v>
      </c>
      <c r="G506" s="11" t="str">
        <f t="shared" si="15"/>
        <v>0</v>
      </c>
      <c r="L506" t="s">
        <v>15081</v>
      </c>
      <c r="M506" t="e">
        <f>VLOOKUP(L506,lot!$A$3:$E$13372,3,0)</f>
        <v>#N/A</v>
      </c>
      <c r="Q506" t="s">
        <v>15025</v>
      </c>
      <c r="R506">
        <v>180</v>
      </c>
      <c r="S506" t="s">
        <v>3069</v>
      </c>
      <c r="T506" t="e">
        <f>VLOOKUP(Q506,lot!$A$3:$E$13372,3,0)</f>
        <v>#N/A</v>
      </c>
      <c r="U506" s="7" t="e">
        <f>VLOOKUP(Q506,lot!$A$3:$E$13372,5,0)</f>
        <v>#N/A</v>
      </c>
    </row>
    <row r="507" spans="2:21" hidden="1" x14ac:dyDescent="0.25">
      <c r="B507" t="s">
        <v>15027</v>
      </c>
      <c r="C507">
        <v>241</v>
      </c>
      <c r="E507" t="s">
        <v>15080</v>
      </c>
      <c r="F507" t="e">
        <f t="shared" si="14"/>
        <v>#N/A</v>
      </c>
      <c r="G507" s="11" t="str">
        <f t="shared" si="15"/>
        <v>0</v>
      </c>
      <c r="L507" t="s">
        <v>15080</v>
      </c>
      <c r="M507" t="e">
        <f>VLOOKUP(L507,lot!$A$3:$E$13372,3,0)</f>
        <v>#N/A</v>
      </c>
      <c r="Q507" t="s">
        <v>15027</v>
      </c>
      <c r="R507">
        <v>241</v>
      </c>
      <c r="S507" t="s">
        <v>3071</v>
      </c>
      <c r="T507" t="e">
        <f>VLOOKUP(Q507,lot!$A$3:$E$13372,3,0)</f>
        <v>#N/A</v>
      </c>
      <c r="U507" s="7" t="e">
        <f>VLOOKUP(Q507,lot!$A$3:$E$13372,5,0)</f>
        <v>#N/A</v>
      </c>
    </row>
    <row r="508" spans="2:21" hidden="1" x14ac:dyDescent="0.25">
      <c r="B508" t="s">
        <v>15030</v>
      </c>
      <c r="C508">
        <v>43</v>
      </c>
      <c r="E508" t="s">
        <v>15082</v>
      </c>
      <c r="F508">
        <f t="shared" si="14"/>
        <v>19814</v>
      </c>
      <c r="G508" s="11">
        <f t="shared" si="15"/>
        <v>19814</v>
      </c>
      <c r="L508" t="s">
        <v>15082</v>
      </c>
      <c r="M508" t="e">
        <f>VLOOKUP(L508,lot!$A$3:$E$13372,3,0)</f>
        <v>#N/A</v>
      </c>
      <c r="Q508" t="s">
        <v>15030</v>
      </c>
      <c r="R508">
        <v>43</v>
      </c>
      <c r="S508" t="s">
        <v>3077</v>
      </c>
      <c r="T508" t="e">
        <f>VLOOKUP(Q508,lot!$A$3:$E$13372,3,0)</f>
        <v>#N/A</v>
      </c>
      <c r="U508" s="7" t="e">
        <f>VLOOKUP(Q508,lot!$A$3:$E$13372,5,0)</f>
        <v>#N/A</v>
      </c>
    </row>
    <row r="509" spans="2:21" hidden="1" x14ac:dyDescent="0.25">
      <c r="B509" t="s">
        <v>15032</v>
      </c>
      <c r="C509">
        <v>382</v>
      </c>
      <c r="E509" t="s">
        <v>15083</v>
      </c>
      <c r="F509">
        <f t="shared" si="14"/>
        <v>9384</v>
      </c>
      <c r="G509" s="11">
        <f t="shared" si="15"/>
        <v>9384</v>
      </c>
      <c r="L509" t="s">
        <v>15083</v>
      </c>
      <c r="M509" t="e">
        <f>VLOOKUP(L509,lot!$A$3:$E$13372,3,0)</f>
        <v>#N/A</v>
      </c>
      <c r="Q509" t="s">
        <v>15032</v>
      </c>
      <c r="R509">
        <v>382</v>
      </c>
      <c r="S509" t="s">
        <v>3080</v>
      </c>
      <c r="T509" t="e">
        <f>VLOOKUP(Q509,lot!$A$3:$E$13372,3,0)</f>
        <v>#N/A</v>
      </c>
      <c r="U509" s="7" t="e">
        <f>VLOOKUP(Q509,lot!$A$3:$E$13372,5,0)</f>
        <v>#N/A</v>
      </c>
    </row>
    <row r="510" spans="2:21" hidden="1" x14ac:dyDescent="0.25">
      <c r="B510" t="s">
        <v>15035</v>
      </c>
      <c r="C510">
        <v>14941</v>
      </c>
      <c r="E510" t="s">
        <v>15086</v>
      </c>
      <c r="F510">
        <f t="shared" si="14"/>
        <v>20</v>
      </c>
      <c r="G510" s="11">
        <f t="shared" si="15"/>
        <v>20</v>
      </c>
      <c r="L510" t="s">
        <v>15086</v>
      </c>
      <c r="M510" t="e">
        <f>VLOOKUP(L510,lot!$A$3:$E$13372,3,0)</f>
        <v>#N/A</v>
      </c>
      <c r="Q510" t="s">
        <v>15035</v>
      </c>
      <c r="R510">
        <v>14941</v>
      </c>
      <c r="S510" t="s">
        <v>3084</v>
      </c>
      <c r="T510" t="e">
        <f>VLOOKUP(Q510,lot!$A$3:$E$13372,3,0)</f>
        <v>#N/A</v>
      </c>
      <c r="U510" s="7" t="e">
        <f>VLOOKUP(Q510,lot!$A$3:$E$13372,5,0)</f>
        <v>#N/A</v>
      </c>
    </row>
    <row r="511" spans="2:21" hidden="1" x14ac:dyDescent="0.25">
      <c r="B511" t="s">
        <v>15036</v>
      </c>
      <c r="C511">
        <v>4300</v>
      </c>
      <c r="E511" t="s">
        <v>15084</v>
      </c>
      <c r="F511" t="e">
        <f t="shared" si="14"/>
        <v>#N/A</v>
      </c>
      <c r="G511" s="11" t="str">
        <f t="shared" si="15"/>
        <v>0</v>
      </c>
      <c r="L511" t="s">
        <v>15084</v>
      </c>
      <c r="M511" t="e">
        <f>VLOOKUP(L511,lot!$A$3:$E$13372,3,0)</f>
        <v>#N/A</v>
      </c>
      <c r="Q511" t="s">
        <v>15036</v>
      </c>
      <c r="R511">
        <v>4300</v>
      </c>
      <c r="S511" t="s">
        <v>3084</v>
      </c>
      <c r="T511" t="e">
        <f>VLOOKUP(Q511,lot!$A$3:$E$13372,3,0)</f>
        <v>#N/A</v>
      </c>
      <c r="U511" s="7" t="e">
        <f>VLOOKUP(Q511,lot!$A$3:$E$13372,5,0)</f>
        <v>#N/A</v>
      </c>
    </row>
    <row r="512" spans="2:21" hidden="1" x14ac:dyDescent="0.25">
      <c r="B512" t="s">
        <v>15038</v>
      </c>
      <c r="C512">
        <v>12</v>
      </c>
      <c r="E512" t="s">
        <v>15085</v>
      </c>
      <c r="F512" t="e">
        <f t="shared" si="14"/>
        <v>#N/A</v>
      </c>
      <c r="G512" s="11" t="str">
        <f t="shared" si="15"/>
        <v>0</v>
      </c>
      <c r="L512" t="s">
        <v>15085</v>
      </c>
      <c r="M512" t="e">
        <f>VLOOKUP(L512,lot!$A$3:$E$13372,3,0)</f>
        <v>#N/A</v>
      </c>
      <c r="Q512" t="s">
        <v>15038</v>
      </c>
      <c r="R512">
        <v>12</v>
      </c>
      <c r="S512" t="s">
        <v>3088</v>
      </c>
      <c r="T512" t="e">
        <f>VLOOKUP(Q512,lot!$A$3:$E$13372,3,0)</f>
        <v>#N/A</v>
      </c>
      <c r="U512" s="7" t="e">
        <f>VLOOKUP(Q512,lot!$A$3:$E$13372,5,0)</f>
        <v>#N/A</v>
      </c>
    </row>
    <row r="513" spans="2:21" hidden="1" x14ac:dyDescent="0.25">
      <c r="B513" t="s">
        <v>15041</v>
      </c>
      <c r="C513">
        <v>26324</v>
      </c>
      <c r="E513" t="s">
        <v>15087</v>
      </c>
      <c r="F513">
        <f t="shared" si="14"/>
        <v>13920</v>
      </c>
      <c r="G513" s="11">
        <f t="shared" si="15"/>
        <v>13920</v>
      </c>
      <c r="L513" t="s">
        <v>15087</v>
      </c>
      <c r="M513" t="e">
        <f>VLOOKUP(L513,lot!$A$3:$E$13372,3,0)</f>
        <v>#N/A</v>
      </c>
      <c r="Q513" t="s">
        <v>15041</v>
      </c>
      <c r="R513">
        <v>26324</v>
      </c>
      <c r="S513" t="s">
        <v>3090</v>
      </c>
      <c r="T513" t="e">
        <f>VLOOKUP(Q513,lot!$A$3:$E$13372,3,0)</f>
        <v>#N/A</v>
      </c>
      <c r="U513" s="7" t="e">
        <f>VLOOKUP(Q513,lot!$A$3:$E$13372,5,0)</f>
        <v>#N/A</v>
      </c>
    </row>
    <row r="514" spans="2:21" hidden="1" x14ac:dyDescent="0.25">
      <c r="B514" t="s">
        <v>15042</v>
      </c>
      <c r="C514">
        <v>1200</v>
      </c>
      <c r="E514" t="s">
        <v>15088</v>
      </c>
      <c r="F514" t="e">
        <f t="shared" si="14"/>
        <v>#N/A</v>
      </c>
      <c r="G514" s="11" t="str">
        <f t="shared" si="15"/>
        <v>0</v>
      </c>
      <c r="L514" t="s">
        <v>15088</v>
      </c>
      <c r="M514" t="e">
        <f>VLOOKUP(L514,lot!$A$3:$E$13372,3,0)</f>
        <v>#N/A</v>
      </c>
      <c r="Q514" t="s">
        <v>15042</v>
      </c>
      <c r="R514">
        <v>1200</v>
      </c>
      <c r="S514" t="s">
        <v>3090</v>
      </c>
      <c r="T514" t="e">
        <f>VLOOKUP(Q514,lot!$A$3:$E$13372,3,0)</f>
        <v>#N/A</v>
      </c>
      <c r="U514" s="7" t="e">
        <f>VLOOKUP(Q514,lot!$A$3:$E$13372,5,0)</f>
        <v>#N/A</v>
      </c>
    </row>
    <row r="515" spans="2:21" hidden="1" x14ac:dyDescent="0.25">
      <c r="B515" t="s">
        <v>15043</v>
      </c>
      <c r="C515">
        <v>1098</v>
      </c>
      <c r="E515" t="s">
        <v>15089</v>
      </c>
      <c r="F515" t="e">
        <f t="shared" ref="F515:F578" si="16">VLOOKUP(E515,$B$2:$C$1866,2,0)</f>
        <v>#N/A</v>
      </c>
      <c r="G515" s="11" t="str">
        <f t="shared" ref="G515:G578" si="17">IF(ISNA(F515),"0",F515)</f>
        <v>0</v>
      </c>
      <c r="L515" t="s">
        <v>15089</v>
      </c>
      <c r="M515" t="e">
        <f>VLOOKUP(L515,lot!$A$3:$E$13372,3,0)</f>
        <v>#N/A</v>
      </c>
      <c r="Q515" t="s">
        <v>15043</v>
      </c>
      <c r="R515">
        <v>1098</v>
      </c>
      <c r="S515" t="s">
        <v>3106</v>
      </c>
      <c r="T515" t="e">
        <f>VLOOKUP(Q515,lot!$A$3:$E$13372,3,0)</f>
        <v>#N/A</v>
      </c>
      <c r="U515" s="7" t="e">
        <f>VLOOKUP(Q515,lot!$A$3:$E$13372,5,0)</f>
        <v>#N/A</v>
      </c>
    </row>
    <row r="516" spans="2:21" hidden="1" x14ac:dyDescent="0.25">
      <c r="B516" t="s">
        <v>15045</v>
      </c>
      <c r="C516">
        <v>2430</v>
      </c>
      <c r="E516" t="s">
        <v>15090</v>
      </c>
      <c r="F516" t="e">
        <f t="shared" si="16"/>
        <v>#N/A</v>
      </c>
      <c r="G516" s="11" t="str">
        <f t="shared" si="17"/>
        <v>0</v>
      </c>
      <c r="L516" t="s">
        <v>15090</v>
      </c>
      <c r="M516" t="e">
        <f>VLOOKUP(L516,lot!$A$3:$E$13372,3,0)</f>
        <v>#N/A</v>
      </c>
      <c r="Q516" t="s">
        <v>15045</v>
      </c>
      <c r="R516">
        <v>2430</v>
      </c>
      <c r="S516" t="s">
        <v>3113</v>
      </c>
      <c r="T516" t="e">
        <f>VLOOKUP(Q516,lot!$A$3:$E$13372,3,0)</f>
        <v>#N/A</v>
      </c>
      <c r="U516" s="7" t="e">
        <f>VLOOKUP(Q516,lot!$A$3:$E$13372,5,0)</f>
        <v>#N/A</v>
      </c>
    </row>
    <row r="517" spans="2:21" hidden="1" x14ac:dyDescent="0.25">
      <c r="B517" t="s">
        <v>15046</v>
      </c>
      <c r="C517">
        <v>7000</v>
      </c>
      <c r="E517" t="s">
        <v>15095</v>
      </c>
      <c r="F517" t="e">
        <f t="shared" si="16"/>
        <v>#N/A</v>
      </c>
      <c r="G517" s="11" t="str">
        <f t="shared" si="17"/>
        <v>0</v>
      </c>
      <c r="L517" t="s">
        <v>15095</v>
      </c>
      <c r="M517" t="e">
        <f>VLOOKUP(L517,lot!$A$3:$E$13372,3,0)</f>
        <v>#N/A</v>
      </c>
      <c r="Q517" t="s">
        <v>15046</v>
      </c>
      <c r="R517">
        <v>7000</v>
      </c>
      <c r="S517" t="s">
        <v>3113</v>
      </c>
      <c r="T517" t="e">
        <f>VLOOKUP(Q517,lot!$A$3:$E$13372,3,0)</f>
        <v>#N/A</v>
      </c>
      <c r="U517" s="7" t="e">
        <f>VLOOKUP(Q517,lot!$A$3:$E$13372,5,0)</f>
        <v>#N/A</v>
      </c>
    </row>
    <row r="518" spans="2:21" hidden="1" x14ac:dyDescent="0.25">
      <c r="B518" t="s">
        <v>15047</v>
      </c>
      <c r="C518">
        <v>2165</v>
      </c>
      <c r="E518" t="s">
        <v>15091</v>
      </c>
      <c r="F518" t="e">
        <f t="shared" si="16"/>
        <v>#N/A</v>
      </c>
      <c r="G518" s="11" t="str">
        <f t="shared" si="17"/>
        <v>0</v>
      </c>
      <c r="L518" t="s">
        <v>15091</v>
      </c>
      <c r="M518" t="e">
        <f>VLOOKUP(L518,lot!$A$3:$E$13372,3,0)</f>
        <v>#N/A</v>
      </c>
      <c r="Q518" t="s">
        <v>15047</v>
      </c>
      <c r="R518">
        <v>2165</v>
      </c>
      <c r="S518" t="s">
        <v>3116</v>
      </c>
      <c r="T518" t="e">
        <f>VLOOKUP(Q518,lot!$A$3:$E$13372,3,0)</f>
        <v>#N/A</v>
      </c>
      <c r="U518" s="7" t="e">
        <f>VLOOKUP(Q518,lot!$A$3:$E$13372,5,0)</f>
        <v>#N/A</v>
      </c>
    </row>
    <row r="519" spans="2:21" hidden="1" x14ac:dyDescent="0.25">
      <c r="B519" t="s">
        <v>15048</v>
      </c>
      <c r="C519">
        <v>2300</v>
      </c>
      <c r="E519" t="s">
        <v>15092</v>
      </c>
      <c r="F519" t="e">
        <f t="shared" si="16"/>
        <v>#N/A</v>
      </c>
      <c r="G519" s="11" t="str">
        <f t="shared" si="17"/>
        <v>0</v>
      </c>
      <c r="L519" t="s">
        <v>15092</v>
      </c>
      <c r="M519" t="e">
        <f>VLOOKUP(L519,lot!$A$3:$E$13372,3,0)</f>
        <v>#N/A</v>
      </c>
      <c r="Q519" t="s">
        <v>15048</v>
      </c>
      <c r="R519">
        <v>2300</v>
      </c>
      <c r="S519" t="s">
        <v>3118</v>
      </c>
      <c r="T519" t="e">
        <f>VLOOKUP(Q519,lot!$A$3:$E$13372,3,0)</f>
        <v>#N/A</v>
      </c>
      <c r="U519" s="7" t="e">
        <f>VLOOKUP(Q519,lot!$A$3:$E$13372,5,0)</f>
        <v>#N/A</v>
      </c>
    </row>
    <row r="520" spans="2:21" hidden="1" x14ac:dyDescent="0.25">
      <c r="B520" t="s">
        <v>15052</v>
      </c>
      <c r="C520">
        <v>135</v>
      </c>
      <c r="E520" t="s">
        <v>15093</v>
      </c>
      <c r="F520">
        <f t="shared" si="16"/>
        <v>6</v>
      </c>
      <c r="G520" s="11">
        <f t="shared" si="17"/>
        <v>6</v>
      </c>
      <c r="L520" t="s">
        <v>15093</v>
      </c>
      <c r="M520" t="e">
        <f>VLOOKUP(L520,lot!$A$3:$E$13372,3,0)</f>
        <v>#N/A</v>
      </c>
      <c r="Q520" t="s">
        <v>15052</v>
      </c>
      <c r="R520">
        <v>135</v>
      </c>
      <c r="S520" t="s">
        <v>18178</v>
      </c>
      <c r="T520" t="e">
        <f>VLOOKUP(Q520,lot!$A$3:$E$13372,3,0)</f>
        <v>#N/A</v>
      </c>
      <c r="U520" s="7" t="e">
        <f>VLOOKUP(Q520,lot!$A$3:$E$13372,5,0)</f>
        <v>#N/A</v>
      </c>
    </row>
    <row r="521" spans="2:21" hidden="1" x14ac:dyDescent="0.25">
      <c r="B521" t="s">
        <v>15053</v>
      </c>
      <c r="C521">
        <v>5</v>
      </c>
      <c r="E521" t="s">
        <v>15094</v>
      </c>
      <c r="F521">
        <f t="shared" si="16"/>
        <v>4820</v>
      </c>
      <c r="G521" s="11">
        <f t="shared" si="17"/>
        <v>4820</v>
      </c>
      <c r="L521" t="s">
        <v>15094</v>
      </c>
      <c r="M521" t="e">
        <f>VLOOKUP(L521,lot!$A$3:$E$13372,3,0)</f>
        <v>#N/A</v>
      </c>
      <c r="Q521" t="s">
        <v>15053</v>
      </c>
      <c r="R521">
        <v>5</v>
      </c>
      <c r="S521" t="s">
        <v>3140</v>
      </c>
      <c r="T521" t="e">
        <f>VLOOKUP(Q521,lot!$A$3:$E$13372,3,0)</f>
        <v>#N/A</v>
      </c>
      <c r="U521" s="7" t="e">
        <f>VLOOKUP(Q521,lot!$A$3:$E$13372,5,0)</f>
        <v>#N/A</v>
      </c>
    </row>
    <row r="522" spans="2:21" hidden="1" x14ac:dyDescent="0.25">
      <c r="B522" t="s">
        <v>15054</v>
      </c>
      <c r="C522">
        <v>194</v>
      </c>
      <c r="E522" t="s">
        <v>15096</v>
      </c>
      <c r="F522">
        <f t="shared" si="16"/>
        <v>7</v>
      </c>
      <c r="G522" s="11">
        <f t="shared" si="17"/>
        <v>7</v>
      </c>
      <c r="L522" t="s">
        <v>15096</v>
      </c>
      <c r="M522" t="e">
        <f>VLOOKUP(L522,lot!$A$3:$E$13372,3,0)</f>
        <v>#N/A</v>
      </c>
      <c r="Q522" t="s">
        <v>15054</v>
      </c>
      <c r="R522">
        <v>194</v>
      </c>
      <c r="S522" t="s">
        <v>3148</v>
      </c>
      <c r="T522" t="e">
        <f>VLOOKUP(Q522,lot!$A$3:$E$13372,3,0)</f>
        <v>#N/A</v>
      </c>
      <c r="U522" s="7" t="e">
        <f>VLOOKUP(Q522,lot!$A$3:$E$13372,5,0)</f>
        <v>#N/A</v>
      </c>
    </row>
    <row r="523" spans="2:21" hidden="1" x14ac:dyDescent="0.25">
      <c r="B523" t="s">
        <v>15055</v>
      </c>
      <c r="C523">
        <v>3</v>
      </c>
      <c r="E523" t="s">
        <v>15097</v>
      </c>
      <c r="F523">
        <f t="shared" si="16"/>
        <v>10</v>
      </c>
      <c r="G523" s="11">
        <f t="shared" si="17"/>
        <v>10</v>
      </c>
      <c r="L523" t="s">
        <v>15097</v>
      </c>
      <c r="M523" t="e">
        <f>VLOOKUP(L523,lot!$A$3:$E$13372,3,0)</f>
        <v>#N/A</v>
      </c>
      <c r="Q523" t="s">
        <v>15055</v>
      </c>
      <c r="R523">
        <v>3</v>
      </c>
      <c r="S523" t="s">
        <v>3148</v>
      </c>
      <c r="T523" t="e">
        <f>VLOOKUP(Q523,lot!$A$3:$E$13372,3,0)</f>
        <v>#N/A</v>
      </c>
      <c r="U523" s="7" t="e">
        <f>VLOOKUP(Q523,lot!$A$3:$E$13372,5,0)</f>
        <v>#N/A</v>
      </c>
    </row>
    <row r="524" spans="2:21" x14ac:dyDescent="0.25">
      <c r="B524" t="s">
        <v>15056</v>
      </c>
      <c r="C524">
        <v>336</v>
      </c>
      <c r="E524" t="s">
        <v>17466</v>
      </c>
      <c r="F524" t="e">
        <f t="shared" si="16"/>
        <v>#N/A</v>
      </c>
      <c r="G524" s="11" t="str">
        <f t="shared" si="17"/>
        <v>0</v>
      </c>
      <c r="L524" t="s">
        <v>17466</v>
      </c>
      <c r="M524" t="e">
        <f>VLOOKUP(L524,lot!$A$3:$E$13372,3,0)</f>
        <v>#N/A</v>
      </c>
      <c r="Q524" t="s">
        <v>15056</v>
      </c>
      <c r="R524">
        <v>336</v>
      </c>
      <c r="S524" t="s">
        <v>1428</v>
      </c>
      <c r="T524" t="e">
        <f>VLOOKUP(Q524,lot!$A$3:$E$13372,3,0)</f>
        <v>#N/A</v>
      </c>
      <c r="U524" s="7" t="e">
        <f>VLOOKUP(Q524,lot!$A$3:$E$13372,5,0)</f>
        <v>#N/A</v>
      </c>
    </row>
    <row r="525" spans="2:21" hidden="1" x14ac:dyDescent="0.25">
      <c r="B525" t="s">
        <v>15057</v>
      </c>
      <c r="C525">
        <v>100</v>
      </c>
      <c r="E525" t="s">
        <v>15098</v>
      </c>
      <c r="F525">
        <f t="shared" si="16"/>
        <v>2180</v>
      </c>
      <c r="G525" s="11">
        <f t="shared" si="17"/>
        <v>2180</v>
      </c>
      <c r="L525" t="s">
        <v>15098</v>
      </c>
      <c r="M525" t="e">
        <f>VLOOKUP(L525,lot!$A$3:$E$13372,3,0)</f>
        <v>#N/A</v>
      </c>
      <c r="Q525" t="s">
        <v>15057</v>
      </c>
      <c r="R525">
        <v>100</v>
      </c>
      <c r="S525" t="s">
        <v>3150</v>
      </c>
      <c r="T525" t="e">
        <f>VLOOKUP(Q525,lot!$A$3:$E$13372,3,0)</f>
        <v>#N/A</v>
      </c>
      <c r="U525" s="7" t="e">
        <f>VLOOKUP(Q525,lot!$A$3:$E$13372,5,0)</f>
        <v>#N/A</v>
      </c>
    </row>
    <row r="526" spans="2:21" hidden="1" x14ac:dyDescent="0.25">
      <c r="B526" t="s">
        <v>15058</v>
      </c>
      <c r="C526">
        <v>196</v>
      </c>
      <c r="E526" t="s">
        <v>15099</v>
      </c>
      <c r="F526">
        <f t="shared" si="16"/>
        <v>4</v>
      </c>
      <c r="G526" s="11">
        <f t="shared" si="17"/>
        <v>4</v>
      </c>
      <c r="L526" t="s">
        <v>15099</v>
      </c>
      <c r="M526" t="e">
        <f>VLOOKUP(L526,lot!$A$3:$E$13372,3,0)</f>
        <v>#N/A</v>
      </c>
      <c r="Q526" t="s">
        <v>15058</v>
      </c>
      <c r="R526">
        <v>196</v>
      </c>
      <c r="S526" t="s">
        <v>3155</v>
      </c>
      <c r="T526" t="e">
        <f>VLOOKUP(Q526,lot!$A$3:$E$13372,3,0)</f>
        <v>#N/A</v>
      </c>
      <c r="U526" s="7" t="e">
        <f>VLOOKUP(Q526,lot!$A$3:$E$13372,5,0)</f>
        <v>#N/A</v>
      </c>
    </row>
    <row r="527" spans="2:21" hidden="1" x14ac:dyDescent="0.25">
      <c r="B527" t="s">
        <v>15059</v>
      </c>
      <c r="C527">
        <v>13</v>
      </c>
      <c r="E527" t="s">
        <v>14227</v>
      </c>
      <c r="F527">
        <f t="shared" si="16"/>
        <v>4</v>
      </c>
      <c r="G527" s="11">
        <f t="shared" si="17"/>
        <v>4</v>
      </c>
      <c r="L527" t="s">
        <v>14227</v>
      </c>
      <c r="M527" t="e">
        <f>VLOOKUP(L527,lot!$A$3:$E$13372,3,0)</f>
        <v>#N/A</v>
      </c>
      <c r="Q527" t="s">
        <v>15059</v>
      </c>
      <c r="R527">
        <v>13</v>
      </c>
      <c r="S527" t="s">
        <v>3155</v>
      </c>
      <c r="T527" t="e">
        <f>VLOOKUP(Q527,lot!$A$3:$E$13372,3,0)</f>
        <v>#N/A</v>
      </c>
      <c r="U527" s="7" t="e">
        <f>VLOOKUP(Q527,lot!$A$3:$E$13372,5,0)</f>
        <v>#N/A</v>
      </c>
    </row>
    <row r="528" spans="2:21" hidden="1" x14ac:dyDescent="0.25">
      <c r="B528" t="s">
        <v>15060</v>
      </c>
      <c r="C528">
        <v>83</v>
      </c>
      <c r="E528" t="s">
        <v>15102</v>
      </c>
      <c r="F528">
        <f t="shared" si="16"/>
        <v>16</v>
      </c>
      <c r="G528" s="11">
        <f t="shared" si="17"/>
        <v>16</v>
      </c>
      <c r="L528" t="s">
        <v>15102</v>
      </c>
      <c r="M528" t="e">
        <f>VLOOKUP(L528,lot!$A$3:$E$13372,3,0)</f>
        <v>#N/A</v>
      </c>
      <c r="Q528" t="s">
        <v>15060</v>
      </c>
      <c r="R528">
        <v>83</v>
      </c>
      <c r="S528" t="s">
        <v>3159</v>
      </c>
      <c r="T528" t="e">
        <f>VLOOKUP(Q528,lot!$A$3:$E$13372,3,0)</f>
        <v>#N/A</v>
      </c>
      <c r="U528" s="7" t="e">
        <f>VLOOKUP(Q528,lot!$A$3:$E$13372,5,0)</f>
        <v>#N/A</v>
      </c>
    </row>
    <row r="529" spans="2:21" hidden="1" x14ac:dyDescent="0.25">
      <c r="B529" t="s">
        <v>15061</v>
      </c>
      <c r="C529">
        <v>37</v>
      </c>
      <c r="E529" t="s">
        <v>15101</v>
      </c>
      <c r="F529">
        <f t="shared" si="16"/>
        <v>14</v>
      </c>
      <c r="G529" s="11">
        <f t="shared" si="17"/>
        <v>14</v>
      </c>
      <c r="L529" t="s">
        <v>15101</v>
      </c>
      <c r="M529" t="e">
        <f>VLOOKUP(L529,lot!$A$3:$E$13372,3,0)</f>
        <v>#N/A</v>
      </c>
      <c r="Q529" t="s">
        <v>15061</v>
      </c>
      <c r="R529">
        <v>37</v>
      </c>
      <c r="S529" t="s">
        <v>3159</v>
      </c>
      <c r="T529" t="e">
        <f>VLOOKUP(Q529,lot!$A$3:$E$13372,3,0)</f>
        <v>#N/A</v>
      </c>
      <c r="U529" s="7" t="e">
        <f>VLOOKUP(Q529,lot!$A$3:$E$13372,5,0)</f>
        <v>#N/A</v>
      </c>
    </row>
    <row r="530" spans="2:21" hidden="1" x14ac:dyDescent="0.25">
      <c r="B530" t="s">
        <v>15062</v>
      </c>
      <c r="C530">
        <v>501</v>
      </c>
      <c r="E530" t="s">
        <v>15100</v>
      </c>
      <c r="F530">
        <f t="shared" si="16"/>
        <v>560</v>
      </c>
      <c r="G530" s="11">
        <f t="shared" si="17"/>
        <v>560</v>
      </c>
      <c r="L530" t="s">
        <v>15100</v>
      </c>
      <c r="M530" t="e">
        <f>VLOOKUP(L530,lot!$A$3:$E$13372,3,0)</f>
        <v>#N/A</v>
      </c>
      <c r="Q530" t="s">
        <v>15062</v>
      </c>
      <c r="R530">
        <v>501</v>
      </c>
      <c r="S530" t="s">
        <v>3183</v>
      </c>
      <c r="T530" t="e">
        <f>VLOOKUP(Q530,lot!$A$3:$E$13372,3,0)</f>
        <v>#N/A</v>
      </c>
      <c r="U530" s="7" t="e">
        <f>VLOOKUP(Q530,lot!$A$3:$E$13372,5,0)</f>
        <v>#N/A</v>
      </c>
    </row>
    <row r="531" spans="2:21" hidden="1" x14ac:dyDescent="0.25">
      <c r="B531" t="s">
        <v>15063</v>
      </c>
      <c r="C531">
        <v>354</v>
      </c>
      <c r="E531" t="s">
        <v>15104</v>
      </c>
      <c r="F531" t="e">
        <f t="shared" si="16"/>
        <v>#N/A</v>
      </c>
      <c r="G531" s="11" t="str">
        <f t="shared" si="17"/>
        <v>0</v>
      </c>
      <c r="L531" t="s">
        <v>15104</v>
      </c>
      <c r="M531" t="e">
        <f>VLOOKUP(L531,lot!$A$3:$E$13372,3,0)</f>
        <v>#N/A</v>
      </c>
      <c r="Q531" t="s">
        <v>15063</v>
      </c>
      <c r="R531">
        <v>354</v>
      </c>
      <c r="S531" t="s">
        <v>3183</v>
      </c>
      <c r="T531" t="e">
        <f>VLOOKUP(Q531,lot!$A$3:$E$13372,3,0)</f>
        <v>#N/A</v>
      </c>
      <c r="U531" s="7" t="e">
        <f>VLOOKUP(Q531,lot!$A$3:$E$13372,5,0)</f>
        <v>#N/A</v>
      </c>
    </row>
    <row r="532" spans="2:21" hidden="1" x14ac:dyDescent="0.25">
      <c r="B532" t="s">
        <v>15064</v>
      </c>
      <c r="C532">
        <v>480</v>
      </c>
      <c r="E532" t="s">
        <v>15105</v>
      </c>
      <c r="F532" t="e">
        <f t="shared" si="16"/>
        <v>#N/A</v>
      </c>
      <c r="G532" s="11" t="str">
        <f t="shared" si="17"/>
        <v>0</v>
      </c>
      <c r="L532" t="s">
        <v>15105</v>
      </c>
      <c r="M532" t="e">
        <f>VLOOKUP(L532,lot!$A$3:$E$13372,3,0)</f>
        <v>#N/A</v>
      </c>
      <c r="Q532" t="s">
        <v>15064</v>
      </c>
      <c r="R532">
        <v>480</v>
      </c>
      <c r="S532" t="s">
        <v>3183</v>
      </c>
      <c r="T532" t="e">
        <f>VLOOKUP(Q532,lot!$A$3:$E$13372,3,0)</f>
        <v>#N/A</v>
      </c>
      <c r="U532" s="7" t="e">
        <f>VLOOKUP(Q532,lot!$A$3:$E$13372,5,0)</f>
        <v>#N/A</v>
      </c>
    </row>
    <row r="533" spans="2:21" hidden="1" x14ac:dyDescent="0.25">
      <c r="B533" t="s">
        <v>15065</v>
      </c>
      <c r="C533">
        <v>3500</v>
      </c>
      <c r="E533" t="s">
        <v>15106</v>
      </c>
      <c r="F533" t="e">
        <f t="shared" si="16"/>
        <v>#N/A</v>
      </c>
      <c r="G533" s="11" t="str">
        <f t="shared" si="17"/>
        <v>0</v>
      </c>
      <c r="L533" t="s">
        <v>15106</v>
      </c>
      <c r="M533" t="e">
        <f>VLOOKUP(L533,lot!$A$3:$E$13372,3,0)</f>
        <v>#N/A</v>
      </c>
      <c r="Q533" t="s">
        <v>15065</v>
      </c>
      <c r="R533">
        <v>3500</v>
      </c>
      <c r="S533" t="s">
        <v>18179</v>
      </c>
      <c r="T533" t="e">
        <f>VLOOKUP(Q533,lot!$A$3:$E$13372,3,0)</f>
        <v>#N/A</v>
      </c>
      <c r="U533" s="7" t="e">
        <f>VLOOKUP(Q533,lot!$A$3:$E$13372,5,0)</f>
        <v>#N/A</v>
      </c>
    </row>
    <row r="534" spans="2:21" hidden="1" x14ac:dyDescent="0.25">
      <c r="B534" t="s">
        <v>15066</v>
      </c>
      <c r="C534">
        <v>180</v>
      </c>
      <c r="E534" t="s">
        <v>15107</v>
      </c>
      <c r="F534" t="e">
        <f t="shared" si="16"/>
        <v>#N/A</v>
      </c>
      <c r="G534" s="11" t="str">
        <f t="shared" si="17"/>
        <v>0</v>
      </c>
      <c r="L534" t="s">
        <v>15107</v>
      </c>
      <c r="M534" t="e">
        <f>VLOOKUP(L534,lot!$A$3:$E$13372,3,0)</f>
        <v>#N/A</v>
      </c>
      <c r="Q534" t="s">
        <v>15066</v>
      </c>
      <c r="R534">
        <v>180</v>
      </c>
      <c r="S534" t="s">
        <v>3197</v>
      </c>
      <c r="T534" t="e">
        <f>VLOOKUP(Q534,lot!$A$3:$E$13372,3,0)</f>
        <v>#N/A</v>
      </c>
      <c r="U534" s="7" t="e">
        <f>VLOOKUP(Q534,lot!$A$3:$E$13372,5,0)</f>
        <v>#N/A</v>
      </c>
    </row>
    <row r="535" spans="2:21" hidden="1" x14ac:dyDescent="0.25">
      <c r="B535" t="s">
        <v>15067</v>
      </c>
      <c r="C535">
        <v>60</v>
      </c>
      <c r="E535" t="s">
        <v>15108</v>
      </c>
      <c r="F535" t="e">
        <f t="shared" si="16"/>
        <v>#N/A</v>
      </c>
      <c r="G535" s="11" t="str">
        <f t="shared" si="17"/>
        <v>0</v>
      </c>
      <c r="L535" t="s">
        <v>15108</v>
      </c>
      <c r="M535" t="e">
        <f>VLOOKUP(L535,lot!$A$3:$E$13372,3,0)</f>
        <v>#N/A</v>
      </c>
      <c r="Q535" t="s">
        <v>15067</v>
      </c>
      <c r="R535">
        <v>60</v>
      </c>
      <c r="S535" t="s">
        <v>3197</v>
      </c>
      <c r="T535" t="e">
        <f>VLOOKUP(Q535,lot!$A$3:$E$13372,3,0)</f>
        <v>#N/A</v>
      </c>
      <c r="U535" s="7" t="e">
        <f>VLOOKUP(Q535,lot!$A$3:$E$13372,5,0)</f>
        <v>#N/A</v>
      </c>
    </row>
    <row r="536" spans="2:21" hidden="1" x14ac:dyDescent="0.25">
      <c r="B536" t="s">
        <v>15068</v>
      </c>
      <c r="C536">
        <v>506</v>
      </c>
      <c r="E536" t="s">
        <v>15103</v>
      </c>
      <c r="F536" t="e">
        <f t="shared" si="16"/>
        <v>#N/A</v>
      </c>
      <c r="G536" s="11" t="str">
        <f t="shared" si="17"/>
        <v>0</v>
      </c>
      <c r="L536" t="s">
        <v>15103</v>
      </c>
      <c r="M536" t="e">
        <f>VLOOKUP(L536,lot!$A$3:$E$13372,3,0)</f>
        <v>#N/A</v>
      </c>
      <c r="Q536" t="s">
        <v>15068</v>
      </c>
      <c r="R536">
        <v>506</v>
      </c>
      <c r="S536" t="s">
        <v>3197</v>
      </c>
      <c r="T536" t="e">
        <f>VLOOKUP(Q536,lot!$A$3:$E$13372,3,0)</f>
        <v>#N/A</v>
      </c>
      <c r="U536" s="7" t="e">
        <f>VLOOKUP(Q536,lot!$A$3:$E$13372,5,0)</f>
        <v>#N/A</v>
      </c>
    </row>
    <row r="537" spans="2:21" hidden="1" x14ac:dyDescent="0.25">
      <c r="B537" t="s">
        <v>15069</v>
      </c>
      <c r="C537">
        <v>480</v>
      </c>
      <c r="E537" t="s">
        <v>14228</v>
      </c>
      <c r="F537">
        <f t="shared" si="16"/>
        <v>4</v>
      </c>
      <c r="G537" s="11">
        <f t="shared" si="17"/>
        <v>4</v>
      </c>
      <c r="L537" t="s">
        <v>14228</v>
      </c>
      <c r="M537" t="e">
        <f>VLOOKUP(L537,lot!$A$3:$E$13372,3,0)</f>
        <v>#N/A</v>
      </c>
      <c r="Q537" t="s">
        <v>15069</v>
      </c>
      <c r="R537">
        <v>480</v>
      </c>
      <c r="S537" t="s">
        <v>3197</v>
      </c>
      <c r="T537" t="e">
        <f>VLOOKUP(Q537,lot!$A$3:$E$13372,3,0)</f>
        <v>#N/A</v>
      </c>
      <c r="U537" s="7" t="e">
        <f>VLOOKUP(Q537,lot!$A$3:$E$13372,5,0)</f>
        <v>#N/A</v>
      </c>
    </row>
    <row r="538" spans="2:21" hidden="1" x14ac:dyDescent="0.25">
      <c r="B538" t="s">
        <v>15070</v>
      </c>
      <c r="C538">
        <v>304</v>
      </c>
      <c r="E538" t="s">
        <v>14532</v>
      </c>
      <c r="F538" t="e">
        <f t="shared" si="16"/>
        <v>#N/A</v>
      </c>
      <c r="G538" s="11" t="str">
        <f t="shared" si="17"/>
        <v>0</v>
      </c>
      <c r="L538" t="s">
        <v>14532</v>
      </c>
      <c r="M538" t="e">
        <f>VLOOKUP(L538,lot!$A$3:$E$13372,3,0)</f>
        <v>#N/A</v>
      </c>
      <c r="Q538" t="s">
        <v>15070</v>
      </c>
      <c r="R538">
        <v>304</v>
      </c>
      <c r="S538" t="s">
        <v>3197</v>
      </c>
      <c r="T538" t="e">
        <f>VLOOKUP(Q538,lot!$A$3:$E$13372,3,0)</f>
        <v>#N/A</v>
      </c>
      <c r="U538" s="7" t="e">
        <f>VLOOKUP(Q538,lot!$A$3:$E$13372,5,0)</f>
        <v>#N/A</v>
      </c>
    </row>
    <row r="539" spans="2:21" hidden="1" x14ac:dyDescent="0.25">
      <c r="B539" t="s">
        <v>15071</v>
      </c>
      <c r="C539">
        <v>170</v>
      </c>
      <c r="E539" t="s">
        <v>14533</v>
      </c>
      <c r="F539" t="e">
        <f t="shared" si="16"/>
        <v>#N/A</v>
      </c>
      <c r="G539" s="11" t="str">
        <f t="shared" si="17"/>
        <v>0</v>
      </c>
      <c r="L539" t="s">
        <v>14533</v>
      </c>
      <c r="M539" t="e">
        <f>VLOOKUP(L539,lot!$A$3:$E$13372,3,0)</f>
        <v>#N/A</v>
      </c>
      <c r="Q539" t="s">
        <v>15071</v>
      </c>
      <c r="R539">
        <v>170</v>
      </c>
      <c r="S539" t="s">
        <v>3197</v>
      </c>
      <c r="T539" t="e">
        <f>VLOOKUP(Q539,lot!$A$3:$E$13372,3,0)</f>
        <v>#N/A</v>
      </c>
      <c r="U539" s="7" t="e">
        <f>VLOOKUP(Q539,lot!$A$3:$E$13372,5,0)</f>
        <v>#N/A</v>
      </c>
    </row>
    <row r="540" spans="2:21" hidden="1" x14ac:dyDescent="0.25">
      <c r="B540" t="s">
        <v>15072</v>
      </c>
      <c r="C540">
        <v>360</v>
      </c>
      <c r="E540" t="s">
        <v>14534</v>
      </c>
      <c r="F540" t="e">
        <f t="shared" si="16"/>
        <v>#N/A</v>
      </c>
      <c r="G540" s="11" t="str">
        <f t="shared" si="17"/>
        <v>0</v>
      </c>
      <c r="L540" t="s">
        <v>14534</v>
      </c>
      <c r="M540" t="e">
        <f>VLOOKUP(L540,lot!$A$3:$E$13372,3,0)</f>
        <v>#N/A</v>
      </c>
      <c r="Q540" t="s">
        <v>15072</v>
      </c>
      <c r="R540">
        <v>360</v>
      </c>
      <c r="S540" t="s">
        <v>3197</v>
      </c>
      <c r="T540" t="e">
        <f>VLOOKUP(Q540,lot!$A$3:$E$13372,3,0)</f>
        <v>#N/A</v>
      </c>
      <c r="U540" s="7" t="e">
        <f>VLOOKUP(Q540,lot!$A$3:$E$13372,5,0)</f>
        <v>#N/A</v>
      </c>
    </row>
    <row r="541" spans="2:21" hidden="1" x14ac:dyDescent="0.25">
      <c r="B541" t="s">
        <v>15073</v>
      </c>
      <c r="C541">
        <v>720</v>
      </c>
      <c r="E541" t="s">
        <v>15111</v>
      </c>
      <c r="F541" t="e">
        <f t="shared" si="16"/>
        <v>#N/A</v>
      </c>
      <c r="G541" s="11" t="str">
        <f t="shared" si="17"/>
        <v>0</v>
      </c>
      <c r="L541" t="s">
        <v>15111</v>
      </c>
      <c r="M541" t="e">
        <f>VLOOKUP(L541,lot!$A$3:$E$13372,3,0)</f>
        <v>#N/A</v>
      </c>
      <c r="Q541" t="s">
        <v>15073</v>
      </c>
      <c r="R541">
        <v>720</v>
      </c>
      <c r="S541" t="s">
        <v>3197</v>
      </c>
      <c r="T541" t="e">
        <f>VLOOKUP(Q541,lot!$A$3:$E$13372,3,0)</f>
        <v>#N/A</v>
      </c>
      <c r="U541" s="7" t="e">
        <f>VLOOKUP(Q541,lot!$A$3:$E$13372,5,0)</f>
        <v>#N/A</v>
      </c>
    </row>
    <row r="542" spans="2:21" hidden="1" x14ac:dyDescent="0.25">
      <c r="B542" t="s">
        <v>15074</v>
      </c>
      <c r="C542">
        <v>34</v>
      </c>
      <c r="E542" t="s">
        <v>15109</v>
      </c>
      <c r="F542">
        <f t="shared" si="16"/>
        <v>1479</v>
      </c>
      <c r="G542" s="11">
        <f t="shared" si="17"/>
        <v>1479</v>
      </c>
      <c r="L542" t="s">
        <v>15109</v>
      </c>
      <c r="M542" t="e">
        <f>VLOOKUP(L542,lot!$A$3:$E$13372,3,0)</f>
        <v>#N/A</v>
      </c>
      <c r="Q542" t="s">
        <v>15074</v>
      </c>
      <c r="R542">
        <v>34</v>
      </c>
      <c r="S542" t="s">
        <v>3197</v>
      </c>
      <c r="T542" t="e">
        <f>VLOOKUP(Q542,lot!$A$3:$E$13372,3,0)</f>
        <v>#N/A</v>
      </c>
      <c r="U542" s="7" t="e">
        <f>VLOOKUP(Q542,lot!$A$3:$E$13372,5,0)</f>
        <v>#N/A</v>
      </c>
    </row>
    <row r="543" spans="2:21" hidden="1" x14ac:dyDescent="0.25">
      <c r="B543" t="s">
        <v>15075</v>
      </c>
      <c r="C543">
        <v>4</v>
      </c>
      <c r="E543" t="s">
        <v>15110</v>
      </c>
      <c r="F543">
        <f t="shared" si="16"/>
        <v>144</v>
      </c>
      <c r="G543" s="11">
        <f t="shared" si="17"/>
        <v>144</v>
      </c>
      <c r="L543" t="s">
        <v>15110</v>
      </c>
      <c r="M543" t="e">
        <f>VLOOKUP(L543,lot!$A$3:$E$13372,3,0)</f>
        <v>#N/A</v>
      </c>
      <c r="Q543" t="s">
        <v>15075</v>
      </c>
      <c r="R543">
        <v>4</v>
      </c>
      <c r="S543" t="s">
        <v>3229</v>
      </c>
      <c r="T543" t="e">
        <f>VLOOKUP(Q543,lot!$A$3:$E$13372,3,0)</f>
        <v>#N/A</v>
      </c>
      <c r="U543" s="7" t="e">
        <f>VLOOKUP(Q543,lot!$A$3:$E$13372,5,0)</f>
        <v>#N/A</v>
      </c>
    </row>
    <row r="544" spans="2:21" hidden="1" x14ac:dyDescent="0.25">
      <c r="B544" t="s">
        <v>15076</v>
      </c>
      <c r="C544">
        <v>372</v>
      </c>
      <c r="E544" t="s">
        <v>15112</v>
      </c>
      <c r="F544" t="e">
        <f t="shared" si="16"/>
        <v>#N/A</v>
      </c>
      <c r="G544" s="11" t="str">
        <f t="shared" si="17"/>
        <v>0</v>
      </c>
      <c r="L544" t="s">
        <v>15112</v>
      </c>
      <c r="M544" t="e">
        <f>VLOOKUP(L544,lot!$A$3:$E$13372,3,0)</f>
        <v>#N/A</v>
      </c>
      <c r="Q544" t="s">
        <v>15076</v>
      </c>
      <c r="R544">
        <v>372</v>
      </c>
      <c r="S544" t="s">
        <v>3229</v>
      </c>
      <c r="T544" t="e">
        <f>VLOOKUP(Q544,lot!$A$3:$E$13372,3,0)</f>
        <v>#N/A</v>
      </c>
      <c r="U544" s="7" t="e">
        <f>VLOOKUP(Q544,lot!$A$3:$E$13372,5,0)</f>
        <v>#N/A</v>
      </c>
    </row>
    <row r="545" spans="2:21" hidden="1" x14ac:dyDescent="0.25">
      <c r="B545" t="s">
        <v>15077</v>
      </c>
      <c r="C545">
        <v>156</v>
      </c>
      <c r="E545" t="s">
        <v>15113</v>
      </c>
      <c r="F545" t="e">
        <f t="shared" si="16"/>
        <v>#N/A</v>
      </c>
      <c r="G545" s="11" t="str">
        <f t="shared" si="17"/>
        <v>0</v>
      </c>
      <c r="L545" t="s">
        <v>15113</v>
      </c>
      <c r="M545" t="e">
        <f>VLOOKUP(L545,lot!$A$3:$E$13372,3,0)</f>
        <v>#N/A</v>
      </c>
      <c r="Q545" t="s">
        <v>15077</v>
      </c>
      <c r="R545">
        <v>156</v>
      </c>
      <c r="S545" t="s">
        <v>3233</v>
      </c>
      <c r="T545" t="e">
        <f>VLOOKUP(Q545,lot!$A$3:$E$13372,3,0)</f>
        <v>#N/A</v>
      </c>
      <c r="U545" s="7" t="e">
        <f>VLOOKUP(Q545,lot!$A$3:$E$13372,5,0)</f>
        <v>#N/A</v>
      </c>
    </row>
    <row r="546" spans="2:21" hidden="1" x14ac:dyDescent="0.25">
      <c r="B546" t="s">
        <v>15078</v>
      </c>
      <c r="C546">
        <v>222</v>
      </c>
      <c r="E546" t="s">
        <v>15114</v>
      </c>
      <c r="F546" t="e">
        <f t="shared" si="16"/>
        <v>#N/A</v>
      </c>
      <c r="G546" s="11" t="str">
        <f t="shared" si="17"/>
        <v>0</v>
      </c>
      <c r="L546" t="s">
        <v>15114</v>
      </c>
      <c r="M546" t="e">
        <f>VLOOKUP(L546,lot!$A$3:$E$13372,3,0)</f>
        <v>#N/A</v>
      </c>
      <c r="Q546" t="s">
        <v>15078</v>
      </c>
      <c r="R546">
        <v>222</v>
      </c>
      <c r="S546" t="s">
        <v>3233</v>
      </c>
      <c r="T546" t="e">
        <f>VLOOKUP(Q546,lot!$A$3:$E$13372,3,0)</f>
        <v>#N/A</v>
      </c>
      <c r="U546" s="7" t="e">
        <f>VLOOKUP(Q546,lot!$A$3:$E$13372,5,0)</f>
        <v>#N/A</v>
      </c>
    </row>
    <row r="547" spans="2:21" hidden="1" x14ac:dyDescent="0.25">
      <c r="B547" t="s">
        <v>15079</v>
      </c>
      <c r="C547">
        <v>24</v>
      </c>
      <c r="E547" t="s">
        <v>15115</v>
      </c>
      <c r="F547" t="e">
        <f t="shared" si="16"/>
        <v>#N/A</v>
      </c>
      <c r="G547" s="11" t="str">
        <f t="shared" si="17"/>
        <v>0</v>
      </c>
      <c r="L547" t="s">
        <v>15115</v>
      </c>
      <c r="M547" t="e">
        <f>VLOOKUP(L547,lot!$A$3:$E$13372,3,0)</f>
        <v>#N/A</v>
      </c>
      <c r="Q547" t="s">
        <v>15079</v>
      </c>
      <c r="R547">
        <v>24</v>
      </c>
      <c r="S547" t="s">
        <v>3233</v>
      </c>
      <c r="T547" t="e">
        <f>VLOOKUP(Q547,lot!$A$3:$E$13372,3,0)</f>
        <v>#N/A</v>
      </c>
      <c r="U547" s="7" t="e">
        <f>VLOOKUP(Q547,lot!$A$3:$E$13372,5,0)</f>
        <v>#N/A</v>
      </c>
    </row>
    <row r="548" spans="2:21" hidden="1" x14ac:dyDescent="0.25">
      <c r="B548" t="s">
        <v>15082</v>
      </c>
      <c r="C548">
        <v>19814</v>
      </c>
      <c r="E548" t="s">
        <v>15116</v>
      </c>
      <c r="F548" t="e">
        <f t="shared" si="16"/>
        <v>#N/A</v>
      </c>
      <c r="G548" s="11" t="str">
        <f t="shared" si="17"/>
        <v>0</v>
      </c>
      <c r="L548" t="s">
        <v>15116</v>
      </c>
      <c r="M548" t="e">
        <f>VLOOKUP(L548,lot!$A$3:$E$13372,3,0)</f>
        <v>#N/A</v>
      </c>
      <c r="Q548" t="s">
        <v>15082</v>
      </c>
      <c r="R548">
        <v>19814</v>
      </c>
      <c r="S548" t="s">
        <v>18180</v>
      </c>
      <c r="T548" t="e">
        <f>VLOOKUP(Q548,lot!$A$3:$E$13372,3,0)</f>
        <v>#N/A</v>
      </c>
      <c r="U548" s="7" t="e">
        <f>VLOOKUP(Q548,lot!$A$3:$E$13372,5,0)</f>
        <v>#N/A</v>
      </c>
    </row>
    <row r="549" spans="2:21" hidden="1" x14ac:dyDescent="0.25">
      <c r="B549" t="s">
        <v>15083</v>
      </c>
      <c r="C549">
        <v>9384</v>
      </c>
      <c r="E549" t="s">
        <v>15117</v>
      </c>
      <c r="F549">
        <f t="shared" si="16"/>
        <v>30200</v>
      </c>
      <c r="G549" s="11">
        <f t="shared" si="17"/>
        <v>30200</v>
      </c>
      <c r="L549" t="s">
        <v>15117</v>
      </c>
      <c r="M549" t="e">
        <f>VLOOKUP(L549,lot!$A$3:$E$13372,3,0)</f>
        <v>#N/A</v>
      </c>
      <c r="Q549" t="s">
        <v>15083</v>
      </c>
      <c r="R549">
        <v>9384</v>
      </c>
      <c r="S549" t="s">
        <v>18180</v>
      </c>
      <c r="T549" t="e">
        <f>VLOOKUP(Q549,lot!$A$3:$E$13372,3,0)</f>
        <v>#N/A</v>
      </c>
      <c r="U549" s="7" t="e">
        <f>VLOOKUP(Q549,lot!$A$3:$E$13372,5,0)</f>
        <v>#N/A</v>
      </c>
    </row>
    <row r="550" spans="2:21" hidden="1" x14ac:dyDescent="0.25">
      <c r="B550" t="s">
        <v>15086</v>
      </c>
      <c r="C550">
        <v>20</v>
      </c>
      <c r="E550" t="s">
        <v>15118</v>
      </c>
      <c r="F550">
        <f t="shared" si="16"/>
        <v>1180</v>
      </c>
      <c r="G550" s="11">
        <f t="shared" si="17"/>
        <v>1180</v>
      </c>
      <c r="L550" t="s">
        <v>15118</v>
      </c>
      <c r="M550" t="e">
        <f>VLOOKUP(L550,lot!$A$3:$E$13372,3,0)</f>
        <v>#N/A</v>
      </c>
      <c r="Q550" t="s">
        <v>15086</v>
      </c>
      <c r="R550">
        <v>20</v>
      </c>
      <c r="S550" t="s">
        <v>3268</v>
      </c>
      <c r="T550" t="e">
        <f>VLOOKUP(Q550,lot!$A$3:$E$13372,3,0)</f>
        <v>#N/A</v>
      </c>
      <c r="U550" s="7" t="e">
        <f>VLOOKUP(Q550,lot!$A$3:$E$13372,5,0)</f>
        <v>#N/A</v>
      </c>
    </row>
    <row r="551" spans="2:21" hidden="1" x14ac:dyDescent="0.25">
      <c r="B551" t="s">
        <v>15087</v>
      </c>
      <c r="C551">
        <v>13920</v>
      </c>
      <c r="E551" t="s">
        <v>15119</v>
      </c>
      <c r="F551">
        <f t="shared" si="16"/>
        <v>28565</v>
      </c>
      <c r="G551" s="11">
        <f t="shared" si="17"/>
        <v>28565</v>
      </c>
      <c r="L551" t="s">
        <v>15119</v>
      </c>
      <c r="M551" t="e">
        <f>VLOOKUP(L551,lot!$A$3:$E$13372,3,0)</f>
        <v>#N/A</v>
      </c>
      <c r="Q551" t="s">
        <v>15087</v>
      </c>
      <c r="R551">
        <v>13920</v>
      </c>
      <c r="S551" t="s">
        <v>3268</v>
      </c>
      <c r="T551" t="e">
        <f>VLOOKUP(Q551,lot!$A$3:$E$13372,3,0)</f>
        <v>#N/A</v>
      </c>
      <c r="U551" s="7" t="e">
        <f>VLOOKUP(Q551,lot!$A$3:$E$13372,5,0)</f>
        <v>#N/A</v>
      </c>
    </row>
    <row r="552" spans="2:21" hidden="1" x14ac:dyDescent="0.25">
      <c r="B552" t="s">
        <v>15093</v>
      </c>
      <c r="C552">
        <v>6</v>
      </c>
      <c r="E552" t="s">
        <v>15120</v>
      </c>
      <c r="F552">
        <f t="shared" si="16"/>
        <v>10532</v>
      </c>
      <c r="G552" s="11">
        <f t="shared" si="17"/>
        <v>10532</v>
      </c>
      <c r="L552" t="s">
        <v>15120</v>
      </c>
      <c r="M552" t="e">
        <f>VLOOKUP(L552,lot!$A$3:$E$13372,3,0)</f>
        <v>#N/A</v>
      </c>
      <c r="Q552" t="s">
        <v>15093</v>
      </c>
      <c r="R552">
        <v>6</v>
      </c>
      <c r="S552" t="s">
        <v>18181</v>
      </c>
      <c r="T552" t="e">
        <f>VLOOKUP(Q552,lot!$A$3:$E$13372,3,0)</f>
        <v>#N/A</v>
      </c>
      <c r="U552" s="7" t="e">
        <f>VLOOKUP(Q552,lot!$A$3:$E$13372,5,0)</f>
        <v>#N/A</v>
      </c>
    </row>
    <row r="553" spans="2:21" hidden="1" x14ac:dyDescent="0.25">
      <c r="B553" t="s">
        <v>15094</v>
      </c>
      <c r="C553">
        <v>4820</v>
      </c>
      <c r="E553" t="s">
        <v>15125</v>
      </c>
      <c r="F553" t="e">
        <f t="shared" si="16"/>
        <v>#N/A</v>
      </c>
      <c r="G553" s="11" t="str">
        <f t="shared" si="17"/>
        <v>0</v>
      </c>
      <c r="L553" t="s">
        <v>15125</v>
      </c>
      <c r="M553" t="e">
        <f>VLOOKUP(L553,lot!$A$3:$E$13372,3,0)</f>
        <v>#N/A</v>
      </c>
      <c r="Q553" t="s">
        <v>15094</v>
      </c>
      <c r="R553">
        <v>4820</v>
      </c>
      <c r="S553" t="s">
        <v>18181</v>
      </c>
      <c r="T553" t="e">
        <f>VLOOKUP(Q553,lot!$A$3:$E$13372,3,0)</f>
        <v>#N/A</v>
      </c>
      <c r="U553" s="7" t="e">
        <f>VLOOKUP(Q553,lot!$A$3:$E$13372,5,0)</f>
        <v>#N/A</v>
      </c>
    </row>
    <row r="554" spans="2:21" hidden="1" x14ac:dyDescent="0.25">
      <c r="B554" t="s">
        <v>15096</v>
      </c>
      <c r="C554">
        <v>7</v>
      </c>
      <c r="E554" t="s">
        <v>15126</v>
      </c>
      <c r="F554" t="e">
        <f t="shared" si="16"/>
        <v>#N/A</v>
      </c>
      <c r="G554" s="11" t="str">
        <f t="shared" si="17"/>
        <v>0</v>
      </c>
      <c r="L554" t="s">
        <v>15126</v>
      </c>
      <c r="M554" t="e">
        <f>VLOOKUP(L554,lot!$A$3:$E$13372,3,0)</f>
        <v>#N/A</v>
      </c>
      <c r="Q554" t="s">
        <v>15096</v>
      </c>
      <c r="R554">
        <v>7</v>
      </c>
      <c r="S554" t="s">
        <v>3303</v>
      </c>
      <c r="T554" t="e">
        <f>VLOOKUP(Q554,lot!$A$3:$E$13372,3,0)</f>
        <v>#N/A</v>
      </c>
      <c r="U554" s="7" t="e">
        <f>VLOOKUP(Q554,lot!$A$3:$E$13372,5,0)</f>
        <v>#N/A</v>
      </c>
    </row>
    <row r="555" spans="2:21" hidden="1" x14ac:dyDescent="0.25">
      <c r="B555" t="s">
        <v>15097</v>
      </c>
      <c r="C555">
        <v>10</v>
      </c>
      <c r="E555" t="s">
        <v>15127</v>
      </c>
      <c r="F555">
        <f t="shared" si="16"/>
        <v>855</v>
      </c>
      <c r="G555" s="11">
        <f t="shared" si="17"/>
        <v>855</v>
      </c>
      <c r="L555" t="s">
        <v>15127</v>
      </c>
      <c r="M555" t="e">
        <f>VLOOKUP(L555,lot!$A$3:$E$13372,3,0)</f>
        <v>#N/A</v>
      </c>
      <c r="Q555" t="s">
        <v>15097</v>
      </c>
      <c r="R555">
        <v>10</v>
      </c>
      <c r="S555" t="s">
        <v>3303</v>
      </c>
      <c r="T555" t="e">
        <f>VLOOKUP(Q555,lot!$A$3:$E$13372,3,0)</f>
        <v>#N/A</v>
      </c>
      <c r="U555" s="7" t="e">
        <f>VLOOKUP(Q555,lot!$A$3:$E$13372,5,0)</f>
        <v>#N/A</v>
      </c>
    </row>
    <row r="556" spans="2:21" hidden="1" x14ac:dyDescent="0.25">
      <c r="B556" t="s">
        <v>15098</v>
      </c>
      <c r="C556">
        <v>2180</v>
      </c>
      <c r="E556" t="s">
        <v>15128</v>
      </c>
      <c r="F556" t="e">
        <f t="shared" si="16"/>
        <v>#N/A</v>
      </c>
      <c r="G556" s="11" t="str">
        <f t="shared" si="17"/>
        <v>0</v>
      </c>
      <c r="L556" t="s">
        <v>15128</v>
      </c>
      <c r="M556" t="e">
        <f>VLOOKUP(L556,lot!$A$3:$E$13372,3,0)</f>
        <v>#N/A</v>
      </c>
      <c r="Q556" t="s">
        <v>15098</v>
      </c>
      <c r="R556">
        <v>2180</v>
      </c>
      <c r="S556" t="s">
        <v>3303</v>
      </c>
      <c r="T556" t="e">
        <f>VLOOKUP(Q556,lot!$A$3:$E$13372,3,0)</f>
        <v>#N/A</v>
      </c>
      <c r="U556" s="7" t="e">
        <f>VLOOKUP(Q556,lot!$A$3:$E$13372,5,0)</f>
        <v>#N/A</v>
      </c>
    </row>
    <row r="557" spans="2:21" hidden="1" x14ac:dyDescent="0.25">
      <c r="B557" t="s">
        <v>15099</v>
      </c>
      <c r="C557">
        <v>4</v>
      </c>
      <c r="E557" t="s">
        <v>15129</v>
      </c>
      <c r="F557">
        <f t="shared" si="16"/>
        <v>299</v>
      </c>
      <c r="G557" s="11">
        <f t="shared" si="17"/>
        <v>299</v>
      </c>
      <c r="L557" t="s">
        <v>15129</v>
      </c>
      <c r="M557" t="e">
        <f>VLOOKUP(L557,lot!$A$3:$E$13372,3,0)</f>
        <v>#N/A</v>
      </c>
      <c r="Q557" t="s">
        <v>15099</v>
      </c>
      <c r="R557">
        <v>4</v>
      </c>
      <c r="S557" t="s">
        <v>3303</v>
      </c>
      <c r="T557" t="e">
        <f>VLOOKUP(Q557,lot!$A$3:$E$13372,3,0)</f>
        <v>#N/A</v>
      </c>
      <c r="U557" s="7" t="e">
        <f>VLOOKUP(Q557,lot!$A$3:$E$13372,5,0)</f>
        <v>#N/A</v>
      </c>
    </row>
    <row r="558" spans="2:21" hidden="1" x14ac:dyDescent="0.25">
      <c r="B558" t="s">
        <v>15100</v>
      </c>
      <c r="C558">
        <v>560</v>
      </c>
      <c r="E558" t="s">
        <v>15131</v>
      </c>
      <c r="F558" t="e">
        <f t="shared" si="16"/>
        <v>#N/A</v>
      </c>
      <c r="G558" s="11" t="str">
        <f t="shared" si="17"/>
        <v>0</v>
      </c>
      <c r="L558" t="s">
        <v>15131</v>
      </c>
      <c r="M558" t="e">
        <f>VLOOKUP(L558,lot!$A$3:$E$13372,3,0)</f>
        <v>#N/A</v>
      </c>
      <c r="Q558" t="s">
        <v>15100</v>
      </c>
      <c r="R558">
        <v>560</v>
      </c>
      <c r="S558" t="s">
        <v>3306</v>
      </c>
      <c r="T558" t="e">
        <f>VLOOKUP(Q558,lot!$A$3:$E$13372,3,0)</f>
        <v>#N/A</v>
      </c>
      <c r="U558" s="7" t="e">
        <f>VLOOKUP(Q558,lot!$A$3:$E$13372,5,0)</f>
        <v>#N/A</v>
      </c>
    </row>
    <row r="559" spans="2:21" hidden="1" x14ac:dyDescent="0.25">
      <c r="B559" t="s">
        <v>15101</v>
      </c>
      <c r="C559">
        <v>14</v>
      </c>
      <c r="E559" t="s">
        <v>15132</v>
      </c>
      <c r="F559" t="e">
        <f t="shared" si="16"/>
        <v>#N/A</v>
      </c>
      <c r="G559" s="11" t="str">
        <f t="shared" si="17"/>
        <v>0</v>
      </c>
      <c r="L559" t="s">
        <v>15132</v>
      </c>
      <c r="M559" t="e">
        <f>VLOOKUP(L559,lot!$A$3:$E$13372,3,0)</f>
        <v>#N/A</v>
      </c>
      <c r="Q559" t="s">
        <v>15101</v>
      </c>
      <c r="R559">
        <v>14</v>
      </c>
      <c r="S559" t="s">
        <v>3306</v>
      </c>
      <c r="T559" t="e">
        <f>VLOOKUP(Q559,lot!$A$3:$E$13372,3,0)</f>
        <v>#N/A</v>
      </c>
      <c r="U559" s="7" t="e">
        <f>VLOOKUP(Q559,lot!$A$3:$E$13372,5,0)</f>
        <v>#N/A</v>
      </c>
    </row>
    <row r="560" spans="2:21" hidden="1" x14ac:dyDescent="0.25">
      <c r="B560" t="s">
        <v>15102</v>
      </c>
      <c r="C560">
        <v>16</v>
      </c>
      <c r="E560" t="s">
        <v>15133</v>
      </c>
      <c r="F560">
        <f t="shared" si="16"/>
        <v>2</v>
      </c>
      <c r="G560" s="11">
        <f t="shared" si="17"/>
        <v>2</v>
      </c>
      <c r="L560" t="s">
        <v>15133</v>
      </c>
      <c r="M560" t="e">
        <f>VLOOKUP(L560,lot!$A$3:$E$13372,3,0)</f>
        <v>#N/A</v>
      </c>
      <c r="Q560" t="s">
        <v>15102</v>
      </c>
      <c r="R560">
        <v>16</v>
      </c>
      <c r="S560" t="s">
        <v>3310</v>
      </c>
      <c r="T560" t="e">
        <f>VLOOKUP(Q560,lot!$A$3:$E$13372,3,0)</f>
        <v>#N/A</v>
      </c>
      <c r="U560" s="7" t="e">
        <f>VLOOKUP(Q560,lot!$A$3:$E$13372,5,0)</f>
        <v>#N/A</v>
      </c>
    </row>
    <row r="561" spans="2:21" hidden="1" x14ac:dyDescent="0.25">
      <c r="B561" t="s">
        <v>15109</v>
      </c>
      <c r="C561">
        <v>1479</v>
      </c>
      <c r="E561" t="s">
        <v>15134</v>
      </c>
      <c r="F561" t="e">
        <f t="shared" si="16"/>
        <v>#N/A</v>
      </c>
      <c r="G561" s="11" t="str">
        <f t="shared" si="17"/>
        <v>0</v>
      </c>
      <c r="L561" t="s">
        <v>15134</v>
      </c>
      <c r="M561" t="e">
        <f>VLOOKUP(L561,lot!$A$3:$E$13372,3,0)</f>
        <v>#N/A</v>
      </c>
      <c r="Q561" t="s">
        <v>15109</v>
      </c>
      <c r="R561">
        <v>1479</v>
      </c>
      <c r="S561" t="s">
        <v>3317</v>
      </c>
      <c r="T561" t="e">
        <f>VLOOKUP(Q561,lot!$A$3:$E$13372,3,0)</f>
        <v>#N/A</v>
      </c>
      <c r="U561" s="7" t="e">
        <f>VLOOKUP(Q561,lot!$A$3:$E$13372,5,0)</f>
        <v>#N/A</v>
      </c>
    </row>
    <row r="562" spans="2:21" hidden="1" x14ac:dyDescent="0.25">
      <c r="B562" t="s">
        <v>15110</v>
      </c>
      <c r="C562">
        <v>144</v>
      </c>
      <c r="E562" t="s">
        <v>14230</v>
      </c>
      <c r="F562">
        <f t="shared" si="16"/>
        <v>1</v>
      </c>
      <c r="G562" s="11">
        <f t="shared" si="17"/>
        <v>1</v>
      </c>
      <c r="L562" t="s">
        <v>14230</v>
      </c>
      <c r="M562" t="e">
        <f>VLOOKUP(L562,lot!$A$3:$E$13372,3,0)</f>
        <v>#N/A</v>
      </c>
      <c r="Q562" t="s">
        <v>15110</v>
      </c>
      <c r="R562">
        <v>144</v>
      </c>
      <c r="S562" t="s">
        <v>3323</v>
      </c>
      <c r="T562" t="e">
        <f>VLOOKUP(Q562,lot!$A$3:$E$13372,3,0)</f>
        <v>#N/A</v>
      </c>
      <c r="U562" s="7" t="e">
        <f>VLOOKUP(Q562,lot!$A$3:$E$13372,5,0)</f>
        <v>#N/A</v>
      </c>
    </row>
    <row r="563" spans="2:21" hidden="1" x14ac:dyDescent="0.25">
      <c r="B563" t="s">
        <v>15117</v>
      </c>
      <c r="C563">
        <v>30200</v>
      </c>
      <c r="E563" t="s">
        <v>15143</v>
      </c>
      <c r="F563" t="e">
        <f t="shared" si="16"/>
        <v>#N/A</v>
      </c>
      <c r="G563" s="11" t="str">
        <f t="shared" si="17"/>
        <v>0</v>
      </c>
      <c r="L563" t="s">
        <v>15143</v>
      </c>
      <c r="M563" t="e">
        <f>VLOOKUP(L563,lot!$A$3:$E$13372,3,0)</f>
        <v>#N/A</v>
      </c>
      <c r="Q563" t="s">
        <v>15117</v>
      </c>
      <c r="R563">
        <v>30200</v>
      </c>
      <c r="S563" t="s">
        <v>3335</v>
      </c>
      <c r="T563" t="e">
        <f>VLOOKUP(Q563,lot!$A$3:$E$13372,3,0)</f>
        <v>#N/A</v>
      </c>
      <c r="U563" s="7" t="e">
        <f>VLOOKUP(Q563,lot!$A$3:$E$13372,5,0)</f>
        <v>#N/A</v>
      </c>
    </row>
    <row r="564" spans="2:21" hidden="1" x14ac:dyDescent="0.25">
      <c r="B564" t="s">
        <v>15118</v>
      </c>
      <c r="C564">
        <v>1180</v>
      </c>
      <c r="E564" t="s">
        <v>15141</v>
      </c>
      <c r="F564" t="e">
        <f t="shared" si="16"/>
        <v>#N/A</v>
      </c>
      <c r="G564" s="11" t="str">
        <f t="shared" si="17"/>
        <v>0</v>
      </c>
      <c r="L564" t="s">
        <v>15141</v>
      </c>
      <c r="M564" t="e">
        <f>VLOOKUP(L564,lot!$A$3:$E$13372,3,0)</f>
        <v>#N/A</v>
      </c>
      <c r="Q564" t="s">
        <v>15118</v>
      </c>
      <c r="R564">
        <v>1180</v>
      </c>
      <c r="S564" t="s">
        <v>3338</v>
      </c>
      <c r="T564" t="e">
        <f>VLOOKUP(Q564,lot!$A$3:$E$13372,3,0)</f>
        <v>#N/A</v>
      </c>
      <c r="U564" s="7" t="e">
        <f>VLOOKUP(Q564,lot!$A$3:$E$13372,5,0)</f>
        <v>#N/A</v>
      </c>
    </row>
    <row r="565" spans="2:21" hidden="1" x14ac:dyDescent="0.25">
      <c r="B565" t="s">
        <v>15119</v>
      </c>
      <c r="C565">
        <v>28565</v>
      </c>
      <c r="E565" t="s">
        <v>15142</v>
      </c>
      <c r="F565">
        <f t="shared" si="16"/>
        <v>24</v>
      </c>
      <c r="G565" s="11">
        <f t="shared" si="17"/>
        <v>24</v>
      </c>
      <c r="L565" t="s">
        <v>15142</v>
      </c>
      <c r="M565" t="e">
        <f>VLOOKUP(L565,lot!$A$3:$E$13372,3,0)</f>
        <v>#N/A</v>
      </c>
      <c r="Q565" t="s">
        <v>15119</v>
      </c>
      <c r="R565">
        <v>28565</v>
      </c>
      <c r="S565" t="s">
        <v>3340</v>
      </c>
      <c r="T565" t="e">
        <f>VLOOKUP(Q565,lot!$A$3:$E$13372,3,0)</f>
        <v>#N/A</v>
      </c>
      <c r="U565" s="7" t="e">
        <f>VLOOKUP(Q565,lot!$A$3:$E$13372,5,0)</f>
        <v>#N/A</v>
      </c>
    </row>
    <row r="566" spans="2:21" hidden="1" x14ac:dyDescent="0.25">
      <c r="B566" t="s">
        <v>15120</v>
      </c>
      <c r="C566">
        <v>10532</v>
      </c>
      <c r="E566" t="s">
        <v>15136</v>
      </c>
      <c r="F566">
        <f t="shared" si="16"/>
        <v>1</v>
      </c>
      <c r="G566" s="11">
        <f t="shared" si="17"/>
        <v>1</v>
      </c>
      <c r="L566" t="s">
        <v>15136</v>
      </c>
      <c r="M566" t="e">
        <f>VLOOKUP(L566,lot!$A$3:$E$13372,3,0)</f>
        <v>#N/A</v>
      </c>
      <c r="Q566" t="s">
        <v>15120</v>
      </c>
      <c r="R566">
        <v>10532</v>
      </c>
      <c r="S566" t="s">
        <v>3342</v>
      </c>
      <c r="T566" t="e">
        <f>VLOOKUP(Q566,lot!$A$3:$E$13372,3,0)</f>
        <v>#N/A</v>
      </c>
      <c r="U566" s="7" t="e">
        <f>VLOOKUP(Q566,lot!$A$3:$E$13372,5,0)</f>
        <v>#N/A</v>
      </c>
    </row>
    <row r="567" spans="2:21" hidden="1" x14ac:dyDescent="0.25">
      <c r="B567" t="s">
        <v>15121</v>
      </c>
      <c r="C567">
        <v>300</v>
      </c>
      <c r="E567" t="s">
        <v>15135</v>
      </c>
      <c r="F567" t="e">
        <f t="shared" si="16"/>
        <v>#N/A</v>
      </c>
      <c r="G567" s="11" t="str">
        <f t="shared" si="17"/>
        <v>0</v>
      </c>
      <c r="L567" t="s">
        <v>15135</v>
      </c>
      <c r="M567" t="e">
        <f>VLOOKUP(L567,lot!$A$3:$E$13372,3,0)</f>
        <v>#N/A</v>
      </c>
      <c r="Q567" t="s">
        <v>15121</v>
      </c>
      <c r="R567">
        <v>300</v>
      </c>
      <c r="S567" t="s">
        <v>3344</v>
      </c>
      <c r="T567" t="e">
        <f>VLOOKUP(Q567,lot!$A$3:$E$13372,3,0)</f>
        <v>#N/A</v>
      </c>
      <c r="U567" s="7" t="e">
        <f>VLOOKUP(Q567,lot!$A$3:$E$13372,5,0)</f>
        <v>#N/A</v>
      </c>
    </row>
    <row r="568" spans="2:21" hidden="1" x14ac:dyDescent="0.25">
      <c r="B568" t="s">
        <v>15122</v>
      </c>
      <c r="C568">
        <v>140</v>
      </c>
      <c r="E568" t="s">
        <v>15137</v>
      </c>
      <c r="F568">
        <f t="shared" si="16"/>
        <v>2340</v>
      </c>
      <c r="G568" s="11">
        <f t="shared" si="17"/>
        <v>2340</v>
      </c>
      <c r="L568" t="s">
        <v>15137</v>
      </c>
      <c r="M568" t="e">
        <f>VLOOKUP(L568,lot!$A$3:$E$13372,3,0)</f>
        <v>#N/A</v>
      </c>
      <c r="Q568" t="s">
        <v>15122</v>
      </c>
      <c r="R568">
        <v>140</v>
      </c>
      <c r="S568" t="s">
        <v>18182</v>
      </c>
      <c r="T568" t="e">
        <f>VLOOKUP(Q568,lot!$A$3:$E$13372,3,0)</f>
        <v>#N/A</v>
      </c>
      <c r="U568" s="7" t="e">
        <f>VLOOKUP(Q568,lot!$A$3:$E$13372,5,0)</f>
        <v>#N/A</v>
      </c>
    </row>
    <row r="569" spans="2:21" hidden="1" x14ac:dyDescent="0.25">
      <c r="B569" t="s">
        <v>15123</v>
      </c>
      <c r="C569">
        <v>270</v>
      </c>
      <c r="E569" t="s">
        <v>15139</v>
      </c>
      <c r="F569">
        <f t="shared" si="16"/>
        <v>3</v>
      </c>
      <c r="G569" s="11">
        <f t="shared" si="17"/>
        <v>3</v>
      </c>
      <c r="L569" t="s">
        <v>15139</v>
      </c>
      <c r="M569" t="e">
        <f>VLOOKUP(L569,lot!$A$3:$E$13372,3,0)</f>
        <v>#N/A</v>
      </c>
      <c r="Q569" t="s">
        <v>15123</v>
      </c>
      <c r="R569">
        <v>270</v>
      </c>
      <c r="S569" t="s">
        <v>3353</v>
      </c>
      <c r="T569" t="e">
        <f>VLOOKUP(Q569,lot!$A$3:$E$13372,3,0)</f>
        <v>#N/A</v>
      </c>
      <c r="U569" s="7" t="e">
        <f>VLOOKUP(Q569,lot!$A$3:$E$13372,5,0)</f>
        <v>#N/A</v>
      </c>
    </row>
    <row r="570" spans="2:21" hidden="1" x14ac:dyDescent="0.25">
      <c r="B570" t="s">
        <v>15124</v>
      </c>
      <c r="C570">
        <v>565</v>
      </c>
      <c r="E570" t="s">
        <v>15138</v>
      </c>
      <c r="F570">
        <f t="shared" si="16"/>
        <v>32</v>
      </c>
      <c r="G570" s="11">
        <f t="shared" si="17"/>
        <v>32</v>
      </c>
      <c r="L570" t="s">
        <v>15138</v>
      </c>
      <c r="M570" t="e">
        <f>VLOOKUP(L570,lot!$A$3:$E$13372,3,0)</f>
        <v>#N/A</v>
      </c>
      <c r="Q570" t="s">
        <v>15124</v>
      </c>
      <c r="R570">
        <v>565</v>
      </c>
      <c r="S570" t="s">
        <v>3353</v>
      </c>
      <c r="T570" t="e">
        <f>VLOOKUP(Q570,lot!$A$3:$E$13372,3,0)</f>
        <v>#N/A</v>
      </c>
      <c r="U570" s="7" t="e">
        <f>VLOOKUP(Q570,lot!$A$3:$E$13372,5,0)</f>
        <v>#N/A</v>
      </c>
    </row>
    <row r="571" spans="2:21" hidden="1" x14ac:dyDescent="0.25">
      <c r="B571" t="s">
        <v>15127</v>
      </c>
      <c r="C571">
        <v>855</v>
      </c>
      <c r="E571" t="s">
        <v>15140</v>
      </c>
      <c r="F571">
        <f t="shared" si="16"/>
        <v>100</v>
      </c>
      <c r="G571" s="11">
        <f t="shared" si="17"/>
        <v>100</v>
      </c>
      <c r="L571" t="s">
        <v>15140</v>
      </c>
      <c r="M571" t="e">
        <f>VLOOKUP(L571,lot!$A$3:$E$13372,3,0)</f>
        <v>#N/A</v>
      </c>
      <c r="Q571" t="s">
        <v>15127</v>
      </c>
      <c r="R571">
        <v>855</v>
      </c>
      <c r="S571" t="s">
        <v>3361</v>
      </c>
      <c r="T571" t="e">
        <f>VLOOKUP(Q571,lot!$A$3:$E$13372,3,0)</f>
        <v>#N/A</v>
      </c>
      <c r="U571" s="7" t="e">
        <f>VLOOKUP(Q571,lot!$A$3:$E$13372,5,0)</f>
        <v>#N/A</v>
      </c>
    </row>
    <row r="572" spans="2:21" hidden="1" x14ac:dyDescent="0.25">
      <c r="B572" t="s">
        <v>15129</v>
      </c>
      <c r="C572">
        <v>299</v>
      </c>
      <c r="E572" t="s">
        <v>15147</v>
      </c>
      <c r="F572">
        <f t="shared" si="16"/>
        <v>853</v>
      </c>
      <c r="G572" s="11">
        <f t="shared" si="17"/>
        <v>853</v>
      </c>
      <c r="L572" t="s">
        <v>15147</v>
      </c>
      <c r="M572" t="e">
        <f>VLOOKUP(L572,lot!$A$3:$E$13372,3,0)</f>
        <v>#N/A</v>
      </c>
      <c r="Q572" t="s">
        <v>15129</v>
      </c>
      <c r="R572">
        <v>299</v>
      </c>
      <c r="S572" t="s">
        <v>3363</v>
      </c>
      <c r="T572" t="e">
        <f>VLOOKUP(Q572,lot!$A$3:$E$13372,3,0)</f>
        <v>#N/A</v>
      </c>
      <c r="U572" s="7" t="e">
        <f>VLOOKUP(Q572,lot!$A$3:$E$13372,5,0)</f>
        <v>#N/A</v>
      </c>
    </row>
    <row r="573" spans="2:21" hidden="1" x14ac:dyDescent="0.25">
      <c r="B573" t="s">
        <v>15130</v>
      </c>
      <c r="C573">
        <v>1320</v>
      </c>
      <c r="E573" t="s">
        <v>15148</v>
      </c>
      <c r="F573">
        <f t="shared" si="16"/>
        <v>52</v>
      </c>
      <c r="G573" s="11">
        <f t="shared" si="17"/>
        <v>52</v>
      </c>
      <c r="L573" t="s">
        <v>15148</v>
      </c>
      <c r="M573" t="e">
        <f>VLOOKUP(L573,lot!$A$3:$E$13372,3,0)</f>
        <v>#N/A</v>
      </c>
      <c r="Q573" t="s">
        <v>15130</v>
      </c>
      <c r="R573">
        <v>1320</v>
      </c>
      <c r="S573" t="s">
        <v>3376</v>
      </c>
      <c r="T573" t="e">
        <f>VLOOKUP(Q573,lot!$A$3:$E$13372,3,0)</f>
        <v>#N/A</v>
      </c>
      <c r="U573" s="7" t="e">
        <f>VLOOKUP(Q573,lot!$A$3:$E$13372,5,0)</f>
        <v>#N/A</v>
      </c>
    </row>
    <row r="574" spans="2:21" hidden="1" x14ac:dyDescent="0.25">
      <c r="B574" t="s">
        <v>15133</v>
      </c>
      <c r="C574">
        <v>2</v>
      </c>
      <c r="E574" t="s">
        <v>15149</v>
      </c>
      <c r="F574">
        <f t="shared" si="16"/>
        <v>20</v>
      </c>
      <c r="G574" s="11">
        <f t="shared" si="17"/>
        <v>20</v>
      </c>
      <c r="L574" t="s">
        <v>15149</v>
      </c>
      <c r="M574" t="e">
        <f>VLOOKUP(L574,lot!$A$3:$E$13372,3,0)</f>
        <v>#N/A</v>
      </c>
      <c r="Q574" t="s">
        <v>15133</v>
      </c>
      <c r="R574">
        <v>2</v>
      </c>
      <c r="S574" t="s">
        <v>3382</v>
      </c>
      <c r="T574" t="e">
        <f>VLOOKUP(Q574,lot!$A$3:$E$13372,3,0)</f>
        <v>#N/A</v>
      </c>
      <c r="U574" s="7" t="e">
        <f>VLOOKUP(Q574,lot!$A$3:$E$13372,5,0)</f>
        <v>#N/A</v>
      </c>
    </row>
    <row r="575" spans="2:21" hidden="1" x14ac:dyDescent="0.25">
      <c r="B575" t="s">
        <v>15136</v>
      </c>
      <c r="C575">
        <v>1</v>
      </c>
      <c r="E575" t="s">
        <v>15150</v>
      </c>
      <c r="F575">
        <f t="shared" si="16"/>
        <v>133</v>
      </c>
      <c r="G575" s="11">
        <f t="shared" si="17"/>
        <v>133</v>
      </c>
      <c r="L575" t="s">
        <v>15150</v>
      </c>
      <c r="M575" t="e">
        <f>VLOOKUP(L575,lot!$A$3:$E$13372,3,0)</f>
        <v>#N/A</v>
      </c>
      <c r="Q575" t="s">
        <v>15136</v>
      </c>
      <c r="R575">
        <v>1</v>
      </c>
      <c r="S575" t="s">
        <v>18183</v>
      </c>
      <c r="T575" t="e">
        <f>VLOOKUP(Q575,lot!$A$3:$E$13372,3,0)</f>
        <v>#N/A</v>
      </c>
      <c r="U575" s="7" t="e">
        <f>VLOOKUP(Q575,lot!$A$3:$E$13372,5,0)</f>
        <v>#N/A</v>
      </c>
    </row>
    <row r="576" spans="2:21" hidden="1" x14ac:dyDescent="0.25">
      <c r="B576" t="s">
        <v>15137</v>
      </c>
      <c r="C576">
        <v>2340</v>
      </c>
      <c r="E576" t="s">
        <v>15151</v>
      </c>
      <c r="F576">
        <f t="shared" si="16"/>
        <v>11</v>
      </c>
      <c r="G576" s="11">
        <f t="shared" si="17"/>
        <v>11</v>
      </c>
      <c r="L576" t="s">
        <v>15151</v>
      </c>
      <c r="M576" t="e">
        <f>VLOOKUP(L576,lot!$A$3:$E$13372,3,0)</f>
        <v>#N/A</v>
      </c>
      <c r="Q576" t="s">
        <v>15137</v>
      </c>
      <c r="R576">
        <v>2340</v>
      </c>
      <c r="S576" t="s">
        <v>18183</v>
      </c>
      <c r="T576" t="e">
        <f>VLOOKUP(Q576,lot!$A$3:$E$13372,3,0)</f>
        <v>#N/A</v>
      </c>
      <c r="U576" s="7" t="e">
        <f>VLOOKUP(Q576,lot!$A$3:$E$13372,5,0)</f>
        <v>#N/A</v>
      </c>
    </row>
    <row r="577" spans="2:21" hidden="1" x14ac:dyDescent="0.25">
      <c r="B577" t="s">
        <v>15138</v>
      </c>
      <c r="C577">
        <v>32</v>
      </c>
      <c r="E577" t="s">
        <v>15153</v>
      </c>
      <c r="F577">
        <f t="shared" si="16"/>
        <v>2</v>
      </c>
      <c r="G577" s="11">
        <f t="shared" si="17"/>
        <v>2</v>
      </c>
      <c r="L577" t="s">
        <v>15153</v>
      </c>
      <c r="M577" t="e">
        <f>VLOOKUP(L577,lot!$A$3:$E$13372,3,0)</f>
        <v>#N/A</v>
      </c>
      <c r="Q577" t="s">
        <v>15138</v>
      </c>
      <c r="R577">
        <v>32</v>
      </c>
      <c r="S577" t="s">
        <v>3392</v>
      </c>
      <c r="T577" t="e">
        <f>VLOOKUP(Q577,lot!$A$3:$E$13372,3,0)</f>
        <v>#N/A</v>
      </c>
      <c r="U577" s="7" t="e">
        <f>VLOOKUP(Q577,lot!$A$3:$E$13372,5,0)</f>
        <v>#N/A</v>
      </c>
    </row>
    <row r="578" spans="2:21" hidden="1" x14ac:dyDescent="0.25">
      <c r="B578" t="s">
        <v>15139</v>
      </c>
      <c r="C578">
        <v>3</v>
      </c>
      <c r="E578" t="s">
        <v>15152</v>
      </c>
      <c r="F578" t="e">
        <f t="shared" si="16"/>
        <v>#N/A</v>
      </c>
      <c r="G578" s="11" t="str">
        <f t="shared" si="17"/>
        <v>0</v>
      </c>
      <c r="L578" t="s">
        <v>15152</v>
      </c>
      <c r="M578" t="e">
        <f>VLOOKUP(L578,lot!$A$3:$E$13372,3,0)</f>
        <v>#N/A</v>
      </c>
      <c r="Q578" t="s">
        <v>15139</v>
      </c>
      <c r="R578">
        <v>3</v>
      </c>
      <c r="S578" t="s">
        <v>3392</v>
      </c>
      <c r="T578" t="e">
        <f>VLOOKUP(Q578,lot!$A$3:$E$13372,3,0)</f>
        <v>#N/A</v>
      </c>
      <c r="U578" s="7" t="e">
        <f>VLOOKUP(Q578,lot!$A$3:$E$13372,5,0)</f>
        <v>#N/A</v>
      </c>
    </row>
    <row r="579" spans="2:21" hidden="1" x14ac:dyDescent="0.25">
      <c r="B579" t="s">
        <v>15140</v>
      </c>
      <c r="C579">
        <v>100</v>
      </c>
      <c r="E579" t="s">
        <v>15155</v>
      </c>
      <c r="F579">
        <f t="shared" ref="F579:F642" si="18">VLOOKUP(E579,$B$2:$C$1866,2,0)</f>
        <v>864</v>
      </c>
      <c r="G579" s="11">
        <f t="shared" ref="G579:G642" si="19">IF(ISNA(F579),"0",F579)</f>
        <v>864</v>
      </c>
      <c r="L579" t="s">
        <v>15155</v>
      </c>
      <c r="M579" t="e">
        <f>VLOOKUP(L579,lot!$A$3:$E$13372,3,0)</f>
        <v>#N/A</v>
      </c>
      <c r="Q579" t="s">
        <v>15140</v>
      </c>
      <c r="R579">
        <v>100</v>
      </c>
      <c r="S579" t="s">
        <v>3392</v>
      </c>
      <c r="T579" t="e">
        <f>VLOOKUP(Q579,lot!$A$3:$E$13372,3,0)</f>
        <v>#N/A</v>
      </c>
      <c r="U579" s="7" t="e">
        <f>VLOOKUP(Q579,lot!$A$3:$E$13372,5,0)</f>
        <v>#N/A</v>
      </c>
    </row>
    <row r="580" spans="2:21" hidden="1" x14ac:dyDescent="0.25">
      <c r="B580" t="s">
        <v>15142</v>
      </c>
      <c r="C580">
        <v>24</v>
      </c>
      <c r="E580" t="s">
        <v>15154</v>
      </c>
      <c r="F580">
        <f t="shared" si="18"/>
        <v>512</v>
      </c>
      <c r="G580" s="11">
        <f t="shared" si="19"/>
        <v>512</v>
      </c>
      <c r="L580" t="s">
        <v>15154</v>
      </c>
      <c r="M580" t="e">
        <f>VLOOKUP(L580,lot!$A$3:$E$13372,3,0)</f>
        <v>#N/A</v>
      </c>
      <c r="Q580" t="s">
        <v>15142</v>
      </c>
      <c r="R580">
        <v>24</v>
      </c>
      <c r="S580" t="s">
        <v>3398</v>
      </c>
      <c r="T580" t="e">
        <f>VLOOKUP(Q580,lot!$A$3:$E$13372,3,0)</f>
        <v>#N/A</v>
      </c>
      <c r="U580" s="7" t="e">
        <f>VLOOKUP(Q580,lot!$A$3:$E$13372,5,0)</f>
        <v>#N/A</v>
      </c>
    </row>
    <row r="581" spans="2:21" hidden="1" x14ac:dyDescent="0.25">
      <c r="B581" t="s">
        <v>15144</v>
      </c>
      <c r="C581">
        <v>7840</v>
      </c>
      <c r="E581" t="s">
        <v>15156</v>
      </c>
      <c r="F581" t="e">
        <f t="shared" si="18"/>
        <v>#N/A</v>
      </c>
      <c r="G581" s="11" t="str">
        <f t="shared" si="19"/>
        <v>0</v>
      </c>
      <c r="L581" t="s">
        <v>15156</v>
      </c>
      <c r="M581" t="e">
        <f>VLOOKUP(L581,lot!$A$3:$E$13372,3,0)</f>
        <v>#N/A</v>
      </c>
      <c r="Q581" t="s">
        <v>15144</v>
      </c>
      <c r="R581">
        <v>7840</v>
      </c>
      <c r="S581" t="s">
        <v>3402</v>
      </c>
      <c r="T581" t="e">
        <f>VLOOKUP(Q581,lot!$A$3:$E$13372,3,0)</f>
        <v>#N/A</v>
      </c>
      <c r="U581" s="7" t="e">
        <f>VLOOKUP(Q581,lot!$A$3:$E$13372,5,0)</f>
        <v>#N/A</v>
      </c>
    </row>
    <row r="582" spans="2:21" hidden="1" x14ac:dyDescent="0.25">
      <c r="B582" t="s">
        <v>15145</v>
      </c>
      <c r="C582">
        <v>630</v>
      </c>
      <c r="E582" t="s">
        <v>15157</v>
      </c>
      <c r="F582" t="e">
        <f t="shared" si="18"/>
        <v>#N/A</v>
      </c>
      <c r="G582" s="11" t="str">
        <f t="shared" si="19"/>
        <v>0</v>
      </c>
      <c r="L582" t="s">
        <v>15157</v>
      </c>
      <c r="M582" t="e">
        <f>VLOOKUP(L582,lot!$A$3:$E$13372,3,0)</f>
        <v>#N/A</v>
      </c>
      <c r="Q582" t="s">
        <v>15145</v>
      </c>
      <c r="R582">
        <v>630</v>
      </c>
      <c r="S582" t="s">
        <v>3406</v>
      </c>
      <c r="T582" t="e">
        <f>VLOOKUP(Q582,lot!$A$3:$E$13372,3,0)</f>
        <v>#N/A</v>
      </c>
      <c r="U582" s="7" t="e">
        <f>VLOOKUP(Q582,lot!$A$3:$E$13372,5,0)</f>
        <v>#N/A</v>
      </c>
    </row>
    <row r="583" spans="2:21" hidden="1" x14ac:dyDescent="0.25">
      <c r="B583" t="s">
        <v>15146</v>
      </c>
      <c r="C583">
        <v>1000</v>
      </c>
      <c r="E583" t="s">
        <v>15158</v>
      </c>
      <c r="F583">
        <f t="shared" si="18"/>
        <v>94</v>
      </c>
      <c r="G583" s="11">
        <f t="shared" si="19"/>
        <v>94</v>
      </c>
      <c r="L583" t="s">
        <v>15158</v>
      </c>
      <c r="M583" t="e">
        <f>VLOOKUP(L583,lot!$A$3:$E$13372,3,0)</f>
        <v>#N/A</v>
      </c>
      <c r="Q583" t="s">
        <v>15146</v>
      </c>
      <c r="R583">
        <v>1000</v>
      </c>
      <c r="S583" t="s">
        <v>3409</v>
      </c>
      <c r="T583" t="e">
        <f>VLOOKUP(Q583,lot!$A$3:$E$13372,3,0)</f>
        <v>#N/A</v>
      </c>
      <c r="U583" s="7" t="e">
        <f>VLOOKUP(Q583,lot!$A$3:$E$13372,5,0)</f>
        <v>#N/A</v>
      </c>
    </row>
    <row r="584" spans="2:21" hidden="1" x14ac:dyDescent="0.25">
      <c r="B584" t="s">
        <v>15147</v>
      </c>
      <c r="C584">
        <v>853</v>
      </c>
      <c r="E584" t="s">
        <v>15165</v>
      </c>
      <c r="F584" t="e">
        <f t="shared" si="18"/>
        <v>#N/A</v>
      </c>
      <c r="G584" s="11" t="str">
        <f t="shared" si="19"/>
        <v>0</v>
      </c>
      <c r="L584" t="s">
        <v>15165</v>
      </c>
      <c r="M584" t="e">
        <f>VLOOKUP(L584,lot!$A$3:$E$13372,3,0)</f>
        <v>#N/A</v>
      </c>
      <c r="Q584" t="s">
        <v>15147</v>
      </c>
      <c r="R584">
        <v>853</v>
      </c>
      <c r="S584" t="s">
        <v>3412</v>
      </c>
      <c r="T584" t="e">
        <f>VLOOKUP(Q584,lot!$A$3:$E$13372,3,0)</f>
        <v>#N/A</v>
      </c>
      <c r="U584" s="7" t="e">
        <f>VLOOKUP(Q584,lot!$A$3:$E$13372,5,0)</f>
        <v>#N/A</v>
      </c>
    </row>
    <row r="585" spans="2:21" hidden="1" x14ac:dyDescent="0.25">
      <c r="B585" t="s">
        <v>15148</v>
      </c>
      <c r="C585">
        <v>52</v>
      </c>
      <c r="E585" t="s">
        <v>15159</v>
      </c>
      <c r="F585" t="e">
        <f t="shared" si="18"/>
        <v>#N/A</v>
      </c>
      <c r="G585" s="11" t="str">
        <f t="shared" si="19"/>
        <v>0</v>
      </c>
      <c r="L585" t="s">
        <v>15159</v>
      </c>
      <c r="M585" t="e">
        <f>VLOOKUP(L585,lot!$A$3:$E$13372,3,0)</f>
        <v>#N/A</v>
      </c>
      <c r="Q585" t="s">
        <v>15148</v>
      </c>
      <c r="R585">
        <v>52</v>
      </c>
      <c r="S585" t="s">
        <v>18184</v>
      </c>
      <c r="T585" t="e">
        <f>VLOOKUP(Q585,lot!$A$3:$E$13372,3,0)</f>
        <v>#N/A</v>
      </c>
      <c r="U585" s="7" t="e">
        <f>VLOOKUP(Q585,lot!$A$3:$E$13372,5,0)</f>
        <v>#N/A</v>
      </c>
    </row>
    <row r="586" spans="2:21" hidden="1" x14ac:dyDescent="0.25">
      <c r="B586" t="s">
        <v>15149</v>
      </c>
      <c r="C586">
        <v>20</v>
      </c>
      <c r="E586" t="s">
        <v>15160</v>
      </c>
      <c r="F586" t="e">
        <f t="shared" si="18"/>
        <v>#N/A</v>
      </c>
      <c r="G586" s="11" t="str">
        <f t="shared" si="19"/>
        <v>0</v>
      </c>
      <c r="L586" t="s">
        <v>15160</v>
      </c>
      <c r="M586" t="e">
        <f>VLOOKUP(L586,lot!$A$3:$E$13372,3,0)</f>
        <v>#N/A</v>
      </c>
      <c r="Q586" t="s">
        <v>15149</v>
      </c>
      <c r="R586">
        <v>20</v>
      </c>
      <c r="S586" t="s">
        <v>18184</v>
      </c>
      <c r="T586" t="e">
        <f>VLOOKUP(Q586,lot!$A$3:$E$13372,3,0)</f>
        <v>#N/A</v>
      </c>
      <c r="U586" s="7" t="e">
        <f>VLOOKUP(Q586,lot!$A$3:$E$13372,5,0)</f>
        <v>#N/A</v>
      </c>
    </row>
    <row r="587" spans="2:21" hidden="1" x14ac:dyDescent="0.25">
      <c r="B587" t="s">
        <v>15150</v>
      </c>
      <c r="C587">
        <v>133</v>
      </c>
      <c r="E587" t="s">
        <v>15161</v>
      </c>
      <c r="F587" t="e">
        <f t="shared" si="18"/>
        <v>#N/A</v>
      </c>
      <c r="G587" s="11" t="str">
        <f t="shared" si="19"/>
        <v>0</v>
      </c>
      <c r="L587" t="s">
        <v>15161</v>
      </c>
      <c r="M587" t="e">
        <f>VLOOKUP(L587,lot!$A$3:$E$13372,3,0)</f>
        <v>#N/A</v>
      </c>
      <c r="Q587" t="s">
        <v>15150</v>
      </c>
      <c r="R587">
        <v>133</v>
      </c>
      <c r="S587" t="s">
        <v>18184</v>
      </c>
      <c r="T587" t="e">
        <f>VLOOKUP(Q587,lot!$A$3:$E$13372,3,0)</f>
        <v>#N/A</v>
      </c>
      <c r="U587" s="7" t="e">
        <f>VLOOKUP(Q587,lot!$A$3:$E$13372,5,0)</f>
        <v>#N/A</v>
      </c>
    </row>
    <row r="588" spans="2:21" hidden="1" x14ac:dyDescent="0.25">
      <c r="B588" t="s">
        <v>15151</v>
      </c>
      <c r="C588">
        <v>11</v>
      </c>
      <c r="E588" t="s">
        <v>15162</v>
      </c>
      <c r="F588" t="e">
        <f t="shared" si="18"/>
        <v>#N/A</v>
      </c>
      <c r="G588" s="11" t="str">
        <f t="shared" si="19"/>
        <v>0</v>
      </c>
      <c r="L588" t="s">
        <v>15162</v>
      </c>
      <c r="M588" t="e">
        <f>VLOOKUP(L588,lot!$A$3:$E$13372,3,0)</f>
        <v>#N/A</v>
      </c>
      <c r="Q588" t="s">
        <v>15151</v>
      </c>
      <c r="R588">
        <v>11</v>
      </c>
      <c r="S588" t="s">
        <v>18185</v>
      </c>
      <c r="T588" t="e">
        <f>VLOOKUP(Q588,lot!$A$3:$E$13372,3,0)</f>
        <v>#N/A</v>
      </c>
      <c r="U588" s="7" t="e">
        <f>VLOOKUP(Q588,lot!$A$3:$E$13372,5,0)</f>
        <v>#N/A</v>
      </c>
    </row>
    <row r="589" spans="2:21" hidden="1" x14ac:dyDescent="0.25">
      <c r="B589" t="s">
        <v>15153</v>
      </c>
      <c r="C589">
        <v>2</v>
      </c>
      <c r="E589" t="s">
        <v>15163</v>
      </c>
      <c r="F589" t="e">
        <f t="shared" si="18"/>
        <v>#N/A</v>
      </c>
      <c r="G589" s="11" t="str">
        <f t="shared" si="19"/>
        <v>0</v>
      </c>
      <c r="L589" t="s">
        <v>15163</v>
      </c>
      <c r="M589" t="e">
        <f>VLOOKUP(L589,lot!$A$3:$E$13372,3,0)</f>
        <v>#N/A</v>
      </c>
      <c r="Q589" t="s">
        <v>15153</v>
      </c>
      <c r="R589">
        <v>2</v>
      </c>
      <c r="S589" t="s">
        <v>18186</v>
      </c>
      <c r="T589" t="e">
        <f>VLOOKUP(Q589,lot!$A$3:$E$13372,3,0)</f>
        <v>#N/A</v>
      </c>
      <c r="U589" s="7" t="e">
        <f>VLOOKUP(Q589,lot!$A$3:$E$13372,5,0)</f>
        <v>#N/A</v>
      </c>
    </row>
    <row r="590" spans="2:21" hidden="1" x14ac:dyDescent="0.25">
      <c r="B590" t="s">
        <v>15154</v>
      </c>
      <c r="C590">
        <v>512</v>
      </c>
      <c r="E590" t="s">
        <v>15164</v>
      </c>
      <c r="F590">
        <f t="shared" si="18"/>
        <v>4139</v>
      </c>
      <c r="G590" s="11">
        <f t="shared" si="19"/>
        <v>4139</v>
      </c>
      <c r="L590" t="s">
        <v>15164</v>
      </c>
      <c r="M590" t="e">
        <f>VLOOKUP(L590,lot!$A$3:$E$13372,3,0)</f>
        <v>#N/A</v>
      </c>
      <c r="Q590" t="s">
        <v>15154</v>
      </c>
      <c r="R590">
        <v>512</v>
      </c>
      <c r="S590" t="s">
        <v>3427</v>
      </c>
      <c r="T590" t="e">
        <f>VLOOKUP(Q590,lot!$A$3:$E$13372,3,0)</f>
        <v>#N/A</v>
      </c>
      <c r="U590" s="7" t="e">
        <f>VLOOKUP(Q590,lot!$A$3:$E$13372,5,0)</f>
        <v>#N/A</v>
      </c>
    </row>
    <row r="591" spans="2:21" hidden="1" x14ac:dyDescent="0.25">
      <c r="B591" t="s">
        <v>15155</v>
      </c>
      <c r="C591">
        <v>864</v>
      </c>
      <c r="E591" t="s">
        <v>15166</v>
      </c>
      <c r="F591" t="e">
        <f t="shared" si="18"/>
        <v>#N/A</v>
      </c>
      <c r="G591" s="11" t="str">
        <f t="shared" si="19"/>
        <v>0</v>
      </c>
      <c r="L591" t="s">
        <v>15166</v>
      </c>
      <c r="M591" t="e">
        <f>VLOOKUP(L591,lot!$A$3:$E$13372,3,0)</f>
        <v>#N/A</v>
      </c>
      <c r="Q591" t="s">
        <v>15155</v>
      </c>
      <c r="R591">
        <v>864</v>
      </c>
      <c r="S591" t="s">
        <v>3431</v>
      </c>
      <c r="T591" t="e">
        <f>VLOOKUP(Q591,lot!$A$3:$E$13372,3,0)</f>
        <v>#N/A</v>
      </c>
      <c r="U591" s="7" t="e">
        <f>VLOOKUP(Q591,lot!$A$3:$E$13372,5,0)</f>
        <v>#N/A</v>
      </c>
    </row>
    <row r="592" spans="2:21" hidden="1" x14ac:dyDescent="0.25">
      <c r="B592" t="s">
        <v>15158</v>
      </c>
      <c r="C592">
        <v>94</v>
      </c>
      <c r="E592" t="s">
        <v>15167</v>
      </c>
      <c r="F592" t="e">
        <f t="shared" si="18"/>
        <v>#N/A</v>
      </c>
      <c r="G592" s="11" t="str">
        <f t="shared" si="19"/>
        <v>0</v>
      </c>
      <c r="L592" t="s">
        <v>15167</v>
      </c>
      <c r="M592" t="e">
        <f>VLOOKUP(L592,lot!$A$3:$E$13372,3,0)</f>
        <v>#N/A</v>
      </c>
      <c r="Q592" t="s">
        <v>15158</v>
      </c>
      <c r="R592">
        <v>94</v>
      </c>
      <c r="S592" t="s">
        <v>18187</v>
      </c>
      <c r="T592" t="e">
        <f>VLOOKUP(Q592,lot!$A$3:$E$13372,3,0)</f>
        <v>#N/A</v>
      </c>
      <c r="U592" s="7" t="e">
        <f>VLOOKUP(Q592,lot!$A$3:$E$13372,5,0)</f>
        <v>#N/A</v>
      </c>
    </row>
    <row r="593" spans="2:21" hidden="1" x14ac:dyDescent="0.25">
      <c r="B593" t="s">
        <v>15164</v>
      </c>
      <c r="C593">
        <v>4139</v>
      </c>
      <c r="E593" t="s">
        <v>15168</v>
      </c>
      <c r="F593">
        <f t="shared" si="18"/>
        <v>1499</v>
      </c>
      <c r="G593" s="11">
        <f t="shared" si="19"/>
        <v>1499</v>
      </c>
      <c r="L593" t="s">
        <v>15168</v>
      </c>
      <c r="M593" t="e">
        <f>VLOOKUP(L593,lot!$A$3:$E$13372,3,0)</f>
        <v>#N/A</v>
      </c>
      <c r="Q593" t="s">
        <v>15164</v>
      </c>
      <c r="R593">
        <v>4139</v>
      </c>
      <c r="S593" t="s">
        <v>18188</v>
      </c>
      <c r="T593" t="e">
        <f>VLOOKUP(Q593,lot!$A$3:$E$13372,3,0)</f>
        <v>#N/A</v>
      </c>
      <c r="U593" s="7" t="e">
        <f>VLOOKUP(Q593,lot!$A$3:$E$13372,5,0)</f>
        <v>#N/A</v>
      </c>
    </row>
    <row r="594" spans="2:21" hidden="1" x14ac:dyDescent="0.25">
      <c r="B594" t="s">
        <v>15168</v>
      </c>
      <c r="C594">
        <v>1499</v>
      </c>
      <c r="E594" t="s">
        <v>15169</v>
      </c>
      <c r="F594">
        <f t="shared" si="18"/>
        <v>39850</v>
      </c>
      <c r="G594" s="11">
        <f t="shared" si="19"/>
        <v>39850</v>
      </c>
      <c r="L594" t="s">
        <v>15169</v>
      </c>
      <c r="M594" t="e">
        <f>VLOOKUP(L594,lot!$A$3:$E$13372,3,0)</f>
        <v>#N/A</v>
      </c>
      <c r="Q594" t="s">
        <v>15168</v>
      </c>
      <c r="R594">
        <v>1499</v>
      </c>
      <c r="S594" t="s">
        <v>3500</v>
      </c>
      <c r="T594" t="e">
        <f>VLOOKUP(Q594,lot!$A$3:$E$13372,3,0)</f>
        <v>#N/A</v>
      </c>
      <c r="U594" s="7" t="e">
        <f>VLOOKUP(Q594,lot!$A$3:$E$13372,5,0)</f>
        <v>#N/A</v>
      </c>
    </row>
    <row r="595" spans="2:21" hidden="1" x14ac:dyDescent="0.25">
      <c r="B595" t="s">
        <v>15169</v>
      </c>
      <c r="C595">
        <v>39850</v>
      </c>
      <c r="E595" t="s">
        <v>15170</v>
      </c>
      <c r="F595">
        <f t="shared" si="18"/>
        <v>115</v>
      </c>
      <c r="G595" s="11">
        <f t="shared" si="19"/>
        <v>115</v>
      </c>
      <c r="L595" t="s">
        <v>15170</v>
      </c>
      <c r="M595" t="e">
        <f>VLOOKUP(L595,lot!$A$3:$E$13372,3,0)</f>
        <v>#N/A</v>
      </c>
      <c r="Q595" t="s">
        <v>15169</v>
      </c>
      <c r="R595">
        <v>39850</v>
      </c>
      <c r="S595" t="s">
        <v>3500</v>
      </c>
      <c r="T595" t="e">
        <f>VLOOKUP(Q595,lot!$A$3:$E$13372,3,0)</f>
        <v>#N/A</v>
      </c>
      <c r="U595" s="7" t="e">
        <f>VLOOKUP(Q595,lot!$A$3:$E$13372,5,0)</f>
        <v>#N/A</v>
      </c>
    </row>
    <row r="596" spans="2:21" hidden="1" x14ac:dyDescent="0.25">
      <c r="B596" t="s">
        <v>15170</v>
      </c>
      <c r="C596">
        <v>115</v>
      </c>
      <c r="E596" t="s">
        <v>15171</v>
      </c>
      <c r="F596" t="e">
        <f t="shared" si="18"/>
        <v>#N/A</v>
      </c>
      <c r="G596" s="11" t="str">
        <f t="shared" si="19"/>
        <v>0</v>
      </c>
      <c r="L596" t="s">
        <v>15171</v>
      </c>
      <c r="M596" t="e">
        <f>VLOOKUP(L596,lot!$A$3:$E$13372,3,0)</f>
        <v>#N/A</v>
      </c>
      <c r="Q596" t="s">
        <v>15170</v>
      </c>
      <c r="R596">
        <v>115</v>
      </c>
      <c r="S596" t="s">
        <v>3516</v>
      </c>
      <c r="T596" t="e">
        <f>VLOOKUP(Q596,lot!$A$3:$E$13372,3,0)</f>
        <v>#N/A</v>
      </c>
      <c r="U596" s="7" t="e">
        <f>VLOOKUP(Q596,lot!$A$3:$E$13372,5,0)</f>
        <v>#N/A</v>
      </c>
    </row>
    <row r="597" spans="2:21" hidden="1" x14ac:dyDescent="0.25">
      <c r="B597" t="s">
        <v>15172</v>
      </c>
      <c r="C597">
        <v>4</v>
      </c>
      <c r="E597" t="s">
        <v>15175</v>
      </c>
      <c r="F597" t="e">
        <f t="shared" si="18"/>
        <v>#N/A</v>
      </c>
      <c r="G597" s="11" t="str">
        <f t="shared" si="19"/>
        <v>0</v>
      </c>
      <c r="L597" t="s">
        <v>15175</v>
      </c>
      <c r="M597" t="e">
        <f>VLOOKUP(L597,lot!$A$3:$E$13372,3,0)</f>
        <v>#N/A</v>
      </c>
      <c r="Q597" t="s">
        <v>15172</v>
      </c>
      <c r="R597">
        <v>4</v>
      </c>
      <c r="S597" t="s">
        <v>3527</v>
      </c>
      <c r="T597" t="e">
        <f>VLOOKUP(Q597,lot!$A$3:$E$13372,3,0)</f>
        <v>#N/A</v>
      </c>
      <c r="U597" s="7" t="e">
        <f>VLOOKUP(Q597,lot!$A$3:$E$13372,5,0)</f>
        <v>#N/A</v>
      </c>
    </row>
    <row r="598" spans="2:21" hidden="1" x14ac:dyDescent="0.25">
      <c r="B598" t="s">
        <v>15174</v>
      </c>
      <c r="C598">
        <v>6984</v>
      </c>
      <c r="E598" t="s">
        <v>15172</v>
      </c>
      <c r="F598">
        <f t="shared" si="18"/>
        <v>4</v>
      </c>
      <c r="G598" s="11">
        <f t="shared" si="19"/>
        <v>4</v>
      </c>
      <c r="L598" t="s">
        <v>15172</v>
      </c>
      <c r="M598" t="e">
        <f>VLOOKUP(L598,lot!$A$3:$E$13372,3,0)</f>
        <v>#N/A</v>
      </c>
      <c r="Q598" t="s">
        <v>15174</v>
      </c>
      <c r="R598">
        <v>6984</v>
      </c>
      <c r="S598" t="s">
        <v>3527</v>
      </c>
      <c r="T598" t="e">
        <f>VLOOKUP(Q598,lot!$A$3:$E$13372,3,0)</f>
        <v>#N/A</v>
      </c>
      <c r="U598" s="7" t="e">
        <f>VLOOKUP(Q598,lot!$A$3:$E$13372,5,0)</f>
        <v>#N/A</v>
      </c>
    </row>
    <row r="599" spans="2:21" hidden="1" x14ac:dyDescent="0.25">
      <c r="B599" t="s">
        <v>15179</v>
      </c>
      <c r="C599">
        <v>3192</v>
      </c>
      <c r="E599" t="s">
        <v>15173</v>
      </c>
      <c r="F599" t="e">
        <f t="shared" si="18"/>
        <v>#N/A</v>
      </c>
      <c r="G599" s="11" t="str">
        <f t="shared" si="19"/>
        <v>0</v>
      </c>
      <c r="L599" t="s">
        <v>15173</v>
      </c>
      <c r="M599" t="e">
        <f>VLOOKUP(L599,lot!$A$3:$E$13372,3,0)</f>
        <v>#N/A</v>
      </c>
      <c r="Q599" t="s">
        <v>15179</v>
      </c>
      <c r="R599">
        <v>3192</v>
      </c>
      <c r="S599" t="s">
        <v>18189</v>
      </c>
      <c r="T599" t="e">
        <f>VLOOKUP(Q599,lot!$A$3:$E$13372,3,0)</f>
        <v>#N/A</v>
      </c>
      <c r="U599" s="7" t="e">
        <f>VLOOKUP(Q599,lot!$A$3:$E$13372,5,0)</f>
        <v>#N/A</v>
      </c>
    </row>
    <row r="600" spans="2:21" hidden="1" x14ac:dyDescent="0.25">
      <c r="B600" t="s">
        <v>15180</v>
      </c>
      <c r="C600">
        <v>4000</v>
      </c>
      <c r="E600" t="s">
        <v>15174</v>
      </c>
      <c r="F600">
        <f t="shared" si="18"/>
        <v>6984</v>
      </c>
      <c r="G600" s="11">
        <f t="shared" si="19"/>
        <v>6984</v>
      </c>
      <c r="L600" t="s">
        <v>15174</v>
      </c>
      <c r="M600" t="e">
        <f>VLOOKUP(L600,lot!$A$3:$E$13372,3,0)</f>
        <v>#N/A</v>
      </c>
      <c r="Q600" t="s">
        <v>15180</v>
      </c>
      <c r="R600">
        <v>4000</v>
      </c>
      <c r="S600" t="s">
        <v>18189</v>
      </c>
      <c r="T600" t="e">
        <f>VLOOKUP(Q600,lot!$A$3:$E$13372,3,0)</f>
        <v>#N/A</v>
      </c>
      <c r="U600" s="7" t="e">
        <f>VLOOKUP(Q600,lot!$A$3:$E$13372,5,0)</f>
        <v>#N/A</v>
      </c>
    </row>
    <row r="601" spans="2:21" hidden="1" x14ac:dyDescent="0.25">
      <c r="B601" t="s">
        <v>15185</v>
      </c>
      <c r="C601">
        <v>4</v>
      </c>
      <c r="E601" t="s">
        <v>14232</v>
      </c>
      <c r="F601" t="e">
        <f t="shared" si="18"/>
        <v>#N/A</v>
      </c>
      <c r="G601" s="11" t="str">
        <f t="shared" si="19"/>
        <v>0</v>
      </c>
      <c r="L601" t="s">
        <v>14232</v>
      </c>
      <c r="M601" t="e">
        <f>VLOOKUP(L601,lot!$A$3:$E$13372,3,0)</f>
        <v>#N/A</v>
      </c>
      <c r="Q601" t="s">
        <v>15185</v>
      </c>
      <c r="R601">
        <v>4</v>
      </c>
      <c r="S601" t="s">
        <v>3566</v>
      </c>
      <c r="T601" t="e">
        <f>VLOOKUP(Q601,lot!$A$3:$E$13372,3,0)</f>
        <v>#N/A</v>
      </c>
      <c r="U601" s="7" t="e">
        <f>VLOOKUP(Q601,lot!$A$3:$E$13372,5,0)</f>
        <v>#N/A</v>
      </c>
    </row>
    <row r="602" spans="2:21" hidden="1" x14ac:dyDescent="0.25">
      <c r="B602" t="s">
        <v>15187</v>
      </c>
      <c r="C602">
        <v>10240</v>
      </c>
      <c r="E602" t="s">
        <v>15176</v>
      </c>
      <c r="F602" t="e">
        <f t="shared" si="18"/>
        <v>#N/A</v>
      </c>
      <c r="G602" s="11" t="str">
        <f t="shared" si="19"/>
        <v>0</v>
      </c>
      <c r="L602" t="s">
        <v>15176</v>
      </c>
      <c r="M602" t="e">
        <f>VLOOKUP(L602,lot!$A$3:$E$13372,3,0)</f>
        <v>#N/A</v>
      </c>
      <c r="Q602" t="s">
        <v>15187</v>
      </c>
      <c r="R602">
        <v>10240</v>
      </c>
      <c r="S602" t="s">
        <v>3566</v>
      </c>
      <c r="T602" t="e">
        <f>VLOOKUP(Q602,lot!$A$3:$E$13372,3,0)</f>
        <v>#N/A</v>
      </c>
      <c r="U602" s="7" t="e">
        <f>VLOOKUP(Q602,lot!$A$3:$E$13372,5,0)</f>
        <v>#N/A</v>
      </c>
    </row>
    <row r="603" spans="2:21" hidden="1" x14ac:dyDescent="0.25">
      <c r="B603" t="s">
        <v>15190</v>
      </c>
      <c r="C603">
        <v>20</v>
      </c>
      <c r="E603" t="s">
        <v>15177</v>
      </c>
      <c r="F603" t="e">
        <f t="shared" si="18"/>
        <v>#N/A</v>
      </c>
      <c r="G603" s="11" t="str">
        <f t="shared" si="19"/>
        <v>0</v>
      </c>
      <c r="L603" t="s">
        <v>15177</v>
      </c>
      <c r="M603" t="e">
        <f>VLOOKUP(L603,lot!$A$3:$E$13372,3,0)</f>
        <v>#N/A</v>
      </c>
      <c r="Q603" t="s">
        <v>15190</v>
      </c>
      <c r="R603">
        <v>20</v>
      </c>
      <c r="S603" t="s">
        <v>18190</v>
      </c>
      <c r="T603" t="e">
        <f>VLOOKUP(Q603,lot!$A$3:$E$13372,3,0)</f>
        <v>#N/A</v>
      </c>
      <c r="U603" s="7" t="e">
        <f>VLOOKUP(Q603,lot!$A$3:$E$13372,5,0)</f>
        <v>#N/A</v>
      </c>
    </row>
    <row r="604" spans="2:21" hidden="1" x14ac:dyDescent="0.25">
      <c r="B604" t="s">
        <v>15192</v>
      </c>
      <c r="C604">
        <v>7400</v>
      </c>
      <c r="E604" t="s">
        <v>15178</v>
      </c>
      <c r="F604" t="e">
        <f t="shared" si="18"/>
        <v>#N/A</v>
      </c>
      <c r="G604" s="11" t="str">
        <f t="shared" si="19"/>
        <v>0</v>
      </c>
      <c r="L604" t="s">
        <v>15178</v>
      </c>
      <c r="M604" t="e">
        <f>VLOOKUP(L604,lot!$A$3:$E$13372,3,0)</f>
        <v>#N/A</v>
      </c>
      <c r="Q604" t="s">
        <v>15192</v>
      </c>
      <c r="R604">
        <v>7400</v>
      </c>
      <c r="S604" t="s">
        <v>18190</v>
      </c>
      <c r="T604" t="e">
        <f>VLOOKUP(Q604,lot!$A$3:$E$13372,3,0)</f>
        <v>#N/A</v>
      </c>
      <c r="U604" s="7" t="e">
        <f>VLOOKUP(Q604,lot!$A$3:$E$13372,5,0)</f>
        <v>#N/A</v>
      </c>
    </row>
    <row r="605" spans="2:21" hidden="1" x14ac:dyDescent="0.25">
      <c r="B605" t="s">
        <v>15193</v>
      </c>
      <c r="C605">
        <v>9900</v>
      </c>
      <c r="E605" t="s">
        <v>15179</v>
      </c>
      <c r="F605">
        <f t="shared" si="18"/>
        <v>3192</v>
      </c>
      <c r="G605" s="11">
        <f t="shared" si="19"/>
        <v>3192</v>
      </c>
      <c r="L605" t="s">
        <v>15179</v>
      </c>
      <c r="M605" t="e">
        <f>VLOOKUP(L605,lot!$A$3:$E$13372,3,0)</f>
        <v>#N/A</v>
      </c>
      <c r="Q605" t="s">
        <v>15193</v>
      </c>
      <c r="R605">
        <v>9900</v>
      </c>
      <c r="S605" t="s">
        <v>18190</v>
      </c>
      <c r="T605" t="e">
        <f>VLOOKUP(Q605,lot!$A$3:$E$13372,3,0)</f>
        <v>#N/A</v>
      </c>
      <c r="U605" s="7" t="e">
        <f>VLOOKUP(Q605,lot!$A$3:$E$13372,5,0)</f>
        <v>#N/A</v>
      </c>
    </row>
    <row r="606" spans="2:21" hidden="1" x14ac:dyDescent="0.25">
      <c r="B606" t="s">
        <v>15196</v>
      </c>
      <c r="C606">
        <v>2950</v>
      </c>
      <c r="E606" t="s">
        <v>15180</v>
      </c>
      <c r="F606">
        <f t="shared" si="18"/>
        <v>4000</v>
      </c>
      <c r="G606" s="11">
        <f t="shared" si="19"/>
        <v>4000</v>
      </c>
      <c r="L606" t="s">
        <v>15180</v>
      </c>
      <c r="M606" t="e">
        <f>VLOOKUP(L606,lot!$A$3:$E$13372,3,0)</f>
        <v>#N/A</v>
      </c>
      <c r="Q606" t="s">
        <v>15196</v>
      </c>
      <c r="R606">
        <v>2950</v>
      </c>
      <c r="S606" t="s">
        <v>18191</v>
      </c>
      <c r="T606" t="e">
        <f>VLOOKUP(Q606,lot!$A$3:$E$13372,3,0)</f>
        <v>#N/A</v>
      </c>
      <c r="U606" s="7" t="e">
        <f>VLOOKUP(Q606,lot!$A$3:$E$13372,5,0)</f>
        <v>#N/A</v>
      </c>
    </row>
    <row r="607" spans="2:21" hidden="1" x14ac:dyDescent="0.25">
      <c r="B607" t="s">
        <v>15198</v>
      </c>
      <c r="C607">
        <v>860</v>
      </c>
      <c r="E607" t="s">
        <v>15181</v>
      </c>
      <c r="F607" t="e">
        <f t="shared" si="18"/>
        <v>#N/A</v>
      </c>
      <c r="G607" s="11" t="str">
        <f t="shared" si="19"/>
        <v>0</v>
      </c>
      <c r="L607" t="s">
        <v>15181</v>
      </c>
      <c r="M607" t="e">
        <f>VLOOKUP(L607,lot!$A$3:$E$13372,3,0)</f>
        <v>#N/A</v>
      </c>
      <c r="Q607" t="s">
        <v>15198</v>
      </c>
      <c r="R607">
        <v>860</v>
      </c>
      <c r="S607" t="s">
        <v>18191</v>
      </c>
      <c r="T607" t="e">
        <f>VLOOKUP(Q607,lot!$A$3:$E$13372,3,0)</f>
        <v>#N/A</v>
      </c>
      <c r="U607" s="7" t="e">
        <f>VLOOKUP(Q607,lot!$A$3:$E$13372,5,0)</f>
        <v>#N/A</v>
      </c>
    </row>
    <row r="608" spans="2:21" hidden="1" x14ac:dyDescent="0.25">
      <c r="B608" t="s">
        <v>15199</v>
      </c>
      <c r="C608">
        <v>2</v>
      </c>
      <c r="E608" t="s">
        <v>15182</v>
      </c>
      <c r="F608" t="e">
        <f t="shared" si="18"/>
        <v>#N/A</v>
      </c>
      <c r="G608" s="11" t="str">
        <f t="shared" si="19"/>
        <v>0</v>
      </c>
      <c r="L608" t="s">
        <v>15182</v>
      </c>
      <c r="M608" t="e">
        <f>VLOOKUP(L608,lot!$A$3:$E$13372,3,0)</f>
        <v>#N/A</v>
      </c>
      <c r="Q608" t="s">
        <v>15199</v>
      </c>
      <c r="R608">
        <v>2</v>
      </c>
      <c r="S608" t="s">
        <v>18191</v>
      </c>
      <c r="T608" t="e">
        <f>VLOOKUP(Q608,lot!$A$3:$E$13372,3,0)</f>
        <v>#N/A</v>
      </c>
      <c r="U608" s="7" t="e">
        <f>VLOOKUP(Q608,lot!$A$3:$E$13372,5,0)</f>
        <v>#N/A</v>
      </c>
    </row>
    <row r="609" spans="2:21" hidden="1" x14ac:dyDescent="0.25">
      <c r="B609" t="s">
        <v>15201</v>
      </c>
      <c r="C609">
        <v>300</v>
      </c>
      <c r="E609" t="s">
        <v>15183</v>
      </c>
      <c r="F609" t="e">
        <f t="shared" si="18"/>
        <v>#N/A</v>
      </c>
      <c r="G609" s="11" t="str">
        <f t="shared" si="19"/>
        <v>0</v>
      </c>
      <c r="L609" t="s">
        <v>15183</v>
      </c>
      <c r="M609" t="e">
        <f>VLOOKUP(L609,lot!$A$3:$E$13372,3,0)</f>
        <v>#N/A</v>
      </c>
      <c r="Q609" t="s">
        <v>15201</v>
      </c>
      <c r="R609">
        <v>300</v>
      </c>
      <c r="S609" t="s">
        <v>3615</v>
      </c>
      <c r="T609" t="e">
        <f>VLOOKUP(Q609,lot!$A$3:$E$13372,3,0)</f>
        <v>#N/A</v>
      </c>
      <c r="U609" s="7" t="e">
        <f>VLOOKUP(Q609,lot!$A$3:$E$13372,5,0)</f>
        <v>#N/A</v>
      </c>
    </row>
    <row r="610" spans="2:21" hidden="1" x14ac:dyDescent="0.25">
      <c r="B610" t="s">
        <v>15204</v>
      </c>
      <c r="C610">
        <v>100</v>
      </c>
      <c r="E610" t="s">
        <v>15184</v>
      </c>
      <c r="F610" t="e">
        <f t="shared" si="18"/>
        <v>#N/A</v>
      </c>
      <c r="G610" s="11" t="str">
        <f t="shared" si="19"/>
        <v>0</v>
      </c>
      <c r="L610" t="s">
        <v>15184</v>
      </c>
      <c r="M610" t="e">
        <f>VLOOKUP(L610,lot!$A$3:$E$13372,3,0)</f>
        <v>#N/A</v>
      </c>
      <c r="Q610" t="s">
        <v>15204</v>
      </c>
      <c r="R610">
        <v>100</v>
      </c>
      <c r="S610" t="s">
        <v>3628</v>
      </c>
      <c r="T610" t="e">
        <f>VLOOKUP(Q610,lot!$A$3:$E$13372,3,0)</f>
        <v>#N/A</v>
      </c>
      <c r="U610" s="7" t="e">
        <f>VLOOKUP(Q610,lot!$A$3:$E$13372,5,0)</f>
        <v>#N/A</v>
      </c>
    </row>
    <row r="611" spans="2:21" hidden="1" x14ac:dyDescent="0.25">
      <c r="B611" t="s">
        <v>15206</v>
      </c>
      <c r="C611">
        <v>119</v>
      </c>
      <c r="E611" t="s">
        <v>15185</v>
      </c>
      <c r="F611">
        <f t="shared" si="18"/>
        <v>4</v>
      </c>
      <c r="G611" s="11">
        <f t="shared" si="19"/>
        <v>4</v>
      </c>
      <c r="L611" t="s">
        <v>15185</v>
      </c>
      <c r="M611" t="e">
        <f>VLOOKUP(L611,lot!$A$3:$E$13372,3,0)</f>
        <v>#N/A</v>
      </c>
      <c r="Q611" t="s">
        <v>15206</v>
      </c>
      <c r="R611">
        <v>119</v>
      </c>
      <c r="S611" t="s">
        <v>3635</v>
      </c>
      <c r="T611" t="e">
        <f>VLOOKUP(Q611,lot!$A$3:$E$13372,3,0)</f>
        <v>#N/A</v>
      </c>
      <c r="U611" s="7" t="e">
        <f>VLOOKUP(Q611,lot!$A$3:$E$13372,5,0)</f>
        <v>#N/A</v>
      </c>
    </row>
    <row r="612" spans="2:21" hidden="1" x14ac:dyDescent="0.25">
      <c r="B612" t="s">
        <v>15207</v>
      </c>
      <c r="C612">
        <v>312</v>
      </c>
      <c r="E612" t="s">
        <v>15186</v>
      </c>
      <c r="F612" t="e">
        <f t="shared" si="18"/>
        <v>#N/A</v>
      </c>
      <c r="G612" s="11" t="str">
        <f t="shared" si="19"/>
        <v>0</v>
      </c>
      <c r="L612" t="s">
        <v>15186</v>
      </c>
      <c r="M612" t="e">
        <f>VLOOKUP(L612,lot!$A$3:$E$13372,3,0)</f>
        <v>#N/A</v>
      </c>
      <c r="Q612" t="s">
        <v>15207</v>
      </c>
      <c r="R612">
        <v>312</v>
      </c>
      <c r="S612" t="s">
        <v>3638</v>
      </c>
      <c r="T612" t="e">
        <f>VLOOKUP(Q612,lot!$A$3:$E$13372,3,0)</f>
        <v>#N/A</v>
      </c>
      <c r="U612" s="7" t="e">
        <f>VLOOKUP(Q612,lot!$A$3:$E$13372,5,0)</f>
        <v>#N/A</v>
      </c>
    </row>
    <row r="613" spans="2:21" hidden="1" x14ac:dyDescent="0.25">
      <c r="B613" t="s">
        <v>15215</v>
      </c>
      <c r="C613">
        <v>11629</v>
      </c>
      <c r="E613" t="s">
        <v>15188</v>
      </c>
      <c r="F613" t="e">
        <f t="shared" si="18"/>
        <v>#N/A</v>
      </c>
      <c r="G613" s="11" t="str">
        <f t="shared" si="19"/>
        <v>0</v>
      </c>
      <c r="L613" t="s">
        <v>15188</v>
      </c>
      <c r="M613" t="e">
        <f>VLOOKUP(L613,lot!$A$3:$E$13372,3,0)</f>
        <v>#N/A</v>
      </c>
      <c r="Q613" t="s">
        <v>15215</v>
      </c>
      <c r="R613">
        <v>11629</v>
      </c>
      <c r="S613" t="s">
        <v>3654</v>
      </c>
      <c r="T613" t="e">
        <f>VLOOKUP(Q613,lot!$A$3:$E$13372,3,0)</f>
        <v>#N/A</v>
      </c>
      <c r="U613" s="7" t="e">
        <f>VLOOKUP(Q613,lot!$A$3:$E$13372,5,0)</f>
        <v>#N/A</v>
      </c>
    </row>
    <row r="614" spans="2:21" hidden="1" x14ac:dyDescent="0.25">
      <c r="B614" t="s">
        <v>15220</v>
      </c>
      <c r="C614">
        <v>13293</v>
      </c>
      <c r="E614" t="s">
        <v>15189</v>
      </c>
      <c r="F614" t="e">
        <f t="shared" si="18"/>
        <v>#N/A</v>
      </c>
      <c r="G614" s="11" t="str">
        <f t="shared" si="19"/>
        <v>0</v>
      </c>
      <c r="L614" t="s">
        <v>15189</v>
      </c>
      <c r="M614" t="e">
        <f>VLOOKUP(L614,lot!$A$3:$E$13372,3,0)</f>
        <v>#N/A</v>
      </c>
      <c r="Q614" t="s">
        <v>15220</v>
      </c>
      <c r="R614">
        <v>13293</v>
      </c>
      <c r="S614" t="s">
        <v>3682</v>
      </c>
      <c r="T614" t="e">
        <f>VLOOKUP(Q614,lot!$A$3:$E$13372,3,0)</f>
        <v>#N/A</v>
      </c>
      <c r="U614" s="7" t="e">
        <f>VLOOKUP(Q614,lot!$A$3:$E$13372,5,0)</f>
        <v>#N/A</v>
      </c>
    </row>
    <row r="615" spans="2:21" hidden="1" x14ac:dyDescent="0.25">
      <c r="B615" t="s">
        <v>15224</v>
      </c>
      <c r="C615">
        <v>19</v>
      </c>
      <c r="E615" t="s">
        <v>15190</v>
      </c>
      <c r="F615">
        <f t="shared" si="18"/>
        <v>20</v>
      </c>
      <c r="G615" s="11">
        <f t="shared" si="19"/>
        <v>20</v>
      </c>
      <c r="L615" t="s">
        <v>15190</v>
      </c>
      <c r="M615" t="e">
        <f>VLOOKUP(L615,lot!$A$3:$E$13372,3,0)</f>
        <v>#N/A</v>
      </c>
      <c r="Q615" t="s">
        <v>15224</v>
      </c>
      <c r="R615">
        <v>19</v>
      </c>
      <c r="S615" t="s">
        <v>334</v>
      </c>
      <c r="T615" t="e">
        <f>VLOOKUP(Q615,lot!$A$3:$E$13372,3,0)</f>
        <v>#N/A</v>
      </c>
      <c r="U615" s="7" t="e">
        <f>VLOOKUP(Q615,lot!$A$3:$E$13372,5,0)</f>
        <v>#N/A</v>
      </c>
    </row>
    <row r="616" spans="2:21" hidden="1" x14ac:dyDescent="0.25">
      <c r="B616" t="s">
        <v>15229</v>
      </c>
      <c r="C616">
        <v>4648</v>
      </c>
      <c r="E616" t="s">
        <v>15191</v>
      </c>
      <c r="F616" t="e">
        <f t="shared" si="18"/>
        <v>#N/A</v>
      </c>
      <c r="G616" s="11" t="str">
        <f t="shared" si="19"/>
        <v>0</v>
      </c>
      <c r="L616" t="s">
        <v>15191</v>
      </c>
      <c r="M616" t="e">
        <f>VLOOKUP(L616,lot!$A$3:$E$13372,3,0)</f>
        <v>#N/A</v>
      </c>
      <c r="Q616" t="s">
        <v>15229</v>
      </c>
      <c r="R616">
        <v>4648</v>
      </c>
      <c r="S616" t="s">
        <v>3739</v>
      </c>
      <c r="T616" t="e">
        <f>VLOOKUP(Q616,lot!$A$3:$E$13372,3,0)</f>
        <v>#N/A</v>
      </c>
      <c r="U616" s="7" t="e">
        <f>VLOOKUP(Q616,lot!$A$3:$E$13372,5,0)</f>
        <v>#N/A</v>
      </c>
    </row>
    <row r="617" spans="2:21" hidden="1" x14ac:dyDescent="0.25">
      <c r="B617" t="s">
        <v>15238</v>
      </c>
      <c r="C617">
        <v>18</v>
      </c>
      <c r="E617" t="s">
        <v>15192</v>
      </c>
      <c r="F617">
        <f t="shared" si="18"/>
        <v>7400</v>
      </c>
      <c r="G617" s="11">
        <f t="shared" si="19"/>
        <v>7400</v>
      </c>
      <c r="L617" t="s">
        <v>15192</v>
      </c>
      <c r="M617" t="e">
        <f>VLOOKUP(L617,lot!$A$3:$E$13372,3,0)</f>
        <v>#N/A</v>
      </c>
      <c r="Q617" t="s">
        <v>15238</v>
      </c>
      <c r="R617">
        <v>18</v>
      </c>
      <c r="S617" t="s">
        <v>3773</v>
      </c>
      <c r="T617" t="e">
        <f>VLOOKUP(Q617,lot!$A$3:$E$13372,3,0)</f>
        <v>#N/A</v>
      </c>
      <c r="U617" s="7" t="e">
        <f>VLOOKUP(Q617,lot!$A$3:$E$13372,5,0)</f>
        <v>#N/A</v>
      </c>
    </row>
    <row r="618" spans="2:21" hidden="1" x14ac:dyDescent="0.25">
      <c r="B618" t="s">
        <v>15239</v>
      </c>
      <c r="C618">
        <v>100</v>
      </c>
      <c r="E618" t="s">
        <v>15193</v>
      </c>
      <c r="F618">
        <f t="shared" si="18"/>
        <v>9900</v>
      </c>
      <c r="G618" s="11">
        <f t="shared" si="19"/>
        <v>9900</v>
      </c>
      <c r="L618" t="s">
        <v>15193</v>
      </c>
      <c r="M618" t="e">
        <f>VLOOKUP(L618,lot!$A$3:$E$13372,3,0)</f>
        <v>#N/A</v>
      </c>
      <c r="Q618" t="s">
        <v>15239</v>
      </c>
      <c r="R618">
        <v>100</v>
      </c>
      <c r="S618" t="s">
        <v>3773</v>
      </c>
      <c r="T618" t="e">
        <f>VLOOKUP(Q618,lot!$A$3:$E$13372,3,0)</f>
        <v>#N/A</v>
      </c>
      <c r="U618" s="7" t="e">
        <f>VLOOKUP(Q618,lot!$A$3:$E$13372,5,0)</f>
        <v>#N/A</v>
      </c>
    </row>
    <row r="619" spans="2:21" hidden="1" x14ac:dyDescent="0.25">
      <c r="B619" t="s">
        <v>15241</v>
      </c>
      <c r="C619">
        <v>20</v>
      </c>
      <c r="E619" t="s">
        <v>15194</v>
      </c>
      <c r="F619" t="e">
        <f t="shared" si="18"/>
        <v>#N/A</v>
      </c>
      <c r="G619" s="11" t="str">
        <f t="shared" si="19"/>
        <v>0</v>
      </c>
      <c r="L619" t="s">
        <v>15194</v>
      </c>
      <c r="M619" t="e">
        <f>VLOOKUP(L619,lot!$A$3:$E$13372,3,0)</f>
        <v>#N/A</v>
      </c>
      <c r="Q619" t="s">
        <v>15241</v>
      </c>
      <c r="R619">
        <v>20</v>
      </c>
      <c r="S619" t="s">
        <v>3778</v>
      </c>
      <c r="T619" t="e">
        <f>VLOOKUP(Q619,lot!$A$3:$E$13372,3,0)</f>
        <v>#N/A</v>
      </c>
      <c r="U619" s="7" t="e">
        <f>VLOOKUP(Q619,lot!$A$3:$E$13372,5,0)</f>
        <v>#N/A</v>
      </c>
    </row>
    <row r="620" spans="2:21" hidden="1" x14ac:dyDescent="0.25">
      <c r="B620" t="s">
        <v>15243</v>
      </c>
      <c r="C620">
        <v>300</v>
      </c>
      <c r="E620" t="s">
        <v>15199</v>
      </c>
      <c r="F620">
        <f t="shared" si="18"/>
        <v>2</v>
      </c>
      <c r="G620" s="11">
        <f t="shared" si="19"/>
        <v>2</v>
      </c>
      <c r="L620" t="s">
        <v>15199</v>
      </c>
      <c r="M620" t="e">
        <f>VLOOKUP(L620,lot!$A$3:$E$13372,3,0)</f>
        <v>#N/A</v>
      </c>
      <c r="Q620" t="s">
        <v>15243</v>
      </c>
      <c r="R620">
        <v>300</v>
      </c>
      <c r="S620" t="s">
        <v>3778</v>
      </c>
      <c r="T620" t="e">
        <f>VLOOKUP(Q620,lot!$A$3:$E$13372,3,0)</f>
        <v>#N/A</v>
      </c>
      <c r="U620" s="7" t="e">
        <f>VLOOKUP(Q620,lot!$A$3:$E$13372,5,0)</f>
        <v>#N/A</v>
      </c>
    </row>
    <row r="621" spans="2:21" hidden="1" x14ac:dyDescent="0.25">
      <c r="B621" t="s">
        <v>15244</v>
      </c>
      <c r="C621">
        <v>12</v>
      </c>
      <c r="E621" t="s">
        <v>15197</v>
      </c>
      <c r="F621" t="e">
        <f t="shared" si="18"/>
        <v>#N/A</v>
      </c>
      <c r="G621" s="11" t="str">
        <f t="shared" si="19"/>
        <v>0</v>
      </c>
      <c r="L621" t="s">
        <v>15197</v>
      </c>
      <c r="M621" t="e">
        <f>VLOOKUP(L621,lot!$A$3:$E$13372,3,0)</f>
        <v>#N/A</v>
      </c>
      <c r="Q621" t="s">
        <v>15244</v>
      </c>
      <c r="R621">
        <v>12</v>
      </c>
      <c r="S621" t="s">
        <v>18192</v>
      </c>
      <c r="T621" t="e">
        <f>VLOOKUP(Q621,lot!$A$3:$E$13372,3,0)</f>
        <v>#N/A</v>
      </c>
      <c r="U621" s="7" t="e">
        <f>VLOOKUP(Q621,lot!$A$3:$E$13372,5,0)</f>
        <v>#N/A</v>
      </c>
    </row>
    <row r="622" spans="2:21" hidden="1" x14ac:dyDescent="0.25">
      <c r="B622" t="s">
        <v>15246</v>
      </c>
      <c r="C622">
        <v>100</v>
      </c>
      <c r="E622" t="s">
        <v>15198</v>
      </c>
      <c r="F622">
        <f t="shared" si="18"/>
        <v>860</v>
      </c>
      <c r="G622" s="11">
        <f t="shared" si="19"/>
        <v>860</v>
      </c>
      <c r="L622" t="s">
        <v>15198</v>
      </c>
      <c r="M622" t="e">
        <f>VLOOKUP(L622,lot!$A$3:$E$13372,3,0)</f>
        <v>#N/A</v>
      </c>
      <c r="Q622" t="s">
        <v>15246</v>
      </c>
      <c r="R622">
        <v>100</v>
      </c>
      <c r="S622" t="s">
        <v>3786</v>
      </c>
      <c r="T622" t="e">
        <f>VLOOKUP(Q622,lot!$A$3:$E$13372,3,0)</f>
        <v>#N/A</v>
      </c>
      <c r="U622" s="7" t="e">
        <f>VLOOKUP(Q622,lot!$A$3:$E$13372,5,0)</f>
        <v>#N/A</v>
      </c>
    </row>
    <row r="623" spans="2:21" hidden="1" x14ac:dyDescent="0.25">
      <c r="B623" t="s">
        <v>15251</v>
      </c>
      <c r="C623">
        <v>280</v>
      </c>
      <c r="E623" t="s">
        <v>15196</v>
      </c>
      <c r="F623">
        <f t="shared" si="18"/>
        <v>2950</v>
      </c>
      <c r="G623" s="11">
        <f t="shared" si="19"/>
        <v>2950</v>
      </c>
      <c r="L623" t="s">
        <v>15196</v>
      </c>
      <c r="M623" t="e">
        <f>VLOOKUP(L623,lot!$A$3:$E$13372,3,0)</f>
        <v>#N/A</v>
      </c>
      <c r="Q623" t="s">
        <v>15251</v>
      </c>
      <c r="R623">
        <v>280</v>
      </c>
      <c r="S623" t="s">
        <v>3791</v>
      </c>
      <c r="T623" t="e">
        <f>VLOOKUP(Q623,lot!$A$3:$E$13372,3,0)</f>
        <v>#N/A</v>
      </c>
      <c r="U623" s="7" t="e">
        <f>VLOOKUP(Q623,lot!$A$3:$E$13372,5,0)</f>
        <v>#N/A</v>
      </c>
    </row>
    <row r="624" spans="2:21" hidden="1" x14ac:dyDescent="0.25">
      <c r="B624" t="s">
        <v>15252</v>
      </c>
      <c r="C624">
        <v>205</v>
      </c>
      <c r="E624" t="s">
        <v>15195</v>
      </c>
      <c r="F624" t="e">
        <f t="shared" si="18"/>
        <v>#N/A</v>
      </c>
      <c r="G624" s="11" t="str">
        <f t="shared" si="19"/>
        <v>0</v>
      </c>
      <c r="L624" t="s">
        <v>15195</v>
      </c>
      <c r="M624" t="e">
        <f>VLOOKUP(L624,lot!$A$3:$E$13372,3,0)</f>
        <v>#N/A</v>
      </c>
      <c r="Q624" t="s">
        <v>15252</v>
      </c>
      <c r="R624">
        <v>205</v>
      </c>
      <c r="S624" t="s">
        <v>3797</v>
      </c>
      <c r="T624" t="e">
        <f>VLOOKUP(Q624,lot!$A$3:$E$13372,3,0)</f>
        <v>#N/A</v>
      </c>
      <c r="U624" s="7" t="e">
        <f>VLOOKUP(Q624,lot!$A$3:$E$13372,5,0)</f>
        <v>#N/A</v>
      </c>
    </row>
    <row r="625" spans="2:21" hidden="1" x14ac:dyDescent="0.25">
      <c r="B625" t="s">
        <v>15255</v>
      </c>
      <c r="C625">
        <v>212</v>
      </c>
      <c r="E625" t="s">
        <v>15200</v>
      </c>
      <c r="F625" t="e">
        <f t="shared" si="18"/>
        <v>#N/A</v>
      </c>
      <c r="G625" s="11" t="str">
        <f t="shared" si="19"/>
        <v>0</v>
      </c>
      <c r="L625" t="s">
        <v>15200</v>
      </c>
      <c r="M625" t="e">
        <f>VLOOKUP(L625,lot!$A$3:$E$13372,3,0)</f>
        <v>#N/A</v>
      </c>
      <c r="Q625" t="s">
        <v>15255</v>
      </c>
      <c r="R625">
        <v>212</v>
      </c>
      <c r="S625" t="s">
        <v>3800</v>
      </c>
      <c r="T625" t="e">
        <f>VLOOKUP(Q625,lot!$A$3:$E$13372,3,0)</f>
        <v>#N/A</v>
      </c>
      <c r="U625" s="7" t="e">
        <f>VLOOKUP(Q625,lot!$A$3:$E$13372,5,0)</f>
        <v>#N/A</v>
      </c>
    </row>
    <row r="626" spans="2:21" hidden="1" x14ac:dyDescent="0.25">
      <c r="B626" t="s">
        <v>15256</v>
      </c>
      <c r="C626">
        <v>236</v>
      </c>
      <c r="E626" t="s">
        <v>15201</v>
      </c>
      <c r="F626">
        <f t="shared" si="18"/>
        <v>300</v>
      </c>
      <c r="G626" s="11">
        <f t="shared" si="19"/>
        <v>300</v>
      </c>
      <c r="L626" t="s">
        <v>15201</v>
      </c>
      <c r="M626" t="e">
        <f>VLOOKUP(L626,lot!$A$3:$E$13372,3,0)</f>
        <v>#N/A</v>
      </c>
      <c r="Q626" t="s">
        <v>15256</v>
      </c>
      <c r="R626">
        <v>236</v>
      </c>
      <c r="S626" t="s">
        <v>18193</v>
      </c>
      <c r="T626" t="e">
        <f>VLOOKUP(Q626,lot!$A$3:$E$13372,3,0)</f>
        <v>#N/A</v>
      </c>
      <c r="U626" s="7" t="e">
        <f>VLOOKUP(Q626,lot!$A$3:$E$13372,5,0)</f>
        <v>#N/A</v>
      </c>
    </row>
    <row r="627" spans="2:21" hidden="1" x14ac:dyDescent="0.25">
      <c r="B627" t="s">
        <v>15257</v>
      </c>
      <c r="C627">
        <v>33</v>
      </c>
      <c r="E627" t="s">
        <v>15202</v>
      </c>
      <c r="F627" t="e">
        <f t="shared" si="18"/>
        <v>#N/A</v>
      </c>
      <c r="G627" s="11" t="str">
        <f t="shared" si="19"/>
        <v>0</v>
      </c>
      <c r="L627" t="s">
        <v>15202</v>
      </c>
      <c r="M627" t="e">
        <f>VLOOKUP(L627,lot!$A$3:$E$13372,3,0)</f>
        <v>#N/A</v>
      </c>
      <c r="Q627" t="s">
        <v>15257</v>
      </c>
      <c r="R627">
        <v>33</v>
      </c>
      <c r="S627" t="s">
        <v>3805</v>
      </c>
      <c r="T627" t="e">
        <f>VLOOKUP(Q627,lot!$A$3:$E$13372,3,0)</f>
        <v>#N/A</v>
      </c>
      <c r="U627" s="7" t="e">
        <f>VLOOKUP(Q627,lot!$A$3:$E$13372,5,0)</f>
        <v>#N/A</v>
      </c>
    </row>
    <row r="628" spans="2:21" hidden="1" x14ac:dyDescent="0.25">
      <c r="B628" t="s">
        <v>15259</v>
      </c>
      <c r="C628">
        <v>4475</v>
      </c>
      <c r="E628" t="s">
        <v>15203</v>
      </c>
      <c r="F628" t="e">
        <f t="shared" si="18"/>
        <v>#N/A</v>
      </c>
      <c r="G628" s="11" t="str">
        <f t="shared" si="19"/>
        <v>0</v>
      </c>
      <c r="L628" t="s">
        <v>15203</v>
      </c>
      <c r="M628" t="e">
        <f>VLOOKUP(L628,lot!$A$3:$E$13372,3,0)</f>
        <v>#N/A</v>
      </c>
      <c r="Q628" t="s">
        <v>15259</v>
      </c>
      <c r="R628">
        <v>4475</v>
      </c>
      <c r="S628" t="s">
        <v>3812</v>
      </c>
      <c r="T628" t="e">
        <f>VLOOKUP(Q628,lot!$A$3:$E$13372,3,0)</f>
        <v>#N/A</v>
      </c>
      <c r="U628" s="7" t="e">
        <f>VLOOKUP(Q628,lot!$A$3:$E$13372,5,0)</f>
        <v>#N/A</v>
      </c>
    </row>
    <row r="629" spans="2:21" hidden="1" x14ac:dyDescent="0.25">
      <c r="B629" t="s">
        <v>15264</v>
      </c>
      <c r="C629">
        <v>2285</v>
      </c>
      <c r="E629" t="s">
        <v>15205</v>
      </c>
      <c r="F629" t="e">
        <f t="shared" si="18"/>
        <v>#N/A</v>
      </c>
      <c r="G629" s="11" t="str">
        <f t="shared" si="19"/>
        <v>0</v>
      </c>
      <c r="L629" t="s">
        <v>15205</v>
      </c>
      <c r="M629" t="e">
        <f>VLOOKUP(L629,lot!$A$3:$E$13372,3,0)</f>
        <v>#N/A</v>
      </c>
      <c r="Q629" t="s">
        <v>15264</v>
      </c>
      <c r="R629">
        <v>2285</v>
      </c>
      <c r="S629" t="s">
        <v>3813</v>
      </c>
      <c r="T629" t="e">
        <f>VLOOKUP(Q629,lot!$A$3:$E$13372,3,0)</f>
        <v>#N/A</v>
      </c>
      <c r="U629" s="7" t="e">
        <f>VLOOKUP(Q629,lot!$A$3:$E$13372,5,0)</f>
        <v>#N/A</v>
      </c>
    </row>
    <row r="630" spans="2:21" hidden="1" x14ac:dyDescent="0.25">
      <c r="B630" t="s">
        <v>15267</v>
      </c>
      <c r="C630">
        <v>507</v>
      </c>
      <c r="E630" t="s">
        <v>15204</v>
      </c>
      <c r="F630">
        <f t="shared" si="18"/>
        <v>100</v>
      </c>
      <c r="G630" s="11">
        <f t="shared" si="19"/>
        <v>100</v>
      </c>
      <c r="L630" t="s">
        <v>15204</v>
      </c>
      <c r="M630" t="e">
        <f>VLOOKUP(L630,lot!$A$3:$E$13372,3,0)</f>
        <v>#N/A</v>
      </c>
      <c r="Q630" t="s">
        <v>15267</v>
      </c>
      <c r="R630">
        <v>507</v>
      </c>
      <c r="S630" t="s">
        <v>3816</v>
      </c>
      <c r="T630" t="e">
        <f>VLOOKUP(Q630,lot!$A$3:$E$13372,3,0)</f>
        <v>#N/A</v>
      </c>
      <c r="U630" s="7" t="e">
        <f>VLOOKUP(Q630,lot!$A$3:$E$13372,5,0)</f>
        <v>#N/A</v>
      </c>
    </row>
    <row r="631" spans="2:21" hidden="1" x14ac:dyDescent="0.25">
      <c r="B631" t="s">
        <v>15268</v>
      </c>
      <c r="C631">
        <v>600</v>
      </c>
      <c r="E631" t="s">
        <v>15206</v>
      </c>
      <c r="F631">
        <f t="shared" si="18"/>
        <v>119</v>
      </c>
      <c r="G631" s="11">
        <f t="shared" si="19"/>
        <v>119</v>
      </c>
      <c r="L631" t="s">
        <v>15206</v>
      </c>
      <c r="M631" t="e">
        <f>VLOOKUP(L631,lot!$A$3:$E$13372,3,0)</f>
        <v>#N/A</v>
      </c>
      <c r="Q631" t="s">
        <v>15268</v>
      </c>
      <c r="R631">
        <v>600</v>
      </c>
      <c r="S631" t="s">
        <v>3824</v>
      </c>
      <c r="T631" t="e">
        <f>VLOOKUP(Q631,lot!$A$3:$E$13372,3,0)</f>
        <v>#N/A</v>
      </c>
      <c r="U631" s="7" t="e">
        <f>VLOOKUP(Q631,lot!$A$3:$E$13372,5,0)</f>
        <v>#N/A</v>
      </c>
    </row>
    <row r="632" spans="2:21" hidden="1" x14ac:dyDescent="0.25">
      <c r="B632" t="s">
        <v>15269</v>
      </c>
      <c r="C632">
        <v>12</v>
      </c>
      <c r="E632" t="s">
        <v>15207</v>
      </c>
      <c r="F632">
        <f t="shared" si="18"/>
        <v>312</v>
      </c>
      <c r="G632" s="11">
        <f t="shared" si="19"/>
        <v>312</v>
      </c>
      <c r="L632" t="s">
        <v>15207</v>
      </c>
      <c r="M632" t="e">
        <f>VLOOKUP(L632,lot!$A$3:$E$13372,3,0)</f>
        <v>#N/A</v>
      </c>
      <c r="Q632" t="s">
        <v>15269</v>
      </c>
      <c r="R632">
        <v>12</v>
      </c>
      <c r="S632" t="s">
        <v>3827</v>
      </c>
      <c r="T632" t="e">
        <f>VLOOKUP(Q632,lot!$A$3:$E$13372,3,0)</f>
        <v>#N/A</v>
      </c>
      <c r="U632" s="7" t="e">
        <f>VLOOKUP(Q632,lot!$A$3:$E$13372,5,0)</f>
        <v>#N/A</v>
      </c>
    </row>
    <row r="633" spans="2:21" hidden="1" x14ac:dyDescent="0.25">
      <c r="B633" t="s">
        <v>15276</v>
      </c>
      <c r="C633">
        <v>1967</v>
      </c>
      <c r="E633" t="s">
        <v>15208</v>
      </c>
      <c r="F633" t="e">
        <f t="shared" si="18"/>
        <v>#N/A</v>
      </c>
      <c r="G633" s="11" t="str">
        <f t="shared" si="19"/>
        <v>0</v>
      </c>
      <c r="L633" t="s">
        <v>15208</v>
      </c>
      <c r="M633" t="e">
        <f>VLOOKUP(L633,lot!$A$3:$E$13372,3,0)</f>
        <v>#N/A</v>
      </c>
      <c r="Q633" t="s">
        <v>15276</v>
      </c>
      <c r="R633">
        <v>1967</v>
      </c>
      <c r="S633" t="s">
        <v>3866</v>
      </c>
      <c r="T633" t="e">
        <f>VLOOKUP(Q633,lot!$A$3:$E$13372,3,0)</f>
        <v>#N/A</v>
      </c>
      <c r="U633" s="7" t="e">
        <f>VLOOKUP(Q633,lot!$A$3:$E$13372,5,0)</f>
        <v>#N/A</v>
      </c>
    </row>
    <row r="634" spans="2:21" hidden="1" x14ac:dyDescent="0.25">
      <c r="B634" t="s">
        <v>15279</v>
      </c>
      <c r="C634">
        <v>370</v>
      </c>
      <c r="E634" t="s">
        <v>15209</v>
      </c>
      <c r="F634" t="e">
        <f t="shared" si="18"/>
        <v>#N/A</v>
      </c>
      <c r="G634" s="11" t="str">
        <f t="shared" si="19"/>
        <v>0</v>
      </c>
      <c r="L634" t="s">
        <v>15209</v>
      </c>
      <c r="M634" t="e">
        <f>VLOOKUP(L634,lot!$A$3:$E$13372,3,0)</f>
        <v>#N/A</v>
      </c>
      <c r="Q634" t="s">
        <v>15279</v>
      </c>
      <c r="R634">
        <v>370</v>
      </c>
      <c r="S634" t="s">
        <v>3879</v>
      </c>
      <c r="T634" t="e">
        <f>VLOOKUP(Q634,lot!$A$3:$E$13372,3,0)</f>
        <v>#N/A</v>
      </c>
      <c r="U634" s="7" t="e">
        <f>VLOOKUP(Q634,lot!$A$3:$E$13372,5,0)</f>
        <v>#N/A</v>
      </c>
    </row>
    <row r="635" spans="2:21" hidden="1" x14ac:dyDescent="0.25">
      <c r="B635" t="s">
        <v>15281</v>
      </c>
      <c r="C635">
        <v>11</v>
      </c>
      <c r="E635" t="s">
        <v>15210</v>
      </c>
      <c r="F635" t="e">
        <f t="shared" si="18"/>
        <v>#N/A</v>
      </c>
      <c r="G635" s="11" t="str">
        <f t="shared" si="19"/>
        <v>0</v>
      </c>
      <c r="L635" t="s">
        <v>15210</v>
      </c>
      <c r="M635" t="e">
        <f>VLOOKUP(L635,lot!$A$3:$E$13372,3,0)</f>
        <v>#N/A</v>
      </c>
      <c r="Q635" t="s">
        <v>15281</v>
      </c>
      <c r="R635">
        <v>11</v>
      </c>
      <c r="S635" t="s">
        <v>3890</v>
      </c>
      <c r="T635" t="e">
        <f>VLOOKUP(Q635,lot!$A$3:$E$13372,3,0)</f>
        <v>#N/A</v>
      </c>
      <c r="U635" s="7" t="e">
        <f>VLOOKUP(Q635,lot!$A$3:$E$13372,5,0)</f>
        <v>#N/A</v>
      </c>
    </row>
    <row r="636" spans="2:21" hidden="1" x14ac:dyDescent="0.25">
      <c r="B636" t="s">
        <v>15282</v>
      </c>
      <c r="C636">
        <v>160</v>
      </c>
      <c r="E636" t="s">
        <v>15211</v>
      </c>
      <c r="F636" t="e">
        <f t="shared" si="18"/>
        <v>#N/A</v>
      </c>
      <c r="G636" s="11" t="str">
        <f t="shared" si="19"/>
        <v>0</v>
      </c>
      <c r="L636" t="s">
        <v>15211</v>
      </c>
      <c r="M636" t="e">
        <f>VLOOKUP(L636,lot!$A$3:$E$13372,3,0)</f>
        <v>#N/A</v>
      </c>
      <c r="Q636" t="s">
        <v>15282</v>
      </c>
      <c r="R636">
        <v>160</v>
      </c>
      <c r="S636" t="s">
        <v>3895</v>
      </c>
      <c r="T636" t="e">
        <f>VLOOKUP(Q636,lot!$A$3:$E$13372,3,0)</f>
        <v>#N/A</v>
      </c>
      <c r="U636" s="7" t="e">
        <f>VLOOKUP(Q636,lot!$A$3:$E$13372,5,0)</f>
        <v>#N/A</v>
      </c>
    </row>
    <row r="637" spans="2:21" hidden="1" x14ac:dyDescent="0.25">
      <c r="B637" t="s">
        <v>15283</v>
      </c>
      <c r="C637">
        <v>93</v>
      </c>
      <c r="E637" t="s">
        <v>15212</v>
      </c>
      <c r="F637" t="e">
        <f t="shared" si="18"/>
        <v>#N/A</v>
      </c>
      <c r="G637" s="11" t="str">
        <f t="shared" si="19"/>
        <v>0</v>
      </c>
      <c r="L637" t="s">
        <v>15212</v>
      </c>
      <c r="M637" t="e">
        <f>VLOOKUP(L637,lot!$A$3:$E$13372,3,0)</f>
        <v>#N/A</v>
      </c>
      <c r="Q637" t="s">
        <v>15283</v>
      </c>
      <c r="R637">
        <v>93</v>
      </c>
      <c r="S637" t="s">
        <v>3899</v>
      </c>
      <c r="T637" t="e">
        <f>VLOOKUP(Q637,lot!$A$3:$E$13372,3,0)</f>
        <v>#N/A</v>
      </c>
      <c r="U637" s="7" t="e">
        <f>VLOOKUP(Q637,lot!$A$3:$E$13372,5,0)</f>
        <v>#N/A</v>
      </c>
    </row>
    <row r="638" spans="2:21" hidden="1" x14ac:dyDescent="0.25">
      <c r="B638" t="s">
        <v>15284</v>
      </c>
      <c r="C638">
        <v>16</v>
      </c>
      <c r="E638" t="s">
        <v>15213</v>
      </c>
      <c r="F638" t="e">
        <f t="shared" si="18"/>
        <v>#N/A</v>
      </c>
      <c r="G638" s="11" t="str">
        <f t="shared" si="19"/>
        <v>0</v>
      </c>
      <c r="L638" t="s">
        <v>15213</v>
      </c>
      <c r="M638" t="e">
        <f>VLOOKUP(L638,lot!$A$3:$E$13372,3,0)</f>
        <v>#N/A</v>
      </c>
      <c r="Q638" t="s">
        <v>15284</v>
      </c>
      <c r="R638">
        <v>16</v>
      </c>
      <c r="S638" t="s">
        <v>18194</v>
      </c>
      <c r="T638" t="e">
        <f>VLOOKUP(Q638,lot!$A$3:$E$13372,3,0)</f>
        <v>#N/A</v>
      </c>
      <c r="U638" s="7" t="e">
        <f>VLOOKUP(Q638,lot!$A$3:$E$13372,5,0)</f>
        <v>#N/A</v>
      </c>
    </row>
    <row r="639" spans="2:21" hidden="1" x14ac:dyDescent="0.25">
      <c r="B639" t="s">
        <v>15289</v>
      </c>
      <c r="C639">
        <v>440</v>
      </c>
      <c r="E639" t="s">
        <v>15214</v>
      </c>
      <c r="F639" t="e">
        <f t="shared" si="18"/>
        <v>#N/A</v>
      </c>
      <c r="G639" s="11" t="str">
        <f t="shared" si="19"/>
        <v>0</v>
      </c>
      <c r="L639" t="s">
        <v>15214</v>
      </c>
      <c r="M639" t="e">
        <f>VLOOKUP(L639,lot!$A$3:$E$13372,3,0)</f>
        <v>#N/A</v>
      </c>
      <c r="Q639" t="s">
        <v>15289</v>
      </c>
      <c r="R639">
        <v>440</v>
      </c>
      <c r="S639" t="s">
        <v>3911</v>
      </c>
      <c r="T639" t="e">
        <f>VLOOKUP(Q639,lot!$A$3:$E$13372,3,0)</f>
        <v>#N/A</v>
      </c>
      <c r="U639" s="7" t="e">
        <f>VLOOKUP(Q639,lot!$A$3:$E$13372,5,0)</f>
        <v>#N/A</v>
      </c>
    </row>
    <row r="640" spans="2:21" hidden="1" x14ac:dyDescent="0.25">
      <c r="B640" t="s">
        <v>15290</v>
      </c>
      <c r="C640">
        <v>1047</v>
      </c>
      <c r="E640" t="s">
        <v>15215</v>
      </c>
      <c r="F640">
        <f t="shared" si="18"/>
        <v>11629</v>
      </c>
      <c r="G640" s="11">
        <f t="shared" si="19"/>
        <v>11629</v>
      </c>
      <c r="L640" t="s">
        <v>15215</v>
      </c>
      <c r="M640" t="e">
        <f>VLOOKUP(L640,lot!$A$3:$E$13372,3,0)</f>
        <v>#N/A</v>
      </c>
      <c r="Q640" t="s">
        <v>15290</v>
      </c>
      <c r="R640">
        <v>1047</v>
      </c>
      <c r="S640" t="s">
        <v>3914</v>
      </c>
      <c r="T640" t="e">
        <f>VLOOKUP(Q640,lot!$A$3:$E$13372,3,0)</f>
        <v>#N/A</v>
      </c>
      <c r="U640" s="7" t="e">
        <f>VLOOKUP(Q640,lot!$A$3:$E$13372,5,0)</f>
        <v>#N/A</v>
      </c>
    </row>
    <row r="641" spans="2:21" hidden="1" x14ac:dyDescent="0.25">
      <c r="B641" t="s">
        <v>15291</v>
      </c>
      <c r="C641">
        <v>10193</v>
      </c>
      <c r="E641" t="s">
        <v>15216</v>
      </c>
      <c r="F641" t="e">
        <f t="shared" si="18"/>
        <v>#N/A</v>
      </c>
      <c r="G641" s="11" t="str">
        <f t="shared" si="19"/>
        <v>0</v>
      </c>
      <c r="L641" t="s">
        <v>15216</v>
      </c>
      <c r="M641" t="e">
        <f>VLOOKUP(L641,lot!$A$3:$E$13372,3,0)</f>
        <v>#N/A</v>
      </c>
      <c r="Q641" t="s">
        <v>15291</v>
      </c>
      <c r="R641">
        <v>10193</v>
      </c>
      <c r="S641" t="s">
        <v>3918</v>
      </c>
      <c r="T641" t="e">
        <f>VLOOKUP(Q641,lot!$A$3:$E$13372,3,0)</f>
        <v>#N/A</v>
      </c>
      <c r="U641" s="7" t="e">
        <f>VLOOKUP(Q641,lot!$A$3:$E$13372,5,0)</f>
        <v>#N/A</v>
      </c>
    </row>
    <row r="642" spans="2:21" hidden="1" x14ac:dyDescent="0.25">
      <c r="B642" t="s">
        <v>15292</v>
      </c>
      <c r="C642">
        <v>30301</v>
      </c>
      <c r="E642" t="s">
        <v>15217</v>
      </c>
      <c r="F642" t="e">
        <f t="shared" si="18"/>
        <v>#N/A</v>
      </c>
      <c r="G642" s="11" t="str">
        <f t="shared" si="19"/>
        <v>0</v>
      </c>
      <c r="L642" t="s">
        <v>15217</v>
      </c>
      <c r="M642" t="e">
        <f>VLOOKUP(L642,lot!$A$3:$E$13372,3,0)</f>
        <v>#N/A</v>
      </c>
      <c r="Q642" t="s">
        <v>15292</v>
      </c>
      <c r="R642">
        <v>30301</v>
      </c>
      <c r="S642" t="s">
        <v>3932</v>
      </c>
      <c r="T642" t="e">
        <f>VLOOKUP(Q642,lot!$A$3:$E$13372,3,0)</f>
        <v>#N/A</v>
      </c>
      <c r="U642" s="7" t="e">
        <f>VLOOKUP(Q642,lot!$A$3:$E$13372,5,0)</f>
        <v>#N/A</v>
      </c>
    </row>
    <row r="643" spans="2:21" hidden="1" x14ac:dyDescent="0.25">
      <c r="B643" t="s">
        <v>15301</v>
      </c>
      <c r="C643">
        <v>10</v>
      </c>
      <c r="E643" t="s">
        <v>15218</v>
      </c>
      <c r="F643" t="e">
        <f t="shared" ref="F643:F706" si="20">VLOOKUP(E643,$B$2:$C$1866,2,0)</f>
        <v>#N/A</v>
      </c>
      <c r="G643" s="11" t="str">
        <f t="shared" ref="G643:G706" si="21">IF(ISNA(F643),"0",F643)</f>
        <v>0</v>
      </c>
      <c r="L643" t="s">
        <v>15218</v>
      </c>
      <c r="M643" t="e">
        <f>VLOOKUP(L643,lot!$A$3:$E$13372,3,0)</f>
        <v>#N/A</v>
      </c>
      <c r="Q643" t="s">
        <v>15301</v>
      </c>
      <c r="R643">
        <v>10</v>
      </c>
      <c r="S643" t="s">
        <v>18195</v>
      </c>
      <c r="T643" t="e">
        <f>VLOOKUP(Q643,lot!$A$3:$E$13372,3,0)</f>
        <v>#N/A</v>
      </c>
      <c r="U643" s="7" t="e">
        <f>VLOOKUP(Q643,lot!$A$3:$E$13372,5,0)</f>
        <v>#N/A</v>
      </c>
    </row>
    <row r="644" spans="2:21" hidden="1" x14ac:dyDescent="0.25">
      <c r="B644" t="s">
        <v>15302</v>
      </c>
      <c r="C644">
        <v>1</v>
      </c>
      <c r="E644" t="s">
        <v>15219</v>
      </c>
      <c r="F644" t="e">
        <f t="shared" si="20"/>
        <v>#N/A</v>
      </c>
      <c r="G644" s="11" t="str">
        <f t="shared" si="21"/>
        <v>0</v>
      </c>
      <c r="L644" t="s">
        <v>15219</v>
      </c>
      <c r="M644" t="e">
        <f>VLOOKUP(L644,lot!$A$3:$E$13372,3,0)</f>
        <v>#N/A</v>
      </c>
      <c r="Q644" t="s">
        <v>15302</v>
      </c>
      <c r="R644">
        <v>1</v>
      </c>
      <c r="S644" t="s">
        <v>18195</v>
      </c>
      <c r="T644" t="e">
        <f>VLOOKUP(Q644,lot!$A$3:$E$13372,3,0)</f>
        <v>#N/A</v>
      </c>
      <c r="U644" s="7" t="e">
        <f>VLOOKUP(Q644,lot!$A$3:$E$13372,5,0)</f>
        <v>#N/A</v>
      </c>
    </row>
    <row r="645" spans="2:21" hidden="1" x14ac:dyDescent="0.25">
      <c r="B645" t="s">
        <v>15303</v>
      </c>
      <c r="C645">
        <v>345</v>
      </c>
      <c r="E645" t="s">
        <v>15220</v>
      </c>
      <c r="F645">
        <f t="shared" si="20"/>
        <v>13293</v>
      </c>
      <c r="G645" s="11">
        <f t="shared" si="21"/>
        <v>13293</v>
      </c>
      <c r="L645" t="s">
        <v>15220</v>
      </c>
      <c r="M645" t="e">
        <f>VLOOKUP(L645,lot!$A$3:$E$13372,3,0)</f>
        <v>#N/A</v>
      </c>
      <c r="Q645" t="s">
        <v>15303</v>
      </c>
      <c r="R645">
        <v>345</v>
      </c>
      <c r="S645" t="s">
        <v>18195</v>
      </c>
      <c r="T645" t="e">
        <f>VLOOKUP(Q645,lot!$A$3:$E$13372,3,0)</f>
        <v>#N/A</v>
      </c>
      <c r="U645" s="7" t="e">
        <f>VLOOKUP(Q645,lot!$A$3:$E$13372,5,0)</f>
        <v>#N/A</v>
      </c>
    </row>
    <row r="646" spans="2:21" hidden="1" x14ac:dyDescent="0.25">
      <c r="B646" t="s">
        <v>15305</v>
      </c>
      <c r="C646">
        <v>4</v>
      </c>
      <c r="E646" t="s">
        <v>15221</v>
      </c>
      <c r="F646" t="e">
        <f t="shared" si="20"/>
        <v>#N/A</v>
      </c>
      <c r="G646" s="11" t="str">
        <f t="shared" si="21"/>
        <v>0</v>
      </c>
      <c r="L646" t="s">
        <v>15221</v>
      </c>
      <c r="M646" t="e">
        <f>VLOOKUP(L646,lot!$A$3:$E$13372,3,0)</f>
        <v>#N/A</v>
      </c>
      <c r="Q646" t="s">
        <v>15305</v>
      </c>
      <c r="R646">
        <v>4</v>
      </c>
      <c r="S646" t="s">
        <v>373</v>
      </c>
      <c r="T646" t="e">
        <f>VLOOKUP(Q646,lot!$A$3:$E$13372,3,0)</f>
        <v>#N/A</v>
      </c>
      <c r="U646" s="7" t="e">
        <f>VLOOKUP(Q646,lot!$A$3:$E$13372,5,0)</f>
        <v>#N/A</v>
      </c>
    </row>
    <row r="647" spans="2:21" hidden="1" x14ac:dyDescent="0.25">
      <c r="B647" t="s">
        <v>15306</v>
      </c>
      <c r="C647">
        <v>1125</v>
      </c>
      <c r="E647" t="s">
        <v>15222</v>
      </c>
      <c r="F647" t="e">
        <f t="shared" si="20"/>
        <v>#N/A</v>
      </c>
      <c r="G647" s="11" t="str">
        <f t="shared" si="21"/>
        <v>0</v>
      </c>
      <c r="L647" t="s">
        <v>15222</v>
      </c>
      <c r="M647" t="e">
        <f>VLOOKUP(L647,lot!$A$3:$E$13372,3,0)</f>
        <v>#N/A</v>
      </c>
      <c r="Q647" t="s">
        <v>15306</v>
      </c>
      <c r="R647">
        <v>1125</v>
      </c>
      <c r="S647" t="s">
        <v>373</v>
      </c>
      <c r="T647" t="e">
        <f>VLOOKUP(Q647,lot!$A$3:$E$13372,3,0)</f>
        <v>#N/A</v>
      </c>
      <c r="U647" s="7" t="e">
        <f>VLOOKUP(Q647,lot!$A$3:$E$13372,5,0)</f>
        <v>#N/A</v>
      </c>
    </row>
    <row r="648" spans="2:21" hidden="1" x14ac:dyDescent="0.25">
      <c r="B648" t="s">
        <v>15312</v>
      </c>
      <c r="C648">
        <v>15</v>
      </c>
      <c r="E648" t="s">
        <v>15223</v>
      </c>
      <c r="F648" t="e">
        <f t="shared" si="20"/>
        <v>#N/A</v>
      </c>
      <c r="G648" s="11" t="str">
        <f t="shared" si="21"/>
        <v>0</v>
      </c>
      <c r="L648" t="s">
        <v>15223</v>
      </c>
      <c r="M648" t="e">
        <f>VLOOKUP(L648,lot!$A$3:$E$13372,3,0)</f>
        <v>#N/A</v>
      </c>
      <c r="Q648" t="s">
        <v>15312</v>
      </c>
      <c r="R648">
        <v>15</v>
      </c>
      <c r="S648" t="s">
        <v>18196</v>
      </c>
      <c r="T648" t="e">
        <f>VLOOKUP(Q648,lot!$A$3:$E$13372,3,0)</f>
        <v>#N/A</v>
      </c>
      <c r="U648" s="7" t="e">
        <f>VLOOKUP(Q648,lot!$A$3:$E$13372,5,0)</f>
        <v>#N/A</v>
      </c>
    </row>
    <row r="649" spans="2:21" hidden="1" x14ac:dyDescent="0.25">
      <c r="B649" t="s">
        <v>15313</v>
      </c>
      <c r="C649">
        <v>1</v>
      </c>
      <c r="E649" t="s">
        <v>15224</v>
      </c>
      <c r="F649">
        <f t="shared" si="20"/>
        <v>19</v>
      </c>
      <c r="G649" s="11">
        <f t="shared" si="21"/>
        <v>19</v>
      </c>
      <c r="L649" t="s">
        <v>15224</v>
      </c>
      <c r="M649" t="e">
        <f>VLOOKUP(L649,lot!$A$3:$E$13372,3,0)</f>
        <v>#N/A</v>
      </c>
      <c r="Q649" t="s">
        <v>15313</v>
      </c>
      <c r="R649">
        <v>1</v>
      </c>
      <c r="S649" t="s">
        <v>18144</v>
      </c>
      <c r="T649" t="e">
        <f>VLOOKUP(Q649,lot!$A$3:$E$13372,3,0)</f>
        <v>#N/A</v>
      </c>
      <c r="U649" s="7" t="e">
        <f>VLOOKUP(Q649,lot!$A$3:$E$13372,5,0)</f>
        <v>#N/A</v>
      </c>
    </row>
    <row r="650" spans="2:21" hidden="1" x14ac:dyDescent="0.25">
      <c r="B650" t="s">
        <v>15314</v>
      </c>
      <c r="C650">
        <v>4400</v>
      </c>
      <c r="E650" t="s">
        <v>15225</v>
      </c>
      <c r="F650" t="e">
        <f t="shared" si="20"/>
        <v>#N/A</v>
      </c>
      <c r="G650" s="11" t="str">
        <f t="shared" si="21"/>
        <v>0</v>
      </c>
      <c r="L650" t="s">
        <v>15225</v>
      </c>
      <c r="M650" t="e">
        <f>VLOOKUP(L650,lot!$A$3:$E$13372,3,0)</f>
        <v>#N/A</v>
      </c>
      <c r="Q650" t="s">
        <v>15314</v>
      </c>
      <c r="R650">
        <v>4400</v>
      </c>
      <c r="S650" t="s">
        <v>18144</v>
      </c>
      <c r="T650" t="e">
        <f>VLOOKUP(Q650,lot!$A$3:$E$13372,3,0)</f>
        <v>#N/A</v>
      </c>
      <c r="U650" s="7" t="e">
        <f>VLOOKUP(Q650,lot!$A$3:$E$13372,5,0)</f>
        <v>#N/A</v>
      </c>
    </row>
    <row r="651" spans="2:21" hidden="1" x14ac:dyDescent="0.25">
      <c r="B651" t="s">
        <v>15315</v>
      </c>
      <c r="C651">
        <v>1000</v>
      </c>
      <c r="E651" t="s">
        <v>15226</v>
      </c>
      <c r="F651" t="e">
        <f t="shared" si="20"/>
        <v>#N/A</v>
      </c>
      <c r="G651" s="11" t="str">
        <f t="shared" si="21"/>
        <v>0</v>
      </c>
      <c r="L651" t="s">
        <v>15226</v>
      </c>
      <c r="M651" t="e">
        <f>VLOOKUP(L651,lot!$A$3:$E$13372,3,0)</f>
        <v>#N/A</v>
      </c>
      <c r="Q651" t="s">
        <v>15315</v>
      </c>
      <c r="R651">
        <v>1000</v>
      </c>
      <c r="S651" t="s">
        <v>18144</v>
      </c>
      <c r="T651" t="e">
        <f>VLOOKUP(Q651,lot!$A$3:$E$13372,3,0)</f>
        <v>#N/A</v>
      </c>
      <c r="U651" s="7" t="e">
        <f>VLOOKUP(Q651,lot!$A$3:$E$13372,5,0)</f>
        <v>#N/A</v>
      </c>
    </row>
    <row r="652" spans="2:21" hidden="1" x14ac:dyDescent="0.25">
      <c r="B652" t="s">
        <v>15316</v>
      </c>
      <c r="C652">
        <v>1071</v>
      </c>
      <c r="E652" t="s">
        <v>15227</v>
      </c>
      <c r="F652" t="e">
        <f t="shared" si="20"/>
        <v>#N/A</v>
      </c>
      <c r="G652" s="11" t="str">
        <f t="shared" si="21"/>
        <v>0</v>
      </c>
      <c r="L652" t="s">
        <v>15227</v>
      </c>
      <c r="M652" t="e">
        <f>VLOOKUP(L652,lot!$A$3:$E$13372,3,0)</f>
        <v>#N/A</v>
      </c>
      <c r="Q652" t="s">
        <v>15316</v>
      </c>
      <c r="R652">
        <v>1071</v>
      </c>
      <c r="S652" t="s">
        <v>3981</v>
      </c>
      <c r="T652" t="e">
        <f>VLOOKUP(Q652,lot!$A$3:$E$13372,3,0)</f>
        <v>#N/A</v>
      </c>
      <c r="U652" s="7" t="e">
        <f>VLOOKUP(Q652,lot!$A$3:$E$13372,5,0)</f>
        <v>#N/A</v>
      </c>
    </row>
    <row r="653" spans="2:21" hidden="1" x14ac:dyDescent="0.25">
      <c r="B653" t="s">
        <v>15319</v>
      </c>
      <c r="C653">
        <v>25</v>
      </c>
      <c r="E653" t="s">
        <v>15228</v>
      </c>
      <c r="F653" t="e">
        <f t="shared" si="20"/>
        <v>#N/A</v>
      </c>
      <c r="G653" s="11" t="str">
        <f t="shared" si="21"/>
        <v>0</v>
      </c>
      <c r="L653" t="s">
        <v>15228</v>
      </c>
      <c r="M653" t="e">
        <f>VLOOKUP(L653,lot!$A$3:$E$13372,3,0)</f>
        <v>#N/A</v>
      </c>
      <c r="Q653" t="s">
        <v>15319</v>
      </c>
      <c r="R653">
        <v>25</v>
      </c>
      <c r="S653" t="s">
        <v>18145</v>
      </c>
      <c r="T653" t="e">
        <f>VLOOKUP(Q653,lot!$A$3:$E$13372,3,0)</f>
        <v>#N/A</v>
      </c>
      <c r="U653" s="7" t="e">
        <f>VLOOKUP(Q653,lot!$A$3:$E$13372,5,0)</f>
        <v>#N/A</v>
      </c>
    </row>
    <row r="654" spans="2:21" hidden="1" x14ac:dyDescent="0.25">
      <c r="B654" t="s">
        <v>15320</v>
      </c>
      <c r="C654">
        <v>5994</v>
      </c>
      <c r="E654" t="s">
        <v>15229</v>
      </c>
      <c r="F654">
        <f t="shared" si="20"/>
        <v>4648</v>
      </c>
      <c r="G654" s="11">
        <f t="shared" si="21"/>
        <v>4648</v>
      </c>
      <c r="L654" t="s">
        <v>15229</v>
      </c>
      <c r="M654" t="e">
        <f>VLOOKUP(L654,lot!$A$3:$E$13372,3,0)</f>
        <v>#N/A</v>
      </c>
      <c r="Q654" t="s">
        <v>15320</v>
      </c>
      <c r="R654">
        <v>5994</v>
      </c>
      <c r="S654" t="s">
        <v>18145</v>
      </c>
      <c r="T654" t="e">
        <f>VLOOKUP(Q654,lot!$A$3:$E$13372,3,0)</f>
        <v>#N/A</v>
      </c>
      <c r="U654" s="7" t="e">
        <f>VLOOKUP(Q654,lot!$A$3:$E$13372,5,0)</f>
        <v>#N/A</v>
      </c>
    </row>
    <row r="655" spans="2:21" hidden="1" x14ac:dyDescent="0.25">
      <c r="B655" t="s">
        <v>15321</v>
      </c>
      <c r="C655">
        <v>560</v>
      </c>
      <c r="E655" t="s">
        <v>15233</v>
      </c>
      <c r="F655" t="e">
        <f t="shared" si="20"/>
        <v>#N/A</v>
      </c>
      <c r="G655" s="11" t="str">
        <f t="shared" si="21"/>
        <v>0</v>
      </c>
      <c r="L655" t="s">
        <v>15233</v>
      </c>
      <c r="M655" t="e">
        <f>VLOOKUP(L655,lot!$A$3:$E$13372,3,0)</f>
        <v>#N/A</v>
      </c>
      <c r="Q655" t="s">
        <v>15321</v>
      </c>
      <c r="R655">
        <v>560</v>
      </c>
      <c r="S655" t="s">
        <v>18145</v>
      </c>
      <c r="T655" t="e">
        <f>VLOOKUP(Q655,lot!$A$3:$E$13372,3,0)</f>
        <v>#N/A</v>
      </c>
      <c r="U655" s="7" t="e">
        <f>VLOOKUP(Q655,lot!$A$3:$E$13372,5,0)</f>
        <v>#N/A</v>
      </c>
    </row>
    <row r="656" spans="2:21" hidden="1" x14ac:dyDescent="0.25">
      <c r="B656" t="s">
        <v>15323</v>
      </c>
      <c r="C656">
        <v>400</v>
      </c>
      <c r="E656" t="s">
        <v>15234</v>
      </c>
      <c r="F656" t="e">
        <f t="shared" si="20"/>
        <v>#N/A</v>
      </c>
      <c r="G656" s="11" t="str">
        <f t="shared" si="21"/>
        <v>0</v>
      </c>
      <c r="L656" t="s">
        <v>15234</v>
      </c>
      <c r="M656" t="e">
        <f>VLOOKUP(L656,lot!$A$3:$E$13372,3,0)</f>
        <v>#N/A</v>
      </c>
      <c r="Q656" t="s">
        <v>15323</v>
      </c>
      <c r="R656">
        <v>400</v>
      </c>
      <c r="S656" t="s">
        <v>3984</v>
      </c>
      <c r="T656" t="e">
        <f>VLOOKUP(Q656,lot!$A$3:$E$13372,3,0)</f>
        <v>#N/A</v>
      </c>
      <c r="U656" s="7" t="e">
        <f>VLOOKUP(Q656,lot!$A$3:$E$13372,5,0)</f>
        <v>#N/A</v>
      </c>
    </row>
    <row r="657" spans="2:21" hidden="1" x14ac:dyDescent="0.25">
      <c r="B657" t="s">
        <v>15327</v>
      </c>
      <c r="C657">
        <v>16</v>
      </c>
      <c r="E657" t="s">
        <v>15230</v>
      </c>
      <c r="F657" t="e">
        <f t="shared" si="20"/>
        <v>#N/A</v>
      </c>
      <c r="G657" s="11" t="str">
        <f t="shared" si="21"/>
        <v>0</v>
      </c>
      <c r="L657" t="s">
        <v>15230</v>
      </c>
      <c r="M657" t="e">
        <f>VLOOKUP(L657,lot!$A$3:$E$13372,3,0)</f>
        <v>#N/A</v>
      </c>
      <c r="Q657" t="s">
        <v>15327</v>
      </c>
      <c r="R657">
        <v>16</v>
      </c>
      <c r="S657" t="s">
        <v>3993</v>
      </c>
      <c r="T657" t="e">
        <f>VLOOKUP(Q657,lot!$A$3:$E$13372,3,0)</f>
        <v>#N/A</v>
      </c>
      <c r="U657" s="7" t="e">
        <f>VLOOKUP(Q657,lot!$A$3:$E$13372,5,0)</f>
        <v>#N/A</v>
      </c>
    </row>
    <row r="658" spans="2:21" hidden="1" x14ac:dyDescent="0.25">
      <c r="B658" t="s">
        <v>15328</v>
      </c>
      <c r="C658">
        <v>160</v>
      </c>
      <c r="E658" t="s">
        <v>15231</v>
      </c>
      <c r="F658" t="e">
        <f t="shared" si="20"/>
        <v>#N/A</v>
      </c>
      <c r="G658" s="11" t="str">
        <f t="shared" si="21"/>
        <v>0</v>
      </c>
      <c r="L658" t="s">
        <v>15231</v>
      </c>
      <c r="M658" t="e">
        <f>VLOOKUP(L658,lot!$A$3:$E$13372,3,0)</f>
        <v>#N/A</v>
      </c>
      <c r="Q658" t="s">
        <v>15328</v>
      </c>
      <c r="R658">
        <v>160</v>
      </c>
      <c r="S658" t="s">
        <v>3993</v>
      </c>
      <c r="T658" t="e">
        <f>VLOOKUP(Q658,lot!$A$3:$E$13372,3,0)</f>
        <v>#N/A</v>
      </c>
      <c r="U658" s="7" t="e">
        <f>VLOOKUP(Q658,lot!$A$3:$E$13372,5,0)</f>
        <v>#N/A</v>
      </c>
    </row>
    <row r="659" spans="2:21" hidden="1" x14ac:dyDescent="0.25">
      <c r="B659" t="s">
        <v>15331</v>
      </c>
      <c r="C659">
        <v>1555</v>
      </c>
      <c r="E659" t="s">
        <v>15232</v>
      </c>
      <c r="F659" t="e">
        <f t="shared" si="20"/>
        <v>#N/A</v>
      </c>
      <c r="G659" s="11" t="str">
        <f t="shared" si="21"/>
        <v>0</v>
      </c>
      <c r="L659" t="s">
        <v>15232</v>
      </c>
      <c r="M659" t="e">
        <f>VLOOKUP(L659,lot!$A$3:$E$13372,3,0)</f>
        <v>#N/A</v>
      </c>
      <c r="Q659" t="s">
        <v>15331</v>
      </c>
      <c r="R659">
        <v>1555</v>
      </c>
      <c r="S659" t="s">
        <v>4000</v>
      </c>
      <c r="T659" t="e">
        <f>VLOOKUP(Q659,lot!$A$3:$E$13372,3,0)</f>
        <v>#N/A</v>
      </c>
      <c r="U659" s="7" t="e">
        <f>VLOOKUP(Q659,lot!$A$3:$E$13372,5,0)</f>
        <v>#N/A</v>
      </c>
    </row>
    <row r="660" spans="2:21" hidden="1" x14ac:dyDescent="0.25">
      <c r="B660" t="s">
        <v>15337</v>
      </c>
      <c r="C660">
        <v>128359</v>
      </c>
      <c r="E660" t="s">
        <v>15245</v>
      </c>
      <c r="F660" t="e">
        <f t="shared" si="20"/>
        <v>#N/A</v>
      </c>
      <c r="G660" s="11" t="str">
        <f t="shared" si="21"/>
        <v>0</v>
      </c>
      <c r="L660" t="s">
        <v>15245</v>
      </c>
      <c r="M660" t="e">
        <f>VLOOKUP(L660,lot!$A$3:$E$13372,3,0)</f>
        <v>#N/A</v>
      </c>
      <c r="Q660" t="s">
        <v>15337</v>
      </c>
      <c r="R660">
        <v>128359</v>
      </c>
      <c r="S660" t="s">
        <v>4019</v>
      </c>
      <c r="T660" t="e">
        <f>VLOOKUP(Q660,lot!$A$3:$E$13372,3,0)</f>
        <v>#N/A</v>
      </c>
      <c r="U660" s="7" t="e">
        <f>VLOOKUP(Q660,lot!$A$3:$E$13372,5,0)</f>
        <v>#N/A</v>
      </c>
    </row>
    <row r="661" spans="2:21" hidden="1" x14ac:dyDescent="0.25">
      <c r="B661" t="s">
        <v>15342</v>
      </c>
      <c r="C661">
        <v>25</v>
      </c>
      <c r="E661" t="s">
        <v>15244</v>
      </c>
      <c r="F661">
        <f t="shared" si="20"/>
        <v>12</v>
      </c>
      <c r="G661" s="11">
        <f t="shared" si="21"/>
        <v>12</v>
      </c>
      <c r="L661" t="s">
        <v>15244</v>
      </c>
      <c r="M661" t="e">
        <f>VLOOKUP(L661,lot!$A$3:$E$13372,3,0)</f>
        <v>#N/A</v>
      </c>
      <c r="Q661" t="s">
        <v>15342</v>
      </c>
      <c r="R661">
        <v>25</v>
      </c>
      <c r="S661" t="s">
        <v>4059</v>
      </c>
      <c r="T661" t="e">
        <f>VLOOKUP(Q661,lot!$A$3:$E$13372,3,0)</f>
        <v>#N/A</v>
      </c>
      <c r="U661" s="7" t="e">
        <f>VLOOKUP(Q661,lot!$A$3:$E$13372,5,0)</f>
        <v>#N/A</v>
      </c>
    </row>
    <row r="662" spans="2:21" hidden="1" x14ac:dyDescent="0.25">
      <c r="B662" t="s">
        <v>15347</v>
      </c>
      <c r="C662">
        <v>14</v>
      </c>
      <c r="E662" t="s">
        <v>15240</v>
      </c>
      <c r="F662" t="e">
        <f t="shared" si="20"/>
        <v>#N/A</v>
      </c>
      <c r="G662" s="11" t="str">
        <f t="shared" si="21"/>
        <v>0</v>
      </c>
      <c r="L662" t="s">
        <v>15240</v>
      </c>
      <c r="M662" t="e">
        <f>VLOOKUP(L662,lot!$A$3:$E$13372,3,0)</f>
        <v>#N/A</v>
      </c>
      <c r="Q662" t="s">
        <v>15347</v>
      </c>
      <c r="R662">
        <v>14</v>
      </c>
      <c r="S662" t="s">
        <v>4079</v>
      </c>
      <c r="T662" t="e">
        <f>VLOOKUP(Q662,lot!$A$3:$E$13372,3,0)</f>
        <v>#N/A</v>
      </c>
      <c r="U662" s="7" t="e">
        <f>VLOOKUP(Q662,lot!$A$3:$E$13372,5,0)</f>
        <v>#N/A</v>
      </c>
    </row>
    <row r="663" spans="2:21" hidden="1" x14ac:dyDescent="0.25">
      <c r="B663" t="s">
        <v>15354</v>
      </c>
      <c r="C663">
        <v>511</v>
      </c>
      <c r="E663" t="s">
        <v>15237</v>
      </c>
      <c r="F663" t="e">
        <f t="shared" si="20"/>
        <v>#N/A</v>
      </c>
      <c r="G663" s="11" t="str">
        <f t="shared" si="21"/>
        <v>0</v>
      </c>
      <c r="L663" t="s">
        <v>15237</v>
      </c>
      <c r="M663" t="e">
        <f>VLOOKUP(L663,lot!$A$3:$E$13372,3,0)</f>
        <v>#N/A</v>
      </c>
      <c r="Q663" t="s">
        <v>15354</v>
      </c>
      <c r="R663">
        <v>511</v>
      </c>
      <c r="S663" t="s">
        <v>4081</v>
      </c>
      <c r="T663" t="e">
        <f>VLOOKUP(Q663,lot!$A$3:$E$13372,3,0)</f>
        <v>#N/A</v>
      </c>
      <c r="U663" s="7" t="e">
        <f>VLOOKUP(Q663,lot!$A$3:$E$13372,5,0)</f>
        <v>#N/A</v>
      </c>
    </row>
    <row r="664" spans="2:21" hidden="1" x14ac:dyDescent="0.25">
      <c r="B664" t="s">
        <v>15355</v>
      </c>
      <c r="C664">
        <v>571</v>
      </c>
      <c r="E664" t="s">
        <v>15238</v>
      </c>
      <c r="F664">
        <f t="shared" si="20"/>
        <v>18</v>
      </c>
      <c r="G664" s="11">
        <f t="shared" si="21"/>
        <v>18</v>
      </c>
      <c r="L664" t="s">
        <v>15238</v>
      </c>
      <c r="M664" t="e">
        <f>VLOOKUP(L664,lot!$A$3:$E$13372,3,0)</f>
        <v>#N/A</v>
      </c>
      <c r="Q664" t="s">
        <v>15355</v>
      </c>
      <c r="R664">
        <v>571</v>
      </c>
      <c r="S664" t="s">
        <v>18197</v>
      </c>
      <c r="T664" t="e">
        <f>VLOOKUP(Q664,lot!$A$3:$E$13372,3,0)</f>
        <v>#N/A</v>
      </c>
      <c r="U664" s="7" t="e">
        <f>VLOOKUP(Q664,lot!$A$3:$E$13372,5,0)</f>
        <v>#N/A</v>
      </c>
    </row>
    <row r="665" spans="2:21" hidden="1" x14ac:dyDescent="0.25">
      <c r="B665" t="s">
        <v>15357</v>
      </c>
      <c r="C665">
        <v>4</v>
      </c>
      <c r="E665" t="s">
        <v>15236</v>
      </c>
      <c r="F665" t="e">
        <f t="shared" si="20"/>
        <v>#N/A</v>
      </c>
      <c r="G665" s="11" t="str">
        <f t="shared" si="21"/>
        <v>0</v>
      </c>
      <c r="L665" t="s">
        <v>15236</v>
      </c>
      <c r="M665" t="e">
        <f>VLOOKUP(L665,lot!$A$3:$E$13372,3,0)</f>
        <v>#N/A</v>
      </c>
      <c r="Q665" t="s">
        <v>15357</v>
      </c>
      <c r="R665">
        <v>4</v>
      </c>
      <c r="S665" t="s">
        <v>4085</v>
      </c>
      <c r="T665" t="e">
        <f>VLOOKUP(Q665,lot!$A$3:$E$13372,3,0)</f>
        <v>#N/A</v>
      </c>
      <c r="U665" s="7" t="e">
        <f>VLOOKUP(Q665,lot!$A$3:$E$13372,5,0)</f>
        <v>#N/A</v>
      </c>
    </row>
    <row r="666" spans="2:21" hidden="1" x14ac:dyDescent="0.25">
      <c r="B666" t="s">
        <v>15359</v>
      </c>
      <c r="C666">
        <v>1000</v>
      </c>
      <c r="E666" t="s">
        <v>15235</v>
      </c>
      <c r="F666" t="e">
        <f t="shared" si="20"/>
        <v>#N/A</v>
      </c>
      <c r="G666" s="11" t="str">
        <f t="shared" si="21"/>
        <v>0</v>
      </c>
      <c r="L666" t="s">
        <v>15235</v>
      </c>
      <c r="M666" t="e">
        <f>VLOOKUP(L666,lot!$A$3:$E$13372,3,0)</f>
        <v>#N/A</v>
      </c>
      <c r="Q666" t="s">
        <v>15359</v>
      </c>
      <c r="R666">
        <v>1000</v>
      </c>
      <c r="S666" t="s">
        <v>4087</v>
      </c>
      <c r="T666" t="e">
        <f>VLOOKUP(Q666,lot!$A$3:$E$13372,3,0)</f>
        <v>#N/A</v>
      </c>
      <c r="U666" s="7" t="e">
        <f>VLOOKUP(Q666,lot!$A$3:$E$13372,5,0)</f>
        <v>#N/A</v>
      </c>
    </row>
    <row r="667" spans="2:21" hidden="1" x14ac:dyDescent="0.25">
      <c r="B667" t="s">
        <v>15360</v>
      </c>
      <c r="C667">
        <v>909</v>
      </c>
      <c r="E667" t="s">
        <v>15242</v>
      </c>
      <c r="F667" t="e">
        <f t="shared" si="20"/>
        <v>#N/A</v>
      </c>
      <c r="G667" s="11" t="str">
        <f t="shared" si="21"/>
        <v>0</v>
      </c>
      <c r="L667" t="s">
        <v>15242</v>
      </c>
      <c r="M667" t="e">
        <f>VLOOKUP(L667,lot!$A$3:$E$13372,3,0)</f>
        <v>#N/A</v>
      </c>
      <c r="Q667" t="s">
        <v>15360</v>
      </c>
      <c r="R667">
        <v>909</v>
      </c>
      <c r="S667" t="s">
        <v>18198</v>
      </c>
      <c r="T667" t="e">
        <f>VLOOKUP(Q667,lot!$A$3:$E$13372,3,0)</f>
        <v>#N/A</v>
      </c>
      <c r="U667" s="7" t="e">
        <f>VLOOKUP(Q667,lot!$A$3:$E$13372,5,0)</f>
        <v>#N/A</v>
      </c>
    </row>
    <row r="668" spans="2:21" hidden="1" x14ac:dyDescent="0.25">
      <c r="B668" t="s">
        <v>15364</v>
      </c>
      <c r="C668">
        <v>140</v>
      </c>
      <c r="E668" t="s">
        <v>15241</v>
      </c>
      <c r="F668">
        <f t="shared" si="20"/>
        <v>20</v>
      </c>
      <c r="G668" s="11">
        <f t="shared" si="21"/>
        <v>20</v>
      </c>
      <c r="L668" t="s">
        <v>15241</v>
      </c>
      <c r="M668" t="e">
        <f>VLOOKUP(L668,lot!$A$3:$E$13372,3,0)</f>
        <v>#N/A</v>
      </c>
      <c r="Q668" t="s">
        <v>15364</v>
      </c>
      <c r="R668">
        <v>140</v>
      </c>
      <c r="S668" t="s">
        <v>4097</v>
      </c>
      <c r="T668" t="e">
        <f>VLOOKUP(Q668,lot!$A$3:$E$13372,3,0)</f>
        <v>#N/A</v>
      </c>
      <c r="U668" s="7" t="e">
        <f>VLOOKUP(Q668,lot!$A$3:$E$13372,5,0)</f>
        <v>#N/A</v>
      </c>
    </row>
    <row r="669" spans="2:21" hidden="1" x14ac:dyDescent="0.25">
      <c r="B669" t="s">
        <v>15367</v>
      </c>
      <c r="C669">
        <v>100</v>
      </c>
      <c r="E669" t="s">
        <v>15243</v>
      </c>
      <c r="F669">
        <f t="shared" si="20"/>
        <v>300</v>
      </c>
      <c r="G669" s="11">
        <f t="shared" si="21"/>
        <v>300</v>
      </c>
      <c r="L669" t="s">
        <v>15243</v>
      </c>
      <c r="M669" t="e">
        <f>VLOOKUP(L669,lot!$A$3:$E$13372,3,0)</f>
        <v>#N/A</v>
      </c>
      <c r="Q669" t="s">
        <v>15367</v>
      </c>
      <c r="R669">
        <v>100</v>
      </c>
      <c r="S669" t="s">
        <v>4101</v>
      </c>
      <c r="T669" t="e">
        <f>VLOOKUP(Q669,lot!$A$3:$E$13372,3,0)</f>
        <v>#N/A</v>
      </c>
      <c r="U669" s="7" t="e">
        <f>VLOOKUP(Q669,lot!$A$3:$E$13372,5,0)</f>
        <v>#N/A</v>
      </c>
    </row>
    <row r="670" spans="2:21" hidden="1" x14ac:dyDescent="0.25">
      <c r="B670" t="s">
        <v>15368</v>
      </c>
      <c r="C670">
        <v>576</v>
      </c>
      <c r="E670" t="s">
        <v>15252</v>
      </c>
      <c r="F670">
        <f t="shared" si="20"/>
        <v>205</v>
      </c>
      <c r="G670" s="11">
        <f t="shared" si="21"/>
        <v>205</v>
      </c>
      <c r="L670" t="s">
        <v>15252</v>
      </c>
      <c r="M670" t="e">
        <f>VLOOKUP(L670,lot!$A$3:$E$13372,3,0)</f>
        <v>#N/A</v>
      </c>
      <c r="Q670" t="s">
        <v>15368</v>
      </c>
      <c r="R670">
        <v>576</v>
      </c>
      <c r="S670" t="s">
        <v>4121</v>
      </c>
      <c r="T670" t="e">
        <f>VLOOKUP(Q670,lot!$A$3:$E$13372,3,0)</f>
        <v>#N/A</v>
      </c>
      <c r="U670" s="7" t="e">
        <f>VLOOKUP(Q670,lot!$A$3:$E$13372,5,0)</f>
        <v>#N/A</v>
      </c>
    </row>
    <row r="671" spans="2:21" hidden="1" x14ac:dyDescent="0.25">
      <c r="B671" t="s">
        <v>15369</v>
      </c>
      <c r="C671">
        <v>524</v>
      </c>
      <c r="E671" t="s">
        <v>15247</v>
      </c>
      <c r="F671" t="e">
        <f t="shared" si="20"/>
        <v>#N/A</v>
      </c>
      <c r="G671" s="11" t="str">
        <f t="shared" si="21"/>
        <v>0</v>
      </c>
      <c r="L671" t="s">
        <v>15247</v>
      </c>
      <c r="M671" t="e">
        <f>VLOOKUP(L671,lot!$A$3:$E$13372,3,0)</f>
        <v>#N/A</v>
      </c>
      <c r="Q671" t="s">
        <v>15369</v>
      </c>
      <c r="R671">
        <v>524</v>
      </c>
      <c r="S671" t="s">
        <v>4125</v>
      </c>
      <c r="T671" t="e">
        <f>VLOOKUP(Q671,lot!$A$3:$E$13372,3,0)</f>
        <v>#N/A</v>
      </c>
      <c r="U671" s="7" t="e">
        <f>VLOOKUP(Q671,lot!$A$3:$E$13372,5,0)</f>
        <v>#N/A</v>
      </c>
    </row>
    <row r="672" spans="2:21" hidden="1" x14ac:dyDescent="0.25">
      <c r="B672" t="s">
        <v>15370</v>
      </c>
      <c r="C672">
        <v>380</v>
      </c>
      <c r="E672" t="s">
        <v>15248</v>
      </c>
      <c r="F672" t="e">
        <f t="shared" si="20"/>
        <v>#N/A</v>
      </c>
      <c r="G672" s="11" t="str">
        <f t="shared" si="21"/>
        <v>0</v>
      </c>
      <c r="L672" t="s">
        <v>15248</v>
      </c>
      <c r="M672" t="e">
        <f>VLOOKUP(L672,lot!$A$3:$E$13372,3,0)</f>
        <v>#N/A</v>
      </c>
      <c r="Q672" t="s">
        <v>15370</v>
      </c>
      <c r="R672">
        <v>380</v>
      </c>
      <c r="S672" t="s">
        <v>4125</v>
      </c>
      <c r="T672" t="e">
        <f>VLOOKUP(Q672,lot!$A$3:$E$13372,3,0)</f>
        <v>#N/A</v>
      </c>
      <c r="U672" s="7" t="e">
        <f>VLOOKUP(Q672,lot!$A$3:$E$13372,5,0)</f>
        <v>#N/A</v>
      </c>
    </row>
    <row r="673" spans="2:21" hidden="1" x14ac:dyDescent="0.25">
      <c r="B673" t="s">
        <v>15373</v>
      </c>
      <c r="C673">
        <v>764</v>
      </c>
      <c r="E673" t="s">
        <v>15249</v>
      </c>
      <c r="F673" t="e">
        <f t="shared" si="20"/>
        <v>#N/A</v>
      </c>
      <c r="G673" s="11" t="str">
        <f t="shared" si="21"/>
        <v>0</v>
      </c>
      <c r="L673" t="s">
        <v>15249</v>
      </c>
      <c r="M673" t="e">
        <f>VLOOKUP(L673,lot!$A$3:$E$13372,3,0)</f>
        <v>#N/A</v>
      </c>
      <c r="Q673" t="s">
        <v>15373</v>
      </c>
      <c r="R673">
        <v>764</v>
      </c>
      <c r="S673" t="s">
        <v>4128</v>
      </c>
      <c r="T673" t="e">
        <f>VLOOKUP(Q673,lot!$A$3:$E$13372,3,0)</f>
        <v>#N/A</v>
      </c>
      <c r="U673" s="7" t="e">
        <f>VLOOKUP(Q673,lot!$A$3:$E$13372,5,0)</f>
        <v>#N/A</v>
      </c>
    </row>
    <row r="674" spans="2:21" hidden="1" x14ac:dyDescent="0.25">
      <c r="B674" t="s">
        <v>15377</v>
      </c>
      <c r="C674">
        <v>10</v>
      </c>
      <c r="E674" t="s">
        <v>15250</v>
      </c>
      <c r="F674" t="e">
        <f t="shared" si="20"/>
        <v>#N/A</v>
      </c>
      <c r="G674" s="11" t="str">
        <f t="shared" si="21"/>
        <v>0</v>
      </c>
      <c r="L674" t="s">
        <v>15250</v>
      </c>
      <c r="M674" t="e">
        <f>VLOOKUP(L674,lot!$A$3:$E$13372,3,0)</f>
        <v>#N/A</v>
      </c>
      <c r="Q674" t="s">
        <v>15377</v>
      </c>
      <c r="R674">
        <v>10</v>
      </c>
      <c r="S674" t="s">
        <v>18199</v>
      </c>
      <c r="T674" t="e">
        <f>VLOOKUP(Q674,lot!$A$3:$E$13372,3,0)</f>
        <v>#N/A</v>
      </c>
      <c r="U674" s="7" t="e">
        <f>VLOOKUP(Q674,lot!$A$3:$E$13372,5,0)</f>
        <v>#N/A</v>
      </c>
    </row>
    <row r="675" spans="2:21" hidden="1" x14ac:dyDescent="0.25">
      <c r="B675" t="s">
        <v>15378</v>
      </c>
      <c r="C675">
        <v>5880</v>
      </c>
      <c r="E675" t="s">
        <v>15251</v>
      </c>
      <c r="F675">
        <f t="shared" si="20"/>
        <v>280</v>
      </c>
      <c r="G675" s="11">
        <f t="shared" si="21"/>
        <v>280</v>
      </c>
      <c r="L675" t="s">
        <v>15251</v>
      </c>
      <c r="M675" t="e">
        <f>VLOOKUP(L675,lot!$A$3:$E$13372,3,0)</f>
        <v>#N/A</v>
      </c>
      <c r="Q675" t="s">
        <v>15378</v>
      </c>
      <c r="R675">
        <v>5880</v>
      </c>
      <c r="S675" t="s">
        <v>18199</v>
      </c>
      <c r="T675" t="e">
        <f>VLOOKUP(Q675,lot!$A$3:$E$13372,3,0)</f>
        <v>#N/A</v>
      </c>
      <c r="U675" s="7" t="e">
        <f>VLOOKUP(Q675,lot!$A$3:$E$13372,5,0)</f>
        <v>#N/A</v>
      </c>
    </row>
    <row r="676" spans="2:21" hidden="1" x14ac:dyDescent="0.25">
      <c r="B676" t="s">
        <v>15379</v>
      </c>
      <c r="C676">
        <v>940</v>
      </c>
      <c r="E676" t="s">
        <v>15256</v>
      </c>
      <c r="F676">
        <f t="shared" si="20"/>
        <v>236</v>
      </c>
      <c r="G676" s="11">
        <f t="shared" si="21"/>
        <v>236</v>
      </c>
      <c r="L676" t="s">
        <v>15256</v>
      </c>
      <c r="M676" t="e">
        <f>VLOOKUP(L676,lot!$A$3:$E$13372,3,0)</f>
        <v>#N/A</v>
      </c>
      <c r="Q676" t="s">
        <v>15379</v>
      </c>
      <c r="R676">
        <v>940</v>
      </c>
      <c r="S676" t="s">
        <v>18199</v>
      </c>
      <c r="T676" t="e">
        <f>VLOOKUP(Q676,lot!$A$3:$E$13372,3,0)</f>
        <v>#N/A</v>
      </c>
      <c r="U676" s="7" t="e">
        <f>VLOOKUP(Q676,lot!$A$3:$E$13372,5,0)</f>
        <v>#N/A</v>
      </c>
    </row>
    <row r="677" spans="2:21" hidden="1" x14ac:dyDescent="0.25">
      <c r="B677" t="s">
        <v>15380</v>
      </c>
      <c r="C677">
        <v>220</v>
      </c>
      <c r="E677" t="s">
        <v>15257</v>
      </c>
      <c r="F677">
        <f t="shared" si="20"/>
        <v>33</v>
      </c>
      <c r="G677" s="11">
        <f t="shared" si="21"/>
        <v>33</v>
      </c>
      <c r="L677" t="s">
        <v>15257</v>
      </c>
      <c r="M677" t="e">
        <f>VLOOKUP(L677,lot!$A$3:$E$13372,3,0)</f>
        <v>#N/A</v>
      </c>
      <c r="Q677" t="s">
        <v>15380</v>
      </c>
      <c r="R677">
        <v>220</v>
      </c>
      <c r="S677" t="s">
        <v>18199</v>
      </c>
      <c r="T677" t="e">
        <f>VLOOKUP(Q677,lot!$A$3:$E$13372,3,0)</f>
        <v>#N/A</v>
      </c>
      <c r="U677" s="7" t="e">
        <f>VLOOKUP(Q677,lot!$A$3:$E$13372,5,0)</f>
        <v>#N/A</v>
      </c>
    </row>
    <row r="678" spans="2:21" hidden="1" x14ac:dyDescent="0.25">
      <c r="B678" t="s">
        <v>15381</v>
      </c>
      <c r="C678">
        <v>6760</v>
      </c>
      <c r="E678" t="s">
        <v>15253</v>
      </c>
      <c r="F678" t="e">
        <f t="shared" si="20"/>
        <v>#N/A</v>
      </c>
      <c r="G678" s="11" t="str">
        <f t="shared" si="21"/>
        <v>0</v>
      </c>
      <c r="L678" t="s">
        <v>15253</v>
      </c>
      <c r="M678" t="e">
        <f>VLOOKUP(L678,lot!$A$3:$E$13372,3,0)</f>
        <v>#N/A</v>
      </c>
      <c r="Q678" t="s">
        <v>15381</v>
      </c>
      <c r="R678">
        <v>6760</v>
      </c>
      <c r="S678" t="s">
        <v>18199</v>
      </c>
      <c r="T678" t="e">
        <f>VLOOKUP(Q678,lot!$A$3:$E$13372,3,0)</f>
        <v>#N/A</v>
      </c>
      <c r="U678" s="7" t="e">
        <f>VLOOKUP(Q678,lot!$A$3:$E$13372,5,0)</f>
        <v>#N/A</v>
      </c>
    </row>
    <row r="679" spans="2:21" hidden="1" x14ac:dyDescent="0.25">
      <c r="B679" t="s">
        <v>15382</v>
      </c>
      <c r="C679">
        <v>3320</v>
      </c>
      <c r="E679" t="s">
        <v>15254</v>
      </c>
      <c r="F679" t="e">
        <f t="shared" si="20"/>
        <v>#N/A</v>
      </c>
      <c r="G679" s="11" t="str">
        <f t="shared" si="21"/>
        <v>0</v>
      </c>
      <c r="L679" t="s">
        <v>15254</v>
      </c>
      <c r="M679" t="e">
        <f>VLOOKUP(L679,lot!$A$3:$E$13372,3,0)</f>
        <v>#N/A</v>
      </c>
      <c r="Q679" t="s">
        <v>15382</v>
      </c>
      <c r="R679">
        <v>3320</v>
      </c>
      <c r="S679" t="s">
        <v>18199</v>
      </c>
      <c r="T679" t="e">
        <f>VLOOKUP(Q679,lot!$A$3:$E$13372,3,0)</f>
        <v>#N/A</v>
      </c>
      <c r="U679" s="7" t="e">
        <f>VLOOKUP(Q679,lot!$A$3:$E$13372,5,0)</f>
        <v>#N/A</v>
      </c>
    </row>
    <row r="680" spans="2:21" hidden="1" x14ac:dyDescent="0.25">
      <c r="B680" t="s">
        <v>15383</v>
      </c>
      <c r="C680">
        <v>3849</v>
      </c>
      <c r="E680" t="s">
        <v>15255</v>
      </c>
      <c r="F680">
        <f t="shared" si="20"/>
        <v>212</v>
      </c>
      <c r="G680" s="11">
        <f t="shared" si="21"/>
        <v>212</v>
      </c>
      <c r="L680" t="s">
        <v>15255</v>
      </c>
      <c r="M680" t="e">
        <f>VLOOKUP(L680,lot!$A$3:$E$13372,3,0)</f>
        <v>#N/A</v>
      </c>
      <c r="Q680" t="s">
        <v>15383</v>
      </c>
      <c r="R680">
        <v>3849</v>
      </c>
      <c r="S680" t="s">
        <v>18200</v>
      </c>
      <c r="T680" t="e">
        <f>VLOOKUP(Q680,lot!$A$3:$E$13372,3,0)</f>
        <v>#N/A</v>
      </c>
      <c r="U680" s="7" t="e">
        <f>VLOOKUP(Q680,lot!$A$3:$E$13372,5,0)</f>
        <v>#N/A</v>
      </c>
    </row>
    <row r="681" spans="2:21" hidden="1" x14ac:dyDescent="0.25">
      <c r="B681" t="s">
        <v>15384</v>
      </c>
      <c r="C681">
        <v>1250</v>
      </c>
      <c r="E681" t="s">
        <v>15258</v>
      </c>
      <c r="F681" t="e">
        <f t="shared" si="20"/>
        <v>#N/A</v>
      </c>
      <c r="G681" s="11" t="str">
        <f t="shared" si="21"/>
        <v>0</v>
      </c>
      <c r="L681" t="s">
        <v>15258</v>
      </c>
      <c r="M681" t="e">
        <f>VLOOKUP(L681,lot!$A$3:$E$13372,3,0)</f>
        <v>#N/A</v>
      </c>
      <c r="Q681" t="s">
        <v>15384</v>
      </c>
      <c r="R681">
        <v>1250</v>
      </c>
      <c r="S681" t="s">
        <v>18200</v>
      </c>
      <c r="T681" t="e">
        <f>VLOOKUP(Q681,lot!$A$3:$E$13372,3,0)</f>
        <v>#N/A</v>
      </c>
      <c r="U681" s="7" t="e">
        <f>VLOOKUP(Q681,lot!$A$3:$E$13372,5,0)</f>
        <v>#N/A</v>
      </c>
    </row>
    <row r="682" spans="2:21" hidden="1" x14ac:dyDescent="0.25">
      <c r="B682" t="s">
        <v>15386</v>
      </c>
      <c r="C682">
        <v>1260</v>
      </c>
      <c r="E682" t="s">
        <v>14233</v>
      </c>
      <c r="F682" t="e">
        <f t="shared" si="20"/>
        <v>#N/A</v>
      </c>
      <c r="G682" s="11" t="str">
        <f t="shared" si="21"/>
        <v>0</v>
      </c>
      <c r="L682" t="s">
        <v>14233</v>
      </c>
      <c r="M682" t="e">
        <f>VLOOKUP(L682,lot!$A$3:$E$13372,3,0)</f>
        <v>#N/A</v>
      </c>
      <c r="Q682" t="s">
        <v>15386</v>
      </c>
      <c r="R682">
        <v>1260</v>
      </c>
      <c r="S682" t="s">
        <v>4135</v>
      </c>
      <c r="T682" t="e">
        <f>VLOOKUP(Q682,lot!$A$3:$E$13372,3,0)</f>
        <v>#N/A</v>
      </c>
      <c r="U682" s="7" t="e">
        <f>VLOOKUP(Q682,lot!$A$3:$E$13372,5,0)</f>
        <v>#N/A</v>
      </c>
    </row>
    <row r="683" spans="2:21" hidden="1" x14ac:dyDescent="0.25">
      <c r="B683" t="s">
        <v>15387</v>
      </c>
      <c r="C683">
        <v>740</v>
      </c>
      <c r="E683" t="s">
        <v>14234</v>
      </c>
      <c r="F683">
        <f t="shared" si="20"/>
        <v>22438</v>
      </c>
      <c r="G683" s="11">
        <f t="shared" si="21"/>
        <v>22438</v>
      </c>
      <c r="L683" t="s">
        <v>14234</v>
      </c>
      <c r="M683" t="e">
        <f>VLOOKUP(L683,lot!$A$3:$E$13372,3,0)</f>
        <v>#N/A</v>
      </c>
      <c r="Q683" t="s">
        <v>15387</v>
      </c>
      <c r="R683">
        <v>740</v>
      </c>
      <c r="S683" t="s">
        <v>4135</v>
      </c>
      <c r="T683" t="e">
        <f>VLOOKUP(Q683,lot!$A$3:$E$13372,3,0)</f>
        <v>#N/A</v>
      </c>
      <c r="U683" s="7" t="e">
        <f>VLOOKUP(Q683,lot!$A$3:$E$13372,5,0)</f>
        <v>#N/A</v>
      </c>
    </row>
    <row r="684" spans="2:21" hidden="1" x14ac:dyDescent="0.25">
      <c r="B684" t="s">
        <v>15388</v>
      </c>
      <c r="C684">
        <v>1000</v>
      </c>
      <c r="E684" t="s">
        <v>14236</v>
      </c>
      <c r="F684">
        <f t="shared" si="20"/>
        <v>1013</v>
      </c>
      <c r="G684" s="11">
        <f t="shared" si="21"/>
        <v>1013</v>
      </c>
      <c r="L684" t="s">
        <v>14236</v>
      </c>
      <c r="M684" t="e">
        <f>VLOOKUP(L684,lot!$A$3:$E$13372,3,0)</f>
        <v>#N/A</v>
      </c>
      <c r="Q684" t="s">
        <v>15388</v>
      </c>
      <c r="R684">
        <v>1000</v>
      </c>
      <c r="S684" t="s">
        <v>4135</v>
      </c>
      <c r="T684" t="e">
        <f>VLOOKUP(Q684,lot!$A$3:$E$13372,3,0)</f>
        <v>#N/A</v>
      </c>
      <c r="U684" s="7" t="e">
        <f>VLOOKUP(Q684,lot!$A$3:$E$13372,5,0)</f>
        <v>#N/A</v>
      </c>
    </row>
    <row r="685" spans="2:21" hidden="1" x14ac:dyDescent="0.25">
      <c r="B685" t="s">
        <v>15390</v>
      </c>
      <c r="C685">
        <v>340</v>
      </c>
      <c r="E685" t="s">
        <v>14235</v>
      </c>
      <c r="F685">
        <f t="shared" si="20"/>
        <v>6</v>
      </c>
      <c r="G685" s="11">
        <f t="shared" si="21"/>
        <v>6</v>
      </c>
      <c r="L685" t="s">
        <v>14235</v>
      </c>
      <c r="M685" t="e">
        <f>VLOOKUP(L685,lot!$A$3:$E$13372,3,0)</f>
        <v>#N/A</v>
      </c>
      <c r="Q685" t="s">
        <v>15390</v>
      </c>
      <c r="R685">
        <v>340</v>
      </c>
      <c r="S685" t="s">
        <v>4135</v>
      </c>
      <c r="T685" t="e">
        <f>VLOOKUP(Q685,lot!$A$3:$E$13372,3,0)</f>
        <v>#N/A</v>
      </c>
      <c r="U685" s="7" t="e">
        <f>VLOOKUP(Q685,lot!$A$3:$E$13372,5,0)</f>
        <v>#N/A</v>
      </c>
    </row>
    <row r="686" spans="2:21" hidden="1" x14ac:dyDescent="0.25">
      <c r="B686" t="s">
        <v>15397</v>
      </c>
      <c r="C686">
        <v>10667</v>
      </c>
      <c r="E686" t="s">
        <v>15259</v>
      </c>
      <c r="F686">
        <f t="shared" si="20"/>
        <v>4475</v>
      </c>
      <c r="G686" s="11">
        <f t="shared" si="21"/>
        <v>4475</v>
      </c>
      <c r="L686" t="s">
        <v>15259</v>
      </c>
      <c r="M686" t="e">
        <f>VLOOKUP(L686,lot!$A$3:$E$13372,3,0)</f>
        <v>#N/A</v>
      </c>
      <c r="Q686" t="s">
        <v>15397</v>
      </c>
      <c r="R686">
        <v>10667</v>
      </c>
      <c r="S686" t="s">
        <v>4146</v>
      </c>
      <c r="T686" t="e">
        <f>VLOOKUP(Q686,lot!$A$3:$E$13372,3,0)</f>
        <v>#N/A</v>
      </c>
      <c r="U686" s="7" t="e">
        <f>VLOOKUP(Q686,lot!$A$3:$E$13372,5,0)</f>
        <v>#N/A</v>
      </c>
    </row>
    <row r="687" spans="2:21" hidden="1" x14ac:dyDescent="0.25">
      <c r="B687" t="s">
        <v>15403</v>
      </c>
      <c r="C687">
        <v>15</v>
      </c>
      <c r="E687" t="s">
        <v>15261</v>
      </c>
      <c r="F687" t="e">
        <f t="shared" si="20"/>
        <v>#N/A</v>
      </c>
      <c r="G687" s="11" t="str">
        <f t="shared" si="21"/>
        <v>0</v>
      </c>
      <c r="L687" t="s">
        <v>15261</v>
      </c>
      <c r="M687" t="e">
        <f>VLOOKUP(L687,lot!$A$3:$E$13372,3,0)</f>
        <v>#N/A</v>
      </c>
      <c r="Q687" t="s">
        <v>15403</v>
      </c>
      <c r="R687">
        <v>15</v>
      </c>
      <c r="S687" t="s">
        <v>4199</v>
      </c>
      <c r="T687" t="e">
        <f>VLOOKUP(Q687,lot!$A$3:$E$13372,3,0)</f>
        <v>#N/A</v>
      </c>
      <c r="U687" s="7" t="e">
        <f>VLOOKUP(Q687,lot!$A$3:$E$13372,5,0)</f>
        <v>#N/A</v>
      </c>
    </row>
    <row r="688" spans="2:21" hidden="1" x14ac:dyDescent="0.25">
      <c r="B688" t="s">
        <v>15407</v>
      </c>
      <c r="C688">
        <v>3760</v>
      </c>
      <c r="E688" t="s">
        <v>15262</v>
      </c>
      <c r="F688" t="e">
        <f t="shared" si="20"/>
        <v>#N/A</v>
      </c>
      <c r="G688" s="11" t="str">
        <f t="shared" si="21"/>
        <v>0</v>
      </c>
      <c r="L688" t="s">
        <v>15262</v>
      </c>
      <c r="M688" t="e">
        <f>VLOOKUP(L688,lot!$A$3:$E$13372,3,0)</f>
        <v>#N/A</v>
      </c>
      <c r="Q688" t="s">
        <v>15407</v>
      </c>
      <c r="R688">
        <v>3760</v>
      </c>
      <c r="S688" t="e">
        <v>#N/A</v>
      </c>
      <c r="T688" t="e">
        <f>VLOOKUP(Q688,lot!$A$3:$E$13372,3,0)</f>
        <v>#N/A</v>
      </c>
      <c r="U688" s="7" t="e">
        <f>VLOOKUP(Q688,lot!$A$3:$E$13372,5,0)</f>
        <v>#N/A</v>
      </c>
    </row>
    <row r="689" spans="2:21" hidden="1" x14ac:dyDescent="0.25">
      <c r="B689" t="s">
        <v>15408</v>
      </c>
      <c r="C689">
        <v>350</v>
      </c>
      <c r="E689" t="s">
        <v>15260</v>
      </c>
      <c r="F689" t="e">
        <f t="shared" si="20"/>
        <v>#N/A</v>
      </c>
      <c r="G689" s="11" t="str">
        <f t="shared" si="21"/>
        <v>0</v>
      </c>
      <c r="L689" t="s">
        <v>15260</v>
      </c>
      <c r="M689" t="e">
        <f>VLOOKUP(L689,lot!$A$3:$E$13372,3,0)</f>
        <v>#N/A</v>
      </c>
      <c r="Q689" t="s">
        <v>15408</v>
      </c>
      <c r="R689">
        <v>350</v>
      </c>
      <c r="S689" t="s">
        <v>4210</v>
      </c>
      <c r="T689" t="e">
        <f>VLOOKUP(Q689,lot!$A$3:$E$13372,3,0)</f>
        <v>#N/A</v>
      </c>
      <c r="U689" s="7" t="e">
        <f>VLOOKUP(Q689,lot!$A$3:$E$13372,5,0)</f>
        <v>#N/A</v>
      </c>
    </row>
    <row r="690" spans="2:21" hidden="1" x14ac:dyDescent="0.25">
      <c r="B690" t="s">
        <v>15409</v>
      </c>
      <c r="C690">
        <v>870</v>
      </c>
      <c r="E690" t="s">
        <v>15263</v>
      </c>
      <c r="F690" t="e">
        <f t="shared" si="20"/>
        <v>#N/A</v>
      </c>
      <c r="G690" s="11" t="str">
        <f t="shared" si="21"/>
        <v>0</v>
      </c>
      <c r="L690" t="s">
        <v>15263</v>
      </c>
      <c r="M690" t="e">
        <f>VLOOKUP(L690,lot!$A$3:$E$13372,3,0)</f>
        <v>#N/A</v>
      </c>
      <c r="Q690" t="s">
        <v>15409</v>
      </c>
      <c r="R690">
        <v>870</v>
      </c>
      <c r="S690" t="s">
        <v>4214</v>
      </c>
      <c r="T690" t="e">
        <f>VLOOKUP(Q690,lot!$A$3:$E$13372,3,0)</f>
        <v>#N/A</v>
      </c>
      <c r="U690" s="7" t="e">
        <f>VLOOKUP(Q690,lot!$A$3:$E$13372,5,0)</f>
        <v>#N/A</v>
      </c>
    </row>
    <row r="691" spans="2:21" hidden="1" x14ac:dyDescent="0.25">
      <c r="B691" t="s">
        <v>15410</v>
      </c>
      <c r="C691">
        <v>40</v>
      </c>
      <c r="E691" t="s">
        <v>15264</v>
      </c>
      <c r="F691">
        <f t="shared" si="20"/>
        <v>2285</v>
      </c>
      <c r="G691" s="11">
        <f t="shared" si="21"/>
        <v>2285</v>
      </c>
      <c r="L691" t="s">
        <v>15264</v>
      </c>
      <c r="M691" t="e">
        <f>VLOOKUP(L691,lot!$A$3:$E$13372,3,0)</f>
        <v>#N/A</v>
      </c>
      <c r="Q691" t="s">
        <v>15410</v>
      </c>
      <c r="R691">
        <v>40</v>
      </c>
      <c r="S691" t="s">
        <v>4214</v>
      </c>
      <c r="T691" t="e">
        <f>VLOOKUP(Q691,lot!$A$3:$E$13372,3,0)</f>
        <v>#N/A</v>
      </c>
      <c r="U691" s="7" t="e">
        <f>VLOOKUP(Q691,lot!$A$3:$E$13372,5,0)</f>
        <v>#N/A</v>
      </c>
    </row>
    <row r="692" spans="2:21" hidden="1" x14ac:dyDescent="0.25">
      <c r="B692" t="s">
        <v>15411</v>
      </c>
      <c r="C692">
        <v>10</v>
      </c>
      <c r="E692" t="s">
        <v>15266</v>
      </c>
      <c r="F692" t="e">
        <f t="shared" si="20"/>
        <v>#N/A</v>
      </c>
      <c r="G692" s="11" t="str">
        <f t="shared" si="21"/>
        <v>0</v>
      </c>
      <c r="L692" t="s">
        <v>15266</v>
      </c>
      <c r="M692" t="e">
        <f>VLOOKUP(L692,lot!$A$3:$E$13372,3,0)</f>
        <v>#N/A</v>
      </c>
      <c r="Q692" t="s">
        <v>15411</v>
      </c>
      <c r="R692">
        <v>10</v>
      </c>
      <c r="S692" t="s">
        <v>4216</v>
      </c>
      <c r="T692" t="e">
        <f>VLOOKUP(Q692,lot!$A$3:$E$13372,3,0)</f>
        <v>#N/A</v>
      </c>
      <c r="U692" s="7" t="e">
        <f>VLOOKUP(Q692,lot!$A$3:$E$13372,5,0)</f>
        <v>#N/A</v>
      </c>
    </row>
    <row r="693" spans="2:21" hidden="1" x14ac:dyDescent="0.25">
      <c r="B693" t="s">
        <v>15412</v>
      </c>
      <c r="C693">
        <v>1095</v>
      </c>
      <c r="E693" t="s">
        <v>15265</v>
      </c>
      <c r="F693" t="e">
        <f t="shared" si="20"/>
        <v>#N/A</v>
      </c>
      <c r="G693" s="11" t="str">
        <f t="shared" si="21"/>
        <v>0</v>
      </c>
      <c r="L693" t="s">
        <v>15265</v>
      </c>
      <c r="M693" t="e">
        <f>VLOOKUP(L693,lot!$A$3:$E$13372,3,0)</f>
        <v>#N/A</v>
      </c>
      <c r="Q693" t="s">
        <v>15412</v>
      </c>
      <c r="R693">
        <v>1095</v>
      </c>
      <c r="S693" t="s">
        <v>4216</v>
      </c>
      <c r="T693" t="e">
        <f>VLOOKUP(Q693,lot!$A$3:$E$13372,3,0)</f>
        <v>#N/A</v>
      </c>
      <c r="U693" s="7" t="e">
        <f>VLOOKUP(Q693,lot!$A$3:$E$13372,5,0)</f>
        <v>#N/A</v>
      </c>
    </row>
    <row r="694" spans="2:21" hidden="1" x14ac:dyDescent="0.25">
      <c r="B694" t="s">
        <v>15413</v>
      </c>
      <c r="C694">
        <v>5</v>
      </c>
      <c r="E694" t="s">
        <v>15267</v>
      </c>
      <c r="F694">
        <f t="shared" si="20"/>
        <v>507</v>
      </c>
      <c r="G694" s="11">
        <f t="shared" si="21"/>
        <v>507</v>
      </c>
      <c r="L694" t="s">
        <v>15267</v>
      </c>
      <c r="M694" t="e">
        <f>VLOOKUP(L694,lot!$A$3:$E$13372,3,0)</f>
        <v>#N/A</v>
      </c>
      <c r="Q694" t="s">
        <v>15413</v>
      </c>
      <c r="R694">
        <v>5</v>
      </c>
      <c r="S694" t="s">
        <v>18201</v>
      </c>
      <c r="T694" t="e">
        <f>VLOOKUP(Q694,lot!$A$3:$E$13372,3,0)</f>
        <v>#N/A</v>
      </c>
      <c r="U694" s="7" t="e">
        <f>VLOOKUP(Q694,lot!$A$3:$E$13372,5,0)</f>
        <v>#N/A</v>
      </c>
    </row>
    <row r="695" spans="2:21" hidden="1" x14ac:dyDescent="0.25">
      <c r="B695" t="s">
        <v>15415</v>
      </c>
      <c r="C695">
        <v>360</v>
      </c>
      <c r="E695" t="s">
        <v>14237</v>
      </c>
      <c r="F695">
        <f t="shared" si="20"/>
        <v>3</v>
      </c>
      <c r="G695" s="11">
        <f t="shared" si="21"/>
        <v>3</v>
      </c>
      <c r="L695" t="s">
        <v>14237</v>
      </c>
      <c r="M695" t="e">
        <f>VLOOKUP(L695,lot!$A$3:$E$13372,3,0)</f>
        <v>#N/A</v>
      </c>
      <c r="Q695" t="s">
        <v>15415</v>
      </c>
      <c r="R695">
        <v>360</v>
      </c>
      <c r="S695" t="s">
        <v>18201</v>
      </c>
      <c r="T695" t="e">
        <f>VLOOKUP(Q695,lot!$A$3:$E$13372,3,0)</f>
        <v>#N/A</v>
      </c>
      <c r="U695" s="7" t="e">
        <f>VLOOKUP(Q695,lot!$A$3:$E$13372,5,0)</f>
        <v>#N/A</v>
      </c>
    </row>
    <row r="696" spans="2:21" hidden="1" x14ac:dyDescent="0.25">
      <c r="B696" t="s">
        <v>15416</v>
      </c>
      <c r="C696">
        <v>29</v>
      </c>
      <c r="E696" t="s">
        <v>15268</v>
      </c>
      <c r="F696">
        <f t="shared" si="20"/>
        <v>600</v>
      </c>
      <c r="G696" s="11">
        <f t="shared" si="21"/>
        <v>600</v>
      </c>
      <c r="L696" t="s">
        <v>15268</v>
      </c>
      <c r="M696" t="e">
        <f>VLOOKUP(L696,lot!$A$3:$E$13372,3,0)</f>
        <v>#N/A</v>
      </c>
      <c r="Q696" t="s">
        <v>15416</v>
      </c>
      <c r="R696">
        <v>29</v>
      </c>
      <c r="S696" t="s">
        <v>4223</v>
      </c>
      <c r="T696" t="e">
        <f>VLOOKUP(Q696,lot!$A$3:$E$13372,3,0)</f>
        <v>#N/A</v>
      </c>
      <c r="U696" s="7" t="e">
        <f>VLOOKUP(Q696,lot!$A$3:$E$13372,5,0)</f>
        <v>#N/A</v>
      </c>
    </row>
    <row r="697" spans="2:21" hidden="1" x14ac:dyDescent="0.25">
      <c r="B697" t="s">
        <v>15417</v>
      </c>
      <c r="C697">
        <v>400</v>
      </c>
      <c r="E697" t="s">
        <v>14239</v>
      </c>
      <c r="F697">
        <f t="shared" si="20"/>
        <v>1</v>
      </c>
      <c r="G697" s="11">
        <f t="shared" si="21"/>
        <v>1</v>
      </c>
      <c r="L697" t="s">
        <v>14239</v>
      </c>
      <c r="M697" t="e">
        <f>VLOOKUP(L697,lot!$A$3:$E$13372,3,0)</f>
        <v>#N/A</v>
      </c>
      <c r="Q697" t="s">
        <v>15417</v>
      </c>
      <c r="R697">
        <v>400</v>
      </c>
      <c r="S697" t="s">
        <v>4223</v>
      </c>
      <c r="T697" t="e">
        <f>VLOOKUP(Q697,lot!$A$3:$E$13372,3,0)</f>
        <v>#N/A</v>
      </c>
      <c r="U697" s="7" t="e">
        <f>VLOOKUP(Q697,lot!$A$3:$E$13372,5,0)</f>
        <v>#N/A</v>
      </c>
    </row>
    <row r="698" spans="2:21" hidden="1" x14ac:dyDescent="0.25">
      <c r="B698" t="s">
        <v>15419</v>
      </c>
      <c r="C698">
        <v>1022</v>
      </c>
      <c r="E698" t="s">
        <v>14238</v>
      </c>
      <c r="F698">
        <f t="shared" si="20"/>
        <v>4</v>
      </c>
      <c r="G698" s="11">
        <f t="shared" si="21"/>
        <v>4</v>
      </c>
      <c r="L698" t="s">
        <v>14238</v>
      </c>
      <c r="M698" t="e">
        <f>VLOOKUP(L698,lot!$A$3:$E$13372,3,0)</f>
        <v>#N/A</v>
      </c>
      <c r="Q698" t="s">
        <v>15419</v>
      </c>
      <c r="R698">
        <v>1022</v>
      </c>
      <c r="S698" t="s">
        <v>4232</v>
      </c>
      <c r="T698" t="e">
        <f>VLOOKUP(Q698,lot!$A$3:$E$13372,3,0)</f>
        <v>#N/A</v>
      </c>
      <c r="U698" s="7" t="e">
        <f>VLOOKUP(Q698,lot!$A$3:$E$13372,5,0)</f>
        <v>#N/A</v>
      </c>
    </row>
    <row r="699" spans="2:21" hidden="1" x14ac:dyDescent="0.25">
      <c r="B699" t="s">
        <v>15420</v>
      </c>
      <c r="C699">
        <v>700</v>
      </c>
      <c r="E699" t="s">
        <v>15269</v>
      </c>
      <c r="F699">
        <f t="shared" si="20"/>
        <v>12</v>
      </c>
      <c r="G699" s="11">
        <f t="shared" si="21"/>
        <v>12</v>
      </c>
      <c r="L699" t="s">
        <v>15269</v>
      </c>
      <c r="M699" t="e">
        <f>VLOOKUP(L699,lot!$A$3:$E$13372,3,0)</f>
        <v>#N/A</v>
      </c>
      <c r="Q699" t="s">
        <v>15420</v>
      </c>
      <c r="R699">
        <v>700</v>
      </c>
      <c r="S699" t="s">
        <v>4232</v>
      </c>
      <c r="T699" t="e">
        <f>VLOOKUP(Q699,lot!$A$3:$E$13372,3,0)</f>
        <v>#N/A</v>
      </c>
      <c r="U699" s="7" t="e">
        <f>VLOOKUP(Q699,lot!$A$3:$E$13372,5,0)</f>
        <v>#N/A</v>
      </c>
    </row>
    <row r="700" spans="2:21" hidden="1" x14ac:dyDescent="0.25">
      <c r="B700" t="s">
        <v>15421</v>
      </c>
      <c r="C700">
        <v>83</v>
      </c>
      <c r="E700" t="s">
        <v>15270</v>
      </c>
      <c r="F700" t="e">
        <f t="shared" si="20"/>
        <v>#N/A</v>
      </c>
      <c r="G700" s="11" t="str">
        <f t="shared" si="21"/>
        <v>0</v>
      </c>
      <c r="L700" t="s">
        <v>15270</v>
      </c>
      <c r="M700" t="e">
        <f>VLOOKUP(L700,lot!$A$3:$E$13372,3,0)</f>
        <v>#N/A</v>
      </c>
      <c r="Q700" t="s">
        <v>15421</v>
      </c>
      <c r="R700">
        <v>83</v>
      </c>
      <c r="S700" t="s">
        <v>4235</v>
      </c>
      <c r="T700" t="e">
        <f>VLOOKUP(Q700,lot!$A$3:$E$13372,3,0)</f>
        <v>#N/A</v>
      </c>
      <c r="U700" s="7" t="e">
        <f>VLOOKUP(Q700,lot!$A$3:$E$13372,5,0)</f>
        <v>#N/A</v>
      </c>
    </row>
    <row r="701" spans="2:21" hidden="1" x14ac:dyDescent="0.25">
      <c r="B701" t="s">
        <v>15422</v>
      </c>
      <c r="C701">
        <v>384</v>
      </c>
      <c r="E701" t="s">
        <v>15271</v>
      </c>
      <c r="F701" t="e">
        <f t="shared" si="20"/>
        <v>#N/A</v>
      </c>
      <c r="G701" s="11" t="str">
        <f t="shared" si="21"/>
        <v>0</v>
      </c>
      <c r="L701" t="s">
        <v>15271</v>
      </c>
      <c r="M701" t="e">
        <f>VLOOKUP(L701,lot!$A$3:$E$13372,3,0)</f>
        <v>#N/A</v>
      </c>
      <c r="Q701" t="s">
        <v>15422</v>
      </c>
      <c r="R701">
        <v>384</v>
      </c>
      <c r="S701" t="s">
        <v>4235</v>
      </c>
      <c r="T701" t="e">
        <f>VLOOKUP(Q701,lot!$A$3:$E$13372,3,0)</f>
        <v>#N/A</v>
      </c>
      <c r="U701" s="7" t="e">
        <f>VLOOKUP(Q701,lot!$A$3:$E$13372,5,0)</f>
        <v>#N/A</v>
      </c>
    </row>
    <row r="702" spans="2:21" hidden="1" x14ac:dyDescent="0.25">
      <c r="B702" t="s">
        <v>15423</v>
      </c>
      <c r="C702">
        <v>66</v>
      </c>
      <c r="E702" t="s">
        <v>15272</v>
      </c>
      <c r="F702" t="e">
        <f t="shared" si="20"/>
        <v>#N/A</v>
      </c>
      <c r="G702" s="11" t="str">
        <f t="shared" si="21"/>
        <v>0</v>
      </c>
      <c r="L702" t="s">
        <v>15272</v>
      </c>
      <c r="M702" t="e">
        <f>VLOOKUP(L702,lot!$A$3:$E$13372,3,0)</f>
        <v>#N/A</v>
      </c>
      <c r="Q702" t="s">
        <v>15423</v>
      </c>
      <c r="R702">
        <v>66</v>
      </c>
      <c r="S702" t="s">
        <v>4240</v>
      </c>
      <c r="T702" t="e">
        <f>VLOOKUP(Q702,lot!$A$3:$E$13372,3,0)</f>
        <v>#N/A</v>
      </c>
      <c r="U702" s="7" t="e">
        <f>VLOOKUP(Q702,lot!$A$3:$E$13372,5,0)</f>
        <v>#N/A</v>
      </c>
    </row>
    <row r="703" spans="2:21" hidden="1" x14ac:dyDescent="0.25">
      <c r="B703" t="s">
        <v>15426</v>
      </c>
      <c r="C703">
        <v>235</v>
      </c>
      <c r="E703" t="s">
        <v>15273</v>
      </c>
      <c r="F703" t="e">
        <f t="shared" si="20"/>
        <v>#N/A</v>
      </c>
      <c r="G703" s="11" t="str">
        <f t="shared" si="21"/>
        <v>0</v>
      </c>
      <c r="L703" t="s">
        <v>15273</v>
      </c>
      <c r="M703" t="e">
        <f>VLOOKUP(L703,lot!$A$3:$E$13372,3,0)</f>
        <v>#N/A</v>
      </c>
      <c r="Q703" t="s">
        <v>15426</v>
      </c>
      <c r="R703">
        <v>235</v>
      </c>
      <c r="S703" t="s">
        <v>4243</v>
      </c>
      <c r="T703" t="e">
        <f>VLOOKUP(Q703,lot!$A$3:$E$13372,3,0)</f>
        <v>#N/A</v>
      </c>
      <c r="U703" s="7" t="e">
        <f>VLOOKUP(Q703,lot!$A$3:$E$13372,5,0)</f>
        <v>#N/A</v>
      </c>
    </row>
    <row r="704" spans="2:21" hidden="1" x14ac:dyDescent="0.25">
      <c r="B704" t="s">
        <v>15427</v>
      </c>
      <c r="C704">
        <v>2860</v>
      </c>
      <c r="E704" t="s">
        <v>15274</v>
      </c>
      <c r="F704" t="e">
        <f t="shared" si="20"/>
        <v>#N/A</v>
      </c>
      <c r="G704" s="11" t="str">
        <f t="shared" si="21"/>
        <v>0</v>
      </c>
      <c r="L704" t="s">
        <v>15274</v>
      </c>
      <c r="M704" t="e">
        <f>VLOOKUP(L704,lot!$A$3:$E$13372,3,0)</f>
        <v>#N/A</v>
      </c>
      <c r="Q704" t="s">
        <v>15427</v>
      </c>
      <c r="R704">
        <v>2860</v>
      </c>
      <c r="S704" t="s">
        <v>4245</v>
      </c>
      <c r="T704" t="e">
        <f>VLOOKUP(Q704,lot!$A$3:$E$13372,3,0)</f>
        <v>#N/A</v>
      </c>
      <c r="U704" s="7" t="e">
        <f>VLOOKUP(Q704,lot!$A$3:$E$13372,5,0)</f>
        <v>#N/A</v>
      </c>
    </row>
    <row r="705" spans="2:21" hidden="1" x14ac:dyDescent="0.25">
      <c r="B705" t="s">
        <v>15428</v>
      </c>
      <c r="C705">
        <v>137</v>
      </c>
      <c r="E705" t="s">
        <v>15277</v>
      </c>
      <c r="F705" t="e">
        <f t="shared" si="20"/>
        <v>#N/A</v>
      </c>
      <c r="G705" s="11" t="str">
        <f t="shared" si="21"/>
        <v>0</v>
      </c>
      <c r="L705" t="s">
        <v>15277</v>
      </c>
      <c r="M705" t="e">
        <f>VLOOKUP(L705,lot!$A$3:$E$13372,3,0)</f>
        <v>#N/A</v>
      </c>
      <c r="Q705" t="s">
        <v>15428</v>
      </c>
      <c r="R705">
        <v>137</v>
      </c>
      <c r="S705" t="s">
        <v>4248</v>
      </c>
      <c r="T705" t="e">
        <f>VLOOKUP(Q705,lot!$A$3:$E$13372,3,0)</f>
        <v>#N/A</v>
      </c>
      <c r="U705" s="7" t="e">
        <f>VLOOKUP(Q705,lot!$A$3:$E$13372,5,0)</f>
        <v>#N/A</v>
      </c>
    </row>
    <row r="706" spans="2:21" hidden="1" x14ac:dyDescent="0.25">
      <c r="B706" t="s">
        <v>15430</v>
      </c>
      <c r="C706">
        <v>247</v>
      </c>
      <c r="E706" t="s">
        <v>15275</v>
      </c>
      <c r="F706" t="e">
        <f t="shared" si="20"/>
        <v>#N/A</v>
      </c>
      <c r="G706" s="11" t="str">
        <f t="shared" si="21"/>
        <v>0</v>
      </c>
      <c r="L706" t="s">
        <v>15275</v>
      </c>
      <c r="M706" t="e">
        <f>VLOOKUP(L706,lot!$A$3:$E$13372,3,0)</f>
        <v>#N/A</v>
      </c>
      <c r="Q706" t="s">
        <v>15430</v>
      </c>
      <c r="R706">
        <v>247</v>
      </c>
      <c r="S706" t="s">
        <v>4255</v>
      </c>
      <c r="T706" t="e">
        <f>VLOOKUP(Q706,lot!$A$3:$E$13372,3,0)</f>
        <v>#N/A</v>
      </c>
      <c r="U706" s="7" t="e">
        <f>VLOOKUP(Q706,lot!$A$3:$E$13372,5,0)</f>
        <v>#N/A</v>
      </c>
    </row>
    <row r="707" spans="2:21" hidden="1" x14ac:dyDescent="0.25">
      <c r="B707" t="s">
        <v>15431</v>
      </c>
      <c r="C707">
        <v>4476</v>
      </c>
      <c r="E707" t="s">
        <v>15276</v>
      </c>
      <c r="F707">
        <f t="shared" ref="F707:F770" si="22">VLOOKUP(E707,$B$2:$C$1866,2,0)</f>
        <v>1967</v>
      </c>
      <c r="G707" s="11">
        <f t="shared" ref="G707:G770" si="23">IF(ISNA(F707),"0",F707)</f>
        <v>1967</v>
      </c>
      <c r="L707" t="s">
        <v>15276</v>
      </c>
      <c r="M707" t="e">
        <f>VLOOKUP(L707,lot!$A$3:$E$13372,3,0)</f>
        <v>#N/A</v>
      </c>
      <c r="Q707" t="s">
        <v>15431</v>
      </c>
      <c r="R707">
        <v>4476</v>
      </c>
      <c r="S707" t="s">
        <v>4257</v>
      </c>
      <c r="T707" t="e">
        <f>VLOOKUP(Q707,lot!$A$3:$E$13372,3,0)</f>
        <v>#N/A</v>
      </c>
      <c r="U707" s="7" t="e">
        <f>VLOOKUP(Q707,lot!$A$3:$E$13372,5,0)</f>
        <v>#N/A</v>
      </c>
    </row>
    <row r="708" spans="2:21" hidden="1" x14ac:dyDescent="0.25">
      <c r="B708" t="s">
        <v>15432</v>
      </c>
      <c r="C708">
        <v>203</v>
      </c>
      <c r="E708" t="s">
        <v>15278</v>
      </c>
      <c r="F708" t="e">
        <f t="shared" si="22"/>
        <v>#N/A</v>
      </c>
      <c r="G708" s="11" t="str">
        <f t="shared" si="23"/>
        <v>0</v>
      </c>
      <c r="L708" t="s">
        <v>15278</v>
      </c>
      <c r="M708" t="e">
        <f>VLOOKUP(L708,lot!$A$3:$E$13372,3,0)</f>
        <v>#N/A</v>
      </c>
      <c r="Q708" t="s">
        <v>15432</v>
      </c>
      <c r="R708">
        <v>203</v>
      </c>
      <c r="S708" t="s">
        <v>4259</v>
      </c>
      <c r="T708" t="e">
        <f>VLOOKUP(Q708,lot!$A$3:$E$13372,3,0)</f>
        <v>#N/A</v>
      </c>
      <c r="U708" s="7" t="e">
        <f>VLOOKUP(Q708,lot!$A$3:$E$13372,5,0)</f>
        <v>#N/A</v>
      </c>
    </row>
    <row r="709" spans="2:21" hidden="1" x14ac:dyDescent="0.25">
      <c r="B709" t="s">
        <v>15433</v>
      </c>
      <c r="C709">
        <v>1350</v>
      </c>
      <c r="E709" t="s">
        <v>15279</v>
      </c>
      <c r="F709">
        <f t="shared" si="22"/>
        <v>370</v>
      </c>
      <c r="G709" s="11">
        <f t="shared" si="23"/>
        <v>370</v>
      </c>
      <c r="L709" t="s">
        <v>15279</v>
      </c>
      <c r="M709" t="e">
        <f>VLOOKUP(L709,lot!$A$3:$E$13372,3,0)</f>
        <v>#N/A</v>
      </c>
      <c r="Q709" t="s">
        <v>15433</v>
      </c>
      <c r="R709">
        <v>1350</v>
      </c>
      <c r="S709" t="s">
        <v>4263</v>
      </c>
      <c r="T709" t="e">
        <f>VLOOKUP(Q709,lot!$A$3:$E$13372,3,0)</f>
        <v>#N/A</v>
      </c>
      <c r="U709" s="7" t="e">
        <f>VLOOKUP(Q709,lot!$A$3:$E$13372,5,0)</f>
        <v>#N/A</v>
      </c>
    </row>
    <row r="710" spans="2:21" hidden="1" x14ac:dyDescent="0.25">
      <c r="B710" t="s">
        <v>15434</v>
      </c>
      <c r="C710">
        <v>1500</v>
      </c>
      <c r="E710" t="s">
        <v>15280</v>
      </c>
      <c r="F710" t="e">
        <f t="shared" si="22"/>
        <v>#N/A</v>
      </c>
      <c r="G710" s="11" t="str">
        <f t="shared" si="23"/>
        <v>0</v>
      </c>
      <c r="L710" t="s">
        <v>15280</v>
      </c>
      <c r="M710" t="e">
        <f>VLOOKUP(L710,lot!$A$3:$E$13372,3,0)</f>
        <v>#N/A</v>
      </c>
      <c r="Q710" t="s">
        <v>15434</v>
      </c>
      <c r="R710">
        <v>1500</v>
      </c>
      <c r="S710" t="s">
        <v>4263</v>
      </c>
      <c r="T710" t="e">
        <f>VLOOKUP(Q710,lot!$A$3:$E$13372,3,0)</f>
        <v>#N/A</v>
      </c>
      <c r="U710" s="7" t="e">
        <f>VLOOKUP(Q710,lot!$A$3:$E$13372,5,0)</f>
        <v>#N/A</v>
      </c>
    </row>
    <row r="711" spans="2:21" hidden="1" x14ac:dyDescent="0.25">
      <c r="B711" t="s">
        <v>15435</v>
      </c>
      <c r="C711">
        <v>261</v>
      </c>
      <c r="E711" t="s">
        <v>15281</v>
      </c>
      <c r="F711">
        <f t="shared" si="22"/>
        <v>11</v>
      </c>
      <c r="G711" s="11">
        <f t="shared" si="23"/>
        <v>11</v>
      </c>
      <c r="L711" t="s">
        <v>15281</v>
      </c>
      <c r="M711" t="e">
        <f>VLOOKUP(L711,lot!$A$3:$E$13372,3,0)</f>
        <v>#N/A</v>
      </c>
      <c r="Q711" t="s">
        <v>15435</v>
      </c>
      <c r="R711">
        <v>261</v>
      </c>
      <c r="S711" t="s">
        <v>4265</v>
      </c>
      <c r="T711" t="e">
        <f>VLOOKUP(Q711,lot!$A$3:$E$13372,3,0)</f>
        <v>#N/A</v>
      </c>
      <c r="U711" s="7" t="e">
        <f>VLOOKUP(Q711,lot!$A$3:$E$13372,5,0)</f>
        <v>#N/A</v>
      </c>
    </row>
    <row r="712" spans="2:21" hidden="1" x14ac:dyDescent="0.25">
      <c r="B712" t="s">
        <v>15436</v>
      </c>
      <c r="C712">
        <v>500</v>
      </c>
      <c r="E712" t="s">
        <v>15282</v>
      </c>
      <c r="F712">
        <f t="shared" si="22"/>
        <v>160</v>
      </c>
      <c r="G712" s="11">
        <f t="shared" si="23"/>
        <v>160</v>
      </c>
      <c r="L712" t="s">
        <v>15282</v>
      </c>
      <c r="M712" t="e">
        <f>VLOOKUP(L712,lot!$A$3:$E$13372,3,0)</f>
        <v>#N/A</v>
      </c>
      <c r="Q712" t="s">
        <v>15436</v>
      </c>
      <c r="R712">
        <v>500</v>
      </c>
      <c r="S712" t="s">
        <v>4267</v>
      </c>
      <c r="T712" t="e">
        <f>VLOOKUP(Q712,lot!$A$3:$E$13372,3,0)</f>
        <v>#N/A</v>
      </c>
      <c r="U712" s="7" t="e">
        <f>VLOOKUP(Q712,lot!$A$3:$E$13372,5,0)</f>
        <v>#N/A</v>
      </c>
    </row>
    <row r="713" spans="2:21" hidden="1" x14ac:dyDescent="0.25">
      <c r="B713" t="s">
        <v>15437</v>
      </c>
      <c r="C713">
        <v>1349</v>
      </c>
      <c r="E713" t="s">
        <v>15283</v>
      </c>
      <c r="F713">
        <f t="shared" si="22"/>
        <v>93</v>
      </c>
      <c r="G713" s="11">
        <f t="shared" si="23"/>
        <v>93</v>
      </c>
      <c r="L713" t="s">
        <v>15283</v>
      </c>
      <c r="M713" t="e">
        <f>VLOOKUP(L713,lot!$A$3:$E$13372,3,0)</f>
        <v>#N/A</v>
      </c>
      <c r="Q713" t="s">
        <v>15437</v>
      </c>
      <c r="R713">
        <v>1349</v>
      </c>
      <c r="S713" t="s">
        <v>4269</v>
      </c>
      <c r="T713" t="e">
        <f>VLOOKUP(Q713,lot!$A$3:$E$13372,3,0)</f>
        <v>#N/A</v>
      </c>
      <c r="U713" s="7" t="e">
        <f>VLOOKUP(Q713,lot!$A$3:$E$13372,5,0)</f>
        <v>#N/A</v>
      </c>
    </row>
    <row r="714" spans="2:21" hidden="1" x14ac:dyDescent="0.25">
      <c r="B714" t="s">
        <v>15438</v>
      </c>
      <c r="C714">
        <v>1000</v>
      </c>
      <c r="E714" t="s">
        <v>14240</v>
      </c>
      <c r="F714">
        <f t="shared" si="22"/>
        <v>15</v>
      </c>
      <c r="G714" s="11">
        <f t="shared" si="23"/>
        <v>15</v>
      </c>
      <c r="L714" t="s">
        <v>14240</v>
      </c>
      <c r="M714" t="e">
        <f>VLOOKUP(L714,lot!$A$3:$E$13372,3,0)</f>
        <v>#N/A</v>
      </c>
      <c r="Q714" t="s">
        <v>15438</v>
      </c>
      <c r="R714">
        <v>1000</v>
      </c>
      <c r="S714" t="s">
        <v>4269</v>
      </c>
      <c r="T714" t="e">
        <f>VLOOKUP(Q714,lot!$A$3:$E$13372,3,0)</f>
        <v>#N/A</v>
      </c>
      <c r="U714" s="7" t="e">
        <f>VLOOKUP(Q714,lot!$A$3:$E$13372,5,0)</f>
        <v>#N/A</v>
      </c>
    </row>
    <row r="715" spans="2:21" hidden="1" x14ac:dyDescent="0.25">
      <c r="B715" t="s">
        <v>15439</v>
      </c>
      <c r="C715">
        <v>558</v>
      </c>
      <c r="E715" t="s">
        <v>15284</v>
      </c>
      <c r="F715">
        <f t="shared" si="22"/>
        <v>16</v>
      </c>
      <c r="G715" s="11">
        <f t="shared" si="23"/>
        <v>16</v>
      </c>
      <c r="L715" t="s">
        <v>15284</v>
      </c>
      <c r="M715" t="e">
        <f>VLOOKUP(L715,lot!$A$3:$E$13372,3,0)</f>
        <v>#N/A</v>
      </c>
      <c r="Q715" t="s">
        <v>15439</v>
      </c>
      <c r="R715">
        <v>558</v>
      </c>
      <c r="S715" t="s">
        <v>4271</v>
      </c>
      <c r="T715" t="e">
        <f>VLOOKUP(Q715,lot!$A$3:$E$13372,3,0)</f>
        <v>#N/A</v>
      </c>
      <c r="U715" s="7" t="e">
        <f>VLOOKUP(Q715,lot!$A$3:$E$13372,5,0)</f>
        <v>#N/A</v>
      </c>
    </row>
    <row r="716" spans="2:21" hidden="1" x14ac:dyDescent="0.25">
      <c r="B716" t="s">
        <v>15440</v>
      </c>
      <c r="C716">
        <v>600</v>
      </c>
      <c r="E716" t="s">
        <v>14241</v>
      </c>
      <c r="F716">
        <f t="shared" si="22"/>
        <v>60</v>
      </c>
      <c r="G716" s="11">
        <f t="shared" si="23"/>
        <v>60</v>
      </c>
      <c r="L716" t="s">
        <v>14241</v>
      </c>
      <c r="M716" t="e">
        <f>VLOOKUP(L716,lot!$A$3:$E$13372,3,0)</f>
        <v>#N/A</v>
      </c>
      <c r="Q716" t="s">
        <v>15440</v>
      </c>
      <c r="R716">
        <v>600</v>
      </c>
      <c r="S716" t="s">
        <v>4271</v>
      </c>
      <c r="T716" t="e">
        <f>VLOOKUP(Q716,lot!$A$3:$E$13372,3,0)</f>
        <v>#N/A</v>
      </c>
      <c r="U716" s="7" t="e">
        <f>VLOOKUP(Q716,lot!$A$3:$E$13372,5,0)</f>
        <v>#N/A</v>
      </c>
    </row>
    <row r="717" spans="2:21" hidden="1" x14ac:dyDescent="0.25">
      <c r="B717" t="s">
        <v>15441</v>
      </c>
      <c r="C717">
        <v>180</v>
      </c>
      <c r="E717" t="s">
        <v>15285</v>
      </c>
      <c r="F717" t="e">
        <f t="shared" si="22"/>
        <v>#N/A</v>
      </c>
      <c r="G717" s="11" t="str">
        <f t="shared" si="23"/>
        <v>0</v>
      </c>
      <c r="L717" t="s">
        <v>15285</v>
      </c>
      <c r="M717" t="e">
        <f>VLOOKUP(L717,lot!$A$3:$E$13372,3,0)</f>
        <v>#N/A</v>
      </c>
      <c r="Q717" t="s">
        <v>15441</v>
      </c>
      <c r="R717">
        <v>180</v>
      </c>
      <c r="S717" t="s">
        <v>4273</v>
      </c>
      <c r="T717" t="e">
        <f>VLOOKUP(Q717,lot!$A$3:$E$13372,3,0)</f>
        <v>#N/A</v>
      </c>
      <c r="U717" s="7" t="e">
        <f>VLOOKUP(Q717,lot!$A$3:$E$13372,5,0)</f>
        <v>#N/A</v>
      </c>
    </row>
    <row r="718" spans="2:21" hidden="1" x14ac:dyDescent="0.25">
      <c r="B718" t="s">
        <v>15442</v>
      </c>
      <c r="C718">
        <v>488</v>
      </c>
      <c r="E718" t="s">
        <v>15286</v>
      </c>
      <c r="F718" t="e">
        <f t="shared" si="22"/>
        <v>#N/A</v>
      </c>
      <c r="G718" s="11" t="str">
        <f t="shared" si="23"/>
        <v>0</v>
      </c>
      <c r="L718" t="s">
        <v>15286</v>
      </c>
      <c r="M718" t="e">
        <f>VLOOKUP(L718,lot!$A$3:$E$13372,3,0)</f>
        <v>#N/A</v>
      </c>
      <c r="Q718" t="s">
        <v>15442</v>
      </c>
      <c r="R718">
        <v>488</v>
      </c>
      <c r="S718" t="s">
        <v>4275</v>
      </c>
      <c r="T718" t="e">
        <f>VLOOKUP(Q718,lot!$A$3:$E$13372,3,0)</f>
        <v>#N/A</v>
      </c>
      <c r="U718" s="7" t="e">
        <f>VLOOKUP(Q718,lot!$A$3:$E$13372,5,0)</f>
        <v>#N/A</v>
      </c>
    </row>
    <row r="719" spans="2:21" hidden="1" x14ac:dyDescent="0.25">
      <c r="B719" t="s">
        <v>15443</v>
      </c>
      <c r="C719">
        <v>500</v>
      </c>
      <c r="E719" t="s">
        <v>15287</v>
      </c>
      <c r="F719" t="e">
        <f t="shared" si="22"/>
        <v>#N/A</v>
      </c>
      <c r="G719" s="11" t="str">
        <f t="shared" si="23"/>
        <v>0</v>
      </c>
      <c r="L719" t="s">
        <v>15287</v>
      </c>
      <c r="M719" t="e">
        <f>VLOOKUP(L719,lot!$A$3:$E$13372,3,0)</f>
        <v>#N/A</v>
      </c>
      <c r="Q719" t="s">
        <v>15443</v>
      </c>
      <c r="R719">
        <v>500</v>
      </c>
      <c r="S719" t="s">
        <v>4275</v>
      </c>
      <c r="T719" t="e">
        <f>VLOOKUP(Q719,lot!$A$3:$E$13372,3,0)</f>
        <v>#N/A</v>
      </c>
      <c r="U719" s="7" t="e">
        <f>VLOOKUP(Q719,lot!$A$3:$E$13372,5,0)</f>
        <v>#N/A</v>
      </c>
    </row>
    <row r="720" spans="2:21" hidden="1" x14ac:dyDescent="0.25">
      <c r="B720" t="s">
        <v>15444</v>
      </c>
      <c r="C720">
        <v>1000</v>
      </c>
      <c r="E720" t="s">
        <v>15288</v>
      </c>
      <c r="F720" t="e">
        <f t="shared" si="22"/>
        <v>#N/A</v>
      </c>
      <c r="G720" s="11" t="str">
        <f t="shared" si="23"/>
        <v>0</v>
      </c>
      <c r="L720" t="s">
        <v>15288</v>
      </c>
      <c r="M720" t="e">
        <f>VLOOKUP(L720,lot!$A$3:$E$13372,3,0)</f>
        <v>#N/A</v>
      </c>
      <c r="Q720" t="s">
        <v>15444</v>
      </c>
      <c r="R720">
        <v>1000</v>
      </c>
      <c r="S720" t="s">
        <v>4275</v>
      </c>
      <c r="T720" t="e">
        <f>VLOOKUP(Q720,lot!$A$3:$E$13372,3,0)</f>
        <v>#N/A</v>
      </c>
      <c r="U720" s="7" t="e">
        <f>VLOOKUP(Q720,lot!$A$3:$E$13372,5,0)</f>
        <v>#N/A</v>
      </c>
    </row>
    <row r="721" spans="2:21" hidden="1" x14ac:dyDescent="0.25">
      <c r="B721" t="s">
        <v>15445</v>
      </c>
      <c r="C721">
        <v>360</v>
      </c>
      <c r="E721" t="s">
        <v>15289</v>
      </c>
      <c r="F721">
        <f t="shared" si="22"/>
        <v>440</v>
      </c>
      <c r="G721" s="11">
        <f t="shared" si="23"/>
        <v>440</v>
      </c>
      <c r="L721" t="s">
        <v>15289</v>
      </c>
      <c r="M721" t="e">
        <f>VLOOKUP(L721,lot!$A$3:$E$13372,3,0)</f>
        <v>#N/A</v>
      </c>
      <c r="Q721" t="s">
        <v>15445</v>
      </c>
      <c r="R721">
        <v>360</v>
      </c>
      <c r="S721" t="s">
        <v>4277</v>
      </c>
      <c r="T721" t="e">
        <f>VLOOKUP(Q721,lot!$A$3:$E$13372,3,0)</f>
        <v>#N/A</v>
      </c>
      <c r="U721" s="7" t="e">
        <f>VLOOKUP(Q721,lot!$A$3:$E$13372,5,0)</f>
        <v>#N/A</v>
      </c>
    </row>
    <row r="722" spans="2:21" hidden="1" x14ac:dyDescent="0.25">
      <c r="B722" t="s">
        <v>15446</v>
      </c>
      <c r="C722">
        <v>300</v>
      </c>
      <c r="E722" t="s">
        <v>14242</v>
      </c>
      <c r="F722">
        <f t="shared" si="22"/>
        <v>611</v>
      </c>
      <c r="G722" s="11">
        <f t="shared" si="23"/>
        <v>611</v>
      </c>
      <c r="L722" t="s">
        <v>14242</v>
      </c>
      <c r="M722" t="e">
        <f>VLOOKUP(L722,lot!$A$3:$E$13372,3,0)</f>
        <v>#N/A</v>
      </c>
      <c r="Q722" t="s">
        <v>15446</v>
      </c>
      <c r="R722">
        <v>300</v>
      </c>
      <c r="S722" t="s">
        <v>4277</v>
      </c>
      <c r="T722" t="e">
        <f>VLOOKUP(Q722,lot!$A$3:$E$13372,3,0)</f>
        <v>#N/A</v>
      </c>
      <c r="U722" s="7" t="e">
        <f>VLOOKUP(Q722,lot!$A$3:$E$13372,5,0)</f>
        <v>#N/A</v>
      </c>
    </row>
    <row r="723" spans="2:21" hidden="1" x14ac:dyDescent="0.25">
      <c r="B723" t="s">
        <v>15447</v>
      </c>
      <c r="C723">
        <v>600</v>
      </c>
      <c r="E723" t="s">
        <v>15290</v>
      </c>
      <c r="F723">
        <f t="shared" si="22"/>
        <v>1047</v>
      </c>
      <c r="G723" s="11">
        <f t="shared" si="23"/>
        <v>1047</v>
      </c>
      <c r="L723" t="s">
        <v>15290</v>
      </c>
      <c r="M723" t="e">
        <f>VLOOKUP(L723,lot!$A$3:$E$13372,3,0)</f>
        <v>#N/A</v>
      </c>
      <c r="Q723" t="s">
        <v>15447</v>
      </c>
      <c r="R723">
        <v>600</v>
      </c>
      <c r="S723" t="s">
        <v>4277</v>
      </c>
      <c r="T723" t="e">
        <f>VLOOKUP(Q723,lot!$A$3:$E$13372,3,0)</f>
        <v>#N/A</v>
      </c>
      <c r="U723" s="7" t="e">
        <f>VLOOKUP(Q723,lot!$A$3:$E$13372,5,0)</f>
        <v>#N/A</v>
      </c>
    </row>
    <row r="724" spans="2:21" hidden="1" x14ac:dyDescent="0.25">
      <c r="B724" t="s">
        <v>15448</v>
      </c>
      <c r="C724">
        <v>20</v>
      </c>
      <c r="E724" t="s">
        <v>15291</v>
      </c>
      <c r="F724">
        <f t="shared" si="22"/>
        <v>10193</v>
      </c>
      <c r="G724" s="11">
        <f t="shared" si="23"/>
        <v>10193</v>
      </c>
      <c r="L724" t="s">
        <v>15291</v>
      </c>
      <c r="M724" t="e">
        <f>VLOOKUP(L724,lot!$A$3:$E$13372,3,0)</f>
        <v>#N/A</v>
      </c>
      <c r="Q724" t="s">
        <v>15448</v>
      </c>
      <c r="R724">
        <v>20</v>
      </c>
      <c r="S724" t="s">
        <v>4279</v>
      </c>
      <c r="T724" t="e">
        <f>VLOOKUP(Q724,lot!$A$3:$E$13372,3,0)</f>
        <v>#N/A</v>
      </c>
      <c r="U724" s="7" t="e">
        <f>VLOOKUP(Q724,lot!$A$3:$E$13372,5,0)</f>
        <v>#N/A</v>
      </c>
    </row>
    <row r="725" spans="2:21" hidden="1" x14ac:dyDescent="0.25">
      <c r="B725" t="s">
        <v>15449</v>
      </c>
      <c r="C725">
        <v>27</v>
      </c>
      <c r="E725" t="s">
        <v>15292</v>
      </c>
      <c r="F725">
        <f t="shared" si="22"/>
        <v>30301</v>
      </c>
      <c r="G725" s="11">
        <f t="shared" si="23"/>
        <v>30301</v>
      </c>
      <c r="L725" t="s">
        <v>15292</v>
      </c>
      <c r="M725" t="e">
        <f>VLOOKUP(L725,lot!$A$3:$E$13372,3,0)</f>
        <v>#N/A</v>
      </c>
      <c r="Q725" t="s">
        <v>15449</v>
      </c>
      <c r="R725">
        <v>27</v>
      </c>
      <c r="S725" t="s">
        <v>4281</v>
      </c>
      <c r="T725" t="e">
        <f>VLOOKUP(Q725,lot!$A$3:$E$13372,3,0)</f>
        <v>#N/A</v>
      </c>
      <c r="U725" s="7" t="e">
        <f>VLOOKUP(Q725,lot!$A$3:$E$13372,5,0)</f>
        <v>#N/A</v>
      </c>
    </row>
    <row r="726" spans="2:21" hidden="1" x14ac:dyDescent="0.25">
      <c r="B726" t="s">
        <v>15450</v>
      </c>
      <c r="C726">
        <v>500</v>
      </c>
      <c r="E726" t="s">
        <v>14243</v>
      </c>
      <c r="F726">
        <f t="shared" si="22"/>
        <v>4228</v>
      </c>
      <c r="G726" s="11">
        <f t="shared" si="23"/>
        <v>4228</v>
      </c>
      <c r="L726" t="s">
        <v>14243</v>
      </c>
      <c r="M726" t="e">
        <f>VLOOKUP(L726,lot!$A$3:$E$13372,3,0)</f>
        <v>#N/A</v>
      </c>
      <c r="Q726" t="s">
        <v>15450</v>
      </c>
      <c r="R726">
        <v>500</v>
      </c>
      <c r="S726" t="s">
        <v>4281</v>
      </c>
      <c r="T726" t="e">
        <f>VLOOKUP(Q726,lot!$A$3:$E$13372,3,0)</f>
        <v>#N/A</v>
      </c>
      <c r="U726" s="7" t="e">
        <f>VLOOKUP(Q726,lot!$A$3:$E$13372,5,0)</f>
        <v>#N/A</v>
      </c>
    </row>
    <row r="727" spans="2:21" hidden="1" x14ac:dyDescent="0.25">
      <c r="B727" t="s">
        <v>15451</v>
      </c>
      <c r="C727">
        <v>1700</v>
      </c>
      <c r="E727" t="s">
        <v>14244</v>
      </c>
      <c r="F727">
        <f t="shared" si="22"/>
        <v>39798</v>
      </c>
      <c r="G727" s="11">
        <f t="shared" si="23"/>
        <v>39798</v>
      </c>
      <c r="L727" t="s">
        <v>14244</v>
      </c>
      <c r="M727" t="e">
        <f>VLOOKUP(L727,lot!$A$3:$E$13372,3,0)</f>
        <v>#N/A</v>
      </c>
      <c r="Q727" t="s">
        <v>15451</v>
      </c>
      <c r="R727">
        <v>1700</v>
      </c>
      <c r="S727" t="s">
        <v>4281</v>
      </c>
      <c r="T727" t="e">
        <f>VLOOKUP(Q727,lot!$A$3:$E$13372,3,0)</f>
        <v>#N/A</v>
      </c>
      <c r="U727" s="7" t="e">
        <f>VLOOKUP(Q727,lot!$A$3:$E$13372,5,0)</f>
        <v>#N/A</v>
      </c>
    </row>
    <row r="728" spans="2:21" hidden="1" x14ac:dyDescent="0.25">
      <c r="B728" t="s">
        <v>15452</v>
      </c>
      <c r="C728">
        <v>123</v>
      </c>
      <c r="E728" t="s">
        <v>15294</v>
      </c>
      <c r="F728" t="e">
        <f t="shared" si="22"/>
        <v>#N/A</v>
      </c>
      <c r="G728" s="11" t="str">
        <f t="shared" si="23"/>
        <v>0</v>
      </c>
      <c r="L728" t="s">
        <v>15294</v>
      </c>
      <c r="M728" t="e">
        <f>VLOOKUP(L728,lot!$A$3:$E$13372,3,0)</f>
        <v>#N/A</v>
      </c>
      <c r="Q728" t="s">
        <v>15452</v>
      </c>
      <c r="R728">
        <v>123</v>
      </c>
      <c r="S728" t="s">
        <v>4283</v>
      </c>
      <c r="T728" t="e">
        <f>VLOOKUP(Q728,lot!$A$3:$E$13372,3,0)</f>
        <v>#N/A</v>
      </c>
      <c r="U728" s="7" t="e">
        <f>VLOOKUP(Q728,lot!$A$3:$E$13372,5,0)</f>
        <v>#N/A</v>
      </c>
    </row>
    <row r="729" spans="2:21" hidden="1" x14ac:dyDescent="0.25">
      <c r="B729" t="s">
        <v>15453</v>
      </c>
      <c r="C729">
        <v>300</v>
      </c>
      <c r="E729" t="s">
        <v>15294</v>
      </c>
      <c r="F729" t="e">
        <f t="shared" si="22"/>
        <v>#N/A</v>
      </c>
      <c r="G729" s="11" t="str">
        <f t="shared" si="23"/>
        <v>0</v>
      </c>
      <c r="L729" t="s">
        <v>15294</v>
      </c>
      <c r="M729" t="e">
        <f>VLOOKUP(L729,lot!$A$3:$E$13372,3,0)</f>
        <v>#N/A</v>
      </c>
      <c r="Q729" t="s">
        <v>15453</v>
      </c>
      <c r="R729">
        <v>300</v>
      </c>
      <c r="S729" t="s">
        <v>4283</v>
      </c>
      <c r="T729" t="e">
        <f>VLOOKUP(Q729,lot!$A$3:$E$13372,3,0)</f>
        <v>#N/A</v>
      </c>
      <c r="U729" s="7" t="e">
        <f>VLOOKUP(Q729,lot!$A$3:$E$13372,5,0)</f>
        <v>#N/A</v>
      </c>
    </row>
    <row r="730" spans="2:21" hidden="1" x14ac:dyDescent="0.25">
      <c r="B730" t="s">
        <v>15454</v>
      </c>
      <c r="C730">
        <v>1500</v>
      </c>
      <c r="E730" t="s">
        <v>15293</v>
      </c>
      <c r="F730" t="e">
        <f t="shared" si="22"/>
        <v>#N/A</v>
      </c>
      <c r="G730" s="11" t="str">
        <f t="shared" si="23"/>
        <v>0</v>
      </c>
      <c r="L730" t="s">
        <v>15293</v>
      </c>
      <c r="M730" t="e">
        <f>VLOOKUP(L730,lot!$A$3:$E$13372,3,0)</f>
        <v>#N/A</v>
      </c>
      <c r="Q730" t="s">
        <v>15454</v>
      </c>
      <c r="R730">
        <v>1500</v>
      </c>
      <c r="S730" t="s">
        <v>4283</v>
      </c>
      <c r="T730" t="e">
        <f>VLOOKUP(Q730,lot!$A$3:$E$13372,3,0)</f>
        <v>#N/A</v>
      </c>
      <c r="U730" s="7" t="e">
        <f>VLOOKUP(Q730,lot!$A$3:$E$13372,5,0)</f>
        <v>#N/A</v>
      </c>
    </row>
    <row r="731" spans="2:21" hidden="1" x14ac:dyDescent="0.25">
      <c r="B731" t="s">
        <v>15455</v>
      </c>
      <c r="C731">
        <v>300</v>
      </c>
      <c r="E731" t="s">
        <v>14245</v>
      </c>
      <c r="F731">
        <f t="shared" si="22"/>
        <v>1</v>
      </c>
      <c r="G731" s="11">
        <f t="shared" si="23"/>
        <v>1</v>
      </c>
      <c r="L731" t="s">
        <v>14245</v>
      </c>
      <c r="M731" t="e">
        <f>VLOOKUP(L731,lot!$A$3:$E$13372,3,0)</f>
        <v>#N/A</v>
      </c>
      <c r="Q731" t="s">
        <v>15455</v>
      </c>
      <c r="R731">
        <v>300</v>
      </c>
      <c r="S731" t="s">
        <v>4283</v>
      </c>
      <c r="T731" t="e">
        <f>VLOOKUP(Q731,lot!$A$3:$E$13372,3,0)</f>
        <v>#N/A</v>
      </c>
      <c r="U731" s="7" t="e">
        <f>VLOOKUP(Q731,lot!$A$3:$E$13372,5,0)</f>
        <v>#N/A</v>
      </c>
    </row>
    <row r="732" spans="2:21" hidden="1" x14ac:dyDescent="0.25">
      <c r="B732" t="s">
        <v>15456</v>
      </c>
      <c r="C732">
        <v>140</v>
      </c>
      <c r="E732" t="s">
        <v>15304</v>
      </c>
      <c r="F732" t="e">
        <f t="shared" si="22"/>
        <v>#N/A</v>
      </c>
      <c r="G732" s="11" t="str">
        <f t="shared" si="23"/>
        <v>0</v>
      </c>
      <c r="L732" t="s">
        <v>15304</v>
      </c>
      <c r="M732" t="e">
        <f>VLOOKUP(L732,lot!$A$3:$E$13372,3,0)</f>
        <v>#N/A</v>
      </c>
      <c r="Q732" t="s">
        <v>15456</v>
      </c>
      <c r="R732">
        <v>140</v>
      </c>
      <c r="S732" t="s">
        <v>4285</v>
      </c>
      <c r="T732" t="e">
        <f>VLOOKUP(Q732,lot!$A$3:$E$13372,3,0)</f>
        <v>#N/A</v>
      </c>
      <c r="U732" s="7" t="e">
        <f>VLOOKUP(Q732,lot!$A$3:$E$13372,5,0)</f>
        <v>#N/A</v>
      </c>
    </row>
    <row r="733" spans="2:21" hidden="1" x14ac:dyDescent="0.25">
      <c r="B733" t="s">
        <v>15457</v>
      </c>
      <c r="C733">
        <v>500</v>
      </c>
      <c r="E733" t="s">
        <v>15305</v>
      </c>
      <c r="F733">
        <f t="shared" si="22"/>
        <v>4</v>
      </c>
      <c r="G733" s="11">
        <f t="shared" si="23"/>
        <v>4</v>
      </c>
      <c r="L733" t="s">
        <v>15305</v>
      </c>
      <c r="M733" t="e">
        <f>VLOOKUP(L733,lot!$A$3:$E$13372,3,0)</f>
        <v>#N/A</v>
      </c>
      <c r="Q733" t="s">
        <v>15457</v>
      </c>
      <c r="R733">
        <v>500</v>
      </c>
      <c r="S733" t="s">
        <v>4287</v>
      </c>
      <c r="T733" t="e">
        <f>VLOOKUP(Q733,lot!$A$3:$E$13372,3,0)</f>
        <v>#N/A</v>
      </c>
      <c r="U733" s="7" t="e">
        <f>VLOOKUP(Q733,lot!$A$3:$E$13372,5,0)</f>
        <v>#N/A</v>
      </c>
    </row>
    <row r="734" spans="2:21" hidden="1" x14ac:dyDescent="0.25">
      <c r="B734" t="s">
        <v>15458</v>
      </c>
      <c r="C734">
        <v>472</v>
      </c>
      <c r="E734" t="s">
        <v>15306</v>
      </c>
      <c r="F734">
        <f t="shared" si="22"/>
        <v>1125</v>
      </c>
      <c r="G734" s="11">
        <f t="shared" si="23"/>
        <v>1125</v>
      </c>
      <c r="L734" t="s">
        <v>15306</v>
      </c>
      <c r="M734" t="e">
        <f>VLOOKUP(L734,lot!$A$3:$E$13372,3,0)</f>
        <v>#N/A</v>
      </c>
      <c r="Q734" t="s">
        <v>15458</v>
      </c>
      <c r="R734">
        <v>472</v>
      </c>
      <c r="S734" t="s">
        <v>4287</v>
      </c>
      <c r="T734" t="e">
        <f>VLOOKUP(Q734,lot!$A$3:$E$13372,3,0)</f>
        <v>#N/A</v>
      </c>
      <c r="U734" s="7" t="e">
        <f>VLOOKUP(Q734,lot!$A$3:$E$13372,5,0)</f>
        <v>#N/A</v>
      </c>
    </row>
    <row r="735" spans="2:21" hidden="1" x14ac:dyDescent="0.25">
      <c r="B735" t="s">
        <v>15459</v>
      </c>
      <c r="C735">
        <v>500</v>
      </c>
      <c r="E735" t="s">
        <v>15302</v>
      </c>
      <c r="F735">
        <f t="shared" si="22"/>
        <v>1</v>
      </c>
      <c r="G735" s="11">
        <f t="shared" si="23"/>
        <v>1</v>
      </c>
      <c r="L735" t="s">
        <v>15302</v>
      </c>
      <c r="M735" t="e">
        <f>VLOOKUP(L735,lot!$A$3:$E$13372,3,0)</f>
        <v>#N/A</v>
      </c>
      <c r="Q735" t="s">
        <v>15459</v>
      </c>
      <c r="R735">
        <v>500</v>
      </c>
      <c r="S735" t="s">
        <v>4287</v>
      </c>
      <c r="T735" t="e">
        <f>VLOOKUP(Q735,lot!$A$3:$E$13372,3,0)</f>
        <v>#N/A</v>
      </c>
      <c r="U735" s="7" t="e">
        <f>VLOOKUP(Q735,lot!$A$3:$E$13372,5,0)</f>
        <v>#N/A</v>
      </c>
    </row>
    <row r="736" spans="2:21" hidden="1" x14ac:dyDescent="0.25">
      <c r="B736" t="s">
        <v>15460</v>
      </c>
      <c r="C736">
        <v>300</v>
      </c>
      <c r="E736" t="s">
        <v>15300</v>
      </c>
      <c r="F736" t="e">
        <f t="shared" si="22"/>
        <v>#N/A</v>
      </c>
      <c r="G736" s="11" t="str">
        <f t="shared" si="23"/>
        <v>0</v>
      </c>
      <c r="L736" t="s">
        <v>15300</v>
      </c>
      <c r="M736" t="e">
        <f>VLOOKUP(L736,lot!$A$3:$E$13372,3,0)</f>
        <v>#N/A</v>
      </c>
      <c r="Q736" t="s">
        <v>15460</v>
      </c>
      <c r="R736">
        <v>300</v>
      </c>
      <c r="S736" t="s">
        <v>4289</v>
      </c>
      <c r="T736" t="e">
        <f>VLOOKUP(Q736,lot!$A$3:$E$13372,3,0)</f>
        <v>#N/A</v>
      </c>
      <c r="U736" s="7" t="e">
        <f>VLOOKUP(Q736,lot!$A$3:$E$13372,5,0)</f>
        <v>#N/A</v>
      </c>
    </row>
    <row r="737" spans="2:21" hidden="1" x14ac:dyDescent="0.25">
      <c r="B737" t="s">
        <v>15461</v>
      </c>
      <c r="C737">
        <v>204</v>
      </c>
      <c r="E737" t="s">
        <v>15301</v>
      </c>
      <c r="F737">
        <f t="shared" si="22"/>
        <v>10</v>
      </c>
      <c r="G737" s="11">
        <f t="shared" si="23"/>
        <v>10</v>
      </c>
      <c r="L737" t="s">
        <v>15301</v>
      </c>
      <c r="M737" t="e">
        <f>VLOOKUP(L737,lot!$A$3:$E$13372,3,0)</f>
        <v>#N/A</v>
      </c>
      <c r="Q737" t="s">
        <v>15461</v>
      </c>
      <c r="R737">
        <v>204</v>
      </c>
      <c r="S737" t="s">
        <v>4289</v>
      </c>
      <c r="T737" t="e">
        <f>VLOOKUP(Q737,lot!$A$3:$E$13372,3,0)</f>
        <v>#N/A</v>
      </c>
      <c r="U737" s="7" t="e">
        <f>VLOOKUP(Q737,lot!$A$3:$E$13372,5,0)</f>
        <v>#N/A</v>
      </c>
    </row>
    <row r="738" spans="2:21" hidden="1" x14ac:dyDescent="0.25">
      <c r="B738" t="s">
        <v>15462</v>
      </c>
      <c r="C738">
        <v>300</v>
      </c>
      <c r="E738" t="s">
        <v>15303</v>
      </c>
      <c r="F738">
        <f t="shared" si="22"/>
        <v>345</v>
      </c>
      <c r="G738" s="11">
        <f t="shared" si="23"/>
        <v>345</v>
      </c>
      <c r="L738" t="s">
        <v>15303</v>
      </c>
      <c r="M738" t="e">
        <f>VLOOKUP(L738,lot!$A$3:$E$13372,3,0)</f>
        <v>#N/A</v>
      </c>
      <c r="Q738" t="s">
        <v>15462</v>
      </c>
      <c r="R738">
        <v>300</v>
      </c>
      <c r="S738" t="s">
        <v>4289</v>
      </c>
      <c r="T738" t="e">
        <f>VLOOKUP(Q738,lot!$A$3:$E$13372,3,0)</f>
        <v>#N/A</v>
      </c>
      <c r="U738" s="7" t="e">
        <f>VLOOKUP(Q738,lot!$A$3:$E$13372,5,0)</f>
        <v>#N/A</v>
      </c>
    </row>
    <row r="739" spans="2:21" hidden="1" x14ac:dyDescent="0.25">
      <c r="B739" t="s">
        <v>15463</v>
      </c>
      <c r="C739">
        <v>100</v>
      </c>
      <c r="E739" t="s">
        <v>15296</v>
      </c>
      <c r="F739" t="e">
        <f t="shared" si="22"/>
        <v>#N/A</v>
      </c>
      <c r="G739" s="11" t="str">
        <f t="shared" si="23"/>
        <v>0</v>
      </c>
      <c r="L739" t="s">
        <v>15296</v>
      </c>
      <c r="M739" t="e">
        <f>VLOOKUP(L739,lot!$A$3:$E$13372,3,0)</f>
        <v>#N/A</v>
      </c>
      <c r="Q739" t="s">
        <v>15463</v>
      </c>
      <c r="R739">
        <v>100</v>
      </c>
      <c r="S739" t="s">
        <v>4291</v>
      </c>
      <c r="T739" t="e">
        <f>VLOOKUP(Q739,lot!$A$3:$E$13372,3,0)</f>
        <v>#N/A</v>
      </c>
      <c r="U739" s="7" t="e">
        <f>VLOOKUP(Q739,lot!$A$3:$E$13372,5,0)</f>
        <v>#N/A</v>
      </c>
    </row>
    <row r="740" spans="2:21" hidden="1" x14ac:dyDescent="0.25">
      <c r="B740" t="s">
        <v>15464</v>
      </c>
      <c r="C740">
        <v>5000</v>
      </c>
      <c r="E740" t="s">
        <v>15298</v>
      </c>
      <c r="F740" t="e">
        <f t="shared" si="22"/>
        <v>#N/A</v>
      </c>
      <c r="G740" s="11" t="str">
        <f t="shared" si="23"/>
        <v>0</v>
      </c>
      <c r="L740" t="s">
        <v>15298</v>
      </c>
      <c r="M740" t="e">
        <f>VLOOKUP(L740,lot!$A$3:$E$13372,3,0)</f>
        <v>#N/A</v>
      </c>
      <c r="Q740" t="s">
        <v>15464</v>
      </c>
      <c r="R740">
        <v>5000</v>
      </c>
      <c r="S740" t="s">
        <v>4293</v>
      </c>
      <c r="T740" t="e">
        <f>VLOOKUP(Q740,lot!$A$3:$E$13372,3,0)</f>
        <v>#N/A</v>
      </c>
      <c r="U740" s="7" t="e">
        <f>VLOOKUP(Q740,lot!$A$3:$E$13372,5,0)</f>
        <v>#N/A</v>
      </c>
    </row>
    <row r="741" spans="2:21" hidden="1" x14ac:dyDescent="0.25">
      <c r="B741" t="s">
        <v>15465</v>
      </c>
      <c r="C741">
        <v>1331</v>
      </c>
      <c r="E741" t="s">
        <v>15295</v>
      </c>
      <c r="F741" t="e">
        <f t="shared" si="22"/>
        <v>#N/A</v>
      </c>
      <c r="G741" s="11" t="str">
        <f t="shared" si="23"/>
        <v>0</v>
      </c>
      <c r="L741" t="s">
        <v>15295</v>
      </c>
      <c r="M741" t="e">
        <f>VLOOKUP(L741,lot!$A$3:$E$13372,3,0)</f>
        <v>#N/A</v>
      </c>
      <c r="Q741" t="s">
        <v>15465</v>
      </c>
      <c r="R741">
        <v>1331</v>
      </c>
      <c r="S741" t="s">
        <v>4293</v>
      </c>
      <c r="T741" t="e">
        <f>VLOOKUP(Q741,lot!$A$3:$E$13372,3,0)</f>
        <v>#N/A</v>
      </c>
      <c r="U741" s="7" t="e">
        <f>VLOOKUP(Q741,lot!$A$3:$E$13372,5,0)</f>
        <v>#N/A</v>
      </c>
    </row>
    <row r="742" spans="2:21" hidden="1" x14ac:dyDescent="0.25">
      <c r="B742" t="s">
        <v>15466</v>
      </c>
      <c r="C742">
        <v>983</v>
      </c>
      <c r="E742" t="s">
        <v>15297</v>
      </c>
      <c r="F742" t="e">
        <f t="shared" si="22"/>
        <v>#N/A</v>
      </c>
      <c r="G742" s="11" t="str">
        <f t="shared" si="23"/>
        <v>0</v>
      </c>
      <c r="L742" t="s">
        <v>15297</v>
      </c>
      <c r="M742" t="e">
        <f>VLOOKUP(L742,lot!$A$3:$E$13372,3,0)</f>
        <v>#N/A</v>
      </c>
      <c r="Q742" t="s">
        <v>15466</v>
      </c>
      <c r="R742">
        <v>983</v>
      </c>
      <c r="S742" t="s">
        <v>4295</v>
      </c>
      <c r="T742" t="e">
        <f>VLOOKUP(Q742,lot!$A$3:$E$13372,3,0)</f>
        <v>#N/A</v>
      </c>
      <c r="U742" s="7" t="e">
        <f>VLOOKUP(Q742,lot!$A$3:$E$13372,5,0)</f>
        <v>#N/A</v>
      </c>
    </row>
    <row r="743" spans="2:21" hidden="1" x14ac:dyDescent="0.25">
      <c r="B743" t="s">
        <v>15467</v>
      </c>
      <c r="C743">
        <v>3000</v>
      </c>
      <c r="E743" t="s">
        <v>15299</v>
      </c>
      <c r="F743" t="e">
        <f t="shared" si="22"/>
        <v>#N/A</v>
      </c>
      <c r="G743" s="11" t="str">
        <f t="shared" si="23"/>
        <v>0</v>
      </c>
      <c r="L743" t="s">
        <v>15299</v>
      </c>
      <c r="M743" t="e">
        <f>VLOOKUP(L743,lot!$A$3:$E$13372,3,0)</f>
        <v>#N/A</v>
      </c>
      <c r="Q743" t="s">
        <v>15467</v>
      </c>
      <c r="R743">
        <v>3000</v>
      </c>
      <c r="S743" t="s">
        <v>4295</v>
      </c>
      <c r="T743" t="e">
        <f>VLOOKUP(Q743,lot!$A$3:$E$13372,3,0)</f>
        <v>#N/A</v>
      </c>
      <c r="U743" s="7" t="e">
        <f>VLOOKUP(Q743,lot!$A$3:$E$13372,5,0)</f>
        <v>#N/A</v>
      </c>
    </row>
    <row r="744" spans="2:21" hidden="1" x14ac:dyDescent="0.25">
      <c r="B744" t="s">
        <v>15468</v>
      </c>
      <c r="C744">
        <v>35</v>
      </c>
      <c r="E744" t="s">
        <v>15308</v>
      </c>
      <c r="F744" t="e">
        <f t="shared" si="22"/>
        <v>#N/A</v>
      </c>
      <c r="G744" s="11" t="str">
        <f t="shared" si="23"/>
        <v>0</v>
      </c>
      <c r="L744" t="s">
        <v>15308</v>
      </c>
      <c r="M744" t="e">
        <f>VLOOKUP(L744,lot!$A$3:$E$13372,3,0)</f>
        <v>#N/A</v>
      </c>
      <c r="Q744" t="s">
        <v>15468</v>
      </c>
      <c r="R744">
        <v>35</v>
      </c>
      <c r="S744" t="s">
        <v>4297</v>
      </c>
      <c r="T744" t="e">
        <f>VLOOKUP(Q744,lot!$A$3:$E$13372,3,0)</f>
        <v>#N/A</v>
      </c>
      <c r="U744" s="7" t="e">
        <f>VLOOKUP(Q744,lot!$A$3:$E$13372,5,0)</f>
        <v>#N/A</v>
      </c>
    </row>
    <row r="745" spans="2:21" hidden="1" x14ac:dyDescent="0.25">
      <c r="B745" t="s">
        <v>15469</v>
      </c>
      <c r="C745">
        <v>350</v>
      </c>
      <c r="E745" t="s">
        <v>15307</v>
      </c>
      <c r="F745" t="e">
        <f t="shared" si="22"/>
        <v>#N/A</v>
      </c>
      <c r="G745" s="11" t="str">
        <f t="shared" si="23"/>
        <v>0</v>
      </c>
      <c r="L745" t="s">
        <v>15307</v>
      </c>
      <c r="M745" t="e">
        <f>VLOOKUP(L745,lot!$A$3:$E$13372,3,0)</f>
        <v>#N/A</v>
      </c>
      <c r="Q745" t="s">
        <v>15469</v>
      </c>
      <c r="R745">
        <v>350</v>
      </c>
      <c r="S745" t="s">
        <v>4297</v>
      </c>
      <c r="T745" t="e">
        <f>VLOOKUP(Q745,lot!$A$3:$E$13372,3,0)</f>
        <v>#N/A</v>
      </c>
      <c r="U745" s="7" t="e">
        <f>VLOOKUP(Q745,lot!$A$3:$E$13372,5,0)</f>
        <v>#N/A</v>
      </c>
    </row>
    <row r="746" spans="2:21" hidden="1" x14ac:dyDescent="0.25">
      <c r="B746" t="s">
        <v>15470</v>
      </c>
      <c r="C746">
        <v>980</v>
      </c>
      <c r="E746" t="s">
        <v>15309</v>
      </c>
      <c r="F746" t="e">
        <f t="shared" si="22"/>
        <v>#N/A</v>
      </c>
      <c r="G746" s="11" t="str">
        <f t="shared" si="23"/>
        <v>0</v>
      </c>
      <c r="L746" t="s">
        <v>15309</v>
      </c>
      <c r="M746" t="e">
        <f>VLOOKUP(L746,lot!$A$3:$E$13372,3,0)</f>
        <v>#N/A</v>
      </c>
      <c r="Q746" t="s">
        <v>15470</v>
      </c>
      <c r="R746">
        <v>980</v>
      </c>
      <c r="S746" t="s">
        <v>4299</v>
      </c>
      <c r="T746" t="e">
        <f>VLOOKUP(Q746,lot!$A$3:$E$13372,3,0)</f>
        <v>#N/A</v>
      </c>
      <c r="U746" s="7" t="e">
        <f>VLOOKUP(Q746,lot!$A$3:$E$13372,5,0)</f>
        <v>#N/A</v>
      </c>
    </row>
    <row r="747" spans="2:21" hidden="1" x14ac:dyDescent="0.25">
      <c r="B747" t="s">
        <v>15471</v>
      </c>
      <c r="C747">
        <v>90</v>
      </c>
      <c r="E747" t="s">
        <v>15310</v>
      </c>
      <c r="F747" t="e">
        <f t="shared" si="22"/>
        <v>#N/A</v>
      </c>
      <c r="G747" s="11" t="str">
        <f t="shared" si="23"/>
        <v>0</v>
      </c>
      <c r="L747" t="s">
        <v>15310</v>
      </c>
      <c r="M747" t="e">
        <f>VLOOKUP(L747,lot!$A$3:$E$13372,3,0)</f>
        <v>#N/A</v>
      </c>
      <c r="Q747" t="s">
        <v>15471</v>
      </c>
      <c r="R747">
        <v>90</v>
      </c>
      <c r="S747" t="s">
        <v>4301</v>
      </c>
      <c r="T747" t="e">
        <f>VLOOKUP(Q747,lot!$A$3:$E$13372,3,0)</f>
        <v>#N/A</v>
      </c>
      <c r="U747" s="7" t="e">
        <f>VLOOKUP(Q747,lot!$A$3:$E$13372,5,0)</f>
        <v>#N/A</v>
      </c>
    </row>
    <row r="748" spans="2:21" hidden="1" x14ac:dyDescent="0.25">
      <c r="B748" t="s">
        <v>15472</v>
      </c>
      <c r="C748">
        <v>100</v>
      </c>
      <c r="E748" t="s">
        <v>15317</v>
      </c>
      <c r="F748" t="e">
        <f t="shared" si="22"/>
        <v>#N/A</v>
      </c>
      <c r="G748" s="11" t="str">
        <f t="shared" si="23"/>
        <v>0</v>
      </c>
      <c r="L748" t="s">
        <v>15317</v>
      </c>
      <c r="M748" t="e">
        <f>VLOOKUP(L748,lot!$A$3:$E$13372,3,0)</f>
        <v>#N/A</v>
      </c>
      <c r="Q748" t="s">
        <v>15472</v>
      </c>
      <c r="R748">
        <v>100</v>
      </c>
      <c r="S748" t="e">
        <v>#N/A</v>
      </c>
      <c r="T748" t="e">
        <f>VLOOKUP(Q748,lot!$A$3:$E$13372,3,0)</f>
        <v>#N/A</v>
      </c>
      <c r="U748" s="7" t="e">
        <f>VLOOKUP(Q748,lot!$A$3:$E$13372,5,0)</f>
        <v>#N/A</v>
      </c>
    </row>
    <row r="749" spans="2:21" hidden="1" x14ac:dyDescent="0.25">
      <c r="B749" t="s">
        <v>15473</v>
      </c>
      <c r="C749">
        <v>200</v>
      </c>
      <c r="E749" t="s">
        <v>15318</v>
      </c>
      <c r="F749" t="e">
        <f t="shared" si="22"/>
        <v>#N/A</v>
      </c>
      <c r="G749" s="11" t="str">
        <f t="shared" si="23"/>
        <v>0</v>
      </c>
      <c r="L749" t="s">
        <v>15318</v>
      </c>
      <c r="M749" t="e">
        <f>VLOOKUP(L749,lot!$A$3:$E$13372,3,0)</f>
        <v>#N/A</v>
      </c>
      <c r="Q749" t="s">
        <v>15473</v>
      </c>
      <c r="R749">
        <v>200</v>
      </c>
      <c r="S749" t="s">
        <v>4305</v>
      </c>
      <c r="T749" t="e">
        <f>VLOOKUP(Q749,lot!$A$3:$E$13372,3,0)</f>
        <v>#N/A</v>
      </c>
      <c r="U749" s="7" t="e">
        <f>VLOOKUP(Q749,lot!$A$3:$E$13372,5,0)</f>
        <v>#N/A</v>
      </c>
    </row>
    <row r="750" spans="2:21" hidden="1" x14ac:dyDescent="0.25">
      <c r="B750" t="s">
        <v>15474</v>
      </c>
      <c r="C750">
        <v>100</v>
      </c>
      <c r="E750" t="s">
        <v>15316</v>
      </c>
      <c r="F750">
        <f t="shared" si="22"/>
        <v>1071</v>
      </c>
      <c r="G750" s="11">
        <f t="shared" si="23"/>
        <v>1071</v>
      </c>
      <c r="L750" t="s">
        <v>15316</v>
      </c>
      <c r="M750" t="e">
        <f>VLOOKUP(L750,lot!$A$3:$E$13372,3,0)</f>
        <v>#N/A</v>
      </c>
      <c r="Q750" t="s">
        <v>15474</v>
      </c>
      <c r="R750">
        <v>100</v>
      </c>
      <c r="S750" t="s">
        <v>4307</v>
      </c>
      <c r="T750" t="e">
        <f>VLOOKUP(Q750,lot!$A$3:$E$13372,3,0)</f>
        <v>#N/A</v>
      </c>
      <c r="U750" s="7" t="e">
        <f>VLOOKUP(Q750,lot!$A$3:$E$13372,5,0)</f>
        <v>#N/A</v>
      </c>
    </row>
    <row r="751" spans="2:21" hidden="1" x14ac:dyDescent="0.25">
      <c r="B751" t="s">
        <v>15475</v>
      </c>
      <c r="C751">
        <v>650</v>
      </c>
      <c r="E751" t="s">
        <v>14246</v>
      </c>
      <c r="F751">
        <f t="shared" si="22"/>
        <v>2</v>
      </c>
      <c r="G751" s="11">
        <f t="shared" si="23"/>
        <v>2</v>
      </c>
      <c r="L751" t="s">
        <v>14246</v>
      </c>
      <c r="M751" t="e">
        <f>VLOOKUP(L751,lot!$A$3:$E$13372,3,0)</f>
        <v>#N/A</v>
      </c>
      <c r="Q751" t="s">
        <v>15475</v>
      </c>
      <c r="R751">
        <v>650</v>
      </c>
      <c r="S751" t="s">
        <v>4309</v>
      </c>
      <c r="T751" t="e">
        <f>VLOOKUP(Q751,lot!$A$3:$E$13372,3,0)</f>
        <v>#N/A</v>
      </c>
      <c r="U751" s="7" t="e">
        <f>VLOOKUP(Q751,lot!$A$3:$E$13372,5,0)</f>
        <v>#N/A</v>
      </c>
    </row>
    <row r="752" spans="2:21" hidden="1" x14ac:dyDescent="0.25">
      <c r="B752" t="s">
        <v>15477</v>
      </c>
      <c r="C752">
        <v>180</v>
      </c>
      <c r="E752" t="s">
        <v>15313</v>
      </c>
      <c r="F752">
        <f t="shared" si="22"/>
        <v>1</v>
      </c>
      <c r="G752" s="11">
        <f t="shared" si="23"/>
        <v>1</v>
      </c>
      <c r="L752" t="s">
        <v>15313</v>
      </c>
      <c r="M752" t="e">
        <f>VLOOKUP(L752,lot!$A$3:$E$13372,3,0)</f>
        <v>#N/A</v>
      </c>
      <c r="Q752" t="s">
        <v>15477</v>
      </c>
      <c r="R752">
        <v>180</v>
      </c>
      <c r="S752" t="s">
        <v>4311</v>
      </c>
      <c r="T752" t="e">
        <f>VLOOKUP(Q752,lot!$A$3:$E$13372,3,0)</f>
        <v>#N/A</v>
      </c>
      <c r="U752" s="7" t="e">
        <f>VLOOKUP(Q752,lot!$A$3:$E$13372,5,0)</f>
        <v>#N/A</v>
      </c>
    </row>
    <row r="753" spans="2:21" hidden="1" x14ac:dyDescent="0.25">
      <c r="B753" t="s">
        <v>15479</v>
      </c>
      <c r="C753">
        <v>60</v>
      </c>
      <c r="E753" t="s">
        <v>15314</v>
      </c>
      <c r="F753">
        <f t="shared" si="22"/>
        <v>4400</v>
      </c>
      <c r="G753" s="11">
        <f t="shared" si="23"/>
        <v>4400</v>
      </c>
      <c r="L753" t="s">
        <v>15314</v>
      </c>
      <c r="M753" t="e">
        <f>VLOOKUP(L753,lot!$A$3:$E$13372,3,0)</f>
        <v>#N/A</v>
      </c>
      <c r="Q753" t="s">
        <v>15479</v>
      </c>
      <c r="R753">
        <v>60</v>
      </c>
      <c r="S753" t="s">
        <v>4315</v>
      </c>
      <c r="T753" t="e">
        <f>VLOOKUP(Q753,lot!$A$3:$E$13372,3,0)</f>
        <v>#N/A</v>
      </c>
      <c r="U753" s="7" t="e">
        <f>VLOOKUP(Q753,lot!$A$3:$E$13372,5,0)</f>
        <v>#N/A</v>
      </c>
    </row>
    <row r="754" spans="2:21" hidden="1" x14ac:dyDescent="0.25">
      <c r="B754" t="s">
        <v>15484</v>
      </c>
      <c r="C754">
        <v>26</v>
      </c>
      <c r="E754" t="s">
        <v>15315</v>
      </c>
      <c r="F754">
        <f t="shared" si="22"/>
        <v>1000</v>
      </c>
      <c r="G754" s="11">
        <f t="shared" si="23"/>
        <v>1000</v>
      </c>
      <c r="L754" t="s">
        <v>15315</v>
      </c>
      <c r="M754" t="e">
        <f>VLOOKUP(L754,lot!$A$3:$E$13372,3,0)</f>
        <v>#N/A</v>
      </c>
      <c r="Q754" t="s">
        <v>15484</v>
      </c>
      <c r="R754">
        <v>26</v>
      </c>
      <c r="S754" t="s">
        <v>4328</v>
      </c>
      <c r="T754" t="e">
        <f>VLOOKUP(Q754,lot!$A$3:$E$13372,3,0)</f>
        <v>#N/A</v>
      </c>
      <c r="U754" s="7" t="e">
        <f>VLOOKUP(Q754,lot!$A$3:$E$13372,5,0)</f>
        <v>#N/A</v>
      </c>
    </row>
    <row r="755" spans="2:21" hidden="1" x14ac:dyDescent="0.25">
      <c r="B755" t="s">
        <v>15485</v>
      </c>
      <c r="C755">
        <v>1350</v>
      </c>
      <c r="E755" t="s">
        <v>14247</v>
      </c>
      <c r="F755">
        <f t="shared" si="22"/>
        <v>1</v>
      </c>
      <c r="G755" s="11">
        <f t="shared" si="23"/>
        <v>1</v>
      </c>
      <c r="L755" t="s">
        <v>14247</v>
      </c>
      <c r="M755" t="e">
        <f>VLOOKUP(L755,lot!$A$3:$E$13372,3,0)</f>
        <v>#N/A</v>
      </c>
      <c r="Q755" t="s">
        <v>15485</v>
      </c>
      <c r="R755">
        <v>1350</v>
      </c>
      <c r="S755" t="s">
        <v>4328</v>
      </c>
      <c r="T755" t="e">
        <f>VLOOKUP(Q755,lot!$A$3:$E$13372,3,0)</f>
        <v>#N/A</v>
      </c>
      <c r="U755" s="7" t="e">
        <f>VLOOKUP(Q755,lot!$A$3:$E$13372,5,0)</f>
        <v>#N/A</v>
      </c>
    </row>
    <row r="756" spans="2:21" hidden="1" x14ac:dyDescent="0.25">
      <c r="B756" t="s">
        <v>15488</v>
      </c>
      <c r="C756">
        <v>210</v>
      </c>
      <c r="E756" t="s">
        <v>15319</v>
      </c>
      <c r="F756">
        <f t="shared" si="22"/>
        <v>25</v>
      </c>
      <c r="G756" s="11">
        <f t="shared" si="23"/>
        <v>25</v>
      </c>
      <c r="L756" t="s">
        <v>15319</v>
      </c>
      <c r="M756" t="e">
        <f>VLOOKUP(L756,lot!$A$3:$E$13372,3,0)</f>
        <v>#N/A</v>
      </c>
      <c r="Q756" t="s">
        <v>15488</v>
      </c>
      <c r="R756">
        <v>210</v>
      </c>
      <c r="S756" t="s">
        <v>4335</v>
      </c>
      <c r="T756" t="e">
        <f>VLOOKUP(Q756,lot!$A$3:$E$13372,3,0)</f>
        <v>#N/A</v>
      </c>
      <c r="U756" s="7" t="e">
        <f>VLOOKUP(Q756,lot!$A$3:$E$13372,5,0)</f>
        <v>#N/A</v>
      </c>
    </row>
    <row r="757" spans="2:21" hidden="1" x14ac:dyDescent="0.25">
      <c r="B757" t="s">
        <v>15491</v>
      </c>
      <c r="C757">
        <v>569</v>
      </c>
      <c r="E757" t="s">
        <v>15320</v>
      </c>
      <c r="F757">
        <f t="shared" si="22"/>
        <v>5994</v>
      </c>
      <c r="G757" s="11">
        <f t="shared" si="23"/>
        <v>5994</v>
      </c>
      <c r="L757" t="s">
        <v>15320</v>
      </c>
      <c r="M757" t="e">
        <f>VLOOKUP(L757,lot!$A$3:$E$13372,3,0)</f>
        <v>#N/A</v>
      </c>
      <c r="Q757" t="s">
        <v>15491</v>
      </c>
      <c r="R757">
        <v>569</v>
      </c>
      <c r="S757" t="s">
        <v>4337</v>
      </c>
      <c r="T757" t="e">
        <f>VLOOKUP(Q757,lot!$A$3:$E$13372,3,0)</f>
        <v>#N/A</v>
      </c>
      <c r="U757" s="7" t="e">
        <f>VLOOKUP(Q757,lot!$A$3:$E$13372,5,0)</f>
        <v>#N/A</v>
      </c>
    </row>
    <row r="758" spans="2:21" hidden="1" x14ac:dyDescent="0.25">
      <c r="B758" t="s">
        <v>15496</v>
      </c>
      <c r="C758">
        <v>191</v>
      </c>
      <c r="E758" t="s">
        <v>15321</v>
      </c>
      <c r="F758">
        <f t="shared" si="22"/>
        <v>560</v>
      </c>
      <c r="G758" s="11">
        <f t="shared" si="23"/>
        <v>560</v>
      </c>
      <c r="L758" t="s">
        <v>15321</v>
      </c>
      <c r="M758" t="e">
        <f>VLOOKUP(L758,lot!$A$3:$E$13372,3,0)</f>
        <v>#N/A</v>
      </c>
      <c r="Q758" t="s">
        <v>15496</v>
      </c>
      <c r="R758">
        <v>191</v>
      </c>
      <c r="S758" t="s">
        <v>4347</v>
      </c>
      <c r="T758" t="e">
        <f>VLOOKUP(Q758,lot!$A$3:$E$13372,3,0)</f>
        <v>#N/A</v>
      </c>
      <c r="U758" s="7" t="e">
        <f>VLOOKUP(Q758,lot!$A$3:$E$13372,5,0)</f>
        <v>#N/A</v>
      </c>
    </row>
    <row r="759" spans="2:21" hidden="1" x14ac:dyDescent="0.25">
      <c r="B759" t="s">
        <v>15497</v>
      </c>
      <c r="C759">
        <v>324</v>
      </c>
      <c r="E759" t="s">
        <v>15312</v>
      </c>
      <c r="F759">
        <f t="shared" si="22"/>
        <v>15</v>
      </c>
      <c r="G759" s="11">
        <f t="shared" si="23"/>
        <v>15</v>
      </c>
      <c r="L759" t="s">
        <v>15312</v>
      </c>
      <c r="M759" t="e">
        <f>VLOOKUP(L759,lot!$A$3:$E$13372,3,0)</f>
        <v>#N/A</v>
      </c>
      <c r="Q759" t="s">
        <v>15497</v>
      </c>
      <c r="R759">
        <v>324</v>
      </c>
      <c r="S759" t="s">
        <v>4353</v>
      </c>
      <c r="T759" t="e">
        <f>VLOOKUP(Q759,lot!$A$3:$E$13372,3,0)</f>
        <v>#N/A</v>
      </c>
      <c r="U759" s="7" t="e">
        <f>VLOOKUP(Q759,lot!$A$3:$E$13372,5,0)</f>
        <v>#N/A</v>
      </c>
    </row>
    <row r="760" spans="2:21" hidden="1" x14ac:dyDescent="0.25">
      <c r="B760" t="s">
        <v>15498</v>
      </c>
      <c r="C760">
        <v>3</v>
      </c>
      <c r="E760" t="s">
        <v>15311</v>
      </c>
      <c r="F760" t="e">
        <f t="shared" si="22"/>
        <v>#N/A</v>
      </c>
      <c r="G760" s="11" t="str">
        <f t="shared" si="23"/>
        <v>0</v>
      </c>
      <c r="L760" t="s">
        <v>15311</v>
      </c>
      <c r="M760" t="e">
        <f>VLOOKUP(L760,lot!$A$3:$E$13372,3,0)</f>
        <v>#N/A</v>
      </c>
      <c r="Q760" t="s">
        <v>15498</v>
      </c>
      <c r="R760">
        <v>3</v>
      </c>
      <c r="S760" t="s">
        <v>4353</v>
      </c>
      <c r="T760" t="e">
        <f>VLOOKUP(Q760,lot!$A$3:$E$13372,3,0)</f>
        <v>#N/A</v>
      </c>
      <c r="U760" s="7" t="e">
        <f>VLOOKUP(Q760,lot!$A$3:$E$13372,5,0)</f>
        <v>#N/A</v>
      </c>
    </row>
    <row r="761" spans="2:21" hidden="1" x14ac:dyDescent="0.25">
      <c r="B761" t="s">
        <v>15499</v>
      </c>
      <c r="C761">
        <v>350</v>
      </c>
      <c r="E761" t="s">
        <v>15324</v>
      </c>
      <c r="F761" t="e">
        <f t="shared" si="22"/>
        <v>#N/A</v>
      </c>
      <c r="G761" s="11" t="str">
        <f t="shared" si="23"/>
        <v>0</v>
      </c>
      <c r="L761" t="s">
        <v>15324</v>
      </c>
      <c r="M761" t="e">
        <f>VLOOKUP(L761,lot!$A$3:$E$13372,3,0)</f>
        <v>#N/A</v>
      </c>
      <c r="Q761" t="s">
        <v>15499</v>
      </c>
      <c r="R761">
        <v>350</v>
      </c>
      <c r="S761" t="s">
        <v>4357</v>
      </c>
      <c r="T761" t="e">
        <f>VLOOKUP(Q761,lot!$A$3:$E$13372,3,0)</f>
        <v>#N/A</v>
      </c>
      <c r="U761" s="7" t="e">
        <f>VLOOKUP(Q761,lot!$A$3:$E$13372,5,0)</f>
        <v>#N/A</v>
      </c>
    </row>
    <row r="762" spans="2:21" hidden="1" x14ac:dyDescent="0.25">
      <c r="B762" t="s">
        <v>15505</v>
      </c>
      <c r="C762">
        <v>1728</v>
      </c>
      <c r="E762" t="s">
        <v>15326</v>
      </c>
      <c r="F762" t="e">
        <f t="shared" si="22"/>
        <v>#N/A</v>
      </c>
      <c r="G762" s="11" t="str">
        <f t="shared" si="23"/>
        <v>0</v>
      </c>
      <c r="L762" t="s">
        <v>15326</v>
      </c>
      <c r="M762" t="e">
        <f>VLOOKUP(L762,lot!$A$3:$E$13372,3,0)</f>
        <v>#N/A</v>
      </c>
      <c r="Q762" t="s">
        <v>15505</v>
      </c>
      <c r="R762">
        <v>1728</v>
      </c>
      <c r="S762" t="s">
        <v>4360</v>
      </c>
      <c r="T762" t="e">
        <f>VLOOKUP(Q762,lot!$A$3:$E$13372,3,0)</f>
        <v>#N/A</v>
      </c>
      <c r="U762" s="7" t="e">
        <f>VLOOKUP(Q762,lot!$A$3:$E$13372,5,0)</f>
        <v>#N/A</v>
      </c>
    </row>
    <row r="763" spans="2:21" hidden="1" x14ac:dyDescent="0.25">
      <c r="B763" t="s">
        <v>15510</v>
      </c>
      <c r="C763">
        <v>2</v>
      </c>
      <c r="E763" t="s">
        <v>15325</v>
      </c>
      <c r="F763" t="e">
        <f t="shared" si="22"/>
        <v>#N/A</v>
      </c>
      <c r="G763" s="11" t="str">
        <f t="shared" si="23"/>
        <v>0</v>
      </c>
      <c r="L763" t="s">
        <v>15325</v>
      </c>
      <c r="M763" t="e">
        <f>VLOOKUP(L763,lot!$A$3:$E$13372,3,0)</f>
        <v>#N/A</v>
      </c>
      <c r="Q763" t="s">
        <v>15510</v>
      </c>
      <c r="R763">
        <v>2</v>
      </c>
      <c r="S763" t="s">
        <v>4396</v>
      </c>
      <c r="T763" t="e">
        <f>VLOOKUP(Q763,lot!$A$3:$E$13372,3,0)</f>
        <v>#N/A</v>
      </c>
      <c r="U763" s="7" t="e">
        <f>VLOOKUP(Q763,lot!$A$3:$E$13372,5,0)</f>
        <v>#N/A</v>
      </c>
    </row>
    <row r="764" spans="2:21" hidden="1" x14ac:dyDescent="0.25">
      <c r="B764" t="s">
        <v>15515</v>
      </c>
      <c r="C764">
        <v>816</v>
      </c>
      <c r="E764" t="s">
        <v>14248</v>
      </c>
      <c r="F764" t="e">
        <f t="shared" si="22"/>
        <v>#N/A</v>
      </c>
      <c r="G764" s="11" t="str">
        <f t="shared" si="23"/>
        <v>0</v>
      </c>
      <c r="L764" t="s">
        <v>14248</v>
      </c>
      <c r="M764" t="e">
        <f>VLOOKUP(L764,lot!$A$3:$E$13372,3,0)</f>
        <v>#N/A</v>
      </c>
      <c r="Q764" t="s">
        <v>15515</v>
      </c>
      <c r="R764">
        <v>816</v>
      </c>
      <c r="S764" t="s">
        <v>4396</v>
      </c>
      <c r="T764" t="e">
        <f>VLOOKUP(Q764,lot!$A$3:$E$13372,3,0)</f>
        <v>#N/A</v>
      </c>
      <c r="U764" s="7" t="e">
        <f>VLOOKUP(Q764,lot!$A$3:$E$13372,5,0)</f>
        <v>#N/A</v>
      </c>
    </row>
    <row r="765" spans="2:21" hidden="1" x14ac:dyDescent="0.25">
      <c r="B765" t="s">
        <v>15522</v>
      </c>
      <c r="C765">
        <v>4032</v>
      </c>
      <c r="E765" t="s">
        <v>15327</v>
      </c>
      <c r="F765">
        <f t="shared" si="22"/>
        <v>16</v>
      </c>
      <c r="G765" s="11">
        <f t="shared" si="23"/>
        <v>16</v>
      </c>
      <c r="L765" t="s">
        <v>15327</v>
      </c>
      <c r="M765" t="e">
        <f>VLOOKUP(L765,lot!$A$3:$E$13372,3,0)</f>
        <v>#N/A</v>
      </c>
      <c r="Q765" t="s">
        <v>15522</v>
      </c>
      <c r="R765">
        <v>4032</v>
      </c>
      <c r="S765" t="s">
        <v>4439</v>
      </c>
      <c r="T765" t="e">
        <f>VLOOKUP(Q765,lot!$A$3:$E$13372,3,0)</f>
        <v>#N/A</v>
      </c>
      <c r="U765" s="7" t="e">
        <f>VLOOKUP(Q765,lot!$A$3:$E$13372,5,0)</f>
        <v>#N/A</v>
      </c>
    </row>
    <row r="766" spans="2:21" hidden="1" x14ac:dyDescent="0.25">
      <c r="B766" t="s">
        <v>15532</v>
      </c>
      <c r="C766">
        <v>384</v>
      </c>
      <c r="E766" t="s">
        <v>15328</v>
      </c>
      <c r="F766">
        <f t="shared" si="22"/>
        <v>160</v>
      </c>
      <c r="G766" s="11">
        <f t="shared" si="23"/>
        <v>160</v>
      </c>
      <c r="L766" t="s">
        <v>15328</v>
      </c>
      <c r="M766" t="e">
        <f>VLOOKUP(L766,lot!$A$3:$E$13372,3,0)</f>
        <v>#N/A</v>
      </c>
      <c r="Q766" t="s">
        <v>15532</v>
      </c>
      <c r="R766">
        <v>384</v>
      </c>
      <c r="S766" t="s">
        <v>4470</v>
      </c>
      <c r="T766" t="e">
        <f>VLOOKUP(Q766,lot!$A$3:$E$13372,3,0)</f>
        <v>#N/A</v>
      </c>
      <c r="U766" s="7" t="e">
        <f>VLOOKUP(Q766,lot!$A$3:$E$13372,5,0)</f>
        <v>#N/A</v>
      </c>
    </row>
    <row r="767" spans="2:21" hidden="1" x14ac:dyDescent="0.25">
      <c r="B767" t="s">
        <v>15536</v>
      </c>
      <c r="C767">
        <v>18</v>
      </c>
      <c r="E767" t="s">
        <v>15322</v>
      </c>
      <c r="F767" t="e">
        <f t="shared" si="22"/>
        <v>#N/A</v>
      </c>
      <c r="G767" s="11" t="str">
        <f t="shared" si="23"/>
        <v>0</v>
      </c>
      <c r="L767" t="s">
        <v>15322</v>
      </c>
      <c r="M767" t="e">
        <f>VLOOKUP(L767,lot!$A$3:$E$13372,3,0)</f>
        <v>#N/A</v>
      </c>
      <c r="Q767" t="s">
        <v>15536</v>
      </c>
      <c r="R767">
        <v>18</v>
      </c>
      <c r="S767" t="s">
        <v>4502</v>
      </c>
      <c r="T767" t="e">
        <f>VLOOKUP(Q767,lot!$A$3:$E$13372,3,0)</f>
        <v>#N/A</v>
      </c>
      <c r="U767" s="7" t="e">
        <f>VLOOKUP(Q767,lot!$A$3:$E$13372,5,0)</f>
        <v>#N/A</v>
      </c>
    </row>
    <row r="768" spans="2:21" hidden="1" x14ac:dyDescent="0.25">
      <c r="B768" t="s">
        <v>15539</v>
      </c>
      <c r="C768">
        <v>2970</v>
      </c>
      <c r="E768" t="s">
        <v>15323</v>
      </c>
      <c r="F768">
        <f t="shared" si="22"/>
        <v>400</v>
      </c>
      <c r="G768" s="11">
        <f t="shared" si="23"/>
        <v>400</v>
      </c>
      <c r="L768" t="s">
        <v>15323</v>
      </c>
      <c r="M768" t="e">
        <f>VLOOKUP(L768,lot!$A$3:$E$13372,3,0)</f>
        <v>#N/A</v>
      </c>
      <c r="Q768" t="s">
        <v>15539</v>
      </c>
      <c r="R768">
        <v>2970</v>
      </c>
      <c r="S768" t="s">
        <v>18202</v>
      </c>
      <c r="T768" t="e">
        <f>VLOOKUP(Q768,lot!$A$3:$E$13372,3,0)</f>
        <v>#N/A</v>
      </c>
      <c r="U768" s="7" t="e">
        <f>VLOOKUP(Q768,lot!$A$3:$E$13372,5,0)</f>
        <v>#N/A</v>
      </c>
    </row>
    <row r="769" spans="2:21" hidden="1" x14ac:dyDescent="0.25">
      <c r="B769" t="s">
        <v>15540</v>
      </c>
      <c r="C769">
        <v>13500</v>
      </c>
      <c r="E769" t="s">
        <v>15330</v>
      </c>
      <c r="F769" t="e">
        <f t="shared" si="22"/>
        <v>#N/A</v>
      </c>
      <c r="G769" s="11" t="str">
        <f t="shared" si="23"/>
        <v>0</v>
      </c>
      <c r="L769" t="s">
        <v>15330</v>
      </c>
      <c r="M769" t="e">
        <f>VLOOKUP(L769,lot!$A$3:$E$13372,3,0)</f>
        <v>#N/A</v>
      </c>
      <c r="Q769" t="s">
        <v>15540</v>
      </c>
      <c r="R769">
        <v>13500</v>
      </c>
      <c r="S769" t="s">
        <v>4513</v>
      </c>
      <c r="T769" t="e">
        <f>VLOOKUP(Q769,lot!$A$3:$E$13372,3,0)</f>
        <v>#N/A</v>
      </c>
      <c r="U769" s="7" t="e">
        <f>VLOOKUP(Q769,lot!$A$3:$E$13372,5,0)</f>
        <v>#N/A</v>
      </c>
    </row>
    <row r="770" spans="2:21" hidden="1" x14ac:dyDescent="0.25">
      <c r="B770" t="s">
        <v>15545</v>
      </c>
      <c r="C770">
        <v>5</v>
      </c>
      <c r="E770" t="s">
        <v>15329</v>
      </c>
      <c r="F770" t="e">
        <f t="shared" si="22"/>
        <v>#N/A</v>
      </c>
      <c r="G770" s="11" t="str">
        <f t="shared" si="23"/>
        <v>0</v>
      </c>
      <c r="L770" t="s">
        <v>15329</v>
      </c>
      <c r="M770" t="e">
        <f>VLOOKUP(L770,lot!$A$3:$E$13372,3,0)</f>
        <v>#N/A</v>
      </c>
      <c r="Q770" t="s">
        <v>15545</v>
      </c>
      <c r="R770">
        <v>5</v>
      </c>
      <c r="S770" t="s">
        <v>4522</v>
      </c>
      <c r="T770" t="e">
        <f>VLOOKUP(Q770,lot!$A$3:$E$13372,3,0)</f>
        <v>#N/A</v>
      </c>
      <c r="U770" s="7" t="e">
        <f>VLOOKUP(Q770,lot!$A$3:$E$13372,5,0)</f>
        <v>#N/A</v>
      </c>
    </row>
    <row r="771" spans="2:21" hidden="1" x14ac:dyDescent="0.25">
      <c r="B771" t="s">
        <v>15546</v>
      </c>
      <c r="C771">
        <v>260</v>
      </c>
      <c r="E771" t="s">
        <v>15331</v>
      </c>
      <c r="F771">
        <f t="shared" ref="F771:F834" si="24">VLOOKUP(E771,$B$2:$C$1866,2,0)</f>
        <v>1555</v>
      </c>
      <c r="G771" s="11">
        <f t="shared" ref="G771:G834" si="25">IF(ISNA(F771),"0",F771)</f>
        <v>1555</v>
      </c>
      <c r="L771" t="s">
        <v>15331</v>
      </c>
      <c r="M771" t="e">
        <f>VLOOKUP(L771,lot!$A$3:$E$13372,3,0)</f>
        <v>#N/A</v>
      </c>
      <c r="Q771" t="s">
        <v>15546</v>
      </c>
      <c r="R771">
        <v>260</v>
      </c>
      <c r="S771" t="s">
        <v>4522</v>
      </c>
      <c r="T771" t="e">
        <f>VLOOKUP(Q771,lot!$A$3:$E$13372,3,0)</f>
        <v>#N/A</v>
      </c>
      <c r="U771" s="7" t="e">
        <f>VLOOKUP(Q771,lot!$A$3:$E$13372,5,0)</f>
        <v>#N/A</v>
      </c>
    </row>
    <row r="772" spans="2:21" hidden="1" x14ac:dyDescent="0.25">
      <c r="B772" t="s">
        <v>15549</v>
      </c>
      <c r="C772">
        <v>3</v>
      </c>
      <c r="E772" t="s">
        <v>15335</v>
      </c>
      <c r="F772" t="e">
        <f t="shared" si="24"/>
        <v>#N/A</v>
      </c>
      <c r="G772" s="11" t="str">
        <f t="shared" si="25"/>
        <v>0</v>
      </c>
      <c r="L772" t="s">
        <v>15335</v>
      </c>
      <c r="M772" t="e">
        <f>VLOOKUP(L772,lot!$A$3:$E$13372,3,0)</f>
        <v>#N/A</v>
      </c>
      <c r="Q772" t="s">
        <v>15549</v>
      </c>
      <c r="R772">
        <v>3</v>
      </c>
      <c r="S772" t="s">
        <v>4541</v>
      </c>
      <c r="T772" t="e">
        <f>VLOOKUP(Q772,lot!$A$3:$E$13372,3,0)</f>
        <v>#N/A</v>
      </c>
      <c r="U772" s="7" t="e">
        <f>VLOOKUP(Q772,lot!$A$3:$E$13372,5,0)</f>
        <v>#N/A</v>
      </c>
    </row>
    <row r="773" spans="2:21" hidden="1" x14ac:dyDescent="0.25">
      <c r="B773" t="s">
        <v>15550</v>
      </c>
      <c r="C773">
        <v>220</v>
      </c>
      <c r="E773" t="s">
        <v>15338</v>
      </c>
      <c r="F773" t="e">
        <f t="shared" si="24"/>
        <v>#N/A</v>
      </c>
      <c r="G773" s="11" t="str">
        <f t="shared" si="25"/>
        <v>0</v>
      </c>
      <c r="L773" t="s">
        <v>15338</v>
      </c>
      <c r="M773" t="e">
        <f>VLOOKUP(L773,lot!$A$3:$E$13372,3,0)</f>
        <v>#N/A</v>
      </c>
      <c r="Q773" t="s">
        <v>15550</v>
      </c>
      <c r="R773">
        <v>220</v>
      </c>
      <c r="S773" t="s">
        <v>4541</v>
      </c>
      <c r="T773" t="e">
        <f>VLOOKUP(Q773,lot!$A$3:$E$13372,3,0)</f>
        <v>#N/A</v>
      </c>
      <c r="U773" s="7" t="e">
        <f>VLOOKUP(Q773,lot!$A$3:$E$13372,5,0)</f>
        <v>#N/A</v>
      </c>
    </row>
    <row r="774" spans="2:21" hidden="1" x14ac:dyDescent="0.25">
      <c r="B774" t="s">
        <v>15557</v>
      </c>
      <c r="C774">
        <v>4920</v>
      </c>
      <c r="E774" t="s">
        <v>15339</v>
      </c>
      <c r="F774" t="e">
        <f t="shared" si="24"/>
        <v>#N/A</v>
      </c>
      <c r="G774" s="11" t="str">
        <f t="shared" si="25"/>
        <v>0</v>
      </c>
      <c r="L774" t="s">
        <v>15339</v>
      </c>
      <c r="M774" t="e">
        <f>VLOOKUP(L774,lot!$A$3:$E$13372,3,0)</f>
        <v>#N/A</v>
      </c>
      <c r="Q774" t="s">
        <v>15557</v>
      </c>
      <c r="R774">
        <v>4920</v>
      </c>
      <c r="S774" t="s">
        <v>18203</v>
      </c>
      <c r="T774" t="e">
        <f>VLOOKUP(Q774,lot!$A$3:$E$13372,3,0)</f>
        <v>#N/A</v>
      </c>
      <c r="U774" s="7" t="e">
        <f>VLOOKUP(Q774,lot!$A$3:$E$13372,5,0)</f>
        <v>#N/A</v>
      </c>
    </row>
    <row r="775" spans="2:21" hidden="1" x14ac:dyDescent="0.25">
      <c r="B775" t="s">
        <v>15558</v>
      </c>
      <c r="C775">
        <v>2300</v>
      </c>
      <c r="E775" t="s">
        <v>15336</v>
      </c>
      <c r="F775" t="e">
        <f t="shared" si="24"/>
        <v>#N/A</v>
      </c>
      <c r="G775" s="11" t="str">
        <f t="shared" si="25"/>
        <v>0</v>
      </c>
      <c r="L775" t="s">
        <v>15336</v>
      </c>
      <c r="M775" t="e">
        <f>VLOOKUP(L775,lot!$A$3:$E$13372,3,0)</f>
        <v>#N/A</v>
      </c>
      <c r="Q775" t="s">
        <v>15558</v>
      </c>
      <c r="R775">
        <v>2300</v>
      </c>
      <c r="S775" t="s">
        <v>18203</v>
      </c>
      <c r="T775" t="e">
        <f>VLOOKUP(Q775,lot!$A$3:$E$13372,3,0)</f>
        <v>#N/A</v>
      </c>
      <c r="U775" s="7" t="e">
        <f>VLOOKUP(Q775,lot!$A$3:$E$13372,5,0)</f>
        <v>#N/A</v>
      </c>
    </row>
    <row r="776" spans="2:21" hidden="1" x14ac:dyDescent="0.25">
      <c r="B776" t="s">
        <v>15561</v>
      </c>
      <c r="C776">
        <v>10</v>
      </c>
      <c r="E776" t="s">
        <v>15337</v>
      </c>
      <c r="F776">
        <f t="shared" si="24"/>
        <v>128359</v>
      </c>
      <c r="G776" s="11">
        <f t="shared" si="25"/>
        <v>128359</v>
      </c>
      <c r="L776" t="s">
        <v>15337</v>
      </c>
      <c r="M776" t="e">
        <f>VLOOKUP(L776,lot!$A$3:$E$13372,3,0)</f>
        <v>#N/A</v>
      </c>
      <c r="Q776" t="s">
        <v>15561</v>
      </c>
      <c r="R776">
        <v>10</v>
      </c>
      <c r="S776" t="s">
        <v>4567</v>
      </c>
      <c r="T776" t="e">
        <f>VLOOKUP(Q776,lot!$A$3:$E$13372,3,0)</f>
        <v>#N/A</v>
      </c>
      <c r="U776" s="7" t="e">
        <f>VLOOKUP(Q776,lot!$A$3:$E$13372,5,0)</f>
        <v>#N/A</v>
      </c>
    </row>
    <row r="777" spans="2:21" hidden="1" x14ac:dyDescent="0.25">
      <c r="B777" t="s">
        <v>15562</v>
      </c>
      <c r="C777">
        <v>440</v>
      </c>
      <c r="E777" t="s">
        <v>15332</v>
      </c>
      <c r="F777" t="e">
        <f t="shared" si="24"/>
        <v>#N/A</v>
      </c>
      <c r="G777" s="11" t="str">
        <f t="shared" si="25"/>
        <v>0</v>
      </c>
      <c r="L777" t="s">
        <v>15332</v>
      </c>
      <c r="M777" t="e">
        <f>VLOOKUP(L777,lot!$A$3:$E$13372,3,0)</f>
        <v>#N/A</v>
      </c>
      <c r="Q777" t="s">
        <v>15562</v>
      </c>
      <c r="R777">
        <v>440</v>
      </c>
      <c r="S777" t="s">
        <v>4567</v>
      </c>
      <c r="T777" t="e">
        <f>VLOOKUP(Q777,lot!$A$3:$E$13372,3,0)</f>
        <v>#N/A</v>
      </c>
      <c r="U777" s="7" t="e">
        <f>VLOOKUP(Q777,lot!$A$3:$E$13372,5,0)</f>
        <v>#N/A</v>
      </c>
    </row>
    <row r="778" spans="2:21" hidden="1" x14ac:dyDescent="0.25">
      <c r="B778" t="s">
        <v>15563</v>
      </c>
      <c r="C778">
        <v>500</v>
      </c>
      <c r="E778" t="s">
        <v>15334</v>
      </c>
      <c r="F778" t="e">
        <f t="shared" si="24"/>
        <v>#N/A</v>
      </c>
      <c r="G778" s="11" t="str">
        <f t="shared" si="25"/>
        <v>0</v>
      </c>
      <c r="L778" t="s">
        <v>15334</v>
      </c>
      <c r="M778" t="e">
        <f>VLOOKUP(L778,lot!$A$3:$E$13372,3,0)</f>
        <v>#N/A</v>
      </c>
      <c r="Q778" t="s">
        <v>15563</v>
      </c>
      <c r="R778">
        <v>500</v>
      </c>
      <c r="S778" t="s">
        <v>4567</v>
      </c>
      <c r="T778" t="e">
        <f>VLOOKUP(Q778,lot!$A$3:$E$13372,3,0)</f>
        <v>#N/A</v>
      </c>
      <c r="U778" s="7" t="e">
        <f>VLOOKUP(Q778,lot!$A$3:$E$13372,5,0)</f>
        <v>#N/A</v>
      </c>
    </row>
    <row r="779" spans="2:21" hidden="1" x14ac:dyDescent="0.25">
      <c r="B779" t="s">
        <v>15564</v>
      </c>
      <c r="C779">
        <v>3000</v>
      </c>
      <c r="E779" t="s">
        <v>15333</v>
      </c>
      <c r="F779" t="e">
        <f t="shared" si="24"/>
        <v>#N/A</v>
      </c>
      <c r="G779" s="11" t="str">
        <f t="shared" si="25"/>
        <v>0</v>
      </c>
      <c r="L779" t="s">
        <v>15333</v>
      </c>
      <c r="M779" t="e">
        <f>VLOOKUP(L779,lot!$A$3:$E$13372,3,0)</f>
        <v>#N/A</v>
      </c>
      <c r="Q779" t="s">
        <v>15564</v>
      </c>
      <c r="R779">
        <v>3000</v>
      </c>
      <c r="S779" t="s">
        <v>4567</v>
      </c>
      <c r="T779" t="e">
        <f>VLOOKUP(Q779,lot!$A$3:$E$13372,3,0)</f>
        <v>#N/A</v>
      </c>
      <c r="U779" s="7" t="e">
        <f>VLOOKUP(Q779,lot!$A$3:$E$13372,5,0)</f>
        <v>#N/A</v>
      </c>
    </row>
    <row r="780" spans="2:21" hidden="1" x14ac:dyDescent="0.25">
      <c r="B780" t="s">
        <v>15572</v>
      </c>
      <c r="C780">
        <v>305</v>
      </c>
      <c r="E780" t="s">
        <v>15344</v>
      </c>
      <c r="F780" t="e">
        <f t="shared" si="24"/>
        <v>#N/A</v>
      </c>
      <c r="G780" s="11" t="str">
        <f t="shared" si="25"/>
        <v>0</v>
      </c>
      <c r="L780" t="s">
        <v>15344</v>
      </c>
      <c r="M780" t="e">
        <f>VLOOKUP(L780,lot!$A$3:$E$13372,3,0)</f>
        <v>#N/A</v>
      </c>
      <c r="Q780" t="s">
        <v>15572</v>
      </c>
      <c r="R780">
        <v>305</v>
      </c>
      <c r="S780" t="s">
        <v>4574</v>
      </c>
      <c r="T780" t="e">
        <f>VLOOKUP(Q780,lot!$A$3:$E$13372,3,0)</f>
        <v>#N/A</v>
      </c>
      <c r="U780" s="7" t="e">
        <f>VLOOKUP(Q780,lot!$A$3:$E$13372,5,0)</f>
        <v>#N/A</v>
      </c>
    </row>
    <row r="781" spans="2:21" hidden="1" x14ac:dyDescent="0.25">
      <c r="B781" t="s">
        <v>15573</v>
      </c>
      <c r="C781">
        <v>451400</v>
      </c>
      <c r="E781" t="s">
        <v>15340</v>
      </c>
      <c r="F781" t="e">
        <f t="shared" si="24"/>
        <v>#N/A</v>
      </c>
      <c r="G781" s="11" t="str">
        <f t="shared" si="25"/>
        <v>0</v>
      </c>
      <c r="L781" t="s">
        <v>15340</v>
      </c>
      <c r="M781" t="e">
        <f>VLOOKUP(L781,lot!$A$3:$E$13372,3,0)</f>
        <v>#N/A</v>
      </c>
      <c r="Q781" t="s">
        <v>15573</v>
      </c>
      <c r="R781">
        <v>451400</v>
      </c>
      <c r="S781" t="s">
        <v>4574</v>
      </c>
      <c r="T781" t="e">
        <f>VLOOKUP(Q781,lot!$A$3:$E$13372,3,0)</f>
        <v>#N/A</v>
      </c>
      <c r="U781" s="7" t="e">
        <f>VLOOKUP(Q781,lot!$A$3:$E$13372,5,0)</f>
        <v>#N/A</v>
      </c>
    </row>
    <row r="782" spans="2:21" hidden="1" x14ac:dyDescent="0.25">
      <c r="B782" t="s">
        <v>15577</v>
      </c>
      <c r="C782">
        <v>54190</v>
      </c>
      <c r="E782" t="s">
        <v>15343</v>
      </c>
      <c r="F782" t="e">
        <f t="shared" si="24"/>
        <v>#N/A</v>
      </c>
      <c r="G782" s="11" t="str">
        <f t="shared" si="25"/>
        <v>0</v>
      </c>
      <c r="L782" t="s">
        <v>15343</v>
      </c>
      <c r="M782" t="e">
        <f>VLOOKUP(L782,lot!$A$3:$E$13372,3,0)</f>
        <v>#N/A</v>
      </c>
      <c r="Q782" t="s">
        <v>15577</v>
      </c>
      <c r="R782">
        <v>54190</v>
      </c>
      <c r="S782" t="s">
        <v>4576</v>
      </c>
      <c r="T782" t="e">
        <f>VLOOKUP(Q782,lot!$A$3:$E$13372,3,0)</f>
        <v>#N/A</v>
      </c>
      <c r="U782" s="7" t="e">
        <f>VLOOKUP(Q782,lot!$A$3:$E$13372,5,0)</f>
        <v>#N/A</v>
      </c>
    </row>
    <row r="783" spans="2:21" hidden="1" x14ac:dyDescent="0.25">
      <c r="B783" t="s">
        <v>15588</v>
      </c>
      <c r="C783">
        <v>205</v>
      </c>
      <c r="E783" t="s">
        <v>15341</v>
      </c>
      <c r="F783" t="e">
        <f t="shared" si="24"/>
        <v>#N/A</v>
      </c>
      <c r="G783" s="11" t="str">
        <f t="shared" si="25"/>
        <v>0</v>
      </c>
      <c r="L783" t="s">
        <v>15341</v>
      </c>
      <c r="M783" t="e">
        <f>VLOOKUP(L783,lot!$A$3:$E$13372,3,0)</f>
        <v>#N/A</v>
      </c>
      <c r="Q783" t="s">
        <v>15588</v>
      </c>
      <c r="R783">
        <v>205</v>
      </c>
      <c r="S783" t="s">
        <v>4588</v>
      </c>
      <c r="T783" t="e">
        <f>VLOOKUP(Q783,lot!$A$3:$E$13372,3,0)</f>
        <v>#N/A</v>
      </c>
      <c r="U783" s="7" t="e">
        <f>VLOOKUP(Q783,lot!$A$3:$E$13372,5,0)</f>
        <v>#N/A</v>
      </c>
    </row>
    <row r="784" spans="2:21" hidden="1" x14ac:dyDescent="0.25">
      <c r="B784" t="s">
        <v>15589</v>
      </c>
      <c r="C784">
        <v>351</v>
      </c>
      <c r="E784" t="s">
        <v>15342</v>
      </c>
      <c r="F784">
        <f t="shared" si="24"/>
        <v>25</v>
      </c>
      <c r="G784" s="11">
        <f t="shared" si="25"/>
        <v>25</v>
      </c>
      <c r="L784" t="s">
        <v>15342</v>
      </c>
      <c r="M784" t="e">
        <f>VLOOKUP(L784,lot!$A$3:$E$13372,3,0)</f>
        <v>#N/A</v>
      </c>
      <c r="Q784" t="s">
        <v>15589</v>
      </c>
      <c r="R784">
        <v>351</v>
      </c>
      <c r="S784" t="s">
        <v>4590</v>
      </c>
      <c r="T784" t="e">
        <f>VLOOKUP(Q784,lot!$A$3:$E$13372,3,0)</f>
        <v>#N/A</v>
      </c>
      <c r="U784" s="7" t="e">
        <f>VLOOKUP(Q784,lot!$A$3:$E$13372,5,0)</f>
        <v>#N/A</v>
      </c>
    </row>
    <row r="785" spans="2:21" hidden="1" x14ac:dyDescent="0.25">
      <c r="B785" t="s">
        <v>15590</v>
      </c>
      <c r="C785">
        <v>904</v>
      </c>
      <c r="E785" t="s">
        <v>15345</v>
      </c>
      <c r="F785" t="e">
        <f t="shared" si="24"/>
        <v>#N/A</v>
      </c>
      <c r="G785" s="11" t="str">
        <f t="shared" si="25"/>
        <v>0</v>
      </c>
      <c r="L785" t="s">
        <v>15345</v>
      </c>
      <c r="M785" t="e">
        <f>VLOOKUP(L785,lot!$A$3:$E$13372,3,0)</f>
        <v>#N/A</v>
      </c>
      <c r="Q785" t="s">
        <v>15590</v>
      </c>
      <c r="R785">
        <v>904</v>
      </c>
      <c r="S785" t="s">
        <v>4590</v>
      </c>
      <c r="T785" t="e">
        <f>VLOOKUP(Q785,lot!$A$3:$E$13372,3,0)</f>
        <v>#N/A</v>
      </c>
      <c r="U785" s="7" t="e">
        <f>VLOOKUP(Q785,lot!$A$3:$E$13372,5,0)</f>
        <v>#N/A</v>
      </c>
    </row>
    <row r="786" spans="2:21" hidden="1" x14ac:dyDescent="0.25">
      <c r="B786" t="s">
        <v>15593</v>
      </c>
      <c r="C786">
        <v>320</v>
      </c>
      <c r="E786" t="s">
        <v>15346</v>
      </c>
      <c r="F786" t="e">
        <f t="shared" si="24"/>
        <v>#N/A</v>
      </c>
      <c r="G786" s="11" t="str">
        <f t="shared" si="25"/>
        <v>0</v>
      </c>
      <c r="L786" t="s">
        <v>15346</v>
      </c>
      <c r="M786" t="e">
        <f>VLOOKUP(L786,lot!$A$3:$E$13372,3,0)</f>
        <v>#N/A</v>
      </c>
      <c r="Q786" t="s">
        <v>15593</v>
      </c>
      <c r="R786">
        <v>320</v>
      </c>
      <c r="S786" t="s">
        <v>4592</v>
      </c>
      <c r="T786" t="e">
        <f>VLOOKUP(Q786,lot!$A$3:$E$13372,3,0)</f>
        <v>#N/A</v>
      </c>
      <c r="U786" s="7" t="e">
        <f>VLOOKUP(Q786,lot!$A$3:$E$13372,5,0)</f>
        <v>#N/A</v>
      </c>
    </row>
    <row r="787" spans="2:21" hidden="1" x14ac:dyDescent="0.25">
      <c r="B787" t="s">
        <v>15594</v>
      </c>
      <c r="C787">
        <v>16560</v>
      </c>
      <c r="E787" t="s">
        <v>15347</v>
      </c>
      <c r="F787">
        <f t="shared" si="24"/>
        <v>14</v>
      </c>
      <c r="G787" s="11">
        <f t="shared" si="25"/>
        <v>14</v>
      </c>
      <c r="L787" t="s">
        <v>15347</v>
      </c>
      <c r="M787" t="e">
        <f>VLOOKUP(L787,lot!$A$3:$E$13372,3,0)</f>
        <v>#N/A</v>
      </c>
      <c r="Q787" t="s">
        <v>15594</v>
      </c>
      <c r="R787">
        <v>16560</v>
      </c>
      <c r="S787" t="s">
        <v>4592</v>
      </c>
      <c r="T787" t="e">
        <f>VLOOKUP(Q787,lot!$A$3:$E$13372,3,0)</f>
        <v>#N/A</v>
      </c>
      <c r="U787" s="7" t="e">
        <f>VLOOKUP(Q787,lot!$A$3:$E$13372,5,0)</f>
        <v>#N/A</v>
      </c>
    </row>
    <row r="788" spans="2:21" hidden="1" x14ac:dyDescent="0.25">
      <c r="B788" t="s">
        <v>15595</v>
      </c>
      <c r="C788">
        <v>3</v>
      </c>
      <c r="E788" t="s">
        <v>15348</v>
      </c>
      <c r="F788" t="e">
        <f t="shared" si="24"/>
        <v>#N/A</v>
      </c>
      <c r="G788" s="11" t="str">
        <f t="shared" si="25"/>
        <v>0</v>
      </c>
      <c r="L788" t="s">
        <v>15348</v>
      </c>
      <c r="M788" t="e">
        <f>VLOOKUP(L788,lot!$A$3:$E$13372,3,0)</f>
        <v>#N/A</v>
      </c>
      <c r="Q788" t="s">
        <v>15595</v>
      </c>
      <c r="R788">
        <v>3</v>
      </c>
      <c r="S788" t="s">
        <v>4593</v>
      </c>
      <c r="T788" t="e">
        <f>VLOOKUP(Q788,lot!$A$3:$E$13372,3,0)</f>
        <v>#N/A</v>
      </c>
      <c r="U788" s="7" t="e">
        <f>VLOOKUP(Q788,lot!$A$3:$E$13372,5,0)</f>
        <v>#N/A</v>
      </c>
    </row>
    <row r="789" spans="2:21" hidden="1" x14ac:dyDescent="0.25">
      <c r="B789" t="s">
        <v>15599</v>
      </c>
      <c r="C789">
        <v>7150</v>
      </c>
      <c r="E789" t="s">
        <v>15349</v>
      </c>
      <c r="F789" t="e">
        <f t="shared" si="24"/>
        <v>#N/A</v>
      </c>
      <c r="G789" s="11" t="str">
        <f t="shared" si="25"/>
        <v>0</v>
      </c>
      <c r="L789" t="s">
        <v>15349</v>
      </c>
      <c r="M789" t="e">
        <f>VLOOKUP(L789,lot!$A$3:$E$13372,3,0)</f>
        <v>#N/A</v>
      </c>
      <c r="Q789" t="s">
        <v>15599</v>
      </c>
      <c r="R789">
        <v>7150</v>
      </c>
      <c r="S789" t="s">
        <v>4596</v>
      </c>
      <c r="T789" t="e">
        <f>VLOOKUP(Q789,lot!$A$3:$E$13372,3,0)</f>
        <v>#N/A</v>
      </c>
      <c r="U789" s="7" t="e">
        <f>VLOOKUP(Q789,lot!$A$3:$E$13372,5,0)</f>
        <v>#N/A</v>
      </c>
    </row>
    <row r="790" spans="2:21" hidden="1" x14ac:dyDescent="0.25">
      <c r="B790" t="s">
        <v>15601</v>
      </c>
      <c r="C790">
        <v>5350</v>
      </c>
      <c r="E790" t="s">
        <v>14249</v>
      </c>
      <c r="F790" t="e">
        <f t="shared" si="24"/>
        <v>#N/A</v>
      </c>
      <c r="G790" s="11" t="str">
        <f t="shared" si="25"/>
        <v>0</v>
      </c>
      <c r="L790" t="s">
        <v>14249</v>
      </c>
      <c r="M790" t="e">
        <f>VLOOKUP(L790,lot!$A$3:$E$13372,3,0)</f>
        <v>#N/A</v>
      </c>
      <c r="Q790" t="s">
        <v>15601</v>
      </c>
      <c r="R790">
        <v>5350</v>
      </c>
      <c r="S790" t="s">
        <v>4596</v>
      </c>
      <c r="T790" t="e">
        <f>VLOOKUP(Q790,lot!$A$3:$E$13372,3,0)</f>
        <v>#N/A</v>
      </c>
      <c r="U790" s="7" t="e">
        <f>VLOOKUP(Q790,lot!$A$3:$E$13372,5,0)</f>
        <v>#N/A</v>
      </c>
    </row>
    <row r="791" spans="2:21" hidden="1" x14ac:dyDescent="0.25">
      <c r="B791" t="s">
        <v>15604</v>
      </c>
      <c r="C791">
        <v>1395</v>
      </c>
      <c r="E791" t="s">
        <v>15356</v>
      </c>
      <c r="F791" t="e">
        <f t="shared" si="24"/>
        <v>#N/A</v>
      </c>
      <c r="G791" s="11" t="str">
        <f t="shared" si="25"/>
        <v>0</v>
      </c>
      <c r="L791" t="s">
        <v>15356</v>
      </c>
      <c r="M791" t="e">
        <f>VLOOKUP(L791,lot!$A$3:$E$13372,3,0)</f>
        <v>#N/A</v>
      </c>
      <c r="Q791" t="s">
        <v>15604</v>
      </c>
      <c r="R791">
        <v>1395</v>
      </c>
      <c r="S791" t="s">
        <v>4600</v>
      </c>
      <c r="T791" t="e">
        <f>VLOOKUP(Q791,lot!$A$3:$E$13372,3,0)</f>
        <v>#N/A</v>
      </c>
      <c r="U791" s="7" t="e">
        <f>VLOOKUP(Q791,lot!$A$3:$E$13372,5,0)</f>
        <v>#N/A</v>
      </c>
    </row>
    <row r="792" spans="2:21" hidden="1" x14ac:dyDescent="0.25">
      <c r="B792" t="s">
        <v>15608</v>
      </c>
      <c r="C792">
        <v>205</v>
      </c>
      <c r="E792" t="s">
        <v>15357</v>
      </c>
      <c r="F792">
        <f t="shared" si="24"/>
        <v>4</v>
      </c>
      <c r="G792" s="11">
        <f t="shared" si="25"/>
        <v>4</v>
      </c>
      <c r="L792" t="s">
        <v>15357</v>
      </c>
      <c r="M792" t="e">
        <f>VLOOKUP(L792,lot!$A$3:$E$13372,3,0)</f>
        <v>#N/A</v>
      </c>
      <c r="Q792" t="s">
        <v>15608</v>
      </c>
      <c r="R792">
        <v>205</v>
      </c>
      <c r="S792" t="s">
        <v>4605</v>
      </c>
      <c r="T792" t="e">
        <f>VLOOKUP(Q792,lot!$A$3:$E$13372,3,0)</f>
        <v>#N/A</v>
      </c>
      <c r="U792" s="7" t="e">
        <f>VLOOKUP(Q792,lot!$A$3:$E$13372,5,0)</f>
        <v>#N/A</v>
      </c>
    </row>
    <row r="793" spans="2:21" hidden="1" x14ac:dyDescent="0.25">
      <c r="B793" t="s">
        <v>15611</v>
      </c>
      <c r="C793">
        <v>250</v>
      </c>
      <c r="E793" t="s">
        <v>15358</v>
      </c>
      <c r="F793" t="e">
        <f t="shared" si="24"/>
        <v>#N/A</v>
      </c>
      <c r="G793" s="11" t="str">
        <f t="shared" si="25"/>
        <v>0</v>
      </c>
      <c r="L793" t="s">
        <v>15358</v>
      </c>
      <c r="M793" t="e">
        <f>VLOOKUP(L793,lot!$A$3:$E$13372,3,0)</f>
        <v>#N/A</v>
      </c>
      <c r="Q793" t="s">
        <v>15611</v>
      </c>
      <c r="R793">
        <v>250</v>
      </c>
      <c r="S793" t="s">
        <v>4608</v>
      </c>
      <c r="T793" t="e">
        <f>VLOOKUP(Q793,lot!$A$3:$E$13372,3,0)</f>
        <v>#N/A</v>
      </c>
      <c r="U793" s="7" t="e">
        <f>VLOOKUP(Q793,lot!$A$3:$E$13372,5,0)</f>
        <v>#N/A</v>
      </c>
    </row>
    <row r="794" spans="2:21" hidden="1" x14ac:dyDescent="0.25">
      <c r="B794" t="s">
        <v>15612</v>
      </c>
      <c r="C794">
        <v>20</v>
      </c>
      <c r="E794" t="s">
        <v>15360</v>
      </c>
      <c r="F794">
        <f t="shared" si="24"/>
        <v>909</v>
      </c>
      <c r="G794" s="11">
        <f t="shared" si="25"/>
        <v>909</v>
      </c>
      <c r="L794" t="s">
        <v>15360</v>
      </c>
      <c r="M794" t="e">
        <f>VLOOKUP(L794,lot!$A$3:$E$13372,3,0)</f>
        <v>#N/A</v>
      </c>
      <c r="Q794" t="s">
        <v>15612</v>
      </c>
      <c r="R794">
        <v>20</v>
      </c>
      <c r="S794" t="s">
        <v>4608</v>
      </c>
      <c r="T794" t="e">
        <f>VLOOKUP(Q794,lot!$A$3:$E$13372,3,0)</f>
        <v>#N/A</v>
      </c>
      <c r="U794" s="7" t="e">
        <f>VLOOKUP(Q794,lot!$A$3:$E$13372,5,0)</f>
        <v>#N/A</v>
      </c>
    </row>
    <row r="795" spans="2:21" hidden="1" x14ac:dyDescent="0.25">
      <c r="B795" t="s">
        <v>15613</v>
      </c>
      <c r="C795">
        <v>337</v>
      </c>
      <c r="E795" t="s">
        <v>15350</v>
      </c>
      <c r="F795" t="e">
        <f t="shared" si="24"/>
        <v>#N/A</v>
      </c>
      <c r="G795" s="11" t="str">
        <f t="shared" si="25"/>
        <v>0</v>
      </c>
      <c r="L795" t="s">
        <v>15350</v>
      </c>
      <c r="M795" t="e">
        <f>VLOOKUP(L795,lot!$A$3:$E$13372,3,0)</f>
        <v>#N/A</v>
      </c>
      <c r="Q795" t="s">
        <v>15613</v>
      </c>
      <c r="R795">
        <v>337</v>
      </c>
      <c r="S795" t="s">
        <v>18204</v>
      </c>
      <c r="T795" t="e">
        <f>VLOOKUP(Q795,lot!$A$3:$E$13372,3,0)</f>
        <v>#N/A</v>
      </c>
      <c r="U795" s="7" t="e">
        <f>VLOOKUP(Q795,lot!$A$3:$E$13372,5,0)</f>
        <v>#N/A</v>
      </c>
    </row>
    <row r="796" spans="2:21" hidden="1" x14ac:dyDescent="0.25">
      <c r="B796" t="s">
        <v>15615</v>
      </c>
      <c r="C796">
        <v>153</v>
      </c>
      <c r="E796" t="s">
        <v>15351</v>
      </c>
      <c r="F796" t="e">
        <f t="shared" si="24"/>
        <v>#N/A</v>
      </c>
      <c r="G796" s="11" t="str">
        <f t="shared" si="25"/>
        <v>0</v>
      </c>
      <c r="L796" t="s">
        <v>15351</v>
      </c>
      <c r="M796" t="e">
        <f>VLOOKUP(L796,lot!$A$3:$E$13372,3,0)</f>
        <v>#N/A</v>
      </c>
      <c r="Q796" t="s">
        <v>15615</v>
      </c>
      <c r="R796">
        <v>153</v>
      </c>
      <c r="S796" t="s">
        <v>4616</v>
      </c>
      <c r="T796" t="e">
        <f>VLOOKUP(Q796,lot!$A$3:$E$13372,3,0)</f>
        <v>#N/A</v>
      </c>
      <c r="U796" s="7" t="e">
        <f>VLOOKUP(Q796,lot!$A$3:$E$13372,5,0)</f>
        <v>#N/A</v>
      </c>
    </row>
    <row r="797" spans="2:21" hidden="1" x14ac:dyDescent="0.25">
      <c r="B797" t="s">
        <v>15617</v>
      </c>
      <c r="C797">
        <v>183</v>
      </c>
      <c r="E797" t="s">
        <v>15352</v>
      </c>
      <c r="F797" t="e">
        <f t="shared" si="24"/>
        <v>#N/A</v>
      </c>
      <c r="G797" s="11" t="str">
        <f t="shared" si="25"/>
        <v>0</v>
      </c>
      <c r="L797" t="s">
        <v>15352</v>
      </c>
      <c r="M797" t="e">
        <f>VLOOKUP(L797,lot!$A$3:$E$13372,3,0)</f>
        <v>#N/A</v>
      </c>
      <c r="Q797" t="s">
        <v>15617</v>
      </c>
      <c r="R797">
        <v>183</v>
      </c>
      <c r="S797" t="s">
        <v>4625</v>
      </c>
      <c r="T797" t="e">
        <f>VLOOKUP(Q797,lot!$A$3:$E$13372,3,0)</f>
        <v>#N/A</v>
      </c>
      <c r="U797" s="7" t="e">
        <f>VLOOKUP(Q797,lot!$A$3:$E$13372,5,0)</f>
        <v>#N/A</v>
      </c>
    </row>
    <row r="798" spans="2:21" hidden="1" x14ac:dyDescent="0.25">
      <c r="B798" t="s">
        <v>15618</v>
      </c>
      <c r="C798">
        <v>81</v>
      </c>
      <c r="E798" t="s">
        <v>15353</v>
      </c>
      <c r="F798" t="e">
        <f t="shared" si="24"/>
        <v>#N/A</v>
      </c>
      <c r="G798" s="11" t="str">
        <f t="shared" si="25"/>
        <v>0</v>
      </c>
      <c r="L798" t="s">
        <v>15353</v>
      </c>
      <c r="M798" t="e">
        <f>VLOOKUP(L798,lot!$A$3:$E$13372,3,0)</f>
        <v>#N/A</v>
      </c>
      <c r="Q798" t="s">
        <v>15618</v>
      </c>
      <c r="R798">
        <v>81</v>
      </c>
      <c r="S798" t="s">
        <v>4628</v>
      </c>
      <c r="T798" t="e">
        <f>VLOOKUP(Q798,lot!$A$3:$E$13372,3,0)</f>
        <v>#N/A</v>
      </c>
      <c r="U798" s="7" t="e">
        <f>VLOOKUP(Q798,lot!$A$3:$E$13372,5,0)</f>
        <v>#N/A</v>
      </c>
    </row>
    <row r="799" spans="2:21" hidden="1" x14ac:dyDescent="0.25">
      <c r="B799" t="s">
        <v>15619</v>
      </c>
      <c r="C799">
        <v>118681</v>
      </c>
      <c r="E799" t="s">
        <v>15354</v>
      </c>
      <c r="F799">
        <f t="shared" si="24"/>
        <v>511</v>
      </c>
      <c r="G799" s="11">
        <f t="shared" si="25"/>
        <v>511</v>
      </c>
      <c r="L799" t="s">
        <v>15354</v>
      </c>
      <c r="M799" t="e">
        <f>VLOOKUP(L799,lot!$A$3:$E$13372,3,0)</f>
        <v>#N/A</v>
      </c>
      <c r="Q799" t="s">
        <v>15619</v>
      </c>
      <c r="R799">
        <v>118681</v>
      </c>
      <c r="S799" t="s">
        <v>18205</v>
      </c>
      <c r="T799" t="e">
        <f>VLOOKUP(Q799,lot!$A$3:$E$13372,3,0)</f>
        <v>#N/A</v>
      </c>
      <c r="U799" s="7" t="e">
        <f>VLOOKUP(Q799,lot!$A$3:$E$13372,5,0)</f>
        <v>#N/A</v>
      </c>
    </row>
    <row r="800" spans="2:21" hidden="1" x14ac:dyDescent="0.25">
      <c r="B800" t="s">
        <v>15620</v>
      </c>
      <c r="C800">
        <v>950</v>
      </c>
      <c r="E800" t="s">
        <v>14250</v>
      </c>
      <c r="F800" t="e">
        <f t="shared" si="24"/>
        <v>#N/A</v>
      </c>
      <c r="G800" s="11" t="str">
        <f t="shared" si="25"/>
        <v>0</v>
      </c>
      <c r="L800" t="s">
        <v>14250</v>
      </c>
      <c r="M800" t="e">
        <f>VLOOKUP(L800,lot!$A$3:$E$13372,3,0)</f>
        <v>#N/A</v>
      </c>
      <c r="Q800" t="s">
        <v>15620</v>
      </c>
      <c r="R800">
        <v>950</v>
      </c>
      <c r="S800" t="s">
        <v>4636</v>
      </c>
      <c r="T800" t="e">
        <f>VLOOKUP(Q800,lot!$A$3:$E$13372,3,0)</f>
        <v>#N/A</v>
      </c>
      <c r="U800" s="7" t="e">
        <f>VLOOKUP(Q800,lot!$A$3:$E$13372,5,0)</f>
        <v>#N/A</v>
      </c>
    </row>
    <row r="801" spans="2:21" hidden="1" x14ac:dyDescent="0.25">
      <c r="B801" t="s">
        <v>15621</v>
      </c>
      <c r="C801">
        <v>520</v>
      </c>
      <c r="E801" t="s">
        <v>15355</v>
      </c>
      <c r="F801">
        <f t="shared" si="24"/>
        <v>571</v>
      </c>
      <c r="G801" s="11">
        <f t="shared" si="25"/>
        <v>571</v>
      </c>
      <c r="L801" t="s">
        <v>15355</v>
      </c>
      <c r="M801" t="e">
        <f>VLOOKUP(L801,lot!$A$3:$E$13372,3,0)</f>
        <v>#N/A</v>
      </c>
      <c r="Q801" t="s">
        <v>15621</v>
      </c>
      <c r="R801">
        <v>520</v>
      </c>
      <c r="S801" t="s">
        <v>4639</v>
      </c>
      <c r="T801" t="e">
        <f>VLOOKUP(Q801,lot!$A$3:$E$13372,3,0)</f>
        <v>#N/A</v>
      </c>
      <c r="U801" s="7" t="e">
        <f>VLOOKUP(Q801,lot!$A$3:$E$13372,5,0)</f>
        <v>#N/A</v>
      </c>
    </row>
    <row r="802" spans="2:21" hidden="1" x14ac:dyDescent="0.25">
      <c r="B802" t="s">
        <v>15622</v>
      </c>
      <c r="C802">
        <v>680</v>
      </c>
      <c r="E802" t="s">
        <v>14252</v>
      </c>
      <c r="F802">
        <f t="shared" si="24"/>
        <v>25</v>
      </c>
      <c r="G802" s="11">
        <f t="shared" si="25"/>
        <v>25</v>
      </c>
      <c r="L802" t="s">
        <v>14252</v>
      </c>
      <c r="M802" t="e">
        <f>VLOOKUP(L802,lot!$A$3:$E$13372,3,0)</f>
        <v>#N/A</v>
      </c>
      <c r="Q802" t="s">
        <v>15622</v>
      </c>
      <c r="R802">
        <v>680</v>
      </c>
      <c r="S802" t="s">
        <v>4639</v>
      </c>
      <c r="T802" t="e">
        <f>VLOOKUP(Q802,lot!$A$3:$E$13372,3,0)</f>
        <v>#N/A</v>
      </c>
      <c r="U802" s="7" t="e">
        <f>VLOOKUP(Q802,lot!$A$3:$E$13372,5,0)</f>
        <v>#N/A</v>
      </c>
    </row>
    <row r="803" spans="2:21" hidden="1" x14ac:dyDescent="0.25">
      <c r="B803" t="s">
        <v>15623</v>
      </c>
      <c r="C803">
        <v>7853</v>
      </c>
      <c r="E803" t="s">
        <v>15361</v>
      </c>
      <c r="F803" t="e">
        <f t="shared" si="24"/>
        <v>#N/A</v>
      </c>
      <c r="G803" s="11" t="str">
        <f t="shared" si="25"/>
        <v>0</v>
      </c>
      <c r="L803" t="s">
        <v>15361</v>
      </c>
      <c r="M803" t="e">
        <f>VLOOKUP(L803,lot!$A$3:$E$13372,3,0)</f>
        <v>#N/A</v>
      </c>
      <c r="Q803" t="s">
        <v>15623</v>
      </c>
      <c r="R803">
        <v>7853</v>
      </c>
      <c r="S803" t="s">
        <v>18206</v>
      </c>
      <c r="T803" t="e">
        <f>VLOOKUP(Q803,lot!$A$3:$E$13372,3,0)</f>
        <v>#N/A</v>
      </c>
      <c r="U803" s="7" t="e">
        <f>VLOOKUP(Q803,lot!$A$3:$E$13372,5,0)</f>
        <v>#N/A</v>
      </c>
    </row>
    <row r="804" spans="2:21" hidden="1" x14ac:dyDescent="0.25">
      <c r="B804" t="s">
        <v>15624</v>
      </c>
      <c r="C804">
        <v>7900</v>
      </c>
      <c r="E804" t="s">
        <v>15362</v>
      </c>
      <c r="F804" t="e">
        <f t="shared" si="24"/>
        <v>#N/A</v>
      </c>
      <c r="G804" s="11" t="str">
        <f t="shared" si="25"/>
        <v>0</v>
      </c>
      <c r="L804" t="s">
        <v>15362</v>
      </c>
      <c r="M804" t="e">
        <f>VLOOKUP(L804,lot!$A$3:$E$13372,3,0)</f>
        <v>#N/A</v>
      </c>
      <c r="Q804" t="s">
        <v>15624</v>
      </c>
      <c r="R804">
        <v>7900</v>
      </c>
      <c r="S804" t="s">
        <v>18206</v>
      </c>
      <c r="T804" t="e">
        <f>VLOOKUP(Q804,lot!$A$3:$E$13372,3,0)</f>
        <v>#N/A</v>
      </c>
      <c r="U804" s="7" t="e">
        <f>VLOOKUP(Q804,lot!$A$3:$E$13372,5,0)</f>
        <v>#N/A</v>
      </c>
    </row>
    <row r="805" spans="2:21" hidden="1" x14ac:dyDescent="0.25">
      <c r="B805" t="s">
        <v>15627</v>
      </c>
      <c r="C805">
        <v>4</v>
      </c>
      <c r="E805" t="s">
        <v>15363</v>
      </c>
      <c r="F805" t="e">
        <f t="shared" si="24"/>
        <v>#N/A</v>
      </c>
      <c r="G805" s="11" t="str">
        <f t="shared" si="25"/>
        <v>0</v>
      </c>
      <c r="L805" t="s">
        <v>15363</v>
      </c>
      <c r="M805" t="e">
        <f>VLOOKUP(L805,lot!$A$3:$E$13372,3,0)</f>
        <v>#N/A</v>
      </c>
      <c r="Q805" t="s">
        <v>15627</v>
      </c>
      <c r="R805">
        <v>4</v>
      </c>
      <c r="S805" t="s">
        <v>18207</v>
      </c>
      <c r="T805" t="e">
        <f>VLOOKUP(Q805,lot!$A$3:$E$13372,3,0)</f>
        <v>#N/A</v>
      </c>
      <c r="U805" s="7" t="e">
        <f>VLOOKUP(Q805,lot!$A$3:$E$13372,5,0)</f>
        <v>#N/A</v>
      </c>
    </row>
    <row r="806" spans="2:21" hidden="1" x14ac:dyDescent="0.25">
      <c r="B806" t="s">
        <v>15628</v>
      </c>
      <c r="C806">
        <v>1104</v>
      </c>
      <c r="E806" t="s">
        <v>15365</v>
      </c>
      <c r="F806" t="e">
        <f t="shared" si="24"/>
        <v>#N/A</v>
      </c>
      <c r="G806" s="11" t="str">
        <f t="shared" si="25"/>
        <v>0</v>
      </c>
      <c r="L806" t="s">
        <v>15365</v>
      </c>
      <c r="M806" t="e">
        <f>VLOOKUP(L806,lot!$A$3:$E$13372,3,0)</f>
        <v>#N/A</v>
      </c>
      <c r="Q806" t="s">
        <v>15628</v>
      </c>
      <c r="R806">
        <v>1104</v>
      </c>
      <c r="S806" t="s">
        <v>18207</v>
      </c>
      <c r="T806" t="e">
        <f>VLOOKUP(Q806,lot!$A$3:$E$13372,3,0)</f>
        <v>#N/A</v>
      </c>
      <c r="U806" s="7" t="e">
        <f>VLOOKUP(Q806,lot!$A$3:$E$13372,5,0)</f>
        <v>#N/A</v>
      </c>
    </row>
    <row r="807" spans="2:21" hidden="1" x14ac:dyDescent="0.25">
      <c r="B807" t="s">
        <v>15629</v>
      </c>
      <c r="C807">
        <v>19</v>
      </c>
      <c r="E807" t="s">
        <v>15366</v>
      </c>
      <c r="F807" t="e">
        <f t="shared" si="24"/>
        <v>#N/A</v>
      </c>
      <c r="G807" s="11" t="str">
        <f t="shared" si="25"/>
        <v>0</v>
      </c>
      <c r="L807" t="s">
        <v>15366</v>
      </c>
      <c r="M807" t="e">
        <f>VLOOKUP(L807,lot!$A$3:$E$13372,3,0)</f>
        <v>#N/A</v>
      </c>
      <c r="Q807" t="s">
        <v>15629</v>
      </c>
      <c r="R807">
        <v>19</v>
      </c>
      <c r="S807" t="s">
        <v>4651</v>
      </c>
      <c r="T807" t="e">
        <f>VLOOKUP(Q807,lot!$A$3:$E$13372,3,0)</f>
        <v>#N/A</v>
      </c>
      <c r="U807" s="7" t="e">
        <f>VLOOKUP(Q807,lot!$A$3:$E$13372,5,0)</f>
        <v>#N/A</v>
      </c>
    </row>
    <row r="808" spans="2:21" hidden="1" x14ac:dyDescent="0.25">
      <c r="B808" t="s">
        <v>15631</v>
      </c>
      <c r="C808">
        <v>45</v>
      </c>
      <c r="E808" t="s">
        <v>15367</v>
      </c>
      <c r="F808">
        <f t="shared" si="24"/>
        <v>100</v>
      </c>
      <c r="G808" s="11">
        <f t="shared" si="25"/>
        <v>100</v>
      </c>
      <c r="L808" t="s">
        <v>15367</v>
      </c>
      <c r="M808" t="e">
        <f>VLOOKUP(L808,lot!$A$3:$E$13372,3,0)</f>
        <v>#N/A</v>
      </c>
      <c r="Q808" t="s">
        <v>15631</v>
      </c>
      <c r="R808">
        <v>45</v>
      </c>
      <c r="S808" t="s">
        <v>4651</v>
      </c>
      <c r="T808" t="e">
        <f>VLOOKUP(Q808,lot!$A$3:$E$13372,3,0)</f>
        <v>#N/A</v>
      </c>
      <c r="U808" s="7" t="e">
        <f>VLOOKUP(Q808,lot!$A$3:$E$13372,5,0)</f>
        <v>#N/A</v>
      </c>
    </row>
    <row r="809" spans="2:21" hidden="1" x14ac:dyDescent="0.25">
      <c r="B809" t="s">
        <v>15632</v>
      </c>
      <c r="C809">
        <v>5040</v>
      </c>
      <c r="E809" t="s">
        <v>15364</v>
      </c>
      <c r="F809">
        <f t="shared" si="24"/>
        <v>140</v>
      </c>
      <c r="G809" s="11">
        <f t="shared" si="25"/>
        <v>140</v>
      </c>
      <c r="L809" t="s">
        <v>15364</v>
      </c>
      <c r="M809" t="e">
        <f>VLOOKUP(L809,lot!$A$3:$E$13372,3,0)</f>
        <v>#N/A</v>
      </c>
      <c r="Q809" t="s">
        <v>15632</v>
      </c>
      <c r="R809">
        <v>5040</v>
      </c>
      <c r="S809" t="s">
        <v>4651</v>
      </c>
      <c r="T809" t="e">
        <f>VLOOKUP(Q809,lot!$A$3:$E$13372,3,0)</f>
        <v>#N/A</v>
      </c>
      <c r="U809" s="7" t="e">
        <f>VLOOKUP(Q809,lot!$A$3:$E$13372,5,0)</f>
        <v>#N/A</v>
      </c>
    </row>
    <row r="810" spans="2:21" hidden="1" x14ac:dyDescent="0.25">
      <c r="B810" t="s">
        <v>15635</v>
      </c>
      <c r="C810">
        <v>2000</v>
      </c>
      <c r="E810" t="s">
        <v>15368</v>
      </c>
      <c r="F810">
        <f t="shared" si="24"/>
        <v>576</v>
      </c>
      <c r="G810" s="11">
        <f t="shared" si="25"/>
        <v>576</v>
      </c>
      <c r="L810" t="s">
        <v>15368</v>
      </c>
      <c r="M810" t="e">
        <f>VLOOKUP(L810,lot!$A$3:$E$13372,3,0)</f>
        <v>#N/A</v>
      </c>
      <c r="Q810" t="s">
        <v>15635</v>
      </c>
      <c r="R810">
        <v>2000</v>
      </c>
      <c r="S810" t="s">
        <v>4653</v>
      </c>
      <c r="T810" t="e">
        <f>VLOOKUP(Q810,lot!$A$3:$E$13372,3,0)</f>
        <v>#N/A</v>
      </c>
      <c r="U810" s="7" t="e">
        <f>VLOOKUP(Q810,lot!$A$3:$E$13372,5,0)</f>
        <v>#N/A</v>
      </c>
    </row>
    <row r="811" spans="2:21" hidden="1" x14ac:dyDescent="0.25">
      <c r="B811" t="s">
        <v>15638</v>
      </c>
      <c r="C811">
        <v>18</v>
      </c>
      <c r="E811" t="s">
        <v>15369</v>
      </c>
      <c r="F811">
        <f t="shared" si="24"/>
        <v>524</v>
      </c>
      <c r="G811" s="11">
        <f t="shared" si="25"/>
        <v>524</v>
      </c>
      <c r="L811" t="s">
        <v>15369</v>
      </c>
      <c r="M811" t="e">
        <f>VLOOKUP(L811,lot!$A$3:$E$13372,3,0)</f>
        <v>#N/A</v>
      </c>
      <c r="Q811" t="s">
        <v>15638</v>
      </c>
      <c r="R811">
        <v>18</v>
      </c>
      <c r="S811" t="s">
        <v>4653</v>
      </c>
      <c r="T811" t="e">
        <f>VLOOKUP(Q811,lot!$A$3:$E$13372,3,0)</f>
        <v>#N/A</v>
      </c>
      <c r="U811" s="7" t="e">
        <f>VLOOKUP(Q811,lot!$A$3:$E$13372,5,0)</f>
        <v>#N/A</v>
      </c>
    </row>
    <row r="812" spans="2:21" hidden="1" x14ac:dyDescent="0.25">
      <c r="B812" t="s">
        <v>15640</v>
      </c>
      <c r="C812">
        <v>120</v>
      </c>
      <c r="E812" t="s">
        <v>15370</v>
      </c>
      <c r="F812">
        <f t="shared" si="24"/>
        <v>380</v>
      </c>
      <c r="G812" s="11">
        <f t="shared" si="25"/>
        <v>380</v>
      </c>
      <c r="L812" t="s">
        <v>15370</v>
      </c>
      <c r="M812" t="e">
        <f>VLOOKUP(L812,lot!$A$3:$E$13372,3,0)</f>
        <v>#N/A</v>
      </c>
      <c r="Q812" t="s">
        <v>15640</v>
      </c>
      <c r="R812">
        <v>120</v>
      </c>
      <c r="S812" t="s">
        <v>4655</v>
      </c>
      <c r="T812" t="e">
        <f>VLOOKUP(Q812,lot!$A$3:$E$13372,3,0)</f>
        <v>#N/A</v>
      </c>
      <c r="U812" s="7" t="e">
        <f>VLOOKUP(Q812,lot!$A$3:$E$13372,5,0)</f>
        <v>#N/A</v>
      </c>
    </row>
    <row r="813" spans="2:21" hidden="1" x14ac:dyDescent="0.25">
      <c r="B813" t="s">
        <v>15641</v>
      </c>
      <c r="C813">
        <v>1000</v>
      </c>
      <c r="E813" t="s">
        <v>15371</v>
      </c>
      <c r="F813" t="e">
        <f t="shared" si="24"/>
        <v>#N/A</v>
      </c>
      <c r="G813" s="11" t="str">
        <f t="shared" si="25"/>
        <v>0</v>
      </c>
      <c r="L813" t="s">
        <v>15371</v>
      </c>
      <c r="M813" t="e">
        <f>VLOOKUP(L813,lot!$A$3:$E$13372,3,0)</f>
        <v>#N/A</v>
      </c>
      <c r="Q813" t="s">
        <v>15641</v>
      </c>
      <c r="R813">
        <v>1000</v>
      </c>
      <c r="S813" t="s">
        <v>4660</v>
      </c>
      <c r="T813" t="e">
        <f>VLOOKUP(Q813,lot!$A$3:$E$13372,3,0)</f>
        <v>#N/A</v>
      </c>
      <c r="U813" s="7" t="e">
        <f>VLOOKUP(Q813,lot!$A$3:$E$13372,5,0)</f>
        <v>#N/A</v>
      </c>
    </row>
    <row r="814" spans="2:21" hidden="1" x14ac:dyDescent="0.25">
      <c r="B814" t="s">
        <v>15642</v>
      </c>
      <c r="C814">
        <v>116</v>
      </c>
      <c r="E814" t="s">
        <v>15372</v>
      </c>
      <c r="F814" t="e">
        <f t="shared" si="24"/>
        <v>#N/A</v>
      </c>
      <c r="G814" s="11" t="str">
        <f t="shared" si="25"/>
        <v>0</v>
      </c>
      <c r="L814" t="s">
        <v>15372</v>
      </c>
      <c r="M814" t="e">
        <f>VLOOKUP(L814,lot!$A$3:$E$13372,3,0)</f>
        <v>#N/A</v>
      </c>
      <c r="Q814" t="s">
        <v>15642</v>
      </c>
      <c r="R814">
        <v>116</v>
      </c>
      <c r="S814" t="s">
        <v>18208</v>
      </c>
      <c r="T814" t="e">
        <f>VLOOKUP(Q814,lot!$A$3:$E$13372,3,0)</f>
        <v>#N/A</v>
      </c>
      <c r="U814" s="7" t="e">
        <f>VLOOKUP(Q814,lot!$A$3:$E$13372,5,0)</f>
        <v>#N/A</v>
      </c>
    </row>
    <row r="815" spans="2:21" hidden="1" x14ac:dyDescent="0.25">
      <c r="B815" t="s">
        <v>15643</v>
      </c>
      <c r="C815">
        <v>1852</v>
      </c>
      <c r="E815" t="s">
        <v>15373</v>
      </c>
      <c r="F815">
        <f t="shared" si="24"/>
        <v>764</v>
      </c>
      <c r="G815" s="11">
        <f t="shared" si="25"/>
        <v>764</v>
      </c>
      <c r="L815" t="s">
        <v>15373</v>
      </c>
      <c r="M815" t="e">
        <f>VLOOKUP(L815,lot!$A$3:$E$13372,3,0)</f>
        <v>#N/A</v>
      </c>
      <c r="Q815" t="s">
        <v>15643</v>
      </c>
      <c r="R815">
        <v>1852</v>
      </c>
      <c r="S815" t="s">
        <v>18208</v>
      </c>
      <c r="T815" t="e">
        <f>VLOOKUP(Q815,lot!$A$3:$E$13372,3,0)</f>
        <v>#N/A</v>
      </c>
      <c r="U815" s="7" t="e">
        <f>VLOOKUP(Q815,lot!$A$3:$E$13372,5,0)</f>
        <v>#N/A</v>
      </c>
    </row>
    <row r="816" spans="2:21" hidden="1" x14ac:dyDescent="0.25">
      <c r="B816" t="s">
        <v>15644</v>
      </c>
      <c r="C816">
        <v>148</v>
      </c>
      <c r="E816" t="s">
        <v>15374</v>
      </c>
      <c r="F816" t="e">
        <f t="shared" si="24"/>
        <v>#N/A</v>
      </c>
      <c r="G816" s="11" t="str">
        <f t="shared" si="25"/>
        <v>0</v>
      </c>
      <c r="L816" t="s">
        <v>15374</v>
      </c>
      <c r="M816" t="e">
        <f>VLOOKUP(L816,lot!$A$3:$E$13372,3,0)</f>
        <v>#N/A</v>
      </c>
      <c r="Q816" t="s">
        <v>15644</v>
      </c>
      <c r="R816">
        <v>148</v>
      </c>
      <c r="S816" t="s">
        <v>4665</v>
      </c>
      <c r="T816" t="e">
        <f>VLOOKUP(Q816,lot!$A$3:$E$13372,3,0)</f>
        <v>#N/A</v>
      </c>
      <c r="U816" s="7" t="e">
        <f>VLOOKUP(Q816,lot!$A$3:$E$13372,5,0)</f>
        <v>#N/A</v>
      </c>
    </row>
    <row r="817" spans="2:21" hidden="1" x14ac:dyDescent="0.25">
      <c r="B817" t="s">
        <v>15645</v>
      </c>
      <c r="C817">
        <v>625</v>
      </c>
      <c r="E817" t="s">
        <v>15389</v>
      </c>
      <c r="F817" t="e">
        <f t="shared" si="24"/>
        <v>#N/A</v>
      </c>
      <c r="G817" s="11" t="str">
        <f t="shared" si="25"/>
        <v>0</v>
      </c>
      <c r="L817" t="s">
        <v>15389</v>
      </c>
      <c r="M817" t="e">
        <f>VLOOKUP(L817,lot!$A$3:$E$13372,3,0)</f>
        <v>#N/A</v>
      </c>
      <c r="Q817" t="s">
        <v>15645</v>
      </c>
      <c r="R817">
        <v>625</v>
      </c>
      <c r="S817" t="s">
        <v>4665</v>
      </c>
      <c r="T817" t="e">
        <f>VLOOKUP(Q817,lot!$A$3:$E$13372,3,0)</f>
        <v>#N/A</v>
      </c>
      <c r="U817" s="7" t="e">
        <f>VLOOKUP(Q817,lot!$A$3:$E$13372,5,0)</f>
        <v>#N/A</v>
      </c>
    </row>
    <row r="818" spans="2:21" hidden="1" x14ac:dyDescent="0.25">
      <c r="B818" t="s">
        <v>15646</v>
      </c>
      <c r="C818">
        <v>48</v>
      </c>
      <c r="E818" t="s">
        <v>15390</v>
      </c>
      <c r="F818">
        <f t="shared" si="24"/>
        <v>340</v>
      </c>
      <c r="G818" s="11">
        <f t="shared" si="25"/>
        <v>340</v>
      </c>
      <c r="L818" t="s">
        <v>15390</v>
      </c>
      <c r="M818" t="e">
        <f>VLOOKUP(L818,lot!$A$3:$E$13372,3,0)</f>
        <v>#N/A</v>
      </c>
      <c r="Q818" t="s">
        <v>15646</v>
      </c>
      <c r="R818">
        <v>48</v>
      </c>
      <c r="S818" t="s">
        <v>4667</v>
      </c>
      <c r="T818" t="e">
        <f>VLOOKUP(Q818,lot!$A$3:$E$13372,3,0)</f>
        <v>#N/A</v>
      </c>
      <c r="U818" s="7" t="e">
        <f>VLOOKUP(Q818,lot!$A$3:$E$13372,5,0)</f>
        <v>#N/A</v>
      </c>
    </row>
    <row r="819" spans="2:21" hidden="1" x14ac:dyDescent="0.25">
      <c r="B819" t="s">
        <v>15647</v>
      </c>
      <c r="C819">
        <v>8</v>
      </c>
      <c r="E819" t="s">
        <v>15386</v>
      </c>
      <c r="F819">
        <f t="shared" si="24"/>
        <v>1260</v>
      </c>
      <c r="G819" s="11">
        <f t="shared" si="25"/>
        <v>1260</v>
      </c>
      <c r="L819" t="s">
        <v>15386</v>
      </c>
      <c r="M819" t="e">
        <f>VLOOKUP(L819,lot!$A$3:$E$13372,3,0)</f>
        <v>#N/A</v>
      </c>
      <c r="Q819" t="s">
        <v>15647</v>
      </c>
      <c r="R819">
        <v>8</v>
      </c>
      <c r="S819" t="s">
        <v>4669</v>
      </c>
      <c r="T819" t="e">
        <f>VLOOKUP(Q819,lot!$A$3:$E$13372,3,0)</f>
        <v>#N/A</v>
      </c>
      <c r="U819" s="7" t="e">
        <f>VLOOKUP(Q819,lot!$A$3:$E$13372,5,0)</f>
        <v>#N/A</v>
      </c>
    </row>
    <row r="820" spans="2:21" hidden="1" x14ac:dyDescent="0.25">
      <c r="B820" t="s">
        <v>15650</v>
      </c>
      <c r="C820">
        <v>4054</v>
      </c>
      <c r="E820" t="s">
        <v>15387</v>
      </c>
      <c r="F820">
        <f t="shared" si="24"/>
        <v>740</v>
      </c>
      <c r="G820" s="11">
        <f t="shared" si="25"/>
        <v>740</v>
      </c>
      <c r="L820" t="s">
        <v>15387</v>
      </c>
      <c r="M820" t="e">
        <f>VLOOKUP(L820,lot!$A$3:$E$13372,3,0)</f>
        <v>#N/A</v>
      </c>
      <c r="Q820" t="s">
        <v>15650</v>
      </c>
      <c r="R820">
        <v>4054</v>
      </c>
      <c r="S820" t="s">
        <v>491</v>
      </c>
      <c r="T820" t="e">
        <f>VLOOKUP(Q820,lot!$A$3:$E$13372,3,0)</f>
        <v>#N/A</v>
      </c>
      <c r="U820" s="7" t="e">
        <f>VLOOKUP(Q820,lot!$A$3:$E$13372,5,0)</f>
        <v>#N/A</v>
      </c>
    </row>
    <row r="821" spans="2:21" hidden="1" x14ac:dyDescent="0.25">
      <c r="B821" t="s">
        <v>15651</v>
      </c>
      <c r="C821">
        <v>1554</v>
      </c>
      <c r="E821" t="s">
        <v>15388</v>
      </c>
      <c r="F821">
        <f t="shared" si="24"/>
        <v>1000</v>
      </c>
      <c r="G821" s="11">
        <f t="shared" si="25"/>
        <v>1000</v>
      </c>
      <c r="L821" t="s">
        <v>15388</v>
      </c>
      <c r="M821" t="e">
        <f>VLOOKUP(L821,lot!$A$3:$E$13372,3,0)</f>
        <v>#N/A</v>
      </c>
      <c r="Q821" t="s">
        <v>15651</v>
      </c>
      <c r="R821">
        <v>1554</v>
      </c>
      <c r="S821" t="s">
        <v>4682</v>
      </c>
      <c r="T821" t="e">
        <f>VLOOKUP(Q821,lot!$A$3:$E$13372,3,0)</f>
        <v>#N/A</v>
      </c>
      <c r="U821" s="7" t="e">
        <f>VLOOKUP(Q821,lot!$A$3:$E$13372,5,0)</f>
        <v>#N/A</v>
      </c>
    </row>
    <row r="822" spans="2:21" hidden="1" x14ac:dyDescent="0.25">
      <c r="B822" t="s">
        <v>15652</v>
      </c>
      <c r="C822">
        <v>288</v>
      </c>
      <c r="E822" t="s">
        <v>15375</v>
      </c>
      <c r="F822" t="e">
        <f t="shared" si="24"/>
        <v>#N/A</v>
      </c>
      <c r="G822" s="11" t="str">
        <f t="shared" si="25"/>
        <v>0</v>
      </c>
      <c r="L822" t="s">
        <v>15375</v>
      </c>
      <c r="M822" t="e">
        <f>VLOOKUP(L822,lot!$A$3:$E$13372,3,0)</f>
        <v>#N/A</v>
      </c>
      <c r="Q822" t="s">
        <v>15652</v>
      </c>
      <c r="R822">
        <v>288</v>
      </c>
      <c r="S822" t="s">
        <v>4685</v>
      </c>
      <c r="T822" t="e">
        <f>VLOOKUP(Q822,lot!$A$3:$E$13372,3,0)</f>
        <v>#N/A</v>
      </c>
      <c r="U822" s="7" t="e">
        <f>VLOOKUP(Q822,lot!$A$3:$E$13372,5,0)</f>
        <v>#N/A</v>
      </c>
    </row>
    <row r="823" spans="2:21" hidden="1" x14ac:dyDescent="0.25">
      <c r="B823" t="s">
        <v>15653</v>
      </c>
      <c r="C823">
        <v>6</v>
      </c>
      <c r="E823" t="s">
        <v>15376</v>
      </c>
      <c r="F823" t="e">
        <f t="shared" si="24"/>
        <v>#N/A</v>
      </c>
      <c r="G823" s="11" t="str">
        <f t="shared" si="25"/>
        <v>0</v>
      </c>
      <c r="L823" t="s">
        <v>15376</v>
      </c>
      <c r="M823" t="e">
        <f>VLOOKUP(L823,lot!$A$3:$E$13372,3,0)</f>
        <v>#N/A</v>
      </c>
      <c r="Q823" t="s">
        <v>15653</v>
      </c>
      <c r="R823">
        <v>6</v>
      </c>
      <c r="S823" t="s">
        <v>4690</v>
      </c>
      <c r="T823" t="e">
        <f>VLOOKUP(Q823,lot!$A$3:$E$13372,3,0)</f>
        <v>#N/A</v>
      </c>
      <c r="U823" s="7" t="e">
        <f>VLOOKUP(Q823,lot!$A$3:$E$13372,5,0)</f>
        <v>#N/A</v>
      </c>
    </row>
    <row r="824" spans="2:21" hidden="1" x14ac:dyDescent="0.25">
      <c r="B824" t="s">
        <v>15656</v>
      </c>
      <c r="C824">
        <v>860</v>
      </c>
      <c r="E824" t="s">
        <v>15377</v>
      </c>
      <c r="F824">
        <f t="shared" si="24"/>
        <v>10</v>
      </c>
      <c r="G824" s="11">
        <f t="shared" si="25"/>
        <v>10</v>
      </c>
      <c r="L824" t="s">
        <v>15377</v>
      </c>
      <c r="M824" t="e">
        <f>VLOOKUP(L824,lot!$A$3:$E$13372,3,0)</f>
        <v>#N/A</v>
      </c>
      <c r="Q824" t="s">
        <v>15656</v>
      </c>
      <c r="R824">
        <v>860</v>
      </c>
      <c r="S824" t="s">
        <v>4690</v>
      </c>
      <c r="T824" t="e">
        <f>VLOOKUP(Q824,lot!$A$3:$E$13372,3,0)</f>
        <v>#N/A</v>
      </c>
      <c r="U824" s="7" t="e">
        <f>VLOOKUP(Q824,lot!$A$3:$E$13372,5,0)</f>
        <v>#N/A</v>
      </c>
    </row>
    <row r="825" spans="2:21" hidden="1" x14ac:dyDescent="0.25">
      <c r="B825" t="s">
        <v>15657</v>
      </c>
      <c r="C825">
        <v>3000</v>
      </c>
      <c r="E825" t="s">
        <v>15378</v>
      </c>
      <c r="F825">
        <f t="shared" si="24"/>
        <v>5880</v>
      </c>
      <c r="G825" s="11">
        <f t="shared" si="25"/>
        <v>5880</v>
      </c>
      <c r="L825" t="s">
        <v>15378</v>
      </c>
      <c r="M825" t="e">
        <f>VLOOKUP(L825,lot!$A$3:$E$13372,3,0)</f>
        <v>#N/A</v>
      </c>
      <c r="Q825" t="s">
        <v>15657</v>
      </c>
      <c r="R825">
        <v>3000</v>
      </c>
      <c r="S825" t="s">
        <v>4690</v>
      </c>
      <c r="T825" t="e">
        <f>VLOOKUP(Q825,lot!$A$3:$E$13372,3,0)</f>
        <v>#N/A</v>
      </c>
      <c r="U825" s="7" t="e">
        <f>VLOOKUP(Q825,lot!$A$3:$E$13372,5,0)</f>
        <v>#N/A</v>
      </c>
    </row>
    <row r="826" spans="2:21" hidden="1" x14ac:dyDescent="0.25">
      <c r="B826" t="s">
        <v>15658</v>
      </c>
      <c r="C826">
        <v>7</v>
      </c>
      <c r="E826" t="s">
        <v>15379</v>
      </c>
      <c r="F826">
        <f t="shared" si="24"/>
        <v>940</v>
      </c>
      <c r="G826" s="11">
        <f t="shared" si="25"/>
        <v>940</v>
      </c>
      <c r="L826" t="s">
        <v>15379</v>
      </c>
      <c r="M826" t="e">
        <f>VLOOKUP(L826,lot!$A$3:$E$13372,3,0)</f>
        <v>#N/A</v>
      </c>
      <c r="Q826" t="s">
        <v>15658</v>
      </c>
      <c r="R826">
        <v>7</v>
      </c>
      <c r="S826" t="s">
        <v>4693</v>
      </c>
      <c r="T826" t="e">
        <f>VLOOKUP(Q826,lot!$A$3:$E$13372,3,0)</f>
        <v>#N/A</v>
      </c>
      <c r="U826" s="7" t="e">
        <f>VLOOKUP(Q826,lot!$A$3:$E$13372,5,0)</f>
        <v>#N/A</v>
      </c>
    </row>
    <row r="827" spans="2:21" hidden="1" x14ac:dyDescent="0.25">
      <c r="B827" t="s">
        <v>15659</v>
      </c>
      <c r="C827">
        <v>18</v>
      </c>
      <c r="E827" t="s">
        <v>15380</v>
      </c>
      <c r="F827">
        <f t="shared" si="24"/>
        <v>220</v>
      </c>
      <c r="G827" s="11">
        <f t="shared" si="25"/>
        <v>220</v>
      </c>
      <c r="L827" t="s">
        <v>15380</v>
      </c>
      <c r="M827" t="e">
        <f>VLOOKUP(L827,lot!$A$3:$E$13372,3,0)</f>
        <v>#N/A</v>
      </c>
      <c r="Q827" t="s">
        <v>15659</v>
      </c>
      <c r="R827">
        <v>18</v>
      </c>
      <c r="S827" t="s">
        <v>4697</v>
      </c>
      <c r="T827" t="e">
        <f>VLOOKUP(Q827,lot!$A$3:$E$13372,3,0)</f>
        <v>#N/A</v>
      </c>
      <c r="U827" s="7" t="e">
        <f>VLOOKUP(Q827,lot!$A$3:$E$13372,5,0)</f>
        <v>#N/A</v>
      </c>
    </row>
    <row r="828" spans="2:21" hidden="1" x14ac:dyDescent="0.25">
      <c r="B828" t="s">
        <v>15661</v>
      </c>
      <c r="C828">
        <v>160</v>
      </c>
      <c r="E828" t="s">
        <v>15381</v>
      </c>
      <c r="F828">
        <f t="shared" si="24"/>
        <v>6760</v>
      </c>
      <c r="G828" s="11">
        <f t="shared" si="25"/>
        <v>6760</v>
      </c>
      <c r="L828" t="s">
        <v>15381</v>
      </c>
      <c r="M828" t="e">
        <f>VLOOKUP(L828,lot!$A$3:$E$13372,3,0)</f>
        <v>#N/A</v>
      </c>
      <c r="Q828" t="s">
        <v>15661</v>
      </c>
      <c r="R828">
        <v>160</v>
      </c>
      <c r="S828" t="s">
        <v>4704</v>
      </c>
      <c r="T828" t="e">
        <f>VLOOKUP(Q828,lot!$A$3:$E$13372,3,0)</f>
        <v>#N/A</v>
      </c>
      <c r="U828" s="7" t="e">
        <f>VLOOKUP(Q828,lot!$A$3:$E$13372,5,0)</f>
        <v>#N/A</v>
      </c>
    </row>
    <row r="829" spans="2:21" hidden="1" x14ac:dyDescent="0.25">
      <c r="B829" t="s">
        <v>15662</v>
      </c>
      <c r="C829">
        <v>150</v>
      </c>
      <c r="E829" t="s">
        <v>15382</v>
      </c>
      <c r="F829">
        <f t="shared" si="24"/>
        <v>3320</v>
      </c>
      <c r="G829" s="11">
        <f t="shared" si="25"/>
        <v>3320</v>
      </c>
      <c r="L829" t="s">
        <v>15382</v>
      </c>
      <c r="M829" t="e">
        <f>VLOOKUP(L829,lot!$A$3:$E$13372,3,0)</f>
        <v>#N/A</v>
      </c>
      <c r="Q829" t="s">
        <v>15662</v>
      </c>
      <c r="R829">
        <v>150</v>
      </c>
      <c r="S829" t="s">
        <v>4708</v>
      </c>
      <c r="T829" t="e">
        <f>VLOOKUP(Q829,lot!$A$3:$E$13372,3,0)</f>
        <v>#N/A</v>
      </c>
      <c r="U829" s="7" t="e">
        <f>VLOOKUP(Q829,lot!$A$3:$E$13372,5,0)</f>
        <v>#N/A</v>
      </c>
    </row>
    <row r="830" spans="2:21" hidden="1" x14ac:dyDescent="0.25">
      <c r="B830" t="s">
        <v>15664</v>
      </c>
      <c r="C830">
        <v>10</v>
      </c>
      <c r="E830" t="s">
        <v>15385</v>
      </c>
      <c r="F830" t="e">
        <f t="shared" si="24"/>
        <v>#N/A</v>
      </c>
      <c r="G830" s="11" t="str">
        <f t="shared" si="25"/>
        <v>0</v>
      </c>
      <c r="L830" t="s">
        <v>15385</v>
      </c>
      <c r="M830" t="e">
        <f>VLOOKUP(L830,lot!$A$3:$E$13372,3,0)</f>
        <v>#N/A</v>
      </c>
      <c r="Q830" t="s">
        <v>15664</v>
      </c>
      <c r="R830">
        <v>10</v>
      </c>
      <c r="S830" t="s">
        <v>18209</v>
      </c>
      <c r="T830" t="e">
        <f>VLOOKUP(Q830,lot!$A$3:$E$13372,3,0)</f>
        <v>#N/A</v>
      </c>
      <c r="U830" s="7" t="e">
        <f>VLOOKUP(Q830,lot!$A$3:$E$13372,5,0)</f>
        <v>#N/A</v>
      </c>
    </row>
    <row r="831" spans="2:21" hidden="1" x14ac:dyDescent="0.25">
      <c r="B831" t="s">
        <v>15665</v>
      </c>
      <c r="C831">
        <v>2100</v>
      </c>
      <c r="E831" t="s">
        <v>15383</v>
      </c>
      <c r="F831">
        <f t="shared" si="24"/>
        <v>3849</v>
      </c>
      <c r="G831" s="11">
        <f t="shared" si="25"/>
        <v>3849</v>
      </c>
      <c r="L831" t="s">
        <v>15383</v>
      </c>
      <c r="M831" t="e">
        <f>VLOOKUP(L831,lot!$A$3:$E$13372,3,0)</f>
        <v>#N/A</v>
      </c>
      <c r="Q831" t="s">
        <v>15665</v>
      </c>
      <c r="R831">
        <v>2100</v>
      </c>
      <c r="S831" t="s">
        <v>18209</v>
      </c>
      <c r="T831" t="e">
        <f>VLOOKUP(Q831,lot!$A$3:$E$13372,3,0)</f>
        <v>#N/A</v>
      </c>
      <c r="U831" s="7" t="e">
        <f>VLOOKUP(Q831,lot!$A$3:$E$13372,5,0)</f>
        <v>#N/A</v>
      </c>
    </row>
    <row r="832" spans="2:21" hidden="1" x14ac:dyDescent="0.25">
      <c r="B832" t="s">
        <v>15666</v>
      </c>
      <c r="C832">
        <v>92</v>
      </c>
      <c r="E832" t="s">
        <v>15384</v>
      </c>
      <c r="F832">
        <f t="shared" si="24"/>
        <v>1250</v>
      </c>
      <c r="G832" s="11">
        <f t="shared" si="25"/>
        <v>1250</v>
      </c>
      <c r="L832" t="s">
        <v>15384</v>
      </c>
      <c r="M832" t="e">
        <f>VLOOKUP(L832,lot!$A$3:$E$13372,3,0)</f>
        <v>#N/A</v>
      </c>
      <c r="Q832" t="s">
        <v>15666</v>
      </c>
      <c r="R832">
        <v>92</v>
      </c>
      <c r="S832" t="s">
        <v>4717</v>
      </c>
      <c r="T832" t="e">
        <f>VLOOKUP(Q832,lot!$A$3:$E$13372,3,0)</f>
        <v>#N/A</v>
      </c>
      <c r="U832" s="7" t="e">
        <f>VLOOKUP(Q832,lot!$A$3:$E$13372,5,0)</f>
        <v>#N/A</v>
      </c>
    </row>
    <row r="833" spans="2:21" hidden="1" x14ac:dyDescent="0.25">
      <c r="B833" t="s">
        <v>15667</v>
      </c>
      <c r="C833">
        <v>624</v>
      </c>
      <c r="E833" t="s">
        <v>15391</v>
      </c>
      <c r="F833" t="e">
        <f t="shared" si="24"/>
        <v>#N/A</v>
      </c>
      <c r="G833" s="11" t="str">
        <f t="shared" si="25"/>
        <v>0</v>
      </c>
      <c r="L833" t="s">
        <v>15391</v>
      </c>
      <c r="M833" t="e">
        <f>VLOOKUP(L833,lot!$A$3:$E$13372,3,0)</f>
        <v>#N/A</v>
      </c>
      <c r="Q833" t="s">
        <v>15667</v>
      </c>
      <c r="R833">
        <v>624</v>
      </c>
      <c r="S833" t="s">
        <v>4717</v>
      </c>
      <c r="T833" t="e">
        <f>VLOOKUP(Q833,lot!$A$3:$E$13372,3,0)</f>
        <v>#N/A</v>
      </c>
      <c r="U833" s="7" t="e">
        <f>VLOOKUP(Q833,lot!$A$3:$E$13372,5,0)</f>
        <v>#N/A</v>
      </c>
    </row>
    <row r="834" spans="2:21" hidden="1" x14ac:dyDescent="0.25">
      <c r="B834" t="s">
        <v>15668</v>
      </c>
      <c r="C834">
        <v>520</v>
      </c>
      <c r="E834" t="s">
        <v>15392</v>
      </c>
      <c r="F834" t="e">
        <f t="shared" si="24"/>
        <v>#N/A</v>
      </c>
      <c r="G834" s="11" t="str">
        <f t="shared" si="25"/>
        <v>0</v>
      </c>
      <c r="L834" t="s">
        <v>15392</v>
      </c>
      <c r="M834" t="e">
        <f>VLOOKUP(L834,lot!$A$3:$E$13372,3,0)</f>
        <v>#N/A</v>
      </c>
      <c r="Q834" t="s">
        <v>15668</v>
      </c>
      <c r="R834">
        <v>520</v>
      </c>
      <c r="S834" t="s">
        <v>4718</v>
      </c>
      <c r="T834" t="e">
        <f>VLOOKUP(Q834,lot!$A$3:$E$13372,3,0)</f>
        <v>#N/A</v>
      </c>
      <c r="U834" s="7" t="e">
        <f>VLOOKUP(Q834,lot!$A$3:$E$13372,5,0)</f>
        <v>#N/A</v>
      </c>
    </row>
    <row r="835" spans="2:21" hidden="1" x14ac:dyDescent="0.25">
      <c r="B835" t="s">
        <v>15672</v>
      </c>
      <c r="C835">
        <v>236</v>
      </c>
      <c r="E835" t="s">
        <v>15393</v>
      </c>
      <c r="F835" t="e">
        <f t="shared" ref="F835:F898" si="26">VLOOKUP(E835,$B$2:$C$1866,2,0)</f>
        <v>#N/A</v>
      </c>
      <c r="G835" s="11" t="str">
        <f t="shared" ref="G835:G898" si="27">IF(ISNA(F835),"0",F835)</f>
        <v>0</v>
      </c>
      <c r="L835" t="s">
        <v>15393</v>
      </c>
      <c r="M835" t="e">
        <f>VLOOKUP(L835,lot!$A$3:$E$13372,3,0)</f>
        <v>#N/A</v>
      </c>
      <c r="Q835" t="s">
        <v>15672</v>
      </c>
      <c r="R835">
        <v>236</v>
      </c>
      <c r="S835" t="s">
        <v>4726</v>
      </c>
      <c r="T835" t="e">
        <f>VLOOKUP(Q835,lot!$A$3:$E$13372,3,0)</f>
        <v>#N/A</v>
      </c>
      <c r="U835" s="7" t="e">
        <f>VLOOKUP(Q835,lot!$A$3:$E$13372,5,0)</f>
        <v>#N/A</v>
      </c>
    </row>
    <row r="836" spans="2:21" hidden="1" x14ac:dyDescent="0.25">
      <c r="B836" t="s">
        <v>15673</v>
      </c>
      <c r="C836">
        <v>83</v>
      </c>
      <c r="E836" t="s">
        <v>15394</v>
      </c>
      <c r="F836" t="e">
        <f t="shared" si="26"/>
        <v>#N/A</v>
      </c>
      <c r="G836" s="11" t="str">
        <f t="shared" si="27"/>
        <v>0</v>
      </c>
      <c r="L836" t="s">
        <v>15394</v>
      </c>
      <c r="M836" t="e">
        <f>VLOOKUP(L836,lot!$A$3:$E$13372,3,0)</f>
        <v>#N/A</v>
      </c>
      <c r="Q836" t="s">
        <v>15673</v>
      </c>
      <c r="R836">
        <v>83</v>
      </c>
      <c r="S836" t="s">
        <v>18210</v>
      </c>
      <c r="T836" t="e">
        <f>VLOOKUP(Q836,lot!$A$3:$E$13372,3,0)</f>
        <v>#N/A</v>
      </c>
      <c r="U836" s="7" t="e">
        <f>VLOOKUP(Q836,lot!$A$3:$E$13372,5,0)</f>
        <v>#N/A</v>
      </c>
    </row>
    <row r="837" spans="2:21" hidden="1" x14ac:dyDescent="0.25">
      <c r="B837" t="s">
        <v>15679</v>
      </c>
      <c r="C837">
        <v>4287</v>
      </c>
      <c r="E837" t="s">
        <v>15395</v>
      </c>
      <c r="F837" t="e">
        <f t="shared" si="26"/>
        <v>#N/A</v>
      </c>
      <c r="G837" s="11" t="str">
        <f t="shared" si="27"/>
        <v>0</v>
      </c>
      <c r="L837" t="s">
        <v>15395</v>
      </c>
      <c r="M837" t="e">
        <f>VLOOKUP(L837,lot!$A$3:$E$13372,3,0)</f>
        <v>#N/A</v>
      </c>
      <c r="Q837" t="s">
        <v>15679</v>
      </c>
      <c r="R837">
        <v>4287</v>
      </c>
      <c r="S837" t="s">
        <v>4741</v>
      </c>
      <c r="T837" t="e">
        <f>VLOOKUP(Q837,lot!$A$3:$E$13372,3,0)</f>
        <v>#N/A</v>
      </c>
      <c r="U837" s="7" t="e">
        <f>VLOOKUP(Q837,lot!$A$3:$E$13372,5,0)</f>
        <v>#N/A</v>
      </c>
    </row>
    <row r="838" spans="2:21" hidden="1" x14ac:dyDescent="0.25">
      <c r="B838" t="s">
        <v>15680</v>
      </c>
      <c r="C838">
        <v>1168</v>
      </c>
      <c r="E838" t="s">
        <v>15396</v>
      </c>
      <c r="F838" t="e">
        <f t="shared" si="26"/>
        <v>#N/A</v>
      </c>
      <c r="G838" s="11" t="str">
        <f t="shared" si="27"/>
        <v>0</v>
      </c>
      <c r="L838" t="s">
        <v>15396</v>
      </c>
      <c r="M838" t="e">
        <f>VLOOKUP(L838,lot!$A$3:$E$13372,3,0)</f>
        <v>#N/A</v>
      </c>
      <c r="Q838" t="s">
        <v>15680</v>
      </c>
      <c r="R838">
        <v>1168</v>
      </c>
      <c r="S838" t="e">
        <v>#N/A</v>
      </c>
      <c r="T838" t="e">
        <f>VLOOKUP(Q838,lot!$A$3:$E$13372,3,0)</f>
        <v>#N/A</v>
      </c>
      <c r="U838" s="7" t="e">
        <f>VLOOKUP(Q838,lot!$A$3:$E$13372,5,0)</f>
        <v>#N/A</v>
      </c>
    </row>
    <row r="839" spans="2:21" hidden="1" x14ac:dyDescent="0.25">
      <c r="B839" t="s">
        <v>15686</v>
      </c>
      <c r="C839">
        <v>13</v>
      </c>
      <c r="E839" t="s">
        <v>15397</v>
      </c>
      <c r="F839">
        <f t="shared" si="26"/>
        <v>10667</v>
      </c>
      <c r="G839" s="11">
        <f t="shared" si="27"/>
        <v>10667</v>
      </c>
      <c r="L839" t="s">
        <v>15397</v>
      </c>
      <c r="M839" t="e">
        <f>VLOOKUP(L839,lot!$A$3:$E$13372,3,0)</f>
        <v>#N/A</v>
      </c>
      <c r="Q839" t="s">
        <v>15686</v>
      </c>
      <c r="R839">
        <v>13</v>
      </c>
      <c r="S839" t="s">
        <v>4746</v>
      </c>
      <c r="T839" t="e">
        <f>VLOOKUP(Q839,lot!$A$3:$E$13372,3,0)</f>
        <v>#N/A</v>
      </c>
      <c r="U839" s="7" t="e">
        <f>VLOOKUP(Q839,lot!$A$3:$E$13372,5,0)</f>
        <v>#N/A</v>
      </c>
    </row>
    <row r="840" spans="2:21" hidden="1" x14ac:dyDescent="0.25">
      <c r="B840" t="s">
        <v>15687</v>
      </c>
      <c r="C840">
        <v>18000</v>
      </c>
      <c r="E840" t="s">
        <v>15398</v>
      </c>
      <c r="F840" t="e">
        <f t="shared" si="26"/>
        <v>#N/A</v>
      </c>
      <c r="G840" s="11" t="str">
        <f t="shared" si="27"/>
        <v>0</v>
      </c>
      <c r="L840" t="s">
        <v>15398</v>
      </c>
      <c r="M840" t="e">
        <f>VLOOKUP(L840,lot!$A$3:$E$13372,3,0)</f>
        <v>#N/A</v>
      </c>
      <c r="Q840" t="s">
        <v>15687</v>
      </c>
      <c r="R840">
        <v>18000</v>
      </c>
      <c r="S840" t="s">
        <v>4746</v>
      </c>
      <c r="T840" t="e">
        <f>VLOOKUP(Q840,lot!$A$3:$E$13372,3,0)</f>
        <v>#N/A</v>
      </c>
      <c r="U840" s="7" t="e">
        <f>VLOOKUP(Q840,lot!$A$3:$E$13372,5,0)</f>
        <v>#N/A</v>
      </c>
    </row>
    <row r="841" spans="2:21" hidden="1" x14ac:dyDescent="0.25">
      <c r="B841" t="s">
        <v>15688</v>
      </c>
      <c r="C841">
        <v>129200</v>
      </c>
      <c r="E841" t="s">
        <v>15399</v>
      </c>
      <c r="F841" t="e">
        <f t="shared" si="26"/>
        <v>#N/A</v>
      </c>
      <c r="G841" s="11" t="str">
        <f t="shared" si="27"/>
        <v>0</v>
      </c>
      <c r="L841" t="s">
        <v>15399</v>
      </c>
      <c r="M841" t="e">
        <f>VLOOKUP(L841,lot!$A$3:$E$13372,3,0)</f>
        <v>#N/A</v>
      </c>
      <c r="Q841" t="s">
        <v>15688</v>
      </c>
      <c r="R841">
        <v>129200</v>
      </c>
      <c r="S841" t="s">
        <v>4746</v>
      </c>
      <c r="T841" t="e">
        <f>VLOOKUP(Q841,lot!$A$3:$E$13372,3,0)</f>
        <v>#N/A</v>
      </c>
      <c r="U841" s="7" t="e">
        <f>VLOOKUP(Q841,lot!$A$3:$E$13372,5,0)</f>
        <v>#N/A</v>
      </c>
    </row>
    <row r="842" spans="2:21" hidden="1" x14ac:dyDescent="0.25">
      <c r="B842" t="s">
        <v>15691</v>
      </c>
      <c r="C842">
        <v>41</v>
      </c>
      <c r="E842" t="s">
        <v>15400</v>
      </c>
      <c r="F842" t="e">
        <f t="shared" si="26"/>
        <v>#N/A</v>
      </c>
      <c r="G842" s="11" t="str">
        <f t="shared" si="27"/>
        <v>0</v>
      </c>
      <c r="L842" t="s">
        <v>15400</v>
      </c>
      <c r="M842" t="e">
        <f>VLOOKUP(L842,lot!$A$3:$E$13372,3,0)</f>
        <v>#N/A</v>
      </c>
      <c r="Q842" t="s">
        <v>15691</v>
      </c>
      <c r="R842">
        <v>41</v>
      </c>
      <c r="S842" t="s">
        <v>18211</v>
      </c>
      <c r="T842" t="e">
        <f>VLOOKUP(Q842,lot!$A$3:$E$13372,3,0)</f>
        <v>#N/A</v>
      </c>
      <c r="U842" s="7" t="e">
        <f>VLOOKUP(Q842,lot!$A$3:$E$13372,5,0)</f>
        <v>#N/A</v>
      </c>
    </row>
    <row r="843" spans="2:21" hidden="1" x14ac:dyDescent="0.25">
      <c r="B843" t="s">
        <v>15693</v>
      </c>
      <c r="C843">
        <v>2220</v>
      </c>
      <c r="E843" t="s">
        <v>15401</v>
      </c>
      <c r="F843" t="e">
        <f t="shared" si="26"/>
        <v>#N/A</v>
      </c>
      <c r="G843" s="11" t="str">
        <f t="shared" si="27"/>
        <v>0</v>
      </c>
      <c r="L843" t="s">
        <v>15401</v>
      </c>
      <c r="M843" t="e">
        <f>VLOOKUP(L843,lot!$A$3:$E$13372,3,0)</f>
        <v>#N/A</v>
      </c>
      <c r="Q843" t="s">
        <v>15693</v>
      </c>
      <c r="R843">
        <v>2220</v>
      </c>
      <c r="S843" t="s">
        <v>4821</v>
      </c>
      <c r="T843" t="e">
        <f>VLOOKUP(Q843,lot!$A$3:$E$13372,3,0)</f>
        <v>#N/A</v>
      </c>
      <c r="U843" s="7" t="e">
        <f>VLOOKUP(Q843,lot!$A$3:$E$13372,5,0)</f>
        <v>#N/A</v>
      </c>
    </row>
    <row r="844" spans="2:21" hidden="1" x14ac:dyDescent="0.25">
      <c r="B844" t="s">
        <v>15694</v>
      </c>
      <c r="C844">
        <v>75</v>
      </c>
      <c r="E844" t="s">
        <v>15403</v>
      </c>
      <c r="F844">
        <f t="shared" si="26"/>
        <v>15</v>
      </c>
      <c r="G844" s="11">
        <f t="shared" si="27"/>
        <v>15</v>
      </c>
      <c r="L844" t="s">
        <v>15403</v>
      </c>
      <c r="M844" t="e">
        <f>VLOOKUP(L844,lot!$A$3:$E$13372,3,0)</f>
        <v>#N/A</v>
      </c>
      <c r="Q844" t="s">
        <v>15694</v>
      </c>
      <c r="R844">
        <v>75</v>
      </c>
      <c r="S844" t="s">
        <v>4843</v>
      </c>
      <c r="T844" t="e">
        <f>VLOOKUP(Q844,lot!$A$3:$E$13372,3,0)</f>
        <v>#N/A</v>
      </c>
      <c r="U844" s="7" t="e">
        <f>VLOOKUP(Q844,lot!$A$3:$E$13372,5,0)</f>
        <v>#N/A</v>
      </c>
    </row>
    <row r="845" spans="2:21" hidden="1" x14ac:dyDescent="0.25">
      <c r="B845" t="s">
        <v>15695</v>
      </c>
      <c r="C845">
        <v>43</v>
      </c>
      <c r="E845" t="s">
        <v>15404</v>
      </c>
      <c r="F845" t="e">
        <f t="shared" si="26"/>
        <v>#N/A</v>
      </c>
      <c r="G845" s="11" t="str">
        <f t="shared" si="27"/>
        <v>0</v>
      </c>
      <c r="L845" t="s">
        <v>15404</v>
      </c>
      <c r="M845" t="e">
        <f>VLOOKUP(L845,lot!$A$3:$E$13372,3,0)</f>
        <v>#N/A</v>
      </c>
      <c r="Q845" t="s">
        <v>15695</v>
      </c>
      <c r="R845">
        <v>43</v>
      </c>
      <c r="S845" t="s">
        <v>4843</v>
      </c>
      <c r="T845" t="e">
        <f>VLOOKUP(Q845,lot!$A$3:$E$13372,3,0)</f>
        <v>#N/A</v>
      </c>
      <c r="U845" s="7" t="e">
        <f>VLOOKUP(Q845,lot!$A$3:$E$13372,5,0)</f>
        <v>#N/A</v>
      </c>
    </row>
    <row r="846" spans="2:21" hidden="1" x14ac:dyDescent="0.25">
      <c r="B846" t="s">
        <v>15696</v>
      </c>
      <c r="C846">
        <v>800</v>
      </c>
      <c r="E846" t="s">
        <v>15405</v>
      </c>
      <c r="F846" t="e">
        <f t="shared" si="26"/>
        <v>#N/A</v>
      </c>
      <c r="G846" s="11" t="str">
        <f t="shared" si="27"/>
        <v>0</v>
      </c>
      <c r="L846" t="s">
        <v>15405</v>
      </c>
      <c r="M846" t="e">
        <f>VLOOKUP(L846,lot!$A$3:$E$13372,3,0)</f>
        <v>#N/A</v>
      </c>
      <c r="Q846" t="s">
        <v>15696</v>
      </c>
      <c r="R846">
        <v>800</v>
      </c>
      <c r="S846" t="s">
        <v>4843</v>
      </c>
      <c r="T846" t="e">
        <f>VLOOKUP(Q846,lot!$A$3:$E$13372,3,0)</f>
        <v>#N/A</v>
      </c>
      <c r="U846" s="7" t="e">
        <f>VLOOKUP(Q846,lot!$A$3:$E$13372,5,0)</f>
        <v>#N/A</v>
      </c>
    </row>
    <row r="847" spans="2:21" hidden="1" x14ac:dyDescent="0.25">
      <c r="B847" t="s">
        <v>15697</v>
      </c>
      <c r="C847">
        <v>107</v>
      </c>
      <c r="E847" t="s">
        <v>15406</v>
      </c>
      <c r="F847" t="e">
        <f t="shared" si="26"/>
        <v>#N/A</v>
      </c>
      <c r="G847" s="11" t="str">
        <f t="shared" si="27"/>
        <v>0</v>
      </c>
      <c r="L847" t="s">
        <v>15406</v>
      </c>
      <c r="M847" t="e">
        <f>VLOOKUP(L847,lot!$A$3:$E$13372,3,0)</f>
        <v>#N/A</v>
      </c>
      <c r="Q847" t="s">
        <v>15697</v>
      </c>
      <c r="R847">
        <v>107</v>
      </c>
      <c r="S847" t="s">
        <v>4849</v>
      </c>
      <c r="T847" t="e">
        <f>VLOOKUP(Q847,lot!$A$3:$E$13372,3,0)</f>
        <v>#N/A</v>
      </c>
      <c r="U847" s="7" t="e">
        <f>VLOOKUP(Q847,lot!$A$3:$E$13372,5,0)</f>
        <v>#N/A</v>
      </c>
    </row>
    <row r="848" spans="2:21" hidden="1" x14ac:dyDescent="0.25">
      <c r="B848" t="s">
        <v>15698</v>
      </c>
      <c r="C848">
        <v>233</v>
      </c>
      <c r="E848" t="s">
        <v>15411</v>
      </c>
      <c r="F848">
        <f t="shared" si="26"/>
        <v>10</v>
      </c>
      <c r="G848" s="11">
        <f t="shared" si="27"/>
        <v>10</v>
      </c>
      <c r="L848" t="s">
        <v>15411</v>
      </c>
      <c r="M848" t="e">
        <f>VLOOKUP(L848,lot!$A$3:$E$13372,3,0)</f>
        <v>#N/A</v>
      </c>
      <c r="Q848" t="s">
        <v>15698</v>
      </c>
      <c r="R848">
        <v>233</v>
      </c>
      <c r="S848" t="s">
        <v>4849</v>
      </c>
      <c r="T848" t="e">
        <f>VLOOKUP(Q848,lot!$A$3:$E$13372,3,0)</f>
        <v>#N/A</v>
      </c>
      <c r="U848" s="7" t="e">
        <f>VLOOKUP(Q848,lot!$A$3:$E$13372,5,0)</f>
        <v>#N/A</v>
      </c>
    </row>
    <row r="849" spans="2:21" hidden="1" x14ac:dyDescent="0.25">
      <c r="B849" t="s">
        <v>15699</v>
      </c>
      <c r="C849">
        <v>140</v>
      </c>
      <c r="E849" t="s">
        <v>15412</v>
      </c>
      <c r="F849">
        <f t="shared" si="26"/>
        <v>1095</v>
      </c>
      <c r="G849" s="11">
        <f t="shared" si="27"/>
        <v>1095</v>
      </c>
      <c r="L849" t="s">
        <v>15412</v>
      </c>
      <c r="M849" t="e">
        <f>VLOOKUP(L849,lot!$A$3:$E$13372,3,0)</f>
        <v>#N/A</v>
      </c>
      <c r="Q849" t="s">
        <v>15699</v>
      </c>
      <c r="R849">
        <v>140</v>
      </c>
      <c r="S849" t="s">
        <v>4849</v>
      </c>
      <c r="T849" t="e">
        <f>VLOOKUP(Q849,lot!$A$3:$E$13372,3,0)</f>
        <v>#N/A</v>
      </c>
      <c r="U849" s="7" t="e">
        <f>VLOOKUP(Q849,lot!$A$3:$E$13372,5,0)</f>
        <v>#N/A</v>
      </c>
    </row>
    <row r="850" spans="2:21" hidden="1" x14ac:dyDescent="0.25">
      <c r="B850" t="s">
        <v>15700</v>
      </c>
      <c r="C850">
        <v>2000</v>
      </c>
      <c r="E850" t="s">
        <v>15413</v>
      </c>
      <c r="F850">
        <f t="shared" si="26"/>
        <v>5</v>
      </c>
      <c r="G850" s="11">
        <f t="shared" si="27"/>
        <v>5</v>
      </c>
      <c r="L850" t="s">
        <v>15413</v>
      </c>
      <c r="M850" t="e">
        <f>VLOOKUP(L850,lot!$A$3:$E$13372,3,0)</f>
        <v>#N/A</v>
      </c>
      <c r="Q850" t="s">
        <v>15700</v>
      </c>
      <c r="R850">
        <v>2000</v>
      </c>
      <c r="S850" t="s">
        <v>4849</v>
      </c>
      <c r="T850" t="e">
        <f>VLOOKUP(Q850,lot!$A$3:$E$13372,3,0)</f>
        <v>#N/A</v>
      </c>
      <c r="U850" s="7" t="e">
        <f>VLOOKUP(Q850,lot!$A$3:$E$13372,5,0)</f>
        <v>#N/A</v>
      </c>
    </row>
    <row r="851" spans="2:21" hidden="1" x14ac:dyDescent="0.25">
      <c r="B851" t="s">
        <v>15701</v>
      </c>
      <c r="C851">
        <v>1958</v>
      </c>
      <c r="E851" t="s">
        <v>15414</v>
      </c>
      <c r="F851" t="e">
        <f t="shared" si="26"/>
        <v>#N/A</v>
      </c>
      <c r="G851" s="11" t="str">
        <f t="shared" si="27"/>
        <v>0</v>
      </c>
      <c r="L851" t="s">
        <v>15414</v>
      </c>
      <c r="M851" t="e">
        <f>VLOOKUP(L851,lot!$A$3:$E$13372,3,0)</f>
        <v>#N/A</v>
      </c>
      <c r="Q851" t="s">
        <v>15701</v>
      </c>
      <c r="R851">
        <v>1958</v>
      </c>
      <c r="S851" t="s">
        <v>4864</v>
      </c>
      <c r="T851" t="e">
        <f>VLOOKUP(Q851,lot!$A$3:$E$13372,3,0)</f>
        <v>#N/A</v>
      </c>
      <c r="U851" s="7" t="e">
        <f>VLOOKUP(Q851,lot!$A$3:$E$13372,5,0)</f>
        <v>#N/A</v>
      </c>
    </row>
    <row r="852" spans="2:21" hidden="1" x14ac:dyDescent="0.25">
      <c r="B852" t="s">
        <v>15703</v>
      </c>
      <c r="C852">
        <v>67</v>
      </c>
      <c r="E852" t="s">
        <v>15415</v>
      </c>
      <c r="F852">
        <f t="shared" si="26"/>
        <v>360</v>
      </c>
      <c r="G852" s="11">
        <f t="shared" si="27"/>
        <v>360</v>
      </c>
      <c r="L852" t="s">
        <v>15415</v>
      </c>
      <c r="M852" t="e">
        <f>VLOOKUP(L852,lot!$A$3:$E$13372,3,0)</f>
        <v>#N/A</v>
      </c>
      <c r="Q852" t="s">
        <v>15703</v>
      </c>
      <c r="R852">
        <v>67</v>
      </c>
      <c r="S852" t="s">
        <v>4885</v>
      </c>
      <c r="T852" t="e">
        <f>VLOOKUP(Q852,lot!$A$3:$E$13372,3,0)</f>
        <v>#N/A</v>
      </c>
      <c r="U852" s="7" t="e">
        <f>VLOOKUP(Q852,lot!$A$3:$E$13372,5,0)</f>
        <v>#N/A</v>
      </c>
    </row>
    <row r="853" spans="2:21" hidden="1" x14ac:dyDescent="0.25">
      <c r="B853" t="s">
        <v>15704</v>
      </c>
      <c r="C853">
        <v>411</v>
      </c>
      <c r="E853" t="s">
        <v>15416</v>
      </c>
      <c r="F853">
        <f t="shared" si="26"/>
        <v>29</v>
      </c>
      <c r="G853" s="11">
        <f t="shared" si="27"/>
        <v>29</v>
      </c>
      <c r="L853" t="s">
        <v>15416</v>
      </c>
      <c r="M853" t="e">
        <f>VLOOKUP(L853,lot!$A$3:$E$13372,3,0)</f>
        <v>#N/A</v>
      </c>
      <c r="Q853" t="s">
        <v>15704</v>
      </c>
      <c r="R853">
        <v>411</v>
      </c>
      <c r="S853" t="s">
        <v>4885</v>
      </c>
      <c r="T853" t="e">
        <f>VLOOKUP(Q853,lot!$A$3:$E$13372,3,0)</f>
        <v>#N/A</v>
      </c>
      <c r="U853" s="7" t="e">
        <f>VLOOKUP(Q853,lot!$A$3:$E$13372,5,0)</f>
        <v>#N/A</v>
      </c>
    </row>
    <row r="854" spans="2:21" hidden="1" x14ac:dyDescent="0.25">
      <c r="B854" t="s">
        <v>15705</v>
      </c>
      <c r="C854">
        <v>690</v>
      </c>
      <c r="E854" t="s">
        <v>15417</v>
      </c>
      <c r="F854">
        <f t="shared" si="26"/>
        <v>400</v>
      </c>
      <c r="G854" s="11">
        <f t="shared" si="27"/>
        <v>400</v>
      </c>
      <c r="L854" t="s">
        <v>15417</v>
      </c>
      <c r="M854" t="e">
        <f>VLOOKUP(L854,lot!$A$3:$E$13372,3,0)</f>
        <v>#N/A</v>
      </c>
      <c r="Q854" t="s">
        <v>15705</v>
      </c>
      <c r="R854">
        <v>690</v>
      </c>
      <c r="S854" t="s">
        <v>4885</v>
      </c>
      <c r="T854" t="e">
        <f>VLOOKUP(Q854,lot!$A$3:$E$13372,3,0)</f>
        <v>#N/A</v>
      </c>
      <c r="U854" s="7" t="e">
        <f>VLOOKUP(Q854,lot!$A$3:$E$13372,5,0)</f>
        <v>#N/A</v>
      </c>
    </row>
    <row r="855" spans="2:21" hidden="1" x14ac:dyDescent="0.25">
      <c r="B855" t="s">
        <v>15707</v>
      </c>
      <c r="C855">
        <v>55</v>
      </c>
      <c r="E855" t="s">
        <v>14253</v>
      </c>
      <c r="F855">
        <f t="shared" si="26"/>
        <v>694</v>
      </c>
      <c r="G855" s="11">
        <f t="shared" si="27"/>
        <v>694</v>
      </c>
      <c r="L855" t="s">
        <v>14253</v>
      </c>
      <c r="M855" t="e">
        <f>VLOOKUP(L855,lot!$A$3:$E$13372,3,0)</f>
        <v>#N/A</v>
      </c>
      <c r="Q855" t="s">
        <v>15707</v>
      </c>
      <c r="R855">
        <v>55</v>
      </c>
      <c r="S855" t="s">
        <v>4896</v>
      </c>
      <c r="T855" t="e">
        <f>VLOOKUP(Q855,lot!$A$3:$E$13372,3,0)</f>
        <v>#N/A</v>
      </c>
      <c r="U855" s="7" t="e">
        <f>VLOOKUP(Q855,lot!$A$3:$E$13372,5,0)</f>
        <v>#N/A</v>
      </c>
    </row>
    <row r="856" spans="2:21" hidden="1" x14ac:dyDescent="0.25">
      <c r="B856" t="s">
        <v>15708</v>
      </c>
      <c r="C856">
        <v>180</v>
      </c>
      <c r="E856" t="s">
        <v>15418</v>
      </c>
      <c r="F856" t="e">
        <f t="shared" si="26"/>
        <v>#N/A</v>
      </c>
      <c r="G856" s="11" t="str">
        <f t="shared" si="27"/>
        <v>0</v>
      </c>
      <c r="L856" t="s">
        <v>15418</v>
      </c>
      <c r="M856" t="e">
        <f>VLOOKUP(L856,lot!$A$3:$E$13372,3,0)</f>
        <v>#N/A</v>
      </c>
      <c r="Q856" t="s">
        <v>15708</v>
      </c>
      <c r="R856">
        <v>180</v>
      </c>
      <c r="S856" t="s">
        <v>4900</v>
      </c>
      <c r="T856" t="e">
        <f>VLOOKUP(Q856,lot!$A$3:$E$13372,3,0)</f>
        <v>#N/A</v>
      </c>
      <c r="U856" s="7" t="e">
        <f>VLOOKUP(Q856,lot!$A$3:$E$13372,5,0)</f>
        <v>#N/A</v>
      </c>
    </row>
    <row r="857" spans="2:21" hidden="1" x14ac:dyDescent="0.25">
      <c r="B857" t="s">
        <v>15709</v>
      </c>
      <c r="C857">
        <v>1600</v>
      </c>
      <c r="E857" t="s">
        <v>15419</v>
      </c>
      <c r="F857">
        <f t="shared" si="26"/>
        <v>1022</v>
      </c>
      <c r="G857" s="11">
        <f t="shared" si="27"/>
        <v>1022</v>
      </c>
      <c r="L857" t="s">
        <v>15419</v>
      </c>
      <c r="M857" t="e">
        <f>VLOOKUP(L857,lot!$A$3:$E$13372,3,0)</f>
        <v>#N/A</v>
      </c>
      <c r="Q857" t="s">
        <v>15709</v>
      </c>
      <c r="R857">
        <v>1600</v>
      </c>
      <c r="S857" t="s">
        <v>4908</v>
      </c>
      <c r="T857" t="e">
        <f>VLOOKUP(Q857,lot!$A$3:$E$13372,3,0)</f>
        <v>#N/A</v>
      </c>
      <c r="U857" s="7" t="e">
        <f>VLOOKUP(Q857,lot!$A$3:$E$13372,5,0)</f>
        <v>#N/A</v>
      </c>
    </row>
    <row r="858" spans="2:21" hidden="1" x14ac:dyDescent="0.25">
      <c r="B858" t="s">
        <v>15712</v>
      </c>
      <c r="C858">
        <v>8</v>
      </c>
      <c r="E858" t="s">
        <v>15420</v>
      </c>
      <c r="F858">
        <f t="shared" si="26"/>
        <v>700</v>
      </c>
      <c r="G858" s="11">
        <f t="shared" si="27"/>
        <v>700</v>
      </c>
      <c r="L858" t="s">
        <v>15420</v>
      </c>
      <c r="M858" t="e">
        <f>VLOOKUP(L858,lot!$A$3:$E$13372,3,0)</f>
        <v>#N/A</v>
      </c>
      <c r="Q858" t="s">
        <v>15712</v>
      </c>
      <c r="R858">
        <v>8</v>
      </c>
      <c r="S858" t="s">
        <v>4929</v>
      </c>
      <c r="T858" t="e">
        <f>VLOOKUP(Q858,lot!$A$3:$E$13372,3,0)</f>
        <v>#N/A</v>
      </c>
      <c r="U858" s="7" t="e">
        <f>VLOOKUP(Q858,lot!$A$3:$E$13372,5,0)</f>
        <v>#N/A</v>
      </c>
    </row>
    <row r="859" spans="2:21" hidden="1" x14ac:dyDescent="0.25">
      <c r="B859" t="s">
        <v>15713</v>
      </c>
      <c r="C859">
        <v>82</v>
      </c>
      <c r="E859" t="s">
        <v>14254</v>
      </c>
      <c r="F859">
        <f t="shared" si="26"/>
        <v>10</v>
      </c>
      <c r="G859" s="11">
        <f t="shared" si="27"/>
        <v>10</v>
      </c>
      <c r="L859" t="s">
        <v>14254</v>
      </c>
      <c r="M859" t="e">
        <f>VLOOKUP(L859,lot!$A$3:$E$13372,3,0)</f>
        <v>#N/A</v>
      </c>
      <c r="Q859" t="s">
        <v>15713</v>
      </c>
      <c r="R859">
        <v>82</v>
      </c>
      <c r="S859" t="s">
        <v>4929</v>
      </c>
      <c r="T859" t="e">
        <f>VLOOKUP(Q859,lot!$A$3:$E$13372,3,0)</f>
        <v>#N/A</v>
      </c>
      <c r="U859" s="7" t="e">
        <f>VLOOKUP(Q859,lot!$A$3:$E$13372,5,0)</f>
        <v>#N/A</v>
      </c>
    </row>
    <row r="860" spans="2:21" hidden="1" x14ac:dyDescent="0.25">
      <c r="B860" t="s">
        <v>15714</v>
      </c>
      <c r="C860">
        <v>5</v>
      </c>
      <c r="E860" t="s">
        <v>15421</v>
      </c>
      <c r="F860">
        <f t="shared" si="26"/>
        <v>83</v>
      </c>
      <c r="G860" s="11">
        <f t="shared" si="27"/>
        <v>83</v>
      </c>
      <c r="L860" t="s">
        <v>15421</v>
      </c>
      <c r="M860" t="e">
        <f>VLOOKUP(L860,lot!$A$3:$E$13372,3,0)</f>
        <v>#N/A</v>
      </c>
      <c r="Q860" t="s">
        <v>15714</v>
      </c>
      <c r="R860">
        <v>5</v>
      </c>
      <c r="S860" t="s">
        <v>4937</v>
      </c>
      <c r="T860" t="e">
        <f>VLOOKUP(Q860,lot!$A$3:$E$13372,3,0)</f>
        <v>#N/A</v>
      </c>
      <c r="U860" s="7" t="e">
        <f>VLOOKUP(Q860,lot!$A$3:$E$13372,5,0)</f>
        <v>#N/A</v>
      </c>
    </row>
    <row r="861" spans="2:21" hidden="1" x14ac:dyDescent="0.25">
      <c r="B861" t="s">
        <v>15715</v>
      </c>
      <c r="C861">
        <v>14</v>
      </c>
      <c r="E861" t="s">
        <v>15422</v>
      </c>
      <c r="F861">
        <f t="shared" si="26"/>
        <v>384</v>
      </c>
      <c r="G861" s="11">
        <f t="shared" si="27"/>
        <v>384</v>
      </c>
      <c r="L861" t="s">
        <v>15422</v>
      </c>
      <c r="M861" t="e">
        <f>VLOOKUP(L861,lot!$A$3:$E$13372,3,0)</f>
        <v>#N/A</v>
      </c>
      <c r="Q861" t="s">
        <v>15715</v>
      </c>
      <c r="R861">
        <v>14</v>
      </c>
      <c r="S861" t="s">
        <v>4937</v>
      </c>
      <c r="T861" t="e">
        <f>VLOOKUP(Q861,lot!$A$3:$E$13372,3,0)</f>
        <v>#N/A</v>
      </c>
      <c r="U861" s="7" t="e">
        <f>VLOOKUP(Q861,lot!$A$3:$E$13372,5,0)</f>
        <v>#N/A</v>
      </c>
    </row>
    <row r="862" spans="2:21" hidden="1" x14ac:dyDescent="0.25">
      <c r="B862" t="s">
        <v>15716</v>
      </c>
      <c r="C862">
        <v>141</v>
      </c>
      <c r="E862" t="s">
        <v>15423</v>
      </c>
      <c r="F862">
        <f t="shared" si="26"/>
        <v>66</v>
      </c>
      <c r="G862" s="11">
        <f t="shared" si="27"/>
        <v>66</v>
      </c>
      <c r="L862" t="s">
        <v>15423</v>
      </c>
      <c r="M862" t="e">
        <f>VLOOKUP(L862,lot!$A$3:$E$13372,3,0)</f>
        <v>#N/A</v>
      </c>
      <c r="Q862" t="s">
        <v>15716</v>
      </c>
      <c r="R862">
        <v>141</v>
      </c>
      <c r="S862" t="s">
        <v>4937</v>
      </c>
      <c r="T862" t="e">
        <f>VLOOKUP(Q862,lot!$A$3:$E$13372,3,0)</f>
        <v>#N/A</v>
      </c>
      <c r="U862" s="7" t="e">
        <f>VLOOKUP(Q862,lot!$A$3:$E$13372,5,0)</f>
        <v>#N/A</v>
      </c>
    </row>
    <row r="863" spans="2:21" hidden="1" x14ac:dyDescent="0.25">
      <c r="B863" t="s">
        <v>15717</v>
      </c>
      <c r="C863">
        <v>40920</v>
      </c>
      <c r="E863" t="s">
        <v>15424</v>
      </c>
      <c r="F863" t="e">
        <f t="shared" si="26"/>
        <v>#N/A</v>
      </c>
      <c r="G863" s="11" t="str">
        <f t="shared" si="27"/>
        <v>0</v>
      </c>
      <c r="L863" t="s">
        <v>15424</v>
      </c>
      <c r="M863" t="e">
        <f>VLOOKUP(L863,lot!$A$3:$E$13372,3,0)</f>
        <v>#N/A</v>
      </c>
      <c r="Q863" t="s">
        <v>15717</v>
      </c>
      <c r="R863">
        <v>40920</v>
      </c>
      <c r="S863" t="s">
        <v>18212</v>
      </c>
      <c r="T863" t="e">
        <f>VLOOKUP(Q863,lot!$A$3:$E$13372,3,0)</f>
        <v>#N/A</v>
      </c>
      <c r="U863" s="7" t="e">
        <f>VLOOKUP(Q863,lot!$A$3:$E$13372,5,0)</f>
        <v>#N/A</v>
      </c>
    </row>
    <row r="864" spans="2:21" hidden="1" x14ac:dyDescent="0.25">
      <c r="B864" t="s">
        <v>15718</v>
      </c>
      <c r="C864">
        <v>39600</v>
      </c>
      <c r="E864" t="s">
        <v>15425</v>
      </c>
      <c r="F864" t="e">
        <f t="shared" si="26"/>
        <v>#N/A</v>
      </c>
      <c r="G864" s="11" t="str">
        <f t="shared" si="27"/>
        <v>0</v>
      </c>
      <c r="L864" t="s">
        <v>15425</v>
      </c>
      <c r="M864" t="e">
        <f>VLOOKUP(L864,lot!$A$3:$E$13372,3,0)</f>
        <v>#N/A</v>
      </c>
      <c r="Q864" t="s">
        <v>15718</v>
      </c>
      <c r="R864">
        <v>39600</v>
      </c>
      <c r="S864" t="s">
        <v>18212</v>
      </c>
      <c r="T864" t="e">
        <f>VLOOKUP(Q864,lot!$A$3:$E$13372,3,0)</f>
        <v>#N/A</v>
      </c>
      <c r="U864" s="7" t="e">
        <f>VLOOKUP(Q864,lot!$A$3:$E$13372,5,0)</f>
        <v>#N/A</v>
      </c>
    </row>
    <row r="865" spans="2:21" hidden="1" x14ac:dyDescent="0.25">
      <c r="B865" t="s">
        <v>15719</v>
      </c>
      <c r="C865">
        <v>4550</v>
      </c>
      <c r="E865" t="s">
        <v>15426</v>
      </c>
      <c r="F865">
        <f t="shared" si="26"/>
        <v>235</v>
      </c>
      <c r="G865" s="11">
        <f t="shared" si="27"/>
        <v>235</v>
      </c>
      <c r="L865" t="s">
        <v>15426</v>
      </c>
      <c r="M865" t="e">
        <f>VLOOKUP(L865,lot!$A$3:$E$13372,3,0)</f>
        <v>#N/A</v>
      </c>
      <c r="Q865" t="s">
        <v>15719</v>
      </c>
      <c r="R865">
        <v>4550</v>
      </c>
      <c r="S865" t="s">
        <v>18213</v>
      </c>
      <c r="T865" t="e">
        <f>VLOOKUP(Q865,lot!$A$3:$E$13372,3,0)</f>
        <v>#N/A</v>
      </c>
      <c r="U865" s="7" t="e">
        <f>VLOOKUP(Q865,lot!$A$3:$E$13372,5,0)</f>
        <v>#N/A</v>
      </c>
    </row>
    <row r="866" spans="2:21" hidden="1" x14ac:dyDescent="0.25">
      <c r="B866" t="s">
        <v>15720</v>
      </c>
      <c r="C866">
        <v>20000</v>
      </c>
      <c r="E866" t="s">
        <v>14255</v>
      </c>
      <c r="F866">
        <f t="shared" si="26"/>
        <v>5</v>
      </c>
      <c r="G866" s="11">
        <f t="shared" si="27"/>
        <v>5</v>
      </c>
      <c r="L866" t="s">
        <v>14255</v>
      </c>
      <c r="M866" t="e">
        <f>VLOOKUP(L866,lot!$A$3:$E$13372,3,0)</f>
        <v>#N/A</v>
      </c>
      <c r="Q866" t="s">
        <v>15720</v>
      </c>
      <c r="R866">
        <v>20000</v>
      </c>
      <c r="S866" t="s">
        <v>4943</v>
      </c>
      <c r="T866" t="e">
        <f>VLOOKUP(Q866,lot!$A$3:$E$13372,3,0)</f>
        <v>#N/A</v>
      </c>
      <c r="U866" s="7" t="e">
        <f>VLOOKUP(Q866,lot!$A$3:$E$13372,5,0)</f>
        <v>#N/A</v>
      </c>
    </row>
    <row r="867" spans="2:21" hidden="1" x14ac:dyDescent="0.25">
      <c r="B867" t="s">
        <v>15721</v>
      </c>
      <c r="C867">
        <v>7500</v>
      </c>
      <c r="E867" t="s">
        <v>15428</v>
      </c>
      <c r="F867">
        <f t="shared" si="26"/>
        <v>137</v>
      </c>
      <c r="G867" s="11">
        <f t="shared" si="27"/>
        <v>137</v>
      </c>
      <c r="L867" t="s">
        <v>15428</v>
      </c>
      <c r="M867" t="e">
        <f>VLOOKUP(L867,lot!$A$3:$E$13372,3,0)</f>
        <v>#N/A</v>
      </c>
      <c r="Q867" t="s">
        <v>15721</v>
      </c>
      <c r="R867">
        <v>7500</v>
      </c>
      <c r="S867" t="s">
        <v>4970</v>
      </c>
      <c r="T867" t="e">
        <f>VLOOKUP(Q867,lot!$A$3:$E$13372,3,0)</f>
        <v>#N/A</v>
      </c>
      <c r="U867" s="7" t="e">
        <f>VLOOKUP(Q867,lot!$A$3:$E$13372,5,0)</f>
        <v>#N/A</v>
      </c>
    </row>
    <row r="868" spans="2:21" hidden="1" x14ac:dyDescent="0.25">
      <c r="B868" t="s">
        <v>15722</v>
      </c>
      <c r="C868">
        <v>1360</v>
      </c>
      <c r="E868" t="s">
        <v>15429</v>
      </c>
      <c r="F868" t="e">
        <f t="shared" si="26"/>
        <v>#N/A</v>
      </c>
      <c r="G868" s="11" t="str">
        <f t="shared" si="27"/>
        <v>0</v>
      </c>
      <c r="L868" t="s">
        <v>15429</v>
      </c>
      <c r="M868" t="e">
        <f>VLOOKUP(L868,lot!$A$3:$E$13372,3,0)</f>
        <v>#N/A</v>
      </c>
      <c r="Q868" t="s">
        <v>15722</v>
      </c>
      <c r="R868">
        <v>1360</v>
      </c>
      <c r="S868" t="s">
        <v>18147</v>
      </c>
      <c r="T868" t="e">
        <f>VLOOKUP(Q868,lot!$A$3:$E$13372,3,0)</f>
        <v>#N/A</v>
      </c>
      <c r="U868" s="7" t="e">
        <f>VLOOKUP(Q868,lot!$A$3:$E$13372,5,0)</f>
        <v>#N/A</v>
      </c>
    </row>
    <row r="869" spans="2:21" hidden="1" x14ac:dyDescent="0.25">
      <c r="B869" t="s">
        <v>15725</v>
      </c>
      <c r="C869">
        <v>5340</v>
      </c>
      <c r="E869" t="s">
        <v>15435</v>
      </c>
      <c r="F869">
        <f t="shared" si="26"/>
        <v>261</v>
      </c>
      <c r="G869" s="11">
        <f t="shared" si="27"/>
        <v>261</v>
      </c>
      <c r="L869" t="s">
        <v>15435</v>
      </c>
      <c r="M869" t="e">
        <f>VLOOKUP(L869,lot!$A$3:$E$13372,3,0)</f>
        <v>#N/A</v>
      </c>
      <c r="Q869" t="s">
        <v>15725</v>
      </c>
      <c r="R869">
        <v>5340</v>
      </c>
      <c r="S869" t="s">
        <v>18214</v>
      </c>
      <c r="T869" t="e">
        <f>VLOOKUP(Q869,lot!$A$3:$E$13372,3,0)</f>
        <v>#N/A</v>
      </c>
      <c r="U869" s="7" t="e">
        <f>VLOOKUP(Q869,lot!$A$3:$E$13372,5,0)</f>
        <v>#N/A</v>
      </c>
    </row>
    <row r="870" spans="2:21" hidden="1" x14ac:dyDescent="0.25">
      <c r="B870" t="s">
        <v>15726</v>
      </c>
      <c r="C870">
        <v>3360</v>
      </c>
      <c r="E870" t="s">
        <v>15433</v>
      </c>
      <c r="F870">
        <f t="shared" si="26"/>
        <v>1350</v>
      </c>
      <c r="G870" s="11">
        <f t="shared" si="27"/>
        <v>1350</v>
      </c>
      <c r="L870" t="s">
        <v>15433</v>
      </c>
      <c r="M870" t="e">
        <f>VLOOKUP(L870,lot!$A$3:$E$13372,3,0)</f>
        <v>#N/A</v>
      </c>
      <c r="Q870" t="s">
        <v>15726</v>
      </c>
      <c r="R870">
        <v>3360</v>
      </c>
      <c r="S870" t="s">
        <v>18214</v>
      </c>
      <c r="T870" t="e">
        <f>VLOOKUP(Q870,lot!$A$3:$E$13372,3,0)</f>
        <v>#N/A</v>
      </c>
      <c r="U870" s="7" t="e">
        <f>VLOOKUP(Q870,lot!$A$3:$E$13372,5,0)</f>
        <v>#N/A</v>
      </c>
    </row>
    <row r="871" spans="2:21" hidden="1" x14ac:dyDescent="0.25">
      <c r="B871" t="s">
        <v>15727</v>
      </c>
      <c r="C871">
        <v>111520</v>
      </c>
      <c r="E871" t="s">
        <v>15434</v>
      </c>
      <c r="F871">
        <f t="shared" si="26"/>
        <v>1500</v>
      </c>
      <c r="G871" s="11">
        <f t="shared" si="27"/>
        <v>1500</v>
      </c>
      <c r="L871" t="s">
        <v>15434</v>
      </c>
      <c r="M871" t="e">
        <f>VLOOKUP(L871,lot!$A$3:$E$13372,3,0)</f>
        <v>#N/A</v>
      </c>
      <c r="Q871" t="s">
        <v>15727</v>
      </c>
      <c r="R871">
        <v>111520</v>
      </c>
      <c r="S871" t="s">
        <v>18214</v>
      </c>
      <c r="T871" t="e">
        <f>VLOOKUP(Q871,lot!$A$3:$E$13372,3,0)</f>
        <v>#N/A</v>
      </c>
      <c r="U871" s="7" t="e">
        <f>VLOOKUP(Q871,lot!$A$3:$E$13372,5,0)</f>
        <v>#N/A</v>
      </c>
    </row>
    <row r="872" spans="2:21" hidden="1" x14ac:dyDescent="0.25">
      <c r="B872" t="s">
        <v>15728</v>
      </c>
      <c r="C872">
        <v>81140</v>
      </c>
      <c r="E872" t="s">
        <v>14256</v>
      </c>
      <c r="F872">
        <f t="shared" si="26"/>
        <v>139</v>
      </c>
      <c r="G872" s="11">
        <f t="shared" si="27"/>
        <v>139</v>
      </c>
      <c r="L872" t="s">
        <v>14256</v>
      </c>
      <c r="M872" t="e">
        <f>VLOOKUP(L872,lot!$A$3:$E$13372,3,0)</f>
        <v>#N/A</v>
      </c>
      <c r="Q872" t="s">
        <v>15728</v>
      </c>
      <c r="R872">
        <v>81140</v>
      </c>
      <c r="S872" t="s">
        <v>18214</v>
      </c>
      <c r="T872" t="e">
        <f>VLOOKUP(Q872,lot!$A$3:$E$13372,3,0)</f>
        <v>#N/A</v>
      </c>
      <c r="U872" s="7" t="e">
        <f>VLOOKUP(Q872,lot!$A$3:$E$13372,5,0)</f>
        <v>#N/A</v>
      </c>
    </row>
    <row r="873" spans="2:21" hidden="1" x14ac:dyDescent="0.25">
      <c r="B873" t="s">
        <v>15729</v>
      </c>
      <c r="C873">
        <v>13540</v>
      </c>
      <c r="E873" t="s">
        <v>15432</v>
      </c>
      <c r="F873">
        <f t="shared" si="26"/>
        <v>203</v>
      </c>
      <c r="G873" s="11">
        <f t="shared" si="27"/>
        <v>203</v>
      </c>
      <c r="L873" t="s">
        <v>15432</v>
      </c>
      <c r="M873" t="e">
        <f>VLOOKUP(L873,lot!$A$3:$E$13372,3,0)</f>
        <v>#N/A</v>
      </c>
      <c r="Q873" t="s">
        <v>15729</v>
      </c>
      <c r="R873">
        <v>13540</v>
      </c>
      <c r="S873" t="s">
        <v>18214</v>
      </c>
      <c r="T873" t="e">
        <f>VLOOKUP(Q873,lot!$A$3:$E$13372,3,0)</f>
        <v>#N/A</v>
      </c>
      <c r="U873" s="7" t="e">
        <f>VLOOKUP(Q873,lot!$A$3:$E$13372,5,0)</f>
        <v>#N/A</v>
      </c>
    </row>
    <row r="874" spans="2:21" hidden="1" x14ac:dyDescent="0.25">
      <c r="B874" t="s">
        <v>15730</v>
      </c>
      <c r="C874">
        <v>26160</v>
      </c>
      <c r="E874" t="s">
        <v>15430</v>
      </c>
      <c r="F874">
        <f t="shared" si="26"/>
        <v>247</v>
      </c>
      <c r="G874" s="11">
        <f t="shared" si="27"/>
        <v>247</v>
      </c>
      <c r="L874" t="s">
        <v>15430</v>
      </c>
      <c r="M874" t="e">
        <f>VLOOKUP(L874,lot!$A$3:$E$13372,3,0)</f>
        <v>#N/A</v>
      </c>
      <c r="Q874" t="s">
        <v>15730</v>
      </c>
      <c r="R874">
        <v>26160</v>
      </c>
      <c r="S874" t="s">
        <v>18214</v>
      </c>
      <c r="T874" t="e">
        <f>VLOOKUP(Q874,lot!$A$3:$E$13372,3,0)</f>
        <v>#N/A</v>
      </c>
      <c r="U874" s="7" t="e">
        <f>VLOOKUP(Q874,lot!$A$3:$E$13372,5,0)</f>
        <v>#N/A</v>
      </c>
    </row>
    <row r="875" spans="2:21" hidden="1" x14ac:dyDescent="0.25">
      <c r="B875" t="s">
        <v>15731</v>
      </c>
      <c r="C875">
        <v>11040</v>
      </c>
      <c r="E875" t="s">
        <v>15431</v>
      </c>
      <c r="F875">
        <f t="shared" si="26"/>
        <v>4476</v>
      </c>
      <c r="G875" s="11">
        <f t="shared" si="27"/>
        <v>4476</v>
      </c>
      <c r="L875" t="s">
        <v>15431</v>
      </c>
      <c r="M875" t="e">
        <f>VLOOKUP(L875,lot!$A$3:$E$13372,3,0)</f>
        <v>#N/A</v>
      </c>
      <c r="Q875" t="s">
        <v>15731</v>
      </c>
      <c r="R875">
        <v>11040</v>
      </c>
      <c r="S875" t="s">
        <v>4999</v>
      </c>
      <c r="T875" t="e">
        <f>VLOOKUP(Q875,lot!$A$3:$E$13372,3,0)</f>
        <v>#N/A</v>
      </c>
      <c r="U875" s="7" t="e">
        <f>VLOOKUP(Q875,lot!$A$3:$E$13372,5,0)</f>
        <v>#N/A</v>
      </c>
    </row>
    <row r="876" spans="2:21" hidden="1" x14ac:dyDescent="0.25">
      <c r="B876" t="s">
        <v>15732</v>
      </c>
      <c r="C876">
        <v>21020</v>
      </c>
      <c r="E876" t="s">
        <v>15441</v>
      </c>
      <c r="F876">
        <f t="shared" si="26"/>
        <v>180</v>
      </c>
      <c r="G876" s="11">
        <f t="shared" si="27"/>
        <v>180</v>
      </c>
      <c r="L876" t="s">
        <v>15441</v>
      </c>
      <c r="M876" t="e">
        <f>VLOOKUP(L876,lot!$A$3:$E$13372,3,0)</f>
        <v>#N/A</v>
      </c>
      <c r="Q876" t="s">
        <v>15732</v>
      </c>
      <c r="R876">
        <v>21020</v>
      </c>
      <c r="S876" t="s">
        <v>4999</v>
      </c>
      <c r="T876" t="e">
        <f>VLOOKUP(Q876,lot!$A$3:$E$13372,3,0)</f>
        <v>#N/A</v>
      </c>
      <c r="U876" s="7" t="e">
        <f>VLOOKUP(Q876,lot!$A$3:$E$13372,5,0)</f>
        <v>#N/A</v>
      </c>
    </row>
    <row r="877" spans="2:21" hidden="1" x14ac:dyDescent="0.25">
      <c r="B877" t="s">
        <v>15733</v>
      </c>
      <c r="C877">
        <v>14120</v>
      </c>
      <c r="E877" t="s">
        <v>15439</v>
      </c>
      <c r="F877">
        <f t="shared" si="26"/>
        <v>558</v>
      </c>
      <c r="G877" s="11">
        <f t="shared" si="27"/>
        <v>558</v>
      </c>
      <c r="L877" t="s">
        <v>15439</v>
      </c>
      <c r="M877" t="e">
        <f>VLOOKUP(L877,lot!$A$3:$E$13372,3,0)</f>
        <v>#N/A</v>
      </c>
      <c r="Q877" t="s">
        <v>15733</v>
      </c>
      <c r="R877">
        <v>14120</v>
      </c>
      <c r="S877" t="s">
        <v>4999</v>
      </c>
      <c r="T877" t="e">
        <f>VLOOKUP(Q877,lot!$A$3:$E$13372,3,0)</f>
        <v>#N/A</v>
      </c>
      <c r="U877" s="7" t="e">
        <f>VLOOKUP(Q877,lot!$A$3:$E$13372,5,0)</f>
        <v>#N/A</v>
      </c>
    </row>
    <row r="878" spans="2:21" hidden="1" x14ac:dyDescent="0.25">
      <c r="B878" t="s">
        <v>15734</v>
      </c>
      <c r="C878">
        <v>22980</v>
      </c>
      <c r="E878" t="s">
        <v>15440</v>
      </c>
      <c r="F878">
        <f t="shared" si="26"/>
        <v>600</v>
      </c>
      <c r="G878" s="11">
        <f t="shared" si="27"/>
        <v>600</v>
      </c>
      <c r="L878" t="s">
        <v>15440</v>
      </c>
      <c r="M878" t="e">
        <f>VLOOKUP(L878,lot!$A$3:$E$13372,3,0)</f>
        <v>#N/A</v>
      </c>
      <c r="Q878" t="s">
        <v>15734</v>
      </c>
      <c r="R878">
        <v>22980</v>
      </c>
      <c r="S878" t="s">
        <v>4999</v>
      </c>
      <c r="T878" t="e">
        <f>VLOOKUP(Q878,lot!$A$3:$E$13372,3,0)</f>
        <v>#N/A</v>
      </c>
      <c r="U878" s="7" t="e">
        <f>VLOOKUP(Q878,lot!$A$3:$E$13372,5,0)</f>
        <v>#N/A</v>
      </c>
    </row>
    <row r="879" spans="2:21" hidden="1" x14ac:dyDescent="0.25">
      <c r="B879" t="s">
        <v>15735</v>
      </c>
      <c r="C879">
        <v>32000</v>
      </c>
      <c r="E879" t="s">
        <v>15436</v>
      </c>
      <c r="F879">
        <f t="shared" si="26"/>
        <v>500</v>
      </c>
      <c r="G879" s="11">
        <f t="shared" si="27"/>
        <v>500</v>
      </c>
      <c r="L879" t="s">
        <v>15436</v>
      </c>
      <c r="M879" t="e">
        <f>VLOOKUP(L879,lot!$A$3:$E$13372,3,0)</f>
        <v>#N/A</v>
      </c>
      <c r="Q879" t="s">
        <v>15735</v>
      </c>
      <c r="R879">
        <v>32000</v>
      </c>
      <c r="S879" t="s">
        <v>4999</v>
      </c>
      <c r="T879" t="e">
        <f>VLOOKUP(Q879,lot!$A$3:$E$13372,3,0)</f>
        <v>#N/A</v>
      </c>
      <c r="U879" s="7" t="e">
        <f>VLOOKUP(Q879,lot!$A$3:$E$13372,5,0)</f>
        <v>#N/A</v>
      </c>
    </row>
    <row r="880" spans="2:21" hidden="1" x14ac:dyDescent="0.25">
      <c r="B880" t="s">
        <v>15736</v>
      </c>
      <c r="C880">
        <v>64380</v>
      </c>
      <c r="E880" t="s">
        <v>14257</v>
      </c>
      <c r="F880">
        <f t="shared" si="26"/>
        <v>116</v>
      </c>
      <c r="G880" s="11">
        <f t="shared" si="27"/>
        <v>116</v>
      </c>
      <c r="L880" t="s">
        <v>14257</v>
      </c>
      <c r="M880" t="e">
        <f>VLOOKUP(L880,lot!$A$3:$E$13372,3,0)</f>
        <v>#N/A</v>
      </c>
      <c r="Q880" t="s">
        <v>15736</v>
      </c>
      <c r="R880">
        <v>64380</v>
      </c>
      <c r="S880" t="s">
        <v>4999</v>
      </c>
      <c r="T880" t="e">
        <f>VLOOKUP(Q880,lot!$A$3:$E$13372,3,0)</f>
        <v>#N/A</v>
      </c>
      <c r="U880" s="7" t="e">
        <f>VLOOKUP(Q880,lot!$A$3:$E$13372,5,0)</f>
        <v>#N/A</v>
      </c>
    </row>
    <row r="881" spans="2:21" hidden="1" x14ac:dyDescent="0.25">
      <c r="B881" t="s">
        <v>15737</v>
      </c>
      <c r="C881">
        <v>42460</v>
      </c>
      <c r="E881" t="s">
        <v>15437</v>
      </c>
      <c r="F881">
        <f t="shared" si="26"/>
        <v>1349</v>
      </c>
      <c r="G881" s="11">
        <f t="shared" si="27"/>
        <v>1349</v>
      </c>
      <c r="L881" t="s">
        <v>15437</v>
      </c>
      <c r="M881" t="e">
        <f>VLOOKUP(L881,lot!$A$3:$E$13372,3,0)</f>
        <v>#N/A</v>
      </c>
      <c r="Q881" t="s">
        <v>15737</v>
      </c>
      <c r="R881">
        <v>42460</v>
      </c>
      <c r="S881" t="s">
        <v>4999</v>
      </c>
      <c r="T881" t="e">
        <f>VLOOKUP(Q881,lot!$A$3:$E$13372,3,0)</f>
        <v>#N/A</v>
      </c>
      <c r="U881" s="7" t="e">
        <f>VLOOKUP(Q881,lot!$A$3:$E$13372,5,0)</f>
        <v>#N/A</v>
      </c>
    </row>
    <row r="882" spans="2:21" hidden="1" x14ac:dyDescent="0.25">
      <c r="B882" t="s">
        <v>15738</v>
      </c>
      <c r="C882">
        <v>4100</v>
      </c>
      <c r="E882" t="s">
        <v>15438</v>
      </c>
      <c r="F882">
        <f t="shared" si="26"/>
        <v>1000</v>
      </c>
      <c r="G882" s="11">
        <f t="shared" si="27"/>
        <v>1000</v>
      </c>
      <c r="L882" t="s">
        <v>15438</v>
      </c>
      <c r="M882" t="e">
        <f>VLOOKUP(L882,lot!$A$3:$E$13372,3,0)</f>
        <v>#N/A</v>
      </c>
      <c r="Q882" t="s">
        <v>15738</v>
      </c>
      <c r="R882">
        <v>4100</v>
      </c>
      <c r="S882" t="s">
        <v>5016</v>
      </c>
      <c r="T882" t="e">
        <f>VLOOKUP(Q882,lot!$A$3:$E$13372,3,0)</f>
        <v>#N/A</v>
      </c>
      <c r="U882" s="7" t="e">
        <f>VLOOKUP(Q882,lot!$A$3:$E$13372,5,0)</f>
        <v>#N/A</v>
      </c>
    </row>
    <row r="883" spans="2:21" hidden="1" x14ac:dyDescent="0.25">
      <c r="B883" t="s">
        <v>15739</v>
      </c>
      <c r="C883">
        <v>11760</v>
      </c>
      <c r="E883" t="s">
        <v>15448</v>
      </c>
      <c r="F883">
        <f t="shared" si="26"/>
        <v>20</v>
      </c>
      <c r="G883" s="11">
        <f t="shared" si="27"/>
        <v>20</v>
      </c>
      <c r="L883" t="s">
        <v>15448</v>
      </c>
      <c r="M883" t="e">
        <f>VLOOKUP(L883,lot!$A$3:$E$13372,3,0)</f>
        <v>#N/A</v>
      </c>
      <c r="Q883" t="s">
        <v>15739</v>
      </c>
      <c r="R883">
        <v>11760</v>
      </c>
      <c r="S883" t="s">
        <v>5087</v>
      </c>
      <c r="T883" t="e">
        <f>VLOOKUP(Q883,lot!$A$3:$E$13372,3,0)</f>
        <v>#N/A</v>
      </c>
      <c r="U883" s="7" t="e">
        <f>VLOOKUP(Q883,lot!$A$3:$E$13372,5,0)</f>
        <v>#N/A</v>
      </c>
    </row>
    <row r="884" spans="2:21" hidden="1" x14ac:dyDescent="0.25">
      <c r="B884" t="s">
        <v>15741</v>
      </c>
      <c r="C884">
        <v>5500</v>
      </c>
      <c r="E884" t="s">
        <v>15445</v>
      </c>
      <c r="F884">
        <f t="shared" si="26"/>
        <v>360</v>
      </c>
      <c r="G884" s="11">
        <f t="shared" si="27"/>
        <v>360</v>
      </c>
      <c r="L884" t="s">
        <v>15445</v>
      </c>
      <c r="M884" t="e">
        <f>VLOOKUP(L884,lot!$A$3:$E$13372,3,0)</f>
        <v>#N/A</v>
      </c>
      <c r="Q884" t="s">
        <v>15741</v>
      </c>
      <c r="R884">
        <v>5500</v>
      </c>
      <c r="S884" t="s">
        <v>5090</v>
      </c>
      <c r="T884" t="e">
        <f>VLOOKUP(Q884,lot!$A$3:$E$13372,3,0)</f>
        <v>#N/A</v>
      </c>
      <c r="U884" s="7" t="e">
        <f>VLOOKUP(Q884,lot!$A$3:$E$13372,5,0)</f>
        <v>#N/A</v>
      </c>
    </row>
    <row r="885" spans="2:21" hidden="1" x14ac:dyDescent="0.25">
      <c r="B885" t="s">
        <v>15742</v>
      </c>
      <c r="C885">
        <v>3560</v>
      </c>
      <c r="E885" t="s">
        <v>15447</v>
      </c>
      <c r="F885">
        <f t="shared" si="26"/>
        <v>600</v>
      </c>
      <c r="G885" s="11">
        <f t="shared" si="27"/>
        <v>600</v>
      </c>
      <c r="L885" t="s">
        <v>15447</v>
      </c>
      <c r="M885" t="e">
        <f>VLOOKUP(L885,lot!$A$3:$E$13372,3,0)</f>
        <v>#N/A</v>
      </c>
      <c r="Q885" t="s">
        <v>15742</v>
      </c>
      <c r="R885">
        <v>3560</v>
      </c>
      <c r="S885" t="s">
        <v>5090</v>
      </c>
      <c r="T885" t="e">
        <f>VLOOKUP(Q885,lot!$A$3:$E$13372,3,0)</f>
        <v>#N/A</v>
      </c>
      <c r="U885" s="7" t="e">
        <f>VLOOKUP(Q885,lot!$A$3:$E$13372,5,0)</f>
        <v>#N/A</v>
      </c>
    </row>
    <row r="886" spans="2:21" hidden="1" x14ac:dyDescent="0.25">
      <c r="B886" t="s">
        <v>15743</v>
      </c>
      <c r="C886">
        <v>1223</v>
      </c>
      <c r="E886" t="s">
        <v>15446</v>
      </c>
      <c r="F886">
        <f t="shared" si="26"/>
        <v>300</v>
      </c>
      <c r="G886" s="11">
        <f t="shared" si="27"/>
        <v>300</v>
      </c>
      <c r="L886" t="s">
        <v>15446</v>
      </c>
      <c r="M886" t="e">
        <f>VLOOKUP(L886,lot!$A$3:$E$13372,3,0)</f>
        <v>#N/A</v>
      </c>
      <c r="Q886" t="s">
        <v>15743</v>
      </c>
      <c r="R886">
        <v>1223</v>
      </c>
      <c r="S886" t="s">
        <v>5097</v>
      </c>
      <c r="T886" t="e">
        <f>VLOOKUP(Q886,lot!$A$3:$E$13372,3,0)</f>
        <v>#N/A</v>
      </c>
      <c r="U886" s="7" t="e">
        <f>VLOOKUP(Q886,lot!$A$3:$E$13372,5,0)</f>
        <v>#N/A</v>
      </c>
    </row>
    <row r="887" spans="2:21" hidden="1" x14ac:dyDescent="0.25">
      <c r="B887" t="s">
        <v>15744</v>
      </c>
      <c r="C887">
        <v>1618</v>
      </c>
      <c r="E887" t="s">
        <v>14258</v>
      </c>
      <c r="F887">
        <f t="shared" si="26"/>
        <v>100</v>
      </c>
      <c r="G887" s="11">
        <f t="shared" si="27"/>
        <v>100</v>
      </c>
      <c r="L887" t="s">
        <v>14258</v>
      </c>
      <c r="M887" t="e">
        <f>VLOOKUP(L887,lot!$A$3:$E$13372,3,0)</f>
        <v>#N/A</v>
      </c>
      <c r="Q887" t="s">
        <v>15744</v>
      </c>
      <c r="R887">
        <v>1618</v>
      </c>
      <c r="S887" t="s">
        <v>5211</v>
      </c>
      <c r="T887" t="e">
        <f>VLOOKUP(Q887,lot!$A$3:$E$13372,3,0)</f>
        <v>#N/A</v>
      </c>
      <c r="U887" s="7" t="e">
        <f>VLOOKUP(Q887,lot!$A$3:$E$13372,5,0)</f>
        <v>#N/A</v>
      </c>
    </row>
    <row r="888" spans="2:21" hidden="1" x14ac:dyDescent="0.25">
      <c r="B888" t="s">
        <v>15745</v>
      </c>
      <c r="C888">
        <v>4200</v>
      </c>
      <c r="E888" t="s">
        <v>15442</v>
      </c>
      <c r="F888">
        <f t="shared" si="26"/>
        <v>488</v>
      </c>
      <c r="G888" s="11">
        <f t="shared" si="27"/>
        <v>488</v>
      </c>
      <c r="L888" t="s">
        <v>15442</v>
      </c>
      <c r="M888" t="e">
        <f>VLOOKUP(L888,lot!$A$3:$E$13372,3,0)</f>
        <v>#N/A</v>
      </c>
      <c r="Q888" t="s">
        <v>15745</v>
      </c>
      <c r="R888">
        <v>4200</v>
      </c>
      <c r="S888" t="s">
        <v>5211</v>
      </c>
      <c r="T888" t="e">
        <f>VLOOKUP(Q888,lot!$A$3:$E$13372,3,0)</f>
        <v>#N/A</v>
      </c>
      <c r="U888" s="7" t="e">
        <f>VLOOKUP(Q888,lot!$A$3:$E$13372,5,0)</f>
        <v>#N/A</v>
      </c>
    </row>
    <row r="889" spans="2:21" hidden="1" x14ac:dyDescent="0.25">
      <c r="B889" t="s">
        <v>15746</v>
      </c>
      <c r="C889">
        <v>4</v>
      </c>
      <c r="E889" t="s">
        <v>15444</v>
      </c>
      <c r="F889">
        <f t="shared" si="26"/>
        <v>1000</v>
      </c>
      <c r="G889" s="11">
        <f t="shared" si="27"/>
        <v>1000</v>
      </c>
      <c r="L889" t="s">
        <v>15444</v>
      </c>
      <c r="M889" t="e">
        <f>VLOOKUP(L889,lot!$A$3:$E$13372,3,0)</f>
        <v>#N/A</v>
      </c>
      <c r="Q889" t="s">
        <v>15746</v>
      </c>
      <c r="R889">
        <v>4</v>
      </c>
      <c r="S889" t="s">
        <v>5276</v>
      </c>
      <c r="T889" t="e">
        <f>VLOOKUP(Q889,lot!$A$3:$E$13372,3,0)</f>
        <v>#N/A</v>
      </c>
      <c r="U889" s="7" t="e">
        <f>VLOOKUP(Q889,lot!$A$3:$E$13372,5,0)</f>
        <v>#N/A</v>
      </c>
    </row>
    <row r="890" spans="2:21" hidden="1" x14ac:dyDescent="0.25">
      <c r="B890" t="s">
        <v>15747</v>
      </c>
      <c r="C890">
        <v>3040</v>
      </c>
      <c r="E890" t="s">
        <v>15443</v>
      </c>
      <c r="F890">
        <f t="shared" si="26"/>
        <v>500</v>
      </c>
      <c r="G890" s="11">
        <f t="shared" si="27"/>
        <v>500</v>
      </c>
      <c r="L890" t="s">
        <v>15443</v>
      </c>
      <c r="M890" t="e">
        <f>VLOOKUP(L890,lot!$A$3:$E$13372,3,0)</f>
        <v>#N/A</v>
      </c>
      <c r="Q890" t="s">
        <v>15747</v>
      </c>
      <c r="R890">
        <v>3040</v>
      </c>
      <c r="S890" t="s">
        <v>5276</v>
      </c>
      <c r="T890" t="e">
        <f>VLOOKUP(Q890,lot!$A$3:$E$13372,3,0)</f>
        <v>#N/A</v>
      </c>
      <c r="U890" s="7" t="e">
        <f>VLOOKUP(Q890,lot!$A$3:$E$13372,5,0)</f>
        <v>#N/A</v>
      </c>
    </row>
    <row r="891" spans="2:21" hidden="1" x14ac:dyDescent="0.25">
      <c r="B891" t="s">
        <v>15749</v>
      </c>
      <c r="C891">
        <v>520</v>
      </c>
      <c r="E891" t="s">
        <v>15456</v>
      </c>
      <c r="F891">
        <f t="shared" si="26"/>
        <v>140</v>
      </c>
      <c r="G891" s="11">
        <f t="shared" si="27"/>
        <v>140</v>
      </c>
      <c r="L891" t="s">
        <v>15456</v>
      </c>
      <c r="M891" t="e">
        <f>VLOOKUP(L891,lot!$A$3:$E$13372,3,0)</f>
        <v>#N/A</v>
      </c>
      <c r="Q891" t="s">
        <v>15749</v>
      </c>
      <c r="R891">
        <v>520</v>
      </c>
      <c r="S891" t="s">
        <v>5279</v>
      </c>
      <c r="T891" t="e">
        <f>VLOOKUP(Q891,lot!$A$3:$E$13372,3,0)</f>
        <v>#N/A</v>
      </c>
      <c r="U891" s="7" t="e">
        <f>VLOOKUP(Q891,lot!$A$3:$E$13372,5,0)</f>
        <v>#N/A</v>
      </c>
    </row>
    <row r="892" spans="2:21" hidden="1" x14ac:dyDescent="0.25">
      <c r="B892" t="s">
        <v>15750</v>
      </c>
      <c r="C892">
        <v>18800</v>
      </c>
      <c r="E892" t="s">
        <v>15452</v>
      </c>
      <c r="F892">
        <f t="shared" si="26"/>
        <v>123</v>
      </c>
      <c r="G892" s="11">
        <f t="shared" si="27"/>
        <v>123</v>
      </c>
      <c r="L892" t="s">
        <v>15452</v>
      </c>
      <c r="M892" t="e">
        <f>VLOOKUP(L892,lot!$A$3:$E$13372,3,0)</f>
        <v>#N/A</v>
      </c>
      <c r="Q892" t="s">
        <v>15750</v>
      </c>
      <c r="R892">
        <v>18800</v>
      </c>
      <c r="S892" t="s">
        <v>18215</v>
      </c>
      <c r="T892" t="e">
        <f>VLOOKUP(Q892,lot!$A$3:$E$13372,3,0)</f>
        <v>#N/A</v>
      </c>
      <c r="U892" s="7" t="e">
        <f>VLOOKUP(Q892,lot!$A$3:$E$13372,5,0)</f>
        <v>#N/A</v>
      </c>
    </row>
    <row r="893" spans="2:21" hidden="1" x14ac:dyDescent="0.25">
      <c r="B893" t="s">
        <v>15751</v>
      </c>
      <c r="C893">
        <v>1000</v>
      </c>
      <c r="E893" t="s">
        <v>15455</v>
      </c>
      <c r="F893">
        <f t="shared" si="26"/>
        <v>300</v>
      </c>
      <c r="G893" s="11">
        <f t="shared" si="27"/>
        <v>300</v>
      </c>
      <c r="L893" t="s">
        <v>15455</v>
      </c>
      <c r="M893" t="e">
        <f>VLOOKUP(L893,lot!$A$3:$E$13372,3,0)</f>
        <v>#N/A</v>
      </c>
      <c r="Q893" t="s">
        <v>15751</v>
      </c>
      <c r="R893">
        <v>1000</v>
      </c>
      <c r="S893" t="s">
        <v>18215</v>
      </c>
      <c r="T893" t="e">
        <f>VLOOKUP(Q893,lot!$A$3:$E$13372,3,0)</f>
        <v>#N/A</v>
      </c>
      <c r="U893" s="7" t="e">
        <f>VLOOKUP(Q893,lot!$A$3:$E$13372,5,0)</f>
        <v>#N/A</v>
      </c>
    </row>
    <row r="894" spans="2:21" hidden="1" x14ac:dyDescent="0.25">
      <c r="B894" t="s">
        <v>15752</v>
      </c>
      <c r="C894">
        <v>10440</v>
      </c>
      <c r="E894" t="s">
        <v>15453</v>
      </c>
      <c r="F894">
        <f t="shared" si="26"/>
        <v>300</v>
      </c>
      <c r="G894" s="11">
        <f t="shared" si="27"/>
        <v>300</v>
      </c>
      <c r="L894" t="s">
        <v>15453</v>
      </c>
      <c r="M894" t="e">
        <f>VLOOKUP(L894,lot!$A$3:$E$13372,3,0)</f>
        <v>#N/A</v>
      </c>
      <c r="Q894" t="s">
        <v>15752</v>
      </c>
      <c r="R894">
        <v>10440</v>
      </c>
      <c r="S894" t="s">
        <v>18215</v>
      </c>
      <c r="T894" t="e">
        <f>VLOOKUP(Q894,lot!$A$3:$E$13372,3,0)</f>
        <v>#N/A</v>
      </c>
      <c r="U894" s="7" t="e">
        <f>VLOOKUP(Q894,lot!$A$3:$E$13372,5,0)</f>
        <v>#N/A</v>
      </c>
    </row>
    <row r="895" spans="2:21" hidden="1" x14ac:dyDescent="0.25">
      <c r="B895" t="s">
        <v>15753</v>
      </c>
      <c r="C895">
        <v>45000</v>
      </c>
      <c r="E895" t="s">
        <v>15454</v>
      </c>
      <c r="F895">
        <f t="shared" si="26"/>
        <v>1500</v>
      </c>
      <c r="G895" s="11">
        <f t="shared" si="27"/>
        <v>1500</v>
      </c>
      <c r="L895" t="s">
        <v>15454</v>
      </c>
      <c r="M895" t="e">
        <f>VLOOKUP(L895,lot!$A$3:$E$13372,3,0)</f>
        <v>#N/A</v>
      </c>
      <c r="Q895" t="s">
        <v>15753</v>
      </c>
      <c r="R895">
        <v>45000</v>
      </c>
      <c r="S895" t="s">
        <v>18215</v>
      </c>
      <c r="T895" t="e">
        <f>VLOOKUP(Q895,lot!$A$3:$E$13372,3,0)</f>
        <v>#N/A</v>
      </c>
      <c r="U895" s="7" t="e">
        <f>VLOOKUP(Q895,lot!$A$3:$E$13372,5,0)</f>
        <v>#N/A</v>
      </c>
    </row>
    <row r="896" spans="2:21" hidden="1" x14ac:dyDescent="0.25">
      <c r="B896" t="s">
        <v>15754</v>
      </c>
      <c r="C896">
        <v>16000</v>
      </c>
      <c r="E896" t="s">
        <v>14259</v>
      </c>
      <c r="F896">
        <f t="shared" si="26"/>
        <v>237</v>
      </c>
      <c r="G896" s="11">
        <f t="shared" si="27"/>
        <v>237</v>
      </c>
      <c r="L896" t="s">
        <v>14259</v>
      </c>
      <c r="M896" t="e">
        <f>VLOOKUP(L896,lot!$A$3:$E$13372,3,0)</f>
        <v>#N/A</v>
      </c>
      <c r="Q896" t="s">
        <v>15754</v>
      </c>
      <c r="R896">
        <v>16000</v>
      </c>
      <c r="S896" t="s">
        <v>18215</v>
      </c>
      <c r="T896" t="e">
        <f>VLOOKUP(Q896,lot!$A$3:$E$13372,3,0)</f>
        <v>#N/A</v>
      </c>
      <c r="U896" s="7" t="e">
        <f>VLOOKUP(Q896,lot!$A$3:$E$13372,5,0)</f>
        <v>#N/A</v>
      </c>
    </row>
    <row r="897" spans="2:21" hidden="1" x14ac:dyDescent="0.25">
      <c r="B897" t="s">
        <v>15755</v>
      </c>
      <c r="C897">
        <v>41420</v>
      </c>
      <c r="E897" t="s">
        <v>15449</v>
      </c>
      <c r="F897">
        <f t="shared" si="26"/>
        <v>27</v>
      </c>
      <c r="G897" s="11">
        <f t="shared" si="27"/>
        <v>27</v>
      </c>
      <c r="L897" t="s">
        <v>15449</v>
      </c>
      <c r="M897" t="e">
        <f>VLOOKUP(L897,lot!$A$3:$E$13372,3,0)</f>
        <v>#N/A</v>
      </c>
      <c r="Q897" t="s">
        <v>15755</v>
      </c>
      <c r="R897">
        <v>41420</v>
      </c>
      <c r="S897" t="s">
        <v>18215</v>
      </c>
      <c r="T897" t="e">
        <f>VLOOKUP(Q897,lot!$A$3:$E$13372,3,0)</f>
        <v>#N/A</v>
      </c>
      <c r="U897" s="7" t="e">
        <f>VLOOKUP(Q897,lot!$A$3:$E$13372,5,0)</f>
        <v>#N/A</v>
      </c>
    </row>
    <row r="898" spans="2:21" hidden="1" x14ac:dyDescent="0.25">
      <c r="B898" t="s">
        <v>15756</v>
      </c>
      <c r="C898">
        <v>16740</v>
      </c>
      <c r="E898" t="s">
        <v>15451</v>
      </c>
      <c r="F898">
        <f t="shared" si="26"/>
        <v>1700</v>
      </c>
      <c r="G898" s="11">
        <f t="shared" si="27"/>
        <v>1700</v>
      </c>
      <c r="L898" t="s">
        <v>15451</v>
      </c>
      <c r="M898" t="e">
        <f>VLOOKUP(L898,lot!$A$3:$E$13372,3,0)</f>
        <v>#N/A</v>
      </c>
      <c r="Q898" t="s">
        <v>15756</v>
      </c>
      <c r="R898">
        <v>16740</v>
      </c>
      <c r="S898" t="s">
        <v>18215</v>
      </c>
      <c r="T898" t="e">
        <f>VLOOKUP(Q898,lot!$A$3:$E$13372,3,0)</f>
        <v>#N/A</v>
      </c>
      <c r="U898" s="7" t="e">
        <f>VLOOKUP(Q898,lot!$A$3:$E$13372,5,0)</f>
        <v>#N/A</v>
      </c>
    </row>
    <row r="899" spans="2:21" hidden="1" x14ac:dyDescent="0.25">
      <c r="B899" t="s">
        <v>15757</v>
      </c>
      <c r="C899">
        <v>27000</v>
      </c>
      <c r="E899" t="s">
        <v>15450</v>
      </c>
      <c r="F899">
        <f t="shared" ref="F899:F962" si="28">VLOOKUP(E899,$B$2:$C$1866,2,0)</f>
        <v>500</v>
      </c>
      <c r="G899" s="11">
        <f t="shared" ref="G899:G962" si="29">IF(ISNA(F899),"0",F899)</f>
        <v>500</v>
      </c>
      <c r="L899" t="s">
        <v>15450</v>
      </c>
      <c r="M899" t="e">
        <f>VLOOKUP(L899,lot!$A$3:$E$13372,3,0)</f>
        <v>#N/A</v>
      </c>
      <c r="Q899" t="s">
        <v>15757</v>
      </c>
      <c r="R899">
        <v>27000</v>
      </c>
      <c r="S899" t="s">
        <v>18215</v>
      </c>
      <c r="T899" t="e">
        <f>VLOOKUP(Q899,lot!$A$3:$E$13372,3,0)</f>
        <v>#N/A</v>
      </c>
      <c r="U899" s="7" t="e">
        <f>VLOOKUP(Q899,lot!$A$3:$E$13372,5,0)</f>
        <v>#N/A</v>
      </c>
    </row>
    <row r="900" spans="2:21" hidden="1" x14ac:dyDescent="0.25">
      <c r="B900" t="s">
        <v>15758</v>
      </c>
      <c r="C900">
        <v>16400</v>
      </c>
      <c r="E900" t="s">
        <v>15463</v>
      </c>
      <c r="F900">
        <f t="shared" si="28"/>
        <v>100</v>
      </c>
      <c r="G900" s="11">
        <f t="shared" si="29"/>
        <v>100</v>
      </c>
      <c r="L900" t="s">
        <v>15463</v>
      </c>
      <c r="M900" t="e">
        <f>VLOOKUP(L900,lot!$A$3:$E$13372,3,0)</f>
        <v>#N/A</v>
      </c>
      <c r="Q900" t="s">
        <v>15758</v>
      </c>
      <c r="R900">
        <v>16400</v>
      </c>
      <c r="S900" t="s">
        <v>18215</v>
      </c>
      <c r="T900" t="e">
        <f>VLOOKUP(Q900,lot!$A$3:$E$13372,3,0)</f>
        <v>#N/A</v>
      </c>
      <c r="U900" s="7" t="e">
        <f>VLOOKUP(Q900,lot!$A$3:$E$13372,5,0)</f>
        <v>#N/A</v>
      </c>
    </row>
    <row r="901" spans="2:21" hidden="1" x14ac:dyDescent="0.25">
      <c r="B901" t="s">
        <v>15759</v>
      </c>
      <c r="C901">
        <v>338</v>
      </c>
      <c r="E901" t="s">
        <v>15461</v>
      </c>
      <c r="F901">
        <f t="shared" si="28"/>
        <v>204</v>
      </c>
      <c r="G901" s="11">
        <f t="shared" si="29"/>
        <v>204</v>
      </c>
      <c r="L901" t="s">
        <v>15461</v>
      </c>
      <c r="M901" t="e">
        <f>VLOOKUP(L901,lot!$A$3:$E$13372,3,0)</f>
        <v>#N/A</v>
      </c>
      <c r="Q901" t="s">
        <v>15759</v>
      </c>
      <c r="R901">
        <v>338</v>
      </c>
      <c r="S901" t="s">
        <v>5313</v>
      </c>
      <c r="T901" t="e">
        <f>VLOOKUP(Q901,lot!$A$3:$E$13372,3,0)</f>
        <v>#N/A</v>
      </c>
      <c r="U901" s="7" t="e">
        <f>VLOOKUP(Q901,lot!$A$3:$E$13372,5,0)</f>
        <v>#N/A</v>
      </c>
    </row>
    <row r="902" spans="2:21" hidden="1" x14ac:dyDescent="0.25">
      <c r="B902" t="s">
        <v>15760</v>
      </c>
      <c r="C902">
        <v>1</v>
      </c>
      <c r="E902" t="s">
        <v>15462</v>
      </c>
      <c r="F902">
        <f t="shared" si="28"/>
        <v>300</v>
      </c>
      <c r="G902" s="11">
        <f t="shared" si="29"/>
        <v>300</v>
      </c>
      <c r="L902" t="s">
        <v>15462</v>
      </c>
      <c r="M902" t="e">
        <f>VLOOKUP(L902,lot!$A$3:$E$13372,3,0)</f>
        <v>#N/A</v>
      </c>
      <c r="Q902" t="s">
        <v>15760</v>
      </c>
      <c r="R902">
        <v>1</v>
      </c>
      <c r="S902" t="s">
        <v>5313</v>
      </c>
      <c r="T902" t="e">
        <f>VLOOKUP(Q902,lot!$A$3:$E$13372,3,0)</f>
        <v>#N/A</v>
      </c>
      <c r="U902" s="7" t="e">
        <f>VLOOKUP(Q902,lot!$A$3:$E$13372,5,0)</f>
        <v>#N/A</v>
      </c>
    </row>
    <row r="903" spans="2:21" hidden="1" x14ac:dyDescent="0.25">
      <c r="B903" t="s">
        <v>15761</v>
      </c>
      <c r="C903">
        <v>19</v>
      </c>
      <c r="E903" t="s">
        <v>15460</v>
      </c>
      <c r="F903">
        <f t="shared" si="28"/>
        <v>300</v>
      </c>
      <c r="G903" s="11">
        <f t="shared" si="29"/>
        <v>300</v>
      </c>
      <c r="L903" t="s">
        <v>15460</v>
      </c>
      <c r="M903" t="e">
        <f>VLOOKUP(L903,lot!$A$3:$E$13372,3,0)</f>
        <v>#N/A</v>
      </c>
      <c r="Q903" t="s">
        <v>15761</v>
      </c>
      <c r="R903">
        <v>19</v>
      </c>
      <c r="S903" t="s">
        <v>5313</v>
      </c>
      <c r="T903" t="e">
        <f>VLOOKUP(Q903,lot!$A$3:$E$13372,3,0)</f>
        <v>#N/A</v>
      </c>
      <c r="U903" s="7" t="e">
        <f>VLOOKUP(Q903,lot!$A$3:$E$13372,5,0)</f>
        <v>#N/A</v>
      </c>
    </row>
    <row r="904" spans="2:21" hidden="1" x14ac:dyDescent="0.25">
      <c r="B904" t="s">
        <v>15762</v>
      </c>
      <c r="C904">
        <v>4080</v>
      </c>
      <c r="E904" t="s">
        <v>14260</v>
      </c>
      <c r="F904">
        <f t="shared" si="28"/>
        <v>89</v>
      </c>
      <c r="G904" s="11">
        <f t="shared" si="29"/>
        <v>89</v>
      </c>
      <c r="L904" t="s">
        <v>14260</v>
      </c>
      <c r="M904" t="e">
        <f>VLOOKUP(L904,lot!$A$3:$E$13372,3,0)</f>
        <v>#N/A</v>
      </c>
      <c r="Q904" t="s">
        <v>15762</v>
      </c>
      <c r="R904">
        <v>4080</v>
      </c>
      <c r="S904" t="s">
        <v>5313</v>
      </c>
      <c r="T904" t="e">
        <f>VLOOKUP(Q904,lot!$A$3:$E$13372,3,0)</f>
        <v>#N/A</v>
      </c>
      <c r="U904" s="7" t="e">
        <f>VLOOKUP(Q904,lot!$A$3:$E$13372,5,0)</f>
        <v>#N/A</v>
      </c>
    </row>
    <row r="905" spans="2:21" hidden="1" x14ac:dyDescent="0.25">
      <c r="B905" t="s">
        <v>15763</v>
      </c>
      <c r="C905">
        <v>21633</v>
      </c>
      <c r="E905" t="s">
        <v>15458</v>
      </c>
      <c r="F905">
        <f t="shared" si="28"/>
        <v>472</v>
      </c>
      <c r="G905" s="11">
        <f t="shared" si="29"/>
        <v>472</v>
      </c>
      <c r="L905" t="s">
        <v>15458</v>
      </c>
      <c r="M905" t="e">
        <f>VLOOKUP(L905,lot!$A$3:$E$13372,3,0)</f>
        <v>#N/A</v>
      </c>
      <c r="Q905" t="s">
        <v>15763</v>
      </c>
      <c r="R905">
        <v>21633</v>
      </c>
      <c r="S905" t="s">
        <v>5338</v>
      </c>
      <c r="T905" t="e">
        <f>VLOOKUP(Q905,lot!$A$3:$E$13372,3,0)</f>
        <v>#N/A</v>
      </c>
      <c r="U905" s="7" t="e">
        <f>VLOOKUP(Q905,lot!$A$3:$E$13372,5,0)</f>
        <v>#N/A</v>
      </c>
    </row>
    <row r="906" spans="2:21" hidden="1" x14ac:dyDescent="0.25">
      <c r="B906" t="s">
        <v>15764</v>
      </c>
      <c r="C906">
        <v>15120</v>
      </c>
      <c r="E906" t="s">
        <v>15459</v>
      </c>
      <c r="F906">
        <f t="shared" si="28"/>
        <v>500</v>
      </c>
      <c r="G906" s="11">
        <f t="shared" si="29"/>
        <v>500</v>
      </c>
      <c r="L906" t="s">
        <v>15459</v>
      </c>
      <c r="M906" t="e">
        <f>VLOOKUP(L906,lot!$A$3:$E$13372,3,0)</f>
        <v>#N/A</v>
      </c>
      <c r="Q906" t="s">
        <v>15764</v>
      </c>
      <c r="R906">
        <v>15120</v>
      </c>
      <c r="S906" t="s">
        <v>5338</v>
      </c>
      <c r="T906" t="e">
        <f>VLOOKUP(Q906,lot!$A$3:$E$13372,3,0)</f>
        <v>#N/A</v>
      </c>
      <c r="U906" s="7" t="e">
        <f>VLOOKUP(Q906,lot!$A$3:$E$13372,5,0)</f>
        <v>#N/A</v>
      </c>
    </row>
    <row r="907" spans="2:21" hidden="1" x14ac:dyDescent="0.25">
      <c r="B907" t="s">
        <v>15765</v>
      </c>
      <c r="C907">
        <v>4600</v>
      </c>
      <c r="E907" t="s">
        <v>15457</v>
      </c>
      <c r="F907">
        <f t="shared" si="28"/>
        <v>500</v>
      </c>
      <c r="G907" s="11">
        <f t="shared" si="29"/>
        <v>500</v>
      </c>
      <c r="L907" t="s">
        <v>15457</v>
      </c>
      <c r="M907" t="e">
        <f>VLOOKUP(L907,lot!$A$3:$E$13372,3,0)</f>
        <v>#N/A</v>
      </c>
      <c r="Q907" t="s">
        <v>15765</v>
      </c>
      <c r="R907">
        <v>4600</v>
      </c>
      <c r="S907" t="s">
        <v>5338</v>
      </c>
      <c r="T907" t="e">
        <f>VLOOKUP(Q907,lot!$A$3:$E$13372,3,0)</f>
        <v>#N/A</v>
      </c>
      <c r="U907" s="7" t="e">
        <f>VLOOKUP(Q907,lot!$A$3:$E$13372,5,0)</f>
        <v>#N/A</v>
      </c>
    </row>
    <row r="908" spans="2:21" hidden="1" x14ac:dyDescent="0.25">
      <c r="B908" t="s">
        <v>15766</v>
      </c>
      <c r="C908">
        <v>244</v>
      </c>
      <c r="E908" t="s">
        <v>15468</v>
      </c>
      <c r="F908">
        <f t="shared" si="28"/>
        <v>35</v>
      </c>
      <c r="G908" s="11">
        <f t="shared" si="29"/>
        <v>35</v>
      </c>
      <c r="L908" t="s">
        <v>15468</v>
      </c>
      <c r="M908" t="e">
        <f>VLOOKUP(L908,lot!$A$3:$E$13372,3,0)</f>
        <v>#N/A</v>
      </c>
      <c r="Q908" t="s">
        <v>15766</v>
      </c>
      <c r="R908">
        <v>244</v>
      </c>
      <c r="S908" t="e">
        <v>#N/A</v>
      </c>
      <c r="T908" t="e">
        <f>VLOOKUP(Q908,lot!$A$3:$E$13372,3,0)</f>
        <v>#N/A</v>
      </c>
      <c r="U908" s="7" t="e">
        <f>VLOOKUP(Q908,lot!$A$3:$E$13372,5,0)</f>
        <v>#N/A</v>
      </c>
    </row>
    <row r="909" spans="2:21" hidden="1" x14ac:dyDescent="0.25">
      <c r="B909" t="s">
        <v>15769</v>
      </c>
      <c r="C909">
        <v>20</v>
      </c>
      <c r="E909" t="s">
        <v>15469</v>
      </c>
      <c r="F909">
        <f t="shared" si="28"/>
        <v>350</v>
      </c>
      <c r="G909" s="11">
        <f t="shared" si="29"/>
        <v>350</v>
      </c>
      <c r="L909" t="s">
        <v>15469</v>
      </c>
      <c r="M909" t="e">
        <f>VLOOKUP(L909,lot!$A$3:$E$13372,3,0)</f>
        <v>#N/A</v>
      </c>
      <c r="Q909" t="s">
        <v>15769</v>
      </c>
      <c r="R909">
        <v>20</v>
      </c>
      <c r="S909" t="e">
        <v>#N/A</v>
      </c>
      <c r="T909" t="e">
        <f>VLOOKUP(Q909,lot!$A$3:$E$13372,3,0)</f>
        <v>#N/A</v>
      </c>
      <c r="U909" s="7" t="e">
        <f>VLOOKUP(Q909,lot!$A$3:$E$13372,5,0)</f>
        <v>#N/A</v>
      </c>
    </row>
    <row r="910" spans="2:21" hidden="1" x14ac:dyDescent="0.25">
      <c r="B910" t="s">
        <v>15770</v>
      </c>
      <c r="C910">
        <v>2440</v>
      </c>
      <c r="E910" t="s">
        <v>15466</v>
      </c>
      <c r="F910">
        <f t="shared" si="28"/>
        <v>983</v>
      </c>
      <c r="G910" s="11">
        <f t="shared" si="29"/>
        <v>983</v>
      </c>
      <c r="L910" t="s">
        <v>15466</v>
      </c>
      <c r="M910" t="e">
        <f>VLOOKUP(L910,lot!$A$3:$E$13372,3,0)</f>
        <v>#N/A</v>
      </c>
      <c r="Q910" t="s">
        <v>15770</v>
      </c>
      <c r="R910">
        <v>2440</v>
      </c>
      <c r="S910" t="s">
        <v>18216</v>
      </c>
      <c r="T910" t="e">
        <f>VLOOKUP(Q910,lot!$A$3:$E$13372,3,0)</f>
        <v>#N/A</v>
      </c>
      <c r="U910" s="7" t="e">
        <f>VLOOKUP(Q910,lot!$A$3:$E$13372,5,0)</f>
        <v>#N/A</v>
      </c>
    </row>
    <row r="911" spans="2:21" hidden="1" x14ac:dyDescent="0.25">
      <c r="B911" t="s">
        <v>15773</v>
      </c>
      <c r="C911">
        <v>9</v>
      </c>
      <c r="E911" t="s">
        <v>15467</v>
      </c>
      <c r="F911">
        <f t="shared" si="28"/>
        <v>3000</v>
      </c>
      <c r="G911" s="11">
        <f t="shared" si="29"/>
        <v>3000</v>
      </c>
      <c r="L911" t="s">
        <v>15467</v>
      </c>
      <c r="M911" t="e">
        <f>VLOOKUP(L911,lot!$A$3:$E$13372,3,0)</f>
        <v>#N/A</v>
      </c>
      <c r="Q911" t="s">
        <v>15773</v>
      </c>
      <c r="R911">
        <v>9</v>
      </c>
      <c r="S911" t="s">
        <v>5467</v>
      </c>
      <c r="T911" t="e">
        <f>VLOOKUP(Q911,lot!$A$3:$E$13372,3,0)</f>
        <v>#N/A</v>
      </c>
      <c r="U911" s="7" t="e">
        <f>VLOOKUP(Q911,lot!$A$3:$E$13372,5,0)</f>
        <v>#N/A</v>
      </c>
    </row>
    <row r="912" spans="2:21" hidden="1" x14ac:dyDescent="0.25">
      <c r="B912" t="s">
        <v>15774</v>
      </c>
      <c r="C912">
        <v>274</v>
      </c>
      <c r="E912" t="s">
        <v>14261</v>
      </c>
      <c r="F912">
        <f t="shared" si="28"/>
        <v>236</v>
      </c>
      <c r="G912" s="11">
        <f t="shared" si="29"/>
        <v>236</v>
      </c>
      <c r="L912" t="s">
        <v>14261</v>
      </c>
      <c r="M912" t="e">
        <f>VLOOKUP(L912,lot!$A$3:$E$13372,3,0)</f>
        <v>#N/A</v>
      </c>
      <c r="Q912" t="s">
        <v>15774</v>
      </c>
      <c r="R912">
        <v>274</v>
      </c>
      <c r="S912" t="s">
        <v>5467</v>
      </c>
      <c r="T912" t="e">
        <f>VLOOKUP(Q912,lot!$A$3:$E$13372,3,0)</f>
        <v>#N/A</v>
      </c>
      <c r="U912" s="7" t="e">
        <f>VLOOKUP(Q912,lot!$A$3:$E$13372,5,0)</f>
        <v>#N/A</v>
      </c>
    </row>
    <row r="913" spans="2:21" hidden="1" x14ac:dyDescent="0.25">
      <c r="B913" t="s">
        <v>15775</v>
      </c>
      <c r="C913">
        <v>820</v>
      </c>
      <c r="E913" t="s">
        <v>14262</v>
      </c>
      <c r="F913">
        <f t="shared" si="28"/>
        <v>10</v>
      </c>
      <c r="G913" s="11">
        <f t="shared" si="29"/>
        <v>10</v>
      </c>
      <c r="L913" t="s">
        <v>14262</v>
      </c>
      <c r="M913" t="e">
        <f>VLOOKUP(L913,lot!$A$3:$E$13372,3,0)</f>
        <v>#N/A</v>
      </c>
      <c r="Q913" t="s">
        <v>15775</v>
      </c>
      <c r="R913">
        <v>820</v>
      </c>
      <c r="S913" t="s">
        <v>5467</v>
      </c>
      <c r="T913" t="e">
        <f>VLOOKUP(Q913,lot!$A$3:$E$13372,3,0)</f>
        <v>#N/A</v>
      </c>
      <c r="U913" s="7" t="e">
        <f>VLOOKUP(Q913,lot!$A$3:$E$13372,5,0)</f>
        <v>#N/A</v>
      </c>
    </row>
    <row r="914" spans="2:21" hidden="1" x14ac:dyDescent="0.25">
      <c r="B914" t="s">
        <v>15776</v>
      </c>
      <c r="C914">
        <v>2000</v>
      </c>
      <c r="E914" t="s">
        <v>15465</v>
      </c>
      <c r="F914">
        <f t="shared" si="28"/>
        <v>1331</v>
      </c>
      <c r="G914" s="11">
        <f t="shared" si="29"/>
        <v>1331</v>
      </c>
      <c r="L914" t="s">
        <v>15465</v>
      </c>
      <c r="M914" t="e">
        <f>VLOOKUP(L914,lot!$A$3:$E$13372,3,0)</f>
        <v>#N/A</v>
      </c>
      <c r="Q914" t="s">
        <v>15776</v>
      </c>
      <c r="R914">
        <v>2000</v>
      </c>
      <c r="S914" t="s">
        <v>5467</v>
      </c>
      <c r="T914" t="e">
        <f>VLOOKUP(Q914,lot!$A$3:$E$13372,3,0)</f>
        <v>#N/A</v>
      </c>
      <c r="U914" s="7" t="e">
        <f>VLOOKUP(Q914,lot!$A$3:$E$13372,5,0)</f>
        <v>#N/A</v>
      </c>
    </row>
    <row r="915" spans="2:21" hidden="1" x14ac:dyDescent="0.25">
      <c r="B915" t="s">
        <v>15777</v>
      </c>
      <c r="C915">
        <v>27</v>
      </c>
      <c r="E915" t="s">
        <v>15464</v>
      </c>
      <c r="F915">
        <f t="shared" si="28"/>
        <v>5000</v>
      </c>
      <c r="G915" s="11">
        <f t="shared" si="29"/>
        <v>5000</v>
      </c>
      <c r="L915" t="s">
        <v>15464</v>
      </c>
      <c r="M915" t="e">
        <f>VLOOKUP(L915,lot!$A$3:$E$13372,3,0)</f>
        <v>#N/A</v>
      </c>
      <c r="Q915" t="s">
        <v>15777</v>
      </c>
      <c r="R915">
        <v>27</v>
      </c>
      <c r="S915" t="s">
        <v>5470</v>
      </c>
      <c r="T915" t="e">
        <f>VLOOKUP(Q915,lot!$A$3:$E$13372,3,0)</f>
        <v>#N/A</v>
      </c>
      <c r="U915" s="7" t="e">
        <f>VLOOKUP(Q915,lot!$A$3:$E$13372,5,0)</f>
        <v>#N/A</v>
      </c>
    </row>
    <row r="916" spans="2:21" hidden="1" x14ac:dyDescent="0.25">
      <c r="B916" t="s">
        <v>15778</v>
      </c>
      <c r="C916">
        <v>201</v>
      </c>
      <c r="E916" t="s">
        <v>15476</v>
      </c>
      <c r="F916" t="e">
        <f t="shared" si="28"/>
        <v>#N/A</v>
      </c>
      <c r="G916" s="11" t="str">
        <f t="shared" si="29"/>
        <v>0</v>
      </c>
      <c r="L916" t="s">
        <v>15476</v>
      </c>
      <c r="M916" t="e">
        <f>VLOOKUP(L916,lot!$A$3:$E$13372,3,0)</f>
        <v>#N/A</v>
      </c>
      <c r="Q916" t="s">
        <v>15778</v>
      </c>
      <c r="R916">
        <v>201</v>
      </c>
      <c r="S916" t="s">
        <v>5472</v>
      </c>
      <c r="T916" t="e">
        <f>VLOOKUP(Q916,lot!$A$3:$E$13372,3,0)</f>
        <v>#N/A</v>
      </c>
      <c r="U916" s="7" t="e">
        <f>VLOOKUP(Q916,lot!$A$3:$E$13372,5,0)</f>
        <v>#N/A</v>
      </c>
    </row>
    <row r="917" spans="2:21" hidden="1" x14ac:dyDescent="0.25">
      <c r="B917" t="s">
        <v>15779</v>
      </c>
      <c r="C917">
        <v>36</v>
      </c>
      <c r="E917" t="s">
        <v>15478</v>
      </c>
      <c r="F917" t="e">
        <f t="shared" si="28"/>
        <v>#N/A</v>
      </c>
      <c r="G917" s="11" t="str">
        <f t="shared" si="29"/>
        <v>0</v>
      </c>
      <c r="L917" t="s">
        <v>15478</v>
      </c>
      <c r="M917" t="e">
        <f>VLOOKUP(L917,lot!$A$3:$E$13372,3,0)</f>
        <v>#N/A</v>
      </c>
      <c r="Q917" t="s">
        <v>15779</v>
      </c>
      <c r="R917">
        <v>36</v>
      </c>
      <c r="S917" t="s">
        <v>5475</v>
      </c>
      <c r="T917" t="e">
        <f>VLOOKUP(Q917,lot!$A$3:$E$13372,3,0)</f>
        <v>#N/A</v>
      </c>
      <c r="U917" s="7" t="e">
        <f>VLOOKUP(Q917,lot!$A$3:$E$13372,5,0)</f>
        <v>#N/A</v>
      </c>
    </row>
    <row r="918" spans="2:21" hidden="1" x14ac:dyDescent="0.25">
      <c r="B918" t="s">
        <v>15780</v>
      </c>
      <c r="C918">
        <v>70</v>
      </c>
      <c r="E918" t="s">
        <v>15480</v>
      </c>
      <c r="F918" t="e">
        <f t="shared" si="28"/>
        <v>#N/A</v>
      </c>
      <c r="G918" s="11" t="str">
        <f t="shared" si="29"/>
        <v>0</v>
      </c>
      <c r="L918" t="s">
        <v>15480</v>
      </c>
      <c r="M918" t="e">
        <f>VLOOKUP(L918,lot!$A$3:$E$13372,3,0)</f>
        <v>#N/A</v>
      </c>
      <c r="Q918" t="s">
        <v>15780</v>
      </c>
      <c r="R918">
        <v>70</v>
      </c>
      <c r="S918" t="s">
        <v>5477</v>
      </c>
      <c r="T918" t="e">
        <f>VLOOKUP(Q918,lot!$A$3:$E$13372,3,0)</f>
        <v>#N/A</v>
      </c>
      <c r="U918" s="7" t="e">
        <f>VLOOKUP(Q918,lot!$A$3:$E$13372,5,0)</f>
        <v>#N/A</v>
      </c>
    </row>
    <row r="919" spans="2:21" hidden="1" x14ac:dyDescent="0.25">
      <c r="B919" t="s">
        <v>15784</v>
      </c>
      <c r="C919">
        <v>15</v>
      </c>
      <c r="E919" t="s">
        <v>15481</v>
      </c>
      <c r="F919" t="e">
        <f t="shared" si="28"/>
        <v>#N/A</v>
      </c>
      <c r="G919" s="11" t="str">
        <f t="shared" si="29"/>
        <v>0</v>
      </c>
      <c r="L919" t="s">
        <v>15481</v>
      </c>
      <c r="M919" t="e">
        <f>VLOOKUP(L919,lot!$A$3:$E$13372,3,0)</f>
        <v>#N/A</v>
      </c>
      <c r="Q919" t="s">
        <v>15784</v>
      </c>
      <c r="R919">
        <v>15</v>
      </c>
      <c r="S919" t="s">
        <v>5482</v>
      </c>
      <c r="T919" t="e">
        <f>VLOOKUP(Q919,lot!$A$3:$E$13372,3,0)</f>
        <v>#N/A</v>
      </c>
      <c r="U919" s="7" t="e">
        <f>VLOOKUP(Q919,lot!$A$3:$E$13372,5,0)</f>
        <v>#N/A</v>
      </c>
    </row>
    <row r="920" spans="2:21" hidden="1" x14ac:dyDescent="0.25">
      <c r="B920" t="s">
        <v>15785</v>
      </c>
      <c r="C920">
        <v>183</v>
      </c>
      <c r="E920" t="s">
        <v>15482</v>
      </c>
      <c r="F920" t="e">
        <f t="shared" si="28"/>
        <v>#N/A</v>
      </c>
      <c r="G920" s="11" t="str">
        <f t="shared" si="29"/>
        <v>0</v>
      </c>
      <c r="L920" t="s">
        <v>15482</v>
      </c>
      <c r="M920" t="e">
        <f>VLOOKUP(L920,lot!$A$3:$E$13372,3,0)</f>
        <v>#N/A</v>
      </c>
      <c r="Q920" t="s">
        <v>15785</v>
      </c>
      <c r="R920">
        <v>183</v>
      </c>
      <c r="S920" t="s">
        <v>5482</v>
      </c>
      <c r="T920" t="e">
        <f>VLOOKUP(Q920,lot!$A$3:$E$13372,3,0)</f>
        <v>#N/A</v>
      </c>
      <c r="U920" s="7" t="e">
        <f>VLOOKUP(Q920,lot!$A$3:$E$13372,5,0)</f>
        <v>#N/A</v>
      </c>
    </row>
    <row r="921" spans="2:21" hidden="1" x14ac:dyDescent="0.25">
      <c r="B921" t="s">
        <v>15786</v>
      </c>
      <c r="C921">
        <v>550</v>
      </c>
      <c r="E921" t="s">
        <v>14263</v>
      </c>
      <c r="F921">
        <f t="shared" si="28"/>
        <v>40</v>
      </c>
      <c r="G921" s="11">
        <f t="shared" si="29"/>
        <v>40</v>
      </c>
      <c r="L921" t="s">
        <v>14263</v>
      </c>
      <c r="M921" t="e">
        <f>VLOOKUP(L921,lot!$A$3:$E$13372,3,0)</f>
        <v>#N/A</v>
      </c>
      <c r="Q921" t="s">
        <v>15786</v>
      </c>
      <c r="R921">
        <v>550</v>
      </c>
      <c r="S921" t="s">
        <v>5485</v>
      </c>
      <c r="T921" t="e">
        <f>VLOOKUP(Q921,lot!$A$3:$E$13372,3,0)</f>
        <v>#N/A</v>
      </c>
      <c r="U921" s="7" t="e">
        <f>VLOOKUP(Q921,lot!$A$3:$E$13372,5,0)</f>
        <v>#N/A</v>
      </c>
    </row>
    <row r="922" spans="2:21" hidden="1" x14ac:dyDescent="0.25">
      <c r="B922" t="s">
        <v>15787</v>
      </c>
      <c r="C922">
        <v>200</v>
      </c>
      <c r="E922" t="s">
        <v>15483</v>
      </c>
      <c r="F922" t="e">
        <f t="shared" si="28"/>
        <v>#N/A</v>
      </c>
      <c r="G922" s="11" t="str">
        <f t="shared" si="29"/>
        <v>0</v>
      </c>
      <c r="L922" t="s">
        <v>15483</v>
      </c>
      <c r="M922" t="e">
        <f>VLOOKUP(L922,lot!$A$3:$E$13372,3,0)</f>
        <v>#N/A</v>
      </c>
      <c r="Q922" t="s">
        <v>15787</v>
      </c>
      <c r="R922">
        <v>200</v>
      </c>
      <c r="S922" t="s">
        <v>5488</v>
      </c>
      <c r="T922" t="e">
        <f>VLOOKUP(Q922,lot!$A$3:$E$13372,3,0)</f>
        <v>#N/A</v>
      </c>
      <c r="U922" s="7" t="e">
        <f>VLOOKUP(Q922,lot!$A$3:$E$13372,5,0)</f>
        <v>#N/A</v>
      </c>
    </row>
    <row r="923" spans="2:21" hidden="1" x14ac:dyDescent="0.25">
      <c r="B923" t="s">
        <v>15788</v>
      </c>
      <c r="C923">
        <v>60</v>
      </c>
      <c r="E923" t="s">
        <v>15537</v>
      </c>
      <c r="F923" t="e">
        <f t="shared" si="28"/>
        <v>#N/A</v>
      </c>
      <c r="G923" s="11" t="str">
        <f t="shared" si="29"/>
        <v>0</v>
      </c>
      <c r="L923" t="s">
        <v>15537</v>
      </c>
      <c r="M923" t="e">
        <f>VLOOKUP(L923,lot!$A$3:$E$13372,3,0)</f>
        <v>#N/A</v>
      </c>
      <c r="Q923" t="s">
        <v>15788</v>
      </c>
      <c r="R923">
        <v>60</v>
      </c>
      <c r="S923" t="s">
        <v>5495</v>
      </c>
      <c r="T923" t="e">
        <f>VLOOKUP(Q923,lot!$A$3:$E$13372,3,0)</f>
        <v>#N/A</v>
      </c>
      <c r="U923" s="7" t="e">
        <f>VLOOKUP(Q923,lot!$A$3:$E$13372,5,0)</f>
        <v>#N/A</v>
      </c>
    </row>
    <row r="924" spans="2:21" hidden="1" x14ac:dyDescent="0.25">
      <c r="B924" t="s">
        <v>15791</v>
      </c>
      <c r="C924">
        <v>240</v>
      </c>
      <c r="E924" t="s">
        <v>15538</v>
      </c>
      <c r="F924" t="e">
        <f t="shared" si="28"/>
        <v>#N/A</v>
      </c>
      <c r="G924" s="11" t="str">
        <f t="shared" si="29"/>
        <v>0</v>
      </c>
      <c r="L924" t="s">
        <v>15538</v>
      </c>
      <c r="M924" t="e">
        <f>VLOOKUP(L924,lot!$A$3:$E$13372,3,0)</f>
        <v>#N/A</v>
      </c>
      <c r="Q924" t="s">
        <v>15791</v>
      </c>
      <c r="R924">
        <v>240</v>
      </c>
      <c r="S924" t="s">
        <v>5522</v>
      </c>
      <c r="T924" t="e">
        <f>VLOOKUP(Q924,lot!$A$3:$E$13372,3,0)</f>
        <v>#N/A</v>
      </c>
      <c r="U924" s="7" t="e">
        <f>VLOOKUP(Q924,lot!$A$3:$E$13372,5,0)</f>
        <v>#N/A</v>
      </c>
    </row>
    <row r="925" spans="2:21" hidden="1" x14ac:dyDescent="0.25">
      <c r="B925" t="s">
        <v>15793</v>
      </c>
      <c r="C925">
        <v>10</v>
      </c>
      <c r="E925" t="s">
        <v>15536</v>
      </c>
      <c r="F925">
        <f t="shared" si="28"/>
        <v>18</v>
      </c>
      <c r="G925" s="11">
        <f t="shared" si="29"/>
        <v>18</v>
      </c>
      <c r="L925" t="s">
        <v>15536</v>
      </c>
      <c r="M925" t="e">
        <f>VLOOKUP(L925,lot!$A$3:$E$13372,3,0)</f>
        <v>#N/A</v>
      </c>
      <c r="Q925" t="s">
        <v>15793</v>
      </c>
      <c r="R925">
        <v>10</v>
      </c>
      <c r="S925" t="s">
        <v>5527</v>
      </c>
      <c r="T925" t="e">
        <f>VLOOKUP(Q925,lot!$A$3:$E$13372,3,0)</f>
        <v>#N/A</v>
      </c>
      <c r="U925" s="7" t="e">
        <f>VLOOKUP(Q925,lot!$A$3:$E$13372,5,0)</f>
        <v>#N/A</v>
      </c>
    </row>
    <row r="926" spans="2:21" hidden="1" x14ac:dyDescent="0.25">
      <c r="B926" t="s">
        <v>15797</v>
      </c>
      <c r="C926">
        <v>1760</v>
      </c>
      <c r="E926" t="s">
        <v>15539</v>
      </c>
      <c r="F926">
        <f t="shared" si="28"/>
        <v>2970</v>
      </c>
      <c r="G926" s="11">
        <f t="shared" si="29"/>
        <v>2970</v>
      </c>
      <c r="L926" t="s">
        <v>15539</v>
      </c>
      <c r="M926" t="e">
        <f>VLOOKUP(L926,lot!$A$3:$E$13372,3,0)</f>
        <v>#N/A</v>
      </c>
      <c r="Q926" t="s">
        <v>15797</v>
      </c>
      <c r="R926">
        <v>1760</v>
      </c>
      <c r="S926" t="s">
        <v>5546</v>
      </c>
      <c r="T926" t="e">
        <f>VLOOKUP(Q926,lot!$A$3:$E$13372,3,0)</f>
        <v>#N/A</v>
      </c>
      <c r="U926" s="7" t="e">
        <f>VLOOKUP(Q926,lot!$A$3:$E$13372,5,0)</f>
        <v>#N/A</v>
      </c>
    </row>
    <row r="927" spans="2:21" hidden="1" x14ac:dyDescent="0.25">
      <c r="B927" t="s">
        <v>15798</v>
      </c>
      <c r="C927">
        <v>23</v>
      </c>
      <c r="E927" t="s">
        <v>15541</v>
      </c>
      <c r="F927" t="e">
        <f t="shared" si="28"/>
        <v>#N/A</v>
      </c>
      <c r="G927" s="11" t="str">
        <f t="shared" si="29"/>
        <v>0</v>
      </c>
      <c r="L927" t="s">
        <v>15541</v>
      </c>
      <c r="M927" t="e">
        <f>VLOOKUP(L927,lot!$A$3:$E$13372,3,0)</f>
        <v>#N/A</v>
      </c>
      <c r="Q927" t="s">
        <v>15798</v>
      </c>
      <c r="R927">
        <v>23</v>
      </c>
      <c r="S927" t="s">
        <v>5546</v>
      </c>
      <c r="T927" t="e">
        <f>VLOOKUP(Q927,lot!$A$3:$E$13372,3,0)</f>
        <v>#N/A</v>
      </c>
      <c r="U927" s="7" t="e">
        <f>VLOOKUP(Q927,lot!$A$3:$E$13372,5,0)</f>
        <v>#N/A</v>
      </c>
    </row>
    <row r="928" spans="2:21" hidden="1" x14ac:dyDescent="0.25">
      <c r="B928" t="s">
        <v>15799</v>
      </c>
      <c r="C928">
        <v>5920</v>
      </c>
      <c r="E928" t="s">
        <v>15545</v>
      </c>
      <c r="F928">
        <f t="shared" si="28"/>
        <v>5</v>
      </c>
      <c r="G928" s="11">
        <f t="shared" si="29"/>
        <v>5</v>
      </c>
      <c r="L928" t="s">
        <v>15545</v>
      </c>
      <c r="M928" t="e">
        <f>VLOOKUP(L928,lot!$A$3:$E$13372,3,0)</f>
        <v>#N/A</v>
      </c>
      <c r="Q928" t="s">
        <v>15799</v>
      </c>
      <c r="R928">
        <v>5920</v>
      </c>
      <c r="S928" t="s">
        <v>5546</v>
      </c>
      <c r="T928" t="e">
        <f>VLOOKUP(Q928,lot!$A$3:$E$13372,3,0)</f>
        <v>#N/A</v>
      </c>
      <c r="U928" s="7" t="e">
        <f>VLOOKUP(Q928,lot!$A$3:$E$13372,5,0)</f>
        <v>#N/A</v>
      </c>
    </row>
    <row r="929" spans="2:21" hidden="1" x14ac:dyDescent="0.25">
      <c r="B929" t="s">
        <v>15800</v>
      </c>
      <c r="C929">
        <v>2</v>
      </c>
      <c r="E929" t="s">
        <v>15547</v>
      </c>
      <c r="F929" t="e">
        <f t="shared" si="28"/>
        <v>#N/A</v>
      </c>
      <c r="G929" s="11" t="str">
        <f t="shared" si="29"/>
        <v>0</v>
      </c>
      <c r="L929" t="s">
        <v>15547</v>
      </c>
      <c r="M929" t="e">
        <f>VLOOKUP(L929,lot!$A$3:$E$13372,3,0)</f>
        <v>#N/A</v>
      </c>
      <c r="Q929" t="s">
        <v>15800</v>
      </c>
      <c r="R929">
        <v>2</v>
      </c>
      <c r="S929" t="s">
        <v>5546</v>
      </c>
      <c r="T929" t="e">
        <f>VLOOKUP(Q929,lot!$A$3:$E$13372,3,0)</f>
        <v>#N/A</v>
      </c>
      <c r="U929" s="7" t="e">
        <f>VLOOKUP(Q929,lot!$A$3:$E$13372,5,0)</f>
        <v>#N/A</v>
      </c>
    </row>
    <row r="930" spans="2:21" hidden="1" x14ac:dyDescent="0.25">
      <c r="B930" t="s">
        <v>15801</v>
      </c>
      <c r="C930">
        <v>6500</v>
      </c>
      <c r="E930" t="s">
        <v>15548</v>
      </c>
      <c r="F930" t="e">
        <f t="shared" si="28"/>
        <v>#N/A</v>
      </c>
      <c r="G930" s="11" t="str">
        <f t="shared" si="29"/>
        <v>0</v>
      </c>
      <c r="L930" t="s">
        <v>15548</v>
      </c>
      <c r="M930" t="e">
        <f>VLOOKUP(L930,lot!$A$3:$E$13372,3,0)</f>
        <v>#N/A</v>
      </c>
      <c r="Q930" t="s">
        <v>15801</v>
      </c>
      <c r="R930">
        <v>6500</v>
      </c>
      <c r="S930" t="s">
        <v>5565</v>
      </c>
      <c r="T930" t="e">
        <f>VLOOKUP(Q930,lot!$A$3:$E$13372,3,0)</f>
        <v>#N/A</v>
      </c>
      <c r="U930" s="7" t="e">
        <f>VLOOKUP(Q930,lot!$A$3:$E$13372,5,0)</f>
        <v>#N/A</v>
      </c>
    </row>
    <row r="931" spans="2:21" hidden="1" x14ac:dyDescent="0.25">
      <c r="B931" t="s">
        <v>15803</v>
      </c>
      <c r="C931">
        <v>2500</v>
      </c>
      <c r="E931" t="s">
        <v>15542</v>
      </c>
      <c r="F931" t="e">
        <f t="shared" si="28"/>
        <v>#N/A</v>
      </c>
      <c r="G931" s="11" t="str">
        <f t="shared" si="29"/>
        <v>0</v>
      </c>
      <c r="L931" t="s">
        <v>15542</v>
      </c>
      <c r="M931" t="e">
        <f>VLOOKUP(L931,lot!$A$3:$E$13372,3,0)</f>
        <v>#N/A</v>
      </c>
      <c r="Q931" t="s">
        <v>15803</v>
      </c>
      <c r="R931">
        <v>2500</v>
      </c>
      <c r="S931" t="s">
        <v>5565</v>
      </c>
      <c r="T931" t="e">
        <f>VLOOKUP(Q931,lot!$A$3:$E$13372,3,0)</f>
        <v>#N/A</v>
      </c>
      <c r="U931" s="7" t="e">
        <f>VLOOKUP(Q931,lot!$A$3:$E$13372,5,0)</f>
        <v>#N/A</v>
      </c>
    </row>
    <row r="932" spans="2:21" hidden="1" x14ac:dyDescent="0.25">
      <c r="B932" t="s">
        <v>15804</v>
      </c>
      <c r="C932">
        <v>30</v>
      </c>
      <c r="E932" t="s">
        <v>15543</v>
      </c>
      <c r="F932" t="e">
        <f t="shared" si="28"/>
        <v>#N/A</v>
      </c>
      <c r="G932" s="11" t="str">
        <f t="shared" si="29"/>
        <v>0</v>
      </c>
      <c r="L932" t="s">
        <v>15543</v>
      </c>
      <c r="M932" t="e">
        <f>VLOOKUP(L932,lot!$A$3:$E$13372,3,0)</f>
        <v>#N/A</v>
      </c>
      <c r="Q932" t="s">
        <v>15804</v>
      </c>
      <c r="R932">
        <v>30</v>
      </c>
      <c r="S932" t="s">
        <v>5565</v>
      </c>
      <c r="T932" t="e">
        <f>VLOOKUP(Q932,lot!$A$3:$E$13372,3,0)</f>
        <v>#N/A</v>
      </c>
      <c r="U932" s="7" t="e">
        <f>VLOOKUP(Q932,lot!$A$3:$E$13372,5,0)</f>
        <v>#N/A</v>
      </c>
    </row>
    <row r="933" spans="2:21" hidden="1" x14ac:dyDescent="0.25">
      <c r="B933" t="s">
        <v>15806</v>
      </c>
      <c r="C933">
        <v>261</v>
      </c>
      <c r="E933" t="s">
        <v>15544</v>
      </c>
      <c r="F933" t="e">
        <f t="shared" si="28"/>
        <v>#N/A</v>
      </c>
      <c r="G933" s="11" t="str">
        <f t="shared" si="29"/>
        <v>0</v>
      </c>
      <c r="L933" t="s">
        <v>15544</v>
      </c>
      <c r="M933" t="e">
        <f>VLOOKUP(L933,lot!$A$3:$E$13372,3,0)</f>
        <v>#N/A</v>
      </c>
      <c r="Q933" t="s">
        <v>15806</v>
      </c>
      <c r="R933">
        <v>261</v>
      </c>
      <c r="S933" t="s">
        <v>5579</v>
      </c>
      <c r="T933" t="e">
        <f>VLOOKUP(Q933,lot!$A$3:$E$13372,3,0)</f>
        <v>#N/A</v>
      </c>
      <c r="U933" s="7" t="e">
        <f>VLOOKUP(Q933,lot!$A$3:$E$13372,5,0)</f>
        <v>#N/A</v>
      </c>
    </row>
    <row r="934" spans="2:21" hidden="1" x14ac:dyDescent="0.25">
      <c r="B934" t="s">
        <v>15807</v>
      </c>
      <c r="C934">
        <v>220</v>
      </c>
      <c r="E934" t="s">
        <v>15549</v>
      </c>
      <c r="F934">
        <f t="shared" si="28"/>
        <v>3</v>
      </c>
      <c r="G934" s="11">
        <f t="shared" si="29"/>
        <v>3</v>
      </c>
      <c r="L934" t="s">
        <v>15549</v>
      </c>
      <c r="M934" t="e">
        <f>VLOOKUP(L934,lot!$A$3:$E$13372,3,0)</f>
        <v>#N/A</v>
      </c>
      <c r="Q934" t="s">
        <v>15807</v>
      </c>
      <c r="R934">
        <v>220</v>
      </c>
      <c r="S934" t="s">
        <v>5579</v>
      </c>
      <c r="T934" t="e">
        <f>VLOOKUP(Q934,lot!$A$3:$E$13372,3,0)</f>
        <v>#N/A</v>
      </c>
      <c r="U934" s="7" t="e">
        <f>VLOOKUP(Q934,lot!$A$3:$E$13372,5,0)</f>
        <v>#N/A</v>
      </c>
    </row>
    <row r="935" spans="2:21" hidden="1" x14ac:dyDescent="0.25">
      <c r="B935" t="s">
        <v>15809</v>
      </c>
      <c r="C935">
        <v>400</v>
      </c>
      <c r="E935" t="s">
        <v>15550</v>
      </c>
      <c r="F935">
        <f t="shared" si="28"/>
        <v>220</v>
      </c>
      <c r="G935" s="11">
        <f t="shared" si="29"/>
        <v>220</v>
      </c>
      <c r="L935" t="s">
        <v>15550</v>
      </c>
      <c r="M935" t="e">
        <f>VLOOKUP(L935,lot!$A$3:$E$13372,3,0)</f>
        <v>#N/A</v>
      </c>
      <c r="Q935" t="s">
        <v>15809</v>
      </c>
      <c r="R935">
        <v>400</v>
      </c>
      <c r="S935" t="e">
        <v>#N/A</v>
      </c>
      <c r="T935" t="e">
        <f>VLOOKUP(Q935,lot!$A$3:$E$13372,3,0)</f>
        <v>#N/A</v>
      </c>
      <c r="U935" s="7" t="e">
        <f>VLOOKUP(Q935,lot!$A$3:$E$13372,5,0)</f>
        <v>#N/A</v>
      </c>
    </row>
    <row r="936" spans="2:21" hidden="1" x14ac:dyDescent="0.25">
      <c r="B936" t="s">
        <v>15810</v>
      </c>
      <c r="C936">
        <v>95</v>
      </c>
      <c r="E936" t="s">
        <v>15551</v>
      </c>
      <c r="F936" t="e">
        <f t="shared" si="28"/>
        <v>#N/A</v>
      </c>
      <c r="G936" s="11" t="str">
        <f t="shared" si="29"/>
        <v>0</v>
      </c>
      <c r="L936" t="s">
        <v>15551</v>
      </c>
      <c r="M936" t="e">
        <f>VLOOKUP(L936,lot!$A$3:$E$13372,3,0)</f>
        <v>#N/A</v>
      </c>
      <c r="Q936" t="s">
        <v>15810</v>
      </c>
      <c r="R936">
        <v>95</v>
      </c>
      <c r="S936" t="s">
        <v>5601</v>
      </c>
      <c r="T936" t="e">
        <f>VLOOKUP(Q936,lot!$A$3:$E$13372,3,0)</f>
        <v>#N/A</v>
      </c>
      <c r="U936" s="7" t="e">
        <f>VLOOKUP(Q936,lot!$A$3:$E$13372,5,0)</f>
        <v>#N/A</v>
      </c>
    </row>
    <row r="937" spans="2:21" hidden="1" x14ac:dyDescent="0.25">
      <c r="B937" t="s">
        <v>15811</v>
      </c>
      <c r="C937">
        <v>1</v>
      </c>
      <c r="E937" t="s">
        <v>15487</v>
      </c>
      <c r="F937" t="e">
        <f t="shared" si="28"/>
        <v>#N/A</v>
      </c>
      <c r="G937" s="11" t="str">
        <f t="shared" si="29"/>
        <v>0</v>
      </c>
      <c r="L937" t="s">
        <v>15487</v>
      </c>
      <c r="M937" t="e">
        <f>VLOOKUP(L937,lot!$A$3:$E$13372,3,0)</f>
        <v>#N/A</v>
      </c>
      <c r="Q937" t="s">
        <v>15811</v>
      </c>
      <c r="R937">
        <v>1</v>
      </c>
      <c r="S937" t="s">
        <v>5604</v>
      </c>
      <c r="T937" t="e">
        <f>VLOOKUP(Q937,lot!$A$3:$E$13372,3,0)</f>
        <v>#N/A</v>
      </c>
      <c r="U937" s="7" t="e">
        <f>VLOOKUP(Q937,lot!$A$3:$E$13372,5,0)</f>
        <v>#N/A</v>
      </c>
    </row>
    <row r="938" spans="2:21" hidden="1" x14ac:dyDescent="0.25">
      <c r="B938" t="s">
        <v>15812</v>
      </c>
      <c r="C938">
        <v>16</v>
      </c>
      <c r="E938" t="s">
        <v>15488</v>
      </c>
      <c r="F938">
        <f t="shared" si="28"/>
        <v>210</v>
      </c>
      <c r="G938" s="11">
        <f t="shared" si="29"/>
        <v>210</v>
      </c>
      <c r="L938" t="s">
        <v>15488</v>
      </c>
      <c r="M938" t="e">
        <f>VLOOKUP(L938,lot!$A$3:$E$13372,3,0)</f>
        <v>#N/A</v>
      </c>
      <c r="Q938" t="s">
        <v>15812</v>
      </c>
      <c r="R938">
        <v>16</v>
      </c>
      <c r="S938" t="s">
        <v>9561</v>
      </c>
      <c r="T938" t="e">
        <f>VLOOKUP(Q938,lot!$A$3:$E$13372,3,0)</f>
        <v>#N/A</v>
      </c>
      <c r="U938" s="7" t="e">
        <f>VLOOKUP(Q938,lot!$A$3:$E$13372,5,0)</f>
        <v>#N/A</v>
      </c>
    </row>
    <row r="939" spans="2:21" hidden="1" x14ac:dyDescent="0.25">
      <c r="B939" t="s">
        <v>15813</v>
      </c>
      <c r="C939">
        <v>637</v>
      </c>
      <c r="E939" t="s">
        <v>15495</v>
      </c>
      <c r="F939" t="e">
        <f t="shared" si="28"/>
        <v>#N/A</v>
      </c>
      <c r="G939" s="11" t="str">
        <f t="shared" si="29"/>
        <v>0</v>
      </c>
      <c r="L939" t="s">
        <v>15495</v>
      </c>
      <c r="M939" t="e">
        <f>VLOOKUP(L939,lot!$A$3:$E$13372,3,0)</f>
        <v>#N/A</v>
      </c>
      <c r="Q939" t="s">
        <v>15813</v>
      </c>
      <c r="R939">
        <v>637</v>
      </c>
      <c r="S939" t="s">
        <v>9451</v>
      </c>
      <c r="T939" t="e">
        <f>VLOOKUP(Q939,lot!$A$3:$E$13372,3,0)</f>
        <v>#N/A</v>
      </c>
      <c r="U939" s="7" t="e">
        <f>VLOOKUP(Q939,lot!$A$3:$E$13372,5,0)</f>
        <v>#N/A</v>
      </c>
    </row>
    <row r="940" spans="2:21" hidden="1" x14ac:dyDescent="0.25">
      <c r="B940" t="s">
        <v>15814</v>
      </c>
      <c r="C940">
        <v>168</v>
      </c>
      <c r="E940" t="s">
        <v>15494</v>
      </c>
      <c r="F940" t="e">
        <f t="shared" si="28"/>
        <v>#N/A</v>
      </c>
      <c r="G940" s="11" t="str">
        <f t="shared" si="29"/>
        <v>0</v>
      </c>
      <c r="L940" t="s">
        <v>15494</v>
      </c>
      <c r="M940" t="e">
        <f>VLOOKUP(L940,lot!$A$3:$E$13372,3,0)</f>
        <v>#N/A</v>
      </c>
      <c r="Q940" t="s">
        <v>15814</v>
      </c>
      <c r="R940">
        <v>168</v>
      </c>
      <c r="S940" t="s">
        <v>5611</v>
      </c>
      <c r="T940" t="e">
        <f>VLOOKUP(Q940,lot!$A$3:$E$13372,3,0)</f>
        <v>#N/A</v>
      </c>
      <c r="U940" s="7" t="e">
        <f>VLOOKUP(Q940,lot!$A$3:$E$13372,5,0)</f>
        <v>#N/A</v>
      </c>
    </row>
    <row r="941" spans="2:21" hidden="1" x14ac:dyDescent="0.25">
      <c r="B941" t="s">
        <v>15815</v>
      </c>
      <c r="C941">
        <v>140</v>
      </c>
      <c r="E941" t="s">
        <v>15489</v>
      </c>
      <c r="F941" t="e">
        <f t="shared" si="28"/>
        <v>#N/A</v>
      </c>
      <c r="G941" s="11" t="str">
        <f t="shared" si="29"/>
        <v>0</v>
      </c>
      <c r="L941" t="s">
        <v>15489</v>
      </c>
      <c r="M941" t="e">
        <f>VLOOKUP(L941,lot!$A$3:$E$13372,3,0)</f>
        <v>#N/A</v>
      </c>
      <c r="Q941" t="s">
        <v>15815</v>
      </c>
      <c r="R941">
        <v>140</v>
      </c>
      <c r="S941" t="s">
        <v>5613</v>
      </c>
      <c r="T941" t="e">
        <f>VLOOKUP(Q941,lot!$A$3:$E$13372,3,0)</f>
        <v>#N/A</v>
      </c>
      <c r="U941" s="7" t="e">
        <f>VLOOKUP(Q941,lot!$A$3:$E$13372,5,0)</f>
        <v>#N/A</v>
      </c>
    </row>
    <row r="942" spans="2:21" hidden="1" x14ac:dyDescent="0.25">
      <c r="B942" t="s">
        <v>15816</v>
      </c>
      <c r="C942">
        <v>2333</v>
      </c>
      <c r="E942" t="s">
        <v>15490</v>
      </c>
      <c r="F942" t="e">
        <f t="shared" si="28"/>
        <v>#N/A</v>
      </c>
      <c r="G942" s="11" t="str">
        <f t="shared" si="29"/>
        <v>0</v>
      </c>
      <c r="L942" t="s">
        <v>15490</v>
      </c>
      <c r="M942" t="e">
        <f>VLOOKUP(L942,lot!$A$3:$E$13372,3,0)</f>
        <v>#N/A</v>
      </c>
      <c r="Q942" t="s">
        <v>15816</v>
      </c>
      <c r="R942">
        <v>2333</v>
      </c>
      <c r="S942" t="s">
        <v>5617</v>
      </c>
      <c r="T942" t="e">
        <f>VLOOKUP(Q942,lot!$A$3:$E$13372,3,0)</f>
        <v>#N/A</v>
      </c>
      <c r="U942" s="7" t="e">
        <f>VLOOKUP(Q942,lot!$A$3:$E$13372,5,0)</f>
        <v>#N/A</v>
      </c>
    </row>
    <row r="943" spans="2:21" hidden="1" x14ac:dyDescent="0.25">
      <c r="B943" t="s">
        <v>15817</v>
      </c>
      <c r="C943">
        <v>28</v>
      </c>
      <c r="E943" t="s">
        <v>15493</v>
      </c>
      <c r="F943" t="e">
        <f t="shared" si="28"/>
        <v>#N/A</v>
      </c>
      <c r="G943" s="11" t="str">
        <f t="shared" si="29"/>
        <v>0</v>
      </c>
      <c r="L943" t="s">
        <v>15493</v>
      </c>
      <c r="M943" t="e">
        <f>VLOOKUP(L943,lot!$A$3:$E$13372,3,0)</f>
        <v>#N/A</v>
      </c>
      <c r="Q943" t="s">
        <v>15817</v>
      </c>
      <c r="R943">
        <v>28</v>
      </c>
      <c r="S943" t="s">
        <v>5619</v>
      </c>
      <c r="T943" t="e">
        <f>VLOOKUP(Q943,lot!$A$3:$E$13372,3,0)</f>
        <v>#N/A</v>
      </c>
      <c r="U943" s="7" t="e">
        <f>VLOOKUP(Q943,lot!$A$3:$E$13372,5,0)</f>
        <v>#N/A</v>
      </c>
    </row>
    <row r="944" spans="2:21" hidden="1" x14ac:dyDescent="0.25">
      <c r="B944" t="s">
        <v>15818</v>
      </c>
      <c r="C944">
        <v>3210</v>
      </c>
      <c r="E944" t="s">
        <v>15492</v>
      </c>
      <c r="F944" t="e">
        <f t="shared" si="28"/>
        <v>#N/A</v>
      </c>
      <c r="G944" s="11" t="str">
        <f t="shared" si="29"/>
        <v>0</v>
      </c>
      <c r="L944" t="s">
        <v>15492</v>
      </c>
      <c r="M944" t="e">
        <f>VLOOKUP(L944,lot!$A$3:$E$13372,3,0)</f>
        <v>#N/A</v>
      </c>
      <c r="Q944" t="s">
        <v>15818</v>
      </c>
      <c r="R944">
        <v>3210</v>
      </c>
      <c r="S944" t="s">
        <v>9408</v>
      </c>
      <c r="T944" t="e">
        <f>VLOOKUP(Q944,lot!$A$3:$E$13372,3,0)</f>
        <v>#N/A</v>
      </c>
      <c r="U944" s="7" t="e">
        <f>VLOOKUP(Q944,lot!$A$3:$E$13372,5,0)</f>
        <v>#N/A</v>
      </c>
    </row>
    <row r="945" spans="2:21" hidden="1" x14ac:dyDescent="0.25">
      <c r="B945" t="s">
        <v>15819</v>
      </c>
      <c r="C945">
        <v>92</v>
      </c>
      <c r="E945" t="s">
        <v>15491</v>
      </c>
      <c r="F945">
        <f t="shared" si="28"/>
        <v>569</v>
      </c>
      <c r="G945" s="11">
        <f t="shared" si="29"/>
        <v>569</v>
      </c>
      <c r="L945" t="s">
        <v>15491</v>
      </c>
      <c r="M945" t="e">
        <f>VLOOKUP(L945,lot!$A$3:$E$13372,3,0)</f>
        <v>#N/A</v>
      </c>
      <c r="Q945" t="s">
        <v>15819</v>
      </c>
      <c r="R945">
        <v>92</v>
      </c>
      <c r="S945" t="s">
        <v>5623</v>
      </c>
      <c r="T945" t="e">
        <f>VLOOKUP(Q945,lot!$A$3:$E$13372,3,0)</f>
        <v>#N/A</v>
      </c>
      <c r="U945" s="7" t="e">
        <f>VLOOKUP(Q945,lot!$A$3:$E$13372,5,0)</f>
        <v>#N/A</v>
      </c>
    </row>
    <row r="946" spans="2:21" hidden="1" x14ac:dyDescent="0.25">
      <c r="B946" t="s">
        <v>15820</v>
      </c>
      <c r="C946">
        <v>7750</v>
      </c>
      <c r="E946" t="s">
        <v>15486</v>
      </c>
      <c r="F946" t="e">
        <f t="shared" si="28"/>
        <v>#N/A</v>
      </c>
      <c r="G946" s="11" t="str">
        <f t="shared" si="29"/>
        <v>0</v>
      </c>
      <c r="L946" t="s">
        <v>15486</v>
      </c>
      <c r="M946" t="e">
        <f>VLOOKUP(L946,lot!$A$3:$E$13372,3,0)</f>
        <v>#N/A</v>
      </c>
      <c r="Q946" t="s">
        <v>15820</v>
      </c>
      <c r="R946">
        <v>7750</v>
      </c>
      <c r="S946" t="s">
        <v>5625</v>
      </c>
      <c r="T946" t="e">
        <f>VLOOKUP(Q946,lot!$A$3:$E$13372,3,0)</f>
        <v>#N/A</v>
      </c>
      <c r="U946" s="7" t="e">
        <f>VLOOKUP(Q946,lot!$A$3:$E$13372,5,0)</f>
        <v>#N/A</v>
      </c>
    </row>
    <row r="947" spans="2:21" hidden="1" x14ac:dyDescent="0.25">
      <c r="B947" t="s">
        <v>15821</v>
      </c>
      <c r="C947">
        <v>1365</v>
      </c>
      <c r="E947" t="s">
        <v>15484</v>
      </c>
      <c r="F947">
        <f t="shared" si="28"/>
        <v>26</v>
      </c>
      <c r="G947" s="11">
        <f t="shared" si="29"/>
        <v>26</v>
      </c>
      <c r="L947" t="s">
        <v>15484</v>
      </c>
      <c r="M947" t="e">
        <f>VLOOKUP(L947,lot!$A$3:$E$13372,3,0)</f>
        <v>#N/A</v>
      </c>
      <c r="Q947" t="s">
        <v>15821</v>
      </c>
      <c r="R947">
        <v>1365</v>
      </c>
      <c r="S947" t="s">
        <v>5627</v>
      </c>
      <c r="T947" t="e">
        <f>VLOOKUP(Q947,lot!$A$3:$E$13372,3,0)</f>
        <v>#N/A</v>
      </c>
      <c r="U947" s="7" t="e">
        <f>VLOOKUP(Q947,lot!$A$3:$E$13372,5,0)</f>
        <v>#N/A</v>
      </c>
    </row>
    <row r="948" spans="2:21" hidden="1" x14ac:dyDescent="0.25">
      <c r="B948" t="s">
        <v>15822</v>
      </c>
      <c r="C948">
        <v>5</v>
      </c>
      <c r="E948" t="s">
        <v>15485</v>
      </c>
      <c r="F948">
        <f t="shared" si="28"/>
        <v>1350</v>
      </c>
      <c r="G948" s="11">
        <f t="shared" si="29"/>
        <v>1350</v>
      </c>
      <c r="L948" t="s">
        <v>15485</v>
      </c>
      <c r="M948" t="e">
        <f>VLOOKUP(L948,lot!$A$3:$E$13372,3,0)</f>
        <v>#N/A</v>
      </c>
      <c r="Q948" t="s">
        <v>15822</v>
      </c>
      <c r="R948">
        <v>5</v>
      </c>
      <c r="S948" t="s">
        <v>5629</v>
      </c>
      <c r="T948" t="e">
        <f>VLOOKUP(Q948,lot!$A$3:$E$13372,3,0)</f>
        <v>#N/A</v>
      </c>
      <c r="U948" s="7" t="e">
        <f>VLOOKUP(Q948,lot!$A$3:$E$13372,5,0)</f>
        <v>#N/A</v>
      </c>
    </row>
    <row r="949" spans="2:21" hidden="1" x14ac:dyDescent="0.25">
      <c r="B949" t="s">
        <v>15823</v>
      </c>
      <c r="C949">
        <v>10</v>
      </c>
      <c r="E949" t="s">
        <v>14264</v>
      </c>
      <c r="F949" t="e">
        <f t="shared" si="28"/>
        <v>#N/A</v>
      </c>
      <c r="G949" s="11" t="str">
        <f t="shared" si="29"/>
        <v>0</v>
      </c>
      <c r="L949" t="s">
        <v>14264</v>
      </c>
      <c r="M949" t="e">
        <f>VLOOKUP(L949,lot!$A$3:$E$13372,3,0)</f>
        <v>#N/A</v>
      </c>
      <c r="Q949" t="s">
        <v>15823</v>
      </c>
      <c r="R949">
        <v>10</v>
      </c>
      <c r="S949" t="s">
        <v>5631</v>
      </c>
      <c r="T949" t="e">
        <f>VLOOKUP(Q949,lot!$A$3:$E$13372,3,0)</f>
        <v>#N/A</v>
      </c>
      <c r="U949" s="7" t="e">
        <f>VLOOKUP(Q949,lot!$A$3:$E$13372,5,0)</f>
        <v>#N/A</v>
      </c>
    </row>
    <row r="950" spans="2:21" hidden="1" x14ac:dyDescent="0.25">
      <c r="B950" t="s">
        <v>15827</v>
      </c>
      <c r="C950">
        <v>3931</v>
      </c>
      <c r="E950" t="s">
        <v>14265</v>
      </c>
      <c r="F950" t="e">
        <f t="shared" si="28"/>
        <v>#N/A</v>
      </c>
      <c r="G950" s="11" t="str">
        <f t="shared" si="29"/>
        <v>0</v>
      </c>
      <c r="L950" t="s">
        <v>14265</v>
      </c>
      <c r="M950" t="e">
        <f>VLOOKUP(L950,lot!$A$3:$E$13372,3,0)</f>
        <v>#N/A</v>
      </c>
      <c r="Q950" t="s">
        <v>15827</v>
      </c>
      <c r="R950">
        <v>3931</v>
      </c>
      <c r="S950" t="s">
        <v>5638</v>
      </c>
      <c r="T950" t="e">
        <f>VLOOKUP(Q950,lot!$A$3:$E$13372,3,0)</f>
        <v>#N/A</v>
      </c>
      <c r="U950" s="7" t="e">
        <f>VLOOKUP(Q950,lot!$A$3:$E$13372,5,0)</f>
        <v>#N/A</v>
      </c>
    </row>
    <row r="951" spans="2:21" hidden="1" x14ac:dyDescent="0.25">
      <c r="B951" t="s">
        <v>15830</v>
      </c>
      <c r="C951">
        <v>864</v>
      </c>
      <c r="E951" t="s">
        <v>14266</v>
      </c>
      <c r="F951">
        <f t="shared" si="28"/>
        <v>738</v>
      </c>
      <c r="G951" s="11">
        <f t="shared" si="29"/>
        <v>738</v>
      </c>
      <c r="L951" t="s">
        <v>14266</v>
      </c>
      <c r="M951" t="e">
        <f>VLOOKUP(L951,lot!$A$3:$E$13372,3,0)</f>
        <v>#N/A</v>
      </c>
      <c r="Q951" t="s">
        <v>15830</v>
      </c>
      <c r="R951">
        <v>864</v>
      </c>
      <c r="S951" t="s">
        <v>5640</v>
      </c>
      <c r="T951" t="e">
        <f>VLOOKUP(Q951,lot!$A$3:$E$13372,3,0)</f>
        <v>#N/A</v>
      </c>
      <c r="U951" s="7" t="e">
        <f>VLOOKUP(Q951,lot!$A$3:$E$13372,5,0)</f>
        <v>#N/A</v>
      </c>
    </row>
    <row r="952" spans="2:21" hidden="1" x14ac:dyDescent="0.25">
      <c r="B952" t="s">
        <v>15831</v>
      </c>
      <c r="C952">
        <v>518</v>
      </c>
      <c r="E952" t="s">
        <v>15499</v>
      </c>
      <c r="F952">
        <f t="shared" si="28"/>
        <v>350</v>
      </c>
      <c r="G952" s="11">
        <f t="shared" si="29"/>
        <v>350</v>
      </c>
      <c r="L952" t="s">
        <v>15499</v>
      </c>
      <c r="M952" t="e">
        <f>VLOOKUP(L952,lot!$A$3:$E$13372,3,0)</f>
        <v>#N/A</v>
      </c>
      <c r="Q952" t="s">
        <v>15831</v>
      </c>
      <c r="R952">
        <v>518</v>
      </c>
      <c r="S952" t="s">
        <v>5646</v>
      </c>
      <c r="T952" t="e">
        <f>VLOOKUP(Q952,lot!$A$3:$E$13372,3,0)</f>
        <v>#N/A</v>
      </c>
      <c r="U952" s="7" t="e">
        <f>VLOOKUP(Q952,lot!$A$3:$E$13372,5,0)</f>
        <v>#N/A</v>
      </c>
    </row>
    <row r="953" spans="2:21" hidden="1" x14ac:dyDescent="0.25">
      <c r="B953" t="s">
        <v>15833</v>
      </c>
      <c r="C953">
        <v>1624</v>
      </c>
      <c r="E953" t="s">
        <v>15497</v>
      </c>
      <c r="F953">
        <f t="shared" si="28"/>
        <v>324</v>
      </c>
      <c r="G953" s="11">
        <f t="shared" si="29"/>
        <v>324</v>
      </c>
      <c r="L953" t="s">
        <v>15497</v>
      </c>
      <c r="M953" t="e">
        <f>VLOOKUP(L953,lot!$A$3:$E$13372,3,0)</f>
        <v>#N/A</v>
      </c>
      <c r="Q953" t="s">
        <v>15833</v>
      </c>
      <c r="R953">
        <v>1624</v>
      </c>
      <c r="S953" t="s">
        <v>5656</v>
      </c>
      <c r="T953" t="e">
        <f>VLOOKUP(Q953,lot!$A$3:$E$13372,3,0)</f>
        <v>#N/A</v>
      </c>
      <c r="U953" s="7" t="e">
        <f>VLOOKUP(Q953,lot!$A$3:$E$13372,5,0)</f>
        <v>#N/A</v>
      </c>
    </row>
    <row r="954" spans="2:21" hidden="1" x14ac:dyDescent="0.25">
      <c r="B954" t="s">
        <v>15834</v>
      </c>
      <c r="C954">
        <v>76</v>
      </c>
      <c r="E954" t="s">
        <v>15498</v>
      </c>
      <c r="F954">
        <f t="shared" si="28"/>
        <v>3</v>
      </c>
      <c r="G954" s="11">
        <f t="shared" si="29"/>
        <v>3</v>
      </c>
      <c r="L954" t="s">
        <v>15498</v>
      </c>
      <c r="M954" t="e">
        <f>VLOOKUP(L954,lot!$A$3:$E$13372,3,0)</f>
        <v>#N/A</v>
      </c>
      <c r="Q954" t="s">
        <v>15834</v>
      </c>
      <c r="R954">
        <v>76</v>
      </c>
      <c r="S954" t="s">
        <v>5659</v>
      </c>
      <c r="T954" t="e">
        <f>VLOOKUP(Q954,lot!$A$3:$E$13372,3,0)</f>
        <v>#N/A</v>
      </c>
      <c r="U954" s="7" t="e">
        <f>VLOOKUP(Q954,lot!$A$3:$E$13372,5,0)</f>
        <v>#N/A</v>
      </c>
    </row>
    <row r="955" spans="2:21" hidden="1" x14ac:dyDescent="0.25">
      <c r="B955" t="s">
        <v>15835</v>
      </c>
      <c r="C955">
        <v>2000</v>
      </c>
      <c r="E955" t="s">
        <v>15500</v>
      </c>
      <c r="F955" t="e">
        <f t="shared" si="28"/>
        <v>#N/A</v>
      </c>
      <c r="G955" s="11" t="str">
        <f t="shared" si="29"/>
        <v>0</v>
      </c>
      <c r="L955" t="s">
        <v>15500</v>
      </c>
      <c r="M955" t="e">
        <f>VLOOKUP(L955,lot!$A$3:$E$13372,3,0)</f>
        <v>#N/A</v>
      </c>
      <c r="Q955" t="s">
        <v>15835</v>
      </c>
      <c r="R955">
        <v>2000</v>
      </c>
      <c r="S955" t="s">
        <v>5659</v>
      </c>
      <c r="T955" t="e">
        <f>VLOOKUP(Q955,lot!$A$3:$E$13372,3,0)</f>
        <v>#N/A</v>
      </c>
      <c r="U955" s="7" t="e">
        <f>VLOOKUP(Q955,lot!$A$3:$E$13372,5,0)</f>
        <v>#N/A</v>
      </c>
    </row>
    <row r="956" spans="2:21" hidden="1" x14ac:dyDescent="0.25">
      <c r="B956" t="s">
        <v>15837</v>
      </c>
      <c r="C956">
        <v>17908</v>
      </c>
      <c r="E956" t="s">
        <v>15502</v>
      </c>
      <c r="F956" t="e">
        <f t="shared" si="28"/>
        <v>#N/A</v>
      </c>
      <c r="G956" s="11" t="str">
        <f t="shared" si="29"/>
        <v>0</v>
      </c>
      <c r="L956" t="s">
        <v>15502</v>
      </c>
      <c r="M956" t="e">
        <f>VLOOKUP(L956,lot!$A$3:$E$13372,3,0)</f>
        <v>#N/A</v>
      </c>
      <c r="Q956" t="s">
        <v>15837</v>
      </c>
      <c r="R956">
        <v>17908</v>
      </c>
      <c r="S956" t="s">
        <v>5667</v>
      </c>
      <c r="T956" t="e">
        <f>VLOOKUP(Q956,lot!$A$3:$E$13372,3,0)</f>
        <v>#N/A</v>
      </c>
      <c r="U956" s="7" t="e">
        <f>VLOOKUP(Q956,lot!$A$3:$E$13372,5,0)</f>
        <v>#N/A</v>
      </c>
    </row>
    <row r="957" spans="2:21" hidden="1" x14ac:dyDescent="0.25">
      <c r="B957" t="s">
        <v>15838</v>
      </c>
      <c r="C957">
        <v>45</v>
      </c>
      <c r="E957" t="s">
        <v>15507</v>
      </c>
      <c r="F957" t="e">
        <f t="shared" si="28"/>
        <v>#N/A</v>
      </c>
      <c r="G957" s="11" t="str">
        <f t="shared" si="29"/>
        <v>0</v>
      </c>
      <c r="L957" t="s">
        <v>15507</v>
      </c>
      <c r="M957" t="e">
        <f>VLOOKUP(L957,lot!$A$3:$E$13372,3,0)</f>
        <v>#N/A</v>
      </c>
      <c r="Q957" t="s">
        <v>15838</v>
      </c>
      <c r="R957">
        <v>45</v>
      </c>
      <c r="S957" t="s">
        <v>5669</v>
      </c>
      <c r="T957" t="e">
        <f>VLOOKUP(Q957,lot!$A$3:$E$13372,3,0)</f>
        <v>#N/A</v>
      </c>
      <c r="U957" s="7" t="e">
        <f>VLOOKUP(Q957,lot!$A$3:$E$13372,5,0)</f>
        <v>#N/A</v>
      </c>
    </row>
    <row r="958" spans="2:21" hidden="1" x14ac:dyDescent="0.25">
      <c r="B958" t="s">
        <v>15839</v>
      </c>
      <c r="C958">
        <v>171</v>
      </c>
      <c r="E958" t="s">
        <v>15508</v>
      </c>
      <c r="F958" t="e">
        <f t="shared" si="28"/>
        <v>#N/A</v>
      </c>
      <c r="G958" s="11" t="str">
        <f t="shared" si="29"/>
        <v>0</v>
      </c>
      <c r="L958" t="s">
        <v>15508</v>
      </c>
      <c r="M958" t="e">
        <f>VLOOKUP(L958,lot!$A$3:$E$13372,3,0)</f>
        <v>#N/A</v>
      </c>
      <c r="Q958" t="s">
        <v>15839</v>
      </c>
      <c r="R958">
        <v>171</v>
      </c>
      <c r="S958" t="s">
        <v>5676</v>
      </c>
      <c r="T958" t="e">
        <f>VLOOKUP(Q958,lot!$A$3:$E$13372,3,0)</f>
        <v>#N/A</v>
      </c>
      <c r="U958" s="7" t="e">
        <f>VLOOKUP(Q958,lot!$A$3:$E$13372,5,0)</f>
        <v>#N/A</v>
      </c>
    </row>
    <row r="959" spans="2:21" hidden="1" x14ac:dyDescent="0.25">
      <c r="B959" t="s">
        <v>15842</v>
      </c>
      <c r="C959">
        <v>154</v>
      </c>
      <c r="E959" t="s">
        <v>15503</v>
      </c>
      <c r="F959" t="e">
        <f t="shared" si="28"/>
        <v>#N/A</v>
      </c>
      <c r="G959" s="11" t="str">
        <f t="shared" si="29"/>
        <v>0</v>
      </c>
      <c r="L959" t="s">
        <v>15503</v>
      </c>
      <c r="M959" t="e">
        <f>VLOOKUP(L959,lot!$A$3:$E$13372,3,0)</f>
        <v>#N/A</v>
      </c>
      <c r="Q959" t="s">
        <v>15842</v>
      </c>
      <c r="R959">
        <v>154</v>
      </c>
      <c r="S959" t="s">
        <v>5681</v>
      </c>
      <c r="T959" t="e">
        <f>VLOOKUP(Q959,lot!$A$3:$E$13372,3,0)</f>
        <v>#N/A</v>
      </c>
      <c r="U959" s="7" t="e">
        <f>VLOOKUP(Q959,lot!$A$3:$E$13372,5,0)</f>
        <v>#N/A</v>
      </c>
    </row>
    <row r="960" spans="2:21" hidden="1" x14ac:dyDescent="0.25">
      <c r="B960" t="s">
        <v>15843</v>
      </c>
      <c r="C960">
        <v>69</v>
      </c>
      <c r="E960" t="s">
        <v>15504</v>
      </c>
      <c r="F960" t="e">
        <f t="shared" si="28"/>
        <v>#N/A</v>
      </c>
      <c r="G960" s="11" t="str">
        <f t="shared" si="29"/>
        <v>0</v>
      </c>
      <c r="L960" t="s">
        <v>15504</v>
      </c>
      <c r="M960" t="e">
        <f>VLOOKUP(L960,lot!$A$3:$E$13372,3,0)</f>
        <v>#N/A</v>
      </c>
      <c r="Q960" t="s">
        <v>15843</v>
      </c>
      <c r="R960">
        <v>69</v>
      </c>
      <c r="S960" t="s">
        <v>5684</v>
      </c>
      <c r="T960" t="e">
        <f>VLOOKUP(Q960,lot!$A$3:$E$13372,3,0)</f>
        <v>#N/A</v>
      </c>
      <c r="U960" s="7" t="e">
        <f>VLOOKUP(Q960,lot!$A$3:$E$13372,5,0)</f>
        <v>#N/A</v>
      </c>
    </row>
    <row r="961" spans="2:21" hidden="1" x14ac:dyDescent="0.25">
      <c r="B961" t="s">
        <v>15845</v>
      </c>
      <c r="C961">
        <v>91</v>
      </c>
      <c r="E961" t="s">
        <v>15501</v>
      </c>
      <c r="F961" t="e">
        <f t="shared" si="28"/>
        <v>#N/A</v>
      </c>
      <c r="G961" s="11" t="str">
        <f t="shared" si="29"/>
        <v>0</v>
      </c>
      <c r="L961" t="s">
        <v>15501</v>
      </c>
      <c r="M961" t="e">
        <f>VLOOKUP(L961,lot!$A$3:$E$13372,3,0)</f>
        <v>#N/A</v>
      </c>
      <c r="Q961" t="s">
        <v>15845</v>
      </c>
      <c r="R961">
        <v>91</v>
      </c>
      <c r="S961" t="s">
        <v>5687</v>
      </c>
      <c r="T961" t="e">
        <f>VLOOKUP(Q961,lot!$A$3:$E$13372,3,0)</f>
        <v>#N/A</v>
      </c>
      <c r="U961" s="7" t="e">
        <f>VLOOKUP(Q961,lot!$A$3:$E$13372,5,0)</f>
        <v>#N/A</v>
      </c>
    </row>
    <row r="962" spans="2:21" hidden="1" x14ac:dyDescent="0.25">
      <c r="B962" t="s">
        <v>15847</v>
      </c>
      <c r="C962">
        <v>183</v>
      </c>
      <c r="E962" t="s">
        <v>15506</v>
      </c>
      <c r="F962" t="e">
        <f t="shared" si="28"/>
        <v>#N/A</v>
      </c>
      <c r="G962" s="11" t="str">
        <f t="shared" si="29"/>
        <v>0</v>
      </c>
      <c r="L962" t="s">
        <v>15506</v>
      </c>
      <c r="M962" t="e">
        <f>VLOOKUP(L962,lot!$A$3:$E$13372,3,0)</f>
        <v>#N/A</v>
      </c>
      <c r="Q962" t="s">
        <v>15847</v>
      </c>
      <c r="R962">
        <v>183</v>
      </c>
      <c r="S962" t="s">
        <v>5689</v>
      </c>
      <c r="T962" t="e">
        <f>VLOOKUP(Q962,lot!$A$3:$E$13372,3,0)</f>
        <v>#N/A</v>
      </c>
      <c r="U962" s="7" t="e">
        <f>VLOOKUP(Q962,lot!$A$3:$E$13372,5,0)</f>
        <v>#N/A</v>
      </c>
    </row>
    <row r="963" spans="2:21" hidden="1" x14ac:dyDescent="0.25">
      <c r="B963" t="s">
        <v>15849</v>
      </c>
      <c r="C963">
        <v>24</v>
      </c>
      <c r="E963" t="s">
        <v>15509</v>
      </c>
      <c r="F963" t="e">
        <f t="shared" ref="F963:F1026" si="30">VLOOKUP(E963,$B$2:$C$1866,2,0)</f>
        <v>#N/A</v>
      </c>
      <c r="G963" s="11" t="str">
        <f t="shared" ref="G963:G1026" si="31">IF(ISNA(F963),"0",F963)</f>
        <v>0</v>
      </c>
      <c r="L963" t="s">
        <v>15509</v>
      </c>
      <c r="M963" t="e">
        <f>VLOOKUP(L963,lot!$A$3:$E$13372,3,0)</f>
        <v>#N/A</v>
      </c>
      <c r="Q963" t="s">
        <v>15849</v>
      </c>
      <c r="R963">
        <v>24</v>
      </c>
      <c r="S963" t="s">
        <v>5689</v>
      </c>
      <c r="T963" t="e">
        <f>VLOOKUP(Q963,lot!$A$3:$E$13372,3,0)</f>
        <v>#N/A</v>
      </c>
      <c r="U963" s="7" t="e">
        <f>VLOOKUP(Q963,lot!$A$3:$E$13372,5,0)</f>
        <v>#N/A</v>
      </c>
    </row>
    <row r="964" spans="2:21" hidden="1" x14ac:dyDescent="0.25">
      <c r="B964" t="s">
        <v>15850</v>
      </c>
      <c r="C964">
        <v>72</v>
      </c>
      <c r="E964" t="s">
        <v>15511</v>
      </c>
      <c r="F964" t="e">
        <f t="shared" si="30"/>
        <v>#N/A</v>
      </c>
      <c r="G964" s="11" t="str">
        <f t="shared" si="31"/>
        <v>0</v>
      </c>
      <c r="L964" t="s">
        <v>15511</v>
      </c>
      <c r="M964" t="e">
        <f>VLOOKUP(L964,lot!$A$3:$E$13372,3,0)</f>
        <v>#N/A</v>
      </c>
      <c r="Q964" t="s">
        <v>15850</v>
      </c>
      <c r="R964">
        <v>72</v>
      </c>
      <c r="S964" t="s">
        <v>5689</v>
      </c>
      <c r="T964" t="e">
        <f>VLOOKUP(Q964,lot!$A$3:$E$13372,3,0)</f>
        <v>#N/A</v>
      </c>
      <c r="U964" s="7" t="e">
        <f>VLOOKUP(Q964,lot!$A$3:$E$13372,5,0)</f>
        <v>#N/A</v>
      </c>
    </row>
    <row r="965" spans="2:21" hidden="1" x14ac:dyDescent="0.25">
      <c r="B965" t="s">
        <v>15851</v>
      </c>
      <c r="C965">
        <v>504</v>
      </c>
      <c r="E965" t="s">
        <v>15516</v>
      </c>
      <c r="F965" t="e">
        <f t="shared" si="30"/>
        <v>#N/A</v>
      </c>
      <c r="G965" s="11" t="str">
        <f t="shared" si="31"/>
        <v>0</v>
      </c>
      <c r="L965" t="s">
        <v>15516</v>
      </c>
      <c r="M965" t="e">
        <f>VLOOKUP(L965,lot!$A$3:$E$13372,3,0)</f>
        <v>#N/A</v>
      </c>
      <c r="Q965" t="s">
        <v>15851</v>
      </c>
      <c r="R965">
        <v>504</v>
      </c>
      <c r="S965" t="s">
        <v>5689</v>
      </c>
      <c r="T965" t="e">
        <f>VLOOKUP(Q965,lot!$A$3:$E$13372,3,0)</f>
        <v>#N/A</v>
      </c>
      <c r="U965" s="7" t="e">
        <f>VLOOKUP(Q965,lot!$A$3:$E$13372,5,0)</f>
        <v>#N/A</v>
      </c>
    </row>
    <row r="966" spans="2:21" hidden="1" x14ac:dyDescent="0.25">
      <c r="B966" t="s">
        <v>15853</v>
      </c>
      <c r="C966">
        <v>2</v>
      </c>
      <c r="E966" t="s">
        <v>15512</v>
      </c>
      <c r="F966" t="e">
        <f t="shared" si="30"/>
        <v>#N/A</v>
      </c>
      <c r="G966" s="11" t="str">
        <f t="shared" si="31"/>
        <v>0</v>
      </c>
      <c r="L966" t="s">
        <v>15512</v>
      </c>
      <c r="M966" t="e">
        <f>VLOOKUP(L966,lot!$A$3:$E$13372,3,0)</f>
        <v>#N/A</v>
      </c>
      <c r="Q966" t="s">
        <v>15853</v>
      </c>
      <c r="R966">
        <v>2</v>
      </c>
      <c r="S966" t="s">
        <v>5693</v>
      </c>
      <c r="T966" t="e">
        <f>VLOOKUP(Q966,lot!$A$3:$E$13372,3,0)</f>
        <v>#N/A</v>
      </c>
      <c r="U966" s="7" t="e">
        <f>VLOOKUP(Q966,lot!$A$3:$E$13372,5,0)</f>
        <v>#N/A</v>
      </c>
    </row>
    <row r="967" spans="2:21" hidden="1" x14ac:dyDescent="0.25">
      <c r="B967" t="s">
        <v>15855</v>
      </c>
      <c r="C967">
        <v>1580</v>
      </c>
      <c r="E967" t="s">
        <v>15513</v>
      </c>
      <c r="F967" t="e">
        <f t="shared" si="30"/>
        <v>#N/A</v>
      </c>
      <c r="G967" s="11" t="str">
        <f t="shared" si="31"/>
        <v>0</v>
      </c>
      <c r="L967" t="s">
        <v>15513</v>
      </c>
      <c r="M967" t="e">
        <f>VLOOKUP(L967,lot!$A$3:$E$13372,3,0)</f>
        <v>#N/A</v>
      </c>
      <c r="Q967" t="s">
        <v>15855</v>
      </c>
      <c r="R967">
        <v>1580</v>
      </c>
      <c r="S967" t="s">
        <v>5693</v>
      </c>
      <c r="T967" t="e">
        <f>VLOOKUP(Q967,lot!$A$3:$E$13372,3,0)</f>
        <v>#N/A</v>
      </c>
      <c r="U967" s="7" t="e">
        <f>VLOOKUP(Q967,lot!$A$3:$E$13372,5,0)</f>
        <v>#N/A</v>
      </c>
    </row>
    <row r="968" spans="2:21" hidden="1" x14ac:dyDescent="0.25">
      <c r="B968" t="s">
        <v>15856</v>
      </c>
      <c r="C968">
        <v>804</v>
      </c>
      <c r="E968" t="s">
        <v>15514</v>
      </c>
      <c r="F968" t="e">
        <f t="shared" si="30"/>
        <v>#N/A</v>
      </c>
      <c r="G968" s="11" t="str">
        <f t="shared" si="31"/>
        <v>0</v>
      </c>
      <c r="L968" t="s">
        <v>15514</v>
      </c>
      <c r="M968" t="e">
        <f>VLOOKUP(L968,lot!$A$3:$E$13372,3,0)</f>
        <v>#N/A</v>
      </c>
      <c r="Q968" t="s">
        <v>15856</v>
      </c>
      <c r="R968">
        <v>804</v>
      </c>
      <c r="S968" t="s">
        <v>5697</v>
      </c>
      <c r="T968" t="e">
        <f>VLOOKUP(Q968,lot!$A$3:$E$13372,3,0)</f>
        <v>#N/A</v>
      </c>
      <c r="U968" s="7" t="e">
        <f>VLOOKUP(Q968,lot!$A$3:$E$13372,5,0)</f>
        <v>#N/A</v>
      </c>
    </row>
    <row r="969" spans="2:21" hidden="1" x14ac:dyDescent="0.25">
      <c r="B969" t="s">
        <v>15857</v>
      </c>
      <c r="C969">
        <v>1000</v>
      </c>
      <c r="E969" t="s">
        <v>15510</v>
      </c>
      <c r="F969">
        <f t="shared" si="30"/>
        <v>2</v>
      </c>
      <c r="G969" s="11">
        <f t="shared" si="31"/>
        <v>2</v>
      </c>
      <c r="L969" t="s">
        <v>15510</v>
      </c>
      <c r="M969" t="e">
        <f>VLOOKUP(L969,lot!$A$3:$E$13372,3,0)</f>
        <v>#N/A</v>
      </c>
      <c r="Q969" t="s">
        <v>15857</v>
      </c>
      <c r="R969">
        <v>1000</v>
      </c>
      <c r="S969" t="s">
        <v>5697</v>
      </c>
      <c r="T969" t="e">
        <f>VLOOKUP(Q969,lot!$A$3:$E$13372,3,0)</f>
        <v>#N/A</v>
      </c>
      <c r="U969" s="7" t="e">
        <f>VLOOKUP(Q969,lot!$A$3:$E$13372,5,0)</f>
        <v>#N/A</v>
      </c>
    </row>
    <row r="970" spans="2:21" hidden="1" x14ac:dyDescent="0.25">
      <c r="B970" t="s">
        <v>15859</v>
      </c>
      <c r="C970">
        <v>230</v>
      </c>
      <c r="E970" t="s">
        <v>15515</v>
      </c>
      <c r="F970">
        <f t="shared" si="30"/>
        <v>816</v>
      </c>
      <c r="G970" s="11">
        <f t="shared" si="31"/>
        <v>816</v>
      </c>
      <c r="L970" t="s">
        <v>15515</v>
      </c>
      <c r="M970" t="e">
        <f>VLOOKUP(L970,lot!$A$3:$E$13372,3,0)</f>
        <v>#N/A</v>
      </c>
      <c r="Q970" t="s">
        <v>15859</v>
      </c>
      <c r="R970">
        <v>230</v>
      </c>
      <c r="S970" t="s">
        <v>5707</v>
      </c>
      <c r="T970" t="e">
        <f>VLOOKUP(Q970,lot!$A$3:$E$13372,3,0)</f>
        <v>#N/A</v>
      </c>
      <c r="U970" s="7" t="e">
        <f>VLOOKUP(Q970,lot!$A$3:$E$13372,5,0)</f>
        <v>#N/A</v>
      </c>
    </row>
    <row r="971" spans="2:21" hidden="1" x14ac:dyDescent="0.25">
      <c r="B971" t="s">
        <v>15860</v>
      </c>
      <c r="C971">
        <v>334</v>
      </c>
      <c r="E971" t="s">
        <v>15517</v>
      </c>
      <c r="F971" t="e">
        <f t="shared" si="30"/>
        <v>#N/A</v>
      </c>
      <c r="G971" s="11" t="str">
        <f t="shared" si="31"/>
        <v>0</v>
      </c>
      <c r="L971" t="s">
        <v>15517</v>
      </c>
      <c r="M971" t="e">
        <f>VLOOKUP(L971,lot!$A$3:$E$13372,3,0)</f>
        <v>#N/A</v>
      </c>
      <c r="Q971" t="s">
        <v>15860</v>
      </c>
      <c r="R971">
        <v>334</v>
      </c>
      <c r="S971" t="s">
        <v>5710</v>
      </c>
      <c r="T971" t="e">
        <f>VLOOKUP(Q971,lot!$A$3:$E$13372,3,0)</f>
        <v>#N/A</v>
      </c>
      <c r="U971" s="7" t="e">
        <f>VLOOKUP(Q971,lot!$A$3:$E$13372,5,0)</f>
        <v>#N/A</v>
      </c>
    </row>
    <row r="972" spans="2:21" hidden="1" x14ac:dyDescent="0.25">
      <c r="B972" t="s">
        <v>15861</v>
      </c>
      <c r="C972">
        <v>11</v>
      </c>
      <c r="E972" t="s">
        <v>15520</v>
      </c>
      <c r="F972" t="e">
        <f t="shared" si="30"/>
        <v>#N/A</v>
      </c>
      <c r="G972" s="11" t="str">
        <f t="shared" si="31"/>
        <v>0</v>
      </c>
      <c r="L972" t="s">
        <v>15520</v>
      </c>
      <c r="M972" t="e">
        <f>VLOOKUP(L972,lot!$A$3:$E$13372,3,0)</f>
        <v>#N/A</v>
      </c>
      <c r="Q972" t="s">
        <v>15861</v>
      </c>
      <c r="R972">
        <v>11</v>
      </c>
      <c r="S972" t="s">
        <v>5723</v>
      </c>
      <c r="T972" t="e">
        <f>VLOOKUP(Q972,lot!$A$3:$E$13372,3,0)</f>
        <v>#N/A</v>
      </c>
      <c r="U972" s="7" t="e">
        <f>VLOOKUP(Q972,lot!$A$3:$E$13372,5,0)</f>
        <v>#N/A</v>
      </c>
    </row>
    <row r="973" spans="2:21" hidden="1" x14ac:dyDescent="0.25">
      <c r="B973" t="s">
        <v>15865</v>
      </c>
      <c r="C973">
        <v>614</v>
      </c>
      <c r="E973" t="s">
        <v>15519</v>
      </c>
      <c r="F973" t="e">
        <f t="shared" si="30"/>
        <v>#N/A</v>
      </c>
      <c r="G973" s="11" t="str">
        <f t="shared" si="31"/>
        <v>0</v>
      </c>
      <c r="L973" t="s">
        <v>15519</v>
      </c>
      <c r="M973" t="e">
        <f>VLOOKUP(L973,lot!$A$3:$E$13372,3,0)</f>
        <v>#N/A</v>
      </c>
      <c r="Q973" t="s">
        <v>15865</v>
      </c>
      <c r="R973">
        <v>614</v>
      </c>
      <c r="S973" t="s">
        <v>5730</v>
      </c>
      <c r="T973" t="e">
        <f>VLOOKUP(Q973,lot!$A$3:$E$13372,3,0)</f>
        <v>#N/A</v>
      </c>
      <c r="U973" s="7" t="e">
        <f>VLOOKUP(Q973,lot!$A$3:$E$13372,5,0)</f>
        <v>#N/A</v>
      </c>
    </row>
    <row r="974" spans="2:21" hidden="1" x14ac:dyDescent="0.25">
      <c r="B974" t="s">
        <v>15868</v>
      </c>
      <c r="C974">
        <v>432</v>
      </c>
      <c r="E974" t="s">
        <v>15523</v>
      </c>
      <c r="F974" t="e">
        <f t="shared" si="30"/>
        <v>#N/A</v>
      </c>
      <c r="G974" s="11" t="str">
        <f t="shared" si="31"/>
        <v>0</v>
      </c>
      <c r="L974" t="s">
        <v>15523</v>
      </c>
      <c r="M974" t="e">
        <f>VLOOKUP(L974,lot!$A$3:$E$13372,3,0)</f>
        <v>#N/A</v>
      </c>
      <c r="Q974" t="s">
        <v>15868</v>
      </c>
      <c r="R974">
        <v>432</v>
      </c>
      <c r="S974" t="s">
        <v>5736</v>
      </c>
      <c r="T974" t="e">
        <f>VLOOKUP(Q974,lot!$A$3:$E$13372,3,0)</f>
        <v>#N/A</v>
      </c>
      <c r="U974" s="7" t="e">
        <f>VLOOKUP(Q974,lot!$A$3:$E$13372,5,0)</f>
        <v>#N/A</v>
      </c>
    </row>
    <row r="975" spans="2:21" hidden="1" x14ac:dyDescent="0.25">
      <c r="B975" t="s">
        <v>15869</v>
      </c>
      <c r="C975">
        <v>793</v>
      </c>
      <c r="E975" t="s">
        <v>15521</v>
      </c>
      <c r="F975" t="e">
        <f t="shared" si="30"/>
        <v>#N/A</v>
      </c>
      <c r="G975" s="11" t="str">
        <f t="shared" si="31"/>
        <v>0</v>
      </c>
      <c r="L975" t="s">
        <v>15521</v>
      </c>
      <c r="M975" t="e">
        <f>VLOOKUP(L975,lot!$A$3:$E$13372,3,0)</f>
        <v>#N/A</v>
      </c>
      <c r="Q975" t="s">
        <v>15869</v>
      </c>
      <c r="R975">
        <v>793</v>
      </c>
      <c r="S975" t="s">
        <v>5739</v>
      </c>
      <c r="T975" t="e">
        <f>VLOOKUP(Q975,lot!$A$3:$E$13372,3,0)</f>
        <v>#N/A</v>
      </c>
      <c r="U975" s="7" t="e">
        <f>VLOOKUP(Q975,lot!$A$3:$E$13372,5,0)</f>
        <v>#N/A</v>
      </c>
    </row>
    <row r="976" spans="2:21" hidden="1" x14ac:dyDescent="0.25">
      <c r="B976" t="s">
        <v>15870</v>
      </c>
      <c r="C976">
        <v>140</v>
      </c>
      <c r="E976" t="s">
        <v>15524</v>
      </c>
      <c r="F976" t="e">
        <f t="shared" si="30"/>
        <v>#N/A</v>
      </c>
      <c r="G976" s="11" t="str">
        <f t="shared" si="31"/>
        <v>0</v>
      </c>
      <c r="L976" t="s">
        <v>15524</v>
      </c>
      <c r="M976" t="e">
        <f>VLOOKUP(L976,lot!$A$3:$E$13372,3,0)</f>
        <v>#N/A</v>
      </c>
      <c r="Q976" t="s">
        <v>15870</v>
      </c>
      <c r="R976">
        <v>140</v>
      </c>
      <c r="S976" t="s">
        <v>5743</v>
      </c>
      <c r="T976" t="e">
        <f>VLOOKUP(Q976,lot!$A$3:$E$13372,3,0)</f>
        <v>#N/A</v>
      </c>
      <c r="U976" s="7" t="e">
        <f>VLOOKUP(Q976,lot!$A$3:$E$13372,5,0)</f>
        <v>#N/A</v>
      </c>
    </row>
    <row r="977" spans="2:21" hidden="1" x14ac:dyDescent="0.25">
      <c r="B977" t="s">
        <v>15872</v>
      </c>
      <c r="C977">
        <v>3000</v>
      </c>
      <c r="E977" t="s">
        <v>15518</v>
      </c>
      <c r="F977" t="e">
        <f t="shared" si="30"/>
        <v>#N/A</v>
      </c>
      <c r="G977" s="11" t="str">
        <f t="shared" si="31"/>
        <v>0</v>
      </c>
      <c r="L977" t="s">
        <v>15518</v>
      </c>
      <c r="M977" t="e">
        <f>VLOOKUP(L977,lot!$A$3:$E$13372,3,0)</f>
        <v>#N/A</v>
      </c>
      <c r="Q977" t="s">
        <v>15872</v>
      </c>
      <c r="R977">
        <v>3000</v>
      </c>
      <c r="S977" t="s">
        <v>5746</v>
      </c>
      <c r="T977" t="e">
        <f>VLOOKUP(Q977,lot!$A$3:$E$13372,3,0)</f>
        <v>#N/A</v>
      </c>
      <c r="U977" s="7" t="e">
        <f>VLOOKUP(Q977,lot!$A$3:$E$13372,5,0)</f>
        <v>#N/A</v>
      </c>
    </row>
    <row r="978" spans="2:21" hidden="1" x14ac:dyDescent="0.25">
      <c r="B978" t="s">
        <v>15873</v>
      </c>
      <c r="C978">
        <v>4500</v>
      </c>
      <c r="E978" t="s">
        <v>15522</v>
      </c>
      <c r="F978">
        <f t="shared" si="30"/>
        <v>4032</v>
      </c>
      <c r="G978" s="11">
        <f t="shared" si="31"/>
        <v>4032</v>
      </c>
      <c r="L978" t="s">
        <v>15522</v>
      </c>
      <c r="M978" t="e">
        <f>VLOOKUP(L978,lot!$A$3:$E$13372,3,0)</f>
        <v>#N/A</v>
      </c>
      <c r="Q978" t="s">
        <v>15873</v>
      </c>
      <c r="R978">
        <v>4500</v>
      </c>
      <c r="S978" t="s">
        <v>5746</v>
      </c>
      <c r="T978" t="e">
        <f>VLOOKUP(Q978,lot!$A$3:$E$13372,3,0)</f>
        <v>#N/A</v>
      </c>
      <c r="U978" s="7" t="e">
        <f>VLOOKUP(Q978,lot!$A$3:$E$13372,5,0)</f>
        <v>#N/A</v>
      </c>
    </row>
    <row r="979" spans="2:21" hidden="1" x14ac:dyDescent="0.25">
      <c r="B979" t="s">
        <v>15874</v>
      </c>
      <c r="C979">
        <v>1</v>
      </c>
      <c r="E979" t="s">
        <v>15525</v>
      </c>
      <c r="F979" t="e">
        <f t="shared" si="30"/>
        <v>#N/A</v>
      </c>
      <c r="G979" s="11" t="str">
        <f t="shared" si="31"/>
        <v>0</v>
      </c>
      <c r="L979" t="s">
        <v>15525</v>
      </c>
      <c r="M979" t="e">
        <f>VLOOKUP(L979,lot!$A$3:$E$13372,3,0)</f>
        <v>#N/A</v>
      </c>
      <c r="Q979" t="s">
        <v>15874</v>
      </c>
      <c r="R979">
        <v>1</v>
      </c>
      <c r="S979" t="s">
        <v>5746</v>
      </c>
      <c r="T979" t="e">
        <f>VLOOKUP(Q979,lot!$A$3:$E$13372,3,0)</f>
        <v>#N/A</v>
      </c>
      <c r="U979" s="7" t="e">
        <f>VLOOKUP(Q979,lot!$A$3:$E$13372,5,0)</f>
        <v>#N/A</v>
      </c>
    </row>
    <row r="980" spans="2:21" hidden="1" x14ac:dyDescent="0.25">
      <c r="B980" t="s">
        <v>15876</v>
      </c>
      <c r="C980">
        <v>7455</v>
      </c>
      <c r="E980" t="s">
        <v>15529</v>
      </c>
      <c r="F980" t="e">
        <f t="shared" si="30"/>
        <v>#N/A</v>
      </c>
      <c r="G980" s="11" t="str">
        <f t="shared" si="31"/>
        <v>0</v>
      </c>
      <c r="L980" t="s">
        <v>15529</v>
      </c>
      <c r="M980" t="e">
        <f>VLOOKUP(L980,lot!$A$3:$E$13372,3,0)</f>
        <v>#N/A</v>
      </c>
      <c r="Q980" t="s">
        <v>15876</v>
      </c>
      <c r="R980">
        <v>7455</v>
      </c>
      <c r="S980" t="s">
        <v>5746</v>
      </c>
      <c r="T980" t="e">
        <f>VLOOKUP(Q980,lot!$A$3:$E$13372,3,0)</f>
        <v>#N/A</v>
      </c>
      <c r="U980" s="7" t="e">
        <f>VLOOKUP(Q980,lot!$A$3:$E$13372,5,0)</f>
        <v>#N/A</v>
      </c>
    </row>
    <row r="981" spans="2:21" hidden="1" x14ac:dyDescent="0.25">
      <c r="B981" t="s">
        <v>15878</v>
      </c>
      <c r="C981">
        <v>13</v>
      </c>
      <c r="E981" t="s">
        <v>15530</v>
      </c>
      <c r="F981" t="e">
        <f t="shared" si="30"/>
        <v>#N/A</v>
      </c>
      <c r="G981" s="11" t="str">
        <f t="shared" si="31"/>
        <v>0</v>
      </c>
      <c r="L981" t="s">
        <v>15530</v>
      </c>
      <c r="M981" t="e">
        <f>VLOOKUP(L981,lot!$A$3:$E$13372,3,0)</f>
        <v>#N/A</v>
      </c>
      <c r="Q981" t="s">
        <v>15878</v>
      </c>
      <c r="R981">
        <v>13</v>
      </c>
      <c r="S981" t="s">
        <v>5746</v>
      </c>
      <c r="T981" t="e">
        <f>VLOOKUP(Q981,lot!$A$3:$E$13372,3,0)</f>
        <v>#N/A</v>
      </c>
      <c r="U981" s="7" t="e">
        <f>VLOOKUP(Q981,lot!$A$3:$E$13372,5,0)</f>
        <v>#N/A</v>
      </c>
    </row>
    <row r="982" spans="2:21" hidden="1" x14ac:dyDescent="0.25">
      <c r="B982" t="s">
        <v>15879</v>
      </c>
      <c r="C982">
        <v>1928</v>
      </c>
      <c r="E982" t="s">
        <v>15531</v>
      </c>
      <c r="F982" t="e">
        <f t="shared" si="30"/>
        <v>#N/A</v>
      </c>
      <c r="G982" s="11" t="str">
        <f t="shared" si="31"/>
        <v>0</v>
      </c>
      <c r="L982" t="s">
        <v>15531</v>
      </c>
      <c r="M982" t="e">
        <f>VLOOKUP(L982,lot!$A$3:$E$13372,3,0)</f>
        <v>#N/A</v>
      </c>
      <c r="Q982" t="s">
        <v>15879</v>
      </c>
      <c r="R982">
        <v>1928</v>
      </c>
      <c r="S982" t="s">
        <v>5748</v>
      </c>
      <c r="T982" t="e">
        <f>VLOOKUP(Q982,lot!$A$3:$E$13372,3,0)</f>
        <v>#N/A</v>
      </c>
      <c r="U982" s="7" t="e">
        <f>VLOOKUP(Q982,lot!$A$3:$E$13372,5,0)</f>
        <v>#N/A</v>
      </c>
    </row>
    <row r="983" spans="2:21" hidden="1" x14ac:dyDescent="0.25">
      <c r="B983" t="s">
        <v>15880</v>
      </c>
      <c r="C983">
        <v>7500</v>
      </c>
      <c r="E983" t="s">
        <v>15526</v>
      </c>
      <c r="F983" t="e">
        <f t="shared" si="30"/>
        <v>#N/A</v>
      </c>
      <c r="G983" s="11" t="str">
        <f t="shared" si="31"/>
        <v>0</v>
      </c>
      <c r="L983" t="s">
        <v>15526</v>
      </c>
      <c r="M983" t="e">
        <f>VLOOKUP(L983,lot!$A$3:$E$13372,3,0)</f>
        <v>#N/A</v>
      </c>
      <c r="Q983" t="s">
        <v>15880</v>
      </c>
      <c r="R983">
        <v>7500</v>
      </c>
      <c r="S983" t="s">
        <v>5748</v>
      </c>
      <c r="T983" t="e">
        <f>VLOOKUP(Q983,lot!$A$3:$E$13372,3,0)</f>
        <v>#N/A</v>
      </c>
      <c r="U983" s="7" t="e">
        <f>VLOOKUP(Q983,lot!$A$3:$E$13372,5,0)</f>
        <v>#N/A</v>
      </c>
    </row>
    <row r="984" spans="2:21" hidden="1" x14ac:dyDescent="0.25">
      <c r="B984" t="s">
        <v>15882</v>
      </c>
      <c r="C984">
        <v>1245</v>
      </c>
      <c r="E984" t="s">
        <v>15527</v>
      </c>
      <c r="F984" t="e">
        <f t="shared" si="30"/>
        <v>#N/A</v>
      </c>
      <c r="G984" s="11" t="str">
        <f t="shared" si="31"/>
        <v>0</v>
      </c>
      <c r="L984" t="s">
        <v>15527</v>
      </c>
      <c r="M984" t="e">
        <f>VLOOKUP(L984,lot!$A$3:$E$13372,3,0)</f>
        <v>#N/A</v>
      </c>
      <c r="Q984" t="s">
        <v>15882</v>
      </c>
      <c r="R984">
        <v>1245</v>
      </c>
      <c r="S984" t="s">
        <v>5748</v>
      </c>
      <c r="T984" t="e">
        <f>VLOOKUP(Q984,lot!$A$3:$E$13372,3,0)</f>
        <v>#N/A</v>
      </c>
      <c r="U984" s="7" t="e">
        <f>VLOOKUP(Q984,lot!$A$3:$E$13372,5,0)</f>
        <v>#N/A</v>
      </c>
    </row>
    <row r="985" spans="2:21" hidden="1" x14ac:dyDescent="0.25">
      <c r="B985" t="s">
        <v>15885</v>
      </c>
      <c r="C985">
        <v>45</v>
      </c>
      <c r="E985" t="s">
        <v>15528</v>
      </c>
      <c r="F985" t="e">
        <f t="shared" si="30"/>
        <v>#N/A</v>
      </c>
      <c r="G985" s="11" t="str">
        <f t="shared" si="31"/>
        <v>0</v>
      </c>
      <c r="L985" t="s">
        <v>15528</v>
      </c>
      <c r="M985" t="e">
        <f>VLOOKUP(L985,lot!$A$3:$E$13372,3,0)</f>
        <v>#N/A</v>
      </c>
      <c r="Q985" t="s">
        <v>15885</v>
      </c>
      <c r="R985">
        <v>45</v>
      </c>
      <c r="S985" t="s">
        <v>5748</v>
      </c>
      <c r="T985" t="e">
        <f>VLOOKUP(Q985,lot!$A$3:$E$13372,3,0)</f>
        <v>#N/A</v>
      </c>
      <c r="U985" s="7" t="e">
        <f>VLOOKUP(Q985,lot!$A$3:$E$13372,5,0)</f>
        <v>#N/A</v>
      </c>
    </row>
    <row r="986" spans="2:21" hidden="1" x14ac:dyDescent="0.25">
      <c r="B986" t="s">
        <v>15886</v>
      </c>
      <c r="C986">
        <v>875</v>
      </c>
      <c r="E986" t="s">
        <v>15532</v>
      </c>
      <c r="F986">
        <f t="shared" si="30"/>
        <v>384</v>
      </c>
      <c r="G986" s="11">
        <f t="shared" si="31"/>
        <v>384</v>
      </c>
      <c r="L986" t="s">
        <v>15532</v>
      </c>
      <c r="M986" t="e">
        <f>VLOOKUP(L986,lot!$A$3:$E$13372,3,0)</f>
        <v>#N/A</v>
      </c>
      <c r="Q986" t="s">
        <v>15886</v>
      </c>
      <c r="R986">
        <v>875</v>
      </c>
      <c r="S986" t="s">
        <v>18217</v>
      </c>
      <c r="T986" t="e">
        <f>VLOOKUP(Q986,lot!$A$3:$E$13372,3,0)</f>
        <v>#N/A</v>
      </c>
      <c r="U986" s="7" t="e">
        <f>VLOOKUP(Q986,lot!$A$3:$E$13372,5,0)</f>
        <v>#N/A</v>
      </c>
    </row>
    <row r="987" spans="2:21" hidden="1" x14ac:dyDescent="0.25">
      <c r="B987" t="s">
        <v>15888</v>
      </c>
      <c r="C987">
        <v>137</v>
      </c>
      <c r="E987" t="s">
        <v>15533</v>
      </c>
      <c r="F987" t="e">
        <f t="shared" si="30"/>
        <v>#N/A</v>
      </c>
      <c r="G987" s="11" t="str">
        <f t="shared" si="31"/>
        <v>0</v>
      </c>
      <c r="L987" t="s">
        <v>15533</v>
      </c>
      <c r="M987" t="e">
        <f>VLOOKUP(L987,lot!$A$3:$E$13372,3,0)</f>
        <v>#N/A</v>
      </c>
      <c r="Q987" t="s">
        <v>15888</v>
      </c>
      <c r="R987">
        <v>137</v>
      </c>
      <c r="S987" t="s">
        <v>18218</v>
      </c>
      <c r="T987" t="e">
        <f>VLOOKUP(Q987,lot!$A$3:$E$13372,3,0)</f>
        <v>#N/A</v>
      </c>
      <c r="U987" s="7" t="e">
        <f>VLOOKUP(Q987,lot!$A$3:$E$13372,5,0)</f>
        <v>#N/A</v>
      </c>
    </row>
    <row r="988" spans="2:21" hidden="1" x14ac:dyDescent="0.25">
      <c r="B988" t="s">
        <v>15889</v>
      </c>
      <c r="C988">
        <v>280</v>
      </c>
      <c r="E988" t="s">
        <v>15534</v>
      </c>
      <c r="F988" t="e">
        <f t="shared" si="30"/>
        <v>#N/A</v>
      </c>
      <c r="G988" s="11" t="str">
        <f t="shared" si="31"/>
        <v>0</v>
      </c>
      <c r="L988" t="s">
        <v>15534</v>
      </c>
      <c r="M988" t="e">
        <f>VLOOKUP(L988,lot!$A$3:$E$13372,3,0)</f>
        <v>#N/A</v>
      </c>
      <c r="Q988" t="s">
        <v>15889</v>
      </c>
      <c r="R988">
        <v>280</v>
      </c>
      <c r="S988" t="s">
        <v>5756</v>
      </c>
      <c r="T988" t="e">
        <f>VLOOKUP(Q988,lot!$A$3:$E$13372,3,0)</f>
        <v>#N/A</v>
      </c>
      <c r="U988" s="7" t="e">
        <f>VLOOKUP(Q988,lot!$A$3:$E$13372,5,0)</f>
        <v>#N/A</v>
      </c>
    </row>
    <row r="989" spans="2:21" hidden="1" x14ac:dyDescent="0.25">
      <c r="B989" t="s">
        <v>15890</v>
      </c>
      <c r="C989">
        <v>26</v>
      </c>
      <c r="E989" t="s">
        <v>15535</v>
      </c>
      <c r="F989" t="e">
        <f t="shared" si="30"/>
        <v>#N/A</v>
      </c>
      <c r="G989" s="11" t="str">
        <f t="shared" si="31"/>
        <v>0</v>
      </c>
      <c r="L989" t="s">
        <v>15535</v>
      </c>
      <c r="M989" t="e">
        <f>VLOOKUP(L989,lot!$A$3:$E$13372,3,0)</f>
        <v>#N/A</v>
      </c>
      <c r="Q989" t="s">
        <v>15890</v>
      </c>
      <c r="R989">
        <v>26</v>
      </c>
      <c r="S989" t="s">
        <v>5756</v>
      </c>
      <c r="T989" t="e">
        <f>VLOOKUP(Q989,lot!$A$3:$E$13372,3,0)</f>
        <v>#N/A</v>
      </c>
      <c r="U989" s="7" t="e">
        <f>VLOOKUP(Q989,lot!$A$3:$E$13372,5,0)</f>
        <v>#N/A</v>
      </c>
    </row>
    <row r="990" spans="2:21" hidden="1" x14ac:dyDescent="0.25">
      <c r="B990" t="s">
        <v>15893</v>
      </c>
      <c r="C990">
        <v>52</v>
      </c>
      <c r="E990" t="s">
        <v>14267</v>
      </c>
      <c r="F990">
        <f t="shared" si="30"/>
        <v>40802</v>
      </c>
      <c r="G990" s="11">
        <f t="shared" si="31"/>
        <v>40802</v>
      </c>
      <c r="L990" t="s">
        <v>14267</v>
      </c>
      <c r="M990" t="e">
        <f>VLOOKUP(L990,lot!$A$3:$E$13372,3,0)</f>
        <v>#N/A</v>
      </c>
      <c r="Q990" t="s">
        <v>15893</v>
      </c>
      <c r="R990">
        <v>52</v>
      </c>
      <c r="S990" t="s">
        <v>5761</v>
      </c>
      <c r="T990" t="e">
        <f>VLOOKUP(Q990,lot!$A$3:$E$13372,3,0)</f>
        <v>#N/A</v>
      </c>
      <c r="U990" s="7" t="e">
        <f>VLOOKUP(Q990,lot!$A$3:$E$13372,5,0)</f>
        <v>#N/A</v>
      </c>
    </row>
    <row r="991" spans="2:21" hidden="1" x14ac:dyDescent="0.25">
      <c r="B991" t="s">
        <v>15894</v>
      </c>
      <c r="C991">
        <v>400</v>
      </c>
      <c r="E991" t="s">
        <v>14536</v>
      </c>
      <c r="F991" t="e">
        <f t="shared" si="30"/>
        <v>#N/A</v>
      </c>
      <c r="G991" s="11" t="str">
        <f t="shared" si="31"/>
        <v>0</v>
      </c>
      <c r="L991" t="s">
        <v>14536</v>
      </c>
      <c r="M991" t="e">
        <f>VLOOKUP(L991,lot!$A$3:$E$13372,3,0)</f>
        <v>#N/A</v>
      </c>
      <c r="Q991" t="s">
        <v>15894</v>
      </c>
      <c r="R991">
        <v>400</v>
      </c>
      <c r="S991" t="s">
        <v>5761</v>
      </c>
      <c r="T991" t="e">
        <f>VLOOKUP(Q991,lot!$A$3:$E$13372,3,0)</f>
        <v>#N/A</v>
      </c>
      <c r="U991" s="7" t="e">
        <f>VLOOKUP(Q991,lot!$A$3:$E$13372,5,0)</f>
        <v>#N/A</v>
      </c>
    </row>
    <row r="992" spans="2:21" hidden="1" x14ac:dyDescent="0.25">
      <c r="B992" t="s">
        <v>15903</v>
      </c>
      <c r="C992">
        <v>140</v>
      </c>
      <c r="E992" t="s">
        <v>14537</v>
      </c>
      <c r="F992" t="e">
        <f t="shared" si="30"/>
        <v>#N/A</v>
      </c>
      <c r="G992" s="11" t="str">
        <f t="shared" si="31"/>
        <v>0</v>
      </c>
      <c r="L992" t="s">
        <v>14537</v>
      </c>
      <c r="M992" t="e">
        <f>VLOOKUP(L992,lot!$A$3:$E$13372,3,0)</f>
        <v>#N/A</v>
      </c>
      <c r="Q992" t="s">
        <v>15903</v>
      </c>
      <c r="R992">
        <v>140</v>
      </c>
      <c r="S992" t="s">
        <v>5768</v>
      </c>
      <c r="T992" t="e">
        <f>VLOOKUP(Q992,lot!$A$3:$E$13372,3,0)</f>
        <v>#N/A</v>
      </c>
      <c r="U992" s="7" t="e">
        <f>VLOOKUP(Q992,lot!$A$3:$E$13372,5,0)</f>
        <v>#N/A</v>
      </c>
    </row>
    <row r="993" spans="2:21" hidden="1" x14ac:dyDescent="0.25">
      <c r="B993" t="s">
        <v>15904</v>
      </c>
      <c r="C993">
        <v>300</v>
      </c>
      <c r="E993" t="s">
        <v>14538</v>
      </c>
      <c r="F993" t="e">
        <f t="shared" si="30"/>
        <v>#N/A</v>
      </c>
      <c r="G993" s="11" t="str">
        <f t="shared" si="31"/>
        <v>0</v>
      </c>
      <c r="L993" t="s">
        <v>14538</v>
      </c>
      <c r="M993" t="e">
        <f>VLOOKUP(L993,lot!$A$3:$E$13372,3,0)</f>
        <v>#N/A</v>
      </c>
      <c r="Q993" t="s">
        <v>15904</v>
      </c>
      <c r="R993">
        <v>300</v>
      </c>
      <c r="S993" t="s">
        <v>5768</v>
      </c>
      <c r="T993" t="e">
        <f>VLOOKUP(Q993,lot!$A$3:$E$13372,3,0)</f>
        <v>#N/A</v>
      </c>
      <c r="U993" s="7" t="e">
        <f>VLOOKUP(Q993,lot!$A$3:$E$13372,5,0)</f>
        <v>#N/A</v>
      </c>
    </row>
    <row r="994" spans="2:21" hidden="1" x14ac:dyDescent="0.25">
      <c r="B994" t="s">
        <v>15905</v>
      </c>
      <c r="C994">
        <v>1765</v>
      </c>
      <c r="E994" t="s">
        <v>14539</v>
      </c>
      <c r="F994" t="e">
        <f t="shared" si="30"/>
        <v>#N/A</v>
      </c>
      <c r="G994" s="11" t="str">
        <f t="shared" si="31"/>
        <v>0</v>
      </c>
      <c r="L994" t="s">
        <v>14539</v>
      </c>
      <c r="M994" t="e">
        <f>VLOOKUP(L994,lot!$A$3:$E$13372,3,0)</f>
        <v>#N/A</v>
      </c>
      <c r="Q994" t="s">
        <v>15905</v>
      </c>
      <c r="R994">
        <v>1765</v>
      </c>
      <c r="S994" t="s">
        <v>5770</v>
      </c>
      <c r="T994" t="e">
        <f>VLOOKUP(Q994,lot!$A$3:$E$13372,3,0)</f>
        <v>#N/A</v>
      </c>
      <c r="U994" s="7" t="e">
        <f>VLOOKUP(Q994,lot!$A$3:$E$13372,5,0)</f>
        <v>#N/A</v>
      </c>
    </row>
    <row r="995" spans="2:21" hidden="1" x14ac:dyDescent="0.25">
      <c r="B995" t="s">
        <v>15906</v>
      </c>
      <c r="C995">
        <v>40</v>
      </c>
      <c r="E995" t="s">
        <v>14535</v>
      </c>
      <c r="F995" t="e">
        <f t="shared" si="30"/>
        <v>#N/A</v>
      </c>
      <c r="G995" s="11" t="str">
        <f t="shared" si="31"/>
        <v>0</v>
      </c>
      <c r="L995" t="s">
        <v>14535</v>
      </c>
      <c r="M995" t="e">
        <f>VLOOKUP(L995,lot!$A$3:$E$13372,3,0)</f>
        <v>#N/A</v>
      </c>
      <c r="Q995" t="s">
        <v>15906</v>
      </c>
      <c r="R995">
        <v>40</v>
      </c>
      <c r="S995" t="s">
        <v>5782</v>
      </c>
      <c r="T995" t="e">
        <f>VLOOKUP(Q995,lot!$A$3:$E$13372,3,0)</f>
        <v>#N/A</v>
      </c>
      <c r="U995" s="7" t="e">
        <f>VLOOKUP(Q995,lot!$A$3:$E$13372,5,0)</f>
        <v>#N/A</v>
      </c>
    </row>
    <row r="996" spans="2:21" x14ac:dyDescent="0.25">
      <c r="B996" t="s">
        <v>15909</v>
      </c>
      <c r="C996">
        <v>9</v>
      </c>
      <c r="E996" t="s">
        <v>17467</v>
      </c>
      <c r="F996" t="e">
        <f t="shared" si="30"/>
        <v>#N/A</v>
      </c>
      <c r="G996" s="11" t="str">
        <f t="shared" si="31"/>
        <v>0</v>
      </c>
      <c r="L996" t="s">
        <v>17467</v>
      </c>
      <c r="M996" t="e">
        <f>VLOOKUP(L996,lot!$A$3:$E$13372,3,0)</f>
        <v>#N/A</v>
      </c>
      <c r="Q996" t="s">
        <v>15909</v>
      </c>
      <c r="R996">
        <v>9</v>
      </c>
      <c r="S996" t="s">
        <v>5785</v>
      </c>
      <c r="T996" t="e">
        <f>VLOOKUP(Q996,lot!$A$3:$E$13372,3,0)</f>
        <v>#N/A</v>
      </c>
      <c r="U996" s="7" t="e">
        <f>VLOOKUP(Q996,lot!$A$3:$E$13372,5,0)</f>
        <v>#N/A</v>
      </c>
    </row>
    <row r="997" spans="2:21" x14ac:dyDescent="0.25">
      <c r="B997" t="s">
        <v>15910</v>
      </c>
      <c r="C997">
        <v>370</v>
      </c>
      <c r="E997" t="s">
        <v>17468</v>
      </c>
      <c r="F997" t="e">
        <f t="shared" si="30"/>
        <v>#N/A</v>
      </c>
      <c r="G997" s="11" t="str">
        <f t="shared" si="31"/>
        <v>0</v>
      </c>
      <c r="L997" t="s">
        <v>17468</v>
      </c>
      <c r="M997" t="e">
        <f>VLOOKUP(L997,lot!$A$3:$E$13372,3,0)</f>
        <v>#N/A</v>
      </c>
      <c r="Q997" t="s">
        <v>15910</v>
      </c>
      <c r="R997">
        <v>370</v>
      </c>
      <c r="S997" t="s">
        <v>5785</v>
      </c>
      <c r="T997" t="e">
        <f>VLOOKUP(Q997,lot!$A$3:$E$13372,3,0)</f>
        <v>#N/A</v>
      </c>
      <c r="U997" s="7" t="e">
        <f>VLOOKUP(Q997,lot!$A$3:$E$13372,5,0)</f>
        <v>#N/A</v>
      </c>
    </row>
    <row r="998" spans="2:21" hidden="1" x14ac:dyDescent="0.25">
      <c r="B998" t="s">
        <v>15911</v>
      </c>
      <c r="C998">
        <v>40</v>
      </c>
      <c r="E998" t="s">
        <v>15552</v>
      </c>
      <c r="F998" t="e">
        <f t="shared" si="30"/>
        <v>#N/A</v>
      </c>
      <c r="G998" s="11" t="str">
        <f t="shared" si="31"/>
        <v>0</v>
      </c>
      <c r="L998" t="s">
        <v>15552</v>
      </c>
      <c r="M998" t="e">
        <f>VLOOKUP(L998,lot!$A$3:$E$13372,3,0)</f>
        <v>#N/A</v>
      </c>
      <c r="Q998" t="s">
        <v>15911</v>
      </c>
      <c r="R998">
        <v>40</v>
      </c>
      <c r="S998" t="s">
        <v>5785</v>
      </c>
      <c r="T998" t="e">
        <f>VLOOKUP(Q998,lot!$A$3:$E$13372,3,0)</f>
        <v>#N/A</v>
      </c>
      <c r="U998" s="7" t="e">
        <f>VLOOKUP(Q998,lot!$A$3:$E$13372,5,0)</f>
        <v>#N/A</v>
      </c>
    </row>
    <row r="999" spans="2:21" hidden="1" x14ac:dyDescent="0.25">
      <c r="B999" t="s">
        <v>15914</v>
      </c>
      <c r="C999">
        <v>3</v>
      </c>
      <c r="E999" t="s">
        <v>15553</v>
      </c>
      <c r="F999" t="e">
        <f t="shared" si="30"/>
        <v>#N/A</v>
      </c>
      <c r="G999" s="11" t="str">
        <f t="shared" si="31"/>
        <v>0</v>
      </c>
      <c r="L999" t="s">
        <v>15553</v>
      </c>
      <c r="M999" t="e">
        <f>VLOOKUP(L999,lot!$A$3:$E$13372,3,0)</f>
        <v>#N/A</v>
      </c>
      <c r="Q999" t="s">
        <v>15914</v>
      </c>
      <c r="R999">
        <v>3</v>
      </c>
      <c r="S999" t="s">
        <v>18219</v>
      </c>
      <c r="T999" t="e">
        <f>VLOOKUP(Q999,lot!$A$3:$E$13372,3,0)</f>
        <v>#N/A</v>
      </c>
      <c r="U999" s="7" t="e">
        <f>VLOOKUP(Q999,lot!$A$3:$E$13372,5,0)</f>
        <v>#N/A</v>
      </c>
    </row>
    <row r="1000" spans="2:21" hidden="1" x14ac:dyDescent="0.25">
      <c r="B1000" t="s">
        <v>15915</v>
      </c>
      <c r="C1000">
        <v>56</v>
      </c>
      <c r="E1000" t="s">
        <v>15554</v>
      </c>
      <c r="F1000" t="e">
        <f t="shared" si="30"/>
        <v>#N/A</v>
      </c>
      <c r="G1000" s="11" t="str">
        <f t="shared" si="31"/>
        <v>0</v>
      </c>
      <c r="L1000" t="s">
        <v>15554</v>
      </c>
      <c r="M1000" t="e">
        <f>VLOOKUP(L1000,lot!$A$3:$E$13372,3,0)</f>
        <v>#N/A</v>
      </c>
      <c r="Q1000" t="s">
        <v>15915</v>
      </c>
      <c r="R1000">
        <v>56</v>
      </c>
      <c r="S1000" t="s">
        <v>18219</v>
      </c>
      <c r="T1000" t="e">
        <f>VLOOKUP(Q1000,lot!$A$3:$E$13372,3,0)</f>
        <v>#N/A</v>
      </c>
      <c r="U1000" s="7" t="e">
        <f>VLOOKUP(Q1000,lot!$A$3:$E$13372,5,0)</f>
        <v>#N/A</v>
      </c>
    </row>
    <row r="1001" spans="2:21" hidden="1" x14ac:dyDescent="0.25">
      <c r="B1001" t="s">
        <v>15916</v>
      </c>
      <c r="C1001">
        <v>120</v>
      </c>
      <c r="E1001" t="s">
        <v>15555</v>
      </c>
      <c r="F1001" t="e">
        <f t="shared" si="30"/>
        <v>#N/A</v>
      </c>
      <c r="G1001" s="11" t="str">
        <f t="shared" si="31"/>
        <v>0</v>
      </c>
      <c r="L1001" t="s">
        <v>15555</v>
      </c>
      <c r="M1001" t="e">
        <f>VLOOKUP(L1001,lot!$A$3:$E$13372,3,0)</f>
        <v>#N/A</v>
      </c>
      <c r="Q1001" t="s">
        <v>15916</v>
      </c>
      <c r="R1001">
        <v>120</v>
      </c>
      <c r="S1001" t="s">
        <v>18219</v>
      </c>
      <c r="T1001" t="e">
        <f>VLOOKUP(Q1001,lot!$A$3:$E$13372,3,0)</f>
        <v>#N/A</v>
      </c>
      <c r="U1001" s="7" t="e">
        <f>VLOOKUP(Q1001,lot!$A$3:$E$13372,5,0)</f>
        <v>#N/A</v>
      </c>
    </row>
    <row r="1002" spans="2:21" hidden="1" x14ac:dyDescent="0.25">
      <c r="B1002" t="s">
        <v>15923</v>
      </c>
      <c r="C1002">
        <v>3317</v>
      </c>
      <c r="E1002" t="s">
        <v>15556</v>
      </c>
      <c r="F1002" t="e">
        <f t="shared" si="30"/>
        <v>#N/A</v>
      </c>
      <c r="G1002" s="11" t="str">
        <f t="shared" si="31"/>
        <v>0</v>
      </c>
      <c r="L1002" t="s">
        <v>15556</v>
      </c>
      <c r="M1002" t="e">
        <f>VLOOKUP(L1002,lot!$A$3:$E$13372,3,0)</f>
        <v>#N/A</v>
      </c>
      <c r="Q1002" t="s">
        <v>15923</v>
      </c>
      <c r="R1002">
        <v>3317</v>
      </c>
      <c r="S1002" t="s">
        <v>5793</v>
      </c>
      <c r="T1002" t="e">
        <f>VLOOKUP(Q1002,lot!$A$3:$E$13372,3,0)</f>
        <v>#N/A</v>
      </c>
      <c r="U1002" s="7" t="e">
        <f>VLOOKUP(Q1002,lot!$A$3:$E$13372,5,0)</f>
        <v>#N/A</v>
      </c>
    </row>
    <row r="1003" spans="2:21" hidden="1" x14ac:dyDescent="0.25">
      <c r="B1003" t="s">
        <v>15925</v>
      </c>
      <c r="C1003">
        <v>290</v>
      </c>
      <c r="E1003" t="s">
        <v>15558</v>
      </c>
      <c r="F1003">
        <f t="shared" si="30"/>
        <v>2300</v>
      </c>
      <c r="G1003" s="11">
        <f t="shared" si="31"/>
        <v>2300</v>
      </c>
      <c r="L1003" t="s">
        <v>15558</v>
      </c>
      <c r="M1003" t="e">
        <f>VLOOKUP(L1003,lot!$A$3:$E$13372,3,0)</f>
        <v>#N/A</v>
      </c>
      <c r="Q1003" t="s">
        <v>15925</v>
      </c>
      <c r="R1003">
        <v>290</v>
      </c>
      <c r="S1003" t="s">
        <v>18220</v>
      </c>
      <c r="T1003" t="e">
        <f>VLOOKUP(Q1003,lot!$A$3:$E$13372,3,0)</f>
        <v>#N/A</v>
      </c>
      <c r="U1003" s="7" t="e">
        <f>VLOOKUP(Q1003,lot!$A$3:$E$13372,5,0)</f>
        <v>#N/A</v>
      </c>
    </row>
    <row r="1004" spans="2:21" hidden="1" x14ac:dyDescent="0.25">
      <c r="B1004" t="s">
        <v>15926</v>
      </c>
      <c r="C1004">
        <v>4073</v>
      </c>
      <c r="E1004" t="s">
        <v>15617</v>
      </c>
      <c r="F1004">
        <f t="shared" si="30"/>
        <v>183</v>
      </c>
      <c r="G1004" s="11">
        <f t="shared" si="31"/>
        <v>183</v>
      </c>
      <c r="L1004" t="s">
        <v>15617</v>
      </c>
      <c r="M1004" t="e">
        <f>VLOOKUP(L1004,lot!$A$3:$E$13372,3,0)</f>
        <v>#N/A</v>
      </c>
      <c r="Q1004" t="s">
        <v>15926</v>
      </c>
      <c r="R1004">
        <v>4073</v>
      </c>
      <c r="S1004" t="s">
        <v>18221</v>
      </c>
      <c r="T1004" t="e">
        <f>VLOOKUP(Q1004,lot!$A$3:$E$13372,3,0)</f>
        <v>#N/A</v>
      </c>
      <c r="U1004" s="7" t="e">
        <f>VLOOKUP(Q1004,lot!$A$3:$E$13372,5,0)</f>
        <v>#N/A</v>
      </c>
    </row>
    <row r="1005" spans="2:21" hidden="1" x14ac:dyDescent="0.25">
      <c r="B1005" t="s">
        <v>15930</v>
      </c>
      <c r="C1005">
        <v>13131</v>
      </c>
      <c r="E1005" t="s">
        <v>14272</v>
      </c>
      <c r="F1005" t="e">
        <f t="shared" si="30"/>
        <v>#N/A</v>
      </c>
      <c r="G1005" s="11" t="str">
        <f t="shared" si="31"/>
        <v>0</v>
      </c>
      <c r="L1005" t="s">
        <v>14272</v>
      </c>
      <c r="M1005" t="e">
        <f>VLOOKUP(L1005,lot!$A$3:$E$13372,3,0)</f>
        <v>#N/A</v>
      </c>
      <c r="Q1005" t="s">
        <v>15930</v>
      </c>
      <c r="R1005">
        <v>13131</v>
      </c>
      <c r="S1005" t="s">
        <v>5826</v>
      </c>
      <c r="T1005" t="e">
        <f>VLOOKUP(Q1005,lot!$A$3:$E$13372,3,0)</f>
        <v>#N/A</v>
      </c>
      <c r="U1005" s="7" t="e">
        <f>VLOOKUP(Q1005,lot!$A$3:$E$13372,5,0)</f>
        <v>#N/A</v>
      </c>
    </row>
    <row r="1006" spans="2:21" hidden="1" x14ac:dyDescent="0.25">
      <c r="B1006" t="s">
        <v>15934</v>
      </c>
      <c r="C1006">
        <v>3</v>
      </c>
      <c r="E1006" t="s">
        <v>15606</v>
      </c>
      <c r="F1006" t="e">
        <f t="shared" si="30"/>
        <v>#N/A</v>
      </c>
      <c r="G1006" s="11" t="str">
        <f t="shared" si="31"/>
        <v>0</v>
      </c>
      <c r="L1006" t="s">
        <v>15606</v>
      </c>
      <c r="M1006" t="e">
        <f>VLOOKUP(L1006,lot!$A$3:$E$13372,3,0)</f>
        <v>#N/A</v>
      </c>
      <c r="Q1006" t="s">
        <v>15934</v>
      </c>
      <c r="R1006">
        <v>3</v>
      </c>
      <c r="S1006" t="s">
        <v>674</v>
      </c>
      <c r="T1006" t="e">
        <f>VLOOKUP(Q1006,lot!$A$3:$E$13372,3,0)</f>
        <v>#N/A</v>
      </c>
      <c r="U1006" s="7" t="e">
        <f>VLOOKUP(Q1006,lot!$A$3:$E$13372,5,0)</f>
        <v>#N/A</v>
      </c>
    </row>
    <row r="1007" spans="2:21" hidden="1" x14ac:dyDescent="0.25">
      <c r="B1007" t="s">
        <v>15935</v>
      </c>
      <c r="C1007">
        <v>6620</v>
      </c>
      <c r="E1007" t="s">
        <v>15605</v>
      </c>
      <c r="F1007" t="e">
        <f t="shared" si="30"/>
        <v>#N/A</v>
      </c>
      <c r="G1007" s="11" t="str">
        <f t="shared" si="31"/>
        <v>0</v>
      </c>
      <c r="L1007" t="s">
        <v>15605</v>
      </c>
      <c r="M1007" t="e">
        <f>VLOOKUP(L1007,lot!$A$3:$E$13372,3,0)</f>
        <v>#N/A</v>
      </c>
      <c r="Q1007" t="s">
        <v>15935</v>
      </c>
      <c r="R1007">
        <v>6620</v>
      </c>
      <c r="S1007" t="s">
        <v>674</v>
      </c>
      <c r="T1007" t="e">
        <f>VLOOKUP(Q1007,lot!$A$3:$E$13372,3,0)</f>
        <v>#N/A</v>
      </c>
      <c r="U1007" s="7" t="e">
        <f>VLOOKUP(Q1007,lot!$A$3:$E$13372,5,0)</f>
        <v>#N/A</v>
      </c>
    </row>
    <row r="1008" spans="2:21" hidden="1" x14ac:dyDescent="0.25">
      <c r="B1008" t="s">
        <v>15936</v>
      </c>
      <c r="C1008">
        <v>2957</v>
      </c>
      <c r="E1008" t="s">
        <v>14273</v>
      </c>
      <c r="F1008">
        <f t="shared" si="30"/>
        <v>10682</v>
      </c>
      <c r="G1008" s="11">
        <f t="shared" si="31"/>
        <v>10682</v>
      </c>
      <c r="L1008" t="s">
        <v>14273</v>
      </c>
      <c r="M1008" t="e">
        <f>VLOOKUP(L1008,lot!$A$3:$E$13372,3,0)</f>
        <v>#N/A</v>
      </c>
      <c r="Q1008" t="s">
        <v>15936</v>
      </c>
      <c r="R1008">
        <v>2957</v>
      </c>
      <c r="S1008" t="s">
        <v>5841</v>
      </c>
      <c r="T1008" t="e">
        <f>VLOOKUP(Q1008,lot!$A$3:$E$13372,3,0)</f>
        <v>#N/A</v>
      </c>
      <c r="U1008" s="7" t="e">
        <f>VLOOKUP(Q1008,lot!$A$3:$E$13372,5,0)</f>
        <v>#N/A</v>
      </c>
    </row>
    <row r="1009" spans="2:21" hidden="1" x14ac:dyDescent="0.25">
      <c r="B1009" t="s">
        <v>15937</v>
      </c>
      <c r="C1009">
        <v>846</v>
      </c>
      <c r="E1009" t="s">
        <v>15559</v>
      </c>
      <c r="F1009" t="e">
        <f t="shared" si="30"/>
        <v>#N/A</v>
      </c>
      <c r="G1009" s="11" t="str">
        <f t="shared" si="31"/>
        <v>0</v>
      </c>
      <c r="L1009" t="s">
        <v>15559</v>
      </c>
      <c r="M1009" t="e">
        <f>VLOOKUP(L1009,lot!$A$3:$E$13372,3,0)</f>
        <v>#N/A</v>
      </c>
      <c r="Q1009" t="s">
        <v>15937</v>
      </c>
      <c r="R1009">
        <v>846</v>
      </c>
      <c r="S1009" t="s">
        <v>5846</v>
      </c>
      <c r="T1009" t="e">
        <f>VLOOKUP(Q1009,lot!$A$3:$E$13372,3,0)</f>
        <v>#N/A</v>
      </c>
      <c r="U1009" s="7" t="e">
        <f>VLOOKUP(Q1009,lot!$A$3:$E$13372,5,0)</f>
        <v>#N/A</v>
      </c>
    </row>
    <row r="1010" spans="2:21" hidden="1" x14ac:dyDescent="0.25">
      <c r="B1010" t="s">
        <v>15938</v>
      </c>
      <c r="C1010">
        <v>53</v>
      </c>
      <c r="E1010" t="s">
        <v>15616</v>
      </c>
      <c r="F1010" t="e">
        <f t="shared" si="30"/>
        <v>#N/A</v>
      </c>
      <c r="G1010" s="11" t="str">
        <f t="shared" si="31"/>
        <v>0</v>
      </c>
      <c r="L1010" t="s">
        <v>15616</v>
      </c>
      <c r="M1010" t="e">
        <f>VLOOKUP(L1010,lot!$A$3:$E$13372,3,0)</f>
        <v>#N/A</v>
      </c>
      <c r="Q1010" t="s">
        <v>15938</v>
      </c>
      <c r="R1010">
        <v>53</v>
      </c>
      <c r="S1010" t="s">
        <v>5853</v>
      </c>
      <c r="T1010" t="e">
        <f>VLOOKUP(Q1010,lot!$A$3:$E$13372,3,0)</f>
        <v>#N/A</v>
      </c>
      <c r="U1010" s="7" t="e">
        <f>VLOOKUP(Q1010,lot!$A$3:$E$13372,5,0)</f>
        <v>#N/A</v>
      </c>
    </row>
    <row r="1011" spans="2:21" hidden="1" x14ac:dyDescent="0.25">
      <c r="B1011" t="s">
        <v>15939</v>
      </c>
      <c r="C1011">
        <v>330</v>
      </c>
      <c r="E1011" t="s">
        <v>15609</v>
      </c>
      <c r="F1011" t="e">
        <f t="shared" si="30"/>
        <v>#N/A</v>
      </c>
      <c r="G1011" s="11" t="str">
        <f t="shared" si="31"/>
        <v>0</v>
      </c>
      <c r="L1011" t="s">
        <v>15609</v>
      </c>
      <c r="M1011" t="e">
        <f>VLOOKUP(L1011,lot!$A$3:$E$13372,3,0)</f>
        <v>#N/A</v>
      </c>
      <c r="Q1011" t="s">
        <v>15939</v>
      </c>
      <c r="R1011">
        <v>330</v>
      </c>
      <c r="S1011" t="s">
        <v>5857</v>
      </c>
      <c r="T1011" t="e">
        <f>VLOOKUP(Q1011,lot!$A$3:$E$13372,3,0)</f>
        <v>#N/A</v>
      </c>
      <c r="U1011" s="7" t="e">
        <f>VLOOKUP(Q1011,lot!$A$3:$E$13372,5,0)</f>
        <v>#N/A</v>
      </c>
    </row>
    <row r="1012" spans="2:21" hidden="1" x14ac:dyDescent="0.25">
      <c r="B1012" t="s">
        <v>15942</v>
      </c>
      <c r="C1012">
        <v>5400</v>
      </c>
      <c r="E1012" t="s">
        <v>15610</v>
      </c>
      <c r="F1012" t="e">
        <f t="shared" si="30"/>
        <v>#N/A</v>
      </c>
      <c r="G1012" s="11" t="str">
        <f t="shared" si="31"/>
        <v>0</v>
      </c>
      <c r="L1012" t="s">
        <v>15610</v>
      </c>
      <c r="M1012" t="e">
        <f>VLOOKUP(L1012,lot!$A$3:$E$13372,3,0)</f>
        <v>#N/A</v>
      </c>
      <c r="Q1012" t="s">
        <v>15942</v>
      </c>
      <c r="R1012">
        <v>5400</v>
      </c>
      <c r="S1012" t="s">
        <v>18222</v>
      </c>
      <c r="T1012" t="e">
        <f>VLOOKUP(Q1012,lot!$A$3:$E$13372,3,0)</f>
        <v>#N/A</v>
      </c>
      <c r="U1012" s="7" t="e">
        <f>VLOOKUP(Q1012,lot!$A$3:$E$13372,5,0)</f>
        <v>#N/A</v>
      </c>
    </row>
    <row r="1013" spans="2:21" hidden="1" x14ac:dyDescent="0.25">
      <c r="B1013" t="s">
        <v>15943</v>
      </c>
      <c r="C1013">
        <v>2700</v>
      </c>
      <c r="E1013" t="s">
        <v>15614</v>
      </c>
      <c r="F1013" t="e">
        <f t="shared" si="30"/>
        <v>#N/A</v>
      </c>
      <c r="G1013" s="11" t="str">
        <f t="shared" si="31"/>
        <v>0</v>
      </c>
      <c r="L1013" t="s">
        <v>15614</v>
      </c>
      <c r="M1013" t="e">
        <f>VLOOKUP(L1013,lot!$A$3:$E$13372,3,0)</f>
        <v>#N/A</v>
      </c>
      <c r="Q1013" t="s">
        <v>15943</v>
      </c>
      <c r="R1013">
        <v>2700</v>
      </c>
      <c r="S1013" t="s">
        <v>18222</v>
      </c>
      <c r="T1013" t="e">
        <f>VLOOKUP(Q1013,lot!$A$3:$E$13372,3,0)</f>
        <v>#N/A</v>
      </c>
      <c r="U1013" s="7" t="e">
        <f>VLOOKUP(Q1013,lot!$A$3:$E$13372,5,0)</f>
        <v>#N/A</v>
      </c>
    </row>
    <row r="1014" spans="2:21" hidden="1" x14ac:dyDescent="0.25">
      <c r="B1014" t="s">
        <v>15944</v>
      </c>
      <c r="C1014">
        <v>400</v>
      </c>
      <c r="E1014" t="s">
        <v>15615</v>
      </c>
      <c r="F1014">
        <f t="shared" si="30"/>
        <v>153</v>
      </c>
      <c r="G1014" s="11">
        <f t="shared" si="31"/>
        <v>153</v>
      </c>
      <c r="L1014" t="s">
        <v>15615</v>
      </c>
      <c r="M1014" t="e">
        <f>VLOOKUP(L1014,lot!$A$3:$E$13372,3,0)</f>
        <v>#N/A</v>
      </c>
      <c r="Q1014" t="s">
        <v>15944</v>
      </c>
      <c r="R1014">
        <v>400</v>
      </c>
      <c r="S1014" t="s">
        <v>18222</v>
      </c>
      <c r="T1014" t="e">
        <f>VLOOKUP(Q1014,lot!$A$3:$E$13372,3,0)</f>
        <v>#N/A</v>
      </c>
      <c r="U1014" s="7" t="e">
        <f>VLOOKUP(Q1014,lot!$A$3:$E$13372,5,0)</f>
        <v>#N/A</v>
      </c>
    </row>
    <row r="1015" spans="2:21" hidden="1" x14ac:dyDescent="0.25">
      <c r="B1015" t="s">
        <v>15945</v>
      </c>
      <c r="C1015">
        <v>2946</v>
      </c>
      <c r="E1015" t="s">
        <v>15567</v>
      </c>
      <c r="F1015" t="e">
        <f t="shared" si="30"/>
        <v>#N/A</v>
      </c>
      <c r="G1015" s="11" t="str">
        <f t="shared" si="31"/>
        <v>0</v>
      </c>
      <c r="L1015" t="s">
        <v>15567</v>
      </c>
      <c r="M1015" t="e">
        <f>VLOOKUP(L1015,lot!$A$3:$E$13372,3,0)</f>
        <v>#N/A</v>
      </c>
      <c r="Q1015" t="s">
        <v>15945</v>
      </c>
      <c r="R1015">
        <v>2946</v>
      </c>
      <c r="S1015" t="s">
        <v>18222</v>
      </c>
      <c r="T1015" t="e">
        <f>VLOOKUP(Q1015,lot!$A$3:$E$13372,3,0)</f>
        <v>#N/A</v>
      </c>
      <c r="U1015" s="7" t="e">
        <f>VLOOKUP(Q1015,lot!$A$3:$E$13372,5,0)</f>
        <v>#N/A</v>
      </c>
    </row>
    <row r="1016" spans="2:21" hidden="1" x14ac:dyDescent="0.25">
      <c r="B1016" t="s">
        <v>15949</v>
      </c>
      <c r="C1016">
        <v>976</v>
      </c>
      <c r="E1016" t="s">
        <v>15568</v>
      </c>
      <c r="F1016" t="e">
        <f t="shared" si="30"/>
        <v>#N/A</v>
      </c>
      <c r="G1016" s="11" t="str">
        <f t="shared" si="31"/>
        <v>0</v>
      </c>
      <c r="L1016" t="s">
        <v>15568</v>
      </c>
      <c r="M1016" t="e">
        <f>VLOOKUP(L1016,lot!$A$3:$E$13372,3,0)</f>
        <v>#N/A</v>
      </c>
      <c r="Q1016" t="s">
        <v>15949</v>
      </c>
      <c r="R1016">
        <v>976</v>
      </c>
      <c r="S1016" t="s">
        <v>5886</v>
      </c>
      <c r="T1016" t="e">
        <f>VLOOKUP(Q1016,lot!$A$3:$E$13372,3,0)</f>
        <v>#N/A</v>
      </c>
      <c r="U1016" s="7" t="e">
        <f>VLOOKUP(Q1016,lot!$A$3:$E$13372,5,0)</f>
        <v>#N/A</v>
      </c>
    </row>
    <row r="1017" spans="2:21" hidden="1" x14ac:dyDescent="0.25">
      <c r="B1017" t="s">
        <v>15951</v>
      </c>
      <c r="C1017">
        <v>760</v>
      </c>
      <c r="E1017" t="s">
        <v>15560</v>
      </c>
      <c r="F1017" t="e">
        <f t="shared" si="30"/>
        <v>#N/A</v>
      </c>
      <c r="G1017" s="11" t="str">
        <f t="shared" si="31"/>
        <v>0</v>
      </c>
      <c r="L1017" t="s">
        <v>15560</v>
      </c>
      <c r="M1017" t="e">
        <f>VLOOKUP(L1017,lot!$A$3:$E$13372,3,0)</f>
        <v>#N/A</v>
      </c>
      <c r="Q1017" t="s">
        <v>15951</v>
      </c>
      <c r="R1017">
        <v>760</v>
      </c>
      <c r="S1017" t="s">
        <v>5886</v>
      </c>
      <c r="T1017" t="e">
        <f>VLOOKUP(Q1017,lot!$A$3:$E$13372,3,0)</f>
        <v>#N/A</v>
      </c>
      <c r="U1017" s="7" t="e">
        <f>VLOOKUP(Q1017,lot!$A$3:$E$13372,5,0)</f>
        <v>#N/A</v>
      </c>
    </row>
    <row r="1018" spans="2:21" hidden="1" x14ac:dyDescent="0.25">
      <c r="B1018" t="s">
        <v>15952</v>
      </c>
      <c r="C1018">
        <v>40</v>
      </c>
      <c r="E1018" t="s">
        <v>15561</v>
      </c>
      <c r="F1018">
        <f t="shared" si="30"/>
        <v>10</v>
      </c>
      <c r="G1018" s="11">
        <f t="shared" si="31"/>
        <v>10</v>
      </c>
      <c r="L1018" t="s">
        <v>15561</v>
      </c>
      <c r="M1018" t="e">
        <f>VLOOKUP(L1018,lot!$A$3:$E$13372,3,0)</f>
        <v>#N/A</v>
      </c>
      <c r="Q1018" t="s">
        <v>15952</v>
      </c>
      <c r="R1018">
        <v>40</v>
      </c>
      <c r="S1018" t="s">
        <v>5886</v>
      </c>
      <c r="T1018" t="e">
        <f>VLOOKUP(Q1018,lot!$A$3:$E$13372,3,0)</f>
        <v>#N/A</v>
      </c>
      <c r="U1018" s="7" t="e">
        <f>VLOOKUP(Q1018,lot!$A$3:$E$13372,5,0)</f>
        <v>#N/A</v>
      </c>
    </row>
    <row r="1019" spans="2:21" hidden="1" x14ac:dyDescent="0.25">
      <c r="B1019" t="s">
        <v>15955</v>
      </c>
      <c r="C1019">
        <v>800</v>
      </c>
      <c r="E1019" t="s">
        <v>15562</v>
      </c>
      <c r="F1019">
        <f t="shared" si="30"/>
        <v>440</v>
      </c>
      <c r="G1019" s="11">
        <f t="shared" si="31"/>
        <v>440</v>
      </c>
      <c r="L1019" t="s">
        <v>15562</v>
      </c>
      <c r="M1019" t="e">
        <f>VLOOKUP(L1019,lot!$A$3:$E$13372,3,0)</f>
        <v>#N/A</v>
      </c>
      <c r="Q1019" t="s">
        <v>15955</v>
      </c>
      <c r="R1019">
        <v>800</v>
      </c>
      <c r="S1019" t="s">
        <v>5886</v>
      </c>
      <c r="T1019" t="e">
        <f>VLOOKUP(Q1019,lot!$A$3:$E$13372,3,0)</f>
        <v>#N/A</v>
      </c>
      <c r="U1019" s="7" t="e">
        <f>VLOOKUP(Q1019,lot!$A$3:$E$13372,5,0)</f>
        <v>#N/A</v>
      </c>
    </row>
    <row r="1020" spans="2:21" hidden="1" x14ac:dyDescent="0.25">
      <c r="B1020" t="s">
        <v>15959</v>
      </c>
      <c r="C1020">
        <v>3100</v>
      </c>
      <c r="E1020" t="s">
        <v>15563</v>
      </c>
      <c r="F1020">
        <f t="shared" si="30"/>
        <v>500</v>
      </c>
      <c r="G1020" s="11">
        <f t="shared" si="31"/>
        <v>500</v>
      </c>
      <c r="L1020" t="s">
        <v>15563</v>
      </c>
      <c r="M1020" t="e">
        <f>VLOOKUP(L1020,lot!$A$3:$E$13372,3,0)</f>
        <v>#N/A</v>
      </c>
      <c r="Q1020" t="s">
        <v>15959</v>
      </c>
      <c r="R1020">
        <v>3100</v>
      </c>
      <c r="S1020" t="s">
        <v>5901</v>
      </c>
      <c r="T1020" t="e">
        <f>VLOOKUP(Q1020,lot!$A$3:$E$13372,3,0)</f>
        <v>#N/A</v>
      </c>
      <c r="U1020" s="7" t="e">
        <f>VLOOKUP(Q1020,lot!$A$3:$E$13372,5,0)</f>
        <v>#N/A</v>
      </c>
    </row>
    <row r="1021" spans="2:21" hidden="1" x14ac:dyDescent="0.25">
      <c r="B1021" t="s">
        <v>15961</v>
      </c>
      <c r="C1021">
        <v>1315</v>
      </c>
      <c r="E1021" t="s">
        <v>15564</v>
      </c>
      <c r="F1021">
        <f t="shared" si="30"/>
        <v>3000</v>
      </c>
      <c r="G1021" s="11">
        <f t="shared" si="31"/>
        <v>3000</v>
      </c>
      <c r="L1021" t="s">
        <v>15564</v>
      </c>
      <c r="M1021" t="e">
        <f>VLOOKUP(L1021,lot!$A$3:$E$13372,3,0)</f>
        <v>#N/A</v>
      </c>
      <c r="Q1021" t="s">
        <v>15961</v>
      </c>
      <c r="R1021">
        <v>1315</v>
      </c>
      <c r="S1021" t="s">
        <v>5901</v>
      </c>
      <c r="T1021" t="e">
        <f>VLOOKUP(Q1021,lot!$A$3:$E$13372,3,0)</f>
        <v>#N/A</v>
      </c>
      <c r="U1021" s="7" t="e">
        <f>VLOOKUP(Q1021,lot!$A$3:$E$13372,5,0)</f>
        <v>#N/A</v>
      </c>
    </row>
    <row r="1022" spans="2:21" hidden="1" x14ac:dyDescent="0.25">
      <c r="B1022" t="s">
        <v>15964</v>
      </c>
      <c r="C1022">
        <v>18550</v>
      </c>
      <c r="E1022" t="s">
        <v>15565</v>
      </c>
      <c r="F1022" t="e">
        <f t="shared" si="30"/>
        <v>#N/A</v>
      </c>
      <c r="G1022" s="11" t="str">
        <f t="shared" si="31"/>
        <v>0</v>
      </c>
      <c r="L1022" t="s">
        <v>15565</v>
      </c>
      <c r="M1022" t="e">
        <f>VLOOKUP(L1022,lot!$A$3:$E$13372,3,0)</f>
        <v>#N/A</v>
      </c>
      <c r="Q1022" t="s">
        <v>15964</v>
      </c>
      <c r="R1022">
        <v>18550</v>
      </c>
      <c r="S1022" t="s">
        <v>18223</v>
      </c>
      <c r="T1022" t="e">
        <f>VLOOKUP(Q1022,lot!$A$3:$E$13372,3,0)</f>
        <v>#N/A</v>
      </c>
      <c r="U1022" s="7" t="e">
        <f>VLOOKUP(Q1022,lot!$A$3:$E$13372,5,0)</f>
        <v>#N/A</v>
      </c>
    </row>
    <row r="1023" spans="2:21" hidden="1" x14ac:dyDescent="0.25">
      <c r="B1023" t="s">
        <v>15969</v>
      </c>
      <c r="C1023">
        <v>120</v>
      </c>
      <c r="E1023" t="s">
        <v>15566</v>
      </c>
      <c r="F1023" t="e">
        <f t="shared" si="30"/>
        <v>#N/A</v>
      </c>
      <c r="G1023" s="11" t="str">
        <f t="shared" si="31"/>
        <v>0</v>
      </c>
      <c r="L1023" t="s">
        <v>15566</v>
      </c>
      <c r="M1023" t="e">
        <f>VLOOKUP(L1023,lot!$A$3:$E$13372,3,0)</f>
        <v>#N/A</v>
      </c>
      <c r="Q1023" t="s">
        <v>15969</v>
      </c>
      <c r="R1023">
        <v>120</v>
      </c>
      <c r="S1023" t="s">
        <v>18224</v>
      </c>
      <c r="T1023" t="e">
        <f>VLOOKUP(Q1023,lot!$A$3:$E$13372,3,0)</f>
        <v>#N/A</v>
      </c>
      <c r="U1023" s="7" t="e">
        <f>VLOOKUP(Q1023,lot!$A$3:$E$13372,5,0)</f>
        <v>#N/A</v>
      </c>
    </row>
    <row r="1024" spans="2:21" hidden="1" x14ac:dyDescent="0.25">
      <c r="B1024" t="s">
        <v>15972</v>
      </c>
      <c r="C1024">
        <v>200</v>
      </c>
      <c r="E1024" t="s">
        <v>14268</v>
      </c>
      <c r="F1024" t="e">
        <f t="shared" si="30"/>
        <v>#N/A</v>
      </c>
      <c r="G1024" s="11" t="str">
        <f t="shared" si="31"/>
        <v>0</v>
      </c>
      <c r="L1024" t="s">
        <v>14268</v>
      </c>
      <c r="M1024" t="e">
        <f>VLOOKUP(L1024,lot!$A$3:$E$13372,3,0)</f>
        <v>#N/A</v>
      </c>
      <c r="Q1024" t="s">
        <v>15972</v>
      </c>
      <c r="R1024">
        <v>200</v>
      </c>
      <c r="S1024" t="s">
        <v>18224</v>
      </c>
      <c r="T1024" t="e">
        <f>VLOOKUP(Q1024,lot!$A$3:$E$13372,3,0)</f>
        <v>#N/A</v>
      </c>
      <c r="U1024" s="7" t="e">
        <f>VLOOKUP(Q1024,lot!$A$3:$E$13372,5,0)</f>
        <v>#N/A</v>
      </c>
    </row>
    <row r="1025" spans="2:21" hidden="1" x14ac:dyDescent="0.25">
      <c r="B1025" t="s">
        <v>15975</v>
      </c>
      <c r="C1025">
        <v>180</v>
      </c>
      <c r="E1025" t="s">
        <v>15569</v>
      </c>
      <c r="F1025" t="e">
        <f t="shared" si="30"/>
        <v>#N/A</v>
      </c>
      <c r="G1025" s="11" t="str">
        <f t="shared" si="31"/>
        <v>0</v>
      </c>
      <c r="L1025" t="s">
        <v>15569</v>
      </c>
      <c r="M1025" t="e">
        <f>VLOOKUP(L1025,lot!$A$3:$E$13372,3,0)</f>
        <v>#N/A</v>
      </c>
      <c r="Q1025" t="s">
        <v>15975</v>
      </c>
      <c r="R1025">
        <v>180</v>
      </c>
      <c r="S1025" t="s">
        <v>5954</v>
      </c>
      <c r="T1025" t="e">
        <f>VLOOKUP(Q1025,lot!$A$3:$E$13372,3,0)</f>
        <v>#N/A</v>
      </c>
      <c r="U1025" s="7" t="e">
        <f>VLOOKUP(Q1025,lot!$A$3:$E$13372,5,0)</f>
        <v>#N/A</v>
      </c>
    </row>
    <row r="1026" spans="2:21" hidden="1" x14ac:dyDescent="0.25">
      <c r="B1026" t="s">
        <v>15976</v>
      </c>
      <c r="C1026">
        <v>200</v>
      </c>
      <c r="E1026" t="s">
        <v>15570</v>
      </c>
      <c r="F1026" t="e">
        <f t="shared" si="30"/>
        <v>#N/A</v>
      </c>
      <c r="G1026" s="11" t="str">
        <f t="shared" si="31"/>
        <v>0</v>
      </c>
      <c r="L1026" t="s">
        <v>15570</v>
      </c>
      <c r="M1026" t="e">
        <f>VLOOKUP(L1026,lot!$A$3:$E$13372,3,0)</f>
        <v>#N/A</v>
      </c>
      <c r="Q1026" t="s">
        <v>15976</v>
      </c>
      <c r="R1026">
        <v>200</v>
      </c>
      <c r="S1026" t="s">
        <v>5954</v>
      </c>
      <c r="T1026" t="e">
        <f>VLOOKUP(Q1026,lot!$A$3:$E$13372,3,0)</f>
        <v>#N/A</v>
      </c>
      <c r="U1026" s="7" t="e">
        <f>VLOOKUP(Q1026,lot!$A$3:$E$13372,5,0)</f>
        <v>#N/A</v>
      </c>
    </row>
    <row r="1027" spans="2:21" hidden="1" x14ac:dyDescent="0.25">
      <c r="B1027" t="s">
        <v>15981</v>
      </c>
      <c r="C1027">
        <v>2020</v>
      </c>
      <c r="E1027" t="s">
        <v>15571</v>
      </c>
      <c r="F1027" t="e">
        <f t="shared" ref="F1027:F1090" si="32">VLOOKUP(E1027,$B$2:$C$1866,2,0)</f>
        <v>#N/A</v>
      </c>
      <c r="G1027" s="11" t="str">
        <f t="shared" ref="G1027:G1090" si="33">IF(ISNA(F1027),"0",F1027)</f>
        <v>0</v>
      </c>
      <c r="L1027" t="s">
        <v>15571</v>
      </c>
      <c r="M1027" t="e">
        <f>VLOOKUP(L1027,lot!$A$3:$E$13372,3,0)</f>
        <v>#N/A</v>
      </c>
      <c r="Q1027" t="s">
        <v>15981</v>
      </c>
      <c r="R1027">
        <v>2020</v>
      </c>
      <c r="S1027" t="s">
        <v>18225</v>
      </c>
      <c r="T1027" t="e">
        <f>VLOOKUP(Q1027,lot!$A$3:$E$13372,3,0)</f>
        <v>#N/A</v>
      </c>
      <c r="U1027" s="7" t="e">
        <f>VLOOKUP(Q1027,lot!$A$3:$E$13372,5,0)</f>
        <v>#N/A</v>
      </c>
    </row>
    <row r="1028" spans="2:21" hidden="1" x14ac:dyDescent="0.25">
      <c r="B1028" t="s">
        <v>15982</v>
      </c>
      <c r="C1028">
        <v>224</v>
      </c>
      <c r="E1028" t="s">
        <v>15572</v>
      </c>
      <c r="F1028">
        <f t="shared" si="32"/>
        <v>305</v>
      </c>
      <c r="G1028" s="11">
        <f t="shared" si="33"/>
        <v>305</v>
      </c>
      <c r="L1028" t="s">
        <v>15572</v>
      </c>
      <c r="M1028" t="e">
        <f>VLOOKUP(L1028,lot!$A$3:$E$13372,3,0)</f>
        <v>#N/A</v>
      </c>
      <c r="Q1028" t="s">
        <v>15982</v>
      </c>
      <c r="R1028">
        <v>224</v>
      </c>
      <c r="S1028" t="s">
        <v>5973</v>
      </c>
      <c r="T1028" t="e">
        <f>VLOOKUP(Q1028,lot!$A$3:$E$13372,3,0)</f>
        <v>#N/A</v>
      </c>
      <c r="U1028" s="7" t="e">
        <f>VLOOKUP(Q1028,lot!$A$3:$E$13372,5,0)</f>
        <v>#N/A</v>
      </c>
    </row>
    <row r="1029" spans="2:21" hidden="1" x14ac:dyDescent="0.25">
      <c r="B1029" t="s">
        <v>15983</v>
      </c>
      <c r="C1029">
        <v>500</v>
      </c>
      <c r="E1029" t="s">
        <v>15573</v>
      </c>
      <c r="F1029">
        <f t="shared" si="32"/>
        <v>451400</v>
      </c>
      <c r="G1029" s="11">
        <f t="shared" si="33"/>
        <v>451400</v>
      </c>
      <c r="L1029" t="s">
        <v>15573</v>
      </c>
      <c r="M1029" t="e">
        <f>VLOOKUP(L1029,lot!$A$3:$E$13372,3,0)</f>
        <v>#N/A</v>
      </c>
      <c r="Q1029" t="s">
        <v>15983</v>
      </c>
      <c r="R1029">
        <v>500</v>
      </c>
      <c r="S1029" t="s">
        <v>5973</v>
      </c>
      <c r="T1029" t="e">
        <f>VLOOKUP(Q1029,lot!$A$3:$E$13372,3,0)</f>
        <v>#N/A</v>
      </c>
      <c r="U1029" s="7" t="e">
        <f>VLOOKUP(Q1029,lot!$A$3:$E$13372,5,0)</f>
        <v>#N/A</v>
      </c>
    </row>
    <row r="1030" spans="2:21" hidden="1" x14ac:dyDescent="0.25">
      <c r="B1030" t="s">
        <v>15984</v>
      </c>
      <c r="C1030">
        <v>500</v>
      </c>
      <c r="E1030" t="s">
        <v>15574</v>
      </c>
      <c r="F1030" t="e">
        <f t="shared" si="32"/>
        <v>#N/A</v>
      </c>
      <c r="G1030" s="11" t="str">
        <f t="shared" si="33"/>
        <v>0</v>
      </c>
      <c r="L1030" t="s">
        <v>15574</v>
      </c>
      <c r="M1030" t="e">
        <f>VLOOKUP(L1030,lot!$A$3:$E$13372,3,0)</f>
        <v>#N/A</v>
      </c>
      <c r="Q1030" t="s">
        <v>15984</v>
      </c>
      <c r="R1030">
        <v>500</v>
      </c>
      <c r="S1030" t="s">
        <v>5973</v>
      </c>
      <c r="T1030" t="e">
        <f>VLOOKUP(Q1030,lot!$A$3:$E$13372,3,0)</f>
        <v>#N/A</v>
      </c>
      <c r="U1030" s="7" t="e">
        <f>VLOOKUP(Q1030,lot!$A$3:$E$13372,5,0)</f>
        <v>#N/A</v>
      </c>
    </row>
    <row r="1031" spans="2:21" hidden="1" x14ac:dyDescent="0.25">
      <c r="B1031" t="s">
        <v>15985</v>
      </c>
      <c r="C1031">
        <v>10016</v>
      </c>
      <c r="E1031" t="s">
        <v>15575</v>
      </c>
      <c r="F1031" t="e">
        <f t="shared" si="32"/>
        <v>#N/A</v>
      </c>
      <c r="G1031" s="11" t="str">
        <f t="shared" si="33"/>
        <v>0</v>
      </c>
      <c r="L1031" t="s">
        <v>15575</v>
      </c>
      <c r="M1031" t="e">
        <f>VLOOKUP(L1031,lot!$A$3:$E$13372,3,0)</f>
        <v>#N/A</v>
      </c>
      <c r="Q1031" t="s">
        <v>15985</v>
      </c>
      <c r="R1031">
        <v>10016</v>
      </c>
      <c r="S1031" t="s">
        <v>5975</v>
      </c>
      <c r="T1031" t="e">
        <f>VLOOKUP(Q1031,lot!$A$3:$E$13372,3,0)</f>
        <v>#N/A</v>
      </c>
      <c r="U1031" s="7" t="e">
        <f>VLOOKUP(Q1031,lot!$A$3:$E$13372,5,0)</f>
        <v>#N/A</v>
      </c>
    </row>
    <row r="1032" spans="2:21" hidden="1" x14ac:dyDescent="0.25">
      <c r="B1032" t="s">
        <v>15986</v>
      </c>
      <c r="C1032">
        <v>4974</v>
      </c>
      <c r="E1032" t="s">
        <v>15576</v>
      </c>
      <c r="F1032" t="e">
        <f t="shared" si="32"/>
        <v>#N/A</v>
      </c>
      <c r="G1032" s="11" t="str">
        <f t="shared" si="33"/>
        <v>0</v>
      </c>
      <c r="L1032" t="s">
        <v>15576</v>
      </c>
      <c r="M1032" t="e">
        <f>VLOOKUP(L1032,lot!$A$3:$E$13372,3,0)</f>
        <v>#N/A</v>
      </c>
      <c r="Q1032" t="s">
        <v>15986</v>
      </c>
      <c r="R1032">
        <v>4974</v>
      </c>
      <c r="S1032" t="s">
        <v>18226</v>
      </c>
      <c r="T1032" t="e">
        <f>VLOOKUP(Q1032,lot!$A$3:$E$13372,3,0)</f>
        <v>#N/A</v>
      </c>
      <c r="U1032" s="7" t="e">
        <f>VLOOKUP(Q1032,lot!$A$3:$E$13372,5,0)</f>
        <v>#N/A</v>
      </c>
    </row>
    <row r="1033" spans="2:21" hidden="1" x14ac:dyDescent="0.25">
      <c r="B1033" t="s">
        <v>15987</v>
      </c>
      <c r="C1033">
        <v>8472</v>
      </c>
      <c r="E1033" t="s">
        <v>14269</v>
      </c>
      <c r="F1033">
        <f t="shared" si="32"/>
        <v>1580</v>
      </c>
      <c r="G1033" s="11">
        <f t="shared" si="33"/>
        <v>1580</v>
      </c>
      <c r="L1033" t="s">
        <v>14269</v>
      </c>
      <c r="M1033" t="e">
        <f>VLOOKUP(L1033,lot!$A$3:$E$13372,3,0)</f>
        <v>#N/A</v>
      </c>
      <c r="Q1033" t="s">
        <v>15987</v>
      </c>
      <c r="R1033">
        <v>8472</v>
      </c>
      <c r="S1033" t="s">
        <v>18227</v>
      </c>
      <c r="T1033" t="e">
        <f>VLOOKUP(Q1033,lot!$A$3:$E$13372,3,0)</f>
        <v>#N/A</v>
      </c>
      <c r="U1033" s="7" t="e">
        <f>VLOOKUP(Q1033,lot!$A$3:$E$13372,5,0)</f>
        <v>#N/A</v>
      </c>
    </row>
    <row r="1034" spans="2:21" hidden="1" x14ac:dyDescent="0.25">
      <c r="B1034" t="s">
        <v>15988</v>
      </c>
      <c r="C1034">
        <v>44</v>
      </c>
      <c r="E1034" t="s">
        <v>15641</v>
      </c>
      <c r="F1034">
        <f t="shared" si="32"/>
        <v>1000</v>
      </c>
      <c r="G1034" s="11">
        <f t="shared" si="33"/>
        <v>1000</v>
      </c>
      <c r="L1034" t="s">
        <v>15641</v>
      </c>
      <c r="M1034" t="e">
        <f>VLOOKUP(L1034,lot!$A$3:$E$13372,3,0)</f>
        <v>#N/A</v>
      </c>
      <c r="Q1034" t="s">
        <v>15988</v>
      </c>
      <c r="R1034">
        <v>44</v>
      </c>
      <c r="S1034" t="s">
        <v>5981</v>
      </c>
      <c r="T1034" t="e">
        <f>VLOOKUP(Q1034,lot!$A$3:$E$13372,3,0)</f>
        <v>#N/A</v>
      </c>
      <c r="U1034" s="7" t="e">
        <f>VLOOKUP(Q1034,lot!$A$3:$E$13372,5,0)</f>
        <v>#N/A</v>
      </c>
    </row>
    <row r="1035" spans="2:21" hidden="1" x14ac:dyDescent="0.25">
      <c r="B1035" t="s">
        <v>15993</v>
      </c>
      <c r="C1035">
        <v>20</v>
      </c>
      <c r="E1035" t="s">
        <v>15644</v>
      </c>
      <c r="F1035">
        <f t="shared" si="32"/>
        <v>148</v>
      </c>
      <c r="G1035" s="11">
        <f t="shared" si="33"/>
        <v>148</v>
      </c>
      <c r="L1035" t="s">
        <v>15644</v>
      </c>
      <c r="M1035" t="e">
        <f>VLOOKUP(L1035,lot!$A$3:$E$13372,3,0)</f>
        <v>#N/A</v>
      </c>
      <c r="Q1035" t="s">
        <v>15993</v>
      </c>
      <c r="R1035">
        <v>20</v>
      </c>
      <c r="S1035" t="s">
        <v>5989</v>
      </c>
      <c r="T1035" t="e">
        <f>VLOOKUP(Q1035,lot!$A$3:$E$13372,3,0)</f>
        <v>#N/A</v>
      </c>
      <c r="U1035" s="7" t="e">
        <f>VLOOKUP(Q1035,lot!$A$3:$E$13372,5,0)</f>
        <v>#N/A</v>
      </c>
    </row>
    <row r="1036" spans="2:21" hidden="1" x14ac:dyDescent="0.25">
      <c r="B1036" t="s">
        <v>15994</v>
      </c>
      <c r="C1036">
        <v>3264</v>
      </c>
      <c r="E1036" t="s">
        <v>15645</v>
      </c>
      <c r="F1036">
        <f t="shared" si="32"/>
        <v>625</v>
      </c>
      <c r="G1036" s="11">
        <f t="shared" si="33"/>
        <v>625</v>
      </c>
      <c r="L1036" t="s">
        <v>15645</v>
      </c>
      <c r="M1036" t="e">
        <f>VLOOKUP(L1036,lot!$A$3:$E$13372,3,0)</f>
        <v>#N/A</v>
      </c>
      <c r="Q1036" t="s">
        <v>15994</v>
      </c>
      <c r="R1036">
        <v>3264</v>
      </c>
      <c r="S1036" t="s">
        <v>5989</v>
      </c>
      <c r="T1036" t="e">
        <f>VLOOKUP(Q1036,lot!$A$3:$E$13372,3,0)</f>
        <v>#N/A</v>
      </c>
      <c r="U1036" s="7" t="e">
        <f>VLOOKUP(Q1036,lot!$A$3:$E$13372,5,0)</f>
        <v>#N/A</v>
      </c>
    </row>
    <row r="1037" spans="2:21" hidden="1" x14ac:dyDescent="0.25">
      <c r="B1037" t="s">
        <v>15996</v>
      </c>
      <c r="C1037">
        <v>925</v>
      </c>
      <c r="E1037" t="s">
        <v>15642</v>
      </c>
      <c r="F1037">
        <f t="shared" si="32"/>
        <v>116</v>
      </c>
      <c r="G1037" s="11">
        <f t="shared" si="33"/>
        <v>116</v>
      </c>
      <c r="L1037" t="s">
        <v>15642</v>
      </c>
      <c r="M1037" t="e">
        <f>VLOOKUP(L1037,lot!$A$3:$E$13372,3,0)</f>
        <v>#N/A</v>
      </c>
      <c r="Q1037" t="s">
        <v>15996</v>
      </c>
      <c r="R1037">
        <v>925</v>
      </c>
      <c r="S1037" t="s">
        <v>18228</v>
      </c>
      <c r="T1037" t="e">
        <f>VLOOKUP(Q1037,lot!$A$3:$E$13372,3,0)</f>
        <v>#N/A</v>
      </c>
      <c r="U1037" s="7" t="e">
        <f>VLOOKUP(Q1037,lot!$A$3:$E$13372,5,0)</f>
        <v>#N/A</v>
      </c>
    </row>
    <row r="1038" spans="2:21" hidden="1" x14ac:dyDescent="0.25">
      <c r="B1038" t="s">
        <v>15998</v>
      </c>
      <c r="C1038">
        <v>17</v>
      </c>
      <c r="E1038" t="s">
        <v>15643</v>
      </c>
      <c r="F1038">
        <f t="shared" si="32"/>
        <v>1852</v>
      </c>
      <c r="G1038" s="11">
        <f t="shared" si="33"/>
        <v>1852</v>
      </c>
      <c r="L1038" t="s">
        <v>15643</v>
      </c>
      <c r="M1038" t="e">
        <f>VLOOKUP(L1038,lot!$A$3:$E$13372,3,0)</f>
        <v>#N/A</v>
      </c>
      <c r="Q1038" t="s">
        <v>15998</v>
      </c>
      <c r="R1038">
        <v>17</v>
      </c>
      <c r="S1038" t="s">
        <v>6009</v>
      </c>
      <c r="T1038" t="e">
        <f>VLOOKUP(Q1038,lot!$A$3:$E$13372,3,0)</f>
        <v>#N/A</v>
      </c>
      <c r="U1038" s="7" t="e">
        <f>VLOOKUP(Q1038,lot!$A$3:$E$13372,5,0)</f>
        <v>#N/A</v>
      </c>
    </row>
    <row r="1039" spans="2:21" hidden="1" x14ac:dyDescent="0.25">
      <c r="B1039" t="s">
        <v>15999</v>
      </c>
      <c r="C1039">
        <v>680</v>
      </c>
      <c r="E1039" t="s">
        <v>15578</v>
      </c>
      <c r="F1039" t="e">
        <f t="shared" si="32"/>
        <v>#N/A</v>
      </c>
      <c r="G1039" s="11" t="str">
        <f t="shared" si="33"/>
        <v>0</v>
      </c>
      <c r="L1039" t="s">
        <v>15578</v>
      </c>
      <c r="M1039" t="e">
        <f>VLOOKUP(L1039,lot!$A$3:$E$13372,3,0)</f>
        <v>#N/A</v>
      </c>
      <c r="Q1039" t="s">
        <v>15999</v>
      </c>
      <c r="R1039">
        <v>680</v>
      </c>
      <c r="S1039" t="s">
        <v>6009</v>
      </c>
      <c r="T1039" t="e">
        <f>VLOOKUP(Q1039,lot!$A$3:$E$13372,3,0)</f>
        <v>#N/A</v>
      </c>
      <c r="U1039" s="7" t="e">
        <f>VLOOKUP(Q1039,lot!$A$3:$E$13372,5,0)</f>
        <v>#N/A</v>
      </c>
    </row>
    <row r="1040" spans="2:21" hidden="1" x14ac:dyDescent="0.25">
      <c r="B1040" t="s">
        <v>16002</v>
      </c>
      <c r="C1040">
        <v>140</v>
      </c>
      <c r="E1040" t="s">
        <v>15588</v>
      </c>
      <c r="F1040">
        <f t="shared" si="32"/>
        <v>205</v>
      </c>
      <c r="G1040" s="11">
        <f t="shared" si="33"/>
        <v>205</v>
      </c>
      <c r="L1040" t="s">
        <v>15588</v>
      </c>
      <c r="M1040" t="e">
        <f>VLOOKUP(L1040,lot!$A$3:$E$13372,3,0)</f>
        <v>#N/A</v>
      </c>
      <c r="Q1040" t="s">
        <v>16002</v>
      </c>
      <c r="R1040">
        <v>140</v>
      </c>
      <c r="S1040" t="s">
        <v>6011</v>
      </c>
      <c r="T1040" t="e">
        <f>VLOOKUP(Q1040,lot!$A$3:$E$13372,3,0)</f>
        <v>#N/A</v>
      </c>
      <c r="U1040" s="7" t="e">
        <f>VLOOKUP(Q1040,lot!$A$3:$E$13372,5,0)</f>
        <v>#N/A</v>
      </c>
    </row>
    <row r="1041" spans="2:21" hidden="1" x14ac:dyDescent="0.25">
      <c r="B1041" t="s">
        <v>16005</v>
      </c>
      <c r="C1041">
        <v>1173</v>
      </c>
      <c r="E1041" t="s">
        <v>15589</v>
      </c>
      <c r="F1041">
        <f t="shared" si="32"/>
        <v>351</v>
      </c>
      <c r="G1041" s="11">
        <f t="shared" si="33"/>
        <v>351</v>
      </c>
      <c r="L1041" t="s">
        <v>15589</v>
      </c>
      <c r="M1041" t="e">
        <f>VLOOKUP(L1041,lot!$A$3:$E$13372,3,0)</f>
        <v>#N/A</v>
      </c>
      <c r="Q1041" t="s">
        <v>16005</v>
      </c>
      <c r="R1041">
        <v>1173</v>
      </c>
      <c r="S1041" t="s">
        <v>6016</v>
      </c>
      <c r="T1041" t="e">
        <f>VLOOKUP(Q1041,lot!$A$3:$E$13372,3,0)</f>
        <v>#N/A</v>
      </c>
      <c r="U1041" s="7" t="e">
        <f>VLOOKUP(Q1041,lot!$A$3:$E$13372,5,0)</f>
        <v>#N/A</v>
      </c>
    </row>
    <row r="1042" spans="2:21" hidden="1" x14ac:dyDescent="0.25">
      <c r="B1042" t="s">
        <v>16006</v>
      </c>
      <c r="C1042">
        <v>2200</v>
      </c>
      <c r="E1042" t="s">
        <v>15590</v>
      </c>
      <c r="F1042">
        <f t="shared" si="32"/>
        <v>904</v>
      </c>
      <c r="G1042" s="11">
        <f t="shared" si="33"/>
        <v>904</v>
      </c>
      <c r="L1042" t="s">
        <v>15590</v>
      </c>
      <c r="M1042" t="e">
        <f>VLOOKUP(L1042,lot!$A$3:$E$13372,3,0)</f>
        <v>#N/A</v>
      </c>
      <c r="Q1042" t="s">
        <v>16006</v>
      </c>
      <c r="R1042">
        <v>2200</v>
      </c>
      <c r="S1042" t="s">
        <v>6016</v>
      </c>
      <c r="T1042" t="e">
        <f>VLOOKUP(Q1042,lot!$A$3:$E$13372,3,0)</f>
        <v>#N/A</v>
      </c>
      <c r="U1042" s="7" t="e">
        <f>VLOOKUP(Q1042,lot!$A$3:$E$13372,5,0)</f>
        <v>#N/A</v>
      </c>
    </row>
    <row r="1043" spans="2:21" hidden="1" x14ac:dyDescent="0.25">
      <c r="B1043" t="s">
        <v>16009</v>
      </c>
      <c r="C1043">
        <v>14</v>
      </c>
      <c r="E1043" t="s">
        <v>15584</v>
      </c>
      <c r="F1043" t="e">
        <f t="shared" si="32"/>
        <v>#N/A</v>
      </c>
      <c r="G1043" s="11" t="str">
        <f t="shared" si="33"/>
        <v>0</v>
      </c>
      <c r="L1043" t="s">
        <v>15584</v>
      </c>
      <c r="M1043" t="e">
        <f>VLOOKUP(L1043,lot!$A$3:$E$13372,3,0)</f>
        <v>#N/A</v>
      </c>
      <c r="Q1043" t="s">
        <v>16009</v>
      </c>
      <c r="R1043">
        <v>14</v>
      </c>
      <c r="S1043" t="s">
        <v>6031</v>
      </c>
      <c r="T1043" t="e">
        <f>VLOOKUP(Q1043,lot!$A$3:$E$13372,3,0)</f>
        <v>#N/A</v>
      </c>
      <c r="U1043" s="7" t="e">
        <f>VLOOKUP(Q1043,lot!$A$3:$E$13372,5,0)</f>
        <v>#N/A</v>
      </c>
    </row>
    <row r="1044" spans="2:21" hidden="1" x14ac:dyDescent="0.25">
      <c r="B1044" t="s">
        <v>16010</v>
      </c>
      <c r="C1044">
        <v>850</v>
      </c>
      <c r="E1044" t="s">
        <v>15585</v>
      </c>
      <c r="F1044" t="e">
        <f t="shared" si="32"/>
        <v>#N/A</v>
      </c>
      <c r="G1044" s="11" t="str">
        <f t="shared" si="33"/>
        <v>0</v>
      </c>
      <c r="L1044" t="s">
        <v>15585</v>
      </c>
      <c r="M1044" t="e">
        <f>VLOOKUP(L1044,lot!$A$3:$E$13372,3,0)</f>
        <v>#N/A</v>
      </c>
      <c r="Q1044" t="s">
        <v>16010</v>
      </c>
      <c r="R1044">
        <v>850</v>
      </c>
      <c r="S1044" t="s">
        <v>6031</v>
      </c>
      <c r="T1044" t="e">
        <f>VLOOKUP(Q1044,lot!$A$3:$E$13372,3,0)</f>
        <v>#N/A</v>
      </c>
      <c r="U1044" s="7" t="e">
        <f>VLOOKUP(Q1044,lot!$A$3:$E$13372,5,0)</f>
        <v>#N/A</v>
      </c>
    </row>
    <row r="1045" spans="2:21" hidden="1" x14ac:dyDescent="0.25">
      <c r="B1045" t="s">
        <v>16011</v>
      </c>
      <c r="C1045">
        <v>840</v>
      </c>
      <c r="E1045" t="s">
        <v>15586</v>
      </c>
      <c r="F1045" t="e">
        <f t="shared" si="32"/>
        <v>#N/A</v>
      </c>
      <c r="G1045" s="11" t="str">
        <f t="shared" si="33"/>
        <v>0</v>
      </c>
      <c r="L1045" t="s">
        <v>15586</v>
      </c>
      <c r="M1045" t="e">
        <f>VLOOKUP(L1045,lot!$A$3:$E$13372,3,0)</f>
        <v>#N/A</v>
      </c>
      <c r="Q1045" t="s">
        <v>16011</v>
      </c>
      <c r="R1045">
        <v>840</v>
      </c>
      <c r="S1045" t="s">
        <v>6034</v>
      </c>
      <c r="T1045" t="e">
        <f>VLOOKUP(Q1045,lot!$A$3:$E$13372,3,0)</f>
        <v>#N/A</v>
      </c>
      <c r="U1045" s="7" t="e">
        <f>VLOOKUP(Q1045,lot!$A$3:$E$13372,5,0)</f>
        <v>#N/A</v>
      </c>
    </row>
    <row r="1046" spans="2:21" hidden="1" x14ac:dyDescent="0.25">
      <c r="B1046" t="s">
        <v>16012</v>
      </c>
      <c r="C1046">
        <v>4</v>
      </c>
      <c r="E1046" t="s">
        <v>15587</v>
      </c>
      <c r="F1046" t="e">
        <f t="shared" si="32"/>
        <v>#N/A</v>
      </c>
      <c r="G1046" s="11" t="str">
        <f t="shared" si="33"/>
        <v>0</v>
      </c>
      <c r="L1046" t="s">
        <v>15587</v>
      </c>
      <c r="M1046" t="e">
        <f>VLOOKUP(L1046,lot!$A$3:$E$13372,3,0)</f>
        <v>#N/A</v>
      </c>
      <c r="Q1046" t="s">
        <v>16012</v>
      </c>
      <c r="R1046">
        <v>4</v>
      </c>
      <c r="S1046" t="s">
        <v>6034</v>
      </c>
      <c r="T1046" t="e">
        <f>VLOOKUP(Q1046,lot!$A$3:$E$13372,3,0)</f>
        <v>#N/A</v>
      </c>
      <c r="U1046" s="7" t="e">
        <f>VLOOKUP(Q1046,lot!$A$3:$E$13372,5,0)</f>
        <v>#N/A</v>
      </c>
    </row>
    <row r="1047" spans="2:21" hidden="1" x14ac:dyDescent="0.25">
      <c r="B1047" t="s">
        <v>16016</v>
      </c>
      <c r="C1047">
        <v>5000</v>
      </c>
      <c r="E1047" t="s">
        <v>15591</v>
      </c>
      <c r="F1047" t="e">
        <f t="shared" si="32"/>
        <v>#N/A</v>
      </c>
      <c r="G1047" s="11" t="str">
        <f t="shared" si="33"/>
        <v>0</v>
      </c>
      <c r="L1047" t="s">
        <v>15591</v>
      </c>
      <c r="M1047" t="e">
        <f>VLOOKUP(L1047,lot!$A$3:$E$13372,3,0)</f>
        <v>#N/A</v>
      </c>
      <c r="Q1047" t="s">
        <v>16016</v>
      </c>
      <c r="R1047">
        <v>5000</v>
      </c>
      <c r="S1047" t="s">
        <v>6045</v>
      </c>
      <c r="T1047" t="e">
        <f>VLOOKUP(Q1047,lot!$A$3:$E$13372,3,0)</f>
        <v>#N/A</v>
      </c>
      <c r="U1047" s="7" t="e">
        <f>VLOOKUP(Q1047,lot!$A$3:$E$13372,5,0)</f>
        <v>#N/A</v>
      </c>
    </row>
    <row r="1048" spans="2:21" x14ac:dyDescent="0.25">
      <c r="B1048" t="s">
        <v>16018</v>
      </c>
      <c r="C1048">
        <v>2440</v>
      </c>
      <c r="E1048" t="s">
        <v>17469</v>
      </c>
      <c r="F1048" t="e">
        <f t="shared" si="32"/>
        <v>#N/A</v>
      </c>
      <c r="G1048" s="11" t="str">
        <f t="shared" si="33"/>
        <v>0</v>
      </c>
      <c r="L1048" t="s">
        <v>17469</v>
      </c>
      <c r="M1048" t="e">
        <f>VLOOKUP(L1048,lot!$A$3:$E$13372,3,0)</f>
        <v>#N/A</v>
      </c>
      <c r="Q1048" t="s">
        <v>16018</v>
      </c>
      <c r="R1048">
        <v>2440</v>
      </c>
      <c r="S1048" t="s">
        <v>6045</v>
      </c>
      <c r="T1048" t="e">
        <f>VLOOKUP(Q1048,lot!$A$3:$E$13372,3,0)</f>
        <v>#N/A</v>
      </c>
      <c r="U1048" s="7" t="e">
        <f>VLOOKUP(Q1048,lot!$A$3:$E$13372,5,0)</f>
        <v>#N/A</v>
      </c>
    </row>
    <row r="1049" spans="2:21" hidden="1" x14ac:dyDescent="0.25">
      <c r="B1049" t="s">
        <v>16024</v>
      </c>
      <c r="C1049">
        <v>3920</v>
      </c>
      <c r="E1049" t="s">
        <v>15592</v>
      </c>
      <c r="F1049" t="e">
        <f t="shared" si="32"/>
        <v>#N/A</v>
      </c>
      <c r="G1049" s="11" t="str">
        <f t="shared" si="33"/>
        <v>0</v>
      </c>
      <c r="L1049" t="s">
        <v>15592</v>
      </c>
      <c r="M1049" t="e">
        <f>VLOOKUP(L1049,lot!$A$3:$E$13372,3,0)</f>
        <v>#N/A</v>
      </c>
      <c r="Q1049" t="s">
        <v>16024</v>
      </c>
      <c r="R1049">
        <v>3920</v>
      </c>
      <c r="S1049" t="s">
        <v>6064</v>
      </c>
      <c r="T1049" t="e">
        <f>VLOOKUP(Q1049,lot!$A$3:$E$13372,3,0)</f>
        <v>#N/A</v>
      </c>
      <c r="U1049" s="7" t="e">
        <f>VLOOKUP(Q1049,lot!$A$3:$E$13372,5,0)</f>
        <v>#N/A</v>
      </c>
    </row>
    <row r="1050" spans="2:21" hidden="1" x14ac:dyDescent="0.25">
      <c r="B1050" t="s">
        <v>16025</v>
      </c>
      <c r="C1050">
        <v>6000</v>
      </c>
      <c r="E1050" t="s">
        <v>15593</v>
      </c>
      <c r="F1050">
        <f t="shared" si="32"/>
        <v>320</v>
      </c>
      <c r="G1050" s="11">
        <f t="shared" si="33"/>
        <v>320</v>
      </c>
      <c r="L1050" t="s">
        <v>15593</v>
      </c>
      <c r="M1050" t="e">
        <f>VLOOKUP(L1050,lot!$A$3:$E$13372,3,0)</f>
        <v>#N/A</v>
      </c>
      <c r="Q1050" t="s">
        <v>16025</v>
      </c>
      <c r="R1050">
        <v>6000</v>
      </c>
      <c r="S1050" t="s">
        <v>6064</v>
      </c>
      <c r="T1050" t="e">
        <f>VLOOKUP(Q1050,lot!$A$3:$E$13372,3,0)</f>
        <v>#N/A</v>
      </c>
      <c r="U1050" s="7" t="e">
        <f>VLOOKUP(Q1050,lot!$A$3:$E$13372,5,0)</f>
        <v>#N/A</v>
      </c>
    </row>
    <row r="1051" spans="2:21" hidden="1" x14ac:dyDescent="0.25">
      <c r="B1051" t="s">
        <v>16026</v>
      </c>
      <c r="C1051">
        <v>7</v>
      </c>
      <c r="E1051" t="s">
        <v>15594</v>
      </c>
      <c r="F1051">
        <f t="shared" si="32"/>
        <v>16560</v>
      </c>
      <c r="G1051" s="11">
        <f t="shared" si="33"/>
        <v>16560</v>
      </c>
      <c r="L1051" t="s">
        <v>15594</v>
      </c>
      <c r="M1051" t="e">
        <f>VLOOKUP(L1051,lot!$A$3:$E$13372,3,0)</f>
        <v>#N/A</v>
      </c>
      <c r="Q1051" t="s">
        <v>16026</v>
      </c>
      <c r="R1051">
        <v>7</v>
      </c>
      <c r="S1051" t="s">
        <v>6066</v>
      </c>
      <c r="T1051" t="e">
        <f>VLOOKUP(Q1051,lot!$A$3:$E$13372,3,0)</f>
        <v>#N/A</v>
      </c>
      <c r="U1051" s="7" t="e">
        <f>VLOOKUP(Q1051,lot!$A$3:$E$13372,5,0)</f>
        <v>#N/A</v>
      </c>
    </row>
    <row r="1052" spans="2:21" hidden="1" x14ac:dyDescent="0.25">
      <c r="B1052" t="s">
        <v>16028</v>
      </c>
      <c r="C1052">
        <v>4040</v>
      </c>
      <c r="E1052" t="s">
        <v>15595</v>
      </c>
      <c r="F1052">
        <f t="shared" si="32"/>
        <v>3</v>
      </c>
      <c r="G1052" s="11">
        <f t="shared" si="33"/>
        <v>3</v>
      </c>
      <c r="L1052" t="s">
        <v>15595</v>
      </c>
      <c r="M1052" t="e">
        <f>VLOOKUP(L1052,lot!$A$3:$E$13372,3,0)</f>
        <v>#N/A</v>
      </c>
      <c r="Q1052" t="s">
        <v>16028</v>
      </c>
      <c r="R1052">
        <v>4040</v>
      </c>
      <c r="S1052" t="s">
        <v>6066</v>
      </c>
      <c r="T1052" t="e">
        <f>VLOOKUP(Q1052,lot!$A$3:$E$13372,3,0)</f>
        <v>#N/A</v>
      </c>
      <c r="U1052" s="7" t="e">
        <f>VLOOKUP(Q1052,lot!$A$3:$E$13372,5,0)</f>
        <v>#N/A</v>
      </c>
    </row>
    <row r="1053" spans="2:21" hidden="1" x14ac:dyDescent="0.25">
      <c r="B1053" t="s">
        <v>16030</v>
      </c>
      <c r="C1053">
        <v>164</v>
      </c>
      <c r="E1053" t="s">
        <v>15596</v>
      </c>
      <c r="F1053" t="e">
        <f t="shared" si="32"/>
        <v>#N/A</v>
      </c>
      <c r="G1053" s="11" t="str">
        <f t="shared" si="33"/>
        <v>0</v>
      </c>
      <c r="L1053" t="s">
        <v>15596</v>
      </c>
      <c r="M1053" t="e">
        <f>VLOOKUP(L1053,lot!$A$3:$E$13372,3,0)</f>
        <v>#N/A</v>
      </c>
      <c r="Q1053" t="s">
        <v>16030</v>
      </c>
      <c r="R1053">
        <v>164</v>
      </c>
      <c r="S1053" t="s">
        <v>6075</v>
      </c>
      <c r="T1053" t="e">
        <f>VLOOKUP(Q1053,lot!$A$3:$E$13372,3,0)</f>
        <v>#N/A</v>
      </c>
      <c r="U1053" s="7" t="e">
        <f>VLOOKUP(Q1053,lot!$A$3:$E$13372,5,0)</f>
        <v>#N/A</v>
      </c>
    </row>
    <row r="1054" spans="2:21" hidden="1" x14ac:dyDescent="0.25">
      <c r="B1054" t="s">
        <v>16031</v>
      </c>
      <c r="C1054">
        <v>200</v>
      </c>
      <c r="E1054" t="s">
        <v>15597</v>
      </c>
      <c r="F1054" t="e">
        <f t="shared" si="32"/>
        <v>#N/A</v>
      </c>
      <c r="G1054" s="11" t="str">
        <f t="shared" si="33"/>
        <v>0</v>
      </c>
      <c r="L1054" t="s">
        <v>15597</v>
      </c>
      <c r="M1054" t="e">
        <f>VLOOKUP(L1054,lot!$A$3:$E$13372,3,0)</f>
        <v>#N/A</v>
      </c>
      <c r="Q1054" t="s">
        <v>16031</v>
      </c>
      <c r="R1054">
        <v>200</v>
      </c>
      <c r="S1054" t="s">
        <v>6075</v>
      </c>
      <c r="T1054" t="e">
        <f>VLOOKUP(Q1054,lot!$A$3:$E$13372,3,0)</f>
        <v>#N/A</v>
      </c>
      <c r="U1054" s="7" t="e">
        <f>VLOOKUP(Q1054,lot!$A$3:$E$13372,5,0)</f>
        <v>#N/A</v>
      </c>
    </row>
    <row r="1055" spans="2:21" hidden="1" x14ac:dyDescent="0.25">
      <c r="B1055" t="s">
        <v>16040</v>
      </c>
      <c r="C1055">
        <v>340</v>
      </c>
      <c r="E1055" t="s">
        <v>15579</v>
      </c>
      <c r="F1055" t="e">
        <f t="shared" si="32"/>
        <v>#N/A</v>
      </c>
      <c r="G1055" s="11" t="str">
        <f t="shared" si="33"/>
        <v>0</v>
      </c>
      <c r="L1055" t="s">
        <v>15579</v>
      </c>
      <c r="M1055" t="e">
        <f>VLOOKUP(L1055,lot!$A$3:$E$13372,3,0)</f>
        <v>#N/A</v>
      </c>
      <c r="Q1055" t="s">
        <v>16040</v>
      </c>
      <c r="R1055">
        <v>340</v>
      </c>
      <c r="S1055" t="s">
        <v>6109</v>
      </c>
      <c r="T1055" t="e">
        <f>VLOOKUP(Q1055,lot!$A$3:$E$13372,3,0)</f>
        <v>#N/A</v>
      </c>
      <c r="U1055" s="7" t="e">
        <f>VLOOKUP(Q1055,lot!$A$3:$E$13372,5,0)</f>
        <v>#N/A</v>
      </c>
    </row>
    <row r="1056" spans="2:21" hidden="1" x14ac:dyDescent="0.25">
      <c r="B1056" t="s">
        <v>16041</v>
      </c>
      <c r="C1056">
        <v>60</v>
      </c>
      <c r="E1056" t="s">
        <v>15580</v>
      </c>
      <c r="F1056" t="e">
        <f t="shared" si="32"/>
        <v>#N/A</v>
      </c>
      <c r="G1056" s="11" t="str">
        <f t="shared" si="33"/>
        <v>0</v>
      </c>
      <c r="L1056" t="s">
        <v>15580</v>
      </c>
      <c r="M1056" t="e">
        <f>VLOOKUP(L1056,lot!$A$3:$E$13372,3,0)</f>
        <v>#N/A</v>
      </c>
      <c r="Q1056" t="s">
        <v>16041</v>
      </c>
      <c r="R1056">
        <v>60</v>
      </c>
      <c r="S1056" t="s">
        <v>6109</v>
      </c>
      <c r="T1056" t="e">
        <f>VLOOKUP(Q1056,lot!$A$3:$E$13372,3,0)</f>
        <v>#N/A</v>
      </c>
      <c r="U1056" s="7" t="e">
        <f>VLOOKUP(Q1056,lot!$A$3:$E$13372,5,0)</f>
        <v>#N/A</v>
      </c>
    </row>
    <row r="1057" spans="2:21" hidden="1" x14ac:dyDescent="0.25">
      <c r="B1057" t="s">
        <v>16042</v>
      </c>
      <c r="C1057">
        <v>18</v>
      </c>
      <c r="E1057" t="s">
        <v>15581</v>
      </c>
      <c r="F1057" t="e">
        <f t="shared" si="32"/>
        <v>#N/A</v>
      </c>
      <c r="G1057" s="11" t="str">
        <f t="shared" si="33"/>
        <v>0</v>
      </c>
      <c r="L1057" t="s">
        <v>15581</v>
      </c>
      <c r="M1057" t="e">
        <f>VLOOKUP(L1057,lot!$A$3:$E$13372,3,0)</f>
        <v>#N/A</v>
      </c>
      <c r="Q1057" t="s">
        <v>16042</v>
      </c>
      <c r="R1057">
        <v>18</v>
      </c>
      <c r="S1057" t="s">
        <v>6109</v>
      </c>
      <c r="T1057" t="e">
        <f>VLOOKUP(Q1057,lot!$A$3:$E$13372,3,0)</f>
        <v>#N/A</v>
      </c>
      <c r="U1057" s="7" t="e">
        <f>VLOOKUP(Q1057,lot!$A$3:$E$13372,5,0)</f>
        <v>#N/A</v>
      </c>
    </row>
    <row r="1058" spans="2:21" hidden="1" x14ac:dyDescent="0.25">
      <c r="B1058" t="s">
        <v>16046</v>
      </c>
      <c r="C1058">
        <v>9</v>
      </c>
      <c r="E1058" t="s">
        <v>15582</v>
      </c>
      <c r="F1058" t="e">
        <f t="shared" si="32"/>
        <v>#N/A</v>
      </c>
      <c r="G1058" s="11" t="str">
        <f t="shared" si="33"/>
        <v>0</v>
      </c>
      <c r="L1058" t="s">
        <v>15582</v>
      </c>
      <c r="M1058" t="e">
        <f>VLOOKUP(L1058,lot!$A$3:$E$13372,3,0)</f>
        <v>#N/A</v>
      </c>
      <c r="Q1058" t="s">
        <v>16046</v>
      </c>
      <c r="R1058">
        <v>9</v>
      </c>
      <c r="S1058" t="s">
        <v>6126</v>
      </c>
      <c r="T1058" t="e">
        <f>VLOOKUP(Q1058,lot!$A$3:$E$13372,3,0)</f>
        <v>#N/A</v>
      </c>
      <c r="U1058" s="7" t="e">
        <f>VLOOKUP(Q1058,lot!$A$3:$E$13372,5,0)</f>
        <v>#N/A</v>
      </c>
    </row>
    <row r="1059" spans="2:21" hidden="1" x14ac:dyDescent="0.25">
      <c r="B1059" t="s">
        <v>16047</v>
      </c>
      <c r="C1059">
        <v>40</v>
      </c>
      <c r="E1059" t="s">
        <v>15583</v>
      </c>
      <c r="F1059" t="e">
        <f t="shared" si="32"/>
        <v>#N/A</v>
      </c>
      <c r="G1059" s="11" t="str">
        <f t="shared" si="33"/>
        <v>0</v>
      </c>
      <c r="L1059" t="s">
        <v>15583</v>
      </c>
      <c r="M1059" t="e">
        <f>VLOOKUP(L1059,lot!$A$3:$E$13372,3,0)</f>
        <v>#N/A</v>
      </c>
      <c r="Q1059" t="s">
        <v>16047</v>
      </c>
      <c r="R1059">
        <v>40</v>
      </c>
      <c r="S1059" t="s">
        <v>6126</v>
      </c>
      <c r="T1059" t="e">
        <f>VLOOKUP(Q1059,lot!$A$3:$E$13372,3,0)</f>
        <v>#N/A</v>
      </c>
      <c r="U1059" s="7" t="e">
        <f>VLOOKUP(Q1059,lot!$A$3:$E$13372,5,0)</f>
        <v>#N/A</v>
      </c>
    </row>
    <row r="1060" spans="2:21" hidden="1" x14ac:dyDescent="0.25">
      <c r="B1060" t="s">
        <v>16050</v>
      </c>
      <c r="C1060">
        <v>1</v>
      </c>
      <c r="E1060" t="s">
        <v>14271</v>
      </c>
      <c r="F1060">
        <f t="shared" si="32"/>
        <v>1</v>
      </c>
      <c r="G1060" s="11">
        <f t="shared" si="33"/>
        <v>1</v>
      </c>
      <c r="L1060" t="s">
        <v>14271</v>
      </c>
      <c r="M1060" t="e">
        <f>VLOOKUP(L1060,lot!$A$3:$E$13372,3,0)</f>
        <v>#N/A</v>
      </c>
      <c r="Q1060" t="s">
        <v>16050</v>
      </c>
      <c r="R1060">
        <v>1</v>
      </c>
      <c r="S1060" t="s">
        <v>18229</v>
      </c>
      <c r="T1060" t="e">
        <f>VLOOKUP(Q1060,lot!$A$3:$E$13372,3,0)</f>
        <v>#N/A</v>
      </c>
      <c r="U1060" s="7" t="e">
        <f>VLOOKUP(Q1060,lot!$A$3:$E$13372,5,0)</f>
        <v>#N/A</v>
      </c>
    </row>
    <row r="1061" spans="2:21" hidden="1" x14ac:dyDescent="0.25">
      <c r="B1061" t="s">
        <v>16053</v>
      </c>
      <c r="C1061">
        <v>17660</v>
      </c>
      <c r="E1061" t="s">
        <v>15600</v>
      </c>
      <c r="F1061" t="e">
        <f t="shared" si="32"/>
        <v>#N/A</v>
      </c>
      <c r="G1061" s="11" t="str">
        <f t="shared" si="33"/>
        <v>0</v>
      </c>
      <c r="L1061" t="s">
        <v>15600</v>
      </c>
      <c r="M1061" t="e">
        <f>VLOOKUP(L1061,lot!$A$3:$E$13372,3,0)</f>
        <v>#N/A</v>
      </c>
      <c r="Q1061" t="s">
        <v>16053</v>
      </c>
      <c r="R1061">
        <v>17660</v>
      </c>
      <c r="S1061" t="s">
        <v>6131</v>
      </c>
      <c r="T1061" t="e">
        <f>VLOOKUP(Q1061,lot!$A$3:$E$13372,3,0)</f>
        <v>#N/A</v>
      </c>
      <c r="U1061" s="7" t="e">
        <f>VLOOKUP(Q1061,lot!$A$3:$E$13372,5,0)</f>
        <v>#N/A</v>
      </c>
    </row>
    <row r="1062" spans="2:21" hidden="1" x14ac:dyDescent="0.25">
      <c r="B1062" t="s">
        <v>16054</v>
      </c>
      <c r="C1062">
        <v>5</v>
      </c>
      <c r="E1062" t="s">
        <v>15602</v>
      </c>
      <c r="F1062" t="e">
        <f t="shared" si="32"/>
        <v>#N/A</v>
      </c>
      <c r="G1062" s="11" t="str">
        <f t="shared" si="33"/>
        <v>0</v>
      </c>
      <c r="L1062" t="s">
        <v>15602</v>
      </c>
      <c r="M1062" t="e">
        <f>VLOOKUP(L1062,lot!$A$3:$E$13372,3,0)</f>
        <v>#N/A</v>
      </c>
      <c r="Q1062" t="s">
        <v>16054</v>
      </c>
      <c r="R1062">
        <v>5</v>
      </c>
      <c r="S1062" t="s">
        <v>6135</v>
      </c>
      <c r="T1062" t="e">
        <f>VLOOKUP(Q1062,lot!$A$3:$E$13372,3,0)</f>
        <v>#N/A</v>
      </c>
      <c r="U1062" s="7" t="e">
        <f>VLOOKUP(Q1062,lot!$A$3:$E$13372,5,0)</f>
        <v>#N/A</v>
      </c>
    </row>
    <row r="1063" spans="2:21" hidden="1" x14ac:dyDescent="0.25">
      <c r="B1063" t="s">
        <v>16056</v>
      </c>
      <c r="C1063">
        <v>105</v>
      </c>
      <c r="E1063" t="s">
        <v>15603</v>
      </c>
      <c r="F1063" t="e">
        <f t="shared" si="32"/>
        <v>#N/A</v>
      </c>
      <c r="G1063" s="11" t="str">
        <f t="shared" si="33"/>
        <v>0</v>
      </c>
      <c r="L1063" t="s">
        <v>15603</v>
      </c>
      <c r="M1063" t="e">
        <f>VLOOKUP(L1063,lot!$A$3:$E$13372,3,0)</f>
        <v>#N/A</v>
      </c>
      <c r="Q1063" t="s">
        <v>16056</v>
      </c>
      <c r="R1063">
        <v>105</v>
      </c>
      <c r="S1063" t="s">
        <v>6135</v>
      </c>
      <c r="T1063" t="e">
        <f>VLOOKUP(Q1063,lot!$A$3:$E$13372,3,0)</f>
        <v>#N/A</v>
      </c>
      <c r="U1063" s="7" t="e">
        <f>VLOOKUP(Q1063,lot!$A$3:$E$13372,5,0)</f>
        <v>#N/A</v>
      </c>
    </row>
    <row r="1064" spans="2:21" hidden="1" x14ac:dyDescent="0.25">
      <c r="B1064" t="s">
        <v>16057</v>
      </c>
      <c r="C1064">
        <v>190</v>
      </c>
      <c r="E1064" t="s">
        <v>15604</v>
      </c>
      <c r="F1064">
        <f t="shared" si="32"/>
        <v>1395</v>
      </c>
      <c r="G1064" s="11">
        <f t="shared" si="33"/>
        <v>1395</v>
      </c>
      <c r="L1064" t="s">
        <v>15604</v>
      </c>
      <c r="M1064" t="e">
        <f>VLOOKUP(L1064,lot!$A$3:$E$13372,3,0)</f>
        <v>#N/A</v>
      </c>
      <c r="Q1064" t="s">
        <v>16057</v>
      </c>
      <c r="R1064">
        <v>190</v>
      </c>
      <c r="S1064" t="s">
        <v>6138</v>
      </c>
      <c r="T1064" t="e">
        <f>VLOOKUP(Q1064,lot!$A$3:$E$13372,3,0)</f>
        <v>#N/A</v>
      </c>
      <c r="U1064" s="7" t="e">
        <f>VLOOKUP(Q1064,lot!$A$3:$E$13372,5,0)</f>
        <v>#N/A</v>
      </c>
    </row>
    <row r="1065" spans="2:21" hidden="1" x14ac:dyDescent="0.25">
      <c r="B1065" t="s">
        <v>16058</v>
      </c>
      <c r="C1065">
        <v>315</v>
      </c>
      <c r="E1065" t="s">
        <v>15613</v>
      </c>
      <c r="F1065">
        <f t="shared" si="32"/>
        <v>337</v>
      </c>
      <c r="G1065" s="11">
        <f t="shared" si="33"/>
        <v>337</v>
      </c>
      <c r="L1065" t="s">
        <v>15613</v>
      </c>
      <c r="M1065" t="e">
        <f>VLOOKUP(L1065,lot!$A$3:$E$13372,3,0)</f>
        <v>#N/A</v>
      </c>
      <c r="Q1065" t="s">
        <v>16058</v>
      </c>
      <c r="R1065">
        <v>315</v>
      </c>
      <c r="S1065" t="s">
        <v>6141</v>
      </c>
      <c r="T1065" t="e">
        <f>VLOOKUP(Q1065,lot!$A$3:$E$13372,3,0)</f>
        <v>#N/A</v>
      </c>
      <c r="U1065" s="7" t="e">
        <f>VLOOKUP(Q1065,lot!$A$3:$E$13372,5,0)</f>
        <v>#N/A</v>
      </c>
    </row>
    <row r="1066" spans="2:21" hidden="1" x14ac:dyDescent="0.25">
      <c r="B1066" t="s">
        <v>16059</v>
      </c>
      <c r="C1066">
        <v>15180</v>
      </c>
      <c r="E1066" t="s">
        <v>15618</v>
      </c>
      <c r="F1066">
        <f t="shared" si="32"/>
        <v>81</v>
      </c>
      <c r="G1066" s="11">
        <f t="shared" si="33"/>
        <v>81</v>
      </c>
      <c r="L1066" t="s">
        <v>15618</v>
      </c>
      <c r="M1066" t="e">
        <f>VLOOKUP(L1066,lot!$A$3:$E$13372,3,0)</f>
        <v>#N/A</v>
      </c>
      <c r="Q1066" t="s">
        <v>16059</v>
      </c>
      <c r="R1066">
        <v>15180</v>
      </c>
      <c r="S1066" t="s">
        <v>6143</v>
      </c>
      <c r="T1066" t="e">
        <f>VLOOKUP(Q1066,lot!$A$3:$E$13372,3,0)</f>
        <v>#N/A</v>
      </c>
      <c r="U1066" s="7" t="e">
        <f>VLOOKUP(Q1066,lot!$A$3:$E$13372,5,0)</f>
        <v>#N/A</v>
      </c>
    </row>
    <row r="1067" spans="2:21" hidden="1" x14ac:dyDescent="0.25">
      <c r="B1067" t="s">
        <v>16069</v>
      </c>
      <c r="C1067">
        <v>717</v>
      </c>
      <c r="E1067" t="s">
        <v>17328</v>
      </c>
      <c r="F1067" t="e">
        <f t="shared" si="32"/>
        <v>#N/A</v>
      </c>
      <c r="G1067" s="11" t="str">
        <f t="shared" si="33"/>
        <v>0</v>
      </c>
      <c r="L1067" t="s">
        <v>17328</v>
      </c>
      <c r="M1067" t="e">
        <f>VLOOKUP(L1067,lot!$A$3:$E$13372,3,0)</f>
        <v>#N/A</v>
      </c>
      <c r="Q1067" t="s">
        <v>16069</v>
      </c>
      <c r="R1067">
        <v>717</v>
      </c>
      <c r="S1067" t="s">
        <v>18230</v>
      </c>
      <c r="T1067" t="e">
        <f>VLOOKUP(Q1067,lot!$A$3:$E$13372,3,0)</f>
        <v>#N/A</v>
      </c>
      <c r="U1067" s="7" t="e">
        <f>VLOOKUP(Q1067,lot!$A$3:$E$13372,5,0)</f>
        <v>#N/A</v>
      </c>
    </row>
    <row r="1068" spans="2:21" hidden="1" x14ac:dyDescent="0.25">
      <c r="B1068" t="s">
        <v>16077</v>
      </c>
      <c r="C1068">
        <v>870</v>
      </c>
      <c r="E1068" t="s">
        <v>14274</v>
      </c>
      <c r="F1068">
        <f t="shared" si="32"/>
        <v>33533</v>
      </c>
      <c r="G1068" s="11">
        <f t="shared" si="33"/>
        <v>33533</v>
      </c>
      <c r="L1068" t="s">
        <v>14274</v>
      </c>
      <c r="M1068" t="e">
        <f>VLOOKUP(L1068,lot!$A$3:$E$13372,3,0)</f>
        <v>#N/A</v>
      </c>
      <c r="Q1068" t="s">
        <v>16077</v>
      </c>
      <c r="R1068">
        <v>870</v>
      </c>
      <c r="S1068" t="s">
        <v>6209</v>
      </c>
      <c r="T1068" t="e">
        <f>VLOOKUP(Q1068,lot!$A$3:$E$13372,3,0)</f>
        <v>#N/A</v>
      </c>
      <c r="U1068" s="7" t="e">
        <f>VLOOKUP(Q1068,lot!$A$3:$E$13372,5,0)</f>
        <v>#N/A</v>
      </c>
    </row>
    <row r="1069" spans="2:21" hidden="1" x14ac:dyDescent="0.25">
      <c r="B1069" t="s">
        <v>16079</v>
      </c>
      <c r="C1069">
        <v>2</v>
      </c>
      <c r="E1069" t="s">
        <v>15619</v>
      </c>
      <c r="F1069">
        <f t="shared" si="32"/>
        <v>118681</v>
      </c>
      <c r="G1069" s="11">
        <f t="shared" si="33"/>
        <v>118681</v>
      </c>
      <c r="L1069" t="s">
        <v>15619</v>
      </c>
      <c r="M1069" t="e">
        <f>VLOOKUP(L1069,lot!$A$3:$E$13372,3,0)</f>
        <v>#N/A</v>
      </c>
      <c r="Q1069" t="s">
        <v>16079</v>
      </c>
      <c r="R1069">
        <v>2</v>
      </c>
      <c r="S1069" t="s">
        <v>18231</v>
      </c>
      <c r="T1069" t="e">
        <f>VLOOKUP(Q1069,lot!$A$3:$E$13372,3,0)</f>
        <v>#N/A</v>
      </c>
      <c r="U1069" s="7" t="e">
        <f>VLOOKUP(Q1069,lot!$A$3:$E$13372,5,0)</f>
        <v>#N/A</v>
      </c>
    </row>
    <row r="1070" spans="2:21" hidden="1" x14ac:dyDescent="0.25">
      <c r="B1070" t="s">
        <v>16080</v>
      </c>
      <c r="C1070">
        <v>80</v>
      </c>
      <c r="E1070" t="s">
        <v>15623</v>
      </c>
      <c r="F1070">
        <f t="shared" si="32"/>
        <v>7853</v>
      </c>
      <c r="G1070" s="11">
        <f t="shared" si="33"/>
        <v>7853</v>
      </c>
      <c r="L1070" t="s">
        <v>15623</v>
      </c>
      <c r="M1070" t="e">
        <f>VLOOKUP(L1070,lot!$A$3:$E$13372,3,0)</f>
        <v>#N/A</v>
      </c>
      <c r="Q1070" t="s">
        <v>16080</v>
      </c>
      <c r="R1070">
        <v>80</v>
      </c>
      <c r="S1070" t="s">
        <v>18231</v>
      </c>
      <c r="T1070" t="e">
        <f>VLOOKUP(Q1070,lot!$A$3:$E$13372,3,0)</f>
        <v>#N/A</v>
      </c>
      <c r="U1070" s="7" t="e">
        <f>VLOOKUP(Q1070,lot!$A$3:$E$13372,5,0)</f>
        <v>#N/A</v>
      </c>
    </row>
    <row r="1071" spans="2:21" hidden="1" x14ac:dyDescent="0.25">
      <c r="B1071" t="s">
        <v>16081</v>
      </c>
      <c r="C1071">
        <v>1160</v>
      </c>
      <c r="E1071" t="s">
        <v>15624</v>
      </c>
      <c r="F1071">
        <f t="shared" si="32"/>
        <v>7900</v>
      </c>
      <c r="G1071" s="11">
        <f t="shared" si="33"/>
        <v>7900</v>
      </c>
      <c r="L1071" t="s">
        <v>15624</v>
      </c>
      <c r="M1071" t="e">
        <f>VLOOKUP(L1071,lot!$A$3:$E$13372,3,0)</f>
        <v>#N/A</v>
      </c>
      <c r="Q1071" t="s">
        <v>16081</v>
      </c>
      <c r="R1071">
        <v>1160</v>
      </c>
      <c r="S1071" t="s">
        <v>18231</v>
      </c>
      <c r="T1071" t="e">
        <f>VLOOKUP(Q1071,lot!$A$3:$E$13372,3,0)</f>
        <v>#N/A</v>
      </c>
      <c r="U1071" s="7" t="e">
        <f>VLOOKUP(Q1071,lot!$A$3:$E$13372,5,0)</f>
        <v>#N/A</v>
      </c>
    </row>
    <row r="1072" spans="2:21" hidden="1" x14ac:dyDescent="0.25">
      <c r="B1072" t="s">
        <v>16082</v>
      </c>
      <c r="C1072">
        <v>840</v>
      </c>
      <c r="E1072" t="s">
        <v>15625</v>
      </c>
      <c r="F1072" t="e">
        <f t="shared" si="32"/>
        <v>#N/A</v>
      </c>
      <c r="G1072" s="11" t="str">
        <f t="shared" si="33"/>
        <v>0</v>
      </c>
      <c r="L1072" t="s">
        <v>15625</v>
      </c>
      <c r="M1072" t="e">
        <f>VLOOKUP(L1072,lot!$A$3:$E$13372,3,0)</f>
        <v>#N/A</v>
      </c>
      <c r="Q1072" t="s">
        <v>16082</v>
      </c>
      <c r="R1072">
        <v>840</v>
      </c>
      <c r="S1072" t="s">
        <v>18231</v>
      </c>
      <c r="T1072" t="e">
        <f>VLOOKUP(Q1072,lot!$A$3:$E$13372,3,0)</f>
        <v>#N/A</v>
      </c>
      <c r="U1072" s="7" t="e">
        <f>VLOOKUP(Q1072,lot!$A$3:$E$13372,5,0)</f>
        <v>#N/A</v>
      </c>
    </row>
    <row r="1073" spans="2:21" hidden="1" x14ac:dyDescent="0.25">
      <c r="B1073" t="s">
        <v>16087</v>
      </c>
      <c r="C1073">
        <v>10813</v>
      </c>
      <c r="E1073" t="s">
        <v>15626</v>
      </c>
      <c r="F1073" t="e">
        <f t="shared" si="32"/>
        <v>#N/A</v>
      </c>
      <c r="G1073" s="11" t="str">
        <f t="shared" si="33"/>
        <v>0</v>
      </c>
      <c r="L1073" t="s">
        <v>15626</v>
      </c>
      <c r="M1073" t="e">
        <f>VLOOKUP(L1073,lot!$A$3:$E$13372,3,0)</f>
        <v>#N/A</v>
      </c>
      <c r="Q1073" t="s">
        <v>16087</v>
      </c>
      <c r="R1073">
        <v>10813</v>
      </c>
      <c r="S1073" t="s">
        <v>6242</v>
      </c>
      <c r="T1073" t="e">
        <f>VLOOKUP(Q1073,lot!$A$3:$E$13372,3,0)</f>
        <v>#N/A</v>
      </c>
      <c r="U1073" s="7" t="e">
        <f>VLOOKUP(Q1073,lot!$A$3:$E$13372,5,0)</f>
        <v>#N/A</v>
      </c>
    </row>
    <row r="1074" spans="2:21" hidden="1" x14ac:dyDescent="0.25">
      <c r="B1074" t="s">
        <v>16089</v>
      </c>
      <c r="C1074">
        <v>133</v>
      </c>
      <c r="E1074" t="s">
        <v>15627</v>
      </c>
      <c r="F1074">
        <f t="shared" si="32"/>
        <v>4</v>
      </c>
      <c r="G1074" s="11">
        <f t="shared" si="33"/>
        <v>4</v>
      </c>
      <c r="L1074" t="s">
        <v>15627</v>
      </c>
      <c r="M1074" t="e">
        <f>VLOOKUP(L1074,lot!$A$3:$E$13372,3,0)</f>
        <v>#N/A</v>
      </c>
      <c r="Q1074" t="s">
        <v>16089</v>
      </c>
      <c r="R1074">
        <v>133</v>
      </c>
      <c r="S1074" t="s">
        <v>6246</v>
      </c>
      <c r="T1074" t="e">
        <f>VLOOKUP(Q1074,lot!$A$3:$E$13372,3,0)</f>
        <v>#N/A</v>
      </c>
      <c r="U1074" s="7" t="e">
        <f>VLOOKUP(Q1074,lot!$A$3:$E$13372,5,0)</f>
        <v>#N/A</v>
      </c>
    </row>
    <row r="1075" spans="2:21" hidden="1" x14ac:dyDescent="0.25">
      <c r="B1075" t="s">
        <v>16091</v>
      </c>
      <c r="C1075">
        <v>170</v>
      </c>
      <c r="E1075" t="s">
        <v>15628</v>
      </c>
      <c r="F1075">
        <f t="shared" si="32"/>
        <v>1104</v>
      </c>
      <c r="G1075" s="11">
        <f t="shared" si="33"/>
        <v>1104</v>
      </c>
      <c r="L1075" t="s">
        <v>15628</v>
      </c>
      <c r="M1075" t="e">
        <f>VLOOKUP(L1075,lot!$A$3:$E$13372,3,0)</f>
        <v>#N/A</v>
      </c>
      <c r="Q1075" t="s">
        <v>16091</v>
      </c>
      <c r="R1075">
        <v>170</v>
      </c>
      <c r="S1075" t="s">
        <v>6248</v>
      </c>
      <c r="T1075" t="e">
        <f>VLOOKUP(Q1075,lot!$A$3:$E$13372,3,0)</f>
        <v>#N/A</v>
      </c>
      <c r="U1075" s="7" t="e">
        <f>VLOOKUP(Q1075,lot!$A$3:$E$13372,5,0)</f>
        <v>#N/A</v>
      </c>
    </row>
    <row r="1076" spans="2:21" hidden="1" x14ac:dyDescent="0.25">
      <c r="B1076" t="s">
        <v>16092</v>
      </c>
      <c r="C1076">
        <v>6</v>
      </c>
      <c r="E1076" t="s">
        <v>15634</v>
      </c>
      <c r="F1076" t="e">
        <f t="shared" si="32"/>
        <v>#N/A</v>
      </c>
      <c r="G1076" s="11" t="str">
        <f t="shared" si="33"/>
        <v>0</v>
      </c>
      <c r="L1076" t="s">
        <v>15634</v>
      </c>
      <c r="M1076" t="e">
        <f>VLOOKUP(L1076,lot!$A$3:$E$13372,3,0)</f>
        <v>#N/A</v>
      </c>
      <c r="Q1076" t="s">
        <v>16092</v>
      </c>
      <c r="R1076">
        <v>6</v>
      </c>
      <c r="S1076" t="s">
        <v>18232</v>
      </c>
      <c r="T1076" t="e">
        <f>VLOOKUP(Q1076,lot!$A$3:$E$13372,3,0)</f>
        <v>#N/A</v>
      </c>
      <c r="U1076" s="7" t="e">
        <f>VLOOKUP(Q1076,lot!$A$3:$E$13372,5,0)</f>
        <v>#N/A</v>
      </c>
    </row>
    <row r="1077" spans="2:21" hidden="1" x14ac:dyDescent="0.25">
      <c r="B1077" t="s">
        <v>16093</v>
      </c>
      <c r="C1077">
        <v>380</v>
      </c>
      <c r="E1077" t="s">
        <v>15636</v>
      </c>
      <c r="F1077" t="e">
        <f t="shared" si="32"/>
        <v>#N/A</v>
      </c>
      <c r="G1077" s="11" t="str">
        <f t="shared" si="33"/>
        <v>0</v>
      </c>
      <c r="L1077" t="s">
        <v>15636</v>
      </c>
      <c r="M1077" t="e">
        <f>VLOOKUP(L1077,lot!$A$3:$E$13372,3,0)</f>
        <v>#N/A</v>
      </c>
      <c r="Q1077" t="s">
        <v>16093</v>
      </c>
      <c r="R1077">
        <v>380</v>
      </c>
      <c r="S1077" t="s">
        <v>18232</v>
      </c>
      <c r="T1077" t="e">
        <f>VLOOKUP(Q1077,lot!$A$3:$E$13372,3,0)</f>
        <v>#N/A</v>
      </c>
      <c r="U1077" s="7" t="e">
        <f>VLOOKUP(Q1077,lot!$A$3:$E$13372,5,0)</f>
        <v>#N/A</v>
      </c>
    </row>
    <row r="1078" spans="2:21" hidden="1" x14ac:dyDescent="0.25">
      <c r="B1078" t="s">
        <v>16096</v>
      </c>
      <c r="C1078">
        <v>5080</v>
      </c>
      <c r="E1078" t="s">
        <v>15637</v>
      </c>
      <c r="F1078" t="e">
        <f t="shared" si="32"/>
        <v>#N/A</v>
      </c>
      <c r="G1078" s="11" t="str">
        <f t="shared" si="33"/>
        <v>0</v>
      </c>
      <c r="L1078" t="s">
        <v>15637</v>
      </c>
      <c r="M1078" t="e">
        <f>VLOOKUP(L1078,lot!$A$3:$E$13372,3,0)</f>
        <v>#N/A</v>
      </c>
      <c r="Q1078" t="s">
        <v>16096</v>
      </c>
      <c r="R1078">
        <v>5080</v>
      </c>
      <c r="S1078" t="s">
        <v>18233</v>
      </c>
      <c r="T1078" t="e">
        <f>VLOOKUP(Q1078,lot!$A$3:$E$13372,3,0)</f>
        <v>#N/A</v>
      </c>
      <c r="U1078" s="7" t="e">
        <f>VLOOKUP(Q1078,lot!$A$3:$E$13372,5,0)</f>
        <v>#N/A</v>
      </c>
    </row>
    <row r="1079" spans="2:21" hidden="1" x14ac:dyDescent="0.25">
      <c r="B1079" t="s">
        <v>16098</v>
      </c>
      <c r="C1079">
        <v>360</v>
      </c>
      <c r="E1079" t="s">
        <v>15638</v>
      </c>
      <c r="F1079">
        <f t="shared" si="32"/>
        <v>18</v>
      </c>
      <c r="G1079" s="11">
        <f t="shared" si="33"/>
        <v>18</v>
      </c>
      <c r="L1079" t="s">
        <v>15638</v>
      </c>
      <c r="M1079" t="e">
        <f>VLOOKUP(L1079,lot!$A$3:$E$13372,3,0)</f>
        <v>#N/A</v>
      </c>
      <c r="Q1079" t="s">
        <v>16098</v>
      </c>
      <c r="R1079">
        <v>360</v>
      </c>
      <c r="S1079" t="s">
        <v>6264</v>
      </c>
      <c r="T1079" t="e">
        <f>VLOOKUP(Q1079,lot!$A$3:$E$13372,3,0)</f>
        <v>#N/A</v>
      </c>
      <c r="U1079" s="7" t="e">
        <f>VLOOKUP(Q1079,lot!$A$3:$E$13372,5,0)</f>
        <v>#N/A</v>
      </c>
    </row>
    <row r="1080" spans="2:21" hidden="1" x14ac:dyDescent="0.25">
      <c r="B1080" t="s">
        <v>16099</v>
      </c>
      <c r="C1080">
        <v>829</v>
      </c>
      <c r="E1080" t="s">
        <v>15631</v>
      </c>
      <c r="F1080">
        <f t="shared" si="32"/>
        <v>45</v>
      </c>
      <c r="G1080" s="11">
        <f t="shared" si="33"/>
        <v>45</v>
      </c>
      <c r="L1080" t="s">
        <v>15631</v>
      </c>
      <c r="M1080" t="e">
        <f>VLOOKUP(L1080,lot!$A$3:$E$13372,3,0)</f>
        <v>#N/A</v>
      </c>
      <c r="Q1080" t="s">
        <v>16099</v>
      </c>
      <c r="R1080">
        <v>829</v>
      </c>
      <c r="S1080" t="s">
        <v>6264</v>
      </c>
      <c r="T1080" t="e">
        <f>VLOOKUP(Q1080,lot!$A$3:$E$13372,3,0)</f>
        <v>#N/A</v>
      </c>
      <c r="U1080" s="7" t="e">
        <f>VLOOKUP(Q1080,lot!$A$3:$E$13372,5,0)</f>
        <v>#N/A</v>
      </c>
    </row>
    <row r="1081" spans="2:21" hidden="1" x14ac:dyDescent="0.25">
      <c r="B1081" t="s">
        <v>16100</v>
      </c>
      <c r="C1081">
        <v>478</v>
      </c>
      <c r="E1081" t="s">
        <v>15629</v>
      </c>
      <c r="F1081">
        <f t="shared" si="32"/>
        <v>19</v>
      </c>
      <c r="G1081" s="11">
        <f t="shared" si="33"/>
        <v>19</v>
      </c>
      <c r="L1081" t="s">
        <v>15629</v>
      </c>
      <c r="M1081" t="e">
        <f>VLOOKUP(L1081,lot!$A$3:$E$13372,3,0)</f>
        <v>#N/A</v>
      </c>
      <c r="Q1081" t="s">
        <v>16100</v>
      </c>
      <c r="R1081">
        <v>478</v>
      </c>
      <c r="S1081" t="s">
        <v>6265</v>
      </c>
      <c r="T1081" t="e">
        <f>VLOOKUP(Q1081,lot!$A$3:$E$13372,3,0)</f>
        <v>#N/A</v>
      </c>
      <c r="U1081" s="7" t="e">
        <f>VLOOKUP(Q1081,lot!$A$3:$E$13372,5,0)</f>
        <v>#N/A</v>
      </c>
    </row>
    <row r="1082" spans="2:21" hidden="1" x14ac:dyDescent="0.25">
      <c r="B1082" t="s">
        <v>16101</v>
      </c>
      <c r="C1082">
        <v>2</v>
      </c>
      <c r="E1082" t="s">
        <v>15630</v>
      </c>
      <c r="F1082" t="e">
        <f t="shared" si="32"/>
        <v>#N/A</v>
      </c>
      <c r="G1082" s="11" t="str">
        <f t="shared" si="33"/>
        <v>0</v>
      </c>
      <c r="L1082" t="s">
        <v>15630</v>
      </c>
      <c r="M1082" t="e">
        <f>VLOOKUP(L1082,lot!$A$3:$E$13372,3,0)</f>
        <v>#N/A</v>
      </c>
      <c r="Q1082" t="s">
        <v>16101</v>
      </c>
      <c r="R1082">
        <v>2</v>
      </c>
      <c r="S1082" t="s">
        <v>6265</v>
      </c>
      <c r="T1082" t="e">
        <f>VLOOKUP(Q1082,lot!$A$3:$E$13372,3,0)</f>
        <v>#N/A</v>
      </c>
      <c r="U1082" s="7" t="e">
        <f>VLOOKUP(Q1082,lot!$A$3:$E$13372,5,0)</f>
        <v>#N/A</v>
      </c>
    </row>
    <row r="1083" spans="2:21" hidden="1" x14ac:dyDescent="0.25">
      <c r="B1083" t="s">
        <v>16102</v>
      </c>
      <c r="C1083">
        <v>720</v>
      </c>
      <c r="E1083" t="s">
        <v>15633</v>
      </c>
      <c r="F1083" t="e">
        <f t="shared" si="32"/>
        <v>#N/A</v>
      </c>
      <c r="G1083" s="11" t="str">
        <f t="shared" si="33"/>
        <v>0</v>
      </c>
      <c r="L1083" t="s">
        <v>15633</v>
      </c>
      <c r="M1083" t="e">
        <f>VLOOKUP(L1083,lot!$A$3:$E$13372,3,0)</f>
        <v>#N/A</v>
      </c>
      <c r="Q1083" t="s">
        <v>16102</v>
      </c>
      <c r="R1083">
        <v>720</v>
      </c>
      <c r="S1083" t="s">
        <v>6265</v>
      </c>
      <c r="T1083" t="e">
        <f>VLOOKUP(Q1083,lot!$A$3:$E$13372,3,0)</f>
        <v>#N/A</v>
      </c>
      <c r="U1083" s="7" t="e">
        <f>VLOOKUP(Q1083,lot!$A$3:$E$13372,5,0)</f>
        <v>#N/A</v>
      </c>
    </row>
    <row r="1084" spans="2:21" hidden="1" x14ac:dyDescent="0.25">
      <c r="B1084" t="s">
        <v>16103</v>
      </c>
      <c r="C1084">
        <v>1275</v>
      </c>
      <c r="E1084" t="s">
        <v>15632</v>
      </c>
      <c r="F1084">
        <f t="shared" si="32"/>
        <v>5040</v>
      </c>
      <c r="G1084" s="11">
        <f t="shared" si="33"/>
        <v>5040</v>
      </c>
      <c r="L1084" t="s">
        <v>15632</v>
      </c>
      <c r="M1084" t="e">
        <f>VLOOKUP(L1084,lot!$A$3:$E$13372,3,0)</f>
        <v>#N/A</v>
      </c>
      <c r="Q1084" t="s">
        <v>16103</v>
      </c>
      <c r="R1084">
        <v>1275</v>
      </c>
      <c r="S1084" t="s">
        <v>6265</v>
      </c>
      <c r="T1084" t="e">
        <f>VLOOKUP(Q1084,lot!$A$3:$E$13372,3,0)</f>
        <v>#N/A</v>
      </c>
      <c r="U1084" s="7" t="e">
        <f>VLOOKUP(Q1084,lot!$A$3:$E$13372,5,0)</f>
        <v>#N/A</v>
      </c>
    </row>
    <row r="1085" spans="2:21" hidden="1" x14ac:dyDescent="0.25">
      <c r="B1085" t="s">
        <v>16104</v>
      </c>
      <c r="C1085">
        <v>148</v>
      </c>
      <c r="E1085" t="s">
        <v>15639</v>
      </c>
      <c r="F1085" t="e">
        <f t="shared" si="32"/>
        <v>#N/A</v>
      </c>
      <c r="G1085" s="11" t="str">
        <f t="shared" si="33"/>
        <v>0</v>
      </c>
      <c r="L1085" t="s">
        <v>15639</v>
      </c>
      <c r="M1085" t="e">
        <f>VLOOKUP(L1085,lot!$A$3:$E$13372,3,0)</f>
        <v>#N/A</v>
      </c>
      <c r="Q1085" t="s">
        <v>16104</v>
      </c>
      <c r="R1085">
        <v>148</v>
      </c>
      <c r="S1085" t="s">
        <v>6265</v>
      </c>
      <c r="T1085" t="e">
        <f>VLOOKUP(Q1085,lot!$A$3:$E$13372,3,0)</f>
        <v>#N/A</v>
      </c>
      <c r="U1085" s="7" t="e">
        <f>VLOOKUP(Q1085,lot!$A$3:$E$13372,5,0)</f>
        <v>#N/A</v>
      </c>
    </row>
    <row r="1086" spans="2:21" hidden="1" x14ac:dyDescent="0.25">
      <c r="B1086" t="s">
        <v>16105</v>
      </c>
      <c r="C1086">
        <v>349</v>
      </c>
      <c r="E1086" t="s">
        <v>15640</v>
      </c>
      <c r="F1086">
        <f t="shared" si="32"/>
        <v>120</v>
      </c>
      <c r="G1086" s="11">
        <f t="shared" si="33"/>
        <v>120</v>
      </c>
      <c r="L1086" t="s">
        <v>15640</v>
      </c>
      <c r="M1086" t="e">
        <f>VLOOKUP(L1086,lot!$A$3:$E$13372,3,0)</f>
        <v>#N/A</v>
      </c>
      <c r="Q1086" t="s">
        <v>16105</v>
      </c>
      <c r="R1086">
        <v>349</v>
      </c>
      <c r="S1086" t="s">
        <v>6281</v>
      </c>
      <c r="T1086" t="e">
        <f>VLOOKUP(Q1086,lot!$A$3:$E$13372,3,0)</f>
        <v>#N/A</v>
      </c>
      <c r="U1086" s="7" t="e">
        <f>VLOOKUP(Q1086,lot!$A$3:$E$13372,5,0)</f>
        <v>#N/A</v>
      </c>
    </row>
    <row r="1087" spans="2:21" hidden="1" x14ac:dyDescent="0.25">
      <c r="B1087" t="s">
        <v>16106</v>
      </c>
      <c r="C1087">
        <v>7979</v>
      </c>
      <c r="E1087" t="s">
        <v>15646</v>
      </c>
      <c r="F1087">
        <f t="shared" si="32"/>
        <v>48</v>
      </c>
      <c r="G1087" s="11">
        <f t="shared" si="33"/>
        <v>48</v>
      </c>
      <c r="L1087" t="s">
        <v>15646</v>
      </c>
      <c r="M1087" t="e">
        <f>VLOOKUP(L1087,lot!$A$3:$E$13372,3,0)</f>
        <v>#N/A</v>
      </c>
      <c r="Q1087" t="s">
        <v>16106</v>
      </c>
      <c r="R1087">
        <v>7979</v>
      </c>
      <c r="S1087" t="s">
        <v>6286</v>
      </c>
      <c r="T1087" t="e">
        <f>VLOOKUP(Q1087,lot!$A$3:$E$13372,3,0)</f>
        <v>#N/A</v>
      </c>
      <c r="U1087" s="7" t="e">
        <f>VLOOKUP(Q1087,lot!$A$3:$E$13372,5,0)</f>
        <v>#N/A</v>
      </c>
    </row>
    <row r="1088" spans="2:21" hidden="1" x14ac:dyDescent="0.25">
      <c r="B1088" t="s">
        <v>16109</v>
      </c>
      <c r="C1088">
        <v>600</v>
      </c>
      <c r="E1088" t="s">
        <v>14276</v>
      </c>
      <c r="F1088">
        <f t="shared" si="32"/>
        <v>96</v>
      </c>
      <c r="G1088" s="11">
        <f t="shared" si="33"/>
        <v>96</v>
      </c>
      <c r="L1088" t="s">
        <v>14276</v>
      </c>
      <c r="M1088" t="e">
        <f>VLOOKUP(L1088,lot!$A$3:$E$13372,3,0)</f>
        <v>#N/A</v>
      </c>
      <c r="Q1088" t="s">
        <v>16109</v>
      </c>
      <c r="R1088">
        <v>600</v>
      </c>
      <c r="S1088" t="s">
        <v>6296</v>
      </c>
      <c r="T1088" t="e">
        <f>VLOOKUP(Q1088,lot!$A$3:$E$13372,3,0)</f>
        <v>#N/A</v>
      </c>
      <c r="U1088" s="7" t="e">
        <f>VLOOKUP(Q1088,lot!$A$3:$E$13372,5,0)</f>
        <v>#N/A</v>
      </c>
    </row>
    <row r="1089" spans="2:21" hidden="1" x14ac:dyDescent="0.25">
      <c r="B1089" t="s">
        <v>16112</v>
      </c>
      <c r="C1089">
        <v>705</v>
      </c>
      <c r="E1089" t="s">
        <v>14277</v>
      </c>
      <c r="F1089">
        <f t="shared" si="32"/>
        <v>21</v>
      </c>
      <c r="G1089" s="11">
        <f t="shared" si="33"/>
        <v>21</v>
      </c>
      <c r="L1089" t="s">
        <v>14277</v>
      </c>
      <c r="M1089" t="e">
        <f>VLOOKUP(L1089,lot!$A$3:$E$13372,3,0)</f>
        <v>#N/A</v>
      </c>
      <c r="Q1089" t="s">
        <v>16112</v>
      </c>
      <c r="R1089">
        <v>705</v>
      </c>
      <c r="S1089" t="s">
        <v>6308</v>
      </c>
      <c r="T1089" t="e">
        <f>VLOOKUP(Q1089,lot!$A$3:$E$13372,3,0)</f>
        <v>#N/A</v>
      </c>
      <c r="U1089" s="7" t="e">
        <f>VLOOKUP(Q1089,lot!$A$3:$E$13372,5,0)</f>
        <v>#N/A</v>
      </c>
    </row>
    <row r="1090" spans="2:21" hidden="1" x14ac:dyDescent="0.25">
      <c r="B1090" t="s">
        <v>16116</v>
      </c>
      <c r="C1090">
        <v>4295</v>
      </c>
      <c r="E1090" t="s">
        <v>14278</v>
      </c>
      <c r="F1090">
        <f t="shared" si="32"/>
        <v>86</v>
      </c>
      <c r="G1090" s="11">
        <f t="shared" si="33"/>
        <v>86</v>
      </c>
      <c r="L1090" t="s">
        <v>14278</v>
      </c>
      <c r="M1090" t="e">
        <f>VLOOKUP(L1090,lot!$A$3:$E$13372,3,0)</f>
        <v>#N/A</v>
      </c>
      <c r="Q1090" t="s">
        <v>16116</v>
      </c>
      <c r="R1090">
        <v>4295</v>
      </c>
      <c r="S1090" t="s">
        <v>6313</v>
      </c>
      <c r="T1090" t="e">
        <f>VLOOKUP(Q1090,lot!$A$3:$E$13372,3,0)</f>
        <v>#N/A</v>
      </c>
      <c r="U1090" s="7" t="e">
        <f>VLOOKUP(Q1090,lot!$A$3:$E$13372,5,0)</f>
        <v>#N/A</v>
      </c>
    </row>
    <row r="1091" spans="2:21" hidden="1" x14ac:dyDescent="0.25">
      <c r="B1091" t="s">
        <v>16118</v>
      </c>
      <c r="C1091">
        <v>9167</v>
      </c>
      <c r="E1091" t="s">
        <v>14279</v>
      </c>
      <c r="F1091" t="e">
        <f t="shared" ref="F1091:F1154" si="34">VLOOKUP(E1091,$B$2:$C$1866,2,0)</f>
        <v>#N/A</v>
      </c>
      <c r="G1091" s="11" t="str">
        <f t="shared" ref="G1091:G1154" si="35">IF(ISNA(F1091),"0",F1091)</f>
        <v>0</v>
      </c>
      <c r="L1091" t="s">
        <v>14279</v>
      </c>
      <c r="M1091" t="e">
        <f>VLOOKUP(L1091,lot!$A$3:$E$13372,3,0)</f>
        <v>#N/A</v>
      </c>
      <c r="Q1091" t="s">
        <v>16118</v>
      </c>
      <c r="R1091">
        <v>9167</v>
      </c>
      <c r="S1091" t="s">
        <v>6316</v>
      </c>
      <c r="T1091" t="e">
        <f>VLOOKUP(Q1091,lot!$A$3:$E$13372,3,0)</f>
        <v>#N/A</v>
      </c>
      <c r="U1091" s="7" t="e">
        <f>VLOOKUP(Q1091,lot!$A$3:$E$13372,5,0)</f>
        <v>#N/A</v>
      </c>
    </row>
    <row r="1092" spans="2:21" hidden="1" x14ac:dyDescent="0.25">
      <c r="B1092" t="s">
        <v>16125</v>
      </c>
      <c r="C1092">
        <v>26899</v>
      </c>
      <c r="E1092" t="s">
        <v>15650</v>
      </c>
      <c r="F1092">
        <f t="shared" si="34"/>
        <v>4054</v>
      </c>
      <c r="G1092" s="11">
        <f t="shared" si="35"/>
        <v>4054</v>
      </c>
      <c r="L1092" t="s">
        <v>15650</v>
      </c>
      <c r="M1092" t="e">
        <f>VLOOKUP(L1092,lot!$A$3:$E$13372,3,0)</f>
        <v>#N/A</v>
      </c>
      <c r="Q1092" t="s">
        <v>16125</v>
      </c>
      <c r="R1092">
        <v>26899</v>
      </c>
      <c r="S1092" t="s">
        <v>18234</v>
      </c>
      <c r="T1092" t="e">
        <f>VLOOKUP(Q1092,lot!$A$3:$E$13372,3,0)</f>
        <v>#N/A</v>
      </c>
      <c r="U1092" s="7" t="e">
        <f>VLOOKUP(Q1092,lot!$A$3:$E$13372,5,0)</f>
        <v>#N/A</v>
      </c>
    </row>
    <row r="1093" spans="2:21" hidden="1" x14ac:dyDescent="0.25">
      <c r="B1093" t="s">
        <v>16126</v>
      </c>
      <c r="C1093">
        <v>28</v>
      </c>
      <c r="E1093" t="s">
        <v>15652</v>
      </c>
      <c r="F1093">
        <f t="shared" si="34"/>
        <v>288</v>
      </c>
      <c r="G1093" s="11">
        <f t="shared" si="35"/>
        <v>288</v>
      </c>
      <c r="L1093" t="s">
        <v>15652</v>
      </c>
      <c r="M1093" t="e">
        <f>VLOOKUP(L1093,lot!$A$3:$E$13372,3,0)</f>
        <v>#N/A</v>
      </c>
      <c r="Q1093" t="s">
        <v>16126</v>
      </c>
      <c r="R1093">
        <v>28</v>
      </c>
      <c r="S1093" t="s">
        <v>6324</v>
      </c>
      <c r="T1093" t="e">
        <f>VLOOKUP(Q1093,lot!$A$3:$E$13372,3,0)</f>
        <v>#N/A</v>
      </c>
      <c r="U1093" s="7" t="e">
        <f>VLOOKUP(Q1093,lot!$A$3:$E$13372,5,0)</f>
        <v>#N/A</v>
      </c>
    </row>
    <row r="1094" spans="2:21" hidden="1" x14ac:dyDescent="0.25">
      <c r="B1094" t="s">
        <v>16127</v>
      </c>
      <c r="C1094">
        <v>23</v>
      </c>
      <c r="E1094" t="s">
        <v>15649</v>
      </c>
      <c r="F1094" t="e">
        <f t="shared" si="34"/>
        <v>#N/A</v>
      </c>
      <c r="G1094" s="11" t="str">
        <f t="shared" si="35"/>
        <v>0</v>
      </c>
      <c r="L1094" t="s">
        <v>15649</v>
      </c>
      <c r="M1094" t="e">
        <f>VLOOKUP(L1094,lot!$A$3:$E$13372,3,0)</f>
        <v>#N/A</v>
      </c>
      <c r="Q1094" t="s">
        <v>16127</v>
      </c>
      <c r="R1094">
        <v>23</v>
      </c>
      <c r="S1094" t="s">
        <v>6324</v>
      </c>
      <c r="T1094" t="e">
        <f>VLOOKUP(Q1094,lot!$A$3:$E$13372,3,0)</f>
        <v>#N/A</v>
      </c>
      <c r="U1094" s="7" t="e">
        <f>VLOOKUP(Q1094,lot!$A$3:$E$13372,5,0)</f>
        <v>#N/A</v>
      </c>
    </row>
    <row r="1095" spans="2:21" hidden="1" x14ac:dyDescent="0.25">
      <c r="B1095" t="s">
        <v>16128</v>
      </c>
      <c r="C1095">
        <v>1800</v>
      </c>
      <c r="E1095" t="s">
        <v>15648</v>
      </c>
      <c r="F1095" t="e">
        <f t="shared" si="34"/>
        <v>#N/A</v>
      </c>
      <c r="G1095" s="11" t="str">
        <f t="shared" si="35"/>
        <v>0</v>
      </c>
      <c r="L1095" t="s">
        <v>15648</v>
      </c>
      <c r="M1095" t="e">
        <f>VLOOKUP(L1095,lot!$A$3:$E$13372,3,0)</f>
        <v>#N/A</v>
      </c>
      <c r="Q1095" t="s">
        <v>16128</v>
      </c>
      <c r="R1095">
        <v>1800</v>
      </c>
      <c r="S1095" t="s">
        <v>6324</v>
      </c>
      <c r="T1095" t="e">
        <f>VLOOKUP(Q1095,lot!$A$3:$E$13372,3,0)</f>
        <v>#N/A</v>
      </c>
      <c r="U1095" s="7" t="e">
        <f>VLOOKUP(Q1095,lot!$A$3:$E$13372,5,0)</f>
        <v>#N/A</v>
      </c>
    </row>
    <row r="1096" spans="2:21" hidden="1" x14ac:dyDescent="0.25">
      <c r="B1096" t="s">
        <v>16129</v>
      </c>
      <c r="C1096">
        <v>1560</v>
      </c>
      <c r="E1096" t="s">
        <v>15651</v>
      </c>
      <c r="F1096">
        <f t="shared" si="34"/>
        <v>1554</v>
      </c>
      <c r="G1096" s="11">
        <f t="shared" si="35"/>
        <v>1554</v>
      </c>
      <c r="L1096" t="s">
        <v>15651</v>
      </c>
      <c r="M1096" t="e">
        <f>VLOOKUP(L1096,lot!$A$3:$E$13372,3,0)</f>
        <v>#N/A</v>
      </c>
      <c r="Q1096" t="s">
        <v>16129</v>
      </c>
      <c r="R1096">
        <v>1560</v>
      </c>
      <c r="S1096" t="s">
        <v>6324</v>
      </c>
      <c r="T1096" t="e">
        <f>VLOOKUP(Q1096,lot!$A$3:$E$13372,3,0)</f>
        <v>#N/A</v>
      </c>
      <c r="U1096" s="7" t="e">
        <f>VLOOKUP(Q1096,lot!$A$3:$E$13372,5,0)</f>
        <v>#N/A</v>
      </c>
    </row>
    <row r="1097" spans="2:21" hidden="1" x14ac:dyDescent="0.25">
      <c r="B1097" t="s">
        <v>16130</v>
      </c>
      <c r="C1097">
        <v>4680</v>
      </c>
      <c r="E1097" t="s">
        <v>14280</v>
      </c>
      <c r="F1097">
        <f t="shared" si="34"/>
        <v>11</v>
      </c>
      <c r="G1097" s="11">
        <f t="shared" si="35"/>
        <v>11</v>
      </c>
      <c r="L1097" t="s">
        <v>14280</v>
      </c>
      <c r="M1097" t="e">
        <f>VLOOKUP(L1097,lot!$A$3:$E$13372,3,0)</f>
        <v>#N/A</v>
      </c>
      <c r="Q1097" t="s">
        <v>16130</v>
      </c>
      <c r="R1097">
        <v>4680</v>
      </c>
      <c r="S1097" t="s">
        <v>6324</v>
      </c>
      <c r="T1097" t="e">
        <f>VLOOKUP(Q1097,lot!$A$3:$E$13372,3,0)</f>
        <v>#N/A</v>
      </c>
      <c r="U1097" s="7" t="e">
        <f>VLOOKUP(Q1097,lot!$A$3:$E$13372,5,0)</f>
        <v>#N/A</v>
      </c>
    </row>
    <row r="1098" spans="2:21" hidden="1" x14ac:dyDescent="0.25">
      <c r="B1098" t="s">
        <v>16131</v>
      </c>
      <c r="C1098">
        <v>5120</v>
      </c>
      <c r="E1098" t="s">
        <v>15653</v>
      </c>
      <c r="F1098">
        <f t="shared" si="34"/>
        <v>6</v>
      </c>
      <c r="G1098" s="11">
        <f t="shared" si="35"/>
        <v>6</v>
      </c>
      <c r="L1098" t="s">
        <v>15653</v>
      </c>
      <c r="M1098" t="e">
        <f>VLOOKUP(L1098,lot!$A$3:$E$13372,3,0)</f>
        <v>#N/A</v>
      </c>
      <c r="Q1098" t="s">
        <v>16131</v>
      </c>
      <c r="R1098">
        <v>5120</v>
      </c>
      <c r="S1098" t="s">
        <v>6324</v>
      </c>
      <c r="T1098" t="e">
        <f>VLOOKUP(Q1098,lot!$A$3:$E$13372,3,0)</f>
        <v>#N/A</v>
      </c>
      <c r="U1098" s="7" t="e">
        <f>VLOOKUP(Q1098,lot!$A$3:$E$13372,5,0)</f>
        <v>#N/A</v>
      </c>
    </row>
    <row r="1099" spans="2:21" hidden="1" x14ac:dyDescent="0.25">
      <c r="B1099" t="s">
        <v>16132</v>
      </c>
      <c r="C1099">
        <v>3360</v>
      </c>
      <c r="E1099" t="s">
        <v>15654</v>
      </c>
      <c r="F1099" t="e">
        <f t="shared" si="34"/>
        <v>#N/A</v>
      </c>
      <c r="G1099" s="11" t="str">
        <f t="shared" si="35"/>
        <v>0</v>
      </c>
      <c r="L1099" t="s">
        <v>15654</v>
      </c>
      <c r="M1099" t="e">
        <f>VLOOKUP(L1099,lot!$A$3:$E$13372,3,0)</f>
        <v>#N/A</v>
      </c>
      <c r="Q1099" t="s">
        <v>16132</v>
      </c>
      <c r="R1099">
        <v>3360</v>
      </c>
      <c r="S1099" t="s">
        <v>6324</v>
      </c>
      <c r="T1099" t="e">
        <f>VLOOKUP(Q1099,lot!$A$3:$E$13372,3,0)</f>
        <v>#N/A</v>
      </c>
      <c r="U1099" s="7" t="e">
        <f>VLOOKUP(Q1099,lot!$A$3:$E$13372,5,0)</f>
        <v>#N/A</v>
      </c>
    </row>
    <row r="1100" spans="2:21" hidden="1" x14ac:dyDescent="0.25">
      <c r="B1100" t="s">
        <v>16133</v>
      </c>
      <c r="C1100">
        <v>2900</v>
      </c>
      <c r="E1100" t="s">
        <v>15655</v>
      </c>
      <c r="F1100" t="e">
        <f t="shared" si="34"/>
        <v>#N/A</v>
      </c>
      <c r="G1100" s="11" t="str">
        <f t="shared" si="35"/>
        <v>0</v>
      </c>
      <c r="L1100" t="s">
        <v>15655</v>
      </c>
      <c r="M1100" t="e">
        <f>VLOOKUP(L1100,lot!$A$3:$E$13372,3,0)</f>
        <v>#N/A</v>
      </c>
      <c r="Q1100" t="s">
        <v>16133</v>
      </c>
      <c r="R1100">
        <v>2900</v>
      </c>
      <c r="S1100" t="s">
        <v>18235</v>
      </c>
      <c r="T1100" t="e">
        <f>VLOOKUP(Q1100,lot!$A$3:$E$13372,3,0)</f>
        <v>#N/A</v>
      </c>
      <c r="U1100" s="7" t="e">
        <f>VLOOKUP(Q1100,lot!$A$3:$E$13372,5,0)</f>
        <v>#N/A</v>
      </c>
    </row>
    <row r="1101" spans="2:21" hidden="1" x14ac:dyDescent="0.25">
      <c r="B1101" t="s">
        <v>16134</v>
      </c>
      <c r="C1101">
        <v>3600</v>
      </c>
      <c r="E1101" t="s">
        <v>15656</v>
      </c>
      <c r="F1101">
        <f t="shared" si="34"/>
        <v>860</v>
      </c>
      <c r="G1101" s="11">
        <f t="shared" si="35"/>
        <v>860</v>
      </c>
      <c r="L1101" t="s">
        <v>15656</v>
      </c>
      <c r="M1101" t="e">
        <f>VLOOKUP(L1101,lot!$A$3:$E$13372,3,0)</f>
        <v>#N/A</v>
      </c>
      <c r="Q1101" t="s">
        <v>16134</v>
      </c>
      <c r="R1101">
        <v>3600</v>
      </c>
      <c r="S1101" t="s">
        <v>18235</v>
      </c>
      <c r="T1101" t="e">
        <f>VLOOKUP(Q1101,lot!$A$3:$E$13372,3,0)</f>
        <v>#N/A</v>
      </c>
      <c r="U1101" s="7" t="e">
        <f>VLOOKUP(Q1101,lot!$A$3:$E$13372,5,0)</f>
        <v>#N/A</v>
      </c>
    </row>
    <row r="1102" spans="2:21" hidden="1" x14ac:dyDescent="0.25">
      <c r="B1102" t="s">
        <v>16135</v>
      </c>
      <c r="C1102">
        <v>2504</v>
      </c>
      <c r="E1102" t="s">
        <v>15657</v>
      </c>
      <c r="F1102">
        <f t="shared" si="34"/>
        <v>3000</v>
      </c>
      <c r="G1102" s="11">
        <f t="shared" si="35"/>
        <v>3000</v>
      </c>
      <c r="L1102" t="s">
        <v>15657</v>
      </c>
      <c r="M1102" t="e">
        <f>VLOOKUP(L1102,lot!$A$3:$E$13372,3,0)</f>
        <v>#N/A</v>
      </c>
      <c r="Q1102" t="s">
        <v>16135</v>
      </c>
      <c r="R1102">
        <v>2504</v>
      </c>
      <c r="S1102" t="s">
        <v>18235</v>
      </c>
      <c r="T1102" t="e">
        <f>VLOOKUP(Q1102,lot!$A$3:$E$13372,3,0)</f>
        <v>#N/A</v>
      </c>
      <c r="U1102" s="7" t="e">
        <f>VLOOKUP(Q1102,lot!$A$3:$E$13372,5,0)</f>
        <v>#N/A</v>
      </c>
    </row>
    <row r="1103" spans="2:21" hidden="1" x14ac:dyDescent="0.25">
      <c r="B1103" t="s">
        <v>16136</v>
      </c>
      <c r="C1103">
        <v>6812</v>
      </c>
      <c r="E1103" t="s">
        <v>15658</v>
      </c>
      <c r="F1103">
        <f t="shared" si="34"/>
        <v>7</v>
      </c>
      <c r="G1103" s="11">
        <f t="shared" si="35"/>
        <v>7</v>
      </c>
      <c r="L1103" t="s">
        <v>15658</v>
      </c>
      <c r="M1103" t="e">
        <f>VLOOKUP(L1103,lot!$A$3:$E$13372,3,0)</f>
        <v>#N/A</v>
      </c>
      <c r="Q1103" t="s">
        <v>16136</v>
      </c>
      <c r="R1103">
        <v>6812</v>
      </c>
      <c r="S1103" t="s">
        <v>18235</v>
      </c>
      <c r="T1103" t="e">
        <f>VLOOKUP(Q1103,lot!$A$3:$E$13372,3,0)</f>
        <v>#N/A</v>
      </c>
      <c r="U1103" s="7" t="e">
        <f>VLOOKUP(Q1103,lot!$A$3:$E$13372,5,0)</f>
        <v>#N/A</v>
      </c>
    </row>
    <row r="1104" spans="2:21" hidden="1" x14ac:dyDescent="0.25">
      <c r="B1104" t="s">
        <v>16137</v>
      </c>
      <c r="C1104">
        <v>1200</v>
      </c>
      <c r="E1104" t="s">
        <v>15659</v>
      </c>
      <c r="F1104">
        <f t="shared" si="34"/>
        <v>18</v>
      </c>
      <c r="G1104" s="11">
        <f t="shared" si="35"/>
        <v>18</v>
      </c>
      <c r="L1104" t="s">
        <v>15659</v>
      </c>
      <c r="M1104" t="e">
        <f>VLOOKUP(L1104,lot!$A$3:$E$13372,3,0)</f>
        <v>#N/A</v>
      </c>
      <c r="Q1104" t="s">
        <v>16137</v>
      </c>
      <c r="R1104">
        <v>1200</v>
      </c>
      <c r="S1104" t="s">
        <v>18236</v>
      </c>
      <c r="T1104" t="e">
        <f>VLOOKUP(Q1104,lot!$A$3:$E$13372,3,0)</f>
        <v>#N/A</v>
      </c>
      <c r="U1104" s="7" t="e">
        <f>VLOOKUP(Q1104,lot!$A$3:$E$13372,5,0)</f>
        <v>#N/A</v>
      </c>
    </row>
    <row r="1105" spans="2:21" hidden="1" x14ac:dyDescent="0.25">
      <c r="B1105" t="s">
        <v>16138</v>
      </c>
      <c r="C1105">
        <v>3200</v>
      </c>
      <c r="E1105" t="s">
        <v>15664</v>
      </c>
      <c r="F1105">
        <f t="shared" si="34"/>
        <v>10</v>
      </c>
      <c r="G1105" s="11">
        <f t="shared" si="35"/>
        <v>10</v>
      </c>
      <c r="L1105" t="s">
        <v>15664</v>
      </c>
      <c r="M1105" t="e">
        <f>VLOOKUP(L1105,lot!$A$3:$E$13372,3,0)</f>
        <v>#N/A</v>
      </c>
      <c r="Q1105" t="s">
        <v>16138</v>
      </c>
      <c r="R1105">
        <v>3200</v>
      </c>
      <c r="S1105" t="s">
        <v>18236</v>
      </c>
      <c r="T1105" t="e">
        <f>VLOOKUP(Q1105,lot!$A$3:$E$13372,3,0)</f>
        <v>#N/A</v>
      </c>
      <c r="U1105" s="7" t="e">
        <f>VLOOKUP(Q1105,lot!$A$3:$E$13372,5,0)</f>
        <v>#N/A</v>
      </c>
    </row>
    <row r="1106" spans="2:21" hidden="1" x14ac:dyDescent="0.25">
      <c r="B1106" t="s">
        <v>16140</v>
      </c>
      <c r="C1106">
        <v>112</v>
      </c>
      <c r="E1106" t="s">
        <v>15665</v>
      </c>
      <c r="F1106">
        <f t="shared" si="34"/>
        <v>2100</v>
      </c>
      <c r="G1106" s="11">
        <f t="shared" si="35"/>
        <v>2100</v>
      </c>
      <c r="L1106" t="s">
        <v>15665</v>
      </c>
      <c r="M1106" t="e">
        <f>VLOOKUP(L1106,lot!$A$3:$E$13372,3,0)</f>
        <v>#N/A</v>
      </c>
      <c r="Q1106" t="s">
        <v>16140</v>
      </c>
      <c r="R1106">
        <v>112</v>
      </c>
      <c r="S1106" t="s">
        <v>18236</v>
      </c>
      <c r="T1106" t="e">
        <f>VLOOKUP(Q1106,lot!$A$3:$E$13372,3,0)</f>
        <v>#N/A</v>
      </c>
      <c r="U1106" s="7" t="e">
        <f>VLOOKUP(Q1106,lot!$A$3:$E$13372,5,0)</f>
        <v>#N/A</v>
      </c>
    </row>
    <row r="1107" spans="2:21" x14ac:dyDescent="0.25">
      <c r="B1107" t="s">
        <v>16141</v>
      </c>
      <c r="C1107">
        <v>5400</v>
      </c>
      <c r="E1107" t="s">
        <v>17470</v>
      </c>
      <c r="F1107" t="e">
        <f t="shared" si="34"/>
        <v>#N/A</v>
      </c>
      <c r="G1107" s="11" t="str">
        <f t="shared" si="35"/>
        <v>0</v>
      </c>
      <c r="L1107" t="s">
        <v>17470</v>
      </c>
      <c r="M1107" t="e">
        <f>VLOOKUP(L1107,lot!$A$3:$E$13372,3,0)</f>
        <v>#N/A</v>
      </c>
      <c r="Q1107" t="s">
        <v>16141</v>
      </c>
      <c r="R1107">
        <v>5400</v>
      </c>
      <c r="S1107" t="s">
        <v>18236</v>
      </c>
      <c r="T1107" t="e">
        <f>VLOOKUP(Q1107,lot!$A$3:$E$13372,3,0)</f>
        <v>#N/A</v>
      </c>
      <c r="U1107" s="7" t="e">
        <f>VLOOKUP(Q1107,lot!$A$3:$E$13372,5,0)</f>
        <v>#N/A</v>
      </c>
    </row>
    <row r="1108" spans="2:21" hidden="1" x14ac:dyDescent="0.25">
      <c r="B1108" t="s">
        <v>16142</v>
      </c>
      <c r="C1108">
        <v>1600</v>
      </c>
      <c r="E1108" t="s">
        <v>15662</v>
      </c>
      <c r="F1108">
        <f t="shared" si="34"/>
        <v>150</v>
      </c>
      <c r="G1108" s="11">
        <f t="shared" si="35"/>
        <v>150</v>
      </c>
      <c r="L1108" t="s">
        <v>15662</v>
      </c>
      <c r="M1108" t="e">
        <f>VLOOKUP(L1108,lot!$A$3:$E$13372,3,0)</f>
        <v>#N/A</v>
      </c>
      <c r="Q1108" t="s">
        <v>16142</v>
      </c>
      <c r="R1108">
        <v>1600</v>
      </c>
      <c r="S1108" t="s">
        <v>18236</v>
      </c>
      <c r="T1108" t="e">
        <f>VLOOKUP(Q1108,lot!$A$3:$E$13372,3,0)</f>
        <v>#N/A</v>
      </c>
      <c r="U1108" s="7" t="e">
        <f>VLOOKUP(Q1108,lot!$A$3:$E$13372,5,0)</f>
        <v>#N/A</v>
      </c>
    </row>
    <row r="1109" spans="2:21" hidden="1" x14ac:dyDescent="0.25">
      <c r="B1109" t="s">
        <v>16144</v>
      </c>
      <c r="C1109">
        <v>8800</v>
      </c>
      <c r="E1109" t="s">
        <v>15663</v>
      </c>
      <c r="F1109" t="e">
        <f t="shared" si="34"/>
        <v>#N/A</v>
      </c>
      <c r="G1109" s="11" t="str">
        <f t="shared" si="35"/>
        <v>0</v>
      </c>
      <c r="L1109" t="s">
        <v>15663</v>
      </c>
      <c r="M1109" t="e">
        <f>VLOOKUP(L1109,lot!$A$3:$E$13372,3,0)</f>
        <v>#N/A</v>
      </c>
      <c r="Q1109" t="s">
        <v>16144</v>
      </c>
      <c r="R1109">
        <v>8800</v>
      </c>
      <c r="S1109" t="s">
        <v>18236</v>
      </c>
      <c r="T1109" t="e">
        <f>VLOOKUP(Q1109,lot!$A$3:$E$13372,3,0)</f>
        <v>#N/A</v>
      </c>
      <c r="U1109" s="7" t="e">
        <f>VLOOKUP(Q1109,lot!$A$3:$E$13372,5,0)</f>
        <v>#N/A</v>
      </c>
    </row>
    <row r="1110" spans="2:21" hidden="1" x14ac:dyDescent="0.25">
      <c r="B1110" t="s">
        <v>16145</v>
      </c>
      <c r="C1110">
        <v>1480</v>
      </c>
      <c r="E1110" t="s">
        <v>15660</v>
      </c>
      <c r="F1110" t="e">
        <f t="shared" si="34"/>
        <v>#N/A</v>
      </c>
      <c r="G1110" s="11" t="str">
        <f t="shared" si="35"/>
        <v>0</v>
      </c>
      <c r="L1110" t="s">
        <v>15660</v>
      </c>
      <c r="M1110" t="e">
        <f>VLOOKUP(L1110,lot!$A$3:$E$13372,3,0)</f>
        <v>#N/A</v>
      </c>
      <c r="Q1110" t="s">
        <v>16145</v>
      </c>
      <c r="R1110">
        <v>1480</v>
      </c>
      <c r="S1110" t="s">
        <v>18237</v>
      </c>
      <c r="T1110" t="e">
        <f>VLOOKUP(Q1110,lot!$A$3:$E$13372,3,0)</f>
        <v>#N/A</v>
      </c>
      <c r="U1110" s="7" t="e">
        <f>VLOOKUP(Q1110,lot!$A$3:$E$13372,5,0)</f>
        <v>#N/A</v>
      </c>
    </row>
    <row r="1111" spans="2:21" hidden="1" x14ac:dyDescent="0.25">
      <c r="B1111" t="s">
        <v>16146</v>
      </c>
      <c r="C1111">
        <v>4520</v>
      </c>
      <c r="E1111" t="s">
        <v>15661</v>
      </c>
      <c r="F1111">
        <f t="shared" si="34"/>
        <v>160</v>
      </c>
      <c r="G1111" s="11">
        <f t="shared" si="35"/>
        <v>160</v>
      </c>
      <c r="L1111" t="s">
        <v>15661</v>
      </c>
      <c r="M1111" t="e">
        <f>VLOOKUP(L1111,lot!$A$3:$E$13372,3,0)</f>
        <v>#N/A</v>
      </c>
      <c r="Q1111" t="s">
        <v>16146</v>
      </c>
      <c r="R1111">
        <v>4520</v>
      </c>
      <c r="S1111" t="s">
        <v>18237</v>
      </c>
      <c r="T1111" t="e">
        <f>VLOOKUP(Q1111,lot!$A$3:$E$13372,3,0)</f>
        <v>#N/A</v>
      </c>
      <c r="U1111" s="7" t="e">
        <f>VLOOKUP(Q1111,lot!$A$3:$E$13372,5,0)</f>
        <v>#N/A</v>
      </c>
    </row>
    <row r="1112" spans="2:21" hidden="1" x14ac:dyDescent="0.25">
      <c r="B1112" t="s">
        <v>16149</v>
      </c>
      <c r="C1112">
        <v>30</v>
      </c>
      <c r="E1112" t="s">
        <v>14282</v>
      </c>
      <c r="F1112">
        <f t="shared" si="34"/>
        <v>4</v>
      </c>
      <c r="G1112" s="11">
        <f t="shared" si="35"/>
        <v>4</v>
      </c>
      <c r="L1112" t="s">
        <v>14282</v>
      </c>
      <c r="M1112" t="e">
        <f>VLOOKUP(L1112,lot!$A$3:$E$13372,3,0)</f>
        <v>#N/A</v>
      </c>
      <c r="Q1112" t="s">
        <v>16149</v>
      </c>
      <c r="R1112">
        <v>30</v>
      </c>
      <c r="S1112" t="s">
        <v>18237</v>
      </c>
      <c r="T1112" t="e">
        <f>VLOOKUP(Q1112,lot!$A$3:$E$13372,3,0)</f>
        <v>#N/A</v>
      </c>
      <c r="U1112" s="7" t="e">
        <f>VLOOKUP(Q1112,lot!$A$3:$E$13372,5,0)</f>
        <v>#N/A</v>
      </c>
    </row>
    <row r="1113" spans="2:21" hidden="1" x14ac:dyDescent="0.25">
      <c r="B1113" t="s">
        <v>16150</v>
      </c>
      <c r="C1113">
        <v>16</v>
      </c>
      <c r="E1113" t="s">
        <v>14283</v>
      </c>
      <c r="F1113">
        <f t="shared" si="34"/>
        <v>8</v>
      </c>
      <c r="G1113" s="11">
        <f t="shared" si="35"/>
        <v>8</v>
      </c>
      <c r="L1113" t="s">
        <v>14283</v>
      </c>
      <c r="M1113" t="e">
        <f>VLOOKUP(L1113,lot!$A$3:$E$13372,3,0)</f>
        <v>#N/A</v>
      </c>
      <c r="Q1113" t="s">
        <v>16150</v>
      </c>
      <c r="R1113">
        <v>16</v>
      </c>
      <c r="S1113" t="s">
        <v>18237</v>
      </c>
      <c r="T1113" t="e">
        <f>VLOOKUP(Q1113,lot!$A$3:$E$13372,3,0)</f>
        <v>#N/A</v>
      </c>
      <c r="U1113" s="7" t="e">
        <f>VLOOKUP(Q1113,lot!$A$3:$E$13372,5,0)</f>
        <v>#N/A</v>
      </c>
    </row>
    <row r="1114" spans="2:21" hidden="1" x14ac:dyDescent="0.25">
      <c r="B1114" t="s">
        <v>16151</v>
      </c>
      <c r="C1114">
        <v>320</v>
      </c>
      <c r="E1114" t="s">
        <v>14284</v>
      </c>
      <c r="F1114">
        <f t="shared" si="34"/>
        <v>269</v>
      </c>
      <c r="G1114" s="11">
        <f t="shared" si="35"/>
        <v>269</v>
      </c>
      <c r="L1114" t="s">
        <v>14284</v>
      </c>
      <c r="M1114" t="e">
        <f>VLOOKUP(L1114,lot!$A$3:$E$13372,3,0)</f>
        <v>#N/A</v>
      </c>
      <c r="Q1114" t="s">
        <v>16151</v>
      </c>
      <c r="R1114">
        <v>320</v>
      </c>
      <c r="S1114" t="s">
        <v>18237</v>
      </c>
      <c r="T1114" t="e">
        <f>VLOOKUP(Q1114,lot!$A$3:$E$13372,3,0)</f>
        <v>#N/A</v>
      </c>
      <c r="U1114" s="7" t="e">
        <f>VLOOKUP(Q1114,lot!$A$3:$E$13372,5,0)</f>
        <v>#N/A</v>
      </c>
    </row>
    <row r="1115" spans="2:21" hidden="1" x14ac:dyDescent="0.25">
      <c r="B1115" t="s">
        <v>16152</v>
      </c>
      <c r="C1115">
        <v>4480</v>
      </c>
      <c r="E1115" t="s">
        <v>15666</v>
      </c>
      <c r="F1115">
        <f t="shared" si="34"/>
        <v>92</v>
      </c>
      <c r="G1115" s="11">
        <f t="shared" si="35"/>
        <v>92</v>
      </c>
      <c r="L1115" t="s">
        <v>15666</v>
      </c>
      <c r="M1115" t="e">
        <f>VLOOKUP(L1115,lot!$A$3:$E$13372,3,0)</f>
        <v>#N/A</v>
      </c>
      <c r="Q1115" t="s">
        <v>16152</v>
      </c>
      <c r="R1115">
        <v>4480</v>
      </c>
      <c r="S1115" t="s">
        <v>18237</v>
      </c>
      <c r="T1115" t="e">
        <f>VLOOKUP(Q1115,lot!$A$3:$E$13372,3,0)</f>
        <v>#N/A</v>
      </c>
      <c r="U1115" s="7" t="e">
        <f>VLOOKUP(Q1115,lot!$A$3:$E$13372,5,0)</f>
        <v>#N/A</v>
      </c>
    </row>
    <row r="1116" spans="2:21" hidden="1" x14ac:dyDescent="0.25">
      <c r="B1116" t="s">
        <v>16153</v>
      </c>
      <c r="C1116">
        <v>1417</v>
      </c>
      <c r="E1116" t="s">
        <v>15667</v>
      </c>
      <c r="F1116">
        <f t="shared" si="34"/>
        <v>624</v>
      </c>
      <c r="G1116" s="11">
        <f t="shared" si="35"/>
        <v>624</v>
      </c>
      <c r="L1116" t="s">
        <v>15667</v>
      </c>
      <c r="M1116" t="e">
        <f>VLOOKUP(L1116,lot!$A$3:$E$13372,3,0)</f>
        <v>#N/A</v>
      </c>
      <c r="Q1116" t="s">
        <v>16153</v>
      </c>
      <c r="R1116">
        <v>1417</v>
      </c>
      <c r="S1116" t="s">
        <v>6333</v>
      </c>
      <c r="T1116" t="e">
        <f>VLOOKUP(Q1116,lot!$A$3:$E$13372,3,0)</f>
        <v>#N/A</v>
      </c>
      <c r="U1116" s="7" t="e">
        <f>VLOOKUP(Q1116,lot!$A$3:$E$13372,5,0)</f>
        <v>#N/A</v>
      </c>
    </row>
    <row r="1117" spans="2:21" hidden="1" x14ac:dyDescent="0.25">
      <c r="B1117" t="s">
        <v>16154</v>
      </c>
      <c r="C1117">
        <v>200</v>
      </c>
      <c r="E1117" t="s">
        <v>14285</v>
      </c>
      <c r="F1117">
        <f t="shared" si="34"/>
        <v>3</v>
      </c>
      <c r="G1117" s="11">
        <f t="shared" si="35"/>
        <v>3</v>
      </c>
      <c r="L1117" t="s">
        <v>14285</v>
      </c>
      <c r="M1117" t="e">
        <f>VLOOKUP(L1117,lot!$A$3:$E$13372,3,0)</f>
        <v>#N/A</v>
      </c>
      <c r="Q1117" t="s">
        <v>16154</v>
      </c>
      <c r="R1117">
        <v>200</v>
      </c>
      <c r="S1117" t="s">
        <v>6333</v>
      </c>
      <c r="T1117" t="e">
        <f>VLOOKUP(Q1117,lot!$A$3:$E$13372,3,0)</f>
        <v>#N/A</v>
      </c>
      <c r="U1117" s="7" t="e">
        <f>VLOOKUP(Q1117,lot!$A$3:$E$13372,5,0)</f>
        <v>#N/A</v>
      </c>
    </row>
    <row r="1118" spans="2:21" hidden="1" x14ac:dyDescent="0.25">
      <c r="B1118" t="s">
        <v>16155</v>
      </c>
      <c r="C1118">
        <v>38</v>
      </c>
      <c r="E1118" t="s">
        <v>14286</v>
      </c>
      <c r="F1118">
        <f t="shared" si="34"/>
        <v>4</v>
      </c>
      <c r="G1118" s="11">
        <f t="shared" si="35"/>
        <v>4</v>
      </c>
      <c r="L1118" t="s">
        <v>14286</v>
      </c>
      <c r="M1118" t="e">
        <f>VLOOKUP(L1118,lot!$A$3:$E$13372,3,0)</f>
        <v>#N/A</v>
      </c>
      <c r="Q1118" t="s">
        <v>16155</v>
      </c>
      <c r="R1118">
        <v>38</v>
      </c>
      <c r="S1118" t="s">
        <v>6333</v>
      </c>
      <c r="T1118" t="e">
        <f>VLOOKUP(Q1118,lot!$A$3:$E$13372,3,0)</f>
        <v>#N/A</v>
      </c>
      <c r="U1118" s="7" t="e">
        <f>VLOOKUP(Q1118,lot!$A$3:$E$13372,5,0)</f>
        <v>#N/A</v>
      </c>
    </row>
    <row r="1119" spans="2:21" hidden="1" x14ac:dyDescent="0.25">
      <c r="B1119" t="s">
        <v>16157</v>
      </c>
      <c r="C1119">
        <v>4120</v>
      </c>
      <c r="E1119" t="s">
        <v>14288</v>
      </c>
      <c r="F1119">
        <f t="shared" si="34"/>
        <v>3</v>
      </c>
      <c r="G1119" s="11">
        <f t="shared" si="35"/>
        <v>3</v>
      </c>
      <c r="L1119" t="s">
        <v>14288</v>
      </c>
      <c r="M1119" t="e">
        <f>VLOOKUP(L1119,lot!$A$3:$E$13372,3,0)</f>
        <v>#N/A</v>
      </c>
      <c r="Q1119" t="s">
        <v>16157</v>
      </c>
      <c r="R1119">
        <v>4120</v>
      </c>
      <c r="S1119" t="s">
        <v>6333</v>
      </c>
      <c r="T1119" t="e">
        <f>VLOOKUP(Q1119,lot!$A$3:$E$13372,3,0)</f>
        <v>#N/A</v>
      </c>
      <c r="U1119" s="7" t="e">
        <f>VLOOKUP(Q1119,lot!$A$3:$E$13372,5,0)</f>
        <v>#N/A</v>
      </c>
    </row>
    <row r="1120" spans="2:21" hidden="1" x14ac:dyDescent="0.25">
      <c r="B1120" t="s">
        <v>16159</v>
      </c>
      <c r="C1120">
        <v>40</v>
      </c>
      <c r="E1120" t="s">
        <v>15669</v>
      </c>
      <c r="F1120" t="e">
        <f t="shared" si="34"/>
        <v>#N/A</v>
      </c>
      <c r="G1120" s="11" t="str">
        <f t="shared" si="35"/>
        <v>0</v>
      </c>
      <c r="L1120" t="s">
        <v>15669</v>
      </c>
      <c r="M1120" t="e">
        <f>VLOOKUP(L1120,lot!$A$3:$E$13372,3,0)</f>
        <v>#N/A</v>
      </c>
      <c r="Q1120" t="s">
        <v>16159</v>
      </c>
      <c r="R1120">
        <v>40</v>
      </c>
      <c r="S1120" t="s">
        <v>6333</v>
      </c>
      <c r="T1120" t="e">
        <f>VLOOKUP(Q1120,lot!$A$3:$E$13372,3,0)</f>
        <v>#N/A</v>
      </c>
      <c r="U1120" s="7" t="e">
        <f>VLOOKUP(Q1120,lot!$A$3:$E$13372,5,0)</f>
        <v>#N/A</v>
      </c>
    </row>
    <row r="1121" spans="2:21" hidden="1" x14ac:dyDescent="0.25">
      <c r="B1121" t="s">
        <v>16170</v>
      </c>
      <c r="C1121">
        <v>25653</v>
      </c>
      <c r="E1121" t="s">
        <v>15670</v>
      </c>
      <c r="F1121" t="e">
        <f t="shared" si="34"/>
        <v>#N/A</v>
      </c>
      <c r="G1121" s="11" t="str">
        <f t="shared" si="35"/>
        <v>0</v>
      </c>
      <c r="L1121" t="s">
        <v>15670</v>
      </c>
      <c r="M1121" t="e">
        <f>VLOOKUP(L1121,lot!$A$3:$E$13372,3,0)</f>
        <v>#N/A</v>
      </c>
      <c r="Q1121" t="s">
        <v>16170</v>
      </c>
      <c r="R1121">
        <v>25653</v>
      </c>
      <c r="S1121" t="s">
        <v>18238</v>
      </c>
      <c r="T1121" t="e">
        <f>VLOOKUP(Q1121,lot!$A$3:$E$13372,3,0)</f>
        <v>#N/A</v>
      </c>
      <c r="U1121" s="7" t="e">
        <f>VLOOKUP(Q1121,lot!$A$3:$E$13372,5,0)</f>
        <v>#N/A</v>
      </c>
    </row>
    <row r="1122" spans="2:21" hidden="1" x14ac:dyDescent="0.25">
      <c r="B1122" t="s">
        <v>16171</v>
      </c>
      <c r="C1122">
        <v>248400</v>
      </c>
      <c r="E1122" t="s">
        <v>15674</v>
      </c>
      <c r="F1122" t="e">
        <f t="shared" si="34"/>
        <v>#N/A</v>
      </c>
      <c r="G1122" s="11" t="str">
        <f t="shared" si="35"/>
        <v>0</v>
      </c>
      <c r="L1122" t="s">
        <v>15674</v>
      </c>
      <c r="M1122" t="e">
        <f>VLOOKUP(L1122,lot!$A$3:$E$13372,3,0)</f>
        <v>#N/A</v>
      </c>
      <c r="Q1122" t="s">
        <v>16171</v>
      </c>
      <c r="R1122">
        <v>248400</v>
      </c>
      <c r="S1122" t="s">
        <v>18238</v>
      </c>
      <c r="T1122" t="e">
        <f>VLOOKUP(Q1122,lot!$A$3:$E$13372,3,0)</f>
        <v>#N/A</v>
      </c>
      <c r="U1122" s="7" t="e">
        <f>VLOOKUP(Q1122,lot!$A$3:$E$13372,5,0)</f>
        <v>#N/A</v>
      </c>
    </row>
    <row r="1123" spans="2:21" hidden="1" x14ac:dyDescent="0.25">
      <c r="B1123" t="s">
        <v>16172</v>
      </c>
      <c r="C1123">
        <v>256800</v>
      </c>
      <c r="E1123" t="s">
        <v>15671</v>
      </c>
      <c r="F1123" t="e">
        <f t="shared" si="34"/>
        <v>#N/A</v>
      </c>
      <c r="G1123" s="11" t="str">
        <f t="shared" si="35"/>
        <v>0</v>
      </c>
      <c r="L1123" t="s">
        <v>15671</v>
      </c>
      <c r="M1123" t="e">
        <f>VLOOKUP(L1123,lot!$A$3:$E$13372,3,0)</f>
        <v>#N/A</v>
      </c>
      <c r="Q1123" t="s">
        <v>16172</v>
      </c>
      <c r="R1123">
        <v>256800</v>
      </c>
      <c r="S1123" t="s">
        <v>18238</v>
      </c>
      <c r="T1123" t="e">
        <f>VLOOKUP(Q1123,lot!$A$3:$E$13372,3,0)</f>
        <v>#N/A</v>
      </c>
      <c r="U1123" s="7" t="e">
        <f>VLOOKUP(Q1123,lot!$A$3:$E$13372,5,0)</f>
        <v>#N/A</v>
      </c>
    </row>
    <row r="1124" spans="2:21" hidden="1" x14ac:dyDescent="0.25">
      <c r="B1124" t="s">
        <v>16173</v>
      </c>
      <c r="C1124">
        <v>190400</v>
      </c>
      <c r="E1124" t="s">
        <v>15673</v>
      </c>
      <c r="F1124">
        <f t="shared" si="34"/>
        <v>83</v>
      </c>
      <c r="G1124" s="11">
        <f t="shared" si="35"/>
        <v>83</v>
      </c>
      <c r="L1124" t="s">
        <v>15673</v>
      </c>
      <c r="M1124" t="e">
        <f>VLOOKUP(L1124,lot!$A$3:$E$13372,3,0)</f>
        <v>#N/A</v>
      </c>
      <c r="Q1124" t="s">
        <v>16173</v>
      </c>
      <c r="R1124">
        <v>190400</v>
      </c>
      <c r="S1124" t="s">
        <v>18238</v>
      </c>
      <c r="T1124" t="e">
        <f>VLOOKUP(Q1124,lot!$A$3:$E$13372,3,0)</f>
        <v>#N/A</v>
      </c>
      <c r="U1124" s="7" t="e">
        <f>VLOOKUP(Q1124,lot!$A$3:$E$13372,5,0)</f>
        <v>#N/A</v>
      </c>
    </row>
    <row r="1125" spans="2:21" hidden="1" x14ac:dyDescent="0.25">
      <c r="B1125" t="s">
        <v>16174</v>
      </c>
      <c r="C1125">
        <v>34600</v>
      </c>
      <c r="E1125" t="s">
        <v>14287</v>
      </c>
      <c r="F1125">
        <f t="shared" si="34"/>
        <v>8</v>
      </c>
      <c r="G1125" s="11">
        <f t="shared" si="35"/>
        <v>8</v>
      </c>
      <c r="L1125" t="s">
        <v>14287</v>
      </c>
      <c r="M1125" t="e">
        <f>VLOOKUP(L1125,lot!$A$3:$E$13372,3,0)</f>
        <v>#N/A</v>
      </c>
      <c r="Q1125" t="s">
        <v>16174</v>
      </c>
      <c r="R1125">
        <v>34600</v>
      </c>
      <c r="S1125" t="s">
        <v>18238</v>
      </c>
      <c r="T1125" t="e">
        <f>VLOOKUP(Q1125,lot!$A$3:$E$13372,3,0)</f>
        <v>#N/A</v>
      </c>
      <c r="U1125" s="7" t="e">
        <f>VLOOKUP(Q1125,lot!$A$3:$E$13372,5,0)</f>
        <v>#N/A</v>
      </c>
    </row>
    <row r="1126" spans="2:21" hidden="1" x14ac:dyDescent="0.25">
      <c r="B1126" t="s">
        <v>16175</v>
      </c>
      <c r="C1126">
        <v>353</v>
      </c>
      <c r="E1126" t="s">
        <v>15677</v>
      </c>
      <c r="F1126" t="e">
        <f t="shared" si="34"/>
        <v>#N/A</v>
      </c>
      <c r="G1126" s="11" t="str">
        <f t="shared" si="35"/>
        <v>0</v>
      </c>
      <c r="L1126" t="s">
        <v>15677</v>
      </c>
      <c r="M1126" t="e">
        <f>VLOOKUP(L1126,lot!$A$3:$E$13372,3,0)</f>
        <v>#N/A</v>
      </c>
      <c r="Q1126" t="s">
        <v>16175</v>
      </c>
      <c r="R1126">
        <v>353</v>
      </c>
      <c r="S1126" t="s">
        <v>18239</v>
      </c>
      <c r="T1126" t="e">
        <f>VLOOKUP(Q1126,lot!$A$3:$E$13372,3,0)</f>
        <v>#N/A</v>
      </c>
      <c r="U1126" s="7" t="e">
        <f>VLOOKUP(Q1126,lot!$A$3:$E$13372,5,0)</f>
        <v>#N/A</v>
      </c>
    </row>
    <row r="1127" spans="2:21" hidden="1" x14ac:dyDescent="0.25">
      <c r="B1127" t="s">
        <v>16177</v>
      </c>
      <c r="C1127">
        <v>200</v>
      </c>
      <c r="E1127" t="s">
        <v>15678</v>
      </c>
      <c r="F1127" t="e">
        <f t="shared" si="34"/>
        <v>#N/A</v>
      </c>
      <c r="G1127" s="11" t="str">
        <f t="shared" si="35"/>
        <v>0</v>
      </c>
      <c r="L1127" t="s">
        <v>15678</v>
      </c>
      <c r="M1127" t="e">
        <f>VLOOKUP(L1127,lot!$A$3:$E$13372,3,0)</f>
        <v>#N/A</v>
      </c>
      <c r="Q1127" t="s">
        <v>16177</v>
      </c>
      <c r="R1127">
        <v>200</v>
      </c>
      <c r="S1127" t="s">
        <v>6344</v>
      </c>
      <c r="T1127" t="e">
        <f>VLOOKUP(Q1127,lot!$A$3:$E$13372,3,0)</f>
        <v>#N/A</v>
      </c>
      <c r="U1127" s="7" t="e">
        <f>VLOOKUP(Q1127,lot!$A$3:$E$13372,5,0)</f>
        <v>#N/A</v>
      </c>
    </row>
    <row r="1128" spans="2:21" hidden="1" x14ac:dyDescent="0.25">
      <c r="B1128" t="s">
        <v>16178</v>
      </c>
      <c r="C1128">
        <v>140</v>
      </c>
      <c r="E1128" t="s">
        <v>15675</v>
      </c>
      <c r="F1128" t="e">
        <f t="shared" si="34"/>
        <v>#N/A</v>
      </c>
      <c r="G1128" s="11" t="str">
        <f t="shared" si="35"/>
        <v>0</v>
      </c>
      <c r="L1128" t="s">
        <v>15675</v>
      </c>
      <c r="M1128" t="e">
        <f>VLOOKUP(L1128,lot!$A$3:$E$13372,3,0)</f>
        <v>#N/A</v>
      </c>
      <c r="Q1128" t="s">
        <v>16178</v>
      </c>
      <c r="R1128">
        <v>140</v>
      </c>
      <c r="S1128" t="s">
        <v>6348</v>
      </c>
      <c r="T1128" t="e">
        <f>VLOOKUP(Q1128,lot!$A$3:$E$13372,3,0)</f>
        <v>#N/A</v>
      </c>
      <c r="U1128" s="7" t="e">
        <f>VLOOKUP(Q1128,lot!$A$3:$E$13372,5,0)</f>
        <v>#N/A</v>
      </c>
    </row>
    <row r="1129" spans="2:21" hidden="1" x14ac:dyDescent="0.25">
      <c r="B1129" t="s">
        <v>16182</v>
      </c>
      <c r="C1129">
        <v>503</v>
      </c>
      <c r="E1129" t="s">
        <v>15676</v>
      </c>
      <c r="F1129" t="e">
        <f t="shared" si="34"/>
        <v>#N/A</v>
      </c>
      <c r="G1129" s="11" t="str">
        <f t="shared" si="35"/>
        <v>0</v>
      </c>
      <c r="L1129" t="s">
        <v>15676</v>
      </c>
      <c r="M1129" t="e">
        <f>VLOOKUP(L1129,lot!$A$3:$E$13372,3,0)</f>
        <v>#N/A</v>
      </c>
      <c r="Q1129" t="s">
        <v>16182</v>
      </c>
      <c r="R1129">
        <v>503</v>
      </c>
      <c r="S1129" t="s">
        <v>6357</v>
      </c>
      <c r="T1129" t="e">
        <f>VLOOKUP(Q1129,lot!$A$3:$E$13372,3,0)</f>
        <v>#N/A</v>
      </c>
      <c r="U1129" s="7" t="e">
        <f>VLOOKUP(Q1129,lot!$A$3:$E$13372,5,0)</f>
        <v>#N/A</v>
      </c>
    </row>
    <row r="1130" spans="2:21" hidden="1" x14ac:dyDescent="0.25">
      <c r="B1130" t="s">
        <v>16183</v>
      </c>
      <c r="C1130">
        <v>3150</v>
      </c>
      <c r="E1130" t="s">
        <v>15681</v>
      </c>
      <c r="F1130" t="e">
        <f t="shared" si="34"/>
        <v>#N/A</v>
      </c>
      <c r="G1130" s="11" t="str">
        <f t="shared" si="35"/>
        <v>0</v>
      </c>
      <c r="L1130" t="s">
        <v>15681</v>
      </c>
      <c r="M1130" t="e">
        <f>VLOOKUP(L1130,lot!$A$3:$E$13372,3,0)</f>
        <v>#N/A</v>
      </c>
      <c r="Q1130" t="s">
        <v>16183</v>
      </c>
      <c r="R1130">
        <v>3150</v>
      </c>
      <c r="S1130" t="s">
        <v>6361</v>
      </c>
      <c r="T1130" t="e">
        <f>VLOOKUP(Q1130,lot!$A$3:$E$13372,3,0)</f>
        <v>#N/A</v>
      </c>
      <c r="U1130" s="7" t="e">
        <f>VLOOKUP(Q1130,lot!$A$3:$E$13372,5,0)</f>
        <v>#N/A</v>
      </c>
    </row>
    <row r="1131" spans="2:21" hidden="1" x14ac:dyDescent="0.25">
      <c r="B1131" t="s">
        <v>16188</v>
      </c>
      <c r="C1131">
        <v>2039</v>
      </c>
      <c r="E1131" t="s">
        <v>15682</v>
      </c>
      <c r="F1131" t="e">
        <f t="shared" si="34"/>
        <v>#N/A</v>
      </c>
      <c r="G1131" s="11" t="str">
        <f t="shared" si="35"/>
        <v>0</v>
      </c>
      <c r="L1131" t="s">
        <v>15682</v>
      </c>
      <c r="M1131" t="e">
        <f>VLOOKUP(L1131,lot!$A$3:$E$13372,3,0)</f>
        <v>#N/A</v>
      </c>
      <c r="Q1131" t="s">
        <v>16188</v>
      </c>
      <c r="R1131">
        <v>2039</v>
      </c>
      <c r="S1131" t="s">
        <v>6370</v>
      </c>
      <c r="T1131" t="e">
        <f>VLOOKUP(Q1131,lot!$A$3:$E$13372,3,0)</f>
        <v>#N/A</v>
      </c>
      <c r="U1131" s="7" t="e">
        <f>VLOOKUP(Q1131,lot!$A$3:$E$13372,5,0)</f>
        <v>#N/A</v>
      </c>
    </row>
    <row r="1132" spans="2:21" hidden="1" x14ac:dyDescent="0.25">
      <c r="B1132" t="s">
        <v>16189</v>
      </c>
      <c r="C1132">
        <v>940</v>
      </c>
      <c r="E1132" t="s">
        <v>15683</v>
      </c>
      <c r="F1132" t="e">
        <f t="shared" si="34"/>
        <v>#N/A</v>
      </c>
      <c r="G1132" s="11" t="str">
        <f t="shared" si="35"/>
        <v>0</v>
      </c>
      <c r="L1132" t="s">
        <v>15683</v>
      </c>
      <c r="M1132" t="e">
        <f>VLOOKUP(L1132,lot!$A$3:$E$13372,3,0)</f>
        <v>#N/A</v>
      </c>
      <c r="Q1132" t="s">
        <v>16189</v>
      </c>
      <c r="R1132">
        <v>940</v>
      </c>
      <c r="S1132" t="s">
        <v>6370</v>
      </c>
      <c r="T1132" t="e">
        <f>VLOOKUP(Q1132,lot!$A$3:$E$13372,3,0)</f>
        <v>#N/A</v>
      </c>
      <c r="U1132" s="7" t="e">
        <f>VLOOKUP(Q1132,lot!$A$3:$E$13372,5,0)</f>
        <v>#N/A</v>
      </c>
    </row>
    <row r="1133" spans="2:21" hidden="1" x14ac:dyDescent="0.25">
      <c r="B1133" t="s">
        <v>16190</v>
      </c>
      <c r="C1133">
        <v>600</v>
      </c>
      <c r="E1133" t="s">
        <v>15684</v>
      </c>
      <c r="F1133" t="e">
        <f t="shared" si="34"/>
        <v>#N/A</v>
      </c>
      <c r="G1133" s="11" t="str">
        <f t="shared" si="35"/>
        <v>0</v>
      </c>
      <c r="L1133" t="s">
        <v>15684</v>
      </c>
      <c r="M1133" t="e">
        <f>VLOOKUP(L1133,lot!$A$3:$E$13372,3,0)</f>
        <v>#N/A</v>
      </c>
      <c r="Q1133" t="s">
        <v>16190</v>
      </c>
      <c r="R1133">
        <v>600</v>
      </c>
      <c r="S1133" t="s">
        <v>6373</v>
      </c>
      <c r="T1133" t="e">
        <f>VLOOKUP(Q1133,lot!$A$3:$E$13372,3,0)</f>
        <v>#N/A</v>
      </c>
      <c r="U1133" s="7" t="e">
        <f>VLOOKUP(Q1133,lot!$A$3:$E$13372,5,0)</f>
        <v>#N/A</v>
      </c>
    </row>
    <row r="1134" spans="2:21" hidden="1" x14ac:dyDescent="0.25">
      <c r="B1134" t="s">
        <v>16191</v>
      </c>
      <c r="C1134">
        <v>370</v>
      </c>
      <c r="E1134" t="s">
        <v>15685</v>
      </c>
      <c r="F1134" t="e">
        <f t="shared" si="34"/>
        <v>#N/A</v>
      </c>
      <c r="G1134" s="11" t="str">
        <f t="shared" si="35"/>
        <v>0</v>
      </c>
      <c r="L1134" t="s">
        <v>15685</v>
      </c>
      <c r="M1134" t="e">
        <f>VLOOKUP(L1134,lot!$A$3:$E$13372,3,0)</f>
        <v>#N/A</v>
      </c>
      <c r="Q1134" t="s">
        <v>16191</v>
      </c>
      <c r="R1134">
        <v>370</v>
      </c>
      <c r="S1134" t="s">
        <v>6373</v>
      </c>
      <c r="T1134" t="e">
        <f>VLOOKUP(Q1134,lot!$A$3:$E$13372,3,0)</f>
        <v>#N/A</v>
      </c>
      <c r="U1134" s="7" t="e">
        <f>VLOOKUP(Q1134,lot!$A$3:$E$13372,5,0)</f>
        <v>#N/A</v>
      </c>
    </row>
    <row r="1135" spans="2:21" hidden="1" x14ac:dyDescent="0.25">
      <c r="B1135" t="s">
        <v>16192</v>
      </c>
      <c r="C1135">
        <v>345</v>
      </c>
      <c r="E1135" t="s">
        <v>15686</v>
      </c>
      <c r="F1135">
        <f t="shared" si="34"/>
        <v>13</v>
      </c>
      <c r="G1135" s="11">
        <f t="shared" si="35"/>
        <v>13</v>
      </c>
      <c r="L1135" t="s">
        <v>15686</v>
      </c>
      <c r="M1135" t="e">
        <f>VLOOKUP(L1135,lot!$A$3:$E$13372,3,0)</f>
        <v>#N/A</v>
      </c>
      <c r="Q1135" t="s">
        <v>16192</v>
      </c>
      <c r="R1135">
        <v>345</v>
      </c>
      <c r="S1135" t="s">
        <v>6373</v>
      </c>
      <c r="T1135" t="e">
        <f>VLOOKUP(Q1135,lot!$A$3:$E$13372,3,0)</f>
        <v>#N/A</v>
      </c>
      <c r="U1135" s="7" t="e">
        <f>VLOOKUP(Q1135,lot!$A$3:$E$13372,5,0)</f>
        <v>#N/A</v>
      </c>
    </row>
    <row r="1136" spans="2:21" hidden="1" x14ac:dyDescent="0.25">
      <c r="B1136" t="s">
        <v>16195</v>
      </c>
      <c r="C1136">
        <v>50</v>
      </c>
      <c r="E1136" t="s">
        <v>15687</v>
      </c>
      <c r="F1136">
        <f t="shared" si="34"/>
        <v>18000</v>
      </c>
      <c r="G1136" s="11">
        <f t="shared" si="35"/>
        <v>18000</v>
      </c>
      <c r="L1136" t="s">
        <v>15687</v>
      </c>
      <c r="M1136" t="e">
        <f>VLOOKUP(L1136,lot!$A$3:$E$13372,3,0)</f>
        <v>#N/A</v>
      </c>
      <c r="Q1136" t="s">
        <v>16195</v>
      </c>
      <c r="R1136">
        <v>50</v>
      </c>
      <c r="S1136" t="s">
        <v>6382</v>
      </c>
      <c r="T1136" t="e">
        <f>VLOOKUP(Q1136,lot!$A$3:$E$13372,3,0)</f>
        <v>#N/A</v>
      </c>
      <c r="U1136" s="7" t="e">
        <f>VLOOKUP(Q1136,lot!$A$3:$E$13372,5,0)</f>
        <v>#N/A</v>
      </c>
    </row>
    <row r="1137" spans="2:21" hidden="1" x14ac:dyDescent="0.25">
      <c r="B1137" t="s">
        <v>16196</v>
      </c>
      <c r="C1137">
        <v>1400</v>
      </c>
      <c r="E1137" t="s">
        <v>15688</v>
      </c>
      <c r="F1137">
        <f t="shared" si="34"/>
        <v>129200</v>
      </c>
      <c r="G1137" s="11">
        <f t="shared" si="35"/>
        <v>129200</v>
      </c>
      <c r="L1137" t="s">
        <v>15688</v>
      </c>
      <c r="M1137" t="e">
        <f>VLOOKUP(L1137,lot!$A$3:$E$13372,3,0)</f>
        <v>#N/A</v>
      </c>
      <c r="Q1137" t="s">
        <v>16196</v>
      </c>
      <c r="R1137">
        <v>1400</v>
      </c>
      <c r="S1137" t="s">
        <v>6386</v>
      </c>
      <c r="T1137" t="e">
        <f>VLOOKUP(Q1137,lot!$A$3:$E$13372,3,0)</f>
        <v>#N/A</v>
      </c>
      <c r="U1137" s="7" t="e">
        <f>VLOOKUP(Q1137,lot!$A$3:$E$13372,5,0)</f>
        <v>#N/A</v>
      </c>
    </row>
    <row r="1138" spans="2:21" hidden="1" x14ac:dyDescent="0.25">
      <c r="B1138" t="s">
        <v>16198</v>
      </c>
      <c r="C1138">
        <v>3040</v>
      </c>
      <c r="E1138" t="s">
        <v>15690</v>
      </c>
      <c r="F1138" t="e">
        <f t="shared" si="34"/>
        <v>#N/A</v>
      </c>
      <c r="G1138" s="11" t="str">
        <f t="shared" si="35"/>
        <v>0</v>
      </c>
      <c r="L1138" t="s">
        <v>15690</v>
      </c>
      <c r="M1138" t="e">
        <f>VLOOKUP(L1138,lot!$A$3:$E$13372,3,0)</f>
        <v>#N/A</v>
      </c>
      <c r="Q1138" t="s">
        <v>16198</v>
      </c>
      <c r="R1138">
        <v>3040</v>
      </c>
      <c r="S1138" t="e">
        <v>#N/A</v>
      </c>
      <c r="T1138" t="e">
        <f>VLOOKUP(Q1138,lot!$A$3:$E$13372,3,0)</f>
        <v>#N/A</v>
      </c>
      <c r="U1138" s="7" t="e">
        <f>VLOOKUP(Q1138,lot!$A$3:$E$13372,5,0)</f>
        <v>#N/A</v>
      </c>
    </row>
    <row r="1139" spans="2:21" hidden="1" x14ac:dyDescent="0.25">
      <c r="B1139" t="s">
        <v>16199</v>
      </c>
      <c r="C1139">
        <v>8</v>
      </c>
      <c r="E1139" t="s">
        <v>15689</v>
      </c>
      <c r="F1139" t="e">
        <f t="shared" si="34"/>
        <v>#N/A</v>
      </c>
      <c r="G1139" s="11" t="str">
        <f t="shared" si="35"/>
        <v>0</v>
      </c>
      <c r="L1139" t="s">
        <v>15689</v>
      </c>
      <c r="M1139" t="e">
        <f>VLOOKUP(L1139,lot!$A$3:$E$13372,3,0)</f>
        <v>#N/A</v>
      </c>
      <c r="Q1139" t="s">
        <v>16199</v>
      </c>
      <c r="R1139">
        <v>8</v>
      </c>
      <c r="S1139" t="s">
        <v>18240</v>
      </c>
      <c r="T1139" t="e">
        <f>VLOOKUP(Q1139,lot!$A$3:$E$13372,3,0)</f>
        <v>#N/A</v>
      </c>
      <c r="U1139" s="7" t="e">
        <f>VLOOKUP(Q1139,lot!$A$3:$E$13372,5,0)</f>
        <v>#N/A</v>
      </c>
    </row>
    <row r="1140" spans="2:21" hidden="1" x14ac:dyDescent="0.25">
      <c r="B1140" t="s">
        <v>16203</v>
      </c>
      <c r="C1140">
        <v>15</v>
      </c>
      <c r="E1140" t="s">
        <v>15691</v>
      </c>
      <c r="F1140">
        <f t="shared" si="34"/>
        <v>41</v>
      </c>
      <c r="G1140" s="11">
        <f t="shared" si="35"/>
        <v>41</v>
      </c>
      <c r="L1140" t="s">
        <v>15691</v>
      </c>
      <c r="M1140" t="e">
        <f>VLOOKUP(L1140,lot!$A$3:$E$13372,3,0)</f>
        <v>#N/A</v>
      </c>
      <c r="Q1140" t="s">
        <v>16203</v>
      </c>
      <c r="R1140">
        <v>15</v>
      </c>
      <c r="S1140" t="s">
        <v>18240</v>
      </c>
      <c r="T1140" t="e">
        <f>VLOOKUP(Q1140,lot!$A$3:$E$13372,3,0)</f>
        <v>#N/A</v>
      </c>
      <c r="U1140" s="7" t="e">
        <f>VLOOKUP(Q1140,lot!$A$3:$E$13372,5,0)</f>
        <v>#N/A</v>
      </c>
    </row>
    <row r="1141" spans="2:21" hidden="1" x14ac:dyDescent="0.25">
      <c r="B1141" t="s">
        <v>16204</v>
      </c>
      <c r="C1141">
        <v>360</v>
      </c>
      <c r="E1141" t="s">
        <v>15786</v>
      </c>
      <c r="F1141">
        <f t="shared" si="34"/>
        <v>550</v>
      </c>
      <c r="G1141" s="11">
        <f t="shared" si="35"/>
        <v>550</v>
      </c>
      <c r="L1141" t="s">
        <v>15786</v>
      </c>
      <c r="M1141" t="e">
        <f>VLOOKUP(L1141,lot!$A$3:$E$13372,3,0)</f>
        <v>#N/A</v>
      </c>
      <c r="Q1141" t="s">
        <v>16204</v>
      </c>
      <c r="R1141">
        <v>360</v>
      </c>
      <c r="S1141" t="s">
        <v>18241</v>
      </c>
      <c r="T1141" t="e">
        <f>VLOOKUP(Q1141,lot!$A$3:$E$13372,3,0)</f>
        <v>#N/A</v>
      </c>
      <c r="U1141" s="7" t="e">
        <f>VLOOKUP(Q1141,lot!$A$3:$E$13372,5,0)</f>
        <v>#N/A</v>
      </c>
    </row>
    <row r="1142" spans="2:21" hidden="1" x14ac:dyDescent="0.25">
      <c r="B1142" t="s">
        <v>16206</v>
      </c>
      <c r="C1142">
        <v>17</v>
      </c>
      <c r="E1142" t="s">
        <v>15784</v>
      </c>
      <c r="F1142">
        <f t="shared" si="34"/>
        <v>15</v>
      </c>
      <c r="G1142" s="11">
        <f t="shared" si="35"/>
        <v>15</v>
      </c>
      <c r="L1142" t="s">
        <v>15784</v>
      </c>
      <c r="M1142" t="e">
        <f>VLOOKUP(L1142,lot!$A$3:$E$13372,3,0)</f>
        <v>#N/A</v>
      </c>
      <c r="Q1142" t="s">
        <v>16206</v>
      </c>
      <c r="R1142">
        <v>17</v>
      </c>
      <c r="S1142" t="s">
        <v>18242</v>
      </c>
      <c r="T1142" t="e">
        <f>VLOOKUP(Q1142,lot!$A$3:$E$13372,3,0)</f>
        <v>#N/A</v>
      </c>
      <c r="U1142" s="7" t="e">
        <f>VLOOKUP(Q1142,lot!$A$3:$E$13372,5,0)</f>
        <v>#N/A</v>
      </c>
    </row>
    <row r="1143" spans="2:21" hidden="1" x14ac:dyDescent="0.25">
      <c r="B1143" t="s">
        <v>16208</v>
      </c>
      <c r="C1143">
        <v>88</v>
      </c>
      <c r="E1143" t="s">
        <v>15785</v>
      </c>
      <c r="F1143">
        <f t="shared" si="34"/>
        <v>183</v>
      </c>
      <c r="G1143" s="11">
        <f t="shared" si="35"/>
        <v>183</v>
      </c>
      <c r="L1143" t="s">
        <v>15785</v>
      </c>
      <c r="M1143" t="e">
        <f>VLOOKUP(L1143,lot!$A$3:$E$13372,3,0)</f>
        <v>#N/A</v>
      </c>
      <c r="Q1143" t="s">
        <v>16208</v>
      </c>
      <c r="R1143">
        <v>88</v>
      </c>
      <c r="S1143" t="s">
        <v>18243</v>
      </c>
      <c r="T1143" t="e">
        <f>VLOOKUP(Q1143,lot!$A$3:$E$13372,3,0)</f>
        <v>#N/A</v>
      </c>
      <c r="U1143" s="7" t="e">
        <f>VLOOKUP(Q1143,lot!$A$3:$E$13372,5,0)</f>
        <v>#N/A</v>
      </c>
    </row>
    <row r="1144" spans="2:21" hidden="1" x14ac:dyDescent="0.25">
      <c r="B1144" t="s">
        <v>16209</v>
      </c>
      <c r="C1144">
        <v>75</v>
      </c>
      <c r="E1144" t="s">
        <v>15781</v>
      </c>
      <c r="F1144" t="e">
        <f t="shared" si="34"/>
        <v>#N/A</v>
      </c>
      <c r="G1144" s="11" t="str">
        <f t="shared" si="35"/>
        <v>0</v>
      </c>
      <c r="L1144" t="s">
        <v>15781</v>
      </c>
      <c r="M1144" t="e">
        <f>VLOOKUP(L1144,lot!$A$3:$E$13372,3,0)</f>
        <v>#N/A</v>
      </c>
      <c r="Q1144" t="s">
        <v>16209</v>
      </c>
      <c r="R1144">
        <v>75</v>
      </c>
      <c r="S1144" t="s">
        <v>6401</v>
      </c>
      <c r="T1144" t="e">
        <f>VLOOKUP(Q1144,lot!$A$3:$E$13372,3,0)</f>
        <v>#N/A</v>
      </c>
      <c r="U1144" s="7" t="e">
        <f>VLOOKUP(Q1144,lot!$A$3:$E$13372,5,0)</f>
        <v>#N/A</v>
      </c>
    </row>
    <row r="1145" spans="2:21" hidden="1" x14ac:dyDescent="0.25">
      <c r="B1145" t="s">
        <v>16219</v>
      </c>
      <c r="C1145">
        <v>11</v>
      </c>
      <c r="E1145" t="s">
        <v>15782</v>
      </c>
      <c r="F1145" t="e">
        <f t="shared" si="34"/>
        <v>#N/A</v>
      </c>
      <c r="G1145" s="11" t="str">
        <f t="shared" si="35"/>
        <v>0</v>
      </c>
      <c r="L1145" t="s">
        <v>15782</v>
      </c>
      <c r="M1145" t="e">
        <f>VLOOKUP(L1145,lot!$A$3:$E$13372,3,0)</f>
        <v>#N/A</v>
      </c>
      <c r="Q1145" t="s">
        <v>16219</v>
      </c>
      <c r="R1145">
        <v>11</v>
      </c>
      <c r="S1145" t="s">
        <v>6430</v>
      </c>
      <c r="T1145" t="e">
        <f>VLOOKUP(Q1145,lot!$A$3:$E$13372,3,0)</f>
        <v>#N/A</v>
      </c>
      <c r="U1145" s="7" t="e">
        <f>VLOOKUP(Q1145,lot!$A$3:$E$13372,5,0)</f>
        <v>#N/A</v>
      </c>
    </row>
    <row r="1146" spans="2:21" hidden="1" x14ac:dyDescent="0.25">
      <c r="B1146" t="s">
        <v>16221</v>
      </c>
      <c r="C1146">
        <v>300</v>
      </c>
      <c r="E1146" t="s">
        <v>15783</v>
      </c>
      <c r="F1146" t="e">
        <f t="shared" si="34"/>
        <v>#N/A</v>
      </c>
      <c r="G1146" s="11" t="str">
        <f t="shared" si="35"/>
        <v>0</v>
      </c>
      <c r="L1146" t="s">
        <v>15783</v>
      </c>
      <c r="M1146" t="e">
        <f>VLOOKUP(L1146,lot!$A$3:$E$13372,3,0)</f>
        <v>#N/A</v>
      </c>
      <c r="Q1146" t="s">
        <v>16221</v>
      </c>
      <c r="R1146">
        <v>300</v>
      </c>
      <c r="S1146" t="s">
        <v>6430</v>
      </c>
      <c r="T1146" t="e">
        <f>VLOOKUP(Q1146,lot!$A$3:$E$13372,3,0)</f>
        <v>#N/A</v>
      </c>
      <c r="U1146" s="7" t="e">
        <f>VLOOKUP(Q1146,lot!$A$3:$E$13372,5,0)</f>
        <v>#N/A</v>
      </c>
    </row>
    <row r="1147" spans="2:21" hidden="1" x14ac:dyDescent="0.25">
      <c r="B1147" t="s">
        <v>16222</v>
      </c>
      <c r="C1147">
        <v>2500</v>
      </c>
      <c r="E1147" t="s">
        <v>14297</v>
      </c>
      <c r="F1147">
        <f t="shared" si="34"/>
        <v>8</v>
      </c>
      <c r="G1147" s="11">
        <f t="shared" si="35"/>
        <v>8</v>
      </c>
      <c r="L1147" t="s">
        <v>14297</v>
      </c>
      <c r="M1147" t="e">
        <f>VLOOKUP(L1147,lot!$A$3:$E$13372,3,0)</f>
        <v>#N/A</v>
      </c>
      <c r="Q1147" t="s">
        <v>16222</v>
      </c>
      <c r="R1147">
        <v>2500</v>
      </c>
      <c r="S1147" t="s">
        <v>6430</v>
      </c>
      <c r="T1147" t="e">
        <f>VLOOKUP(Q1147,lot!$A$3:$E$13372,3,0)</f>
        <v>#N/A</v>
      </c>
      <c r="U1147" s="7" t="e">
        <f>VLOOKUP(Q1147,lot!$A$3:$E$13372,5,0)</f>
        <v>#N/A</v>
      </c>
    </row>
    <row r="1148" spans="2:21" hidden="1" x14ac:dyDescent="0.25">
      <c r="B1148" t="s">
        <v>16223</v>
      </c>
      <c r="C1148">
        <v>2250</v>
      </c>
      <c r="E1148" t="s">
        <v>15789</v>
      </c>
      <c r="F1148" t="e">
        <f t="shared" si="34"/>
        <v>#N/A</v>
      </c>
      <c r="G1148" s="11" t="str">
        <f t="shared" si="35"/>
        <v>0</v>
      </c>
      <c r="L1148" t="s">
        <v>15789</v>
      </c>
      <c r="M1148" t="e">
        <f>VLOOKUP(L1148,lot!$A$3:$E$13372,3,0)</f>
        <v>#N/A</v>
      </c>
      <c r="Q1148" t="s">
        <v>16223</v>
      </c>
      <c r="R1148">
        <v>2250</v>
      </c>
      <c r="S1148" t="s">
        <v>18244</v>
      </c>
      <c r="T1148" t="e">
        <f>VLOOKUP(Q1148,lot!$A$3:$E$13372,3,0)</f>
        <v>#N/A</v>
      </c>
      <c r="U1148" s="7" t="e">
        <f>VLOOKUP(Q1148,lot!$A$3:$E$13372,5,0)</f>
        <v>#N/A</v>
      </c>
    </row>
    <row r="1149" spans="2:21" hidden="1" x14ac:dyDescent="0.25">
      <c r="B1149" t="s">
        <v>16224</v>
      </c>
      <c r="C1149">
        <v>468</v>
      </c>
      <c r="E1149" t="s">
        <v>15790</v>
      </c>
      <c r="F1149" t="e">
        <f t="shared" si="34"/>
        <v>#N/A</v>
      </c>
      <c r="G1149" s="11" t="str">
        <f t="shared" si="35"/>
        <v>0</v>
      </c>
      <c r="L1149" t="s">
        <v>15790</v>
      </c>
      <c r="M1149" t="e">
        <f>VLOOKUP(L1149,lot!$A$3:$E$13372,3,0)</f>
        <v>#N/A</v>
      </c>
      <c r="Q1149" t="s">
        <v>16224</v>
      </c>
      <c r="R1149">
        <v>468</v>
      </c>
      <c r="S1149" t="s">
        <v>18244</v>
      </c>
      <c r="T1149" t="e">
        <f>VLOOKUP(Q1149,lot!$A$3:$E$13372,3,0)</f>
        <v>#N/A</v>
      </c>
      <c r="U1149" s="7" t="e">
        <f>VLOOKUP(Q1149,lot!$A$3:$E$13372,5,0)</f>
        <v>#N/A</v>
      </c>
    </row>
    <row r="1150" spans="2:21" hidden="1" x14ac:dyDescent="0.25">
      <c r="B1150" t="s">
        <v>16225</v>
      </c>
      <c r="C1150">
        <v>194</v>
      </c>
      <c r="E1150" t="s">
        <v>15808</v>
      </c>
      <c r="F1150" t="e">
        <f t="shared" si="34"/>
        <v>#N/A</v>
      </c>
      <c r="G1150" s="11" t="str">
        <f t="shared" si="35"/>
        <v>0</v>
      </c>
      <c r="L1150" t="s">
        <v>15808</v>
      </c>
      <c r="M1150" t="e">
        <f>VLOOKUP(L1150,lot!$A$3:$E$13372,3,0)</f>
        <v>#N/A</v>
      </c>
      <c r="Q1150" t="s">
        <v>16225</v>
      </c>
      <c r="R1150">
        <v>194</v>
      </c>
      <c r="S1150" t="s">
        <v>6437</v>
      </c>
      <c r="T1150" t="e">
        <f>VLOOKUP(Q1150,lot!$A$3:$E$13372,3,0)</f>
        <v>#N/A</v>
      </c>
      <c r="U1150" s="7" t="e">
        <f>VLOOKUP(Q1150,lot!$A$3:$E$13372,5,0)</f>
        <v>#N/A</v>
      </c>
    </row>
    <row r="1151" spans="2:21" hidden="1" x14ac:dyDescent="0.25">
      <c r="B1151" t="s">
        <v>16226</v>
      </c>
      <c r="C1151">
        <v>500</v>
      </c>
      <c r="E1151" t="s">
        <v>15806</v>
      </c>
      <c r="F1151">
        <f t="shared" si="34"/>
        <v>261</v>
      </c>
      <c r="G1151" s="11">
        <f t="shared" si="35"/>
        <v>261</v>
      </c>
      <c r="L1151" t="s">
        <v>15806</v>
      </c>
      <c r="M1151" t="e">
        <f>VLOOKUP(L1151,lot!$A$3:$E$13372,3,0)</f>
        <v>#N/A</v>
      </c>
      <c r="Q1151" t="s">
        <v>16226</v>
      </c>
      <c r="R1151">
        <v>500</v>
      </c>
      <c r="S1151" t="s">
        <v>6437</v>
      </c>
      <c r="T1151" t="e">
        <f>VLOOKUP(Q1151,lot!$A$3:$E$13372,3,0)</f>
        <v>#N/A</v>
      </c>
      <c r="U1151" s="7" t="e">
        <f>VLOOKUP(Q1151,lot!$A$3:$E$13372,5,0)</f>
        <v>#N/A</v>
      </c>
    </row>
    <row r="1152" spans="2:21" hidden="1" x14ac:dyDescent="0.25">
      <c r="B1152" t="s">
        <v>16227</v>
      </c>
      <c r="C1152">
        <v>1250</v>
      </c>
      <c r="E1152" t="s">
        <v>15796</v>
      </c>
      <c r="F1152" t="e">
        <f t="shared" si="34"/>
        <v>#N/A</v>
      </c>
      <c r="G1152" s="11" t="str">
        <f t="shared" si="35"/>
        <v>0</v>
      </c>
      <c r="L1152" t="s">
        <v>15796</v>
      </c>
      <c r="M1152" t="e">
        <f>VLOOKUP(L1152,lot!$A$3:$E$13372,3,0)</f>
        <v>#N/A</v>
      </c>
      <c r="Q1152" t="s">
        <v>16227</v>
      </c>
      <c r="R1152">
        <v>1250</v>
      </c>
      <c r="S1152" t="s">
        <v>6437</v>
      </c>
      <c r="T1152" t="e">
        <f>VLOOKUP(Q1152,lot!$A$3:$E$13372,3,0)</f>
        <v>#N/A</v>
      </c>
      <c r="U1152" s="7" t="e">
        <f>VLOOKUP(Q1152,lot!$A$3:$E$13372,5,0)</f>
        <v>#N/A</v>
      </c>
    </row>
    <row r="1153" spans="2:21" hidden="1" x14ac:dyDescent="0.25">
      <c r="B1153" t="s">
        <v>16229</v>
      </c>
      <c r="C1153">
        <v>21</v>
      </c>
      <c r="E1153" t="s">
        <v>15792</v>
      </c>
      <c r="F1153" t="e">
        <f t="shared" si="34"/>
        <v>#N/A</v>
      </c>
      <c r="G1153" s="11" t="str">
        <f t="shared" si="35"/>
        <v>0</v>
      </c>
      <c r="L1153" t="s">
        <v>15792</v>
      </c>
      <c r="M1153" t="e">
        <f>VLOOKUP(L1153,lot!$A$3:$E$13372,3,0)</f>
        <v>#N/A</v>
      </c>
      <c r="Q1153" t="s">
        <v>16229</v>
      </c>
      <c r="R1153">
        <v>21</v>
      </c>
      <c r="S1153" t="s">
        <v>6439</v>
      </c>
      <c r="T1153" t="e">
        <f>VLOOKUP(Q1153,lot!$A$3:$E$13372,3,0)</f>
        <v>#N/A</v>
      </c>
      <c r="U1153" s="7" t="e">
        <f>VLOOKUP(Q1153,lot!$A$3:$E$13372,5,0)</f>
        <v>#N/A</v>
      </c>
    </row>
    <row r="1154" spans="2:21" hidden="1" x14ac:dyDescent="0.25">
      <c r="B1154" t="s">
        <v>16231</v>
      </c>
      <c r="C1154">
        <v>53</v>
      </c>
      <c r="E1154" t="s">
        <v>15795</v>
      </c>
      <c r="F1154" t="e">
        <f t="shared" si="34"/>
        <v>#N/A</v>
      </c>
      <c r="G1154" s="11" t="str">
        <f t="shared" si="35"/>
        <v>0</v>
      </c>
      <c r="L1154" t="s">
        <v>15795</v>
      </c>
      <c r="M1154" t="e">
        <f>VLOOKUP(L1154,lot!$A$3:$E$13372,3,0)</f>
        <v>#N/A</v>
      </c>
      <c r="Q1154" t="s">
        <v>16231</v>
      </c>
      <c r="R1154">
        <v>53</v>
      </c>
      <c r="S1154" t="s">
        <v>6448</v>
      </c>
      <c r="T1154" t="e">
        <f>VLOOKUP(Q1154,lot!$A$3:$E$13372,3,0)</f>
        <v>#N/A</v>
      </c>
      <c r="U1154" s="7" t="e">
        <f>VLOOKUP(Q1154,lot!$A$3:$E$13372,5,0)</f>
        <v>#N/A</v>
      </c>
    </row>
    <row r="1155" spans="2:21" hidden="1" x14ac:dyDescent="0.25">
      <c r="B1155" t="s">
        <v>16232</v>
      </c>
      <c r="C1155">
        <v>59</v>
      </c>
      <c r="E1155" t="s">
        <v>15793</v>
      </c>
      <c r="F1155">
        <f t="shared" ref="F1155:F1218" si="36">VLOOKUP(E1155,$B$2:$C$1866,2,0)</f>
        <v>10</v>
      </c>
      <c r="G1155" s="11">
        <f t="shared" ref="G1155:G1218" si="37">IF(ISNA(F1155),"0",F1155)</f>
        <v>10</v>
      </c>
      <c r="L1155" t="s">
        <v>15793</v>
      </c>
      <c r="M1155" t="e">
        <f>VLOOKUP(L1155,lot!$A$3:$E$13372,3,0)</f>
        <v>#N/A</v>
      </c>
      <c r="Q1155" t="s">
        <v>16232</v>
      </c>
      <c r="R1155">
        <v>59</v>
      </c>
      <c r="S1155" t="s">
        <v>6450</v>
      </c>
      <c r="T1155" t="e">
        <f>VLOOKUP(Q1155,lot!$A$3:$E$13372,3,0)</f>
        <v>#N/A</v>
      </c>
      <c r="U1155" s="7" t="e">
        <f>VLOOKUP(Q1155,lot!$A$3:$E$13372,5,0)</f>
        <v>#N/A</v>
      </c>
    </row>
    <row r="1156" spans="2:21" hidden="1" x14ac:dyDescent="0.25">
      <c r="B1156" t="s">
        <v>16233</v>
      </c>
      <c r="C1156">
        <v>13</v>
      </c>
      <c r="E1156" t="s">
        <v>15798</v>
      </c>
      <c r="F1156">
        <f t="shared" si="36"/>
        <v>23</v>
      </c>
      <c r="G1156" s="11">
        <f t="shared" si="37"/>
        <v>23</v>
      </c>
      <c r="L1156" t="s">
        <v>15798</v>
      </c>
      <c r="M1156" t="e">
        <f>VLOOKUP(L1156,lot!$A$3:$E$13372,3,0)</f>
        <v>#N/A</v>
      </c>
      <c r="Q1156" t="s">
        <v>16233</v>
      </c>
      <c r="R1156">
        <v>13</v>
      </c>
      <c r="S1156" t="s">
        <v>6452</v>
      </c>
      <c r="T1156" t="e">
        <f>VLOOKUP(Q1156,lot!$A$3:$E$13372,3,0)</f>
        <v>#N/A</v>
      </c>
      <c r="U1156" s="7" t="e">
        <f>VLOOKUP(Q1156,lot!$A$3:$E$13372,5,0)</f>
        <v>#N/A</v>
      </c>
    </row>
    <row r="1157" spans="2:21" hidden="1" x14ac:dyDescent="0.25">
      <c r="B1157" t="s">
        <v>16234</v>
      </c>
      <c r="C1157">
        <v>10</v>
      </c>
      <c r="E1157" t="s">
        <v>15800</v>
      </c>
      <c r="F1157">
        <f t="shared" si="36"/>
        <v>2</v>
      </c>
      <c r="G1157" s="11">
        <f t="shared" si="37"/>
        <v>2</v>
      </c>
      <c r="L1157" t="s">
        <v>15800</v>
      </c>
      <c r="M1157" t="e">
        <f>VLOOKUP(L1157,lot!$A$3:$E$13372,3,0)</f>
        <v>#N/A</v>
      </c>
      <c r="Q1157" t="s">
        <v>16234</v>
      </c>
      <c r="R1157">
        <v>10</v>
      </c>
      <c r="S1157" t="s">
        <v>6454</v>
      </c>
      <c r="T1157" t="e">
        <f>VLOOKUP(Q1157,lot!$A$3:$E$13372,3,0)</f>
        <v>#N/A</v>
      </c>
      <c r="U1157" s="7" t="e">
        <f>VLOOKUP(Q1157,lot!$A$3:$E$13372,5,0)</f>
        <v>#N/A</v>
      </c>
    </row>
    <row r="1158" spans="2:21" hidden="1" x14ac:dyDescent="0.25">
      <c r="B1158" t="s">
        <v>16235</v>
      </c>
      <c r="C1158">
        <v>137</v>
      </c>
      <c r="E1158" t="s">
        <v>15797</v>
      </c>
      <c r="F1158">
        <f t="shared" si="36"/>
        <v>1760</v>
      </c>
      <c r="G1158" s="11">
        <f t="shared" si="37"/>
        <v>1760</v>
      </c>
      <c r="L1158" t="s">
        <v>15797</v>
      </c>
      <c r="M1158" t="e">
        <f>VLOOKUP(L1158,lot!$A$3:$E$13372,3,0)</f>
        <v>#N/A</v>
      </c>
      <c r="Q1158" t="s">
        <v>16235</v>
      </c>
      <c r="R1158">
        <v>137</v>
      </c>
      <c r="S1158" t="s">
        <v>6458</v>
      </c>
      <c r="T1158" t="e">
        <f>VLOOKUP(Q1158,lot!$A$3:$E$13372,3,0)</f>
        <v>#N/A</v>
      </c>
      <c r="U1158" s="7" t="e">
        <f>VLOOKUP(Q1158,lot!$A$3:$E$13372,5,0)</f>
        <v>#N/A</v>
      </c>
    </row>
    <row r="1159" spans="2:21" hidden="1" x14ac:dyDescent="0.25">
      <c r="B1159" t="s">
        <v>16237</v>
      </c>
      <c r="C1159">
        <v>102</v>
      </c>
      <c r="E1159" t="s">
        <v>15799</v>
      </c>
      <c r="F1159">
        <f t="shared" si="36"/>
        <v>5920</v>
      </c>
      <c r="G1159" s="11">
        <f t="shared" si="37"/>
        <v>5920</v>
      </c>
      <c r="L1159" t="s">
        <v>15799</v>
      </c>
      <c r="M1159" t="e">
        <f>VLOOKUP(L1159,lot!$A$3:$E$13372,3,0)</f>
        <v>#N/A</v>
      </c>
      <c r="Q1159" t="s">
        <v>16237</v>
      </c>
      <c r="R1159">
        <v>102</v>
      </c>
      <c r="S1159" t="s">
        <v>6462</v>
      </c>
      <c r="T1159" t="e">
        <f>VLOOKUP(Q1159,lot!$A$3:$E$13372,3,0)</f>
        <v>#N/A</v>
      </c>
      <c r="U1159" s="7" t="e">
        <f>VLOOKUP(Q1159,lot!$A$3:$E$13372,5,0)</f>
        <v>#N/A</v>
      </c>
    </row>
    <row r="1160" spans="2:21" hidden="1" x14ac:dyDescent="0.25">
      <c r="B1160" t="s">
        <v>16238</v>
      </c>
      <c r="C1160">
        <v>77</v>
      </c>
      <c r="E1160" t="s">
        <v>15802</v>
      </c>
      <c r="F1160" t="e">
        <f t="shared" si="36"/>
        <v>#N/A</v>
      </c>
      <c r="G1160" s="11" t="str">
        <f t="shared" si="37"/>
        <v>0</v>
      </c>
      <c r="L1160" t="s">
        <v>15802</v>
      </c>
      <c r="M1160" t="e">
        <f>VLOOKUP(L1160,lot!$A$3:$E$13372,3,0)</f>
        <v>#N/A</v>
      </c>
      <c r="Q1160" t="s">
        <v>16238</v>
      </c>
      <c r="R1160">
        <v>77</v>
      </c>
      <c r="S1160" t="s">
        <v>6466</v>
      </c>
      <c r="T1160" t="e">
        <f>VLOOKUP(Q1160,lot!$A$3:$E$13372,3,0)</f>
        <v>#N/A</v>
      </c>
      <c r="U1160" s="7" t="e">
        <f>VLOOKUP(Q1160,lot!$A$3:$E$13372,5,0)</f>
        <v>#N/A</v>
      </c>
    </row>
    <row r="1161" spans="2:21" hidden="1" x14ac:dyDescent="0.25">
      <c r="B1161" t="s">
        <v>16239</v>
      </c>
      <c r="C1161">
        <v>6</v>
      </c>
      <c r="E1161" t="s">
        <v>15804</v>
      </c>
      <c r="F1161">
        <f t="shared" si="36"/>
        <v>30</v>
      </c>
      <c r="G1161" s="11">
        <f t="shared" si="37"/>
        <v>30</v>
      </c>
      <c r="L1161" t="s">
        <v>15804</v>
      </c>
      <c r="M1161" t="e">
        <f>VLOOKUP(L1161,lot!$A$3:$E$13372,3,0)</f>
        <v>#N/A</v>
      </c>
      <c r="Q1161" t="s">
        <v>16239</v>
      </c>
      <c r="R1161">
        <v>6</v>
      </c>
      <c r="S1161" t="s">
        <v>6468</v>
      </c>
      <c r="T1161" t="e">
        <f>VLOOKUP(Q1161,lot!$A$3:$E$13372,3,0)</f>
        <v>#N/A</v>
      </c>
      <c r="U1161" s="7" t="e">
        <f>VLOOKUP(Q1161,lot!$A$3:$E$13372,5,0)</f>
        <v>#N/A</v>
      </c>
    </row>
    <row r="1162" spans="2:21" hidden="1" x14ac:dyDescent="0.25">
      <c r="B1162" t="s">
        <v>16241</v>
      </c>
      <c r="C1162">
        <v>192</v>
      </c>
      <c r="E1162" t="s">
        <v>15805</v>
      </c>
      <c r="F1162" t="e">
        <f t="shared" si="36"/>
        <v>#N/A</v>
      </c>
      <c r="G1162" s="11" t="str">
        <f t="shared" si="37"/>
        <v>0</v>
      </c>
      <c r="L1162" t="s">
        <v>15805</v>
      </c>
      <c r="M1162" t="e">
        <f>VLOOKUP(L1162,lot!$A$3:$E$13372,3,0)</f>
        <v>#N/A</v>
      </c>
      <c r="Q1162" t="s">
        <v>16241</v>
      </c>
      <c r="R1162">
        <v>192</v>
      </c>
      <c r="S1162" t="s">
        <v>6480</v>
      </c>
      <c r="T1162" t="e">
        <f>VLOOKUP(Q1162,lot!$A$3:$E$13372,3,0)</f>
        <v>#N/A</v>
      </c>
      <c r="U1162" s="7" t="e">
        <f>VLOOKUP(Q1162,lot!$A$3:$E$13372,5,0)</f>
        <v>#N/A</v>
      </c>
    </row>
    <row r="1163" spans="2:21" hidden="1" x14ac:dyDescent="0.25">
      <c r="B1163" t="s">
        <v>16242</v>
      </c>
      <c r="C1163">
        <v>192</v>
      </c>
      <c r="E1163" t="s">
        <v>15801</v>
      </c>
      <c r="F1163">
        <f t="shared" si="36"/>
        <v>6500</v>
      </c>
      <c r="G1163" s="11">
        <f t="shared" si="37"/>
        <v>6500</v>
      </c>
      <c r="L1163" t="s">
        <v>15801</v>
      </c>
      <c r="M1163" t="e">
        <f>VLOOKUP(L1163,lot!$A$3:$E$13372,3,0)</f>
        <v>#N/A</v>
      </c>
      <c r="Q1163" t="s">
        <v>16242</v>
      </c>
      <c r="R1163">
        <v>192</v>
      </c>
      <c r="S1163" t="s">
        <v>6488</v>
      </c>
      <c r="T1163" t="e">
        <f>VLOOKUP(Q1163,lot!$A$3:$E$13372,3,0)</f>
        <v>#N/A</v>
      </c>
      <c r="U1163" s="7" t="e">
        <f>VLOOKUP(Q1163,lot!$A$3:$E$13372,5,0)</f>
        <v>#N/A</v>
      </c>
    </row>
    <row r="1164" spans="2:21" hidden="1" x14ac:dyDescent="0.25">
      <c r="B1164" t="s">
        <v>16243</v>
      </c>
      <c r="C1164">
        <v>212</v>
      </c>
      <c r="E1164" t="s">
        <v>15803</v>
      </c>
      <c r="F1164">
        <f t="shared" si="36"/>
        <v>2500</v>
      </c>
      <c r="G1164" s="11">
        <f t="shared" si="37"/>
        <v>2500</v>
      </c>
      <c r="L1164" t="s">
        <v>15803</v>
      </c>
      <c r="M1164" t="e">
        <f>VLOOKUP(L1164,lot!$A$3:$E$13372,3,0)</f>
        <v>#N/A</v>
      </c>
      <c r="Q1164" t="s">
        <v>16243</v>
      </c>
      <c r="R1164">
        <v>212</v>
      </c>
      <c r="S1164" t="s">
        <v>6491</v>
      </c>
      <c r="T1164" t="e">
        <f>VLOOKUP(Q1164,lot!$A$3:$E$13372,3,0)</f>
        <v>#N/A</v>
      </c>
      <c r="U1164" s="7" t="e">
        <f>VLOOKUP(Q1164,lot!$A$3:$E$13372,5,0)</f>
        <v>#N/A</v>
      </c>
    </row>
    <row r="1165" spans="2:21" hidden="1" x14ac:dyDescent="0.25">
      <c r="B1165" t="s">
        <v>16244</v>
      </c>
      <c r="C1165">
        <v>184</v>
      </c>
      <c r="E1165" t="s">
        <v>14299</v>
      </c>
      <c r="F1165" t="e">
        <f t="shared" si="36"/>
        <v>#N/A</v>
      </c>
      <c r="G1165" s="11" t="str">
        <f t="shared" si="37"/>
        <v>0</v>
      </c>
      <c r="L1165" t="s">
        <v>14299</v>
      </c>
      <c r="M1165" t="e">
        <f>VLOOKUP(L1165,lot!$A$3:$E$13372,3,0)</f>
        <v>#N/A</v>
      </c>
      <c r="Q1165" t="s">
        <v>16244</v>
      </c>
      <c r="R1165">
        <v>184</v>
      </c>
      <c r="S1165" t="s">
        <v>6493</v>
      </c>
      <c r="T1165" t="e">
        <f>VLOOKUP(Q1165,lot!$A$3:$E$13372,3,0)</f>
        <v>#N/A</v>
      </c>
      <c r="U1165" s="7" t="e">
        <f>VLOOKUP(Q1165,lot!$A$3:$E$13372,5,0)</f>
        <v>#N/A</v>
      </c>
    </row>
    <row r="1166" spans="2:21" hidden="1" x14ac:dyDescent="0.25">
      <c r="B1166" t="s">
        <v>16245</v>
      </c>
      <c r="C1166">
        <v>312</v>
      </c>
      <c r="E1166" t="s">
        <v>14298</v>
      </c>
      <c r="F1166" t="e">
        <f t="shared" si="36"/>
        <v>#N/A</v>
      </c>
      <c r="G1166" s="11" t="str">
        <f t="shared" si="37"/>
        <v>0</v>
      </c>
      <c r="L1166" t="s">
        <v>14298</v>
      </c>
      <c r="M1166" t="e">
        <f>VLOOKUP(L1166,lot!$A$3:$E$13372,3,0)</f>
        <v>#N/A</v>
      </c>
      <c r="Q1166" t="s">
        <v>16245</v>
      </c>
      <c r="R1166">
        <v>312</v>
      </c>
      <c r="S1166" t="s">
        <v>6500</v>
      </c>
      <c r="T1166" t="e">
        <f>VLOOKUP(Q1166,lot!$A$3:$E$13372,3,0)</f>
        <v>#N/A</v>
      </c>
      <c r="U1166" s="7" t="e">
        <f>VLOOKUP(Q1166,lot!$A$3:$E$13372,5,0)</f>
        <v>#N/A</v>
      </c>
    </row>
    <row r="1167" spans="2:21" hidden="1" x14ac:dyDescent="0.25">
      <c r="B1167" t="s">
        <v>16246</v>
      </c>
      <c r="C1167">
        <v>318</v>
      </c>
      <c r="E1167" t="s">
        <v>14302</v>
      </c>
      <c r="F1167" t="e">
        <f t="shared" si="36"/>
        <v>#N/A</v>
      </c>
      <c r="G1167" s="11" t="str">
        <f t="shared" si="37"/>
        <v>0</v>
      </c>
      <c r="L1167" t="s">
        <v>14302</v>
      </c>
      <c r="M1167" t="e">
        <f>VLOOKUP(L1167,lot!$A$3:$E$13372,3,0)</f>
        <v>#N/A</v>
      </c>
      <c r="Q1167" t="s">
        <v>16246</v>
      </c>
      <c r="R1167">
        <v>318</v>
      </c>
      <c r="S1167" t="s">
        <v>6502</v>
      </c>
      <c r="T1167" t="e">
        <f>VLOOKUP(Q1167,lot!$A$3:$E$13372,3,0)</f>
        <v>#N/A</v>
      </c>
      <c r="U1167" s="7" t="e">
        <f>VLOOKUP(Q1167,lot!$A$3:$E$13372,5,0)</f>
        <v>#N/A</v>
      </c>
    </row>
    <row r="1168" spans="2:21" hidden="1" x14ac:dyDescent="0.25">
      <c r="B1168" t="s">
        <v>16247</v>
      </c>
      <c r="C1168">
        <v>200</v>
      </c>
      <c r="E1168" t="s">
        <v>14300</v>
      </c>
      <c r="F1168" t="e">
        <f t="shared" si="36"/>
        <v>#N/A</v>
      </c>
      <c r="G1168" s="11" t="str">
        <f t="shared" si="37"/>
        <v>0</v>
      </c>
      <c r="L1168" t="s">
        <v>14300</v>
      </c>
      <c r="M1168" t="e">
        <f>VLOOKUP(L1168,lot!$A$3:$E$13372,3,0)</f>
        <v>#N/A</v>
      </c>
      <c r="Q1168" t="s">
        <v>16247</v>
      </c>
      <c r="R1168">
        <v>200</v>
      </c>
      <c r="S1168" t="s">
        <v>6504</v>
      </c>
      <c r="T1168" t="e">
        <f>VLOOKUP(Q1168,lot!$A$3:$E$13372,3,0)</f>
        <v>#N/A</v>
      </c>
      <c r="U1168" s="7" t="e">
        <f>VLOOKUP(Q1168,lot!$A$3:$E$13372,5,0)</f>
        <v>#N/A</v>
      </c>
    </row>
    <row r="1169" spans="2:21" hidden="1" x14ac:dyDescent="0.25">
      <c r="B1169" t="s">
        <v>16248</v>
      </c>
      <c r="C1169">
        <v>12</v>
      </c>
      <c r="E1169" t="s">
        <v>14301</v>
      </c>
      <c r="F1169" t="e">
        <f t="shared" si="36"/>
        <v>#N/A</v>
      </c>
      <c r="G1169" s="11" t="str">
        <f t="shared" si="37"/>
        <v>0</v>
      </c>
      <c r="L1169" t="s">
        <v>14301</v>
      </c>
      <c r="M1169" t="e">
        <f>VLOOKUP(L1169,lot!$A$3:$E$13372,3,0)</f>
        <v>#N/A</v>
      </c>
      <c r="Q1169" t="s">
        <v>16248</v>
      </c>
      <c r="R1169">
        <v>12</v>
      </c>
      <c r="S1169" t="s">
        <v>6506</v>
      </c>
      <c r="T1169" t="e">
        <f>VLOOKUP(Q1169,lot!$A$3:$E$13372,3,0)</f>
        <v>#N/A</v>
      </c>
      <c r="U1169" s="7" t="e">
        <f>VLOOKUP(Q1169,lot!$A$3:$E$13372,5,0)</f>
        <v>#N/A</v>
      </c>
    </row>
    <row r="1170" spans="2:21" hidden="1" x14ac:dyDescent="0.25">
      <c r="B1170" t="s">
        <v>16249</v>
      </c>
      <c r="C1170">
        <v>40</v>
      </c>
      <c r="E1170" t="s">
        <v>14303</v>
      </c>
      <c r="F1170" t="e">
        <f t="shared" si="36"/>
        <v>#N/A</v>
      </c>
      <c r="G1170" s="11" t="str">
        <f t="shared" si="37"/>
        <v>0</v>
      </c>
      <c r="L1170" t="s">
        <v>14303</v>
      </c>
      <c r="M1170" t="e">
        <f>VLOOKUP(L1170,lot!$A$3:$E$13372,3,0)</f>
        <v>#N/A</v>
      </c>
      <c r="Q1170" t="s">
        <v>16249</v>
      </c>
      <c r="R1170">
        <v>40</v>
      </c>
      <c r="S1170" t="s">
        <v>6508</v>
      </c>
      <c r="T1170" t="e">
        <f>VLOOKUP(Q1170,lot!$A$3:$E$13372,3,0)</f>
        <v>#N/A</v>
      </c>
      <c r="U1170" s="7" t="e">
        <f>VLOOKUP(Q1170,lot!$A$3:$E$13372,5,0)</f>
        <v>#N/A</v>
      </c>
    </row>
    <row r="1171" spans="2:21" hidden="1" x14ac:dyDescent="0.25">
      <c r="B1171" t="s">
        <v>16250</v>
      </c>
      <c r="C1171">
        <v>5</v>
      </c>
      <c r="E1171" t="s">
        <v>15822</v>
      </c>
      <c r="F1171">
        <f t="shared" si="36"/>
        <v>5</v>
      </c>
      <c r="G1171" s="11">
        <f t="shared" si="37"/>
        <v>5</v>
      </c>
      <c r="L1171" t="s">
        <v>15822</v>
      </c>
      <c r="M1171" t="e">
        <f>VLOOKUP(L1171,lot!$A$3:$E$13372,3,0)</f>
        <v>#N/A</v>
      </c>
      <c r="Q1171" t="s">
        <v>16250</v>
      </c>
      <c r="R1171">
        <v>5</v>
      </c>
      <c r="S1171" t="s">
        <v>6510</v>
      </c>
      <c r="T1171" t="e">
        <f>VLOOKUP(Q1171,lot!$A$3:$E$13372,3,0)</f>
        <v>#N/A</v>
      </c>
      <c r="U1171" s="7" t="e">
        <f>VLOOKUP(Q1171,lot!$A$3:$E$13372,5,0)</f>
        <v>#N/A</v>
      </c>
    </row>
    <row r="1172" spans="2:21" hidden="1" x14ac:dyDescent="0.25">
      <c r="B1172" t="s">
        <v>16252</v>
      </c>
      <c r="C1172">
        <v>50</v>
      </c>
      <c r="E1172" t="s">
        <v>15823</v>
      </c>
      <c r="F1172">
        <f t="shared" si="36"/>
        <v>10</v>
      </c>
      <c r="G1172" s="11">
        <f t="shared" si="37"/>
        <v>10</v>
      </c>
      <c r="L1172" t="s">
        <v>15823</v>
      </c>
      <c r="M1172" t="e">
        <f>VLOOKUP(L1172,lot!$A$3:$E$13372,3,0)</f>
        <v>#N/A</v>
      </c>
      <c r="Q1172" t="s">
        <v>16252</v>
      </c>
      <c r="R1172">
        <v>50</v>
      </c>
      <c r="S1172" t="s">
        <v>6516</v>
      </c>
      <c r="T1172" t="e">
        <f>VLOOKUP(Q1172,lot!$A$3:$E$13372,3,0)</f>
        <v>#N/A</v>
      </c>
      <c r="U1172" s="7" t="e">
        <f>VLOOKUP(Q1172,lot!$A$3:$E$13372,5,0)</f>
        <v>#N/A</v>
      </c>
    </row>
    <row r="1173" spans="2:21" hidden="1" x14ac:dyDescent="0.25">
      <c r="B1173" t="s">
        <v>16254</v>
      </c>
      <c r="C1173">
        <v>192</v>
      </c>
      <c r="E1173" t="s">
        <v>15831</v>
      </c>
      <c r="F1173">
        <f t="shared" si="36"/>
        <v>518</v>
      </c>
      <c r="G1173" s="11">
        <f t="shared" si="37"/>
        <v>518</v>
      </c>
      <c r="L1173" t="s">
        <v>15831</v>
      </c>
      <c r="M1173" t="e">
        <f>VLOOKUP(L1173,lot!$A$3:$E$13372,3,0)</f>
        <v>#N/A</v>
      </c>
      <c r="Q1173" t="s">
        <v>16254</v>
      </c>
      <c r="R1173">
        <v>192</v>
      </c>
      <c r="S1173" t="s">
        <v>6524</v>
      </c>
      <c r="T1173" t="e">
        <f>VLOOKUP(Q1173,lot!$A$3:$E$13372,3,0)</f>
        <v>#N/A</v>
      </c>
      <c r="U1173" s="7" t="e">
        <f>VLOOKUP(Q1173,lot!$A$3:$E$13372,5,0)</f>
        <v>#N/A</v>
      </c>
    </row>
    <row r="1174" spans="2:21" hidden="1" x14ac:dyDescent="0.25">
      <c r="B1174" t="s">
        <v>16255</v>
      </c>
      <c r="C1174">
        <v>1</v>
      </c>
      <c r="E1174" t="s">
        <v>15836</v>
      </c>
      <c r="F1174" t="e">
        <f t="shared" si="36"/>
        <v>#N/A</v>
      </c>
      <c r="G1174" s="11" t="str">
        <f t="shared" si="37"/>
        <v>0</v>
      </c>
      <c r="L1174" t="s">
        <v>15836</v>
      </c>
      <c r="M1174" t="e">
        <f>VLOOKUP(L1174,lot!$A$3:$E$13372,3,0)</f>
        <v>#N/A</v>
      </c>
      <c r="Q1174" t="s">
        <v>16255</v>
      </c>
      <c r="R1174">
        <v>1</v>
      </c>
      <c r="S1174" t="s">
        <v>6527</v>
      </c>
      <c r="T1174" t="e">
        <f>VLOOKUP(Q1174,lot!$A$3:$E$13372,3,0)</f>
        <v>#N/A</v>
      </c>
      <c r="U1174" s="7" t="e">
        <f>VLOOKUP(Q1174,lot!$A$3:$E$13372,5,0)</f>
        <v>#N/A</v>
      </c>
    </row>
    <row r="1175" spans="2:21" hidden="1" x14ac:dyDescent="0.25">
      <c r="B1175" t="s">
        <v>16256</v>
      </c>
      <c r="C1175">
        <v>161</v>
      </c>
      <c r="E1175" t="s">
        <v>15830</v>
      </c>
      <c r="F1175">
        <f t="shared" si="36"/>
        <v>864</v>
      </c>
      <c r="G1175" s="11">
        <f t="shared" si="37"/>
        <v>864</v>
      </c>
      <c r="L1175" t="s">
        <v>15830</v>
      </c>
      <c r="M1175" t="e">
        <f>VLOOKUP(L1175,lot!$A$3:$E$13372,3,0)</f>
        <v>#N/A</v>
      </c>
      <c r="Q1175" t="s">
        <v>16256</v>
      </c>
      <c r="R1175">
        <v>161</v>
      </c>
      <c r="S1175" t="s">
        <v>6529</v>
      </c>
      <c r="T1175" t="e">
        <f>VLOOKUP(Q1175,lot!$A$3:$E$13372,3,0)</f>
        <v>#N/A</v>
      </c>
      <c r="U1175" s="7" t="e">
        <f>VLOOKUP(Q1175,lot!$A$3:$E$13372,5,0)</f>
        <v>#N/A</v>
      </c>
    </row>
    <row r="1176" spans="2:21" hidden="1" x14ac:dyDescent="0.25">
      <c r="B1176" t="s">
        <v>16257</v>
      </c>
      <c r="C1176">
        <v>209</v>
      </c>
      <c r="E1176" t="s">
        <v>15834</v>
      </c>
      <c r="F1176">
        <f t="shared" si="36"/>
        <v>76</v>
      </c>
      <c r="G1176" s="11">
        <f t="shared" si="37"/>
        <v>76</v>
      </c>
      <c r="L1176" t="s">
        <v>15834</v>
      </c>
      <c r="M1176" t="e">
        <f>VLOOKUP(L1176,lot!$A$3:$E$13372,3,0)</f>
        <v>#N/A</v>
      </c>
      <c r="Q1176" t="s">
        <v>16257</v>
      </c>
      <c r="R1176">
        <v>209</v>
      </c>
      <c r="S1176" t="s">
        <v>6531</v>
      </c>
      <c r="T1176" t="e">
        <f>VLOOKUP(Q1176,lot!$A$3:$E$13372,3,0)</f>
        <v>#N/A</v>
      </c>
      <c r="U1176" s="7" t="e">
        <f>VLOOKUP(Q1176,lot!$A$3:$E$13372,5,0)</f>
        <v>#N/A</v>
      </c>
    </row>
    <row r="1177" spans="2:21" hidden="1" x14ac:dyDescent="0.25">
      <c r="B1177" t="s">
        <v>16260</v>
      </c>
      <c r="C1177">
        <v>102</v>
      </c>
      <c r="E1177" t="s">
        <v>15835</v>
      </c>
      <c r="F1177">
        <f t="shared" si="36"/>
        <v>2000</v>
      </c>
      <c r="G1177" s="11">
        <f t="shared" si="37"/>
        <v>2000</v>
      </c>
      <c r="L1177" t="s">
        <v>15835</v>
      </c>
      <c r="M1177" t="e">
        <f>VLOOKUP(L1177,lot!$A$3:$E$13372,3,0)</f>
        <v>#N/A</v>
      </c>
      <c r="Q1177" t="s">
        <v>16260</v>
      </c>
      <c r="R1177">
        <v>102</v>
      </c>
      <c r="S1177" t="s">
        <v>6542</v>
      </c>
      <c r="T1177" t="e">
        <f>VLOOKUP(Q1177,lot!$A$3:$E$13372,3,0)</f>
        <v>#N/A</v>
      </c>
      <c r="U1177" s="7" t="e">
        <f>VLOOKUP(Q1177,lot!$A$3:$E$13372,5,0)</f>
        <v>#N/A</v>
      </c>
    </row>
    <row r="1178" spans="2:21" hidden="1" x14ac:dyDescent="0.25">
      <c r="B1178" t="s">
        <v>16261</v>
      </c>
      <c r="C1178">
        <v>12</v>
      </c>
      <c r="E1178" t="s">
        <v>15832</v>
      </c>
      <c r="F1178" t="e">
        <f t="shared" si="36"/>
        <v>#N/A</v>
      </c>
      <c r="G1178" s="11" t="str">
        <f t="shared" si="37"/>
        <v>0</v>
      </c>
      <c r="L1178" t="s">
        <v>15832</v>
      </c>
      <c r="M1178" t="e">
        <f>VLOOKUP(L1178,lot!$A$3:$E$13372,3,0)</f>
        <v>#N/A</v>
      </c>
      <c r="Q1178" t="s">
        <v>16261</v>
      </c>
      <c r="R1178">
        <v>12</v>
      </c>
      <c r="S1178" t="s">
        <v>18245</v>
      </c>
      <c r="T1178" t="e">
        <f>VLOOKUP(Q1178,lot!$A$3:$E$13372,3,0)</f>
        <v>#N/A</v>
      </c>
      <c r="U1178" s="7" t="e">
        <f>VLOOKUP(Q1178,lot!$A$3:$E$13372,5,0)</f>
        <v>#N/A</v>
      </c>
    </row>
    <row r="1179" spans="2:21" hidden="1" x14ac:dyDescent="0.25">
      <c r="B1179" t="s">
        <v>16262</v>
      </c>
      <c r="C1179">
        <v>28</v>
      </c>
      <c r="E1179" t="s">
        <v>15833</v>
      </c>
      <c r="F1179">
        <f t="shared" si="36"/>
        <v>1624</v>
      </c>
      <c r="G1179" s="11">
        <f t="shared" si="37"/>
        <v>1624</v>
      </c>
      <c r="L1179" t="s">
        <v>15833</v>
      </c>
      <c r="M1179" t="e">
        <f>VLOOKUP(L1179,lot!$A$3:$E$13372,3,0)</f>
        <v>#N/A</v>
      </c>
      <c r="Q1179" t="s">
        <v>16262</v>
      </c>
      <c r="R1179">
        <v>28</v>
      </c>
      <c r="S1179" t="s">
        <v>6547</v>
      </c>
      <c r="T1179" t="e">
        <f>VLOOKUP(Q1179,lot!$A$3:$E$13372,3,0)</f>
        <v>#N/A</v>
      </c>
      <c r="U1179" s="7" t="e">
        <f>VLOOKUP(Q1179,lot!$A$3:$E$13372,5,0)</f>
        <v>#N/A</v>
      </c>
    </row>
    <row r="1180" spans="2:21" hidden="1" x14ac:dyDescent="0.25">
      <c r="B1180" t="s">
        <v>16264</v>
      </c>
      <c r="C1180">
        <v>14</v>
      </c>
      <c r="E1180" t="s">
        <v>15825</v>
      </c>
      <c r="F1180" t="e">
        <f t="shared" si="36"/>
        <v>#N/A</v>
      </c>
      <c r="G1180" s="11" t="str">
        <f t="shared" si="37"/>
        <v>0</v>
      </c>
      <c r="L1180" t="s">
        <v>15825</v>
      </c>
      <c r="M1180" t="e">
        <f>VLOOKUP(L1180,lot!$A$3:$E$13372,3,0)</f>
        <v>#N/A</v>
      </c>
      <c r="Q1180" t="s">
        <v>16264</v>
      </c>
      <c r="R1180">
        <v>14</v>
      </c>
      <c r="S1180" t="s">
        <v>18246</v>
      </c>
      <c r="T1180" t="e">
        <f>VLOOKUP(Q1180,lot!$A$3:$E$13372,3,0)</f>
        <v>#N/A</v>
      </c>
      <c r="U1180" s="7" t="e">
        <f>VLOOKUP(Q1180,lot!$A$3:$E$13372,5,0)</f>
        <v>#N/A</v>
      </c>
    </row>
    <row r="1181" spans="2:21" hidden="1" x14ac:dyDescent="0.25">
      <c r="B1181" t="s">
        <v>16266</v>
      </c>
      <c r="C1181">
        <v>7</v>
      </c>
      <c r="E1181" t="s">
        <v>15826</v>
      </c>
      <c r="F1181" t="e">
        <f t="shared" si="36"/>
        <v>#N/A</v>
      </c>
      <c r="G1181" s="11" t="str">
        <f t="shared" si="37"/>
        <v>0</v>
      </c>
      <c r="L1181" t="s">
        <v>15826</v>
      </c>
      <c r="M1181" t="e">
        <f>VLOOKUP(L1181,lot!$A$3:$E$13372,3,0)</f>
        <v>#N/A</v>
      </c>
      <c r="Q1181" t="s">
        <v>16266</v>
      </c>
      <c r="R1181">
        <v>7</v>
      </c>
      <c r="S1181" t="s">
        <v>6559</v>
      </c>
      <c r="T1181" t="e">
        <f>VLOOKUP(Q1181,lot!$A$3:$E$13372,3,0)</f>
        <v>#N/A</v>
      </c>
      <c r="U1181" s="7" t="e">
        <f>VLOOKUP(Q1181,lot!$A$3:$E$13372,5,0)</f>
        <v>#N/A</v>
      </c>
    </row>
    <row r="1182" spans="2:21" hidden="1" x14ac:dyDescent="0.25">
      <c r="B1182" t="s">
        <v>16267</v>
      </c>
      <c r="C1182">
        <v>46</v>
      </c>
      <c r="E1182" t="s">
        <v>15824</v>
      </c>
      <c r="F1182" t="e">
        <f t="shared" si="36"/>
        <v>#N/A</v>
      </c>
      <c r="G1182" s="11" t="str">
        <f t="shared" si="37"/>
        <v>0</v>
      </c>
      <c r="L1182" t="s">
        <v>15824</v>
      </c>
      <c r="M1182" t="e">
        <f>VLOOKUP(L1182,lot!$A$3:$E$13372,3,0)</f>
        <v>#N/A</v>
      </c>
      <c r="Q1182" t="s">
        <v>16267</v>
      </c>
      <c r="R1182">
        <v>46</v>
      </c>
      <c r="S1182" t="s">
        <v>6561</v>
      </c>
      <c r="T1182" t="e">
        <f>VLOOKUP(Q1182,lot!$A$3:$E$13372,3,0)</f>
        <v>#N/A</v>
      </c>
      <c r="U1182" s="7" t="e">
        <f>VLOOKUP(Q1182,lot!$A$3:$E$13372,5,0)</f>
        <v>#N/A</v>
      </c>
    </row>
    <row r="1183" spans="2:21" hidden="1" x14ac:dyDescent="0.25">
      <c r="B1183" t="s">
        <v>16268</v>
      </c>
      <c r="C1183">
        <v>102</v>
      </c>
      <c r="E1183" t="s">
        <v>15828</v>
      </c>
      <c r="F1183" t="e">
        <f t="shared" si="36"/>
        <v>#N/A</v>
      </c>
      <c r="G1183" s="11" t="str">
        <f t="shared" si="37"/>
        <v>0</v>
      </c>
      <c r="L1183" t="s">
        <v>15828</v>
      </c>
      <c r="M1183" t="e">
        <f>VLOOKUP(L1183,lot!$A$3:$E$13372,3,0)</f>
        <v>#N/A</v>
      </c>
      <c r="Q1183" t="s">
        <v>16268</v>
      </c>
      <c r="R1183">
        <v>102</v>
      </c>
      <c r="S1183" t="s">
        <v>6563</v>
      </c>
      <c r="T1183" t="e">
        <f>VLOOKUP(Q1183,lot!$A$3:$E$13372,3,0)</f>
        <v>#N/A</v>
      </c>
      <c r="U1183" s="7" t="e">
        <f>VLOOKUP(Q1183,lot!$A$3:$E$13372,5,0)</f>
        <v>#N/A</v>
      </c>
    </row>
    <row r="1184" spans="2:21" hidden="1" x14ac:dyDescent="0.25">
      <c r="B1184" t="s">
        <v>16270</v>
      </c>
      <c r="C1184">
        <v>163</v>
      </c>
      <c r="E1184" t="s">
        <v>15829</v>
      </c>
      <c r="F1184" t="e">
        <f t="shared" si="36"/>
        <v>#N/A</v>
      </c>
      <c r="G1184" s="11" t="str">
        <f t="shared" si="37"/>
        <v>0</v>
      </c>
      <c r="L1184" t="s">
        <v>15829</v>
      </c>
      <c r="M1184" t="e">
        <f>VLOOKUP(L1184,lot!$A$3:$E$13372,3,0)</f>
        <v>#N/A</v>
      </c>
      <c r="Q1184" t="s">
        <v>16270</v>
      </c>
      <c r="R1184">
        <v>163</v>
      </c>
      <c r="S1184" t="s">
        <v>6575</v>
      </c>
      <c r="T1184" t="e">
        <f>VLOOKUP(Q1184,lot!$A$3:$E$13372,3,0)</f>
        <v>#N/A</v>
      </c>
      <c r="U1184" s="7" t="e">
        <f>VLOOKUP(Q1184,lot!$A$3:$E$13372,5,0)</f>
        <v>#N/A</v>
      </c>
    </row>
    <row r="1185" spans="2:21" hidden="1" x14ac:dyDescent="0.25">
      <c r="B1185" t="s">
        <v>16271</v>
      </c>
      <c r="C1185">
        <v>388</v>
      </c>
      <c r="E1185" t="s">
        <v>15827</v>
      </c>
      <c r="F1185">
        <f t="shared" si="36"/>
        <v>3931</v>
      </c>
      <c r="G1185" s="11">
        <f t="shared" si="37"/>
        <v>3931</v>
      </c>
      <c r="L1185" t="s">
        <v>15827</v>
      </c>
      <c r="M1185" t="e">
        <f>VLOOKUP(L1185,lot!$A$3:$E$13372,3,0)</f>
        <v>#N/A</v>
      </c>
      <c r="Q1185" t="s">
        <v>16271</v>
      </c>
      <c r="R1185">
        <v>388</v>
      </c>
      <c r="S1185" t="s">
        <v>6577</v>
      </c>
      <c r="T1185" t="e">
        <f>VLOOKUP(Q1185,lot!$A$3:$E$13372,3,0)</f>
        <v>#N/A</v>
      </c>
      <c r="U1185" s="7" t="e">
        <f>VLOOKUP(Q1185,lot!$A$3:$E$13372,5,0)</f>
        <v>#N/A</v>
      </c>
    </row>
    <row r="1186" spans="2:21" hidden="1" x14ac:dyDescent="0.25">
      <c r="B1186" t="s">
        <v>16272</v>
      </c>
      <c r="C1186">
        <v>229</v>
      </c>
      <c r="E1186" t="s">
        <v>15837</v>
      </c>
      <c r="F1186">
        <f t="shared" si="36"/>
        <v>17908</v>
      </c>
      <c r="G1186" s="11">
        <f t="shared" si="37"/>
        <v>17908</v>
      </c>
      <c r="L1186" t="s">
        <v>15837</v>
      </c>
      <c r="M1186" t="e">
        <f>VLOOKUP(L1186,lot!$A$3:$E$13372,3,0)</f>
        <v>#N/A</v>
      </c>
      <c r="Q1186" t="s">
        <v>16272</v>
      </c>
      <c r="R1186">
        <v>229</v>
      </c>
      <c r="S1186" t="s">
        <v>6579</v>
      </c>
      <c r="T1186" t="e">
        <f>VLOOKUP(Q1186,lot!$A$3:$E$13372,3,0)</f>
        <v>#N/A</v>
      </c>
      <c r="U1186" s="7" t="e">
        <f>VLOOKUP(Q1186,lot!$A$3:$E$13372,5,0)</f>
        <v>#N/A</v>
      </c>
    </row>
    <row r="1187" spans="2:21" hidden="1" x14ac:dyDescent="0.25">
      <c r="B1187" t="s">
        <v>16275</v>
      </c>
      <c r="C1187">
        <v>183</v>
      </c>
      <c r="E1187" t="s">
        <v>15838</v>
      </c>
      <c r="F1187">
        <f t="shared" si="36"/>
        <v>45</v>
      </c>
      <c r="G1187" s="11">
        <f t="shared" si="37"/>
        <v>45</v>
      </c>
      <c r="L1187" t="s">
        <v>15838</v>
      </c>
      <c r="M1187" t="e">
        <f>VLOOKUP(L1187,lot!$A$3:$E$13372,3,0)</f>
        <v>#N/A</v>
      </c>
      <c r="Q1187" t="s">
        <v>16275</v>
      </c>
      <c r="R1187">
        <v>183</v>
      </c>
      <c r="S1187" t="s">
        <v>6587</v>
      </c>
      <c r="T1187" t="e">
        <f>VLOOKUP(Q1187,lot!$A$3:$E$13372,3,0)</f>
        <v>#N/A</v>
      </c>
      <c r="U1187" s="7" t="e">
        <f>VLOOKUP(Q1187,lot!$A$3:$E$13372,5,0)</f>
        <v>#N/A</v>
      </c>
    </row>
    <row r="1188" spans="2:21" hidden="1" x14ac:dyDescent="0.25">
      <c r="B1188" t="s">
        <v>16276</v>
      </c>
      <c r="C1188">
        <v>247</v>
      </c>
      <c r="E1188" t="s">
        <v>15840</v>
      </c>
      <c r="F1188" t="e">
        <f t="shared" si="36"/>
        <v>#N/A</v>
      </c>
      <c r="G1188" s="11" t="str">
        <f t="shared" si="37"/>
        <v>0</v>
      </c>
      <c r="L1188" t="s">
        <v>15840</v>
      </c>
      <c r="M1188" t="e">
        <f>VLOOKUP(L1188,lot!$A$3:$E$13372,3,0)</f>
        <v>#N/A</v>
      </c>
      <c r="Q1188" t="s">
        <v>16276</v>
      </c>
      <c r="R1188">
        <v>247</v>
      </c>
      <c r="S1188" t="s">
        <v>6589</v>
      </c>
      <c r="T1188" t="e">
        <f>VLOOKUP(Q1188,lot!$A$3:$E$13372,3,0)</f>
        <v>#N/A</v>
      </c>
      <c r="U1188" s="7" t="e">
        <f>VLOOKUP(Q1188,lot!$A$3:$E$13372,5,0)</f>
        <v>#N/A</v>
      </c>
    </row>
    <row r="1189" spans="2:21" hidden="1" x14ac:dyDescent="0.25">
      <c r="B1189" t="s">
        <v>16278</v>
      </c>
      <c r="C1189">
        <v>4</v>
      </c>
      <c r="E1189" t="s">
        <v>15839</v>
      </c>
      <c r="F1189">
        <f t="shared" si="36"/>
        <v>171</v>
      </c>
      <c r="G1189" s="11">
        <f t="shared" si="37"/>
        <v>171</v>
      </c>
      <c r="L1189" t="s">
        <v>15839</v>
      </c>
      <c r="M1189" t="e">
        <f>VLOOKUP(L1189,lot!$A$3:$E$13372,3,0)</f>
        <v>#N/A</v>
      </c>
      <c r="Q1189" t="s">
        <v>16278</v>
      </c>
      <c r="R1189">
        <v>4</v>
      </c>
      <c r="S1189" t="s">
        <v>6594</v>
      </c>
      <c r="T1189" t="e">
        <f>VLOOKUP(Q1189,lot!$A$3:$E$13372,3,0)</f>
        <v>#N/A</v>
      </c>
      <c r="U1189" s="7" t="e">
        <f>VLOOKUP(Q1189,lot!$A$3:$E$13372,5,0)</f>
        <v>#N/A</v>
      </c>
    </row>
    <row r="1190" spans="2:21" hidden="1" x14ac:dyDescent="0.25">
      <c r="B1190" t="s">
        <v>16283</v>
      </c>
      <c r="C1190">
        <v>2640</v>
      </c>
      <c r="E1190" t="s">
        <v>15844</v>
      </c>
      <c r="F1190" t="e">
        <f t="shared" si="36"/>
        <v>#N/A</v>
      </c>
      <c r="G1190" s="11" t="str">
        <f t="shared" si="37"/>
        <v>0</v>
      </c>
      <c r="L1190" t="s">
        <v>15844</v>
      </c>
      <c r="M1190" t="e">
        <f>VLOOKUP(L1190,lot!$A$3:$E$13372,3,0)</f>
        <v>#N/A</v>
      </c>
      <c r="Q1190" t="s">
        <v>16283</v>
      </c>
      <c r="R1190">
        <v>2640</v>
      </c>
      <c r="S1190" t="s">
        <v>6594</v>
      </c>
      <c r="T1190" t="e">
        <f>VLOOKUP(Q1190,lot!$A$3:$E$13372,3,0)</f>
        <v>#N/A</v>
      </c>
      <c r="U1190" s="7" t="e">
        <f>VLOOKUP(Q1190,lot!$A$3:$E$13372,5,0)</f>
        <v>#N/A</v>
      </c>
    </row>
    <row r="1191" spans="2:21" hidden="1" x14ac:dyDescent="0.25">
      <c r="B1191" t="s">
        <v>16284</v>
      </c>
      <c r="C1191">
        <v>40</v>
      </c>
      <c r="E1191" t="s">
        <v>15843</v>
      </c>
      <c r="F1191">
        <f t="shared" si="36"/>
        <v>69</v>
      </c>
      <c r="G1191" s="11">
        <f t="shared" si="37"/>
        <v>69</v>
      </c>
      <c r="L1191" t="s">
        <v>15843</v>
      </c>
      <c r="M1191" t="e">
        <f>VLOOKUP(L1191,lot!$A$3:$E$13372,3,0)</f>
        <v>#N/A</v>
      </c>
      <c r="Q1191" t="s">
        <v>16284</v>
      </c>
      <c r="R1191">
        <v>40</v>
      </c>
      <c r="S1191" t="s">
        <v>6594</v>
      </c>
      <c r="T1191" t="e">
        <f>VLOOKUP(Q1191,lot!$A$3:$E$13372,3,0)</f>
        <v>#N/A</v>
      </c>
      <c r="U1191" s="7" t="e">
        <f>VLOOKUP(Q1191,lot!$A$3:$E$13372,5,0)</f>
        <v>#N/A</v>
      </c>
    </row>
    <row r="1192" spans="2:21" hidden="1" x14ac:dyDescent="0.25">
      <c r="B1192" t="s">
        <v>16287</v>
      </c>
      <c r="C1192">
        <v>136</v>
      </c>
      <c r="E1192" t="s">
        <v>15841</v>
      </c>
      <c r="F1192" t="e">
        <f t="shared" si="36"/>
        <v>#N/A</v>
      </c>
      <c r="G1192" s="11" t="str">
        <f t="shared" si="37"/>
        <v>0</v>
      </c>
      <c r="L1192" t="s">
        <v>15841</v>
      </c>
      <c r="M1192" t="e">
        <f>VLOOKUP(L1192,lot!$A$3:$E$13372,3,0)</f>
        <v>#N/A</v>
      </c>
      <c r="Q1192" t="s">
        <v>16287</v>
      </c>
      <c r="R1192">
        <v>136</v>
      </c>
      <c r="S1192" t="s">
        <v>6596</v>
      </c>
      <c r="T1192" t="e">
        <f>VLOOKUP(Q1192,lot!$A$3:$E$13372,3,0)</f>
        <v>#N/A</v>
      </c>
      <c r="U1192" s="7" t="e">
        <f>VLOOKUP(Q1192,lot!$A$3:$E$13372,5,0)</f>
        <v>#N/A</v>
      </c>
    </row>
    <row r="1193" spans="2:21" hidden="1" x14ac:dyDescent="0.25">
      <c r="B1193" t="s">
        <v>16288</v>
      </c>
      <c r="C1193">
        <v>488</v>
      </c>
      <c r="E1193" t="s">
        <v>15842</v>
      </c>
      <c r="F1193">
        <f t="shared" si="36"/>
        <v>154</v>
      </c>
      <c r="G1193" s="11">
        <f t="shared" si="37"/>
        <v>154</v>
      </c>
      <c r="L1193" t="s">
        <v>15842</v>
      </c>
      <c r="M1193" t="e">
        <f>VLOOKUP(L1193,lot!$A$3:$E$13372,3,0)</f>
        <v>#N/A</v>
      </c>
      <c r="Q1193" t="s">
        <v>16288</v>
      </c>
      <c r="R1193">
        <v>488</v>
      </c>
      <c r="S1193" t="s">
        <v>6596</v>
      </c>
      <c r="T1193" t="e">
        <f>VLOOKUP(Q1193,lot!$A$3:$E$13372,3,0)</f>
        <v>#N/A</v>
      </c>
      <c r="U1193" s="7" t="e">
        <f>VLOOKUP(Q1193,lot!$A$3:$E$13372,5,0)</f>
        <v>#N/A</v>
      </c>
    </row>
    <row r="1194" spans="2:21" hidden="1" x14ac:dyDescent="0.25">
      <c r="B1194" t="s">
        <v>16290</v>
      </c>
      <c r="C1194">
        <v>40</v>
      </c>
      <c r="E1194" t="s">
        <v>15856</v>
      </c>
      <c r="F1194">
        <f t="shared" si="36"/>
        <v>804</v>
      </c>
      <c r="G1194" s="11">
        <f t="shared" si="37"/>
        <v>804</v>
      </c>
      <c r="L1194" t="s">
        <v>15856</v>
      </c>
      <c r="M1194" t="e">
        <f>VLOOKUP(L1194,lot!$A$3:$E$13372,3,0)</f>
        <v>#N/A</v>
      </c>
      <c r="Q1194" t="s">
        <v>16290</v>
      </c>
      <c r="R1194">
        <v>40</v>
      </c>
      <c r="S1194" t="s">
        <v>6600</v>
      </c>
      <c r="T1194" t="e">
        <f>VLOOKUP(Q1194,lot!$A$3:$E$13372,3,0)</f>
        <v>#N/A</v>
      </c>
      <c r="U1194" s="7" t="e">
        <f>VLOOKUP(Q1194,lot!$A$3:$E$13372,5,0)</f>
        <v>#N/A</v>
      </c>
    </row>
    <row r="1195" spans="2:21" hidden="1" x14ac:dyDescent="0.25">
      <c r="B1195" t="s">
        <v>16291</v>
      </c>
      <c r="C1195">
        <v>3685</v>
      </c>
      <c r="E1195" t="s">
        <v>15857</v>
      </c>
      <c r="F1195">
        <f t="shared" si="36"/>
        <v>1000</v>
      </c>
      <c r="G1195" s="11">
        <f t="shared" si="37"/>
        <v>1000</v>
      </c>
      <c r="L1195" t="s">
        <v>15857</v>
      </c>
      <c r="M1195" t="e">
        <f>VLOOKUP(L1195,lot!$A$3:$E$13372,3,0)</f>
        <v>#N/A</v>
      </c>
      <c r="Q1195" t="s">
        <v>16291</v>
      </c>
      <c r="R1195">
        <v>3685</v>
      </c>
      <c r="S1195" t="s">
        <v>6603</v>
      </c>
      <c r="T1195" t="e">
        <f>VLOOKUP(Q1195,lot!$A$3:$E$13372,3,0)</f>
        <v>#N/A</v>
      </c>
      <c r="U1195" s="7" t="e">
        <f>VLOOKUP(Q1195,lot!$A$3:$E$13372,5,0)</f>
        <v>#N/A</v>
      </c>
    </row>
    <row r="1196" spans="2:21" hidden="1" x14ac:dyDescent="0.25">
      <c r="B1196" t="s">
        <v>16292</v>
      </c>
      <c r="C1196">
        <v>5000</v>
      </c>
      <c r="E1196" t="s">
        <v>15858</v>
      </c>
      <c r="F1196" t="e">
        <f t="shared" si="36"/>
        <v>#N/A</v>
      </c>
      <c r="G1196" s="11" t="str">
        <f t="shared" si="37"/>
        <v>0</v>
      </c>
      <c r="L1196" t="s">
        <v>15858</v>
      </c>
      <c r="M1196" t="e">
        <f>VLOOKUP(L1196,lot!$A$3:$E$13372,3,0)</f>
        <v>#N/A</v>
      </c>
      <c r="Q1196" t="s">
        <v>16292</v>
      </c>
      <c r="R1196">
        <v>5000</v>
      </c>
      <c r="S1196" t="s">
        <v>6603</v>
      </c>
      <c r="T1196" t="e">
        <f>VLOOKUP(Q1196,lot!$A$3:$E$13372,3,0)</f>
        <v>#N/A</v>
      </c>
      <c r="U1196" s="7" t="e">
        <f>VLOOKUP(Q1196,lot!$A$3:$E$13372,5,0)</f>
        <v>#N/A</v>
      </c>
    </row>
    <row r="1197" spans="2:21" hidden="1" x14ac:dyDescent="0.25">
      <c r="B1197" t="s">
        <v>16297</v>
      </c>
      <c r="C1197">
        <v>2435</v>
      </c>
      <c r="E1197" t="s">
        <v>15860</v>
      </c>
      <c r="F1197">
        <f t="shared" si="36"/>
        <v>334</v>
      </c>
      <c r="G1197" s="11">
        <f t="shared" si="37"/>
        <v>334</v>
      </c>
      <c r="L1197" t="s">
        <v>15860</v>
      </c>
      <c r="M1197" t="e">
        <f>VLOOKUP(L1197,lot!$A$3:$E$13372,3,0)</f>
        <v>#N/A</v>
      </c>
      <c r="Q1197" t="s">
        <v>16297</v>
      </c>
      <c r="R1197">
        <v>2435</v>
      </c>
      <c r="S1197" t="s">
        <v>6609</v>
      </c>
      <c r="T1197" t="e">
        <f>VLOOKUP(Q1197,lot!$A$3:$E$13372,3,0)</f>
        <v>#N/A</v>
      </c>
      <c r="U1197" s="7" t="e">
        <f>VLOOKUP(Q1197,lot!$A$3:$E$13372,5,0)</f>
        <v>#N/A</v>
      </c>
    </row>
    <row r="1198" spans="2:21" hidden="1" x14ac:dyDescent="0.25">
      <c r="B1198" t="s">
        <v>16298</v>
      </c>
      <c r="C1198">
        <v>23532</v>
      </c>
      <c r="E1198" t="s">
        <v>15859</v>
      </c>
      <c r="F1198">
        <f t="shared" si="36"/>
        <v>230</v>
      </c>
      <c r="G1198" s="11">
        <f t="shared" si="37"/>
        <v>230</v>
      </c>
      <c r="L1198" t="s">
        <v>15859</v>
      </c>
      <c r="M1198" t="e">
        <f>VLOOKUP(L1198,lot!$A$3:$E$13372,3,0)</f>
        <v>#N/A</v>
      </c>
      <c r="Q1198" t="s">
        <v>16298</v>
      </c>
      <c r="R1198">
        <v>23532</v>
      </c>
      <c r="S1198" t="s">
        <v>6614</v>
      </c>
      <c r="T1198" t="e">
        <f>VLOOKUP(Q1198,lot!$A$3:$E$13372,3,0)</f>
        <v>#N/A</v>
      </c>
      <c r="U1198" s="7" t="e">
        <f>VLOOKUP(Q1198,lot!$A$3:$E$13372,5,0)</f>
        <v>#N/A</v>
      </c>
    </row>
    <row r="1199" spans="2:21" hidden="1" x14ac:dyDescent="0.25">
      <c r="B1199" t="s">
        <v>16301</v>
      </c>
      <c r="C1199">
        <v>12</v>
      </c>
      <c r="E1199" t="s">
        <v>15853</v>
      </c>
      <c r="F1199">
        <f t="shared" si="36"/>
        <v>2</v>
      </c>
      <c r="G1199" s="11">
        <f t="shared" si="37"/>
        <v>2</v>
      </c>
      <c r="L1199" t="s">
        <v>15853</v>
      </c>
      <c r="M1199" t="e">
        <f>VLOOKUP(L1199,lot!$A$3:$E$13372,3,0)</f>
        <v>#N/A</v>
      </c>
      <c r="Q1199" t="s">
        <v>16301</v>
      </c>
      <c r="R1199">
        <v>12</v>
      </c>
      <c r="S1199" t="s">
        <v>6619</v>
      </c>
      <c r="T1199" t="e">
        <f>VLOOKUP(Q1199,lot!$A$3:$E$13372,3,0)</f>
        <v>#N/A</v>
      </c>
      <c r="U1199" s="7" t="e">
        <f>VLOOKUP(Q1199,lot!$A$3:$E$13372,5,0)</f>
        <v>#N/A</v>
      </c>
    </row>
    <row r="1200" spans="2:21" hidden="1" x14ac:dyDescent="0.25">
      <c r="B1200" t="s">
        <v>16305</v>
      </c>
      <c r="C1200">
        <v>210</v>
      </c>
      <c r="E1200" t="s">
        <v>15854</v>
      </c>
      <c r="F1200" t="e">
        <f t="shared" si="36"/>
        <v>#N/A</v>
      </c>
      <c r="G1200" s="11" t="str">
        <f t="shared" si="37"/>
        <v>0</v>
      </c>
      <c r="L1200" t="s">
        <v>15854</v>
      </c>
      <c r="M1200" t="e">
        <f>VLOOKUP(L1200,lot!$A$3:$E$13372,3,0)</f>
        <v>#N/A</v>
      </c>
      <c r="Q1200" t="s">
        <v>16305</v>
      </c>
      <c r="R1200">
        <v>210</v>
      </c>
      <c r="S1200" t="s">
        <v>6645</v>
      </c>
      <c r="T1200" t="e">
        <f>VLOOKUP(Q1200,lot!$A$3:$E$13372,3,0)</f>
        <v>#N/A</v>
      </c>
      <c r="U1200" s="7" t="e">
        <f>VLOOKUP(Q1200,lot!$A$3:$E$13372,5,0)</f>
        <v>#N/A</v>
      </c>
    </row>
    <row r="1201" spans="2:21" hidden="1" x14ac:dyDescent="0.25">
      <c r="B1201" t="s">
        <v>16306</v>
      </c>
      <c r="C1201">
        <v>12160</v>
      </c>
      <c r="E1201" t="s">
        <v>15855</v>
      </c>
      <c r="F1201">
        <f t="shared" si="36"/>
        <v>1580</v>
      </c>
      <c r="G1201" s="11">
        <f t="shared" si="37"/>
        <v>1580</v>
      </c>
      <c r="L1201" t="s">
        <v>15855</v>
      </c>
      <c r="M1201" t="e">
        <f>VLOOKUP(L1201,lot!$A$3:$E$13372,3,0)</f>
        <v>#N/A</v>
      </c>
      <c r="Q1201" t="s">
        <v>16306</v>
      </c>
      <c r="R1201">
        <v>12160</v>
      </c>
      <c r="S1201" t="s">
        <v>6645</v>
      </c>
      <c r="T1201" t="e">
        <f>VLOOKUP(Q1201,lot!$A$3:$E$13372,3,0)</f>
        <v>#N/A</v>
      </c>
      <c r="U1201" s="7" t="e">
        <f>VLOOKUP(Q1201,lot!$A$3:$E$13372,5,0)</f>
        <v>#N/A</v>
      </c>
    </row>
    <row r="1202" spans="2:21" hidden="1" x14ac:dyDescent="0.25">
      <c r="B1202" t="s">
        <v>16307</v>
      </c>
      <c r="C1202">
        <v>66</v>
      </c>
      <c r="E1202" t="s">
        <v>15852</v>
      </c>
      <c r="F1202" t="e">
        <f t="shared" si="36"/>
        <v>#N/A</v>
      </c>
      <c r="G1202" s="11" t="str">
        <f t="shared" si="37"/>
        <v>0</v>
      </c>
      <c r="L1202" t="s">
        <v>15852</v>
      </c>
      <c r="M1202" t="e">
        <f>VLOOKUP(L1202,lot!$A$3:$E$13372,3,0)</f>
        <v>#N/A</v>
      </c>
      <c r="Q1202" t="s">
        <v>16307</v>
      </c>
      <c r="R1202">
        <v>66</v>
      </c>
      <c r="S1202" t="s">
        <v>6660</v>
      </c>
      <c r="T1202" t="e">
        <f>VLOOKUP(Q1202,lot!$A$3:$E$13372,3,0)</f>
        <v>#N/A</v>
      </c>
      <c r="U1202" s="7" t="e">
        <f>VLOOKUP(Q1202,lot!$A$3:$E$13372,5,0)</f>
        <v>#N/A</v>
      </c>
    </row>
    <row r="1203" spans="2:21" hidden="1" x14ac:dyDescent="0.25">
      <c r="B1203" t="s">
        <v>16308</v>
      </c>
      <c r="C1203">
        <v>200</v>
      </c>
      <c r="E1203" t="s">
        <v>15848</v>
      </c>
      <c r="F1203" t="e">
        <f t="shared" si="36"/>
        <v>#N/A</v>
      </c>
      <c r="G1203" s="11" t="str">
        <f t="shared" si="37"/>
        <v>0</v>
      </c>
      <c r="L1203" t="s">
        <v>15848</v>
      </c>
      <c r="M1203" t="e">
        <f>VLOOKUP(L1203,lot!$A$3:$E$13372,3,0)</f>
        <v>#N/A</v>
      </c>
      <c r="Q1203" t="s">
        <v>16308</v>
      </c>
      <c r="R1203">
        <v>200</v>
      </c>
      <c r="S1203" t="s">
        <v>6660</v>
      </c>
      <c r="T1203" t="e">
        <f>VLOOKUP(Q1203,lot!$A$3:$E$13372,3,0)</f>
        <v>#N/A</v>
      </c>
      <c r="U1203" s="7" t="e">
        <f>VLOOKUP(Q1203,lot!$A$3:$E$13372,5,0)</f>
        <v>#N/A</v>
      </c>
    </row>
    <row r="1204" spans="2:21" hidden="1" x14ac:dyDescent="0.25">
      <c r="B1204" t="s">
        <v>16311</v>
      </c>
      <c r="C1204">
        <v>15135</v>
      </c>
      <c r="E1204" t="s">
        <v>15846</v>
      </c>
      <c r="F1204" t="e">
        <f t="shared" si="36"/>
        <v>#N/A</v>
      </c>
      <c r="G1204" s="11" t="str">
        <f t="shared" si="37"/>
        <v>0</v>
      </c>
      <c r="L1204" t="s">
        <v>15846</v>
      </c>
      <c r="M1204" t="e">
        <f>VLOOKUP(L1204,lot!$A$3:$E$13372,3,0)</f>
        <v>#N/A</v>
      </c>
      <c r="Q1204" t="s">
        <v>16311</v>
      </c>
      <c r="R1204">
        <v>15135</v>
      </c>
      <c r="S1204" t="s">
        <v>6662</v>
      </c>
      <c r="T1204" t="e">
        <f>VLOOKUP(Q1204,lot!$A$3:$E$13372,3,0)</f>
        <v>#N/A</v>
      </c>
      <c r="U1204" s="7" t="e">
        <f>VLOOKUP(Q1204,lot!$A$3:$E$13372,5,0)</f>
        <v>#N/A</v>
      </c>
    </row>
    <row r="1205" spans="2:21" hidden="1" x14ac:dyDescent="0.25">
      <c r="B1205" t="s">
        <v>16312</v>
      </c>
      <c r="C1205">
        <v>5380</v>
      </c>
      <c r="E1205" t="s">
        <v>15847</v>
      </c>
      <c r="F1205">
        <f t="shared" si="36"/>
        <v>183</v>
      </c>
      <c r="G1205" s="11">
        <f t="shared" si="37"/>
        <v>183</v>
      </c>
      <c r="L1205" t="s">
        <v>15847</v>
      </c>
      <c r="M1205" t="e">
        <f>VLOOKUP(L1205,lot!$A$3:$E$13372,3,0)</f>
        <v>#N/A</v>
      </c>
      <c r="Q1205" t="s">
        <v>16312</v>
      </c>
      <c r="R1205">
        <v>5380</v>
      </c>
      <c r="S1205" t="s">
        <v>6662</v>
      </c>
      <c r="T1205" t="e">
        <f>VLOOKUP(Q1205,lot!$A$3:$E$13372,3,0)</f>
        <v>#N/A</v>
      </c>
      <c r="U1205" s="7" t="e">
        <f>VLOOKUP(Q1205,lot!$A$3:$E$13372,5,0)</f>
        <v>#N/A</v>
      </c>
    </row>
    <row r="1206" spans="2:21" hidden="1" x14ac:dyDescent="0.25">
      <c r="B1206" t="s">
        <v>16314</v>
      </c>
      <c r="C1206">
        <v>1160</v>
      </c>
      <c r="E1206" t="s">
        <v>15849</v>
      </c>
      <c r="F1206">
        <f t="shared" si="36"/>
        <v>24</v>
      </c>
      <c r="G1206" s="11">
        <f t="shared" si="37"/>
        <v>24</v>
      </c>
      <c r="L1206" t="s">
        <v>15849</v>
      </c>
      <c r="M1206" t="e">
        <f>VLOOKUP(L1206,lot!$A$3:$E$13372,3,0)</f>
        <v>#N/A</v>
      </c>
      <c r="Q1206" t="s">
        <v>16314</v>
      </c>
      <c r="R1206">
        <v>1160</v>
      </c>
      <c r="S1206" t="s">
        <v>6665</v>
      </c>
      <c r="T1206" t="e">
        <f>VLOOKUP(Q1206,lot!$A$3:$E$13372,3,0)</f>
        <v>#N/A</v>
      </c>
      <c r="U1206" s="7" t="e">
        <f>VLOOKUP(Q1206,lot!$A$3:$E$13372,5,0)</f>
        <v>#N/A</v>
      </c>
    </row>
    <row r="1207" spans="2:21" hidden="1" x14ac:dyDescent="0.25">
      <c r="B1207" t="s">
        <v>16317</v>
      </c>
      <c r="C1207">
        <v>3210</v>
      </c>
      <c r="E1207" t="s">
        <v>15850</v>
      </c>
      <c r="F1207">
        <f t="shared" si="36"/>
        <v>72</v>
      </c>
      <c r="G1207" s="11">
        <f t="shared" si="37"/>
        <v>72</v>
      </c>
      <c r="L1207" t="s">
        <v>15850</v>
      </c>
      <c r="M1207" t="e">
        <f>VLOOKUP(L1207,lot!$A$3:$E$13372,3,0)</f>
        <v>#N/A</v>
      </c>
      <c r="Q1207" t="s">
        <v>16317</v>
      </c>
      <c r="R1207">
        <v>3210</v>
      </c>
      <c r="S1207" t="s">
        <v>6665</v>
      </c>
      <c r="T1207" t="e">
        <f>VLOOKUP(Q1207,lot!$A$3:$E$13372,3,0)</f>
        <v>#N/A</v>
      </c>
      <c r="U1207" s="7" t="e">
        <f>VLOOKUP(Q1207,lot!$A$3:$E$13372,5,0)</f>
        <v>#N/A</v>
      </c>
    </row>
    <row r="1208" spans="2:21" hidden="1" x14ac:dyDescent="0.25">
      <c r="B1208" t="s">
        <v>16318</v>
      </c>
      <c r="C1208">
        <v>2000</v>
      </c>
      <c r="E1208" t="s">
        <v>15851</v>
      </c>
      <c r="F1208">
        <f t="shared" si="36"/>
        <v>504</v>
      </c>
      <c r="G1208" s="11">
        <f t="shared" si="37"/>
        <v>504</v>
      </c>
      <c r="L1208" t="s">
        <v>15851</v>
      </c>
      <c r="M1208" t="e">
        <f>VLOOKUP(L1208,lot!$A$3:$E$13372,3,0)</f>
        <v>#N/A</v>
      </c>
      <c r="Q1208" t="s">
        <v>16318</v>
      </c>
      <c r="R1208">
        <v>2000</v>
      </c>
      <c r="S1208" t="s">
        <v>6665</v>
      </c>
      <c r="T1208" t="e">
        <f>VLOOKUP(Q1208,lot!$A$3:$E$13372,3,0)</f>
        <v>#N/A</v>
      </c>
      <c r="U1208" s="7" t="e">
        <f>VLOOKUP(Q1208,lot!$A$3:$E$13372,5,0)</f>
        <v>#N/A</v>
      </c>
    </row>
    <row r="1209" spans="2:21" hidden="1" x14ac:dyDescent="0.25">
      <c r="B1209" t="s">
        <v>16319</v>
      </c>
      <c r="C1209">
        <v>180</v>
      </c>
      <c r="E1209" t="s">
        <v>15861</v>
      </c>
      <c r="F1209">
        <f t="shared" si="36"/>
        <v>11</v>
      </c>
      <c r="G1209" s="11">
        <f t="shared" si="37"/>
        <v>11</v>
      </c>
      <c r="L1209" t="s">
        <v>15861</v>
      </c>
      <c r="M1209" t="e">
        <f>VLOOKUP(L1209,lot!$A$3:$E$13372,3,0)</f>
        <v>#N/A</v>
      </c>
      <c r="Q1209" t="s">
        <v>16319</v>
      </c>
      <c r="R1209">
        <v>180</v>
      </c>
      <c r="S1209" t="s">
        <v>6665</v>
      </c>
      <c r="T1209" t="e">
        <f>VLOOKUP(Q1209,lot!$A$3:$E$13372,3,0)</f>
        <v>#N/A</v>
      </c>
      <c r="U1209" s="7" t="e">
        <f>VLOOKUP(Q1209,lot!$A$3:$E$13372,5,0)</f>
        <v>#N/A</v>
      </c>
    </row>
    <row r="1210" spans="2:21" hidden="1" x14ac:dyDescent="0.25">
      <c r="B1210" t="s">
        <v>16320</v>
      </c>
      <c r="C1210">
        <v>2620</v>
      </c>
      <c r="E1210" t="s">
        <v>14305</v>
      </c>
      <c r="F1210">
        <f t="shared" si="36"/>
        <v>78</v>
      </c>
      <c r="G1210" s="11">
        <f t="shared" si="37"/>
        <v>78</v>
      </c>
      <c r="L1210" t="s">
        <v>14305</v>
      </c>
      <c r="M1210" t="e">
        <f>VLOOKUP(L1210,lot!$A$3:$E$13372,3,0)</f>
        <v>#N/A</v>
      </c>
      <c r="Q1210" t="s">
        <v>16320</v>
      </c>
      <c r="R1210">
        <v>2620</v>
      </c>
      <c r="S1210" t="s">
        <v>6665</v>
      </c>
      <c r="T1210" t="e">
        <f>VLOOKUP(Q1210,lot!$A$3:$E$13372,3,0)</f>
        <v>#N/A</v>
      </c>
      <c r="U1210" s="7" t="e">
        <f>VLOOKUP(Q1210,lot!$A$3:$E$13372,5,0)</f>
        <v>#N/A</v>
      </c>
    </row>
    <row r="1211" spans="2:21" hidden="1" x14ac:dyDescent="0.25">
      <c r="B1211" t="s">
        <v>16322</v>
      </c>
      <c r="C1211">
        <v>75</v>
      </c>
      <c r="E1211" t="s">
        <v>14306</v>
      </c>
      <c r="F1211">
        <f t="shared" si="36"/>
        <v>100</v>
      </c>
      <c r="G1211" s="11">
        <f t="shared" si="37"/>
        <v>100</v>
      </c>
      <c r="L1211" t="s">
        <v>14306</v>
      </c>
      <c r="M1211" t="e">
        <f>VLOOKUP(L1211,lot!$A$3:$E$13372,3,0)</f>
        <v>#N/A</v>
      </c>
      <c r="Q1211" t="s">
        <v>16322</v>
      </c>
      <c r="R1211">
        <v>75</v>
      </c>
      <c r="S1211" t="s">
        <v>6667</v>
      </c>
      <c r="T1211" t="e">
        <f>VLOOKUP(Q1211,lot!$A$3:$E$13372,3,0)</f>
        <v>#N/A</v>
      </c>
      <c r="U1211" s="7" t="e">
        <f>VLOOKUP(Q1211,lot!$A$3:$E$13372,5,0)</f>
        <v>#N/A</v>
      </c>
    </row>
    <row r="1212" spans="2:21" hidden="1" x14ac:dyDescent="0.25">
      <c r="B1212" t="s">
        <v>16326</v>
      </c>
      <c r="C1212">
        <v>15637</v>
      </c>
      <c r="E1212" t="s">
        <v>14307</v>
      </c>
      <c r="F1212" t="e">
        <f t="shared" si="36"/>
        <v>#N/A</v>
      </c>
      <c r="G1212" s="11" t="str">
        <f t="shared" si="37"/>
        <v>0</v>
      </c>
      <c r="L1212" t="s">
        <v>14307</v>
      </c>
      <c r="M1212" t="e">
        <f>VLOOKUP(L1212,lot!$A$3:$E$13372,3,0)</f>
        <v>#N/A</v>
      </c>
      <c r="Q1212" t="s">
        <v>16326</v>
      </c>
      <c r="R1212">
        <v>15637</v>
      </c>
      <c r="S1212" t="s">
        <v>6667</v>
      </c>
      <c r="T1212" t="e">
        <f>VLOOKUP(Q1212,lot!$A$3:$E$13372,3,0)</f>
        <v>#N/A</v>
      </c>
      <c r="U1212" s="7" t="e">
        <f>VLOOKUP(Q1212,lot!$A$3:$E$13372,5,0)</f>
        <v>#N/A</v>
      </c>
    </row>
    <row r="1213" spans="2:21" hidden="1" x14ac:dyDescent="0.25">
      <c r="B1213" t="s">
        <v>16327</v>
      </c>
      <c r="C1213">
        <v>1545</v>
      </c>
      <c r="E1213" t="s">
        <v>15866</v>
      </c>
      <c r="F1213" t="e">
        <f t="shared" si="36"/>
        <v>#N/A</v>
      </c>
      <c r="G1213" s="11" t="str">
        <f t="shared" si="37"/>
        <v>0</v>
      </c>
      <c r="L1213" t="s">
        <v>15866</v>
      </c>
      <c r="M1213" t="e">
        <f>VLOOKUP(L1213,lot!$A$3:$E$13372,3,0)</f>
        <v>#N/A</v>
      </c>
      <c r="Q1213" t="s">
        <v>16327</v>
      </c>
      <c r="R1213">
        <v>1545</v>
      </c>
      <c r="S1213" t="s">
        <v>6667</v>
      </c>
      <c r="T1213" t="e">
        <f>VLOOKUP(Q1213,lot!$A$3:$E$13372,3,0)</f>
        <v>#N/A</v>
      </c>
      <c r="U1213" s="7" t="e">
        <f>VLOOKUP(Q1213,lot!$A$3:$E$13372,5,0)</f>
        <v>#N/A</v>
      </c>
    </row>
    <row r="1214" spans="2:21" hidden="1" x14ac:dyDescent="0.25">
      <c r="B1214" t="s">
        <v>16328</v>
      </c>
      <c r="C1214">
        <v>2595</v>
      </c>
      <c r="E1214" t="s">
        <v>15867</v>
      </c>
      <c r="F1214" t="e">
        <f t="shared" si="36"/>
        <v>#N/A</v>
      </c>
      <c r="G1214" s="11" t="str">
        <f t="shared" si="37"/>
        <v>0</v>
      </c>
      <c r="L1214" t="s">
        <v>15867</v>
      </c>
      <c r="M1214" t="e">
        <f>VLOOKUP(L1214,lot!$A$3:$E$13372,3,0)</f>
        <v>#N/A</v>
      </c>
      <c r="Q1214" t="s">
        <v>16328</v>
      </c>
      <c r="R1214">
        <v>2595</v>
      </c>
      <c r="S1214" t="s">
        <v>6667</v>
      </c>
      <c r="T1214" t="e">
        <f>VLOOKUP(Q1214,lot!$A$3:$E$13372,3,0)</f>
        <v>#N/A</v>
      </c>
      <c r="U1214" s="7" t="e">
        <f>VLOOKUP(Q1214,lot!$A$3:$E$13372,5,0)</f>
        <v>#N/A</v>
      </c>
    </row>
    <row r="1215" spans="2:21" hidden="1" x14ac:dyDescent="0.25">
      <c r="B1215" t="s">
        <v>16331</v>
      </c>
      <c r="C1215">
        <v>182</v>
      </c>
      <c r="E1215" t="s">
        <v>15868</v>
      </c>
      <c r="F1215">
        <f t="shared" si="36"/>
        <v>432</v>
      </c>
      <c r="G1215" s="11">
        <f t="shared" si="37"/>
        <v>432</v>
      </c>
      <c r="L1215" t="s">
        <v>15868</v>
      </c>
      <c r="M1215" t="e">
        <f>VLOOKUP(L1215,lot!$A$3:$E$13372,3,0)</f>
        <v>#N/A</v>
      </c>
      <c r="Q1215" t="s">
        <v>16331</v>
      </c>
      <c r="R1215">
        <v>182</v>
      </c>
      <c r="S1215" t="s">
        <v>6676</v>
      </c>
      <c r="T1215" t="e">
        <f>VLOOKUP(Q1215,lot!$A$3:$E$13372,3,0)</f>
        <v>#N/A</v>
      </c>
      <c r="U1215" s="7" t="e">
        <f>VLOOKUP(Q1215,lot!$A$3:$E$13372,5,0)</f>
        <v>#N/A</v>
      </c>
    </row>
    <row r="1216" spans="2:21" hidden="1" x14ac:dyDescent="0.25">
      <c r="B1216" t="s">
        <v>16332</v>
      </c>
      <c r="C1216">
        <v>273</v>
      </c>
      <c r="E1216" t="s">
        <v>15862</v>
      </c>
      <c r="F1216" t="e">
        <f t="shared" si="36"/>
        <v>#N/A</v>
      </c>
      <c r="G1216" s="11" t="str">
        <f t="shared" si="37"/>
        <v>0</v>
      </c>
      <c r="L1216" t="s">
        <v>15862</v>
      </c>
      <c r="M1216" t="e">
        <f>VLOOKUP(L1216,lot!$A$3:$E$13372,3,0)</f>
        <v>#N/A</v>
      </c>
      <c r="Q1216" t="s">
        <v>16332</v>
      </c>
      <c r="R1216">
        <v>273</v>
      </c>
      <c r="S1216" t="s">
        <v>6679</v>
      </c>
      <c r="T1216" t="e">
        <f>VLOOKUP(Q1216,lot!$A$3:$E$13372,3,0)</f>
        <v>#N/A</v>
      </c>
      <c r="U1216" s="7" t="e">
        <f>VLOOKUP(Q1216,lot!$A$3:$E$13372,5,0)</f>
        <v>#N/A</v>
      </c>
    </row>
    <row r="1217" spans="2:21" hidden="1" x14ac:dyDescent="0.25">
      <c r="B1217" t="s">
        <v>16333</v>
      </c>
      <c r="C1217">
        <v>243</v>
      </c>
      <c r="E1217" t="s">
        <v>15864</v>
      </c>
      <c r="F1217" t="e">
        <f t="shared" si="36"/>
        <v>#N/A</v>
      </c>
      <c r="G1217" s="11" t="str">
        <f t="shared" si="37"/>
        <v>0</v>
      </c>
      <c r="L1217" t="s">
        <v>15864</v>
      </c>
      <c r="M1217" t="e">
        <f>VLOOKUP(L1217,lot!$A$3:$E$13372,3,0)</f>
        <v>#N/A</v>
      </c>
      <c r="Q1217" t="s">
        <v>16333</v>
      </c>
      <c r="R1217">
        <v>243</v>
      </c>
      <c r="S1217" t="s">
        <v>6681</v>
      </c>
      <c r="T1217" t="e">
        <f>VLOOKUP(Q1217,lot!$A$3:$E$13372,3,0)</f>
        <v>#N/A</v>
      </c>
      <c r="U1217" s="7" t="e">
        <f>VLOOKUP(Q1217,lot!$A$3:$E$13372,5,0)</f>
        <v>#N/A</v>
      </c>
    </row>
    <row r="1218" spans="2:21" hidden="1" x14ac:dyDescent="0.25">
      <c r="B1218" t="s">
        <v>16334</v>
      </c>
      <c r="C1218">
        <v>6695</v>
      </c>
      <c r="E1218" t="s">
        <v>15863</v>
      </c>
      <c r="F1218" t="e">
        <f t="shared" si="36"/>
        <v>#N/A</v>
      </c>
      <c r="G1218" s="11" t="str">
        <f t="shared" si="37"/>
        <v>0</v>
      </c>
      <c r="L1218" t="s">
        <v>15863</v>
      </c>
      <c r="M1218" t="e">
        <f>VLOOKUP(L1218,lot!$A$3:$E$13372,3,0)</f>
        <v>#N/A</v>
      </c>
      <c r="Q1218" t="s">
        <v>16334</v>
      </c>
      <c r="R1218">
        <v>6695</v>
      </c>
      <c r="S1218" t="s">
        <v>18247</v>
      </c>
      <c r="T1218" t="e">
        <f>VLOOKUP(Q1218,lot!$A$3:$E$13372,3,0)</f>
        <v>#N/A</v>
      </c>
      <c r="U1218" s="7" t="e">
        <f>VLOOKUP(Q1218,lot!$A$3:$E$13372,5,0)</f>
        <v>#N/A</v>
      </c>
    </row>
    <row r="1219" spans="2:21" hidden="1" x14ac:dyDescent="0.25">
      <c r="B1219" t="s">
        <v>16335</v>
      </c>
      <c r="C1219">
        <v>6764</v>
      </c>
      <c r="E1219" t="s">
        <v>15869</v>
      </c>
      <c r="F1219">
        <f t="shared" ref="F1219:F1282" si="38">VLOOKUP(E1219,$B$2:$C$1866,2,0)</f>
        <v>793</v>
      </c>
      <c r="G1219" s="11">
        <f t="shared" ref="G1219:G1282" si="39">IF(ISNA(F1219),"0",F1219)</f>
        <v>793</v>
      </c>
      <c r="L1219" t="s">
        <v>15869</v>
      </c>
      <c r="M1219" t="e">
        <f>VLOOKUP(L1219,lot!$A$3:$E$13372,3,0)</f>
        <v>#N/A</v>
      </c>
      <c r="Q1219" t="s">
        <v>16335</v>
      </c>
      <c r="R1219">
        <v>6764</v>
      </c>
      <c r="S1219" t="s">
        <v>6686</v>
      </c>
      <c r="T1219" t="e">
        <f>VLOOKUP(Q1219,lot!$A$3:$E$13372,3,0)</f>
        <v>#N/A</v>
      </c>
      <c r="U1219" s="7" t="e">
        <f>VLOOKUP(Q1219,lot!$A$3:$E$13372,5,0)</f>
        <v>#N/A</v>
      </c>
    </row>
    <row r="1220" spans="2:21" hidden="1" x14ac:dyDescent="0.25">
      <c r="B1220" t="s">
        <v>16336</v>
      </c>
      <c r="C1220">
        <v>2000</v>
      </c>
      <c r="E1220" t="s">
        <v>15871</v>
      </c>
      <c r="F1220" t="e">
        <f t="shared" si="38"/>
        <v>#N/A</v>
      </c>
      <c r="G1220" s="11" t="str">
        <f t="shared" si="39"/>
        <v>0</v>
      </c>
      <c r="L1220" t="s">
        <v>15871</v>
      </c>
      <c r="M1220" t="e">
        <f>VLOOKUP(L1220,lot!$A$3:$E$13372,3,0)</f>
        <v>#N/A</v>
      </c>
      <c r="Q1220" t="s">
        <v>16336</v>
      </c>
      <c r="R1220">
        <v>2000</v>
      </c>
      <c r="S1220" t="s">
        <v>6686</v>
      </c>
      <c r="T1220" t="e">
        <f>VLOOKUP(Q1220,lot!$A$3:$E$13372,3,0)</f>
        <v>#N/A</v>
      </c>
      <c r="U1220" s="7" t="e">
        <f>VLOOKUP(Q1220,lot!$A$3:$E$13372,5,0)</f>
        <v>#N/A</v>
      </c>
    </row>
    <row r="1221" spans="2:21" hidden="1" x14ac:dyDescent="0.25">
      <c r="B1221" t="s">
        <v>16337</v>
      </c>
      <c r="C1221">
        <v>5302</v>
      </c>
      <c r="E1221" t="s">
        <v>15874</v>
      </c>
      <c r="F1221">
        <f t="shared" si="38"/>
        <v>1</v>
      </c>
      <c r="G1221" s="11">
        <f t="shared" si="39"/>
        <v>1</v>
      </c>
      <c r="L1221" t="s">
        <v>15874</v>
      </c>
      <c r="M1221" t="e">
        <f>VLOOKUP(L1221,lot!$A$3:$E$13372,3,0)</f>
        <v>#N/A</v>
      </c>
      <c r="Q1221" t="s">
        <v>16337</v>
      </c>
      <c r="R1221">
        <v>5302</v>
      </c>
      <c r="S1221" t="s">
        <v>6688</v>
      </c>
      <c r="T1221" t="e">
        <f>VLOOKUP(Q1221,lot!$A$3:$E$13372,3,0)</f>
        <v>#N/A</v>
      </c>
      <c r="U1221" s="7" t="e">
        <f>VLOOKUP(Q1221,lot!$A$3:$E$13372,5,0)</f>
        <v>#N/A</v>
      </c>
    </row>
    <row r="1222" spans="2:21" hidden="1" x14ac:dyDescent="0.25">
      <c r="B1222" t="s">
        <v>16338</v>
      </c>
      <c r="C1222">
        <v>1195</v>
      </c>
      <c r="E1222" t="s">
        <v>15877</v>
      </c>
      <c r="F1222" t="e">
        <f t="shared" si="38"/>
        <v>#N/A</v>
      </c>
      <c r="G1222" s="11" t="str">
        <f t="shared" si="39"/>
        <v>0</v>
      </c>
      <c r="L1222" t="s">
        <v>15877</v>
      </c>
      <c r="M1222" t="e">
        <f>VLOOKUP(L1222,lot!$A$3:$E$13372,3,0)</f>
        <v>#N/A</v>
      </c>
      <c r="Q1222" t="s">
        <v>16338</v>
      </c>
      <c r="R1222">
        <v>1195</v>
      </c>
      <c r="S1222" t="s">
        <v>6690</v>
      </c>
      <c r="T1222" t="e">
        <f>VLOOKUP(Q1222,lot!$A$3:$E$13372,3,0)</f>
        <v>#N/A</v>
      </c>
      <c r="U1222" s="7" t="e">
        <f>VLOOKUP(Q1222,lot!$A$3:$E$13372,5,0)</f>
        <v>#N/A</v>
      </c>
    </row>
    <row r="1223" spans="2:21" hidden="1" x14ac:dyDescent="0.25">
      <c r="B1223" t="s">
        <v>16339</v>
      </c>
      <c r="C1223">
        <v>1634</v>
      </c>
      <c r="E1223" t="s">
        <v>15875</v>
      </c>
      <c r="F1223" t="e">
        <f t="shared" si="38"/>
        <v>#N/A</v>
      </c>
      <c r="G1223" s="11" t="str">
        <f t="shared" si="39"/>
        <v>0</v>
      </c>
      <c r="L1223" t="s">
        <v>15875</v>
      </c>
      <c r="M1223" t="e">
        <f>VLOOKUP(L1223,lot!$A$3:$E$13372,3,0)</f>
        <v>#N/A</v>
      </c>
      <c r="Q1223" t="s">
        <v>16339</v>
      </c>
      <c r="R1223">
        <v>1634</v>
      </c>
      <c r="S1223" t="s">
        <v>6693</v>
      </c>
      <c r="T1223" t="e">
        <f>VLOOKUP(Q1223,lot!$A$3:$E$13372,3,0)</f>
        <v>#N/A</v>
      </c>
      <c r="U1223" s="7" t="e">
        <f>VLOOKUP(Q1223,lot!$A$3:$E$13372,5,0)</f>
        <v>#N/A</v>
      </c>
    </row>
    <row r="1224" spans="2:21" hidden="1" x14ac:dyDescent="0.25">
      <c r="B1224" t="s">
        <v>16340</v>
      </c>
      <c r="C1224">
        <v>10</v>
      </c>
      <c r="E1224" t="s">
        <v>15878</v>
      </c>
      <c r="F1224">
        <f t="shared" si="38"/>
        <v>13</v>
      </c>
      <c r="G1224" s="11">
        <f t="shared" si="39"/>
        <v>13</v>
      </c>
      <c r="L1224" t="s">
        <v>15878</v>
      </c>
      <c r="M1224" t="e">
        <f>VLOOKUP(L1224,lot!$A$3:$E$13372,3,0)</f>
        <v>#N/A</v>
      </c>
      <c r="Q1224" t="s">
        <v>16340</v>
      </c>
      <c r="R1224">
        <v>10</v>
      </c>
      <c r="S1224" t="s">
        <v>6696</v>
      </c>
      <c r="T1224" t="e">
        <f>VLOOKUP(Q1224,lot!$A$3:$E$13372,3,0)</f>
        <v>#N/A</v>
      </c>
      <c r="U1224" s="7" t="e">
        <f>VLOOKUP(Q1224,lot!$A$3:$E$13372,5,0)</f>
        <v>#N/A</v>
      </c>
    </row>
    <row r="1225" spans="2:21" hidden="1" x14ac:dyDescent="0.25">
      <c r="B1225" t="s">
        <v>16341</v>
      </c>
      <c r="C1225">
        <v>10</v>
      </c>
      <c r="E1225" t="s">
        <v>15876</v>
      </c>
      <c r="F1225">
        <f t="shared" si="38"/>
        <v>7455</v>
      </c>
      <c r="G1225" s="11">
        <f t="shared" si="39"/>
        <v>7455</v>
      </c>
      <c r="L1225" t="s">
        <v>15876</v>
      </c>
      <c r="M1225" t="e">
        <f>VLOOKUP(L1225,lot!$A$3:$E$13372,3,0)</f>
        <v>#N/A</v>
      </c>
      <c r="Q1225" t="s">
        <v>16341</v>
      </c>
      <c r="R1225">
        <v>10</v>
      </c>
      <c r="S1225" t="s">
        <v>6698</v>
      </c>
      <c r="T1225" t="e">
        <f>VLOOKUP(Q1225,lot!$A$3:$E$13372,3,0)</f>
        <v>#N/A</v>
      </c>
      <c r="U1225" s="7" t="e">
        <f>VLOOKUP(Q1225,lot!$A$3:$E$13372,5,0)</f>
        <v>#N/A</v>
      </c>
    </row>
    <row r="1226" spans="2:21" hidden="1" x14ac:dyDescent="0.25">
      <c r="B1226" t="s">
        <v>16342</v>
      </c>
      <c r="C1226">
        <v>10</v>
      </c>
      <c r="E1226" t="s">
        <v>15883</v>
      </c>
      <c r="F1226" t="e">
        <f t="shared" si="38"/>
        <v>#N/A</v>
      </c>
      <c r="G1226" s="11" t="str">
        <f t="shared" si="39"/>
        <v>0</v>
      </c>
      <c r="L1226" t="s">
        <v>15883</v>
      </c>
      <c r="M1226" t="e">
        <f>VLOOKUP(L1226,lot!$A$3:$E$13372,3,0)</f>
        <v>#N/A</v>
      </c>
      <c r="Q1226" t="s">
        <v>16342</v>
      </c>
      <c r="R1226">
        <v>10</v>
      </c>
      <c r="S1226" t="s">
        <v>6700</v>
      </c>
      <c r="T1226" t="e">
        <f>VLOOKUP(Q1226,lot!$A$3:$E$13372,3,0)</f>
        <v>#N/A</v>
      </c>
      <c r="U1226" s="7" t="e">
        <f>VLOOKUP(Q1226,lot!$A$3:$E$13372,5,0)</f>
        <v>#N/A</v>
      </c>
    </row>
    <row r="1227" spans="2:21" hidden="1" x14ac:dyDescent="0.25">
      <c r="B1227" t="s">
        <v>16344</v>
      </c>
      <c r="C1227">
        <v>1280</v>
      </c>
      <c r="E1227" t="s">
        <v>15884</v>
      </c>
      <c r="F1227" t="e">
        <f t="shared" si="38"/>
        <v>#N/A</v>
      </c>
      <c r="G1227" s="11" t="str">
        <f t="shared" si="39"/>
        <v>0</v>
      </c>
      <c r="L1227" t="s">
        <v>15884</v>
      </c>
      <c r="M1227" t="e">
        <f>VLOOKUP(L1227,lot!$A$3:$E$13372,3,0)</f>
        <v>#N/A</v>
      </c>
      <c r="Q1227" t="s">
        <v>16344</v>
      </c>
      <c r="R1227">
        <v>1280</v>
      </c>
      <c r="S1227" t="s">
        <v>6709</v>
      </c>
      <c r="T1227" t="e">
        <f>VLOOKUP(Q1227,lot!$A$3:$E$13372,3,0)</f>
        <v>#N/A</v>
      </c>
      <c r="U1227" s="7" t="e">
        <f>VLOOKUP(Q1227,lot!$A$3:$E$13372,5,0)</f>
        <v>#N/A</v>
      </c>
    </row>
    <row r="1228" spans="2:21" hidden="1" x14ac:dyDescent="0.25">
      <c r="B1228" t="s">
        <v>16345</v>
      </c>
      <c r="C1228">
        <v>18</v>
      </c>
      <c r="E1228" t="s">
        <v>15879</v>
      </c>
      <c r="F1228">
        <f t="shared" si="38"/>
        <v>1928</v>
      </c>
      <c r="G1228" s="11">
        <f t="shared" si="39"/>
        <v>1928</v>
      </c>
      <c r="L1228" t="s">
        <v>15879</v>
      </c>
      <c r="M1228" t="e">
        <f>VLOOKUP(L1228,lot!$A$3:$E$13372,3,0)</f>
        <v>#N/A</v>
      </c>
      <c r="Q1228" t="s">
        <v>16345</v>
      </c>
      <c r="R1228">
        <v>18</v>
      </c>
      <c r="S1228" t="s">
        <v>6709</v>
      </c>
      <c r="T1228" t="e">
        <f>VLOOKUP(Q1228,lot!$A$3:$E$13372,3,0)</f>
        <v>#N/A</v>
      </c>
      <c r="U1228" s="7" t="e">
        <f>VLOOKUP(Q1228,lot!$A$3:$E$13372,5,0)</f>
        <v>#N/A</v>
      </c>
    </row>
    <row r="1229" spans="2:21" hidden="1" x14ac:dyDescent="0.25">
      <c r="B1229" t="s">
        <v>16348</v>
      </c>
      <c r="C1229">
        <v>18</v>
      </c>
      <c r="E1229" t="s">
        <v>15881</v>
      </c>
      <c r="F1229" t="e">
        <f t="shared" si="38"/>
        <v>#N/A</v>
      </c>
      <c r="G1229" s="11" t="str">
        <f t="shared" si="39"/>
        <v>0</v>
      </c>
      <c r="L1229" t="s">
        <v>15881</v>
      </c>
      <c r="M1229" t="e">
        <f>VLOOKUP(L1229,lot!$A$3:$E$13372,3,0)</f>
        <v>#N/A</v>
      </c>
      <c r="Q1229" t="s">
        <v>16348</v>
      </c>
      <c r="R1229">
        <v>18</v>
      </c>
      <c r="S1229" t="s">
        <v>6718</v>
      </c>
      <c r="T1229" t="e">
        <f>VLOOKUP(Q1229,lot!$A$3:$E$13372,3,0)</f>
        <v>#N/A</v>
      </c>
      <c r="U1229" s="7" t="e">
        <f>VLOOKUP(Q1229,lot!$A$3:$E$13372,5,0)</f>
        <v>#N/A</v>
      </c>
    </row>
    <row r="1230" spans="2:21" hidden="1" x14ac:dyDescent="0.25">
      <c r="B1230" t="s">
        <v>16349</v>
      </c>
      <c r="C1230">
        <v>100</v>
      </c>
      <c r="E1230" t="s">
        <v>15882</v>
      </c>
      <c r="F1230">
        <f t="shared" si="38"/>
        <v>1245</v>
      </c>
      <c r="G1230" s="11">
        <f t="shared" si="39"/>
        <v>1245</v>
      </c>
      <c r="L1230" t="s">
        <v>15882</v>
      </c>
      <c r="M1230" t="e">
        <f>VLOOKUP(L1230,lot!$A$3:$E$13372,3,0)</f>
        <v>#N/A</v>
      </c>
      <c r="Q1230" t="s">
        <v>16349</v>
      </c>
      <c r="R1230">
        <v>100</v>
      </c>
      <c r="S1230" t="s">
        <v>6718</v>
      </c>
      <c r="T1230" t="e">
        <f>VLOOKUP(Q1230,lot!$A$3:$E$13372,3,0)</f>
        <v>#N/A</v>
      </c>
      <c r="U1230" s="7" t="e">
        <f>VLOOKUP(Q1230,lot!$A$3:$E$13372,5,0)</f>
        <v>#N/A</v>
      </c>
    </row>
    <row r="1231" spans="2:21" hidden="1" x14ac:dyDescent="0.25">
      <c r="B1231" t="s">
        <v>16351</v>
      </c>
      <c r="C1231">
        <v>1180</v>
      </c>
      <c r="E1231" t="s">
        <v>15885</v>
      </c>
      <c r="F1231">
        <f t="shared" si="38"/>
        <v>45</v>
      </c>
      <c r="G1231" s="11">
        <f t="shared" si="39"/>
        <v>45</v>
      </c>
      <c r="L1231" t="s">
        <v>15885</v>
      </c>
      <c r="M1231" t="e">
        <f>VLOOKUP(L1231,lot!$A$3:$E$13372,3,0)</f>
        <v>#N/A</v>
      </c>
      <c r="Q1231" t="s">
        <v>16351</v>
      </c>
      <c r="R1231">
        <v>1180</v>
      </c>
      <c r="S1231" t="s">
        <v>6718</v>
      </c>
      <c r="T1231" t="e">
        <f>VLOOKUP(Q1231,lot!$A$3:$E$13372,3,0)</f>
        <v>#N/A</v>
      </c>
      <c r="U1231" s="7" t="e">
        <f>VLOOKUP(Q1231,lot!$A$3:$E$13372,5,0)</f>
        <v>#N/A</v>
      </c>
    </row>
    <row r="1232" spans="2:21" hidden="1" x14ac:dyDescent="0.25">
      <c r="B1232" t="s">
        <v>16352</v>
      </c>
      <c r="C1232">
        <v>18087</v>
      </c>
      <c r="E1232" t="s">
        <v>15887</v>
      </c>
      <c r="F1232" t="e">
        <f t="shared" si="38"/>
        <v>#N/A</v>
      </c>
      <c r="G1232" s="11" t="str">
        <f t="shared" si="39"/>
        <v>0</v>
      </c>
      <c r="L1232" t="s">
        <v>15887</v>
      </c>
      <c r="M1232" t="e">
        <f>VLOOKUP(L1232,lot!$A$3:$E$13372,3,0)</f>
        <v>#N/A</v>
      </c>
      <c r="Q1232" t="s">
        <v>16352</v>
      </c>
      <c r="R1232">
        <v>18087</v>
      </c>
      <c r="S1232" t="s">
        <v>6729</v>
      </c>
      <c r="T1232" t="e">
        <f>VLOOKUP(Q1232,lot!$A$3:$E$13372,3,0)</f>
        <v>#N/A</v>
      </c>
      <c r="U1232" s="7" t="e">
        <f>VLOOKUP(Q1232,lot!$A$3:$E$13372,5,0)</f>
        <v>#N/A</v>
      </c>
    </row>
    <row r="1233" spans="2:21" hidden="1" x14ac:dyDescent="0.25">
      <c r="B1233" t="s">
        <v>16353</v>
      </c>
      <c r="C1233">
        <v>800</v>
      </c>
      <c r="E1233" t="s">
        <v>15888</v>
      </c>
      <c r="F1233">
        <f t="shared" si="38"/>
        <v>137</v>
      </c>
      <c r="G1233" s="11">
        <f t="shared" si="39"/>
        <v>137</v>
      </c>
      <c r="L1233" t="s">
        <v>15888</v>
      </c>
      <c r="M1233" t="e">
        <f>VLOOKUP(L1233,lot!$A$3:$E$13372,3,0)</f>
        <v>#N/A</v>
      </c>
      <c r="Q1233" t="s">
        <v>16353</v>
      </c>
      <c r="R1233">
        <v>800</v>
      </c>
      <c r="S1233" t="s">
        <v>6729</v>
      </c>
      <c r="T1233" t="e">
        <f>VLOOKUP(Q1233,lot!$A$3:$E$13372,3,0)</f>
        <v>#N/A</v>
      </c>
      <c r="U1233" s="7" t="e">
        <f>VLOOKUP(Q1233,lot!$A$3:$E$13372,5,0)</f>
        <v>#N/A</v>
      </c>
    </row>
    <row r="1234" spans="2:21" hidden="1" x14ac:dyDescent="0.25">
      <c r="B1234" t="s">
        <v>16354</v>
      </c>
      <c r="C1234">
        <v>6560</v>
      </c>
      <c r="E1234" t="s">
        <v>15890</v>
      </c>
      <c r="F1234">
        <f t="shared" si="38"/>
        <v>26</v>
      </c>
      <c r="G1234" s="11">
        <f t="shared" si="39"/>
        <v>26</v>
      </c>
      <c r="L1234" t="s">
        <v>15890</v>
      </c>
      <c r="M1234" t="e">
        <f>VLOOKUP(L1234,lot!$A$3:$E$13372,3,0)</f>
        <v>#N/A</v>
      </c>
      <c r="Q1234" t="s">
        <v>16354</v>
      </c>
      <c r="R1234">
        <v>6560</v>
      </c>
      <c r="S1234" t="s">
        <v>6729</v>
      </c>
      <c r="T1234" t="e">
        <f>VLOOKUP(Q1234,lot!$A$3:$E$13372,3,0)</f>
        <v>#N/A</v>
      </c>
      <c r="U1234" s="7" t="e">
        <f>VLOOKUP(Q1234,lot!$A$3:$E$13372,5,0)</f>
        <v>#N/A</v>
      </c>
    </row>
    <row r="1235" spans="2:21" hidden="1" x14ac:dyDescent="0.25">
      <c r="B1235" t="s">
        <v>16355</v>
      </c>
      <c r="C1235">
        <v>40</v>
      </c>
      <c r="E1235" t="s">
        <v>15889</v>
      </c>
      <c r="F1235">
        <f t="shared" si="38"/>
        <v>280</v>
      </c>
      <c r="G1235" s="11">
        <f t="shared" si="39"/>
        <v>280</v>
      </c>
      <c r="L1235" t="s">
        <v>15889</v>
      </c>
      <c r="M1235" t="e">
        <f>VLOOKUP(L1235,lot!$A$3:$E$13372,3,0)</f>
        <v>#N/A</v>
      </c>
      <c r="Q1235" t="s">
        <v>16355</v>
      </c>
      <c r="R1235">
        <v>40</v>
      </c>
      <c r="S1235" t="s">
        <v>6729</v>
      </c>
      <c r="T1235" t="e">
        <f>VLOOKUP(Q1235,lot!$A$3:$E$13372,3,0)</f>
        <v>#N/A</v>
      </c>
      <c r="U1235" s="7" t="e">
        <f>VLOOKUP(Q1235,lot!$A$3:$E$13372,5,0)</f>
        <v>#N/A</v>
      </c>
    </row>
    <row r="1236" spans="2:21" hidden="1" x14ac:dyDescent="0.25">
      <c r="B1236" t="s">
        <v>16361</v>
      </c>
      <c r="C1236">
        <v>148</v>
      </c>
      <c r="E1236" t="s">
        <v>15886</v>
      </c>
      <c r="F1236">
        <f t="shared" si="38"/>
        <v>875</v>
      </c>
      <c r="G1236" s="11">
        <f t="shared" si="39"/>
        <v>875</v>
      </c>
      <c r="L1236" t="s">
        <v>15886</v>
      </c>
      <c r="M1236" t="e">
        <f>VLOOKUP(L1236,lot!$A$3:$E$13372,3,0)</f>
        <v>#N/A</v>
      </c>
      <c r="Q1236" t="s">
        <v>16361</v>
      </c>
      <c r="R1236">
        <v>148</v>
      </c>
      <c r="S1236" t="s">
        <v>6762</v>
      </c>
      <c r="T1236" t="e">
        <f>VLOOKUP(Q1236,lot!$A$3:$E$13372,3,0)</f>
        <v>#N/A</v>
      </c>
      <c r="U1236" s="7" t="e">
        <f>VLOOKUP(Q1236,lot!$A$3:$E$13372,5,0)</f>
        <v>#N/A</v>
      </c>
    </row>
    <row r="1237" spans="2:21" hidden="1" x14ac:dyDescent="0.25">
      <c r="B1237" t="s">
        <v>16363</v>
      </c>
      <c r="C1237">
        <v>28</v>
      </c>
      <c r="E1237" t="s">
        <v>15895</v>
      </c>
      <c r="F1237" t="e">
        <f t="shared" si="38"/>
        <v>#N/A</v>
      </c>
      <c r="G1237" s="11" t="str">
        <f t="shared" si="39"/>
        <v>0</v>
      </c>
      <c r="L1237" t="s">
        <v>15895</v>
      </c>
      <c r="M1237" t="e">
        <f>VLOOKUP(L1237,lot!$A$3:$E$13372,3,0)</f>
        <v>#N/A</v>
      </c>
      <c r="Q1237" t="s">
        <v>16363</v>
      </c>
      <c r="R1237">
        <v>28</v>
      </c>
      <c r="S1237" t="s">
        <v>6769</v>
      </c>
      <c r="T1237" t="e">
        <f>VLOOKUP(Q1237,lot!$A$3:$E$13372,3,0)</f>
        <v>#N/A</v>
      </c>
      <c r="U1237" s="7" t="e">
        <f>VLOOKUP(Q1237,lot!$A$3:$E$13372,5,0)</f>
        <v>#N/A</v>
      </c>
    </row>
    <row r="1238" spans="2:21" hidden="1" x14ac:dyDescent="0.25">
      <c r="B1238" t="s">
        <v>16365</v>
      </c>
      <c r="C1238">
        <v>191</v>
      </c>
      <c r="E1238" t="s">
        <v>15896</v>
      </c>
      <c r="F1238" t="e">
        <f t="shared" si="38"/>
        <v>#N/A</v>
      </c>
      <c r="G1238" s="11" t="str">
        <f t="shared" si="39"/>
        <v>0</v>
      </c>
      <c r="L1238" t="s">
        <v>15896</v>
      </c>
      <c r="M1238" t="e">
        <f>VLOOKUP(L1238,lot!$A$3:$E$13372,3,0)</f>
        <v>#N/A</v>
      </c>
      <c r="Q1238" t="s">
        <v>16365</v>
      </c>
      <c r="R1238">
        <v>191</v>
      </c>
      <c r="S1238" t="s">
        <v>6779</v>
      </c>
      <c r="T1238" t="e">
        <f>VLOOKUP(Q1238,lot!$A$3:$E$13372,3,0)</f>
        <v>#N/A</v>
      </c>
      <c r="U1238" s="7" t="e">
        <f>VLOOKUP(Q1238,lot!$A$3:$E$13372,5,0)</f>
        <v>#N/A</v>
      </c>
    </row>
    <row r="1239" spans="2:21" hidden="1" x14ac:dyDescent="0.25">
      <c r="B1239" t="s">
        <v>16367</v>
      </c>
      <c r="C1239">
        <v>500</v>
      </c>
      <c r="E1239" t="s">
        <v>15891</v>
      </c>
      <c r="F1239" t="e">
        <f t="shared" si="38"/>
        <v>#N/A</v>
      </c>
      <c r="G1239" s="11" t="str">
        <f t="shared" si="39"/>
        <v>0</v>
      </c>
      <c r="L1239" t="s">
        <v>15891</v>
      </c>
      <c r="M1239" t="e">
        <f>VLOOKUP(L1239,lot!$A$3:$E$13372,3,0)</f>
        <v>#N/A</v>
      </c>
      <c r="Q1239" t="s">
        <v>16367</v>
      </c>
      <c r="R1239">
        <v>500</v>
      </c>
      <c r="S1239" t="s">
        <v>6779</v>
      </c>
      <c r="T1239" t="e">
        <f>VLOOKUP(Q1239,lot!$A$3:$E$13372,3,0)</f>
        <v>#N/A</v>
      </c>
      <c r="U1239" s="7" t="e">
        <f>VLOOKUP(Q1239,lot!$A$3:$E$13372,5,0)</f>
        <v>#N/A</v>
      </c>
    </row>
    <row r="1240" spans="2:21" hidden="1" x14ac:dyDescent="0.25">
      <c r="B1240" t="s">
        <v>16368</v>
      </c>
      <c r="C1240">
        <v>1344</v>
      </c>
      <c r="E1240" t="s">
        <v>15892</v>
      </c>
      <c r="F1240" t="e">
        <f t="shared" si="38"/>
        <v>#N/A</v>
      </c>
      <c r="G1240" s="11" t="str">
        <f t="shared" si="39"/>
        <v>0</v>
      </c>
      <c r="L1240" t="s">
        <v>15892</v>
      </c>
      <c r="M1240" t="e">
        <f>VLOOKUP(L1240,lot!$A$3:$E$13372,3,0)</f>
        <v>#N/A</v>
      </c>
      <c r="Q1240" t="s">
        <v>16368</v>
      </c>
      <c r="R1240">
        <v>1344</v>
      </c>
      <c r="S1240" t="s">
        <v>6779</v>
      </c>
      <c r="T1240" t="e">
        <f>VLOOKUP(Q1240,lot!$A$3:$E$13372,3,0)</f>
        <v>#N/A</v>
      </c>
      <c r="U1240" s="7" t="e">
        <f>VLOOKUP(Q1240,lot!$A$3:$E$13372,5,0)</f>
        <v>#N/A</v>
      </c>
    </row>
    <row r="1241" spans="2:21" hidden="1" x14ac:dyDescent="0.25">
      <c r="B1241" t="s">
        <v>16371</v>
      </c>
      <c r="C1241">
        <v>132</v>
      </c>
      <c r="E1241" t="s">
        <v>15893</v>
      </c>
      <c r="F1241">
        <f t="shared" si="38"/>
        <v>52</v>
      </c>
      <c r="G1241" s="11">
        <f t="shared" si="39"/>
        <v>52</v>
      </c>
      <c r="L1241" t="s">
        <v>15893</v>
      </c>
      <c r="M1241" t="e">
        <f>VLOOKUP(L1241,lot!$A$3:$E$13372,3,0)</f>
        <v>#N/A</v>
      </c>
      <c r="Q1241" t="s">
        <v>16371</v>
      </c>
      <c r="R1241">
        <v>132</v>
      </c>
      <c r="S1241" t="s">
        <v>18248</v>
      </c>
      <c r="T1241" t="e">
        <f>VLOOKUP(Q1241,lot!$A$3:$E$13372,3,0)</f>
        <v>#N/A</v>
      </c>
      <c r="U1241" s="7" t="e">
        <f>VLOOKUP(Q1241,lot!$A$3:$E$13372,5,0)</f>
        <v>#N/A</v>
      </c>
    </row>
    <row r="1242" spans="2:21" hidden="1" x14ac:dyDescent="0.25">
      <c r="B1242" t="s">
        <v>16378</v>
      </c>
      <c r="C1242">
        <v>8</v>
      </c>
      <c r="E1242" t="s">
        <v>15894</v>
      </c>
      <c r="F1242">
        <f t="shared" si="38"/>
        <v>400</v>
      </c>
      <c r="G1242" s="11">
        <f t="shared" si="39"/>
        <v>400</v>
      </c>
      <c r="L1242" t="s">
        <v>15894</v>
      </c>
      <c r="M1242" t="e">
        <f>VLOOKUP(L1242,lot!$A$3:$E$13372,3,0)</f>
        <v>#N/A</v>
      </c>
      <c r="Q1242" t="s">
        <v>16378</v>
      </c>
      <c r="R1242">
        <v>8</v>
      </c>
      <c r="S1242" t="s">
        <v>6807</v>
      </c>
      <c r="T1242" t="e">
        <f>VLOOKUP(Q1242,lot!$A$3:$E$13372,3,0)</f>
        <v>#N/A</v>
      </c>
      <c r="U1242" s="7" t="e">
        <f>VLOOKUP(Q1242,lot!$A$3:$E$13372,5,0)</f>
        <v>#N/A</v>
      </c>
    </row>
    <row r="1243" spans="2:21" hidden="1" x14ac:dyDescent="0.25">
      <c r="B1243" t="s">
        <v>16380</v>
      </c>
      <c r="C1243">
        <v>8</v>
      </c>
      <c r="E1243" t="s">
        <v>14308</v>
      </c>
      <c r="F1243">
        <f t="shared" si="38"/>
        <v>40</v>
      </c>
      <c r="G1243" s="11">
        <f t="shared" si="39"/>
        <v>40</v>
      </c>
      <c r="L1243" t="s">
        <v>14308</v>
      </c>
      <c r="M1243" t="e">
        <f>VLOOKUP(L1243,lot!$A$3:$E$13372,3,0)</f>
        <v>#N/A</v>
      </c>
      <c r="Q1243" t="s">
        <v>16380</v>
      </c>
      <c r="R1243">
        <v>8</v>
      </c>
      <c r="S1243" t="s">
        <v>6807</v>
      </c>
      <c r="T1243" t="e">
        <f>VLOOKUP(Q1243,lot!$A$3:$E$13372,3,0)</f>
        <v>#N/A</v>
      </c>
      <c r="U1243" s="7" t="e">
        <f>VLOOKUP(Q1243,lot!$A$3:$E$13372,5,0)</f>
        <v>#N/A</v>
      </c>
    </row>
    <row r="1244" spans="2:21" hidden="1" x14ac:dyDescent="0.25">
      <c r="B1244" t="s">
        <v>16381</v>
      </c>
      <c r="C1244">
        <v>735</v>
      </c>
      <c r="E1244" t="s">
        <v>15905</v>
      </c>
      <c r="F1244">
        <f t="shared" si="38"/>
        <v>1765</v>
      </c>
      <c r="G1244" s="11">
        <f t="shared" si="39"/>
        <v>1765</v>
      </c>
      <c r="L1244" t="s">
        <v>15905</v>
      </c>
      <c r="M1244" t="e">
        <f>VLOOKUP(L1244,lot!$A$3:$E$13372,3,0)</f>
        <v>#N/A</v>
      </c>
      <c r="Q1244" t="s">
        <v>16381</v>
      </c>
      <c r="R1244">
        <v>735</v>
      </c>
      <c r="S1244" t="s">
        <v>6807</v>
      </c>
      <c r="T1244" t="e">
        <f>VLOOKUP(Q1244,lot!$A$3:$E$13372,3,0)</f>
        <v>#N/A</v>
      </c>
      <c r="U1244" s="7" t="e">
        <f>VLOOKUP(Q1244,lot!$A$3:$E$13372,5,0)</f>
        <v>#N/A</v>
      </c>
    </row>
    <row r="1245" spans="2:21" hidden="1" x14ac:dyDescent="0.25">
      <c r="B1245" t="s">
        <v>16382</v>
      </c>
      <c r="C1245">
        <v>3</v>
      </c>
      <c r="E1245" t="s">
        <v>15902</v>
      </c>
      <c r="F1245" t="e">
        <f t="shared" si="38"/>
        <v>#N/A</v>
      </c>
      <c r="G1245" s="11" t="str">
        <f t="shared" si="39"/>
        <v>0</v>
      </c>
      <c r="L1245" t="s">
        <v>15902</v>
      </c>
      <c r="M1245" t="e">
        <f>VLOOKUP(L1245,lot!$A$3:$E$13372,3,0)</f>
        <v>#N/A</v>
      </c>
      <c r="Q1245" t="s">
        <v>16382</v>
      </c>
      <c r="R1245">
        <v>3</v>
      </c>
      <c r="S1245" t="s">
        <v>6807</v>
      </c>
      <c r="T1245" t="e">
        <f>VLOOKUP(Q1245,lot!$A$3:$E$13372,3,0)</f>
        <v>#N/A</v>
      </c>
      <c r="U1245" s="7" t="e">
        <f>VLOOKUP(Q1245,lot!$A$3:$E$13372,5,0)</f>
        <v>#N/A</v>
      </c>
    </row>
    <row r="1246" spans="2:21" hidden="1" x14ac:dyDescent="0.25">
      <c r="B1246" t="s">
        <v>16383</v>
      </c>
      <c r="C1246">
        <v>1235</v>
      </c>
      <c r="E1246" t="s">
        <v>15903</v>
      </c>
      <c r="F1246">
        <f t="shared" si="38"/>
        <v>140</v>
      </c>
      <c r="G1246" s="11">
        <f t="shared" si="39"/>
        <v>140</v>
      </c>
      <c r="L1246" t="s">
        <v>15903</v>
      </c>
      <c r="M1246" t="e">
        <f>VLOOKUP(L1246,lot!$A$3:$E$13372,3,0)</f>
        <v>#N/A</v>
      </c>
      <c r="Q1246" t="s">
        <v>16383</v>
      </c>
      <c r="R1246">
        <v>1235</v>
      </c>
      <c r="S1246" t="s">
        <v>6807</v>
      </c>
      <c r="T1246" t="e">
        <f>VLOOKUP(Q1246,lot!$A$3:$E$13372,3,0)</f>
        <v>#N/A</v>
      </c>
      <c r="U1246" s="7" t="e">
        <f>VLOOKUP(Q1246,lot!$A$3:$E$13372,5,0)</f>
        <v>#N/A</v>
      </c>
    </row>
    <row r="1247" spans="2:21" hidden="1" x14ac:dyDescent="0.25">
      <c r="B1247" t="s">
        <v>16384</v>
      </c>
      <c r="C1247">
        <v>368</v>
      </c>
      <c r="E1247" t="s">
        <v>15904</v>
      </c>
      <c r="F1247">
        <f t="shared" si="38"/>
        <v>300</v>
      </c>
      <c r="G1247" s="11">
        <f t="shared" si="39"/>
        <v>300</v>
      </c>
      <c r="L1247" t="s">
        <v>15904</v>
      </c>
      <c r="M1247" t="e">
        <f>VLOOKUP(L1247,lot!$A$3:$E$13372,3,0)</f>
        <v>#N/A</v>
      </c>
      <c r="Q1247" t="s">
        <v>16384</v>
      </c>
      <c r="R1247">
        <v>368</v>
      </c>
      <c r="S1247" t="s">
        <v>6813</v>
      </c>
      <c r="T1247" t="e">
        <f>VLOOKUP(Q1247,lot!$A$3:$E$13372,3,0)</f>
        <v>#N/A</v>
      </c>
      <c r="U1247" s="7" t="e">
        <f>VLOOKUP(Q1247,lot!$A$3:$E$13372,5,0)</f>
        <v>#N/A</v>
      </c>
    </row>
    <row r="1248" spans="2:21" hidden="1" x14ac:dyDescent="0.25">
      <c r="B1248" t="s">
        <v>16385</v>
      </c>
      <c r="C1248">
        <v>438</v>
      </c>
      <c r="E1248" t="s">
        <v>15899</v>
      </c>
      <c r="F1248" t="e">
        <f t="shared" si="38"/>
        <v>#N/A</v>
      </c>
      <c r="G1248" s="11" t="str">
        <f t="shared" si="39"/>
        <v>0</v>
      </c>
      <c r="L1248" t="s">
        <v>15899</v>
      </c>
      <c r="M1248" t="e">
        <f>VLOOKUP(L1248,lot!$A$3:$E$13372,3,0)</f>
        <v>#N/A</v>
      </c>
      <c r="Q1248" t="s">
        <v>16385</v>
      </c>
      <c r="R1248">
        <v>438</v>
      </c>
      <c r="S1248" t="s">
        <v>6815</v>
      </c>
      <c r="T1248" t="e">
        <f>VLOOKUP(Q1248,lot!$A$3:$E$13372,3,0)</f>
        <v>#N/A</v>
      </c>
      <c r="U1248" s="7" t="e">
        <f>VLOOKUP(Q1248,lot!$A$3:$E$13372,5,0)</f>
        <v>#N/A</v>
      </c>
    </row>
    <row r="1249" spans="2:21" hidden="1" x14ac:dyDescent="0.25">
      <c r="B1249" t="s">
        <v>16386</v>
      </c>
      <c r="C1249">
        <v>830</v>
      </c>
      <c r="E1249" t="s">
        <v>15898</v>
      </c>
      <c r="F1249" t="e">
        <f t="shared" si="38"/>
        <v>#N/A</v>
      </c>
      <c r="G1249" s="11" t="str">
        <f t="shared" si="39"/>
        <v>0</v>
      </c>
      <c r="L1249" t="s">
        <v>15898</v>
      </c>
      <c r="M1249" t="e">
        <f>VLOOKUP(L1249,lot!$A$3:$E$13372,3,0)</f>
        <v>#N/A</v>
      </c>
      <c r="Q1249" t="s">
        <v>16386</v>
      </c>
      <c r="R1249">
        <v>830</v>
      </c>
      <c r="S1249" t="s">
        <v>6817</v>
      </c>
      <c r="T1249" t="e">
        <f>VLOOKUP(Q1249,lot!$A$3:$E$13372,3,0)</f>
        <v>#N/A</v>
      </c>
      <c r="U1249" s="7" t="e">
        <f>VLOOKUP(Q1249,lot!$A$3:$E$13372,5,0)</f>
        <v>#N/A</v>
      </c>
    </row>
    <row r="1250" spans="2:21" hidden="1" x14ac:dyDescent="0.25">
      <c r="B1250" t="s">
        <v>16387</v>
      </c>
      <c r="C1250">
        <v>1000</v>
      </c>
      <c r="E1250" t="s">
        <v>15900</v>
      </c>
      <c r="F1250" t="e">
        <f t="shared" si="38"/>
        <v>#N/A</v>
      </c>
      <c r="G1250" s="11" t="str">
        <f t="shared" si="39"/>
        <v>0</v>
      </c>
      <c r="L1250" t="s">
        <v>15900</v>
      </c>
      <c r="M1250" t="e">
        <f>VLOOKUP(L1250,lot!$A$3:$E$13372,3,0)</f>
        <v>#N/A</v>
      </c>
      <c r="Q1250" t="s">
        <v>16387</v>
      </c>
      <c r="R1250">
        <v>1000</v>
      </c>
      <c r="S1250" t="s">
        <v>6820</v>
      </c>
      <c r="T1250" t="e">
        <f>VLOOKUP(Q1250,lot!$A$3:$E$13372,3,0)</f>
        <v>#N/A</v>
      </c>
      <c r="U1250" s="7" t="e">
        <f>VLOOKUP(Q1250,lot!$A$3:$E$13372,5,0)</f>
        <v>#N/A</v>
      </c>
    </row>
    <row r="1251" spans="2:21" hidden="1" x14ac:dyDescent="0.25">
      <c r="B1251" t="s">
        <v>16388</v>
      </c>
      <c r="C1251">
        <v>135</v>
      </c>
      <c r="E1251" t="s">
        <v>15901</v>
      </c>
      <c r="F1251" t="e">
        <f t="shared" si="38"/>
        <v>#N/A</v>
      </c>
      <c r="G1251" s="11" t="str">
        <f t="shared" si="39"/>
        <v>0</v>
      </c>
      <c r="L1251" t="s">
        <v>15901</v>
      </c>
      <c r="M1251" t="e">
        <f>VLOOKUP(L1251,lot!$A$3:$E$13372,3,0)</f>
        <v>#N/A</v>
      </c>
      <c r="Q1251" t="s">
        <v>16388</v>
      </c>
      <c r="R1251">
        <v>135</v>
      </c>
      <c r="S1251" t="s">
        <v>6820</v>
      </c>
      <c r="T1251" t="e">
        <f>VLOOKUP(Q1251,lot!$A$3:$E$13372,3,0)</f>
        <v>#N/A</v>
      </c>
      <c r="U1251" s="7" t="e">
        <f>VLOOKUP(Q1251,lot!$A$3:$E$13372,5,0)</f>
        <v>#N/A</v>
      </c>
    </row>
    <row r="1252" spans="2:21" hidden="1" x14ac:dyDescent="0.25">
      <c r="B1252" t="s">
        <v>16391</v>
      </c>
      <c r="C1252">
        <v>860</v>
      </c>
      <c r="E1252" t="s">
        <v>15897</v>
      </c>
      <c r="F1252" t="e">
        <f t="shared" si="38"/>
        <v>#N/A</v>
      </c>
      <c r="G1252" s="11" t="str">
        <f t="shared" si="39"/>
        <v>0</v>
      </c>
      <c r="L1252" t="s">
        <v>15897</v>
      </c>
      <c r="M1252" t="e">
        <f>VLOOKUP(L1252,lot!$A$3:$E$13372,3,0)</f>
        <v>#N/A</v>
      </c>
      <c r="Q1252" t="s">
        <v>16391</v>
      </c>
      <c r="R1252">
        <v>860</v>
      </c>
      <c r="S1252" t="s">
        <v>6823</v>
      </c>
      <c r="T1252" t="e">
        <f>VLOOKUP(Q1252,lot!$A$3:$E$13372,3,0)</f>
        <v>#N/A</v>
      </c>
      <c r="U1252" s="7" t="e">
        <f>VLOOKUP(Q1252,lot!$A$3:$E$13372,5,0)</f>
        <v>#N/A</v>
      </c>
    </row>
    <row r="1253" spans="2:21" hidden="1" x14ac:dyDescent="0.25">
      <c r="B1253" t="s">
        <v>16392</v>
      </c>
      <c r="C1253">
        <v>2</v>
      </c>
      <c r="E1253" t="s">
        <v>14309</v>
      </c>
      <c r="F1253" t="e">
        <f t="shared" si="38"/>
        <v>#N/A</v>
      </c>
      <c r="G1253" s="11" t="str">
        <f t="shared" si="39"/>
        <v>0</v>
      </c>
      <c r="L1253" t="s">
        <v>14309</v>
      </c>
      <c r="M1253" t="e">
        <f>VLOOKUP(L1253,lot!$A$3:$E$13372,3,0)</f>
        <v>#N/A</v>
      </c>
      <c r="Q1253" t="s">
        <v>16392</v>
      </c>
      <c r="R1253">
        <v>2</v>
      </c>
      <c r="S1253" t="s">
        <v>6823</v>
      </c>
      <c r="T1253" t="e">
        <f>VLOOKUP(Q1253,lot!$A$3:$E$13372,3,0)</f>
        <v>#N/A</v>
      </c>
      <c r="U1253" s="7" t="e">
        <f>VLOOKUP(Q1253,lot!$A$3:$E$13372,5,0)</f>
        <v>#N/A</v>
      </c>
    </row>
    <row r="1254" spans="2:21" hidden="1" x14ac:dyDescent="0.25">
      <c r="B1254" t="s">
        <v>16395</v>
      </c>
      <c r="C1254">
        <v>400</v>
      </c>
      <c r="E1254" t="s">
        <v>14310</v>
      </c>
      <c r="F1254">
        <f t="shared" si="38"/>
        <v>476</v>
      </c>
      <c r="G1254" s="11">
        <f t="shared" si="39"/>
        <v>476</v>
      </c>
      <c r="L1254" t="s">
        <v>14310</v>
      </c>
      <c r="M1254" t="e">
        <f>VLOOKUP(L1254,lot!$A$3:$E$13372,3,0)</f>
        <v>#N/A</v>
      </c>
      <c r="Q1254" t="s">
        <v>16395</v>
      </c>
      <c r="R1254">
        <v>400</v>
      </c>
      <c r="S1254" t="s">
        <v>6825</v>
      </c>
      <c r="T1254" t="e">
        <f>VLOOKUP(Q1254,lot!$A$3:$E$13372,3,0)</f>
        <v>#N/A</v>
      </c>
      <c r="U1254" s="7" t="e">
        <f>VLOOKUP(Q1254,lot!$A$3:$E$13372,5,0)</f>
        <v>#N/A</v>
      </c>
    </row>
    <row r="1255" spans="2:21" hidden="1" x14ac:dyDescent="0.25">
      <c r="B1255" t="s">
        <v>16396</v>
      </c>
      <c r="C1255">
        <v>4</v>
      </c>
      <c r="E1255" t="s">
        <v>15906</v>
      </c>
      <c r="F1255">
        <f t="shared" si="38"/>
        <v>40</v>
      </c>
      <c r="G1255" s="11">
        <f t="shared" si="39"/>
        <v>40</v>
      </c>
      <c r="L1255" t="s">
        <v>15906</v>
      </c>
      <c r="M1255" t="e">
        <f>VLOOKUP(L1255,lot!$A$3:$E$13372,3,0)</f>
        <v>#N/A</v>
      </c>
      <c r="Q1255" t="s">
        <v>16396</v>
      </c>
      <c r="R1255">
        <v>4</v>
      </c>
      <c r="S1255" t="s">
        <v>6825</v>
      </c>
      <c r="T1255" t="e">
        <f>VLOOKUP(Q1255,lot!$A$3:$E$13372,3,0)</f>
        <v>#N/A</v>
      </c>
      <c r="U1255" s="7" t="e">
        <f>VLOOKUP(Q1255,lot!$A$3:$E$13372,5,0)</f>
        <v>#N/A</v>
      </c>
    </row>
    <row r="1256" spans="2:21" hidden="1" x14ac:dyDescent="0.25">
      <c r="B1256" t="s">
        <v>16403</v>
      </c>
      <c r="C1256">
        <v>2</v>
      </c>
      <c r="E1256" t="s">
        <v>14312</v>
      </c>
      <c r="F1256" t="e">
        <f t="shared" si="38"/>
        <v>#N/A</v>
      </c>
      <c r="G1256" s="11" t="str">
        <f t="shared" si="39"/>
        <v>0</v>
      </c>
      <c r="L1256" t="s">
        <v>14312</v>
      </c>
      <c r="M1256" t="e">
        <f>VLOOKUP(L1256,lot!$A$3:$E$13372,3,0)</f>
        <v>#N/A</v>
      </c>
      <c r="Q1256" t="s">
        <v>16403</v>
      </c>
      <c r="R1256">
        <v>2</v>
      </c>
      <c r="S1256" t="s">
        <v>6842</v>
      </c>
      <c r="T1256" t="e">
        <f>VLOOKUP(Q1256,lot!$A$3:$E$13372,3,0)</f>
        <v>#N/A</v>
      </c>
      <c r="U1256" s="7" t="e">
        <f>VLOOKUP(Q1256,lot!$A$3:$E$13372,5,0)</f>
        <v>#N/A</v>
      </c>
    </row>
    <row r="1257" spans="2:21" hidden="1" x14ac:dyDescent="0.25">
      <c r="B1257" t="s">
        <v>16404</v>
      </c>
      <c r="C1257">
        <v>124</v>
      </c>
      <c r="E1257" t="s">
        <v>14311</v>
      </c>
      <c r="F1257" t="e">
        <f t="shared" si="38"/>
        <v>#N/A</v>
      </c>
      <c r="G1257" s="11" t="str">
        <f t="shared" si="39"/>
        <v>0</v>
      </c>
      <c r="L1257" t="s">
        <v>14311</v>
      </c>
      <c r="M1257" t="e">
        <f>VLOOKUP(L1257,lot!$A$3:$E$13372,3,0)</f>
        <v>#N/A</v>
      </c>
      <c r="Q1257" t="s">
        <v>16404</v>
      </c>
      <c r="R1257">
        <v>124</v>
      </c>
      <c r="S1257" t="s">
        <v>6842</v>
      </c>
      <c r="T1257" t="e">
        <f>VLOOKUP(Q1257,lot!$A$3:$E$13372,3,0)</f>
        <v>#N/A</v>
      </c>
      <c r="U1257" s="7" t="e">
        <f>VLOOKUP(Q1257,lot!$A$3:$E$13372,5,0)</f>
        <v>#N/A</v>
      </c>
    </row>
    <row r="1258" spans="2:21" hidden="1" x14ac:dyDescent="0.25">
      <c r="B1258" t="s">
        <v>16408</v>
      </c>
      <c r="C1258">
        <v>5760</v>
      </c>
      <c r="E1258" t="s">
        <v>15907</v>
      </c>
      <c r="F1258" t="e">
        <f t="shared" si="38"/>
        <v>#N/A</v>
      </c>
      <c r="G1258" s="11" t="str">
        <f t="shared" si="39"/>
        <v>0</v>
      </c>
      <c r="L1258" t="s">
        <v>15907</v>
      </c>
      <c r="M1258" t="e">
        <f>VLOOKUP(L1258,lot!$A$3:$E$13372,3,0)</f>
        <v>#N/A</v>
      </c>
      <c r="Q1258" t="s">
        <v>16408</v>
      </c>
      <c r="R1258">
        <v>5760</v>
      </c>
      <c r="S1258" t="s">
        <v>6853</v>
      </c>
      <c r="T1258" t="e">
        <f>VLOOKUP(Q1258,lot!$A$3:$E$13372,3,0)</f>
        <v>#N/A</v>
      </c>
      <c r="U1258" s="7" t="e">
        <f>VLOOKUP(Q1258,lot!$A$3:$E$13372,5,0)</f>
        <v>#N/A</v>
      </c>
    </row>
    <row r="1259" spans="2:21" hidden="1" x14ac:dyDescent="0.25">
      <c r="B1259" t="s">
        <v>16411</v>
      </c>
      <c r="C1259">
        <v>1089</v>
      </c>
      <c r="E1259" t="s">
        <v>15908</v>
      </c>
      <c r="F1259" t="e">
        <f t="shared" si="38"/>
        <v>#N/A</v>
      </c>
      <c r="G1259" s="11" t="str">
        <f t="shared" si="39"/>
        <v>0</v>
      </c>
      <c r="L1259" t="s">
        <v>15908</v>
      </c>
      <c r="M1259" t="e">
        <f>VLOOKUP(L1259,lot!$A$3:$E$13372,3,0)</f>
        <v>#N/A</v>
      </c>
      <c r="Q1259" t="s">
        <v>16411</v>
      </c>
      <c r="R1259">
        <v>1089</v>
      </c>
      <c r="S1259" t="s">
        <v>6875</v>
      </c>
      <c r="T1259" t="e">
        <f>VLOOKUP(Q1259,lot!$A$3:$E$13372,3,0)</f>
        <v>#N/A</v>
      </c>
      <c r="U1259" s="7" t="e">
        <f>VLOOKUP(Q1259,lot!$A$3:$E$13372,5,0)</f>
        <v>#N/A</v>
      </c>
    </row>
    <row r="1260" spans="2:21" hidden="1" x14ac:dyDescent="0.25">
      <c r="B1260" t="s">
        <v>16412</v>
      </c>
      <c r="C1260">
        <v>750</v>
      </c>
      <c r="E1260" t="s">
        <v>15909</v>
      </c>
      <c r="F1260">
        <f t="shared" si="38"/>
        <v>9</v>
      </c>
      <c r="G1260" s="11">
        <f t="shared" si="39"/>
        <v>9</v>
      </c>
      <c r="L1260" t="s">
        <v>15909</v>
      </c>
      <c r="M1260" t="e">
        <f>VLOOKUP(L1260,lot!$A$3:$E$13372,3,0)</f>
        <v>#N/A</v>
      </c>
      <c r="Q1260" t="s">
        <v>16412</v>
      </c>
      <c r="R1260">
        <v>750</v>
      </c>
      <c r="S1260" t="s">
        <v>18249</v>
      </c>
      <c r="T1260" t="e">
        <f>VLOOKUP(Q1260,lot!$A$3:$E$13372,3,0)</f>
        <v>#N/A</v>
      </c>
      <c r="U1260" s="7" t="e">
        <f>VLOOKUP(Q1260,lot!$A$3:$E$13372,5,0)</f>
        <v>#N/A</v>
      </c>
    </row>
    <row r="1261" spans="2:21" hidden="1" x14ac:dyDescent="0.25">
      <c r="B1261" t="s">
        <v>16413</v>
      </c>
      <c r="C1261">
        <v>214</v>
      </c>
      <c r="E1261" t="s">
        <v>15910</v>
      </c>
      <c r="F1261">
        <f t="shared" si="38"/>
        <v>370</v>
      </c>
      <c r="G1261" s="11">
        <f t="shared" si="39"/>
        <v>370</v>
      </c>
      <c r="L1261" t="s">
        <v>15910</v>
      </c>
      <c r="M1261" t="e">
        <f>VLOOKUP(L1261,lot!$A$3:$E$13372,3,0)</f>
        <v>#N/A</v>
      </c>
      <c r="Q1261" t="s">
        <v>16413</v>
      </c>
      <c r="R1261">
        <v>214</v>
      </c>
      <c r="S1261" t="s">
        <v>6892</v>
      </c>
      <c r="T1261" t="e">
        <f>VLOOKUP(Q1261,lot!$A$3:$E$13372,3,0)</f>
        <v>#N/A</v>
      </c>
      <c r="U1261" s="7" t="e">
        <f>VLOOKUP(Q1261,lot!$A$3:$E$13372,5,0)</f>
        <v>#N/A</v>
      </c>
    </row>
    <row r="1262" spans="2:21" hidden="1" x14ac:dyDescent="0.25">
      <c r="B1262" t="s">
        <v>16414</v>
      </c>
      <c r="C1262">
        <v>59</v>
      </c>
      <c r="E1262" t="s">
        <v>15911</v>
      </c>
      <c r="F1262">
        <f t="shared" si="38"/>
        <v>40</v>
      </c>
      <c r="G1262" s="11">
        <f t="shared" si="39"/>
        <v>40</v>
      </c>
      <c r="L1262" t="s">
        <v>15911</v>
      </c>
      <c r="M1262" t="e">
        <f>VLOOKUP(L1262,lot!$A$3:$E$13372,3,0)</f>
        <v>#N/A</v>
      </c>
      <c r="Q1262" t="s">
        <v>16414</v>
      </c>
      <c r="R1262">
        <v>59</v>
      </c>
      <c r="S1262" t="e">
        <v>#N/A</v>
      </c>
      <c r="T1262" t="e">
        <f>VLOOKUP(Q1262,lot!$A$3:$E$13372,3,0)</f>
        <v>#N/A</v>
      </c>
      <c r="U1262" s="7" t="e">
        <f>VLOOKUP(Q1262,lot!$A$3:$E$13372,5,0)</f>
        <v>#N/A</v>
      </c>
    </row>
    <row r="1263" spans="2:21" hidden="1" x14ac:dyDescent="0.25">
      <c r="B1263" t="s">
        <v>16415</v>
      </c>
      <c r="C1263">
        <v>900</v>
      </c>
      <c r="E1263" t="s">
        <v>14540</v>
      </c>
      <c r="F1263" t="e">
        <f t="shared" si="38"/>
        <v>#N/A</v>
      </c>
      <c r="G1263" s="11" t="str">
        <f t="shared" si="39"/>
        <v>0</v>
      </c>
      <c r="L1263" t="s">
        <v>14540</v>
      </c>
      <c r="M1263" t="e">
        <f>VLOOKUP(L1263,lot!$A$3:$E$13372,3,0)</f>
        <v>#N/A</v>
      </c>
      <c r="Q1263" t="s">
        <v>16415</v>
      </c>
      <c r="R1263">
        <v>900</v>
      </c>
      <c r="S1263" t="e">
        <v>#N/A</v>
      </c>
      <c r="T1263" t="e">
        <f>VLOOKUP(Q1263,lot!$A$3:$E$13372,3,0)</f>
        <v>#N/A</v>
      </c>
      <c r="U1263" s="7" t="e">
        <f>VLOOKUP(Q1263,lot!$A$3:$E$13372,5,0)</f>
        <v>#N/A</v>
      </c>
    </row>
    <row r="1264" spans="2:21" hidden="1" x14ac:dyDescent="0.25">
      <c r="B1264" t="s">
        <v>16416</v>
      </c>
      <c r="C1264">
        <v>570</v>
      </c>
      <c r="E1264" t="s">
        <v>14541</v>
      </c>
      <c r="F1264" t="e">
        <f t="shared" si="38"/>
        <v>#N/A</v>
      </c>
      <c r="G1264" s="11" t="str">
        <f t="shared" si="39"/>
        <v>0</v>
      </c>
      <c r="L1264" t="s">
        <v>14541</v>
      </c>
      <c r="M1264" t="e">
        <f>VLOOKUP(L1264,lot!$A$3:$E$13372,3,0)</f>
        <v>#N/A</v>
      </c>
      <c r="Q1264" t="s">
        <v>16416</v>
      </c>
      <c r="R1264">
        <v>570</v>
      </c>
      <c r="S1264" t="s">
        <v>6896</v>
      </c>
      <c r="T1264" t="e">
        <f>VLOOKUP(Q1264,lot!$A$3:$E$13372,3,0)</f>
        <v>#N/A</v>
      </c>
      <c r="U1264" s="7" t="e">
        <f>VLOOKUP(Q1264,lot!$A$3:$E$13372,5,0)</f>
        <v>#N/A</v>
      </c>
    </row>
    <row r="1265" spans="2:21" hidden="1" x14ac:dyDescent="0.25">
      <c r="B1265" t="s">
        <v>16418</v>
      </c>
      <c r="C1265">
        <v>737</v>
      </c>
      <c r="E1265" t="s">
        <v>14542</v>
      </c>
      <c r="F1265" t="e">
        <f t="shared" si="38"/>
        <v>#N/A</v>
      </c>
      <c r="G1265" s="11" t="str">
        <f t="shared" si="39"/>
        <v>0</v>
      </c>
      <c r="L1265" t="s">
        <v>14542</v>
      </c>
      <c r="M1265" t="e">
        <f>VLOOKUP(L1265,lot!$A$3:$E$13372,3,0)</f>
        <v>#N/A</v>
      </c>
      <c r="Q1265" t="s">
        <v>16418</v>
      </c>
      <c r="R1265">
        <v>737</v>
      </c>
      <c r="S1265" t="s">
        <v>18250</v>
      </c>
      <c r="T1265" t="e">
        <f>VLOOKUP(Q1265,lot!$A$3:$E$13372,3,0)</f>
        <v>#N/A</v>
      </c>
      <c r="U1265" s="7" t="e">
        <f>VLOOKUP(Q1265,lot!$A$3:$E$13372,5,0)</f>
        <v>#N/A</v>
      </c>
    </row>
    <row r="1266" spans="2:21" hidden="1" x14ac:dyDescent="0.25">
      <c r="B1266" t="s">
        <v>16422</v>
      </c>
      <c r="C1266">
        <v>5447</v>
      </c>
      <c r="E1266" t="s">
        <v>15917</v>
      </c>
      <c r="F1266" t="e">
        <f t="shared" si="38"/>
        <v>#N/A</v>
      </c>
      <c r="G1266" s="11" t="str">
        <f t="shared" si="39"/>
        <v>0</v>
      </c>
      <c r="L1266" t="s">
        <v>15917</v>
      </c>
      <c r="M1266" t="e">
        <f>VLOOKUP(L1266,lot!$A$3:$E$13372,3,0)</f>
        <v>#N/A</v>
      </c>
      <c r="Q1266" t="s">
        <v>16422</v>
      </c>
      <c r="R1266">
        <v>5447</v>
      </c>
      <c r="S1266" t="s">
        <v>18251</v>
      </c>
      <c r="T1266" t="e">
        <f>VLOOKUP(Q1266,lot!$A$3:$E$13372,3,0)</f>
        <v>#N/A</v>
      </c>
      <c r="U1266" s="7" t="e">
        <f>VLOOKUP(Q1266,lot!$A$3:$E$13372,5,0)</f>
        <v>#N/A</v>
      </c>
    </row>
    <row r="1267" spans="2:21" hidden="1" x14ac:dyDescent="0.25">
      <c r="B1267" t="s">
        <v>16423</v>
      </c>
      <c r="C1267">
        <v>2000</v>
      </c>
      <c r="E1267" t="s">
        <v>15918</v>
      </c>
      <c r="F1267" t="e">
        <f t="shared" si="38"/>
        <v>#N/A</v>
      </c>
      <c r="G1267" s="11" t="str">
        <f t="shared" si="39"/>
        <v>0</v>
      </c>
      <c r="L1267" t="s">
        <v>15918</v>
      </c>
      <c r="M1267" t="e">
        <f>VLOOKUP(L1267,lot!$A$3:$E$13372,3,0)</f>
        <v>#N/A</v>
      </c>
      <c r="Q1267" t="s">
        <v>16423</v>
      </c>
      <c r="R1267">
        <v>2000</v>
      </c>
      <c r="S1267" t="s">
        <v>18251</v>
      </c>
      <c r="T1267" t="e">
        <f>VLOOKUP(Q1267,lot!$A$3:$E$13372,3,0)</f>
        <v>#N/A</v>
      </c>
      <c r="U1267" s="7" t="e">
        <f>VLOOKUP(Q1267,lot!$A$3:$E$13372,5,0)</f>
        <v>#N/A</v>
      </c>
    </row>
    <row r="1268" spans="2:21" hidden="1" x14ac:dyDescent="0.25">
      <c r="B1268" t="s">
        <v>16424</v>
      </c>
      <c r="C1268">
        <v>750</v>
      </c>
      <c r="E1268" t="s">
        <v>15919</v>
      </c>
      <c r="F1268" t="e">
        <f t="shared" si="38"/>
        <v>#N/A</v>
      </c>
      <c r="G1268" s="11" t="str">
        <f t="shared" si="39"/>
        <v>0</v>
      </c>
      <c r="L1268" t="s">
        <v>15919</v>
      </c>
      <c r="M1268" t="e">
        <f>VLOOKUP(L1268,lot!$A$3:$E$13372,3,0)</f>
        <v>#N/A</v>
      </c>
      <c r="Q1268" t="s">
        <v>16424</v>
      </c>
      <c r="R1268">
        <v>750</v>
      </c>
      <c r="S1268" t="s">
        <v>18251</v>
      </c>
      <c r="T1268" t="e">
        <f>VLOOKUP(Q1268,lot!$A$3:$E$13372,3,0)</f>
        <v>#N/A</v>
      </c>
      <c r="U1268" s="7" t="e">
        <f>VLOOKUP(Q1268,lot!$A$3:$E$13372,5,0)</f>
        <v>#N/A</v>
      </c>
    </row>
    <row r="1269" spans="2:21" hidden="1" x14ac:dyDescent="0.25">
      <c r="B1269" t="s">
        <v>16427</v>
      </c>
      <c r="C1269">
        <v>20</v>
      </c>
      <c r="E1269" t="s">
        <v>15920</v>
      </c>
      <c r="F1269" t="e">
        <f t="shared" si="38"/>
        <v>#N/A</v>
      </c>
      <c r="G1269" s="11" t="str">
        <f t="shared" si="39"/>
        <v>0</v>
      </c>
      <c r="L1269" t="s">
        <v>15920</v>
      </c>
      <c r="M1269" t="e">
        <f>VLOOKUP(L1269,lot!$A$3:$E$13372,3,0)</f>
        <v>#N/A</v>
      </c>
      <c r="Q1269" t="s">
        <v>16427</v>
      </c>
      <c r="R1269">
        <v>20</v>
      </c>
      <c r="S1269" t="s">
        <v>18252</v>
      </c>
      <c r="T1269" t="e">
        <f>VLOOKUP(Q1269,lot!$A$3:$E$13372,3,0)</f>
        <v>#N/A</v>
      </c>
      <c r="U1269" s="7" t="e">
        <f>VLOOKUP(Q1269,lot!$A$3:$E$13372,5,0)</f>
        <v>#N/A</v>
      </c>
    </row>
    <row r="1270" spans="2:21" hidden="1" x14ac:dyDescent="0.25">
      <c r="B1270" t="s">
        <v>16428</v>
      </c>
      <c r="C1270">
        <v>260</v>
      </c>
      <c r="E1270" t="s">
        <v>15921</v>
      </c>
      <c r="F1270" t="e">
        <f t="shared" si="38"/>
        <v>#N/A</v>
      </c>
      <c r="G1270" s="11" t="str">
        <f t="shared" si="39"/>
        <v>0</v>
      </c>
      <c r="L1270" t="s">
        <v>15921</v>
      </c>
      <c r="M1270" t="e">
        <f>VLOOKUP(L1270,lot!$A$3:$E$13372,3,0)</f>
        <v>#N/A</v>
      </c>
      <c r="Q1270" t="s">
        <v>16428</v>
      </c>
      <c r="R1270">
        <v>260</v>
      </c>
      <c r="S1270" t="s">
        <v>18252</v>
      </c>
      <c r="T1270" t="e">
        <f>VLOOKUP(Q1270,lot!$A$3:$E$13372,3,0)</f>
        <v>#N/A</v>
      </c>
      <c r="U1270" s="7" t="e">
        <f>VLOOKUP(Q1270,lot!$A$3:$E$13372,5,0)</f>
        <v>#N/A</v>
      </c>
    </row>
    <row r="1271" spans="2:21" hidden="1" x14ac:dyDescent="0.25">
      <c r="B1271" t="s">
        <v>16429</v>
      </c>
      <c r="C1271">
        <v>4040</v>
      </c>
      <c r="E1271" t="s">
        <v>15922</v>
      </c>
      <c r="F1271" t="e">
        <f t="shared" si="38"/>
        <v>#N/A</v>
      </c>
      <c r="G1271" s="11" t="str">
        <f t="shared" si="39"/>
        <v>0</v>
      </c>
      <c r="L1271" t="s">
        <v>15922</v>
      </c>
      <c r="M1271" t="e">
        <f>VLOOKUP(L1271,lot!$A$3:$E$13372,3,0)</f>
        <v>#N/A</v>
      </c>
      <c r="Q1271" t="s">
        <v>16429</v>
      </c>
      <c r="R1271">
        <v>4040</v>
      </c>
      <c r="S1271" t="s">
        <v>18252</v>
      </c>
      <c r="T1271" t="e">
        <f>VLOOKUP(Q1271,lot!$A$3:$E$13372,3,0)</f>
        <v>#N/A</v>
      </c>
      <c r="U1271" s="7" t="e">
        <f>VLOOKUP(Q1271,lot!$A$3:$E$13372,5,0)</f>
        <v>#N/A</v>
      </c>
    </row>
    <row r="1272" spans="2:21" hidden="1" x14ac:dyDescent="0.25">
      <c r="B1272" t="s">
        <v>16430</v>
      </c>
      <c r="C1272">
        <v>460</v>
      </c>
      <c r="E1272" t="s">
        <v>15923</v>
      </c>
      <c r="F1272">
        <f t="shared" si="38"/>
        <v>3317</v>
      </c>
      <c r="G1272" s="11">
        <f t="shared" si="39"/>
        <v>3317</v>
      </c>
      <c r="L1272" t="s">
        <v>15923</v>
      </c>
      <c r="M1272" t="e">
        <f>VLOOKUP(L1272,lot!$A$3:$E$13372,3,0)</f>
        <v>#N/A</v>
      </c>
      <c r="Q1272" t="s">
        <v>16430</v>
      </c>
      <c r="R1272">
        <v>460</v>
      </c>
      <c r="S1272" t="s">
        <v>18252</v>
      </c>
      <c r="T1272" t="e">
        <f>VLOOKUP(Q1272,lot!$A$3:$E$13372,3,0)</f>
        <v>#N/A</v>
      </c>
      <c r="U1272" s="7" t="e">
        <f>VLOOKUP(Q1272,lot!$A$3:$E$13372,5,0)</f>
        <v>#N/A</v>
      </c>
    </row>
    <row r="1273" spans="2:21" hidden="1" x14ac:dyDescent="0.25">
      <c r="B1273" t="s">
        <v>16432</v>
      </c>
      <c r="C1273">
        <v>872</v>
      </c>
      <c r="E1273" t="s">
        <v>15912</v>
      </c>
      <c r="F1273" t="e">
        <f t="shared" si="38"/>
        <v>#N/A</v>
      </c>
      <c r="G1273" s="11" t="str">
        <f t="shared" si="39"/>
        <v>0</v>
      </c>
      <c r="L1273" t="s">
        <v>15912</v>
      </c>
      <c r="M1273" t="e">
        <f>VLOOKUP(L1273,lot!$A$3:$E$13372,3,0)</f>
        <v>#N/A</v>
      </c>
      <c r="Q1273" t="s">
        <v>16432</v>
      </c>
      <c r="R1273">
        <v>872</v>
      </c>
      <c r="S1273" t="s">
        <v>7052</v>
      </c>
      <c r="T1273" t="e">
        <f>VLOOKUP(Q1273,lot!$A$3:$E$13372,3,0)</f>
        <v>#N/A</v>
      </c>
      <c r="U1273" s="7" t="e">
        <f>VLOOKUP(Q1273,lot!$A$3:$E$13372,5,0)</f>
        <v>#N/A</v>
      </c>
    </row>
    <row r="1274" spans="2:21" hidden="1" x14ac:dyDescent="0.25">
      <c r="B1274" t="s">
        <v>16433</v>
      </c>
      <c r="C1274">
        <v>1920</v>
      </c>
      <c r="E1274" t="s">
        <v>15913</v>
      </c>
      <c r="F1274" t="e">
        <f t="shared" si="38"/>
        <v>#N/A</v>
      </c>
      <c r="G1274" s="11" t="str">
        <f t="shared" si="39"/>
        <v>0</v>
      </c>
      <c r="L1274" t="s">
        <v>15913</v>
      </c>
      <c r="M1274" t="e">
        <f>VLOOKUP(L1274,lot!$A$3:$E$13372,3,0)</f>
        <v>#N/A</v>
      </c>
      <c r="Q1274" t="s">
        <v>16433</v>
      </c>
      <c r="R1274">
        <v>1920</v>
      </c>
      <c r="S1274" t="s">
        <v>7052</v>
      </c>
      <c r="T1274" t="e">
        <f>VLOOKUP(Q1274,lot!$A$3:$E$13372,3,0)</f>
        <v>#N/A</v>
      </c>
      <c r="U1274" s="7" t="e">
        <f>VLOOKUP(Q1274,lot!$A$3:$E$13372,5,0)</f>
        <v>#N/A</v>
      </c>
    </row>
    <row r="1275" spans="2:21" hidden="1" x14ac:dyDescent="0.25">
      <c r="B1275" t="s">
        <v>16434</v>
      </c>
      <c r="C1275">
        <v>8100</v>
      </c>
      <c r="E1275" t="s">
        <v>15914</v>
      </c>
      <c r="F1275">
        <f t="shared" si="38"/>
        <v>3</v>
      </c>
      <c r="G1275" s="11">
        <f t="shared" si="39"/>
        <v>3</v>
      </c>
      <c r="L1275" t="s">
        <v>15914</v>
      </c>
      <c r="M1275" t="e">
        <f>VLOOKUP(L1275,lot!$A$3:$E$13372,3,0)</f>
        <v>#N/A</v>
      </c>
      <c r="Q1275" t="s">
        <v>16434</v>
      </c>
      <c r="R1275">
        <v>8100</v>
      </c>
      <c r="S1275" t="s">
        <v>7054</v>
      </c>
      <c r="T1275" t="e">
        <f>VLOOKUP(Q1275,lot!$A$3:$E$13372,3,0)</f>
        <v>#N/A</v>
      </c>
      <c r="U1275" s="7" t="e">
        <f>VLOOKUP(Q1275,lot!$A$3:$E$13372,5,0)</f>
        <v>#N/A</v>
      </c>
    </row>
    <row r="1276" spans="2:21" hidden="1" x14ac:dyDescent="0.25">
      <c r="B1276" t="s">
        <v>16437</v>
      </c>
      <c r="C1276">
        <v>336</v>
      </c>
      <c r="E1276" t="s">
        <v>15915</v>
      </c>
      <c r="F1276">
        <f t="shared" si="38"/>
        <v>56</v>
      </c>
      <c r="G1276" s="11">
        <f t="shared" si="39"/>
        <v>56</v>
      </c>
      <c r="L1276" t="s">
        <v>15915</v>
      </c>
      <c r="M1276" t="e">
        <f>VLOOKUP(L1276,lot!$A$3:$E$13372,3,0)</f>
        <v>#N/A</v>
      </c>
      <c r="Q1276" t="s">
        <v>16437</v>
      </c>
      <c r="R1276">
        <v>336</v>
      </c>
      <c r="S1276" t="s">
        <v>7056</v>
      </c>
      <c r="T1276" t="e">
        <f>VLOOKUP(Q1276,lot!$A$3:$E$13372,3,0)</f>
        <v>#N/A</v>
      </c>
      <c r="U1276" s="7" t="e">
        <f>VLOOKUP(Q1276,lot!$A$3:$E$13372,5,0)</f>
        <v>#N/A</v>
      </c>
    </row>
    <row r="1277" spans="2:21" hidden="1" x14ac:dyDescent="0.25">
      <c r="B1277" t="s">
        <v>16438</v>
      </c>
      <c r="C1277">
        <v>371</v>
      </c>
      <c r="E1277" t="s">
        <v>15916</v>
      </c>
      <c r="F1277">
        <f t="shared" si="38"/>
        <v>120</v>
      </c>
      <c r="G1277" s="11">
        <f t="shared" si="39"/>
        <v>120</v>
      </c>
      <c r="L1277" t="s">
        <v>15916</v>
      </c>
      <c r="M1277" t="e">
        <f>VLOOKUP(L1277,lot!$A$3:$E$13372,3,0)</f>
        <v>#N/A</v>
      </c>
      <c r="Q1277" t="s">
        <v>16438</v>
      </c>
      <c r="R1277">
        <v>371</v>
      </c>
      <c r="S1277" t="s">
        <v>7060</v>
      </c>
      <c r="T1277" t="e">
        <f>VLOOKUP(Q1277,lot!$A$3:$E$13372,3,0)</f>
        <v>#N/A</v>
      </c>
      <c r="U1277" s="7" t="e">
        <f>VLOOKUP(Q1277,lot!$A$3:$E$13372,5,0)</f>
        <v>#N/A</v>
      </c>
    </row>
    <row r="1278" spans="2:21" hidden="1" x14ac:dyDescent="0.25">
      <c r="B1278" t="s">
        <v>16441</v>
      </c>
      <c r="C1278">
        <v>792</v>
      </c>
      <c r="E1278" t="s">
        <v>15924</v>
      </c>
      <c r="F1278" t="e">
        <f t="shared" si="38"/>
        <v>#N/A</v>
      </c>
      <c r="G1278" s="11" t="str">
        <f t="shared" si="39"/>
        <v>0</v>
      </c>
      <c r="L1278" t="s">
        <v>15924</v>
      </c>
      <c r="M1278" t="e">
        <f>VLOOKUP(L1278,lot!$A$3:$E$13372,3,0)</f>
        <v>#N/A</v>
      </c>
      <c r="Q1278" t="s">
        <v>16441</v>
      </c>
      <c r="R1278">
        <v>792</v>
      </c>
      <c r="S1278" t="s">
        <v>7064</v>
      </c>
      <c r="T1278" t="e">
        <f>VLOOKUP(Q1278,lot!$A$3:$E$13372,3,0)</f>
        <v>#N/A</v>
      </c>
      <c r="U1278" s="7" t="e">
        <f>VLOOKUP(Q1278,lot!$A$3:$E$13372,5,0)</f>
        <v>#N/A</v>
      </c>
    </row>
    <row r="1279" spans="2:21" hidden="1" x14ac:dyDescent="0.25">
      <c r="B1279" t="s">
        <v>16442</v>
      </c>
      <c r="C1279">
        <v>11</v>
      </c>
      <c r="E1279" t="s">
        <v>15927</v>
      </c>
      <c r="F1279" t="e">
        <f t="shared" si="38"/>
        <v>#N/A</v>
      </c>
      <c r="G1279" s="11" t="str">
        <f t="shared" si="39"/>
        <v>0</v>
      </c>
      <c r="L1279" t="s">
        <v>15927</v>
      </c>
      <c r="M1279" t="e">
        <f>VLOOKUP(L1279,lot!$A$3:$E$13372,3,0)</f>
        <v>#N/A</v>
      </c>
      <c r="Q1279" t="s">
        <v>16442</v>
      </c>
      <c r="R1279">
        <v>11</v>
      </c>
      <c r="S1279" t="s">
        <v>7064</v>
      </c>
      <c r="T1279" t="e">
        <f>VLOOKUP(Q1279,lot!$A$3:$E$13372,3,0)</f>
        <v>#N/A</v>
      </c>
      <c r="U1279" s="7" t="e">
        <f>VLOOKUP(Q1279,lot!$A$3:$E$13372,5,0)</f>
        <v>#N/A</v>
      </c>
    </row>
    <row r="1280" spans="2:21" hidden="1" x14ac:dyDescent="0.25">
      <c r="B1280" t="s">
        <v>16443</v>
      </c>
      <c r="C1280">
        <v>680</v>
      </c>
      <c r="E1280" t="s">
        <v>15928</v>
      </c>
      <c r="F1280" t="e">
        <f t="shared" si="38"/>
        <v>#N/A</v>
      </c>
      <c r="G1280" s="11" t="str">
        <f t="shared" si="39"/>
        <v>0</v>
      </c>
      <c r="L1280" t="s">
        <v>15928</v>
      </c>
      <c r="M1280" t="e">
        <f>VLOOKUP(L1280,lot!$A$3:$E$13372,3,0)</f>
        <v>#N/A</v>
      </c>
      <c r="Q1280" t="s">
        <v>16443</v>
      </c>
      <c r="R1280">
        <v>680</v>
      </c>
      <c r="S1280" t="s">
        <v>7069</v>
      </c>
      <c r="T1280" t="e">
        <f>VLOOKUP(Q1280,lot!$A$3:$E$13372,3,0)</f>
        <v>#N/A</v>
      </c>
      <c r="U1280" s="7" t="e">
        <f>VLOOKUP(Q1280,lot!$A$3:$E$13372,5,0)</f>
        <v>#N/A</v>
      </c>
    </row>
    <row r="1281" spans="2:21" hidden="1" x14ac:dyDescent="0.25">
      <c r="B1281" t="s">
        <v>16444</v>
      </c>
      <c r="C1281">
        <v>880</v>
      </c>
      <c r="E1281" t="s">
        <v>15929</v>
      </c>
      <c r="F1281" t="e">
        <f t="shared" si="38"/>
        <v>#N/A</v>
      </c>
      <c r="G1281" s="11" t="str">
        <f t="shared" si="39"/>
        <v>0</v>
      </c>
      <c r="L1281" t="s">
        <v>15929</v>
      </c>
      <c r="M1281" t="e">
        <f>VLOOKUP(L1281,lot!$A$3:$E$13372,3,0)</f>
        <v>#N/A</v>
      </c>
      <c r="Q1281" t="s">
        <v>16444</v>
      </c>
      <c r="R1281">
        <v>880</v>
      </c>
      <c r="S1281" t="s">
        <v>7072</v>
      </c>
      <c r="T1281" t="e">
        <f>VLOOKUP(Q1281,lot!$A$3:$E$13372,3,0)</f>
        <v>#N/A</v>
      </c>
      <c r="U1281" s="7" t="e">
        <f>VLOOKUP(Q1281,lot!$A$3:$E$13372,5,0)</f>
        <v>#N/A</v>
      </c>
    </row>
    <row r="1282" spans="2:21" hidden="1" x14ac:dyDescent="0.25">
      <c r="B1282" t="s">
        <v>16445</v>
      </c>
      <c r="C1282">
        <v>1000</v>
      </c>
      <c r="E1282" t="s">
        <v>15930</v>
      </c>
      <c r="F1282">
        <f t="shared" si="38"/>
        <v>13131</v>
      </c>
      <c r="G1282" s="11">
        <f t="shared" si="39"/>
        <v>13131</v>
      </c>
      <c r="L1282" t="s">
        <v>15930</v>
      </c>
      <c r="M1282" t="e">
        <f>VLOOKUP(L1282,lot!$A$3:$E$13372,3,0)</f>
        <v>#N/A</v>
      </c>
      <c r="Q1282" t="s">
        <v>16445</v>
      </c>
      <c r="R1282">
        <v>1000</v>
      </c>
      <c r="S1282" t="s">
        <v>7072</v>
      </c>
      <c r="T1282" t="e">
        <f>VLOOKUP(Q1282,lot!$A$3:$E$13372,3,0)</f>
        <v>#N/A</v>
      </c>
      <c r="U1282" s="7" t="e">
        <f>VLOOKUP(Q1282,lot!$A$3:$E$13372,5,0)</f>
        <v>#N/A</v>
      </c>
    </row>
    <row r="1283" spans="2:21" hidden="1" x14ac:dyDescent="0.25">
      <c r="B1283" t="s">
        <v>16446</v>
      </c>
      <c r="C1283">
        <v>916</v>
      </c>
      <c r="E1283" t="s">
        <v>15931</v>
      </c>
      <c r="F1283" t="e">
        <f t="shared" ref="F1283:F1346" si="40">VLOOKUP(E1283,$B$2:$C$1866,2,0)</f>
        <v>#N/A</v>
      </c>
      <c r="G1283" s="11" t="str">
        <f t="shared" ref="G1283:G1346" si="41">IF(ISNA(F1283),"0",F1283)</f>
        <v>0</v>
      </c>
      <c r="L1283" t="s">
        <v>15931</v>
      </c>
      <c r="M1283" t="e">
        <f>VLOOKUP(L1283,lot!$A$3:$E$13372,3,0)</f>
        <v>#N/A</v>
      </c>
      <c r="Q1283" t="s">
        <v>16446</v>
      </c>
      <c r="R1283">
        <v>916</v>
      </c>
      <c r="S1283" t="s">
        <v>7074</v>
      </c>
      <c r="T1283" t="e">
        <f>VLOOKUP(Q1283,lot!$A$3:$E$13372,3,0)</f>
        <v>#N/A</v>
      </c>
      <c r="U1283" s="7" t="e">
        <f>VLOOKUP(Q1283,lot!$A$3:$E$13372,5,0)</f>
        <v>#N/A</v>
      </c>
    </row>
    <row r="1284" spans="2:21" hidden="1" x14ac:dyDescent="0.25">
      <c r="B1284" t="s">
        <v>16447</v>
      </c>
      <c r="C1284">
        <v>832</v>
      </c>
      <c r="E1284" t="s">
        <v>15932</v>
      </c>
      <c r="F1284" t="e">
        <f t="shared" si="40"/>
        <v>#N/A</v>
      </c>
      <c r="G1284" s="11" t="str">
        <f t="shared" si="41"/>
        <v>0</v>
      </c>
      <c r="L1284" t="s">
        <v>15932</v>
      </c>
      <c r="M1284" t="e">
        <f>VLOOKUP(L1284,lot!$A$3:$E$13372,3,0)</f>
        <v>#N/A</v>
      </c>
      <c r="Q1284" t="s">
        <v>16447</v>
      </c>
      <c r="R1284">
        <v>832</v>
      </c>
      <c r="S1284" t="s">
        <v>7078</v>
      </c>
      <c r="T1284" t="e">
        <f>VLOOKUP(Q1284,lot!$A$3:$E$13372,3,0)</f>
        <v>#N/A</v>
      </c>
      <c r="U1284" s="7" t="e">
        <f>VLOOKUP(Q1284,lot!$A$3:$E$13372,5,0)</f>
        <v>#N/A</v>
      </c>
    </row>
    <row r="1285" spans="2:21" hidden="1" x14ac:dyDescent="0.25">
      <c r="B1285" t="s">
        <v>16449</v>
      </c>
      <c r="C1285">
        <v>683</v>
      </c>
      <c r="E1285" t="s">
        <v>15933</v>
      </c>
      <c r="F1285" t="e">
        <f t="shared" si="40"/>
        <v>#N/A</v>
      </c>
      <c r="G1285" s="11" t="str">
        <f t="shared" si="41"/>
        <v>0</v>
      </c>
      <c r="L1285" t="s">
        <v>15933</v>
      </c>
      <c r="M1285" t="e">
        <f>VLOOKUP(L1285,lot!$A$3:$E$13372,3,0)</f>
        <v>#N/A</v>
      </c>
      <c r="Q1285" t="s">
        <v>16449</v>
      </c>
      <c r="R1285">
        <v>683</v>
      </c>
      <c r="S1285" t="s">
        <v>7081</v>
      </c>
      <c r="T1285" t="e">
        <f>VLOOKUP(Q1285,lot!$A$3:$E$13372,3,0)</f>
        <v>#N/A</v>
      </c>
      <c r="U1285" s="7" t="e">
        <f>VLOOKUP(Q1285,lot!$A$3:$E$13372,5,0)</f>
        <v>#N/A</v>
      </c>
    </row>
    <row r="1286" spans="2:21" hidden="1" x14ac:dyDescent="0.25">
      <c r="B1286" t="s">
        <v>16450</v>
      </c>
      <c r="C1286">
        <v>4661</v>
      </c>
      <c r="E1286" t="s">
        <v>15934</v>
      </c>
      <c r="F1286">
        <f t="shared" si="40"/>
        <v>3</v>
      </c>
      <c r="G1286" s="11">
        <f t="shared" si="41"/>
        <v>3</v>
      </c>
      <c r="L1286" t="s">
        <v>15934</v>
      </c>
      <c r="M1286" t="e">
        <f>VLOOKUP(L1286,lot!$A$3:$E$13372,3,0)</f>
        <v>#N/A</v>
      </c>
      <c r="Q1286" t="s">
        <v>16450</v>
      </c>
      <c r="R1286">
        <v>4661</v>
      </c>
      <c r="S1286" t="s">
        <v>18253</v>
      </c>
      <c r="T1286" t="e">
        <f>VLOOKUP(Q1286,lot!$A$3:$E$13372,3,0)</f>
        <v>#N/A</v>
      </c>
      <c r="U1286" s="7" t="e">
        <f>VLOOKUP(Q1286,lot!$A$3:$E$13372,5,0)</f>
        <v>#N/A</v>
      </c>
    </row>
    <row r="1287" spans="2:21" hidden="1" x14ac:dyDescent="0.25">
      <c r="B1287" t="s">
        <v>16451</v>
      </c>
      <c r="C1287">
        <v>162</v>
      </c>
      <c r="E1287" t="s">
        <v>15935</v>
      </c>
      <c r="F1287">
        <f t="shared" si="40"/>
        <v>6620</v>
      </c>
      <c r="G1287" s="11">
        <f t="shared" si="41"/>
        <v>6620</v>
      </c>
      <c r="L1287" t="s">
        <v>15935</v>
      </c>
      <c r="M1287" t="e">
        <f>VLOOKUP(L1287,lot!$A$3:$E$13372,3,0)</f>
        <v>#N/A</v>
      </c>
      <c r="Q1287" t="s">
        <v>16451</v>
      </c>
      <c r="R1287">
        <v>162</v>
      </c>
      <c r="S1287" t="s">
        <v>18254</v>
      </c>
      <c r="T1287" t="e">
        <f>VLOOKUP(Q1287,lot!$A$3:$E$13372,3,0)</f>
        <v>#N/A</v>
      </c>
      <c r="U1287" s="7" t="e">
        <f>VLOOKUP(Q1287,lot!$A$3:$E$13372,5,0)</f>
        <v>#N/A</v>
      </c>
    </row>
    <row r="1288" spans="2:21" hidden="1" x14ac:dyDescent="0.25">
      <c r="B1288" t="s">
        <v>16453</v>
      </c>
      <c r="C1288">
        <v>670</v>
      </c>
      <c r="E1288" t="s">
        <v>14314</v>
      </c>
      <c r="F1288">
        <f t="shared" si="40"/>
        <v>6</v>
      </c>
      <c r="G1288" s="11">
        <f t="shared" si="41"/>
        <v>6</v>
      </c>
      <c r="L1288" t="s">
        <v>14314</v>
      </c>
      <c r="M1288" t="e">
        <f>VLOOKUP(L1288,lot!$A$3:$E$13372,3,0)</f>
        <v>#N/A</v>
      </c>
      <c r="Q1288" t="s">
        <v>16453</v>
      </c>
      <c r="R1288">
        <v>670</v>
      </c>
      <c r="S1288" t="s">
        <v>7102</v>
      </c>
      <c r="T1288" t="e">
        <f>VLOOKUP(Q1288,lot!$A$3:$E$13372,3,0)</f>
        <v>#N/A</v>
      </c>
      <c r="U1288" s="7" t="e">
        <f>VLOOKUP(Q1288,lot!$A$3:$E$13372,5,0)</f>
        <v>#N/A</v>
      </c>
    </row>
    <row r="1289" spans="2:21" hidden="1" x14ac:dyDescent="0.25">
      <c r="B1289" t="s">
        <v>16454</v>
      </c>
      <c r="C1289">
        <v>25</v>
      </c>
      <c r="E1289" t="s">
        <v>14315</v>
      </c>
      <c r="F1289">
        <f t="shared" si="40"/>
        <v>5</v>
      </c>
      <c r="G1289" s="11">
        <f t="shared" si="41"/>
        <v>5</v>
      </c>
      <c r="L1289" t="s">
        <v>14315</v>
      </c>
      <c r="M1289" t="e">
        <f>VLOOKUP(L1289,lot!$A$3:$E$13372,3,0)</f>
        <v>#N/A</v>
      </c>
      <c r="Q1289" t="s">
        <v>16454</v>
      </c>
      <c r="R1289">
        <v>25</v>
      </c>
      <c r="S1289" t="s">
        <v>7102</v>
      </c>
      <c r="T1289" t="e">
        <f>VLOOKUP(Q1289,lot!$A$3:$E$13372,3,0)</f>
        <v>#N/A</v>
      </c>
      <c r="U1289" s="7" t="e">
        <f>VLOOKUP(Q1289,lot!$A$3:$E$13372,5,0)</f>
        <v>#N/A</v>
      </c>
    </row>
    <row r="1290" spans="2:21" hidden="1" x14ac:dyDescent="0.25">
      <c r="B1290" t="s">
        <v>16460</v>
      </c>
      <c r="C1290">
        <v>4280</v>
      </c>
      <c r="E1290" t="s">
        <v>14317</v>
      </c>
      <c r="F1290">
        <f t="shared" si="40"/>
        <v>54</v>
      </c>
      <c r="G1290" s="11">
        <f t="shared" si="41"/>
        <v>54</v>
      </c>
      <c r="L1290" t="s">
        <v>14317</v>
      </c>
      <c r="M1290" t="e">
        <f>VLOOKUP(L1290,lot!$A$3:$E$13372,3,0)</f>
        <v>#N/A</v>
      </c>
      <c r="Q1290" t="s">
        <v>16460</v>
      </c>
      <c r="R1290">
        <v>4280</v>
      </c>
      <c r="S1290" t="s">
        <v>18255</v>
      </c>
      <c r="T1290" t="e">
        <f>VLOOKUP(Q1290,lot!$A$3:$E$13372,3,0)</f>
        <v>#N/A</v>
      </c>
      <c r="U1290" s="7" t="e">
        <f>VLOOKUP(Q1290,lot!$A$3:$E$13372,5,0)</f>
        <v>#N/A</v>
      </c>
    </row>
    <row r="1291" spans="2:21" hidden="1" x14ac:dyDescent="0.25">
      <c r="B1291" t="s">
        <v>16461</v>
      </c>
      <c r="C1291">
        <v>1</v>
      </c>
      <c r="E1291" t="s">
        <v>14319</v>
      </c>
      <c r="F1291">
        <f t="shared" si="40"/>
        <v>40</v>
      </c>
      <c r="G1291" s="11">
        <f t="shared" si="41"/>
        <v>40</v>
      </c>
      <c r="L1291" t="s">
        <v>14319</v>
      </c>
      <c r="M1291" t="e">
        <f>VLOOKUP(L1291,lot!$A$3:$E$13372,3,0)</f>
        <v>#N/A</v>
      </c>
      <c r="Q1291" t="s">
        <v>16461</v>
      </c>
      <c r="R1291">
        <v>1</v>
      </c>
      <c r="S1291" t="s">
        <v>18255</v>
      </c>
      <c r="T1291" t="e">
        <f>VLOOKUP(Q1291,lot!$A$3:$E$13372,3,0)</f>
        <v>#N/A</v>
      </c>
      <c r="U1291" s="7" t="e">
        <f>VLOOKUP(Q1291,lot!$A$3:$E$13372,5,0)</f>
        <v>#N/A</v>
      </c>
    </row>
    <row r="1292" spans="2:21" hidden="1" x14ac:dyDescent="0.25">
      <c r="B1292" t="s">
        <v>16469</v>
      </c>
      <c r="C1292">
        <v>2135</v>
      </c>
      <c r="E1292" t="s">
        <v>14316</v>
      </c>
      <c r="F1292">
        <f t="shared" si="40"/>
        <v>951</v>
      </c>
      <c r="G1292" s="11">
        <f t="shared" si="41"/>
        <v>951</v>
      </c>
      <c r="L1292" t="s">
        <v>14316</v>
      </c>
      <c r="M1292" t="e">
        <f>VLOOKUP(L1292,lot!$A$3:$E$13372,3,0)</f>
        <v>#N/A</v>
      </c>
      <c r="Q1292" t="s">
        <v>16469</v>
      </c>
      <c r="R1292">
        <v>2135</v>
      </c>
      <c r="S1292" t="s">
        <v>7125</v>
      </c>
      <c r="T1292" t="e">
        <f>VLOOKUP(Q1292,lot!$A$3:$E$13372,3,0)</f>
        <v>#N/A</v>
      </c>
      <c r="U1292" s="7" t="e">
        <f>VLOOKUP(Q1292,lot!$A$3:$E$13372,5,0)</f>
        <v>#N/A</v>
      </c>
    </row>
    <row r="1293" spans="2:21" hidden="1" x14ac:dyDescent="0.25">
      <c r="B1293" t="s">
        <v>16470</v>
      </c>
      <c r="C1293">
        <v>1440</v>
      </c>
      <c r="E1293" t="s">
        <v>14318</v>
      </c>
      <c r="F1293">
        <f t="shared" si="40"/>
        <v>80</v>
      </c>
      <c r="G1293" s="11">
        <f t="shared" si="41"/>
        <v>80</v>
      </c>
      <c r="L1293" t="s">
        <v>14318</v>
      </c>
      <c r="M1293" t="e">
        <f>VLOOKUP(L1293,lot!$A$3:$E$13372,3,0)</f>
        <v>#N/A</v>
      </c>
      <c r="Q1293" t="s">
        <v>16470</v>
      </c>
      <c r="R1293">
        <v>1440</v>
      </c>
      <c r="S1293" t="s">
        <v>7125</v>
      </c>
      <c r="T1293" t="e">
        <f>VLOOKUP(Q1293,lot!$A$3:$E$13372,3,0)</f>
        <v>#N/A</v>
      </c>
      <c r="U1293" s="7" t="e">
        <f>VLOOKUP(Q1293,lot!$A$3:$E$13372,5,0)</f>
        <v>#N/A</v>
      </c>
    </row>
    <row r="1294" spans="2:21" hidden="1" x14ac:dyDescent="0.25">
      <c r="B1294" t="s">
        <v>16479</v>
      </c>
      <c r="C1294">
        <v>5280</v>
      </c>
      <c r="E1294" t="s">
        <v>15937</v>
      </c>
      <c r="F1294">
        <f t="shared" si="40"/>
        <v>846</v>
      </c>
      <c r="G1294" s="11">
        <f t="shared" si="41"/>
        <v>846</v>
      </c>
      <c r="L1294" t="s">
        <v>15937</v>
      </c>
      <c r="M1294" t="e">
        <f>VLOOKUP(L1294,lot!$A$3:$E$13372,3,0)</f>
        <v>#N/A</v>
      </c>
      <c r="Q1294" t="s">
        <v>16479</v>
      </c>
      <c r="R1294">
        <v>5280</v>
      </c>
      <c r="S1294" t="s">
        <v>7144</v>
      </c>
      <c r="T1294" t="e">
        <f>VLOOKUP(Q1294,lot!$A$3:$E$13372,3,0)</f>
        <v>#N/A</v>
      </c>
      <c r="U1294" s="7" t="e">
        <f>VLOOKUP(Q1294,lot!$A$3:$E$13372,5,0)</f>
        <v>#N/A</v>
      </c>
    </row>
    <row r="1295" spans="2:21" hidden="1" x14ac:dyDescent="0.25">
      <c r="B1295" t="s">
        <v>16483</v>
      </c>
      <c r="C1295">
        <v>400</v>
      </c>
      <c r="E1295" t="s">
        <v>15939</v>
      </c>
      <c r="F1295">
        <f t="shared" si="40"/>
        <v>330</v>
      </c>
      <c r="G1295" s="11">
        <f t="shared" si="41"/>
        <v>330</v>
      </c>
      <c r="L1295" t="s">
        <v>15939</v>
      </c>
      <c r="M1295" t="e">
        <f>VLOOKUP(L1295,lot!$A$3:$E$13372,3,0)</f>
        <v>#N/A</v>
      </c>
      <c r="Q1295" t="s">
        <v>16483</v>
      </c>
      <c r="R1295">
        <v>400</v>
      </c>
      <c r="S1295" t="s">
        <v>7164</v>
      </c>
      <c r="T1295" t="e">
        <f>VLOOKUP(Q1295,lot!$A$3:$E$13372,3,0)</f>
        <v>#N/A</v>
      </c>
      <c r="U1295" s="7" t="e">
        <f>VLOOKUP(Q1295,lot!$A$3:$E$13372,5,0)</f>
        <v>#N/A</v>
      </c>
    </row>
    <row r="1296" spans="2:21" hidden="1" x14ac:dyDescent="0.25">
      <c r="B1296" t="s">
        <v>16485</v>
      </c>
      <c r="C1296">
        <v>5</v>
      </c>
      <c r="E1296" t="s">
        <v>15938</v>
      </c>
      <c r="F1296">
        <f t="shared" si="40"/>
        <v>53</v>
      </c>
      <c r="G1296" s="11">
        <f t="shared" si="41"/>
        <v>53</v>
      </c>
      <c r="L1296" t="s">
        <v>15938</v>
      </c>
      <c r="M1296" t="e">
        <f>VLOOKUP(L1296,lot!$A$3:$E$13372,3,0)</f>
        <v>#N/A</v>
      </c>
      <c r="Q1296" t="s">
        <v>16485</v>
      </c>
      <c r="R1296">
        <v>5</v>
      </c>
      <c r="S1296" t="s">
        <v>7174</v>
      </c>
      <c r="T1296" t="e">
        <f>VLOOKUP(Q1296,lot!$A$3:$E$13372,3,0)</f>
        <v>#N/A</v>
      </c>
      <c r="U1296" s="7" t="e">
        <f>VLOOKUP(Q1296,lot!$A$3:$E$13372,5,0)</f>
        <v>#N/A</v>
      </c>
    </row>
    <row r="1297" spans="2:21" hidden="1" x14ac:dyDescent="0.25">
      <c r="B1297" t="s">
        <v>16486</v>
      </c>
      <c r="C1297">
        <v>16</v>
      </c>
      <c r="E1297" t="s">
        <v>15962</v>
      </c>
      <c r="F1297" t="e">
        <f t="shared" si="40"/>
        <v>#N/A</v>
      </c>
      <c r="G1297" s="11" t="str">
        <f t="shared" si="41"/>
        <v>0</v>
      </c>
      <c r="L1297" t="s">
        <v>15962</v>
      </c>
      <c r="M1297" t="e">
        <f>VLOOKUP(L1297,lot!$A$3:$E$13372,3,0)</f>
        <v>#N/A</v>
      </c>
      <c r="Q1297" t="s">
        <v>16486</v>
      </c>
      <c r="R1297">
        <v>16</v>
      </c>
      <c r="S1297" t="s">
        <v>7176</v>
      </c>
      <c r="T1297" t="e">
        <f>VLOOKUP(Q1297,lot!$A$3:$E$13372,3,0)</f>
        <v>#N/A</v>
      </c>
      <c r="U1297" s="7" t="e">
        <f>VLOOKUP(Q1297,lot!$A$3:$E$13372,5,0)</f>
        <v>#N/A</v>
      </c>
    </row>
    <row r="1298" spans="2:21" hidden="1" x14ac:dyDescent="0.25">
      <c r="B1298" t="s">
        <v>16488</v>
      </c>
      <c r="C1298">
        <v>9</v>
      </c>
      <c r="E1298" t="s">
        <v>15960</v>
      </c>
      <c r="F1298" t="e">
        <f t="shared" si="40"/>
        <v>#N/A</v>
      </c>
      <c r="G1298" s="11" t="str">
        <f t="shared" si="41"/>
        <v>0</v>
      </c>
      <c r="L1298" t="s">
        <v>15960</v>
      </c>
      <c r="M1298" t="e">
        <f>VLOOKUP(L1298,lot!$A$3:$E$13372,3,0)</f>
        <v>#N/A</v>
      </c>
      <c r="Q1298" t="s">
        <v>16488</v>
      </c>
      <c r="R1298">
        <v>9</v>
      </c>
      <c r="S1298" t="s">
        <v>7190</v>
      </c>
      <c r="T1298" t="e">
        <f>VLOOKUP(Q1298,lot!$A$3:$E$13372,3,0)</f>
        <v>#N/A</v>
      </c>
      <c r="U1298" s="7" t="e">
        <f>VLOOKUP(Q1298,lot!$A$3:$E$13372,5,0)</f>
        <v>#N/A</v>
      </c>
    </row>
    <row r="1299" spans="2:21" hidden="1" x14ac:dyDescent="0.25">
      <c r="B1299" t="s">
        <v>16489</v>
      </c>
      <c r="C1299">
        <v>15</v>
      </c>
      <c r="E1299" t="s">
        <v>15958</v>
      </c>
      <c r="F1299" t="e">
        <f t="shared" si="40"/>
        <v>#N/A</v>
      </c>
      <c r="G1299" s="11" t="str">
        <f t="shared" si="41"/>
        <v>0</v>
      </c>
      <c r="L1299" t="s">
        <v>15958</v>
      </c>
      <c r="M1299" t="e">
        <f>VLOOKUP(L1299,lot!$A$3:$E$13372,3,0)</f>
        <v>#N/A</v>
      </c>
      <c r="Q1299" t="s">
        <v>16489</v>
      </c>
      <c r="R1299">
        <v>15</v>
      </c>
      <c r="S1299" t="s">
        <v>7192</v>
      </c>
      <c r="T1299" t="e">
        <f>VLOOKUP(Q1299,lot!$A$3:$E$13372,3,0)</f>
        <v>#N/A</v>
      </c>
      <c r="U1299" s="7" t="e">
        <f>VLOOKUP(Q1299,lot!$A$3:$E$13372,5,0)</f>
        <v>#N/A</v>
      </c>
    </row>
    <row r="1300" spans="2:21" hidden="1" x14ac:dyDescent="0.25">
      <c r="B1300" t="s">
        <v>16490</v>
      </c>
      <c r="C1300">
        <v>732</v>
      </c>
      <c r="E1300" t="s">
        <v>14320</v>
      </c>
      <c r="F1300" t="e">
        <f t="shared" si="40"/>
        <v>#N/A</v>
      </c>
      <c r="G1300" s="11" t="str">
        <f t="shared" si="41"/>
        <v>0</v>
      </c>
      <c r="L1300" t="s">
        <v>14320</v>
      </c>
      <c r="M1300" t="e">
        <f>VLOOKUP(L1300,lot!$A$3:$E$13372,3,0)</f>
        <v>#N/A</v>
      </c>
      <c r="Q1300" t="s">
        <v>16490</v>
      </c>
      <c r="R1300">
        <v>732</v>
      </c>
      <c r="S1300" t="s">
        <v>7194</v>
      </c>
      <c r="T1300" t="e">
        <f>VLOOKUP(Q1300,lot!$A$3:$E$13372,3,0)</f>
        <v>#N/A</v>
      </c>
      <c r="U1300" s="7" t="e">
        <f>VLOOKUP(Q1300,lot!$A$3:$E$13372,5,0)</f>
        <v>#N/A</v>
      </c>
    </row>
    <row r="1301" spans="2:21" hidden="1" x14ac:dyDescent="0.25">
      <c r="B1301" t="s">
        <v>16491</v>
      </c>
      <c r="C1301">
        <v>72</v>
      </c>
      <c r="E1301" t="s">
        <v>15959</v>
      </c>
      <c r="F1301">
        <f t="shared" si="40"/>
        <v>3100</v>
      </c>
      <c r="G1301" s="11">
        <f t="shared" si="41"/>
        <v>3100</v>
      </c>
      <c r="L1301" t="s">
        <v>15959</v>
      </c>
      <c r="M1301" t="e">
        <f>VLOOKUP(L1301,lot!$A$3:$E$13372,3,0)</f>
        <v>#N/A</v>
      </c>
      <c r="Q1301" t="s">
        <v>16491</v>
      </c>
      <c r="R1301">
        <v>72</v>
      </c>
      <c r="S1301" t="s">
        <v>7198</v>
      </c>
      <c r="T1301" t="e">
        <f>VLOOKUP(Q1301,lot!$A$3:$E$13372,3,0)</f>
        <v>#N/A</v>
      </c>
      <c r="U1301" s="7" t="e">
        <f>VLOOKUP(Q1301,lot!$A$3:$E$13372,5,0)</f>
        <v>#N/A</v>
      </c>
    </row>
    <row r="1302" spans="2:21" hidden="1" x14ac:dyDescent="0.25">
      <c r="B1302" t="s">
        <v>16492</v>
      </c>
      <c r="C1302">
        <v>600</v>
      </c>
      <c r="E1302" t="s">
        <v>15963</v>
      </c>
      <c r="F1302" t="e">
        <f t="shared" si="40"/>
        <v>#N/A</v>
      </c>
      <c r="G1302" s="11" t="str">
        <f t="shared" si="41"/>
        <v>0</v>
      </c>
      <c r="L1302" t="s">
        <v>15963</v>
      </c>
      <c r="M1302" t="e">
        <f>VLOOKUP(L1302,lot!$A$3:$E$13372,3,0)</f>
        <v>#N/A</v>
      </c>
      <c r="Q1302" t="s">
        <v>16492</v>
      </c>
      <c r="R1302">
        <v>600</v>
      </c>
      <c r="S1302" t="s">
        <v>7198</v>
      </c>
      <c r="T1302" t="e">
        <f>VLOOKUP(Q1302,lot!$A$3:$E$13372,3,0)</f>
        <v>#N/A</v>
      </c>
      <c r="U1302" s="7" t="e">
        <f>VLOOKUP(Q1302,lot!$A$3:$E$13372,5,0)</f>
        <v>#N/A</v>
      </c>
    </row>
    <row r="1303" spans="2:21" hidden="1" x14ac:dyDescent="0.25">
      <c r="B1303" t="s">
        <v>16493</v>
      </c>
      <c r="C1303">
        <v>10</v>
      </c>
      <c r="E1303" t="s">
        <v>15957</v>
      </c>
      <c r="F1303" t="e">
        <f t="shared" si="40"/>
        <v>#N/A</v>
      </c>
      <c r="G1303" s="11" t="str">
        <f t="shared" si="41"/>
        <v>0</v>
      </c>
      <c r="L1303" t="s">
        <v>15957</v>
      </c>
      <c r="M1303" t="e">
        <f>VLOOKUP(L1303,lot!$A$3:$E$13372,3,0)</f>
        <v>#N/A</v>
      </c>
      <c r="Q1303" t="s">
        <v>16493</v>
      </c>
      <c r="R1303">
        <v>10</v>
      </c>
      <c r="S1303" t="s">
        <v>7200</v>
      </c>
      <c r="T1303" t="e">
        <f>VLOOKUP(Q1303,lot!$A$3:$E$13372,3,0)</f>
        <v>#N/A</v>
      </c>
      <c r="U1303" s="7" t="e">
        <f>VLOOKUP(Q1303,lot!$A$3:$E$13372,5,0)</f>
        <v>#N/A</v>
      </c>
    </row>
    <row r="1304" spans="2:21" hidden="1" x14ac:dyDescent="0.25">
      <c r="B1304" t="s">
        <v>16494</v>
      </c>
      <c r="C1304">
        <v>480</v>
      </c>
      <c r="E1304" t="s">
        <v>15961</v>
      </c>
      <c r="F1304">
        <f t="shared" si="40"/>
        <v>1315</v>
      </c>
      <c r="G1304" s="11">
        <f t="shared" si="41"/>
        <v>1315</v>
      </c>
      <c r="L1304" t="s">
        <v>15961</v>
      </c>
      <c r="M1304" t="e">
        <f>VLOOKUP(L1304,lot!$A$3:$E$13372,3,0)</f>
        <v>#N/A</v>
      </c>
      <c r="Q1304" t="s">
        <v>16494</v>
      </c>
      <c r="R1304">
        <v>480</v>
      </c>
      <c r="S1304" t="s">
        <v>7200</v>
      </c>
      <c r="T1304" t="e">
        <f>VLOOKUP(Q1304,lot!$A$3:$E$13372,3,0)</f>
        <v>#N/A</v>
      </c>
      <c r="U1304" s="7" t="e">
        <f>VLOOKUP(Q1304,lot!$A$3:$E$13372,5,0)</f>
        <v>#N/A</v>
      </c>
    </row>
    <row r="1305" spans="2:21" hidden="1" x14ac:dyDescent="0.25">
      <c r="B1305" t="s">
        <v>16495</v>
      </c>
      <c r="C1305">
        <v>1</v>
      </c>
      <c r="E1305" t="s">
        <v>15956</v>
      </c>
      <c r="F1305" t="e">
        <f t="shared" si="40"/>
        <v>#N/A</v>
      </c>
      <c r="G1305" s="11" t="str">
        <f t="shared" si="41"/>
        <v>0</v>
      </c>
      <c r="L1305" t="s">
        <v>15956</v>
      </c>
      <c r="M1305" t="e">
        <f>VLOOKUP(L1305,lot!$A$3:$E$13372,3,0)</f>
        <v>#N/A</v>
      </c>
      <c r="Q1305" t="s">
        <v>16495</v>
      </c>
      <c r="R1305">
        <v>1</v>
      </c>
      <c r="S1305" t="s">
        <v>7200</v>
      </c>
      <c r="T1305" t="e">
        <f>VLOOKUP(Q1305,lot!$A$3:$E$13372,3,0)</f>
        <v>#N/A</v>
      </c>
      <c r="U1305" s="7" t="e">
        <f>VLOOKUP(Q1305,lot!$A$3:$E$13372,5,0)</f>
        <v>#N/A</v>
      </c>
    </row>
    <row r="1306" spans="2:21" hidden="1" x14ac:dyDescent="0.25">
      <c r="B1306" t="s">
        <v>16496</v>
      </c>
      <c r="C1306">
        <v>8</v>
      </c>
      <c r="E1306" t="s">
        <v>15966</v>
      </c>
      <c r="F1306" t="e">
        <f t="shared" si="40"/>
        <v>#N/A</v>
      </c>
      <c r="G1306" s="11" t="str">
        <f t="shared" si="41"/>
        <v>0</v>
      </c>
      <c r="L1306" t="s">
        <v>15966</v>
      </c>
      <c r="M1306" t="e">
        <f>VLOOKUP(L1306,lot!$A$3:$E$13372,3,0)</f>
        <v>#N/A</v>
      </c>
      <c r="Q1306" t="s">
        <v>16496</v>
      </c>
      <c r="R1306">
        <v>8</v>
      </c>
      <c r="S1306" t="s">
        <v>7203</v>
      </c>
      <c r="T1306" t="e">
        <f>VLOOKUP(Q1306,lot!$A$3:$E$13372,3,0)</f>
        <v>#N/A</v>
      </c>
      <c r="U1306" s="7" t="e">
        <f>VLOOKUP(Q1306,lot!$A$3:$E$13372,5,0)</f>
        <v>#N/A</v>
      </c>
    </row>
    <row r="1307" spans="2:21" hidden="1" x14ac:dyDescent="0.25">
      <c r="B1307" t="s">
        <v>16497</v>
      </c>
      <c r="C1307">
        <v>958</v>
      </c>
      <c r="E1307" t="s">
        <v>15964</v>
      </c>
      <c r="F1307">
        <f t="shared" si="40"/>
        <v>18550</v>
      </c>
      <c r="G1307" s="11">
        <f t="shared" si="41"/>
        <v>18550</v>
      </c>
      <c r="L1307" t="s">
        <v>15964</v>
      </c>
      <c r="M1307" t="e">
        <f>VLOOKUP(L1307,lot!$A$3:$E$13372,3,0)</f>
        <v>#N/A</v>
      </c>
      <c r="Q1307" t="s">
        <v>16497</v>
      </c>
      <c r="R1307">
        <v>958</v>
      </c>
      <c r="S1307" t="s">
        <v>7203</v>
      </c>
      <c r="T1307" t="e">
        <f>VLOOKUP(Q1307,lot!$A$3:$E$13372,3,0)</f>
        <v>#N/A</v>
      </c>
      <c r="U1307" s="7" t="e">
        <f>VLOOKUP(Q1307,lot!$A$3:$E$13372,5,0)</f>
        <v>#N/A</v>
      </c>
    </row>
    <row r="1308" spans="2:21" hidden="1" x14ac:dyDescent="0.25">
      <c r="B1308" t="s">
        <v>16498</v>
      </c>
      <c r="C1308">
        <v>440</v>
      </c>
      <c r="E1308" t="s">
        <v>15965</v>
      </c>
      <c r="F1308" t="e">
        <f t="shared" si="40"/>
        <v>#N/A</v>
      </c>
      <c r="G1308" s="11" t="str">
        <f t="shared" si="41"/>
        <v>0</v>
      </c>
      <c r="L1308" t="s">
        <v>15965</v>
      </c>
      <c r="M1308" t="e">
        <f>VLOOKUP(L1308,lot!$A$3:$E$13372,3,0)</f>
        <v>#N/A</v>
      </c>
      <c r="Q1308" t="s">
        <v>16498</v>
      </c>
      <c r="R1308">
        <v>440</v>
      </c>
      <c r="S1308" t="s">
        <v>7205</v>
      </c>
      <c r="T1308" t="e">
        <f>VLOOKUP(Q1308,lot!$A$3:$E$13372,3,0)</f>
        <v>#N/A</v>
      </c>
      <c r="U1308" s="7" t="e">
        <f>VLOOKUP(Q1308,lot!$A$3:$E$13372,5,0)</f>
        <v>#N/A</v>
      </c>
    </row>
    <row r="1309" spans="2:21" hidden="1" x14ac:dyDescent="0.25">
      <c r="B1309" t="s">
        <v>16499</v>
      </c>
      <c r="C1309">
        <v>30</v>
      </c>
      <c r="E1309" t="s">
        <v>15971</v>
      </c>
      <c r="F1309" t="e">
        <f t="shared" si="40"/>
        <v>#N/A</v>
      </c>
      <c r="G1309" s="11" t="str">
        <f t="shared" si="41"/>
        <v>0</v>
      </c>
      <c r="L1309" t="s">
        <v>15971</v>
      </c>
      <c r="M1309" t="e">
        <f>VLOOKUP(L1309,lot!$A$3:$E$13372,3,0)</f>
        <v>#N/A</v>
      </c>
      <c r="Q1309" t="s">
        <v>16499</v>
      </c>
      <c r="R1309">
        <v>30</v>
      </c>
      <c r="S1309" t="s">
        <v>7207</v>
      </c>
      <c r="T1309" t="e">
        <f>VLOOKUP(Q1309,lot!$A$3:$E$13372,3,0)</f>
        <v>#N/A</v>
      </c>
      <c r="U1309" s="7" t="e">
        <f>VLOOKUP(Q1309,lot!$A$3:$E$13372,5,0)</f>
        <v>#N/A</v>
      </c>
    </row>
    <row r="1310" spans="2:21" hidden="1" x14ac:dyDescent="0.25">
      <c r="B1310" t="s">
        <v>16500</v>
      </c>
      <c r="C1310">
        <v>890</v>
      </c>
      <c r="E1310" t="s">
        <v>15967</v>
      </c>
      <c r="F1310" t="e">
        <f t="shared" si="40"/>
        <v>#N/A</v>
      </c>
      <c r="G1310" s="11" t="str">
        <f t="shared" si="41"/>
        <v>0</v>
      </c>
      <c r="L1310" t="s">
        <v>15967</v>
      </c>
      <c r="M1310" t="e">
        <f>VLOOKUP(L1310,lot!$A$3:$E$13372,3,0)</f>
        <v>#N/A</v>
      </c>
      <c r="Q1310" t="s">
        <v>16500</v>
      </c>
      <c r="R1310">
        <v>890</v>
      </c>
      <c r="S1310" t="s">
        <v>7209</v>
      </c>
      <c r="T1310" t="e">
        <f>VLOOKUP(Q1310,lot!$A$3:$E$13372,3,0)</f>
        <v>#N/A</v>
      </c>
      <c r="U1310" s="7" t="e">
        <f>VLOOKUP(Q1310,lot!$A$3:$E$13372,5,0)</f>
        <v>#N/A</v>
      </c>
    </row>
    <row r="1311" spans="2:21" hidden="1" x14ac:dyDescent="0.25">
      <c r="B1311" t="s">
        <v>16501</v>
      </c>
      <c r="C1311">
        <v>1980</v>
      </c>
      <c r="E1311" t="s">
        <v>15972</v>
      </c>
      <c r="F1311">
        <f t="shared" si="40"/>
        <v>200</v>
      </c>
      <c r="G1311" s="11">
        <f t="shared" si="41"/>
        <v>200</v>
      </c>
      <c r="L1311" t="s">
        <v>15972</v>
      </c>
      <c r="M1311" t="e">
        <f>VLOOKUP(L1311,lot!$A$3:$E$13372,3,0)</f>
        <v>#N/A</v>
      </c>
      <c r="Q1311" t="s">
        <v>16501</v>
      </c>
      <c r="R1311">
        <v>1980</v>
      </c>
      <c r="S1311" t="s">
        <v>7209</v>
      </c>
      <c r="T1311" t="e">
        <f>VLOOKUP(Q1311,lot!$A$3:$E$13372,3,0)</f>
        <v>#N/A</v>
      </c>
      <c r="U1311" s="7" t="e">
        <f>VLOOKUP(Q1311,lot!$A$3:$E$13372,5,0)</f>
        <v>#N/A</v>
      </c>
    </row>
    <row r="1312" spans="2:21" hidden="1" x14ac:dyDescent="0.25">
      <c r="B1312" t="s">
        <v>16503</v>
      </c>
      <c r="C1312">
        <v>1</v>
      </c>
      <c r="E1312" t="s">
        <v>15968</v>
      </c>
      <c r="F1312" t="e">
        <f t="shared" si="40"/>
        <v>#N/A</v>
      </c>
      <c r="G1312" s="11" t="str">
        <f t="shared" si="41"/>
        <v>0</v>
      </c>
      <c r="L1312" t="s">
        <v>15968</v>
      </c>
      <c r="M1312" t="e">
        <f>VLOOKUP(L1312,lot!$A$3:$E$13372,3,0)</f>
        <v>#N/A</v>
      </c>
      <c r="Q1312" t="s">
        <v>16503</v>
      </c>
      <c r="R1312">
        <v>1</v>
      </c>
      <c r="S1312" t="s">
        <v>18256</v>
      </c>
      <c r="T1312" t="e">
        <f>VLOOKUP(Q1312,lot!$A$3:$E$13372,3,0)</f>
        <v>#N/A</v>
      </c>
      <c r="U1312" s="7" t="e">
        <f>VLOOKUP(Q1312,lot!$A$3:$E$13372,5,0)</f>
        <v>#N/A</v>
      </c>
    </row>
    <row r="1313" spans="2:21" hidden="1" x14ac:dyDescent="0.25">
      <c r="B1313" t="s">
        <v>16504</v>
      </c>
      <c r="C1313">
        <v>825</v>
      </c>
      <c r="E1313" t="s">
        <v>15970</v>
      </c>
      <c r="F1313" t="e">
        <f t="shared" si="40"/>
        <v>#N/A</v>
      </c>
      <c r="G1313" s="11" t="str">
        <f t="shared" si="41"/>
        <v>0</v>
      </c>
      <c r="L1313" t="s">
        <v>15970</v>
      </c>
      <c r="M1313" t="e">
        <f>VLOOKUP(L1313,lot!$A$3:$E$13372,3,0)</f>
        <v>#N/A</v>
      </c>
      <c r="Q1313" t="s">
        <v>16504</v>
      </c>
      <c r="R1313">
        <v>825</v>
      </c>
      <c r="S1313" t="s">
        <v>18256</v>
      </c>
      <c r="T1313" t="e">
        <f>VLOOKUP(Q1313,lot!$A$3:$E$13372,3,0)</f>
        <v>#N/A</v>
      </c>
      <c r="U1313" s="7" t="e">
        <f>VLOOKUP(Q1313,lot!$A$3:$E$13372,5,0)</f>
        <v>#N/A</v>
      </c>
    </row>
    <row r="1314" spans="2:21" hidden="1" x14ac:dyDescent="0.25">
      <c r="B1314" t="s">
        <v>16505</v>
      </c>
      <c r="C1314">
        <v>643</v>
      </c>
      <c r="E1314" t="s">
        <v>15941</v>
      </c>
      <c r="F1314" t="e">
        <f t="shared" si="40"/>
        <v>#N/A</v>
      </c>
      <c r="G1314" s="11" t="str">
        <f t="shared" si="41"/>
        <v>0</v>
      </c>
      <c r="L1314" t="s">
        <v>15941</v>
      </c>
      <c r="M1314" t="e">
        <f>VLOOKUP(L1314,lot!$A$3:$E$13372,3,0)</f>
        <v>#N/A</v>
      </c>
      <c r="Q1314" t="s">
        <v>16505</v>
      </c>
      <c r="R1314">
        <v>643</v>
      </c>
      <c r="S1314" t="s">
        <v>18257</v>
      </c>
      <c r="T1314" t="e">
        <f>VLOOKUP(Q1314,lot!$A$3:$E$13372,3,0)</f>
        <v>#N/A</v>
      </c>
      <c r="U1314" s="7" t="e">
        <f>VLOOKUP(Q1314,lot!$A$3:$E$13372,5,0)</f>
        <v>#N/A</v>
      </c>
    </row>
    <row r="1315" spans="2:21" hidden="1" x14ac:dyDescent="0.25">
      <c r="B1315" t="s">
        <v>16506</v>
      </c>
      <c r="C1315">
        <v>180</v>
      </c>
      <c r="E1315" t="s">
        <v>15947</v>
      </c>
      <c r="F1315" t="e">
        <f t="shared" si="40"/>
        <v>#N/A</v>
      </c>
      <c r="G1315" s="11" t="str">
        <f t="shared" si="41"/>
        <v>0</v>
      </c>
      <c r="L1315" t="s">
        <v>15947</v>
      </c>
      <c r="M1315" t="e">
        <f>VLOOKUP(L1315,lot!$A$3:$E$13372,3,0)</f>
        <v>#N/A</v>
      </c>
      <c r="Q1315" t="s">
        <v>16506</v>
      </c>
      <c r="R1315">
        <v>180</v>
      </c>
      <c r="S1315" t="s">
        <v>7230</v>
      </c>
      <c r="T1315" t="e">
        <f>VLOOKUP(Q1315,lot!$A$3:$E$13372,3,0)</f>
        <v>#N/A</v>
      </c>
      <c r="U1315" s="7" t="e">
        <f>VLOOKUP(Q1315,lot!$A$3:$E$13372,5,0)</f>
        <v>#N/A</v>
      </c>
    </row>
    <row r="1316" spans="2:21" hidden="1" x14ac:dyDescent="0.25">
      <c r="B1316" t="s">
        <v>16507</v>
      </c>
      <c r="C1316">
        <v>410</v>
      </c>
      <c r="E1316" t="s">
        <v>15940</v>
      </c>
      <c r="F1316" t="e">
        <f t="shared" si="40"/>
        <v>#N/A</v>
      </c>
      <c r="G1316" s="11" t="str">
        <f t="shared" si="41"/>
        <v>0</v>
      </c>
      <c r="L1316" t="s">
        <v>15940</v>
      </c>
      <c r="M1316" t="e">
        <f>VLOOKUP(L1316,lot!$A$3:$E$13372,3,0)</f>
        <v>#N/A</v>
      </c>
      <c r="Q1316" t="s">
        <v>16507</v>
      </c>
      <c r="R1316">
        <v>410</v>
      </c>
      <c r="S1316" t="s">
        <v>7230</v>
      </c>
      <c r="T1316" t="e">
        <f>VLOOKUP(Q1316,lot!$A$3:$E$13372,3,0)</f>
        <v>#N/A</v>
      </c>
      <c r="U1316" s="7" t="e">
        <f>VLOOKUP(Q1316,lot!$A$3:$E$13372,5,0)</f>
        <v>#N/A</v>
      </c>
    </row>
    <row r="1317" spans="2:21" hidden="1" x14ac:dyDescent="0.25">
      <c r="B1317" t="s">
        <v>16508</v>
      </c>
      <c r="C1317">
        <v>434</v>
      </c>
      <c r="E1317" t="s">
        <v>15946</v>
      </c>
      <c r="F1317" t="e">
        <f t="shared" si="40"/>
        <v>#N/A</v>
      </c>
      <c r="G1317" s="11" t="str">
        <f t="shared" si="41"/>
        <v>0</v>
      </c>
      <c r="L1317" t="s">
        <v>15946</v>
      </c>
      <c r="M1317" t="e">
        <f>VLOOKUP(L1317,lot!$A$3:$E$13372,3,0)</f>
        <v>#N/A</v>
      </c>
      <c r="Q1317" t="s">
        <v>16508</v>
      </c>
      <c r="R1317">
        <v>434</v>
      </c>
      <c r="S1317" t="s">
        <v>7235</v>
      </c>
      <c r="T1317" t="e">
        <f>VLOOKUP(Q1317,lot!$A$3:$E$13372,3,0)</f>
        <v>#N/A</v>
      </c>
      <c r="U1317" s="7" t="e">
        <f>VLOOKUP(Q1317,lot!$A$3:$E$13372,5,0)</f>
        <v>#N/A</v>
      </c>
    </row>
    <row r="1318" spans="2:21" hidden="1" x14ac:dyDescent="0.25">
      <c r="B1318" t="s">
        <v>16511</v>
      </c>
      <c r="C1318">
        <v>2325</v>
      </c>
      <c r="E1318" t="s">
        <v>15973</v>
      </c>
      <c r="F1318" t="e">
        <f t="shared" si="40"/>
        <v>#N/A</v>
      </c>
      <c r="G1318" s="11" t="str">
        <f t="shared" si="41"/>
        <v>0</v>
      </c>
      <c r="L1318" t="s">
        <v>15973</v>
      </c>
      <c r="M1318" t="e">
        <f>VLOOKUP(L1318,lot!$A$3:$E$13372,3,0)</f>
        <v>#N/A</v>
      </c>
      <c r="Q1318" t="s">
        <v>16511</v>
      </c>
      <c r="R1318">
        <v>2325</v>
      </c>
      <c r="S1318" t="s">
        <v>7242</v>
      </c>
      <c r="T1318" t="e">
        <f>VLOOKUP(Q1318,lot!$A$3:$E$13372,3,0)</f>
        <v>#N/A</v>
      </c>
      <c r="U1318" s="7" t="e">
        <f>VLOOKUP(Q1318,lot!$A$3:$E$13372,5,0)</f>
        <v>#N/A</v>
      </c>
    </row>
    <row r="1319" spans="2:21" hidden="1" x14ac:dyDescent="0.25">
      <c r="B1319" t="s">
        <v>16512</v>
      </c>
      <c r="C1319">
        <v>3000</v>
      </c>
      <c r="E1319" t="s">
        <v>15974</v>
      </c>
      <c r="F1319" t="e">
        <f t="shared" si="40"/>
        <v>#N/A</v>
      </c>
      <c r="G1319" s="11" t="str">
        <f t="shared" si="41"/>
        <v>0</v>
      </c>
      <c r="L1319" t="s">
        <v>15974</v>
      </c>
      <c r="M1319" t="e">
        <f>VLOOKUP(L1319,lot!$A$3:$E$13372,3,0)</f>
        <v>#N/A</v>
      </c>
      <c r="Q1319" t="s">
        <v>16512</v>
      </c>
      <c r="R1319">
        <v>3000</v>
      </c>
      <c r="S1319" t="s">
        <v>7246</v>
      </c>
      <c r="T1319" t="e">
        <f>VLOOKUP(Q1319,lot!$A$3:$E$13372,3,0)</f>
        <v>#N/A</v>
      </c>
      <c r="U1319" s="7" t="e">
        <f>VLOOKUP(Q1319,lot!$A$3:$E$13372,5,0)</f>
        <v>#N/A</v>
      </c>
    </row>
    <row r="1320" spans="2:21" hidden="1" x14ac:dyDescent="0.25">
      <c r="B1320" t="s">
        <v>16513</v>
      </c>
      <c r="C1320">
        <v>105</v>
      </c>
      <c r="E1320" t="s">
        <v>15975</v>
      </c>
      <c r="F1320">
        <f t="shared" si="40"/>
        <v>180</v>
      </c>
      <c r="G1320" s="11">
        <f t="shared" si="41"/>
        <v>180</v>
      </c>
      <c r="L1320" t="s">
        <v>15975</v>
      </c>
      <c r="M1320" t="e">
        <f>VLOOKUP(L1320,lot!$A$3:$E$13372,3,0)</f>
        <v>#N/A</v>
      </c>
      <c r="Q1320" t="s">
        <v>16513</v>
      </c>
      <c r="R1320">
        <v>105</v>
      </c>
      <c r="S1320" t="s">
        <v>7249</v>
      </c>
      <c r="T1320" t="e">
        <f>VLOOKUP(Q1320,lot!$A$3:$E$13372,3,0)</f>
        <v>#N/A</v>
      </c>
      <c r="U1320" s="7" t="e">
        <f>VLOOKUP(Q1320,lot!$A$3:$E$13372,5,0)</f>
        <v>#N/A</v>
      </c>
    </row>
    <row r="1321" spans="2:21" hidden="1" x14ac:dyDescent="0.25">
      <c r="B1321" t="s">
        <v>16517</v>
      </c>
      <c r="C1321">
        <v>4</v>
      </c>
      <c r="E1321" t="s">
        <v>15976</v>
      </c>
      <c r="F1321">
        <f t="shared" si="40"/>
        <v>200</v>
      </c>
      <c r="G1321" s="11">
        <f t="shared" si="41"/>
        <v>200</v>
      </c>
      <c r="L1321" t="s">
        <v>15976</v>
      </c>
      <c r="M1321" t="e">
        <f>VLOOKUP(L1321,lot!$A$3:$E$13372,3,0)</f>
        <v>#N/A</v>
      </c>
      <c r="Q1321" t="s">
        <v>16517</v>
      </c>
      <c r="R1321">
        <v>4</v>
      </c>
      <c r="S1321" t="s">
        <v>7252</v>
      </c>
      <c r="T1321" t="e">
        <f>VLOOKUP(Q1321,lot!$A$3:$E$13372,3,0)</f>
        <v>#N/A</v>
      </c>
      <c r="U1321" s="7" t="e">
        <f>VLOOKUP(Q1321,lot!$A$3:$E$13372,5,0)</f>
        <v>#N/A</v>
      </c>
    </row>
    <row r="1322" spans="2:21" hidden="1" x14ac:dyDescent="0.25">
      <c r="B1322" t="s">
        <v>16519</v>
      </c>
      <c r="C1322">
        <v>11</v>
      </c>
      <c r="E1322" t="s">
        <v>15954</v>
      </c>
      <c r="F1322" t="e">
        <f t="shared" si="40"/>
        <v>#N/A</v>
      </c>
      <c r="G1322" s="11" t="str">
        <f t="shared" si="41"/>
        <v>0</v>
      </c>
      <c r="L1322" t="s">
        <v>15954</v>
      </c>
      <c r="M1322" t="e">
        <f>VLOOKUP(L1322,lot!$A$3:$E$13372,3,0)</f>
        <v>#N/A</v>
      </c>
      <c r="Q1322" t="s">
        <v>16519</v>
      </c>
      <c r="R1322">
        <v>11</v>
      </c>
      <c r="S1322" t="s">
        <v>7269</v>
      </c>
      <c r="T1322" t="e">
        <f>VLOOKUP(Q1322,lot!$A$3:$E$13372,3,0)</f>
        <v>#N/A</v>
      </c>
      <c r="U1322" s="7" t="e">
        <f>VLOOKUP(Q1322,lot!$A$3:$E$13372,5,0)</f>
        <v>#N/A</v>
      </c>
    </row>
    <row r="1323" spans="2:21" hidden="1" x14ac:dyDescent="0.25">
      <c r="B1323" t="s">
        <v>16520</v>
      </c>
      <c r="C1323">
        <v>800</v>
      </c>
      <c r="E1323" t="s">
        <v>15950</v>
      </c>
      <c r="F1323" t="e">
        <f t="shared" si="40"/>
        <v>#N/A</v>
      </c>
      <c r="G1323" s="11" t="str">
        <f t="shared" si="41"/>
        <v>0</v>
      </c>
      <c r="L1323" t="s">
        <v>15950</v>
      </c>
      <c r="M1323" t="e">
        <f>VLOOKUP(L1323,lot!$A$3:$E$13372,3,0)</f>
        <v>#N/A</v>
      </c>
      <c r="Q1323" t="s">
        <v>16520</v>
      </c>
      <c r="R1323">
        <v>800</v>
      </c>
      <c r="S1323" t="s">
        <v>7269</v>
      </c>
      <c r="T1323" t="e">
        <f>VLOOKUP(Q1323,lot!$A$3:$E$13372,3,0)</f>
        <v>#N/A</v>
      </c>
      <c r="U1323" s="7" t="e">
        <f>VLOOKUP(Q1323,lot!$A$3:$E$13372,5,0)</f>
        <v>#N/A</v>
      </c>
    </row>
    <row r="1324" spans="2:21" hidden="1" x14ac:dyDescent="0.25">
      <c r="B1324" t="s">
        <v>16521</v>
      </c>
      <c r="C1324">
        <v>539</v>
      </c>
      <c r="E1324" t="s">
        <v>15953</v>
      </c>
      <c r="F1324" t="e">
        <f t="shared" si="40"/>
        <v>#N/A</v>
      </c>
      <c r="G1324" s="11" t="str">
        <f t="shared" si="41"/>
        <v>0</v>
      </c>
      <c r="L1324" t="s">
        <v>15953</v>
      </c>
      <c r="M1324" t="e">
        <f>VLOOKUP(L1324,lot!$A$3:$E$13372,3,0)</f>
        <v>#N/A</v>
      </c>
      <c r="Q1324" t="s">
        <v>16521</v>
      </c>
      <c r="R1324">
        <v>539</v>
      </c>
      <c r="S1324" t="s">
        <v>7273</v>
      </c>
      <c r="T1324" t="e">
        <f>VLOOKUP(Q1324,lot!$A$3:$E$13372,3,0)</f>
        <v>#N/A</v>
      </c>
      <c r="U1324" s="7" t="e">
        <f>VLOOKUP(Q1324,lot!$A$3:$E$13372,5,0)</f>
        <v>#N/A</v>
      </c>
    </row>
    <row r="1325" spans="2:21" hidden="1" x14ac:dyDescent="0.25">
      <c r="B1325" t="s">
        <v>16522</v>
      </c>
      <c r="C1325">
        <v>1000</v>
      </c>
      <c r="E1325" t="s">
        <v>15952</v>
      </c>
      <c r="F1325">
        <f t="shared" si="40"/>
        <v>40</v>
      </c>
      <c r="G1325" s="11">
        <f t="shared" si="41"/>
        <v>40</v>
      </c>
      <c r="L1325" t="s">
        <v>15952</v>
      </c>
      <c r="M1325" t="e">
        <f>VLOOKUP(L1325,lot!$A$3:$E$13372,3,0)</f>
        <v>#N/A</v>
      </c>
      <c r="Q1325" t="s">
        <v>16522</v>
      </c>
      <c r="R1325">
        <v>1000</v>
      </c>
      <c r="S1325" t="s">
        <v>7273</v>
      </c>
      <c r="T1325" t="e">
        <f>VLOOKUP(Q1325,lot!$A$3:$E$13372,3,0)</f>
        <v>#N/A</v>
      </c>
      <c r="U1325" s="7" t="e">
        <f>VLOOKUP(Q1325,lot!$A$3:$E$13372,5,0)</f>
        <v>#N/A</v>
      </c>
    </row>
    <row r="1326" spans="2:21" hidden="1" x14ac:dyDescent="0.25">
      <c r="B1326" t="s">
        <v>16523</v>
      </c>
      <c r="C1326">
        <v>4</v>
      </c>
      <c r="E1326" t="s">
        <v>15948</v>
      </c>
      <c r="F1326" t="e">
        <f t="shared" si="40"/>
        <v>#N/A</v>
      </c>
      <c r="G1326" s="11" t="str">
        <f t="shared" si="41"/>
        <v>0</v>
      </c>
      <c r="L1326" t="s">
        <v>15948</v>
      </c>
      <c r="M1326" t="e">
        <f>VLOOKUP(L1326,lot!$A$3:$E$13372,3,0)</f>
        <v>#N/A</v>
      </c>
      <c r="Q1326" t="s">
        <v>16523</v>
      </c>
      <c r="R1326">
        <v>4</v>
      </c>
      <c r="S1326" t="s">
        <v>18258</v>
      </c>
      <c r="T1326" t="e">
        <f>VLOOKUP(Q1326,lot!$A$3:$E$13372,3,0)</f>
        <v>#N/A</v>
      </c>
      <c r="U1326" s="7" t="e">
        <f>VLOOKUP(Q1326,lot!$A$3:$E$13372,5,0)</f>
        <v>#N/A</v>
      </c>
    </row>
    <row r="1327" spans="2:21" hidden="1" x14ac:dyDescent="0.25">
      <c r="B1327" t="s">
        <v>16524</v>
      </c>
      <c r="C1327">
        <v>180</v>
      </c>
      <c r="E1327" t="s">
        <v>15977</v>
      </c>
      <c r="F1327" t="e">
        <f t="shared" si="40"/>
        <v>#N/A</v>
      </c>
      <c r="G1327" s="11" t="str">
        <f t="shared" si="41"/>
        <v>0</v>
      </c>
      <c r="L1327" t="s">
        <v>15977</v>
      </c>
      <c r="M1327" t="e">
        <f>VLOOKUP(L1327,lot!$A$3:$E$13372,3,0)</f>
        <v>#N/A</v>
      </c>
      <c r="Q1327" t="s">
        <v>16524</v>
      </c>
      <c r="R1327">
        <v>180</v>
      </c>
      <c r="S1327" t="s">
        <v>18258</v>
      </c>
      <c r="T1327" t="e">
        <f>VLOOKUP(Q1327,lot!$A$3:$E$13372,3,0)</f>
        <v>#N/A</v>
      </c>
      <c r="U1327" s="7" t="e">
        <f>VLOOKUP(Q1327,lot!$A$3:$E$13372,5,0)</f>
        <v>#N/A</v>
      </c>
    </row>
    <row r="1328" spans="2:21" hidden="1" x14ac:dyDescent="0.25">
      <c r="B1328" t="s">
        <v>16525</v>
      </c>
      <c r="C1328">
        <v>500</v>
      </c>
      <c r="E1328" t="s">
        <v>15978</v>
      </c>
      <c r="F1328" t="e">
        <f t="shared" si="40"/>
        <v>#N/A</v>
      </c>
      <c r="G1328" s="11" t="str">
        <f t="shared" si="41"/>
        <v>0</v>
      </c>
      <c r="L1328" t="s">
        <v>15978</v>
      </c>
      <c r="M1328" t="e">
        <f>VLOOKUP(L1328,lot!$A$3:$E$13372,3,0)</f>
        <v>#N/A</v>
      </c>
      <c r="Q1328" t="s">
        <v>16525</v>
      </c>
      <c r="R1328">
        <v>500</v>
      </c>
      <c r="S1328" t="s">
        <v>18258</v>
      </c>
      <c r="T1328" t="e">
        <f>VLOOKUP(Q1328,lot!$A$3:$E$13372,3,0)</f>
        <v>#N/A</v>
      </c>
      <c r="U1328" s="7" t="e">
        <f>VLOOKUP(Q1328,lot!$A$3:$E$13372,5,0)</f>
        <v>#N/A</v>
      </c>
    </row>
    <row r="1329" spans="2:21" hidden="1" x14ac:dyDescent="0.25">
      <c r="B1329" t="s">
        <v>16528</v>
      </c>
      <c r="C1329">
        <v>820</v>
      </c>
      <c r="E1329" t="s">
        <v>15979</v>
      </c>
      <c r="F1329" t="e">
        <f t="shared" si="40"/>
        <v>#N/A</v>
      </c>
      <c r="G1329" s="11" t="str">
        <f t="shared" si="41"/>
        <v>0</v>
      </c>
      <c r="L1329" t="s">
        <v>15979</v>
      </c>
      <c r="M1329" t="e">
        <f>VLOOKUP(L1329,lot!$A$3:$E$13372,3,0)</f>
        <v>#N/A</v>
      </c>
      <c r="Q1329" t="s">
        <v>16528</v>
      </c>
      <c r="R1329">
        <v>820</v>
      </c>
      <c r="S1329" t="s">
        <v>18259</v>
      </c>
      <c r="T1329" t="e">
        <f>VLOOKUP(Q1329,lot!$A$3:$E$13372,3,0)</f>
        <v>#N/A</v>
      </c>
      <c r="U1329" s="7" t="e">
        <f>VLOOKUP(Q1329,lot!$A$3:$E$13372,5,0)</f>
        <v>#N/A</v>
      </c>
    </row>
    <row r="1330" spans="2:21" hidden="1" x14ac:dyDescent="0.25">
      <c r="B1330" t="s">
        <v>16529</v>
      </c>
      <c r="C1330">
        <v>270</v>
      </c>
      <c r="E1330" t="s">
        <v>15980</v>
      </c>
      <c r="F1330" t="e">
        <f t="shared" si="40"/>
        <v>#N/A</v>
      </c>
      <c r="G1330" s="11" t="str">
        <f t="shared" si="41"/>
        <v>0</v>
      </c>
      <c r="L1330" t="s">
        <v>15980</v>
      </c>
      <c r="M1330" t="e">
        <f>VLOOKUP(L1330,lot!$A$3:$E$13372,3,0)</f>
        <v>#N/A</v>
      </c>
      <c r="Q1330" t="s">
        <v>16529</v>
      </c>
      <c r="R1330">
        <v>270</v>
      </c>
      <c r="S1330" t="s">
        <v>7290</v>
      </c>
      <c r="T1330" t="e">
        <f>VLOOKUP(Q1330,lot!$A$3:$E$13372,3,0)</f>
        <v>#N/A</v>
      </c>
      <c r="U1330" s="7" t="e">
        <f>VLOOKUP(Q1330,lot!$A$3:$E$13372,5,0)</f>
        <v>#N/A</v>
      </c>
    </row>
    <row r="1331" spans="2:21" hidden="1" x14ac:dyDescent="0.25">
      <c r="B1331" t="s">
        <v>16530</v>
      </c>
      <c r="C1331">
        <v>5</v>
      </c>
      <c r="E1331" t="s">
        <v>15981</v>
      </c>
      <c r="F1331">
        <f t="shared" si="40"/>
        <v>2020</v>
      </c>
      <c r="G1331" s="11">
        <f t="shared" si="41"/>
        <v>2020</v>
      </c>
      <c r="L1331" t="s">
        <v>15981</v>
      </c>
      <c r="M1331" t="e">
        <f>VLOOKUP(L1331,lot!$A$3:$E$13372,3,0)</f>
        <v>#N/A</v>
      </c>
      <c r="Q1331" t="s">
        <v>16530</v>
      </c>
      <c r="R1331">
        <v>5</v>
      </c>
      <c r="S1331" t="s">
        <v>7290</v>
      </c>
      <c r="T1331" t="e">
        <f>VLOOKUP(Q1331,lot!$A$3:$E$13372,3,0)</f>
        <v>#N/A</v>
      </c>
      <c r="U1331" s="7" t="e">
        <f>VLOOKUP(Q1331,lot!$A$3:$E$13372,5,0)</f>
        <v>#N/A</v>
      </c>
    </row>
    <row r="1332" spans="2:21" hidden="1" x14ac:dyDescent="0.25">
      <c r="B1332" t="s">
        <v>16531</v>
      </c>
      <c r="C1332">
        <v>10</v>
      </c>
      <c r="E1332" t="s">
        <v>15982</v>
      </c>
      <c r="F1332">
        <f t="shared" si="40"/>
        <v>224</v>
      </c>
      <c r="G1332" s="11">
        <f t="shared" si="41"/>
        <v>224</v>
      </c>
      <c r="L1332" t="s">
        <v>15982</v>
      </c>
      <c r="M1332" t="e">
        <f>VLOOKUP(L1332,lot!$A$3:$E$13372,3,0)</f>
        <v>#N/A</v>
      </c>
      <c r="Q1332" t="s">
        <v>16531</v>
      </c>
      <c r="R1332">
        <v>10</v>
      </c>
      <c r="S1332" t="s">
        <v>7294</v>
      </c>
      <c r="T1332" t="e">
        <f>VLOOKUP(Q1332,lot!$A$3:$E$13372,3,0)</f>
        <v>#N/A</v>
      </c>
      <c r="U1332" s="7" t="e">
        <f>VLOOKUP(Q1332,lot!$A$3:$E$13372,5,0)</f>
        <v>#N/A</v>
      </c>
    </row>
    <row r="1333" spans="2:21" hidden="1" x14ac:dyDescent="0.25">
      <c r="B1333" t="s">
        <v>16532</v>
      </c>
      <c r="C1333">
        <v>15</v>
      </c>
      <c r="E1333" t="s">
        <v>15983</v>
      </c>
      <c r="F1333">
        <f t="shared" si="40"/>
        <v>500</v>
      </c>
      <c r="G1333" s="11">
        <f t="shared" si="41"/>
        <v>500</v>
      </c>
      <c r="L1333" t="s">
        <v>15983</v>
      </c>
      <c r="M1333" t="e">
        <f>VLOOKUP(L1333,lot!$A$3:$E$13372,3,0)</f>
        <v>#N/A</v>
      </c>
      <c r="Q1333" t="s">
        <v>16532</v>
      </c>
      <c r="R1333">
        <v>15</v>
      </c>
      <c r="S1333" t="s">
        <v>7297</v>
      </c>
      <c r="T1333" t="e">
        <f>VLOOKUP(Q1333,lot!$A$3:$E$13372,3,0)</f>
        <v>#N/A</v>
      </c>
      <c r="U1333" s="7" t="e">
        <f>VLOOKUP(Q1333,lot!$A$3:$E$13372,5,0)</f>
        <v>#N/A</v>
      </c>
    </row>
    <row r="1334" spans="2:21" hidden="1" x14ac:dyDescent="0.25">
      <c r="B1334" t="s">
        <v>16536</v>
      </c>
      <c r="C1334">
        <v>34930</v>
      </c>
      <c r="E1334" t="s">
        <v>15984</v>
      </c>
      <c r="F1334">
        <f t="shared" si="40"/>
        <v>500</v>
      </c>
      <c r="G1334" s="11">
        <f t="shared" si="41"/>
        <v>500</v>
      </c>
      <c r="L1334" t="s">
        <v>15984</v>
      </c>
      <c r="M1334" t="e">
        <f>VLOOKUP(L1334,lot!$A$3:$E$13372,3,0)</f>
        <v>#N/A</v>
      </c>
      <c r="Q1334" t="s">
        <v>16536</v>
      </c>
      <c r="R1334">
        <v>34930</v>
      </c>
      <c r="S1334" t="s">
        <v>7299</v>
      </c>
      <c r="T1334" t="e">
        <f>VLOOKUP(Q1334,lot!$A$3:$E$13372,3,0)</f>
        <v>#N/A</v>
      </c>
      <c r="U1334" s="7" t="e">
        <f>VLOOKUP(Q1334,lot!$A$3:$E$13372,5,0)</f>
        <v>#N/A</v>
      </c>
    </row>
    <row r="1335" spans="2:21" hidden="1" x14ac:dyDescent="0.25">
      <c r="B1335" t="s">
        <v>16537</v>
      </c>
      <c r="C1335">
        <v>2656</v>
      </c>
      <c r="E1335" t="s">
        <v>15986</v>
      </c>
      <c r="F1335">
        <f t="shared" si="40"/>
        <v>4974</v>
      </c>
      <c r="G1335" s="11">
        <f t="shared" si="41"/>
        <v>4974</v>
      </c>
      <c r="L1335" t="s">
        <v>15986</v>
      </c>
      <c r="M1335" t="e">
        <f>VLOOKUP(L1335,lot!$A$3:$E$13372,3,0)</f>
        <v>#N/A</v>
      </c>
      <c r="Q1335" t="s">
        <v>16537</v>
      </c>
      <c r="R1335">
        <v>2656</v>
      </c>
      <c r="S1335" t="s">
        <v>7301</v>
      </c>
      <c r="T1335" t="e">
        <f>VLOOKUP(Q1335,lot!$A$3:$E$13372,3,0)</f>
        <v>#N/A</v>
      </c>
      <c r="U1335" s="7" t="e">
        <f>VLOOKUP(Q1335,lot!$A$3:$E$13372,5,0)</f>
        <v>#N/A</v>
      </c>
    </row>
    <row r="1336" spans="2:21" hidden="1" x14ac:dyDescent="0.25">
      <c r="B1336" t="s">
        <v>16538</v>
      </c>
      <c r="C1336">
        <v>63995</v>
      </c>
      <c r="E1336" t="s">
        <v>15985</v>
      </c>
      <c r="F1336">
        <f t="shared" si="40"/>
        <v>10016</v>
      </c>
      <c r="G1336" s="11">
        <f t="shared" si="41"/>
        <v>10016</v>
      </c>
      <c r="L1336" t="s">
        <v>15985</v>
      </c>
      <c r="M1336" t="e">
        <f>VLOOKUP(L1336,lot!$A$3:$E$13372,3,0)</f>
        <v>#N/A</v>
      </c>
      <c r="Q1336" t="s">
        <v>16538</v>
      </c>
      <c r="R1336">
        <v>63995</v>
      </c>
      <c r="S1336" t="s">
        <v>7301</v>
      </c>
      <c r="T1336" t="e">
        <f>VLOOKUP(Q1336,lot!$A$3:$E$13372,3,0)</f>
        <v>#N/A</v>
      </c>
      <c r="U1336" s="7" t="e">
        <f>VLOOKUP(Q1336,lot!$A$3:$E$13372,5,0)</f>
        <v>#N/A</v>
      </c>
    </row>
    <row r="1337" spans="2:21" hidden="1" x14ac:dyDescent="0.25">
      <c r="B1337" t="s">
        <v>16539</v>
      </c>
      <c r="C1337">
        <v>660</v>
      </c>
      <c r="E1337" t="s">
        <v>15987</v>
      </c>
      <c r="F1337">
        <f t="shared" si="40"/>
        <v>8472</v>
      </c>
      <c r="G1337" s="11">
        <f t="shared" si="41"/>
        <v>8472</v>
      </c>
      <c r="L1337" t="s">
        <v>15987</v>
      </c>
      <c r="M1337" t="e">
        <f>VLOOKUP(L1337,lot!$A$3:$E$13372,3,0)</f>
        <v>#N/A</v>
      </c>
      <c r="Q1337" t="s">
        <v>16539</v>
      </c>
      <c r="R1337">
        <v>660</v>
      </c>
      <c r="S1337" t="s">
        <v>18260</v>
      </c>
      <c r="T1337" t="e">
        <f>VLOOKUP(Q1337,lot!$A$3:$E$13372,3,0)</f>
        <v>#N/A</v>
      </c>
      <c r="U1337" s="7" t="e">
        <f>VLOOKUP(Q1337,lot!$A$3:$E$13372,5,0)</f>
        <v>#N/A</v>
      </c>
    </row>
    <row r="1338" spans="2:21" hidden="1" x14ac:dyDescent="0.25">
      <c r="B1338" t="s">
        <v>16542</v>
      </c>
      <c r="C1338">
        <v>45</v>
      </c>
      <c r="E1338" t="s">
        <v>14321</v>
      </c>
      <c r="F1338">
        <f t="shared" si="40"/>
        <v>1344</v>
      </c>
      <c r="G1338" s="11">
        <f t="shared" si="41"/>
        <v>1344</v>
      </c>
      <c r="L1338" t="s">
        <v>14321</v>
      </c>
      <c r="M1338" t="e">
        <f>VLOOKUP(L1338,lot!$A$3:$E$13372,3,0)</f>
        <v>#N/A</v>
      </c>
      <c r="Q1338" t="s">
        <v>16542</v>
      </c>
      <c r="R1338">
        <v>45</v>
      </c>
      <c r="S1338" t="s">
        <v>7314</v>
      </c>
      <c r="T1338" t="e">
        <f>VLOOKUP(Q1338,lot!$A$3:$E$13372,3,0)</f>
        <v>#N/A</v>
      </c>
      <c r="U1338" s="7" t="e">
        <f>VLOOKUP(Q1338,lot!$A$3:$E$13372,5,0)</f>
        <v>#N/A</v>
      </c>
    </row>
    <row r="1339" spans="2:21" hidden="1" x14ac:dyDescent="0.25">
      <c r="B1339" t="s">
        <v>16548</v>
      </c>
      <c r="C1339">
        <v>77244</v>
      </c>
      <c r="E1339" t="s">
        <v>15988</v>
      </c>
      <c r="F1339">
        <f t="shared" si="40"/>
        <v>44</v>
      </c>
      <c r="G1339" s="11">
        <f t="shared" si="41"/>
        <v>44</v>
      </c>
      <c r="L1339" t="s">
        <v>15988</v>
      </c>
      <c r="M1339" t="e">
        <f>VLOOKUP(L1339,lot!$A$3:$E$13372,3,0)</f>
        <v>#N/A</v>
      </c>
      <c r="Q1339" t="s">
        <v>16548</v>
      </c>
      <c r="R1339">
        <v>77244</v>
      </c>
      <c r="S1339" t="s">
        <v>18261</v>
      </c>
      <c r="T1339" t="e">
        <f>VLOOKUP(Q1339,lot!$A$3:$E$13372,3,0)</f>
        <v>#N/A</v>
      </c>
      <c r="U1339" s="7" t="e">
        <f>VLOOKUP(Q1339,lot!$A$3:$E$13372,5,0)</f>
        <v>#N/A</v>
      </c>
    </row>
    <row r="1340" spans="2:21" hidden="1" x14ac:dyDescent="0.25">
      <c r="B1340" t="s">
        <v>16552</v>
      </c>
      <c r="C1340">
        <v>162</v>
      </c>
      <c r="E1340" t="s">
        <v>15989</v>
      </c>
      <c r="F1340" t="e">
        <f t="shared" si="40"/>
        <v>#N/A</v>
      </c>
      <c r="G1340" s="11" t="str">
        <f t="shared" si="41"/>
        <v>0</v>
      </c>
      <c r="L1340" t="s">
        <v>15989</v>
      </c>
      <c r="M1340" t="e">
        <f>VLOOKUP(L1340,lot!$A$3:$E$13372,3,0)</f>
        <v>#N/A</v>
      </c>
      <c r="Q1340" t="s">
        <v>16552</v>
      </c>
      <c r="R1340">
        <v>162</v>
      </c>
      <c r="S1340" t="s">
        <v>7357</v>
      </c>
      <c r="T1340" t="e">
        <f>VLOOKUP(Q1340,lot!$A$3:$E$13372,3,0)</f>
        <v>#N/A</v>
      </c>
      <c r="U1340" s="7" t="e">
        <f>VLOOKUP(Q1340,lot!$A$3:$E$13372,5,0)</f>
        <v>#N/A</v>
      </c>
    </row>
    <row r="1341" spans="2:21" hidden="1" x14ac:dyDescent="0.25">
      <c r="B1341" t="s">
        <v>16555</v>
      </c>
      <c r="C1341">
        <v>85</v>
      </c>
      <c r="E1341" t="s">
        <v>15990</v>
      </c>
      <c r="F1341" t="e">
        <f t="shared" si="40"/>
        <v>#N/A</v>
      </c>
      <c r="G1341" s="11" t="str">
        <f t="shared" si="41"/>
        <v>0</v>
      </c>
      <c r="L1341" t="s">
        <v>15990</v>
      </c>
      <c r="M1341" t="e">
        <f>VLOOKUP(L1341,lot!$A$3:$E$13372,3,0)</f>
        <v>#N/A</v>
      </c>
      <c r="Q1341" t="s">
        <v>16555</v>
      </c>
      <c r="R1341">
        <v>85</v>
      </c>
      <c r="S1341" t="s">
        <v>7363</v>
      </c>
      <c r="T1341" t="e">
        <f>VLOOKUP(Q1341,lot!$A$3:$E$13372,3,0)</f>
        <v>#N/A</v>
      </c>
      <c r="U1341" s="7" t="e">
        <f>VLOOKUP(Q1341,lot!$A$3:$E$13372,5,0)</f>
        <v>#N/A</v>
      </c>
    </row>
    <row r="1342" spans="2:21" hidden="1" x14ac:dyDescent="0.25">
      <c r="B1342" t="s">
        <v>16559</v>
      </c>
      <c r="C1342">
        <v>169</v>
      </c>
      <c r="E1342" t="s">
        <v>15991</v>
      </c>
      <c r="F1342" t="e">
        <f t="shared" si="40"/>
        <v>#N/A</v>
      </c>
      <c r="G1342" s="11" t="str">
        <f t="shared" si="41"/>
        <v>0</v>
      </c>
      <c r="L1342" t="s">
        <v>15991</v>
      </c>
      <c r="M1342" t="e">
        <f>VLOOKUP(L1342,lot!$A$3:$E$13372,3,0)</f>
        <v>#N/A</v>
      </c>
      <c r="Q1342" t="s">
        <v>16559</v>
      </c>
      <c r="R1342">
        <v>169</v>
      </c>
      <c r="S1342" t="s">
        <v>7371</v>
      </c>
      <c r="T1342" t="e">
        <f>VLOOKUP(Q1342,lot!$A$3:$E$13372,3,0)</f>
        <v>#N/A</v>
      </c>
      <c r="U1342" s="7" t="e">
        <f>VLOOKUP(Q1342,lot!$A$3:$E$13372,5,0)</f>
        <v>#N/A</v>
      </c>
    </row>
    <row r="1343" spans="2:21" hidden="1" x14ac:dyDescent="0.25">
      <c r="B1343" t="s">
        <v>16560</v>
      </c>
      <c r="C1343">
        <v>389</v>
      </c>
      <c r="E1343" t="s">
        <v>15992</v>
      </c>
      <c r="F1343" t="e">
        <f t="shared" si="40"/>
        <v>#N/A</v>
      </c>
      <c r="G1343" s="11" t="str">
        <f t="shared" si="41"/>
        <v>0</v>
      </c>
      <c r="L1343" t="s">
        <v>15992</v>
      </c>
      <c r="M1343" t="e">
        <f>VLOOKUP(L1343,lot!$A$3:$E$13372,3,0)</f>
        <v>#N/A</v>
      </c>
      <c r="Q1343" t="s">
        <v>16560</v>
      </c>
      <c r="R1343">
        <v>389</v>
      </c>
      <c r="S1343" t="s">
        <v>7373</v>
      </c>
      <c r="T1343" t="e">
        <f>VLOOKUP(Q1343,lot!$A$3:$E$13372,3,0)</f>
        <v>#N/A</v>
      </c>
      <c r="U1343" s="7" t="e">
        <f>VLOOKUP(Q1343,lot!$A$3:$E$13372,5,0)</f>
        <v>#N/A</v>
      </c>
    </row>
    <row r="1344" spans="2:21" hidden="1" x14ac:dyDescent="0.25">
      <c r="B1344" t="s">
        <v>16562</v>
      </c>
      <c r="C1344">
        <v>15</v>
      </c>
      <c r="E1344" t="s">
        <v>15993</v>
      </c>
      <c r="F1344">
        <f t="shared" si="40"/>
        <v>20</v>
      </c>
      <c r="G1344" s="11">
        <f t="shared" si="41"/>
        <v>20</v>
      </c>
      <c r="L1344" t="s">
        <v>15993</v>
      </c>
      <c r="M1344" t="e">
        <f>VLOOKUP(L1344,lot!$A$3:$E$13372,3,0)</f>
        <v>#N/A</v>
      </c>
      <c r="Q1344" t="s">
        <v>16562</v>
      </c>
      <c r="R1344">
        <v>15</v>
      </c>
      <c r="S1344" t="s">
        <v>7380</v>
      </c>
      <c r="T1344" t="e">
        <f>VLOOKUP(Q1344,lot!$A$3:$E$13372,3,0)</f>
        <v>#N/A</v>
      </c>
      <c r="U1344" s="7" t="e">
        <f>VLOOKUP(Q1344,lot!$A$3:$E$13372,5,0)</f>
        <v>#N/A</v>
      </c>
    </row>
    <row r="1345" spans="2:21" hidden="1" x14ac:dyDescent="0.25">
      <c r="B1345" t="s">
        <v>16563</v>
      </c>
      <c r="C1345">
        <v>853</v>
      </c>
      <c r="E1345" t="s">
        <v>15994</v>
      </c>
      <c r="F1345">
        <f t="shared" si="40"/>
        <v>3264</v>
      </c>
      <c r="G1345" s="11">
        <f t="shared" si="41"/>
        <v>3264</v>
      </c>
      <c r="L1345" t="s">
        <v>15994</v>
      </c>
      <c r="M1345" t="e">
        <f>VLOOKUP(L1345,lot!$A$3:$E$13372,3,0)</f>
        <v>#N/A</v>
      </c>
      <c r="Q1345" t="s">
        <v>16563</v>
      </c>
      <c r="R1345">
        <v>853</v>
      </c>
      <c r="S1345" t="s">
        <v>18262</v>
      </c>
      <c r="T1345" t="e">
        <f>VLOOKUP(Q1345,lot!$A$3:$E$13372,3,0)</f>
        <v>#N/A</v>
      </c>
      <c r="U1345" s="7" t="e">
        <f>VLOOKUP(Q1345,lot!$A$3:$E$13372,5,0)</f>
        <v>#N/A</v>
      </c>
    </row>
    <row r="1346" spans="2:21" hidden="1" x14ac:dyDescent="0.25">
      <c r="B1346" t="s">
        <v>16564</v>
      </c>
      <c r="C1346">
        <v>75</v>
      </c>
      <c r="E1346" t="s">
        <v>15997</v>
      </c>
      <c r="F1346" t="e">
        <f t="shared" si="40"/>
        <v>#N/A</v>
      </c>
      <c r="G1346" s="11" t="str">
        <f t="shared" si="41"/>
        <v>0</v>
      </c>
      <c r="L1346" t="s">
        <v>15997</v>
      </c>
      <c r="M1346" t="e">
        <f>VLOOKUP(L1346,lot!$A$3:$E$13372,3,0)</f>
        <v>#N/A</v>
      </c>
      <c r="Q1346" t="s">
        <v>16564</v>
      </c>
      <c r="R1346">
        <v>75</v>
      </c>
      <c r="S1346" t="s">
        <v>18263</v>
      </c>
      <c r="T1346" t="e">
        <f>VLOOKUP(Q1346,lot!$A$3:$E$13372,3,0)</f>
        <v>#N/A</v>
      </c>
      <c r="U1346" s="7" t="e">
        <f>VLOOKUP(Q1346,lot!$A$3:$E$13372,5,0)</f>
        <v>#N/A</v>
      </c>
    </row>
    <row r="1347" spans="2:21" hidden="1" x14ac:dyDescent="0.25">
      <c r="B1347" t="s">
        <v>16565</v>
      </c>
      <c r="C1347">
        <v>1200</v>
      </c>
      <c r="E1347" t="s">
        <v>15998</v>
      </c>
      <c r="F1347">
        <f t="shared" ref="F1347:F1410" si="42">VLOOKUP(E1347,$B$2:$C$1866,2,0)</f>
        <v>17</v>
      </c>
      <c r="G1347" s="11">
        <f t="shared" ref="G1347:G1410" si="43">IF(ISNA(F1347),"0",F1347)</f>
        <v>17</v>
      </c>
      <c r="L1347" t="s">
        <v>15998</v>
      </c>
      <c r="M1347" t="e">
        <f>VLOOKUP(L1347,lot!$A$3:$E$13372,3,0)</f>
        <v>#N/A</v>
      </c>
      <c r="Q1347" t="s">
        <v>16565</v>
      </c>
      <c r="R1347">
        <v>1200</v>
      </c>
      <c r="S1347" t="s">
        <v>7387</v>
      </c>
      <c r="T1347" t="e">
        <f>VLOOKUP(Q1347,lot!$A$3:$E$13372,3,0)</f>
        <v>#N/A</v>
      </c>
      <c r="U1347" s="7" t="e">
        <f>VLOOKUP(Q1347,lot!$A$3:$E$13372,5,0)</f>
        <v>#N/A</v>
      </c>
    </row>
    <row r="1348" spans="2:21" hidden="1" x14ac:dyDescent="0.25">
      <c r="B1348" t="s">
        <v>16566</v>
      </c>
      <c r="C1348">
        <v>3767</v>
      </c>
      <c r="E1348" t="s">
        <v>15999</v>
      </c>
      <c r="F1348">
        <f t="shared" si="42"/>
        <v>680</v>
      </c>
      <c r="G1348" s="11">
        <f t="shared" si="43"/>
        <v>680</v>
      </c>
      <c r="L1348" t="s">
        <v>15999</v>
      </c>
      <c r="M1348" t="e">
        <f>VLOOKUP(L1348,lot!$A$3:$E$13372,3,0)</f>
        <v>#N/A</v>
      </c>
      <c r="Q1348" t="s">
        <v>16566</v>
      </c>
      <c r="R1348">
        <v>3767</v>
      </c>
      <c r="S1348" t="s">
        <v>18264</v>
      </c>
      <c r="T1348" t="e">
        <f>VLOOKUP(Q1348,lot!$A$3:$E$13372,3,0)</f>
        <v>#N/A</v>
      </c>
      <c r="U1348" s="7" t="e">
        <f>VLOOKUP(Q1348,lot!$A$3:$E$13372,5,0)</f>
        <v>#N/A</v>
      </c>
    </row>
    <row r="1349" spans="2:21" hidden="1" x14ac:dyDescent="0.25">
      <c r="B1349" t="s">
        <v>16567</v>
      </c>
      <c r="C1349">
        <v>2745</v>
      </c>
      <c r="E1349" t="s">
        <v>16000</v>
      </c>
      <c r="F1349" t="e">
        <f t="shared" si="42"/>
        <v>#N/A</v>
      </c>
      <c r="G1349" s="11" t="str">
        <f t="shared" si="43"/>
        <v>0</v>
      </c>
      <c r="L1349" t="s">
        <v>16000</v>
      </c>
      <c r="M1349" t="e">
        <f>VLOOKUP(L1349,lot!$A$3:$E$13372,3,0)</f>
        <v>#N/A</v>
      </c>
      <c r="Q1349" t="s">
        <v>16567</v>
      </c>
      <c r="R1349">
        <v>2745</v>
      </c>
      <c r="S1349" t="s">
        <v>18265</v>
      </c>
      <c r="T1349" t="e">
        <f>VLOOKUP(Q1349,lot!$A$3:$E$13372,3,0)</f>
        <v>#N/A</v>
      </c>
      <c r="U1349" s="7" t="e">
        <f>VLOOKUP(Q1349,lot!$A$3:$E$13372,5,0)</f>
        <v>#N/A</v>
      </c>
    </row>
    <row r="1350" spans="2:21" hidden="1" x14ac:dyDescent="0.25">
      <c r="B1350" t="s">
        <v>16570</v>
      </c>
      <c r="C1350">
        <v>25</v>
      </c>
      <c r="E1350" t="s">
        <v>16001</v>
      </c>
      <c r="F1350" t="e">
        <f t="shared" si="42"/>
        <v>#N/A</v>
      </c>
      <c r="G1350" s="11" t="str">
        <f t="shared" si="43"/>
        <v>0</v>
      </c>
      <c r="L1350" t="s">
        <v>16001</v>
      </c>
      <c r="M1350" t="e">
        <f>VLOOKUP(L1350,lot!$A$3:$E$13372,3,0)</f>
        <v>#N/A</v>
      </c>
      <c r="Q1350" t="s">
        <v>16570</v>
      </c>
      <c r="R1350">
        <v>25</v>
      </c>
      <c r="S1350" t="s">
        <v>7405</v>
      </c>
      <c r="T1350" t="e">
        <f>VLOOKUP(Q1350,lot!$A$3:$E$13372,3,0)</f>
        <v>#N/A</v>
      </c>
      <c r="U1350" s="7" t="e">
        <f>VLOOKUP(Q1350,lot!$A$3:$E$13372,5,0)</f>
        <v>#N/A</v>
      </c>
    </row>
    <row r="1351" spans="2:21" hidden="1" x14ac:dyDescent="0.25">
      <c r="B1351" t="s">
        <v>16572</v>
      </c>
      <c r="C1351">
        <v>163</v>
      </c>
      <c r="E1351" t="s">
        <v>16002</v>
      </c>
      <c r="F1351">
        <f t="shared" si="42"/>
        <v>140</v>
      </c>
      <c r="G1351" s="11">
        <f t="shared" si="43"/>
        <v>140</v>
      </c>
      <c r="L1351" t="s">
        <v>16002</v>
      </c>
      <c r="M1351" t="e">
        <f>VLOOKUP(L1351,lot!$A$3:$E$13372,3,0)</f>
        <v>#N/A</v>
      </c>
      <c r="Q1351" t="s">
        <v>16572</v>
      </c>
      <c r="R1351">
        <v>163</v>
      </c>
      <c r="S1351" t="s">
        <v>7414</v>
      </c>
      <c r="T1351" t="e">
        <f>VLOOKUP(Q1351,lot!$A$3:$E$13372,3,0)</f>
        <v>#N/A</v>
      </c>
      <c r="U1351" s="7" t="e">
        <f>VLOOKUP(Q1351,lot!$A$3:$E$13372,5,0)</f>
        <v>#N/A</v>
      </c>
    </row>
    <row r="1352" spans="2:21" hidden="1" x14ac:dyDescent="0.25">
      <c r="B1352" t="s">
        <v>16573</v>
      </c>
      <c r="C1352">
        <v>1780</v>
      </c>
      <c r="E1352" t="s">
        <v>15995</v>
      </c>
      <c r="F1352" t="e">
        <f t="shared" si="42"/>
        <v>#N/A</v>
      </c>
      <c r="G1352" s="11" t="str">
        <f t="shared" si="43"/>
        <v>0</v>
      </c>
      <c r="L1352" t="s">
        <v>15995</v>
      </c>
      <c r="M1352" t="e">
        <f>VLOOKUP(L1352,lot!$A$3:$E$13372,3,0)</f>
        <v>#N/A</v>
      </c>
      <c r="Q1352" t="s">
        <v>16573</v>
      </c>
      <c r="R1352">
        <v>1780</v>
      </c>
      <c r="S1352" t="s">
        <v>7417</v>
      </c>
      <c r="T1352" t="e">
        <f>VLOOKUP(Q1352,lot!$A$3:$E$13372,3,0)</f>
        <v>#N/A</v>
      </c>
      <c r="U1352" s="7" t="e">
        <f>VLOOKUP(Q1352,lot!$A$3:$E$13372,5,0)</f>
        <v>#N/A</v>
      </c>
    </row>
    <row r="1353" spans="2:21" hidden="1" x14ac:dyDescent="0.25">
      <c r="B1353" t="s">
        <v>16582</v>
      </c>
      <c r="C1353">
        <v>2000</v>
      </c>
      <c r="E1353" t="s">
        <v>15996</v>
      </c>
      <c r="F1353">
        <f t="shared" si="42"/>
        <v>925</v>
      </c>
      <c r="G1353" s="11">
        <f t="shared" si="43"/>
        <v>925</v>
      </c>
      <c r="L1353" t="s">
        <v>15996</v>
      </c>
      <c r="M1353" t="e">
        <f>VLOOKUP(L1353,lot!$A$3:$E$13372,3,0)</f>
        <v>#N/A</v>
      </c>
      <c r="Q1353" t="s">
        <v>16582</v>
      </c>
      <c r="R1353">
        <v>2000</v>
      </c>
      <c r="S1353" t="s">
        <v>18266</v>
      </c>
      <c r="T1353" t="e">
        <f>VLOOKUP(Q1353,lot!$A$3:$E$13372,3,0)</f>
        <v>#N/A</v>
      </c>
      <c r="U1353" s="7" t="e">
        <f>VLOOKUP(Q1353,lot!$A$3:$E$13372,5,0)</f>
        <v>#N/A</v>
      </c>
    </row>
    <row r="1354" spans="2:21" hidden="1" x14ac:dyDescent="0.25">
      <c r="B1354" t="s">
        <v>16583</v>
      </c>
      <c r="C1354">
        <v>2600</v>
      </c>
      <c r="E1354" t="s">
        <v>16007</v>
      </c>
      <c r="F1354" t="e">
        <f t="shared" si="42"/>
        <v>#N/A</v>
      </c>
      <c r="G1354" s="11" t="str">
        <f t="shared" si="43"/>
        <v>0</v>
      </c>
      <c r="L1354" t="s">
        <v>16007</v>
      </c>
      <c r="M1354" t="e">
        <f>VLOOKUP(L1354,lot!$A$3:$E$13372,3,0)</f>
        <v>#N/A</v>
      </c>
      <c r="Q1354" t="s">
        <v>16583</v>
      </c>
      <c r="R1354">
        <v>2600</v>
      </c>
      <c r="S1354" t="s">
        <v>18266</v>
      </c>
      <c r="T1354" t="e">
        <f>VLOOKUP(Q1354,lot!$A$3:$E$13372,3,0)</f>
        <v>#N/A</v>
      </c>
      <c r="U1354" s="7" t="e">
        <f>VLOOKUP(Q1354,lot!$A$3:$E$13372,5,0)</f>
        <v>#N/A</v>
      </c>
    </row>
    <row r="1355" spans="2:21" hidden="1" x14ac:dyDescent="0.25">
      <c r="B1355" t="s">
        <v>16585</v>
      </c>
      <c r="C1355">
        <v>2658</v>
      </c>
      <c r="E1355" t="s">
        <v>16003</v>
      </c>
      <c r="F1355" t="e">
        <f t="shared" si="42"/>
        <v>#N/A</v>
      </c>
      <c r="G1355" s="11" t="str">
        <f t="shared" si="43"/>
        <v>0</v>
      </c>
      <c r="L1355" t="s">
        <v>16003</v>
      </c>
      <c r="M1355" t="e">
        <f>VLOOKUP(L1355,lot!$A$3:$E$13372,3,0)</f>
        <v>#N/A</v>
      </c>
      <c r="Q1355" t="s">
        <v>16585</v>
      </c>
      <c r="R1355">
        <v>2658</v>
      </c>
      <c r="S1355" t="s">
        <v>18267</v>
      </c>
      <c r="T1355" t="e">
        <f>VLOOKUP(Q1355,lot!$A$3:$E$13372,3,0)</f>
        <v>#N/A</v>
      </c>
      <c r="U1355" s="7" t="e">
        <f>VLOOKUP(Q1355,lot!$A$3:$E$13372,5,0)</f>
        <v>#N/A</v>
      </c>
    </row>
    <row r="1356" spans="2:21" hidden="1" x14ac:dyDescent="0.25">
      <c r="B1356" t="s">
        <v>16586</v>
      </c>
      <c r="C1356">
        <v>2780</v>
      </c>
      <c r="E1356" t="s">
        <v>16004</v>
      </c>
      <c r="F1356" t="e">
        <f t="shared" si="42"/>
        <v>#N/A</v>
      </c>
      <c r="G1356" s="11" t="str">
        <f t="shared" si="43"/>
        <v>0</v>
      </c>
      <c r="L1356" t="s">
        <v>16004</v>
      </c>
      <c r="M1356" t="e">
        <f>VLOOKUP(L1356,lot!$A$3:$E$13372,3,0)</f>
        <v>#N/A</v>
      </c>
      <c r="Q1356" t="s">
        <v>16586</v>
      </c>
      <c r="R1356">
        <v>2780</v>
      </c>
      <c r="S1356" t="s">
        <v>18267</v>
      </c>
      <c r="T1356" t="e">
        <f>VLOOKUP(Q1356,lot!$A$3:$E$13372,3,0)</f>
        <v>#N/A</v>
      </c>
      <c r="U1356" s="7" t="e">
        <f>VLOOKUP(Q1356,lot!$A$3:$E$13372,5,0)</f>
        <v>#N/A</v>
      </c>
    </row>
    <row r="1357" spans="2:21" hidden="1" x14ac:dyDescent="0.25">
      <c r="B1357" t="s">
        <v>16587</v>
      </c>
      <c r="C1357">
        <v>85</v>
      </c>
      <c r="E1357" t="s">
        <v>16005</v>
      </c>
      <c r="F1357">
        <f t="shared" si="42"/>
        <v>1173</v>
      </c>
      <c r="G1357" s="11">
        <f t="shared" si="43"/>
        <v>1173</v>
      </c>
      <c r="L1357" t="s">
        <v>16005</v>
      </c>
      <c r="M1357" t="e">
        <f>VLOOKUP(L1357,lot!$A$3:$E$13372,3,0)</f>
        <v>#N/A</v>
      </c>
      <c r="Q1357" t="s">
        <v>16587</v>
      </c>
      <c r="R1357">
        <v>85</v>
      </c>
      <c r="S1357" t="s">
        <v>7470</v>
      </c>
      <c r="T1357" t="e">
        <f>VLOOKUP(Q1357,lot!$A$3:$E$13372,3,0)</f>
        <v>#N/A</v>
      </c>
      <c r="U1357" s="7" t="e">
        <f>VLOOKUP(Q1357,lot!$A$3:$E$13372,5,0)</f>
        <v>#N/A</v>
      </c>
    </row>
    <row r="1358" spans="2:21" hidden="1" x14ac:dyDescent="0.25">
      <c r="B1358" t="s">
        <v>16588</v>
      </c>
      <c r="C1358">
        <v>25</v>
      </c>
      <c r="E1358" t="s">
        <v>16012</v>
      </c>
      <c r="F1358">
        <f t="shared" si="42"/>
        <v>4</v>
      </c>
      <c r="G1358" s="11">
        <f t="shared" si="43"/>
        <v>4</v>
      </c>
      <c r="L1358" t="s">
        <v>16012</v>
      </c>
      <c r="M1358" t="e">
        <f>VLOOKUP(L1358,lot!$A$3:$E$13372,3,0)</f>
        <v>#N/A</v>
      </c>
      <c r="Q1358" t="s">
        <v>16588</v>
      </c>
      <c r="R1358">
        <v>25</v>
      </c>
      <c r="S1358" t="s">
        <v>7473</v>
      </c>
      <c r="T1358" t="e">
        <f>VLOOKUP(Q1358,lot!$A$3:$E$13372,3,0)</f>
        <v>#N/A</v>
      </c>
      <c r="U1358" s="7" t="e">
        <f>VLOOKUP(Q1358,lot!$A$3:$E$13372,5,0)</f>
        <v>#N/A</v>
      </c>
    </row>
    <row r="1359" spans="2:21" hidden="1" x14ac:dyDescent="0.25">
      <c r="B1359" t="s">
        <v>16589</v>
      </c>
      <c r="C1359">
        <v>850</v>
      </c>
      <c r="E1359" t="s">
        <v>16011</v>
      </c>
      <c r="F1359">
        <f t="shared" si="42"/>
        <v>840</v>
      </c>
      <c r="G1359" s="11">
        <f t="shared" si="43"/>
        <v>840</v>
      </c>
      <c r="L1359" t="s">
        <v>16011</v>
      </c>
      <c r="M1359" t="e">
        <f>VLOOKUP(L1359,lot!$A$3:$E$13372,3,0)</f>
        <v>#N/A</v>
      </c>
      <c r="Q1359" t="s">
        <v>16589</v>
      </c>
      <c r="R1359">
        <v>850</v>
      </c>
      <c r="S1359" t="s">
        <v>7473</v>
      </c>
      <c r="T1359" t="e">
        <f>VLOOKUP(Q1359,lot!$A$3:$E$13372,3,0)</f>
        <v>#N/A</v>
      </c>
      <c r="U1359" s="7" t="e">
        <f>VLOOKUP(Q1359,lot!$A$3:$E$13372,5,0)</f>
        <v>#N/A</v>
      </c>
    </row>
    <row r="1360" spans="2:21" hidden="1" x14ac:dyDescent="0.25">
      <c r="B1360" t="s">
        <v>16590</v>
      </c>
      <c r="C1360">
        <v>25</v>
      </c>
      <c r="E1360" t="s">
        <v>16008</v>
      </c>
      <c r="F1360" t="e">
        <f t="shared" si="42"/>
        <v>#N/A</v>
      </c>
      <c r="G1360" s="11" t="str">
        <f t="shared" si="43"/>
        <v>0</v>
      </c>
      <c r="L1360" t="s">
        <v>16008</v>
      </c>
      <c r="M1360" t="e">
        <f>VLOOKUP(L1360,lot!$A$3:$E$13372,3,0)</f>
        <v>#N/A</v>
      </c>
      <c r="Q1360" t="s">
        <v>16590</v>
      </c>
      <c r="R1360">
        <v>25</v>
      </c>
      <c r="S1360" t="s">
        <v>7478</v>
      </c>
      <c r="T1360" t="e">
        <f>VLOOKUP(Q1360,lot!$A$3:$E$13372,3,0)</f>
        <v>#N/A</v>
      </c>
      <c r="U1360" s="7" t="e">
        <f>VLOOKUP(Q1360,lot!$A$3:$E$13372,5,0)</f>
        <v>#N/A</v>
      </c>
    </row>
    <row r="1361" spans="2:21" hidden="1" x14ac:dyDescent="0.25">
      <c r="B1361" t="s">
        <v>16591</v>
      </c>
      <c r="C1361">
        <v>780</v>
      </c>
      <c r="E1361" t="s">
        <v>16009</v>
      </c>
      <c r="F1361">
        <f t="shared" si="42"/>
        <v>14</v>
      </c>
      <c r="G1361" s="11">
        <f t="shared" si="43"/>
        <v>14</v>
      </c>
      <c r="L1361" t="s">
        <v>16009</v>
      </c>
      <c r="M1361" t="e">
        <f>VLOOKUP(L1361,lot!$A$3:$E$13372,3,0)</f>
        <v>#N/A</v>
      </c>
      <c r="Q1361" t="s">
        <v>16591</v>
      </c>
      <c r="R1361">
        <v>780</v>
      </c>
      <c r="S1361" t="s">
        <v>7478</v>
      </c>
      <c r="T1361" t="e">
        <f>VLOOKUP(Q1361,lot!$A$3:$E$13372,3,0)</f>
        <v>#N/A</v>
      </c>
      <c r="U1361" s="7" t="e">
        <f>VLOOKUP(Q1361,lot!$A$3:$E$13372,5,0)</f>
        <v>#N/A</v>
      </c>
    </row>
    <row r="1362" spans="2:21" hidden="1" x14ac:dyDescent="0.25">
      <c r="B1362" t="s">
        <v>16595</v>
      </c>
      <c r="C1362">
        <v>17920</v>
      </c>
      <c r="E1362" t="s">
        <v>16013</v>
      </c>
      <c r="F1362" t="e">
        <f t="shared" si="42"/>
        <v>#N/A</v>
      </c>
      <c r="G1362" s="11" t="str">
        <f t="shared" si="43"/>
        <v>0</v>
      </c>
      <c r="L1362" t="s">
        <v>16013</v>
      </c>
      <c r="M1362" t="e">
        <f>VLOOKUP(L1362,lot!$A$3:$E$13372,3,0)</f>
        <v>#N/A</v>
      </c>
      <c r="Q1362" t="s">
        <v>16595</v>
      </c>
      <c r="R1362">
        <v>17920</v>
      </c>
      <c r="S1362" t="s">
        <v>7484</v>
      </c>
      <c r="T1362" t="e">
        <f>VLOOKUP(Q1362,lot!$A$3:$E$13372,3,0)</f>
        <v>#N/A</v>
      </c>
      <c r="U1362" s="7" t="e">
        <f>VLOOKUP(Q1362,lot!$A$3:$E$13372,5,0)</f>
        <v>#N/A</v>
      </c>
    </row>
    <row r="1363" spans="2:21" hidden="1" x14ac:dyDescent="0.25">
      <c r="B1363" t="s">
        <v>16598</v>
      </c>
      <c r="C1363">
        <v>6774</v>
      </c>
      <c r="E1363" t="s">
        <v>16014</v>
      </c>
      <c r="F1363" t="e">
        <f t="shared" si="42"/>
        <v>#N/A</v>
      </c>
      <c r="G1363" s="11" t="str">
        <f t="shared" si="43"/>
        <v>0</v>
      </c>
      <c r="L1363" t="s">
        <v>16014</v>
      </c>
      <c r="M1363" t="e">
        <f>VLOOKUP(L1363,lot!$A$3:$E$13372,3,0)</f>
        <v>#N/A</v>
      </c>
      <c r="Q1363" t="s">
        <v>16598</v>
      </c>
      <c r="R1363">
        <v>6774</v>
      </c>
      <c r="S1363" t="s">
        <v>7484</v>
      </c>
      <c r="T1363" t="e">
        <f>VLOOKUP(Q1363,lot!$A$3:$E$13372,3,0)</f>
        <v>#N/A</v>
      </c>
      <c r="U1363" s="7" t="e">
        <f>VLOOKUP(Q1363,lot!$A$3:$E$13372,5,0)</f>
        <v>#N/A</v>
      </c>
    </row>
    <row r="1364" spans="2:21" hidden="1" x14ac:dyDescent="0.25">
      <c r="B1364" t="s">
        <v>16599</v>
      </c>
      <c r="C1364">
        <v>18</v>
      </c>
      <c r="E1364" t="s">
        <v>16015</v>
      </c>
      <c r="F1364" t="e">
        <f t="shared" si="42"/>
        <v>#N/A</v>
      </c>
      <c r="G1364" s="11" t="str">
        <f t="shared" si="43"/>
        <v>0</v>
      </c>
      <c r="L1364" t="s">
        <v>16015</v>
      </c>
      <c r="M1364" t="e">
        <f>VLOOKUP(L1364,lot!$A$3:$E$13372,3,0)</f>
        <v>#N/A</v>
      </c>
      <c r="Q1364" t="s">
        <v>16599</v>
      </c>
      <c r="R1364">
        <v>18</v>
      </c>
      <c r="S1364" t="s">
        <v>7486</v>
      </c>
      <c r="T1364" t="e">
        <f>VLOOKUP(Q1364,lot!$A$3:$E$13372,3,0)</f>
        <v>#N/A</v>
      </c>
      <c r="U1364" s="7" t="e">
        <f>VLOOKUP(Q1364,lot!$A$3:$E$13372,5,0)</f>
        <v>#N/A</v>
      </c>
    </row>
    <row r="1365" spans="2:21" hidden="1" x14ac:dyDescent="0.25">
      <c r="B1365" t="s">
        <v>16600</v>
      </c>
      <c r="C1365">
        <v>4</v>
      </c>
      <c r="E1365" t="s">
        <v>16017</v>
      </c>
      <c r="F1365" t="e">
        <f t="shared" si="42"/>
        <v>#N/A</v>
      </c>
      <c r="G1365" s="11" t="str">
        <f t="shared" si="43"/>
        <v>0</v>
      </c>
      <c r="L1365" t="s">
        <v>16017</v>
      </c>
      <c r="M1365" t="e">
        <f>VLOOKUP(L1365,lot!$A$3:$E$13372,3,0)</f>
        <v>#N/A</v>
      </c>
      <c r="Q1365" t="s">
        <v>16600</v>
      </c>
      <c r="R1365">
        <v>4</v>
      </c>
      <c r="S1365" t="s">
        <v>7486</v>
      </c>
      <c r="T1365" t="e">
        <f>VLOOKUP(Q1365,lot!$A$3:$E$13372,3,0)</f>
        <v>#N/A</v>
      </c>
      <c r="U1365" s="7" t="e">
        <f>VLOOKUP(Q1365,lot!$A$3:$E$13372,5,0)</f>
        <v>#N/A</v>
      </c>
    </row>
    <row r="1366" spans="2:21" hidden="1" x14ac:dyDescent="0.25">
      <c r="B1366" t="s">
        <v>16603</v>
      </c>
      <c r="C1366">
        <v>844</v>
      </c>
      <c r="E1366" t="s">
        <v>16018</v>
      </c>
      <c r="F1366">
        <f t="shared" si="42"/>
        <v>2440</v>
      </c>
      <c r="G1366" s="11">
        <f t="shared" si="43"/>
        <v>2440</v>
      </c>
      <c r="L1366" t="s">
        <v>16018</v>
      </c>
      <c r="M1366" t="e">
        <f>VLOOKUP(L1366,lot!$A$3:$E$13372,3,0)</f>
        <v>#N/A</v>
      </c>
      <c r="Q1366" t="s">
        <v>16603</v>
      </c>
      <c r="R1366">
        <v>844</v>
      </c>
      <c r="S1366" t="s">
        <v>7489</v>
      </c>
      <c r="T1366" t="e">
        <f>VLOOKUP(Q1366,lot!$A$3:$E$13372,3,0)</f>
        <v>#N/A</v>
      </c>
      <c r="U1366" s="7" t="e">
        <f>VLOOKUP(Q1366,lot!$A$3:$E$13372,5,0)</f>
        <v>#N/A</v>
      </c>
    </row>
    <row r="1367" spans="2:21" hidden="1" x14ac:dyDescent="0.25">
      <c r="B1367" t="s">
        <v>16605</v>
      </c>
      <c r="C1367">
        <v>2</v>
      </c>
      <c r="E1367" t="s">
        <v>16019</v>
      </c>
      <c r="F1367" t="e">
        <f t="shared" si="42"/>
        <v>#N/A</v>
      </c>
      <c r="G1367" s="11" t="str">
        <f t="shared" si="43"/>
        <v>0</v>
      </c>
      <c r="L1367" t="s">
        <v>16019</v>
      </c>
      <c r="M1367" t="e">
        <f>VLOOKUP(L1367,lot!$A$3:$E$13372,3,0)</f>
        <v>#N/A</v>
      </c>
      <c r="Q1367" t="s">
        <v>16605</v>
      </c>
      <c r="R1367">
        <v>2</v>
      </c>
      <c r="S1367" t="s">
        <v>977</v>
      </c>
      <c r="T1367" t="e">
        <f>VLOOKUP(Q1367,lot!$A$3:$E$13372,3,0)</f>
        <v>#N/A</v>
      </c>
      <c r="U1367" s="7" t="e">
        <f>VLOOKUP(Q1367,lot!$A$3:$E$13372,5,0)</f>
        <v>#N/A</v>
      </c>
    </row>
    <row r="1368" spans="2:21" hidden="1" x14ac:dyDescent="0.25">
      <c r="B1368" t="s">
        <v>16608</v>
      </c>
      <c r="C1368">
        <v>1720</v>
      </c>
      <c r="E1368" t="s">
        <v>16020</v>
      </c>
      <c r="F1368" t="e">
        <f t="shared" si="42"/>
        <v>#N/A</v>
      </c>
      <c r="G1368" s="11" t="str">
        <f t="shared" si="43"/>
        <v>0</v>
      </c>
      <c r="L1368" t="s">
        <v>16020</v>
      </c>
      <c r="M1368" t="e">
        <f>VLOOKUP(L1368,lot!$A$3:$E$13372,3,0)</f>
        <v>#N/A</v>
      </c>
      <c r="Q1368" t="s">
        <v>16608</v>
      </c>
      <c r="R1368">
        <v>1720</v>
      </c>
      <c r="S1368" t="s">
        <v>977</v>
      </c>
      <c r="T1368" t="e">
        <f>VLOOKUP(Q1368,lot!$A$3:$E$13372,3,0)</f>
        <v>#N/A</v>
      </c>
      <c r="U1368" s="7" t="e">
        <f>VLOOKUP(Q1368,lot!$A$3:$E$13372,5,0)</f>
        <v>#N/A</v>
      </c>
    </row>
    <row r="1369" spans="2:21" hidden="1" x14ac:dyDescent="0.25">
      <c r="B1369" t="s">
        <v>16609</v>
      </c>
      <c r="C1369">
        <v>23</v>
      </c>
      <c r="E1369" t="s">
        <v>16021</v>
      </c>
      <c r="F1369" t="e">
        <f t="shared" si="42"/>
        <v>#N/A</v>
      </c>
      <c r="G1369" s="11" t="str">
        <f t="shared" si="43"/>
        <v>0</v>
      </c>
      <c r="L1369" t="s">
        <v>16021</v>
      </c>
      <c r="M1369" t="e">
        <f>VLOOKUP(L1369,lot!$A$3:$E$13372,3,0)</f>
        <v>#N/A</v>
      </c>
      <c r="Q1369" t="s">
        <v>16609</v>
      </c>
      <c r="R1369">
        <v>23</v>
      </c>
      <c r="S1369" t="s">
        <v>7492</v>
      </c>
      <c r="T1369" t="e">
        <f>VLOOKUP(Q1369,lot!$A$3:$E$13372,3,0)</f>
        <v>#N/A</v>
      </c>
      <c r="U1369" s="7" t="e">
        <f>VLOOKUP(Q1369,lot!$A$3:$E$13372,5,0)</f>
        <v>#N/A</v>
      </c>
    </row>
    <row r="1370" spans="2:21" hidden="1" x14ac:dyDescent="0.25">
      <c r="B1370" t="s">
        <v>16611</v>
      </c>
      <c r="C1370">
        <v>200</v>
      </c>
      <c r="E1370" t="s">
        <v>16022</v>
      </c>
      <c r="F1370" t="e">
        <f t="shared" si="42"/>
        <v>#N/A</v>
      </c>
      <c r="G1370" s="11" t="str">
        <f t="shared" si="43"/>
        <v>0</v>
      </c>
      <c r="L1370" t="s">
        <v>16022</v>
      </c>
      <c r="M1370" t="e">
        <f>VLOOKUP(L1370,lot!$A$3:$E$13372,3,0)</f>
        <v>#N/A</v>
      </c>
      <c r="Q1370" t="s">
        <v>16611</v>
      </c>
      <c r="R1370">
        <v>200</v>
      </c>
      <c r="S1370" t="s">
        <v>7492</v>
      </c>
      <c r="T1370" t="e">
        <f>VLOOKUP(Q1370,lot!$A$3:$E$13372,3,0)</f>
        <v>#N/A</v>
      </c>
      <c r="U1370" s="7" t="e">
        <f>VLOOKUP(Q1370,lot!$A$3:$E$13372,5,0)</f>
        <v>#N/A</v>
      </c>
    </row>
    <row r="1371" spans="2:21" hidden="1" x14ac:dyDescent="0.25">
      <c r="B1371" t="s">
        <v>16612</v>
      </c>
      <c r="C1371">
        <v>800</v>
      </c>
      <c r="E1371" t="s">
        <v>16023</v>
      </c>
      <c r="F1371" t="e">
        <f t="shared" si="42"/>
        <v>#N/A</v>
      </c>
      <c r="G1371" s="11" t="str">
        <f t="shared" si="43"/>
        <v>0</v>
      </c>
      <c r="L1371" t="s">
        <v>16023</v>
      </c>
      <c r="M1371" t="e">
        <f>VLOOKUP(L1371,lot!$A$3:$E$13372,3,0)</f>
        <v>#N/A</v>
      </c>
      <c r="Q1371" t="s">
        <v>16612</v>
      </c>
      <c r="R1371">
        <v>800</v>
      </c>
      <c r="S1371" t="s">
        <v>7492</v>
      </c>
      <c r="T1371" t="e">
        <f>VLOOKUP(Q1371,lot!$A$3:$E$13372,3,0)</f>
        <v>#N/A</v>
      </c>
      <c r="U1371" s="7" t="e">
        <f>VLOOKUP(Q1371,lot!$A$3:$E$13372,5,0)</f>
        <v>#N/A</v>
      </c>
    </row>
    <row r="1372" spans="2:21" hidden="1" x14ac:dyDescent="0.25">
      <c r="B1372" t="s">
        <v>16613</v>
      </c>
      <c r="C1372">
        <v>560</v>
      </c>
      <c r="E1372" t="s">
        <v>16024</v>
      </c>
      <c r="F1372">
        <f t="shared" si="42"/>
        <v>3920</v>
      </c>
      <c r="G1372" s="11">
        <f t="shared" si="43"/>
        <v>3920</v>
      </c>
      <c r="L1372" t="s">
        <v>16024</v>
      </c>
      <c r="M1372" t="e">
        <f>VLOOKUP(L1372,lot!$A$3:$E$13372,3,0)</f>
        <v>#N/A</v>
      </c>
      <c r="Q1372" t="s">
        <v>16613</v>
      </c>
      <c r="R1372">
        <v>560</v>
      </c>
      <c r="S1372" t="s">
        <v>18268</v>
      </c>
      <c r="T1372" t="e">
        <f>VLOOKUP(Q1372,lot!$A$3:$E$13372,3,0)</f>
        <v>#N/A</v>
      </c>
      <c r="U1372" s="7" t="e">
        <f>VLOOKUP(Q1372,lot!$A$3:$E$13372,5,0)</f>
        <v>#N/A</v>
      </c>
    </row>
    <row r="1373" spans="2:21" x14ac:dyDescent="0.25">
      <c r="B1373" t="s">
        <v>16614</v>
      </c>
      <c r="C1373">
        <v>1760</v>
      </c>
      <c r="E1373" t="s">
        <v>17471</v>
      </c>
      <c r="F1373" t="e">
        <f t="shared" si="42"/>
        <v>#N/A</v>
      </c>
      <c r="G1373" s="11" t="str">
        <f t="shared" si="43"/>
        <v>0</v>
      </c>
      <c r="L1373" t="s">
        <v>17471</v>
      </c>
      <c r="M1373" t="e">
        <f>VLOOKUP(L1373,lot!$A$3:$E$13372,3,0)</f>
        <v>#N/A</v>
      </c>
      <c r="Q1373" t="s">
        <v>16614</v>
      </c>
      <c r="R1373">
        <v>1760</v>
      </c>
      <c r="S1373" t="s">
        <v>18268</v>
      </c>
      <c r="T1373" t="e">
        <f>VLOOKUP(Q1373,lot!$A$3:$E$13372,3,0)</f>
        <v>#N/A</v>
      </c>
      <c r="U1373" s="7" t="e">
        <f>VLOOKUP(Q1373,lot!$A$3:$E$13372,5,0)</f>
        <v>#N/A</v>
      </c>
    </row>
    <row r="1374" spans="2:21" hidden="1" x14ac:dyDescent="0.25">
      <c r="B1374" t="s">
        <v>16616</v>
      </c>
      <c r="C1374">
        <v>36</v>
      </c>
      <c r="E1374" t="s">
        <v>16032</v>
      </c>
      <c r="F1374" t="e">
        <f t="shared" si="42"/>
        <v>#N/A</v>
      </c>
      <c r="G1374" s="11" t="str">
        <f t="shared" si="43"/>
        <v>0</v>
      </c>
      <c r="L1374" t="s">
        <v>16032</v>
      </c>
      <c r="M1374" t="e">
        <f>VLOOKUP(L1374,lot!$A$3:$E$13372,3,0)</f>
        <v>#N/A</v>
      </c>
      <c r="Q1374" t="s">
        <v>16616</v>
      </c>
      <c r="R1374">
        <v>36</v>
      </c>
      <c r="S1374" t="s">
        <v>18268</v>
      </c>
      <c r="T1374" t="e">
        <f>VLOOKUP(Q1374,lot!$A$3:$E$13372,3,0)</f>
        <v>#N/A</v>
      </c>
      <c r="U1374" s="7" t="e">
        <f>VLOOKUP(Q1374,lot!$A$3:$E$13372,5,0)</f>
        <v>#N/A</v>
      </c>
    </row>
    <row r="1375" spans="2:21" hidden="1" x14ac:dyDescent="0.25">
      <c r="B1375" t="s">
        <v>16621</v>
      </c>
      <c r="C1375">
        <v>1340</v>
      </c>
      <c r="E1375" t="s">
        <v>16033</v>
      </c>
      <c r="F1375" t="e">
        <f t="shared" si="42"/>
        <v>#N/A</v>
      </c>
      <c r="G1375" s="11" t="str">
        <f t="shared" si="43"/>
        <v>0</v>
      </c>
      <c r="L1375" t="s">
        <v>16033</v>
      </c>
      <c r="M1375" t="e">
        <f>VLOOKUP(L1375,lot!$A$3:$E$13372,3,0)</f>
        <v>#N/A</v>
      </c>
      <c r="Q1375" t="s">
        <v>16621</v>
      </c>
      <c r="R1375">
        <v>1340</v>
      </c>
      <c r="S1375" t="s">
        <v>18269</v>
      </c>
      <c r="T1375" t="e">
        <f>VLOOKUP(Q1375,lot!$A$3:$E$13372,3,0)</f>
        <v>#N/A</v>
      </c>
      <c r="U1375" s="7" t="e">
        <f>VLOOKUP(Q1375,lot!$A$3:$E$13372,5,0)</f>
        <v>#N/A</v>
      </c>
    </row>
    <row r="1376" spans="2:21" hidden="1" x14ac:dyDescent="0.25">
      <c r="B1376" t="s">
        <v>16622</v>
      </c>
      <c r="C1376">
        <v>180</v>
      </c>
      <c r="E1376" t="s">
        <v>16026</v>
      </c>
      <c r="F1376">
        <f t="shared" si="42"/>
        <v>7</v>
      </c>
      <c r="G1376" s="11">
        <f t="shared" si="43"/>
        <v>7</v>
      </c>
      <c r="L1376" t="s">
        <v>16026</v>
      </c>
      <c r="M1376" t="e">
        <f>VLOOKUP(L1376,lot!$A$3:$E$13372,3,0)</f>
        <v>#N/A</v>
      </c>
      <c r="Q1376" t="s">
        <v>16622</v>
      </c>
      <c r="R1376">
        <v>180</v>
      </c>
      <c r="S1376" t="s">
        <v>7499</v>
      </c>
      <c r="T1376" t="e">
        <f>VLOOKUP(Q1376,lot!$A$3:$E$13372,3,0)</f>
        <v>#N/A</v>
      </c>
      <c r="U1376" s="7" t="e">
        <f>VLOOKUP(Q1376,lot!$A$3:$E$13372,5,0)</f>
        <v>#N/A</v>
      </c>
    </row>
    <row r="1377" spans="2:21" hidden="1" x14ac:dyDescent="0.25">
      <c r="B1377" t="s">
        <v>16623</v>
      </c>
      <c r="C1377">
        <v>400</v>
      </c>
      <c r="E1377" t="s">
        <v>16027</v>
      </c>
      <c r="F1377" t="e">
        <f t="shared" si="42"/>
        <v>#N/A</v>
      </c>
      <c r="G1377" s="11" t="str">
        <f t="shared" si="43"/>
        <v>0</v>
      </c>
      <c r="L1377" t="s">
        <v>16027</v>
      </c>
      <c r="M1377" t="e">
        <f>VLOOKUP(L1377,lot!$A$3:$E$13372,3,0)</f>
        <v>#N/A</v>
      </c>
      <c r="Q1377" t="s">
        <v>16623</v>
      </c>
      <c r="R1377">
        <v>400</v>
      </c>
      <c r="S1377" t="s">
        <v>7499</v>
      </c>
      <c r="T1377" t="e">
        <f>VLOOKUP(Q1377,lot!$A$3:$E$13372,3,0)</f>
        <v>#N/A</v>
      </c>
      <c r="U1377" s="7" t="e">
        <f>VLOOKUP(Q1377,lot!$A$3:$E$13372,5,0)</f>
        <v>#N/A</v>
      </c>
    </row>
    <row r="1378" spans="2:21" hidden="1" x14ac:dyDescent="0.25">
      <c r="B1378" t="s">
        <v>16624</v>
      </c>
      <c r="C1378">
        <v>6105</v>
      </c>
      <c r="E1378" t="s">
        <v>16028</v>
      </c>
      <c r="F1378">
        <f t="shared" si="42"/>
        <v>4040</v>
      </c>
      <c r="G1378" s="11">
        <f t="shared" si="43"/>
        <v>4040</v>
      </c>
      <c r="L1378" t="s">
        <v>16028</v>
      </c>
      <c r="M1378" t="e">
        <f>VLOOKUP(L1378,lot!$A$3:$E$13372,3,0)</f>
        <v>#N/A</v>
      </c>
      <c r="Q1378" t="s">
        <v>16624</v>
      </c>
      <c r="R1378">
        <v>6105</v>
      </c>
      <c r="S1378" t="s">
        <v>7501</v>
      </c>
      <c r="T1378" t="e">
        <f>VLOOKUP(Q1378,lot!$A$3:$E$13372,3,0)</f>
        <v>#N/A</v>
      </c>
      <c r="U1378" s="7" t="e">
        <f>VLOOKUP(Q1378,lot!$A$3:$E$13372,5,0)</f>
        <v>#N/A</v>
      </c>
    </row>
    <row r="1379" spans="2:21" hidden="1" x14ac:dyDescent="0.25">
      <c r="B1379" t="s">
        <v>16626</v>
      </c>
      <c r="C1379">
        <v>12</v>
      </c>
      <c r="E1379" t="s">
        <v>16029</v>
      </c>
      <c r="F1379" t="e">
        <f t="shared" si="42"/>
        <v>#N/A</v>
      </c>
      <c r="G1379" s="11" t="str">
        <f t="shared" si="43"/>
        <v>0</v>
      </c>
      <c r="L1379" t="s">
        <v>16029</v>
      </c>
      <c r="M1379" t="e">
        <f>VLOOKUP(L1379,lot!$A$3:$E$13372,3,0)</f>
        <v>#N/A</v>
      </c>
      <c r="Q1379" t="s">
        <v>16626</v>
      </c>
      <c r="R1379">
        <v>12</v>
      </c>
      <c r="S1379" t="s">
        <v>18270</v>
      </c>
      <c r="T1379" t="e">
        <f>VLOOKUP(Q1379,lot!$A$3:$E$13372,3,0)</f>
        <v>#N/A</v>
      </c>
      <c r="U1379" s="7" t="e">
        <f>VLOOKUP(Q1379,lot!$A$3:$E$13372,5,0)</f>
        <v>#N/A</v>
      </c>
    </row>
    <row r="1380" spans="2:21" hidden="1" x14ac:dyDescent="0.25">
      <c r="B1380" t="s">
        <v>16627</v>
      </c>
      <c r="C1380">
        <v>600</v>
      </c>
      <c r="E1380" t="s">
        <v>16030</v>
      </c>
      <c r="F1380">
        <f t="shared" si="42"/>
        <v>164</v>
      </c>
      <c r="G1380" s="11">
        <f t="shared" si="43"/>
        <v>164</v>
      </c>
      <c r="L1380" t="s">
        <v>16030</v>
      </c>
      <c r="M1380" t="e">
        <f>VLOOKUP(L1380,lot!$A$3:$E$13372,3,0)</f>
        <v>#N/A</v>
      </c>
      <c r="Q1380" t="s">
        <v>16627</v>
      </c>
      <c r="R1380">
        <v>600</v>
      </c>
      <c r="S1380" t="s">
        <v>18270</v>
      </c>
      <c r="T1380" t="e">
        <f>VLOOKUP(Q1380,lot!$A$3:$E$13372,3,0)</f>
        <v>#N/A</v>
      </c>
      <c r="U1380" s="7" t="e">
        <f>VLOOKUP(Q1380,lot!$A$3:$E$13372,5,0)</f>
        <v>#N/A</v>
      </c>
    </row>
    <row r="1381" spans="2:21" hidden="1" x14ac:dyDescent="0.25">
      <c r="B1381" t="s">
        <v>16628</v>
      </c>
      <c r="C1381">
        <v>1050</v>
      </c>
      <c r="E1381" t="s">
        <v>16031</v>
      </c>
      <c r="F1381">
        <f t="shared" si="42"/>
        <v>200</v>
      </c>
      <c r="G1381" s="11">
        <f t="shared" si="43"/>
        <v>200</v>
      </c>
      <c r="L1381" t="s">
        <v>16031</v>
      </c>
      <c r="M1381" t="e">
        <f>VLOOKUP(L1381,lot!$A$3:$E$13372,3,0)</f>
        <v>#N/A</v>
      </c>
      <c r="Q1381" t="s">
        <v>16628</v>
      </c>
      <c r="R1381">
        <v>1050</v>
      </c>
      <c r="S1381" t="s">
        <v>18271</v>
      </c>
      <c r="T1381" t="e">
        <f>VLOOKUP(Q1381,lot!$A$3:$E$13372,3,0)</f>
        <v>#N/A</v>
      </c>
      <c r="U1381" s="7" t="e">
        <f>VLOOKUP(Q1381,lot!$A$3:$E$13372,5,0)</f>
        <v>#N/A</v>
      </c>
    </row>
    <row r="1382" spans="2:21" hidden="1" x14ac:dyDescent="0.25">
      <c r="B1382" t="s">
        <v>16631</v>
      </c>
      <c r="C1382">
        <v>236</v>
      </c>
      <c r="E1382" t="s">
        <v>16035</v>
      </c>
      <c r="F1382" t="e">
        <f t="shared" si="42"/>
        <v>#N/A</v>
      </c>
      <c r="G1382" s="11" t="str">
        <f t="shared" si="43"/>
        <v>0</v>
      </c>
      <c r="L1382" t="s">
        <v>16035</v>
      </c>
      <c r="M1382" t="e">
        <f>VLOOKUP(L1382,lot!$A$3:$E$13372,3,0)</f>
        <v>#N/A</v>
      </c>
      <c r="Q1382" t="s">
        <v>16631</v>
      </c>
      <c r="R1382">
        <v>236</v>
      </c>
      <c r="S1382" t="s">
        <v>18272</v>
      </c>
      <c r="T1382" t="e">
        <f>VLOOKUP(Q1382,lot!$A$3:$E$13372,3,0)</f>
        <v>#N/A</v>
      </c>
      <c r="U1382" s="7" t="e">
        <f>VLOOKUP(Q1382,lot!$A$3:$E$13372,5,0)</f>
        <v>#N/A</v>
      </c>
    </row>
    <row r="1383" spans="2:21" hidden="1" x14ac:dyDescent="0.25">
      <c r="B1383" t="s">
        <v>16633</v>
      </c>
      <c r="C1383">
        <v>70</v>
      </c>
      <c r="E1383" t="s">
        <v>16034</v>
      </c>
      <c r="F1383" t="e">
        <f t="shared" si="42"/>
        <v>#N/A</v>
      </c>
      <c r="G1383" s="11" t="str">
        <f t="shared" si="43"/>
        <v>0</v>
      </c>
      <c r="L1383" t="s">
        <v>16034</v>
      </c>
      <c r="M1383" t="e">
        <f>VLOOKUP(L1383,lot!$A$3:$E$13372,3,0)</f>
        <v>#N/A</v>
      </c>
      <c r="Q1383" t="s">
        <v>16633</v>
      </c>
      <c r="R1383">
        <v>70</v>
      </c>
      <c r="S1383" t="s">
        <v>7534</v>
      </c>
      <c r="T1383" t="e">
        <f>VLOOKUP(Q1383,lot!$A$3:$E$13372,3,0)</f>
        <v>#N/A</v>
      </c>
      <c r="U1383" s="7" t="e">
        <f>VLOOKUP(Q1383,lot!$A$3:$E$13372,5,0)</f>
        <v>#N/A</v>
      </c>
    </row>
    <row r="1384" spans="2:21" hidden="1" x14ac:dyDescent="0.25">
      <c r="B1384" t="s">
        <v>16634</v>
      </c>
      <c r="C1384">
        <v>21</v>
      </c>
      <c r="E1384" t="s">
        <v>14322</v>
      </c>
      <c r="F1384">
        <f t="shared" si="42"/>
        <v>4</v>
      </c>
      <c r="G1384" s="11">
        <f t="shared" si="43"/>
        <v>4</v>
      </c>
      <c r="L1384" t="s">
        <v>14322</v>
      </c>
      <c r="M1384" t="e">
        <f>VLOOKUP(L1384,lot!$A$3:$E$13372,3,0)</f>
        <v>#N/A</v>
      </c>
      <c r="Q1384" t="s">
        <v>16634</v>
      </c>
      <c r="R1384">
        <v>21</v>
      </c>
      <c r="S1384" t="s">
        <v>7536</v>
      </c>
      <c r="T1384" t="e">
        <f>VLOOKUP(Q1384,lot!$A$3:$E$13372,3,0)</f>
        <v>#N/A</v>
      </c>
      <c r="U1384" s="7" t="e">
        <f>VLOOKUP(Q1384,lot!$A$3:$E$13372,5,0)</f>
        <v>#N/A</v>
      </c>
    </row>
    <row r="1385" spans="2:21" hidden="1" x14ac:dyDescent="0.25">
      <c r="B1385" t="s">
        <v>16639</v>
      </c>
      <c r="C1385">
        <v>180</v>
      </c>
      <c r="E1385" t="s">
        <v>16036</v>
      </c>
      <c r="F1385" t="e">
        <f t="shared" si="42"/>
        <v>#N/A</v>
      </c>
      <c r="G1385" s="11" t="str">
        <f t="shared" si="43"/>
        <v>0</v>
      </c>
      <c r="L1385" t="s">
        <v>16036</v>
      </c>
      <c r="M1385" t="e">
        <f>VLOOKUP(L1385,lot!$A$3:$E$13372,3,0)</f>
        <v>#N/A</v>
      </c>
      <c r="Q1385" t="s">
        <v>16639</v>
      </c>
      <c r="R1385">
        <v>180</v>
      </c>
      <c r="S1385" t="s">
        <v>7545</v>
      </c>
      <c r="T1385" t="e">
        <f>VLOOKUP(Q1385,lot!$A$3:$E$13372,3,0)</f>
        <v>#N/A</v>
      </c>
      <c r="U1385" s="7" t="e">
        <f>VLOOKUP(Q1385,lot!$A$3:$E$13372,5,0)</f>
        <v>#N/A</v>
      </c>
    </row>
    <row r="1386" spans="2:21" hidden="1" x14ac:dyDescent="0.25">
      <c r="B1386" t="s">
        <v>16643</v>
      </c>
      <c r="C1386">
        <v>88</v>
      </c>
      <c r="E1386" t="s">
        <v>16037</v>
      </c>
      <c r="F1386" t="e">
        <f t="shared" si="42"/>
        <v>#N/A</v>
      </c>
      <c r="G1386" s="11" t="str">
        <f t="shared" si="43"/>
        <v>0</v>
      </c>
      <c r="L1386" t="s">
        <v>16037</v>
      </c>
      <c r="M1386" t="e">
        <f>VLOOKUP(L1386,lot!$A$3:$E$13372,3,0)</f>
        <v>#N/A</v>
      </c>
      <c r="Q1386" t="s">
        <v>16643</v>
      </c>
      <c r="R1386">
        <v>88</v>
      </c>
      <c r="S1386" t="s">
        <v>7547</v>
      </c>
      <c r="T1386" t="e">
        <f>VLOOKUP(Q1386,lot!$A$3:$E$13372,3,0)</f>
        <v>#N/A</v>
      </c>
      <c r="U1386" s="7" t="e">
        <f>VLOOKUP(Q1386,lot!$A$3:$E$13372,5,0)</f>
        <v>#N/A</v>
      </c>
    </row>
    <row r="1387" spans="2:21" hidden="1" x14ac:dyDescent="0.25">
      <c r="B1387" t="s">
        <v>16645</v>
      </c>
      <c r="C1387">
        <v>39</v>
      </c>
      <c r="E1387" t="s">
        <v>16038</v>
      </c>
      <c r="F1387" t="e">
        <f t="shared" si="42"/>
        <v>#N/A</v>
      </c>
      <c r="G1387" s="11" t="str">
        <f t="shared" si="43"/>
        <v>0</v>
      </c>
      <c r="L1387" t="s">
        <v>16038</v>
      </c>
      <c r="M1387" t="e">
        <f>VLOOKUP(L1387,lot!$A$3:$E$13372,3,0)</f>
        <v>#N/A</v>
      </c>
      <c r="Q1387" t="s">
        <v>16645</v>
      </c>
      <c r="R1387">
        <v>39</v>
      </c>
      <c r="S1387" t="s">
        <v>7548</v>
      </c>
      <c r="T1387" t="e">
        <f>VLOOKUP(Q1387,lot!$A$3:$E$13372,3,0)</f>
        <v>#N/A</v>
      </c>
      <c r="U1387" s="7" t="e">
        <f>VLOOKUP(Q1387,lot!$A$3:$E$13372,5,0)</f>
        <v>#N/A</v>
      </c>
    </row>
    <row r="1388" spans="2:21" hidden="1" x14ac:dyDescent="0.25">
      <c r="B1388" t="s">
        <v>16646</v>
      </c>
      <c r="C1388">
        <v>100</v>
      </c>
      <c r="E1388" t="s">
        <v>16039</v>
      </c>
      <c r="F1388" t="e">
        <f t="shared" si="42"/>
        <v>#N/A</v>
      </c>
      <c r="G1388" s="11" t="str">
        <f t="shared" si="43"/>
        <v>0</v>
      </c>
      <c r="L1388" t="s">
        <v>16039</v>
      </c>
      <c r="M1388" t="e">
        <f>VLOOKUP(L1388,lot!$A$3:$E$13372,3,0)</f>
        <v>#N/A</v>
      </c>
      <c r="Q1388" t="s">
        <v>16646</v>
      </c>
      <c r="R1388">
        <v>100</v>
      </c>
      <c r="S1388" t="s">
        <v>7548</v>
      </c>
      <c r="T1388" t="e">
        <f>VLOOKUP(Q1388,lot!$A$3:$E$13372,3,0)</f>
        <v>#N/A</v>
      </c>
      <c r="U1388" s="7" t="e">
        <f>VLOOKUP(Q1388,lot!$A$3:$E$13372,5,0)</f>
        <v>#N/A</v>
      </c>
    </row>
    <row r="1389" spans="2:21" hidden="1" x14ac:dyDescent="0.25">
      <c r="B1389" t="s">
        <v>16647</v>
      </c>
      <c r="C1389">
        <v>155</v>
      </c>
      <c r="E1389" t="s">
        <v>16042</v>
      </c>
      <c r="F1389">
        <f t="shared" si="42"/>
        <v>18</v>
      </c>
      <c r="G1389" s="11">
        <f t="shared" si="43"/>
        <v>18</v>
      </c>
      <c r="L1389" t="s">
        <v>16042</v>
      </c>
      <c r="M1389" t="e">
        <f>VLOOKUP(L1389,lot!$A$3:$E$13372,3,0)</f>
        <v>#N/A</v>
      </c>
      <c r="Q1389" t="s">
        <v>16647</v>
      </c>
      <c r="R1389">
        <v>155</v>
      </c>
      <c r="S1389" t="s">
        <v>7554</v>
      </c>
      <c r="T1389" t="e">
        <f>VLOOKUP(Q1389,lot!$A$3:$E$13372,3,0)</f>
        <v>#N/A</v>
      </c>
      <c r="U1389" s="7" t="e">
        <f>VLOOKUP(Q1389,lot!$A$3:$E$13372,5,0)</f>
        <v>#N/A</v>
      </c>
    </row>
    <row r="1390" spans="2:21" hidden="1" x14ac:dyDescent="0.25">
      <c r="B1390" t="s">
        <v>16648</v>
      </c>
      <c r="C1390">
        <v>60</v>
      </c>
      <c r="E1390" t="s">
        <v>16040</v>
      </c>
      <c r="F1390">
        <f t="shared" si="42"/>
        <v>340</v>
      </c>
      <c r="G1390" s="11">
        <f t="shared" si="43"/>
        <v>340</v>
      </c>
      <c r="L1390" t="s">
        <v>16040</v>
      </c>
      <c r="M1390" t="e">
        <f>VLOOKUP(L1390,lot!$A$3:$E$13372,3,0)</f>
        <v>#N/A</v>
      </c>
      <c r="Q1390" t="s">
        <v>16648</v>
      </c>
      <c r="R1390">
        <v>60</v>
      </c>
      <c r="S1390" t="s">
        <v>7556</v>
      </c>
      <c r="T1390" t="e">
        <f>VLOOKUP(Q1390,lot!$A$3:$E$13372,3,0)</f>
        <v>#N/A</v>
      </c>
      <c r="U1390" s="7" t="e">
        <f>VLOOKUP(Q1390,lot!$A$3:$E$13372,5,0)</f>
        <v>#N/A</v>
      </c>
    </row>
    <row r="1391" spans="2:21" hidden="1" x14ac:dyDescent="0.25">
      <c r="B1391" t="s">
        <v>16650</v>
      </c>
      <c r="C1391">
        <v>1000</v>
      </c>
      <c r="E1391" t="s">
        <v>16041</v>
      </c>
      <c r="F1391">
        <f t="shared" si="42"/>
        <v>60</v>
      </c>
      <c r="G1391" s="11">
        <f t="shared" si="43"/>
        <v>60</v>
      </c>
      <c r="L1391" t="s">
        <v>16041</v>
      </c>
      <c r="M1391" t="e">
        <f>VLOOKUP(L1391,lot!$A$3:$E$13372,3,0)</f>
        <v>#N/A</v>
      </c>
      <c r="Q1391" t="s">
        <v>16650</v>
      </c>
      <c r="R1391">
        <v>1000</v>
      </c>
      <c r="S1391" t="s">
        <v>7571</v>
      </c>
      <c r="T1391" t="e">
        <f>VLOOKUP(Q1391,lot!$A$3:$E$13372,3,0)</f>
        <v>#N/A</v>
      </c>
      <c r="U1391" s="7" t="e">
        <f>VLOOKUP(Q1391,lot!$A$3:$E$13372,5,0)</f>
        <v>#N/A</v>
      </c>
    </row>
    <row r="1392" spans="2:21" hidden="1" x14ac:dyDescent="0.25">
      <c r="B1392" t="s">
        <v>16651</v>
      </c>
      <c r="C1392">
        <v>134</v>
      </c>
      <c r="E1392" t="s">
        <v>16043</v>
      </c>
      <c r="F1392" t="e">
        <f t="shared" si="42"/>
        <v>#N/A</v>
      </c>
      <c r="G1392" s="11" t="str">
        <f t="shared" si="43"/>
        <v>0</v>
      </c>
      <c r="L1392" t="s">
        <v>16043</v>
      </c>
      <c r="M1392" t="e">
        <f>VLOOKUP(L1392,lot!$A$3:$E$13372,3,0)</f>
        <v>#N/A</v>
      </c>
      <c r="Q1392" t="s">
        <v>16651</v>
      </c>
      <c r="R1392">
        <v>134</v>
      </c>
      <c r="S1392" t="s">
        <v>7573</v>
      </c>
      <c r="T1392" t="e">
        <f>VLOOKUP(Q1392,lot!$A$3:$E$13372,3,0)</f>
        <v>#N/A</v>
      </c>
      <c r="U1392" s="7" t="e">
        <f>VLOOKUP(Q1392,lot!$A$3:$E$13372,5,0)</f>
        <v>#N/A</v>
      </c>
    </row>
    <row r="1393" spans="2:21" hidden="1" x14ac:dyDescent="0.25">
      <c r="B1393" t="s">
        <v>16652</v>
      </c>
      <c r="C1393">
        <v>9</v>
      </c>
      <c r="E1393" t="s">
        <v>16044</v>
      </c>
      <c r="F1393" t="e">
        <f t="shared" si="42"/>
        <v>#N/A</v>
      </c>
      <c r="G1393" s="11" t="str">
        <f t="shared" si="43"/>
        <v>0</v>
      </c>
      <c r="L1393" t="s">
        <v>16044</v>
      </c>
      <c r="M1393" t="e">
        <f>VLOOKUP(L1393,lot!$A$3:$E$13372,3,0)</f>
        <v>#N/A</v>
      </c>
      <c r="Q1393" t="s">
        <v>16652</v>
      </c>
      <c r="R1393">
        <v>9</v>
      </c>
      <c r="S1393" t="s">
        <v>7576</v>
      </c>
      <c r="T1393" t="e">
        <f>VLOOKUP(Q1393,lot!$A$3:$E$13372,3,0)</f>
        <v>#N/A</v>
      </c>
      <c r="U1393" s="7" t="e">
        <f>VLOOKUP(Q1393,lot!$A$3:$E$13372,5,0)</f>
        <v>#N/A</v>
      </c>
    </row>
    <row r="1394" spans="2:21" hidden="1" x14ac:dyDescent="0.25">
      <c r="B1394" t="s">
        <v>16653</v>
      </c>
      <c r="C1394">
        <v>400</v>
      </c>
      <c r="E1394" t="s">
        <v>16045</v>
      </c>
      <c r="F1394" t="e">
        <f t="shared" si="42"/>
        <v>#N/A</v>
      </c>
      <c r="G1394" s="11" t="str">
        <f t="shared" si="43"/>
        <v>0</v>
      </c>
      <c r="L1394" t="s">
        <v>16045</v>
      </c>
      <c r="M1394" t="e">
        <f>VLOOKUP(L1394,lot!$A$3:$E$13372,3,0)</f>
        <v>#N/A</v>
      </c>
      <c r="Q1394" t="s">
        <v>16653</v>
      </c>
      <c r="R1394">
        <v>400</v>
      </c>
      <c r="S1394" t="s">
        <v>7576</v>
      </c>
      <c r="T1394" t="e">
        <f>VLOOKUP(Q1394,lot!$A$3:$E$13372,3,0)</f>
        <v>#N/A</v>
      </c>
      <c r="U1394" s="7" t="e">
        <f>VLOOKUP(Q1394,lot!$A$3:$E$13372,5,0)</f>
        <v>#N/A</v>
      </c>
    </row>
    <row r="1395" spans="2:21" hidden="1" x14ac:dyDescent="0.25">
      <c r="B1395" t="s">
        <v>16655</v>
      </c>
      <c r="C1395">
        <v>480</v>
      </c>
      <c r="E1395" t="s">
        <v>16046</v>
      </c>
      <c r="F1395">
        <f t="shared" si="42"/>
        <v>9</v>
      </c>
      <c r="G1395" s="11">
        <f t="shared" si="43"/>
        <v>9</v>
      </c>
      <c r="L1395" t="s">
        <v>16046</v>
      </c>
      <c r="M1395" t="e">
        <f>VLOOKUP(L1395,lot!$A$3:$E$13372,3,0)</f>
        <v>#N/A</v>
      </c>
      <c r="Q1395" t="s">
        <v>16655</v>
      </c>
      <c r="R1395">
        <v>480</v>
      </c>
      <c r="S1395" t="s">
        <v>7580</v>
      </c>
      <c r="T1395" t="e">
        <f>VLOOKUP(Q1395,lot!$A$3:$E$13372,3,0)</f>
        <v>#N/A</v>
      </c>
      <c r="U1395" s="7" t="e">
        <f>VLOOKUP(Q1395,lot!$A$3:$E$13372,5,0)</f>
        <v>#N/A</v>
      </c>
    </row>
    <row r="1396" spans="2:21" hidden="1" x14ac:dyDescent="0.25">
      <c r="B1396" t="s">
        <v>16656</v>
      </c>
      <c r="C1396">
        <v>8</v>
      </c>
      <c r="E1396" t="s">
        <v>16047</v>
      </c>
      <c r="F1396">
        <f t="shared" si="42"/>
        <v>40</v>
      </c>
      <c r="G1396" s="11">
        <f t="shared" si="43"/>
        <v>40</v>
      </c>
      <c r="L1396" t="s">
        <v>16047</v>
      </c>
      <c r="M1396" t="e">
        <f>VLOOKUP(L1396,lot!$A$3:$E$13372,3,0)</f>
        <v>#N/A</v>
      </c>
      <c r="Q1396" t="s">
        <v>16656</v>
      </c>
      <c r="R1396">
        <v>8</v>
      </c>
      <c r="S1396" t="s">
        <v>18273</v>
      </c>
      <c r="T1396" t="e">
        <f>VLOOKUP(Q1396,lot!$A$3:$E$13372,3,0)</f>
        <v>#N/A</v>
      </c>
      <c r="U1396" s="7" t="e">
        <f>VLOOKUP(Q1396,lot!$A$3:$E$13372,5,0)</f>
        <v>#N/A</v>
      </c>
    </row>
    <row r="1397" spans="2:21" hidden="1" x14ac:dyDescent="0.25">
      <c r="B1397" t="s">
        <v>16657</v>
      </c>
      <c r="C1397">
        <v>1000</v>
      </c>
      <c r="E1397" t="s">
        <v>16048</v>
      </c>
      <c r="F1397" t="e">
        <f t="shared" si="42"/>
        <v>#N/A</v>
      </c>
      <c r="G1397" s="11" t="str">
        <f t="shared" si="43"/>
        <v>0</v>
      </c>
      <c r="L1397" t="s">
        <v>16048</v>
      </c>
      <c r="M1397" t="e">
        <f>VLOOKUP(L1397,lot!$A$3:$E$13372,3,0)</f>
        <v>#N/A</v>
      </c>
      <c r="Q1397" t="s">
        <v>16657</v>
      </c>
      <c r="R1397">
        <v>1000</v>
      </c>
      <c r="S1397" t="s">
        <v>18273</v>
      </c>
      <c r="T1397" t="e">
        <f>VLOOKUP(Q1397,lot!$A$3:$E$13372,3,0)</f>
        <v>#N/A</v>
      </c>
      <c r="U1397" s="7" t="e">
        <f>VLOOKUP(Q1397,lot!$A$3:$E$13372,5,0)</f>
        <v>#N/A</v>
      </c>
    </row>
    <row r="1398" spans="2:21" hidden="1" x14ac:dyDescent="0.25">
      <c r="B1398" t="s">
        <v>16658</v>
      </c>
      <c r="C1398">
        <v>3400</v>
      </c>
      <c r="E1398" t="s">
        <v>16049</v>
      </c>
      <c r="F1398" t="e">
        <f t="shared" si="42"/>
        <v>#N/A</v>
      </c>
      <c r="G1398" s="11" t="str">
        <f t="shared" si="43"/>
        <v>0</v>
      </c>
      <c r="L1398" t="s">
        <v>16049</v>
      </c>
      <c r="M1398" t="e">
        <f>VLOOKUP(L1398,lot!$A$3:$E$13372,3,0)</f>
        <v>#N/A</v>
      </c>
      <c r="Q1398" t="s">
        <v>16658</v>
      </c>
      <c r="R1398">
        <v>3400</v>
      </c>
      <c r="S1398" t="s">
        <v>18273</v>
      </c>
      <c r="T1398" t="e">
        <f>VLOOKUP(Q1398,lot!$A$3:$E$13372,3,0)</f>
        <v>#N/A</v>
      </c>
      <c r="U1398" s="7" t="e">
        <f>VLOOKUP(Q1398,lot!$A$3:$E$13372,5,0)</f>
        <v>#N/A</v>
      </c>
    </row>
    <row r="1399" spans="2:21" hidden="1" x14ac:dyDescent="0.25">
      <c r="B1399" t="s">
        <v>16660</v>
      </c>
      <c r="C1399">
        <v>960</v>
      </c>
      <c r="E1399" t="s">
        <v>16050</v>
      </c>
      <c r="F1399">
        <f t="shared" si="42"/>
        <v>1</v>
      </c>
      <c r="G1399" s="11">
        <f t="shared" si="43"/>
        <v>1</v>
      </c>
      <c r="L1399" t="s">
        <v>16050</v>
      </c>
      <c r="M1399" t="e">
        <f>VLOOKUP(L1399,lot!$A$3:$E$13372,3,0)</f>
        <v>#N/A</v>
      </c>
      <c r="Q1399" t="s">
        <v>16660</v>
      </c>
      <c r="R1399">
        <v>960</v>
      </c>
      <c r="S1399" t="s">
        <v>7584</v>
      </c>
      <c r="T1399" t="e">
        <f>VLOOKUP(Q1399,lot!$A$3:$E$13372,3,0)</f>
        <v>#N/A</v>
      </c>
      <c r="U1399" s="7" t="e">
        <f>VLOOKUP(Q1399,lot!$A$3:$E$13372,5,0)</f>
        <v>#N/A</v>
      </c>
    </row>
    <row r="1400" spans="2:21" hidden="1" x14ac:dyDescent="0.25">
      <c r="B1400" t="s">
        <v>16662</v>
      </c>
      <c r="C1400">
        <v>510</v>
      </c>
      <c r="E1400" t="s">
        <v>16051</v>
      </c>
      <c r="F1400" t="e">
        <f t="shared" si="42"/>
        <v>#N/A</v>
      </c>
      <c r="G1400" s="11" t="str">
        <f t="shared" si="43"/>
        <v>0</v>
      </c>
      <c r="L1400" t="s">
        <v>16051</v>
      </c>
      <c r="M1400" t="e">
        <f>VLOOKUP(L1400,lot!$A$3:$E$13372,3,0)</f>
        <v>#N/A</v>
      </c>
      <c r="Q1400" t="s">
        <v>16662</v>
      </c>
      <c r="R1400">
        <v>510</v>
      </c>
      <c r="S1400" t="s">
        <v>1015</v>
      </c>
      <c r="T1400" t="e">
        <f>VLOOKUP(Q1400,lot!$A$3:$E$13372,3,0)</f>
        <v>#N/A</v>
      </c>
      <c r="U1400" s="7" t="e">
        <f>VLOOKUP(Q1400,lot!$A$3:$E$13372,5,0)</f>
        <v>#N/A</v>
      </c>
    </row>
    <row r="1401" spans="2:21" hidden="1" x14ac:dyDescent="0.25">
      <c r="B1401" t="s">
        <v>16665</v>
      </c>
      <c r="C1401">
        <v>1880</v>
      </c>
      <c r="E1401" t="s">
        <v>16052</v>
      </c>
      <c r="F1401" t="e">
        <f t="shared" si="42"/>
        <v>#N/A</v>
      </c>
      <c r="G1401" s="11" t="str">
        <f t="shared" si="43"/>
        <v>0</v>
      </c>
      <c r="L1401" t="s">
        <v>16052</v>
      </c>
      <c r="M1401" t="e">
        <f>VLOOKUP(L1401,lot!$A$3:$E$13372,3,0)</f>
        <v>#N/A</v>
      </c>
      <c r="Q1401" t="s">
        <v>16665</v>
      </c>
      <c r="R1401">
        <v>1880</v>
      </c>
      <c r="S1401" t="s">
        <v>1015</v>
      </c>
      <c r="T1401" t="e">
        <f>VLOOKUP(Q1401,lot!$A$3:$E$13372,3,0)</f>
        <v>#N/A</v>
      </c>
      <c r="U1401" s="7" t="e">
        <f>VLOOKUP(Q1401,lot!$A$3:$E$13372,5,0)</f>
        <v>#N/A</v>
      </c>
    </row>
    <row r="1402" spans="2:21" hidden="1" x14ac:dyDescent="0.25">
      <c r="B1402" t="s">
        <v>16669</v>
      </c>
      <c r="C1402">
        <v>1168</v>
      </c>
      <c r="E1402" t="s">
        <v>14323</v>
      </c>
      <c r="F1402">
        <f t="shared" si="42"/>
        <v>4</v>
      </c>
      <c r="G1402" s="11">
        <f t="shared" si="43"/>
        <v>4</v>
      </c>
      <c r="L1402" t="s">
        <v>14323</v>
      </c>
      <c r="M1402" t="e">
        <f>VLOOKUP(L1402,lot!$A$3:$E$13372,3,0)</f>
        <v>#N/A</v>
      </c>
      <c r="Q1402" t="s">
        <v>16669</v>
      </c>
      <c r="R1402">
        <v>1168</v>
      </c>
      <c r="S1402" t="s">
        <v>7587</v>
      </c>
      <c r="T1402" t="e">
        <f>VLOOKUP(Q1402,lot!$A$3:$E$13372,3,0)</f>
        <v>#N/A</v>
      </c>
      <c r="U1402" s="7" t="e">
        <f>VLOOKUP(Q1402,lot!$A$3:$E$13372,5,0)</f>
        <v>#N/A</v>
      </c>
    </row>
    <row r="1403" spans="2:21" hidden="1" x14ac:dyDescent="0.25">
      <c r="B1403" t="s">
        <v>16670</v>
      </c>
      <c r="C1403">
        <v>1679</v>
      </c>
      <c r="E1403" t="s">
        <v>16054</v>
      </c>
      <c r="F1403">
        <f t="shared" si="42"/>
        <v>5</v>
      </c>
      <c r="G1403" s="11">
        <f t="shared" si="43"/>
        <v>5</v>
      </c>
      <c r="L1403" t="s">
        <v>16054</v>
      </c>
      <c r="M1403" t="e">
        <f>VLOOKUP(L1403,lot!$A$3:$E$13372,3,0)</f>
        <v>#N/A</v>
      </c>
      <c r="Q1403" t="s">
        <v>16670</v>
      </c>
      <c r="R1403">
        <v>1679</v>
      </c>
      <c r="S1403" t="s">
        <v>7587</v>
      </c>
      <c r="T1403" t="e">
        <f>VLOOKUP(Q1403,lot!$A$3:$E$13372,3,0)</f>
        <v>#N/A</v>
      </c>
      <c r="U1403" s="7" t="e">
        <f>VLOOKUP(Q1403,lot!$A$3:$E$13372,5,0)</f>
        <v>#N/A</v>
      </c>
    </row>
    <row r="1404" spans="2:21" hidden="1" x14ac:dyDescent="0.25">
      <c r="B1404" t="s">
        <v>16671</v>
      </c>
      <c r="C1404">
        <v>125</v>
      </c>
      <c r="E1404" t="s">
        <v>16055</v>
      </c>
      <c r="F1404" t="e">
        <f t="shared" si="42"/>
        <v>#N/A</v>
      </c>
      <c r="G1404" s="11" t="str">
        <f t="shared" si="43"/>
        <v>0</v>
      </c>
      <c r="L1404" t="s">
        <v>16055</v>
      </c>
      <c r="M1404" t="e">
        <f>VLOOKUP(L1404,lot!$A$3:$E$13372,3,0)</f>
        <v>#N/A</v>
      </c>
      <c r="Q1404" t="s">
        <v>16671</v>
      </c>
      <c r="R1404">
        <v>125</v>
      </c>
      <c r="S1404" t="s">
        <v>7589</v>
      </c>
      <c r="T1404" t="e">
        <f>VLOOKUP(Q1404,lot!$A$3:$E$13372,3,0)</f>
        <v>#N/A</v>
      </c>
      <c r="U1404" s="7" t="e">
        <f>VLOOKUP(Q1404,lot!$A$3:$E$13372,5,0)</f>
        <v>#N/A</v>
      </c>
    </row>
    <row r="1405" spans="2:21" hidden="1" x14ac:dyDescent="0.25">
      <c r="B1405" t="s">
        <v>16672</v>
      </c>
      <c r="C1405">
        <v>1000</v>
      </c>
      <c r="E1405" t="s">
        <v>16056</v>
      </c>
      <c r="F1405">
        <f t="shared" si="42"/>
        <v>105</v>
      </c>
      <c r="G1405" s="11">
        <f t="shared" si="43"/>
        <v>105</v>
      </c>
      <c r="L1405" t="s">
        <v>16056</v>
      </c>
      <c r="M1405" t="e">
        <f>VLOOKUP(L1405,lot!$A$3:$E$13372,3,0)</f>
        <v>#N/A</v>
      </c>
      <c r="Q1405" t="s">
        <v>16672</v>
      </c>
      <c r="R1405">
        <v>1000</v>
      </c>
      <c r="S1405" t="s">
        <v>7589</v>
      </c>
      <c r="T1405" t="e">
        <f>VLOOKUP(Q1405,lot!$A$3:$E$13372,3,0)</f>
        <v>#N/A</v>
      </c>
      <c r="U1405" s="7" t="e">
        <f>VLOOKUP(Q1405,lot!$A$3:$E$13372,5,0)</f>
        <v>#N/A</v>
      </c>
    </row>
    <row r="1406" spans="2:21" hidden="1" x14ac:dyDescent="0.25">
      <c r="B1406" t="s">
        <v>16673</v>
      </c>
      <c r="C1406">
        <v>5209</v>
      </c>
      <c r="E1406" t="s">
        <v>16065</v>
      </c>
      <c r="F1406" t="e">
        <f t="shared" si="42"/>
        <v>#N/A</v>
      </c>
      <c r="G1406" s="11" t="str">
        <f t="shared" si="43"/>
        <v>0</v>
      </c>
      <c r="L1406" t="s">
        <v>16065</v>
      </c>
      <c r="M1406" t="e">
        <f>VLOOKUP(L1406,lot!$A$3:$E$13372,3,0)</f>
        <v>#N/A</v>
      </c>
      <c r="Q1406" t="s">
        <v>16673</v>
      </c>
      <c r="R1406">
        <v>5209</v>
      </c>
      <c r="S1406" t="s">
        <v>7591</v>
      </c>
      <c r="T1406" t="e">
        <f>VLOOKUP(Q1406,lot!$A$3:$E$13372,3,0)</f>
        <v>#N/A</v>
      </c>
      <c r="U1406" s="7" t="e">
        <f>VLOOKUP(Q1406,lot!$A$3:$E$13372,5,0)</f>
        <v>#N/A</v>
      </c>
    </row>
    <row r="1407" spans="2:21" hidden="1" x14ac:dyDescent="0.25">
      <c r="B1407" t="s">
        <v>16682</v>
      </c>
      <c r="C1407">
        <v>976</v>
      </c>
      <c r="E1407" t="s">
        <v>16062</v>
      </c>
      <c r="F1407" t="e">
        <f t="shared" si="42"/>
        <v>#N/A</v>
      </c>
      <c r="G1407" s="11" t="str">
        <f t="shared" si="43"/>
        <v>0</v>
      </c>
      <c r="L1407" t="s">
        <v>16062</v>
      </c>
      <c r="M1407" t="e">
        <f>VLOOKUP(L1407,lot!$A$3:$E$13372,3,0)</f>
        <v>#N/A</v>
      </c>
      <c r="Q1407" t="s">
        <v>16682</v>
      </c>
      <c r="R1407">
        <v>976</v>
      </c>
      <c r="S1407" t="s">
        <v>7605</v>
      </c>
      <c r="T1407" t="e">
        <f>VLOOKUP(Q1407,lot!$A$3:$E$13372,3,0)</f>
        <v>#N/A</v>
      </c>
      <c r="U1407" s="7" t="e">
        <f>VLOOKUP(Q1407,lot!$A$3:$E$13372,5,0)</f>
        <v>#N/A</v>
      </c>
    </row>
    <row r="1408" spans="2:21" hidden="1" x14ac:dyDescent="0.25">
      <c r="B1408" t="s">
        <v>16690</v>
      </c>
      <c r="C1408">
        <v>2640</v>
      </c>
      <c r="E1408" t="s">
        <v>16064</v>
      </c>
      <c r="F1408" t="e">
        <f t="shared" si="42"/>
        <v>#N/A</v>
      </c>
      <c r="G1408" s="11" t="str">
        <f t="shared" si="43"/>
        <v>0</v>
      </c>
      <c r="L1408" t="s">
        <v>16064</v>
      </c>
      <c r="M1408" t="e">
        <f>VLOOKUP(L1408,lot!$A$3:$E$13372,3,0)</f>
        <v>#N/A</v>
      </c>
      <c r="Q1408" t="s">
        <v>16690</v>
      </c>
      <c r="R1408">
        <v>2640</v>
      </c>
      <c r="S1408" t="s">
        <v>1025</v>
      </c>
      <c r="T1408" t="e">
        <f>VLOOKUP(Q1408,lot!$A$3:$E$13372,3,0)</f>
        <v>#N/A</v>
      </c>
      <c r="U1408" s="7" t="e">
        <f>VLOOKUP(Q1408,lot!$A$3:$E$13372,5,0)</f>
        <v>#N/A</v>
      </c>
    </row>
    <row r="1409" spans="2:21" hidden="1" x14ac:dyDescent="0.25">
      <c r="B1409" t="s">
        <v>16691</v>
      </c>
      <c r="C1409">
        <v>6800</v>
      </c>
      <c r="E1409" t="s">
        <v>16063</v>
      </c>
      <c r="F1409" t="e">
        <f t="shared" si="42"/>
        <v>#N/A</v>
      </c>
      <c r="G1409" s="11" t="str">
        <f t="shared" si="43"/>
        <v>0</v>
      </c>
      <c r="L1409" t="s">
        <v>16063</v>
      </c>
      <c r="M1409" t="e">
        <f>VLOOKUP(L1409,lot!$A$3:$E$13372,3,0)</f>
        <v>#N/A</v>
      </c>
      <c r="Q1409" t="s">
        <v>16691</v>
      </c>
      <c r="R1409">
        <v>6800</v>
      </c>
      <c r="S1409" t="s">
        <v>1025</v>
      </c>
      <c r="T1409" t="e">
        <f>VLOOKUP(Q1409,lot!$A$3:$E$13372,3,0)</f>
        <v>#N/A</v>
      </c>
      <c r="U1409" s="7" t="e">
        <f>VLOOKUP(Q1409,lot!$A$3:$E$13372,5,0)</f>
        <v>#N/A</v>
      </c>
    </row>
    <row r="1410" spans="2:21" hidden="1" x14ac:dyDescent="0.25">
      <c r="B1410" t="s">
        <v>16692</v>
      </c>
      <c r="C1410">
        <v>3520</v>
      </c>
      <c r="E1410" t="s">
        <v>16061</v>
      </c>
      <c r="F1410" t="e">
        <f t="shared" si="42"/>
        <v>#N/A</v>
      </c>
      <c r="G1410" s="11" t="str">
        <f t="shared" si="43"/>
        <v>0</v>
      </c>
      <c r="L1410" t="s">
        <v>16061</v>
      </c>
      <c r="M1410" t="e">
        <f>VLOOKUP(L1410,lot!$A$3:$E$13372,3,0)</f>
        <v>#N/A</v>
      </c>
      <c r="Q1410" t="s">
        <v>16692</v>
      </c>
      <c r="R1410">
        <v>3520</v>
      </c>
      <c r="S1410" t="s">
        <v>7621</v>
      </c>
      <c r="T1410" t="e">
        <f>VLOOKUP(Q1410,lot!$A$3:$E$13372,3,0)</f>
        <v>#N/A</v>
      </c>
      <c r="U1410" s="7" t="e">
        <f>VLOOKUP(Q1410,lot!$A$3:$E$13372,5,0)</f>
        <v>#N/A</v>
      </c>
    </row>
    <row r="1411" spans="2:21" hidden="1" x14ac:dyDescent="0.25">
      <c r="B1411" t="s">
        <v>16694</v>
      </c>
      <c r="C1411">
        <v>2400</v>
      </c>
      <c r="E1411" t="s">
        <v>16060</v>
      </c>
      <c r="F1411" t="e">
        <f t="shared" ref="F1411:F1474" si="44">VLOOKUP(E1411,$B$2:$C$1866,2,0)</f>
        <v>#N/A</v>
      </c>
      <c r="G1411" s="11" t="str">
        <f t="shared" ref="G1411:G1474" si="45">IF(ISNA(F1411),"0",F1411)</f>
        <v>0</v>
      </c>
      <c r="L1411" t="s">
        <v>16060</v>
      </c>
      <c r="M1411" t="e">
        <f>VLOOKUP(L1411,lot!$A$3:$E$13372,3,0)</f>
        <v>#N/A</v>
      </c>
      <c r="Q1411" t="s">
        <v>16694</v>
      </c>
      <c r="R1411">
        <v>2400</v>
      </c>
      <c r="S1411" t="s">
        <v>18274</v>
      </c>
      <c r="T1411" t="e">
        <f>VLOOKUP(Q1411,lot!$A$3:$E$13372,3,0)</f>
        <v>#N/A</v>
      </c>
      <c r="U1411" s="7" t="e">
        <f>VLOOKUP(Q1411,lot!$A$3:$E$13372,5,0)</f>
        <v>#N/A</v>
      </c>
    </row>
    <row r="1412" spans="2:21" hidden="1" x14ac:dyDescent="0.25">
      <c r="B1412" t="s">
        <v>16699</v>
      </c>
      <c r="C1412">
        <v>1041</v>
      </c>
      <c r="E1412" t="s">
        <v>16059</v>
      </c>
      <c r="F1412">
        <f t="shared" si="44"/>
        <v>15180</v>
      </c>
      <c r="G1412" s="11">
        <f t="shared" si="45"/>
        <v>15180</v>
      </c>
      <c r="L1412" t="s">
        <v>16059</v>
      </c>
      <c r="M1412" t="e">
        <f>VLOOKUP(L1412,lot!$A$3:$E$13372,3,0)</f>
        <v>#N/A</v>
      </c>
      <c r="Q1412" t="s">
        <v>16699</v>
      </c>
      <c r="R1412">
        <v>1041</v>
      </c>
      <c r="S1412" t="s">
        <v>7633</v>
      </c>
      <c r="T1412" t="e">
        <f>VLOOKUP(Q1412,lot!$A$3:$E$13372,3,0)</f>
        <v>#N/A</v>
      </c>
      <c r="U1412" s="7" t="e">
        <f>VLOOKUP(Q1412,lot!$A$3:$E$13372,5,0)</f>
        <v>#N/A</v>
      </c>
    </row>
    <row r="1413" spans="2:21" hidden="1" x14ac:dyDescent="0.25">
      <c r="B1413" t="s">
        <v>16700</v>
      </c>
      <c r="C1413">
        <v>22</v>
      </c>
      <c r="E1413" t="s">
        <v>16066</v>
      </c>
      <c r="F1413" t="e">
        <f t="shared" si="44"/>
        <v>#N/A</v>
      </c>
      <c r="G1413" s="11" t="str">
        <f t="shared" si="45"/>
        <v>0</v>
      </c>
      <c r="L1413" t="s">
        <v>16066</v>
      </c>
      <c r="M1413" t="e">
        <f>VLOOKUP(L1413,lot!$A$3:$E$13372,3,0)</f>
        <v>#N/A</v>
      </c>
      <c r="Q1413" t="s">
        <v>16700</v>
      </c>
      <c r="R1413">
        <v>22</v>
      </c>
      <c r="S1413" t="s">
        <v>7633</v>
      </c>
      <c r="T1413" t="e">
        <f>VLOOKUP(Q1413,lot!$A$3:$E$13372,3,0)</f>
        <v>#N/A</v>
      </c>
      <c r="U1413" s="7" t="e">
        <f>VLOOKUP(Q1413,lot!$A$3:$E$13372,5,0)</f>
        <v>#N/A</v>
      </c>
    </row>
    <row r="1414" spans="2:21" hidden="1" x14ac:dyDescent="0.25">
      <c r="B1414" t="s">
        <v>16704</v>
      </c>
      <c r="C1414">
        <v>19</v>
      </c>
      <c r="E1414" t="s">
        <v>16067</v>
      </c>
      <c r="F1414" t="e">
        <f t="shared" si="44"/>
        <v>#N/A</v>
      </c>
      <c r="G1414" s="11" t="str">
        <f t="shared" si="45"/>
        <v>0</v>
      </c>
      <c r="L1414" t="s">
        <v>16067</v>
      </c>
      <c r="M1414" t="e">
        <f>VLOOKUP(L1414,lot!$A$3:$E$13372,3,0)</f>
        <v>#N/A</v>
      </c>
      <c r="Q1414" t="s">
        <v>16704</v>
      </c>
      <c r="R1414">
        <v>19</v>
      </c>
      <c r="S1414" t="s">
        <v>7635</v>
      </c>
      <c r="T1414" t="e">
        <f>VLOOKUP(Q1414,lot!$A$3:$E$13372,3,0)</f>
        <v>#N/A</v>
      </c>
      <c r="U1414" s="7" t="e">
        <f>VLOOKUP(Q1414,lot!$A$3:$E$13372,5,0)</f>
        <v>#N/A</v>
      </c>
    </row>
    <row r="1415" spans="2:21" hidden="1" x14ac:dyDescent="0.25">
      <c r="B1415" t="s">
        <v>16707</v>
      </c>
      <c r="C1415">
        <v>10</v>
      </c>
      <c r="E1415" t="s">
        <v>16068</v>
      </c>
      <c r="F1415" t="e">
        <f t="shared" si="44"/>
        <v>#N/A</v>
      </c>
      <c r="G1415" s="11" t="str">
        <f t="shared" si="45"/>
        <v>0</v>
      </c>
      <c r="L1415" t="s">
        <v>16068</v>
      </c>
      <c r="M1415" t="e">
        <f>VLOOKUP(L1415,lot!$A$3:$E$13372,3,0)</f>
        <v>#N/A</v>
      </c>
      <c r="Q1415" t="s">
        <v>16707</v>
      </c>
      <c r="R1415">
        <v>10</v>
      </c>
      <c r="S1415" t="s">
        <v>7637</v>
      </c>
      <c r="T1415" t="e">
        <f>VLOOKUP(Q1415,lot!$A$3:$E$13372,3,0)</f>
        <v>#N/A</v>
      </c>
      <c r="U1415" s="7" t="e">
        <f>VLOOKUP(Q1415,lot!$A$3:$E$13372,5,0)</f>
        <v>#N/A</v>
      </c>
    </row>
    <row r="1416" spans="2:21" hidden="1" x14ac:dyDescent="0.25">
      <c r="B1416" t="s">
        <v>16709</v>
      </c>
      <c r="C1416">
        <v>3</v>
      </c>
      <c r="E1416" t="s">
        <v>16069</v>
      </c>
      <c r="F1416">
        <f t="shared" si="44"/>
        <v>717</v>
      </c>
      <c r="G1416" s="11">
        <f t="shared" si="45"/>
        <v>717</v>
      </c>
      <c r="L1416" t="s">
        <v>16069</v>
      </c>
      <c r="M1416" t="e">
        <f>VLOOKUP(L1416,lot!$A$3:$E$13372,3,0)</f>
        <v>#N/A</v>
      </c>
      <c r="Q1416" t="s">
        <v>16709</v>
      </c>
      <c r="R1416">
        <v>3</v>
      </c>
      <c r="S1416" t="s">
        <v>7639</v>
      </c>
      <c r="T1416" t="e">
        <f>VLOOKUP(Q1416,lot!$A$3:$E$13372,3,0)</f>
        <v>#N/A</v>
      </c>
      <c r="U1416" s="7" t="e">
        <f>VLOOKUP(Q1416,lot!$A$3:$E$13372,5,0)</f>
        <v>#N/A</v>
      </c>
    </row>
    <row r="1417" spans="2:21" hidden="1" x14ac:dyDescent="0.25">
      <c r="B1417" t="s">
        <v>16710</v>
      </c>
      <c r="C1417">
        <v>2305</v>
      </c>
      <c r="E1417" t="s">
        <v>16070</v>
      </c>
      <c r="F1417" t="e">
        <f t="shared" si="44"/>
        <v>#N/A</v>
      </c>
      <c r="G1417" s="11" t="str">
        <f t="shared" si="45"/>
        <v>0</v>
      </c>
      <c r="L1417" t="s">
        <v>16070</v>
      </c>
      <c r="M1417" t="e">
        <f>VLOOKUP(L1417,lot!$A$3:$E$13372,3,0)</f>
        <v>#N/A</v>
      </c>
      <c r="Q1417" t="s">
        <v>16710</v>
      </c>
      <c r="R1417">
        <v>2305</v>
      </c>
      <c r="S1417" t="s">
        <v>7641</v>
      </c>
      <c r="T1417" t="e">
        <f>VLOOKUP(Q1417,lot!$A$3:$E$13372,3,0)</f>
        <v>#N/A</v>
      </c>
      <c r="U1417" s="7" t="e">
        <f>VLOOKUP(Q1417,lot!$A$3:$E$13372,5,0)</f>
        <v>#N/A</v>
      </c>
    </row>
    <row r="1418" spans="2:21" hidden="1" x14ac:dyDescent="0.25">
      <c r="B1418" t="s">
        <v>16712</v>
      </c>
      <c r="C1418">
        <v>541</v>
      </c>
      <c r="E1418" t="s">
        <v>16071</v>
      </c>
      <c r="F1418" t="e">
        <f t="shared" si="44"/>
        <v>#N/A</v>
      </c>
      <c r="G1418" s="11" t="str">
        <f t="shared" si="45"/>
        <v>0</v>
      </c>
      <c r="L1418" t="s">
        <v>16071</v>
      </c>
      <c r="M1418" t="e">
        <f>VLOOKUP(L1418,lot!$A$3:$E$13372,3,0)</f>
        <v>#N/A</v>
      </c>
      <c r="Q1418" t="s">
        <v>16712</v>
      </c>
      <c r="R1418">
        <v>541</v>
      </c>
      <c r="S1418" t="s">
        <v>7643</v>
      </c>
      <c r="T1418" t="e">
        <f>VLOOKUP(Q1418,lot!$A$3:$E$13372,3,0)</f>
        <v>#N/A</v>
      </c>
      <c r="U1418" s="7" t="e">
        <f>VLOOKUP(Q1418,lot!$A$3:$E$13372,5,0)</f>
        <v>#N/A</v>
      </c>
    </row>
    <row r="1419" spans="2:21" hidden="1" x14ac:dyDescent="0.25">
      <c r="B1419" t="s">
        <v>16713</v>
      </c>
      <c r="C1419">
        <v>1249</v>
      </c>
      <c r="E1419" t="s">
        <v>16072</v>
      </c>
      <c r="F1419" t="e">
        <f t="shared" si="44"/>
        <v>#N/A</v>
      </c>
      <c r="G1419" s="11" t="str">
        <f t="shared" si="45"/>
        <v>0</v>
      </c>
      <c r="L1419" t="s">
        <v>16072</v>
      </c>
      <c r="M1419" t="e">
        <f>VLOOKUP(L1419,lot!$A$3:$E$13372,3,0)</f>
        <v>#N/A</v>
      </c>
      <c r="Q1419" t="s">
        <v>16713</v>
      </c>
      <c r="R1419">
        <v>1249</v>
      </c>
      <c r="S1419" t="s">
        <v>7643</v>
      </c>
      <c r="T1419" t="e">
        <f>VLOOKUP(Q1419,lot!$A$3:$E$13372,3,0)</f>
        <v>#N/A</v>
      </c>
      <c r="U1419" s="7" t="e">
        <f>VLOOKUP(Q1419,lot!$A$3:$E$13372,5,0)</f>
        <v>#N/A</v>
      </c>
    </row>
    <row r="1420" spans="2:21" hidden="1" x14ac:dyDescent="0.25">
      <c r="B1420" t="s">
        <v>16717</v>
      </c>
      <c r="C1420">
        <v>1</v>
      </c>
      <c r="E1420" t="s">
        <v>16073</v>
      </c>
      <c r="F1420" t="e">
        <f t="shared" si="44"/>
        <v>#N/A</v>
      </c>
      <c r="G1420" s="11" t="str">
        <f t="shared" si="45"/>
        <v>0</v>
      </c>
      <c r="L1420" t="s">
        <v>16073</v>
      </c>
      <c r="M1420" t="e">
        <f>VLOOKUP(L1420,lot!$A$3:$E$13372,3,0)</f>
        <v>#N/A</v>
      </c>
      <c r="Q1420" t="s">
        <v>16717</v>
      </c>
      <c r="R1420">
        <v>1</v>
      </c>
      <c r="S1420" t="s">
        <v>18275</v>
      </c>
      <c r="T1420" t="e">
        <f>VLOOKUP(Q1420,lot!$A$3:$E$13372,3,0)</f>
        <v>#N/A</v>
      </c>
      <c r="U1420" s="7" t="e">
        <f>VLOOKUP(Q1420,lot!$A$3:$E$13372,5,0)</f>
        <v>#N/A</v>
      </c>
    </row>
    <row r="1421" spans="2:21" hidden="1" x14ac:dyDescent="0.25">
      <c r="B1421" t="s">
        <v>16722</v>
      </c>
      <c r="C1421">
        <v>47</v>
      </c>
      <c r="E1421" t="s">
        <v>16074</v>
      </c>
      <c r="F1421" t="e">
        <f t="shared" si="44"/>
        <v>#N/A</v>
      </c>
      <c r="G1421" s="11" t="str">
        <f t="shared" si="45"/>
        <v>0</v>
      </c>
      <c r="L1421" t="s">
        <v>16074</v>
      </c>
      <c r="M1421" t="e">
        <f>VLOOKUP(L1421,lot!$A$3:$E$13372,3,0)</f>
        <v>#N/A</v>
      </c>
      <c r="Q1421" t="s">
        <v>16722</v>
      </c>
      <c r="R1421">
        <v>47</v>
      </c>
      <c r="S1421" t="s">
        <v>7685</v>
      </c>
      <c r="T1421" t="e">
        <f>VLOOKUP(Q1421,lot!$A$3:$E$13372,3,0)</f>
        <v>#N/A</v>
      </c>
      <c r="U1421" s="7" t="e">
        <f>VLOOKUP(Q1421,lot!$A$3:$E$13372,5,0)</f>
        <v>#N/A</v>
      </c>
    </row>
    <row r="1422" spans="2:21" hidden="1" x14ac:dyDescent="0.25">
      <c r="B1422" t="s">
        <v>16723</v>
      </c>
      <c r="C1422">
        <v>100</v>
      </c>
      <c r="E1422" t="s">
        <v>16075</v>
      </c>
      <c r="F1422" t="e">
        <f t="shared" si="44"/>
        <v>#N/A</v>
      </c>
      <c r="G1422" s="11" t="str">
        <f t="shared" si="45"/>
        <v>0</v>
      </c>
      <c r="L1422" t="s">
        <v>16075</v>
      </c>
      <c r="M1422" t="e">
        <f>VLOOKUP(L1422,lot!$A$3:$E$13372,3,0)</f>
        <v>#N/A</v>
      </c>
      <c r="Q1422" t="s">
        <v>16723</v>
      </c>
      <c r="R1422">
        <v>100</v>
      </c>
      <c r="S1422" t="s">
        <v>7685</v>
      </c>
      <c r="T1422" t="e">
        <f>VLOOKUP(Q1422,lot!$A$3:$E$13372,3,0)</f>
        <v>#N/A</v>
      </c>
      <c r="U1422" s="7" t="e">
        <f>VLOOKUP(Q1422,lot!$A$3:$E$13372,5,0)</f>
        <v>#N/A</v>
      </c>
    </row>
    <row r="1423" spans="2:21" hidden="1" x14ac:dyDescent="0.25">
      <c r="B1423" t="s">
        <v>16730</v>
      </c>
      <c r="C1423">
        <v>260</v>
      </c>
      <c r="E1423" t="s">
        <v>16076</v>
      </c>
      <c r="F1423" t="e">
        <f t="shared" si="44"/>
        <v>#N/A</v>
      </c>
      <c r="G1423" s="11" t="str">
        <f t="shared" si="45"/>
        <v>0</v>
      </c>
      <c r="L1423" t="s">
        <v>16076</v>
      </c>
      <c r="M1423" t="e">
        <f>VLOOKUP(L1423,lot!$A$3:$E$13372,3,0)</f>
        <v>#N/A</v>
      </c>
      <c r="Q1423" t="s">
        <v>16730</v>
      </c>
      <c r="R1423">
        <v>260</v>
      </c>
      <c r="S1423" t="s">
        <v>7692</v>
      </c>
      <c r="T1423" t="e">
        <f>VLOOKUP(Q1423,lot!$A$3:$E$13372,3,0)</f>
        <v>#N/A</v>
      </c>
      <c r="U1423" s="7" t="e">
        <f>VLOOKUP(Q1423,lot!$A$3:$E$13372,5,0)</f>
        <v>#N/A</v>
      </c>
    </row>
    <row r="1424" spans="2:21" hidden="1" x14ac:dyDescent="0.25">
      <c r="B1424" t="s">
        <v>16734</v>
      </c>
      <c r="C1424">
        <v>139217</v>
      </c>
      <c r="E1424" t="s">
        <v>16077</v>
      </c>
      <c r="F1424">
        <f t="shared" si="44"/>
        <v>870</v>
      </c>
      <c r="G1424" s="11">
        <f t="shared" si="45"/>
        <v>870</v>
      </c>
      <c r="L1424" t="s">
        <v>16077</v>
      </c>
      <c r="M1424" t="e">
        <f>VLOOKUP(L1424,lot!$A$3:$E$13372,3,0)</f>
        <v>#N/A</v>
      </c>
      <c r="Q1424" t="s">
        <v>16734</v>
      </c>
      <c r="R1424">
        <v>139217</v>
      </c>
      <c r="S1424" t="s">
        <v>7699</v>
      </c>
      <c r="T1424" t="e">
        <f>VLOOKUP(Q1424,lot!$A$3:$E$13372,3,0)</f>
        <v>#N/A</v>
      </c>
      <c r="U1424" s="7" t="e">
        <f>VLOOKUP(Q1424,lot!$A$3:$E$13372,5,0)</f>
        <v>#N/A</v>
      </c>
    </row>
    <row r="1425" spans="2:21" hidden="1" x14ac:dyDescent="0.25">
      <c r="B1425" t="s">
        <v>16735</v>
      </c>
      <c r="C1425">
        <v>20016</v>
      </c>
      <c r="E1425" t="s">
        <v>16078</v>
      </c>
      <c r="F1425" t="e">
        <f t="shared" si="44"/>
        <v>#N/A</v>
      </c>
      <c r="G1425" s="11" t="str">
        <f t="shared" si="45"/>
        <v>0</v>
      </c>
      <c r="L1425" t="s">
        <v>16078</v>
      </c>
      <c r="M1425" t="e">
        <f>VLOOKUP(L1425,lot!$A$3:$E$13372,3,0)</f>
        <v>#N/A</v>
      </c>
      <c r="Q1425" t="s">
        <v>16735</v>
      </c>
      <c r="R1425">
        <v>20016</v>
      </c>
      <c r="S1425" t="s">
        <v>7699</v>
      </c>
      <c r="T1425" t="e">
        <f>VLOOKUP(Q1425,lot!$A$3:$E$13372,3,0)</f>
        <v>#N/A</v>
      </c>
      <c r="U1425" s="7" t="e">
        <f>VLOOKUP(Q1425,lot!$A$3:$E$13372,5,0)</f>
        <v>#N/A</v>
      </c>
    </row>
    <row r="1426" spans="2:21" hidden="1" x14ac:dyDescent="0.25">
      <c r="B1426" t="s">
        <v>16740</v>
      </c>
      <c r="C1426">
        <v>104548</v>
      </c>
      <c r="E1426" t="s">
        <v>16079</v>
      </c>
      <c r="F1426">
        <f t="shared" si="44"/>
        <v>2</v>
      </c>
      <c r="G1426" s="11">
        <f t="shared" si="45"/>
        <v>2</v>
      </c>
      <c r="L1426" t="s">
        <v>16079</v>
      </c>
      <c r="M1426" t="e">
        <f>VLOOKUP(L1426,lot!$A$3:$E$13372,3,0)</f>
        <v>#N/A</v>
      </c>
      <c r="Q1426" t="s">
        <v>16740</v>
      </c>
      <c r="R1426">
        <v>104548</v>
      </c>
      <c r="S1426" t="s">
        <v>7726</v>
      </c>
      <c r="T1426" t="e">
        <f>VLOOKUP(Q1426,lot!$A$3:$E$13372,3,0)</f>
        <v>#N/A</v>
      </c>
      <c r="U1426" s="7" t="e">
        <f>VLOOKUP(Q1426,lot!$A$3:$E$13372,5,0)</f>
        <v>#N/A</v>
      </c>
    </row>
    <row r="1427" spans="2:21" hidden="1" x14ac:dyDescent="0.25">
      <c r="B1427" t="s">
        <v>16741</v>
      </c>
      <c r="C1427">
        <v>70640</v>
      </c>
      <c r="E1427" t="s">
        <v>16080</v>
      </c>
      <c r="F1427">
        <f t="shared" si="44"/>
        <v>80</v>
      </c>
      <c r="G1427" s="11">
        <f t="shared" si="45"/>
        <v>80</v>
      </c>
      <c r="L1427" t="s">
        <v>16080</v>
      </c>
      <c r="M1427" t="e">
        <f>VLOOKUP(L1427,lot!$A$3:$E$13372,3,0)</f>
        <v>#N/A</v>
      </c>
      <c r="Q1427" t="s">
        <v>16741</v>
      </c>
      <c r="R1427">
        <v>70640</v>
      </c>
      <c r="S1427" t="s">
        <v>7726</v>
      </c>
      <c r="T1427" t="e">
        <f>VLOOKUP(Q1427,lot!$A$3:$E$13372,3,0)</f>
        <v>#N/A</v>
      </c>
      <c r="U1427" s="7" t="e">
        <f>VLOOKUP(Q1427,lot!$A$3:$E$13372,5,0)</f>
        <v>#N/A</v>
      </c>
    </row>
    <row r="1428" spans="2:21" hidden="1" x14ac:dyDescent="0.25">
      <c r="B1428" t="s">
        <v>16746</v>
      </c>
      <c r="C1428">
        <v>4888</v>
      </c>
      <c r="E1428" t="s">
        <v>16081</v>
      </c>
      <c r="F1428">
        <f t="shared" si="44"/>
        <v>1160</v>
      </c>
      <c r="G1428" s="11">
        <f t="shared" si="45"/>
        <v>1160</v>
      </c>
      <c r="L1428" t="s">
        <v>16081</v>
      </c>
      <c r="M1428" t="e">
        <f>VLOOKUP(L1428,lot!$A$3:$E$13372,3,0)</f>
        <v>#N/A</v>
      </c>
      <c r="Q1428" t="s">
        <v>16746</v>
      </c>
      <c r="R1428">
        <v>4888</v>
      </c>
      <c r="S1428" t="s">
        <v>7752</v>
      </c>
      <c r="T1428" t="e">
        <f>VLOOKUP(Q1428,lot!$A$3:$E$13372,3,0)</f>
        <v>#N/A</v>
      </c>
      <c r="U1428" s="7" t="e">
        <f>VLOOKUP(Q1428,lot!$A$3:$E$13372,5,0)</f>
        <v>#N/A</v>
      </c>
    </row>
    <row r="1429" spans="2:21" hidden="1" x14ac:dyDescent="0.25">
      <c r="B1429" t="s">
        <v>16747</v>
      </c>
      <c r="C1429">
        <v>46224</v>
      </c>
      <c r="E1429" t="s">
        <v>16082</v>
      </c>
      <c r="F1429">
        <f t="shared" si="44"/>
        <v>840</v>
      </c>
      <c r="G1429" s="11">
        <f t="shared" si="45"/>
        <v>840</v>
      </c>
      <c r="L1429" t="s">
        <v>16082</v>
      </c>
      <c r="M1429" t="e">
        <f>VLOOKUP(L1429,lot!$A$3:$E$13372,3,0)</f>
        <v>#N/A</v>
      </c>
      <c r="Q1429" t="s">
        <v>16747</v>
      </c>
      <c r="R1429">
        <v>46224</v>
      </c>
      <c r="S1429" t="s">
        <v>7752</v>
      </c>
      <c r="T1429" t="e">
        <f>VLOOKUP(Q1429,lot!$A$3:$E$13372,3,0)</f>
        <v>#N/A</v>
      </c>
      <c r="U1429" s="7" t="e">
        <f>VLOOKUP(Q1429,lot!$A$3:$E$13372,5,0)</f>
        <v>#N/A</v>
      </c>
    </row>
    <row r="1430" spans="2:21" hidden="1" x14ac:dyDescent="0.25">
      <c r="B1430" t="s">
        <v>16748</v>
      </c>
      <c r="C1430">
        <v>9600</v>
      </c>
      <c r="E1430" t="s">
        <v>16083</v>
      </c>
      <c r="F1430" t="e">
        <f t="shared" si="44"/>
        <v>#N/A</v>
      </c>
      <c r="G1430" s="11" t="str">
        <f t="shared" si="45"/>
        <v>0</v>
      </c>
      <c r="L1430" t="s">
        <v>16083</v>
      </c>
      <c r="M1430" t="e">
        <f>VLOOKUP(L1430,lot!$A$3:$E$13372,3,0)</f>
        <v>#N/A</v>
      </c>
      <c r="Q1430" t="s">
        <v>16748</v>
      </c>
      <c r="R1430">
        <v>9600</v>
      </c>
      <c r="S1430" t="s">
        <v>7752</v>
      </c>
      <c r="T1430" t="e">
        <f>VLOOKUP(Q1430,lot!$A$3:$E$13372,3,0)</f>
        <v>#N/A</v>
      </c>
      <c r="U1430" s="7" t="e">
        <f>VLOOKUP(Q1430,lot!$A$3:$E$13372,5,0)</f>
        <v>#N/A</v>
      </c>
    </row>
    <row r="1431" spans="2:21" hidden="1" x14ac:dyDescent="0.25">
      <c r="B1431" t="s">
        <v>16751</v>
      </c>
      <c r="C1431">
        <v>1250</v>
      </c>
      <c r="E1431" t="s">
        <v>14324</v>
      </c>
      <c r="F1431" t="e">
        <f t="shared" si="44"/>
        <v>#N/A</v>
      </c>
      <c r="G1431" s="11" t="str">
        <f t="shared" si="45"/>
        <v>0</v>
      </c>
      <c r="L1431" t="s">
        <v>14324</v>
      </c>
      <c r="M1431" t="e">
        <f>VLOOKUP(L1431,lot!$A$3:$E$13372,3,0)</f>
        <v>#N/A</v>
      </c>
      <c r="Q1431" t="s">
        <v>16751</v>
      </c>
      <c r="R1431">
        <v>1250</v>
      </c>
      <c r="S1431" t="s">
        <v>7795</v>
      </c>
      <c r="T1431" t="e">
        <f>VLOOKUP(Q1431,lot!$A$3:$E$13372,3,0)</f>
        <v>#N/A</v>
      </c>
      <c r="U1431" s="7" t="e">
        <f>VLOOKUP(Q1431,lot!$A$3:$E$13372,5,0)</f>
        <v>#N/A</v>
      </c>
    </row>
    <row r="1432" spans="2:21" x14ac:dyDescent="0.25">
      <c r="B1432" t="s">
        <v>16752</v>
      </c>
      <c r="C1432">
        <v>500</v>
      </c>
      <c r="E1432" t="s">
        <v>17472</v>
      </c>
      <c r="F1432" t="e">
        <f t="shared" si="44"/>
        <v>#N/A</v>
      </c>
      <c r="G1432" s="11" t="str">
        <f t="shared" si="45"/>
        <v>0</v>
      </c>
      <c r="L1432" t="s">
        <v>17472</v>
      </c>
      <c r="M1432" t="e">
        <f>VLOOKUP(L1432,lot!$A$3:$E$13372,3,0)</f>
        <v>#N/A</v>
      </c>
      <c r="Q1432" t="s">
        <v>16752</v>
      </c>
      <c r="R1432">
        <v>500</v>
      </c>
      <c r="S1432" t="s">
        <v>7799</v>
      </c>
      <c r="T1432" t="e">
        <f>VLOOKUP(Q1432,lot!$A$3:$E$13372,3,0)</f>
        <v>#N/A</v>
      </c>
      <c r="U1432" s="7" t="e">
        <f>VLOOKUP(Q1432,lot!$A$3:$E$13372,5,0)</f>
        <v>#N/A</v>
      </c>
    </row>
    <row r="1433" spans="2:21" hidden="1" x14ac:dyDescent="0.25">
      <c r="B1433" t="s">
        <v>16757</v>
      </c>
      <c r="C1433">
        <v>1800</v>
      </c>
      <c r="E1433" t="s">
        <v>16090</v>
      </c>
      <c r="F1433" t="e">
        <f t="shared" si="44"/>
        <v>#N/A</v>
      </c>
      <c r="G1433" s="11" t="str">
        <f t="shared" si="45"/>
        <v>0</v>
      </c>
      <c r="L1433" t="s">
        <v>16090</v>
      </c>
      <c r="M1433" t="e">
        <f>VLOOKUP(L1433,lot!$A$3:$E$13372,3,0)</f>
        <v>#N/A</v>
      </c>
      <c r="Q1433" t="s">
        <v>16757</v>
      </c>
      <c r="R1433">
        <v>1800</v>
      </c>
      <c r="S1433" t="s">
        <v>18276</v>
      </c>
      <c r="T1433" t="e">
        <f>VLOOKUP(Q1433,lot!$A$3:$E$13372,3,0)</f>
        <v>#N/A</v>
      </c>
      <c r="U1433" s="7" t="e">
        <f>VLOOKUP(Q1433,lot!$A$3:$E$13372,5,0)</f>
        <v>#N/A</v>
      </c>
    </row>
    <row r="1434" spans="2:21" hidden="1" x14ac:dyDescent="0.25">
      <c r="B1434" t="s">
        <v>16763</v>
      </c>
      <c r="C1434">
        <v>10</v>
      </c>
      <c r="E1434" t="s">
        <v>16091</v>
      </c>
      <c r="F1434">
        <f t="shared" si="44"/>
        <v>170</v>
      </c>
      <c r="G1434" s="11">
        <f t="shared" si="45"/>
        <v>170</v>
      </c>
      <c r="L1434" t="s">
        <v>16091</v>
      </c>
      <c r="M1434" t="e">
        <f>VLOOKUP(L1434,lot!$A$3:$E$13372,3,0)</f>
        <v>#N/A</v>
      </c>
      <c r="Q1434" t="s">
        <v>16763</v>
      </c>
      <c r="R1434">
        <v>10</v>
      </c>
      <c r="S1434" t="s">
        <v>7845</v>
      </c>
      <c r="T1434" t="e">
        <f>VLOOKUP(Q1434,lot!$A$3:$E$13372,3,0)</f>
        <v>#N/A</v>
      </c>
      <c r="U1434" s="7" t="e">
        <f>VLOOKUP(Q1434,lot!$A$3:$E$13372,5,0)</f>
        <v>#N/A</v>
      </c>
    </row>
    <row r="1435" spans="2:21" hidden="1" x14ac:dyDescent="0.25">
      <c r="B1435" t="s">
        <v>16767</v>
      </c>
      <c r="C1435">
        <v>40</v>
      </c>
      <c r="E1435" t="s">
        <v>16092</v>
      </c>
      <c r="F1435">
        <f t="shared" si="44"/>
        <v>6</v>
      </c>
      <c r="G1435" s="11">
        <f t="shared" si="45"/>
        <v>6</v>
      </c>
      <c r="L1435" t="s">
        <v>16092</v>
      </c>
      <c r="M1435" t="e">
        <f>VLOOKUP(L1435,lot!$A$3:$E$13372,3,0)</f>
        <v>#N/A</v>
      </c>
      <c r="Q1435" t="s">
        <v>16767</v>
      </c>
      <c r="R1435">
        <v>40</v>
      </c>
      <c r="S1435" t="s">
        <v>7857</v>
      </c>
      <c r="T1435" t="e">
        <f>VLOOKUP(Q1435,lot!$A$3:$E$13372,3,0)</f>
        <v>#N/A</v>
      </c>
      <c r="U1435" s="7" t="e">
        <f>VLOOKUP(Q1435,lot!$A$3:$E$13372,5,0)</f>
        <v>#N/A</v>
      </c>
    </row>
    <row r="1436" spans="2:21" hidden="1" x14ac:dyDescent="0.25">
      <c r="B1436" t="s">
        <v>16777</v>
      </c>
      <c r="C1436">
        <v>475</v>
      </c>
      <c r="E1436" t="s">
        <v>14325</v>
      </c>
      <c r="F1436">
        <f t="shared" si="44"/>
        <v>1</v>
      </c>
      <c r="G1436" s="11">
        <f t="shared" si="45"/>
        <v>1</v>
      </c>
      <c r="L1436" t="s">
        <v>14325</v>
      </c>
      <c r="M1436" t="e">
        <f>VLOOKUP(L1436,lot!$A$3:$E$13372,3,0)</f>
        <v>#N/A</v>
      </c>
      <c r="Q1436" t="s">
        <v>16777</v>
      </c>
      <c r="R1436">
        <v>475</v>
      </c>
      <c r="S1436" t="s">
        <v>7875</v>
      </c>
      <c r="T1436" t="e">
        <f>VLOOKUP(Q1436,lot!$A$3:$E$13372,3,0)</f>
        <v>#N/A</v>
      </c>
      <c r="U1436" s="7" t="e">
        <f>VLOOKUP(Q1436,lot!$A$3:$E$13372,5,0)</f>
        <v>#N/A</v>
      </c>
    </row>
    <row r="1437" spans="2:21" hidden="1" x14ac:dyDescent="0.25">
      <c r="B1437" t="s">
        <v>16782</v>
      </c>
      <c r="C1437">
        <v>467</v>
      </c>
      <c r="E1437" t="s">
        <v>16094</v>
      </c>
      <c r="F1437" t="e">
        <f t="shared" si="44"/>
        <v>#N/A</v>
      </c>
      <c r="G1437" s="11" t="str">
        <f t="shared" si="45"/>
        <v>0</v>
      </c>
      <c r="L1437" t="s">
        <v>16094</v>
      </c>
      <c r="M1437" t="e">
        <f>VLOOKUP(L1437,lot!$A$3:$E$13372,3,0)</f>
        <v>#N/A</v>
      </c>
      <c r="Q1437" t="s">
        <v>16782</v>
      </c>
      <c r="R1437">
        <v>467</v>
      </c>
      <c r="S1437" t="s">
        <v>18277</v>
      </c>
      <c r="T1437" t="e">
        <f>VLOOKUP(Q1437,lot!$A$3:$E$13372,3,0)</f>
        <v>#N/A</v>
      </c>
      <c r="U1437" s="7" t="e">
        <f>VLOOKUP(Q1437,lot!$A$3:$E$13372,5,0)</f>
        <v>#N/A</v>
      </c>
    </row>
    <row r="1438" spans="2:21" hidden="1" x14ac:dyDescent="0.25">
      <c r="B1438" t="s">
        <v>16790</v>
      </c>
      <c r="C1438">
        <v>50222</v>
      </c>
      <c r="E1438" t="s">
        <v>16095</v>
      </c>
      <c r="F1438" t="e">
        <f t="shared" si="44"/>
        <v>#N/A</v>
      </c>
      <c r="G1438" s="11" t="str">
        <f t="shared" si="45"/>
        <v>0</v>
      </c>
      <c r="L1438" t="s">
        <v>16095</v>
      </c>
      <c r="M1438" t="e">
        <f>VLOOKUP(L1438,lot!$A$3:$E$13372,3,0)</f>
        <v>#N/A</v>
      </c>
      <c r="Q1438" t="s">
        <v>16790</v>
      </c>
      <c r="R1438">
        <v>50222</v>
      </c>
      <c r="S1438" t="s">
        <v>18278</v>
      </c>
      <c r="T1438" t="e">
        <f>VLOOKUP(Q1438,lot!$A$3:$E$13372,3,0)</f>
        <v>#N/A</v>
      </c>
      <c r="U1438" s="7" t="e">
        <f>VLOOKUP(Q1438,lot!$A$3:$E$13372,5,0)</f>
        <v>#N/A</v>
      </c>
    </row>
    <row r="1439" spans="2:21" hidden="1" x14ac:dyDescent="0.25">
      <c r="B1439" t="s">
        <v>16791</v>
      </c>
      <c r="C1439">
        <v>72000</v>
      </c>
      <c r="E1439" t="s">
        <v>14326</v>
      </c>
      <c r="F1439" t="e">
        <f t="shared" si="44"/>
        <v>#N/A</v>
      </c>
      <c r="G1439" s="11" t="str">
        <f t="shared" si="45"/>
        <v>0</v>
      </c>
      <c r="L1439" t="s">
        <v>14326</v>
      </c>
      <c r="M1439" t="e">
        <f>VLOOKUP(L1439,lot!$A$3:$E$13372,3,0)</f>
        <v>#N/A</v>
      </c>
      <c r="Q1439" t="s">
        <v>16791</v>
      </c>
      <c r="R1439">
        <v>72000</v>
      </c>
      <c r="S1439" t="s">
        <v>7894</v>
      </c>
      <c r="T1439" t="e">
        <f>VLOOKUP(Q1439,lot!$A$3:$E$13372,3,0)</f>
        <v>#N/A</v>
      </c>
      <c r="U1439" s="7" t="e">
        <f>VLOOKUP(Q1439,lot!$A$3:$E$13372,5,0)</f>
        <v>#N/A</v>
      </c>
    </row>
    <row r="1440" spans="2:21" hidden="1" x14ac:dyDescent="0.25">
      <c r="B1440" t="s">
        <v>16795</v>
      </c>
      <c r="C1440">
        <v>2160</v>
      </c>
      <c r="E1440" t="s">
        <v>16089</v>
      </c>
      <c r="F1440">
        <f t="shared" si="44"/>
        <v>133</v>
      </c>
      <c r="G1440" s="11">
        <f t="shared" si="45"/>
        <v>133</v>
      </c>
      <c r="L1440" t="s">
        <v>16089</v>
      </c>
      <c r="M1440" t="e">
        <f>VLOOKUP(L1440,lot!$A$3:$E$13372,3,0)</f>
        <v>#N/A</v>
      </c>
      <c r="Q1440" t="s">
        <v>16795</v>
      </c>
      <c r="R1440">
        <v>2160</v>
      </c>
      <c r="S1440" t="s">
        <v>18279</v>
      </c>
      <c r="T1440" t="e">
        <f>VLOOKUP(Q1440,lot!$A$3:$E$13372,3,0)</f>
        <v>#N/A</v>
      </c>
      <c r="U1440" s="7" t="e">
        <f>VLOOKUP(Q1440,lot!$A$3:$E$13372,5,0)</f>
        <v>#N/A</v>
      </c>
    </row>
    <row r="1441" spans="2:21" hidden="1" x14ac:dyDescent="0.25">
      <c r="B1441" t="s">
        <v>16796</v>
      </c>
      <c r="C1441">
        <v>800</v>
      </c>
      <c r="E1441" t="s">
        <v>16087</v>
      </c>
      <c r="F1441">
        <f t="shared" si="44"/>
        <v>10813</v>
      </c>
      <c r="G1441" s="11">
        <f t="shared" si="45"/>
        <v>10813</v>
      </c>
      <c r="L1441" t="s">
        <v>16087</v>
      </c>
      <c r="M1441" t="e">
        <f>VLOOKUP(L1441,lot!$A$3:$E$13372,3,0)</f>
        <v>#N/A</v>
      </c>
      <c r="Q1441" t="s">
        <v>16796</v>
      </c>
      <c r="R1441">
        <v>800</v>
      </c>
      <c r="S1441" t="e">
        <v>#N/A</v>
      </c>
      <c r="T1441" t="e">
        <f>VLOOKUP(Q1441,lot!$A$3:$E$13372,3,0)</f>
        <v>#N/A</v>
      </c>
      <c r="U1441" s="7" t="e">
        <f>VLOOKUP(Q1441,lot!$A$3:$E$13372,5,0)</f>
        <v>#N/A</v>
      </c>
    </row>
    <row r="1442" spans="2:21" hidden="1" x14ac:dyDescent="0.25">
      <c r="B1442" t="s">
        <v>16797</v>
      </c>
      <c r="C1442">
        <v>600</v>
      </c>
      <c r="E1442" t="s">
        <v>16088</v>
      </c>
      <c r="F1442" t="e">
        <f t="shared" si="44"/>
        <v>#N/A</v>
      </c>
      <c r="G1442" s="11" t="str">
        <f t="shared" si="45"/>
        <v>0</v>
      </c>
      <c r="L1442" t="s">
        <v>16088</v>
      </c>
      <c r="M1442" t="e">
        <f>VLOOKUP(L1442,lot!$A$3:$E$13372,3,0)</f>
        <v>#N/A</v>
      </c>
      <c r="Q1442" t="s">
        <v>16797</v>
      </c>
      <c r="R1442">
        <v>600</v>
      </c>
      <c r="S1442" t="s">
        <v>18279</v>
      </c>
      <c r="T1442" t="e">
        <f>VLOOKUP(Q1442,lot!$A$3:$E$13372,3,0)</f>
        <v>#N/A</v>
      </c>
      <c r="U1442" s="7" t="e">
        <f>VLOOKUP(Q1442,lot!$A$3:$E$13372,5,0)</f>
        <v>#N/A</v>
      </c>
    </row>
    <row r="1443" spans="2:21" hidden="1" x14ac:dyDescent="0.25">
      <c r="B1443" t="s">
        <v>16801</v>
      </c>
      <c r="C1443">
        <v>8</v>
      </c>
      <c r="E1443" t="s">
        <v>16084</v>
      </c>
      <c r="F1443" t="e">
        <f t="shared" si="44"/>
        <v>#N/A</v>
      </c>
      <c r="G1443" s="11" t="str">
        <f t="shared" si="45"/>
        <v>0</v>
      </c>
      <c r="L1443" t="s">
        <v>16084</v>
      </c>
      <c r="M1443" t="e">
        <f>VLOOKUP(L1443,lot!$A$3:$E$13372,3,0)</f>
        <v>#N/A</v>
      </c>
      <c r="Q1443" t="s">
        <v>16801</v>
      </c>
      <c r="R1443">
        <v>8</v>
      </c>
      <c r="S1443" t="s">
        <v>18280</v>
      </c>
      <c r="T1443" t="e">
        <f>VLOOKUP(Q1443,lot!$A$3:$E$13372,3,0)</f>
        <v>#N/A</v>
      </c>
      <c r="U1443" s="7" t="e">
        <f>VLOOKUP(Q1443,lot!$A$3:$E$13372,5,0)</f>
        <v>#N/A</v>
      </c>
    </row>
    <row r="1444" spans="2:21" hidden="1" x14ac:dyDescent="0.25">
      <c r="B1444" t="s">
        <v>16802</v>
      </c>
      <c r="C1444">
        <v>42300</v>
      </c>
      <c r="E1444" t="s">
        <v>16085</v>
      </c>
      <c r="F1444" t="e">
        <f t="shared" si="44"/>
        <v>#N/A</v>
      </c>
      <c r="G1444" s="11" t="str">
        <f t="shared" si="45"/>
        <v>0</v>
      </c>
      <c r="L1444" t="s">
        <v>16085</v>
      </c>
      <c r="M1444" t="e">
        <f>VLOOKUP(L1444,lot!$A$3:$E$13372,3,0)</f>
        <v>#N/A</v>
      </c>
      <c r="Q1444" t="s">
        <v>16802</v>
      </c>
      <c r="R1444">
        <v>42300</v>
      </c>
      <c r="S1444" t="s">
        <v>18280</v>
      </c>
      <c r="T1444" t="e">
        <f>VLOOKUP(Q1444,lot!$A$3:$E$13372,3,0)</f>
        <v>#N/A</v>
      </c>
      <c r="U1444" s="7" t="e">
        <f>VLOOKUP(Q1444,lot!$A$3:$E$13372,5,0)</f>
        <v>#N/A</v>
      </c>
    </row>
    <row r="1445" spans="2:21" hidden="1" x14ac:dyDescent="0.25">
      <c r="B1445" t="s">
        <v>16803</v>
      </c>
      <c r="C1445">
        <v>700</v>
      </c>
      <c r="E1445" t="s">
        <v>16086</v>
      </c>
      <c r="F1445" t="e">
        <f t="shared" si="44"/>
        <v>#N/A</v>
      </c>
      <c r="G1445" s="11" t="str">
        <f t="shared" si="45"/>
        <v>0</v>
      </c>
      <c r="L1445" t="s">
        <v>16086</v>
      </c>
      <c r="M1445" t="e">
        <f>VLOOKUP(L1445,lot!$A$3:$E$13372,3,0)</f>
        <v>#N/A</v>
      </c>
      <c r="Q1445" t="s">
        <v>16803</v>
      </c>
      <c r="R1445">
        <v>700</v>
      </c>
      <c r="S1445" t="s">
        <v>7927</v>
      </c>
      <c r="T1445" t="e">
        <f>VLOOKUP(Q1445,lot!$A$3:$E$13372,3,0)</f>
        <v>#N/A</v>
      </c>
      <c r="U1445" s="7" t="e">
        <f>VLOOKUP(Q1445,lot!$A$3:$E$13372,5,0)</f>
        <v>#N/A</v>
      </c>
    </row>
    <row r="1446" spans="2:21" hidden="1" x14ac:dyDescent="0.25">
      <c r="B1446" t="s">
        <v>16814</v>
      </c>
      <c r="C1446">
        <v>403</v>
      </c>
      <c r="E1446" t="s">
        <v>16107</v>
      </c>
      <c r="F1446" t="e">
        <f t="shared" si="44"/>
        <v>#N/A</v>
      </c>
      <c r="G1446" s="11" t="str">
        <f t="shared" si="45"/>
        <v>0</v>
      </c>
      <c r="L1446" t="s">
        <v>16107</v>
      </c>
      <c r="M1446" t="e">
        <f>VLOOKUP(L1446,lot!$A$3:$E$13372,3,0)</f>
        <v>#N/A</v>
      </c>
      <c r="Q1446" t="s">
        <v>16814</v>
      </c>
      <c r="R1446">
        <v>403</v>
      </c>
      <c r="S1446" t="s">
        <v>18281</v>
      </c>
      <c r="T1446" t="e">
        <f>VLOOKUP(Q1446,lot!$A$3:$E$13372,3,0)</f>
        <v>#N/A</v>
      </c>
      <c r="U1446" s="7" t="e">
        <f>VLOOKUP(Q1446,lot!$A$3:$E$13372,5,0)</f>
        <v>#N/A</v>
      </c>
    </row>
    <row r="1447" spans="2:21" hidden="1" x14ac:dyDescent="0.25">
      <c r="B1447" t="s">
        <v>16817</v>
      </c>
      <c r="C1447">
        <v>315</v>
      </c>
      <c r="E1447" t="s">
        <v>16108</v>
      </c>
      <c r="F1447" t="e">
        <f t="shared" si="44"/>
        <v>#N/A</v>
      </c>
      <c r="G1447" s="11" t="str">
        <f t="shared" si="45"/>
        <v>0</v>
      </c>
      <c r="L1447" t="s">
        <v>16108</v>
      </c>
      <c r="M1447" t="e">
        <f>VLOOKUP(L1447,lot!$A$3:$E$13372,3,0)</f>
        <v>#N/A</v>
      </c>
      <c r="Q1447" t="s">
        <v>16817</v>
      </c>
      <c r="R1447">
        <v>315</v>
      </c>
      <c r="S1447" t="s">
        <v>7944</v>
      </c>
      <c r="T1447" t="e">
        <f>VLOOKUP(Q1447,lot!$A$3:$E$13372,3,0)</f>
        <v>#N/A</v>
      </c>
      <c r="U1447" s="7" t="e">
        <f>VLOOKUP(Q1447,lot!$A$3:$E$13372,5,0)</f>
        <v>#N/A</v>
      </c>
    </row>
    <row r="1448" spans="2:21" hidden="1" x14ac:dyDescent="0.25">
      <c r="B1448" t="s">
        <v>16821</v>
      </c>
      <c r="C1448">
        <v>14000</v>
      </c>
      <c r="E1448" t="s">
        <v>16109</v>
      </c>
      <c r="F1448">
        <f t="shared" si="44"/>
        <v>600</v>
      </c>
      <c r="G1448" s="11">
        <f t="shared" si="45"/>
        <v>600</v>
      </c>
      <c r="L1448" t="s">
        <v>16109</v>
      </c>
      <c r="M1448" t="e">
        <f>VLOOKUP(L1448,lot!$A$3:$E$13372,3,0)</f>
        <v>#N/A</v>
      </c>
      <c r="Q1448" t="s">
        <v>16821</v>
      </c>
      <c r="R1448">
        <v>14000</v>
      </c>
      <c r="S1448" t="s">
        <v>7948</v>
      </c>
      <c r="T1448" t="e">
        <f>VLOOKUP(Q1448,lot!$A$3:$E$13372,3,0)</f>
        <v>#N/A</v>
      </c>
      <c r="U1448" s="7" t="e">
        <f>VLOOKUP(Q1448,lot!$A$3:$E$13372,5,0)</f>
        <v>#N/A</v>
      </c>
    </row>
    <row r="1449" spans="2:21" hidden="1" x14ac:dyDescent="0.25">
      <c r="B1449" t="s">
        <v>16826</v>
      </c>
      <c r="C1449">
        <v>2146</v>
      </c>
      <c r="E1449" t="s">
        <v>16117</v>
      </c>
      <c r="F1449" t="e">
        <f t="shared" si="44"/>
        <v>#N/A</v>
      </c>
      <c r="G1449" s="11" t="str">
        <f t="shared" si="45"/>
        <v>0</v>
      </c>
      <c r="L1449" t="s">
        <v>16117</v>
      </c>
      <c r="M1449" t="e">
        <f>VLOOKUP(L1449,lot!$A$3:$E$13372,3,0)</f>
        <v>#N/A</v>
      </c>
      <c r="Q1449" t="s">
        <v>16826</v>
      </c>
      <c r="R1449">
        <v>2146</v>
      </c>
      <c r="S1449" t="s">
        <v>7997</v>
      </c>
      <c r="T1449" t="e">
        <f>VLOOKUP(Q1449,lot!$A$3:$E$13372,3,0)</f>
        <v>#N/A</v>
      </c>
      <c r="U1449" s="7" t="e">
        <f>VLOOKUP(Q1449,lot!$A$3:$E$13372,5,0)</f>
        <v>#N/A</v>
      </c>
    </row>
    <row r="1450" spans="2:21" hidden="1" x14ac:dyDescent="0.25">
      <c r="B1450" t="s">
        <v>16828</v>
      </c>
      <c r="C1450">
        <v>265</v>
      </c>
      <c r="E1450" t="s">
        <v>16118</v>
      </c>
      <c r="F1450">
        <f t="shared" si="44"/>
        <v>9167</v>
      </c>
      <c r="G1450" s="11">
        <f t="shared" si="45"/>
        <v>9167</v>
      </c>
      <c r="L1450" t="s">
        <v>16118</v>
      </c>
      <c r="M1450" t="e">
        <f>VLOOKUP(L1450,lot!$A$3:$E$13372,3,0)</f>
        <v>#N/A</v>
      </c>
      <c r="Q1450" t="s">
        <v>16828</v>
      </c>
      <c r="R1450">
        <v>265</v>
      </c>
      <c r="S1450" t="s">
        <v>8000</v>
      </c>
      <c r="T1450" t="e">
        <f>VLOOKUP(Q1450,lot!$A$3:$E$13372,3,0)</f>
        <v>#N/A</v>
      </c>
      <c r="U1450" s="7" t="e">
        <f>VLOOKUP(Q1450,lot!$A$3:$E$13372,5,0)</f>
        <v>#N/A</v>
      </c>
    </row>
    <row r="1451" spans="2:21" hidden="1" x14ac:dyDescent="0.25">
      <c r="B1451" t="s">
        <v>16834</v>
      </c>
      <c r="C1451">
        <v>35</v>
      </c>
      <c r="E1451" t="s">
        <v>16119</v>
      </c>
      <c r="F1451" t="e">
        <f t="shared" si="44"/>
        <v>#N/A</v>
      </c>
      <c r="G1451" s="11" t="str">
        <f t="shared" si="45"/>
        <v>0</v>
      </c>
      <c r="L1451" t="s">
        <v>16119</v>
      </c>
      <c r="M1451" t="e">
        <f>VLOOKUP(L1451,lot!$A$3:$E$13372,3,0)</f>
        <v>#N/A</v>
      </c>
      <c r="Q1451" t="s">
        <v>16834</v>
      </c>
      <c r="R1451">
        <v>35</v>
      </c>
      <c r="S1451" t="s">
        <v>8020</v>
      </c>
      <c r="T1451" t="e">
        <f>VLOOKUP(Q1451,lot!$A$3:$E$13372,3,0)</f>
        <v>#N/A</v>
      </c>
      <c r="U1451" s="7" t="e">
        <f>VLOOKUP(Q1451,lot!$A$3:$E$13372,5,0)</f>
        <v>#N/A</v>
      </c>
    </row>
    <row r="1452" spans="2:21" hidden="1" x14ac:dyDescent="0.25">
      <c r="B1452" t="s">
        <v>16837</v>
      </c>
      <c r="C1452">
        <v>80</v>
      </c>
      <c r="E1452" t="s">
        <v>16120</v>
      </c>
      <c r="F1452" t="e">
        <f t="shared" si="44"/>
        <v>#N/A</v>
      </c>
      <c r="G1452" s="11" t="str">
        <f t="shared" si="45"/>
        <v>0</v>
      </c>
      <c r="L1452" t="s">
        <v>16120</v>
      </c>
      <c r="M1452" t="e">
        <f>VLOOKUP(L1452,lot!$A$3:$E$13372,3,0)</f>
        <v>#N/A</v>
      </c>
      <c r="Q1452" t="s">
        <v>16837</v>
      </c>
      <c r="R1452">
        <v>80</v>
      </c>
      <c r="S1452" t="s">
        <v>8033</v>
      </c>
      <c r="T1452" t="e">
        <f>VLOOKUP(Q1452,lot!$A$3:$E$13372,3,0)</f>
        <v>#N/A</v>
      </c>
      <c r="U1452" s="7" t="e">
        <f>VLOOKUP(Q1452,lot!$A$3:$E$13372,5,0)</f>
        <v>#N/A</v>
      </c>
    </row>
    <row r="1453" spans="2:21" hidden="1" x14ac:dyDescent="0.25">
      <c r="B1453" t="s">
        <v>16838</v>
      </c>
      <c r="C1453">
        <v>400</v>
      </c>
      <c r="E1453" t="s">
        <v>16121</v>
      </c>
      <c r="F1453" t="e">
        <f t="shared" si="44"/>
        <v>#N/A</v>
      </c>
      <c r="G1453" s="11" t="str">
        <f t="shared" si="45"/>
        <v>0</v>
      </c>
      <c r="L1453" t="s">
        <v>16121</v>
      </c>
      <c r="M1453" t="e">
        <f>VLOOKUP(L1453,lot!$A$3:$E$13372,3,0)</f>
        <v>#N/A</v>
      </c>
      <c r="Q1453" t="s">
        <v>16838</v>
      </c>
      <c r="R1453">
        <v>400</v>
      </c>
      <c r="S1453" t="s">
        <v>8033</v>
      </c>
      <c r="T1453" t="e">
        <f>VLOOKUP(Q1453,lot!$A$3:$E$13372,3,0)</f>
        <v>#N/A</v>
      </c>
      <c r="U1453" s="7" t="e">
        <f>VLOOKUP(Q1453,lot!$A$3:$E$13372,5,0)</f>
        <v>#N/A</v>
      </c>
    </row>
    <row r="1454" spans="2:21" hidden="1" x14ac:dyDescent="0.25">
      <c r="B1454" t="s">
        <v>16841</v>
      </c>
      <c r="C1454">
        <v>15160</v>
      </c>
      <c r="E1454" t="s">
        <v>16114</v>
      </c>
      <c r="F1454" t="e">
        <f t="shared" si="44"/>
        <v>#N/A</v>
      </c>
      <c r="G1454" s="11" t="str">
        <f t="shared" si="45"/>
        <v>0</v>
      </c>
      <c r="L1454" t="s">
        <v>16114</v>
      </c>
      <c r="M1454" t="e">
        <f>VLOOKUP(L1454,lot!$A$3:$E$13372,3,0)</f>
        <v>#N/A</v>
      </c>
      <c r="Q1454" t="s">
        <v>16841</v>
      </c>
      <c r="R1454">
        <v>15160</v>
      </c>
      <c r="S1454" t="s">
        <v>8039</v>
      </c>
      <c r="T1454" t="e">
        <f>VLOOKUP(Q1454,lot!$A$3:$E$13372,3,0)</f>
        <v>#N/A</v>
      </c>
      <c r="U1454" s="7" t="e">
        <f>VLOOKUP(Q1454,lot!$A$3:$E$13372,5,0)</f>
        <v>#N/A</v>
      </c>
    </row>
    <row r="1455" spans="2:21" hidden="1" x14ac:dyDescent="0.25">
      <c r="B1455" t="s">
        <v>16842</v>
      </c>
      <c r="C1455">
        <v>36</v>
      </c>
      <c r="E1455" t="s">
        <v>16115</v>
      </c>
      <c r="F1455" t="e">
        <f t="shared" si="44"/>
        <v>#N/A</v>
      </c>
      <c r="G1455" s="11" t="str">
        <f t="shared" si="45"/>
        <v>0</v>
      </c>
      <c r="L1455" t="s">
        <v>16115</v>
      </c>
      <c r="M1455" t="e">
        <f>VLOOKUP(L1455,lot!$A$3:$E$13372,3,0)</f>
        <v>#N/A</v>
      </c>
      <c r="Q1455" t="s">
        <v>16842</v>
      </c>
      <c r="R1455">
        <v>36</v>
      </c>
      <c r="S1455" t="s">
        <v>8053</v>
      </c>
      <c r="T1455" t="e">
        <f>VLOOKUP(Q1455,lot!$A$3:$E$13372,3,0)</f>
        <v>#N/A</v>
      </c>
      <c r="U1455" s="7" t="e">
        <f>VLOOKUP(Q1455,lot!$A$3:$E$13372,5,0)</f>
        <v>#N/A</v>
      </c>
    </row>
    <row r="1456" spans="2:21" hidden="1" x14ac:dyDescent="0.25">
      <c r="B1456" t="s">
        <v>16843</v>
      </c>
      <c r="C1456">
        <v>3126</v>
      </c>
      <c r="E1456" t="s">
        <v>16116</v>
      </c>
      <c r="F1456">
        <f t="shared" si="44"/>
        <v>4295</v>
      </c>
      <c r="G1456" s="11">
        <f t="shared" si="45"/>
        <v>4295</v>
      </c>
      <c r="L1456" t="s">
        <v>16116</v>
      </c>
      <c r="M1456" t="e">
        <f>VLOOKUP(L1456,lot!$A$3:$E$13372,3,0)</f>
        <v>#N/A</v>
      </c>
      <c r="Q1456" t="s">
        <v>16843</v>
      </c>
      <c r="R1456">
        <v>3126</v>
      </c>
      <c r="S1456" t="s">
        <v>9704</v>
      </c>
      <c r="T1456" t="e">
        <f>VLOOKUP(Q1456,lot!$A$3:$E$13372,3,0)</f>
        <v>#N/A</v>
      </c>
      <c r="U1456" s="7" t="e">
        <f>VLOOKUP(Q1456,lot!$A$3:$E$13372,5,0)</f>
        <v>#N/A</v>
      </c>
    </row>
    <row r="1457" spans="2:21" hidden="1" x14ac:dyDescent="0.25">
      <c r="B1457" t="s">
        <v>16844</v>
      </c>
      <c r="C1457">
        <v>507</v>
      </c>
      <c r="E1457" t="s">
        <v>14327</v>
      </c>
      <c r="F1457">
        <f t="shared" si="44"/>
        <v>41</v>
      </c>
      <c r="G1457" s="11">
        <f t="shared" si="45"/>
        <v>41</v>
      </c>
      <c r="L1457" t="s">
        <v>14327</v>
      </c>
      <c r="M1457" t="e">
        <f>VLOOKUP(L1457,lot!$A$3:$E$13372,3,0)</f>
        <v>#N/A</v>
      </c>
      <c r="Q1457" t="s">
        <v>16844</v>
      </c>
      <c r="R1457">
        <v>507</v>
      </c>
      <c r="S1457" t="s">
        <v>8057</v>
      </c>
      <c r="T1457" t="e">
        <f>VLOOKUP(Q1457,lot!$A$3:$E$13372,3,0)</f>
        <v>#N/A</v>
      </c>
      <c r="U1457" s="7" t="e">
        <f>VLOOKUP(Q1457,lot!$A$3:$E$13372,5,0)</f>
        <v>#N/A</v>
      </c>
    </row>
    <row r="1458" spans="2:21" hidden="1" x14ac:dyDescent="0.25">
      <c r="B1458" t="s">
        <v>16845</v>
      </c>
      <c r="C1458">
        <v>129</v>
      </c>
      <c r="E1458" t="s">
        <v>16113</v>
      </c>
      <c r="F1458" t="e">
        <f t="shared" si="44"/>
        <v>#N/A</v>
      </c>
      <c r="G1458" s="11" t="str">
        <f t="shared" si="45"/>
        <v>0</v>
      </c>
      <c r="L1458" t="s">
        <v>16113</v>
      </c>
      <c r="M1458" t="e">
        <f>VLOOKUP(L1458,lot!$A$3:$E$13372,3,0)</f>
        <v>#N/A</v>
      </c>
      <c r="Q1458" t="s">
        <v>16845</v>
      </c>
      <c r="R1458">
        <v>129</v>
      </c>
      <c r="S1458" t="s">
        <v>8059</v>
      </c>
      <c r="T1458" t="e">
        <f>VLOOKUP(Q1458,lot!$A$3:$E$13372,3,0)</f>
        <v>#N/A</v>
      </c>
      <c r="U1458" s="7" t="e">
        <f>VLOOKUP(Q1458,lot!$A$3:$E$13372,5,0)</f>
        <v>#N/A</v>
      </c>
    </row>
    <row r="1459" spans="2:21" hidden="1" x14ac:dyDescent="0.25">
      <c r="B1459" t="s">
        <v>16846</v>
      </c>
      <c r="C1459">
        <v>3440</v>
      </c>
      <c r="E1459" t="s">
        <v>16110</v>
      </c>
      <c r="F1459" t="e">
        <f t="shared" si="44"/>
        <v>#N/A</v>
      </c>
      <c r="G1459" s="11" t="str">
        <f t="shared" si="45"/>
        <v>0</v>
      </c>
      <c r="L1459" t="s">
        <v>16110</v>
      </c>
      <c r="M1459" t="e">
        <f>VLOOKUP(L1459,lot!$A$3:$E$13372,3,0)</f>
        <v>#N/A</v>
      </c>
      <c r="Q1459" t="s">
        <v>16846</v>
      </c>
      <c r="R1459">
        <v>3440</v>
      </c>
      <c r="S1459" t="s">
        <v>8059</v>
      </c>
      <c r="T1459" t="e">
        <f>VLOOKUP(Q1459,lot!$A$3:$E$13372,3,0)</f>
        <v>#N/A</v>
      </c>
      <c r="U1459" s="7" t="e">
        <f>VLOOKUP(Q1459,lot!$A$3:$E$13372,5,0)</f>
        <v>#N/A</v>
      </c>
    </row>
    <row r="1460" spans="2:21" hidden="1" x14ac:dyDescent="0.25">
      <c r="B1460" t="s">
        <v>16847</v>
      </c>
      <c r="C1460">
        <v>5</v>
      </c>
      <c r="E1460" t="s">
        <v>16111</v>
      </c>
      <c r="F1460" t="e">
        <f t="shared" si="44"/>
        <v>#N/A</v>
      </c>
      <c r="G1460" s="11" t="str">
        <f t="shared" si="45"/>
        <v>0</v>
      </c>
      <c r="L1460" t="s">
        <v>16111</v>
      </c>
      <c r="M1460" t="e">
        <f>VLOOKUP(L1460,lot!$A$3:$E$13372,3,0)</f>
        <v>#N/A</v>
      </c>
      <c r="Q1460" t="s">
        <v>16847</v>
      </c>
      <c r="R1460">
        <v>5</v>
      </c>
      <c r="S1460" t="s">
        <v>8070</v>
      </c>
      <c r="T1460" t="e">
        <f>VLOOKUP(Q1460,lot!$A$3:$E$13372,3,0)</f>
        <v>#N/A</v>
      </c>
      <c r="U1460" s="7" t="e">
        <f>VLOOKUP(Q1460,lot!$A$3:$E$13372,5,0)</f>
        <v>#N/A</v>
      </c>
    </row>
    <row r="1461" spans="2:21" hidden="1" x14ac:dyDescent="0.25">
      <c r="B1461" t="s">
        <v>16848</v>
      </c>
      <c r="C1461">
        <v>1360</v>
      </c>
      <c r="E1461" t="s">
        <v>16112</v>
      </c>
      <c r="F1461">
        <f t="shared" si="44"/>
        <v>705</v>
      </c>
      <c r="G1461" s="11">
        <f t="shared" si="45"/>
        <v>705</v>
      </c>
      <c r="L1461" t="s">
        <v>16112</v>
      </c>
      <c r="M1461" t="e">
        <f>VLOOKUP(L1461,lot!$A$3:$E$13372,3,0)</f>
        <v>#N/A</v>
      </c>
      <c r="Q1461" t="s">
        <v>16848</v>
      </c>
      <c r="R1461">
        <v>1360</v>
      </c>
      <c r="S1461" t="s">
        <v>8070</v>
      </c>
      <c r="T1461" t="e">
        <f>VLOOKUP(Q1461,lot!$A$3:$E$13372,3,0)</f>
        <v>#N/A</v>
      </c>
      <c r="U1461" s="7" t="e">
        <f>VLOOKUP(Q1461,lot!$A$3:$E$13372,5,0)</f>
        <v>#N/A</v>
      </c>
    </row>
    <row r="1462" spans="2:21" hidden="1" x14ac:dyDescent="0.25">
      <c r="B1462" t="s">
        <v>16849</v>
      </c>
      <c r="C1462">
        <v>7</v>
      </c>
      <c r="E1462" t="s">
        <v>16135</v>
      </c>
      <c r="F1462">
        <f t="shared" si="44"/>
        <v>2504</v>
      </c>
      <c r="G1462" s="11">
        <f t="shared" si="45"/>
        <v>2504</v>
      </c>
      <c r="L1462" t="s">
        <v>16135</v>
      </c>
      <c r="M1462" t="e">
        <f>VLOOKUP(L1462,lot!$A$3:$E$13372,3,0)</f>
        <v>#N/A</v>
      </c>
      <c r="Q1462" t="s">
        <v>16849</v>
      </c>
      <c r="R1462">
        <v>7</v>
      </c>
      <c r="S1462" t="s">
        <v>8077</v>
      </c>
      <c r="T1462" t="e">
        <f>VLOOKUP(Q1462,lot!$A$3:$E$13372,3,0)</f>
        <v>#N/A</v>
      </c>
      <c r="U1462" s="7" t="e">
        <f>VLOOKUP(Q1462,lot!$A$3:$E$13372,5,0)</f>
        <v>#N/A</v>
      </c>
    </row>
    <row r="1463" spans="2:21" hidden="1" x14ac:dyDescent="0.25">
      <c r="B1463" t="s">
        <v>16850</v>
      </c>
      <c r="C1463">
        <v>2500</v>
      </c>
      <c r="E1463" t="s">
        <v>16136</v>
      </c>
      <c r="F1463">
        <f t="shared" si="44"/>
        <v>6812</v>
      </c>
      <c r="G1463" s="11">
        <f t="shared" si="45"/>
        <v>6812</v>
      </c>
      <c r="L1463" t="s">
        <v>16136</v>
      </c>
      <c r="M1463" t="e">
        <f>VLOOKUP(L1463,lot!$A$3:$E$13372,3,0)</f>
        <v>#N/A</v>
      </c>
      <c r="Q1463" t="s">
        <v>16850</v>
      </c>
      <c r="R1463">
        <v>2500</v>
      </c>
      <c r="S1463" t="s">
        <v>8077</v>
      </c>
      <c r="T1463" t="e">
        <f>VLOOKUP(Q1463,lot!$A$3:$E$13372,3,0)</f>
        <v>#N/A</v>
      </c>
      <c r="U1463" s="7" t="e">
        <f>VLOOKUP(Q1463,lot!$A$3:$E$13372,5,0)</f>
        <v>#N/A</v>
      </c>
    </row>
    <row r="1464" spans="2:21" hidden="1" x14ac:dyDescent="0.25">
      <c r="B1464" t="s">
        <v>16851</v>
      </c>
      <c r="C1464">
        <v>3000</v>
      </c>
      <c r="E1464" t="s">
        <v>16133</v>
      </c>
      <c r="F1464">
        <f t="shared" si="44"/>
        <v>2900</v>
      </c>
      <c r="G1464" s="11">
        <f t="shared" si="45"/>
        <v>2900</v>
      </c>
      <c r="L1464" t="s">
        <v>16133</v>
      </c>
      <c r="M1464" t="e">
        <f>VLOOKUP(L1464,lot!$A$3:$E$13372,3,0)</f>
        <v>#N/A</v>
      </c>
      <c r="Q1464" t="s">
        <v>16851</v>
      </c>
      <c r="R1464">
        <v>3000</v>
      </c>
      <c r="S1464" t="s">
        <v>8077</v>
      </c>
      <c r="T1464" t="e">
        <f>VLOOKUP(Q1464,lot!$A$3:$E$13372,3,0)</f>
        <v>#N/A</v>
      </c>
      <c r="U1464" s="7" t="e">
        <f>VLOOKUP(Q1464,lot!$A$3:$E$13372,5,0)</f>
        <v>#N/A</v>
      </c>
    </row>
    <row r="1465" spans="2:21" hidden="1" x14ac:dyDescent="0.25">
      <c r="B1465" t="s">
        <v>16852</v>
      </c>
      <c r="C1465">
        <v>2</v>
      </c>
      <c r="E1465" t="s">
        <v>16134</v>
      </c>
      <c r="F1465">
        <f t="shared" si="44"/>
        <v>3600</v>
      </c>
      <c r="G1465" s="11">
        <f t="shared" si="45"/>
        <v>3600</v>
      </c>
      <c r="L1465" t="s">
        <v>16134</v>
      </c>
      <c r="M1465" t="e">
        <f>VLOOKUP(L1465,lot!$A$3:$E$13372,3,0)</f>
        <v>#N/A</v>
      </c>
      <c r="Q1465" t="s">
        <v>16852</v>
      </c>
      <c r="R1465">
        <v>2</v>
      </c>
      <c r="S1465" t="s">
        <v>8080</v>
      </c>
      <c r="T1465" t="e">
        <f>VLOOKUP(Q1465,lot!$A$3:$E$13372,3,0)</f>
        <v>#N/A</v>
      </c>
      <c r="U1465" s="7" t="e">
        <f>VLOOKUP(Q1465,lot!$A$3:$E$13372,5,0)</f>
        <v>#N/A</v>
      </c>
    </row>
    <row r="1466" spans="2:21" hidden="1" x14ac:dyDescent="0.25">
      <c r="B1466" t="s">
        <v>16853</v>
      </c>
      <c r="C1466">
        <v>2180</v>
      </c>
      <c r="E1466" t="s">
        <v>16143</v>
      </c>
      <c r="F1466" t="e">
        <f t="shared" si="44"/>
        <v>#N/A</v>
      </c>
      <c r="G1466" s="11" t="str">
        <f t="shared" si="45"/>
        <v>0</v>
      </c>
      <c r="L1466" t="s">
        <v>16143</v>
      </c>
      <c r="M1466" t="e">
        <f>VLOOKUP(L1466,lot!$A$3:$E$13372,3,0)</f>
        <v>#N/A</v>
      </c>
      <c r="Q1466" t="s">
        <v>16853</v>
      </c>
      <c r="R1466">
        <v>2180</v>
      </c>
      <c r="S1466" t="s">
        <v>8080</v>
      </c>
      <c r="T1466" t="e">
        <f>VLOOKUP(Q1466,lot!$A$3:$E$13372,3,0)</f>
        <v>#N/A</v>
      </c>
      <c r="U1466" s="7" t="e">
        <f>VLOOKUP(Q1466,lot!$A$3:$E$13372,5,0)</f>
        <v>#N/A</v>
      </c>
    </row>
    <row r="1467" spans="2:21" hidden="1" x14ac:dyDescent="0.25">
      <c r="B1467" t="s">
        <v>16854</v>
      </c>
      <c r="C1467">
        <v>433</v>
      </c>
      <c r="E1467" t="s">
        <v>16139</v>
      </c>
      <c r="F1467" t="e">
        <f t="shared" si="44"/>
        <v>#N/A</v>
      </c>
      <c r="G1467" s="11" t="str">
        <f t="shared" si="45"/>
        <v>0</v>
      </c>
      <c r="L1467" t="s">
        <v>16139</v>
      </c>
      <c r="M1467" t="e">
        <f>VLOOKUP(L1467,lot!$A$3:$E$13372,3,0)</f>
        <v>#N/A</v>
      </c>
      <c r="Q1467" t="s">
        <v>16854</v>
      </c>
      <c r="R1467">
        <v>433</v>
      </c>
      <c r="S1467" t="s">
        <v>8082</v>
      </c>
      <c r="T1467" t="e">
        <f>VLOOKUP(Q1467,lot!$A$3:$E$13372,3,0)</f>
        <v>#N/A</v>
      </c>
      <c r="U1467" s="7" t="e">
        <f>VLOOKUP(Q1467,lot!$A$3:$E$13372,5,0)</f>
        <v>#N/A</v>
      </c>
    </row>
    <row r="1468" spans="2:21" hidden="1" x14ac:dyDescent="0.25">
      <c r="B1468" t="s">
        <v>16856</v>
      </c>
      <c r="C1468">
        <v>696</v>
      </c>
      <c r="E1468" t="s">
        <v>16140</v>
      </c>
      <c r="F1468">
        <f t="shared" si="44"/>
        <v>112</v>
      </c>
      <c r="G1468" s="11">
        <f t="shared" si="45"/>
        <v>112</v>
      </c>
      <c r="L1468" t="s">
        <v>16140</v>
      </c>
      <c r="M1468" t="e">
        <f>VLOOKUP(L1468,lot!$A$3:$E$13372,3,0)</f>
        <v>#N/A</v>
      </c>
      <c r="Q1468" t="s">
        <v>16856</v>
      </c>
      <c r="R1468">
        <v>696</v>
      </c>
      <c r="S1468" t="s">
        <v>8089</v>
      </c>
      <c r="T1468" t="e">
        <f>VLOOKUP(Q1468,lot!$A$3:$E$13372,3,0)</f>
        <v>#N/A</v>
      </c>
      <c r="U1468" s="7" t="e">
        <f>VLOOKUP(Q1468,lot!$A$3:$E$13372,5,0)</f>
        <v>#N/A</v>
      </c>
    </row>
    <row r="1469" spans="2:21" hidden="1" x14ac:dyDescent="0.25">
      <c r="B1469" t="s">
        <v>16857</v>
      </c>
      <c r="C1469">
        <v>1791</v>
      </c>
      <c r="E1469" t="s">
        <v>16144</v>
      </c>
      <c r="F1469">
        <f t="shared" si="44"/>
        <v>8800</v>
      </c>
      <c r="G1469" s="11">
        <f t="shared" si="45"/>
        <v>8800</v>
      </c>
      <c r="L1469" t="s">
        <v>16144</v>
      </c>
      <c r="M1469" t="e">
        <f>VLOOKUP(L1469,lot!$A$3:$E$13372,3,0)</f>
        <v>#N/A</v>
      </c>
      <c r="Q1469" t="s">
        <v>16857</v>
      </c>
      <c r="R1469">
        <v>1791</v>
      </c>
      <c r="S1469" t="s">
        <v>8092</v>
      </c>
      <c r="T1469" t="e">
        <f>VLOOKUP(Q1469,lot!$A$3:$E$13372,3,0)</f>
        <v>#N/A</v>
      </c>
      <c r="U1469" s="7" t="e">
        <f>VLOOKUP(Q1469,lot!$A$3:$E$13372,5,0)</f>
        <v>#N/A</v>
      </c>
    </row>
    <row r="1470" spans="2:21" hidden="1" x14ac:dyDescent="0.25">
      <c r="B1470" t="s">
        <v>16861</v>
      </c>
      <c r="C1470">
        <v>31</v>
      </c>
      <c r="E1470" t="s">
        <v>16141</v>
      </c>
      <c r="F1470">
        <f t="shared" si="44"/>
        <v>5400</v>
      </c>
      <c r="G1470" s="11">
        <f t="shared" si="45"/>
        <v>5400</v>
      </c>
      <c r="L1470" t="s">
        <v>16141</v>
      </c>
      <c r="M1470" t="e">
        <f>VLOOKUP(L1470,lot!$A$3:$E$13372,3,0)</f>
        <v>#N/A</v>
      </c>
      <c r="Q1470" t="s">
        <v>16861</v>
      </c>
      <c r="R1470">
        <v>31</v>
      </c>
      <c r="S1470" t="s">
        <v>18282</v>
      </c>
      <c r="T1470" t="e">
        <f>VLOOKUP(Q1470,lot!$A$3:$E$13372,3,0)</f>
        <v>#N/A</v>
      </c>
      <c r="U1470" s="7" t="e">
        <f>VLOOKUP(Q1470,lot!$A$3:$E$13372,5,0)</f>
        <v>#N/A</v>
      </c>
    </row>
    <row r="1471" spans="2:21" hidden="1" x14ac:dyDescent="0.25">
      <c r="B1471" t="s">
        <v>16863</v>
      </c>
      <c r="C1471">
        <v>22880</v>
      </c>
      <c r="E1471" t="s">
        <v>16142</v>
      </c>
      <c r="F1471">
        <f t="shared" si="44"/>
        <v>1600</v>
      </c>
      <c r="G1471" s="11">
        <f t="shared" si="45"/>
        <v>1600</v>
      </c>
      <c r="L1471" t="s">
        <v>16142</v>
      </c>
      <c r="M1471" t="e">
        <f>VLOOKUP(L1471,lot!$A$3:$E$13372,3,0)</f>
        <v>#N/A</v>
      </c>
      <c r="Q1471" t="s">
        <v>16863</v>
      </c>
      <c r="R1471">
        <v>22880</v>
      </c>
      <c r="S1471" t="s">
        <v>18282</v>
      </c>
      <c r="T1471" t="e">
        <f>VLOOKUP(Q1471,lot!$A$3:$E$13372,3,0)</f>
        <v>#N/A</v>
      </c>
      <c r="U1471" s="7" t="e">
        <f>VLOOKUP(Q1471,lot!$A$3:$E$13372,5,0)</f>
        <v>#N/A</v>
      </c>
    </row>
    <row r="1472" spans="2:21" hidden="1" x14ac:dyDescent="0.25">
      <c r="B1472" t="s">
        <v>16864</v>
      </c>
      <c r="C1472">
        <v>8000</v>
      </c>
      <c r="E1472" t="s">
        <v>16137</v>
      </c>
      <c r="F1472">
        <f t="shared" si="44"/>
        <v>1200</v>
      </c>
      <c r="G1472" s="11">
        <f t="shared" si="45"/>
        <v>1200</v>
      </c>
      <c r="L1472" t="s">
        <v>16137</v>
      </c>
      <c r="M1472" t="e">
        <f>VLOOKUP(L1472,lot!$A$3:$E$13372,3,0)</f>
        <v>#N/A</v>
      </c>
      <c r="Q1472" t="s">
        <v>16864</v>
      </c>
      <c r="R1472">
        <v>8000</v>
      </c>
      <c r="S1472" t="s">
        <v>18282</v>
      </c>
      <c r="T1472" t="e">
        <f>VLOOKUP(Q1472,lot!$A$3:$E$13372,3,0)</f>
        <v>#N/A</v>
      </c>
      <c r="U1472" s="7" t="e">
        <f>VLOOKUP(Q1472,lot!$A$3:$E$13372,5,0)</f>
        <v>#N/A</v>
      </c>
    </row>
    <row r="1473" spans="2:21" hidden="1" x14ac:dyDescent="0.25">
      <c r="B1473" t="s">
        <v>16870</v>
      </c>
      <c r="C1473">
        <v>9</v>
      </c>
      <c r="E1473" t="s">
        <v>16138</v>
      </c>
      <c r="F1473">
        <f t="shared" si="44"/>
        <v>3200</v>
      </c>
      <c r="G1473" s="11">
        <f t="shared" si="45"/>
        <v>3200</v>
      </c>
      <c r="L1473" t="s">
        <v>16138</v>
      </c>
      <c r="M1473" t="e">
        <f>VLOOKUP(L1473,lot!$A$3:$E$13372,3,0)</f>
        <v>#N/A</v>
      </c>
      <c r="Q1473" t="s">
        <v>16870</v>
      </c>
      <c r="R1473">
        <v>9</v>
      </c>
      <c r="S1473" t="s">
        <v>18283</v>
      </c>
      <c r="T1473" t="e">
        <f>VLOOKUP(Q1473,lot!$A$3:$E$13372,3,0)</f>
        <v>#N/A</v>
      </c>
      <c r="U1473" s="7" t="e">
        <f>VLOOKUP(Q1473,lot!$A$3:$E$13372,5,0)</f>
        <v>#N/A</v>
      </c>
    </row>
    <row r="1474" spans="2:21" hidden="1" x14ac:dyDescent="0.25">
      <c r="B1474" t="s">
        <v>16872</v>
      </c>
      <c r="C1474">
        <v>33550</v>
      </c>
      <c r="E1474" t="s">
        <v>16147</v>
      </c>
      <c r="F1474" t="e">
        <f t="shared" si="44"/>
        <v>#N/A</v>
      </c>
      <c r="G1474" s="11" t="str">
        <f t="shared" si="45"/>
        <v>0</v>
      </c>
      <c r="L1474" t="s">
        <v>16147</v>
      </c>
      <c r="M1474" t="e">
        <f>VLOOKUP(L1474,lot!$A$3:$E$13372,3,0)</f>
        <v>#N/A</v>
      </c>
      <c r="Q1474" t="s">
        <v>16872</v>
      </c>
      <c r="R1474">
        <v>33550</v>
      </c>
      <c r="S1474" t="s">
        <v>18283</v>
      </c>
      <c r="T1474" t="e">
        <f>VLOOKUP(Q1474,lot!$A$3:$E$13372,3,0)</f>
        <v>#N/A</v>
      </c>
      <c r="U1474" s="7" t="e">
        <f>VLOOKUP(Q1474,lot!$A$3:$E$13372,5,0)</f>
        <v>#N/A</v>
      </c>
    </row>
    <row r="1475" spans="2:21" hidden="1" x14ac:dyDescent="0.25">
      <c r="B1475" t="s">
        <v>16873</v>
      </c>
      <c r="C1475">
        <v>1336</v>
      </c>
      <c r="E1475" t="s">
        <v>16148</v>
      </c>
      <c r="F1475" t="e">
        <f t="shared" ref="F1475:F1538" si="46">VLOOKUP(E1475,$B$2:$C$1866,2,0)</f>
        <v>#N/A</v>
      </c>
      <c r="G1475" s="11" t="str">
        <f t="shared" ref="G1475:G1538" si="47">IF(ISNA(F1475),"0",F1475)</f>
        <v>0</v>
      </c>
      <c r="L1475" t="s">
        <v>16148</v>
      </c>
      <c r="M1475" t="e">
        <f>VLOOKUP(L1475,lot!$A$3:$E$13372,3,0)</f>
        <v>#N/A</v>
      </c>
      <c r="Q1475" t="s">
        <v>16873</v>
      </c>
      <c r="R1475">
        <v>1336</v>
      </c>
      <c r="S1475" t="s">
        <v>8159</v>
      </c>
      <c r="T1475" t="e">
        <f>VLOOKUP(Q1475,lot!$A$3:$E$13372,3,0)</f>
        <v>#N/A</v>
      </c>
      <c r="U1475" s="7" t="e">
        <f>VLOOKUP(Q1475,lot!$A$3:$E$13372,5,0)</f>
        <v>#N/A</v>
      </c>
    </row>
    <row r="1476" spans="2:21" hidden="1" x14ac:dyDescent="0.25">
      <c r="B1476" t="s">
        <v>16874</v>
      </c>
      <c r="C1476">
        <v>14</v>
      </c>
      <c r="E1476" t="s">
        <v>16149</v>
      </c>
      <c r="F1476">
        <f t="shared" si="46"/>
        <v>30</v>
      </c>
      <c r="G1476" s="11">
        <f t="shared" si="47"/>
        <v>30</v>
      </c>
      <c r="L1476" t="s">
        <v>16149</v>
      </c>
      <c r="M1476" t="e">
        <f>VLOOKUP(L1476,lot!$A$3:$E$13372,3,0)</f>
        <v>#N/A</v>
      </c>
      <c r="Q1476" t="s">
        <v>16874</v>
      </c>
      <c r="R1476">
        <v>14</v>
      </c>
      <c r="S1476" t="s">
        <v>8170</v>
      </c>
      <c r="T1476" t="e">
        <f>VLOOKUP(Q1476,lot!$A$3:$E$13372,3,0)</f>
        <v>#N/A</v>
      </c>
      <c r="U1476" s="7" t="e">
        <f>VLOOKUP(Q1476,lot!$A$3:$E$13372,5,0)</f>
        <v>#N/A</v>
      </c>
    </row>
    <row r="1477" spans="2:21" hidden="1" x14ac:dyDescent="0.25">
      <c r="B1477" t="s">
        <v>16875</v>
      </c>
      <c r="C1477">
        <v>40</v>
      </c>
      <c r="E1477" t="s">
        <v>16150</v>
      </c>
      <c r="F1477">
        <f t="shared" si="46"/>
        <v>16</v>
      </c>
      <c r="G1477" s="11">
        <f t="shared" si="47"/>
        <v>16</v>
      </c>
      <c r="L1477" t="s">
        <v>16150</v>
      </c>
      <c r="M1477" t="e">
        <f>VLOOKUP(L1477,lot!$A$3:$E$13372,3,0)</f>
        <v>#N/A</v>
      </c>
      <c r="Q1477" t="s">
        <v>16875</v>
      </c>
      <c r="R1477">
        <v>40</v>
      </c>
      <c r="S1477" t="s">
        <v>8174</v>
      </c>
      <c r="T1477" t="e">
        <f>VLOOKUP(Q1477,lot!$A$3:$E$13372,3,0)</f>
        <v>#N/A</v>
      </c>
      <c r="U1477" s="7" t="e">
        <f>VLOOKUP(Q1477,lot!$A$3:$E$13372,5,0)</f>
        <v>#N/A</v>
      </c>
    </row>
    <row r="1478" spans="2:21" hidden="1" x14ac:dyDescent="0.25">
      <c r="B1478" t="s">
        <v>16876</v>
      </c>
      <c r="C1478">
        <v>15</v>
      </c>
      <c r="E1478" t="s">
        <v>16151</v>
      </c>
      <c r="F1478">
        <f t="shared" si="46"/>
        <v>320</v>
      </c>
      <c r="G1478" s="11">
        <f t="shared" si="47"/>
        <v>320</v>
      </c>
      <c r="L1478" t="s">
        <v>16151</v>
      </c>
      <c r="M1478" t="e">
        <f>VLOOKUP(L1478,lot!$A$3:$E$13372,3,0)</f>
        <v>#N/A</v>
      </c>
      <c r="Q1478" t="s">
        <v>16876</v>
      </c>
      <c r="R1478">
        <v>15</v>
      </c>
      <c r="S1478" t="s">
        <v>8178</v>
      </c>
      <c r="T1478" t="e">
        <f>VLOOKUP(Q1478,lot!$A$3:$E$13372,3,0)</f>
        <v>#N/A</v>
      </c>
      <c r="U1478" s="7" t="e">
        <f>VLOOKUP(Q1478,lot!$A$3:$E$13372,5,0)</f>
        <v>#N/A</v>
      </c>
    </row>
    <row r="1479" spans="2:21" hidden="1" x14ac:dyDescent="0.25">
      <c r="B1479" t="s">
        <v>16877</v>
      </c>
      <c r="C1479">
        <v>15</v>
      </c>
      <c r="E1479" t="s">
        <v>16152</v>
      </c>
      <c r="F1479">
        <f t="shared" si="46"/>
        <v>4480</v>
      </c>
      <c r="G1479" s="11">
        <f t="shared" si="47"/>
        <v>4480</v>
      </c>
      <c r="L1479" t="s">
        <v>16152</v>
      </c>
      <c r="M1479" t="e">
        <f>VLOOKUP(L1479,lot!$A$3:$E$13372,3,0)</f>
        <v>#N/A</v>
      </c>
      <c r="Q1479" t="s">
        <v>16877</v>
      </c>
      <c r="R1479">
        <v>15</v>
      </c>
      <c r="S1479" t="s">
        <v>18284</v>
      </c>
      <c r="T1479" t="e">
        <f>VLOOKUP(Q1479,lot!$A$3:$E$13372,3,0)</f>
        <v>#N/A</v>
      </c>
      <c r="U1479" s="7" t="e">
        <f>VLOOKUP(Q1479,lot!$A$3:$E$13372,5,0)</f>
        <v>#N/A</v>
      </c>
    </row>
    <row r="1480" spans="2:21" hidden="1" x14ac:dyDescent="0.25">
      <c r="B1480" t="s">
        <v>16879</v>
      </c>
      <c r="C1480">
        <v>900</v>
      </c>
      <c r="E1480" t="s">
        <v>16145</v>
      </c>
      <c r="F1480">
        <f t="shared" si="46"/>
        <v>1480</v>
      </c>
      <c r="G1480" s="11">
        <f t="shared" si="47"/>
        <v>1480</v>
      </c>
      <c r="L1480" t="s">
        <v>16145</v>
      </c>
      <c r="M1480" t="e">
        <f>VLOOKUP(L1480,lot!$A$3:$E$13372,3,0)</f>
        <v>#N/A</v>
      </c>
      <c r="Q1480" t="s">
        <v>16879</v>
      </c>
      <c r="R1480">
        <v>900</v>
      </c>
      <c r="S1480" t="s">
        <v>18284</v>
      </c>
      <c r="T1480" t="e">
        <f>VLOOKUP(Q1480,lot!$A$3:$E$13372,3,0)</f>
        <v>#N/A</v>
      </c>
      <c r="U1480" s="7" t="e">
        <f>VLOOKUP(Q1480,lot!$A$3:$E$13372,5,0)</f>
        <v>#N/A</v>
      </c>
    </row>
    <row r="1481" spans="2:21" hidden="1" x14ac:dyDescent="0.25">
      <c r="B1481" t="s">
        <v>16880</v>
      </c>
      <c r="C1481">
        <v>7200</v>
      </c>
      <c r="E1481" t="s">
        <v>16146</v>
      </c>
      <c r="F1481">
        <f t="shared" si="46"/>
        <v>4520</v>
      </c>
      <c r="G1481" s="11">
        <f t="shared" si="47"/>
        <v>4520</v>
      </c>
      <c r="L1481" t="s">
        <v>16146</v>
      </c>
      <c r="M1481" t="e">
        <f>VLOOKUP(L1481,lot!$A$3:$E$13372,3,0)</f>
        <v>#N/A</v>
      </c>
      <c r="Q1481" t="s">
        <v>16880</v>
      </c>
      <c r="R1481">
        <v>7200</v>
      </c>
      <c r="S1481" t="s">
        <v>18284</v>
      </c>
      <c r="T1481" t="e">
        <f>VLOOKUP(Q1481,lot!$A$3:$E$13372,3,0)</f>
        <v>#N/A</v>
      </c>
      <c r="U1481" s="7" t="e">
        <f>VLOOKUP(Q1481,lot!$A$3:$E$13372,5,0)</f>
        <v>#N/A</v>
      </c>
    </row>
    <row r="1482" spans="2:21" hidden="1" x14ac:dyDescent="0.25">
      <c r="B1482" t="s">
        <v>16881</v>
      </c>
      <c r="C1482">
        <v>14000</v>
      </c>
      <c r="E1482" t="s">
        <v>16122</v>
      </c>
      <c r="F1482" t="e">
        <f t="shared" si="46"/>
        <v>#N/A</v>
      </c>
      <c r="G1482" s="11" t="str">
        <f t="shared" si="47"/>
        <v>0</v>
      </c>
      <c r="L1482" t="s">
        <v>16122</v>
      </c>
      <c r="M1482" t="e">
        <f>VLOOKUP(L1482,lot!$A$3:$E$13372,3,0)</f>
        <v>#N/A</v>
      </c>
      <c r="Q1482" t="s">
        <v>16881</v>
      </c>
      <c r="R1482">
        <v>14000</v>
      </c>
      <c r="S1482" t="s">
        <v>18284</v>
      </c>
      <c r="T1482" t="e">
        <f>VLOOKUP(Q1482,lot!$A$3:$E$13372,3,0)</f>
        <v>#N/A</v>
      </c>
      <c r="U1482" s="7" t="e">
        <f>VLOOKUP(Q1482,lot!$A$3:$E$13372,5,0)</f>
        <v>#N/A</v>
      </c>
    </row>
    <row r="1483" spans="2:21" hidden="1" x14ac:dyDescent="0.25">
      <c r="B1483" t="s">
        <v>16882</v>
      </c>
      <c r="C1483">
        <v>14</v>
      </c>
      <c r="E1483" t="s">
        <v>16123</v>
      </c>
      <c r="F1483" t="e">
        <f t="shared" si="46"/>
        <v>#N/A</v>
      </c>
      <c r="G1483" s="11" t="str">
        <f t="shared" si="47"/>
        <v>0</v>
      </c>
      <c r="L1483" t="s">
        <v>16123</v>
      </c>
      <c r="M1483" t="e">
        <f>VLOOKUP(L1483,lot!$A$3:$E$13372,3,0)</f>
        <v>#N/A</v>
      </c>
      <c r="Q1483" t="s">
        <v>16882</v>
      </c>
      <c r="R1483">
        <v>14</v>
      </c>
      <c r="S1483" t="s">
        <v>8192</v>
      </c>
      <c r="T1483" t="e">
        <f>VLOOKUP(Q1483,lot!$A$3:$E$13372,3,0)</f>
        <v>#N/A</v>
      </c>
      <c r="U1483" s="7" t="e">
        <f>VLOOKUP(Q1483,lot!$A$3:$E$13372,5,0)</f>
        <v>#N/A</v>
      </c>
    </row>
    <row r="1484" spans="2:21" hidden="1" x14ac:dyDescent="0.25">
      <c r="B1484" t="s">
        <v>16886</v>
      </c>
      <c r="C1484">
        <v>3912</v>
      </c>
      <c r="E1484" t="s">
        <v>16124</v>
      </c>
      <c r="F1484" t="e">
        <f t="shared" si="46"/>
        <v>#N/A</v>
      </c>
      <c r="G1484" s="11" t="str">
        <f t="shared" si="47"/>
        <v>0</v>
      </c>
      <c r="L1484" t="s">
        <v>16124</v>
      </c>
      <c r="M1484" t="e">
        <f>VLOOKUP(L1484,lot!$A$3:$E$13372,3,0)</f>
        <v>#N/A</v>
      </c>
      <c r="Q1484" t="s">
        <v>16886</v>
      </c>
      <c r="R1484">
        <v>3912</v>
      </c>
      <c r="S1484" t="s">
        <v>8192</v>
      </c>
      <c r="T1484" t="e">
        <f>VLOOKUP(Q1484,lot!$A$3:$E$13372,3,0)</f>
        <v>#N/A</v>
      </c>
      <c r="U1484" s="7" t="e">
        <f>VLOOKUP(Q1484,lot!$A$3:$E$13372,5,0)</f>
        <v>#N/A</v>
      </c>
    </row>
    <row r="1485" spans="2:21" hidden="1" x14ac:dyDescent="0.25">
      <c r="B1485" t="s">
        <v>16887</v>
      </c>
      <c r="C1485">
        <v>7824</v>
      </c>
      <c r="E1485" t="s">
        <v>16125</v>
      </c>
      <c r="F1485">
        <f t="shared" si="46"/>
        <v>26899</v>
      </c>
      <c r="G1485" s="11">
        <f t="shared" si="47"/>
        <v>26899</v>
      </c>
      <c r="L1485" t="s">
        <v>16125</v>
      </c>
      <c r="M1485" t="e">
        <f>VLOOKUP(L1485,lot!$A$3:$E$13372,3,0)</f>
        <v>#N/A</v>
      </c>
      <c r="Q1485" t="s">
        <v>16887</v>
      </c>
      <c r="R1485">
        <v>7824</v>
      </c>
      <c r="S1485" t="s">
        <v>8192</v>
      </c>
      <c r="T1485" t="e">
        <f>VLOOKUP(Q1485,lot!$A$3:$E$13372,3,0)</f>
        <v>#N/A</v>
      </c>
      <c r="U1485" s="7" t="e">
        <f>VLOOKUP(Q1485,lot!$A$3:$E$13372,5,0)</f>
        <v>#N/A</v>
      </c>
    </row>
    <row r="1486" spans="2:21" hidden="1" x14ac:dyDescent="0.25">
      <c r="B1486" t="s">
        <v>16891</v>
      </c>
      <c r="C1486">
        <v>4649</v>
      </c>
      <c r="E1486" t="s">
        <v>16161</v>
      </c>
      <c r="F1486" t="e">
        <f t="shared" si="46"/>
        <v>#N/A</v>
      </c>
      <c r="G1486" s="11" t="str">
        <f t="shared" si="47"/>
        <v>0</v>
      </c>
      <c r="L1486" t="s">
        <v>16161</v>
      </c>
      <c r="M1486" t="e">
        <f>VLOOKUP(L1486,lot!$A$3:$E$13372,3,0)</f>
        <v>#N/A</v>
      </c>
      <c r="Q1486" t="s">
        <v>16891</v>
      </c>
      <c r="R1486">
        <v>4649</v>
      </c>
      <c r="S1486" t="s">
        <v>8210</v>
      </c>
      <c r="T1486" t="e">
        <f>VLOOKUP(Q1486,lot!$A$3:$E$13372,3,0)</f>
        <v>#N/A</v>
      </c>
      <c r="U1486" s="7" t="e">
        <f>VLOOKUP(Q1486,lot!$A$3:$E$13372,5,0)</f>
        <v>#N/A</v>
      </c>
    </row>
    <row r="1487" spans="2:21" hidden="1" x14ac:dyDescent="0.25">
      <c r="B1487" t="s">
        <v>16895</v>
      </c>
      <c r="C1487">
        <v>2040</v>
      </c>
      <c r="E1487" t="s">
        <v>16126</v>
      </c>
      <c r="F1487">
        <f t="shared" si="46"/>
        <v>28</v>
      </c>
      <c r="G1487" s="11">
        <f t="shared" si="47"/>
        <v>28</v>
      </c>
      <c r="L1487" t="s">
        <v>16126</v>
      </c>
      <c r="M1487" t="e">
        <f>VLOOKUP(L1487,lot!$A$3:$E$13372,3,0)</f>
        <v>#N/A</v>
      </c>
      <c r="Q1487" t="s">
        <v>16895</v>
      </c>
      <c r="R1487">
        <v>2040</v>
      </c>
      <c r="S1487" t="s">
        <v>8226</v>
      </c>
      <c r="T1487" t="e">
        <f>VLOOKUP(Q1487,lot!$A$3:$E$13372,3,0)</f>
        <v>#N/A</v>
      </c>
      <c r="U1487" s="7" t="e">
        <f>VLOOKUP(Q1487,lot!$A$3:$E$13372,5,0)</f>
        <v>#N/A</v>
      </c>
    </row>
    <row r="1488" spans="2:21" hidden="1" x14ac:dyDescent="0.25">
      <c r="B1488" t="s">
        <v>16896</v>
      </c>
      <c r="C1488">
        <v>1720</v>
      </c>
      <c r="E1488" t="s">
        <v>16127</v>
      </c>
      <c r="F1488">
        <f t="shared" si="46"/>
        <v>23</v>
      </c>
      <c r="G1488" s="11">
        <f t="shared" si="47"/>
        <v>23</v>
      </c>
      <c r="L1488" t="s">
        <v>16127</v>
      </c>
      <c r="M1488" t="e">
        <f>VLOOKUP(L1488,lot!$A$3:$E$13372,3,0)</f>
        <v>#N/A</v>
      </c>
      <c r="Q1488" t="s">
        <v>16896</v>
      </c>
      <c r="R1488">
        <v>1720</v>
      </c>
      <c r="S1488" t="s">
        <v>8226</v>
      </c>
      <c r="T1488" t="e">
        <f>VLOOKUP(Q1488,lot!$A$3:$E$13372,3,0)</f>
        <v>#N/A</v>
      </c>
      <c r="U1488" s="7" t="e">
        <f>VLOOKUP(Q1488,lot!$A$3:$E$13372,5,0)</f>
        <v>#N/A</v>
      </c>
    </row>
    <row r="1489" spans="2:21" hidden="1" x14ac:dyDescent="0.25">
      <c r="B1489" t="s">
        <v>16897</v>
      </c>
      <c r="C1489">
        <v>770</v>
      </c>
      <c r="E1489" t="s">
        <v>16128</v>
      </c>
      <c r="F1489">
        <f t="shared" si="46"/>
        <v>1800</v>
      </c>
      <c r="G1489" s="11">
        <f t="shared" si="47"/>
        <v>1800</v>
      </c>
      <c r="L1489" t="s">
        <v>16128</v>
      </c>
      <c r="M1489" t="e">
        <f>VLOOKUP(L1489,lot!$A$3:$E$13372,3,0)</f>
        <v>#N/A</v>
      </c>
      <c r="Q1489" t="s">
        <v>16897</v>
      </c>
      <c r="R1489">
        <v>770</v>
      </c>
      <c r="S1489" t="s">
        <v>8240</v>
      </c>
      <c r="T1489" t="e">
        <f>VLOOKUP(Q1489,lot!$A$3:$E$13372,3,0)</f>
        <v>#N/A</v>
      </c>
      <c r="U1489" s="7" t="e">
        <f>VLOOKUP(Q1489,lot!$A$3:$E$13372,5,0)</f>
        <v>#N/A</v>
      </c>
    </row>
    <row r="1490" spans="2:21" hidden="1" x14ac:dyDescent="0.25">
      <c r="B1490" t="s">
        <v>16898</v>
      </c>
      <c r="C1490">
        <v>1200</v>
      </c>
      <c r="E1490" t="s">
        <v>16129</v>
      </c>
      <c r="F1490">
        <f t="shared" si="46"/>
        <v>1560</v>
      </c>
      <c r="G1490" s="11">
        <f t="shared" si="47"/>
        <v>1560</v>
      </c>
      <c r="L1490" t="s">
        <v>16129</v>
      </c>
      <c r="M1490" t="e">
        <f>VLOOKUP(L1490,lot!$A$3:$E$13372,3,0)</f>
        <v>#N/A</v>
      </c>
      <c r="Q1490" t="s">
        <v>16898</v>
      </c>
      <c r="R1490">
        <v>1200</v>
      </c>
      <c r="S1490" t="s">
        <v>8250</v>
      </c>
      <c r="T1490" t="e">
        <f>VLOOKUP(Q1490,lot!$A$3:$E$13372,3,0)</f>
        <v>#N/A</v>
      </c>
      <c r="U1490" s="7" t="e">
        <f>VLOOKUP(Q1490,lot!$A$3:$E$13372,5,0)</f>
        <v>#N/A</v>
      </c>
    </row>
    <row r="1491" spans="2:21" hidden="1" x14ac:dyDescent="0.25">
      <c r="B1491" t="s">
        <v>16900</v>
      </c>
      <c r="C1491">
        <v>22</v>
      </c>
      <c r="E1491" t="s">
        <v>16130</v>
      </c>
      <c r="F1491">
        <f t="shared" si="46"/>
        <v>4680</v>
      </c>
      <c r="G1491" s="11">
        <f t="shared" si="47"/>
        <v>4680</v>
      </c>
      <c r="L1491" t="s">
        <v>16130</v>
      </c>
      <c r="M1491" t="e">
        <f>VLOOKUP(L1491,lot!$A$3:$E$13372,3,0)</f>
        <v>#N/A</v>
      </c>
      <c r="Q1491" t="s">
        <v>16900</v>
      </c>
      <c r="R1491">
        <v>22</v>
      </c>
      <c r="S1491" t="s">
        <v>8258</v>
      </c>
      <c r="T1491" t="e">
        <f>VLOOKUP(Q1491,lot!$A$3:$E$13372,3,0)</f>
        <v>#N/A</v>
      </c>
      <c r="U1491" s="7" t="e">
        <f>VLOOKUP(Q1491,lot!$A$3:$E$13372,5,0)</f>
        <v>#N/A</v>
      </c>
    </row>
    <row r="1492" spans="2:21" hidden="1" x14ac:dyDescent="0.25">
      <c r="B1492" t="s">
        <v>16901</v>
      </c>
      <c r="C1492">
        <v>21</v>
      </c>
      <c r="E1492" t="s">
        <v>16131</v>
      </c>
      <c r="F1492">
        <f t="shared" si="46"/>
        <v>5120</v>
      </c>
      <c r="G1492" s="11">
        <f t="shared" si="47"/>
        <v>5120</v>
      </c>
      <c r="L1492" t="s">
        <v>16131</v>
      </c>
      <c r="M1492" t="e">
        <f>VLOOKUP(L1492,lot!$A$3:$E$13372,3,0)</f>
        <v>#N/A</v>
      </c>
      <c r="Q1492" t="s">
        <v>16901</v>
      </c>
      <c r="R1492">
        <v>21</v>
      </c>
      <c r="S1492" t="s">
        <v>8262</v>
      </c>
      <c r="T1492" t="e">
        <f>VLOOKUP(Q1492,lot!$A$3:$E$13372,3,0)</f>
        <v>#N/A</v>
      </c>
      <c r="U1492" s="7" t="e">
        <f>VLOOKUP(Q1492,lot!$A$3:$E$13372,5,0)</f>
        <v>#N/A</v>
      </c>
    </row>
    <row r="1493" spans="2:21" hidden="1" x14ac:dyDescent="0.25">
      <c r="B1493" t="s">
        <v>16902</v>
      </c>
      <c r="C1493">
        <v>2055</v>
      </c>
      <c r="E1493" t="s">
        <v>16132</v>
      </c>
      <c r="F1493">
        <f t="shared" si="46"/>
        <v>3360</v>
      </c>
      <c r="G1493" s="11">
        <f t="shared" si="47"/>
        <v>3360</v>
      </c>
      <c r="L1493" t="s">
        <v>16132</v>
      </c>
      <c r="M1493" t="e">
        <f>VLOOKUP(L1493,lot!$A$3:$E$13372,3,0)</f>
        <v>#N/A</v>
      </c>
      <c r="Q1493" t="s">
        <v>16902</v>
      </c>
      <c r="R1493">
        <v>2055</v>
      </c>
      <c r="S1493" t="s">
        <v>8265</v>
      </c>
      <c r="T1493" t="e">
        <f>VLOOKUP(Q1493,lot!$A$3:$E$13372,3,0)</f>
        <v>#N/A</v>
      </c>
      <c r="U1493" s="7" t="e">
        <f>VLOOKUP(Q1493,lot!$A$3:$E$13372,5,0)</f>
        <v>#N/A</v>
      </c>
    </row>
    <row r="1494" spans="2:21" hidden="1" x14ac:dyDescent="0.25">
      <c r="B1494" t="s">
        <v>16904</v>
      </c>
      <c r="C1494">
        <v>2603</v>
      </c>
      <c r="E1494" t="s">
        <v>16158</v>
      </c>
      <c r="F1494" t="e">
        <f t="shared" si="46"/>
        <v>#N/A</v>
      </c>
      <c r="G1494" s="11" t="str">
        <f t="shared" si="47"/>
        <v>0</v>
      </c>
      <c r="L1494" t="s">
        <v>16158</v>
      </c>
      <c r="M1494" t="e">
        <f>VLOOKUP(L1494,lot!$A$3:$E$13372,3,0)</f>
        <v>#N/A</v>
      </c>
      <c r="Q1494" t="s">
        <v>16904</v>
      </c>
      <c r="R1494">
        <v>2603</v>
      </c>
      <c r="S1494" t="s">
        <v>8265</v>
      </c>
      <c r="T1494" t="e">
        <f>VLOOKUP(Q1494,lot!$A$3:$E$13372,3,0)</f>
        <v>#N/A</v>
      </c>
      <c r="U1494" s="7" t="e">
        <f>VLOOKUP(Q1494,lot!$A$3:$E$13372,5,0)</f>
        <v>#N/A</v>
      </c>
    </row>
    <row r="1495" spans="2:21" hidden="1" x14ac:dyDescent="0.25">
      <c r="B1495" t="s">
        <v>16905</v>
      </c>
      <c r="C1495">
        <v>8600</v>
      </c>
      <c r="E1495" t="s">
        <v>16160</v>
      </c>
      <c r="F1495" t="e">
        <f t="shared" si="46"/>
        <v>#N/A</v>
      </c>
      <c r="G1495" s="11" t="str">
        <f t="shared" si="47"/>
        <v>0</v>
      </c>
      <c r="L1495" t="s">
        <v>16160</v>
      </c>
      <c r="M1495" t="e">
        <f>VLOOKUP(L1495,lot!$A$3:$E$13372,3,0)</f>
        <v>#N/A</v>
      </c>
      <c r="Q1495" t="s">
        <v>16905</v>
      </c>
      <c r="R1495">
        <v>8600</v>
      </c>
      <c r="S1495" t="s">
        <v>8278</v>
      </c>
      <c r="T1495" t="e">
        <f>VLOOKUP(Q1495,lot!$A$3:$E$13372,3,0)</f>
        <v>#N/A</v>
      </c>
      <c r="U1495" s="7" t="e">
        <f>VLOOKUP(Q1495,lot!$A$3:$E$13372,5,0)</f>
        <v>#N/A</v>
      </c>
    </row>
    <row r="1496" spans="2:21" hidden="1" x14ac:dyDescent="0.25">
      <c r="B1496" t="s">
        <v>16906</v>
      </c>
      <c r="C1496">
        <v>2080</v>
      </c>
      <c r="E1496" t="s">
        <v>16153</v>
      </c>
      <c r="F1496">
        <f t="shared" si="46"/>
        <v>1417</v>
      </c>
      <c r="G1496" s="11">
        <f t="shared" si="47"/>
        <v>1417</v>
      </c>
      <c r="L1496" t="s">
        <v>16153</v>
      </c>
      <c r="M1496" t="e">
        <f>VLOOKUP(L1496,lot!$A$3:$E$13372,3,0)</f>
        <v>#N/A</v>
      </c>
      <c r="Q1496" t="s">
        <v>16906</v>
      </c>
      <c r="R1496">
        <v>2080</v>
      </c>
      <c r="S1496" t="s">
        <v>8284</v>
      </c>
      <c r="T1496" t="e">
        <f>VLOOKUP(Q1496,lot!$A$3:$E$13372,3,0)</f>
        <v>#N/A</v>
      </c>
      <c r="U1496" s="7" t="e">
        <f>VLOOKUP(Q1496,lot!$A$3:$E$13372,5,0)</f>
        <v>#N/A</v>
      </c>
    </row>
    <row r="1497" spans="2:21" hidden="1" x14ac:dyDescent="0.25">
      <c r="B1497" t="s">
        <v>16907</v>
      </c>
      <c r="C1497">
        <v>945</v>
      </c>
      <c r="E1497" t="s">
        <v>16154</v>
      </c>
      <c r="F1497">
        <f t="shared" si="46"/>
        <v>200</v>
      </c>
      <c r="G1497" s="11">
        <f t="shared" si="47"/>
        <v>200</v>
      </c>
      <c r="L1497" t="s">
        <v>16154</v>
      </c>
      <c r="M1497" t="e">
        <f>VLOOKUP(L1497,lot!$A$3:$E$13372,3,0)</f>
        <v>#N/A</v>
      </c>
      <c r="Q1497" t="s">
        <v>16907</v>
      </c>
      <c r="R1497">
        <v>945</v>
      </c>
      <c r="S1497" t="s">
        <v>8287</v>
      </c>
      <c r="T1497" t="e">
        <f>VLOOKUP(Q1497,lot!$A$3:$E$13372,3,0)</f>
        <v>#N/A</v>
      </c>
      <c r="U1497" s="7" t="e">
        <f>VLOOKUP(Q1497,lot!$A$3:$E$13372,5,0)</f>
        <v>#N/A</v>
      </c>
    </row>
    <row r="1498" spans="2:21" hidden="1" x14ac:dyDescent="0.25">
      <c r="B1498" t="s">
        <v>16908</v>
      </c>
      <c r="C1498">
        <v>1040</v>
      </c>
      <c r="E1498" t="s">
        <v>16155</v>
      </c>
      <c r="F1498">
        <f t="shared" si="46"/>
        <v>38</v>
      </c>
      <c r="G1498" s="11">
        <f t="shared" si="47"/>
        <v>38</v>
      </c>
      <c r="L1498" t="s">
        <v>16155</v>
      </c>
      <c r="M1498" t="e">
        <f>VLOOKUP(L1498,lot!$A$3:$E$13372,3,0)</f>
        <v>#N/A</v>
      </c>
      <c r="Q1498" t="s">
        <v>16908</v>
      </c>
      <c r="R1498">
        <v>1040</v>
      </c>
      <c r="S1498" t="s">
        <v>8290</v>
      </c>
      <c r="T1498" t="e">
        <f>VLOOKUP(Q1498,lot!$A$3:$E$13372,3,0)</f>
        <v>#N/A</v>
      </c>
      <c r="U1498" s="7" t="e">
        <f>VLOOKUP(Q1498,lot!$A$3:$E$13372,5,0)</f>
        <v>#N/A</v>
      </c>
    </row>
    <row r="1499" spans="2:21" hidden="1" x14ac:dyDescent="0.25">
      <c r="B1499" t="s">
        <v>16909</v>
      </c>
      <c r="C1499">
        <v>55</v>
      </c>
      <c r="E1499" t="s">
        <v>16156</v>
      </c>
      <c r="F1499" t="e">
        <f t="shared" si="46"/>
        <v>#N/A</v>
      </c>
      <c r="G1499" s="11" t="str">
        <f t="shared" si="47"/>
        <v>0</v>
      </c>
      <c r="L1499" t="s">
        <v>16156</v>
      </c>
      <c r="M1499" t="e">
        <f>VLOOKUP(L1499,lot!$A$3:$E$13372,3,0)</f>
        <v>#N/A</v>
      </c>
      <c r="Q1499" t="s">
        <v>16909</v>
      </c>
      <c r="R1499">
        <v>55</v>
      </c>
      <c r="S1499" t="s">
        <v>8293</v>
      </c>
      <c r="T1499" t="e">
        <f>VLOOKUP(Q1499,lot!$A$3:$E$13372,3,0)</f>
        <v>#N/A</v>
      </c>
      <c r="U1499" s="7" t="e">
        <f>VLOOKUP(Q1499,lot!$A$3:$E$13372,5,0)</f>
        <v>#N/A</v>
      </c>
    </row>
    <row r="1500" spans="2:21" hidden="1" x14ac:dyDescent="0.25">
      <c r="B1500" t="s">
        <v>16914</v>
      </c>
      <c r="C1500">
        <v>25861</v>
      </c>
      <c r="E1500" t="s">
        <v>16157</v>
      </c>
      <c r="F1500">
        <f t="shared" si="46"/>
        <v>4120</v>
      </c>
      <c r="G1500" s="11">
        <f t="shared" si="47"/>
        <v>4120</v>
      </c>
      <c r="L1500" t="s">
        <v>16157</v>
      </c>
      <c r="M1500" t="e">
        <f>VLOOKUP(L1500,lot!$A$3:$E$13372,3,0)</f>
        <v>#N/A</v>
      </c>
      <c r="Q1500" t="s">
        <v>16914</v>
      </c>
      <c r="R1500">
        <v>25861</v>
      </c>
      <c r="S1500" t="s">
        <v>18285</v>
      </c>
      <c r="T1500" t="e">
        <f>VLOOKUP(Q1500,lot!$A$3:$E$13372,3,0)</f>
        <v>#N/A</v>
      </c>
      <c r="U1500" s="7" t="e">
        <f>VLOOKUP(Q1500,lot!$A$3:$E$13372,5,0)</f>
        <v>#N/A</v>
      </c>
    </row>
    <row r="1501" spans="2:21" hidden="1" x14ac:dyDescent="0.25">
      <c r="B1501" t="s">
        <v>16915</v>
      </c>
      <c r="C1501">
        <v>840</v>
      </c>
      <c r="E1501" t="s">
        <v>16159</v>
      </c>
      <c r="F1501">
        <f t="shared" si="46"/>
        <v>40</v>
      </c>
      <c r="G1501" s="11">
        <f t="shared" si="47"/>
        <v>40</v>
      </c>
      <c r="L1501" t="s">
        <v>16159</v>
      </c>
      <c r="M1501" t="e">
        <f>VLOOKUP(L1501,lot!$A$3:$E$13372,3,0)</f>
        <v>#N/A</v>
      </c>
      <c r="Q1501" t="s">
        <v>16915</v>
      </c>
      <c r="R1501">
        <v>840</v>
      </c>
      <c r="S1501" t="s">
        <v>8298</v>
      </c>
      <c r="T1501" t="e">
        <f>VLOOKUP(Q1501,lot!$A$3:$E$13372,3,0)</f>
        <v>#N/A</v>
      </c>
      <c r="U1501" s="7" t="e">
        <f>VLOOKUP(Q1501,lot!$A$3:$E$13372,5,0)</f>
        <v>#N/A</v>
      </c>
    </row>
    <row r="1502" spans="2:21" hidden="1" x14ac:dyDescent="0.25">
      <c r="B1502" t="s">
        <v>16917</v>
      </c>
      <c r="C1502">
        <v>30</v>
      </c>
      <c r="E1502" t="s">
        <v>14543</v>
      </c>
      <c r="F1502" t="e">
        <f t="shared" si="46"/>
        <v>#N/A</v>
      </c>
      <c r="G1502" s="11" t="str">
        <f t="shared" si="47"/>
        <v>0</v>
      </c>
      <c r="L1502" t="s">
        <v>14543</v>
      </c>
      <c r="M1502" t="e">
        <f>VLOOKUP(L1502,lot!$A$3:$E$13372,3,0)</f>
        <v>#N/A</v>
      </c>
      <c r="Q1502" t="s">
        <v>16917</v>
      </c>
      <c r="R1502">
        <v>30</v>
      </c>
      <c r="S1502" t="s">
        <v>8301</v>
      </c>
      <c r="T1502" t="e">
        <f>VLOOKUP(Q1502,lot!$A$3:$E$13372,3,0)</f>
        <v>#N/A</v>
      </c>
      <c r="U1502" s="7" t="e">
        <f>VLOOKUP(Q1502,lot!$A$3:$E$13372,5,0)</f>
        <v>#N/A</v>
      </c>
    </row>
    <row r="1503" spans="2:21" hidden="1" x14ac:dyDescent="0.25">
      <c r="B1503" t="s">
        <v>16920</v>
      </c>
      <c r="C1503">
        <v>6650</v>
      </c>
      <c r="E1503" t="s">
        <v>14544</v>
      </c>
      <c r="F1503" t="e">
        <f t="shared" si="46"/>
        <v>#N/A</v>
      </c>
      <c r="G1503" s="11" t="str">
        <f t="shared" si="47"/>
        <v>0</v>
      </c>
      <c r="L1503" t="s">
        <v>14544</v>
      </c>
      <c r="M1503" t="e">
        <f>VLOOKUP(L1503,lot!$A$3:$E$13372,3,0)</f>
        <v>#N/A</v>
      </c>
      <c r="Q1503" t="s">
        <v>16920</v>
      </c>
      <c r="R1503">
        <v>6650</v>
      </c>
      <c r="S1503" t="s">
        <v>8301</v>
      </c>
      <c r="T1503" t="e">
        <f>VLOOKUP(Q1503,lot!$A$3:$E$13372,3,0)</f>
        <v>#N/A</v>
      </c>
      <c r="U1503" s="7" t="e">
        <f>VLOOKUP(Q1503,lot!$A$3:$E$13372,5,0)</f>
        <v>#N/A</v>
      </c>
    </row>
    <row r="1504" spans="2:21" hidden="1" x14ac:dyDescent="0.25">
      <c r="B1504" t="s">
        <v>16921</v>
      </c>
      <c r="C1504">
        <v>3700</v>
      </c>
      <c r="E1504" t="s">
        <v>14545</v>
      </c>
      <c r="F1504" t="e">
        <f t="shared" si="46"/>
        <v>#N/A</v>
      </c>
      <c r="G1504" s="11" t="str">
        <f t="shared" si="47"/>
        <v>0</v>
      </c>
      <c r="L1504" t="s">
        <v>14545</v>
      </c>
      <c r="M1504" t="e">
        <f>VLOOKUP(L1504,lot!$A$3:$E$13372,3,0)</f>
        <v>#N/A</v>
      </c>
      <c r="Q1504" t="s">
        <v>16921</v>
      </c>
      <c r="R1504">
        <v>3700</v>
      </c>
      <c r="S1504" t="s">
        <v>8301</v>
      </c>
      <c r="T1504" t="e">
        <f>VLOOKUP(Q1504,lot!$A$3:$E$13372,3,0)</f>
        <v>#N/A</v>
      </c>
      <c r="U1504" s="7" t="e">
        <f>VLOOKUP(Q1504,lot!$A$3:$E$13372,5,0)</f>
        <v>#N/A</v>
      </c>
    </row>
    <row r="1505" spans="2:21" hidden="1" x14ac:dyDescent="0.25">
      <c r="B1505" t="s">
        <v>16923</v>
      </c>
      <c r="C1505">
        <v>1194</v>
      </c>
      <c r="E1505" t="s">
        <v>14328</v>
      </c>
      <c r="F1505" t="e">
        <f t="shared" si="46"/>
        <v>#N/A</v>
      </c>
      <c r="G1505" s="11" t="str">
        <f t="shared" si="47"/>
        <v>0</v>
      </c>
      <c r="L1505" t="s">
        <v>14328</v>
      </c>
      <c r="M1505" t="e">
        <f>VLOOKUP(L1505,lot!$A$3:$E$13372,3,0)</f>
        <v>#N/A</v>
      </c>
      <c r="Q1505" t="s">
        <v>16923</v>
      </c>
      <c r="R1505">
        <v>1194</v>
      </c>
      <c r="S1505" t="s">
        <v>18286</v>
      </c>
      <c r="T1505" t="e">
        <f>VLOOKUP(Q1505,lot!$A$3:$E$13372,3,0)</f>
        <v>#N/A</v>
      </c>
      <c r="U1505" s="7" t="e">
        <f>VLOOKUP(Q1505,lot!$A$3:$E$13372,5,0)</f>
        <v>#N/A</v>
      </c>
    </row>
    <row r="1506" spans="2:21" hidden="1" x14ac:dyDescent="0.25">
      <c r="B1506" t="s">
        <v>16926</v>
      </c>
      <c r="C1506">
        <v>15</v>
      </c>
      <c r="E1506" t="s">
        <v>16162</v>
      </c>
      <c r="F1506" t="e">
        <f t="shared" si="46"/>
        <v>#N/A</v>
      </c>
      <c r="G1506" s="11" t="str">
        <f t="shared" si="47"/>
        <v>0</v>
      </c>
      <c r="L1506" t="s">
        <v>16162</v>
      </c>
      <c r="M1506" t="e">
        <f>VLOOKUP(L1506,lot!$A$3:$E$13372,3,0)</f>
        <v>#N/A</v>
      </c>
      <c r="Q1506" t="s">
        <v>16926</v>
      </c>
      <c r="R1506">
        <v>15</v>
      </c>
      <c r="S1506" t="s">
        <v>8327</v>
      </c>
      <c r="T1506" t="e">
        <f>VLOOKUP(Q1506,lot!$A$3:$E$13372,3,0)</f>
        <v>#N/A</v>
      </c>
      <c r="U1506" s="7" t="e">
        <f>VLOOKUP(Q1506,lot!$A$3:$E$13372,5,0)</f>
        <v>#N/A</v>
      </c>
    </row>
    <row r="1507" spans="2:21" hidden="1" x14ac:dyDescent="0.25">
      <c r="B1507" t="s">
        <v>16931</v>
      </c>
      <c r="C1507">
        <v>20</v>
      </c>
      <c r="E1507" t="s">
        <v>16163</v>
      </c>
      <c r="F1507" t="e">
        <f t="shared" si="46"/>
        <v>#N/A</v>
      </c>
      <c r="G1507" s="11" t="str">
        <f t="shared" si="47"/>
        <v>0</v>
      </c>
      <c r="L1507" t="s">
        <v>16163</v>
      </c>
      <c r="M1507" t="e">
        <f>VLOOKUP(L1507,lot!$A$3:$E$13372,3,0)</f>
        <v>#N/A</v>
      </c>
      <c r="Q1507" t="s">
        <v>16931</v>
      </c>
      <c r="R1507">
        <v>20</v>
      </c>
      <c r="S1507" t="s">
        <v>8330</v>
      </c>
      <c r="T1507" t="e">
        <f>VLOOKUP(Q1507,lot!$A$3:$E$13372,3,0)</f>
        <v>#N/A</v>
      </c>
      <c r="U1507" s="7" t="e">
        <f>VLOOKUP(Q1507,lot!$A$3:$E$13372,5,0)</f>
        <v>#N/A</v>
      </c>
    </row>
    <row r="1508" spans="2:21" hidden="1" x14ac:dyDescent="0.25">
      <c r="B1508" t="s">
        <v>16932</v>
      </c>
      <c r="C1508">
        <v>22</v>
      </c>
      <c r="E1508" t="s">
        <v>16164</v>
      </c>
      <c r="F1508" t="e">
        <f t="shared" si="46"/>
        <v>#N/A</v>
      </c>
      <c r="G1508" s="11" t="str">
        <f t="shared" si="47"/>
        <v>0</v>
      </c>
      <c r="L1508" t="s">
        <v>16164</v>
      </c>
      <c r="M1508" t="e">
        <f>VLOOKUP(L1508,lot!$A$3:$E$13372,3,0)</f>
        <v>#N/A</v>
      </c>
      <c r="Q1508" t="s">
        <v>16932</v>
      </c>
      <c r="R1508">
        <v>22</v>
      </c>
      <c r="S1508" t="s">
        <v>8330</v>
      </c>
      <c r="T1508" t="e">
        <f>VLOOKUP(Q1508,lot!$A$3:$E$13372,3,0)</f>
        <v>#N/A</v>
      </c>
      <c r="U1508" s="7" t="e">
        <f>VLOOKUP(Q1508,lot!$A$3:$E$13372,5,0)</f>
        <v>#N/A</v>
      </c>
    </row>
    <row r="1509" spans="2:21" hidden="1" x14ac:dyDescent="0.25">
      <c r="B1509" t="s">
        <v>16933</v>
      </c>
      <c r="C1509">
        <v>1080</v>
      </c>
      <c r="E1509" t="s">
        <v>16165</v>
      </c>
      <c r="F1509" t="e">
        <f t="shared" si="46"/>
        <v>#N/A</v>
      </c>
      <c r="G1509" s="11" t="str">
        <f t="shared" si="47"/>
        <v>0</v>
      </c>
      <c r="L1509" t="s">
        <v>16165</v>
      </c>
      <c r="M1509" t="e">
        <f>VLOOKUP(L1509,lot!$A$3:$E$13372,3,0)</f>
        <v>#N/A</v>
      </c>
      <c r="Q1509" t="s">
        <v>16933</v>
      </c>
      <c r="R1509">
        <v>1080</v>
      </c>
      <c r="S1509" t="s">
        <v>8330</v>
      </c>
      <c r="T1509" t="e">
        <f>VLOOKUP(Q1509,lot!$A$3:$E$13372,3,0)</f>
        <v>#N/A</v>
      </c>
      <c r="U1509" s="7" t="e">
        <f>VLOOKUP(Q1509,lot!$A$3:$E$13372,5,0)</f>
        <v>#N/A</v>
      </c>
    </row>
    <row r="1510" spans="2:21" hidden="1" x14ac:dyDescent="0.25">
      <c r="B1510" t="s">
        <v>16934</v>
      </c>
      <c r="C1510">
        <v>19</v>
      </c>
      <c r="E1510" t="s">
        <v>16166</v>
      </c>
      <c r="F1510" t="e">
        <f t="shared" si="46"/>
        <v>#N/A</v>
      </c>
      <c r="G1510" s="11" t="str">
        <f t="shared" si="47"/>
        <v>0</v>
      </c>
      <c r="L1510" t="s">
        <v>16166</v>
      </c>
      <c r="M1510" t="e">
        <f>VLOOKUP(L1510,lot!$A$3:$E$13372,3,0)</f>
        <v>#N/A</v>
      </c>
      <c r="Q1510" t="s">
        <v>16934</v>
      </c>
      <c r="R1510">
        <v>19</v>
      </c>
      <c r="S1510" t="s">
        <v>8332</v>
      </c>
      <c r="T1510" t="e">
        <f>VLOOKUP(Q1510,lot!$A$3:$E$13372,3,0)</f>
        <v>#N/A</v>
      </c>
      <c r="U1510" s="7" t="e">
        <f>VLOOKUP(Q1510,lot!$A$3:$E$13372,5,0)</f>
        <v>#N/A</v>
      </c>
    </row>
    <row r="1511" spans="2:21" hidden="1" x14ac:dyDescent="0.25">
      <c r="B1511" t="s">
        <v>16943</v>
      </c>
      <c r="C1511">
        <v>70</v>
      </c>
      <c r="E1511" t="s">
        <v>16167</v>
      </c>
      <c r="F1511" t="e">
        <f t="shared" si="46"/>
        <v>#N/A</v>
      </c>
      <c r="G1511" s="11" t="str">
        <f t="shared" si="47"/>
        <v>0</v>
      </c>
      <c r="L1511" t="s">
        <v>16167</v>
      </c>
      <c r="M1511" t="e">
        <f>VLOOKUP(L1511,lot!$A$3:$E$13372,3,0)</f>
        <v>#N/A</v>
      </c>
      <c r="Q1511" t="s">
        <v>16943</v>
      </c>
      <c r="R1511">
        <v>70</v>
      </c>
      <c r="S1511" t="s">
        <v>8352</v>
      </c>
      <c r="T1511" t="e">
        <f>VLOOKUP(Q1511,lot!$A$3:$E$13372,3,0)</f>
        <v>#N/A</v>
      </c>
      <c r="U1511" s="7" t="e">
        <f>VLOOKUP(Q1511,lot!$A$3:$E$13372,5,0)</f>
        <v>#N/A</v>
      </c>
    </row>
    <row r="1512" spans="2:21" hidden="1" x14ac:dyDescent="0.25">
      <c r="B1512" t="s">
        <v>16944</v>
      </c>
      <c r="C1512">
        <v>66</v>
      </c>
      <c r="E1512" t="s">
        <v>16168</v>
      </c>
      <c r="F1512" t="e">
        <f t="shared" si="46"/>
        <v>#N/A</v>
      </c>
      <c r="G1512" s="11" t="str">
        <f t="shared" si="47"/>
        <v>0</v>
      </c>
      <c r="L1512" t="s">
        <v>16168</v>
      </c>
      <c r="M1512" t="e">
        <f>VLOOKUP(L1512,lot!$A$3:$E$13372,3,0)</f>
        <v>#N/A</v>
      </c>
      <c r="Q1512" t="s">
        <v>16944</v>
      </c>
      <c r="R1512">
        <v>66</v>
      </c>
      <c r="S1512" t="s">
        <v>8355</v>
      </c>
      <c r="T1512" t="e">
        <f>VLOOKUP(Q1512,lot!$A$3:$E$13372,3,0)</f>
        <v>#N/A</v>
      </c>
      <c r="U1512" s="7" t="e">
        <f>VLOOKUP(Q1512,lot!$A$3:$E$13372,5,0)</f>
        <v>#N/A</v>
      </c>
    </row>
    <row r="1513" spans="2:21" hidden="1" x14ac:dyDescent="0.25">
      <c r="B1513" t="s">
        <v>16945</v>
      </c>
      <c r="C1513">
        <v>1999</v>
      </c>
      <c r="E1513" t="s">
        <v>16169</v>
      </c>
      <c r="F1513" t="e">
        <f t="shared" si="46"/>
        <v>#N/A</v>
      </c>
      <c r="G1513" s="11" t="str">
        <f t="shared" si="47"/>
        <v>0</v>
      </c>
      <c r="L1513" t="s">
        <v>16169</v>
      </c>
      <c r="M1513" t="e">
        <f>VLOOKUP(L1513,lot!$A$3:$E$13372,3,0)</f>
        <v>#N/A</v>
      </c>
      <c r="Q1513" t="s">
        <v>16945</v>
      </c>
      <c r="R1513">
        <v>1999</v>
      </c>
      <c r="S1513" t="s">
        <v>8361</v>
      </c>
      <c r="T1513" t="e">
        <f>VLOOKUP(Q1513,lot!$A$3:$E$13372,3,0)</f>
        <v>#N/A</v>
      </c>
      <c r="U1513" s="7" t="e">
        <f>VLOOKUP(Q1513,lot!$A$3:$E$13372,5,0)</f>
        <v>#N/A</v>
      </c>
    </row>
    <row r="1514" spans="2:21" hidden="1" x14ac:dyDescent="0.25">
      <c r="B1514" t="s">
        <v>16946</v>
      </c>
      <c r="C1514">
        <v>1080</v>
      </c>
      <c r="E1514" t="s">
        <v>16170</v>
      </c>
      <c r="F1514">
        <f t="shared" si="46"/>
        <v>25653</v>
      </c>
      <c r="G1514" s="11">
        <f t="shared" si="47"/>
        <v>25653</v>
      </c>
      <c r="L1514" t="s">
        <v>16170</v>
      </c>
      <c r="M1514" t="e">
        <f>VLOOKUP(L1514,lot!$A$3:$E$13372,3,0)</f>
        <v>#N/A</v>
      </c>
      <c r="Q1514" t="s">
        <v>16946</v>
      </c>
      <c r="R1514">
        <v>1080</v>
      </c>
      <c r="S1514" t="s">
        <v>8361</v>
      </c>
      <c r="T1514" t="e">
        <f>VLOOKUP(Q1514,lot!$A$3:$E$13372,3,0)</f>
        <v>#N/A</v>
      </c>
      <c r="U1514" s="7" t="e">
        <f>VLOOKUP(Q1514,lot!$A$3:$E$13372,5,0)</f>
        <v>#N/A</v>
      </c>
    </row>
    <row r="1515" spans="2:21" hidden="1" x14ac:dyDescent="0.25">
      <c r="B1515" t="s">
        <v>16947</v>
      </c>
      <c r="C1515">
        <v>2951</v>
      </c>
      <c r="E1515" t="s">
        <v>16171</v>
      </c>
      <c r="F1515">
        <f t="shared" si="46"/>
        <v>248400</v>
      </c>
      <c r="G1515" s="11">
        <f t="shared" si="47"/>
        <v>248400</v>
      </c>
      <c r="L1515" t="s">
        <v>16171</v>
      </c>
      <c r="M1515" t="e">
        <f>VLOOKUP(L1515,lot!$A$3:$E$13372,3,0)</f>
        <v>#N/A</v>
      </c>
      <c r="Q1515" t="s">
        <v>16947</v>
      </c>
      <c r="R1515">
        <v>2951</v>
      </c>
      <c r="S1515" t="s">
        <v>8361</v>
      </c>
      <c r="T1515" t="e">
        <f>VLOOKUP(Q1515,lot!$A$3:$E$13372,3,0)</f>
        <v>#N/A</v>
      </c>
      <c r="U1515" s="7" t="e">
        <f>VLOOKUP(Q1515,lot!$A$3:$E$13372,5,0)</f>
        <v>#N/A</v>
      </c>
    </row>
    <row r="1516" spans="2:21" hidden="1" x14ac:dyDescent="0.25">
      <c r="B1516" t="s">
        <v>16948</v>
      </c>
      <c r="C1516">
        <v>622</v>
      </c>
      <c r="E1516" t="s">
        <v>16172</v>
      </c>
      <c r="F1516">
        <f t="shared" si="46"/>
        <v>256800</v>
      </c>
      <c r="G1516" s="11">
        <f t="shared" si="47"/>
        <v>256800</v>
      </c>
      <c r="L1516" t="s">
        <v>16172</v>
      </c>
      <c r="M1516" t="e">
        <f>VLOOKUP(L1516,lot!$A$3:$E$13372,3,0)</f>
        <v>#N/A</v>
      </c>
      <c r="Q1516" t="s">
        <v>16948</v>
      </c>
      <c r="R1516">
        <v>622</v>
      </c>
      <c r="S1516" t="s">
        <v>8363</v>
      </c>
      <c r="T1516" t="e">
        <f>VLOOKUP(Q1516,lot!$A$3:$E$13372,3,0)</f>
        <v>#N/A</v>
      </c>
      <c r="U1516" s="7" t="e">
        <f>VLOOKUP(Q1516,lot!$A$3:$E$13372,5,0)</f>
        <v>#N/A</v>
      </c>
    </row>
    <row r="1517" spans="2:21" hidden="1" x14ac:dyDescent="0.25">
      <c r="B1517" t="s">
        <v>16949</v>
      </c>
      <c r="C1517">
        <v>1200</v>
      </c>
      <c r="E1517" t="s">
        <v>16174</v>
      </c>
      <c r="F1517">
        <f t="shared" si="46"/>
        <v>34600</v>
      </c>
      <c r="G1517" s="11">
        <f t="shared" si="47"/>
        <v>34600</v>
      </c>
      <c r="L1517" t="s">
        <v>16174</v>
      </c>
      <c r="M1517" t="e">
        <f>VLOOKUP(L1517,lot!$A$3:$E$13372,3,0)</f>
        <v>#N/A</v>
      </c>
      <c r="Q1517" t="s">
        <v>16949</v>
      </c>
      <c r="R1517">
        <v>1200</v>
      </c>
      <c r="S1517" t="s">
        <v>8369</v>
      </c>
      <c r="T1517" t="e">
        <f>VLOOKUP(Q1517,lot!$A$3:$E$13372,3,0)</f>
        <v>#N/A</v>
      </c>
      <c r="U1517" s="7" t="e">
        <f>VLOOKUP(Q1517,lot!$A$3:$E$13372,5,0)</f>
        <v>#N/A</v>
      </c>
    </row>
    <row r="1518" spans="2:21" hidden="1" x14ac:dyDescent="0.25">
      <c r="B1518" t="s">
        <v>16950</v>
      </c>
      <c r="C1518">
        <v>428</v>
      </c>
      <c r="E1518" t="s">
        <v>16173</v>
      </c>
      <c r="F1518">
        <f t="shared" si="46"/>
        <v>190400</v>
      </c>
      <c r="G1518" s="11">
        <f t="shared" si="47"/>
        <v>190400</v>
      </c>
      <c r="L1518" t="s">
        <v>16173</v>
      </c>
      <c r="M1518" t="e">
        <f>VLOOKUP(L1518,lot!$A$3:$E$13372,3,0)</f>
        <v>#N/A</v>
      </c>
      <c r="Q1518" t="s">
        <v>16950</v>
      </c>
      <c r="R1518">
        <v>428</v>
      </c>
      <c r="S1518" t="s">
        <v>1728</v>
      </c>
      <c r="T1518" t="e">
        <f>VLOOKUP(Q1518,lot!$A$3:$E$13372,3,0)</f>
        <v>#N/A</v>
      </c>
      <c r="U1518" s="7" t="e">
        <f>VLOOKUP(Q1518,lot!$A$3:$E$13372,5,0)</f>
        <v>#N/A</v>
      </c>
    </row>
    <row r="1519" spans="2:21" hidden="1" x14ac:dyDescent="0.25">
      <c r="B1519" t="s">
        <v>16951</v>
      </c>
      <c r="C1519">
        <v>11</v>
      </c>
      <c r="E1519" t="s">
        <v>16176</v>
      </c>
      <c r="F1519" t="e">
        <f t="shared" si="46"/>
        <v>#N/A</v>
      </c>
      <c r="G1519" s="11" t="str">
        <f t="shared" si="47"/>
        <v>0</v>
      </c>
      <c r="L1519" t="s">
        <v>16176</v>
      </c>
      <c r="M1519" t="e">
        <f>VLOOKUP(L1519,lot!$A$3:$E$13372,3,0)</f>
        <v>#N/A</v>
      </c>
      <c r="Q1519" t="s">
        <v>16951</v>
      </c>
      <c r="R1519">
        <v>11</v>
      </c>
      <c r="S1519" t="s">
        <v>1728</v>
      </c>
      <c r="T1519" t="e">
        <f>VLOOKUP(Q1519,lot!$A$3:$E$13372,3,0)</f>
        <v>#N/A</v>
      </c>
      <c r="U1519" s="7" t="e">
        <f>VLOOKUP(Q1519,lot!$A$3:$E$13372,5,0)</f>
        <v>#N/A</v>
      </c>
    </row>
    <row r="1520" spans="2:21" hidden="1" x14ac:dyDescent="0.25">
      <c r="B1520" t="s">
        <v>16952</v>
      </c>
      <c r="C1520">
        <v>474</v>
      </c>
      <c r="E1520" t="s">
        <v>16179</v>
      </c>
      <c r="F1520" t="e">
        <f t="shared" si="46"/>
        <v>#N/A</v>
      </c>
      <c r="G1520" s="11" t="str">
        <f t="shared" si="47"/>
        <v>0</v>
      </c>
      <c r="L1520" t="s">
        <v>16179</v>
      </c>
      <c r="M1520" t="e">
        <f>VLOOKUP(L1520,lot!$A$3:$E$13372,3,0)</f>
        <v>#N/A</v>
      </c>
      <c r="Q1520" t="s">
        <v>16952</v>
      </c>
      <c r="R1520">
        <v>474</v>
      </c>
      <c r="S1520" t="s">
        <v>8371</v>
      </c>
      <c r="T1520" t="e">
        <f>VLOOKUP(Q1520,lot!$A$3:$E$13372,3,0)</f>
        <v>#N/A</v>
      </c>
      <c r="U1520" s="7" t="e">
        <f>VLOOKUP(Q1520,lot!$A$3:$E$13372,5,0)</f>
        <v>#N/A</v>
      </c>
    </row>
    <row r="1521" spans="2:21" hidden="1" x14ac:dyDescent="0.25">
      <c r="B1521" t="s">
        <v>16953</v>
      </c>
      <c r="C1521">
        <v>2</v>
      </c>
      <c r="E1521" t="s">
        <v>16180</v>
      </c>
      <c r="F1521" t="e">
        <f t="shared" si="46"/>
        <v>#N/A</v>
      </c>
      <c r="G1521" s="11" t="str">
        <f t="shared" si="47"/>
        <v>0</v>
      </c>
      <c r="L1521" t="s">
        <v>16180</v>
      </c>
      <c r="M1521" t="e">
        <f>VLOOKUP(L1521,lot!$A$3:$E$13372,3,0)</f>
        <v>#N/A</v>
      </c>
      <c r="Q1521" t="s">
        <v>16953</v>
      </c>
      <c r="R1521">
        <v>2</v>
      </c>
      <c r="S1521" t="s">
        <v>8392</v>
      </c>
      <c r="T1521" t="e">
        <f>VLOOKUP(Q1521,lot!$A$3:$E$13372,3,0)</f>
        <v>#N/A</v>
      </c>
      <c r="U1521" s="7" t="e">
        <f>VLOOKUP(Q1521,lot!$A$3:$E$13372,5,0)</f>
        <v>#N/A</v>
      </c>
    </row>
    <row r="1522" spans="2:21" x14ac:dyDescent="0.25">
      <c r="B1522" t="s">
        <v>16954</v>
      </c>
      <c r="C1522">
        <v>17</v>
      </c>
      <c r="E1522" t="s">
        <v>17473</v>
      </c>
      <c r="F1522" t="e">
        <f t="shared" si="46"/>
        <v>#N/A</v>
      </c>
      <c r="G1522" s="11" t="str">
        <f t="shared" si="47"/>
        <v>0</v>
      </c>
      <c r="L1522" t="s">
        <v>17473</v>
      </c>
      <c r="M1522" t="e">
        <f>VLOOKUP(L1522,lot!$A$3:$E$13372,3,0)</f>
        <v>#N/A</v>
      </c>
      <c r="Q1522" t="s">
        <v>16954</v>
      </c>
      <c r="R1522">
        <v>17</v>
      </c>
      <c r="S1522" t="s">
        <v>8392</v>
      </c>
      <c r="T1522" t="e">
        <f>VLOOKUP(Q1522,lot!$A$3:$E$13372,3,0)</f>
        <v>#N/A</v>
      </c>
      <c r="U1522" s="7" t="e">
        <f>VLOOKUP(Q1522,lot!$A$3:$E$13372,5,0)</f>
        <v>#N/A</v>
      </c>
    </row>
    <row r="1523" spans="2:21" hidden="1" x14ac:dyDescent="0.25">
      <c r="B1523" t="s">
        <v>16955</v>
      </c>
      <c r="C1523">
        <v>352</v>
      </c>
      <c r="E1523" t="s">
        <v>16181</v>
      </c>
      <c r="F1523" t="e">
        <f t="shared" si="46"/>
        <v>#N/A</v>
      </c>
      <c r="G1523" s="11" t="str">
        <f t="shared" si="47"/>
        <v>0</v>
      </c>
      <c r="L1523" t="s">
        <v>16181</v>
      </c>
      <c r="M1523" t="e">
        <f>VLOOKUP(L1523,lot!$A$3:$E$13372,3,0)</f>
        <v>#N/A</v>
      </c>
      <c r="Q1523" t="s">
        <v>16955</v>
      </c>
      <c r="R1523">
        <v>352</v>
      </c>
      <c r="S1523" t="s">
        <v>8392</v>
      </c>
      <c r="T1523" t="e">
        <f>VLOOKUP(Q1523,lot!$A$3:$E$13372,3,0)</f>
        <v>#N/A</v>
      </c>
      <c r="U1523" s="7" t="e">
        <f>VLOOKUP(Q1523,lot!$A$3:$E$13372,5,0)</f>
        <v>#N/A</v>
      </c>
    </row>
    <row r="1524" spans="2:21" x14ac:dyDescent="0.25">
      <c r="B1524" t="s">
        <v>16956</v>
      </c>
      <c r="C1524">
        <v>2</v>
      </c>
      <c r="E1524" t="s">
        <v>17474</v>
      </c>
      <c r="F1524" t="e">
        <f t="shared" si="46"/>
        <v>#N/A</v>
      </c>
      <c r="G1524" s="11" t="str">
        <f t="shared" si="47"/>
        <v>0</v>
      </c>
      <c r="L1524" t="s">
        <v>17474</v>
      </c>
      <c r="M1524" t="e">
        <f>VLOOKUP(L1524,lot!$A$3:$E$13372,3,0)</f>
        <v>#N/A</v>
      </c>
      <c r="Q1524" t="s">
        <v>16956</v>
      </c>
      <c r="R1524">
        <v>2</v>
      </c>
      <c r="S1524" t="s">
        <v>8395</v>
      </c>
      <c r="T1524" t="e">
        <f>VLOOKUP(Q1524,lot!$A$3:$E$13372,3,0)</f>
        <v>#N/A</v>
      </c>
      <c r="U1524" s="7" t="e">
        <f>VLOOKUP(Q1524,lot!$A$3:$E$13372,5,0)</f>
        <v>#N/A</v>
      </c>
    </row>
    <row r="1525" spans="2:21" hidden="1" x14ac:dyDescent="0.25">
      <c r="B1525" t="s">
        <v>16958</v>
      </c>
      <c r="C1525">
        <v>128</v>
      </c>
      <c r="E1525" t="s">
        <v>16175</v>
      </c>
      <c r="F1525">
        <f t="shared" si="46"/>
        <v>353</v>
      </c>
      <c r="G1525" s="11">
        <f t="shared" si="47"/>
        <v>353</v>
      </c>
      <c r="L1525" t="s">
        <v>16175</v>
      </c>
      <c r="M1525" t="e">
        <f>VLOOKUP(L1525,lot!$A$3:$E$13372,3,0)</f>
        <v>#N/A</v>
      </c>
      <c r="Q1525" t="s">
        <v>16958</v>
      </c>
      <c r="R1525">
        <v>128</v>
      </c>
      <c r="S1525" t="s">
        <v>8395</v>
      </c>
      <c r="T1525" t="e">
        <f>VLOOKUP(Q1525,lot!$A$3:$E$13372,3,0)</f>
        <v>#N/A</v>
      </c>
      <c r="U1525" s="7" t="e">
        <f>VLOOKUP(Q1525,lot!$A$3:$E$13372,5,0)</f>
        <v>#N/A</v>
      </c>
    </row>
    <row r="1526" spans="2:21" hidden="1" x14ac:dyDescent="0.25">
      <c r="B1526" t="s">
        <v>16960</v>
      </c>
      <c r="C1526">
        <v>272</v>
      </c>
      <c r="E1526" t="s">
        <v>14329</v>
      </c>
      <c r="F1526">
        <f t="shared" si="46"/>
        <v>4</v>
      </c>
      <c r="G1526" s="11">
        <f t="shared" si="47"/>
        <v>4</v>
      </c>
      <c r="L1526" t="s">
        <v>14329</v>
      </c>
      <c r="M1526" t="e">
        <f>VLOOKUP(L1526,lot!$A$3:$E$13372,3,0)</f>
        <v>#N/A</v>
      </c>
      <c r="Q1526" t="s">
        <v>16960</v>
      </c>
      <c r="R1526">
        <v>272</v>
      </c>
      <c r="S1526" t="s">
        <v>18287</v>
      </c>
      <c r="T1526" t="e">
        <f>VLOOKUP(Q1526,lot!$A$3:$E$13372,3,0)</f>
        <v>#N/A</v>
      </c>
      <c r="U1526" s="7" t="e">
        <f>VLOOKUP(Q1526,lot!$A$3:$E$13372,5,0)</f>
        <v>#N/A</v>
      </c>
    </row>
    <row r="1527" spans="2:21" hidden="1" x14ac:dyDescent="0.25">
      <c r="B1527" t="s">
        <v>16961</v>
      </c>
      <c r="C1527">
        <v>28</v>
      </c>
      <c r="E1527" t="s">
        <v>14330</v>
      </c>
      <c r="F1527">
        <f t="shared" si="46"/>
        <v>4</v>
      </c>
      <c r="G1527" s="11">
        <f t="shared" si="47"/>
        <v>4</v>
      </c>
      <c r="L1527" t="s">
        <v>14330</v>
      </c>
      <c r="M1527" t="e">
        <f>VLOOKUP(L1527,lot!$A$3:$E$13372,3,0)</f>
        <v>#N/A</v>
      </c>
      <c r="Q1527" t="s">
        <v>16961</v>
      </c>
      <c r="R1527">
        <v>28</v>
      </c>
      <c r="S1527" t="s">
        <v>8399</v>
      </c>
      <c r="T1527" t="e">
        <f>VLOOKUP(Q1527,lot!$A$3:$E$13372,3,0)</f>
        <v>#N/A</v>
      </c>
      <c r="U1527" s="7" t="e">
        <f>VLOOKUP(Q1527,lot!$A$3:$E$13372,5,0)</f>
        <v>#N/A</v>
      </c>
    </row>
    <row r="1528" spans="2:21" hidden="1" x14ac:dyDescent="0.25">
      <c r="B1528" t="s">
        <v>16962</v>
      </c>
      <c r="C1528">
        <v>18</v>
      </c>
      <c r="E1528" t="s">
        <v>16182</v>
      </c>
      <c r="F1528">
        <f t="shared" si="46"/>
        <v>503</v>
      </c>
      <c r="G1528" s="11">
        <f t="shared" si="47"/>
        <v>503</v>
      </c>
      <c r="L1528" t="s">
        <v>16182</v>
      </c>
      <c r="M1528" t="e">
        <f>VLOOKUP(L1528,lot!$A$3:$E$13372,3,0)</f>
        <v>#N/A</v>
      </c>
      <c r="Q1528" t="s">
        <v>16962</v>
      </c>
      <c r="R1528">
        <v>18</v>
      </c>
      <c r="S1528" t="s">
        <v>8403</v>
      </c>
      <c r="T1528" t="e">
        <f>VLOOKUP(Q1528,lot!$A$3:$E$13372,3,0)</f>
        <v>#N/A</v>
      </c>
      <c r="U1528" s="7" t="e">
        <f>VLOOKUP(Q1528,lot!$A$3:$E$13372,5,0)</f>
        <v>#N/A</v>
      </c>
    </row>
    <row r="1529" spans="2:21" hidden="1" x14ac:dyDescent="0.25">
      <c r="B1529" t="s">
        <v>16964</v>
      </c>
      <c r="C1529">
        <v>6719</v>
      </c>
      <c r="E1529" t="s">
        <v>16183</v>
      </c>
      <c r="F1529">
        <f t="shared" si="46"/>
        <v>3150</v>
      </c>
      <c r="G1529" s="11">
        <f t="shared" si="47"/>
        <v>3150</v>
      </c>
      <c r="L1529" t="s">
        <v>16183</v>
      </c>
      <c r="M1529" t="e">
        <f>VLOOKUP(L1529,lot!$A$3:$E$13372,3,0)</f>
        <v>#N/A</v>
      </c>
      <c r="Q1529" t="s">
        <v>16964</v>
      </c>
      <c r="R1529">
        <v>6719</v>
      </c>
      <c r="S1529" t="s">
        <v>8406</v>
      </c>
      <c r="T1529" t="e">
        <f>VLOOKUP(Q1529,lot!$A$3:$E$13372,3,0)</f>
        <v>#N/A</v>
      </c>
      <c r="U1529" s="7" t="e">
        <f>VLOOKUP(Q1529,lot!$A$3:$E$13372,5,0)</f>
        <v>#N/A</v>
      </c>
    </row>
    <row r="1530" spans="2:21" hidden="1" x14ac:dyDescent="0.25">
      <c r="B1530" t="s">
        <v>16966</v>
      </c>
      <c r="C1530">
        <v>12144</v>
      </c>
      <c r="E1530" t="s">
        <v>16184</v>
      </c>
      <c r="F1530" t="e">
        <f t="shared" si="46"/>
        <v>#N/A</v>
      </c>
      <c r="G1530" s="11" t="str">
        <f t="shared" si="47"/>
        <v>0</v>
      </c>
      <c r="L1530" t="s">
        <v>16184</v>
      </c>
      <c r="M1530" t="e">
        <f>VLOOKUP(L1530,lot!$A$3:$E$13372,3,0)</f>
        <v>#N/A</v>
      </c>
      <c r="Q1530" t="s">
        <v>16966</v>
      </c>
      <c r="R1530">
        <v>12144</v>
      </c>
      <c r="S1530" t="s">
        <v>8441</v>
      </c>
      <c r="T1530" t="e">
        <f>VLOOKUP(Q1530,lot!$A$3:$E$13372,3,0)</f>
        <v>#N/A</v>
      </c>
      <c r="U1530" s="7" t="e">
        <f>VLOOKUP(Q1530,lot!$A$3:$E$13372,5,0)</f>
        <v>#N/A</v>
      </c>
    </row>
    <row r="1531" spans="2:21" hidden="1" x14ac:dyDescent="0.25">
      <c r="B1531" t="s">
        <v>16967</v>
      </c>
      <c r="C1531">
        <v>20</v>
      </c>
      <c r="E1531" t="s">
        <v>16185</v>
      </c>
      <c r="F1531" t="e">
        <f t="shared" si="46"/>
        <v>#N/A</v>
      </c>
      <c r="G1531" s="11" t="str">
        <f t="shared" si="47"/>
        <v>0</v>
      </c>
      <c r="L1531" t="s">
        <v>16185</v>
      </c>
      <c r="M1531" t="e">
        <f>VLOOKUP(L1531,lot!$A$3:$E$13372,3,0)</f>
        <v>#N/A</v>
      </c>
      <c r="Q1531" t="s">
        <v>16967</v>
      </c>
      <c r="R1531">
        <v>20</v>
      </c>
      <c r="S1531" t="s">
        <v>8441</v>
      </c>
      <c r="T1531" t="e">
        <f>VLOOKUP(Q1531,lot!$A$3:$E$13372,3,0)</f>
        <v>#N/A</v>
      </c>
      <c r="U1531" s="7" t="e">
        <f>VLOOKUP(Q1531,lot!$A$3:$E$13372,5,0)</f>
        <v>#N/A</v>
      </c>
    </row>
    <row r="1532" spans="2:21" hidden="1" x14ac:dyDescent="0.25">
      <c r="B1532" t="s">
        <v>16968</v>
      </c>
      <c r="C1532">
        <v>1040</v>
      </c>
      <c r="E1532" t="s">
        <v>16186</v>
      </c>
      <c r="F1532" t="e">
        <f t="shared" si="46"/>
        <v>#N/A</v>
      </c>
      <c r="G1532" s="11" t="str">
        <f t="shared" si="47"/>
        <v>0</v>
      </c>
      <c r="L1532" t="s">
        <v>16186</v>
      </c>
      <c r="M1532" t="e">
        <f>VLOOKUP(L1532,lot!$A$3:$E$13372,3,0)</f>
        <v>#N/A</v>
      </c>
      <c r="Q1532" t="s">
        <v>16968</v>
      </c>
      <c r="R1532">
        <v>1040</v>
      </c>
      <c r="S1532" t="s">
        <v>8441</v>
      </c>
      <c r="T1532" t="e">
        <f>VLOOKUP(Q1532,lot!$A$3:$E$13372,3,0)</f>
        <v>#N/A</v>
      </c>
      <c r="U1532" s="7" t="e">
        <f>VLOOKUP(Q1532,lot!$A$3:$E$13372,5,0)</f>
        <v>#N/A</v>
      </c>
    </row>
    <row r="1533" spans="2:21" hidden="1" x14ac:dyDescent="0.25">
      <c r="B1533" t="s">
        <v>16970</v>
      </c>
      <c r="C1533">
        <v>9697</v>
      </c>
      <c r="E1533" t="s">
        <v>16190</v>
      </c>
      <c r="F1533">
        <f t="shared" si="46"/>
        <v>600</v>
      </c>
      <c r="G1533" s="11">
        <f t="shared" si="47"/>
        <v>600</v>
      </c>
      <c r="L1533" t="s">
        <v>16190</v>
      </c>
      <c r="M1533" t="e">
        <f>VLOOKUP(L1533,lot!$A$3:$E$13372,3,0)</f>
        <v>#N/A</v>
      </c>
      <c r="Q1533" t="s">
        <v>16970</v>
      </c>
      <c r="R1533">
        <v>9697</v>
      </c>
      <c r="S1533" t="s">
        <v>1167</v>
      </c>
      <c r="T1533" t="e">
        <f>VLOOKUP(Q1533,lot!$A$3:$E$13372,3,0)</f>
        <v>#N/A</v>
      </c>
      <c r="U1533" s="7" t="e">
        <f>VLOOKUP(Q1533,lot!$A$3:$E$13372,5,0)</f>
        <v>#N/A</v>
      </c>
    </row>
    <row r="1534" spans="2:21" hidden="1" x14ac:dyDescent="0.25">
      <c r="B1534" t="s">
        <v>16971</v>
      </c>
      <c r="C1534">
        <v>17352</v>
      </c>
      <c r="E1534" t="s">
        <v>16191</v>
      </c>
      <c r="F1534">
        <f t="shared" si="46"/>
        <v>370</v>
      </c>
      <c r="G1534" s="11">
        <f t="shared" si="47"/>
        <v>370</v>
      </c>
      <c r="L1534" t="s">
        <v>16191</v>
      </c>
      <c r="M1534" t="e">
        <f>VLOOKUP(L1534,lot!$A$3:$E$13372,3,0)</f>
        <v>#N/A</v>
      </c>
      <c r="Q1534" t="s">
        <v>16971</v>
      </c>
      <c r="R1534">
        <v>17352</v>
      </c>
      <c r="S1534" t="s">
        <v>1167</v>
      </c>
      <c r="T1534" t="e">
        <f>VLOOKUP(Q1534,lot!$A$3:$E$13372,3,0)</f>
        <v>#N/A</v>
      </c>
      <c r="U1534" s="7" t="e">
        <f>VLOOKUP(Q1534,lot!$A$3:$E$13372,5,0)</f>
        <v>#N/A</v>
      </c>
    </row>
    <row r="1535" spans="2:21" hidden="1" x14ac:dyDescent="0.25">
      <c r="B1535" t="s">
        <v>16972</v>
      </c>
      <c r="C1535">
        <v>624</v>
      </c>
      <c r="E1535" t="s">
        <v>16192</v>
      </c>
      <c r="F1535">
        <f t="shared" si="46"/>
        <v>345</v>
      </c>
      <c r="G1535" s="11">
        <f t="shared" si="47"/>
        <v>345</v>
      </c>
      <c r="L1535" t="s">
        <v>16192</v>
      </c>
      <c r="M1535" t="e">
        <f>VLOOKUP(L1535,lot!$A$3:$E$13372,3,0)</f>
        <v>#N/A</v>
      </c>
      <c r="Q1535" t="s">
        <v>16972</v>
      </c>
      <c r="R1535">
        <v>624</v>
      </c>
      <c r="S1535" t="s">
        <v>1167</v>
      </c>
      <c r="T1535" t="e">
        <f>VLOOKUP(Q1535,lot!$A$3:$E$13372,3,0)</f>
        <v>#N/A</v>
      </c>
      <c r="U1535" s="7" t="e">
        <f>VLOOKUP(Q1535,lot!$A$3:$E$13372,5,0)</f>
        <v>#N/A</v>
      </c>
    </row>
    <row r="1536" spans="2:21" hidden="1" x14ac:dyDescent="0.25">
      <c r="B1536" t="s">
        <v>16973</v>
      </c>
      <c r="C1536">
        <v>758</v>
      </c>
      <c r="E1536" t="s">
        <v>16187</v>
      </c>
      <c r="F1536" t="e">
        <f t="shared" si="46"/>
        <v>#N/A</v>
      </c>
      <c r="G1536" s="11" t="str">
        <f t="shared" si="47"/>
        <v>0</v>
      </c>
      <c r="L1536" t="s">
        <v>16187</v>
      </c>
      <c r="M1536" t="e">
        <f>VLOOKUP(L1536,lot!$A$3:$E$13372,3,0)</f>
        <v>#N/A</v>
      </c>
      <c r="Q1536" t="s">
        <v>16973</v>
      </c>
      <c r="R1536">
        <v>758</v>
      </c>
      <c r="S1536" t="s">
        <v>8496</v>
      </c>
      <c r="T1536" t="e">
        <f>VLOOKUP(Q1536,lot!$A$3:$E$13372,3,0)</f>
        <v>#N/A</v>
      </c>
      <c r="U1536" s="7" t="e">
        <f>VLOOKUP(Q1536,lot!$A$3:$E$13372,5,0)</f>
        <v>#N/A</v>
      </c>
    </row>
    <row r="1537" spans="2:21" hidden="1" x14ac:dyDescent="0.25">
      <c r="B1537" t="s">
        <v>16974</v>
      </c>
      <c r="C1537">
        <v>660</v>
      </c>
      <c r="E1537" t="s">
        <v>16188</v>
      </c>
      <c r="F1537">
        <f t="shared" si="46"/>
        <v>2039</v>
      </c>
      <c r="G1537" s="11">
        <f t="shared" si="47"/>
        <v>2039</v>
      </c>
      <c r="L1537" t="s">
        <v>16188</v>
      </c>
      <c r="M1537" t="e">
        <f>VLOOKUP(L1537,lot!$A$3:$E$13372,3,0)</f>
        <v>#N/A</v>
      </c>
      <c r="Q1537" t="s">
        <v>16974</v>
      </c>
      <c r="R1537">
        <v>660</v>
      </c>
      <c r="S1537" t="s">
        <v>8498</v>
      </c>
      <c r="T1537" t="e">
        <f>VLOOKUP(Q1537,lot!$A$3:$E$13372,3,0)</f>
        <v>#N/A</v>
      </c>
      <c r="U1537" s="7" t="e">
        <f>VLOOKUP(Q1537,lot!$A$3:$E$13372,5,0)</f>
        <v>#N/A</v>
      </c>
    </row>
    <row r="1538" spans="2:21" hidden="1" x14ac:dyDescent="0.25">
      <c r="B1538" t="s">
        <v>16977</v>
      </c>
      <c r="C1538">
        <v>2</v>
      </c>
      <c r="E1538" t="s">
        <v>16189</v>
      </c>
      <c r="F1538">
        <f t="shared" si="46"/>
        <v>940</v>
      </c>
      <c r="G1538" s="11">
        <f t="shared" si="47"/>
        <v>940</v>
      </c>
      <c r="L1538" t="s">
        <v>16189</v>
      </c>
      <c r="M1538" t="e">
        <f>VLOOKUP(L1538,lot!$A$3:$E$13372,3,0)</f>
        <v>#N/A</v>
      </c>
      <c r="Q1538" t="s">
        <v>16977</v>
      </c>
      <c r="R1538">
        <v>2</v>
      </c>
      <c r="S1538" t="s">
        <v>8502</v>
      </c>
      <c r="T1538" t="e">
        <f>VLOOKUP(Q1538,lot!$A$3:$E$13372,3,0)</f>
        <v>#N/A</v>
      </c>
      <c r="U1538" s="7" t="e">
        <f>VLOOKUP(Q1538,lot!$A$3:$E$13372,5,0)</f>
        <v>#N/A</v>
      </c>
    </row>
    <row r="1539" spans="2:21" hidden="1" x14ac:dyDescent="0.25">
      <c r="B1539" t="s">
        <v>16978</v>
      </c>
      <c r="C1539">
        <v>731</v>
      </c>
      <c r="E1539" t="s">
        <v>16196</v>
      </c>
      <c r="F1539">
        <f t="shared" ref="F1539:F1602" si="48">VLOOKUP(E1539,$B$2:$C$1866,2,0)</f>
        <v>1400</v>
      </c>
      <c r="G1539" s="11">
        <f t="shared" ref="G1539:G1602" si="49">IF(ISNA(F1539),"0",F1539)</f>
        <v>1400</v>
      </c>
      <c r="L1539" t="s">
        <v>16196</v>
      </c>
      <c r="M1539" t="e">
        <f>VLOOKUP(L1539,lot!$A$3:$E$13372,3,0)</f>
        <v>#N/A</v>
      </c>
      <c r="Q1539" t="s">
        <v>16978</v>
      </c>
      <c r="R1539">
        <v>731</v>
      </c>
      <c r="S1539" t="s">
        <v>8505</v>
      </c>
      <c r="T1539" t="e">
        <f>VLOOKUP(Q1539,lot!$A$3:$E$13372,3,0)</f>
        <v>#N/A</v>
      </c>
      <c r="U1539" s="7" t="e">
        <f>VLOOKUP(Q1539,lot!$A$3:$E$13372,5,0)</f>
        <v>#N/A</v>
      </c>
    </row>
    <row r="1540" spans="2:21" hidden="1" x14ac:dyDescent="0.25">
      <c r="B1540" t="s">
        <v>16982</v>
      </c>
      <c r="C1540">
        <v>1415</v>
      </c>
      <c r="E1540" t="s">
        <v>16195</v>
      </c>
      <c r="F1540">
        <f t="shared" si="48"/>
        <v>50</v>
      </c>
      <c r="G1540" s="11">
        <f t="shared" si="49"/>
        <v>50</v>
      </c>
      <c r="L1540" t="s">
        <v>16195</v>
      </c>
      <c r="M1540" t="e">
        <f>VLOOKUP(L1540,lot!$A$3:$E$13372,3,0)</f>
        <v>#N/A</v>
      </c>
      <c r="Q1540" t="s">
        <v>16982</v>
      </c>
      <c r="R1540">
        <v>1415</v>
      </c>
      <c r="S1540" t="s">
        <v>8522</v>
      </c>
      <c r="T1540" t="e">
        <f>VLOOKUP(Q1540,lot!$A$3:$E$13372,3,0)</f>
        <v>#N/A</v>
      </c>
      <c r="U1540" s="7" t="e">
        <f>VLOOKUP(Q1540,lot!$A$3:$E$13372,5,0)</f>
        <v>#N/A</v>
      </c>
    </row>
    <row r="1541" spans="2:21" hidden="1" x14ac:dyDescent="0.25">
      <c r="B1541" t="s">
        <v>16983</v>
      </c>
      <c r="C1541">
        <v>60</v>
      </c>
      <c r="E1541" t="s">
        <v>16201</v>
      </c>
      <c r="F1541" t="e">
        <f t="shared" si="48"/>
        <v>#N/A</v>
      </c>
      <c r="G1541" s="11" t="str">
        <f t="shared" si="49"/>
        <v>0</v>
      </c>
      <c r="L1541" t="s">
        <v>16201</v>
      </c>
      <c r="M1541" t="e">
        <f>VLOOKUP(L1541,lot!$A$3:$E$13372,3,0)</f>
        <v>#N/A</v>
      </c>
      <c r="Q1541" t="s">
        <v>16983</v>
      </c>
      <c r="R1541">
        <v>60</v>
      </c>
      <c r="S1541" t="s">
        <v>8528</v>
      </c>
      <c r="T1541" t="e">
        <f>VLOOKUP(Q1541,lot!$A$3:$E$13372,3,0)</f>
        <v>#N/A</v>
      </c>
      <c r="U1541" s="7" t="e">
        <f>VLOOKUP(Q1541,lot!$A$3:$E$13372,5,0)</f>
        <v>#N/A</v>
      </c>
    </row>
    <row r="1542" spans="2:21" hidden="1" x14ac:dyDescent="0.25">
      <c r="B1542" t="s">
        <v>16984</v>
      </c>
      <c r="C1542">
        <v>926</v>
      </c>
      <c r="E1542" t="s">
        <v>16200</v>
      </c>
      <c r="F1542" t="e">
        <f t="shared" si="48"/>
        <v>#N/A</v>
      </c>
      <c r="G1542" s="11" t="str">
        <f t="shared" si="49"/>
        <v>0</v>
      </c>
      <c r="L1542" t="s">
        <v>16200</v>
      </c>
      <c r="M1542" t="e">
        <f>VLOOKUP(L1542,lot!$A$3:$E$13372,3,0)</f>
        <v>#N/A</v>
      </c>
      <c r="Q1542" t="s">
        <v>16984</v>
      </c>
      <c r="R1542">
        <v>926</v>
      </c>
      <c r="S1542" t="s">
        <v>8534</v>
      </c>
      <c r="T1542" t="e">
        <f>VLOOKUP(Q1542,lot!$A$3:$E$13372,3,0)</f>
        <v>#N/A</v>
      </c>
      <c r="U1542" s="7" t="e">
        <f>VLOOKUP(Q1542,lot!$A$3:$E$13372,5,0)</f>
        <v>#N/A</v>
      </c>
    </row>
    <row r="1543" spans="2:21" hidden="1" x14ac:dyDescent="0.25">
      <c r="B1543" t="s">
        <v>16985</v>
      </c>
      <c r="C1543">
        <v>1</v>
      </c>
      <c r="E1543" t="s">
        <v>16197</v>
      </c>
      <c r="F1543" t="e">
        <f t="shared" si="48"/>
        <v>#N/A</v>
      </c>
      <c r="G1543" s="11" t="str">
        <f t="shared" si="49"/>
        <v>0</v>
      </c>
      <c r="L1543" t="s">
        <v>16197</v>
      </c>
      <c r="M1543" t="e">
        <f>VLOOKUP(L1543,lot!$A$3:$E$13372,3,0)</f>
        <v>#N/A</v>
      </c>
      <c r="Q1543" t="s">
        <v>16985</v>
      </c>
      <c r="R1543">
        <v>1</v>
      </c>
      <c r="S1543" t="s">
        <v>8537</v>
      </c>
      <c r="T1543" t="e">
        <f>VLOOKUP(Q1543,lot!$A$3:$E$13372,3,0)</f>
        <v>#N/A</v>
      </c>
      <c r="U1543" s="7" t="e">
        <f>VLOOKUP(Q1543,lot!$A$3:$E$13372,5,0)</f>
        <v>#N/A</v>
      </c>
    </row>
    <row r="1544" spans="2:21" hidden="1" x14ac:dyDescent="0.25">
      <c r="B1544" t="s">
        <v>16986</v>
      </c>
      <c r="C1544">
        <v>1</v>
      </c>
      <c r="E1544" t="s">
        <v>16202</v>
      </c>
      <c r="F1544" t="e">
        <f t="shared" si="48"/>
        <v>#N/A</v>
      </c>
      <c r="G1544" s="11" t="str">
        <f t="shared" si="49"/>
        <v>0</v>
      </c>
      <c r="L1544" t="s">
        <v>16202</v>
      </c>
      <c r="M1544" t="e">
        <f>VLOOKUP(L1544,lot!$A$3:$E$13372,3,0)</f>
        <v>#N/A</v>
      </c>
      <c r="Q1544" t="s">
        <v>16986</v>
      </c>
      <c r="R1544">
        <v>1</v>
      </c>
      <c r="S1544" t="s">
        <v>8539</v>
      </c>
      <c r="T1544" t="e">
        <f>VLOOKUP(Q1544,lot!$A$3:$E$13372,3,0)</f>
        <v>#N/A</v>
      </c>
      <c r="U1544" s="7" t="e">
        <f>VLOOKUP(Q1544,lot!$A$3:$E$13372,5,0)</f>
        <v>#N/A</v>
      </c>
    </row>
    <row r="1545" spans="2:21" hidden="1" x14ac:dyDescent="0.25">
      <c r="B1545" t="s">
        <v>16988</v>
      </c>
      <c r="C1545">
        <v>18</v>
      </c>
      <c r="E1545" t="s">
        <v>16203</v>
      </c>
      <c r="F1545">
        <f t="shared" si="48"/>
        <v>15</v>
      </c>
      <c r="G1545" s="11">
        <f t="shared" si="49"/>
        <v>15</v>
      </c>
      <c r="L1545" t="s">
        <v>16203</v>
      </c>
      <c r="M1545" t="e">
        <f>VLOOKUP(L1545,lot!$A$3:$E$13372,3,0)</f>
        <v>#N/A</v>
      </c>
      <c r="Q1545" t="s">
        <v>16988</v>
      </c>
      <c r="R1545">
        <v>18</v>
      </c>
      <c r="S1545" t="s">
        <v>8548</v>
      </c>
      <c r="T1545" t="e">
        <f>VLOOKUP(Q1545,lot!$A$3:$E$13372,3,0)</f>
        <v>#N/A</v>
      </c>
      <c r="U1545" s="7" t="e">
        <f>VLOOKUP(Q1545,lot!$A$3:$E$13372,5,0)</f>
        <v>#N/A</v>
      </c>
    </row>
    <row r="1546" spans="2:21" hidden="1" x14ac:dyDescent="0.25">
      <c r="B1546" t="s">
        <v>16989</v>
      </c>
      <c r="C1546">
        <v>2480</v>
      </c>
      <c r="E1546" t="s">
        <v>16199</v>
      </c>
      <c r="F1546">
        <f t="shared" si="48"/>
        <v>8</v>
      </c>
      <c r="G1546" s="11">
        <f t="shared" si="49"/>
        <v>8</v>
      </c>
      <c r="L1546" t="s">
        <v>16199</v>
      </c>
      <c r="M1546" t="e">
        <f>VLOOKUP(L1546,lot!$A$3:$E$13372,3,0)</f>
        <v>#N/A</v>
      </c>
      <c r="Q1546" t="s">
        <v>16989</v>
      </c>
      <c r="R1546">
        <v>2480</v>
      </c>
      <c r="S1546" t="s">
        <v>18288</v>
      </c>
      <c r="T1546" t="e">
        <f>VLOOKUP(Q1546,lot!$A$3:$E$13372,3,0)</f>
        <v>#N/A</v>
      </c>
      <c r="U1546" s="7" t="e">
        <f>VLOOKUP(Q1546,lot!$A$3:$E$13372,5,0)</f>
        <v>#N/A</v>
      </c>
    </row>
    <row r="1547" spans="2:21" hidden="1" x14ac:dyDescent="0.25">
      <c r="B1547" t="s">
        <v>16990</v>
      </c>
      <c r="C1547">
        <v>4</v>
      </c>
      <c r="E1547" t="s">
        <v>16205</v>
      </c>
      <c r="F1547" t="e">
        <f t="shared" si="48"/>
        <v>#N/A</v>
      </c>
      <c r="G1547" s="11" t="str">
        <f t="shared" si="49"/>
        <v>0</v>
      </c>
      <c r="L1547" t="s">
        <v>16205</v>
      </c>
      <c r="M1547" t="e">
        <f>VLOOKUP(L1547,lot!$A$3:$E$13372,3,0)</f>
        <v>#N/A</v>
      </c>
      <c r="Q1547" t="s">
        <v>16990</v>
      </c>
      <c r="R1547">
        <v>4</v>
      </c>
      <c r="S1547" t="s">
        <v>18288</v>
      </c>
      <c r="T1547" t="e">
        <f>VLOOKUP(Q1547,lot!$A$3:$E$13372,3,0)</f>
        <v>#N/A</v>
      </c>
      <c r="U1547" s="7" t="e">
        <f>VLOOKUP(Q1547,lot!$A$3:$E$13372,5,0)</f>
        <v>#N/A</v>
      </c>
    </row>
    <row r="1548" spans="2:21" hidden="1" x14ac:dyDescent="0.25">
      <c r="B1548" t="s">
        <v>16992</v>
      </c>
      <c r="C1548">
        <v>208</v>
      </c>
      <c r="E1548" t="s">
        <v>16206</v>
      </c>
      <c r="F1548">
        <f t="shared" si="48"/>
        <v>17</v>
      </c>
      <c r="G1548" s="11">
        <f t="shared" si="49"/>
        <v>17</v>
      </c>
      <c r="L1548" t="s">
        <v>16206</v>
      </c>
      <c r="M1548" t="e">
        <f>VLOOKUP(L1548,lot!$A$3:$E$13372,3,0)</f>
        <v>#N/A</v>
      </c>
      <c r="Q1548" t="s">
        <v>16992</v>
      </c>
      <c r="R1548">
        <v>208</v>
      </c>
      <c r="S1548" t="s">
        <v>8560</v>
      </c>
      <c r="T1548" t="e">
        <f>VLOOKUP(Q1548,lot!$A$3:$E$13372,3,0)</f>
        <v>#N/A</v>
      </c>
      <c r="U1548" s="7" t="e">
        <f>VLOOKUP(Q1548,lot!$A$3:$E$13372,5,0)</f>
        <v>#N/A</v>
      </c>
    </row>
    <row r="1549" spans="2:21" hidden="1" x14ac:dyDescent="0.25">
      <c r="B1549" t="s">
        <v>16994</v>
      </c>
      <c r="C1549">
        <v>35</v>
      </c>
      <c r="E1549" t="s">
        <v>16204</v>
      </c>
      <c r="F1549">
        <f t="shared" si="48"/>
        <v>360</v>
      </c>
      <c r="G1549" s="11">
        <f t="shared" si="49"/>
        <v>360</v>
      </c>
      <c r="L1549" t="s">
        <v>16204</v>
      </c>
      <c r="M1549" t="e">
        <f>VLOOKUP(L1549,lot!$A$3:$E$13372,3,0)</f>
        <v>#N/A</v>
      </c>
      <c r="Q1549" t="s">
        <v>16994</v>
      </c>
      <c r="R1549">
        <v>35</v>
      </c>
      <c r="S1549" t="s">
        <v>8563</v>
      </c>
      <c r="T1549" t="e">
        <f>VLOOKUP(Q1549,lot!$A$3:$E$13372,3,0)</f>
        <v>#N/A</v>
      </c>
      <c r="U1549" s="7" t="e">
        <f>VLOOKUP(Q1549,lot!$A$3:$E$13372,5,0)</f>
        <v>#N/A</v>
      </c>
    </row>
    <row r="1550" spans="2:21" hidden="1" x14ac:dyDescent="0.25">
      <c r="B1550" t="s">
        <v>16996</v>
      </c>
      <c r="C1550">
        <v>10</v>
      </c>
      <c r="E1550" t="s">
        <v>16207</v>
      </c>
      <c r="F1550" t="e">
        <f t="shared" si="48"/>
        <v>#N/A</v>
      </c>
      <c r="G1550" s="11" t="str">
        <f t="shared" si="49"/>
        <v>0</v>
      </c>
      <c r="L1550" t="s">
        <v>16207</v>
      </c>
      <c r="M1550" t="e">
        <f>VLOOKUP(L1550,lot!$A$3:$E$13372,3,0)</f>
        <v>#N/A</v>
      </c>
      <c r="Q1550" t="s">
        <v>16996</v>
      </c>
      <c r="R1550">
        <v>10</v>
      </c>
      <c r="S1550" t="s">
        <v>8568</v>
      </c>
      <c r="T1550" t="e">
        <f>VLOOKUP(Q1550,lot!$A$3:$E$13372,3,0)</f>
        <v>#N/A</v>
      </c>
      <c r="U1550" s="7" t="e">
        <f>VLOOKUP(Q1550,lot!$A$3:$E$13372,5,0)</f>
        <v>#N/A</v>
      </c>
    </row>
    <row r="1551" spans="2:21" hidden="1" x14ac:dyDescent="0.25">
      <c r="B1551" t="s">
        <v>16997</v>
      </c>
      <c r="C1551">
        <v>3980</v>
      </c>
      <c r="E1551" t="s">
        <v>16208</v>
      </c>
      <c r="F1551">
        <f t="shared" si="48"/>
        <v>88</v>
      </c>
      <c r="G1551" s="11">
        <f t="shared" si="49"/>
        <v>88</v>
      </c>
      <c r="L1551" t="s">
        <v>16208</v>
      </c>
      <c r="M1551" t="e">
        <f>VLOOKUP(L1551,lot!$A$3:$E$13372,3,0)</f>
        <v>#N/A</v>
      </c>
      <c r="Q1551" t="s">
        <v>16997</v>
      </c>
      <c r="R1551">
        <v>3980</v>
      </c>
      <c r="S1551" t="s">
        <v>8568</v>
      </c>
      <c r="T1551" t="e">
        <f>VLOOKUP(Q1551,lot!$A$3:$E$13372,3,0)</f>
        <v>#N/A</v>
      </c>
      <c r="U1551" s="7" t="e">
        <f>VLOOKUP(Q1551,lot!$A$3:$E$13372,5,0)</f>
        <v>#N/A</v>
      </c>
    </row>
    <row r="1552" spans="2:21" hidden="1" x14ac:dyDescent="0.25">
      <c r="B1552" t="s">
        <v>17002</v>
      </c>
      <c r="C1552">
        <v>14457</v>
      </c>
      <c r="E1552" t="s">
        <v>16209</v>
      </c>
      <c r="F1552">
        <f t="shared" si="48"/>
        <v>75</v>
      </c>
      <c r="G1552" s="11">
        <f t="shared" si="49"/>
        <v>75</v>
      </c>
      <c r="L1552" t="s">
        <v>16209</v>
      </c>
      <c r="M1552" t="e">
        <f>VLOOKUP(L1552,lot!$A$3:$E$13372,3,0)</f>
        <v>#N/A</v>
      </c>
      <c r="Q1552" t="s">
        <v>17002</v>
      </c>
      <c r="R1552">
        <v>14457</v>
      </c>
      <c r="S1552" t="s">
        <v>8572</v>
      </c>
      <c r="T1552" t="e">
        <f>VLOOKUP(Q1552,lot!$A$3:$E$13372,3,0)</f>
        <v>#N/A</v>
      </c>
      <c r="U1552" s="7" t="e">
        <f>VLOOKUP(Q1552,lot!$A$3:$E$13372,5,0)</f>
        <v>#N/A</v>
      </c>
    </row>
    <row r="1553" spans="2:21" hidden="1" x14ac:dyDescent="0.25">
      <c r="B1553" t="s">
        <v>17003</v>
      </c>
      <c r="C1553">
        <v>560</v>
      </c>
      <c r="E1553" t="s">
        <v>14331</v>
      </c>
      <c r="F1553">
        <f t="shared" si="48"/>
        <v>9</v>
      </c>
      <c r="G1553" s="11">
        <f t="shared" si="49"/>
        <v>9</v>
      </c>
      <c r="L1553" t="s">
        <v>14331</v>
      </c>
      <c r="M1553" t="e">
        <f>VLOOKUP(L1553,lot!$A$3:$E$13372,3,0)</f>
        <v>#N/A</v>
      </c>
      <c r="Q1553" t="s">
        <v>17003</v>
      </c>
      <c r="R1553">
        <v>560</v>
      </c>
      <c r="S1553" t="s">
        <v>8572</v>
      </c>
      <c r="T1553" t="e">
        <f>VLOOKUP(Q1553,lot!$A$3:$E$13372,3,0)</f>
        <v>#N/A</v>
      </c>
      <c r="U1553" s="7" t="e">
        <f>VLOOKUP(Q1553,lot!$A$3:$E$13372,5,0)</f>
        <v>#N/A</v>
      </c>
    </row>
    <row r="1554" spans="2:21" hidden="1" x14ac:dyDescent="0.25">
      <c r="B1554" t="s">
        <v>17005</v>
      </c>
      <c r="C1554">
        <v>400</v>
      </c>
      <c r="E1554" t="s">
        <v>16211</v>
      </c>
      <c r="F1554" t="e">
        <f t="shared" si="48"/>
        <v>#N/A</v>
      </c>
      <c r="G1554" s="11" t="str">
        <f t="shared" si="49"/>
        <v>0</v>
      </c>
      <c r="L1554" t="s">
        <v>16211</v>
      </c>
      <c r="M1554" t="e">
        <f>VLOOKUP(L1554,lot!$A$3:$E$13372,3,0)</f>
        <v>#N/A</v>
      </c>
      <c r="Q1554" t="s">
        <v>17005</v>
      </c>
      <c r="R1554">
        <v>400</v>
      </c>
      <c r="S1554" t="s">
        <v>8586</v>
      </c>
      <c r="T1554" t="e">
        <f>VLOOKUP(Q1554,lot!$A$3:$E$13372,3,0)</f>
        <v>#N/A</v>
      </c>
      <c r="U1554" s="7" t="e">
        <f>VLOOKUP(Q1554,lot!$A$3:$E$13372,5,0)</f>
        <v>#N/A</v>
      </c>
    </row>
    <row r="1555" spans="2:21" hidden="1" x14ac:dyDescent="0.25">
      <c r="B1555" t="s">
        <v>17009</v>
      </c>
      <c r="C1555">
        <v>285</v>
      </c>
      <c r="E1555" t="s">
        <v>16212</v>
      </c>
      <c r="F1555" t="e">
        <f t="shared" si="48"/>
        <v>#N/A</v>
      </c>
      <c r="G1555" s="11" t="str">
        <f t="shared" si="49"/>
        <v>0</v>
      </c>
      <c r="L1555" t="s">
        <v>16212</v>
      </c>
      <c r="M1555" t="e">
        <f>VLOOKUP(L1555,lot!$A$3:$E$13372,3,0)</f>
        <v>#N/A</v>
      </c>
      <c r="Q1555" t="s">
        <v>17009</v>
      </c>
      <c r="R1555">
        <v>285</v>
      </c>
      <c r="S1555" t="s">
        <v>8599</v>
      </c>
      <c r="T1555" t="e">
        <f>VLOOKUP(Q1555,lot!$A$3:$E$13372,3,0)</f>
        <v>#N/A</v>
      </c>
      <c r="U1555" s="7" t="e">
        <f>VLOOKUP(Q1555,lot!$A$3:$E$13372,5,0)</f>
        <v>#N/A</v>
      </c>
    </row>
    <row r="1556" spans="2:21" hidden="1" x14ac:dyDescent="0.25">
      <c r="B1556" t="s">
        <v>17012</v>
      </c>
      <c r="C1556">
        <v>471</v>
      </c>
      <c r="E1556" t="s">
        <v>16210</v>
      </c>
      <c r="F1556" t="e">
        <f t="shared" si="48"/>
        <v>#N/A</v>
      </c>
      <c r="G1556" s="11" t="str">
        <f t="shared" si="49"/>
        <v>0</v>
      </c>
      <c r="L1556" t="s">
        <v>16210</v>
      </c>
      <c r="M1556" t="e">
        <f>VLOOKUP(L1556,lot!$A$3:$E$13372,3,0)</f>
        <v>#N/A</v>
      </c>
      <c r="Q1556" t="s">
        <v>17012</v>
      </c>
      <c r="R1556">
        <v>471</v>
      </c>
      <c r="S1556" t="s">
        <v>18289</v>
      </c>
      <c r="T1556" t="e">
        <f>VLOOKUP(Q1556,lot!$A$3:$E$13372,3,0)</f>
        <v>#N/A</v>
      </c>
      <c r="U1556" s="7" t="e">
        <f>VLOOKUP(Q1556,lot!$A$3:$E$13372,5,0)</f>
        <v>#N/A</v>
      </c>
    </row>
    <row r="1557" spans="2:21" hidden="1" x14ac:dyDescent="0.25">
      <c r="B1557" t="s">
        <v>17013</v>
      </c>
      <c r="C1557">
        <v>162</v>
      </c>
      <c r="E1557" t="s">
        <v>16213</v>
      </c>
      <c r="F1557" t="e">
        <f t="shared" si="48"/>
        <v>#N/A</v>
      </c>
      <c r="G1557" s="11" t="str">
        <f t="shared" si="49"/>
        <v>0</v>
      </c>
      <c r="L1557" t="s">
        <v>16213</v>
      </c>
      <c r="M1557" t="e">
        <f>VLOOKUP(L1557,lot!$A$3:$E$13372,3,0)</f>
        <v>#N/A</v>
      </c>
      <c r="Q1557" t="s">
        <v>17013</v>
      </c>
      <c r="R1557">
        <v>162</v>
      </c>
      <c r="S1557" t="s">
        <v>8610</v>
      </c>
      <c r="T1557" t="e">
        <f>VLOOKUP(Q1557,lot!$A$3:$E$13372,3,0)</f>
        <v>#N/A</v>
      </c>
      <c r="U1557" s="7" t="e">
        <f>VLOOKUP(Q1557,lot!$A$3:$E$13372,5,0)</f>
        <v>#N/A</v>
      </c>
    </row>
    <row r="1558" spans="2:21" hidden="1" x14ac:dyDescent="0.25">
      <c r="B1558" t="s">
        <v>17015</v>
      </c>
      <c r="C1558">
        <v>400</v>
      </c>
      <c r="E1558" t="s">
        <v>16214</v>
      </c>
      <c r="F1558" t="e">
        <f t="shared" si="48"/>
        <v>#N/A</v>
      </c>
      <c r="G1558" s="11" t="str">
        <f t="shared" si="49"/>
        <v>0</v>
      </c>
      <c r="L1558" t="s">
        <v>16214</v>
      </c>
      <c r="M1558" t="e">
        <f>VLOOKUP(L1558,lot!$A$3:$E$13372,3,0)</f>
        <v>#N/A</v>
      </c>
      <c r="Q1558" t="s">
        <v>17015</v>
      </c>
      <c r="R1558">
        <v>400</v>
      </c>
      <c r="S1558" t="s">
        <v>8616</v>
      </c>
      <c r="T1558" t="e">
        <f>VLOOKUP(Q1558,lot!$A$3:$E$13372,3,0)</f>
        <v>#N/A</v>
      </c>
      <c r="U1558" s="7" t="e">
        <f>VLOOKUP(Q1558,lot!$A$3:$E$13372,5,0)</f>
        <v>#N/A</v>
      </c>
    </row>
    <row r="1559" spans="2:21" hidden="1" x14ac:dyDescent="0.25">
      <c r="B1559" t="s">
        <v>17016</v>
      </c>
      <c r="C1559">
        <v>493</v>
      </c>
      <c r="E1559" t="s">
        <v>16215</v>
      </c>
      <c r="F1559" t="e">
        <f t="shared" si="48"/>
        <v>#N/A</v>
      </c>
      <c r="G1559" s="11" t="str">
        <f t="shared" si="49"/>
        <v>0</v>
      </c>
      <c r="L1559" t="s">
        <v>16215</v>
      </c>
      <c r="M1559" t="e">
        <f>VLOOKUP(L1559,lot!$A$3:$E$13372,3,0)</f>
        <v>#N/A</v>
      </c>
      <c r="Q1559" t="s">
        <v>17016</v>
      </c>
      <c r="R1559">
        <v>493</v>
      </c>
      <c r="S1559" t="s">
        <v>8616</v>
      </c>
      <c r="T1559" t="e">
        <f>VLOOKUP(Q1559,lot!$A$3:$E$13372,3,0)</f>
        <v>#N/A</v>
      </c>
      <c r="U1559" s="7" t="e">
        <f>VLOOKUP(Q1559,lot!$A$3:$E$13372,5,0)</f>
        <v>#N/A</v>
      </c>
    </row>
    <row r="1560" spans="2:21" hidden="1" x14ac:dyDescent="0.25">
      <c r="B1560" t="s">
        <v>17017</v>
      </c>
      <c r="C1560">
        <v>518</v>
      </c>
      <c r="E1560" t="s">
        <v>16216</v>
      </c>
      <c r="F1560" t="e">
        <f t="shared" si="48"/>
        <v>#N/A</v>
      </c>
      <c r="G1560" s="11" t="str">
        <f t="shared" si="49"/>
        <v>0</v>
      </c>
      <c r="L1560" t="s">
        <v>16216</v>
      </c>
      <c r="M1560" t="e">
        <f>VLOOKUP(L1560,lot!$A$3:$E$13372,3,0)</f>
        <v>#N/A</v>
      </c>
      <c r="Q1560" t="s">
        <v>17017</v>
      </c>
      <c r="R1560">
        <v>518</v>
      </c>
      <c r="S1560" t="s">
        <v>8618</v>
      </c>
      <c r="T1560" t="e">
        <f>VLOOKUP(Q1560,lot!$A$3:$E$13372,3,0)</f>
        <v>#N/A</v>
      </c>
      <c r="U1560" s="7" t="e">
        <f>VLOOKUP(Q1560,lot!$A$3:$E$13372,5,0)</f>
        <v>#N/A</v>
      </c>
    </row>
    <row r="1561" spans="2:21" hidden="1" x14ac:dyDescent="0.25">
      <c r="B1561" t="s">
        <v>17018</v>
      </c>
      <c r="C1561">
        <v>3467</v>
      </c>
      <c r="E1561" t="s">
        <v>16217</v>
      </c>
      <c r="F1561" t="e">
        <f t="shared" si="48"/>
        <v>#N/A</v>
      </c>
      <c r="G1561" s="11" t="str">
        <f t="shared" si="49"/>
        <v>0</v>
      </c>
      <c r="L1561" t="s">
        <v>16217</v>
      </c>
      <c r="M1561" t="e">
        <f>VLOOKUP(L1561,lot!$A$3:$E$13372,3,0)</f>
        <v>#N/A</v>
      </c>
      <c r="Q1561" t="s">
        <v>17018</v>
      </c>
      <c r="R1561">
        <v>3467</v>
      </c>
      <c r="S1561" t="s">
        <v>8620</v>
      </c>
      <c r="T1561" t="e">
        <f>VLOOKUP(Q1561,lot!$A$3:$E$13372,3,0)</f>
        <v>#N/A</v>
      </c>
      <c r="U1561" s="7" t="e">
        <f>VLOOKUP(Q1561,lot!$A$3:$E$13372,5,0)</f>
        <v>#N/A</v>
      </c>
    </row>
    <row r="1562" spans="2:21" hidden="1" x14ac:dyDescent="0.25">
      <c r="B1562" t="s">
        <v>17019</v>
      </c>
      <c r="C1562">
        <v>4300</v>
      </c>
      <c r="E1562" t="s">
        <v>16218</v>
      </c>
      <c r="F1562" t="e">
        <f t="shared" si="48"/>
        <v>#N/A</v>
      </c>
      <c r="G1562" s="11" t="str">
        <f t="shared" si="49"/>
        <v>0</v>
      </c>
      <c r="L1562" t="s">
        <v>16218</v>
      </c>
      <c r="M1562" t="e">
        <f>VLOOKUP(L1562,lot!$A$3:$E$13372,3,0)</f>
        <v>#N/A</v>
      </c>
      <c r="Q1562" t="s">
        <v>17019</v>
      </c>
      <c r="R1562">
        <v>4300</v>
      </c>
      <c r="S1562" t="s">
        <v>1222</v>
      </c>
      <c r="T1562" t="e">
        <f>VLOOKUP(Q1562,lot!$A$3:$E$13372,3,0)</f>
        <v>#N/A</v>
      </c>
      <c r="U1562" s="7" t="e">
        <f>VLOOKUP(Q1562,lot!$A$3:$E$13372,5,0)</f>
        <v>#N/A</v>
      </c>
    </row>
    <row r="1563" spans="2:21" hidden="1" x14ac:dyDescent="0.25">
      <c r="B1563" t="s">
        <v>17020</v>
      </c>
      <c r="C1563">
        <v>2</v>
      </c>
      <c r="E1563" t="s">
        <v>16224</v>
      </c>
      <c r="F1563">
        <f t="shared" si="48"/>
        <v>468</v>
      </c>
      <c r="G1563" s="11">
        <f t="shared" si="49"/>
        <v>468</v>
      </c>
      <c r="L1563" t="s">
        <v>16224</v>
      </c>
      <c r="M1563" t="e">
        <f>VLOOKUP(L1563,lot!$A$3:$E$13372,3,0)</f>
        <v>#N/A</v>
      </c>
      <c r="Q1563" t="s">
        <v>17020</v>
      </c>
      <c r="R1563">
        <v>2</v>
      </c>
      <c r="S1563" t="s">
        <v>8627</v>
      </c>
      <c r="T1563" t="e">
        <f>VLOOKUP(Q1563,lot!$A$3:$E$13372,3,0)</f>
        <v>#N/A</v>
      </c>
      <c r="U1563" s="7" t="e">
        <f>VLOOKUP(Q1563,lot!$A$3:$E$13372,5,0)</f>
        <v>#N/A</v>
      </c>
    </row>
    <row r="1564" spans="2:21" hidden="1" x14ac:dyDescent="0.25">
      <c r="B1564" t="s">
        <v>17021</v>
      </c>
      <c r="C1564">
        <v>1300</v>
      </c>
      <c r="E1564" t="s">
        <v>16223</v>
      </c>
      <c r="F1564">
        <f t="shared" si="48"/>
        <v>2250</v>
      </c>
      <c r="G1564" s="11">
        <f t="shared" si="49"/>
        <v>2250</v>
      </c>
      <c r="L1564" t="s">
        <v>16223</v>
      </c>
      <c r="M1564" t="e">
        <f>VLOOKUP(L1564,lot!$A$3:$E$13372,3,0)</f>
        <v>#N/A</v>
      </c>
      <c r="Q1564" t="s">
        <v>17021</v>
      </c>
      <c r="R1564">
        <v>1300</v>
      </c>
      <c r="S1564" t="s">
        <v>8629</v>
      </c>
      <c r="T1564" t="e">
        <f>VLOOKUP(Q1564,lot!$A$3:$E$13372,3,0)</f>
        <v>#N/A</v>
      </c>
      <c r="U1564" s="7" t="e">
        <f>VLOOKUP(Q1564,lot!$A$3:$E$13372,5,0)</f>
        <v>#N/A</v>
      </c>
    </row>
    <row r="1565" spans="2:21" hidden="1" x14ac:dyDescent="0.25">
      <c r="B1565" t="s">
        <v>17022</v>
      </c>
      <c r="C1565">
        <v>1800</v>
      </c>
      <c r="E1565" t="s">
        <v>16219</v>
      </c>
      <c r="F1565">
        <f t="shared" si="48"/>
        <v>11</v>
      </c>
      <c r="G1565" s="11">
        <f t="shared" si="49"/>
        <v>11</v>
      </c>
      <c r="L1565" t="s">
        <v>16219</v>
      </c>
      <c r="M1565" t="e">
        <f>VLOOKUP(L1565,lot!$A$3:$E$13372,3,0)</f>
        <v>#N/A</v>
      </c>
      <c r="Q1565" t="s">
        <v>17022</v>
      </c>
      <c r="R1565">
        <v>1800</v>
      </c>
      <c r="S1565" t="s">
        <v>8629</v>
      </c>
      <c r="T1565" t="e">
        <f>VLOOKUP(Q1565,lot!$A$3:$E$13372,3,0)</f>
        <v>#N/A</v>
      </c>
      <c r="U1565" s="7" t="e">
        <f>VLOOKUP(Q1565,lot!$A$3:$E$13372,5,0)</f>
        <v>#N/A</v>
      </c>
    </row>
    <row r="1566" spans="2:21" hidden="1" x14ac:dyDescent="0.25">
      <c r="B1566" t="s">
        <v>17023</v>
      </c>
      <c r="C1566">
        <v>131</v>
      </c>
      <c r="E1566" t="s">
        <v>16220</v>
      </c>
      <c r="F1566" t="e">
        <f t="shared" si="48"/>
        <v>#N/A</v>
      </c>
      <c r="G1566" s="11" t="str">
        <f t="shared" si="49"/>
        <v>0</v>
      </c>
      <c r="L1566" t="s">
        <v>16220</v>
      </c>
      <c r="M1566" t="e">
        <f>VLOOKUP(L1566,lot!$A$3:$E$13372,3,0)</f>
        <v>#N/A</v>
      </c>
      <c r="Q1566" t="s">
        <v>17023</v>
      </c>
      <c r="R1566">
        <v>131</v>
      </c>
      <c r="S1566" t="s">
        <v>8630</v>
      </c>
      <c r="T1566" t="e">
        <f>VLOOKUP(Q1566,lot!$A$3:$E$13372,3,0)</f>
        <v>#N/A</v>
      </c>
      <c r="U1566" s="7" t="e">
        <f>VLOOKUP(Q1566,lot!$A$3:$E$13372,5,0)</f>
        <v>#N/A</v>
      </c>
    </row>
    <row r="1567" spans="2:21" hidden="1" x14ac:dyDescent="0.25">
      <c r="B1567" t="s">
        <v>17025</v>
      </c>
      <c r="C1567">
        <v>600</v>
      </c>
      <c r="E1567" t="s">
        <v>16221</v>
      </c>
      <c r="F1567">
        <f t="shared" si="48"/>
        <v>300</v>
      </c>
      <c r="G1567" s="11">
        <f t="shared" si="49"/>
        <v>300</v>
      </c>
      <c r="L1567" t="s">
        <v>16221</v>
      </c>
      <c r="M1567" t="e">
        <f>VLOOKUP(L1567,lot!$A$3:$E$13372,3,0)</f>
        <v>#N/A</v>
      </c>
      <c r="Q1567" t="s">
        <v>17025</v>
      </c>
      <c r="R1567">
        <v>600</v>
      </c>
      <c r="S1567" t="s">
        <v>8630</v>
      </c>
      <c r="T1567" t="e">
        <f>VLOOKUP(Q1567,lot!$A$3:$E$13372,3,0)</f>
        <v>#N/A</v>
      </c>
      <c r="U1567" s="7" t="e">
        <f>VLOOKUP(Q1567,lot!$A$3:$E$13372,5,0)</f>
        <v>#N/A</v>
      </c>
    </row>
    <row r="1568" spans="2:21" hidden="1" x14ac:dyDescent="0.25">
      <c r="B1568" t="s">
        <v>17027</v>
      </c>
      <c r="C1568">
        <v>10</v>
      </c>
      <c r="E1568" t="s">
        <v>16222</v>
      </c>
      <c r="F1568">
        <f t="shared" si="48"/>
        <v>2500</v>
      </c>
      <c r="G1568" s="11">
        <f t="shared" si="49"/>
        <v>2500</v>
      </c>
      <c r="L1568" t="s">
        <v>16222</v>
      </c>
      <c r="M1568" t="e">
        <f>VLOOKUP(L1568,lot!$A$3:$E$13372,3,0)</f>
        <v>#N/A</v>
      </c>
      <c r="Q1568" t="s">
        <v>17027</v>
      </c>
      <c r="R1568">
        <v>10</v>
      </c>
      <c r="S1568" t="s">
        <v>8638</v>
      </c>
      <c r="T1568" t="e">
        <f>VLOOKUP(Q1568,lot!$A$3:$E$13372,3,0)</f>
        <v>#N/A</v>
      </c>
      <c r="U1568" s="7" t="e">
        <f>VLOOKUP(Q1568,lot!$A$3:$E$13372,5,0)</f>
        <v>#N/A</v>
      </c>
    </row>
    <row r="1569" spans="2:21" hidden="1" x14ac:dyDescent="0.25">
      <c r="B1569" t="s">
        <v>17029</v>
      </c>
      <c r="C1569">
        <v>28</v>
      </c>
      <c r="E1569" t="s">
        <v>16228</v>
      </c>
      <c r="F1569" t="e">
        <f t="shared" si="48"/>
        <v>#N/A</v>
      </c>
      <c r="G1569" s="11" t="str">
        <f t="shared" si="49"/>
        <v>0</v>
      </c>
      <c r="L1569" t="s">
        <v>16228</v>
      </c>
      <c r="M1569" t="e">
        <f>VLOOKUP(L1569,lot!$A$3:$E$13372,3,0)</f>
        <v>#N/A</v>
      </c>
      <c r="Q1569" t="s">
        <v>17029</v>
      </c>
      <c r="R1569">
        <v>28</v>
      </c>
      <c r="S1569" t="s">
        <v>18290</v>
      </c>
      <c r="T1569" t="e">
        <f>VLOOKUP(Q1569,lot!$A$3:$E$13372,3,0)</f>
        <v>#N/A</v>
      </c>
      <c r="U1569" s="7" t="e">
        <f>VLOOKUP(Q1569,lot!$A$3:$E$13372,5,0)</f>
        <v>#N/A</v>
      </c>
    </row>
    <row r="1570" spans="2:21" hidden="1" x14ac:dyDescent="0.25">
      <c r="B1570" t="s">
        <v>17030</v>
      </c>
      <c r="C1570">
        <v>9.999999997489799E-4</v>
      </c>
      <c r="E1570" t="s">
        <v>16225</v>
      </c>
      <c r="F1570">
        <f t="shared" si="48"/>
        <v>194</v>
      </c>
      <c r="G1570" s="11">
        <f t="shared" si="49"/>
        <v>194</v>
      </c>
      <c r="L1570" t="s">
        <v>16225</v>
      </c>
      <c r="M1570" t="e">
        <f>VLOOKUP(L1570,lot!$A$3:$E$13372,3,0)</f>
        <v>#N/A</v>
      </c>
      <c r="Q1570" t="s">
        <v>17030</v>
      </c>
      <c r="R1570">
        <v>9.999999997489799E-4</v>
      </c>
      <c r="S1570" t="e">
        <v>#N/A</v>
      </c>
      <c r="T1570" t="e">
        <f>VLOOKUP(Q1570,lot!$A$3:$E$13372,3,0)</f>
        <v>#N/A</v>
      </c>
      <c r="U1570" s="7" t="e">
        <f>VLOOKUP(Q1570,lot!$A$3:$E$13372,5,0)</f>
        <v>#N/A</v>
      </c>
    </row>
    <row r="1571" spans="2:21" hidden="1" x14ac:dyDescent="0.25">
      <c r="B1571" t="s">
        <v>17031</v>
      </c>
      <c r="C1571">
        <v>38</v>
      </c>
      <c r="E1571" t="s">
        <v>16226</v>
      </c>
      <c r="F1571">
        <f t="shared" si="48"/>
        <v>500</v>
      </c>
      <c r="G1571" s="11">
        <f t="shared" si="49"/>
        <v>500</v>
      </c>
      <c r="L1571" t="s">
        <v>16226</v>
      </c>
      <c r="M1571" t="e">
        <f>VLOOKUP(L1571,lot!$A$3:$E$13372,3,0)</f>
        <v>#N/A</v>
      </c>
      <c r="Q1571" t="s">
        <v>17031</v>
      </c>
      <c r="R1571">
        <v>38</v>
      </c>
      <c r="S1571" t="s">
        <v>18291</v>
      </c>
      <c r="T1571" t="e">
        <f>VLOOKUP(Q1571,lot!$A$3:$E$13372,3,0)</f>
        <v>#N/A</v>
      </c>
      <c r="U1571" s="7" t="e">
        <f>VLOOKUP(Q1571,lot!$A$3:$E$13372,5,0)</f>
        <v>#N/A</v>
      </c>
    </row>
    <row r="1572" spans="2:21" hidden="1" x14ac:dyDescent="0.25">
      <c r="B1572" t="s">
        <v>17032</v>
      </c>
      <c r="C1572">
        <v>10</v>
      </c>
      <c r="E1572" t="s">
        <v>16227</v>
      </c>
      <c r="F1572">
        <f t="shared" si="48"/>
        <v>1250</v>
      </c>
      <c r="G1572" s="11">
        <f t="shared" si="49"/>
        <v>1250</v>
      </c>
      <c r="L1572" t="s">
        <v>16227</v>
      </c>
      <c r="M1572" t="e">
        <f>VLOOKUP(L1572,lot!$A$3:$E$13372,3,0)</f>
        <v>#N/A</v>
      </c>
      <c r="Q1572" t="s">
        <v>17032</v>
      </c>
      <c r="R1572">
        <v>10</v>
      </c>
      <c r="S1572" t="s">
        <v>8654</v>
      </c>
      <c r="T1572" t="e">
        <f>VLOOKUP(Q1572,lot!$A$3:$E$13372,3,0)</f>
        <v>#N/A</v>
      </c>
      <c r="U1572" s="7" t="e">
        <f>VLOOKUP(Q1572,lot!$A$3:$E$13372,5,0)</f>
        <v>#N/A</v>
      </c>
    </row>
    <row r="1573" spans="2:21" hidden="1" x14ac:dyDescent="0.25">
      <c r="B1573" t="s">
        <v>17033</v>
      </c>
      <c r="C1573">
        <v>10</v>
      </c>
      <c r="E1573" t="s">
        <v>16263</v>
      </c>
      <c r="F1573" t="e">
        <f t="shared" si="48"/>
        <v>#N/A</v>
      </c>
      <c r="G1573" s="11" t="str">
        <f t="shared" si="49"/>
        <v>0</v>
      </c>
      <c r="L1573" t="s">
        <v>16263</v>
      </c>
      <c r="M1573" t="e">
        <f>VLOOKUP(L1573,lot!$A$3:$E$13372,3,0)</f>
        <v>#N/A</v>
      </c>
      <c r="Q1573" t="s">
        <v>17033</v>
      </c>
      <c r="R1573">
        <v>10</v>
      </c>
      <c r="S1573" t="s">
        <v>8656</v>
      </c>
      <c r="T1573" t="e">
        <f>VLOOKUP(Q1573,lot!$A$3:$E$13372,3,0)</f>
        <v>#N/A</v>
      </c>
      <c r="U1573" s="7" t="e">
        <f>VLOOKUP(Q1573,lot!$A$3:$E$13372,5,0)</f>
        <v>#N/A</v>
      </c>
    </row>
    <row r="1574" spans="2:21" hidden="1" x14ac:dyDescent="0.25">
      <c r="B1574" t="s">
        <v>17037</v>
      </c>
      <c r="C1574">
        <v>317</v>
      </c>
      <c r="E1574" t="s">
        <v>14352</v>
      </c>
      <c r="F1574" t="e">
        <f t="shared" si="48"/>
        <v>#N/A</v>
      </c>
      <c r="G1574" s="11" t="str">
        <f t="shared" si="49"/>
        <v>0</v>
      </c>
      <c r="L1574" t="s">
        <v>14352</v>
      </c>
      <c r="M1574" t="e">
        <f>VLOOKUP(L1574,lot!$A$3:$E$13372,3,0)</f>
        <v>#N/A</v>
      </c>
      <c r="Q1574" t="s">
        <v>17037</v>
      </c>
      <c r="R1574">
        <v>317</v>
      </c>
      <c r="S1574" t="s">
        <v>18292</v>
      </c>
      <c r="T1574" t="e">
        <f>VLOOKUP(Q1574,lot!$A$3:$E$13372,3,0)</f>
        <v>#N/A</v>
      </c>
      <c r="U1574" s="7" t="e">
        <f>VLOOKUP(Q1574,lot!$A$3:$E$13372,5,0)</f>
        <v>#N/A</v>
      </c>
    </row>
    <row r="1575" spans="2:21" hidden="1" x14ac:dyDescent="0.25">
      <c r="B1575" t="s">
        <v>17038</v>
      </c>
      <c r="C1575">
        <v>958</v>
      </c>
      <c r="E1575" t="s">
        <v>14356</v>
      </c>
      <c r="F1575">
        <f t="shared" si="48"/>
        <v>1</v>
      </c>
      <c r="G1575" s="11">
        <f t="shared" si="49"/>
        <v>1</v>
      </c>
      <c r="L1575" t="s">
        <v>14356</v>
      </c>
      <c r="M1575" t="e">
        <f>VLOOKUP(L1575,lot!$A$3:$E$13372,3,0)</f>
        <v>#N/A</v>
      </c>
      <c r="Q1575" t="s">
        <v>17038</v>
      </c>
      <c r="R1575">
        <v>958</v>
      </c>
      <c r="S1575" t="s">
        <v>18293</v>
      </c>
      <c r="T1575" t="e">
        <f>VLOOKUP(Q1575,lot!$A$3:$E$13372,3,0)</f>
        <v>#N/A</v>
      </c>
      <c r="U1575" s="7" t="e">
        <f>VLOOKUP(Q1575,lot!$A$3:$E$13372,5,0)</f>
        <v>#N/A</v>
      </c>
    </row>
    <row r="1576" spans="2:21" hidden="1" x14ac:dyDescent="0.25">
      <c r="B1576" t="s">
        <v>17040</v>
      </c>
      <c r="C1576">
        <v>7</v>
      </c>
      <c r="E1576" t="s">
        <v>16275</v>
      </c>
      <c r="F1576">
        <f t="shared" si="48"/>
        <v>183</v>
      </c>
      <c r="G1576" s="11">
        <f t="shared" si="49"/>
        <v>183</v>
      </c>
      <c r="L1576" t="s">
        <v>16275</v>
      </c>
      <c r="M1576" t="e">
        <f>VLOOKUP(L1576,lot!$A$3:$E$13372,3,0)</f>
        <v>#N/A</v>
      </c>
      <c r="Q1576" t="s">
        <v>17040</v>
      </c>
      <c r="R1576">
        <v>7</v>
      </c>
      <c r="S1576" t="s">
        <v>8681</v>
      </c>
      <c r="T1576" t="e">
        <f>VLOOKUP(Q1576,lot!$A$3:$E$13372,3,0)</f>
        <v>#N/A</v>
      </c>
      <c r="U1576" s="7" t="e">
        <f>VLOOKUP(Q1576,lot!$A$3:$E$13372,5,0)</f>
        <v>#N/A</v>
      </c>
    </row>
    <row r="1577" spans="2:21" hidden="1" x14ac:dyDescent="0.25">
      <c r="B1577" t="s">
        <v>17041</v>
      </c>
      <c r="C1577">
        <v>282</v>
      </c>
      <c r="E1577" t="s">
        <v>16276</v>
      </c>
      <c r="F1577">
        <f t="shared" si="48"/>
        <v>247</v>
      </c>
      <c r="G1577" s="11">
        <f t="shared" si="49"/>
        <v>247</v>
      </c>
      <c r="L1577" t="s">
        <v>16276</v>
      </c>
      <c r="M1577" t="e">
        <f>VLOOKUP(L1577,lot!$A$3:$E$13372,3,0)</f>
        <v>#N/A</v>
      </c>
      <c r="Q1577" t="s">
        <v>17041</v>
      </c>
      <c r="R1577">
        <v>282</v>
      </c>
      <c r="S1577" t="s">
        <v>8684</v>
      </c>
      <c r="T1577" t="e">
        <f>VLOOKUP(Q1577,lot!$A$3:$E$13372,3,0)</f>
        <v>#N/A</v>
      </c>
      <c r="U1577" s="7" t="e">
        <f>VLOOKUP(Q1577,lot!$A$3:$E$13372,5,0)</f>
        <v>#N/A</v>
      </c>
    </row>
    <row r="1578" spans="2:21" hidden="1" x14ac:dyDescent="0.25">
      <c r="B1578" t="s">
        <v>17042</v>
      </c>
      <c r="C1578">
        <v>123</v>
      </c>
      <c r="E1578" t="s">
        <v>16244</v>
      </c>
      <c r="F1578">
        <f t="shared" si="48"/>
        <v>184</v>
      </c>
      <c r="G1578" s="11">
        <f t="shared" si="49"/>
        <v>184</v>
      </c>
      <c r="L1578" t="s">
        <v>16244</v>
      </c>
      <c r="M1578" t="e">
        <f>VLOOKUP(L1578,lot!$A$3:$E$13372,3,0)</f>
        <v>#N/A</v>
      </c>
      <c r="Q1578" t="s">
        <v>17042</v>
      </c>
      <c r="R1578">
        <v>123</v>
      </c>
      <c r="S1578" t="s">
        <v>8687</v>
      </c>
      <c r="T1578" t="e">
        <f>VLOOKUP(Q1578,lot!$A$3:$E$13372,3,0)</f>
        <v>#N/A</v>
      </c>
      <c r="U1578" s="7" t="e">
        <f>VLOOKUP(Q1578,lot!$A$3:$E$13372,5,0)</f>
        <v>#N/A</v>
      </c>
    </row>
    <row r="1579" spans="2:21" hidden="1" x14ac:dyDescent="0.25">
      <c r="B1579" t="s">
        <v>17043</v>
      </c>
      <c r="C1579">
        <v>163</v>
      </c>
      <c r="E1579" t="s">
        <v>16247</v>
      </c>
      <c r="F1579">
        <f t="shared" si="48"/>
        <v>200</v>
      </c>
      <c r="G1579" s="11">
        <f t="shared" si="49"/>
        <v>200</v>
      </c>
      <c r="L1579" t="s">
        <v>16247</v>
      </c>
      <c r="M1579" t="e">
        <f>VLOOKUP(L1579,lot!$A$3:$E$13372,3,0)</f>
        <v>#N/A</v>
      </c>
      <c r="Q1579" t="s">
        <v>17043</v>
      </c>
      <c r="R1579">
        <v>163</v>
      </c>
      <c r="S1579" t="s">
        <v>18294</v>
      </c>
      <c r="T1579" t="e">
        <f>VLOOKUP(Q1579,lot!$A$3:$E$13372,3,0)</f>
        <v>#N/A</v>
      </c>
      <c r="U1579" s="7" t="e">
        <f>VLOOKUP(Q1579,lot!$A$3:$E$13372,5,0)</f>
        <v>#N/A</v>
      </c>
    </row>
    <row r="1580" spans="2:21" hidden="1" x14ac:dyDescent="0.25">
      <c r="B1580" t="s">
        <v>17044</v>
      </c>
      <c r="C1580">
        <v>217</v>
      </c>
      <c r="E1580" t="s">
        <v>14336</v>
      </c>
      <c r="F1580">
        <f t="shared" si="48"/>
        <v>1</v>
      </c>
      <c r="G1580" s="11">
        <f t="shared" si="49"/>
        <v>1</v>
      </c>
      <c r="L1580" t="s">
        <v>14336</v>
      </c>
      <c r="M1580" t="e">
        <f>VLOOKUP(L1580,lot!$A$3:$E$13372,3,0)</f>
        <v>#N/A</v>
      </c>
      <c r="Q1580" t="s">
        <v>17044</v>
      </c>
      <c r="R1580">
        <v>217</v>
      </c>
      <c r="S1580" t="s">
        <v>18295</v>
      </c>
      <c r="T1580" t="e">
        <f>VLOOKUP(Q1580,lot!$A$3:$E$13372,3,0)</f>
        <v>#N/A</v>
      </c>
      <c r="U1580" s="7" t="e">
        <f>VLOOKUP(Q1580,lot!$A$3:$E$13372,5,0)</f>
        <v>#N/A</v>
      </c>
    </row>
    <row r="1581" spans="2:21" hidden="1" x14ac:dyDescent="0.25">
      <c r="B1581" t="s">
        <v>17045</v>
      </c>
      <c r="C1581">
        <v>17</v>
      </c>
      <c r="E1581" t="s">
        <v>14357</v>
      </c>
      <c r="F1581">
        <f t="shared" si="48"/>
        <v>1</v>
      </c>
      <c r="G1581" s="11">
        <f t="shared" si="49"/>
        <v>1</v>
      </c>
      <c r="L1581" t="s">
        <v>14357</v>
      </c>
      <c r="M1581" t="e">
        <f>VLOOKUP(L1581,lot!$A$3:$E$13372,3,0)</f>
        <v>#N/A</v>
      </c>
      <c r="Q1581" t="s">
        <v>17045</v>
      </c>
      <c r="R1581">
        <v>17</v>
      </c>
      <c r="S1581" t="s">
        <v>8698</v>
      </c>
      <c r="T1581" t="e">
        <f>VLOOKUP(Q1581,lot!$A$3:$E$13372,3,0)</f>
        <v>#N/A</v>
      </c>
      <c r="U1581" s="7" t="e">
        <f>VLOOKUP(Q1581,lot!$A$3:$E$13372,5,0)</f>
        <v>#N/A</v>
      </c>
    </row>
    <row r="1582" spans="2:21" hidden="1" x14ac:dyDescent="0.25">
      <c r="B1582" t="s">
        <v>17046</v>
      </c>
      <c r="C1582">
        <v>1</v>
      </c>
      <c r="E1582" t="s">
        <v>14355</v>
      </c>
      <c r="F1582">
        <f t="shared" si="48"/>
        <v>231</v>
      </c>
      <c r="G1582" s="11">
        <f t="shared" si="49"/>
        <v>231</v>
      </c>
      <c r="L1582" t="s">
        <v>14355</v>
      </c>
      <c r="M1582" t="e">
        <f>VLOOKUP(L1582,lot!$A$3:$E$13372,3,0)</f>
        <v>#N/A</v>
      </c>
      <c r="Q1582" t="s">
        <v>17046</v>
      </c>
      <c r="R1582">
        <v>1</v>
      </c>
      <c r="S1582" t="s">
        <v>8700</v>
      </c>
      <c r="T1582" t="e">
        <f>VLOOKUP(Q1582,lot!$A$3:$E$13372,3,0)</f>
        <v>#N/A</v>
      </c>
      <c r="U1582" s="7" t="e">
        <f>VLOOKUP(Q1582,lot!$A$3:$E$13372,5,0)</f>
        <v>#N/A</v>
      </c>
    </row>
    <row r="1583" spans="2:21" hidden="1" x14ac:dyDescent="0.25">
      <c r="B1583" t="s">
        <v>17047</v>
      </c>
      <c r="C1583">
        <v>25</v>
      </c>
      <c r="E1583" t="s">
        <v>16243</v>
      </c>
      <c r="F1583">
        <f t="shared" si="48"/>
        <v>212</v>
      </c>
      <c r="G1583" s="11">
        <f t="shared" si="49"/>
        <v>212</v>
      </c>
      <c r="L1583" t="s">
        <v>16243</v>
      </c>
      <c r="M1583" t="e">
        <f>VLOOKUP(L1583,lot!$A$3:$E$13372,3,0)</f>
        <v>#N/A</v>
      </c>
      <c r="Q1583" t="s">
        <v>17047</v>
      </c>
      <c r="R1583">
        <v>25</v>
      </c>
      <c r="S1583" t="s">
        <v>8702</v>
      </c>
      <c r="T1583" t="e">
        <f>VLOOKUP(Q1583,lot!$A$3:$E$13372,3,0)</f>
        <v>#N/A</v>
      </c>
      <c r="U1583" s="7" t="e">
        <f>VLOOKUP(Q1583,lot!$A$3:$E$13372,5,0)</f>
        <v>#N/A</v>
      </c>
    </row>
    <row r="1584" spans="2:21" hidden="1" x14ac:dyDescent="0.25">
      <c r="B1584" t="s">
        <v>17048</v>
      </c>
      <c r="C1584">
        <v>188</v>
      </c>
      <c r="E1584" t="s">
        <v>16245</v>
      </c>
      <c r="F1584">
        <f t="shared" si="48"/>
        <v>312</v>
      </c>
      <c r="G1584" s="11">
        <f t="shared" si="49"/>
        <v>312</v>
      </c>
      <c r="L1584" t="s">
        <v>16245</v>
      </c>
      <c r="M1584" t="e">
        <f>VLOOKUP(L1584,lot!$A$3:$E$13372,3,0)</f>
        <v>#N/A</v>
      </c>
      <c r="Q1584" t="s">
        <v>17048</v>
      </c>
      <c r="R1584">
        <v>188</v>
      </c>
      <c r="S1584" t="s">
        <v>8704</v>
      </c>
      <c r="T1584" t="e">
        <f>VLOOKUP(Q1584,lot!$A$3:$E$13372,3,0)</f>
        <v>#N/A</v>
      </c>
      <c r="U1584" s="7" t="e">
        <f>VLOOKUP(Q1584,lot!$A$3:$E$13372,5,0)</f>
        <v>#N/A</v>
      </c>
    </row>
    <row r="1585" spans="2:21" hidden="1" x14ac:dyDescent="0.25">
      <c r="B1585" t="s">
        <v>17049</v>
      </c>
      <c r="C1585">
        <v>15</v>
      </c>
      <c r="E1585" t="s">
        <v>16246</v>
      </c>
      <c r="F1585">
        <f t="shared" si="48"/>
        <v>318</v>
      </c>
      <c r="G1585" s="11">
        <f t="shared" si="49"/>
        <v>318</v>
      </c>
      <c r="L1585" t="s">
        <v>16246</v>
      </c>
      <c r="M1585" t="e">
        <f>VLOOKUP(L1585,lot!$A$3:$E$13372,3,0)</f>
        <v>#N/A</v>
      </c>
      <c r="Q1585" t="s">
        <v>17049</v>
      </c>
      <c r="R1585">
        <v>15</v>
      </c>
      <c r="S1585" t="s">
        <v>8707</v>
      </c>
      <c r="T1585" t="e">
        <f>VLOOKUP(Q1585,lot!$A$3:$E$13372,3,0)</f>
        <v>#N/A</v>
      </c>
      <c r="U1585" s="7" t="e">
        <f>VLOOKUP(Q1585,lot!$A$3:$E$13372,5,0)</f>
        <v>#N/A</v>
      </c>
    </row>
    <row r="1586" spans="2:21" hidden="1" x14ac:dyDescent="0.25">
      <c r="B1586" t="s">
        <v>17054</v>
      </c>
      <c r="C1586">
        <v>35</v>
      </c>
      <c r="E1586" t="s">
        <v>14354</v>
      </c>
      <c r="F1586">
        <f t="shared" si="48"/>
        <v>257</v>
      </c>
      <c r="G1586" s="11">
        <f t="shared" si="49"/>
        <v>257</v>
      </c>
      <c r="L1586" t="s">
        <v>14354</v>
      </c>
      <c r="M1586" t="e">
        <f>VLOOKUP(L1586,lot!$A$3:$E$13372,3,0)</f>
        <v>#N/A</v>
      </c>
      <c r="Q1586" t="s">
        <v>17054</v>
      </c>
      <c r="R1586">
        <v>35</v>
      </c>
      <c r="S1586" t="s">
        <v>8722</v>
      </c>
      <c r="T1586" t="e">
        <f>VLOOKUP(Q1586,lot!$A$3:$E$13372,3,0)</f>
        <v>#N/A</v>
      </c>
      <c r="U1586" s="7" t="e">
        <f>VLOOKUP(Q1586,lot!$A$3:$E$13372,5,0)</f>
        <v>#N/A</v>
      </c>
    </row>
    <row r="1587" spans="2:21" hidden="1" x14ac:dyDescent="0.25">
      <c r="B1587" t="s">
        <v>17057</v>
      </c>
      <c r="C1587">
        <v>168</v>
      </c>
      <c r="E1587" t="s">
        <v>14358</v>
      </c>
      <c r="F1587" t="e">
        <f t="shared" si="48"/>
        <v>#N/A</v>
      </c>
      <c r="G1587" s="11" t="str">
        <f t="shared" si="49"/>
        <v>0</v>
      </c>
      <c r="L1587" t="s">
        <v>14358</v>
      </c>
      <c r="M1587" t="e">
        <f>VLOOKUP(L1587,lot!$A$3:$E$13372,3,0)</f>
        <v>#N/A</v>
      </c>
      <c r="Q1587" t="s">
        <v>17057</v>
      </c>
      <c r="R1587">
        <v>168</v>
      </c>
      <c r="S1587" t="s">
        <v>18296</v>
      </c>
      <c r="T1587" t="e">
        <f>VLOOKUP(Q1587,lot!$A$3:$E$13372,3,0)</f>
        <v>#N/A</v>
      </c>
      <c r="U1587" s="7" t="e">
        <f>VLOOKUP(Q1587,lot!$A$3:$E$13372,5,0)</f>
        <v>#N/A</v>
      </c>
    </row>
    <row r="1588" spans="2:21" hidden="1" x14ac:dyDescent="0.25">
      <c r="B1588" t="s">
        <v>17058</v>
      </c>
      <c r="C1588">
        <v>88</v>
      </c>
      <c r="E1588" t="s">
        <v>16241</v>
      </c>
      <c r="F1588">
        <f t="shared" si="48"/>
        <v>192</v>
      </c>
      <c r="G1588" s="11">
        <f t="shared" si="49"/>
        <v>192</v>
      </c>
      <c r="L1588" t="s">
        <v>16241</v>
      </c>
      <c r="M1588" t="e">
        <f>VLOOKUP(L1588,lot!$A$3:$E$13372,3,0)</f>
        <v>#N/A</v>
      </c>
      <c r="Q1588" t="s">
        <v>17058</v>
      </c>
      <c r="R1588">
        <v>88</v>
      </c>
      <c r="S1588" t="s">
        <v>18297</v>
      </c>
      <c r="T1588" t="e">
        <f>VLOOKUP(Q1588,lot!$A$3:$E$13372,3,0)</f>
        <v>#N/A</v>
      </c>
      <c r="U1588" s="7" t="e">
        <f>VLOOKUP(Q1588,lot!$A$3:$E$13372,5,0)</f>
        <v>#N/A</v>
      </c>
    </row>
    <row r="1589" spans="2:21" hidden="1" x14ac:dyDescent="0.25">
      <c r="B1589" t="s">
        <v>17059</v>
      </c>
      <c r="C1589">
        <v>468</v>
      </c>
      <c r="E1589" t="s">
        <v>16253</v>
      </c>
      <c r="F1589" t="e">
        <f t="shared" si="48"/>
        <v>#N/A</v>
      </c>
      <c r="G1589" s="11" t="str">
        <f t="shared" si="49"/>
        <v>0</v>
      </c>
      <c r="L1589" t="s">
        <v>16253</v>
      </c>
      <c r="M1589" t="e">
        <f>VLOOKUP(L1589,lot!$A$3:$E$13372,3,0)</f>
        <v>#N/A</v>
      </c>
      <c r="Q1589" t="s">
        <v>17059</v>
      </c>
      <c r="R1589">
        <v>468</v>
      </c>
      <c r="S1589" t="s">
        <v>8735</v>
      </c>
      <c r="T1589" t="e">
        <f>VLOOKUP(Q1589,lot!$A$3:$E$13372,3,0)</f>
        <v>#N/A</v>
      </c>
      <c r="U1589" s="7" t="e">
        <f>VLOOKUP(Q1589,lot!$A$3:$E$13372,5,0)</f>
        <v>#N/A</v>
      </c>
    </row>
    <row r="1590" spans="2:21" hidden="1" x14ac:dyDescent="0.25">
      <c r="B1590" t="s">
        <v>17060</v>
      </c>
      <c r="C1590">
        <v>137</v>
      </c>
      <c r="E1590" t="s">
        <v>16262</v>
      </c>
      <c r="F1590">
        <f t="shared" si="48"/>
        <v>28</v>
      </c>
      <c r="G1590" s="11">
        <f t="shared" si="49"/>
        <v>28</v>
      </c>
      <c r="L1590" t="s">
        <v>16262</v>
      </c>
      <c r="M1590" t="e">
        <f>VLOOKUP(L1590,lot!$A$3:$E$13372,3,0)</f>
        <v>#N/A</v>
      </c>
      <c r="Q1590" t="s">
        <v>17060</v>
      </c>
      <c r="R1590">
        <v>137</v>
      </c>
      <c r="S1590" t="s">
        <v>8735</v>
      </c>
      <c r="T1590" t="e">
        <f>VLOOKUP(Q1590,lot!$A$3:$E$13372,3,0)</f>
        <v>#N/A</v>
      </c>
      <c r="U1590" s="7" t="e">
        <f>VLOOKUP(Q1590,lot!$A$3:$E$13372,5,0)</f>
        <v>#N/A</v>
      </c>
    </row>
    <row r="1591" spans="2:21" hidden="1" x14ac:dyDescent="0.25">
      <c r="B1591" t="s">
        <v>17061</v>
      </c>
      <c r="C1591">
        <v>133</v>
      </c>
      <c r="E1591" t="s">
        <v>14546</v>
      </c>
      <c r="F1591" t="e">
        <f t="shared" si="48"/>
        <v>#N/A</v>
      </c>
      <c r="G1591" s="11" t="str">
        <f t="shared" si="49"/>
        <v>0</v>
      </c>
      <c r="L1591" t="s">
        <v>14546</v>
      </c>
      <c r="M1591" t="e">
        <f>VLOOKUP(L1591,lot!$A$3:$E$13372,3,0)</f>
        <v>#N/A</v>
      </c>
      <c r="Q1591" t="s">
        <v>17061</v>
      </c>
      <c r="R1591">
        <v>133</v>
      </c>
      <c r="S1591" t="s">
        <v>1758</v>
      </c>
      <c r="T1591" t="e">
        <f>VLOOKUP(Q1591,lot!$A$3:$E$13372,3,0)</f>
        <v>#N/A</v>
      </c>
      <c r="U1591" s="7" t="e">
        <f>VLOOKUP(Q1591,lot!$A$3:$E$13372,5,0)</f>
        <v>#N/A</v>
      </c>
    </row>
    <row r="1592" spans="2:21" hidden="1" x14ac:dyDescent="0.25">
      <c r="B1592" t="s">
        <v>17062</v>
      </c>
      <c r="C1592">
        <v>36</v>
      </c>
      <c r="E1592" t="s">
        <v>14548</v>
      </c>
      <c r="F1592" t="e">
        <f t="shared" si="48"/>
        <v>#N/A</v>
      </c>
      <c r="G1592" s="11" t="str">
        <f t="shared" si="49"/>
        <v>0</v>
      </c>
      <c r="L1592" t="s">
        <v>14548</v>
      </c>
      <c r="M1592" t="e">
        <f>VLOOKUP(L1592,lot!$A$3:$E$13372,3,0)</f>
        <v>#N/A</v>
      </c>
      <c r="Q1592" t="s">
        <v>17062</v>
      </c>
      <c r="R1592">
        <v>36</v>
      </c>
      <c r="S1592" t="s">
        <v>1758</v>
      </c>
      <c r="T1592" t="e">
        <f>VLOOKUP(Q1592,lot!$A$3:$E$13372,3,0)</f>
        <v>#N/A</v>
      </c>
      <c r="U1592" s="7" t="e">
        <f>VLOOKUP(Q1592,lot!$A$3:$E$13372,5,0)</f>
        <v>#N/A</v>
      </c>
    </row>
    <row r="1593" spans="2:21" hidden="1" x14ac:dyDescent="0.25">
      <c r="B1593" t="s">
        <v>17063</v>
      </c>
      <c r="C1593">
        <v>83</v>
      </c>
      <c r="E1593" t="s">
        <v>14547</v>
      </c>
      <c r="F1593" t="e">
        <f t="shared" si="48"/>
        <v>#N/A</v>
      </c>
      <c r="G1593" s="11" t="str">
        <f t="shared" si="49"/>
        <v>0</v>
      </c>
      <c r="L1593" t="s">
        <v>14547</v>
      </c>
      <c r="M1593" t="e">
        <f>VLOOKUP(L1593,lot!$A$3:$E$13372,3,0)</f>
        <v>#N/A</v>
      </c>
      <c r="Q1593" t="s">
        <v>17063</v>
      </c>
      <c r="R1593">
        <v>83</v>
      </c>
      <c r="S1593" t="s">
        <v>18298</v>
      </c>
      <c r="T1593" t="e">
        <f>VLOOKUP(Q1593,lot!$A$3:$E$13372,3,0)</f>
        <v>#N/A</v>
      </c>
      <c r="U1593" s="7" t="e">
        <f>VLOOKUP(Q1593,lot!$A$3:$E$13372,5,0)</f>
        <v>#N/A</v>
      </c>
    </row>
    <row r="1594" spans="2:21" hidden="1" x14ac:dyDescent="0.25">
      <c r="B1594" t="s">
        <v>17064</v>
      </c>
      <c r="C1594">
        <v>931</v>
      </c>
      <c r="E1594" t="s">
        <v>16257</v>
      </c>
      <c r="F1594">
        <f t="shared" si="48"/>
        <v>209</v>
      </c>
      <c r="G1594" s="11">
        <f t="shared" si="49"/>
        <v>209</v>
      </c>
      <c r="L1594" t="s">
        <v>16257</v>
      </c>
      <c r="M1594" t="e">
        <f>VLOOKUP(L1594,lot!$A$3:$E$13372,3,0)</f>
        <v>#N/A</v>
      </c>
      <c r="Q1594" t="s">
        <v>17064</v>
      </c>
      <c r="R1594">
        <v>931</v>
      </c>
      <c r="S1594" t="s">
        <v>18298</v>
      </c>
      <c r="T1594" t="e">
        <f>VLOOKUP(Q1594,lot!$A$3:$E$13372,3,0)</f>
        <v>#N/A</v>
      </c>
      <c r="U1594" s="7" t="e">
        <f>VLOOKUP(Q1594,lot!$A$3:$E$13372,5,0)</f>
        <v>#N/A</v>
      </c>
    </row>
    <row r="1595" spans="2:21" hidden="1" x14ac:dyDescent="0.25">
      <c r="B1595" t="s">
        <v>17065</v>
      </c>
      <c r="C1595">
        <v>676</v>
      </c>
      <c r="E1595" t="s">
        <v>16254</v>
      </c>
      <c r="F1595">
        <f t="shared" si="48"/>
        <v>192</v>
      </c>
      <c r="G1595" s="11">
        <f t="shared" si="49"/>
        <v>192</v>
      </c>
      <c r="L1595" t="s">
        <v>16254</v>
      </c>
      <c r="M1595" t="e">
        <f>VLOOKUP(L1595,lot!$A$3:$E$13372,3,0)</f>
        <v>#N/A</v>
      </c>
      <c r="Q1595" t="s">
        <v>17065</v>
      </c>
      <c r="R1595">
        <v>676</v>
      </c>
      <c r="S1595" t="s">
        <v>18298</v>
      </c>
      <c r="T1595" t="e">
        <f>VLOOKUP(Q1595,lot!$A$3:$E$13372,3,0)</f>
        <v>#N/A</v>
      </c>
      <c r="U1595" s="7" t="e">
        <f>VLOOKUP(Q1595,lot!$A$3:$E$13372,5,0)</f>
        <v>#N/A</v>
      </c>
    </row>
    <row r="1596" spans="2:21" hidden="1" x14ac:dyDescent="0.25">
      <c r="B1596" t="s">
        <v>17066</v>
      </c>
      <c r="C1596">
        <v>1376</v>
      </c>
      <c r="E1596" t="s">
        <v>16256</v>
      </c>
      <c r="F1596">
        <f t="shared" si="48"/>
        <v>161</v>
      </c>
      <c r="G1596" s="11">
        <f t="shared" si="49"/>
        <v>161</v>
      </c>
      <c r="L1596" t="s">
        <v>16256</v>
      </c>
      <c r="M1596" t="e">
        <f>VLOOKUP(L1596,lot!$A$3:$E$13372,3,0)</f>
        <v>#N/A</v>
      </c>
      <c r="Q1596" t="s">
        <v>17066</v>
      </c>
      <c r="R1596">
        <v>1376</v>
      </c>
      <c r="S1596" t="s">
        <v>18298</v>
      </c>
      <c r="T1596" t="e">
        <f>VLOOKUP(Q1596,lot!$A$3:$E$13372,3,0)</f>
        <v>#N/A</v>
      </c>
      <c r="U1596" s="7" t="e">
        <f>VLOOKUP(Q1596,lot!$A$3:$E$13372,5,0)</f>
        <v>#N/A</v>
      </c>
    </row>
    <row r="1597" spans="2:21" hidden="1" x14ac:dyDescent="0.25">
      <c r="B1597" t="s">
        <v>17068</v>
      </c>
      <c r="C1597">
        <v>960</v>
      </c>
      <c r="E1597" t="s">
        <v>16255</v>
      </c>
      <c r="F1597">
        <f t="shared" si="48"/>
        <v>1</v>
      </c>
      <c r="G1597" s="11">
        <f t="shared" si="49"/>
        <v>1</v>
      </c>
      <c r="L1597" t="s">
        <v>16255</v>
      </c>
      <c r="M1597" t="e">
        <f>VLOOKUP(L1597,lot!$A$3:$E$13372,3,0)</f>
        <v>#N/A</v>
      </c>
      <c r="Q1597" t="s">
        <v>17068</v>
      </c>
      <c r="R1597">
        <v>960</v>
      </c>
      <c r="S1597" t="s">
        <v>8756</v>
      </c>
      <c r="T1597" t="e">
        <f>VLOOKUP(Q1597,lot!$A$3:$E$13372,3,0)</f>
        <v>#N/A</v>
      </c>
      <c r="U1597" s="7" t="e">
        <f>VLOOKUP(Q1597,lot!$A$3:$E$13372,5,0)</f>
        <v>#N/A</v>
      </c>
    </row>
    <row r="1598" spans="2:21" hidden="1" x14ac:dyDescent="0.25">
      <c r="B1598" t="s">
        <v>17070</v>
      </c>
      <c r="C1598">
        <v>617</v>
      </c>
      <c r="E1598" t="s">
        <v>16258</v>
      </c>
      <c r="F1598" t="e">
        <f t="shared" si="48"/>
        <v>#N/A</v>
      </c>
      <c r="G1598" s="11" t="str">
        <f t="shared" si="49"/>
        <v>0</v>
      </c>
      <c r="L1598" t="s">
        <v>16258</v>
      </c>
      <c r="M1598" t="e">
        <f>VLOOKUP(L1598,lot!$A$3:$E$13372,3,0)</f>
        <v>#N/A</v>
      </c>
      <c r="Q1598" t="s">
        <v>17070</v>
      </c>
      <c r="R1598">
        <v>617</v>
      </c>
      <c r="S1598" t="s">
        <v>8766</v>
      </c>
      <c r="T1598" t="e">
        <f>VLOOKUP(Q1598,lot!$A$3:$E$13372,3,0)</f>
        <v>#N/A</v>
      </c>
      <c r="U1598" s="7" t="e">
        <f>VLOOKUP(Q1598,lot!$A$3:$E$13372,5,0)</f>
        <v>#N/A</v>
      </c>
    </row>
    <row r="1599" spans="2:21" hidden="1" x14ac:dyDescent="0.25">
      <c r="B1599" t="s">
        <v>17075</v>
      </c>
      <c r="C1599">
        <v>7</v>
      </c>
      <c r="E1599" t="s">
        <v>16259</v>
      </c>
      <c r="F1599" t="e">
        <f t="shared" si="48"/>
        <v>#N/A</v>
      </c>
      <c r="G1599" s="11" t="str">
        <f t="shared" si="49"/>
        <v>0</v>
      </c>
      <c r="L1599" t="s">
        <v>16259</v>
      </c>
      <c r="M1599" t="e">
        <f>VLOOKUP(L1599,lot!$A$3:$E$13372,3,0)</f>
        <v>#N/A</v>
      </c>
      <c r="Q1599" t="s">
        <v>17075</v>
      </c>
      <c r="R1599">
        <v>7</v>
      </c>
      <c r="S1599" t="s">
        <v>8784</v>
      </c>
      <c r="T1599" t="e">
        <f>VLOOKUP(Q1599,lot!$A$3:$E$13372,3,0)</f>
        <v>#N/A</v>
      </c>
      <c r="U1599" s="7" t="e">
        <f>VLOOKUP(Q1599,lot!$A$3:$E$13372,5,0)</f>
        <v>#N/A</v>
      </c>
    </row>
    <row r="1600" spans="2:21" hidden="1" x14ac:dyDescent="0.25">
      <c r="B1600" t="s">
        <v>17076</v>
      </c>
      <c r="C1600">
        <v>501</v>
      </c>
      <c r="E1600" t="s">
        <v>16270</v>
      </c>
      <c r="F1600">
        <f t="shared" si="48"/>
        <v>163</v>
      </c>
      <c r="G1600" s="11">
        <f t="shared" si="49"/>
        <v>163</v>
      </c>
      <c r="L1600" t="s">
        <v>16270</v>
      </c>
      <c r="M1600" t="e">
        <f>VLOOKUP(L1600,lot!$A$3:$E$13372,3,0)</f>
        <v>#N/A</v>
      </c>
      <c r="Q1600" t="s">
        <v>17076</v>
      </c>
      <c r="R1600">
        <v>501</v>
      </c>
      <c r="S1600" t="s">
        <v>8784</v>
      </c>
      <c r="T1600" t="e">
        <f>VLOOKUP(Q1600,lot!$A$3:$E$13372,3,0)</f>
        <v>#N/A</v>
      </c>
      <c r="U1600" s="7" t="e">
        <f>VLOOKUP(Q1600,lot!$A$3:$E$13372,5,0)</f>
        <v>#N/A</v>
      </c>
    </row>
    <row r="1601" spans="2:21" hidden="1" x14ac:dyDescent="0.25">
      <c r="B1601" t="s">
        <v>17088</v>
      </c>
      <c r="C1601">
        <v>209</v>
      </c>
      <c r="E1601" t="s">
        <v>16252</v>
      </c>
      <c r="F1601">
        <f t="shared" si="48"/>
        <v>50</v>
      </c>
      <c r="G1601" s="11">
        <f t="shared" si="49"/>
        <v>50</v>
      </c>
      <c r="L1601" t="s">
        <v>16252</v>
      </c>
      <c r="M1601" t="e">
        <f>VLOOKUP(L1601,lot!$A$3:$E$13372,3,0)</f>
        <v>#N/A</v>
      </c>
      <c r="Q1601" t="s">
        <v>17088</v>
      </c>
      <c r="R1601">
        <v>209</v>
      </c>
      <c r="S1601" t="s">
        <v>18299</v>
      </c>
      <c r="T1601" t="e">
        <f>VLOOKUP(Q1601,lot!$A$3:$E$13372,3,0)</f>
        <v>#N/A</v>
      </c>
      <c r="U1601" s="7" t="e">
        <f>VLOOKUP(Q1601,lot!$A$3:$E$13372,5,0)</f>
        <v>#N/A</v>
      </c>
    </row>
    <row r="1602" spans="2:21" hidden="1" x14ac:dyDescent="0.25">
      <c r="B1602" t="s">
        <v>17089</v>
      </c>
      <c r="C1602">
        <v>1800</v>
      </c>
      <c r="E1602" t="s">
        <v>14353</v>
      </c>
      <c r="F1602">
        <f t="shared" si="48"/>
        <v>332</v>
      </c>
      <c r="G1602" s="11">
        <f t="shared" si="49"/>
        <v>332</v>
      </c>
      <c r="L1602" t="s">
        <v>14353</v>
      </c>
      <c r="M1602" t="e">
        <f>VLOOKUP(L1602,lot!$A$3:$E$13372,3,0)</f>
        <v>#N/A</v>
      </c>
      <c r="Q1602" t="s">
        <v>17089</v>
      </c>
      <c r="R1602">
        <v>1800</v>
      </c>
      <c r="S1602" t="s">
        <v>8805</v>
      </c>
      <c r="T1602" t="e">
        <f>VLOOKUP(Q1602,lot!$A$3:$E$13372,3,0)</f>
        <v>#N/A</v>
      </c>
      <c r="U1602" s="7" t="e">
        <f>VLOOKUP(Q1602,lot!$A$3:$E$13372,5,0)</f>
        <v>#N/A</v>
      </c>
    </row>
    <row r="1603" spans="2:21" hidden="1" x14ac:dyDescent="0.25">
      <c r="B1603" t="s">
        <v>17090</v>
      </c>
      <c r="C1603">
        <v>43</v>
      </c>
      <c r="E1603" t="s">
        <v>16273</v>
      </c>
      <c r="F1603" t="e">
        <f t="shared" ref="F1603:F1666" si="50">VLOOKUP(E1603,$B$2:$C$1866,2,0)</f>
        <v>#N/A</v>
      </c>
      <c r="G1603" s="11" t="str">
        <f t="shared" ref="G1603:G1666" si="51">IF(ISNA(F1603),"0",F1603)</f>
        <v>0</v>
      </c>
      <c r="L1603" t="s">
        <v>16273</v>
      </c>
      <c r="M1603" t="e">
        <f>VLOOKUP(L1603,lot!$A$3:$E$13372,3,0)</f>
        <v>#N/A</v>
      </c>
      <c r="Q1603" t="s">
        <v>17090</v>
      </c>
      <c r="R1603">
        <v>43</v>
      </c>
      <c r="S1603" t="s">
        <v>18300</v>
      </c>
      <c r="T1603" t="e">
        <f>VLOOKUP(Q1603,lot!$A$3:$E$13372,3,0)</f>
        <v>#N/A</v>
      </c>
      <c r="U1603" s="7" t="e">
        <f>VLOOKUP(Q1603,lot!$A$3:$E$13372,5,0)</f>
        <v>#N/A</v>
      </c>
    </row>
    <row r="1604" spans="2:21" hidden="1" x14ac:dyDescent="0.25">
      <c r="B1604" t="s">
        <v>17091</v>
      </c>
      <c r="C1604">
        <v>4456</v>
      </c>
      <c r="E1604" t="s">
        <v>16269</v>
      </c>
      <c r="F1604" t="e">
        <f t="shared" si="50"/>
        <v>#N/A</v>
      </c>
      <c r="G1604" s="11" t="str">
        <f t="shared" si="51"/>
        <v>0</v>
      </c>
      <c r="L1604" t="s">
        <v>16269</v>
      </c>
      <c r="M1604" t="e">
        <f>VLOOKUP(L1604,lot!$A$3:$E$13372,3,0)</f>
        <v>#N/A</v>
      </c>
      <c r="Q1604" t="s">
        <v>17091</v>
      </c>
      <c r="R1604">
        <v>4456</v>
      </c>
      <c r="S1604" t="s">
        <v>18300</v>
      </c>
      <c r="T1604" t="e">
        <f>VLOOKUP(Q1604,lot!$A$3:$E$13372,3,0)</f>
        <v>#N/A</v>
      </c>
      <c r="U1604" s="7" t="e">
        <f>VLOOKUP(Q1604,lot!$A$3:$E$13372,5,0)</f>
        <v>#N/A</v>
      </c>
    </row>
    <row r="1605" spans="2:21" hidden="1" x14ac:dyDescent="0.25">
      <c r="B1605" t="s">
        <v>17092</v>
      </c>
      <c r="C1605">
        <v>1200</v>
      </c>
      <c r="E1605" t="s">
        <v>16266</v>
      </c>
      <c r="F1605">
        <f t="shared" si="50"/>
        <v>7</v>
      </c>
      <c r="G1605" s="11">
        <f t="shared" si="51"/>
        <v>7</v>
      </c>
      <c r="L1605" t="s">
        <v>16266</v>
      </c>
      <c r="M1605" t="e">
        <f>VLOOKUP(L1605,lot!$A$3:$E$13372,3,0)</f>
        <v>#N/A</v>
      </c>
      <c r="Q1605" t="s">
        <v>17092</v>
      </c>
      <c r="R1605">
        <v>1200</v>
      </c>
      <c r="S1605" t="e">
        <v>#N/A</v>
      </c>
      <c r="T1605" t="e">
        <f>VLOOKUP(Q1605,lot!$A$3:$E$13372,3,0)</f>
        <v>#N/A</v>
      </c>
      <c r="U1605" s="7" t="e">
        <f>VLOOKUP(Q1605,lot!$A$3:$E$13372,5,0)</f>
        <v>#N/A</v>
      </c>
    </row>
    <row r="1606" spans="2:21" hidden="1" x14ac:dyDescent="0.25">
      <c r="B1606" t="s">
        <v>17093</v>
      </c>
      <c r="C1606">
        <v>112</v>
      </c>
      <c r="E1606" t="s">
        <v>16271</v>
      </c>
      <c r="F1606">
        <f t="shared" si="50"/>
        <v>388</v>
      </c>
      <c r="G1606" s="11">
        <f t="shared" si="51"/>
        <v>388</v>
      </c>
      <c r="L1606" t="s">
        <v>16271</v>
      </c>
      <c r="M1606" t="e">
        <f>VLOOKUP(L1606,lot!$A$3:$E$13372,3,0)</f>
        <v>#N/A</v>
      </c>
      <c r="Q1606" t="s">
        <v>17093</v>
      </c>
      <c r="R1606">
        <v>112</v>
      </c>
      <c r="S1606" t="s">
        <v>8814</v>
      </c>
      <c r="T1606" t="e">
        <f>VLOOKUP(Q1606,lot!$A$3:$E$13372,3,0)</f>
        <v>#N/A</v>
      </c>
      <c r="U1606" s="7" t="e">
        <f>VLOOKUP(Q1606,lot!$A$3:$E$13372,5,0)</f>
        <v>#N/A</v>
      </c>
    </row>
    <row r="1607" spans="2:21" hidden="1" x14ac:dyDescent="0.25">
      <c r="B1607" t="s">
        <v>17099</v>
      </c>
      <c r="C1607">
        <v>349</v>
      </c>
      <c r="E1607" t="s">
        <v>16272</v>
      </c>
      <c r="F1607">
        <f t="shared" si="50"/>
        <v>229</v>
      </c>
      <c r="G1607" s="11">
        <f t="shared" si="51"/>
        <v>229</v>
      </c>
      <c r="L1607" t="s">
        <v>16272</v>
      </c>
      <c r="M1607" t="e">
        <f>VLOOKUP(L1607,lot!$A$3:$E$13372,3,0)</f>
        <v>#N/A</v>
      </c>
      <c r="Q1607" t="s">
        <v>17099</v>
      </c>
      <c r="R1607">
        <v>349</v>
      </c>
      <c r="S1607" t="s">
        <v>8838</v>
      </c>
      <c r="T1607" t="e">
        <f>VLOOKUP(Q1607,lot!$A$3:$E$13372,3,0)</f>
        <v>#N/A</v>
      </c>
      <c r="U1607" s="7" t="e">
        <f>VLOOKUP(Q1607,lot!$A$3:$E$13372,5,0)</f>
        <v>#N/A</v>
      </c>
    </row>
    <row r="1608" spans="2:21" hidden="1" x14ac:dyDescent="0.25">
      <c r="B1608" t="s">
        <v>17100</v>
      </c>
      <c r="C1608">
        <v>180</v>
      </c>
      <c r="E1608" t="s">
        <v>14334</v>
      </c>
      <c r="F1608" t="e">
        <f t="shared" si="50"/>
        <v>#N/A</v>
      </c>
      <c r="G1608" s="11" t="str">
        <f t="shared" si="51"/>
        <v>0</v>
      </c>
      <c r="L1608" t="s">
        <v>14334</v>
      </c>
      <c r="M1608" t="e">
        <f>VLOOKUP(L1608,lot!$A$3:$E$13372,3,0)</f>
        <v>#N/A</v>
      </c>
      <c r="Q1608" t="s">
        <v>17100</v>
      </c>
      <c r="R1608">
        <v>180</v>
      </c>
      <c r="S1608" t="s">
        <v>8841</v>
      </c>
      <c r="T1608" t="e">
        <f>VLOOKUP(Q1608,lot!$A$3:$E$13372,3,0)</f>
        <v>#N/A</v>
      </c>
      <c r="U1608" s="7" t="e">
        <f>VLOOKUP(Q1608,lot!$A$3:$E$13372,5,0)</f>
        <v>#N/A</v>
      </c>
    </row>
    <row r="1609" spans="2:21" hidden="1" x14ac:dyDescent="0.25">
      <c r="B1609" t="s">
        <v>17101</v>
      </c>
      <c r="C1609">
        <v>28</v>
      </c>
      <c r="E1609" t="s">
        <v>14333</v>
      </c>
      <c r="F1609">
        <f t="shared" si="50"/>
        <v>18</v>
      </c>
      <c r="G1609" s="11">
        <f t="shared" si="51"/>
        <v>18</v>
      </c>
      <c r="L1609" t="s">
        <v>14333</v>
      </c>
      <c r="M1609" t="e">
        <f>VLOOKUP(L1609,lot!$A$3:$E$13372,3,0)</f>
        <v>#N/A</v>
      </c>
      <c r="Q1609" t="s">
        <v>17101</v>
      </c>
      <c r="R1609">
        <v>28</v>
      </c>
      <c r="S1609" t="s">
        <v>18301</v>
      </c>
      <c r="T1609" t="e">
        <f>VLOOKUP(Q1609,lot!$A$3:$E$13372,3,0)</f>
        <v>#N/A</v>
      </c>
      <c r="U1609" s="7" t="e">
        <f>VLOOKUP(Q1609,lot!$A$3:$E$13372,5,0)</f>
        <v>#N/A</v>
      </c>
    </row>
    <row r="1610" spans="2:21" hidden="1" x14ac:dyDescent="0.25">
      <c r="B1610" t="s">
        <v>17102</v>
      </c>
      <c r="C1610">
        <v>960</v>
      </c>
      <c r="E1610" t="s">
        <v>14350</v>
      </c>
      <c r="F1610">
        <f t="shared" si="50"/>
        <v>2</v>
      </c>
      <c r="G1610" s="11">
        <f t="shared" si="51"/>
        <v>2</v>
      </c>
      <c r="L1610" t="s">
        <v>14350</v>
      </c>
      <c r="M1610" t="e">
        <f>VLOOKUP(L1610,lot!$A$3:$E$13372,3,0)</f>
        <v>#N/A</v>
      </c>
      <c r="Q1610" t="s">
        <v>17102</v>
      </c>
      <c r="R1610">
        <v>960</v>
      </c>
      <c r="S1610" t="s">
        <v>8846</v>
      </c>
      <c r="T1610" t="e">
        <f>VLOOKUP(Q1610,lot!$A$3:$E$13372,3,0)</f>
        <v>#N/A</v>
      </c>
      <c r="U1610" s="7" t="e">
        <f>VLOOKUP(Q1610,lot!$A$3:$E$13372,5,0)</f>
        <v>#N/A</v>
      </c>
    </row>
    <row r="1611" spans="2:21" hidden="1" x14ac:dyDescent="0.25">
      <c r="B1611" t="s">
        <v>17103</v>
      </c>
      <c r="C1611">
        <v>156</v>
      </c>
      <c r="E1611" t="s">
        <v>14349</v>
      </c>
      <c r="F1611">
        <f t="shared" si="50"/>
        <v>2</v>
      </c>
      <c r="G1611" s="11">
        <f t="shared" si="51"/>
        <v>2</v>
      </c>
      <c r="L1611" t="s">
        <v>14349</v>
      </c>
      <c r="M1611" t="e">
        <f>VLOOKUP(L1611,lot!$A$3:$E$13372,3,0)</f>
        <v>#N/A</v>
      </c>
      <c r="Q1611" t="s">
        <v>17103</v>
      </c>
      <c r="R1611">
        <v>156</v>
      </c>
      <c r="S1611" t="s">
        <v>8846</v>
      </c>
      <c r="T1611" t="e">
        <f>VLOOKUP(Q1611,lot!$A$3:$E$13372,3,0)</f>
        <v>#N/A</v>
      </c>
      <c r="U1611" s="7" t="e">
        <f>VLOOKUP(Q1611,lot!$A$3:$E$13372,5,0)</f>
        <v>#N/A</v>
      </c>
    </row>
    <row r="1612" spans="2:21" hidden="1" x14ac:dyDescent="0.25">
      <c r="B1612" t="s">
        <v>17104</v>
      </c>
      <c r="C1612">
        <v>276</v>
      </c>
      <c r="E1612" t="s">
        <v>16235</v>
      </c>
      <c r="F1612">
        <f t="shared" si="50"/>
        <v>137</v>
      </c>
      <c r="G1612" s="11">
        <f t="shared" si="51"/>
        <v>137</v>
      </c>
      <c r="L1612" t="s">
        <v>16235</v>
      </c>
      <c r="M1612" t="e">
        <f>VLOOKUP(L1612,lot!$A$3:$E$13372,3,0)</f>
        <v>#N/A</v>
      </c>
      <c r="Q1612" t="s">
        <v>17104</v>
      </c>
      <c r="R1612">
        <v>276</v>
      </c>
      <c r="S1612" t="s">
        <v>8846</v>
      </c>
      <c r="T1612" t="e">
        <f>VLOOKUP(Q1612,lot!$A$3:$E$13372,3,0)</f>
        <v>#N/A</v>
      </c>
      <c r="U1612" s="7" t="e">
        <f>VLOOKUP(Q1612,lot!$A$3:$E$13372,5,0)</f>
        <v>#N/A</v>
      </c>
    </row>
    <row r="1613" spans="2:21" hidden="1" x14ac:dyDescent="0.25">
      <c r="B1613" t="s">
        <v>17105</v>
      </c>
      <c r="C1613">
        <v>119</v>
      </c>
      <c r="E1613" t="s">
        <v>16237</v>
      </c>
      <c r="F1613">
        <f t="shared" si="50"/>
        <v>102</v>
      </c>
      <c r="G1613" s="11">
        <f t="shared" si="51"/>
        <v>102</v>
      </c>
      <c r="L1613" t="s">
        <v>16237</v>
      </c>
      <c r="M1613" t="e">
        <f>VLOOKUP(L1613,lot!$A$3:$E$13372,3,0)</f>
        <v>#N/A</v>
      </c>
      <c r="Q1613" t="s">
        <v>17105</v>
      </c>
      <c r="R1613">
        <v>119</v>
      </c>
      <c r="S1613" t="s">
        <v>8849</v>
      </c>
      <c r="T1613" t="e">
        <f>VLOOKUP(Q1613,lot!$A$3:$E$13372,3,0)</f>
        <v>#N/A</v>
      </c>
      <c r="U1613" s="7" t="e">
        <f>VLOOKUP(Q1613,lot!$A$3:$E$13372,5,0)</f>
        <v>#N/A</v>
      </c>
    </row>
    <row r="1614" spans="2:21" hidden="1" x14ac:dyDescent="0.25">
      <c r="B1614" t="s">
        <v>17106</v>
      </c>
      <c r="C1614">
        <v>45</v>
      </c>
      <c r="E1614" t="s">
        <v>16242</v>
      </c>
      <c r="F1614">
        <f t="shared" si="50"/>
        <v>192</v>
      </c>
      <c r="G1614" s="11">
        <f t="shared" si="51"/>
        <v>192</v>
      </c>
      <c r="L1614" t="s">
        <v>16242</v>
      </c>
      <c r="M1614" t="e">
        <f>VLOOKUP(L1614,lot!$A$3:$E$13372,3,0)</f>
        <v>#N/A</v>
      </c>
      <c r="Q1614" t="s">
        <v>17106</v>
      </c>
      <c r="R1614">
        <v>45</v>
      </c>
      <c r="S1614" t="s">
        <v>8861</v>
      </c>
      <c r="T1614" t="e">
        <f>VLOOKUP(Q1614,lot!$A$3:$E$13372,3,0)</f>
        <v>#N/A</v>
      </c>
      <c r="U1614" s="7" t="e">
        <f>VLOOKUP(Q1614,lot!$A$3:$E$13372,5,0)</f>
        <v>#N/A</v>
      </c>
    </row>
    <row r="1615" spans="2:21" hidden="1" x14ac:dyDescent="0.25">
      <c r="B1615" t="s">
        <v>17107</v>
      </c>
      <c r="C1615">
        <v>521</v>
      </c>
      <c r="E1615" t="s">
        <v>14332</v>
      </c>
      <c r="F1615" t="e">
        <f t="shared" si="50"/>
        <v>#N/A</v>
      </c>
      <c r="G1615" s="11" t="str">
        <f t="shared" si="51"/>
        <v>0</v>
      </c>
      <c r="L1615" t="s">
        <v>14332</v>
      </c>
      <c r="M1615" t="e">
        <f>VLOOKUP(L1615,lot!$A$3:$E$13372,3,0)</f>
        <v>#N/A</v>
      </c>
      <c r="Q1615" t="s">
        <v>17107</v>
      </c>
      <c r="R1615">
        <v>521</v>
      </c>
      <c r="S1615" t="s">
        <v>8863</v>
      </c>
      <c r="T1615" t="e">
        <f>VLOOKUP(Q1615,lot!$A$3:$E$13372,3,0)</f>
        <v>#N/A</v>
      </c>
      <c r="U1615" s="7" t="e">
        <f>VLOOKUP(Q1615,lot!$A$3:$E$13372,5,0)</f>
        <v>#N/A</v>
      </c>
    </row>
    <row r="1616" spans="2:21" hidden="1" x14ac:dyDescent="0.25">
      <c r="B1616" t="s">
        <v>17108</v>
      </c>
      <c r="C1616">
        <v>460</v>
      </c>
      <c r="E1616" t="s">
        <v>14351</v>
      </c>
      <c r="F1616">
        <f t="shared" si="50"/>
        <v>93</v>
      </c>
      <c r="G1616" s="11">
        <f t="shared" si="51"/>
        <v>93</v>
      </c>
      <c r="L1616" t="s">
        <v>14351</v>
      </c>
      <c r="M1616" t="e">
        <f>VLOOKUP(L1616,lot!$A$3:$E$13372,3,0)</f>
        <v>#N/A</v>
      </c>
      <c r="Q1616" t="s">
        <v>17108</v>
      </c>
      <c r="R1616">
        <v>460</v>
      </c>
      <c r="S1616" t="s">
        <v>8863</v>
      </c>
      <c r="T1616" t="e">
        <f>VLOOKUP(Q1616,lot!$A$3:$E$13372,3,0)</f>
        <v>#N/A</v>
      </c>
      <c r="U1616" s="7" t="e">
        <f>VLOOKUP(Q1616,lot!$A$3:$E$13372,5,0)</f>
        <v>#N/A</v>
      </c>
    </row>
    <row r="1617" spans="2:21" hidden="1" x14ac:dyDescent="0.25">
      <c r="B1617" t="s">
        <v>17109</v>
      </c>
      <c r="C1617">
        <v>120</v>
      </c>
      <c r="E1617" t="s">
        <v>16265</v>
      </c>
      <c r="F1617" t="e">
        <f t="shared" si="50"/>
        <v>#N/A</v>
      </c>
      <c r="G1617" s="11" t="str">
        <f t="shared" si="51"/>
        <v>0</v>
      </c>
      <c r="L1617" t="s">
        <v>16265</v>
      </c>
      <c r="M1617" t="e">
        <f>VLOOKUP(L1617,lot!$A$3:$E$13372,3,0)</f>
        <v>#N/A</v>
      </c>
      <c r="Q1617" t="s">
        <v>17109</v>
      </c>
      <c r="R1617">
        <v>120</v>
      </c>
      <c r="S1617" t="s">
        <v>8863</v>
      </c>
      <c r="T1617" t="e">
        <f>VLOOKUP(Q1617,lot!$A$3:$E$13372,3,0)</f>
        <v>#N/A</v>
      </c>
      <c r="U1617" s="7" t="e">
        <f>VLOOKUP(Q1617,lot!$A$3:$E$13372,5,0)</f>
        <v>#N/A</v>
      </c>
    </row>
    <row r="1618" spans="2:21" hidden="1" x14ac:dyDescent="0.25">
      <c r="B1618" t="s">
        <v>17110</v>
      </c>
      <c r="C1618">
        <v>10</v>
      </c>
      <c r="E1618" t="s">
        <v>14337</v>
      </c>
      <c r="F1618" t="e">
        <f t="shared" si="50"/>
        <v>#N/A</v>
      </c>
      <c r="G1618" s="11" t="str">
        <f t="shared" si="51"/>
        <v>0</v>
      </c>
      <c r="L1618" t="s">
        <v>14337</v>
      </c>
      <c r="M1618" t="e">
        <f>VLOOKUP(L1618,lot!$A$3:$E$13372,3,0)</f>
        <v>#N/A</v>
      </c>
      <c r="Q1618" t="s">
        <v>17110</v>
      </c>
      <c r="R1618">
        <v>10</v>
      </c>
      <c r="S1618" t="s">
        <v>8867</v>
      </c>
      <c r="T1618" t="e">
        <f>VLOOKUP(Q1618,lot!$A$3:$E$13372,3,0)</f>
        <v>#N/A</v>
      </c>
      <c r="U1618" s="7" t="e">
        <f>VLOOKUP(Q1618,lot!$A$3:$E$13372,5,0)</f>
        <v>#N/A</v>
      </c>
    </row>
    <row r="1619" spans="2:21" hidden="1" x14ac:dyDescent="0.25">
      <c r="B1619" t="s">
        <v>17112</v>
      </c>
      <c r="C1619">
        <v>114</v>
      </c>
      <c r="E1619" t="s">
        <v>14340</v>
      </c>
      <c r="F1619" t="e">
        <f t="shared" si="50"/>
        <v>#N/A</v>
      </c>
      <c r="G1619" s="11" t="str">
        <f t="shared" si="51"/>
        <v>0</v>
      </c>
      <c r="L1619" t="s">
        <v>14340</v>
      </c>
      <c r="M1619" t="e">
        <f>VLOOKUP(L1619,lot!$A$3:$E$13372,3,0)</f>
        <v>#N/A</v>
      </c>
      <c r="Q1619" t="s">
        <v>17112</v>
      </c>
      <c r="R1619">
        <v>114</v>
      </c>
      <c r="S1619" t="s">
        <v>8869</v>
      </c>
      <c r="T1619" t="e">
        <f>VLOOKUP(Q1619,lot!$A$3:$E$13372,3,0)</f>
        <v>#N/A</v>
      </c>
      <c r="U1619" s="7" t="e">
        <f>VLOOKUP(Q1619,lot!$A$3:$E$13372,5,0)</f>
        <v>#N/A</v>
      </c>
    </row>
    <row r="1620" spans="2:21" hidden="1" x14ac:dyDescent="0.25">
      <c r="B1620" t="s">
        <v>17113</v>
      </c>
      <c r="C1620">
        <v>500</v>
      </c>
      <c r="E1620" t="s">
        <v>14343</v>
      </c>
      <c r="F1620" t="e">
        <f t="shared" si="50"/>
        <v>#N/A</v>
      </c>
      <c r="G1620" s="11" t="str">
        <f t="shared" si="51"/>
        <v>0</v>
      </c>
      <c r="L1620" t="s">
        <v>14343</v>
      </c>
      <c r="M1620" t="e">
        <f>VLOOKUP(L1620,lot!$A$3:$E$13372,3,0)</f>
        <v>#N/A</v>
      </c>
      <c r="Q1620" t="s">
        <v>17113</v>
      </c>
      <c r="R1620">
        <v>500</v>
      </c>
      <c r="S1620" t="s">
        <v>8869</v>
      </c>
      <c r="T1620" t="e">
        <f>VLOOKUP(Q1620,lot!$A$3:$E$13372,3,0)</f>
        <v>#N/A</v>
      </c>
      <c r="U1620" s="7" t="e">
        <f>VLOOKUP(Q1620,lot!$A$3:$E$13372,5,0)</f>
        <v>#N/A</v>
      </c>
    </row>
    <row r="1621" spans="2:21" hidden="1" x14ac:dyDescent="0.25">
      <c r="B1621" t="s">
        <v>17114</v>
      </c>
      <c r="C1621">
        <v>750</v>
      </c>
      <c r="E1621" t="s">
        <v>14338</v>
      </c>
      <c r="F1621" t="e">
        <f t="shared" si="50"/>
        <v>#N/A</v>
      </c>
      <c r="G1621" s="11" t="str">
        <f t="shared" si="51"/>
        <v>0</v>
      </c>
      <c r="L1621" t="s">
        <v>14338</v>
      </c>
      <c r="M1621" t="e">
        <f>VLOOKUP(L1621,lot!$A$3:$E$13372,3,0)</f>
        <v>#N/A</v>
      </c>
      <c r="Q1621" t="s">
        <v>17114</v>
      </c>
      <c r="R1621">
        <v>750</v>
      </c>
      <c r="S1621" t="s">
        <v>8869</v>
      </c>
      <c r="T1621" t="e">
        <f>VLOOKUP(Q1621,lot!$A$3:$E$13372,3,0)</f>
        <v>#N/A</v>
      </c>
      <c r="U1621" s="7" t="e">
        <f>VLOOKUP(Q1621,lot!$A$3:$E$13372,5,0)</f>
        <v>#N/A</v>
      </c>
    </row>
    <row r="1622" spans="2:21" hidden="1" x14ac:dyDescent="0.25">
      <c r="B1622" t="s">
        <v>17117</v>
      </c>
      <c r="C1622">
        <v>571</v>
      </c>
      <c r="E1622" t="s">
        <v>14341</v>
      </c>
      <c r="F1622" t="e">
        <f t="shared" si="50"/>
        <v>#N/A</v>
      </c>
      <c r="G1622" s="11" t="str">
        <f t="shared" si="51"/>
        <v>0</v>
      </c>
      <c r="L1622" t="s">
        <v>14341</v>
      </c>
      <c r="M1622" t="e">
        <f>VLOOKUP(L1622,lot!$A$3:$E$13372,3,0)</f>
        <v>#N/A</v>
      </c>
      <c r="Q1622" t="s">
        <v>17117</v>
      </c>
      <c r="R1622">
        <v>571</v>
      </c>
      <c r="S1622" t="s">
        <v>8872</v>
      </c>
      <c r="T1622" t="e">
        <f>VLOOKUP(Q1622,lot!$A$3:$E$13372,3,0)</f>
        <v>#N/A</v>
      </c>
      <c r="U1622" s="7" t="e">
        <f>VLOOKUP(Q1622,lot!$A$3:$E$13372,5,0)</f>
        <v>#N/A</v>
      </c>
    </row>
    <row r="1623" spans="2:21" hidden="1" x14ac:dyDescent="0.25">
      <c r="B1623" t="s">
        <v>17118</v>
      </c>
      <c r="C1623">
        <v>719</v>
      </c>
      <c r="E1623" t="s">
        <v>14344</v>
      </c>
      <c r="F1623" t="e">
        <f t="shared" si="50"/>
        <v>#N/A</v>
      </c>
      <c r="G1623" s="11" t="str">
        <f t="shared" si="51"/>
        <v>0</v>
      </c>
      <c r="L1623" t="s">
        <v>14344</v>
      </c>
      <c r="M1623" t="e">
        <f>VLOOKUP(L1623,lot!$A$3:$E$13372,3,0)</f>
        <v>#N/A</v>
      </c>
      <c r="Q1623" t="s">
        <v>17118</v>
      </c>
      <c r="R1623">
        <v>719</v>
      </c>
      <c r="S1623" t="s">
        <v>8876</v>
      </c>
      <c r="T1623" t="e">
        <f>VLOOKUP(Q1623,lot!$A$3:$E$13372,3,0)</f>
        <v>#N/A</v>
      </c>
      <c r="U1623" s="7" t="e">
        <f>VLOOKUP(Q1623,lot!$A$3:$E$13372,5,0)</f>
        <v>#N/A</v>
      </c>
    </row>
    <row r="1624" spans="2:21" hidden="1" x14ac:dyDescent="0.25">
      <c r="B1624" t="s">
        <v>17119</v>
      </c>
      <c r="C1624">
        <v>1000</v>
      </c>
      <c r="E1624" t="s">
        <v>14339</v>
      </c>
      <c r="F1624" t="e">
        <f t="shared" si="50"/>
        <v>#N/A</v>
      </c>
      <c r="G1624" s="11" t="str">
        <f t="shared" si="51"/>
        <v>0</v>
      </c>
      <c r="L1624" t="s">
        <v>14339</v>
      </c>
      <c r="M1624" t="e">
        <f>VLOOKUP(L1624,lot!$A$3:$E$13372,3,0)</f>
        <v>#N/A</v>
      </c>
      <c r="Q1624" t="s">
        <v>17119</v>
      </c>
      <c r="R1624">
        <v>1000</v>
      </c>
      <c r="S1624" t="s">
        <v>8876</v>
      </c>
      <c r="T1624" t="e">
        <f>VLOOKUP(Q1624,lot!$A$3:$E$13372,3,0)</f>
        <v>#N/A</v>
      </c>
      <c r="U1624" s="7" t="e">
        <f>VLOOKUP(Q1624,lot!$A$3:$E$13372,5,0)</f>
        <v>#N/A</v>
      </c>
    </row>
    <row r="1625" spans="2:21" hidden="1" x14ac:dyDescent="0.25">
      <c r="B1625" t="s">
        <v>17120</v>
      </c>
      <c r="C1625">
        <v>6</v>
      </c>
      <c r="E1625" t="s">
        <v>14342</v>
      </c>
      <c r="F1625" t="e">
        <f t="shared" si="50"/>
        <v>#N/A</v>
      </c>
      <c r="G1625" s="11" t="str">
        <f t="shared" si="51"/>
        <v>0</v>
      </c>
      <c r="L1625" t="s">
        <v>14342</v>
      </c>
      <c r="M1625" t="e">
        <f>VLOOKUP(L1625,lot!$A$3:$E$13372,3,0)</f>
        <v>#N/A</v>
      </c>
      <c r="Q1625" t="s">
        <v>17120</v>
      </c>
      <c r="R1625">
        <v>6</v>
      </c>
      <c r="S1625" t="s">
        <v>18302</v>
      </c>
      <c r="T1625" t="e">
        <f>VLOOKUP(Q1625,lot!$A$3:$E$13372,3,0)</f>
        <v>#N/A</v>
      </c>
      <c r="U1625" s="7" t="e">
        <f>VLOOKUP(Q1625,lot!$A$3:$E$13372,5,0)</f>
        <v>#N/A</v>
      </c>
    </row>
    <row r="1626" spans="2:21" hidden="1" x14ac:dyDescent="0.25">
      <c r="B1626" t="s">
        <v>17123</v>
      </c>
      <c r="C1626">
        <v>3340</v>
      </c>
      <c r="E1626" t="s">
        <v>14345</v>
      </c>
      <c r="F1626" t="e">
        <f t="shared" si="50"/>
        <v>#N/A</v>
      </c>
      <c r="G1626" s="11" t="str">
        <f t="shared" si="51"/>
        <v>0</v>
      </c>
      <c r="L1626" t="s">
        <v>14345</v>
      </c>
      <c r="M1626" t="e">
        <f>VLOOKUP(L1626,lot!$A$3:$E$13372,3,0)</f>
        <v>#N/A</v>
      </c>
      <c r="Q1626" t="s">
        <v>17123</v>
      </c>
      <c r="R1626">
        <v>3340</v>
      </c>
      <c r="S1626" t="s">
        <v>8880</v>
      </c>
      <c r="T1626" t="e">
        <f>VLOOKUP(Q1626,lot!$A$3:$E$13372,3,0)</f>
        <v>#N/A</v>
      </c>
      <c r="U1626" s="7" t="e">
        <f>VLOOKUP(Q1626,lot!$A$3:$E$13372,5,0)</f>
        <v>#N/A</v>
      </c>
    </row>
    <row r="1627" spans="2:21" hidden="1" x14ac:dyDescent="0.25">
      <c r="B1627" t="s">
        <v>17124</v>
      </c>
      <c r="C1627">
        <v>25</v>
      </c>
      <c r="E1627" t="s">
        <v>16233</v>
      </c>
      <c r="F1627">
        <f t="shared" si="50"/>
        <v>13</v>
      </c>
      <c r="G1627" s="11">
        <f t="shared" si="51"/>
        <v>13</v>
      </c>
      <c r="L1627" t="s">
        <v>16233</v>
      </c>
      <c r="M1627" t="e">
        <f>VLOOKUP(L1627,lot!$A$3:$E$13372,3,0)</f>
        <v>#N/A</v>
      </c>
      <c r="Q1627" t="s">
        <v>17124</v>
      </c>
      <c r="R1627">
        <v>25</v>
      </c>
      <c r="S1627" t="s">
        <v>8882</v>
      </c>
      <c r="T1627" t="e">
        <f>VLOOKUP(Q1627,lot!$A$3:$E$13372,3,0)</f>
        <v>#N/A</v>
      </c>
      <c r="U1627" s="7" t="e">
        <f>VLOOKUP(Q1627,lot!$A$3:$E$13372,5,0)</f>
        <v>#N/A</v>
      </c>
    </row>
    <row r="1628" spans="2:21" hidden="1" x14ac:dyDescent="0.25">
      <c r="B1628" t="s">
        <v>17125</v>
      </c>
      <c r="C1628">
        <v>400</v>
      </c>
      <c r="E1628" t="s">
        <v>16248</v>
      </c>
      <c r="F1628">
        <f t="shared" si="50"/>
        <v>12</v>
      </c>
      <c r="G1628" s="11">
        <f t="shared" si="51"/>
        <v>12</v>
      </c>
      <c r="L1628" t="s">
        <v>16248</v>
      </c>
      <c r="M1628" t="e">
        <f>VLOOKUP(L1628,lot!$A$3:$E$13372,3,0)</f>
        <v>#N/A</v>
      </c>
      <c r="Q1628" t="s">
        <v>17125</v>
      </c>
      <c r="R1628">
        <v>400</v>
      </c>
      <c r="S1628" t="s">
        <v>8882</v>
      </c>
      <c r="T1628" t="e">
        <f>VLOOKUP(Q1628,lot!$A$3:$E$13372,3,0)</f>
        <v>#N/A</v>
      </c>
      <c r="U1628" s="7" t="e">
        <f>VLOOKUP(Q1628,lot!$A$3:$E$13372,5,0)</f>
        <v>#N/A</v>
      </c>
    </row>
    <row r="1629" spans="2:21" hidden="1" x14ac:dyDescent="0.25">
      <c r="B1629" t="s">
        <v>17127</v>
      </c>
      <c r="C1629">
        <v>2</v>
      </c>
      <c r="E1629" t="s">
        <v>16234</v>
      </c>
      <c r="F1629">
        <f t="shared" si="50"/>
        <v>10</v>
      </c>
      <c r="G1629" s="11">
        <f t="shared" si="51"/>
        <v>10</v>
      </c>
      <c r="L1629" t="s">
        <v>16234</v>
      </c>
      <c r="M1629" t="e">
        <f>VLOOKUP(L1629,lot!$A$3:$E$13372,3,0)</f>
        <v>#N/A</v>
      </c>
      <c r="Q1629" t="s">
        <v>17127</v>
      </c>
      <c r="R1629">
        <v>2</v>
      </c>
      <c r="S1629" t="s">
        <v>8884</v>
      </c>
      <c r="T1629" t="e">
        <f>VLOOKUP(Q1629,lot!$A$3:$E$13372,3,0)</f>
        <v>#N/A</v>
      </c>
      <c r="U1629" s="7" t="e">
        <f>VLOOKUP(Q1629,lot!$A$3:$E$13372,5,0)</f>
        <v>#N/A</v>
      </c>
    </row>
    <row r="1630" spans="2:21" hidden="1" x14ac:dyDescent="0.25">
      <c r="B1630" t="s">
        <v>17128</v>
      </c>
      <c r="C1630">
        <v>65</v>
      </c>
      <c r="E1630" t="s">
        <v>16231</v>
      </c>
      <c r="F1630">
        <f t="shared" si="50"/>
        <v>53</v>
      </c>
      <c r="G1630" s="11">
        <f t="shared" si="51"/>
        <v>53</v>
      </c>
      <c r="L1630" t="s">
        <v>16231</v>
      </c>
      <c r="M1630" t="e">
        <f>VLOOKUP(L1630,lot!$A$3:$E$13372,3,0)</f>
        <v>#N/A</v>
      </c>
      <c r="Q1630" t="s">
        <v>17128</v>
      </c>
      <c r="R1630">
        <v>65</v>
      </c>
      <c r="S1630" t="s">
        <v>8884</v>
      </c>
      <c r="T1630" t="e">
        <f>VLOOKUP(Q1630,lot!$A$3:$E$13372,3,0)</f>
        <v>#N/A</v>
      </c>
      <c r="U1630" s="7" t="e">
        <f>VLOOKUP(Q1630,lot!$A$3:$E$13372,5,0)</f>
        <v>#N/A</v>
      </c>
    </row>
    <row r="1631" spans="2:21" hidden="1" x14ac:dyDescent="0.25">
      <c r="B1631" t="s">
        <v>17130</v>
      </c>
      <c r="C1631">
        <v>785</v>
      </c>
      <c r="E1631" t="s">
        <v>16249</v>
      </c>
      <c r="F1631">
        <f t="shared" si="50"/>
        <v>40</v>
      </c>
      <c r="G1631" s="11">
        <f t="shared" si="51"/>
        <v>40</v>
      </c>
      <c r="L1631" t="s">
        <v>16249</v>
      </c>
      <c r="M1631" t="e">
        <f>VLOOKUP(L1631,lot!$A$3:$E$13372,3,0)</f>
        <v>#N/A</v>
      </c>
      <c r="Q1631" t="s">
        <v>17130</v>
      </c>
      <c r="R1631">
        <v>785</v>
      </c>
      <c r="S1631" t="s">
        <v>8886</v>
      </c>
      <c r="T1631" t="e">
        <f>VLOOKUP(Q1631,lot!$A$3:$E$13372,3,0)</f>
        <v>#N/A</v>
      </c>
      <c r="U1631" s="7" t="e">
        <f>VLOOKUP(Q1631,lot!$A$3:$E$13372,5,0)</f>
        <v>#N/A</v>
      </c>
    </row>
    <row r="1632" spans="2:21" hidden="1" x14ac:dyDescent="0.25">
      <c r="B1632" t="s">
        <v>17132</v>
      </c>
      <c r="C1632">
        <v>6893</v>
      </c>
      <c r="E1632" t="s">
        <v>14346</v>
      </c>
      <c r="F1632">
        <f t="shared" si="50"/>
        <v>1</v>
      </c>
      <c r="G1632" s="11">
        <f t="shared" si="51"/>
        <v>1</v>
      </c>
      <c r="L1632" t="s">
        <v>14346</v>
      </c>
      <c r="M1632" t="e">
        <f>VLOOKUP(L1632,lot!$A$3:$E$13372,3,0)</f>
        <v>#N/A</v>
      </c>
      <c r="Q1632" t="s">
        <v>17132</v>
      </c>
      <c r="R1632">
        <v>6893</v>
      </c>
      <c r="S1632" t="s">
        <v>18303</v>
      </c>
      <c r="T1632" t="e">
        <f>VLOOKUP(Q1632,lot!$A$3:$E$13372,3,0)</f>
        <v>#N/A</v>
      </c>
      <c r="U1632" s="7" t="e">
        <f>VLOOKUP(Q1632,lot!$A$3:$E$13372,5,0)</f>
        <v>#N/A</v>
      </c>
    </row>
    <row r="1633" spans="2:21" hidden="1" x14ac:dyDescent="0.25">
      <c r="B1633" t="s">
        <v>17133</v>
      </c>
      <c r="C1633">
        <v>4500</v>
      </c>
      <c r="E1633" t="s">
        <v>16232</v>
      </c>
      <c r="F1633">
        <f t="shared" si="50"/>
        <v>59</v>
      </c>
      <c r="G1633" s="11">
        <f t="shared" si="51"/>
        <v>59</v>
      </c>
      <c r="L1633" t="s">
        <v>16232</v>
      </c>
      <c r="M1633" t="e">
        <f>VLOOKUP(L1633,lot!$A$3:$E$13372,3,0)</f>
        <v>#N/A</v>
      </c>
      <c r="Q1633" t="s">
        <v>17133</v>
      </c>
      <c r="R1633">
        <v>4500</v>
      </c>
      <c r="S1633" t="s">
        <v>18304</v>
      </c>
      <c r="T1633" t="e">
        <f>VLOOKUP(Q1633,lot!$A$3:$E$13372,3,0)</f>
        <v>#N/A</v>
      </c>
      <c r="U1633" s="7" t="e">
        <f>VLOOKUP(Q1633,lot!$A$3:$E$13372,5,0)</f>
        <v>#N/A</v>
      </c>
    </row>
    <row r="1634" spans="2:21" hidden="1" x14ac:dyDescent="0.25">
      <c r="B1634" t="s">
        <v>17134</v>
      </c>
      <c r="C1634">
        <v>117</v>
      </c>
      <c r="E1634" t="s">
        <v>14347</v>
      </c>
      <c r="F1634">
        <f t="shared" si="50"/>
        <v>1</v>
      </c>
      <c r="G1634" s="11">
        <f t="shared" si="51"/>
        <v>1</v>
      </c>
      <c r="L1634" t="s">
        <v>14347</v>
      </c>
      <c r="M1634" t="e">
        <f>VLOOKUP(L1634,lot!$A$3:$E$13372,3,0)</f>
        <v>#N/A</v>
      </c>
      <c r="Q1634" t="s">
        <v>17134</v>
      </c>
      <c r="R1634">
        <v>117</v>
      </c>
      <c r="S1634" t="s">
        <v>18304</v>
      </c>
      <c r="T1634" t="e">
        <f>VLOOKUP(Q1634,lot!$A$3:$E$13372,3,0)</f>
        <v>#N/A</v>
      </c>
      <c r="U1634" s="7" t="e">
        <f>VLOOKUP(Q1634,lot!$A$3:$E$13372,5,0)</f>
        <v>#N/A</v>
      </c>
    </row>
    <row r="1635" spans="2:21" hidden="1" x14ac:dyDescent="0.25">
      <c r="B1635" t="s">
        <v>17135</v>
      </c>
      <c r="C1635">
        <v>1144</v>
      </c>
      <c r="E1635" t="s">
        <v>16250</v>
      </c>
      <c r="F1635">
        <f t="shared" si="50"/>
        <v>5</v>
      </c>
      <c r="G1635" s="11">
        <f t="shared" si="51"/>
        <v>5</v>
      </c>
      <c r="L1635" t="s">
        <v>16250</v>
      </c>
      <c r="M1635" t="e">
        <f>VLOOKUP(L1635,lot!$A$3:$E$13372,3,0)</f>
        <v>#N/A</v>
      </c>
      <c r="Q1635" t="s">
        <v>17135</v>
      </c>
      <c r="R1635">
        <v>1144</v>
      </c>
      <c r="S1635" t="s">
        <v>8906</v>
      </c>
      <c r="T1635" t="e">
        <f>VLOOKUP(Q1635,lot!$A$3:$E$13372,3,0)</f>
        <v>#N/A</v>
      </c>
      <c r="U1635" s="7" t="e">
        <f>VLOOKUP(Q1635,lot!$A$3:$E$13372,5,0)</f>
        <v>#N/A</v>
      </c>
    </row>
    <row r="1636" spans="2:21" hidden="1" x14ac:dyDescent="0.25">
      <c r="B1636" t="s">
        <v>17141</v>
      </c>
      <c r="C1636">
        <v>23</v>
      </c>
      <c r="E1636" t="s">
        <v>16229</v>
      </c>
      <c r="F1636">
        <f t="shared" si="50"/>
        <v>21</v>
      </c>
      <c r="G1636" s="11">
        <f t="shared" si="51"/>
        <v>21</v>
      </c>
      <c r="L1636" t="s">
        <v>16229</v>
      </c>
      <c r="M1636" t="e">
        <f>VLOOKUP(L1636,lot!$A$3:$E$13372,3,0)</f>
        <v>#N/A</v>
      </c>
      <c r="Q1636" t="s">
        <v>17141</v>
      </c>
      <c r="R1636">
        <v>23</v>
      </c>
      <c r="S1636" t="s">
        <v>8923</v>
      </c>
      <c r="T1636" t="e">
        <f>VLOOKUP(Q1636,lot!$A$3:$E$13372,3,0)</f>
        <v>#N/A</v>
      </c>
      <c r="U1636" s="7" t="e">
        <f>VLOOKUP(Q1636,lot!$A$3:$E$13372,5,0)</f>
        <v>#N/A</v>
      </c>
    </row>
    <row r="1637" spans="2:21" hidden="1" x14ac:dyDescent="0.25">
      <c r="B1637" t="s">
        <v>17142</v>
      </c>
      <c r="C1637">
        <v>1342</v>
      </c>
      <c r="E1637" t="s">
        <v>16238</v>
      </c>
      <c r="F1637">
        <f t="shared" si="50"/>
        <v>77</v>
      </c>
      <c r="G1637" s="11">
        <f t="shared" si="51"/>
        <v>77</v>
      </c>
      <c r="L1637" t="s">
        <v>16238</v>
      </c>
      <c r="M1637" t="e">
        <f>VLOOKUP(L1637,lot!$A$3:$E$13372,3,0)</f>
        <v>#N/A</v>
      </c>
      <c r="Q1637" t="s">
        <v>17142</v>
      </c>
      <c r="R1637">
        <v>1342</v>
      </c>
      <c r="S1637" t="s">
        <v>1288</v>
      </c>
      <c r="T1637" t="e">
        <f>VLOOKUP(Q1637,lot!$A$3:$E$13372,3,0)</f>
        <v>#N/A</v>
      </c>
      <c r="U1637" s="7" t="e">
        <f>VLOOKUP(Q1637,lot!$A$3:$E$13372,5,0)</f>
        <v>#N/A</v>
      </c>
    </row>
    <row r="1638" spans="2:21" hidden="1" x14ac:dyDescent="0.25">
      <c r="B1638" t="s">
        <v>17148</v>
      </c>
      <c r="C1638">
        <v>2019</v>
      </c>
      <c r="E1638" t="s">
        <v>16236</v>
      </c>
      <c r="F1638" t="e">
        <f t="shared" si="50"/>
        <v>#N/A</v>
      </c>
      <c r="G1638" s="11" t="str">
        <f t="shared" si="51"/>
        <v>0</v>
      </c>
      <c r="L1638" t="s">
        <v>16236</v>
      </c>
      <c r="M1638" t="e">
        <f>VLOOKUP(L1638,lot!$A$3:$E$13372,3,0)</f>
        <v>#N/A</v>
      </c>
      <c r="Q1638" t="s">
        <v>17148</v>
      </c>
      <c r="R1638">
        <v>2019</v>
      </c>
      <c r="S1638" t="s">
        <v>8948</v>
      </c>
      <c r="T1638" t="e">
        <f>VLOOKUP(Q1638,lot!$A$3:$E$13372,3,0)</f>
        <v>#N/A</v>
      </c>
      <c r="U1638" s="7" t="e">
        <f>VLOOKUP(Q1638,lot!$A$3:$E$13372,5,0)</f>
        <v>#N/A</v>
      </c>
    </row>
    <row r="1639" spans="2:21" hidden="1" x14ac:dyDescent="0.25">
      <c r="B1639" t="s">
        <v>17149</v>
      </c>
      <c r="C1639">
        <v>150</v>
      </c>
      <c r="E1639" t="s">
        <v>16251</v>
      </c>
      <c r="F1639" t="e">
        <f t="shared" si="50"/>
        <v>#N/A</v>
      </c>
      <c r="G1639" s="11" t="str">
        <f t="shared" si="51"/>
        <v>0</v>
      </c>
      <c r="L1639" t="s">
        <v>16251</v>
      </c>
      <c r="M1639" t="e">
        <f>VLOOKUP(L1639,lot!$A$3:$E$13372,3,0)</f>
        <v>#N/A</v>
      </c>
      <c r="Q1639" t="s">
        <v>17149</v>
      </c>
      <c r="R1639">
        <v>150</v>
      </c>
      <c r="S1639" t="s">
        <v>8951</v>
      </c>
      <c r="T1639" t="e">
        <f>VLOOKUP(Q1639,lot!$A$3:$E$13372,3,0)</f>
        <v>#N/A</v>
      </c>
      <c r="U1639" s="7" t="e">
        <f>VLOOKUP(Q1639,lot!$A$3:$E$13372,5,0)</f>
        <v>#N/A</v>
      </c>
    </row>
    <row r="1640" spans="2:21" hidden="1" x14ac:dyDescent="0.25">
      <c r="B1640" t="s">
        <v>17150</v>
      </c>
      <c r="C1640">
        <v>500</v>
      </c>
      <c r="E1640" t="s">
        <v>16230</v>
      </c>
      <c r="F1640" t="e">
        <f t="shared" si="50"/>
        <v>#N/A</v>
      </c>
      <c r="G1640" s="11" t="str">
        <f t="shared" si="51"/>
        <v>0</v>
      </c>
      <c r="L1640" t="s">
        <v>16230</v>
      </c>
      <c r="M1640" t="e">
        <f>VLOOKUP(L1640,lot!$A$3:$E$13372,3,0)</f>
        <v>#N/A</v>
      </c>
      <c r="Q1640" t="s">
        <v>17150</v>
      </c>
      <c r="R1640">
        <v>500</v>
      </c>
      <c r="S1640" t="s">
        <v>8951</v>
      </c>
      <c r="T1640" t="e">
        <f>VLOOKUP(Q1640,lot!$A$3:$E$13372,3,0)</f>
        <v>#N/A</v>
      </c>
      <c r="U1640" s="7" t="e">
        <f>VLOOKUP(Q1640,lot!$A$3:$E$13372,5,0)</f>
        <v>#N/A</v>
      </c>
    </row>
    <row r="1641" spans="2:21" hidden="1" x14ac:dyDescent="0.25">
      <c r="B1641" t="s">
        <v>17158</v>
      </c>
      <c r="C1641">
        <v>279</v>
      </c>
      <c r="E1641" t="s">
        <v>14348</v>
      </c>
      <c r="F1641">
        <f t="shared" si="50"/>
        <v>1</v>
      </c>
      <c r="G1641" s="11">
        <f t="shared" si="51"/>
        <v>1</v>
      </c>
      <c r="L1641" t="s">
        <v>14348</v>
      </c>
      <c r="M1641" t="e">
        <f>VLOOKUP(L1641,lot!$A$3:$E$13372,3,0)</f>
        <v>#N/A</v>
      </c>
      <c r="Q1641" t="s">
        <v>17158</v>
      </c>
      <c r="R1641">
        <v>279</v>
      </c>
      <c r="S1641" t="s">
        <v>8957</v>
      </c>
      <c r="T1641" t="e">
        <f>VLOOKUP(Q1641,lot!$A$3:$E$13372,3,0)</f>
        <v>#N/A</v>
      </c>
      <c r="U1641" s="7" t="e">
        <f>VLOOKUP(Q1641,lot!$A$3:$E$13372,5,0)</f>
        <v>#N/A</v>
      </c>
    </row>
    <row r="1642" spans="2:21" hidden="1" x14ac:dyDescent="0.25">
      <c r="B1642" t="s">
        <v>17159</v>
      </c>
      <c r="C1642">
        <v>2660</v>
      </c>
      <c r="E1642" t="s">
        <v>16239</v>
      </c>
      <c r="F1642">
        <f t="shared" si="50"/>
        <v>6</v>
      </c>
      <c r="G1642" s="11">
        <f t="shared" si="51"/>
        <v>6</v>
      </c>
      <c r="L1642" t="s">
        <v>16239</v>
      </c>
      <c r="M1642" t="e">
        <f>VLOOKUP(L1642,lot!$A$3:$E$13372,3,0)</f>
        <v>#N/A</v>
      </c>
      <c r="Q1642" t="s">
        <v>17159</v>
      </c>
      <c r="R1642">
        <v>2660</v>
      </c>
      <c r="S1642" t="s">
        <v>8959</v>
      </c>
      <c r="T1642" t="e">
        <f>VLOOKUP(Q1642,lot!$A$3:$E$13372,3,0)</f>
        <v>#N/A</v>
      </c>
      <c r="U1642" s="7" t="e">
        <f>VLOOKUP(Q1642,lot!$A$3:$E$13372,5,0)</f>
        <v>#N/A</v>
      </c>
    </row>
    <row r="1643" spans="2:21" hidden="1" x14ac:dyDescent="0.25">
      <c r="B1643" t="s">
        <v>17160</v>
      </c>
      <c r="C1643">
        <v>340</v>
      </c>
      <c r="E1643" t="s">
        <v>16260</v>
      </c>
      <c r="F1643">
        <f t="shared" si="50"/>
        <v>102</v>
      </c>
      <c r="G1643" s="11">
        <f t="shared" si="51"/>
        <v>102</v>
      </c>
      <c r="L1643" t="s">
        <v>16260</v>
      </c>
      <c r="M1643" t="e">
        <f>VLOOKUP(L1643,lot!$A$3:$E$13372,3,0)</f>
        <v>#N/A</v>
      </c>
      <c r="Q1643" t="s">
        <v>17160</v>
      </c>
      <c r="R1643">
        <v>340</v>
      </c>
      <c r="S1643" t="s">
        <v>8963</v>
      </c>
      <c r="T1643" t="e">
        <f>VLOOKUP(Q1643,lot!$A$3:$E$13372,3,0)</f>
        <v>#N/A</v>
      </c>
      <c r="U1643" s="7" t="e">
        <f>VLOOKUP(Q1643,lot!$A$3:$E$13372,5,0)</f>
        <v>#N/A</v>
      </c>
    </row>
    <row r="1644" spans="2:21" hidden="1" x14ac:dyDescent="0.25">
      <c r="B1644" t="s">
        <v>17161</v>
      </c>
      <c r="C1644">
        <v>670</v>
      </c>
      <c r="E1644" t="s">
        <v>16261</v>
      </c>
      <c r="F1644">
        <f t="shared" si="50"/>
        <v>12</v>
      </c>
      <c r="G1644" s="11">
        <f t="shared" si="51"/>
        <v>12</v>
      </c>
      <c r="L1644" t="s">
        <v>16261</v>
      </c>
      <c r="M1644" t="e">
        <f>VLOOKUP(L1644,lot!$A$3:$E$13372,3,0)</f>
        <v>#N/A</v>
      </c>
      <c r="Q1644" t="s">
        <v>17161</v>
      </c>
      <c r="R1644">
        <v>670</v>
      </c>
      <c r="S1644" t="s">
        <v>8963</v>
      </c>
      <c r="T1644" t="e">
        <f>VLOOKUP(Q1644,lot!$A$3:$E$13372,3,0)</f>
        <v>#N/A</v>
      </c>
      <c r="U1644" s="7" t="e">
        <f>VLOOKUP(Q1644,lot!$A$3:$E$13372,5,0)</f>
        <v>#N/A</v>
      </c>
    </row>
    <row r="1645" spans="2:21" hidden="1" x14ac:dyDescent="0.25">
      <c r="B1645" t="s">
        <v>17162</v>
      </c>
      <c r="C1645">
        <v>130</v>
      </c>
      <c r="E1645" t="s">
        <v>16264</v>
      </c>
      <c r="F1645">
        <f t="shared" si="50"/>
        <v>14</v>
      </c>
      <c r="G1645" s="11">
        <f t="shared" si="51"/>
        <v>14</v>
      </c>
      <c r="L1645" t="s">
        <v>16264</v>
      </c>
      <c r="M1645" t="e">
        <f>VLOOKUP(L1645,lot!$A$3:$E$13372,3,0)</f>
        <v>#N/A</v>
      </c>
      <c r="Q1645" t="s">
        <v>17162</v>
      </c>
      <c r="R1645">
        <v>130</v>
      </c>
      <c r="S1645" t="s">
        <v>8963</v>
      </c>
      <c r="T1645" t="e">
        <f>VLOOKUP(Q1645,lot!$A$3:$E$13372,3,0)</f>
        <v>#N/A</v>
      </c>
      <c r="U1645" s="7" t="e">
        <f>VLOOKUP(Q1645,lot!$A$3:$E$13372,5,0)</f>
        <v>#N/A</v>
      </c>
    </row>
    <row r="1646" spans="2:21" hidden="1" x14ac:dyDescent="0.25">
      <c r="B1646" t="s">
        <v>17163</v>
      </c>
      <c r="C1646">
        <v>130</v>
      </c>
      <c r="E1646" t="s">
        <v>16274</v>
      </c>
      <c r="F1646" t="e">
        <f t="shared" si="50"/>
        <v>#N/A</v>
      </c>
      <c r="G1646" s="11" t="str">
        <f t="shared" si="51"/>
        <v>0</v>
      </c>
      <c r="L1646" t="s">
        <v>16274</v>
      </c>
      <c r="M1646" t="e">
        <f>VLOOKUP(L1646,lot!$A$3:$E$13372,3,0)</f>
        <v>#N/A</v>
      </c>
      <c r="Q1646" t="s">
        <v>17163</v>
      </c>
      <c r="R1646">
        <v>130</v>
      </c>
      <c r="S1646" t="s">
        <v>8963</v>
      </c>
      <c r="T1646" t="e">
        <f>VLOOKUP(Q1646,lot!$A$3:$E$13372,3,0)</f>
        <v>#N/A</v>
      </c>
      <c r="U1646" s="7" t="e">
        <f>VLOOKUP(Q1646,lot!$A$3:$E$13372,5,0)</f>
        <v>#N/A</v>
      </c>
    </row>
    <row r="1647" spans="2:21" hidden="1" x14ac:dyDescent="0.25">
      <c r="B1647" t="s">
        <v>17164</v>
      </c>
      <c r="C1647">
        <v>110</v>
      </c>
      <c r="E1647" t="s">
        <v>16240</v>
      </c>
      <c r="F1647" t="e">
        <f t="shared" si="50"/>
        <v>#N/A</v>
      </c>
      <c r="G1647" s="11" t="str">
        <f t="shared" si="51"/>
        <v>0</v>
      </c>
      <c r="L1647" t="s">
        <v>16240</v>
      </c>
      <c r="M1647" t="e">
        <f>VLOOKUP(L1647,lot!$A$3:$E$13372,3,0)</f>
        <v>#N/A</v>
      </c>
      <c r="Q1647" t="s">
        <v>17164</v>
      </c>
      <c r="R1647">
        <v>110</v>
      </c>
      <c r="S1647" t="s">
        <v>8963</v>
      </c>
      <c r="T1647" t="e">
        <f>VLOOKUP(Q1647,lot!$A$3:$E$13372,3,0)</f>
        <v>#N/A</v>
      </c>
      <c r="U1647" s="7" t="e">
        <f>VLOOKUP(Q1647,lot!$A$3:$E$13372,5,0)</f>
        <v>#N/A</v>
      </c>
    </row>
    <row r="1648" spans="2:21" hidden="1" x14ac:dyDescent="0.25">
      <c r="B1648" t="s">
        <v>17165</v>
      </c>
      <c r="C1648">
        <v>390</v>
      </c>
      <c r="E1648" t="s">
        <v>14335</v>
      </c>
      <c r="F1648" t="e">
        <f t="shared" si="50"/>
        <v>#N/A</v>
      </c>
      <c r="G1648" s="11" t="str">
        <f t="shared" si="51"/>
        <v>0</v>
      </c>
      <c r="L1648" t="s">
        <v>14335</v>
      </c>
      <c r="M1648" t="e">
        <f>VLOOKUP(L1648,lot!$A$3:$E$13372,3,0)</f>
        <v>#N/A</v>
      </c>
      <c r="Q1648" t="s">
        <v>17165</v>
      </c>
      <c r="R1648">
        <v>390</v>
      </c>
      <c r="S1648" t="s">
        <v>8963</v>
      </c>
      <c r="T1648" t="e">
        <f>VLOOKUP(Q1648,lot!$A$3:$E$13372,3,0)</f>
        <v>#N/A</v>
      </c>
      <c r="U1648" s="7" t="e">
        <f>VLOOKUP(Q1648,lot!$A$3:$E$13372,5,0)</f>
        <v>#N/A</v>
      </c>
    </row>
    <row r="1649" spans="2:21" hidden="1" x14ac:dyDescent="0.25">
      <c r="B1649" t="s">
        <v>17166</v>
      </c>
      <c r="C1649">
        <v>5</v>
      </c>
      <c r="E1649" t="s">
        <v>16277</v>
      </c>
      <c r="F1649" t="e">
        <f t="shared" si="50"/>
        <v>#N/A</v>
      </c>
      <c r="G1649" s="11" t="str">
        <f t="shared" si="51"/>
        <v>0</v>
      </c>
      <c r="L1649" t="s">
        <v>16277</v>
      </c>
      <c r="M1649" t="e">
        <f>VLOOKUP(L1649,lot!$A$3:$E$13372,3,0)</f>
        <v>#N/A</v>
      </c>
      <c r="Q1649" t="s">
        <v>17166</v>
      </c>
      <c r="R1649">
        <v>5</v>
      </c>
      <c r="S1649" t="s">
        <v>8966</v>
      </c>
      <c r="T1649" t="e">
        <f>VLOOKUP(Q1649,lot!$A$3:$E$13372,3,0)</f>
        <v>#N/A</v>
      </c>
      <c r="U1649" s="7" t="e">
        <f>VLOOKUP(Q1649,lot!$A$3:$E$13372,5,0)</f>
        <v>#N/A</v>
      </c>
    </row>
    <row r="1650" spans="2:21" hidden="1" x14ac:dyDescent="0.25">
      <c r="B1650" t="s">
        <v>17167</v>
      </c>
      <c r="C1650">
        <v>540</v>
      </c>
      <c r="E1650" t="s">
        <v>16289</v>
      </c>
      <c r="F1650" t="e">
        <f t="shared" si="50"/>
        <v>#N/A</v>
      </c>
      <c r="G1650" s="11" t="str">
        <f t="shared" si="51"/>
        <v>0</v>
      </c>
      <c r="L1650" t="s">
        <v>16289</v>
      </c>
      <c r="M1650" t="e">
        <f>VLOOKUP(L1650,lot!$A$3:$E$13372,3,0)</f>
        <v>#N/A</v>
      </c>
      <c r="Q1650" t="s">
        <v>17167</v>
      </c>
      <c r="R1650">
        <v>540</v>
      </c>
      <c r="S1650" t="s">
        <v>8966</v>
      </c>
      <c r="T1650" t="e">
        <f>VLOOKUP(Q1650,lot!$A$3:$E$13372,3,0)</f>
        <v>#N/A</v>
      </c>
      <c r="U1650" s="7" t="e">
        <f>VLOOKUP(Q1650,lot!$A$3:$E$13372,5,0)</f>
        <v>#N/A</v>
      </c>
    </row>
    <row r="1651" spans="2:21" hidden="1" x14ac:dyDescent="0.25">
      <c r="B1651" t="s">
        <v>17168</v>
      </c>
      <c r="C1651">
        <v>4859</v>
      </c>
      <c r="E1651" t="s">
        <v>16278</v>
      </c>
      <c r="F1651">
        <f t="shared" si="50"/>
        <v>4</v>
      </c>
      <c r="G1651" s="11">
        <f t="shared" si="51"/>
        <v>4</v>
      </c>
      <c r="L1651" t="s">
        <v>16278</v>
      </c>
      <c r="M1651" t="e">
        <f>VLOOKUP(L1651,lot!$A$3:$E$13372,3,0)</f>
        <v>#N/A</v>
      </c>
      <c r="Q1651" t="s">
        <v>17168</v>
      </c>
      <c r="R1651">
        <v>4859</v>
      </c>
      <c r="S1651" t="s">
        <v>8969</v>
      </c>
      <c r="T1651" t="e">
        <f>VLOOKUP(Q1651,lot!$A$3:$E$13372,3,0)</f>
        <v>#N/A</v>
      </c>
      <c r="U1651" s="7" t="e">
        <f>VLOOKUP(Q1651,lot!$A$3:$E$13372,5,0)</f>
        <v>#N/A</v>
      </c>
    </row>
    <row r="1652" spans="2:21" hidden="1" x14ac:dyDescent="0.25">
      <c r="B1652" t="s">
        <v>17169</v>
      </c>
      <c r="C1652">
        <v>2880</v>
      </c>
      <c r="E1652" t="s">
        <v>16279</v>
      </c>
      <c r="F1652" t="e">
        <f t="shared" si="50"/>
        <v>#N/A</v>
      </c>
      <c r="G1652" s="11" t="str">
        <f t="shared" si="51"/>
        <v>0</v>
      </c>
      <c r="L1652" t="s">
        <v>16279</v>
      </c>
      <c r="M1652" t="e">
        <f>VLOOKUP(L1652,lot!$A$3:$E$13372,3,0)</f>
        <v>#N/A</v>
      </c>
      <c r="Q1652" t="s">
        <v>17169</v>
      </c>
      <c r="R1652">
        <v>2880</v>
      </c>
      <c r="S1652" t="s">
        <v>8969</v>
      </c>
      <c r="T1652" t="e">
        <f>VLOOKUP(Q1652,lot!$A$3:$E$13372,3,0)</f>
        <v>#N/A</v>
      </c>
      <c r="U1652" s="7" t="e">
        <f>VLOOKUP(Q1652,lot!$A$3:$E$13372,5,0)</f>
        <v>#N/A</v>
      </c>
    </row>
    <row r="1653" spans="2:21" hidden="1" x14ac:dyDescent="0.25">
      <c r="B1653" t="s">
        <v>17170</v>
      </c>
      <c r="C1653">
        <v>40</v>
      </c>
      <c r="E1653" t="s">
        <v>16280</v>
      </c>
      <c r="F1653" t="e">
        <f t="shared" si="50"/>
        <v>#N/A</v>
      </c>
      <c r="G1653" s="11" t="str">
        <f t="shared" si="51"/>
        <v>0</v>
      </c>
      <c r="L1653" t="s">
        <v>16280</v>
      </c>
      <c r="M1653" t="e">
        <f>VLOOKUP(L1653,lot!$A$3:$E$13372,3,0)</f>
        <v>#N/A</v>
      </c>
      <c r="Q1653" t="s">
        <v>17170</v>
      </c>
      <c r="R1653">
        <v>40</v>
      </c>
      <c r="S1653" t="s">
        <v>8969</v>
      </c>
      <c r="T1653" t="e">
        <f>VLOOKUP(Q1653,lot!$A$3:$E$13372,3,0)</f>
        <v>#N/A</v>
      </c>
      <c r="U1653" s="7" t="e">
        <f>VLOOKUP(Q1653,lot!$A$3:$E$13372,5,0)</f>
        <v>#N/A</v>
      </c>
    </row>
    <row r="1654" spans="2:21" hidden="1" x14ac:dyDescent="0.25">
      <c r="B1654" t="s">
        <v>17182</v>
      </c>
      <c r="C1654">
        <v>1</v>
      </c>
      <c r="E1654" t="s">
        <v>16281</v>
      </c>
      <c r="F1654" t="e">
        <f t="shared" si="50"/>
        <v>#N/A</v>
      </c>
      <c r="G1654" s="11" t="str">
        <f t="shared" si="51"/>
        <v>0</v>
      </c>
      <c r="L1654" t="s">
        <v>16281</v>
      </c>
      <c r="M1654" t="e">
        <f>VLOOKUP(L1654,lot!$A$3:$E$13372,3,0)</f>
        <v>#N/A</v>
      </c>
      <c r="Q1654" t="s">
        <v>17182</v>
      </c>
      <c r="R1654">
        <v>1</v>
      </c>
      <c r="S1654" t="s">
        <v>18305</v>
      </c>
      <c r="T1654" t="e">
        <f>VLOOKUP(Q1654,lot!$A$3:$E$13372,3,0)</f>
        <v>#N/A</v>
      </c>
      <c r="U1654" s="7" t="e">
        <f>VLOOKUP(Q1654,lot!$A$3:$E$13372,5,0)</f>
        <v>#N/A</v>
      </c>
    </row>
    <row r="1655" spans="2:21" hidden="1" x14ac:dyDescent="0.25">
      <c r="B1655" t="s">
        <v>17183</v>
      </c>
      <c r="C1655">
        <v>1560</v>
      </c>
      <c r="E1655" t="s">
        <v>16282</v>
      </c>
      <c r="F1655" t="e">
        <f t="shared" si="50"/>
        <v>#N/A</v>
      </c>
      <c r="G1655" s="11" t="str">
        <f t="shared" si="51"/>
        <v>0</v>
      </c>
      <c r="L1655" t="s">
        <v>16282</v>
      </c>
      <c r="M1655" t="e">
        <f>VLOOKUP(L1655,lot!$A$3:$E$13372,3,0)</f>
        <v>#N/A</v>
      </c>
      <c r="Q1655" t="s">
        <v>17183</v>
      </c>
      <c r="R1655">
        <v>1560</v>
      </c>
      <c r="S1655" t="s">
        <v>18305</v>
      </c>
      <c r="T1655" t="e">
        <f>VLOOKUP(Q1655,lot!$A$3:$E$13372,3,0)</f>
        <v>#N/A</v>
      </c>
      <c r="U1655" s="7" t="e">
        <f>VLOOKUP(Q1655,lot!$A$3:$E$13372,5,0)</f>
        <v>#N/A</v>
      </c>
    </row>
    <row r="1656" spans="2:21" hidden="1" x14ac:dyDescent="0.25">
      <c r="B1656" t="s">
        <v>17192</v>
      </c>
      <c r="C1656">
        <v>4850</v>
      </c>
      <c r="E1656" t="s">
        <v>16283</v>
      </c>
      <c r="F1656">
        <f t="shared" si="50"/>
        <v>2640</v>
      </c>
      <c r="G1656" s="11">
        <f t="shared" si="51"/>
        <v>2640</v>
      </c>
      <c r="L1656" t="s">
        <v>16283</v>
      </c>
      <c r="M1656" t="e">
        <f>VLOOKUP(L1656,lot!$A$3:$E$13372,3,0)</f>
        <v>#N/A</v>
      </c>
      <c r="Q1656" t="s">
        <v>17192</v>
      </c>
      <c r="R1656">
        <v>4850</v>
      </c>
      <c r="S1656" t="s">
        <v>9014</v>
      </c>
      <c r="T1656" t="e">
        <f>VLOOKUP(Q1656,lot!$A$3:$E$13372,3,0)</f>
        <v>#N/A</v>
      </c>
      <c r="U1656" s="7" t="e">
        <f>VLOOKUP(Q1656,lot!$A$3:$E$13372,5,0)</f>
        <v>#N/A</v>
      </c>
    </row>
    <row r="1657" spans="2:21" hidden="1" x14ac:dyDescent="0.25">
      <c r="B1657" t="s">
        <v>17193</v>
      </c>
      <c r="C1657">
        <v>989</v>
      </c>
      <c r="E1657" t="s">
        <v>16285</v>
      </c>
      <c r="F1657" t="e">
        <f t="shared" si="50"/>
        <v>#N/A</v>
      </c>
      <c r="G1657" s="11" t="str">
        <f t="shared" si="51"/>
        <v>0</v>
      </c>
      <c r="L1657" t="s">
        <v>16285</v>
      </c>
      <c r="M1657" t="e">
        <f>VLOOKUP(L1657,lot!$A$3:$E$13372,3,0)</f>
        <v>#N/A</v>
      </c>
      <c r="Q1657" t="s">
        <v>17193</v>
      </c>
      <c r="R1657">
        <v>989</v>
      </c>
      <c r="S1657" t="s">
        <v>9030</v>
      </c>
      <c r="T1657" t="e">
        <f>VLOOKUP(Q1657,lot!$A$3:$E$13372,3,0)</f>
        <v>#N/A</v>
      </c>
      <c r="U1657" s="7" t="e">
        <f>VLOOKUP(Q1657,lot!$A$3:$E$13372,5,0)</f>
        <v>#N/A</v>
      </c>
    </row>
    <row r="1658" spans="2:21" hidden="1" x14ac:dyDescent="0.25">
      <c r="B1658" t="s">
        <v>17194</v>
      </c>
      <c r="C1658">
        <v>125</v>
      </c>
      <c r="E1658" t="s">
        <v>16286</v>
      </c>
      <c r="F1658" t="e">
        <f t="shared" si="50"/>
        <v>#N/A</v>
      </c>
      <c r="G1658" s="11" t="str">
        <f t="shared" si="51"/>
        <v>0</v>
      </c>
      <c r="L1658" t="s">
        <v>16286</v>
      </c>
      <c r="M1658" t="e">
        <f>VLOOKUP(L1658,lot!$A$3:$E$13372,3,0)</f>
        <v>#N/A</v>
      </c>
      <c r="Q1658" t="s">
        <v>17194</v>
      </c>
      <c r="R1658">
        <v>125</v>
      </c>
      <c r="S1658" t="s">
        <v>18306</v>
      </c>
      <c r="T1658" t="e">
        <f>VLOOKUP(Q1658,lot!$A$3:$E$13372,3,0)</f>
        <v>#N/A</v>
      </c>
      <c r="U1658" s="7" t="e">
        <f>VLOOKUP(Q1658,lot!$A$3:$E$13372,5,0)</f>
        <v>#N/A</v>
      </c>
    </row>
    <row r="1659" spans="2:21" hidden="1" x14ac:dyDescent="0.25">
      <c r="B1659" t="s">
        <v>17195</v>
      </c>
      <c r="C1659">
        <v>90</v>
      </c>
      <c r="E1659" t="s">
        <v>16287</v>
      </c>
      <c r="F1659">
        <f t="shared" si="50"/>
        <v>136</v>
      </c>
      <c r="G1659" s="11">
        <f t="shared" si="51"/>
        <v>136</v>
      </c>
      <c r="L1659" t="s">
        <v>16287</v>
      </c>
      <c r="M1659" t="e">
        <f>VLOOKUP(L1659,lot!$A$3:$E$13372,3,0)</f>
        <v>#N/A</v>
      </c>
      <c r="Q1659" t="s">
        <v>17195</v>
      </c>
      <c r="R1659">
        <v>90</v>
      </c>
      <c r="S1659" t="s">
        <v>9037</v>
      </c>
      <c r="T1659" t="e">
        <f>VLOOKUP(Q1659,lot!$A$3:$E$13372,3,0)</f>
        <v>#N/A</v>
      </c>
      <c r="U1659" s="7" t="e">
        <f>VLOOKUP(Q1659,lot!$A$3:$E$13372,5,0)</f>
        <v>#N/A</v>
      </c>
    </row>
    <row r="1660" spans="2:21" hidden="1" x14ac:dyDescent="0.25">
      <c r="B1660" t="s">
        <v>17196</v>
      </c>
      <c r="C1660">
        <v>390</v>
      </c>
      <c r="E1660" t="s">
        <v>16288</v>
      </c>
      <c r="F1660">
        <f t="shared" si="50"/>
        <v>488</v>
      </c>
      <c r="G1660" s="11">
        <f t="shared" si="51"/>
        <v>488</v>
      </c>
      <c r="L1660" t="s">
        <v>16288</v>
      </c>
      <c r="M1660" t="e">
        <f>VLOOKUP(L1660,lot!$A$3:$E$13372,3,0)</f>
        <v>#N/A</v>
      </c>
      <c r="Q1660" t="s">
        <v>17196</v>
      </c>
      <c r="R1660">
        <v>390</v>
      </c>
      <c r="S1660" t="s">
        <v>9039</v>
      </c>
      <c r="T1660" t="e">
        <f>VLOOKUP(Q1660,lot!$A$3:$E$13372,3,0)</f>
        <v>#N/A</v>
      </c>
      <c r="U1660" s="7" t="e">
        <f>VLOOKUP(Q1660,lot!$A$3:$E$13372,5,0)</f>
        <v>#N/A</v>
      </c>
    </row>
    <row r="1661" spans="2:21" hidden="1" x14ac:dyDescent="0.25">
      <c r="B1661" t="s">
        <v>17197</v>
      </c>
      <c r="C1661">
        <v>49</v>
      </c>
      <c r="E1661" t="s">
        <v>16290</v>
      </c>
      <c r="F1661">
        <f t="shared" si="50"/>
        <v>40</v>
      </c>
      <c r="G1661" s="11">
        <f t="shared" si="51"/>
        <v>40</v>
      </c>
      <c r="L1661" t="s">
        <v>16290</v>
      </c>
      <c r="M1661" t="e">
        <f>VLOOKUP(L1661,lot!$A$3:$E$13372,3,0)</f>
        <v>#N/A</v>
      </c>
      <c r="Q1661" t="s">
        <v>17197</v>
      </c>
      <c r="R1661">
        <v>49</v>
      </c>
      <c r="S1661" t="s">
        <v>9042</v>
      </c>
      <c r="T1661" t="e">
        <f>VLOOKUP(Q1661,lot!$A$3:$E$13372,3,0)</f>
        <v>#N/A</v>
      </c>
      <c r="U1661" s="7" t="e">
        <f>VLOOKUP(Q1661,lot!$A$3:$E$13372,5,0)</f>
        <v>#N/A</v>
      </c>
    </row>
    <row r="1662" spans="2:21" hidden="1" x14ac:dyDescent="0.25">
      <c r="B1662" t="s">
        <v>17198</v>
      </c>
      <c r="C1662">
        <v>300</v>
      </c>
      <c r="E1662" t="s">
        <v>16291</v>
      </c>
      <c r="F1662">
        <f t="shared" si="50"/>
        <v>3685</v>
      </c>
      <c r="G1662" s="11">
        <f t="shared" si="51"/>
        <v>3685</v>
      </c>
      <c r="L1662" t="s">
        <v>16291</v>
      </c>
      <c r="M1662" t="e">
        <f>VLOOKUP(L1662,lot!$A$3:$E$13372,3,0)</f>
        <v>#N/A</v>
      </c>
      <c r="Q1662" t="s">
        <v>17198</v>
      </c>
      <c r="R1662">
        <v>300</v>
      </c>
      <c r="S1662" t="s">
        <v>9044</v>
      </c>
      <c r="T1662" t="e">
        <f>VLOOKUP(Q1662,lot!$A$3:$E$13372,3,0)</f>
        <v>#N/A</v>
      </c>
      <c r="U1662" s="7" t="e">
        <f>VLOOKUP(Q1662,lot!$A$3:$E$13372,5,0)</f>
        <v>#N/A</v>
      </c>
    </row>
    <row r="1663" spans="2:21" hidden="1" x14ac:dyDescent="0.25">
      <c r="B1663" t="s">
        <v>17199</v>
      </c>
      <c r="C1663">
        <v>1700</v>
      </c>
      <c r="E1663" t="s">
        <v>16292</v>
      </c>
      <c r="F1663">
        <f t="shared" si="50"/>
        <v>5000</v>
      </c>
      <c r="G1663" s="11">
        <f t="shared" si="51"/>
        <v>5000</v>
      </c>
      <c r="L1663" t="s">
        <v>16292</v>
      </c>
      <c r="M1663" t="e">
        <f>VLOOKUP(L1663,lot!$A$3:$E$13372,3,0)</f>
        <v>#N/A</v>
      </c>
      <c r="Q1663" t="s">
        <v>17199</v>
      </c>
      <c r="R1663">
        <v>1700</v>
      </c>
      <c r="S1663" t="s">
        <v>9044</v>
      </c>
      <c r="T1663" t="e">
        <f>VLOOKUP(Q1663,lot!$A$3:$E$13372,3,0)</f>
        <v>#N/A</v>
      </c>
      <c r="U1663" s="7" t="e">
        <f>VLOOKUP(Q1663,lot!$A$3:$E$13372,5,0)</f>
        <v>#N/A</v>
      </c>
    </row>
    <row r="1664" spans="2:21" hidden="1" x14ac:dyDescent="0.25">
      <c r="B1664" t="s">
        <v>17208</v>
      </c>
      <c r="C1664">
        <v>175</v>
      </c>
      <c r="E1664" t="s">
        <v>16293</v>
      </c>
      <c r="F1664" t="e">
        <f t="shared" si="50"/>
        <v>#N/A</v>
      </c>
      <c r="G1664" s="11" t="str">
        <f t="shared" si="51"/>
        <v>0</v>
      </c>
      <c r="L1664" t="s">
        <v>16293</v>
      </c>
      <c r="M1664" t="e">
        <f>VLOOKUP(L1664,lot!$A$3:$E$13372,3,0)</f>
        <v>#N/A</v>
      </c>
      <c r="Q1664" t="s">
        <v>17208</v>
      </c>
      <c r="R1664">
        <v>175</v>
      </c>
      <c r="S1664" t="s">
        <v>9089</v>
      </c>
      <c r="T1664" t="e">
        <f>VLOOKUP(Q1664,lot!$A$3:$E$13372,3,0)</f>
        <v>#N/A</v>
      </c>
      <c r="U1664" s="7" t="e">
        <f>VLOOKUP(Q1664,lot!$A$3:$E$13372,5,0)</f>
        <v>#N/A</v>
      </c>
    </row>
    <row r="1665" spans="2:21" hidden="1" x14ac:dyDescent="0.25">
      <c r="B1665" t="s">
        <v>17212</v>
      </c>
      <c r="C1665">
        <v>131200</v>
      </c>
      <c r="E1665" t="s">
        <v>16294</v>
      </c>
      <c r="F1665" t="e">
        <f t="shared" si="50"/>
        <v>#N/A</v>
      </c>
      <c r="G1665" s="11" t="str">
        <f t="shared" si="51"/>
        <v>0</v>
      </c>
      <c r="L1665" t="s">
        <v>16294</v>
      </c>
      <c r="M1665" t="e">
        <f>VLOOKUP(L1665,lot!$A$3:$E$13372,3,0)</f>
        <v>#N/A</v>
      </c>
      <c r="Q1665" t="s">
        <v>17212</v>
      </c>
      <c r="R1665">
        <v>131200</v>
      </c>
      <c r="S1665" t="s">
        <v>18307</v>
      </c>
      <c r="T1665" t="e">
        <f>VLOOKUP(Q1665,lot!$A$3:$E$13372,3,0)</f>
        <v>#N/A</v>
      </c>
      <c r="U1665" s="7" t="e">
        <f>VLOOKUP(Q1665,lot!$A$3:$E$13372,5,0)</f>
        <v>#N/A</v>
      </c>
    </row>
    <row r="1666" spans="2:21" hidden="1" x14ac:dyDescent="0.25">
      <c r="B1666" t="s">
        <v>17214</v>
      </c>
      <c r="C1666">
        <v>34600</v>
      </c>
      <c r="E1666" t="s">
        <v>16295</v>
      </c>
      <c r="F1666" t="e">
        <f t="shared" si="50"/>
        <v>#N/A</v>
      </c>
      <c r="G1666" s="11" t="str">
        <f t="shared" si="51"/>
        <v>0</v>
      </c>
      <c r="L1666" t="s">
        <v>16295</v>
      </c>
      <c r="M1666" t="e">
        <f>VLOOKUP(L1666,lot!$A$3:$E$13372,3,0)</f>
        <v>#N/A</v>
      </c>
      <c r="Q1666" t="s">
        <v>17214</v>
      </c>
      <c r="R1666">
        <v>34600</v>
      </c>
      <c r="S1666" t="s">
        <v>9109</v>
      </c>
      <c r="T1666" t="e">
        <f>VLOOKUP(Q1666,lot!$A$3:$E$13372,3,0)</f>
        <v>#N/A</v>
      </c>
      <c r="U1666" s="7" t="e">
        <f>VLOOKUP(Q1666,lot!$A$3:$E$13372,5,0)</f>
        <v>#N/A</v>
      </c>
    </row>
    <row r="1667" spans="2:21" hidden="1" x14ac:dyDescent="0.25">
      <c r="B1667" t="s">
        <v>17216</v>
      </c>
      <c r="C1667">
        <v>2200</v>
      </c>
      <c r="E1667" t="s">
        <v>16296</v>
      </c>
      <c r="F1667" t="e">
        <f t="shared" ref="F1667:F1730" si="52">VLOOKUP(E1667,$B$2:$C$1866,2,0)</f>
        <v>#N/A</v>
      </c>
      <c r="G1667" s="11" t="str">
        <f t="shared" ref="G1667:G1730" si="53">IF(ISNA(F1667),"0",F1667)</f>
        <v>0</v>
      </c>
      <c r="L1667" t="s">
        <v>16296</v>
      </c>
      <c r="M1667" t="e">
        <f>VLOOKUP(L1667,lot!$A$3:$E$13372,3,0)</f>
        <v>#N/A</v>
      </c>
      <c r="Q1667" t="s">
        <v>17216</v>
      </c>
      <c r="R1667">
        <v>2200</v>
      </c>
      <c r="S1667" t="s">
        <v>18308</v>
      </c>
      <c r="T1667" t="e">
        <f>VLOOKUP(Q1667,lot!$A$3:$E$13372,3,0)</f>
        <v>#N/A</v>
      </c>
      <c r="U1667" s="7" t="e">
        <f>VLOOKUP(Q1667,lot!$A$3:$E$13372,5,0)</f>
        <v>#N/A</v>
      </c>
    </row>
    <row r="1668" spans="2:21" hidden="1" x14ac:dyDescent="0.25">
      <c r="B1668" t="s">
        <v>17218</v>
      </c>
      <c r="C1668">
        <v>7055</v>
      </c>
      <c r="E1668" t="s">
        <v>16297</v>
      </c>
      <c r="F1668">
        <f t="shared" si="52"/>
        <v>2435</v>
      </c>
      <c r="G1668" s="11">
        <f t="shared" si="53"/>
        <v>2435</v>
      </c>
      <c r="L1668" t="s">
        <v>16297</v>
      </c>
      <c r="M1668" t="e">
        <f>VLOOKUP(L1668,lot!$A$3:$E$13372,3,0)</f>
        <v>#N/A</v>
      </c>
      <c r="Q1668" t="s">
        <v>17218</v>
      </c>
      <c r="R1668">
        <v>7055</v>
      </c>
      <c r="S1668" t="s">
        <v>18308</v>
      </c>
      <c r="T1668" t="e">
        <f>VLOOKUP(Q1668,lot!$A$3:$E$13372,3,0)</f>
        <v>#N/A</v>
      </c>
      <c r="U1668" s="7" t="e">
        <f>VLOOKUP(Q1668,lot!$A$3:$E$13372,5,0)</f>
        <v>#N/A</v>
      </c>
    </row>
    <row r="1669" spans="2:21" hidden="1" x14ac:dyDescent="0.25">
      <c r="B1669" t="s">
        <v>17222</v>
      </c>
      <c r="C1669">
        <v>680</v>
      </c>
      <c r="E1669" t="s">
        <v>16298</v>
      </c>
      <c r="F1669">
        <f t="shared" si="52"/>
        <v>23532</v>
      </c>
      <c r="G1669" s="11">
        <f t="shared" si="53"/>
        <v>23532</v>
      </c>
      <c r="L1669" t="s">
        <v>16298</v>
      </c>
      <c r="M1669" t="e">
        <f>VLOOKUP(L1669,lot!$A$3:$E$13372,3,0)</f>
        <v>#N/A</v>
      </c>
      <c r="Q1669" t="s">
        <v>17222</v>
      </c>
      <c r="R1669">
        <v>680</v>
      </c>
      <c r="S1669" t="s">
        <v>18309</v>
      </c>
      <c r="T1669" t="e">
        <f>VLOOKUP(Q1669,lot!$A$3:$E$13372,3,0)</f>
        <v>#N/A</v>
      </c>
      <c r="U1669" s="7" t="e">
        <f>VLOOKUP(Q1669,lot!$A$3:$E$13372,5,0)</f>
        <v>#N/A</v>
      </c>
    </row>
    <row r="1670" spans="2:21" hidden="1" x14ac:dyDescent="0.25">
      <c r="B1670" t="s">
        <v>17223</v>
      </c>
      <c r="C1670">
        <v>9</v>
      </c>
      <c r="E1670" t="s">
        <v>16299</v>
      </c>
      <c r="F1670" t="e">
        <f t="shared" si="52"/>
        <v>#N/A</v>
      </c>
      <c r="G1670" s="11" t="str">
        <f t="shared" si="53"/>
        <v>0</v>
      </c>
      <c r="L1670" t="s">
        <v>16299</v>
      </c>
      <c r="M1670" t="e">
        <f>VLOOKUP(L1670,lot!$A$3:$E$13372,3,0)</f>
        <v>#N/A</v>
      </c>
      <c r="Q1670" t="s">
        <v>17223</v>
      </c>
      <c r="R1670">
        <v>9</v>
      </c>
      <c r="S1670" t="s">
        <v>18310</v>
      </c>
      <c r="T1670" t="e">
        <f>VLOOKUP(Q1670,lot!$A$3:$E$13372,3,0)</f>
        <v>#N/A</v>
      </c>
      <c r="U1670" s="7" t="e">
        <f>VLOOKUP(Q1670,lot!$A$3:$E$13372,5,0)</f>
        <v>#N/A</v>
      </c>
    </row>
    <row r="1671" spans="2:21" hidden="1" x14ac:dyDescent="0.25">
      <c r="B1671" t="s">
        <v>17224</v>
      </c>
      <c r="C1671">
        <v>880</v>
      </c>
      <c r="E1671" t="s">
        <v>16300</v>
      </c>
      <c r="F1671" t="e">
        <f t="shared" si="52"/>
        <v>#N/A</v>
      </c>
      <c r="G1671" s="11" t="str">
        <f t="shared" si="53"/>
        <v>0</v>
      </c>
      <c r="L1671" t="s">
        <v>16300</v>
      </c>
      <c r="M1671" t="e">
        <f>VLOOKUP(L1671,lot!$A$3:$E$13372,3,0)</f>
        <v>#N/A</v>
      </c>
      <c r="Q1671" t="s">
        <v>17224</v>
      </c>
      <c r="R1671">
        <v>880</v>
      </c>
      <c r="S1671" t="s">
        <v>18310</v>
      </c>
      <c r="T1671" t="e">
        <f>VLOOKUP(Q1671,lot!$A$3:$E$13372,3,0)</f>
        <v>#N/A</v>
      </c>
      <c r="U1671" s="7" t="e">
        <f>VLOOKUP(Q1671,lot!$A$3:$E$13372,5,0)</f>
        <v>#N/A</v>
      </c>
    </row>
    <row r="1672" spans="2:21" hidden="1" x14ac:dyDescent="0.25">
      <c r="B1672" t="s">
        <v>17225</v>
      </c>
      <c r="C1672">
        <v>1100</v>
      </c>
      <c r="E1672" t="s">
        <v>16301</v>
      </c>
      <c r="F1672">
        <f t="shared" si="52"/>
        <v>12</v>
      </c>
      <c r="G1672" s="11">
        <f t="shared" si="53"/>
        <v>12</v>
      </c>
      <c r="L1672" t="s">
        <v>16301</v>
      </c>
      <c r="M1672" t="e">
        <f>VLOOKUP(L1672,lot!$A$3:$E$13372,3,0)</f>
        <v>#N/A</v>
      </c>
      <c r="Q1672" t="s">
        <v>17225</v>
      </c>
      <c r="R1672">
        <v>1100</v>
      </c>
      <c r="S1672" t="s">
        <v>18310</v>
      </c>
      <c r="T1672" t="e">
        <f>VLOOKUP(Q1672,lot!$A$3:$E$13372,3,0)</f>
        <v>#N/A</v>
      </c>
      <c r="U1672" s="7" t="e">
        <f>VLOOKUP(Q1672,lot!$A$3:$E$13372,5,0)</f>
        <v>#N/A</v>
      </c>
    </row>
    <row r="1673" spans="2:21" hidden="1" x14ac:dyDescent="0.25">
      <c r="B1673" t="s">
        <v>17230</v>
      </c>
      <c r="C1673">
        <v>794</v>
      </c>
      <c r="E1673" t="s">
        <v>16302</v>
      </c>
      <c r="F1673" t="e">
        <f t="shared" si="52"/>
        <v>#N/A</v>
      </c>
      <c r="G1673" s="11" t="str">
        <f t="shared" si="53"/>
        <v>0</v>
      </c>
      <c r="L1673" t="s">
        <v>16302</v>
      </c>
      <c r="M1673" t="e">
        <f>VLOOKUP(L1673,lot!$A$3:$E$13372,3,0)</f>
        <v>#N/A</v>
      </c>
      <c r="Q1673" t="s">
        <v>17230</v>
      </c>
      <c r="R1673">
        <v>794</v>
      </c>
      <c r="S1673" t="s">
        <v>9147</v>
      </c>
      <c r="T1673" t="e">
        <f>VLOOKUP(Q1673,lot!$A$3:$E$13372,3,0)</f>
        <v>#N/A</v>
      </c>
      <c r="U1673" s="7" t="e">
        <f>VLOOKUP(Q1673,lot!$A$3:$E$13372,5,0)</f>
        <v>#N/A</v>
      </c>
    </row>
    <row r="1674" spans="2:21" hidden="1" x14ac:dyDescent="0.25">
      <c r="B1674" t="s">
        <v>17231</v>
      </c>
      <c r="C1674">
        <v>20520</v>
      </c>
      <c r="E1674" t="s">
        <v>16303</v>
      </c>
      <c r="F1674" t="e">
        <f t="shared" si="52"/>
        <v>#N/A</v>
      </c>
      <c r="G1674" s="11" t="str">
        <f t="shared" si="53"/>
        <v>0</v>
      </c>
      <c r="L1674" t="s">
        <v>16303</v>
      </c>
      <c r="M1674" t="e">
        <f>VLOOKUP(L1674,lot!$A$3:$E$13372,3,0)</f>
        <v>#N/A</v>
      </c>
      <c r="Q1674" t="s">
        <v>17231</v>
      </c>
      <c r="R1674">
        <v>20520</v>
      </c>
      <c r="S1674" t="s">
        <v>9147</v>
      </c>
      <c r="T1674" t="e">
        <f>VLOOKUP(Q1674,lot!$A$3:$E$13372,3,0)</f>
        <v>#N/A</v>
      </c>
      <c r="U1674" s="7" t="e">
        <f>VLOOKUP(Q1674,lot!$A$3:$E$13372,5,0)</f>
        <v>#N/A</v>
      </c>
    </row>
    <row r="1675" spans="2:21" hidden="1" x14ac:dyDescent="0.25">
      <c r="B1675" t="s">
        <v>17233</v>
      </c>
      <c r="C1675">
        <v>12840</v>
      </c>
      <c r="E1675" t="s">
        <v>16304</v>
      </c>
      <c r="F1675" t="e">
        <f t="shared" si="52"/>
        <v>#N/A</v>
      </c>
      <c r="G1675" s="11" t="str">
        <f t="shared" si="53"/>
        <v>0</v>
      </c>
      <c r="L1675" t="s">
        <v>16304</v>
      </c>
      <c r="M1675" t="e">
        <f>VLOOKUP(L1675,lot!$A$3:$E$13372,3,0)</f>
        <v>#N/A</v>
      </c>
      <c r="Q1675" t="s">
        <v>17233</v>
      </c>
      <c r="R1675">
        <v>12840</v>
      </c>
      <c r="S1675" t="s">
        <v>9147</v>
      </c>
      <c r="T1675" t="e">
        <f>VLOOKUP(Q1675,lot!$A$3:$E$13372,3,0)</f>
        <v>#N/A</v>
      </c>
      <c r="U1675" s="7" t="e">
        <f>VLOOKUP(Q1675,lot!$A$3:$E$13372,5,0)</f>
        <v>#N/A</v>
      </c>
    </row>
    <row r="1676" spans="2:21" hidden="1" x14ac:dyDescent="0.25">
      <c r="B1676" t="s">
        <v>17239</v>
      </c>
      <c r="C1676">
        <v>220</v>
      </c>
      <c r="E1676" t="s">
        <v>16305</v>
      </c>
      <c r="F1676">
        <f t="shared" si="52"/>
        <v>210</v>
      </c>
      <c r="G1676" s="11">
        <f t="shared" si="53"/>
        <v>210</v>
      </c>
      <c r="L1676" t="s">
        <v>16305</v>
      </c>
      <c r="M1676" t="e">
        <f>VLOOKUP(L1676,lot!$A$3:$E$13372,3,0)</f>
        <v>#N/A</v>
      </c>
      <c r="Q1676" t="s">
        <v>17239</v>
      </c>
      <c r="R1676">
        <v>220</v>
      </c>
      <c r="S1676" t="s">
        <v>9159</v>
      </c>
      <c r="T1676" t="e">
        <f>VLOOKUP(Q1676,lot!$A$3:$E$13372,3,0)</f>
        <v>#N/A</v>
      </c>
      <c r="U1676" s="7" t="e">
        <f>VLOOKUP(Q1676,lot!$A$3:$E$13372,5,0)</f>
        <v>#N/A</v>
      </c>
    </row>
    <row r="1677" spans="2:21" hidden="1" x14ac:dyDescent="0.25">
      <c r="B1677" t="s">
        <v>17240</v>
      </c>
      <c r="C1677">
        <v>20</v>
      </c>
      <c r="E1677" t="s">
        <v>16306</v>
      </c>
      <c r="F1677">
        <f t="shared" si="52"/>
        <v>12160</v>
      </c>
      <c r="G1677" s="11">
        <f t="shared" si="53"/>
        <v>12160</v>
      </c>
      <c r="L1677" t="s">
        <v>16306</v>
      </c>
      <c r="M1677" t="e">
        <f>VLOOKUP(L1677,lot!$A$3:$E$13372,3,0)</f>
        <v>#N/A</v>
      </c>
      <c r="Q1677" t="s">
        <v>17240</v>
      </c>
      <c r="R1677">
        <v>20</v>
      </c>
      <c r="S1677" t="s">
        <v>9163</v>
      </c>
      <c r="T1677" t="e">
        <f>VLOOKUP(Q1677,lot!$A$3:$E$13372,3,0)</f>
        <v>#N/A</v>
      </c>
      <c r="U1677" s="7" t="e">
        <f>VLOOKUP(Q1677,lot!$A$3:$E$13372,5,0)</f>
        <v>#N/A</v>
      </c>
    </row>
    <row r="1678" spans="2:21" hidden="1" x14ac:dyDescent="0.25">
      <c r="B1678" t="s">
        <v>17241</v>
      </c>
      <c r="C1678">
        <v>50</v>
      </c>
      <c r="E1678" t="s">
        <v>16307</v>
      </c>
      <c r="F1678">
        <f t="shared" si="52"/>
        <v>66</v>
      </c>
      <c r="G1678" s="11">
        <f t="shared" si="53"/>
        <v>66</v>
      </c>
      <c r="L1678" t="s">
        <v>16307</v>
      </c>
      <c r="M1678" t="e">
        <f>VLOOKUP(L1678,lot!$A$3:$E$13372,3,0)</f>
        <v>#N/A</v>
      </c>
      <c r="Q1678" t="s">
        <v>17241</v>
      </c>
      <c r="R1678">
        <v>50</v>
      </c>
      <c r="S1678" t="s">
        <v>9163</v>
      </c>
      <c r="T1678" t="e">
        <f>VLOOKUP(Q1678,lot!$A$3:$E$13372,3,0)</f>
        <v>#N/A</v>
      </c>
      <c r="U1678" s="7" t="e">
        <f>VLOOKUP(Q1678,lot!$A$3:$E$13372,5,0)</f>
        <v>#N/A</v>
      </c>
    </row>
    <row r="1679" spans="2:21" hidden="1" x14ac:dyDescent="0.25">
      <c r="B1679" t="s">
        <v>17244</v>
      </c>
      <c r="C1679">
        <v>880</v>
      </c>
      <c r="E1679" t="s">
        <v>16308</v>
      </c>
      <c r="F1679">
        <f t="shared" si="52"/>
        <v>200</v>
      </c>
      <c r="G1679" s="11">
        <f t="shared" si="53"/>
        <v>200</v>
      </c>
      <c r="L1679" t="s">
        <v>16308</v>
      </c>
      <c r="M1679" t="e">
        <f>VLOOKUP(L1679,lot!$A$3:$E$13372,3,0)</f>
        <v>#N/A</v>
      </c>
      <c r="Q1679" t="s">
        <v>17244</v>
      </c>
      <c r="R1679">
        <v>880</v>
      </c>
      <c r="S1679" t="s">
        <v>9176</v>
      </c>
      <c r="T1679" t="e">
        <f>VLOOKUP(Q1679,lot!$A$3:$E$13372,3,0)</f>
        <v>#N/A</v>
      </c>
      <c r="U1679" s="7" t="e">
        <f>VLOOKUP(Q1679,lot!$A$3:$E$13372,5,0)</f>
        <v>#N/A</v>
      </c>
    </row>
    <row r="1680" spans="2:21" hidden="1" x14ac:dyDescent="0.25">
      <c r="B1680" t="s">
        <v>17247</v>
      </c>
      <c r="C1680">
        <v>500</v>
      </c>
      <c r="E1680" t="s">
        <v>14359</v>
      </c>
      <c r="F1680" t="e">
        <f t="shared" si="52"/>
        <v>#N/A</v>
      </c>
      <c r="G1680" s="11" t="str">
        <f t="shared" si="53"/>
        <v>0</v>
      </c>
      <c r="L1680" t="s">
        <v>14359</v>
      </c>
      <c r="M1680" t="e">
        <f>VLOOKUP(L1680,lot!$A$3:$E$13372,3,0)</f>
        <v>#N/A</v>
      </c>
      <c r="Q1680" t="s">
        <v>17247</v>
      </c>
      <c r="R1680">
        <v>500</v>
      </c>
      <c r="S1680" t="s">
        <v>9176</v>
      </c>
      <c r="T1680" t="e">
        <f>VLOOKUP(Q1680,lot!$A$3:$E$13372,3,0)</f>
        <v>#N/A</v>
      </c>
      <c r="U1680" s="7" t="e">
        <f>VLOOKUP(Q1680,lot!$A$3:$E$13372,5,0)</f>
        <v>#N/A</v>
      </c>
    </row>
    <row r="1681" spans="2:21" hidden="1" x14ac:dyDescent="0.25">
      <c r="B1681" t="s">
        <v>17249</v>
      </c>
      <c r="C1681">
        <v>436</v>
      </c>
      <c r="E1681" t="s">
        <v>16321</v>
      </c>
      <c r="F1681" t="e">
        <f t="shared" si="52"/>
        <v>#N/A</v>
      </c>
      <c r="G1681" s="11" t="str">
        <f t="shared" si="53"/>
        <v>0</v>
      </c>
      <c r="L1681" t="s">
        <v>16321</v>
      </c>
      <c r="M1681" t="e">
        <f>VLOOKUP(L1681,lot!$A$3:$E$13372,3,0)</f>
        <v>#N/A</v>
      </c>
      <c r="Q1681" t="s">
        <v>17249</v>
      </c>
      <c r="R1681">
        <v>436</v>
      </c>
      <c r="S1681" t="s">
        <v>9179</v>
      </c>
      <c r="T1681" t="e">
        <f>VLOOKUP(Q1681,lot!$A$3:$E$13372,3,0)</f>
        <v>#N/A</v>
      </c>
      <c r="U1681" s="7" t="e">
        <f>VLOOKUP(Q1681,lot!$A$3:$E$13372,5,0)</f>
        <v>#N/A</v>
      </c>
    </row>
    <row r="1682" spans="2:21" hidden="1" x14ac:dyDescent="0.25">
      <c r="B1682" t="s">
        <v>17250</v>
      </c>
      <c r="C1682">
        <v>2</v>
      </c>
      <c r="E1682" t="s">
        <v>16323</v>
      </c>
      <c r="F1682" t="e">
        <f t="shared" si="52"/>
        <v>#N/A</v>
      </c>
      <c r="G1682" s="11" t="str">
        <f t="shared" si="53"/>
        <v>0</v>
      </c>
      <c r="L1682" t="s">
        <v>16323</v>
      </c>
      <c r="M1682" t="e">
        <f>VLOOKUP(L1682,lot!$A$3:$E$13372,3,0)</f>
        <v>#N/A</v>
      </c>
      <c r="Q1682" t="s">
        <v>17250</v>
      </c>
      <c r="R1682">
        <v>2</v>
      </c>
      <c r="S1682" t="s">
        <v>9181</v>
      </c>
      <c r="T1682" t="e">
        <f>VLOOKUP(Q1682,lot!$A$3:$E$13372,3,0)</f>
        <v>#N/A</v>
      </c>
      <c r="U1682" s="7" t="e">
        <f>VLOOKUP(Q1682,lot!$A$3:$E$13372,5,0)</f>
        <v>#N/A</v>
      </c>
    </row>
    <row r="1683" spans="2:21" hidden="1" x14ac:dyDescent="0.25">
      <c r="B1683" t="s">
        <v>17252</v>
      </c>
      <c r="C1683">
        <v>70</v>
      </c>
      <c r="E1683" t="s">
        <v>16324</v>
      </c>
      <c r="F1683" t="e">
        <f t="shared" si="52"/>
        <v>#N/A</v>
      </c>
      <c r="G1683" s="11" t="str">
        <f t="shared" si="53"/>
        <v>0</v>
      </c>
      <c r="L1683" t="s">
        <v>16324</v>
      </c>
      <c r="M1683" t="e">
        <f>VLOOKUP(L1683,lot!$A$3:$E$13372,3,0)</f>
        <v>#N/A</v>
      </c>
      <c r="Q1683" t="s">
        <v>17252</v>
      </c>
      <c r="R1683">
        <v>70</v>
      </c>
      <c r="S1683" t="s">
        <v>9181</v>
      </c>
      <c r="T1683" t="e">
        <f>VLOOKUP(Q1683,lot!$A$3:$E$13372,3,0)</f>
        <v>#N/A</v>
      </c>
      <c r="U1683" s="7" t="e">
        <f>VLOOKUP(Q1683,lot!$A$3:$E$13372,5,0)</f>
        <v>#N/A</v>
      </c>
    </row>
    <row r="1684" spans="2:21" hidden="1" x14ac:dyDescent="0.25">
      <c r="B1684" t="s">
        <v>17253</v>
      </c>
      <c r="C1684">
        <v>400</v>
      </c>
      <c r="E1684" t="s">
        <v>16325</v>
      </c>
      <c r="F1684" t="e">
        <f t="shared" si="52"/>
        <v>#N/A</v>
      </c>
      <c r="G1684" s="11" t="str">
        <f t="shared" si="53"/>
        <v>0</v>
      </c>
      <c r="L1684" t="s">
        <v>16325</v>
      </c>
      <c r="M1684" t="e">
        <f>VLOOKUP(L1684,lot!$A$3:$E$13372,3,0)</f>
        <v>#N/A</v>
      </c>
      <c r="Q1684" t="s">
        <v>17253</v>
      </c>
      <c r="R1684">
        <v>400</v>
      </c>
      <c r="S1684" t="s">
        <v>9181</v>
      </c>
      <c r="T1684" t="e">
        <f>VLOOKUP(Q1684,lot!$A$3:$E$13372,3,0)</f>
        <v>#N/A</v>
      </c>
      <c r="U1684" s="7" t="e">
        <f>VLOOKUP(Q1684,lot!$A$3:$E$13372,5,0)</f>
        <v>#N/A</v>
      </c>
    </row>
    <row r="1685" spans="2:21" hidden="1" x14ac:dyDescent="0.25">
      <c r="B1685" t="s">
        <v>17256</v>
      </c>
      <c r="C1685">
        <v>70</v>
      </c>
      <c r="E1685" t="s">
        <v>16326</v>
      </c>
      <c r="F1685">
        <f t="shared" si="52"/>
        <v>15637</v>
      </c>
      <c r="G1685" s="11">
        <f t="shared" si="53"/>
        <v>15637</v>
      </c>
      <c r="L1685" t="s">
        <v>16326</v>
      </c>
      <c r="M1685" t="e">
        <f>VLOOKUP(L1685,lot!$A$3:$E$13372,3,0)</f>
        <v>#N/A</v>
      </c>
      <c r="Q1685" t="s">
        <v>17256</v>
      </c>
      <c r="R1685">
        <v>70</v>
      </c>
      <c r="S1685" t="s">
        <v>9188</v>
      </c>
      <c r="T1685" t="e">
        <f>VLOOKUP(Q1685,lot!$A$3:$E$13372,3,0)</f>
        <v>#N/A</v>
      </c>
      <c r="U1685" s="7" t="e">
        <f>VLOOKUP(Q1685,lot!$A$3:$E$13372,5,0)</f>
        <v>#N/A</v>
      </c>
    </row>
    <row r="1686" spans="2:21" hidden="1" x14ac:dyDescent="0.25">
      <c r="B1686" t="s">
        <v>17258</v>
      </c>
      <c r="C1686">
        <v>64</v>
      </c>
      <c r="E1686" t="s">
        <v>16327</v>
      </c>
      <c r="F1686">
        <f t="shared" si="52"/>
        <v>1545</v>
      </c>
      <c r="G1686" s="11">
        <f t="shared" si="53"/>
        <v>1545</v>
      </c>
      <c r="L1686" t="s">
        <v>16327</v>
      </c>
      <c r="M1686" t="e">
        <f>VLOOKUP(L1686,lot!$A$3:$E$13372,3,0)</f>
        <v>#N/A</v>
      </c>
      <c r="Q1686" t="s">
        <v>17258</v>
      </c>
      <c r="R1686">
        <v>64</v>
      </c>
      <c r="S1686" t="s">
        <v>9195</v>
      </c>
      <c r="T1686" t="e">
        <f>VLOOKUP(Q1686,lot!$A$3:$E$13372,3,0)</f>
        <v>#N/A</v>
      </c>
      <c r="U1686" s="7" t="e">
        <f>VLOOKUP(Q1686,lot!$A$3:$E$13372,5,0)</f>
        <v>#N/A</v>
      </c>
    </row>
    <row r="1687" spans="2:21" hidden="1" x14ac:dyDescent="0.25">
      <c r="B1687" t="s">
        <v>17260</v>
      </c>
      <c r="C1687">
        <v>196</v>
      </c>
      <c r="E1687" t="s">
        <v>16328</v>
      </c>
      <c r="F1687">
        <f t="shared" si="52"/>
        <v>2595</v>
      </c>
      <c r="G1687" s="11">
        <f t="shared" si="53"/>
        <v>2595</v>
      </c>
      <c r="L1687" t="s">
        <v>16328</v>
      </c>
      <c r="M1687" t="e">
        <f>VLOOKUP(L1687,lot!$A$3:$E$13372,3,0)</f>
        <v>#N/A</v>
      </c>
      <c r="Q1687" t="s">
        <v>17260</v>
      </c>
      <c r="R1687">
        <v>196</v>
      </c>
      <c r="S1687" t="s">
        <v>9201</v>
      </c>
      <c r="T1687" t="e">
        <f>VLOOKUP(Q1687,lot!$A$3:$E$13372,3,0)</f>
        <v>#N/A</v>
      </c>
      <c r="U1687" s="7" t="e">
        <f>VLOOKUP(Q1687,lot!$A$3:$E$13372,5,0)</f>
        <v>#N/A</v>
      </c>
    </row>
    <row r="1688" spans="2:21" hidden="1" x14ac:dyDescent="0.25">
      <c r="B1688" t="s">
        <v>17261</v>
      </c>
      <c r="C1688">
        <v>50</v>
      </c>
      <c r="E1688" t="s">
        <v>16313</v>
      </c>
      <c r="F1688" t="e">
        <f t="shared" si="52"/>
        <v>#N/A</v>
      </c>
      <c r="G1688" s="11" t="str">
        <f t="shared" si="53"/>
        <v>0</v>
      </c>
      <c r="L1688" t="s">
        <v>16313</v>
      </c>
      <c r="M1688" t="e">
        <f>VLOOKUP(L1688,lot!$A$3:$E$13372,3,0)</f>
        <v>#N/A</v>
      </c>
      <c r="Q1688" t="s">
        <v>17261</v>
      </c>
      <c r="R1688">
        <v>50</v>
      </c>
      <c r="S1688" t="s">
        <v>9207</v>
      </c>
      <c r="T1688" t="e">
        <f>VLOOKUP(Q1688,lot!$A$3:$E$13372,3,0)</f>
        <v>#N/A</v>
      </c>
      <c r="U1688" s="7" t="e">
        <f>VLOOKUP(Q1688,lot!$A$3:$E$13372,5,0)</f>
        <v>#N/A</v>
      </c>
    </row>
    <row r="1689" spans="2:21" hidden="1" x14ac:dyDescent="0.25">
      <c r="B1689" t="s">
        <v>17262</v>
      </c>
      <c r="C1689">
        <v>200</v>
      </c>
      <c r="E1689" t="s">
        <v>16314</v>
      </c>
      <c r="F1689">
        <f t="shared" si="52"/>
        <v>1160</v>
      </c>
      <c r="G1689" s="11">
        <f t="shared" si="53"/>
        <v>1160</v>
      </c>
      <c r="L1689" t="s">
        <v>16314</v>
      </c>
      <c r="M1689" t="e">
        <f>VLOOKUP(L1689,lot!$A$3:$E$13372,3,0)</f>
        <v>#N/A</v>
      </c>
      <c r="Q1689" t="s">
        <v>17262</v>
      </c>
      <c r="R1689">
        <v>200</v>
      </c>
      <c r="S1689" t="s">
        <v>9207</v>
      </c>
      <c r="T1689" t="e">
        <f>VLOOKUP(Q1689,lot!$A$3:$E$13372,3,0)</f>
        <v>#N/A</v>
      </c>
      <c r="U1689" s="7" t="e">
        <f>VLOOKUP(Q1689,lot!$A$3:$E$13372,5,0)</f>
        <v>#N/A</v>
      </c>
    </row>
    <row r="1690" spans="2:21" hidden="1" x14ac:dyDescent="0.25">
      <c r="B1690" t="s">
        <v>17266</v>
      </c>
      <c r="C1690">
        <v>660</v>
      </c>
      <c r="E1690" t="s">
        <v>16315</v>
      </c>
      <c r="F1690" t="e">
        <f t="shared" si="52"/>
        <v>#N/A</v>
      </c>
      <c r="G1690" s="11" t="str">
        <f t="shared" si="53"/>
        <v>0</v>
      </c>
      <c r="L1690" t="s">
        <v>16315</v>
      </c>
      <c r="M1690" t="e">
        <f>VLOOKUP(L1690,lot!$A$3:$E$13372,3,0)</f>
        <v>#N/A</v>
      </c>
      <c r="Q1690" t="s">
        <v>17266</v>
      </c>
      <c r="R1690">
        <v>660</v>
      </c>
      <c r="S1690" t="s">
        <v>9211</v>
      </c>
      <c r="T1690" t="e">
        <f>VLOOKUP(Q1690,lot!$A$3:$E$13372,3,0)</f>
        <v>#N/A</v>
      </c>
      <c r="U1690" s="7" t="e">
        <f>VLOOKUP(Q1690,lot!$A$3:$E$13372,5,0)</f>
        <v>#N/A</v>
      </c>
    </row>
    <row r="1691" spans="2:21" hidden="1" x14ac:dyDescent="0.25">
      <c r="B1691" t="s">
        <v>17267</v>
      </c>
      <c r="C1691">
        <v>3</v>
      </c>
      <c r="E1691" t="s">
        <v>16316</v>
      </c>
      <c r="F1691" t="e">
        <f t="shared" si="52"/>
        <v>#N/A</v>
      </c>
      <c r="G1691" s="11" t="str">
        <f t="shared" si="53"/>
        <v>0</v>
      </c>
      <c r="L1691" t="s">
        <v>16316</v>
      </c>
      <c r="M1691" t="e">
        <f>VLOOKUP(L1691,lot!$A$3:$E$13372,3,0)</f>
        <v>#N/A</v>
      </c>
      <c r="Q1691" t="s">
        <v>17267</v>
      </c>
      <c r="R1691">
        <v>3</v>
      </c>
      <c r="S1691" t="s">
        <v>9214</v>
      </c>
      <c r="T1691" t="e">
        <f>VLOOKUP(Q1691,lot!$A$3:$E$13372,3,0)</f>
        <v>#N/A</v>
      </c>
      <c r="U1691" s="7" t="e">
        <f>VLOOKUP(Q1691,lot!$A$3:$E$13372,5,0)</f>
        <v>#N/A</v>
      </c>
    </row>
    <row r="1692" spans="2:21" hidden="1" x14ac:dyDescent="0.25">
      <c r="B1692" t="s">
        <v>17269</v>
      </c>
      <c r="C1692">
        <v>100</v>
      </c>
      <c r="E1692" t="s">
        <v>16317</v>
      </c>
      <c r="F1692">
        <f t="shared" si="52"/>
        <v>3210</v>
      </c>
      <c r="G1692" s="11">
        <f t="shared" si="53"/>
        <v>3210</v>
      </c>
      <c r="L1692" t="s">
        <v>16317</v>
      </c>
      <c r="M1692" t="e">
        <f>VLOOKUP(L1692,lot!$A$3:$E$13372,3,0)</f>
        <v>#N/A</v>
      </c>
      <c r="Q1692" t="s">
        <v>17269</v>
      </c>
      <c r="R1692">
        <v>100</v>
      </c>
      <c r="S1692" t="s">
        <v>9214</v>
      </c>
      <c r="T1692" t="e">
        <f>VLOOKUP(Q1692,lot!$A$3:$E$13372,3,0)</f>
        <v>#N/A</v>
      </c>
      <c r="U1692" s="7" t="e">
        <f>VLOOKUP(Q1692,lot!$A$3:$E$13372,5,0)</f>
        <v>#N/A</v>
      </c>
    </row>
    <row r="1693" spans="2:21" hidden="1" x14ac:dyDescent="0.25">
      <c r="B1693" t="s">
        <v>17270</v>
      </c>
      <c r="C1693">
        <v>431</v>
      </c>
      <c r="E1693" t="s">
        <v>16318</v>
      </c>
      <c r="F1693">
        <f t="shared" si="52"/>
        <v>2000</v>
      </c>
      <c r="G1693" s="11">
        <f t="shared" si="53"/>
        <v>2000</v>
      </c>
      <c r="L1693" t="s">
        <v>16318</v>
      </c>
      <c r="M1693" t="e">
        <f>VLOOKUP(L1693,lot!$A$3:$E$13372,3,0)</f>
        <v>#N/A</v>
      </c>
      <c r="Q1693" t="s">
        <v>17270</v>
      </c>
      <c r="R1693">
        <v>431</v>
      </c>
      <c r="S1693" t="s">
        <v>9218</v>
      </c>
      <c r="T1693" t="e">
        <f>VLOOKUP(Q1693,lot!$A$3:$E$13372,3,0)</f>
        <v>#N/A</v>
      </c>
      <c r="U1693" s="7" t="e">
        <f>VLOOKUP(Q1693,lot!$A$3:$E$13372,5,0)</f>
        <v>#N/A</v>
      </c>
    </row>
    <row r="1694" spans="2:21" hidden="1" x14ac:dyDescent="0.25">
      <c r="B1694" t="s">
        <v>17276</v>
      </c>
      <c r="C1694">
        <v>200</v>
      </c>
      <c r="E1694" t="s">
        <v>16319</v>
      </c>
      <c r="F1694">
        <f t="shared" si="52"/>
        <v>180</v>
      </c>
      <c r="G1694" s="11">
        <f t="shared" si="53"/>
        <v>180</v>
      </c>
      <c r="L1694" t="s">
        <v>16319</v>
      </c>
      <c r="M1694" t="e">
        <f>VLOOKUP(L1694,lot!$A$3:$E$13372,3,0)</f>
        <v>#N/A</v>
      </c>
      <c r="Q1694" t="s">
        <v>17276</v>
      </c>
      <c r="R1694">
        <v>200</v>
      </c>
      <c r="S1694" t="s">
        <v>9224</v>
      </c>
      <c r="T1694" t="e">
        <f>VLOOKUP(Q1694,lot!$A$3:$E$13372,3,0)</f>
        <v>#N/A</v>
      </c>
      <c r="U1694" s="7" t="e">
        <f>VLOOKUP(Q1694,lot!$A$3:$E$13372,5,0)</f>
        <v>#N/A</v>
      </c>
    </row>
    <row r="1695" spans="2:21" hidden="1" x14ac:dyDescent="0.25">
      <c r="B1695" t="s">
        <v>17277</v>
      </c>
      <c r="C1695">
        <v>14</v>
      </c>
      <c r="E1695" t="s">
        <v>16320</v>
      </c>
      <c r="F1695">
        <f t="shared" si="52"/>
        <v>2620</v>
      </c>
      <c r="G1695" s="11">
        <f t="shared" si="53"/>
        <v>2620</v>
      </c>
      <c r="L1695" t="s">
        <v>16320</v>
      </c>
      <c r="M1695" t="e">
        <f>VLOOKUP(L1695,lot!$A$3:$E$13372,3,0)</f>
        <v>#N/A</v>
      </c>
      <c r="Q1695" t="s">
        <v>17277</v>
      </c>
      <c r="R1695">
        <v>14</v>
      </c>
      <c r="S1695" t="s">
        <v>9226</v>
      </c>
      <c r="T1695" t="e">
        <f>VLOOKUP(Q1695,lot!$A$3:$E$13372,3,0)</f>
        <v>#N/A</v>
      </c>
      <c r="U1695" s="7" t="e">
        <f>VLOOKUP(Q1695,lot!$A$3:$E$13372,5,0)</f>
        <v>#N/A</v>
      </c>
    </row>
    <row r="1696" spans="2:21" hidden="1" x14ac:dyDescent="0.25">
      <c r="B1696" t="s">
        <v>17278</v>
      </c>
      <c r="C1696">
        <v>96</v>
      </c>
      <c r="E1696" t="s">
        <v>16309</v>
      </c>
      <c r="F1696" t="e">
        <f t="shared" si="52"/>
        <v>#N/A</v>
      </c>
      <c r="G1696" s="11" t="str">
        <f t="shared" si="53"/>
        <v>0</v>
      </c>
      <c r="L1696" t="s">
        <v>16309</v>
      </c>
      <c r="M1696" t="e">
        <f>VLOOKUP(L1696,lot!$A$3:$E$13372,3,0)</f>
        <v>#N/A</v>
      </c>
      <c r="Q1696" t="s">
        <v>17278</v>
      </c>
      <c r="R1696">
        <v>96</v>
      </c>
      <c r="S1696" t="s">
        <v>9226</v>
      </c>
      <c r="T1696" t="e">
        <f>VLOOKUP(Q1696,lot!$A$3:$E$13372,3,0)</f>
        <v>#N/A</v>
      </c>
      <c r="U1696" s="7" t="e">
        <f>VLOOKUP(Q1696,lot!$A$3:$E$13372,5,0)</f>
        <v>#N/A</v>
      </c>
    </row>
    <row r="1697" spans="2:21" hidden="1" x14ac:dyDescent="0.25">
      <c r="B1697" t="s">
        <v>17279</v>
      </c>
      <c r="C1697">
        <v>320</v>
      </c>
      <c r="E1697" t="s">
        <v>16310</v>
      </c>
      <c r="F1697" t="e">
        <f t="shared" si="52"/>
        <v>#N/A</v>
      </c>
      <c r="G1697" s="11" t="str">
        <f t="shared" si="53"/>
        <v>0</v>
      </c>
      <c r="L1697" t="s">
        <v>16310</v>
      </c>
      <c r="M1697" t="e">
        <f>VLOOKUP(L1697,lot!$A$3:$E$13372,3,0)</f>
        <v>#N/A</v>
      </c>
      <c r="Q1697" t="s">
        <v>17279</v>
      </c>
      <c r="R1697">
        <v>320</v>
      </c>
      <c r="S1697" t="s">
        <v>9230</v>
      </c>
      <c r="T1697" t="e">
        <f>VLOOKUP(Q1697,lot!$A$3:$E$13372,3,0)</f>
        <v>#N/A</v>
      </c>
      <c r="U1697" s="7" t="e">
        <f>VLOOKUP(Q1697,lot!$A$3:$E$13372,5,0)</f>
        <v>#N/A</v>
      </c>
    </row>
    <row r="1698" spans="2:21" hidden="1" x14ac:dyDescent="0.25">
      <c r="B1698" t="s">
        <v>17280</v>
      </c>
      <c r="C1698">
        <v>120</v>
      </c>
      <c r="E1698" t="s">
        <v>16311</v>
      </c>
      <c r="F1698">
        <f t="shared" si="52"/>
        <v>15135</v>
      </c>
      <c r="G1698" s="11">
        <f t="shared" si="53"/>
        <v>15135</v>
      </c>
      <c r="L1698" t="s">
        <v>16311</v>
      </c>
      <c r="M1698" t="e">
        <f>VLOOKUP(L1698,lot!$A$3:$E$13372,3,0)</f>
        <v>#N/A</v>
      </c>
      <c r="Q1698" t="s">
        <v>17280</v>
      </c>
      <c r="R1698">
        <v>120</v>
      </c>
      <c r="S1698" t="s">
        <v>9231</v>
      </c>
      <c r="T1698" t="e">
        <f>VLOOKUP(Q1698,lot!$A$3:$E$13372,3,0)</f>
        <v>#N/A</v>
      </c>
      <c r="U1698" s="7" t="e">
        <f>VLOOKUP(Q1698,lot!$A$3:$E$13372,5,0)</f>
        <v>#N/A</v>
      </c>
    </row>
    <row r="1699" spans="2:21" hidden="1" x14ac:dyDescent="0.25">
      <c r="B1699" t="s">
        <v>17282</v>
      </c>
      <c r="C1699">
        <v>2390</v>
      </c>
      <c r="E1699" t="s">
        <v>16312</v>
      </c>
      <c r="F1699">
        <f t="shared" si="52"/>
        <v>5380</v>
      </c>
      <c r="G1699" s="11">
        <f t="shared" si="53"/>
        <v>5380</v>
      </c>
      <c r="L1699" t="s">
        <v>16312</v>
      </c>
      <c r="M1699" t="e">
        <f>VLOOKUP(L1699,lot!$A$3:$E$13372,3,0)</f>
        <v>#N/A</v>
      </c>
      <c r="Q1699" t="s">
        <v>17282</v>
      </c>
      <c r="R1699">
        <v>2390</v>
      </c>
      <c r="S1699" t="s">
        <v>9235</v>
      </c>
      <c r="T1699" t="e">
        <f>VLOOKUP(Q1699,lot!$A$3:$E$13372,3,0)</f>
        <v>#N/A</v>
      </c>
      <c r="U1699" s="7" t="e">
        <f>VLOOKUP(Q1699,lot!$A$3:$E$13372,5,0)</f>
        <v>#N/A</v>
      </c>
    </row>
    <row r="1700" spans="2:21" hidden="1" x14ac:dyDescent="0.25">
      <c r="B1700" t="s">
        <v>17285</v>
      </c>
      <c r="C1700">
        <v>19</v>
      </c>
      <c r="E1700" t="s">
        <v>14360</v>
      </c>
      <c r="F1700">
        <f t="shared" si="52"/>
        <v>2</v>
      </c>
      <c r="G1700" s="11">
        <f t="shared" si="53"/>
        <v>2</v>
      </c>
      <c r="L1700" t="s">
        <v>14360</v>
      </c>
      <c r="M1700" t="e">
        <f>VLOOKUP(L1700,lot!$A$3:$E$13372,3,0)</f>
        <v>#N/A</v>
      </c>
      <c r="Q1700" t="s">
        <v>17285</v>
      </c>
      <c r="R1700">
        <v>19</v>
      </c>
      <c r="S1700" t="s">
        <v>9241</v>
      </c>
      <c r="T1700" t="e">
        <f>VLOOKUP(Q1700,lot!$A$3:$E$13372,3,0)</f>
        <v>#N/A</v>
      </c>
      <c r="U1700" s="7" t="e">
        <f>VLOOKUP(Q1700,lot!$A$3:$E$13372,5,0)</f>
        <v>#N/A</v>
      </c>
    </row>
    <row r="1701" spans="2:21" hidden="1" x14ac:dyDescent="0.25">
      <c r="B1701" t="s">
        <v>17287</v>
      </c>
      <c r="C1701">
        <v>15</v>
      </c>
      <c r="E1701" t="s">
        <v>16329</v>
      </c>
      <c r="F1701" t="e">
        <f t="shared" si="52"/>
        <v>#N/A</v>
      </c>
      <c r="G1701" s="11" t="str">
        <f t="shared" si="53"/>
        <v>0</v>
      </c>
      <c r="L1701" t="s">
        <v>16329</v>
      </c>
      <c r="M1701" t="e">
        <f>VLOOKUP(L1701,lot!$A$3:$E$13372,3,0)</f>
        <v>#N/A</v>
      </c>
      <c r="Q1701" t="s">
        <v>17287</v>
      </c>
      <c r="R1701">
        <v>15</v>
      </c>
      <c r="S1701" t="s">
        <v>9250</v>
      </c>
      <c r="T1701" t="e">
        <f>VLOOKUP(Q1701,lot!$A$3:$E$13372,3,0)</f>
        <v>#N/A</v>
      </c>
      <c r="U1701" s="7" t="e">
        <f>VLOOKUP(Q1701,lot!$A$3:$E$13372,5,0)</f>
        <v>#N/A</v>
      </c>
    </row>
    <row r="1702" spans="2:21" hidden="1" x14ac:dyDescent="0.25">
      <c r="B1702" t="s">
        <v>17288</v>
      </c>
      <c r="C1702">
        <v>68</v>
      </c>
      <c r="E1702" t="s">
        <v>16330</v>
      </c>
      <c r="F1702" t="e">
        <f t="shared" si="52"/>
        <v>#N/A</v>
      </c>
      <c r="G1702" s="11" t="str">
        <f t="shared" si="53"/>
        <v>0</v>
      </c>
      <c r="L1702" t="s">
        <v>16330</v>
      </c>
      <c r="M1702" t="e">
        <f>VLOOKUP(L1702,lot!$A$3:$E$13372,3,0)</f>
        <v>#N/A</v>
      </c>
      <c r="Q1702" t="s">
        <v>17288</v>
      </c>
      <c r="R1702">
        <v>68</v>
      </c>
      <c r="S1702" t="s">
        <v>9252</v>
      </c>
      <c r="T1702" t="e">
        <f>VLOOKUP(Q1702,lot!$A$3:$E$13372,3,0)</f>
        <v>#N/A</v>
      </c>
      <c r="U1702" s="7" t="e">
        <f>VLOOKUP(Q1702,lot!$A$3:$E$13372,5,0)</f>
        <v>#N/A</v>
      </c>
    </row>
    <row r="1703" spans="2:21" hidden="1" x14ac:dyDescent="0.25">
      <c r="B1703" t="s">
        <v>17289</v>
      </c>
      <c r="C1703">
        <v>2</v>
      </c>
      <c r="E1703" t="s">
        <v>16331</v>
      </c>
      <c r="F1703">
        <f t="shared" si="52"/>
        <v>182</v>
      </c>
      <c r="G1703" s="11">
        <f t="shared" si="53"/>
        <v>182</v>
      </c>
      <c r="L1703" t="s">
        <v>16331</v>
      </c>
      <c r="M1703" t="e">
        <f>VLOOKUP(L1703,lot!$A$3:$E$13372,3,0)</f>
        <v>#N/A</v>
      </c>
      <c r="Q1703" t="s">
        <v>17289</v>
      </c>
      <c r="R1703">
        <v>2</v>
      </c>
      <c r="S1703" t="s">
        <v>9254</v>
      </c>
      <c r="T1703" t="e">
        <f>VLOOKUP(Q1703,lot!$A$3:$E$13372,3,0)</f>
        <v>#N/A</v>
      </c>
      <c r="U1703" s="7" t="e">
        <f>VLOOKUP(Q1703,lot!$A$3:$E$13372,5,0)</f>
        <v>#N/A</v>
      </c>
    </row>
    <row r="1704" spans="2:21" hidden="1" x14ac:dyDescent="0.25">
      <c r="B1704" t="s">
        <v>17290</v>
      </c>
      <c r="C1704">
        <v>27</v>
      </c>
      <c r="E1704" t="s">
        <v>16332</v>
      </c>
      <c r="F1704">
        <f t="shared" si="52"/>
        <v>273</v>
      </c>
      <c r="G1704" s="11">
        <f t="shared" si="53"/>
        <v>273</v>
      </c>
      <c r="L1704" t="s">
        <v>16332</v>
      </c>
      <c r="M1704" t="e">
        <f>VLOOKUP(L1704,lot!$A$3:$E$13372,3,0)</f>
        <v>#N/A</v>
      </c>
      <c r="Q1704" t="s">
        <v>17290</v>
      </c>
      <c r="R1704">
        <v>27</v>
      </c>
      <c r="S1704" t="s">
        <v>9258</v>
      </c>
      <c r="T1704" t="e">
        <f>VLOOKUP(Q1704,lot!$A$3:$E$13372,3,0)</f>
        <v>#N/A</v>
      </c>
      <c r="U1704" s="7" t="e">
        <f>VLOOKUP(Q1704,lot!$A$3:$E$13372,5,0)</f>
        <v>#N/A</v>
      </c>
    </row>
    <row r="1705" spans="2:21" hidden="1" x14ac:dyDescent="0.25">
      <c r="B1705" t="s">
        <v>17291</v>
      </c>
      <c r="C1705">
        <v>50</v>
      </c>
      <c r="E1705" t="s">
        <v>16333</v>
      </c>
      <c r="F1705">
        <f t="shared" si="52"/>
        <v>243</v>
      </c>
      <c r="G1705" s="11">
        <f t="shared" si="53"/>
        <v>243</v>
      </c>
      <c r="L1705" t="s">
        <v>16333</v>
      </c>
      <c r="M1705" t="e">
        <f>VLOOKUP(L1705,lot!$A$3:$E$13372,3,0)</f>
        <v>#N/A</v>
      </c>
      <c r="Q1705" t="s">
        <v>17291</v>
      </c>
      <c r="R1705">
        <v>50</v>
      </c>
      <c r="S1705" t="s">
        <v>9266</v>
      </c>
      <c r="T1705" t="e">
        <f>VLOOKUP(Q1705,lot!$A$3:$E$13372,3,0)</f>
        <v>#N/A</v>
      </c>
      <c r="U1705" s="7" t="e">
        <f>VLOOKUP(Q1705,lot!$A$3:$E$13372,5,0)</f>
        <v>#N/A</v>
      </c>
    </row>
    <row r="1706" spans="2:21" hidden="1" x14ac:dyDescent="0.25">
      <c r="B1706" t="s">
        <v>17292</v>
      </c>
      <c r="C1706">
        <v>26</v>
      </c>
      <c r="E1706" t="s">
        <v>14361</v>
      </c>
      <c r="F1706">
        <f t="shared" si="52"/>
        <v>1</v>
      </c>
      <c r="G1706" s="11">
        <f t="shared" si="53"/>
        <v>1</v>
      </c>
      <c r="L1706" t="s">
        <v>14361</v>
      </c>
      <c r="M1706" t="e">
        <f>VLOOKUP(L1706,lot!$A$3:$E$13372,3,0)</f>
        <v>#N/A</v>
      </c>
      <c r="Q1706" t="s">
        <v>17292</v>
      </c>
      <c r="R1706">
        <v>26</v>
      </c>
      <c r="S1706" t="s">
        <v>9268</v>
      </c>
      <c r="T1706" t="e">
        <f>VLOOKUP(Q1706,lot!$A$3:$E$13372,3,0)</f>
        <v>#N/A</v>
      </c>
      <c r="U1706" s="7" t="e">
        <f>VLOOKUP(Q1706,lot!$A$3:$E$13372,5,0)</f>
        <v>#N/A</v>
      </c>
    </row>
    <row r="1707" spans="2:21" hidden="1" x14ac:dyDescent="0.25">
      <c r="B1707" t="s">
        <v>17293</v>
      </c>
      <c r="C1707">
        <v>5</v>
      </c>
      <c r="E1707" t="s">
        <v>16337</v>
      </c>
      <c r="F1707">
        <f t="shared" si="52"/>
        <v>5302</v>
      </c>
      <c r="G1707" s="11">
        <f t="shared" si="53"/>
        <v>5302</v>
      </c>
      <c r="L1707" t="s">
        <v>16337</v>
      </c>
      <c r="M1707" t="e">
        <f>VLOOKUP(L1707,lot!$A$3:$E$13372,3,0)</f>
        <v>#N/A</v>
      </c>
      <c r="Q1707" t="s">
        <v>17293</v>
      </c>
      <c r="R1707">
        <v>5</v>
      </c>
      <c r="S1707" t="s">
        <v>9270</v>
      </c>
      <c r="T1707" t="e">
        <f>VLOOKUP(Q1707,lot!$A$3:$E$13372,3,0)</f>
        <v>#N/A</v>
      </c>
      <c r="U1707" s="7" t="e">
        <f>VLOOKUP(Q1707,lot!$A$3:$E$13372,5,0)</f>
        <v>#N/A</v>
      </c>
    </row>
    <row r="1708" spans="2:21" hidden="1" x14ac:dyDescent="0.25">
      <c r="B1708" t="s">
        <v>17294</v>
      </c>
      <c r="C1708">
        <v>20</v>
      </c>
      <c r="E1708" t="s">
        <v>16334</v>
      </c>
      <c r="F1708">
        <f t="shared" si="52"/>
        <v>6695</v>
      </c>
      <c r="G1708" s="11">
        <f t="shared" si="53"/>
        <v>6695</v>
      </c>
      <c r="L1708" t="s">
        <v>16334</v>
      </c>
      <c r="M1708" t="e">
        <f>VLOOKUP(L1708,lot!$A$3:$E$13372,3,0)</f>
        <v>#N/A</v>
      </c>
      <c r="Q1708" t="s">
        <v>17294</v>
      </c>
      <c r="R1708">
        <v>20</v>
      </c>
      <c r="S1708" t="s">
        <v>9275</v>
      </c>
      <c r="T1708" t="e">
        <f>VLOOKUP(Q1708,lot!$A$3:$E$13372,3,0)</f>
        <v>#N/A</v>
      </c>
      <c r="U1708" s="7" t="e">
        <f>VLOOKUP(Q1708,lot!$A$3:$E$13372,5,0)</f>
        <v>#N/A</v>
      </c>
    </row>
    <row r="1709" spans="2:21" hidden="1" x14ac:dyDescent="0.25">
      <c r="B1709" t="s">
        <v>17295</v>
      </c>
      <c r="C1709">
        <v>25</v>
      </c>
      <c r="E1709" t="s">
        <v>16335</v>
      </c>
      <c r="F1709">
        <f t="shared" si="52"/>
        <v>6764</v>
      </c>
      <c r="G1709" s="11">
        <f t="shared" si="53"/>
        <v>6764</v>
      </c>
      <c r="L1709" t="s">
        <v>16335</v>
      </c>
      <c r="M1709" t="e">
        <f>VLOOKUP(L1709,lot!$A$3:$E$13372,3,0)</f>
        <v>#N/A</v>
      </c>
      <c r="Q1709" t="s">
        <v>17295</v>
      </c>
      <c r="R1709">
        <v>25</v>
      </c>
      <c r="S1709" t="s">
        <v>9277</v>
      </c>
      <c r="T1709" t="e">
        <f>VLOOKUP(Q1709,lot!$A$3:$E$13372,3,0)</f>
        <v>#N/A</v>
      </c>
      <c r="U1709" s="7" t="e">
        <f>VLOOKUP(Q1709,lot!$A$3:$E$13372,5,0)</f>
        <v>#N/A</v>
      </c>
    </row>
    <row r="1710" spans="2:21" hidden="1" x14ac:dyDescent="0.25">
      <c r="B1710" t="s">
        <v>17300</v>
      </c>
      <c r="C1710">
        <v>10594</v>
      </c>
      <c r="E1710" t="s">
        <v>16336</v>
      </c>
      <c r="F1710">
        <f t="shared" si="52"/>
        <v>2000</v>
      </c>
      <c r="G1710" s="11">
        <f t="shared" si="53"/>
        <v>2000</v>
      </c>
      <c r="L1710" t="s">
        <v>16336</v>
      </c>
      <c r="M1710" t="e">
        <f>VLOOKUP(L1710,lot!$A$3:$E$13372,3,0)</f>
        <v>#N/A</v>
      </c>
      <c r="Q1710" t="s">
        <v>17300</v>
      </c>
      <c r="R1710">
        <v>10594</v>
      </c>
      <c r="S1710" t="s">
        <v>9291</v>
      </c>
      <c r="T1710" t="e">
        <f>VLOOKUP(Q1710,lot!$A$3:$E$13372,3,0)</f>
        <v>#N/A</v>
      </c>
      <c r="U1710" s="7" t="e">
        <f>VLOOKUP(Q1710,lot!$A$3:$E$13372,5,0)</f>
        <v>#N/A</v>
      </c>
    </row>
    <row r="1711" spans="2:21" hidden="1" x14ac:dyDescent="0.25">
      <c r="B1711" t="s">
        <v>17301</v>
      </c>
      <c r="C1711">
        <v>17938</v>
      </c>
      <c r="E1711" t="s">
        <v>14362</v>
      </c>
      <c r="F1711">
        <f t="shared" si="52"/>
        <v>1283</v>
      </c>
      <c r="G1711" s="11">
        <f t="shared" si="53"/>
        <v>1283</v>
      </c>
      <c r="L1711" t="s">
        <v>14362</v>
      </c>
      <c r="M1711" t="e">
        <f>VLOOKUP(L1711,lot!$A$3:$E$13372,3,0)</f>
        <v>#N/A</v>
      </c>
      <c r="Q1711" t="s">
        <v>17301</v>
      </c>
      <c r="R1711">
        <v>17938</v>
      </c>
      <c r="S1711" t="s">
        <v>9293</v>
      </c>
      <c r="T1711" t="e">
        <f>VLOOKUP(Q1711,lot!$A$3:$E$13372,3,0)</f>
        <v>#N/A</v>
      </c>
      <c r="U1711" s="7" t="e">
        <f>VLOOKUP(Q1711,lot!$A$3:$E$13372,5,0)</f>
        <v>#N/A</v>
      </c>
    </row>
    <row r="1712" spans="2:21" hidden="1" x14ac:dyDescent="0.25">
      <c r="B1712" t="s">
        <v>17302</v>
      </c>
      <c r="C1712">
        <v>19866</v>
      </c>
      <c r="E1712" t="s">
        <v>16340</v>
      </c>
      <c r="F1712">
        <f t="shared" si="52"/>
        <v>10</v>
      </c>
      <c r="G1712" s="11">
        <f t="shared" si="53"/>
        <v>10</v>
      </c>
      <c r="L1712" t="s">
        <v>16340</v>
      </c>
      <c r="M1712" t="e">
        <f>VLOOKUP(L1712,lot!$A$3:$E$13372,3,0)</f>
        <v>#N/A</v>
      </c>
      <c r="Q1712" t="s">
        <v>17302</v>
      </c>
      <c r="R1712">
        <v>19866</v>
      </c>
      <c r="S1712" t="s">
        <v>9295</v>
      </c>
      <c r="T1712" t="e">
        <f>VLOOKUP(Q1712,lot!$A$3:$E$13372,3,0)</f>
        <v>#N/A</v>
      </c>
      <c r="U1712" s="7" t="e">
        <f>VLOOKUP(Q1712,lot!$A$3:$E$13372,5,0)</f>
        <v>#N/A</v>
      </c>
    </row>
    <row r="1713" spans="2:21" hidden="1" x14ac:dyDescent="0.25">
      <c r="B1713" t="s">
        <v>17303</v>
      </c>
      <c r="C1713">
        <v>10379</v>
      </c>
      <c r="E1713" t="s">
        <v>16341</v>
      </c>
      <c r="F1713">
        <f t="shared" si="52"/>
        <v>10</v>
      </c>
      <c r="G1713" s="11">
        <f t="shared" si="53"/>
        <v>10</v>
      </c>
      <c r="L1713" t="s">
        <v>16341</v>
      </c>
      <c r="M1713" t="e">
        <f>VLOOKUP(L1713,lot!$A$3:$E$13372,3,0)</f>
        <v>#N/A</v>
      </c>
      <c r="Q1713" t="s">
        <v>17303</v>
      </c>
      <c r="R1713">
        <v>10379</v>
      </c>
      <c r="S1713" t="s">
        <v>9297</v>
      </c>
      <c r="T1713" t="e">
        <f>VLOOKUP(Q1713,lot!$A$3:$E$13372,3,0)</f>
        <v>#N/A</v>
      </c>
      <c r="U1713" s="7" t="e">
        <f>VLOOKUP(Q1713,lot!$A$3:$E$13372,5,0)</f>
        <v>#N/A</v>
      </c>
    </row>
    <row r="1714" spans="2:21" hidden="1" x14ac:dyDescent="0.25">
      <c r="B1714" t="s">
        <v>17304</v>
      </c>
      <c r="C1714">
        <v>5500</v>
      </c>
      <c r="E1714" t="s">
        <v>16342</v>
      </c>
      <c r="F1714">
        <f t="shared" si="52"/>
        <v>10</v>
      </c>
      <c r="G1714" s="11">
        <f t="shared" si="53"/>
        <v>10</v>
      </c>
      <c r="L1714" t="s">
        <v>16342</v>
      </c>
      <c r="M1714" t="e">
        <f>VLOOKUP(L1714,lot!$A$3:$E$13372,3,0)</f>
        <v>#N/A</v>
      </c>
      <c r="Q1714" t="s">
        <v>17304</v>
      </c>
      <c r="R1714">
        <v>5500</v>
      </c>
      <c r="S1714" t="s">
        <v>9301</v>
      </c>
      <c r="T1714" t="e">
        <f>VLOOKUP(Q1714,lot!$A$3:$E$13372,3,0)</f>
        <v>#N/A</v>
      </c>
      <c r="U1714" s="7" t="e">
        <f>VLOOKUP(Q1714,lot!$A$3:$E$13372,5,0)</f>
        <v>#N/A</v>
      </c>
    </row>
    <row r="1715" spans="2:21" hidden="1" x14ac:dyDescent="0.25">
      <c r="B1715" t="s">
        <v>17305</v>
      </c>
      <c r="C1715">
        <v>43450</v>
      </c>
      <c r="E1715" t="s">
        <v>16338</v>
      </c>
      <c r="F1715">
        <f t="shared" si="52"/>
        <v>1195</v>
      </c>
      <c r="G1715" s="11">
        <f t="shared" si="53"/>
        <v>1195</v>
      </c>
      <c r="L1715" t="s">
        <v>16338</v>
      </c>
      <c r="M1715" t="e">
        <f>VLOOKUP(L1715,lot!$A$3:$E$13372,3,0)</f>
        <v>#N/A</v>
      </c>
      <c r="Q1715" t="s">
        <v>17305</v>
      </c>
      <c r="R1715">
        <v>43450</v>
      </c>
      <c r="S1715" t="s">
        <v>9303</v>
      </c>
      <c r="T1715" t="e">
        <f>VLOOKUP(Q1715,lot!$A$3:$E$13372,3,0)</f>
        <v>#N/A</v>
      </c>
      <c r="U1715" s="7" t="e">
        <f>VLOOKUP(Q1715,lot!$A$3:$E$13372,5,0)</f>
        <v>#N/A</v>
      </c>
    </row>
    <row r="1716" spans="2:21" hidden="1" x14ac:dyDescent="0.25">
      <c r="B1716" t="s">
        <v>17306</v>
      </c>
      <c r="C1716">
        <v>2135</v>
      </c>
      <c r="E1716" t="s">
        <v>16339</v>
      </c>
      <c r="F1716">
        <f t="shared" si="52"/>
        <v>1634</v>
      </c>
      <c r="G1716" s="11">
        <f t="shared" si="53"/>
        <v>1634</v>
      </c>
      <c r="L1716" t="s">
        <v>16339</v>
      </c>
      <c r="M1716" t="e">
        <f>VLOOKUP(L1716,lot!$A$3:$E$13372,3,0)</f>
        <v>#N/A</v>
      </c>
      <c r="Q1716" t="s">
        <v>17306</v>
      </c>
      <c r="R1716">
        <v>2135</v>
      </c>
      <c r="S1716" t="s">
        <v>9305</v>
      </c>
      <c r="T1716" t="e">
        <f>VLOOKUP(Q1716,lot!$A$3:$E$13372,3,0)</f>
        <v>#N/A</v>
      </c>
      <c r="U1716" s="7" t="e">
        <f>VLOOKUP(Q1716,lot!$A$3:$E$13372,5,0)</f>
        <v>#N/A</v>
      </c>
    </row>
    <row r="1717" spans="2:21" hidden="1" x14ac:dyDescent="0.25">
      <c r="B1717" t="s">
        <v>17307</v>
      </c>
      <c r="C1717">
        <v>19</v>
      </c>
      <c r="E1717" t="s">
        <v>16350</v>
      </c>
      <c r="F1717" t="e">
        <f t="shared" si="52"/>
        <v>#N/A</v>
      </c>
      <c r="G1717" s="11" t="str">
        <f t="shared" si="53"/>
        <v>0</v>
      </c>
      <c r="L1717" t="s">
        <v>16350</v>
      </c>
      <c r="M1717" t="e">
        <f>VLOOKUP(L1717,lot!$A$3:$E$13372,3,0)</f>
        <v>#N/A</v>
      </c>
      <c r="Q1717" t="s">
        <v>17307</v>
      </c>
      <c r="R1717">
        <v>19</v>
      </c>
      <c r="S1717" t="s">
        <v>9308</v>
      </c>
      <c r="T1717" t="e">
        <f>VLOOKUP(Q1717,lot!$A$3:$E$13372,3,0)</f>
        <v>#N/A</v>
      </c>
      <c r="U1717" s="7" t="e">
        <f>VLOOKUP(Q1717,lot!$A$3:$E$13372,5,0)</f>
        <v>#N/A</v>
      </c>
    </row>
    <row r="1718" spans="2:21" hidden="1" x14ac:dyDescent="0.25">
      <c r="B1718" t="s">
        <v>17308</v>
      </c>
      <c r="C1718">
        <v>1267</v>
      </c>
      <c r="E1718" t="s">
        <v>16347</v>
      </c>
      <c r="F1718" t="e">
        <f t="shared" si="52"/>
        <v>#N/A</v>
      </c>
      <c r="G1718" s="11" t="str">
        <f t="shared" si="53"/>
        <v>0</v>
      </c>
      <c r="L1718" t="s">
        <v>16347</v>
      </c>
      <c r="M1718" t="e">
        <f>VLOOKUP(L1718,lot!$A$3:$E$13372,3,0)</f>
        <v>#N/A</v>
      </c>
      <c r="Q1718" t="s">
        <v>17308</v>
      </c>
      <c r="R1718">
        <v>1267</v>
      </c>
      <c r="S1718" t="s">
        <v>9310</v>
      </c>
      <c r="T1718" t="e">
        <f>VLOOKUP(Q1718,lot!$A$3:$E$13372,3,0)</f>
        <v>#N/A</v>
      </c>
      <c r="U1718" s="7" t="e">
        <f>VLOOKUP(Q1718,lot!$A$3:$E$13372,5,0)</f>
        <v>#N/A</v>
      </c>
    </row>
    <row r="1719" spans="2:21" hidden="1" x14ac:dyDescent="0.25">
      <c r="B1719" t="s">
        <v>17309</v>
      </c>
      <c r="C1719">
        <v>20</v>
      </c>
      <c r="E1719" t="s">
        <v>16348</v>
      </c>
      <c r="F1719">
        <f t="shared" si="52"/>
        <v>18</v>
      </c>
      <c r="G1719" s="11">
        <f t="shared" si="53"/>
        <v>18</v>
      </c>
      <c r="L1719" t="s">
        <v>16348</v>
      </c>
      <c r="M1719" t="e">
        <f>VLOOKUP(L1719,lot!$A$3:$E$13372,3,0)</f>
        <v>#N/A</v>
      </c>
      <c r="Q1719" t="s">
        <v>17309</v>
      </c>
      <c r="R1719">
        <v>20</v>
      </c>
      <c r="S1719" t="s">
        <v>9312</v>
      </c>
      <c r="T1719" t="e">
        <f>VLOOKUP(Q1719,lot!$A$3:$E$13372,3,0)</f>
        <v>#N/A</v>
      </c>
      <c r="U1719" s="7" t="e">
        <f>VLOOKUP(Q1719,lot!$A$3:$E$13372,5,0)</f>
        <v>#N/A</v>
      </c>
    </row>
    <row r="1720" spans="2:21" hidden="1" x14ac:dyDescent="0.25">
      <c r="B1720" t="s">
        <v>17310</v>
      </c>
      <c r="C1720">
        <v>5</v>
      </c>
      <c r="E1720" t="s">
        <v>16349</v>
      </c>
      <c r="F1720">
        <f t="shared" si="52"/>
        <v>100</v>
      </c>
      <c r="G1720" s="11">
        <f t="shared" si="53"/>
        <v>100</v>
      </c>
      <c r="L1720" t="s">
        <v>16349</v>
      </c>
      <c r="M1720" t="e">
        <f>VLOOKUP(L1720,lot!$A$3:$E$13372,3,0)</f>
        <v>#N/A</v>
      </c>
      <c r="Q1720" t="s">
        <v>17310</v>
      </c>
      <c r="R1720">
        <v>5</v>
      </c>
      <c r="S1720" t="s">
        <v>9315</v>
      </c>
      <c r="T1720" t="e">
        <f>VLOOKUP(Q1720,lot!$A$3:$E$13372,3,0)</f>
        <v>#N/A</v>
      </c>
      <c r="U1720" s="7" t="e">
        <f>VLOOKUP(Q1720,lot!$A$3:$E$13372,5,0)</f>
        <v>#N/A</v>
      </c>
    </row>
    <row r="1721" spans="2:21" hidden="1" x14ac:dyDescent="0.25">
      <c r="B1721" t="s">
        <v>17311</v>
      </c>
      <c r="C1721">
        <v>238</v>
      </c>
      <c r="E1721" t="s">
        <v>16345</v>
      </c>
      <c r="F1721">
        <f t="shared" si="52"/>
        <v>18</v>
      </c>
      <c r="G1721" s="11">
        <f t="shared" si="53"/>
        <v>18</v>
      </c>
      <c r="L1721" t="s">
        <v>16345</v>
      </c>
      <c r="M1721" t="e">
        <f>VLOOKUP(L1721,lot!$A$3:$E$13372,3,0)</f>
        <v>#N/A</v>
      </c>
      <c r="Q1721" t="s">
        <v>17311</v>
      </c>
      <c r="R1721">
        <v>238</v>
      </c>
      <c r="S1721" t="s">
        <v>9317</v>
      </c>
      <c r="T1721" t="e">
        <f>VLOOKUP(Q1721,lot!$A$3:$E$13372,3,0)</f>
        <v>#N/A</v>
      </c>
      <c r="U1721" s="7" t="e">
        <f>VLOOKUP(Q1721,lot!$A$3:$E$13372,5,0)</f>
        <v>#N/A</v>
      </c>
    </row>
    <row r="1722" spans="2:21" hidden="1" x14ac:dyDescent="0.25">
      <c r="B1722" t="s">
        <v>17312</v>
      </c>
      <c r="C1722">
        <v>470</v>
      </c>
      <c r="E1722" t="s">
        <v>16346</v>
      </c>
      <c r="F1722" t="e">
        <f t="shared" si="52"/>
        <v>#N/A</v>
      </c>
      <c r="G1722" s="11" t="str">
        <f t="shared" si="53"/>
        <v>0</v>
      </c>
      <c r="L1722" t="s">
        <v>16346</v>
      </c>
      <c r="M1722" t="e">
        <f>VLOOKUP(L1722,lot!$A$3:$E$13372,3,0)</f>
        <v>#N/A</v>
      </c>
      <c r="Q1722" t="s">
        <v>17312</v>
      </c>
      <c r="R1722">
        <v>470</v>
      </c>
      <c r="S1722" t="s">
        <v>9319</v>
      </c>
      <c r="T1722" t="e">
        <f>VLOOKUP(Q1722,lot!$A$3:$E$13372,3,0)</f>
        <v>#N/A</v>
      </c>
      <c r="U1722" s="7" t="e">
        <f>VLOOKUP(Q1722,lot!$A$3:$E$13372,5,0)</f>
        <v>#N/A</v>
      </c>
    </row>
    <row r="1723" spans="2:21" hidden="1" x14ac:dyDescent="0.25">
      <c r="B1723" t="s">
        <v>17313</v>
      </c>
      <c r="C1723">
        <v>3740</v>
      </c>
      <c r="E1723" t="s">
        <v>16343</v>
      </c>
      <c r="F1723" t="e">
        <f t="shared" si="52"/>
        <v>#N/A</v>
      </c>
      <c r="G1723" s="11" t="str">
        <f t="shared" si="53"/>
        <v>0</v>
      </c>
      <c r="L1723" t="s">
        <v>16343</v>
      </c>
      <c r="M1723" t="e">
        <f>VLOOKUP(L1723,lot!$A$3:$E$13372,3,0)</f>
        <v>#N/A</v>
      </c>
      <c r="Q1723" t="s">
        <v>17313</v>
      </c>
      <c r="R1723">
        <v>3740</v>
      </c>
      <c r="S1723" t="s">
        <v>18311</v>
      </c>
      <c r="T1723" t="e">
        <f>VLOOKUP(Q1723,lot!$A$3:$E$13372,3,0)</f>
        <v>#N/A</v>
      </c>
      <c r="U1723" s="7" t="e">
        <f>VLOOKUP(Q1723,lot!$A$3:$E$13372,5,0)</f>
        <v>#N/A</v>
      </c>
    </row>
    <row r="1724" spans="2:21" hidden="1" x14ac:dyDescent="0.25">
      <c r="B1724" t="s">
        <v>17314</v>
      </c>
      <c r="C1724">
        <v>4330</v>
      </c>
      <c r="E1724" t="s">
        <v>16344</v>
      </c>
      <c r="F1724">
        <f t="shared" si="52"/>
        <v>1280</v>
      </c>
      <c r="G1724" s="11">
        <f t="shared" si="53"/>
        <v>1280</v>
      </c>
      <c r="L1724" t="s">
        <v>16344</v>
      </c>
      <c r="M1724" t="e">
        <f>VLOOKUP(L1724,lot!$A$3:$E$13372,3,0)</f>
        <v>#N/A</v>
      </c>
      <c r="Q1724" t="s">
        <v>17314</v>
      </c>
      <c r="R1724">
        <v>4330</v>
      </c>
      <c r="S1724" t="s">
        <v>18312</v>
      </c>
      <c r="T1724" t="e">
        <f>VLOOKUP(Q1724,lot!$A$3:$E$13372,3,0)</f>
        <v>#N/A</v>
      </c>
      <c r="U1724" s="7" t="e">
        <f>VLOOKUP(Q1724,lot!$A$3:$E$13372,5,0)</f>
        <v>#N/A</v>
      </c>
    </row>
    <row r="1725" spans="2:21" hidden="1" x14ac:dyDescent="0.25">
      <c r="B1725" t="s">
        <v>17315</v>
      </c>
      <c r="C1725">
        <v>4190</v>
      </c>
      <c r="E1725" t="s">
        <v>16356</v>
      </c>
      <c r="F1725" t="e">
        <f t="shared" si="52"/>
        <v>#N/A</v>
      </c>
      <c r="G1725" s="11" t="str">
        <f t="shared" si="53"/>
        <v>0</v>
      </c>
      <c r="L1725" t="s">
        <v>16356</v>
      </c>
      <c r="M1725" t="e">
        <f>VLOOKUP(L1725,lot!$A$3:$E$13372,3,0)</f>
        <v>#N/A</v>
      </c>
      <c r="Q1725" t="s">
        <v>17315</v>
      </c>
      <c r="R1725">
        <v>4190</v>
      </c>
      <c r="S1725" t="s">
        <v>18313</v>
      </c>
      <c r="T1725" t="e">
        <f>VLOOKUP(Q1725,lot!$A$3:$E$13372,3,0)</f>
        <v>#N/A</v>
      </c>
      <c r="U1725" s="7" t="e">
        <f>VLOOKUP(Q1725,lot!$A$3:$E$13372,5,0)</f>
        <v>#N/A</v>
      </c>
    </row>
    <row r="1726" spans="2:21" hidden="1" x14ac:dyDescent="0.25">
      <c r="B1726" t="s">
        <v>17316</v>
      </c>
      <c r="C1726">
        <v>340</v>
      </c>
      <c r="E1726" t="s">
        <v>16357</v>
      </c>
      <c r="F1726" t="e">
        <f t="shared" si="52"/>
        <v>#N/A</v>
      </c>
      <c r="G1726" s="11" t="str">
        <f t="shared" si="53"/>
        <v>0</v>
      </c>
      <c r="L1726" t="s">
        <v>16357</v>
      </c>
      <c r="M1726" t="e">
        <f>VLOOKUP(L1726,lot!$A$3:$E$13372,3,0)</f>
        <v>#N/A</v>
      </c>
      <c r="Q1726" t="s">
        <v>17316</v>
      </c>
      <c r="R1726">
        <v>340</v>
      </c>
      <c r="S1726" t="s">
        <v>9327</v>
      </c>
      <c r="T1726" t="e">
        <f>VLOOKUP(Q1726,lot!$A$3:$E$13372,3,0)</f>
        <v>#N/A</v>
      </c>
      <c r="U1726" s="7" t="e">
        <f>VLOOKUP(Q1726,lot!$A$3:$E$13372,5,0)</f>
        <v>#N/A</v>
      </c>
    </row>
    <row r="1727" spans="2:21" hidden="1" x14ac:dyDescent="0.25">
      <c r="B1727" t="s">
        <v>17317</v>
      </c>
      <c r="C1727">
        <v>375</v>
      </c>
      <c r="E1727" t="s">
        <v>14550</v>
      </c>
      <c r="F1727" t="e">
        <f t="shared" si="52"/>
        <v>#N/A</v>
      </c>
      <c r="G1727" s="11" t="str">
        <f t="shared" si="53"/>
        <v>0</v>
      </c>
      <c r="L1727" t="s">
        <v>14550</v>
      </c>
      <c r="M1727" t="e">
        <f>VLOOKUP(L1727,lot!$A$3:$E$13372,3,0)</f>
        <v>#N/A</v>
      </c>
      <c r="Q1727" t="s">
        <v>17317</v>
      </c>
      <c r="R1727">
        <v>375</v>
      </c>
      <c r="S1727" t="s">
        <v>9329</v>
      </c>
      <c r="T1727" t="e">
        <f>VLOOKUP(Q1727,lot!$A$3:$E$13372,3,0)</f>
        <v>#N/A</v>
      </c>
      <c r="U1727" s="7" t="e">
        <f>VLOOKUP(Q1727,lot!$A$3:$E$13372,5,0)</f>
        <v>#N/A</v>
      </c>
    </row>
    <row r="1728" spans="2:21" hidden="1" x14ac:dyDescent="0.25">
      <c r="B1728" t="s">
        <v>17318</v>
      </c>
      <c r="C1728">
        <v>625</v>
      </c>
      <c r="E1728" t="s">
        <v>14549</v>
      </c>
      <c r="F1728" t="e">
        <f t="shared" si="52"/>
        <v>#N/A</v>
      </c>
      <c r="G1728" s="11" t="str">
        <f t="shared" si="53"/>
        <v>0</v>
      </c>
      <c r="L1728" t="s">
        <v>14549</v>
      </c>
      <c r="M1728" t="e">
        <f>VLOOKUP(L1728,lot!$A$3:$E$13372,3,0)</f>
        <v>#N/A</v>
      </c>
      <c r="Q1728" t="s">
        <v>17318</v>
      </c>
      <c r="R1728">
        <v>625</v>
      </c>
      <c r="S1728" t="s">
        <v>9331</v>
      </c>
      <c r="T1728" t="e">
        <f>VLOOKUP(Q1728,lot!$A$3:$E$13372,3,0)</f>
        <v>#N/A</v>
      </c>
      <c r="U1728" s="7" t="e">
        <f>VLOOKUP(Q1728,lot!$A$3:$E$13372,5,0)</f>
        <v>#N/A</v>
      </c>
    </row>
    <row r="1729" spans="2:21" hidden="1" x14ac:dyDescent="0.25">
      <c r="B1729" t="s">
        <v>17319</v>
      </c>
      <c r="C1729">
        <v>4185</v>
      </c>
      <c r="E1729" t="s">
        <v>14364</v>
      </c>
      <c r="F1729">
        <f t="shared" si="52"/>
        <v>696</v>
      </c>
      <c r="G1729" s="11">
        <f t="shared" si="53"/>
        <v>696</v>
      </c>
      <c r="L1729" t="s">
        <v>14364</v>
      </c>
      <c r="M1729" t="e">
        <f>VLOOKUP(L1729,lot!$A$3:$E$13372,3,0)</f>
        <v>#N/A</v>
      </c>
      <c r="Q1729" t="s">
        <v>17319</v>
      </c>
      <c r="R1729">
        <v>4185</v>
      </c>
      <c r="S1729" t="s">
        <v>9333</v>
      </c>
      <c r="T1729" t="e">
        <f>VLOOKUP(Q1729,lot!$A$3:$E$13372,3,0)</f>
        <v>#N/A</v>
      </c>
      <c r="U1729" s="7" t="e">
        <f>VLOOKUP(Q1729,lot!$A$3:$E$13372,5,0)</f>
        <v>#N/A</v>
      </c>
    </row>
    <row r="1730" spans="2:21" hidden="1" x14ac:dyDescent="0.25">
      <c r="B1730" t="s">
        <v>17320</v>
      </c>
      <c r="C1730">
        <v>4275</v>
      </c>
      <c r="E1730" t="s">
        <v>16364</v>
      </c>
      <c r="F1730" t="e">
        <f t="shared" si="52"/>
        <v>#N/A</v>
      </c>
      <c r="G1730" s="11" t="str">
        <f t="shared" si="53"/>
        <v>0</v>
      </c>
      <c r="L1730" t="s">
        <v>16364</v>
      </c>
      <c r="M1730" t="e">
        <f>VLOOKUP(L1730,lot!$A$3:$E$13372,3,0)</f>
        <v>#N/A</v>
      </c>
      <c r="Q1730" t="s">
        <v>17320</v>
      </c>
      <c r="R1730">
        <v>4275</v>
      </c>
      <c r="S1730" t="s">
        <v>9335</v>
      </c>
      <c r="T1730" t="e">
        <f>VLOOKUP(Q1730,lot!$A$3:$E$13372,3,0)</f>
        <v>#N/A</v>
      </c>
      <c r="U1730" s="7" t="e">
        <f>VLOOKUP(Q1730,lot!$A$3:$E$13372,5,0)</f>
        <v>#N/A</v>
      </c>
    </row>
    <row r="1731" spans="2:21" hidden="1" x14ac:dyDescent="0.25">
      <c r="B1731" t="s">
        <v>17321</v>
      </c>
      <c r="C1731">
        <v>709</v>
      </c>
      <c r="E1731" t="s">
        <v>16359</v>
      </c>
      <c r="F1731" t="e">
        <f t="shared" ref="F1731:F1794" si="54">VLOOKUP(E1731,$B$2:$C$1866,2,0)</f>
        <v>#N/A</v>
      </c>
      <c r="G1731" s="11" t="str">
        <f t="shared" ref="G1731:G1794" si="55">IF(ISNA(F1731),"0",F1731)</f>
        <v>0</v>
      </c>
      <c r="L1731" t="s">
        <v>16359</v>
      </c>
      <c r="M1731" t="e">
        <f>VLOOKUP(L1731,lot!$A$3:$E$13372,3,0)</f>
        <v>#N/A</v>
      </c>
      <c r="Q1731" t="s">
        <v>17321</v>
      </c>
      <c r="R1731">
        <v>709</v>
      </c>
      <c r="S1731" t="s">
        <v>9337</v>
      </c>
      <c r="T1731" t="e">
        <f>VLOOKUP(Q1731,lot!$A$3:$E$13372,3,0)</f>
        <v>#N/A</v>
      </c>
      <c r="U1731" s="7" t="e">
        <f>VLOOKUP(Q1731,lot!$A$3:$E$13372,5,0)</f>
        <v>#N/A</v>
      </c>
    </row>
    <row r="1732" spans="2:21" hidden="1" x14ac:dyDescent="0.25">
      <c r="B1732" t="s">
        <v>17322</v>
      </c>
      <c r="C1732">
        <v>14</v>
      </c>
      <c r="E1732" t="s">
        <v>16358</v>
      </c>
      <c r="F1732" t="e">
        <f t="shared" si="54"/>
        <v>#N/A</v>
      </c>
      <c r="G1732" s="11" t="str">
        <f t="shared" si="55"/>
        <v>0</v>
      </c>
      <c r="L1732" t="s">
        <v>16358</v>
      </c>
      <c r="M1732" t="e">
        <f>VLOOKUP(L1732,lot!$A$3:$E$13372,3,0)</f>
        <v>#N/A</v>
      </c>
      <c r="Q1732" t="s">
        <v>17322</v>
      </c>
      <c r="R1732">
        <v>14</v>
      </c>
      <c r="S1732" t="s">
        <v>9340</v>
      </c>
      <c r="T1732" t="e">
        <f>VLOOKUP(Q1732,lot!$A$3:$E$13372,3,0)</f>
        <v>#N/A</v>
      </c>
      <c r="U1732" s="7" t="e">
        <f>VLOOKUP(Q1732,lot!$A$3:$E$13372,5,0)</f>
        <v>#N/A</v>
      </c>
    </row>
    <row r="1733" spans="2:21" hidden="1" x14ac:dyDescent="0.25">
      <c r="B1733" t="s">
        <v>17323</v>
      </c>
      <c r="C1733">
        <v>2371</v>
      </c>
      <c r="E1733" t="s">
        <v>16360</v>
      </c>
      <c r="F1733" t="e">
        <f t="shared" si="54"/>
        <v>#N/A</v>
      </c>
      <c r="G1733" s="11" t="str">
        <f t="shared" si="55"/>
        <v>0</v>
      </c>
      <c r="L1733" t="s">
        <v>16360</v>
      </c>
      <c r="M1733" t="e">
        <f>VLOOKUP(L1733,lot!$A$3:$E$13372,3,0)</f>
        <v>#N/A</v>
      </c>
      <c r="Q1733" t="s">
        <v>17323</v>
      </c>
      <c r="R1733">
        <v>2371</v>
      </c>
      <c r="S1733" t="s">
        <v>9342</v>
      </c>
      <c r="T1733" t="e">
        <f>VLOOKUP(Q1733,lot!$A$3:$E$13372,3,0)</f>
        <v>#N/A</v>
      </c>
      <c r="U1733" s="7" t="e">
        <f>VLOOKUP(Q1733,lot!$A$3:$E$13372,5,0)</f>
        <v>#N/A</v>
      </c>
    </row>
    <row r="1734" spans="2:21" hidden="1" x14ac:dyDescent="0.25">
      <c r="B1734" t="s">
        <v>17324</v>
      </c>
      <c r="C1734">
        <v>2798</v>
      </c>
      <c r="E1734" t="s">
        <v>16374</v>
      </c>
      <c r="F1734" t="e">
        <f t="shared" si="54"/>
        <v>#N/A</v>
      </c>
      <c r="G1734" s="11" t="str">
        <f t="shared" si="55"/>
        <v>0</v>
      </c>
      <c r="L1734" t="s">
        <v>16374</v>
      </c>
      <c r="M1734" t="e">
        <f>VLOOKUP(L1734,lot!$A$3:$E$13372,3,0)</f>
        <v>#N/A</v>
      </c>
      <c r="Q1734" t="s">
        <v>17324</v>
      </c>
      <c r="R1734">
        <v>2798</v>
      </c>
      <c r="S1734" t="s">
        <v>9346</v>
      </c>
      <c r="T1734" t="e">
        <f>VLOOKUP(Q1734,lot!$A$3:$E$13372,3,0)</f>
        <v>#N/A</v>
      </c>
      <c r="U1734" s="7" t="e">
        <f>VLOOKUP(Q1734,lot!$A$3:$E$13372,5,0)</f>
        <v>#N/A</v>
      </c>
    </row>
    <row r="1735" spans="2:21" hidden="1" x14ac:dyDescent="0.25">
      <c r="B1735" t="s">
        <v>17325</v>
      </c>
      <c r="C1735">
        <v>789</v>
      </c>
      <c r="E1735" t="s">
        <v>16375</v>
      </c>
      <c r="F1735" t="e">
        <f t="shared" si="54"/>
        <v>#N/A</v>
      </c>
      <c r="G1735" s="11" t="str">
        <f t="shared" si="55"/>
        <v>0</v>
      </c>
      <c r="L1735" t="s">
        <v>16375</v>
      </c>
      <c r="M1735" t="e">
        <f>VLOOKUP(L1735,lot!$A$3:$E$13372,3,0)</f>
        <v>#N/A</v>
      </c>
      <c r="Q1735" t="s">
        <v>17325</v>
      </c>
      <c r="R1735">
        <v>789</v>
      </c>
      <c r="S1735" t="s">
        <v>9348</v>
      </c>
      <c r="T1735" t="e">
        <f>VLOOKUP(Q1735,lot!$A$3:$E$13372,3,0)</f>
        <v>#N/A</v>
      </c>
      <c r="U1735" s="7" t="e">
        <f>VLOOKUP(Q1735,lot!$A$3:$E$13372,5,0)</f>
        <v>#N/A</v>
      </c>
    </row>
    <row r="1736" spans="2:21" hidden="1" x14ac:dyDescent="0.25">
      <c r="B1736" t="s">
        <v>17326</v>
      </c>
      <c r="C1736">
        <v>198</v>
      </c>
      <c r="E1736" t="s">
        <v>16372</v>
      </c>
      <c r="F1736" t="e">
        <f t="shared" si="54"/>
        <v>#N/A</v>
      </c>
      <c r="G1736" s="11" t="str">
        <f t="shared" si="55"/>
        <v>0</v>
      </c>
      <c r="L1736" t="s">
        <v>16372</v>
      </c>
      <c r="M1736" t="e">
        <f>VLOOKUP(L1736,lot!$A$3:$E$13372,3,0)</f>
        <v>#N/A</v>
      </c>
      <c r="Q1736" t="s">
        <v>17326</v>
      </c>
      <c r="R1736">
        <v>198</v>
      </c>
      <c r="S1736" t="s">
        <v>9350</v>
      </c>
      <c r="T1736" t="e">
        <f>VLOOKUP(Q1736,lot!$A$3:$E$13372,3,0)</f>
        <v>#N/A</v>
      </c>
      <c r="U1736" s="7" t="e">
        <f>VLOOKUP(Q1736,lot!$A$3:$E$13372,5,0)</f>
        <v>#N/A</v>
      </c>
    </row>
    <row r="1737" spans="2:21" hidden="1" x14ac:dyDescent="0.25">
      <c r="B1737" t="s">
        <v>17327</v>
      </c>
      <c r="C1737">
        <v>12</v>
      </c>
      <c r="E1737" t="s">
        <v>16373</v>
      </c>
      <c r="F1737" t="e">
        <f t="shared" si="54"/>
        <v>#N/A</v>
      </c>
      <c r="G1737" s="11" t="str">
        <f t="shared" si="55"/>
        <v>0</v>
      </c>
      <c r="L1737" t="s">
        <v>16373</v>
      </c>
      <c r="M1737" t="e">
        <f>VLOOKUP(L1737,lot!$A$3:$E$13372,3,0)</f>
        <v>#N/A</v>
      </c>
      <c r="Q1737" t="s">
        <v>17327</v>
      </c>
      <c r="R1737">
        <v>12</v>
      </c>
      <c r="S1737" t="s">
        <v>9352</v>
      </c>
      <c r="T1737" t="e">
        <f>VLOOKUP(Q1737,lot!$A$3:$E$13372,3,0)</f>
        <v>#N/A</v>
      </c>
      <c r="U1737" s="7" t="e">
        <f>VLOOKUP(Q1737,lot!$A$3:$E$13372,5,0)</f>
        <v>#N/A</v>
      </c>
    </row>
    <row r="1738" spans="2:21" hidden="1" x14ac:dyDescent="0.25">
      <c r="B1738" t="s">
        <v>17329</v>
      </c>
      <c r="C1738">
        <v>20</v>
      </c>
      <c r="E1738" t="s">
        <v>16377</v>
      </c>
      <c r="F1738" t="e">
        <f t="shared" si="54"/>
        <v>#N/A</v>
      </c>
      <c r="G1738" s="11" t="str">
        <f t="shared" si="55"/>
        <v>0</v>
      </c>
      <c r="L1738" t="s">
        <v>16377</v>
      </c>
      <c r="M1738" t="e">
        <f>VLOOKUP(L1738,lot!$A$3:$E$13372,3,0)</f>
        <v>#N/A</v>
      </c>
      <c r="Q1738" t="s">
        <v>17329</v>
      </c>
      <c r="R1738">
        <v>20</v>
      </c>
      <c r="S1738" t="s">
        <v>9359</v>
      </c>
      <c r="T1738" t="e">
        <f>VLOOKUP(Q1738,lot!$A$3:$E$13372,3,0)</f>
        <v>#N/A</v>
      </c>
      <c r="U1738" s="7" t="e">
        <f>VLOOKUP(Q1738,lot!$A$3:$E$13372,5,0)</f>
        <v>#N/A</v>
      </c>
    </row>
    <row r="1739" spans="2:21" hidden="1" x14ac:dyDescent="0.25">
      <c r="B1739" t="s">
        <v>17330</v>
      </c>
      <c r="C1739">
        <v>3</v>
      </c>
      <c r="E1739" t="s">
        <v>16376</v>
      </c>
      <c r="F1739" t="e">
        <f t="shared" si="54"/>
        <v>#N/A</v>
      </c>
      <c r="G1739" s="11" t="str">
        <f t="shared" si="55"/>
        <v>0</v>
      </c>
      <c r="L1739" t="s">
        <v>16376</v>
      </c>
      <c r="M1739" t="e">
        <f>VLOOKUP(L1739,lot!$A$3:$E$13372,3,0)</f>
        <v>#N/A</v>
      </c>
      <c r="Q1739" t="s">
        <v>17330</v>
      </c>
      <c r="R1739">
        <v>3</v>
      </c>
      <c r="S1739" t="e">
        <v>#N/A</v>
      </c>
      <c r="T1739" t="e">
        <f>VLOOKUP(Q1739,lot!$A$3:$E$13372,3,0)</f>
        <v>#N/A</v>
      </c>
      <c r="U1739" s="7" t="e">
        <f>VLOOKUP(Q1739,lot!$A$3:$E$13372,5,0)</f>
        <v>#N/A</v>
      </c>
    </row>
    <row r="1740" spans="2:21" hidden="1" x14ac:dyDescent="0.25">
      <c r="B1740" t="s">
        <v>17331</v>
      </c>
      <c r="C1740">
        <v>81</v>
      </c>
      <c r="E1740" t="s">
        <v>16362</v>
      </c>
      <c r="F1740" t="e">
        <f t="shared" si="54"/>
        <v>#N/A</v>
      </c>
      <c r="G1740" s="11" t="str">
        <f t="shared" si="55"/>
        <v>0</v>
      </c>
      <c r="L1740" t="s">
        <v>16362</v>
      </c>
      <c r="M1740" t="e">
        <f>VLOOKUP(L1740,lot!$A$3:$E$13372,3,0)</f>
        <v>#N/A</v>
      </c>
      <c r="Q1740" t="s">
        <v>17331</v>
      </c>
      <c r="R1740">
        <v>81</v>
      </c>
      <c r="S1740" t="s">
        <v>9364</v>
      </c>
      <c r="T1740" t="e">
        <f>VLOOKUP(Q1740,lot!$A$3:$E$13372,3,0)</f>
        <v>#N/A</v>
      </c>
      <c r="U1740" s="7" t="e">
        <f>VLOOKUP(Q1740,lot!$A$3:$E$13372,5,0)</f>
        <v>#N/A</v>
      </c>
    </row>
    <row r="1741" spans="2:21" hidden="1" x14ac:dyDescent="0.25">
      <c r="B1741" t="s">
        <v>17332</v>
      </c>
      <c r="C1741">
        <v>199</v>
      </c>
      <c r="E1741" t="s">
        <v>16363</v>
      </c>
      <c r="F1741">
        <f t="shared" si="54"/>
        <v>28</v>
      </c>
      <c r="G1741" s="11">
        <f t="shared" si="55"/>
        <v>28</v>
      </c>
      <c r="L1741" t="s">
        <v>16363</v>
      </c>
      <c r="M1741" t="e">
        <f>VLOOKUP(L1741,lot!$A$3:$E$13372,3,0)</f>
        <v>#N/A</v>
      </c>
      <c r="Q1741" t="s">
        <v>17332</v>
      </c>
      <c r="R1741">
        <v>199</v>
      </c>
      <c r="S1741" t="s">
        <v>9367</v>
      </c>
      <c r="T1741" t="e">
        <f>VLOOKUP(Q1741,lot!$A$3:$E$13372,3,0)</f>
        <v>#N/A</v>
      </c>
      <c r="U1741" s="7" t="e">
        <f>VLOOKUP(Q1741,lot!$A$3:$E$13372,5,0)</f>
        <v>#N/A</v>
      </c>
    </row>
    <row r="1742" spans="2:21" hidden="1" x14ac:dyDescent="0.25">
      <c r="B1742" t="s">
        <v>17333</v>
      </c>
      <c r="C1742">
        <v>370</v>
      </c>
      <c r="E1742" t="s">
        <v>14365</v>
      </c>
      <c r="F1742">
        <f t="shared" si="54"/>
        <v>1</v>
      </c>
      <c r="G1742" s="11">
        <f t="shared" si="55"/>
        <v>1</v>
      </c>
      <c r="L1742" t="s">
        <v>14365</v>
      </c>
      <c r="M1742" t="e">
        <f>VLOOKUP(L1742,lot!$A$3:$E$13372,3,0)</f>
        <v>#N/A</v>
      </c>
      <c r="Q1742" t="s">
        <v>17333</v>
      </c>
      <c r="R1742">
        <v>370</v>
      </c>
      <c r="S1742" t="s">
        <v>9369</v>
      </c>
      <c r="T1742" t="e">
        <f>VLOOKUP(Q1742,lot!$A$3:$E$13372,3,0)</f>
        <v>#N/A</v>
      </c>
      <c r="U1742" s="7" t="e">
        <f>VLOOKUP(Q1742,lot!$A$3:$E$13372,5,0)</f>
        <v>#N/A</v>
      </c>
    </row>
    <row r="1743" spans="2:21" hidden="1" x14ac:dyDescent="0.25">
      <c r="B1743" t="s">
        <v>17334</v>
      </c>
      <c r="C1743">
        <v>1</v>
      </c>
      <c r="E1743" t="s">
        <v>16361</v>
      </c>
      <c r="F1743">
        <f t="shared" si="54"/>
        <v>148</v>
      </c>
      <c r="G1743" s="11">
        <f t="shared" si="55"/>
        <v>148</v>
      </c>
      <c r="L1743" t="s">
        <v>16361</v>
      </c>
      <c r="M1743" t="e">
        <f>VLOOKUP(L1743,lot!$A$3:$E$13372,3,0)</f>
        <v>#N/A</v>
      </c>
      <c r="Q1743" t="s">
        <v>17334</v>
      </c>
      <c r="R1743">
        <v>1</v>
      </c>
      <c r="S1743" t="s">
        <v>9371</v>
      </c>
      <c r="T1743" t="e">
        <f>VLOOKUP(Q1743,lot!$A$3:$E$13372,3,0)</f>
        <v>#N/A</v>
      </c>
      <c r="U1743" s="7" t="e">
        <f>VLOOKUP(Q1743,lot!$A$3:$E$13372,5,0)</f>
        <v>#N/A</v>
      </c>
    </row>
    <row r="1744" spans="2:21" hidden="1" x14ac:dyDescent="0.25">
      <c r="B1744" t="s">
        <v>17335</v>
      </c>
      <c r="C1744">
        <v>4</v>
      </c>
      <c r="E1744" t="s">
        <v>16366</v>
      </c>
      <c r="F1744" t="e">
        <f t="shared" si="54"/>
        <v>#N/A</v>
      </c>
      <c r="G1744" s="11" t="str">
        <f t="shared" si="55"/>
        <v>0</v>
      </c>
      <c r="L1744" t="s">
        <v>16366</v>
      </c>
      <c r="M1744" t="e">
        <f>VLOOKUP(L1744,lot!$A$3:$E$13372,3,0)</f>
        <v>#N/A</v>
      </c>
      <c r="Q1744" t="s">
        <v>17335</v>
      </c>
      <c r="R1744">
        <v>4</v>
      </c>
      <c r="S1744" t="s">
        <v>9391</v>
      </c>
      <c r="T1744" t="e">
        <f>VLOOKUP(Q1744,lot!$A$3:$E$13372,3,0)</f>
        <v>#N/A</v>
      </c>
      <c r="U1744" s="7" t="e">
        <f>VLOOKUP(Q1744,lot!$A$3:$E$13372,5,0)</f>
        <v>#N/A</v>
      </c>
    </row>
    <row r="1745" spans="2:21" hidden="1" x14ac:dyDescent="0.25">
      <c r="B1745" t="s">
        <v>17336</v>
      </c>
      <c r="C1745">
        <v>176</v>
      </c>
      <c r="E1745" t="s">
        <v>16367</v>
      </c>
      <c r="F1745">
        <f t="shared" si="54"/>
        <v>500</v>
      </c>
      <c r="G1745" s="11">
        <f t="shared" si="55"/>
        <v>500</v>
      </c>
      <c r="L1745" t="s">
        <v>16367</v>
      </c>
      <c r="M1745" t="e">
        <f>VLOOKUP(L1745,lot!$A$3:$E$13372,3,0)</f>
        <v>#N/A</v>
      </c>
      <c r="Q1745" t="s">
        <v>17336</v>
      </c>
      <c r="R1745">
        <v>176</v>
      </c>
      <c r="S1745" t="s">
        <v>9393</v>
      </c>
      <c r="T1745" t="e">
        <f>VLOOKUP(Q1745,lot!$A$3:$E$13372,3,0)</f>
        <v>#N/A</v>
      </c>
      <c r="U1745" s="7" t="e">
        <f>VLOOKUP(Q1745,lot!$A$3:$E$13372,5,0)</f>
        <v>#N/A</v>
      </c>
    </row>
    <row r="1746" spans="2:21" hidden="1" x14ac:dyDescent="0.25">
      <c r="B1746" t="s">
        <v>17337</v>
      </c>
      <c r="C1746">
        <v>324</v>
      </c>
      <c r="E1746" t="s">
        <v>16365</v>
      </c>
      <c r="F1746">
        <f t="shared" si="54"/>
        <v>191</v>
      </c>
      <c r="G1746" s="11">
        <f t="shared" si="55"/>
        <v>191</v>
      </c>
      <c r="L1746" t="s">
        <v>16365</v>
      </c>
      <c r="M1746" t="e">
        <f>VLOOKUP(L1746,lot!$A$3:$E$13372,3,0)</f>
        <v>#N/A</v>
      </c>
      <c r="Q1746" t="s">
        <v>17337</v>
      </c>
      <c r="R1746">
        <v>324</v>
      </c>
      <c r="S1746" t="s">
        <v>9395</v>
      </c>
      <c r="T1746" t="e">
        <f>VLOOKUP(Q1746,lot!$A$3:$E$13372,3,0)</f>
        <v>#N/A</v>
      </c>
      <c r="U1746" s="7" t="e">
        <f>VLOOKUP(Q1746,lot!$A$3:$E$13372,5,0)</f>
        <v>#N/A</v>
      </c>
    </row>
    <row r="1747" spans="2:21" hidden="1" x14ac:dyDescent="0.25">
      <c r="B1747" t="s">
        <v>17338</v>
      </c>
      <c r="C1747">
        <v>1213</v>
      </c>
      <c r="E1747" t="s">
        <v>16368</v>
      </c>
      <c r="F1747">
        <f t="shared" si="54"/>
        <v>1344</v>
      </c>
      <c r="G1747" s="11">
        <f t="shared" si="55"/>
        <v>1344</v>
      </c>
      <c r="L1747" t="s">
        <v>16368</v>
      </c>
      <c r="M1747" t="e">
        <f>VLOOKUP(L1747,lot!$A$3:$E$13372,3,0)</f>
        <v>#N/A</v>
      </c>
      <c r="Q1747" t="s">
        <v>17338</v>
      </c>
      <c r="R1747">
        <v>1213</v>
      </c>
      <c r="S1747" t="s">
        <v>9397</v>
      </c>
      <c r="T1747" t="e">
        <f>VLOOKUP(Q1747,lot!$A$3:$E$13372,3,0)</f>
        <v>#N/A</v>
      </c>
      <c r="U1747" s="7" t="e">
        <f>VLOOKUP(Q1747,lot!$A$3:$E$13372,5,0)</f>
        <v>#N/A</v>
      </c>
    </row>
    <row r="1748" spans="2:21" hidden="1" x14ac:dyDescent="0.25">
      <c r="B1748" t="s">
        <v>17339</v>
      </c>
      <c r="C1748">
        <v>7541</v>
      </c>
      <c r="E1748" t="s">
        <v>16370</v>
      </c>
      <c r="F1748" t="e">
        <f t="shared" si="54"/>
        <v>#N/A</v>
      </c>
      <c r="G1748" s="11" t="str">
        <f t="shared" si="55"/>
        <v>0</v>
      </c>
      <c r="L1748" t="s">
        <v>16370</v>
      </c>
      <c r="M1748" t="e">
        <f>VLOOKUP(L1748,lot!$A$3:$E$13372,3,0)</f>
        <v>#N/A</v>
      </c>
      <c r="Q1748" t="s">
        <v>17339</v>
      </c>
      <c r="R1748">
        <v>7541</v>
      </c>
      <c r="S1748" t="s">
        <v>9400</v>
      </c>
      <c r="T1748" t="e">
        <f>VLOOKUP(Q1748,lot!$A$3:$E$13372,3,0)</f>
        <v>#N/A</v>
      </c>
      <c r="U1748" s="7" t="e">
        <f>VLOOKUP(Q1748,lot!$A$3:$E$13372,5,0)</f>
        <v>#N/A</v>
      </c>
    </row>
    <row r="1749" spans="2:21" hidden="1" x14ac:dyDescent="0.25">
      <c r="B1749" t="s">
        <v>17340</v>
      </c>
      <c r="C1749">
        <v>2000</v>
      </c>
      <c r="E1749" t="s">
        <v>16369</v>
      </c>
      <c r="F1749" t="e">
        <f t="shared" si="54"/>
        <v>#N/A</v>
      </c>
      <c r="G1749" s="11" t="str">
        <f t="shared" si="55"/>
        <v>0</v>
      </c>
      <c r="L1749" t="s">
        <v>16369</v>
      </c>
      <c r="M1749" t="e">
        <f>VLOOKUP(L1749,lot!$A$3:$E$13372,3,0)</f>
        <v>#N/A</v>
      </c>
      <c r="Q1749" t="s">
        <v>17340</v>
      </c>
      <c r="R1749">
        <v>2000</v>
      </c>
      <c r="S1749" t="s">
        <v>9402</v>
      </c>
      <c r="T1749" t="e">
        <f>VLOOKUP(Q1749,lot!$A$3:$E$13372,3,0)</f>
        <v>#N/A</v>
      </c>
      <c r="U1749" s="7" t="e">
        <f>VLOOKUP(Q1749,lot!$A$3:$E$13372,5,0)</f>
        <v>#N/A</v>
      </c>
    </row>
    <row r="1750" spans="2:21" hidden="1" x14ac:dyDescent="0.25">
      <c r="B1750" t="s">
        <v>17341</v>
      </c>
      <c r="C1750">
        <v>447</v>
      </c>
      <c r="E1750" t="s">
        <v>16371</v>
      </c>
      <c r="F1750">
        <f t="shared" si="54"/>
        <v>132</v>
      </c>
      <c r="G1750" s="11">
        <f t="shared" si="55"/>
        <v>132</v>
      </c>
      <c r="L1750" t="s">
        <v>16371</v>
      </c>
      <c r="M1750" t="e">
        <f>VLOOKUP(L1750,lot!$A$3:$E$13372,3,0)</f>
        <v>#N/A</v>
      </c>
      <c r="Q1750" t="s">
        <v>17341</v>
      </c>
      <c r="R1750">
        <v>447</v>
      </c>
      <c r="S1750" t="s">
        <v>9404</v>
      </c>
      <c r="T1750" t="e">
        <f>VLOOKUP(Q1750,lot!$A$3:$E$13372,3,0)</f>
        <v>#N/A</v>
      </c>
      <c r="U1750" s="7" t="e">
        <f>VLOOKUP(Q1750,lot!$A$3:$E$13372,5,0)</f>
        <v>#N/A</v>
      </c>
    </row>
    <row r="1751" spans="2:21" hidden="1" x14ac:dyDescent="0.25">
      <c r="B1751" t="s">
        <v>17342</v>
      </c>
      <c r="C1751">
        <v>148</v>
      </c>
      <c r="E1751" t="s">
        <v>16378</v>
      </c>
      <c r="F1751">
        <f t="shared" si="54"/>
        <v>8</v>
      </c>
      <c r="G1751" s="11">
        <f t="shared" si="55"/>
        <v>8</v>
      </c>
      <c r="L1751" t="s">
        <v>16378</v>
      </c>
      <c r="M1751" t="e">
        <f>VLOOKUP(L1751,lot!$A$3:$E$13372,3,0)</f>
        <v>#N/A</v>
      </c>
      <c r="Q1751" t="s">
        <v>17342</v>
      </c>
      <c r="R1751">
        <v>148</v>
      </c>
      <c r="S1751" t="s">
        <v>9406</v>
      </c>
      <c r="T1751" t="e">
        <f>VLOOKUP(Q1751,lot!$A$3:$E$13372,3,0)</f>
        <v>#N/A</v>
      </c>
      <c r="U1751" s="7" t="e">
        <f>VLOOKUP(Q1751,lot!$A$3:$E$13372,5,0)</f>
        <v>#N/A</v>
      </c>
    </row>
    <row r="1752" spans="2:21" hidden="1" x14ac:dyDescent="0.25">
      <c r="B1752" t="s">
        <v>17343</v>
      </c>
      <c r="C1752">
        <v>10</v>
      </c>
      <c r="E1752" t="s">
        <v>16379</v>
      </c>
      <c r="F1752" t="e">
        <f t="shared" si="54"/>
        <v>#N/A</v>
      </c>
      <c r="G1752" s="11" t="str">
        <f t="shared" si="55"/>
        <v>0</v>
      </c>
      <c r="L1752" t="s">
        <v>16379</v>
      </c>
      <c r="M1752" t="e">
        <f>VLOOKUP(L1752,lot!$A$3:$E$13372,3,0)</f>
        <v>#N/A</v>
      </c>
      <c r="Q1752" t="s">
        <v>17343</v>
      </c>
      <c r="R1752">
        <v>10</v>
      </c>
      <c r="S1752" t="s">
        <v>18314</v>
      </c>
      <c r="T1752" t="e">
        <f>VLOOKUP(Q1752,lot!$A$3:$E$13372,3,0)</f>
        <v>#N/A</v>
      </c>
      <c r="U1752" s="7" t="e">
        <f>VLOOKUP(Q1752,lot!$A$3:$E$13372,5,0)</f>
        <v>#N/A</v>
      </c>
    </row>
    <row r="1753" spans="2:21" hidden="1" x14ac:dyDescent="0.25">
      <c r="B1753" t="s">
        <v>17344</v>
      </c>
      <c r="C1753">
        <v>42</v>
      </c>
      <c r="E1753" t="s">
        <v>16380</v>
      </c>
      <c r="F1753">
        <f t="shared" si="54"/>
        <v>8</v>
      </c>
      <c r="G1753" s="11">
        <f t="shared" si="55"/>
        <v>8</v>
      </c>
      <c r="L1753" t="s">
        <v>16380</v>
      </c>
      <c r="M1753" t="e">
        <f>VLOOKUP(L1753,lot!$A$3:$E$13372,3,0)</f>
        <v>#N/A</v>
      </c>
      <c r="Q1753" t="s">
        <v>17344</v>
      </c>
      <c r="R1753">
        <v>42</v>
      </c>
      <c r="S1753" t="s">
        <v>9421</v>
      </c>
      <c r="T1753" t="e">
        <f>VLOOKUP(Q1753,lot!$A$3:$E$13372,3,0)</f>
        <v>#N/A</v>
      </c>
      <c r="U1753" s="7" t="e">
        <f>VLOOKUP(Q1753,lot!$A$3:$E$13372,5,0)</f>
        <v>#N/A</v>
      </c>
    </row>
    <row r="1754" spans="2:21" hidden="1" x14ac:dyDescent="0.25">
      <c r="B1754" t="s">
        <v>17345</v>
      </c>
      <c r="C1754">
        <v>10</v>
      </c>
      <c r="E1754" t="s">
        <v>16381</v>
      </c>
      <c r="F1754">
        <f t="shared" si="54"/>
        <v>735</v>
      </c>
      <c r="G1754" s="11">
        <f t="shared" si="55"/>
        <v>735</v>
      </c>
      <c r="L1754" t="s">
        <v>16381</v>
      </c>
      <c r="M1754" t="e">
        <f>VLOOKUP(L1754,lot!$A$3:$E$13372,3,0)</f>
        <v>#N/A</v>
      </c>
      <c r="Q1754" t="s">
        <v>17345</v>
      </c>
      <c r="R1754">
        <v>10</v>
      </c>
      <c r="S1754" t="s">
        <v>9425</v>
      </c>
      <c r="T1754" t="e">
        <f>VLOOKUP(Q1754,lot!$A$3:$E$13372,3,0)</f>
        <v>#N/A</v>
      </c>
      <c r="U1754" s="7" t="e">
        <f>VLOOKUP(Q1754,lot!$A$3:$E$13372,5,0)</f>
        <v>#N/A</v>
      </c>
    </row>
    <row r="1755" spans="2:21" hidden="1" x14ac:dyDescent="0.25">
      <c r="B1755" t="s">
        <v>17346</v>
      </c>
      <c r="C1755">
        <v>12048</v>
      </c>
      <c r="E1755" t="s">
        <v>16382</v>
      </c>
      <c r="F1755">
        <f t="shared" si="54"/>
        <v>3</v>
      </c>
      <c r="G1755" s="11">
        <f t="shared" si="55"/>
        <v>3</v>
      </c>
      <c r="L1755" t="s">
        <v>16382</v>
      </c>
      <c r="M1755" t="e">
        <f>VLOOKUP(L1755,lot!$A$3:$E$13372,3,0)</f>
        <v>#N/A</v>
      </c>
      <c r="Q1755" t="s">
        <v>17346</v>
      </c>
      <c r="R1755">
        <v>12048</v>
      </c>
      <c r="S1755" t="s">
        <v>9427</v>
      </c>
      <c r="T1755" t="e">
        <f>VLOOKUP(Q1755,lot!$A$3:$E$13372,3,0)</f>
        <v>#N/A</v>
      </c>
      <c r="U1755" s="7" t="e">
        <f>VLOOKUP(Q1755,lot!$A$3:$E$13372,5,0)</f>
        <v>#N/A</v>
      </c>
    </row>
    <row r="1756" spans="2:21" hidden="1" x14ac:dyDescent="0.25">
      <c r="B1756" t="s">
        <v>17347</v>
      </c>
      <c r="C1756">
        <v>11</v>
      </c>
      <c r="E1756" t="s">
        <v>16383</v>
      </c>
      <c r="F1756">
        <f t="shared" si="54"/>
        <v>1235</v>
      </c>
      <c r="G1756" s="11">
        <f t="shared" si="55"/>
        <v>1235</v>
      </c>
      <c r="L1756" t="s">
        <v>16383</v>
      </c>
      <c r="M1756" t="e">
        <f>VLOOKUP(L1756,lot!$A$3:$E$13372,3,0)</f>
        <v>#N/A</v>
      </c>
      <c r="Q1756" t="s">
        <v>17347</v>
      </c>
      <c r="R1756">
        <v>11</v>
      </c>
      <c r="S1756" t="s">
        <v>9433</v>
      </c>
      <c r="T1756" t="e">
        <f>VLOOKUP(Q1756,lot!$A$3:$E$13372,3,0)</f>
        <v>#N/A</v>
      </c>
      <c r="U1756" s="7" t="e">
        <f>VLOOKUP(Q1756,lot!$A$3:$E$13372,5,0)</f>
        <v>#N/A</v>
      </c>
    </row>
    <row r="1757" spans="2:21" hidden="1" x14ac:dyDescent="0.25">
      <c r="B1757" t="s">
        <v>17348</v>
      </c>
      <c r="C1757">
        <v>300</v>
      </c>
      <c r="E1757" t="s">
        <v>14366</v>
      </c>
      <c r="F1757">
        <f t="shared" si="54"/>
        <v>2</v>
      </c>
      <c r="G1757" s="11">
        <f t="shared" si="55"/>
        <v>2</v>
      </c>
      <c r="L1757" t="s">
        <v>14366</v>
      </c>
      <c r="M1757" t="e">
        <f>VLOOKUP(L1757,lot!$A$3:$E$13372,3,0)</f>
        <v>#N/A</v>
      </c>
      <c r="Q1757" t="s">
        <v>17348</v>
      </c>
      <c r="R1757">
        <v>300</v>
      </c>
      <c r="S1757" t="s">
        <v>9435</v>
      </c>
      <c r="T1757" t="e">
        <f>VLOOKUP(Q1757,lot!$A$3:$E$13372,3,0)</f>
        <v>#N/A</v>
      </c>
      <c r="U1757" s="7" t="e">
        <f>VLOOKUP(Q1757,lot!$A$3:$E$13372,5,0)</f>
        <v>#N/A</v>
      </c>
    </row>
    <row r="1758" spans="2:21" hidden="1" x14ac:dyDescent="0.25">
      <c r="B1758" t="s">
        <v>9438</v>
      </c>
      <c r="C1758">
        <v>2960</v>
      </c>
      <c r="E1758" t="s">
        <v>16385</v>
      </c>
      <c r="F1758">
        <f t="shared" si="54"/>
        <v>438</v>
      </c>
      <c r="G1758" s="11">
        <f t="shared" si="55"/>
        <v>438</v>
      </c>
      <c r="L1758" t="s">
        <v>16385</v>
      </c>
      <c r="M1758" t="e">
        <f>VLOOKUP(L1758,lot!$A$3:$E$13372,3,0)</f>
        <v>#N/A</v>
      </c>
      <c r="Q1758" t="s">
        <v>9438</v>
      </c>
      <c r="R1758">
        <v>2960</v>
      </c>
      <c r="S1758" t="e">
        <v>#N/A</v>
      </c>
      <c r="T1758" t="e">
        <f>VLOOKUP(Q1758,lot!$A$3:$E$13372,3,0)</f>
        <v>#N/A</v>
      </c>
      <c r="U1758" s="7" t="e">
        <f>VLOOKUP(Q1758,lot!$A$3:$E$13372,5,0)</f>
        <v>#N/A</v>
      </c>
    </row>
    <row r="1759" spans="2:21" hidden="1" x14ac:dyDescent="0.25">
      <c r="B1759" t="s">
        <v>17349</v>
      </c>
      <c r="C1759">
        <v>5669</v>
      </c>
      <c r="E1759" t="s">
        <v>16384</v>
      </c>
      <c r="F1759">
        <f t="shared" si="54"/>
        <v>368</v>
      </c>
      <c r="G1759" s="11">
        <f t="shared" si="55"/>
        <v>368</v>
      </c>
      <c r="L1759" t="s">
        <v>16384</v>
      </c>
      <c r="M1759" t="e">
        <f>VLOOKUP(L1759,lot!$A$3:$E$13372,3,0)</f>
        <v>#N/A</v>
      </c>
      <c r="Q1759" t="s">
        <v>17349</v>
      </c>
      <c r="R1759">
        <v>5669</v>
      </c>
      <c r="S1759" t="s">
        <v>9441</v>
      </c>
      <c r="T1759" t="e">
        <f>VLOOKUP(Q1759,lot!$A$3:$E$13372,3,0)</f>
        <v>#N/A</v>
      </c>
      <c r="U1759" s="7" t="e">
        <f>VLOOKUP(Q1759,lot!$A$3:$E$13372,5,0)</f>
        <v>#N/A</v>
      </c>
    </row>
    <row r="1760" spans="2:21" hidden="1" x14ac:dyDescent="0.25">
      <c r="B1760" t="s">
        <v>17350</v>
      </c>
      <c r="C1760">
        <v>10</v>
      </c>
      <c r="E1760" t="s">
        <v>16394</v>
      </c>
      <c r="F1760" t="e">
        <f t="shared" si="54"/>
        <v>#N/A</v>
      </c>
      <c r="G1760" s="11" t="str">
        <f t="shared" si="55"/>
        <v>0</v>
      </c>
      <c r="L1760" t="s">
        <v>16394</v>
      </c>
      <c r="M1760" t="e">
        <f>VLOOKUP(L1760,lot!$A$3:$E$13372,3,0)</f>
        <v>#N/A</v>
      </c>
      <c r="Q1760" t="s">
        <v>17350</v>
      </c>
      <c r="R1760">
        <v>10</v>
      </c>
      <c r="S1760" t="s">
        <v>9447</v>
      </c>
      <c r="T1760" t="e">
        <f>VLOOKUP(Q1760,lot!$A$3:$E$13372,3,0)</f>
        <v>#N/A</v>
      </c>
      <c r="U1760" s="7" t="e">
        <f>VLOOKUP(Q1760,lot!$A$3:$E$13372,5,0)</f>
        <v>#N/A</v>
      </c>
    </row>
    <row r="1761" spans="2:21" hidden="1" x14ac:dyDescent="0.25">
      <c r="B1761" t="s">
        <v>17351</v>
      </c>
      <c r="C1761">
        <v>95</v>
      </c>
      <c r="E1761" t="s">
        <v>16396</v>
      </c>
      <c r="F1761">
        <f t="shared" si="54"/>
        <v>4</v>
      </c>
      <c r="G1761" s="11">
        <f t="shared" si="55"/>
        <v>4</v>
      </c>
      <c r="L1761" t="s">
        <v>16396</v>
      </c>
      <c r="M1761" t="e">
        <f>VLOOKUP(L1761,lot!$A$3:$E$13372,3,0)</f>
        <v>#N/A</v>
      </c>
      <c r="Q1761" t="s">
        <v>17351</v>
      </c>
      <c r="R1761">
        <v>95</v>
      </c>
      <c r="S1761" t="s">
        <v>9449</v>
      </c>
      <c r="T1761" t="e">
        <f>VLOOKUP(Q1761,lot!$A$3:$E$13372,3,0)</f>
        <v>#N/A</v>
      </c>
      <c r="U1761" s="7" t="e">
        <f>VLOOKUP(Q1761,lot!$A$3:$E$13372,5,0)</f>
        <v>#N/A</v>
      </c>
    </row>
    <row r="1762" spans="2:21" hidden="1" x14ac:dyDescent="0.25">
      <c r="B1762" t="s">
        <v>17352</v>
      </c>
      <c r="C1762">
        <v>116</v>
      </c>
      <c r="E1762" t="s">
        <v>16395</v>
      </c>
      <c r="F1762">
        <f t="shared" si="54"/>
        <v>400</v>
      </c>
      <c r="G1762" s="11">
        <f t="shared" si="55"/>
        <v>400</v>
      </c>
      <c r="L1762" t="s">
        <v>16395</v>
      </c>
      <c r="M1762" t="e">
        <f>VLOOKUP(L1762,lot!$A$3:$E$13372,3,0)</f>
        <v>#N/A</v>
      </c>
      <c r="Q1762" t="s">
        <v>17352</v>
      </c>
      <c r="R1762">
        <v>116</v>
      </c>
      <c r="S1762" t="s">
        <v>9452</v>
      </c>
      <c r="T1762" t="e">
        <f>VLOOKUP(Q1762,lot!$A$3:$E$13372,3,0)</f>
        <v>#N/A</v>
      </c>
      <c r="U1762" s="7" t="e">
        <f>VLOOKUP(Q1762,lot!$A$3:$E$13372,5,0)</f>
        <v>#N/A</v>
      </c>
    </row>
    <row r="1763" spans="2:21" hidden="1" x14ac:dyDescent="0.25">
      <c r="B1763" t="s">
        <v>17353</v>
      </c>
      <c r="C1763">
        <v>593</v>
      </c>
      <c r="E1763" t="s">
        <v>16393</v>
      </c>
      <c r="F1763" t="e">
        <f t="shared" si="54"/>
        <v>#N/A</v>
      </c>
      <c r="G1763" s="11" t="str">
        <f t="shared" si="55"/>
        <v>0</v>
      </c>
      <c r="L1763" t="s">
        <v>16393</v>
      </c>
      <c r="M1763" t="e">
        <f>VLOOKUP(L1763,lot!$A$3:$E$13372,3,0)</f>
        <v>#N/A</v>
      </c>
      <c r="Q1763" t="s">
        <v>17353</v>
      </c>
      <c r="R1763">
        <v>593</v>
      </c>
      <c r="S1763" t="s">
        <v>9454</v>
      </c>
      <c r="T1763" t="e">
        <f>VLOOKUP(Q1763,lot!$A$3:$E$13372,3,0)</f>
        <v>#N/A</v>
      </c>
      <c r="U1763" s="7" t="e">
        <f>VLOOKUP(Q1763,lot!$A$3:$E$13372,5,0)</f>
        <v>#N/A</v>
      </c>
    </row>
    <row r="1764" spans="2:21" hidden="1" x14ac:dyDescent="0.25">
      <c r="B1764" t="s">
        <v>17354</v>
      </c>
      <c r="C1764">
        <v>53</v>
      </c>
      <c r="E1764" t="s">
        <v>16390</v>
      </c>
      <c r="F1764" t="e">
        <f t="shared" si="54"/>
        <v>#N/A</v>
      </c>
      <c r="G1764" s="11" t="str">
        <f t="shared" si="55"/>
        <v>0</v>
      </c>
      <c r="L1764" t="s">
        <v>16390</v>
      </c>
      <c r="M1764" t="e">
        <f>VLOOKUP(L1764,lot!$A$3:$E$13372,3,0)</f>
        <v>#N/A</v>
      </c>
      <c r="Q1764" t="s">
        <v>17354</v>
      </c>
      <c r="R1764">
        <v>53</v>
      </c>
      <c r="S1764" t="s">
        <v>9458</v>
      </c>
      <c r="T1764" t="e">
        <f>VLOOKUP(Q1764,lot!$A$3:$E$13372,3,0)</f>
        <v>#N/A</v>
      </c>
      <c r="U1764" s="7" t="e">
        <f>VLOOKUP(Q1764,lot!$A$3:$E$13372,5,0)</f>
        <v>#N/A</v>
      </c>
    </row>
    <row r="1765" spans="2:21" hidden="1" x14ac:dyDescent="0.25">
      <c r="B1765" t="s">
        <v>17355</v>
      </c>
      <c r="C1765">
        <v>423</v>
      </c>
      <c r="E1765" t="s">
        <v>16392</v>
      </c>
      <c r="F1765">
        <f t="shared" si="54"/>
        <v>2</v>
      </c>
      <c r="G1765" s="11">
        <f t="shared" si="55"/>
        <v>2</v>
      </c>
      <c r="L1765" t="s">
        <v>16392</v>
      </c>
      <c r="M1765" t="e">
        <f>VLOOKUP(L1765,lot!$A$3:$E$13372,3,0)</f>
        <v>#N/A</v>
      </c>
      <c r="Q1765" t="s">
        <v>17355</v>
      </c>
      <c r="R1765">
        <v>423</v>
      </c>
      <c r="S1765" t="s">
        <v>9460</v>
      </c>
      <c r="T1765" t="e">
        <f>VLOOKUP(Q1765,lot!$A$3:$E$13372,3,0)</f>
        <v>#N/A</v>
      </c>
      <c r="U1765" s="7" t="e">
        <f>VLOOKUP(Q1765,lot!$A$3:$E$13372,5,0)</f>
        <v>#N/A</v>
      </c>
    </row>
    <row r="1766" spans="2:21" hidden="1" x14ac:dyDescent="0.25">
      <c r="B1766" t="s">
        <v>17356</v>
      </c>
      <c r="C1766">
        <v>30</v>
      </c>
      <c r="E1766" t="s">
        <v>16389</v>
      </c>
      <c r="F1766" t="e">
        <f t="shared" si="54"/>
        <v>#N/A</v>
      </c>
      <c r="G1766" s="11" t="str">
        <f t="shared" si="55"/>
        <v>0</v>
      </c>
      <c r="L1766" t="s">
        <v>16389</v>
      </c>
      <c r="M1766" t="e">
        <f>VLOOKUP(L1766,lot!$A$3:$E$13372,3,0)</f>
        <v>#N/A</v>
      </c>
      <c r="Q1766" t="s">
        <v>17356</v>
      </c>
      <c r="R1766">
        <v>30</v>
      </c>
      <c r="S1766" t="s">
        <v>9462</v>
      </c>
      <c r="T1766" t="e">
        <f>VLOOKUP(Q1766,lot!$A$3:$E$13372,3,0)</f>
        <v>#N/A</v>
      </c>
      <c r="U1766" s="7" t="e">
        <f>VLOOKUP(Q1766,lot!$A$3:$E$13372,5,0)</f>
        <v>#N/A</v>
      </c>
    </row>
    <row r="1767" spans="2:21" hidden="1" x14ac:dyDescent="0.25">
      <c r="B1767" t="s">
        <v>17357</v>
      </c>
      <c r="C1767">
        <v>195</v>
      </c>
      <c r="E1767" t="s">
        <v>16391</v>
      </c>
      <c r="F1767">
        <f t="shared" si="54"/>
        <v>860</v>
      </c>
      <c r="G1767" s="11">
        <f t="shared" si="55"/>
        <v>860</v>
      </c>
      <c r="L1767" t="s">
        <v>16391</v>
      </c>
      <c r="M1767" t="e">
        <f>VLOOKUP(L1767,lot!$A$3:$E$13372,3,0)</f>
        <v>#N/A</v>
      </c>
      <c r="Q1767" t="s">
        <v>17357</v>
      </c>
      <c r="R1767">
        <v>195</v>
      </c>
      <c r="S1767" t="s">
        <v>9464</v>
      </c>
      <c r="T1767" t="e">
        <f>VLOOKUP(Q1767,lot!$A$3:$E$13372,3,0)</f>
        <v>#N/A</v>
      </c>
      <c r="U1767" s="7" t="e">
        <f>VLOOKUP(Q1767,lot!$A$3:$E$13372,5,0)</f>
        <v>#N/A</v>
      </c>
    </row>
    <row r="1768" spans="2:21" hidden="1" x14ac:dyDescent="0.25">
      <c r="B1768" t="s">
        <v>17358</v>
      </c>
      <c r="C1768">
        <v>1771</v>
      </c>
      <c r="E1768" t="s">
        <v>16388</v>
      </c>
      <c r="F1768">
        <f t="shared" si="54"/>
        <v>135</v>
      </c>
      <c r="G1768" s="11">
        <f t="shared" si="55"/>
        <v>135</v>
      </c>
      <c r="L1768" t="s">
        <v>16388</v>
      </c>
      <c r="M1768" t="e">
        <f>VLOOKUP(L1768,lot!$A$3:$E$13372,3,0)</f>
        <v>#N/A</v>
      </c>
      <c r="Q1768" t="s">
        <v>17358</v>
      </c>
      <c r="R1768">
        <v>1771</v>
      </c>
      <c r="S1768" t="s">
        <v>9468</v>
      </c>
      <c r="T1768" t="e">
        <f>VLOOKUP(Q1768,lot!$A$3:$E$13372,3,0)</f>
        <v>#N/A</v>
      </c>
      <c r="U1768" s="7" t="e">
        <f>VLOOKUP(Q1768,lot!$A$3:$E$13372,5,0)</f>
        <v>#N/A</v>
      </c>
    </row>
    <row r="1769" spans="2:21" hidden="1" x14ac:dyDescent="0.25">
      <c r="B1769" t="s">
        <v>17359</v>
      </c>
      <c r="C1769">
        <v>25</v>
      </c>
      <c r="E1769" t="s">
        <v>16387</v>
      </c>
      <c r="F1769">
        <f t="shared" si="54"/>
        <v>1000</v>
      </c>
      <c r="G1769" s="11">
        <f t="shared" si="55"/>
        <v>1000</v>
      </c>
      <c r="L1769" t="s">
        <v>16387</v>
      </c>
      <c r="M1769" t="e">
        <f>VLOOKUP(L1769,lot!$A$3:$E$13372,3,0)</f>
        <v>#N/A</v>
      </c>
      <c r="Q1769" t="s">
        <v>17359</v>
      </c>
      <c r="R1769">
        <v>25</v>
      </c>
      <c r="S1769" t="s">
        <v>9470</v>
      </c>
      <c r="T1769" t="e">
        <f>VLOOKUP(Q1769,lot!$A$3:$E$13372,3,0)</f>
        <v>#N/A</v>
      </c>
      <c r="U1769" s="7" t="e">
        <f>VLOOKUP(Q1769,lot!$A$3:$E$13372,5,0)</f>
        <v>#N/A</v>
      </c>
    </row>
    <row r="1770" spans="2:21" hidden="1" x14ac:dyDescent="0.25">
      <c r="B1770" t="s">
        <v>17360</v>
      </c>
      <c r="C1770">
        <v>84</v>
      </c>
      <c r="E1770" t="s">
        <v>16386</v>
      </c>
      <c r="F1770">
        <f t="shared" si="54"/>
        <v>830</v>
      </c>
      <c r="G1770" s="11">
        <f t="shared" si="55"/>
        <v>830</v>
      </c>
      <c r="L1770" t="s">
        <v>16386</v>
      </c>
      <c r="M1770" t="e">
        <f>VLOOKUP(L1770,lot!$A$3:$E$13372,3,0)</f>
        <v>#N/A</v>
      </c>
      <c r="Q1770" t="s">
        <v>17360</v>
      </c>
      <c r="R1770">
        <v>84</v>
      </c>
      <c r="S1770" t="s">
        <v>9472</v>
      </c>
      <c r="T1770" t="e">
        <f>VLOOKUP(Q1770,lot!$A$3:$E$13372,3,0)</f>
        <v>#N/A</v>
      </c>
      <c r="U1770" s="7" t="e">
        <f>VLOOKUP(Q1770,lot!$A$3:$E$13372,5,0)</f>
        <v>#N/A</v>
      </c>
    </row>
    <row r="1771" spans="2:21" hidden="1" x14ac:dyDescent="0.25">
      <c r="B1771" t="s">
        <v>17361</v>
      </c>
      <c r="C1771">
        <v>17</v>
      </c>
      <c r="E1771" t="s">
        <v>16397</v>
      </c>
      <c r="F1771" t="e">
        <f t="shared" si="54"/>
        <v>#N/A</v>
      </c>
      <c r="G1771" s="11" t="str">
        <f t="shared" si="55"/>
        <v>0</v>
      </c>
      <c r="L1771" t="s">
        <v>16397</v>
      </c>
      <c r="M1771" t="e">
        <f>VLOOKUP(L1771,lot!$A$3:$E$13372,3,0)</f>
        <v>#N/A</v>
      </c>
      <c r="Q1771" t="s">
        <v>17361</v>
      </c>
      <c r="R1771">
        <v>17</v>
      </c>
      <c r="S1771" t="s">
        <v>9474</v>
      </c>
      <c r="T1771" t="e">
        <f>VLOOKUP(Q1771,lot!$A$3:$E$13372,3,0)</f>
        <v>#N/A</v>
      </c>
      <c r="U1771" s="7" t="e">
        <f>VLOOKUP(Q1771,lot!$A$3:$E$13372,5,0)</f>
        <v>#N/A</v>
      </c>
    </row>
    <row r="1772" spans="2:21" hidden="1" x14ac:dyDescent="0.25">
      <c r="B1772" t="s">
        <v>17362</v>
      </c>
      <c r="C1772">
        <v>101</v>
      </c>
      <c r="E1772" t="s">
        <v>16398</v>
      </c>
      <c r="F1772" t="e">
        <f t="shared" si="54"/>
        <v>#N/A</v>
      </c>
      <c r="G1772" s="11" t="str">
        <f t="shared" si="55"/>
        <v>0</v>
      </c>
      <c r="L1772" t="s">
        <v>16398</v>
      </c>
      <c r="M1772" t="e">
        <f>VLOOKUP(L1772,lot!$A$3:$E$13372,3,0)</f>
        <v>#N/A</v>
      </c>
      <c r="Q1772" t="s">
        <v>17362</v>
      </c>
      <c r="R1772">
        <v>101</v>
      </c>
      <c r="S1772" t="s">
        <v>9476</v>
      </c>
      <c r="T1772" t="e">
        <f>VLOOKUP(Q1772,lot!$A$3:$E$13372,3,0)</f>
        <v>#N/A</v>
      </c>
      <c r="U1772" s="7" t="e">
        <f>VLOOKUP(Q1772,lot!$A$3:$E$13372,5,0)</f>
        <v>#N/A</v>
      </c>
    </row>
    <row r="1773" spans="2:21" hidden="1" x14ac:dyDescent="0.25">
      <c r="B1773" t="s">
        <v>17363</v>
      </c>
      <c r="C1773">
        <v>1804</v>
      </c>
      <c r="E1773" t="s">
        <v>16399</v>
      </c>
      <c r="F1773" t="e">
        <f t="shared" si="54"/>
        <v>#N/A</v>
      </c>
      <c r="G1773" s="11" t="str">
        <f t="shared" si="55"/>
        <v>0</v>
      </c>
      <c r="L1773" t="s">
        <v>16399</v>
      </c>
      <c r="M1773" t="e">
        <f>VLOOKUP(L1773,lot!$A$3:$E$13372,3,0)</f>
        <v>#N/A</v>
      </c>
      <c r="Q1773" t="s">
        <v>17363</v>
      </c>
      <c r="R1773">
        <v>1804</v>
      </c>
      <c r="S1773" t="s">
        <v>9482</v>
      </c>
      <c r="T1773" t="e">
        <f>VLOOKUP(Q1773,lot!$A$3:$E$13372,3,0)</f>
        <v>#N/A</v>
      </c>
      <c r="U1773" s="7" t="e">
        <f>VLOOKUP(Q1773,lot!$A$3:$E$13372,5,0)</f>
        <v>#N/A</v>
      </c>
    </row>
    <row r="1774" spans="2:21" hidden="1" x14ac:dyDescent="0.25">
      <c r="B1774" t="s">
        <v>17364</v>
      </c>
      <c r="C1774">
        <v>281</v>
      </c>
      <c r="E1774" t="s">
        <v>16400</v>
      </c>
      <c r="F1774" t="e">
        <f t="shared" si="54"/>
        <v>#N/A</v>
      </c>
      <c r="G1774" s="11" t="str">
        <f t="shared" si="55"/>
        <v>0</v>
      </c>
      <c r="L1774" t="s">
        <v>16400</v>
      </c>
      <c r="M1774" t="e">
        <f>VLOOKUP(L1774,lot!$A$3:$E$13372,3,0)</f>
        <v>#N/A</v>
      </c>
      <c r="Q1774" t="s">
        <v>17364</v>
      </c>
      <c r="R1774">
        <v>281</v>
      </c>
      <c r="S1774" t="s">
        <v>9488</v>
      </c>
      <c r="T1774" t="e">
        <f>VLOOKUP(Q1774,lot!$A$3:$E$13372,3,0)</f>
        <v>#N/A</v>
      </c>
      <c r="U1774" s="7" t="e">
        <f>VLOOKUP(Q1774,lot!$A$3:$E$13372,5,0)</f>
        <v>#N/A</v>
      </c>
    </row>
    <row r="1775" spans="2:21" hidden="1" x14ac:dyDescent="0.25">
      <c r="B1775" t="s">
        <v>17365</v>
      </c>
      <c r="C1775">
        <v>69</v>
      </c>
      <c r="E1775" t="s">
        <v>16402</v>
      </c>
      <c r="F1775" t="e">
        <f t="shared" si="54"/>
        <v>#N/A</v>
      </c>
      <c r="G1775" s="11" t="str">
        <f t="shared" si="55"/>
        <v>0</v>
      </c>
      <c r="L1775" t="s">
        <v>16402</v>
      </c>
      <c r="M1775" t="e">
        <f>VLOOKUP(L1775,lot!$A$3:$E$13372,3,0)</f>
        <v>#N/A</v>
      </c>
      <c r="Q1775" t="s">
        <v>17365</v>
      </c>
      <c r="R1775">
        <v>69</v>
      </c>
      <c r="S1775" t="s">
        <v>9492</v>
      </c>
      <c r="T1775" t="e">
        <f>VLOOKUP(Q1775,lot!$A$3:$E$13372,3,0)</f>
        <v>#N/A</v>
      </c>
      <c r="U1775" s="7" t="e">
        <f>VLOOKUP(Q1775,lot!$A$3:$E$13372,5,0)</f>
        <v>#N/A</v>
      </c>
    </row>
    <row r="1776" spans="2:21" hidden="1" x14ac:dyDescent="0.25">
      <c r="B1776" t="s">
        <v>17366</v>
      </c>
      <c r="C1776">
        <v>923</v>
      </c>
      <c r="E1776" t="s">
        <v>16401</v>
      </c>
      <c r="F1776" t="e">
        <f t="shared" si="54"/>
        <v>#N/A</v>
      </c>
      <c r="G1776" s="11" t="str">
        <f t="shared" si="55"/>
        <v>0</v>
      </c>
      <c r="L1776" t="s">
        <v>16401</v>
      </c>
      <c r="M1776" t="e">
        <f>VLOOKUP(L1776,lot!$A$3:$E$13372,3,0)</f>
        <v>#N/A</v>
      </c>
      <c r="Q1776" t="s">
        <v>17366</v>
      </c>
      <c r="R1776">
        <v>923</v>
      </c>
      <c r="S1776" t="s">
        <v>9494</v>
      </c>
      <c r="T1776" t="e">
        <f>VLOOKUP(Q1776,lot!$A$3:$E$13372,3,0)</f>
        <v>#N/A</v>
      </c>
      <c r="U1776" s="7" t="e">
        <f>VLOOKUP(Q1776,lot!$A$3:$E$13372,5,0)</f>
        <v>#N/A</v>
      </c>
    </row>
    <row r="1777" spans="2:21" hidden="1" x14ac:dyDescent="0.25">
      <c r="B1777" t="s">
        <v>17367</v>
      </c>
      <c r="C1777">
        <v>4686</v>
      </c>
      <c r="E1777" t="s">
        <v>16403</v>
      </c>
      <c r="F1777">
        <f t="shared" si="54"/>
        <v>2</v>
      </c>
      <c r="G1777" s="11">
        <f t="shared" si="55"/>
        <v>2</v>
      </c>
      <c r="L1777" t="s">
        <v>16403</v>
      </c>
      <c r="M1777" t="e">
        <f>VLOOKUP(L1777,lot!$A$3:$E$13372,3,0)</f>
        <v>#N/A</v>
      </c>
      <c r="Q1777" t="s">
        <v>17367</v>
      </c>
      <c r="R1777">
        <v>4686</v>
      </c>
      <c r="S1777" t="s">
        <v>9496</v>
      </c>
      <c r="T1777" t="e">
        <f>VLOOKUP(Q1777,lot!$A$3:$E$13372,3,0)</f>
        <v>#N/A</v>
      </c>
      <c r="U1777" s="7" t="e">
        <f>VLOOKUP(Q1777,lot!$A$3:$E$13372,5,0)</f>
        <v>#N/A</v>
      </c>
    </row>
    <row r="1778" spans="2:21" hidden="1" x14ac:dyDescent="0.25">
      <c r="B1778" t="s">
        <v>17368</v>
      </c>
      <c r="C1778">
        <v>8081</v>
      </c>
      <c r="E1778" t="s">
        <v>16404</v>
      </c>
      <c r="F1778">
        <f t="shared" si="54"/>
        <v>124</v>
      </c>
      <c r="G1778" s="11">
        <f t="shared" si="55"/>
        <v>124</v>
      </c>
      <c r="L1778" t="s">
        <v>16404</v>
      </c>
      <c r="M1778" t="e">
        <f>VLOOKUP(L1778,lot!$A$3:$E$13372,3,0)</f>
        <v>#N/A</v>
      </c>
      <c r="Q1778" t="s">
        <v>17368</v>
      </c>
      <c r="R1778">
        <v>8081</v>
      </c>
      <c r="S1778" t="s">
        <v>9498</v>
      </c>
      <c r="T1778" t="e">
        <f>VLOOKUP(Q1778,lot!$A$3:$E$13372,3,0)</f>
        <v>#N/A</v>
      </c>
      <c r="U1778" s="7" t="e">
        <f>VLOOKUP(Q1778,lot!$A$3:$E$13372,5,0)</f>
        <v>#N/A</v>
      </c>
    </row>
    <row r="1779" spans="2:21" hidden="1" x14ac:dyDescent="0.25">
      <c r="B1779" t="s">
        <v>17369</v>
      </c>
      <c r="C1779">
        <v>1140</v>
      </c>
      <c r="E1779" t="s">
        <v>16405</v>
      </c>
      <c r="F1779" t="e">
        <f t="shared" si="54"/>
        <v>#N/A</v>
      </c>
      <c r="G1779" s="11" t="str">
        <f t="shared" si="55"/>
        <v>0</v>
      </c>
      <c r="L1779" t="s">
        <v>16405</v>
      </c>
      <c r="M1779" t="e">
        <f>VLOOKUP(L1779,lot!$A$3:$E$13372,3,0)</f>
        <v>#N/A</v>
      </c>
      <c r="Q1779" t="s">
        <v>17369</v>
      </c>
      <c r="R1779">
        <v>1140</v>
      </c>
      <c r="S1779" t="s">
        <v>9500</v>
      </c>
      <c r="T1779" t="e">
        <f>VLOOKUP(Q1779,lot!$A$3:$E$13372,3,0)</f>
        <v>#N/A</v>
      </c>
      <c r="U1779" s="7" t="e">
        <f>VLOOKUP(Q1779,lot!$A$3:$E$13372,5,0)</f>
        <v>#N/A</v>
      </c>
    </row>
    <row r="1780" spans="2:21" hidden="1" x14ac:dyDescent="0.25">
      <c r="B1780" t="s">
        <v>17370</v>
      </c>
      <c r="C1780">
        <v>1984</v>
      </c>
      <c r="E1780" t="s">
        <v>16406</v>
      </c>
      <c r="F1780" t="e">
        <f t="shared" si="54"/>
        <v>#N/A</v>
      </c>
      <c r="G1780" s="11" t="str">
        <f t="shared" si="55"/>
        <v>0</v>
      </c>
      <c r="L1780" t="s">
        <v>16406</v>
      </c>
      <c r="M1780" t="e">
        <f>VLOOKUP(L1780,lot!$A$3:$E$13372,3,0)</f>
        <v>#N/A</v>
      </c>
      <c r="Q1780" t="s">
        <v>17370</v>
      </c>
      <c r="R1780">
        <v>1984</v>
      </c>
      <c r="S1780" t="s">
        <v>9502</v>
      </c>
      <c r="T1780" t="e">
        <f>VLOOKUP(Q1780,lot!$A$3:$E$13372,3,0)</f>
        <v>#N/A</v>
      </c>
      <c r="U1780" s="7" t="e">
        <f>VLOOKUP(Q1780,lot!$A$3:$E$13372,5,0)</f>
        <v>#N/A</v>
      </c>
    </row>
    <row r="1781" spans="2:21" hidden="1" x14ac:dyDescent="0.25">
      <c r="B1781" t="s">
        <v>17371</v>
      </c>
      <c r="C1781">
        <v>6372</v>
      </c>
      <c r="E1781" t="s">
        <v>16407</v>
      </c>
      <c r="F1781" t="e">
        <f t="shared" si="54"/>
        <v>#N/A</v>
      </c>
      <c r="G1781" s="11" t="str">
        <f t="shared" si="55"/>
        <v>0</v>
      </c>
      <c r="L1781" t="s">
        <v>16407</v>
      </c>
      <c r="M1781" t="e">
        <f>VLOOKUP(L1781,lot!$A$3:$E$13372,3,0)</f>
        <v>#N/A</v>
      </c>
      <c r="Q1781" t="s">
        <v>17371</v>
      </c>
      <c r="R1781">
        <v>6372</v>
      </c>
      <c r="S1781" t="s">
        <v>9506</v>
      </c>
      <c r="T1781" t="e">
        <f>VLOOKUP(Q1781,lot!$A$3:$E$13372,3,0)</f>
        <v>#N/A</v>
      </c>
      <c r="U1781" s="7" t="e">
        <f>VLOOKUP(Q1781,lot!$A$3:$E$13372,5,0)</f>
        <v>#N/A</v>
      </c>
    </row>
    <row r="1782" spans="2:21" hidden="1" x14ac:dyDescent="0.25">
      <c r="B1782" t="s">
        <v>17372</v>
      </c>
      <c r="C1782">
        <v>210</v>
      </c>
      <c r="E1782" t="s">
        <v>16409</v>
      </c>
      <c r="F1782" t="e">
        <f t="shared" si="54"/>
        <v>#N/A</v>
      </c>
      <c r="G1782" s="11" t="str">
        <f t="shared" si="55"/>
        <v>0</v>
      </c>
      <c r="L1782" t="s">
        <v>16409</v>
      </c>
      <c r="M1782" t="e">
        <f>VLOOKUP(L1782,lot!$A$3:$E$13372,3,0)</f>
        <v>#N/A</v>
      </c>
      <c r="Q1782" t="s">
        <v>17372</v>
      </c>
      <c r="R1782">
        <v>210</v>
      </c>
      <c r="S1782" t="s">
        <v>9508</v>
      </c>
      <c r="T1782" t="e">
        <f>VLOOKUP(Q1782,lot!$A$3:$E$13372,3,0)</f>
        <v>#N/A</v>
      </c>
      <c r="U1782" s="7" t="e">
        <f>VLOOKUP(Q1782,lot!$A$3:$E$13372,5,0)</f>
        <v>#N/A</v>
      </c>
    </row>
    <row r="1783" spans="2:21" hidden="1" x14ac:dyDescent="0.25">
      <c r="B1783" t="s">
        <v>17373</v>
      </c>
      <c r="C1783">
        <v>148</v>
      </c>
      <c r="E1783" t="s">
        <v>16411</v>
      </c>
      <c r="F1783">
        <f t="shared" si="54"/>
        <v>1089</v>
      </c>
      <c r="G1783" s="11">
        <f t="shared" si="55"/>
        <v>1089</v>
      </c>
      <c r="L1783" t="s">
        <v>16411</v>
      </c>
      <c r="M1783" t="e">
        <f>VLOOKUP(L1783,lot!$A$3:$E$13372,3,0)</f>
        <v>#N/A</v>
      </c>
      <c r="Q1783" t="s">
        <v>17373</v>
      </c>
      <c r="R1783">
        <v>148</v>
      </c>
      <c r="S1783" t="s">
        <v>9510</v>
      </c>
      <c r="T1783" t="e">
        <f>VLOOKUP(Q1783,lot!$A$3:$E$13372,3,0)</f>
        <v>#N/A</v>
      </c>
      <c r="U1783" s="7" t="e">
        <f>VLOOKUP(Q1783,lot!$A$3:$E$13372,5,0)</f>
        <v>#N/A</v>
      </c>
    </row>
    <row r="1784" spans="2:21" hidden="1" x14ac:dyDescent="0.25">
      <c r="B1784" t="s">
        <v>17374</v>
      </c>
      <c r="C1784">
        <v>6700</v>
      </c>
      <c r="E1784" t="s">
        <v>16410</v>
      </c>
      <c r="F1784" t="e">
        <f t="shared" si="54"/>
        <v>#N/A</v>
      </c>
      <c r="G1784" s="11" t="str">
        <f t="shared" si="55"/>
        <v>0</v>
      </c>
      <c r="L1784" t="s">
        <v>16410</v>
      </c>
      <c r="M1784" t="e">
        <f>VLOOKUP(L1784,lot!$A$3:$E$13372,3,0)</f>
        <v>#N/A</v>
      </c>
      <c r="Q1784" t="s">
        <v>17374</v>
      </c>
      <c r="R1784">
        <v>6700</v>
      </c>
      <c r="S1784" t="s">
        <v>9512</v>
      </c>
      <c r="T1784" t="e">
        <f>VLOOKUP(Q1784,lot!$A$3:$E$13372,3,0)</f>
        <v>#N/A</v>
      </c>
      <c r="U1784" s="7" t="e">
        <f>VLOOKUP(Q1784,lot!$A$3:$E$13372,5,0)</f>
        <v>#N/A</v>
      </c>
    </row>
    <row r="1785" spans="2:21" hidden="1" x14ac:dyDescent="0.25">
      <c r="B1785" t="s">
        <v>17375</v>
      </c>
      <c r="C1785">
        <v>334</v>
      </c>
      <c r="E1785" t="s">
        <v>16412</v>
      </c>
      <c r="F1785">
        <f t="shared" si="54"/>
        <v>750</v>
      </c>
      <c r="G1785" s="11">
        <f t="shared" si="55"/>
        <v>750</v>
      </c>
      <c r="L1785" t="s">
        <v>16412</v>
      </c>
      <c r="M1785" t="e">
        <f>VLOOKUP(L1785,lot!$A$3:$E$13372,3,0)</f>
        <v>#N/A</v>
      </c>
      <c r="Q1785" t="s">
        <v>17375</v>
      </c>
      <c r="R1785">
        <v>334</v>
      </c>
      <c r="S1785" t="s">
        <v>9515</v>
      </c>
      <c r="T1785" t="e">
        <f>VLOOKUP(Q1785,lot!$A$3:$E$13372,3,0)</f>
        <v>#N/A</v>
      </c>
      <c r="U1785" s="7" t="e">
        <f>VLOOKUP(Q1785,lot!$A$3:$E$13372,5,0)</f>
        <v>#N/A</v>
      </c>
    </row>
    <row r="1786" spans="2:21" hidden="1" x14ac:dyDescent="0.25">
      <c r="B1786" t="s">
        <v>17376</v>
      </c>
      <c r="C1786">
        <v>3481</v>
      </c>
      <c r="E1786" t="s">
        <v>16417</v>
      </c>
      <c r="F1786" t="e">
        <f t="shared" si="54"/>
        <v>#N/A</v>
      </c>
      <c r="G1786" s="11" t="str">
        <f t="shared" si="55"/>
        <v>0</v>
      </c>
      <c r="L1786" t="s">
        <v>16417</v>
      </c>
      <c r="M1786" t="e">
        <f>VLOOKUP(L1786,lot!$A$3:$E$13372,3,0)</f>
        <v>#N/A</v>
      </c>
      <c r="Q1786" t="s">
        <v>17376</v>
      </c>
      <c r="R1786">
        <v>3481</v>
      </c>
      <c r="S1786" t="s">
        <v>9517</v>
      </c>
      <c r="T1786" t="e">
        <f>VLOOKUP(Q1786,lot!$A$3:$E$13372,3,0)</f>
        <v>#N/A</v>
      </c>
      <c r="U1786" s="7" t="e">
        <f>VLOOKUP(Q1786,lot!$A$3:$E$13372,5,0)</f>
        <v>#N/A</v>
      </c>
    </row>
    <row r="1787" spans="2:21" hidden="1" x14ac:dyDescent="0.25">
      <c r="B1787" t="s">
        <v>17377</v>
      </c>
      <c r="C1787">
        <v>46</v>
      </c>
      <c r="E1787" t="s">
        <v>16418</v>
      </c>
      <c r="F1787">
        <f t="shared" si="54"/>
        <v>737</v>
      </c>
      <c r="G1787" s="11">
        <f t="shared" si="55"/>
        <v>737</v>
      </c>
      <c r="L1787" t="s">
        <v>16418</v>
      </c>
      <c r="M1787" t="e">
        <f>VLOOKUP(L1787,lot!$A$3:$E$13372,3,0)</f>
        <v>#N/A</v>
      </c>
      <c r="Q1787" t="s">
        <v>17377</v>
      </c>
      <c r="R1787">
        <v>46</v>
      </c>
      <c r="S1787" t="s">
        <v>9519</v>
      </c>
      <c r="T1787" t="e">
        <f>VLOOKUP(Q1787,lot!$A$3:$E$13372,3,0)</f>
        <v>#N/A</v>
      </c>
      <c r="U1787" s="7" t="e">
        <f>VLOOKUP(Q1787,lot!$A$3:$E$13372,5,0)</f>
        <v>#N/A</v>
      </c>
    </row>
    <row r="1788" spans="2:21" hidden="1" x14ac:dyDescent="0.25">
      <c r="B1788" t="s">
        <v>17378</v>
      </c>
      <c r="C1788">
        <v>192</v>
      </c>
      <c r="E1788" t="s">
        <v>14368</v>
      </c>
      <c r="F1788">
        <f t="shared" si="54"/>
        <v>1</v>
      </c>
      <c r="G1788" s="11">
        <f t="shared" si="55"/>
        <v>1</v>
      </c>
      <c r="L1788" t="s">
        <v>14368</v>
      </c>
      <c r="M1788" t="e">
        <f>VLOOKUP(L1788,lot!$A$3:$E$13372,3,0)</f>
        <v>#N/A</v>
      </c>
      <c r="Q1788" t="s">
        <v>17378</v>
      </c>
      <c r="R1788">
        <v>192</v>
      </c>
      <c r="S1788" t="s">
        <v>9521</v>
      </c>
      <c r="T1788" t="e">
        <f>VLOOKUP(Q1788,lot!$A$3:$E$13372,3,0)</f>
        <v>#N/A</v>
      </c>
      <c r="U1788" s="7" t="e">
        <f>VLOOKUP(Q1788,lot!$A$3:$E$13372,5,0)</f>
        <v>#N/A</v>
      </c>
    </row>
    <row r="1789" spans="2:21" hidden="1" x14ac:dyDescent="0.25">
      <c r="B1789" t="s">
        <v>17379</v>
      </c>
      <c r="C1789">
        <v>4395</v>
      </c>
      <c r="E1789" t="s">
        <v>16439</v>
      </c>
      <c r="F1789" t="e">
        <f t="shared" si="54"/>
        <v>#N/A</v>
      </c>
      <c r="G1789" s="11" t="str">
        <f t="shared" si="55"/>
        <v>0</v>
      </c>
      <c r="L1789" t="s">
        <v>16439</v>
      </c>
      <c r="M1789" t="e">
        <f>VLOOKUP(L1789,lot!$A$3:$E$13372,3,0)</f>
        <v>#N/A</v>
      </c>
      <c r="Q1789" t="s">
        <v>17379</v>
      </c>
      <c r="R1789">
        <v>4395</v>
      </c>
      <c r="S1789" t="s">
        <v>9523</v>
      </c>
      <c r="T1789" t="e">
        <f>VLOOKUP(Q1789,lot!$A$3:$E$13372,3,0)</f>
        <v>#N/A</v>
      </c>
      <c r="U1789" s="7" t="e">
        <f>VLOOKUP(Q1789,lot!$A$3:$E$13372,5,0)</f>
        <v>#N/A</v>
      </c>
    </row>
    <row r="1790" spans="2:21" hidden="1" x14ac:dyDescent="0.25">
      <c r="B1790" t="s">
        <v>17380</v>
      </c>
      <c r="C1790">
        <v>874</v>
      </c>
      <c r="E1790" t="s">
        <v>16440</v>
      </c>
      <c r="F1790" t="e">
        <f t="shared" si="54"/>
        <v>#N/A</v>
      </c>
      <c r="G1790" s="11" t="str">
        <f t="shared" si="55"/>
        <v>0</v>
      </c>
      <c r="L1790" t="s">
        <v>16440</v>
      </c>
      <c r="M1790" t="e">
        <f>VLOOKUP(L1790,lot!$A$3:$E$13372,3,0)</f>
        <v>#N/A</v>
      </c>
      <c r="Q1790" t="s">
        <v>17380</v>
      </c>
      <c r="R1790">
        <v>874</v>
      </c>
      <c r="S1790" t="s">
        <v>9525</v>
      </c>
      <c r="T1790" t="e">
        <f>VLOOKUP(Q1790,lot!$A$3:$E$13372,3,0)</f>
        <v>#N/A</v>
      </c>
      <c r="U1790" s="7" t="e">
        <f>VLOOKUP(Q1790,lot!$A$3:$E$13372,5,0)</f>
        <v>#N/A</v>
      </c>
    </row>
    <row r="1791" spans="2:21" hidden="1" x14ac:dyDescent="0.25">
      <c r="B1791" t="s">
        <v>17381</v>
      </c>
      <c r="C1791">
        <v>170</v>
      </c>
      <c r="E1791" t="s">
        <v>16442</v>
      </c>
      <c r="F1791">
        <f t="shared" si="54"/>
        <v>11</v>
      </c>
      <c r="G1791" s="11">
        <f t="shared" si="55"/>
        <v>11</v>
      </c>
      <c r="L1791" t="s">
        <v>16442</v>
      </c>
      <c r="M1791" t="e">
        <f>VLOOKUP(L1791,lot!$A$3:$E$13372,3,0)</f>
        <v>#N/A</v>
      </c>
      <c r="Q1791" t="s">
        <v>17381</v>
      </c>
      <c r="R1791">
        <v>170</v>
      </c>
      <c r="S1791" t="s">
        <v>9527</v>
      </c>
      <c r="T1791" t="e">
        <f>VLOOKUP(Q1791,lot!$A$3:$E$13372,3,0)</f>
        <v>#N/A</v>
      </c>
      <c r="U1791" s="7" t="e">
        <f>VLOOKUP(Q1791,lot!$A$3:$E$13372,5,0)</f>
        <v>#N/A</v>
      </c>
    </row>
    <row r="1792" spans="2:21" hidden="1" x14ac:dyDescent="0.25">
      <c r="B1792" t="s">
        <v>17382</v>
      </c>
      <c r="C1792">
        <v>152</v>
      </c>
      <c r="E1792" t="s">
        <v>16441</v>
      </c>
      <c r="F1792">
        <f t="shared" si="54"/>
        <v>792</v>
      </c>
      <c r="G1792" s="11">
        <f t="shared" si="55"/>
        <v>792</v>
      </c>
      <c r="L1792" t="s">
        <v>16441</v>
      </c>
      <c r="M1792" t="e">
        <f>VLOOKUP(L1792,lot!$A$3:$E$13372,3,0)</f>
        <v>#N/A</v>
      </c>
      <c r="Q1792" t="s">
        <v>17382</v>
      </c>
      <c r="R1792">
        <v>152</v>
      </c>
      <c r="S1792" t="s">
        <v>9529</v>
      </c>
      <c r="T1792" t="e">
        <f>VLOOKUP(Q1792,lot!$A$3:$E$13372,3,0)</f>
        <v>#N/A</v>
      </c>
      <c r="U1792" s="7" t="e">
        <f>VLOOKUP(Q1792,lot!$A$3:$E$13372,5,0)</f>
        <v>#N/A</v>
      </c>
    </row>
    <row r="1793" spans="2:21" hidden="1" x14ac:dyDescent="0.25">
      <c r="B1793" t="s">
        <v>17383</v>
      </c>
      <c r="C1793">
        <v>5394</v>
      </c>
      <c r="E1793" t="s">
        <v>16443</v>
      </c>
      <c r="F1793">
        <f t="shared" si="54"/>
        <v>680</v>
      </c>
      <c r="G1793" s="11">
        <f t="shared" si="55"/>
        <v>680</v>
      </c>
      <c r="L1793" t="s">
        <v>16443</v>
      </c>
      <c r="M1793" t="e">
        <f>VLOOKUP(L1793,lot!$A$3:$E$13372,3,0)</f>
        <v>#N/A</v>
      </c>
      <c r="Q1793" t="s">
        <v>17383</v>
      </c>
      <c r="R1793">
        <v>5394</v>
      </c>
      <c r="S1793" t="s">
        <v>9531</v>
      </c>
      <c r="T1793" t="e">
        <f>VLOOKUP(Q1793,lot!$A$3:$E$13372,3,0)</f>
        <v>#N/A</v>
      </c>
      <c r="U1793" s="7" t="e">
        <f>VLOOKUP(Q1793,lot!$A$3:$E$13372,5,0)</f>
        <v>#N/A</v>
      </c>
    </row>
    <row r="1794" spans="2:21" hidden="1" x14ac:dyDescent="0.25">
      <c r="B1794" t="s">
        <v>17384</v>
      </c>
      <c r="C1794">
        <v>10</v>
      </c>
      <c r="E1794" t="s">
        <v>16435</v>
      </c>
      <c r="F1794" t="e">
        <f t="shared" si="54"/>
        <v>#N/A</v>
      </c>
      <c r="G1794" s="11" t="str">
        <f t="shared" si="55"/>
        <v>0</v>
      </c>
      <c r="L1794" t="s">
        <v>16435</v>
      </c>
      <c r="M1794" t="e">
        <f>VLOOKUP(L1794,lot!$A$3:$E$13372,3,0)</f>
        <v>#N/A</v>
      </c>
      <c r="Q1794" t="s">
        <v>17384</v>
      </c>
      <c r="R1794">
        <v>10</v>
      </c>
      <c r="S1794" t="s">
        <v>9536</v>
      </c>
      <c r="T1794" t="e">
        <f>VLOOKUP(Q1794,lot!$A$3:$E$13372,3,0)</f>
        <v>#N/A</v>
      </c>
      <c r="U1794" s="7" t="e">
        <f>VLOOKUP(Q1794,lot!$A$3:$E$13372,5,0)</f>
        <v>#N/A</v>
      </c>
    </row>
    <row r="1795" spans="2:21" hidden="1" x14ac:dyDescent="0.25">
      <c r="B1795" t="s">
        <v>17385</v>
      </c>
      <c r="C1795">
        <v>982</v>
      </c>
      <c r="E1795" t="s">
        <v>16436</v>
      </c>
      <c r="F1795" t="e">
        <f t="shared" ref="F1795:F1858" si="56">VLOOKUP(E1795,$B$2:$C$1866,2,0)</f>
        <v>#N/A</v>
      </c>
      <c r="G1795" s="11" t="str">
        <f t="shared" ref="G1795:G1858" si="57">IF(ISNA(F1795),"0",F1795)</f>
        <v>0</v>
      </c>
      <c r="L1795" t="s">
        <v>16436</v>
      </c>
      <c r="M1795" t="e">
        <f>VLOOKUP(L1795,lot!$A$3:$E$13372,3,0)</f>
        <v>#N/A</v>
      </c>
      <c r="Q1795" t="s">
        <v>17385</v>
      </c>
      <c r="R1795">
        <v>982</v>
      </c>
      <c r="S1795" t="s">
        <v>9538</v>
      </c>
      <c r="T1795" t="e">
        <f>VLOOKUP(Q1795,lot!$A$3:$E$13372,3,0)</f>
        <v>#N/A</v>
      </c>
      <c r="U1795" s="7" t="e">
        <f>VLOOKUP(Q1795,lot!$A$3:$E$13372,5,0)</f>
        <v>#N/A</v>
      </c>
    </row>
    <row r="1796" spans="2:21" hidden="1" x14ac:dyDescent="0.25">
      <c r="B1796" t="s">
        <v>17386</v>
      </c>
      <c r="C1796">
        <v>2</v>
      </c>
      <c r="E1796" t="s">
        <v>16437</v>
      </c>
      <c r="F1796">
        <f t="shared" si="56"/>
        <v>336</v>
      </c>
      <c r="G1796" s="11">
        <f t="shared" si="57"/>
        <v>336</v>
      </c>
      <c r="L1796" t="s">
        <v>16437</v>
      </c>
      <c r="M1796" t="e">
        <f>VLOOKUP(L1796,lot!$A$3:$E$13372,3,0)</f>
        <v>#N/A</v>
      </c>
      <c r="Q1796" t="s">
        <v>17386</v>
      </c>
      <c r="R1796">
        <v>2</v>
      </c>
      <c r="S1796" t="s">
        <v>9540</v>
      </c>
      <c r="T1796" t="e">
        <f>VLOOKUP(Q1796,lot!$A$3:$E$13372,3,0)</f>
        <v>#N/A</v>
      </c>
      <c r="U1796" s="7" t="e">
        <f>VLOOKUP(Q1796,lot!$A$3:$E$13372,5,0)</f>
        <v>#N/A</v>
      </c>
    </row>
    <row r="1797" spans="2:21" hidden="1" x14ac:dyDescent="0.25">
      <c r="B1797" t="s">
        <v>17387</v>
      </c>
      <c r="C1797">
        <v>1351</v>
      </c>
      <c r="E1797" t="s">
        <v>16420</v>
      </c>
      <c r="F1797" t="e">
        <f t="shared" si="56"/>
        <v>#N/A</v>
      </c>
      <c r="G1797" s="11" t="str">
        <f t="shared" si="57"/>
        <v>0</v>
      </c>
      <c r="L1797" t="s">
        <v>16420</v>
      </c>
      <c r="M1797" t="e">
        <f>VLOOKUP(L1797,lot!$A$3:$E$13372,3,0)</f>
        <v>#N/A</v>
      </c>
      <c r="Q1797" t="s">
        <v>17387</v>
      </c>
      <c r="R1797">
        <v>1351</v>
      </c>
      <c r="S1797" t="s">
        <v>9544</v>
      </c>
      <c r="T1797" t="e">
        <f>VLOOKUP(Q1797,lot!$A$3:$E$13372,3,0)</f>
        <v>#N/A</v>
      </c>
      <c r="U1797" s="7" t="e">
        <f>VLOOKUP(Q1797,lot!$A$3:$E$13372,5,0)</f>
        <v>#N/A</v>
      </c>
    </row>
    <row r="1798" spans="2:21" hidden="1" x14ac:dyDescent="0.25">
      <c r="B1798" t="s">
        <v>17388</v>
      </c>
      <c r="C1798">
        <v>1534</v>
      </c>
      <c r="E1798" t="s">
        <v>16421</v>
      </c>
      <c r="F1798" t="e">
        <f t="shared" si="56"/>
        <v>#N/A</v>
      </c>
      <c r="G1798" s="11" t="str">
        <f t="shared" si="57"/>
        <v>0</v>
      </c>
      <c r="L1798" t="s">
        <v>16421</v>
      </c>
      <c r="M1798" t="e">
        <f>VLOOKUP(L1798,lot!$A$3:$E$13372,3,0)</f>
        <v>#N/A</v>
      </c>
      <c r="Q1798" t="s">
        <v>17388</v>
      </c>
      <c r="R1798">
        <v>1534</v>
      </c>
      <c r="S1798" t="s">
        <v>9546</v>
      </c>
      <c r="T1798" t="e">
        <f>VLOOKUP(Q1798,lot!$A$3:$E$13372,3,0)</f>
        <v>#N/A</v>
      </c>
      <c r="U1798" s="7" t="e">
        <f>VLOOKUP(Q1798,lot!$A$3:$E$13372,5,0)</f>
        <v>#N/A</v>
      </c>
    </row>
    <row r="1799" spans="2:21" hidden="1" x14ac:dyDescent="0.25">
      <c r="B1799" t="s">
        <v>17389</v>
      </c>
      <c r="C1799">
        <v>81</v>
      </c>
      <c r="E1799" t="s">
        <v>16422</v>
      </c>
      <c r="F1799">
        <f t="shared" si="56"/>
        <v>5447</v>
      </c>
      <c r="G1799" s="11">
        <f t="shared" si="57"/>
        <v>5447</v>
      </c>
      <c r="L1799" t="s">
        <v>16422</v>
      </c>
      <c r="M1799" t="e">
        <f>VLOOKUP(L1799,lot!$A$3:$E$13372,3,0)</f>
        <v>#N/A</v>
      </c>
      <c r="Q1799" t="s">
        <v>17389</v>
      </c>
      <c r="R1799">
        <v>81</v>
      </c>
      <c r="S1799" t="s">
        <v>9549</v>
      </c>
      <c r="T1799" t="e">
        <f>VLOOKUP(Q1799,lot!$A$3:$E$13372,3,0)</f>
        <v>#N/A</v>
      </c>
      <c r="U1799" s="7" t="e">
        <f>VLOOKUP(Q1799,lot!$A$3:$E$13372,5,0)</f>
        <v>#N/A</v>
      </c>
    </row>
    <row r="1800" spans="2:21" hidden="1" x14ac:dyDescent="0.25">
      <c r="B1800" t="s">
        <v>17390</v>
      </c>
      <c r="C1800">
        <v>6639</v>
      </c>
      <c r="E1800" t="s">
        <v>16423</v>
      </c>
      <c r="F1800">
        <f t="shared" si="56"/>
        <v>2000</v>
      </c>
      <c r="G1800" s="11">
        <f t="shared" si="57"/>
        <v>2000</v>
      </c>
      <c r="L1800" t="s">
        <v>16423</v>
      </c>
      <c r="M1800" t="e">
        <f>VLOOKUP(L1800,lot!$A$3:$E$13372,3,0)</f>
        <v>#N/A</v>
      </c>
      <c r="Q1800" t="s">
        <v>17390</v>
      </c>
      <c r="R1800">
        <v>6639</v>
      </c>
      <c r="S1800" t="s">
        <v>9551</v>
      </c>
      <c r="T1800" t="e">
        <f>VLOOKUP(Q1800,lot!$A$3:$E$13372,3,0)</f>
        <v>#N/A</v>
      </c>
      <c r="U1800" s="7" t="e">
        <f>VLOOKUP(Q1800,lot!$A$3:$E$13372,5,0)</f>
        <v>#N/A</v>
      </c>
    </row>
    <row r="1801" spans="2:21" hidden="1" x14ac:dyDescent="0.25">
      <c r="B1801" t="s">
        <v>17391</v>
      </c>
      <c r="C1801">
        <v>13479</v>
      </c>
      <c r="E1801" t="s">
        <v>16424</v>
      </c>
      <c r="F1801">
        <f t="shared" si="56"/>
        <v>750</v>
      </c>
      <c r="G1801" s="11">
        <f t="shared" si="57"/>
        <v>750</v>
      </c>
      <c r="L1801" t="s">
        <v>16424</v>
      </c>
      <c r="M1801" t="e">
        <f>VLOOKUP(L1801,lot!$A$3:$E$13372,3,0)</f>
        <v>#N/A</v>
      </c>
      <c r="Q1801" t="s">
        <v>17391</v>
      </c>
      <c r="R1801">
        <v>13479</v>
      </c>
      <c r="S1801" t="s">
        <v>9553</v>
      </c>
      <c r="T1801" t="e">
        <f>VLOOKUP(Q1801,lot!$A$3:$E$13372,3,0)</f>
        <v>#N/A</v>
      </c>
      <c r="U1801" s="7" t="e">
        <f>VLOOKUP(Q1801,lot!$A$3:$E$13372,5,0)</f>
        <v>#N/A</v>
      </c>
    </row>
    <row r="1802" spans="2:21" hidden="1" x14ac:dyDescent="0.25">
      <c r="B1802" t="s">
        <v>17392</v>
      </c>
      <c r="C1802">
        <v>1168</v>
      </c>
      <c r="E1802" t="s">
        <v>16425</v>
      </c>
      <c r="F1802" t="e">
        <f t="shared" si="56"/>
        <v>#N/A</v>
      </c>
      <c r="G1802" s="11" t="str">
        <f t="shared" si="57"/>
        <v>0</v>
      </c>
      <c r="L1802" t="s">
        <v>16425</v>
      </c>
      <c r="M1802" t="e">
        <f>VLOOKUP(L1802,lot!$A$3:$E$13372,3,0)</f>
        <v>#N/A</v>
      </c>
      <c r="Q1802" t="s">
        <v>17392</v>
      </c>
      <c r="R1802">
        <v>1168</v>
      </c>
      <c r="S1802" t="s">
        <v>9555</v>
      </c>
      <c r="T1802" t="e">
        <f>VLOOKUP(Q1802,lot!$A$3:$E$13372,3,0)</f>
        <v>#N/A</v>
      </c>
      <c r="U1802" s="7" t="e">
        <f>VLOOKUP(Q1802,lot!$A$3:$E$13372,5,0)</f>
        <v>#N/A</v>
      </c>
    </row>
    <row r="1803" spans="2:21" hidden="1" x14ac:dyDescent="0.25">
      <c r="B1803" t="s">
        <v>17393</v>
      </c>
      <c r="C1803">
        <v>3275</v>
      </c>
      <c r="E1803" t="s">
        <v>16426</v>
      </c>
      <c r="F1803" t="e">
        <f t="shared" si="56"/>
        <v>#N/A</v>
      </c>
      <c r="G1803" s="11" t="str">
        <f t="shared" si="57"/>
        <v>0</v>
      </c>
      <c r="L1803" t="s">
        <v>16426</v>
      </c>
      <c r="M1803" t="e">
        <f>VLOOKUP(L1803,lot!$A$3:$E$13372,3,0)</f>
        <v>#N/A</v>
      </c>
      <c r="Q1803" t="s">
        <v>17393</v>
      </c>
      <c r="R1803">
        <v>3275</v>
      </c>
      <c r="S1803" t="s">
        <v>9562</v>
      </c>
      <c r="T1803" t="e">
        <f>VLOOKUP(Q1803,lot!$A$3:$E$13372,3,0)</f>
        <v>#N/A</v>
      </c>
      <c r="U1803" s="7" t="e">
        <f>VLOOKUP(Q1803,lot!$A$3:$E$13372,5,0)</f>
        <v>#N/A</v>
      </c>
    </row>
    <row r="1804" spans="2:21" hidden="1" x14ac:dyDescent="0.25">
      <c r="B1804" t="s">
        <v>17394</v>
      </c>
      <c r="C1804">
        <v>1659</v>
      </c>
      <c r="E1804" t="s">
        <v>16427</v>
      </c>
      <c r="F1804">
        <f t="shared" si="56"/>
        <v>20</v>
      </c>
      <c r="G1804" s="11">
        <f t="shared" si="57"/>
        <v>20</v>
      </c>
      <c r="L1804" t="s">
        <v>16427</v>
      </c>
      <c r="M1804" t="e">
        <f>VLOOKUP(L1804,lot!$A$3:$E$13372,3,0)</f>
        <v>#N/A</v>
      </c>
      <c r="Q1804" t="s">
        <v>17394</v>
      </c>
      <c r="R1804">
        <v>1659</v>
      </c>
      <c r="S1804" t="s">
        <v>9564</v>
      </c>
      <c r="T1804" t="e">
        <f>VLOOKUP(Q1804,lot!$A$3:$E$13372,3,0)</f>
        <v>#N/A</v>
      </c>
      <c r="U1804" s="7" t="e">
        <f>VLOOKUP(Q1804,lot!$A$3:$E$13372,5,0)</f>
        <v>#N/A</v>
      </c>
    </row>
    <row r="1805" spans="2:21" hidden="1" x14ac:dyDescent="0.25">
      <c r="B1805" t="s">
        <v>17395</v>
      </c>
      <c r="C1805">
        <v>24</v>
      </c>
      <c r="E1805" t="s">
        <v>16428</v>
      </c>
      <c r="F1805">
        <f t="shared" si="56"/>
        <v>260</v>
      </c>
      <c r="G1805" s="11">
        <f t="shared" si="57"/>
        <v>260</v>
      </c>
      <c r="L1805" t="s">
        <v>16428</v>
      </c>
      <c r="M1805" t="e">
        <f>VLOOKUP(L1805,lot!$A$3:$E$13372,3,0)</f>
        <v>#N/A</v>
      </c>
      <c r="Q1805" t="s">
        <v>17395</v>
      </c>
      <c r="R1805">
        <v>24</v>
      </c>
      <c r="S1805" t="s">
        <v>9568</v>
      </c>
      <c r="T1805" t="e">
        <f>VLOOKUP(Q1805,lot!$A$3:$E$13372,3,0)</f>
        <v>#N/A</v>
      </c>
      <c r="U1805" s="7" t="e">
        <f>VLOOKUP(Q1805,lot!$A$3:$E$13372,5,0)</f>
        <v>#N/A</v>
      </c>
    </row>
    <row r="1806" spans="2:21" hidden="1" x14ac:dyDescent="0.25">
      <c r="B1806" t="s">
        <v>17396</v>
      </c>
      <c r="C1806">
        <v>1200</v>
      </c>
      <c r="E1806" t="s">
        <v>16429</v>
      </c>
      <c r="F1806">
        <f t="shared" si="56"/>
        <v>4040</v>
      </c>
      <c r="G1806" s="11">
        <f t="shared" si="57"/>
        <v>4040</v>
      </c>
      <c r="L1806" t="s">
        <v>16429</v>
      </c>
      <c r="M1806" t="e">
        <f>VLOOKUP(L1806,lot!$A$3:$E$13372,3,0)</f>
        <v>#N/A</v>
      </c>
      <c r="Q1806" t="s">
        <v>17396</v>
      </c>
      <c r="R1806">
        <v>1200</v>
      </c>
      <c r="S1806" t="s">
        <v>9570</v>
      </c>
      <c r="T1806" t="e">
        <f>VLOOKUP(Q1806,lot!$A$3:$E$13372,3,0)</f>
        <v>#N/A</v>
      </c>
      <c r="U1806" s="7" t="e">
        <f>VLOOKUP(Q1806,lot!$A$3:$E$13372,5,0)</f>
        <v>#N/A</v>
      </c>
    </row>
    <row r="1807" spans="2:21" hidden="1" x14ac:dyDescent="0.25">
      <c r="B1807" t="s">
        <v>17397</v>
      </c>
      <c r="C1807">
        <v>24</v>
      </c>
      <c r="E1807" t="s">
        <v>16430</v>
      </c>
      <c r="F1807">
        <f t="shared" si="56"/>
        <v>460</v>
      </c>
      <c r="G1807" s="11">
        <f t="shared" si="57"/>
        <v>460</v>
      </c>
      <c r="L1807" t="s">
        <v>16430</v>
      </c>
      <c r="M1807" t="e">
        <f>VLOOKUP(L1807,lot!$A$3:$E$13372,3,0)</f>
        <v>#N/A</v>
      </c>
      <c r="Q1807" t="s">
        <v>17397</v>
      </c>
      <c r="R1807">
        <v>24</v>
      </c>
      <c r="S1807" t="s">
        <v>9580</v>
      </c>
      <c r="T1807" t="e">
        <f>VLOOKUP(Q1807,lot!$A$3:$E$13372,3,0)</f>
        <v>#N/A</v>
      </c>
      <c r="U1807" s="7" t="e">
        <f>VLOOKUP(Q1807,lot!$A$3:$E$13372,5,0)</f>
        <v>#N/A</v>
      </c>
    </row>
    <row r="1808" spans="2:21" hidden="1" x14ac:dyDescent="0.25">
      <c r="B1808" t="s">
        <v>17398</v>
      </c>
      <c r="C1808">
        <v>138</v>
      </c>
      <c r="E1808" t="s">
        <v>16432</v>
      </c>
      <c r="F1808">
        <f t="shared" si="56"/>
        <v>872</v>
      </c>
      <c r="G1808" s="11">
        <f t="shared" si="57"/>
        <v>872</v>
      </c>
      <c r="L1808" t="s">
        <v>16432</v>
      </c>
      <c r="M1808" t="e">
        <f>VLOOKUP(L1808,lot!$A$3:$E$13372,3,0)</f>
        <v>#N/A</v>
      </c>
      <c r="Q1808" t="s">
        <v>17398</v>
      </c>
      <c r="R1808">
        <v>138</v>
      </c>
      <c r="S1808" t="s">
        <v>9582</v>
      </c>
      <c r="T1808" t="e">
        <f>VLOOKUP(Q1808,lot!$A$3:$E$13372,3,0)</f>
        <v>#N/A</v>
      </c>
      <c r="U1808" s="7" t="e">
        <f>VLOOKUP(Q1808,lot!$A$3:$E$13372,5,0)</f>
        <v>#N/A</v>
      </c>
    </row>
    <row r="1809" spans="2:21" hidden="1" x14ac:dyDescent="0.25">
      <c r="B1809" t="s">
        <v>17399</v>
      </c>
      <c r="C1809">
        <v>10411</v>
      </c>
      <c r="E1809" t="s">
        <v>16433</v>
      </c>
      <c r="F1809">
        <f t="shared" si="56"/>
        <v>1920</v>
      </c>
      <c r="G1809" s="11">
        <f t="shared" si="57"/>
        <v>1920</v>
      </c>
      <c r="L1809" t="s">
        <v>16433</v>
      </c>
      <c r="M1809" t="e">
        <f>VLOOKUP(L1809,lot!$A$3:$E$13372,3,0)</f>
        <v>#N/A</v>
      </c>
      <c r="Q1809" t="s">
        <v>17399</v>
      </c>
      <c r="R1809">
        <v>10411</v>
      </c>
      <c r="S1809" t="s">
        <v>9586</v>
      </c>
      <c r="T1809" t="e">
        <f>VLOOKUP(Q1809,lot!$A$3:$E$13372,3,0)</f>
        <v>#N/A</v>
      </c>
      <c r="U1809" s="7" t="e">
        <f>VLOOKUP(Q1809,lot!$A$3:$E$13372,5,0)</f>
        <v>#N/A</v>
      </c>
    </row>
    <row r="1810" spans="2:21" hidden="1" x14ac:dyDescent="0.25">
      <c r="B1810" t="s">
        <v>17400</v>
      </c>
      <c r="C1810">
        <v>7415</v>
      </c>
      <c r="E1810" t="s">
        <v>16434</v>
      </c>
      <c r="F1810">
        <f t="shared" si="56"/>
        <v>8100</v>
      </c>
      <c r="G1810" s="11">
        <f t="shared" si="57"/>
        <v>8100</v>
      </c>
      <c r="L1810" t="s">
        <v>16434</v>
      </c>
      <c r="M1810" t="e">
        <f>VLOOKUP(L1810,lot!$A$3:$E$13372,3,0)</f>
        <v>#N/A</v>
      </c>
      <c r="Q1810" t="s">
        <v>17400</v>
      </c>
      <c r="R1810">
        <v>7415</v>
      </c>
      <c r="S1810" t="s">
        <v>9594</v>
      </c>
      <c r="T1810" t="e">
        <f>VLOOKUP(Q1810,lot!$A$3:$E$13372,3,0)</f>
        <v>#N/A</v>
      </c>
      <c r="U1810" s="7" t="e">
        <f>VLOOKUP(Q1810,lot!$A$3:$E$13372,5,0)</f>
        <v>#N/A</v>
      </c>
    </row>
    <row r="1811" spans="2:21" hidden="1" x14ac:dyDescent="0.25">
      <c r="B1811" t="s">
        <v>17401</v>
      </c>
      <c r="C1811">
        <v>81</v>
      </c>
      <c r="E1811" t="s">
        <v>16444</v>
      </c>
      <c r="F1811">
        <f t="shared" si="56"/>
        <v>880</v>
      </c>
      <c r="G1811" s="11">
        <f t="shared" si="57"/>
        <v>880</v>
      </c>
      <c r="L1811" t="s">
        <v>16444</v>
      </c>
      <c r="M1811" t="e">
        <f>VLOOKUP(L1811,lot!$A$3:$E$13372,3,0)</f>
        <v>#N/A</v>
      </c>
      <c r="Q1811" t="s">
        <v>17401</v>
      </c>
      <c r="R1811">
        <v>81</v>
      </c>
      <c r="S1811" t="s">
        <v>9598</v>
      </c>
      <c r="T1811" t="e">
        <f>VLOOKUP(Q1811,lot!$A$3:$E$13372,3,0)</f>
        <v>#N/A</v>
      </c>
      <c r="U1811" s="7" t="e">
        <f>VLOOKUP(Q1811,lot!$A$3:$E$13372,5,0)</f>
        <v>#N/A</v>
      </c>
    </row>
    <row r="1812" spans="2:21" hidden="1" x14ac:dyDescent="0.25">
      <c r="B1812" t="s">
        <v>17402</v>
      </c>
      <c r="C1812">
        <v>62</v>
      </c>
      <c r="E1812" t="s">
        <v>16445</v>
      </c>
      <c r="F1812">
        <f t="shared" si="56"/>
        <v>1000</v>
      </c>
      <c r="G1812" s="11">
        <f t="shared" si="57"/>
        <v>1000</v>
      </c>
      <c r="L1812" t="s">
        <v>16445</v>
      </c>
      <c r="M1812" t="e">
        <f>VLOOKUP(L1812,lot!$A$3:$E$13372,3,0)</f>
        <v>#N/A</v>
      </c>
      <c r="Q1812" t="s">
        <v>17402</v>
      </c>
      <c r="R1812">
        <v>62</v>
      </c>
      <c r="S1812" t="s">
        <v>9600</v>
      </c>
      <c r="T1812" t="e">
        <f>VLOOKUP(Q1812,lot!$A$3:$E$13372,3,0)</f>
        <v>#N/A</v>
      </c>
      <c r="U1812" s="7" t="e">
        <f>VLOOKUP(Q1812,lot!$A$3:$E$13372,5,0)</f>
        <v>#N/A</v>
      </c>
    </row>
    <row r="1813" spans="2:21" hidden="1" x14ac:dyDescent="0.25">
      <c r="B1813" t="s">
        <v>17403</v>
      </c>
      <c r="C1813">
        <v>72</v>
      </c>
      <c r="E1813" t="s">
        <v>16193</v>
      </c>
      <c r="F1813" t="e">
        <f t="shared" si="56"/>
        <v>#N/A</v>
      </c>
      <c r="G1813" s="11" t="str">
        <f t="shared" si="57"/>
        <v>0</v>
      </c>
      <c r="L1813" t="s">
        <v>16193</v>
      </c>
      <c r="M1813" t="e">
        <f>VLOOKUP(L1813,lot!$A$3:$E$13372,3,0)</f>
        <v>#N/A</v>
      </c>
      <c r="Q1813" t="s">
        <v>17403</v>
      </c>
      <c r="R1813">
        <v>72</v>
      </c>
      <c r="S1813" t="s">
        <v>9604</v>
      </c>
      <c r="T1813" t="e">
        <f>VLOOKUP(Q1813,lot!$A$3:$E$13372,3,0)</f>
        <v>#N/A</v>
      </c>
      <c r="U1813" s="7" t="e">
        <f>VLOOKUP(Q1813,lot!$A$3:$E$13372,5,0)</f>
        <v>#N/A</v>
      </c>
    </row>
    <row r="1814" spans="2:21" hidden="1" x14ac:dyDescent="0.25">
      <c r="B1814" t="s">
        <v>17404</v>
      </c>
      <c r="C1814">
        <v>37</v>
      </c>
      <c r="E1814" t="s">
        <v>16194</v>
      </c>
      <c r="F1814" t="e">
        <f t="shared" si="56"/>
        <v>#N/A</v>
      </c>
      <c r="G1814" s="11" t="str">
        <f t="shared" si="57"/>
        <v>0</v>
      </c>
      <c r="L1814" t="s">
        <v>16194</v>
      </c>
      <c r="M1814" t="e">
        <f>VLOOKUP(L1814,lot!$A$3:$E$13372,3,0)</f>
        <v>#N/A</v>
      </c>
      <c r="Q1814" t="s">
        <v>17404</v>
      </c>
      <c r="R1814">
        <v>37</v>
      </c>
      <c r="S1814" t="s">
        <v>9608</v>
      </c>
      <c r="T1814" t="e">
        <f>VLOOKUP(Q1814,lot!$A$3:$E$13372,3,0)</f>
        <v>#N/A</v>
      </c>
      <c r="U1814" s="7" t="e">
        <f>VLOOKUP(Q1814,lot!$A$3:$E$13372,5,0)</f>
        <v>#N/A</v>
      </c>
    </row>
    <row r="1815" spans="2:21" hidden="1" x14ac:dyDescent="0.25">
      <c r="B1815" t="s">
        <v>17407</v>
      </c>
      <c r="C1815">
        <v>2</v>
      </c>
      <c r="E1815" t="s">
        <v>16431</v>
      </c>
      <c r="F1815" t="e">
        <f t="shared" si="56"/>
        <v>#N/A</v>
      </c>
      <c r="G1815" s="11" t="str">
        <f t="shared" si="57"/>
        <v>0</v>
      </c>
      <c r="L1815" t="s">
        <v>16431</v>
      </c>
      <c r="M1815" t="e">
        <f>VLOOKUP(L1815,lot!$A$3:$E$13372,3,0)</f>
        <v>#N/A</v>
      </c>
      <c r="Q1815" t="s">
        <v>17407</v>
      </c>
      <c r="R1815">
        <v>2</v>
      </c>
      <c r="S1815" t="s">
        <v>18315</v>
      </c>
      <c r="T1815" t="e">
        <f>VLOOKUP(Q1815,lot!$A$3:$E$13372,3,0)</f>
        <v>#N/A</v>
      </c>
      <c r="U1815" s="7" t="e">
        <f>VLOOKUP(Q1815,lot!$A$3:$E$13372,5,0)</f>
        <v>#N/A</v>
      </c>
    </row>
    <row r="1816" spans="2:21" hidden="1" x14ac:dyDescent="0.25">
      <c r="B1816" t="s">
        <v>17408</v>
      </c>
      <c r="C1816">
        <v>2</v>
      </c>
      <c r="E1816" t="s">
        <v>16438</v>
      </c>
      <c r="F1816">
        <f t="shared" si="56"/>
        <v>371</v>
      </c>
      <c r="G1816" s="11">
        <f t="shared" si="57"/>
        <v>371</v>
      </c>
      <c r="L1816" t="s">
        <v>16438</v>
      </c>
      <c r="M1816" t="e">
        <f>VLOOKUP(L1816,lot!$A$3:$E$13372,3,0)</f>
        <v>#N/A</v>
      </c>
      <c r="Q1816" t="s">
        <v>17408</v>
      </c>
      <c r="R1816">
        <v>2</v>
      </c>
      <c r="S1816" t="s">
        <v>9626</v>
      </c>
      <c r="T1816" t="e">
        <f>VLOOKUP(Q1816,lot!$A$3:$E$13372,3,0)</f>
        <v>#N/A</v>
      </c>
      <c r="U1816" s="7" t="e">
        <f>VLOOKUP(Q1816,lot!$A$3:$E$13372,5,0)</f>
        <v>#N/A</v>
      </c>
    </row>
    <row r="1817" spans="2:21" hidden="1" x14ac:dyDescent="0.25">
      <c r="B1817" t="s">
        <v>17409</v>
      </c>
      <c r="C1817">
        <v>1</v>
      </c>
      <c r="E1817" t="s">
        <v>16446</v>
      </c>
      <c r="F1817">
        <f t="shared" si="56"/>
        <v>916</v>
      </c>
      <c r="G1817" s="11">
        <f t="shared" si="57"/>
        <v>916</v>
      </c>
      <c r="L1817" t="s">
        <v>16446</v>
      </c>
      <c r="M1817" t="e">
        <f>VLOOKUP(L1817,lot!$A$3:$E$13372,3,0)</f>
        <v>#N/A</v>
      </c>
      <c r="Q1817" t="s">
        <v>17409</v>
      </c>
      <c r="R1817">
        <v>1</v>
      </c>
      <c r="S1817" t="s">
        <v>9630</v>
      </c>
      <c r="T1817" t="e">
        <f>VLOOKUP(Q1817,lot!$A$3:$E$13372,3,0)</f>
        <v>#N/A</v>
      </c>
      <c r="U1817" s="7" t="e">
        <f>VLOOKUP(Q1817,lot!$A$3:$E$13372,5,0)</f>
        <v>#N/A</v>
      </c>
    </row>
    <row r="1818" spans="2:21" hidden="1" x14ac:dyDescent="0.25">
      <c r="B1818" t="s">
        <v>17410</v>
      </c>
      <c r="C1818">
        <v>6</v>
      </c>
      <c r="E1818" t="s">
        <v>16448</v>
      </c>
      <c r="F1818" t="e">
        <f t="shared" si="56"/>
        <v>#N/A</v>
      </c>
      <c r="G1818" s="11" t="str">
        <f t="shared" si="57"/>
        <v>0</v>
      </c>
      <c r="L1818" t="s">
        <v>16448</v>
      </c>
      <c r="M1818" t="e">
        <f>VLOOKUP(L1818,lot!$A$3:$E$13372,3,0)</f>
        <v>#N/A</v>
      </c>
      <c r="Q1818" t="s">
        <v>17410</v>
      </c>
      <c r="R1818">
        <v>6</v>
      </c>
      <c r="S1818" t="s">
        <v>9636</v>
      </c>
      <c r="T1818" t="e">
        <f>VLOOKUP(Q1818,lot!$A$3:$E$13372,3,0)</f>
        <v>#N/A</v>
      </c>
      <c r="U1818" s="7" t="e">
        <f>VLOOKUP(Q1818,lot!$A$3:$E$13372,5,0)</f>
        <v>#N/A</v>
      </c>
    </row>
    <row r="1819" spans="2:21" hidden="1" x14ac:dyDescent="0.25">
      <c r="B1819" t="s">
        <v>17411</v>
      </c>
      <c r="C1819">
        <v>4</v>
      </c>
      <c r="E1819" t="s">
        <v>16449</v>
      </c>
      <c r="F1819">
        <f t="shared" si="56"/>
        <v>683</v>
      </c>
      <c r="G1819" s="11">
        <f t="shared" si="57"/>
        <v>683</v>
      </c>
      <c r="L1819" t="s">
        <v>16449</v>
      </c>
      <c r="M1819" t="e">
        <f>VLOOKUP(L1819,lot!$A$3:$E$13372,3,0)</f>
        <v>#N/A</v>
      </c>
      <c r="Q1819" t="s">
        <v>17411</v>
      </c>
      <c r="R1819">
        <v>4</v>
      </c>
      <c r="S1819" t="s">
        <v>9638</v>
      </c>
      <c r="T1819" t="e">
        <f>VLOOKUP(Q1819,lot!$A$3:$E$13372,3,0)</f>
        <v>#N/A</v>
      </c>
      <c r="U1819" s="7" t="e">
        <f>VLOOKUP(Q1819,lot!$A$3:$E$13372,5,0)</f>
        <v>#N/A</v>
      </c>
    </row>
    <row r="1820" spans="2:21" hidden="1" x14ac:dyDescent="0.25">
      <c r="B1820" t="s">
        <v>17412</v>
      </c>
      <c r="C1820">
        <v>7</v>
      </c>
      <c r="E1820" t="s">
        <v>16452</v>
      </c>
      <c r="F1820" t="e">
        <f t="shared" si="56"/>
        <v>#N/A</v>
      </c>
      <c r="G1820" s="11" t="str">
        <f t="shared" si="57"/>
        <v>0</v>
      </c>
      <c r="L1820" t="s">
        <v>16452</v>
      </c>
      <c r="M1820" t="e">
        <f>VLOOKUP(L1820,lot!$A$3:$E$13372,3,0)</f>
        <v>#N/A</v>
      </c>
      <c r="Q1820" t="s">
        <v>17412</v>
      </c>
      <c r="R1820">
        <v>7</v>
      </c>
      <c r="S1820" t="e">
        <v>#N/A</v>
      </c>
      <c r="T1820" t="e">
        <f>VLOOKUP(Q1820,lot!$A$3:$E$13372,3,0)</f>
        <v>#N/A</v>
      </c>
      <c r="U1820" s="7" t="e">
        <f>VLOOKUP(Q1820,lot!$A$3:$E$13372,5,0)</f>
        <v>#N/A</v>
      </c>
    </row>
    <row r="1821" spans="2:21" hidden="1" x14ac:dyDescent="0.25">
      <c r="B1821" t="s">
        <v>17413</v>
      </c>
      <c r="C1821">
        <v>14</v>
      </c>
      <c r="E1821" t="s">
        <v>16453</v>
      </c>
      <c r="F1821">
        <f t="shared" si="56"/>
        <v>670</v>
      </c>
      <c r="G1821" s="11">
        <f t="shared" si="57"/>
        <v>670</v>
      </c>
      <c r="L1821" t="s">
        <v>16453</v>
      </c>
      <c r="M1821" t="e">
        <f>VLOOKUP(L1821,lot!$A$3:$E$13372,3,0)</f>
        <v>#N/A</v>
      </c>
      <c r="Q1821" t="s">
        <v>17413</v>
      </c>
      <c r="R1821">
        <v>14</v>
      </c>
      <c r="S1821" t="e">
        <v>#N/A</v>
      </c>
      <c r="T1821" t="e">
        <f>VLOOKUP(Q1821,lot!$A$3:$E$13372,3,0)</f>
        <v>#N/A</v>
      </c>
      <c r="U1821" s="7" t="e">
        <f>VLOOKUP(Q1821,lot!$A$3:$E$13372,5,0)</f>
        <v>#N/A</v>
      </c>
    </row>
    <row r="1822" spans="2:21" hidden="1" x14ac:dyDescent="0.25">
      <c r="B1822" t="s">
        <v>17414</v>
      </c>
      <c r="C1822">
        <v>15</v>
      </c>
      <c r="E1822" t="s">
        <v>16454</v>
      </c>
      <c r="F1822">
        <f t="shared" si="56"/>
        <v>25</v>
      </c>
      <c r="G1822" s="11">
        <f t="shared" si="57"/>
        <v>25</v>
      </c>
      <c r="L1822" t="s">
        <v>16454</v>
      </c>
      <c r="M1822" t="e">
        <f>VLOOKUP(L1822,lot!$A$3:$E$13372,3,0)</f>
        <v>#N/A</v>
      </c>
      <c r="Q1822" t="s">
        <v>17414</v>
      </c>
      <c r="R1822">
        <v>15</v>
      </c>
      <c r="S1822" t="e">
        <v>#N/A</v>
      </c>
      <c r="T1822" t="e">
        <f>VLOOKUP(Q1822,lot!$A$3:$E$13372,3,0)</f>
        <v>#N/A</v>
      </c>
      <c r="U1822" s="7" t="e">
        <f>VLOOKUP(Q1822,lot!$A$3:$E$13372,5,0)</f>
        <v>#N/A</v>
      </c>
    </row>
    <row r="1823" spans="2:21" hidden="1" x14ac:dyDescent="0.25">
      <c r="B1823" t="s">
        <v>17415</v>
      </c>
      <c r="C1823">
        <v>7</v>
      </c>
      <c r="E1823" t="s">
        <v>16450</v>
      </c>
      <c r="F1823">
        <f t="shared" si="56"/>
        <v>4661</v>
      </c>
      <c r="G1823" s="11">
        <f t="shared" si="57"/>
        <v>4661</v>
      </c>
      <c r="L1823" t="s">
        <v>16450</v>
      </c>
      <c r="M1823" t="e">
        <f>VLOOKUP(L1823,lot!$A$3:$E$13372,3,0)</f>
        <v>#N/A</v>
      </c>
      <c r="Q1823" t="s">
        <v>17415</v>
      </c>
      <c r="R1823">
        <v>7</v>
      </c>
      <c r="S1823" t="s">
        <v>9667</v>
      </c>
      <c r="T1823" t="e">
        <f>VLOOKUP(Q1823,lot!$A$3:$E$13372,3,0)</f>
        <v>#N/A</v>
      </c>
      <c r="U1823" s="7" t="e">
        <f>VLOOKUP(Q1823,lot!$A$3:$E$13372,5,0)</f>
        <v>#N/A</v>
      </c>
    </row>
    <row r="1824" spans="2:21" hidden="1" x14ac:dyDescent="0.25">
      <c r="B1824" t="s">
        <v>17416</v>
      </c>
      <c r="C1824">
        <v>133</v>
      </c>
      <c r="E1824" t="s">
        <v>16451</v>
      </c>
      <c r="F1824">
        <f t="shared" si="56"/>
        <v>162</v>
      </c>
      <c r="G1824" s="11">
        <f t="shared" si="57"/>
        <v>162</v>
      </c>
      <c r="L1824" t="s">
        <v>16451</v>
      </c>
      <c r="M1824" t="e">
        <f>VLOOKUP(L1824,lot!$A$3:$E$13372,3,0)</f>
        <v>#N/A</v>
      </c>
      <c r="Q1824" t="s">
        <v>17416</v>
      </c>
      <c r="R1824">
        <v>133</v>
      </c>
      <c r="S1824" t="s">
        <v>9683</v>
      </c>
      <c r="T1824" t="e">
        <f>VLOOKUP(Q1824,lot!$A$3:$E$13372,3,0)</f>
        <v>#N/A</v>
      </c>
      <c r="U1824" s="7" t="e">
        <f>VLOOKUP(Q1824,lot!$A$3:$E$13372,5,0)</f>
        <v>#N/A</v>
      </c>
    </row>
    <row r="1825" spans="2:21" hidden="1" x14ac:dyDescent="0.25">
      <c r="B1825" t="s">
        <v>17417</v>
      </c>
      <c r="C1825">
        <v>965</v>
      </c>
      <c r="E1825" t="s">
        <v>16464</v>
      </c>
      <c r="F1825" t="e">
        <f t="shared" si="56"/>
        <v>#N/A</v>
      </c>
      <c r="G1825" s="11" t="str">
        <f t="shared" si="57"/>
        <v>0</v>
      </c>
      <c r="L1825" t="s">
        <v>16464</v>
      </c>
      <c r="M1825" t="e">
        <f>VLOOKUP(L1825,lot!$A$3:$E$13372,3,0)</f>
        <v>#N/A</v>
      </c>
      <c r="Q1825" t="s">
        <v>17417</v>
      </c>
      <c r="R1825">
        <v>965</v>
      </c>
      <c r="S1825" t="s">
        <v>9688</v>
      </c>
      <c r="T1825" t="e">
        <f>VLOOKUP(Q1825,lot!$A$3:$E$13372,3,0)</f>
        <v>#N/A</v>
      </c>
      <c r="U1825" s="7" t="e">
        <f>VLOOKUP(Q1825,lot!$A$3:$E$13372,5,0)</f>
        <v>#N/A</v>
      </c>
    </row>
    <row r="1826" spans="2:21" hidden="1" x14ac:dyDescent="0.25">
      <c r="B1826" t="s">
        <v>17418</v>
      </c>
      <c r="C1826">
        <v>455</v>
      </c>
      <c r="E1826" t="s">
        <v>16465</v>
      </c>
      <c r="F1826" t="e">
        <f t="shared" si="56"/>
        <v>#N/A</v>
      </c>
      <c r="G1826" s="11" t="str">
        <f t="shared" si="57"/>
        <v>0</v>
      </c>
      <c r="L1826" t="s">
        <v>16465</v>
      </c>
      <c r="M1826" t="e">
        <f>VLOOKUP(L1826,lot!$A$3:$E$13372,3,0)</f>
        <v>#N/A</v>
      </c>
      <c r="Q1826" t="s">
        <v>17418</v>
      </c>
      <c r="R1826">
        <v>455</v>
      </c>
      <c r="S1826" t="s">
        <v>9698</v>
      </c>
      <c r="T1826" t="e">
        <f>VLOOKUP(Q1826,lot!$A$3:$E$13372,3,0)</f>
        <v>#N/A</v>
      </c>
      <c r="U1826" s="7" t="e">
        <f>VLOOKUP(Q1826,lot!$A$3:$E$13372,5,0)</f>
        <v>#N/A</v>
      </c>
    </row>
    <row r="1827" spans="2:21" hidden="1" x14ac:dyDescent="0.25">
      <c r="B1827" t="s">
        <v>17419</v>
      </c>
      <c r="C1827">
        <v>921</v>
      </c>
      <c r="E1827" t="s">
        <v>16466</v>
      </c>
      <c r="F1827" t="e">
        <f t="shared" si="56"/>
        <v>#N/A</v>
      </c>
      <c r="G1827" s="11" t="str">
        <f t="shared" si="57"/>
        <v>0</v>
      </c>
      <c r="L1827" t="s">
        <v>16466</v>
      </c>
      <c r="M1827" t="e">
        <f>VLOOKUP(L1827,lot!$A$3:$E$13372,3,0)</f>
        <v>#N/A</v>
      </c>
      <c r="Q1827" t="s">
        <v>17419</v>
      </c>
      <c r="R1827">
        <v>921</v>
      </c>
      <c r="S1827" t="s">
        <v>9702</v>
      </c>
      <c r="T1827" t="e">
        <f>VLOOKUP(Q1827,lot!$A$3:$E$13372,3,0)</f>
        <v>#N/A</v>
      </c>
      <c r="U1827" s="7" t="e">
        <f>VLOOKUP(Q1827,lot!$A$3:$E$13372,5,0)</f>
        <v>#N/A</v>
      </c>
    </row>
    <row r="1828" spans="2:21" hidden="1" x14ac:dyDescent="0.25">
      <c r="B1828" t="s">
        <v>17420</v>
      </c>
      <c r="C1828">
        <v>101</v>
      </c>
      <c r="E1828" t="s">
        <v>16455</v>
      </c>
      <c r="F1828" t="e">
        <f t="shared" si="56"/>
        <v>#N/A</v>
      </c>
      <c r="G1828" s="11" t="str">
        <f t="shared" si="57"/>
        <v>0</v>
      </c>
      <c r="L1828" t="s">
        <v>16455</v>
      </c>
      <c r="M1828" t="e">
        <f>VLOOKUP(L1828,lot!$A$3:$E$13372,3,0)</f>
        <v>#N/A</v>
      </c>
      <c r="Q1828" t="s">
        <v>17420</v>
      </c>
      <c r="R1828">
        <v>101</v>
      </c>
      <c r="S1828" t="s">
        <v>9707</v>
      </c>
      <c r="T1828" t="e">
        <f>VLOOKUP(Q1828,lot!$A$3:$E$13372,3,0)</f>
        <v>#N/A</v>
      </c>
      <c r="U1828" s="7" t="e">
        <f>VLOOKUP(Q1828,lot!$A$3:$E$13372,5,0)</f>
        <v>#N/A</v>
      </c>
    </row>
    <row r="1829" spans="2:21" hidden="1" x14ac:dyDescent="0.25">
      <c r="B1829" t="s">
        <v>17421</v>
      </c>
      <c r="C1829">
        <v>1353</v>
      </c>
      <c r="E1829" t="s">
        <v>16456</v>
      </c>
      <c r="F1829" t="e">
        <f t="shared" si="56"/>
        <v>#N/A</v>
      </c>
      <c r="G1829" s="11" t="str">
        <f t="shared" si="57"/>
        <v>0</v>
      </c>
      <c r="L1829" t="s">
        <v>16456</v>
      </c>
      <c r="M1829" t="e">
        <f>VLOOKUP(L1829,lot!$A$3:$E$13372,3,0)</f>
        <v>#N/A</v>
      </c>
      <c r="Q1829" t="s">
        <v>17421</v>
      </c>
      <c r="R1829">
        <v>1353</v>
      </c>
      <c r="S1829" t="s">
        <v>9709</v>
      </c>
      <c r="T1829" t="e">
        <f>VLOOKUP(Q1829,lot!$A$3:$E$13372,3,0)</f>
        <v>#N/A</v>
      </c>
      <c r="U1829" s="7" t="e">
        <f>VLOOKUP(Q1829,lot!$A$3:$E$13372,5,0)</f>
        <v>#N/A</v>
      </c>
    </row>
    <row r="1830" spans="2:21" hidden="1" x14ac:dyDescent="0.25">
      <c r="B1830" t="s">
        <v>17422</v>
      </c>
      <c r="C1830">
        <v>2</v>
      </c>
      <c r="E1830" t="s">
        <v>16457</v>
      </c>
      <c r="F1830" t="e">
        <f t="shared" si="56"/>
        <v>#N/A</v>
      </c>
      <c r="G1830" s="11" t="str">
        <f t="shared" si="57"/>
        <v>0</v>
      </c>
      <c r="L1830" t="s">
        <v>16457</v>
      </c>
      <c r="M1830" t="e">
        <f>VLOOKUP(L1830,lot!$A$3:$E$13372,3,0)</f>
        <v>#N/A</v>
      </c>
      <c r="Q1830" t="s">
        <v>17422</v>
      </c>
      <c r="R1830">
        <v>2</v>
      </c>
      <c r="S1830" t="s">
        <v>9711</v>
      </c>
      <c r="T1830" t="e">
        <f>VLOOKUP(Q1830,lot!$A$3:$E$13372,3,0)</f>
        <v>#N/A</v>
      </c>
      <c r="U1830" s="7" t="e">
        <f>VLOOKUP(Q1830,lot!$A$3:$E$13372,5,0)</f>
        <v>#N/A</v>
      </c>
    </row>
    <row r="1831" spans="2:21" hidden="1" x14ac:dyDescent="0.25">
      <c r="B1831" t="s">
        <v>17423</v>
      </c>
      <c r="C1831">
        <v>254</v>
      </c>
      <c r="E1831" t="s">
        <v>16458</v>
      </c>
      <c r="F1831" t="e">
        <f t="shared" si="56"/>
        <v>#N/A</v>
      </c>
      <c r="G1831" s="11" t="str">
        <f t="shared" si="57"/>
        <v>0</v>
      </c>
      <c r="L1831" t="s">
        <v>16458</v>
      </c>
      <c r="M1831" t="e">
        <f>VLOOKUP(L1831,lot!$A$3:$E$13372,3,0)</f>
        <v>#N/A</v>
      </c>
      <c r="Q1831" t="s">
        <v>17423</v>
      </c>
      <c r="R1831">
        <v>254</v>
      </c>
      <c r="S1831" t="s">
        <v>9717</v>
      </c>
      <c r="T1831" t="e">
        <f>VLOOKUP(Q1831,lot!$A$3:$E$13372,3,0)</f>
        <v>#N/A</v>
      </c>
      <c r="U1831" s="7" t="e">
        <f>VLOOKUP(Q1831,lot!$A$3:$E$13372,5,0)</f>
        <v>#N/A</v>
      </c>
    </row>
    <row r="1832" spans="2:21" hidden="1" x14ac:dyDescent="0.25">
      <c r="B1832" t="s">
        <v>17424</v>
      </c>
      <c r="C1832">
        <v>410</v>
      </c>
      <c r="E1832" t="s">
        <v>16461</v>
      </c>
      <c r="F1832">
        <f t="shared" si="56"/>
        <v>1</v>
      </c>
      <c r="G1832" s="11">
        <f t="shared" si="57"/>
        <v>1</v>
      </c>
      <c r="L1832" t="s">
        <v>16461</v>
      </c>
      <c r="M1832" t="e">
        <f>VLOOKUP(L1832,lot!$A$3:$E$13372,3,0)</f>
        <v>#N/A</v>
      </c>
      <c r="Q1832" t="s">
        <v>17424</v>
      </c>
      <c r="R1832">
        <v>410</v>
      </c>
      <c r="S1832" t="s">
        <v>9719</v>
      </c>
      <c r="T1832" t="e">
        <f>VLOOKUP(Q1832,lot!$A$3:$E$13372,3,0)</f>
        <v>#N/A</v>
      </c>
      <c r="U1832" s="7" t="e">
        <f>VLOOKUP(Q1832,lot!$A$3:$E$13372,5,0)</f>
        <v>#N/A</v>
      </c>
    </row>
    <row r="1833" spans="2:21" hidden="1" x14ac:dyDescent="0.25">
      <c r="B1833" t="s">
        <v>17425</v>
      </c>
      <c r="C1833">
        <v>166</v>
      </c>
      <c r="E1833" t="s">
        <v>16459</v>
      </c>
      <c r="F1833" t="e">
        <f t="shared" si="56"/>
        <v>#N/A</v>
      </c>
      <c r="G1833" s="11" t="str">
        <f t="shared" si="57"/>
        <v>0</v>
      </c>
      <c r="L1833" t="s">
        <v>16459</v>
      </c>
      <c r="M1833" t="e">
        <f>VLOOKUP(L1833,lot!$A$3:$E$13372,3,0)</f>
        <v>#N/A</v>
      </c>
      <c r="Q1833" t="s">
        <v>17425</v>
      </c>
      <c r="R1833">
        <v>166</v>
      </c>
      <c r="S1833" t="s">
        <v>18316</v>
      </c>
      <c r="T1833" t="e">
        <f>VLOOKUP(Q1833,lot!$A$3:$E$13372,3,0)</f>
        <v>#N/A</v>
      </c>
      <c r="U1833" s="7" t="e">
        <f>VLOOKUP(Q1833,lot!$A$3:$E$13372,5,0)</f>
        <v>#N/A</v>
      </c>
    </row>
    <row r="1834" spans="2:21" hidden="1" x14ac:dyDescent="0.25">
      <c r="B1834" t="s">
        <v>17426</v>
      </c>
      <c r="C1834">
        <v>97</v>
      </c>
      <c r="E1834" t="s">
        <v>16460</v>
      </c>
      <c r="F1834">
        <f t="shared" si="56"/>
        <v>4280</v>
      </c>
      <c r="G1834" s="11">
        <f t="shared" si="57"/>
        <v>4280</v>
      </c>
      <c r="L1834" t="s">
        <v>16460</v>
      </c>
      <c r="M1834" t="e">
        <f>VLOOKUP(L1834,lot!$A$3:$E$13372,3,0)</f>
        <v>#N/A</v>
      </c>
      <c r="Q1834" t="s">
        <v>17426</v>
      </c>
      <c r="R1834">
        <v>97</v>
      </c>
      <c r="S1834" t="s">
        <v>18317</v>
      </c>
      <c r="T1834" t="e">
        <f>VLOOKUP(Q1834,lot!$A$3:$E$13372,3,0)</f>
        <v>#N/A</v>
      </c>
      <c r="U1834" s="7" t="e">
        <f>VLOOKUP(Q1834,lot!$A$3:$E$13372,5,0)</f>
        <v>#N/A</v>
      </c>
    </row>
    <row r="1835" spans="2:21" hidden="1" x14ac:dyDescent="0.25">
      <c r="B1835" t="s">
        <v>17427</v>
      </c>
      <c r="C1835">
        <v>53</v>
      </c>
      <c r="E1835" t="s">
        <v>14551</v>
      </c>
      <c r="F1835" t="e">
        <f t="shared" si="56"/>
        <v>#N/A</v>
      </c>
      <c r="G1835" s="11" t="str">
        <f t="shared" si="57"/>
        <v>0</v>
      </c>
      <c r="L1835" t="s">
        <v>14551</v>
      </c>
      <c r="M1835" t="e">
        <f>VLOOKUP(L1835,lot!$A$3:$E$13372,3,0)</f>
        <v>#N/A</v>
      </c>
      <c r="Q1835" t="s">
        <v>17427</v>
      </c>
      <c r="R1835">
        <v>53</v>
      </c>
      <c r="S1835" t="s">
        <v>9727</v>
      </c>
      <c r="T1835" t="e">
        <f>VLOOKUP(Q1835,lot!$A$3:$E$13372,3,0)</f>
        <v>#N/A</v>
      </c>
      <c r="U1835" s="7" t="e">
        <f>VLOOKUP(Q1835,lot!$A$3:$E$13372,5,0)</f>
        <v>#N/A</v>
      </c>
    </row>
    <row r="1836" spans="2:21" hidden="1" x14ac:dyDescent="0.25">
      <c r="B1836" t="s">
        <v>17428</v>
      </c>
      <c r="C1836">
        <v>25</v>
      </c>
      <c r="E1836" t="s">
        <v>16462</v>
      </c>
      <c r="F1836" t="e">
        <f t="shared" si="56"/>
        <v>#N/A</v>
      </c>
      <c r="G1836" s="11" t="str">
        <f t="shared" si="57"/>
        <v>0</v>
      </c>
      <c r="L1836" t="s">
        <v>16462</v>
      </c>
      <c r="M1836" t="e">
        <f>VLOOKUP(L1836,lot!$A$3:$E$13372,3,0)</f>
        <v>#N/A</v>
      </c>
      <c r="Q1836" t="s">
        <v>17428</v>
      </c>
      <c r="R1836">
        <v>25</v>
      </c>
      <c r="S1836" t="s">
        <v>9729</v>
      </c>
      <c r="T1836" t="e">
        <f>VLOOKUP(Q1836,lot!$A$3:$E$13372,3,0)</f>
        <v>#N/A</v>
      </c>
      <c r="U1836" s="7" t="e">
        <f>VLOOKUP(Q1836,lot!$A$3:$E$13372,5,0)</f>
        <v>#N/A</v>
      </c>
    </row>
    <row r="1837" spans="2:21" hidden="1" x14ac:dyDescent="0.25">
      <c r="B1837" t="s">
        <v>17429</v>
      </c>
      <c r="C1837">
        <v>20</v>
      </c>
      <c r="E1837" t="s">
        <v>16463</v>
      </c>
      <c r="F1837" t="e">
        <f t="shared" si="56"/>
        <v>#N/A</v>
      </c>
      <c r="G1837" s="11" t="str">
        <f t="shared" si="57"/>
        <v>0</v>
      </c>
      <c r="L1837" t="s">
        <v>16463</v>
      </c>
      <c r="M1837" t="e">
        <f>VLOOKUP(L1837,lot!$A$3:$E$13372,3,0)</f>
        <v>#N/A</v>
      </c>
      <c r="Q1837" t="s">
        <v>17429</v>
      </c>
      <c r="R1837">
        <v>20</v>
      </c>
      <c r="S1837" t="s">
        <v>9731</v>
      </c>
      <c r="T1837" t="e">
        <f>VLOOKUP(Q1837,lot!$A$3:$E$13372,3,0)</f>
        <v>#N/A</v>
      </c>
      <c r="U1837" s="7" t="e">
        <f>VLOOKUP(Q1837,lot!$A$3:$E$13372,5,0)</f>
        <v>#N/A</v>
      </c>
    </row>
    <row r="1838" spans="2:21" hidden="1" x14ac:dyDescent="0.25">
      <c r="B1838" t="s">
        <v>17430</v>
      </c>
      <c r="C1838">
        <v>22</v>
      </c>
      <c r="E1838" t="s">
        <v>16468</v>
      </c>
      <c r="F1838" t="e">
        <f t="shared" si="56"/>
        <v>#N/A</v>
      </c>
      <c r="G1838" s="11" t="str">
        <f t="shared" si="57"/>
        <v>0</v>
      </c>
      <c r="L1838" t="s">
        <v>16468</v>
      </c>
      <c r="M1838" t="e">
        <f>VLOOKUP(L1838,lot!$A$3:$E$13372,3,0)</f>
        <v>#N/A</v>
      </c>
      <c r="Q1838" t="s">
        <v>17430</v>
      </c>
      <c r="R1838">
        <v>22</v>
      </c>
      <c r="S1838" t="s">
        <v>9733</v>
      </c>
      <c r="T1838" t="e">
        <f>VLOOKUP(Q1838,lot!$A$3:$E$13372,3,0)</f>
        <v>#N/A</v>
      </c>
      <c r="U1838" s="7" t="e">
        <f>VLOOKUP(Q1838,lot!$A$3:$E$13372,5,0)</f>
        <v>#N/A</v>
      </c>
    </row>
    <row r="1839" spans="2:21" hidden="1" x14ac:dyDescent="0.25">
      <c r="B1839" t="s">
        <v>17431</v>
      </c>
      <c r="C1839">
        <v>14</v>
      </c>
      <c r="E1839" t="s">
        <v>16467</v>
      </c>
      <c r="F1839" t="e">
        <f t="shared" si="56"/>
        <v>#N/A</v>
      </c>
      <c r="G1839" s="11" t="str">
        <f t="shared" si="57"/>
        <v>0</v>
      </c>
      <c r="L1839" t="s">
        <v>16467</v>
      </c>
      <c r="M1839" t="e">
        <f>VLOOKUP(L1839,lot!$A$3:$E$13372,3,0)</f>
        <v>#N/A</v>
      </c>
      <c r="Q1839" t="s">
        <v>17431</v>
      </c>
      <c r="R1839">
        <v>14</v>
      </c>
      <c r="S1839" t="s">
        <v>9735</v>
      </c>
      <c r="T1839" t="e">
        <f>VLOOKUP(Q1839,lot!$A$3:$E$13372,3,0)</f>
        <v>#N/A</v>
      </c>
      <c r="U1839" s="7" t="e">
        <f>VLOOKUP(Q1839,lot!$A$3:$E$13372,5,0)</f>
        <v>#N/A</v>
      </c>
    </row>
    <row r="1840" spans="2:21" hidden="1" x14ac:dyDescent="0.25">
      <c r="B1840" t="s">
        <v>17432</v>
      </c>
      <c r="C1840">
        <v>15</v>
      </c>
      <c r="E1840" t="s">
        <v>14552</v>
      </c>
      <c r="F1840" t="e">
        <f t="shared" si="56"/>
        <v>#N/A</v>
      </c>
      <c r="G1840" s="11" t="str">
        <f t="shared" si="57"/>
        <v>0</v>
      </c>
      <c r="L1840" t="s">
        <v>14552</v>
      </c>
      <c r="M1840" t="e">
        <f>VLOOKUP(L1840,lot!$A$3:$E$13372,3,0)</f>
        <v>#N/A</v>
      </c>
      <c r="Q1840" t="s">
        <v>17432</v>
      </c>
      <c r="R1840">
        <v>15</v>
      </c>
      <c r="S1840" t="s">
        <v>9737</v>
      </c>
      <c r="T1840" t="e">
        <f>VLOOKUP(Q1840,lot!$A$3:$E$13372,3,0)</f>
        <v>#N/A</v>
      </c>
      <c r="U1840" s="7" t="e">
        <f>VLOOKUP(Q1840,lot!$A$3:$E$13372,5,0)</f>
        <v>#N/A</v>
      </c>
    </row>
    <row r="1841" spans="2:21" hidden="1" x14ac:dyDescent="0.25">
      <c r="B1841" t="s">
        <v>17435</v>
      </c>
      <c r="C1841">
        <v>20</v>
      </c>
      <c r="E1841" t="s">
        <v>16475</v>
      </c>
      <c r="F1841" t="e">
        <f t="shared" si="56"/>
        <v>#N/A</v>
      </c>
      <c r="G1841" s="11" t="str">
        <f t="shared" si="57"/>
        <v>0</v>
      </c>
      <c r="L1841" t="s">
        <v>16475</v>
      </c>
      <c r="M1841" t="e">
        <f>VLOOKUP(L1841,lot!$A$3:$E$13372,3,0)</f>
        <v>#N/A</v>
      </c>
      <c r="Q1841" t="s">
        <v>17435</v>
      </c>
      <c r="R1841">
        <v>20</v>
      </c>
      <c r="S1841" t="s">
        <v>18318</v>
      </c>
      <c r="T1841" t="e">
        <f>VLOOKUP(Q1841,lot!$A$3:$E$13372,3,0)</f>
        <v>#N/A</v>
      </c>
      <c r="U1841" s="7" t="e">
        <f>VLOOKUP(Q1841,lot!$A$3:$E$13372,5,0)</f>
        <v>#N/A</v>
      </c>
    </row>
    <row r="1842" spans="2:21" hidden="1" x14ac:dyDescent="0.25">
      <c r="B1842" t="s">
        <v>17436</v>
      </c>
      <c r="C1842">
        <v>92</v>
      </c>
      <c r="E1842" t="s">
        <v>16474</v>
      </c>
      <c r="F1842" t="e">
        <f t="shared" si="56"/>
        <v>#N/A</v>
      </c>
      <c r="G1842" s="11" t="str">
        <f t="shared" si="57"/>
        <v>0</v>
      </c>
      <c r="L1842" t="s">
        <v>16474</v>
      </c>
      <c r="M1842" t="e">
        <f>VLOOKUP(L1842,lot!$A$3:$E$13372,3,0)</f>
        <v>#N/A</v>
      </c>
      <c r="Q1842" t="s">
        <v>17436</v>
      </c>
      <c r="R1842">
        <v>92</v>
      </c>
      <c r="S1842" t="s">
        <v>18319</v>
      </c>
      <c r="T1842" t="e">
        <f>VLOOKUP(Q1842,lot!$A$3:$E$13372,3,0)</f>
        <v>#N/A</v>
      </c>
      <c r="U1842" s="7" t="e">
        <f>VLOOKUP(Q1842,lot!$A$3:$E$13372,5,0)</f>
        <v>#N/A</v>
      </c>
    </row>
    <row r="1843" spans="2:21" hidden="1" x14ac:dyDescent="0.25">
      <c r="B1843" t="s">
        <v>17438</v>
      </c>
      <c r="C1843">
        <v>3</v>
      </c>
      <c r="E1843" t="s">
        <v>16473</v>
      </c>
      <c r="F1843" t="e">
        <f t="shared" si="56"/>
        <v>#N/A</v>
      </c>
      <c r="G1843" s="11" t="str">
        <f t="shared" si="57"/>
        <v>0</v>
      </c>
      <c r="L1843" t="s">
        <v>16473</v>
      </c>
      <c r="M1843" t="e">
        <f>VLOOKUP(L1843,lot!$A$3:$E$13372,3,0)</f>
        <v>#N/A</v>
      </c>
      <c r="Q1843" t="s">
        <v>17438</v>
      </c>
      <c r="R1843">
        <v>3</v>
      </c>
      <c r="S1843" t="s">
        <v>9787</v>
      </c>
      <c r="T1843" t="e">
        <f>VLOOKUP(Q1843,lot!$A$3:$E$13372,3,0)</f>
        <v>#N/A</v>
      </c>
      <c r="U1843" s="7" t="e">
        <f>VLOOKUP(Q1843,lot!$A$3:$E$13372,5,0)</f>
        <v>#N/A</v>
      </c>
    </row>
    <row r="1844" spans="2:21" hidden="1" x14ac:dyDescent="0.25">
      <c r="B1844" t="s">
        <v>17439</v>
      </c>
      <c r="C1844">
        <v>14</v>
      </c>
      <c r="E1844" t="s">
        <v>16476</v>
      </c>
      <c r="F1844" t="e">
        <f t="shared" si="56"/>
        <v>#N/A</v>
      </c>
      <c r="G1844" s="11" t="str">
        <f t="shared" si="57"/>
        <v>0</v>
      </c>
      <c r="L1844" t="s">
        <v>16476</v>
      </c>
      <c r="M1844" t="e">
        <f>VLOOKUP(L1844,lot!$A$3:$E$13372,3,0)</f>
        <v>#N/A</v>
      </c>
      <c r="Q1844" t="s">
        <v>17439</v>
      </c>
      <c r="R1844">
        <v>14</v>
      </c>
      <c r="S1844" t="s">
        <v>9798</v>
      </c>
      <c r="T1844" t="e">
        <f>VLOOKUP(Q1844,lot!$A$3:$E$13372,3,0)</f>
        <v>#N/A</v>
      </c>
      <c r="U1844" s="7" t="e">
        <f>VLOOKUP(Q1844,lot!$A$3:$E$13372,5,0)</f>
        <v>#N/A</v>
      </c>
    </row>
    <row r="1845" spans="2:21" hidden="1" x14ac:dyDescent="0.25">
      <c r="B1845" t="s">
        <v>17440</v>
      </c>
      <c r="C1845">
        <v>40</v>
      </c>
      <c r="E1845" t="s">
        <v>16472</v>
      </c>
      <c r="F1845" t="e">
        <f t="shared" si="56"/>
        <v>#N/A</v>
      </c>
      <c r="G1845" s="11" t="str">
        <f t="shared" si="57"/>
        <v>0</v>
      </c>
      <c r="L1845" t="s">
        <v>16472</v>
      </c>
      <c r="M1845" t="e">
        <f>VLOOKUP(L1845,lot!$A$3:$E$13372,3,0)</f>
        <v>#N/A</v>
      </c>
      <c r="Q1845" t="s">
        <v>17440</v>
      </c>
      <c r="R1845">
        <v>40</v>
      </c>
      <c r="S1845" t="s">
        <v>9806</v>
      </c>
      <c r="T1845" t="e">
        <f>VLOOKUP(Q1845,lot!$A$3:$E$13372,3,0)</f>
        <v>#N/A</v>
      </c>
      <c r="U1845" s="7" t="e">
        <f>VLOOKUP(Q1845,lot!$A$3:$E$13372,5,0)</f>
        <v>#N/A</v>
      </c>
    </row>
    <row r="1846" spans="2:21" hidden="1" x14ac:dyDescent="0.25">
      <c r="B1846" t="s">
        <v>17441</v>
      </c>
      <c r="C1846">
        <v>20</v>
      </c>
      <c r="E1846" t="s">
        <v>16484</v>
      </c>
      <c r="F1846" t="e">
        <f t="shared" si="56"/>
        <v>#N/A</v>
      </c>
      <c r="G1846" s="11" t="str">
        <f t="shared" si="57"/>
        <v>0</v>
      </c>
      <c r="L1846" t="s">
        <v>16484</v>
      </c>
      <c r="M1846" t="e">
        <f>VLOOKUP(L1846,lot!$A$3:$E$13372,3,0)</f>
        <v>#N/A</v>
      </c>
      <c r="Q1846" t="s">
        <v>17441</v>
      </c>
      <c r="R1846">
        <v>20</v>
      </c>
      <c r="S1846" t="s">
        <v>9808</v>
      </c>
      <c r="T1846" t="e">
        <f>VLOOKUP(Q1846,lot!$A$3:$E$13372,3,0)</f>
        <v>#N/A</v>
      </c>
      <c r="U1846" s="7" t="e">
        <f>VLOOKUP(Q1846,lot!$A$3:$E$13372,5,0)</f>
        <v>#N/A</v>
      </c>
    </row>
    <row r="1847" spans="2:21" hidden="1" x14ac:dyDescent="0.25">
      <c r="B1847" t="s">
        <v>17442</v>
      </c>
      <c r="C1847">
        <v>20</v>
      </c>
      <c r="E1847" t="s">
        <v>16485</v>
      </c>
      <c r="F1847">
        <f t="shared" si="56"/>
        <v>5</v>
      </c>
      <c r="G1847" s="11">
        <f t="shared" si="57"/>
        <v>5</v>
      </c>
      <c r="L1847" t="s">
        <v>16485</v>
      </c>
      <c r="M1847" t="e">
        <f>VLOOKUP(L1847,lot!$A$3:$E$13372,3,0)</f>
        <v>#N/A</v>
      </c>
      <c r="Q1847" t="s">
        <v>17442</v>
      </c>
      <c r="R1847">
        <v>20</v>
      </c>
      <c r="S1847" t="s">
        <v>9810</v>
      </c>
      <c r="T1847" t="e">
        <f>VLOOKUP(Q1847,lot!$A$3:$E$13372,3,0)</f>
        <v>#N/A</v>
      </c>
      <c r="U1847" s="7" t="e">
        <f>VLOOKUP(Q1847,lot!$A$3:$E$13372,5,0)</f>
        <v>#N/A</v>
      </c>
    </row>
    <row r="1848" spans="2:21" hidden="1" x14ac:dyDescent="0.25">
      <c r="B1848" t="s">
        <v>17443</v>
      </c>
      <c r="C1848">
        <v>20</v>
      </c>
      <c r="E1848" t="s">
        <v>16477</v>
      </c>
      <c r="F1848" t="e">
        <f t="shared" si="56"/>
        <v>#N/A</v>
      </c>
      <c r="G1848" s="11" t="str">
        <f t="shared" si="57"/>
        <v>0</v>
      </c>
      <c r="L1848" t="s">
        <v>16477</v>
      </c>
      <c r="M1848" t="e">
        <f>VLOOKUP(L1848,lot!$A$3:$E$13372,3,0)</f>
        <v>#N/A</v>
      </c>
      <c r="Q1848" t="s">
        <v>17443</v>
      </c>
      <c r="R1848">
        <v>20</v>
      </c>
      <c r="S1848" t="s">
        <v>9812</v>
      </c>
      <c r="T1848" t="e">
        <f>VLOOKUP(Q1848,lot!$A$3:$E$13372,3,0)</f>
        <v>#N/A</v>
      </c>
      <c r="U1848" s="7" t="e">
        <f>VLOOKUP(Q1848,lot!$A$3:$E$13372,5,0)</f>
        <v>#N/A</v>
      </c>
    </row>
    <row r="1849" spans="2:21" hidden="1" x14ac:dyDescent="0.25">
      <c r="B1849" t="s">
        <v>17444</v>
      </c>
      <c r="C1849">
        <v>170</v>
      </c>
      <c r="E1849" t="s">
        <v>16478</v>
      </c>
      <c r="F1849" t="e">
        <f t="shared" si="56"/>
        <v>#N/A</v>
      </c>
      <c r="G1849" s="11" t="str">
        <f t="shared" si="57"/>
        <v>0</v>
      </c>
      <c r="L1849" t="s">
        <v>16478</v>
      </c>
      <c r="M1849" t="e">
        <f>VLOOKUP(L1849,lot!$A$3:$E$13372,3,0)</f>
        <v>#N/A</v>
      </c>
      <c r="Q1849" t="s">
        <v>17444</v>
      </c>
      <c r="R1849">
        <v>170</v>
      </c>
      <c r="S1849" t="s">
        <v>9814</v>
      </c>
      <c r="T1849" t="e">
        <f>VLOOKUP(Q1849,lot!$A$3:$E$13372,3,0)</f>
        <v>#N/A</v>
      </c>
      <c r="U1849" s="7" t="e">
        <f>VLOOKUP(Q1849,lot!$A$3:$E$13372,5,0)</f>
        <v>#N/A</v>
      </c>
    </row>
    <row r="1850" spans="2:21" hidden="1" x14ac:dyDescent="0.25">
      <c r="B1850" t="s">
        <v>17445</v>
      </c>
      <c r="C1850">
        <v>50</v>
      </c>
      <c r="E1850" t="s">
        <v>16480</v>
      </c>
      <c r="F1850" t="e">
        <f t="shared" si="56"/>
        <v>#N/A</v>
      </c>
      <c r="G1850" s="11" t="str">
        <f t="shared" si="57"/>
        <v>0</v>
      </c>
      <c r="L1850" t="s">
        <v>16480</v>
      </c>
      <c r="M1850" t="e">
        <f>VLOOKUP(L1850,lot!$A$3:$E$13372,3,0)</f>
        <v>#N/A</v>
      </c>
      <c r="Q1850" t="s">
        <v>17445</v>
      </c>
      <c r="R1850">
        <v>50</v>
      </c>
      <c r="S1850" t="s">
        <v>9818</v>
      </c>
      <c r="T1850" t="e">
        <f>VLOOKUP(Q1850,lot!$A$3:$E$13372,3,0)</f>
        <v>#N/A</v>
      </c>
      <c r="U1850" s="7" t="e">
        <f>VLOOKUP(Q1850,lot!$A$3:$E$13372,5,0)</f>
        <v>#N/A</v>
      </c>
    </row>
    <row r="1851" spans="2:21" hidden="1" x14ac:dyDescent="0.25">
      <c r="B1851" t="s">
        <v>17446</v>
      </c>
      <c r="C1851">
        <v>1</v>
      </c>
      <c r="E1851" t="s">
        <v>16481</v>
      </c>
      <c r="F1851" t="e">
        <f t="shared" si="56"/>
        <v>#N/A</v>
      </c>
      <c r="G1851" s="11" t="str">
        <f t="shared" si="57"/>
        <v>0</v>
      </c>
      <c r="L1851" t="s">
        <v>16481</v>
      </c>
      <c r="M1851" t="e">
        <f>VLOOKUP(L1851,lot!$A$3:$E$13372,3,0)</f>
        <v>#N/A</v>
      </c>
      <c r="Q1851" t="s">
        <v>17446</v>
      </c>
      <c r="R1851">
        <v>1</v>
      </c>
      <c r="S1851" t="s">
        <v>9820</v>
      </c>
      <c r="T1851" t="e">
        <f>VLOOKUP(Q1851,lot!$A$3:$E$13372,3,0)</f>
        <v>#N/A</v>
      </c>
      <c r="U1851" s="7" t="e">
        <f>VLOOKUP(Q1851,lot!$A$3:$E$13372,5,0)</f>
        <v>#N/A</v>
      </c>
    </row>
    <row r="1852" spans="2:21" hidden="1" x14ac:dyDescent="0.25">
      <c r="B1852" t="s">
        <v>17447</v>
      </c>
      <c r="C1852">
        <v>7583</v>
      </c>
      <c r="E1852" t="s">
        <v>16482</v>
      </c>
      <c r="F1852" t="e">
        <f t="shared" si="56"/>
        <v>#N/A</v>
      </c>
      <c r="G1852" s="11" t="str">
        <f t="shared" si="57"/>
        <v>0</v>
      </c>
      <c r="L1852" t="s">
        <v>16482</v>
      </c>
      <c r="M1852" t="e">
        <f>VLOOKUP(L1852,lot!$A$3:$E$13372,3,0)</f>
        <v>#N/A</v>
      </c>
      <c r="Q1852" t="s">
        <v>17447</v>
      </c>
      <c r="R1852">
        <v>7583</v>
      </c>
      <c r="S1852" t="s">
        <v>9822</v>
      </c>
      <c r="T1852" t="e">
        <f>VLOOKUP(Q1852,lot!$A$3:$E$13372,3,0)</f>
        <v>#N/A</v>
      </c>
      <c r="U1852" s="7" t="e">
        <f>VLOOKUP(Q1852,lot!$A$3:$E$13372,5,0)</f>
        <v>#N/A</v>
      </c>
    </row>
    <row r="1853" spans="2:21" hidden="1" x14ac:dyDescent="0.25">
      <c r="B1853" t="s">
        <v>17448</v>
      </c>
      <c r="C1853">
        <v>5</v>
      </c>
      <c r="E1853" t="s">
        <v>16487</v>
      </c>
      <c r="F1853" t="e">
        <f t="shared" si="56"/>
        <v>#N/A</v>
      </c>
      <c r="G1853" s="11" t="str">
        <f t="shared" si="57"/>
        <v>0</v>
      </c>
      <c r="L1853" t="s">
        <v>16487</v>
      </c>
      <c r="M1853" t="e">
        <f>VLOOKUP(L1853,lot!$A$3:$E$13372,3,0)</f>
        <v>#N/A</v>
      </c>
      <c r="Q1853" t="s">
        <v>17448</v>
      </c>
      <c r="R1853">
        <v>5</v>
      </c>
      <c r="S1853" t="s">
        <v>9828</v>
      </c>
      <c r="T1853" t="e">
        <f>VLOOKUP(Q1853,lot!$A$3:$E$13372,3,0)</f>
        <v>#N/A</v>
      </c>
      <c r="U1853" s="7" t="e">
        <f>VLOOKUP(Q1853,lot!$A$3:$E$13372,5,0)</f>
        <v>#N/A</v>
      </c>
    </row>
    <row r="1854" spans="2:21" hidden="1" x14ac:dyDescent="0.25">
      <c r="B1854" t="s">
        <v>17449</v>
      </c>
      <c r="C1854">
        <v>230</v>
      </c>
      <c r="E1854" t="s">
        <v>16488</v>
      </c>
      <c r="F1854">
        <f t="shared" si="56"/>
        <v>9</v>
      </c>
      <c r="G1854" s="11">
        <f t="shared" si="57"/>
        <v>9</v>
      </c>
      <c r="L1854" t="s">
        <v>16488</v>
      </c>
      <c r="M1854" t="e">
        <f>VLOOKUP(L1854,lot!$A$3:$E$13372,3,0)</f>
        <v>#N/A</v>
      </c>
      <c r="Q1854" t="s">
        <v>17449</v>
      </c>
      <c r="R1854">
        <v>230</v>
      </c>
      <c r="S1854" t="s">
        <v>9830</v>
      </c>
      <c r="T1854" t="e">
        <f>VLOOKUP(Q1854,lot!$A$3:$E$13372,3,0)</f>
        <v>#N/A</v>
      </c>
      <c r="U1854" s="7" t="e">
        <f>VLOOKUP(Q1854,lot!$A$3:$E$13372,5,0)</f>
        <v>#N/A</v>
      </c>
    </row>
    <row r="1855" spans="2:21" hidden="1" x14ac:dyDescent="0.25">
      <c r="B1855" t="s">
        <v>17450</v>
      </c>
      <c r="C1855">
        <v>150</v>
      </c>
      <c r="E1855" t="s">
        <v>16489</v>
      </c>
      <c r="F1855">
        <f t="shared" si="56"/>
        <v>15</v>
      </c>
      <c r="G1855" s="11">
        <f t="shared" si="57"/>
        <v>15</v>
      </c>
      <c r="L1855" t="s">
        <v>16489</v>
      </c>
      <c r="M1855" t="e">
        <f>VLOOKUP(L1855,lot!$A$3:$E$13372,3,0)</f>
        <v>#N/A</v>
      </c>
      <c r="Q1855" t="s">
        <v>17450</v>
      </c>
      <c r="R1855">
        <v>150</v>
      </c>
      <c r="S1855" t="s">
        <v>9834</v>
      </c>
      <c r="T1855" t="e">
        <f>VLOOKUP(Q1855,lot!$A$3:$E$13372,3,0)</f>
        <v>#N/A</v>
      </c>
      <c r="U1855" s="7" t="e">
        <f>VLOOKUP(Q1855,lot!$A$3:$E$13372,5,0)</f>
        <v>#N/A</v>
      </c>
    </row>
    <row r="1856" spans="2:21" hidden="1" x14ac:dyDescent="0.25">
      <c r="B1856" t="s">
        <v>17451</v>
      </c>
      <c r="C1856">
        <v>15</v>
      </c>
      <c r="E1856" t="s">
        <v>16491</v>
      </c>
      <c r="F1856">
        <f t="shared" si="56"/>
        <v>72</v>
      </c>
      <c r="G1856" s="11">
        <f t="shared" si="57"/>
        <v>72</v>
      </c>
      <c r="L1856" t="s">
        <v>16491</v>
      </c>
      <c r="M1856" t="e">
        <f>VLOOKUP(L1856,lot!$A$3:$E$13372,3,0)</f>
        <v>#N/A</v>
      </c>
      <c r="Q1856" t="s">
        <v>17451</v>
      </c>
      <c r="R1856">
        <v>15</v>
      </c>
      <c r="S1856" t="s">
        <v>9836</v>
      </c>
      <c r="T1856" t="e">
        <f>VLOOKUP(Q1856,lot!$A$3:$E$13372,3,0)</f>
        <v>#N/A</v>
      </c>
      <c r="U1856" s="7" t="e">
        <f>VLOOKUP(Q1856,lot!$A$3:$E$13372,5,0)</f>
        <v>#N/A</v>
      </c>
    </row>
    <row r="1857" spans="2:21" hidden="1" x14ac:dyDescent="0.25">
      <c r="B1857" t="s">
        <v>17452</v>
      </c>
      <c r="C1857">
        <v>3</v>
      </c>
      <c r="E1857" t="s">
        <v>16492</v>
      </c>
      <c r="F1857">
        <f t="shared" si="56"/>
        <v>600</v>
      </c>
      <c r="G1857" s="11">
        <f t="shared" si="57"/>
        <v>600</v>
      </c>
      <c r="L1857" t="s">
        <v>16492</v>
      </c>
      <c r="M1857" t="e">
        <f>VLOOKUP(L1857,lot!$A$3:$E$13372,3,0)</f>
        <v>#N/A</v>
      </c>
      <c r="Q1857" t="s">
        <v>17452</v>
      </c>
      <c r="R1857">
        <v>3</v>
      </c>
      <c r="S1857" t="s">
        <v>9838</v>
      </c>
      <c r="T1857" t="e">
        <f>VLOOKUP(Q1857,lot!$A$3:$E$13372,3,0)</f>
        <v>#N/A</v>
      </c>
      <c r="U1857" s="7" t="e">
        <f>VLOOKUP(Q1857,lot!$A$3:$E$13372,5,0)</f>
        <v>#N/A</v>
      </c>
    </row>
    <row r="1858" spans="2:21" hidden="1" x14ac:dyDescent="0.25">
      <c r="B1858" t="s">
        <v>17453</v>
      </c>
      <c r="C1858">
        <v>1100</v>
      </c>
      <c r="E1858" t="s">
        <v>16490</v>
      </c>
      <c r="F1858">
        <f t="shared" si="56"/>
        <v>732</v>
      </c>
      <c r="G1858" s="11">
        <f t="shared" si="57"/>
        <v>732</v>
      </c>
      <c r="L1858" t="s">
        <v>16490</v>
      </c>
      <c r="M1858" t="e">
        <f>VLOOKUP(L1858,lot!$A$3:$E$13372,3,0)</f>
        <v>#N/A</v>
      </c>
      <c r="Q1858" t="s">
        <v>17453</v>
      </c>
      <c r="R1858">
        <v>1100</v>
      </c>
      <c r="S1858" t="s">
        <v>9840</v>
      </c>
      <c r="T1858" t="e">
        <f>VLOOKUP(Q1858,lot!$A$3:$E$13372,3,0)</f>
        <v>#N/A</v>
      </c>
      <c r="U1858" s="7" t="e">
        <f>VLOOKUP(Q1858,lot!$A$3:$E$13372,5,0)</f>
        <v>#N/A</v>
      </c>
    </row>
    <row r="1859" spans="2:21" hidden="1" x14ac:dyDescent="0.25">
      <c r="B1859" t="s">
        <v>17454</v>
      </c>
      <c r="C1859">
        <v>55</v>
      </c>
      <c r="E1859" t="s">
        <v>16495</v>
      </c>
      <c r="F1859">
        <f t="shared" ref="F1859:F1922" si="58">VLOOKUP(E1859,$B$2:$C$1866,2,0)</f>
        <v>1</v>
      </c>
      <c r="G1859" s="11">
        <f t="shared" ref="G1859:G1922" si="59">IF(ISNA(F1859),"0",F1859)</f>
        <v>1</v>
      </c>
      <c r="L1859" t="s">
        <v>16495</v>
      </c>
      <c r="M1859" t="e">
        <f>VLOOKUP(L1859,lot!$A$3:$E$13372,3,0)</f>
        <v>#N/A</v>
      </c>
      <c r="Q1859" t="s">
        <v>17454</v>
      </c>
      <c r="R1859">
        <v>55</v>
      </c>
      <c r="S1859" t="s">
        <v>18320</v>
      </c>
      <c r="T1859" t="e">
        <f>VLOOKUP(Q1859,lot!$A$3:$E$13372,3,0)</f>
        <v>#N/A</v>
      </c>
      <c r="U1859" s="7" t="e">
        <f>VLOOKUP(Q1859,lot!$A$3:$E$13372,5,0)</f>
        <v>#N/A</v>
      </c>
    </row>
    <row r="1860" spans="2:21" hidden="1" x14ac:dyDescent="0.25">
      <c r="B1860" t="s">
        <v>17455</v>
      </c>
      <c r="C1860">
        <v>52</v>
      </c>
      <c r="E1860" t="s">
        <v>16493</v>
      </c>
      <c r="F1860">
        <f t="shared" si="58"/>
        <v>10</v>
      </c>
      <c r="G1860" s="11">
        <f t="shared" si="59"/>
        <v>10</v>
      </c>
      <c r="L1860" t="s">
        <v>16493</v>
      </c>
      <c r="M1860" t="e">
        <f>VLOOKUP(L1860,lot!$A$3:$E$13372,3,0)</f>
        <v>#N/A</v>
      </c>
      <c r="Q1860" t="s">
        <v>17455</v>
      </c>
      <c r="R1860">
        <v>52</v>
      </c>
      <c r="S1860" t="s">
        <v>18321</v>
      </c>
      <c r="T1860" t="e">
        <f>VLOOKUP(Q1860,lot!$A$3:$E$13372,3,0)</f>
        <v>#N/A</v>
      </c>
      <c r="U1860" s="7" t="e">
        <f>VLOOKUP(Q1860,lot!$A$3:$E$13372,5,0)</f>
        <v>#N/A</v>
      </c>
    </row>
    <row r="1861" spans="2:21" hidden="1" x14ac:dyDescent="0.25">
      <c r="B1861" t="s">
        <v>17456</v>
      </c>
      <c r="C1861">
        <v>49</v>
      </c>
      <c r="E1861" t="s">
        <v>16494</v>
      </c>
      <c r="F1861">
        <f t="shared" si="58"/>
        <v>480</v>
      </c>
      <c r="G1861" s="11">
        <f t="shared" si="59"/>
        <v>480</v>
      </c>
      <c r="L1861" t="s">
        <v>16494</v>
      </c>
      <c r="M1861" t="e">
        <f>VLOOKUP(L1861,lot!$A$3:$E$13372,3,0)</f>
        <v>#N/A</v>
      </c>
      <c r="Q1861" t="s">
        <v>17456</v>
      </c>
      <c r="R1861">
        <v>49</v>
      </c>
      <c r="S1861" t="s">
        <v>18322</v>
      </c>
      <c r="T1861" t="e">
        <f>VLOOKUP(Q1861,lot!$A$3:$E$13372,3,0)</f>
        <v>#N/A</v>
      </c>
      <c r="U1861" s="7" t="e">
        <f>VLOOKUP(Q1861,lot!$A$3:$E$13372,5,0)</f>
        <v>#N/A</v>
      </c>
    </row>
    <row r="1862" spans="2:21" hidden="1" x14ac:dyDescent="0.25">
      <c r="B1862" t="s">
        <v>17457</v>
      </c>
      <c r="C1862">
        <v>129</v>
      </c>
      <c r="E1862" t="s">
        <v>16499</v>
      </c>
      <c r="F1862">
        <f t="shared" si="58"/>
        <v>30</v>
      </c>
      <c r="G1862" s="11">
        <f t="shared" si="59"/>
        <v>30</v>
      </c>
      <c r="L1862" t="s">
        <v>16499</v>
      </c>
      <c r="M1862" t="e">
        <f>VLOOKUP(L1862,lot!$A$3:$E$13372,3,0)</f>
        <v>#N/A</v>
      </c>
      <c r="Q1862" t="s">
        <v>17457</v>
      </c>
      <c r="R1862">
        <v>129</v>
      </c>
      <c r="S1862" t="s">
        <v>9859</v>
      </c>
      <c r="T1862" t="e">
        <f>VLOOKUP(Q1862,lot!$A$3:$E$13372,3,0)</f>
        <v>#N/A</v>
      </c>
      <c r="U1862" s="7" t="e">
        <f>VLOOKUP(Q1862,lot!$A$3:$E$13372,5,0)</f>
        <v>#N/A</v>
      </c>
    </row>
    <row r="1863" spans="2:21" hidden="1" x14ac:dyDescent="0.25">
      <c r="B1863" t="s">
        <v>17458</v>
      </c>
      <c r="C1863">
        <v>129</v>
      </c>
      <c r="E1863" t="s">
        <v>16496</v>
      </c>
      <c r="F1863">
        <f t="shared" si="58"/>
        <v>8</v>
      </c>
      <c r="G1863" s="11">
        <f t="shared" si="59"/>
        <v>8</v>
      </c>
      <c r="L1863" t="s">
        <v>16496</v>
      </c>
      <c r="M1863" t="e">
        <f>VLOOKUP(L1863,lot!$A$3:$E$13372,3,0)</f>
        <v>#N/A</v>
      </c>
      <c r="Q1863" t="s">
        <v>17458</v>
      </c>
      <c r="R1863">
        <v>129</v>
      </c>
      <c r="S1863" t="s">
        <v>9861</v>
      </c>
      <c r="T1863" t="e">
        <f>VLOOKUP(Q1863,lot!$A$3:$E$13372,3,0)</f>
        <v>#N/A</v>
      </c>
      <c r="U1863" s="7" t="e">
        <f>VLOOKUP(Q1863,lot!$A$3:$E$13372,5,0)</f>
        <v>#N/A</v>
      </c>
    </row>
    <row r="1864" spans="2:21" hidden="1" x14ac:dyDescent="0.25">
      <c r="B1864" t="s">
        <v>17459</v>
      </c>
      <c r="C1864">
        <v>320</v>
      </c>
      <c r="E1864" t="s">
        <v>16497</v>
      </c>
      <c r="F1864">
        <f t="shared" si="58"/>
        <v>958</v>
      </c>
      <c r="G1864" s="11">
        <f t="shared" si="59"/>
        <v>958</v>
      </c>
      <c r="L1864" t="s">
        <v>16497</v>
      </c>
      <c r="M1864" t="e">
        <f>VLOOKUP(L1864,lot!$A$3:$E$13372,3,0)</f>
        <v>#N/A</v>
      </c>
      <c r="Q1864" t="s">
        <v>17459</v>
      </c>
      <c r="R1864">
        <v>320</v>
      </c>
      <c r="S1864" t="s">
        <v>9863</v>
      </c>
      <c r="T1864" t="e">
        <f>VLOOKUP(Q1864,lot!$A$3:$E$13372,3,0)</f>
        <v>#N/A</v>
      </c>
      <c r="U1864" s="7" t="e">
        <f>VLOOKUP(Q1864,lot!$A$3:$E$13372,5,0)</f>
        <v>#N/A</v>
      </c>
    </row>
    <row r="1865" spans="2:21" hidden="1" x14ac:dyDescent="0.25">
      <c r="B1865" t="s">
        <v>17460</v>
      </c>
      <c r="C1865">
        <v>10</v>
      </c>
      <c r="E1865" t="s">
        <v>16498</v>
      </c>
      <c r="F1865">
        <f t="shared" si="58"/>
        <v>440</v>
      </c>
      <c r="G1865" s="11">
        <f t="shared" si="59"/>
        <v>440</v>
      </c>
      <c r="L1865" t="s">
        <v>16498</v>
      </c>
      <c r="M1865" t="e">
        <f>VLOOKUP(L1865,lot!$A$3:$E$13372,3,0)</f>
        <v>#N/A</v>
      </c>
      <c r="Q1865" t="s">
        <v>17460</v>
      </c>
      <c r="R1865">
        <v>10</v>
      </c>
      <c r="S1865" t="s">
        <v>9867</v>
      </c>
      <c r="T1865" t="e">
        <f>VLOOKUP(Q1865,lot!$A$3:$E$13372,3,0)</f>
        <v>#N/A</v>
      </c>
      <c r="U1865" s="7" t="e">
        <f>VLOOKUP(Q1865,lot!$A$3:$E$13372,5,0)</f>
        <v>#N/A</v>
      </c>
    </row>
    <row r="1866" spans="2:21" hidden="1" x14ac:dyDescent="0.25">
      <c r="B1866" t="s">
        <v>17461</v>
      </c>
      <c r="C1866">
        <v>40</v>
      </c>
      <c r="E1866" t="s">
        <v>14370</v>
      </c>
      <c r="F1866">
        <f t="shared" si="58"/>
        <v>74</v>
      </c>
      <c r="G1866" s="11">
        <f t="shared" si="59"/>
        <v>74</v>
      </c>
      <c r="L1866" t="s">
        <v>14370</v>
      </c>
      <c r="M1866" t="e">
        <f>VLOOKUP(L1866,lot!$A$3:$E$13372,3,0)</f>
        <v>#N/A</v>
      </c>
      <c r="Q1866" t="s">
        <v>17461</v>
      </c>
      <c r="R1866">
        <v>40</v>
      </c>
      <c r="S1866" t="s">
        <v>9869</v>
      </c>
      <c r="T1866" t="e">
        <f>VLOOKUP(Q1866,lot!$A$3:$E$13372,3,0)</f>
        <v>#N/A</v>
      </c>
      <c r="U1866" s="7" t="e">
        <f>VLOOKUP(Q1866,lot!$A$3:$E$13372,5,0)</f>
        <v>#N/A</v>
      </c>
    </row>
    <row r="1867" spans="2:21" hidden="1" x14ac:dyDescent="0.25">
      <c r="E1867" t="s">
        <v>14372</v>
      </c>
      <c r="F1867">
        <f t="shared" si="58"/>
        <v>48</v>
      </c>
      <c r="G1867" s="11">
        <f t="shared" si="59"/>
        <v>48</v>
      </c>
      <c r="L1867" t="s">
        <v>14372</v>
      </c>
      <c r="M1867" t="e">
        <f>VLOOKUP(L1867,lot!$A$3:$E$13372,3,0)</f>
        <v>#N/A</v>
      </c>
    </row>
    <row r="1868" spans="2:21" hidden="1" x14ac:dyDescent="0.25">
      <c r="E1868" t="s">
        <v>14371</v>
      </c>
      <c r="F1868">
        <f t="shared" si="58"/>
        <v>80</v>
      </c>
      <c r="G1868" s="11">
        <f t="shared" si="59"/>
        <v>80</v>
      </c>
      <c r="L1868" t="s">
        <v>14371</v>
      </c>
      <c r="M1868" t="e">
        <f>VLOOKUP(L1868,lot!$A$3:$E$13372,3,0)</f>
        <v>#N/A</v>
      </c>
    </row>
    <row r="1869" spans="2:21" hidden="1" x14ac:dyDescent="0.25">
      <c r="E1869" t="s">
        <v>16505</v>
      </c>
      <c r="F1869">
        <f t="shared" si="58"/>
        <v>643</v>
      </c>
      <c r="G1869" s="11">
        <f t="shared" si="59"/>
        <v>643</v>
      </c>
      <c r="L1869" t="s">
        <v>16505</v>
      </c>
      <c r="M1869" t="e">
        <f>VLOOKUP(L1869,lot!$A$3:$E$13372,3,0)</f>
        <v>#N/A</v>
      </c>
    </row>
    <row r="1870" spans="2:21" hidden="1" x14ac:dyDescent="0.25">
      <c r="E1870" t="s">
        <v>16503</v>
      </c>
      <c r="F1870">
        <f t="shared" si="58"/>
        <v>1</v>
      </c>
      <c r="G1870" s="11">
        <f t="shared" si="59"/>
        <v>1</v>
      </c>
      <c r="L1870" t="s">
        <v>16503</v>
      </c>
      <c r="M1870" t="e">
        <f>VLOOKUP(L1870,lot!$A$3:$E$13372,3,0)</f>
        <v>#N/A</v>
      </c>
    </row>
    <row r="1871" spans="2:21" hidden="1" x14ac:dyDescent="0.25">
      <c r="E1871" t="s">
        <v>16502</v>
      </c>
      <c r="F1871" t="e">
        <f t="shared" si="58"/>
        <v>#N/A</v>
      </c>
      <c r="G1871" s="11" t="str">
        <f t="shared" si="59"/>
        <v>0</v>
      </c>
      <c r="L1871" t="s">
        <v>16502</v>
      </c>
      <c r="M1871" t="e">
        <f>VLOOKUP(L1871,lot!$A$3:$E$13372,3,0)</f>
        <v>#N/A</v>
      </c>
    </row>
    <row r="1872" spans="2:21" hidden="1" x14ac:dyDescent="0.25">
      <c r="E1872" t="s">
        <v>16504</v>
      </c>
      <c r="F1872">
        <f t="shared" si="58"/>
        <v>825</v>
      </c>
      <c r="G1872" s="11">
        <f t="shared" si="59"/>
        <v>825</v>
      </c>
      <c r="L1872" t="s">
        <v>16504</v>
      </c>
      <c r="M1872" t="e">
        <f>VLOOKUP(L1872,lot!$A$3:$E$13372,3,0)</f>
        <v>#N/A</v>
      </c>
    </row>
    <row r="1873" spans="5:13" hidden="1" x14ac:dyDescent="0.25">
      <c r="E1873" t="s">
        <v>16500</v>
      </c>
      <c r="F1873">
        <f t="shared" si="58"/>
        <v>890</v>
      </c>
      <c r="G1873" s="11">
        <f t="shared" si="59"/>
        <v>890</v>
      </c>
      <c r="L1873" t="s">
        <v>16500</v>
      </c>
      <c r="M1873" t="e">
        <f>VLOOKUP(L1873,lot!$A$3:$E$13372,3,0)</f>
        <v>#N/A</v>
      </c>
    </row>
    <row r="1874" spans="5:13" hidden="1" x14ac:dyDescent="0.25">
      <c r="E1874" t="s">
        <v>16501</v>
      </c>
      <c r="F1874">
        <f t="shared" si="58"/>
        <v>1980</v>
      </c>
      <c r="G1874" s="11">
        <f t="shared" si="59"/>
        <v>1980</v>
      </c>
      <c r="L1874" t="s">
        <v>16501</v>
      </c>
      <c r="M1874" t="e">
        <f>VLOOKUP(L1874,lot!$A$3:$E$13372,3,0)</f>
        <v>#N/A</v>
      </c>
    </row>
    <row r="1875" spans="5:13" hidden="1" x14ac:dyDescent="0.25">
      <c r="E1875" t="s">
        <v>14375</v>
      </c>
      <c r="F1875">
        <f t="shared" si="58"/>
        <v>3</v>
      </c>
      <c r="G1875" s="11">
        <f t="shared" si="59"/>
        <v>3</v>
      </c>
      <c r="L1875" t="s">
        <v>14375</v>
      </c>
      <c r="M1875" t="e">
        <f>VLOOKUP(L1875,lot!$A$3:$E$13372,3,0)</f>
        <v>#N/A</v>
      </c>
    </row>
    <row r="1876" spans="5:13" hidden="1" x14ac:dyDescent="0.25">
      <c r="E1876" t="s">
        <v>16508</v>
      </c>
      <c r="F1876">
        <f t="shared" si="58"/>
        <v>434</v>
      </c>
      <c r="G1876" s="11">
        <f t="shared" si="59"/>
        <v>434</v>
      </c>
      <c r="L1876" t="s">
        <v>16508</v>
      </c>
      <c r="M1876" t="e">
        <f>VLOOKUP(L1876,lot!$A$3:$E$13372,3,0)</f>
        <v>#N/A</v>
      </c>
    </row>
    <row r="1877" spans="5:13" hidden="1" x14ac:dyDescent="0.25">
      <c r="E1877" t="s">
        <v>16507</v>
      </c>
      <c r="F1877">
        <f t="shared" si="58"/>
        <v>410</v>
      </c>
      <c r="G1877" s="11">
        <f t="shared" si="59"/>
        <v>410</v>
      </c>
      <c r="L1877" t="s">
        <v>16507</v>
      </c>
      <c r="M1877" t="e">
        <f>VLOOKUP(L1877,lot!$A$3:$E$13372,3,0)</f>
        <v>#N/A</v>
      </c>
    </row>
    <row r="1878" spans="5:13" hidden="1" x14ac:dyDescent="0.25">
      <c r="E1878" t="s">
        <v>16506</v>
      </c>
      <c r="F1878">
        <f t="shared" si="58"/>
        <v>180</v>
      </c>
      <c r="G1878" s="11">
        <f t="shared" si="59"/>
        <v>180</v>
      </c>
      <c r="L1878" t="s">
        <v>16506</v>
      </c>
      <c r="M1878" t="e">
        <f>VLOOKUP(L1878,lot!$A$3:$E$13372,3,0)</f>
        <v>#N/A</v>
      </c>
    </row>
    <row r="1879" spans="5:13" hidden="1" x14ac:dyDescent="0.25">
      <c r="E1879" t="s">
        <v>16511</v>
      </c>
      <c r="F1879">
        <f t="shared" si="58"/>
        <v>2325</v>
      </c>
      <c r="G1879" s="11">
        <f t="shared" si="59"/>
        <v>2325</v>
      </c>
      <c r="L1879" t="s">
        <v>16511</v>
      </c>
      <c r="M1879" t="e">
        <f>VLOOKUP(L1879,lot!$A$3:$E$13372,3,0)</f>
        <v>#N/A</v>
      </c>
    </row>
    <row r="1880" spans="5:13" hidden="1" x14ac:dyDescent="0.25">
      <c r="E1880" t="s">
        <v>16509</v>
      </c>
      <c r="F1880" t="e">
        <f t="shared" si="58"/>
        <v>#N/A</v>
      </c>
      <c r="G1880" s="11" t="str">
        <f t="shared" si="59"/>
        <v>0</v>
      </c>
      <c r="L1880" t="s">
        <v>16509</v>
      </c>
      <c r="M1880" t="e">
        <f>VLOOKUP(L1880,lot!$A$3:$E$13372,3,0)</f>
        <v>#N/A</v>
      </c>
    </row>
    <row r="1881" spans="5:13" hidden="1" x14ac:dyDescent="0.25">
      <c r="E1881" t="s">
        <v>16510</v>
      </c>
      <c r="F1881" t="e">
        <f t="shared" si="58"/>
        <v>#N/A</v>
      </c>
      <c r="G1881" s="11" t="str">
        <f t="shared" si="59"/>
        <v>0</v>
      </c>
      <c r="L1881" t="s">
        <v>16510</v>
      </c>
      <c r="M1881" t="e">
        <f>VLOOKUP(L1881,lot!$A$3:$E$13372,3,0)</f>
        <v>#N/A</v>
      </c>
    </row>
    <row r="1882" spans="5:13" hidden="1" x14ac:dyDescent="0.25">
      <c r="E1882" t="s">
        <v>16513</v>
      </c>
      <c r="F1882">
        <f t="shared" si="58"/>
        <v>105</v>
      </c>
      <c r="G1882" s="11">
        <f t="shared" si="59"/>
        <v>105</v>
      </c>
      <c r="L1882" t="s">
        <v>16513</v>
      </c>
      <c r="M1882" t="e">
        <f>VLOOKUP(L1882,lot!$A$3:$E$13372,3,0)</f>
        <v>#N/A</v>
      </c>
    </row>
    <row r="1883" spans="5:13" hidden="1" x14ac:dyDescent="0.25">
      <c r="E1883" t="s">
        <v>16514</v>
      </c>
      <c r="F1883" t="e">
        <f t="shared" si="58"/>
        <v>#N/A</v>
      </c>
      <c r="G1883" s="11" t="str">
        <f t="shared" si="59"/>
        <v>0</v>
      </c>
      <c r="L1883" t="s">
        <v>16514</v>
      </c>
      <c r="M1883" t="e">
        <f>VLOOKUP(L1883,lot!$A$3:$E$13372,3,0)</f>
        <v>#N/A</v>
      </c>
    </row>
    <row r="1884" spans="5:13" hidden="1" x14ac:dyDescent="0.25">
      <c r="E1884" t="s">
        <v>16515</v>
      </c>
      <c r="F1884" t="e">
        <f t="shared" si="58"/>
        <v>#N/A</v>
      </c>
      <c r="G1884" s="11" t="str">
        <f t="shared" si="59"/>
        <v>0</v>
      </c>
      <c r="L1884" t="s">
        <v>16515</v>
      </c>
      <c r="M1884" t="e">
        <f>VLOOKUP(L1884,lot!$A$3:$E$13372,3,0)</f>
        <v>#N/A</v>
      </c>
    </row>
    <row r="1885" spans="5:13" hidden="1" x14ac:dyDescent="0.25">
      <c r="E1885" t="s">
        <v>16516</v>
      </c>
      <c r="F1885" t="e">
        <f t="shared" si="58"/>
        <v>#N/A</v>
      </c>
      <c r="G1885" s="11" t="str">
        <f t="shared" si="59"/>
        <v>0</v>
      </c>
      <c r="L1885" t="s">
        <v>16516</v>
      </c>
      <c r="M1885" t="e">
        <f>VLOOKUP(L1885,lot!$A$3:$E$13372,3,0)</f>
        <v>#N/A</v>
      </c>
    </row>
    <row r="1886" spans="5:13" hidden="1" x14ac:dyDescent="0.25">
      <c r="E1886" t="s">
        <v>16517</v>
      </c>
      <c r="F1886">
        <f t="shared" si="58"/>
        <v>4</v>
      </c>
      <c r="G1886" s="11">
        <f t="shared" si="59"/>
        <v>4</v>
      </c>
      <c r="L1886" t="s">
        <v>16517</v>
      </c>
      <c r="M1886" t="e">
        <f>VLOOKUP(L1886,lot!$A$3:$E$13372,3,0)</f>
        <v>#N/A</v>
      </c>
    </row>
    <row r="1887" spans="5:13" hidden="1" x14ac:dyDescent="0.25">
      <c r="E1887" t="s">
        <v>16530</v>
      </c>
      <c r="F1887">
        <f t="shared" si="58"/>
        <v>5</v>
      </c>
      <c r="G1887" s="11">
        <f t="shared" si="59"/>
        <v>5</v>
      </c>
      <c r="L1887" t="s">
        <v>16530</v>
      </c>
      <c r="M1887" t="e">
        <f>VLOOKUP(L1887,lot!$A$3:$E$13372,3,0)</f>
        <v>#N/A</v>
      </c>
    </row>
    <row r="1888" spans="5:13" hidden="1" x14ac:dyDescent="0.25">
      <c r="E1888" t="s">
        <v>16529</v>
      </c>
      <c r="F1888">
        <f t="shared" si="58"/>
        <v>270</v>
      </c>
      <c r="G1888" s="11">
        <f t="shared" si="59"/>
        <v>270</v>
      </c>
      <c r="L1888" t="s">
        <v>16529</v>
      </c>
      <c r="M1888" t="e">
        <f>VLOOKUP(L1888,lot!$A$3:$E$13372,3,0)</f>
        <v>#N/A</v>
      </c>
    </row>
    <row r="1889" spans="5:13" hidden="1" x14ac:dyDescent="0.25">
      <c r="E1889" t="s">
        <v>16526</v>
      </c>
      <c r="F1889" t="e">
        <f t="shared" si="58"/>
        <v>#N/A</v>
      </c>
      <c r="G1889" s="11" t="str">
        <f t="shared" si="59"/>
        <v>0</v>
      </c>
      <c r="L1889" t="s">
        <v>16526</v>
      </c>
      <c r="M1889" t="e">
        <f>VLOOKUP(L1889,lot!$A$3:$E$13372,3,0)</f>
        <v>#N/A</v>
      </c>
    </row>
    <row r="1890" spans="5:13" hidden="1" x14ac:dyDescent="0.25">
      <c r="E1890" t="s">
        <v>16527</v>
      </c>
      <c r="F1890" t="e">
        <f t="shared" si="58"/>
        <v>#N/A</v>
      </c>
      <c r="G1890" s="11" t="str">
        <f t="shared" si="59"/>
        <v>0</v>
      </c>
      <c r="L1890" t="s">
        <v>16527</v>
      </c>
      <c r="M1890" t="e">
        <f>VLOOKUP(L1890,lot!$A$3:$E$13372,3,0)</f>
        <v>#N/A</v>
      </c>
    </row>
    <row r="1891" spans="5:13" hidden="1" x14ac:dyDescent="0.25">
      <c r="E1891" t="s">
        <v>16528</v>
      </c>
      <c r="F1891">
        <f t="shared" si="58"/>
        <v>820</v>
      </c>
      <c r="G1891" s="11">
        <f t="shared" si="59"/>
        <v>820</v>
      </c>
      <c r="L1891" t="s">
        <v>16528</v>
      </c>
      <c r="M1891" t="e">
        <f>VLOOKUP(L1891,lot!$A$3:$E$13372,3,0)</f>
        <v>#N/A</v>
      </c>
    </row>
    <row r="1892" spans="5:13" hidden="1" x14ac:dyDescent="0.25">
      <c r="E1892" t="s">
        <v>16523</v>
      </c>
      <c r="F1892">
        <f t="shared" si="58"/>
        <v>4</v>
      </c>
      <c r="G1892" s="11">
        <f t="shared" si="59"/>
        <v>4</v>
      </c>
      <c r="L1892" t="s">
        <v>16523</v>
      </c>
      <c r="M1892" t="e">
        <f>VLOOKUP(L1892,lot!$A$3:$E$13372,3,0)</f>
        <v>#N/A</v>
      </c>
    </row>
    <row r="1893" spans="5:13" hidden="1" x14ac:dyDescent="0.25">
      <c r="E1893" t="s">
        <v>16524</v>
      </c>
      <c r="F1893">
        <f t="shared" si="58"/>
        <v>180</v>
      </c>
      <c r="G1893" s="11">
        <f t="shared" si="59"/>
        <v>180</v>
      </c>
      <c r="L1893" t="s">
        <v>16524</v>
      </c>
      <c r="M1893" t="e">
        <f>VLOOKUP(L1893,lot!$A$3:$E$13372,3,0)</f>
        <v>#N/A</v>
      </c>
    </row>
    <row r="1894" spans="5:13" hidden="1" x14ac:dyDescent="0.25">
      <c r="E1894" t="s">
        <v>16525</v>
      </c>
      <c r="F1894">
        <f t="shared" si="58"/>
        <v>500</v>
      </c>
      <c r="G1894" s="11">
        <f t="shared" si="59"/>
        <v>500</v>
      </c>
      <c r="L1894" t="s">
        <v>16525</v>
      </c>
      <c r="M1894" t="e">
        <f>VLOOKUP(L1894,lot!$A$3:$E$13372,3,0)</f>
        <v>#N/A</v>
      </c>
    </row>
    <row r="1895" spans="5:13" hidden="1" x14ac:dyDescent="0.25">
      <c r="E1895" t="s">
        <v>16518</v>
      </c>
      <c r="F1895" t="e">
        <f t="shared" si="58"/>
        <v>#N/A</v>
      </c>
      <c r="G1895" s="11" t="str">
        <f t="shared" si="59"/>
        <v>0</v>
      </c>
      <c r="L1895" t="s">
        <v>16518</v>
      </c>
      <c r="M1895" t="e">
        <f>VLOOKUP(L1895,lot!$A$3:$E$13372,3,0)</f>
        <v>#N/A</v>
      </c>
    </row>
    <row r="1896" spans="5:13" hidden="1" x14ac:dyDescent="0.25">
      <c r="E1896" t="s">
        <v>16521</v>
      </c>
      <c r="F1896">
        <f t="shared" si="58"/>
        <v>539</v>
      </c>
      <c r="G1896" s="11">
        <f t="shared" si="59"/>
        <v>539</v>
      </c>
      <c r="L1896" t="s">
        <v>16521</v>
      </c>
      <c r="M1896" t="e">
        <f>VLOOKUP(L1896,lot!$A$3:$E$13372,3,0)</f>
        <v>#N/A</v>
      </c>
    </row>
    <row r="1897" spans="5:13" hidden="1" x14ac:dyDescent="0.25">
      <c r="E1897" t="s">
        <v>16522</v>
      </c>
      <c r="F1897">
        <f t="shared" si="58"/>
        <v>1000</v>
      </c>
      <c r="G1897" s="11">
        <f t="shared" si="59"/>
        <v>1000</v>
      </c>
      <c r="L1897" t="s">
        <v>16522</v>
      </c>
      <c r="M1897" t="e">
        <f>VLOOKUP(L1897,lot!$A$3:$E$13372,3,0)</f>
        <v>#N/A</v>
      </c>
    </row>
    <row r="1898" spans="5:13" hidden="1" x14ac:dyDescent="0.25">
      <c r="E1898" t="s">
        <v>16519</v>
      </c>
      <c r="F1898">
        <f t="shared" si="58"/>
        <v>11</v>
      </c>
      <c r="G1898" s="11">
        <f t="shared" si="59"/>
        <v>11</v>
      </c>
      <c r="L1898" t="s">
        <v>16519</v>
      </c>
      <c r="M1898" t="e">
        <f>VLOOKUP(L1898,lot!$A$3:$E$13372,3,0)</f>
        <v>#N/A</v>
      </c>
    </row>
    <row r="1899" spans="5:13" hidden="1" x14ac:dyDescent="0.25">
      <c r="E1899" t="s">
        <v>16520</v>
      </c>
      <c r="F1899">
        <f t="shared" si="58"/>
        <v>800</v>
      </c>
      <c r="G1899" s="11">
        <f t="shared" si="59"/>
        <v>800</v>
      </c>
      <c r="L1899" t="s">
        <v>16520</v>
      </c>
      <c r="M1899" t="e">
        <f>VLOOKUP(L1899,lot!$A$3:$E$13372,3,0)</f>
        <v>#N/A</v>
      </c>
    </row>
    <row r="1900" spans="5:13" hidden="1" x14ac:dyDescent="0.25">
      <c r="E1900" t="s">
        <v>14376</v>
      </c>
      <c r="F1900">
        <f t="shared" si="58"/>
        <v>80</v>
      </c>
      <c r="G1900" s="11">
        <f t="shared" si="59"/>
        <v>80</v>
      </c>
      <c r="L1900" t="s">
        <v>14376</v>
      </c>
      <c r="M1900" t="e">
        <f>VLOOKUP(L1900,lot!$A$3:$E$13372,3,0)</f>
        <v>#N/A</v>
      </c>
    </row>
    <row r="1901" spans="5:13" hidden="1" x14ac:dyDescent="0.25">
      <c r="E1901" t="s">
        <v>16531</v>
      </c>
      <c r="F1901">
        <f t="shared" si="58"/>
        <v>10</v>
      </c>
      <c r="G1901" s="11">
        <f t="shared" si="59"/>
        <v>10</v>
      </c>
      <c r="L1901" t="s">
        <v>16531</v>
      </c>
      <c r="M1901" t="e">
        <f>VLOOKUP(L1901,lot!$A$3:$E$13372,3,0)</f>
        <v>#N/A</v>
      </c>
    </row>
    <row r="1902" spans="5:13" hidden="1" x14ac:dyDescent="0.25">
      <c r="E1902" t="s">
        <v>14377</v>
      </c>
      <c r="F1902">
        <f t="shared" si="58"/>
        <v>36</v>
      </c>
      <c r="G1902" s="11">
        <f t="shared" si="59"/>
        <v>36</v>
      </c>
      <c r="L1902" t="s">
        <v>14377</v>
      </c>
      <c r="M1902" t="e">
        <f>VLOOKUP(L1902,lot!$A$3:$E$13372,3,0)</f>
        <v>#N/A</v>
      </c>
    </row>
    <row r="1903" spans="5:13" hidden="1" x14ac:dyDescent="0.25">
      <c r="E1903" t="s">
        <v>16532</v>
      </c>
      <c r="F1903">
        <f t="shared" si="58"/>
        <v>15</v>
      </c>
      <c r="G1903" s="11">
        <f t="shared" si="59"/>
        <v>15</v>
      </c>
      <c r="L1903" t="s">
        <v>16532</v>
      </c>
      <c r="M1903" t="e">
        <f>VLOOKUP(L1903,lot!$A$3:$E$13372,3,0)</f>
        <v>#N/A</v>
      </c>
    </row>
    <row r="1904" spans="5:13" hidden="1" x14ac:dyDescent="0.25">
      <c r="E1904" t="s">
        <v>16533</v>
      </c>
      <c r="F1904" t="e">
        <f t="shared" si="58"/>
        <v>#N/A</v>
      </c>
      <c r="G1904" s="11" t="str">
        <f t="shared" si="59"/>
        <v>0</v>
      </c>
      <c r="L1904" t="s">
        <v>16533</v>
      </c>
      <c r="M1904" t="e">
        <f>VLOOKUP(L1904,lot!$A$3:$E$13372,3,0)</f>
        <v>#N/A</v>
      </c>
    </row>
    <row r="1905" spans="5:13" hidden="1" x14ac:dyDescent="0.25">
      <c r="E1905" t="s">
        <v>16534</v>
      </c>
      <c r="F1905" t="e">
        <f t="shared" si="58"/>
        <v>#N/A</v>
      </c>
      <c r="G1905" s="11" t="str">
        <f t="shared" si="59"/>
        <v>0</v>
      </c>
      <c r="L1905" t="s">
        <v>16534</v>
      </c>
      <c r="M1905" t="e">
        <f>VLOOKUP(L1905,lot!$A$3:$E$13372,3,0)</f>
        <v>#N/A</v>
      </c>
    </row>
    <row r="1906" spans="5:13" hidden="1" x14ac:dyDescent="0.25">
      <c r="E1906" t="s">
        <v>16535</v>
      </c>
      <c r="F1906" t="e">
        <f t="shared" si="58"/>
        <v>#N/A</v>
      </c>
      <c r="G1906" s="11" t="str">
        <f t="shared" si="59"/>
        <v>0</v>
      </c>
      <c r="L1906" t="s">
        <v>16535</v>
      </c>
      <c r="M1906" t="e">
        <f>VLOOKUP(L1906,lot!$A$3:$E$13372,3,0)</f>
        <v>#N/A</v>
      </c>
    </row>
    <row r="1907" spans="5:13" hidden="1" x14ac:dyDescent="0.25">
      <c r="E1907" t="s">
        <v>16536</v>
      </c>
      <c r="F1907">
        <f t="shared" si="58"/>
        <v>34930</v>
      </c>
      <c r="G1907" s="11">
        <f t="shared" si="59"/>
        <v>34930</v>
      </c>
      <c r="L1907" t="s">
        <v>16536</v>
      </c>
      <c r="M1907" t="e">
        <f>VLOOKUP(L1907,lot!$A$3:$E$13372,3,0)</f>
        <v>#N/A</v>
      </c>
    </row>
    <row r="1908" spans="5:13" hidden="1" x14ac:dyDescent="0.25">
      <c r="E1908" t="s">
        <v>14381</v>
      </c>
      <c r="F1908" t="e">
        <f t="shared" si="58"/>
        <v>#N/A</v>
      </c>
      <c r="G1908" s="11" t="str">
        <f t="shared" si="59"/>
        <v>0</v>
      </c>
      <c r="L1908" t="s">
        <v>14381</v>
      </c>
      <c r="M1908" t="e">
        <f>VLOOKUP(L1908,lot!$A$3:$E$13372,3,0)</f>
        <v>#N/A</v>
      </c>
    </row>
    <row r="1909" spans="5:13" hidden="1" x14ac:dyDescent="0.25">
      <c r="E1909" t="s">
        <v>14380</v>
      </c>
      <c r="F1909" t="e">
        <f t="shared" si="58"/>
        <v>#N/A</v>
      </c>
      <c r="G1909" s="11" t="str">
        <f t="shared" si="59"/>
        <v>0</v>
      </c>
      <c r="L1909" t="s">
        <v>14380</v>
      </c>
      <c r="M1909" t="e">
        <f>VLOOKUP(L1909,lot!$A$3:$E$13372,3,0)</f>
        <v>#N/A</v>
      </c>
    </row>
    <row r="1910" spans="5:13" hidden="1" x14ac:dyDescent="0.25">
      <c r="E1910" t="s">
        <v>16537</v>
      </c>
      <c r="F1910">
        <f t="shared" si="58"/>
        <v>2656</v>
      </c>
      <c r="G1910" s="11">
        <f t="shared" si="59"/>
        <v>2656</v>
      </c>
      <c r="L1910" t="s">
        <v>16537</v>
      </c>
      <c r="M1910" t="e">
        <f>VLOOKUP(L1910,lot!$A$3:$E$13372,3,0)</f>
        <v>#N/A</v>
      </c>
    </row>
    <row r="1911" spans="5:13" hidden="1" x14ac:dyDescent="0.25">
      <c r="E1911" t="s">
        <v>16538</v>
      </c>
      <c r="F1911">
        <f t="shared" si="58"/>
        <v>63995</v>
      </c>
      <c r="G1911" s="11">
        <f t="shared" si="59"/>
        <v>63995</v>
      </c>
      <c r="L1911" t="s">
        <v>16538</v>
      </c>
      <c r="M1911" t="e">
        <f>VLOOKUP(L1911,lot!$A$3:$E$13372,3,0)</f>
        <v>#N/A</v>
      </c>
    </row>
    <row r="1912" spans="5:13" hidden="1" x14ac:dyDescent="0.25">
      <c r="E1912" t="s">
        <v>14382</v>
      </c>
      <c r="F1912">
        <f t="shared" si="58"/>
        <v>5</v>
      </c>
      <c r="G1912" s="11">
        <f t="shared" si="59"/>
        <v>5</v>
      </c>
      <c r="L1912" t="s">
        <v>14382</v>
      </c>
      <c r="M1912" t="e">
        <f>VLOOKUP(L1912,lot!$A$3:$E$13372,3,0)</f>
        <v>#N/A</v>
      </c>
    </row>
    <row r="1913" spans="5:13" hidden="1" x14ac:dyDescent="0.25">
      <c r="E1913" t="s">
        <v>16539</v>
      </c>
      <c r="F1913">
        <f t="shared" si="58"/>
        <v>660</v>
      </c>
      <c r="G1913" s="11">
        <f t="shared" si="59"/>
        <v>660</v>
      </c>
      <c r="L1913" t="s">
        <v>16539</v>
      </c>
      <c r="M1913" t="e">
        <f>VLOOKUP(L1913,lot!$A$3:$E$13372,3,0)</f>
        <v>#N/A</v>
      </c>
    </row>
    <row r="1914" spans="5:13" hidden="1" x14ac:dyDescent="0.25">
      <c r="E1914" t="s">
        <v>16542</v>
      </c>
      <c r="F1914">
        <f t="shared" si="58"/>
        <v>45</v>
      </c>
      <c r="G1914" s="11">
        <f t="shared" si="59"/>
        <v>45</v>
      </c>
      <c r="L1914" t="s">
        <v>16542</v>
      </c>
      <c r="M1914" t="e">
        <f>VLOOKUP(L1914,lot!$A$3:$E$13372,3,0)</f>
        <v>#N/A</v>
      </c>
    </row>
    <row r="1915" spans="5:13" hidden="1" x14ac:dyDescent="0.25">
      <c r="E1915" t="s">
        <v>16540</v>
      </c>
      <c r="F1915" t="e">
        <f t="shared" si="58"/>
        <v>#N/A</v>
      </c>
      <c r="G1915" s="11" t="str">
        <f t="shared" si="59"/>
        <v>0</v>
      </c>
      <c r="L1915" t="s">
        <v>16540</v>
      </c>
      <c r="M1915" t="e">
        <f>VLOOKUP(L1915,lot!$A$3:$E$13372,3,0)</f>
        <v>#N/A</v>
      </c>
    </row>
    <row r="1916" spans="5:13" hidden="1" x14ac:dyDescent="0.25">
      <c r="E1916" t="s">
        <v>16541</v>
      </c>
      <c r="F1916" t="e">
        <f t="shared" si="58"/>
        <v>#N/A</v>
      </c>
      <c r="G1916" s="11" t="str">
        <f t="shared" si="59"/>
        <v>0</v>
      </c>
      <c r="L1916" t="s">
        <v>16541</v>
      </c>
      <c r="M1916" t="e">
        <f>VLOOKUP(L1916,lot!$A$3:$E$13372,3,0)</f>
        <v>#N/A</v>
      </c>
    </row>
    <row r="1917" spans="5:13" hidden="1" x14ac:dyDescent="0.25">
      <c r="E1917" t="s">
        <v>16546</v>
      </c>
      <c r="F1917" t="e">
        <f t="shared" si="58"/>
        <v>#N/A</v>
      </c>
      <c r="G1917" s="11" t="str">
        <f t="shared" si="59"/>
        <v>0</v>
      </c>
      <c r="L1917" t="s">
        <v>16546</v>
      </c>
      <c r="M1917" t="e">
        <f>VLOOKUP(L1917,lot!$A$3:$E$13372,3,0)</f>
        <v>#N/A</v>
      </c>
    </row>
    <row r="1918" spans="5:13" hidden="1" x14ac:dyDescent="0.25">
      <c r="E1918" t="s">
        <v>16547</v>
      </c>
      <c r="F1918" t="e">
        <f t="shared" si="58"/>
        <v>#N/A</v>
      </c>
      <c r="G1918" s="11" t="str">
        <f t="shared" si="59"/>
        <v>0</v>
      </c>
      <c r="L1918" t="s">
        <v>16547</v>
      </c>
      <c r="M1918" t="e">
        <f>VLOOKUP(L1918,lot!$A$3:$E$13372,3,0)</f>
        <v>#N/A</v>
      </c>
    </row>
    <row r="1919" spans="5:13" hidden="1" x14ac:dyDescent="0.25">
      <c r="E1919" t="s">
        <v>16548</v>
      </c>
      <c r="F1919">
        <f t="shared" si="58"/>
        <v>77244</v>
      </c>
      <c r="G1919" s="11">
        <f t="shared" si="59"/>
        <v>77244</v>
      </c>
      <c r="L1919" t="s">
        <v>16548</v>
      </c>
      <c r="M1919" t="e">
        <f>VLOOKUP(L1919,lot!$A$3:$E$13372,3,0)</f>
        <v>#N/A</v>
      </c>
    </row>
    <row r="1920" spans="5:13" hidden="1" x14ac:dyDescent="0.25">
      <c r="E1920" t="s">
        <v>14384</v>
      </c>
      <c r="F1920" t="e">
        <f t="shared" si="58"/>
        <v>#N/A</v>
      </c>
      <c r="G1920" s="11" t="str">
        <f t="shared" si="59"/>
        <v>0</v>
      </c>
      <c r="L1920" t="s">
        <v>14384</v>
      </c>
      <c r="M1920" t="e">
        <f>VLOOKUP(L1920,lot!$A$3:$E$13372,3,0)</f>
        <v>#N/A</v>
      </c>
    </row>
    <row r="1921" spans="5:13" hidden="1" x14ac:dyDescent="0.25">
      <c r="E1921" t="s">
        <v>16543</v>
      </c>
      <c r="F1921" t="e">
        <f t="shared" si="58"/>
        <v>#N/A</v>
      </c>
      <c r="G1921" s="11" t="str">
        <f t="shared" si="59"/>
        <v>0</v>
      </c>
      <c r="L1921" t="s">
        <v>16543</v>
      </c>
      <c r="M1921" t="e">
        <f>VLOOKUP(L1921,lot!$A$3:$E$13372,3,0)</f>
        <v>#N/A</v>
      </c>
    </row>
    <row r="1922" spans="5:13" hidden="1" x14ac:dyDescent="0.25">
      <c r="E1922" t="s">
        <v>16544</v>
      </c>
      <c r="F1922" t="e">
        <f t="shared" si="58"/>
        <v>#N/A</v>
      </c>
      <c r="G1922" s="11" t="str">
        <f t="shared" si="59"/>
        <v>0</v>
      </c>
      <c r="L1922" t="s">
        <v>16544</v>
      </c>
      <c r="M1922" t="e">
        <f>VLOOKUP(L1922,lot!$A$3:$E$13372,3,0)</f>
        <v>#N/A</v>
      </c>
    </row>
    <row r="1923" spans="5:13" hidden="1" x14ac:dyDescent="0.25">
      <c r="E1923" t="s">
        <v>16545</v>
      </c>
      <c r="F1923" t="e">
        <f t="shared" ref="F1923:F1986" si="60">VLOOKUP(E1923,$B$2:$C$1866,2,0)</f>
        <v>#N/A</v>
      </c>
      <c r="G1923" s="11" t="str">
        <f t="shared" ref="G1923:G1986" si="61">IF(ISNA(F1923),"0",F1923)</f>
        <v>0</v>
      </c>
      <c r="L1923" t="s">
        <v>16545</v>
      </c>
      <c r="M1923" t="e">
        <f>VLOOKUP(L1923,lot!$A$3:$E$13372,3,0)</f>
        <v>#N/A</v>
      </c>
    </row>
    <row r="1924" spans="5:13" hidden="1" x14ac:dyDescent="0.25">
      <c r="E1924" t="s">
        <v>16549</v>
      </c>
      <c r="F1924" t="e">
        <f t="shared" si="60"/>
        <v>#N/A</v>
      </c>
      <c r="G1924" s="11" t="str">
        <f t="shared" si="61"/>
        <v>0</v>
      </c>
      <c r="L1924" t="s">
        <v>16549</v>
      </c>
      <c r="M1924" t="e">
        <f>VLOOKUP(L1924,lot!$A$3:$E$13372,3,0)</f>
        <v>#N/A</v>
      </c>
    </row>
    <row r="1925" spans="5:13" hidden="1" x14ac:dyDescent="0.25">
      <c r="E1925" t="s">
        <v>16550</v>
      </c>
      <c r="F1925" t="e">
        <f t="shared" si="60"/>
        <v>#N/A</v>
      </c>
      <c r="G1925" s="11" t="str">
        <f t="shared" si="61"/>
        <v>0</v>
      </c>
      <c r="L1925" t="s">
        <v>16550</v>
      </c>
      <c r="M1925" t="e">
        <f>VLOOKUP(L1925,lot!$A$3:$E$13372,3,0)</f>
        <v>#N/A</v>
      </c>
    </row>
    <row r="1926" spans="5:13" hidden="1" x14ac:dyDescent="0.25">
      <c r="E1926" t="s">
        <v>16551</v>
      </c>
      <c r="F1926" t="e">
        <f t="shared" si="60"/>
        <v>#N/A</v>
      </c>
      <c r="G1926" s="11" t="str">
        <f t="shared" si="61"/>
        <v>0</v>
      </c>
      <c r="L1926" t="s">
        <v>16551</v>
      </c>
      <c r="M1926" t="e">
        <f>VLOOKUP(L1926,lot!$A$3:$E$13372,3,0)</f>
        <v>#N/A</v>
      </c>
    </row>
    <row r="1927" spans="5:13" hidden="1" x14ac:dyDescent="0.25">
      <c r="E1927" t="s">
        <v>14554</v>
      </c>
      <c r="F1927" t="e">
        <f t="shared" si="60"/>
        <v>#N/A</v>
      </c>
      <c r="G1927" s="11" t="str">
        <f t="shared" si="61"/>
        <v>0</v>
      </c>
      <c r="L1927" t="s">
        <v>14554</v>
      </c>
      <c r="M1927" t="e">
        <f>VLOOKUP(L1927,lot!$A$3:$E$13372,3,0)</f>
        <v>#N/A</v>
      </c>
    </row>
    <row r="1928" spans="5:13" hidden="1" x14ac:dyDescent="0.25">
      <c r="E1928" t="s">
        <v>14556</v>
      </c>
      <c r="F1928" t="e">
        <f t="shared" si="60"/>
        <v>#N/A</v>
      </c>
      <c r="G1928" s="11" t="str">
        <f t="shared" si="61"/>
        <v>0</v>
      </c>
      <c r="L1928" t="s">
        <v>14556</v>
      </c>
      <c r="M1928" t="e">
        <f>VLOOKUP(L1928,lot!$A$3:$E$13372,3,0)</f>
        <v>#N/A</v>
      </c>
    </row>
    <row r="1929" spans="5:13" hidden="1" x14ac:dyDescent="0.25">
      <c r="E1929" t="s">
        <v>14555</v>
      </c>
      <c r="F1929" t="e">
        <f t="shared" si="60"/>
        <v>#N/A</v>
      </c>
      <c r="G1929" s="11" t="str">
        <f t="shared" si="61"/>
        <v>0</v>
      </c>
      <c r="L1929" t="s">
        <v>14555</v>
      </c>
      <c r="M1929" t="e">
        <f>VLOOKUP(L1929,lot!$A$3:$E$13372,3,0)</f>
        <v>#N/A</v>
      </c>
    </row>
    <row r="1930" spans="5:13" hidden="1" x14ac:dyDescent="0.25">
      <c r="E1930" t="s">
        <v>14557</v>
      </c>
      <c r="F1930" t="e">
        <f t="shared" si="60"/>
        <v>#N/A</v>
      </c>
      <c r="G1930" s="11" t="str">
        <f t="shared" si="61"/>
        <v>0</v>
      </c>
      <c r="L1930" t="s">
        <v>14557</v>
      </c>
      <c r="M1930" t="e">
        <f>VLOOKUP(L1930,lot!$A$3:$E$13372,3,0)</f>
        <v>#N/A</v>
      </c>
    </row>
    <row r="1931" spans="5:13" hidden="1" x14ac:dyDescent="0.25">
      <c r="E1931" t="s">
        <v>14553</v>
      </c>
      <c r="F1931" t="e">
        <f t="shared" si="60"/>
        <v>#N/A</v>
      </c>
      <c r="G1931" s="11" t="str">
        <f t="shared" si="61"/>
        <v>0</v>
      </c>
      <c r="L1931" t="s">
        <v>14553</v>
      </c>
      <c r="M1931" t="e">
        <f>VLOOKUP(L1931,lot!$A$3:$E$13372,3,0)</f>
        <v>#N/A</v>
      </c>
    </row>
    <row r="1932" spans="5:13" hidden="1" x14ac:dyDescent="0.25">
      <c r="E1932" t="s">
        <v>16559</v>
      </c>
      <c r="F1932">
        <f t="shared" si="60"/>
        <v>169</v>
      </c>
      <c r="G1932" s="11">
        <f t="shared" si="61"/>
        <v>169</v>
      </c>
      <c r="L1932" t="s">
        <v>16559</v>
      </c>
      <c r="M1932" t="e">
        <f>VLOOKUP(L1932,lot!$A$3:$E$13372,3,0)</f>
        <v>#N/A</v>
      </c>
    </row>
    <row r="1933" spans="5:13" hidden="1" x14ac:dyDescent="0.25">
      <c r="E1933" t="s">
        <v>16553</v>
      </c>
      <c r="F1933" t="e">
        <f t="shared" si="60"/>
        <v>#N/A</v>
      </c>
      <c r="G1933" s="11" t="str">
        <f t="shared" si="61"/>
        <v>0</v>
      </c>
      <c r="L1933" t="s">
        <v>16553</v>
      </c>
      <c r="M1933" t="e">
        <f>VLOOKUP(L1933,lot!$A$3:$E$13372,3,0)</f>
        <v>#N/A</v>
      </c>
    </row>
    <row r="1934" spans="5:13" hidden="1" x14ac:dyDescent="0.25">
      <c r="E1934" t="s">
        <v>14385</v>
      </c>
      <c r="F1934">
        <f t="shared" si="60"/>
        <v>621</v>
      </c>
      <c r="G1934" s="11">
        <f t="shared" si="61"/>
        <v>621</v>
      </c>
      <c r="L1934" t="s">
        <v>14385</v>
      </c>
      <c r="M1934" t="e">
        <f>VLOOKUP(L1934,lot!$A$3:$E$13372,3,0)</f>
        <v>#N/A</v>
      </c>
    </row>
    <row r="1935" spans="5:13" hidden="1" x14ac:dyDescent="0.25">
      <c r="E1935" t="s">
        <v>16554</v>
      </c>
      <c r="F1935" t="e">
        <f t="shared" si="60"/>
        <v>#N/A</v>
      </c>
      <c r="G1935" s="11" t="str">
        <f t="shared" si="61"/>
        <v>0</v>
      </c>
      <c r="L1935" t="s">
        <v>16554</v>
      </c>
      <c r="M1935" t="e">
        <f>VLOOKUP(L1935,lot!$A$3:$E$13372,3,0)</f>
        <v>#N/A</v>
      </c>
    </row>
    <row r="1936" spans="5:13" hidden="1" x14ac:dyDescent="0.25">
      <c r="E1936" t="s">
        <v>16558</v>
      </c>
      <c r="F1936" t="e">
        <f t="shared" si="60"/>
        <v>#N/A</v>
      </c>
      <c r="G1936" s="11" t="str">
        <f t="shared" si="61"/>
        <v>0</v>
      </c>
      <c r="L1936" t="s">
        <v>16558</v>
      </c>
      <c r="M1936" t="e">
        <f>VLOOKUP(L1936,lot!$A$3:$E$13372,3,0)</f>
        <v>#N/A</v>
      </c>
    </row>
    <row r="1937" spans="5:13" hidden="1" x14ac:dyDescent="0.25">
      <c r="E1937" t="s">
        <v>16557</v>
      </c>
      <c r="F1937" t="e">
        <f t="shared" si="60"/>
        <v>#N/A</v>
      </c>
      <c r="G1937" s="11" t="str">
        <f t="shared" si="61"/>
        <v>0</v>
      </c>
      <c r="L1937" t="s">
        <v>16557</v>
      </c>
      <c r="M1937" t="e">
        <f>VLOOKUP(L1937,lot!$A$3:$E$13372,3,0)</f>
        <v>#N/A</v>
      </c>
    </row>
    <row r="1938" spans="5:13" hidden="1" x14ac:dyDescent="0.25">
      <c r="E1938" t="s">
        <v>16556</v>
      </c>
      <c r="F1938" t="e">
        <f t="shared" si="60"/>
        <v>#N/A</v>
      </c>
      <c r="G1938" s="11" t="str">
        <f t="shared" si="61"/>
        <v>0</v>
      </c>
      <c r="L1938" t="s">
        <v>16556</v>
      </c>
      <c r="M1938" t="e">
        <f>VLOOKUP(L1938,lot!$A$3:$E$13372,3,0)</f>
        <v>#N/A</v>
      </c>
    </row>
    <row r="1939" spans="5:13" hidden="1" x14ac:dyDescent="0.25">
      <c r="E1939" t="s">
        <v>16561</v>
      </c>
      <c r="F1939" t="e">
        <f t="shared" si="60"/>
        <v>#N/A</v>
      </c>
      <c r="G1939" s="11" t="str">
        <f t="shared" si="61"/>
        <v>0</v>
      </c>
      <c r="L1939" t="s">
        <v>16561</v>
      </c>
      <c r="M1939" t="e">
        <f>VLOOKUP(L1939,lot!$A$3:$E$13372,3,0)</f>
        <v>#N/A</v>
      </c>
    </row>
    <row r="1940" spans="5:13" hidden="1" x14ac:dyDescent="0.25">
      <c r="E1940" t="s">
        <v>16555</v>
      </c>
      <c r="F1940">
        <f t="shared" si="60"/>
        <v>85</v>
      </c>
      <c r="G1940" s="11">
        <f t="shared" si="61"/>
        <v>85</v>
      </c>
      <c r="L1940" t="s">
        <v>16555</v>
      </c>
      <c r="M1940" t="e">
        <f>VLOOKUP(L1940,lot!$A$3:$E$13372,3,0)</f>
        <v>#N/A</v>
      </c>
    </row>
    <row r="1941" spans="5:13" hidden="1" x14ac:dyDescent="0.25">
      <c r="E1941" t="s">
        <v>16560</v>
      </c>
      <c r="F1941">
        <f t="shared" si="60"/>
        <v>389</v>
      </c>
      <c r="G1941" s="11">
        <f t="shared" si="61"/>
        <v>389</v>
      </c>
      <c r="L1941" t="s">
        <v>16560</v>
      </c>
      <c r="M1941" t="e">
        <f>VLOOKUP(L1941,lot!$A$3:$E$13372,3,0)</f>
        <v>#N/A</v>
      </c>
    </row>
    <row r="1942" spans="5:13" hidden="1" x14ac:dyDescent="0.25">
      <c r="E1942" t="s">
        <v>14386</v>
      </c>
      <c r="F1942">
        <f t="shared" si="60"/>
        <v>2</v>
      </c>
      <c r="G1942" s="11">
        <f t="shared" si="61"/>
        <v>2</v>
      </c>
      <c r="L1942" t="s">
        <v>14386</v>
      </c>
      <c r="M1942" t="e">
        <f>VLOOKUP(L1942,lot!$A$3:$E$13372,3,0)</f>
        <v>#N/A</v>
      </c>
    </row>
    <row r="1943" spans="5:13" hidden="1" x14ac:dyDescent="0.25">
      <c r="E1943" t="s">
        <v>14387</v>
      </c>
      <c r="F1943">
        <f t="shared" si="60"/>
        <v>2</v>
      </c>
      <c r="G1943" s="11">
        <f t="shared" si="61"/>
        <v>2</v>
      </c>
      <c r="L1943" t="s">
        <v>14387</v>
      </c>
      <c r="M1943" t="e">
        <f>VLOOKUP(L1943,lot!$A$3:$E$13372,3,0)</f>
        <v>#N/A</v>
      </c>
    </row>
    <row r="1944" spans="5:13" hidden="1" x14ac:dyDescent="0.25">
      <c r="E1944" t="s">
        <v>14388</v>
      </c>
      <c r="F1944">
        <f t="shared" si="60"/>
        <v>2</v>
      </c>
      <c r="G1944" s="11">
        <f t="shared" si="61"/>
        <v>2</v>
      </c>
      <c r="L1944" t="s">
        <v>14388</v>
      </c>
      <c r="M1944" t="e">
        <f>VLOOKUP(L1944,lot!$A$3:$E$13372,3,0)</f>
        <v>#N/A</v>
      </c>
    </row>
    <row r="1945" spans="5:13" hidden="1" x14ac:dyDescent="0.25">
      <c r="E1945" t="s">
        <v>14389</v>
      </c>
      <c r="F1945">
        <f t="shared" si="60"/>
        <v>1</v>
      </c>
      <c r="G1945" s="11">
        <f t="shared" si="61"/>
        <v>1</v>
      </c>
      <c r="L1945" t="s">
        <v>14389</v>
      </c>
      <c r="M1945" t="e">
        <f>VLOOKUP(L1945,lot!$A$3:$E$13372,3,0)</f>
        <v>#N/A</v>
      </c>
    </row>
    <row r="1946" spans="5:13" hidden="1" x14ac:dyDescent="0.25">
      <c r="E1946" t="s">
        <v>14390</v>
      </c>
      <c r="F1946">
        <f t="shared" si="60"/>
        <v>1</v>
      </c>
      <c r="G1946" s="11">
        <f t="shared" si="61"/>
        <v>1</v>
      </c>
      <c r="L1946" t="s">
        <v>14390</v>
      </c>
      <c r="M1946" t="e">
        <f>VLOOKUP(L1946,lot!$A$3:$E$13372,3,0)</f>
        <v>#N/A</v>
      </c>
    </row>
    <row r="1947" spans="5:13" hidden="1" x14ac:dyDescent="0.25">
      <c r="E1947" t="s">
        <v>14391</v>
      </c>
      <c r="F1947">
        <f t="shared" si="60"/>
        <v>1</v>
      </c>
      <c r="G1947" s="11">
        <f t="shared" si="61"/>
        <v>1</v>
      </c>
      <c r="L1947" t="s">
        <v>14391</v>
      </c>
      <c r="M1947" t="e">
        <f>VLOOKUP(L1947,lot!$A$3:$E$13372,3,0)</f>
        <v>#N/A</v>
      </c>
    </row>
    <row r="1948" spans="5:13" hidden="1" x14ac:dyDescent="0.25">
      <c r="E1948" t="s">
        <v>14392</v>
      </c>
      <c r="F1948">
        <f t="shared" si="60"/>
        <v>1</v>
      </c>
      <c r="G1948" s="11">
        <f t="shared" si="61"/>
        <v>1</v>
      </c>
      <c r="L1948" t="s">
        <v>14392</v>
      </c>
      <c r="M1948" t="e">
        <f>VLOOKUP(L1948,lot!$A$3:$E$13372,3,0)</f>
        <v>#N/A</v>
      </c>
    </row>
    <row r="1949" spans="5:13" hidden="1" x14ac:dyDescent="0.25">
      <c r="E1949" t="s">
        <v>14393</v>
      </c>
      <c r="F1949">
        <f t="shared" si="60"/>
        <v>1</v>
      </c>
      <c r="G1949" s="11">
        <f t="shared" si="61"/>
        <v>1</v>
      </c>
      <c r="L1949" t="s">
        <v>14393</v>
      </c>
      <c r="M1949" t="e">
        <f>VLOOKUP(L1949,lot!$A$3:$E$13372,3,0)</f>
        <v>#N/A</v>
      </c>
    </row>
    <row r="1950" spans="5:13" hidden="1" x14ac:dyDescent="0.25">
      <c r="E1950" t="s">
        <v>14394</v>
      </c>
      <c r="F1950">
        <f t="shared" si="60"/>
        <v>1</v>
      </c>
      <c r="G1950" s="11">
        <f t="shared" si="61"/>
        <v>1</v>
      </c>
      <c r="L1950" t="s">
        <v>14394</v>
      </c>
      <c r="M1950" t="e">
        <f>VLOOKUP(L1950,lot!$A$3:$E$13372,3,0)</f>
        <v>#N/A</v>
      </c>
    </row>
    <row r="1951" spans="5:13" hidden="1" x14ac:dyDescent="0.25">
      <c r="E1951" t="s">
        <v>16562</v>
      </c>
      <c r="F1951">
        <f t="shared" si="60"/>
        <v>15</v>
      </c>
      <c r="G1951" s="11">
        <f t="shared" si="61"/>
        <v>15</v>
      </c>
      <c r="L1951" t="s">
        <v>16562</v>
      </c>
      <c r="M1951" t="e">
        <f>VLOOKUP(L1951,lot!$A$3:$E$13372,3,0)</f>
        <v>#N/A</v>
      </c>
    </row>
    <row r="1952" spans="5:13" hidden="1" x14ac:dyDescent="0.25">
      <c r="E1952" t="s">
        <v>14395</v>
      </c>
      <c r="F1952">
        <f t="shared" si="60"/>
        <v>4</v>
      </c>
      <c r="G1952" s="11">
        <f t="shared" si="61"/>
        <v>4</v>
      </c>
      <c r="L1952" t="s">
        <v>14395</v>
      </c>
      <c r="M1952" t="e">
        <f>VLOOKUP(L1952,lot!$A$3:$E$13372,3,0)</f>
        <v>#N/A</v>
      </c>
    </row>
    <row r="1953" spans="5:13" hidden="1" x14ac:dyDescent="0.25">
      <c r="E1953" t="s">
        <v>16564</v>
      </c>
      <c r="F1953">
        <f t="shared" si="60"/>
        <v>75</v>
      </c>
      <c r="G1953" s="11">
        <f t="shared" si="61"/>
        <v>75</v>
      </c>
      <c r="L1953" t="s">
        <v>16564</v>
      </c>
      <c r="M1953" t="e">
        <f>VLOOKUP(L1953,lot!$A$3:$E$13372,3,0)</f>
        <v>#N/A</v>
      </c>
    </row>
    <row r="1954" spans="5:13" hidden="1" x14ac:dyDescent="0.25">
      <c r="E1954" t="s">
        <v>16563</v>
      </c>
      <c r="F1954">
        <f t="shared" si="60"/>
        <v>853</v>
      </c>
      <c r="G1954" s="11">
        <f t="shared" si="61"/>
        <v>853</v>
      </c>
      <c r="L1954" t="s">
        <v>16563</v>
      </c>
      <c r="M1954" t="e">
        <f>VLOOKUP(L1954,lot!$A$3:$E$13372,3,0)</f>
        <v>#N/A</v>
      </c>
    </row>
    <row r="1955" spans="5:13" hidden="1" x14ac:dyDescent="0.25">
      <c r="E1955" t="s">
        <v>14399</v>
      </c>
      <c r="F1955">
        <f t="shared" si="60"/>
        <v>1</v>
      </c>
      <c r="G1955" s="11">
        <f t="shared" si="61"/>
        <v>1</v>
      </c>
      <c r="L1955" t="s">
        <v>14399</v>
      </c>
      <c r="M1955" t="e">
        <f>VLOOKUP(L1955,lot!$A$3:$E$13372,3,0)</f>
        <v>#N/A</v>
      </c>
    </row>
    <row r="1956" spans="5:13" hidden="1" x14ac:dyDescent="0.25">
      <c r="E1956" t="s">
        <v>14400</v>
      </c>
      <c r="F1956">
        <f t="shared" si="60"/>
        <v>1</v>
      </c>
      <c r="G1956" s="11">
        <f t="shared" si="61"/>
        <v>1</v>
      </c>
      <c r="L1956" t="s">
        <v>14400</v>
      </c>
      <c r="M1956" t="e">
        <f>VLOOKUP(L1956,lot!$A$3:$E$13372,3,0)</f>
        <v>#N/A</v>
      </c>
    </row>
    <row r="1957" spans="5:13" hidden="1" x14ac:dyDescent="0.25">
      <c r="E1957" t="s">
        <v>14401</v>
      </c>
      <c r="F1957">
        <f t="shared" si="60"/>
        <v>1</v>
      </c>
      <c r="G1957" s="11">
        <f t="shared" si="61"/>
        <v>1</v>
      </c>
      <c r="L1957" t="s">
        <v>14401</v>
      </c>
      <c r="M1957" t="e">
        <f>VLOOKUP(L1957,lot!$A$3:$E$13372,3,0)</f>
        <v>#N/A</v>
      </c>
    </row>
    <row r="1958" spans="5:13" hidden="1" x14ac:dyDescent="0.25">
      <c r="E1958" t="s">
        <v>14397</v>
      </c>
      <c r="F1958">
        <f t="shared" si="60"/>
        <v>1</v>
      </c>
      <c r="G1958" s="11">
        <f t="shared" si="61"/>
        <v>1</v>
      </c>
      <c r="L1958" t="s">
        <v>14397</v>
      </c>
      <c r="M1958" t="e">
        <f>VLOOKUP(L1958,lot!$A$3:$E$13372,3,0)</f>
        <v>#N/A</v>
      </c>
    </row>
    <row r="1959" spans="5:13" hidden="1" x14ac:dyDescent="0.25">
      <c r="E1959" t="s">
        <v>14396</v>
      </c>
      <c r="F1959">
        <f t="shared" si="60"/>
        <v>1</v>
      </c>
      <c r="G1959" s="11">
        <f t="shared" si="61"/>
        <v>1</v>
      </c>
      <c r="L1959" t="s">
        <v>14396</v>
      </c>
      <c r="M1959" t="e">
        <f>VLOOKUP(L1959,lot!$A$3:$E$13372,3,0)</f>
        <v>#N/A</v>
      </c>
    </row>
    <row r="1960" spans="5:13" hidden="1" x14ac:dyDescent="0.25">
      <c r="E1960" t="s">
        <v>14398</v>
      </c>
      <c r="F1960">
        <f t="shared" si="60"/>
        <v>1</v>
      </c>
      <c r="G1960" s="11">
        <f t="shared" si="61"/>
        <v>1</v>
      </c>
      <c r="L1960" t="s">
        <v>14398</v>
      </c>
      <c r="M1960" t="e">
        <f>VLOOKUP(L1960,lot!$A$3:$E$13372,3,0)</f>
        <v>#N/A</v>
      </c>
    </row>
    <row r="1961" spans="5:13" hidden="1" x14ac:dyDescent="0.25">
      <c r="E1961" t="s">
        <v>14402</v>
      </c>
      <c r="F1961">
        <f t="shared" si="60"/>
        <v>1</v>
      </c>
      <c r="G1961" s="11">
        <f t="shared" si="61"/>
        <v>1</v>
      </c>
      <c r="L1961" t="s">
        <v>14402</v>
      </c>
      <c r="M1961" t="e">
        <f>VLOOKUP(L1961,lot!$A$3:$E$13372,3,0)</f>
        <v>#N/A</v>
      </c>
    </row>
    <row r="1962" spans="5:13" hidden="1" x14ac:dyDescent="0.25">
      <c r="E1962" t="s">
        <v>16566</v>
      </c>
      <c r="F1962">
        <f t="shared" si="60"/>
        <v>3767</v>
      </c>
      <c r="G1962" s="11">
        <f t="shared" si="61"/>
        <v>3767</v>
      </c>
      <c r="L1962" t="s">
        <v>16566</v>
      </c>
      <c r="M1962" t="e">
        <f>VLOOKUP(L1962,lot!$A$3:$E$13372,3,0)</f>
        <v>#N/A</v>
      </c>
    </row>
    <row r="1963" spans="5:13" hidden="1" x14ac:dyDescent="0.25">
      <c r="E1963" t="s">
        <v>16567</v>
      </c>
      <c r="F1963">
        <f t="shared" si="60"/>
        <v>2745</v>
      </c>
      <c r="G1963" s="11">
        <f t="shared" si="61"/>
        <v>2745</v>
      </c>
      <c r="L1963" t="s">
        <v>16567</v>
      </c>
      <c r="M1963" t="e">
        <f>VLOOKUP(L1963,lot!$A$3:$E$13372,3,0)</f>
        <v>#N/A</v>
      </c>
    </row>
    <row r="1964" spans="5:13" hidden="1" x14ac:dyDescent="0.25">
      <c r="E1964" t="s">
        <v>16568</v>
      </c>
      <c r="F1964" t="e">
        <f t="shared" si="60"/>
        <v>#N/A</v>
      </c>
      <c r="G1964" s="11" t="str">
        <f t="shared" si="61"/>
        <v>0</v>
      </c>
      <c r="L1964" t="s">
        <v>16568</v>
      </c>
      <c r="M1964" t="e">
        <f>VLOOKUP(L1964,lot!$A$3:$E$13372,3,0)</f>
        <v>#N/A</v>
      </c>
    </row>
    <row r="1965" spans="5:13" hidden="1" x14ac:dyDescent="0.25">
      <c r="E1965" t="s">
        <v>16569</v>
      </c>
      <c r="F1965" t="e">
        <f t="shared" si="60"/>
        <v>#N/A</v>
      </c>
      <c r="G1965" s="11" t="str">
        <f t="shared" si="61"/>
        <v>0</v>
      </c>
      <c r="L1965" t="s">
        <v>16569</v>
      </c>
      <c r="M1965" t="e">
        <f>VLOOKUP(L1965,lot!$A$3:$E$13372,3,0)</f>
        <v>#N/A</v>
      </c>
    </row>
    <row r="1966" spans="5:13" hidden="1" x14ac:dyDescent="0.25">
      <c r="E1966" t="s">
        <v>16570</v>
      </c>
      <c r="F1966">
        <f t="shared" si="60"/>
        <v>25</v>
      </c>
      <c r="G1966" s="11">
        <f t="shared" si="61"/>
        <v>25</v>
      </c>
      <c r="L1966" t="s">
        <v>16570</v>
      </c>
      <c r="M1966" t="e">
        <f>VLOOKUP(L1966,lot!$A$3:$E$13372,3,0)</f>
        <v>#N/A</v>
      </c>
    </row>
    <row r="1967" spans="5:13" hidden="1" x14ac:dyDescent="0.25">
      <c r="E1967" t="s">
        <v>16571</v>
      </c>
      <c r="F1967" t="e">
        <f t="shared" si="60"/>
        <v>#N/A</v>
      </c>
      <c r="G1967" s="11" t="str">
        <f t="shared" si="61"/>
        <v>0</v>
      </c>
      <c r="L1967" t="s">
        <v>16571</v>
      </c>
      <c r="M1967" t="e">
        <f>VLOOKUP(L1967,lot!$A$3:$E$13372,3,0)</f>
        <v>#N/A</v>
      </c>
    </row>
    <row r="1968" spans="5:13" hidden="1" x14ac:dyDescent="0.25">
      <c r="E1968" t="s">
        <v>16572</v>
      </c>
      <c r="F1968">
        <f t="shared" si="60"/>
        <v>163</v>
      </c>
      <c r="G1968" s="11">
        <f t="shared" si="61"/>
        <v>163</v>
      </c>
      <c r="L1968" t="s">
        <v>16572</v>
      </c>
      <c r="M1968" t="e">
        <f>VLOOKUP(L1968,lot!$A$3:$E$13372,3,0)</f>
        <v>#N/A</v>
      </c>
    </row>
    <row r="1969" spans="5:13" hidden="1" x14ac:dyDescent="0.25">
      <c r="E1969" t="s">
        <v>14403</v>
      </c>
      <c r="F1969">
        <f t="shared" si="60"/>
        <v>15</v>
      </c>
      <c r="G1969" s="11">
        <f t="shared" si="61"/>
        <v>15</v>
      </c>
      <c r="L1969" t="s">
        <v>14403</v>
      </c>
      <c r="M1969" t="e">
        <f>VLOOKUP(L1969,lot!$A$3:$E$13372,3,0)</f>
        <v>#N/A</v>
      </c>
    </row>
    <row r="1970" spans="5:13" hidden="1" x14ac:dyDescent="0.25">
      <c r="E1970" t="s">
        <v>16577</v>
      </c>
      <c r="F1970" t="e">
        <f t="shared" si="60"/>
        <v>#N/A</v>
      </c>
      <c r="G1970" s="11" t="str">
        <f t="shared" si="61"/>
        <v>0</v>
      </c>
      <c r="L1970" t="s">
        <v>16577</v>
      </c>
      <c r="M1970" t="e">
        <f>VLOOKUP(L1970,lot!$A$3:$E$13372,3,0)</f>
        <v>#N/A</v>
      </c>
    </row>
    <row r="1971" spans="5:13" hidden="1" x14ac:dyDescent="0.25">
      <c r="E1971" t="s">
        <v>16578</v>
      </c>
      <c r="F1971" t="e">
        <f t="shared" si="60"/>
        <v>#N/A</v>
      </c>
      <c r="G1971" s="11" t="str">
        <f t="shared" si="61"/>
        <v>0</v>
      </c>
      <c r="L1971" t="s">
        <v>16578</v>
      </c>
      <c r="M1971" t="e">
        <f>VLOOKUP(L1971,lot!$A$3:$E$13372,3,0)</f>
        <v>#N/A</v>
      </c>
    </row>
    <row r="1972" spans="5:13" hidden="1" x14ac:dyDescent="0.25">
      <c r="E1972" t="s">
        <v>16574</v>
      </c>
      <c r="F1972" t="e">
        <f t="shared" si="60"/>
        <v>#N/A</v>
      </c>
      <c r="G1972" s="11" t="str">
        <f t="shared" si="61"/>
        <v>0</v>
      </c>
      <c r="L1972" t="s">
        <v>16574</v>
      </c>
      <c r="M1972" t="e">
        <f>VLOOKUP(L1972,lot!$A$3:$E$13372,3,0)</f>
        <v>#N/A</v>
      </c>
    </row>
    <row r="1973" spans="5:13" hidden="1" x14ac:dyDescent="0.25">
      <c r="E1973" t="s">
        <v>16575</v>
      </c>
      <c r="F1973" t="e">
        <f t="shared" si="60"/>
        <v>#N/A</v>
      </c>
      <c r="G1973" s="11" t="str">
        <f t="shared" si="61"/>
        <v>0</v>
      </c>
      <c r="L1973" t="s">
        <v>16575</v>
      </c>
      <c r="M1973" t="e">
        <f>VLOOKUP(L1973,lot!$A$3:$E$13372,3,0)</f>
        <v>#N/A</v>
      </c>
    </row>
    <row r="1974" spans="5:13" hidden="1" x14ac:dyDescent="0.25">
      <c r="E1974" t="s">
        <v>16576</v>
      </c>
      <c r="F1974" t="e">
        <f t="shared" si="60"/>
        <v>#N/A</v>
      </c>
      <c r="G1974" s="11" t="str">
        <f t="shared" si="61"/>
        <v>0</v>
      </c>
      <c r="L1974" t="s">
        <v>16576</v>
      </c>
      <c r="M1974" t="e">
        <f>VLOOKUP(L1974,lot!$A$3:$E$13372,3,0)</f>
        <v>#N/A</v>
      </c>
    </row>
    <row r="1975" spans="5:13" hidden="1" x14ac:dyDescent="0.25">
      <c r="E1975" t="s">
        <v>16581</v>
      </c>
      <c r="F1975" t="e">
        <f t="shared" si="60"/>
        <v>#N/A</v>
      </c>
      <c r="G1975" s="11" t="str">
        <f t="shared" si="61"/>
        <v>0</v>
      </c>
      <c r="L1975" t="s">
        <v>16581</v>
      </c>
      <c r="M1975" t="e">
        <f>VLOOKUP(L1975,lot!$A$3:$E$13372,3,0)</f>
        <v>#N/A</v>
      </c>
    </row>
    <row r="1976" spans="5:13" hidden="1" x14ac:dyDescent="0.25">
      <c r="E1976" t="s">
        <v>16579</v>
      </c>
      <c r="F1976" t="e">
        <f t="shared" si="60"/>
        <v>#N/A</v>
      </c>
      <c r="G1976" s="11" t="str">
        <f t="shared" si="61"/>
        <v>0</v>
      </c>
      <c r="L1976" t="s">
        <v>16579</v>
      </c>
      <c r="M1976" t="e">
        <f>VLOOKUP(L1976,lot!$A$3:$E$13372,3,0)</f>
        <v>#N/A</v>
      </c>
    </row>
    <row r="1977" spans="5:13" hidden="1" x14ac:dyDescent="0.25">
      <c r="E1977" t="s">
        <v>16580</v>
      </c>
      <c r="F1977" t="e">
        <f t="shared" si="60"/>
        <v>#N/A</v>
      </c>
      <c r="G1977" s="11" t="str">
        <f t="shared" si="61"/>
        <v>0</v>
      </c>
      <c r="L1977" t="s">
        <v>16580</v>
      </c>
      <c r="M1977" t="e">
        <f>VLOOKUP(L1977,lot!$A$3:$E$13372,3,0)</f>
        <v>#N/A</v>
      </c>
    </row>
    <row r="1978" spans="5:13" hidden="1" x14ac:dyDescent="0.25">
      <c r="E1978" t="s">
        <v>16583</v>
      </c>
      <c r="F1978">
        <f t="shared" si="60"/>
        <v>2600</v>
      </c>
      <c r="G1978" s="11">
        <f t="shared" si="61"/>
        <v>2600</v>
      </c>
      <c r="L1978" t="s">
        <v>16583</v>
      </c>
      <c r="M1978" t="e">
        <f>VLOOKUP(L1978,lot!$A$3:$E$13372,3,0)</f>
        <v>#N/A</v>
      </c>
    </row>
    <row r="1979" spans="5:13" hidden="1" x14ac:dyDescent="0.25">
      <c r="E1979" t="s">
        <v>16582</v>
      </c>
      <c r="F1979">
        <f t="shared" si="60"/>
        <v>2000</v>
      </c>
      <c r="G1979" s="11">
        <f t="shared" si="61"/>
        <v>2000</v>
      </c>
      <c r="L1979" t="s">
        <v>16582</v>
      </c>
      <c r="M1979" t="e">
        <f>VLOOKUP(L1979,lot!$A$3:$E$13372,3,0)</f>
        <v>#N/A</v>
      </c>
    </row>
    <row r="1980" spans="5:13" hidden="1" x14ac:dyDescent="0.25">
      <c r="E1980" t="s">
        <v>16584</v>
      </c>
      <c r="F1980" t="e">
        <f t="shared" si="60"/>
        <v>#N/A</v>
      </c>
      <c r="G1980" s="11" t="str">
        <f t="shared" si="61"/>
        <v>0</v>
      </c>
      <c r="L1980" t="s">
        <v>16584</v>
      </c>
      <c r="M1980" t="e">
        <f>VLOOKUP(L1980,lot!$A$3:$E$13372,3,0)</f>
        <v>#N/A</v>
      </c>
    </row>
    <row r="1981" spans="5:13" hidden="1" x14ac:dyDescent="0.25">
      <c r="E1981" t="s">
        <v>16585</v>
      </c>
      <c r="F1981">
        <f t="shared" si="60"/>
        <v>2658</v>
      </c>
      <c r="G1981" s="11">
        <f t="shared" si="61"/>
        <v>2658</v>
      </c>
      <c r="L1981" t="s">
        <v>16585</v>
      </c>
      <c r="M1981" t="e">
        <f>VLOOKUP(L1981,lot!$A$3:$E$13372,3,0)</f>
        <v>#N/A</v>
      </c>
    </row>
    <row r="1982" spans="5:13" hidden="1" x14ac:dyDescent="0.25">
      <c r="E1982" t="s">
        <v>16586</v>
      </c>
      <c r="F1982">
        <f t="shared" si="60"/>
        <v>2780</v>
      </c>
      <c r="G1982" s="11">
        <f t="shared" si="61"/>
        <v>2780</v>
      </c>
      <c r="L1982" t="s">
        <v>16586</v>
      </c>
      <c r="M1982" t="e">
        <f>VLOOKUP(L1982,lot!$A$3:$E$13372,3,0)</f>
        <v>#N/A</v>
      </c>
    </row>
    <row r="1983" spans="5:13" hidden="1" x14ac:dyDescent="0.25">
      <c r="E1983" t="s">
        <v>16619</v>
      </c>
      <c r="F1983" t="e">
        <f t="shared" si="60"/>
        <v>#N/A</v>
      </c>
      <c r="G1983" s="11" t="str">
        <f t="shared" si="61"/>
        <v>0</v>
      </c>
      <c r="L1983" t="s">
        <v>16619</v>
      </c>
      <c r="M1983" t="e">
        <f>VLOOKUP(L1983,lot!$A$3:$E$13372,3,0)</f>
        <v>#N/A</v>
      </c>
    </row>
    <row r="1984" spans="5:13" hidden="1" x14ac:dyDescent="0.25">
      <c r="E1984" t="s">
        <v>16620</v>
      </c>
      <c r="F1984" t="e">
        <f t="shared" si="60"/>
        <v>#N/A</v>
      </c>
      <c r="G1984" s="11" t="str">
        <f t="shared" si="61"/>
        <v>0</v>
      </c>
      <c r="L1984" t="s">
        <v>16620</v>
      </c>
      <c r="M1984" t="e">
        <f>VLOOKUP(L1984,lot!$A$3:$E$13372,3,0)</f>
        <v>#N/A</v>
      </c>
    </row>
    <row r="1985" spans="5:13" hidden="1" x14ac:dyDescent="0.25">
      <c r="E1985" t="s">
        <v>16621</v>
      </c>
      <c r="F1985">
        <f t="shared" si="60"/>
        <v>1340</v>
      </c>
      <c r="G1985" s="11">
        <f t="shared" si="61"/>
        <v>1340</v>
      </c>
      <c r="L1985" t="s">
        <v>16621</v>
      </c>
      <c r="M1985" t="e">
        <f>VLOOKUP(L1985,lot!$A$3:$E$13372,3,0)</f>
        <v>#N/A</v>
      </c>
    </row>
    <row r="1986" spans="5:13" hidden="1" x14ac:dyDescent="0.25">
      <c r="E1986" t="s">
        <v>16624</v>
      </c>
      <c r="F1986">
        <f t="shared" si="60"/>
        <v>6105</v>
      </c>
      <c r="G1986" s="11">
        <f t="shared" si="61"/>
        <v>6105</v>
      </c>
      <c r="L1986" t="s">
        <v>16624</v>
      </c>
      <c r="M1986" t="e">
        <f>VLOOKUP(L1986,lot!$A$3:$E$13372,3,0)</f>
        <v>#N/A</v>
      </c>
    </row>
    <row r="1987" spans="5:13" hidden="1" x14ac:dyDescent="0.25">
      <c r="E1987" t="s">
        <v>16609</v>
      </c>
      <c r="F1987">
        <f t="shared" ref="F1987:F2050" si="62">VLOOKUP(E1987,$B$2:$C$1866,2,0)</f>
        <v>23</v>
      </c>
      <c r="G1987" s="11">
        <f t="shared" ref="G1987:G2050" si="63">IF(ISNA(F1987),"0",F1987)</f>
        <v>23</v>
      </c>
      <c r="L1987" t="s">
        <v>16609</v>
      </c>
      <c r="M1987" t="e">
        <f>VLOOKUP(L1987,lot!$A$3:$E$13372,3,0)</f>
        <v>#N/A</v>
      </c>
    </row>
    <row r="1988" spans="5:13" hidden="1" x14ac:dyDescent="0.25">
      <c r="E1988" t="s">
        <v>16610</v>
      </c>
      <c r="F1988" t="e">
        <f t="shared" si="62"/>
        <v>#N/A</v>
      </c>
      <c r="G1988" s="11" t="str">
        <f t="shared" si="63"/>
        <v>0</v>
      </c>
      <c r="L1988" t="s">
        <v>16610</v>
      </c>
      <c r="M1988" t="e">
        <f>VLOOKUP(L1988,lot!$A$3:$E$13372,3,0)</f>
        <v>#N/A</v>
      </c>
    </row>
    <row r="1989" spans="5:13" hidden="1" x14ac:dyDescent="0.25">
      <c r="E1989" t="s">
        <v>16611</v>
      </c>
      <c r="F1989">
        <f t="shared" si="62"/>
        <v>200</v>
      </c>
      <c r="G1989" s="11">
        <f t="shared" si="63"/>
        <v>200</v>
      </c>
      <c r="L1989" t="s">
        <v>16611</v>
      </c>
      <c r="M1989" t="e">
        <f>VLOOKUP(L1989,lot!$A$3:$E$13372,3,0)</f>
        <v>#N/A</v>
      </c>
    </row>
    <row r="1990" spans="5:13" hidden="1" x14ac:dyDescent="0.25">
      <c r="E1990" t="s">
        <v>16612</v>
      </c>
      <c r="F1990">
        <f t="shared" si="62"/>
        <v>800</v>
      </c>
      <c r="G1990" s="11">
        <f t="shared" si="63"/>
        <v>800</v>
      </c>
      <c r="L1990" t="s">
        <v>16612</v>
      </c>
      <c r="M1990" t="e">
        <f>VLOOKUP(L1990,lot!$A$3:$E$13372,3,0)</f>
        <v>#N/A</v>
      </c>
    </row>
    <row r="1991" spans="5:13" hidden="1" x14ac:dyDescent="0.25">
      <c r="E1991" t="s">
        <v>16588</v>
      </c>
      <c r="F1991">
        <f t="shared" si="62"/>
        <v>25</v>
      </c>
      <c r="G1991" s="11">
        <f t="shared" si="63"/>
        <v>25</v>
      </c>
      <c r="L1991" t="s">
        <v>16588</v>
      </c>
      <c r="M1991" t="e">
        <f>VLOOKUP(L1991,lot!$A$3:$E$13372,3,0)</f>
        <v>#N/A</v>
      </c>
    </row>
    <row r="1992" spans="5:13" hidden="1" x14ac:dyDescent="0.25">
      <c r="E1992" t="s">
        <v>16589</v>
      </c>
      <c r="F1992">
        <f t="shared" si="62"/>
        <v>850</v>
      </c>
      <c r="G1992" s="11">
        <f t="shared" si="63"/>
        <v>850</v>
      </c>
      <c r="L1992" t="s">
        <v>16589</v>
      </c>
      <c r="M1992" t="e">
        <f>VLOOKUP(L1992,lot!$A$3:$E$13372,3,0)</f>
        <v>#N/A</v>
      </c>
    </row>
    <row r="1993" spans="5:13" hidden="1" x14ac:dyDescent="0.25">
      <c r="E1993" t="s">
        <v>16599</v>
      </c>
      <c r="F1993">
        <f t="shared" si="62"/>
        <v>18</v>
      </c>
      <c r="G1993" s="11">
        <f t="shared" si="63"/>
        <v>18</v>
      </c>
      <c r="L1993" t="s">
        <v>16599</v>
      </c>
      <c r="M1993" t="e">
        <f>VLOOKUP(L1993,lot!$A$3:$E$13372,3,0)</f>
        <v>#N/A</v>
      </c>
    </row>
    <row r="1994" spans="5:13" hidden="1" x14ac:dyDescent="0.25">
      <c r="E1994" t="s">
        <v>16600</v>
      </c>
      <c r="F1994">
        <f t="shared" si="62"/>
        <v>4</v>
      </c>
      <c r="G1994" s="11">
        <f t="shared" si="63"/>
        <v>4</v>
      </c>
      <c r="L1994" t="s">
        <v>16600</v>
      </c>
      <c r="M1994" t="e">
        <f>VLOOKUP(L1994,lot!$A$3:$E$13372,3,0)</f>
        <v>#N/A</v>
      </c>
    </row>
    <row r="1995" spans="5:13" hidden="1" x14ac:dyDescent="0.25">
      <c r="E1995" t="s">
        <v>16601</v>
      </c>
      <c r="F1995" t="e">
        <f t="shared" si="62"/>
        <v>#N/A</v>
      </c>
      <c r="G1995" s="11" t="str">
        <f t="shared" si="63"/>
        <v>0</v>
      </c>
      <c r="L1995" t="s">
        <v>16601</v>
      </c>
      <c r="M1995" t="e">
        <f>VLOOKUP(L1995,lot!$A$3:$E$13372,3,0)</f>
        <v>#N/A</v>
      </c>
    </row>
    <row r="1996" spans="5:13" hidden="1" x14ac:dyDescent="0.25">
      <c r="E1996" t="s">
        <v>16602</v>
      </c>
      <c r="F1996" t="e">
        <f t="shared" si="62"/>
        <v>#N/A</v>
      </c>
      <c r="G1996" s="11" t="str">
        <f t="shared" si="63"/>
        <v>0</v>
      </c>
      <c r="L1996" t="s">
        <v>16602</v>
      </c>
      <c r="M1996" t="e">
        <f>VLOOKUP(L1996,lot!$A$3:$E$13372,3,0)</f>
        <v>#N/A</v>
      </c>
    </row>
    <row r="1997" spans="5:13" hidden="1" x14ac:dyDescent="0.25">
      <c r="E1997" t="s">
        <v>16603</v>
      </c>
      <c r="F1997">
        <f t="shared" si="62"/>
        <v>844</v>
      </c>
      <c r="G1997" s="11">
        <f t="shared" si="63"/>
        <v>844</v>
      </c>
      <c r="L1997" t="s">
        <v>16603</v>
      </c>
      <c r="M1997" t="e">
        <f>VLOOKUP(L1997,lot!$A$3:$E$13372,3,0)</f>
        <v>#N/A</v>
      </c>
    </row>
    <row r="1998" spans="5:13" hidden="1" x14ac:dyDescent="0.25">
      <c r="E1998" t="s">
        <v>16587</v>
      </c>
      <c r="F1998">
        <f t="shared" si="62"/>
        <v>85</v>
      </c>
      <c r="G1998" s="11">
        <f t="shared" si="63"/>
        <v>85</v>
      </c>
      <c r="L1998" t="s">
        <v>16587</v>
      </c>
      <c r="M1998" t="e">
        <f>VLOOKUP(L1998,lot!$A$3:$E$13372,3,0)</f>
        <v>#N/A</v>
      </c>
    </row>
    <row r="1999" spans="5:13" hidden="1" x14ac:dyDescent="0.25">
      <c r="E1999" t="s">
        <v>16592</v>
      </c>
      <c r="F1999" t="e">
        <f t="shared" si="62"/>
        <v>#N/A</v>
      </c>
      <c r="G1999" s="11" t="str">
        <f t="shared" si="63"/>
        <v>0</v>
      </c>
      <c r="L1999" t="s">
        <v>16592</v>
      </c>
      <c r="M1999" t="e">
        <f>VLOOKUP(L1999,lot!$A$3:$E$13372,3,0)</f>
        <v>#N/A</v>
      </c>
    </row>
    <row r="2000" spans="5:13" hidden="1" x14ac:dyDescent="0.25">
      <c r="E2000" t="s">
        <v>16593</v>
      </c>
      <c r="F2000" t="e">
        <f t="shared" si="62"/>
        <v>#N/A</v>
      </c>
      <c r="G2000" s="11" t="str">
        <f t="shared" si="63"/>
        <v>0</v>
      </c>
      <c r="L2000" t="s">
        <v>16593</v>
      </c>
      <c r="M2000" t="e">
        <f>VLOOKUP(L2000,lot!$A$3:$E$13372,3,0)</f>
        <v>#N/A</v>
      </c>
    </row>
    <row r="2001" spans="5:13" hidden="1" x14ac:dyDescent="0.25">
      <c r="E2001" t="s">
        <v>16594</v>
      </c>
      <c r="F2001" t="e">
        <f t="shared" si="62"/>
        <v>#N/A</v>
      </c>
      <c r="G2001" s="11" t="str">
        <f t="shared" si="63"/>
        <v>0</v>
      </c>
      <c r="L2001" t="s">
        <v>16594</v>
      </c>
      <c r="M2001" t="e">
        <f>VLOOKUP(L2001,lot!$A$3:$E$13372,3,0)</f>
        <v>#N/A</v>
      </c>
    </row>
    <row r="2002" spans="5:13" hidden="1" x14ac:dyDescent="0.25">
      <c r="E2002" t="s">
        <v>16596</v>
      </c>
      <c r="F2002" t="e">
        <f t="shared" si="62"/>
        <v>#N/A</v>
      </c>
      <c r="G2002" s="11" t="str">
        <f t="shared" si="63"/>
        <v>0</v>
      </c>
      <c r="L2002" t="s">
        <v>16596</v>
      </c>
      <c r="M2002" t="e">
        <f>VLOOKUP(L2002,lot!$A$3:$E$13372,3,0)</f>
        <v>#N/A</v>
      </c>
    </row>
    <row r="2003" spans="5:13" hidden="1" x14ac:dyDescent="0.25">
      <c r="E2003" t="s">
        <v>16597</v>
      </c>
      <c r="F2003" t="e">
        <f t="shared" si="62"/>
        <v>#N/A</v>
      </c>
      <c r="G2003" s="11" t="str">
        <f t="shared" si="63"/>
        <v>0</v>
      </c>
      <c r="L2003" t="s">
        <v>16597</v>
      </c>
      <c r="M2003" t="e">
        <f>VLOOKUP(L2003,lot!$A$3:$E$13372,3,0)</f>
        <v>#N/A</v>
      </c>
    </row>
    <row r="2004" spans="5:13" hidden="1" x14ac:dyDescent="0.25">
      <c r="E2004" t="s">
        <v>16598</v>
      </c>
      <c r="F2004">
        <f t="shared" si="62"/>
        <v>6774</v>
      </c>
      <c r="G2004" s="11">
        <f t="shared" si="63"/>
        <v>6774</v>
      </c>
      <c r="L2004" t="s">
        <v>16598</v>
      </c>
      <c r="M2004" t="e">
        <f>VLOOKUP(L2004,lot!$A$3:$E$13372,3,0)</f>
        <v>#N/A</v>
      </c>
    </row>
    <row r="2005" spans="5:13" hidden="1" x14ac:dyDescent="0.25">
      <c r="E2005" t="s">
        <v>16595</v>
      </c>
      <c r="F2005">
        <f t="shared" si="62"/>
        <v>17920</v>
      </c>
      <c r="G2005" s="11">
        <f t="shared" si="63"/>
        <v>17920</v>
      </c>
      <c r="L2005" t="s">
        <v>16595</v>
      </c>
      <c r="M2005" t="e">
        <f>VLOOKUP(L2005,lot!$A$3:$E$13372,3,0)</f>
        <v>#N/A</v>
      </c>
    </row>
    <row r="2006" spans="5:13" hidden="1" x14ac:dyDescent="0.25">
      <c r="E2006" t="s">
        <v>16622</v>
      </c>
      <c r="F2006">
        <f t="shared" si="62"/>
        <v>180</v>
      </c>
      <c r="G2006" s="11">
        <f t="shared" si="63"/>
        <v>180</v>
      </c>
      <c r="L2006" t="s">
        <v>16622</v>
      </c>
      <c r="M2006" t="e">
        <f>VLOOKUP(L2006,lot!$A$3:$E$13372,3,0)</f>
        <v>#N/A</v>
      </c>
    </row>
    <row r="2007" spans="5:13" hidden="1" x14ac:dyDescent="0.25">
      <c r="E2007" t="s">
        <v>16623</v>
      </c>
      <c r="F2007">
        <f t="shared" si="62"/>
        <v>400</v>
      </c>
      <c r="G2007" s="11">
        <f t="shared" si="63"/>
        <v>400</v>
      </c>
      <c r="L2007" t="s">
        <v>16623</v>
      </c>
      <c r="M2007" t="e">
        <f>VLOOKUP(L2007,lot!$A$3:$E$13372,3,0)</f>
        <v>#N/A</v>
      </c>
    </row>
    <row r="2008" spans="5:13" hidden="1" x14ac:dyDescent="0.25">
      <c r="E2008" t="s">
        <v>14404</v>
      </c>
      <c r="F2008">
        <f t="shared" si="62"/>
        <v>4</v>
      </c>
      <c r="G2008" s="11">
        <f t="shared" si="63"/>
        <v>4</v>
      </c>
      <c r="L2008" t="s">
        <v>14404</v>
      </c>
      <c r="M2008" t="e">
        <f>VLOOKUP(L2008,lot!$A$3:$E$13372,3,0)</f>
        <v>#N/A</v>
      </c>
    </row>
    <row r="2009" spans="5:13" hidden="1" x14ac:dyDescent="0.25">
      <c r="E2009" t="s">
        <v>16604</v>
      </c>
      <c r="F2009" t="e">
        <f t="shared" si="62"/>
        <v>#N/A</v>
      </c>
      <c r="G2009" s="11" t="str">
        <f t="shared" si="63"/>
        <v>0</v>
      </c>
      <c r="L2009" t="s">
        <v>16604</v>
      </c>
      <c r="M2009" t="e">
        <f>VLOOKUP(L2009,lot!$A$3:$E$13372,3,0)</f>
        <v>#N/A</v>
      </c>
    </row>
    <row r="2010" spans="5:13" hidden="1" x14ac:dyDescent="0.25">
      <c r="E2010" t="s">
        <v>16605</v>
      </c>
      <c r="F2010">
        <f t="shared" si="62"/>
        <v>2</v>
      </c>
      <c r="G2010" s="11">
        <f t="shared" si="63"/>
        <v>2</v>
      </c>
      <c r="L2010" t="s">
        <v>16605</v>
      </c>
      <c r="M2010" t="e">
        <f>VLOOKUP(L2010,lot!$A$3:$E$13372,3,0)</f>
        <v>#N/A</v>
      </c>
    </row>
    <row r="2011" spans="5:13" hidden="1" x14ac:dyDescent="0.25">
      <c r="E2011" t="s">
        <v>16606</v>
      </c>
      <c r="F2011" t="e">
        <f t="shared" si="62"/>
        <v>#N/A</v>
      </c>
      <c r="G2011" s="11" t="str">
        <f t="shared" si="63"/>
        <v>0</v>
      </c>
      <c r="L2011" t="s">
        <v>16606</v>
      </c>
      <c r="M2011" t="e">
        <f>VLOOKUP(L2011,lot!$A$3:$E$13372,3,0)</f>
        <v>#N/A</v>
      </c>
    </row>
    <row r="2012" spans="5:13" hidden="1" x14ac:dyDescent="0.25">
      <c r="E2012" t="s">
        <v>16607</v>
      </c>
      <c r="F2012" t="e">
        <f t="shared" si="62"/>
        <v>#N/A</v>
      </c>
      <c r="G2012" s="11" t="str">
        <f t="shared" si="63"/>
        <v>0</v>
      </c>
      <c r="L2012" t="s">
        <v>16607</v>
      </c>
      <c r="M2012" t="e">
        <f>VLOOKUP(L2012,lot!$A$3:$E$13372,3,0)</f>
        <v>#N/A</v>
      </c>
    </row>
    <row r="2013" spans="5:13" hidden="1" x14ac:dyDescent="0.25">
      <c r="E2013" t="s">
        <v>16608</v>
      </c>
      <c r="F2013">
        <f t="shared" si="62"/>
        <v>1720</v>
      </c>
      <c r="G2013" s="11">
        <f t="shared" si="63"/>
        <v>1720</v>
      </c>
      <c r="L2013" t="s">
        <v>16608</v>
      </c>
      <c r="M2013" t="e">
        <f>VLOOKUP(L2013,lot!$A$3:$E$13372,3,0)</f>
        <v>#N/A</v>
      </c>
    </row>
    <row r="2014" spans="5:13" hidden="1" x14ac:dyDescent="0.25">
      <c r="E2014" t="s">
        <v>16590</v>
      </c>
      <c r="F2014">
        <f t="shared" si="62"/>
        <v>25</v>
      </c>
      <c r="G2014" s="11">
        <f t="shared" si="63"/>
        <v>25</v>
      </c>
      <c r="L2014" t="s">
        <v>16590</v>
      </c>
      <c r="M2014" t="e">
        <f>VLOOKUP(L2014,lot!$A$3:$E$13372,3,0)</f>
        <v>#N/A</v>
      </c>
    </row>
    <row r="2015" spans="5:13" hidden="1" x14ac:dyDescent="0.25">
      <c r="E2015" t="s">
        <v>16591</v>
      </c>
      <c r="F2015">
        <f t="shared" si="62"/>
        <v>780</v>
      </c>
      <c r="G2015" s="11">
        <f t="shared" si="63"/>
        <v>780</v>
      </c>
      <c r="L2015" t="s">
        <v>16591</v>
      </c>
      <c r="M2015" t="e">
        <f>VLOOKUP(L2015,lot!$A$3:$E$13372,3,0)</f>
        <v>#N/A</v>
      </c>
    </row>
    <row r="2016" spans="5:13" hidden="1" x14ac:dyDescent="0.25">
      <c r="E2016" t="s">
        <v>16616</v>
      </c>
      <c r="F2016">
        <f t="shared" si="62"/>
        <v>36</v>
      </c>
      <c r="G2016" s="11">
        <f t="shared" si="63"/>
        <v>36</v>
      </c>
      <c r="L2016" t="s">
        <v>16616</v>
      </c>
      <c r="M2016" t="e">
        <f>VLOOKUP(L2016,lot!$A$3:$E$13372,3,0)</f>
        <v>#N/A</v>
      </c>
    </row>
    <row r="2017" spans="5:13" hidden="1" x14ac:dyDescent="0.25">
      <c r="E2017" t="s">
        <v>16618</v>
      </c>
      <c r="F2017" t="e">
        <f t="shared" si="62"/>
        <v>#N/A</v>
      </c>
      <c r="G2017" s="11" t="str">
        <f t="shared" si="63"/>
        <v>0</v>
      </c>
      <c r="L2017" t="s">
        <v>16618</v>
      </c>
      <c r="M2017" t="e">
        <f>VLOOKUP(L2017,lot!$A$3:$E$13372,3,0)</f>
        <v>#N/A</v>
      </c>
    </row>
    <row r="2018" spans="5:13" hidden="1" x14ac:dyDescent="0.25">
      <c r="E2018" t="s">
        <v>16615</v>
      </c>
      <c r="F2018" t="e">
        <f t="shared" si="62"/>
        <v>#N/A</v>
      </c>
      <c r="G2018" s="11" t="str">
        <f t="shared" si="63"/>
        <v>0</v>
      </c>
      <c r="L2018" t="s">
        <v>16615</v>
      </c>
      <c r="M2018" t="e">
        <f>VLOOKUP(L2018,lot!$A$3:$E$13372,3,0)</f>
        <v>#N/A</v>
      </c>
    </row>
    <row r="2019" spans="5:13" hidden="1" x14ac:dyDescent="0.25">
      <c r="E2019" t="s">
        <v>16617</v>
      </c>
      <c r="F2019" t="e">
        <f t="shared" si="62"/>
        <v>#N/A</v>
      </c>
      <c r="G2019" s="11" t="str">
        <f t="shared" si="63"/>
        <v>0</v>
      </c>
      <c r="L2019" t="s">
        <v>16617</v>
      </c>
      <c r="M2019" t="e">
        <f>VLOOKUP(L2019,lot!$A$3:$E$13372,3,0)</f>
        <v>#N/A</v>
      </c>
    </row>
    <row r="2020" spans="5:13" hidden="1" x14ac:dyDescent="0.25">
      <c r="E2020" t="s">
        <v>16613</v>
      </c>
      <c r="F2020">
        <f t="shared" si="62"/>
        <v>560</v>
      </c>
      <c r="G2020" s="11">
        <f t="shared" si="63"/>
        <v>560</v>
      </c>
      <c r="L2020" t="s">
        <v>16613</v>
      </c>
      <c r="M2020" t="e">
        <f>VLOOKUP(L2020,lot!$A$3:$E$13372,3,0)</f>
        <v>#N/A</v>
      </c>
    </row>
    <row r="2021" spans="5:13" hidden="1" x14ac:dyDescent="0.25">
      <c r="E2021" t="s">
        <v>16614</v>
      </c>
      <c r="F2021">
        <f t="shared" si="62"/>
        <v>1760</v>
      </c>
      <c r="G2021" s="11">
        <f t="shared" si="63"/>
        <v>1760</v>
      </c>
      <c r="L2021" t="s">
        <v>16614</v>
      </c>
      <c r="M2021" t="e">
        <f>VLOOKUP(L2021,lot!$A$3:$E$13372,3,0)</f>
        <v>#N/A</v>
      </c>
    </row>
    <row r="2022" spans="5:13" hidden="1" x14ac:dyDescent="0.25">
      <c r="E2022" t="s">
        <v>16625</v>
      </c>
      <c r="F2022" t="e">
        <f t="shared" si="62"/>
        <v>#N/A</v>
      </c>
      <c r="G2022" s="11" t="str">
        <f t="shared" si="63"/>
        <v>0</v>
      </c>
      <c r="L2022" t="s">
        <v>16625</v>
      </c>
      <c r="M2022" t="e">
        <f>VLOOKUP(L2022,lot!$A$3:$E$13372,3,0)</f>
        <v>#N/A</v>
      </c>
    </row>
    <row r="2023" spans="5:13" hidden="1" x14ac:dyDescent="0.25">
      <c r="E2023" t="s">
        <v>14405</v>
      </c>
      <c r="F2023" t="e">
        <f t="shared" si="62"/>
        <v>#N/A</v>
      </c>
      <c r="G2023" s="11" t="str">
        <f t="shared" si="63"/>
        <v>0</v>
      </c>
      <c r="L2023" t="s">
        <v>14405</v>
      </c>
      <c r="M2023" t="e">
        <f>VLOOKUP(L2023,lot!$A$3:$E$13372,3,0)</f>
        <v>#N/A</v>
      </c>
    </row>
    <row r="2024" spans="5:13" hidden="1" x14ac:dyDescent="0.25">
      <c r="E2024" t="s">
        <v>16628</v>
      </c>
      <c r="F2024">
        <f t="shared" si="62"/>
        <v>1050</v>
      </c>
      <c r="G2024" s="11">
        <f t="shared" si="63"/>
        <v>1050</v>
      </c>
      <c r="L2024" t="s">
        <v>16628</v>
      </c>
      <c r="M2024" t="e">
        <f>VLOOKUP(L2024,lot!$A$3:$E$13372,3,0)</f>
        <v>#N/A</v>
      </c>
    </row>
    <row r="2025" spans="5:13" hidden="1" x14ac:dyDescent="0.25">
      <c r="E2025" t="s">
        <v>16626</v>
      </c>
      <c r="F2025">
        <f t="shared" si="62"/>
        <v>12</v>
      </c>
      <c r="G2025" s="11">
        <f t="shared" si="63"/>
        <v>12</v>
      </c>
      <c r="L2025" t="s">
        <v>16626</v>
      </c>
      <c r="M2025" t="e">
        <f>VLOOKUP(L2025,lot!$A$3:$E$13372,3,0)</f>
        <v>#N/A</v>
      </c>
    </row>
    <row r="2026" spans="5:13" hidden="1" x14ac:dyDescent="0.25">
      <c r="E2026" t="s">
        <v>16627</v>
      </c>
      <c r="F2026">
        <f t="shared" si="62"/>
        <v>600</v>
      </c>
      <c r="G2026" s="11">
        <f t="shared" si="63"/>
        <v>600</v>
      </c>
      <c r="L2026" t="s">
        <v>16627</v>
      </c>
      <c r="M2026" t="e">
        <f>VLOOKUP(L2026,lot!$A$3:$E$13372,3,0)</f>
        <v>#N/A</v>
      </c>
    </row>
    <row r="2027" spans="5:13" hidden="1" x14ac:dyDescent="0.25">
      <c r="E2027" t="s">
        <v>14406</v>
      </c>
      <c r="F2027">
        <f t="shared" si="62"/>
        <v>10</v>
      </c>
      <c r="G2027" s="11">
        <f t="shared" si="63"/>
        <v>10</v>
      </c>
      <c r="L2027" t="s">
        <v>14406</v>
      </c>
      <c r="M2027" t="e">
        <f>VLOOKUP(L2027,lot!$A$3:$E$13372,3,0)</f>
        <v>#N/A</v>
      </c>
    </row>
    <row r="2028" spans="5:13" hidden="1" x14ac:dyDescent="0.25">
      <c r="E2028" t="s">
        <v>14407</v>
      </c>
      <c r="F2028">
        <f t="shared" si="62"/>
        <v>3</v>
      </c>
      <c r="G2028" s="11">
        <f t="shared" si="63"/>
        <v>3</v>
      </c>
      <c r="L2028" t="s">
        <v>14407</v>
      </c>
      <c r="M2028" t="e">
        <f>VLOOKUP(L2028,lot!$A$3:$E$13372,3,0)</f>
        <v>#N/A</v>
      </c>
    </row>
    <row r="2029" spans="5:13" hidden="1" x14ac:dyDescent="0.25">
      <c r="E2029" t="s">
        <v>14408</v>
      </c>
      <c r="F2029">
        <f t="shared" si="62"/>
        <v>1</v>
      </c>
      <c r="G2029" s="11">
        <f t="shared" si="63"/>
        <v>1</v>
      </c>
      <c r="L2029" t="s">
        <v>14408</v>
      </c>
      <c r="M2029" t="e">
        <f>VLOOKUP(L2029,lot!$A$3:$E$13372,3,0)</f>
        <v>#N/A</v>
      </c>
    </row>
    <row r="2030" spans="5:13" hidden="1" x14ac:dyDescent="0.25">
      <c r="E2030" t="s">
        <v>16630</v>
      </c>
      <c r="F2030" t="e">
        <f t="shared" si="62"/>
        <v>#N/A</v>
      </c>
      <c r="G2030" s="11" t="str">
        <f t="shared" si="63"/>
        <v>0</v>
      </c>
      <c r="L2030" t="s">
        <v>16630</v>
      </c>
      <c r="M2030" t="e">
        <f>VLOOKUP(L2030,lot!$A$3:$E$13372,3,0)</f>
        <v>#N/A</v>
      </c>
    </row>
    <row r="2031" spans="5:13" hidden="1" x14ac:dyDescent="0.25">
      <c r="E2031" t="s">
        <v>16632</v>
      </c>
      <c r="F2031" t="e">
        <f t="shared" si="62"/>
        <v>#N/A</v>
      </c>
      <c r="G2031" s="11" t="str">
        <f t="shared" si="63"/>
        <v>0</v>
      </c>
      <c r="L2031" t="s">
        <v>16632</v>
      </c>
      <c r="M2031" t="e">
        <f>VLOOKUP(L2031,lot!$A$3:$E$13372,3,0)</f>
        <v>#N/A</v>
      </c>
    </row>
    <row r="2032" spans="5:13" hidden="1" x14ac:dyDescent="0.25">
      <c r="E2032" t="s">
        <v>16629</v>
      </c>
      <c r="F2032" t="e">
        <f t="shared" si="62"/>
        <v>#N/A</v>
      </c>
      <c r="G2032" s="11" t="str">
        <f t="shared" si="63"/>
        <v>0</v>
      </c>
      <c r="L2032" t="s">
        <v>16629</v>
      </c>
      <c r="M2032" t="e">
        <f>VLOOKUP(L2032,lot!$A$3:$E$13372,3,0)</f>
        <v>#N/A</v>
      </c>
    </row>
    <row r="2033" spans="5:13" hidden="1" x14ac:dyDescent="0.25">
      <c r="E2033" t="s">
        <v>16631</v>
      </c>
      <c r="F2033">
        <f t="shared" si="62"/>
        <v>236</v>
      </c>
      <c r="G2033" s="11">
        <f t="shared" si="63"/>
        <v>236</v>
      </c>
      <c r="L2033" t="s">
        <v>16631</v>
      </c>
      <c r="M2033" t="e">
        <f>VLOOKUP(L2033,lot!$A$3:$E$13372,3,0)</f>
        <v>#N/A</v>
      </c>
    </row>
    <row r="2034" spans="5:13" hidden="1" x14ac:dyDescent="0.25">
      <c r="E2034" t="s">
        <v>14412</v>
      </c>
      <c r="F2034">
        <f t="shared" si="62"/>
        <v>1</v>
      </c>
      <c r="G2034" s="11">
        <f t="shared" si="63"/>
        <v>1</v>
      </c>
      <c r="L2034" t="s">
        <v>14412</v>
      </c>
      <c r="M2034" t="e">
        <f>VLOOKUP(L2034,lot!$A$3:$E$13372,3,0)</f>
        <v>#N/A</v>
      </c>
    </row>
    <row r="2035" spans="5:13" hidden="1" x14ac:dyDescent="0.25">
      <c r="E2035" t="s">
        <v>16647</v>
      </c>
      <c r="F2035">
        <f t="shared" si="62"/>
        <v>155</v>
      </c>
      <c r="G2035" s="11">
        <f t="shared" si="63"/>
        <v>155</v>
      </c>
      <c r="L2035" t="s">
        <v>16647</v>
      </c>
      <c r="M2035" t="e">
        <f>VLOOKUP(L2035,lot!$A$3:$E$13372,3,0)</f>
        <v>#N/A</v>
      </c>
    </row>
    <row r="2036" spans="5:13" hidden="1" x14ac:dyDescent="0.25">
      <c r="E2036" t="s">
        <v>14409</v>
      </c>
      <c r="F2036" t="e">
        <f t="shared" si="62"/>
        <v>#N/A</v>
      </c>
      <c r="G2036" s="11" t="str">
        <f t="shared" si="63"/>
        <v>0</v>
      </c>
      <c r="L2036" t="s">
        <v>14409</v>
      </c>
      <c r="M2036" t="e">
        <f>VLOOKUP(L2036,lot!$A$3:$E$13372,3,0)</f>
        <v>#N/A</v>
      </c>
    </row>
    <row r="2037" spans="5:13" hidden="1" x14ac:dyDescent="0.25">
      <c r="E2037" t="s">
        <v>16644</v>
      </c>
      <c r="F2037" t="e">
        <f t="shared" si="62"/>
        <v>#N/A</v>
      </c>
      <c r="G2037" s="11" t="str">
        <f t="shared" si="63"/>
        <v>0</v>
      </c>
      <c r="L2037" t="s">
        <v>16644</v>
      </c>
      <c r="M2037" t="e">
        <f>VLOOKUP(L2037,lot!$A$3:$E$13372,3,0)</f>
        <v>#N/A</v>
      </c>
    </row>
    <row r="2038" spans="5:13" hidden="1" x14ac:dyDescent="0.25">
      <c r="E2038" t="s">
        <v>16645</v>
      </c>
      <c r="F2038">
        <f t="shared" si="62"/>
        <v>39</v>
      </c>
      <c r="G2038" s="11">
        <f t="shared" si="63"/>
        <v>39</v>
      </c>
      <c r="L2038" t="s">
        <v>16645</v>
      </c>
      <c r="M2038" t="e">
        <f>VLOOKUP(L2038,lot!$A$3:$E$13372,3,0)</f>
        <v>#N/A</v>
      </c>
    </row>
    <row r="2039" spans="5:13" hidden="1" x14ac:dyDescent="0.25">
      <c r="E2039" t="s">
        <v>16636</v>
      </c>
      <c r="F2039" t="e">
        <f t="shared" si="62"/>
        <v>#N/A</v>
      </c>
      <c r="G2039" s="11" t="str">
        <f t="shared" si="63"/>
        <v>0</v>
      </c>
      <c r="L2039" t="s">
        <v>16636</v>
      </c>
      <c r="M2039" t="e">
        <f>VLOOKUP(L2039,lot!$A$3:$E$13372,3,0)</f>
        <v>#N/A</v>
      </c>
    </row>
    <row r="2040" spans="5:13" hidden="1" x14ac:dyDescent="0.25">
      <c r="E2040" t="s">
        <v>16638</v>
      </c>
      <c r="F2040" t="e">
        <f t="shared" si="62"/>
        <v>#N/A</v>
      </c>
      <c r="G2040" s="11" t="str">
        <f t="shared" si="63"/>
        <v>0</v>
      </c>
      <c r="L2040" t="s">
        <v>16638</v>
      </c>
      <c r="M2040" t="e">
        <f>VLOOKUP(L2040,lot!$A$3:$E$13372,3,0)</f>
        <v>#N/A</v>
      </c>
    </row>
    <row r="2041" spans="5:13" hidden="1" x14ac:dyDescent="0.25">
      <c r="E2041" t="s">
        <v>16637</v>
      </c>
      <c r="F2041" t="e">
        <f t="shared" si="62"/>
        <v>#N/A</v>
      </c>
      <c r="G2041" s="11" t="str">
        <f t="shared" si="63"/>
        <v>0</v>
      </c>
      <c r="L2041" t="s">
        <v>16637</v>
      </c>
      <c r="M2041" t="e">
        <f>VLOOKUP(L2041,lot!$A$3:$E$13372,3,0)</f>
        <v>#N/A</v>
      </c>
    </row>
    <row r="2042" spans="5:13" hidden="1" x14ac:dyDescent="0.25">
      <c r="E2042" t="s">
        <v>14411</v>
      </c>
      <c r="F2042">
        <f t="shared" si="62"/>
        <v>138</v>
      </c>
      <c r="G2042" s="11">
        <f t="shared" si="63"/>
        <v>138</v>
      </c>
      <c r="L2042" t="s">
        <v>14411</v>
      </c>
      <c r="M2042" t="e">
        <f>VLOOKUP(L2042,lot!$A$3:$E$13372,3,0)</f>
        <v>#N/A</v>
      </c>
    </row>
    <row r="2043" spans="5:13" hidden="1" x14ac:dyDescent="0.25">
      <c r="E2043" t="s">
        <v>16640</v>
      </c>
      <c r="F2043" t="e">
        <f t="shared" si="62"/>
        <v>#N/A</v>
      </c>
      <c r="G2043" s="11" t="str">
        <f t="shared" si="63"/>
        <v>0</v>
      </c>
      <c r="L2043" t="s">
        <v>16640</v>
      </c>
      <c r="M2043" t="e">
        <f>VLOOKUP(L2043,lot!$A$3:$E$13372,3,0)</f>
        <v>#N/A</v>
      </c>
    </row>
    <row r="2044" spans="5:13" hidden="1" x14ac:dyDescent="0.25">
      <c r="E2044" t="s">
        <v>16639</v>
      </c>
      <c r="F2044">
        <f t="shared" si="62"/>
        <v>180</v>
      </c>
      <c r="G2044" s="11">
        <f t="shared" si="63"/>
        <v>180</v>
      </c>
      <c r="L2044" t="s">
        <v>16639</v>
      </c>
      <c r="M2044" t="e">
        <f>VLOOKUP(L2044,lot!$A$3:$E$13372,3,0)</f>
        <v>#N/A</v>
      </c>
    </row>
    <row r="2045" spans="5:13" hidden="1" x14ac:dyDescent="0.25">
      <c r="E2045" t="s">
        <v>16635</v>
      </c>
      <c r="F2045" t="e">
        <f t="shared" si="62"/>
        <v>#N/A</v>
      </c>
      <c r="G2045" s="11" t="str">
        <f t="shared" si="63"/>
        <v>0</v>
      </c>
      <c r="L2045" t="s">
        <v>16635</v>
      </c>
      <c r="M2045" t="e">
        <f>VLOOKUP(L2045,lot!$A$3:$E$13372,3,0)</f>
        <v>#N/A</v>
      </c>
    </row>
    <row r="2046" spans="5:13" hidden="1" x14ac:dyDescent="0.25">
      <c r="E2046" t="s">
        <v>14410</v>
      </c>
      <c r="F2046" t="e">
        <f t="shared" si="62"/>
        <v>#N/A</v>
      </c>
      <c r="G2046" s="11" t="str">
        <f t="shared" si="63"/>
        <v>0</v>
      </c>
      <c r="L2046" t="s">
        <v>14410</v>
      </c>
      <c r="M2046" t="e">
        <f>VLOOKUP(L2046,lot!$A$3:$E$13372,3,0)</f>
        <v>#N/A</v>
      </c>
    </row>
    <row r="2047" spans="5:13" hidden="1" x14ac:dyDescent="0.25">
      <c r="E2047" t="s">
        <v>16641</v>
      </c>
      <c r="F2047" t="e">
        <f t="shared" si="62"/>
        <v>#N/A</v>
      </c>
      <c r="G2047" s="11" t="str">
        <f t="shared" si="63"/>
        <v>0</v>
      </c>
      <c r="L2047" t="s">
        <v>16641</v>
      </c>
      <c r="M2047" t="e">
        <f>VLOOKUP(L2047,lot!$A$3:$E$13372,3,0)</f>
        <v>#N/A</v>
      </c>
    </row>
    <row r="2048" spans="5:13" hidden="1" x14ac:dyDescent="0.25">
      <c r="E2048" t="s">
        <v>16642</v>
      </c>
      <c r="F2048" t="e">
        <f t="shared" si="62"/>
        <v>#N/A</v>
      </c>
      <c r="G2048" s="11" t="str">
        <f t="shared" si="63"/>
        <v>0</v>
      </c>
      <c r="L2048" t="s">
        <v>16642</v>
      </c>
      <c r="M2048" t="e">
        <f>VLOOKUP(L2048,lot!$A$3:$E$13372,3,0)</f>
        <v>#N/A</v>
      </c>
    </row>
    <row r="2049" spans="5:13" hidden="1" x14ac:dyDescent="0.25">
      <c r="E2049" t="s">
        <v>16634</v>
      </c>
      <c r="F2049">
        <f t="shared" si="62"/>
        <v>21</v>
      </c>
      <c r="G2049" s="11">
        <f t="shared" si="63"/>
        <v>21</v>
      </c>
      <c r="L2049" t="s">
        <v>16634</v>
      </c>
      <c r="M2049" t="e">
        <f>VLOOKUP(L2049,lot!$A$3:$E$13372,3,0)</f>
        <v>#N/A</v>
      </c>
    </row>
    <row r="2050" spans="5:13" hidden="1" x14ac:dyDescent="0.25">
      <c r="E2050" t="s">
        <v>16633</v>
      </c>
      <c r="F2050">
        <f t="shared" si="62"/>
        <v>70</v>
      </c>
      <c r="G2050" s="11">
        <f t="shared" si="63"/>
        <v>70</v>
      </c>
      <c r="L2050" t="s">
        <v>16633</v>
      </c>
      <c r="M2050" t="e">
        <f>VLOOKUP(L2050,lot!$A$3:$E$13372,3,0)</f>
        <v>#N/A</v>
      </c>
    </row>
    <row r="2051" spans="5:13" hidden="1" x14ac:dyDescent="0.25">
      <c r="E2051" t="s">
        <v>16649</v>
      </c>
      <c r="F2051" t="e">
        <f t="shared" ref="F2051:F2114" si="64">VLOOKUP(E2051,$B$2:$C$1866,2,0)</f>
        <v>#N/A</v>
      </c>
      <c r="G2051" s="11" t="str">
        <f t="shared" ref="G2051:G2114" si="65">IF(ISNA(F2051),"0",F2051)</f>
        <v>0</v>
      </c>
      <c r="L2051" t="s">
        <v>16649</v>
      </c>
      <c r="M2051" t="e">
        <f>VLOOKUP(L2051,lot!$A$3:$E$13372,3,0)</f>
        <v>#N/A</v>
      </c>
    </row>
    <row r="2052" spans="5:13" hidden="1" x14ac:dyDescent="0.25">
      <c r="E2052" t="s">
        <v>16650</v>
      </c>
      <c r="F2052">
        <f t="shared" si="64"/>
        <v>1000</v>
      </c>
      <c r="G2052" s="11">
        <f t="shared" si="65"/>
        <v>1000</v>
      </c>
      <c r="L2052" t="s">
        <v>16650</v>
      </c>
      <c r="M2052" t="e">
        <f>VLOOKUP(L2052,lot!$A$3:$E$13372,3,0)</f>
        <v>#N/A</v>
      </c>
    </row>
    <row r="2053" spans="5:13" hidden="1" x14ac:dyDescent="0.25">
      <c r="E2053" t="s">
        <v>16655</v>
      </c>
      <c r="F2053">
        <f t="shared" si="64"/>
        <v>480</v>
      </c>
      <c r="G2053" s="11">
        <f t="shared" si="65"/>
        <v>480</v>
      </c>
      <c r="L2053" t="s">
        <v>16655</v>
      </c>
      <c r="M2053" t="e">
        <f>VLOOKUP(L2053,lot!$A$3:$E$13372,3,0)</f>
        <v>#N/A</v>
      </c>
    </row>
    <row r="2054" spans="5:13" hidden="1" x14ac:dyDescent="0.25">
      <c r="E2054" t="s">
        <v>14416</v>
      </c>
      <c r="F2054">
        <f t="shared" si="64"/>
        <v>5</v>
      </c>
      <c r="G2054" s="11">
        <f t="shared" si="65"/>
        <v>5</v>
      </c>
      <c r="L2054" t="s">
        <v>14416</v>
      </c>
      <c r="M2054" t="e">
        <f>VLOOKUP(L2054,lot!$A$3:$E$13372,3,0)</f>
        <v>#N/A</v>
      </c>
    </row>
    <row r="2055" spans="5:13" hidden="1" x14ac:dyDescent="0.25">
      <c r="E2055" t="s">
        <v>14413</v>
      </c>
      <c r="F2055">
        <f t="shared" si="64"/>
        <v>5</v>
      </c>
      <c r="G2055" s="11">
        <f t="shared" si="65"/>
        <v>5</v>
      </c>
      <c r="L2055" t="s">
        <v>14413</v>
      </c>
      <c r="M2055" t="e">
        <f>VLOOKUP(L2055,lot!$A$3:$E$13372,3,0)</f>
        <v>#N/A</v>
      </c>
    </row>
    <row r="2056" spans="5:13" hidden="1" x14ac:dyDescent="0.25">
      <c r="E2056" t="s">
        <v>14414</v>
      </c>
      <c r="F2056">
        <f t="shared" si="64"/>
        <v>5</v>
      </c>
      <c r="G2056" s="11">
        <f t="shared" si="65"/>
        <v>5</v>
      </c>
      <c r="L2056" t="s">
        <v>14414</v>
      </c>
      <c r="M2056" t="e">
        <f>VLOOKUP(L2056,lot!$A$3:$E$13372,3,0)</f>
        <v>#N/A</v>
      </c>
    </row>
    <row r="2057" spans="5:13" hidden="1" x14ac:dyDescent="0.25">
      <c r="E2057" t="s">
        <v>16654</v>
      </c>
      <c r="F2057" t="e">
        <f t="shared" si="64"/>
        <v>#N/A</v>
      </c>
      <c r="G2057" s="11" t="str">
        <f t="shared" si="65"/>
        <v>0</v>
      </c>
      <c r="L2057" t="s">
        <v>16654</v>
      </c>
      <c r="M2057" t="e">
        <f>VLOOKUP(L2057,lot!$A$3:$E$13372,3,0)</f>
        <v>#N/A</v>
      </c>
    </row>
    <row r="2058" spans="5:13" hidden="1" x14ac:dyDescent="0.25">
      <c r="E2058" t="s">
        <v>16651</v>
      </c>
      <c r="F2058">
        <f t="shared" si="64"/>
        <v>134</v>
      </c>
      <c r="G2058" s="11">
        <f t="shared" si="65"/>
        <v>134</v>
      </c>
      <c r="L2058" t="s">
        <v>16651</v>
      </c>
      <c r="M2058" t="e">
        <f>VLOOKUP(L2058,lot!$A$3:$E$13372,3,0)</f>
        <v>#N/A</v>
      </c>
    </row>
    <row r="2059" spans="5:13" hidden="1" x14ac:dyDescent="0.25">
      <c r="E2059" t="s">
        <v>16652</v>
      </c>
      <c r="F2059">
        <f t="shared" si="64"/>
        <v>9</v>
      </c>
      <c r="G2059" s="11">
        <f t="shared" si="65"/>
        <v>9</v>
      </c>
      <c r="L2059" t="s">
        <v>16652</v>
      </c>
      <c r="M2059" t="e">
        <f>VLOOKUP(L2059,lot!$A$3:$E$13372,3,0)</f>
        <v>#N/A</v>
      </c>
    </row>
    <row r="2060" spans="5:13" hidden="1" x14ac:dyDescent="0.25">
      <c r="E2060" t="s">
        <v>16653</v>
      </c>
      <c r="F2060">
        <f t="shared" si="64"/>
        <v>400</v>
      </c>
      <c r="G2060" s="11">
        <f t="shared" si="65"/>
        <v>400</v>
      </c>
      <c r="L2060" t="s">
        <v>16653</v>
      </c>
      <c r="M2060" t="e">
        <f>VLOOKUP(L2060,lot!$A$3:$E$13372,3,0)</f>
        <v>#N/A</v>
      </c>
    </row>
    <row r="2061" spans="5:13" hidden="1" x14ac:dyDescent="0.25">
      <c r="E2061" t="s">
        <v>14415</v>
      </c>
      <c r="F2061">
        <f t="shared" si="64"/>
        <v>5</v>
      </c>
      <c r="G2061" s="11">
        <f t="shared" si="65"/>
        <v>5</v>
      </c>
      <c r="L2061" t="s">
        <v>14415</v>
      </c>
      <c r="M2061" t="e">
        <f>VLOOKUP(L2061,lot!$A$3:$E$13372,3,0)</f>
        <v>#N/A</v>
      </c>
    </row>
    <row r="2062" spans="5:13" hidden="1" x14ac:dyDescent="0.25">
      <c r="E2062" t="s">
        <v>14417</v>
      </c>
      <c r="F2062">
        <f t="shared" si="64"/>
        <v>25</v>
      </c>
      <c r="G2062" s="11">
        <f t="shared" si="65"/>
        <v>25</v>
      </c>
      <c r="L2062" t="s">
        <v>14417</v>
      </c>
      <c r="M2062" t="e">
        <f>VLOOKUP(L2062,lot!$A$3:$E$13372,3,0)</f>
        <v>#N/A</v>
      </c>
    </row>
    <row r="2063" spans="5:13" hidden="1" x14ac:dyDescent="0.25">
      <c r="E2063" t="s">
        <v>16656</v>
      </c>
      <c r="F2063">
        <f t="shared" si="64"/>
        <v>8</v>
      </c>
      <c r="G2063" s="11">
        <f t="shared" si="65"/>
        <v>8</v>
      </c>
      <c r="L2063" t="s">
        <v>16656</v>
      </c>
      <c r="M2063" t="e">
        <f>VLOOKUP(L2063,lot!$A$3:$E$13372,3,0)</f>
        <v>#N/A</v>
      </c>
    </row>
    <row r="2064" spans="5:13" hidden="1" x14ac:dyDescent="0.25">
      <c r="E2064" t="s">
        <v>16657</v>
      </c>
      <c r="F2064">
        <f t="shared" si="64"/>
        <v>1000</v>
      </c>
      <c r="G2064" s="11">
        <f t="shared" si="65"/>
        <v>1000</v>
      </c>
      <c r="L2064" t="s">
        <v>16657</v>
      </c>
      <c r="M2064" t="e">
        <f>VLOOKUP(L2064,lot!$A$3:$E$13372,3,0)</f>
        <v>#N/A</v>
      </c>
    </row>
    <row r="2065" spans="5:13" hidden="1" x14ac:dyDescent="0.25">
      <c r="E2065" t="s">
        <v>16658</v>
      </c>
      <c r="F2065">
        <f t="shared" si="64"/>
        <v>3400</v>
      </c>
      <c r="G2065" s="11">
        <f t="shared" si="65"/>
        <v>3400</v>
      </c>
      <c r="L2065" t="s">
        <v>16658</v>
      </c>
      <c r="M2065" t="e">
        <f>VLOOKUP(L2065,lot!$A$3:$E$13372,3,0)</f>
        <v>#N/A</v>
      </c>
    </row>
    <row r="2066" spans="5:13" hidden="1" x14ac:dyDescent="0.25">
      <c r="E2066" t="s">
        <v>16659</v>
      </c>
      <c r="F2066" t="e">
        <f t="shared" si="64"/>
        <v>#N/A</v>
      </c>
      <c r="G2066" s="11" t="str">
        <f t="shared" si="65"/>
        <v>0</v>
      </c>
      <c r="L2066" t="s">
        <v>16659</v>
      </c>
      <c r="M2066" t="e">
        <f>VLOOKUP(L2066,lot!$A$3:$E$13372,3,0)</f>
        <v>#N/A</v>
      </c>
    </row>
    <row r="2067" spans="5:13" hidden="1" x14ac:dyDescent="0.25">
      <c r="E2067" t="s">
        <v>16660</v>
      </c>
      <c r="F2067">
        <f t="shared" si="64"/>
        <v>960</v>
      </c>
      <c r="G2067" s="11">
        <f t="shared" si="65"/>
        <v>960</v>
      </c>
      <c r="L2067" t="s">
        <v>16660</v>
      </c>
      <c r="M2067" t="e">
        <f>VLOOKUP(L2067,lot!$A$3:$E$13372,3,0)</f>
        <v>#N/A</v>
      </c>
    </row>
    <row r="2068" spans="5:13" hidden="1" x14ac:dyDescent="0.25">
      <c r="E2068" t="s">
        <v>16671</v>
      </c>
      <c r="F2068">
        <f t="shared" si="64"/>
        <v>125</v>
      </c>
      <c r="G2068" s="11">
        <f t="shared" si="65"/>
        <v>125</v>
      </c>
      <c r="L2068" t="s">
        <v>16671</v>
      </c>
      <c r="M2068" t="e">
        <f>VLOOKUP(L2068,lot!$A$3:$E$13372,3,0)</f>
        <v>#N/A</v>
      </c>
    </row>
    <row r="2069" spans="5:13" hidden="1" x14ac:dyDescent="0.25">
      <c r="E2069" t="s">
        <v>16672</v>
      </c>
      <c r="F2069">
        <f t="shared" si="64"/>
        <v>1000</v>
      </c>
      <c r="G2069" s="11">
        <f t="shared" si="65"/>
        <v>1000</v>
      </c>
      <c r="L2069" t="s">
        <v>16672</v>
      </c>
      <c r="M2069" t="e">
        <f>VLOOKUP(L2069,lot!$A$3:$E$13372,3,0)</f>
        <v>#N/A</v>
      </c>
    </row>
    <row r="2070" spans="5:13" hidden="1" x14ac:dyDescent="0.25">
      <c r="E2070" t="s">
        <v>16673</v>
      </c>
      <c r="F2070">
        <f t="shared" si="64"/>
        <v>5209</v>
      </c>
      <c r="G2070" s="11">
        <f t="shared" si="65"/>
        <v>5209</v>
      </c>
      <c r="L2070" t="s">
        <v>16673</v>
      </c>
      <c r="M2070" t="e">
        <f>VLOOKUP(L2070,lot!$A$3:$E$13372,3,0)</f>
        <v>#N/A</v>
      </c>
    </row>
    <row r="2071" spans="5:13" hidden="1" x14ac:dyDescent="0.25">
      <c r="E2071" t="s">
        <v>16661</v>
      </c>
      <c r="F2071" t="e">
        <f t="shared" si="64"/>
        <v>#N/A</v>
      </c>
      <c r="G2071" s="11" t="str">
        <f t="shared" si="65"/>
        <v>0</v>
      </c>
      <c r="L2071" t="s">
        <v>16661</v>
      </c>
      <c r="M2071" t="e">
        <f>VLOOKUP(L2071,lot!$A$3:$E$13372,3,0)</f>
        <v>#N/A</v>
      </c>
    </row>
    <row r="2072" spans="5:13" hidden="1" x14ac:dyDescent="0.25">
      <c r="E2072" t="s">
        <v>16662</v>
      </c>
      <c r="F2072">
        <f t="shared" si="64"/>
        <v>510</v>
      </c>
      <c r="G2072" s="11">
        <f t="shared" si="65"/>
        <v>510</v>
      </c>
      <c r="L2072" t="s">
        <v>16662</v>
      </c>
      <c r="M2072" t="e">
        <f>VLOOKUP(L2072,lot!$A$3:$E$13372,3,0)</f>
        <v>#N/A</v>
      </c>
    </row>
    <row r="2073" spans="5:13" hidden="1" x14ac:dyDescent="0.25">
      <c r="E2073" t="s">
        <v>16663</v>
      </c>
      <c r="F2073" t="e">
        <f t="shared" si="64"/>
        <v>#N/A</v>
      </c>
      <c r="G2073" s="11" t="str">
        <f t="shared" si="65"/>
        <v>0</v>
      </c>
      <c r="L2073" t="s">
        <v>16663</v>
      </c>
      <c r="M2073" t="e">
        <f>VLOOKUP(L2073,lot!$A$3:$E$13372,3,0)</f>
        <v>#N/A</v>
      </c>
    </row>
    <row r="2074" spans="5:13" hidden="1" x14ac:dyDescent="0.25">
      <c r="E2074" t="s">
        <v>16664</v>
      </c>
      <c r="F2074" t="e">
        <f t="shared" si="64"/>
        <v>#N/A</v>
      </c>
      <c r="G2074" s="11" t="str">
        <f t="shared" si="65"/>
        <v>0</v>
      </c>
      <c r="L2074" t="s">
        <v>16664</v>
      </c>
      <c r="M2074" t="e">
        <f>VLOOKUP(L2074,lot!$A$3:$E$13372,3,0)</f>
        <v>#N/A</v>
      </c>
    </row>
    <row r="2075" spans="5:13" hidden="1" x14ac:dyDescent="0.25">
      <c r="E2075" t="s">
        <v>16665</v>
      </c>
      <c r="F2075">
        <f t="shared" si="64"/>
        <v>1880</v>
      </c>
      <c r="G2075" s="11">
        <f t="shared" si="65"/>
        <v>1880</v>
      </c>
      <c r="L2075" t="s">
        <v>16665</v>
      </c>
      <c r="M2075" t="e">
        <f>VLOOKUP(L2075,lot!$A$3:$E$13372,3,0)</f>
        <v>#N/A</v>
      </c>
    </row>
    <row r="2076" spans="5:13" hidden="1" x14ac:dyDescent="0.25">
      <c r="E2076" t="s">
        <v>16666</v>
      </c>
      <c r="F2076" t="e">
        <f t="shared" si="64"/>
        <v>#N/A</v>
      </c>
      <c r="G2076" s="11" t="str">
        <f t="shared" si="65"/>
        <v>0</v>
      </c>
      <c r="L2076" t="s">
        <v>16666</v>
      </c>
      <c r="M2076" t="e">
        <f>VLOOKUP(L2076,lot!$A$3:$E$13372,3,0)</f>
        <v>#N/A</v>
      </c>
    </row>
    <row r="2077" spans="5:13" hidden="1" x14ac:dyDescent="0.25">
      <c r="E2077" t="s">
        <v>16667</v>
      </c>
      <c r="F2077" t="e">
        <f t="shared" si="64"/>
        <v>#N/A</v>
      </c>
      <c r="G2077" s="11" t="str">
        <f t="shared" si="65"/>
        <v>0</v>
      </c>
      <c r="L2077" t="s">
        <v>16667</v>
      </c>
      <c r="M2077" t="e">
        <f>VLOOKUP(L2077,lot!$A$3:$E$13372,3,0)</f>
        <v>#N/A</v>
      </c>
    </row>
    <row r="2078" spans="5:13" hidden="1" x14ac:dyDescent="0.25">
      <c r="E2078" t="s">
        <v>16668</v>
      </c>
      <c r="F2078" t="e">
        <f t="shared" si="64"/>
        <v>#N/A</v>
      </c>
      <c r="G2078" s="11" t="str">
        <f t="shared" si="65"/>
        <v>0</v>
      </c>
      <c r="L2078" t="s">
        <v>16668</v>
      </c>
      <c r="M2078" t="e">
        <f>VLOOKUP(L2078,lot!$A$3:$E$13372,3,0)</f>
        <v>#N/A</v>
      </c>
    </row>
    <row r="2079" spans="5:13" hidden="1" x14ac:dyDescent="0.25">
      <c r="E2079" t="s">
        <v>16669</v>
      </c>
      <c r="F2079">
        <f t="shared" si="64"/>
        <v>1168</v>
      </c>
      <c r="G2079" s="11">
        <f t="shared" si="65"/>
        <v>1168</v>
      </c>
      <c r="L2079" t="s">
        <v>16669</v>
      </c>
      <c r="M2079" t="e">
        <f>VLOOKUP(L2079,lot!$A$3:$E$13372,3,0)</f>
        <v>#N/A</v>
      </c>
    </row>
    <row r="2080" spans="5:13" hidden="1" x14ac:dyDescent="0.25">
      <c r="E2080" t="s">
        <v>16670</v>
      </c>
      <c r="F2080">
        <f t="shared" si="64"/>
        <v>1679</v>
      </c>
      <c r="G2080" s="11">
        <f t="shared" si="65"/>
        <v>1679</v>
      </c>
      <c r="L2080" t="s">
        <v>16670</v>
      </c>
      <c r="M2080" t="e">
        <f>VLOOKUP(L2080,lot!$A$3:$E$13372,3,0)</f>
        <v>#N/A</v>
      </c>
    </row>
    <row r="2081" spans="5:13" hidden="1" x14ac:dyDescent="0.25">
      <c r="E2081" t="s">
        <v>16674</v>
      </c>
      <c r="F2081" t="e">
        <f t="shared" si="64"/>
        <v>#N/A</v>
      </c>
      <c r="G2081" s="11" t="str">
        <f t="shared" si="65"/>
        <v>0</v>
      </c>
      <c r="L2081" t="s">
        <v>16674</v>
      </c>
      <c r="M2081" t="e">
        <f>VLOOKUP(L2081,lot!$A$3:$E$13372,3,0)</f>
        <v>#N/A</v>
      </c>
    </row>
    <row r="2082" spans="5:13" hidden="1" x14ac:dyDescent="0.25">
      <c r="E2082" t="s">
        <v>16675</v>
      </c>
      <c r="F2082" t="e">
        <f t="shared" si="64"/>
        <v>#N/A</v>
      </c>
      <c r="G2082" s="11" t="str">
        <f t="shared" si="65"/>
        <v>0</v>
      </c>
      <c r="L2082" t="s">
        <v>16675</v>
      </c>
      <c r="M2082" t="e">
        <f>VLOOKUP(L2082,lot!$A$3:$E$13372,3,0)</f>
        <v>#N/A</v>
      </c>
    </row>
    <row r="2083" spans="5:13" hidden="1" x14ac:dyDescent="0.25">
      <c r="E2083" t="s">
        <v>16676</v>
      </c>
      <c r="F2083" t="e">
        <f t="shared" si="64"/>
        <v>#N/A</v>
      </c>
      <c r="G2083" s="11" t="str">
        <f t="shared" si="65"/>
        <v>0</v>
      </c>
      <c r="L2083" t="s">
        <v>16676</v>
      </c>
      <c r="M2083" t="e">
        <f>VLOOKUP(L2083,lot!$A$3:$E$13372,3,0)</f>
        <v>#N/A</v>
      </c>
    </row>
    <row r="2084" spans="5:13" hidden="1" x14ac:dyDescent="0.25">
      <c r="E2084" t="s">
        <v>16677</v>
      </c>
      <c r="F2084" t="e">
        <f t="shared" si="64"/>
        <v>#N/A</v>
      </c>
      <c r="G2084" s="11" t="str">
        <f t="shared" si="65"/>
        <v>0</v>
      </c>
      <c r="L2084" t="s">
        <v>16677</v>
      </c>
      <c r="M2084" t="e">
        <f>VLOOKUP(L2084,lot!$A$3:$E$13372,3,0)</f>
        <v>#N/A</v>
      </c>
    </row>
    <row r="2085" spans="5:13" hidden="1" x14ac:dyDescent="0.25">
      <c r="E2085" t="s">
        <v>16678</v>
      </c>
      <c r="F2085" t="e">
        <f t="shared" si="64"/>
        <v>#N/A</v>
      </c>
      <c r="G2085" s="11" t="str">
        <f t="shared" si="65"/>
        <v>0</v>
      </c>
      <c r="L2085" t="s">
        <v>16678</v>
      </c>
      <c r="M2085" t="e">
        <f>VLOOKUP(L2085,lot!$A$3:$E$13372,3,0)</f>
        <v>#N/A</v>
      </c>
    </row>
    <row r="2086" spans="5:13" hidden="1" x14ac:dyDescent="0.25">
      <c r="E2086" t="s">
        <v>16679</v>
      </c>
      <c r="F2086" t="e">
        <f t="shared" si="64"/>
        <v>#N/A</v>
      </c>
      <c r="G2086" s="11" t="str">
        <f t="shared" si="65"/>
        <v>0</v>
      </c>
      <c r="L2086" t="s">
        <v>16679</v>
      </c>
      <c r="M2086" t="e">
        <f>VLOOKUP(L2086,lot!$A$3:$E$13372,3,0)</f>
        <v>#N/A</v>
      </c>
    </row>
    <row r="2087" spans="5:13" hidden="1" x14ac:dyDescent="0.25">
      <c r="E2087" t="s">
        <v>16680</v>
      </c>
      <c r="F2087" t="e">
        <f t="shared" si="64"/>
        <v>#N/A</v>
      </c>
      <c r="G2087" s="11" t="str">
        <f t="shared" si="65"/>
        <v>0</v>
      </c>
      <c r="L2087" t="s">
        <v>16680</v>
      </c>
      <c r="M2087" t="e">
        <f>VLOOKUP(L2087,lot!$A$3:$E$13372,3,0)</f>
        <v>#N/A</v>
      </c>
    </row>
    <row r="2088" spans="5:13" hidden="1" x14ac:dyDescent="0.25">
      <c r="E2088" t="s">
        <v>16681</v>
      </c>
      <c r="F2088" t="e">
        <f t="shared" si="64"/>
        <v>#N/A</v>
      </c>
      <c r="G2088" s="11" t="str">
        <f t="shared" si="65"/>
        <v>0</v>
      </c>
      <c r="L2088" t="s">
        <v>16681</v>
      </c>
      <c r="M2088" t="e">
        <f>VLOOKUP(L2088,lot!$A$3:$E$13372,3,0)</f>
        <v>#N/A</v>
      </c>
    </row>
    <row r="2089" spans="5:13" hidden="1" x14ac:dyDescent="0.25">
      <c r="E2089" t="s">
        <v>14418</v>
      </c>
      <c r="F2089" t="e">
        <f t="shared" si="64"/>
        <v>#N/A</v>
      </c>
      <c r="G2089" s="11" t="str">
        <f t="shared" si="65"/>
        <v>0</v>
      </c>
      <c r="L2089" t="s">
        <v>14418</v>
      </c>
      <c r="M2089" t="e">
        <f>VLOOKUP(L2089,lot!$A$3:$E$13372,3,0)</f>
        <v>#N/A</v>
      </c>
    </row>
    <row r="2090" spans="5:13" hidden="1" x14ac:dyDescent="0.25">
      <c r="E2090" t="s">
        <v>16686</v>
      </c>
      <c r="F2090" t="e">
        <f t="shared" si="64"/>
        <v>#N/A</v>
      </c>
      <c r="G2090" s="11" t="str">
        <f t="shared" si="65"/>
        <v>0</v>
      </c>
      <c r="L2090" t="s">
        <v>16686</v>
      </c>
      <c r="M2090" t="e">
        <f>VLOOKUP(L2090,lot!$A$3:$E$13372,3,0)</f>
        <v>#N/A</v>
      </c>
    </row>
    <row r="2091" spans="5:13" hidden="1" x14ac:dyDescent="0.25">
      <c r="E2091" t="s">
        <v>16687</v>
      </c>
      <c r="F2091" t="e">
        <f t="shared" si="64"/>
        <v>#N/A</v>
      </c>
      <c r="G2091" s="11" t="str">
        <f t="shared" si="65"/>
        <v>0</v>
      </c>
      <c r="L2091" t="s">
        <v>16687</v>
      </c>
      <c r="M2091" t="e">
        <f>VLOOKUP(L2091,lot!$A$3:$E$13372,3,0)</f>
        <v>#N/A</v>
      </c>
    </row>
    <row r="2092" spans="5:13" hidden="1" x14ac:dyDescent="0.25">
      <c r="E2092" t="s">
        <v>16685</v>
      </c>
      <c r="F2092" t="e">
        <f t="shared" si="64"/>
        <v>#N/A</v>
      </c>
      <c r="G2092" s="11" t="str">
        <f t="shared" si="65"/>
        <v>0</v>
      </c>
      <c r="L2092" t="s">
        <v>16685</v>
      </c>
      <c r="M2092" t="e">
        <f>VLOOKUP(L2092,lot!$A$3:$E$13372,3,0)</f>
        <v>#N/A</v>
      </c>
    </row>
    <row r="2093" spans="5:13" hidden="1" x14ac:dyDescent="0.25">
      <c r="E2093" t="s">
        <v>16684</v>
      </c>
      <c r="F2093" t="e">
        <f t="shared" si="64"/>
        <v>#N/A</v>
      </c>
      <c r="G2093" s="11" t="str">
        <f t="shared" si="65"/>
        <v>0</v>
      </c>
      <c r="L2093" t="s">
        <v>16684</v>
      </c>
      <c r="M2093" t="e">
        <f>VLOOKUP(L2093,lot!$A$3:$E$13372,3,0)</f>
        <v>#N/A</v>
      </c>
    </row>
    <row r="2094" spans="5:13" hidden="1" x14ac:dyDescent="0.25">
      <c r="E2094" t="s">
        <v>16683</v>
      </c>
      <c r="F2094" t="e">
        <f t="shared" si="64"/>
        <v>#N/A</v>
      </c>
      <c r="G2094" s="11" t="str">
        <f t="shared" si="65"/>
        <v>0</v>
      </c>
      <c r="L2094" t="s">
        <v>16683</v>
      </c>
      <c r="M2094" t="e">
        <f>VLOOKUP(L2094,lot!$A$3:$E$13372,3,0)</f>
        <v>#N/A</v>
      </c>
    </row>
    <row r="2095" spans="5:13" hidden="1" x14ac:dyDescent="0.25">
      <c r="E2095" t="s">
        <v>14419</v>
      </c>
      <c r="F2095" t="e">
        <f t="shared" si="64"/>
        <v>#N/A</v>
      </c>
      <c r="G2095" s="11" t="str">
        <f t="shared" si="65"/>
        <v>0</v>
      </c>
      <c r="L2095" t="s">
        <v>14419</v>
      </c>
      <c r="M2095" t="e">
        <f>VLOOKUP(L2095,lot!$A$3:$E$13372,3,0)</f>
        <v>#N/A</v>
      </c>
    </row>
    <row r="2096" spans="5:13" hidden="1" x14ac:dyDescent="0.25">
      <c r="E2096" t="s">
        <v>16688</v>
      </c>
      <c r="F2096" t="e">
        <f t="shared" si="64"/>
        <v>#N/A</v>
      </c>
      <c r="G2096" s="11" t="str">
        <f t="shared" si="65"/>
        <v>0</v>
      </c>
      <c r="L2096" t="s">
        <v>16688</v>
      </c>
      <c r="M2096" t="e">
        <f>VLOOKUP(L2096,lot!$A$3:$E$13372,3,0)</f>
        <v>#N/A</v>
      </c>
    </row>
    <row r="2097" spans="5:13" hidden="1" x14ac:dyDescent="0.25">
      <c r="E2097" t="s">
        <v>16689</v>
      </c>
      <c r="F2097" t="e">
        <f t="shared" si="64"/>
        <v>#N/A</v>
      </c>
      <c r="G2097" s="11" t="str">
        <f t="shared" si="65"/>
        <v>0</v>
      </c>
      <c r="L2097" t="s">
        <v>16689</v>
      </c>
      <c r="M2097" t="e">
        <f>VLOOKUP(L2097,lot!$A$3:$E$13372,3,0)</f>
        <v>#N/A</v>
      </c>
    </row>
    <row r="2098" spans="5:13" hidden="1" x14ac:dyDescent="0.25">
      <c r="E2098" t="s">
        <v>16699</v>
      </c>
      <c r="F2098">
        <f t="shared" si="64"/>
        <v>1041</v>
      </c>
      <c r="G2098" s="11">
        <f t="shared" si="65"/>
        <v>1041</v>
      </c>
      <c r="L2098" t="s">
        <v>16699</v>
      </c>
      <c r="M2098" t="e">
        <f>VLOOKUP(L2098,lot!$A$3:$E$13372,3,0)</f>
        <v>#N/A</v>
      </c>
    </row>
    <row r="2099" spans="5:13" hidden="1" x14ac:dyDescent="0.25">
      <c r="E2099" t="s">
        <v>16700</v>
      </c>
      <c r="F2099">
        <f t="shared" si="64"/>
        <v>22</v>
      </c>
      <c r="G2099" s="11">
        <f t="shared" si="65"/>
        <v>22</v>
      </c>
      <c r="L2099" t="s">
        <v>16700</v>
      </c>
      <c r="M2099" t="e">
        <f>VLOOKUP(L2099,lot!$A$3:$E$13372,3,0)</f>
        <v>#N/A</v>
      </c>
    </row>
    <row r="2100" spans="5:13" hidden="1" x14ac:dyDescent="0.25">
      <c r="E2100" t="s">
        <v>14421</v>
      </c>
      <c r="F2100">
        <f t="shared" si="64"/>
        <v>2</v>
      </c>
      <c r="G2100" s="11">
        <f t="shared" si="65"/>
        <v>2</v>
      </c>
      <c r="L2100" t="s">
        <v>14421</v>
      </c>
      <c r="M2100" t="e">
        <f>VLOOKUP(L2100,lot!$A$3:$E$13372,3,0)</f>
        <v>#N/A</v>
      </c>
    </row>
    <row r="2101" spans="5:13" hidden="1" x14ac:dyDescent="0.25">
      <c r="E2101" t="s">
        <v>14420</v>
      </c>
      <c r="F2101">
        <f t="shared" si="64"/>
        <v>4</v>
      </c>
      <c r="G2101" s="11">
        <f t="shared" si="65"/>
        <v>4</v>
      </c>
      <c r="L2101" t="s">
        <v>14420</v>
      </c>
      <c r="M2101" t="e">
        <f>VLOOKUP(L2101,lot!$A$3:$E$13372,3,0)</f>
        <v>#N/A</v>
      </c>
    </row>
    <row r="2102" spans="5:13" hidden="1" x14ac:dyDescent="0.25">
      <c r="E2102" t="s">
        <v>16690</v>
      </c>
      <c r="F2102">
        <f t="shared" si="64"/>
        <v>2640</v>
      </c>
      <c r="G2102" s="11">
        <f t="shared" si="65"/>
        <v>2640</v>
      </c>
      <c r="L2102" t="s">
        <v>16690</v>
      </c>
      <c r="M2102" t="e">
        <f>VLOOKUP(L2102,lot!$A$3:$E$13372,3,0)</f>
        <v>#N/A</v>
      </c>
    </row>
    <row r="2103" spans="5:13" hidden="1" x14ac:dyDescent="0.25">
      <c r="E2103" t="s">
        <v>16691</v>
      </c>
      <c r="F2103">
        <f t="shared" si="64"/>
        <v>6800</v>
      </c>
      <c r="G2103" s="11">
        <f t="shared" si="65"/>
        <v>6800</v>
      </c>
      <c r="L2103" t="s">
        <v>16691</v>
      </c>
      <c r="M2103" t="e">
        <f>VLOOKUP(L2103,lot!$A$3:$E$13372,3,0)</f>
        <v>#N/A</v>
      </c>
    </row>
    <row r="2104" spans="5:13" hidden="1" x14ac:dyDescent="0.25">
      <c r="E2104" t="s">
        <v>16702</v>
      </c>
      <c r="F2104" t="e">
        <f t="shared" si="64"/>
        <v>#N/A</v>
      </c>
      <c r="G2104" s="11" t="str">
        <f t="shared" si="65"/>
        <v>0</v>
      </c>
      <c r="L2104" t="s">
        <v>16702</v>
      </c>
      <c r="M2104" t="e">
        <f>VLOOKUP(L2104,lot!$A$3:$E$13372,3,0)</f>
        <v>#N/A</v>
      </c>
    </row>
    <row r="2105" spans="5:13" hidden="1" x14ac:dyDescent="0.25">
      <c r="E2105" t="s">
        <v>16701</v>
      </c>
      <c r="F2105" t="e">
        <f t="shared" si="64"/>
        <v>#N/A</v>
      </c>
      <c r="G2105" s="11" t="str">
        <f t="shared" si="65"/>
        <v>0</v>
      </c>
      <c r="L2105" t="s">
        <v>16701</v>
      </c>
      <c r="M2105" t="e">
        <f>VLOOKUP(L2105,lot!$A$3:$E$13372,3,0)</f>
        <v>#N/A</v>
      </c>
    </row>
    <row r="2106" spans="5:13" hidden="1" x14ac:dyDescent="0.25">
      <c r="E2106" t="s">
        <v>16703</v>
      </c>
      <c r="F2106" t="e">
        <f t="shared" si="64"/>
        <v>#N/A</v>
      </c>
      <c r="G2106" s="11" t="str">
        <f t="shared" si="65"/>
        <v>0</v>
      </c>
      <c r="L2106" t="s">
        <v>16703</v>
      </c>
      <c r="M2106" t="e">
        <f>VLOOKUP(L2106,lot!$A$3:$E$13372,3,0)</f>
        <v>#N/A</v>
      </c>
    </row>
    <row r="2107" spans="5:13" hidden="1" x14ac:dyDescent="0.25">
      <c r="E2107" t="s">
        <v>16704</v>
      </c>
      <c r="F2107">
        <f t="shared" si="64"/>
        <v>19</v>
      </c>
      <c r="G2107" s="11">
        <f t="shared" si="65"/>
        <v>19</v>
      </c>
      <c r="L2107" t="s">
        <v>16704</v>
      </c>
      <c r="M2107" t="e">
        <f>VLOOKUP(L2107,lot!$A$3:$E$13372,3,0)</f>
        <v>#N/A</v>
      </c>
    </row>
    <row r="2108" spans="5:13" hidden="1" x14ac:dyDescent="0.25">
      <c r="E2108" t="s">
        <v>16698</v>
      </c>
      <c r="F2108" t="e">
        <f t="shared" si="64"/>
        <v>#N/A</v>
      </c>
      <c r="G2108" s="11" t="str">
        <f t="shared" si="65"/>
        <v>0</v>
      </c>
      <c r="L2108" t="s">
        <v>16698</v>
      </c>
      <c r="M2108" t="e">
        <f>VLOOKUP(L2108,lot!$A$3:$E$13372,3,0)</f>
        <v>#N/A</v>
      </c>
    </row>
    <row r="2109" spans="5:13" hidden="1" x14ac:dyDescent="0.25">
      <c r="E2109" t="s">
        <v>14423</v>
      </c>
      <c r="F2109">
        <f t="shared" si="64"/>
        <v>731</v>
      </c>
      <c r="G2109" s="11">
        <f t="shared" si="65"/>
        <v>731</v>
      </c>
      <c r="L2109" t="s">
        <v>14423</v>
      </c>
      <c r="M2109" t="e">
        <f>VLOOKUP(L2109,lot!$A$3:$E$13372,3,0)</f>
        <v>#N/A</v>
      </c>
    </row>
    <row r="2110" spans="5:13" hidden="1" x14ac:dyDescent="0.25">
      <c r="E2110" t="s">
        <v>16696</v>
      </c>
      <c r="F2110" t="e">
        <f t="shared" si="64"/>
        <v>#N/A</v>
      </c>
      <c r="G2110" s="11" t="str">
        <f t="shared" si="65"/>
        <v>0</v>
      </c>
      <c r="L2110" t="s">
        <v>16696</v>
      </c>
      <c r="M2110" t="e">
        <f>VLOOKUP(L2110,lot!$A$3:$E$13372,3,0)</f>
        <v>#N/A</v>
      </c>
    </row>
    <row r="2111" spans="5:13" hidden="1" x14ac:dyDescent="0.25">
      <c r="E2111" t="s">
        <v>16697</v>
      </c>
      <c r="F2111" t="e">
        <f t="shared" si="64"/>
        <v>#N/A</v>
      </c>
      <c r="G2111" s="11" t="str">
        <f t="shared" si="65"/>
        <v>0</v>
      </c>
      <c r="L2111" t="s">
        <v>16697</v>
      </c>
      <c r="M2111" t="e">
        <f>VLOOKUP(L2111,lot!$A$3:$E$13372,3,0)</f>
        <v>#N/A</v>
      </c>
    </row>
    <row r="2112" spans="5:13" hidden="1" x14ac:dyDescent="0.25">
      <c r="E2112" t="s">
        <v>16712</v>
      </c>
      <c r="F2112">
        <f t="shared" si="64"/>
        <v>541</v>
      </c>
      <c r="G2112" s="11">
        <f t="shared" si="65"/>
        <v>541</v>
      </c>
      <c r="L2112" t="s">
        <v>16712</v>
      </c>
      <c r="M2112" t="e">
        <f>VLOOKUP(L2112,lot!$A$3:$E$13372,3,0)</f>
        <v>#N/A</v>
      </c>
    </row>
    <row r="2113" spans="5:13" hidden="1" x14ac:dyDescent="0.25">
      <c r="E2113" t="s">
        <v>16713</v>
      </c>
      <c r="F2113">
        <f t="shared" si="64"/>
        <v>1249</v>
      </c>
      <c r="G2113" s="11">
        <f t="shared" si="65"/>
        <v>1249</v>
      </c>
      <c r="L2113" t="s">
        <v>16713</v>
      </c>
      <c r="M2113" t="e">
        <f>VLOOKUP(L2113,lot!$A$3:$E$13372,3,0)</f>
        <v>#N/A</v>
      </c>
    </row>
    <row r="2114" spans="5:13" hidden="1" x14ac:dyDescent="0.25">
      <c r="E2114" t="s">
        <v>14422</v>
      </c>
      <c r="F2114" t="e">
        <f t="shared" si="64"/>
        <v>#N/A</v>
      </c>
      <c r="G2114" s="11" t="str">
        <f t="shared" si="65"/>
        <v>0</v>
      </c>
      <c r="L2114" t="s">
        <v>14422</v>
      </c>
      <c r="M2114" t="e">
        <f>VLOOKUP(L2114,lot!$A$3:$E$13372,3,0)</f>
        <v>#N/A</v>
      </c>
    </row>
    <row r="2115" spans="5:13" hidden="1" x14ac:dyDescent="0.25">
      <c r="E2115" t="s">
        <v>16692</v>
      </c>
      <c r="F2115">
        <f t="shared" ref="F2115:F2178" si="66">VLOOKUP(E2115,$B$2:$C$1866,2,0)</f>
        <v>3520</v>
      </c>
      <c r="G2115" s="11">
        <f t="shared" ref="G2115:G2178" si="67">IF(ISNA(F2115),"0",F2115)</f>
        <v>3520</v>
      </c>
      <c r="L2115" t="s">
        <v>16692</v>
      </c>
      <c r="M2115" t="e">
        <f>VLOOKUP(L2115,lot!$A$3:$E$13372,3,0)</f>
        <v>#N/A</v>
      </c>
    </row>
    <row r="2116" spans="5:13" hidden="1" x14ac:dyDescent="0.25">
      <c r="E2116" t="s">
        <v>16705</v>
      </c>
      <c r="F2116" t="e">
        <f t="shared" si="66"/>
        <v>#N/A</v>
      </c>
      <c r="G2116" s="11" t="str">
        <f t="shared" si="67"/>
        <v>0</v>
      </c>
      <c r="L2116" t="s">
        <v>16705</v>
      </c>
      <c r="M2116" t="e">
        <f>VLOOKUP(L2116,lot!$A$3:$E$13372,3,0)</f>
        <v>#N/A</v>
      </c>
    </row>
    <row r="2117" spans="5:13" hidden="1" x14ac:dyDescent="0.25">
      <c r="E2117" t="s">
        <v>16706</v>
      </c>
      <c r="F2117" t="e">
        <f t="shared" si="66"/>
        <v>#N/A</v>
      </c>
      <c r="G2117" s="11" t="str">
        <f t="shared" si="67"/>
        <v>0</v>
      </c>
      <c r="L2117" t="s">
        <v>16706</v>
      </c>
      <c r="M2117" t="e">
        <f>VLOOKUP(L2117,lot!$A$3:$E$13372,3,0)</f>
        <v>#N/A</v>
      </c>
    </row>
    <row r="2118" spans="5:13" hidden="1" x14ac:dyDescent="0.25">
      <c r="E2118" t="s">
        <v>16707</v>
      </c>
      <c r="F2118">
        <f t="shared" si="66"/>
        <v>10</v>
      </c>
      <c r="G2118" s="11">
        <f t="shared" si="67"/>
        <v>10</v>
      </c>
      <c r="L2118" t="s">
        <v>16707</v>
      </c>
      <c r="M2118" t="e">
        <f>VLOOKUP(L2118,lot!$A$3:$E$13372,3,0)</f>
        <v>#N/A</v>
      </c>
    </row>
    <row r="2119" spans="5:13" hidden="1" x14ac:dyDescent="0.25">
      <c r="E2119" t="s">
        <v>16711</v>
      </c>
      <c r="F2119" t="e">
        <f t="shared" si="66"/>
        <v>#N/A</v>
      </c>
      <c r="G2119" s="11" t="str">
        <f t="shared" si="67"/>
        <v>0</v>
      </c>
      <c r="L2119" t="s">
        <v>16711</v>
      </c>
      <c r="M2119" t="e">
        <f>VLOOKUP(L2119,lot!$A$3:$E$13372,3,0)</f>
        <v>#N/A</v>
      </c>
    </row>
    <row r="2120" spans="5:13" hidden="1" x14ac:dyDescent="0.25">
      <c r="E2120" t="s">
        <v>16710</v>
      </c>
      <c r="F2120">
        <f t="shared" si="66"/>
        <v>2305</v>
      </c>
      <c r="G2120" s="11">
        <f t="shared" si="67"/>
        <v>2305</v>
      </c>
      <c r="L2120" t="s">
        <v>16710</v>
      </c>
      <c r="M2120" t="e">
        <f>VLOOKUP(L2120,lot!$A$3:$E$13372,3,0)</f>
        <v>#N/A</v>
      </c>
    </row>
    <row r="2121" spans="5:13" hidden="1" x14ac:dyDescent="0.25">
      <c r="E2121" t="s">
        <v>16693</v>
      </c>
      <c r="F2121" t="e">
        <f t="shared" si="66"/>
        <v>#N/A</v>
      </c>
      <c r="G2121" s="11" t="str">
        <f t="shared" si="67"/>
        <v>0</v>
      </c>
      <c r="L2121" t="s">
        <v>16693</v>
      </c>
      <c r="M2121" t="e">
        <f>VLOOKUP(L2121,lot!$A$3:$E$13372,3,0)</f>
        <v>#N/A</v>
      </c>
    </row>
    <row r="2122" spans="5:13" hidden="1" x14ac:dyDescent="0.25">
      <c r="E2122" t="s">
        <v>16695</v>
      </c>
      <c r="F2122" t="e">
        <f t="shared" si="66"/>
        <v>#N/A</v>
      </c>
      <c r="G2122" s="11" t="str">
        <f t="shared" si="67"/>
        <v>0</v>
      </c>
      <c r="L2122" t="s">
        <v>16695</v>
      </c>
      <c r="M2122" t="e">
        <f>VLOOKUP(L2122,lot!$A$3:$E$13372,3,0)</f>
        <v>#N/A</v>
      </c>
    </row>
    <row r="2123" spans="5:13" hidden="1" x14ac:dyDescent="0.25">
      <c r="E2123" t="s">
        <v>16694</v>
      </c>
      <c r="F2123">
        <f t="shared" si="66"/>
        <v>2400</v>
      </c>
      <c r="G2123" s="11">
        <f t="shared" si="67"/>
        <v>2400</v>
      </c>
      <c r="L2123" t="s">
        <v>16694</v>
      </c>
      <c r="M2123" t="e">
        <f>VLOOKUP(L2123,lot!$A$3:$E$13372,3,0)</f>
        <v>#N/A</v>
      </c>
    </row>
    <row r="2124" spans="5:13" hidden="1" x14ac:dyDescent="0.25">
      <c r="E2124" t="s">
        <v>16708</v>
      </c>
      <c r="F2124" t="e">
        <f t="shared" si="66"/>
        <v>#N/A</v>
      </c>
      <c r="G2124" s="11" t="str">
        <f t="shared" si="67"/>
        <v>0</v>
      </c>
      <c r="L2124" t="s">
        <v>16708</v>
      </c>
      <c r="M2124" t="e">
        <f>VLOOKUP(L2124,lot!$A$3:$E$13372,3,0)</f>
        <v>#N/A</v>
      </c>
    </row>
    <row r="2125" spans="5:13" hidden="1" x14ac:dyDescent="0.25">
      <c r="E2125" t="s">
        <v>16709</v>
      </c>
      <c r="F2125">
        <f t="shared" si="66"/>
        <v>3</v>
      </c>
      <c r="G2125" s="11">
        <f t="shared" si="67"/>
        <v>3</v>
      </c>
      <c r="L2125" t="s">
        <v>16709</v>
      </c>
      <c r="M2125" t="e">
        <f>VLOOKUP(L2125,lot!$A$3:$E$13372,3,0)</f>
        <v>#N/A</v>
      </c>
    </row>
    <row r="2126" spans="5:13" hidden="1" x14ac:dyDescent="0.25">
      <c r="E2126" t="s">
        <v>14558</v>
      </c>
      <c r="F2126" t="e">
        <f t="shared" si="66"/>
        <v>#N/A</v>
      </c>
      <c r="G2126" s="11" t="str">
        <f t="shared" si="67"/>
        <v>0</v>
      </c>
      <c r="L2126" t="s">
        <v>14558</v>
      </c>
      <c r="M2126" t="e">
        <f>VLOOKUP(L2126,lot!$A$3:$E$13372,3,0)</f>
        <v>#N/A</v>
      </c>
    </row>
    <row r="2127" spans="5:13" hidden="1" x14ac:dyDescent="0.25">
      <c r="E2127" t="s">
        <v>16714</v>
      </c>
      <c r="F2127" t="e">
        <f t="shared" si="66"/>
        <v>#N/A</v>
      </c>
      <c r="G2127" s="11" t="str">
        <f t="shared" si="67"/>
        <v>0</v>
      </c>
      <c r="L2127" t="s">
        <v>16714</v>
      </c>
      <c r="M2127" t="e">
        <f>VLOOKUP(L2127,lot!$A$3:$E$13372,3,0)</f>
        <v>#N/A</v>
      </c>
    </row>
    <row r="2128" spans="5:13" hidden="1" x14ac:dyDescent="0.25">
      <c r="E2128" t="s">
        <v>16715</v>
      </c>
      <c r="F2128" t="e">
        <f t="shared" si="66"/>
        <v>#N/A</v>
      </c>
      <c r="G2128" s="11" t="str">
        <f t="shared" si="67"/>
        <v>0</v>
      </c>
      <c r="L2128" t="s">
        <v>16715</v>
      </c>
      <c r="M2128" t="e">
        <f>VLOOKUP(L2128,lot!$A$3:$E$13372,3,0)</f>
        <v>#N/A</v>
      </c>
    </row>
    <row r="2129" spans="5:13" hidden="1" x14ac:dyDescent="0.25">
      <c r="E2129" t="s">
        <v>14559</v>
      </c>
      <c r="F2129" t="e">
        <f t="shared" si="66"/>
        <v>#N/A</v>
      </c>
      <c r="G2129" s="11" t="str">
        <f t="shared" si="67"/>
        <v>0</v>
      </c>
      <c r="L2129" t="s">
        <v>14559</v>
      </c>
      <c r="M2129" t="e">
        <f>VLOOKUP(L2129,lot!$A$3:$E$13372,3,0)</f>
        <v>#N/A</v>
      </c>
    </row>
    <row r="2130" spans="5:13" hidden="1" x14ac:dyDescent="0.25">
      <c r="E2130" t="s">
        <v>14424</v>
      </c>
      <c r="F2130" t="e">
        <f t="shared" si="66"/>
        <v>#N/A</v>
      </c>
      <c r="G2130" s="11" t="str">
        <f t="shared" si="67"/>
        <v>0</v>
      </c>
      <c r="L2130" t="s">
        <v>14424</v>
      </c>
      <c r="M2130" t="e">
        <f>VLOOKUP(L2130,lot!$A$3:$E$13372,3,0)</f>
        <v>#N/A</v>
      </c>
    </row>
    <row r="2131" spans="5:13" hidden="1" x14ac:dyDescent="0.25">
      <c r="E2131" t="s">
        <v>14425</v>
      </c>
      <c r="F2131">
        <f t="shared" si="66"/>
        <v>8</v>
      </c>
      <c r="G2131" s="11">
        <f t="shared" si="67"/>
        <v>8</v>
      </c>
      <c r="L2131" t="s">
        <v>14425</v>
      </c>
      <c r="M2131" t="e">
        <f>VLOOKUP(L2131,lot!$A$3:$E$13372,3,0)</f>
        <v>#N/A</v>
      </c>
    </row>
    <row r="2132" spans="5:13" hidden="1" x14ac:dyDescent="0.25">
      <c r="E2132" t="s">
        <v>16716</v>
      </c>
      <c r="F2132" t="e">
        <f t="shared" si="66"/>
        <v>#N/A</v>
      </c>
      <c r="G2132" s="11" t="str">
        <f t="shared" si="67"/>
        <v>0</v>
      </c>
      <c r="L2132" t="s">
        <v>16716</v>
      </c>
      <c r="M2132" t="e">
        <f>VLOOKUP(L2132,lot!$A$3:$E$13372,3,0)</f>
        <v>#N/A</v>
      </c>
    </row>
    <row r="2133" spans="5:13" hidden="1" x14ac:dyDescent="0.25">
      <c r="E2133" t="s">
        <v>16717</v>
      </c>
      <c r="F2133">
        <f t="shared" si="66"/>
        <v>1</v>
      </c>
      <c r="G2133" s="11">
        <f t="shared" si="67"/>
        <v>1</v>
      </c>
      <c r="L2133" t="s">
        <v>16717</v>
      </c>
      <c r="M2133" t="e">
        <f>VLOOKUP(L2133,lot!$A$3:$E$13372,3,0)</f>
        <v>#N/A</v>
      </c>
    </row>
    <row r="2134" spans="5:13" hidden="1" x14ac:dyDescent="0.25">
      <c r="E2134" t="s">
        <v>16718</v>
      </c>
      <c r="F2134" t="e">
        <f t="shared" si="66"/>
        <v>#N/A</v>
      </c>
      <c r="G2134" s="11" t="str">
        <f t="shared" si="67"/>
        <v>0</v>
      </c>
      <c r="L2134" t="s">
        <v>16718</v>
      </c>
      <c r="M2134" t="e">
        <f>VLOOKUP(L2134,lot!$A$3:$E$13372,3,0)</f>
        <v>#N/A</v>
      </c>
    </row>
    <row r="2135" spans="5:13" hidden="1" x14ac:dyDescent="0.25">
      <c r="E2135" t="s">
        <v>16721</v>
      </c>
      <c r="F2135" t="e">
        <f t="shared" si="66"/>
        <v>#N/A</v>
      </c>
      <c r="G2135" s="11" t="str">
        <f t="shared" si="67"/>
        <v>0</v>
      </c>
      <c r="L2135" t="s">
        <v>16721</v>
      </c>
      <c r="M2135" t="e">
        <f>VLOOKUP(L2135,lot!$A$3:$E$13372,3,0)</f>
        <v>#N/A</v>
      </c>
    </row>
    <row r="2136" spans="5:13" hidden="1" x14ac:dyDescent="0.25">
      <c r="E2136" t="s">
        <v>16720</v>
      </c>
      <c r="F2136" t="e">
        <f t="shared" si="66"/>
        <v>#N/A</v>
      </c>
      <c r="G2136" s="11" t="str">
        <f t="shared" si="67"/>
        <v>0</v>
      </c>
      <c r="L2136" t="s">
        <v>16720</v>
      </c>
      <c r="M2136" t="e">
        <f>VLOOKUP(L2136,lot!$A$3:$E$13372,3,0)</f>
        <v>#N/A</v>
      </c>
    </row>
    <row r="2137" spans="5:13" hidden="1" x14ac:dyDescent="0.25">
      <c r="E2137" t="s">
        <v>14426</v>
      </c>
      <c r="F2137" t="e">
        <f t="shared" si="66"/>
        <v>#N/A</v>
      </c>
      <c r="G2137" s="11" t="str">
        <f t="shared" si="67"/>
        <v>0</v>
      </c>
      <c r="L2137" t="s">
        <v>14426</v>
      </c>
      <c r="M2137" t="e">
        <f>VLOOKUP(L2137,lot!$A$3:$E$13372,3,0)</f>
        <v>#N/A</v>
      </c>
    </row>
    <row r="2138" spans="5:13" hidden="1" x14ac:dyDescent="0.25">
      <c r="E2138" t="s">
        <v>16730</v>
      </c>
      <c r="F2138">
        <f t="shared" si="66"/>
        <v>260</v>
      </c>
      <c r="G2138" s="11">
        <f t="shared" si="67"/>
        <v>260</v>
      </c>
      <c r="L2138" t="s">
        <v>16730</v>
      </c>
      <c r="M2138" t="e">
        <f>VLOOKUP(L2138,lot!$A$3:$E$13372,3,0)</f>
        <v>#N/A</v>
      </c>
    </row>
    <row r="2139" spans="5:13" hidden="1" x14ac:dyDescent="0.25">
      <c r="E2139" t="s">
        <v>16722</v>
      </c>
      <c r="F2139">
        <f t="shared" si="66"/>
        <v>47</v>
      </c>
      <c r="G2139" s="11">
        <f t="shared" si="67"/>
        <v>47</v>
      </c>
      <c r="L2139" t="s">
        <v>16722</v>
      </c>
      <c r="M2139" t="e">
        <f>VLOOKUP(L2139,lot!$A$3:$E$13372,3,0)</f>
        <v>#N/A</v>
      </c>
    </row>
    <row r="2140" spans="5:13" hidden="1" x14ac:dyDescent="0.25">
      <c r="E2140" t="s">
        <v>16723</v>
      </c>
      <c r="F2140">
        <f t="shared" si="66"/>
        <v>100</v>
      </c>
      <c r="G2140" s="11">
        <f t="shared" si="67"/>
        <v>100</v>
      </c>
      <c r="L2140" t="s">
        <v>16723</v>
      </c>
      <c r="M2140" t="e">
        <f>VLOOKUP(L2140,lot!$A$3:$E$13372,3,0)</f>
        <v>#N/A</v>
      </c>
    </row>
    <row r="2141" spans="5:13" hidden="1" x14ac:dyDescent="0.25">
      <c r="E2141" t="s">
        <v>16724</v>
      </c>
      <c r="F2141" t="e">
        <f t="shared" si="66"/>
        <v>#N/A</v>
      </c>
      <c r="G2141" s="11" t="str">
        <f t="shared" si="67"/>
        <v>0</v>
      </c>
      <c r="L2141" t="s">
        <v>16724</v>
      </c>
      <c r="M2141" t="e">
        <f>VLOOKUP(L2141,lot!$A$3:$E$13372,3,0)</f>
        <v>#N/A</v>
      </c>
    </row>
    <row r="2142" spans="5:13" hidden="1" x14ac:dyDescent="0.25">
      <c r="E2142" t="s">
        <v>16725</v>
      </c>
      <c r="F2142" t="e">
        <f t="shared" si="66"/>
        <v>#N/A</v>
      </c>
      <c r="G2142" s="11" t="str">
        <f t="shared" si="67"/>
        <v>0</v>
      </c>
      <c r="L2142" t="s">
        <v>16725</v>
      </c>
      <c r="M2142" t="e">
        <f>VLOOKUP(L2142,lot!$A$3:$E$13372,3,0)</f>
        <v>#N/A</v>
      </c>
    </row>
    <row r="2143" spans="5:13" hidden="1" x14ac:dyDescent="0.25">
      <c r="E2143" t="s">
        <v>16726</v>
      </c>
      <c r="F2143" t="e">
        <f t="shared" si="66"/>
        <v>#N/A</v>
      </c>
      <c r="G2143" s="11" t="str">
        <f t="shared" si="67"/>
        <v>0</v>
      </c>
      <c r="L2143" t="s">
        <v>16726</v>
      </c>
      <c r="M2143" t="e">
        <f>VLOOKUP(L2143,lot!$A$3:$E$13372,3,0)</f>
        <v>#N/A</v>
      </c>
    </row>
    <row r="2144" spans="5:13" hidden="1" x14ac:dyDescent="0.25">
      <c r="E2144" t="s">
        <v>16727</v>
      </c>
      <c r="F2144" t="e">
        <f t="shared" si="66"/>
        <v>#N/A</v>
      </c>
      <c r="G2144" s="11" t="str">
        <f t="shared" si="67"/>
        <v>0</v>
      </c>
      <c r="L2144" t="s">
        <v>16727</v>
      </c>
      <c r="M2144" t="e">
        <f>VLOOKUP(L2144,lot!$A$3:$E$13372,3,0)</f>
        <v>#N/A</v>
      </c>
    </row>
    <row r="2145" spans="5:13" hidden="1" x14ac:dyDescent="0.25">
      <c r="E2145" t="s">
        <v>16728</v>
      </c>
      <c r="F2145" t="e">
        <f t="shared" si="66"/>
        <v>#N/A</v>
      </c>
      <c r="G2145" s="11" t="str">
        <f t="shared" si="67"/>
        <v>0</v>
      </c>
      <c r="L2145" t="s">
        <v>16728</v>
      </c>
      <c r="M2145" t="e">
        <f>VLOOKUP(L2145,lot!$A$3:$E$13372,3,0)</f>
        <v>#N/A</v>
      </c>
    </row>
    <row r="2146" spans="5:13" hidden="1" x14ac:dyDescent="0.25">
      <c r="E2146" t="s">
        <v>16729</v>
      </c>
      <c r="F2146" t="e">
        <f t="shared" si="66"/>
        <v>#N/A</v>
      </c>
      <c r="G2146" s="11" t="str">
        <f t="shared" si="67"/>
        <v>0</v>
      </c>
      <c r="L2146" t="s">
        <v>16729</v>
      </c>
      <c r="M2146" t="e">
        <f>VLOOKUP(L2146,lot!$A$3:$E$13372,3,0)</f>
        <v>#N/A</v>
      </c>
    </row>
    <row r="2147" spans="5:13" hidden="1" x14ac:dyDescent="0.25">
      <c r="E2147" t="s">
        <v>16742</v>
      </c>
      <c r="F2147" t="e">
        <f t="shared" si="66"/>
        <v>#N/A</v>
      </c>
      <c r="G2147" s="11" t="str">
        <f t="shared" si="67"/>
        <v>0</v>
      </c>
      <c r="L2147" t="s">
        <v>16742</v>
      </c>
      <c r="M2147" t="e">
        <f>VLOOKUP(L2147,lot!$A$3:$E$13372,3,0)</f>
        <v>#N/A</v>
      </c>
    </row>
    <row r="2148" spans="5:13" hidden="1" x14ac:dyDescent="0.25">
      <c r="E2148" t="s">
        <v>16743</v>
      </c>
      <c r="F2148" t="e">
        <f t="shared" si="66"/>
        <v>#N/A</v>
      </c>
      <c r="G2148" s="11" t="str">
        <f t="shared" si="67"/>
        <v>0</v>
      </c>
      <c r="L2148" t="s">
        <v>16743</v>
      </c>
      <c r="M2148" t="e">
        <f>VLOOKUP(L2148,lot!$A$3:$E$13372,3,0)</f>
        <v>#N/A</v>
      </c>
    </row>
    <row r="2149" spans="5:13" hidden="1" x14ac:dyDescent="0.25">
      <c r="E2149" t="s">
        <v>16744</v>
      </c>
      <c r="F2149" t="e">
        <f t="shared" si="66"/>
        <v>#N/A</v>
      </c>
      <c r="G2149" s="11" t="str">
        <f t="shared" si="67"/>
        <v>0</v>
      </c>
      <c r="L2149" t="s">
        <v>16744</v>
      </c>
      <c r="M2149" t="e">
        <f>VLOOKUP(L2149,lot!$A$3:$E$13372,3,0)</f>
        <v>#N/A</v>
      </c>
    </row>
    <row r="2150" spans="5:13" hidden="1" x14ac:dyDescent="0.25">
      <c r="E2150" t="s">
        <v>16745</v>
      </c>
      <c r="F2150" t="e">
        <f t="shared" si="66"/>
        <v>#N/A</v>
      </c>
      <c r="G2150" s="11" t="str">
        <f t="shared" si="67"/>
        <v>0</v>
      </c>
      <c r="L2150" t="s">
        <v>16745</v>
      </c>
      <c r="M2150" t="e">
        <f>VLOOKUP(L2150,lot!$A$3:$E$13372,3,0)</f>
        <v>#N/A</v>
      </c>
    </row>
    <row r="2151" spans="5:13" hidden="1" x14ac:dyDescent="0.25">
      <c r="E2151" t="s">
        <v>16746</v>
      </c>
      <c r="F2151">
        <f t="shared" si="66"/>
        <v>4888</v>
      </c>
      <c r="G2151" s="11">
        <f t="shared" si="67"/>
        <v>4888</v>
      </c>
      <c r="L2151" t="s">
        <v>16746</v>
      </c>
      <c r="M2151" t="e">
        <f>VLOOKUP(L2151,lot!$A$3:$E$13372,3,0)</f>
        <v>#N/A</v>
      </c>
    </row>
    <row r="2152" spans="5:13" hidden="1" x14ac:dyDescent="0.25">
      <c r="E2152" t="s">
        <v>16747</v>
      </c>
      <c r="F2152">
        <f t="shared" si="66"/>
        <v>46224</v>
      </c>
      <c r="G2152" s="11">
        <f t="shared" si="67"/>
        <v>46224</v>
      </c>
      <c r="L2152" t="s">
        <v>16747</v>
      </c>
      <c r="M2152" t="e">
        <f>VLOOKUP(L2152,lot!$A$3:$E$13372,3,0)</f>
        <v>#N/A</v>
      </c>
    </row>
    <row r="2153" spans="5:13" hidden="1" x14ac:dyDescent="0.25">
      <c r="E2153" t="s">
        <v>16748</v>
      </c>
      <c r="F2153">
        <f t="shared" si="66"/>
        <v>9600</v>
      </c>
      <c r="G2153" s="11">
        <f t="shared" si="67"/>
        <v>9600</v>
      </c>
      <c r="L2153" t="s">
        <v>16748</v>
      </c>
      <c r="M2153" t="e">
        <f>VLOOKUP(L2153,lot!$A$3:$E$13372,3,0)</f>
        <v>#N/A</v>
      </c>
    </row>
    <row r="2154" spans="5:13" hidden="1" x14ac:dyDescent="0.25">
      <c r="E2154" t="s">
        <v>16731</v>
      </c>
      <c r="F2154" t="e">
        <f t="shared" si="66"/>
        <v>#N/A</v>
      </c>
      <c r="G2154" s="11" t="str">
        <f t="shared" si="67"/>
        <v>0</v>
      </c>
      <c r="L2154" t="s">
        <v>16731</v>
      </c>
      <c r="M2154" t="e">
        <f>VLOOKUP(L2154,lot!$A$3:$E$13372,3,0)</f>
        <v>#N/A</v>
      </c>
    </row>
    <row r="2155" spans="5:13" hidden="1" x14ac:dyDescent="0.25">
      <c r="E2155" t="s">
        <v>16732</v>
      </c>
      <c r="F2155" t="e">
        <f t="shared" si="66"/>
        <v>#N/A</v>
      </c>
      <c r="G2155" s="11" t="str">
        <f t="shared" si="67"/>
        <v>0</v>
      </c>
      <c r="L2155" t="s">
        <v>16732</v>
      </c>
      <c r="M2155" t="e">
        <f>VLOOKUP(L2155,lot!$A$3:$E$13372,3,0)</f>
        <v>#N/A</v>
      </c>
    </row>
    <row r="2156" spans="5:13" hidden="1" x14ac:dyDescent="0.25">
      <c r="E2156" t="s">
        <v>16733</v>
      </c>
      <c r="F2156" t="e">
        <f t="shared" si="66"/>
        <v>#N/A</v>
      </c>
      <c r="G2156" s="11" t="str">
        <f t="shared" si="67"/>
        <v>0</v>
      </c>
      <c r="L2156" t="s">
        <v>16733</v>
      </c>
      <c r="M2156" t="e">
        <f>VLOOKUP(L2156,lot!$A$3:$E$13372,3,0)</f>
        <v>#N/A</v>
      </c>
    </row>
    <row r="2157" spans="5:13" hidden="1" x14ac:dyDescent="0.25">
      <c r="E2157" t="s">
        <v>16734</v>
      </c>
      <c r="F2157">
        <f t="shared" si="66"/>
        <v>139217</v>
      </c>
      <c r="G2157" s="11">
        <f t="shared" si="67"/>
        <v>139217</v>
      </c>
      <c r="L2157" t="s">
        <v>16734</v>
      </c>
      <c r="M2157" t="e">
        <f>VLOOKUP(L2157,lot!$A$3:$E$13372,3,0)</f>
        <v>#N/A</v>
      </c>
    </row>
    <row r="2158" spans="5:13" hidden="1" x14ac:dyDescent="0.25">
      <c r="E2158" t="s">
        <v>16735</v>
      </c>
      <c r="F2158">
        <f t="shared" si="66"/>
        <v>20016</v>
      </c>
      <c r="G2158" s="11">
        <f t="shared" si="67"/>
        <v>20016</v>
      </c>
      <c r="L2158" t="s">
        <v>16735</v>
      </c>
      <c r="M2158" t="e">
        <f>VLOOKUP(L2158,lot!$A$3:$E$13372,3,0)</f>
        <v>#N/A</v>
      </c>
    </row>
    <row r="2159" spans="5:13" hidden="1" x14ac:dyDescent="0.25">
      <c r="E2159" t="s">
        <v>14428</v>
      </c>
      <c r="F2159" t="e">
        <f t="shared" si="66"/>
        <v>#N/A</v>
      </c>
      <c r="G2159" s="11" t="str">
        <f t="shared" si="67"/>
        <v>0</v>
      </c>
      <c r="L2159" t="s">
        <v>14428</v>
      </c>
      <c r="M2159" t="e">
        <f>VLOOKUP(L2159,lot!$A$3:$E$13372,3,0)</f>
        <v>#N/A</v>
      </c>
    </row>
    <row r="2160" spans="5:13" hidden="1" x14ac:dyDescent="0.25">
      <c r="E2160" t="s">
        <v>16736</v>
      </c>
      <c r="F2160" t="e">
        <f t="shared" si="66"/>
        <v>#N/A</v>
      </c>
      <c r="G2160" s="11" t="str">
        <f t="shared" si="67"/>
        <v>0</v>
      </c>
      <c r="L2160" t="s">
        <v>16736</v>
      </c>
      <c r="M2160" t="e">
        <f>VLOOKUP(L2160,lot!$A$3:$E$13372,3,0)</f>
        <v>#N/A</v>
      </c>
    </row>
    <row r="2161" spans="5:13" hidden="1" x14ac:dyDescent="0.25">
      <c r="E2161" t="s">
        <v>16737</v>
      </c>
      <c r="F2161" t="e">
        <f t="shared" si="66"/>
        <v>#N/A</v>
      </c>
      <c r="G2161" s="11" t="str">
        <f t="shared" si="67"/>
        <v>0</v>
      </c>
      <c r="L2161" t="s">
        <v>16737</v>
      </c>
      <c r="M2161" t="e">
        <f>VLOOKUP(L2161,lot!$A$3:$E$13372,3,0)</f>
        <v>#N/A</v>
      </c>
    </row>
    <row r="2162" spans="5:13" hidden="1" x14ac:dyDescent="0.25">
      <c r="E2162" t="s">
        <v>16738</v>
      </c>
      <c r="F2162" t="e">
        <f t="shared" si="66"/>
        <v>#N/A</v>
      </c>
      <c r="G2162" s="11" t="str">
        <f t="shared" si="67"/>
        <v>0</v>
      </c>
      <c r="L2162" t="s">
        <v>16738</v>
      </c>
      <c r="M2162" t="e">
        <f>VLOOKUP(L2162,lot!$A$3:$E$13372,3,0)</f>
        <v>#N/A</v>
      </c>
    </row>
    <row r="2163" spans="5:13" hidden="1" x14ac:dyDescent="0.25">
      <c r="E2163" t="s">
        <v>16739</v>
      </c>
      <c r="F2163" t="e">
        <f t="shared" si="66"/>
        <v>#N/A</v>
      </c>
      <c r="G2163" s="11" t="str">
        <f t="shared" si="67"/>
        <v>0</v>
      </c>
      <c r="L2163" t="s">
        <v>16739</v>
      </c>
      <c r="M2163" t="e">
        <f>VLOOKUP(L2163,lot!$A$3:$E$13372,3,0)</f>
        <v>#N/A</v>
      </c>
    </row>
    <row r="2164" spans="5:13" hidden="1" x14ac:dyDescent="0.25">
      <c r="E2164" t="s">
        <v>16740</v>
      </c>
      <c r="F2164">
        <f t="shared" si="66"/>
        <v>104548</v>
      </c>
      <c r="G2164" s="11">
        <f t="shared" si="67"/>
        <v>104548</v>
      </c>
      <c r="L2164" t="s">
        <v>16740</v>
      </c>
      <c r="M2164" t="e">
        <f>VLOOKUP(L2164,lot!$A$3:$E$13372,3,0)</f>
        <v>#N/A</v>
      </c>
    </row>
    <row r="2165" spans="5:13" hidden="1" x14ac:dyDescent="0.25">
      <c r="E2165" t="s">
        <v>16741</v>
      </c>
      <c r="F2165">
        <f t="shared" si="66"/>
        <v>70640</v>
      </c>
      <c r="G2165" s="11">
        <f t="shared" si="67"/>
        <v>70640</v>
      </c>
      <c r="L2165" t="s">
        <v>16741</v>
      </c>
      <c r="M2165" t="e">
        <f>VLOOKUP(L2165,lot!$A$3:$E$13372,3,0)</f>
        <v>#N/A</v>
      </c>
    </row>
    <row r="2166" spans="5:13" hidden="1" x14ac:dyDescent="0.25">
      <c r="E2166" t="s">
        <v>16749</v>
      </c>
      <c r="F2166" t="e">
        <f t="shared" si="66"/>
        <v>#N/A</v>
      </c>
      <c r="G2166" s="11" t="str">
        <f t="shared" si="67"/>
        <v>0</v>
      </c>
      <c r="L2166" t="s">
        <v>16749</v>
      </c>
      <c r="M2166" t="e">
        <f>VLOOKUP(L2166,lot!$A$3:$E$13372,3,0)</f>
        <v>#N/A</v>
      </c>
    </row>
    <row r="2167" spans="5:13" hidden="1" x14ac:dyDescent="0.25">
      <c r="E2167" t="s">
        <v>16750</v>
      </c>
      <c r="F2167" t="e">
        <f t="shared" si="66"/>
        <v>#N/A</v>
      </c>
      <c r="G2167" s="11" t="str">
        <f t="shared" si="67"/>
        <v>0</v>
      </c>
      <c r="L2167" t="s">
        <v>16750</v>
      </c>
      <c r="M2167" t="e">
        <f>VLOOKUP(L2167,lot!$A$3:$E$13372,3,0)</f>
        <v>#N/A</v>
      </c>
    </row>
    <row r="2168" spans="5:13" hidden="1" x14ac:dyDescent="0.25">
      <c r="E2168" t="s">
        <v>16753</v>
      </c>
      <c r="F2168" t="e">
        <f t="shared" si="66"/>
        <v>#N/A</v>
      </c>
      <c r="G2168" s="11" t="str">
        <f t="shared" si="67"/>
        <v>0</v>
      </c>
      <c r="L2168" t="s">
        <v>16753</v>
      </c>
      <c r="M2168" t="e">
        <f>VLOOKUP(L2168,lot!$A$3:$E$13372,3,0)</f>
        <v>#N/A</v>
      </c>
    </row>
    <row r="2169" spans="5:13" hidden="1" x14ac:dyDescent="0.25">
      <c r="E2169" t="s">
        <v>16754</v>
      </c>
      <c r="F2169" t="e">
        <f t="shared" si="66"/>
        <v>#N/A</v>
      </c>
      <c r="G2169" s="11" t="str">
        <f t="shared" si="67"/>
        <v>0</v>
      </c>
      <c r="L2169" t="s">
        <v>16754</v>
      </c>
      <c r="M2169" t="e">
        <f>VLOOKUP(L2169,lot!$A$3:$E$13372,3,0)</f>
        <v>#N/A</v>
      </c>
    </row>
    <row r="2170" spans="5:13" hidden="1" x14ac:dyDescent="0.25">
      <c r="E2170" t="s">
        <v>16755</v>
      </c>
      <c r="F2170" t="e">
        <f t="shared" si="66"/>
        <v>#N/A</v>
      </c>
      <c r="G2170" s="11" t="str">
        <f t="shared" si="67"/>
        <v>0</v>
      </c>
      <c r="L2170" t="s">
        <v>16755</v>
      </c>
      <c r="M2170" t="e">
        <f>VLOOKUP(L2170,lot!$A$3:$E$13372,3,0)</f>
        <v>#N/A</v>
      </c>
    </row>
    <row r="2171" spans="5:13" hidden="1" x14ac:dyDescent="0.25">
      <c r="E2171" t="s">
        <v>16756</v>
      </c>
      <c r="F2171" t="e">
        <f t="shared" si="66"/>
        <v>#N/A</v>
      </c>
      <c r="G2171" s="11" t="str">
        <f t="shared" si="67"/>
        <v>0</v>
      </c>
      <c r="L2171" t="s">
        <v>16756</v>
      </c>
      <c r="M2171" t="e">
        <f>VLOOKUP(L2171,lot!$A$3:$E$13372,3,0)</f>
        <v>#N/A</v>
      </c>
    </row>
    <row r="2172" spans="5:13" hidden="1" x14ac:dyDescent="0.25">
      <c r="E2172" t="s">
        <v>16757</v>
      </c>
      <c r="F2172">
        <f t="shared" si="66"/>
        <v>1800</v>
      </c>
      <c r="G2172" s="11">
        <f t="shared" si="67"/>
        <v>1800</v>
      </c>
      <c r="L2172" t="s">
        <v>16757</v>
      </c>
      <c r="M2172" t="e">
        <f>VLOOKUP(L2172,lot!$A$3:$E$13372,3,0)</f>
        <v>#N/A</v>
      </c>
    </row>
    <row r="2173" spans="5:13" hidden="1" x14ac:dyDescent="0.25">
      <c r="E2173" t="s">
        <v>16758</v>
      </c>
      <c r="F2173" t="e">
        <f t="shared" si="66"/>
        <v>#N/A</v>
      </c>
      <c r="G2173" s="11" t="str">
        <f t="shared" si="67"/>
        <v>0</v>
      </c>
      <c r="L2173" t="s">
        <v>16758</v>
      </c>
      <c r="M2173" t="e">
        <f>VLOOKUP(L2173,lot!$A$3:$E$13372,3,0)</f>
        <v>#N/A</v>
      </c>
    </row>
    <row r="2174" spans="5:13" hidden="1" x14ac:dyDescent="0.25">
      <c r="E2174" t="s">
        <v>16759</v>
      </c>
      <c r="F2174" t="e">
        <f t="shared" si="66"/>
        <v>#N/A</v>
      </c>
      <c r="G2174" s="11" t="str">
        <f t="shared" si="67"/>
        <v>0</v>
      </c>
      <c r="L2174" t="s">
        <v>16759</v>
      </c>
      <c r="M2174" t="e">
        <f>VLOOKUP(L2174,lot!$A$3:$E$13372,3,0)</f>
        <v>#N/A</v>
      </c>
    </row>
    <row r="2175" spans="5:13" hidden="1" x14ac:dyDescent="0.25">
      <c r="E2175" t="s">
        <v>16760</v>
      </c>
      <c r="F2175" t="e">
        <f t="shared" si="66"/>
        <v>#N/A</v>
      </c>
      <c r="G2175" s="11" t="str">
        <f t="shared" si="67"/>
        <v>0</v>
      </c>
      <c r="L2175" t="s">
        <v>16760</v>
      </c>
      <c r="M2175" t="e">
        <f>VLOOKUP(L2175,lot!$A$3:$E$13372,3,0)</f>
        <v>#N/A</v>
      </c>
    </row>
    <row r="2176" spans="5:13" hidden="1" x14ac:dyDescent="0.25">
      <c r="E2176" t="s">
        <v>16761</v>
      </c>
      <c r="F2176" t="e">
        <f t="shared" si="66"/>
        <v>#N/A</v>
      </c>
      <c r="G2176" s="11" t="str">
        <f t="shared" si="67"/>
        <v>0</v>
      </c>
      <c r="L2176" t="s">
        <v>16761</v>
      </c>
      <c r="M2176" t="e">
        <f>VLOOKUP(L2176,lot!$A$3:$E$13372,3,0)</f>
        <v>#N/A</v>
      </c>
    </row>
    <row r="2177" spans="5:13" hidden="1" x14ac:dyDescent="0.25">
      <c r="E2177" t="s">
        <v>16762</v>
      </c>
      <c r="F2177" t="e">
        <f t="shared" si="66"/>
        <v>#N/A</v>
      </c>
      <c r="G2177" s="11" t="str">
        <f t="shared" si="67"/>
        <v>0</v>
      </c>
      <c r="L2177" t="s">
        <v>16762</v>
      </c>
      <c r="M2177" t="e">
        <f>VLOOKUP(L2177,lot!$A$3:$E$13372,3,0)</f>
        <v>#N/A</v>
      </c>
    </row>
    <row r="2178" spans="5:13" hidden="1" x14ac:dyDescent="0.25">
      <c r="E2178" t="s">
        <v>16763</v>
      </c>
      <c r="F2178">
        <f t="shared" si="66"/>
        <v>10</v>
      </c>
      <c r="G2178" s="11">
        <f t="shared" si="67"/>
        <v>10</v>
      </c>
      <c r="L2178" t="s">
        <v>16763</v>
      </c>
      <c r="M2178" t="e">
        <f>VLOOKUP(L2178,lot!$A$3:$E$13372,3,0)</f>
        <v>#N/A</v>
      </c>
    </row>
    <row r="2179" spans="5:13" hidden="1" x14ac:dyDescent="0.25">
      <c r="E2179" t="s">
        <v>16764</v>
      </c>
      <c r="F2179" t="e">
        <f t="shared" ref="F2179:F2242" si="68">VLOOKUP(E2179,$B$2:$C$1866,2,0)</f>
        <v>#N/A</v>
      </c>
      <c r="G2179" s="11" t="str">
        <f t="shared" ref="G2179:G2242" si="69">IF(ISNA(F2179),"0",F2179)</f>
        <v>0</v>
      </c>
      <c r="L2179" t="s">
        <v>16764</v>
      </c>
      <c r="M2179" t="e">
        <f>VLOOKUP(L2179,lot!$A$3:$E$13372,3,0)</f>
        <v>#N/A</v>
      </c>
    </row>
    <row r="2180" spans="5:13" hidden="1" x14ac:dyDescent="0.25">
      <c r="E2180" t="s">
        <v>16765</v>
      </c>
      <c r="F2180" t="e">
        <f t="shared" si="68"/>
        <v>#N/A</v>
      </c>
      <c r="G2180" s="11" t="str">
        <f t="shared" si="69"/>
        <v>0</v>
      </c>
      <c r="L2180" t="s">
        <v>16765</v>
      </c>
      <c r="M2180" t="e">
        <f>VLOOKUP(L2180,lot!$A$3:$E$13372,3,0)</f>
        <v>#N/A</v>
      </c>
    </row>
    <row r="2181" spans="5:13" hidden="1" x14ac:dyDescent="0.25">
      <c r="E2181" t="s">
        <v>16766</v>
      </c>
      <c r="F2181" t="e">
        <f t="shared" si="68"/>
        <v>#N/A</v>
      </c>
      <c r="G2181" s="11" t="str">
        <f t="shared" si="69"/>
        <v>0</v>
      </c>
      <c r="L2181" t="s">
        <v>16766</v>
      </c>
      <c r="M2181" t="e">
        <f>VLOOKUP(L2181,lot!$A$3:$E$13372,3,0)</f>
        <v>#N/A</v>
      </c>
    </row>
    <row r="2182" spans="5:13" hidden="1" x14ac:dyDescent="0.25">
      <c r="E2182" t="s">
        <v>16767</v>
      </c>
      <c r="F2182">
        <f t="shared" si="68"/>
        <v>40</v>
      </c>
      <c r="G2182" s="11">
        <f t="shared" si="69"/>
        <v>40</v>
      </c>
      <c r="L2182" t="s">
        <v>16767</v>
      </c>
      <c r="M2182" t="e">
        <f>VLOOKUP(L2182,lot!$A$3:$E$13372,3,0)</f>
        <v>#N/A</v>
      </c>
    </row>
    <row r="2183" spans="5:13" hidden="1" x14ac:dyDescent="0.25">
      <c r="E2183" t="s">
        <v>14429</v>
      </c>
      <c r="F2183">
        <f t="shared" si="68"/>
        <v>6422</v>
      </c>
      <c r="G2183" s="11">
        <f t="shared" si="69"/>
        <v>6422</v>
      </c>
      <c r="L2183" t="s">
        <v>14429</v>
      </c>
      <c r="M2183" t="e">
        <f>VLOOKUP(L2183,lot!$A$3:$E$13372,3,0)</f>
        <v>#N/A</v>
      </c>
    </row>
    <row r="2184" spans="5:13" hidden="1" x14ac:dyDescent="0.25">
      <c r="E2184" t="s">
        <v>14430</v>
      </c>
      <c r="F2184">
        <f t="shared" si="68"/>
        <v>90</v>
      </c>
      <c r="G2184" s="11">
        <f t="shared" si="69"/>
        <v>90</v>
      </c>
      <c r="L2184" t="s">
        <v>14430</v>
      </c>
      <c r="M2184" t="e">
        <f>VLOOKUP(L2184,lot!$A$3:$E$13372,3,0)</f>
        <v>#N/A</v>
      </c>
    </row>
    <row r="2185" spans="5:13" hidden="1" x14ac:dyDescent="0.25">
      <c r="E2185" t="s">
        <v>14431</v>
      </c>
      <c r="F2185">
        <f t="shared" si="68"/>
        <v>95</v>
      </c>
      <c r="G2185" s="11">
        <f t="shared" si="69"/>
        <v>95</v>
      </c>
      <c r="L2185" t="s">
        <v>14431</v>
      </c>
      <c r="M2185" t="e">
        <f>VLOOKUP(L2185,lot!$A$3:$E$13372,3,0)</f>
        <v>#N/A</v>
      </c>
    </row>
    <row r="2186" spans="5:13" hidden="1" x14ac:dyDescent="0.25">
      <c r="E2186" t="s">
        <v>16768</v>
      </c>
      <c r="F2186" t="e">
        <f t="shared" si="68"/>
        <v>#N/A</v>
      </c>
      <c r="G2186" s="11" t="str">
        <f t="shared" si="69"/>
        <v>0</v>
      </c>
      <c r="L2186" t="s">
        <v>16768</v>
      </c>
      <c r="M2186" t="e">
        <f>VLOOKUP(L2186,lot!$A$3:$E$13372,3,0)</f>
        <v>#N/A</v>
      </c>
    </row>
    <row r="2187" spans="5:13" hidden="1" x14ac:dyDescent="0.25">
      <c r="E2187" t="s">
        <v>16769</v>
      </c>
      <c r="F2187" t="e">
        <f t="shared" si="68"/>
        <v>#N/A</v>
      </c>
      <c r="G2187" s="11" t="str">
        <f t="shared" si="69"/>
        <v>0</v>
      </c>
      <c r="L2187" t="s">
        <v>16769</v>
      </c>
      <c r="M2187" t="e">
        <f>VLOOKUP(L2187,lot!$A$3:$E$13372,3,0)</f>
        <v>#N/A</v>
      </c>
    </row>
    <row r="2188" spans="5:13" hidden="1" x14ac:dyDescent="0.25">
      <c r="E2188" t="s">
        <v>16770</v>
      </c>
      <c r="F2188" t="e">
        <f t="shared" si="68"/>
        <v>#N/A</v>
      </c>
      <c r="G2188" s="11" t="str">
        <f t="shared" si="69"/>
        <v>0</v>
      </c>
      <c r="L2188" t="s">
        <v>16770</v>
      </c>
      <c r="M2188" t="e">
        <f>VLOOKUP(L2188,lot!$A$3:$E$13372,3,0)</f>
        <v>#N/A</v>
      </c>
    </row>
    <row r="2189" spans="5:13" hidden="1" x14ac:dyDescent="0.25">
      <c r="E2189" t="s">
        <v>16771</v>
      </c>
      <c r="F2189" t="e">
        <f t="shared" si="68"/>
        <v>#N/A</v>
      </c>
      <c r="G2189" s="11" t="str">
        <f t="shared" si="69"/>
        <v>0</v>
      </c>
      <c r="L2189" t="s">
        <v>16771</v>
      </c>
      <c r="M2189" t="e">
        <f>VLOOKUP(L2189,lot!$A$3:$E$13372,3,0)</f>
        <v>#N/A</v>
      </c>
    </row>
    <row r="2190" spans="5:13" hidden="1" x14ac:dyDescent="0.25">
      <c r="E2190" t="s">
        <v>16772</v>
      </c>
      <c r="F2190" t="e">
        <f t="shared" si="68"/>
        <v>#N/A</v>
      </c>
      <c r="G2190" s="11" t="str">
        <f t="shared" si="69"/>
        <v>0</v>
      </c>
      <c r="L2190" t="s">
        <v>16772</v>
      </c>
      <c r="M2190" t="e">
        <f>VLOOKUP(L2190,lot!$A$3:$E$13372,3,0)</f>
        <v>#N/A</v>
      </c>
    </row>
    <row r="2191" spans="5:13" hidden="1" x14ac:dyDescent="0.25">
      <c r="E2191" t="s">
        <v>16773</v>
      </c>
      <c r="F2191" t="e">
        <f t="shared" si="68"/>
        <v>#N/A</v>
      </c>
      <c r="G2191" s="11" t="str">
        <f t="shared" si="69"/>
        <v>0</v>
      </c>
      <c r="L2191" t="s">
        <v>16773</v>
      </c>
      <c r="M2191" t="e">
        <f>VLOOKUP(L2191,lot!$A$3:$E$13372,3,0)</f>
        <v>#N/A</v>
      </c>
    </row>
    <row r="2192" spans="5:13" hidden="1" x14ac:dyDescent="0.25">
      <c r="E2192" t="s">
        <v>16774</v>
      </c>
      <c r="F2192" t="e">
        <f t="shared" si="68"/>
        <v>#N/A</v>
      </c>
      <c r="G2192" s="11" t="str">
        <f t="shared" si="69"/>
        <v>0</v>
      </c>
      <c r="L2192" t="s">
        <v>16774</v>
      </c>
      <c r="M2192" t="e">
        <f>VLOOKUP(L2192,lot!$A$3:$E$13372,3,0)</f>
        <v>#N/A</v>
      </c>
    </row>
    <row r="2193" spans="5:13" hidden="1" x14ac:dyDescent="0.25">
      <c r="E2193" t="s">
        <v>16776</v>
      </c>
      <c r="F2193" t="e">
        <f t="shared" si="68"/>
        <v>#N/A</v>
      </c>
      <c r="G2193" s="11" t="str">
        <f t="shared" si="69"/>
        <v>0</v>
      </c>
      <c r="L2193" t="s">
        <v>16776</v>
      </c>
      <c r="M2193" t="e">
        <f>VLOOKUP(L2193,lot!$A$3:$E$13372,3,0)</f>
        <v>#N/A</v>
      </c>
    </row>
    <row r="2194" spans="5:13" hidden="1" x14ac:dyDescent="0.25">
      <c r="E2194" t="s">
        <v>16775</v>
      </c>
      <c r="F2194" t="e">
        <f t="shared" si="68"/>
        <v>#N/A</v>
      </c>
      <c r="G2194" s="11" t="str">
        <f t="shared" si="69"/>
        <v>0</v>
      </c>
      <c r="L2194" t="s">
        <v>16775</v>
      </c>
      <c r="M2194" t="e">
        <f>VLOOKUP(L2194,lot!$A$3:$E$13372,3,0)</f>
        <v>#N/A</v>
      </c>
    </row>
    <row r="2195" spans="5:13" hidden="1" x14ac:dyDescent="0.25">
      <c r="E2195" t="s">
        <v>16778</v>
      </c>
      <c r="F2195" t="e">
        <f t="shared" si="68"/>
        <v>#N/A</v>
      </c>
      <c r="G2195" s="11" t="str">
        <f t="shared" si="69"/>
        <v>0</v>
      </c>
      <c r="L2195" t="s">
        <v>16778</v>
      </c>
      <c r="M2195" t="e">
        <f>VLOOKUP(L2195,lot!$A$3:$E$13372,3,0)</f>
        <v>#N/A</v>
      </c>
    </row>
    <row r="2196" spans="5:13" hidden="1" x14ac:dyDescent="0.25">
      <c r="E2196" t="s">
        <v>16777</v>
      </c>
      <c r="F2196">
        <f t="shared" si="68"/>
        <v>475</v>
      </c>
      <c r="G2196" s="11">
        <f t="shared" si="69"/>
        <v>475</v>
      </c>
      <c r="L2196" t="s">
        <v>16777</v>
      </c>
      <c r="M2196" t="e">
        <f>VLOOKUP(L2196,lot!$A$3:$E$13372,3,0)</f>
        <v>#N/A</v>
      </c>
    </row>
    <row r="2197" spans="5:13" hidden="1" x14ac:dyDescent="0.25">
      <c r="E2197" t="s">
        <v>16779</v>
      </c>
      <c r="F2197" t="e">
        <f t="shared" si="68"/>
        <v>#N/A</v>
      </c>
      <c r="G2197" s="11" t="str">
        <f t="shared" si="69"/>
        <v>0</v>
      </c>
      <c r="L2197" t="s">
        <v>16779</v>
      </c>
      <c r="M2197" t="e">
        <f>VLOOKUP(L2197,lot!$A$3:$E$13372,3,0)</f>
        <v>#N/A</v>
      </c>
    </row>
    <row r="2198" spans="5:13" hidden="1" x14ac:dyDescent="0.25">
      <c r="E2198" t="s">
        <v>16780</v>
      </c>
      <c r="F2198" t="e">
        <f t="shared" si="68"/>
        <v>#N/A</v>
      </c>
      <c r="G2198" s="11" t="str">
        <f t="shared" si="69"/>
        <v>0</v>
      </c>
      <c r="L2198" t="s">
        <v>16780</v>
      </c>
      <c r="M2198" t="e">
        <f>VLOOKUP(L2198,lot!$A$3:$E$13372,3,0)</f>
        <v>#N/A</v>
      </c>
    </row>
    <row r="2199" spans="5:13" hidden="1" x14ac:dyDescent="0.25">
      <c r="E2199" t="s">
        <v>16781</v>
      </c>
      <c r="F2199" t="e">
        <f t="shared" si="68"/>
        <v>#N/A</v>
      </c>
      <c r="G2199" s="11" t="str">
        <f t="shared" si="69"/>
        <v>0</v>
      </c>
      <c r="L2199" t="s">
        <v>16781</v>
      </c>
      <c r="M2199" t="e">
        <f>VLOOKUP(L2199,lot!$A$3:$E$13372,3,0)</f>
        <v>#N/A</v>
      </c>
    </row>
    <row r="2200" spans="5:13" hidden="1" x14ac:dyDescent="0.25">
      <c r="E2200" t="s">
        <v>16782</v>
      </c>
      <c r="F2200">
        <f t="shared" si="68"/>
        <v>467</v>
      </c>
      <c r="G2200" s="11">
        <f t="shared" si="69"/>
        <v>467</v>
      </c>
      <c r="L2200" t="s">
        <v>16782</v>
      </c>
      <c r="M2200" t="e">
        <f>VLOOKUP(L2200,lot!$A$3:$E$13372,3,0)</f>
        <v>#N/A</v>
      </c>
    </row>
    <row r="2201" spans="5:13" hidden="1" x14ac:dyDescent="0.25">
      <c r="E2201" t="s">
        <v>16783</v>
      </c>
      <c r="F2201" t="e">
        <f t="shared" si="68"/>
        <v>#N/A</v>
      </c>
      <c r="G2201" s="11" t="str">
        <f t="shared" si="69"/>
        <v>0</v>
      </c>
      <c r="L2201" t="s">
        <v>16783</v>
      </c>
      <c r="M2201" t="e">
        <f>VLOOKUP(L2201,lot!$A$3:$E$13372,3,0)</f>
        <v>#N/A</v>
      </c>
    </row>
    <row r="2202" spans="5:13" hidden="1" x14ac:dyDescent="0.25">
      <c r="E2202" t="s">
        <v>16784</v>
      </c>
      <c r="F2202" t="e">
        <f t="shared" si="68"/>
        <v>#N/A</v>
      </c>
      <c r="G2202" s="11" t="str">
        <f t="shared" si="69"/>
        <v>0</v>
      </c>
      <c r="L2202" t="s">
        <v>16784</v>
      </c>
      <c r="M2202" t="e">
        <f>VLOOKUP(L2202,lot!$A$3:$E$13372,3,0)</f>
        <v>#N/A</v>
      </c>
    </row>
    <row r="2203" spans="5:13" hidden="1" x14ac:dyDescent="0.25">
      <c r="E2203" t="s">
        <v>16785</v>
      </c>
      <c r="F2203" t="e">
        <f t="shared" si="68"/>
        <v>#N/A</v>
      </c>
      <c r="G2203" s="11" t="str">
        <f t="shared" si="69"/>
        <v>0</v>
      </c>
      <c r="L2203" t="s">
        <v>16785</v>
      </c>
      <c r="M2203" t="e">
        <f>VLOOKUP(L2203,lot!$A$3:$E$13372,3,0)</f>
        <v>#N/A</v>
      </c>
    </row>
    <row r="2204" spans="5:13" hidden="1" x14ac:dyDescent="0.25">
      <c r="E2204" t="s">
        <v>16786</v>
      </c>
      <c r="F2204" t="e">
        <f t="shared" si="68"/>
        <v>#N/A</v>
      </c>
      <c r="G2204" s="11" t="str">
        <f t="shared" si="69"/>
        <v>0</v>
      </c>
      <c r="L2204" t="s">
        <v>16786</v>
      </c>
      <c r="M2204" t="e">
        <f>VLOOKUP(L2204,lot!$A$3:$E$13372,3,0)</f>
        <v>#N/A</v>
      </c>
    </row>
    <row r="2205" spans="5:13" hidden="1" x14ac:dyDescent="0.25">
      <c r="E2205" t="s">
        <v>16787</v>
      </c>
      <c r="F2205" t="e">
        <f t="shared" si="68"/>
        <v>#N/A</v>
      </c>
      <c r="G2205" s="11" t="str">
        <f t="shared" si="69"/>
        <v>0</v>
      </c>
      <c r="L2205" t="s">
        <v>16787</v>
      </c>
      <c r="M2205" t="e">
        <f>VLOOKUP(L2205,lot!$A$3:$E$13372,3,0)</f>
        <v>#N/A</v>
      </c>
    </row>
    <row r="2206" spans="5:13" hidden="1" x14ac:dyDescent="0.25">
      <c r="E2206" t="s">
        <v>16788</v>
      </c>
      <c r="F2206" t="e">
        <f t="shared" si="68"/>
        <v>#N/A</v>
      </c>
      <c r="G2206" s="11" t="str">
        <f t="shared" si="69"/>
        <v>0</v>
      </c>
      <c r="L2206" t="s">
        <v>16788</v>
      </c>
      <c r="M2206" t="e">
        <f>VLOOKUP(L2206,lot!$A$3:$E$13372,3,0)</f>
        <v>#N/A</v>
      </c>
    </row>
    <row r="2207" spans="5:13" hidden="1" x14ac:dyDescent="0.25">
      <c r="E2207" t="s">
        <v>16789</v>
      </c>
      <c r="F2207" t="e">
        <f t="shared" si="68"/>
        <v>#N/A</v>
      </c>
      <c r="G2207" s="11" t="str">
        <f t="shared" si="69"/>
        <v>0</v>
      </c>
      <c r="L2207" t="s">
        <v>16789</v>
      </c>
      <c r="M2207" t="e">
        <f>VLOOKUP(L2207,lot!$A$3:$E$13372,3,0)</f>
        <v>#N/A</v>
      </c>
    </row>
    <row r="2208" spans="5:13" hidden="1" x14ac:dyDescent="0.25">
      <c r="E2208" t="s">
        <v>16790</v>
      </c>
      <c r="F2208">
        <f t="shared" si="68"/>
        <v>50222</v>
      </c>
      <c r="G2208" s="11">
        <f t="shared" si="69"/>
        <v>50222</v>
      </c>
      <c r="L2208" t="s">
        <v>16790</v>
      </c>
      <c r="M2208" t="e">
        <f>VLOOKUP(L2208,lot!$A$3:$E$13372,3,0)</f>
        <v>#N/A</v>
      </c>
    </row>
    <row r="2209" spans="5:13" hidden="1" x14ac:dyDescent="0.25">
      <c r="E2209" t="s">
        <v>16792</v>
      </c>
      <c r="F2209" t="e">
        <f t="shared" si="68"/>
        <v>#N/A</v>
      </c>
      <c r="G2209" s="11" t="str">
        <f t="shared" si="69"/>
        <v>0</v>
      </c>
      <c r="L2209" t="s">
        <v>16792</v>
      </c>
      <c r="M2209" t="e">
        <f>VLOOKUP(L2209,lot!$A$3:$E$13372,3,0)</f>
        <v>#N/A</v>
      </c>
    </row>
    <row r="2210" spans="5:13" hidden="1" x14ac:dyDescent="0.25">
      <c r="E2210" t="s">
        <v>16793</v>
      </c>
      <c r="F2210" t="e">
        <f t="shared" si="68"/>
        <v>#N/A</v>
      </c>
      <c r="G2210" s="11" t="str">
        <f t="shared" si="69"/>
        <v>0</v>
      </c>
      <c r="L2210" t="s">
        <v>16793</v>
      </c>
      <c r="M2210" t="e">
        <f>VLOOKUP(L2210,lot!$A$3:$E$13372,3,0)</f>
        <v>#N/A</v>
      </c>
    </row>
    <row r="2211" spans="5:13" hidden="1" x14ac:dyDescent="0.25">
      <c r="E2211" t="s">
        <v>16794</v>
      </c>
      <c r="F2211" t="e">
        <f t="shared" si="68"/>
        <v>#N/A</v>
      </c>
      <c r="G2211" s="11" t="str">
        <f t="shared" si="69"/>
        <v>0</v>
      </c>
      <c r="L2211" t="s">
        <v>16794</v>
      </c>
      <c r="M2211" t="e">
        <f>VLOOKUP(L2211,lot!$A$3:$E$13372,3,0)</f>
        <v>#N/A</v>
      </c>
    </row>
    <row r="2212" spans="5:13" hidden="1" x14ac:dyDescent="0.25">
      <c r="E2212" t="s">
        <v>16795</v>
      </c>
      <c r="F2212">
        <f t="shared" si="68"/>
        <v>2160</v>
      </c>
      <c r="G2212" s="11">
        <f t="shared" si="69"/>
        <v>2160</v>
      </c>
      <c r="L2212" t="s">
        <v>16795</v>
      </c>
      <c r="M2212" t="e">
        <f>VLOOKUP(L2212,lot!$A$3:$E$13372,3,0)</f>
        <v>#N/A</v>
      </c>
    </row>
    <row r="2213" spans="5:13" hidden="1" x14ac:dyDescent="0.25">
      <c r="E2213" t="s">
        <v>16797</v>
      </c>
      <c r="F2213">
        <f t="shared" si="68"/>
        <v>600</v>
      </c>
      <c r="G2213" s="11">
        <f t="shared" si="69"/>
        <v>600</v>
      </c>
      <c r="L2213" t="s">
        <v>16797</v>
      </c>
      <c r="M2213" t="e">
        <f>VLOOKUP(L2213,lot!$A$3:$E$13372,3,0)</f>
        <v>#N/A</v>
      </c>
    </row>
    <row r="2214" spans="5:13" hidden="1" x14ac:dyDescent="0.25">
      <c r="E2214" t="s">
        <v>16798</v>
      </c>
      <c r="F2214" t="e">
        <f t="shared" si="68"/>
        <v>#N/A</v>
      </c>
      <c r="G2214" s="11" t="str">
        <f t="shared" si="69"/>
        <v>0</v>
      </c>
      <c r="L2214" t="s">
        <v>16798</v>
      </c>
      <c r="M2214" t="e">
        <f>VLOOKUP(L2214,lot!$A$3:$E$13372,3,0)</f>
        <v>#N/A</v>
      </c>
    </row>
    <row r="2215" spans="5:13" hidden="1" x14ac:dyDescent="0.25">
      <c r="E2215" t="s">
        <v>16799</v>
      </c>
      <c r="F2215" t="e">
        <f t="shared" si="68"/>
        <v>#N/A</v>
      </c>
      <c r="G2215" s="11" t="str">
        <f t="shared" si="69"/>
        <v>0</v>
      </c>
      <c r="L2215" t="s">
        <v>16799</v>
      </c>
      <c r="M2215" t="e">
        <f>VLOOKUP(L2215,lot!$A$3:$E$13372,3,0)</f>
        <v>#N/A</v>
      </c>
    </row>
    <row r="2216" spans="5:13" hidden="1" x14ac:dyDescent="0.25">
      <c r="E2216" t="s">
        <v>16800</v>
      </c>
      <c r="F2216" t="e">
        <f t="shared" si="68"/>
        <v>#N/A</v>
      </c>
      <c r="G2216" s="11" t="str">
        <f t="shared" si="69"/>
        <v>0</v>
      </c>
      <c r="L2216" t="s">
        <v>16800</v>
      </c>
      <c r="M2216" t="e">
        <f>VLOOKUP(L2216,lot!$A$3:$E$13372,3,0)</f>
        <v>#N/A</v>
      </c>
    </row>
    <row r="2217" spans="5:13" hidden="1" x14ac:dyDescent="0.25">
      <c r="E2217" t="s">
        <v>16801</v>
      </c>
      <c r="F2217">
        <f t="shared" si="68"/>
        <v>8</v>
      </c>
      <c r="G2217" s="11">
        <f t="shared" si="69"/>
        <v>8</v>
      </c>
      <c r="L2217" t="s">
        <v>16801</v>
      </c>
      <c r="M2217" t="e">
        <f>VLOOKUP(L2217,lot!$A$3:$E$13372,3,0)</f>
        <v>#N/A</v>
      </c>
    </row>
    <row r="2218" spans="5:13" hidden="1" x14ac:dyDescent="0.25">
      <c r="E2218" t="s">
        <v>16802</v>
      </c>
      <c r="F2218">
        <f t="shared" si="68"/>
        <v>42300</v>
      </c>
      <c r="G2218" s="11">
        <f t="shared" si="69"/>
        <v>42300</v>
      </c>
      <c r="L2218" t="s">
        <v>16802</v>
      </c>
      <c r="M2218" t="e">
        <f>VLOOKUP(L2218,lot!$A$3:$E$13372,3,0)</f>
        <v>#N/A</v>
      </c>
    </row>
    <row r="2219" spans="5:13" hidden="1" x14ac:dyDescent="0.25">
      <c r="E2219" t="s">
        <v>16803</v>
      </c>
      <c r="F2219">
        <f t="shared" si="68"/>
        <v>700</v>
      </c>
      <c r="G2219" s="11">
        <f t="shared" si="69"/>
        <v>700</v>
      </c>
      <c r="L2219" t="s">
        <v>16803</v>
      </c>
      <c r="M2219" t="e">
        <f>VLOOKUP(L2219,lot!$A$3:$E$13372,3,0)</f>
        <v>#N/A</v>
      </c>
    </row>
    <row r="2220" spans="5:13" hidden="1" x14ac:dyDescent="0.25">
      <c r="E2220" t="s">
        <v>16804</v>
      </c>
      <c r="F2220" t="e">
        <f t="shared" si="68"/>
        <v>#N/A</v>
      </c>
      <c r="G2220" s="11" t="str">
        <f t="shared" si="69"/>
        <v>0</v>
      </c>
      <c r="L2220" t="s">
        <v>16804</v>
      </c>
      <c r="M2220" t="e">
        <f>VLOOKUP(L2220,lot!$A$3:$E$13372,3,0)</f>
        <v>#N/A</v>
      </c>
    </row>
    <row r="2221" spans="5:13" hidden="1" x14ac:dyDescent="0.25">
      <c r="E2221" t="s">
        <v>16807</v>
      </c>
      <c r="F2221" t="e">
        <f t="shared" si="68"/>
        <v>#N/A</v>
      </c>
      <c r="G2221" s="11" t="str">
        <f t="shared" si="69"/>
        <v>0</v>
      </c>
      <c r="L2221" t="s">
        <v>16807</v>
      </c>
      <c r="M2221" t="e">
        <f>VLOOKUP(L2221,lot!$A$3:$E$13372,3,0)</f>
        <v>#N/A</v>
      </c>
    </row>
    <row r="2222" spans="5:13" hidden="1" x14ac:dyDescent="0.25">
      <c r="E2222" t="s">
        <v>16805</v>
      </c>
      <c r="F2222" t="e">
        <f t="shared" si="68"/>
        <v>#N/A</v>
      </c>
      <c r="G2222" s="11" t="str">
        <f t="shared" si="69"/>
        <v>0</v>
      </c>
      <c r="L2222" t="s">
        <v>16805</v>
      </c>
      <c r="M2222" t="e">
        <f>VLOOKUP(L2222,lot!$A$3:$E$13372,3,0)</f>
        <v>#N/A</v>
      </c>
    </row>
    <row r="2223" spans="5:13" hidden="1" x14ac:dyDescent="0.25">
      <c r="E2223" t="s">
        <v>16806</v>
      </c>
      <c r="F2223" t="e">
        <f t="shared" si="68"/>
        <v>#N/A</v>
      </c>
      <c r="G2223" s="11" t="str">
        <f t="shared" si="69"/>
        <v>0</v>
      </c>
      <c r="L2223" t="s">
        <v>16806</v>
      </c>
      <c r="M2223" t="e">
        <f>VLOOKUP(L2223,lot!$A$3:$E$13372,3,0)</f>
        <v>#N/A</v>
      </c>
    </row>
    <row r="2224" spans="5:13" hidden="1" x14ac:dyDescent="0.25">
      <c r="E2224" t="s">
        <v>16812</v>
      </c>
      <c r="F2224" t="e">
        <f t="shared" si="68"/>
        <v>#N/A</v>
      </c>
      <c r="G2224" s="11" t="str">
        <f t="shared" si="69"/>
        <v>0</v>
      </c>
      <c r="L2224" t="s">
        <v>16812</v>
      </c>
      <c r="M2224" t="e">
        <f>VLOOKUP(L2224,lot!$A$3:$E$13372,3,0)</f>
        <v>#N/A</v>
      </c>
    </row>
    <row r="2225" spans="5:13" hidden="1" x14ac:dyDescent="0.25">
      <c r="E2225" t="s">
        <v>16813</v>
      </c>
      <c r="F2225" t="e">
        <f t="shared" si="68"/>
        <v>#N/A</v>
      </c>
      <c r="G2225" s="11" t="str">
        <f t="shared" si="69"/>
        <v>0</v>
      </c>
      <c r="L2225" t="s">
        <v>16813</v>
      </c>
      <c r="M2225" t="e">
        <f>VLOOKUP(L2225,lot!$A$3:$E$13372,3,0)</f>
        <v>#N/A</v>
      </c>
    </row>
    <row r="2226" spans="5:13" hidden="1" x14ac:dyDescent="0.25">
      <c r="E2226" t="s">
        <v>16808</v>
      </c>
      <c r="F2226" t="e">
        <f t="shared" si="68"/>
        <v>#N/A</v>
      </c>
      <c r="G2226" s="11" t="str">
        <f t="shared" si="69"/>
        <v>0</v>
      </c>
      <c r="L2226" t="s">
        <v>16808</v>
      </c>
      <c r="M2226" t="e">
        <f>VLOOKUP(L2226,lot!$A$3:$E$13372,3,0)</f>
        <v>#N/A</v>
      </c>
    </row>
    <row r="2227" spans="5:13" hidden="1" x14ac:dyDescent="0.25">
      <c r="E2227" t="s">
        <v>16810</v>
      </c>
      <c r="F2227" t="e">
        <f t="shared" si="68"/>
        <v>#N/A</v>
      </c>
      <c r="G2227" s="11" t="str">
        <f t="shared" si="69"/>
        <v>0</v>
      </c>
      <c r="L2227" t="s">
        <v>16810</v>
      </c>
      <c r="M2227" t="e">
        <f>VLOOKUP(L2227,lot!$A$3:$E$13372,3,0)</f>
        <v>#N/A</v>
      </c>
    </row>
    <row r="2228" spans="5:13" hidden="1" x14ac:dyDescent="0.25">
      <c r="E2228" t="s">
        <v>16809</v>
      </c>
      <c r="F2228" t="e">
        <f t="shared" si="68"/>
        <v>#N/A</v>
      </c>
      <c r="G2228" s="11" t="str">
        <f t="shared" si="69"/>
        <v>0</v>
      </c>
      <c r="L2228" t="s">
        <v>16809</v>
      </c>
      <c r="M2228" t="e">
        <f>VLOOKUP(L2228,lot!$A$3:$E$13372,3,0)</f>
        <v>#N/A</v>
      </c>
    </row>
    <row r="2229" spans="5:13" hidden="1" x14ac:dyDescent="0.25">
      <c r="E2229" t="s">
        <v>16811</v>
      </c>
      <c r="F2229" t="e">
        <f t="shared" si="68"/>
        <v>#N/A</v>
      </c>
      <c r="G2229" s="11" t="str">
        <f t="shared" si="69"/>
        <v>0</v>
      </c>
      <c r="L2229" t="s">
        <v>16811</v>
      </c>
      <c r="M2229" t="e">
        <f>VLOOKUP(L2229,lot!$A$3:$E$13372,3,0)</f>
        <v>#N/A</v>
      </c>
    </row>
    <row r="2230" spans="5:13" hidden="1" x14ac:dyDescent="0.25">
      <c r="E2230" t="s">
        <v>16815</v>
      </c>
      <c r="F2230" t="e">
        <f t="shared" si="68"/>
        <v>#N/A</v>
      </c>
      <c r="G2230" s="11" t="str">
        <f t="shared" si="69"/>
        <v>0</v>
      </c>
      <c r="L2230" t="s">
        <v>16815</v>
      </c>
      <c r="M2230" t="e">
        <f>VLOOKUP(L2230,lot!$A$3:$E$13372,3,0)</f>
        <v>#N/A</v>
      </c>
    </row>
    <row r="2231" spans="5:13" hidden="1" x14ac:dyDescent="0.25">
      <c r="E2231" t="s">
        <v>16816</v>
      </c>
      <c r="F2231" t="e">
        <f t="shared" si="68"/>
        <v>#N/A</v>
      </c>
      <c r="G2231" s="11" t="str">
        <f t="shared" si="69"/>
        <v>0</v>
      </c>
      <c r="L2231" t="s">
        <v>16816</v>
      </c>
      <c r="M2231" t="e">
        <f>VLOOKUP(L2231,lot!$A$3:$E$13372,3,0)</f>
        <v>#N/A</v>
      </c>
    </row>
    <row r="2232" spans="5:13" hidden="1" x14ac:dyDescent="0.25">
      <c r="E2232" t="s">
        <v>16817</v>
      </c>
      <c r="F2232">
        <f t="shared" si="68"/>
        <v>315</v>
      </c>
      <c r="G2232" s="11">
        <f t="shared" si="69"/>
        <v>315</v>
      </c>
      <c r="L2232" t="s">
        <v>16817</v>
      </c>
      <c r="M2232" t="e">
        <f>VLOOKUP(L2232,lot!$A$3:$E$13372,3,0)</f>
        <v>#N/A</v>
      </c>
    </row>
    <row r="2233" spans="5:13" hidden="1" x14ac:dyDescent="0.25">
      <c r="E2233" t="s">
        <v>16814</v>
      </c>
      <c r="F2233">
        <f t="shared" si="68"/>
        <v>403</v>
      </c>
      <c r="G2233" s="11">
        <f t="shared" si="69"/>
        <v>403</v>
      </c>
      <c r="L2233" t="s">
        <v>16814</v>
      </c>
      <c r="M2233" t="e">
        <f>VLOOKUP(L2233,lot!$A$3:$E$13372,3,0)</f>
        <v>#N/A</v>
      </c>
    </row>
    <row r="2234" spans="5:13" hidden="1" x14ac:dyDescent="0.25">
      <c r="E2234" t="s">
        <v>16818</v>
      </c>
      <c r="F2234" t="e">
        <f t="shared" si="68"/>
        <v>#N/A</v>
      </c>
      <c r="G2234" s="11" t="str">
        <f t="shared" si="69"/>
        <v>0</v>
      </c>
      <c r="L2234" t="s">
        <v>16818</v>
      </c>
      <c r="M2234" t="e">
        <f>VLOOKUP(L2234,lot!$A$3:$E$13372,3,0)</f>
        <v>#N/A</v>
      </c>
    </row>
    <row r="2235" spans="5:13" hidden="1" x14ac:dyDescent="0.25">
      <c r="E2235" t="s">
        <v>16819</v>
      </c>
      <c r="F2235" t="e">
        <f t="shared" si="68"/>
        <v>#N/A</v>
      </c>
      <c r="G2235" s="11" t="str">
        <f t="shared" si="69"/>
        <v>0</v>
      </c>
      <c r="L2235" t="s">
        <v>16819</v>
      </c>
      <c r="M2235" t="e">
        <f>VLOOKUP(L2235,lot!$A$3:$E$13372,3,0)</f>
        <v>#N/A</v>
      </c>
    </row>
    <row r="2236" spans="5:13" hidden="1" x14ac:dyDescent="0.25">
      <c r="E2236" t="s">
        <v>16820</v>
      </c>
      <c r="F2236" t="e">
        <f t="shared" si="68"/>
        <v>#N/A</v>
      </c>
      <c r="G2236" s="11" t="str">
        <f t="shared" si="69"/>
        <v>0</v>
      </c>
      <c r="L2236" t="s">
        <v>16820</v>
      </c>
      <c r="M2236" t="e">
        <f>VLOOKUP(L2236,lot!$A$3:$E$13372,3,0)</f>
        <v>#N/A</v>
      </c>
    </row>
    <row r="2237" spans="5:13" hidden="1" x14ac:dyDescent="0.25">
      <c r="E2237" t="s">
        <v>16821</v>
      </c>
      <c r="F2237">
        <f t="shared" si="68"/>
        <v>14000</v>
      </c>
      <c r="G2237" s="11">
        <f t="shared" si="69"/>
        <v>14000</v>
      </c>
      <c r="L2237" t="s">
        <v>16821</v>
      </c>
      <c r="M2237" t="e">
        <f>VLOOKUP(L2237,lot!$A$3:$E$13372,3,0)</f>
        <v>#N/A</v>
      </c>
    </row>
    <row r="2238" spans="5:13" hidden="1" x14ac:dyDescent="0.25">
      <c r="E2238" t="s">
        <v>16822</v>
      </c>
      <c r="F2238" t="e">
        <f t="shared" si="68"/>
        <v>#N/A</v>
      </c>
      <c r="G2238" s="11" t="str">
        <f t="shared" si="69"/>
        <v>0</v>
      </c>
      <c r="L2238" t="s">
        <v>16822</v>
      </c>
      <c r="M2238" t="e">
        <f>VLOOKUP(L2238,lot!$A$3:$E$13372,3,0)</f>
        <v>#N/A</v>
      </c>
    </row>
    <row r="2239" spans="5:13" hidden="1" x14ac:dyDescent="0.25">
      <c r="E2239" t="s">
        <v>16823</v>
      </c>
      <c r="F2239" t="e">
        <f t="shared" si="68"/>
        <v>#N/A</v>
      </c>
      <c r="G2239" s="11" t="str">
        <f t="shared" si="69"/>
        <v>0</v>
      </c>
      <c r="L2239" t="s">
        <v>16823</v>
      </c>
      <c r="M2239" t="e">
        <f>VLOOKUP(L2239,lot!$A$3:$E$13372,3,0)</f>
        <v>#N/A</v>
      </c>
    </row>
    <row r="2240" spans="5:13" hidden="1" x14ac:dyDescent="0.25">
      <c r="E2240" t="s">
        <v>16824</v>
      </c>
      <c r="F2240" t="e">
        <f t="shared" si="68"/>
        <v>#N/A</v>
      </c>
      <c r="G2240" s="11" t="str">
        <f t="shared" si="69"/>
        <v>0</v>
      </c>
      <c r="L2240" t="s">
        <v>16824</v>
      </c>
      <c r="M2240" t="e">
        <f>VLOOKUP(L2240,lot!$A$3:$E$13372,3,0)</f>
        <v>#N/A</v>
      </c>
    </row>
    <row r="2241" spans="5:13" hidden="1" x14ac:dyDescent="0.25">
      <c r="E2241" t="s">
        <v>16825</v>
      </c>
      <c r="F2241" t="e">
        <f t="shared" si="68"/>
        <v>#N/A</v>
      </c>
      <c r="G2241" s="11" t="str">
        <f t="shared" si="69"/>
        <v>0</v>
      </c>
      <c r="L2241" t="s">
        <v>16825</v>
      </c>
      <c r="M2241" t="e">
        <f>VLOOKUP(L2241,lot!$A$3:$E$13372,3,0)</f>
        <v>#N/A</v>
      </c>
    </row>
    <row r="2242" spans="5:13" hidden="1" x14ac:dyDescent="0.25">
      <c r="E2242" t="s">
        <v>16826</v>
      </c>
      <c r="F2242">
        <f t="shared" si="68"/>
        <v>2146</v>
      </c>
      <c r="G2242" s="11">
        <f t="shared" si="69"/>
        <v>2146</v>
      </c>
      <c r="L2242" t="s">
        <v>16826</v>
      </c>
      <c r="M2242" t="e">
        <f>VLOOKUP(L2242,lot!$A$3:$E$13372,3,0)</f>
        <v>#N/A</v>
      </c>
    </row>
    <row r="2243" spans="5:13" hidden="1" x14ac:dyDescent="0.25">
      <c r="E2243" t="s">
        <v>16827</v>
      </c>
      <c r="F2243" t="e">
        <f t="shared" ref="F2243:F2306" si="70">VLOOKUP(E2243,$B$2:$C$1866,2,0)</f>
        <v>#N/A</v>
      </c>
      <c r="G2243" s="11" t="str">
        <f t="shared" ref="G2243:G2306" si="71">IF(ISNA(F2243),"0",F2243)</f>
        <v>0</v>
      </c>
      <c r="L2243" t="s">
        <v>16827</v>
      </c>
      <c r="M2243" t="e">
        <f>VLOOKUP(L2243,lot!$A$3:$E$13372,3,0)</f>
        <v>#N/A</v>
      </c>
    </row>
    <row r="2244" spans="5:13" hidden="1" x14ac:dyDescent="0.25">
      <c r="E2244" t="s">
        <v>16828</v>
      </c>
      <c r="F2244">
        <f t="shared" si="70"/>
        <v>265</v>
      </c>
      <c r="G2244" s="11">
        <f t="shared" si="71"/>
        <v>265</v>
      </c>
      <c r="L2244" t="s">
        <v>16828</v>
      </c>
      <c r="M2244" t="e">
        <f>VLOOKUP(L2244,lot!$A$3:$E$13372,3,0)</f>
        <v>#N/A</v>
      </c>
    </row>
    <row r="2245" spans="5:13" hidden="1" x14ac:dyDescent="0.25">
      <c r="E2245" t="s">
        <v>16829</v>
      </c>
      <c r="F2245" t="e">
        <f t="shared" si="70"/>
        <v>#N/A</v>
      </c>
      <c r="G2245" s="11" t="str">
        <f t="shared" si="71"/>
        <v>0</v>
      </c>
      <c r="L2245" t="s">
        <v>16829</v>
      </c>
      <c r="M2245" t="e">
        <f>VLOOKUP(L2245,lot!$A$3:$E$13372,3,0)</f>
        <v>#N/A</v>
      </c>
    </row>
    <row r="2246" spans="5:13" hidden="1" x14ac:dyDescent="0.25">
      <c r="E2246" t="s">
        <v>16835</v>
      </c>
      <c r="F2246" t="e">
        <f t="shared" si="70"/>
        <v>#N/A</v>
      </c>
      <c r="G2246" s="11" t="str">
        <f t="shared" si="71"/>
        <v>0</v>
      </c>
      <c r="L2246" t="s">
        <v>16835</v>
      </c>
      <c r="M2246" t="e">
        <f>VLOOKUP(L2246,lot!$A$3:$E$13372,3,0)</f>
        <v>#N/A</v>
      </c>
    </row>
    <row r="2247" spans="5:13" hidden="1" x14ac:dyDescent="0.25">
      <c r="E2247" t="s">
        <v>16833</v>
      </c>
      <c r="F2247" t="e">
        <f t="shared" si="70"/>
        <v>#N/A</v>
      </c>
      <c r="G2247" s="11" t="str">
        <f t="shared" si="71"/>
        <v>0</v>
      </c>
      <c r="L2247" t="s">
        <v>16833</v>
      </c>
      <c r="M2247" t="e">
        <f>VLOOKUP(L2247,lot!$A$3:$E$13372,3,0)</f>
        <v>#N/A</v>
      </c>
    </row>
    <row r="2248" spans="5:13" hidden="1" x14ac:dyDescent="0.25">
      <c r="E2248" t="s">
        <v>16834</v>
      </c>
      <c r="F2248">
        <f t="shared" si="70"/>
        <v>35</v>
      </c>
      <c r="G2248" s="11">
        <f t="shared" si="71"/>
        <v>35</v>
      </c>
      <c r="L2248" t="s">
        <v>16834</v>
      </c>
      <c r="M2248" t="e">
        <f>VLOOKUP(L2248,lot!$A$3:$E$13372,3,0)</f>
        <v>#N/A</v>
      </c>
    </row>
    <row r="2249" spans="5:13" hidden="1" x14ac:dyDescent="0.25">
      <c r="E2249" t="s">
        <v>16830</v>
      </c>
      <c r="F2249" t="e">
        <f t="shared" si="70"/>
        <v>#N/A</v>
      </c>
      <c r="G2249" s="11" t="str">
        <f t="shared" si="71"/>
        <v>0</v>
      </c>
      <c r="L2249" t="s">
        <v>16830</v>
      </c>
      <c r="M2249" t="e">
        <f>VLOOKUP(L2249,lot!$A$3:$E$13372,3,0)</f>
        <v>#N/A</v>
      </c>
    </row>
    <row r="2250" spans="5:13" hidden="1" x14ac:dyDescent="0.25">
      <c r="E2250" t="s">
        <v>16831</v>
      </c>
      <c r="F2250" t="e">
        <f t="shared" si="70"/>
        <v>#N/A</v>
      </c>
      <c r="G2250" s="11" t="str">
        <f t="shared" si="71"/>
        <v>0</v>
      </c>
      <c r="L2250" t="s">
        <v>16831</v>
      </c>
      <c r="M2250" t="e">
        <f>VLOOKUP(L2250,lot!$A$3:$E$13372,3,0)</f>
        <v>#N/A</v>
      </c>
    </row>
    <row r="2251" spans="5:13" hidden="1" x14ac:dyDescent="0.25">
      <c r="E2251" t="s">
        <v>16832</v>
      </c>
      <c r="F2251" t="e">
        <f t="shared" si="70"/>
        <v>#N/A</v>
      </c>
      <c r="G2251" s="11" t="str">
        <f t="shared" si="71"/>
        <v>0</v>
      </c>
      <c r="L2251" t="s">
        <v>16832</v>
      </c>
      <c r="M2251" t="e">
        <f>VLOOKUP(L2251,lot!$A$3:$E$13372,3,0)</f>
        <v>#N/A</v>
      </c>
    </row>
    <row r="2252" spans="5:13" hidden="1" x14ac:dyDescent="0.25">
      <c r="E2252" t="s">
        <v>16836</v>
      </c>
      <c r="F2252" t="e">
        <f t="shared" si="70"/>
        <v>#N/A</v>
      </c>
      <c r="G2252" s="11" t="str">
        <f t="shared" si="71"/>
        <v>0</v>
      </c>
      <c r="L2252" t="s">
        <v>16836</v>
      </c>
      <c r="M2252" t="e">
        <f>VLOOKUP(L2252,lot!$A$3:$E$13372,3,0)</f>
        <v>#N/A</v>
      </c>
    </row>
    <row r="2253" spans="5:13" hidden="1" x14ac:dyDescent="0.25">
      <c r="E2253" t="s">
        <v>16837</v>
      </c>
      <c r="F2253">
        <f t="shared" si="70"/>
        <v>80</v>
      </c>
      <c r="G2253" s="11">
        <f t="shared" si="71"/>
        <v>80</v>
      </c>
      <c r="L2253" t="s">
        <v>16837</v>
      </c>
      <c r="M2253" t="e">
        <f>VLOOKUP(L2253,lot!$A$3:$E$13372,3,0)</f>
        <v>#N/A</v>
      </c>
    </row>
    <row r="2254" spans="5:13" hidden="1" x14ac:dyDescent="0.25">
      <c r="E2254" t="s">
        <v>16838</v>
      </c>
      <c r="F2254">
        <f t="shared" si="70"/>
        <v>400</v>
      </c>
      <c r="G2254" s="11">
        <f t="shared" si="71"/>
        <v>400</v>
      </c>
      <c r="L2254" t="s">
        <v>16838</v>
      </c>
      <c r="M2254" t="e">
        <f>VLOOKUP(L2254,lot!$A$3:$E$13372,3,0)</f>
        <v>#N/A</v>
      </c>
    </row>
    <row r="2255" spans="5:13" hidden="1" x14ac:dyDescent="0.25">
      <c r="E2255" t="s">
        <v>14432</v>
      </c>
      <c r="F2255">
        <f t="shared" si="70"/>
        <v>100</v>
      </c>
      <c r="G2255" s="11">
        <f t="shared" si="71"/>
        <v>100</v>
      </c>
      <c r="L2255" t="s">
        <v>14432</v>
      </c>
      <c r="M2255" t="e">
        <f>VLOOKUP(L2255,lot!$A$3:$E$13372,3,0)</f>
        <v>#N/A</v>
      </c>
    </row>
    <row r="2256" spans="5:13" hidden="1" x14ac:dyDescent="0.25">
      <c r="E2256" t="s">
        <v>14433</v>
      </c>
      <c r="F2256">
        <f t="shared" si="70"/>
        <v>3</v>
      </c>
      <c r="G2256" s="11">
        <f t="shared" si="71"/>
        <v>3</v>
      </c>
      <c r="L2256" t="s">
        <v>14433</v>
      </c>
      <c r="M2256" t="e">
        <f>VLOOKUP(L2256,lot!$A$3:$E$13372,3,0)</f>
        <v>#N/A</v>
      </c>
    </row>
    <row r="2257" spans="5:13" hidden="1" x14ac:dyDescent="0.25">
      <c r="E2257" t="s">
        <v>16839</v>
      </c>
      <c r="F2257" t="e">
        <f t="shared" si="70"/>
        <v>#N/A</v>
      </c>
      <c r="G2257" s="11" t="str">
        <f t="shared" si="71"/>
        <v>0</v>
      </c>
      <c r="L2257" t="s">
        <v>16839</v>
      </c>
      <c r="M2257" t="e">
        <f>VLOOKUP(L2257,lot!$A$3:$E$13372,3,0)</f>
        <v>#N/A</v>
      </c>
    </row>
    <row r="2258" spans="5:13" hidden="1" x14ac:dyDescent="0.25">
      <c r="E2258" t="s">
        <v>16840</v>
      </c>
      <c r="F2258" t="e">
        <f t="shared" si="70"/>
        <v>#N/A</v>
      </c>
      <c r="G2258" s="11" t="str">
        <f t="shared" si="71"/>
        <v>0</v>
      </c>
      <c r="L2258" t="s">
        <v>16840</v>
      </c>
      <c r="M2258" t="e">
        <f>VLOOKUP(L2258,lot!$A$3:$E$13372,3,0)</f>
        <v>#N/A</v>
      </c>
    </row>
    <row r="2259" spans="5:13" hidden="1" x14ac:dyDescent="0.25">
      <c r="E2259" t="s">
        <v>16841</v>
      </c>
      <c r="F2259">
        <f t="shared" si="70"/>
        <v>15160</v>
      </c>
      <c r="G2259" s="11">
        <f t="shared" si="71"/>
        <v>15160</v>
      </c>
      <c r="L2259" t="s">
        <v>16841</v>
      </c>
      <c r="M2259" t="e">
        <f>VLOOKUP(L2259,lot!$A$3:$E$13372,3,0)</f>
        <v>#N/A</v>
      </c>
    </row>
    <row r="2260" spans="5:13" hidden="1" x14ac:dyDescent="0.25">
      <c r="E2260" t="s">
        <v>16845</v>
      </c>
      <c r="F2260">
        <f t="shared" si="70"/>
        <v>129</v>
      </c>
      <c r="G2260" s="11">
        <f t="shared" si="71"/>
        <v>129</v>
      </c>
      <c r="L2260" t="s">
        <v>16845</v>
      </c>
      <c r="M2260" t="e">
        <f>VLOOKUP(L2260,lot!$A$3:$E$13372,3,0)</f>
        <v>#N/A</v>
      </c>
    </row>
    <row r="2261" spans="5:13" hidden="1" x14ac:dyDescent="0.25">
      <c r="E2261" t="s">
        <v>16846</v>
      </c>
      <c r="F2261">
        <f t="shared" si="70"/>
        <v>3440</v>
      </c>
      <c r="G2261" s="11">
        <f t="shared" si="71"/>
        <v>3440</v>
      </c>
      <c r="L2261" t="s">
        <v>16846</v>
      </c>
      <c r="M2261" t="e">
        <f>VLOOKUP(L2261,lot!$A$3:$E$13372,3,0)</f>
        <v>#N/A</v>
      </c>
    </row>
    <row r="2262" spans="5:13" hidden="1" x14ac:dyDescent="0.25">
      <c r="E2262" t="s">
        <v>16847</v>
      </c>
      <c r="F2262">
        <f t="shared" si="70"/>
        <v>5</v>
      </c>
      <c r="G2262" s="11">
        <f t="shared" si="71"/>
        <v>5</v>
      </c>
      <c r="L2262" t="s">
        <v>16847</v>
      </c>
      <c r="M2262" t="e">
        <f>VLOOKUP(L2262,lot!$A$3:$E$13372,3,0)</f>
        <v>#N/A</v>
      </c>
    </row>
    <row r="2263" spans="5:13" hidden="1" x14ac:dyDescent="0.25">
      <c r="E2263" t="s">
        <v>16848</v>
      </c>
      <c r="F2263">
        <f t="shared" si="70"/>
        <v>1360</v>
      </c>
      <c r="G2263" s="11">
        <f t="shared" si="71"/>
        <v>1360</v>
      </c>
      <c r="L2263" t="s">
        <v>16848</v>
      </c>
      <c r="M2263" t="e">
        <f>VLOOKUP(L2263,lot!$A$3:$E$13372,3,0)</f>
        <v>#N/A</v>
      </c>
    </row>
    <row r="2264" spans="5:13" hidden="1" x14ac:dyDescent="0.25">
      <c r="E2264" t="s">
        <v>16854</v>
      </c>
      <c r="F2264">
        <f t="shared" si="70"/>
        <v>433</v>
      </c>
      <c r="G2264" s="11">
        <f t="shared" si="71"/>
        <v>433</v>
      </c>
      <c r="L2264" t="s">
        <v>16854</v>
      </c>
      <c r="M2264" t="e">
        <f>VLOOKUP(L2264,lot!$A$3:$E$13372,3,0)</f>
        <v>#N/A</v>
      </c>
    </row>
    <row r="2265" spans="5:13" hidden="1" x14ac:dyDescent="0.25">
      <c r="E2265" t="s">
        <v>16852</v>
      </c>
      <c r="F2265">
        <f t="shared" si="70"/>
        <v>2</v>
      </c>
      <c r="G2265" s="11">
        <f t="shared" si="71"/>
        <v>2</v>
      </c>
      <c r="L2265" t="s">
        <v>16852</v>
      </c>
      <c r="M2265" t="e">
        <f>VLOOKUP(L2265,lot!$A$3:$E$13372,3,0)</f>
        <v>#N/A</v>
      </c>
    </row>
    <row r="2266" spans="5:13" hidden="1" x14ac:dyDescent="0.25">
      <c r="E2266" t="s">
        <v>16853</v>
      </c>
      <c r="F2266">
        <f t="shared" si="70"/>
        <v>2180</v>
      </c>
      <c r="G2266" s="11">
        <f t="shared" si="71"/>
        <v>2180</v>
      </c>
      <c r="L2266" t="s">
        <v>16853</v>
      </c>
      <c r="M2266" t="e">
        <f>VLOOKUP(L2266,lot!$A$3:$E$13372,3,0)</f>
        <v>#N/A</v>
      </c>
    </row>
    <row r="2267" spans="5:13" hidden="1" x14ac:dyDescent="0.25">
      <c r="E2267" t="s">
        <v>16849</v>
      </c>
      <c r="F2267">
        <f t="shared" si="70"/>
        <v>7</v>
      </c>
      <c r="G2267" s="11">
        <f t="shared" si="71"/>
        <v>7</v>
      </c>
      <c r="L2267" t="s">
        <v>16849</v>
      </c>
      <c r="M2267" t="e">
        <f>VLOOKUP(L2267,lot!$A$3:$E$13372,3,0)</f>
        <v>#N/A</v>
      </c>
    </row>
    <row r="2268" spans="5:13" hidden="1" x14ac:dyDescent="0.25">
      <c r="E2268" t="s">
        <v>16850</v>
      </c>
      <c r="F2268">
        <f t="shared" si="70"/>
        <v>2500</v>
      </c>
      <c r="G2268" s="11">
        <f t="shared" si="71"/>
        <v>2500</v>
      </c>
      <c r="L2268" t="s">
        <v>16850</v>
      </c>
      <c r="M2268" t="e">
        <f>VLOOKUP(L2268,lot!$A$3:$E$13372,3,0)</f>
        <v>#N/A</v>
      </c>
    </row>
    <row r="2269" spans="5:13" hidden="1" x14ac:dyDescent="0.25">
      <c r="E2269" t="s">
        <v>16851</v>
      </c>
      <c r="F2269">
        <f t="shared" si="70"/>
        <v>3000</v>
      </c>
      <c r="G2269" s="11">
        <f t="shared" si="71"/>
        <v>3000</v>
      </c>
      <c r="L2269" t="s">
        <v>16851</v>
      </c>
      <c r="M2269" t="e">
        <f>VLOOKUP(L2269,lot!$A$3:$E$13372,3,0)</f>
        <v>#N/A</v>
      </c>
    </row>
    <row r="2270" spans="5:13" hidden="1" x14ac:dyDescent="0.25">
      <c r="E2270" t="s">
        <v>16855</v>
      </c>
      <c r="F2270" t="e">
        <f t="shared" si="70"/>
        <v>#N/A</v>
      </c>
      <c r="G2270" s="11" t="str">
        <f t="shared" si="71"/>
        <v>0</v>
      </c>
      <c r="L2270" t="s">
        <v>16855</v>
      </c>
      <c r="M2270" t="e">
        <f>VLOOKUP(L2270,lot!$A$3:$E$13372,3,0)</f>
        <v>#N/A</v>
      </c>
    </row>
    <row r="2271" spans="5:13" hidden="1" x14ac:dyDescent="0.25">
      <c r="E2271" t="s">
        <v>16858</v>
      </c>
      <c r="F2271" t="e">
        <f t="shared" si="70"/>
        <v>#N/A</v>
      </c>
      <c r="G2271" s="11" t="str">
        <f t="shared" si="71"/>
        <v>0</v>
      </c>
      <c r="L2271" t="s">
        <v>16858</v>
      </c>
      <c r="M2271" t="e">
        <f>VLOOKUP(L2271,lot!$A$3:$E$13372,3,0)</f>
        <v>#N/A</v>
      </c>
    </row>
    <row r="2272" spans="5:13" hidden="1" x14ac:dyDescent="0.25">
      <c r="E2272" t="s">
        <v>16859</v>
      </c>
      <c r="F2272" t="e">
        <f t="shared" si="70"/>
        <v>#N/A</v>
      </c>
      <c r="G2272" s="11" t="str">
        <f t="shared" si="71"/>
        <v>0</v>
      </c>
      <c r="L2272" t="s">
        <v>16859</v>
      </c>
      <c r="M2272" t="e">
        <f>VLOOKUP(L2272,lot!$A$3:$E$13372,3,0)</f>
        <v>#N/A</v>
      </c>
    </row>
    <row r="2273" spans="5:13" hidden="1" x14ac:dyDescent="0.25">
      <c r="E2273" t="s">
        <v>16860</v>
      </c>
      <c r="F2273" t="e">
        <f t="shared" si="70"/>
        <v>#N/A</v>
      </c>
      <c r="G2273" s="11" t="str">
        <f t="shared" si="71"/>
        <v>0</v>
      </c>
      <c r="L2273" t="s">
        <v>16860</v>
      </c>
      <c r="M2273" t="e">
        <f>VLOOKUP(L2273,lot!$A$3:$E$13372,3,0)</f>
        <v>#N/A</v>
      </c>
    </row>
    <row r="2274" spans="5:13" hidden="1" x14ac:dyDescent="0.25">
      <c r="E2274" t="s">
        <v>16861</v>
      </c>
      <c r="F2274">
        <f t="shared" si="70"/>
        <v>31</v>
      </c>
      <c r="G2274" s="11">
        <f t="shared" si="71"/>
        <v>31</v>
      </c>
      <c r="L2274" t="s">
        <v>16861</v>
      </c>
      <c r="M2274" t="e">
        <f>VLOOKUP(L2274,lot!$A$3:$E$13372,3,0)</f>
        <v>#N/A</v>
      </c>
    </row>
    <row r="2275" spans="5:13" hidden="1" x14ac:dyDescent="0.25">
      <c r="E2275" t="s">
        <v>16862</v>
      </c>
      <c r="F2275" t="e">
        <f t="shared" si="70"/>
        <v>#N/A</v>
      </c>
      <c r="G2275" s="11" t="str">
        <f t="shared" si="71"/>
        <v>0</v>
      </c>
      <c r="L2275" t="s">
        <v>16862</v>
      </c>
      <c r="M2275" t="e">
        <f>VLOOKUP(L2275,lot!$A$3:$E$13372,3,0)</f>
        <v>#N/A</v>
      </c>
    </row>
    <row r="2276" spans="5:13" hidden="1" x14ac:dyDescent="0.25">
      <c r="E2276" t="s">
        <v>16863</v>
      </c>
      <c r="F2276">
        <f t="shared" si="70"/>
        <v>22880</v>
      </c>
      <c r="G2276" s="11">
        <f t="shared" si="71"/>
        <v>22880</v>
      </c>
      <c r="L2276" t="s">
        <v>16863</v>
      </c>
      <c r="M2276" t="e">
        <f>VLOOKUP(L2276,lot!$A$3:$E$13372,3,0)</f>
        <v>#N/A</v>
      </c>
    </row>
    <row r="2277" spans="5:13" hidden="1" x14ac:dyDescent="0.25">
      <c r="E2277" t="s">
        <v>16864</v>
      </c>
      <c r="F2277">
        <f t="shared" si="70"/>
        <v>8000</v>
      </c>
      <c r="G2277" s="11">
        <f t="shared" si="71"/>
        <v>8000</v>
      </c>
      <c r="L2277" t="s">
        <v>16864</v>
      </c>
      <c r="M2277" t="e">
        <f>VLOOKUP(L2277,lot!$A$3:$E$13372,3,0)</f>
        <v>#N/A</v>
      </c>
    </row>
    <row r="2278" spans="5:13" hidden="1" x14ac:dyDescent="0.25">
      <c r="E2278" t="s">
        <v>16865</v>
      </c>
      <c r="F2278" t="e">
        <f t="shared" si="70"/>
        <v>#N/A</v>
      </c>
      <c r="G2278" s="11" t="str">
        <f t="shared" si="71"/>
        <v>0</v>
      </c>
      <c r="L2278" t="s">
        <v>16865</v>
      </c>
      <c r="M2278" t="e">
        <f>VLOOKUP(L2278,lot!$A$3:$E$13372,3,0)</f>
        <v>#N/A</v>
      </c>
    </row>
    <row r="2279" spans="5:13" hidden="1" x14ac:dyDescent="0.25">
      <c r="E2279" t="s">
        <v>16866</v>
      </c>
      <c r="F2279" t="e">
        <f t="shared" si="70"/>
        <v>#N/A</v>
      </c>
      <c r="G2279" s="11" t="str">
        <f t="shared" si="71"/>
        <v>0</v>
      </c>
      <c r="L2279" t="s">
        <v>16866</v>
      </c>
      <c r="M2279" t="e">
        <f>VLOOKUP(L2279,lot!$A$3:$E$13372,3,0)</f>
        <v>#N/A</v>
      </c>
    </row>
    <row r="2280" spans="5:13" hidden="1" x14ac:dyDescent="0.25">
      <c r="E2280" t="s">
        <v>16867</v>
      </c>
      <c r="F2280" t="e">
        <f t="shared" si="70"/>
        <v>#N/A</v>
      </c>
      <c r="G2280" s="11" t="str">
        <f t="shared" si="71"/>
        <v>0</v>
      </c>
      <c r="L2280" t="s">
        <v>16867</v>
      </c>
      <c r="M2280" t="e">
        <f>VLOOKUP(L2280,lot!$A$3:$E$13372,3,0)</f>
        <v>#N/A</v>
      </c>
    </row>
    <row r="2281" spans="5:13" hidden="1" x14ac:dyDescent="0.25">
      <c r="E2281" t="s">
        <v>16868</v>
      </c>
      <c r="F2281" t="e">
        <f t="shared" si="70"/>
        <v>#N/A</v>
      </c>
      <c r="G2281" s="11" t="str">
        <f t="shared" si="71"/>
        <v>0</v>
      </c>
      <c r="L2281" t="s">
        <v>16868</v>
      </c>
      <c r="M2281" t="e">
        <f>VLOOKUP(L2281,lot!$A$3:$E$13372,3,0)</f>
        <v>#N/A</v>
      </c>
    </row>
    <row r="2282" spans="5:13" hidden="1" x14ac:dyDescent="0.25">
      <c r="E2282" t="s">
        <v>16869</v>
      </c>
      <c r="F2282" t="e">
        <f t="shared" si="70"/>
        <v>#N/A</v>
      </c>
      <c r="G2282" s="11" t="str">
        <f t="shared" si="71"/>
        <v>0</v>
      </c>
      <c r="L2282" t="s">
        <v>16869</v>
      </c>
      <c r="M2282" t="e">
        <f>VLOOKUP(L2282,lot!$A$3:$E$13372,3,0)</f>
        <v>#N/A</v>
      </c>
    </row>
    <row r="2283" spans="5:13" hidden="1" x14ac:dyDescent="0.25">
      <c r="E2283" t="s">
        <v>16870</v>
      </c>
      <c r="F2283">
        <f t="shared" si="70"/>
        <v>9</v>
      </c>
      <c r="G2283" s="11">
        <f t="shared" si="71"/>
        <v>9</v>
      </c>
      <c r="L2283" t="s">
        <v>16870</v>
      </c>
      <c r="M2283" t="e">
        <f>VLOOKUP(L2283,lot!$A$3:$E$13372,3,0)</f>
        <v>#N/A</v>
      </c>
    </row>
    <row r="2284" spans="5:13" hidden="1" x14ac:dyDescent="0.25">
      <c r="E2284" t="s">
        <v>16871</v>
      </c>
      <c r="F2284" t="e">
        <f t="shared" si="70"/>
        <v>#N/A</v>
      </c>
      <c r="G2284" s="11" t="str">
        <f t="shared" si="71"/>
        <v>0</v>
      </c>
      <c r="L2284" t="s">
        <v>16871</v>
      </c>
      <c r="M2284" t="e">
        <f>VLOOKUP(L2284,lot!$A$3:$E$13372,3,0)</f>
        <v>#N/A</v>
      </c>
    </row>
    <row r="2285" spans="5:13" hidden="1" x14ac:dyDescent="0.25">
      <c r="E2285" t="s">
        <v>16872</v>
      </c>
      <c r="F2285">
        <f t="shared" si="70"/>
        <v>33550</v>
      </c>
      <c r="G2285" s="11">
        <f t="shared" si="71"/>
        <v>33550</v>
      </c>
      <c r="L2285" t="s">
        <v>16872</v>
      </c>
      <c r="M2285" t="e">
        <f>VLOOKUP(L2285,lot!$A$3:$E$13372,3,0)</f>
        <v>#N/A</v>
      </c>
    </row>
    <row r="2286" spans="5:13" hidden="1" x14ac:dyDescent="0.25">
      <c r="E2286" t="s">
        <v>14434</v>
      </c>
      <c r="F2286">
        <f t="shared" si="70"/>
        <v>20</v>
      </c>
      <c r="G2286" s="11">
        <f t="shared" si="71"/>
        <v>20</v>
      </c>
      <c r="L2286" t="s">
        <v>14434</v>
      </c>
      <c r="M2286" t="e">
        <f>VLOOKUP(L2286,lot!$A$3:$E$13372,3,0)</f>
        <v>#N/A</v>
      </c>
    </row>
    <row r="2287" spans="5:13" hidden="1" x14ac:dyDescent="0.25">
      <c r="E2287" t="s">
        <v>16874</v>
      </c>
      <c r="F2287">
        <f t="shared" si="70"/>
        <v>14</v>
      </c>
      <c r="G2287" s="11">
        <f t="shared" si="71"/>
        <v>14</v>
      </c>
      <c r="L2287" t="s">
        <v>16874</v>
      </c>
      <c r="M2287" t="e">
        <f>VLOOKUP(L2287,lot!$A$3:$E$13372,3,0)</f>
        <v>#N/A</v>
      </c>
    </row>
    <row r="2288" spans="5:13" hidden="1" x14ac:dyDescent="0.25">
      <c r="E2288" t="s">
        <v>14435</v>
      </c>
      <c r="F2288">
        <f t="shared" si="70"/>
        <v>2</v>
      </c>
      <c r="G2288" s="11">
        <f t="shared" si="71"/>
        <v>2</v>
      </c>
      <c r="L2288" t="s">
        <v>14435</v>
      </c>
      <c r="M2288" t="e">
        <f>VLOOKUP(L2288,lot!$A$3:$E$13372,3,0)</f>
        <v>#N/A</v>
      </c>
    </row>
    <row r="2289" spans="5:13" hidden="1" x14ac:dyDescent="0.25">
      <c r="E2289" t="s">
        <v>14439</v>
      </c>
      <c r="F2289">
        <f t="shared" si="70"/>
        <v>1</v>
      </c>
      <c r="G2289" s="11">
        <f t="shared" si="71"/>
        <v>1</v>
      </c>
      <c r="L2289" t="s">
        <v>14439</v>
      </c>
      <c r="M2289" t="e">
        <f>VLOOKUP(L2289,lot!$A$3:$E$13372,3,0)</f>
        <v>#N/A</v>
      </c>
    </row>
    <row r="2290" spans="5:13" hidden="1" x14ac:dyDescent="0.25">
      <c r="E2290" t="s">
        <v>14440</v>
      </c>
      <c r="F2290">
        <f t="shared" si="70"/>
        <v>1</v>
      </c>
      <c r="G2290" s="11">
        <f t="shared" si="71"/>
        <v>1</v>
      </c>
      <c r="L2290" t="s">
        <v>14440</v>
      </c>
      <c r="M2290" t="e">
        <f>VLOOKUP(L2290,lot!$A$3:$E$13372,3,0)</f>
        <v>#N/A</v>
      </c>
    </row>
    <row r="2291" spans="5:13" hidden="1" x14ac:dyDescent="0.25">
      <c r="E2291" t="s">
        <v>14441</v>
      </c>
      <c r="F2291">
        <f t="shared" si="70"/>
        <v>1</v>
      </c>
      <c r="G2291" s="11">
        <f t="shared" si="71"/>
        <v>1</v>
      </c>
      <c r="L2291" t="s">
        <v>14441</v>
      </c>
      <c r="M2291" t="e">
        <f>VLOOKUP(L2291,lot!$A$3:$E$13372,3,0)</f>
        <v>#N/A</v>
      </c>
    </row>
    <row r="2292" spans="5:13" hidden="1" x14ac:dyDescent="0.25">
      <c r="E2292" t="s">
        <v>14442</v>
      </c>
      <c r="F2292">
        <f t="shared" si="70"/>
        <v>1</v>
      </c>
      <c r="G2292" s="11">
        <f t="shared" si="71"/>
        <v>1</v>
      </c>
      <c r="L2292" t="s">
        <v>14442</v>
      </c>
      <c r="M2292" t="e">
        <f>VLOOKUP(L2292,lot!$A$3:$E$13372,3,0)</f>
        <v>#N/A</v>
      </c>
    </row>
    <row r="2293" spans="5:13" hidden="1" x14ac:dyDescent="0.25">
      <c r="E2293" t="s">
        <v>14438</v>
      </c>
      <c r="F2293">
        <f t="shared" si="70"/>
        <v>1</v>
      </c>
      <c r="G2293" s="11">
        <f t="shared" si="71"/>
        <v>1</v>
      </c>
      <c r="L2293" t="s">
        <v>14438</v>
      </c>
      <c r="M2293" t="e">
        <f>VLOOKUP(L2293,lot!$A$3:$E$13372,3,0)</f>
        <v>#N/A</v>
      </c>
    </row>
    <row r="2294" spans="5:13" hidden="1" x14ac:dyDescent="0.25">
      <c r="E2294" t="s">
        <v>14437</v>
      </c>
      <c r="F2294">
        <f t="shared" si="70"/>
        <v>1</v>
      </c>
      <c r="G2294" s="11">
        <f t="shared" si="71"/>
        <v>1</v>
      </c>
      <c r="L2294" t="s">
        <v>14437</v>
      </c>
      <c r="M2294" t="e">
        <f>VLOOKUP(L2294,lot!$A$3:$E$13372,3,0)</f>
        <v>#N/A</v>
      </c>
    </row>
    <row r="2295" spans="5:13" hidden="1" x14ac:dyDescent="0.25">
      <c r="E2295" t="s">
        <v>14436</v>
      </c>
      <c r="F2295">
        <f t="shared" si="70"/>
        <v>817</v>
      </c>
      <c r="G2295" s="11">
        <f t="shared" si="71"/>
        <v>817</v>
      </c>
      <c r="L2295" t="s">
        <v>14436</v>
      </c>
      <c r="M2295" t="e">
        <f>VLOOKUP(L2295,lot!$A$3:$E$13372,3,0)</f>
        <v>#N/A</v>
      </c>
    </row>
    <row r="2296" spans="5:13" hidden="1" x14ac:dyDescent="0.25">
      <c r="E2296" t="s">
        <v>16876</v>
      </c>
      <c r="F2296">
        <f t="shared" si="70"/>
        <v>15</v>
      </c>
      <c r="G2296" s="11">
        <f t="shared" si="71"/>
        <v>15</v>
      </c>
      <c r="L2296" t="s">
        <v>16876</v>
      </c>
      <c r="M2296" t="e">
        <f>VLOOKUP(L2296,lot!$A$3:$E$13372,3,0)</f>
        <v>#N/A</v>
      </c>
    </row>
    <row r="2297" spans="5:13" hidden="1" x14ac:dyDescent="0.25">
      <c r="E2297" t="s">
        <v>16875</v>
      </c>
      <c r="F2297">
        <f t="shared" si="70"/>
        <v>40</v>
      </c>
      <c r="G2297" s="11">
        <f t="shared" si="71"/>
        <v>40</v>
      </c>
      <c r="L2297" t="s">
        <v>16875</v>
      </c>
      <c r="M2297" t="e">
        <f>VLOOKUP(L2297,lot!$A$3:$E$13372,3,0)</f>
        <v>#N/A</v>
      </c>
    </row>
    <row r="2298" spans="5:13" hidden="1" x14ac:dyDescent="0.25">
      <c r="E2298" t="s">
        <v>16877</v>
      </c>
      <c r="F2298">
        <f t="shared" si="70"/>
        <v>15</v>
      </c>
      <c r="G2298" s="11">
        <f t="shared" si="71"/>
        <v>15</v>
      </c>
      <c r="L2298" t="s">
        <v>16877</v>
      </c>
      <c r="M2298" t="e">
        <f>VLOOKUP(L2298,lot!$A$3:$E$13372,3,0)</f>
        <v>#N/A</v>
      </c>
    </row>
    <row r="2299" spans="5:13" hidden="1" x14ac:dyDescent="0.25">
      <c r="E2299" t="s">
        <v>16878</v>
      </c>
      <c r="F2299" t="e">
        <f t="shared" si="70"/>
        <v>#N/A</v>
      </c>
      <c r="G2299" s="11" t="str">
        <f t="shared" si="71"/>
        <v>0</v>
      </c>
      <c r="L2299" t="s">
        <v>16878</v>
      </c>
      <c r="M2299" t="e">
        <f>VLOOKUP(L2299,lot!$A$3:$E$13372,3,0)</f>
        <v>#N/A</v>
      </c>
    </row>
    <row r="2300" spans="5:13" hidden="1" x14ac:dyDescent="0.25">
      <c r="E2300" t="s">
        <v>16879</v>
      </c>
      <c r="F2300">
        <f t="shared" si="70"/>
        <v>900</v>
      </c>
      <c r="G2300" s="11">
        <f t="shared" si="71"/>
        <v>900</v>
      </c>
      <c r="L2300" t="s">
        <v>16879</v>
      </c>
      <c r="M2300" t="e">
        <f>VLOOKUP(L2300,lot!$A$3:$E$13372,3,0)</f>
        <v>#N/A</v>
      </c>
    </row>
    <row r="2301" spans="5:13" hidden="1" x14ac:dyDescent="0.25">
      <c r="E2301" t="s">
        <v>16880</v>
      </c>
      <c r="F2301">
        <f t="shared" si="70"/>
        <v>7200</v>
      </c>
      <c r="G2301" s="11">
        <f t="shared" si="71"/>
        <v>7200</v>
      </c>
      <c r="L2301" t="s">
        <v>16880</v>
      </c>
      <c r="M2301" t="e">
        <f>VLOOKUP(L2301,lot!$A$3:$E$13372,3,0)</f>
        <v>#N/A</v>
      </c>
    </row>
    <row r="2302" spans="5:13" hidden="1" x14ac:dyDescent="0.25">
      <c r="E2302" t="s">
        <v>16881</v>
      </c>
      <c r="F2302">
        <f t="shared" si="70"/>
        <v>14000</v>
      </c>
      <c r="G2302" s="11">
        <f t="shared" si="71"/>
        <v>14000</v>
      </c>
      <c r="L2302" t="s">
        <v>16881</v>
      </c>
      <c r="M2302" t="e">
        <f>VLOOKUP(L2302,lot!$A$3:$E$13372,3,0)</f>
        <v>#N/A</v>
      </c>
    </row>
    <row r="2303" spans="5:13" hidden="1" x14ac:dyDescent="0.25">
      <c r="E2303" t="s">
        <v>16882</v>
      </c>
      <c r="F2303">
        <f t="shared" si="70"/>
        <v>14</v>
      </c>
      <c r="G2303" s="11">
        <f t="shared" si="71"/>
        <v>14</v>
      </c>
      <c r="L2303" t="s">
        <v>16882</v>
      </c>
      <c r="M2303" t="e">
        <f>VLOOKUP(L2303,lot!$A$3:$E$13372,3,0)</f>
        <v>#N/A</v>
      </c>
    </row>
    <row r="2304" spans="5:13" hidden="1" x14ac:dyDescent="0.25">
      <c r="E2304" t="s">
        <v>16883</v>
      </c>
      <c r="F2304" t="e">
        <f t="shared" si="70"/>
        <v>#N/A</v>
      </c>
      <c r="G2304" s="11" t="str">
        <f t="shared" si="71"/>
        <v>0</v>
      </c>
      <c r="L2304" t="s">
        <v>16883</v>
      </c>
      <c r="M2304" t="e">
        <f>VLOOKUP(L2304,lot!$A$3:$E$13372,3,0)</f>
        <v>#N/A</v>
      </c>
    </row>
    <row r="2305" spans="5:13" hidden="1" x14ac:dyDescent="0.25">
      <c r="E2305" t="s">
        <v>16884</v>
      </c>
      <c r="F2305" t="e">
        <f t="shared" si="70"/>
        <v>#N/A</v>
      </c>
      <c r="G2305" s="11" t="str">
        <f t="shared" si="71"/>
        <v>0</v>
      </c>
      <c r="L2305" t="s">
        <v>16884</v>
      </c>
      <c r="M2305" t="e">
        <f>VLOOKUP(L2305,lot!$A$3:$E$13372,3,0)</f>
        <v>#N/A</v>
      </c>
    </row>
    <row r="2306" spans="5:13" hidden="1" x14ac:dyDescent="0.25">
      <c r="E2306" t="s">
        <v>16885</v>
      </c>
      <c r="F2306" t="e">
        <f t="shared" si="70"/>
        <v>#N/A</v>
      </c>
      <c r="G2306" s="11" t="str">
        <f t="shared" si="71"/>
        <v>0</v>
      </c>
      <c r="L2306" t="s">
        <v>16885</v>
      </c>
      <c r="M2306" t="e">
        <f>VLOOKUP(L2306,lot!$A$3:$E$13372,3,0)</f>
        <v>#N/A</v>
      </c>
    </row>
    <row r="2307" spans="5:13" hidden="1" x14ac:dyDescent="0.25">
      <c r="E2307" t="s">
        <v>16886</v>
      </c>
      <c r="F2307">
        <f t="shared" ref="F2307:F2370" si="72">VLOOKUP(E2307,$B$2:$C$1866,2,0)</f>
        <v>3912</v>
      </c>
      <c r="G2307" s="11">
        <f t="shared" ref="G2307:G2370" si="73">IF(ISNA(F2307),"0",F2307)</f>
        <v>3912</v>
      </c>
      <c r="L2307" t="s">
        <v>16886</v>
      </c>
      <c r="M2307" t="e">
        <f>VLOOKUP(L2307,lot!$A$3:$E$13372,3,0)</f>
        <v>#N/A</v>
      </c>
    </row>
    <row r="2308" spans="5:13" hidden="1" x14ac:dyDescent="0.25">
      <c r="E2308" t="s">
        <v>16887</v>
      </c>
      <c r="F2308">
        <f t="shared" si="72"/>
        <v>7824</v>
      </c>
      <c r="G2308" s="11">
        <f t="shared" si="73"/>
        <v>7824</v>
      </c>
      <c r="L2308" t="s">
        <v>16887</v>
      </c>
      <c r="M2308" t="e">
        <f>VLOOKUP(L2308,lot!$A$3:$E$13372,3,0)</f>
        <v>#N/A</v>
      </c>
    </row>
    <row r="2309" spans="5:13" hidden="1" x14ac:dyDescent="0.25">
      <c r="E2309" t="s">
        <v>16888</v>
      </c>
      <c r="F2309" t="e">
        <f t="shared" si="72"/>
        <v>#N/A</v>
      </c>
      <c r="G2309" s="11" t="str">
        <f t="shared" si="73"/>
        <v>0</v>
      </c>
      <c r="L2309" t="s">
        <v>16888</v>
      </c>
      <c r="M2309" t="e">
        <f>VLOOKUP(L2309,lot!$A$3:$E$13372,3,0)</f>
        <v>#N/A</v>
      </c>
    </row>
    <row r="2310" spans="5:13" hidden="1" x14ac:dyDescent="0.25">
      <c r="E2310" t="s">
        <v>16889</v>
      </c>
      <c r="F2310" t="e">
        <f t="shared" si="72"/>
        <v>#N/A</v>
      </c>
      <c r="G2310" s="11" t="str">
        <f t="shared" si="73"/>
        <v>0</v>
      </c>
      <c r="L2310" t="s">
        <v>16889</v>
      </c>
      <c r="M2310" t="e">
        <f>VLOOKUP(L2310,lot!$A$3:$E$13372,3,0)</f>
        <v>#N/A</v>
      </c>
    </row>
    <row r="2311" spans="5:13" hidden="1" x14ac:dyDescent="0.25">
      <c r="E2311" t="s">
        <v>16890</v>
      </c>
      <c r="F2311" t="e">
        <f t="shared" si="72"/>
        <v>#N/A</v>
      </c>
      <c r="G2311" s="11" t="str">
        <f t="shared" si="73"/>
        <v>0</v>
      </c>
      <c r="L2311" t="s">
        <v>16890</v>
      </c>
      <c r="M2311" t="e">
        <f>VLOOKUP(L2311,lot!$A$3:$E$13372,3,0)</f>
        <v>#N/A</v>
      </c>
    </row>
    <row r="2312" spans="5:13" hidden="1" x14ac:dyDescent="0.25">
      <c r="E2312" t="s">
        <v>16891</v>
      </c>
      <c r="F2312">
        <f t="shared" si="72"/>
        <v>4649</v>
      </c>
      <c r="G2312" s="11">
        <f t="shared" si="73"/>
        <v>4649</v>
      </c>
      <c r="L2312" t="s">
        <v>16891</v>
      </c>
      <c r="M2312" t="e">
        <f>VLOOKUP(L2312,lot!$A$3:$E$13372,3,0)</f>
        <v>#N/A</v>
      </c>
    </row>
    <row r="2313" spans="5:13" hidden="1" x14ac:dyDescent="0.25">
      <c r="E2313" t="s">
        <v>16892</v>
      </c>
      <c r="F2313" t="e">
        <f t="shared" si="72"/>
        <v>#N/A</v>
      </c>
      <c r="G2313" s="11" t="str">
        <f t="shared" si="73"/>
        <v>0</v>
      </c>
      <c r="L2313" t="s">
        <v>16892</v>
      </c>
      <c r="M2313" t="e">
        <f>VLOOKUP(L2313,lot!$A$3:$E$13372,3,0)</f>
        <v>#N/A</v>
      </c>
    </row>
    <row r="2314" spans="5:13" hidden="1" x14ac:dyDescent="0.25">
      <c r="E2314" t="s">
        <v>16894</v>
      </c>
      <c r="F2314" t="e">
        <f t="shared" si="72"/>
        <v>#N/A</v>
      </c>
      <c r="G2314" s="11" t="str">
        <f t="shared" si="73"/>
        <v>0</v>
      </c>
      <c r="L2314" t="s">
        <v>16894</v>
      </c>
      <c r="M2314" t="e">
        <f>VLOOKUP(L2314,lot!$A$3:$E$13372,3,0)</f>
        <v>#N/A</v>
      </c>
    </row>
    <row r="2315" spans="5:13" hidden="1" x14ac:dyDescent="0.25">
      <c r="E2315" t="s">
        <v>16893</v>
      </c>
      <c r="F2315" t="e">
        <f t="shared" si="72"/>
        <v>#N/A</v>
      </c>
      <c r="G2315" s="11" t="str">
        <f t="shared" si="73"/>
        <v>0</v>
      </c>
      <c r="L2315" t="s">
        <v>16893</v>
      </c>
      <c r="M2315" t="e">
        <f>VLOOKUP(L2315,lot!$A$3:$E$13372,3,0)</f>
        <v>#N/A</v>
      </c>
    </row>
    <row r="2316" spans="5:13" hidden="1" x14ac:dyDescent="0.25">
      <c r="E2316" t="s">
        <v>16895</v>
      </c>
      <c r="F2316">
        <f t="shared" si="72"/>
        <v>2040</v>
      </c>
      <c r="G2316" s="11">
        <f t="shared" si="73"/>
        <v>2040</v>
      </c>
      <c r="L2316" t="s">
        <v>16895</v>
      </c>
      <c r="M2316" t="e">
        <f>VLOOKUP(L2316,lot!$A$3:$E$13372,3,0)</f>
        <v>#N/A</v>
      </c>
    </row>
    <row r="2317" spans="5:13" hidden="1" x14ac:dyDescent="0.25">
      <c r="E2317" t="s">
        <v>16896</v>
      </c>
      <c r="F2317">
        <f t="shared" si="72"/>
        <v>1720</v>
      </c>
      <c r="G2317" s="11">
        <f t="shared" si="73"/>
        <v>1720</v>
      </c>
      <c r="L2317" t="s">
        <v>16896</v>
      </c>
      <c r="M2317" t="e">
        <f>VLOOKUP(L2317,lot!$A$3:$E$13372,3,0)</f>
        <v>#N/A</v>
      </c>
    </row>
    <row r="2318" spans="5:13" hidden="1" x14ac:dyDescent="0.25">
      <c r="E2318" t="s">
        <v>16897</v>
      </c>
      <c r="F2318">
        <f t="shared" si="72"/>
        <v>770</v>
      </c>
      <c r="G2318" s="11">
        <f t="shared" si="73"/>
        <v>770</v>
      </c>
      <c r="L2318" t="s">
        <v>16897</v>
      </c>
      <c r="M2318" t="e">
        <f>VLOOKUP(L2318,lot!$A$3:$E$13372,3,0)</f>
        <v>#N/A</v>
      </c>
    </row>
    <row r="2319" spans="5:13" hidden="1" x14ac:dyDescent="0.25">
      <c r="E2319" t="s">
        <v>14444</v>
      </c>
      <c r="F2319">
        <f t="shared" si="72"/>
        <v>40</v>
      </c>
      <c r="G2319" s="11">
        <f t="shared" si="73"/>
        <v>40</v>
      </c>
      <c r="L2319" t="s">
        <v>14444</v>
      </c>
      <c r="M2319" t="e">
        <f>VLOOKUP(L2319,lot!$A$3:$E$13372,3,0)</f>
        <v>#N/A</v>
      </c>
    </row>
    <row r="2320" spans="5:13" hidden="1" x14ac:dyDescent="0.25">
      <c r="E2320" t="s">
        <v>16899</v>
      </c>
      <c r="F2320" t="e">
        <f t="shared" si="72"/>
        <v>#N/A</v>
      </c>
      <c r="G2320" s="11" t="str">
        <f t="shared" si="73"/>
        <v>0</v>
      </c>
      <c r="L2320" t="s">
        <v>16899</v>
      </c>
      <c r="M2320" t="e">
        <f>VLOOKUP(L2320,lot!$A$3:$E$13372,3,0)</f>
        <v>#N/A</v>
      </c>
    </row>
    <row r="2321" spans="5:13" hidden="1" x14ac:dyDescent="0.25">
      <c r="E2321" t="s">
        <v>16903</v>
      </c>
      <c r="F2321" t="e">
        <f t="shared" si="72"/>
        <v>#N/A</v>
      </c>
      <c r="G2321" s="11" t="str">
        <f t="shared" si="73"/>
        <v>0</v>
      </c>
      <c r="L2321" t="s">
        <v>16903</v>
      </c>
      <c r="M2321" t="e">
        <f>VLOOKUP(L2321,lot!$A$3:$E$13372,3,0)</f>
        <v>#N/A</v>
      </c>
    </row>
    <row r="2322" spans="5:13" hidden="1" x14ac:dyDescent="0.25">
      <c r="E2322" t="s">
        <v>16904</v>
      </c>
      <c r="F2322">
        <f t="shared" si="72"/>
        <v>2603</v>
      </c>
      <c r="G2322" s="11">
        <f t="shared" si="73"/>
        <v>2603</v>
      </c>
      <c r="L2322" t="s">
        <v>16904</v>
      </c>
      <c r="M2322" t="e">
        <f>VLOOKUP(L2322,lot!$A$3:$E$13372,3,0)</f>
        <v>#N/A</v>
      </c>
    </row>
    <row r="2323" spans="5:13" hidden="1" x14ac:dyDescent="0.25">
      <c r="E2323" t="s">
        <v>16902</v>
      </c>
      <c r="F2323">
        <f t="shared" si="72"/>
        <v>2055</v>
      </c>
      <c r="G2323" s="11">
        <f t="shared" si="73"/>
        <v>2055</v>
      </c>
      <c r="L2323" t="s">
        <v>16902</v>
      </c>
      <c r="M2323" t="e">
        <f>VLOOKUP(L2323,lot!$A$3:$E$13372,3,0)</f>
        <v>#N/A</v>
      </c>
    </row>
    <row r="2324" spans="5:13" hidden="1" x14ac:dyDescent="0.25">
      <c r="E2324" t="s">
        <v>16901</v>
      </c>
      <c r="F2324">
        <f t="shared" si="72"/>
        <v>21</v>
      </c>
      <c r="G2324" s="11">
        <f t="shared" si="73"/>
        <v>21</v>
      </c>
      <c r="L2324" t="s">
        <v>16901</v>
      </c>
      <c r="M2324" t="e">
        <f>VLOOKUP(L2324,lot!$A$3:$E$13372,3,0)</f>
        <v>#N/A</v>
      </c>
    </row>
    <row r="2325" spans="5:13" hidden="1" x14ac:dyDescent="0.25">
      <c r="E2325" t="s">
        <v>16900</v>
      </c>
      <c r="F2325">
        <f t="shared" si="72"/>
        <v>22</v>
      </c>
      <c r="G2325" s="11">
        <f t="shared" si="73"/>
        <v>22</v>
      </c>
      <c r="L2325" t="s">
        <v>16900</v>
      </c>
      <c r="M2325" t="e">
        <f>VLOOKUP(L2325,lot!$A$3:$E$13372,3,0)</f>
        <v>#N/A</v>
      </c>
    </row>
    <row r="2326" spans="5:13" hidden="1" x14ac:dyDescent="0.25">
      <c r="E2326" t="s">
        <v>16910</v>
      </c>
      <c r="F2326" t="e">
        <f t="shared" si="72"/>
        <v>#N/A</v>
      </c>
      <c r="G2326" s="11" t="str">
        <f t="shared" si="73"/>
        <v>0</v>
      </c>
      <c r="L2326" t="s">
        <v>16910</v>
      </c>
      <c r="M2326" t="e">
        <f>VLOOKUP(L2326,lot!$A$3:$E$13372,3,0)</f>
        <v>#N/A</v>
      </c>
    </row>
    <row r="2327" spans="5:13" hidden="1" x14ac:dyDescent="0.25">
      <c r="E2327" t="s">
        <v>16911</v>
      </c>
      <c r="F2327" t="e">
        <f t="shared" si="72"/>
        <v>#N/A</v>
      </c>
      <c r="G2327" s="11" t="str">
        <f t="shared" si="73"/>
        <v>0</v>
      </c>
      <c r="L2327" t="s">
        <v>16911</v>
      </c>
      <c r="M2327" t="e">
        <f>VLOOKUP(L2327,lot!$A$3:$E$13372,3,0)</f>
        <v>#N/A</v>
      </c>
    </row>
    <row r="2328" spans="5:13" hidden="1" x14ac:dyDescent="0.25">
      <c r="E2328" t="s">
        <v>16912</v>
      </c>
      <c r="F2328" t="e">
        <f t="shared" si="72"/>
        <v>#N/A</v>
      </c>
      <c r="G2328" s="11" t="str">
        <f t="shared" si="73"/>
        <v>0</v>
      </c>
      <c r="L2328" t="s">
        <v>16912</v>
      </c>
      <c r="M2328" t="e">
        <f>VLOOKUP(L2328,lot!$A$3:$E$13372,3,0)</f>
        <v>#N/A</v>
      </c>
    </row>
    <row r="2329" spans="5:13" hidden="1" x14ac:dyDescent="0.25">
      <c r="E2329" t="s">
        <v>16913</v>
      </c>
      <c r="F2329" t="e">
        <f t="shared" si="72"/>
        <v>#N/A</v>
      </c>
      <c r="G2329" s="11" t="str">
        <f t="shared" si="73"/>
        <v>0</v>
      </c>
      <c r="L2329" t="s">
        <v>16913</v>
      </c>
      <c r="M2329" t="e">
        <f>VLOOKUP(L2329,lot!$A$3:$E$13372,3,0)</f>
        <v>#N/A</v>
      </c>
    </row>
    <row r="2330" spans="5:13" hidden="1" x14ac:dyDescent="0.25">
      <c r="E2330" t="s">
        <v>16914</v>
      </c>
      <c r="F2330">
        <f t="shared" si="72"/>
        <v>25861</v>
      </c>
      <c r="G2330" s="11">
        <f t="shared" si="73"/>
        <v>25861</v>
      </c>
      <c r="L2330" t="s">
        <v>16914</v>
      </c>
      <c r="M2330" t="e">
        <f>VLOOKUP(L2330,lot!$A$3:$E$13372,3,0)</f>
        <v>#N/A</v>
      </c>
    </row>
    <row r="2331" spans="5:13" hidden="1" x14ac:dyDescent="0.25">
      <c r="E2331" t="s">
        <v>14445</v>
      </c>
      <c r="F2331">
        <f t="shared" si="72"/>
        <v>4</v>
      </c>
      <c r="G2331" s="11">
        <f t="shared" si="73"/>
        <v>4</v>
      </c>
      <c r="L2331" t="s">
        <v>14445</v>
      </c>
      <c r="M2331" t="e">
        <f>VLOOKUP(L2331,lot!$A$3:$E$13372,3,0)</f>
        <v>#N/A</v>
      </c>
    </row>
    <row r="2332" spans="5:13" hidden="1" x14ac:dyDescent="0.25">
      <c r="E2332" t="s">
        <v>16915</v>
      </c>
      <c r="F2332">
        <f t="shared" si="72"/>
        <v>840</v>
      </c>
      <c r="G2332" s="11">
        <f t="shared" si="73"/>
        <v>840</v>
      </c>
      <c r="L2332" t="s">
        <v>16915</v>
      </c>
      <c r="M2332" t="e">
        <f>VLOOKUP(L2332,lot!$A$3:$E$13372,3,0)</f>
        <v>#N/A</v>
      </c>
    </row>
    <row r="2333" spans="5:13" hidden="1" x14ac:dyDescent="0.25">
      <c r="E2333" t="s">
        <v>16916</v>
      </c>
      <c r="F2333" t="e">
        <f t="shared" si="72"/>
        <v>#N/A</v>
      </c>
      <c r="G2333" s="11" t="str">
        <f t="shared" si="73"/>
        <v>0</v>
      </c>
      <c r="L2333" t="s">
        <v>16916</v>
      </c>
      <c r="M2333" t="e">
        <f>VLOOKUP(L2333,lot!$A$3:$E$13372,3,0)</f>
        <v>#N/A</v>
      </c>
    </row>
    <row r="2334" spans="5:13" hidden="1" x14ac:dyDescent="0.25">
      <c r="E2334" t="s">
        <v>16917</v>
      </c>
      <c r="F2334">
        <f t="shared" si="72"/>
        <v>30</v>
      </c>
      <c r="G2334" s="11">
        <f t="shared" si="73"/>
        <v>30</v>
      </c>
      <c r="L2334" t="s">
        <v>16917</v>
      </c>
      <c r="M2334" t="e">
        <f>VLOOKUP(L2334,lot!$A$3:$E$13372,3,0)</f>
        <v>#N/A</v>
      </c>
    </row>
    <row r="2335" spans="5:13" hidden="1" x14ac:dyDescent="0.25">
      <c r="E2335" t="s">
        <v>16918</v>
      </c>
      <c r="F2335" t="e">
        <f t="shared" si="72"/>
        <v>#N/A</v>
      </c>
      <c r="G2335" s="11" t="str">
        <f t="shared" si="73"/>
        <v>0</v>
      </c>
      <c r="L2335" t="s">
        <v>16918</v>
      </c>
      <c r="M2335" t="e">
        <f>VLOOKUP(L2335,lot!$A$3:$E$13372,3,0)</f>
        <v>#N/A</v>
      </c>
    </row>
    <row r="2336" spans="5:13" hidden="1" x14ac:dyDescent="0.25">
      <c r="E2336" t="s">
        <v>16919</v>
      </c>
      <c r="F2336" t="e">
        <f t="shared" si="72"/>
        <v>#N/A</v>
      </c>
      <c r="G2336" s="11" t="str">
        <f t="shared" si="73"/>
        <v>0</v>
      </c>
      <c r="L2336" t="s">
        <v>16919</v>
      </c>
      <c r="M2336" t="e">
        <f>VLOOKUP(L2336,lot!$A$3:$E$13372,3,0)</f>
        <v>#N/A</v>
      </c>
    </row>
    <row r="2337" spans="5:13" hidden="1" x14ac:dyDescent="0.25">
      <c r="E2337" t="s">
        <v>16920</v>
      </c>
      <c r="F2337">
        <f t="shared" si="72"/>
        <v>6650</v>
      </c>
      <c r="G2337" s="11">
        <f t="shared" si="73"/>
        <v>6650</v>
      </c>
      <c r="L2337" t="s">
        <v>16920</v>
      </c>
      <c r="M2337" t="e">
        <f>VLOOKUP(L2337,lot!$A$3:$E$13372,3,0)</f>
        <v>#N/A</v>
      </c>
    </row>
    <row r="2338" spans="5:13" hidden="1" x14ac:dyDescent="0.25">
      <c r="E2338" t="s">
        <v>16921</v>
      </c>
      <c r="F2338">
        <f t="shared" si="72"/>
        <v>3700</v>
      </c>
      <c r="G2338" s="11">
        <f t="shared" si="73"/>
        <v>3700</v>
      </c>
      <c r="L2338" t="s">
        <v>16921</v>
      </c>
      <c r="M2338" t="e">
        <f>VLOOKUP(L2338,lot!$A$3:$E$13372,3,0)</f>
        <v>#N/A</v>
      </c>
    </row>
    <row r="2339" spans="5:13" hidden="1" x14ac:dyDescent="0.25">
      <c r="E2339" t="s">
        <v>16922</v>
      </c>
      <c r="F2339" t="e">
        <f t="shared" si="72"/>
        <v>#N/A</v>
      </c>
      <c r="G2339" s="11" t="str">
        <f t="shared" si="73"/>
        <v>0</v>
      </c>
      <c r="L2339" t="s">
        <v>16922</v>
      </c>
      <c r="M2339" t="e">
        <f>VLOOKUP(L2339,lot!$A$3:$E$13372,3,0)</f>
        <v>#N/A</v>
      </c>
    </row>
    <row r="2340" spans="5:13" hidden="1" x14ac:dyDescent="0.25">
      <c r="E2340" t="s">
        <v>16923</v>
      </c>
      <c r="F2340">
        <f t="shared" si="72"/>
        <v>1194</v>
      </c>
      <c r="G2340" s="11">
        <f t="shared" si="73"/>
        <v>1194</v>
      </c>
      <c r="L2340" t="s">
        <v>16923</v>
      </c>
      <c r="M2340" t="e">
        <f>VLOOKUP(L2340,lot!$A$3:$E$13372,3,0)</f>
        <v>#N/A</v>
      </c>
    </row>
    <row r="2341" spans="5:13" hidden="1" x14ac:dyDescent="0.25">
      <c r="E2341" t="s">
        <v>14446</v>
      </c>
      <c r="F2341">
        <f t="shared" si="72"/>
        <v>4</v>
      </c>
      <c r="G2341" s="11">
        <f t="shared" si="73"/>
        <v>4</v>
      </c>
      <c r="L2341" t="s">
        <v>14446</v>
      </c>
      <c r="M2341" t="e">
        <f>VLOOKUP(L2341,lot!$A$3:$E$13372,3,0)</f>
        <v>#N/A</v>
      </c>
    </row>
    <row r="2342" spans="5:13" hidden="1" x14ac:dyDescent="0.25">
      <c r="E2342" t="s">
        <v>16929</v>
      </c>
      <c r="F2342" t="e">
        <f t="shared" si="72"/>
        <v>#N/A</v>
      </c>
      <c r="G2342" s="11" t="str">
        <f t="shared" si="73"/>
        <v>0</v>
      </c>
      <c r="L2342" t="s">
        <v>16929</v>
      </c>
      <c r="M2342" t="e">
        <f>VLOOKUP(L2342,lot!$A$3:$E$13372,3,0)</f>
        <v>#N/A</v>
      </c>
    </row>
    <row r="2343" spans="5:13" hidden="1" x14ac:dyDescent="0.25">
      <c r="E2343" t="s">
        <v>16930</v>
      </c>
      <c r="F2343" t="e">
        <f t="shared" si="72"/>
        <v>#N/A</v>
      </c>
      <c r="G2343" s="11" t="str">
        <f t="shared" si="73"/>
        <v>0</v>
      </c>
      <c r="L2343" t="s">
        <v>16930</v>
      </c>
      <c r="M2343" t="e">
        <f>VLOOKUP(L2343,lot!$A$3:$E$13372,3,0)</f>
        <v>#N/A</v>
      </c>
    </row>
    <row r="2344" spans="5:13" hidden="1" x14ac:dyDescent="0.25">
      <c r="E2344" t="s">
        <v>16931</v>
      </c>
      <c r="F2344">
        <f t="shared" si="72"/>
        <v>20</v>
      </c>
      <c r="G2344" s="11">
        <f t="shared" si="73"/>
        <v>20</v>
      </c>
      <c r="L2344" t="s">
        <v>16931</v>
      </c>
      <c r="M2344" t="e">
        <f>VLOOKUP(L2344,lot!$A$3:$E$13372,3,0)</f>
        <v>#N/A</v>
      </c>
    </row>
    <row r="2345" spans="5:13" hidden="1" x14ac:dyDescent="0.25">
      <c r="E2345" t="s">
        <v>16932</v>
      </c>
      <c r="F2345">
        <f t="shared" si="72"/>
        <v>22</v>
      </c>
      <c r="G2345" s="11">
        <f t="shared" si="73"/>
        <v>22</v>
      </c>
      <c r="L2345" t="s">
        <v>16932</v>
      </c>
      <c r="M2345" t="e">
        <f>VLOOKUP(L2345,lot!$A$3:$E$13372,3,0)</f>
        <v>#N/A</v>
      </c>
    </row>
    <row r="2346" spans="5:13" hidden="1" x14ac:dyDescent="0.25">
      <c r="E2346" t="s">
        <v>16933</v>
      </c>
      <c r="F2346">
        <f t="shared" si="72"/>
        <v>1080</v>
      </c>
      <c r="G2346" s="11">
        <f t="shared" si="73"/>
        <v>1080</v>
      </c>
      <c r="L2346" t="s">
        <v>16933</v>
      </c>
      <c r="M2346" t="e">
        <f>VLOOKUP(L2346,lot!$A$3:$E$13372,3,0)</f>
        <v>#N/A</v>
      </c>
    </row>
    <row r="2347" spans="5:13" hidden="1" x14ac:dyDescent="0.25">
      <c r="E2347" t="s">
        <v>16924</v>
      </c>
      <c r="F2347" t="e">
        <f t="shared" si="72"/>
        <v>#N/A</v>
      </c>
      <c r="G2347" s="11" t="str">
        <f t="shared" si="73"/>
        <v>0</v>
      </c>
      <c r="L2347" t="s">
        <v>16924</v>
      </c>
      <c r="M2347" t="e">
        <f>VLOOKUP(L2347,lot!$A$3:$E$13372,3,0)</f>
        <v>#N/A</v>
      </c>
    </row>
    <row r="2348" spans="5:13" hidden="1" x14ac:dyDescent="0.25">
      <c r="E2348" t="s">
        <v>16925</v>
      </c>
      <c r="F2348" t="e">
        <f t="shared" si="72"/>
        <v>#N/A</v>
      </c>
      <c r="G2348" s="11" t="str">
        <f t="shared" si="73"/>
        <v>0</v>
      </c>
      <c r="L2348" t="s">
        <v>16925</v>
      </c>
      <c r="M2348" t="e">
        <f>VLOOKUP(L2348,lot!$A$3:$E$13372,3,0)</f>
        <v>#N/A</v>
      </c>
    </row>
    <row r="2349" spans="5:13" hidden="1" x14ac:dyDescent="0.25">
      <c r="E2349" t="s">
        <v>16926</v>
      </c>
      <c r="F2349">
        <f t="shared" si="72"/>
        <v>15</v>
      </c>
      <c r="G2349" s="11">
        <f t="shared" si="73"/>
        <v>15</v>
      </c>
      <c r="L2349" t="s">
        <v>16926</v>
      </c>
      <c r="M2349" t="e">
        <f>VLOOKUP(L2349,lot!$A$3:$E$13372,3,0)</f>
        <v>#N/A</v>
      </c>
    </row>
    <row r="2350" spans="5:13" hidden="1" x14ac:dyDescent="0.25">
      <c r="E2350" t="s">
        <v>16927</v>
      </c>
      <c r="F2350" t="e">
        <f t="shared" si="72"/>
        <v>#N/A</v>
      </c>
      <c r="G2350" s="11" t="str">
        <f t="shared" si="73"/>
        <v>0</v>
      </c>
      <c r="L2350" t="s">
        <v>16927</v>
      </c>
      <c r="M2350" t="e">
        <f>VLOOKUP(L2350,lot!$A$3:$E$13372,3,0)</f>
        <v>#N/A</v>
      </c>
    </row>
    <row r="2351" spans="5:13" hidden="1" x14ac:dyDescent="0.25">
      <c r="E2351" t="s">
        <v>16928</v>
      </c>
      <c r="F2351" t="e">
        <f t="shared" si="72"/>
        <v>#N/A</v>
      </c>
      <c r="G2351" s="11" t="str">
        <f t="shared" si="73"/>
        <v>0</v>
      </c>
      <c r="L2351" t="s">
        <v>16928</v>
      </c>
      <c r="M2351" t="e">
        <f>VLOOKUP(L2351,lot!$A$3:$E$13372,3,0)</f>
        <v>#N/A</v>
      </c>
    </row>
    <row r="2352" spans="5:13" hidden="1" x14ac:dyDescent="0.25">
      <c r="E2352" t="s">
        <v>16934</v>
      </c>
      <c r="F2352">
        <f t="shared" si="72"/>
        <v>19</v>
      </c>
      <c r="G2352" s="11">
        <f t="shared" si="73"/>
        <v>19</v>
      </c>
      <c r="L2352" t="s">
        <v>16934</v>
      </c>
      <c r="M2352" t="e">
        <f>VLOOKUP(L2352,lot!$A$3:$E$13372,3,0)</f>
        <v>#N/A</v>
      </c>
    </row>
    <row r="2353" spans="5:13" hidden="1" x14ac:dyDescent="0.25">
      <c r="E2353" t="s">
        <v>16937</v>
      </c>
      <c r="F2353" t="e">
        <f t="shared" si="72"/>
        <v>#N/A</v>
      </c>
      <c r="G2353" s="11" t="str">
        <f t="shared" si="73"/>
        <v>0</v>
      </c>
      <c r="L2353" t="s">
        <v>16937</v>
      </c>
      <c r="M2353" t="e">
        <f>VLOOKUP(L2353,lot!$A$3:$E$13372,3,0)</f>
        <v>#N/A</v>
      </c>
    </row>
    <row r="2354" spans="5:13" hidden="1" x14ac:dyDescent="0.25">
      <c r="E2354" t="s">
        <v>16938</v>
      </c>
      <c r="F2354" t="e">
        <f t="shared" si="72"/>
        <v>#N/A</v>
      </c>
      <c r="G2354" s="11" t="str">
        <f t="shared" si="73"/>
        <v>0</v>
      </c>
      <c r="L2354" t="s">
        <v>16938</v>
      </c>
      <c r="M2354" t="e">
        <f>VLOOKUP(L2354,lot!$A$3:$E$13372,3,0)</f>
        <v>#N/A</v>
      </c>
    </row>
    <row r="2355" spans="5:13" hidden="1" x14ac:dyDescent="0.25">
      <c r="E2355" t="s">
        <v>16935</v>
      </c>
      <c r="F2355" t="e">
        <f t="shared" si="72"/>
        <v>#N/A</v>
      </c>
      <c r="G2355" s="11" t="str">
        <f t="shared" si="73"/>
        <v>0</v>
      </c>
      <c r="L2355" t="s">
        <v>16935</v>
      </c>
      <c r="M2355" t="e">
        <f>VLOOKUP(L2355,lot!$A$3:$E$13372,3,0)</f>
        <v>#N/A</v>
      </c>
    </row>
    <row r="2356" spans="5:13" hidden="1" x14ac:dyDescent="0.25">
      <c r="E2356" t="s">
        <v>16936</v>
      </c>
      <c r="F2356" t="e">
        <f t="shared" si="72"/>
        <v>#N/A</v>
      </c>
      <c r="G2356" s="11" t="str">
        <f t="shared" si="73"/>
        <v>0</v>
      </c>
      <c r="L2356" t="s">
        <v>16936</v>
      </c>
      <c r="M2356" t="e">
        <f>VLOOKUP(L2356,lot!$A$3:$E$13372,3,0)</f>
        <v>#N/A</v>
      </c>
    </row>
    <row r="2357" spans="5:13" hidden="1" x14ac:dyDescent="0.25">
      <c r="E2357" t="s">
        <v>16939</v>
      </c>
      <c r="F2357" t="e">
        <f t="shared" si="72"/>
        <v>#N/A</v>
      </c>
      <c r="G2357" s="11" t="str">
        <f t="shared" si="73"/>
        <v>0</v>
      </c>
      <c r="L2357" t="s">
        <v>16939</v>
      </c>
      <c r="M2357" t="e">
        <f>VLOOKUP(L2357,lot!$A$3:$E$13372,3,0)</f>
        <v>#N/A</v>
      </c>
    </row>
    <row r="2358" spans="5:13" hidden="1" x14ac:dyDescent="0.25">
      <c r="E2358" t="s">
        <v>16940</v>
      </c>
      <c r="F2358" t="e">
        <f t="shared" si="72"/>
        <v>#N/A</v>
      </c>
      <c r="G2358" s="11" t="str">
        <f t="shared" si="73"/>
        <v>0</v>
      </c>
      <c r="L2358" t="s">
        <v>16940</v>
      </c>
      <c r="M2358" t="e">
        <f>VLOOKUP(L2358,lot!$A$3:$E$13372,3,0)</f>
        <v>#N/A</v>
      </c>
    </row>
    <row r="2359" spans="5:13" hidden="1" x14ac:dyDescent="0.25">
      <c r="E2359" t="s">
        <v>16941</v>
      </c>
      <c r="F2359" t="e">
        <f t="shared" si="72"/>
        <v>#N/A</v>
      </c>
      <c r="G2359" s="11" t="str">
        <f t="shared" si="73"/>
        <v>0</v>
      </c>
      <c r="L2359" t="s">
        <v>16941</v>
      </c>
      <c r="M2359" t="e">
        <f>VLOOKUP(L2359,lot!$A$3:$E$13372,3,0)</f>
        <v>#N/A</v>
      </c>
    </row>
    <row r="2360" spans="5:13" hidden="1" x14ac:dyDescent="0.25">
      <c r="E2360" t="s">
        <v>16942</v>
      </c>
      <c r="F2360" t="e">
        <f t="shared" si="72"/>
        <v>#N/A</v>
      </c>
      <c r="G2360" s="11" t="str">
        <f t="shared" si="73"/>
        <v>0</v>
      </c>
      <c r="L2360" t="s">
        <v>16942</v>
      </c>
      <c r="M2360" t="e">
        <f>VLOOKUP(L2360,lot!$A$3:$E$13372,3,0)</f>
        <v>#N/A</v>
      </c>
    </row>
    <row r="2361" spans="5:13" hidden="1" x14ac:dyDescent="0.25">
      <c r="E2361" t="s">
        <v>17435</v>
      </c>
      <c r="F2361">
        <f t="shared" si="72"/>
        <v>20</v>
      </c>
      <c r="G2361" s="11">
        <f t="shared" si="73"/>
        <v>20</v>
      </c>
      <c r="L2361" t="s">
        <v>17435</v>
      </c>
      <c r="M2361" t="e">
        <f>VLOOKUP(L2361,lot!$A$3:$E$13372,3,0)</f>
        <v>#N/A</v>
      </c>
    </row>
    <row r="2362" spans="5:13" hidden="1" x14ac:dyDescent="0.25">
      <c r="E2362" t="s">
        <v>17436</v>
      </c>
      <c r="F2362">
        <f t="shared" si="72"/>
        <v>92</v>
      </c>
      <c r="G2362" s="11">
        <f t="shared" si="73"/>
        <v>92</v>
      </c>
      <c r="L2362" t="s">
        <v>17436</v>
      </c>
      <c r="M2362" t="e">
        <f>VLOOKUP(L2362,lot!$A$3:$E$13372,3,0)</f>
        <v>#N/A</v>
      </c>
    </row>
    <row r="2363" spans="5:13" hidden="1" x14ac:dyDescent="0.25">
      <c r="E2363" t="s">
        <v>14447</v>
      </c>
      <c r="F2363">
        <f t="shared" si="72"/>
        <v>7</v>
      </c>
      <c r="G2363" s="11">
        <f t="shared" si="73"/>
        <v>7</v>
      </c>
      <c r="L2363" t="s">
        <v>14447</v>
      </c>
      <c r="M2363" t="e">
        <f>VLOOKUP(L2363,lot!$A$3:$E$13372,3,0)</f>
        <v>#N/A</v>
      </c>
    </row>
    <row r="2364" spans="5:13" hidden="1" x14ac:dyDescent="0.25">
      <c r="E2364" t="s">
        <v>16956</v>
      </c>
      <c r="F2364">
        <f t="shared" si="72"/>
        <v>2</v>
      </c>
      <c r="G2364" s="11">
        <f t="shared" si="73"/>
        <v>2</v>
      </c>
      <c r="L2364" t="s">
        <v>16956</v>
      </c>
      <c r="M2364" t="e">
        <f>VLOOKUP(L2364,lot!$A$3:$E$13372,3,0)</f>
        <v>#N/A</v>
      </c>
    </row>
    <row r="2365" spans="5:13" hidden="1" x14ac:dyDescent="0.25">
      <c r="E2365" t="s">
        <v>16957</v>
      </c>
      <c r="F2365" t="e">
        <f t="shared" si="72"/>
        <v>#N/A</v>
      </c>
      <c r="G2365" s="11" t="str">
        <f t="shared" si="73"/>
        <v>0</v>
      </c>
      <c r="L2365" t="s">
        <v>16957</v>
      </c>
      <c r="M2365" t="e">
        <f>VLOOKUP(L2365,lot!$A$3:$E$13372,3,0)</f>
        <v>#N/A</v>
      </c>
    </row>
    <row r="2366" spans="5:13" hidden="1" x14ac:dyDescent="0.25">
      <c r="E2366" t="s">
        <v>16958</v>
      </c>
      <c r="F2366">
        <f t="shared" si="72"/>
        <v>128</v>
      </c>
      <c r="G2366" s="11">
        <f t="shared" si="73"/>
        <v>128</v>
      </c>
      <c r="L2366" t="s">
        <v>16958</v>
      </c>
      <c r="M2366" t="e">
        <f>VLOOKUP(L2366,lot!$A$3:$E$13372,3,0)</f>
        <v>#N/A</v>
      </c>
    </row>
    <row r="2367" spans="5:13" hidden="1" x14ac:dyDescent="0.25">
      <c r="E2367" t="s">
        <v>16954</v>
      </c>
      <c r="F2367">
        <f t="shared" si="72"/>
        <v>17</v>
      </c>
      <c r="G2367" s="11">
        <f t="shared" si="73"/>
        <v>17</v>
      </c>
      <c r="L2367" t="s">
        <v>16954</v>
      </c>
      <c r="M2367" t="e">
        <f>VLOOKUP(L2367,lot!$A$3:$E$13372,3,0)</f>
        <v>#N/A</v>
      </c>
    </row>
    <row r="2368" spans="5:13" hidden="1" x14ac:dyDescent="0.25">
      <c r="E2368" t="s">
        <v>16953</v>
      </c>
      <c r="F2368">
        <f t="shared" si="72"/>
        <v>2</v>
      </c>
      <c r="G2368" s="11">
        <f t="shared" si="73"/>
        <v>2</v>
      </c>
      <c r="L2368" t="s">
        <v>16953</v>
      </c>
      <c r="M2368" t="e">
        <f>VLOOKUP(L2368,lot!$A$3:$E$13372,3,0)</f>
        <v>#N/A</v>
      </c>
    </row>
    <row r="2369" spans="5:13" hidden="1" x14ac:dyDescent="0.25">
      <c r="E2369" t="s">
        <v>16955</v>
      </c>
      <c r="F2369">
        <f t="shared" si="72"/>
        <v>352</v>
      </c>
      <c r="G2369" s="11">
        <f t="shared" si="73"/>
        <v>352</v>
      </c>
      <c r="L2369" t="s">
        <v>16955</v>
      </c>
      <c r="M2369" t="e">
        <f>VLOOKUP(L2369,lot!$A$3:$E$13372,3,0)</f>
        <v>#N/A</v>
      </c>
    </row>
    <row r="2370" spans="5:13" hidden="1" x14ac:dyDescent="0.25">
      <c r="E2370" t="s">
        <v>16959</v>
      </c>
      <c r="F2370" t="e">
        <f t="shared" si="72"/>
        <v>#N/A</v>
      </c>
      <c r="G2370" s="11" t="str">
        <f t="shared" si="73"/>
        <v>0</v>
      </c>
      <c r="L2370" t="s">
        <v>16959</v>
      </c>
      <c r="M2370" t="e">
        <f>VLOOKUP(L2370,lot!$A$3:$E$13372,3,0)</f>
        <v>#N/A</v>
      </c>
    </row>
    <row r="2371" spans="5:13" hidden="1" x14ac:dyDescent="0.25">
      <c r="E2371" t="s">
        <v>16960</v>
      </c>
      <c r="F2371">
        <f t="shared" ref="F2371:F2434" si="74">VLOOKUP(E2371,$B$2:$C$1866,2,0)</f>
        <v>272</v>
      </c>
      <c r="G2371" s="11">
        <f t="shared" ref="G2371:G2434" si="75">IF(ISNA(F2371),"0",F2371)</f>
        <v>272</v>
      </c>
      <c r="L2371" t="s">
        <v>16960</v>
      </c>
      <c r="M2371" t="e">
        <f>VLOOKUP(L2371,lot!$A$3:$E$13372,3,0)</f>
        <v>#N/A</v>
      </c>
    </row>
    <row r="2372" spans="5:13" hidden="1" x14ac:dyDescent="0.25">
      <c r="E2372" t="s">
        <v>16961</v>
      </c>
      <c r="F2372">
        <f t="shared" si="74"/>
        <v>28</v>
      </c>
      <c r="G2372" s="11">
        <f t="shared" si="75"/>
        <v>28</v>
      </c>
      <c r="L2372" t="s">
        <v>16961</v>
      </c>
      <c r="M2372" t="e">
        <f>VLOOKUP(L2372,lot!$A$3:$E$13372,3,0)</f>
        <v>#N/A</v>
      </c>
    </row>
    <row r="2373" spans="5:13" hidden="1" x14ac:dyDescent="0.25">
      <c r="E2373" t="s">
        <v>14448</v>
      </c>
      <c r="F2373">
        <f t="shared" si="74"/>
        <v>1</v>
      </c>
      <c r="G2373" s="11">
        <f t="shared" si="75"/>
        <v>1</v>
      </c>
      <c r="L2373" t="s">
        <v>14448</v>
      </c>
      <c r="M2373" t="e">
        <f>VLOOKUP(L2373,lot!$A$3:$E$13372,3,0)</f>
        <v>#N/A</v>
      </c>
    </row>
    <row r="2374" spans="5:13" hidden="1" x14ac:dyDescent="0.25">
      <c r="E2374" t="s">
        <v>16962</v>
      </c>
      <c r="F2374">
        <f t="shared" si="74"/>
        <v>18</v>
      </c>
      <c r="G2374" s="11">
        <f t="shared" si="75"/>
        <v>18</v>
      </c>
      <c r="L2374" t="s">
        <v>16962</v>
      </c>
      <c r="M2374" t="e">
        <f>VLOOKUP(L2374,lot!$A$3:$E$13372,3,0)</f>
        <v>#N/A</v>
      </c>
    </row>
    <row r="2375" spans="5:13" hidden="1" x14ac:dyDescent="0.25">
      <c r="E2375" t="s">
        <v>14449</v>
      </c>
      <c r="F2375">
        <f t="shared" si="74"/>
        <v>24</v>
      </c>
      <c r="G2375" s="11">
        <f t="shared" si="75"/>
        <v>24</v>
      </c>
      <c r="L2375" t="s">
        <v>14449</v>
      </c>
      <c r="M2375" t="e">
        <f>VLOOKUP(L2375,lot!$A$3:$E$13372,3,0)</f>
        <v>#N/A</v>
      </c>
    </row>
    <row r="2376" spans="5:13" hidden="1" x14ac:dyDescent="0.25">
      <c r="E2376" t="s">
        <v>14450</v>
      </c>
      <c r="F2376">
        <f t="shared" si="74"/>
        <v>115</v>
      </c>
      <c r="G2376" s="11">
        <f t="shared" si="75"/>
        <v>115</v>
      </c>
      <c r="L2376" t="s">
        <v>14450</v>
      </c>
      <c r="M2376" t="e">
        <f>VLOOKUP(L2376,lot!$A$3:$E$13372,3,0)</f>
        <v>#N/A</v>
      </c>
    </row>
    <row r="2377" spans="5:13" hidden="1" x14ac:dyDescent="0.25">
      <c r="E2377" t="s">
        <v>14452</v>
      </c>
      <c r="F2377" t="e">
        <f t="shared" si="74"/>
        <v>#N/A</v>
      </c>
      <c r="G2377" s="11" t="str">
        <f t="shared" si="75"/>
        <v>0</v>
      </c>
      <c r="L2377" t="s">
        <v>14452</v>
      </c>
      <c r="M2377" t="e">
        <f>VLOOKUP(L2377,lot!$A$3:$E$13372,3,0)</f>
        <v>#N/A</v>
      </c>
    </row>
    <row r="2378" spans="5:13" hidden="1" x14ac:dyDescent="0.25">
      <c r="E2378" t="s">
        <v>16969</v>
      </c>
      <c r="F2378" t="e">
        <f t="shared" si="74"/>
        <v>#N/A</v>
      </c>
      <c r="G2378" s="11" t="str">
        <f t="shared" si="75"/>
        <v>0</v>
      </c>
      <c r="L2378" t="s">
        <v>16969</v>
      </c>
      <c r="M2378" t="e">
        <f>VLOOKUP(L2378,lot!$A$3:$E$13372,3,0)</f>
        <v>#N/A</v>
      </c>
    </row>
    <row r="2379" spans="5:13" hidden="1" x14ac:dyDescent="0.25">
      <c r="E2379" t="s">
        <v>16970</v>
      </c>
      <c r="F2379">
        <f t="shared" si="74"/>
        <v>9697</v>
      </c>
      <c r="G2379" s="11">
        <f t="shared" si="75"/>
        <v>9697</v>
      </c>
      <c r="L2379" t="s">
        <v>16970</v>
      </c>
      <c r="M2379" t="e">
        <f>VLOOKUP(L2379,lot!$A$3:$E$13372,3,0)</f>
        <v>#N/A</v>
      </c>
    </row>
    <row r="2380" spans="5:13" hidden="1" x14ac:dyDescent="0.25">
      <c r="E2380" t="s">
        <v>16971</v>
      </c>
      <c r="F2380">
        <f t="shared" si="74"/>
        <v>17352</v>
      </c>
      <c r="G2380" s="11">
        <f t="shared" si="75"/>
        <v>17352</v>
      </c>
      <c r="L2380" t="s">
        <v>16971</v>
      </c>
      <c r="M2380" t="e">
        <f>VLOOKUP(L2380,lot!$A$3:$E$13372,3,0)</f>
        <v>#N/A</v>
      </c>
    </row>
    <row r="2381" spans="5:13" hidden="1" x14ac:dyDescent="0.25">
      <c r="E2381" t="s">
        <v>16972</v>
      </c>
      <c r="F2381">
        <f t="shared" si="74"/>
        <v>624</v>
      </c>
      <c r="G2381" s="11">
        <f t="shared" si="75"/>
        <v>624</v>
      </c>
      <c r="L2381" t="s">
        <v>16972</v>
      </c>
      <c r="M2381" t="e">
        <f>VLOOKUP(L2381,lot!$A$3:$E$13372,3,0)</f>
        <v>#N/A</v>
      </c>
    </row>
    <row r="2382" spans="5:13" hidden="1" x14ac:dyDescent="0.25">
      <c r="E2382" t="s">
        <v>16963</v>
      </c>
      <c r="F2382" t="e">
        <f t="shared" si="74"/>
        <v>#N/A</v>
      </c>
      <c r="G2382" s="11" t="str">
        <f t="shared" si="75"/>
        <v>0</v>
      </c>
      <c r="L2382" t="s">
        <v>16963</v>
      </c>
      <c r="M2382" t="e">
        <f>VLOOKUP(L2382,lot!$A$3:$E$13372,3,0)</f>
        <v>#N/A</v>
      </c>
    </row>
    <row r="2383" spans="5:13" hidden="1" x14ac:dyDescent="0.25">
      <c r="E2383" t="s">
        <v>16964</v>
      </c>
      <c r="F2383">
        <f t="shared" si="74"/>
        <v>6719</v>
      </c>
      <c r="G2383" s="11">
        <f t="shared" si="75"/>
        <v>6719</v>
      </c>
      <c r="L2383" t="s">
        <v>16964</v>
      </c>
      <c r="M2383" t="e">
        <f>VLOOKUP(L2383,lot!$A$3:$E$13372,3,0)</f>
        <v>#N/A</v>
      </c>
    </row>
    <row r="2384" spans="5:13" hidden="1" x14ac:dyDescent="0.25">
      <c r="E2384" t="s">
        <v>14451</v>
      </c>
      <c r="F2384" t="e">
        <f t="shared" si="74"/>
        <v>#N/A</v>
      </c>
      <c r="G2384" s="11" t="str">
        <f t="shared" si="75"/>
        <v>0</v>
      </c>
      <c r="L2384" t="s">
        <v>14451</v>
      </c>
      <c r="M2384" t="e">
        <f>VLOOKUP(L2384,lot!$A$3:$E$13372,3,0)</f>
        <v>#N/A</v>
      </c>
    </row>
    <row r="2385" spans="5:13" hidden="1" x14ac:dyDescent="0.25">
      <c r="E2385" t="s">
        <v>16965</v>
      </c>
      <c r="F2385" t="e">
        <f t="shared" si="74"/>
        <v>#N/A</v>
      </c>
      <c r="G2385" s="11" t="str">
        <f t="shared" si="75"/>
        <v>0</v>
      </c>
      <c r="L2385" t="s">
        <v>16965</v>
      </c>
      <c r="M2385" t="e">
        <f>VLOOKUP(L2385,lot!$A$3:$E$13372,3,0)</f>
        <v>#N/A</v>
      </c>
    </row>
    <row r="2386" spans="5:13" hidden="1" x14ac:dyDescent="0.25">
      <c r="E2386" t="s">
        <v>16966</v>
      </c>
      <c r="F2386">
        <f t="shared" si="74"/>
        <v>12144</v>
      </c>
      <c r="G2386" s="11">
        <f t="shared" si="75"/>
        <v>12144</v>
      </c>
      <c r="L2386" t="s">
        <v>16966</v>
      </c>
      <c r="M2386" t="e">
        <f>VLOOKUP(L2386,lot!$A$3:$E$13372,3,0)</f>
        <v>#N/A</v>
      </c>
    </row>
    <row r="2387" spans="5:13" hidden="1" x14ac:dyDescent="0.25">
      <c r="E2387" t="s">
        <v>16967</v>
      </c>
      <c r="F2387">
        <f t="shared" si="74"/>
        <v>20</v>
      </c>
      <c r="G2387" s="11">
        <f t="shared" si="75"/>
        <v>20</v>
      </c>
      <c r="L2387" t="s">
        <v>16967</v>
      </c>
      <c r="M2387" t="e">
        <f>VLOOKUP(L2387,lot!$A$3:$E$13372,3,0)</f>
        <v>#N/A</v>
      </c>
    </row>
    <row r="2388" spans="5:13" hidden="1" x14ac:dyDescent="0.25">
      <c r="E2388" t="s">
        <v>16968</v>
      </c>
      <c r="F2388">
        <f t="shared" si="74"/>
        <v>1040</v>
      </c>
      <c r="G2388" s="11">
        <f t="shared" si="75"/>
        <v>1040</v>
      </c>
      <c r="L2388" t="s">
        <v>16968</v>
      </c>
      <c r="M2388" t="e">
        <f>VLOOKUP(L2388,lot!$A$3:$E$13372,3,0)</f>
        <v>#N/A</v>
      </c>
    </row>
    <row r="2389" spans="5:13" hidden="1" x14ac:dyDescent="0.25">
      <c r="E2389" t="s">
        <v>14563</v>
      </c>
      <c r="F2389">
        <f t="shared" si="74"/>
        <v>4</v>
      </c>
      <c r="G2389" s="11">
        <f t="shared" si="75"/>
        <v>4</v>
      </c>
      <c r="L2389" t="s">
        <v>14563</v>
      </c>
      <c r="M2389" t="e">
        <f>VLOOKUP(L2389,lot!$A$3:$E$13372,3,0)</f>
        <v>#N/A</v>
      </c>
    </row>
    <row r="2390" spans="5:13" hidden="1" x14ac:dyDescent="0.25">
      <c r="E2390" t="s">
        <v>14564</v>
      </c>
      <c r="F2390" t="e">
        <f t="shared" si="74"/>
        <v>#N/A</v>
      </c>
      <c r="G2390" s="11" t="str">
        <f t="shared" si="75"/>
        <v>0</v>
      </c>
      <c r="L2390" t="s">
        <v>14564</v>
      </c>
      <c r="M2390" t="e">
        <f>VLOOKUP(L2390,lot!$A$3:$E$13372,3,0)</f>
        <v>#N/A</v>
      </c>
    </row>
    <row r="2391" spans="5:13" hidden="1" x14ac:dyDescent="0.25">
      <c r="E2391" t="s">
        <v>16976</v>
      </c>
      <c r="F2391" t="e">
        <f t="shared" si="74"/>
        <v>#N/A</v>
      </c>
      <c r="G2391" s="11" t="str">
        <f t="shared" si="75"/>
        <v>0</v>
      </c>
      <c r="L2391" t="s">
        <v>16976</v>
      </c>
      <c r="M2391" t="e">
        <f>VLOOKUP(L2391,lot!$A$3:$E$13372,3,0)</f>
        <v>#N/A</v>
      </c>
    </row>
    <row r="2392" spans="5:13" hidden="1" x14ac:dyDescent="0.25">
      <c r="E2392" t="s">
        <v>16975</v>
      </c>
      <c r="F2392" t="e">
        <f t="shared" si="74"/>
        <v>#N/A</v>
      </c>
      <c r="G2392" s="11" t="str">
        <f t="shared" si="75"/>
        <v>0</v>
      </c>
      <c r="L2392" t="s">
        <v>16975</v>
      </c>
      <c r="M2392" t="e">
        <f>VLOOKUP(L2392,lot!$A$3:$E$13372,3,0)</f>
        <v>#N/A</v>
      </c>
    </row>
    <row r="2393" spans="5:13" hidden="1" x14ac:dyDescent="0.25">
      <c r="E2393" t="s">
        <v>16973</v>
      </c>
      <c r="F2393">
        <f t="shared" si="74"/>
        <v>758</v>
      </c>
      <c r="G2393" s="11">
        <f t="shared" si="75"/>
        <v>758</v>
      </c>
      <c r="L2393" t="s">
        <v>16973</v>
      </c>
      <c r="M2393" t="e">
        <f>VLOOKUP(L2393,lot!$A$3:$E$13372,3,0)</f>
        <v>#N/A</v>
      </c>
    </row>
    <row r="2394" spans="5:13" x14ac:dyDescent="0.25">
      <c r="E2394" t="s">
        <v>17475</v>
      </c>
      <c r="F2394" t="e">
        <f t="shared" si="74"/>
        <v>#N/A</v>
      </c>
      <c r="G2394" s="11" t="str">
        <f t="shared" si="75"/>
        <v>0</v>
      </c>
      <c r="L2394" t="s">
        <v>17475</v>
      </c>
      <c r="M2394" t="e">
        <f>VLOOKUP(L2394,lot!$A$3:$E$13372,3,0)</f>
        <v>#N/A</v>
      </c>
    </row>
    <row r="2395" spans="5:13" hidden="1" x14ac:dyDescent="0.25">
      <c r="E2395" t="s">
        <v>16987</v>
      </c>
      <c r="F2395" t="e">
        <f t="shared" si="74"/>
        <v>#N/A</v>
      </c>
      <c r="G2395" s="11" t="str">
        <f t="shared" si="75"/>
        <v>0</v>
      </c>
      <c r="L2395" t="s">
        <v>16987</v>
      </c>
      <c r="M2395" t="e">
        <f>VLOOKUP(L2395,lot!$A$3:$E$13372,3,0)</f>
        <v>#N/A</v>
      </c>
    </row>
    <row r="2396" spans="5:13" hidden="1" x14ac:dyDescent="0.25">
      <c r="E2396" t="s">
        <v>16979</v>
      </c>
      <c r="F2396" t="e">
        <f t="shared" si="74"/>
        <v>#N/A</v>
      </c>
      <c r="G2396" s="11" t="str">
        <f t="shared" si="75"/>
        <v>0</v>
      </c>
      <c r="L2396" t="s">
        <v>16979</v>
      </c>
      <c r="M2396" t="e">
        <f>VLOOKUP(L2396,lot!$A$3:$E$13372,3,0)</f>
        <v>#N/A</v>
      </c>
    </row>
    <row r="2397" spans="5:13" hidden="1" x14ac:dyDescent="0.25">
      <c r="E2397" t="s">
        <v>16981</v>
      </c>
      <c r="F2397" t="e">
        <f t="shared" si="74"/>
        <v>#N/A</v>
      </c>
      <c r="G2397" s="11" t="str">
        <f t="shared" si="75"/>
        <v>0</v>
      </c>
      <c r="L2397" t="s">
        <v>16981</v>
      </c>
      <c r="M2397" t="e">
        <f>VLOOKUP(L2397,lot!$A$3:$E$13372,3,0)</f>
        <v>#N/A</v>
      </c>
    </row>
    <row r="2398" spans="5:13" hidden="1" x14ac:dyDescent="0.25">
      <c r="E2398" t="s">
        <v>16980</v>
      </c>
      <c r="F2398" t="e">
        <f t="shared" si="74"/>
        <v>#N/A</v>
      </c>
      <c r="G2398" s="11" t="str">
        <f t="shared" si="75"/>
        <v>0</v>
      </c>
      <c r="L2398" t="s">
        <v>16980</v>
      </c>
      <c r="M2398" t="e">
        <f>VLOOKUP(L2398,lot!$A$3:$E$13372,3,0)</f>
        <v>#N/A</v>
      </c>
    </row>
    <row r="2399" spans="5:13" hidden="1" x14ac:dyDescent="0.25">
      <c r="E2399" t="s">
        <v>14459</v>
      </c>
      <c r="F2399" t="e">
        <f t="shared" si="74"/>
        <v>#N/A</v>
      </c>
      <c r="G2399" s="11" t="str">
        <f t="shared" si="75"/>
        <v>0</v>
      </c>
      <c r="L2399" t="s">
        <v>14459</v>
      </c>
      <c r="M2399" t="e">
        <f>VLOOKUP(L2399,lot!$A$3:$E$13372,3,0)</f>
        <v>#N/A</v>
      </c>
    </row>
    <row r="2400" spans="5:13" hidden="1" x14ac:dyDescent="0.25">
      <c r="E2400" t="s">
        <v>16983</v>
      </c>
      <c r="F2400">
        <f t="shared" si="74"/>
        <v>60</v>
      </c>
      <c r="G2400" s="11">
        <f t="shared" si="75"/>
        <v>60</v>
      </c>
      <c r="L2400" t="s">
        <v>16983</v>
      </c>
      <c r="M2400" t="e">
        <f>VLOOKUP(L2400,lot!$A$3:$E$13372,3,0)</f>
        <v>#N/A</v>
      </c>
    </row>
    <row r="2401" spans="5:13" hidden="1" x14ac:dyDescent="0.25">
      <c r="E2401" t="s">
        <v>14458</v>
      </c>
      <c r="F2401" t="e">
        <f t="shared" si="74"/>
        <v>#N/A</v>
      </c>
      <c r="G2401" s="11" t="str">
        <f t="shared" si="75"/>
        <v>0</v>
      </c>
      <c r="L2401" t="s">
        <v>14458</v>
      </c>
      <c r="M2401" t="e">
        <f>VLOOKUP(L2401,lot!$A$3:$E$13372,3,0)</f>
        <v>#N/A</v>
      </c>
    </row>
    <row r="2402" spans="5:13" hidden="1" x14ac:dyDescent="0.25">
      <c r="E2402" t="s">
        <v>14455</v>
      </c>
      <c r="F2402">
        <f t="shared" si="74"/>
        <v>903</v>
      </c>
      <c r="G2402" s="11">
        <f t="shared" si="75"/>
        <v>903</v>
      </c>
      <c r="L2402" t="s">
        <v>14455</v>
      </c>
      <c r="M2402" t="e">
        <f>VLOOKUP(L2402,lot!$A$3:$E$13372,3,0)</f>
        <v>#N/A</v>
      </c>
    </row>
    <row r="2403" spans="5:13" hidden="1" x14ac:dyDescent="0.25">
      <c r="E2403" t="s">
        <v>16986</v>
      </c>
      <c r="F2403">
        <f t="shared" si="74"/>
        <v>1</v>
      </c>
      <c r="G2403" s="11">
        <f t="shared" si="75"/>
        <v>1</v>
      </c>
      <c r="L2403" t="s">
        <v>16986</v>
      </c>
      <c r="M2403" t="e">
        <f>VLOOKUP(L2403,lot!$A$3:$E$13372,3,0)</f>
        <v>#N/A</v>
      </c>
    </row>
    <row r="2404" spans="5:13" hidden="1" x14ac:dyDescent="0.25">
      <c r="E2404" t="s">
        <v>16978</v>
      </c>
      <c r="F2404">
        <f t="shared" si="74"/>
        <v>731</v>
      </c>
      <c r="G2404" s="11">
        <f t="shared" si="75"/>
        <v>731</v>
      </c>
      <c r="L2404" t="s">
        <v>16978</v>
      </c>
      <c r="M2404" t="e">
        <f>VLOOKUP(L2404,lot!$A$3:$E$13372,3,0)</f>
        <v>#N/A</v>
      </c>
    </row>
    <row r="2405" spans="5:13" hidden="1" x14ac:dyDescent="0.25">
      <c r="E2405" t="s">
        <v>16982</v>
      </c>
      <c r="F2405">
        <f t="shared" si="74"/>
        <v>1415</v>
      </c>
      <c r="G2405" s="11">
        <f t="shared" si="75"/>
        <v>1415</v>
      </c>
      <c r="L2405" t="s">
        <v>16982</v>
      </c>
      <c r="M2405" t="e">
        <f>VLOOKUP(L2405,lot!$A$3:$E$13372,3,0)</f>
        <v>#N/A</v>
      </c>
    </row>
    <row r="2406" spans="5:13" hidden="1" x14ac:dyDescent="0.25">
      <c r="E2406" t="s">
        <v>16985</v>
      </c>
      <c r="F2406">
        <f t="shared" si="74"/>
        <v>1</v>
      </c>
      <c r="G2406" s="11">
        <f t="shared" si="75"/>
        <v>1</v>
      </c>
      <c r="L2406" t="s">
        <v>16985</v>
      </c>
      <c r="M2406" t="e">
        <f>VLOOKUP(L2406,lot!$A$3:$E$13372,3,0)</f>
        <v>#N/A</v>
      </c>
    </row>
    <row r="2407" spans="5:13" hidden="1" x14ac:dyDescent="0.25">
      <c r="E2407" t="s">
        <v>16984</v>
      </c>
      <c r="F2407">
        <f t="shared" si="74"/>
        <v>926</v>
      </c>
      <c r="G2407" s="11">
        <f t="shared" si="75"/>
        <v>926</v>
      </c>
      <c r="L2407" t="s">
        <v>16984</v>
      </c>
      <c r="M2407" t="e">
        <f>VLOOKUP(L2407,lot!$A$3:$E$13372,3,0)</f>
        <v>#N/A</v>
      </c>
    </row>
    <row r="2408" spans="5:13" hidden="1" x14ac:dyDescent="0.25">
      <c r="E2408" t="s">
        <v>16977</v>
      </c>
      <c r="F2408">
        <f t="shared" si="74"/>
        <v>2</v>
      </c>
      <c r="G2408" s="11">
        <f t="shared" si="75"/>
        <v>2</v>
      </c>
      <c r="L2408" t="s">
        <v>16977</v>
      </c>
      <c r="M2408" t="e">
        <f>VLOOKUP(L2408,lot!$A$3:$E$13372,3,0)</f>
        <v>#N/A</v>
      </c>
    </row>
    <row r="2409" spans="5:13" hidden="1" x14ac:dyDescent="0.25">
      <c r="E2409" t="s">
        <v>14456</v>
      </c>
      <c r="F2409">
        <f t="shared" si="74"/>
        <v>560</v>
      </c>
      <c r="G2409" s="11">
        <f t="shared" si="75"/>
        <v>560</v>
      </c>
      <c r="L2409" t="s">
        <v>14456</v>
      </c>
      <c r="M2409" t="e">
        <f>VLOOKUP(L2409,lot!$A$3:$E$13372,3,0)</f>
        <v>#N/A</v>
      </c>
    </row>
    <row r="2410" spans="5:13" hidden="1" x14ac:dyDescent="0.25">
      <c r="E2410" t="s">
        <v>14457</v>
      </c>
      <c r="F2410">
        <f t="shared" si="74"/>
        <v>567</v>
      </c>
      <c r="G2410" s="11">
        <f t="shared" si="75"/>
        <v>567</v>
      </c>
      <c r="L2410" t="s">
        <v>14457</v>
      </c>
      <c r="M2410" t="e">
        <f>VLOOKUP(L2410,lot!$A$3:$E$13372,3,0)</f>
        <v>#N/A</v>
      </c>
    </row>
    <row r="2411" spans="5:13" hidden="1" x14ac:dyDescent="0.25">
      <c r="E2411" t="s">
        <v>14460</v>
      </c>
      <c r="F2411">
        <f t="shared" si="74"/>
        <v>1</v>
      </c>
      <c r="G2411" s="11">
        <f t="shared" si="75"/>
        <v>1</v>
      </c>
      <c r="L2411" t="s">
        <v>14460</v>
      </c>
      <c r="M2411" t="e">
        <f>VLOOKUP(L2411,lot!$A$3:$E$13372,3,0)</f>
        <v>#N/A</v>
      </c>
    </row>
    <row r="2412" spans="5:13" hidden="1" x14ac:dyDescent="0.25">
      <c r="E2412" t="s">
        <v>14461</v>
      </c>
      <c r="F2412">
        <f t="shared" si="74"/>
        <v>1</v>
      </c>
      <c r="G2412" s="11">
        <f t="shared" si="75"/>
        <v>1</v>
      </c>
      <c r="L2412" t="s">
        <v>14461</v>
      </c>
      <c r="M2412" t="e">
        <f>VLOOKUP(L2412,lot!$A$3:$E$13372,3,0)</f>
        <v>#N/A</v>
      </c>
    </row>
    <row r="2413" spans="5:13" hidden="1" x14ac:dyDescent="0.25">
      <c r="E2413" t="s">
        <v>14462</v>
      </c>
      <c r="F2413">
        <f t="shared" si="74"/>
        <v>12</v>
      </c>
      <c r="G2413" s="11">
        <f t="shared" si="75"/>
        <v>12</v>
      </c>
      <c r="L2413" t="s">
        <v>14462</v>
      </c>
      <c r="M2413" t="e">
        <f>VLOOKUP(L2413,lot!$A$3:$E$13372,3,0)</f>
        <v>#N/A</v>
      </c>
    </row>
    <row r="2414" spans="5:13" hidden="1" x14ac:dyDescent="0.25">
      <c r="E2414" t="s">
        <v>14463</v>
      </c>
      <c r="F2414">
        <f t="shared" si="74"/>
        <v>54</v>
      </c>
      <c r="G2414" s="11">
        <f t="shared" si="75"/>
        <v>54</v>
      </c>
      <c r="L2414" t="s">
        <v>14463</v>
      </c>
      <c r="M2414" t="e">
        <f>VLOOKUP(L2414,lot!$A$3:$E$13372,3,0)</f>
        <v>#N/A</v>
      </c>
    </row>
    <row r="2415" spans="5:13" hidden="1" x14ac:dyDescent="0.25">
      <c r="E2415" t="s">
        <v>16993</v>
      </c>
      <c r="F2415" t="e">
        <f t="shared" si="74"/>
        <v>#N/A</v>
      </c>
      <c r="G2415" s="11" t="str">
        <f t="shared" si="75"/>
        <v>0</v>
      </c>
      <c r="L2415" t="s">
        <v>16993</v>
      </c>
      <c r="M2415" t="e">
        <f>VLOOKUP(L2415,lot!$A$3:$E$13372,3,0)</f>
        <v>#N/A</v>
      </c>
    </row>
    <row r="2416" spans="5:13" hidden="1" x14ac:dyDescent="0.25">
      <c r="E2416" t="s">
        <v>16994</v>
      </c>
      <c r="F2416">
        <f t="shared" si="74"/>
        <v>35</v>
      </c>
      <c r="G2416" s="11">
        <f t="shared" si="75"/>
        <v>35</v>
      </c>
      <c r="L2416" t="s">
        <v>16994</v>
      </c>
      <c r="M2416" t="e">
        <f>VLOOKUP(L2416,lot!$A$3:$E$13372,3,0)</f>
        <v>#N/A</v>
      </c>
    </row>
    <row r="2417" spans="5:13" hidden="1" x14ac:dyDescent="0.25">
      <c r="E2417" t="s">
        <v>16991</v>
      </c>
      <c r="F2417" t="e">
        <f t="shared" si="74"/>
        <v>#N/A</v>
      </c>
      <c r="G2417" s="11" t="str">
        <f t="shared" si="75"/>
        <v>0</v>
      </c>
      <c r="L2417" t="s">
        <v>16991</v>
      </c>
      <c r="M2417" t="e">
        <f>VLOOKUP(L2417,lot!$A$3:$E$13372,3,0)</f>
        <v>#N/A</v>
      </c>
    </row>
    <row r="2418" spans="5:13" hidden="1" x14ac:dyDescent="0.25">
      <c r="E2418" t="s">
        <v>16990</v>
      </c>
      <c r="F2418">
        <f t="shared" si="74"/>
        <v>4</v>
      </c>
      <c r="G2418" s="11">
        <f t="shared" si="75"/>
        <v>4</v>
      </c>
      <c r="L2418" t="s">
        <v>16990</v>
      </c>
      <c r="M2418" t="e">
        <f>VLOOKUP(L2418,lot!$A$3:$E$13372,3,0)</f>
        <v>#N/A</v>
      </c>
    </row>
    <row r="2419" spans="5:13" hidden="1" x14ac:dyDescent="0.25">
      <c r="E2419" t="s">
        <v>16989</v>
      </c>
      <c r="F2419">
        <f t="shared" si="74"/>
        <v>2480</v>
      </c>
      <c r="G2419" s="11">
        <f t="shared" si="75"/>
        <v>2480</v>
      </c>
      <c r="L2419" t="s">
        <v>16989</v>
      </c>
      <c r="M2419" t="e">
        <f>VLOOKUP(L2419,lot!$A$3:$E$13372,3,0)</f>
        <v>#N/A</v>
      </c>
    </row>
    <row r="2420" spans="5:13" hidden="1" x14ac:dyDescent="0.25">
      <c r="E2420" t="s">
        <v>16992</v>
      </c>
      <c r="F2420">
        <f t="shared" si="74"/>
        <v>208</v>
      </c>
      <c r="G2420" s="11">
        <f t="shared" si="75"/>
        <v>208</v>
      </c>
      <c r="L2420" t="s">
        <v>16992</v>
      </c>
      <c r="M2420" t="e">
        <f>VLOOKUP(L2420,lot!$A$3:$E$13372,3,0)</f>
        <v>#N/A</v>
      </c>
    </row>
    <row r="2421" spans="5:13" hidden="1" x14ac:dyDescent="0.25">
      <c r="E2421" t="s">
        <v>14464</v>
      </c>
      <c r="F2421">
        <f t="shared" si="74"/>
        <v>81</v>
      </c>
      <c r="G2421" s="11">
        <f t="shared" si="75"/>
        <v>81</v>
      </c>
      <c r="L2421" t="s">
        <v>14464</v>
      </c>
      <c r="M2421" t="e">
        <f>VLOOKUP(L2421,lot!$A$3:$E$13372,3,0)</f>
        <v>#N/A</v>
      </c>
    </row>
    <row r="2422" spans="5:13" hidden="1" x14ac:dyDescent="0.25">
      <c r="E2422" t="s">
        <v>14465</v>
      </c>
      <c r="F2422">
        <f t="shared" si="74"/>
        <v>9</v>
      </c>
      <c r="G2422" s="11">
        <f t="shared" si="75"/>
        <v>9</v>
      </c>
      <c r="L2422" t="s">
        <v>14465</v>
      </c>
      <c r="M2422" t="e">
        <f>VLOOKUP(L2422,lot!$A$3:$E$13372,3,0)</f>
        <v>#N/A</v>
      </c>
    </row>
    <row r="2423" spans="5:13" hidden="1" x14ac:dyDescent="0.25">
      <c r="E2423" t="s">
        <v>17000</v>
      </c>
      <c r="F2423" t="e">
        <f t="shared" si="74"/>
        <v>#N/A</v>
      </c>
      <c r="G2423" s="11" t="str">
        <f t="shared" si="75"/>
        <v>0</v>
      </c>
      <c r="L2423" t="s">
        <v>17000</v>
      </c>
      <c r="M2423" t="e">
        <f>VLOOKUP(L2423,lot!$A$3:$E$13372,3,0)</f>
        <v>#N/A</v>
      </c>
    </row>
    <row r="2424" spans="5:13" hidden="1" x14ac:dyDescent="0.25">
      <c r="E2424" t="s">
        <v>16999</v>
      </c>
      <c r="F2424" t="e">
        <f t="shared" si="74"/>
        <v>#N/A</v>
      </c>
      <c r="G2424" s="11" t="str">
        <f t="shared" si="75"/>
        <v>0</v>
      </c>
      <c r="L2424" t="s">
        <v>16999</v>
      </c>
      <c r="M2424" t="e">
        <f>VLOOKUP(L2424,lot!$A$3:$E$13372,3,0)</f>
        <v>#N/A</v>
      </c>
    </row>
    <row r="2425" spans="5:13" hidden="1" x14ac:dyDescent="0.25">
      <c r="E2425" t="s">
        <v>17001</v>
      </c>
      <c r="F2425" t="e">
        <f t="shared" si="74"/>
        <v>#N/A</v>
      </c>
      <c r="G2425" s="11" t="str">
        <f t="shared" si="75"/>
        <v>0</v>
      </c>
      <c r="L2425" t="s">
        <v>17001</v>
      </c>
      <c r="M2425" t="e">
        <f>VLOOKUP(L2425,lot!$A$3:$E$13372,3,0)</f>
        <v>#N/A</v>
      </c>
    </row>
    <row r="2426" spans="5:13" hidden="1" x14ac:dyDescent="0.25">
      <c r="E2426" t="s">
        <v>17002</v>
      </c>
      <c r="F2426">
        <f t="shared" si="74"/>
        <v>14457</v>
      </c>
      <c r="G2426" s="11">
        <f t="shared" si="75"/>
        <v>14457</v>
      </c>
      <c r="L2426" t="s">
        <v>17002</v>
      </c>
      <c r="M2426" t="e">
        <f>VLOOKUP(L2426,lot!$A$3:$E$13372,3,0)</f>
        <v>#N/A</v>
      </c>
    </row>
    <row r="2427" spans="5:13" hidden="1" x14ac:dyDescent="0.25">
      <c r="E2427" t="s">
        <v>17003</v>
      </c>
      <c r="F2427">
        <f t="shared" si="74"/>
        <v>560</v>
      </c>
      <c r="G2427" s="11">
        <f t="shared" si="75"/>
        <v>560</v>
      </c>
      <c r="L2427" t="s">
        <v>17003</v>
      </c>
      <c r="M2427" t="e">
        <f>VLOOKUP(L2427,lot!$A$3:$E$13372,3,0)</f>
        <v>#N/A</v>
      </c>
    </row>
    <row r="2428" spans="5:13" hidden="1" x14ac:dyDescent="0.25">
      <c r="E2428" t="s">
        <v>16995</v>
      </c>
      <c r="F2428" t="e">
        <f t="shared" si="74"/>
        <v>#N/A</v>
      </c>
      <c r="G2428" s="11" t="str">
        <f t="shared" si="75"/>
        <v>0</v>
      </c>
      <c r="L2428" t="s">
        <v>16995</v>
      </c>
      <c r="M2428" t="e">
        <f>VLOOKUP(L2428,lot!$A$3:$E$13372,3,0)</f>
        <v>#N/A</v>
      </c>
    </row>
    <row r="2429" spans="5:13" hidden="1" x14ac:dyDescent="0.25">
      <c r="E2429" t="s">
        <v>16996</v>
      </c>
      <c r="F2429">
        <f t="shared" si="74"/>
        <v>10</v>
      </c>
      <c r="G2429" s="11">
        <f t="shared" si="75"/>
        <v>10</v>
      </c>
      <c r="L2429" t="s">
        <v>16996</v>
      </c>
      <c r="M2429" t="e">
        <f>VLOOKUP(L2429,lot!$A$3:$E$13372,3,0)</f>
        <v>#N/A</v>
      </c>
    </row>
    <row r="2430" spans="5:13" hidden="1" x14ac:dyDescent="0.25">
      <c r="E2430" t="s">
        <v>16997</v>
      </c>
      <c r="F2430">
        <f t="shared" si="74"/>
        <v>3980</v>
      </c>
      <c r="G2430" s="11">
        <f t="shared" si="75"/>
        <v>3980</v>
      </c>
      <c r="L2430" t="s">
        <v>16997</v>
      </c>
      <c r="M2430" t="e">
        <f>VLOOKUP(L2430,lot!$A$3:$E$13372,3,0)</f>
        <v>#N/A</v>
      </c>
    </row>
    <row r="2431" spans="5:13" hidden="1" x14ac:dyDescent="0.25">
      <c r="E2431" t="s">
        <v>16998</v>
      </c>
      <c r="F2431" t="e">
        <f t="shared" si="74"/>
        <v>#N/A</v>
      </c>
      <c r="G2431" s="11" t="str">
        <f t="shared" si="75"/>
        <v>0</v>
      </c>
      <c r="L2431" t="s">
        <v>16998</v>
      </c>
      <c r="M2431" t="e">
        <f>VLOOKUP(L2431,lot!$A$3:$E$13372,3,0)</f>
        <v>#N/A</v>
      </c>
    </row>
    <row r="2432" spans="5:13" hidden="1" x14ac:dyDescent="0.25">
      <c r="E2432" t="s">
        <v>14466</v>
      </c>
      <c r="F2432">
        <f t="shared" si="74"/>
        <v>21</v>
      </c>
      <c r="G2432" s="11">
        <f t="shared" si="75"/>
        <v>21</v>
      </c>
      <c r="L2432" t="s">
        <v>14466</v>
      </c>
      <c r="M2432" t="e">
        <f>VLOOKUP(L2432,lot!$A$3:$E$13372,3,0)</f>
        <v>#N/A</v>
      </c>
    </row>
    <row r="2433" spans="5:13" hidden="1" x14ac:dyDescent="0.25">
      <c r="E2433" t="s">
        <v>17010</v>
      </c>
      <c r="F2433" t="e">
        <f t="shared" si="74"/>
        <v>#N/A</v>
      </c>
      <c r="G2433" s="11" t="str">
        <f t="shared" si="75"/>
        <v>0</v>
      </c>
      <c r="L2433" t="s">
        <v>17010</v>
      </c>
      <c r="M2433" t="e">
        <f>VLOOKUP(L2433,lot!$A$3:$E$13372,3,0)</f>
        <v>#N/A</v>
      </c>
    </row>
    <row r="2434" spans="5:13" hidden="1" x14ac:dyDescent="0.25">
      <c r="E2434" t="s">
        <v>17011</v>
      </c>
      <c r="F2434" t="e">
        <f t="shared" si="74"/>
        <v>#N/A</v>
      </c>
      <c r="G2434" s="11" t="str">
        <f t="shared" si="75"/>
        <v>0</v>
      </c>
      <c r="L2434" t="s">
        <v>17011</v>
      </c>
      <c r="M2434" t="e">
        <f>VLOOKUP(L2434,lot!$A$3:$E$13372,3,0)</f>
        <v>#N/A</v>
      </c>
    </row>
    <row r="2435" spans="5:13" hidden="1" x14ac:dyDescent="0.25">
      <c r="E2435" t="s">
        <v>17009</v>
      </c>
      <c r="F2435">
        <f t="shared" ref="F2435:F2498" si="76">VLOOKUP(E2435,$B$2:$C$1866,2,0)</f>
        <v>285</v>
      </c>
      <c r="G2435" s="11">
        <f t="shared" ref="G2435:G2498" si="77">IF(ISNA(F2435),"0",F2435)</f>
        <v>285</v>
      </c>
      <c r="L2435" t="s">
        <v>17009</v>
      </c>
      <c r="M2435" t="e">
        <f>VLOOKUP(L2435,lot!$A$3:$E$13372,3,0)</f>
        <v>#N/A</v>
      </c>
    </row>
    <row r="2436" spans="5:13" hidden="1" x14ac:dyDescent="0.25">
      <c r="E2436" t="s">
        <v>17007</v>
      </c>
      <c r="F2436" t="e">
        <f t="shared" si="76"/>
        <v>#N/A</v>
      </c>
      <c r="G2436" s="11" t="str">
        <f t="shared" si="77"/>
        <v>0</v>
      </c>
      <c r="L2436" t="s">
        <v>17007</v>
      </c>
      <c r="M2436" t="e">
        <f>VLOOKUP(L2436,lot!$A$3:$E$13372,3,0)</f>
        <v>#N/A</v>
      </c>
    </row>
    <row r="2437" spans="5:13" hidden="1" x14ac:dyDescent="0.25">
      <c r="E2437" t="s">
        <v>17006</v>
      </c>
      <c r="F2437" t="e">
        <f t="shared" si="76"/>
        <v>#N/A</v>
      </c>
      <c r="G2437" s="11" t="str">
        <f t="shared" si="77"/>
        <v>0</v>
      </c>
      <c r="L2437" t="s">
        <v>17006</v>
      </c>
      <c r="M2437" t="e">
        <f>VLOOKUP(L2437,lot!$A$3:$E$13372,3,0)</f>
        <v>#N/A</v>
      </c>
    </row>
    <row r="2438" spans="5:13" hidden="1" x14ac:dyDescent="0.25">
      <c r="E2438" t="s">
        <v>17008</v>
      </c>
      <c r="F2438" t="e">
        <f t="shared" si="76"/>
        <v>#N/A</v>
      </c>
      <c r="G2438" s="11" t="str">
        <f t="shared" si="77"/>
        <v>0</v>
      </c>
      <c r="L2438" t="s">
        <v>17008</v>
      </c>
      <c r="M2438" t="e">
        <f>VLOOKUP(L2438,lot!$A$3:$E$13372,3,0)</f>
        <v>#N/A</v>
      </c>
    </row>
    <row r="2439" spans="5:13" hidden="1" x14ac:dyDescent="0.25">
      <c r="E2439" t="s">
        <v>17004</v>
      </c>
      <c r="F2439" t="e">
        <f t="shared" si="76"/>
        <v>#N/A</v>
      </c>
      <c r="G2439" s="11" t="str">
        <f t="shared" si="77"/>
        <v>0</v>
      </c>
      <c r="L2439" t="s">
        <v>17004</v>
      </c>
      <c r="M2439" t="e">
        <f>VLOOKUP(L2439,lot!$A$3:$E$13372,3,0)</f>
        <v>#N/A</v>
      </c>
    </row>
    <row r="2440" spans="5:13" hidden="1" x14ac:dyDescent="0.25">
      <c r="E2440" t="s">
        <v>17005</v>
      </c>
      <c r="F2440">
        <f t="shared" si="76"/>
        <v>400</v>
      </c>
      <c r="G2440" s="11">
        <f t="shared" si="77"/>
        <v>400</v>
      </c>
      <c r="L2440" t="s">
        <v>17005</v>
      </c>
      <c r="M2440" t="e">
        <f>VLOOKUP(L2440,lot!$A$3:$E$13372,3,0)</f>
        <v>#N/A</v>
      </c>
    </row>
    <row r="2441" spans="5:13" hidden="1" x14ac:dyDescent="0.25">
      <c r="E2441" t="s">
        <v>17012</v>
      </c>
      <c r="F2441">
        <f t="shared" si="76"/>
        <v>471</v>
      </c>
      <c r="G2441" s="11">
        <f t="shared" si="77"/>
        <v>471</v>
      </c>
      <c r="L2441" t="s">
        <v>17012</v>
      </c>
      <c r="M2441" t="e">
        <f>VLOOKUP(L2441,lot!$A$3:$E$13372,3,0)</f>
        <v>#N/A</v>
      </c>
    </row>
    <row r="2442" spans="5:13" hidden="1" x14ac:dyDescent="0.25">
      <c r="E2442" t="s">
        <v>17013</v>
      </c>
      <c r="F2442">
        <f t="shared" si="76"/>
        <v>162</v>
      </c>
      <c r="G2442" s="11">
        <f t="shared" si="77"/>
        <v>162</v>
      </c>
      <c r="L2442" t="s">
        <v>17013</v>
      </c>
      <c r="M2442" t="e">
        <f>VLOOKUP(L2442,lot!$A$3:$E$13372,3,0)</f>
        <v>#N/A</v>
      </c>
    </row>
    <row r="2443" spans="5:13" hidden="1" x14ac:dyDescent="0.25">
      <c r="E2443" t="s">
        <v>17014</v>
      </c>
      <c r="F2443" t="e">
        <f t="shared" si="76"/>
        <v>#N/A</v>
      </c>
      <c r="G2443" s="11" t="str">
        <f t="shared" si="77"/>
        <v>0</v>
      </c>
      <c r="L2443" t="s">
        <v>17014</v>
      </c>
      <c r="M2443" t="e">
        <f>VLOOKUP(L2443,lot!$A$3:$E$13372,3,0)</f>
        <v>#N/A</v>
      </c>
    </row>
    <row r="2444" spans="5:13" hidden="1" x14ac:dyDescent="0.25">
      <c r="E2444" t="s">
        <v>17016</v>
      </c>
      <c r="F2444">
        <f t="shared" si="76"/>
        <v>493</v>
      </c>
      <c r="G2444" s="11">
        <f t="shared" si="77"/>
        <v>493</v>
      </c>
      <c r="L2444" t="s">
        <v>17016</v>
      </c>
      <c r="M2444" t="e">
        <f>VLOOKUP(L2444,lot!$A$3:$E$13372,3,0)</f>
        <v>#N/A</v>
      </c>
    </row>
    <row r="2445" spans="5:13" hidden="1" x14ac:dyDescent="0.25">
      <c r="E2445" t="s">
        <v>14467</v>
      </c>
      <c r="F2445">
        <f t="shared" si="76"/>
        <v>11</v>
      </c>
      <c r="G2445" s="11">
        <f t="shared" si="77"/>
        <v>11</v>
      </c>
      <c r="L2445" t="s">
        <v>14467</v>
      </c>
      <c r="M2445" t="e">
        <f>VLOOKUP(L2445,lot!$A$3:$E$13372,3,0)</f>
        <v>#N/A</v>
      </c>
    </row>
    <row r="2446" spans="5:13" hidden="1" x14ac:dyDescent="0.25">
      <c r="E2446" t="s">
        <v>17015</v>
      </c>
      <c r="F2446">
        <f t="shared" si="76"/>
        <v>400</v>
      </c>
      <c r="G2446" s="11">
        <f t="shared" si="77"/>
        <v>400</v>
      </c>
      <c r="L2446" t="s">
        <v>17015</v>
      </c>
      <c r="M2446" t="e">
        <f>VLOOKUP(L2446,lot!$A$3:$E$13372,3,0)</f>
        <v>#N/A</v>
      </c>
    </row>
    <row r="2447" spans="5:13" hidden="1" x14ac:dyDescent="0.25">
      <c r="E2447" t="s">
        <v>14468</v>
      </c>
      <c r="F2447">
        <f t="shared" si="76"/>
        <v>10</v>
      </c>
      <c r="G2447" s="11">
        <f t="shared" si="77"/>
        <v>10</v>
      </c>
      <c r="L2447" t="s">
        <v>14468</v>
      </c>
      <c r="M2447" t="e">
        <f>VLOOKUP(L2447,lot!$A$3:$E$13372,3,0)</f>
        <v>#N/A</v>
      </c>
    </row>
    <row r="2448" spans="5:13" hidden="1" x14ac:dyDescent="0.25">
      <c r="E2448" t="s">
        <v>17018</v>
      </c>
      <c r="F2448">
        <f t="shared" si="76"/>
        <v>3467</v>
      </c>
      <c r="G2448" s="11">
        <f t="shared" si="77"/>
        <v>3467</v>
      </c>
      <c r="L2448" t="s">
        <v>17018</v>
      </c>
      <c r="M2448" t="e">
        <f>VLOOKUP(L2448,lot!$A$3:$E$13372,3,0)</f>
        <v>#N/A</v>
      </c>
    </row>
    <row r="2449" spans="5:13" hidden="1" x14ac:dyDescent="0.25">
      <c r="E2449" t="s">
        <v>14469</v>
      </c>
      <c r="F2449">
        <f t="shared" si="76"/>
        <v>804</v>
      </c>
      <c r="G2449" s="11">
        <f t="shared" si="77"/>
        <v>804</v>
      </c>
      <c r="L2449" t="s">
        <v>14469</v>
      </c>
      <c r="M2449" t="e">
        <f>VLOOKUP(L2449,lot!$A$3:$E$13372,3,0)</f>
        <v>#N/A</v>
      </c>
    </row>
    <row r="2450" spans="5:13" hidden="1" x14ac:dyDescent="0.25">
      <c r="E2450" t="s">
        <v>17019</v>
      </c>
      <c r="F2450">
        <f t="shared" si="76"/>
        <v>4300</v>
      </c>
      <c r="G2450" s="11">
        <f t="shared" si="77"/>
        <v>4300</v>
      </c>
      <c r="L2450" t="s">
        <v>17019</v>
      </c>
      <c r="M2450" t="e">
        <f>VLOOKUP(L2450,lot!$A$3:$E$13372,3,0)</f>
        <v>#N/A</v>
      </c>
    </row>
    <row r="2451" spans="5:13" hidden="1" x14ac:dyDescent="0.25">
      <c r="E2451" t="s">
        <v>14470</v>
      </c>
      <c r="F2451">
        <f t="shared" si="76"/>
        <v>475</v>
      </c>
      <c r="G2451" s="11">
        <f t="shared" si="77"/>
        <v>475</v>
      </c>
      <c r="L2451" t="s">
        <v>14470</v>
      </c>
      <c r="M2451" t="e">
        <f>VLOOKUP(L2451,lot!$A$3:$E$13372,3,0)</f>
        <v>#N/A</v>
      </c>
    </row>
    <row r="2452" spans="5:13" hidden="1" x14ac:dyDescent="0.25">
      <c r="E2452" t="s">
        <v>17022</v>
      </c>
      <c r="F2452">
        <f t="shared" si="76"/>
        <v>1800</v>
      </c>
      <c r="G2452" s="11">
        <f t="shared" si="77"/>
        <v>1800</v>
      </c>
      <c r="L2452" t="s">
        <v>17022</v>
      </c>
      <c r="M2452" t="e">
        <f>VLOOKUP(L2452,lot!$A$3:$E$13372,3,0)</f>
        <v>#N/A</v>
      </c>
    </row>
    <row r="2453" spans="5:13" hidden="1" x14ac:dyDescent="0.25">
      <c r="E2453" t="s">
        <v>17021</v>
      </c>
      <c r="F2453">
        <f t="shared" si="76"/>
        <v>1300</v>
      </c>
      <c r="G2453" s="11">
        <f t="shared" si="77"/>
        <v>1300</v>
      </c>
      <c r="L2453" t="s">
        <v>17021</v>
      </c>
      <c r="M2453" t="e">
        <f>VLOOKUP(L2453,lot!$A$3:$E$13372,3,0)</f>
        <v>#N/A</v>
      </c>
    </row>
    <row r="2454" spans="5:13" hidden="1" x14ac:dyDescent="0.25">
      <c r="E2454" t="s">
        <v>17020</v>
      </c>
      <c r="F2454">
        <f t="shared" si="76"/>
        <v>2</v>
      </c>
      <c r="G2454" s="11">
        <f t="shared" si="77"/>
        <v>2</v>
      </c>
      <c r="L2454" t="s">
        <v>17020</v>
      </c>
      <c r="M2454" t="e">
        <f>VLOOKUP(L2454,lot!$A$3:$E$13372,3,0)</f>
        <v>#N/A</v>
      </c>
    </row>
    <row r="2455" spans="5:13" hidden="1" x14ac:dyDescent="0.25">
      <c r="E2455" t="s">
        <v>17026</v>
      </c>
      <c r="F2455" t="e">
        <f t="shared" si="76"/>
        <v>#N/A</v>
      </c>
      <c r="G2455" s="11" t="str">
        <f t="shared" si="77"/>
        <v>0</v>
      </c>
      <c r="L2455" t="s">
        <v>17026</v>
      </c>
      <c r="M2455" t="e">
        <f>VLOOKUP(L2455,lot!$A$3:$E$13372,3,0)</f>
        <v>#N/A</v>
      </c>
    </row>
    <row r="2456" spans="5:13" hidden="1" x14ac:dyDescent="0.25">
      <c r="E2456" t="s">
        <v>17024</v>
      </c>
      <c r="F2456" t="e">
        <f t="shared" si="76"/>
        <v>#N/A</v>
      </c>
      <c r="G2456" s="11" t="str">
        <f t="shared" si="77"/>
        <v>0</v>
      </c>
      <c r="L2456" t="s">
        <v>17024</v>
      </c>
      <c r="M2456" t="e">
        <f>VLOOKUP(L2456,lot!$A$3:$E$13372,3,0)</f>
        <v>#N/A</v>
      </c>
    </row>
    <row r="2457" spans="5:13" hidden="1" x14ac:dyDescent="0.25">
      <c r="E2457" t="s">
        <v>17023</v>
      </c>
      <c r="F2457">
        <f t="shared" si="76"/>
        <v>131</v>
      </c>
      <c r="G2457" s="11">
        <f t="shared" si="77"/>
        <v>131</v>
      </c>
      <c r="L2457" t="s">
        <v>17023</v>
      </c>
      <c r="M2457" t="e">
        <f>VLOOKUP(L2457,lot!$A$3:$E$13372,3,0)</f>
        <v>#N/A</v>
      </c>
    </row>
    <row r="2458" spans="5:13" hidden="1" x14ac:dyDescent="0.25">
      <c r="E2458" t="s">
        <v>17025</v>
      </c>
      <c r="F2458">
        <f t="shared" si="76"/>
        <v>600</v>
      </c>
      <c r="G2458" s="11">
        <f t="shared" si="77"/>
        <v>600</v>
      </c>
      <c r="L2458" t="s">
        <v>17025</v>
      </c>
      <c r="M2458" t="e">
        <f>VLOOKUP(L2458,lot!$A$3:$E$13372,3,0)</f>
        <v>#N/A</v>
      </c>
    </row>
    <row r="2459" spans="5:13" hidden="1" x14ac:dyDescent="0.25">
      <c r="E2459" t="s">
        <v>17027</v>
      </c>
      <c r="F2459">
        <f t="shared" si="76"/>
        <v>10</v>
      </c>
      <c r="G2459" s="11">
        <f t="shared" si="77"/>
        <v>10</v>
      </c>
      <c r="L2459" t="s">
        <v>17027</v>
      </c>
      <c r="M2459" t="e">
        <f>VLOOKUP(L2459,lot!$A$3:$E$13372,3,0)</f>
        <v>#N/A</v>
      </c>
    </row>
    <row r="2460" spans="5:13" hidden="1" x14ac:dyDescent="0.25">
      <c r="E2460" t="s">
        <v>14471</v>
      </c>
      <c r="F2460">
        <f t="shared" si="76"/>
        <v>1</v>
      </c>
      <c r="G2460" s="11">
        <f t="shared" si="77"/>
        <v>1</v>
      </c>
      <c r="L2460" t="s">
        <v>14471</v>
      </c>
      <c r="M2460" t="e">
        <f>VLOOKUP(L2460,lot!$A$3:$E$13372,3,0)</f>
        <v>#N/A</v>
      </c>
    </row>
    <row r="2461" spans="5:13" hidden="1" x14ac:dyDescent="0.25">
      <c r="E2461" t="s">
        <v>17028</v>
      </c>
      <c r="F2461" t="e">
        <f t="shared" si="76"/>
        <v>#N/A</v>
      </c>
      <c r="G2461" s="11" t="str">
        <f t="shared" si="77"/>
        <v>0</v>
      </c>
      <c r="L2461" t="s">
        <v>17028</v>
      </c>
      <c r="M2461" t="e">
        <f>VLOOKUP(L2461,lot!$A$3:$E$13372,3,0)</f>
        <v>#N/A</v>
      </c>
    </row>
    <row r="2462" spans="5:13" hidden="1" x14ac:dyDescent="0.25">
      <c r="E2462" t="s">
        <v>17032</v>
      </c>
      <c r="F2462">
        <f t="shared" si="76"/>
        <v>10</v>
      </c>
      <c r="G2462" s="11">
        <f t="shared" si="77"/>
        <v>10</v>
      </c>
      <c r="L2462" t="s">
        <v>17032</v>
      </c>
      <c r="M2462" t="e">
        <f>VLOOKUP(L2462,lot!$A$3:$E$13372,3,0)</f>
        <v>#N/A</v>
      </c>
    </row>
    <row r="2463" spans="5:13" hidden="1" x14ac:dyDescent="0.25">
      <c r="E2463" t="s">
        <v>14565</v>
      </c>
      <c r="F2463">
        <f t="shared" si="76"/>
        <v>12040</v>
      </c>
      <c r="G2463" s="11">
        <f t="shared" si="77"/>
        <v>12040</v>
      </c>
      <c r="L2463" t="s">
        <v>14565</v>
      </c>
      <c r="M2463" t="e">
        <f>VLOOKUP(L2463,lot!$A$3:$E$13372,3,0)</f>
        <v>#N/A</v>
      </c>
    </row>
    <row r="2464" spans="5:13" hidden="1" x14ac:dyDescent="0.25">
      <c r="E2464" t="s">
        <v>17033</v>
      </c>
      <c r="F2464">
        <f t="shared" si="76"/>
        <v>10</v>
      </c>
      <c r="G2464" s="11">
        <f t="shared" si="77"/>
        <v>10</v>
      </c>
      <c r="L2464" t="s">
        <v>17033</v>
      </c>
      <c r="M2464" t="e">
        <f>VLOOKUP(L2464,lot!$A$3:$E$13372,3,0)</f>
        <v>#N/A</v>
      </c>
    </row>
    <row r="2465" spans="5:13" hidden="1" x14ac:dyDescent="0.25">
      <c r="E2465" t="s">
        <v>14473</v>
      </c>
      <c r="F2465">
        <f t="shared" si="76"/>
        <v>1</v>
      </c>
      <c r="G2465" s="11">
        <f t="shared" si="77"/>
        <v>1</v>
      </c>
      <c r="L2465" t="s">
        <v>14473</v>
      </c>
      <c r="M2465" t="e">
        <f>VLOOKUP(L2465,lot!$A$3:$E$13372,3,0)</f>
        <v>#N/A</v>
      </c>
    </row>
    <row r="2466" spans="5:13" hidden="1" x14ac:dyDescent="0.25">
      <c r="E2466" t="s">
        <v>14472</v>
      </c>
      <c r="F2466">
        <f t="shared" si="76"/>
        <v>28</v>
      </c>
      <c r="G2466" s="11">
        <f t="shared" si="77"/>
        <v>28</v>
      </c>
      <c r="L2466" t="s">
        <v>14472</v>
      </c>
      <c r="M2466" t="e">
        <f>VLOOKUP(L2466,lot!$A$3:$E$13372,3,0)</f>
        <v>#N/A</v>
      </c>
    </row>
    <row r="2467" spans="5:13" hidden="1" x14ac:dyDescent="0.25">
      <c r="E2467" t="s">
        <v>17029</v>
      </c>
      <c r="F2467">
        <f t="shared" si="76"/>
        <v>28</v>
      </c>
      <c r="G2467" s="11">
        <f t="shared" si="77"/>
        <v>28</v>
      </c>
      <c r="L2467" t="s">
        <v>17029</v>
      </c>
      <c r="M2467" t="e">
        <f>VLOOKUP(L2467,lot!$A$3:$E$13372,3,0)</f>
        <v>#N/A</v>
      </c>
    </row>
    <row r="2468" spans="5:13" hidden="1" x14ac:dyDescent="0.25">
      <c r="E2468" t="s">
        <v>17031</v>
      </c>
      <c r="F2468">
        <f t="shared" si="76"/>
        <v>38</v>
      </c>
      <c r="G2468" s="11">
        <f t="shared" si="77"/>
        <v>38</v>
      </c>
      <c r="L2468" t="s">
        <v>17031</v>
      </c>
      <c r="M2468" t="e">
        <f>VLOOKUP(L2468,lot!$A$3:$E$13372,3,0)</f>
        <v>#N/A</v>
      </c>
    </row>
    <row r="2469" spans="5:13" hidden="1" x14ac:dyDescent="0.25">
      <c r="E2469" t="s">
        <v>17034</v>
      </c>
      <c r="F2469" t="e">
        <f t="shared" si="76"/>
        <v>#N/A</v>
      </c>
      <c r="G2469" s="11" t="str">
        <f t="shared" si="77"/>
        <v>0</v>
      </c>
      <c r="L2469" t="s">
        <v>17034</v>
      </c>
      <c r="M2469" t="e">
        <f>VLOOKUP(L2469,lot!$A$3:$E$13372,3,0)</f>
        <v>#N/A</v>
      </c>
    </row>
    <row r="2470" spans="5:13" hidden="1" x14ac:dyDescent="0.25">
      <c r="E2470" t="s">
        <v>17035</v>
      </c>
      <c r="F2470" t="e">
        <f t="shared" si="76"/>
        <v>#N/A</v>
      </c>
      <c r="G2470" s="11" t="str">
        <f t="shared" si="77"/>
        <v>0</v>
      </c>
      <c r="L2470" t="s">
        <v>17035</v>
      </c>
      <c r="M2470" t="e">
        <f>VLOOKUP(L2470,lot!$A$3:$E$13372,3,0)</f>
        <v>#N/A</v>
      </c>
    </row>
    <row r="2471" spans="5:13" hidden="1" x14ac:dyDescent="0.25">
      <c r="E2471" t="s">
        <v>17049</v>
      </c>
      <c r="F2471">
        <f t="shared" si="76"/>
        <v>15</v>
      </c>
      <c r="G2471" s="11">
        <f t="shared" si="77"/>
        <v>15</v>
      </c>
      <c r="L2471" t="s">
        <v>17049</v>
      </c>
      <c r="M2471" t="e">
        <f>VLOOKUP(L2471,lot!$A$3:$E$13372,3,0)</f>
        <v>#N/A</v>
      </c>
    </row>
    <row r="2472" spans="5:13" hidden="1" x14ac:dyDescent="0.25">
      <c r="E2472" t="s">
        <v>17040</v>
      </c>
      <c r="F2472">
        <f t="shared" si="76"/>
        <v>7</v>
      </c>
      <c r="G2472" s="11">
        <f t="shared" si="77"/>
        <v>7</v>
      </c>
      <c r="L2472" t="s">
        <v>17040</v>
      </c>
      <c r="M2472" t="e">
        <f>VLOOKUP(L2472,lot!$A$3:$E$13372,3,0)</f>
        <v>#N/A</v>
      </c>
    </row>
    <row r="2473" spans="5:13" hidden="1" x14ac:dyDescent="0.25">
      <c r="E2473" t="s">
        <v>14479</v>
      </c>
      <c r="F2473">
        <f t="shared" si="76"/>
        <v>23</v>
      </c>
      <c r="G2473" s="11">
        <f t="shared" si="77"/>
        <v>23</v>
      </c>
      <c r="L2473" t="s">
        <v>14479</v>
      </c>
      <c r="M2473" t="e">
        <f>VLOOKUP(L2473,lot!$A$3:$E$13372,3,0)</f>
        <v>#N/A</v>
      </c>
    </row>
    <row r="2474" spans="5:13" hidden="1" x14ac:dyDescent="0.25">
      <c r="E2474" t="s">
        <v>17043</v>
      </c>
      <c r="F2474">
        <f t="shared" si="76"/>
        <v>163</v>
      </c>
      <c r="G2474" s="11">
        <f t="shared" si="77"/>
        <v>163</v>
      </c>
      <c r="L2474" t="s">
        <v>17043</v>
      </c>
      <c r="M2474" t="e">
        <f>VLOOKUP(L2474,lot!$A$3:$E$13372,3,0)</f>
        <v>#N/A</v>
      </c>
    </row>
    <row r="2475" spans="5:13" hidden="1" x14ac:dyDescent="0.25">
      <c r="E2475" t="s">
        <v>17044</v>
      </c>
      <c r="F2475">
        <f t="shared" si="76"/>
        <v>217</v>
      </c>
      <c r="G2475" s="11">
        <f t="shared" si="77"/>
        <v>217</v>
      </c>
      <c r="L2475" t="s">
        <v>17044</v>
      </c>
      <c r="M2475" t="e">
        <f>VLOOKUP(L2475,lot!$A$3:$E$13372,3,0)</f>
        <v>#N/A</v>
      </c>
    </row>
    <row r="2476" spans="5:13" hidden="1" x14ac:dyDescent="0.25">
      <c r="E2476" t="s">
        <v>17048</v>
      </c>
      <c r="F2476">
        <f t="shared" si="76"/>
        <v>188</v>
      </c>
      <c r="G2476" s="11">
        <f t="shared" si="77"/>
        <v>188</v>
      </c>
      <c r="L2476" t="s">
        <v>17048</v>
      </c>
      <c r="M2476" t="e">
        <f>VLOOKUP(L2476,lot!$A$3:$E$13372,3,0)</f>
        <v>#N/A</v>
      </c>
    </row>
    <row r="2477" spans="5:13" hidden="1" x14ac:dyDescent="0.25">
      <c r="E2477" t="s">
        <v>14477</v>
      </c>
      <c r="F2477">
        <f t="shared" si="76"/>
        <v>6</v>
      </c>
      <c r="G2477" s="11">
        <f t="shared" si="77"/>
        <v>6</v>
      </c>
      <c r="L2477" t="s">
        <v>14477</v>
      </c>
      <c r="M2477" t="e">
        <f>VLOOKUP(L2477,lot!$A$3:$E$13372,3,0)</f>
        <v>#N/A</v>
      </c>
    </row>
    <row r="2478" spans="5:13" hidden="1" x14ac:dyDescent="0.25">
      <c r="E2478" t="s">
        <v>17039</v>
      </c>
      <c r="F2478" t="e">
        <f t="shared" si="76"/>
        <v>#N/A</v>
      </c>
      <c r="G2478" s="11" t="str">
        <f t="shared" si="77"/>
        <v>0</v>
      </c>
      <c r="L2478" t="s">
        <v>17039</v>
      </c>
      <c r="M2478" t="e">
        <f>VLOOKUP(L2478,lot!$A$3:$E$13372,3,0)</f>
        <v>#N/A</v>
      </c>
    </row>
    <row r="2479" spans="5:13" hidden="1" x14ac:dyDescent="0.25">
      <c r="E2479" t="s">
        <v>14476</v>
      </c>
      <c r="F2479" t="e">
        <f t="shared" si="76"/>
        <v>#N/A</v>
      </c>
      <c r="G2479" s="11" t="str">
        <f t="shared" si="77"/>
        <v>0</v>
      </c>
      <c r="L2479" t="s">
        <v>14476</v>
      </c>
      <c r="M2479" t="e">
        <f>VLOOKUP(L2479,lot!$A$3:$E$13372,3,0)</f>
        <v>#N/A</v>
      </c>
    </row>
    <row r="2480" spans="5:13" hidden="1" x14ac:dyDescent="0.25">
      <c r="E2480" t="s">
        <v>17046</v>
      </c>
      <c r="F2480">
        <f t="shared" si="76"/>
        <v>1</v>
      </c>
      <c r="G2480" s="11">
        <f t="shared" si="77"/>
        <v>1</v>
      </c>
      <c r="L2480" t="s">
        <v>17046</v>
      </c>
      <c r="M2480" t="e">
        <f>VLOOKUP(L2480,lot!$A$3:$E$13372,3,0)</f>
        <v>#N/A</v>
      </c>
    </row>
    <row r="2481" spans="5:13" hidden="1" x14ac:dyDescent="0.25">
      <c r="E2481" t="s">
        <v>17045</v>
      </c>
      <c r="F2481">
        <f t="shared" si="76"/>
        <v>17</v>
      </c>
      <c r="G2481" s="11">
        <f t="shared" si="77"/>
        <v>17</v>
      </c>
      <c r="L2481" t="s">
        <v>17045</v>
      </c>
      <c r="M2481" t="e">
        <f>VLOOKUP(L2481,lot!$A$3:$E$13372,3,0)</f>
        <v>#N/A</v>
      </c>
    </row>
    <row r="2482" spans="5:13" hidden="1" x14ac:dyDescent="0.25">
      <c r="E2482" t="s">
        <v>17047</v>
      </c>
      <c r="F2482">
        <f t="shared" si="76"/>
        <v>25</v>
      </c>
      <c r="G2482" s="11">
        <f t="shared" si="77"/>
        <v>25</v>
      </c>
      <c r="L2482" t="s">
        <v>17047</v>
      </c>
      <c r="M2482" t="e">
        <f>VLOOKUP(L2482,lot!$A$3:$E$13372,3,0)</f>
        <v>#N/A</v>
      </c>
    </row>
    <row r="2483" spans="5:13" hidden="1" x14ac:dyDescent="0.25">
      <c r="E2483" t="s">
        <v>17042</v>
      </c>
      <c r="F2483">
        <f t="shared" si="76"/>
        <v>123</v>
      </c>
      <c r="G2483" s="11">
        <f t="shared" si="77"/>
        <v>123</v>
      </c>
      <c r="L2483" t="s">
        <v>17042</v>
      </c>
      <c r="M2483" t="e">
        <f>VLOOKUP(L2483,lot!$A$3:$E$13372,3,0)</f>
        <v>#N/A</v>
      </c>
    </row>
    <row r="2484" spans="5:13" hidden="1" x14ac:dyDescent="0.25">
      <c r="E2484" t="s">
        <v>17041</v>
      </c>
      <c r="F2484">
        <f t="shared" si="76"/>
        <v>282</v>
      </c>
      <c r="G2484" s="11">
        <f t="shared" si="77"/>
        <v>282</v>
      </c>
      <c r="L2484" t="s">
        <v>17041</v>
      </c>
      <c r="M2484" t="e">
        <f>VLOOKUP(L2484,lot!$A$3:$E$13372,3,0)</f>
        <v>#N/A</v>
      </c>
    </row>
    <row r="2485" spans="5:13" hidden="1" x14ac:dyDescent="0.25">
      <c r="E2485" t="s">
        <v>14475</v>
      </c>
      <c r="F2485" t="e">
        <f t="shared" si="76"/>
        <v>#N/A</v>
      </c>
      <c r="G2485" s="11" t="str">
        <f t="shared" si="77"/>
        <v>0</v>
      </c>
      <c r="L2485" t="s">
        <v>14475</v>
      </c>
      <c r="M2485" t="e">
        <f>VLOOKUP(L2485,lot!$A$3:$E$13372,3,0)</f>
        <v>#N/A</v>
      </c>
    </row>
    <row r="2486" spans="5:13" hidden="1" x14ac:dyDescent="0.25">
      <c r="E2486" t="s">
        <v>17038</v>
      </c>
      <c r="F2486">
        <f t="shared" si="76"/>
        <v>958</v>
      </c>
      <c r="G2486" s="11">
        <f t="shared" si="77"/>
        <v>958</v>
      </c>
      <c r="L2486" t="s">
        <v>17038</v>
      </c>
      <c r="M2486" t="e">
        <f>VLOOKUP(L2486,lot!$A$3:$E$13372,3,0)</f>
        <v>#N/A</v>
      </c>
    </row>
    <row r="2487" spans="5:13" hidden="1" x14ac:dyDescent="0.25">
      <c r="E2487" t="s">
        <v>17036</v>
      </c>
      <c r="F2487" t="e">
        <f t="shared" si="76"/>
        <v>#N/A</v>
      </c>
      <c r="G2487" s="11" t="str">
        <f t="shared" si="77"/>
        <v>0</v>
      </c>
      <c r="L2487" t="s">
        <v>17036</v>
      </c>
      <c r="M2487" t="e">
        <f>VLOOKUP(L2487,lot!$A$3:$E$13372,3,0)</f>
        <v>#N/A</v>
      </c>
    </row>
    <row r="2488" spans="5:13" hidden="1" x14ac:dyDescent="0.25">
      <c r="E2488" t="s">
        <v>17037</v>
      </c>
      <c r="F2488">
        <f t="shared" si="76"/>
        <v>317</v>
      </c>
      <c r="G2488" s="11">
        <f t="shared" si="77"/>
        <v>317</v>
      </c>
      <c r="L2488" t="s">
        <v>17037</v>
      </c>
      <c r="M2488" t="e">
        <f>VLOOKUP(L2488,lot!$A$3:$E$13372,3,0)</f>
        <v>#N/A</v>
      </c>
    </row>
    <row r="2489" spans="5:13" hidden="1" x14ac:dyDescent="0.25">
      <c r="E2489" t="s">
        <v>14568</v>
      </c>
      <c r="F2489" t="e">
        <f t="shared" si="76"/>
        <v>#N/A</v>
      </c>
      <c r="G2489" s="11" t="str">
        <f t="shared" si="77"/>
        <v>0</v>
      </c>
      <c r="L2489" t="s">
        <v>14568</v>
      </c>
      <c r="M2489" t="e">
        <f>VLOOKUP(L2489,lot!$A$3:$E$13372,3,0)</f>
        <v>#N/A</v>
      </c>
    </row>
    <row r="2490" spans="5:13" hidden="1" x14ac:dyDescent="0.25">
      <c r="E2490" t="s">
        <v>14566</v>
      </c>
      <c r="F2490">
        <f t="shared" si="76"/>
        <v>1800</v>
      </c>
      <c r="G2490" s="11">
        <f t="shared" si="77"/>
        <v>1800</v>
      </c>
      <c r="L2490" t="s">
        <v>14566</v>
      </c>
      <c r="M2490" t="e">
        <f>VLOOKUP(L2490,lot!$A$3:$E$13372,3,0)</f>
        <v>#N/A</v>
      </c>
    </row>
    <row r="2491" spans="5:13" hidden="1" x14ac:dyDescent="0.25">
      <c r="E2491" t="s">
        <v>14567</v>
      </c>
      <c r="F2491" t="e">
        <f t="shared" si="76"/>
        <v>#N/A</v>
      </c>
      <c r="G2491" s="11" t="str">
        <f t="shared" si="77"/>
        <v>0</v>
      </c>
      <c r="L2491" t="s">
        <v>14567</v>
      </c>
      <c r="M2491" t="e">
        <f>VLOOKUP(L2491,lot!$A$3:$E$13372,3,0)</f>
        <v>#N/A</v>
      </c>
    </row>
    <row r="2492" spans="5:13" hidden="1" x14ac:dyDescent="0.25">
      <c r="E2492" t="s">
        <v>17051</v>
      </c>
      <c r="F2492" t="e">
        <f t="shared" si="76"/>
        <v>#N/A</v>
      </c>
      <c r="G2492" s="11" t="str">
        <f t="shared" si="77"/>
        <v>0</v>
      </c>
      <c r="L2492" t="s">
        <v>17051</v>
      </c>
      <c r="M2492" t="e">
        <f>VLOOKUP(L2492,lot!$A$3:$E$13372,3,0)</f>
        <v>#N/A</v>
      </c>
    </row>
    <row r="2493" spans="5:13" hidden="1" x14ac:dyDescent="0.25">
      <c r="E2493" t="s">
        <v>17052</v>
      </c>
      <c r="F2493" t="e">
        <f t="shared" si="76"/>
        <v>#N/A</v>
      </c>
      <c r="G2493" s="11" t="str">
        <f t="shared" si="77"/>
        <v>0</v>
      </c>
      <c r="L2493" t="s">
        <v>17052</v>
      </c>
      <c r="M2493" t="e">
        <f>VLOOKUP(L2493,lot!$A$3:$E$13372,3,0)</f>
        <v>#N/A</v>
      </c>
    </row>
    <row r="2494" spans="5:13" hidden="1" x14ac:dyDescent="0.25">
      <c r="E2494" t="s">
        <v>17053</v>
      </c>
      <c r="F2494" t="e">
        <f t="shared" si="76"/>
        <v>#N/A</v>
      </c>
      <c r="G2494" s="11" t="str">
        <f t="shared" si="77"/>
        <v>0</v>
      </c>
      <c r="L2494" t="s">
        <v>17053</v>
      </c>
      <c r="M2494" t="e">
        <f>VLOOKUP(L2494,lot!$A$3:$E$13372,3,0)</f>
        <v>#N/A</v>
      </c>
    </row>
    <row r="2495" spans="5:13" hidden="1" x14ac:dyDescent="0.25">
      <c r="E2495" t="s">
        <v>17056</v>
      </c>
      <c r="F2495" t="e">
        <f t="shared" si="76"/>
        <v>#N/A</v>
      </c>
      <c r="G2495" s="11" t="str">
        <f t="shared" si="77"/>
        <v>0</v>
      </c>
      <c r="L2495" t="s">
        <v>17056</v>
      </c>
      <c r="M2495" t="e">
        <f>VLOOKUP(L2495,lot!$A$3:$E$13372,3,0)</f>
        <v>#N/A</v>
      </c>
    </row>
    <row r="2496" spans="5:13" hidden="1" x14ac:dyDescent="0.25">
      <c r="E2496" t="s">
        <v>17055</v>
      </c>
      <c r="F2496" t="e">
        <f t="shared" si="76"/>
        <v>#N/A</v>
      </c>
      <c r="G2496" s="11" t="str">
        <f t="shared" si="77"/>
        <v>0</v>
      </c>
      <c r="L2496" t="s">
        <v>17055</v>
      </c>
      <c r="M2496" t="e">
        <f>VLOOKUP(L2496,lot!$A$3:$E$13372,3,0)</f>
        <v>#N/A</v>
      </c>
    </row>
    <row r="2497" spans="5:13" hidden="1" x14ac:dyDescent="0.25">
      <c r="E2497" t="s">
        <v>17054</v>
      </c>
      <c r="F2497">
        <f t="shared" si="76"/>
        <v>35</v>
      </c>
      <c r="G2497" s="11">
        <f t="shared" si="77"/>
        <v>35</v>
      </c>
      <c r="L2497" t="s">
        <v>17054</v>
      </c>
      <c r="M2497" t="e">
        <f>VLOOKUP(L2497,lot!$A$3:$E$13372,3,0)</f>
        <v>#N/A</v>
      </c>
    </row>
    <row r="2498" spans="5:13" hidden="1" x14ac:dyDescent="0.25">
      <c r="E2498" t="s">
        <v>17067</v>
      </c>
      <c r="F2498" t="e">
        <f t="shared" si="76"/>
        <v>#N/A</v>
      </c>
      <c r="G2498" s="11" t="str">
        <f t="shared" si="77"/>
        <v>0</v>
      </c>
      <c r="L2498" t="s">
        <v>17067</v>
      </c>
      <c r="M2498" t="e">
        <f>VLOOKUP(L2498,lot!$A$3:$E$13372,3,0)</f>
        <v>#N/A</v>
      </c>
    </row>
    <row r="2499" spans="5:13" hidden="1" x14ac:dyDescent="0.25">
      <c r="E2499" t="s">
        <v>17069</v>
      </c>
      <c r="F2499" t="e">
        <f t="shared" ref="F2499:F2562" si="78">VLOOKUP(E2499,$B$2:$C$1866,2,0)</f>
        <v>#N/A</v>
      </c>
      <c r="G2499" s="11" t="str">
        <f t="shared" ref="G2499:G2562" si="79">IF(ISNA(F2499),"0",F2499)</f>
        <v>0</v>
      </c>
      <c r="L2499" t="s">
        <v>17069</v>
      </c>
      <c r="M2499" t="e">
        <f>VLOOKUP(L2499,lot!$A$3:$E$13372,3,0)</f>
        <v>#N/A</v>
      </c>
    </row>
    <row r="2500" spans="5:13" hidden="1" x14ac:dyDescent="0.25">
      <c r="E2500" t="s">
        <v>17070</v>
      </c>
      <c r="F2500">
        <f t="shared" si="78"/>
        <v>617</v>
      </c>
      <c r="G2500" s="11">
        <f t="shared" si="79"/>
        <v>617</v>
      </c>
      <c r="L2500" t="s">
        <v>17070</v>
      </c>
      <c r="M2500" t="e">
        <f>VLOOKUP(L2500,lot!$A$3:$E$13372,3,0)</f>
        <v>#N/A</v>
      </c>
    </row>
    <row r="2501" spans="5:13" hidden="1" x14ac:dyDescent="0.25">
      <c r="E2501" t="s">
        <v>17074</v>
      </c>
      <c r="F2501" t="e">
        <f t="shared" si="78"/>
        <v>#N/A</v>
      </c>
      <c r="G2501" s="11" t="str">
        <f t="shared" si="79"/>
        <v>0</v>
      </c>
      <c r="L2501" t="s">
        <v>17074</v>
      </c>
      <c r="M2501" t="e">
        <f>VLOOKUP(L2501,lot!$A$3:$E$13372,3,0)</f>
        <v>#N/A</v>
      </c>
    </row>
    <row r="2502" spans="5:13" hidden="1" x14ac:dyDescent="0.25">
      <c r="E2502" t="s">
        <v>17071</v>
      </c>
      <c r="F2502" t="e">
        <f t="shared" si="78"/>
        <v>#N/A</v>
      </c>
      <c r="G2502" s="11" t="str">
        <f t="shared" si="79"/>
        <v>0</v>
      </c>
      <c r="L2502" t="s">
        <v>17071</v>
      </c>
      <c r="M2502" t="e">
        <f>VLOOKUP(L2502,lot!$A$3:$E$13372,3,0)</f>
        <v>#N/A</v>
      </c>
    </row>
    <row r="2503" spans="5:13" hidden="1" x14ac:dyDescent="0.25">
      <c r="E2503" t="s">
        <v>17072</v>
      </c>
      <c r="F2503" t="e">
        <f t="shared" si="78"/>
        <v>#N/A</v>
      </c>
      <c r="G2503" s="11" t="str">
        <f t="shared" si="79"/>
        <v>0</v>
      </c>
      <c r="L2503" t="s">
        <v>17072</v>
      </c>
      <c r="M2503" t="e">
        <f>VLOOKUP(L2503,lot!$A$3:$E$13372,3,0)</f>
        <v>#N/A</v>
      </c>
    </row>
    <row r="2504" spans="5:13" hidden="1" x14ac:dyDescent="0.25">
      <c r="E2504" t="s">
        <v>17073</v>
      </c>
      <c r="F2504" t="e">
        <f t="shared" si="78"/>
        <v>#N/A</v>
      </c>
      <c r="G2504" s="11" t="str">
        <f t="shared" si="79"/>
        <v>0</v>
      </c>
      <c r="L2504" t="s">
        <v>17073</v>
      </c>
      <c r="M2504" t="e">
        <f>VLOOKUP(L2504,lot!$A$3:$E$13372,3,0)</f>
        <v>#N/A</v>
      </c>
    </row>
    <row r="2505" spans="5:13" hidden="1" x14ac:dyDescent="0.25">
      <c r="E2505" t="s">
        <v>17077</v>
      </c>
      <c r="F2505" t="e">
        <f t="shared" si="78"/>
        <v>#N/A</v>
      </c>
      <c r="G2505" s="11" t="str">
        <f t="shared" si="79"/>
        <v>0</v>
      </c>
      <c r="L2505" t="s">
        <v>17077</v>
      </c>
      <c r="M2505" t="e">
        <f>VLOOKUP(L2505,lot!$A$3:$E$13372,3,0)</f>
        <v>#N/A</v>
      </c>
    </row>
    <row r="2506" spans="5:13" hidden="1" x14ac:dyDescent="0.25">
      <c r="E2506" t="s">
        <v>17078</v>
      </c>
      <c r="F2506" t="e">
        <f t="shared" si="78"/>
        <v>#N/A</v>
      </c>
      <c r="G2506" s="11" t="str">
        <f t="shared" si="79"/>
        <v>0</v>
      </c>
      <c r="L2506" t="s">
        <v>17078</v>
      </c>
      <c r="M2506" t="e">
        <f>VLOOKUP(L2506,lot!$A$3:$E$13372,3,0)</f>
        <v>#N/A</v>
      </c>
    </row>
    <row r="2507" spans="5:13" hidden="1" x14ac:dyDescent="0.25">
      <c r="E2507" t="s">
        <v>17075</v>
      </c>
      <c r="F2507">
        <f t="shared" si="78"/>
        <v>7</v>
      </c>
      <c r="G2507" s="11">
        <f t="shared" si="79"/>
        <v>7</v>
      </c>
      <c r="L2507" t="s">
        <v>17075</v>
      </c>
      <c r="M2507" t="e">
        <f>VLOOKUP(L2507,lot!$A$3:$E$13372,3,0)</f>
        <v>#N/A</v>
      </c>
    </row>
    <row r="2508" spans="5:13" hidden="1" x14ac:dyDescent="0.25">
      <c r="E2508" t="s">
        <v>17076</v>
      </c>
      <c r="F2508">
        <f t="shared" si="78"/>
        <v>501</v>
      </c>
      <c r="G2508" s="11">
        <f t="shared" si="79"/>
        <v>501</v>
      </c>
      <c r="L2508" t="s">
        <v>17076</v>
      </c>
      <c r="M2508" t="e">
        <f>VLOOKUP(L2508,lot!$A$3:$E$13372,3,0)</f>
        <v>#N/A</v>
      </c>
    </row>
    <row r="2509" spans="5:13" hidden="1" x14ac:dyDescent="0.25">
      <c r="E2509" t="s">
        <v>17081</v>
      </c>
      <c r="F2509" t="e">
        <f t="shared" si="78"/>
        <v>#N/A</v>
      </c>
      <c r="G2509" s="11" t="str">
        <f t="shared" si="79"/>
        <v>0</v>
      </c>
      <c r="L2509" t="s">
        <v>17081</v>
      </c>
      <c r="M2509" t="e">
        <f>VLOOKUP(L2509,lot!$A$3:$E$13372,3,0)</f>
        <v>#N/A</v>
      </c>
    </row>
    <row r="2510" spans="5:13" hidden="1" x14ac:dyDescent="0.25">
      <c r="E2510" t="s">
        <v>17080</v>
      </c>
      <c r="F2510" t="e">
        <f t="shared" si="78"/>
        <v>#N/A</v>
      </c>
      <c r="G2510" s="11" t="str">
        <f t="shared" si="79"/>
        <v>0</v>
      </c>
      <c r="L2510" t="s">
        <v>17080</v>
      </c>
      <c r="M2510" t="e">
        <f>VLOOKUP(L2510,lot!$A$3:$E$13372,3,0)</f>
        <v>#N/A</v>
      </c>
    </row>
    <row r="2511" spans="5:13" hidden="1" x14ac:dyDescent="0.25">
      <c r="E2511" t="s">
        <v>17079</v>
      </c>
      <c r="F2511" t="e">
        <f t="shared" si="78"/>
        <v>#N/A</v>
      </c>
      <c r="G2511" s="11" t="str">
        <f t="shared" si="79"/>
        <v>0</v>
      </c>
      <c r="L2511" t="s">
        <v>17079</v>
      </c>
      <c r="M2511" t="e">
        <f>VLOOKUP(L2511,lot!$A$3:$E$13372,3,0)</f>
        <v>#N/A</v>
      </c>
    </row>
    <row r="2512" spans="5:13" hidden="1" x14ac:dyDescent="0.25">
      <c r="E2512" t="s">
        <v>17084</v>
      </c>
      <c r="F2512" t="e">
        <f t="shared" si="78"/>
        <v>#N/A</v>
      </c>
      <c r="G2512" s="11" t="str">
        <f t="shared" si="79"/>
        <v>0</v>
      </c>
      <c r="L2512" t="s">
        <v>17084</v>
      </c>
      <c r="M2512" t="e">
        <f>VLOOKUP(L2512,lot!$A$3:$E$13372,3,0)</f>
        <v>#N/A</v>
      </c>
    </row>
    <row r="2513" spans="5:13" hidden="1" x14ac:dyDescent="0.25">
      <c r="E2513" t="s">
        <v>17082</v>
      </c>
      <c r="F2513" t="e">
        <f t="shared" si="78"/>
        <v>#N/A</v>
      </c>
      <c r="G2513" s="11" t="str">
        <f t="shared" si="79"/>
        <v>0</v>
      </c>
      <c r="L2513" t="s">
        <v>17082</v>
      </c>
      <c r="M2513" t="e">
        <f>VLOOKUP(L2513,lot!$A$3:$E$13372,3,0)</f>
        <v>#N/A</v>
      </c>
    </row>
    <row r="2514" spans="5:13" hidden="1" x14ac:dyDescent="0.25">
      <c r="E2514" t="s">
        <v>17085</v>
      </c>
      <c r="F2514" t="e">
        <f t="shared" si="78"/>
        <v>#N/A</v>
      </c>
      <c r="G2514" s="11" t="str">
        <f t="shared" si="79"/>
        <v>0</v>
      </c>
      <c r="L2514" t="s">
        <v>17085</v>
      </c>
      <c r="M2514" t="e">
        <f>VLOOKUP(L2514,lot!$A$3:$E$13372,3,0)</f>
        <v>#N/A</v>
      </c>
    </row>
    <row r="2515" spans="5:13" hidden="1" x14ac:dyDescent="0.25">
      <c r="E2515" t="s">
        <v>17083</v>
      </c>
      <c r="F2515" t="e">
        <f t="shared" si="78"/>
        <v>#N/A</v>
      </c>
      <c r="G2515" s="11" t="str">
        <f t="shared" si="79"/>
        <v>0</v>
      </c>
      <c r="L2515" t="s">
        <v>17083</v>
      </c>
      <c r="M2515" t="e">
        <f>VLOOKUP(L2515,lot!$A$3:$E$13372,3,0)</f>
        <v>#N/A</v>
      </c>
    </row>
    <row r="2516" spans="5:13" hidden="1" x14ac:dyDescent="0.25">
      <c r="E2516" t="s">
        <v>14483</v>
      </c>
      <c r="F2516" t="e">
        <f t="shared" si="78"/>
        <v>#N/A</v>
      </c>
      <c r="G2516" s="11" t="str">
        <f t="shared" si="79"/>
        <v>0</v>
      </c>
      <c r="L2516" t="s">
        <v>14483</v>
      </c>
      <c r="M2516" t="e">
        <f>VLOOKUP(L2516,lot!$A$3:$E$13372,3,0)</f>
        <v>#N/A</v>
      </c>
    </row>
    <row r="2517" spans="5:13" hidden="1" x14ac:dyDescent="0.25">
      <c r="E2517" t="s">
        <v>17087</v>
      </c>
      <c r="F2517" t="e">
        <f t="shared" si="78"/>
        <v>#N/A</v>
      </c>
      <c r="G2517" s="11" t="str">
        <f t="shared" si="79"/>
        <v>0</v>
      </c>
      <c r="L2517" t="s">
        <v>17087</v>
      </c>
      <c r="M2517" t="e">
        <f>VLOOKUP(L2517,lot!$A$3:$E$13372,3,0)</f>
        <v>#N/A</v>
      </c>
    </row>
    <row r="2518" spans="5:13" hidden="1" x14ac:dyDescent="0.25">
      <c r="E2518" t="s">
        <v>17086</v>
      </c>
      <c r="F2518" t="e">
        <f t="shared" si="78"/>
        <v>#N/A</v>
      </c>
      <c r="G2518" s="11" t="str">
        <f t="shared" si="79"/>
        <v>0</v>
      </c>
      <c r="L2518" t="s">
        <v>17086</v>
      </c>
      <c r="M2518" t="e">
        <f>VLOOKUP(L2518,lot!$A$3:$E$13372,3,0)</f>
        <v>#N/A</v>
      </c>
    </row>
    <row r="2519" spans="5:13" hidden="1" x14ac:dyDescent="0.25">
      <c r="E2519" t="s">
        <v>17100</v>
      </c>
      <c r="F2519">
        <f t="shared" si="78"/>
        <v>180</v>
      </c>
      <c r="G2519" s="11">
        <f t="shared" si="79"/>
        <v>180</v>
      </c>
      <c r="L2519" t="s">
        <v>17100</v>
      </c>
      <c r="M2519" t="e">
        <f>VLOOKUP(L2519,lot!$A$3:$E$13372,3,0)</f>
        <v>#N/A</v>
      </c>
    </row>
    <row r="2520" spans="5:13" hidden="1" x14ac:dyDescent="0.25">
      <c r="E2520" t="s">
        <v>17098</v>
      </c>
      <c r="F2520" t="e">
        <f t="shared" si="78"/>
        <v>#N/A</v>
      </c>
      <c r="G2520" s="11" t="str">
        <f t="shared" si="79"/>
        <v>0</v>
      </c>
      <c r="L2520" t="s">
        <v>17098</v>
      </c>
      <c r="M2520" t="e">
        <f>VLOOKUP(L2520,lot!$A$3:$E$13372,3,0)</f>
        <v>#N/A</v>
      </c>
    </row>
    <row r="2521" spans="5:13" hidden="1" x14ac:dyDescent="0.25">
      <c r="E2521" t="s">
        <v>17099</v>
      </c>
      <c r="F2521">
        <f t="shared" si="78"/>
        <v>349</v>
      </c>
      <c r="G2521" s="11">
        <f t="shared" si="79"/>
        <v>349</v>
      </c>
      <c r="L2521" t="s">
        <v>17099</v>
      </c>
      <c r="M2521" t="e">
        <f>VLOOKUP(L2521,lot!$A$3:$E$13372,3,0)</f>
        <v>#N/A</v>
      </c>
    </row>
    <row r="2522" spans="5:13" hidden="1" x14ac:dyDescent="0.25">
      <c r="E2522" t="s">
        <v>17101</v>
      </c>
      <c r="F2522">
        <f t="shared" si="78"/>
        <v>28</v>
      </c>
      <c r="G2522" s="11">
        <f t="shared" si="79"/>
        <v>28</v>
      </c>
      <c r="L2522" t="s">
        <v>17101</v>
      </c>
      <c r="M2522" t="e">
        <f>VLOOKUP(L2522,lot!$A$3:$E$13372,3,0)</f>
        <v>#N/A</v>
      </c>
    </row>
    <row r="2523" spans="5:13" hidden="1" x14ac:dyDescent="0.25">
      <c r="E2523" t="s">
        <v>17110</v>
      </c>
      <c r="F2523">
        <f t="shared" si="78"/>
        <v>10</v>
      </c>
      <c r="G2523" s="11">
        <f t="shared" si="79"/>
        <v>10</v>
      </c>
      <c r="L2523" t="s">
        <v>17110</v>
      </c>
      <c r="M2523" t="e">
        <f>VLOOKUP(L2523,lot!$A$3:$E$13372,3,0)</f>
        <v>#N/A</v>
      </c>
    </row>
    <row r="2524" spans="5:13" hidden="1" x14ac:dyDescent="0.25">
      <c r="E2524" t="s">
        <v>17115</v>
      </c>
      <c r="F2524" t="e">
        <f t="shared" si="78"/>
        <v>#N/A</v>
      </c>
      <c r="G2524" s="11" t="str">
        <f t="shared" si="79"/>
        <v>0</v>
      </c>
      <c r="L2524" t="s">
        <v>17115</v>
      </c>
      <c r="M2524" t="e">
        <f>VLOOKUP(L2524,lot!$A$3:$E$13372,3,0)</f>
        <v>#N/A</v>
      </c>
    </row>
    <row r="2525" spans="5:13" hidden="1" x14ac:dyDescent="0.25">
      <c r="E2525" t="s">
        <v>17116</v>
      </c>
      <c r="F2525" t="e">
        <f t="shared" si="78"/>
        <v>#N/A</v>
      </c>
      <c r="G2525" s="11" t="str">
        <f t="shared" si="79"/>
        <v>0</v>
      </c>
      <c r="L2525" t="s">
        <v>17116</v>
      </c>
      <c r="M2525" t="e">
        <f>VLOOKUP(L2525,lot!$A$3:$E$13372,3,0)</f>
        <v>#N/A</v>
      </c>
    </row>
    <row r="2526" spans="5:13" hidden="1" x14ac:dyDescent="0.25">
      <c r="E2526" t="s">
        <v>17117</v>
      </c>
      <c r="F2526">
        <f t="shared" si="78"/>
        <v>571</v>
      </c>
      <c r="G2526" s="11">
        <f t="shared" si="79"/>
        <v>571</v>
      </c>
      <c r="L2526" t="s">
        <v>17117</v>
      </c>
      <c r="M2526" t="e">
        <f>VLOOKUP(L2526,lot!$A$3:$E$13372,3,0)</f>
        <v>#N/A</v>
      </c>
    </row>
    <row r="2527" spans="5:13" hidden="1" x14ac:dyDescent="0.25">
      <c r="E2527" t="s">
        <v>17111</v>
      </c>
      <c r="F2527" t="e">
        <f t="shared" si="78"/>
        <v>#N/A</v>
      </c>
      <c r="G2527" s="11" t="str">
        <f t="shared" si="79"/>
        <v>0</v>
      </c>
      <c r="L2527" t="s">
        <v>17111</v>
      </c>
      <c r="M2527" t="e">
        <f>VLOOKUP(L2527,lot!$A$3:$E$13372,3,0)</f>
        <v>#N/A</v>
      </c>
    </row>
    <row r="2528" spans="5:13" hidden="1" x14ac:dyDescent="0.25">
      <c r="E2528" t="s">
        <v>17112</v>
      </c>
      <c r="F2528">
        <f t="shared" si="78"/>
        <v>114</v>
      </c>
      <c r="G2528" s="11">
        <f t="shared" si="79"/>
        <v>114</v>
      </c>
      <c r="L2528" t="s">
        <v>17112</v>
      </c>
      <c r="M2528" t="e">
        <f>VLOOKUP(L2528,lot!$A$3:$E$13372,3,0)</f>
        <v>#N/A</v>
      </c>
    </row>
    <row r="2529" spans="5:13" hidden="1" x14ac:dyDescent="0.25">
      <c r="E2529" t="s">
        <v>17113</v>
      </c>
      <c r="F2529">
        <f t="shared" si="78"/>
        <v>500</v>
      </c>
      <c r="G2529" s="11">
        <f t="shared" si="79"/>
        <v>500</v>
      </c>
      <c r="L2529" t="s">
        <v>17113</v>
      </c>
      <c r="M2529" t="e">
        <f>VLOOKUP(L2529,lot!$A$3:$E$13372,3,0)</f>
        <v>#N/A</v>
      </c>
    </row>
    <row r="2530" spans="5:13" hidden="1" x14ac:dyDescent="0.25">
      <c r="E2530" t="s">
        <v>17114</v>
      </c>
      <c r="F2530">
        <f t="shared" si="78"/>
        <v>750</v>
      </c>
      <c r="G2530" s="11">
        <f t="shared" si="79"/>
        <v>750</v>
      </c>
      <c r="L2530" t="s">
        <v>17114</v>
      </c>
      <c r="M2530" t="e">
        <f>VLOOKUP(L2530,lot!$A$3:$E$13372,3,0)</f>
        <v>#N/A</v>
      </c>
    </row>
    <row r="2531" spans="5:13" hidden="1" x14ac:dyDescent="0.25">
      <c r="E2531" t="s">
        <v>14484</v>
      </c>
      <c r="F2531" t="e">
        <f t="shared" si="78"/>
        <v>#N/A</v>
      </c>
      <c r="G2531" s="11" t="str">
        <f t="shared" si="79"/>
        <v>0</v>
      </c>
      <c r="L2531" t="s">
        <v>14484</v>
      </c>
      <c r="M2531" t="e">
        <f>VLOOKUP(L2531,lot!$A$3:$E$13372,3,0)</f>
        <v>#N/A</v>
      </c>
    </row>
    <row r="2532" spans="5:13" hidden="1" x14ac:dyDescent="0.25">
      <c r="E2532" t="s">
        <v>17118</v>
      </c>
      <c r="F2532">
        <f t="shared" si="78"/>
        <v>719</v>
      </c>
      <c r="G2532" s="11">
        <f t="shared" si="79"/>
        <v>719</v>
      </c>
      <c r="L2532" t="s">
        <v>17118</v>
      </c>
      <c r="M2532" t="e">
        <f>VLOOKUP(L2532,lot!$A$3:$E$13372,3,0)</f>
        <v>#N/A</v>
      </c>
    </row>
    <row r="2533" spans="5:13" hidden="1" x14ac:dyDescent="0.25">
      <c r="E2533" t="s">
        <v>17119</v>
      </c>
      <c r="F2533">
        <f t="shared" si="78"/>
        <v>1000</v>
      </c>
      <c r="G2533" s="11">
        <f t="shared" si="79"/>
        <v>1000</v>
      </c>
      <c r="L2533" t="s">
        <v>17119</v>
      </c>
      <c r="M2533" t="e">
        <f>VLOOKUP(L2533,lot!$A$3:$E$13372,3,0)</f>
        <v>#N/A</v>
      </c>
    </row>
    <row r="2534" spans="5:13" hidden="1" x14ac:dyDescent="0.25">
      <c r="E2534" t="s">
        <v>17126</v>
      </c>
      <c r="F2534" t="e">
        <f t="shared" si="78"/>
        <v>#N/A</v>
      </c>
      <c r="G2534" s="11" t="str">
        <f t="shared" si="79"/>
        <v>0</v>
      </c>
      <c r="L2534" t="s">
        <v>17126</v>
      </c>
      <c r="M2534" t="e">
        <f>VLOOKUP(L2534,lot!$A$3:$E$13372,3,0)</f>
        <v>#N/A</v>
      </c>
    </row>
    <row r="2535" spans="5:13" hidden="1" x14ac:dyDescent="0.25">
      <c r="E2535" t="s">
        <v>17127</v>
      </c>
      <c r="F2535">
        <f t="shared" si="78"/>
        <v>2</v>
      </c>
      <c r="G2535" s="11">
        <f t="shared" si="79"/>
        <v>2</v>
      </c>
      <c r="L2535" t="s">
        <v>17127</v>
      </c>
      <c r="M2535" t="e">
        <f>VLOOKUP(L2535,lot!$A$3:$E$13372,3,0)</f>
        <v>#N/A</v>
      </c>
    </row>
    <row r="2536" spans="5:13" hidden="1" x14ac:dyDescent="0.25">
      <c r="E2536" t="s">
        <v>17128</v>
      </c>
      <c r="F2536">
        <f t="shared" si="78"/>
        <v>65</v>
      </c>
      <c r="G2536" s="11">
        <f t="shared" si="79"/>
        <v>65</v>
      </c>
      <c r="L2536" t="s">
        <v>17128</v>
      </c>
      <c r="M2536" t="e">
        <f>VLOOKUP(L2536,lot!$A$3:$E$13372,3,0)</f>
        <v>#N/A</v>
      </c>
    </row>
    <row r="2537" spans="5:13" hidden="1" x14ac:dyDescent="0.25">
      <c r="E2537" t="s">
        <v>14571</v>
      </c>
      <c r="F2537" t="e">
        <f t="shared" si="78"/>
        <v>#N/A</v>
      </c>
      <c r="G2537" s="11" t="str">
        <f t="shared" si="79"/>
        <v>0</v>
      </c>
      <c r="L2537" t="s">
        <v>14571</v>
      </c>
      <c r="M2537" t="e">
        <f>VLOOKUP(L2537,lot!$A$3:$E$13372,3,0)</f>
        <v>#N/A</v>
      </c>
    </row>
    <row r="2538" spans="5:13" hidden="1" x14ac:dyDescent="0.25">
      <c r="E2538" t="s">
        <v>17121</v>
      </c>
      <c r="F2538" t="e">
        <f t="shared" si="78"/>
        <v>#N/A</v>
      </c>
      <c r="G2538" s="11" t="str">
        <f t="shared" si="79"/>
        <v>0</v>
      </c>
      <c r="L2538" t="s">
        <v>17121</v>
      </c>
      <c r="M2538" t="e">
        <f>VLOOKUP(L2538,lot!$A$3:$E$13372,3,0)</f>
        <v>#N/A</v>
      </c>
    </row>
    <row r="2539" spans="5:13" hidden="1" x14ac:dyDescent="0.25">
      <c r="E2539" t="s">
        <v>17122</v>
      </c>
      <c r="F2539" t="e">
        <f t="shared" si="78"/>
        <v>#N/A</v>
      </c>
      <c r="G2539" s="11" t="str">
        <f t="shared" si="79"/>
        <v>0</v>
      </c>
      <c r="L2539" t="s">
        <v>17122</v>
      </c>
      <c r="M2539" t="e">
        <f>VLOOKUP(L2539,lot!$A$3:$E$13372,3,0)</f>
        <v>#N/A</v>
      </c>
    </row>
    <row r="2540" spans="5:13" hidden="1" x14ac:dyDescent="0.25">
      <c r="E2540" t="s">
        <v>17124</v>
      </c>
      <c r="F2540">
        <f t="shared" si="78"/>
        <v>25</v>
      </c>
      <c r="G2540" s="11">
        <f t="shared" si="79"/>
        <v>25</v>
      </c>
      <c r="L2540" t="s">
        <v>17124</v>
      </c>
      <c r="M2540" t="e">
        <f>VLOOKUP(L2540,lot!$A$3:$E$13372,3,0)</f>
        <v>#N/A</v>
      </c>
    </row>
    <row r="2541" spans="5:13" hidden="1" x14ac:dyDescent="0.25">
      <c r="E2541" t="s">
        <v>17125</v>
      </c>
      <c r="F2541">
        <f t="shared" si="78"/>
        <v>400</v>
      </c>
      <c r="G2541" s="11">
        <f t="shared" si="79"/>
        <v>400</v>
      </c>
      <c r="L2541" t="s">
        <v>17125</v>
      </c>
      <c r="M2541" t="e">
        <f>VLOOKUP(L2541,lot!$A$3:$E$13372,3,0)</f>
        <v>#N/A</v>
      </c>
    </row>
    <row r="2542" spans="5:13" hidden="1" x14ac:dyDescent="0.25">
      <c r="E2542" t="s">
        <v>14570</v>
      </c>
      <c r="F2542" t="e">
        <f t="shared" si="78"/>
        <v>#N/A</v>
      </c>
      <c r="G2542" s="11" t="str">
        <f t="shared" si="79"/>
        <v>0</v>
      </c>
      <c r="L2542" t="s">
        <v>14570</v>
      </c>
      <c r="M2542" t="e">
        <f>VLOOKUP(L2542,lot!$A$3:$E$13372,3,0)</f>
        <v>#N/A</v>
      </c>
    </row>
    <row r="2543" spans="5:13" hidden="1" x14ac:dyDescent="0.25">
      <c r="E2543" t="s">
        <v>14569</v>
      </c>
      <c r="F2543" t="e">
        <f t="shared" si="78"/>
        <v>#N/A</v>
      </c>
      <c r="G2543" s="11" t="str">
        <f t="shared" si="79"/>
        <v>0</v>
      </c>
      <c r="L2543" t="s">
        <v>14569</v>
      </c>
      <c r="M2543" t="e">
        <f>VLOOKUP(L2543,lot!$A$3:$E$13372,3,0)</f>
        <v>#N/A</v>
      </c>
    </row>
    <row r="2544" spans="5:13" hidden="1" x14ac:dyDescent="0.25">
      <c r="E2544" t="s">
        <v>17132</v>
      </c>
      <c r="F2544">
        <f t="shared" si="78"/>
        <v>6893</v>
      </c>
      <c r="G2544" s="11">
        <f t="shared" si="79"/>
        <v>6893</v>
      </c>
      <c r="L2544" t="s">
        <v>17132</v>
      </c>
      <c r="M2544" t="e">
        <f>VLOOKUP(L2544,lot!$A$3:$E$13372,3,0)</f>
        <v>#N/A</v>
      </c>
    </row>
    <row r="2545" spans="5:13" hidden="1" x14ac:dyDescent="0.25">
      <c r="E2545" t="s">
        <v>17134</v>
      </c>
      <c r="F2545">
        <f t="shared" si="78"/>
        <v>117</v>
      </c>
      <c r="G2545" s="11">
        <f t="shared" si="79"/>
        <v>117</v>
      </c>
      <c r="L2545" t="s">
        <v>17134</v>
      </c>
      <c r="M2545" t="e">
        <f>VLOOKUP(L2545,lot!$A$3:$E$13372,3,0)</f>
        <v>#N/A</v>
      </c>
    </row>
    <row r="2546" spans="5:13" hidden="1" x14ac:dyDescent="0.25">
      <c r="E2546" t="s">
        <v>17133</v>
      </c>
      <c r="F2546">
        <f t="shared" si="78"/>
        <v>4500</v>
      </c>
      <c r="G2546" s="11">
        <f t="shared" si="79"/>
        <v>4500</v>
      </c>
      <c r="L2546" t="s">
        <v>17133</v>
      </c>
      <c r="M2546" t="e">
        <f>VLOOKUP(L2546,lot!$A$3:$E$13372,3,0)</f>
        <v>#N/A</v>
      </c>
    </row>
    <row r="2547" spans="5:13" hidden="1" x14ac:dyDescent="0.25">
      <c r="E2547" t="s">
        <v>17131</v>
      </c>
      <c r="F2547" t="e">
        <f t="shared" si="78"/>
        <v>#N/A</v>
      </c>
      <c r="G2547" s="11" t="str">
        <f t="shared" si="79"/>
        <v>0</v>
      </c>
      <c r="L2547" t="s">
        <v>17131</v>
      </c>
      <c r="M2547" t="e">
        <f>VLOOKUP(L2547,lot!$A$3:$E$13372,3,0)</f>
        <v>#N/A</v>
      </c>
    </row>
    <row r="2548" spans="5:13" hidden="1" x14ac:dyDescent="0.25">
      <c r="E2548" t="s">
        <v>17129</v>
      </c>
      <c r="F2548" t="e">
        <f t="shared" si="78"/>
        <v>#N/A</v>
      </c>
      <c r="G2548" s="11" t="str">
        <f t="shared" si="79"/>
        <v>0</v>
      </c>
      <c r="L2548" t="s">
        <v>17129</v>
      </c>
      <c r="M2548" t="e">
        <f>VLOOKUP(L2548,lot!$A$3:$E$13372,3,0)</f>
        <v>#N/A</v>
      </c>
    </row>
    <row r="2549" spans="5:13" hidden="1" x14ac:dyDescent="0.25">
      <c r="E2549" t="s">
        <v>17130</v>
      </c>
      <c r="F2549">
        <f t="shared" si="78"/>
        <v>785</v>
      </c>
      <c r="G2549" s="11">
        <f t="shared" si="79"/>
        <v>785</v>
      </c>
      <c r="L2549" t="s">
        <v>17130</v>
      </c>
      <c r="M2549" t="e">
        <f>VLOOKUP(L2549,lot!$A$3:$E$13372,3,0)</f>
        <v>#N/A</v>
      </c>
    </row>
    <row r="2550" spans="5:13" hidden="1" x14ac:dyDescent="0.25">
      <c r="E2550" t="s">
        <v>14485</v>
      </c>
      <c r="F2550">
        <f t="shared" si="78"/>
        <v>23</v>
      </c>
      <c r="G2550" s="11">
        <f t="shared" si="79"/>
        <v>23</v>
      </c>
      <c r="L2550" t="s">
        <v>14485</v>
      </c>
      <c r="M2550" t="e">
        <f>VLOOKUP(L2550,lot!$A$3:$E$13372,3,0)</f>
        <v>#N/A</v>
      </c>
    </row>
    <row r="2551" spans="5:13" hidden="1" x14ac:dyDescent="0.25">
      <c r="E2551" t="s">
        <v>14486</v>
      </c>
      <c r="F2551">
        <f t="shared" si="78"/>
        <v>8</v>
      </c>
      <c r="G2551" s="11">
        <f t="shared" si="79"/>
        <v>8</v>
      </c>
      <c r="L2551" t="s">
        <v>14486</v>
      </c>
      <c r="M2551" t="e">
        <f>VLOOKUP(L2551,lot!$A$3:$E$13372,3,0)</f>
        <v>#N/A</v>
      </c>
    </row>
    <row r="2552" spans="5:13" hidden="1" x14ac:dyDescent="0.25">
      <c r="E2552" t="s">
        <v>17135</v>
      </c>
      <c r="F2552">
        <f t="shared" si="78"/>
        <v>1144</v>
      </c>
      <c r="G2552" s="11">
        <f t="shared" si="79"/>
        <v>1144</v>
      </c>
      <c r="L2552" t="s">
        <v>17135</v>
      </c>
      <c r="M2552" t="e">
        <f>VLOOKUP(L2552,lot!$A$3:$E$13372,3,0)</f>
        <v>#N/A</v>
      </c>
    </row>
    <row r="2553" spans="5:13" hidden="1" x14ac:dyDescent="0.25">
      <c r="E2553" t="s">
        <v>17136</v>
      </c>
      <c r="F2553" t="e">
        <f t="shared" si="78"/>
        <v>#N/A</v>
      </c>
      <c r="G2553" s="11" t="str">
        <f t="shared" si="79"/>
        <v>0</v>
      </c>
      <c r="L2553" t="s">
        <v>17136</v>
      </c>
      <c r="M2553" t="e">
        <f>VLOOKUP(L2553,lot!$A$3:$E$13372,3,0)</f>
        <v>#N/A</v>
      </c>
    </row>
    <row r="2554" spans="5:13" hidden="1" x14ac:dyDescent="0.25">
      <c r="E2554" t="s">
        <v>17137</v>
      </c>
      <c r="F2554" t="e">
        <f t="shared" si="78"/>
        <v>#N/A</v>
      </c>
      <c r="G2554" s="11" t="str">
        <f t="shared" si="79"/>
        <v>0</v>
      </c>
      <c r="L2554" t="s">
        <v>17137</v>
      </c>
      <c r="M2554" t="e">
        <f>VLOOKUP(L2554,lot!$A$3:$E$13372,3,0)</f>
        <v>#N/A</v>
      </c>
    </row>
    <row r="2555" spans="5:13" hidden="1" x14ac:dyDescent="0.25">
      <c r="E2555" t="s">
        <v>17143</v>
      </c>
      <c r="F2555" t="e">
        <f t="shared" si="78"/>
        <v>#N/A</v>
      </c>
      <c r="G2555" s="11" t="str">
        <f t="shared" si="79"/>
        <v>0</v>
      </c>
      <c r="L2555" t="s">
        <v>17143</v>
      </c>
      <c r="M2555" t="e">
        <f>VLOOKUP(L2555,lot!$A$3:$E$13372,3,0)</f>
        <v>#N/A</v>
      </c>
    </row>
    <row r="2556" spans="5:13" hidden="1" x14ac:dyDescent="0.25">
      <c r="E2556" t="s">
        <v>17142</v>
      </c>
      <c r="F2556">
        <f t="shared" si="78"/>
        <v>1342</v>
      </c>
      <c r="G2556" s="11">
        <f t="shared" si="79"/>
        <v>1342</v>
      </c>
      <c r="L2556" t="s">
        <v>17142</v>
      </c>
      <c r="M2556" t="e">
        <f>VLOOKUP(L2556,lot!$A$3:$E$13372,3,0)</f>
        <v>#N/A</v>
      </c>
    </row>
    <row r="2557" spans="5:13" hidden="1" x14ac:dyDescent="0.25">
      <c r="E2557" t="s">
        <v>14487</v>
      </c>
      <c r="F2557" t="e">
        <f t="shared" si="78"/>
        <v>#N/A</v>
      </c>
      <c r="G2557" s="11" t="str">
        <f t="shared" si="79"/>
        <v>0</v>
      </c>
      <c r="L2557" t="s">
        <v>14487</v>
      </c>
      <c r="M2557" t="e">
        <f>VLOOKUP(L2557,lot!$A$3:$E$13372,3,0)</f>
        <v>#N/A</v>
      </c>
    </row>
    <row r="2558" spans="5:13" hidden="1" x14ac:dyDescent="0.25">
      <c r="E2558" t="s">
        <v>17140</v>
      </c>
      <c r="F2558" t="e">
        <f t="shared" si="78"/>
        <v>#N/A</v>
      </c>
      <c r="G2558" s="11" t="str">
        <f t="shared" si="79"/>
        <v>0</v>
      </c>
      <c r="L2558" t="s">
        <v>17140</v>
      </c>
      <c r="M2558" t="e">
        <f>VLOOKUP(L2558,lot!$A$3:$E$13372,3,0)</f>
        <v>#N/A</v>
      </c>
    </row>
    <row r="2559" spans="5:13" hidden="1" x14ac:dyDescent="0.25">
      <c r="E2559" t="s">
        <v>17138</v>
      </c>
      <c r="F2559" t="e">
        <f t="shared" si="78"/>
        <v>#N/A</v>
      </c>
      <c r="G2559" s="11" t="str">
        <f t="shared" si="79"/>
        <v>0</v>
      </c>
      <c r="L2559" t="s">
        <v>17138</v>
      </c>
      <c r="M2559" t="e">
        <f>VLOOKUP(L2559,lot!$A$3:$E$13372,3,0)</f>
        <v>#N/A</v>
      </c>
    </row>
    <row r="2560" spans="5:13" hidden="1" x14ac:dyDescent="0.25">
      <c r="E2560" t="s">
        <v>17139</v>
      </c>
      <c r="F2560" t="e">
        <f t="shared" si="78"/>
        <v>#N/A</v>
      </c>
      <c r="G2560" s="11" t="str">
        <f t="shared" si="79"/>
        <v>0</v>
      </c>
      <c r="L2560" t="s">
        <v>17139</v>
      </c>
      <c r="M2560" t="e">
        <f>VLOOKUP(L2560,lot!$A$3:$E$13372,3,0)</f>
        <v>#N/A</v>
      </c>
    </row>
    <row r="2561" spans="5:13" hidden="1" x14ac:dyDescent="0.25">
      <c r="E2561" t="s">
        <v>17141</v>
      </c>
      <c r="F2561">
        <f t="shared" si="78"/>
        <v>23</v>
      </c>
      <c r="G2561" s="11">
        <f t="shared" si="79"/>
        <v>23</v>
      </c>
      <c r="L2561" t="s">
        <v>17141</v>
      </c>
      <c r="M2561" t="e">
        <f>VLOOKUP(L2561,lot!$A$3:$E$13372,3,0)</f>
        <v>#N/A</v>
      </c>
    </row>
    <row r="2562" spans="5:13" hidden="1" x14ac:dyDescent="0.25">
      <c r="E2562" t="s">
        <v>17147</v>
      </c>
      <c r="F2562" t="e">
        <f t="shared" si="78"/>
        <v>#N/A</v>
      </c>
      <c r="G2562" s="11" t="str">
        <f t="shared" si="79"/>
        <v>0</v>
      </c>
      <c r="L2562" t="s">
        <v>17147</v>
      </c>
      <c r="M2562" t="e">
        <f>VLOOKUP(L2562,lot!$A$3:$E$13372,3,0)</f>
        <v>#N/A</v>
      </c>
    </row>
    <row r="2563" spans="5:13" hidden="1" x14ac:dyDescent="0.25">
      <c r="E2563" t="s">
        <v>17144</v>
      </c>
      <c r="F2563" t="e">
        <f t="shared" ref="F2563:F2626" si="80">VLOOKUP(E2563,$B$2:$C$1866,2,0)</f>
        <v>#N/A</v>
      </c>
      <c r="G2563" s="11" t="str">
        <f t="shared" ref="G2563:G2626" si="81">IF(ISNA(F2563),"0",F2563)</f>
        <v>0</v>
      </c>
      <c r="L2563" t="s">
        <v>17144</v>
      </c>
      <c r="M2563" t="e">
        <f>VLOOKUP(L2563,lot!$A$3:$E$13372,3,0)</f>
        <v>#N/A</v>
      </c>
    </row>
    <row r="2564" spans="5:13" hidden="1" x14ac:dyDescent="0.25">
      <c r="E2564" t="s">
        <v>17145</v>
      </c>
      <c r="F2564" t="e">
        <f t="shared" si="80"/>
        <v>#N/A</v>
      </c>
      <c r="G2564" s="11" t="str">
        <f t="shared" si="81"/>
        <v>0</v>
      </c>
      <c r="L2564" t="s">
        <v>17145</v>
      </c>
      <c r="M2564" t="e">
        <f>VLOOKUP(L2564,lot!$A$3:$E$13372,3,0)</f>
        <v>#N/A</v>
      </c>
    </row>
    <row r="2565" spans="5:13" hidden="1" x14ac:dyDescent="0.25">
      <c r="E2565" t="s">
        <v>17146</v>
      </c>
      <c r="F2565" t="e">
        <f t="shared" si="80"/>
        <v>#N/A</v>
      </c>
      <c r="G2565" s="11" t="str">
        <f t="shared" si="81"/>
        <v>0</v>
      </c>
      <c r="L2565" t="s">
        <v>17146</v>
      </c>
      <c r="M2565" t="e">
        <f>VLOOKUP(L2565,lot!$A$3:$E$13372,3,0)</f>
        <v>#N/A</v>
      </c>
    </row>
    <row r="2566" spans="5:13" hidden="1" x14ac:dyDescent="0.25">
      <c r="E2566" t="s">
        <v>17148</v>
      </c>
      <c r="F2566">
        <f t="shared" si="80"/>
        <v>2019</v>
      </c>
      <c r="G2566" s="11">
        <f t="shared" si="81"/>
        <v>2019</v>
      </c>
      <c r="L2566" t="s">
        <v>17148</v>
      </c>
      <c r="M2566" t="e">
        <f>VLOOKUP(L2566,lot!$A$3:$E$13372,3,0)</f>
        <v>#N/A</v>
      </c>
    </row>
    <row r="2567" spans="5:13" hidden="1" x14ac:dyDescent="0.25">
      <c r="E2567" t="s">
        <v>17149</v>
      </c>
      <c r="F2567">
        <f t="shared" si="80"/>
        <v>150</v>
      </c>
      <c r="G2567" s="11">
        <f t="shared" si="81"/>
        <v>150</v>
      </c>
      <c r="L2567" t="s">
        <v>17149</v>
      </c>
      <c r="M2567" t="e">
        <f>VLOOKUP(L2567,lot!$A$3:$E$13372,3,0)</f>
        <v>#N/A</v>
      </c>
    </row>
    <row r="2568" spans="5:13" hidden="1" x14ac:dyDescent="0.25">
      <c r="E2568" t="s">
        <v>17150</v>
      </c>
      <c r="F2568">
        <f t="shared" si="80"/>
        <v>500</v>
      </c>
      <c r="G2568" s="11">
        <f t="shared" si="81"/>
        <v>500</v>
      </c>
      <c r="L2568" t="s">
        <v>17150</v>
      </c>
      <c r="M2568" t="e">
        <f>VLOOKUP(L2568,lot!$A$3:$E$13372,3,0)</f>
        <v>#N/A</v>
      </c>
    </row>
    <row r="2569" spans="5:13" hidden="1" x14ac:dyDescent="0.25">
      <c r="E2569" t="s">
        <v>17151</v>
      </c>
      <c r="F2569" t="e">
        <f t="shared" si="80"/>
        <v>#N/A</v>
      </c>
      <c r="G2569" s="11" t="str">
        <f t="shared" si="81"/>
        <v>0</v>
      </c>
      <c r="L2569" t="s">
        <v>17151</v>
      </c>
      <c r="M2569" t="e">
        <f>VLOOKUP(L2569,lot!$A$3:$E$13372,3,0)</f>
        <v>#N/A</v>
      </c>
    </row>
    <row r="2570" spans="5:13" hidden="1" x14ac:dyDescent="0.25">
      <c r="E2570" t="s">
        <v>17152</v>
      </c>
      <c r="F2570" t="e">
        <f t="shared" si="80"/>
        <v>#N/A</v>
      </c>
      <c r="G2570" s="11" t="str">
        <f t="shared" si="81"/>
        <v>0</v>
      </c>
      <c r="L2570" t="s">
        <v>17152</v>
      </c>
      <c r="M2570" t="e">
        <f>VLOOKUP(L2570,lot!$A$3:$E$13372,3,0)</f>
        <v>#N/A</v>
      </c>
    </row>
    <row r="2571" spans="5:13" hidden="1" x14ac:dyDescent="0.25">
      <c r="E2571" t="s">
        <v>17153</v>
      </c>
      <c r="F2571" t="e">
        <f t="shared" si="80"/>
        <v>#N/A</v>
      </c>
      <c r="G2571" s="11" t="str">
        <f t="shared" si="81"/>
        <v>0</v>
      </c>
      <c r="L2571" t="s">
        <v>17153</v>
      </c>
      <c r="M2571" t="e">
        <f>VLOOKUP(L2571,lot!$A$3:$E$13372,3,0)</f>
        <v>#N/A</v>
      </c>
    </row>
    <row r="2572" spans="5:13" hidden="1" x14ac:dyDescent="0.25">
      <c r="E2572" t="s">
        <v>17154</v>
      </c>
      <c r="F2572" t="e">
        <f t="shared" si="80"/>
        <v>#N/A</v>
      </c>
      <c r="G2572" s="11" t="str">
        <f t="shared" si="81"/>
        <v>0</v>
      </c>
      <c r="L2572" t="s">
        <v>17154</v>
      </c>
      <c r="M2572" t="e">
        <f>VLOOKUP(L2572,lot!$A$3:$E$13372,3,0)</f>
        <v>#N/A</v>
      </c>
    </row>
    <row r="2573" spans="5:13" hidden="1" x14ac:dyDescent="0.25">
      <c r="E2573" t="s">
        <v>17155</v>
      </c>
      <c r="F2573" t="e">
        <f t="shared" si="80"/>
        <v>#N/A</v>
      </c>
      <c r="G2573" s="11" t="str">
        <f t="shared" si="81"/>
        <v>0</v>
      </c>
      <c r="L2573" t="s">
        <v>17155</v>
      </c>
      <c r="M2573" t="e">
        <f>VLOOKUP(L2573,lot!$A$3:$E$13372,3,0)</f>
        <v>#N/A</v>
      </c>
    </row>
    <row r="2574" spans="5:13" hidden="1" x14ac:dyDescent="0.25">
      <c r="E2574" t="s">
        <v>17156</v>
      </c>
      <c r="F2574" t="e">
        <f t="shared" si="80"/>
        <v>#N/A</v>
      </c>
      <c r="G2574" s="11" t="str">
        <f t="shared" si="81"/>
        <v>0</v>
      </c>
      <c r="L2574" t="s">
        <v>17156</v>
      </c>
      <c r="M2574" t="e">
        <f>VLOOKUP(L2574,lot!$A$3:$E$13372,3,0)</f>
        <v>#N/A</v>
      </c>
    </row>
    <row r="2575" spans="5:13" hidden="1" x14ac:dyDescent="0.25">
      <c r="E2575" t="s">
        <v>17157</v>
      </c>
      <c r="F2575" t="e">
        <f t="shared" si="80"/>
        <v>#N/A</v>
      </c>
      <c r="G2575" s="11" t="str">
        <f t="shared" si="81"/>
        <v>0</v>
      </c>
      <c r="L2575" t="s">
        <v>17157</v>
      </c>
      <c r="M2575" t="e">
        <f>VLOOKUP(L2575,lot!$A$3:$E$13372,3,0)</f>
        <v>#N/A</v>
      </c>
    </row>
    <row r="2576" spans="5:13" hidden="1" x14ac:dyDescent="0.25">
      <c r="E2576" t="s">
        <v>17158</v>
      </c>
      <c r="F2576">
        <f t="shared" si="80"/>
        <v>279</v>
      </c>
      <c r="G2576" s="11">
        <f t="shared" si="81"/>
        <v>279</v>
      </c>
      <c r="L2576" t="s">
        <v>17158</v>
      </c>
      <c r="M2576" t="e">
        <f>VLOOKUP(L2576,lot!$A$3:$E$13372,3,0)</f>
        <v>#N/A</v>
      </c>
    </row>
    <row r="2577" spans="5:13" hidden="1" x14ac:dyDescent="0.25">
      <c r="E2577" t="s">
        <v>14488</v>
      </c>
      <c r="F2577" t="e">
        <f t="shared" si="80"/>
        <v>#N/A</v>
      </c>
      <c r="G2577" s="11" t="str">
        <f t="shared" si="81"/>
        <v>0</v>
      </c>
      <c r="L2577" t="s">
        <v>14488</v>
      </c>
      <c r="M2577" t="e">
        <f>VLOOKUP(L2577,lot!$A$3:$E$13372,3,0)</f>
        <v>#N/A</v>
      </c>
    </row>
    <row r="2578" spans="5:13" hidden="1" x14ac:dyDescent="0.25">
      <c r="E2578" t="s">
        <v>14496</v>
      </c>
      <c r="F2578">
        <f t="shared" si="80"/>
        <v>107</v>
      </c>
      <c r="G2578" s="11">
        <f t="shared" si="81"/>
        <v>107</v>
      </c>
      <c r="L2578" t="s">
        <v>14496</v>
      </c>
      <c r="M2578" t="e">
        <f>VLOOKUP(L2578,lot!$A$3:$E$13372,3,0)</f>
        <v>#N/A</v>
      </c>
    </row>
    <row r="2579" spans="5:13" hidden="1" x14ac:dyDescent="0.25">
      <c r="E2579" t="s">
        <v>14498</v>
      </c>
      <c r="F2579">
        <f t="shared" si="80"/>
        <v>40</v>
      </c>
      <c r="G2579" s="11">
        <f t="shared" si="81"/>
        <v>40</v>
      </c>
      <c r="L2579" t="s">
        <v>14498</v>
      </c>
      <c r="M2579" t="e">
        <f>VLOOKUP(L2579,lot!$A$3:$E$13372,3,0)</f>
        <v>#N/A</v>
      </c>
    </row>
    <row r="2580" spans="5:13" hidden="1" x14ac:dyDescent="0.25">
      <c r="E2580" t="s">
        <v>14494</v>
      </c>
      <c r="F2580">
        <f t="shared" si="80"/>
        <v>813</v>
      </c>
      <c r="G2580" s="11">
        <f t="shared" si="81"/>
        <v>813</v>
      </c>
      <c r="L2580" t="s">
        <v>14494</v>
      </c>
      <c r="M2580" t="e">
        <f>VLOOKUP(L2580,lot!$A$3:$E$13372,3,0)</f>
        <v>#N/A</v>
      </c>
    </row>
    <row r="2581" spans="5:13" hidden="1" x14ac:dyDescent="0.25">
      <c r="E2581" t="s">
        <v>14497</v>
      </c>
      <c r="F2581">
        <f t="shared" si="80"/>
        <v>108</v>
      </c>
      <c r="G2581" s="11">
        <f t="shared" si="81"/>
        <v>108</v>
      </c>
      <c r="L2581" t="s">
        <v>14497</v>
      </c>
      <c r="M2581" t="e">
        <f>VLOOKUP(L2581,lot!$A$3:$E$13372,3,0)</f>
        <v>#N/A</v>
      </c>
    </row>
    <row r="2582" spans="5:13" hidden="1" x14ac:dyDescent="0.25">
      <c r="E2582" t="s">
        <v>14492</v>
      </c>
      <c r="F2582">
        <f t="shared" si="80"/>
        <v>9</v>
      </c>
      <c r="G2582" s="11">
        <f t="shared" si="81"/>
        <v>9</v>
      </c>
      <c r="L2582" t="s">
        <v>14492</v>
      </c>
      <c r="M2582" t="e">
        <f>VLOOKUP(L2582,lot!$A$3:$E$13372,3,0)</f>
        <v>#N/A</v>
      </c>
    </row>
    <row r="2583" spans="5:13" hidden="1" x14ac:dyDescent="0.25">
      <c r="E2583" t="s">
        <v>14489</v>
      </c>
      <c r="F2583">
        <f t="shared" si="80"/>
        <v>104</v>
      </c>
      <c r="G2583" s="11">
        <f t="shared" si="81"/>
        <v>104</v>
      </c>
      <c r="L2583" t="s">
        <v>14489</v>
      </c>
      <c r="M2583" t="e">
        <f>VLOOKUP(L2583,lot!$A$3:$E$13372,3,0)</f>
        <v>#N/A</v>
      </c>
    </row>
    <row r="2584" spans="5:13" hidden="1" x14ac:dyDescent="0.25">
      <c r="E2584" t="s">
        <v>14490</v>
      </c>
      <c r="F2584">
        <f t="shared" si="80"/>
        <v>45</v>
      </c>
      <c r="G2584" s="11">
        <f t="shared" si="81"/>
        <v>45</v>
      </c>
      <c r="L2584" t="s">
        <v>14490</v>
      </c>
      <c r="M2584" t="e">
        <f>VLOOKUP(L2584,lot!$A$3:$E$13372,3,0)</f>
        <v>#N/A</v>
      </c>
    </row>
    <row r="2585" spans="5:13" hidden="1" x14ac:dyDescent="0.25">
      <c r="E2585" t="s">
        <v>14493</v>
      </c>
      <c r="F2585">
        <f t="shared" si="80"/>
        <v>1</v>
      </c>
      <c r="G2585" s="11">
        <f t="shared" si="81"/>
        <v>1</v>
      </c>
      <c r="L2585" t="s">
        <v>14493</v>
      </c>
      <c r="M2585" t="e">
        <f>VLOOKUP(L2585,lot!$A$3:$E$13372,3,0)</f>
        <v>#N/A</v>
      </c>
    </row>
    <row r="2586" spans="5:13" hidden="1" x14ac:dyDescent="0.25">
      <c r="E2586" t="s">
        <v>14491</v>
      </c>
      <c r="F2586">
        <f t="shared" si="80"/>
        <v>9</v>
      </c>
      <c r="G2586" s="11">
        <f t="shared" si="81"/>
        <v>9</v>
      </c>
      <c r="L2586" t="s">
        <v>14491</v>
      </c>
      <c r="M2586" t="e">
        <f>VLOOKUP(L2586,lot!$A$3:$E$13372,3,0)</f>
        <v>#N/A</v>
      </c>
    </row>
    <row r="2587" spans="5:13" hidden="1" x14ac:dyDescent="0.25">
      <c r="E2587" t="s">
        <v>14495</v>
      </c>
      <c r="F2587">
        <f t="shared" si="80"/>
        <v>2510</v>
      </c>
      <c r="G2587" s="11">
        <f t="shared" si="81"/>
        <v>2510</v>
      </c>
      <c r="L2587" t="s">
        <v>14495</v>
      </c>
      <c r="M2587" t="e">
        <f>VLOOKUP(L2587,lot!$A$3:$E$13372,3,0)</f>
        <v>#N/A</v>
      </c>
    </row>
    <row r="2588" spans="5:13" hidden="1" x14ac:dyDescent="0.25">
      <c r="E2588" t="s">
        <v>17159</v>
      </c>
      <c r="F2588">
        <f t="shared" si="80"/>
        <v>2660</v>
      </c>
      <c r="G2588" s="11">
        <f t="shared" si="81"/>
        <v>2660</v>
      </c>
      <c r="L2588" t="s">
        <v>17159</v>
      </c>
      <c r="M2588" t="e">
        <f>VLOOKUP(L2588,lot!$A$3:$E$13372,3,0)</f>
        <v>#N/A</v>
      </c>
    </row>
    <row r="2589" spans="5:13" hidden="1" x14ac:dyDescent="0.25">
      <c r="E2589" t="s">
        <v>17160</v>
      </c>
      <c r="F2589">
        <f t="shared" si="80"/>
        <v>340</v>
      </c>
      <c r="G2589" s="11">
        <f t="shared" si="81"/>
        <v>340</v>
      </c>
      <c r="L2589" t="s">
        <v>17160</v>
      </c>
      <c r="M2589" t="e">
        <f>VLOOKUP(L2589,lot!$A$3:$E$13372,3,0)</f>
        <v>#N/A</v>
      </c>
    </row>
    <row r="2590" spans="5:13" hidden="1" x14ac:dyDescent="0.25">
      <c r="E2590" t="s">
        <v>17164</v>
      </c>
      <c r="F2590">
        <f t="shared" si="80"/>
        <v>110</v>
      </c>
      <c r="G2590" s="11">
        <f t="shared" si="81"/>
        <v>110</v>
      </c>
      <c r="L2590" t="s">
        <v>17164</v>
      </c>
      <c r="M2590" t="e">
        <f>VLOOKUP(L2590,lot!$A$3:$E$13372,3,0)</f>
        <v>#N/A</v>
      </c>
    </row>
    <row r="2591" spans="5:13" hidden="1" x14ac:dyDescent="0.25">
      <c r="E2591" t="s">
        <v>17161</v>
      </c>
      <c r="F2591">
        <f t="shared" si="80"/>
        <v>670</v>
      </c>
      <c r="G2591" s="11">
        <f t="shared" si="81"/>
        <v>670</v>
      </c>
      <c r="L2591" t="s">
        <v>17161</v>
      </c>
      <c r="M2591" t="e">
        <f>VLOOKUP(L2591,lot!$A$3:$E$13372,3,0)</f>
        <v>#N/A</v>
      </c>
    </row>
    <row r="2592" spans="5:13" hidden="1" x14ac:dyDescent="0.25">
      <c r="E2592" t="s">
        <v>17162</v>
      </c>
      <c r="F2592">
        <f t="shared" si="80"/>
        <v>130</v>
      </c>
      <c r="G2592" s="11">
        <f t="shared" si="81"/>
        <v>130</v>
      </c>
      <c r="L2592" t="s">
        <v>17162</v>
      </c>
      <c r="M2592" t="e">
        <f>VLOOKUP(L2592,lot!$A$3:$E$13372,3,0)</f>
        <v>#N/A</v>
      </c>
    </row>
    <row r="2593" spans="5:13" hidden="1" x14ac:dyDescent="0.25">
      <c r="E2593" t="s">
        <v>17163</v>
      </c>
      <c r="F2593">
        <f t="shared" si="80"/>
        <v>130</v>
      </c>
      <c r="G2593" s="11">
        <f t="shared" si="81"/>
        <v>130</v>
      </c>
      <c r="L2593" t="s">
        <v>17163</v>
      </c>
      <c r="M2593" t="e">
        <f>VLOOKUP(L2593,lot!$A$3:$E$13372,3,0)</f>
        <v>#N/A</v>
      </c>
    </row>
    <row r="2594" spans="5:13" hidden="1" x14ac:dyDescent="0.25">
      <c r="E2594" t="s">
        <v>17165</v>
      </c>
      <c r="F2594">
        <f t="shared" si="80"/>
        <v>390</v>
      </c>
      <c r="G2594" s="11">
        <f t="shared" si="81"/>
        <v>390</v>
      </c>
      <c r="L2594" t="s">
        <v>17165</v>
      </c>
      <c r="M2594" t="e">
        <f>VLOOKUP(L2594,lot!$A$3:$E$13372,3,0)</f>
        <v>#N/A</v>
      </c>
    </row>
    <row r="2595" spans="5:13" hidden="1" x14ac:dyDescent="0.25">
      <c r="E2595" t="s">
        <v>17166</v>
      </c>
      <c r="F2595">
        <f t="shared" si="80"/>
        <v>5</v>
      </c>
      <c r="G2595" s="11">
        <f t="shared" si="81"/>
        <v>5</v>
      </c>
      <c r="L2595" t="s">
        <v>17166</v>
      </c>
      <c r="M2595" t="e">
        <f>VLOOKUP(L2595,lot!$A$3:$E$13372,3,0)</f>
        <v>#N/A</v>
      </c>
    </row>
    <row r="2596" spans="5:13" hidden="1" x14ac:dyDescent="0.25">
      <c r="E2596" t="s">
        <v>17167</v>
      </c>
      <c r="F2596">
        <f t="shared" si="80"/>
        <v>540</v>
      </c>
      <c r="G2596" s="11">
        <f t="shared" si="81"/>
        <v>540</v>
      </c>
      <c r="L2596" t="s">
        <v>17167</v>
      </c>
      <c r="M2596" t="e">
        <f>VLOOKUP(L2596,lot!$A$3:$E$13372,3,0)</f>
        <v>#N/A</v>
      </c>
    </row>
    <row r="2597" spans="5:13" hidden="1" x14ac:dyDescent="0.25">
      <c r="E2597" t="s">
        <v>17168</v>
      </c>
      <c r="F2597">
        <f t="shared" si="80"/>
        <v>4859</v>
      </c>
      <c r="G2597" s="11">
        <f t="shared" si="81"/>
        <v>4859</v>
      </c>
      <c r="L2597" t="s">
        <v>17168</v>
      </c>
      <c r="M2597" t="e">
        <f>VLOOKUP(L2597,lot!$A$3:$E$13372,3,0)</f>
        <v>#N/A</v>
      </c>
    </row>
    <row r="2598" spans="5:13" hidden="1" x14ac:dyDescent="0.25">
      <c r="E2598" t="s">
        <v>17169</v>
      </c>
      <c r="F2598">
        <f t="shared" si="80"/>
        <v>2880</v>
      </c>
      <c r="G2598" s="11">
        <f t="shared" si="81"/>
        <v>2880</v>
      </c>
      <c r="L2598" t="s">
        <v>17169</v>
      </c>
      <c r="M2598" t="e">
        <f>VLOOKUP(L2598,lot!$A$3:$E$13372,3,0)</f>
        <v>#N/A</v>
      </c>
    </row>
    <row r="2599" spans="5:13" hidden="1" x14ac:dyDescent="0.25">
      <c r="E2599" t="s">
        <v>17170</v>
      </c>
      <c r="F2599">
        <f t="shared" si="80"/>
        <v>40</v>
      </c>
      <c r="G2599" s="11">
        <f t="shared" si="81"/>
        <v>40</v>
      </c>
      <c r="L2599" t="s">
        <v>17170</v>
      </c>
      <c r="M2599" t="e">
        <f>VLOOKUP(L2599,lot!$A$3:$E$13372,3,0)</f>
        <v>#N/A</v>
      </c>
    </row>
    <row r="2600" spans="5:13" hidden="1" x14ac:dyDescent="0.25">
      <c r="E2600" t="s">
        <v>17171</v>
      </c>
      <c r="F2600" t="e">
        <f t="shared" si="80"/>
        <v>#N/A</v>
      </c>
      <c r="G2600" s="11" t="str">
        <f t="shared" si="81"/>
        <v>0</v>
      </c>
      <c r="L2600" t="s">
        <v>17171</v>
      </c>
      <c r="M2600" t="e">
        <f>VLOOKUP(L2600,lot!$A$3:$E$13372,3,0)</f>
        <v>#N/A</v>
      </c>
    </row>
    <row r="2601" spans="5:13" hidden="1" x14ac:dyDescent="0.25">
      <c r="E2601" t="s">
        <v>14499</v>
      </c>
      <c r="F2601">
        <f t="shared" si="80"/>
        <v>80</v>
      </c>
      <c r="G2601" s="11">
        <f t="shared" si="81"/>
        <v>80</v>
      </c>
      <c r="L2601" t="s">
        <v>14499</v>
      </c>
      <c r="M2601" t="e">
        <f>VLOOKUP(L2601,lot!$A$3:$E$13372,3,0)</f>
        <v>#N/A</v>
      </c>
    </row>
    <row r="2602" spans="5:13" hidden="1" x14ac:dyDescent="0.25">
      <c r="E2602" t="s">
        <v>17172</v>
      </c>
      <c r="F2602" t="e">
        <f t="shared" si="80"/>
        <v>#N/A</v>
      </c>
      <c r="G2602" s="11" t="str">
        <f t="shared" si="81"/>
        <v>0</v>
      </c>
      <c r="L2602" t="s">
        <v>17172</v>
      </c>
      <c r="M2602" t="e">
        <f>VLOOKUP(L2602,lot!$A$3:$E$13372,3,0)</f>
        <v>#N/A</v>
      </c>
    </row>
    <row r="2603" spans="5:13" hidden="1" x14ac:dyDescent="0.25">
      <c r="E2603" t="s">
        <v>14500</v>
      </c>
      <c r="F2603">
        <f t="shared" si="80"/>
        <v>1595</v>
      </c>
      <c r="G2603" s="11">
        <f t="shared" si="81"/>
        <v>1595</v>
      </c>
      <c r="L2603" t="s">
        <v>14500</v>
      </c>
      <c r="M2603" t="e">
        <f>VLOOKUP(L2603,lot!$A$3:$E$13372,3,0)</f>
        <v>#N/A</v>
      </c>
    </row>
    <row r="2604" spans="5:13" hidden="1" x14ac:dyDescent="0.25">
      <c r="E2604" t="s">
        <v>17177</v>
      </c>
      <c r="F2604" t="e">
        <f t="shared" si="80"/>
        <v>#N/A</v>
      </c>
      <c r="G2604" s="11" t="str">
        <f t="shared" si="81"/>
        <v>0</v>
      </c>
      <c r="L2604" t="s">
        <v>17177</v>
      </c>
      <c r="M2604" t="e">
        <f>VLOOKUP(L2604,lot!$A$3:$E$13372,3,0)</f>
        <v>#N/A</v>
      </c>
    </row>
    <row r="2605" spans="5:13" hidden="1" x14ac:dyDescent="0.25">
      <c r="E2605" t="s">
        <v>17176</v>
      </c>
      <c r="F2605" t="e">
        <f t="shared" si="80"/>
        <v>#N/A</v>
      </c>
      <c r="G2605" s="11" t="str">
        <f t="shared" si="81"/>
        <v>0</v>
      </c>
      <c r="L2605" t="s">
        <v>17176</v>
      </c>
      <c r="M2605" t="e">
        <f>VLOOKUP(L2605,lot!$A$3:$E$13372,3,0)</f>
        <v>#N/A</v>
      </c>
    </row>
    <row r="2606" spans="5:13" hidden="1" x14ac:dyDescent="0.25">
      <c r="E2606" t="s">
        <v>17175</v>
      </c>
      <c r="F2606" t="e">
        <f t="shared" si="80"/>
        <v>#N/A</v>
      </c>
      <c r="G2606" s="11" t="str">
        <f t="shared" si="81"/>
        <v>0</v>
      </c>
      <c r="L2606" t="s">
        <v>17175</v>
      </c>
      <c r="M2606" t="e">
        <f>VLOOKUP(L2606,lot!$A$3:$E$13372,3,0)</f>
        <v>#N/A</v>
      </c>
    </row>
    <row r="2607" spans="5:13" hidden="1" x14ac:dyDescent="0.25">
      <c r="E2607" t="s">
        <v>17174</v>
      </c>
      <c r="F2607" t="e">
        <f t="shared" si="80"/>
        <v>#N/A</v>
      </c>
      <c r="G2607" s="11" t="str">
        <f t="shared" si="81"/>
        <v>0</v>
      </c>
      <c r="L2607" t="s">
        <v>17174</v>
      </c>
      <c r="M2607" t="e">
        <f>VLOOKUP(L2607,lot!$A$3:$E$13372,3,0)</f>
        <v>#N/A</v>
      </c>
    </row>
    <row r="2608" spans="5:13" hidden="1" x14ac:dyDescent="0.25">
      <c r="E2608" t="s">
        <v>17173</v>
      </c>
      <c r="F2608" t="e">
        <f t="shared" si="80"/>
        <v>#N/A</v>
      </c>
      <c r="G2608" s="11" t="str">
        <f t="shared" si="81"/>
        <v>0</v>
      </c>
      <c r="L2608" t="s">
        <v>17173</v>
      </c>
      <c r="M2608" t="e">
        <f>VLOOKUP(L2608,lot!$A$3:$E$13372,3,0)</f>
        <v>#N/A</v>
      </c>
    </row>
    <row r="2609" spans="5:13" hidden="1" x14ac:dyDescent="0.25">
      <c r="E2609" t="s">
        <v>14501</v>
      </c>
      <c r="F2609">
        <f t="shared" si="80"/>
        <v>9</v>
      </c>
      <c r="G2609" s="11">
        <f t="shared" si="81"/>
        <v>9</v>
      </c>
      <c r="L2609" t="s">
        <v>14501</v>
      </c>
      <c r="M2609" t="e">
        <f>VLOOKUP(L2609,lot!$A$3:$E$13372,3,0)</f>
        <v>#N/A</v>
      </c>
    </row>
    <row r="2610" spans="5:13" hidden="1" x14ac:dyDescent="0.25">
      <c r="E2610" t="s">
        <v>17181</v>
      </c>
      <c r="F2610" t="e">
        <f t="shared" si="80"/>
        <v>#N/A</v>
      </c>
      <c r="G2610" s="11" t="str">
        <f t="shared" si="81"/>
        <v>0</v>
      </c>
      <c r="L2610" t="s">
        <v>17181</v>
      </c>
      <c r="M2610" t="e">
        <f>VLOOKUP(L2610,lot!$A$3:$E$13372,3,0)</f>
        <v>#N/A</v>
      </c>
    </row>
    <row r="2611" spans="5:13" hidden="1" x14ac:dyDescent="0.25">
      <c r="E2611" t="s">
        <v>17182</v>
      </c>
      <c r="F2611">
        <f t="shared" si="80"/>
        <v>1</v>
      </c>
      <c r="G2611" s="11">
        <f t="shared" si="81"/>
        <v>1</v>
      </c>
      <c r="L2611" t="s">
        <v>17182</v>
      </c>
      <c r="M2611" t="e">
        <f>VLOOKUP(L2611,lot!$A$3:$E$13372,3,0)</f>
        <v>#N/A</v>
      </c>
    </row>
    <row r="2612" spans="5:13" hidden="1" x14ac:dyDescent="0.25">
      <c r="E2612" t="s">
        <v>17183</v>
      </c>
      <c r="F2612">
        <f t="shared" si="80"/>
        <v>1560</v>
      </c>
      <c r="G2612" s="11">
        <f t="shared" si="81"/>
        <v>1560</v>
      </c>
      <c r="L2612" t="s">
        <v>17183</v>
      </c>
      <c r="M2612" t="e">
        <f>VLOOKUP(L2612,lot!$A$3:$E$13372,3,0)</f>
        <v>#N/A</v>
      </c>
    </row>
    <row r="2613" spans="5:13" hidden="1" x14ac:dyDescent="0.25">
      <c r="E2613" t="s">
        <v>17178</v>
      </c>
      <c r="F2613" t="e">
        <f t="shared" si="80"/>
        <v>#N/A</v>
      </c>
      <c r="G2613" s="11" t="str">
        <f t="shared" si="81"/>
        <v>0</v>
      </c>
      <c r="L2613" t="s">
        <v>17178</v>
      </c>
      <c r="M2613" t="e">
        <f>VLOOKUP(L2613,lot!$A$3:$E$13372,3,0)</f>
        <v>#N/A</v>
      </c>
    </row>
    <row r="2614" spans="5:13" hidden="1" x14ac:dyDescent="0.25">
      <c r="E2614" t="s">
        <v>17179</v>
      </c>
      <c r="F2614" t="e">
        <f t="shared" si="80"/>
        <v>#N/A</v>
      </c>
      <c r="G2614" s="11" t="str">
        <f t="shared" si="81"/>
        <v>0</v>
      </c>
      <c r="L2614" t="s">
        <v>17179</v>
      </c>
      <c r="M2614" t="e">
        <f>VLOOKUP(L2614,lot!$A$3:$E$13372,3,0)</f>
        <v>#N/A</v>
      </c>
    </row>
    <row r="2615" spans="5:13" hidden="1" x14ac:dyDescent="0.25">
      <c r="E2615" t="s">
        <v>17180</v>
      </c>
      <c r="F2615" t="e">
        <f t="shared" si="80"/>
        <v>#N/A</v>
      </c>
      <c r="G2615" s="11" t="str">
        <f t="shared" si="81"/>
        <v>0</v>
      </c>
      <c r="L2615" t="s">
        <v>17180</v>
      </c>
      <c r="M2615" t="e">
        <f>VLOOKUP(L2615,lot!$A$3:$E$13372,3,0)</f>
        <v>#N/A</v>
      </c>
    </row>
    <row r="2616" spans="5:13" hidden="1" x14ac:dyDescent="0.25">
      <c r="E2616" t="s">
        <v>17184</v>
      </c>
      <c r="F2616" t="e">
        <f t="shared" si="80"/>
        <v>#N/A</v>
      </c>
      <c r="G2616" s="11" t="str">
        <f t="shared" si="81"/>
        <v>0</v>
      </c>
      <c r="L2616" t="s">
        <v>17184</v>
      </c>
      <c r="M2616" t="e">
        <f>VLOOKUP(L2616,lot!$A$3:$E$13372,3,0)</f>
        <v>#N/A</v>
      </c>
    </row>
    <row r="2617" spans="5:13" hidden="1" x14ac:dyDescent="0.25">
      <c r="E2617" t="s">
        <v>17185</v>
      </c>
      <c r="F2617" t="e">
        <f t="shared" si="80"/>
        <v>#N/A</v>
      </c>
      <c r="G2617" s="11" t="str">
        <f t="shared" si="81"/>
        <v>0</v>
      </c>
      <c r="L2617" t="s">
        <v>17185</v>
      </c>
      <c r="M2617" t="e">
        <f>VLOOKUP(L2617,lot!$A$3:$E$13372,3,0)</f>
        <v>#N/A</v>
      </c>
    </row>
    <row r="2618" spans="5:13" hidden="1" x14ac:dyDescent="0.25">
      <c r="E2618" t="s">
        <v>17476</v>
      </c>
      <c r="F2618" t="e">
        <f t="shared" si="80"/>
        <v>#N/A</v>
      </c>
      <c r="G2618" s="11" t="str">
        <f t="shared" si="81"/>
        <v>0</v>
      </c>
      <c r="L2618" t="s">
        <v>17476</v>
      </c>
      <c r="M2618" t="e">
        <f>VLOOKUP(L2618,lot!$A$3:$E$13372,3,0)</f>
        <v>#N/A</v>
      </c>
    </row>
    <row r="2619" spans="5:13" hidden="1" x14ac:dyDescent="0.25">
      <c r="E2619" t="s">
        <v>14502</v>
      </c>
      <c r="F2619" t="e">
        <f t="shared" si="80"/>
        <v>#N/A</v>
      </c>
      <c r="G2619" s="11" t="str">
        <f t="shared" si="81"/>
        <v>0</v>
      </c>
      <c r="L2619" t="s">
        <v>14502</v>
      </c>
      <c r="M2619" t="e">
        <f>VLOOKUP(L2619,lot!$A$3:$E$13372,3,0)</f>
        <v>#N/A</v>
      </c>
    </row>
    <row r="2620" spans="5:13" hidden="1" x14ac:dyDescent="0.25">
      <c r="E2620" t="s">
        <v>17187</v>
      </c>
      <c r="F2620" t="e">
        <f t="shared" si="80"/>
        <v>#N/A</v>
      </c>
      <c r="G2620" s="11" t="str">
        <f t="shared" si="81"/>
        <v>0</v>
      </c>
      <c r="L2620" t="s">
        <v>17187</v>
      </c>
      <c r="M2620" t="e">
        <f>VLOOKUP(L2620,lot!$A$3:$E$13372,3,0)</f>
        <v>#N/A</v>
      </c>
    </row>
    <row r="2621" spans="5:13" hidden="1" x14ac:dyDescent="0.25">
      <c r="E2621" t="s">
        <v>17186</v>
      </c>
      <c r="F2621" t="e">
        <f t="shared" si="80"/>
        <v>#N/A</v>
      </c>
      <c r="G2621" s="11" t="str">
        <f t="shared" si="81"/>
        <v>0</v>
      </c>
      <c r="L2621" t="s">
        <v>17186</v>
      </c>
      <c r="M2621" t="e">
        <f>VLOOKUP(L2621,lot!$A$3:$E$13372,3,0)</f>
        <v>#N/A</v>
      </c>
    </row>
    <row r="2622" spans="5:13" hidden="1" x14ac:dyDescent="0.25">
      <c r="E2622" t="s">
        <v>17188</v>
      </c>
      <c r="F2622" t="e">
        <f t="shared" si="80"/>
        <v>#N/A</v>
      </c>
      <c r="G2622" s="11" t="str">
        <f t="shared" si="81"/>
        <v>0</v>
      </c>
      <c r="L2622" t="s">
        <v>17188</v>
      </c>
      <c r="M2622" t="e">
        <f>VLOOKUP(L2622,lot!$A$3:$E$13372,3,0)</f>
        <v>#N/A</v>
      </c>
    </row>
    <row r="2623" spans="5:13" hidden="1" x14ac:dyDescent="0.25">
      <c r="E2623" t="s">
        <v>17189</v>
      </c>
      <c r="F2623" t="e">
        <f t="shared" si="80"/>
        <v>#N/A</v>
      </c>
      <c r="G2623" s="11" t="str">
        <f t="shared" si="81"/>
        <v>0</v>
      </c>
      <c r="L2623" t="s">
        <v>17189</v>
      </c>
      <c r="M2623" t="e">
        <f>VLOOKUP(L2623,lot!$A$3:$E$13372,3,0)</f>
        <v>#N/A</v>
      </c>
    </row>
    <row r="2624" spans="5:13" hidden="1" x14ac:dyDescent="0.25">
      <c r="E2624" t="s">
        <v>17190</v>
      </c>
      <c r="F2624" t="e">
        <f t="shared" si="80"/>
        <v>#N/A</v>
      </c>
      <c r="G2624" s="11" t="str">
        <f t="shared" si="81"/>
        <v>0</v>
      </c>
      <c r="L2624" t="s">
        <v>17190</v>
      </c>
      <c r="M2624" t="e">
        <f>VLOOKUP(L2624,lot!$A$3:$E$13372,3,0)</f>
        <v>#N/A</v>
      </c>
    </row>
    <row r="2625" spans="5:13" hidden="1" x14ac:dyDescent="0.25">
      <c r="E2625" t="s">
        <v>17191</v>
      </c>
      <c r="F2625" t="e">
        <f t="shared" si="80"/>
        <v>#N/A</v>
      </c>
      <c r="G2625" s="11" t="str">
        <f t="shared" si="81"/>
        <v>0</v>
      </c>
      <c r="L2625" t="s">
        <v>17191</v>
      </c>
      <c r="M2625" t="e">
        <f>VLOOKUP(L2625,lot!$A$3:$E$13372,3,0)</f>
        <v>#N/A</v>
      </c>
    </row>
    <row r="2626" spans="5:13" hidden="1" x14ac:dyDescent="0.25">
      <c r="E2626" t="s">
        <v>17192</v>
      </c>
      <c r="F2626">
        <f t="shared" si="80"/>
        <v>4850</v>
      </c>
      <c r="G2626" s="11">
        <f t="shared" si="81"/>
        <v>4850</v>
      </c>
      <c r="L2626" t="s">
        <v>17192</v>
      </c>
      <c r="M2626" t="e">
        <f>VLOOKUP(L2626,lot!$A$3:$E$13372,3,0)</f>
        <v>#N/A</v>
      </c>
    </row>
    <row r="2627" spans="5:13" hidden="1" x14ac:dyDescent="0.25">
      <c r="E2627" t="s">
        <v>14503</v>
      </c>
      <c r="F2627">
        <f t="shared" ref="F2627:F2690" si="82">VLOOKUP(E2627,$B$2:$C$1866,2,0)</f>
        <v>1</v>
      </c>
      <c r="G2627" s="11">
        <f t="shared" ref="G2627:G2690" si="83">IF(ISNA(F2627),"0",F2627)</f>
        <v>1</v>
      </c>
      <c r="L2627" t="s">
        <v>14503</v>
      </c>
      <c r="M2627" t="e">
        <f>VLOOKUP(L2627,lot!$A$3:$E$13372,3,0)</f>
        <v>#N/A</v>
      </c>
    </row>
    <row r="2628" spans="5:13" hidden="1" x14ac:dyDescent="0.25">
      <c r="E2628" t="s">
        <v>17193</v>
      </c>
      <c r="F2628">
        <f t="shared" si="82"/>
        <v>989</v>
      </c>
      <c r="G2628" s="11">
        <f t="shared" si="83"/>
        <v>989</v>
      </c>
      <c r="L2628" t="s">
        <v>17193</v>
      </c>
      <c r="M2628" t="e">
        <f>VLOOKUP(L2628,lot!$A$3:$E$13372,3,0)</f>
        <v>#N/A</v>
      </c>
    </row>
    <row r="2629" spans="5:13" hidden="1" x14ac:dyDescent="0.25">
      <c r="E2629" t="s">
        <v>17194</v>
      </c>
      <c r="F2629">
        <f t="shared" si="82"/>
        <v>125</v>
      </c>
      <c r="G2629" s="11">
        <f t="shared" si="83"/>
        <v>125</v>
      </c>
      <c r="L2629" t="s">
        <v>17194</v>
      </c>
      <c r="M2629" t="e">
        <f>VLOOKUP(L2629,lot!$A$3:$E$13372,3,0)</f>
        <v>#N/A</v>
      </c>
    </row>
    <row r="2630" spans="5:13" hidden="1" x14ac:dyDescent="0.25">
      <c r="E2630" t="s">
        <v>17195</v>
      </c>
      <c r="F2630">
        <f t="shared" si="82"/>
        <v>90</v>
      </c>
      <c r="G2630" s="11">
        <f t="shared" si="83"/>
        <v>90</v>
      </c>
      <c r="L2630" t="s">
        <v>17195</v>
      </c>
      <c r="M2630" t="e">
        <f>VLOOKUP(L2630,lot!$A$3:$E$13372,3,0)</f>
        <v>#N/A</v>
      </c>
    </row>
    <row r="2631" spans="5:13" hidden="1" x14ac:dyDescent="0.25">
      <c r="E2631" t="s">
        <v>17196</v>
      </c>
      <c r="F2631">
        <f t="shared" si="82"/>
        <v>390</v>
      </c>
      <c r="G2631" s="11">
        <f t="shared" si="83"/>
        <v>390</v>
      </c>
      <c r="L2631" t="s">
        <v>17196</v>
      </c>
      <c r="M2631" t="e">
        <f>VLOOKUP(L2631,lot!$A$3:$E$13372,3,0)</f>
        <v>#N/A</v>
      </c>
    </row>
    <row r="2632" spans="5:13" hidden="1" x14ac:dyDescent="0.25">
      <c r="E2632" t="s">
        <v>17198</v>
      </c>
      <c r="F2632">
        <f t="shared" si="82"/>
        <v>300</v>
      </c>
      <c r="G2632" s="11">
        <f t="shared" si="83"/>
        <v>300</v>
      </c>
      <c r="L2632" t="s">
        <v>17198</v>
      </c>
      <c r="M2632" t="e">
        <f>VLOOKUP(L2632,lot!$A$3:$E$13372,3,0)</f>
        <v>#N/A</v>
      </c>
    </row>
    <row r="2633" spans="5:13" hidden="1" x14ac:dyDescent="0.25">
      <c r="E2633" t="s">
        <v>17199</v>
      </c>
      <c r="F2633">
        <f t="shared" si="82"/>
        <v>1700</v>
      </c>
      <c r="G2633" s="11">
        <f t="shared" si="83"/>
        <v>1700</v>
      </c>
      <c r="L2633" t="s">
        <v>17199</v>
      </c>
      <c r="M2633" t="e">
        <f>VLOOKUP(L2633,lot!$A$3:$E$13372,3,0)</f>
        <v>#N/A</v>
      </c>
    </row>
    <row r="2634" spans="5:13" hidden="1" x14ac:dyDescent="0.25">
      <c r="E2634" t="s">
        <v>17200</v>
      </c>
      <c r="F2634" t="e">
        <f t="shared" si="82"/>
        <v>#N/A</v>
      </c>
      <c r="G2634" s="11" t="str">
        <f t="shared" si="83"/>
        <v>0</v>
      </c>
      <c r="L2634" t="s">
        <v>17200</v>
      </c>
      <c r="M2634" t="e">
        <f>VLOOKUP(L2634,lot!$A$3:$E$13372,3,0)</f>
        <v>#N/A</v>
      </c>
    </row>
    <row r="2635" spans="5:13" hidden="1" x14ac:dyDescent="0.25">
      <c r="E2635" t="s">
        <v>14572</v>
      </c>
      <c r="F2635" t="e">
        <f t="shared" si="82"/>
        <v>#N/A</v>
      </c>
      <c r="G2635" s="11" t="str">
        <f t="shared" si="83"/>
        <v>0</v>
      </c>
      <c r="L2635" t="s">
        <v>14572</v>
      </c>
      <c r="M2635" t="e">
        <f>VLOOKUP(L2635,lot!$A$3:$E$13372,3,0)</f>
        <v>#N/A</v>
      </c>
    </row>
    <row r="2636" spans="5:13" hidden="1" x14ac:dyDescent="0.25">
      <c r="E2636" t="s">
        <v>14573</v>
      </c>
      <c r="F2636">
        <f t="shared" si="82"/>
        <v>255</v>
      </c>
      <c r="G2636" s="11">
        <f t="shared" si="83"/>
        <v>255</v>
      </c>
      <c r="L2636" t="s">
        <v>14573</v>
      </c>
      <c r="M2636" t="e">
        <f>VLOOKUP(L2636,lot!$A$3:$E$13372,3,0)</f>
        <v>#N/A</v>
      </c>
    </row>
    <row r="2637" spans="5:13" hidden="1" x14ac:dyDescent="0.25">
      <c r="E2637" t="s">
        <v>14574</v>
      </c>
      <c r="F2637" t="e">
        <f t="shared" si="82"/>
        <v>#N/A</v>
      </c>
      <c r="G2637" s="11" t="str">
        <f t="shared" si="83"/>
        <v>0</v>
      </c>
      <c r="L2637" t="s">
        <v>14574</v>
      </c>
      <c r="M2637" t="e">
        <f>VLOOKUP(L2637,lot!$A$3:$E$13372,3,0)</f>
        <v>#N/A</v>
      </c>
    </row>
    <row r="2638" spans="5:13" hidden="1" x14ac:dyDescent="0.25">
      <c r="E2638" t="s">
        <v>17207</v>
      </c>
      <c r="F2638" t="e">
        <f t="shared" si="82"/>
        <v>#N/A</v>
      </c>
      <c r="G2638" s="11" t="str">
        <f t="shared" si="83"/>
        <v>0</v>
      </c>
      <c r="L2638" t="s">
        <v>17207</v>
      </c>
      <c r="M2638" t="e">
        <f>VLOOKUP(L2638,lot!$A$3:$E$13372,3,0)</f>
        <v>#N/A</v>
      </c>
    </row>
    <row r="2639" spans="5:13" hidden="1" x14ac:dyDescent="0.25">
      <c r="E2639" t="s">
        <v>17203</v>
      </c>
      <c r="F2639" t="e">
        <f t="shared" si="82"/>
        <v>#N/A</v>
      </c>
      <c r="G2639" s="11" t="str">
        <f t="shared" si="83"/>
        <v>0</v>
      </c>
      <c r="L2639" t="s">
        <v>17203</v>
      </c>
      <c r="M2639" t="e">
        <f>VLOOKUP(L2639,lot!$A$3:$E$13372,3,0)</f>
        <v>#N/A</v>
      </c>
    </row>
    <row r="2640" spans="5:13" hidden="1" x14ac:dyDescent="0.25">
      <c r="E2640" t="s">
        <v>17204</v>
      </c>
      <c r="F2640" t="e">
        <f t="shared" si="82"/>
        <v>#N/A</v>
      </c>
      <c r="G2640" s="11" t="str">
        <f t="shared" si="83"/>
        <v>0</v>
      </c>
      <c r="L2640" t="s">
        <v>17204</v>
      </c>
      <c r="M2640" t="e">
        <f>VLOOKUP(L2640,lot!$A$3:$E$13372,3,0)</f>
        <v>#N/A</v>
      </c>
    </row>
    <row r="2641" spans="5:13" hidden="1" x14ac:dyDescent="0.25">
      <c r="E2641" t="s">
        <v>17205</v>
      </c>
      <c r="F2641" t="e">
        <f t="shared" si="82"/>
        <v>#N/A</v>
      </c>
      <c r="G2641" s="11" t="str">
        <f t="shared" si="83"/>
        <v>0</v>
      </c>
      <c r="L2641" t="s">
        <v>17205</v>
      </c>
      <c r="M2641" t="e">
        <f>VLOOKUP(L2641,lot!$A$3:$E$13372,3,0)</f>
        <v>#N/A</v>
      </c>
    </row>
    <row r="2642" spans="5:13" hidden="1" x14ac:dyDescent="0.25">
      <c r="E2642" t="s">
        <v>17206</v>
      </c>
      <c r="F2642" t="e">
        <f t="shared" si="82"/>
        <v>#N/A</v>
      </c>
      <c r="G2642" s="11" t="str">
        <f t="shared" si="83"/>
        <v>0</v>
      </c>
      <c r="L2642" t="s">
        <v>17206</v>
      </c>
      <c r="M2642" t="e">
        <f>VLOOKUP(L2642,lot!$A$3:$E$13372,3,0)</f>
        <v>#N/A</v>
      </c>
    </row>
    <row r="2643" spans="5:13" hidden="1" x14ac:dyDescent="0.25">
      <c r="E2643" t="s">
        <v>17201</v>
      </c>
      <c r="F2643" t="e">
        <f t="shared" si="82"/>
        <v>#N/A</v>
      </c>
      <c r="G2643" s="11" t="str">
        <f t="shared" si="83"/>
        <v>0</v>
      </c>
      <c r="L2643" t="s">
        <v>17201</v>
      </c>
      <c r="M2643" t="e">
        <f>VLOOKUP(L2643,lot!$A$3:$E$13372,3,0)</f>
        <v>#N/A</v>
      </c>
    </row>
    <row r="2644" spans="5:13" hidden="1" x14ac:dyDescent="0.25">
      <c r="E2644" t="s">
        <v>17202</v>
      </c>
      <c r="F2644" t="e">
        <f t="shared" si="82"/>
        <v>#N/A</v>
      </c>
      <c r="G2644" s="11" t="str">
        <f t="shared" si="83"/>
        <v>0</v>
      </c>
      <c r="L2644" t="s">
        <v>17202</v>
      </c>
      <c r="M2644" t="e">
        <f>VLOOKUP(L2644,lot!$A$3:$E$13372,3,0)</f>
        <v>#N/A</v>
      </c>
    </row>
    <row r="2645" spans="5:13" hidden="1" x14ac:dyDescent="0.25">
      <c r="E2645" t="s">
        <v>17209</v>
      </c>
      <c r="F2645" t="e">
        <f t="shared" si="82"/>
        <v>#N/A</v>
      </c>
      <c r="G2645" s="11" t="str">
        <f t="shared" si="83"/>
        <v>0</v>
      </c>
      <c r="L2645" t="s">
        <v>17209</v>
      </c>
      <c r="M2645" t="e">
        <f>VLOOKUP(L2645,lot!$A$3:$E$13372,3,0)</f>
        <v>#N/A</v>
      </c>
    </row>
    <row r="2646" spans="5:13" hidden="1" x14ac:dyDescent="0.25">
      <c r="E2646" t="s">
        <v>17208</v>
      </c>
      <c r="F2646">
        <f t="shared" si="82"/>
        <v>175</v>
      </c>
      <c r="G2646" s="11">
        <f t="shared" si="83"/>
        <v>175</v>
      </c>
      <c r="L2646" t="s">
        <v>17208</v>
      </c>
      <c r="M2646" t="e">
        <f>VLOOKUP(L2646,lot!$A$3:$E$13372,3,0)</f>
        <v>#N/A</v>
      </c>
    </row>
    <row r="2647" spans="5:13" hidden="1" x14ac:dyDescent="0.25">
      <c r="E2647" t="s">
        <v>17210</v>
      </c>
      <c r="F2647" t="e">
        <f t="shared" si="82"/>
        <v>#N/A</v>
      </c>
      <c r="G2647" s="11" t="str">
        <f t="shared" si="83"/>
        <v>0</v>
      </c>
      <c r="L2647" t="s">
        <v>17210</v>
      </c>
      <c r="M2647" t="e">
        <f>VLOOKUP(L2647,lot!$A$3:$E$13372,3,0)</f>
        <v>#N/A</v>
      </c>
    </row>
    <row r="2648" spans="5:13" hidden="1" x14ac:dyDescent="0.25">
      <c r="E2648" t="s">
        <v>17211</v>
      </c>
      <c r="F2648" t="e">
        <f t="shared" si="82"/>
        <v>#N/A</v>
      </c>
      <c r="G2648" s="11" t="str">
        <f t="shared" si="83"/>
        <v>0</v>
      </c>
      <c r="L2648" t="s">
        <v>17211</v>
      </c>
      <c r="M2648" t="e">
        <f>VLOOKUP(L2648,lot!$A$3:$E$13372,3,0)</f>
        <v>#N/A</v>
      </c>
    </row>
    <row r="2649" spans="5:13" hidden="1" x14ac:dyDescent="0.25">
      <c r="E2649" t="s">
        <v>17212</v>
      </c>
      <c r="F2649">
        <f t="shared" si="82"/>
        <v>131200</v>
      </c>
      <c r="G2649" s="11">
        <f t="shared" si="83"/>
        <v>131200</v>
      </c>
      <c r="L2649" t="s">
        <v>17212</v>
      </c>
      <c r="M2649" t="e">
        <f>VLOOKUP(L2649,lot!$A$3:$E$13372,3,0)</f>
        <v>#N/A</v>
      </c>
    </row>
    <row r="2650" spans="5:13" hidden="1" x14ac:dyDescent="0.25">
      <c r="E2650" t="s">
        <v>17213</v>
      </c>
      <c r="F2650" t="e">
        <f t="shared" si="82"/>
        <v>#N/A</v>
      </c>
      <c r="G2650" s="11" t="str">
        <f t="shared" si="83"/>
        <v>0</v>
      </c>
      <c r="L2650" t="s">
        <v>17213</v>
      </c>
      <c r="M2650" t="e">
        <f>VLOOKUP(L2650,lot!$A$3:$E$13372,3,0)</f>
        <v>#N/A</v>
      </c>
    </row>
    <row r="2651" spans="5:13" hidden="1" x14ac:dyDescent="0.25">
      <c r="E2651" t="s">
        <v>17217</v>
      </c>
      <c r="F2651" t="e">
        <f t="shared" si="82"/>
        <v>#N/A</v>
      </c>
      <c r="G2651" s="11" t="str">
        <f t="shared" si="83"/>
        <v>0</v>
      </c>
      <c r="L2651" t="s">
        <v>17217</v>
      </c>
      <c r="M2651" t="e">
        <f>VLOOKUP(L2651,lot!$A$3:$E$13372,3,0)</f>
        <v>#N/A</v>
      </c>
    </row>
    <row r="2652" spans="5:13" hidden="1" x14ac:dyDescent="0.25">
      <c r="E2652" t="s">
        <v>17215</v>
      </c>
      <c r="F2652" t="e">
        <f t="shared" si="82"/>
        <v>#N/A</v>
      </c>
      <c r="G2652" s="11" t="str">
        <f t="shared" si="83"/>
        <v>0</v>
      </c>
      <c r="L2652" t="s">
        <v>17215</v>
      </c>
      <c r="M2652" t="e">
        <f>VLOOKUP(L2652,lot!$A$3:$E$13372,3,0)</f>
        <v>#N/A</v>
      </c>
    </row>
    <row r="2653" spans="5:13" hidden="1" x14ac:dyDescent="0.25">
      <c r="E2653" t="s">
        <v>17218</v>
      </c>
      <c r="F2653">
        <f t="shared" si="82"/>
        <v>7055</v>
      </c>
      <c r="G2653" s="11">
        <f t="shared" si="83"/>
        <v>7055</v>
      </c>
      <c r="L2653" t="s">
        <v>17218</v>
      </c>
      <c r="M2653" t="e">
        <f>VLOOKUP(L2653,lot!$A$3:$E$13372,3,0)</f>
        <v>#N/A</v>
      </c>
    </row>
    <row r="2654" spans="5:13" hidden="1" x14ac:dyDescent="0.25">
      <c r="E2654" t="s">
        <v>17216</v>
      </c>
      <c r="F2654">
        <f t="shared" si="82"/>
        <v>2200</v>
      </c>
      <c r="G2654" s="11">
        <f t="shared" si="83"/>
        <v>2200</v>
      </c>
      <c r="L2654" t="s">
        <v>17216</v>
      </c>
      <c r="M2654" t="e">
        <f>VLOOKUP(L2654,lot!$A$3:$E$13372,3,0)</f>
        <v>#N/A</v>
      </c>
    </row>
    <row r="2655" spans="5:13" hidden="1" x14ac:dyDescent="0.25">
      <c r="E2655" t="s">
        <v>14505</v>
      </c>
      <c r="F2655">
        <f t="shared" si="82"/>
        <v>46</v>
      </c>
      <c r="G2655" s="11">
        <f t="shared" si="83"/>
        <v>46</v>
      </c>
      <c r="L2655" t="s">
        <v>14505</v>
      </c>
      <c r="M2655" t="e">
        <f>VLOOKUP(L2655,lot!$A$3:$E$13372,3,0)</f>
        <v>#N/A</v>
      </c>
    </row>
    <row r="2656" spans="5:13" hidden="1" x14ac:dyDescent="0.25">
      <c r="E2656" t="s">
        <v>14506</v>
      </c>
      <c r="F2656">
        <f t="shared" si="82"/>
        <v>2</v>
      </c>
      <c r="G2656" s="11">
        <f t="shared" si="83"/>
        <v>2</v>
      </c>
      <c r="L2656" t="s">
        <v>14506</v>
      </c>
      <c r="M2656" t="e">
        <f>VLOOKUP(L2656,lot!$A$3:$E$13372,3,0)</f>
        <v>#N/A</v>
      </c>
    </row>
    <row r="2657" spans="5:13" hidden="1" x14ac:dyDescent="0.25">
      <c r="E2657" t="s">
        <v>14507</v>
      </c>
      <c r="F2657">
        <f t="shared" si="82"/>
        <v>36</v>
      </c>
      <c r="G2657" s="11">
        <f t="shared" si="83"/>
        <v>36</v>
      </c>
      <c r="L2657" t="s">
        <v>14507</v>
      </c>
      <c r="M2657" t="e">
        <f>VLOOKUP(L2657,lot!$A$3:$E$13372,3,0)</f>
        <v>#N/A</v>
      </c>
    </row>
    <row r="2658" spans="5:13" hidden="1" x14ac:dyDescent="0.25">
      <c r="E2658" t="s">
        <v>17219</v>
      </c>
      <c r="F2658" t="e">
        <f t="shared" si="82"/>
        <v>#N/A</v>
      </c>
      <c r="G2658" s="11" t="str">
        <f t="shared" si="83"/>
        <v>0</v>
      </c>
      <c r="L2658" t="s">
        <v>17219</v>
      </c>
      <c r="M2658" t="e">
        <f>VLOOKUP(L2658,lot!$A$3:$E$13372,3,0)</f>
        <v>#N/A</v>
      </c>
    </row>
    <row r="2659" spans="5:13" hidden="1" x14ac:dyDescent="0.25">
      <c r="E2659" t="s">
        <v>17220</v>
      </c>
      <c r="F2659" t="e">
        <f t="shared" si="82"/>
        <v>#N/A</v>
      </c>
      <c r="G2659" s="11" t="str">
        <f t="shared" si="83"/>
        <v>0</v>
      </c>
      <c r="L2659" t="s">
        <v>17220</v>
      </c>
      <c r="M2659" t="e">
        <f>VLOOKUP(L2659,lot!$A$3:$E$13372,3,0)</f>
        <v>#N/A</v>
      </c>
    </row>
    <row r="2660" spans="5:13" hidden="1" x14ac:dyDescent="0.25">
      <c r="E2660" t="s">
        <v>17221</v>
      </c>
      <c r="F2660" t="e">
        <f t="shared" si="82"/>
        <v>#N/A</v>
      </c>
      <c r="G2660" s="11" t="str">
        <f t="shared" si="83"/>
        <v>0</v>
      </c>
      <c r="L2660" t="s">
        <v>17221</v>
      </c>
      <c r="M2660" t="e">
        <f>VLOOKUP(L2660,lot!$A$3:$E$13372,3,0)</f>
        <v>#N/A</v>
      </c>
    </row>
    <row r="2661" spans="5:13" hidden="1" x14ac:dyDescent="0.25">
      <c r="E2661" t="s">
        <v>17222</v>
      </c>
      <c r="F2661">
        <f t="shared" si="82"/>
        <v>680</v>
      </c>
      <c r="G2661" s="11">
        <f t="shared" si="83"/>
        <v>680</v>
      </c>
      <c r="L2661" t="s">
        <v>17222</v>
      </c>
      <c r="M2661" t="e">
        <f>VLOOKUP(L2661,lot!$A$3:$E$13372,3,0)</f>
        <v>#N/A</v>
      </c>
    </row>
    <row r="2662" spans="5:13" hidden="1" x14ac:dyDescent="0.25">
      <c r="E2662" t="s">
        <v>17223</v>
      </c>
      <c r="F2662">
        <f t="shared" si="82"/>
        <v>9</v>
      </c>
      <c r="G2662" s="11">
        <f t="shared" si="83"/>
        <v>9</v>
      </c>
      <c r="L2662" t="s">
        <v>17223</v>
      </c>
      <c r="M2662" t="e">
        <f>VLOOKUP(L2662,lot!$A$3:$E$13372,3,0)</f>
        <v>#N/A</v>
      </c>
    </row>
    <row r="2663" spans="5:13" hidden="1" x14ac:dyDescent="0.25">
      <c r="E2663" t="s">
        <v>17224</v>
      </c>
      <c r="F2663">
        <f t="shared" si="82"/>
        <v>880</v>
      </c>
      <c r="G2663" s="11">
        <f t="shared" si="83"/>
        <v>880</v>
      </c>
      <c r="L2663" t="s">
        <v>17224</v>
      </c>
      <c r="M2663" t="e">
        <f>VLOOKUP(L2663,lot!$A$3:$E$13372,3,0)</f>
        <v>#N/A</v>
      </c>
    </row>
    <row r="2664" spans="5:13" hidden="1" x14ac:dyDescent="0.25">
      <c r="E2664" t="s">
        <v>17225</v>
      </c>
      <c r="F2664">
        <f t="shared" si="82"/>
        <v>1100</v>
      </c>
      <c r="G2664" s="11">
        <f t="shared" si="83"/>
        <v>1100</v>
      </c>
      <c r="L2664" t="s">
        <v>17225</v>
      </c>
      <c r="M2664" t="e">
        <f>VLOOKUP(L2664,lot!$A$3:$E$13372,3,0)</f>
        <v>#N/A</v>
      </c>
    </row>
    <row r="2665" spans="5:13" hidden="1" x14ac:dyDescent="0.25">
      <c r="E2665" t="s">
        <v>14508</v>
      </c>
      <c r="F2665">
        <f t="shared" si="82"/>
        <v>5</v>
      </c>
      <c r="G2665" s="11">
        <f t="shared" si="83"/>
        <v>5</v>
      </c>
      <c r="L2665" t="s">
        <v>14508</v>
      </c>
      <c r="M2665" t="e">
        <f>VLOOKUP(L2665,lot!$A$3:$E$13372,3,0)</f>
        <v>#N/A</v>
      </c>
    </row>
    <row r="2666" spans="5:13" hidden="1" x14ac:dyDescent="0.25">
      <c r="E2666" t="s">
        <v>17226</v>
      </c>
      <c r="F2666" t="e">
        <f t="shared" si="82"/>
        <v>#N/A</v>
      </c>
      <c r="G2666" s="11" t="str">
        <f t="shared" si="83"/>
        <v>0</v>
      </c>
      <c r="L2666" t="s">
        <v>17226</v>
      </c>
      <c r="M2666" t="e">
        <f>VLOOKUP(L2666,lot!$A$3:$E$13372,3,0)</f>
        <v>#N/A</v>
      </c>
    </row>
    <row r="2667" spans="5:13" hidden="1" x14ac:dyDescent="0.25">
      <c r="E2667" t="s">
        <v>17227</v>
      </c>
      <c r="F2667" t="e">
        <f t="shared" si="82"/>
        <v>#N/A</v>
      </c>
      <c r="G2667" s="11" t="str">
        <f t="shared" si="83"/>
        <v>0</v>
      </c>
      <c r="L2667" t="s">
        <v>17227</v>
      </c>
      <c r="M2667" t="e">
        <f>VLOOKUP(L2667,lot!$A$3:$E$13372,3,0)</f>
        <v>#N/A</v>
      </c>
    </row>
    <row r="2668" spans="5:13" hidden="1" x14ac:dyDescent="0.25">
      <c r="E2668" t="s">
        <v>17236</v>
      </c>
      <c r="F2668" t="e">
        <f t="shared" si="82"/>
        <v>#N/A</v>
      </c>
      <c r="G2668" s="11" t="str">
        <f t="shared" si="83"/>
        <v>0</v>
      </c>
      <c r="L2668" t="s">
        <v>17236</v>
      </c>
      <c r="M2668" t="e">
        <f>VLOOKUP(L2668,lot!$A$3:$E$13372,3,0)</f>
        <v>#N/A</v>
      </c>
    </row>
    <row r="2669" spans="5:13" hidden="1" x14ac:dyDescent="0.25">
      <c r="E2669" t="s">
        <v>17235</v>
      </c>
      <c r="F2669" t="e">
        <f t="shared" si="82"/>
        <v>#N/A</v>
      </c>
      <c r="G2669" s="11" t="str">
        <f t="shared" si="83"/>
        <v>0</v>
      </c>
      <c r="L2669" t="s">
        <v>17235</v>
      </c>
      <c r="M2669" t="e">
        <f>VLOOKUP(L2669,lot!$A$3:$E$13372,3,0)</f>
        <v>#N/A</v>
      </c>
    </row>
    <row r="2670" spans="5:13" hidden="1" x14ac:dyDescent="0.25">
      <c r="E2670" t="s">
        <v>14509</v>
      </c>
      <c r="F2670" t="e">
        <f t="shared" si="82"/>
        <v>#N/A</v>
      </c>
      <c r="G2670" s="11" t="str">
        <f t="shared" si="83"/>
        <v>0</v>
      </c>
      <c r="L2670" t="s">
        <v>14509</v>
      </c>
      <c r="M2670" t="e">
        <f>VLOOKUP(L2670,lot!$A$3:$E$13372,3,0)</f>
        <v>#N/A</v>
      </c>
    </row>
    <row r="2671" spans="5:13" hidden="1" x14ac:dyDescent="0.25">
      <c r="E2671" t="s">
        <v>17234</v>
      </c>
      <c r="F2671" t="e">
        <f t="shared" si="82"/>
        <v>#N/A</v>
      </c>
      <c r="G2671" s="11" t="str">
        <f t="shared" si="83"/>
        <v>0</v>
      </c>
      <c r="L2671" t="s">
        <v>17234</v>
      </c>
      <c r="M2671" t="e">
        <f>VLOOKUP(L2671,lot!$A$3:$E$13372,3,0)</f>
        <v>#N/A</v>
      </c>
    </row>
    <row r="2672" spans="5:13" hidden="1" x14ac:dyDescent="0.25">
      <c r="E2672" t="s">
        <v>17232</v>
      </c>
      <c r="F2672" t="e">
        <f t="shared" si="82"/>
        <v>#N/A</v>
      </c>
      <c r="G2672" s="11" t="str">
        <f t="shared" si="83"/>
        <v>0</v>
      </c>
      <c r="L2672" t="s">
        <v>17232</v>
      </c>
      <c r="M2672" t="e">
        <f>VLOOKUP(L2672,lot!$A$3:$E$13372,3,0)</f>
        <v>#N/A</v>
      </c>
    </row>
    <row r="2673" spans="5:13" hidden="1" x14ac:dyDescent="0.25">
      <c r="E2673" t="s">
        <v>17228</v>
      </c>
      <c r="F2673" t="e">
        <f t="shared" si="82"/>
        <v>#N/A</v>
      </c>
      <c r="G2673" s="11" t="str">
        <f t="shared" si="83"/>
        <v>0</v>
      </c>
      <c r="L2673" t="s">
        <v>17228</v>
      </c>
      <c r="M2673" t="e">
        <f>VLOOKUP(L2673,lot!$A$3:$E$13372,3,0)</f>
        <v>#N/A</v>
      </c>
    </row>
    <row r="2674" spans="5:13" hidden="1" x14ac:dyDescent="0.25">
      <c r="E2674" t="s">
        <v>17229</v>
      </c>
      <c r="F2674" t="e">
        <f t="shared" si="82"/>
        <v>#N/A</v>
      </c>
      <c r="G2674" s="11" t="str">
        <f t="shared" si="83"/>
        <v>0</v>
      </c>
      <c r="L2674" t="s">
        <v>17229</v>
      </c>
      <c r="M2674" t="e">
        <f>VLOOKUP(L2674,lot!$A$3:$E$13372,3,0)</f>
        <v>#N/A</v>
      </c>
    </row>
    <row r="2675" spans="5:13" hidden="1" x14ac:dyDescent="0.25">
      <c r="E2675" t="s">
        <v>17230</v>
      </c>
      <c r="F2675">
        <f t="shared" si="82"/>
        <v>794</v>
      </c>
      <c r="G2675" s="11">
        <f t="shared" si="83"/>
        <v>794</v>
      </c>
      <c r="L2675" t="s">
        <v>17230</v>
      </c>
      <c r="M2675" t="e">
        <f>VLOOKUP(L2675,lot!$A$3:$E$13372,3,0)</f>
        <v>#N/A</v>
      </c>
    </row>
    <row r="2676" spans="5:13" hidden="1" x14ac:dyDescent="0.25">
      <c r="E2676" t="s">
        <v>17231</v>
      </c>
      <c r="F2676">
        <f t="shared" si="82"/>
        <v>20520</v>
      </c>
      <c r="G2676" s="11">
        <f t="shared" si="83"/>
        <v>20520</v>
      </c>
      <c r="L2676" t="s">
        <v>17231</v>
      </c>
      <c r="M2676" t="e">
        <f>VLOOKUP(L2676,lot!$A$3:$E$13372,3,0)</f>
        <v>#N/A</v>
      </c>
    </row>
    <row r="2677" spans="5:13" hidden="1" x14ac:dyDescent="0.25">
      <c r="E2677" t="s">
        <v>17233</v>
      </c>
      <c r="F2677">
        <f t="shared" si="82"/>
        <v>12840</v>
      </c>
      <c r="G2677" s="11">
        <f t="shared" si="83"/>
        <v>12840</v>
      </c>
      <c r="L2677" t="s">
        <v>17233</v>
      </c>
      <c r="M2677" t="e">
        <f>VLOOKUP(L2677,lot!$A$3:$E$13372,3,0)</f>
        <v>#N/A</v>
      </c>
    </row>
    <row r="2678" spans="5:13" hidden="1" x14ac:dyDescent="0.25">
      <c r="E2678" t="s">
        <v>17237</v>
      </c>
      <c r="F2678" t="e">
        <f t="shared" si="82"/>
        <v>#N/A</v>
      </c>
      <c r="G2678" s="11" t="str">
        <f t="shared" si="83"/>
        <v>0</v>
      </c>
      <c r="L2678" t="s">
        <v>17237</v>
      </c>
      <c r="M2678" t="e">
        <f>VLOOKUP(L2678,lot!$A$3:$E$13372,3,0)</f>
        <v>#N/A</v>
      </c>
    </row>
    <row r="2679" spans="5:13" hidden="1" x14ac:dyDescent="0.25">
      <c r="E2679" t="s">
        <v>17238</v>
      </c>
      <c r="F2679" t="e">
        <f t="shared" si="82"/>
        <v>#N/A</v>
      </c>
      <c r="G2679" s="11" t="str">
        <f t="shared" si="83"/>
        <v>0</v>
      </c>
      <c r="L2679" t="s">
        <v>17238</v>
      </c>
      <c r="M2679" t="e">
        <f>VLOOKUP(L2679,lot!$A$3:$E$13372,3,0)</f>
        <v>#N/A</v>
      </c>
    </row>
    <row r="2680" spans="5:13" hidden="1" x14ac:dyDescent="0.25">
      <c r="E2680" t="s">
        <v>17251</v>
      </c>
      <c r="F2680" t="e">
        <f t="shared" si="82"/>
        <v>#N/A</v>
      </c>
      <c r="G2680" s="11" t="str">
        <f t="shared" si="83"/>
        <v>0</v>
      </c>
      <c r="L2680" t="s">
        <v>17251</v>
      </c>
      <c r="M2680" t="e">
        <f>VLOOKUP(L2680,lot!$A$3:$E$13372,3,0)</f>
        <v>#N/A</v>
      </c>
    </row>
    <row r="2681" spans="5:13" hidden="1" x14ac:dyDescent="0.25">
      <c r="E2681" t="s">
        <v>17252</v>
      </c>
      <c r="F2681">
        <f t="shared" si="82"/>
        <v>70</v>
      </c>
      <c r="G2681" s="11">
        <f t="shared" si="83"/>
        <v>70</v>
      </c>
      <c r="L2681" t="s">
        <v>17252</v>
      </c>
      <c r="M2681" t="e">
        <f>VLOOKUP(L2681,lot!$A$3:$E$13372,3,0)</f>
        <v>#N/A</v>
      </c>
    </row>
    <row r="2682" spans="5:13" hidden="1" x14ac:dyDescent="0.25">
      <c r="E2682" t="s">
        <v>17250</v>
      </c>
      <c r="F2682">
        <f t="shared" si="82"/>
        <v>2</v>
      </c>
      <c r="G2682" s="11">
        <f t="shared" si="83"/>
        <v>2</v>
      </c>
      <c r="L2682" t="s">
        <v>17250</v>
      </c>
      <c r="M2682" t="e">
        <f>VLOOKUP(L2682,lot!$A$3:$E$13372,3,0)</f>
        <v>#N/A</v>
      </c>
    </row>
    <row r="2683" spans="5:13" hidden="1" x14ac:dyDescent="0.25">
      <c r="E2683" t="s">
        <v>17245</v>
      </c>
      <c r="F2683" t="e">
        <f t="shared" si="82"/>
        <v>#N/A</v>
      </c>
      <c r="G2683" s="11" t="str">
        <f t="shared" si="83"/>
        <v>0</v>
      </c>
      <c r="L2683" t="s">
        <v>17245</v>
      </c>
      <c r="M2683" t="e">
        <f>VLOOKUP(L2683,lot!$A$3:$E$13372,3,0)</f>
        <v>#N/A</v>
      </c>
    </row>
    <row r="2684" spans="5:13" hidden="1" x14ac:dyDescent="0.25">
      <c r="E2684" t="s">
        <v>17246</v>
      </c>
      <c r="F2684" t="e">
        <f t="shared" si="82"/>
        <v>#N/A</v>
      </c>
      <c r="G2684" s="11" t="str">
        <f t="shared" si="83"/>
        <v>0</v>
      </c>
      <c r="L2684" t="s">
        <v>17246</v>
      </c>
      <c r="M2684" t="e">
        <f>VLOOKUP(L2684,lot!$A$3:$E$13372,3,0)</f>
        <v>#N/A</v>
      </c>
    </row>
    <row r="2685" spans="5:13" hidden="1" x14ac:dyDescent="0.25">
      <c r="E2685" t="s">
        <v>17244</v>
      </c>
      <c r="F2685">
        <f t="shared" si="82"/>
        <v>880</v>
      </c>
      <c r="G2685" s="11">
        <f t="shared" si="83"/>
        <v>880</v>
      </c>
      <c r="L2685" t="s">
        <v>17244</v>
      </c>
      <c r="M2685" t="e">
        <f>VLOOKUP(L2685,lot!$A$3:$E$13372,3,0)</f>
        <v>#N/A</v>
      </c>
    </row>
    <row r="2686" spans="5:13" hidden="1" x14ac:dyDescent="0.25">
      <c r="E2686" t="s">
        <v>17248</v>
      </c>
      <c r="F2686" t="e">
        <f t="shared" si="82"/>
        <v>#N/A</v>
      </c>
      <c r="G2686" s="11" t="str">
        <f t="shared" si="83"/>
        <v>0</v>
      </c>
      <c r="L2686" t="s">
        <v>17248</v>
      </c>
      <c r="M2686" t="e">
        <f>VLOOKUP(L2686,lot!$A$3:$E$13372,3,0)</f>
        <v>#N/A</v>
      </c>
    </row>
    <row r="2687" spans="5:13" hidden="1" x14ac:dyDescent="0.25">
      <c r="E2687" t="s">
        <v>17249</v>
      </c>
      <c r="F2687">
        <f t="shared" si="82"/>
        <v>436</v>
      </c>
      <c r="G2687" s="11">
        <f t="shared" si="83"/>
        <v>436</v>
      </c>
      <c r="L2687" t="s">
        <v>17249</v>
      </c>
      <c r="M2687" t="e">
        <f>VLOOKUP(L2687,lot!$A$3:$E$13372,3,0)</f>
        <v>#N/A</v>
      </c>
    </row>
    <row r="2688" spans="5:13" hidden="1" x14ac:dyDescent="0.25">
      <c r="E2688" t="s">
        <v>17239</v>
      </c>
      <c r="F2688">
        <f t="shared" si="82"/>
        <v>220</v>
      </c>
      <c r="G2688" s="11">
        <f t="shared" si="83"/>
        <v>220</v>
      </c>
      <c r="L2688" t="s">
        <v>17239</v>
      </c>
      <c r="M2688" t="e">
        <f>VLOOKUP(L2688,lot!$A$3:$E$13372,3,0)</f>
        <v>#N/A</v>
      </c>
    </row>
    <row r="2689" spans="5:13" hidden="1" x14ac:dyDescent="0.25">
      <c r="E2689" t="s">
        <v>17240</v>
      </c>
      <c r="F2689">
        <f t="shared" si="82"/>
        <v>20</v>
      </c>
      <c r="G2689" s="11">
        <f t="shared" si="83"/>
        <v>20</v>
      </c>
      <c r="L2689" t="s">
        <v>17240</v>
      </c>
      <c r="M2689" t="e">
        <f>VLOOKUP(L2689,lot!$A$3:$E$13372,3,0)</f>
        <v>#N/A</v>
      </c>
    </row>
    <row r="2690" spans="5:13" hidden="1" x14ac:dyDescent="0.25">
      <c r="E2690" t="s">
        <v>17241</v>
      </c>
      <c r="F2690">
        <f t="shared" si="82"/>
        <v>50</v>
      </c>
      <c r="G2690" s="11">
        <f t="shared" si="83"/>
        <v>50</v>
      </c>
      <c r="L2690" t="s">
        <v>17241</v>
      </c>
      <c r="M2690" t="e">
        <f>VLOOKUP(L2690,lot!$A$3:$E$13372,3,0)</f>
        <v>#N/A</v>
      </c>
    </row>
    <row r="2691" spans="5:13" hidden="1" x14ac:dyDescent="0.25">
      <c r="E2691" t="s">
        <v>17242</v>
      </c>
      <c r="F2691" t="e">
        <f t="shared" ref="F2691:F2754" si="84">VLOOKUP(E2691,$B$2:$C$1866,2,0)</f>
        <v>#N/A</v>
      </c>
      <c r="G2691" s="11" t="str">
        <f t="shared" ref="G2691:G2754" si="85">IF(ISNA(F2691),"0",F2691)</f>
        <v>0</v>
      </c>
      <c r="L2691" t="s">
        <v>17242</v>
      </c>
      <c r="M2691" t="e">
        <f>VLOOKUP(L2691,lot!$A$3:$E$13372,3,0)</f>
        <v>#N/A</v>
      </c>
    </row>
    <row r="2692" spans="5:13" hidden="1" x14ac:dyDescent="0.25">
      <c r="E2692" t="s">
        <v>17243</v>
      </c>
      <c r="F2692" t="e">
        <f t="shared" si="84"/>
        <v>#N/A</v>
      </c>
      <c r="G2692" s="11" t="str">
        <f t="shared" si="85"/>
        <v>0</v>
      </c>
      <c r="L2692" t="s">
        <v>17243</v>
      </c>
      <c r="M2692" t="e">
        <f>VLOOKUP(L2692,lot!$A$3:$E$13372,3,0)</f>
        <v>#N/A</v>
      </c>
    </row>
    <row r="2693" spans="5:13" hidden="1" x14ac:dyDescent="0.25">
      <c r="E2693" t="s">
        <v>17255</v>
      </c>
      <c r="F2693" t="e">
        <f t="shared" si="84"/>
        <v>#N/A</v>
      </c>
      <c r="G2693" s="11" t="str">
        <f t="shared" si="85"/>
        <v>0</v>
      </c>
      <c r="L2693" t="s">
        <v>17255</v>
      </c>
      <c r="M2693" t="e">
        <f>VLOOKUP(L2693,lot!$A$3:$E$13372,3,0)</f>
        <v>#N/A</v>
      </c>
    </row>
    <row r="2694" spans="5:13" hidden="1" x14ac:dyDescent="0.25">
      <c r="E2694" t="s">
        <v>17259</v>
      </c>
      <c r="F2694" t="e">
        <f t="shared" si="84"/>
        <v>#N/A</v>
      </c>
      <c r="G2694" s="11" t="str">
        <f t="shared" si="85"/>
        <v>0</v>
      </c>
      <c r="L2694" t="s">
        <v>17259</v>
      </c>
      <c r="M2694" t="e">
        <f>VLOOKUP(L2694,lot!$A$3:$E$13372,3,0)</f>
        <v>#N/A</v>
      </c>
    </row>
    <row r="2695" spans="5:13" hidden="1" x14ac:dyDescent="0.25">
      <c r="E2695" t="s">
        <v>17257</v>
      </c>
      <c r="F2695" t="e">
        <f t="shared" si="84"/>
        <v>#N/A</v>
      </c>
      <c r="G2695" s="11" t="str">
        <f t="shared" si="85"/>
        <v>0</v>
      </c>
      <c r="L2695" t="s">
        <v>17257</v>
      </c>
      <c r="M2695" t="e">
        <f>VLOOKUP(L2695,lot!$A$3:$E$13372,3,0)</f>
        <v>#N/A</v>
      </c>
    </row>
    <row r="2696" spans="5:13" hidden="1" x14ac:dyDescent="0.25">
      <c r="E2696" t="s">
        <v>17258</v>
      </c>
      <c r="F2696">
        <f t="shared" si="84"/>
        <v>64</v>
      </c>
      <c r="G2696" s="11">
        <f t="shared" si="85"/>
        <v>64</v>
      </c>
      <c r="L2696" t="s">
        <v>17258</v>
      </c>
      <c r="M2696" t="e">
        <f>VLOOKUP(L2696,lot!$A$3:$E$13372,3,0)</f>
        <v>#N/A</v>
      </c>
    </row>
    <row r="2697" spans="5:13" hidden="1" x14ac:dyDescent="0.25">
      <c r="E2697" t="s">
        <v>17260</v>
      </c>
      <c r="F2697">
        <f t="shared" si="84"/>
        <v>196</v>
      </c>
      <c r="G2697" s="11">
        <f t="shared" si="85"/>
        <v>196</v>
      </c>
      <c r="L2697" t="s">
        <v>17260</v>
      </c>
      <c r="M2697" t="e">
        <f>VLOOKUP(L2697,lot!$A$3:$E$13372,3,0)</f>
        <v>#N/A</v>
      </c>
    </row>
    <row r="2698" spans="5:13" hidden="1" x14ac:dyDescent="0.25">
      <c r="E2698" t="s">
        <v>14510</v>
      </c>
      <c r="F2698">
        <f t="shared" si="84"/>
        <v>91</v>
      </c>
      <c r="G2698" s="11">
        <f t="shared" si="85"/>
        <v>91</v>
      </c>
      <c r="L2698" t="s">
        <v>14510</v>
      </c>
      <c r="M2698" t="e">
        <f>VLOOKUP(L2698,lot!$A$3:$E$13372,3,0)</f>
        <v>#N/A</v>
      </c>
    </row>
    <row r="2699" spans="5:13" hidden="1" x14ac:dyDescent="0.25">
      <c r="E2699" t="s">
        <v>17263</v>
      </c>
      <c r="F2699" t="e">
        <f t="shared" si="84"/>
        <v>#N/A</v>
      </c>
      <c r="G2699" s="11" t="str">
        <f t="shared" si="85"/>
        <v>0</v>
      </c>
      <c r="L2699" t="s">
        <v>17263</v>
      </c>
      <c r="M2699" t="e">
        <f>VLOOKUP(L2699,lot!$A$3:$E$13372,3,0)</f>
        <v>#N/A</v>
      </c>
    </row>
    <row r="2700" spans="5:13" hidden="1" x14ac:dyDescent="0.25">
      <c r="E2700" t="s">
        <v>17264</v>
      </c>
      <c r="F2700" t="e">
        <f t="shared" si="84"/>
        <v>#N/A</v>
      </c>
      <c r="G2700" s="11" t="str">
        <f t="shared" si="85"/>
        <v>0</v>
      </c>
      <c r="L2700" t="s">
        <v>17264</v>
      </c>
      <c r="M2700" t="e">
        <f>VLOOKUP(L2700,lot!$A$3:$E$13372,3,0)</f>
        <v>#N/A</v>
      </c>
    </row>
    <row r="2701" spans="5:13" hidden="1" x14ac:dyDescent="0.25">
      <c r="E2701" t="s">
        <v>17265</v>
      </c>
      <c r="F2701" t="e">
        <f t="shared" si="84"/>
        <v>#N/A</v>
      </c>
      <c r="G2701" s="11" t="str">
        <f t="shared" si="85"/>
        <v>0</v>
      </c>
      <c r="L2701" t="s">
        <v>17265</v>
      </c>
      <c r="M2701" t="e">
        <f>VLOOKUP(L2701,lot!$A$3:$E$13372,3,0)</f>
        <v>#N/A</v>
      </c>
    </row>
    <row r="2702" spans="5:13" hidden="1" x14ac:dyDescent="0.25">
      <c r="E2702" t="s">
        <v>17268</v>
      </c>
      <c r="F2702" t="e">
        <f t="shared" si="84"/>
        <v>#N/A</v>
      </c>
      <c r="G2702" s="11" t="str">
        <f t="shared" si="85"/>
        <v>0</v>
      </c>
      <c r="L2702" t="s">
        <v>17268</v>
      </c>
      <c r="M2702" t="e">
        <f>VLOOKUP(L2702,lot!$A$3:$E$13372,3,0)</f>
        <v>#N/A</v>
      </c>
    </row>
    <row r="2703" spans="5:13" hidden="1" x14ac:dyDescent="0.25">
      <c r="E2703" t="s">
        <v>17267</v>
      </c>
      <c r="F2703">
        <f t="shared" si="84"/>
        <v>3</v>
      </c>
      <c r="G2703" s="11">
        <f t="shared" si="85"/>
        <v>3</v>
      </c>
      <c r="L2703" t="s">
        <v>17267</v>
      </c>
      <c r="M2703" t="e">
        <f>VLOOKUP(L2703,lot!$A$3:$E$13372,3,0)</f>
        <v>#N/A</v>
      </c>
    </row>
    <row r="2704" spans="5:13" hidden="1" x14ac:dyDescent="0.25">
      <c r="E2704" t="s">
        <v>17272</v>
      </c>
      <c r="F2704" t="e">
        <f t="shared" si="84"/>
        <v>#N/A</v>
      </c>
      <c r="G2704" s="11" t="str">
        <f t="shared" si="85"/>
        <v>0</v>
      </c>
      <c r="L2704" t="s">
        <v>17272</v>
      </c>
      <c r="M2704" t="e">
        <f>VLOOKUP(L2704,lot!$A$3:$E$13372,3,0)</f>
        <v>#N/A</v>
      </c>
    </row>
    <row r="2705" spans="5:13" hidden="1" x14ac:dyDescent="0.25">
      <c r="E2705" t="s">
        <v>17271</v>
      </c>
      <c r="F2705" t="e">
        <f t="shared" si="84"/>
        <v>#N/A</v>
      </c>
      <c r="G2705" s="11" t="str">
        <f t="shared" si="85"/>
        <v>0</v>
      </c>
      <c r="L2705" t="s">
        <v>17271</v>
      </c>
      <c r="M2705" t="e">
        <f>VLOOKUP(L2705,lot!$A$3:$E$13372,3,0)</f>
        <v>#N/A</v>
      </c>
    </row>
    <row r="2706" spans="5:13" hidden="1" x14ac:dyDescent="0.25">
      <c r="E2706" t="s">
        <v>17270</v>
      </c>
      <c r="F2706">
        <f t="shared" si="84"/>
        <v>431</v>
      </c>
      <c r="G2706" s="11">
        <f t="shared" si="85"/>
        <v>431</v>
      </c>
      <c r="L2706" t="s">
        <v>17270</v>
      </c>
      <c r="M2706" t="e">
        <f>VLOOKUP(L2706,lot!$A$3:$E$13372,3,0)</f>
        <v>#N/A</v>
      </c>
    </row>
    <row r="2707" spans="5:13" hidden="1" x14ac:dyDescent="0.25">
      <c r="E2707" t="s">
        <v>17277</v>
      </c>
      <c r="F2707">
        <f t="shared" si="84"/>
        <v>14</v>
      </c>
      <c r="G2707" s="11">
        <f t="shared" si="85"/>
        <v>14</v>
      </c>
      <c r="L2707" t="s">
        <v>17277</v>
      </c>
      <c r="M2707" t="e">
        <f>VLOOKUP(L2707,lot!$A$3:$E$13372,3,0)</f>
        <v>#N/A</v>
      </c>
    </row>
    <row r="2708" spans="5:13" hidden="1" x14ac:dyDescent="0.25">
      <c r="E2708" t="s">
        <v>17278</v>
      </c>
      <c r="F2708">
        <f t="shared" si="84"/>
        <v>96</v>
      </c>
      <c r="G2708" s="11">
        <f t="shared" si="85"/>
        <v>96</v>
      </c>
      <c r="L2708" t="s">
        <v>17278</v>
      </c>
      <c r="M2708" t="e">
        <f>VLOOKUP(L2708,lot!$A$3:$E$13372,3,0)</f>
        <v>#N/A</v>
      </c>
    </row>
    <row r="2709" spans="5:13" hidden="1" x14ac:dyDescent="0.25">
      <c r="E2709" t="s">
        <v>17275</v>
      </c>
      <c r="F2709" t="e">
        <f t="shared" si="84"/>
        <v>#N/A</v>
      </c>
      <c r="G2709" s="11" t="str">
        <f t="shared" si="85"/>
        <v>0</v>
      </c>
      <c r="L2709" t="s">
        <v>17275</v>
      </c>
      <c r="M2709" t="e">
        <f>VLOOKUP(L2709,lot!$A$3:$E$13372,3,0)</f>
        <v>#N/A</v>
      </c>
    </row>
    <row r="2710" spans="5:13" hidden="1" x14ac:dyDescent="0.25">
      <c r="E2710" t="s">
        <v>17276</v>
      </c>
      <c r="F2710">
        <f t="shared" si="84"/>
        <v>200</v>
      </c>
      <c r="G2710" s="11">
        <f t="shared" si="85"/>
        <v>200</v>
      </c>
      <c r="L2710" t="s">
        <v>17276</v>
      </c>
      <c r="M2710" t="e">
        <f>VLOOKUP(L2710,lot!$A$3:$E$13372,3,0)</f>
        <v>#N/A</v>
      </c>
    </row>
    <row r="2711" spans="5:13" hidden="1" x14ac:dyDescent="0.25">
      <c r="E2711" t="s">
        <v>17273</v>
      </c>
      <c r="F2711" t="e">
        <f t="shared" si="84"/>
        <v>#N/A</v>
      </c>
      <c r="G2711" s="11" t="str">
        <f t="shared" si="85"/>
        <v>0</v>
      </c>
      <c r="L2711" t="s">
        <v>17273</v>
      </c>
      <c r="M2711" t="e">
        <f>VLOOKUP(L2711,lot!$A$3:$E$13372,3,0)</f>
        <v>#N/A</v>
      </c>
    </row>
    <row r="2712" spans="5:13" hidden="1" x14ac:dyDescent="0.25">
      <c r="E2712" t="s">
        <v>17274</v>
      </c>
      <c r="F2712" t="e">
        <f t="shared" si="84"/>
        <v>#N/A</v>
      </c>
      <c r="G2712" s="11" t="str">
        <f t="shared" si="85"/>
        <v>0</v>
      </c>
      <c r="L2712" t="s">
        <v>17274</v>
      </c>
      <c r="M2712" t="e">
        <f>VLOOKUP(L2712,lot!$A$3:$E$13372,3,0)</f>
        <v>#N/A</v>
      </c>
    </row>
    <row r="2713" spans="5:13" hidden="1" x14ac:dyDescent="0.25">
      <c r="E2713" t="s">
        <v>17280</v>
      </c>
      <c r="F2713">
        <f t="shared" si="84"/>
        <v>120</v>
      </c>
      <c r="G2713" s="11">
        <f t="shared" si="85"/>
        <v>120</v>
      </c>
      <c r="L2713" t="s">
        <v>17280</v>
      </c>
      <c r="M2713" t="e">
        <f>VLOOKUP(L2713,lot!$A$3:$E$13372,3,0)</f>
        <v>#N/A</v>
      </c>
    </row>
    <row r="2714" spans="5:13" hidden="1" x14ac:dyDescent="0.25">
      <c r="E2714" t="s">
        <v>17279</v>
      </c>
      <c r="F2714">
        <f t="shared" si="84"/>
        <v>320</v>
      </c>
      <c r="G2714" s="11">
        <f t="shared" si="85"/>
        <v>320</v>
      </c>
      <c r="L2714" t="s">
        <v>17279</v>
      </c>
      <c r="M2714" t="e">
        <f>VLOOKUP(L2714,lot!$A$3:$E$13372,3,0)</f>
        <v>#N/A</v>
      </c>
    </row>
    <row r="2715" spans="5:13" hidden="1" x14ac:dyDescent="0.25">
      <c r="E2715" t="s">
        <v>14511</v>
      </c>
      <c r="F2715" t="e">
        <f t="shared" si="84"/>
        <v>#N/A</v>
      </c>
      <c r="G2715" s="11" t="str">
        <f t="shared" si="85"/>
        <v>0</v>
      </c>
      <c r="L2715" t="s">
        <v>14511</v>
      </c>
      <c r="M2715" t="e">
        <f>VLOOKUP(L2715,lot!$A$3:$E$13372,3,0)</f>
        <v>#N/A</v>
      </c>
    </row>
    <row r="2716" spans="5:13" hidden="1" x14ac:dyDescent="0.25">
      <c r="E2716" t="s">
        <v>17281</v>
      </c>
      <c r="F2716" t="e">
        <f t="shared" si="84"/>
        <v>#N/A</v>
      </c>
      <c r="G2716" s="11" t="str">
        <f t="shared" si="85"/>
        <v>0</v>
      </c>
      <c r="L2716" t="s">
        <v>17281</v>
      </c>
      <c r="M2716" t="e">
        <f>VLOOKUP(L2716,lot!$A$3:$E$13372,3,0)</f>
        <v>#N/A</v>
      </c>
    </row>
    <row r="2717" spans="5:13" hidden="1" x14ac:dyDescent="0.25">
      <c r="E2717" t="s">
        <v>17282</v>
      </c>
      <c r="F2717">
        <f t="shared" si="84"/>
        <v>2390</v>
      </c>
      <c r="G2717" s="11">
        <f t="shared" si="85"/>
        <v>2390</v>
      </c>
      <c r="L2717" t="s">
        <v>17282</v>
      </c>
      <c r="M2717" t="e">
        <f>VLOOKUP(L2717,lot!$A$3:$E$13372,3,0)</f>
        <v>#N/A</v>
      </c>
    </row>
    <row r="2718" spans="5:13" hidden="1" x14ac:dyDescent="0.25">
      <c r="E2718" t="s">
        <v>17283</v>
      </c>
      <c r="F2718" t="e">
        <f t="shared" si="84"/>
        <v>#N/A</v>
      </c>
      <c r="G2718" s="11" t="str">
        <f t="shared" si="85"/>
        <v>0</v>
      </c>
      <c r="L2718" t="s">
        <v>17283</v>
      </c>
      <c r="M2718" t="e">
        <f>VLOOKUP(L2718,lot!$A$3:$E$13372,3,0)</f>
        <v>#N/A</v>
      </c>
    </row>
    <row r="2719" spans="5:13" hidden="1" x14ac:dyDescent="0.25">
      <c r="E2719" t="s">
        <v>17284</v>
      </c>
      <c r="F2719" t="e">
        <f t="shared" si="84"/>
        <v>#N/A</v>
      </c>
      <c r="G2719" s="11" t="str">
        <f t="shared" si="85"/>
        <v>0</v>
      </c>
      <c r="L2719" t="s">
        <v>17284</v>
      </c>
      <c r="M2719" t="e">
        <f>VLOOKUP(L2719,lot!$A$3:$E$13372,3,0)</f>
        <v>#N/A</v>
      </c>
    </row>
    <row r="2720" spans="5:13" hidden="1" x14ac:dyDescent="0.25">
      <c r="E2720" t="s">
        <v>17286</v>
      </c>
      <c r="F2720" t="e">
        <f t="shared" si="84"/>
        <v>#N/A</v>
      </c>
      <c r="G2720" s="11" t="str">
        <f t="shared" si="85"/>
        <v>0</v>
      </c>
      <c r="L2720" t="s">
        <v>17286</v>
      </c>
      <c r="M2720" t="e">
        <f>VLOOKUP(L2720,lot!$A$3:$E$13372,3,0)</f>
        <v>#N/A</v>
      </c>
    </row>
    <row r="2721" spans="5:13" hidden="1" x14ac:dyDescent="0.25">
      <c r="E2721" t="s">
        <v>17285</v>
      </c>
      <c r="F2721">
        <f t="shared" si="84"/>
        <v>19</v>
      </c>
      <c r="G2721" s="11">
        <f t="shared" si="85"/>
        <v>19</v>
      </c>
      <c r="L2721" t="s">
        <v>17285</v>
      </c>
      <c r="M2721" t="e">
        <f>VLOOKUP(L2721,lot!$A$3:$E$13372,3,0)</f>
        <v>#N/A</v>
      </c>
    </row>
    <row r="2722" spans="5:13" hidden="1" x14ac:dyDescent="0.25">
      <c r="E2722" t="s">
        <v>15479</v>
      </c>
      <c r="F2722">
        <f t="shared" si="84"/>
        <v>60</v>
      </c>
      <c r="G2722" s="11">
        <f t="shared" si="85"/>
        <v>60</v>
      </c>
      <c r="L2722" t="s">
        <v>15479</v>
      </c>
      <c r="M2722" t="e">
        <f>VLOOKUP(L2722,lot!$A$3:$E$13372,3,0)</f>
        <v>#N/A</v>
      </c>
    </row>
    <row r="2723" spans="5:13" hidden="1" x14ac:dyDescent="0.25">
      <c r="E2723" t="s">
        <v>17256</v>
      </c>
      <c r="F2723">
        <f t="shared" si="84"/>
        <v>70</v>
      </c>
      <c r="G2723" s="11">
        <f t="shared" si="85"/>
        <v>70</v>
      </c>
      <c r="L2723" t="s">
        <v>17256</v>
      </c>
      <c r="M2723" t="e">
        <f>VLOOKUP(L2723,lot!$A$3:$E$13372,3,0)</f>
        <v>#N/A</v>
      </c>
    </row>
    <row r="2724" spans="5:13" hidden="1" x14ac:dyDescent="0.25">
      <c r="E2724" t="s">
        <v>17254</v>
      </c>
      <c r="F2724" t="e">
        <f t="shared" si="84"/>
        <v>#N/A</v>
      </c>
      <c r="G2724" s="11" t="str">
        <f t="shared" si="85"/>
        <v>0</v>
      </c>
      <c r="L2724" t="s">
        <v>17254</v>
      </c>
      <c r="M2724" t="e">
        <f>VLOOKUP(L2724,lot!$A$3:$E$13372,3,0)</f>
        <v>#N/A</v>
      </c>
    </row>
    <row r="2725" spans="5:13" hidden="1" x14ac:dyDescent="0.25">
      <c r="E2725" t="s">
        <v>15945</v>
      </c>
      <c r="F2725">
        <f t="shared" si="84"/>
        <v>2946</v>
      </c>
      <c r="G2725" s="11">
        <f t="shared" si="85"/>
        <v>2946</v>
      </c>
      <c r="L2725" t="s">
        <v>15945</v>
      </c>
      <c r="M2725" t="e">
        <f>VLOOKUP(L2725,lot!$A$3:$E$13372,3,0)</f>
        <v>#N/A</v>
      </c>
    </row>
    <row r="2726" spans="5:13" hidden="1" x14ac:dyDescent="0.25">
      <c r="E2726" t="s">
        <v>15944</v>
      </c>
      <c r="F2726">
        <f t="shared" si="84"/>
        <v>400</v>
      </c>
      <c r="G2726" s="11">
        <f t="shared" si="85"/>
        <v>400</v>
      </c>
      <c r="L2726" t="s">
        <v>15944</v>
      </c>
      <c r="M2726" t="e">
        <f>VLOOKUP(L2726,lot!$A$3:$E$13372,3,0)</f>
        <v>#N/A</v>
      </c>
    </row>
    <row r="2727" spans="5:13" hidden="1" x14ac:dyDescent="0.25">
      <c r="E2727" t="s">
        <v>15942</v>
      </c>
      <c r="F2727">
        <f t="shared" si="84"/>
        <v>5400</v>
      </c>
      <c r="G2727" s="11">
        <f t="shared" si="85"/>
        <v>5400</v>
      </c>
      <c r="L2727" t="s">
        <v>15942</v>
      </c>
      <c r="M2727" t="e">
        <f>VLOOKUP(L2727,lot!$A$3:$E$13372,3,0)</f>
        <v>#N/A</v>
      </c>
    </row>
    <row r="2728" spans="5:13" hidden="1" x14ac:dyDescent="0.25">
      <c r="E2728" t="s">
        <v>15943</v>
      </c>
      <c r="F2728">
        <f t="shared" si="84"/>
        <v>2700</v>
      </c>
      <c r="G2728" s="11">
        <f t="shared" si="85"/>
        <v>2700</v>
      </c>
      <c r="L2728" t="s">
        <v>15943</v>
      </c>
      <c r="M2728" t="e">
        <f>VLOOKUP(L2728,lot!$A$3:$E$13372,3,0)</f>
        <v>#N/A</v>
      </c>
    </row>
    <row r="2729" spans="5:13" hidden="1" x14ac:dyDescent="0.25">
      <c r="E2729" t="s">
        <v>15949</v>
      </c>
      <c r="F2729">
        <f t="shared" si="84"/>
        <v>976</v>
      </c>
      <c r="G2729" s="11">
        <f t="shared" si="85"/>
        <v>976</v>
      </c>
      <c r="L2729" t="s">
        <v>15949</v>
      </c>
      <c r="M2729" t="e">
        <f>VLOOKUP(L2729,lot!$A$3:$E$13372,3,0)</f>
        <v>#N/A</v>
      </c>
    </row>
    <row r="2730" spans="5:13" hidden="1" x14ac:dyDescent="0.25">
      <c r="E2730" t="s">
        <v>15969</v>
      </c>
      <c r="F2730">
        <f t="shared" si="84"/>
        <v>120</v>
      </c>
      <c r="G2730" s="11">
        <f t="shared" si="85"/>
        <v>120</v>
      </c>
      <c r="L2730" t="s">
        <v>15969</v>
      </c>
      <c r="M2730" t="e">
        <f>VLOOKUP(L2730,lot!$A$3:$E$13372,3,0)</f>
        <v>#N/A</v>
      </c>
    </row>
    <row r="2731" spans="5:13" hidden="1" x14ac:dyDescent="0.25">
      <c r="E2731" t="s">
        <v>14611</v>
      </c>
      <c r="F2731">
        <f t="shared" si="84"/>
        <v>7100</v>
      </c>
      <c r="G2731" s="11">
        <f t="shared" si="85"/>
        <v>7100</v>
      </c>
      <c r="L2731" t="s">
        <v>14611</v>
      </c>
      <c r="M2731" t="e">
        <f>VLOOKUP(L2731,lot!$A$3:$E$13372,3,0)</f>
        <v>#N/A</v>
      </c>
    </row>
    <row r="2732" spans="5:13" x14ac:dyDescent="0.25">
      <c r="E2732" t="s">
        <v>17477</v>
      </c>
      <c r="F2732" t="e">
        <f t="shared" si="84"/>
        <v>#N/A</v>
      </c>
      <c r="G2732" s="11" t="str">
        <f t="shared" si="85"/>
        <v>0</v>
      </c>
      <c r="L2732" t="s">
        <v>17477</v>
      </c>
      <c r="M2732" t="e">
        <f>VLOOKUP(L2732,lot!$A$3:$E$13372,3,0)</f>
        <v>#N/A</v>
      </c>
    </row>
    <row r="2733" spans="5:13" hidden="1" x14ac:dyDescent="0.25">
      <c r="E2733" t="s">
        <v>16093</v>
      </c>
      <c r="F2733">
        <f t="shared" si="84"/>
        <v>380</v>
      </c>
      <c r="G2733" s="11">
        <f t="shared" si="85"/>
        <v>380</v>
      </c>
      <c r="L2733" t="s">
        <v>16093</v>
      </c>
      <c r="M2733" t="e">
        <f>VLOOKUP(L2733,lot!$A$3:$E$13372,3,0)</f>
        <v>#N/A</v>
      </c>
    </row>
    <row r="2734" spans="5:13" hidden="1" x14ac:dyDescent="0.25">
      <c r="E2734" t="s">
        <v>15679</v>
      </c>
      <c r="F2734">
        <f t="shared" si="84"/>
        <v>4287</v>
      </c>
      <c r="G2734" s="11">
        <f t="shared" si="85"/>
        <v>4287</v>
      </c>
      <c r="L2734" t="s">
        <v>15679</v>
      </c>
      <c r="M2734" t="e">
        <f>VLOOKUP(L2734,lot!$A$3:$E$13372,3,0)</f>
        <v>#N/A</v>
      </c>
    </row>
    <row r="2735" spans="5:13" hidden="1" x14ac:dyDescent="0.25">
      <c r="E2735" t="s">
        <v>16413</v>
      </c>
      <c r="F2735">
        <f t="shared" si="84"/>
        <v>214</v>
      </c>
      <c r="G2735" s="11">
        <f t="shared" si="85"/>
        <v>214</v>
      </c>
      <c r="L2735" t="s">
        <v>16413</v>
      </c>
      <c r="M2735" t="e">
        <f>VLOOKUP(L2735,lot!$A$3:$E$13372,3,0)</f>
        <v>#N/A</v>
      </c>
    </row>
    <row r="2736" spans="5:13" hidden="1" x14ac:dyDescent="0.25">
      <c r="E2736" t="s">
        <v>14861</v>
      </c>
      <c r="F2736">
        <f t="shared" si="84"/>
        <v>5000</v>
      </c>
      <c r="G2736" s="11">
        <f t="shared" si="85"/>
        <v>5000</v>
      </c>
      <c r="L2736" t="s">
        <v>14861</v>
      </c>
      <c r="M2736" t="e">
        <f>VLOOKUP(L2736,lot!$A$3:$E$13372,3,0)</f>
        <v>#N/A</v>
      </c>
    </row>
    <row r="2737" spans="5:13" hidden="1" x14ac:dyDescent="0.25">
      <c r="E2737" t="s">
        <v>14863</v>
      </c>
      <c r="F2737">
        <f t="shared" si="84"/>
        <v>316</v>
      </c>
      <c r="G2737" s="11">
        <f t="shared" si="85"/>
        <v>316</v>
      </c>
      <c r="L2737" t="s">
        <v>14863</v>
      </c>
      <c r="M2737" t="e">
        <f>VLOOKUP(L2737,lot!$A$3:$E$13372,3,0)</f>
        <v>#N/A</v>
      </c>
    </row>
    <row r="2738" spans="5:13" hidden="1" x14ac:dyDescent="0.25">
      <c r="E2738" t="s">
        <v>14596</v>
      </c>
      <c r="F2738">
        <f t="shared" si="84"/>
        <v>80</v>
      </c>
      <c r="G2738" s="11">
        <f t="shared" si="85"/>
        <v>80</v>
      </c>
      <c r="L2738" t="s">
        <v>14596</v>
      </c>
      <c r="M2738" t="e">
        <f>VLOOKUP(L2738,lot!$A$3:$E$13372,3,0)</f>
        <v>#N/A</v>
      </c>
    </row>
    <row r="2739" spans="5:13" hidden="1" x14ac:dyDescent="0.25">
      <c r="E2739" t="s">
        <v>14603</v>
      </c>
      <c r="F2739">
        <f t="shared" si="84"/>
        <v>1000</v>
      </c>
      <c r="G2739" s="11">
        <f t="shared" si="85"/>
        <v>1000</v>
      </c>
      <c r="L2739" t="s">
        <v>14603</v>
      </c>
      <c r="M2739" t="e">
        <f>VLOOKUP(L2739,lot!$A$3:$E$13372,3,0)</f>
        <v>#N/A</v>
      </c>
    </row>
    <row r="2740" spans="5:13" hidden="1" x14ac:dyDescent="0.25">
      <c r="E2740" t="s">
        <v>16096</v>
      </c>
      <c r="F2740">
        <f t="shared" si="84"/>
        <v>5080</v>
      </c>
      <c r="G2740" s="11">
        <f t="shared" si="85"/>
        <v>5080</v>
      </c>
      <c r="L2740" t="s">
        <v>16096</v>
      </c>
      <c r="M2740" t="e">
        <f>VLOOKUP(L2740,lot!$A$3:$E$13372,3,0)</f>
        <v>#N/A</v>
      </c>
    </row>
    <row r="2741" spans="5:13" hidden="1" x14ac:dyDescent="0.25">
      <c r="E2741" t="s">
        <v>15607</v>
      </c>
      <c r="F2741" t="e">
        <f t="shared" si="84"/>
        <v>#N/A</v>
      </c>
      <c r="G2741" s="11" t="str">
        <f t="shared" si="85"/>
        <v>0</v>
      </c>
      <c r="L2741" t="s">
        <v>15607</v>
      </c>
      <c r="M2741" t="e">
        <f>VLOOKUP(L2741,lot!$A$3:$E$13372,3,0)</f>
        <v>#N/A</v>
      </c>
    </row>
    <row r="2742" spans="5:13" hidden="1" x14ac:dyDescent="0.25">
      <c r="E2742" t="s">
        <v>15865</v>
      </c>
      <c r="F2742">
        <f t="shared" si="84"/>
        <v>614</v>
      </c>
      <c r="G2742" s="11">
        <f t="shared" si="85"/>
        <v>614</v>
      </c>
      <c r="L2742" t="s">
        <v>15865</v>
      </c>
      <c r="M2742" t="e">
        <f>VLOOKUP(L2742,lot!$A$3:$E$13372,3,0)</f>
        <v>#N/A</v>
      </c>
    </row>
    <row r="2743" spans="5:13" hidden="1" x14ac:dyDescent="0.25">
      <c r="E2743" t="s">
        <v>14524</v>
      </c>
      <c r="F2743" t="e">
        <f t="shared" si="84"/>
        <v>#N/A</v>
      </c>
      <c r="G2743" s="11" t="str">
        <f t="shared" si="85"/>
        <v>0</v>
      </c>
      <c r="L2743" t="s">
        <v>14524</v>
      </c>
      <c r="M2743" t="e">
        <f>VLOOKUP(L2743,lot!$A$3:$E$13372,3,0)</f>
        <v>#N/A</v>
      </c>
    </row>
    <row r="2744" spans="5:13" hidden="1" x14ac:dyDescent="0.25">
      <c r="E2744" t="s">
        <v>14519</v>
      </c>
      <c r="F2744" t="e">
        <f t="shared" si="84"/>
        <v>#N/A</v>
      </c>
      <c r="G2744" s="11" t="str">
        <f t="shared" si="85"/>
        <v>0</v>
      </c>
      <c r="L2744" t="s">
        <v>14519</v>
      </c>
      <c r="M2744" t="e">
        <f>VLOOKUP(L2744,lot!$A$3:$E$13372,3,0)</f>
        <v>#N/A</v>
      </c>
    </row>
    <row r="2745" spans="5:13" hidden="1" x14ac:dyDescent="0.25">
      <c r="E2745" t="s">
        <v>14523</v>
      </c>
      <c r="F2745" t="e">
        <f t="shared" si="84"/>
        <v>#N/A</v>
      </c>
      <c r="G2745" s="11" t="str">
        <f t="shared" si="85"/>
        <v>0</v>
      </c>
      <c r="L2745" t="s">
        <v>14523</v>
      </c>
      <c r="M2745" t="e">
        <f>VLOOKUP(L2745,lot!$A$3:$E$13372,3,0)</f>
        <v>#N/A</v>
      </c>
    </row>
    <row r="2746" spans="5:13" hidden="1" x14ac:dyDescent="0.25">
      <c r="E2746" t="s">
        <v>14518</v>
      </c>
      <c r="F2746" t="e">
        <f t="shared" si="84"/>
        <v>#N/A</v>
      </c>
      <c r="G2746" s="11" t="str">
        <f t="shared" si="85"/>
        <v>0</v>
      </c>
      <c r="L2746" t="s">
        <v>14518</v>
      </c>
      <c r="M2746" t="e">
        <f>VLOOKUP(L2746,lot!$A$3:$E$13372,3,0)</f>
        <v>#N/A</v>
      </c>
    </row>
    <row r="2747" spans="5:13" hidden="1" x14ac:dyDescent="0.25">
      <c r="E2747" t="s">
        <v>14521</v>
      </c>
      <c r="F2747" t="e">
        <f t="shared" si="84"/>
        <v>#N/A</v>
      </c>
      <c r="G2747" s="11" t="str">
        <f t="shared" si="85"/>
        <v>0</v>
      </c>
      <c r="L2747" t="s">
        <v>14521</v>
      </c>
      <c r="M2747" t="e">
        <f>VLOOKUP(L2747,lot!$A$3:$E$13372,3,0)</f>
        <v>#N/A</v>
      </c>
    </row>
    <row r="2748" spans="5:13" hidden="1" x14ac:dyDescent="0.25">
      <c r="E2748" t="s">
        <v>14453</v>
      </c>
      <c r="F2748" t="e">
        <f t="shared" si="84"/>
        <v>#N/A</v>
      </c>
      <c r="G2748" s="11" t="str">
        <f t="shared" si="85"/>
        <v>0</v>
      </c>
      <c r="L2748" t="s">
        <v>14453</v>
      </c>
      <c r="M2748" t="e">
        <f>VLOOKUP(L2748,lot!$A$3:$E$13372,3,0)</f>
        <v>#N/A</v>
      </c>
    </row>
    <row r="2749" spans="5:13" hidden="1" x14ac:dyDescent="0.25">
      <c r="E2749" t="s">
        <v>14978</v>
      </c>
      <c r="F2749">
        <f t="shared" si="84"/>
        <v>327</v>
      </c>
      <c r="G2749" s="11">
        <f t="shared" si="85"/>
        <v>327</v>
      </c>
      <c r="L2749" t="s">
        <v>14978</v>
      </c>
      <c r="M2749" t="e">
        <f>VLOOKUP(L2749,lot!$A$3:$E$13372,3,0)</f>
        <v>#N/A</v>
      </c>
    </row>
    <row r="2750" spans="5:13" hidden="1" x14ac:dyDescent="0.25">
      <c r="E2750" t="s">
        <v>14979</v>
      </c>
      <c r="F2750">
        <f t="shared" si="84"/>
        <v>70</v>
      </c>
      <c r="G2750" s="11">
        <f t="shared" si="85"/>
        <v>70</v>
      </c>
      <c r="L2750" t="s">
        <v>14979</v>
      </c>
      <c r="M2750" t="e">
        <f>VLOOKUP(L2750,lot!$A$3:$E$13372,3,0)</f>
        <v>#N/A</v>
      </c>
    </row>
    <row r="2751" spans="5:13" hidden="1" x14ac:dyDescent="0.25">
      <c r="E2751" t="s">
        <v>14980</v>
      </c>
      <c r="F2751">
        <f t="shared" si="84"/>
        <v>1620</v>
      </c>
      <c r="G2751" s="11">
        <f t="shared" si="85"/>
        <v>1620</v>
      </c>
      <c r="L2751" t="s">
        <v>14980</v>
      </c>
      <c r="M2751" t="e">
        <f>VLOOKUP(L2751,lot!$A$3:$E$13372,3,0)</f>
        <v>#N/A</v>
      </c>
    </row>
    <row r="2752" spans="5:13" hidden="1" x14ac:dyDescent="0.25">
      <c r="E2752" t="s">
        <v>14974</v>
      </c>
      <c r="F2752">
        <f t="shared" si="84"/>
        <v>1077</v>
      </c>
      <c r="G2752" s="11">
        <f t="shared" si="85"/>
        <v>1077</v>
      </c>
      <c r="L2752" t="s">
        <v>14974</v>
      </c>
      <c r="M2752" t="e">
        <f>VLOOKUP(L2752,lot!$A$3:$E$13372,3,0)</f>
        <v>#N/A</v>
      </c>
    </row>
    <row r="2753" spans="5:13" hidden="1" x14ac:dyDescent="0.25">
      <c r="E2753" t="s">
        <v>14974</v>
      </c>
      <c r="F2753">
        <f t="shared" si="84"/>
        <v>1077</v>
      </c>
      <c r="G2753" s="11">
        <f t="shared" si="85"/>
        <v>1077</v>
      </c>
      <c r="L2753" t="s">
        <v>14974</v>
      </c>
      <c r="M2753" t="e">
        <f>VLOOKUP(L2753,lot!$A$3:$E$13372,3,0)</f>
        <v>#N/A</v>
      </c>
    </row>
    <row r="2754" spans="5:13" hidden="1" x14ac:dyDescent="0.25">
      <c r="E2754" t="s">
        <v>14981</v>
      </c>
      <c r="F2754">
        <f t="shared" si="84"/>
        <v>189</v>
      </c>
      <c r="G2754" s="11">
        <f t="shared" si="85"/>
        <v>189</v>
      </c>
      <c r="L2754" t="s">
        <v>14981</v>
      </c>
      <c r="M2754" t="e">
        <f>VLOOKUP(L2754,lot!$A$3:$E$13372,3,0)</f>
        <v>#N/A</v>
      </c>
    </row>
    <row r="2755" spans="5:13" hidden="1" x14ac:dyDescent="0.25">
      <c r="E2755" t="s">
        <v>14975</v>
      </c>
      <c r="F2755">
        <f t="shared" ref="F2755:F2818" si="86">VLOOKUP(E2755,$B$2:$C$1866,2,0)</f>
        <v>496</v>
      </c>
      <c r="G2755" s="11">
        <f t="shared" ref="G2755:G2818" si="87">IF(ISNA(F2755),"0",F2755)</f>
        <v>496</v>
      </c>
      <c r="L2755" t="s">
        <v>14975</v>
      </c>
      <c r="M2755" t="e">
        <f>VLOOKUP(L2755,lot!$A$3:$E$13372,3,0)</f>
        <v>#N/A</v>
      </c>
    </row>
    <row r="2756" spans="5:13" hidden="1" x14ac:dyDescent="0.25">
      <c r="E2756" t="s">
        <v>14976</v>
      </c>
      <c r="F2756">
        <f t="shared" si="86"/>
        <v>218</v>
      </c>
      <c r="G2756" s="11">
        <f t="shared" si="87"/>
        <v>218</v>
      </c>
      <c r="L2756" t="s">
        <v>14976</v>
      </c>
      <c r="M2756" t="e">
        <f>VLOOKUP(L2756,lot!$A$3:$E$13372,3,0)</f>
        <v>#N/A</v>
      </c>
    </row>
    <row r="2757" spans="5:13" hidden="1" x14ac:dyDescent="0.25">
      <c r="E2757" t="s">
        <v>14977</v>
      </c>
      <c r="F2757">
        <f t="shared" si="86"/>
        <v>943</v>
      </c>
      <c r="G2757" s="11">
        <f t="shared" si="87"/>
        <v>943</v>
      </c>
      <c r="L2757" t="s">
        <v>14977</v>
      </c>
      <c r="M2757" t="e">
        <f>VLOOKUP(L2757,lot!$A$3:$E$13372,3,0)</f>
        <v>#N/A</v>
      </c>
    </row>
    <row r="2758" spans="5:13" hidden="1" x14ac:dyDescent="0.25">
      <c r="E2758" t="s">
        <v>15070</v>
      </c>
      <c r="F2758">
        <f t="shared" si="86"/>
        <v>304</v>
      </c>
      <c r="G2758" s="11">
        <f t="shared" si="87"/>
        <v>304</v>
      </c>
      <c r="L2758" t="s">
        <v>15070</v>
      </c>
      <c r="M2758" t="e">
        <f>VLOOKUP(L2758,lot!$A$3:$E$13372,3,0)</f>
        <v>#N/A</v>
      </c>
    </row>
    <row r="2759" spans="5:13" hidden="1" x14ac:dyDescent="0.25">
      <c r="E2759" t="s">
        <v>15070</v>
      </c>
      <c r="F2759">
        <f t="shared" si="86"/>
        <v>304</v>
      </c>
      <c r="G2759" s="11">
        <f t="shared" si="87"/>
        <v>304</v>
      </c>
      <c r="L2759" t="s">
        <v>15070</v>
      </c>
      <c r="M2759" t="e">
        <f>VLOOKUP(L2759,lot!$A$3:$E$13372,3,0)</f>
        <v>#N/A</v>
      </c>
    </row>
    <row r="2760" spans="5:13" hidden="1" x14ac:dyDescent="0.25">
      <c r="E2760" t="s">
        <v>15071</v>
      </c>
      <c r="F2760">
        <f t="shared" si="86"/>
        <v>170</v>
      </c>
      <c r="G2760" s="11">
        <f t="shared" si="87"/>
        <v>170</v>
      </c>
      <c r="L2760" t="s">
        <v>15071</v>
      </c>
      <c r="M2760" t="e">
        <f>VLOOKUP(L2760,lot!$A$3:$E$13372,3,0)</f>
        <v>#N/A</v>
      </c>
    </row>
    <row r="2761" spans="5:13" hidden="1" x14ac:dyDescent="0.25">
      <c r="E2761" t="s">
        <v>15066</v>
      </c>
      <c r="F2761">
        <f t="shared" si="86"/>
        <v>180</v>
      </c>
      <c r="G2761" s="11">
        <f t="shared" si="87"/>
        <v>180</v>
      </c>
      <c r="L2761" t="s">
        <v>15066</v>
      </c>
      <c r="M2761" t="e">
        <f>VLOOKUP(L2761,lot!$A$3:$E$13372,3,0)</f>
        <v>#N/A</v>
      </c>
    </row>
    <row r="2762" spans="5:13" hidden="1" x14ac:dyDescent="0.25">
      <c r="E2762" t="s">
        <v>15072</v>
      </c>
      <c r="F2762">
        <f t="shared" si="86"/>
        <v>360</v>
      </c>
      <c r="G2762" s="11">
        <f t="shared" si="87"/>
        <v>360</v>
      </c>
      <c r="L2762" t="s">
        <v>15072</v>
      </c>
      <c r="M2762" t="e">
        <f>VLOOKUP(L2762,lot!$A$3:$E$13372,3,0)</f>
        <v>#N/A</v>
      </c>
    </row>
    <row r="2763" spans="5:13" hidden="1" x14ac:dyDescent="0.25">
      <c r="E2763" t="s">
        <v>15067</v>
      </c>
      <c r="F2763">
        <f t="shared" si="86"/>
        <v>60</v>
      </c>
      <c r="G2763" s="11">
        <f t="shared" si="87"/>
        <v>60</v>
      </c>
      <c r="L2763" t="s">
        <v>15067</v>
      </c>
      <c r="M2763" t="e">
        <f>VLOOKUP(L2763,lot!$A$3:$E$13372,3,0)</f>
        <v>#N/A</v>
      </c>
    </row>
    <row r="2764" spans="5:13" hidden="1" x14ac:dyDescent="0.25">
      <c r="E2764" t="s">
        <v>15073</v>
      </c>
      <c r="F2764">
        <f t="shared" si="86"/>
        <v>720</v>
      </c>
      <c r="G2764" s="11">
        <f t="shared" si="87"/>
        <v>720</v>
      </c>
      <c r="L2764" t="s">
        <v>15073</v>
      </c>
      <c r="M2764" t="e">
        <f>VLOOKUP(L2764,lot!$A$3:$E$13372,3,0)</f>
        <v>#N/A</v>
      </c>
    </row>
    <row r="2765" spans="5:13" hidden="1" x14ac:dyDescent="0.25">
      <c r="E2765" t="s">
        <v>15068</v>
      </c>
      <c r="F2765">
        <f t="shared" si="86"/>
        <v>506</v>
      </c>
      <c r="G2765" s="11">
        <f t="shared" si="87"/>
        <v>506</v>
      </c>
      <c r="L2765" t="s">
        <v>15068</v>
      </c>
      <c r="M2765" t="e">
        <f>VLOOKUP(L2765,lot!$A$3:$E$13372,3,0)</f>
        <v>#N/A</v>
      </c>
    </row>
    <row r="2766" spans="5:13" hidden="1" x14ac:dyDescent="0.25">
      <c r="E2766" t="s">
        <v>15068</v>
      </c>
      <c r="F2766">
        <f t="shared" si="86"/>
        <v>506</v>
      </c>
      <c r="G2766" s="11">
        <f t="shared" si="87"/>
        <v>506</v>
      </c>
      <c r="L2766" t="s">
        <v>15068</v>
      </c>
      <c r="M2766" t="e">
        <f>VLOOKUP(L2766,lot!$A$3:$E$13372,3,0)</f>
        <v>#N/A</v>
      </c>
    </row>
    <row r="2767" spans="5:13" hidden="1" x14ac:dyDescent="0.25">
      <c r="E2767" t="s">
        <v>15068</v>
      </c>
      <c r="F2767">
        <f t="shared" si="86"/>
        <v>506</v>
      </c>
      <c r="G2767" s="11">
        <f t="shared" si="87"/>
        <v>506</v>
      </c>
      <c r="L2767" t="s">
        <v>15068</v>
      </c>
      <c r="M2767" t="e">
        <f>VLOOKUP(L2767,lot!$A$3:$E$13372,3,0)</f>
        <v>#N/A</v>
      </c>
    </row>
    <row r="2768" spans="5:13" hidden="1" x14ac:dyDescent="0.25">
      <c r="E2768" t="s">
        <v>15074</v>
      </c>
      <c r="F2768">
        <f t="shared" si="86"/>
        <v>34</v>
      </c>
      <c r="G2768" s="11">
        <f t="shared" si="87"/>
        <v>34</v>
      </c>
      <c r="L2768" t="s">
        <v>15074</v>
      </c>
      <c r="M2768" t="e">
        <f>VLOOKUP(L2768,lot!$A$3:$E$13372,3,0)</f>
        <v>#N/A</v>
      </c>
    </row>
    <row r="2769" spans="5:13" hidden="1" x14ac:dyDescent="0.25">
      <c r="E2769" t="s">
        <v>14531</v>
      </c>
      <c r="F2769">
        <f t="shared" si="86"/>
        <v>720</v>
      </c>
      <c r="G2769" s="11">
        <f t="shared" si="87"/>
        <v>720</v>
      </c>
      <c r="L2769" t="s">
        <v>14531</v>
      </c>
      <c r="M2769" t="e">
        <f>VLOOKUP(L2769,lot!$A$3:$E$13372,3,0)</f>
        <v>#N/A</v>
      </c>
    </row>
    <row r="2770" spans="5:13" hidden="1" x14ac:dyDescent="0.25">
      <c r="E2770" t="s">
        <v>15069</v>
      </c>
      <c r="F2770">
        <f t="shared" si="86"/>
        <v>480</v>
      </c>
      <c r="G2770" s="11">
        <f t="shared" si="87"/>
        <v>480</v>
      </c>
      <c r="L2770" t="s">
        <v>15069</v>
      </c>
      <c r="M2770" t="e">
        <f>VLOOKUP(L2770,lot!$A$3:$E$13372,3,0)</f>
        <v>#N/A</v>
      </c>
    </row>
    <row r="2771" spans="5:13" hidden="1" x14ac:dyDescent="0.25">
      <c r="E2771" t="s">
        <v>15069</v>
      </c>
      <c r="F2771">
        <f t="shared" si="86"/>
        <v>480</v>
      </c>
      <c r="G2771" s="11">
        <f t="shared" si="87"/>
        <v>480</v>
      </c>
      <c r="L2771" t="s">
        <v>15069</v>
      </c>
      <c r="M2771" t="e">
        <f>VLOOKUP(L2771,lot!$A$3:$E$13372,3,0)</f>
        <v>#N/A</v>
      </c>
    </row>
    <row r="2772" spans="5:13" hidden="1" x14ac:dyDescent="0.25">
      <c r="E2772" t="s">
        <v>15069</v>
      </c>
      <c r="F2772">
        <f t="shared" si="86"/>
        <v>480</v>
      </c>
      <c r="G2772" s="11">
        <f t="shared" si="87"/>
        <v>480</v>
      </c>
      <c r="L2772" t="s">
        <v>15069</v>
      </c>
      <c r="M2772" t="e">
        <f>VLOOKUP(L2772,lot!$A$3:$E$13372,3,0)</f>
        <v>#N/A</v>
      </c>
    </row>
    <row r="2773" spans="5:13" hidden="1" x14ac:dyDescent="0.25">
      <c r="E2773" t="s">
        <v>15057</v>
      </c>
      <c r="F2773">
        <f t="shared" si="86"/>
        <v>100</v>
      </c>
      <c r="G2773" s="11">
        <f t="shared" si="87"/>
        <v>100</v>
      </c>
      <c r="L2773" t="s">
        <v>15057</v>
      </c>
      <c r="M2773" t="e">
        <f>VLOOKUP(L2773,lot!$A$3:$E$13372,3,0)</f>
        <v>#N/A</v>
      </c>
    </row>
    <row r="2774" spans="5:13" hidden="1" x14ac:dyDescent="0.25">
      <c r="E2774" t="s">
        <v>15062</v>
      </c>
      <c r="F2774">
        <f t="shared" si="86"/>
        <v>501</v>
      </c>
      <c r="G2774" s="11">
        <f t="shared" si="87"/>
        <v>501</v>
      </c>
      <c r="L2774" t="s">
        <v>15062</v>
      </c>
      <c r="M2774" t="e">
        <f>VLOOKUP(L2774,lot!$A$3:$E$13372,3,0)</f>
        <v>#N/A</v>
      </c>
    </row>
    <row r="2775" spans="5:13" hidden="1" x14ac:dyDescent="0.25">
      <c r="E2775" t="s">
        <v>15062</v>
      </c>
      <c r="F2775">
        <f t="shared" si="86"/>
        <v>501</v>
      </c>
      <c r="G2775" s="11">
        <f t="shared" si="87"/>
        <v>501</v>
      </c>
      <c r="L2775" t="s">
        <v>15062</v>
      </c>
      <c r="M2775" t="e">
        <f>VLOOKUP(L2775,lot!$A$3:$E$13372,3,0)</f>
        <v>#N/A</v>
      </c>
    </row>
    <row r="2776" spans="5:13" hidden="1" x14ac:dyDescent="0.25">
      <c r="E2776" t="s">
        <v>15063</v>
      </c>
      <c r="F2776">
        <f t="shared" si="86"/>
        <v>354</v>
      </c>
      <c r="G2776" s="11">
        <f t="shared" si="87"/>
        <v>354</v>
      </c>
      <c r="L2776" t="s">
        <v>15063</v>
      </c>
      <c r="M2776" t="e">
        <f>VLOOKUP(L2776,lot!$A$3:$E$13372,3,0)</f>
        <v>#N/A</v>
      </c>
    </row>
    <row r="2777" spans="5:13" hidden="1" x14ac:dyDescent="0.25">
      <c r="E2777" t="s">
        <v>15064</v>
      </c>
      <c r="F2777">
        <f t="shared" si="86"/>
        <v>480</v>
      </c>
      <c r="G2777" s="11">
        <f t="shared" si="87"/>
        <v>480</v>
      </c>
      <c r="L2777" t="s">
        <v>15064</v>
      </c>
      <c r="M2777" t="e">
        <f>VLOOKUP(L2777,lot!$A$3:$E$13372,3,0)</f>
        <v>#N/A</v>
      </c>
    </row>
    <row r="2778" spans="5:13" hidden="1" x14ac:dyDescent="0.25">
      <c r="E2778" t="s">
        <v>15075</v>
      </c>
      <c r="F2778">
        <f t="shared" si="86"/>
        <v>4</v>
      </c>
      <c r="G2778" s="11">
        <f t="shared" si="87"/>
        <v>4</v>
      </c>
      <c r="L2778" t="s">
        <v>15075</v>
      </c>
      <c r="M2778" t="e">
        <f>VLOOKUP(L2778,lot!$A$3:$E$13372,3,0)</f>
        <v>#N/A</v>
      </c>
    </row>
    <row r="2779" spans="5:13" hidden="1" x14ac:dyDescent="0.25">
      <c r="E2779" t="s">
        <v>15076</v>
      </c>
      <c r="F2779">
        <f t="shared" si="86"/>
        <v>372</v>
      </c>
      <c r="G2779" s="11">
        <f t="shared" si="87"/>
        <v>372</v>
      </c>
      <c r="L2779" t="s">
        <v>15076</v>
      </c>
      <c r="M2779" t="e">
        <f>VLOOKUP(L2779,lot!$A$3:$E$13372,3,0)</f>
        <v>#N/A</v>
      </c>
    </row>
    <row r="2780" spans="5:13" hidden="1" x14ac:dyDescent="0.25">
      <c r="E2780" t="s">
        <v>15065</v>
      </c>
      <c r="F2780">
        <f t="shared" si="86"/>
        <v>3500</v>
      </c>
      <c r="G2780" s="11">
        <f t="shared" si="87"/>
        <v>3500</v>
      </c>
      <c r="L2780" t="s">
        <v>15065</v>
      </c>
      <c r="M2780" t="e">
        <f>VLOOKUP(L2780,lot!$A$3:$E$13372,3,0)</f>
        <v>#N/A</v>
      </c>
    </row>
    <row r="2781" spans="5:13" hidden="1" x14ac:dyDescent="0.25">
      <c r="E2781" t="s">
        <v>15065</v>
      </c>
      <c r="F2781">
        <f t="shared" si="86"/>
        <v>3500</v>
      </c>
      <c r="G2781" s="11">
        <f t="shared" si="87"/>
        <v>3500</v>
      </c>
      <c r="L2781" t="s">
        <v>15065</v>
      </c>
      <c r="M2781" t="e">
        <f>VLOOKUP(L2781,lot!$A$3:$E$13372,3,0)</f>
        <v>#N/A</v>
      </c>
    </row>
    <row r="2782" spans="5:13" hidden="1" x14ac:dyDescent="0.25">
      <c r="E2782" t="s">
        <v>15065</v>
      </c>
      <c r="F2782">
        <f t="shared" si="86"/>
        <v>3500</v>
      </c>
      <c r="G2782" s="11">
        <f t="shared" si="87"/>
        <v>3500</v>
      </c>
      <c r="L2782" t="s">
        <v>15065</v>
      </c>
      <c r="M2782" t="e">
        <f>VLOOKUP(L2782,lot!$A$3:$E$13372,3,0)</f>
        <v>#N/A</v>
      </c>
    </row>
    <row r="2783" spans="5:13" hidden="1" x14ac:dyDescent="0.25">
      <c r="E2783" t="s">
        <v>15059</v>
      </c>
      <c r="F2783">
        <f t="shared" si="86"/>
        <v>13</v>
      </c>
      <c r="G2783" s="11">
        <f t="shared" si="87"/>
        <v>13</v>
      </c>
      <c r="L2783" t="s">
        <v>15059</v>
      </c>
      <c r="M2783" t="e">
        <f>VLOOKUP(L2783,lot!$A$3:$E$13372,3,0)</f>
        <v>#N/A</v>
      </c>
    </row>
    <row r="2784" spans="5:13" hidden="1" x14ac:dyDescent="0.25">
      <c r="E2784" t="s">
        <v>15056</v>
      </c>
      <c r="F2784">
        <f t="shared" si="86"/>
        <v>336</v>
      </c>
      <c r="G2784" s="11">
        <f t="shared" si="87"/>
        <v>336</v>
      </c>
      <c r="L2784" t="s">
        <v>15056</v>
      </c>
      <c r="M2784" t="e">
        <f>VLOOKUP(L2784,lot!$A$3:$E$13372,3,0)</f>
        <v>#N/A</v>
      </c>
    </row>
    <row r="2785" spans="5:13" hidden="1" x14ac:dyDescent="0.25">
      <c r="E2785" t="s">
        <v>15077</v>
      </c>
      <c r="F2785">
        <f t="shared" si="86"/>
        <v>156</v>
      </c>
      <c r="G2785" s="11">
        <f t="shared" si="87"/>
        <v>156</v>
      </c>
      <c r="L2785" t="s">
        <v>15077</v>
      </c>
      <c r="M2785" t="e">
        <f>VLOOKUP(L2785,lot!$A$3:$E$13372,3,0)</f>
        <v>#N/A</v>
      </c>
    </row>
    <row r="2786" spans="5:13" hidden="1" x14ac:dyDescent="0.25">
      <c r="E2786" t="s">
        <v>15078</v>
      </c>
      <c r="F2786">
        <f t="shared" si="86"/>
        <v>222</v>
      </c>
      <c r="G2786" s="11">
        <f t="shared" si="87"/>
        <v>222</v>
      </c>
      <c r="L2786" t="s">
        <v>15078</v>
      </c>
      <c r="M2786" t="e">
        <f>VLOOKUP(L2786,lot!$A$3:$E$13372,3,0)</f>
        <v>#N/A</v>
      </c>
    </row>
    <row r="2787" spans="5:13" hidden="1" x14ac:dyDescent="0.25">
      <c r="E2787" t="s">
        <v>15079</v>
      </c>
      <c r="F2787">
        <f t="shared" si="86"/>
        <v>24</v>
      </c>
      <c r="G2787" s="11">
        <f t="shared" si="87"/>
        <v>24</v>
      </c>
      <c r="L2787" t="s">
        <v>15079</v>
      </c>
      <c r="M2787" t="e">
        <f>VLOOKUP(L2787,lot!$A$3:$E$13372,3,0)</f>
        <v>#N/A</v>
      </c>
    </row>
    <row r="2788" spans="5:13" hidden="1" x14ac:dyDescent="0.25">
      <c r="E2788" t="s">
        <v>15123</v>
      </c>
      <c r="F2788">
        <f t="shared" si="86"/>
        <v>270</v>
      </c>
      <c r="G2788" s="11">
        <f t="shared" si="87"/>
        <v>270</v>
      </c>
      <c r="L2788" t="s">
        <v>15123</v>
      </c>
      <c r="M2788" t="e">
        <f>VLOOKUP(L2788,lot!$A$3:$E$13372,3,0)</f>
        <v>#N/A</v>
      </c>
    </row>
    <row r="2789" spans="5:13" hidden="1" x14ac:dyDescent="0.25">
      <c r="E2789" t="s">
        <v>15124</v>
      </c>
      <c r="F2789">
        <f t="shared" si="86"/>
        <v>565</v>
      </c>
      <c r="G2789" s="11">
        <f t="shared" si="87"/>
        <v>565</v>
      </c>
      <c r="L2789" t="s">
        <v>15124</v>
      </c>
      <c r="M2789" t="e">
        <f>VLOOKUP(L2789,lot!$A$3:$E$13372,3,0)</f>
        <v>#N/A</v>
      </c>
    </row>
    <row r="2790" spans="5:13" hidden="1" x14ac:dyDescent="0.25">
      <c r="E2790" t="s">
        <v>15122</v>
      </c>
      <c r="F2790">
        <f t="shared" si="86"/>
        <v>140</v>
      </c>
      <c r="G2790" s="11">
        <f t="shared" si="87"/>
        <v>140</v>
      </c>
      <c r="L2790" t="s">
        <v>15122</v>
      </c>
      <c r="M2790" t="e">
        <f>VLOOKUP(L2790,lot!$A$3:$E$13372,3,0)</f>
        <v>#N/A</v>
      </c>
    </row>
    <row r="2791" spans="5:13" hidden="1" x14ac:dyDescent="0.25">
      <c r="E2791" t="s">
        <v>15496</v>
      </c>
      <c r="F2791">
        <f t="shared" si="86"/>
        <v>191</v>
      </c>
      <c r="G2791" s="11">
        <f t="shared" si="87"/>
        <v>191</v>
      </c>
      <c r="L2791" t="s">
        <v>15496</v>
      </c>
      <c r="M2791" t="e">
        <f>VLOOKUP(L2791,lot!$A$3:$E$13372,3,0)</f>
        <v>#N/A</v>
      </c>
    </row>
    <row r="2792" spans="5:13" hidden="1" x14ac:dyDescent="0.25">
      <c r="E2792" t="s">
        <v>15496</v>
      </c>
      <c r="F2792">
        <f t="shared" si="86"/>
        <v>191</v>
      </c>
      <c r="G2792" s="11">
        <f t="shared" si="87"/>
        <v>191</v>
      </c>
      <c r="L2792" t="s">
        <v>15496</v>
      </c>
      <c r="M2792" t="e">
        <f>VLOOKUP(L2792,lot!$A$3:$E$13372,3,0)</f>
        <v>#N/A</v>
      </c>
    </row>
    <row r="2793" spans="5:13" hidden="1" x14ac:dyDescent="0.25">
      <c r="E2793" t="s">
        <v>15743</v>
      </c>
      <c r="F2793">
        <f t="shared" si="86"/>
        <v>1223</v>
      </c>
      <c r="G2793" s="11">
        <f t="shared" si="87"/>
        <v>1223</v>
      </c>
      <c r="L2793" t="s">
        <v>15743</v>
      </c>
      <c r="M2793" t="e">
        <f>VLOOKUP(L2793,lot!$A$3:$E$13372,3,0)</f>
        <v>#N/A</v>
      </c>
    </row>
    <row r="2794" spans="5:13" hidden="1" x14ac:dyDescent="0.25">
      <c r="E2794" t="s">
        <v>15763</v>
      </c>
      <c r="F2794">
        <f t="shared" si="86"/>
        <v>21633</v>
      </c>
      <c r="G2794" s="11">
        <f t="shared" si="87"/>
        <v>21633</v>
      </c>
      <c r="L2794" t="s">
        <v>15763</v>
      </c>
      <c r="M2794" t="e">
        <f>VLOOKUP(L2794,lot!$A$3:$E$13372,3,0)</f>
        <v>#N/A</v>
      </c>
    </row>
    <row r="2795" spans="5:13" hidden="1" x14ac:dyDescent="0.25">
      <c r="E2795" t="s">
        <v>15763</v>
      </c>
      <c r="F2795">
        <f t="shared" si="86"/>
        <v>21633</v>
      </c>
      <c r="G2795" s="11">
        <f t="shared" si="87"/>
        <v>21633</v>
      </c>
      <c r="L2795" t="s">
        <v>15763</v>
      </c>
      <c r="M2795" t="e">
        <f>VLOOKUP(L2795,lot!$A$3:$E$13372,3,0)</f>
        <v>#N/A</v>
      </c>
    </row>
    <row r="2796" spans="5:13" hidden="1" x14ac:dyDescent="0.25">
      <c r="E2796" t="s">
        <v>15763</v>
      </c>
      <c r="F2796">
        <f t="shared" si="86"/>
        <v>21633</v>
      </c>
      <c r="G2796" s="11">
        <f t="shared" si="87"/>
        <v>21633</v>
      </c>
      <c r="L2796" t="s">
        <v>15763</v>
      </c>
      <c r="M2796" t="e">
        <f>VLOOKUP(L2796,lot!$A$3:$E$13372,3,0)</f>
        <v>#N/A</v>
      </c>
    </row>
    <row r="2797" spans="5:13" hidden="1" x14ac:dyDescent="0.25">
      <c r="E2797" t="s">
        <v>15763</v>
      </c>
      <c r="F2797">
        <f t="shared" si="86"/>
        <v>21633</v>
      </c>
      <c r="G2797" s="11">
        <f t="shared" si="87"/>
        <v>21633</v>
      </c>
      <c r="L2797" t="s">
        <v>15763</v>
      </c>
      <c r="M2797" t="e">
        <f>VLOOKUP(L2797,lot!$A$3:$E$13372,3,0)</f>
        <v>#N/A</v>
      </c>
    </row>
    <row r="2798" spans="5:13" hidden="1" x14ac:dyDescent="0.25">
      <c r="E2798" t="s">
        <v>15763</v>
      </c>
      <c r="F2798">
        <f t="shared" si="86"/>
        <v>21633</v>
      </c>
      <c r="G2798" s="11">
        <f t="shared" si="87"/>
        <v>21633</v>
      </c>
      <c r="L2798" t="s">
        <v>15763</v>
      </c>
      <c r="M2798" t="e">
        <f>VLOOKUP(L2798,lot!$A$3:$E$13372,3,0)</f>
        <v>#N/A</v>
      </c>
    </row>
    <row r="2799" spans="5:13" hidden="1" x14ac:dyDescent="0.25">
      <c r="E2799" t="s">
        <v>15763</v>
      </c>
      <c r="F2799">
        <f t="shared" si="86"/>
        <v>21633</v>
      </c>
      <c r="G2799" s="11">
        <f t="shared" si="87"/>
        <v>21633</v>
      </c>
      <c r="L2799" t="s">
        <v>15763</v>
      </c>
      <c r="M2799" t="e">
        <f>VLOOKUP(L2799,lot!$A$3:$E$13372,3,0)</f>
        <v>#N/A</v>
      </c>
    </row>
    <row r="2800" spans="5:13" hidden="1" x14ac:dyDescent="0.25">
      <c r="E2800" t="s">
        <v>15763</v>
      </c>
      <c r="F2800">
        <f t="shared" si="86"/>
        <v>21633</v>
      </c>
      <c r="G2800" s="11">
        <f t="shared" si="87"/>
        <v>21633</v>
      </c>
      <c r="L2800" t="s">
        <v>15763</v>
      </c>
      <c r="M2800" t="e">
        <f>VLOOKUP(L2800,lot!$A$3:$E$13372,3,0)</f>
        <v>#N/A</v>
      </c>
    </row>
    <row r="2801" spans="5:13" hidden="1" x14ac:dyDescent="0.25">
      <c r="E2801" t="s">
        <v>15764</v>
      </c>
      <c r="F2801">
        <f t="shared" si="86"/>
        <v>15120</v>
      </c>
      <c r="G2801" s="11">
        <f t="shared" si="87"/>
        <v>15120</v>
      </c>
      <c r="L2801" t="s">
        <v>15764</v>
      </c>
      <c r="M2801" t="e">
        <f>VLOOKUP(L2801,lot!$A$3:$E$13372,3,0)</f>
        <v>#N/A</v>
      </c>
    </row>
    <row r="2802" spans="5:13" hidden="1" x14ac:dyDescent="0.25">
      <c r="E2802" t="s">
        <v>15764</v>
      </c>
      <c r="F2802">
        <f t="shared" si="86"/>
        <v>15120</v>
      </c>
      <c r="G2802" s="11">
        <f t="shared" si="87"/>
        <v>15120</v>
      </c>
      <c r="L2802" t="s">
        <v>15764</v>
      </c>
      <c r="M2802" t="e">
        <f>VLOOKUP(L2802,lot!$A$3:$E$13372,3,0)</f>
        <v>#N/A</v>
      </c>
    </row>
    <row r="2803" spans="5:13" hidden="1" x14ac:dyDescent="0.25">
      <c r="E2803" t="s">
        <v>15764</v>
      </c>
      <c r="F2803">
        <f t="shared" si="86"/>
        <v>15120</v>
      </c>
      <c r="G2803" s="11">
        <f t="shared" si="87"/>
        <v>15120</v>
      </c>
      <c r="L2803" t="s">
        <v>15764</v>
      </c>
      <c r="M2803" t="e">
        <f>VLOOKUP(L2803,lot!$A$3:$E$13372,3,0)</f>
        <v>#N/A</v>
      </c>
    </row>
    <row r="2804" spans="5:13" hidden="1" x14ac:dyDescent="0.25">
      <c r="E2804" t="s">
        <v>15765</v>
      </c>
      <c r="F2804">
        <f t="shared" si="86"/>
        <v>4600</v>
      </c>
      <c r="G2804" s="11">
        <f t="shared" si="87"/>
        <v>4600</v>
      </c>
      <c r="L2804" t="s">
        <v>15765</v>
      </c>
      <c r="M2804" t="e">
        <f>VLOOKUP(L2804,lot!$A$3:$E$13372,3,0)</f>
        <v>#N/A</v>
      </c>
    </row>
    <row r="2805" spans="5:13" hidden="1" x14ac:dyDescent="0.25">
      <c r="E2805" t="s">
        <v>15692</v>
      </c>
      <c r="F2805" t="e">
        <f t="shared" si="86"/>
        <v>#N/A</v>
      </c>
      <c r="G2805" s="11" t="str">
        <f t="shared" si="87"/>
        <v>0</v>
      </c>
      <c r="L2805" t="s">
        <v>15692</v>
      </c>
      <c r="M2805" t="e">
        <f>VLOOKUP(L2805,lot!$A$3:$E$13372,3,0)</f>
        <v>#N/A</v>
      </c>
    </row>
    <row r="2806" spans="5:13" hidden="1" x14ac:dyDescent="0.25">
      <c r="E2806" t="s">
        <v>15770</v>
      </c>
      <c r="F2806">
        <f t="shared" si="86"/>
        <v>2440</v>
      </c>
      <c r="G2806" s="11">
        <f t="shared" si="87"/>
        <v>2440</v>
      </c>
      <c r="L2806" t="s">
        <v>15770</v>
      </c>
      <c r="M2806" t="e">
        <f>VLOOKUP(L2806,lot!$A$3:$E$13372,3,0)</f>
        <v>#N/A</v>
      </c>
    </row>
    <row r="2807" spans="5:13" hidden="1" x14ac:dyDescent="0.25">
      <c r="E2807" t="s">
        <v>15768</v>
      </c>
      <c r="F2807" t="e">
        <f t="shared" si="86"/>
        <v>#N/A</v>
      </c>
      <c r="G2807" s="11" t="str">
        <f t="shared" si="87"/>
        <v>0</v>
      </c>
      <c r="L2807" t="s">
        <v>15768</v>
      </c>
      <c r="M2807" t="e">
        <f>VLOOKUP(L2807,lot!$A$3:$E$13372,3,0)</f>
        <v>#N/A</v>
      </c>
    </row>
    <row r="2808" spans="5:13" hidden="1" x14ac:dyDescent="0.25">
      <c r="E2808" t="s">
        <v>15767</v>
      </c>
      <c r="F2808" t="e">
        <f t="shared" si="86"/>
        <v>#N/A</v>
      </c>
      <c r="G2808" s="11" t="str">
        <f t="shared" si="87"/>
        <v>0</v>
      </c>
      <c r="L2808" t="s">
        <v>15767</v>
      </c>
      <c r="M2808" t="e">
        <f>VLOOKUP(L2808,lot!$A$3:$E$13372,3,0)</f>
        <v>#N/A</v>
      </c>
    </row>
    <row r="2809" spans="5:13" hidden="1" x14ac:dyDescent="0.25">
      <c r="E2809" t="s">
        <v>15740</v>
      </c>
      <c r="F2809" t="e">
        <f t="shared" si="86"/>
        <v>#N/A</v>
      </c>
      <c r="G2809" s="11" t="str">
        <f t="shared" si="87"/>
        <v>0</v>
      </c>
      <c r="L2809" t="s">
        <v>15740</v>
      </c>
      <c r="M2809" t="e">
        <f>VLOOKUP(L2809,lot!$A$3:$E$13372,3,0)</f>
        <v>#N/A</v>
      </c>
    </row>
    <row r="2810" spans="5:13" hidden="1" x14ac:dyDescent="0.25">
      <c r="E2810" t="s">
        <v>15760</v>
      </c>
      <c r="F2810">
        <f t="shared" si="86"/>
        <v>1</v>
      </c>
      <c r="G2810" s="11">
        <f t="shared" si="87"/>
        <v>1</v>
      </c>
      <c r="L2810" t="s">
        <v>15760</v>
      </c>
      <c r="M2810" t="e">
        <f>VLOOKUP(L2810,lot!$A$3:$E$13372,3,0)</f>
        <v>#N/A</v>
      </c>
    </row>
    <row r="2811" spans="5:13" hidden="1" x14ac:dyDescent="0.25">
      <c r="E2811" t="s">
        <v>15761</v>
      </c>
      <c r="F2811">
        <f t="shared" si="86"/>
        <v>19</v>
      </c>
      <c r="G2811" s="11">
        <f t="shared" si="87"/>
        <v>19</v>
      </c>
      <c r="L2811" t="s">
        <v>15761</v>
      </c>
      <c r="M2811" t="e">
        <f>VLOOKUP(L2811,lot!$A$3:$E$13372,3,0)</f>
        <v>#N/A</v>
      </c>
    </row>
    <row r="2812" spans="5:13" hidden="1" x14ac:dyDescent="0.25">
      <c r="E2812" t="s">
        <v>15762</v>
      </c>
      <c r="F2812">
        <f t="shared" si="86"/>
        <v>4080</v>
      </c>
      <c r="G2812" s="11">
        <f t="shared" si="87"/>
        <v>4080</v>
      </c>
      <c r="L2812" t="s">
        <v>15762</v>
      </c>
      <c r="M2812" t="e">
        <f>VLOOKUP(L2812,lot!$A$3:$E$13372,3,0)</f>
        <v>#N/A</v>
      </c>
    </row>
    <row r="2813" spans="5:13" hidden="1" x14ac:dyDescent="0.25">
      <c r="E2813" t="s">
        <v>15702</v>
      </c>
      <c r="F2813" t="e">
        <f t="shared" si="86"/>
        <v>#N/A</v>
      </c>
      <c r="G2813" s="11" t="str">
        <f t="shared" si="87"/>
        <v>0</v>
      </c>
      <c r="L2813" t="s">
        <v>15702</v>
      </c>
      <c r="M2813" t="e">
        <f>VLOOKUP(L2813,lot!$A$3:$E$13372,3,0)</f>
        <v>#N/A</v>
      </c>
    </row>
    <row r="2814" spans="5:13" hidden="1" x14ac:dyDescent="0.25">
      <c r="E2814" t="s">
        <v>15748</v>
      </c>
      <c r="F2814" t="e">
        <f t="shared" si="86"/>
        <v>#N/A</v>
      </c>
      <c r="G2814" s="11" t="str">
        <f t="shared" si="87"/>
        <v>0</v>
      </c>
      <c r="L2814" t="s">
        <v>15748</v>
      </c>
      <c r="M2814" t="e">
        <f>VLOOKUP(L2814,lot!$A$3:$E$13372,3,0)</f>
        <v>#N/A</v>
      </c>
    </row>
    <row r="2815" spans="5:13" hidden="1" x14ac:dyDescent="0.25">
      <c r="E2815" t="s">
        <v>15748</v>
      </c>
      <c r="F2815" t="e">
        <f t="shared" si="86"/>
        <v>#N/A</v>
      </c>
      <c r="G2815" s="11" t="str">
        <f t="shared" si="87"/>
        <v>0</v>
      </c>
      <c r="L2815" t="s">
        <v>15748</v>
      </c>
      <c r="M2815" t="e">
        <f>VLOOKUP(L2815,lot!$A$3:$E$13372,3,0)</f>
        <v>#N/A</v>
      </c>
    </row>
    <row r="2816" spans="5:13" hidden="1" x14ac:dyDescent="0.25">
      <c r="E2816" t="s">
        <v>15744</v>
      </c>
      <c r="F2816">
        <f t="shared" si="86"/>
        <v>1618</v>
      </c>
      <c r="G2816" s="11">
        <f t="shared" si="87"/>
        <v>1618</v>
      </c>
      <c r="L2816" t="s">
        <v>15744</v>
      </c>
      <c r="M2816" t="e">
        <f>VLOOKUP(L2816,lot!$A$3:$E$13372,3,0)</f>
        <v>#N/A</v>
      </c>
    </row>
    <row r="2817" spans="5:13" hidden="1" x14ac:dyDescent="0.25">
      <c r="E2817" t="s">
        <v>15749</v>
      </c>
      <c r="F2817">
        <f t="shared" si="86"/>
        <v>520</v>
      </c>
      <c r="G2817" s="11">
        <f t="shared" si="87"/>
        <v>520</v>
      </c>
      <c r="L2817" t="s">
        <v>15749</v>
      </c>
      <c r="M2817" t="e">
        <f>VLOOKUP(L2817,lot!$A$3:$E$13372,3,0)</f>
        <v>#N/A</v>
      </c>
    </row>
    <row r="2818" spans="5:13" hidden="1" x14ac:dyDescent="0.25">
      <c r="E2818" t="s">
        <v>15708</v>
      </c>
      <c r="F2818">
        <f t="shared" si="86"/>
        <v>180</v>
      </c>
      <c r="G2818" s="11">
        <f t="shared" si="87"/>
        <v>180</v>
      </c>
      <c r="L2818" t="s">
        <v>15708</v>
      </c>
      <c r="M2818" t="e">
        <f>VLOOKUP(L2818,lot!$A$3:$E$13372,3,0)</f>
        <v>#N/A</v>
      </c>
    </row>
    <row r="2819" spans="5:13" hidden="1" x14ac:dyDescent="0.25">
      <c r="E2819" t="s">
        <v>14289</v>
      </c>
      <c r="F2819" t="e">
        <f t="shared" ref="F2819:F2882" si="88">VLOOKUP(E2819,$B$2:$C$1866,2,0)</f>
        <v>#N/A</v>
      </c>
      <c r="G2819" s="11" t="str">
        <f t="shared" ref="G2819:G2882" si="89">IF(ISNA(F2819),"0",F2819)</f>
        <v>0</v>
      </c>
      <c r="L2819" t="s">
        <v>14289</v>
      </c>
      <c r="M2819" t="e">
        <f>VLOOKUP(L2819,lot!$A$3:$E$13372,3,0)</f>
        <v>#N/A</v>
      </c>
    </row>
    <row r="2820" spans="5:13" hidden="1" x14ac:dyDescent="0.25">
      <c r="E2820" t="s">
        <v>14290</v>
      </c>
      <c r="F2820" t="e">
        <f t="shared" si="88"/>
        <v>#N/A</v>
      </c>
      <c r="G2820" s="11" t="str">
        <f t="shared" si="89"/>
        <v>0</v>
      </c>
      <c r="L2820" t="s">
        <v>14290</v>
      </c>
      <c r="M2820" t="e">
        <f>VLOOKUP(L2820,lot!$A$3:$E$13372,3,0)</f>
        <v>#N/A</v>
      </c>
    </row>
    <row r="2821" spans="5:13" hidden="1" x14ac:dyDescent="0.25">
      <c r="E2821" t="s">
        <v>14293</v>
      </c>
      <c r="F2821">
        <f t="shared" si="88"/>
        <v>10</v>
      </c>
      <c r="G2821" s="11">
        <f t="shared" si="89"/>
        <v>10</v>
      </c>
      <c r="L2821" t="s">
        <v>14293</v>
      </c>
      <c r="M2821" t="e">
        <f>VLOOKUP(L2821,lot!$A$3:$E$13372,3,0)</f>
        <v>#N/A</v>
      </c>
    </row>
    <row r="2822" spans="5:13" hidden="1" x14ac:dyDescent="0.25">
      <c r="E2822" t="s">
        <v>14292</v>
      </c>
      <c r="F2822">
        <f t="shared" si="88"/>
        <v>16</v>
      </c>
      <c r="G2822" s="11">
        <f t="shared" si="89"/>
        <v>16</v>
      </c>
      <c r="L2822" t="s">
        <v>14292</v>
      </c>
      <c r="M2822" t="e">
        <f>VLOOKUP(L2822,lot!$A$3:$E$13372,3,0)</f>
        <v>#N/A</v>
      </c>
    </row>
    <row r="2823" spans="5:13" hidden="1" x14ac:dyDescent="0.25">
      <c r="E2823" t="s">
        <v>14291</v>
      </c>
      <c r="F2823" t="e">
        <f t="shared" si="88"/>
        <v>#N/A</v>
      </c>
      <c r="G2823" s="11" t="str">
        <f t="shared" si="89"/>
        <v>0</v>
      </c>
      <c r="L2823" t="s">
        <v>14291</v>
      </c>
      <c r="M2823" t="e">
        <f>VLOOKUP(L2823,lot!$A$3:$E$13372,3,0)</f>
        <v>#N/A</v>
      </c>
    </row>
    <row r="2824" spans="5:13" hidden="1" x14ac:dyDescent="0.25">
      <c r="E2824" t="s">
        <v>15701</v>
      </c>
      <c r="F2824">
        <f t="shared" si="88"/>
        <v>1958</v>
      </c>
      <c r="G2824" s="11">
        <f t="shared" si="89"/>
        <v>1958</v>
      </c>
      <c r="L2824" t="s">
        <v>15701</v>
      </c>
      <c r="M2824" t="e">
        <f>VLOOKUP(L2824,lot!$A$3:$E$13372,3,0)</f>
        <v>#N/A</v>
      </c>
    </row>
    <row r="2825" spans="5:13" hidden="1" x14ac:dyDescent="0.25">
      <c r="E2825" t="s">
        <v>15706</v>
      </c>
      <c r="F2825" t="e">
        <f t="shared" si="88"/>
        <v>#N/A</v>
      </c>
      <c r="G2825" s="11" t="str">
        <f t="shared" si="89"/>
        <v>0</v>
      </c>
      <c r="L2825" t="s">
        <v>15706</v>
      </c>
      <c r="M2825" t="e">
        <f>VLOOKUP(L2825,lot!$A$3:$E$13372,3,0)</f>
        <v>#N/A</v>
      </c>
    </row>
    <row r="2826" spans="5:13" hidden="1" x14ac:dyDescent="0.25">
      <c r="E2826" t="s">
        <v>15695</v>
      </c>
      <c r="F2826">
        <f t="shared" si="88"/>
        <v>43</v>
      </c>
      <c r="G2826" s="11">
        <f t="shared" si="89"/>
        <v>43</v>
      </c>
      <c r="L2826" t="s">
        <v>15695</v>
      </c>
      <c r="M2826" t="e">
        <f>VLOOKUP(L2826,lot!$A$3:$E$13372,3,0)</f>
        <v>#N/A</v>
      </c>
    </row>
    <row r="2827" spans="5:13" hidden="1" x14ac:dyDescent="0.25">
      <c r="E2827" t="s">
        <v>15774</v>
      </c>
      <c r="F2827">
        <f t="shared" si="88"/>
        <v>274</v>
      </c>
      <c r="G2827" s="11">
        <f t="shared" si="89"/>
        <v>274</v>
      </c>
      <c r="L2827" t="s">
        <v>15774</v>
      </c>
      <c r="M2827" t="e">
        <f>VLOOKUP(L2827,lot!$A$3:$E$13372,3,0)</f>
        <v>#N/A</v>
      </c>
    </row>
    <row r="2828" spans="5:13" hidden="1" x14ac:dyDescent="0.25">
      <c r="E2828" t="s">
        <v>15774</v>
      </c>
      <c r="F2828">
        <f t="shared" si="88"/>
        <v>274</v>
      </c>
      <c r="G2828" s="11">
        <f t="shared" si="89"/>
        <v>274</v>
      </c>
      <c r="L2828" t="s">
        <v>15774</v>
      </c>
      <c r="M2828" t="e">
        <f>VLOOKUP(L2828,lot!$A$3:$E$13372,3,0)</f>
        <v>#N/A</v>
      </c>
    </row>
    <row r="2829" spans="5:13" hidden="1" x14ac:dyDescent="0.25">
      <c r="E2829" t="s">
        <v>15775</v>
      </c>
      <c r="F2829">
        <f t="shared" si="88"/>
        <v>820</v>
      </c>
      <c r="G2829" s="11">
        <f t="shared" si="89"/>
        <v>820</v>
      </c>
      <c r="L2829" t="s">
        <v>15775</v>
      </c>
      <c r="M2829" t="e">
        <f>VLOOKUP(L2829,lot!$A$3:$E$13372,3,0)</f>
        <v>#N/A</v>
      </c>
    </row>
    <row r="2830" spans="5:13" hidden="1" x14ac:dyDescent="0.25">
      <c r="E2830" t="s">
        <v>15775</v>
      </c>
      <c r="F2830">
        <f t="shared" si="88"/>
        <v>820</v>
      </c>
      <c r="G2830" s="11">
        <f t="shared" si="89"/>
        <v>820</v>
      </c>
      <c r="L2830" t="s">
        <v>15775</v>
      </c>
      <c r="M2830" t="e">
        <f>VLOOKUP(L2830,lot!$A$3:$E$13372,3,0)</f>
        <v>#N/A</v>
      </c>
    </row>
    <row r="2831" spans="5:13" hidden="1" x14ac:dyDescent="0.25">
      <c r="E2831" t="s">
        <v>15704</v>
      </c>
      <c r="F2831">
        <f t="shared" si="88"/>
        <v>411</v>
      </c>
      <c r="G2831" s="11">
        <f t="shared" si="89"/>
        <v>411</v>
      </c>
      <c r="L2831" t="s">
        <v>15704</v>
      </c>
      <c r="M2831" t="e">
        <f>VLOOKUP(L2831,lot!$A$3:$E$13372,3,0)</f>
        <v>#N/A</v>
      </c>
    </row>
    <row r="2832" spans="5:13" hidden="1" x14ac:dyDescent="0.25">
      <c r="E2832" t="s">
        <v>15704</v>
      </c>
      <c r="F2832">
        <f t="shared" si="88"/>
        <v>411</v>
      </c>
      <c r="G2832" s="11">
        <f t="shared" si="89"/>
        <v>411</v>
      </c>
      <c r="L2832" t="s">
        <v>15704</v>
      </c>
      <c r="M2832" t="e">
        <f>VLOOKUP(L2832,lot!$A$3:$E$13372,3,0)</f>
        <v>#N/A</v>
      </c>
    </row>
    <row r="2833" spans="5:13" hidden="1" x14ac:dyDescent="0.25">
      <c r="E2833" t="s">
        <v>15746</v>
      </c>
      <c r="F2833">
        <f t="shared" si="88"/>
        <v>4</v>
      </c>
      <c r="G2833" s="11">
        <f t="shared" si="89"/>
        <v>4</v>
      </c>
      <c r="L2833" t="s">
        <v>15746</v>
      </c>
      <c r="M2833" t="e">
        <f>VLOOKUP(L2833,lot!$A$3:$E$13372,3,0)</f>
        <v>#N/A</v>
      </c>
    </row>
    <row r="2834" spans="5:13" hidden="1" x14ac:dyDescent="0.25">
      <c r="E2834" t="s">
        <v>15746</v>
      </c>
      <c r="F2834">
        <f t="shared" si="88"/>
        <v>4</v>
      </c>
      <c r="G2834" s="11">
        <f t="shared" si="89"/>
        <v>4</v>
      </c>
      <c r="L2834" t="s">
        <v>15746</v>
      </c>
      <c r="M2834" t="e">
        <f>VLOOKUP(L2834,lot!$A$3:$E$13372,3,0)</f>
        <v>#N/A</v>
      </c>
    </row>
    <row r="2835" spans="5:13" hidden="1" x14ac:dyDescent="0.25">
      <c r="E2835" t="s">
        <v>15746</v>
      </c>
      <c r="F2835">
        <f t="shared" si="88"/>
        <v>4</v>
      </c>
      <c r="G2835" s="11">
        <f t="shared" si="89"/>
        <v>4</v>
      </c>
      <c r="L2835" t="s">
        <v>15746</v>
      </c>
      <c r="M2835" t="e">
        <f>VLOOKUP(L2835,lot!$A$3:$E$13372,3,0)</f>
        <v>#N/A</v>
      </c>
    </row>
    <row r="2836" spans="5:13" hidden="1" x14ac:dyDescent="0.25">
      <c r="E2836" t="s">
        <v>15698</v>
      </c>
      <c r="F2836">
        <f t="shared" si="88"/>
        <v>233</v>
      </c>
      <c r="G2836" s="11">
        <f t="shared" si="89"/>
        <v>233</v>
      </c>
      <c r="L2836" t="s">
        <v>15698</v>
      </c>
      <c r="M2836" t="e">
        <f>VLOOKUP(L2836,lot!$A$3:$E$13372,3,0)</f>
        <v>#N/A</v>
      </c>
    </row>
    <row r="2837" spans="5:13" hidden="1" x14ac:dyDescent="0.25">
      <c r="E2837" t="s">
        <v>15698</v>
      </c>
      <c r="F2837">
        <f t="shared" si="88"/>
        <v>233</v>
      </c>
      <c r="G2837" s="11">
        <f t="shared" si="89"/>
        <v>233</v>
      </c>
      <c r="L2837" t="s">
        <v>15698</v>
      </c>
      <c r="M2837" t="e">
        <f>VLOOKUP(L2837,lot!$A$3:$E$13372,3,0)</f>
        <v>#N/A</v>
      </c>
    </row>
    <row r="2838" spans="5:13" hidden="1" x14ac:dyDescent="0.25">
      <c r="E2838" t="s">
        <v>15699</v>
      </c>
      <c r="F2838">
        <f t="shared" si="88"/>
        <v>140</v>
      </c>
      <c r="G2838" s="11">
        <f t="shared" si="89"/>
        <v>140</v>
      </c>
      <c r="L2838" t="s">
        <v>15699</v>
      </c>
      <c r="M2838" t="e">
        <f>VLOOKUP(L2838,lot!$A$3:$E$13372,3,0)</f>
        <v>#N/A</v>
      </c>
    </row>
    <row r="2839" spans="5:13" hidden="1" x14ac:dyDescent="0.25">
      <c r="E2839" t="s">
        <v>15717</v>
      </c>
      <c r="F2839">
        <f t="shared" si="88"/>
        <v>40920</v>
      </c>
      <c r="G2839" s="11">
        <f t="shared" si="89"/>
        <v>40920</v>
      </c>
      <c r="L2839" t="s">
        <v>15717</v>
      </c>
      <c r="M2839" t="e">
        <f>VLOOKUP(L2839,lot!$A$3:$E$13372,3,0)</f>
        <v>#N/A</v>
      </c>
    </row>
    <row r="2840" spans="5:13" hidden="1" x14ac:dyDescent="0.25">
      <c r="E2840" t="s">
        <v>15717</v>
      </c>
      <c r="F2840">
        <f t="shared" si="88"/>
        <v>40920</v>
      </c>
      <c r="G2840" s="11">
        <f t="shared" si="89"/>
        <v>40920</v>
      </c>
      <c r="L2840" t="s">
        <v>15717</v>
      </c>
      <c r="M2840" t="e">
        <f>VLOOKUP(L2840,lot!$A$3:$E$13372,3,0)</f>
        <v>#N/A</v>
      </c>
    </row>
    <row r="2841" spans="5:13" hidden="1" x14ac:dyDescent="0.25">
      <c r="E2841" t="s">
        <v>15717</v>
      </c>
      <c r="F2841">
        <f t="shared" si="88"/>
        <v>40920</v>
      </c>
      <c r="G2841" s="11">
        <f t="shared" si="89"/>
        <v>40920</v>
      </c>
      <c r="L2841" t="s">
        <v>15717</v>
      </c>
      <c r="M2841" t="e">
        <f>VLOOKUP(L2841,lot!$A$3:$E$13372,3,0)</f>
        <v>#N/A</v>
      </c>
    </row>
    <row r="2842" spans="5:13" hidden="1" x14ac:dyDescent="0.25">
      <c r="E2842" t="s">
        <v>15717</v>
      </c>
      <c r="F2842">
        <f t="shared" si="88"/>
        <v>40920</v>
      </c>
      <c r="G2842" s="11">
        <f t="shared" si="89"/>
        <v>40920</v>
      </c>
      <c r="L2842" t="s">
        <v>15717</v>
      </c>
      <c r="M2842" t="e">
        <f>VLOOKUP(L2842,lot!$A$3:$E$13372,3,0)</f>
        <v>#N/A</v>
      </c>
    </row>
    <row r="2843" spans="5:13" hidden="1" x14ac:dyDescent="0.25">
      <c r="E2843" t="s">
        <v>15717</v>
      </c>
      <c r="F2843">
        <f t="shared" si="88"/>
        <v>40920</v>
      </c>
      <c r="G2843" s="11">
        <f t="shared" si="89"/>
        <v>40920</v>
      </c>
      <c r="L2843" t="s">
        <v>15717</v>
      </c>
      <c r="M2843" t="e">
        <f>VLOOKUP(L2843,lot!$A$3:$E$13372,3,0)</f>
        <v>#N/A</v>
      </c>
    </row>
    <row r="2844" spans="5:13" hidden="1" x14ac:dyDescent="0.25">
      <c r="E2844" t="s">
        <v>15718</v>
      </c>
      <c r="F2844">
        <f t="shared" si="88"/>
        <v>39600</v>
      </c>
      <c r="G2844" s="11">
        <f t="shared" si="89"/>
        <v>39600</v>
      </c>
      <c r="L2844" t="s">
        <v>15718</v>
      </c>
      <c r="M2844" t="e">
        <f>VLOOKUP(L2844,lot!$A$3:$E$13372,3,0)</f>
        <v>#N/A</v>
      </c>
    </row>
    <row r="2845" spans="5:13" hidden="1" x14ac:dyDescent="0.25">
      <c r="E2845" t="s">
        <v>15718</v>
      </c>
      <c r="F2845">
        <f t="shared" si="88"/>
        <v>39600</v>
      </c>
      <c r="G2845" s="11">
        <f t="shared" si="89"/>
        <v>39600</v>
      </c>
      <c r="L2845" t="s">
        <v>15718</v>
      </c>
      <c r="M2845" t="e">
        <f>VLOOKUP(L2845,lot!$A$3:$E$13372,3,0)</f>
        <v>#N/A</v>
      </c>
    </row>
    <row r="2846" spans="5:13" hidden="1" x14ac:dyDescent="0.25">
      <c r="E2846" t="s">
        <v>15750</v>
      </c>
      <c r="F2846">
        <f t="shared" si="88"/>
        <v>18800</v>
      </c>
      <c r="G2846" s="11">
        <f t="shared" si="89"/>
        <v>18800</v>
      </c>
      <c r="L2846" t="s">
        <v>15750</v>
      </c>
      <c r="M2846" t="e">
        <f>VLOOKUP(L2846,lot!$A$3:$E$13372,3,0)</f>
        <v>#N/A</v>
      </c>
    </row>
    <row r="2847" spans="5:13" hidden="1" x14ac:dyDescent="0.25">
      <c r="E2847" t="s">
        <v>15750</v>
      </c>
      <c r="F2847">
        <f t="shared" si="88"/>
        <v>18800</v>
      </c>
      <c r="G2847" s="11">
        <f t="shared" si="89"/>
        <v>18800</v>
      </c>
      <c r="L2847" t="s">
        <v>15750</v>
      </c>
      <c r="M2847" t="e">
        <f>VLOOKUP(L2847,lot!$A$3:$E$13372,3,0)</f>
        <v>#N/A</v>
      </c>
    </row>
    <row r="2848" spans="5:13" hidden="1" x14ac:dyDescent="0.25">
      <c r="E2848" t="s">
        <v>15750</v>
      </c>
      <c r="F2848">
        <f t="shared" si="88"/>
        <v>18800</v>
      </c>
      <c r="G2848" s="11">
        <f t="shared" si="89"/>
        <v>18800</v>
      </c>
      <c r="L2848" t="s">
        <v>15750</v>
      </c>
      <c r="M2848" t="e">
        <f>VLOOKUP(L2848,lot!$A$3:$E$13372,3,0)</f>
        <v>#N/A</v>
      </c>
    </row>
    <row r="2849" spans="5:13" hidden="1" x14ac:dyDescent="0.25">
      <c r="E2849" t="s">
        <v>15751</v>
      </c>
      <c r="F2849">
        <f t="shared" si="88"/>
        <v>1000</v>
      </c>
      <c r="G2849" s="11">
        <f t="shared" si="89"/>
        <v>1000</v>
      </c>
      <c r="L2849" t="s">
        <v>15751</v>
      </c>
      <c r="M2849" t="e">
        <f>VLOOKUP(L2849,lot!$A$3:$E$13372,3,0)</f>
        <v>#N/A</v>
      </c>
    </row>
    <row r="2850" spans="5:13" hidden="1" x14ac:dyDescent="0.25">
      <c r="E2850" t="s">
        <v>15756</v>
      </c>
      <c r="F2850">
        <f t="shared" si="88"/>
        <v>16740</v>
      </c>
      <c r="G2850" s="11">
        <f t="shared" si="89"/>
        <v>16740</v>
      </c>
      <c r="L2850" t="s">
        <v>15756</v>
      </c>
      <c r="M2850" t="e">
        <f>VLOOKUP(L2850,lot!$A$3:$E$13372,3,0)</f>
        <v>#N/A</v>
      </c>
    </row>
    <row r="2851" spans="5:13" hidden="1" x14ac:dyDescent="0.25">
      <c r="E2851" t="s">
        <v>15754</v>
      </c>
      <c r="F2851">
        <f t="shared" si="88"/>
        <v>16000</v>
      </c>
      <c r="G2851" s="11">
        <f t="shared" si="89"/>
        <v>16000</v>
      </c>
      <c r="L2851" t="s">
        <v>15754</v>
      </c>
      <c r="M2851" t="e">
        <f>VLOOKUP(L2851,lot!$A$3:$E$13372,3,0)</f>
        <v>#N/A</v>
      </c>
    </row>
    <row r="2852" spans="5:13" hidden="1" x14ac:dyDescent="0.25">
      <c r="E2852" t="s">
        <v>15753</v>
      </c>
      <c r="F2852">
        <f t="shared" si="88"/>
        <v>45000</v>
      </c>
      <c r="G2852" s="11">
        <f t="shared" si="89"/>
        <v>45000</v>
      </c>
      <c r="L2852" t="s">
        <v>15753</v>
      </c>
      <c r="M2852" t="e">
        <f>VLOOKUP(L2852,lot!$A$3:$E$13372,3,0)</f>
        <v>#N/A</v>
      </c>
    </row>
    <row r="2853" spans="5:13" hidden="1" x14ac:dyDescent="0.25">
      <c r="E2853" t="s">
        <v>15753</v>
      </c>
      <c r="F2853">
        <f t="shared" si="88"/>
        <v>45000</v>
      </c>
      <c r="G2853" s="11">
        <f t="shared" si="89"/>
        <v>45000</v>
      </c>
      <c r="L2853" t="s">
        <v>15753</v>
      </c>
      <c r="M2853" t="e">
        <f>VLOOKUP(L2853,lot!$A$3:$E$13372,3,0)</f>
        <v>#N/A</v>
      </c>
    </row>
    <row r="2854" spans="5:13" hidden="1" x14ac:dyDescent="0.25">
      <c r="E2854" t="s">
        <v>15752</v>
      </c>
      <c r="F2854">
        <f t="shared" si="88"/>
        <v>10440</v>
      </c>
      <c r="G2854" s="11">
        <f t="shared" si="89"/>
        <v>10440</v>
      </c>
      <c r="L2854" t="s">
        <v>15752</v>
      </c>
      <c r="M2854" t="e">
        <f>VLOOKUP(L2854,lot!$A$3:$E$13372,3,0)</f>
        <v>#N/A</v>
      </c>
    </row>
    <row r="2855" spans="5:13" hidden="1" x14ac:dyDescent="0.25">
      <c r="E2855" t="s">
        <v>15755</v>
      </c>
      <c r="F2855">
        <f t="shared" si="88"/>
        <v>41420</v>
      </c>
      <c r="G2855" s="11">
        <f t="shared" si="89"/>
        <v>41420</v>
      </c>
      <c r="L2855" t="s">
        <v>15755</v>
      </c>
      <c r="M2855" t="e">
        <f>VLOOKUP(L2855,lot!$A$3:$E$13372,3,0)</f>
        <v>#N/A</v>
      </c>
    </row>
    <row r="2856" spans="5:13" hidden="1" x14ac:dyDescent="0.25">
      <c r="E2856" t="s">
        <v>15755</v>
      </c>
      <c r="F2856">
        <f t="shared" si="88"/>
        <v>41420</v>
      </c>
      <c r="G2856" s="11">
        <f t="shared" si="89"/>
        <v>41420</v>
      </c>
      <c r="L2856" t="s">
        <v>15755</v>
      </c>
      <c r="M2856" t="e">
        <f>VLOOKUP(L2856,lot!$A$3:$E$13372,3,0)</f>
        <v>#N/A</v>
      </c>
    </row>
    <row r="2857" spans="5:13" hidden="1" x14ac:dyDescent="0.25">
      <c r="E2857" t="s">
        <v>15757</v>
      </c>
      <c r="F2857">
        <f t="shared" si="88"/>
        <v>27000</v>
      </c>
      <c r="G2857" s="11">
        <f t="shared" si="89"/>
        <v>27000</v>
      </c>
      <c r="L2857" t="s">
        <v>15757</v>
      </c>
      <c r="M2857" t="e">
        <f>VLOOKUP(L2857,lot!$A$3:$E$13372,3,0)</f>
        <v>#N/A</v>
      </c>
    </row>
    <row r="2858" spans="5:13" hidden="1" x14ac:dyDescent="0.25">
      <c r="E2858" t="s">
        <v>15758</v>
      </c>
      <c r="F2858">
        <f t="shared" si="88"/>
        <v>16400</v>
      </c>
      <c r="G2858" s="11">
        <f t="shared" si="89"/>
        <v>16400</v>
      </c>
      <c r="L2858" t="s">
        <v>15758</v>
      </c>
      <c r="M2858" t="e">
        <f>VLOOKUP(L2858,lot!$A$3:$E$13372,3,0)</f>
        <v>#N/A</v>
      </c>
    </row>
    <row r="2859" spans="5:13" hidden="1" x14ac:dyDescent="0.25">
      <c r="E2859" t="s">
        <v>15739</v>
      </c>
      <c r="F2859">
        <f t="shared" si="88"/>
        <v>11760</v>
      </c>
      <c r="G2859" s="11">
        <f t="shared" si="89"/>
        <v>11760</v>
      </c>
      <c r="L2859" t="s">
        <v>15739</v>
      </c>
      <c r="M2859" t="e">
        <f>VLOOKUP(L2859,lot!$A$3:$E$13372,3,0)</f>
        <v>#N/A</v>
      </c>
    </row>
    <row r="2860" spans="5:13" hidden="1" x14ac:dyDescent="0.25">
      <c r="E2860" t="s">
        <v>15739</v>
      </c>
      <c r="F2860">
        <f t="shared" si="88"/>
        <v>11760</v>
      </c>
      <c r="G2860" s="11">
        <f t="shared" si="89"/>
        <v>11760</v>
      </c>
      <c r="L2860" t="s">
        <v>15739</v>
      </c>
      <c r="M2860" t="e">
        <f>VLOOKUP(L2860,lot!$A$3:$E$13372,3,0)</f>
        <v>#N/A</v>
      </c>
    </row>
    <row r="2861" spans="5:13" hidden="1" x14ac:dyDescent="0.25">
      <c r="E2861" t="s">
        <v>15739</v>
      </c>
      <c r="F2861">
        <f t="shared" si="88"/>
        <v>11760</v>
      </c>
      <c r="G2861" s="11">
        <f t="shared" si="89"/>
        <v>11760</v>
      </c>
      <c r="L2861" t="s">
        <v>15739</v>
      </c>
      <c r="M2861" t="e">
        <f>VLOOKUP(L2861,lot!$A$3:$E$13372,3,0)</f>
        <v>#N/A</v>
      </c>
    </row>
    <row r="2862" spans="5:13" hidden="1" x14ac:dyDescent="0.25">
      <c r="E2862" t="s">
        <v>15739</v>
      </c>
      <c r="F2862">
        <f t="shared" si="88"/>
        <v>11760</v>
      </c>
      <c r="G2862" s="11">
        <f t="shared" si="89"/>
        <v>11760</v>
      </c>
      <c r="L2862" t="s">
        <v>15739</v>
      </c>
      <c r="M2862" t="e">
        <f>VLOOKUP(L2862,lot!$A$3:$E$13372,3,0)</f>
        <v>#N/A</v>
      </c>
    </row>
    <row r="2863" spans="5:13" hidden="1" x14ac:dyDescent="0.25">
      <c r="E2863" t="s">
        <v>15739</v>
      </c>
      <c r="F2863">
        <f t="shared" si="88"/>
        <v>11760</v>
      </c>
      <c r="G2863" s="11">
        <f t="shared" si="89"/>
        <v>11760</v>
      </c>
      <c r="L2863" t="s">
        <v>15739</v>
      </c>
      <c r="M2863" t="e">
        <f>VLOOKUP(L2863,lot!$A$3:$E$13372,3,0)</f>
        <v>#N/A</v>
      </c>
    </row>
    <row r="2864" spans="5:13" hidden="1" x14ac:dyDescent="0.25">
      <c r="E2864" t="s">
        <v>15739</v>
      </c>
      <c r="F2864">
        <f t="shared" si="88"/>
        <v>11760</v>
      </c>
      <c r="G2864" s="11">
        <f t="shared" si="89"/>
        <v>11760</v>
      </c>
      <c r="L2864" t="s">
        <v>15739</v>
      </c>
      <c r="M2864" t="e">
        <f>VLOOKUP(L2864,lot!$A$3:$E$13372,3,0)</f>
        <v>#N/A</v>
      </c>
    </row>
    <row r="2865" spans="5:13" hidden="1" x14ac:dyDescent="0.25">
      <c r="E2865" t="s">
        <v>15739</v>
      </c>
      <c r="F2865">
        <f t="shared" si="88"/>
        <v>11760</v>
      </c>
      <c r="G2865" s="11">
        <f t="shared" si="89"/>
        <v>11760</v>
      </c>
      <c r="L2865" t="s">
        <v>15739</v>
      </c>
      <c r="M2865" t="e">
        <f>VLOOKUP(L2865,lot!$A$3:$E$13372,3,0)</f>
        <v>#N/A</v>
      </c>
    </row>
    <row r="2866" spans="5:13" hidden="1" x14ac:dyDescent="0.25">
      <c r="E2866" t="s">
        <v>15723</v>
      </c>
      <c r="F2866" t="e">
        <f t="shared" si="88"/>
        <v>#N/A</v>
      </c>
      <c r="G2866" s="11" t="str">
        <f t="shared" si="89"/>
        <v>0</v>
      </c>
      <c r="L2866" t="s">
        <v>15723</v>
      </c>
      <c r="M2866" t="e">
        <f>VLOOKUP(L2866,lot!$A$3:$E$13372,3,0)</f>
        <v>#N/A</v>
      </c>
    </row>
    <row r="2867" spans="5:13" hidden="1" x14ac:dyDescent="0.25">
      <c r="E2867" t="s">
        <v>15723</v>
      </c>
      <c r="F2867" t="e">
        <f t="shared" si="88"/>
        <v>#N/A</v>
      </c>
      <c r="G2867" s="11" t="str">
        <f t="shared" si="89"/>
        <v>0</v>
      </c>
      <c r="L2867" t="s">
        <v>15723</v>
      </c>
      <c r="M2867" t="e">
        <f>VLOOKUP(L2867,lot!$A$3:$E$13372,3,0)</f>
        <v>#N/A</v>
      </c>
    </row>
    <row r="2868" spans="5:13" hidden="1" x14ac:dyDescent="0.25">
      <c r="E2868" t="s">
        <v>15723</v>
      </c>
      <c r="F2868" t="e">
        <f t="shared" si="88"/>
        <v>#N/A</v>
      </c>
      <c r="G2868" s="11" t="str">
        <f t="shared" si="89"/>
        <v>0</v>
      </c>
      <c r="L2868" t="s">
        <v>15723</v>
      </c>
      <c r="M2868" t="e">
        <f>VLOOKUP(L2868,lot!$A$3:$E$13372,3,0)</f>
        <v>#N/A</v>
      </c>
    </row>
    <row r="2869" spans="5:13" hidden="1" x14ac:dyDescent="0.25">
      <c r="E2869" t="s">
        <v>15723</v>
      </c>
      <c r="F2869" t="e">
        <f t="shared" si="88"/>
        <v>#N/A</v>
      </c>
      <c r="G2869" s="11" t="str">
        <f t="shared" si="89"/>
        <v>0</v>
      </c>
      <c r="L2869" t="s">
        <v>15723</v>
      </c>
      <c r="M2869" t="e">
        <f>VLOOKUP(L2869,lot!$A$3:$E$13372,3,0)</f>
        <v>#N/A</v>
      </c>
    </row>
    <row r="2870" spans="5:13" hidden="1" x14ac:dyDescent="0.25">
      <c r="E2870" t="s">
        <v>15723</v>
      </c>
      <c r="F2870" t="e">
        <f t="shared" si="88"/>
        <v>#N/A</v>
      </c>
      <c r="G2870" s="11" t="str">
        <f t="shared" si="89"/>
        <v>0</v>
      </c>
      <c r="L2870" t="s">
        <v>15723</v>
      </c>
      <c r="M2870" t="e">
        <f>VLOOKUP(L2870,lot!$A$3:$E$13372,3,0)</f>
        <v>#N/A</v>
      </c>
    </row>
    <row r="2871" spans="5:13" hidden="1" x14ac:dyDescent="0.25">
      <c r="E2871" t="s">
        <v>15724</v>
      </c>
      <c r="F2871" t="e">
        <f t="shared" si="88"/>
        <v>#N/A</v>
      </c>
      <c r="G2871" s="11" t="str">
        <f t="shared" si="89"/>
        <v>0</v>
      </c>
      <c r="L2871" t="s">
        <v>15724</v>
      </c>
      <c r="M2871" t="e">
        <f>VLOOKUP(L2871,lot!$A$3:$E$13372,3,0)</f>
        <v>#N/A</v>
      </c>
    </row>
    <row r="2872" spans="5:13" hidden="1" x14ac:dyDescent="0.25">
      <c r="E2872" t="s">
        <v>15724</v>
      </c>
      <c r="F2872" t="e">
        <f t="shared" si="88"/>
        <v>#N/A</v>
      </c>
      <c r="G2872" s="11" t="str">
        <f t="shared" si="89"/>
        <v>0</v>
      </c>
      <c r="L2872" t="s">
        <v>15724</v>
      </c>
      <c r="M2872" t="e">
        <f>VLOOKUP(L2872,lot!$A$3:$E$13372,3,0)</f>
        <v>#N/A</v>
      </c>
    </row>
    <row r="2873" spans="5:13" hidden="1" x14ac:dyDescent="0.25">
      <c r="E2873" t="s">
        <v>15725</v>
      </c>
      <c r="F2873">
        <f t="shared" si="88"/>
        <v>5340</v>
      </c>
      <c r="G2873" s="11">
        <f t="shared" si="89"/>
        <v>5340</v>
      </c>
      <c r="L2873" t="s">
        <v>15725</v>
      </c>
      <c r="M2873" t="e">
        <f>VLOOKUP(L2873,lot!$A$3:$E$13372,3,0)</f>
        <v>#N/A</v>
      </c>
    </row>
    <row r="2874" spans="5:13" hidden="1" x14ac:dyDescent="0.25">
      <c r="E2874" t="s">
        <v>15727</v>
      </c>
      <c r="F2874">
        <f t="shared" si="88"/>
        <v>111520</v>
      </c>
      <c r="G2874" s="11">
        <f t="shared" si="89"/>
        <v>111520</v>
      </c>
      <c r="L2874" t="s">
        <v>15727</v>
      </c>
      <c r="M2874" t="e">
        <f>VLOOKUP(L2874,lot!$A$3:$E$13372,3,0)</f>
        <v>#N/A</v>
      </c>
    </row>
    <row r="2875" spans="5:13" hidden="1" x14ac:dyDescent="0.25">
      <c r="E2875" t="s">
        <v>15727</v>
      </c>
      <c r="F2875">
        <f t="shared" si="88"/>
        <v>111520</v>
      </c>
      <c r="G2875" s="11">
        <f t="shared" si="89"/>
        <v>111520</v>
      </c>
      <c r="L2875" t="s">
        <v>15727</v>
      </c>
      <c r="M2875" t="e">
        <f>VLOOKUP(L2875,lot!$A$3:$E$13372,3,0)</f>
        <v>#N/A</v>
      </c>
    </row>
    <row r="2876" spans="5:13" hidden="1" x14ac:dyDescent="0.25">
      <c r="E2876" t="s">
        <v>15727</v>
      </c>
      <c r="F2876">
        <f t="shared" si="88"/>
        <v>111520</v>
      </c>
      <c r="G2876" s="11">
        <f t="shared" si="89"/>
        <v>111520</v>
      </c>
      <c r="L2876" t="s">
        <v>15727</v>
      </c>
      <c r="M2876" t="e">
        <f>VLOOKUP(L2876,lot!$A$3:$E$13372,3,0)</f>
        <v>#N/A</v>
      </c>
    </row>
    <row r="2877" spans="5:13" hidden="1" x14ac:dyDescent="0.25">
      <c r="E2877" t="s">
        <v>15727</v>
      </c>
      <c r="F2877">
        <f t="shared" si="88"/>
        <v>111520</v>
      </c>
      <c r="G2877" s="11">
        <f t="shared" si="89"/>
        <v>111520</v>
      </c>
      <c r="L2877" t="s">
        <v>15727</v>
      </c>
      <c r="M2877" t="e">
        <f>VLOOKUP(L2877,lot!$A$3:$E$13372,3,0)</f>
        <v>#N/A</v>
      </c>
    </row>
    <row r="2878" spans="5:13" hidden="1" x14ac:dyDescent="0.25">
      <c r="E2878" t="s">
        <v>15727</v>
      </c>
      <c r="F2878">
        <f t="shared" si="88"/>
        <v>111520</v>
      </c>
      <c r="G2878" s="11">
        <f t="shared" si="89"/>
        <v>111520</v>
      </c>
      <c r="L2878" t="s">
        <v>15727</v>
      </c>
      <c r="M2878" t="e">
        <f>VLOOKUP(L2878,lot!$A$3:$E$13372,3,0)</f>
        <v>#N/A</v>
      </c>
    </row>
    <row r="2879" spans="5:13" hidden="1" x14ac:dyDescent="0.25">
      <c r="E2879" t="s">
        <v>15727</v>
      </c>
      <c r="F2879">
        <f t="shared" si="88"/>
        <v>111520</v>
      </c>
      <c r="G2879" s="11">
        <f t="shared" si="89"/>
        <v>111520</v>
      </c>
      <c r="L2879" t="s">
        <v>15727</v>
      </c>
      <c r="M2879" t="e">
        <f>VLOOKUP(L2879,lot!$A$3:$E$13372,3,0)</f>
        <v>#N/A</v>
      </c>
    </row>
    <row r="2880" spans="5:13" hidden="1" x14ac:dyDescent="0.25">
      <c r="E2880" t="s">
        <v>15730</v>
      </c>
      <c r="F2880">
        <f t="shared" si="88"/>
        <v>26160</v>
      </c>
      <c r="G2880" s="11">
        <f t="shared" si="89"/>
        <v>26160</v>
      </c>
      <c r="L2880" t="s">
        <v>15730</v>
      </c>
      <c r="M2880" t="e">
        <f>VLOOKUP(L2880,lot!$A$3:$E$13372,3,0)</f>
        <v>#N/A</v>
      </c>
    </row>
    <row r="2881" spans="5:13" hidden="1" x14ac:dyDescent="0.25">
      <c r="E2881" t="s">
        <v>15726</v>
      </c>
      <c r="F2881">
        <f t="shared" si="88"/>
        <v>3360</v>
      </c>
      <c r="G2881" s="11">
        <f t="shared" si="89"/>
        <v>3360</v>
      </c>
      <c r="L2881" t="s">
        <v>15726</v>
      </c>
      <c r="M2881" t="e">
        <f>VLOOKUP(L2881,lot!$A$3:$E$13372,3,0)</f>
        <v>#N/A</v>
      </c>
    </row>
    <row r="2882" spans="5:13" hidden="1" x14ac:dyDescent="0.25">
      <c r="E2882" t="s">
        <v>15729</v>
      </c>
      <c r="F2882">
        <f t="shared" si="88"/>
        <v>13540</v>
      </c>
      <c r="G2882" s="11">
        <f t="shared" si="89"/>
        <v>13540</v>
      </c>
      <c r="L2882" t="s">
        <v>15729</v>
      </c>
      <c r="M2882" t="e">
        <f>VLOOKUP(L2882,lot!$A$3:$E$13372,3,0)</f>
        <v>#N/A</v>
      </c>
    </row>
    <row r="2883" spans="5:13" hidden="1" x14ac:dyDescent="0.25">
      <c r="E2883" t="s">
        <v>15728</v>
      </c>
      <c r="F2883">
        <f t="shared" ref="F2883:F2946" si="90">VLOOKUP(E2883,$B$2:$C$1866,2,0)</f>
        <v>81140</v>
      </c>
      <c r="G2883" s="11">
        <f t="shared" ref="G2883:G2946" si="91">IF(ISNA(F2883),"0",F2883)</f>
        <v>81140</v>
      </c>
      <c r="L2883" t="s">
        <v>15728</v>
      </c>
      <c r="M2883" t="e">
        <f>VLOOKUP(L2883,lot!$A$3:$E$13372,3,0)</f>
        <v>#N/A</v>
      </c>
    </row>
    <row r="2884" spans="5:13" hidden="1" x14ac:dyDescent="0.25">
      <c r="E2884" t="s">
        <v>15728</v>
      </c>
      <c r="F2884">
        <f t="shared" si="90"/>
        <v>81140</v>
      </c>
      <c r="G2884" s="11">
        <f t="shared" si="91"/>
        <v>81140</v>
      </c>
      <c r="L2884" t="s">
        <v>15728</v>
      </c>
      <c r="M2884" t="e">
        <f>VLOOKUP(L2884,lot!$A$3:$E$13372,3,0)</f>
        <v>#N/A</v>
      </c>
    </row>
    <row r="2885" spans="5:13" hidden="1" x14ac:dyDescent="0.25">
      <c r="E2885" t="s">
        <v>15728</v>
      </c>
      <c r="F2885">
        <f t="shared" si="90"/>
        <v>81140</v>
      </c>
      <c r="G2885" s="11">
        <f t="shared" si="91"/>
        <v>81140</v>
      </c>
      <c r="L2885" t="s">
        <v>15728</v>
      </c>
      <c r="M2885" t="e">
        <f>VLOOKUP(L2885,lot!$A$3:$E$13372,3,0)</f>
        <v>#N/A</v>
      </c>
    </row>
    <row r="2886" spans="5:13" hidden="1" x14ac:dyDescent="0.25">
      <c r="E2886" t="s">
        <v>15728</v>
      </c>
      <c r="F2886">
        <f t="shared" si="90"/>
        <v>81140</v>
      </c>
      <c r="G2886" s="11">
        <f t="shared" si="91"/>
        <v>81140</v>
      </c>
      <c r="L2886" t="s">
        <v>15728</v>
      </c>
      <c r="M2886" t="e">
        <f>VLOOKUP(L2886,lot!$A$3:$E$13372,3,0)</f>
        <v>#N/A</v>
      </c>
    </row>
    <row r="2887" spans="5:13" hidden="1" x14ac:dyDescent="0.25">
      <c r="E2887" t="s">
        <v>15711</v>
      </c>
      <c r="F2887" t="e">
        <f t="shared" si="90"/>
        <v>#N/A</v>
      </c>
      <c r="G2887" s="11" t="str">
        <f t="shared" si="91"/>
        <v>0</v>
      </c>
      <c r="L2887" t="s">
        <v>15711</v>
      </c>
      <c r="M2887" t="e">
        <f>VLOOKUP(L2887,lot!$A$3:$E$13372,3,0)</f>
        <v>#N/A</v>
      </c>
    </row>
    <row r="2888" spans="5:13" hidden="1" x14ac:dyDescent="0.25">
      <c r="E2888" t="s">
        <v>15710</v>
      </c>
      <c r="F2888" t="e">
        <f t="shared" si="90"/>
        <v>#N/A</v>
      </c>
      <c r="G2888" s="11" t="str">
        <f t="shared" si="91"/>
        <v>0</v>
      </c>
      <c r="L2888" t="s">
        <v>15710</v>
      </c>
      <c r="M2888" t="e">
        <f>VLOOKUP(L2888,lot!$A$3:$E$13372,3,0)</f>
        <v>#N/A</v>
      </c>
    </row>
    <row r="2889" spans="5:13" hidden="1" x14ac:dyDescent="0.25">
      <c r="E2889" t="s">
        <v>15710</v>
      </c>
      <c r="F2889" t="e">
        <f t="shared" si="90"/>
        <v>#N/A</v>
      </c>
      <c r="G2889" s="11" t="str">
        <f t="shared" si="91"/>
        <v>0</v>
      </c>
      <c r="L2889" t="s">
        <v>15710</v>
      </c>
      <c r="M2889" t="e">
        <f>VLOOKUP(L2889,lot!$A$3:$E$13372,3,0)</f>
        <v>#N/A</v>
      </c>
    </row>
    <row r="2890" spans="5:13" hidden="1" x14ac:dyDescent="0.25">
      <c r="E2890" t="s">
        <v>15738</v>
      </c>
      <c r="F2890">
        <f t="shared" si="90"/>
        <v>4100</v>
      </c>
      <c r="G2890" s="11">
        <f t="shared" si="91"/>
        <v>4100</v>
      </c>
      <c r="L2890" t="s">
        <v>15738</v>
      </c>
      <c r="M2890" t="e">
        <f>VLOOKUP(L2890,lot!$A$3:$E$13372,3,0)</f>
        <v>#N/A</v>
      </c>
    </row>
    <row r="2891" spans="5:13" hidden="1" x14ac:dyDescent="0.25">
      <c r="E2891" t="s">
        <v>15738</v>
      </c>
      <c r="F2891">
        <f t="shared" si="90"/>
        <v>4100</v>
      </c>
      <c r="G2891" s="11">
        <f t="shared" si="91"/>
        <v>4100</v>
      </c>
      <c r="L2891" t="s">
        <v>15738</v>
      </c>
      <c r="M2891" t="e">
        <f>VLOOKUP(L2891,lot!$A$3:$E$13372,3,0)</f>
        <v>#N/A</v>
      </c>
    </row>
    <row r="2892" spans="5:13" hidden="1" x14ac:dyDescent="0.25">
      <c r="E2892" t="s">
        <v>15738</v>
      </c>
      <c r="F2892">
        <f t="shared" si="90"/>
        <v>4100</v>
      </c>
      <c r="G2892" s="11">
        <f t="shared" si="91"/>
        <v>4100</v>
      </c>
      <c r="L2892" t="s">
        <v>15738</v>
      </c>
      <c r="M2892" t="e">
        <f>VLOOKUP(L2892,lot!$A$3:$E$13372,3,0)</f>
        <v>#N/A</v>
      </c>
    </row>
    <row r="2893" spans="5:13" hidden="1" x14ac:dyDescent="0.25">
      <c r="E2893" t="s">
        <v>15719</v>
      </c>
      <c r="F2893">
        <f t="shared" si="90"/>
        <v>4550</v>
      </c>
      <c r="G2893" s="11">
        <f t="shared" si="91"/>
        <v>4550</v>
      </c>
      <c r="L2893" t="s">
        <v>15719</v>
      </c>
      <c r="M2893" t="e">
        <f>VLOOKUP(L2893,lot!$A$3:$E$13372,3,0)</f>
        <v>#N/A</v>
      </c>
    </row>
    <row r="2894" spans="5:13" hidden="1" x14ac:dyDescent="0.25">
      <c r="E2894" t="s">
        <v>14296</v>
      </c>
      <c r="F2894">
        <f t="shared" si="90"/>
        <v>2</v>
      </c>
      <c r="G2894" s="11">
        <f t="shared" si="91"/>
        <v>2</v>
      </c>
      <c r="L2894" t="s">
        <v>14296</v>
      </c>
      <c r="M2894" t="e">
        <f>VLOOKUP(L2894,lot!$A$3:$E$13372,3,0)</f>
        <v>#N/A</v>
      </c>
    </row>
    <row r="2895" spans="5:13" hidden="1" x14ac:dyDescent="0.25">
      <c r="E2895" t="s">
        <v>15722</v>
      </c>
      <c r="F2895">
        <f t="shared" si="90"/>
        <v>1360</v>
      </c>
      <c r="G2895" s="11">
        <f t="shared" si="91"/>
        <v>1360</v>
      </c>
      <c r="L2895" t="s">
        <v>15722</v>
      </c>
      <c r="M2895" t="e">
        <f>VLOOKUP(L2895,lot!$A$3:$E$13372,3,0)</f>
        <v>#N/A</v>
      </c>
    </row>
    <row r="2896" spans="5:13" hidden="1" x14ac:dyDescent="0.25">
      <c r="E2896" t="s">
        <v>15722</v>
      </c>
      <c r="F2896">
        <f t="shared" si="90"/>
        <v>1360</v>
      </c>
      <c r="G2896" s="11">
        <f t="shared" si="91"/>
        <v>1360</v>
      </c>
      <c r="L2896" t="s">
        <v>15722</v>
      </c>
      <c r="M2896" t="e">
        <f>VLOOKUP(L2896,lot!$A$3:$E$13372,3,0)</f>
        <v>#N/A</v>
      </c>
    </row>
    <row r="2897" spans="5:13" hidden="1" x14ac:dyDescent="0.25">
      <c r="E2897" t="s">
        <v>15722</v>
      </c>
      <c r="F2897">
        <f t="shared" si="90"/>
        <v>1360</v>
      </c>
      <c r="G2897" s="11">
        <f t="shared" si="91"/>
        <v>1360</v>
      </c>
      <c r="L2897" t="s">
        <v>15722</v>
      </c>
      <c r="M2897" t="e">
        <f>VLOOKUP(L2897,lot!$A$3:$E$13372,3,0)</f>
        <v>#N/A</v>
      </c>
    </row>
    <row r="2898" spans="5:13" hidden="1" x14ac:dyDescent="0.25">
      <c r="E2898" t="s">
        <v>15772</v>
      </c>
      <c r="F2898" t="e">
        <f t="shared" si="90"/>
        <v>#N/A</v>
      </c>
      <c r="G2898" s="11" t="str">
        <f t="shared" si="91"/>
        <v>0</v>
      </c>
      <c r="L2898" t="s">
        <v>15772</v>
      </c>
      <c r="M2898" t="e">
        <f>VLOOKUP(L2898,lot!$A$3:$E$13372,3,0)</f>
        <v>#N/A</v>
      </c>
    </row>
    <row r="2899" spans="5:13" hidden="1" x14ac:dyDescent="0.25">
      <c r="E2899" t="s">
        <v>15771</v>
      </c>
      <c r="F2899" t="e">
        <f t="shared" si="90"/>
        <v>#N/A</v>
      </c>
      <c r="G2899" s="11" t="str">
        <f t="shared" si="91"/>
        <v>0</v>
      </c>
      <c r="L2899" t="s">
        <v>15771</v>
      </c>
      <c r="M2899" t="e">
        <f>VLOOKUP(L2899,lot!$A$3:$E$13372,3,0)</f>
        <v>#N/A</v>
      </c>
    </row>
    <row r="2900" spans="5:13" hidden="1" x14ac:dyDescent="0.25">
      <c r="E2900" t="s">
        <v>15810</v>
      </c>
      <c r="F2900">
        <f t="shared" si="90"/>
        <v>95</v>
      </c>
      <c r="G2900" s="11">
        <f t="shared" si="91"/>
        <v>95</v>
      </c>
      <c r="L2900" t="s">
        <v>15810</v>
      </c>
      <c r="M2900" t="e">
        <f>VLOOKUP(L2900,lot!$A$3:$E$13372,3,0)</f>
        <v>#N/A</v>
      </c>
    </row>
    <row r="2901" spans="5:13" hidden="1" x14ac:dyDescent="0.25">
      <c r="E2901" t="s">
        <v>15925</v>
      </c>
      <c r="F2901">
        <f t="shared" si="90"/>
        <v>290</v>
      </c>
      <c r="G2901" s="11">
        <f t="shared" si="91"/>
        <v>290</v>
      </c>
      <c r="L2901" t="s">
        <v>15925</v>
      </c>
      <c r="M2901" t="e">
        <f>VLOOKUP(L2901,lot!$A$3:$E$13372,3,0)</f>
        <v>#N/A</v>
      </c>
    </row>
    <row r="2902" spans="5:13" hidden="1" x14ac:dyDescent="0.25">
      <c r="E2902" t="s">
        <v>15926</v>
      </c>
      <c r="F2902">
        <f t="shared" si="90"/>
        <v>4073</v>
      </c>
      <c r="G2902" s="11">
        <f t="shared" si="91"/>
        <v>4073</v>
      </c>
      <c r="L2902" t="s">
        <v>15926</v>
      </c>
      <c r="M2902" t="e">
        <f>VLOOKUP(L2902,lot!$A$3:$E$13372,3,0)</f>
        <v>#N/A</v>
      </c>
    </row>
    <row r="2903" spans="5:13" hidden="1" x14ac:dyDescent="0.25">
      <c r="E2903" t="s">
        <v>14313</v>
      </c>
      <c r="F2903" t="e">
        <f t="shared" si="90"/>
        <v>#N/A</v>
      </c>
      <c r="G2903" s="11" t="str">
        <f t="shared" si="91"/>
        <v>0</v>
      </c>
      <c r="L2903" t="s">
        <v>14313</v>
      </c>
      <c r="M2903" t="e">
        <f>VLOOKUP(L2903,lot!$A$3:$E$13372,3,0)</f>
        <v>#N/A</v>
      </c>
    </row>
    <row r="2904" spans="5:13" hidden="1" x14ac:dyDescent="0.25">
      <c r="E2904" t="s">
        <v>16106</v>
      </c>
      <c r="F2904">
        <f t="shared" si="90"/>
        <v>7979</v>
      </c>
      <c r="G2904" s="11">
        <f t="shared" si="91"/>
        <v>7979</v>
      </c>
      <c r="L2904" t="s">
        <v>16106</v>
      </c>
      <c r="M2904" t="e">
        <f>VLOOKUP(L2904,lot!$A$3:$E$13372,3,0)</f>
        <v>#N/A</v>
      </c>
    </row>
    <row r="2905" spans="5:13" hidden="1" x14ac:dyDescent="0.25">
      <c r="E2905" t="s">
        <v>16097</v>
      </c>
      <c r="F2905" t="e">
        <f t="shared" si="90"/>
        <v>#N/A</v>
      </c>
      <c r="G2905" s="11" t="str">
        <f t="shared" si="91"/>
        <v>0</v>
      </c>
      <c r="L2905" t="s">
        <v>16097</v>
      </c>
      <c r="M2905" t="e">
        <f>VLOOKUP(L2905,lot!$A$3:$E$13372,3,0)</f>
        <v>#N/A</v>
      </c>
    </row>
    <row r="2906" spans="5:13" hidden="1" x14ac:dyDescent="0.25">
      <c r="E2906" t="s">
        <v>16105</v>
      </c>
      <c r="F2906">
        <f t="shared" si="90"/>
        <v>349</v>
      </c>
      <c r="G2906" s="11">
        <f t="shared" si="91"/>
        <v>349</v>
      </c>
      <c r="L2906" t="s">
        <v>16105</v>
      </c>
      <c r="M2906" t="e">
        <f>VLOOKUP(L2906,lot!$A$3:$E$13372,3,0)</f>
        <v>#N/A</v>
      </c>
    </row>
    <row r="2907" spans="5:13" hidden="1" x14ac:dyDescent="0.25">
      <c r="E2907" t="s">
        <v>16104</v>
      </c>
      <c r="F2907">
        <f t="shared" si="90"/>
        <v>148</v>
      </c>
      <c r="G2907" s="11">
        <f t="shared" si="91"/>
        <v>148</v>
      </c>
      <c r="L2907" t="s">
        <v>16104</v>
      </c>
      <c r="M2907" t="e">
        <f>VLOOKUP(L2907,lot!$A$3:$E$13372,3,0)</f>
        <v>#N/A</v>
      </c>
    </row>
    <row r="2908" spans="5:13" hidden="1" x14ac:dyDescent="0.25">
      <c r="E2908" t="s">
        <v>16103</v>
      </c>
      <c r="F2908">
        <f t="shared" si="90"/>
        <v>1275</v>
      </c>
      <c r="G2908" s="11">
        <f t="shared" si="91"/>
        <v>1275</v>
      </c>
      <c r="L2908" t="s">
        <v>16103</v>
      </c>
      <c r="M2908" t="e">
        <f>VLOOKUP(L2908,lot!$A$3:$E$13372,3,0)</f>
        <v>#N/A</v>
      </c>
    </row>
    <row r="2909" spans="5:13" hidden="1" x14ac:dyDescent="0.25">
      <c r="E2909" t="s">
        <v>16416</v>
      </c>
      <c r="F2909">
        <f t="shared" si="90"/>
        <v>570</v>
      </c>
      <c r="G2909" s="11">
        <f t="shared" si="91"/>
        <v>570</v>
      </c>
      <c r="L2909" t="s">
        <v>16416</v>
      </c>
      <c r="M2909" t="e">
        <f>VLOOKUP(L2909,lot!$A$3:$E$13372,3,0)</f>
        <v>#N/A</v>
      </c>
    </row>
    <row r="2910" spans="5:13" hidden="1" x14ac:dyDescent="0.25">
      <c r="E2910" t="s">
        <v>16419</v>
      </c>
      <c r="F2910" t="e">
        <f t="shared" si="90"/>
        <v>#N/A</v>
      </c>
      <c r="G2910" s="11" t="str">
        <f t="shared" si="91"/>
        <v>0</v>
      </c>
      <c r="L2910" t="s">
        <v>16419</v>
      </c>
      <c r="M2910" t="e">
        <f>VLOOKUP(L2910,lot!$A$3:$E$13372,3,0)</f>
        <v>#N/A</v>
      </c>
    </row>
    <row r="2911" spans="5:13" hidden="1" x14ac:dyDescent="0.25">
      <c r="E2911" t="s">
        <v>14367</v>
      </c>
      <c r="F2911" t="e">
        <f t="shared" si="90"/>
        <v>#N/A</v>
      </c>
      <c r="G2911" s="11" t="str">
        <f t="shared" si="91"/>
        <v>0</v>
      </c>
      <c r="L2911" t="s">
        <v>14367</v>
      </c>
      <c r="M2911" t="e">
        <f>VLOOKUP(L2911,lot!$A$3:$E$13372,3,0)</f>
        <v>#N/A</v>
      </c>
    </row>
    <row r="2912" spans="5:13" hidden="1" x14ac:dyDescent="0.25">
      <c r="E2912" t="s">
        <v>16857</v>
      </c>
      <c r="F2912">
        <f t="shared" si="90"/>
        <v>1791</v>
      </c>
      <c r="G2912" s="11">
        <f t="shared" si="91"/>
        <v>1791</v>
      </c>
      <c r="L2912" t="s">
        <v>16857</v>
      </c>
      <c r="M2912" t="e">
        <f>VLOOKUP(L2912,lot!$A$3:$E$13372,3,0)</f>
        <v>#N/A</v>
      </c>
    </row>
    <row r="2913" spans="5:13" hidden="1" x14ac:dyDescent="0.25">
      <c r="E2913" t="s">
        <v>16944</v>
      </c>
      <c r="F2913">
        <f t="shared" si="90"/>
        <v>66</v>
      </c>
      <c r="G2913" s="11">
        <f t="shared" si="91"/>
        <v>66</v>
      </c>
      <c r="L2913" t="s">
        <v>16944</v>
      </c>
      <c r="M2913" t="e">
        <f>VLOOKUP(L2913,lot!$A$3:$E$13372,3,0)</f>
        <v>#N/A</v>
      </c>
    </row>
    <row r="2914" spans="5:13" hidden="1" x14ac:dyDescent="0.25">
      <c r="E2914" t="s">
        <v>16950</v>
      </c>
      <c r="F2914">
        <f t="shared" si="90"/>
        <v>428</v>
      </c>
      <c r="G2914" s="11">
        <f t="shared" si="91"/>
        <v>428</v>
      </c>
      <c r="L2914" t="s">
        <v>16950</v>
      </c>
      <c r="M2914" t="e">
        <f>VLOOKUP(L2914,lot!$A$3:$E$13372,3,0)</f>
        <v>#N/A</v>
      </c>
    </row>
    <row r="2915" spans="5:13" hidden="1" x14ac:dyDescent="0.25">
      <c r="E2915" t="s">
        <v>16951</v>
      </c>
      <c r="F2915">
        <f t="shared" si="90"/>
        <v>11</v>
      </c>
      <c r="G2915" s="11">
        <f t="shared" si="91"/>
        <v>11</v>
      </c>
      <c r="L2915" t="s">
        <v>16951</v>
      </c>
      <c r="M2915" t="e">
        <f>VLOOKUP(L2915,lot!$A$3:$E$13372,3,0)</f>
        <v>#N/A</v>
      </c>
    </row>
    <row r="2916" spans="5:13" hidden="1" x14ac:dyDescent="0.25">
      <c r="E2916" t="s">
        <v>16948</v>
      </c>
      <c r="F2916">
        <f t="shared" si="90"/>
        <v>622</v>
      </c>
      <c r="G2916" s="11">
        <f t="shared" si="91"/>
        <v>622</v>
      </c>
      <c r="L2916" t="s">
        <v>16948</v>
      </c>
      <c r="M2916" t="e">
        <f>VLOOKUP(L2916,lot!$A$3:$E$13372,3,0)</f>
        <v>#N/A</v>
      </c>
    </row>
    <row r="2917" spans="5:13" hidden="1" x14ac:dyDescent="0.25">
      <c r="E2917" t="s">
        <v>16948</v>
      </c>
      <c r="F2917">
        <f t="shared" si="90"/>
        <v>622</v>
      </c>
      <c r="G2917" s="11">
        <f t="shared" si="91"/>
        <v>622</v>
      </c>
      <c r="L2917" t="s">
        <v>16948</v>
      </c>
      <c r="M2917" t="e">
        <f>VLOOKUP(L2917,lot!$A$3:$E$13372,3,0)</f>
        <v>#N/A</v>
      </c>
    </row>
    <row r="2918" spans="5:13" hidden="1" x14ac:dyDescent="0.25">
      <c r="E2918" t="s">
        <v>14560</v>
      </c>
      <c r="F2918" t="e">
        <f t="shared" si="90"/>
        <v>#N/A</v>
      </c>
      <c r="G2918" s="11" t="str">
        <f t="shared" si="91"/>
        <v>0</v>
      </c>
      <c r="L2918" t="s">
        <v>14560</v>
      </c>
      <c r="M2918" t="e">
        <f>VLOOKUP(L2918,lot!$A$3:$E$13372,3,0)</f>
        <v>#N/A</v>
      </c>
    </row>
    <row r="2919" spans="5:13" hidden="1" x14ac:dyDescent="0.25">
      <c r="E2919" t="s">
        <v>16952</v>
      </c>
      <c r="F2919">
        <f t="shared" si="90"/>
        <v>474</v>
      </c>
      <c r="G2919" s="11">
        <f t="shared" si="91"/>
        <v>474</v>
      </c>
      <c r="L2919" t="s">
        <v>16952</v>
      </c>
      <c r="M2919" t="e">
        <f>VLOOKUP(L2919,lot!$A$3:$E$13372,3,0)</f>
        <v>#N/A</v>
      </c>
    </row>
    <row r="2920" spans="5:13" hidden="1" x14ac:dyDescent="0.25">
      <c r="E2920" t="s">
        <v>16873</v>
      </c>
      <c r="F2920">
        <f t="shared" si="90"/>
        <v>1336</v>
      </c>
      <c r="G2920" s="11">
        <f t="shared" si="91"/>
        <v>1336</v>
      </c>
      <c r="L2920" t="s">
        <v>16873</v>
      </c>
      <c r="M2920" t="e">
        <f>VLOOKUP(L2920,lot!$A$3:$E$13372,3,0)</f>
        <v>#N/A</v>
      </c>
    </row>
    <row r="2921" spans="5:13" hidden="1" x14ac:dyDescent="0.25">
      <c r="E2921" t="s">
        <v>17061</v>
      </c>
      <c r="F2921">
        <f t="shared" si="90"/>
        <v>133</v>
      </c>
      <c r="G2921" s="11">
        <f t="shared" si="91"/>
        <v>133</v>
      </c>
      <c r="L2921" t="s">
        <v>17061</v>
      </c>
      <c r="M2921" t="e">
        <f>VLOOKUP(L2921,lot!$A$3:$E$13372,3,0)</f>
        <v>#N/A</v>
      </c>
    </row>
    <row r="2922" spans="5:13" hidden="1" x14ac:dyDescent="0.25">
      <c r="E2922" t="s">
        <v>17062</v>
      </c>
      <c r="F2922">
        <f t="shared" si="90"/>
        <v>36</v>
      </c>
      <c r="G2922" s="11">
        <f t="shared" si="91"/>
        <v>36</v>
      </c>
      <c r="L2922" t="s">
        <v>17062</v>
      </c>
      <c r="M2922" t="e">
        <f>VLOOKUP(L2922,lot!$A$3:$E$13372,3,0)</f>
        <v>#N/A</v>
      </c>
    </row>
    <row r="2923" spans="5:13" hidden="1" x14ac:dyDescent="0.25">
      <c r="E2923" t="s">
        <v>17057</v>
      </c>
      <c r="F2923">
        <f t="shared" si="90"/>
        <v>168</v>
      </c>
      <c r="G2923" s="11">
        <f t="shared" si="91"/>
        <v>168</v>
      </c>
      <c r="L2923" t="s">
        <v>17057</v>
      </c>
      <c r="M2923" t="e">
        <f>VLOOKUP(L2923,lot!$A$3:$E$13372,3,0)</f>
        <v>#N/A</v>
      </c>
    </row>
    <row r="2924" spans="5:13" hidden="1" x14ac:dyDescent="0.25">
      <c r="E2924" t="s">
        <v>17058</v>
      </c>
      <c r="F2924">
        <f t="shared" si="90"/>
        <v>88</v>
      </c>
      <c r="G2924" s="11">
        <f t="shared" si="91"/>
        <v>88</v>
      </c>
      <c r="L2924" t="s">
        <v>17058</v>
      </c>
      <c r="M2924" t="e">
        <f>VLOOKUP(L2924,lot!$A$3:$E$13372,3,0)</f>
        <v>#N/A</v>
      </c>
    </row>
    <row r="2925" spans="5:13" hidden="1" x14ac:dyDescent="0.25">
      <c r="E2925" t="s">
        <v>17058</v>
      </c>
      <c r="F2925">
        <f t="shared" si="90"/>
        <v>88</v>
      </c>
      <c r="G2925" s="11">
        <f t="shared" si="91"/>
        <v>88</v>
      </c>
      <c r="L2925" t="s">
        <v>17058</v>
      </c>
      <c r="M2925" t="e">
        <f>VLOOKUP(L2925,lot!$A$3:$E$13372,3,0)</f>
        <v>#N/A</v>
      </c>
    </row>
    <row r="2926" spans="5:13" hidden="1" x14ac:dyDescent="0.25">
      <c r="E2926" t="s">
        <v>17065</v>
      </c>
      <c r="F2926">
        <f t="shared" si="90"/>
        <v>676</v>
      </c>
      <c r="G2926" s="11">
        <f t="shared" si="91"/>
        <v>676</v>
      </c>
      <c r="L2926" t="s">
        <v>17065</v>
      </c>
      <c r="M2926" t="e">
        <f>VLOOKUP(L2926,lot!$A$3:$E$13372,3,0)</f>
        <v>#N/A</v>
      </c>
    </row>
    <row r="2927" spans="5:13" hidden="1" x14ac:dyDescent="0.25">
      <c r="E2927" t="s">
        <v>17063</v>
      </c>
      <c r="F2927">
        <f t="shared" si="90"/>
        <v>83</v>
      </c>
      <c r="G2927" s="11">
        <f t="shared" si="91"/>
        <v>83</v>
      </c>
      <c r="L2927" t="s">
        <v>17063</v>
      </c>
      <c r="M2927" t="e">
        <f>VLOOKUP(L2927,lot!$A$3:$E$13372,3,0)</f>
        <v>#N/A</v>
      </c>
    </row>
    <row r="2928" spans="5:13" hidden="1" x14ac:dyDescent="0.25">
      <c r="E2928" t="s">
        <v>17064</v>
      </c>
      <c r="F2928">
        <f t="shared" si="90"/>
        <v>931</v>
      </c>
      <c r="G2928" s="11">
        <f t="shared" si="91"/>
        <v>931</v>
      </c>
      <c r="L2928" t="s">
        <v>17064</v>
      </c>
      <c r="M2928" t="e">
        <f>VLOOKUP(L2928,lot!$A$3:$E$13372,3,0)</f>
        <v>#N/A</v>
      </c>
    </row>
    <row r="2929" spans="5:13" hidden="1" x14ac:dyDescent="0.25">
      <c r="E2929" t="s">
        <v>17066</v>
      </c>
      <c r="F2929">
        <f t="shared" si="90"/>
        <v>1376</v>
      </c>
      <c r="G2929" s="11">
        <f t="shared" si="91"/>
        <v>1376</v>
      </c>
      <c r="L2929" t="s">
        <v>17066</v>
      </c>
      <c r="M2929" t="e">
        <f>VLOOKUP(L2929,lot!$A$3:$E$13372,3,0)</f>
        <v>#N/A</v>
      </c>
    </row>
    <row r="2930" spans="5:13" hidden="1" x14ac:dyDescent="0.25">
      <c r="E2930" t="s">
        <v>17093</v>
      </c>
      <c r="F2930">
        <f t="shared" si="90"/>
        <v>112</v>
      </c>
      <c r="G2930" s="11">
        <f t="shared" si="91"/>
        <v>112</v>
      </c>
      <c r="L2930" t="s">
        <v>17093</v>
      </c>
      <c r="M2930" t="e">
        <f>VLOOKUP(L2930,lot!$A$3:$E$13372,3,0)</f>
        <v>#N/A</v>
      </c>
    </row>
    <row r="2931" spans="5:13" hidden="1" x14ac:dyDescent="0.25">
      <c r="E2931" t="s">
        <v>17088</v>
      </c>
      <c r="F2931">
        <f t="shared" si="90"/>
        <v>209</v>
      </c>
      <c r="G2931" s="11">
        <f t="shared" si="91"/>
        <v>209</v>
      </c>
      <c r="L2931" t="s">
        <v>17088</v>
      </c>
      <c r="M2931" t="e">
        <f>VLOOKUP(L2931,lot!$A$3:$E$13372,3,0)</f>
        <v>#N/A</v>
      </c>
    </row>
    <row r="2932" spans="5:13" hidden="1" x14ac:dyDescent="0.25">
      <c r="E2932" t="s">
        <v>17097</v>
      </c>
      <c r="F2932" t="e">
        <f t="shared" si="90"/>
        <v>#N/A</v>
      </c>
      <c r="G2932" s="11" t="str">
        <f t="shared" si="91"/>
        <v>0</v>
      </c>
      <c r="L2932" t="s">
        <v>17097</v>
      </c>
      <c r="M2932" t="e">
        <f>VLOOKUP(L2932,lot!$A$3:$E$13372,3,0)</f>
        <v>#N/A</v>
      </c>
    </row>
    <row r="2933" spans="5:13" hidden="1" x14ac:dyDescent="0.25">
      <c r="E2933" t="s">
        <v>17095</v>
      </c>
      <c r="F2933" t="e">
        <f t="shared" si="90"/>
        <v>#N/A</v>
      </c>
      <c r="G2933" s="11" t="str">
        <f t="shared" si="91"/>
        <v>0</v>
      </c>
      <c r="L2933" t="s">
        <v>17095</v>
      </c>
      <c r="M2933" t="e">
        <f>VLOOKUP(L2933,lot!$A$3:$E$13372,3,0)</f>
        <v>#N/A</v>
      </c>
    </row>
    <row r="2934" spans="5:13" hidden="1" x14ac:dyDescent="0.25">
      <c r="E2934" t="s">
        <v>17094</v>
      </c>
      <c r="F2934" t="e">
        <f t="shared" si="90"/>
        <v>#N/A</v>
      </c>
      <c r="G2934" s="11" t="str">
        <f t="shared" si="91"/>
        <v>0</v>
      </c>
      <c r="L2934" t="s">
        <v>17094</v>
      </c>
      <c r="M2934" t="e">
        <f>VLOOKUP(L2934,lot!$A$3:$E$13372,3,0)</f>
        <v>#N/A</v>
      </c>
    </row>
    <row r="2935" spans="5:13" hidden="1" x14ac:dyDescent="0.25">
      <c r="E2935" t="s">
        <v>17096</v>
      </c>
      <c r="F2935" t="e">
        <f t="shared" si="90"/>
        <v>#N/A</v>
      </c>
      <c r="G2935" s="11" t="str">
        <f t="shared" si="91"/>
        <v>0</v>
      </c>
      <c r="L2935" t="s">
        <v>17096</v>
      </c>
      <c r="M2935" t="e">
        <f>VLOOKUP(L2935,lot!$A$3:$E$13372,3,0)</f>
        <v>#N/A</v>
      </c>
    </row>
    <row r="2936" spans="5:13" hidden="1" x14ac:dyDescent="0.25">
      <c r="E2936" t="s">
        <v>17091</v>
      </c>
      <c r="F2936">
        <f t="shared" si="90"/>
        <v>4456</v>
      </c>
      <c r="G2936" s="11">
        <f t="shared" si="91"/>
        <v>4456</v>
      </c>
      <c r="L2936" t="s">
        <v>17091</v>
      </c>
      <c r="M2936" t="e">
        <f>VLOOKUP(L2936,lot!$A$3:$E$13372,3,0)</f>
        <v>#N/A</v>
      </c>
    </row>
    <row r="2937" spans="5:13" hidden="1" x14ac:dyDescent="0.25">
      <c r="E2937" t="s">
        <v>17090</v>
      </c>
      <c r="F2937">
        <f t="shared" si="90"/>
        <v>43</v>
      </c>
      <c r="G2937" s="11">
        <f t="shared" si="91"/>
        <v>43</v>
      </c>
      <c r="L2937" t="s">
        <v>17090</v>
      </c>
      <c r="M2937" t="e">
        <f>VLOOKUP(L2937,lot!$A$3:$E$13372,3,0)</f>
        <v>#N/A</v>
      </c>
    </row>
    <row r="2938" spans="5:13" hidden="1" x14ac:dyDescent="0.25">
      <c r="E2938" t="s">
        <v>17107</v>
      </c>
      <c r="F2938">
        <f t="shared" si="90"/>
        <v>521</v>
      </c>
      <c r="G2938" s="11">
        <f t="shared" si="91"/>
        <v>521</v>
      </c>
      <c r="L2938" t="s">
        <v>17107</v>
      </c>
      <c r="M2938" t="e">
        <f>VLOOKUP(L2938,lot!$A$3:$E$13372,3,0)</f>
        <v>#N/A</v>
      </c>
    </row>
    <row r="2939" spans="5:13" hidden="1" x14ac:dyDescent="0.25">
      <c r="E2939" t="s">
        <v>17108</v>
      </c>
      <c r="F2939">
        <f t="shared" si="90"/>
        <v>460</v>
      </c>
      <c r="G2939" s="11">
        <f t="shared" si="91"/>
        <v>460</v>
      </c>
      <c r="L2939" t="s">
        <v>17108</v>
      </c>
      <c r="M2939" t="e">
        <f>VLOOKUP(L2939,lot!$A$3:$E$13372,3,0)</f>
        <v>#N/A</v>
      </c>
    </row>
    <row r="2940" spans="5:13" hidden="1" x14ac:dyDescent="0.25">
      <c r="E2940" t="s">
        <v>17109</v>
      </c>
      <c r="F2940">
        <f t="shared" si="90"/>
        <v>120</v>
      </c>
      <c r="G2940" s="11">
        <f t="shared" si="91"/>
        <v>120</v>
      </c>
      <c r="L2940" t="s">
        <v>17109</v>
      </c>
      <c r="M2940" t="e">
        <f>VLOOKUP(L2940,lot!$A$3:$E$13372,3,0)</f>
        <v>#N/A</v>
      </c>
    </row>
    <row r="2941" spans="5:13" hidden="1" x14ac:dyDescent="0.25">
      <c r="E2941" t="s">
        <v>17105</v>
      </c>
      <c r="F2941">
        <f t="shared" si="90"/>
        <v>119</v>
      </c>
      <c r="G2941" s="11">
        <f t="shared" si="91"/>
        <v>119</v>
      </c>
      <c r="L2941" t="s">
        <v>17105</v>
      </c>
      <c r="M2941" t="e">
        <f>VLOOKUP(L2941,lot!$A$3:$E$13372,3,0)</f>
        <v>#N/A</v>
      </c>
    </row>
    <row r="2942" spans="5:13" hidden="1" x14ac:dyDescent="0.25">
      <c r="E2942" t="s">
        <v>17106</v>
      </c>
      <c r="F2942">
        <f t="shared" si="90"/>
        <v>45</v>
      </c>
      <c r="G2942" s="11">
        <f t="shared" si="91"/>
        <v>45</v>
      </c>
      <c r="L2942" t="s">
        <v>17106</v>
      </c>
      <c r="M2942" t="e">
        <f>VLOOKUP(L2942,lot!$A$3:$E$13372,3,0)</f>
        <v>#N/A</v>
      </c>
    </row>
    <row r="2943" spans="5:13" hidden="1" x14ac:dyDescent="0.25">
      <c r="E2943" t="s">
        <v>17103</v>
      </c>
      <c r="F2943">
        <f t="shared" si="90"/>
        <v>156</v>
      </c>
      <c r="G2943" s="11">
        <f t="shared" si="91"/>
        <v>156</v>
      </c>
      <c r="L2943" t="s">
        <v>17103</v>
      </c>
      <c r="M2943" t="e">
        <f>VLOOKUP(L2943,lot!$A$3:$E$13372,3,0)</f>
        <v>#N/A</v>
      </c>
    </row>
    <row r="2944" spans="5:13" hidden="1" x14ac:dyDescent="0.25">
      <c r="E2944" t="s">
        <v>17102</v>
      </c>
      <c r="F2944">
        <f t="shared" si="90"/>
        <v>960</v>
      </c>
      <c r="G2944" s="11">
        <f t="shared" si="91"/>
        <v>960</v>
      </c>
      <c r="L2944" t="s">
        <v>17102</v>
      </c>
      <c r="M2944" t="e">
        <f>VLOOKUP(L2944,lot!$A$3:$E$13372,3,0)</f>
        <v>#N/A</v>
      </c>
    </row>
    <row r="2945" spans="5:13" hidden="1" x14ac:dyDescent="0.25">
      <c r="E2945" t="s">
        <v>17104</v>
      </c>
      <c r="F2945">
        <f t="shared" si="90"/>
        <v>276</v>
      </c>
      <c r="G2945" s="11">
        <f t="shared" si="91"/>
        <v>276</v>
      </c>
      <c r="L2945" t="s">
        <v>17104</v>
      </c>
      <c r="M2945" t="e">
        <f>VLOOKUP(L2945,lot!$A$3:$E$13372,3,0)</f>
        <v>#N/A</v>
      </c>
    </row>
    <row r="2946" spans="5:13" hidden="1" x14ac:dyDescent="0.25">
      <c r="E2946" t="s">
        <v>17288</v>
      </c>
      <c r="F2946">
        <f t="shared" si="90"/>
        <v>68</v>
      </c>
      <c r="G2946" s="11">
        <f t="shared" si="91"/>
        <v>68</v>
      </c>
      <c r="L2946" t="s">
        <v>17288</v>
      </c>
      <c r="M2946" t="e">
        <f>VLOOKUP(L2946,lot!$A$3:$E$13372,3,0)</f>
        <v>#N/A</v>
      </c>
    </row>
    <row r="2947" spans="5:13" hidden="1" x14ac:dyDescent="0.25">
      <c r="E2947" t="s">
        <v>17460</v>
      </c>
      <c r="F2947">
        <f t="shared" ref="F2947:F3010" si="92">VLOOKUP(E2947,$B$2:$C$1866,2,0)</f>
        <v>10</v>
      </c>
      <c r="G2947" s="11">
        <f t="shared" ref="G2947:G3010" si="93">IF(ISNA(F2947),"0",F2947)</f>
        <v>10</v>
      </c>
      <c r="L2947" t="s">
        <v>17460</v>
      </c>
      <c r="M2947" t="e">
        <f>VLOOKUP(L2947,lot!$A$3:$E$13372,3,0)</f>
        <v>#N/A</v>
      </c>
    </row>
    <row r="2948" spans="5:13" hidden="1" x14ac:dyDescent="0.25">
      <c r="E2948" t="s">
        <v>17411</v>
      </c>
      <c r="F2948">
        <f t="shared" si="92"/>
        <v>4</v>
      </c>
      <c r="G2948" s="11">
        <f t="shared" si="93"/>
        <v>4</v>
      </c>
      <c r="L2948" t="s">
        <v>17411</v>
      </c>
      <c r="M2948" t="e">
        <f>VLOOKUP(L2948,lot!$A$3:$E$13372,3,0)</f>
        <v>#N/A</v>
      </c>
    </row>
    <row r="2949" spans="5:13" hidden="1" x14ac:dyDescent="0.25">
      <c r="E2949" t="s">
        <v>17287</v>
      </c>
      <c r="F2949">
        <f t="shared" si="92"/>
        <v>15</v>
      </c>
      <c r="G2949" s="11">
        <f t="shared" si="93"/>
        <v>15</v>
      </c>
      <c r="L2949" t="s">
        <v>17287</v>
      </c>
      <c r="M2949" t="e">
        <f>VLOOKUP(L2949,lot!$A$3:$E$13372,3,0)</f>
        <v>#N/A</v>
      </c>
    </row>
    <row r="2950" spans="5:13" hidden="1" x14ac:dyDescent="0.25">
      <c r="E2950" t="s">
        <v>17461</v>
      </c>
      <c r="F2950">
        <f t="shared" si="92"/>
        <v>40</v>
      </c>
      <c r="G2950" s="11">
        <f t="shared" si="93"/>
        <v>40</v>
      </c>
      <c r="L2950" t="s">
        <v>17461</v>
      </c>
      <c r="M2950" t="e">
        <f>VLOOKUP(L2950,lot!$A$3:$E$13372,3,0)</f>
        <v>#N/A</v>
      </c>
    </row>
    <row r="2951" spans="5:13" hidden="1" x14ac:dyDescent="0.25">
      <c r="E2951" t="s">
        <v>17304</v>
      </c>
      <c r="F2951">
        <f t="shared" si="92"/>
        <v>5500</v>
      </c>
      <c r="G2951" s="11">
        <f t="shared" si="93"/>
        <v>5500</v>
      </c>
      <c r="L2951" t="s">
        <v>17304</v>
      </c>
      <c r="M2951" t="e">
        <f>VLOOKUP(L2951,lot!$A$3:$E$13372,3,0)</f>
        <v>#N/A</v>
      </c>
    </row>
    <row r="2952" spans="5:13" hidden="1" x14ac:dyDescent="0.25">
      <c r="E2952" t="s">
        <v>17290</v>
      </c>
      <c r="F2952">
        <f t="shared" si="92"/>
        <v>27</v>
      </c>
      <c r="G2952" s="11">
        <f t="shared" si="93"/>
        <v>27</v>
      </c>
      <c r="L2952" t="s">
        <v>17290</v>
      </c>
      <c r="M2952" t="e">
        <f>VLOOKUP(L2952,lot!$A$3:$E$13372,3,0)</f>
        <v>#N/A</v>
      </c>
    </row>
    <row r="2953" spans="5:13" hidden="1" x14ac:dyDescent="0.25">
      <c r="E2953" t="s">
        <v>17300</v>
      </c>
      <c r="F2953">
        <f t="shared" si="92"/>
        <v>10594</v>
      </c>
      <c r="G2953" s="11">
        <f t="shared" si="93"/>
        <v>10594</v>
      </c>
      <c r="L2953" t="s">
        <v>17300</v>
      </c>
      <c r="M2953" t="e">
        <f>VLOOKUP(L2953,lot!$A$3:$E$13372,3,0)</f>
        <v>#N/A</v>
      </c>
    </row>
    <row r="2954" spans="5:13" hidden="1" x14ac:dyDescent="0.25">
      <c r="E2954" t="s">
        <v>15043</v>
      </c>
      <c r="F2954">
        <f t="shared" si="92"/>
        <v>1098</v>
      </c>
      <c r="G2954" s="11">
        <f t="shared" si="93"/>
        <v>1098</v>
      </c>
      <c r="L2954" t="s">
        <v>15043</v>
      </c>
      <c r="M2954" t="e">
        <f>VLOOKUP(L2954,lot!$A$3:$E$13372,3,0)</f>
        <v>#N/A</v>
      </c>
    </row>
    <row r="2955" spans="5:13" hidden="1" x14ac:dyDescent="0.25">
      <c r="E2955" t="s">
        <v>17301</v>
      </c>
      <c r="F2955">
        <f t="shared" si="92"/>
        <v>17938</v>
      </c>
      <c r="G2955" s="11">
        <f t="shared" si="93"/>
        <v>17938</v>
      </c>
      <c r="L2955" t="s">
        <v>17301</v>
      </c>
      <c r="M2955" t="e">
        <f>VLOOKUP(L2955,lot!$A$3:$E$13372,3,0)</f>
        <v>#N/A</v>
      </c>
    </row>
    <row r="2956" spans="5:13" hidden="1" x14ac:dyDescent="0.25">
      <c r="E2956" t="s">
        <v>17302</v>
      </c>
      <c r="F2956">
        <f t="shared" si="92"/>
        <v>19866</v>
      </c>
      <c r="G2956" s="11">
        <f t="shared" si="93"/>
        <v>19866</v>
      </c>
      <c r="L2956" t="s">
        <v>17302</v>
      </c>
      <c r="M2956" t="e">
        <f>VLOOKUP(L2956,lot!$A$3:$E$13372,3,0)</f>
        <v>#N/A</v>
      </c>
    </row>
    <row r="2957" spans="5:13" hidden="1" x14ac:dyDescent="0.25">
      <c r="E2957" t="s">
        <v>17303</v>
      </c>
      <c r="F2957">
        <f t="shared" si="92"/>
        <v>10379</v>
      </c>
      <c r="G2957" s="11">
        <f t="shared" si="93"/>
        <v>10379</v>
      </c>
      <c r="L2957" t="s">
        <v>17303</v>
      </c>
      <c r="M2957" t="e">
        <f>VLOOKUP(L2957,lot!$A$3:$E$13372,3,0)</f>
        <v>#N/A</v>
      </c>
    </row>
    <row r="2958" spans="5:13" hidden="1" x14ac:dyDescent="0.25">
      <c r="E2958" t="s">
        <v>17305</v>
      </c>
      <c r="F2958">
        <f t="shared" si="92"/>
        <v>43450</v>
      </c>
      <c r="G2958" s="11">
        <f t="shared" si="93"/>
        <v>43450</v>
      </c>
      <c r="L2958" t="s">
        <v>17305</v>
      </c>
      <c r="M2958" t="e">
        <f>VLOOKUP(L2958,lot!$A$3:$E$13372,3,0)</f>
        <v>#N/A</v>
      </c>
    </row>
    <row r="2959" spans="5:13" hidden="1" x14ac:dyDescent="0.25">
      <c r="E2959" t="s">
        <v>17309</v>
      </c>
      <c r="F2959">
        <f t="shared" si="92"/>
        <v>20</v>
      </c>
      <c r="G2959" s="11">
        <f t="shared" si="93"/>
        <v>20</v>
      </c>
      <c r="L2959" t="s">
        <v>17309</v>
      </c>
      <c r="M2959" t="e">
        <f>VLOOKUP(L2959,lot!$A$3:$E$13372,3,0)</f>
        <v>#N/A</v>
      </c>
    </row>
    <row r="2960" spans="5:13" hidden="1" x14ac:dyDescent="0.25">
      <c r="E2960" t="s">
        <v>17307</v>
      </c>
      <c r="F2960">
        <f t="shared" si="92"/>
        <v>19</v>
      </c>
      <c r="G2960" s="11">
        <f t="shared" si="93"/>
        <v>19</v>
      </c>
      <c r="L2960" t="s">
        <v>17307</v>
      </c>
      <c r="M2960" t="e">
        <f>VLOOKUP(L2960,lot!$A$3:$E$13372,3,0)</f>
        <v>#N/A</v>
      </c>
    </row>
    <row r="2961" spans="5:13" hidden="1" x14ac:dyDescent="0.25">
      <c r="E2961" t="s">
        <v>17478</v>
      </c>
      <c r="F2961">
        <f t="shared" si="92"/>
        <v>1267</v>
      </c>
      <c r="G2961" s="11">
        <f t="shared" si="93"/>
        <v>1267</v>
      </c>
      <c r="L2961" t="s">
        <v>17478</v>
      </c>
      <c r="M2961" t="e">
        <f>VLOOKUP(L2961,lot!$A$3:$E$13372,3,0)</f>
        <v>#N/A</v>
      </c>
    </row>
    <row r="2962" spans="5:13" hidden="1" x14ac:dyDescent="0.25">
      <c r="E2962" t="s">
        <v>17310</v>
      </c>
      <c r="F2962">
        <f t="shared" si="92"/>
        <v>5</v>
      </c>
      <c r="G2962" s="11">
        <f t="shared" si="93"/>
        <v>5</v>
      </c>
      <c r="L2962" t="s">
        <v>17310</v>
      </c>
      <c r="M2962" t="e">
        <f>VLOOKUP(L2962,lot!$A$3:$E$13372,3,0)</f>
        <v>#N/A</v>
      </c>
    </row>
    <row r="2963" spans="5:13" hidden="1" x14ac:dyDescent="0.25">
      <c r="E2963" t="s">
        <v>17306</v>
      </c>
      <c r="F2963">
        <f t="shared" si="92"/>
        <v>2135</v>
      </c>
      <c r="G2963" s="11">
        <f t="shared" si="93"/>
        <v>2135</v>
      </c>
      <c r="L2963" t="s">
        <v>17306</v>
      </c>
      <c r="M2963" t="e">
        <f>VLOOKUP(L2963,lot!$A$3:$E$13372,3,0)</f>
        <v>#N/A</v>
      </c>
    </row>
    <row r="2964" spans="5:13" hidden="1" x14ac:dyDescent="0.25">
      <c r="E2964" t="s">
        <v>17321</v>
      </c>
      <c r="F2964">
        <f t="shared" si="92"/>
        <v>709</v>
      </c>
      <c r="G2964" s="11">
        <f t="shared" si="93"/>
        <v>709</v>
      </c>
      <c r="L2964" t="s">
        <v>17321</v>
      </c>
      <c r="M2964" t="e">
        <f>VLOOKUP(L2964,lot!$A$3:$E$13372,3,0)</f>
        <v>#N/A</v>
      </c>
    </row>
    <row r="2965" spans="5:13" hidden="1" x14ac:dyDescent="0.25">
      <c r="E2965" t="s">
        <v>17311</v>
      </c>
      <c r="F2965">
        <f t="shared" si="92"/>
        <v>238</v>
      </c>
      <c r="G2965" s="11">
        <f t="shared" si="93"/>
        <v>238</v>
      </c>
      <c r="L2965" t="s">
        <v>17311</v>
      </c>
      <c r="M2965" t="e">
        <f>VLOOKUP(L2965,lot!$A$3:$E$13372,3,0)</f>
        <v>#N/A</v>
      </c>
    </row>
    <row r="2966" spans="5:13" hidden="1" x14ac:dyDescent="0.25">
      <c r="E2966" t="s">
        <v>17312</v>
      </c>
      <c r="F2966">
        <f t="shared" si="92"/>
        <v>470</v>
      </c>
      <c r="G2966" s="11">
        <f t="shared" si="93"/>
        <v>470</v>
      </c>
      <c r="L2966" t="s">
        <v>17312</v>
      </c>
      <c r="M2966" t="e">
        <f>VLOOKUP(L2966,lot!$A$3:$E$13372,3,0)</f>
        <v>#N/A</v>
      </c>
    </row>
    <row r="2967" spans="5:13" hidden="1" x14ac:dyDescent="0.25">
      <c r="E2967" t="s">
        <v>17318</v>
      </c>
      <c r="F2967">
        <f t="shared" si="92"/>
        <v>625</v>
      </c>
      <c r="G2967" s="11">
        <f t="shared" si="93"/>
        <v>625</v>
      </c>
      <c r="L2967" t="s">
        <v>17318</v>
      </c>
      <c r="M2967" t="e">
        <f>VLOOKUP(L2967,lot!$A$3:$E$13372,3,0)</f>
        <v>#N/A</v>
      </c>
    </row>
    <row r="2968" spans="5:13" hidden="1" x14ac:dyDescent="0.25">
      <c r="E2968" t="s">
        <v>17315</v>
      </c>
      <c r="F2968">
        <f t="shared" si="92"/>
        <v>4190</v>
      </c>
      <c r="G2968" s="11">
        <f t="shared" si="93"/>
        <v>4190</v>
      </c>
      <c r="L2968" t="s">
        <v>17315</v>
      </c>
      <c r="M2968" t="e">
        <f>VLOOKUP(L2968,lot!$A$3:$E$13372,3,0)</f>
        <v>#N/A</v>
      </c>
    </row>
    <row r="2969" spans="5:13" hidden="1" x14ac:dyDescent="0.25">
      <c r="E2969" t="s">
        <v>17314</v>
      </c>
      <c r="F2969">
        <f t="shared" si="92"/>
        <v>4330</v>
      </c>
      <c r="G2969" s="11">
        <f t="shared" si="93"/>
        <v>4330</v>
      </c>
      <c r="L2969" t="s">
        <v>17314</v>
      </c>
      <c r="M2969" t="e">
        <f>VLOOKUP(L2969,lot!$A$3:$E$13372,3,0)</f>
        <v>#N/A</v>
      </c>
    </row>
    <row r="2970" spans="5:13" hidden="1" x14ac:dyDescent="0.25">
      <c r="E2970" t="s">
        <v>17317</v>
      </c>
      <c r="F2970">
        <f t="shared" si="92"/>
        <v>375</v>
      </c>
      <c r="G2970" s="11">
        <f t="shared" si="93"/>
        <v>375</v>
      </c>
      <c r="L2970" t="s">
        <v>17317</v>
      </c>
      <c r="M2970" t="e">
        <f>VLOOKUP(L2970,lot!$A$3:$E$13372,3,0)</f>
        <v>#N/A</v>
      </c>
    </row>
    <row r="2971" spans="5:13" hidden="1" x14ac:dyDescent="0.25">
      <c r="E2971" t="s">
        <v>17316</v>
      </c>
      <c r="F2971">
        <f t="shared" si="92"/>
        <v>340</v>
      </c>
      <c r="G2971" s="11">
        <f t="shared" si="93"/>
        <v>340</v>
      </c>
      <c r="L2971" t="s">
        <v>17316</v>
      </c>
      <c r="M2971" t="e">
        <f>VLOOKUP(L2971,lot!$A$3:$E$13372,3,0)</f>
        <v>#N/A</v>
      </c>
    </row>
    <row r="2972" spans="5:13" hidden="1" x14ac:dyDescent="0.25">
      <c r="E2972" t="s">
        <v>17313</v>
      </c>
      <c r="F2972">
        <f t="shared" si="92"/>
        <v>3740</v>
      </c>
      <c r="G2972" s="11">
        <f t="shared" si="93"/>
        <v>3740</v>
      </c>
      <c r="L2972" t="s">
        <v>17313</v>
      </c>
      <c r="M2972" t="e">
        <f>VLOOKUP(L2972,lot!$A$3:$E$13372,3,0)</f>
        <v>#N/A</v>
      </c>
    </row>
    <row r="2973" spans="5:13" hidden="1" x14ac:dyDescent="0.25">
      <c r="E2973" t="s">
        <v>17320</v>
      </c>
      <c r="F2973">
        <f t="shared" si="92"/>
        <v>4275</v>
      </c>
      <c r="G2973" s="11">
        <f t="shared" si="93"/>
        <v>4275</v>
      </c>
      <c r="L2973" t="s">
        <v>17320</v>
      </c>
      <c r="M2973" t="e">
        <f>VLOOKUP(L2973,lot!$A$3:$E$13372,3,0)</f>
        <v>#N/A</v>
      </c>
    </row>
    <row r="2974" spans="5:13" hidden="1" x14ac:dyDescent="0.25">
      <c r="E2974" t="s">
        <v>17319</v>
      </c>
      <c r="F2974">
        <f t="shared" si="92"/>
        <v>4185</v>
      </c>
      <c r="G2974" s="11">
        <f t="shared" si="93"/>
        <v>4185</v>
      </c>
      <c r="L2974" t="s">
        <v>17319</v>
      </c>
      <c r="M2974" t="e">
        <f>VLOOKUP(L2974,lot!$A$3:$E$13372,3,0)</f>
        <v>#N/A</v>
      </c>
    </row>
    <row r="2975" spans="5:13" hidden="1" x14ac:dyDescent="0.25">
      <c r="E2975" t="s">
        <v>17322</v>
      </c>
      <c r="F2975">
        <f t="shared" si="92"/>
        <v>14</v>
      </c>
      <c r="G2975" s="11">
        <f t="shared" si="93"/>
        <v>14</v>
      </c>
      <c r="L2975" t="s">
        <v>17322</v>
      </c>
      <c r="M2975" t="e">
        <f>VLOOKUP(L2975,lot!$A$3:$E$13372,3,0)</f>
        <v>#N/A</v>
      </c>
    </row>
    <row r="2976" spans="5:13" hidden="1" x14ac:dyDescent="0.25">
      <c r="E2976" t="s">
        <v>17323</v>
      </c>
      <c r="F2976">
        <f t="shared" si="92"/>
        <v>2371</v>
      </c>
      <c r="G2976" s="11">
        <f t="shared" si="93"/>
        <v>2371</v>
      </c>
      <c r="L2976" t="s">
        <v>17323</v>
      </c>
      <c r="M2976" t="e">
        <f>VLOOKUP(L2976,lot!$A$3:$E$13372,3,0)</f>
        <v>#N/A</v>
      </c>
    </row>
    <row r="2977" spans="5:13" hidden="1" x14ac:dyDescent="0.25">
      <c r="E2977" t="s">
        <v>17324</v>
      </c>
      <c r="F2977">
        <f t="shared" si="92"/>
        <v>2798</v>
      </c>
      <c r="G2977" s="11">
        <f t="shared" si="93"/>
        <v>2798</v>
      </c>
      <c r="L2977" t="s">
        <v>17324</v>
      </c>
      <c r="M2977" t="e">
        <f>VLOOKUP(L2977,lot!$A$3:$E$13372,3,0)</f>
        <v>#N/A</v>
      </c>
    </row>
    <row r="2978" spans="5:13" hidden="1" x14ac:dyDescent="0.25">
      <c r="E2978" t="s">
        <v>17325</v>
      </c>
      <c r="F2978">
        <f t="shared" si="92"/>
        <v>789</v>
      </c>
      <c r="G2978" s="11">
        <f t="shared" si="93"/>
        <v>789</v>
      </c>
      <c r="L2978" t="s">
        <v>17325</v>
      </c>
      <c r="M2978" t="e">
        <f>VLOOKUP(L2978,lot!$A$3:$E$13372,3,0)</f>
        <v>#N/A</v>
      </c>
    </row>
    <row r="2979" spans="5:13" hidden="1" x14ac:dyDescent="0.25">
      <c r="E2979" t="s">
        <v>17326</v>
      </c>
      <c r="F2979">
        <f t="shared" si="92"/>
        <v>198</v>
      </c>
      <c r="G2979" s="11">
        <f t="shared" si="93"/>
        <v>198</v>
      </c>
      <c r="L2979" t="s">
        <v>17326</v>
      </c>
      <c r="M2979" t="e">
        <f>VLOOKUP(L2979,lot!$A$3:$E$13372,3,0)</f>
        <v>#N/A</v>
      </c>
    </row>
    <row r="2980" spans="5:13" hidden="1" x14ac:dyDescent="0.25">
      <c r="E2980" t="s">
        <v>17327</v>
      </c>
      <c r="F2980">
        <f t="shared" si="92"/>
        <v>12</v>
      </c>
      <c r="G2980" s="11">
        <f t="shared" si="93"/>
        <v>12</v>
      </c>
      <c r="L2980" t="s">
        <v>17327</v>
      </c>
      <c r="M2980" t="e">
        <f>VLOOKUP(L2980,lot!$A$3:$E$13372,3,0)</f>
        <v>#N/A</v>
      </c>
    </row>
    <row r="2981" spans="5:13" hidden="1" x14ac:dyDescent="0.25">
      <c r="E2981" t="s">
        <v>17329</v>
      </c>
      <c r="F2981">
        <f t="shared" si="92"/>
        <v>20</v>
      </c>
      <c r="G2981" s="11">
        <f t="shared" si="93"/>
        <v>20</v>
      </c>
      <c r="L2981" t="s">
        <v>17329</v>
      </c>
      <c r="M2981" t="e">
        <f>VLOOKUP(L2981,lot!$A$3:$E$13372,3,0)</f>
        <v>#N/A</v>
      </c>
    </row>
    <row r="2982" spans="5:13" hidden="1" x14ac:dyDescent="0.25">
      <c r="E2982" t="s">
        <v>15777</v>
      </c>
      <c r="F2982">
        <f t="shared" si="92"/>
        <v>27</v>
      </c>
      <c r="G2982" s="11">
        <f t="shared" si="93"/>
        <v>27</v>
      </c>
      <c r="L2982" t="s">
        <v>15777</v>
      </c>
      <c r="M2982" t="e">
        <f>VLOOKUP(L2982,lot!$A$3:$E$13372,3,0)</f>
        <v>#N/A</v>
      </c>
    </row>
    <row r="2983" spans="5:13" hidden="1" x14ac:dyDescent="0.25">
      <c r="E2983" t="s">
        <v>17331</v>
      </c>
      <c r="F2983">
        <f t="shared" si="92"/>
        <v>81</v>
      </c>
      <c r="G2983" s="11">
        <f t="shared" si="93"/>
        <v>81</v>
      </c>
      <c r="L2983" t="s">
        <v>17331</v>
      </c>
      <c r="M2983" t="e">
        <f>VLOOKUP(L2983,lot!$A$3:$E$13372,3,0)</f>
        <v>#N/A</v>
      </c>
    </row>
    <row r="2984" spans="5:13" hidden="1" x14ac:dyDescent="0.25">
      <c r="E2984" t="s">
        <v>17332</v>
      </c>
      <c r="F2984">
        <f t="shared" si="92"/>
        <v>199</v>
      </c>
      <c r="G2984" s="11">
        <f t="shared" si="93"/>
        <v>199</v>
      </c>
      <c r="L2984" t="s">
        <v>17332</v>
      </c>
      <c r="M2984" t="e">
        <f>VLOOKUP(L2984,lot!$A$3:$E$13372,3,0)</f>
        <v>#N/A</v>
      </c>
    </row>
    <row r="2985" spans="5:13" hidden="1" x14ac:dyDescent="0.25">
      <c r="E2985" t="s">
        <v>17333</v>
      </c>
      <c r="F2985">
        <f t="shared" si="92"/>
        <v>370</v>
      </c>
      <c r="G2985" s="11">
        <f t="shared" si="93"/>
        <v>370</v>
      </c>
      <c r="L2985" t="s">
        <v>17333</v>
      </c>
      <c r="M2985" t="e">
        <f>VLOOKUP(L2985,lot!$A$3:$E$13372,3,0)</f>
        <v>#N/A</v>
      </c>
    </row>
    <row r="2986" spans="5:13" hidden="1" x14ac:dyDescent="0.25">
      <c r="E2986" t="s">
        <v>15778</v>
      </c>
      <c r="F2986">
        <f t="shared" si="92"/>
        <v>201</v>
      </c>
      <c r="G2986" s="11">
        <f t="shared" si="93"/>
        <v>201</v>
      </c>
      <c r="L2986" t="s">
        <v>15778</v>
      </c>
      <c r="M2986" t="e">
        <f>VLOOKUP(L2986,lot!$A$3:$E$13372,3,0)</f>
        <v>#N/A</v>
      </c>
    </row>
    <row r="2987" spans="5:13" hidden="1" x14ac:dyDescent="0.25">
      <c r="E2987" t="s">
        <v>15779</v>
      </c>
      <c r="F2987">
        <f t="shared" si="92"/>
        <v>36</v>
      </c>
      <c r="G2987" s="11">
        <f t="shared" si="93"/>
        <v>36</v>
      </c>
      <c r="L2987" t="s">
        <v>15779</v>
      </c>
      <c r="M2987" t="e">
        <f>VLOOKUP(L2987,lot!$A$3:$E$13372,3,0)</f>
        <v>#N/A</v>
      </c>
    </row>
    <row r="2988" spans="5:13" hidden="1" x14ac:dyDescent="0.25">
      <c r="E2988" t="s">
        <v>15780</v>
      </c>
      <c r="F2988">
        <f t="shared" si="92"/>
        <v>70</v>
      </c>
      <c r="G2988" s="11">
        <f t="shared" si="93"/>
        <v>70</v>
      </c>
      <c r="L2988" t="s">
        <v>15780</v>
      </c>
      <c r="M2988" t="e">
        <f>VLOOKUP(L2988,lot!$A$3:$E$13372,3,0)</f>
        <v>#N/A</v>
      </c>
    </row>
    <row r="2989" spans="5:13" hidden="1" x14ac:dyDescent="0.25">
      <c r="E2989" t="s">
        <v>17334</v>
      </c>
      <c r="F2989">
        <f t="shared" si="92"/>
        <v>1</v>
      </c>
      <c r="G2989" s="11">
        <f t="shared" si="93"/>
        <v>1</v>
      </c>
      <c r="L2989" t="s">
        <v>17334</v>
      </c>
      <c r="M2989" t="e">
        <f>VLOOKUP(L2989,lot!$A$3:$E$13372,3,0)</f>
        <v>#N/A</v>
      </c>
    </row>
    <row r="2990" spans="5:13" hidden="1" x14ac:dyDescent="0.25">
      <c r="E2990" t="s">
        <v>17335</v>
      </c>
      <c r="F2990">
        <f t="shared" si="92"/>
        <v>4</v>
      </c>
      <c r="G2990" s="11">
        <f t="shared" si="93"/>
        <v>4</v>
      </c>
      <c r="L2990" t="s">
        <v>17335</v>
      </c>
      <c r="M2990" t="e">
        <f>VLOOKUP(L2990,lot!$A$3:$E$13372,3,0)</f>
        <v>#N/A</v>
      </c>
    </row>
    <row r="2991" spans="5:13" hidden="1" x14ac:dyDescent="0.25">
      <c r="E2991" t="s">
        <v>15845</v>
      </c>
      <c r="F2991">
        <f t="shared" si="92"/>
        <v>91</v>
      </c>
      <c r="G2991" s="11">
        <f t="shared" si="93"/>
        <v>91</v>
      </c>
      <c r="L2991" t="s">
        <v>15845</v>
      </c>
      <c r="M2991" t="e">
        <f>VLOOKUP(L2991,lot!$A$3:$E$13372,3,0)</f>
        <v>#N/A</v>
      </c>
    </row>
    <row r="2992" spans="5:13" hidden="1" x14ac:dyDescent="0.25">
      <c r="E2992" t="s">
        <v>17388</v>
      </c>
      <c r="F2992">
        <f t="shared" si="92"/>
        <v>1534</v>
      </c>
      <c r="G2992" s="11">
        <f t="shared" si="93"/>
        <v>1534</v>
      </c>
      <c r="L2992" t="s">
        <v>17388</v>
      </c>
      <c r="M2992" t="e">
        <f>VLOOKUP(L2992,lot!$A$3:$E$13372,3,0)</f>
        <v>#N/A</v>
      </c>
    </row>
    <row r="2993" spans="5:13" hidden="1" x14ac:dyDescent="0.25">
      <c r="E2993" t="s">
        <v>17381</v>
      </c>
      <c r="F2993">
        <f t="shared" si="92"/>
        <v>170</v>
      </c>
      <c r="G2993" s="11">
        <f t="shared" si="93"/>
        <v>170</v>
      </c>
      <c r="L2993" t="s">
        <v>17381</v>
      </c>
      <c r="M2993" t="e">
        <f>VLOOKUP(L2993,lot!$A$3:$E$13372,3,0)</f>
        <v>#N/A</v>
      </c>
    </row>
    <row r="2994" spans="5:13" hidden="1" x14ac:dyDescent="0.25">
      <c r="E2994" t="s">
        <v>17370</v>
      </c>
      <c r="F2994">
        <f t="shared" si="92"/>
        <v>1984</v>
      </c>
      <c r="G2994" s="11">
        <f t="shared" si="93"/>
        <v>1984</v>
      </c>
      <c r="L2994" t="s">
        <v>17370</v>
      </c>
      <c r="M2994" t="e">
        <f>VLOOKUP(L2994,lot!$A$3:$E$13372,3,0)</f>
        <v>#N/A</v>
      </c>
    </row>
    <row r="2995" spans="5:13" hidden="1" x14ac:dyDescent="0.25">
      <c r="E2995" t="s">
        <v>17373</v>
      </c>
      <c r="F2995">
        <f t="shared" si="92"/>
        <v>148</v>
      </c>
      <c r="G2995" s="11">
        <f t="shared" si="93"/>
        <v>148</v>
      </c>
      <c r="L2995" t="s">
        <v>17373</v>
      </c>
      <c r="M2995" t="e">
        <f>VLOOKUP(L2995,lot!$A$3:$E$13372,3,0)</f>
        <v>#N/A</v>
      </c>
    </row>
    <row r="2996" spans="5:13" hidden="1" x14ac:dyDescent="0.25">
      <c r="E2996" t="s">
        <v>17345</v>
      </c>
      <c r="F2996">
        <f t="shared" si="92"/>
        <v>10</v>
      </c>
      <c r="G2996" s="11">
        <f t="shared" si="93"/>
        <v>10</v>
      </c>
      <c r="L2996" t="s">
        <v>17345</v>
      </c>
      <c r="M2996" t="e">
        <f>VLOOKUP(L2996,lot!$A$3:$E$13372,3,0)</f>
        <v>#N/A</v>
      </c>
    </row>
    <row r="2997" spans="5:13" hidden="1" x14ac:dyDescent="0.25">
      <c r="E2997" t="s">
        <v>17397</v>
      </c>
      <c r="F2997">
        <f t="shared" si="92"/>
        <v>24</v>
      </c>
      <c r="G2997" s="11">
        <f t="shared" si="93"/>
        <v>24</v>
      </c>
      <c r="L2997" t="s">
        <v>17397</v>
      </c>
      <c r="M2997" t="e">
        <f>VLOOKUP(L2997,lot!$A$3:$E$13372,3,0)</f>
        <v>#N/A</v>
      </c>
    </row>
    <row r="2998" spans="5:13" hidden="1" x14ac:dyDescent="0.25">
      <c r="E2998" t="s">
        <v>17337</v>
      </c>
      <c r="F2998">
        <f t="shared" si="92"/>
        <v>324</v>
      </c>
      <c r="G2998" s="11">
        <f t="shared" si="93"/>
        <v>324</v>
      </c>
      <c r="L2998" t="s">
        <v>17337</v>
      </c>
      <c r="M2998" t="e">
        <f>VLOOKUP(L2998,lot!$A$3:$E$13372,3,0)</f>
        <v>#N/A</v>
      </c>
    </row>
    <row r="2999" spans="5:13" hidden="1" x14ac:dyDescent="0.25">
      <c r="E2999" t="s">
        <v>15818</v>
      </c>
      <c r="F2999">
        <f t="shared" si="92"/>
        <v>3210</v>
      </c>
      <c r="G2999" s="11">
        <f t="shared" si="93"/>
        <v>3210</v>
      </c>
      <c r="L2999" t="s">
        <v>15818</v>
      </c>
      <c r="M2999" t="e">
        <f>VLOOKUP(L2999,lot!$A$3:$E$13372,3,0)</f>
        <v>#N/A</v>
      </c>
    </row>
    <row r="3000" spans="5:13" hidden="1" x14ac:dyDescent="0.25">
      <c r="E3000" t="s">
        <v>17338</v>
      </c>
      <c r="F3000">
        <f t="shared" si="92"/>
        <v>1213</v>
      </c>
      <c r="G3000" s="11">
        <f t="shared" si="93"/>
        <v>1213</v>
      </c>
      <c r="L3000" t="s">
        <v>17338</v>
      </c>
      <c r="M3000" t="e">
        <f>VLOOKUP(L3000,lot!$A$3:$E$13372,3,0)</f>
        <v>#N/A</v>
      </c>
    </row>
    <row r="3001" spans="5:13" hidden="1" x14ac:dyDescent="0.25">
      <c r="E3001" t="s">
        <v>17356</v>
      </c>
      <c r="F3001">
        <f t="shared" si="92"/>
        <v>30</v>
      </c>
      <c r="G3001" s="11">
        <f t="shared" si="93"/>
        <v>30</v>
      </c>
      <c r="L3001" t="s">
        <v>17356</v>
      </c>
      <c r="M3001" t="e">
        <f>VLOOKUP(L3001,lot!$A$3:$E$13372,3,0)</f>
        <v>#N/A</v>
      </c>
    </row>
    <row r="3002" spans="5:13" hidden="1" x14ac:dyDescent="0.25">
      <c r="E3002" t="s">
        <v>17350</v>
      </c>
      <c r="F3002">
        <f t="shared" si="92"/>
        <v>10</v>
      </c>
      <c r="G3002" s="11">
        <f t="shared" si="93"/>
        <v>10</v>
      </c>
      <c r="L3002" t="s">
        <v>17350</v>
      </c>
      <c r="M3002" t="e">
        <f>VLOOKUP(L3002,lot!$A$3:$E$13372,3,0)</f>
        <v>#N/A</v>
      </c>
    </row>
    <row r="3003" spans="5:13" hidden="1" x14ac:dyDescent="0.25">
      <c r="E3003" t="s">
        <v>17379</v>
      </c>
      <c r="F3003">
        <f t="shared" si="92"/>
        <v>4395</v>
      </c>
      <c r="G3003" s="11">
        <f t="shared" si="93"/>
        <v>4395</v>
      </c>
      <c r="L3003" t="s">
        <v>17379</v>
      </c>
      <c r="M3003" t="e">
        <f>VLOOKUP(L3003,lot!$A$3:$E$13372,3,0)</f>
        <v>#N/A</v>
      </c>
    </row>
    <row r="3004" spans="5:13" hidden="1" x14ac:dyDescent="0.25">
      <c r="E3004" t="s">
        <v>17360</v>
      </c>
      <c r="F3004">
        <f t="shared" si="92"/>
        <v>84</v>
      </c>
      <c r="G3004" s="11">
        <f t="shared" si="93"/>
        <v>84</v>
      </c>
      <c r="L3004" t="s">
        <v>17360</v>
      </c>
      <c r="M3004" t="e">
        <f>VLOOKUP(L3004,lot!$A$3:$E$13372,3,0)</f>
        <v>#N/A</v>
      </c>
    </row>
    <row r="3005" spans="5:13" hidden="1" x14ac:dyDescent="0.25">
      <c r="E3005" t="s">
        <v>17400</v>
      </c>
      <c r="F3005">
        <f t="shared" si="92"/>
        <v>7415</v>
      </c>
      <c r="G3005" s="11">
        <f t="shared" si="93"/>
        <v>7415</v>
      </c>
      <c r="L3005" t="s">
        <v>17400</v>
      </c>
      <c r="M3005" t="e">
        <f>VLOOKUP(L3005,lot!$A$3:$E$13372,3,0)</f>
        <v>#N/A</v>
      </c>
    </row>
    <row r="3006" spans="5:13" hidden="1" x14ac:dyDescent="0.25">
      <c r="E3006" t="s">
        <v>17377</v>
      </c>
      <c r="F3006">
        <f t="shared" si="92"/>
        <v>46</v>
      </c>
      <c r="G3006" s="11">
        <f t="shared" si="93"/>
        <v>46</v>
      </c>
      <c r="L3006" t="s">
        <v>17377</v>
      </c>
      <c r="M3006" t="e">
        <f>VLOOKUP(L3006,lot!$A$3:$E$13372,3,0)</f>
        <v>#N/A</v>
      </c>
    </row>
    <row r="3007" spans="5:13" hidden="1" x14ac:dyDescent="0.25">
      <c r="E3007" t="s">
        <v>17479</v>
      </c>
      <c r="F3007">
        <f t="shared" si="92"/>
        <v>140</v>
      </c>
      <c r="G3007" s="11">
        <f t="shared" si="93"/>
        <v>140</v>
      </c>
      <c r="L3007" t="s">
        <v>17479</v>
      </c>
      <c r="M3007" t="e">
        <f>VLOOKUP(L3007,lot!$A$3:$E$13372,3,0)</f>
        <v>#N/A</v>
      </c>
    </row>
    <row r="3008" spans="5:13" hidden="1" x14ac:dyDescent="0.25">
      <c r="E3008" t="s">
        <v>17351</v>
      </c>
      <c r="F3008">
        <f t="shared" si="92"/>
        <v>95</v>
      </c>
      <c r="G3008" s="11">
        <f t="shared" si="93"/>
        <v>95</v>
      </c>
      <c r="L3008" t="s">
        <v>17351</v>
      </c>
      <c r="M3008" t="e">
        <f>VLOOKUP(L3008,lot!$A$3:$E$13372,3,0)</f>
        <v>#N/A</v>
      </c>
    </row>
    <row r="3009" spans="5:13" hidden="1" x14ac:dyDescent="0.25">
      <c r="E3009" t="s">
        <v>17402</v>
      </c>
      <c r="F3009">
        <f t="shared" si="92"/>
        <v>62</v>
      </c>
      <c r="G3009" s="11">
        <f t="shared" si="93"/>
        <v>62</v>
      </c>
      <c r="L3009" t="s">
        <v>17402</v>
      </c>
      <c r="M3009" t="e">
        <f>VLOOKUP(L3009,lot!$A$3:$E$13372,3,0)</f>
        <v>#N/A</v>
      </c>
    </row>
    <row r="3010" spans="5:13" hidden="1" x14ac:dyDescent="0.25">
      <c r="E3010" t="s">
        <v>17401</v>
      </c>
      <c r="F3010">
        <f t="shared" si="92"/>
        <v>81</v>
      </c>
      <c r="G3010" s="11">
        <f t="shared" si="93"/>
        <v>81</v>
      </c>
      <c r="L3010" t="s">
        <v>17401</v>
      </c>
      <c r="M3010" t="e">
        <f>VLOOKUP(L3010,lot!$A$3:$E$13372,3,0)</f>
        <v>#N/A</v>
      </c>
    </row>
    <row r="3011" spans="5:13" hidden="1" x14ac:dyDescent="0.25">
      <c r="E3011" t="s">
        <v>17348</v>
      </c>
      <c r="F3011">
        <f t="shared" ref="F3011:F3074" si="94">VLOOKUP(E3011,$B$2:$C$1866,2,0)</f>
        <v>300</v>
      </c>
      <c r="G3011" s="11">
        <f t="shared" ref="G3011:G3074" si="95">IF(ISNA(F3011),"0",F3011)</f>
        <v>300</v>
      </c>
      <c r="L3011" t="s">
        <v>17348</v>
      </c>
      <c r="M3011" t="e">
        <f>VLOOKUP(L3011,lot!$A$3:$E$13372,3,0)</f>
        <v>#N/A</v>
      </c>
    </row>
    <row r="3012" spans="5:13" x14ac:dyDescent="0.25">
      <c r="E3012" t="s">
        <v>17480</v>
      </c>
      <c r="F3012" t="e">
        <f t="shared" si="94"/>
        <v>#N/A</v>
      </c>
      <c r="G3012" s="11" t="str">
        <f t="shared" si="95"/>
        <v>0</v>
      </c>
      <c r="L3012" t="s">
        <v>17480</v>
      </c>
      <c r="M3012" t="e">
        <f>VLOOKUP(L3012,lot!$A$3:$E$13372,3,0)</f>
        <v>#N/A</v>
      </c>
    </row>
    <row r="3013" spans="5:13" hidden="1" x14ac:dyDescent="0.25">
      <c r="E3013" t="s">
        <v>17349</v>
      </c>
      <c r="F3013">
        <f t="shared" si="94"/>
        <v>5669</v>
      </c>
      <c r="G3013" s="11">
        <f t="shared" si="95"/>
        <v>5669</v>
      </c>
      <c r="L3013" t="s">
        <v>17349</v>
      </c>
      <c r="M3013" t="e">
        <f>VLOOKUP(L3013,lot!$A$3:$E$13372,3,0)</f>
        <v>#N/A</v>
      </c>
    </row>
    <row r="3014" spans="5:13" hidden="1" x14ac:dyDescent="0.25">
      <c r="E3014" t="s">
        <v>17387</v>
      </c>
      <c r="F3014">
        <f t="shared" si="94"/>
        <v>1351</v>
      </c>
      <c r="G3014" s="11">
        <f t="shared" si="95"/>
        <v>1351</v>
      </c>
      <c r="L3014" t="s">
        <v>17387</v>
      </c>
      <c r="M3014" t="e">
        <f>VLOOKUP(L3014,lot!$A$3:$E$13372,3,0)</f>
        <v>#N/A</v>
      </c>
    </row>
    <row r="3015" spans="5:13" hidden="1" x14ac:dyDescent="0.25">
      <c r="E3015" t="s">
        <v>15820</v>
      </c>
      <c r="F3015">
        <f t="shared" si="94"/>
        <v>7750</v>
      </c>
      <c r="G3015" s="11">
        <f t="shared" si="95"/>
        <v>7750</v>
      </c>
      <c r="L3015" t="s">
        <v>15820</v>
      </c>
      <c r="M3015" t="e">
        <f>VLOOKUP(L3015,lot!$A$3:$E$13372,3,0)</f>
        <v>#N/A</v>
      </c>
    </row>
    <row r="3016" spans="5:13" hidden="1" x14ac:dyDescent="0.25">
      <c r="E3016" t="s">
        <v>17363</v>
      </c>
      <c r="F3016">
        <f t="shared" si="94"/>
        <v>1804</v>
      </c>
      <c r="G3016" s="11">
        <f t="shared" si="95"/>
        <v>1804</v>
      </c>
      <c r="L3016" t="s">
        <v>17363</v>
      </c>
      <c r="M3016" t="e">
        <f>VLOOKUP(L3016,lot!$A$3:$E$13372,3,0)</f>
        <v>#N/A</v>
      </c>
    </row>
    <row r="3017" spans="5:13" hidden="1" x14ac:dyDescent="0.25">
      <c r="E3017" t="s">
        <v>17357</v>
      </c>
      <c r="F3017">
        <f t="shared" si="94"/>
        <v>195</v>
      </c>
      <c r="G3017" s="11">
        <f t="shared" si="95"/>
        <v>195</v>
      </c>
      <c r="L3017" t="s">
        <v>17357</v>
      </c>
      <c r="M3017" t="e">
        <f>VLOOKUP(L3017,lot!$A$3:$E$13372,3,0)</f>
        <v>#N/A</v>
      </c>
    </row>
    <row r="3018" spans="5:13" hidden="1" x14ac:dyDescent="0.25">
      <c r="E3018" t="s">
        <v>17341</v>
      </c>
      <c r="F3018">
        <f t="shared" si="94"/>
        <v>447</v>
      </c>
      <c r="G3018" s="11">
        <f t="shared" si="95"/>
        <v>447</v>
      </c>
      <c r="L3018" t="s">
        <v>17341</v>
      </c>
      <c r="M3018" t="e">
        <f>VLOOKUP(L3018,lot!$A$3:$E$13372,3,0)</f>
        <v>#N/A</v>
      </c>
    </row>
    <row r="3019" spans="5:13" hidden="1" x14ac:dyDescent="0.25">
      <c r="E3019" t="s">
        <v>15814</v>
      </c>
      <c r="F3019">
        <f t="shared" si="94"/>
        <v>168</v>
      </c>
      <c r="G3019" s="11">
        <f t="shared" si="95"/>
        <v>168</v>
      </c>
      <c r="L3019" t="s">
        <v>15814</v>
      </c>
      <c r="M3019" t="e">
        <f>VLOOKUP(L3019,lot!$A$3:$E$13372,3,0)</f>
        <v>#N/A</v>
      </c>
    </row>
    <row r="3020" spans="5:13" hidden="1" x14ac:dyDescent="0.25">
      <c r="E3020" t="s">
        <v>17372</v>
      </c>
      <c r="F3020">
        <f t="shared" si="94"/>
        <v>210</v>
      </c>
      <c r="G3020" s="11">
        <f t="shared" si="95"/>
        <v>210</v>
      </c>
      <c r="L3020" t="s">
        <v>17372</v>
      </c>
      <c r="M3020" t="e">
        <f>VLOOKUP(L3020,lot!$A$3:$E$13372,3,0)</f>
        <v>#N/A</v>
      </c>
    </row>
    <row r="3021" spans="5:13" hidden="1" x14ac:dyDescent="0.25">
      <c r="E3021" t="s">
        <v>17362</v>
      </c>
      <c r="F3021">
        <f t="shared" si="94"/>
        <v>101</v>
      </c>
      <c r="G3021" s="11">
        <f t="shared" si="95"/>
        <v>101</v>
      </c>
      <c r="L3021" t="s">
        <v>17362</v>
      </c>
      <c r="M3021" t="e">
        <f>VLOOKUP(L3021,lot!$A$3:$E$13372,3,0)</f>
        <v>#N/A</v>
      </c>
    </row>
    <row r="3022" spans="5:13" hidden="1" x14ac:dyDescent="0.25">
      <c r="E3022" t="s">
        <v>17361</v>
      </c>
      <c r="F3022">
        <f t="shared" si="94"/>
        <v>17</v>
      </c>
      <c r="G3022" s="11">
        <f t="shared" si="95"/>
        <v>17</v>
      </c>
      <c r="L3022" t="s">
        <v>17361</v>
      </c>
      <c r="M3022" t="e">
        <f>VLOOKUP(L3022,lot!$A$3:$E$13372,3,0)</f>
        <v>#N/A</v>
      </c>
    </row>
    <row r="3023" spans="5:13" hidden="1" x14ac:dyDescent="0.25">
      <c r="E3023" t="s">
        <v>15813</v>
      </c>
      <c r="F3023">
        <f t="shared" si="94"/>
        <v>637</v>
      </c>
      <c r="G3023" s="11">
        <f t="shared" si="95"/>
        <v>637</v>
      </c>
      <c r="L3023" t="s">
        <v>15813</v>
      </c>
      <c r="M3023" t="e">
        <f>VLOOKUP(L3023,lot!$A$3:$E$13372,3,0)</f>
        <v>#N/A</v>
      </c>
    </row>
    <row r="3024" spans="5:13" hidden="1" x14ac:dyDescent="0.25">
      <c r="E3024" t="s">
        <v>15812</v>
      </c>
      <c r="F3024">
        <f t="shared" si="94"/>
        <v>16</v>
      </c>
      <c r="G3024" s="11">
        <f t="shared" si="95"/>
        <v>16</v>
      </c>
      <c r="L3024" t="s">
        <v>15812</v>
      </c>
      <c r="M3024" t="e">
        <f>VLOOKUP(L3024,lot!$A$3:$E$13372,3,0)</f>
        <v>#N/A</v>
      </c>
    </row>
    <row r="3025" spans="5:13" hidden="1" x14ac:dyDescent="0.25">
      <c r="E3025" t="s">
        <v>17404</v>
      </c>
      <c r="F3025">
        <f t="shared" si="94"/>
        <v>37</v>
      </c>
      <c r="G3025" s="11">
        <f t="shared" si="95"/>
        <v>37</v>
      </c>
      <c r="L3025" t="s">
        <v>17404</v>
      </c>
      <c r="M3025" t="e">
        <f>VLOOKUP(L3025,lot!$A$3:$E$13372,3,0)</f>
        <v>#N/A</v>
      </c>
    </row>
    <row r="3026" spans="5:13" hidden="1" x14ac:dyDescent="0.25">
      <c r="E3026" t="s">
        <v>17382</v>
      </c>
      <c r="F3026">
        <f t="shared" si="94"/>
        <v>152</v>
      </c>
      <c r="G3026" s="11">
        <f t="shared" si="95"/>
        <v>152</v>
      </c>
      <c r="L3026" t="s">
        <v>17382</v>
      </c>
      <c r="M3026" t="e">
        <f>VLOOKUP(L3026,lot!$A$3:$E$13372,3,0)</f>
        <v>#N/A</v>
      </c>
    </row>
    <row r="3027" spans="5:13" hidden="1" x14ac:dyDescent="0.25">
      <c r="E3027" t="s">
        <v>17340</v>
      </c>
      <c r="F3027">
        <f t="shared" si="94"/>
        <v>2000</v>
      </c>
      <c r="G3027" s="11">
        <f t="shared" si="95"/>
        <v>2000</v>
      </c>
      <c r="L3027" t="s">
        <v>17340</v>
      </c>
      <c r="M3027" t="e">
        <f>VLOOKUP(L3027,lot!$A$3:$E$13372,3,0)</f>
        <v>#N/A</v>
      </c>
    </row>
    <row r="3028" spans="5:13" hidden="1" x14ac:dyDescent="0.25">
      <c r="E3028" t="s">
        <v>17359</v>
      </c>
      <c r="F3028">
        <f t="shared" si="94"/>
        <v>25</v>
      </c>
      <c r="G3028" s="11">
        <f t="shared" si="95"/>
        <v>25</v>
      </c>
      <c r="L3028" t="s">
        <v>17359</v>
      </c>
      <c r="M3028" t="e">
        <f>VLOOKUP(L3028,lot!$A$3:$E$13372,3,0)</f>
        <v>#N/A</v>
      </c>
    </row>
    <row r="3029" spans="5:13" hidden="1" x14ac:dyDescent="0.25">
      <c r="E3029" t="s">
        <v>17358</v>
      </c>
      <c r="F3029">
        <f t="shared" si="94"/>
        <v>1771</v>
      </c>
      <c r="G3029" s="11">
        <f t="shared" si="95"/>
        <v>1771</v>
      </c>
      <c r="L3029" t="s">
        <v>17358</v>
      </c>
      <c r="M3029" t="e">
        <f>VLOOKUP(L3029,lot!$A$3:$E$13372,3,0)</f>
        <v>#N/A</v>
      </c>
    </row>
    <row r="3030" spans="5:13" hidden="1" x14ac:dyDescent="0.25">
      <c r="E3030" t="s">
        <v>17353</v>
      </c>
      <c r="F3030">
        <f t="shared" si="94"/>
        <v>593</v>
      </c>
      <c r="G3030" s="11">
        <f t="shared" si="95"/>
        <v>593</v>
      </c>
      <c r="L3030" t="s">
        <v>17353</v>
      </c>
      <c r="M3030" t="e">
        <f>VLOOKUP(L3030,lot!$A$3:$E$13372,3,0)</f>
        <v>#N/A</v>
      </c>
    </row>
    <row r="3031" spans="5:13" hidden="1" x14ac:dyDescent="0.25">
      <c r="E3031" t="s">
        <v>17368</v>
      </c>
      <c r="F3031">
        <f t="shared" si="94"/>
        <v>8081</v>
      </c>
      <c r="G3031" s="11">
        <f t="shared" si="95"/>
        <v>8081</v>
      </c>
      <c r="L3031" t="s">
        <v>17368</v>
      </c>
      <c r="M3031" t="e">
        <f>VLOOKUP(L3031,lot!$A$3:$E$13372,3,0)</f>
        <v>#N/A</v>
      </c>
    </row>
    <row r="3032" spans="5:13" hidden="1" x14ac:dyDescent="0.25">
      <c r="E3032" t="s">
        <v>15821</v>
      </c>
      <c r="F3032">
        <f t="shared" si="94"/>
        <v>1365</v>
      </c>
      <c r="G3032" s="11">
        <f t="shared" si="95"/>
        <v>1365</v>
      </c>
      <c r="L3032" t="s">
        <v>15821</v>
      </c>
      <c r="M3032" t="e">
        <f>VLOOKUP(L3032,lot!$A$3:$E$13372,3,0)</f>
        <v>#N/A</v>
      </c>
    </row>
    <row r="3033" spans="5:13" hidden="1" x14ac:dyDescent="0.25">
      <c r="E3033" t="s">
        <v>17339</v>
      </c>
      <c r="F3033">
        <f t="shared" si="94"/>
        <v>7541</v>
      </c>
      <c r="G3033" s="11">
        <f t="shared" si="95"/>
        <v>7541</v>
      </c>
      <c r="L3033" t="s">
        <v>17339</v>
      </c>
      <c r="M3033" t="e">
        <f>VLOOKUP(L3033,lot!$A$3:$E$13372,3,0)</f>
        <v>#N/A</v>
      </c>
    </row>
    <row r="3034" spans="5:13" hidden="1" x14ac:dyDescent="0.25">
      <c r="E3034" t="s">
        <v>17393</v>
      </c>
      <c r="F3034">
        <f t="shared" si="94"/>
        <v>3275</v>
      </c>
      <c r="G3034" s="11">
        <f t="shared" si="95"/>
        <v>3275</v>
      </c>
      <c r="L3034" t="s">
        <v>17393</v>
      </c>
      <c r="M3034" t="e">
        <f>VLOOKUP(L3034,lot!$A$3:$E$13372,3,0)</f>
        <v>#N/A</v>
      </c>
    </row>
    <row r="3035" spans="5:13" hidden="1" x14ac:dyDescent="0.25">
      <c r="E3035" t="s">
        <v>17386</v>
      </c>
      <c r="F3035">
        <f t="shared" si="94"/>
        <v>2</v>
      </c>
      <c r="G3035" s="11">
        <f t="shared" si="95"/>
        <v>2</v>
      </c>
      <c r="L3035" t="s">
        <v>17386</v>
      </c>
      <c r="M3035" t="e">
        <f>VLOOKUP(L3035,lot!$A$3:$E$13372,3,0)</f>
        <v>#N/A</v>
      </c>
    </row>
    <row r="3036" spans="5:13" hidden="1" x14ac:dyDescent="0.25">
      <c r="E3036" t="s">
        <v>17375</v>
      </c>
      <c r="F3036">
        <f t="shared" si="94"/>
        <v>334</v>
      </c>
      <c r="G3036" s="11">
        <f t="shared" si="95"/>
        <v>334</v>
      </c>
      <c r="L3036" t="s">
        <v>17375</v>
      </c>
      <c r="M3036" t="e">
        <f>VLOOKUP(L3036,lot!$A$3:$E$13372,3,0)</f>
        <v>#N/A</v>
      </c>
    </row>
    <row r="3037" spans="5:13" hidden="1" x14ac:dyDescent="0.25">
      <c r="E3037" t="s">
        <v>15811</v>
      </c>
      <c r="F3037">
        <f t="shared" si="94"/>
        <v>1</v>
      </c>
      <c r="G3037" s="11">
        <f t="shared" si="95"/>
        <v>1</v>
      </c>
      <c r="L3037" t="s">
        <v>15811</v>
      </c>
      <c r="M3037" t="e">
        <f>VLOOKUP(L3037,lot!$A$3:$E$13372,3,0)</f>
        <v>#N/A</v>
      </c>
    </row>
    <row r="3038" spans="5:13" hidden="1" x14ac:dyDescent="0.25">
      <c r="E3038" t="s">
        <v>15817</v>
      </c>
      <c r="F3038">
        <f t="shared" si="94"/>
        <v>28</v>
      </c>
      <c r="G3038" s="11">
        <f t="shared" si="95"/>
        <v>28</v>
      </c>
      <c r="L3038" t="s">
        <v>15817</v>
      </c>
      <c r="M3038" t="e">
        <f>VLOOKUP(L3038,lot!$A$3:$E$13372,3,0)</f>
        <v>#N/A</v>
      </c>
    </row>
    <row r="3039" spans="5:13" hidden="1" x14ac:dyDescent="0.25">
      <c r="E3039" t="s">
        <v>15816</v>
      </c>
      <c r="F3039">
        <f t="shared" si="94"/>
        <v>2333</v>
      </c>
      <c r="G3039" s="11">
        <f t="shared" si="95"/>
        <v>2333</v>
      </c>
      <c r="L3039" t="s">
        <v>15816</v>
      </c>
      <c r="M3039" t="e">
        <f>VLOOKUP(L3039,lot!$A$3:$E$13372,3,0)</f>
        <v>#N/A</v>
      </c>
    </row>
    <row r="3040" spans="5:13" hidden="1" x14ac:dyDescent="0.25">
      <c r="E3040" t="s">
        <v>17346</v>
      </c>
      <c r="F3040">
        <f t="shared" si="94"/>
        <v>12048</v>
      </c>
      <c r="G3040" s="11">
        <f t="shared" si="95"/>
        <v>12048</v>
      </c>
      <c r="L3040" t="s">
        <v>17346</v>
      </c>
      <c r="M3040" t="e">
        <f>VLOOKUP(L3040,lot!$A$3:$E$13372,3,0)</f>
        <v>#N/A</v>
      </c>
    </row>
    <row r="3041" spans="5:13" hidden="1" x14ac:dyDescent="0.25">
      <c r="E3041" t="s">
        <v>17383</v>
      </c>
      <c r="F3041">
        <f t="shared" si="94"/>
        <v>5394</v>
      </c>
      <c r="G3041" s="11">
        <f t="shared" si="95"/>
        <v>5394</v>
      </c>
      <c r="L3041" t="s">
        <v>17383</v>
      </c>
      <c r="M3041" t="e">
        <f>VLOOKUP(L3041,lot!$A$3:$E$13372,3,0)</f>
        <v>#N/A</v>
      </c>
    </row>
    <row r="3042" spans="5:13" hidden="1" x14ac:dyDescent="0.25">
      <c r="E3042" t="s">
        <v>17354</v>
      </c>
      <c r="F3042">
        <f t="shared" si="94"/>
        <v>53</v>
      </c>
      <c r="G3042" s="11">
        <f t="shared" si="95"/>
        <v>53</v>
      </c>
      <c r="L3042" t="s">
        <v>17354</v>
      </c>
      <c r="M3042" t="e">
        <f>VLOOKUP(L3042,lot!$A$3:$E$13372,3,0)</f>
        <v>#N/A</v>
      </c>
    </row>
    <row r="3043" spans="5:13" hidden="1" x14ac:dyDescent="0.25">
      <c r="E3043" t="s">
        <v>17398</v>
      </c>
      <c r="F3043">
        <f t="shared" si="94"/>
        <v>138</v>
      </c>
      <c r="G3043" s="11">
        <f t="shared" si="95"/>
        <v>138</v>
      </c>
      <c r="L3043" t="s">
        <v>17398</v>
      </c>
      <c r="M3043" t="e">
        <f>VLOOKUP(L3043,lot!$A$3:$E$13372,3,0)</f>
        <v>#N/A</v>
      </c>
    </row>
    <row r="3044" spans="5:13" hidden="1" x14ac:dyDescent="0.25">
      <c r="E3044" t="s">
        <v>17403</v>
      </c>
      <c r="F3044">
        <f t="shared" si="94"/>
        <v>72</v>
      </c>
      <c r="G3044" s="11">
        <f t="shared" si="95"/>
        <v>72</v>
      </c>
      <c r="L3044" t="s">
        <v>17403</v>
      </c>
      <c r="M3044" t="e">
        <f>VLOOKUP(L3044,lot!$A$3:$E$13372,3,0)</f>
        <v>#N/A</v>
      </c>
    </row>
    <row r="3045" spans="5:13" hidden="1" x14ac:dyDescent="0.25">
      <c r="E3045" t="s">
        <v>17365</v>
      </c>
      <c r="F3045">
        <f t="shared" si="94"/>
        <v>69</v>
      </c>
      <c r="G3045" s="11">
        <f t="shared" si="95"/>
        <v>69</v>
      </c>
      <c r="L3045" t="s">
        <v>17365</v>
      </c>
      <c r="M3045" t="e">
        <f>VLOOKUP(L3045,lot!$A$3:$E$13372,3,0)</f>
        <v>#N/A</v>
      </c>
    </row>
    <row r="3046" spans="5:13" hidden="1" x14ac:dyDescent="0.25">
      <c r="E3046" t="s">
        <v>17355</v>
      </c>
      <c r="F3046">
        <f t="shared" si="94"/>
        <v>423</v>
      </c>
      <c r="G3046" s="11">
        <f t="shared" si="95"/>
        <v>423</v>
      </c>
      <c r="L3046" t="s">
        <v>17355</v>
      </c>
      <c r="M3046" t="e">
        <f>VLOOKUP(L3046,lot!$A$3:$E$13372,3,0)</f>
        <v>#N/A</v>
      </c>
    </row>
    <row r="3047" spans="5:13" hidden="1" x14ac:dyDescent="0.25">
      <c r="E3047" t="s">
        <v>17364</v>
      </c>
      <c r="F3047">
        <f t="shared" si="94"/>
        <v>281</v>
      </c>
      <c r="G3047" s="11">
        <f t="shared" si="95"/>
        <v>281</v>
      </c>
      <c r="L3047" t="s">
        <v>17364</v>
      </c>
      <c r="M3047" t="e">
        <f>VLOOKUP(L3047,lot!$A$3:$E$13372,3,0)</f>
        <v>#N/A</v>
      </c>
    </row>
    <row r="3048" spans="5:13" hidden="1" x14ac:dyDescent="0.25">
      <c r="E3048" t="s">
        <v>17378</v>
      </c>
      <c r="F3048">
        <f t="shared" si="94"/>
        <v>192</v>
      </c>
      <c r="G3048" s="11">
        <f t="shared" si="95"/>
        <v>192</v>
      </c>
      <c r="L3048" t="s">
        <v>17378</v>
      </c>
      <c r="M3048" t="e">
        <f>VLOOKUP(L3048,lot!$A$3:$E$13372,3,0)</f>
        <v>#N/A</v>
      </c>
    </row>
    <row r="3049" spans="5:13" hidden="1" x14ac:dyDescent="0.25">
      <c r="E3049" t="s">
        <v>17376</v>
      </c>
      <c r="F3049">
        <f t="shared" si="94"/>
        <v>3481</v>
      </c>
      <c r="G3049" s="11">
        <f t="shared" si="95"/>
        <v>3481</v>
      </c>
      <c r="L3049" t="s">
        <v>17376</v>
      </c>
      <c r="M3049" t="e">
        <f>VLOOKUP(L3049,lot!$A$3:$E$13372,3,0)</f>
        <v>#N/A</v>
      </c>
    </row>
    <row r="3050" spans="5:13" hidden="1" x14ac:dyDescent="0.25">
      <c r="E3050" t="s">
        <v>17384</v>
      </c>
      <c r="F3050">
        <f t="shared" si="94"/>
        <v>10</v>
      </c>
      <c r="G3050" s="11">
        <f t="shared" si="95"/>
        <v>10</v>
      </c>
      <c r="L3050" t="s">
        <v>17384</v>
      </c>
      <c r="M3050" t="e">
        <f>VLOOKUP(L3050,lot!$A$3:$E$13372,3,0)</f>
        <v>#N/A</v>
      </c>
    </row>
    <row r="3051" spans="5:13" hidden="1" x14ac:dyDescent="0.25">
      <c r="E3051" t="s">
        <v>17347</v>
      </c>
      <c r="F3051">
        <f t="shared" si="94"/>
        <v>11</v>
      </c>
      <c r="G3051" s="11">
        <f t="shared" si="95"/>
        <v>11</v>
      </c>
      <c r="L3051" t="s">
        <v>17347</v>
      </c>
      <c r="M3051" t="e">
        <f>VLOOKUP(L3051,lot!$A$3:$E$13372,3,0)</f>
        <v>#N/A</v>
      </c>
    </row>
    <row r="3052" spans="5:13" hidden="1" x14ac:dyDescent="0.25">
      <c r="E3052" t="s">
        <v>17352</v>
      </c>
      <c r="F3052">
        <f t="shared" si="94"/>
        <v>116</v>
      </c>
      <c r="G3052" s="11">
        <f t="shared" si="95"/>
        <v>116</v>
      </c>
      <c r="L3052" t="s">
        <v>17352</v>
      </c>
      <c r="M3052" t="e">
        <f>VLOOKUP(L3052,lot!$A$3:$E$13372,3,0)</f>
        <v>#N/A</v>
      </c>
    </row>
    <row r="3053" spans="5:13" hidden="1" x14ac:dyDescent="0.25">
      <c r="E3053" t="s">
        <v>17380</v>
      </c>
      <c r="F3053">
        <f t="shared" si="94"/>
        <v>874</v>
      </c>
      <c r="G3053" s="11">
        <f t="shared" si="95"/>
        <v>874</v>
      </c>
      <c r="L3053" t="s">
        <v>17380</v>
      </c>
      <c r="M3053" t="e">
        <f>VLOOKUP(L3053,lot!$A$3:$E$13372,3,0)</f>
        <v>#N/A</v>
      </c>
    </row>
    <row r="3054" spans="5:13" hidden="1" x14ac:dyDescent="0.25">
      <c r="E3054" t="s">
        <v>17336</v>
      </c>
      <c r="F3054">
        <f t="shared" si="94"/>
        <v>176</v>
      </c>
      <c r="G3054" s="11">
        <f t="shared" si="95"/>
        <v>176</v>
      </c>
      <c r="L3054" t="s">
        <v>17336</v>
      </c>
      <c r="M3054" t="e">
        <f>VLOOKUP(L3054,lot!$A$3:$E$13372,3,0)</f>
        <v>#N/A</v>
      </c>
    </row>
    <row r="3055" spans="5:13" hidden="1" x14ac:dyDescent="0.25">
      <c r="E3055" t="s">
        <v>17399</v>
      </c>
      <c r="F3055">
        <f t="shared" si="94"/>
        <v>10411</v>
      </c>
      <c r="G3055" s="11">
        <f t="shared" si="95"/>
        <v>10411</v>
      </c>
      <c r="L3055" t="s">
        <v>17399</v>
      </c>
      <c r="M3055" t="e">
        <f>VLOOKUP(L3055,lot!$A$3:$E$13372,3,0)</f>
        <v>#N/A</v>
      </c>
    </row>
    <row r="3056" spans="5:13" hidden="1" x14ac:dyDescent="0.25">
      <c r="E3056" t="s">
        <v>17369</v>
      </c>
      <c r="F3056">
        <f t="shared" si="94"/>
        <v>1140</v>
      </c>
      <c r="G3056" s="11">
        <f t="shared" si="95"/>
        <v>1140</v>
      </c>
      <c r="L3056" t="s">
        <v>17369</v>
      </c>
      <c r="M3056" t="e">
        <f>VLOOKUP(L3056,lot!$A$3:$E$13372,3,0)</f>
        <v>#N/A</v>
      </c>
    </row>
    <row r="3057" spans="5:13" hidden="1" x14ac:dyDescent="0.25">
      <c r="E3057" t="s">
        <v>17367</v>
      </c>
      <c r="F3057">
        <f t="shared" si="94"/>
        <v>4686</v>
      </c>
      <c r="G3057" s="11">
        <f t="shared" si="95"/>
        <v>4686</v>
      </c>
      <c r="L3057" t="s">
        <v>17367</v>
      </c>
      <c r="M3057" t="e">
        <f>VLOOKUP(L3057,lot!$A$3:$E$13372,3,0)</f>
        <v>#N/A</v>
      </c>
    </row>
    <row r="3058" spans="5:13" hidden="1" x14ac:dyDescent="0.25">
      <c r="E3058" t="s">
        <v>17343</v>
      </c>
      <c r="F3058">
        <f t="shared" si="94"/>
        <v>10</v>
      </c>
      <c r="G3058" s="11">
        <f t="shared" si="95"/>
        <v>10</v>
      </c>
      <c r="L3058" t="s">
        <v>17343</v>
      </c>
      <c r="M3058" t="e">
        <f>VLOOKUP(L3058,lot!$A$3:$E$13372,3,0)</f>
        <v>#N/A</v>
      </c>
    </row>
    <row r="3059" spans="5:13" hidden="1" x14ac:dyDescent="0.25">
      <c r="E3059" t="s">
        <v>17342</v>
      </c>
      <c r="F3059">
        <f t="shared" si="94"/>
        <v>148</v>
      </c>
      <c r="G3059" s="11">
        <f t="shared" si="95"/>
        <v>148</v>
      </c>
      <c r="L3059" t="s">
        <v>17342</v>
      </c>
      <c r="M3059" t="e">
        <f>VLOOKUP(L3059,lot!$A$3:$E$13372,3,0)</f>
        <v>#N/A</v>
      </c>
    </row>
    <row r="3060" spans="5:13" hidden="1" x14ac:dyDescent="0.25">
      <c r="E3060" t="s">
        <v>17344</v>
      </c>
      <c r="F3060">
        <f t="shared" si="94"/>
        <v>42</v>
      </c>
      <c r="G3060" s="11">
        <f t="shared" si="95"/>
        <v>42</v>
      </c>
      <c r="L3060" t="s">
        <v>17344</v>
      </c>
      <c r="M3060" t="e">
        <f>VLOOKUP(L3060,lot!$A$3:$E$13372,3,0)</f>
        <v>#N/A</v>
      </c>
    </row>
    <row r="3061" spans="5:13" hidden="1" x14ac:dyDescent="0.25">
      <c r="E3061" t="s">
        <v>17385</v>
      </c>
      <c r="F3061">
        <f t="shared" si="94"/>
        <v>982</v>
      </c>
      <c r="G3061" s="11">
        <f t="shared" si="95"/>
        <v>982</v>
      </c>
      <c r="L3061" t="s">
        <v>17385</v>
      </c>
      <c r="M3061" t="e">
        <f>VLOOKUP(L3061,lot!$A$3:$E$13372,3,0)</f>
        <v>#N/A</v>
      </c>
    </row>
    <row r="3062" spans="5:13" hidden="1" x14ac:dyDescent="0.25">
      <c r="E3062" t="s">
        <v>17366</v>
      </c>
      <c r="F3062">
        <f t="shared" si="94"/>
        <v>923</v>
      </c>
      <c r="G3062" s="11">
        <f t="shared" si="95"/>
        <v>923</v>
      </c>
      <c r="L3062" t="s">
        <v>17366</v>
      </c>
      <c r="M3062" t="e">
        <f>VLOOKUP(L3062,lot!$A$3:$E$13372,3,0)</f>
        <v>#N/A</v>
      </c>
    </row>
    <row r="3063" spans="5:13" hidden="1" x14ac:dyDescent="0.25">
      <c r="E3063" t="s">
        <v>17371</v>
      </c>
      <c r="F3063">
        <f t="shared" si="94"/>
        <v>6372</v>
      </c>
      <c r="G3063" s="11">
        <f t="shared" si="95"/>
        <v>6372</v>
      </c>
      <c r="L3063" t="s">
        <v>17371</v>
      </c>
      <c r="M3063" t="e">
        <f>VLOOKUP(L3063,lot!$A$3:$E$13372,3,0)</f>
        <v>#N/A</v>
      </c>
    </row>
    <row r="3064" spans="5:13" hidden="1" x14ac:dyDescent="0.25">
      <c r="E3064" t="s">
        <v>17374</v>
      </c>
      <c r="F3064">
        <f t="shared" si="94"/>
        <v>6700</v>
      </c>
      <c r="G3064" s="11">
        <f t="shared" si="95"/>
        <v>6700</v>
      </c>
      <c r="L3064" t="s">
        <v>17374</v>
      </c>
      <c r="M3064" t="e">
        <f>VLOOKUP(L3064,lot!$A$3:$E$13372,3,0)</f>
        <v>#N/A</v>
      </c>
    </row>
    <row r="3065" spans="5:13" hidden="1" x14ac:dyDescent="0.25">
      <c r="E3065" t="s">
        <v>15819</v>
      </c>
      <c r="F3065">
        <f t="shared" si="94"/>
        <v>92</v>
      </c>
      <c r="G3065" s="11">
        <f t="shared" si="95"/>
        <v>92</v>
      </c>
      <c r="L3065" t="s">
        <v>15819</v>
      </c>
      <c r="M3065" t="e">
        <f>VLOOKUP(L3065,lot!$A$3:$E$13372,3,0)</f>
        <v>#N/A</v>
      </c>
    </row>
    <row r="3066" spans="5:13" hidden="1" x14ac:dyDescent="0.25">
      <c r="E3066" t="s">
        <v>17408</v>
      </c>
      <c r="F3066">
        <f t="shared" si="94"/>
        <v>2</v>
      </c>
      <c r="G3066" s="11">
        <f t="shared" si="95"/>
        <v>2</v>
      </c>
      <c r="L3066" t="s">
        <v>17408</v>
      </c>
      <c r="M3066" t="e">
        <f>VLOOKUP(L3066,lot!$A$3:$E$13372,3,0)</f>
        <v>#N/A</v>
      </c>
    </row>
    <row r="3067" spans="5:13" hidden="1" x14ac:dyDescent="0.25">
      <c r="E3067" t="s">
        <v>17410</v>
      </c>
      <c r="F3067">
        <f t="shared" si="94"/>
        <v>6</v>
      </c>
      <c r="G3067" s="11">
        <f t="shared" si="95"/>
        <v>6</v>
      </c>
      <c r="L3067" t="s">
        <v>17410</v>
      </c>
      <c r="M3067" t="e">
        <f>VLOOKUP(L3067,lot!$A$3:$E$13372,3,0)</f>
        <v>#N/A</v>
      </c>
    </row>
    <row r="3068" spans="5:13" hidden="1" x14ac:dyDescent="0.25">
      <c r="E3068" t="s">
        <v>17415</v>
      </c>
      <c r="F3068">
        <f t="shared" si="94"/>
        <v>7</v>
      </c>
      <c r="G3068" s="11">
        <f t="shared" si="95"/>
        <v>7</v>
      </c>
      <c r="L3068" t="s">
        <v>17415</v>
      </c>
      <c r="M3068" t="e">
        <f>VLOOKUP(L3068,lot!$A$3:$E$13372,3,0)</f>
        <v>#N/A</v>
      </c>
    </row>
    <row r="3069" spans="5:13" hidden="1" x14ac:dyDescent="0.25">
      <c r="E3069" t="s">
        <v>16486</v>
      </c>
      <c r="F3069">
        <f t="shared" si="94"/>
        <v>16</v>
      </c>
      <c r="G3069" s="11">
        <f t="shared" si="95"/>
        <v>16</v>
      </c>
      <c r="L3069" t="s">
        <v>16486</v>
      </c>
      <c r="M3069" t="e">
        <f>VLOOKUP(L3069,lot!$A$3:$E$13372,3,0)</f>
        <v>#N/A</v>
      </c>
    </row>
    <row r="3070" spans="5:13" hidden="1" x14ac:dyDescent="0.25">
      <c r="E3070" t="s">
        <v>17416</v>
      </c>
      <c r="F3070">
        <f t="shared" si="94"/>
        <v>133</v>
      </c>
      <c r="G3070" s="11">
        <f t="shared" si="95"/>
        <v>133</v>
      </c>
      <c r="L3070" t="s">
        <v>17416</v>
      </c>
      <c r="M3070" t="e">
        <f>VLOOKUP(L3070,lot!$A$3:$E$13372,3,0)</f>
        <v>#N/A</v>
      </c>
    </row>
    <row r="3071" spans="5:13" hidden="1" x14ac:dyDescent="0.25">
      <c r="E3071" t="s">
        <v>17417</v>
      </c>
      <c r="F3071">
        <f t="shared" si="94"/>
        <v>965</v>
      </c>
      <c r="G3071" s="11">
        <f t="shared" si="95"/>
        <v>965</v>
      </c>
      <c r="L3071" t="s">
        <v>17417</v>
      </c>
      <c r="M3071" t="e">
        <f>VLOOKUP(L3071,lot!$A$3:$E$13372,3,0)</f>
        <v>#N/A</v>
      </c>
    </row>
    <row r="3072" spans="5:13" hidden="1" x14ac:dyDescent="0.25">
      <c r="E3072" t="s">
        <v>17481</v>
      </c>
      <c r="F3072">
        <f t="shared" si="94"/>
        <v>455</v>
      </c>
      <c r="G3072" s="11">
        <f t="shared" si="95"/>
        <v>455</v>
      </c>
      <c r="L3072" t="s">
        <v>17481</v>
      </c>
      <c r="M3072" t="e">
        <f>VLOOKUP(L3072,lot!$A$3:$E$13372,3,0)</f>
        <v>#N/A</v>
      </c>
    </row>
    <row r="3073" spans="5:13" hidden="1" x14ac:dyDescent="0.25">
      <c r="E3073" t="s">
        <v>17424</v>
      </c>
      <c r="F3073">
        <f t="shared" si="94"/>
        <v>410</v>
      </c>
      <c r="G3073" s="11">
        <f t="shared" si="95"/>
        <v>410</v>
      </c>
      <c r="L3073" t="s">
        <v>17424</v>
      </c>
      <c r="M3073" t="e">
        <f>VLOOKUP(L3073,lot!$A$3:$E$13372,3,0)</f>
        <v>#N/A</v>
      </c>
    </row>
    <row r="3074" spans="5:13" hidden="1" x14ac:dyDescent="0.25">
      <c r="E3074" t="s">
        <v>16843</v>
      </c>
      <c r="F3074">
        <f t="shared" si="94"/>
        <v>3126</v>
      </c>
      <c r="G3074" s="11">
        <f t="shared" si="95"/>
        <v>3126</v>
      </c>
      <c r="L3074" t="s">
        <v>16843</v>
      </c>
      <c r="M3074" t="e">
        <f>VLOOKUP(L3074,lot!$A$3:$E$13372,3,0)</f>
        <v>#N/A</v>
      </c>
    </row>
    <row r="3075" spans="5:13" hidden="1" x14ac:dyDescent="0.25">
      <c r="E3075" t="s">
        <v>17423</v>
      </c>
      <c r="F3075">
        <f t="shared" ref="F3075:F3138" si="96">VLOOKUP(E3075,$B$2:$C$1866,2,0)</f>
        <v>254</v>
      </c>
      <c r="G3075" s="11">
        <f t="shared" ref="G3075:G3138" si="97">IF(ISNA(F3075),"0",F3075)</f>
        <v>254</v>
      </c>
      <c r="L3075" t="s">
        <v>17423</v>
      </c>
      <c r="M3075" t="e">
        <f>VLOOKUP(L3075,lot!$A$3:$E$13372,3,0)</f>
        <v>#N/A</v>
      </c>
    </row>
    <row r="3076" spans="5:13" hidden="1" x14ac:dyDescent="0.25">
      <c r="E3076" t="s">
        <v>17426</v>
      </c>
      <c r="F3076">
        <f t="shared" si="96"/>
        <v>97</v>
      </c>
      <c r="G3076" s="11">
        <f t="shared" si="97"/>
        <v>97</v>
      </c>
      <c r="L3076" t="s">
        <v>17426</v>
      </c>
      <c r="M3076" t="e">
        <f>VLOOKUP(L3076,lot!$A$3:$E$13372,3,0)</f>
        <v>#N/A</v>
      </c>
    </row>
    <row r="3077" spans="5:13" hidden="1" x14ac:dyDescent="0.25">
      <c r="E3077" t="s">
        <v>17421</v>
      </c>
      <c r="F3077">
        <f t="shared" si="96"/>
        <v>1353</v>
      </c>
      <c r="G3077" s="11">
        <f t="shared" si="97"/>
        <v>1353</v>
      </c>
      <c r="L3077" t="s">
        <v>17421</v>
      </c>
      <c r="M3077" t="e">
        <f>VLOOKUP(L3077,lot!$A$3:$E$13372,3,0)</f>
        <v>#N/A</v>
      </c>
    </row>
    <row r="3078" spans="5:13" hidden="1" x14ac:dyDescent="0.25">
      <c r="E3078" t="s">
        <v>17482</v>
      </c>
      <c r="F3078">
        <f t="shared" si="96"/>
        <v>36</v>
      </c>
      <c r="G3078" s="11">
        <f t="shared" si="97"/>
        <v>36</v>
      </c>
      <c r="L3078" t="s">
        <v>17482</v>
      </c>
      <c r="M3078" t="e">
        <f>VLOOKUP(L3078,lot!$A$3:$E$13372,3,0)</f>
        <v>#N/A</v>
      </c>
    </row>
    <row r="3079" spans="5:13" hidden="1" x14ac:dyDescent="0.25">
      <c r="E3079" t="s">
        <v>17420</v>
      </c>
      <c r="F3079">
        <f t="shared" si="96"/>
        <v>101</v>
      </c>
      <c r="G3079" s="11">
        <f t="shared" si="97"/>
        <v>101</v>
      </c>
      <c r="L3079" t="s">
        <v>17420</v>
      </c>
      <c r="M3079" t="e">
        <f>VLOOKUP(L3079,lot!$A$3:$E$13372,3,0)</f>
        <v>#N/A</v>
      </c>
    </row>
    <row r="3080" spans="5:13" hidden="1" x14ac:dyDescent="0.25">
      <c r="E3080" t="s">
        <v>17425</v>
      </c>
      <c r="F3080">
        <f t="shared" si="96"/>
        <v>166</v>
      </c>
      <c r="G3080" s="11">
        <f t="shared" si="97"/>
        <v>166</v>
      </c>
      <c r="L3080" t="s">
        <v>17425</v>
      </c>
      <c r="M3080" t="e">
        <f>VLOOKUP(L3080,lot!$A$3:$E$13372,3,0)</f>
        <v>#N/A</v>
      </c>
    </row>
    <row r="3081" spans="5:13" hidden="1" x14ac:dyDescent="0.25">
      <c r="E3081" t="s">
        <v>17419</v>
      </c>
      <c r="F3081">
        <f t="shared" si="96"/>
        <v>921</v>
      </c>
      <c r="G3081" s="11">
        <f t="shared" si="97"/>
        <v>921</v>
      </c>
      <c r="L3081" t="s">
        <v>17419</v>
      </c>
      <c r="M3081" t="e">
        <f>VLOOKUP(L3081,lot!$A$3:$E$13372,3,0)</f>
        <v>#N/A</v>
      </c>
    </row>
    <row r="3082" spans="5:13" hidden="1" x14ac:dyDescent="0.25">
      <c r="E3082" t="s">
        <v>16844</v>
      </c>
      <c r="F3082">
        <f t="shared" si="96"/>
        <v>507</v>
      </c>
      <c r="G3082" s="11">
        <f t="shared" si="97"/>
        <v>507</v>
      </c>
      <c r="L3082" t="s">
        <v>16844</v>
      </c>
      <c r="M3082" t="e">
        <f>VLOOKUP(L3082,lot!$A$3:$E$13372,3,0)</f>
        <v>#N/A</v>
      </c>
    </row>
    <row r="3083" spans="5:13" hidden="1" x14ac:dyDescent="0.25">
      <c r="E3083" t="s">
        <v>16909</v>
      </c>
      <c r="F3083">
        <f t="shared" si="96"/>
        <v>55</v>
      </c>
      <c r="G3083" s="11">
        <f t="shared" si="97"/>
        <v>55</v>
      </c>
      <c r="L3083" t="s">
        <v>16909</v>
      </c>
      <c r="M3083" t="e">
        <f>VLOOKUP(L3083,lot!$A$3:$E$13372,3,0)</f>
        <v>#N/A</v>
      </c>
    </row>
    <row r="3084" spans="5:13" hidden="1" x14ac:dyDescent="0.25">
      <c r="E3084" t="s">
        <v>17437</v>
      </c>
      <c r="F3084" t="e">
        <f t="shared" si="96"/>
        <v>#N/A</v>
      </c>
      <c r="G3084" s="11" t="str">
        <f t="shared" si="97"/>
        <v>0</v>
      </c>
      <c r="L3084" t="s">
        <v>17437</v>
      </c>
      <c r="M3084" t="e">
        <f>VLOOKUP(L3084,lot!$A$3:$E$13372,3,0)</f>
        <v>#N/A</v>
      </c>
    </row>
    <row r="3085" spans="5:13" hidden="1" x14ac:dyDescent="0.25">
      <c r="E3085" t="s">
        <v>17438</v>
      </c>
      <c r="F3085">
        <f t="shared" si="96"/>
        <v>3</v>
      </c>
      <c r="G3085" s="11">
        <f t="shared" si="97"/>
        <v>3</v>
      </c>
      <c r="L3085" t="s">
        <v>17438</v>
      </c>
      <c r="M3085" t="e">
        <f>VLOOKUP(L3085,lot!$A$3:$E$13372,3,0)</f>
        <v>#N/A</v>
      </c>
    </row>
    <row r="3086" spans="5:13" hidden="1" x14ac:dyDescent="0.25">
      <c r="E3086" t="s">
        <v>17429</v>
      </c>
      <c r="F3086">
        <f t="shared" si="96"/>
        <v>20</v>
      </c>
      <c r="G3086" s="11">
        <f t="shared" si="97"/>
        <v>20</v>
      </c>
      <c r="L3086" t="s">
        <v>17429</v>
      </c>
      <c r="M3086" t="e">
        <f>VLOOKUP(L3086,lot!$A$3:$E$13372,3,0)</f>
        <v>#N/A</v>
      </c>
    </row>
    <row r="3087" spans="5:13" hidden="1" x14ac:dyDescent="0.25">
      <c r="E3087" t="s">
        <v>17428</v>
      </c>
      <c r="F3087">
        <f t="shared" si="96"/>
        <v>25</v>
      </c>
      <c r="G3087" s="11">
        <f t="shared" si="97"/>
        <v>25</v>
      </c>
      <c r="L3087" t="s">
        <v>17428</v>
      </c>
      <c r="M3087" t="e">
        <f>VLOOKUP(L3087,lot!$A$3:$E$13372,3,0)</f>
        <v>#N/A</v>
      </c>
    </row>
    <row r="3088" spans="5:13" hidden="1" x14ac:dyDescent="0.25">
      <c r="E3088" t="s">
        <v>17430</v>
      </c>
      <c r="F3088">
        <f t="shared" si="96"/>
        <v>22</v>
      </c>
      <c r="G3088" s="11">
        <f t="shared" si="97"/>
        <v>22</v>
      </c>
      <c r="L3088" t="s">
        <v>17430</v>
      </c>
      <c r="M3088" t="e">
        <f>VLOOKUP(L3088,lot!$A$3:$E$13372,3,0)</f>
        <v>#N/A</v>
      </c>
    </row>
    <row r="3089" spans="5:13" hidden="1" x14ac:dyDescent="0.25">
      <c r="E3089" t="s">
        <v>17431</v>
      </c>
      <c r="F3089">
        <f t="shared" si="96"/>
        <v>14</v>
      </c>
      <c r="G3089" s="11">
        <f t="shared" si="97"/>
        <v>14</v>
      </c>
      <c r="L3089" t="s">
        <v>17431</v>
      </c>
      <c r="M3089" t="e">
        <f>VLOOKUP(L3089,lot!$A$3:$E$13372,3,0)</f>
        <v>#N/A</v>
      </c>
    </row>
    <row r="3090" spans="5:13" hidden="1" x14ac:dyDescent="0.25">
      <c r="E3090" t="s">
        <v>17432</v>
      </c>
      <c r="F3090">
        <f t="shared" si="96"/>
        <v>15</v>
      </c>
      <c r="G3090" s="11">
        <f t="shared" si="97"/>
        <v>15</v>
      </c>
      <c r="L3090" t="s">
        <v>17432</v>
      </c>
      <c r="M3090" t="e">
        <f>VLOOKUP(L3090,lot!$A$3:$E$13372,3,0)</f>
        <v>#N/A</v>
      </c>
    </row>
    <row r="3091" spans="5:13" hidden="1" x14ac:dyDescent="0.25">
      <c r="E3091" t="s">
        <v>17440</v>
      </c>
      <c r="F3091">
        <f t="shared" si="96"/>
        <v>40</v>
      </c>
      <c r="G3091" s="11">
        <f t="shared" si="97"/>
        <v>40</v>
      </c>
      <c r="L3091" t="s">
        <v>17440</v>
      </c>
      <c r="M3091" t="e">
        <f>VLOOKUP(L3091,lot!$A$3:$E$13372,3,0)</f>
        <v>#N/A</v>
      </c>
    </row>
    <row r="3092" spans="5:13" hidden="1" x14ac:dyDescent="0.25">
      <c r="E3092" t="s">
        <v>17441</v>
      </c>
      <c r="F3092">
        <f t="shared" si="96"/>
        <v>20</v>
      </c>
      <c r="G3092" s="11">
        <f t="shared" si="97"/>
        <v>20</v>
      </c>
      <c r="L3092" t="s">
        <v>17441</v>
      </c>
      <c r="M3092" t="e">
        <f>VLOOKUP(L3092,lot!$A$3:$E$13372,3,0)</f>
        <v>#N/A</v>
      </c>
    </row>
    <row r="3093" spans="5:13" hidden="1" x14ac:dyDescent="0.25">
      <c r="E3093" t="s">
        <v>17442</v>
      </c>
      <c r="F3093">
        <f t="shared" si="96"/>
        <v>20</v>
      </c>
      <c r="G3093" s="11">
        <f t="shared" si="97"/>
        <v>20</v>
      </c>
      <c r="L3093" t="s">
        <v>17442</v>
      </c>
      <c r="M3093" t="e">
        <f>VLOOKUP(L3093,lot!$A$3:$E$13372,3,0)</f>
        <v>#N/A</v>
      </c>
    </row>
    <row r="3094" spans="5:13" hidden="1" x14ac:dyDescent="0.25">
      <c r="E3094" t="s">
        <v>17443</v>
      </c>
      <c r="F3094">
        <f t="shared" si="96"/>
        <v>20</v>
      </c>
      <c r="G3094" s="11">
        <f t="shared" si="97"/>
        <v>20</v>
      </c>
      <c r="L3094" t="s">
        <v>17443</v>
      </c>
      <c r="M3094" t="e">
        <f>VLOOKUP(L3094,lot!$A$3:$E$13372,3,0)</f>
        <v>#N/A</v>
      </c>
    </row>
    <row r="3095" spans="5:13" hidden="1" x14ac:dyDescent="0.25">
      <c r="E3095" t="s">
        <v>17444</v>
      </c>
      <c r="F3095">
        <f t="shared" si="96"/>
        <v>170</v>
      </c>
      <c r="G3095" s="11">
        <f t="shared" si="97"/>
        <v>170</v>
      </c>
      <c r="L3095" t="s">
        <v>17444</v>
      </c>
      <c r="M3095" t="e">
        <f>VLOOKUP(L3095,lot!$A$3:$E$13372,3,0)</f>
        <v>#N/A</v>
      </c>
    </row>
    <row r="3096" spans="5:13" hidden="1" x14ac:dyDescent="0.25">
      <c r="E3096" t="s">
        <v>17447</v>
      </c>
      <c r="F3096">
        <f t="shared" si="96"/>
        <v>7583</v>
      </c>
      <c r="G3096" s="11">
        <f t="shared" si="97"/>
        <v>7583</v>
      </c>
      <c r="L3096" t="s">
        <v>17447</v>
      </c>
      <c r="M3096" t="e">
        <f>VLOOKUP(L3096,lot!$A$3:$E$13372,3,0)</f>
        <v>#N/A</v>
      </c>
    </row>
    <row r="3097" spans="5:13" hidden="1" x14ac:dyDescent="0.25">
      <c r="E3097" t="s">
        <v>17450</v>
      </c>
      <c r="F3097">
        <f t="shared" si="96"/>
        <v>150</v>
      </c>
      <c r="G3097" s="11">
        <f t="shared" si="97"/>
        <v>150</v>
      </c>
      <c r="L3097" t="s">
        <v>17450</v>
      </c>
      <c r="M3097" t="e">
        <f>VLOOKUP(L3097,lot!$A$3:$E$13372,3,0)</f>
        <v>#N/A</v>
      </c>
    </row>
    <row r="3098" spans="5:13" hidden="1" x14ac:dyDescent="0.25">
      <c r="E3098" t="s">
        <v>17452</v>
      </c>
      <c r="F3098">
        <f t="shared" si="96"/>
        <v>3</v>
      </c>
      <c r="G3098" s="11">
        <f t="shared" si="97"/>
        <v>3</v>
      </c>
      <c r="L3098" t="s">
        <v>17452</v>
      </c>
      <c r="M3098" t="e">
        <f>VLOOKUP(L3098,lot!$A$3:$E$13372,3,0)</f>
        <v>#N/A</v>
      </c>
    </row>
    <row r="3099" spans="5:13" hidden="1" x14ac:dyDescent="0.25">
      <c r="E3099" t="s">
        <v>17448</v>
      </c>
      <c r="F3099">
        <f t="shared" si="96"/>
        <v>5</v>
      </c>
      <c r="G3099" s="11">
        <f t="shared" si="97"/>
        <v>5</v>
      </c>
      <c r="L3099" t="s">
        <v>17448</v>
      </c>
      <c r="M3099" t="e">
        <f>VLOOKUP(L3099,lot!$A$3:$E$13372,3,0)</f>
        <v>#N/A</v>
      </c>
    </row>
    <row r="3100" spans="5:13" hidden="1" x14ac:dyDescent="0.25">
      <c r="E3100" t="s">
        <v>17451</v>
      </c>
      <c r="F3100">
        <f t="shared" si="96"/>
        <v>15</v>
      </c>
      <c r="G3100" s="11">
        <f t="shared" si="97"/>
        <v>15</v>
      </c>
      <c r="L3100" t="s">
        <v>17451</v>
      </c>
      <c r="M3100" t="e">
        <f>VLOOKUP(L3100,lot!$A$3:$E$13372,3,0)</f>
        <v>#N/A</v>
      </c>
    </row>
    <row r="3101" spans="5:13" hidden="1" x14ac:dyDescent="0.25">
      <c r="E3101" t="s">
        <v>17449</v>
      </c>
      <c r="F3101">
        <f t="shared" si="96"/>
        <v>230</v>
      </c>
      <c r="G3101" s="11">
        <f t="shared" si="97"/>
        <v>230</v>
      </c>
      <c r="L3101" t="s">
        <v>17449</v>
      </c>
      <c r="M3101" t="e">
        <f>VLOOKUP(L3101,lot!$A$3:$E$13372,3,0)</f>
        <v>#N/A</v>
      </c>
    </row>
    <row r="3102" spans="5:13" hidden="1" x14ac:dyDescent="0.25">
      <c r="E3102" t="s">
        <v>17120</v>
      </c>
      <c r="F3102">
        <f t="shared" si="96"/>
        <v>6</v>
      </c>
      <c r="G3102" s="11">
        <f t="shared" si="97"/>
        <v>6</v>
      </c>
      <c r="L3102" t="s">
        <v>17120</v>
      </c>
      <c r="M3102" t="e">
        <f>VLOOKUP(L3102,lot!$A$3:$E$13372,3,0)</f>
        <v>#N/A</v>
      </c>
    </row>
    <row r="3103" spans="5:13" hidden="1" x14ac:dyDescent="0.25">
      <c r="E3103" t="s">
        <v>17445</v>
      </c>
      <c r="F3103">
        <f t="shared" si="96"/>
        <v>50</v>
      </c>
      <c r="G3103" s="11">
        <f t="shared" si="97"/>
        <v>50</v>
      </c>
      <c r="L3103" t="s">
        <v>17445</v>
      </c>
      <c r="M3103" t="e">
        <f>VLOOKUP(L3103,lot!$A$3:$E$13372,3,0)</f>
        <v>#N/A</v>
      </c>
    </row>
    <row r="3104" spans="5:13" hidden="1" x14ac:dyDescent="0.25">
      <c r="E3104" t="s">
        <v>17454</v>
      </c>
      <c r="F3104">
        <f t="shared" si="96"/>
        <v>55</v>
      </c>
      <c r="G3104" s="11">
        <f t="shared" si="97"/>
        <v>55</v>
      </c>
      <c r="L3104" t="s">
        <v>17454</v>
      </c>
      <c r="M3104" t="e">
        <f>VLOOKUP(L3104,lot!$A$3:$E$13372,3,0)</f>
        <v>#N/A</v>
      </c>
    </row>
    <row r="3105" spans="5:13" hidden="1" x14ac:dyDescent="0.25">
      <c r="E3105" t="s">
        <v>17456</v>
      </c>
      <c r="F3105">
        <f t="shared" si="96"/>
        <v>49</v>
      </c>
      <c r="G3105" s="11">
        <f t="shared" si="97"/>
        <v>49</v>
      </c>
      <c r="L3105" t="s">
        <v>17456</v>
      </c>
      <c r="M3105" t="e">
        <f>VLOOKUP(L3105,lot!$A$3:$E$13372,3,0)</f>
        <v>#N/A</v>
      </c>
    </row>
    <row r="3106" spans="5:13" hidden="1" x14ac:dyDescent="0.25">
      <c r="E3106" t="s">
        <v>17455</v>
      </c>
      <c r="F3106">
        <f t="shared" si="96"/>
        <v>52</v>
      </c>
      <c r="G3106" s="11">
        <f t="shared" si="97"/>
        <v>52</v>
      </c>
      <c r="L3106" t="s">
        <v>17455</v>
      </c>
      <c r="M3106" t="e">
        <f>VLOOKUP(L3106,lot!$A$3:$E$13372,3,0)</f>
        <v>#N/A</v>
      </c>
    </row>
    <row r="3107" spans="5:13" hidden="1" x14ac:dyDescent="0.25">
      <c r="E3107" t="s">
        <v>17457</v>
      </c>
      <c r="F3107">
        <f t="shared" si="96"/>
        <v>129</v>
      </c>
      <c r="G3107" s="11">
        <f t="shared" si="97"/>
        <v>129</v>
      </c>
      <c r="L3107" t="s">
        <v>17457</v>
      </c>
      <c r="M3107" t="e">
        <f>VLOOKUP(L3107,lot!$A$3:$E$13372,3,0)</f>
        <v>#N/A</v>
      </c>
    </row>
    <row r="3108" spans="5:13" hidden="1" x14ac:dyDescent="0.25">
      <c r="E3108" t="s">
        <v>17458</v>
      </c>
      <c r="F3108">
        <f t="shared" si="96"/>
        <v>129</v>
      </c>
      <c r="G3108" s="11">
        <f t="shared" si="97"/>
        <v>129</v>
      </c>
      <c r="L3108" t="s">
        <v>17458</v>
      </c>
      <c r="M3108" t="e">
        <f>VLOOKUP(L3108,lot!$A$3:$E$13372,3,0)</f>
        <v>#N/A</v>
      </c>
    </row>
    <row r="3109" spans="5:13" hidden="1" x14ac:dyDescent="0.25">
      <c r="E3109" t="s">
        <v>17446</v>
      </c>
      <c r="F3109">
        <f t="shared" si="96"/>
        <v>1</v>
      </c>
      <c r="G3109" s="11">
        <f t="shared" si="97"/>
        <v>1</v>
      </c>
      <c r="L3109" t="s">
        <v>17446</v>
      </c>
      <c r="M3109" t="e">
        <f>VLOOKUP(L3109,lot!$A$3:$E$13372,3,0)</f>
        <v>#N/A</v>
      </c>
    </row>
    <row r="3110" spans="5:13" hidden="1" x14ac:dyDescent="0.25">
      <c r="E3110" t="s">
        <v>17289</v>
      </c>
      <c r="F3110">
        <f t="shared" si="96"/>
        <v>2</v>
      </c>
      <c r="G3110" s="11">
        <f t="shared" si="97"/>
        <v>2</v>
      </c>
      <c r="L3110" t="s">
        <v>17289</v>
      </c>
      <c r="M3110" t="e">
        <f>VLOOKUP(L3110,lot!$A$3:$E$13372,3,0)</f>
        <v>#N/A</v>
      </c>
    </row>
    <row r="3111" spans="5:13" hidden="1" x14ac:dyDescent="0.25">
      <c r="E3111" t="s">
        <v>17395</v>
      </c>
      <c r="F3111">
        <f t="shared" si="96"/>
        <v>24</v>
      </c>
      <c r="G3111" s="11">
        <f t="shared" si="97"/>
        <v>24</v>
      </c>
      <c r="L3111" t="s">
        <v>17395</v>
      </c>
      <c r="M3111" t="e">
        <f>VLOOKUP(L3111,lot!$A$3:$E$13372,3,0)</f>
        <v>#N/A</v>
      </c>
    </row>
    <row r="3112" spans="5:13" hidden="1" x14ac:dyDescent="0.25">
      <c r="E3112" t="s">
        <v>16552</v>
      </c>
      <c r="F3112">
        <f t="shared" si="96"/>
        <v>162</v>
      </c>
      <c r="G3112" s="11">
        <f t="shared" si="97"/>
        <v>162</v>
      </c>
      <c r="L3112" t="s">
        <v>16552</v>
      </c>
      <c r="M3112" t="e">
        <f>VLOOKUP(L3112,lot!$A$3:$E$13372,3,0)</f>
        <v>#N/A</v>
      </c>
    </row>
    <row r="3113" spans="5:13" hidden="1" x14ac:dyDescent="0.25">
      <c r="E3113" t="s">
        <v>17439</v>
      </c>
      <c r="F3113">
        <f t="shared" si="96"/>
        <v>14</v>
      </c>
      <c r="G3113" s="11">
        <f t="shared" si="97"/>
        <v>14</v>
      </c>
      <c r="L3113" t="s">
        <v>17439</v>
      </c>
      <c r="M3113" t="e">
        <f>VLOOKUP(L3113,lot!$A$3:$E$13372,3,0)</f>
        <v>#N/A</v>
      </c>
    </row>
    <row r="3114" spans="5:13" hidden="1" x14ac:dyDescent="0.25">
      <c r="E3114" t="s">
        <v>17459</v>
      </c>
      <c r="F3114">
        <f t="shared" si="96"/>
        <v>320</v>
      </c>
      <c r="G3114" s="11">
        <f t="shared" si="97"/>
        <v>320</v>
      </c>
      <c r="L3114" t="s">
        <v>17459</v>
      </c>
      <c r="M3114" t="e">
        <f>VLOOKUP(L3114,lot!$A$3:$E$13372,3,0)</f>
        <v>#N/A</v>
      </c>
    </row>
    <row r="3115" spans="5:13" hidden="1" x14ac:dyDescent="0.25">
      <c r="E3115" t="s">
        <v>17409</v>
      </c>
      <c r="F3115">
        <f t="shared" si="96"/>
        <v>1</v>
      </c>
      <c r="G3115" s="11">
        <f t="shared" si="97"/>
        <v>1</v>
      </c>
      <c r="L3115" t="s">
        <v>17409</v>
      </c>
      <c r="M3115" t="e">
        <f>VLOOKUP(L3115,lot!$A$3:$E$13372,3,0)</f>
        <v>#N/A</v>
      </c>
    </row>
    <row r="3116" spans="5:13" hidden="1" x14ac:dyDescent="0.25">
      <c r="E3116" t="s">
        <v>17407</v>
      </c>
      <c r="F3116">
        <f t="shared" si="96"/>
        <v>2</v>
      </c>
      <c r="G3116" s="11">
        <f t="shared" si="97"/>
        <v>2</v>
      </c>
      <c r="L3116" t="s">
        <v>17407</v>
      </c>
      <c r="M3116" t="e">
        <f>VLOOKUP(L3116,lot!$A$3:$E$13372,3,0)</f>
        <v>#N/A</v>
      </c>
    </row>
    <row r="3117" spans="5:13" hidden="1" x14ac:dyDescent="0.25">
      <c r="E3117" t="s">
        <v>17293</v>
      </c>
      <c r="F3117">
        <f t="shared" si="96"/>
        <v>5</v>
      </c>
      <c r="G3117" s="11">
        <f t="shared" si="97"/>
        <v>5</v>
      </c>
      <c r="L3117" t="s">
        <v>17293</v>
      </c>
      <c r="M3117" t="e">
        <f>VLOOKUP(L3117,lot!$A$3:$E$13372,3,0)</f>
        <v>#N/A</v>
      </c>
    </row>
    <row r="3118" spans="5:13" hidden="1" x14ac:dyDescent="0.25">
      <c r="E3118" t="s">
        <v>17434</v>
      </c>
      <c r="F3118" t="e">
        <f t="shared" si="96"/>
        <v>#N/A</v>
      </c>
      <c r="G3118" s="11" t="str">
        <f t="shared" si="97"/>
        <v>0</v>
      </c>
      <c r="L3118" t="s">
        <v>17434</v>
      </c>
      <c r="M3118" t="e">
        <f>VLOOKUP(L3118,lot!$A$3:$E$13372,3,0)</f>
        <v>#N/A</v>
      </c>
    </row>
    <row r="3119" spans="5:13" hidden="1" x14ac:dyDescent="0.25">
      <c r="E3119" t="s">
        <v>17406</v>
      </c>
      <c r="F3119" t="e">
        <f t="shared" si="96"/>
        <v>#N/A</v>
      </c>
      <c r="G3119" s="11" t="str">
        <f t="shared" si="97"/>
        <v>0</v>
      </c>
      <c r="L3119" t="s">
        <v>17406</v>
      </c>
      <c r="M3119" t="e">
        <f>VLOOKUP(L3119,lot!$A$3:$E$13372,3,0)</f>
        <v>#N/A</v>
      </c>
    </row>
    <row r="3120" spans="5:13" hidden="1" x14ac:dyDescent="0.25">
      <c r="E3120" t="s">
        <v>17405</v>
      </c>
      <c r="F3120" t="e">
        <f t="shared" si="96"/>
        <v>#N/A</v>
      </c>
      <c r="G3120" s="11" t="str">
        <f t="shared" si="97"/>
        <v>0</v>
      </c>
      <c r="L3120" t="s">
        <v>17405</v>
      </c>
      <c r="M3120" t="e">
        <f>VLOOKUP(L3120,lot!$A$3:$E$13372,3,0)</f>
        <v>#N/A</v>
      </c>
    </row>
    <row r="3121" spans="5:13" hidden="1" x14ac:dyDescent="0.25">
      <c r="E3121" t="s">
        <v>17433</v>
      </c>
      <c r="F3121" t="e">
        <f t="shared" si="96"/>
        <v>#N/A</v>
      </c>
      <c r="G3121" s="11" t="str">
        <f t="shared" si="97"/>
        <v>0</v>
      </c>
      <c r="L3121" t="s">
        <v>17433</v>
      </c>
      <c r="M3121" t="e">
        <f>VLOOKUP(L3121,lot!$A$3:$E$13372,3,0)</f>
        <v>#N/A</v>
      </c>
    </row>
    <row r="3122" spans="5:13" hidden="1" x14ac:dyDescent="0.25">
      <c r="E3122" t="s">
        <v>17483</v>
      </c>
      <c r="F3122">
        <f t="shared" si="96"/>
        <v>50</v>
      </c>
      <c r="G3122" s="11">
        <f t="shared" si="97"/>
        <v>50</v>
      </c>
      <c r="L3122" t="s">
        <v>17483</v>
      </c>
      <c r="M3122" t="e">
        <f>VLOOKUP(L3122,lot!$A$3:$E$13372,3,0)</f>
        <v>#N/A</v>
      </c>
    </row>
    <row r="3123" spans="5:13" hidden="1" x14ac:dyDescent="0.25">
      <c r="E3123" t="s">
        <v>17484</v>
      </c>
      <c r="F3123">
        <f t="shared" si="96"/>
        <v>26</v>
      </c>
      <c r="G3123" s="11">
        <f t="shared" si="97"/>
        <v>26</v>
      </c>
      <c r="L3123" t="s">
        <v>17484</v>
      </c>
      <c r="M3123" t="e">
        <f>VLOOKUP(L3123,lot!$A$3:$E$13372,3,0)</f>
        <v>#N/A</v>
      </c>
    </row>
    <row r="3124" spans="5:13" hidden="1" x14ac:dyDescent="0.25">
      <c r="E3124" t="s">
        <v>17389</v>
      </c>
      <c r="F3124">
        <f t="shared" si="96"/>
        <v>81</v>
      </c>
      <c r="G3124" s="11">
        <f t="shared" si="97"/>
        <v>81</v>
      </c>
      <c r="L3124" t="s">
        <v>17389</v>
      </c>
      <c r="M3124" t="e">
        <f>VLOOKUP(L3124,lot!$A$3:$E$13372,3,0)</f>
        <v>#N/A</v>
      </c>
    </row>
    <row r="3125" spans="5:13" hidden="1" x14ac:dyDescent="0.25">
      <c r="E3125" t="s">
        <v>17391</v>
      </c>
      <c r="F3125">
        <f t="shared" si="96"/>
        <v>13479</v>
      </c>
      <c r="G3125" s="11">
        <f t="shared" si="97"/>
        <v>13479</v>
      </c>
      <c r="L3125" t="s">
        <v>17391</v>
      </c>
      <c r="M3125" t="e">
        <f>VLOOKUP(L3125,lot!$A$3:$E$13372,3,0)</f>
        <v>#N/A</v>
      </c>
    </row>
    <row r="3126" spans="5:13" hidden="1" x14ac:dyDescent="0.25">
      <c r="E3126" t="s">
        <v>17390</v>
      </c>
      <c r="F3126">
        <f t="shared" si="96"/>
        <v>6639</v>
      </c>
      <c r="G3126" s="11">
        <f t="shared" si="97"/>
        <v>6639</v>
      </c>
      <c r="L3126" t="s">
        <v>17390</v>
      </c>
      <c r="M3126" t="e">
        <f>VLOOKUP(L3126,lot!$A$3:$E$13372,3,0)</f>
        <v>#N/A</v>
      </c>
    </row>
    <row r="3127" spans="5:13" hidden="1" x14ac:dyDescent="0.25">
      <c r="E3127" t="s">
        <v>17392</v>
      </c>
      <c r="F3127">
        <f t="shared" si="96"/>
        <v>1168</v>
      </c>
      <c r="G3127" s="11">
        <f t="shared" si="97"/>
        <v>1168</v>
      </c>
      <c r="L3127" t="s">
        <v>17392</v>
      </c>
      <c r="M3127" t="e">
        <f>VLOOKUP(L3127,lot!$A$3:$E$13372,3,0)</f>
        <v>#N/A</v>
      </c>
    </row>
    <row r="3128" spans="5:13" hidden="1" x14ac:dyDescent="0.25">
      <c r="E3128" t="s">
        <v>17422</v>
      </c>
      <c r="F3128">
        <f t="shared" si="96"/>
        <v>2</v>
      </c>
      <c r="G3128" s="11">
        <f t="shared" si="97"/>
        <v>2</v>
      </c>
      <c r="L3128" t="s">
        <v>17422</v>
      </c>
      <c r="M3128" t="e">
        <f>VLOOKUP(L3128,lot!$A$3:$E$13372,3,0)</f>
        <v>#N/A</v>
      </c>
    </row>
    <row r="3129" spans="5:13" hidden="1" x14ac:dyDescent="0.25">
      <c r="E3129" t="s">
        <v>17427</v>
      </c>
      <c r="F3129">
        <f t="shared" si="96"/>
        <v>53</v>
      </c>
      <c r="G3129" s="11">
        <f t="shared" si="97"/>
        <v>53</v>
      </c>
      <c r="L3129" t="s">
        <v>17427</v>
      </c>
      <c r="M3129" t="e">
        <f>VLOOKUP(L3129,lot!$A$3:$E$13372,3,0)</f>
        <v>#N/A</v>
      </c>
    </row>
    <row r="3130" spans="5:13" hidden="1" x14ac:dyDescent="0.25">
      <c r="E3130" t="s">
        <v>17394</v>
      </c>
      <c r="F3130">
        <f t="shared" si="96"/>
        <v>1659</v>
      </c>
      <c r="G3130" s="11">
        <f t="shared" si="97"/>
        <v>1659</v>
      </c>
      <c r="L3130" t="s">
        <v>17394</v>
      </c>
      <c r="M3130" t="e">
        <f>VLOOKUP(L3130,lot!$A$3:$E$13372,3,0)</f>
        <v>#N/A</v>
      </c>
    </row>
    <row r="3131" spans="5:13" hidden="1" x14ac:dyDescent="0.25">
      <c r="E3131" t="s">
        <v>17294</v>
      </c>
      <c r="F3131">
        <f t="shared" si="96"/>
        <v>20</v>
      </c>
      <c r="G3131" s="11">
        <f t="shared" si="97"/>
        <v>20</v>
      </c>
      <c r="L3131" t="s">
        <v>17294</v>
      </c>
      <c r="M3131" t="e">
        <f>VLOOKUP(L3131,lot!$A$3:$E$13372,3,0)</f>
        <v>#N/A</v>
      </c>
    </row>
    <row r="3132" spans="5:13" hidden="1" x14ac:dyDescent="0.25">
      <c r="E3132" t="s">
        <v>17295</v>
      </c>
      <c r="F3132">
        <f t="shared" si="96"/>
        <v>25</v>
      </c>
      <c r="G3132" s="11">
        <f t="shared" si="97"/>
        <v>25</v>
      </c>
      <c r="L3132" t="s">
        <v>17295</v>
      </c>
      <c r="M3132" t="e">
        <f>VLOOKUP(L3132,lot!$A$3:$E$13372,3,0)</f>
        <v>#N/A</v>
      </c>
    </row>
    <row r="3133" spans="5:13" hidden="1" x14ac:dyDescent="0.25">
      <c r="E3133" t="s">
        <v>15012</v>
      </c>
      <c r="F3133" t="e">
        <f t="shared" si="96"/>
        <v>#N/A</v>
      </c>
      <c r="G3133" s="11" t="str">
        <f t="shared" si="97"/>
        <v>0</v>
      </c>
      <c r="L3133" t="s">
        <v>15012</v>
      </c>
      <c r="M3133" t="e">
        <f>VLOOKUP(L3133,lot!$A$3:$E$13372,3,0)</f>
        <v>#N/A</v>
      </c>
    </row>
    <row r="3134" spans="5:13" hidden="1" x14ac:dyDescent="0.25">
      <c r="E3134" t="s">
        <v>16898</v>
      </c>
      <c r="F3134">
        <f t="shared" si="96"/>
        <v>1200</v>
      </c>
      <c r="G3134" s="11">
        <f t="shared" si="97"/>
        <v>1200</v>
      </c>
      <c r="L3134" t="s">
        <v>16898</v>
      </c>
      <c r="M3134" t="e">
        <f>VLOOKUP(L3134,lot!$A$3:$E$13372,3,0)</f>
        <v>#N/A</v>
      </c>
    </row>
    <row r="3135" spans="5:13" hidden="1" x14ac:dyDescent="0.25">
      <c r="E3135" t="s">
        <v>17396</v>
      </c>
      <c r="F3135">
        <f t="shared" si="96"/>
        <v>1200</v>
      </c>
      <c r="G3135" s="11">
        <f t="shared" si="97"/>
        <v>1200</v>
      </c>
      <c r="L3135" t="s">
        <v>17396</v>
      </c>
      <c r="M3135" t="e">
        <f>VLOOKUP(L3135,lot!$A$3:$E$13372,3,0)</f>
        <v>#N/A</v>
      </c>
    </row>
    <row r="3136" spans="5:13" hidden="1" x14ac:dyDescent="0.25">
      <c r="E3136" t="s">
        <v>15936</v>
      </c>
      <c r="F3136">
        <f t="shared" si="96"/>
        <v>2957</v>
      </c>
      <c r="G3136" s="11">
        <f t="shared" si="97"/>
        <v>2957</v>
      </c>
      <c r="L3136" t="s">
        <v>15936</v>
      </c>
      <c r="M3136" t="e">
        <f>VLOOKUP(L3136,lot!$A$3:$E$13372,3,0)</f>
        <v>#N/A</v>
      </c>
    </row>
    <row r="3137" spans="5:13" hidden="1" x14ac:dyDescent="0.25">
      <c r="E3137" t="s">
        <v>15936</v>
      </c>
      <c r="F3137">
        <f t="shared" si="96"/>
        <v>2957</v>
      </c>
      <c r="G3137" s="11">
        <f t="shared" si="97"/>
        <v>2957</v>
      </c>
      <c r="L3137" t="s">
        <v>15936</v>
      </c>
      <c r="M3137" t="e">
        <f>VLOOKUP(L3137,lot!$A$3:$E$13372,3,0)</f>
        <v>#N/A</v>
      </c>
    </row>
    <row r="3138" spans="5:13" x14ac:dyDescent="0.25">
      <c r="E3138" t="s">
        <v>17485</v>
      </c>
      <c r="F3138" t="e">
        <f t="shared" si="96"/>
        <v>#N/A</v>
      </c>
      <c r="G3138" s="11" t="str">
        <f t="shared" si="97"/>
        <v>0</v>
      </c>
      <c r="L3138" t="s">
        <v>17485</v>
      </c>
      <c r="M3138" t="e">
        <f>VLOOKUP(L3138,lot!$A$3:$E$13372,3,0)</f>
        <v>#N/A</v>
      </c>
    </row>
    <row r="3139" spans="5:13" x14ac:dyDescent="0.25">
      <c r="E3139" t="s">
        <v>17486</v>
      </c>
      <c r="F3139" t="e">
        <f t="shared" ref="F3139:F3202" si="98">VLOOKUP(E3139,$B$2:$C$1866,2,0)</f>
        <v>#N/A</v>
      </c>
      <c r="G3139" s="11" t="str">
        <f t="shared" ref="G3139:G3202" si="99">IF(ISNA(F3139),"0",F3139)</f>
        <v>0</v>
      </c>
      <c r="L3139" t="s">
        <v>17486</v>
      </c>
      <c r="M3139" t="e">
        <f>VLOOKUP(L3139,lot!$A$3:$E$13372,3,0)</f>
        <v>#N/A</v>
      </c>
    </row>
    <row r="3140" spans="5:13" x14ac:dyDescent="0.25">
      <c r="E3140" t="s">
        <v>17487</v>
      </c>
      <c r="F3140" t="e">
        <f t="shared" si="98"/>
        <v>#N/A</v>
      </c>
      <c r="G3140" s="11" t="str">
        <f t="shared" si="99"/>
        <v>0</v>
      </c>
      <c r="L3140" t="s">
        <v>17487</v>
      </c>
      <c r="M3140" t="e">
        <f>VLOOKUP(L3140,lot!$A$3:$E$13372,3,0)</f>
        <v>#N/A</v>
      </c>
    </row>
    <row r="3141" spans="5:13" x14ac:dyDescent="0.25">
      <c r="E3141" t="s">
        <v>17488</v>
      </c>
      <c r="F3141" t="e">
        <f t="shared" si="98"/>
        <v>#N/A</v>
      </c>
      <c r="G3141" s="11" t="str">
        <f t="shared" si="99"/>
        <v>0</v>
      </c>
      <c r="L3141" t="s">
        <v>17488</v>
      </c>
      <c r="M3141" t="e">
        <f>VLOOKUP(L3141,lot!$A$3:$E$13372,3,0)</f>
        <v>#N/A</v>
      </c>
    </row>
    <row r="3142" spans="5:13" x14ac:dyDescent="0.25">
      <c r="E3142" t="s">
        <v>17489</v>
      </c>
      <c r="F3142" t="e">
        <f t="shared" si="98"/>
        <v>#N/A</v>
      </c>
      <c r="G3142" s="11" t="str">
        <f t="shared" si="99"/>
        <v>0</v>
      </c>
      <c r="L3142" t="s">
        <v>17489</v>
      </c>
      <c r="M3142" t="e">
        <f>VLOOKUP(L3142,lot!$A$3:$E$13372,3,0)</f>
        <v>#N/A</v>
      </c>
    </row>
    <row r="3143" spans="5:13" hidden="1" x14ac:dyDescent="0.25">
      <c r="E3143" t="s">
        <v>15144</v>
      </c>
      <c r="F3143">
        <f t="shared" si="98"/>
        <v>7840</v>
      </c>
      <c r="G3143" s="11">
        <f t="shared" si="99"/>
        <v>7840</v>
      </c>
      <c r="L3143" t="s">
        <v>15144</v>
      </c>
      <c r="M3143" t="e">
        <f>VLOOKUP(L3143,lot!$A$3:$E$13372,3,0)</f>
        <v>#N/A</v>
      </c>
    </row>
    <row r="3144" spans="5:13" hidden="1" x14ac:dyDescent="0.25">
      <c r="E3144" t="s">
        <v>15145</v>
      </c>
      <c r="F3144">
        <f t="shared" si="98"/>
        <v>630</v>
      </c>
      <c r="G3144" s="11">
        <f t="shared" si="99"/>
        <v>630</v>
      </c>
      <c r="L3144" t="s">
        <v>15145</v>
      </c>
      <c r="M3144" t="e">
        <f>VLOOKUP(L3144,lot!$A$3:$E$13372,3,0)</f>
        <v>#N/A</v>
      </c>
    </row>
    <row r="3145" spans="5:13" hidden="1" x14ac:dyDescent="0.25">
      <c r="E3145" t="s">
        <v>15146</v>
      </c>
      <c r="F3145">
        <f t="shared" si="98"/>
        <v>1000</v>
      </c>
      <c r="G3145" s="11">
        <f t="shared" si="99"/>
        <v>1000</v>
      </c>
      <c r="L3145" t="s">
        <v>15146</v>
      </c>
      <c r="M3145" t="e">
        <f>VLOOKUP(L3145,lot!$A$3:$E$13372,3,0)</f>
        <v>#N/A</v>
      </c>
    </row>
    <row r="3146" spans="5:13" hidden="1" x14ac:dyDescent="0.25">
      <c r="E3146" t="s">
        <v>15608</v>
      </c>
      <c r="F3146">
        <f t="shared" si="98"/>
        <v>205</v>
      </c>
      <c r="G3146" s="11">
        <f t="shared" si="99"/>
        <v>205</v>
      </c>
      <c r="L3146" t="s">
        <v>15608</v>
      </c>
      <c r="M3146" t="e">
        <f>VLOOKUP(L3146,lot!$A$3:$E$13372,3,0)</f>
        <v>#N/A</v>
      </c>
    </row>
    <row r="3147" spans="5:13" hidden="1" x14ac:dyDescent="0.25">
      <c r="E3147" t="s">
        <v>14632</v>
      </c>
      <c r="F3147" t="e">
        <f t="shared" si="98"/>
        <v>#N/A</v>
      </c>
      <c r="G3147" s="11" t="str">
        <f t="shared" si="99"/>
        <v>0</v>
      </c>
      <c r="L3147" t="s">
        <v>14632</v>
      </c>
      <c r="M3147" t="e">
        <f>VLOOKUP(L3147,lot!$A$3:$E$13372,3,0)</f>
        <v>#N/A</v>
      </c>
    </row>
    <row r="3148" spans="5:13" hidden="1" x14ac:dyDescent="0.25">
      <c r="E3148" t="s">
        <v>16057</v>
      </c>
      <c r="F3148">
        <f t="shared" si="98"/>
        <v>190</v>
      </c>
      <c r="G3148" s="11">
        <f t="shared" si="99"/>
        <v>190</v>
      </c>
      <c r="L3148" t="s">
        <v>16057</v>
      </c>
      <c r="M3148" t="e">
        <f>VLOOKUP(L3148,lot!$A$3:$E$13372,3,0)</f>
        <v>#N/A</v>
      </c>
    </row>
    <row r="3149" spans="5:13" hidden="1" x14ac:dyDescent="0.25">
      <c r="E3149" t="s">
        <v>16058</v>
      </c>
      <c r="F3149">
        <f t="shared" si="98"/>
        <v>315</v>
      </c>
      <c r="G3149" s="11">
        <f t="shared" si="99"/>
        <v>315</v>
      </c>
      <c r="L3149" t="s">
        <v>16058</v>
      </c>
      <c r="M3149" t="e">
        <f>VLOOKUP(L3149,lot!$A$3:$E$13372,3,0)</f>
        <v>#N/A</v>
      </c>
    </row>
    <row r="3150" spans="5:13" hidden="1" x14ac:dyDescent="0.25">
      <c r="E3150" t="s">
        <v>14202</v>
      </c>
      <c r="F3150">
        <f t="shared" si="98"/>
        <v>1</v>
      </c>
      <c r="G3150" s="11">
        <f t="shared" si="99"/>
        <v>1</v>
      </c>
      <c r="L3150" t="s">
        <v>14202</v>
      </c>
      <c r="M3150" t="e">
        <f>VLOOKUP(L3150,lot!$A$3:$E$13372,3,0)</f>
        <v>#N/A</v>
      </c>
    </row>
    <row r="3151" spans="5:13" hidden="1" x14ac:dyDescent="0.25">
      <c r="E3151" t="s">
        <v>14482</v>
      </c>
      <c r="F3151">
        <f t="shared" si="98"/>
        <v>1</v>
      </c>
      <c r="G3151" s="11">
        <f t="shared" si="99"/>
        <v>1</v>
      </c>
      <c r="L3151" t="s">
        <v>14482</v>
      </c>
      <c r="M3151" t="e">
        <f>VLOOKUP(L3151,lot!$A$3:$E$13372,3,0)</f>
        <v>#N/A</v>
      </c>
    </row>
    <row r="3152" spans="5:13" hidden="1" x14ac:dyDescent="0.25">
      <c r="E3152" t="s">
        <v>17017</v>
      </c>
      <c r="F3152">
        <f t="shared" si="98"/>
        <v>518</v>
      </c>
      <c r="G3152" s="11">
        <f t="shared" si="99"/>
        <v>518</v>
      </c>
      <c r="L3152" t="s">
        <v>17017</v>
      </c>
      <c r="M3152" t="e">
        <f>VLOOKUP(L3152,lot!$A$3:$E$13372,3,0)</f>
        <v>#N/A</v>
      </c>
    </row>
    <row r="3153" spans="5:13" hidden="1" x14ac:dyDescent="0.25">
      <c r="E3153" t="s">
        <v>14645</v>
      </c>
      <c r="F3153">
        <f t="shared" si="98"/>
        <v>1</v>
      </c>
      <c r="G3153" s="11">
        <f t="shared" si="99"/>
        <v>1</v>
      </c>
      <c r="L3153" t="s">
        <v>14645</v>
      </c>
      <c r="M3153" t="e">
        <f>VLOOKUP(L3153,lot!$A$3:$E$13372,3,0)</f>
        <v>#N/A</v>
      </c>
    </row>
    <row r="3154" spans="5:13" hidden="1" x14ac:dyDescent="0.25">
      <c r="E3154" t="s">
        <v>14646</v>
      </c>
      <c r="F3154">
        <f t="shared" si="98"/>
        <v>240</v>
      </c>
      <c r="G3154" s="11">
        <f t="shared" si="99"/>
        <v>240</v>
      </c>
      <c r="L3154" t="s">
        <v>14646</v>
      </c>
      <c r="M3154" t="e">
        <f>VLOOKUP(L3154,lot!$A$3:$E$13372,3,0)</f>
        <v>#N/A</v>
      </c>
    </row>
    <row r="3155" spans="5:13" hidden="1" x14ac:dyDescent="0.25">
      <c r="E3155" t="s">
        <v>15647</v>
      </c>
      <c r="F3155">
        <f t="shared" si="98"/>
        <v>8</v>
      </c>
      <c r="G3155" s="11">
        <f t="shared" si="99"/>
        <v>8</v>
      </c>
      <c r="L3155" t="s">
        <v>15647</v>
      </c>
      <c r="M3155" t="e">
        <f>VLOOKUP(L3155,lot!$A$3:$E$13372,3,0)</f>
        <v>#N/A</v>
      </c>
    </row>
    <row r="3156" spans="5:13" hidden="1" x14ac:dyDescent="0.25">
      <c r="E3156" t="s">
        <v>17050</v>
      </c>
      <c r="F3156" t="e">
        <f t="shared" si="98"/>
        <v>#N/A</v>
      </c>
      <c r="G3156" s="11" t="str">
        <f t="shared" si="99"/>
        <v>0</v>
      </c>
      <c r="L3156" t="s">
        <v>17050</v>
      </c>
      <c r="M3156" t="e">
        <f>VLOOKUP(L3156,lot!$A$3:$E$13372,3,0)</f>
        <v>#N/A</v>
      </c>
    </row>
    <row r="3157" spans="5:13" hidden="1" x14ac:dyDescent="0.25">
      <c r="E3157" t="s">
        <v>14645</v>
      </c>
      <c r="F3157">
        <f t="shared" si="98"/>
        <v>1</v>
      </c>
      <c r="G3157" s="11">
        <f t="shared" si="99"/>
        <v>1</v>
      </c>
      <c r="L3157" t="s">
        <v>14645</v>
      </c>
      <c r="M3157" t="e">
        <f>VLOOKUP(L3157,lot!$A$3:$E$13372,3,0)</f>
        <v>#N/A</v>
      </c>
    </row>
    <row r="3158" spans="5:13" hidden="1" x14ac:dyDescent="0.25">
      <c r="E3158" t="s">
        <v>14646</v>
      </c>
      <c r="F3158">
        <f t="shared" si="98"/>
        <v>240</v>
      </c>
      <c r="G3158" s="11">
        <f t="shared" si="99"/>
        <v>240</v>
      </c>
      <c r="L3158" t="s">
        <v>14646</v>
      </c>
      <c r="M3158" t="e">
        <f>VLOOKUP(L3158,lot!$A$3:$E$13372,3,0)</f>
        <v>#N/A</v>
      </c>
    </row>
    <row r="3159" spans="5:13" hidden="1" x14ac:dyDescent="0.25">
      <c r="E3159" t="s">
        <v>15647</v>
      </c>
      <c r="F3159">
        <f t="shared" si="98"/>
        <v>8</v>
      </c>
      <c r="G3159" s="11">
        <f t="shared" si="99"/>
        <v>8</v>
      </c>
      <c r="L3159" t="s">
        <v>15647</v>
      </c>
      <c r="M3159" t="e">
        <f>VLOOKUP(L3159,lot!$A$3:$E$13372,3,0)</f>
        <v>#N/A</v>
      </c>
    </row>
    <row r="3160" spans="5:13" hidden="1" x14ac:dyDescent="0.25">
      <c r="E3160" t="s">
        <v>14707</v>
      </c>
      <c r="F3160">
        <f t="shared" si="98"/>
        <v>11</v>
      </c>
      <c r="G3160" s="11">
        <f t="shared" si="99"/>
        <v>11</v>
      </c>
      <c r="L3160" t="s">
        <v>14707</v>
      </c>
      <c r="M3160" t="e">
        <f>VLOOKUP(L3160,lot!$A$3:$E$13372,3,0)</f>
        <v>#N/A</v>
      </c>
    </row>
    <row r="3161" spans="5:13" hidden="1" x14ac:dyDescent="0.25">
      <c r="E3161" t="s">
        <v>14708</v>
      </c>
      <c r="F3161">
        <f t="shared" si="98"/>
        <v>1847</v>
      </c>
      <c r="G3161" s="11">
        <f t="shared" si="99"/>
        <v>1847</v>
      </c>
      <c r="L3161" t="s">
        <v>14708</v>
      </c>
      <c r="M3161" t="e">
        <f>VLOOKUP(L3161,lot!$A$3:$E$13372,3,0)</f>
        <v>#N/A</v>
      </c>
    </row>
    <row r="3162" spans="5:13" hidden="1" x14ac:dyDescent="0.25">
      <c r="E3162" t="s">
        <v>14709</v>
      </c>
      <c r="F3162">
        <f t="shared" si="98"/>
        <v>2</v>
      </c>
      <c r="G3162" s="11">
        <f t="shared" si="99"/>
        <v>2</v>
      </c>
      <c r="L3162" t="s">
        <v>14709</v>
      </c>
      <c r="M3162" t="e">
        <f>VLOOKUP(L3162,lot!$A$3:$E$13372,3,0)</f>
        <v>#N/A</v>
      </c>
    </row>
    <row r="3163" spans="5:13" hidden="1" x14ac:dyDescent="0.25">
      <c r="E3163" t="s">
        <v>16682</v>
      </c>
      <c r="F3163">
        <f t="shared" si="98"/>
        <v>976</v>
      </c>
      <c r="G3163" s="11">
        <f t="shared" si="99"/>
        <v>976</v>
      </c>
      <c r="L3163" t="s">
        <v>16682</v>
      </c>
      <c r="M3163" t="e">
        <f>VLOOKUP(L3163,lot!$A$3:$E$13372,3,0)</f>
        <v>#N/A</v>
      </c>
    </row>
    <row r="3164" spans="5:13" hidden="1" x14ac:dyDescent="0.25">
      <c r="E3164" t="s">
        <v>15611</v>
      </c>
      <c r="F3164">
        <f t="shared" si="98"/>
        <v>250</v>
      </c>
      <c r="G3164" s="11">
        <f t="shared" si="99"/>
        <v>250</v>
      </c>
      <c r="L3164" t="s">
        <v>15611</v>
      </c>
      <c r="M3164" t="e">
        <f>VLOOKUP(L3164,lot!$A$3:$E$13372,3,0)</f>
        <v>#N/A</v>
      </c>
    </row>
    <row r="3165" spans="5:13" hidden="1" x14ac:dyDescent="0.25">
      <c r="E3165" t="s">
        <v>15612</v>
      </c>
      <c r="F3165">
        <f t="shared" si="98"/>
        <v>20</v>
      </c>
      <c r="G3165" s="11">
        <f t="shared" si="99"/>
        <v>20</v>
      </c>
      <c r="L3165" t="s">
        <v>15612</v>
      </c>
      <c r="M3165" t="e">
        <f>VLOOKUP(L3165,lot!$A$3:$E$13372,3,0)</f>
        <v>#N/A</v>
      </c>
    </row>
    <row r="3166" spans="5:13" hidden="1" x14ac:dyDescent="0.25">
      <c r="E3166" t="s">
        <v>16988</v>
      </c>
      <c r="F3166">
        <f t="shared" si="98"/>
        <v>18</v>
      </c>
      <c r="G3166" s="11">
        <f t="shared" si="99"/>
        <v>18</v>
      </c>
      <c r="L3166" t="s">
        <v>16988</v>
      </c>
      <c r="M3166" t="e">
        <f>VLOOKUP(L3166,lot!$A$3:$E$13372,3,0)</f>
        <v>#N/A</v>
      </c>
    </row>
    <row r="3167" spans="5:13" hidden="1" x14ac:dyDescent="0.25">
      <c r="E3167" t="s">
        <v>16245</v>
      </c>
      <c r="F3167">
        <f t="shared" si="98"/>
        <v>312</v>
      </c>
      <c r="G3167" s="11">
        <f t="shared" si="99"/>
        <v>312</v>
      </c>
      <c r="L3167" t="s">
        <v>16245</v>
      </c>
      <c r="M3167" t="e">
        <f>VLOOKUP(L3167,lot!$A$3:$E$13372,3,0)</f>
        <v>#N/A</v>
      </c>
    </row>
    <row r="3168" spans="5:13" hidden="1" x14ac:dyDescent="0.25">
      <c r="E3168" t="s">
        <v>16268</v>
      </c>
      <c r="F3168">
        <f t="shared" si="98"/>
        <v>102</v>
      </c>
      <c r="G3168" s="11">
        <f t="shared" si="99"/>
        <v>102</v>
      </c>
      <c r="L3168" t="s">
        <v>16268</v>
      </c>
      <c r="M3168" t="e">
        <f>VLOOKUP(L3168,lot!$A$3:$E$13372,3,0)</f>
        <v>#N/A</v>
      </c>
    </row>
    <row r="3169" spans="5:13" hidden="1" x14ac:dyDescent="0.25">
      <c r="E3169" t="s">
        <v>14354</v>
      </c>
      <c r="F3169">
        <f t="shared" si="98"/>
        <v>257</v>
      </c>
      <c r="G3169" s="11">
        <f t="shared" si="99"/>
        <v>257</v>
      </c>
      <c r="L3169" t="s">
        <v>14354</v>
      </c>
      <c r="M3169" t="e">
        <f>VLOOKUP(L3169,lot!$A$3:$E$13372,3,0)</f>
        <v>#N/A</v>
      </c>
    </row>
    <row r="3170" spans="5:13" hidden="1" x14ac:dyDescent="0.25">
      <c r="E3170" t="s">
        <v>17197</v>
      </c>
      <c r="F3170">
        <f t="shared" si="98"/>
        <v>49</v>
      </c>
      <c r="G3170" s="11">
        <f t="shared" si="99"/>
        <v>49</v>
      </c>
      <c r="L3170" t="s">
        <v>17197</v>
      </c>
      <c r="M3170" t="e">
        <f>VLOOKUP(L3170,lot!$A$3:$E$13372,3,0)</f>
        <v>#N/A</v>
      </c>
    </row>
    <row r="3171" spans="5:13" hidden="1" x14ac:dyDescent="0.25">
      <c r="E3171" t="s">
        <v>14990</v>
      </c>
      <c r="F3171">
        <f t="shared" si="98"/>
        <v>400</v>
      </c>
      <c r="G3171" s="11">
        <f t="shared" si="99"/>
        <v>400</v>
      </c>
      <c r="L3171" t="s">
        <v>14990</v>
      </c>
      <c r="M3171" t="e">
        <f>VLOOKUP(L3171,lot!$A$3:$E$13372,3,0)</f>
        <v>#N/A</v>
      </c>
    </row>
    <row r="3172" spans="5:13" hidden="1" x14ac:dyDescent="0.25">
      <c r="E3172" t="s">
        <v>14998</v>
      </c>
      <c r="F3172">
        <f t="shared" si="98"/>
        <v>6720</v>
      </c>
      <c r="G3172" s="11">
        <f t="shared" si="99"/>
        <v>6720</v>
      </c>
      <c r="L3172" t="s">
        <v>14998</v>
      </c>
      <c r="M3172" t="e">
        <f>VLOOKUP(L3172,lot!$A$3:$E$13372,3,0)</f>
        <v>#N/A</v>
      </c>
    </row>
    <row r="3173" spans="5:13" hidden="1" x14ac:dyDescent="0.25">
      <c r="E3173" t="s">
        <v>16010</v>
      </c>
      <c r="F3173">
        <f t="shared" si="98"/>
        <v>850</v>
      </c>
      <c r="G3173" s="11">
        <f t="shared" si="99"/>
        <v>850</v>
      </c>
      <c r="L3173" t="s">
        <v>16010</v>
      </c>
      <c r="M3173" t="e">
        <f>VLOOKUP(L3173,lot!$A$3:$E$13372,3,0)</f>
        <v>#N/A</v>
      </c>
    </row>
    <row r="3174" spans="5:13" hidden="1" x14ac:dyDescent="0.25">
      <c r="E3174" t="s">
        <v>15611</v>
      </c>
      <c r="F3174">
        <f t="shared" si="98"/>
        <v>250</v>
      </c>
      <c r="G3174" s="11">
        <f t="shared" si="99"/>
        <v>250</v>
      </c>
      <c r="L3174" t="s">
        <v>15611</v>
      </c>
      <c r="M3174" t="e">
        <f>VLOOKUP(L3174,lot!$A$3:$E$13372,3,0)</f>
        <v>#N/A</v>
      </c>
    </row>
    <row r="3175" spans="5:13" hidden="1" x14ac:dyDescent="0.25">
      <c r="E3175" t="s">
        <v>15441</v>
      </c>
      <c r="F3175">
        <f t="shared" si="98"/>
        <v>180</v>
      </c>
      <c r="G3175" s="11">
        <f t="shared" si="99"/>
        <v>180</v>
      </c>
      <c r="L3175" t="s">
        <v>15441</v>
      </c>
      <c r="M3175" t="e">
        <f>VLOOKUP(L3175,lot!$A$3:$E$13372,3,0)</f>
        <v>#N/A</v>
      </c>
    </row>
    <row r="3176" spans="5:13" hidden="1" x14ac:dyDescent="0.25">
      <c r="E3176" t="s">
        <v>15470</v>
      </c>
      <c r="F3176">
        <f t="shared" si="98"/>
        <v>980</v>
      </c>
      <c r="G3176" s="11">
        <f t="shared" si="99"/>
        <v>980</v>
      </c>
      <c r="L3176" t="s">
        <v>15470</v>
      </c>
      <c r="M3176" t="e">
        <f>VLOOKUP(L3176,lot!$A$3:$E$13372,3,0)</f>
        <v>#N/A</v>
      </c>
    </row>
    <row r="3177" spans="5:13" hidden="1" x14ac:dyDescent="0.25">
      <c r="E3177" t="s">
        <v>15473</v>
      </c>
      <c r="F3177">
        <f t="shared" si="98"/>
        <v>200</v>
      </c>
      <c r="G3177" s="11">
        <f t="shared" si="99"/>
        <v>200</v>
      </c>
      <c r="L3177" t="s">
        <v>15473</v>
      </c>
      <c r="M3177" t="e">
        <f>VLOOKUP(L3177,lot!$A$3:$E$13372,3,0)</f>
        <v>#N/A</v>
      </c>
    </row>
    <row r="3178" spans="5:13" hidden="1" x14ac:dyDescent="0.25">
      <c r="E3178" t="s">
        <v>15474</v>
      </c>
      <c r="F3178">
        <f t="shared" si="98"/>
        <v>100</v>
      </c>
      <c r="G3178" s="11">
        <f t="shared" si="99"/>
        <v>100</v>
      </c>
      <c r="L3178" t="s">
        <v>15474</v>
      </c>
      <c r="M3178" t="e">
        <f>VLOOKUP(L3178,lot!$A$3:$E$13372,3,0)</f>
        <v>#N/A</v>
      </c>
    </row>
    <row r="3179" spans="5:13" hidden="1" x14ac:dyDescent="0.25">
      <c r="E3179" t="s">
        <v>14917</v>
      </c>
      <c r="F3179">
        <f t="shared" si="98"/>
        <v>490</v>
      </c>
      <c r="G3179" s="11">
        <f t="shared" si="99"/>
        <v>490</v>
      </c>
      <c r="L3179" t="s">
        <v>14917</v>
      </c>
      <c r="M3179" t="e">
        <f>VLOOKUP(L3179,lot!$A$3:$E$13372,3,0)</f>
        <v>#N/A</v>
      </c>
    </row>
    <row r="3180" spans="5:13" hidden="1" x14ac:dyDescent="0.25">
      <c r="E3180" t="s">
        <v>14792</v>
      </c>
      <c r="F3180">
        <f t="shared" si="98"/>
        <v>1000</v>
      </c>
      <c r="G3180" s="11">
        <f t="shared" si="99"/>
        <v>1000</v>
      </c>
      <c r="L3180" t="s">
        <v>14792</v>
      </c>
      <c r="M3180" t="e">
        <f>VLOOKUP(L3180,lot!$A$3:$E$13372,3,0)</f>
        <v>#N/A</v>
      </c>
    </row>
    <row r="3181" spans="5:13" hidden="1" x14ac:dyDescent="0.25">
      <c r="E3181" t="s">
        <v>14918</v>
      </c>
      <c r="F3181">
        <f t="shared" si="98"/>
        <v>450</v>
      </c>
      <c r="G3181" s="11">
        <f t="shared" si="99"/>
        <v>450</v>
      </c>
      <c r="L3181" t="s">
        <v>14918</v>
      </c>
      <c r="M3181" t="e">
        <f>VLOOKUP(L3181,lot!$A$3:$E$13372,3,0)</f>
        <v>#N/A</v>
      </c>
    </row>
    <row r="3182" spans="5:13" hidden="1" x14ac:dyDescent="0.25">
      <c r="E3182" t="s">
        <v>14644</v>
      </c>
      <c r="F3182">
        <f t="shared" si="98"/>
        <v>500</v>
      </c>
      <c r="G3182" s="11">
        <f t="shared" si="99"/>
        <v>500</v>
      </c>
      <c r="L3182" t="s">
        <v>14644</v>
      </c>
      <c r="M3182" t="e">
        <f>VLOOKUP(L3182,lot!$A$3:$E$13372,3,0)</f>
        <v>#N/A</v>
      </c>
    </row>
    <row r="3183" spans="5:13" hidden="1" x14ac:dyDescent="0.25">
      <c r="E3183" t="s">
        <v>15793</v>
      </c>
      <c r="F3183">
        <f t="shared" si="98"/>
        <v>10</v>
      </c>
      <c r="G3183" s="11">
        <f t="shared" si="99"/>
        <v>10</v>
      </c>
      <c r="L3183" t="s">
        <v>15793</v>
      </c>
      <c r="M3183" t="e">
        <f>VLOOKUP(L3183,lot!$A$3:$E$13372,3,0)</f>
        <v>#N/A</v>
      </c>
    </row>
    <row r="3184" spans="5:13" hidden="1" x14ac:dyDescent="0.25">
      <c r="E3184" t="s">
        <v>15794</v>
      </c>
      <c r="F3184" t="e">
        <f t="shared" si="98"/>
        <v>#N/A</v>
      </c>
      <c r="G3184" s="11" t="str">
        <f t="shared" si="99"/>
        <v>0</v>
      </c>
      <c r="L3184" t="s">
        <v>15794</v>
      </c>
      <c r="M3184" t="e">
        <f>VLOOKUP(L3184,lot!$A$3:$E$13372,3,0)</f>
        <v>#N/A</v>
      </c>
    </row>
    <row r="3185" spans="5:13" hidden="1" x14ac:dyDescent="0.25">
      <c r="E3185" t="s">
        <v>16512</v>
      </c>
      <c r="F3185">
        <f t="shared" si="98"/>
        <v>3000</v>
      </c>
      <c r="G3185" s="11">
        <f t="shared" si="99"/>
        <v>3000</v>
      </c>
      <c r="L3185" t="s">
        <v>16512</v>
      </c>
      <c r="M3185" t="e">
        <f>VLOOKUP(L3185,lot!$A$3:$E$13372,3,0)</f>
        <v>#N/A</v>
      </c>
    </row>
    <row r="3186" spans="5:13" hidden="1" x14ac:dyDescent="0.25">
      <c r="E3186" t="s">
        <v>15427</v>
      </c>
      <c r="F3186">
        <f t="shared" si="98"/>
        <v>2860</v>
      </c>
      <c r="G3186" s="11">
        <f t="shared" si="99"/>
        <v>2860</v>
      </c>
      <c r="L3186" t="s">
        <v>15427</v>
      </c>
      <c r="M3186" t="e">
        <f>VLOOKUP(L3186,lot!$A$3:$E$13372,3,0)</f>
        <v>#N/A</v>
      </c>
    </row>
    <row r="3187" spans="5:13" hidden="1" x14ac:dyDescent="0.25">
      <c r="E3187" t="s">
        <v>16284</v>
      </c>
      <c r="F3187">
        <f t="shared" si="98"/>
        <v>40</v>
      </c>
      <c r="G3187" s="11">
        <f t="shared" si="99"/>
        <v>40</v>
      </c>
      <c r="L3187" t="s">
        <v>16284</v>
      </c>
      <c r="M3187" t="e">
        <f>VLOOKUP(L3187,lot!$A$3:$E$13372,3,0)</f>
        <v>#N/A</v>
      </c>
    </row>
    <row r="3188" spans="5:13" hidden="1" x14ac:dyDescent="0.25">
      <c r="E3188" t="s">
        <v>15557</v>
      </c>
      <c r="F3188">
        <f t="shared" si="98"/>
        <v>4920</v>
      </c>
      <c r="G3188" s="11">
        <f t="shared" si="99"/>
        <v>4920</v>
      </c>
      <c r="L3188" t="s">
        <v>15557</v>
      </c>
      <c r="M3188" t="e">
        <f>VLOOKUP(L3188,lot!$A$3:$E$13372,3,0)</f>
        <v>#N/A</v>
      </c>
    </row>
    <row r="3189" spans="5:13" hidden="1" x14ac:dyDescent="0.25">
      <c r="E3189" t="s">
        <v>14634</v>
      </c>
      <c r="F3189">
        <f t="shared" si="98"/>
        <v>932</v>
      </c>
      <c r="G3189" s="11">
        <f t="shared" si="99"/>
        <v>932</v>
      </c>
      <c r="L3189" t="s">
        <v>14634</v>
      </c>
      <c r="M3189" t="e">
        <f>VLOOKUP(L3189,lot!$A$3:$E$13372,3,0)</f>
        <v>#N/A</v>
      </c>
    </row>
    <row r="3190" spans="5:13" x14ac:dyDescent="0.25">
      <c r="E3190" t="s">
        <v>17490</v>
      </c>
      <c r="F3190" t="e">
        <f t="shared" si="98"/>
        <v>#N/A</v>
      </c>
      <c r="G3190" s="11" t="str">
        <f t="shared" si="99"/>
        <v>0</v>
      </c>
      <c r="L3190" t="s">
        <v>17490</v>
      </c>
      <c r="M3190" t="e">
        <f>VLOOKUP(L3190,lot!$A$3:$E$13372,3,0)</f>
        <v>#N/A</v>
      </c>
    </row>
    <row r="3191" spans="5:13" x14ac:dyDescent="0.25">
      <c r="E3191" t="s">
        <v>17491</v>
      </c>
      <c r="F3191" t="e">
        <f t="shared" si="98"/>
        <v>#N/A</v>
      </c>
      <c r="G3191" s="11" t="str">
        <f t="shared" si="99"/>
        <v>0</v>
      </c>
      <c r="L3191" t="s">
        <v>17491</v>
      </c>
      <c r="M3191" t="e">
        <f>VLOOKUP(L3191,lot!$A$3:$E$13372,3,0)</f>
        <v>#N/A</v>
      </c>
    </row>
    <row r="3192" spans="5:13" hidden="1" x14ac:dyDescent="0.25">
      <c r="E3192" t="s">
        <v>16483</v>
      </c>
      <c r="F3192">
        <f t="shared" si="98"/>
        <v>400</v>
      </c>
      <c r="G3192" s="11">
        <f t="shared" si="99"/>
        <v>400</v>
      </c>
      <c r="L3192" t="s">
        <v>16483</v>
      </c>
      <c r="M3192" t="e">
        <f>VLOOKUP(L3192,lot!$A$3:$E$13372,3,0)</f>
        <v>#N/A</v>
      </c>
    </row>
    <row r="3193" spans="5:13" hidden="1" x14ac:dyDescent="0.25">
      <c r="E3193" t="s">
        <v>16255</v>
      </c>
      <c r="F3193">
        <f t="shared" si="98"/>
        <v>1</v>
      </c>
      <c r="G3193" s="11">
        <f t="shared" si="99"/>
        <v>1</v>
      </c>
      <c r="L3193" t="s">
        <v>16255</v>
      </c>
      <c r="M3193" t="e">
        <f>VLOOKUP(L3193,lot!$A$3:$E$13372,3,0)</f>
        <v>#N/A</v>
      </c>
    </row>
    <row r="3194" spans="5:13" hidden="1" x14ac:dyDescent="0.25">
      <c r="E3194" t="s">
        <v>14478</v>
      </c>
      <c r="F3194">
        <f t="shared" si="98"/>
        <v>1</v>
      </c>
      <c r="G3194" s="11">
        <f t="shared" si="99"/>
        <v>1</v>
      </c>
      <c r="L3194" t="s">
        <v>14478</v>
      </c>
      <c r="M3194" t="e">
        <f>VLOOKUP(L3194,lot!$A$3:$E$13372,3,0)</f>
        <v>#N/A</v>
      </c>
    </row>
    <row r="3195" spans="5:13" hidden="1" x14ac:dyDescent="0.25">
      <c r="E3195" t="s">
        <v>16447</v>
      </c>
      <c r="F3195">
        <f t="shared" si="98"/>
        <v>832</v>
      </c>
      <c r="G3195" s="11">
        <f t="shared" si="99"/>
        <v>832</v>
      </c>
      <c r="L3195" t="s">
        <v>16447</v>
      </c>
      <c r="M3195" t="e">
        <f>VLOOKUP(L3195,lot!$A$3:$E$13372,3,0)</f>
        <v>#N/A</v>
      </c>
    </row>
    <row r="3196" spans="5:13" hidden="1" x14ac:dyDescent="0.25">
      <c r="E3196" t="s">
        <v>16178</v>
      </c>
      <c r="F3196">
        <f t="shared" si="98"/>
        <v>140</v>
      </c>
      <c r="G3196" s="11">
        <f t="shared" si="99"/>
        <v>140</v>
      </c>
      <c r="L3196" t="s">
        <v>16178</v>
      </c>
      <c r="M3196" t="e">
        <f>VLOOKUP(L3196,lot!$A$3:$E$13372,3,0)</f>
        <v>#N/A</v>
      </c>
    </row>
    <row r="3197" spans="5:13" hidden="1" x14ac:dyDescent="0.25">
      <c r="E3197" t="s">
        <v>15408</v>
      </c>
      <c r="F3197">
        <f t="shared" si="98"/>
        <v>350</v>
      </c>
      <c r="G3197" s="11">
        <f t="shared" si="99"/>
        <v>350</v>
      </c>
      <c r="L3197" t="s">
        <v>15408</v>
      </c>
      <c r="M3197" t="e">
        <f>VLOOKUP(L3197,lot!$A$3:$E$13372,3,0)</f>
        <v>#N/A</v>
      </c>
    </row>
    <row r="3198" spans="5:13" hidden="1" x14ac:dyDescent="0.25">
      <c r="E3198" t="s">
        <v>15409</v>
      </c>
      <c r="F3198">
        <f t="shared" si="98"/>
        <v>870</v>
      </c>
      <c r="G3198" s="11">
        <f t="shared" si="99"/>
        <v>870</v>
      </c>
      <c r="L3198" t="s">
        <v>15409</v>
      </c>
      <c r="M3198" t="e">
        <f>VLOOKUP(L3198,lot!$A$3:$E$13372,3,0)</f>
        <v>#N/A</v>
      </c>
    </row>
    <row r="3199" spans="5:13" hidden="1" x14ac:dyDescent="0.25">
      <c r="E3199" t="s">
        <v>16719</v>
      </c>
      <c r="F3199" t="e">
        <f t="shared" si="98"/>
        <v>#N/A</v>
      </c>
      <c r="G3199" s="11" t="str">
        <f t="shared" si="99"/>
        <v>0</v>
      </c>
      <c r="L3199" t="s">
        <v>16719</v>
      </c>
      <c r="M3199" t="e">
        <f>VLOOKUP(L3199,lot!$A$3:$E$13372,3,0)</f>
        <v>#N/A</v>
      </c>
    </row>
    <row r="3200" spans="5:13" hidden="1" x14ac:dyDescent="0.25">
      <c r="E3200" t="s">
        <v>16322</v>
      </c>
      <c r="F3200">
        <f t="shared" si="98"/>
        <v>75</v>
      </c>
      <c r="G3200" s="11">
        <f t="shared" si="99"/>
        <v>75</v>
      </c>
      <c r="L3200" t="s">
        <v>16322</v>
      </c>
      <c r="M3200" t="e">
        <f>VLOOKUP(L3200,lot!$A$3:$E$13372,3,0)</f>
        <v>#N/A</v>
      </c>
    </row>
    <row r="3201" spans="5:13" hidden="1" x14ac:dyDescent="0.25">
      <c r="E3201" t="s">
        <v>15873</v>
      </c>
      <c r="F3201">
        <f t="shared" si="98"/>
        <v>4500</v>
      </c>
      <c r="G3201" s="11">
        <f t="shared" si="99"/>
        <v>4500</v>
      </c>
      <c r="L3201" t="s">
        <v>15873</v>
      </c>
      <c r="M3201" t="e">
        <f>VLOOKUP(L3201,lot!$A$3:$E$13372,3,0)</f>
        <v>#N/A</v>
      </c>
    </row>
    <row r="3202" spans="5:13" hidden="1" x14ac:dyDescent="0.25">
      <c r="E3202" t="s">
        <v>15880</v>
      </c>
      <c r="F3202">
        <f t="shared" si="98"/>
        <v>7500</v>
      </c>
      <c r="G3202" s="11">
        <f t="shared" si="99"/>
        <v>7500</v>
      </c>
      <c r="L3202" t="s">
        <v>15880</v>
      </c>
      <c r="M3202" t="e">
        <f>VLOOKUP(L3202,lot!$A$3:$E$13372,3,0)</f>
        <v>#N/A</v>
      </c>
    </row>
    <row r="3203" spans="5:13" hidden="1" x14ac:dyDescent="0.25">
      <c r="E3203" t="s">
        <v>16573</v>
      </c>
      <c r="F3203">
        <f t="shared" ref="F3203:F3266" si="100">VLOOKUP(E3203,$B$2:$C$1866,2,0)</f>
        <v>1780</v>
      </c>
      <c r="G3203" s="11">
        <f t="shared" ref="G3203:G3266" si="101">IF(ISNA(F3203),"0",F3203)</f>
        <v>1780</v>
      </c>
      <c r="L3203" t="s">
        <v>16573</v>
      </c>
      <c r="M3203" t="e">
        <f>VLOOKUP(L3203,lot!$A$3:$E$13372,3,0)</f>
        <v>#N/A</v>
      </c>
    </row>
    <row r="3204" spans="5:13" hidden="1" x14ac:dyDescent="0.25">
      <c r="E3204" t="s">
        <v>16751</v>
      </c>
      <c r="F3204">
        <f t="shared" si="100"/>
        <v>1250</v>
      </c>
      <c r="G3204" s="11">
        <f t="shared" si="101"/>
        <v>1250</v>
      </c>
      <c r="L3204" t="s">
        <v>16751</v>
      </c>
      <c r="M3204" t="e">
        <f>VLOOKUP(L3204,lot!$A$3:$E$13372,3,0)</f>
        <v>#N/A</v>
      </c>
    </row>
    <row r="3205" spans="5:13" hidden="1" x14ac:dyDescent="0.25">
      <c r="E3205" t="s">
        <v>16752</v>
      </c>
      <c r="F3205">
        <f t="shared" si="100"/>
        <v>500</v>
      </c>
      <c r="G3205" s="11">
        <f t="shared" si="101"/>
        <v>500</v>
      </c>
      <c r="L3205" t="s">
        <v>16752</v>
      </c>
      <c r="M3205" t="e">
        <f>VLOOKUP(L3205,lot!$A$3:$E$13372,3,0)</f>
        <v>#N/A</v>
      </c>
    </row>
    <row r="3206" spans="5:13" hidden="1" x14ac:dyDescent="0.25">
      <c r="E3206" t="s">
        <v>16616</v>
      </c>
      <c r="F3206">
        <f t="shared" si="100"/>
        <v>36</v>
      </c>
      <c r="G3206" s="11">
        <f t="shared" si="101"/>
        <v>36</v>
      </c>
      <c r="L3206" t="s">
        <v>16616</v>
      </c>
      <c r="M3206" t="e">
        <f>VLOOKUP(L3206,lot!$A$3:$E$13372,3,0)</f>
        <v>#N/A</v>
      </c>
    </row>
    <row r="3207" spans="5:13" hidden="1" x14ac:dyDescent="0.25">
      <c r="E3207" t="s">
        <v>17453</v>
      </c>
      <c r="F3207">
        <f t="shared" si="100"/>
        <v>1100</v>
      </c>
      <c r="G3207" s="11">
        <f t="shared" si="101"/>
        <v>1100</v>
      </c>
      <c r="L3207" t="s">
        <v>17453</v>
      </c>
      <c r="M3207" t="e">
        <f>VLOOKUP(L3207,lot!$A$3:$E$13372,3,0)</f>
        <v>#N/A</v>
      </c>
    </row>
    <row r="3208" spans="5:13" hidden="1" x14ac:dyDescent="0.25">
      <c r="E3208" t="s">
        <v>15577</v>
      </c>
      <c r="F3208">
        <f t="shared" si="100"/>
        <v>54190</v>
      </c>
      <c r="G3208" s="11">
        <f t="shared" si="101"/>
        <v>54190</v>
      </c>
      <c r="L3208" t="s">
        <v>15577</v>
      </c>
      <c r="M3208" t="e">
        <f>VLOOKUP(L3208,lot!$A$3:$E$13372,3,0)</f>
        <v>#N/A</v>
      </c>
    </row>
    <row r="3209" spans="5:13" hidden="1" x14ac:dyDescent="0.25">
      <c r="E3209" t="s">
        <v>14621</v>
      </c>
      <c r="F3209">
        <f t="shared" si="100"/>
        <v>39850</v>
      </c>
      <c r="G3209" s="11">
        <f t="shared" si="101"/>
        <v>39850</v>
      </c>
      <c r="L3209" t="s">
        <v>14621</v>
      </c>
      <c r="M3209" t="e">
        <f>VLOOKUP(L3209,lot!$A$3:$E$13372,3,0)</f>
        <v>#N/A</v>
      </c>
    </row>
    <row r="3210" spans="5:13" hidden="1" x14ac:dyDescent="0.25">
      <c r="E3210" t="s">
        <v>15870</v>
      </c>
      <c r="F3210">
        <f t="shared" si="100"/>
        <v>140</v>
      </c>
      <c r="G3210" s="11">
        <f t="shared" si="101"/>
        <v>140</v>
      </c>
      <c r="L3210" t="s">
        <v>15870</v>
      </c>
      <c r="M3210" t="e">
        <f>VLOOKUP(L3210,lot!$A$3:$E$13372,3,0)</f>
        <v>#N/A</v>
      </c>
    </row>
    <row r="3211" spans="5:13" hidden="1" x14ac:dyDescent="0.25">
      <c r="E3211" t="s">
        <v>16016</v>
      </c>
      <c r="F3211">
        <f t="shared" si="100"/>
        <v>5000</v>
      </c>
      <c r="G3211" s="11">
        <f t="shared" si="101"/>
        <v>5000</v>
      </c>
      <c r="L3211" t="s">
        <v>16016</v>
      </c>
      <c r="M3211" t="e">
        <f>VLOOKUP(L3211,lot!$A$3:$E$13372,3,0)</f>
        <v>#N/A</v>
      </c>
    </row>
    <row r="3212" spans="5:13" hidden="1" x14ac:dyDescent="0.25">
      <c r="E3212" t="s">
        <v>16256</v>
      </c>
      <c r="F3212">
        <f t="shared" si="100"/>
        <v>161</v>
      </c>
      <c r="G3212" s="11">
        <f t="shared" si="101"/>
        <v>161</v>
      </c>
      <c r="L3212" t="s">
        <v>16256</v>
      </c>
      <c r="M3212" t="e">
        <f>VLOOKUP(L3212,lot!$A$3:$E$13372,3,0)</f>
        <v>#N/A</v>
      </c>
    </row>
    <row r="3213" spans="5:13" hidden="1" x14ac:dyDescent="0.25">
      <c r="E3213" t="s">
        <v>16271</v>
      </c>
      <c r="F3213">
        <f t="shared" si="100"/>
        <v>388</v>
      </c>
      <c r="G3213" s="11">
        <f t="shared" si="101"/>
        <v>388</v>
      </c>
      <c r="L3213" t="s">
        <v>16271</v>
      </c>
      <c r="M3213" t="e">
        <f>VLOOKUP(L3213,lot!$A$3:$E$13372,3,0)</f>
        <v>#N/A</v>
      </c>
    </row>
    <row r="3214" spans="5:13" hidden="1" x14ac:dyDescent="0.25">
      <c r="E3214" t="s">
        <v>16267</v>
      </c>
      <c r="F3214">
        <f t="shared" si="100"/>
        <v>46</v>
      </c>
      <c r="G3214" s="11">
        <f t="shared" si="101"/>
        <v>46</v>
      </c>
      <c r="L3214" t="s">
        <v>16267</v>
      </c>
      <c r="M3214" t="e">
        <f>VLOOKUP(L3214,lot!$A$3:$E$13372,3,0)</f>
        <v>#N/A</v>
      </c>
    </row>
    <row r="3215" spans="5:13" hidden="1" x14ac:dyDescent="0.25">
      <c r="E3215" t="s">
        <v>16260</v>
      </c>
      <c r="F3215">
        <f t="shared" si="100"/>
        <v>102</v>
      </c>
      <c r="G3215" s="11">
        <f t="shared" si="101"/>
        <v>102</v>
      </c>
      <c r="L3215" t="s">
        <v>16260</v>
      </c>
      <c r="M3215" t="e">
        <f>VLOOKUP(L3215,lot!$A$3:$E$13372,3,0)</f>
        <v>#N/A</v>
      </c>
    </row>
    <row r="3216" spans="5:13" hidden="1" x14ac:dyDescent="0.25">
      <c r="E3216" t="s">
        <v>16479</v>
      </c>
      <c r="F3216">
        <f t="shared" si="100"/>
        <v>5280</v>
      </c>
      <c r="G3216" s="11">
        <f t="shared" si="101"/>
        <v>5280</v>
      </c>
      <c r="L3216" t="s">
        <v>16479</v>
      </c>
      <c r="M3216" t="e">
        <f>VLOOKUP(L3216,lot!$A$3:$E$13372,3,0)</f>
        <v>#N/A</v>
      </c>
    </row>
    <row r="3217" spans="5:13" hidden="1" x14ac:dyDescent="0.25">
      <c r="E3217" t="s">
        <v>17123</v>
      </c>
      <c r="F3217">
        <f t="shared" si="100"/>
        <v>3340</v>
      </c>
      <c r="G3217" s="11">
        <f t="shared" si="101"/>
        <v>3340</v>
      </c>
      <c r="L3217" t="s">
        <v>17123</v>
      </c>
      <c r="M3217" t="e">
        <f>VLOOKUP(L3217,lot!$A$3:$E$13372,3,0)</f>
        <v>#N/A</v>
      </c>
    </row>
    <row r="3218" spans="5:13" hidden="1" x14ac:dyDescent="0.25">
      <c r="E3218" t="s">
        <v>16646</v>
      </c>
      <c r="F3218">
        <f t="shared" si="100"/>
        <v>100</v>
      </c>
      <c r="G3218" s="11">
        <f t="shared" si="101"/>
        <v>100</v>
      </c>
      <c r="L3218" t="s">
        <v>16646</v>
      </c>
      <c r="M3218" t="e">
        <f>VLOOKUP(L3218,lot!$A$3:$E$13372,3,0)</f>
        <v>#N/A</v>
      </c>
    </row>
    <row r="3219" spans="5:13" hidden="1" x14ac:dyDescent="0.25">
      <c r="E3219" t="s">
        <v>15540</v>
      </c>
      <c r="F3219">
        <f t="shared" si="100"/>
        <v>13500</v>
      </c>
      <c r="G3219" s="11">
        <f t="shared" si="101"/>
        <v>13500</v>
      </c>
      <c r="L3219" t="s">
        <v>15540</v>
      </c>
      <c r="M3219" t="e">
        <f>VLOOKUP(L3219,lot!$A$3:$E$13372,3,0)</f>
        <v>#N/A</v>
      </c>
    </row>
    <row r="3220" spans="5:13" hidden="1" x14ac:dyDescent="0.25">
      <c r="E3220" t="s">
        <v>16351</v>
      </c>
      <c r="F3220">
        <f t="shared" si="100"/>
        <v>1180</v>
      </c>
      <c r="G3220" s="11">
        <f t="shared" si="101"/>
        <v>1180</v>
      </c>
      <c r="L3220" t="s">
        <v>16351</v>
      </c>
      <c r="M3220" t="e">
        <f>VLOOKUP(L3220,lot!$A$3:$E$13372,3,0)</f>
        <v>#N/A</v>
      </c>
    </row>
    <row r="3221" spans="5:13" hidden="1" x14ac:dyDescent="0.25">
      <c r="E3221" t="s">
        <v>15668</v>
      </c>
      <c r="F3221">
        <f t="shared" si="100"/>
        <v>520</v>
      </c>
      <c r="G3221" s="11">
        <f t="shared" si="101"/>
        <v>520</v>
      </c>
      <c r="L3221" t="s">
        <v>15668</v>
      </c>
      <c r="M3221" t="e">
        <f>VLOOKUP(L3221,lot!$A$3:$E$13372,3,0)</f>
        <v>#N/A</v>
      </c>
    </row>
    <row r="3222" spans="5:13" hidden="1" x14ac:dyDescent="0.25">
      <c r="E3222" t="s">
        <v>15410</v>
      </c>
      <c r="F3222">
        <f t="shared" si="100"/>
        <v>40</v>
      </c>
      <c r="G3222" s="11">
        <f t="shared" si="101"/>
        <v>40</v>
      </c>
      <c r="L3222" t="s">
        <v>15410</v>
      </c>
      <c r="M3222" t="e">
        <f>VLOOKUP(L3222,lot!$A$3:$E$13372,3,0)</f>
        <v>#N/A</v>
      </c>
    </row>
    <row r="3223" spans="5:13" hidden="1" x14ac:dyDescent="0.25">
      <c r="E3223" t="s">
        <v>15672</v>
      </c>
      <c r="F3223">
        <f t="shared" si="100"/>
        <v>236</v>
      </c>
      <c r="G3223" s="11">
        <f t="shared" si="101"/>
        <v>236</v>
      </c>
      <c r="L3223" t="s">
        <v>15672</v>
      </c>
      <c r="M3223" t="e">
        <f>VLOOKUP(L3223,lot!$A$3:$E$13372,3,0)</f>
        <v>#N/A</v>
      </c>
    </row>
    <row r="3224" spans="5:13" hidden="1" x14ac:dyDescent="0.25">
      <c r="E3224" t="s">
        <v>15872</v>
      </c>
      <c r="F3224">
        <f t="shared" si="100"/>
        <v>3000</v>
      </c>
      <c r="G3224" s="11">
        <f t="shared" si="101"/>
        <v>3000</v>
      </c>
      <c r="L3224" t="s">
        <v>15872</v>
      </c>
      <c r="M3224" t="e">
        <f>VLOOKUP(L3224,lot!$A$3:$E$13372,3,0)</f>
        <v>#N/A</v>
      </c>
    </row>
    <row r="3225" spans="5:13" hidden="1" x14ac:dyDescent="0.25">
      <c r="E3225" t="s">
        <v>16233</v>
      </c>
      <c r="F3225">
        <f t="shared" si="100"/>
        <v>13</v>
      </c>
      <c r="G3225" s="11">
        <f t="shared" si="101"/>
        <v>13</v>
      </c>
      <c r="L3225" t="s">
        <v>16233</v>
      </c>
      <c r="M3225" t="e">
        <f>VLOOKUP(L3225,lot!$A$3:$E$13372,3,0)</f>
        <v>#N/A</v>
      </c>
    </row>
    <row r="3226" spans="5:13" hidden="1" x14ac:dyDescent="0.25">
      <c r="E3226" t="s">
        <v>16248</v>
      </c>
      <c r="F3226">
        <f t="shared" si="100"/>
        <v>12</v>
      </c>
      <c r="G3226" s="11">
        <f t="shared" si="101"/>
        <v>12</v>
      </c>
      <c r="L3226" t="s">
        <v>16248</v>
      </c>
      <c r="M3226" t="e">
        <f>VLOOKUP(L3226,lot!$A$3:$E$13372,3,0)</f>
        <v>#N/A</v>
      </c>
    </row>
    <row r="3227" spans="5:13" hidden="1" x14ac:dyDescent="0.25">
      <c r="E3227" t="s">
        <v>16231</v>
      </c>
      <c r="F3227">
        <f t="shared" si="100"/>
        <v>53</v>
      </c>
      <c r="G3227" s="11">
        <f t="shared" si="101"/>
        <v>53</v>
      </c>
      <c r="L3227" t="s">
        <v>16231</v>
      </c>
      <c r="M3227" t="e">
        <f>VLOOKUP(L3227,lot!$A$3:$E$13372,3,0)</f>
        <v>#N/A</v>
      </c>
    </row>
    <row r="3228" spans="5:13" hidden="1" x14ac:dyDescent="0.25">
      <c r="E3228" t="s">
        <v>16250</v>
      </c>
      <c r="F3228">
        <f t="shared" si="100"/>
        <v>5</v>
      </c>
      <c r="G3228" s="11">
        <f t="shared" si="101"/>
        <v>5</v>
      </c>
      <c r="L3228" t="s">
        <v>16250</v>
      </c>
      <c r="M3228" t="e">
        <f>VLOOKUP(L3228,lot!$A$3:$E$13372,3,0)</f>
        <v>#N/A</v>
      </c>
    </row>
    <row r="3229" spans="5:13" hidden="1" x14ac:dyDescent="0.25">
      <c r="E3229" t="s">
        <v>16639</v>
      </c>
      <c r="F3229">
        <f t="shared" si="100"/>
        <v>180</v>
      </c>
      <c r="G3229" s="11">
        <f t="shared" si="101"/>
        <v>180</v>
      </c>
      <c r="L3229" t="s">
        <v>16639</v>
      </c>
      <c r="M3229" t="e">
        <f>VLOOKUP(L3229,lot!$A$3:$E$13372,3,0)</f>
        <v>#N/A</v>
      </c>
    </row>
    <row r="3230" spans="5:13" hidden="1" x14ac:dyDescent="0.25">
      <c r="E3230" t="s">
        <v>16643</v>
      </c>
      <c r="F3230">
        <f t="shared" si="100"/>
        <v>88</v>
      </c>
      <c r="G3230" s="11">
        <f t="shared" si="101"/>
        <v>88</v>
      </c>
      <c r="L3230" t="s">
        <v>16643</v>
      </c>
      <c r="M3230" t="e">
        <f>VLOOKUP(L3230,lot!$A$3:$E$13372,3,0)</f>
        <v>#N/A</v>
      </c>
    </row>
    <row r="3231" spans="5:13" hidden="1" x14ac:dyDescent="0.25">
      <c r="E3231" t="s">
        <v>16648</v>
      </c>
      <c r="F3231">
        <f t="shared" si="100"/>
        <v>60</v>
      </c>
      <c r="G3231" s="11">
        <f t="shared" si="101"/>
        <v>60</v>
      </c>
      <c r="L3231" t="s">
        <v>16648</v>
      </c>
      <c r="M3231" t="e">
        <f>VLOOKUP(L3231,lot!$A$3:$E$13372,3,0)</f>
        <v>#N/A</v>
      </c>
    </row>
    <row r="3232" spans="5:13" hidden="1" x14ac:dyDescent="0.25">
      <c r="E3232" t="s">
        <v>14229</v>
      </c>
      <c r="F3232">
        <f t="shared" si="100"/>
        <v>8</v>
      </c>
      <c r="G3232" s="11">
        <f t="shared" si="101"/>
        <v>8</v>
      </c>
      <c r="L3232" t="s">
        <v>14229</v>
      </c>
      <c r="M3232" t="e">
        <f>VLOOKUP(L3232,lot!$A$3:$E$13372,3,0)</f>
        <v>#N/A</v>
      </c>
    </row>
    <row r="3233" spans="5:13" hidden="1" x14ac:dyDescent="0.25">
      <c r="E3233" t="s">
        <v>14231</v>
      </c>
      <c r="F3233">
        <f t="shared" si="100"/>
        <v>64</v>
      </c>
      <c r="G3233" s="11">
        <f t="shared" si="101"/>
        <v>64</v>
      </c>
      <c r="L3233" t="s">
        <v>14231</v>
      </c>
      <c r="M3233" t="e">
        <f>VLOOKUP(L3233,lot!$A$3:$E$13372,3,0)</f>
        <v>#N/A</v>
      </c>
    </row>
    <row r="3234" spans="5:13" hidden="1" x14ac:dyDescent="0.25">
      <c r="E3234" t="s">
        <v>15471</v>
      </c>
      <c r="F3234">
        <f t="shared" si="100"/>
        <v>90</v>
      </c>
      <c r="G3234" s="11">
        <f t="shared" si="101"/>
        <v>90</v>
      </c>
      <c r="L3234" t="s">
        <v>15471</v>
      </c>
      <c r="M3234" t="e">
        <f>VLOOKUP(L3234,lot!$A$3:$E$13372,3,0)</f>
        <v>#N/A</v>
      </c>
    </row>
    <row r="3235" spans="5:13" hidden="1" x14ac:dyDescent="0.25">
      <c r="E3235" t="s">
        <v>15959</v>
      </c>
      <c r="F3235">
        <f t="shared" si="100"/>
        <v>3100</v>
      </c>
      <c r="G3235" s="11">
        <f t="shared" si="101"/>
        <v>3100</v>
      </c>
      <c r="L3235" t="s">
        <v>15959</v>
      </c>
      <c r="M3235" t="e">
        <f>VLOOKUP(L3235,lot!$A$3:$E$13372,3,0)</f>
        <v>#N/A</v>
      </c>
    </row>
    <row r="3236" spans="5:13" hidden="1" x14ac:dyDescent="0.25">
      <c r="E3236" t="s">
        <v>16053</v>
      </c>
      <c r="F3236">
        <f t="shared" si="100"/>
        <v>17660</v>
      </c>
      <c r="G3236" s="11">
        <f t="shared" si="101"/>
        <v>17660</v>
      </c>
      <c r="L3236" t="s">
        <v>16053</v>
      </c>
      <c r="M3236" t="e">
        <f>VLOOKUP(L3236,lot!$A$3:$E$13372,3,0)</f>
        <v>#N/A</v>
      </c>
    </row>
    <row r="3237" spans="5:13" hidden="1" x14ac:dyDescent="0.25">
      <c r="E3237" t="s">
        <v>16974</v>
      </c>
      <c r="F3237">
        <f t="shared" si="100"/>
        <v>660</v>
      </c>
      <c r="G3237" s="11">
        <f t="shared" si="101"/>
        <v>660</v>
      </c>
      <c r="L3237" t="s">
        <v>16974</v>
      </c>
      <c r="M3237" t="e">
        <f>VLOOKUP(L3237,lot!$A$3:$E$13372,3,0)</f>
        <v>#N/A</v>
      </c>
    </row>
    <row r="3238" spans="5:13" hidden="1" x14ac:dyDescent="0.25">
      <c r="E3238" t="s">
        <v>17266</v>
      </c>
      <c r="F3238">
        <f t="shared" si="100"/>
        <v>660</v>
      </c>
      <c r="G3238" s="11">
        <f t="shared" si="101"/>
        <v>660</v>
      </c>
      <c r="L3238" t="s">
        <v>17266</v>
      </c>
      <c r="M3238" t="e">
        <f>VLOOKUP(L3238,lot!$A$3:$E$13372,3,0)</f>
        <v>#N/A</v>
      </c>
    </row>
    <row r="3239" spans="5:13" hidden="1" x14ac:dyDescent="0.25">
      <c r="E3239" t="s">
        <v>17269</v>
      </c>
      <c r="F3239">
        <f t="shared" si="100"/>
        <v>100</v>
      </c>
      <c r="G3239" s="11">
        <f t="shared" si="101"/>
        <v>100</v>
      </c>
      <c r="L3239" t="s">
        <v>17269</v>
      </c>
      <c r="M3239" t="e">
        <f>VLOOKUP(L3239,lot!$A$3:$E$13372,3,0)</f>
        <v>#N/A</v>
      </c>
    </row>
    <row r="3240" spans="5:13" hidden="1" x14ac:dyDescent="0.25">
      <c r="E3240" t="s">
        <v>15475</v>
      </c>
      <c r="F3240">
        <f t="shared" si="100"/>
        <v>650</v>
      </c>
      <c r="G3240" s="11">
        <f t="shared" si="101"/>
        <v>650</v>
      </c>
      <c r="L3240" t="s">
        <v>15475</v>
      </c>
      <c r="M3240" t="e">
        <f>VLOOKUP(L3240,lot!$A$3:$E$13372,3,0)</f>
        <v>#N/A</v>
      </c>
    </row>
    <row r="3241" spans="5:13" hidden="1" x14ac:dyDescent="0.25">
      <c r="E3241" t="s">
        <v>14270</v>
      </c>
      <c r="F3241">
        <f t="shared" si="100"/>
        <v>200</v>
      </c>
      <c r="G3241" s="11">
        <f t="shared" si="101"/>
        <v>200</v>
      </c>
      <c r="L3241" t="s">
        <v>14270</v>
      </c>
      <c r="M3241" t="e">
        <f>VLOOKUP(L3241,lot!$A$3:$E$13372,3,0)</f>
        <v>#N/A</v>
      </c>
    </row>
    <row r="3242" spans="5:13" hidden="1" x14ac:dyDescent="0.25">
      <c r="E3242" t="s">
        <v>15788</v>
      </c>
      <c r="F3242">
        <f t="shared" si="100"/>
        <v>60</v>
      </c>
      <c r="G3242" s="11">
        <f t="shared" si="101"/>
        <v>60</v>
      </c>
      <c r="L3242" t="s">
        <v>15788</v>
      </c>
      <c r="M3242" t="e">
        <f>VLOOKUP(L3242,lot!$A$3:$E$13372,3,0)</f>
        <v>#N/A</v>
      </c>
    </row>
    <row r="3243" spans="5:13" hidden="1" x14ac:dyDescent="0.25">
      <c r="E3243" t="s">
        <v>15787</v>
      </c>
      <c r="F3243">
        <f t="shared" si="100"/>
        <v>200</v>
      </c>
      <c r="G3243" s="11">
        <f t="shared" si="101"/>
        <v>200</v>
      </c>
      <c r="L3243" t="s">
        <v>15787</v>
      </c>
      <c r="M3243" t="e">
        <f>VLOOKUP(L3243,lot!$A$3:$E$13372,3,0)</f>
        <v>#N/A</v>
      </c>
    </row>
    <row r="3244" spans="5:13" hidden="1" x14ac:dyDescent="0.25">
      <c r="E3244" t="s">
        <v>14369</v>
      </c>
      <c r="F3244">
        <f t="shared" si="100"/>
        <v>8</v>
      </c>
      <c r="G3244" s="11">
        <f t="shared" si="101"/>
        <v>8</v>
      </c>
      <c r="L3244" t="s">
        <v>14369</v>
      </c>
      <c r="M3244" t="e">
        <f>VLOOKUP(L3244,lot!$A$3:$E$13372,3,0)</f>
        <v>#N/A</v>
      </c>
    </row>
    <row r="3245" spans="5:13" hidden="1" x14ac:dyDescent="0.25">
      <c r="E3245" t="s">
        <v>14373</v>
      </c>
      <c r="F3245">
        <f t="shared" si="100"/>
        <v>18</v>
      </c>
      <c r="G3245" s="11">
        <f t="shared" si="101"/>
        <v>18</v>
      </c>
      <c r="L3245" t="s">
        <v>14373</v>
      </c>
      <c r="M3245" t="e">
        <f>VLOOKUP(L3245,lot!$A$3:$E$13372,3,0)</f>
        <v>#N/A</v>
      </c>
    </row>
    <row r="3246" spans="5:13" hidden="1" x14ac:dyDescent="0.25">
      <c r="E3246" t="s">
        <v>14374</v>
      </c>
      <c r="F3246">
        <f t="shared" si="100"/>
        <v>18</v>
      </c>
      <c r="G3246" s="11">
        <f t="shared" si="101"/>
        <v>18</v>
      </c>
      <c r="L3246" t="s">
        <v>14374</v>
      </c>
      <c r="M3246" t="e">
        <f>VLOOKUP(L3246,lot!$A$3:$E$13372,3,0)</f>
        <v>#N/A</v>
      </c>
    </row>
    <row r="3247" spans="5:13" hidden="1" x14ac:dyDescent="0.25">
      <c r="E3247" t="s">
        <v>14379</v>
      </c>
      <c r="F3247">
        <f t="shared" si="100"/>
        <v>4</v>
      </c>
      <c r="G3247" s="11">
        <f t="shared" si="101"/>
        <v>4</v>
      </c>
      <c r="L3247" t="s">
        <v>14379</v>
      </c>
      <c r="M3247" t="e">
        <f>VLOOKUP(L3247,lot!$A$3:$E$13372,3,0)</f>
        <v>#N/A</v>
      </c>
    </row>
    <row r="3248" spans="5:13" hidden="1" x14ac:dyDescent="0.25">
      <c r="E3248" t="s">
        <v>14378</v>
      </c>
      <c r="F3248">
        <f t="shared" si="100"/>
        <v>5</v>
      </c>
      <c r="G3248" s="11">
        <f t="shared" si="101"/>
        <v>5</v>
      </c>
      <c r="L3248" t="s">
        <v>14378</v>
      </c>
      <c r="M3248" t="e">
        <f>VLOOKUP(L3248,lot!$A$3:$E$13372,3,0)</f>
        <v>#N/A</v>
      </c>
    </row>
    <row r="3249" spans="5:13" hidden="1" x14ac:dyDescent="0.25">
      <c r="E3249" t="s">
        <v>14427</v>
      </c>
      <c r="F3249">
        <f t="shared" si="100"/>
        <v>30</v>
      </c>
      <c r="G3249" s="11">
        <f t="shared" si="101"/>
        <v>30</v>
      </c>
      <c r="L3249" t="s">
        <v>14427</v>
      </c>
      <c r="M3249" t="e">
        <f>VLOOKUP(L3249,lot!$A$3:$E$13372,3,0)</f>
        <v>#N/A</v>
      </c>
    </row>
    <row r="3250" spans="5:13" hidden="1" x14ac:dyDescent="0.25">
      <c r="E3250" t="s">
        <v>14474</v>
      </c>
      <c r="F3250">
        <f t="shared" si="100"/>
        <v>9</v>
      </c>
      <c r="G3250" s="11">
        <f t="shared" si="101"/>
        <v>9</v>
      </c>
      <c r="L3250" t="s">
        <v>14474</v>
      </c>
      <c r="M3250" t="e">
        <f>VLOOKUP(L3250,lot!$A$3:$E$13372,3,0)</f>
        <v>#N/A</v>
      </c>
    </row>
    <row r="3251" spans="5:13" hidden="1" x14ac:dyDescent="0.25">
      <c r="E3251" t="s">
        <v>14481</v>
      </c>
      <c r="F3251">
        <f t="shared" si="100"/>
        <v>5</v>
      </c>
      <c r="G3251" s="11">
        <f t="shared" si="101"/>
        <v>5</v>
      </c>
      <c r="L3251" t="s">
        <v>14481</v>
      </c>
      <c r="M3251" t="e">
        <f>VLOOKUP(L3251,lot!$A$3:$E$13372,3,0)</f>
        <v>#N/A</v>
      </c>
    </row>
    <row r="3252" spans="5:13" x14ac:dyDescent="0.25">
      <c r="E3252" t="s">
        <v>17492</v>
      </c>
      <c r="F3252" t="e">
        <f t="shared" si="100"/>
        <v>#N/A</v>
      </c>
      <c r="G3252" s="11" t="str">
        <f t="shared" si="101"/>
        <v>0</v>
      </c>
      <c r="L3252" t="s">
        <v>17492</v>
      </c>
      <c r="M3252" t="e">
        <f>VLOOKUP(L3252,lot!$A$3:$E$13372,3,0)</f>
        <v>#N/A</v>
      </c>
    </row>
    <row r="3253" spans="5:13" hidden="1" x14ac:dyDescent="0.25">
      <c r="E3253" t="s">
        <v>15731</v>
      </c>
      <c r="F3253">
        <f t="shared" si="100"/>
        <v>11040</v>
      </c>
      <c r="G3253" s="11">
        <f t="shared" si="101"/>
        <v>11040</v>
      </c>
      <c r="L3253" t="s">
        <v>15731</v>
      </c>
      <c r="M3253" t="e">
        <f>VLOOKUP(L3253,lot!$A$3:$E$13372,3,0)</f>
        <v>#N/A</v>
      </c>
    </row>
    <row r="3254" spans="5:13" hidden="1" x14ac:dyDescent="0.25">
      <c r="E3254" t="s">
        <v>15731</v>
      </c>
      <c r="F3254">
        <f t="shared" si="100"/>
        <v>11040</v>
      </c>
      <c r="G3254" s="11">
        <f t="shared" si="101"/>
        <v>11040</v>
      </c>
      <c r="L3254" t="s">
        <v>15731</v>
      </c>
      <c r="M3254" t="e">
        <f>VLOOKUP(L3254,lot!$A$3:$E$13372,3,0)</f>
        <v>#N/A</v>
      </c>
    </row>
    <row r="3255" spans="5:13" hidden="1" x14ac:dyDescent="0.25">
      <c r="E3255" t="s">
        <v>15731</v>
      </c>
      <c r="F3255">
        <f t="shared" si="100"/>
        <v>11040</v>
      </c>
      <c r="G3255" s="11">
        <f t="shared" si="101"/>
        <v>11040</v>
      </c>
      <c r="L3255" t="s">
        <v>15731</v>
      </c>
      <c r="M3255" t="e">
        <f>VLOOKUP(L3255,lot!$A$3:$E$13372,3,0)</f>
        <v>#N/A</v>
      </c>
    </row>
    <row r="3256" spans="5:13" hidden="1" x14ac:dyDescent="0.25">
      <c r="E3256" t="s">
        <v>15731</v>
      </c>
      <c r="F3256">
        <f t="shared" si="100"/>
        <v>11040</v>
      </c>
      <c r="G3256" s="11">
        <f t="shared" si="101"/>
        <v>11040</v>
      </c>
      <c r="L3256" t="s">
        <v>15731</v>
      </c>
      <c r="M3256" t="e">
        <f>VLOOKUP(L3256,lot!$A$3:$E$13372,3,0)</f>
        <v>#N/A</v>
      </c>
    </row>
    <row r="3257" spans="5:13" hidden="1" x14ac:dyDescent="0.25">
      <c r="E3257" t="s">
        <v>15732</v>
      </c>
      <c r="F3257">
        <f t="shared" si="100"/>
        <v>21020</v>
      </c>
      <c r="G3257" s="11">
        <f t="shared" si="101"/>
        <v>21020</v>
      </c>
      <c r="L3257" t="s">
        <v>15732</v>
      </c>
      <c r="M3257" t="e">
        <f>VLOOKUP(L3257,lot!$A$3:$E$13372,3,0)</f>
        <v>#N/A</v>
      </c>
    </row>
    <row r="3258" spans="5:13" hidden="1" x14ac:dyDescent="0.25">
      <c r="E3258" t="s">
        <v>15732</v>
      </c>
      <c r="F3258">
        <f t="shared" si="100"/>
        <v>21020</v>
      </c>
      <c r="G3258" s="11">
        <f t="shared" si="101"/>
        <v>21020</v>
      </c>
      <c r="L3258" t="s">
        <v>15732</v>
      </c>
      <c r="M3258" t="e">
        <f>VLOOKUP(L3258,lot!$A$3:$E$13372,3,0)</f>
        <v>#N/A</v>
      </c>
    </row>
    <row r="3259" spans="5:13" hidden="1" x14ac:dyDescent="0.25">
      <c r="E3259" t="s">
        <v>15733</v>
      </c>
      <c r="F3259">
        <f t="shared" si="100"/>
        <v>14120</v>
      </c>
      <c r="G3259" s="11">
        <f t="shared" si="101"/>
        <v>14120</v>
      </c>
      <c r="L3259" t="s">
        <v>15733</v>
      </c>
      <c r="M3259" t="e">
        <f>VLOOKUP(L3259,lot!$A$3:$E$13372,3,0)</f>
        <v>#N/A</v>
      </c>
    </row>
    <row r="3260" spans="5:13" hidden="1" x14ac:dyDescent="0.25">
      <c r="E3260" t="s">
        <v>15735</v>
      </c>
      <c r="F3260">
        <f t="shared" si="100"/>
        <v>32000</v>
      </c>
      <c r="G3260" s="11">
        <f t="shared" si="101"/>
        <v>32000</v>
      </c>
      <c r="L3260" t="s">
        <v>15735</v>
      </c>
      <c r="M3260" t="e">
        <f>VLOOKUP(L3260,lot!$A$3:$E$13372,3,0)</f>
        <v>#N/A</v>
      </c>
    </row>
    <row r="3261" spans="5:13" hidden="1" x14ac:dyDescent="0.25">
      <c r="E3261" t="s">
        <v>15736</v>
      </c>
      <c r="F3261">
        <f t="shared" si="100"/>
        <v>64380</v>
      </c>
      <c r="G3261" s="11">
        <f t="shared" si="101"/>
        <v>64380</v>
      </c>
      <c r="L3261" t="s">
        <v>15736</v>
      </c>
      <c r="M3261" t="e">
        <f>VLOOKUP(L3261,lot!$A$3:$E$13372,3,0)</f>
        <v>#N/A</v>
      </c>
    </row>
    <row r="3262" spans="5:13" hidden="1" x14ac:dyDescent="0.25">
      <c r="E3262" t="s">
        <v>14294</v>
      </c>
      <c r="F3262">
        <f t="shared" si="100"/>
        <v>174</v>
      </c>
      <c r="G3262" s="11">
        <f t="shared" si="101"/>
        <v>174</v>
      </c>
      <c r="L3262" t="s">
        <v>14294</v>
      </c>
      <c r="M3262" t="e">
        <f>VLOOKUP(L3262,lot!$A$3:$E$13372,3,0)</f>
        <v>#N/A</v>
      </c>
    </row>
    <row r="3263" spans="5:13" hidden="1" x14ac:dyDescent="0.25">
      <c r="E3263" t="s">
        <v>14295</v>
      </c>
      <c r="F3263">
        <f t="shared" si="100"/>
        <v>506</v>
      </c>
      <c r="G3263" s="11">
        <f t="shared" si="101"/>
        <v>506</v>
      </c>
      <c r="L3263" t="s">
        <v>14295</v>
      </c>
      <c r="M3263" t="e">
        <f>VLOOKUP(L3263,lot!$A$3:$E$13372,3,0)</f>
        <v>#N/A</v>
      </c>
    </row>
    <row r="3264" spans="5:13" hidden="1" x14ac:dyDescent="0.25">
      <c r="E3264" t="s">
        <v>14443</v>
      </c>
      <c r="F3264">
        <f t="shared" si="100"/>
        <v>10</v>
      </c>
      <c r="G3264" s="11">
        <f t="shared" si="101"/>
        <v>10</v>
      </c>
      <c r="L3264" t="s">
        <v>14443</v>
      </c>
      <c r="M3264" t="e">
        <f>VLOOKUP(L3264,lot!$A$3:$E$13372,3,0)</f>
        <v>#N/A</v>
      </c>
    </row>
    <row r="3265" spans="5:13" hidden="1" x14ac:dyDescent="0.25">
      <c r="E3265" t="s">
        <v>14281</v>
      </c>
      <c r="F3265">
        <f t="shared" si="100"/>
        <v>4</v>
      </c>
      <c r="G3265" s="11">
        <f t="shared" si="101"/>
        <v>4</v>
      </c>
      <c r="L3265" t="s">
        <v>14281</v>
      </c>
      <c r="M3265" t="e">
        <f>VLOOKUP(L3265,lot!$A$3:$E$13372,3,0)</f>
        <v>#N/A</v>
      </c>
    </row>
    <row r="3266" spans="5:13" hidden="1" x14ac:dyDescent="0.25">
      <c r="E3266" t="s">
        <v>14251</v>
      </c>
      <c r="F3266">
        <f t="shared" si="100"/>
        <v>40</v>
      </c>
      <c r="G3266" s="11">
        <f t="shared" si="101"/>
        <v>40</v>
      </c>
      <c r="L3266" t="s">
        <v>14251</v>
      </c>
      <c r="M3266" t="e">
        <f>VLOOKUP(L3266,lot!$A$3:$E$13372,3,0)</f>
        <v>#N/A</v>
      </c>
    </row>
    <row r="3267" spans="5:13" hidden="1" x14ac:dyDescent="0.25">
      <c r="E3267" t="s">
        <v>14640</v>
      </c>
      <c r="F3267">
        <f t="shared" ref="F3267:F3330" si="102">VLOOKUP(E3267,$B$2:$C$1866,2,0)</f>
        <v>160</v>
      </c>
      <c r="G3267" s="11">
        <f t="shared" ref="G3267:G3330" si="103">IF(ISNA(F3267),"0",F3267)</f>
        <v>160</v>
      </c>
      <c r="L3267" t="s">
        <v>14640</v>
      </c>
      <c r="M3267" t="e">
        <f>VLOOKUP(L3267,lot!$A$3:$E$13372,3,0)</f>
        <v>#N/A</v>
      </c>
    </row>
    <row r="3268" spans="5:13" hidden="1" x14ac:dyDescent="0.25">
      <c r="E3268" t="s">
        <v>14663</v>
      </c>
      <c r="F3268">
        <f t="shared" si="102"/>
        <v>45000</v>
      </c>
      <c r="G3268" s="11">
        <f t="shared" si="103"/>
        <v>45000</v>
      </c>
      <c r="L3268" t="s">
        <v>14663</v>
      </c>
      <c r="M3268" t="e">
        <f>VLOOKUP(L3268,lot!$A$3:$E$13372,3,0)</f>
        <v>#N/A</v>
      </c>
    </row>
    <row r="3269" spans="5:13" hidden="1" x14ac:dyDescent="0.25">
      <c r="E3269" t="s">
        <v>14664</v>
      </c>
      <c r="F3269">
        <f t="shared" si="102"/>
        <v>45000</v>
      </c>
      <c r="G3269" s="11">
        <f t="shared" si="103"/>
        <v>45000</v>
      </c>
      <c r="L3269" t="s">
        <v>14664</v>
      </c>
      <c r="M3269" t="e">
        <f>VLOOKUP(L3269,lot!$A$3:$E$13372,3,0)</f>
        <v>#N/A</v>
      </c>
    </row>
    <row r="3270" spans="5:13" hidden="1" x14ac:dyDescent="0.25">
      <c r="E3270" t="s">
        <v>14673</v>
      </c>
      <c r="F3270">
        <f t="shared" si="102"/>
        <v>1000</v>
      </c>
      <c r="G3270" s="11">
        <f t="shared" si="103"/>
        <v>1000</v>
      </c>
      <c r="L3270" t="s">
        <v>14673</v>
      </c>
      <c r="M3270" t="e">
        <f>VLOOKUP(L3270,lot!$A$3:$E$13372,3,0)</f>
        <v>#N/A</v>
      </c>
    </row>
    <row r="3271" spans="5:13" hidden="1" x14ac:dyDescent="0.25">
      <c r="E3271" t="s">
        <v>14912</v>
      </c>
      <c r="F3271">
        <f t="shared" si="102"/>
        <v>1056</v>
      </c>
      <c r="G3271" s="11">
        <f t="shared" si="103"/>
        <v>1056</v>
      </c>
      <c r="L3271" t="s">
        <v>14912</v>
      </c>
      <c r="M3271" t="e">
        <f>VLOOKUP(L3271,lot!$A$3:$E$13372,3,0)</f>
        <v>#N/A</v>
      </c>
    </row>
    <row r="3272" spans="5:13" hidden="1" x14ac:dyDescent="0.25">
      <c r="E3272" t="s">
        <v>15359</v>
      </c>
      <c r="F3272">
        <f t="shared" si="102"/>
        <v>1000</v>
      </c>
      <c r="G3272" s="11">
        <f t="shared" si="103"/>
        <v>1000</v>
      </c>
      <c r="L3272" t="s">
        <v>15359</v>
      </c>
      <c r="M3272" t="e">
        <f>VLOOKUP(L3272,lot!$A$3:$E$13372,3,0)</f>
        <v>#N/A</v>
      </c>
    </row>
    <row r="3273" spans="5:13" hidden="1" x14ac:dyDescent="0.25">
      <c r="E3273" t="s">
        <v>15477</v>
      </c>
      <c r="F3273">
        <f t="shared" si="102"/>
        <v>180</v>
      </c>
      <c r="G3273" s="11">
        <f t="shared" si="103"/>
        <v>180</v>
      </c>
      <c r="L3273" t="s">
        <v>15477</v>
      </c>
      <c r="M3273" t="e">
        <f>VLOOKUP(L3273,lot!$A$3:$E$13372,3,0)</f>
        <v>#N/A</v>
      </c>
    </row>
    <row r="3274" spans="5:13" hidden="1" x14ac:dyDescent="0.25">
      <c r="E3274" t="s">
        <v>15546</v>
      </c>
      <c r="F3274">
        <f t="shared" si="102"/>
        <v>260</v>
      </c>
      <c r="G3274" s="11">
        <f t="shared" si="103"/>
        <v>260</v>
      </c>
      <c r="L3274" t="s">
        <v>15546</v>
      </c>
      <c r="M3274" t="e">
        <f>VLOOKUP(L3274,lot!$A$3:$E$13372,3,0)</f>
        <v>#N/A</v>
      </c>
    </row>
    <row r="3275" spans="5:13" hidden="1" x14ac:dyDescent="0.25">
      <c r="E3275" t="s">
        <v>15598</v>
      </c>
      <c r="F3275" t="e">
        <f t="shared" si="102"/>
        <v>#N/A</v>
      </c>
      <c r="G3275" s="11" t="str">
        <f t="shared" si="103"/>
        <v>0</v>
      </c>
      <c r="L3275" t="s">
        <v>15598</v>
      </c>
      <c r="M3275" t="e">
        <f>VLOOKUP(L3275,lot!$A$3:$E$13372,3,0)</f>
        <v>#N/A</v>
      </c>
    </row>
    <row r="3276" spans="5:13" hidden="1" x14ac:dyDescent="0.25">
      <c r="E3276" t="s">
        <v>15599</v>
      </c>
      <c r="F3276">
        <f t="shared" si="102"/>
        <v>7150</v>
      </c>
      <c r="G3276" s="11">
        <f t="shared" si="103"/>
        <v>7150</v>
      </c>
      <c r="L3276" t="s">
        <v>15599</v>
      </c>
      <c r="M3276" t="e">
        <f>VLOOKUP(L3276,lot!$A$3:$E$13372,3,0)</f>
        <v>#N/A</v>
      </c>
    </row>
    <row r="3277" spans="5:13" hidden="1" x14ac:dyDescent="0.25">
      <c r="E3277" t="s">
        <v>15972</v>
      </c>
      <c r="F3277">
        <f t="shared" si="102"/>
        <v>200</v>
      </c>
      <c r="G3277" s="11">
        <f t="shared" si="103"/>
        <v>200</v>
      </c>
      <c r="L3277" t="s">
        <v>15972</v>
      </c>
      <c r="M3277" t="e">
        <f>VLOOKUP(L3277,lot!$A$3:$E$13372,3,0)</f>
        <v>#N/A</v>
      </c>
    </row>
    <row r="3278" spans="5:13" hidden="1" x14ac:dyDescent="0.25">
      <c r="E3278" t="s">
        <v>15976</v>
      </c>
      <c r="F3278">
        <f t="shared" si="102"/>
        <v>200</v>
      </c>
      <c r="G3278" s="11">
        <f t="shared" si="103"/>
        <v>200</v>
      </c>
      <c r="L3278" t="s">
        <v>15976</v>
      </c>
      <c r="M3278" t="e">
        <f>VLOOKUP(L3278,lot!$A$3:$E$13372,3,0)</f>
        <v>#N/A</v>
      </c>
    </row>
    <row r="3279" spans="5:13" hidden="1" x14ac:dyDescent="0.25">
      <c r="E3279" t="s">
        <v>15952</v>
      </c>
      <c r="F3279">
        <f t="shared" si="102"/>
        <v>40</v>
      </c>
      <c r="G3279" s="11">
        <f t="shared" si="103"/>
        <v>40</v>
      </c>
      <c r="L3279" t="s">
        <v>15952</v>
      </c>
      <c r="M3279" t="e">
        <f>VLOOKUP(L3279,lot!$A$3:$E$13372,3,0)</f>
        <v>#N/A</v>
      </c>
    </row>
    <row r="3280" spans="5:13" hidden="1" x14ac:dyDescent="0.25">
      <c r="E3280" t="s">
        <v>15955</v>
      </c>
      <c r="F3280">
        <f t="shared" si="102"/>
        <v>800</v>
      </c>
      <c r="G3280" s="11">
        <f t="shared" si="103"/>
        <v>800</v>
      </c>
      <c r="L3280" t="s">
        <v>15955</v>
      </c>
      <c r="M3280" t="e">
        <f>VLOOKUP(L3280,lot!$A$3:$E$13372,3,0)</f>
        <v>#N/A</v>
      </c>
    </row>
    <row r="3281" spans="5:13" hidden="1" x14ac:dyDescent="0.25">
      <c r="E3281" t="s">
        <v>15951</v>
      </c>
      <c r="F3281">
        <f t="shared" si="102"/>
        <v>760</v>
      </c>
      <c r="G3281" s="11">
        <f t="shared" si="103"/>
        <v>760</v>
      </c>
      <c r="L3281" t="s">
        <v>15951</v>
      </c>
      <c r="M3281" t="e">
        <f>VLOOKUP(L3281,lot!$A$3:$E$13372,3,0)</f>
        <v>#N/A</v>
      </c>
    </row>
    <row r="3282" spans="5:13" hidden="1" x14ac:dyDescent="0.25">
      <c r="E3282" t="s">
        <v>16006</v>
      </c>
      <c r="F3282">
        <f t="shared" si="102"/>
        <v>2200</v>
      </c>
      <c r="G3282" s="11">
        <f t="shared" si="103"/>
        <v>2200</v>
      </c>
      <c r="L3282" t="s">
        <v>16006</v>
      </c>
      <c r="M3282" t="e">
        <f>VLOOKUP(L3282,lot!$A$3:$E$13372,3,0)</f>
        <v>#N/A</v>
      </c>
    </row>
    <row r="3283" spans="5:13" hidden="1" x14ac:dyDescent="0.25">
      <c r="E3283" t="s">
        <v>16025</v>
      </c>
      <c r="F3283">
        <f t="shared" si="102"/>
        <v>6000</v>
      </c>
      <c r="G3283" s="11">
        <f t="shared" si="103"/>
        <v>6000</v>
      </c>
      <c r="L3283" t="s">
        <v>16025</v>
      </c>
      <c r="M3283" t="e">
        <f>VLOOKUP(L3283,lot!$A$3:$E$13372,3,0)</f>
        <v>#N/A</v>
      </c>
    </row>
    <row r="3284" spans="5:13" hidden="1" x14ac:dyDescent="0.25">
      <c r="E3284" t="s">
        <v>16565</v>
      </c>
      <c r="F3284">
        <f t="shared" si="102"/>
        <v>1200</v>
      </c>
      <c r="G3284" s="11">
        <f t="shared" si="103"/>
        <v>1200</v>
      </c>
      <c r="L3284" t="s">
        <v>16565</v>
      </c>
      <c r="M3284" t="e">
        <f>VLOOKUP(L3284,lot!$A$3:$E$13372,3,0)</f>
        <v>#N/A</v>
      </c>
    </row>
    <row r="3285" spans="5:13" hidden="1" x14ac:dyDescent="0.25">
      <c r="E3285" t="s">
        <v>17252</v>
      </c>
      <c r="F3285">
        <f t="shared" si="102"/>
        <v>70</v>
      </c>
      <c r="G3285" s="11">
        <f t="shared" si="103"/>
        <v>70</v>
      </c>
      <c r="L3285" t="s">
        <v>17252</v>
      </c>
      <c r="M3285" t="e">
        <f>VLOOKUP(L3285,lot!$A$3:$E$13372,3,0)</f>
        <v>#N/A</v>
      </c>
    </row>
    <row r="3286" spans="5:13" hidden="1" x14ac:dyDescent="0.25">
      <c r="E3286" t="s">
        <v>17253</v>
      </c>
      <c r="F3286">
        <f t="shared" si="102"/>
        <v>400</v>
      </c>
      <c r="G3286" s="11">
        <f t="shared" si="103"/>
        <v>400</v>
      </c>
      <c r="L3286" t="s">
        <v>17253</v>
      </c>
      <c r="M3286" t="e">
        <f>VLOOKUP(L3286,lot!$A$3:$E$13372,3,0)</f>
        <v>#N/A</v>
      </c>
    </row>
    <row r="3287" spans="5:13" hidden="1" x14ac:dyDescent="0.25">
      <c r="E3287" t="s">
        <v>17247</v>
      </c>
      <c r="F3287">
        <f t="shared" si="102"/>
        <v>500</v>
      </c>
      <c r="G3287" s="11">
        <f t="shared" si="103"/>
        <v>500</v>
      </c>
      <c r="L3287" t="s">
        <v>17247</v>
      </c>
      <c r="M3287" t="e">
        <f>VLOOKUP(L3287,lot!$A$3:$E$13372,3,0)</f>
        <v>#N/A</v>
      </c>
    </row>
    <row r="3288" spans="5:13" hidden="1" x14ac:dyDescent="0.25">
      <c r="E3288" t="s">
        <v>14851</v>
      </c>
      <c r="F3288">
        <f t="shared" si="102"/>
        <v>12450</v>
      </c>
      <c r="G3288" s="11">
        <f t="shared" si="103"/>
        <v>12450</v>
      </c>
      <c r="L3288" t="s">
        <v>14851</v>
      </c>
      <c r="M3288" t="e">
        <f>VLOOKUP(L3288,lot!$A$3:$E$13372,3,0)</f>
        <v>#N/A</v>
      </c>
    </row>
    <row r="3289" spans="5:13" hidden="1" x14ac:dyDescent="0.25">
      <c r="E3289" t="s">
        <v>15239</v>
      </c>
      <c r="F3289">
        <f t="shared" si="102"/>
        <v>100</v>
      </c>
      <c r="G3289" s="11">
        <f t="shared" si="103"/>
        <v>100</v>
      </c>
      <c r="L3289" t="s">
        <v>15239</v>
      </c>
      <c r="M3289" t="e">
        <f>VLOOKUP(L3289,lot!$A$3:$E$13372,3,0)</f>
        <v>#N/A</v>
      </c>
    </row>
    <row r="3290" spans="5:13" hidden="1" x14ac:dyDescent="0.25">
      <c r="E3290" t="s">
        <v>15246</v>
      </c>
      <c r="F3290">
        <f t="shared" si="102"/>
        <v>100</v>
      </c>
      <c r="G3290" s="11">
        <f t="shared" si="103"/>
        <v>100</v>
      </c>
      <c r="L3290" t="s">
        <v>15246</v>
      </c>
      <c r="M3290" t="e">
        <f>VLOOKUP(L3290,lot!$A$3:$E$13372,3,0)</f>
        <v>#N/A</v>
      </c>
    </row>
    <row r="3291" spans="5:13" hidden="1" x14ac:dyDescent="0.25">
      <c r="E3291" t="s">
        <v>14844</v>
      </c>
      <c r="F3291">
        <f t="shared" si="102"/>
        <v>12930</v>
      </c>
      <c r="G3291" s="11">
        <f t="shared" si="103"/>
        <v>12930</v>
      </c>
      <c r="L3291" t="s">
        <v>14844</v>
      </c>
      <c r="M3291" t="e">
        <f>VLOOKUP(L3291,lot!$A$3:$E$13372,3,0)</f>
        <v>#N/A</v>
      </c>
    </row>
    <row r="3292" spans="5:13" hidden="1" x14ac:dyDescent="0.25">
      <c r="E3292" t="s">
        <v>14690</v>
      </c>
      <c r="F3292">
        <f t="shared" si="102"/>
        <v>5</v>
      </c>
      <c r="G3292" s="11">
        <f t="shared" si="103"/>
        <v>5</v>
      </c>
      <c r="L3292" t="s">
        <v>14690</v>
      </c>
      <c r="M3292" t="e">
        <f>VLOOKUP(L3292,lot!$A$3:$E$13372,3,0)</f>
        <v>#N/A</v>
      </c>
    </row>
    <row r="3293" spans="5:13" hidden="1" x14ac:dyDescent="0.25">
      <c r="E3293" t="s">
        <v>14710</v>
      </c>
      <c r="F3293">
        <f t="shared" si="102"/>
        <v>1720</v>
      </c>
      <c r="G3293" s="11">
        <f t="shared" si="103"/>
        <v>1720</v>
      </c>
      <c r="L3293" t="s">
        <v>14710</v>
      </c>
      <c r="M3293" t="e">
        <f>VLOOKUP(L3293,lot!$A$3:$E$13372,3,0)</f>
        <v>#N/A</v>
      </c>
    </row>
    <row r="3294" spans="5:13" hidden="1" x14ac:dyDescent="0.25">
      <c r="E3294" t="s">
        <v>14859</v>
      </c>
      <c r="F3294">
        <f t="shared" si="102"/>
        <v>500</v>
      </c>
      <c r="G3294" s="11">
        <f t="shared" si="103"/>
        <v>500</v>
      </c>
      <c r="L3294" t="s">
        <v>14859</v>
      </c>
      <c r="M3294" t="e">
        <f>VLOOKUP(L3294,lot!$A$3:$E$13372,3,0)</f>
        <v>#N/A</v>
      </c>
    </row>
    <row r="3295" spans="5:13" hidden="1" x14ac:dyDescent="0.25">
      <c r="E3295" t="s">
        <v>15121</v>
      </c>
      <c r="F3295">
        <f t="shared" si="102"/>
        <v>300</v>
      </c>
      <c r="G3295" s="11">
        <f t="shared" si="103"/>
        <v>300</v>
      </c>
      <c r="L3295" t="s">
        <v>15121</v>
      </c>
      <c r="M3295" t="e">
        <f>VLOOKUP(L3295,lot!$A$3:$E$13372,3,0)</f>
        <v>#N/A</v>
      </c>
    </row>
    <row r="3296" spans="5:13" hidden="1" x14ac:dyDescent="0.25">
      <c r="E3296" t="s">
        <v>15622</v>
      </c>
      <c r="F3296">
        <f t="shared" si="102"/>
        <v>680</v>
      </c>
      <c r="G3296" s="11">
        <f t="shared" si="103"/>
        <v>680</v>
      </c>
      <c r="L3296" t="s">
        <v>15622</v>
      </c>
      <c r="M3296" t="e">
        <f>VLOOKUP(L3296,lot!$A$3:$E$13372,3,0)</f>
        <v>#N/A</v>
      </c>
    </row>
    <row r="3297" spans="5:13" hidden="1" x14ac:dyDescent="0.25">
      <c r="E3297" t="s">
        <v>15621</v>
      </c>
      <c r="F3297">
        <f t="shared" si="102"/>
        <v>520</v>
      </c>
      <c r="G3297" s="11">
        <f t="shared" si="103"/>
        <v>520</v>
      </c>
      <c r="L3297" t="s">
        <v>15621</v>
      </c>
      <c r="M3297" t="e">
        <f>VLOOKUP(L3297,lot!$A$3:$E$13372,3,0)</f>
        <v>#N/A</v>
      </c>
    </row>
    <row r="3298" spans="5:13" hidden="1" x14ac:dyDescent="0.25">
      <c r="E3298" t="s">
        <v>15620</v>
      </c>
      <c r="F3298">
        <f t="shared" si="102"/>
        <v>950</v>
      </c>
      <c r="G3298" s="11">
        <f t="shared" si="103"/>
        <v>950</v>
      </c>
      <c r="L3298" t="s">
        <v>15620</v>
      </c>
      <c r="M3298" t="e">
        <f>VLOOKUP(L3298,lot!$A$3:$E$13372,3,0)</f>
        <v>#N/A</v>
      </c>
    </row>
    <row r="3299" spans="5:13" hidden="1" x14ac:dyDescent="0.25">
      <c r="E3299" t="s">
        <v>16177</v>
      </c>
      <c r="F3299">
        <f t="shared" si="102"/>
        <v>200</v>
      </c>
      <c r="G3299" s="11">
        <f t="shared" si="103"/>
        <v>200</v>
      </c>
      <c r="L3299" t="s">
        <v>16177</v>
      </c>
      <c r="M3299" t="e">
        <f>VLOOKUP(L3299,lot!$A$3:$E$13372,3,0)</f>
        <v>#N/A</v>
      </c>
    </row>
    <row r="3300" spans="5:13" hidden="1" x14ac:dyDescent="0.25">
      <c r="E3300" t="s">
        <v>16352</v>
      </c>
      <c r="F3300">
        <f t="shared" si="102"/>
        <v>18087</v>
      </c>
      <c r="G3300" s="11">
        <f t="shared" si="103"/>
        <v>18087</v>
      </c>
      <c r="L3300" t="s">
        <v>16352</v>
      </c>
      <c r="M3300" t="e">
        <f>VLOOKUP(L3300,lot!$A$3:$E$13372,3,0)</f>
        <v>#N/A</v>
      </c>
    </row>
    <row r="3301" spans="5:13" hidden="1" x14ac:dyDescent="0.25">
      <c r="E3301" t="s">
        <v>16353</v>
      </c>
      <c r="F3301">
        <f t="shared" si="102"/>
        <v>800</v>
      </c>
      <c r="G3301" s="11">
        <f t="shared" si="103"/>
        <v>800</v>
      </c>
      <c r="L3301" t="s">
        <v>16353</v>
      </c>
      <c r="M3301" t="e">
        <f>VLOOKUP(L3301,lot!$A$3:$E$13372,3,0)</f>
        <v>#N/A</v>
      </c>
    </row>
    <row r="3302" spans="5:13" hidden="1" x14ac:dyDescent="0.25">
      <c r="E3302" t="s">
        <v>16354</v>
      </c>
      <c r="F3302">
        <f t="shared" si="102"/>
        <v>6560</v>
      </c>
      <c r="G3302" s="11">
        <f t="shared" si="103"/>
        <v>6560</v>
      </c>
      <c r="L3302" t="s">
        <v>16354</v>
      </c>
      <c r="M3302" t="e">
        <f>VLOOKUP(L3302,lot!$A$3:$E$13372,3,0)</f>
        <v>#N/A</v>
      </c>
    </row>
    <row r="3303" spans="5:13" hidden="1" x14ac:dyDescent="0.25">
      <c r="E3303" t="s">
        <v>16355</v>
      </c>
      <c r="F3303">
        <f t="shared" si="102"/>
        <v>40</v>
      </c>
      <c r="G3303" s="11">
        <f t="shared" si="103"/>
        <v>40</v>
      </c>
      <c r="L3303" t="s">
        <v>16355</v>
      </c>
      <c r="M3303" t="e">
        <f>VLOOKUP(L3303,lot!$A$3:$E$13372,3,0)</f>
        <v>#N/A</v>
      </c>
    </row>
    <row r="3304" spans="5:13" hidden="1" x14ac:dyDescent="0.25">
      <c r="E3304" t="s">
        <v>14383</v>
      </c>
      <c r="F3304">
        <f t="shared" si="102"/>
        <v>500</v>
      </c>
      <c r="G3304" s="11">
        <f t="shared" si="103"/>
        <v>500</v>
      </c>
      <c r="L3304" t="s">
        <v>14383</v>
      </c>
      <c r="M3304" t="e">
        <f>VLOOKUP(L3304,lot!$A$3:$E$13372,3,0)</f>
        <v>#N/A</v>
      </c>
    </row>
    <row r="3305" spans="5:13" hidden="1" x14ac:dyDescent="0.25">
      <c r="E3305" t="s">
        <v>16908</v>
      </c>
      <c r="F3305">
        <f t="shared" si="102"/>
        <v>1040</v>
      </c>
      <c r="G3305" s="11">
        <f t="shared" si="103"/>
        <v>1040</v>
      </c>
      <c r="L3305" t="s">
        <v>16908</v>
      </c>
      <c r="M3305" t="e">
        <f>VLOOKUP(L3305,lot!$A$3:$E$13372,3,0)</f>
        <v>#N/A</v>
      </c>
    </row>
    <row r="3306" spans="5:13" hidden="1" x14ac:dyDescent="0.25">
      <c r="E3306" t="s">
        <v>16907</v>
      </c>
      <c r="F3306">
        <f t="shared" si="102"/>
        <v>945</v>
      </c>
      <c r="G3306" s="11">
        <f t="shared" si="103"/>
        <v>945</v>
      </c>
      <c r="L3306" t="s">
        <v>16907</v>
      </c>
      <c r="M3306" t="e">
        <f>VLOOKUP(L3306,lot!$A$3:$E$13372,3,0)</f>
        <v>#N/A</v>
      </c>
    </row>
    <row r="3307" spans="5:13" hidden="1" x14ac:dyDescent="0.25">
      <c r="E3307" t="s">
        <v>16905</v>
      </c>
      <c r="F3307">
        <f t="shared" si="102"/>
        <v>8600</v>
      </c>
      <c r="G3307" s="11">
        <f t="shared" si="103"/>
        <v>8600</v>
      </c>
      <c r="L3307" t="s">
        <v>16905</v>
      </c>
      <c r="M3307" t="e">
        <f>VLOOKUP(L3307,lot!$A$3:$E$13372,3,0)</f>
        <v>#N/A</v>
      </c>
    </row>
    <row r="3308" spans="5:13" hidden="1" x14ac:dyDescent="0.25">
      <c r="E3308" t="s">
        <v>16906</v>
      </c>
      <c r="F3308">
        <f t="shared" si="102"/>
        <v>2080</v>
      </c>
      <c r="G3308" s="11">
        <f t="shared" si="103"/>
        <v>2080</v>
      </c>
      <c r="L3308" t="s">
        <v>16906</v>
      </c>
      <c r="M3308" t="e">
        <f>VLOOKUP(L3308,lot!$A$3:$E$13372,3,0)</f>
        <v>#N/A</v>
      </c>
    </row>
    <row r="3309" spans="5:13" hidden="1" x14ac:dyDescent="0.25">
      <c r="E3309" t="s">
        <v>17261</v>
      </c>
      <c r="F3309">
        <f t="shared" si="102"/>
        <v>50</v>
      </c>
      <c r="G3309" s="11">
        <f t="shared" si="103"/>
        <v>50</v>
      </c>
      <c r="L3309" t="s">
        <v>17261</v>
      </c>
      <c r="M3309" t="e">
        <f>VLOOKUP(L3309,lot!$A$3:$E$13372,3,0)</f>
        <v>#N/A</v>
      </c>
    </row>
    <row r="3310" spans="5:13" hidden="1" x14ac:dyDescent="0.25">
      <c r="E3310" t="s">
        <v>17262</v>
      </c>
      <c r="F3310">
        <f t="shared" si="102"/>
        <v>200</v>
      </c>
      <c r="G3310" s="11">
        <f t="shared" si="103"/>
        <v>200</v>
      </c>
      <c r="L3310" t="s">
        <v>17262</v>
      </c>
      <c r="M3310" t="e">
        <f>VLOOKUP(L3310,lot!$A$3:$E$13372,3,0)</f>
        <v>#N/A</v>
      </c>
    </row>
    <row r="3311" spans="5:13" hidden="1" x14ac:dyDescent="0.25">
      <c r="E3311" t="s">
        <v>14633</v>
      </c>
      <c r="F3311">
        <f t="shared" si="102"/>
        <v>2574</v>
      </c>
      <c r="G3311" s="11">
        <f t="shared" si="103"/>
        <v>2574</v>
      </c>
      <c r="L3311" t="s">
        <v>14633</v>
      </c>
      <c r="M3311" t="e">
        <f>VLOOKUP(L3311,lot!$A$3:$E$13372,3,0)</f>
        <v>#N/A</v>
      </c>
    </row>
    <row r="3312" spans="5:13" hidden="1" x14ac:dyDescent="0.25">
      <c r="E3312" t="s">
        <v>15747</v>
      </c>
      <c r="F3312">
        <f t="shared" si="102"/>
        <v>3040</v>
      </c>
      <c r="G3312" s="11">
        <f t="shared" si="103"/>
        <v>3040</v>
      </c>
      <c r="L3312" t="s">
        <v>15747</v>
      </c>
      <c r="M3312" t="e">
        <f>VLOOKUP(L3312,lot!$A$3:$E$13372,3,0)</f>
        <v>#N/A</v>
      </c>
    </row>
    <row r="3313" spans="5:13" hidden="1" x14ac:dyDescent="0.25">
      <c r="E3313" t="s">
        <v>15055</v>
      </c>
      <c r="F3313">
        <f t="shared" si="102"/>
        <v>3</v>
      </c>
      <c r="G3313" s="11">
        <f t="shared" si="103"/>
        <v>3</v>
      </c>
      <c r="L3313" t="s">
        <v>15055</v>
      </c>
      <c r="M3313" t="e">
        <f>VLOOKUP(L3313,lot!$A$3:$E$13372,3,0)</f>
        <v>#N/A</v>
      </c>
    </row>
    <row r="3314" spans="5:13" hidden="1" x14ac:dyDescent="0.25">
      <c r="E3314" t="s">
        <v>15054</v>
      </c>
      <c r="F3314">
        <f t="shared" si="102"/>
        <v>194</v>
      </c>
      <c r="G3314" s="11">
        <f t="shared" si="103"/>
        <v>194</v>
      </c>
      <c r="L3314" t="s">
        <v>15054</v>
      </c>
      <c r="M3314" t="e">
        <f>VLOOKUP(L3314,lot!$A$3:$E$13372,3,0)</f>
        <v>#N/A</v>
      </c>
    </row>
    <row r="3315" spans="5:13" hidden="1" x14ac:dyDescent="0.25">
      <c r="E3315" t="s">
        <v>16856</v>
      </c>
      <c r="F3315">
        <f t="shared" si="102"/>
        <v>696</v>
      </c>
      <c r="G3315" s="11">
        <f t="shared" si="103"/>
        <v>696</v>
      </c>
      <c r="L3315" t="s">
        <v>16856</v>
      </c>
      <c r="M3315" t="e">
        <f>VLOOKUP(L3315,lot!$A$3:$E$13372,3,0)</f>
        <v>#N/A</v>
      </c>
    </row>
    <row r="3316" spans="5:13" hidden="1" x14ac:dyDescent="0.25">
      <c r="E3316" t="s">
        <v>17089</v>
      </c>
      <c r="F3316">
        <f t="shared" si="102"/>
        <v>1800</v>
      </c>
      <c r="G3316" s="11">
        <f t="shared" si="103"/>
        <v>1800</v>
      </c>
      <c r="L3316" t="s">
        <v>17089</v>
      </c>
      <c r="M3316" t="e">
        <f>VLOOKUP(L3316,lot!$A$3:$E$13372,3,0)</f>
        <v>#N/A</v>
      </c>
    </row>
    <row r="3317" spans="5:13" hidden="1" x14ac:dyDescent="0.25">
      <c r="E3317" t="s">
        <v>16099</v>
      </c>
      <c r="F3317">
        <f t="shared" si="102"/>
        <v>829</v>
      </c>
      <c r="G3317" s="11">
        <f t="shared" si="103"/>
        <v>829</v>
      </c>
      <c r="L3317" t="s">
        <v>16099</v>
      </c>
      <c r="M3317" t="e">
        <f>VLOOKUP(L3317,lot!$A$3:$E$13372,3,0)</f>
        <v>#N/A</v>
      </c>
    </row>
    <row r="3318" spans="5:13" hidden="1" x14ac:dyDescent="0.25">
      <c r="E3318" t="s">
        <v>16098</v>
      </c>
      <c r="F3318">
        <f t="shared" si="102"/>
        <v>360</v>
      </c>
      <c r="G3318" s="11">
        <f t="shared" si="103"/>
        <v>360</v>
      </c>
      <c r="L3318" t="s">
        <v>16098</v>
      </c>
      <c r="M3318" t="e">
        <f>VLOOKUP(L3318,lot!$A$3:$E$13372,3,0)</f>
        <v>#N/A</v>
      </c>
    </row>
    <row r="3319" spans="5:13" hidden="1" x14ac:dyDescent="0.25">
      <c r="E3319" t="s">
        <v>16104</v>
      </c>
      <c r="F3319">
        <f t="shared" si="102"/>
        <v>148</v>
      </c>
      <c r="G3319" s="11">
        <f t="shared" si="103"/>
        <v>148</v>
      </c>
      <c r="L3319" t="s">
        <v>16104</v>
      </c>
      <c r="M3319" t="e">
        <f>VLOOKUP(L3319,lot!$A$3:$E$13372,3,0)</f>
        <v>#N/A</v>
      </c>
    </row>
    <row r="3320" spans="5:13" hidden="1" x14ac:dyDescent="0.25">
      <c r="E3320" t="s">
        <v>14363</v>
      </c>
      <c r="F3320">
        <f t="shared" si="102"/>
        <v>15</v>
      </c>
      <c r="G3320" s="11">
        <f t="shared" si="103"/>
        <v>15</v>
      </c>
      <c r="L3320" t="s">
        <v>14363</v>
      </c>
      <c r="M3320" t="e">
        <f>VLOOKUP(L3320,lot!$A$3:$E$13372,3,0)</f>
        <v>#N/A</v>
      </c>
    </row>
    <row r="3321" spans="5:13" hidden="1" x14ac:dyDescent="0.25">
      <c r="E3321" t="s">
        <v>16101</v>
      </c>
      <c r="F3321">
        <f t="shared" si="102"/>
        <v>2</v>
      </c>
      <c r="G3321" s="11">
        <f t="shared" si="103"/>
        <v>2</v>
      </c>
      <c r="L3321" t="s">
        <v>16101</v>
      </c>
      <c r="M3321" t="e">
        <f>VLOOKUP(L3321,lot!$A$3:$E$13372,3,0)</f>
        <v>#N/A</v>
      </c>
    </row>
    <row r="3322" spans="5:13" hidden="1" x14ac:dyDescent="0.25">
      <c r="E3322" t="s">
        <v>16102</v>
      </c>
      <c r="F3322">
        <f t="shared" si="102"/>
        <v>720</v>
      </c>
      <c r="G3322" s="11">
        <f t="shared" si="103"/>
        <v>720</v>
      </c>
      <c r="L3322" t="s">
        <v>16102</v>
      </c>
      <c r="M3322" t="e">
        <f>VLOOKUP(L3322,lot!$A$3:$E$13372,3,0)</f>
        <v>#N/A</v>
      </c>
    </row>
    <row r="3323" spans="5:13" hidden="1" x14ac:dyDescent="0.25">
      <c r="E3323" t="s">
        <v>16100</v>
      </c>
      <c r="F3323">
        <f t="shared" si="102"/>
        <v>478</v>
      </c>
      <c r="G3323" s="11">
        <f t="shared" si="103"/>
        <v>478</v>
      </c>
      <c r="L3323" t="s">
        <v>16100</v>
      </c>
      <c r="M3323" t="e">
        <f>VLOOKUP(L3323,lot!$A$3:$E$13372,3,0)</f>
        <v>#N/A</v>
      </c>
    </row>
    <row r="3324" spans="5:13" hidden="1" x14ac:dyDescent="0.25">
      <c r="E3324" t="s">
        <v>15058</v>
      </c>
      <c r="F3324">
        <f t="shared" si="102"/>
        <v>196</v>
      </c>
      <c r="G3324" s="11">
        <f t="shared" si="103"/>
        <v>196</v>
      </c>
      <c r="L3324" t="s">
        <v>15058</v>
      </c>
      <c r="M3324" t="e">
        <f>VLOOKUP(L3324,lot!$A$3:$E$13372,3,0)</f>
        <v>#N/A</v>
      </c>
    </row>
    <row r="3325" spans="5:13" hidden="1" x14ac:dyDescent="0.25">
      <c r="E3325" t="s">
        <v>15049</v>
      </c>
      <c r="F3325" t="e">
        <f t="shared" si="102"/>
        <v>#N/A</v>
      </c>
      <c r="G3325" s="11" t="str">
        <f t="shared" si="103"/>
        <v>0</v>
      </c>
      <c r="L3325" t="s">
        <v>15049</v>
      </c>
      <c r="M3325" t="e">
        <f>VLOOKUP(L3325,lot!$A$3:$E$13372,3,0)</f>
        <v>#N/A</v>
      </c>
    </row>
    <row r="3326" spans="5:13" hidden="1" x14ac:dyDescent="0.25">
      <c r="E3326" t="s">
        <v>16949</v>
      </c>
      <c r="F3326">
        <f t="shared" si="102"/>
        <v>1200</v>
      </c>
      <c r="G3326" s="11">
        <f t="shared" si="103"/>
        <v>1200</v>
      </c>
      <c r="L3326" t="s">
        <v>16949</v>
      </c>
      <c r="M3326" t="e">
        <f>VLOOKUP(L3326,lot!$A$3:$E$13372,3,0)</f>
        <v>#N/A</v>
      </c>
    </row>
    <row r="3327" spans="5:13" hidden="1" x14ac:dyDescent="0.25">
      <c r="E3327" t="s">
        <v>17059</v>
      </c>
      <c r="F3327">
        <f t="shared" si="102"/>
        <v>468</v>
      </c>
      <c r="G3327" s="11">
        <f t="shared" si="103"/>
        <v>468</v>
      </c>
      <c r="L3327" t="s">
        <v>17059</v>
      </c>
      <c r="M3327" t="e">
        <f>VLOOKUP(L3327,lot!$A$3:$E$13372,3,0)</f>
        <v>#N/A</v>
      </c>
    </row>
    <row r="3328" spans="5:13" hidden="1" x14ac:dyDescent="0.25">
      <c r="E3328" t="s">
        <v>17060</v>
      </c>
      <c r="F3328">
        <f t="shared" si="102"/>
        <v>137</v>
      </c>
      <c r="G3328" s="11">
        <f t="shared" si="103"/>
        <v>137</v>
      </c>
      <c r="L3328" t="s">
        <v>17060</v>
      </c>
      <c r="M3328" t="e">
        <f>VLOOKUP(L3328,lot!$A$3:$E$13372,3,0)</f>
        <v>#N/A</v>
      </c>
    </row>
    <row r="3329" spans="5:13" hidden="1" x14ac:dyDescent="0.25">
      <c r="E3329" t="s">
        <v>15773</v>
      </c>
      <c r="F3329">
        <f t="shared" si="102"/>
        <v>9</v>
      </c>
      <c r="G3329" s="11">
        <f t="shared" si="103"/>
        <v>9</v>
      </c>
      <c r="L3329" t="s">
        <v>15773</v>
      </c>
      <c r="M3329" t="e">
        <f>VLOOKUP(L3329,lot!$A$3:$E$13372,3,0)</f>
        <v>#N/A</v>
      </c>
    </row>
    <row r="3330" spans="5:13" hidden="1" x14ac:dyDescent="0.25">
      <c r="E3330" t="s">
        <v>15776</v>
      </c>
      <c r="F3330">
        <f t="shared" si="102"/>
        <v>2000</v>
      </c>
      <c r="G3330" s="11">
        <f t="shared" si="103"/>
        <v>2000</v>
      </c>
      <c r="L3330" t="s">
        <v>15776</v>
      </c>
      <c r="M3330" t="e">
        <f>VLOOKUP(L3330,lot!$A$3:$E$13372,3,0)</f>
        <v>#N/A</v>
      </c>
    </row>
    <row r="3331" spans="5:13" hidden="1" x14ac:dyDescent="0.25">
      <c r="E3331" t="s">
        <v>15703</v>
      </c>
      <c r="F3331">
        <f t="shared" ref="F3331:F3394" si="104">VLOOKUP(E3331,$B$2:$C$1866,2,0)</f>
        <v>67</v>
      </c>
      <c r="G3331" s="11">
        <f t="shared" ref="G3331:G3394" si="105">IF(ISNA(F3331),"0",F3331)</f>
        <v>67</v>
      </c>
      <c r="L3331" t="s">
        <v>15703</v>
      </c>
      <c r="M3331" t="e">
        <f>VLOOKUP(L3331,lot!$A$3:$E$13372,3,0)</f>
        <v>#N/A</v>
      </c>
    </row>
    <row r="3332" spans="5:13" hidden="1" x14ac:dyDescent="0.25">
      <c r="E3332" t="s">
        <v>15705</v>
      </c>
      <c r="F3332">
        <f t="shared" si="104"/>
        <v>690</v>
      </c>
      <c r="G3332" s="11">
        <f t="shared" si="105"/>
        <v>690</v>
      </c>
      <c r="L3332" t="s">
        <v>15705</v>
      </c>
      <c r="M3332" t="e">
        <f>VLOOKUP(L3332,lot!$A$3:$E$13372,3,0)</f>
        <v>#N/A</v>
      </c>
    </row>
    <row r="3333" spans="5:13" hidden="1" x14ac:dyDescent="0.25">
      <c r="E3333" t="s">
        <v>15707</v>
      </c>
      <c r="F3333">
        <f t="shared" si="104"/>
        <v>55</v>
      </c>
      <c r="G3333" s="11">
        <f t="shared" si="105"/>
        <v>55</v>
      </c>
      <c r="L3333" t="s">
        <v>15707</v>
      </c>
      <c r="M3333" t="e">
        <f>VLOOKUP(L3333,lot!$A$3:$E$13372,3,0)</f>
        <v>#N/A</v>
      </c>
    </row>
    <row r="3334" spans="5:13" hidden="1" x14ac:dyDescent="0.25">
      <c r="E3334" t="s">
        <v>15697</v>
      </c>
      <c r="F3334">
        <f t="shared" si="104"/>
        <v>107</v>
      </c>
      <c r="G3334" s="11">
        <f t="shared" si="105"/>
        <v>107</v>
      </c>
      <c r="L3334" t="s">
        <v>15697</v>
      </c>
      <c r="M3334" t="e">
        <f>VLOOKUP(L3334,lot!$A$3:$E$13372,3,0)</f>
        <v>#N/A</v>
      </c>
    </row>
    <row r="3335" spans="5:13" hidden="1" x14ac:dyDescent="0.25">
      <c r="E3335" t="s">
        <v>15700</v>
      </c>
      <c r="F3335">
        <f t="shared" si="104"/>
        <v>2000</v>
      </c>
      <c r="G3335" s="11">
        <f t="shared" si="105"/>
        <v>2000</v>
      </c>
      <c r="L3335" t="s">
        <v>15700</v>
      </c>
      <c r="M3335" t="e">
        <f>VLOOKUP(L3335,lot!$A$3:$E$13372,3,0)</f>
        <v>#N/A</v>
      </c>
    </row>
    <row r="3336" spans="5:13" hidden="1" x14ac:dyDescent="0.25">
      <c r="E3336" t="s">
        <v>15693</v>
      </c>
      <c r="F3336">
        <f t="shared" si="104"/>
        <v>2220</v>
      </c>
      <c r="G3336" s="11">
        <f t="shared" si="105"/>
        <v>2220</v>
      </c>
      <c r="L3336" t="s">
        <v>15693</v>
      </c>
      <c r="M3336" t="e">
        <f>VLOOKUP(L3336,lot!$A$3:$E$13372,3,0)</f>
        <v>#N/A</v>
      </c>
    </row>
    <row r="3337" spans="5:13" hidden="1" x14ac:dyDescent="0.25">
      <c r="E3337" t="s">
        <v>15694</v>
      </c>
      <c r="F3337">
        <f t="shared" si="104"/>
        <v>75</v>
      </c>
      <c r="G3337" s="11">
        <f t="shared" si="105"/>
        <v>75</v>
      </c>
      <c r="L3337" t="s">
        <v>15694</v>
      </c>
      <c r="M3337" t="e">
        <f>VLOOKUP(L3337,lot!$A$3:$E$13372,3,0)</f>
        <v>#N/A</v>
      </c>
    </row>
    <row r="3338" spans="5:13" hidden="1" x14ac:dyDescent="0.25">
      <c r="E3338" t="s">
        <v>15696</v>
      </c>
      <c r="F3338">
        <f t="shared" si="104"/>
        <v>800</v>
      </c>
      <c r="G3338" s="11">
        <f t="shared" si="105"/>
        <v>800</v>
      </c>
      <c r="L3338" t="s">
        <v>15696</v>
      </c>
      <c r="M3338" t="e">
        <f>VLOOKUP(L3338,lot!$A$3:$E$13372,3,0)</f>
        <v>#N/A</v>
      </c>
    </row>
    <row r="3339" spans="5:13" hidden="1" x14ac:dyDescent="0.25">
      <c r="E3339" t="s">
        <v>16945</v>
      </c>
      <c r="F3339">
        <f t="shared" si="104"/>
        <v>1999</v>
      </c>
      <c r="G3339" s="11">
        <f t="shared" si="105"/>
        <v>1999</v>
      </c>
      <c r="L3339" t="s">
        <v>16945</v>
      </c>
      <c r="M3339" t="e">
        <f>VLOOKUP(L3339,lot!$A$3:$E$13372,3,0)</f>
        <v>#N/A</v>
      </c>
    </row>
    <row r="3340" spans="5:13" hidden="1" x14ac:dyDescent="0.25">
      <c r="E3340" t="s">
        <v>14561</v>
      </c>
      <c r="F3340">
        <f t="shared" si="104"/>
        <v>2280</v>
      </c>
      <c r="G3340" s="11">
        <f t="shared" si="105"/>
        <v>2280</v>
      </c>
      <c r="L3340" t="s">
        <v>14561</v>
      </c>
      <c r="M3340" t="e">
        <f>VLOOKUP(L3340,lot!$A$3:$E$13372,3,0)</f>
        <v>#N/A</v>
      </c>
    </row>
    <row r="3341" spans="5:13" hidden="1" x14ac:dyDescent="0.25">
      <c r="E3341" t="s">
        <v>16946</v>
      </c>
      <c r="F3341">
        <f t="shared" si="104"/>
        <v>1080</v>
      </c>
      <c r="G3341" s="11">
        <f t="shared" si="105"/>
        <v>1080</v>
      </c>
      <c r="L3341" t="s">
        <v>16946</v>
      </c>
      <c r="M3341" t="e">
        <f>VLOOKUP(L3341,lot!$A$3:$E$13372,3,0)</f>
        <v>#N/A</v>
      </c>
    </row>
    <row r="3342" spans="5:13" hidden="1" x14ac:dyDescent="0.25">
      <c r="E3342" t="s">
        <v>14562</v>
      </c>
      <c r="F3342">
        <f t="shared" si="104"/>
        <v>1200</v>
      </c>
      <c r="G3342" s="11">
        <f t="shared" si="105"/>
        <v>1200</v>
      </c>
      <c r="L3342" t="s">
        <v>14562</v>
      </c>
      <c r="M3342" t="e">
        <f>VLOOKUP(L3342,lot!$A$3:$E$13372,3,0)</f>
        <v>#N/A</v>
      </c>
    </row>
    <row r="3343" spans="5:13" hidden="1" x14ac:dyDescent="0.25">
      <c r="E3343" t="s">
        <v>16947</v>
      </c>
      <c r="F3343">
        <f t="shared" si="104"/>
        <v>2951</v>
      </c>
      <c r="G3343" s="11">
        <f t="shared" si="105"/>
        <v>2951</v>
      </c>
      <c r="L3343" t="s">
        <v>16947</v>
      </c>
      <c r="M3343" t="e">
        <f>VLOOKUP(L3343,lot!$A$3:$E$13372,3,0)</f>
        <v>#N/A</v>
      </c>
    </row>
    <row r="3344" spans="5:13" hidden="1" x14ac:dyDescent="0.25">
      <c r="E3344" t="s">
        <v>17068</v>
      </c>
      <c r="F3344">
        <f t="shared" si="104"/>
        <v>960</v>
      </c>
      <c r="G3344" s="11">
        <f t="shared" si="105"/>
        <v>960</v>
      </c>
      <c r="L3344" t="s">
        <v>17068</v>
      </c>
      <c r="M3344" t="e">
        <f>VLOOKUP(L3344,lot!$A$3:$E$13372,3,0)</f>
        <v>#N/A</v>
      </c>
    </row>
    <row r="3345" spans="5:13" hidden="1" x14ac:dyDescent="0.25">
      <c r="E3345" t="s">
        <v>15712</v>
      </c>
      <c r="F3345">
        <f t="shared" si="104"/>
        <v>8</v>
      </c>
      <c r="G3345" s="11">
        <f t="shared" si="105"/>
        <v>8</v>
      </c>
      <c r="L3345" t="s">
        <v>15712</v>
      </c>
      <c r="M3345" t="e">
        <f>VLOOKUP(L3345,lot!$A$3:$E$13372,3,0)</f>
        <v>#N/A</v>
      </c>
    </row>
    <row r="3346" spans="5:13" hidden="1" x14ac:dyDescent="0.25">
      <c r="E3346" t="s">
        <v>15713</v>
      </c>
      <c r="F3346">
        <f t="shared" si="104"/>
        <v>82</v>
      </c>
      <c r="G3346" s="11">
        <f t="shared" si="105"/>
        <v>82</v>
      </c>
      <c r="L3346" t="s">
        <v>15713</v>
      </c>
      <c r="M3346" t="e">
        <f>VLOOKUP(L3346,lot!$A$3:$E$13372,3,0)</f>
        <v>#N/A</v>
      </c>
    </row>
    <row r="3347" spans="5:13" hidden="1" x14ac:dyDescent="0.25">
      <c r="E3347" t="s">
        <v>15714</v>
      </c>
      <c r="F3347">
        <f t="shared" si="104"/>
        <v>5</v>
      </c>
      <c r="G3347" s="11">
        <f t="shared" si="105"/>
        <v>5</v>
      </c>
      <c r="L3347" t="s">
        <v>15714</v>
      </c>
      <c r="M3347" t="e">
        <f>VLOOKUP(L3347,lot!$A$3:$E$13372,3,0)</f>
        <v>#N/A</v>
      </c>
    </row>
    <row r="3348" spans="5:13" hidden="1" x14ac:dyDescent="0.25">
      <c r="E3348" t="s">
        <v>15716</v>
      </c>
      <c r="F3348">
        <f t="shared" si="104"/>
        <v>141</v>
      </c>
      <c r="G3348" s="11">
        <f t="shared" si="105"/>
        <v>141</v>
      </c>
      <c r="L3348" t="s">
        <v>15716</v>
      </c>
      <c r="M3348" t="e">
        <f>VLOOKUP(L3348,lot!$A$3:$E$13372,3,0)</f>
        <v>#N/A</v>
      </c>
    </row>
    <row r="3349" spans="5:13" hidden="1" x14ac:dyDescent="0.25">
      <c r="E3349" t="s">
        <v>15715</v>
      </c>
      <c r="F3349">
        <f t="shared" si="104"/>
        <v>14</v>
      </c>
      <c r="G3349" s="11">
        <f t="shared" si="105"/>
        <v>14</v>
      </c>
      <c r="L3349" t="s">
        <v>15715</v>
      </c>
      <c r="M3349" t="e">
        <f>VLOOKUP(L3349,lot!$A$3:$E$13372,3,0)</f>
        <v>#N/A</v>
      </c>
    </row>
    <row r="3350" spans="5:13" hidden="1" x14ac:dyDescent="0.25">
      <c r="E3350" t="s">
        <v>15791</v>
      </c>
      <c r="F3350">
        <f t="shared" si="104"/>
        <v>240</v>
      </c>
      <c r="G3350" s="11">
        <f t="shared" si="105"/>
        <v>240</v>
      </c>
      <c r="L3350" t="s">
        <v>15791</v>
      </c>
      <c r="M3350" t="e">
        <f>VLOOKUP(L3350,lot!$A$3:$E$13372,3,0)</f>
        <v>#N/A</v>
      </c>
    </row>
    <row r="3351" spans="5:13" hidden="1" x14ac:dyDescent="0.25">
      <c r="E3351" t="s">
        <v>16471</v>
      </c>
      <c r="F3351" t="e">
        <f t="shared" si="104"/>
        <v>#N/A</v>
      </c>
      <c r="G3351" s="11" t="str">
        <f t="shared" si="105"/>
        <v>0</v>
      </c>
      <c r="L3351" t="s">
        <v>16471</v>
      </c>
      <c r="M3351" t="e">
        <f>VLOOKUP(L3351,lot!$A$3:$E$13372,3,0)</f>
        <v>#N/A</v>
      </c>
    </row>
    <row r="3352" spans="5:13" hidden="1" x14ac:dyDescent="0.25">
      <c r="E3352" t="s">
        <v>16469</v>
      </c>
      <c r="F3352">
        <f t="shared" si="104"/>
        <v>2135</v>
      </c>
      <c r="G3352" s="11">
        <f t="shared" si="105"/>
        <v>2135</v>
      </c>
      <c r="L3352" t="s">
        <v>16469</v>
      </c>
      <c r="M3352" t="e">
        <f>VLOOKUP(L3352,lot!$A$3:$E$13372,3,0)</f>
        <v>#N/A</v>
      </c>
    </row>
    <row r="3353" spans="5:13" hidden="1" x14ac:dyDescent="0.25">
      <c r="E3353" t="s">
        <v>16470</v>
      </c>
      <c r="F3353">
        <f t="shared" si="104"/>
        <v>1440</v>
      </c>
      <c r="G3353" s="11">
        <f t="shared" si="105"/>
        <v>1440</v>
      </c>
      <c r="L3353" t="s">
        <v>16470</v>
      </c>
      <c r="M3353" t="e">
        <f>VLOOKUP(L3353,lot!$A$3:$E$13372,3,0)</f>
        <v>#N/A</v>
      </c>
    </row>
    <row r="3354" spans="5:13" hidden="1" x14ac:dyDescent="0.25">
      <c r="E3354" t="s">
        <v>16943</v>
      </c>
      <c r="F3354">
        <f t="shared" si="104"/>
        <v>70</v>
      </c>
      <c r="G3354" s="11">
        <f t="shared" si="105"/>
        <v>70</v>
      </c>
      <c r="L3354" t="s">
        <v>16943</v>
      </c>
      <c r="M3354" t="e">
        <f>VLOOKUP(L3354,lot!$A$3:$E$13372,3,0)</f>
        <v>#N/A</v>
      </c>
    </row>
    <row r="3355" spans="5:13" hidden="1" x14ac:dyDescent="0.25">
      <c r="E3355" t="s">
        <v>15060</v>
      </c>
      <c r="F3355">
        <f t="shared" si="104"/>
        <v>83</v>
      </c>
      <c r="G3355" s="11">
        <f t="shared" si="105"/>
        <v>83</v>
      </c>
      <c r="L3355" t="s">
        <v>15060</v>
      </c>
      <c r="M3355" t="e">
        <f>VLOOKUP(L3355,lot!$A$3:$E$13372,3,0)</f>
        <v>#N/A</v>
      </c>
    </row>
    <row r="3356" spans="5:13" hidden="1" x14ac:dyDescent="0.25">
      <c r="E3356" t="s">
        <v>15061</v>
      </c>
      <c r="F3356">
        <f t="shared" si="104"/>
        <v>37</v>
      </c>
      <c r="G3356" s="11">
        <f t="shared" si="105"/>
        <v>37</v>
      </c>
      <c r="L3356" t="s">
        <v>15061</v>
      </c>
      <c r="M3356" t="e">
        <f>VLOOKUP(L3356,lot!$A$3:$E$13372,3,0)</f>
        <v>#N/A</v>
      </c>
    </row>
    <row r="3357" spans="5:13" hidden="1" x14ac:dyDescent="0.25">
      <c r="E3357" t="s">
        <v>15402</v>
      </c>
      <c r="F3357" t="e">
        <f t="shared" si="104"/>
        <v>#N/A</v>
      </c>
      <c r="G3357" s="11" t="str">
        <f t="shared" si="105"/>
        <v>0</v>
      </c>
      <c r="L3357" t="s">
        <v>15402</v>
      </c>
      <c r="M3357" t="e">
        <f>VLOOKUP(L3357,lot!$A$3:$E$13372,3,0)</f>
        <v>#N/A</v>
      </c>
    </row>
    <row r="3358" spans="5:13" hidden="1" x14ac:dyDescent="0.25">
      <c r="E3358" t="s">
        <v>15635</v>
      </c>
      <c r="F3358">
        <f t="shared" si="104"/>
        <v>2000</v>
      </c>
      <c r="G3358" s="11">
        <f t="shared" si="105"/>
        <v>2000</v>
      </c>
      <c r="L3358" t="s">
        <v>15635</v>
      </c>
      <c r="M3358" t="e">
        <f>VLOOKUP(L3358,lot!$A$3:$E$13372,3,0)</f>
        <v>#N/A</v>
      </c>
    </row>
    <row r="3359" spans="5:13" hidden="1" x14ac:dyDescent="0.25">
      <c r="E3359" t="s">
        <v>15505</v>
      </c>
      <c r="F3359">
        <f t="shared" si="104"/>
        <v>1728</v>
      </c>
      <c r="G3359" s="11">
        <f t="shared" si="105"/>
        <v>1728</v>
      </c>
      <c r="L3359" t="s">
        <v>15505</v>
      </c>
      <c r="M3359" t="e">
        <f>VLOOKUP(L3359,lot!$A$3:$E$13372,3,0)</f>
        <v>#N/A</v>
      </c>
    </row>
    <row r="3360" spans="5:13" hidden="1" x14ac:dyDescent="0.25">
      <c r="E3360" t="s">
        <v>14480</v>
      </c>
      <c r="F3360">
        <f t="shared" si="104"/>
        <v>2</v>
      </c>
      <c r="G3360" s="11">
        <f t="shared" si="105"/>
        <v>2</v>
      </c>
      <c r="L3360" t="s">
        <v>14480</v>
      </c>
      <c r="M3360" t="e">
        <f>VLOOKUP(L3360,lot!$A$3:$E$13372,3,0)</f>
        <v>#N/A</v>
      </c>
    </row>
    <row r="3361" spans="5:13" hidden="1" x14ac:dyDescent="0.25">
      <c r="E3361" t="s">
        <v>14454</v>
      </c>
      <c r="F3361">
        <f t="shared" si="104"/>
        <v>992</v>
      </c>
      <c r="G3361" s="11">
        <f t="shared" si="105"/>
        <v>992</v>
      </c>
      <c r="L3361" t="s">
        <v>14454</v>
      </c>
      <c r="M3361" t="e">
        <f>VLOOKUP(L3361,lot!$A$3:$E$13372,3,0)</f>
        <v>#N/A</v>
      </c>
    </row>
    <row r="3362" spans="5:13" hidden="1" x14ac:dyDescent="0.25">
      <c r="E3362" t="s">
        <v>15130</v>
      </c>
      <c r="F3362">
        <f t="shared" si="104"/>
        <v>1320</v>
      </c>
      <c r="G3362" s="11">
        <f t="shared" si="105"/>
        <v>1320</v>
      </c>
      <c r="L3362" t="s">
        <v>15130</v>
      </c>
      <c r="M3362" t="e">
        <f>VLOOKUP(L3362,lot!$A$3:$E$13372,3,0)</f>
        <v>#N/A</v>
      </c>
    </row>
    <row r="3363" spans="5:13" hidden="1" x14ac:dyDescent="0.25">
      <c r="E3363" t="s">
        <v>17214</v>
      </c>
      <c r="F3363">
        <f t="shared" si="104"/>
        <v>34600</v>
      </c>
      <c r="G3363" s="11">
        <f t="shared" si="105"/>
        <v>34600</v>
      </c>
      <c r="L3363" t="s">
        <v>17214</v>
      </c>
      <c r="M3363" t="e">
        <f>VLOOKUP(L3363,lot!$A$3:$E$13372,3,0)</f>
        <v>#N/A</v>
      </c>
    </row>
    <row r="3364" spans="5:13" hidden="1" x14ac:dyDescent="0.25">
      <c r="E3364" t="s">
        <v>15601</v>
      </c>
      <c r="F3364">
        <f t="shared" si="104"/>
        <v>5350</v>
      </c>
      <c r="G3364" s="11">
        <f t="shared" si="105"/>
        <v>5350</v>
      </c>
      <c r="L3364" t="s">
        <v>15601</v>
      </c>
      <c r="M3364" t="e">
        <f>VLOOKUP(L3364,lot!$A$3:$E$13372,3,0)</f>
        <v>#N/A</v>
      </c>
    </row>
    <row r="3365" spans="5:13" hidden="1" x14ac:dyDescent="0.25">
      <c r="E3365" t="s">
        <v>14624</v>
      </c>
      <c r="F3365">
        <f t="shared" si="104"/>
        <v>12000</v>
      </c>
      <c r="G3365" s="11">
        <f t="shared" si="105"/>
        <v>12000</v>
      </c>
      <c r="L3365" t="s">
        <v>14624</v>
      </c>
      <c r="M3365" t="e">
        <f>VLOOKUP(L3365,lot!$A$3:$E$13372,3,0)</f>
        <v>#N/A</v>
      </c>
    </row>
    <row r="3366" spans="5:13" hidden="1" x14ac:dyDescent="0.25">
      <c r="E3366" t="s">
        <v>16561</v>
      </c>
      <c r="F3366" t="e">
        <f t="shared" si="104"/>
        <v>#N/A</v>
      </c>
      <c r="G3366" s="11" t="str">
        <f t="shared" si="105"/>
        <v>0</v>
      </c>
      <c r="L3366" t="s">
        <v>16561</v>
      </c>
      <c r="M3366" t="e">
        <f>VLOOKUP(L3366,lot!$A$3:$E$13372,3,0)</f>
        <v>#N/A</v>
      </c>
    </row>
    <row r="3367" spans="5:13" hidden="1" x14ac:dyDescent="0.25">
      <c r="E3367" t="s">
        <v>15807</v>
      </c>
      <c r="F3367">
        <f t="shared" si="104"/>
        <v>220</v>
      </c>
      <c r="G3367" s="11">
        <f t="shared" si="105"/>
        <v>220</v>
      </c>
      <c r="L3367" t="s">
        <v>15807</v>
      </c>
      <c r="M3367" t="e">
        <f>VLOOKUP(L3367,lot!$A$3:$E$13372,3,0)</f>
        <v>#N/A</v>
      </c>
    </row>
    <row r="3368" spans="5:13" x14ac:dyDescent="0.25">
      <c r="E3368" t="s">
        <v>17493</v>
      </c>
      <c r="F3368" t="e">
        <f t="shared" si="104"/>
        <v>#N/A</v>
      </c>
      <c r="G3368" s="11" t="str">
        <f t="shared" si="105"/>
        <v>0</v>
      </c>
      <c r="L3368" t="s">
        <v>17493</v>
      </c>
      <c r="M3368" t="e">
        <f>VLOOKUP(L3368,lot!$A$3:$E$13372,3,0)</f>
        <v>#N/A</v>
      </c>
    </row>
    <row r="3369" spans="5:13" hidden="1" x14ac:dyDescent="0.25">
      <c r="E3369" t="s">
        <v>15006</v>
      </c>
      <c r="F3369">
        <f t="shared" si="104"/>
        <v>560</v>
      </c>
      <c r="G3369" s="11">
        <f t="shared" si="105"/>
        <v>560</v>
      </c>
      <c r="L3369" t="s">
        <v>15006</v>
      </c>
      <c r="M3369" t="e">
        <f>VLOOKUP(L3369,lot!$A$3:$E$13372,3,0)</f>
        <v>#N/A</v>
      </c>
    </row>
    <row r="3370" spans="5:13" hidden="1" x14ac:dyDescent="0.25">
      <c r="E3370" t="s">
        <v>15741</v>
      </c>
      <c r="F3370">
        <f t="shared" si="104"/>
        <v>5500</v>
      </c>
      <c r="G3370" s="11">
        <f t="shared" si="105"/>
        <v>5500</v>
      </c>
      <c r="L3370" t="s">
        <v>15741</v>
      </c>
      <c r="M3370" t="e">
        <f>VLOOKUP(L3370,lot!$A$3:$E$13372,3,0)</f>
        <v>#N/A</v>
      </c>
    </row>
    <row r="3371" spans="5:13" hidden="1" x14ac:dyDescent="0.25">
      <c r="E3371" t="s">
        <v>15742</v>
      </c>
      <c r="F3371">
        <f t="shared" si="104"/>
        <v>3560</v>
      </c>
      <c r="G3371" s="11">
        <f t="shared" si="105"/>
        <v>3560</v>
      </c>
      <c r="L3371" t="s">
        <v>15742</v>
      </c>
      <c r="M3371" t="e">
        <f>VLOOKUP(L3371,lot!$A$3:$E$13372,3,0)</f>
        <v>#N/A</v>
      </c>
    </row>
    <row r="3372" spans="5:13" hidden="1" x14ac:dyDescent="0.25">
      <c r="E3372" t="s">
        <v>15759</v>
      </c>
      <c r="F3372">
        <f t="shared" si="104"/>
        <v>338</v>
      </c>
      <c r="G3372" s="11">
        <f t="shared" si="105"/>
        <v>338</v>
      </c>
      <c r="L3372" t="s">
        <v>15759</v>
      </c>
      <c r="M3372" t="e">
        <f>VLOOKUP(L3372,lot!$A$3:$E$13372,3,0)</f>
        <v>#N/A</v>
      </c>
    </row>
    <row r="3373" spans="5:13" hidden="1" x14ac:dyDescent="0.25">
      <c r="E3373" t="s">
        <v>15745</v>
      </c>
      <c r="F3373">
        <f t="shared" si="104"/>
        <v>4200</v>
      </c>
      <c r="G3373" s="11">
        <f t="shared" si="105"/>
        <v>4200</v>
      </c>
      <c r="L3373" t="s">
        <v>15745</v>
      </c>
      <c r="M3373" t="e">
        <f>VLOOKUP(L3373,lot!$A$3:$E$13372,3,0)</f>
        <v>#N/A</v>
      </c>
    </row>
    <row r="3374" spans="5:13" hidden="1" x14ac:dyDescent="0.25">
      <c r="E3374" t="s">
        <v>15757</v>
      </c>
      <c r="F3374">
        <f t="shared" si="104"/>
        <v>27000</v>
      </c>
      <c r="G3374" s="11">
        <f t="shared" si="105"/>
        <v>27000</v>
      </c>
      <c r="L3374" t="s">
        <v>15757</v>
      </c>
      <c r="M3374" t="e">
        <f>VLOOKUP(L3374,lot!$A$3:$E$13372,3,0)</f>
        <v>#N/A</v>
      </c>
    </row>
    <row r="3375" spans="5:13" hidden="1" x14ac:dyDescent="0.25">
      <c r="E3375" t="s">
        <v>15709</v>
      </c>
      <c r="F3375">
        <f t="shared" si="104"/>
        <v>1600</v>
      </c>
      <c r="G3375" s="11">
        <f t="shared" si="105"/>
        <v>1600</v>
      </c>
      <c r="L3375" t="s">
        <v>15709</v>
      </c>
      <c r="M3375" t="e">
        <f>VLOOKUP(L3375,lot!$A$3:$E$13372,3,0)</f>
        <v>#N/A</v>
      </c>
    </row>
    <row r="3376" spans="5:13" hidden="1" x14ac:dyDescent="0.25">
      <c r="E3376" t="s">
        <v>15720</v>
      </c>
      <c r="F3376">
        <f t="shared" si="104"/>
        <v>20000</v>
      </c>
      <c r="G3376" s="11">
        <f t="shared" si="105"/>
        <v>20000</v>
      </c>
      <c r="L3376" t="s">
        <v>15720</v>
      </c>
      <c r="M3376" t="e">
        <f>VLOOKUP(L3376,lot!$A$3:$E$13372,3,0)</f>
        <v>#N/A</v>
      </c>
    </row>
    <row r="3377" spans="5:13" hidden="1" x14ac:dyDescent="0.25">
      <c r="E3377" t="s">
        <v>15721</v>
      </c>
      <c r="F3377">
        <f t="shared" si="104"/>
        <v>7500</v>
      </c>
      <c r="G3377" s="11">
        <f t="shared" si="105"/>
        <v>7500</v>
      </c>
      <c r="L3377" t="s">
        <v>15721</v>
      </c>
      <c r="M3377" t="e">
        <f>VLOOKUP(L3377,lot!$A$3:$E$13372,3,0)</f>
        <v>#N/A</v>
      </c>
    </row>
    <row r="3378" spans="5:13" hidden="1" x14ac:dyDescent="0.25">
      <c r="E3378" t="s">
        <v>15737</v>
      </c>
      <c r="F3378">
        <f t="shared" si="104"/>
        <v>42460</v>
      </c>
      <c r="G3378" s="11">
        <f t="shared" si="105"/>
        <v>42460</v>
      </c>
      <c r="L3378" t="s">
        <v>15737</v>
      </c>
      <c r="M3378" t="e">
        <f>VLOOKUP(L3378,lot!$A$3:$E$13372,3,0)</f>
        <v>#N/A</v>
      </c>
    </row>
    <row r="3379" spans="5:13" hidden="1" x14ac:dyDescent="0.25">
      <c r="E3379" t="s">
        <v>15737</v>
      </c>
      <c r="F3379">
        <f t="shared" si="104"/>
        <v>42460</v>
      </c>
      <c r="G3379" s="11">
        <f t="shared" si="105"/>
        <v>42460</v>
      </c>
      <c r="L3379" t="s">
        <v>15737</v>
      </c>
      <c r="M3379" t="e">
        <f>VLOOKUP(L3379,lot!$A$3:$E$13372,3,0)</f>
        <v>#N/A</v>
      </c>
    </row>
    <row r="3380" spans="5:13" hidden="1" x14ac:dyDescent="0.25">
      <c r="E3380" t="s">
        <v>15734</v>
      </c>
      <c r="F3380">
        <f t="shared" si="104"/>
        <v>22980</v>
      </c>
      <c r="G3380" s="11">
        <f t="shared" si="105"/>
        <v>22980</v>
      </c>
      <c r="L3380" t="s">
        <v>15734</v>
      </c>
      <c r="M3380" t="e">
        <f>VLOOKUP(L3380,lot!$A$3:$E$13372,3,0)</f>
        <v>#N/A</v>
      </c>
    </row>
    <row r="3381" spans="5:13" hidden="1" x14ac:dyDescent="0.25">
      <c r="E3381" t="s">
        <v>15726</v>
      </c>
      <c r="F3381">
        <f t="shared" si="104"/>
        <v>3360</v>
      </c>
      <c r="G3381" s="11">
        <f t="shared" si="105"/>
        <v>3360</v>
      </c>
      <c r="L3381" t="s">
        <v>15726</v>
      </c>
      <c r="M3381" t="e">
        <f>VLOOKUP(L3381,lot!$A$3:$E$13372,3,0)</f>
        <v>#N/A</v>
      </c>
    </row>
    <row r="3382" spans="5:13" hidden="1" x14ac:dyDescent="0.25">
      <c r="E3382" t="s">
        <v>14721</v>
      </c>
      <c r="F3382">
        <f t="shared" si="104"/>
        <v>4000</v>
      </c>
      <c r="G3382" s="11">
        <f t="shared" si="105"/>
        <v>4000</v>
      </c>
      <c r="L3382" t="s">
        <v>14721</v>
      </c>
      <c r="M3382" t="e">
        <f>VLOOKUP(L3382,lot!$A$3:$E$13372,3,0)</f>
        <v>#N/A</v>
      </c>
    </row>
    <row r="3383" spans="5:13" hidden="1" x14ac:dyDescent="0.25">
      <c r="E3383" t="s">
        <v>14759</v>
      </c>
      <c r="F3383">
        <f t="shared" si="104"/>
        <v>10000</v>
      </c>
      <c r="G3383" s="11">
        <f t="shared" si="105"/>
        <v>10000</v>
      </c>
      <c r="L3383" t="s">
        <v>14759</v>
      </c>
      <c r="M3383" t="e">
        <f>VLOOKUP(L3383,lot!$A$3:$E$13372,3,0)</f>
        <v>#N/A</v>
      </c>
    </row>
    <row r="3384" spans="5:13" hidden="1" x14ac:dyDescent="0.25">
      <c r="E3384" t="s">
        <v>15187</v>
      </c>
      <c r="F3384">
        <f t="shared" si="104"/>
        <v>10240</v>
      </c>
      <c r="G3384" s="11">
        <f t="shared" si="105"/>
        <v>10240</v>
      </c>
      <c r="L3384" t="s">
        <v>15187</v>
      </c>
      <c r="M3384" t="e">
        <f>VLOOKUP(L3384,lot!$A$3:$E$13372,3,0)</f>
        <v>#N/A</v>
      </c>
    </row>
    <row r="3385" spans="5:13" hidden="1" x14ac:dyDescent="0.25">
      <c r="E3385" t="s">
        <v>15187</v>
      </c>
      <c r="F3385">
        <f t="shared" si="104"/>
        <v>10240</v>
      </c>
      <c r="G3385" s="11">
        <f t="shared" si="105"/>
        <v>10240</v>
      </c>
      <c r="L3385" t="s">
        <v>15187</v>
      </c>
      <c r="M3385" t="e">
        <f>VLOOKUP(L3385,lot!$A$3:$E$13372,3,0)</f>
        <v>#N/A</v>
      </c>
    </row>
    <row r="3386" spans="5:13" hidden="1" x14ac:dyDescent="0.25">
      <c r="E3386" t="s">
        <v>14659</v>
      </c>
      <c r="F3386">
        <f t="shared" si="104"/>
        <v>7600</v>
      </c>
      <c r="G3386" s="11">
        <f t="shared" si="105"/>
        <v>7600</v>
      </c>
      <c r="L3386" t="s">
        <v>14659</v>
      </c>
      <c r="M3386" t="e">
        <f>VLOOKUP(L3386,lot!$A$3:$E$13372,3,0)</f>
        <v>#N/A</v>
      </c>
    </row>
    <row r="3387" spans="5:13" hidden="1" x14ac:dyDescent="0.25">
      <c r="E3387" t="s">
        <v>16408</v>
      </c>
      <c r="F3387">
        <f t="shared" si="104"/>
        <v>5760</v>
      </c>
      <c r="G3387" s="11">
        <f t="shared" si="105"/>
        <v>5760</v>
      </c>
      <c r="L3387" t="s">
        <v>16408</v>
      </c>
      <c r="M3387" t="e">
        <f>VLOOKUP(L3387,lot!$A$3:$E$13372,3,0)</f>
        <v>#N/A</v>
      </c>
    </row>
    <row r="3388" spans="5:13" hidden="1" x14ac:dyDescent="0.25">
      <c r="E3388" t="s">
        <v>16789</v>
      </c>
      <c r="F3388" t="e">
        <f t="shared" si="104"/>
        <v>#N/A</v>
      </c>
      <c r="G3388" s="11" t="str">
        <f t="shared" si="105"/>
        <v>0</v>
      </c>
      <c r="L3388" t="s">
        <v>16789</v>
      </c>
      <c r="M3388" t="e">
        <f>VLOOKUP(L3388,lot!$A$3:$E$13372,3,0)</f>
        <v>#N/A</v>
      </c>
    </row>
    <row r="3389" spans="5:13" hidden="1" x14ac:dyDescent="0.25">
      <c r="E3389" t="s">
        <v>16791</v>
      </c>
      <c r="F3389">
        <f t="shared" si="104"/>
        <v>72000</v>
      </c>
      <c r="G3389" s="11">
        <f t="shared" si="105"/>
        <v>72000</v>
      </c>
      <c r="L3389" t="s">
        <v>16791</v>
      </c>
      <c r="M3389" t="e">
        <f>VLOOKUP(L3389,lot!$A$3:$E$13372,3,0)</f>
        <v>#N/A</v>
      </c>
    </row>
    <row r="3390" spans="5:13" hidden="1" x14ac:dyDescent="0.25">
      <c r="E3390" t="s">
        <v>15736</v>
      </c>
      <c r="F3390">
        <f t="shared" si="104"/>
        <v>64380</v>
      </c>
      <c r="G3390" s="11">
        <f t="shared" si="105"/>
        <v>64380</v>
      </c>
      <c r="L3390" t="s">
        <v>15736</v>
      </c>
      <c r="M3390" t="e">
        <f>VLOOKUP(L3390,lot!$A$3:$E$13372,3,0)</f>
        <v>#N/A</v>
      </c>
    </row>
    <row r="3391" spans="5:13" hidden="1" x14ac:dyDescent="0.25">
      <c r="E3391" t="s">
        <v>15719</v>
      </c>
      <c r="F3391">
        <f t="shared" si="104"/>
        <v>4550</v>
      </c>
      <c r="G3391" s="11">
        <f t="shared" si="105"/>
        <v>4550</v>
      </c>
      <c r="L3391" t="s">
        <v>15719</v>
      </c>
      <c r="M3391" t="e">
        <f>VLOOKUP(L3391,lot!$A$3:$E$13372,3,0)</f>
        <v>#N/A</v>
      </c>
    </row>
    <row r="3392" spans="5:13" hidden="1" x14ac:dyDescent="0.25">
      <c r="E3392" t="s">
        <v>15719</v>
      </c>
      <c r="F3392">
        <f t="shared" si="104"/>
        <v>4550</v>
      </c>
      <c r="G3392" s="11">
        <f t="shared" si="105"/>
        <v>4550</v>
      </c>
      <c r="L3392" t="s">
        <v>15719</v>
      </c>
      <c r="M3392" t="e">
        <f>VLOOKUP(L3392,lot!$A$3:$E$13372,3,0)</f>
        <v>#N/A</v>
      </c>
    </row>
    <row r="3393" spans="5:13" hidden="1" x14ac:dyDescent="0.25">
      <c r="E3393" t="s">
        <v>15738</v>
      </c>
      <c r="F3393">
        <f t="shared" si="104"/>
        <v>4100</v>
      </c>
      <c r="G3393" s="11">
        <f t="shared" si="105"/>
        <v>4100</v>
      </c>
      <c r="L3393" t="s">
        <v>15738</v>
      </c>
      <c r="M3393" t="e">
        <f>VLOOKUP(L3393,lot!$A$3:$E$13372,3,0)</f>
        <v>#N/A</v>
      </c>
    </row>
    <row r="3394" spans="5:13" hidden="1" x14ac:dyDescent="0.25">
      <c r="E3394" t="s">
        <v>15738</v>
      </c>
      <c r="F3394">
        <f t="shared" si="104"/>
        <v>4100</v>
      </c>
      <c r="G3394" s="11">
        <f t="shared" si="105"/>
        <v>4100</v>
      </c>
      <c r="L3394" t="s">
        <v>15738</v>
      </c>
      <c r="M3394" t="e">
        <f>VLOOKUP(L3394,lot!$A$3:$E$13372,3,0)</f>
        <v>#N/A</v>
      </c>
    </row>
    <row r="3395" spans="5:13" hidden="1" x14ac:dyDescent="0.25">
      <c r="E3395" t="s">
        <v>15701</v>
      </c>
      <c r="F3395">
        <f t="shared" ref="F3395:F3427" si="106">VLOOKUP(E3395,$B$2:$C$1866,2,0)</f>
        <v>1958</v>
      </c>
      <c r="G3395" s="11">
        <f t="shared" ref="G3395:G3427" si="107">IF(ISNA(F3395),"0",F3395)</f>
        <v>1958</v>
      </c>
      <c r="L3395" t="s">
        <v>15701</v>
      </c>
      <c r="M3395" t="e">
        <f>VLOOKUP(L3395,lot!$A$3:$E$13372,3,0)</f>
        <v>#N/A</v>
      </c>
    </row>
    <row r="3396" spans="5:13" hidden="1" x14ac:dyDescent="0.25">
      <c r="E3396" t="s">
        <v>16469</v>
      </c>
      <c r="F3396">
        <f t="shared" si="106"/>
        <v>2135</v>
      </c>
      <c r="G3396" s="11">
        <f t="shared" si="107"/>
        <v>2135</v>
      </c>
      <c r="L3396" t="s">
        <v>16469</v>
      </c>
      <c r="M3396" t="e">
        <f>VLOOKUP(L3396,lot!$A$3:$E$13372,3,0)</f>
        <v>#N/A</v>
      </c>
    </row>
    <row r="3397" spans="5:13" hidden="1" x14ac:dyDescent="0.25">
      <c r="E3397" t="s">
        <v>15775</v>
      </c>
      <c r="F3397">
        <f t="shared" si="106"/>
        <v>820</v>
      </c>
      <c r="G3397" s="11">
        <f t="shared" si="107"/>
        <v>820</v>
      </c>
      <c r="L3397" t="s">
        <v>15775</v>
      </c>
      <c r="M3397" t="e">
        <f>VLOOKUP(L3397,lot!$A$3:$E$13372,3,0)</f>
        <v>#N/A</v>
      </c>
    </row>
    <row r="3398" spans="5:13" hidden="1" x14ac:dyDescent="0.25">
      <c r="E3398" t="s">
        <v>15776</v>
      </c>
      <c r="F3398">
        <f t="shared" si="106"/>
        <v>2000</v>
      </c>
      <c r="G3398" s="11">
        <f t="shared" si="107"/>
        <v>2000</v>
      </c>
      <c r="L3398" t="s">
        <v>15776</v>
      </c>
      <c r="M3398" t="e">
        <f>VLOOKUP(L3398,lot!$A$3:$E$13372,3,0)</f>
        <v>#N/A</v>
      </c>
    </row>
    <row r="3399" spans="5:13" hidden="1" x14ac:dyDescent="0.25">
      <c r="E3399" t="s">
        <v>15700</v>
      </c>
      <c r="F3399">
        <f t="shared" si="106"/>
        <v>2000</v>
      </c>
      <c r="G3399" s="11">
        <f t="shared" si="107"/>
        <v>2000</v>
      </c>
      <c r="L3399" t="s">
        <v>15700</v>
      </c>
      <c r="M3399" t="e">
        <f>VLOOKUP(L3399,lot!$A$3:$E$13372,3,0)</f>
        <v>#N/A</v>
      </c>
    </row>
    <row r="3400" spans="5:13" hidden="1" x14ac:dyDescent="0.25">
      <c r="E3400" t="s">
        <v>15693</v>
      </c>
      <c r="F3400">
        <f t="shared" si="106"/>
        <v>2220</v>
      </c>
      <c r="G3400" s="11">
        <f t="shared" si="107"/>
        <v>2220</v>
      </c>
      <c r="L3400" t="s">
        <v>15693</v>
      </c>
      <c r="M3400" t="e">
        <f>VLOOKUP(L3400,lot!$A$3:$E$13372,3,0)</f>
        <v>#N/A</v>
      </c>
    </row>
    <row r="3401" spans="5:13" hidden="1" x14ac:dyDescent="0.25">
      <c r="E3401" t="s">
        <v>16945</v>
      </c>
      <c r="F3401">
        <f t="shared" si="106"/>
        <v>1999</v>
      </c>
      <c r="G3401" s="11">
        <f t="shared" si="107"/>
        <v>1999</v>
      </c>
      <c r="L3401" t="s">
        <v>16945</v>
      </c>
      <c r="M3401" t="e">
        <f>VLOOKUP(L3401,lot!$A$3:$E$13372,3,0)</f>
        <v>#N/A</v>
      </c>
    </row>
    <row r="3402" spans="5:13" hidden="1" x14ac:dyDescent="0.25">
      <c r="E3402" t="s">
        <v>16945</v>
      </c>
      <c r="F3402">
        <f t="shared" si="106"/>
        <v>1999</v>
      </c>
      <c r="G3402" s="11">
        <f t="shared" si="107"/>
        <v>1999</v>
      </c>
      <c r="L3402" t="s">
        <v>16945</v>
      </c>
      <c r="M3402" t="e">
        <f>VLOOKUP(L3402,lot!$A$3:$E$13372,3,0)</f>
        <v>#N/A</v>
      </c>
    </row>
    <row r="3403" spans="5:13" hidden="1" x14ac:dyDescent="0.25">
      <c r="E3403" t="s">
        <v>14561</v>
      </c>
      <c r="F3403">
        <f t="shared" si="106"/>
        <v>2280</v>
      </c>
      <c r="G3403" s="11">
        <f t="shared" si="107"/>
        <v>2280</v>
      </c>
      <c r="L3403" t="s">
        <v>14561</v>
      </c>
      <c r="M3403" t="e">
        <f>VLOOKUP(L3403,lot!$A$3:$E$13372,3,0)</f>
        <v>#N/A</v>
      </c>
    </row>
    <row r="3404" spans="5:13" hidden="1" x14ac:dyDescent="0.25">
      <c r="E3404" t="s">
        <v>14561</v>
      </c>
      <c r="F3404">
        <f t="shared" si="106"/>
        <v>2280</v>
      </c>
      <c r="G3404" s="11">
        <f t="shared" si="107"/>
        <v>2280</v>
      </c>
      <c r="L3404" t="s">
        <v>14561</v>
      </c>
      <c r="M3404" t="e">
        <f>VLOOKUP(L3404,lot!$A$3:$E$13372,3,0)</f>
        <v>#N/A</v>
      </c>
    </row>
    <row r="3405" spans="5:13" hidden="1" x14ac:dyDescent="0.25">
      <c r="E3405" t="s">
        <v>15736</v>
      </c>
      <c r="F3405">
        <f t="shared" si="106"/>
        <v>64380</v>
      </c>
      <c r="G3405" s="11">
        <f t="shared" si="107"/>
        <v>64380</v>
      </c>
      <c r="L3405" t="s">
        <v>15736</v>
      </c>
      <c r="M3405" t="e">
        <f>VLOOKUP(L3405,lot!$A$3:$E$13372,3,0)</f>
        <v>#N/A</v>
      </c>
    </row>
    <row r="3406" spans="5:13" hidden="1" x14ac:dyDescent="0.25">
      <c r="E3406" t="s">
        <v>16946</v>
      </c>
      <c r="F3406">
        <f t="shared" si="106"/>
        <v>1080</v>
      </c>
      <c r="G3406" s="11">
        <f t="shared" si="107"/>
        <v>1080</v>
      </c>
      <c r="L3406" t="s">
        <v>16946</v>
      </c>
      <c r="M3406" t="e">
        <f>VLOOKUP(L3406,lot!$A$3:$E$13372,3,0)</f>
        <v>#N/A</v>
      </c>
    </row>
    <row r="3407" spans="5:13" hidden="1" x14ac:dyDescent="0.25">
      <c r="E3407" t="s">
        <v>16946</v>
      </c>
      <c r="F3407">
        <f t="shared" si="106"/>
        <v>1080</v>
      </c>
      <c r="G3407" s="11">
        <f t="shared" si="107"/>
        <v>1080</v>
      </c>
      <c r="L3407" t="s">
        <v>16946</v>
      </c>
      <c r="M3407" t="e">
        <f>VLOOKUP(L3407,lot!$A$3:$E$13372,3,0)</f>
        <v>#N/A</v>
      </c>
    </row>
    <row r="3408" spans="5:13" hidden="1" x14ac:dyDescent="0.25">
      <c r="E3408" t="s">
        <v>14562</v>
      </c>
      <c r="F3408">
        <f t="shared" si="106"/>
        <v>1200</v>
      </c>
      <c r="G3408" s="11">
        <f t="shared" si="107"/>
        <v>1200</v>
      </c>
      <c r="L3408" t="s">
        <v>14562</v>
      </c>
      <c r="M3408" t="e">
        <f>VLOOKUP(L3408,lot!$A$3:$E$13372,3,0)</f>
        <v>#N/A</v>
      </c>
    </row>
    <row r="3409" spans="5:13" hidden="1" x14ac:dyDescent="0.25">
      <c r="E3409" t="s">
        <v>14562</v>
      </c>
      <c r="F3409">
        <f t="shared" si="106"/>
        <v>1200</v>
      </c>
      <c r="G3409" s="11">
        <f t="shared" si="107"/>
        <v>1200</v>
      </c>
      <c r="L3409" t="s">
        <v>14562</v>
      </c>
      <c r="M3409" t="e">
        <f>VLOOKUP(L3409,lot!$A$3:$E$13372,3,0)</f>
        <v>#N/A</v>
      </c>
    </row>
    <row r="3410" spans="5:13" hidden="1" x14ac:dyDescent="0.25">
      <c r="E3410" t="s">
        <v>16947</v>
      </c>
      <c r="F3410">
        <f t="shared" si="106"/>
        <v>2951</v>
      </c>
      <c r="G3410" s="11">
        <f t="shared" si="107"/>
        <v>2951</v>
      </c>
      <c r="L3410" t="s">
        <v>16947</v>
      </c>
      <c r="M3410" t="e">
        <f>VLOOKUP(L3410,lot!$A$3:$E$13372,3,0)</f>
        <v>#N/A</v>
      </c>
    </row>
    <row r="3411" spans="5:13" hidden="1" x14ac:dyDescent="0.25">
      <c r="E3411" t="s">
        <v>16947</v>
      </c>
      <c r="F3411">
        <f t="shared" si="106"/>
        <v>2951</v>
      </c>
      <c r="G3411" s="11">
        <f t="shared" si="107"/>
        <v>2951</v>
      </c>
      <c r="L3411" t="s">
        <v>16947</v>
      </c>
      <c r="M3411" t="e">
        <f>VLOOKUP(L3411,lot!$A$3:$E$13372,3,0)</f>
        <v>#N/A</v>
      </c>
    </row>
    <row r="3412" spans="5:13" hidden="1" x14ac:dyDescent="0.25">
      <c r="E3412" t="s">
        <v>16947</v>
      </c>
      <c r="F3412">
        <f t="shared" si="106"/>
        <v>2951</v>
      </c>
      <c r="G3412" s="11">
        <f t="shared" si="107"/>
        <v>2951</v>
      </c>
      <c r="L3412" t="s">
        <v>16947</v>
      </c>
      <c r="M3412" t="e">
        <f>VLOOKUP(L3412,lot!$A$3:$E$13372,3,0)</f>
        <v>#N/A</v>
      </c>
    </row>
    <row r="3413" spans="5:13" hidden="1" x14ac:dyDescent="0.25">
      <c r="E3413" t="s">
        <v>16416</v>
      </c>
      <c r="F3413">
        <f t="shared" si="106"/>
        <v>570</v>
      </c>
      <c r="G3413" s="11">
        <f t="shared" si="107"/>
        <v>570</v>
      </c>
      <c r="L3413" t="s">
        <v>16416</v>
      </c>
      <c r="M3413" t="e">
        <f>VLOOKUP(L3413,lot!$A$3:$E$13372,3,0)</f>
        <v>#N/A</v>
      </c>
    </row>
    <row r="3414" spans="5:13" hidden="1" x14ac:dyDescent="0.25">
      <c r="E3414" t="s">
        <v>16415</v>
      </c>
      <c r="F3414">
        <f t="shared" si="106"/>
        <v>900</v>
      </c>
      <c r="G3414" s="11">
        <f t="shared" si="107"/>
        <v>900</v>
      </c>
      <c r="L3414" t="s">
        <v>16415</v>
      </c>
      <c r="M3414" t="e">
        <f>VLOOKUP(L3414,lot!$A$3:$E$13372,3,0)</f>
        <v>#N/A</v>
      </c>
    </row>
    <row r="3415" spans="5:13" hidden="1" x14ac:dyDescent="0.25">
      <c r="E3415" t="s">
        <v>16106</v>
      </c>
      <c r="F3415">
        <f t="shared" si="106"/>
        <v>7979</v>
      </c>
      <c r="G3415" s="11">
        <f t="shared" si="107"/>
        <v>7979</v>
      </c>
      <c r="L3415" t="s">
        <v>16106</v>
      </c>
      <c r="M3415" t="e">
        <f>VLOOKUP(L3415,lot!$A$3:$E$13372,3,0)</f>
        <v>#N/A</v>
      </c>
    </row>
    <row r="3416" spans="5:13" hidden="1" x14ac:dyDescent="0.25">
      <c r="E3416" t="s">
        <v>16952</v>
      </c>
      <c r="F3416">
        <f t="shared" si="106"/>
        <v>474</v>
      </c>
      <c r="G3416" s="11">
        <f t="shared" si="107"/>
        <v>474</v>
      </c>
      <c r="L3416" t="s">
        <v>16952</v>
      </c>
      <c r="M3416" t="e">
        <f>VLOOKUP(L3416,lot!$A$3:$E$13372,3,0)</f>
        <v>#N/A</v>
      </c>
    </row>
    <row r="3417" spans="5:13" hidden="1" x14ac:dyDescent="0.25">
      <c r="E3417" t="s">
        <v>15496</v>
      </c>
      <c r="F3417">
        <f t="shared" si="106"/>
        <v>191</v>
      </c>
      <c r="G3417" s="11">
        <f t="shared" si="107"/>
        <v>191</v>
      </c>
      <c r="L3417" t="s">
        <v>15496</v>
      </c>
      <c r="M3417" t="e">
        <f>VLOOKUP(L3417,lot!$A$3:$E$13372,3,0)</f>
        <v>#N/A</v>
      </c>
    </row>
    <row r="3418" spans="5:13" hidden="1" x14ac:dyDescent="0.25">
      <c r="E3418" t="s">
        <v>15766</v>
      </c>
      <c r="F3418">
        <f t="shared" si="106"/>
        <v>244</v>
      </c>
      <c r="G3418" s="11">
        <f t="shared" si="107"/>
        <v>244</v>
      </c>
      <c r="L3418" t="s">
        <v>15766</v>
      </c>
      <c r="M3418" t="e">
        <f>VLOOKUP(L3418,lot!$A$3:$E$13372,3,0)</f>
        <v>#N/A</v>
      </c>
    </row>
    <row r="3419" spans="5:13" hidden="1" x14ac:dyDescent="0.25">
      <c r="E3419" t="s">
        <v>15769</v>
      </c>
      <c r="F3419">
        <f t="shared" si="106"/>
        <v>20</v>
      </c>
      <c r="G3419" s="11">
        <f t="shared" si="107"/>
        <v>20</v>
      </c>
      <c r="L3419" t="s">
        <v>15769</v>
      </c>
      <c r="M3419" t="e">
        <f>VLOOKUP(L3419,lot!$A$3:$E$13372,3,0)</f>
        <v>#N/A</v>
      </c>
    </row>
    <row r="3420" spans="5:13" hidden="1" x14ac:dyDescent="0.25">
      <c r="E3420" t="s">
        <v>15738</v>
      </c>
      <c r="F3420">
        <f t="shared" si="106"/>
        <v>4100</v>
      </c>
      <c r="G3420" s="11">
        <f t="shared" si="107"/>
        <v>4100</v>
      </c>
      <c r="L3420" t="s">
        <v>15738</v>
      </c>
      <c r="M3420" t="e">
        <f>VLOOKUP(L3420,lot!$A$3:$E$13372,3,0)</f>
        <v>#N/A</v>
      </c>
    </row>
    <row r="3421" spans="5:13" hidden="1" x14ac:dyDescent="0.25">
      <c r="E3421" t="s">
        <v>15809</v>
      </c>
      <c r="F3421">
        <f t="shared" si="106"/>
        <v>400</v>
      </c>
      <c r="G3421" s="11">
        <f t="shared" si="107"/>
        <v>400</v>
      </c>
      <c r="L3421" t="s">
        <v>15809</v>
      </c>
      <c r="M3421" t="e">
        <f>VLOOKUP(L3421,lot!$A$3:$E$13372,3,0)</f>
        <v>#N/A</v>
      </c>
    </row>
    <row r="3422" spans="5:13" hidden="1" x14ac:dyDescent="0.25">
      <c r="E3422" t="s">
        <v>15698</v>
      </c>
      <c r="F3422">
        <f t="shared" si="106"/>
        <v>233</v>
      </c>
      <c r="G3422" s="11">
        <f t="shared" si="107"/>
        <v>233</v>
      </c>
      <c r="L3422" t="s">
        <v>15698</v>
      </c>
      <c r="M3422" t="e">
        <f>VLOOKUP(L3422,lot!$A$3:$E$13372,3,0)</f>
        <v>#N/A</v>
      </c>
    </row>
    <row r="3423" spans="5:13" hidden="1" x14ac:dyDescent="0.25">
      <c r="E3423" t="s">
        <v>15705</v>
      </c>
      <c r="F3423">
        <f t="shared" si="106"/>
        <v>690</v>
      </c>
      <c r="G3423" s="11">
        <f t="shared" si="107"/>
        <v>690</v>
      </c>
      <c r="L3423" t="s">
        <v>15705</v>
      </c>
      <c r="M3423" t="e">
        <f>VLOOKUP(L3423,lot!$A$3:$E$13372,3,0)</f>
        <v>#N/A</v>
      </c>
    </row>
    <row r="3424" spans="5:13" hidden="1" x14ac:dyDescent="0.25">
      <c r="E3424" t="s">
        <v>15693</v>
      </c>
      <c r="F3424">
        <f t="shared" si="106"/>
        <v>2220</v>
      </c>
      <c r="G3424" s="11">
        <f t="shared" si="107"/>
        <v>2220</v>
      </c>
      <c r="L3424" t="s">
        <v>15693</v>
      </c>
      <c r="M3424" t="e">
        <f>VLOOKUP(L3424,lot!$A$3:$E$13372,3,0)</f>
        <v>#N/A</v>
      </c>
    </row>
    <row r="3425" spans="5:13" hidden="1" x14ac:dyDescent="0.25">
      <c r="E3425" t="s">
        <v>16873</v>
      </c>
      <c r="F3425">
        <f t="shared" si="106"/>
        <v>1336</v>
      </c>
      <c r="G3425" s="11">
        <f t="shared" si="107"/>
        <v>1336</v>
      </c>
      <c r="L3425" t="s">
        <v>16873</v>
      </c>
      <c r="M3425" t="e">
        <f>VLOOKUP(L3425,lot!$A$3:$E$13372,3,0)</f>
        <v>#N/A</v>
      </c>
    </row>
    <row r="3426" spans="5:13" hidden="1" x14ac:dyDescent="0.25">
      <c r="E3426" t="s">
        <v>16414</v>
      </c>
      <c r="F3426">
        <f t="shared" si="106"/>
        <v>59</v>
      </c>
      <c r="G3426" s="11">
        <f t="shared" si="107"/>
        <v>59</v>
      </c>
      <c r="L3426" t="s">
        <v>16414</v>
      </c>
      <c r="M3426" t="e">
        <f>VLOOKUP(L3426,lot!$A$3:$E$13372,3,0)</f>
        <v>#N/A</v>
      </c>
    </row>
    <row r="3427" spans="5:13" hidden="1" x14ac:dyDescent="0.25">
      <c r="E3427" t="s">
        <v>15680</v>
      </c>
      <c r="F3427">
        <f t="shared" si="106"/>
        <v>1168</v>
      </c>
      <c r="G3427" s="11">
        <f t="shared" si="107"/>
        <v>1168</v>
      </c>
      <c r="L3427" t="s">
        <v>15680</v>
      </c>
      <c r="M3427" t="e">
        <f>VLOOKUP(L3427,lot!$A$3:$E$13372,3,0)</f>
        <v>#N/A</v>
      </c>
    </row>
  </sheetData>
  <autoFilter ref="L1:M3427">
    <filterColumn colId="1">
      <filters>
        <filter val="#N/A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F1866"/>
  <sheetViews>
    <sheetView workbookViewId="0">
      <selection activeCell="B1" sqref="B1:B1048576"/>
    </sheetView>
  </sheetViews>
  <sheetFormatPr defaultRowHeight="15" x14ac:dyDescent="0.25"/>
  <cols>
    <col min="2" max="2" width="76.5703125" bestFit="1" customWidth="1"/>
    <col min="5" max="5" width="71.42578125" bestFit="1" customWidth="1"/>
    <col min="6" max="6" width="10.7109375" style="7" bestFit="1" customWidth="1"/>
  </cols>
  <sheetData>
    <row r="1" spans="2:6" x14ac:dyDescent="0.25">
      <c r="B1" t="s">
        <v>18137</v>
      </c>
      <c r="C1" t="s">
        <v>18327</v>
      </c>
      <c r="D1" t="s">
        <v>18138</v>
      </c>
      <c r="E1" t="s">
        <v>18323</v>
      </c>
      <c r="F1" s="7" t="s">
        <v>18328</v>
      </c>
    </row>
    <row r="2" spans="2:6" hidden="1" x14ac:dyDescent="0.25">
      <c r="B2" t="s">
        <v>14171</v>
      </c>
      <c r="C2">
        <v>1</v>
      </c>
      <c r="D2" t="s">
        <v>26</v>
      </c>
      <c r="E2" t="s">
        <v>27</v>
      </c>
      <c r="F2" s="7" t="e">
        <f>VLOOKUP(B2,lot!$A$3:$E$13372,5,0)</f>
        <v>#N/A</v>
      </c>
    </row>
    <row r="3" spans="2:6" hidden="1" x14ac:dyDescent="0.25">
      <c r="B3" t="s">
        <v>14172</v>
      </c>
      <c r="C3">
        <v>202</v>
      </c>
      <c r="D3" t="s">
        <v>1963</v>
      </c>
      <c r="E3" t="s">
        <v>33</v>
      </c>
      <c r="F3" s="7" t="e">
        <f>VLOOKUP(B3,lot!$A$3:$E$13372,5,0)</f>
        <v>#N/A</v>
      </c>
    </row>
    <row r="4" spans="2:6" hidden="1" x14ac:dyDescent="0.25">
      <c r="B4" t="s">
        <v>14173</v>
      </c>
      <c r="C4">
        <v>258</v>
      </c>
      <c r="D4" t="s">
        <v>2116</v>
      </c>
      <c r="E4" t="s">
        <v>13473</v>
      </c>
      <c r="F4" s="7" t="e">
        <f>VLOOKUP(B4,lot!$A$3:$E$13372,5,0)</f>
        <v>#N/A</v>
      </c>
    </row>
    <row r="5" spans="2:6" hidden="1" x14ac:dyDescent="0.25">
      <c r="B5" t="s">
        <v>14174</v>
      </c>
      <c r="C5">
        <v>360</v>
      </c>
      <c r="D5" t="s">
        <v>2114</v>
      </c>
      <c r="E5" t="s">
        <v>13474</v>
      </c>
      <c r="F5" s="7" t="e">
        <f>VLOOKUP(B5,lot!$A$3:$E$13372,5,0)</f>
        <v>#N/A</v>
      </c>
    </row>
    <row r="6" spans="2:6" hidden="1" x14ac:dyDescent="0.25">
      <c r="B6" t="s">
        <v>14175</v>
      </c>
      <c r="C6">
        <v>6</v>
      </c>
      <c r="D6" t="s">
        <v>2246</v>
      </c>
      <c r="E6" t="s">
        <v>13476</v>
      </c>
      <c r="F6" s="7" t="e">
        <f>VLOOKUP(B6,lot!$A$3:$E$13372,5,0)</f>
        <v>#N/A</v>
      </c>
    </row>
    <row r="7" spans="2:6" hidden="1" x14ac:dyDescent="0.25">
      <c r="B7" t="s">
        <v>14176</v>
      </c>
      <c r="C7">
        <v>11</v>
      </c>
      <c r="D7" t="s">
        <v>81</v>
      </c>
      <c r="E7" t="s">
        <v>82</v>
      </c>
      <c r="F7" s="7" t="e">
        <f>VLOOKUP(B7,lot!$A$3:$E$13372,5,0)</f>
        <v>#N/A</v>
      </c>
    </row>
    <row r="8" spans="2:6" hidden="1" x14ac:dyDescent="0.25">
      <c r="B8" t="s">
        <v>14177</v>
      </c>
      <c r="C8">
        <v>4</v>
      </c>
      <c r="D8" t="s">
        <v>84</v>
      </c>
      <c r="E8" t="s">
        <v>85</v>
      </c>
      <c r="F8" s="7" t="e">
        <f>VLOOKUP(B8,lot!$A$3:$E$13372,5,0)</f>
        <v>#N/A</v>
      </c>
    </row>
    <row r="9" spans="2:6" hidden="1" x14ac:dyDescent="0.25">
      <c r="B9" t="s">
        <v>14178</v>
      </c>
      <c r="C9">
        <v>2590</v>
      </c>
      <c r="D9" t="s">
        <v>96</v>
      </c>
      <c r="E9" t="s">
        <v>13478</v>
      </c>
      <c r="F9" s="7" t="e">
        <f>VLOOKUP(B9,lot!$A$3:$E$13372,5,0)</f>
        <v>#N/A</v>
      </c>
    </row>
    <row r="10" spans="2:6" hidden="1" x14ac:dyDescent="0.25">
      <c r="B10" t="s">
        <v>14180</v>
      </c>
      <c r="C10">
        <v>35</v>
      </c>
      <c r="D10" t="s">
        <v>100</v>
      </c>
      <c r="E10" t="s">
        <v>13479</v>
      </c>
      <c r="F10" s="7" t="e">
        <f>VLOOKUP(B10,lot!$A$3:$E$13372,5,0)</f>
        <v>#N/A</v>
      </c>
    </row>
    <row r="11" spans="2:6" hidden="1" x14ac:dyDescent="0.25">
      <c r="B11" t="s">
        <v>14181</v>
      </c>
      <c r="C11">
        <v>2</v>
      </c>
      <c r="D11" t="s">
        <v>2508</v>
      </c>
      <c r="E11" t="s">
        <v>13480</v>
      </c>
      <c r="F11" s="7" t="e">
        <f>VLOOKUP(B11,lot!$A$3:$E$13372,5,0)</f>
        <v>#N/A</v>
      </c>
    </row>
    <row r="12" spans="2:6" hidden="1" x14ac:dyDescent="0.25">
      <c r="B12" t="s">
        <v>14182</v>
      </c>
      <c r="C12">
        <v>13</v>
      </c>
      <c r="D12" t="s">
        <v>106</v>
      </c>
      <c r="E12" t="s">
        <v>107</v>
      </c>
      <c r="F12" s="7" t="e">
        <f>VLOOKUP(B12,lot!$A$3:$E$13372,5,0)</f>
        <v>#N/A</v>
      </c>
    </row>
    <row r="13" spans="2:6" hidden="1" x14ac:dyDescent="0.25">
      <c r="B13" t="s">
        <v>14184</v>
      </c>
      <c r="C13">
        <v>3</v>
      </c>
      <c r="D13" t="s">
        <v>18139</v>
      </c>
      <c r="E13" t="s">
        <v>115</v>
      </c>
      <c r="F13" s="7" t="e">
        <f>VLOOKUP(B13,lot!$A$3:$E$13372,5,0)</f>
        <v>#N/A</v>
      </c>
    </row>
    <row r="14" spans="2:6" hidden="1" x14ac:dyDescent="0.25">
      <c r="B14" t="s">
        <v>14186</v>
      </c>
      <c r="C14">
        <v>7</v>
      </c>
      <c r="D14" t="s">
        <v>118</v>
      </c>
      <c r="E14" t="s">
        <v>119</v>
      </c>
      <c r="F14" s="7" t="e">
        <f>VLOOKUP(B14,lot!$A$3:$E$13372,5,0)</f>
        <v>#N/A</v>
      </c>
    </row>
    <row r="15" spans="2:6" hidden="1" x14ac:dyDescent="0.25">
      <c r="B15" t="s">
        <v>14187</v>
      </c>
      <c r="C15">
        <v>1169</v>
      </c>
      <c r="D15" t="s">
        <v>2516</v>
      </c>
      <c r="E15" t="s">
        <v>13481</v>
      </c>
      <c r="F15" s="7" t="e">
        <f>VLOOKUP(B15,lot!$A$3:$E$13372,5,0)</f>
        <v>#N/A</v>
      </c>
    </row>
    <row r="16" spans="2:6" hidden="1" x14ac:dyDescent="0.25">
      <c r="B16" t="s">
        <v>14188</v>
      </c>
      <c r="C16">
        <v>20800</v>
      </c>
      <c r="D16" t="s">
        <v>2516</v>
      </c>
      <c r="E16" t="s">
        <v>13481</v>
      </c>
      <c r="F16" s="7" t="e">
        <f>VLOOKUP(B16,lot!$A$3:$E$13372,5,0)</f>
        <v>#N/A</v>
      </c>
    </row>
    <row r="17" spans="2:6" hidden="1" x14ac:dyDescent="0.25">
      <c r="B17" t="s">
        <v>14189</v>
      </c>
      <c r="C17">
        <v>7</v>
      </c>
      <c r="D17" t="s">
        <v>129</v>
      </c>
      <c r="E17" t="s">
        <v>130</v>
      </c>
      <c r="F17" s="7" t="e">
        <f>VLOOKUP(B17,lot!$A$3:$E$13372,5,0)</f>
        <v>#N/A</v>
      </c>
    </row>
    <row r="18" spans="2:6" hidden="1" x14ac:dyDescent="0.25">
      <c r="B18" t="s">
        <v>14190</v>
      </c>
      <c r="C18">
        <v>646</v>
      </c>
      <c r="D18" t="s">
        <v>18140</v>
      </c>
      <c r="E18" t="s">
        <v>133</v>
      </c>
      <c r="F18" s="7" t="e">
        <f>VLOOKUP(B18,lot!$A$3:$E$13372,5,0)</f>
        <v>#N/A</v>
      </c>
    </row>
    <row r="19" spans="2:6" hidden="1" x14ac:dyDescent="0.25">
      <c r="B19" t="s">
        <v>14197</v>
      </c>
      <c r="C19">
        <v>100</v>
      </c>
      <c r="D19" t="s">
        <v>2645</v>
      </c>
      <c r="E19" t="s">
        <v>150</v>
      </c>
      <c r="F19" s="7" t="e">
        <f>VLOOKUP(B19,lot!$A$3:$E$13372,5,0)</f>
        <v>#N/A</v>
      </c>
    </row>
    <row r="20" spans="2:6" hidden="1" x14ac:dyDescent="0.25">
      <c r="B20" t="s">
        <v>14198</v>
      </c>
      <c r="C20">
        <v>265</v>
      </c>
      <c r="D20" t="s">
        <v>2646</v>
      </c>
      <c r="E20" t="s">
        <v>13482</v>
      </c>
      <c r="F20" s="7" t="e">
        <f>VLOOKUP(B20,lot!$A$3:$E$13372,5,0)</f>
        <v>#N/A</v>
      </c>
    </row>
    <row r="21" spans="2:6" hidden="1" x14ac:dyDescent="0.25">
      <c r="B21" t="s">
        <v>14199</v>
      </c>
      <c r="C21">
        <v>1118</v>
      </c>
      <c r="D21" t="s">
        <v>160</v>
      </c>
      <c r="E21" t="s">
        <v>161</v>
      </c>
      <c r="F21" s="7" t="e">
        <f>VLOOKUP(B21,lot!$A$3:$E$13372,5,0)</f>
        <v>#N/A</v>
      </c>
    </row>
    <row r="22" spans="2:6" hidden="1" x14ac:dyDescent="0.25">
      <c r="B22" t="s">
        <v>14200</v>
      </c>
      <c r="C22">
        <v>20</v>
      </c>
      <c r="D22" t="s">
        <v>2679</v>
      </c>
      <c r="E22" t="s">
        <v>13483</v>
      </c>
      <c r="F22" s="7" t="e">
        <f>VLOOKUP(B22,lot!$A$3:$E$13372,5,0)</f>
        <v>#N/A</v>
      </c>
    </row>
    <row r="23" spans="2:6" hidden="1" x14ac:dyDescent="0.25">
      <c r="B23" t="s">
        <v>14202</v>
      </c>
      <c r="C23">
        <v>1</v>
      </c>
      <c r="D23" t="s">
        <v>172</v>
      </c>
      <c r="E23" t="s">
        <v>173</v>
      </c>
      <c r="F23" s="7" t="e">
        <f>VLOOKUP(B23,lot!$A$3:$E$13372,5,0)</f>
        <v>#N/A</v>
      </c>
    </row>
    <row r="24" spans="2:6" hidden="1" x14ac:dyDescent="0.25">
      <c r="B24" t="s">
        <v>14203</v>
      </c>
      <c r="C24">
        <v>1</v>
      </c>
      <c r="D24" t="s">
        <v>178</v>
      </c>
      <c r="E24" t="s">
        <v>179</v>
      </c>
      <c r="F24" s="7" t="e">
        <f>VLOOKUP(B24,lot!$A$3:$E$13372,5,0)</f>
        <v>#N/A</v>
      </c>
    </row>
    <row r="25" spans="2:6" hidden="1" x14ac:dyDescent="0.25">
      <c r="B25" t="s">
        <v>14204</v>
      </c>
      <c r="C25">
        <v>100</v>
      </c>
      <c r="D25" t="s">
        <v>182</v>
      </c>
      <c r="E25" t="s">
        <v>183</v>
      </c>
      <c r="F25" s="7" t="e">
        <f>VLOOKUP(B25,lot!$A$3:$E$13372,5,0)</f>
        <v>#N/A</v>
      </c>
    </row>
    <row r="26" spans="2:6" hidden="1" x14ac:dyDescent="0.25">
      <c r="B26" t="s">
        <v>14205</v>
      </c>
      <c r="C26">
        <v>18</v>
      </c>
      <c r="D26" t="s">
        <v>185</v>
      </c>
      <c r="E26" t="s">
        <v>186</v>
      </c>
      <c r="F26" s="7" t="e">
        <f>VLOOKUP(B26,lot!$A$3:$E$13372,5,0)</f>
        <v>#N/A</v>
      </c>
    </row>
    <row r="27" spans="2:6" hidden="1" x14ac:dyDescent="0.25">
      <c r="B27" t="s">
        <v>14206</v>
      </c>
      <c r="C27">
        <v>6</v>
      </c>
      <c r="D27" t="s">
        <v>188</v>
      </c>
      <c r="E27" t="s">
        <v>189</v>
      </c>
      <c r="F27" s="7" t="e">
        <f>VLOOKUP(B27,lot!$A$3:$E$13372,5,0)</f>
        <v>#N/A</v>
      </c>
    </row>
    <row r="28" spans="2:6" hidden="1" x14ac:dyDescent="0.25">
      <c r="B28" t="s">
        <v>14207</v>
      </c>
      <c r="C28">
        <v>9</v>
      </c>
      <c r="D28" t="s">
        <v>194</v>
      </c>
      <c r="E28" t="s">
        <v>195</v>
      </c>
      <c r="F28" s="7" t="e">
        <f>VLOOKUP(B28,lot!$A$3:$E$13372,5,0)</f>
        <v>#N/A</v>
      </c>
    </row>
    <row r="29" spans="2:6" hidden="1" x14ac:dyDescent="0.25">
      <c r="B29" t="s">
        <v>14208</v>
      </c>
      <c r="C29">
        <v>8</v>
      </c>
      <c r="D29" t="s">
        <v>196</v>
      </c>
      <c r="E29" t="s">
        <v>197</v>
      </c>
      <c r="F29" s="7" t="e">
        <f>VLOOKUP(B29,lot!$A$3:$E$13372,5,0)</f>
        <v>#N/A</v>
      </c>
    </row>
    <row r="30" spans="2:6" hidden="1" x14ac:dyDescent="0.25">
      <c r="B30" t="s">
        <v>14210</v>
      </c>
      <c r="C30">
        <v>5</v>
      </c>
      <c r="D30" t="s">
        <v>18141</v>
      </c>
      <c r="E30" t="s">
        <v>204</v>
      </c>
      <c r="F30" s="7" t="e">
        <f>VLOOKUP(B30,lot!$A$3:$E$13372,5,0)</f>
        <v>#N/A</v>
      </c>
    </row>
    <row r="31" spans="2:6" hidden="1" x14ac:dyDescent="0.25">
      <c r="B31" t="s">
        <v>14212</v>
      </c>
      <c r="C31">
        <v>99</v>
      </c>
      <c r="D31" t="s">
        <v>212</v>
      </c>
      <c r="E31" t="s">
        <v>213</v>
      </c>
      <c r="F31" s="7" t="e">
        <f>VLOOKUP(B31,lot!$A$3:$E$13372,5,0)</f>
        <v>#N/A</v>
      </c>
    </row>
    <row r="32" spans="2:6" hidden="1" x14ac:dyDescent="0.25">
      <c r="B32" t="s">
        <v>14213</v>
      </c>
      <c r="C32">
        <v>2</v>
      </c>
      <c r="D32" t="s">
        <v>215</v>
      </c>
      <c r="E32" t="s">
        <v>216</v>
      </c>
      <c r="F32" s="7" t="e">
        <f>VLOOKUP(B32,lot!$A$3:$E$13372,5,0)</f>
        <v>#N/A</v>
      </c>
    </row>
    <row r="33" spans="2:6" hidden="1" x14ac:dyDescent="0.25">
      <c r="B33" t="s">
        <v>14214</v>
      </c>
      <c r="C33">
        <v>48</v>
      </c>
      <c r="D33" t="s">
        <v>217</v>
      </c>
      <c r="E33" t="s">
        <v>13485</v>
      </c>
      <c r="F33" s="7" t="e">
        <f>VLOOKUP(B33,lot!$A$3:$E$13372,5,0)</f>
        <v>#N/A</v>
      </c>
    </row>
    <row r="34" spans="2:6" hidden="1" x14ac:dyDescent="0.25">
      <c r="B34" t="s">
        <v>14216</v>
      </c>
      <c r="C34">
        <v>83</v>
      </c>
      <c r="D34" t="s">
        <v>222</v>
      </c>
      <c r="E34" t="s">
        <v>223</v>
      </c>
      <c r="F34" s="7" t="e">
        <f>VLOOKUP(B34,lot!$A$3:$E$13372,5,0)</f>
        <v>#N/A</v>
      </c>
    </row>
    <row r="35" spans="2:6" hidden="1" x14ac:dyDescent="0.25">
      <c r="B35" t="s">
        <v>14219</v>
      </c>
      <c r="C35">
        <v>4</v>
      </c>
      <c r="D35" t="s">
        <v>238</v>
      </c>
      <c r="E35" t="s">
        <v>239</v>
      </c>
      <c r="F35" s="7" t="e">
        <f>VLOOKUP(B35,lot!$A$3:$E$13372,5,0)</f>
        <v>#N/A</v>
      </c>
    </row>
    <row r="36" spans="2:6" hidden="1" x14ac:dyDescent="0.25">
      <c r="B36" t="s">
        <v>14220</v>
      </c>
      <c r="C36">
        <v>1100</v>
      </c>
      <c r="D36" t="s">
        <v>241</v>
      </c>
      <c r="E36" t="s">
        <v>242</v>
      </c>
      <c r="F36" s="7" t="e">
        <f>VLOOKUP(B36,lot!$A$3:$E$13372,5,0)</f>
        <v>#N/A</v>
      </c>
    </row>
    <row r="37" spans="2:6" hidden="1" x14ac:dyDescent="0.25">
      <c r="B37" t="s">
        <v>14221</v>
      </c>
      <c r="C37">
        <v>2219</v>
      </c>
      <c r="D37" t="s">
        <v>243</v>
      </c>
      <c r="E37" t="s">
        <v>244</v>
      </c>
      <c r="F37" s="7" t="e">
        <f>VLOOKUP(B37,lot!$A$3:$E$13372,5,0)</f>
        <v>#N/A</v>
      </c>
    </row>
    <row r="38" spans="2:6" hidden="1" x14ac:dyDescent="0.25">
      <c r="B38" t="s">
        <v>14222</v>
      </c>
      <c r="C38">
        <v>61</v>
      </c>
      <c r="D38" t="s">
        <v>245</v>
      </c>
      <c r="E38" t="s">
        <v>246</v>
      </c>
      <c r="F38" s="7" t="e">
        <f>VLOOKUP(B38,lot!$A$3:$E$13372,5,0)</f>
        <v>#N/A</v>
      </c>
    </row>
    <row r="39" spans="2:6" hidden="1" x14ac:dyDescent="0.25">
      <c r="B39" t="s">
        <v>14223</v>
      </c>
      <c r="C39">
        <v>116</v>
      </c>
      <c r="D39" t="s">
        <v>247</v>
      </c>
      <c r="E39" t="s">
        <v>248</v>
      </c>
      <c r="F39" s="7" t="e">
        <f>VLOOKUP(B39,lot!$A$3:$E$13372,5,0)</f>
        <v>#N/A</v>
      </c>
    </row>
    <row r="40" spans="2:6" hidden="1" x14ac:dyDescent="0.25">
      <c r="B40" t="s">
        <v>14224</v>
      </c>
      <c r="C40">
        <v>40</v>
      </c>
      <c r="D40" t="s">
        <v>249</v>
      </c>
      <c r="E40" t="s">
        <v>250</v>
      </c>
      <c r="F40" s="7" t="e">
        <f>VLOOKUP(B40,lot!$A$3:$E$13372,5,0)</f>
        <v>#N/A</v>
      </c>
    </row>
    <row r="41" spans="2:6" hidden="1" x14ac:dyDescent="0.25">
      <c r="B41" t="s">
        <v>14225</v>
      </c>
      <c r="C41">
        <v>3</v>
      </c>
      <c r="D41" t="s">
        <v>272</v>
      </c>
      <c r="E41" t="s">
        <v>13487</v>
      </c>
      <c r="F41" s="7" t="e">
        <f>VLOOKUP(B41,lot!$A$3:$E$13372,5,0)</f>
        <v>#N/A</v>
      </c>
    </row>
    <row r="42" spans="2:6" hidden="1" x14ac:dyDescent="0.25">
      <c r="B42" t="s">
        <v>14226</v>
      </c>
      <c r="C42">
        <v>5</v>
      </c>
      <c r="D42" t="s">
        <v>18142</v>
      </c>
      <c r="E42" t="s">
        <v>285</v>
      </c>
      <c r="F42" s="7" t="e">
        <f>VLOOKUP(B42,lot!$A$3:$E$13372,5,0)</f>
        <v>#N/A</v>
      </c>
    </row>
    <row r="43" spans="2:6" hidden="1" x14ac:dyDescent="0.25">
      <c r="B43" t="s">
        <v>14227</v>
      </c>
      <c r="C43">
        <v>4</v>
      </c>
      <c r="D43" t="s">
        <v>305</v>
      </c>
      <c r="E43" t="s">
        <v>306</v>
      </c>
      <c r="F43" s="7" t="e">
        <f>VLOOKUP(B43,lot!$A$3:$E$13372,5,0)</f>
        <v>#N/A</v>
      </c>
    </row>
    <row r="44" spans="2:6" hidden="1" x14ac:dyDescent="0.25">
      <c r="B44" t="s">
        <v>14228</v>
      </c>
      <c r="C44">
        <v>4</v>
      </c>
      <c r="D44" t="s">
        <v>308</v>
      </c>
      <c r="E44" t="s">
        <v>309</v>
      </c>
      <c r="F44" s="7" t="e">
        <f>VLOOKUP(B44,lot!$A$3:$E$13372,5,0)</f>
        <v>#N/A</v>
      </c>
    </row>
    <row r="45" spans="2:6" hidden="1" x14ac:dyDescent="0.25">
      <c r="B45" t="s">
        <v>14229</v>
      </c>
      <c r="C45">
        <v>8</v>
      </c>
      <c r="D45" t="s">
        <v>314</v>
      </c>
      <c r="E45" t="s">
        <v>315</v>
      </c>
      <c r="F45" s="7" t="e">
        <f>VLOOKUP(B45,lot!$A$3:$E$13372,5,0)</f>
        <v>#N/A</v>
      </c>
    </row>
    <row r="46" spans="2:6" hidden="1" x14ac:dyDescent="0.25">
      <c r="B46" t="s">
        <v>14230</v>
      </c>
      <c r="C46">
        <v>1</v>
      </c>
      <c r="D46" t="s">
        <v>318</v>
      </c>
      <c r="E46" t="s">
        <v>319</v>
      </c>
      <c r="F46" s="7" t="e">
        <f>VLOOKUP(B46,lot!$A$3:$E$13372,5,0)</f>
        <v>#N/A</v>
      </c>
    </row>
    <row r="47" spans="2:6" hidden="1" x14ac:dyDescent="0.25">
      <c r="B47" t="s">
        <v>14231</v>
      </c>
      <c r="C47">
        <v>64</v>
      </c>
      <c r="D47" t="s">
        <v>321</v>
      </c>
      <c r="E47" t="s">
        <v>322</v>
      </c>
      <c r="F47" s="7" t="e">
        <f>VLOOKUP(B47,lot!$A$3:$E$13372,5,0)</f>
        <v>#N/A</v>
      </c>
    </row>
    <row r="48" spans="2:6" hidden="1" x14ac:dyDescent="0.25">
      <c r="B48" t="s">
        <v>14234</v>
      </c>
      <c r="C48">
        <v>22438</v>
      </c>
      <c r="D48" t="s">
        <v>3811</v>
      </c>
      <c r="E48" t="s">
        <v>13490</v>
      </c>
      <c r="F48" s="7" t="e">
        <f>VLOOKUP(B48,lot!$A$3:$E$13372,5,0)</f>
        <v>#N/A</v>
      </c>
    </row>
    <row r="49" spans="2:6" hidden="1" x14ac:dyDescent="0.25">
      <c r="B49" t="s">
        <v>14235</v>
      </c>
      <c r="C49">
        <v>6</v>
      </c>
      <c r="D49" t="s">
        <v>3812</v>
      </c>
      <c r="E49" t="s">
        <v>13491</v>
      </c>
      <c r="F49" s="7" t="e">
        <f>VLOOKUP(B49,lot!$A$3:$E$13372,5,0)</f>
        <v>#N/A</v>
      </c>
    </row>
    <row r="50" spans="2:6" hidden="1" x14ac:dyDescent="0.25">
      <c r="B50" t="s">
        <v>14236</v>
      </c>
      <c r="C50">
        <v>1013</v>
      </c>
      <c r="D50" t="s">
        <v>18143</v>
      </c>
      <c r="E50" t="s">
        <v>350</v>
      </c>
      <c r="F50" s="7" t="e">
        <f>VLOOKUP(B50,lot!$A$3:$E$13372,5,0)</f>
        <v>#N/A</v>
      </c>
    </row>
    <row r="51" spans="2:6" hidden="1" x14ac:dyDescent="0.25">
      <c r="B51" t="s">
        <v>14237</v>
      </c>
      <c r="C51">
        <v>3</v>
      </c>
      <c r="D51" t="s">
        <v>351</v>
      </c>
      <c r="E51" t="s">
        <v>352</v>
      </c>
      <c r="F51" s="7" t="e">
        <f>VLOOKUP(B51,lot!$A$3:$E$13372,5,0)</f>
        <v>#N/A</v>
      </c>
    </row>
    <row r="52" spans="2:6" hidden="1" x14ac:dyDescent="0.25">
      <c r="B52" t="s">
        <v>14238</v>
      </c>
      <c r="C52">
        <v>4</v>
      </c>
      <c r="D52" t="s">
        <v>356</v>
      </c>
      <c r="E52" t="s">
        <v>357</v>
      </c>
      <c r="F52" s="7" t="e">
        <f>VLOOKUP(B52,lot!$A$3:$E$13372,5,0)</f>
        <v>#N/A</v>
      </c>
    </row>
    <row r="53" spans="2:6" hidden="1" x14ac:dyDescent="0.25">
      <c r="B53" t="s">
        <v>14239</v>
      </c>
      <c r="C53">
        <v>1</v>
      </c>
      <c r="D53" t="s">
        <v>358</v>
      </c>
      <c r="E53" t="s">
        <v>359</v>
      </c>
      <c r="F53" s="7" t="e">
        <f>VLOOKUP(B53,lot!$A$3:$E$13372,5,0)</f>
        <v>#N/A</v>
      </c>
    </row>
    <row r="54" spans="2:6" hidden="1" x14ac:dyDescent="0.25">
      <c r="B54" t="s">
        <v>14240</v>
      </c>
      <c r="C54">
        <v>15</v>
      </c>
      <c r="D54" t="s">
        <v>361</v>
      </c>
      <c r="E54" t="s">
        <v>362</v>
      </c>
      <c r="F54" s="7" t="e">
        <f>VLOOKUP(B54,lot!$A$3:$E$13372,5,0)</f>
        <v>#N/A</v>
      </c>
    </row>
    <row r="55" spans="2:6" hidden="1" x14ac:dyDescent="0.25">
      <c r="B55" t="s">
        <v>14241</v>
      </c>
      <c r="C55">
        <v>60</v>
      </c>
      <c r="D55" t="s">
        <v>365</v>
      </c>
      <c r="E55" t="s">
        <v>366</v>
      </c>
      <c r="F55" s="7" t="e">
        <f>VLOOKUP(B55,lot!$A$3:$E$13372,5,0)</f>
        <v>#N/A</v>
      </c>
    </row>
    <row r="56" spans="2:6" hidden="1" x14ac:dyDescent="0.25">
      <c r="B56" t="s">
        <v>14242</v>
      </c>
      <c r="C56">
        <v>611</v>
      </c>
      <c r="D56" t="s">
        <v>367</v>
      </c>
      <c r="E56" t="s">
        <v>13492</v>
      </c>
      <c r="F56" s="7" t="e">
        <f>VLOOKUP(B56,lot!$A$3:$E$13372,5,0)</f>
        <v>#N/A</v>
      </c>
    </row>
    <row r="57" spans="2:6" hidden="1" x14ac:dyDescent="0.25">
      <c r="B57" t="s">
        <v>14243</v>
      </c>
      <c r="C57">
        <v>4228</v>
      </c>
      <c r="D57" t="s">
        <v>370</v>
      </c>
      <c r="E57" t="s">
        <v>13493</v>
      </c>
      <c r="F57" s="7" t="e">
        <f>VLOOKUP(B57,lot!$A$3:$E$13372,5,0)</f>
        <v>#N/A</v>
      </c>
    </row>
    <row r="58" spans="2:6" hidden="1" x14ac:dyDescent="0.25">
      <c r="B58" t="s">
        <v>14244</v>
      </c>
      <c r="C58">
        <v>39798</v>
      </c>
      <c r="D58" t="s">
        <v>370</v>
      </c>
      <c r="E58" t="s">
        <v>13493</v>
      </c>
      <c r="F58" s="7" t="e">
        <f>VLOOKUP(B58,lot!$A$3:$E$13372,5,0)</f>
        <v>#N/A</v>
      </c>
    </row>
    <row r="59" spans="2:6" hidden="1" x14ac:dyDescent="0.25">
      <c r="B59" t="s">
        <v>14245</v>
      </c>
      <c r="C59">
        <v>1</v>
      </c>
      <c r="D59" t="s">
        <v>373</v>
      </c>
      <c r="E59" t="s">
        <v>374</v>
      </c>
      <c r="F59" s="7" t="e">
        <f>VLOOKUP(B59,lot!$A$3:$E$13372,5,0)</f>
        <v>#N/A</v>
      </c>
    </row>
    <row r="60" spans="2:6" hidden="1" x14ac:dyDescent="0.25">
      <c r="B60" t="s">
        <v>14246</v>
      </c>
      <c r="C60">
        <v>2</v>
      </c>
      <c r="D60" t="s">
        <v>18144</v>
      </c>
      <c r="E60" t="s">
        <v>10822</v>
      </c>
      <c r="F60" s="7" t="e">
        <f>VLOOKUP(B60,lot!$A$3:$E$13372,5,0)</f>
        <v>#N/A</v>
      </c>
    </row>
    <row r="61" spans="2:6" hidden="1" x14ac:dyDescent="0.25">
      <c r="B61" t="s">
        <v>14247</v>
      </c>
      <c r="C61">
        <v>1</v>
      </c>
      <c r="D61" t="s">
        <v>18145</v>
      </c>
      <c r="E61" t="s">
        <v>10823</v>
      </c>
      <c r="F61" s="7" t="e">
        <f>VLOOKUP(B61,lot!$A$3:$E$13372,5,0)</f>
        <v>#N/A</v>
      </c>
    </row>
    <row r="62" spans="2:6" hidden="1" x14ac:dyDescent="0.25">
      <c r="B62" t="s">
        <v>14251</v>
      </c>
      <c r="C62">
        <v>40</v>
      </c>
      <c r="D62" t="s">
        <v>404</v>
      </c>
      <c r="E62" t="s">
        <v>405</v>
      </c>
      <c r="F62" s="7" t="e">
        <f>VLOOKUP(B62,lot!$A$3:$E$13372,5,0)</f>
        <v>#N/A</v>
      </c>
    </row>
    <row r="63" spans="2:6" hidden="1" x14ac:dyDescent="0.25">
      <c r="B63" t="s">
        <v>14252</v>
      </c>
      <c r="C63">
        <v>25</v>
      </c>
      <c r="D63" t="s">
        <v>408</v>
      </c>
      <c r="E63" t="s">
        <v>409</v>
      </c>
      <c r="F63" s="7" t="e">
        <f>VLOOKUP(B63,lot!$A$3:$E$13372,5,0)</f>
        <v>#N/A</v>
      </c>
    </row>
    <row r="64" spans="2:6" hidden="1" x14ac:dyDescent="0.25">
      <c r="B64" t="s">
        <v>14253</v>
      </c>
      <c r="C64">
        <v>694</v>
      </c>
      <c r="D64" t="s">
        <v>4227</v>
      </c>
      <c r="E64" t="s">
        <v>13496</v>
      </c>
      <c r="F64" s="7" t="e">
        <f>VLOOKUP(B64,lot!$A$3:$E$13372,5,0)</f>
        <v>#N/A</v>
      </c>
    </row>
    <row r="65" spans="2:6" hidden="1" x14ac:dyDescent="0.25">
      <c r="B65" t="s">
        <v>14254</v>
      </c>
      <c r="C65">
        <v>10</v>
      </c>
      <c r="D65" t="s">
        <v>416</v>
      </c>
      <c r="E65" t="s">
        <v>417</v>
      </c>
      <c r="F65" s="7" t="e">
        <f>VLOOKUP(B65,lot!$A$3:$E$13372,5,0)</f>
        <v>#N/A</v>
      </c>
    </row>
    <row r="66" spans="2:6" hidden="1" x14ac:dyDescent="0.25">
      <c r="B66" t="s">
        <v>14255</v>
      </c>
      <c r="C66">
        <v>5</v>
      </c>
      <c r="D66" t="s">
        <v>418</v>
      </c>
      <c r="E66" t="s">
        <v>419</v>
      </c>
      <c r="F66" s="7" t="e">
        <f>VLOOKUP(B66,lot!$A$3:$E$13372,5,0)</f>
        <v>#N/A</v>
      </c>
    </row>
    <row r="67" spans="2:6" hidden="1" x14ac:dyDescent="0.25">
      <c r="B67" t="s">
        <v>14256</v>
      </c>
      <c r="C67">
        <v>139</v>
      </c>
      <c r="D67" t="s">
        <v>423</v>
      </c>
      <c r="E67" t="s">
        <v>424</v>
      </c>
      <c r="F67" s="7" t="e">
        <f>VLOOKUP(B67,lot!$A$3:$E$13372,5,0)</f>
        <v>#N/A</v>
      </c>
    </row>
    <row r="68" spans="2:6" hidden="1" x14ac:dyDescent="0.25">
      <c r="B68" t="s">
        <v>14257</v>
      </c>
      <c r="C68">
        <v>116</v>
      </c>
      <c r="D68" t="s">
        <v>425</v>
      </c>
      <c r="E68" t="s">
        <v>426</v>
      </c>
      <c r="F68" s="7" t="e">
        <f>VLOOKUP(B68,lot!$A$3:$E$13372,5,0)</f>
        <v>#N/A</v>
      </c>
    </row>
    <row r="69" spans="2:6" hidden="1" x14ac:dyDescent="0.25">
      <c r="B69" t="s">
        <v>14258</v>
      </c>
      <c r="C69">
        <v>100</v>
      </c>
      <c r="D69" t="s">
        <v>427</v>
      </c>
      <c r="E69" t="s">
        <v>428</v>
      </c>
      <c r="F69" s="7" t="e">
        <f>VLOOKUP(B69,lot!$A$3:$E$13372,5,0)</f>
        <v>#N/A</v>
      </c>
    </row>
    <row r="70" spans="2:6" hidden="1" x14ac:dyDescent="0.25">
      <c r="B70" t="s">
        <v>14259</v>
      </c>
      <c r="C70">
        <v>237</v>
      </c>
      <c r="D70" t="s">
        <v>429</v>
      </c>
      <c r="E70" t="s">
        <v>430</v>
      </c>
      <c r="F70" s="7" t="e">
        <f>VLOOKUP(B70,lot!$A$3:$E$13372,5,0)</f>
        <v>#N/A</v>
      </c>
    </row>
    <row r="71" spans="2:6" hidden="1" x14ac:dyDescent="0.25">
      <c r="B71" t="s">
        <v>14260</v>
      </c>
      <c r="C71">
        <v>89</v>
      </c>
      <c r="D71" t="s">
        <v>431</v>
      </c>
      <c r="E71" t="s">
        <v>432</v>
      </c>
      <c r="F71" s="7" t="e">
        <f>VLOOKUP(B71,lot!$A$3:$E$13372,5,0)</f>
        <v>#N/A</v>
      </c>
    </row>
    <row r="72" spans="2:6" hidden="1" x14ac:dyDescent="0.25">
      <c r="B72" t="s">
        <v>14261</v>
      </c>
      <c r="C72">
        <v>236</v>
      </c>
      <c r="D72" t="s">
        <v>433</v>
      </c>
      <c r="E72" t="s">
        <v>434</v>
      </c>
      <c r="F72" s="7" t="e">
        <f>VLOOKUP(B72,lot!$A$3:$E$13372,5,0)</f>
        <v>#N/A</v>
      </c>
    </row>
    <row r="73" spans="2:6" hidden="1" x14ac:dyDescent="0.25">
      <c r="B73" t="s">
        <v>14262</v>
      </c>
      <c r="C73">
        <v>10</v>
      </c>
      <c r="D73" t="s">
        <v>433</v>
      </c>
      <c r="E73" t="s">
        <v>434</v>
      </c>
      <c r="F73" s="7" t="e">
        <f>VLOOKUP(B73,lot!$A$3:$E$13372,5,0)</f>
        <v>#N/A</v>
      </c>
    </row>
    <row r="74" spans="2:6" hidden="1" x14ac:dyDescent="0.25">
      <c r="B74" t="s">
        <v>14263</v>
      </c>
      <c r="C74">
        <v>40</v>
      </c>
      <c r="D74" t="s">
        <v>437</v>
      </c>
      <c r="E74" t="s">
        <v>438</v>
      </c>
      <c r="F74" s="7" t="e">
        <f>VLOOKUP(B74,lot!$A$3:$E$13372,5,0)</f>
        <v>#N/A</v>
      </c>
    </row>
    <row r="75" spans="2:6" hidden="1" x14ac:dyDescent="0.25">
      <c r="B75" t="s">
        <v>14266</v>
      </c>
      <c r="C75">
        <v>738</v>
      </c>
      <c r="D75" t="s">
        <v>4352</v>
      </c>
      <c r="E75" t="s">
        <v>13497</v>
      </c>
      <c r="F75" s="7" t="e">
        <f>VLOOKUP(B75,lot!$A$3:$E$13372,5,0)</f>
        <v>#N/A</v>
      </c>
    </row>
    <row r="76" spans="2:6" hidden="1" x14ac:dyDescent="0.25">
      <c r="B76" t="s">
        <v>14267</v>
      </c>
      <c r="C76">
        <v>40802</v>
      </c>
      <c r="D76" t="s">
        <v>449</v>
      </c>
      <c r="E76" t="s">
        <v>13499</v>
      </c>
      <c r="F76" s="7" t="e">
        <f>VLOOKUP(B76,lot!$A$3:$E$13372,5,0)</f>
        <v>#N/A</v>
      </c>
    </row>
    <row r="77" spans="2:6" hidden="1" x14ac:dyDescent="0.25">
      <c r="B77" t="s">
        <v>14269</v>
      </c>
      <c r="C77">
        <v>1580</v>
      </c>
      <c r="D77" t="s">
        <v>4660</v>
      </c>
      <c r="E77" t="s">
        <v>13500</v>
      </c>
      <c r="F77" s="7" t="e">
        <f>VLOOKUP(B77,lot!$A$3:$E$13372,5,0)</f>
        <v>#N/A</v>
      </c>
    </row>
    <row r="78" spans="2:6" hidden="1" x14ac:dyDescent="0.25">
      <c r="B78" t="s">
        <v>14270</v>
      </c>
      <c r="C78">
        <v>200</v>
      </c>
      <c r="D78" t="s">
        <v>458</v>
      </c>
      <c r="E78" t="s">
        <v>459</v>
      </c>
      <c r="F78" s="7" t="e">
        <f>VLOOKUP(B78,lot!$A$3:$E$13372,5,0)</f>
        <v>#N/A</v>
      </c>
    </row>
    <row r="79" spans="2:6" hidden="1" x14ac:dyDescent="0.25">
      <c r="B79" t="s">
        <v>14271</v>
      </c>
      <c r="C79">
        <v>1</v>
      </c>
      <c r="D79" t="s">
        <v>18146</v>
      </c>
      <c r="E79" t="s">
        <v>465</v>
      </c>
      <c r="F79" s="7" t="e">
        <f>VLOOKUP(B79,lot!$A$3:$E$13372,5,0)</f>
        <v>#N/A</v>
      </c>
    </row>
    <row r="80" spans="2:6" hidden="1" x14ac:dyDescent="0.25">
      <c r="B80" t="s">
        <v>14273</v>
      </c>
      <c r="C80">
        <v>10682</v>
      </c>
      <c r="D80" t="s">
        <v>4627</v>
      </c>
      <c r="E80" t="s">
        <v>469</v>
      </c>
      <c r="F80" s="7" t="e">
        <f>VLOOKUP(B80,lot!$A$3:$E$13372,5,0)</f>
        <v>#N/A</v>
      </c>
    </row>
    <row r="81" spans="2:6" hidden="1" x14ac:dyDescent="0.25">
      <c r="B81" t="s">
        <v>14274</v>
      </c>
      <c r="C81">
        <v>33533</v>
      </c>
      <c r="D81" t="s">
        <v>4633</v>
      </c>
      <c r="E81" t="s">
        <v>474</v>
      </c>
      <c r="F81" s="7" t="e">
        <f>VLOOKUP(B81,lot!$A$3:$E$13372,5,0)</f>
        <v>#N/A</v>
      </c>
    </row>
    <row r="82" spans="2:6" x14ac:dyDescent="0.25">
      <c r="B82" t="s">
        <v>14275</v>
      </c>
      <c r="C82">
        <v>49</v>
      </c>
      <c r="D82" t="e">
        <v>#N/A</v>
      </c>
      <c r="E82" t="s">
        <v>483</v>
      </c>
      <c r="F82" s="7" t="e">
        <f>VLOOKUP(B82,lot!$A$3:$E$13372,5,0)</f>
        <v>#N/A</v>
      </c>
    </row>
    <row r="83" spans="2:6" hidden="1" x14ac:dyDescent="0.25">
      <c r="B83" t="s">
        <v>14276</v>
      </c>
      <c r="C83">
        <v>96</v>
      </c>
      <c r="D83" t="s">
        <v>485</v>
      </c>
      <c r="E83" t="s">
        <v>13502</v>
      </c>
      <c r="F83" s="7" t="e">
        <f>VLOOKUP(B83,lot!$A$3:$E$13372,5,0)</f>
        <v>#N/A</v>
      </c>
    </row>
    <row r="84" spans="2:6" hidden="1" x14ac:dyDescent="0.25">
      <c r="B84" t="s">
        <v>14277</v>
      </c>
      <c r="C84">
        <v>21</v>
      </c>
      <c r="D84" t="s">
        <v>488</v>
      </c>
      <c r="E84" t="s">
        <v>489</v>
      </c>
      <c r="F84" s="7" t="e">
        <f>VLOOKUP(B84,lot!$A$3:$E$13372,5,0)</f>
        <v>#N/A</v>
      </c>
    </row>
    <row r="85" spans="2:6" hidden="1" x14ac:dyDescent="0.25">
      <c r="B85" t="s">
        <v>14278</v>
      </c>
      <c r="C85">
        <v>86</v>
      </c>
      <c r="D85" t="s">
        <v>491</v>
      </c>
      <c r="E85" t="s">
        <v>13503</v>
      </c>
      <c r="F85" s="7" t="e">
        <f>VLOOKUP(B85,lot!$A$3:$E$13372,5,0)</f>
        <v>#N/A</v>
      </c>
    </row>
    <row r="86" spans="2:6" hidden="1" x14ac:dyDescent="0.25">
      <c r="B86" t="s">
        <v>14280</v>
      </c>
      <c r="C86">
        <v>11</v>
      </c>
      <c r="D86" t="s">
        <v>4688</v>
      </c>
      <c r="E86" t="s">
        <v>496</v>
      </c>
      <c r="F86" s="7" t="e">
        <f>VLOOKUP(B86,lot!$A$3:$E$13372,5,0)</f>
        <v>#N/A</v>
      </c>
    </row>
    <row r="87" spans="2:6" hidden="1" x14ac:dyDescent="0.25">
      <c r="B87" t="s">
        <v>14281</v>
      </c>
      <c r="C87">
        <v>4</v>
      </c>
      <c r="D87" t="s">
        <v>498</v>
      </c>
      <c r="E87" t="s">
        <v>499</v>
      </c>
      <c r="F87" s="7" t="e">
        <f>VLOOKUP(B87,lot!$A$3:$E$13372,5,0)</f>
        <v>#N/A</v>
      </c>
    </row>
    <row r="88" spans="2:6" hidden="1" x14ac:dyDescent="0.25">
      <c r="B88" t="s">
        <v>14282</v>
      </c>
      <c r="C88">
        <v>4</v>
      </c>
      <c r="D88" t="s">
        <v>505</v>
      </c>
      <c r="E88" t="s">
        <v>506</v>
      </c>
      <c r="F88" s="7" t="e">
        <f>VLOOKUP(B88,lot!$A$3:$E$13372,5,0)</f>
        <v>#N/A</v>
      </c>
    </row>
    <row r="89" spans="2:6" hidden="1" x14ac:dyDescent="0.25">
      <c r="B89" t="s">
        <v>14283</v>
      </c>
      <c r="C89">
        <v>8</v>
      </c>
      <c r="D89" t="s">
        <v>509</v>
      </c>
      <c r="E89" t="s">
        <v>510</v>
      </c>
      <c r="F89" s="7" t="e">
        <f>VLOOKUP(B89,lot!$A$3:$E$13372,5,0)</f>
        <v>#N/A</v>
      </c>
    </row>
    <row r="90" spans="2:6" hidden="1" x14ac:dyDescent="0.25">
      <c r="B90" t="s">
        <v>14284</v>
      </c>
      <c r="C90">
        <v>269</v>
      </c>
      <c r="D90" t="s">
        <v>4717</v>
      </c>
      <c r="E90" t="s">
        <v>13505</v>
      </c>
      <c r="F90" s="7" t="e">
        <f>VLOOKUP(B90,lot!$A$3:$E$13372,5,0)</f>
        <v>#N/A</v>
      </c>
    </row>
    <row r="91" spans="2:6" hidden="1" x14ac:dyDescent="0.25">
      <c r="B91" t="s">
        <v>14285</v>
      </c>
      <c r="C91">
        <v>3</v>
      </c>
      <c r="D91" t="s">
        <v>514</v>
      </c>
      <c r="E91" t="s">
        <v>515</v>
      </c>
      <c r="F91" s="7" t="e">
        <f>VLOOKUP(B91,lot!$A$3:$E$13372,5,0)</f>
        <v>#N/A</v>
      </c>
    </row>
    <row r="92" spans="2:6" hidden="1" x14ac:dyDescent="0.25">
      <c r="B92" t="s">
        <v>14286</v>
      </c>
      <c r="C92">
        <v>4</v>
      </c>
      <c r="D92" t="s">
        <v>517</v>
      </c>
      <c r="E92" t="s">
        <v>518</v>
      </c>
      <c r="F92" s="7" t="e">
        <f>VLOOKUP(B92,lot!$A$3:$E$13372,5,0)</f>
        <v>#N/A</v>
      </c>
    </row>
    <row r="93" spans="2:6" hidden="1" x14ac:dyDescent="0.25">
      <c r="B93" t="s">
        <v>14287</v>
      </c>
      <c r="C93">
        <v>8</v>
      </c>
      <c r="D93" t="s">
        <v>519</v>
      </c>
      <c r="E93" t="s">
        <v>520</v>
      </c>
      <c r="F93" s="7" t="e">
        <f>VLOOKUP(B93,lot!$A$3:$E$13372,5,0)</f>
        <v>#N/A</v>
      </c>
    </row>
    <row r="94" spans="2:6" hidden="1" x14ac:dyDescent="0.25">
      <c r="B94" t="s">
        <v>14288</v>
      </c>
      <c r="C94">
        <v>3</v>
      </c>
      <c r="D94" t="s">
        <v>529</v>
      </c>
      <c r="E94" t="s">
        <v>530</v>
      </c>
      <c r="F94" s="7" t="e">
        <f>VLOOKUP(B94,lot!$A$3:$E$13372,5,0)</f>
        <v>#N/A</v>
      </c>
    </row>
    <row r="95" spans="2:6" hidden="1" x14ac:dyDescent="0.25">
      <c r="B95" t="s">
        <v>14292</v>
      </c>
      <c r="C95">
        <v>16</v>
      </c>
      <c r="D95" t="s">
        <v>546</v>
      </c>
      <c r="E95" t="s">
        <v>547</v>
      </c>
      <c r="F95" s="7" t="e">
        <f>VLOOKUP(B95,lot!$A$3:$E$13372,5,0)</f>
        <v>#N/A</v>
      </c>
    </row>
    <row r="96" spans="2:6" hidden="1" x14ac:dyDescent="0.25">
      <c r="B96" t="s">
        <v>14293</v>
      </c>
      <c r="C96">
        <v>10</v>
      </c>
      <c r="D96" t="s">
        <v>548</v>
      </c>
      <c r="E96" t="s">
        <v>549</v>
      </c>
      <c r="F96" s="7" t="e">
        <f>VLOOKUP(B96,lot!$A$3:$E$13372,5,0)</f>
        <v>#N/A</v>
      </c>
    </row>
    <row r="97" spans="2:6" hidden="1" x14ac:dyDescent="0.25">
      <c r="B97" t="s">
        <v>14294</v>
      </c>
      <c r="C97">
        <v>174</v>
      </c>
      <c r="D97" t="s">
        <v>556</v>
      </c>
      <c r="E97" t="s">
        <v>557</v>
      </c>
      <c r="F97" s="7" t="e">
        <f>VLOOKUP(B97,lot!$A$3:$E$13372,5,0)</f>
        <v>#N/A</v>
      </c>
    </row>
    <row r="98" spans="2:6" hidden="1" x14ac:dyDescent="0.25">
      <c r="B98" t="s">
        <v>14295</v>
      </c>
      <c r="C98">
        <v>506</v>
      </c>
      <c r="D98" t="s">
        <v>556</v>
      </c>
      <c r="E98" t="s">
        <v>557</v>
      </c>
      <c r="F98" s="7" t="e">
        <f>VLOOKUP(B98,lot!$A$3:$E$13372,5,0)</f>
        <v>#N/A</v>
      </c>
    </row>
    <row r="99" spans="2:6" hidden="1" x14ac:dyDescent="0.25">
      <c r="B99" t="s">
        <v>14296</v>
      </c>
      <c r="C99">
        <v>2</v>
      </c>
      <c r="D99" t="s">
        <v>18147</v>
      </c>
      <c r="E99" t="s">
        <v>598</v>
      </c>
      <c r="F99" s="7" t="e">
        <f>VLOOKUP(B99,lot!$A$3:$E$13372,5,0)</f>
        <v>#N/A</v>
      </c>
    </row>
    <row r="100" spans="2:6" hidden="1" x14ac:dyDescent="0.25">
      <c r="B100" t="s">
        <v>14297</v>
      </c>
      <c r="C100">
        <v>8</v>
      </c>
      <c r="D100" t="s">
        <v>620</v>
      </c>
      <c r="E100" t="s">
        <v>621</v>
      </c>
      <c r="F100" s="7" t="e">
        <f>VLOOKUP(B100,lot!$A$3:$E$13372,5,0)</f>
        <v>#N/A</v>
      </c>
    </row>
    <row r="101" spans="2:6" x14ac:dyDescent="0.25">
      <c r="B101" t="s">
        <v>14304</v>
      </c>
      <c r="C101">
        <v>20</v>
      </c>
      <c r="D101" t="e">
        <v>#N/A</v>
      </c>
      <c r="E101" t="s">
        <v>640</v>
      </c>
      <c r="F101" s="7" t="e">
        <f>VLOOKUP(B101,lot!$A$3:$E$13372,5,0)</f>
        <v>#N/A</v>
      </c>
    </row>
    <row r="102" spans="2:6" hidden="1" x14ac:dyDescent="0.25">
      <c r="B102" t="s">
        <v>14305</v>
      </c>
      <c r="C102">
        <v>78</v>
      </c>
      <c r="D102" t="s">
        <v>645</v>
      </c>
      <c r="E102" t="s">
        <v>646</v>
      </c>
      <c r="F102" s="7" t="e">
        <f>VLOOKUP(B102,lot!$A$3:$E$13372,5,0)</f>
        <v>#N/A</v>
      </c>
    </row>
    <row r="103" spans="2:6" hidden="1" x14ac:dyDescent="0.25">
      <c r="B103" t="s">
        <v>14306</v>
      </c>
      <c r="C103">
        <v>100</v>
      </c>
      <c r="D103" t="s">
        <v>648</v>
      </c>
      <c r="E103" t="s">
        <v>649</v>
      </c>
      <c r="F103" s="7" t="e">
        <f>VLOOKUP(B103,lot!$A$3:$E$13372,5,0)</f>
        <v>#N/A</v>
      </c>
    </row>
    <row r="104" spans="2:6" hidden="1" x14ac:dyDescent="0.25">
      <c r="B104" t="s">
        <v>14308</v>
      </c>
      <c r="C104">
        <v>40</v>
      </c>
      <c r="D104" t="s">
        <v>657</v>
      </c>
      <c r="E104" t="s">
        <v>658</v>
      </c>
      <c r="F104" s="7" t="e">
        <f>VLOOKUP(B104,lot!$A$3:$E$13372,5,0)</f>
        <v>#N/A</v>
      </c>
    </row>
    <row r="105" spans="2:6" hidden="1" x14ac:dyDescent="0.25">
      <c r="B105" t="s">
        <v>14310</v>
      </c>
      <c r="C105">
        <v>476</v>
      </c>
      <c r="D105" t="s">
        <v>5781</v>
      </c>
      <c r="E105" t="s">
        <v>666</v>
      </c>
      <c r="F105" s="7" t="e">
        <f>VLOOKUP(B105,lot!$A$3:$E$13372,5,0)</f>
        <v>#N/A</v>
      </c>
    </row>
    <row r="106" spans="2:6" hidden="1" x14ac:dyDescent="0.25">
      <c r="B106" t="s">
        <v>14314</v>
      </c>
      <c r="C106">
        <v>6</v>
      </c>
      <c r="D106" t="s">
        <v>676</v>
      </c>
      <c r="E106" t="s">
        <v>677</v>
      </c>
      <c r="F106" s="7" t="e">
        <f>VLOOKUP(B106,lot!$A$3:$E$13372,5,0)</f>
        <v>#N/A</v>
      </c>
    </row>
    <row r="107" spans="2:6" hidden="1" x14ac:dyDescent="0.25">
      <c r="B107" t="s">
        <v>14315</v>
      </c>
      <c r="C107">
        <v>5</v>
      </c>
      <c r="D107" t="s">
        <v>679</v>
      </c>
      <c r="E107" t="s">
        <v>680</v>
      </c>
      <c r="F107" s="7" t="e">
        <f>VLOOKUP(B107,lot!$A$3:$E$13372,5,0)</f>
        <v>#N/A</v>
      </c>
    </row>
    <row r="108" spans="2:6" hidden="1" x14ac:dyDescent="0.25">
      <c r="B108" t="s">
        <v>14316</v>
      </c>
      <c r="C108">
        <v>951</v>
      </c>
      <c r="D108" t="s">
        <v>681</v>
      </c>
      <c r="E108" t="s">
        <v>682</v>
      </c>
      <c r="F108" s="7" t="e">
        <f>VLOOKUP(B108,lot!$A$3:$E$13372,5,0)</f>
        <v>#N/A</v>
      </c>
    </row>
    <row r="109" spans="2:6" hidden="1" x14ac:dyDescent="0.25">
      <c r="B109" t="s">
        <v>14317</v>
      </c>
      <c r="C109">
        <v>54</v>
      </c>
      <c r="D109" t="s">
        <v>683</v>
      </c>
      <c r="E109" t="s">
        <v>684</v>
      </c>
      <c r="F109" s="7" t="e">
        <f>VLOOKUP(B109,lot!$A$3:$E$13372,5,0)</f>
        <v>#N/A</v>
      </c>
    </row>
    <row r="110" spans="2:6" hidden="1" x14ac:dyDescent="0.25">
      <c r="B110" t="s">
        <v>14318</v>
      </c>
      <c r="C110">
        <v>80</v>
      </c>
      <c r="D110" t="s">
        <v>685</v>
      </c>
      <c r="E110" t="s">
        <v>686</v>
      </c>
      <c r="F110" s="7" t="e">
        <f>VLOOKUP(B110,lot!$A$3:$E$13372,5,0)</f>
        <v>#N/A</v>
      </c>
    </row>
    <row r="111" spans="2:6" hidden="1" x14ac:dyDescent="0.25">
      <c r="B111" t="s">
        <v>14319</v>
      </c>
      <c r="C111">
        <v>40</v>
      </c>
      <c r="D111" t="s">
        <v>687</v>
      </c>
      <c r="E111" t="s">
        <v>688</v>
      </c>
      <c r="F111" s="7" t="e">
        <f>VLOOKUP(B111,lot!$A$3:$E$13372,5,0)</f>
        <v>#N/A</v>
      </c>
    </row>
    <row r="112" spans="2:6" hidden="1" x14ac:dyDescent="0.25">
      <c r="B112" t="s">
        <v>14321</v>
      </c>
      <c r="C112">
        <v>1344</v>
      </c>
      <c r="D112" t="s">
        <v>694</v>
      </c>
      <c r="E112" t="s">
        <v>695</v>
      </c>
      <c r="F112" s="7" t="e">
        <f>VLOOKUP(B112,lot!$A$3:$E$13372,5,0)</f>
        <v>#N/A</v>
      </c>
    </row>
    <row r="113" spans="2:6" hidden="1" x14ac:dyDescent="0.25">
      <c r="B113" t="s">
        <v>14322</v>
      </c>
      <c r="C113">
        <v>4</v>
      </c>
      <c r="D113" t="s">
        <v>710</v>
      </c>
      <c r="E113" t="s">
        <v>711</v>
      </c>
      <c r="F113" s="7" t="e">
        <f>VLOOKUP(B113,lot!$A$3:$E$13372,5,0)</f>
        <v>#N/A</v>
      </c>
    </row>
    <row r="114" spans="2:6" hidden="1" x14ac:dyDescent="0.25">
      <c r="B114" t="s">
        <v>14323</v>
      </c>
      <c r="C114">
        <v>4</v>
      </c>
      <c r="D114" t="s">
        <v>712</v>
      </c>
      <c r="E114" t="s">
        <v>713</v>
      </c>
      <c r="F114" s="7" t="e">
        <f>VLOOKUP(B114,lot!$A$3:$E$13372,5,0)</f>
        <v>#N/A</v>
      </c>
    </row>
    <row r="115" spans="2:6" hidden="1" x14ac:dyDescent="0.25">
      <c r="B115" t="s">
        <v>14325</v>
      </c>
      <c r="C115">
        <v>1</v>
      </c>
      <c r="D115" t="s">
        <v>722</v>
      </c>
      <c r="E115" t="s">
        <v>723</v>
      </c>
      <c r="F115" s="7" t="e">
        <f>VLOOKUP(B115,lot!$A$3:$E$13372,5,0)</f>
        <v>#N/A</v>
      </c>
    </row>
    <row r="116" spans="2:6" hidden="1" x14ac:dyDescent="0.25">
      <c r="B116" t="s">
        <v>14327</v>
      </c>
      <c r="C116">
        <v>41</v>
      </c>
      <c r="D116" t="s">
        <v>729</v>
      </c>
      <c r="E116" t="s">
        <v>13513</v>
      </c>
      <c r="F116" s="7" t="e">
        <f>VLOOKUP(B116,lot!$A$3:$E$13372,5,0)</f>
        <v>#N/A</v>
      </c>
    </row>
    <row r="117" spans="2:6" hidden="1" x14ac:dyDescent="0.25">
      <c r="B117" t="s">
        <v>14329</v>
      </c>
      <c r="C117">
        <v>4</v>
      </c>
      <c r="D117" t="s">
        <v>735</v>
      </c>
      <c r="E117" t="s">
        <v>736</v>
      </c>
      <c r="F117" s="7" t="e">
        <f>VLOOKUP(B117,lot!$A$3:$E$13372,5,0)</f>
        <v>#N/A</v>
      </c>
    </row>
    <row r="118" spans="2:6" hidden="1" x14ac:dyDescent="0.25">
      <c r="B118" t="s">
        <v>14330</v>
      </c>
      <c r="C118">
        <v>4</v>
      </c>
      <c r="D118" t="s">
        <v>737</v>
      </c>
      <c r="E118" t="s">
        <v>738</v>
      </c>
      <c r="F118" s="7" t="e">
        <f>VLOOKUP(B118,lot!$A$3:$E$13372,5,0)</f>
        <v>#N/A</v>
      </c>
    </row>
    <row r="119" spans="2:6" hidden="1" x14ac:dyDescent="0.25">
      <c r="B119" t="s">
        <v>14331</v>
      </c>
      <c r="C119">
        <v>9</v>
      </c>
      <c r="D119" t="s">
        <v>739</v>
      </c>
      <c r="E119" t="s">
        <v>740</v>
      </c>
      <c r="F119" s="7" t="e">
        <f>VLOOKUP(B119,lot!$A$3:$E$13372,5,0)</f>
        <v>#N/A</v>
      </c>
    </row>
    <row r="120" spans="2:6" hidden="1" x14ac:dyDescent="0.25">
      <c r="B120" t="s">
        <v>14333</v>
      </c>
      <c r="C120">
        <v>18</v>
      </c>
      <c r="D120" t="s">
        <v>750</v>
      </c>
      <c r="E120" t="s">
        <v>13514</v>
      </c>
      <c r="F120" s="7" t="e">
        <f>VLOOKUP(B120,lot!$A$3:$E$13372,5,0)</f>
        <v>#N/A</v>
      </c>
    </row>
    <row r="121" spans="2:6" hidden="1" x14ac:dyDescent="0.25">
      <c r="B121" t="s">
        <v>14336</v>
      </c>
      <c r="C121">
        <v>1</v>
      </c>
      <c r="D121" t="s">
        <v>6569</v>
      </c>
      <c r="E121" t="s">
        <v>757</v>
      </c>
      <c r="F121" s="7" t="e">
        <f>VLOOKUP(B121,lot!$A$3:$E$13372,5,0)</f>
        <v>#N/A</v>
      </c>
    </row>
    <row r="122" spans="2:6" hidden="1" x14ac:dyDescent="0.25">
      <c r="B122" t="s">
        <v>14346</v>
      </c>
      <c r="C122">
        <v>1</v>
      </c>
      <c r="D122" t="s">
        <v>780</v>
      </c>
      <c r="E122" t="s">
        <v>781</v>
      </c>
      <c r="F122" s="7" t="e">
        <f>VLOOKUP(B122,lot!$A$3:$E$13372,5,0)</f>
        <v>#N/A</v>
      </c>
    </row>
    <row r="123" spans="2:6" hidden="1" x14ac:dyDescent="0.25">
      <c r="B123" t="s">
        <v>14347</v>
      </c>
      <c r="C123">
        <v>1</v>
      </c>
      <c r="D123" t="s">
        <v>783</v>
      </c>
      <c r="E123" t="s">
        <v>784</v>
      </c>
      <c r="F123" s="7" t="e">
        <f>VLOOKUP(B123,lot!$A$3:$E$13372,5,0)</f>
        <v>#N/A</v>
      </c>
    </row>
    <row r="124" spans="2:6" hidden="1" x14ac:dyDescent="0.25">
      <c r="B124" t="s">
        <v>14348</v>
      </c>
      <c r="C124">
        <v>1</v>
      </c>
      <c r="D124" t="s">
        <v>785</v>
      </c>
      <c r="E124" t="s">
        <v>786</v>
      </c>
      <c r="F124" s="7" t="e">
        <f>VLOOKUP(B124,lot!$A$3:$E$13372,5,0)</f>
        <v>#N/A</v>
      </c>
    </row>
    <row r="125" spans="2:6" hidden="1" x14ac:dyDescent="0.25">
      <c r="B125" t="s">
        <v>14349</v>
      </c>
      <c r="C125">
        <v>2</v>
      </c>
      <c r="D125" t="s">
        <v>787</v>
      </c>
      <c r="E125" t="s">
        <v>788</v>
      </c>
      <c r="F125" s="7" t="e">
        <f>VLOOKUP(B125,lot!$A$3:$E$13372,5,0)</f>
        <v>#N/A</v>
      </c>
    </row>
    <row r="126" spans="2:6" hidden="1" x14ac:dyDescent="0.25">
      <c r="B126" t="s">
        <v>14350</v>
      </c>
      <c r="C126">
        <v>2</v>
      </c>
      <c r="D126" t="s">
        <v>789</v>
      </c>
      <c r="E126" t="s">
        <v>790</v>
      </c>
      <c r="F126" s="7" t="e">
        <f>VLOOKUP(B126,lot!$A$3:$E$13372,5,0)</f>
        <v>#N/A</v>
      </c>
    </row>
    <row r="127" spans="2:6" hidden="1" x14ac:dyDescent="0.25">
      <c r="B127" t="s">
        <v>14351</v>
      </c>
      <c r="C127">
        <v>93</v>
      </c>
      <c r="D127" t="s">
        <v>6556</v>
      </c>
      <c r="E127" t="s">
        <v>792</v>
      </c>
      <c r="F127" s="7" t="e">
        <f>VLOOKUP(B127,lot!$A$3:$E$13372,5,0)</f>
        <v>#N/A</v>
      </c>
    </row>
    <row r="128" spans="2:6" hidden="1" x14ac:dyDescent="0.25">
      <c r="B128" t="s">
        <v>14353</v>
      </c>
      <c r="C128">
        <v>332</v>
      </c>
      <c r="D128" t="s">
        <v>6583</v>
      </c>
      <c r="E128" t="s">
        <v>13517</v>
      </c>
      <c r="F128" s="7" t="e">
        <f>VLOOKUP(B128,lot!$A$3:$E$13372,5,0)</f>
        <v>#N/A</v>
      </c>
    </row>
    <row r="129" spans="2:6" hidden="1" x14ac:dyDescent="0.25">
      <c r="B129" t="s">
        <v>14354</v>
      </c>
      <c r="C129">
        <v>257</v>
      </c>
      <c r="D129" t="s">
        <v>6478</v>
      </c>
      <c r="E129" t="s">
        <v>13518</v>
      </c>
      <c r="F129" s="7" t="e">
        <f>VLOOKUP(B129,lot!$A$3:$E$13372,5,0)</f>
        <v>#N/A</v>
      </c>
    </row>
    <row r="130" spans="2:6" hidden="1" x14ac:dyDescent="0.25">
      <c r="B130" t="s">
        <v>14355</v>
      </c>
      <c r="C130">
        <v>231</v>
      </c>
      <c r="D130" t="s">
        <v>6490</v>
      </c>
      <c r="E130" t="s">
        <v>13519</v>
      </c>
      <c r="F130" s="7" t="e">
        <f>VLOOKUP(B130,lot!$A$3:$E$13372,5,0)</f>
        <v>#N/A</v>
      </c>
    </row>
    <row r="131" spans="2:6" hidden="1" x14ac:dyDescent="0.25">
      <c r="B131" t="s">
        <v>14356</v>
      </c>
      <c r="C131">
        <v>1</v>
      </c>
      <c r="D131" t="s">
        <v>6586</v>
      </c>
      <c r="E131" t="s">
        <v>13520</v>
      </c>
      <c r="F131" s="7" t="e">
        <f>VLOOKUP(B131,lot!$A$3:$E$13372,5,0)</f>
        <v>#N/A</v>
      </c>
    </row>
    <row r="132" spans="2:6" hidden="1" x14ac:dyDescent="0.25">
      <c r="B132" t="s">
        <v>14357</v>
      </c>
      <c r="C132">
        <v>1</v>
      </c>
      <c r="D132" t="s">
        <v>6570</v>
      </c>
      <c r="E132" t="s">
        <v>805</v>
      </c>
      <c r="F132" s="7" t="e">
        <f>VLOOKUP(B132,lot!$A$3:$E$13372,5,0)</f>
        <v>#N/A</v>
      </c>
    </row>
    <row r="133" spans="2:6" hidden="1" x14ac:dyDescent="0.25">
      <c r="B133" t="s">
        <v>14360</v>
      </c>
      <c r="C133">
        <v>2</v>
      </c>
      <c r="D133" t="s">
        <v>818</v>
      </c>
      <c r="E133" t="s">
        <v>819</v>
      </c>
      <c r="F133" s="7" t="e">
        <f>VLOOKUP(B133,lot!$A$3:$E$13372,5,0)</f>
        <v>#N/A</v>
      </c>
    </row>
    <row r="134" spans="2:6" hidden="1" x14ac:dyDescent="0.25">
      <c r="B134" t="s">
        <v>14361</v>
      </c>
      <c r="C134">
        <v>1</v>
      </c>
      <c r="D134" t="s">
        <v>827</v>
      </c>
      <c r="E134" t="s">
        <v>828</v>
      </c>
      <c r="F134" s="7" t="e">
        <f>VLOOKUP(B134,lot!$A$3:$E$13372,5,0)</f>
        <v>#N/A</v>
      </c>
    </row>
    <row r="135" spans="2:6" hidden="1" x14ac:dyDescent="0.25">
      <c r="B135" t="s">
        <v>14362</v>
      </c>
      <c r="C135">
        <v>1283</v>
      </c>
      <c r="D135" t="s">
        <v>830</v>
      </c>
      <c r="E135" t="s">
        <v>13523</v>
      </c>
      <c r="F135" s="7" t="e">
        <f>VLOOKUP(B135,lot!$A$3:$E$13372,5,0)</f>
        <v>#N/A</v>
      </c>
    </row>
    <row r="136" spans="2:6" hidden="1" x14ac:dyDescent="0.25">
      <c r="B136" t="s">
        <v>14363</v>
      </c>
      <c r="C136">
        <v>15</v>
      </c>
      <c r="D136" t="s">
        <v>833</v>
      </c>
      <c r="E136" t="s">
        <v>834</v>
      </c>
      <c r="F136" s="7" t="e">
        <f>VLOOKUP(B136,lot!$A$3:$E$13372,5,0)</f>
        <v>#N/A</v>
      </c>
    </row>
    <row r="137" spans="2:6" hidden="1" x14ac:dyDescent="0.25">
      <c r="B137" t="s">
        <v>14364</v>
      </c>
      <c r="C137">
        <v>696</v>
      </c>
      <c r="D137" t="s">
        <v>839</v>
      </c>
      <c r="E137" t="s">
        <v>840</v>
      </c>
      <c r="F137" s="7" t="e">
        <f>VLOOKUP(B137,lot!$A$3:$E$13372,5,0)</f>
        <v>#N/A</v>
      </c>
    </row>
    <row r="138" spans="2:6" hidden="1" x14ac:dyDescent="0.25">
      <c r="B138" t="s">
        <v>14365</v>
      </c>
      <c r="C138">
        <v>1</v>
      </c>
      <c r="D138" t="s">
        <v>841</v>
      </c>
      <c r="E138" t="s">
        <v>842</v>
      </c>
      <c r="F138" s="7" t="e">
        <f>VLOOKUP(B138,lot!$A$3:$E$13372,5,0)</f>
        <v>#N/A</v>
      </c>
    </row>
    <row r="139" spans="2:6" hidden="1" x14ac:dyDescent="0.25">
      <c r="B139" t="s">
        <v>14366</v>
      </c>
      <c r="C139">
        <v>2</v>
      </c>
      <c r="D139" t="s">
        <v>6810</v>
      </c>
      <c r="E139" t="s">
        <v>13525</v>
      </c>
      <c r="F139" s="7" t="e">
        <f>VLOOKUP(B139,lot!$A$3:$E$13372,5,0)</f>
        <v>#N/A</v>
      </c>
    </row>
    <row r="140" spans="2:6" hidden="1" x14ac:dyDescent="0.25">
      <c r="B140" t="s">
        <v>14368</v>
      </c>
      <c r="C140">
        <v>1</v>
      </c>
      <c r="D140" t="s">
        <v>868</v>
      </c>
      <c r="E140" t="s">
        <v>869</v>
      </c>
      <c r="F140" s="7" t="e">
        <f>VLOOKUP(B140,lot!$A$3:$E$13372,5,0)</f>
        <v>#N/A</v>
      </c>
    </row>
    <row r="141" spans="2:6" hidden="1" x14ac:dyDescent="0.25">
      <c r="B141" t="s">
        <v>14369</v>
      </c>
      <c r="C141">
        <v>8</v>
      </c>
      <c r="D141" t="s">
        <v>874</v>
      </c>
      <c r="E141" t="s">
        <v>875</v>
      </c>
      <c r="F141" s="7" t="e">
        <f>VLOOKUP(B141,lot!$A$3:$E$13372,5,0)</f>
        <v>#N/A</v>
      </c>
    </row>
    <row r="142" spans="2:6" hidden="1" x14ac:dyDescent="0.25">
      <c r="B142" t="s">
        <v>14370</v>
      </c>
      <c r="C142">
        <v>74</v>
      </c>
      <c r="D142" t="s">
        <v>877</v>
      </c>
      <c r="E142" t="s">
        <v>878</v>
      </c>
      <c r="F142" s="7" t="e">
        <f>VLOOKUP(B142,lot!$A$3:$E$13372,5,0)</f>
        <v>#N/A</v>
      </c>
    </row>
    <row r="143" spans="2:6" hidden="1" x14ac:dyDescent="0.25">
      <c r="B143" t="s">
        <v>14371</v>
      </c>
      <c r="C143">
        <v>80</v>
      </c>
      <c r="D143" t="s">
        <v>880</v>
      </c>
      <c r="E143" t="s">
        <v>881</v>
      </c>
      <c r="F143" s="7" t="e">
        <f>VLOOKUP(B143,lot!$A$3:$E$13372,5,0)</f>
        <v>#N/A</v>
      </c>
    </row>
    <row r="144" spans="2:6" hidden="1" x14ac:dyDescent="0.25">
      <c r="B144" t="s">
        <v>14372</v>
      </c>
      <c r="C144">
        <v>48</v>
      </c>
      <c r="D144" t="s">
        <v>883</v>
      </c>
      <c r="E144" t="s">
        <v>884</v>
      </c>
      <c r="F144" s="7" t="e">
        <f>VLOOKUP(B144,lot!$A$3:$E$13372,5,0)</f>
        <v>#N/A</v>
      </c>
    </row>
    <row r="145" spans="2:6" hidden="1" x14ac:dyDescent="0.25">
      <c r="B145" t="s">
        <v>14373</v>
      </c>
      <c r="C145">
        <v>18</v>
      </c>
      <c r="D145" t="s">
        <v>885</v>
      </c>
      <c r="E145" t="s">
        <v>13527</v>
      </c>
      <c r="F145" s="7" t="e">
        <f>VLOOKUP(B145,lot!$A$3:$E$13372,5,0)</f>
        <v>#N/A</v>
      </c>
    </row>
    <row r="146" spans="2:6" hidden="1" x14ac:dyDescent="0.25">
      <c r="B146" t="s">
        <v>14374</v>
      </c>
      <c r="C146">
        <v>18</v>
      </c>
      <c r="D146" t="s">
        <v>889</v>
      </c>
      <c r="E146" t="s">
        <v>13528</v>
      </c>
      <c r="F146" s="7" t="e">
        <f>VLOOKUP(B146,lot!$A$3:$E$13372,5,0)</f>
        <v>#N/A</v>
      </c>
    </row>
    <row r="147" spans="2:6" hidden="1" x14ac:dyDescent="0.25">
      <c r="B147" t="s">
        <v>14375</v>
      </c>
      <c r="C147">
        <v>3</v>
      </c>
      <c r="D147" t="s">
        <v>896</v>
      </c>
      <c r="E147" t="s">
        <v>897</v>
      </c>
      <c r="F147" s="7" t="e">
        <f>VLOOKUP(B147,lot!$A$3:$E$13372,5,0)</f>
        <v>#N/A</v>
      </c>
    </row>
    <row r="148" spans="2:6" hidden="1" x14ac:dyDescent="0.25">
      <c r="B148" t="s">
        <v>14376</v>
      </c>
      <c r="C148">
        <v>80</v>
      </c>
      <c r="D148" t="s">
        <v>899</v>
      </c>
      <c r="E148" t="s">
        <v>900</v>
      </c>
      <c r="F148" s="7" t="e">
        <f>VLOOKUP(B148,lot!$A$3:$E$13372,5,0)</f>
        <v>#N/A</v>
      </c>
    </row>
    <row r="149" spans="2:6" hidden="1" x14ac:dyDescent="0.25">
      <c r="B149" t="s">
        <v>14377</v>
      </c>
      <c r="C149">
        <v>36</v>
      </c>
      <c r="D149" t="s">
        <v>7293</v>
      </c>
      <c r="E149" t="s">
        <v>904</v>
      </c>
      <c r="F149" s="7" t="e">
        <f>VLOOKUP(B149,lot!$A$3:$E$13372,5,0)</f>
        <v>#N/A</v>
      </c>
    </row>
    <row r="150" spans="2:6" hidden="1" x14ac:dyDescent="0.25">
      <c r="B150" t="s">
        <v>14378</v>
      </c>
      <c r="C150">
        <v>5</v>
      </c>
      <c r="D150" t="s">
        <v>905</v>
      </c>
      <c r="E150" t="s">
        <v>906</v>
      </c>
      <c r="F150" s="7" t="e">
        <f>VLOOKUP(B150,lot!$A$3:$E$13372,5,0)</f>
        <v>#N/A</v>
      </c>
    </row>
    <row r="151" spans="2:6" hidden="1" x14ac:dyDescent="0.25">
      <c r="B151" t="s">
        <v>14379</v>
      </c>
      <c r="C151">
        <v>4</v>
      </c>
      <c r="D151" t="s">
        <v>908</v>
      </c>
      <c r="E151" t="s">
        <v>909</v>
      </c>
      <c r="F151" s="7" t="e">
        <f>VLOOKUP(B151,lot!$A$3:$E$13372,5,0)</f>
        <v>#N/A</v>
      </c>
    </row>
    <row r="152" spans="2:6" hidden="1" x14ac:dyDescent="0.25">
      <c r="B152" t="s">
        <v>14382</v>
      </c>
      <c r="C152">
        <v>5</v>
      </c>
      <c r="D152" t="s">
        <v>918</v>
      </c>
      <c r="E152" t="s">
        <v>919</v>
      </c>
      <c r="F152" s="7" t="e">
        <f>VLOOKUP(B152,lot!$A$3:$E$13372,5,0)</f>
        <v>#N/A</v>
      </c>
    </row>
    <row r="153" spans="2:6" hidden="1" x14ac:dyDescent="0.25">
      <c r="B153" t="s">
        <v>14383</v>
      </c>
      <c r="C153">
        <v>500</v>
      </c>
      <c r="D153" t="s">
        <v>7316</v>
      </c>
      <c r="E153" t="s">
        <v>923</v>
      </c>
      <c r="F153" s="7" t="e">
        <f>VLOOKUP(B153,lot!$A$3:$E$13372,5,0)</f>
        <v>#N/A</v>
      </c>
    </row>
    <row r="154" spans="2:6" hidden="1" x14ac:dyDescent="0.25">
      <c r="B154" t="s">
        <v>14385</v>
      </c>
      <c r="C154">
        <v>621</v>
      </c>
      <c r="D154" t="s">
        <v>7377</v>
      </c>
      <c r="E154" t="s">
        <v>13530</v>
      </c>
      <c r="F154" s="7" t="e">
        <f>VLOOKUP(B154,lot!$A$3:$E$13372,5,0)</f>
        <v>#N/A</v>
      </c>
    </row>
    <row r="155" spans="2:6" hidden="1" x14ac:dyDescent="0.25">
      <c r="B155" t="s">
        <v>14386</v>
      </c>
      <c r="C155">
        <v>2</v>
      </c>
      <c r="D155" t="s">
        <v>937</v>
      </c>
      <c r="E155" t="s">
        <v>938</v>
      </c>
      <c r="F155" s="7" t="e">
        <f>VLOOKUP(B155,lot!$A$3:$E$13372,5,0)</f>
        <v>#N/A</v>
      </c>
    </row>
    <row r="156" spans="2:6" hidden="1" x14ac:dyDescent="0.25">
      <c r="B156" t="s">
        <v>14387</v>
      </c>
      <c r="C156">
        <v>2</v>
      </c>
      <c r="D156" t="s">
        <v>939</v>
      </c>
      <c r="E156" t="s">
        <v>940</v>
      </c>
      <c r="F156" s="7" t="e">
        <f>VLOOKUP(B156,lot!$A$3:$E$13372,5,0)</f>
        <v>#N/A</v>
      </c>
    </row>
    <row r="157" spans="2:6" hidden="1" x14ac:dyDescent="0.25">
      <c r="B157" t="s">
        <v>14388</v>
      </c>
      <c r="C157">
        <v>2</v>
      </c>
      <c r="D157" t="s">
        <v>941</v>
      </c>
      <c r="E157" t="s">
        <v>942</v>
      </c>
      <c r="F157" s="7" t="e">
        <f>VLOOKUP(B157,lot!$A$3:$E$13372,5,0)</f>
        <v>#N/A</v>
      </c>
    </row>
    <row r="158" spans="2:6" hidden="1" x14ac:dyDescent="0.25">
      <c r="B158" t="s">
        <v>14389</v>
      </c>
      <c r="C158">
        <v>1</v>
      </c>
      <c r="D158" t="s">
        <v>943</v>
      </c>
      <c r="E158" t="s">
        <v>944</v>
      </c>
      <c r="F158" s="7" t="e">
        <f>VLOOKUP(B158,lot!$A$3:$E$13372,5,0)</f>
        <v>#N/A</v>
      </c>
    </row>
    <row r="159" spans="2:6" hidden="1" x14ac:dyDescent="0.25">
      <c r="B159" t="s">
        <v>14390</v>
      </c>
      <c r="C159">
        <v>1</v>
      </c>
      <c r="D159" t="s">
        <v>945</v>
      </c>
      <c r="E159" t="s">
        <v>946</v>
      </c>
      <c r="F159" s="7" t="e">
        <f>VLOOKUP(B159,lot!$A$3:$E$13372,5,0)</f>
        <v>#N/A</v>
      </c>
    </row>
    <row r="160" spans="2:6" hidden="1" x14ac:dyDescent="0.25">
      <c r="B160" t="s">
        <v>14391</v>
      </c>
      <c r="C160">
        <v>1</v>
      </c>
      <c r="D160" t="s">
        <v>947</v>
      </c>
      <c r="E160" t="s">
        <v>948</v>
      </c>
      <c r="F160" s="7" t="e">
        <f>VLOOKUP(B160,lot!$A$3:$E$13372,5,0)</f>
        <v>#N/A</v>
      </c>
    </row>
    <row r="161" spans="2:6" hidden="1" x14ac:dyDescent="0.25">
      <c r="B161" t="s">
        <v>14392</v>
      </c>
      <c r="C161">
        <v>1</v>
      </c>
      <c r="D161" t="s">
        <v>949</v>
      </c>
      <c r="E161" t="s">
        <v>950</v>
      </c>
      <c r="F161" s="7" t="e">
        <f>VLOOKUP(B161,lot!$A$3:$E$13372,5,0)</f>
        <v>#N/A</v>
      </c>
    </row>
    <row r="162" spans="2:6" hidden="1" x14ac:dyDescent="0.25">
      <c r="B162" t="s">
        <v>14393</v>
      </c>
      <c r="C162">
        <v>1</v>
      </c>
      <c r="D162" t="s">
        <v>951</v>
      </c>
      <c r="E162" t="s">
        <v>952</v>
      </c>
      <c r="F162" s="7" t="e">
        <f>VLOOKUP(B162,lot!$A$3:$E$13372,5,0)</f>
        <v>#N/A</v>
      </c>
    </row>
    <row r="163" spans="2:6" hidden="1" x14ac:dyDescent="0.25">
      <c r="B163" t="s">
        <v>14394</v>
      </c>
      <c r="C163">
        <v>1</v>
      </c>
      <c r="D163" t="s">
        <v>953</v>
      </c>
      <c r="E163" t="s">
        <v>954</v>
      </c>
      <c r="F163" s="7" t="e">
        <f>VLOOKUP(B163,lot!$A$3:$E$13372,5,0)</f>
        <v>#N/A</v>
      </c>
    </row>
    <row r="164" spans="2:6" hidden="1" x14ac:dyDescent="0.25">
      <c r="B164" t="s">
        <v>14395</v>
      </c>
      <c r="C164">
        <v>4</v>
      </c>
      <c r="D164" t="s">
        <v>955</v>
      </c>
      <c r="E164" t="s">
        <v>956</v>
      </c>
      <c r="F164" s="7" t="e">
        <f>VLOOKUP(B164,lot!$A$3:$E$13372,5,0)</f>
        <v>#N/A</v>
      </c>
    </row>
    <row r="165" spans="2:6" hidden="1" x14ac:dyDescent="0.25">
      <c r="B165" t="s">
        <v>14396</v>
      </c>
      <c r="C165">
        <v>1</v>
      </c>
      <c r="D165" t="s">
        <v>958</v>
      </c>
      <c r="E165" t="s">
        <v>959</v>
      </c>
      <c r="F165" s="7" t="e">
        <f>VLOOKUP(B165,lot!$A$3:$E$13372,5,0)</f>
        <v>#N/A</v>
      </c>
    </row>
    <row r="166" spans="2:6" hidden="1" x14ac:dyDescent="0.25">
      <c r="B166" t="s">
        <v>14397</v>
      </c>
      <c r="C166">
        <v>1</v>
      </c>
      <c r="D166" t="s">
        <v>961</v>
      </c>
      <c r="E166" t="s">
        <v>962</v>
      </c>
      <c r="F166" s="7" t="e">
        <f>VLOOKUP(B166,lot!$A$3:$E$13372,5,0)</f>
        <v>#N/A</v>
      </c>
    </row>
    <row r="167" spans="2:6" hidden="1" x14ac:dyDescent="0.25">
      <c r="B167" t="s">
        <v>14398</v>
      </c>
      <c r="C167">
        <v>1</v>
      </c>
      <c r="D167" t="s">
        <v>963</v>
      </c>
      <c r="E167" t="s">
        <v>964</v>
      </c>
      <c r="F167" s="7" t="e">
        <f>VLOOKUP(B167,lot!$A$3:$E$13372,5,0)</f>
        <v>#N/A</v>
      </c>
    </row>
    <row r="168" spans="2:6" hidden="1" x14ac:dyDescent="0.25">
      <c r="B168" t="s">
        <v>14399</v>
      </c>
      <c r="C168">
        <v>1</v>
      </c>
      <c r="D168" t="s">
        <v>965</v>
      </c>
      <c r="E168" t="s">
        <v>966</v>
      </c>
      <c r="F168" s="7" t="e">
        <f>VLOOKUP(B168,lot!$A$3:$E$13372,5,0)</f>
        <v>#N/A</v>
      </c>
    </row>
    <row r="169" spans="2:6" hidden="1" x14ac:dyDescent="0.25">
      <c r="B169" t="s">
        <v>14400</v>
      </c>
      <c r="C169">
        <v>1</v>
      </c>
      <c r="D169" t="s">
        <v>967</v>
      </c>
      <c r="E169" t="s">
        <v>968</v>
      </c>
      <c r="F169" s="7" t="e">
        <f>VLOOKUP(B169,lot!$A$3:$E$13372,5,0)</f>
        <v>#N/A</v>
      </c>
    </row>
    <row r="170" spans="2:6" hidden="1" x14ac:dyDescent="0.25">
      <c r="B170" t="s">
        <v>14401</v>
      </c>
      <c r="C170">
        <v>1</v>
      </c>
      <c r="D170" t="s">
        <v>969</v>
      </c>
      <c r="E170" t="s">
        <v>970</v>
      </c>
      <c r="F170" s="7" t="e">
        <f>VLOOKUP(B170,lot!$A$3:$E$13372,5,0)</f>
        <v>#N/A</v>
      </c>
    </row>
    <row r="171" spans="2:6" hidden="1" x14ac:dyDescent="0.25">
      <c r="B171" t="s">
        <v>14402</v>
      </c>
      <c r="C171">
        <v>1</v>
      </c>
      <c r="D171" t="s">
        <v>971</v>
      </c>
      <c r="E171" t="s">
        <v>972</v>
      </c>
      <c r="F171" s="7" t="e">
        <f>VLOOKUP(B171,lot!$A$3:$E$13372,5,0)</f>
        <v>#N/A</v>
      </c>
    </row>
    <row r="172" spans="2:6" hidden="1" x14ac:dyDescent="0.25">
      <c r="B172" t="s">
        <v>14403</v>
      </c>
      <c r="C172">
        <v>15</v>
      </c>
      <c r="D172" t="s">
        <v>973</v>
      </c>
      <c r="E172" t="s">
        <v>974</v>
      </c>
      <c r="F172" s="7" t="e">
        <f>VLOOKUP(B172,lot!$A$3:$E$13372,5,0)</f>
        <v>#N/A</v>
      </c>
    </row>
    <row r="173" spans="2:6" hidden="1" x14ac:dyDescent="0.25">
      <c r="B173" t="s">
        <v>14404</v>
      </c>
      <c r="C173">
        <v>4</v>
      </c>
      <c r="D173" t="s">
        <v>977</v>
      </c>
      <c r="E173" t="s">
        <v>13531</v>
      </c>
      <c r="F173" s="7" t="e">
        <f>VLOOKUP(B173,lot!$A$3:$E$13372,5,0)</f>
        <v>#N/A</v>
      </c>
    </row>
    <row r="174" spans="2:6" hidden="1" x14ac:dyDescent="0.25">
      <c r="B174" t="s">
        <v>14406</v>
      </c>
      <c r="C174">
        <v>10</v>
      </c>
      <c r="D174" t="s">
        <v>988</v>
      </c>
      <c r="E174" t="s">
        <v>989</v>
      </c>
      <c r="F174" s="7" t="e">
        <f>VLOOKUP(B174,lot!$A$3:$E$13372,5,0)</f>
        <v>#N/A</v>
      </c>
    </row>
    <row r="175" spans="2:6" hidden="1" x14ac:dyDescent="0.25">
      <c r="B175" t="s">
        <v>14407</v>
      </c>
      <c r="C175">
        <v>3</v>
      </c>
      <c r="D175" t="s">
        <v>990</v>
      </c>
      <c r="E175" t="s">
        <v>991</v>
      </c>
      <c r="F175" s="7" t="e">
        <f>VLOOKUP(B175,lot!$A$3:$E$13372,5,0)</f>
        <v>#N/A</v>
      </c>
    </row>
    <row r="176" spans="2:6" hidden="1" x14ac:dyDescent="0.25">
      <c r="B176" t="s">
        <v>14408</v>
      </c>
      <c r="C176">
        <v>1</v>
      </c>
      <c r="D176" t="s">
        <v>992</v>
      </c>
      <c r="E176" t="s">
        <v>993</v>
      </c>
      <c r="F176" s="7" t="e">
        <f>VLOOKUP(B176,lot!$A$3:$E$13372,5,0)</f>
        <v>#N/A</v>
      </c>
    </row>
    <row r="177" spans="2:6" hidden="1" x14ac:dyDescent="0.25">
      <c r="B177" t="s">
        <v>14411</v>
      </c>
      <c r="C177">
        <v>138</v>
      </c>
      <c r="D177" t="s">
        <v>7544</v>
      </c>
      <c r="E177" t="s">
        <v>999</v>
      </c>
      <c r="F177" s="7" t="e">
        <f>VLOOKUP(B177,lot!$A$3:$E$13372,5,0)</f>
        <v>#N/A</v>
      </c>
    </row>
    <row r="178" spans="2:6" hidden="1" x14ac:dyDescent="0.25">
      <c r="B178" t="s">
        <v>14412</v>
      </c>
      <c r="C178">
        <v>1</v>
      </c>
      <c r="D178" t="s">
        <v>1002</v>
      </c>
      <c r="E178" t="s">
        <v>1003</v>
      </c>
      <c r="F178" s="7" t="e">
        <f>VLOOKUP(B178,lot!$A$3:$E$13372,5,0)</f>
        <v>#N/A</v>
      </c>
    </row>
    <row r="179" spans="2:6" hidden="1" x14ac:dyDescent="0.25">
      <c r="B179" t="s">
        <v>14413</v>
      </c>
      <c r="C179">
        <v>5</v>
      </c>
      <c r="D179" t="s">
        <v>1004</v>
      </c>
      <c r="E179" t="s">
        <v>1005</v>
      </c>
      <c r="F179" s="7" t="e">
        <f>VLOOKUP(B179,lot!$A$3:$E$13372,5,0)</f>
        <v>#N/A</v>
      </c>
    </row>
    <row r="180" spans="2:6" hidden="1" x14ac:dyDescent="0.25">
      <c r="B180" t="s">
        <v>14414</v>
      </c>
      <c r="C180">
        <v>5</v>
      </c>
      <c r="D180" t="s">
        <v>1006</v>
      </c>
      <c r="E180" t="s">
        <v>1007</v>
      </c>
      <c r="F180" s="7" t="e">
        <f>VLOOKUP(B180,lot!$A$3:$E$13372,5,0)</f>
        <v>#N/A</v>
      </c>
    </row>
    <row r="181" spans="2:6" hidden="1" x14ac:dyDescent="0.25">
      <c r="B181" t="s">
        <v>14415</v>
      </c>
      <c r="C181">
        <v>5</v>
      </c>
      <c r="D181" t="s">
        <v>1008</v>
      </c>
      <c r="E181" t="s">
        <v>1009</v>
      </c>
      <c r="F181" s="7" t="e">
        <f>VLOOKUP(B181,lot!$A$3:$E$13372,5,0)</f>
        <v>#N/A</v>
      </c>
    </row>
    <row r="182" spans="2:6" hidden="1" x14ac:dyDescent="0.25">
      <c r="B182" t="s">
        <v>14416</v>
      </c>
      <c r="C182">
        <v>5</v>
      </c>
      <c r="D182" t="s">
        <v>1010</v>
      </c>
      <c r="E182" t="s">
        <v>1011</v>
      </c>
      <c r="F182" s="7" t="e">
        <f>VLOOKUP(B182,lot!$A$3:$E$13372,5,0)</f>
        <v>#N/A</v>
      </c>
    </row>
    <row r="183" spans="2:6" hidden="1" x14ac:dyDescent="0.25">
      <c r="B183" t="s">
        <v>14417</v>
      </c>
      <c r="C183">
        <v>25</v>
      </c>
      <c r="D183" t="s">
        <v>1012</v>
      </c>
      <c r="E183" t="s">
        <v>1013</v>
      </c>
      <c r="F183" s="7" t="e">
        <f>VLOOKUP(B183,lot!$A$3:$E$13372,5,0)</f>
        <v>#N/A</v>
      </c>
    </row>
    <row r="184" spans="2:6" hidden="1" x14ac:dyDescent="0.25">
      <c r="B184" t="s">
        <v>14420</v>
      </c>
      <c r="C184">
        <v>4</v>
      </c>
      <c r="D184" t="s">
        <v>1025</v>
      </c>
      <c r="E184" t="s">
        <v>13538</v>
      </c>
      <c r="F184" s="7" t="e">
        <f>VLOOKUP(B184,lot!$A$3:$E$13372,5,0)</f>
        <v>#N/A</v>
      </c>
    </row>
    <row r="185" spans="2:6" hidden="1" x14ac:dyDescent="0.25">
      <c r="B185" t="s">
        <v>14421</v>
      </c>
      <c r="C185">
        <v>2</v>
      </c>
      <c r="D185" t="s">
        <v>1025</v>
      </c>
      <c r="E185" t="s">
        <v>13538</v>
      </c>
      <c r="F185" s="7" t="e">
        <f>VLOOKUP(B185,lot!$A$3:$E$13372,5,0)</f>
        <v>#N/A</v>
      </c>
    </row>
    <row r="186" spans="2:6" hidden="1" x14ac:dyDescent="0.25">
      <c r="B186" t="s">
        <v>14423</v>
      </c>
      <c r="C186">
        <v>731</v>
      </c>
      <c r="D186" t="s">
        <v>1033</v>
      </c>
      <c r="E186" t="s">
        <v>1034</v>
      </c>
      <c r="F186" s="7" t="e">
        <f>VLOOKUP(B186,lot!$A$3:$E$13372,5,0)</f>
        <v>#N/A</v>
      </c>
    </row>
    <row r="187" spans="2:6" hidden="1" x14ac:dyDescent="0.25">
      <c r="B187" t="s">
        <v>14425</v>
      </c>
      <c r="C187">
        <v>8</v>
      </c>
      <c r="D187" t="s">
        <v>1046</v>
      </c>
      <c r="E187" t="s">
        <v>1047</v>
      </c>
      <c r="F187" s="7" t="e">
        <f>VLOOKUP(B187,lot!$A$3:$E$13372,5,0)</f>
        <v>#N/A</v>
      </c>
    </row>
    <row r="188" spans="2:6" hidden="1" x14ac:dyDescent="0.25">
      <c r="B188" t="s">
        <v>14427</v>
      </c>
      <c r="C188">
        <v>30</v>
      </c>
      <c r="D188" t="s">
        <v>1058</v>
      </c>
      <c r="E188" t="s">
        <v>1059</v>
      </c>
      <c r="F188" s="7" t="e">
        <f>VLOOKUP(B188,lot!$A$3:$E$13372,5,0)</f>
        <v>#N/A</v>
      </c>
    </row>
    <row r="189" spans="2:6" hidden="1" x14ac:dyDescent="0.25">
      <c r="B189" t="s">
        <v>14429</v>
      </c>
      <c r="C189">
        <v>6422</v>
      </c>
      <c r="D189" t="s">
        <v>1067</v>
      </c>
      <c r="E189" t="s">
        <v>1068</v>
      </c>
      <c r="F189" s="7" t="e">
        <f>VLOOKUP(B189,lot!$A$3:$E$13372,5,0)</f>
        <v>#N/A</v>
      </c>
    </row>
    <row r="190" spans="2:6" hidden="1" x14ac:dyDescent="0.25">
      <c r="B190" t="s">
        <v>14430</v>
      </c>
      <c r="C190">
        <v>90</v>
      </c>
      <c r="D190" t="s">
        <v>1070</v>
      </c>
      <c r="E190" t="s">
        <v>1071</v>
      </c>
      <c r="F190" s="7" t="e">
        <f>VLOOKUP(B190,lot!$A$3:$E$13372,5,0)</f>
        <v>#N/A</v>
      </c>
    </row>
    <row r="191" spans="2:6" hidden="1" x14ac:dyDescent="0.25">
      <c r="B191" t="s">
        <v>14431</v>
      </c>
      <c r="C191">
        <v>95</v>
      </c>
      <c r="D191" t="s">
        <v>1072</v>
      </c>
      <c r="E191" t="s">
        <v>1073</v>
      </c>
      <c r="F191" s="7" t="e">
        <f>VLOOKUP(B191,lot!$A$3:$E$13372,5,0)</f>
        <v>#N/A</v>
      </c>
    </row>
    <row r="192" spans="2:6" hidden="1" x14ac:dyDescent="0.25">
      <c r="B192" t="s">
        <v>14432</v>
      </c>
      <c r="C192">
        <v>100</v>
      </c>
      <c r="D192" t="s">
        <v>1095</v>
      </c>
      <c r="E192" t="s">
        <v>1096</v>
      </c>
      <c r="F192" s="7" t="e">
        <f>VLOOKUP(B192,lot!$A$3:$E$13372,5,0)</f>
        <v>#N/A</v>
      </c>
    </row>
    <row r="193" spans="2:6" hidden="1" x14ac:dyDescent="0.25">
      <c r="B193" t="s">
        <v>14433</v>
      </c>
      <c r="C193">
        <v>3</v>
      </c>
      <c r="D193" t="s">
        <v>1097</v>
      </c>
      <c r="E193" t="s">
        <v>1098</v>
      </c>
      <c r="F193" s="7" t="e">
        <f>VLOOKUP(B193,lot!$A$3:$E$13372,5,0)</f>
        <v>#N/A</v>
      </c>
    </row>
    <row r="194" spans="2:6" hidden="1" x14ac:dyDescent="0.25">
      <c r="B194" t="s">
        <v>14434</v>
      </c>
      <c r="C194">
        <v>20</v>
      </c>
      <c r="D194" t="s">
        <v>1104</v>
      </c>
      <c r="E194" t="s">
        <v>1105</v>
      </c>
      <c r="F194" s="7" t="e">
        <f>VLOOKUP(B194,lot!$A$3:$E$13372,5,0)</f>
        <v>#N/A</v>
      </c>
    </row>
    <row r="195" spans="2:6" hidden="1" x14ac:dyDescent="0.25">
      <c r="B195" t="s">
        <v>14435</v>
      </c>
      <c r="C195">
        <v>2</v>
      </c>
      <c r="D195" t="s">
        <v>1106</v>
      </c>
      <c r="E195" t="s">
        <v>1107</v>
      </c>
      <c r="F195" s="7" t="e">
        <f>VLOOKUP(B195,lot!$A$3:$E$13372,5,0)</f>
        <v>#N/A</v>
      </c>
    </row>
    <row r="196" spans="2:6" hidden="1" x14ac:dyDescent="0.25">
      <c r="B196" t="s">
        <v>14436</v>
      </c>
      <c r="C196">
        <v>817</v>
      </c>
      <c r="D196" t="s">
        <v>8173</v>
      </c>
      <c r="E196" t="s">
        <v>1109</v>
      </c>
      <c r="F196" s="7" t="e">
        <f>VLOOKUP(B196,lot!$A$3:$E$13372,5,0)</f>
        <v>#N/A</v>
      </c>
    </row>
    <row r="197" spans="2:6" hidden="1" x14ac:dyDescent="0.25">
      <c r="B197" t="s">
        <v>14437</v>
      </c>
      <c r="C197">
        <v>1</v>
      </c>
      <c r="D197" t="s">
        <v>1111</v>
      </c>
      <c r="E197" t="s">
        <v>1112</v>
      </c>
      <c r="F197" s="7" t="e">
        <f>VLOOKUP(B197,lot!$A$3:$E$13372,5,0)</f>
        <v>#N/A</v>
      </c>
    </row>
    <row r="198" spans="2:6" hidden="1" x14ac:dyDescent="0.25">
      <c r="B198" t="s">
        <v>14438</v>
      </c>
      <c r="C198">
        <v>1</v>
      </c>
      <c r="D198" t="s">
        <v>1115</v>
      </c>
      <c r="E198" t="s">
        <v>1116</v>
      </c>
      <c r="F198" s="7" t="e">
        <f>VLOOKUP(B198,lot!$A$3:$E$13372,5,0)</f>
        <v>#N/A</v>
      </c>
    </row>
    <row r="199" spans="2:6" hidden="1" x14ac:dyDescent="0.25">
      <c r="B199" t="s">
        <v>14439</v>
      </c>
      <c r="C199">
        <v>1</v>
      </c>
      <c r="D199" t="s">
        <v>1117</v>
      </c>
      <c r="E199" t="s">
        <v>1118</v>
      </c>
      <c r="F199" s="7" t="e">
        <f>VLOOKUP(B199,lot!$A$3:$E$13372,5,0)</f>
        <v>#N/A</v>
      </c>
    </row>
    <row r="200" spans="2:6" hidden="1" x14ac:dyDescent="0.25">
      <c r="B200" t="s">
        <v>14440</v>
      </c>
      <c r="C200">
        <v>1</v>
      </c>
      <c r="D200" t="s">
        <v>1119</v>
      </c>
      <c r="E200" t="s">
        <v>1120</v>
      </c>
      <c r="F200" s="7" t="e">
        <f>VLOOKUP(B200,lot!$A$3:$E$13372,5,0)</f>
        <v>#N/A</v>
      </c>
    </row>
    <row r="201" spans="2:6" hidden="1" x14ac:dyDescent="0.25">
      <c r="B201" t="s">
        <v>14441</v>
      </c>
      <c r="C201">
        <v>1</v>
      </c>
      <c r="D201" t="s">
        <v>1121</v>
      </c>
      <c r="E201" t="s">
        <v>1122</v>
      </c>
      <c r="F201" s="7" t="e">
        <f>VLOOKUP(B201,lot!$A$3:$E$13372,5,0)</f>
        <v>#N/A</v>
      </c>
    </row>
    <row r="202" spans="2:6" hidden="1" x14ac:dyDescent="0.25">
      <c r="B202" t="s">
        <v>14442</v>
      </c>
      <c r="C202">
        <v>1</v>
      </c>
      <c r="D202" t="s">
        <v>1123</v>
      </c>
      <c r="E202" t="s">
        <v>1124</v>
      </c>
      <c r="F202" s="7" t="e">
        <f>VLOOKUP(B202,lot!$A$3:$E$13372,5,0)</f>
        <v>#N/A</v>
      </c>
    </row>
    <row r="203" spans="2:6" hidden="1" x14ac:dyDescent="0.25">
      <c r="B203" t="s">
        <v>14443</v>
      </c>
      <c r="C203">
        <v>10</v>
      </c>
      <c r="D203" t="s">
        <v>1125</v>
      </c>
      <c r="E203" t="s">
        <v>1126</v>
      </c>
      <c r="F203" s="7" t="e">
        <f>VLOOKUP(B203,lot!$A$3:$E$13372,5,0)</f>
        <v>#N/A</v>
      </c>
    </row>
    <row r="204" spans="2:6" hidden="1" x14ac:dyDescent="0.25">
      <c r="B204" t="s">
        <v>14444</v>
      </c>
      <c r="C204">
        <v>40</v>
      </c>
      <c r="D204" t="s">
        <v>1128</v>
      </c>
      <c r="E204" t="s">
        <v>1129</v>
      </c>
      <c r="F204" s="7" t="e">
        <f>VLOOKUP(B204,lot!$A$3:$E$13372,5,0)</f>
        <v>#N/A</v>
      </c>
    </row>
    <row r="205" spans="2:6" hidden="1" x14ac:dyDescent="0.25">
      <c r="B205" t="s">
        <v>14445</v>
      </c>
      <c r="C205">
        <v>4</v>
      </c>
      <c r="D205" t="s">
        <v>1133</v>
      </c>
      <c r="E205" t="s">
        <v>1134</v>
      </c>
      <c r="F205" s="7" t="e">
        <f>VLOOKUP(B205,lot!$A$3:$E$13372,5,0)</f>
        <v>#N/A</v>
      </c>
    </row>
    <row r="206" spans="2:6" hidden="1" x14ac:dyDescent="0.25">
      <c r="B206" t="s">
        <v>14446</v>
      </c>
      <c r="C206">
        <v>4</v>
      </c>
      <c r="D206" t="s">
        <v>1135</v>
      </c>
      <c r="E206" t="s">
        <v>1136</v>
      </c>
      <c r="F206" s="7" t="e">
        <f>VLOOKUP(B206,lot!$A$3:$E$13372,5,0)</f>
        <v>#N/A</v>
      </c>
    </row>
    <row r="207" spans="2:6" hidden="1" x14ac:dyDescent="0.25">
      <c r="B207" t="s">
        <v>14447</v>
      </c>
      <c r="C207">
        <v>7</v>
      </c>
      <c r="D207" t="s">
        <v>1153</v>
      </c>
      <c r="E207" t="s">
        <v>1154</v>
      </c>
      <c r="F207" s="7" t="e">
        <f>VLOOKUP(B207,lot!$A$3:$E$13372,5,0)</f>
        <v>#N/A</v>
      </c>
    </row>
    <row r="208" spans="2:6" hidden="1" x14ac:dyDescent="0.25">
      <c r="B208" t="s">
        <v>14448</v>
      </c>
      <c r="C208">
        <v>1</v>
      </c>
      <c r="D208" t="s">
        <v>1156</v>
      </c>
      <c r="E208" t="s">
        <v>1157</v>
      </c>
      <c r="F208" s="7" t="e">
        <f>VLOOKUP(B208,lot!$A$3:$E$13372,5,0)</f>
        <v>#N/A</v>
      </c>
    </row>
    <row r="209" spans="2:6" hidden="1" x14ac:dyDescent="0.25">
      <c r="B209" t="s">
        <v>14449</v>
      </c>
      <c r="C209">
        <v>24</v>
      </c>
      <c r="D209" t="s">
        <v>1160</v>
      </c>
      <c r="E209" t="s">
        <v>1161</v>
      </c>
      <c r="F209" s="7" t="e">
        <f>VLOOKUP(B209,lot!$A$3:$E$13372,5,0)</f>
        <v>#N/A</v>
      </c>
    </row>
    <row r="210" spans="2:6" hidden="1" x14ac:dyDescent="0.25">
      <c r="B210" t="s">
        <v>14450</v>
      </c>
      <c r="C210">
        <v>115</v>
      </c>
      <c r="D210" t="s">
        <v>1162</v>
      </c>
      <c r="E210" t="s">
        <v>1163</v>
      </c>
      <c r="F210" s="7" t="e">
        <f>VLOOKUP(B210,lot!$A$3:$E$13372,5,0)</f>
        <v>#N/A</v>
      </c>
    </row>
    <row r="211" spans="2:6" hidden="1" x14ac:dyDescent="0.25">
      <c r="B211" t="s">
        <v>14454</v>
      </c>
      <c r="C211">
        <v>992</v>
      </c>
      <c r="D211" t="s">
        <v>8533</v>
      </c>
      <c r="E211" t="s">
        <v>1179</v>
      </c>
      <c r="F211" s="7" t="e">
        <f>VLOOKUP(B211,lot!$A$3:$E$13372,5,0)</f>
        <v>#N/A</v>
      </c>
    </row>
    <row r="212" spans="2:6" hidden="1" x14ac:dyDescent="0.25">
      <c r="B212" t="s">
        <v>14455</v>
      </c>
      <c r="C212">
        <v>903</v>
      </c>
      <c r="D212" t="s">
        <v>8527</v>
      </c>
      <c r="E212" t="s">
        <v>1182</v>
      </c>
      <c r="F212" s="7" t="e">
        <f>VLOOKUP(B212,lot!$A$3:$E$13372,5,0)</f>
        <v>#N/A</v>
      </c>
    </row>
    <row r="213" spans="2:6" hidden="1" x14ac:dyDescent="0.25">
      <c r="B213" t="s">
        <v>14456</v>
      </c>
      <c r="C213">
        <v>560</v>
      </c>
      <c r="D213" t="s">
        <v>1183</v>
      </c>
      <c r="E213" t="s">
        <v>1184</v>
      </c>
      <c r="F213" s="7" t="e">
        <f>VLOOKUP(B213,lot!$A$3:$E$13372,5,0)</f>
        <v>#N/A</v>
      </c>
    </row>
    <row r="214" spans="2:6" hidden="1" x14ac:dyDescent="0.25">
      <c r="B214" t="s">
        <v>14457</v>
      </c>
      <c r="C214">
        <v>567</v>
      </c>
      <c r="D214" t="s">
        <v>8536</v>
      </c>
      <c r="E214" t="s">
        <v>1186</v>
      </c>
      <c r="F214" s="7" t="e">
        <f>VLOOKUP(B214,lot!$A$3:$E$13372,5,0)</f>
        <v>#N/A</v>
      </c>
    </row>
    <row r="215" spans="2:6" hidden="1" x14ac:dyDescent="0.25">
      <c r="B215" t="s">
        <v>14460</v>
      </c>
      <c r="C215">
        <v>1</v>
      </c>
      <c r="D215" t="s">
        <v>1192</v>
      </c>
      <c r="E215" t="s">
        <v>1193</v>
      </c>
      <c r="F215" s="7" t="e">
        <f>VLOOKUP(B215,lot!$A$3:$E$13372,5,0)</f>
        <v>#N/A</v>
      </c>
    </row>
    <row r="216" spans="2:6" hidden="1" x14ac:dyDescent="0.25">
      <c r="B216" t="s">
        <v>14461</v>
      </c>
      <c r="C216">
        <v>1</v>
      </c>
      <c r="D216" t="s">
        <v>1195</v>
      </c>
      <c r="E216" t="s">
        <v>1196</v>
      </c>
      <c r="F216" s="7" t="e">
        <f>VLOOKUP(B216,lot!$A$3:$E$13372,5,0)</f>
        <v>#N/A</v>
      </c>
    </row>
    <row r="217" spans="2:6" hidden="1" x14ac:dyDescent="0.25">
      <c r="B217" t="s">
        <v>14462</v>
      </c>
      <c r="C217">
        <v>12</v>
      </c>
      <c r="D217" t="s">
        <v>1197</v>
      </c>
      <c r="E217" t="s">
        <v>1198</v>
      </c>
      <c r="F217" s="7" t="e">
        <f>VLOOKUP(B217,lot!$A$3:$E$13372,5,0)</f>
        <v>#N/A</v>
      </c>
    </row>
    <row r="218" spans="2:6" hidden="1" x14ac:dyDescent="0.25">
      <c r="B218" t="s">
        <v>14463</v>
      </c>
      <c r="C218">
        <v>54</v>
      </c>
      <c r="D218" t="s">
        <v>1199</v>
      </c>
      <c r="E218" t="s">
        <v>1200</v>
      </c>
      <c r="F218" s="7" t="e">
        <f>VLOOKUP(B218,lot!$A$3:$E$13372,5,0)</f>
        <v>#N/A</v>
      </c>
    </row>
    <row r="219" spans="2:6" hidden="1" x14ac:dyDescent="0.25">
      <c r="B219" t="s">
        <v>14464</v>
      </c>
      <c r="C219">
        <v>81</v>
      </c>
      <c r="D219" t="s">
        <v>1201</v>
      </c>
      <c r="E219" t="s">
        <v>1202</v>
      </c>
      <c r="F219" s="7" t="e">
        <f>VLOOKUP(B219,lot!$A$3:$E$13372,5,0)</f>
        <v>#N/A</v>
      </c>
    </row>
    <row r="220" spans="2:6" hidden="1" x14ac:dyDescent="0.25">
      <c r="B220" t="s">
        <v>14465</v>
      </c>
      <c r="C220">
        <v>9</v>
      </c>
      <c r="D220" t="s">
        <v>1203</v>
      </c>
      <c r="E220" t="s">
        <v>1204</v>
      </c>
      <c r="F220" s="7" t="e">
        <f>VLOOKUP(B220,lot!$A$3:$E$13372,5,0)</f>
        <v>#N/A</v>
      </c>
    </row>
    <row r="221" spans="2:6" hidden="1" x14ac:dyDescent="0.25">
      <c r="B221" t="s">
        <v>14466</v>
      </c>
      <c r="C221">
        <v>21</v>
      </c>
      <c r="D221" t="s">
        <v>1209</v>
      </c>
      <c r="E221" t="s">
        <v>1210</v>
      </c>
      <c r="F221" s="7" t="e">
        <f>VLOOKUP(B221,lot!$A$3:$E$13372,5,0)</f>
        <v>#N/A</v>
      </c>
    </row>
    <row r="222" spans="2:6" hidden="1" x14ac:dyDescent="0.25">
      <c r="B222" t="s">
        <v>14467</v>
      </c>
      <c r="C222">
        <v>11</v>
      </c>
      <c r="D222" t="s">
        <v>8616</v>
      </c>
      <c r="E222" t="s">
        <v>1217</v>
      </c>
      <c r="F222" s="7" t="e">
        <f>VLOOKUP(B222,lot!$A$3:$E$13372,5,0)</f>
        <v>#N/A</v>
      </c>
    </row>
    <row r="223" spans="2:6" hidden="1" x14ac:dyDescent="0.25">
      <c r="B223" t="s">
        <v>14468</v>
      </c>
      <c r="C223">
        <v>10</v>
      </c>
      <c r="D223" t="s">
        <v>1220</v>
      </c>
      <c r="E223" t="s">
        <v>1221</v>
      </c>
      <c r="F223" s="7" t="e">
        <f>VLOOKUP(B223,lot!$A$3:$E$13372,5,0)</f>
        <v>#N/A</v>
      </c>
    </row>
    <row r="224" spans="2:6" hidden="1" x14ac:dyDescent="0.25">
      <c r="B224" t="s">
        <v>14469</v>
      </c>
      <c r="C224">
        <v>804</v>
      </c>
      <c r="D224" t="s">
        <v>1222</v>
      </c>
      <c r="E224" t="s">
        <v>13548</v>
      </c>
      <c r="F224" s="7" t="e">
        <f>VLOOKUP(B224,lot!$A$3:$E$13372,5,0)</f>
        <v>#N/A</v>
      </c>
    </row>
    <row r="225" spans="2:6" hidden="1" x14ac:dyDescent="0.25">
      <c r="B225" t="s">
        <v>14470</v>
      </c>
      <c r="C225">
        <v>475</v>
      </c>
      <c r="D225" t="s">
        <v>8629</v>
      </c>
      <c r="E225" t="s">
        <v>13549</v>
      </c>
      <c r="F225" s="7" t="e">
        <f>VLOOKUP(B225,lot!$A$3:$E$13372,5,0)</f>
        <v>#N/A</v>
      </c>
    </row>
    <row r="226" spans="2:6" hidden="1" x14ac:dyDescent="0.25">
      <c r="B226" t="s">
        <v>14471</v>
      </c>
      <c r="C226">
        <v>1</v>
      </c>
      <c r="D226" t="s">
        <v>1228</v>
      </c>
      <c r="E226" t="s">
        <v>1229</v>
      </c>
      <c r="F226" s="7" t="e">
        <f>VLOOKUP(B226,lot!$A$3:$E$13372,5,0)</f>
        <v>#N/A</v>
      </c>
    </row>
    <row r="227" spans="2:6" hidden="1" x14ac:dyDescent="0.25">
      <c r="B227" t="s">
        <v>14472</v>
      </c>
      <c r="C227">
        <v>28</v>
      </c>
      <c r="D227" t="s">
        <v>1231</v>
      </c>
      <c r="E227" t="s">
        <v>1232</v>
      </c>
      <c r="F227" s="7" t="e">
        <f>VLOOKUP(B227,lot!$A$3:$E$13372,5,0)</f>
        <v>#N/A</v>
      </c>
    </row>
    <row r="228" spans="2:6" hidden="1" x14ac:dyDescent="0.25">
      <c r="B228" t="s">
        <v>14473</v>
      </c>
      <c r="C228">
        <v>1</v>
      </c>
      <c r="D228" t="s">
        <v>1233</v>
      </c>
      <c r="E228" t="s">
        <v>1234</v>
      </c>
      <c r="F228" s="7" t="e">
        <f>VLOOKUP(B228,lot!$A$3:$E$13372,5,0)</f>
        <v>#N/A</v>
      </c>
    </row>
    <row r="229" spans="2:6" hidden="1" x14ac:dyDescent="0.25">
      <c r="B229" t="s">
        <v>14474</v>
      </c>
      <c r="C229">
        <v>9</v>
      </c>
      <c r="D229" t="s">
        <v>1235</v>
      </c>
      <c r="E229" t="s">
        <v>1236</v>
      </c>
      <c r="F229" s="7" t="e">
        <f>VLOOKUP(B229,lot!$A$3:$E$13372,5,0)</f>
        <v>#N/A</v>
      </c>
    </row>
    <row r="230" spans="2:6" hidden="1" x14ac:dyDescent="0.25">
      <c r="B230" t="s">
        <v>14477</v>
      </c>
      <c r="C230">
        <v>6</v>
      </c>
      <c r="D230" t="s">
        <v>1253</v>
      </c>
      <c r="E230" t="s">
        <v>1254</v>
      </c>
      <c r="F230" s="7" t="e">
        <f>VLOOKUP(B230,lot!$A$3:$E$13372,5,0)</f>
        <v>#N/A</v>
      </c>
    </row>
    <row r="231" spans="2:6" hidden="1" x14ac:dyDescent="0.25">
      <c r="B231" t="s">
        <v>14478</v>
      </c>
      <c r="C231">
        <v>1</v>
      </c>
      <c r="D231" t="s">
        <v>8695</v>
      </c>
      <c r="E231" t="s">
        <v>1257</v>
      </c>
      <c r="F231" s="7" t="e">
        <f>VLOOKUP(B231,lot!$A$3:$E$13372,5,0)</f>
        <v>#N/A</v>
      </c>
    </row>
    <row r="232" spans="2:6" hidden="1" x14ac:dyDescent="0.25">
      <c r="B232" t="s">
        <v>14479</v>
      </c>
      <c r="C232">
        <v>23</v>
      </c>
      <c r="D232" t="s">
        <v>1258</v>
      </c>
      <c r="E232" t="s">
        <v>1259</v>
      </c>
      <c r="F232" s="7" t="e">
        <f>VLOOKUP(B232,lot!$A$3:$E$13372,5,0)</f>
        <v>#N/A</v>
      </c>
    </row>
    <row r="233" spans="2:6" hidden="1" x14ac:dyDescent="0.25">
      <c r="B233" t="s">
        <v>14480</v>
      </c>
      <c r="C233">
        <v>2</v>
      </c>
      <c r="D233" t="s">
        <v>1260</v>
      </c>
      <c r="E233" t="s">
        <v>1261</v>
      </c>
      <c r="F233" s="7" t="e">
        <f>VLOOKUP(B233,lot!$A$3:$E$13372,5,0)</f>
        <v>#N/A</v>
      </c>
    </row>
    <row r="234" spans="2:6" hidden="1" x14ac:dyDescent="0.25">
      <c r="B234" t="s">
        <v>14481</v>
      </c>
      <c r="C234">
        <v>5</v>
      </c>
      <c r="D234" t="s">
        <v>1262</v>
      </c>
      <c r="E234" t="s">
        <v>1263</v>
      </c>
      <c r="F234" s="7" t="e">
        <f>VLOOKUP(B234,lot!$A$3:$E$13372,5,0)</f>
        <v>#N/A</v>
      </c>
    </row>
    <row r="235" spans="2:6" hidden="1" x14ac:dyDescent="0.25">
      <c r="B235" t="s">
        <v>14482</v>
      </c>
      <c r="C235">
        <v>1</v>
      </c>
      <c r="D235" t="s">
        <v>1265</v>
      </c>
      <c r="E235" t="s">
        <v>1266</v>
      </c>
      <c r="F235" s="7" t="e">
        <f>VLOOKUP(B235,lot!$A$3:$E$13372,5,0)</f>
        <v>#N/A</v>
      </c>
    </row>
    <row r="236" spans="2:6" hidden="1" x14ac:dyDescent="0.25">
      <c r="B236" t="s">
        <v>14485</v>
      </c>
      <c r="C236">
        <v>23</v>
      </c>
      <c r="D236" t="s">
        <v>1283</v>
      </c>
      <c r="E236" t="s">
        <v>1284</v>
      </c>
      <c r="F236" s="7" t="e">
        <f>VLOOKUP(B236,lot!$A$3:$E$13372,5,0)</f>
        <v>#N/A</v>
      </c>
    </row>
    <row r="237" spans="2:6" hidden="1" x14ac:dyDescent="0.25">
      <c r="B237" t="s">
        <v>14486</v>
      </c>
      <c r="C237">
        <v>8</v>
      </c>
      <c r="D237" t="s">
        <v>1286</v>
      </c>
      <c r="E237" t="s">
        <v>1287</v>
      </c>
      <c r="F237" s="7" t="e">
        <f>VLOOKUP(B237,lot!$A$3:$E$13372,5,0)</f>
        <v>#N/A</v>
      </c>
    </row>
    <row r="238" spans="2:6" hidden="1" x14ac:dyDescent="0.25">
      <c r="B238" t="s">
        <v>14489</v>
      </c>
      <c r="C238">
        <v>104</v>
      </c>
      <c r="D238" t="s">
        <v>1293</v>
      </c>
      <c r="E238" t="s">
        <v>1294</v>
      </c>
      <c r="F238" s="7" t="e">
        <f>VLOOKUP(B238,lot!$A$3:$E$13372,5,0)</f>
        <v>#N/A</v>
      </c>
    </row>
    <row r="239" spans="2:6" hidden="1" x14ac:dyDescent="0.25">
      <c r="B239" t="s">
        <v>14490</v>
      </c>
      <c r="C239">
        <v>45</v>
      </c>
      <c r="D239" t="s">
        <v>1295</v>
      </c>
      <c r="E239" t="s">
        <v>1296</v>
      </c>
      <c r="F239" s="7" t="e">
        <f>VLOOKUP(B239,lot!$A$3:$E$13372,5,0)</f>
        <v>#N/A</v>
      </c>
    </row>
    <row r="240" spans="2:6" hidden="1" x14ac:dyDescent="0.25">
      <c r="B240" t="s">
        <v>14491</v>
      </c>
      <c r="C240">
        <v>9</v>
      </c>
      <c r="D240" t="s">
        <v>1297</v>
      </c>
      <c r="E240" t="s">
        <v>1298</v>
      </c>
      <c r="F240" s="7" t="e">
        <f>VLOOKUP(B240,lot!$A$3:$E$13372,5,0)</f>
        <v>#N/A</v>
      </c>
    </row>
    <row r="241" spans="2:6" hidden="1" x14ac:dyDescent="0.25">
      <c r="B241" t="s">
        <v>14492</v>
      </c>
      <c r="C241">
        <v>9</v>
      </c>
      <c r="D241" t="s">
        <v>1299</v>
      </c>
      <c r="E241" t="s">
        <v>1300</v>
      </c>
      <c r="F241" s="7" t="e">
        <f>VLOOKUP(B241,lot!$A$3:$E$13372,5,0)</f>
        <v>#N/A</v>
      </c>
    </row>
    <row r="242" spans="2:6" hidden="1" x14ac:dyDescent="0.25">
      <c r="B242" t="s">
        <v>14493</v>
      </c>
      <c r="C242">
        <v>1</v>
      </c>
      <c r="D242" t="s">
        <v>1302</v>
      </c>
      <c r="E242" t="s">
        <v>1303</v>
      </c>
      <c r="F242" s="7" t="e">
        <f>VLOOKUP(B242,lot!$A$3:$E$13372,5,0)</f>
        <v>#N/A</v>
      </c>
    </row>
    <row r="243" spans="2:6" hidden="1" x14ac:dyDescent="0.25">
      <c r="B243" t="s">
        <v>14494</v>
      </c>
      <c r="C243">
        <v>813</v>
      </c>
      <c r="D243" t="s">
        <v>1305</v>
      </c>
      <c r="E243" t="s">
        <v>1306</v>
      </c>
      <c r="F243" s="7" t="e">
        <f>VLOOKUP(B243,lot!$A$3:$E$13372,5,0)</f>
        <v>#N/A</v>
      </c>
    </row>
    <row r="244" spans="2:6" hidden="1" x14ac:dyDescent="0.25">
      <c r="B244" t="s">
        <v>14495</v>
      </c>
      <c r="C244">
        <v>2510</v>
      </c>
      <c r="D244" t="s">
        <v>1307</v>
      </c>
      <c r="E244" t="s">
        <v>1308</v>
      </c>
      <c r="F244" s="7" t="e">
        <f>VLOOKUP(B244,lot!$A$3:$E$13372,5,0)</f>
        <v>#N/A</v>
      </c>
    </row>
    <row r="245" spans="2:6" hidden="1" x14ac:dyDescent="0.25">
      <c r="B245" t="s">
        <v>14496</v>
      </c>
      <c r="C245">
        <v>107</v>
      </c>
      <c r="D245" t="s">
        <v>1309</v>
      </c>
      <c r="E245" t="s">
        <v>1310</v>
      </c>
      <c r="F245" s="7" t="e">
        <f>VLOOKUP(B245,lot!$A$3:$E$13372,5,0)</f>
        <v>#N/A</v>
      </c>
    </row>
    <row r="246" spans="2:6" hidden="1" x14ac:dyDescent="0.25">
      <c r="B246" t="s">
        <v>14497</v>
      </c>
      <c r="C246">
        <v>108</v>
      </c>
      <c r="D246" t="s">
        <v>1311</v>
      </c>
      <c r="E246" t="s">
        <v>1312</v>
      </c>
      <c r="F246" s="7" t="e">
        <f>VLOOKUP(B246,lot!$A$3:$E$13372,5,0)</f>
        <v>#N/A</v>
      </c>
    </row>
    <row r="247" spans="2:6" hidden="1" x14ac:dyDescent="0.25">
      <c r="B247" t="s">
        <v>14498</v>
      </c>
      <c r="C247">
        <v>40</v>
      </c>
      <c r="D247" t="s">
        <v>1313</v>
      </c>
      <c r="E247" t="s">
        <v>1314</v>
      </c>
      <c r="F247" s="7" t="e">
        <f>VLOOKUP(B247,lot!$A$3:$E$13372,5,0)</f>
        <v>#N/A</v>
      </c>
    </row>
    <row r="248" spans="2:6" hidden="1" x14ac:dyDescent="0.25">
      <c r="B248" t="s">
        <v>14499</v>
      </c>
      <c r="C248">
        <v>80</v>
      </c>
      <c r="D248" t="s">
        <v>1317</v>
      </c>
      <c r="E248" t="s">
        <v>1318</v>
      </c>
      <c r="F248" s="7" t="e">
        <f>VLOOKUP(B248,lot!$A$3:$E$13372,5,0)</f>
        <v>#N/A</v>
      </c>
    </row>
    <row r="249" spans="2:6" hidden="1" x14ac:dyDescent="0.25">
      <c r="B249" t="s">
        <v>14500</v>
      </c>
      <c r="C249">
        <v>1595</v>
      </c>
      <c r="D249" t="s">
        <v>1319</v>
      </c>
      <c r="E249" t="s">
        <v>13551</v>
      </c>
      <c r="F249" s="7" t="e">
        <f>VLOOKUP(B249,lot!$A$3:$E$13372,5,0)</f>
        <v>#N/A</v>
      </c>
    </row>
    <row r="250" spans="2:6" hidden="1" x14ac:dyDescent="0.25">
      <c r="B250" t="s">
        <v>14501</v>
      </c>
      <c r="C250">
        <v>9</v>
      </c>
      <c r="D250" t="s">
        <v>1321</v>
      </c>
      <c r="E250" t="s">
        <v>1322</v>
      </c>
      <c r="F250" s="7" t="e">
        <f>VLOOKUP(B250,lot!$A$3:$E$13372,5,0)</f>
        <v>#N/A</v>
      </c>
    </row>
    <row r="251" spans="2:6" hidden="1" x14ac:dyDescent="0.25">
      <c r="B251" t="s">
        <v>14503</v>
      </c>
      <c r="C251">
        <v>1</v>
      </c>
      <c r="D251" t="s">
        <v>1327</v>
      </c>
      <c r="E251" t="s">
        <v>1328</v>
      </c>
      <c r="F251" s="7" t="e">
        <f>VLOOKUP(B251,lot!$A$3:$E$13372,5,0)</f>
        <v>#N/A</v>
      </c>
    </row>
    <row r="252" spans="2:6" x14ac:dyDescent="0.25">
      <c r="B252" t="s">
        <v>14504</v>
      </c>
      <c r="C252">
        <v>6</v>
      </c>
      <c r="D252" t="e">
        <v>#N/A</v>
      </c>
      <c r="E252" t="s">
        <v>1330</v>
      </c>
      <c r="F252" s="7" t="e">
        <f>VLOOKUP(B252,lot!$A$3:$E$13372,5,0)</f>
        <v>#N/A</v>
      </c>
    </row>
    <row r="253" spans="2:6" hidden="1" x14ac:dyDescent="0.25">
      <c r="B253" t="s">
        <v>14505</v>
      </c>
      <c r="C253">
        <v>46</v>
      </c>
      <c r="D253" t="s">
        <v>9133</v>
      </c>
      <c r="E253" t="s">
        <v>13552</v>
      </c>
      <c r="F253" s="7" t="e">
        <f>VLOOKUP(B253,lot!$A$3:$E$13372,5,0)</f>
        <v>#N/A</v>
      </c>
    </row>
    <row r="254" spans="2:6" hidden="1" x14ac:dyDescent="0.25">
      <c r="B254" t="s">
        <v>14506</v>
      </c>
      <c r="C254">
        <v>2</v>
      </c>
      <c r="D254" t="s">
        <v>9133</v>
      </c>
      <c r="E254" t="s">
        <v>13552</v>
      </c>
      <c r="F254" s="7" t="e">
        <f>VLOOKUP(B254,lot!$A$3:$E$13372,5,0)</f>
        <v>#N/A</v>
      </c>
    </row>
    <row r="255" spans="2:6" hidden="1" x14ac:dyDescent="0.25">
      <c r="B255" t="s">
        <v>14507</v>
      </c>
      <c r="C255">
        <v>36</v>
      </c>
      <c r="D255" t="s">
        <v>1339</v>
      </c>
      <c r="E255" t="s">
        <v>1340</v>
      </c>
      <c r="F255" s="7" t="e">
        <f>VLOOKUP(B255,lot!$A$3:$E$13372,5,0)</f>
        <v>#N/A</v>
      </c>
    </row>
    <row r="256" spans="2:6" hidden="1" x14ac:dyDescent="0.25">
      <c r="B256" t="s">
        <v>14508</v>
      </c>
      <c r="C256">
        <v>5</v>
      </c>
      <c r="D256" t="s">
        <v>1342</v>
      </c>
      <c r="E256" t="s">
        <v>1343</v>
      </c>
      <c r="F256" s="7" t="e">
        <f>VLOOKUP(B256,lot!$A$3:$E$13372,5,0)</f>
        <v>#N/A</v>
      </c>
    </row>
    <row r="257" spans="2:6" hidden="1" x14ac:dyDescent="0.25">
      <c r="B257" t="s">
        <v>14510</v>
      </c>
      <c r="C257">
        <v>91</v>
      </c>
      <c r="D257" t="s">
        <v>1347</v>
      </c>
      <c r="E257" t="s">
        <v>1348</v>
      </c>
      <c r="F257" s="7" t="e">
        <f>VLOOKUP(B257,lot!$A$3:$E$13372,5,0)</f>
        <v>#N/A</v>
      </c>
    </row>
    <row r="258" spans="2:6" hidden="1" x14ac:dyDescent="0.25">
      <c r="B258" t="s">
        <v>14527</v>
      </c>
      <c r="C258">
        <v>3775</v>
      </c>
      <c r="D258" t="s">
        <v>1394</v>
      </c>
      <c r="E258" t="s">
        <v>1395</v>
      </c>
      <c r="F258" s="7" t="e">
        <f>VLOOKUP(B258,lot!$A$3:$E$13372,5,0)</f>
        <v>#N/A</v>
      </c>
    </row>
    <row r="259" spans="2:6" hidden="1" x14ac:dyDescent="0.25">
      <c r="B259" t="s">
        <v>14531</v>
      </c>
      <c r="C259">
        <v>720</v>
      </c>
      <c r="D259" t="s">
        <v>3197</v>
      </c>
      <c r="E259" t="s">
        <v>1424</v>
      </c>
      <c r="F259" s="7" t="e">
        <f>VLOOKUP(B259,lot!$A$3:$E$13372,5,0)</f>
        <v>#N/A</v>
      </c>
    </row>
    <row r="260" spans="2:6" hidden="1" x14ac:dyDescent="0.25">
      <c r="B260" t="s">
        <v>14561</v>
      </c>
      <c r="C260">
        <v>2280</v>
      </c>
      <c r="D260" t="s">
        <v>8361</v>
      </c>
      <c r="E260" t="s">
        <v>1733</v>
      </c>
      <c r="F260" s="7" t="e">
        <f>VLOOKUP(B260,lot!$A$3:$E$13372,5,0)</f>
        <v>#N/A</v>
      </c>
    </row>
    <row r="261" spans="2:6" hidden="1" x14ac:dyDescent="0.25">
      <c r="B261" t="s">
        <v>14562</v>
      </c>
      <c r="C261">
        <v>1200</v>
      </c>
      <c r="D261" t="s">
        <v>8361</v>
      </c>
      <c r="E261" t="s">
        <v>1733</v>
      </c>
      <c r="F261" s="7" t="e">
        <f>VLOOKUP(B261,lot!$A$3:$E$13372,5,0)</f>
        <v>#N/A</v>
      </c>
    </row>
    <row r="262" spans="2:6" hidden="1" x14ac:dyDescent="0.25">
      <c r="B262" t="s">
        <v>14563</v>
      </c>
      <c r="C262">
        <v>4</v>
      </c>
      <c r="D262" t="s">
        <v>1735</v>
      </c>
      <c r="E262" t="s">
        <v>1736</v>
      </c>
      <c r="F262" s="7" t="e">
        <f>VLOOKUP(B262,lot!$A$3:$E$13372,5,0)</f>
        <v>#N/A</v>
      </c>
    </row>
    <row r="263" spans="2:6" hidden="1" x14ac:dyDescent="0.25">
      <c r="B263" t="s">
        <v>14565</v>
      </c>
      <c r="C263">
        <v>12040</v>
      </c>
      <c r="D263" t="s">
        <v>1742</v>
      </c>
      <c r="E263" t="s">
        <v>1743</v>
      </c>
      <c r="F263" s="7" t="e">
        <f>VLOOKUP(B263,lot!$A$3:$E$13372,5,0)</f>
        <v>#N/A</v>
      </c>
    </row>
    <row r="264" spans="2:6" hidden="1" x14ac:dyDescent="0.25">
      <c r="B264" t="s">
        <v>14566</v>
      </c>
      <c r="C264">
        <v>1800</v>
      </c>
      <c r="D264" t="s">
        <v>1749</v>
      </c>
      <c r="E264" t="s">
        <v>1750</v>
      </c>
      <c r="F264" s="7" t="e">
        <f>VLOOKUP(B264,lot!$A$3:$E$13372,5,0)</f>
        <v>#N/A</v>
      </c>
    </row>
    <row r="265" spans="2:6" hidden="1" x14ac:dyDescent="0.25">
      <c r="B265" t="s">
        <v>14573</v>
      </c>
      <c r="C265">
        <v>255</v>
      </c>
      <c r="D265" t="s">
        <v>9050</v>
      </c>
      <c r="E265" t="s">
        <v>1814</v>
      </c>
      <c r="F265" s="7" t="e">
        <f>VLOOKUP(B265,lot!$A$3:$E$13372,5,0)</f>
        <v>#N/A</v>
      </c>
    </row>
    <row r="266" spans="2:6" hidden="1" x14ac:dyDescent="0.25">
      <c r="B266" t="s">
        <v>14575</v>
      </c>
      <c r="C266">
        <v>1</v>
      </c>
      <c r="D266" t="s">
        <v>1820</v>
      </c>
      <c r="E266" t="s">
        <v>1821</v>
      </c>
      <c r="F266" s="7" t="e">
        <f>VLOOKUP(B266,lot!$A$3:$E$13372,5,0)</f>
        <v>#N/A</v>
      </c>
    </row>
    <row r="267" spans="2:6" hidden="1" x14ac:dyDescent="0.25">
      <c r="B267" t="s">
        <v>14580</v>
      </c>
      <c r="C267">
        <v>8730</v>
      </c>
      <c r="D267" t="s">
        <v>1822</v>
      </c>
      <c r="E267" t="s">
        <v>15</v>
      </c>
      <c r="F267" s="7" t="e">
        <f>VLOOKUP(B267,lot!$A$3:$E$13372,5,0)</f>
        <v>#N/A</v>
      </c>
    </row>
    <row r="268" spans="2:6" hidden="1" x14ac:dyDescent="0.25">
      <c r="B268" t="s">
        <v>14585</v>
      </c>
      <c r="C268">
        <v>8280</v>
      </c>
      <c r="D268" t="s">
        <v>1825</v>
      </c>
      <c r="E268" t="s">
        <v>1826</v>
      </c>
      <c r="F268" s="7" t="e">
        <f>VLOOKUP(B268,lot!$A$3:$E$13372,5,0)</f>
        <v>#N/A</v>
      </c>
    </row>
    <row r="269" spans="2:6" hidden="1" x14ac:dyDescent="0.25">
      <c r="B269" t="s">
        <v>14586</v>
      </c>
      <c r="C269">
        <v>3720</v>
      </c>
      <c r="D269" t="s">
        <v>1825</v>
      </c>
      <c r="E269" t="s">
        <v>1826</v>
      </c>
      <c r="F269" s="7" t="e">
        <f>VLOOKUP(B269,lot!$A$3:$E$13372,5,0)</f>
        <v>#N/A</v>
      </c>
    </row>
    <row r="270" spans="2:6" hidden="1" x14ac:dyDescent="0.25">
      <c r="B270" t="s">
        <v>14587</v>
      </c>
      <c r="C270">
        <v>653</v>
      </c>
      <c r="D270" t="s">
        <v>1825</v>
      </c>
      <c r="E270" t="s">
        <v>1826</v>
      </c>
      <c r="F270" s="7" t="e">
        <f>VLOOKUP(B270,lot!$A$3:$E$13372,5,0)</f>
        <v>#N/A</v>
      </c>
    </row>
    <row r="271" spans="2:6" hidden="1" x14ac:dyDescent="0.25">
      <c r="B271" t="s">
        <v>14589</v>
      </c>
      <c r="C271">
        <v>2999</v>
      </c>
      <c r="D271" t="s">
        <v>1829</v>
      </c>
      <c r="E271" t="s">
        <v>1830</v>
      </c>
      <c r="F271" s="7" t="e">
        <f>VLOOKUP(B271,lot!$A$3:$E$13372,5,0)</f>
        <v>#N/A</v>
      </c>
    </row>
    <row r="272" spans="2:6" hidden="1" x14ac:dyDescent="0.25">
      <c r="B272" t="s">
        <v>14591</v>
      </c>
      <c r="C272">
        <v>480</v>
      </c>
      <c r="D272" t="s">
        <v>1831</v>
      </c>
      <c r="E272" t="s">
        <v>13556</v>
      </c>
      <c r="F272" s="7" t="e">
        <f>VLOOKUP(B272,lot!$A$3:$E$13372,5,0)</f>
        <v>#N/A</v>
      </c>
    </row>
    <row r="273" spans="2:6" hidden="1" x14ac:dyDescent="0.25">
      <c r="B273" t="s">
        <v>14596</v>
      </c>
      <c r="C273">
        <v>80</v>
      </c>
      <c r="D273" t="s">
        <v>1841</v>
      </c>
      <c r="E273" t="s">
        <v>1842</v>
      </c>
      <c r="F273" s="7" t="e">
        <f>VLOOKUP(B273,lot!$A$3:$E$13372,5,0)</f>
        <v>#N/A</v>
      </c>
    </row>
    <row r="274" spans="2:6" hidden="1" x14ac:dyDescent="0.25">
      <c r="B274" t="s">
        <v>14598</v>
      </c>
      <c r="C274">
        <v>1224</v>
      </c>
      <c r="D274" t="s">
        <v>1850</v>
      </c>
      <c r="E274" t="s">
        <v>1851</v>
      </c>
      <c r="F274" s="7" t="e">
        <f>VLOOKUP(B274,lot!$A$3:$E$13372,5,0)</f>
        <v>#N/A</v>
      </c>
    </row>
    <row r="275" spans="2:6" hidden="1" x14ac:dyDescent="0.25">
      <c r="B275" t="s">
        <v>14599</v>
      </c>
      <c r="C275">
        <v>2400</v>
      </c>
      <c r="D275" t="s">
        <v>1850</v>
      </c>
      <c r="E275" t="s">
        <v>1851</v>
      </c>
      <c r="F275" s="7" t="e">
        <f>VLOOKUP(B275,lot!$A$3:$E$13372,5,0)</f>
        <v>#N/A</v>
      </c>
    </row>
    <row r="276" spans="2:6" hidden="1" x14ac:dyDescent="0.25">
      <c r="B276" t="s">
        <v>14603</v>
      </c>
      <c r="C276">
        <v>1000</v>
      </c>
      <c r="D276" t="s">
        <v>1857</v>
      </c>
      <c r="E276" t="s">
        <v>1858</v>
      </c>
      <c r="F276" s="7" t="e">
        <f>VLOOKUP(B276,lot!$A$3:$E$13372,5,0)</f>
        <v>#N/A</v>
      </c>
    </row>
    <row r="277" spans="2:6" hidden="1" x14ac:dyDescent="0.25">
      <c r="B277" t="s">
        <v>14606</v>
      </c>
      <c r="C277">
        <v>32993</v>
      </c>
      <c r="D277" t="s">
        <v>1870</v>
      </c>
      <c r="E277" t="s">
        <v>1871</v>
      </c>
      <c r="F277" s="7" t="e">
        <f>VLOOKUP(B277,lot!$A$3:$E$13372,5,0)</f>
        <v>#N/A</v>
      </c>
    </row>
    <row r="278" spans="2:6" hidden="1" x14ac:dyDescent="0.25">
      <c r="B278" t="s">
        <v>14607</v>
      </c>
      <c r="C278">
        <v>7300</v>
      </c>
      <c r="D278" t="s">
        <v>1877</v>
      </c>
      <c r="E278" t="s">
        <v>1878</v>
      </c>
      <c r="F278" s="7" t="e">
        <f>VLOOKUP(B278,lot!$A$3:$E$13372,5,0)</f>
        <v>#N/A</v>
      </c>
    </row>
    <row r="279" spans="2:6" hidden="1" x14ac:dyDescent="0.25">
      <c r="B279" t="s">
        <v>14608</v>
      </c>
      <c r="C279">
        <v>250</v>
      </c>
      <c r="D279" t="s">
        <v>1877</v>
      </c>
      <c r="E279" t="s">
        <v>1878</v>
      </c>
      <c r="F279" s="7" t="e">
        <f>VLOOKUP(B279,lot!$A$3:$E$13372,5,0)</f>
        <v>#N/A</v>
      </c>
    </row>
    <row r="280" spans="2:6" hidden="1" x14ac:dyDescent="0.25">
      <c r="B280" t="s">
        <v>14609</v>
      </c>
      <c r="C280">
        <v>4550</v>
      </c>
      <c r="D280" t="s">
        <v>1877</v>
      </c>
      <c r="E280" t="s">
        <v>1878</v>
      </c>
      <c r="F280" s="7" t="e">
        <f>VLOOKUP(B280,lot!$A$3:$E$13372,5,0)</f>
        <v>#N/A</v>
      </c>
    </row>
    <row r="281" spans="2:6" hidden="1" x14ac:dyDescent="0.25">
      <c r="B281" t="s">
        <v>14610</v>
      </c>
      <c r="C281">
        <v>4</v>
      </c>
      <c r="D281" t="s">
        <v>1877</v>
      </c>
      <c r="E281" t="s">
        <v>1878</v>
      </c>
      <c r="F281" s="7" t="e">
        <f>VLOOKUP(B281,lot!$A$3:$E$13372,5,0)</f>
        <v>#N/A</v>
      </c>
    </row>
    <row r="282" spans="2:6" hidden="1" x14ac:dyDescent="0.25">
      <c r="B282" t="s">
        <v>14611</v>
      </c>
      <c r="C282">
        <v>7100</v>
      </c>
      <c r="D282" t="s">
        <v>1877</v>
      </c>
      <c r="E282" t="s">
        <v>1878</v>
      </c>
      <c r="F282" s="7" t="e">
        <f>VLOOKUP(B282,lot!$A$3:$E$13372,5,0)</f>
        <v>#N/A</v>
      </c>
    </row>
    <row r="283" spans="2:6" hidden="1" x14ac:dyDescent="0.25">
      <c r="B283" t="s">
        <v>14612</v>
      </c>
      <c r="C283">
        <v>3</v>
      </c>
      <c r="D283" t="s">
        <v>1896</v>
      </c>
      <c r="E283" t="s">
        <v>1897</v>
      </c>
      <c r="F283" s="7" t="e">
        <f>VLOOKUP(B283,lot!$A$3:$E$13372,5,0)</f>
        <v>#N/A</v>
      </c>
    </row>
    <row r="284" spans="2:6" hidden="1" x14ac:dyDescent="0.25">
      <c r="B284" t="s">
        <v>14613</v>
      </c>
      <c r="C284">
        <v>6</v>
      </c>
      <c r="D284" t="s">
        <v>1899</v>
      </c>
      <c r="E284" t="s">
        <v>13559</v>
      </c>
      <c r="F284" s="7" t="e">
        <f>VLOOKUP(B284,lot!$A$3:$E$13372,5,0)</f>
        <v>#N/A</v>
      </c>
    </row>
    <row r="285" spans="2:6" hidden="1" x14ac:dyDescent="0.25">
      <c r="B285" t="s">
        <v>14614</v>
      </c>
      <c r="C285">
        <v>1275</v>
      </c>
      <c r="D285" t="s">
        <v>1899</v>
      </c>
      <c r="E285" t="s">
        <v>13559</v>
      </c>
      <c r="F285" s="7" t="e">
        <f>VLOOKUP(B285,lot!$A$3:$E$13372,5,0)</f>
        <v>#N/A</v>
      </c>
    </row>
    <row r="286" spans="2:6" hidden="1" x14ac:dyDescent="0.25">
      <c r="B286" t="s">
        <v>14616</v>
      </c>
      <c r="C286">
        <v>473</v>
      </c>
      <c r="D286" t="s">
        <v>1902</v>
      </c>
      <c r="E286" t="s">
        <v>13560</v>
      </c>
      <c r="F286" s="7" t="e">
        <f>VLOOKUP(B286,lot!$A$3:$E$13372,5,0)</f>
        <v>#N/A</v>
      </c>
    </row>
    <row r="287" spans="2:6" hidden="1" x14ac:dyDescent="0.25">
      <c r="B287" t="s">
        <v>14617</v>
      </c>
      <c r="C287">
        <v>141</v>
      </c>
      <c r="D287" t="s">
        <v>1907</v>
      </c>
      <c r="E287" t="s">
        <v>13561</v>
      </c>
      <c r="F287" s="7" t="e">
        <f>VLOOKUP(B287,lot!$A$3:$E$13372,5,0)</f>
        <v>#N/A</v>
      </c>
    </row>
    <row r="288" spans="2:6" hidden="1" x14ac:dyDescent="0.25">
      <c r="B288" t="s">
        <v>14621</v>
      </c>
      <c r="C288">
        <v>39850</v>
      </c>
      <c r="D288" t="s">
        <v>1913</v>
      </c>
      <c r="E288" t="s">
        <v>1914</v>
      </c>
      <c r="F288" s="7" t="e">
        <f>VLOOKUP(B288,lot!$A$3:$E$13372,5,0)</f>
        <v>#N/A</v>
      </c>
    </row>
    <row r="289" spans="2:6" hidden="1" x14ac:dyDescent="0.25">
      <c r="B289" t="s">
        <v>14623</v>
      </c>
      <c r="C289">
        <v>18748</v>
      </c>
      <c r="D289" t="s">
        <v>1931</v>
      </c>
      <c r="E289" t="s">
        <v>1932</v>
      </c>
      <c r="F289" s="7" t="e">
        <f>VLOOKUP(B289,lot!$A$3:$E$13372,5,0)</f>
        <v>#N/A</v>
      </c>
    </row>
    <row r="290" spans="2:6" hidden="1" x14ac:dyDescent="0.25">
      <c r="B290" t="s">
        <v>14624</v>
      </c>
      <c r="C290">
        <v>12000</v>
      </c>
      <c r="D290" t="s">
        <v>1931</v>
      </c>
      <c r="E290" t="s">
        <v>1932</v>
      </c>
      <c r="F290" s="7" t="e">
        <f>VLOOKUP(B290,lot!$A$3:$E$13372,5,0)</f>
        <v>#N/A</v>
      </c>
    </row>
    <row r="291" spans="2:6" hidden="1" x14ac:dyDescent="0.25">
      <c r="B291" t="s">
        <v>14633</v>
      </c>
      <c r="C291">
        <v>2574</v>
      </c>
      <c r="D291" t="s">
        <v>1952</v>
      </c>
      <c r="E291" t="s">
        <v>13565</v>
      </c>
      <c r="F291" s="7" t="e">
        <f>VLOOKUP(B291,lot!$A$3:$E$13372,5,0)</f>
        <v>#N/A</v>
      </c>
    </row>
    <row r="292" spans="2:6" hidden="1" x14ac:dyDescent="0.25">
      <c r="B292" t="s">
        <v>14634</v>
      </c>
      <c r="C292">
        <v>932</v>
      </c>
      <c r="D292" t="s">
        <v>18148</v>
      </c>
      <c r="E292" t="s">
        <v>9918</v>
      </c>
      <c r="F292" s="7" t="e">
        <f>VLOOKUP(B292,lot!$A$3:$E$13372,5,0)</f>
        <v>#N/A</v>
      </c>
    </row>
    <row r="293" spans="2:6" hidden="1" x14ac:dyDescent="0.25">
      <c r="B293" t="s">
        <v>14635</v>
      </c>
      <c r="C293">
        <v>118</v>
      </c>
      <c r="D293" t="s">
        <v>1965</v>
      </c>
      <c r="E293" t="s">
        <v>1966</v>
      </c>
      <c r="F293" s="7" t="e">
        <f>VLOOKUP(B293,lot!$A$3:$E$13372,5,0)</f>
        <v>#N/A</v>
      </c>
    </row>
    <row r="294" spans="2:6" hidden="1" x14ac:dyDescent="0.25">
      <c r="B294" t="s">
        <v>14638</v>
      </c>
      <c r="C294">
        <v>60</v>
      </c>
      <c r="D294" t="s">
        <v>1967</v>
      </c>
      <c r="E294" t="s">
        <v>1968</v>
      </c>
      <c r="F294" s="7" t="e">
        <f>VLOOKUP(B294,lot!$A$3:$E$13372,5,0)</f>
        <v>#N/A</v>
      </c>
    </row>
    <row r="295" spans="2:6" hidden="1" x14ac:dyDescent="0.25">
      <c r="B295" t="s">
        <v>14639</v>
      </c>
      <c r="C295">
        <v>25</v>
      </c>
      <c r="D295" t="s">
        <v>1967</v>
      </c>
      <c r="E295" t="s">
        <v>1968</v>
      </c>
      <c r="F295" s="7" t="e">
        <f>VLOOKUP(B295,lot!$A$3:$E$13372,5,0)</f>
        <v>#N/A</v>
      </c>
    </row>
    <row r="296" spans="2:6" hidden="1" x14ac:dyDescent="0.25">
      <c r="B296" t="s">
        <v>14640</v>
      </c>
      <c r="C296">
        <v>160</v>
      </c>
      <c r="D296" t="s">
        <v>1967</v>
      </c>
      <c r="E296" t="s">
        <v>1968</v>
      </c>
      <c r="F296" s="7" t="e">
        <f>VLOOKUP(B296,lot!$A$3:$E$13372,5,0)</f>
        <v>#N/A</v>
      </c>
    </row>
    <row r="297" spans="2:6" hidden="1" x14ac:dyDescent="0.25">
      <c r="B297" t="s">
        <v>14641</v>
      </c>
      <c r="C297">
        <v>319</v>
      </c>
      <c r="D297" t="s">
        <v>1974</v>
      </c>
      <c r="E297" t="s">
        <v>36</v>
      </c>
      <c r="F297" s="7" t="e">
        <f>VLOOKUP(B297,lot!$A$3:$E$13372,5,0)</f>
        <v>#N/A</v>
      </c>
    </row>
    <row r="298" spans="2:6" hidden="1" x14ac:dyDescent="0.25">
      <c r="B298" t="s">
        <v>14643</v>
      </c>
      <c r="C298">
        <v>1089</v>
      </c>
      <c r="D298" t="s">
        <v>1979</v>
      </c>
      <c r="E298" t="s">
        <v>1980</v>
      </c>
      <c r="F298" s="7" t="e">
        <f>VLOOKUP(B298,lot!$A$3:$E$13372,5,0)</f>
        <v>#N/A</v>
      </c>
    </row>
    <row r="299" spans="2:6" hidden="1" x14ac:dyDescent="0.25">
      <c r="B299" t="s">
        <v>14644</v>
      </c>
      <c r="C299">
        <v>500</v>
      </c>
      <c r="D299" t="s">
        <v>1981</v>
      </c>
      <c r="E299" t="s">
        <v>13566</v>
      </c>
      <c r="F299" s="7" t="e">
        <f>VLOOKUP(B299,lot!$A$3:$E$13372,5,0)</f>
        <v>#N/A</v>
      </c>
    </row>
    <row r="300" spans="2:6" hidden="1" x14ac:dyDescent="0.25">
      <c r="B300" t="s">
        <v>14645</v>
      </c>
      <c r="C300">
        <v>1</v>
      </c>
      <c r="D300" t="s">
        <v>1986</v>
      </c>
      <c r="E300" t="s">
        <v>13567</v>
      </c>
      <c r="F300" s="7" t="e">
        <f>VLOOKUP(B300,lot!$A$3:$E$13372,5,0)</f>
        <v>#N/A</v>
      </c>
    </row>
    <row r="301" spans="2:6" hidden="1" x14ac:dyDescent="0.25">
      <c r="B301" t="s">
        <v>14646</v>
      </c>
      <c r="C301">
        <v>240</v>
      </c>
      <c r="D301" t="s">
        <v>1986</v>
      </c>
      <c r="E301" t="s">
        <v>13567</v>
      </c>
      <c r="F301" s="7" t="e">
        <f>VLOOKUP(B301,lot!$A$3:$E$13372,5,0)</f>
        <v>#N/A</v>
      </c>
    </row>
    <row r="302" spans="2:6" hidden="1" x14ac:dyDescent="0.25">
      <c r="B302" t="s">
        <v>14647</v>
      </c>
      <c r="C302">
        <v>1540</v>
      </c>
      <c r="D302" t="s">
        <v>18149</v>
      </c>
      <c r="E302" t="s">
        <v>1995</v>
      </c>
      <c r="F302" s="7" t="e">
        <f>VLOOKUP(B302,lot!$A$3:$E$13372,5,0)</f>
        <v>#N/A</v>
      </c>
    </row>
    <row r="303" spans="2:6" hidden="1" x14ac:dyDescent="0.25">
      <c r="B303" t="s">
        <v>14655</v>
      </c>
      <c r="C303">
        <v>11</v>
      </c>
      <c r="D303" t="s">
        <v>2018</v>
      </c>
      <c r="E303" t="s">
        <v>2019</v>
      </c>
      <c r="F303" s="7" t="e">
        <f>VLOOKUP(B303,lot!$A$3:$E$13372,5,0)</f>
        <v>#N/A</v>
      </c>
    </row>
    <row r="304" spans="2:6" hidden="1" x14ac:dyDescent="0.25">
      <c r="B304" t="s">
        <v>14658</v>
      </c>
      <c r="C304">
        <v>17</v>
      </c>
      <c r="D304" t="s">
        <v>2027</v>
      </c>
      <c r="E304" t="s">
        <v>2028</v>
      </c>
      <c r="F304" s="7" t="e">
        <f>VLOOKUP(B304,lot!$A$3:$E$13372,5,0)</f>
        <v>#N/A</v>
      </c>
    </row>
    <row r="305" spans="2:6" hidden="1" x14ac:dyDescent="0.25">
      <c r="B305" t="s">
        <v>14659</v>
      </c>
      <c r="C305">
        <v>7600</v>
      </c>
      <c r="D305" t="s">
        <v>2027</v>
      </c>
      <c r="E305" t="s">
        <v>2028</v>
      </c>
      <c r="F305" s="7" t="e">
        <f>VLOOKUP(B305,lot!$A$3:$E$13372,5,0)</f>
        <v>#N/A</v>
      </c>
    </row>
    <row r="306" spans="2:6" hidden="1" x14ac:dyDescent="0.25">
      <c r="B306" t="s">
        <v>14662</v>
      </c>
      <c r="C306">
        <v>10760</v>
      </c>
      <c r="D306" t="s">
        <v>2044</v>
      </c>
      <c r="E306" t="s">
        <v>1361</v>
      </c>
      <c r="F306" s="7" t="e">
        <f>VLOOKUP(B306,lot!$A$3:$E$13372,5,0)</f>
        <v>#N/A</v>
      </c>
    </row>
    <row r="307" spans="2:6" hidden="1" x14ac:dyDescent="0.25">
      <c r="B307" t="s">
        <v>14663</v>
      </c>
      <c r="C307">
        <v>45000</v>
      </c>
      <c r="D307" t="s">
        <v>2044</v>
      </c>
      <c r="E307" t="s">
        <v>1361</v>
      </c>
      <c r="F307" s="7" t="e">
        <f>VLOOKUP(B307,lot!$A$3:$E$13372,5,0)</f>
        <v>#N/A</v>
      </c>
    </row>
    <row r="308" spans="2:6" hidden="1" x14ac:dyDescent="0.25">
      <c r="B308" t="s">
        <v>14664</v>
      </c>
      <c r="C308">
        <v>45000</v>
      </c>
      <c r="D308" t="s">
        <v>2044</v>
      </c>
      <c r="E308" t="s">
        <v>1361</v>
      </c>
      <c r="F308" s="7" t="e">
        <f>VLOOKUP(B308,lot!$A$3:$E$13372,5,0)</f>
        <v>#N/A</v>
      </c>
    </row>
    <row r="309" spans="2:6" hidden="1" x14ac:dyDescent="0.25">
      <c r="B309" t="s">
        <v>14666</v>
      </c>
      <c r="C309">
        <v>6</v>
      </c>
      <c r="D309" t="s">
        <v>18150</v>
      </c>
      <c r="E309" t="s">
        <v>13471</v>
      </c>
      <c r="F309" s="7" t="e">
        <f>VLOOKUP(B309,lot!$A$3:$E$13372,5,0)</f>
        <v>#N/A</v>
      </c>
    </row>
    <row r="310" spans="2:6" hidden="1" x14ac:dyDescent="0.25">
      <c r="B310" t="s">
        <v>14667</v>
      </c>
      <c r="C310">
        <v>17900</v>
      </c>
      <c r="D310" t="s">
        <v>18150</v>
      </c>
      <c r="E310" t="s">
        <v>13471</v>
      </c>
      <c r="F310" s="7" t="e">
        <f>VLOOKUP(B310,lot!$A$3:$E$13372,5,0)</f>
        <v>#N/A</v>
      </c>
    </row>
    <row r="311" spans="2:6" hidden="1" x14ac:dyDescent="0.25">
      <c r="B311" t="s">
        <v>14671</v>
      </c>
      <c r="C311">
        <v>18</v>
      </c>
      <c r="D311" t="s">
        <v>18151</v>
      </c>
      <c r="E311" t="s">
        <v>13472</v>
      </c>
      <c r="F311" s="7" t="e">
        <f>VLOOKUP(B311,lot!$A$3:$E$13372,5,0)</f>
        <v>#N/A</v>
      </c>
    </row>
    <row r="312" spans="2:6" hidden="1" x14ac:dyDescent="0.25">
      <c r="B312" t="s">
        <v>14672</v>
      </c>
      <c r="C312">
        <v>8440</v>
      </c>
      <c r="D312" t="s">
        <v>18151</v>
      </c>
      <c r="E312" t="s">
        <v>13472</v>
      </c>
      <c r="F312" s="7" t="e">
        <f>VLOOKUP(B312,lot!$A$3:$E$13372,5,0)</f>
        <v>#N/A</v>
      </c>
    </row>
    <row r="313" spans="2:6" hidden="1" x14ac:dyDescent="0.25">
      <c r="B313" t="s">
        <v>14673</v>
      </c>
      <c r="C313">
        <v>1000</v>
      </c>
      <c r="D313" t="s">
        <v>2065</v>
      </c>
      <c r="E313" t="s">
        <v>13472</v>
      </c>
      <c r="F313" s="7" t="e">
        <f>VLOOKUP(B313,lot!$A$3:$E$13372,5,0)</f>
        <v>#N/A</v>
      </c>
    </row>
    <row r="314" spans="2:6" hidden="1" x14ac:dyDescent="0.25">
      <c r="B314" t="s">
        <v>14679</v>
      </c>
      <c r="C314">
        <v>13</v>
      </c>
      <c r="D314" t="s">
        <v>2089</v>
      </c>
      <c r="E314" t="s">
        <v>2090</v>
      </c>
      <c r="F314" s="7" t="e">
        <f>VLOOKUP(B314,lot!$A$3:$E$13372,5,0)</f>
        <v>#N/A</v>
      </c>
    </row>
    <row r="315" spans="2:6" hidden="1" x14ac:dyDescent="0.25">
      <c r="B315" t="s">
        <v>14681</v>
      </c>
      <c r="C315">
        <v>141</v>
      </c>
      <c r="D315" t="s">
        <v>2095</v>
      </c>
      <c r="E315" t="s">
        <v>2096</v>
      </c>
      <c r="F315" s="7" t="e">
        <f>VLOOKUP(B315,lot!$A$3:$E$13372,5,0)</f>
        <v>#N/A</v>
      </c>
    </row>
    <row r="316" spans="2:6" hidden="1" x14ac:dyDescent="0.25">
      <c r="B316" t="s">
        <v>14682</v>
      </c>
      <c r="C316">
        <v>1037</v>
      </c>
      <c r="D316" t="s">
        <v>2100</v>
      </c>
      <c r="E316" t="s">
        <v>2101</v>
      </c>
      <c r="F316" s="7" t="e">
        <f>VLOOKUP(B316,lot!$A$3:$E$13372,5,0)</f>
        <v>#N/A</v>
      </c>
    </row>
    <row r="317" spans="2:6" hidden="1" x14ac:dyDescent="0.25">
      <c r="B317" t="s">
        <v>14683</v>
      </c>
      <c r="C317">
        <v>787</v>
      </c>
      <c r="D317" t="s">
        <v>2103</v>
      </c>
      <c r="E317" t="s">
        <v>13570</v>
      </c>
      <c r="F317" s="7" t="e">
        <f>VLOOKUP(B317,lot!$A$3:$E$13372,5,0)</f>
        <v>#N/A</v>
      </c>
    </row>
    <row r="318" spans="2:6" hidden="1" x14ac:dyDescent="0.25">
      <c r="B318" t="s">
        <v>14684</v>
      </c>
      <c r="C318">
        <v>1020</v>
      </c>
      <c r="D318" t="s">
        <v>2103</v>
      </c>
      <c r="E318" t="s">
        <v>13570</v>
      </c>
      <c r="F318" s="7" t="e">
        <f>VLOOKUP(B318,lot!$A$3:$E$13372,5,0)</f>
        <v>#N/A</v>
      </c>
    </row>
    <row r="319" spans="2:6" hidden="1" x14ac:dyDescent="0.25">
      <c r="B319" t="s">
        <v>14685</v>
      </c>
      <c r="C319">
        <v>441</v>
      </c>
      <c r="D319" t="s">
        <v>2107</v>
      </c>
      <c r="E319" t="s">
        <v>13571</v>
      </c>
      <c r="F319" s="7" t="e">
        <f>VLOOKUP(B319,lot!$A$3:$E$13372,5,0)</f>
        <v>#N/A</v>
      </c>
    </row>
    <row r="320" spans="2:6" hidden="1" x14ac:dyDescent="0.25">
      <c r="B320" t="s">
        <v>14686</v>
      </c>
      <c r="C320">
        <v>1349</v>
      </c>
      <c r="D320" t="s">
        <v>2107</v>
      </c>
      <c r="E320" t="s">
        <v>13571</v>
      </c>
      <c r="F320" s="7" t="e">
        <f>VLOOKUP(B320,lot!$A$3:$E$13372,5,0)</f>
        <v>#N/A</v>
      </c>
    </row>
    <row r="321" spans="2:6" hidden="1" x14ac:dyDescent="0.25">
      <c r="B321" t="s">
        <v>14687</v>
      </c>
      <c r="C321">
        <v>340</v>
      </c>
      <c r="D321" t="s">
        <v>2112</v>
      </c>
      <c r="E321" t="s">
        <v>13572</v>
      </c>
      <c r="F321" s="7" t="e">
        <f>VLOOKUP(B321,lot!$A$3:$E$13372,5,0)</f>
        <v>#N/A</v>
      </c>
    </row>
    <row r="322" spans="2:6" hidden="1" x14ac:dyDescent="0.25">
      <c r="B322" t="s">
        <v>14688</v>
      </c>
      <c r="C322">
        <v>1278</v>
      </c>
      <c r="D322" t="s">
        <v>2120</v>
      </c>
      <c r="E322" t="s">
        <v>2121</v>
      </c>
      <c r="F322" s="7" t="e">
        <f>VLOOKUP(B322,lot!$A$3:$E$13372,5,0)</f>
        <v>#N/A</v>
      </c>
    </row>
    <row r="323" spans="2:6" hidden="1" x14ac:dyDescent="0.25">
      <c r="B323" t="s">
        <v>14689</v>
      </c>
      <c r="C323">
        <v>200</v>
      </c>
      <c r="D323" t="s">
        <v>2123</v>
      </c>
      <c r="E323" t="s">
        <v>2124</v>
      </c>
      <c r="F323" s="7" t="e">
        <f>VLOOKUP(B323,lot!$A$3:$E$13372,5,0)</f>
        <v>#N/A</v>
      </c>
    </row>
    <row r="324" spans="2:6" hidden="1" x14ac:dyDescent="0.25">
      <c r="B324" t="s">
        <v>14690</v>
      </c>
      <c r="C324">
        <v>5</v>
      </c>
      <c r="D324" t="s">
        <v>2125</v>
      </c>
      <c r="E324" t="s">
        <v>2126</v>
      </c>
      <c r="F324" s="7" t="e">
        <f>VLOOKUP(B324,lot!$A$3:$E$13372,5,0)</f>
        <v>#N/A</v>
      </c>
    </row>
    <row r="325" spans="2:6" hidden="1" x14ac:dyDescent="0.25">
      <c r="B325" t="s">
        <v>14691</v>
      </c>
      <c r="C325">
        <v>9</v>
      </c>
      <c r="D325" t="s">
        <v>2128</v>
      </c>
      <c r="E325" t="s">
        <v>2129</v>
      </c>
      <c r="F325" s="7" t="e">
        <f>VLOOKUP(B325,lot!$A$3:$E$13372,5,0)</f>
        <v>#N/A</v>
      </c>
    </row>
    <row r="326" spans="2:6" hidden="1" x14ac:dyDescent="0.25">
      <c r="B326" t="s">
        <v>14693</v>
      </c>
      <c r="C326">
        <v>316</v>
      </c>
      <c r="D326" t="s">
        <v>2132</v>
      </c>
      <c r="E326" t="s">
        <v>2133</v>
      </c>
      <c r="F326" s="7" t="e">
        <f>VLOOKUP(B326,lot!$A$3:$E$13372,5,0)</f>
        <v>#N/A</v>
      </c>
    </row>
    <row r="327" spans="2:6" hidden="1" x14ac:dyDescent="0.25">
      <c r="B327" t="s">
        <v>14694</v>
      </c>
      <c r="C327">
        <v>23</v>
      </c>
      <c r="D327" t="s">
        <v>2134</v>
      </c>
      <c r="E327" t="s">
        <v>2135</v>
      </c>
      <c r="F327" s="7" t="e">
        <f>VLOOKUP(B327,lot!$A$3:$E$13372,5,0)</f>
        <v>#N/A</v>
      </c>
    </row>
    <row r="328" spans="2:6" hidden="1" x14ac:dyDescent="0.25">
      <c r="B328" t="s">
        <v>14695</v>
      </c>
      <c r="C328">
        <v>6</v>
      </c>
      <c r="D328" t="s">
        <v>2136</v>
      </c>
      <c r="E328" t="s">
        <v>2137</v>
      </c>
      <c r="F328" s="7" t="e">
        <f>VLOOKUP(B328,lot!$A$3:$E$13372,5,0)</f>
        <v>#N/A</v>
      </c>
    </row>
    <row r="329" spans="2:6" hidden="1" x14ac:dyDescent="0.25">
      <c r="B329" t="s">
        <v>14698</v>
      </c>
      <c r="C329">
        <v>1909</v>
      </c>
      <c r="D329" t="s">
        <v>2145</v>
      </c>
      <c r="E329" t="s">
        <v>13577</v>
      </c>
      <c r="F329" s="7" t="e">
        <f>VLOOKUP(B329,lot!$A$3:$E$13372,5,0)</f>
        <v>#N/A</v>
      </c>
    </row>
    <row r="330" spans="2:6" hidden="1" x14ac:dyDescent="0.25">
      <c r="B330" t="s">
        <v>14699</v>
      </c>
      <c r="C330">
        <v>2001</v>
      </c>
      <c r="D330" t="s">
        <v>2145</v>
      </c>
      <c r="E330" t="s">
        <v>13577</v>
      </c>
      <c r="F330" s="7" t="e">
        <f>VLOOKUP(B330,lot!$A$3:$E$13372,5,0)</f>
        <v>#N/A</v>
      </c>
    </row>
    <row r="331" spans="2:6" hidden="1" x14ac:dyDescent="0.25">
      <c r="B331" t="s">
        <v>14701</v>
      </c>
      <c r="C331">
        <v>1600</v>
      </c>
      <c r="D331" t="s">
        <v>2158</v>
      </c>
      <c r="E331" t="s">
        <v>13578</v>
      </c>
      <c r="F331" s="7" t="e">
        <f>VLOOKUP(B331,lot!$A$3:$E$13372,5,0)</f>
        <v>#N/A</v>
      </c>
    </row>
    <row r="332" spans="2:6" hidden="1" x14ac:dyDescent="0.25">
      <c r="B332" t="s">
        <v>14702</v>
      </c>
      <c r="C332">
        <v>7920</v>
      </c>
      <c r="D332" t="s">
        <v>2158</v>
      </c>
      <c r="E332" t="s">
        <v>13578</v>
      </c>
      <c r="F332" s="7" t="e">
        <f>VLOOKUP(B332,lot!$A$3:$E$13372,5,0)</f>
        <v>#N/A</v>
      </c>
    </row>
    <row r="333" spans="2:6" hidden="1" x14ac:dyDescent="0.25">
      <c r="B333" t="s">
        <v>14703</v>
      </c>
      <c r="C333">
        <v>21</v>
      </c>
      <c r="D333" t="s">
        <v>2158</v>
      </c>
      <c r="E333" t="s">
        <v>13578</v>
      </c>
      <c r="F333" s="7" t="e">
        <f>VLOOKUP(B333,lot!$A$3:$E$13372,5,0)</f>
        <v>#N/A</v>
      </c>
    </row>
    <row r="334" spans="2:6" hidden="1" x14ac:dyDescent="0.25">
      <c r="B334" t="s">
        <v>14704</v>
      </c>
      <c r="C334">
        <v>4519</v>
      </c>
      <c r="D334" t="s">
        <v>2168</v>
      </c>
      <c r="E334" t="s">
        <v>13579</v>
      </c>
      <c r="F334" s="7" t="e">
        <f>VLOOKUP(B334,lot!$A$3:$E$13372,5,0)</f>
        <v>#N/A</v>
      </c>
    </row>
    <row r="335" spans="2:6" hidden="1" x14ac:dyDescent="0.25">
      <c r="B335" t="s">
        <v>14707</v>
      </c>
      <c r="C335">
        <v>11</v>
      </c>
      <c r="D335" t="s">
        <v>2180</v>
      </c>
      <c r="E335" t="s">
        <v>2181</v>
      </c>
      <c r="F335" s="7" t="e">
        <f>VLOOKUP(B335,lot!$A$3:$E$13372,5,0)</f>
        <v>#N/A</v>
      </c>
    </row>
    <row r="336" spans="2:6" hidden="1" x14ac:dyDescent="0.25">
      <c r="B336" t="s">
        <v>14708</v>
      </c>
      <c r="C336">
        <v>1847</v>
      </c>
      <c r="D336" t="s">
        <v>2180</v>
      </c>
      <c r="E336" t="s">
        <v>2181</v>
      </c>
      <c r="F336" s="7" t="e">
        <f>VLOOKUP(B336,lot!$A$3:$E$13372,5,0)</f>
        <v>#N/A</v>
      </c>
    </row>
    <row r="337" spans="2:6" hidden="1" x14ac:dyDescent="0.25">
      <c r="B337" t="s">
        <v>14709</v>
      </c>
      <c r="C337">
        <v>2</v>
      </c>
      <c r="D337" t="s">
        <v>2180</v>
      </c>
      <c r="E337" t="s">
        <v>2181</v>
      </c>
      <c r="F337" s="7" t="e">
        <f>VLOOKUP(B337,lot!$A$3:$E$13372,5,0)</f>
        <v>#N/A</v>
      </c>
    </row>
    <row r="338" spans="2:6" hidden="1" x14ac:dyDescent="0.25">
      <c r="B338" t="s">
        <v>14710</v>
      </c>
      <c r="C338">
        <v>1720</v>
      </c>
      <c r="D338" t="s">
        <v>2186</v>
      </c>
      <c r="E338" t="s">
        <v>2187</v>
      </c>
      <c r="F338" s="7" t="e">
        <f>VLOOKUP(B338,lot!$A$3:$E$13372,5,0)</f>
        <v>#N/A</v>
      </c>
    </row>
    <row r="339" spans="2:6" hidden="1" x14ac:dyDescent="0.25">
      <c r="B339" t="s">
        <v>14714</v>
      </c>
      <c r="C339">
        <v>10000</v>
      </c>
      <c r="D339" t="s">
        <v>2190</v>
      </c>
      <c r="E339" t="s">
        <v>2191</v>
      </c>
      <c r="F339" s="7" t="e">
        <f>VLOOKUP(B339,lot!$A$3:$E$13372,5,0)</f>
        <v>#N/A</v>
      </c>
    </row>
    <row r="340" spans="2:6" hidden="1" x14ac:dyDescent="0.25">
      <c r="B340" t="s">
        <v>14715</v>
      </c>
      <c r="C340">
        <v>10000</v>
      </c>
      <c r="D340" t="s">
        <v>2190</v>
      </c>
      <c r="E340" t="s">
        <v>2191</v>
      </c>
      <c r="F340" s="7" t="e">
        <f>VLOOKUP(B340,lot!$A$3:$E$13372,5,0)</f>
        <v>#N/A</v>
      </c>
    </row>
    <row r="341" spans="2:6" hidden="1" x14ac:dyDescent="0.25">
      <c r="B341" t="s">
        <v>14717</v>
      </c>
      <c r="C341">
        <v>36</v>
      </c>
      <c r="D341" t="s">
        <v>2199</v>
      </c>
      <c r="E341" t="s">
        <v>2200</v>
      </c>
      <c r="F341" s="7" t="e">
        <f>VLOOKUP(B341,lot!$A$3:$E$13372,5,0)</f>
        <v>#N/A</v>
      </c>
    </row>
    <row r="342" spans="2:6" hidden="1" x14ac:dyDescent="0.25">
      <c r="B342" t="s">
        <v>14719</v>
      </c>
      <c r="C342">
        <v>2880</v>
      </c>
      <c r="D342" t="s">
        <v>2199</v>
      </c>
      <c r="E342" t="s">
        <v>2200</v>
      </c>
      <c r="F342" s="7" t="e">
        <f>VLOOKUP(B342,lot!$A$3:$E$13372,5,0)</f>
        <v>#N/A</v>
      </c>
    </row>
    <row r="343" spans="2:6" hidden="1" x14ac:dyDescent="0.25">
      <c r="B343" t="s">
        <v>14720</v>
      </c>
      <c r="C343">
        <v>4000</v>
      </c>
      <c r="D343" t="s">
        <v>2199</v>
      </c>
      <c r="E343" t="s">
        <v>2200</v>
      </c>
      <c r="F343" s="7" t="e">
        <f>VLOOKUP(B343,lot!$A$3:$E$13372,5,0)</f>
        <v>#N/A</v>
      </c>
    </row>
    <row r="344" spans="2:6" hidden="1" x14ac:dyDescent="0.25">
      <c r="B344" t="s">
        <v>14721</v>
      </c>
      <c r="C344">
        <v>4000</v>
      </c>
      <c r="D344" t="s">
        <v>2199</v>
      </c>
      <c r="E344" t="s">
        <v>2200</v>
      </c>
      <c r="F344" s="7" t="e">
        <f>VLOOKUP(B344,lot!$A$3:$E$13372,5,0)</f>
        <v>#N/A</v>
      </c>
    </row>
    <row r="345" spans="2:6" hidden="1" x14ac:dyDescent="0.25">
      <c r="B345" t="s">
        <v>14723</v>
      </c>
      <c r="C345">
        <v>7080</v>
      </c>
      <c r="D345" t="s">
        <v>2213</v>
      </c>
      <c r="E345" t="s">
        <v>2214</v>
      </c>
      <c r="F345" s="7" t="e">
        <f>VLOOKUP(B345,lot!$A$3:$E$13372,5,0)</f>
        <v>#N/A</v>
      </c>
    </row>
    <row r="346" spans="2:6" hidden="1" x14ac:dyDescent="0.25">
      <c r="B346" t="s">
        <v>14724</v>
      </c>
      <c r="C346">
        <v>4350</v>
      </c>
      <c r="D346" t="s">
        <v>2213</v>
      </c>
      <c r="E346" t="s">
        <v>2214</v>
      </c>
      <c r="F346" s="7" t="e">
        <f>VLOOKUP(B346,lot!$A$3:$E$13372,5,0)</f>
        <v>#N/A</v>
      </c>
    </row>
    <row r="347" spans="2:6" hidden="1" x14ac:dyDescent="0.25">
      <c r="B347" t="s">
        <v>14725</v>
      </c>
      <c r="C347">
        <v>440</v>
      </c>
      <c r="D347" t="s">
        <v>2222</v>
      </c>
      <c r="E347" t="s">
        <v>2223</v>
      </c>
      <c r="F347" s="7" t="e">
        <f>VLOOKUP(B347,lot!$A$3:$E$13372,5,0)</f>
        <v>#N/A</v>
      </c>
    </row>
    <row r="348" spans="2:6" hidden="1" x14ac:dyDescent="0.25">
      <c r="B348" t="s">
        <v>14726</v>
      </c>
      <c r="C348">
        <v>955</v>
      </c>
      <c r="D348" t="s">
        <v>2225</v>
      </c>
      <c r="E348" t="s">
        <v>2226</v>
      </c>
      <c r="F348" s="7" t="e">
        <f>VLOOKUP(B348,lot!$A$3:$E$13372,5,0)</f>
        <v>#N/A</v>
      </c>
    </row>
    <row r="349" spans="2:6" hidden="1" x14ac:dyDescent="0.25">
      <c r="B349" t="s">
        <v>14727</v>
      </c>
      <c r="C349">
        <v>100</v>
      </c>
      <c r="D349" t="s">
        <v>2227</v>
      </c>
      <c r="E349" t="s">
        <v>2228</v>
      </c>
      <c r="F349" s="7" t="e">
        <f>VLOOKUP(B349,lot!$A$3:$E$13372,5,0)</f>
        <v>#N/A</v>
      </c>
    </row>
    <row r="350" spans="2:6" hidden="1" x14ac:dyDescent="0.25">
      <c r="B350" t="s">
        <v>14730</v>
      </c>
      <c r="C350">
        <v>11</v>
      </c>
      <c r="D350" t="s">
        <v>2229</v>
      </c>
      <c r="E350" t="s">
        <v>13580</v>
      </c>
      <c r="F350" s="7" t="e">
        <f>VLOOKUP(B350,lot!$A$3:$E$13372,5,0)</f>
        <v>#N/A</v>
      </c>
    </row>
    <row r="351" spans="2:6" hidden="1" x14ac:dyDescent="0.25">
      <c r="B351" t="s">
        <v>14736</v>
      </c>
      <c r="C351">
        <v>12</v>
      </c>
      <c r="D351" t="s">
        <v>2232</v>
      </c>
      <c r="E351" t="s">
        <v>13581</v>
      </c>
      <c r="F351" s="7" t="e">
        <f>VLOOKUP(B351,lot!$A$3:$E$13372,5,0)</f>
        <v>#N/A</v>
      </c>
    </row>
    <row r="352" spans="2:6" hidden="1" x14ac:dyDescent="0.25">
      <c r="B352" t="s">
        <v>14737</v>
      </c>
      <c r="C352">
        <v>1540</v>
      </c>
      <c r="D352" t="s">
        <v>2232</v>
      </c>
      <c r="E352" t="s">
        <v>13581</v>
      </c>
      <c r="F352" s="7" t="e">
        <f>VLOOKUP(B352,lot!$A$3:$E$13372,5,0)</f>
        <v>#N/A</v>
      </c>
    </row>
    <row r="353" spans="2:6" hidden="1" x14ac:dyDescent="0.25">
      <c r="B353" t="s">
        <v>14740</v>
      </c>
      <c r="C353">
        <v>270</v>
      </c>
      <c r="D353" t="s">
        <v>2237</v>
      </c>
      <c r="E353" t="s">
        <v>2238</v>
      </c>
      <c r="F353" s="7" t="e">
        <f>VLOOKUP(B353,lot!$A$3:$E$13372,5,0)</f>
        <v>#N/A</v>
      </c>
    </row>
    <row r="354" spans="2:6" hidden="1" x14ac:dyDescent="0.25">
      <c r="B354" t="s">
        <v>14741</v>
      </c>
      <c r="C354">
        <v>250</v>
      </c>
      <c r="D354" t="s">
        <v>2240</v>
      </c>
      <c r="E354" t="s">
        <v>2241</v>
      </c>
      <c r="F354" s="7" t="e">
        <f>VLOOKUP(B354,lot!$A$3:$E$13372,5,0)</f>
        <v>#N/A</v>
      </c>
    </row>
    <row r="355" spans="2:6" hidden="1" x14ac:dyDescent="0.25">
      <c r="B355" t="s">
        <v>14742</v>
      </c>
      <c r="C355">
        <v>6527</v>
      </c>
      <c r="D355" t="s">
        <v>2246</v>
      </c>
      <c r="E355" t="s">
        <v>13476</v>
      </c>
      <c r="F355" s="7" t="e">
        <f>VLOOKUP(B355,lot!$A$3:$E$13372,5,0)</f>
        <v>#N/A</v>
      </c>
    </row>
    <row r="356" spans="2:6" hidden="1" x14ac:dyDescent="0.25">
      <c r="B356" t="s">
        <v>14743</v>
      </c>
      <c r="C356">
        <v>5</v>
      </c>
      <c r="D356" t="s">
        <v>2246</v>
      </c>
      <c r="E356" t="s">
        <v>13476</v>
      </c>
      <c r="F356" s="7" t="e">
        <f>VLOOKUP(B356,lot!$A$3:$E$13372,5,0)</f>
        <v>#N/A</v>
      </c>
    </row>
    <row r="357" spans="2:6" hidden="1" x14ac:dyDescent="0.25">
      <c r="B357" t="s">
        <v>14747</v>
      </c>
      <c r="C357">
        <v>16</v>
      </c>
      <c r="D357" t="s">
        <v>18152</v>
      </c>
      <c r="E357" t="s">
        <v>13585</v>
      </c>
      <c r="F357" s="7" t="e">
        <f>VLOOKUP(B357,lot!$A$3:$E$13372,5,0)</f>
        <v>#N/A</v>
      </c>
    </row>
    <row r="358" spans="2:6" hidden="1" x14ac:dyDescent="0.25">
      <c r="B358" t="s">
        <v>14748</v>
      </c>
      <c r="C358">
        <v>2640</v>
      </c>
      <c r="D358" t="s">
        <v>18152</v>
      </c>
      <c r="E358" t="s">
        <v>13585</v>
      </c>
      <c r="F358" s="7" t="e">
        <f>VLOOKUP(B358,lot!$A$3:$E$13372,5,0)</f>
        <v>#N/A</v>
      </c>
    </row>
    <row r="359" spans="2:6" hidden="1" x14ac:dyDescent="0.25">
      <c r="B359" t="s">
        <v>14755</v>
      </c>
      <c r="C359">
        <v>260</v>
      </c>
      <c r="D359" t="s">
        <v>2284</v>
      </c>
      <c r="E359" t="s">
        <v>13592</v>
      </c>
      <c r="F359" s="7" t="e">
        <f>VLOOKUP(B359,lot!$A$3:$E$13372,5,0)</f>
        <v>#N/A</v>
      </c>
    </row>
    <row r="360" spans="2:6" hidden="1" x14ac:dyDescent="0.25">
      <c r="B360" t="s">
        <v>14758</v>
      </c>
      <c r="C360">
        <v>10514</v>
      </c>
      <c r="D360" t="s">
        <v>2290</v>
      </c>
      <c r="E360" t="s">
        <v>89</v>
      </c>
      <c r="F360" s="7" t="e">
        <f>VLOOKUP(B360,lot!$A$3:$E$13372,5,0)</f>
        <v>#N/A</v>
      </c>
    </row>
    <row r="361" spans="2:6" hidden="1" x14ac:dyDescent="0.25">
      <c r="B361" t="s">
        <v>14759</v>
      </c>
      <c r="C361">
        <v>10000</v>
      </c>
      <c r="D361" t="s">
        <v>2290</v>
      </c>
      <c r="E361" t="s">
        <v>89</v>
      </c>
      <c r="F361" s="7" t="e">
        <f>VLOOKUP(B361,lot!$A$3:$E$13372,5,0)</f>
        <v>#N/A</v>
      </c>
    </row>
    <row r="362" spans="2:6" hidden="1" x14ac:dyDescent="0.25">
      <c r="B362" t="s">
        <v>14764</v>
      </c>
      <c r="C362">
        <v>4355</v>
      </c>
      <c r="D362" t="s">
        <v>2302</v>
      </c>
      <c r="E362" t="s">
        <v>94</v>
      </c>
      <c r="F362" s="7" t="e">
        <f>VLOOKUP(B362,lot!$A$3:$E$13372,5,0)</f>
        <v>#N/A</v>
      </c>
    </row>
    <row r="363" spans="2:6" hidden="1" x14ac:dyDescent="0.25">
      <c r="B363" t="s">
        <v>14765</v>
      </c>
      <c r="C363">
        <v>18550</v>
      </c>
      <c r="D363" t="s">
        <v>2302</v>
      </c>
      <c r="E363" t="s">
        <v>94</v>
      </c>
      <c r="F363" s="7" t="e">
        <f>VLOOKUP(B363,lot!$A$3:$E$13372,5,0)</f>
        <v>#N/A</v>
      </c>
    </row>
    <row r="364" spans="2:6" hidden="1" x14ac:dyDescent="0.25">
      <c r="B364" t="s">
        <v>14768</v>
      </c>
      <c r="C364">
        <v>4</v>
      </c>
      <c r="D364" t="s">
        <v>2317</v>
      </c>
      <c r="E364" t="s">
        <v>2318</v>
      </c>
      <c r="F364" s="7" t="e">
        <f>VLOOKUP(B364,lot!$A$3:$E$13372,5,0)</f>
        <v>#N/A</v>
      </c>
    </row>
    <row r="365" spans="2:6" hidden="1" x14ac:dyDescent="0.25">
      <c r="B365" t="s">
        <v>14770</v>
      </c>
      <c r="C365">
        <v>1638</v>
      </c>
      <c r="D365" t="s">
        <v>2317</v>
      </c>
      <c r="E365" t="s">
        <v>2318</v>
      </c>
      <c r="F365" s="7" t="e">
        <f>VLOOKUP(B365,lot!$A$3:$E$13372,5,0)</f>
        <v>#N/A</v>
      </c>
    </row>
    <row r="366" spans="2:6" hidden="1" x14ac:dyDescent="0.25">
      <c r="B366" t="s">
        <v>14771</v>
      </c>
      <c r="C366">
        <v>16254</v>
      </c>
      <c r="D366" t="s">
        <v>2317</v>
      </c>
      <c r="E366" t="s">
        <v>2318</v>
      </c>
      <c r="F366" s="7" t="e">
        <f>VLOOKUP(B366,lot!$A$3:$E$13372,5,0)</f>
        <v>#N/A</v>
      </c>
    </row>
    <row r="367" spans="2:6" hidden="1" x14ac:dyDescent="0.25">
      <c r="B367" t="s">
        <v>14772</v>
      </c>
      <c r="C367">
        <v>8000</v>
      </c>
      <c r="D367" t="s">
        <v>2317</v>
      </c>
      <c r="E367" t="s">
        <v>2318</v>
      </c>
      <c r="F367" s="7" t="e">
        <f>VLOOKUP(B367,lot!$A$3:$E$13372,5,0)</f>
        <v>#N/A</v>
      </c>
    </row>
    <row r="368" spans="2:6" hidden="1" x14ac:dyDescent="0.25">
      <c r="B368" t="s">
        <v>14774</v>
      </c>
      <c r="C368">
        <v>400</v>
      </c>
      <c r="D368" t="s">
        <v>96</v>
      </c>
      <c r="E368" t="s">
        <v>13478</v>
      </c>
      <c r="F368" s="7" t="e">
        <f>VLOOKUP(B368,lot!$A$3:$E$13372,5,0)</f>
        <v>#N/A</v>
      </c>
    </row>
    <row r="369" spans="2:6" hidden="1" x14ac:dyDescent="0.25">
      <c r="B369" t="s">
        <v>14776</v>
      </c>
      <c r="C369">
        <v>1900</v>
      </c>
      <c r="D369" t="s">
        <v>96</v>
      </c>
      <c r="E369" t="s">
        <v>13478</v>
      </c>
      <c r="F369" s="7" t="e">
        <f>VLOOKUP(B369,lot!$A$3:$E$13372,5,0)</f>
        <v>#N/A</v>
      </c>
    </row>
    <row r="370" spans="2:6" hidden="1" x14ac:dyDescent="0.25">
      <c r="B370" t="s">
        <v>14777</v>
      </c>
      <c r="C370">
        <v>560</v>
      </c>
      <c r="D370" t="s">
        <v>100</v>
      </c>
      <c r="E370" t="s">
        <v>13479</v>
      </c>
      <c r="F370" s="7" t="e">
        <f>VLOOKUP(B370,lot!$A$3:$E$13372,5,0)</f>
        <v>#N/A</v>
      </c>
    </row>
    <row r="371" spans="2:6" hidden="1" x14ac:dyDescent="0.25">
      <c r="B371" t="s">
        <v>14778</v>
      </c>
      <c r="C371">
        <v>21</v>
      </c>
      <c r="D371" t="s">
        <v>100</v>
      </c>
      <c r="E371" t="s">
        <v>13479</v>
      </c>
      <c r="F371" s="7" t="e">
        <f>VLOOKUP(B371,lot!$A$3:$E$13372,5,0)</f>
        <v>#N/A</v>
      </c>
    </row>
    <row r="372" spans="2:6" hidden="1" x14ac:dyDescent="0.25">
      <c r="B372" t="s">
        <v>14781</v>
      </c>
      <c r="C372">
        <v>1</v>
      </c>
      <c r="D372" t="s">
        <v>2370</v>
      </c>
      <c r="E372" t="s">
        <v>13593</v>
      </c>
      <c r="F372" s="7" t="e">
        <f>VLOOKUP(B372,lot!$A$3:$E$13372,5,0)</f>
        <v>#N/A</v>
      </c>
    </row>
    <row r="373" spans="2:6" hidden="1" x14ac:dyDescent="0.25">
      <c r="B373" t="s">
        <v>14782</v>
      </c>
      <c r="C373">
        <v>1440</v>
      </c>
      <c r="D373" t="s">
        <v>2370</v>
      </c>
      <c r="E373" t="s">
        <v>13593</v>
      </c>
      <c r="F373" s="7" t="e">
        <f>VLOOKUP(B373,lot!$A$3:$E$13372,5,0)</f>
        <v>#N/A</v>
      </c>
    </row>
    <row r="374" spans="2:6" hidden="1" x14ac:dyDescent="0.25">
      <c r="B374" t="s">
        <v>14788</v>
      </c>
      <c r="C374">
        <v>13</v>
      </c>
      <c r="D374" t="s">
        <v>18153</v>
      </c>
      <c r="E374" t="s">
        <v>10054</v>
      </c>
      <c r="F374" s="7" t="e">
        <f>VLOOKUP(B374,lot!$A$3:$E$13372,5,0)</f>
        <v>#N/A</v>
      </c>
    </row>
    <row r="375" spans="2:6" hidden="1" x14ac:dyDescent="0.25">
      <c r="B375" t="s">
        <v>14790</v>
      </c>
      <c r="C375">
        <v>235</v>
      </c>
      <c r="D375" t="s">
        <v>18154</v>
      </c>
      <c r="E375" t="s">
        <v>10057</v>
      </c>
      <c r="F375" s="7" t="e">
        <f>VLOOKUP(B375,lot!$A$3:$E$13372,5,0)</f>
        <v>#N/A</v>
      </c>
    </row>
    <row r="376" spans="2:6" hidden="1" x14ac:dyDescent="0.25">
      <c r="B376" t="s">
        <v>14791</v>
      </c>
      <c r="C376">
        <v>400</v>
      </c>
      <c r="D376" t="s">
        <v>2410</v>
      </c>
      <c r="E376" t="s">
        <v>13598</v>
      </c>
      <c r="F376" s="7" t="e">
        <f>VLOOKUP(B376,lot!$A$3:$E$13372,5,0)</f>
        <v>#N/A</v>
      </c>
    </row>
    <row r="377" spans="2:6" hidden="1" x14ac:dyDescent="0.25">
      <c r="B377" t="s">
        <v>14792</v>
      </c>
      <c r="C377">
        <v>1000</v>
      </c>
      <c r="D377" t="s">
        <v>2412</v>
      </c>
      <c r="E377" t="s">
        <v>13599</v>
      </c>
      <c r="F377" s="7" t="e">
        <f>VLOOKUP(B377,lot!$A$3:$E$13372,5,0)</f>
        <v>#N/A</v>
      </c>
    </row>
    <row r="378" spans="2:6" x14ac:dyDescent="0.25">
      <c r="B378" t="s">
        <v>14793</v>
      </c>
      <c r="C378">
        <v>4</v>
      </c>
      <c r="D378" t="e">
        <v>#N/A</v>
      </c>
      <c r="E378" t="s">
        <v>13599</v>
      </c>
      <c r="F378" s="7" t="e">
        <f>VLOOKUP(B378,lot!$A$3:$E$13372,5,0)</f>
        <v>#N/A</v>
      </c>
    </row>
    <row r="379" spans="2:6" x14ac:dyDescent="0.25">
      <c r="B379" t="s">
        <v>14794</v>
      </c>
      <c r="C379">
        <v>794</v>
      </c>
      <c r="D379" t="e">
        <v>#N/A</v>
      </c>
      <c r="E379" t="s">
        <v>13601</v>
      </c>
      <c r="F379" s="7" t="e">
        <f>VLOOKUP(B379,lot!$A$3:$E$13372,5,0)</f>
        <v>#N/A</v>
      </c>
    </row>
    <row r="380" spans="2:6" x14ac:dyDescent="0.25">
      <c r="B380" t="s">
        <v>14795</v>
      </c>
      <c r="C380">
        <v>641</v>
      </c>
      <c r="D380" t="e">
        <v>#N/A</v>
      </c>
      <c r="E380" t="s">
        <v>13602</v>
      </c>
      <c r="F380" s="7" t="e">
        <f>VLOOKUP(B380,lot!$A$3:$E$13372,5,0)</f>
        <v>#N/A</v>
      </c>
    </row>
    <row r="381" spans="2:6" hidden="1" x14ac:dyDescent="0.25">
      <c r="B381" t="s">
        <v>14799</v>
      </c>
      <c r="C381">
        <v>993</v>
      </c>
      <c r="D381" t="s">
        <v>18155</v>
      </c>
      <c r="E381" t="s">
        <v>2461</v>
      </c>
      <c r="F381" s="7" t="e">
        <f>VLOOKUP(B381,lot!$A$3:$E$13372,5,0)</f>
        <v>#N/A</v>
      </c>
    </row>
    <row r="382" spans="2:6" hidden="1" x14ac:dyDescent="0.25">
      <c r="B382" t="s">
        <v>14802</v>
      </c>
      <c r="C382">
        <v>2</v>
      </c>
      <c r="D382" t="s">
        <v>2484</v>
      </c>
      <c r="E382" t="s">
        <v>13603</v>
      </c>
      <c r="F382" s="7" t="e">
        <f>VLOOKUP(B382,lot!$A$3:$E$13372,5,0)</f>
        <v>#N/A</v>
      </c>
    </row>
    <row r="383" spans="2:6" hidden="1" x14ac:dyDescent="0.25">
      <c r="B383" t="s">
        <v>14803</v>
      </c>
      <c r="C383">
        <v>1040</v>
      </c>
      <c r="D383" t="s">
        <v>2484</v>
      </c>
      <c r="E383" t="s">
        <v>13603</v>
      </c>
      <c r="F383" s="7" t="e">
        <f>VLOOKUP(B383,lot!$A$3:$E$13372,5,0)</f>
        <v>#N/A</v>
      </c>
    </row>
    <row r="384" spans="2:6" hidden="1" x14ac:dyDescent="0.25">
      <c r="B384" t="s">
        <v>14805</v>
      </c>
      <c r="C384">
        <v>48</v>
      </c>
      <c r="D384" t="s">
        <v>2490</v>
      </c>
      <c r="E384" t="s">
        <v>2491</v>
      </c>
      <c r="F384" s="7" t="e">
        <f>VLOOKUP(B384,lot!$A$3:$E$13372,5,0)</f>
        <v>#N/A</v>
      </c>
    </row>
    <row r="385" spans="2:6" hidden="1" x14ac:dyDescent="0.25">
      <c r="B385" t="s">
        <v>14808</v>
      </c>
      <c r="C385">
        <v>40</v>
      </c>
      <c r="D385" t="s">
        <v>2496</v>
      </c>
      <c r="E385" t="s">
        <v>13604</v>
      </c>
      <c r="F385" s="7" t="e">
        <f>VLOOKUP(B385,lot!$A$3:$E$13372,5,0)</f>
        <v>#N/A</v>
      </c>
    </row>
    <row r="386" spans="2:6" hidden="1" x14ac:dyDescent="0.25">
      <c r="B386" t="s">
        <v>14811</v>
      </c>
      <c r="C386">
        <v>3803</v>
      </c>
      <c r="D386" t="s">
        <v>2508</v>
      </c>
      <c r="E386" t="s">
        <v>13480</v>
      </c>
      <c r="F386" s="7" t="e">
        <f>VLOOKUP(B386,lot!$A$3:$E$13372,5,0)</f>
        <v>#N/A</v>
      </c>
    </row>
    <row r="387" spans="2:6" hidden="1" x14ac:dyDescent="0.25">
      <c r="B387" t="s">
        <v>14812</v>
      </c>
      <c r="C387">
        <v>1888</v>
      </c>
      <c r="D387" t="s">
        <v>2516</v>
      </c>
      <c r="E387" t="s">
        <v>13481</v>
      </c>
      <c r="F387" s="7" t="e">
        <f>VLOOKUP(B387,lot!$A$3:$E$13372,5,0)</f>
        <v>#N/A</v>
      </c>
    </row>
    <row r="388" spans="2:6" hidden="1" x14ac:dyDescent="0.25">
      <c r="B388" t="s">
        <v>14813</v>
      </c>
      <c r="C388">
        <v>200</v>
      </c>
      <c r="D388" t="s">
        <v>2516</v>
      </c>
      <c r="E388" t="s">
        <v>13481</v>
      </c>
      <c r="F388" s="7" t="e">
        <f>VLOOKUP(B388,lot!$A$3:$E$13372,5,0)</f>
        <v>#N/A</v>
      </c>
    </row>
    <row r="389" spans="2:6" hidden="1" x14ac:dyDescent="0.25">
      <c r="B389" t="s">
        <v>14815</v>
      </c>
      <c r="C389">
        <v>295</v>
      </c>
      <c r="D389" t="s">
        <v>2517</v>
      </c>
      <c r="E389" t="s">
        <v>13605</v>
      </c>
      <c r="F389" s="7" t="e">
        <f>VLOOKUP(B389,lot!$A$3:$E$13372,5,0)</f>
        <v>#N/A</v>
      </c>
    </row>
    <row r="390" spans="2:6" hidden="1" x14ac:dyDescent="0.25">
      <c r="B390" t="s">
        <v>14823</v>
      </c>
      <c r="C390">
        <v>3236</v>
      </c>
      <c r="D390" t="s">
        <v>18156</v>
      </c>
      <c r="E390" t="s">
        <v>13608</v>
      </c>
      <c r="F390" s="7" t="e">
        <f>VLOOKUP(B390,lot!$A$3:$E$13372,5,0)</f>
        <v>#N/A</v>
      </c>
    </row>
    <row r="391" spans="2:6" hidden="1" x14ac:dyDescent="0.25">
      <c r="B391" t="s">
        <v>14824</v>
      </c>
      <c r="C391">
        <v>5000</v>
      </c>
      <c r="D391" t="s">
        <v>18156</v>
      </c>
      <c r="E391" t="s">
        <v>13608</v>
      </c>
      <c r="F391" s="7" t="e">
        <f>VLOOKUP(B391,lot!$A$3:$E$13372,5,0)</f>
        <v>#N/A</v>
      </c>
    </row>
    <row r="392" spans="2:6" hidden="1" x14ac:dyDescent="0.25">
      <c r="B392" t="s">
        <v>14825</v>
      </c>
      <c r="C392">
        <v>10</v>
      </c>
      <c r="D392" t="s">
        <v>2538</v>
      </c>
      <c r="E392" t="s">
        <v>13609</v>
      </c>
      <c r="F392" s="7" t="e">
        <f>VLOOKUP(B392,lot!$A$3:$E$13372,5,0)</f>
        <v>#N/A</v>
      </c>
    </row>
    <row r="393" spans="2:6" hidden="1" x14ac:dyDescent="0.25">
      <c r="B393" t="s">
        <v>14826</v>
      </c>
      <c r="C393">
        <v>48</v>
      </c>
      <c r="D393" t="s">
        <v>2538</v>
      </c>
      <c r="E393" t="s">
        <v>13609</v>
      </c>
      <c r="F393" s="7" t="e">
        <f>VLOOKUP(B393,lot!$A$3:$E$13372,5,0)</f>
        <v>#N/A</v>
      </c>
    </row>
    <row r="394" spans="2:6" hidden="1" x14ac:dyDescent="0.25">
      <c r="B394" t="s">
        <v>14827</v>
      </c>
      <c r="C394">
        <v>40</v>
      </c>
      <c r="D394" t="s">
        <v>2538</v>
      </c>
      <c r="E394" t="s">
        <v>13609</v>
      </c>
      <c r="F394" s="7" t="e">
        <f>VLOOKUP(B394,lot!$A$3:$E$13372,5,0)</f>
        <v>#N/A</v>
      </c>
    </row>
    <row r="395" spans="2:6" hidden="1" x14ac:dyDescent="0.25">
      <c r="B395" t="s">
        <v>14828</v>
      </c>
      <c r="C395">
        <v>247</v>
      </c>
      <c r="D395" t="s">
        <v>2538</v>
      </c>
      <c r="E395" t="s">
        <v>13609</v>
      </c>
      <c r="F395" s="7" t="e">
        <f>VLOOKUP(B395,lot!$A$3:$E$13372,5,0)</f>
        <v>#N/A</v>
      </c>
    </row>
    <row r="396" spans="2:6" hidden="1" x14ac:dyDescent="0.25">
      <c r="B396" t="s">
        <v>14829</v>
      </c>
      <c r="C396">
        <v>84</v>
      </c>
      <c r="D396" t="s">
        <v>2538</v>
      </c>
      <c r="E396" t="s">
        <v>13609</v>
      </c>
      <c r="F396" s="7" t="e">
        <f>VLOOKUP(B396,lot!$A$3:$E$13372,5,0)</f>
        <v>#N/A</v>
      </c>
    </row>
    <row r="397" spans="2:6" hidden="1" x14ac:dyDescent="0.25">
      <c r="B397" t="s">
        <v>14830</v>
      </c>
      <c r="C397">
        <v>34</v>
      </c>
      <c r="D397" t="s">
        <v>18157</v>
      </c>
      <c r="E397" t="s">
        <v>13610</v>
      </c>
      <c r="F397" s="7" t="e">
        <f>VLOOKUP(B397,lot!$A$3:$E$13372,5,0)</f>
        <v>#N/A</v>
      </c>
    </row>
    <row r="398" spans="2:6" hidden="1" x14ac:dyDescent="0.25">
      <c r="B398" t="s">
        <v>14831</v>
      </c>
      <c r="C398">
        <v>24</v>
      </c>
      <c r="D398" t="s">
        <v>18157</v>
      </c>
      <c r="E398" t="s">
        <v>13610</v>
      </c>
      <c r="F398" s="7" t="e">
        <f>VLOOKUP(B398,lot!$A$3:$E$13372,5,0)</f>
        <v>#N/A</v>
      </c>
    </row>
    <row r="399" spans="2:6" hidden="1" x14ac:dyDescent="0.25">
      <c r="B399" t="s">
        <v>14836</v>
      </c>
      <c r="C399">
        <v>570</v>
      </c>
      <c r="D399" t="s">
        <v>18158</v>
      </c>
      <c r="E399" t="s">
        <v>2565</v>
      </c>
      <c r="F399" s="7" t="e">
        <f>VLOOKUP(B399,lot!$A$3:$E$13372,5,0)</f>
        <v>#N/A</v>
      </c>
    </row>
    <row r="400" spans="2:6" hidden="1" x14ac:dyDescent="0.25">
      <c r="B400" t="s">
        <v>14837</v>
      </c>
      <c r="C400">
        <v>11193</v>
      </c>
      <c r="D400" t="s">
        <v>2568</v>
      </c>
      <c r="E400" t="s">
        <v>13614</v>
      </c>
      <c r="F400" s="7" t="e">
        <f>VLOOKUP(B400,lot!$A$3:$E$13372,5,0)</f>
        <v>#N/A</v>
      </c>
    </row>
    <row r="401" spans="2:6" hidden="1" x14ac:dyDescent="0.25">
      <c r="B401" t="s">
        <v>14844</v>
      </c>
      <c r="C401">
        <v>12930</v>
      </c>
      <c r="D401" t="s">
        <v>2587</v>
      </c>
      <c r="E401" t="s">
        <v>137</v>
      </c>
      <c r="F401" s="7" t="e">
        <f>VLOOKUP(B401,lot!$A$3:$E$13372,5,0)</f>
        <v>#N/A</v>
      </c>
    </row>
    <row r="402" spans="2:6" hidden="1" x14ac:dyDescent="0.25">
      <c r="B402" t="s">
        <v>14849</v>
      </c>
      <c r="C402">
        <v>2291</v>
      </c>
      <c r="D402" t="s">
        <v>18159</v>
      </c>
      <c r="E402" t="s">
        <v>146</v>
      </c>
      <c r="F402" s="7" t="e">
        <f>VLOOKUP(B402,lot!$A$3:$E$13372,5,0)</f>
        <v>#N/A</v>
      </c>
    </row>
    <row r="403" spans="2:6" hidden="1" x14ac:dyDescent="0.25">
      <c r="B403" t="s">
        <v>14850</v>
      </c>
      <c r="C403">
        <v>12500</v>
      </c>
      <c r="D403" t="s">
        <v>18159</v>
      </c>
      <c r="E403" t="s">
        <v>146</v>
      </c>
      <c r="F403" s="7" t="e">
        <f>VLOOKUP(B403,lot!$A$3:$E$13372,5,0)</f>
        <v>#N/A</v>
      </c>
    </row>
    <row r="404" spans="2:6" hidden="1" x14ac:dyDescent="0.25">
      <c r="B404" t="s">
        <v>14851</v>
      </c>
      <c r="C404">
        <v>12450</v>
      </c>
      <c r="D404" t="s">
        <v>2589</v>
      </c>
      <c r="E404" t="s">
        <v>146</v>
      </c>
      <c r="F404" s="7" t="e">
        <f>VLOOKUP(B404,lot!$A$3:$E$13372,5,0)</f>
        <v>#N/A</v>
      </c>
    </row>
    <row r="405" spans="2:6" hidden="1" x14ac:dyDescent="0.25">
      <c r="B405" t="s">
        <v>14856</v>
      </c>
      <c r="C405">
        <v>2420</v>
      </c>
      <c r="D405" t="s">
        <v>2590</v>
      </c>
      <c r="E405" t="s">
        <v>144</v>
      </c>
      <c r="F405" s="7" t="e">
        <f>VLOOKUP(B405,lot!$A$3:$E$13372,5,0)</f>
        <v>#N/A</v>
      </c>
    </row>
    <row r="406" spans="2:6" hidden="1" x14ac:dyDescent="0.25">
      <c r="B406" t="s">
        <v>14859</v>
      </c>
      <c r="C406">
        <v>500</v>
      </c>
      <c r="D406" t="s">
        <v>2598</v>
      </c>
      <c r="E406" t="s">
        <v>2599</v>
      </c>
      <c r="F406" s="7" t="e">
        <f>VLOOKUP(B406,lot!$A$3:$E$13372,5,0)</f>
        <v>#N/A</v>
      </c>
    </row>
    <row r="407" spans="2:6" hidden="1" x14ac:dyDescent="0.25">
      <c r="B407" t="s">
        <v>14860</v>
      </c>
      <c r="C407">
        <v>158</v>
      </c>
      <c r="D407" t="s">
        <v>2610</v>
      </c>
      <c r="E407" t="s">
        <v>2611</v>
      </c>
      <c r="F407" s="7" t="e">
        <f>VLOOKUP(B407,lot!$A$3:$E$13372,5,0)</f>
        <v>#N/A</v>
      </c>
    </row>
    <row r="408" spans="2:6" hidden="1" x14ac:dyDescent="0.25">
      <c r="B408" t="s">
        <v>14861</v>
      </c>
      <c r="C408">
        <v>5000</v>
      </c>
      <c r="D408" t="s">
        <v>18160</v>
      </c>
      <c r="E408" t="s">
        <v>13617</v>
      </c>
      <c r="F408" s="7" t="e">
        <f>VLOOKUP(B408,lot!$A$3:$E$13372,5,0)</f>
        <v>#N/A</v>
      </c>
    </row>
    <row r="409" spans="2:6" hidden="1" x14ac:dyDescent="0.25">
      <c r="B409" t="s">
        <v>14862</v>
      </c>
      <c r="C409">
        <v>1453</v>
      </c>
      <c r="D409" t="s">
        <v>18160</v>
      </c>
      <c r="E409" t="s">
        <v>13617</v>
      </c>
      <c r="F409" s="7" t="e">
        <f>VLOOKUP(B409,lot!$A$3:$E$13372,5,0)</f>
        <v>#N/A</v>
      </c>
    </row>
    <row r="410" spans="2:6" hidden="1" x14ac:dyDescent="0.25">
      <c r="B410" t="s">
        <v>14863</v>
      </c>
      <c r="C410">
        <v>316</v>
      </c>
      <c r="D410" t="s">
        <v>2621</v>
      </c>
      <c r="E410" t="s">
        <v>13618</v>
      </c>
      <c r="F410" s="7" t="e">
        <f>VLOOKUP(B410,lot!$A$3:$E$13372,5,0)</f>
        <v>#N/A</v>
      </c>
    </row>
    <row r="411" spans="2:6" hidden="1" x14ac:dyDescent="0.25">
      <c r="B411" t="s">
        <v>14865</v>
      </c>
      <c r="C411">
        <v>46374</v>
      </c>
      <c r="D411" t="s">
        <v>2623</v>
      </c>
      <c r="E411" t="s">
        <v>2624</v>
      </c>
      <c r="F411" s="7" t="e">
        <f>VLOOKUP(B411,lot!$A$3:$E$13372,5,0)</f>
        <v>#N/A</v>
      </c>
    </row>
    <row r="412" spans="2:6" hidden="1" x14ac:dyDescent="0.25">
      <c r="B412" t="s">
        <v>14866</v>
      </c>
      <c r="C412">
        <v>43777</v>
      </c>
      <c r="D412" t="s">
        <v>2626</v>
      </c>
      <c r="E412" t="s">
        <v>2627</v>
      </c>
      <c r="F412" s="7" t="e">
        <f>VLOOKUP(B412,lot!$A$3:$E$13372,5,0)</f>
        <v>#N/A</v>
      </c>
    </row>
    <row r="413" spans="2:6" hidden="1" x14ac:dyDescent="0.25">
      <c r="B413" t="s">
        <v>14867</v>
      </c>
      <c r="C413">
        <v>891</v>
      </c>
      <c r="D413" t="s">
        <v>2630</v>
      </c>
      <c r="E413" t="s">
        <v>13619</v>
      </c>
      <c r="F413" s="7" t="e">
        <f>VLOOKUP(B413,lot!$A$3:$E$13372,5,0)</f>
        <v>#N/A</v>
      </c>
    </row>
    <row r="414" spans="2:6" hidden="1" x14ac:dyDescent="0.25">
      <c r="B414" t="s">
        <v>14868</v>
      </c>
      <c r="C414">
        <v>558</v>
      </c>
      <c r="D414" t="s">
        <v>2633</v>
      </c>
      <c r="E414" t="s">
        <v>13620</v>
      </c>
      <c r="F414" s="7" t="e">
        <f>VLOOKUP(B414,lot!$A$3:$E$13372,5,0)</f>
        <v>#N/A</v>
      </c>
    </row>
    <row r="415" spans="2:6" hidden="1" x14ac:dyDescent="0.25">
      <c r="B415" t="s">
        <v>14870</v>
      </c>
      <c r="C415">
        <v>560</v>
      </c>
      <c r="D415" t="s">
        <v>2636</v>
      </c>
      <c r="E415" t="s">
        <v>13621</v>
      </c>
      <c r="F415" s="7" t="e">
        <f>VLOOKUP(B415,lot!$A$3:$E$13372,5,0)</f>
        <v>#N/A</v>
      </c>
    </row>
    <row r="416" spans="2:6" hidden="1" x14ac:dyDescent="0.25">
      <c r="B416" t="s">
        <v>14871</v>
      </c>
      <c r="C416">
        <v>2500</v>
      </c>
      <c r="D416" t="s">
        <v>18161</v>
      </c>
      <c r="E416" t="s">
        <v>2642</v>
      </c>
      <c r="F416" s="7" t="e">
        <f>VLOOKUP(B416,lot!$A$3:$E$13372,5,0)</f>
        <v>#N/A</v>
      </c>
    </row>
    <row r="417" spans="2:6" hidden="1" x14ac:dyDescent="0.25">
      <c r="B417" t="s">
        <v>14873</v>
      </c>
      <c r="C417">
        <v>1658</v>
      </c>
      <c r="D417" t="s">
        <v>18161</v>
      </c>
      <c r="E417" t="s">
        <v>2642</v>
      </c>
      <c r="F417" s="7" t="e">
        <f>VLOOKUP(B417,lot!$A$3:$E$13372,5,0)</f>
        <v>#N/A</v>
      </c>
    </row>
    <row r="418" spans="2:6" hidden="1" x14ac:dyDescent="0.25">
      <c r="B418" t="s">
        <v>14875</v>
      </c>
      <c r="C418">
        <v>285</v>
      </c>
      <c r="D418" t="s">
        <v>2643</v>
      </c>
      <c r="E418" t="s">
        <v>2644</v>
      </c>
      <c r="F418" s="7" t="e">
        <f>VLOOKUP(B418,lot!$A$3:$E$13372,5,0)</f>
        <v>#N/A</v>
      </c>
    </row>
    <row r="419" spans="2:6" hidden="1" x14ac:dyDescent="0.25">
      <c r="B419" t="s">
        <v>14876</v>
      </c>
      <c r="C419">
        <v>5</v>
      </c>
      <c r="D419" t="s">
        <v>2645</v>
      </c>
      <c r="E419" t="s">
        <v>150</v>
      </c>
      <c r="F419" s="7" t="e">
        <f>VLOOKUP(B419,lot!$A$3:$E$13372,5,0)</f>
        <v>#N/A</v>
      </c>
    </row>
    <row r="420" spans="2:6" hidden="1" x14ac:dyDescent="0.25">
      <c r="B420" t="s">
        <v>14877</v>
      </c>
      <c r="C420">
        <v>2200</v>
      </c>
      <c r="D420" t="s">
        <v>2645</v>
      </c>
      <c r="E420" t="s">
        <v>150</v>
      </c>
      <c r="F420" s="7" t="e">
        <f>VLOOKUP(B420,lot!$A$3:$E$13372,5,0)</f>
        <v>#N/A</v>
      </c>
    </row>
    <row r="421" spans="2:6" hidden="1" x14ac:dyDescent="0.25">
      <c r="B421" t="s">
        <v>14878</v>
      </c>
      <c r="C421">
        <v>1250</v>
      </c>
      <c r="D421" t="s">
        <v>2645</v>
      </c>
      <c r="E421" t="s">
        <v>150</v>
      </c>
      <c r="F421" s="7" t="e">
        <f>VLOOKUP(B421,lot!$A$3:$E$13372,5,0)</f>
        <v>#N/A</v>
      </c>
    </row>
    <row r="422" spans="2:6" hidden="1" x14ac:dyDescent="0.25">
      <c r="B422" t="s">
        <v>14880</v>
      </c>
      <c r="C422">
        <v>360</v>
      </c>
      <c r="D422" t="s">
        <v>2647</v>
      </c>
      <c r="E422" t="s">
        <v>13623</v>
      </c>
      <c r="F422" s="7" t="e">
        <f>VLOOKUP(B422,lot!$A$3:$E$13372,5,0)</f>
        <v>#N/A</v>
      </c>
    </row>
    <row r="423" spans="2:6" hidden="1" x14ac:dyDescent="0.25">
      <c r="B423" t="s">
        <v>14881</v>
      </c>
      <c r="C423">
        <v>1100</v>
      </c>
      <c r="D423" t="s">
        <v>2647</v>
      </c>
      <c r="E423" t="s">
        <v>13623</v>
      </c>
      <c r="F423" s="7" t="e">
        <f>VLOOKUP(B423,lot!$A$3:$E$13372,5,0)</f>
        <v>#N/A</v>
      </c>
    </row>
    <row r="424" spans="2:6" hidden="1" x14ac:dyDescent="0.25">
      <c r="B424" t="s">
        <v>14883</v>
      </c>
      <c r="C424">
        <v>2964</v>
      </c>
      <c r="D424" t="s">
        <v>2661</v>
      </c>
      <c r="E424" t="s">
        <v>13625</v>
      </c>
      <c r="F424" s="7" t="e">
        <f>VLOOKUP(B424,lot!$A$3:$E$13372,5,0)</f>
        <v>#N/A</v>
      </c>
    </row>
    <row r="425" spans="2:6" hidden="1" x14ac:dyDescent="0.25">
      <c r="B425" t="s">
        <v>14885</v>
      </c>
      <c r="C425">
        <v>1971</v>
      </c>
      <c r="D425" t="s">
        <v>2669</v>
      </c>
      <c r="E425" t="s">
        <v>13626</v>
      </c>
      <c r="F425" s="7" t="e">
        <f>VLOOKUP(B425,lot!$A$3:$E$13372,5,0)</f>
        <v>#N/A</v>
      </c>
    </row>
    <row r="426" spans="2:6" hidden="1" x14ac:dyDescent="0.25">
      <c r="B426" t="s">
        <v>14887</v>
      </c>
      <c r="C426">
        <v>200</v>
      </c>
      <c r="D426" t="s">
        <v>2675</v>
      </c>
      <c r="E426" t="s">
        <v>13627</v>
      </c>
      <c r="F426" s="7" t="e">
        <f>VLOOKUP(B426,lot!$A$3:$E$13372,5,0)</f>
        <v>#N/A</v>
      </c>
    </row>
    <row r="427" spans="2:6" hidden="1" x14ac:dyDescent="0.25">
      <c r="B427" t="s">
        <v>14888</v>
      </c>
      <c r="C427">
        <v>305</v>
      </c>
      <c r="D427" t="s">
        <v>2675</v>
      </c>
      <c r="E427" t="s">
        <v>13627</v>
      </c>
      <c r="F427" s="7" t="e">
        <f>VLOOKUP(B427,lot!$A$3:$E$13372,5,0)</f>
        <v>#N/A</v>
      </c>
    </row>
    <row r="428" spans="2:6" hidden="1" x14ac:dyDescent="0.25">
      <c r="B428" t="s">
        <v>14889</v>
      </c>
      <c r="C428">
        <v>700</v>
      </c>
      <c r="D428" t="s">
        <v>2679</v>
      </c>
      <c r="E428" t="s">
        <v>13483</v>
      </c>
      <c r="F428" s="7" t="e">
        <f>VLOOKUP(B428,lot!$A$3:$E$13372,5,0)</f>
        <v>#N/A</v>
      </c>
    </row>
    <row r="429" spans="2:6" hidden="1" x14ac:dyDescent="0.25">
      <c r="B429" t="s">
        <v>14891</v>
      </c>
      <c r="C429">
        <v>19</v>
      </c>
      <c r="D429" t="s">
        <v>2681</v>
      </c>
      <c r="E429" t="s">
        <v>13628</v>
      </c>
      <c r="F429" s="7" t="e">
        <f>VLOOKUP(B429,lot!$A$3:$E$13372,5,0)</f>
        <v>#N/A</v>
      </c>
    </row>
    <row r="430" spans="2:6" hidden="1" x14ac:dyDescent="0.25">
      <c r="B430" t="s">
        <v>14892</v>
      </c>
      <c r="C430">
        <v>8</v>
      </c>
      <c r="D430" t="s">
        <v>1386</v>
      </c>
      <c r="E430" t="s">
        <v>1387</v>
      </c>
      <c r="F430" s="7" t="e">
        <f>VLOOKUP(B430,lot!$A$3:$E$13372,5,0)</f>
        <v>#N/A</v>
      </c>
    </row>
    <row r="431" spans="2:6" hidden="1" x14ac:dyDescent="0.25">
      <c r="B431" t="s">
        <v>14893</v>
      </c>
      <c r="C431">
        <v>1720</v>
      </c>
      <c r="D431" t="s">
        <v>1386</v>
      </c>
      <c r="E431" t="s">
        <v>1387</v>
      </c>
      <c r="F431" s="7" t="e">
        <f>VLOOKUP(B431,lot!$A$3:$E$13372,5,0)</f>
        <v>#N/A</v>
      </c>
    </row>
    <row r="432" spans="2:6" hidden="1" x14ac:dyDescent="0.25">
      <c r="B432" t="s">
        <v>14895</v>
      </c>
      <c r="C432">
        <v>3232</v>
      </c>
      <c r="D432" t="s">
        <v>2690</v>
      </c>
      <c r="E432" t="s">
        <v>13629</v>
      </c>
      <c r="F432" s="7" t="e">
        <f>VLOOKUP(B432,lot!$A$3:$E$13372,5,0)</f>
        <v>#N/A</v>
      </c>
    </row>
    <row r="433" spans="2:6" hidden="1" x14ac:dyDescent="0.25">
      <c r="B433" t="s">
        <v>14896</v>
      </c>
      <c r="C433">
        <v>3048</v>
      </c>
      <c r="D433" t="s">
        <v>2704</v>
      </c>
      <c r="E433" t="s">
        <v>13630</v>
      </c>
      <c r="F433" s="7" t="e">
        <f>VLOOKUP(B433,lot!$A$3:$E$13372,5,0)</f>
        <v>#N/A</v>
      </c>
    </row>
    <row r="434" spans="2:6" hidden="1" x14ac:dyDescent="0.25">
      <c r="B434" t="s">
        <v>14897</v>
      </c>
      <c r="C434">
        <v>1825</v>
      </c>
      <c r="D434" t="s">
        <v>18162</v>
      </c>
      <c r="E434" t="s">
        <v>13631</v>
      </c>
      <c r="F434" s="7" t="e">
        <f>VLOOKUP(B434,lot!$A$3:$E$13372,5,0)</f>
        <v>#N/A</v>
      </c>
    </row>
    <row r="435" spans="2:6" hidden="1" x14ac:dyDescent="0.25">
      <c r="B435" t="s">
        <v>14901</v>
      </c>
      <c r="C435">
        <v>952</v>
      </c>
      <c r="D435" t="s">
        <v>18163</v>
      </c>
      <c r="E435" t="s">
        <v>2720</v>
      </c>
      <c r="F435" s="7" t="e">
        <f>VLOOKUP(B435,lot!$A$3:$E$13372,5,0)</f>
        <v>#N/A</v>
      </c>
    </row>
    <row r="436" spans="2:6" hidden="1" x14ac:dyDescent="0.25">
      <c r="B436" t="s">
        <v>14903</v>
      </c>
      <c r="C436">
        <v>95</v>
      </c>
      <c r="D436" t="s">
        <v>2749</v>
      </c>
      <c r="E436" t="s">
        <v>2750</v>
      </c>
      <c r="F436" s="7" t="e">
        <f>VLOOKUP(B436,lot!$A$3:$E$13372,5,0)</f>
        <v>#N/A</v>
      </c>
    </row>
    <row r="437" spans="2:6" hidden="1" x14ac:dyDescent="0.25">
      <c r="B437" t="s">
        <v>14907</v>
      </c>
      <c r="C437">
        <v>34</v>
      </c>
      <c r="D437" t="s">
        <v>2760</v>
      </c>
      <c r="E437" t="s">
        <v>2761</v>
      </c>
      <c r="F437" s="7" t="e">
        <f>VLOOKUP(B437,lot!$A$3:$E$13372,5,0)</f>
        <v>#N/A</v>
      </c>
    </row>
    <row r="438" spans="2:6" x14ac:dyDescent="0.25">
      <c r="B438" t="s">
        <v>14908</v>
      </c>
      <c r="C438">
        <v>960</v>
      </c>
      <c r="D438" t="e">
        <v>#N/A</v>
      </c>
      <c r="E438" t="s">
        <v>2761</v>
      </c>
      <c r="F438" s="7" t="e">
        <f>VLOOKUP(B438,lot!$A$3:$E$13372,5,0)</f>
        <v>#N/A</v>
      </c>
    </row>
    <row r="439" spans="2:6" hidden="1" x14ac:dyDescent="0.25">
      <c r="B439" t="s">
        <v>14909</v>
      </c>
      <c r="C439">
        <v>1344</v>
      </c>
      <c r="D439" t="s">
        <v>2765</v>
      </c>
      <c r="E439" t="s">
        <v>2766</v>
      </c>
      <c r="F439" s="7" t="e">
        <f>VLOOKUP(B439,lot!$A$3:$E$13372,5,0)</f>
        <v>#N/A</v>
      </c>
    </row>
    <row r="440" spans="2:6" hidden="1" x14ac:dyDescent="0.25">
      <c r="B440" t="s">
        <v>14911</v>
      </c>
      <c r="C440">
        <v>65</v>
      </c>
      <c r="D440" t="s">
        <v>2765</v>
      </c>
      <c r="E440" t="s">
        <v>2766</v>
      </c>
      <c r="F440" s="7" t="e">
        <f>VLOOKUP(B440,lot!$A$3:$E$13372,5,0)</f>
        <v>#N/A</v>
      </c>
    </row>
    <row r="441" spans="2:6" hidden="1" x14ac:dyDescent="0.25">
      <c r="B441" t="s">
        <v>14912</v>
      </c>
      <c r="C441">
        <v>1056</v>
      </c>
      <c r="D441" t="s">
        <v>2765</v>
      </c>
      <c r="E441" t="s">
        <v>2766</v>
      </c>
      <c r="F441" s="7" t="e">
        <f>VLOOKUP(B441,lot!$A$3:$E$13372,5,0)</f>
        <v>#N/A</v>
      </c>
    </row>
    <row r="442" spans="2:6" hidden="1" x14ac:dyDescent="0.25">
      <c r="B442" t="s">
        <v>14913</v>
      </c>
      <c r="C442">
        <v>3</v>
      </c>
      <c r="D442" t="s">
        <v>2772</v>
      </c>
      <c r="E442" t="s">
        <v>13635</v>
      </c>
      <c r="F442" s="7" t="e">
        <f>VLOOKUP(B442,lot!$A$3:$E$13372,5,0)</f>
        <v>#N/A</v>
      </c>
    </row>
    <row r="443" spans="2:6" hidden="1" x14ac:dyDescent="0.25">
      <c r="B443" t="s">
        <v>14914</v>
      </c>
      <c r="C443">
        <v>1</v>
      </c>
      <c r="D443" t="s">
        <v>2775</v>
      </c>
      <c r="E443" t="s">
        <v>13636</v>
      </c>
      <c r="F443" s="7" t="e">
        <f>VLOOKUP(B443,lot!$A$3:$E$13372,5,0)</f>
        <v>#N/A</v>
      </c>
    </row>
    <row r="444" spans="2:6" hidden="1" x14ac:dyDescent="0.25">
      <c r="B444" t="s">
        <v>14915</v>
      </c>
      <c r="C444">
        <v>37750</v>
      </c>
      <c r="D444" t="s">
        <v>2777</v>
      </c>
      <c r="E444" t="s">
        <v>2778</v>
      </c>
      <c r="F444" s="7" t="e">
        <f>VLOOKUP(B444,lot!$A$3:$E$13372,5,0)</f>
        <v>#N/A</v>
      </c>
    </row>
    <row r="445" spans="2:6" x14ac:dyDescent="0.25">
      <c r="B445" t="s">
        <v>14916</v>
      </c>
      <c r="C445">
        <v>149</v>
      </c>
      <c r="D445" t="e">
        <v>#N/A</v>
      </c>
      <c r="E445" t="s">
        <v>13637</v>
      </c>
      <c r="F445" s="7" t="e">
        <f>VLOOKUP(B445,lot!$A$3:$E$13372,5,0)</f>
        <v>#N/A</v>
      </c>
    </row>
    <row r="446" spans="2:6" hidden="1" x14ac:dyDescent="0.25">
      <c r="B446" t="s">
        <v>14917</v>
      </c>
      <c r="C446">
        <v>490</v>
      </c>
      <c r="D446" t="s">
        <v>2781</v>
      </c>
      <c r="E446" t="s">
        <v>13637</v>
      </c>
      <c r="F446" s="7" t="e">
        <f>VLOOKUP(B446,lot!$A$3:$E$13372,5,0)</f>
        <v>#N/A</v>
      </c>
    </row>
    <row r="447" spans="2:6" hidden="1" x14ac:dyDescent="0.25">
      <c r="B447" t="s">
        <v>14918</v>
      </c>
      <c r="C447">
        <v>450</v>
      </c>
      <c r="D447" t="s">
        <v>2786</v>
      </c>
      <c r="E447" t="s">
        <v>13638</v>
      </c>
      <c r="F447" s="7" t="e">
        <f>VLOOKUP(B447,lot!$A$3:$E$13372,5,0)</f>
        <v>#N/A</v>
      </c>
    </row>
    <row r="448" spans="2:6" hidden="1" x14ac:dyDescent="0.25">
      <c r="B448" t="s">
        <v>14923</v>
      </c>
      <c r="C448">
        <v>11</v>
      </c>
      <c r="D448" t="s">
        <v>2794</v>
      </c>
      <c r="E448" t="s">
        <v>2795</v>
      </c>
      <c r="F448" s="7" t="e">
        <f>VLOOKUP(B448,lot!$A$3:$E$13372,5,0)</f>
        <v>#N/A</v>
      </c>
    </row>
    <row r="449" spans="2:6" hidden="1" x14ac:dyDescent="0.25">
      <c r="B449" t="s">
        <v>14925</v>
      </c>
      <c r="C449">
        <v>5540</v>
      </c>
      <c r="D449" t="s">
        <v>2794</v>
      </c>
      <c r="E449" t="s">
        <v>2795</v>
      </c>
      <c r="F449" s="7" t="e">
        <f>VLOOKUP(B449,lot!$A$3:$E$13372,5,0)</f>
        <v>#N/A</v>
      </c>
    </row>
    <row r="450" spans="2:6" hidden="1" x14ac:dyDescent="0.25">
      <c r="B450" t="s">
        <v>14928</v>
      </c>
      <c r="C450">
        <v>4760</v>
      </c>
      <c r="D450" t="s">
        <v>2797</v>
      </c>
      <c r="E450" t="s">
        <v>13641</v>
      </c>
      <c r="F450" s="7" t="e">
        <f>VLOOKUP(B450,lot!$A$3:$E$13372,5,0)</f>
        <v>#N/A</v>
      </c>
    </row>
    <row r="451" spans="2:6" hidden="1" x14ac:dyDescent="0.25">
      <c r="B451" t="s">
        <v>14929</v>
      </c>
      <c r="C451">
        <v>15</v>
      </c>
      <c r="D451" t="s">
        <v>2797</v>
      </c>
      <c r="E451" t="s">
        <v>13641</v>
      </c>
      <c r="F451" s="7" t="e">
        <f>VLOOKUP(B451,lot!$A$3:$E$13372,5,0)</f>
        <v>#N/A</v>
      </c>
    </row>
    <row r="452" spans="2:6" hidden="1" x14ac:dyDescent="0.25">
      <c r="B452" t="s">
        <v>14930</v>
      </c>
      <c r="C452">
        <v>320</v>
      </c>
      <c r="D452" t="s">
        <v>2815</v>
      </c>
      <c r="E452" t="s">
        <v>2816</v>
      </c>
      <c r="F452" s="7" t="e">
        <f>VLOOKUP(B452,lot!$A$3:$E$13372,5,0)</f>
        <v>#N/A</v>
      </c>
    </row>
    <row r="453" spans="2:6" hidden="1" x14ac:dyDescent="0.25">
      <c r="B453" t="s">
        <v>14931</v>
      </c>
      <c r="C453">
        <v>1500</v>
      </c>
      <c r="D453" t="s">
        <v>18164</v>
      </c>
      <c r="E453" t="s">
        <v>13644</v>
      </c>
      <c r="F453" s="7" t="e">
        <f>VLOOKUP(B453,lot!$A$3:$E$13372,5,0)</f>
        <v>#N/A</v>
      </c>
    </row>
    <row r="454" spans="2:6" hidden="1" x14ac:dyDescent="0.25">
      <c r="B454" t="s">
        <v>14932</v>
      </c>
      <c r="C454">
        <v>191547</v>
      </c>
      <c r="D454" t="s">
        <v>18164</v>
      </c>
      <c r="E454" t="s">
        <v>13644</v>
      </c>
      <c r="F454" s="7" t="e">
        <f>VLOOKUP(B454,lot!$A$3:$E$13372,5,0)</f>
        <v>#N/A</v>
      </c>
    </row>
    <row r="455" spans="2:6" hidden="1" x14ac:dyDescent="0.25">
      <c r="B455" t="s">
        <v>14936</v>
      </c>
      <c r="C455">
        <v>152</v>
      </c>
      <c r="D455" t="s">
        <v>18165</v>
      </c>
      <c r="E455" t="s">
        <v>10323</v>
      </c>
      <c r="F455" s="7" t="e">
        <f>VLOOKUP(B455,lot!$A$3:$E$13372,5,0)</f>
        <v>#N/A</v>
      </c>
    </row>
    <row r="456" spans="2:6" hidden="1" x14ac:dyDescent="0.25">
      <c r="B456" t="s">
        <v>14937</v>
      </c>
      <c r="C456">
        <v>617</v>
      </c>
      <c r="D456" t="s">
        <v>18166</v>
      </c>
      <c r="E456" t="s">
        <v>10324</v>
      </c>
      <c r="F456" s="7" t="e">
        <f>VLOOKUP(B456,lot!$A$3:$E$13372,5,0)</f>
        <v>#N/A</v>
      </c>
    </row>
    <row r="457" spans="2:6" hidden="1" x14ac:dyDescent="0.25">
      <c r="B457" t="s">
        <v>14938</v>
      </c>
      <c r="C457">
        <v>143</v>
      </c>
      <c r="D457" t="s">
        <v>18166</v>
      </c>
      <c r="E457" t="s">
        <v>10324</v>
      </c>
      <c r="F457" s="7" t="e">
        <f>VLOOKUP(B457,lot!$A$3:$E$13372,5,0)</f>
        <v>#N/A</v>
      </c>
    </row>
    <row r="458" spans="2:6" hidden="1" x14ac:dyDescent="0.25">
      <c r="B458" t="s">
        <v>14939</v>
      </c>
      <c r="C458">
        <v>855</v>
      </c>
      <c r="D458" t="s">
        <v>18167</v>
      </c>
      <c r="E458" t="s">
        <v>10325</v>
      </c>
      <c r="F458" s="7" t="e">
        <f>VLOOKUP(B458,lot!$A$3:$E$13372,5,0)</f>
        <v>#N/A</v>
      </c>
    </row>
    <row r="459" spans="2:6" hidden="1" x14ac:dyDescent="0.25">
      <c r="B459" t="s">
        <v>14941</v>
      </c>
      <c r="C459">
        <v>2880</v>
      </c>
      <c r="D459" t="s">
        <v>18168</v>
      </c>
      <c r="E459" t="s">
        <v>2853</v>
      </c>
      <c r="F459" s="7" t="e">
        <f>VLOOKUP(B459,lot!$A$3:$E$13372,5,0)</f>
        <v>#N/A</v>
      </c>
    </row>
    <row r="460" spans="2:6" hidden="1" x14ac:dyDescent="0.25">
      <c r="B460" t="s">
        <v>14948</v>
      </c>
      <c r="C460">
        <v>2441</v>
      </c>
      <c r="D460" t="s">
        <v>18169</v>
      </c>
      <c r="E460" t="s">
        <v>10328</v>
      </c>
      <c r="F460" s="7" t="e">
        <f>VLOOKUP(B460,lot!$A$3:$E$13372,5,0)</f>
        <v>#N/A</v>
      </c>
    </row>
    <row r="461" spans="2:6" hidden="1" x14ac:dyDescent="0.25">
      <c r="B461" t="s">
        <v>14952</v>
      </c>
      <c r="C461">
        <v>4309</v>
      </c>
      <c r="D461" t="s">
        <v>18170</v>
      </c>
      <c r="E461" t="s">
        <v>13649</v>
      </c>
      <c r="F461" s="7" t="e">
        <f>VLOOKUP(B461,lot!$A$3:$E$13372,5,0)</f>
        <v>#N/A</v>
      </c>
    </row>
    <row r="462" spans="2:6" hidden="1" x14ac:dyDescent="0.25">
      <c r="B462" t="s">
        <v>14954</v>
      </c>
      <c r="C462">
        <v>64</v>
      </c>
      <c r="D462" t="s">
        <v>18171</v>
      </c>
      <c r="E462" t="s">
        <v>13650</v>
      </c>
      <c r="F462" s="7" t="e">
        <f>VLOOKUP(B462,lot!$A$3:$E$13372,5,0)</f>
        <v>#N/A</v>
      </c>
    </row>
    <row r="463" spans="2:6" hidden="1" x14ac:dyDescent="0.25">
      <c r="B463" t="s">
        <v>14956</v>
      </c>
      <c r="C463">
        <v>110</v>
      </c>
      <c r="D463" t="s">
        <v>18172</v>
      </c>
      <c r="E463" t="s">
        <v>10336</v>
      </c>
      <c r="F463" s="7" t="e">
        <f>VLOOKUP(B463,lot!$A$3:$E$13372,5,0)</f>
        <v>#N/A</v>
      </c>
    </row>
    <row r="464" spans="2:6" hidden="1" x14ac:dyDescent="0.25">
      <c r="B464" t="s">
        <v>14957</v>
      </c>
      <c r="C464">
        <v>984</v>
      </c>
      <c r="D464" t="s">
        <v>18173</v>
      </c>
      <c r="E464" t="s">
        <v>13651</v>
      </c>
      <c r="F464" s="7" t="e">
        <f>VLOOKUP(B464,lot!$A$3:$E$13372,5,0)</f>
        <v>#N/A</v>
      </c>
    </row>
    <row r="465" spans="2:6" hidden="1" x14ac:dyDescent="0.25">
      <c r="B465" t="s">
        <v>14958</v>
      </c>
      <c r="C465">
        <v>1362</v>
      </c>
      <c r="D465" t="s">
        <v>18174</v>
      </c>
      <c r="E465" t="s">
        <v>13652</v>
      </c>
      <c r="F465" s="7" t="e">
        <f>VLOOKUP(B465,lot!$A$3:$E$13372,5,0)</f>
        <v>#N/A</v>
      </c>
    </row>
    <row r="466" spans="2:6" hidden="1" x14ac:dyDescent="0.25">
      <c r="B466" t="s">
        <v>14962</v>
      </c>
      <c r="C466">
        <v>10</v>
      </c>
      <c r="D466" t="s">
        <v>2898</v>
      </c>
      <c r="E466" t="s">
        <v>2899</v>
      </c>
      <c r="F466" s="7" t="e">
        <f>VLOOKUP(B466,lot!$A$3:$E$13372,5,0)</f>
        <v>#N/A</v>
      </c>
    </row>
    <row r="467" spans="2:6" hidden="1" x14ac:dyDescent="0.25">
      <c r="B467" t="s">
        <v>14968</v>
      </c>
      <c r="C467">
        <v>816</v>
      </c>
      <c r="D467" t="s">
        <v>18175</v>
      </c>
      <c r="E467" t="s">
        <v>2922</v>
      </c>
      <c r="F467" s="7" t="e">
        <f>VLOOKUP(B467,lot!$A$3:$E$13372,5,0)</f>
        <v>#N/A</v>
      </c>
    </row>
    <row r="468" spans="2:6" hidden="1" x14ac:dyDescent="0.25">
      <c r="B468" t="s">
        <v>14972</v>
      </c>
      <c r="C468">
        <v>960</v>
      </c>
      <c r="D468" t="s">
        <v>18175</v>
      </c>
      <c r="E468" t="s">
        <v>2922</v>
      </c>
      <c r="F468" s="7" t="e">
        <f>VLOOKUP(B468,lot!$A$3:$E$13372,5,0)</f>
        <v>#N/A</v>
      </c>
    </row>
    <row r="469" spans="2:6" hidden="1" x14ac:dyDescent="0.25">
      <c r="B469" t="s">
        <v>14973</v>
      </c>
      <c r="C469">
        <v>1056</v>
      </c>
      <c r="D469" t="s">
        <v>18175</v>
      </c>
      <c r="E469" t="s">
        <v>2922</v>
      </c>
      <c r="F469" s="7" t="e">
        <f>VLOOKUP(B469,lot!$A$3:$E$13372,5,0)</f>
        <v>#N/A</v>
      </c>
    </row>
    <row r="470" spans="2:6" hidden="1" x14ac:dyDescent="0.25">
      <c r="B470" t="s">
        <v>14974</v>
      </c>
      <c r="C470">
        <v>1077</v>
      </c>
      <c r="D470" t="s">
        <v>2934</v>
      </c>
      <c r="E470" t="s">
        <v>13653</v>
      </c>
      <c r="F470" s="7" t="e">
        <f>VLOOKUP(B470,lot!$A$3:$E$13372,5,0)</f>
        <v>#N/A</v>
      </c>
    </row>
    <row r="471" spans="2:6" hidden="1" x14ac:dyDescent="0.25">
      <c r="B471" t="s">
        <v>14975</v>
      </c>
      <c r="C471">
        <v>496</v>
      </c>
      <c r="D471" t="s">
        <v>2934</v>
      </c>
      <c r="E471" t="s">
        <v>13653</v>
      </c>
      <c r="F471" s="7" t="e">
        <f>VLOOKUP(B471,lot!$A$3:$E$13372,5,0)</f>
        <v>#N/A</v>
      </c>
    </row>
    <row r="472" spans="2:6" hidden="1" x14ac:dyDescent="0.25">
      <c r="B472" t="s">
        <v>14976</v>
      </c>
      <c r="C472">
        <v>218</v>
      </c>
      <c r="D472" t="s">
        <v>2934</v>
      </c>
      <c r="E472" t="s">
        <v>13653</v>
      </c>
      <c r="F472" s="7" t="e">
        <f>VLOOKUP(B472,lot!$A$3:$E$13372,5,0)</f>
        <v>#N/A</v>
      </c>
    </row>
    <row r="473" spans="2:6" hidden="1" x14ac:dyDescent="0.25">
      <c r="B473" t="s">
        <v>14977</v>
      </c>
      <c r="C473">
        <v>943</v>
      </c>
      <c r="D473" t="s">
        <v>2934</v>
      </c>
      <c r="E473" t="s">
        <v>13653</v>
      </c>
      <c r="F473" s="7" t="e">
        <f>VLOOKUP(B473,lot!$A$3:$E$13372,5,0)</f>
        <v>#N/A</v>
      </c>
    </row>
    <row r="474" spans="2:6" hidden="1" x14ac:dyDescent="0.25">
      <c r="B474" t="s">
        <v>14978</v>
      </c>
      <c r="C474">
        <v>327</v>
      </c>
      <c r="D474" t="s">
        <v>2934</v>
      </c>
      <c r="E474" t="s">
        <v>13653</v>
      </c>
      <c r="F474" s="7" t="e">
        <f>VLOOKUP(B474,lot!$A$3:$E$13372,5,0)</f>
        <v>#N/A</v>
      </c>
    </row>
    <row r="475" spans="2:6" hidden="1" x14ac:dyDescent="0.25">
      <c r="B475" t="s">
        <v>14979</v>
      </c>
      <c r="C475">
        <v>70</v>
      </c>
      <c r="D475" t="s">
        <v>2934</v>
      </c>
      <c r="E475" t="s">
        <v>13653</v>
      </c>
      <c r="F475" s="7" t="e">
        <f>VLOOKUP(B475,lot!$A$3:$E$13372,5,0)</f>
        <v>#N/A</v>
      </c>
    </row>
    <row r="476" spans="2:6" hidden="1" x14ac:dyDescent="0.25">
      <c r="B476" t="s">
        <v>14980</v>
      </c>
      <c r="C476">
        <v>1620</v>
      </c>
      <c r="D476" t="s">
        <v>2934</v>
      </c>
      <c r="E476" t="s">
        <v>13653</v>
      </c>
      <c r="F476" s="7" t="e">
        <f>VLOOKUP(B476,lot!$A$3:$E$13372,5,0)</f>
        <v>#N/A</v>
      </c>
    </row>
    <row r="477" spans="2:6" hidden="1" x14ac:dyDescent="0.25">
      <c r="B477" t="s">
        <v>14981</v>
      </c>
      <c r="C477">
        <v>189</v>
      </c>
      <c r="D477" t="s">
        <v>2934</v>
      </c>
      <c r="E477" t="s">
        <v>13653</v>
      </c>
      <c r="F477" s="7" t="e">
        <f>VLOOKUP(B477,lot!$A$3:$E$13372,5,0)</f>
        <v>#N/A</v>
      </c>
    </row>
    <row r="478" spans="2:6" hidden="1" x14ac:dyDescent="0.25">
      <c r="B478" t="s">
        <v>14982</v>
      </c>
      <c r="C478">
        <v>1835</v>
      </c>
      <c r="D478" t="s">
        <v>18176</v>
      </c>
      <c r="E478" t="s">
        <v>10346</v>
      </c>
      <c r="F478" s="7" t="e">
        <f>VLOOKUP(B478,lot!$A$3:$E$13372,5,0)</f>
        <v>#N/A</v>
      </c>
    </row>
    <row r="479" spans="2:6" hidden="1" x14ac:dyDescent="0.25">
      <c r="B479" t="s">
        <v>14983</v>
      </c>
      <c r="C479">
        <v>1820</v>
      </c>
      <c r="D479" t="s">
        <v>2951</v>
      </c>
      <c r="E479" t="s">
        <v>13654</v>
      </c>
      <c r="F479" s="7" t="e">
        <f>VLOOKUP(B479,lot!$A$3:$E$13372,5,0)</f>
        <v>#N/A</v>
      </c>
    </row>
    <row r="480" spans="2:6" hidden="1" x14ac:dyDescent="0.25">
      <c r="B480" t="s">
        <v>14984</v>
      </c>
      <c r="C480">
        <v>460</v>
      </c>
      <c r="D480" t="s">
        <v>2955</v>
      </c>
      <c r="E480" t="s">
        <v>13655</v>
      </c>
      <c r="F480" s="7" t="e">
        <f>VLOOKUP(B480,lot!$A$3:$E$13372,5,0)</f>
        <v>#N/A</v>
      </c>
    </row>
    <row r="481" spans="2:6" hidden="1" x14ac:dyDescent="0.25">
      <c r="B481" t="s">
        <v>14985</v>
      </c>
      <c r="C481">
        <v>696</v>
      </c>
      <c r="D481" t="s">
        <v>2955</v>
      </c>
      <c r="E481" t="s">
        <v>13655</v>
      </c>
      <c r="F481" s="7" t="e">
        <f>VLOOKUP(B481,lot!$A$3:$E$13372,5,0)</f>
        <v>#N/A</v>
      </c>
    </row>
    <row r="482" spans="2:6" hidden="1" x14ac:dyDescent="0.25">
      <c r="B482" t="s">
        <v>14986</v>
      </c>
      <c r="C482">
        <v>7719</v>
      </c>
      <c r="D482" t="s">
        <v>2959</v>
      </c>
      <c r="E482" t="s">
        <v>13656</v>
      </c>
      <c r="F482" s="7" t="e">
        <f>VLOOKUP(B482,lot!$A$3:$E$13372,5,0)</f>
        <v>#N/A</v>
      </c>
    </row>
    <row r="483" spans="2:6" hidden="1" x14ac:dyDescent="0.25">
      <c r="B483" t="s">
        <v>14988</v>
      </c>
      <c r="C483">
        <v>50</v>
      </c>
      <c r="D483" t="s">
        <v>2965</v>
      </c>
      <c r="E483" t="s">
        <v>2966</v>
      </c>
      <c r="F483" s="7" t="e">
        <f>VLOOKUP(B483,lot!$A$3:$E$13372,5,0)</f>
        <v>#N/A</v>
      </c>
    </row>
    <row r="484" spans="2:6" hidden="1" x14ac:dyDescent="0.25">
      <c r="B484" t="s">
        <v>14989</v>
      </c>
      <c r="C484">
        <v>1080</v>
      </c>
      <c r="D484" t="s">
        <v>18177</v>
      </c>
      <c r="E484" t="s">
        <v>2968</v>
      </c>
      <c r="F484" s="7" t="e">
        <f>VLOOKUP(B484,lot!$A$3:$E$13372,5,0)</f>
        <v>#N/A</v>
      </c>
    </row>
    <row r="485" spans="2:6" hidden="1" x14ac:dyDescent="0.25">
      <c r="B485" t="s">
        <v>14990</v>
      </c>
      <c r="C485">
        <v>400</v>
      </c>
      <c r="D485" t="s">
        <v>2970</v>
      </c>
      <c r="E485" t="s">
        <v>2971</v>
      </c>
      <c r="F485" s="7" t="e">
        <f>VLOOKUP(B485,lot!$A$3:$E$13372,5,0)</f>
        <v>#N/A</v>
      </c>
    </row>
    <row r="486" spans="2:6" hidden="1" x14ac:dyDescent="0.25">
      <c r="B486" t="s">
        <v>14992</v>
      </c>
      <c r="C486">
        <v>460</v>
      </c>
      <c r="D486" t="s">
        <v>2972</v>
      </c>
      <c r="E486" t="s">
        <v>2973</v>
      </c>
      <c r="F486" s="7" t="e">
        <f>VLOOKUP(B486,lot!$A$3:$E$13372,5,0)</f>
        <v>#N/A</v>
      </c>
    </row>
    <row r="487" spans="2:6" hidden="1" x14ac:dyDescent="0.25">
      <c r="B487" t="s">
        <v>14997</v>
      </c>
      <c r="C487">
        <v>1560</v>
      </c>
      <c r="D487" t="s">
        <v>2977</v>
      </c>
      <c r="E487" t="s">
        <v>13658</v>
      </c>
      <c r="F487" s="7" t="e">
        <f>VLOOKUP(B487,lot!$A$3:$E$13372,5,0)</f>
        <v>#N/A</v>
      </c>
    </row>
    <row r="488" spans="2:6" hidden="1" x14ac:dyDescent="0.25">
      <c r="B488" t="s">
        <v>14998</v>
      </c>
      <c r="C488">
        <v>6720</v>
      </c>
      <c r="D488" t="s">
        <v>2977</v>
      </c>
      <c r="E488" t="s">
        <v>13658</v>
      </c>
      <c r="F488" s="7" t="e">
        <f>VLOOKUP(B488,lot!$A$3:$E$13372,5,0)</f>
        <v>#N/A</v>
      </c>
    </row>
    <row r="489" spans="2:6" hidden="1" x14ac:dyDescent="0.25">
      <c r="B489" t="s">
        <v>14999</v>
      </c>
      <c r="C489">
        <v>9</v>
      </c>
      <c r="D489" t="s">
        <v>2981</v>
      </c>
      <c r="E489" t="s">
        <v>13659</v>
      </c>
      <c r="F489" s="7" t="e">
        <f>VLOOKUP(B489,lot!$A$3:$E$13372,5,0)</f>
        <v>#N/A</v>
      </c>
    </row>
    <row r="490" spans="2:6" hidden="1" x14ac:dyDescent="0.25">
      <c r="B490" t="s">
        <v>15002</v>
      </c>
      <c r="C490">
        <v>419</v>
      </c>
      <c r="D490" t="s">
        <v>2981</v>
      </c>
      <c r="E490" t="s">
        <v>13659</v>
      </c>
      <c r="F490" s="7" t="e">
        <f>VLOOKUP(B490,lot!$A$3:$E$13372,5,0)</f>
        <v>#N/A</v>
      </c>
    </row>
    <row r="491" spans="2:6" hidden="1" x14ac:dyDescent="0.25">
      <c r="B491" t="s">
        <v>15003</v>
      </c>
      <c r="C491">
        <v>1360</v>
      </c>
      <c r="D491" t="s">
        <v>2981</v>
      </c>
      <c r="E491" t="s">
        <v>13659</v>
      </c>
      <c r="F491" s="7" t="e">
        <f>VLOOKUP(B491,lot!$A$3:$E$13372,5,0)</f>
        <v>#N/A</v>
      </c>
    </row>
    <row r="492" spans="2:6" hidden="1" x14ac:dyDescent="0.25">
      <c r="B492" t="s">
        <v>15004</v>
      </c>
      <c r="C492">
        <v>400</v>
      </c>
      <c r="D492" t="s">
        <v>2981</v>
      </c>
      <c r="E492" t="s">
        <v>13659</v>
      </c>
      <c r="F492" s="7" t="e">
        <f>VLOOKUP(B492,lot!$A$3:$E$13372,5,0)</f>
        <v>#N/A</v>
      </c>
    </row>
    <row r="493" spans="2:6" hidden="1" x14ac:dyDescent="0.25">
      <c r="B493" t="s">
        <v>15006</v>
      </c>
      <c r="C493">
        <v>560</v>
      </c>
      <c r="D493" t="s">
        <v>2991</v>
      </c>
      <c r="E493" t="s">
        <v>13660</v>
      </c>
      <c r="F493" s="7" t="e">
        <f>VLOOKUP(B493,lot!$A$3:$E$13372,5,0)</f>
        <v>#N/A</v>
      </c>
    </row>
    <row r="494" spans="2:6" hidden="1" x14ac:dyDescent="0.25">
      <c r="B494" t="s">
        <v>15007</v>
      </c>
      <c r="C494">
        <v>180</v>
      </c>
      <c r="D494" t="s">
        <v>2994</v>
      </c>
      <c r="E494" t="s">
        <v>2995</v>
      </c>
      <c r="F494" s="7" t="e">
        <f>VLOOKUP(B494,lot!$A$3:$E$13372,5,0)</f>
        <v>#N/A</v>
      </c>
    </row>
    <row r="495" spans="2:6" hidden="1" x14ac:dyDescent="0.25">
      <c r="B495" t="s">
        <v>15008</v>
      </c>
      <c r="C495">
        <v>133</v>
      </c>
      <c r="D495" t="s">
        <v>2997</v>
      </c>
      <c r="E495" t="s">
        <v>2998</v>
      </c>
      <c r="F495" s="7" t="e">
        <f>VLOOKUP(B495,lot!$A$3:$E$13372,5,0)</f>
        <v>#N/A</v>
      </c>
    </row>
    <row r="496" spans="2:6" hidden="1" x14ac:dyDescent="0.25">
      <c r="B496" t="s">
        <v>15009</v>
      </c>
      <c r="C496">
        <v>1840</v>
      </c>
      <c r="D496" t="s">
        <v>2997</v>
      </c>
      <c r="E496" t="s">
        <v>2998</v>
      </c>
      <c r="F496" s="7" t="e">
        <f>VLOOKUP(B496,lot!$A$3:$E$13372,5,0)</f>
        <v>#N/A</v>
      </c>
    </row>
    <row r="497" spans="2:6" hidden="1" x14ac:dyDescent="0.25">
      <c r="B497" t="s">
        <v>15011</v>
      </c>
      <c r="C497">
        <v>5</v>
      </c>
      <c r="D497" t="s">
        <v>3003</v>
      </c>
      <c r="E497" t="s">
        <v>3004</v>
      </c>
      <c r="F497" s="7" t="e">
        <f>VLOOKUP(B497,lot!$A$3:$E$13372,5,0)</f>
        <v>#N/A</v>
      </c>
    </row>
    <row r="498" spans="2:6" hidden="1" x14ac:dyDescent="0.25">
      <c r="B498" t="s">
        <v>15013</v>
      </c>
      <c r="C498">
        <v>1244</v>
      </c>
      <c r="D498" t="s">
        <v>3010</v>
      </c>
      <c r="E498" t="s">
        <v>13661</v>
      </c>
      <c r="F498" s="7" t="e">
        <f>VLOOKUP(B498,lot!$A$3:$E$13372,5,0)</f>
        <v>#N/A</v>
      </c>
    </row>
    <row r="499" spans="2:6" hidden="1" x14ac:dyDescent="0.25">
      <c r="B499" t="s">
        <v>15014</v>
      </c>
      <c r="C499">
        <v>1565</v>
      </c>
      <c r="D499" t="s">
        <v>3014</v>
      </c>
      <c r="E499" t="s">
        <v>13662</v>
      </c>
      <c r="F499" s="7" t="e">
        <f>VLOOKUP(B499,lot!$A$3:$E$13372,5,0)</f>
        <v>#N/A</v>
      </c>
    </row>
    <row r="500" spans="2:6" hidden="1" x14ac:dyDescent="0.25">
      <c r="B500" t="s">
        <v>15015</v>
      </c>
      <c r="C500">
        <v>230</v>
      </c>
      <c r="D500" t="s">
        <v>3017</v>
      </c>
      <c r="E500" t="s">
        <v>13663</v>
      </c>
      <c r="F500" s="7" t="e">
        <f>VLOOKUP(B500,lot!$A$3:$E$13372,5,0)</f>
        <v>#N/A</v>
      </c>
    </row>
    <row r="501" spans="2:6" hidden="1" x14ac:dyDescent="0.25">
      <c r="B501" t="s">
        <v>15018</v>
      </c>
      <c r="C501">
        <v>340</v>
      </c>
      <c r="D501" t="s">
        <v>3034</v>
      </c>
      <c r="E501" t="s">
        <v>13664</v>
      </c>
      <c r="F501" s="7" t="e">
        <f>VLOOKUP(B501,lot!$A$3:$E$13372,5,0)</f>
        <v>#N/A</v>
      </c>
    </row>
    <row r="502" spans="2:6" hidden="1" x14ac:dyDescent="0.25">
      <c r="B502" t="s">
        <v>15019</v>
      </c>
      <c r="C502">
        <v>1440</v>
      </c>
      <c r="D502" t="s">
        <v>3034</v>
      </c>
      <c r="E502" t="s">
        <v>13664</v>
      </c>
      <c r="F502" s="7" t="e">
        <f>VLOOKUP(B502,lot!$A$3:$E$13372,5,0)</f>
        <v>#N/A</v>
      </c>
    </row>
    <row r="503" spans="2:6" hidden="1" x14ac:dyDescent="0.25">
      <c r="B503" t="s">
        <v>15022</v>
      </c>
      <c r="C503">
        <v>200</v>
      </c>
      <c r="D503" t="s">
        <v>3055</v>
      </c>
      <c r="E503" t="s">
        <v>13665</v>
      </c>
      <c r="F503" s="7" t="e">
        <f>VLOOKUP(B503,lot!$A$3:$E$13372,5,0)</f>
        <v>#N/A</v>
      </c>
    </row>
    <row r="504" spans="2:6" hidden="1" x14ac:dyDescent="0.25">
      <c r="B504" t="s">
        <v>15023</v>
      </c>
      <c r="C504">
        <v>42</v>
      </c>
      <c r="D504" t="s">
        <v>3055</v>
      </c>
      <c r="E504" t="s">
        <v>13665</v>
      </c>
      <c r="F504" s="7" t="e">
        <f>VLOOKUP(B504,lot!$A$3:$E$13372,5,0)</f>
        <v>#N/A</v>
      </c>
    </row>
    <row r="505" spans="2:6" hidden="1" x14ac:dyDescent="0.25">
      <c r="B505" t="s">
        <v>15024</v>
      </c>
      <c r="C505">
        <v>8640</v>
      </c>
      <c r="D505" t="s">
        <v>3063</v>
      </c>
      <c r="E505" t="s">
        <v>3064</v>
      </c>
      <c r="F505" s="7" t="e">
        <f>VLOOKUP(B505,lot!$A$3:$E$13372,5,0)</f>
        <v>#N/A</v>
      </c>
    </row>
    <row r="506" spans="2:6" hidden="1" x14ac:dyDescent="0.25">
      <c r="B506" t="s">
        <v>15025</v>
      </c>
      <c r="C506">
        <v>180</v>
      </c>
      <c r="D506" t="s">
        <v>3069</v>
      </c>
      <c r="E506" t="s">
        <v>3070</v>
      </c>
      <c r="F506" s="7" t="e">
        <f>VLOOKUP(B506,lot!$A$3:$E$13372,5,0)</f>
        <v>#N/A</v>
      </c>
    </row>
    <row r="507" spans="2:6" hidden="1" x14ac:dyDescent="0.25">
      <c r="B507" t="s">
        <v>15027</v>
      </c>
      <c r="C507">
        <v>241</v>
      </c>
      <c r="D507" t="s">
        <v>3071</v>
      </c>
      <c r="E507" t="s">
        <v>3072</v>
      </c>
      <c r="F507" s="7" t="e">
        <f>VLOOKUP(B507,lot!$A$3:$E$13372,5,0)</f>
        <v>#N/A</v>
      </c>
    </row>
    <row r="508" spans="2:6" hidden="1" x14ac:dyDescent="0.25">
      <c r="B508" t="s">
        <v>15030</v>
      </c>
      <c r="C508">
        <v>43</v>
      </c>
      <c r="D508" t="s">
        <v>3077</v>
      </c>
      <c r="E508" t="s">
        <v>13667</v>
      </c>
      <c r="F508" s="7" t="e">
        <f>VLOOKUP(B508,lot!$A$3:$E$13372,5,0)</f>
        <v>#N/A</v>
      </c>
    </row>
    <row r="509" spans="2:6" hidden="1" x14ac:dyDescent="0.25">
      <c r="B509" t="s">
        <v>15032</v>
      </c>
      <c r="C509">
        <v>382</v>
      </c>
      <c r="D509" t="s">
        <v>3080</v>
      </c>
      <c r="E509" t="s">
        <v>13668</v>
      </c>
      <c r="F509" s="7" t="e">
        <f>VLOOKUP(B509,lot!$A$3:$E$13372,5,0)</f>
        <v>#N/A</v>
      </c>
    </row>
    <row r="510" spans="2:6" hidden="1" x14ac:dyDescent="0.25">
      <c r="B510" t="s">
        <v>15035</v>
      </c>
      <c r="C510">
        <v>14941</v>
      </c>
      <c r="D510" t="s">
        <v>3084</v>
      </c>
      <c r="E510" t="s">
        <v>13670</v>
      </c>
      <c r="F510" s="7" t="e">
        <f>VLOOKUP(B510,lot!$A$3:$E$13372,5,0)</f>
        <v>#N/A</v>
      </c>
    </row>
    <row r="511" spans="2:6" hidden="1" x14ac:dyDescent="0.25">
      <c r="B511" t="s">
        <v>15036</v>
      </c>
      <c r="C511">
        <v>4300</v>
      </c>
      <c r="D511" t="s">
        <v>3084</v>
      </c>
      <c r="E511" t="s">
        <v>13670</v>
      </c>
      <c r="F511" s="7" t="e">
        <f>VLOOKUP(B511,lot!$A$3:$E$13372,5,0)</f>
        <v>#N/A</v>
      </c>
    </row>
    <row r="512" spans="2:6" hidden="1" x14ac:dyDescent="0.25">
      <c r="B512" t="s">
        <v>15038</v>
      </c>
      <c r="C512">
        <v>12</v>
      </c>
      <c r="D512" t="s">
        <v>3088</v>
      </c>
      <c r="E512" t="s">
        <v>13672</v>
      </c>
      <c r="F512" s="7" t="e">
        <f>VLOOKUP(B512,lot!$A$3:$E$13372,5,0)</f>
        <v>#N/A</v>
      </c>
    </row>
    <row r="513" spans="2:6" hidden="1" x14ac:dyDescent="0.25">
      <c r="B513" t="s">
        <v>15041</v>
      </c>
      <c r="C513">
        <v>26324</v>
      </c>
      <c r="D513" t="s">
        <v>3090</v>
      </c>
      <c r="E513" t="s">
        <v>3091</v>
      </c>
      <c r="F513" s="7" t="e">
        <f>VLOOKUP(B513,lot!$A$3:$E$13372,5,0)</f>
        <v>#N/A</v>
      </c>
    </row>
    <row r="514" spans="2:6" hidden="1" x14ac:dyDescent="0.25">
      <c r="B514" t="s">
        <v>15042</v>
      </c>
      <c r="C514">
        <v>1200</v>
      </c>
      <c r="D514" t="s">
        <v>3090</v>
      </c>
      <c r="E514" t="s">
        <v>3091</v>
      </c>
      <c r="F514" s="7" t="e">
        <f>VLOOKUP(B514,lot!$A$3:$E$13372,5,0)</f>
        <v>#N/A</v>
      </c>
    </row>
    <row r="515" spans="2:6" hidden="1" x14ac:dyDescent="0.25">
      <c r="B515" t="s">
        <v>15043</v>
      </c>
      <c r="C515">
        <v>1098</v>
      </c>
      <c r="D515" t="s">
        <v>3106</v>
      </c>
      <c r="E515" t="s">
        <v>3107</v>
      </c>
      <c r="F515" s="7" t="e">
        <f>VLOOKUP(B515,lot!$A$3:$E$13372,5,0)</f>
        <v>#N/A</v>
      </c>
    </row>
    <row r="516" spans="2:6" hidden="1" x14ac:dyDescent="0.25">
      <c r="B516" t="s">
        <v>15045</v>
      </c>
      <c r="C516">
        <v>2430</v>
      </c>
      <c r="D516" t="s">
        <v>3113</v>
      </c>
      <c r="E516" t="s">
        <v>13674</v>
      </c>
      <c r="F516" s="7" t="e">
        <f>VLOOKUP(B516,lot!$A$3:$E$13372,5,0)</f>
        <v>#N/A</v>
      </c>
    </row>
    <row r="517" spans="2:6" hidden="1" x14ac:dyDescent="0.25">
      <c r="B517" t="s">
        <v>15046</v>
      </c>
      <c r="C517">
        <v>7000</v>
      </c>
      <c r="D517" t="s">
        <v>3113</v>
      </c>
      <c r="E517" t="s">
        <v>13674</v>
      </c>
      <c r="F517" s="7" t="e">
        <f>VLOOKUP(B517,lot!$A$3:$E$13372,5,0)</f>
        <v>#N/A</v>
      </c>
    </row>
    <row r="518" spans="2:6" hidden="1" x14ac:dyDescent="0.25">
      <c r="B518" t="s">
        <v>15047</v>
      </c>
      <c r="C518">
        <v>2165</v>
      </c>
      <c r="D518" t="s">
        <v>3116</v>
      </c>
      <c r="E518" t="s">
        <v>13675</v>
      </c>
      <c r="F518" s="7" t="e">
        <f>VLOOKUP(B518,lot!$A$3:$E$13372,5,0)</f>
        <v>#N/A</v>
      </c>
    </row>
    <row r="519" spans="2:6" hidden="1" x14ac:dyDescent="0.25">
      <c r="B519" t="s">
        <v>15048</v>
      </c>
      <c r="C519">
        <v>2300</v>
      </c>
      <c r="D519" t="s">
        <v>3118</v>
      </c>
      <c r="E519" t="s">
        <v>13676</v>
      </c>
      <c r="F519" s="7" t="e">
        <f>VLOOKUP(B519,lot!$A$3:$E$13372,5,0)</f>
        <v>#N/A</v>
      </c>
    </row>
    <row r="520" spans="2:6" hidden="1" x14ac:dyDescent="0.25">
      <c r="B520" t="s">
        <v>15052</v>
      </c>
      <c r="C520">
        <v>135</v>
      </c>
      <c r="D520" t="s">
        <v>18178</v>
      </c>
      <c r="E520" t="s">
        <v>10412</v>
      </c>
      <c r="F520" s="7" t="e">
        <f>VLOOKUP(B520,lot!$A$3:$E$13372,5,0)</f>
        <v>#N/A</v>
      </c>
    </row>
    <row r="521" spans="2:6" hidden="1" x14ac:dyDescent="0.25">
      <c r="B521" t="s">
        <v>15053</v>
      </c>
      <c r="C521">
        <v>5</v>
      </c>
      <c r="D521" t="s">
        <v>3140</v>
      </c>
      <c r="E521" t="s">
        <v>3141</v>
      </c>
      <c r="F521" s="7" t="e">
        <f>VLOOKUP(B521,lot!$A$3:$E$13372,5,0)</f>
        <v>#N/A</v>
      </c>
    </row>
    <row r="522" spans="2:6" hidden="1" x14ac:dyDescent="0.25">
      <c r="B522" t="s">
        <v>15054</v>
      </c>
      <c r="C522">
        <v>194</v>
      </c>
      <c r="D522" t="s">
        <v>3148</v>
      </c>
      <c r="E522" t="s">
        <v>1429</v>
      </c>
      <c r="F522" s="7" t="e">
        <f>VLOOKUP(B522,lot!$A$3:$E$13372,5,0)</f>
        <v>#N/A</v>
      </c>
    </row>
    <row r="523" spans="2:6" hidden="1" x14ac:dyDescent="0.25">
      <c r="B523" t="s">
        <v>15055</v>
      </c>
      <c r="C523">
        <v>3</v>
      </c>
      <c r="D523" t="s">
        <v>3148</v>
      </c>
      <c r="E523" t="s">
        <v>1429</v>
      </c>
      <c r="F523" s="7" t="e">
        <f>VLOOKUP(B523,lot!$A$3:$E$13372,5,0)</f>
        <v>#N/A</v>
      </c>
    </row>
    <row r="524" spans="2:6" hidden="1" x14ac:dyDescent="0.25">
      <c r="B524" t="s">
        <v>15056</v>
      </c>
      <c r="C524">
        <v>336</v>
      </c>
      <c r="D524" t="s">
        <v>1428</v>
      </c>
      <c r="E524" t="s">
        <v>1429</v>
      </c>
      <c r="F524" s="7" t="e">
        <f>VLOOKUP(B524,lot!$A$3:$E$13372,5,0)</f>
        <v>#N/A</v>
      </c>
    </row>
    <row r="525" spans="2:6" hidden="1" x14ac:dyDescent="0.25">
      <c r="B525" t="s">
        <v>15057</v>
      </c>
      <c r="C525">
        <v>100</v>
      </c>
      <c r="D525" t="s">
        <v>3150</v>
      </c>
      <c r="E525" t="s">
        <v>3151</v>
      </c>
      <c r="F525" s="7" t="e">
        <f>VLOOKUP(B525,lot!$A$3:$E$13372,5,0)</f>
        <v>#N/A</v>
      </c>
    </row>
    <row r="526" spans="2:6" hidden="1" x14ac:dyDescent="0.25">
      <c r="B526" t="s">
        <v>15058</v>
      </c>
      <c r="C526">
        <v>196</v>
      </c>
      <c r="D526" t="s">
        <v>3155</v>
      </c>
      <c r="E526" t="s">
        <v>3156</v>
      </c>
      <c r="F526" s="7" t="e">
        <f>VLOOKUP(B526,lot!$A$3:$E$13372,5,0)</f>
        <v>#N/A</v>
      </c>
    </row>
    <row r="527" spans="2:6" hidden="1" x14ac:dyDescent="0.25">
      <c r="B527" t="s">
        <v>15059</v>
      </c>
      <c r="C527">
        <v>13</v>
      </c>
      <c r="D527" t="s">
        <v>3155</v>
      </c>
      <c r="E527" t="s">
        <v>3156</v>
      </c>
      <c r="F527" s="7" t="e">
        <f>VLOOKUP(B527,lot!$A$3:$E$13372,5,0)</f>
        <v>#N/A</v>
      </c>
    </row>
    <row r="528" spans="2:6" hidden="1" x14ac:dyDescent="0.25">
      <c r="B528" t="s">
        <v>15060</v>
      </c>
      <c r="C528">
        <v>83</v>
      </c>
      <c r="D528" t="s">
        <v>3159</v>
      </c>
      <c r="E528" t="s">
        <v>3160</v>
      </c>
      <c r="F528" s="7" t="e">
        <f>VLOOKUP(B528,lot!$A$3:$E$13372,5,0)</f>
        <v>#N/A</v>
      </c>
    </row>
    <row r="529" spans="2:6" hidden="1" x14ac:dyDescent="0.25">
      <c r="B529" t="s">
        <v>15061</v>
      </c>
      <c r="C529">
        <v>37</v>
      </c>
      <c r="D529" t="s">
        <v>3159</v>
      </c>
      <c r="E529" t="s">
        <v>3160</v>
      </c>
      <c r="F529" s="7" t="e">
        <f>VLOOKUP(B529,lot!$A$3:$E$13372,5,0)</f>
        <v>#N/A</v>
      </c>
    </row>
    <row r="530" spans="2:6" hidden="1" x14ac:dyDescent="0.25">
      <c r="B530" t="s">
        <v>15062</v>
      </c>
      <c r="C530">
        <v>501</v>
      </c>
      <c r="D530" t="s">
        <v>3183</v>
      </c>
      <c r="E530" t="s">
        <v>3184</v>
      </c>
      <c r="F530" s="7" t="e">
        <f>VLOOKUP(B530,lot!$A$3:$E$13372,5,0)</f>
        <v>#N/A</v>
      </c>
    </row>
    <row r="531" spans="2:6" hidden="1" x14ac:dyDescent="0.25">
      <c r="B531" t="s">
        <v>15063</v>
      </c>
      <c r="C531">
        <v>354</v>
      </c>
      <c r="D531" t="s">
        <v>3183</v>
      </c>
      <c r="E531" t="s">
        <v>3184</v>
      </c>
      <c r="F531" s="7" t="e">
        <f>VLOOKUP(B531,lot!$A$3:$E$13372,5,0)</f>
        <v>#N/A</v>
      </c>
    </row>
    <row r="532" spans="2:6" hidden="1" x14ac:dyDescent="0.25">
      <c r="B532" t="s">
        <v>15064</v>
      </c>
      <c r="C532">
        <v>480</v>
      </c>
      <c r="D532" t="s">
        <v>3183</v>
      </c>
      <c r="E532" t="s">
        <v>3184</v>
      </c>
      <c r="F532" s="7" t="e">
        <f>VLOOKUP(B532,lot!$A$3:$E$13372,5,0)</f>
        <v>#N/A</v>
      </c>
    </row>
    <row r="533" spans="2:6" hidden="1" x14ac:dyDescent="0.25">
      <c r="B533" t="s">
        <v>15065</v>
      </c>
      <c r="C533">
        <v>3500</v>
      </c>
      <c r="D533" t="s">
        <v>18179</v>
      </c>
      <c r="E533" t="s">
        <v>10469</v>
      </c>
      <c r="F533" s="7" t="e">
        <f>VLOOKUP(B533,lot!$A$3:$E$13372,5,0)</f>
        <v>#N/A</v>
      </c>
    </row>
    <row r="534" spans="2:6" hidden="1" x14ac:dyDescent="0.25">
      <c r="B534" t="s">
        <v>15066</v>
      </c>
      <c r="C534">
        <v>180</v>
      </c>
      <c r="D534" t="s">
        <v>3197</v>
      </c>
      <c r="E534" t="s">
        <v>1424</v>
      </c>
      <c r="F534" s="7" t="e">
        <f>VLOOKUP(B534,lot!$A$3:$E$13372,5,0)</f>
        <v>#N/A</v>
      </c>
    </row>
    <row r="535" spans="2:6" hidden="1" x14ac:dyDescent="0.25">
      <c r="B535" t="s">
        <v>15067</v>
      </c>
      <c r="C535">
        <v>60</v>
      </c>
      <c r="D535" t="s">
        <v>3197</v>
      </c>
      <c r="E535" t="s">
        <v>1424</v>
      </c>
      <c r="F535" s="7" t="e">
        <f>VLOOKUP(B535,lot!$A$3:$E$13372,5,0)</f>
        <v>#N/A</v>
      </c>
    </row>
    <row r="536" spans="2:6" hidden="1" x14ac:dyDescent="0.25">
      <c r="B536" t="s">
        <v>15068</v>
      </c>
      <c r="C536">
        <v>506</v>
      </c>
      <c r="D536" t="s">
        <v>3197</v>
      </c>
      <c r="E536" t="s">
        <v>1424</v>
      </c>
      <c r="F536" s="7" t="e">
        <f>VLOOKUP(B536,lot!$A$3:$E$13372,5,0)</f>
        <v>#N/A</v>
      </c>
    </row>
    <row r="537" spans="2:6" hidden="1" x14ac:dyDescent="0.25">
      <c r="B537" t="s">
        <v>15069</v>
      </c>
      <c r="C537">
        <v>480</v>
      </c>
      <c r="D537" t="s">
        <v>3197</v>
      </c>
      <c r="E537" t="s">
        <v>1424</v>
      </c>
      <c r="F537" s="7" t="e">
        <f>VLOOKUP(B537,lot!$A$3:$E$13372,5,0)</f>
        <v>#N/A</v>
      </c>
    </row>
    <row r="538" spans="2:6" hidden="1" x14ac:dyDescent="0.25">
      <c r="B538" t="s">
        <v>15070</v>
      </c>
      <c r="C538">
        <v>304</v>
      </c>
      <c r="D538" t="s">
        <v>3197</v>
      </c>
      <c r="E538" t="s">
        <v>1424</v>
      </c>
      <c r="F538" s="7" t="e">
        <f>VLOOKUP(B538,lot!$A$3:$E$13372,5,0)</f>
        <v>#N/A</v>
      </c>
    </row>
    <row r="539" spans="2:6" hidden="1" x14ac:dyDescent="0.25">
      <c r="B539" t="s">
        <v>15071</v>
      </c>
      <c r="C539">
        <v>170</v>
      </c>
      <c r="D539" t="s">
        <v>3197</v>
      </c>
      <c r="E539" t="s">
        <v>1424</v>
      </c>
      <c r="F539" s="7" t="e">
        <f>VLOOKUP(B539,lot!$A$3:$E$13372,5,0)</f>
        <v>#N/A</v>
      </c>
    </row>
    <row r="540" spans="2:6" hidden="1" x14ac:dyDescent="0.25">
      <c r="B540" t="s">
        <v>15072</v>
      </c>
      <c r="C540">
        <v>360</v>
      </c>
      <c r="D540" t="s">
        <v>3197</v>
      </c>
      <c r="E540" t="s">
        <v>1424</v>
      </c>
      <c r="F540" s="7" t="e">
        <f>VLOOKUP(B540,lot!$A$3:$E$13372,5,0)</f>
        <v>#N/A</v>
      </c>
    </row>
    <row r="541" spans="2:6" hidden="1" x14ac:dyDescent="0.25">
      <c r="B541" t="s">
        <v>15073</v>
      </c>
      <c r="C541">
        <v>720</v>
      </c>
      <c r="D541" t="s">
        <v>3197</v>
      </c>
      <c r="E541" t="s">
        <v>1424</v>
      </c>
      <c r="F541" s="7" t="e">
        <f>VLOOKUP(B541,lot!$A$3:$E$13372,5,0)</f>
        <v>#N/A</v>
      </c>
    </row>
    <row r="542" spans="2:6" hidden="1" x14ac:dyDescent="0.25">
      <c r="B542" t="s">
        <v>15074</v>
      </c>
      <c r="C542">
        <v>34</v>
      </c>
      <c r="D542" t="s">
        <v>3197</v>
      </c>
      <c r="E542" t="s">
        <v>1424</v>
      </c>
      <c r="F542" s="7" t="e">
        <f>VLOOKUP(B542,lot!$A$3:$E$13372,5,0)</f>
        <v>#N/A</v>
      </c>
    </row>
    <row r="543" spans="2:6" hidden="1" x14ac:dyDescent="0.25">
      <c r="B543" t="s">
        <v>15075</v>
      </c>
      <c r="C543">
        <v>4</v>
      </c>
      <c r="D543" t="s">
        <v>3229</v>
      </c>
      <c r="E543" t="s">
        <v>3230</v>
      </c>
      <c r="F543" s="7" t="e">
        <f>VLOOKUP(B543,lot!$A$3:$E$13372,5,0)</f>
        <v>#N/A</v>
      </c>
    </row>
    <row r="544" spans="2:6" hidden="1" x14ac:dyDescent="0.25">
      <c r="B544" t="s">
        <v>15076</v>
      </c>
      <c r="C544">
        <v>372</v>
      </c>
      <c r="D544" t="s">
        <v>3229</v>
      </c>
      <c r="E544" t="s">
        <v>3230</v>
      </c>
      <c r="F544" s="7" t="e">
        <f>VLOOKUP(B544,lot!$A$3:$E$13372,5,0)</f>
        <v>#N/A</v>
      </c>
    </row>
    <row r="545" spans="2:6" hidden="1" x14ac:dyDescent="0.25">
      <c r="B545" t="s">
        <v>15077</v>
      </c>
      <c r="C545">
        <v>156</v>
      </c>
      <c r="D545" t="s">
        <v>3233</v>
      </c>
      <c r="E545" t="s">
        <v>3234</v>
      </c>
      <c r="F545" s="7" t="e">
        <f>VLOOKUP(B545,lot!$A$3:$E$13372,5,0)</f>
        <v>#N/A</v>
      </c>
    </row>
    <row r="546" spans="2:6" hidden="1" x14ac:dyDescent="0.25">
      <c r="B546" t="s">
        <v>15078</v>
      </c>
      <c r="C546">
        <v>222</v>
      </c>
      <c r="D546" t="s">
        <v>3233</v>
      </c>
      <c r="E546" t="s">
        <v>3234</v>
      </c>
      <c r="F546" s="7" t="e">
        <f>VLOOKUP(B546,lot!$A$3:$E$13372,5,0)</f>
        <v>#N/A</v>
      </c>
    </row>
    <row r="547" spans="2:6" hidden="1" x14ac:dyDescent="0.25">
      <c r="B547" t="s">
        <v>15079</v>
      </c>
      <c r="C547">
        <v>24</v>
      </c>
      <c r="D547" t="s">
        <v>3233</v>
      </c>
      <c r="E547" t="s">
        <v>3234</v>
      </c>
      <c r="F547" s="7" t="e">
        <f>VLOOKUP(B547,lot!$A$3:$E$13372,5,0)</f>
        <v>#N/A</v>
      </c>
    </row>
    <row r="548" spans="2:6" hidden="1" x14ac:dyDescent="0.25">
      <c r="B548" t="s">
        <v>15082</v>
      </c>
      <c r="C548">
        <v>19814</v>
      </c>
      <c r="D548" t="s">
        <v>18180</v>
      </c>
      <c r="E548" t="s">
        <v>3241</v>
      </c>
      <c r="F548" s="7" t="e">
        <f>VLOOKUP(B548,lot!$A$3:$E$13372,5,0)</f>
        <v>#N/A</v>
      </c>
    </row>
    <row r="549" spans="2:6" hidden="1" x14ac:dyDescent="0.25">
      <c r="B549" t="s">
        <v>15083</v>
      </c>
      <c r="C549">
        <v>9384</v>
      </c>
      <c r="D549" t="s">
        <v>18180</v>
      </c>
      <c r="E549" t="s">
        <v>3241</v>
      </c>
      <c r="F549" s="7" t="e">
        <f>VLOOKUP(B549,lot!$A$3:$E$13372,5,0)</f>
        <v>#N/A</v>
      </c>
    </row>
    <row r="550" spans="2:6" hidden="1" x14ac:dyDescent="0.25">
      <c r="B550" t="s">
        <v>15086</v>
      </c>
      <c r="C550">
        <v>20</v>
      </c>
      <c r="D550" t="s">
        <v>3268</v>
      </c>
      <c r="E550" t="s">
        <v>3269</v>
      </c>
      <c r="F550" s="7" t="e">
        <f>VLOOKUP(B550,lot!$A$3:$E$13372,5,0)</f>
        <v>#N/A</v>
      </c>
    </row>
    <row r="551" spans="2:6" hidden="1" x14ac:dyDescent="0.25">
      <c r="B551" t="s">
        <v>15087</v>
      </c>
      <c r="C551">
        <v>13920</v>
      </c>
      <c r="D551" t="s">
        <v>3268</v>
      </c>
      <c r="E551" t="s">
        <v>3269</v>
      </c>
      <c r="F551" s="7" t="e">
        <f>VLOOKUP(B551,lot!$A$3:$E$13372,5,0)</f>
        <v>#N/A</v>
      </c>
    </row>
    <row r="552" spans="2:6" hidden="1" x14ac:dyDescent="0.25">
      <c r="B552" t="s">
        <v>15093</v>
      </c>
      <c r="C552">
        <v>6</v>
      </c>
      <c r="D552" t="s">
        <v>18181</v>
      </c>
      <c r="E552" t="s">
        <v>13677</v>
      </c>
      <c r="F552" s="7" t="e">
        <f>VLOOKUP(B552,lot!$A$3:$E$13372,5,0)</f>
        <v>#N/A</v>
      </c>
    </row>
    <row r="553" spans="2:6" hidden="1" x14ac:dyDescent="0.25">
      <c r="B553" t="s">
        <v>15094</v>
      </c>
      <c r="C553">
        <v>4820</v>
      </c>
      <c r="D553" t="s">
        <v>18181</v>
      </c>
      <c r="E553" t="s">
        <v>13677</v>
      </c>
      <c r="F553" s="7" t="e">
        <f>VLOOKUP(B553,lot!$A$3:$E$13372,5,0)</f>
        <v>#N/A</v>
      </c>
    </row>
    <row r="554" spans="2:6" hidden="1" x14ac:dyDescent="0.25">
      <c r="B554" t="s">
        <v>15096</v>
      </c>
      <c r="C554">
        <v>7</v>
      </c>
      <c r="D554" t="s">
        <v>3303</v>
      </c>
      <c r="E554" t="s">
        <v>13678</v>
      </c>
      <c r="F554" s="7" t="e">
        <f>VLOOKUP(B554,lot!$A$3:$E$13372,5,0)</f>
        <v>#N/A</v>
      </c>
    </row>
    <row r="555" spans="2:6" hidden="1" x14ac:dyDescent="0.25">
      <c r="B555" t="s">
        <v>15097</v>
      </c>
      <c r="C555">
        <v>10</v>
      </c>
      <c r="D555" t="s">
        <v>3303</v>
      </c>
      <c r="E555" t="s">
        <v>13678</v>
      </c>
      <c r="F555" s="7" t="e">
        <f>VLOOKUP(B555,lot!$A$3:$E$13372,5,0)</f>
        <v>#N/A</v>
      </c>
    </row>
    <row r="556" spans="2:6" hidden="1" x14ac:dyDescent="0.25">
      <c r="B556" t="s">
        <v>15098</v>
      </c>
      <c r="C556">
        <v>2180</v>
      </c>
      <c r="D556" t="s">
        <v>3303</v>
      </c>
      <c r="E556" t="s">
        <v>13678</v>
      </c>
      <c r="F556" s="7" t="e">
        <f>VLOOKUP(B556,lot!$A$3:$E$13372,5,0)</f>
        <v>#N/A</v>
      </c>
    </row>
    <row r="557" spans="2:6" hidden="1" x14ac:dyDescent="0.25">
      <c r="B557" t="s">
        <v>15099</v>
      </c>
      <c r="C557">
        <v>4</v>
      </c>
      <c r="D557" t="s">
        <v>3303</v>
      </c>
      <c r="E557" t="s">
        <v>13678</v>
      </c>
      <c r="F557" s="7" t="e">
        <f>VLOOKUP(B557,lot!$A$3:$E$13372,5,0)</f>
        <v>#N/A</v>
      </c>
    </row>
    <row r="558" spans="2:6" hidden="1" x14ac:dyDescent="0.25">
      <c r="B558" t="s">
        <v>15100</v>
      </c>
      <c r="C558">
        <v>560</v>
      </c>
      <c r="D558" t="s">
        <v>3306</v>
      </c>
      <c r="E558" t="s">
        <v>3307</v>
      </c>
      <c r="F558" s="7" t="e">
        <f>VLOOKUP(B558,lot!$A$3:$E$13372,5,0)</f>
        <v>#N/A</v>
      </c>
    </row>
    <row r="559" spans="2:6" hidden="1" x14ac:dyDescent="0.25">
      <c r="B559" t="s">
        <v>15101</v>
      </c>
      <c r="C559">
        <v>14</v>
      </c>
      <c r="D559" t="s">
        <v>3306</v>
      </c>
      <c r="E559" t="s">
        <v>3307</v>
      </c>
      <c r="F559" s="7" t="e">
        <f>VLOOKUP(B559,lot!$A$3:$E$13372,5,0)</f>
        <v>#N/A</v>
      </c>
    </row>
    <row r="560" spans="2:6" hidden="1" x14ac:dyDescent="0.25">
      <c r="B560" t="s">
        <v>15102</v>
      </c>
      <c r="C560">
        <v>16</v>
      </c>
      <c r="D560" t="s">
        <v>3310</v>
      </c>
      <c r="E560" t="s">
        <v>3311</v>
      </c>
      <c r="F560" s="7" t="e">
        <f>VLOOKUP(B560,lot!$A$3:$E$13372,5,0)</f>
        <v>#N/A</v>
      </c>
    </row>
    <row r="561" spans="2:6" hidden="1" x14ac:dyDescent="0.25">
      <c r="B561" t="s">
        <v>15109</v>
      </c>
      <c r="C561">
        <v>1479</v>
      </c>
      <c r="D561" t="s">
        <v>3317</v>
      </c>
      <c r="E561" t="s">
        <v>3318</v>
      </c>
      <c r="F561" s="7" t="e">
        <f>VLOOKUP(B561,lot!$A$3:$E$13372,5,0)</f>
        <v>#N/A</v>
      </c>
    </row>
    <row r="562" spans="2:6" hidden="1" x14ac:dyDescent="0.25">
      <c r="B562" t="s">
        <v>15110</v>
      </c>
      <c r="C562">
        <v>144</v>
      </c>
      <c r="D562" t="s">
        <v>3323</v>
      </c>
      <c r="E562" t="s">
        <v>3324</v>
      </c>
      <c r="F562" s="7" t="e">
        <f>VLOOKUP(B562,lot!$A$3:$E$13372,5,0)</f>
        <v>#N/A</v>
      </c>
    </row>
    <row r="563" spans="2:6" hidden="1" x14ac:dyDescent="0.25">
      <c r="B563" t="s">
        <v>15117</v>
      </c>
      <c r="C563">
        <v>30200</v>
      </c>
      <c r="D563" t="s">
        <v>3335</v>
      </c>
      <c r="E563" t="s">
        <v>13683</v>
      </c>
      <c r="F563" s="7" t="e">
        <f>VLOOKUP(B563,lot!$A$3:$E$13372,5,0)</f>
        <v>#N/A</v>
      </c>
    </row>
    <row r="564" spans="2:6" hidden="1" x14ac:dyDescent="0.25">
      <c r="B564" t="s">
        <v>15118</v>
      </c>
      <c r="C564">
        <v>1180</v>
      </c>
      <c r="D564" t="s">
        <v>3338</v>
      </c>
      <c r="E564" t="s">
        <v>13684</v>
      </c>
      <c r="F564" s="7" t="e">
        <f>VLOOKUP(B564,lot!$A$3:$E$13372,5,0)</f>
        <v>#N/A</v>
      </c>
    </row>
    <row r="565" spans="2:6" hidden="1" x14ac:dyDescent="0.25">
      <c r="B565" t="s">
        <v>15119</v>
      </c>
      <c r="C565">
        <v>28565</v>
      </c>
      <c r="D565" t="s">
        <v>3340</v>
      </c>
      <c r="E565" t="s">
        <v>13685</v>
      </c>
      <c r="F565" s="7" t="e">
        <f>VLOOKUP(B565,lot!$A$3:$E$13372,5,0)</f>
        <v>#N/A</v>
      </c>
    </row>
    <row r="566" spans="2:6" hidden="1" x14ac:dyDescent="0.25">
      <c r="B566" t="s">
        <v>15120</v>
      </c>
      <c r="C566">
        <v>10532</v>
      </c>
      <c r="D566" t="s">
        <v>3342</v>
      </c>
      <c r="E566" t="s">
        <v>13686</v>
      </c>
      <c r="F566" s="7" t="e">
        <f>VLOOKUP(B566,lot!$A$3:$E$13372,5,0)</f>
        <v>#N/A</v>
      </c>
    </row>
    <row r="567" spans="2:6" hidden="1" x14ac:dyDescent="0.25">
      <c r="B567" t="s">
        <v>15121</v>
      </c>
      <c r="C567">
        <v>300</v>
      </c>
      <c r="D567" t="s">
        <v>3344</v>
      </c>
      <c r="E567" t="s">
        <v>3345</v>
      </c>
      <c r="F567" s="7" t="e">
        <f>VLOOKUP(B567,lot!$A$3:$E$13372,5,0)</f>
        <v>#N/A</v>
      </c>
    </row>
    <row r="568" spans="2:6" hidden="1" x14ac:dyDescent="0.25">
      <c r="B568" t="s">
        <v>15122</v>
      </c>
      <c r="C568">
        <v>140</v>
      </c>
      <c r="D568" t="s">
        <v>18182</v>
      </c>
      <c r="E568" t="s">
        <v>3349</v>
      </c>
      <c r="F568" s="7" t="e">
        <f>VLOOKUP(B568,lot!$A$3:$E$13372,5,0)</f>
        <v>#N/A</v>
      </c>
    </row>
    <row r="569" spans="2:6" hidden="1" x14ac:dyDescent="0.25">
      <c r="B569" t="s">
        <v>15123</v>
      </c>
      <c r="C569">
        <v>270</v>
      </c>
      <c r="D569" t="s">
        <v>3353</v>
      </c>
      <c r="E569" t="s">
        <v>3354</v>
      </c>
      <c r="F569" s="7" t="e">
        <f>VLOOKUP(B569,lot!$A$3:$E$13372,5,0)</f>
        <v>#N/A</v>
      </c>
    </row>
    <row r="570" spans="2:6" hidden="1" x14ac:dyDescent="0.25">
      <c r="B570" t="s">
        <v>15124</v>
      </c>
      <c r="C570">
        <v>565</v>
      </c>
      <c r="D570" t="s">
        <v>3353</v>
      </c>
      <c r="E570" t="s">
        <v>3354</v>
      </c>
      <c r="F570" s="7" t="e">
        <f>VLOOKUP(B570,lot!$A$3:$E$13372,5,0)</f>
        <v>#N/A</v>
      </c>
    </row>
    <row r="571" spans="2:6" hidden="1" x14ac:dyDescent="0.25">
      <c r="B571" t="s">
        <v>15127</v>
      </c>
      <c r="C571">
        <v>855</v>
      </c>
      <c r="D571" t="s">
        <v>3361</v>
      </c>
      <c r="E571" t="s">
        <v>13689</v>
      </c>
      <c r="F571" s="7" t="e">
        <f>VLOOKUP(B571,lot!$A$3:$E$13372,5,0)</f>
        <v>#N/A</v>
      </c>
    </row>
    <row r="572" spans="2:6" hidden="1" x14ac:dyDescent="0.25">
      <c r="B572" t="s">
        <v>15129</v>
      </c>
      <c r="C572">
        <v>299</v>
      </c>
      <c r="D572" t="s">
        <v>3363</v>
      </c>
      <c r="E572" t="s">
        <v>3364</v>
      </c>
      <c r="F572" s="7" t="e">
        <f>VLOOKUP(B572,lot!$A$3:$E$13372,5,0)</f>
        <v>#N/A</v>
      </c>
    </row>
    <row r="573" spans="2:6" hidden="1" x14ac:dyDescent="0.25">
      <c r="B573" t="s">
        <v>15130</v>
      </c>
      <c r="C573">
        <v>1320</v>
      </c>
      <c r="D573" t="s">
        <v>3376</v>
      </c>
      <c r="E573" t="s">
        <v>3377</v>
      </c>
      <c r="F573" s="7" t="e">
        <f>VLOOKUP(B573,lot!$A$3:$E$13372,5,0)</f>
        <v>#N/A</v>
      </c>
    </row>
    <row r="574" spans="2:6" hidden="1" x14ac:dyDescent="0.25">
      <c r="B574" t="s">
        <v>15133</v>
      </c>
      <c r="C574">
        <v>2</v>
      </c>
      <c r="D574" t="s">
        <v>3382</v>
      </c>
      <c r="E574" t="s">
        <v>3383</v>
      </c>
      <c r="F574" s="7" t="e">
        <f>VLOOKUP(B574,lot!$A$3:$E$13372,5,0)</f>
        <v>#N/A</v>
      </c>
    </row>
    <row r="575" spans="2:6" hidden="1" x14ac:dyDescent="0.25">
      <c r="B575" t="s">
        <v>15136</v>
      </c>
      <c r="C575">
        <v>1</v>
      </c>
      <c r="D575" t="s">
        <v>18183</v>
      </c>
      <c r="E575" t="s">
        <v>10591</v>
      </c>
      <c r="F575" s="7" t="e">
        <f>VLOOKUP(B575,lot!$A$3:$E$13372,5,0)</f>
        <v>#N/A</v>
      </c>
    </row>
    <row r="576" spans="2:6" hidden="1" x14ac:dyDescent="0.25">
      <c r="B576" t="s">
        <v>15137</v>
      </c>
      <c r="C576">
        <v>2340</v>
      </c>
      <c r="D576" t="s">
        <v>18183</v>
      </c>
      <c r="E576" t="s">
        <v>10591</v>
      </c>
      <c r="F576" s="7" t="e">
        <f>VLOOKUP(B576,lot!$A$3:$E$13372,5,0)</f>
        <v>#N/A</v>
      </c>
    </row>
    <row r="577" spans="2:6" hidden="1" x14ac:dyDescent="0.25">
      <c r="B577" t="s">
        <v>15138</v>
      </c>
      <c r="C577">
        <v>32</v>
      </c>
      <c r="D577" t="s">
        <v>3392</v>
      </c>
      <c r="E577" t="s">
        <v>13690</v>
      </c>
      <c r="F577" s="7" t="e">
        <f>VLOOKUP(B577,lot!$A$3:$E$13372,5,0)</f>
        <v>#N/A</v>
      </c>
    </row>
    <row r="578" spans="2:6" hidden="1" x14ac:dyDescent="0.25">
      <c r="B578" t="s">
        <v>15139</v>
      </c>
      <c r="C578">
        <v>3</v>
      </c>
      <c r="D578" t="s">
        <v>3392</v>
      </c>
      <c r="E578" t="s">
        <v>13690</v>
      </c>
      <c r="F578" s="7" t="e">
        <f>VLOOKUP(B578,lot!$A$3:$E$13372,5,0)</f>
        <v>#N/A</v>
      </c>
    </row>
    <row r="579" spans="2:6" hidden="1" x14ac:dyDescent="0.25">
      <c r="B579" t="s">
        <v>15140</v>
      </c>
      <c r="C579">
        <v>100</v>
      </c>
      <c r="D579" t="s">
        <v>3392</v>
      </c>
      <c r="E579" t="s">
        <v>13690</v>
      </c>
      <c r="F579" s="7" t="e">
        <f>VLOOKUP(B579,lot!$A$3:$E$13372,5,0)</f>
        <v>#N/A</v>
      </c>
    </row>
    <row r="580" spans="2:6" hidden="1" x14ac:dyDescent="0.25">
      <c r="B580" t="s">
        <v>15142</v>
      </c>
      <c r="C580">
        <v>24</v>
      </c>
      <c r="D580" t="s">
        <v>3398</v>
      </c>
      <c r="E580" t="s">
        <v>13691</v>
      </c>
      <c r="F580" s="7" t="e">
        <f>VLOOKUP(B580,lot!$A$3:$E$13372,5,0)</f>
        <v>#N/A</v>
      </c>
    </row>
    <row r="581" spans="2:6" hidden="1" x14ac:dyDescent="0.25">
      <c r="B581" t="s">
        <v>15144</v>
      </c>
      <c r="C581">
        <v>7840</v>
      </c>
      <c r="D581" t="s">
        <v>3402</v>
      </c>
      <c r="E581" t="s">
        <v>3403</v>
      </c>
      <c r="F581" s="7" t="e">
        <f>VLOOKUP(B581,lot!$A$3:$E$13372,5,0)</f>
        <v>#N/A</v>
      </c>
    </row>
    <row r="582" spans="2:6" hidden="1" x14ac:dyDescent="0.25">
      <c r="B582" t="s">
        <v>15145</v>
      </c>
      <c r="C582">
        <v>630</v>
      </c>
      <c r="D582" t="s">
        <v>3406</v>
      </c>
      <c r="E582" t="s">
        <v>3407</v>
      </c>
      <c r="F582" s="7" t="e">
        <f>VLOOKUP(B582,lot!$A$3:$E$13372,5,0)</f>
        <v>#N/A</v>
      </c>
    </row>
    <row r="583" spans="2:6" hidden="1" x14ac:dyDescent="0.25">
      <c r="B583" t="s">
        <v>15146</v>
      </c>
      <c r="C583">
        <v>1000</v>
      </c>
      <c r="D583" t="s">
        <v>3409</v>
      </c>
      <c r="E583" t="s">
        <v>3410</v>
      </c>
      <c r="F583" s="7" t="e">
        <f>VLOOKUP(B583,lot!$A$3:$E$13372,5,0)</f>
        <v>#N/A</v>
      </c>
    </row>
    <row r="584" spans="2:6" hidden="1" x14ac:dyDescent="0.25">
      <c r="B584" t="s">
        <v>15147</v>
      </c>
      <c r="C584">
        <v>853</v>
      </c>
      <c r="D584" t="s">
        <v>3412</v>
      </c>
      <c r="E584" t="s">
        <v>13692</v>
      </c>
      <c r="F584" s="7" t="e">
        <f>VLOOKUP(B584,lot!$A$3:$E$13372,5,0)</f>
        <v>#N/A</v>
      </c>
    </row>
    <row r="585" spans="2:6" hidden="1" x14ac:dyDescent="0.25">
      <c r="B585" t="s">
        <v>15148</v>
      </c>
      <c r="C585">
        <v>52</v>
      </c>
      <c r="D585" t="s">
        <v>18184</v>
      </c>
      <c r="E585" t="s">
        <v>13693</v>
      </c>
      <c r="F585" s="7" t="e">
        <f>VLOOKUP(B585,lot!$A$3:$E$13372,5,0)</f>
        <v>#N/A</v>
      </c>
    </row>
    <row r="586" spans="2:6" hidden="1" x14ac:dyDescent="0.25">
      <c r="B586" t="s">
        <v>15149</v>
      </c>
      <c r="C586">
        <v>20</v>
      </c>
      <c r="D586" t="s">
        <v>18184</v>
      </c>
      <c r="E586" t="s">
        <v>13693</v>
      </c>
      <c r="F586" s="7" t="e">
        <f>VLOOKUP(B586,lot!$A$3:$E$13372,5,0)</f>
        <v>#N/A</v>
      </c>
    </row>
    <row r="587" spans="2:6" hidden="1" x14ac:dyDescent="0.25">
      <c r="B587" t="s">
        <v>15150</v>
      </c>
      <c r="C587">
        <v>133</v>
      </c>
      <c r="D587" t="s">
        <v>18184</v>
      </c>
      <c r="E587" t="s">
        <v>13693</v>
      </c>
      <c r="F587" s="7" t="e">
        <f>VLOOKUP(B587,lot!$A$3:$E$13372,5,0)</f>
        <v>#N/A</v>
      </c>
    </row>
    <row r="588" spans="2:6" hidden="1" x14ac:dyDescent="0.25">
      <c r="B588" t="s">
        <v>15151</v>
      </c>
      <c r="C588">
        <v>11</v>
      </c>
      <c r="D588" t="s">
        <v>18185</v>
      </c>
      <c r="E588" t="s">
        <v>13694</v>
      </c>
      <c r="F588" s="7" t="e">
        <f>VLOOKUP(B588,lot!$A$3:$E$13372,5,0)</f>
        <v>#N/A</v>
      </c>
    </row>
    <row r="589" spans="2:6" hidden="1" x14ac:dyDescent="0.25">
      <c r="B589" t="s">
        <v>15153</v>
      </c>
      <c r="C589">
        <v>2</v>
      </c>
      <c r="D589" t="s">
        <v>18186</v>
      </c>
      <c r="E589" t="s">
        <v>13696</v>
      </c>
      <c r="F589" s="7" t="e">
        <f>VLOOKUP(B589,lot!$A$3:$E$13372,5,0)</f>
        <v>#N/A</v>
      </c>
    </row>
    <row r="590" spans="2:6" hidden="1" x14ac:dyDescent="0.25">
      <c r="B590" t="s">
        <v>15154</v>
      </c>
      <c r="C590">
        <v>512</v>
      </c>
      <c r="D590" t="s">
        <v>3427</v>
      </c>
      <c r="E590" t="s">
        <v>3428</v>
      </c>
      <c r="F590" s="7" t="e">
        <f>VLOOKUP(B590,lot!$A$3:$E$13372,5,0)</f>
        <v>#N/A</v>
      </c>
    </row>
    <row r="591" spans="2:6" hidden="1" x14ac:dyDescent="0.25">
      <c r="B591" t="s">
        <v>15155</v>
      </c>
      <c r="C591">
        <v>864</v>
      </c>
      <c r="D591" t="s">
        <v>3431</v>
      </c>
      <c r="E591" t="s">
        <v>3432</v>
      </c>
      <c r="F591" s="7" t="e">
        <f>VLOOKUP(B591,lot!$A$3:$E$13372,5,0)</f>
        <v>#N/A</v>
      </c>
    </row>
    <row r="592" spans="2:6" hidden="1" x14ac:dyDescent="0.25">
      <c r="B592" t="s">
        <v>15158</v>
      </c>
      <c r="C592">
        <v>94</v>
      </c>
      <c r="D592" t="s">
        <v>18187</v>
      </c>
      <c r="E592" t="s">
        <v>3435</v>
      </c>
      <c r="F592" s="7" t="e">
        <f>VLOOKUP(B592,lot!$A$3:$E$13372,5,0)</f>
        <v>#N/A</v>
      </c>
    </row>
    <row r="593" spans="2:6" hidden="1" x14ac:dyDescent="0.25">
      <c r="B593" t="s">
        <v>15164</v>
      </c>
      <c r="C593">
        <v>4139</v>
      </c>
      <c r="D593" t="s">
        <v>18188</v>
      </c>
      <c r="E593" t="s">
        <v>3468</v>
      </c>
      <c r="F593" s="7" t="e">
        <f>VLOOKUP(B593,lot!$A$3:$E$13372,5,0)</f>
        <v>#N/A</v>
      </c>
    </row>
    <row r="594" spans="2:6" hidden="1" x14ac:dyDescent="0.25">
      <c r="B594" t="s">
        <v>15168</v>
      </c>
      <c r="C594">
        <v>1499</v>
      </c>
      <c r="D594" t="s">
        <v>3500</v>
      </c>
      <c r="E594" t="s">
        <v>3501</v>
      </c>
      <c r="F594" s="7" t="e">
        <f>VLOOKUP(B594,lot!$A$3:$E$13372,5,0)</f>
        <v>#N/A</v>
      </c>
    </row>
    <row r="595" spans="2:6" hidden="1" x14ac:dyDescent="0.25">
      <c r="B595" t="s">
        <v>15169</v>
      </c>
      <c r="C595">
        <v>39850</v>
      </c>
      <c r="D595" t="s">
        <v>3500</v>
      </c>
      <c r="E595" t="s">
        <v>3501</v>
      </c>
      <c r="F595" s="7" t="e">
        <f>VLOOKUP(B595,lot!$A$3:$E$13372,5,0)</f>
        <v>#N/A</v>
      </c>
    </row>
    <row r="596" spans="2:6" hidden="1" x14ac:dyDescent="0.25">
      <c r="B596" t="s">
        <v>15170</v>
      </c>
      <c r="C596">
        <v>115</v>
      </c>
      <c r="D596" t="s">
        <v>3516</v>
      </c>
      <c r="E596" t="s">
        <v>13700</v>
      </c>
      <c r="F596" s="7" t="e">
        <f>VLOOKUP(B596,lot!$A$3:$E$13372,5,0)</f>
        <v>#N/A</v>
      </c>
    </row>
    <row r="597" spans="2:6" hidden="1" x14ac:dyDescent="0.25">
      <c r="B597" t="s">
        <v>15172</v>
      </c>
      <c r="C597">
        <v>4</v>
      </c>
      <c r="D597" t="s">
        <v>3527</v>
      </c>
      <c r="E597" t="s">
        <v>3528</v>
      </c>
      <c r="F597" s="7" t="e">
        <f>VLOOKUP(B597,lot!$A$3:$E$13372,5,0)</f>
        <v>#N/A</v>
      </c>
    </row>
    <row r="598" spans="2:6" hidden="1" x14ac:dyDescent="0.25">
      <c r="B598" t="s">
        <v>15174</v>
      </c>
      <c r="C598">
        <v>6984</v>
      </c>
      <c r="D598" t="s">
        <v>3527</v>
      </c>
      <c r="E598" t="s">
        <v>3528</v>
      </c>
      <c r="F598" s="7" t="e">
        <f>VLOOKUP(B598,lot!$A$3:$E$13372,5,0)</f>
        <v>#N/A</v>
      </c>
    </row>
    <row r="599" spans="2:6" hidden="1" x14ac:dyDescent="0.25">
      <c r="B599" t="s">
        <v>15179</v>
      </c>
      <c r="C599">
        <v>3192</v>
      </c>
      <c r="D599" t="s">
        <v>18189</v>
      </c>
      <c r="E599" t="s">
        <v>3546</v>
      </c>
      <c r="F599" s="7" t="e">
        <f>VLOOKUP(B599,lot!$A$3:$E$13372,5,0)</f>
        <v>#N/A</v>
      </c>
    </row>
    <row r="600" spans="2:6" hidden="1" x14ac:dyDescent="0.25">
      <c r="B600" t="s">
        <v>15180</v>
      </c>
      <c r="C600">
        <v>4000</v>
      </c>
      <c r="D600" t="s">
        <v>18189</v>
      </c>
      <c r="E600" t="s">
        <v>3546</v>
      </c>
      <c r="F600" s="7" t="e">
        <f>VLOOKUP(B600,lot!$A$3:$E$13372,5,0)</f>
        <v>#N/A</v>
      </c>
    </row>
    <row r="601" spans="2:6" hidden="1" x14ac:dyDescent="0.25">
      <c r="B601" t="s">
        <v>15185</v>
      </c>
      <c r="C601">
        <v>4</v>
      </c>
      <c r="D601" t="s">
        <v>3566</v>
      </c>
      <c r="E601" t="s">
        <v>3567</v>
      </c>
      <c r="F601" s="7" t="e">
        <f>VLOOKUP(B601,lot!$A$3:$E$13372,5,0)</f>
        <v>#N/A</v>
      </c>
    </row>
    <row r="602" spans="2:6" hidden="1" x14ac:dyDescent="0.25">
      <c r="B602" t="s">
        <v>15187</v>
      </c>
      <c r="C602">
        <v>10240</v>
      </c>
      <c r="D602" t="s">
        <v>3566</v>
      </c>
      <c r="E602" t="s">
        <v>3567</v>
      </c>
      <c r="F602" s="7" t="e">
        <f>VLOOKUP(B602,lot!$A$3:$E$13372,5,0)</f>
        <v>#N/A</v>
      </c>
    </row>
    <row r="603" spans="2:6" hidden="1" x14ac:dyDescent="0.25">
      <c r="B603" t="s">
        <v>15190</v>
      </c>
      <c r="C603">
        <v>20</v>
      </c>
      <c r="D603" t="s">
        <v>18190</v>
      </c>
      <c r="E603" t="s">
        <v>3589</v>
      </c>
      <c r="F603" s="7" t="e">
        <f>VLOOKUP(B603,lot!$A$3:$E$13372,5,0)</f>
        <v>#N/A</v>
      </c>
    </row>
    <row r="604" spans="2:6" hidden="1" x14ac:dyDescent="0.25">
      <c r="B604" t="s">
        <v>15192</v>
      </c>
      <c r="C604">
        <v>7400</v>
      </c>
      <c r="D604" t="s">
        <v>18190</v>
      </c>
      <c r="E604" t="s">
        <v>3589</v>
      </c>
      <c r="F604" s="7" t="e">
        <f>VLOOKUP(B604,lot!$A$3:$E$13372,5,0)</f>
        <v>#N/A</v>
      </c>
    </row>
    <row r="605" spans="2:6" hidden="1" x14ac:dyDescent="0.25">
      <c r="B605" t="s">
        <v>15193</v>
      </c>
      <c r="C605">
        <v>9900</v>
      </c>
      <c r="D605" t="s">
        <v>18190</v>
      </c>
      <c r="E605" t="s">
        <v>3589</v>
      </c>
      <c r="F605" s="7" t="e">
        <f>VLOOKUP(B605,lot!$A$3:$E$13372,5,0)</f>
        <v>#N/A</v>
      </c>
    </row>
    <row r="606" spans="2:6" hidden="1" x14ac:dyDescent="0.25">
      <c r="B606" t="s">
        <v>15196</v>
      </c>
      <c r="C606">
        <v>2950</v>
      </c>
      <c r="D606" t="s">
        <v>18191</v>
      </c>
      <c r="E606" t="s">
        <v>333</v>
      </c>
      <c r="F606" s="7" t="e">
        <f>VLOOKUP(B606,lot!$A$3:$E$13372,5,0)</f>
        <v>#N/A</v>
      </c>
    </row>
    <row r="607" spans="2:6" hidden="1" x14ac:dyDescent="0.25">
      <c r="B607" t="s">
        <v>15198</v>
      </c>
      <c r="C607">
        <v>860</v>
      </c>
      <c r="D607" t="s">
        <v>18191</v>
      </c>
      <c r="E607" t="s">
        <v>333</v>
      </c>
      <c r="F607" s="7" t="e">
        <f>VLOOKUP(B607,lot!$A$3:$E$13372,5,0)</f>
        <v>#N/A</v>
      </c>
    </row>
    <row r="608" spans="2:6" hidden="1" x14ac:dyDescent="0.25">
      <c r="B608" t="s">
        <v>15199</v>
      </c>
      <c r="C608">
        <v>2</v>
      </c>
      <c r="D608" t="s">
        <v>18191</v>
      </c>
      <c r="E608" t="s">
        <v>333</v>
      </c>
      <c r="F608" s="7" t="e">
        <f>VLOOKUP(B608,lot!$A$3:$E$13372,5,0)</f>
        <v>#N/A</v>
      </c>
    </row>
    <row r="609" spans="2:6" hidden="1" x14ac:dyDescent="0.25">
      <c r="B609" t="s">
        <v>15201</v>
      </c>
      <c r="C609">
        <v>300</v>
      </c>
      <c r="D609" t="s">
        <v>3615</v>
      </c>
      <c r="E609" t="s">
        <v>3616</v>
      </c>
      <c r="F609" s="7" t="e">
        <f>VLOOKUP(B609,lot!$A$3:$E$13372,5,0)</f>
        <v>#N/A</v>
      </c>
    </row>
    <row r="610" spans="2:6" hidden="1" x14ac:dyDescent="0.25">
      <c r="B610" t="s">
        <v>15204</v>
      </c>
      <c r="C610">
        <v>100</v>
      </c>
      <c r="D610" t="s">
        <v>3628</v>
      </c>
      <c r="E610" t="s">
        <v>3629</v>
      </c>
      <c r="F610" s="7" t="e">
        <f>VLOOKUP(B610,lot!$A$3:$E$13372,5,0)</f>
        <v>#N/A</v>
      </c>
    </row>
    <row r="611" spans="2:6" hidden="1" x14ac:dyDescent="0.25">
      <c r="B611" t="s">
        <v>15206</v>
      </c>
      <c r="C611">
        <v>119</v>
      </c>
      <c r="D611" t="s">
        <v>3635</v>
      </c>
      <c r="E611" t="s">
        <v>3636</v>
      </c>
      <c r="F611" s="7" t="e">
        <f>VLOOKUP(B611,lot!$A$3:$E$13372,5,0)</f>
        <v>#N/A</v>
      </c>
    </row>
    <row r="612" spans="2:6" hidden="1" x14ac:dyDescent="0.25">
      <c r="B612" t="s">
        <v>15207</v>
      </c>
      <c r="C612">
        <v>312</v>
      </c>
      <c r="D612" t="s">
        <v>3638</v>
      </c>
      <c r="E612" t="s">
        <v>3639</v>
      </c>
      <c r="F612" s="7" t="e">
        <f>VLOOKUP(B612,lot!$A$3:$E$13372,5,0)</f>
        <v>#N/A</v>
      </c>
    </row>
    <row r="613" spans="2:6" hidden="1" x14ac:dyDescent="0.25">
      <c r="B613" t="s">
        <v>15215</v>
      </c>
      <c r="C613">
        <v>11629</v>
      </c>
      <c r="D613" t="s">
        <v>3654</v>
      </c>
      <c r="E613" t="s">
        <v>3655</v>
      </c>
      <c r="F613" s="7" t="e">
        <f>VLOOKUP(B613,lot!$A$3:$E$13372,5,0)</f>
        <v>#N/A</v>
      </c>
    </row>
    <row r="614" spans="2:6" hidden="1" x14ac:dyDescent="0.25">
      <c r="B614" t="s">
        <v>15220</v>
      </c>
      <c r="C614">
        <v>13293</v>
      </c>
      <c r="D614" t="s">
        <v>3682</v>
      </c>
      <c r="E614" t="s">
        <v>3683</v>
      </c>
      <c r="F614" s="7" t="e">
        <f>VLOOKUP(B614,lot!$A$3:$E$13372,5,0)</f>
        <v>#N/A</v>
      </c>
    </row>
    <row r="615" spans="2:6" hidden="1" x14ac:dyDescent="0.25">
      <c r="B615" t="s">
        <v>15224</v>
      </c>
      <c r="C615">
        <v>19</v>
      </c>
      <c r="D615" t="s">
        <v>334</v>
      </c>
      <c r="E615" t="s">
        <v>335</v>
      </c>
      <c r="F615" s="7" t="e">
        <f>VLOOKUP(B615,lot!$A$3:$E$13372,5,0)</f>
        <v>#N/A</v>
      </c>
    </row>
    <row r="616" spans="2:6" hidden="1" x14ac:dyDescent="0.25">
      <c r="B616" t="s">
        <v>15229</v>
      </c>
      <c r="C616">
        <v>4648</v>
      </c>
      <c r="D616" t="s">
        <v>3739</v>
      </c>
      <c r="E616" t="s">
        <v>3740</v>
      </c>
      <c r="F616" s="7" t="e">
        <f>VLOOKUP(B616,lot!$A$3:$E$13372,5,0)</f>
        <v>#N/A</v>
      </c>
    </row>
    <row r="617" spans="2:6" hidden="1" x14ac:dyDescent="0.25">
      <c r="B617" t="s">
        <v>15238</v>
      </c>
      <c r="C617">
        <v>18</v>
      </c>
      <c r="D617" t="s">
        <v>3773</v>
      </c>
      <c r="E617" t="s">
        <v>3774</v>
      </c>
      <c r="F617" s="7" t="e">
        <f>VLOOKUP(B617,lot!$A$3:$E$13372,5,0)</f>
        <v>#N/A</v>
      </c>
    </row>
    <row r="618" spans="2:6" hidden="1" x14ac:dyDescent="0.25">
      <c r="B618" t="s">
        <v>15239</v>
      </c>
      <c r="C618">
        <v>100</v>
      </c>
      <c r="D618" t="s">
        <v>3773</v>
      </c>
      <c r="E618" t="s">
        <v>3774</v>
      </c>
      <c r="F618" s="7" t="e">
        <f>VLOOKUP(B618,lot!$A$3:$E$13372,5,0)</f>
        <v>#N/A</v>
      </c>
    </row>
    <row r="619" spans="2:6" hidden="1" x14ac:dyDescent="0.25">
      <c r="B619" t="s">
        <v>15241</v>
      </c>
      <c r="C619">
        <v>20</v>
      </c>
      <c r="D619" t="s">
        <v>3778</v>
      </c>
      <c r="E619" t="s">
        <v>3779</v>
      </c>
      <c r="F619" s="7" t="e">
        <f>VLOOKUP(B619,lot!$A$3:$E$13372,5,0)</f>
        <v>#N/A</v>
      </c>
    </row>
    <row r="620" spans="2:6" hidden="1" x14ac:dyDescent="0.25">
      <c r="B620" t="s">
        <v>15243</v>
      </c>
      <c r="C620">
        <v>300</v>
      </c>
      <c r="D620" t="s">
        <v>3778</v>
      </c>
      <c r="E620" t="s">
        <v>3779</v>
      </c>
      <c r="F620" s="7" t="e">
        <f>VLOOKUP(B620,lot!$A$3:$E$13372,5,0)</f>
        <v>#N/A</v>
      </c>
    </row>
    <row r="621" spans="2:6" hidden="1" x14ac:dyDescent="0.25">
      <c r="B621" t="s">
        <v>15244</v>
      </c>
      <c r="C621">
        <v>12</v>
      </c>
      <c r="D621" t="s">
        <v>18192</v>
      </c>
      <c r="E621" t="s">
        <v>3785</v>
      </c>
      <c r="F621" s="7" t="e">
        <f>VLOOKUP(B621,lot!$A$3:$E$13372,5,0)</f>
        <v>#N/A</v>
      </c>
    </row>
    <row r="622" spans="2:6" hidden="1" x14ac:dyDescent="0.25">
      <c r="B622" t="s">
        <v>15246</v>
      </c>
      <c r="C622">
        <v>100</v>
      </c>
      <c r="D622" t="s">
        <v>3786</v>
      </c>
      <c r="E622" t="s">
        <v>13702</v>
      </c>
      <c r="F622" s="7" t="e">
        <f>VLOOKUP(B622,lot!$A$3:$E$13372,5,0)</f>
        <v>#N/A</v>
      </c>
    </row>
    <row r="623" spans="2:6" hidden="1" x14ac:dyDescent="0.25">
      <c r="B623" t="s">
        <v>15251</v>
      </c>
      <c r="C623">
        <v>280</v>
      </c>
      <c r="D623" t="s">
        <v>3791</v>
      </c>
      <c r="E623" t="s">
        <v>13703</v>
      </c>
      <c r="F623" s="7" t="e">
        <f>VLOOKUP(B623,lot!$A$3:$E$13372,5,0)</f>
        <v>#N/A</v>
      </c>
    </row>
    <row r="624" spans="2:6" hidden="1" x14ac:dyDescent="0.25">
      <c r="B624" t="s">
        <v>15252</v>
      </c>
      <c r="C624">
        <v>205</v>
      </c>
      <c r="D624" t="s">
        <v>3797</v>
      </c>
      <c r="E624" t="s">
        <v>13704</v>
      </c>
      <c r="F624" s="7" t="e">
        <f>VLOOKUP(B624,lot!$A$3:$E$13372,5,0)</f>
        <v>#N/A</v>
      </c>
    </row>
    <row r="625" spans="2:6" hidden="1" x14ac:dyDescent="0.25">
      <c r="B625" t="s">
        <v>15255</v>
      </c>
      <c r="C625">
        <v>212</v>
      </c>
      <c r="D625" t="s">
        <v>3800</v>
      </c>
      <c r="E625" t="s">
        <v>13705</v>
      </c>
      <c r="F625" s="7" t="e">
        <f>VLOOKUP(B625,lot!$A$3:$E$13372,5,0)</f>
        <v>#N/A</v>
      </c>
    </row>
    <row r="626" spans="2:6" hidden="1" x14ac:dyDescent="0.25">
      <c r="B626" t="s">
        <v>15256</v>
      </c>
      <c r="C626">
        <v>236</v>
      </c>
      <c r="D626" t="s">
        <v>18193</v>
      </c>
      <c r="E626" t="s">
        <v>13706</v>
      </c>
      <c r="F626" s="7" t="e">
        <f>VLOOKUP(B626,lot!$A$3:$E$13372,5,0)</f>
        <v>#N/A</v>
      </c>
    </row>
    <row r="627" spans="2:6" hidden="1" x14ac:dyDescent="0.25">
      <c r="B627" t="s">
        <v>15257</v>
      </c>
      <c r="C627">
        <v>33</v>
      </c>
      <c r="D627" t="s">
        <v>3805</v>
      </c>
      <c r="E627" t="s">
        <v>13707</v>
      </c>
      <c r="F627" s="7" t="e">
        <f>VLOOKUP(B627,lot!$A$3:$E$13372,5,0)</f>
        <v>#N/A</v>
      </c>
    </row>
    <row r="628" spans="2:6" hidden="1" x14ac:dyDescent="0.25">
      <c r="B628" t="s">
        <v>15259</v>
      </c>
      <c r="C628">
        <v>4475</v>
      </c>
      <c r="D628" t="s">
        <v>3812</v>
      </c>
      <c r="E628" t="s">
        <v>13491</v>
      </c>
      <c r="F628" s="7" t="e">
        <f>VLOOKUP(B628,lot!$A$3:$E$13372,5,0)</f>
        <v>#N/A</v>
      </c>
    </row>
    <row r="629" spans="2:6" hidden="1" x14ac:dyDescent="0.25">
      <c r="B629" t="s">
        <v>15264</v>
      </c>
      <c r="C629">
        <v>2285</v>
      </c>
      <c r="D629" t="s">
        <v>3813</v>
      </c>
      <c r="E629" t="s">
        <v>13708</v>
      </c>
      <c r="F629" s="7" t="e">
        <f>VLOOKUP(B629,lot!$A$3:$E$13372,5,0)</f>
        <v>#N/A</v>
      </c>
    </row>
    <row r="630" spans="2:6" hidden="1" x14ac:dyDescent="0.25">
      <c r="B630" t="s">
        <v>15267</v>
      </c>
      <c r="C630">
        <v>507</v>
      </c>
      <c r="D630" t="s">
        <v>3816</v>
      </c>
      <c r="E630" t="s">
        <v>13709</v>
      </c>
      <c r="F630" s="7" t="e">
        <f>VLOOKUP(B630,lot!$A$3:$E$13372,5,0)</f>
        <v>#N/A</v>
      </c>
    </row>
    <row r="631" spans="2:6" hidden="1" x14ac:dyDescent="0.25">
      <c r="B631" t="s">
        <v>15268</v>
      </c>
      <c r="C631">
        <v>600</v>
      </c>
      <c r="D631" t="s">
        <v>3824</v>
      </c>
      <c r="E631" t="s">
        <v>3825</v>
      </c>
      <c r="F631" s="7" t="e">
        <f>VLOOKUP(B631,lot!$A$3:$E$13372,5,0)</f>
        <v>#N/A</v>
      </c>
    </row>
    <row r="632" spans="2:6" hidden="1" x14ac:dyDescent="0.25">
      <c r="B632" t="s">
        <v>15269</v>
      </c>
      <c r="C632">
        <v>12</v>
      </c>
      <c r="D632" t="s">
        <v>3827</v>
      </c>
      <c r="E632" t="s">
        <v>3828</v>
      </c>
      <c r="F632" s="7" t="e">
        <f>VLOOKUP(B632,lot!$A$3:$E$13372,5,0)</f>
        <v>#N/A</v>
      </c>
    </row>
    <row r="633" spans="2:6" hidden="1" x14ac:dyDescent="0.25">
      <c r="B633" t="s">
        <v>15276</v>
      </c>
      <c r="C633">
        <v>1967</v>
      </c>
      <c r="D633" t="s">
        <v>3866</v>
      </c>
      <c r="E633" t="s">
        <v>13711</v>
      </c>
      <c r="F633" s="7" t="e">
        <f>VLOOKUP(B633,lot!$A$3:$E$13372,5,0)</f>
        <v>#N/A</v>
      </c>
    </row>
    <row r="634" spans="2:6" hidden="1" x14ac:dyDescent="0.25">
      <c r="B634" t="s">
        <v>15279</v>
      </c>
      <c r="C634">
        <v>370</v>
      </c>
      <c r="D634" t="s">
        <v>3879</v>
      </c>
      <c r="E634" t="s">
        <v>13713</v>
      </c>
      <c r="F634" s="7" t="e">
        <f>VLOOKUP(B634,lot!$A$3:$E$13372,5,0)</f>
        <v>#N/A</v>
      </c>
    </row>
    <row r="635" spans="2:6" hidden="1" x14ac:dyDescent="0.25">
      <c r="B635" t="s">
        <v>15281</v>
      </c>
      <c r="C635">
        <v>11</v>
      </c>
      <c r="D635" t="s">
        <v>3890</v>
      </c>
      <c r="E635" t="s">
        <v>13715</v>
      </c>
      <c r="F635" s="7" t="e">
        <f>VLOOKUP(B635,lot!$A$3:$E$13372,5,0)</f>
        <v>#N/A</v>
      </c>
    </row>
    <row r="636" spans="2:6" hidden="1" x14ac:dyDescent="0.25">
      <c r="B636" t="s">
        <v>15282</v>
      </c>
      <c r="C636">
        <v>160</v>
      </c>
      <c r="D636" t="s">
        <v>3895</v>
      </c>
      <c r="E636" t="s">
        <v>13716</v>
      </c>
      <c r="F636" s="7" t="e">
        <f>VLOOKUP(B636,lot!$A$3:$E$13372,5,0)</f>
        <v>#N/A</v>
      </c>
    </row>
    <row r="637" spans="2:6" hidden="1" x14ac:dyDescent="0.25">
      <c r="B637" t="s">
        <v>15283</v>
      </c>
      <c r="C637">
        <v>93</v>
      </c>
      <c r="D637" t="s">
        <v>3899</v>
      </c>
      <c r="E637" t="s">
        <v>13717</v>
      </c>
      <c r="F637" s="7" t="e">
        <f>VLOOKUP(B637,lot!$A$3:$E$13372,5,0)</f>
        <v>#N/A</v>
      </c>
    </row>
    <row r="638" spans="2:6" hidden="1" x14ac:dyDescent="0.25">
      <c r="B638" t="s">
        <v>15284</v>
      </c>
      <c r="C638">
        <v>16</v>
      </c>
      <c r="D638" t="s">
        <v>18194</v>
      </c>
      <c r="E638" t="s">
        <v>3903</v>
      </c>
      <c r="F638" s="7" t="e">
        <f>VLOOKUP(B638,lot!$A$3:$E$13372,5,0)</f>
        <v>#N/A</v>
      </c>
    </row>
    <row r="639" spans="2:6" hidden="1" x14ac:dyDescent="0.25">
      <c r="B639" t="s">
        <v>15289</v>
      </c>
      <c r="C639">
        <v>440</v>
      </c>
      <c r="D639" t="s">
        <v>3911</v>
      </c>
      <c r="E639" t="s">
        <v>13720</v>
      </c>
      <c r="F639" s="7" t="e">
        <f>VLOOKUP(B639,lot!$A$3:$E$13372,5,0)</f>
        <v>#N/A</v>
      </c>
    </row>
    <row r="640" spans="2:6" hidden="1" x14ac:dyDescent="0.25">
      <c r="B640" t="s">
        <v>15290</v>
      </c>
      <c r="C640">
        <v>1047</v>
      </c>
      <c r="D640" t="s">
        <v>3914</v>
      </c>
      <c r="E640" t="s">
        <v>13721</v>
      </c>
      <c r="F640" s="7" t="e">
        <f>VLOOKUP(B640,lot!$A$3:$E$13372,5,0)</f>
        <v>#N/A</v>
      </c>
    </row>
    <row r="641" spans="2:6" hidden="1" x14ac:dyDescent="0.25">
      <c r="B641" t="s">
        <v>15291</v>
      </c>
      <c r="C641">
        <v>10193</v>
      </c>
      <c r="D641" t="s">
        <v>3918</v>
      </c>
      <c r="E641" t="s">
        <v>3919</v>
      </c>
      <c r="F641" s="7" t="e">
        <f>VLOOKUP(B641,lot!$A$3:$E$13372,5,0)</f>
        <v>#N/A</v>
      </c>
    </row>
    <row r="642" spans="2:6" hidden="1" x14ac:dyDescent="0.25">
      <c r="B642" t="s">
        <v>15292</v>
      </c>
      <c r="C642">
        <v>30301</v>
      </c>
      <c r="D642" t="s">
        <v>3932</v>
      </c>
      <c r="E642" t="s">
        <v>13722</v>
      </c>
      <c r="F642" s="7" t="e">
        <f>VLOOKUP(B642,lot!$A$3:$E$13372,5,0)</f>
        <v>#N/A</v>
      </c>
    </row>
    <row r="643" spans="2:6" hidden="1" x14ac:dyDescent="0.25">
      <c r="B643" t="s">
        <v>15301</v>
      </c>
      <c r="C643">
        <v>10</v>
      </c>
      <c r="D643" t="s">
        <v>18195</v>
      </c>
      <c r="E643" t="s">
        <v>3956</v>
      </c>
      <c r="F643" s="7" t="e">
        <f>VLOOKUP(B643,lot!$A$3:$E$13372,5,0)</f>
        <v>#N/A</v>
      </c>
    </row>
    <row r="644" spans="2:6" hidden="1" x14ac:dyDescent="0.25">
      <c r="B644" t="s">
        <v>15302</v>
      </c>
      <c r="C644">
        <v>1</v>
      </c>
      <c r="D644" t="s">
        <v>18195</v>
      </c>
      <c r="E644" t="s">
        <v>3956</v>
      </c>
      <c r="F644" s="7" t="e">
        <f>VLOOKUP(B644,lot!$A$3:$E$13372,5,0)</f>
        <v>#N/A</v>
      </c>
    </row>
    <row r="645" spans="2:6" hidden="1" x14ac:dyDescent="0.25">
      <c r="B645" t="s">
        <v>15303</v>
      </c>
      <c r="C645">
        <v>345</v>
      </c>
      <c r="D645" t="s">
        <v>18195</v>
      </c>
      <c r="E645" t="s">
        <v>3956</v>
      </c>
      <c r="F645" s="7" t="e">
        <f>VLOOKUP(B645,lot!$A$3:$E$13372,5,0)</f>
        <v>#N/A</v>
      </c>
    </row>
    <row r="646" spans="2:6" hidden="1" x14ac:dyDescent="0.25">
      <c r="B646" t="s">
        <v>15305</v>
      </c>
      <c r="C646">
        <v>4</v>
      </c>
      <c r="D646" t="s">
        <v>373</v>
      </c>
      <c r="E646" t="s">
        <v>374</v>
      </c>
      <c r="F646" s="7" t="e">
        <f>VLOOKUP(B646,lot!$A$3:$E$13372,5,0)</f>
        <v>#N/A</v>
      </c>
    </row>
    <row r="647" spans="2:6" hidden="1" x14ac:dyDescent="0.25">
      <c r="B647" t="s">
        <v>15306</v>
      </c>
      <c r="C647">
        <v>1125</v>
      </c>
      <c r="D647" t="s">
        <v>373</v>
      </c>
      <c r="E647" t="s">
        <v>374</v>
      </c>
      <c r="F647" s="7" t="e">
        <f>VLOOKUP(B647,lot!$A$3:$E$13372,5,0)</f>
        <v>#N/A</v>
      </c>
    </row>
    <row r="648" spans="2:6" hidden="1" x14ac:dyDescent="0.25">
      <c r="B648" t="s">
        <v>15312</v>
      </c>
      <c r="C648">
        <v>15</v>
      </c>
      <c r="D648" t="s">
        <v>18196</v>
      </c>
      <c r="E648" t="s">
        <v>10824</v>
      </c>
      <c r="F648" s="7" t="e">
        <f>VLOOKUP(B648,lot!$A$3:$E$13372,5,0)</f>
        <v>#N/A</v>
      </c>
    </row>
    <row r="649" spans="2:6" hidden="1" x14ac:dyDescent="0.25">
      <c r="B649" t="s">
        <v>15313</v>
      </c>
      <c r="C649">
        <v>1</v>
      </c>
      <c r="D649" t="s">
        <v>18144</v>
      </c>
      <c r="E649" t="s">
        <v>10822</v>
      </c>
      <c r="F649" s="7" t="e">
        <f>VLOOKUP(B649,lot!$A$3:$E$13372,5,0)</f>
        <v>#N/A</v>
      </c>
    </row>
    <row r="650" spans="2:6" hidden="1" x14ac:dyDescent="0.25">
      <c r="B650" t="s">
        <v>15314</v>
      </c>
      <c r="C650">
        <v>4400</v>
      </c>
      <c r="D650" t="s">
        <v>18144</v>
      </c>
      <c r="E650" t="s">
        <v>10822</v>
      </c>
      <c r="F650" s="7" t="e">
        <f>VLOOKUP(B650,lot!$A$3:$E$13372,5,0)</f>
        <v>#N/A</v>
      </c>
    </row>
    <row r="651" spans="2:6" hidden="1" x14ac:dyDescent="0.25">
      <c r="B651" t="s">
        <v>15315</v>
      </c>
      <c r="C651">
        <v>1000</v>
      </c>
      <c r="D651" t="s">
        <v>18144</v>
      </c>
      <c r="E651" t="s">
        <v>10822</v>
      </c>
      <c r="F651" s="7" t="e">
        <f>VLOOKUP(B651,lot!$A$3:$E$13372,5,0)</f>
        <v>#N/A</v>
      </c>
    </row>
    <row r="652" spans="2:6" hidden="1" x14ac:dyDescent="0.25">
      <c r="B652" t="s">
        <v>15316</v>
      </c>
      <c r="C652">
        <v>1071</v>
      </c>
      <c r="D652" t="s">
        <v>3981</v>
      </c>
      <c r="E652" t="s">
        <v>13723</v>
      </c>
      <c r="F652" s="7" t="e">
        <f>VLOOKUP(B652,lot!$A$3:$E$13372,5,0)</f>
        <v>#N/A</v>
      </c>
    </row>
    <row r="653" spans="2:6" hidden="1" x14ac:dyDescent="0.25">
      <c r="B653" t="s">
        <v>15319</v>
      </c>
      <c r="C653">
        <v>25</v>
      </c>
      <c r="D653" t="s">
        <v>18145</v>
      </c>
      <c r="E653" t="s">
        <v>10823</v>
      </c>
      <c r="F653" s="7" t="e">
        <f>VLOOKUP(B653,lot!$A$3:$E$13372,5,0)</f>
        <v>#N/A</v>
      </c>
    </row>
    <row r="654" spans="2:6" hidden="1" x14ac:dyDescent="0.25">
      <c r="B654" t="s">
        <v>15320</v>
      </c>
      <c r="C654">
        <v>5994</v>
      </c>
      <c r="D654" t="s">
        <v>18145</v>
      </c>
      <c r="E654" t="s">
        <v>10823</v>
      </c>
      <c r="F654" s="7" t="e">
        <f>VLOOKUP(B654,lot!$A$3:$E$13372,5,0)</f>
        <v>#N/A</v>
      </c>
    </row>
    <row r="655" spans="2:6" hidden="1" x14ac:dyDescent="0.25">
      <c r="B655" t="s">
        <v>15321</v>
      </c>
      <c r="C655">
        <v>560</v>
      </c>
      <c r="D655" t="s">
        <v>18145</v>
      </c>
      <c r="E655" t="s">
        <v>10823</v>
      </c>
      <c r="F655" s="7" t="e">
        <f>VLOOKUP(B655,lot!$A$3:$E$13372,5,0)</f>
        <v>#N/A</v>
      </c>
    </row>
    <row r="656" spans="2:6" hidden="1" x14ac:dyDescent="0.25">
      <c r="B656" t="s">
        <v>15323</v>
      </c>
      <c r="C656">
        <v>400</v>
      </c>
      <c r="D656" t="s">
        <v>3984</v>
      </c>
      <c r="E656" t="s">
        <v>13724</v>
      </c>
      <c r="F656" s="7" t="e">
        <f>VLOOKUP(B656,lot!$A$3:$E$13372,5,0)</f>
        <v>#N/A</v>
      </c>
    </row>
    <row r="657" spans="2:6" hidden="1" x14ac:dyDescent="0.25">
      <c r="B657" t="s">
        <v>15327</v>
      </c>
      <c r="C657">
        <v>16</v>
      </c>
      <c r="D657" t="s">
        <v>3993</v>
      </c>
      <c r="E657" t="s">
        <v>13726</v>
      </c>
      <c r="F657" s="7" t="e">
        <f>VLOOKUP(B657,lot!$A$3:$E$13372,5,0)</f>
        <v>#N/A</v>
      </c>
    </row>
    <row r="658" spans="2:6" hidden="1" x14ac:dyDescent="0.25">
      <c r="B658" t="s">
        <v>15328</v>
      </c>
      <c r="C658">
        <v>160</v>
      </c>
      <c r="D658" t="s">
        <v>3993</v>
      </c>
      <c r="E658" t="s">
        <v>13726</v>
      </c>
      <c r="F658" s="7" t="e">
        <f>VLOOKUP(B658,lot!$A$3:$E$13372,5,0)</f>
        <v>#N/A</v>
      </c>
    </row>
    <row r="659" spans="2:6" hidden="1" x14ac:dyDescent="0.25">
      <c r="B659" t="s">
        <v>15331</v>
      </c>
      <c r="C659">
        <v>1555</v>
      </c>
      <c r="D659" t="s">
        <v>4000</v>
      </c>
      <c r="E659" t="s">
        <v>13728</v>
      </c>
      <c r="F659" s="7" t="e">
        <f>VLOOKUP(B659,lot!$A$3:$E$13372,5,0)</f>
        <v>#N/A</v>
      </c>
    </row>
    <row r="660" spans="2:6" hidden="1" x14ac:dyDescent="0.25">
      <c r="B660" t="s">
        <v>15337</v>
      </c>
      <c r="C660">
        <v>128359</v>
      </c>
      <c r="D660" t="s">
        <v>4019</v>
      </c>
      <c r="E660" t="s">
        <v>4020</v>
      </c>
      <c r="F660" s="7" t="e">
        <f>VLOOKUP(B660,lot!$A$3:$E$13372,5,0)</f>
        <v>#N/A</v>
      </c>
    </row>
    <row r="661" spans="2:6" hidden="1" x14ac:dyDescent="0.25">
      <c r="B661" t="s">
        <v>15342</v>
      </c>
      <c r="C661">
        <v>25</v>
      </c>
      <c r="D661" t="s">
        <v>4059</v>
      </c>
      <c r="E661" t="s">
        <v>4060</v>
      </c>
      <c r="F661" s="7" t="e">
        <f>VLOOKUP(B661,lot!$A$3:$E$13372,5,0)</f>
        <v>#N/A</v>
      </c>
    </row>
    <row r="662" spans="2:6" hidden="1" x14ac:dyDescent="0.25">
      <c r="B662" t="s">
        <v>15347</v>
      </c>
      <c r="C662">
        <v>14</v>
      </c>
      <c r="D662" t="s">
        <v>4079</v>
      </c>
      <c r="E662" t="s">
        <v>13729</v>
      </c>
      <c r="F662" s="7" t="e">
        <f>VLOOKUP(B662,lot!$A$3:$E$13372,5,0)</f>
        <v>#N/A</v>
      </c>
    </row>
    <row r="663" spans="2:6" hidden="1" x14ac:dyDescent="0.25">
      <c r="B663" t="s">
        <v>15354</v>
      </c>
      <c r="C663">
        <v>511</v>
      </c>
      <c r="D663" t="s">
        <v>4081</v>
      </c>
      <c r="E663" t="s">
        <v>13730</v>
      </c>
      <c r="F663" s="7" t="e">
        <f>VLOOKUP(B663,lot!$A$3:$E$13372,5,0)</f>
        <v>#N/A</v>
      </c>
    </row>
    <row r="664" spans="2:6" hidden="1" x14ac:dyDescent="0.25">
      <c r="B664" t="s">
        <v>15355</v>
      </c>
      <c r="C664">
        <v>571</v>
      </c>
      <c r="D664" t="s">
        <v>18197</v>
      </c>
      <c r="E664" t="s">
        <v>13731</v>
      </c>
      <c r="F664" s="7" t="e">
        <f>VLOOKUP(B664,lot!$A$3:$E$13372,5,0)</f>
        <v>#N/A</v>
      </c>
    </row>
    <row r="665" spans="2:6" hidden="1" x14ac:dyDescent="0.25">
      <c r="B665" t="s">
        <v>15357</v>
      </c>
      <c r="C665">
        <v>4</v>
      </c>
      <c r="D665" t="s">
        <v>4085</v>
      </c>
      <c r="E665" t="s">
        <v>13732</v>
      </c>
      <c r="F665" s="7" t="e">
        <f>VLOOKUP(B665,lot!$A$3:$E$13372,5,0)</f>
        <v>#N/A</v>
      </c>
    </row>
    <row r="666" spans="2:6" hidden="1" x14ac:dyDescent="0.25">
      <c r="B666" t="s">
        <v>15359</v>
      </c>
      <c r="C666">
        <v>1000</v>
      </c>
      <c r="D666" t="s">
        <v>4087</v>
      </c>
      <c r="E666" t="s">
        <v>4088</v>
      </c>
      <c r="F666" s="7" t="e">
        <f>VLOOKUP(B666,lot!$A$3:$E$13372,5,0)</f>
        <v>#N/A</v>
      </c>
    </row>
    <row r="667" spans="2:6" hidden="1" x14ac:dyDescent="0.25">
      <c r="B667" t="s">
        <v>15360</v>
      </c>
      <c r="C667">
        <v>909</v>
      </c>
      <c r="D667" t="s">
        <v>18198</v>
      </c>
      <c r="E667" t="s">
        <v>4088</v>
      </c>
      <c r="F667" s="7" t="e">
        <f>VLOOKUP(B667,lot!$A$3:$E$13372,5,0)</f>
        <v>#N/A</v>
      </c>
    </row>
    <row r="668" spans="2:6" hidden="1" x14ac:dyDescent="0.25">
      <c r="B668" t="s">
        <v>15364</v>
      </c>
      <c r="C668">
        <v>140</v>
      </c>
      <c r="D668" t="s">
        <v>4097</v>
      </c>
      <c r="E668" t="s">
        <v>4098</v>
      </c>
      <c r="F668" s="7" t="e">
        <f>VLOOKUP(B668,lot!$A$3:$E$13372,5,0)</f>
        <v>#N/A</v>
      </c>
    </row>
    <row r="669" spans="2:6" hidden="1" x14ac:dyDescent="0.25">
      <c r="B669" t="s">
        <v>15367</v>
      </c>
      <c r="C669">
        <v>100</v>
      </c>
      <c r="D669" t="s">
        <v>4101</v>
      </c>
      <c r="E669" t="s">
        <v>4102</v>
      </c>
      <c r="F669" s="7" t="e">
        <f>VLOOKUP(B669,lot!$A$3:$E$13372,5,0)</f>
        <v>#N/A</v>
      </c>
    </row>
    <row r="670" spans="2:6" hidden="1" x14ac:dyDescent="0.25">
      <c r="B670" t="s">
        <v>15368</v>
      </c>
      <c r="C670">
        <v>576</v>
      </c>
      <c r="D670" t="s">
        <v>4121</v>
      </c>
      <c r="E670" t="s">
        <v>13734</v>
      </c>
      <c r="F670" s="7" t="e">
        <f>VLOOKUP(B670,lot!$A$3:$E$13372,5,0)</f>
        <v>#N/A</v>
      </c>
    </row>
    <row r="671" spans="2:6" hidden="1" x14ac:dyDescent="0.25">
      <c r="B671" t="s">
        <v>15369</v>
      </c>
      <c r="C671">
        <v>524</v>
      </c>
      <c r="D671" t="s">
        <v>4125</v>
      </c>
      <c r="E671" t="s">
        <v>13735</v>
      </c>
      <c r="F671" s="7" t="e">
        <f>VLOOKUP(B671,lot!$A$3:$E$13372,5,0)</f>
        <v>#N/A</v>
      </c>
    </row>
    <row r="672" spans="2:6" hidden="1" x14ac:dyDescent="0.25">
      <c r="B672" t="s">
        <v>15370</v>
      </c>
      <c r="C672">
        <v>380</v>
      </c>
      <c r="D672" t="s">
        <v>4125</v>
      </c>
      <c r="E672" t="s">
        <v>13735</v>
      </c>
      <c r="F672" s="7" t="e">
        <f>VLOOKUP(B672,lot!$A$3:$E$13372,5,0)</f>
        <v>#N/A</v>
      </c>
    </row>
    <row r="673" spans="2:6" hidden="1" x14ac:dyDescent="0.25">
      <c r="B673" t="s">
        <v>15373</v>
      </c>
      <c r="C673">
        <v>764</v>
      </c>
      <c r="D673" t="s">
        <v>4128</v>
      </c>
      <c r="E673" t="s">
        <v>13736</v>
      </c>
      <c r="F673" s="7" t="e">
        <f>VLOOKUP(B673,lot!$A$3:$E$13372,5,0)</f>
        <v>#N/A</v>
      </c>
    </row>
    <row r="674" spans="2:6" hidden="1" x14ac:dyDescent="0.25">
      <c r="B674" t="s">
        <v>15377</v>
      </c>
      <c r="C674">
        <v>10</v>
      </c>
      <c r="D674" t="s">
        <v>18199</v>
      </c>
      <c r="E674" t="s">
        <v>13737</v>
      </c>
      <c r="F674" s="7" t="e">
        <f>VLOOKUP(B674,lot!$A$3:$E$13372,5,0)</f>
        <v>#N/A</v>
      </c>
    </row>
    <row r="675" spans="2:6" hidden="1" x14ac:dyDescent="0.25">
      <c r="B675" t="s">
        <v>15378</v>
      </c>
      <c r="C675">
        <v>5880</v>
      </c>
      <c r="D675" t="s">
        <v>18199</v>
      </c>
      <c r="E675" t="s">
        <v>13737</v>
      </c>
      <c r="F675" s="7" t="e">
        <f>VLOOKUP(B675,lot!$A$3:$E$13372,5,0)</f>
        <v>#N/A</v>
      </c>
    </row>
    <row r="676" spans="2:6" hidden="1" x14ac:dyDescent="0.25">
      <c r="B676" t="s">
        <v>15379</v>
      </c>
      <c r="C676">
        <v>940</v>
      </c>
      <c r="D676" t="s">
        <v>18199</v>
      </c>
      <c r="E676" t="s">
        <v>13737</v>
      </c>
      <c r="F676" s="7" t="e">
        <f>VLOOKUP(B676,lot!$A$3:$E$13372,5,0)</f>
        <v>#N/A</v>
      </c>
    </row>
    <row r="677" spans="2:6" hidden="1" x14ac:dyDescent="0.25">
      <c r="B677" t="s">
        <v>15380</v>
      </c>
      <c r="C677">
        <v>220</v>
      </c>
      <c r="D677" t="s">
        <v>18199</v>
      </c>
      <c r="E677" t="s">
        <v>13737</v>
      </c>
      <c r="F677" s="7" t="e">
        <f>VLOOKUP(B677,lot!$A$3:$E$13372,5,0)</f>
        <v>#N/A</v>
      </c>
    </row>
    <row r="678" spans="2:6" hidden="1" x14ac:dyDescent="0.25">
      <c r="B678" t="s">
        <v>15381</v>
      </c>
      <c r="C678">
        <v>6760</v>
      </c>
      <c r="D678" t="s">
        <v>18199</v>
      </c>
      <c r="E678" t="s">
        <v>13737</v>
      </c>
      <c r="F678" s="7" t="e">
        <f>VLOOKUP(B678,lot!$A$3:$E$13372,5,0)</f>
        <v>#N/A</v>
      </c>
    </row>
    <row r="679" spans="2:6" hidden="1" x14ac:dyDescent="0.25">
      <c r="B679" t="s">
        <v>15382</v>
      </c>
      <c r="C679">
        <v>3320</v>
      </c>
      <c r="D679" t="s">
        <v>18199</v>
      </c>
      <c r="E679" t="s">
        <v>13737</v>
      </c>
      <c r="F679" s="7" t="e">
        <f>VLOOKUP(B679,lot!$A$3:$E$13372,5,0)</f>
        <v>#N/A</v>
      </c>
    </row>
    <row r="680" spans="2:6" hidden="1" x14ac:dyDescent="0.25">
      <c r="B680" t="s">
        <v>15383</v>
      </c>
      <c r="C680">
        <v>3849</v>
      </c>
      <c r="D680" t="s">
        <v>18200</v>
      </c>
      <c r="E680" t="s">
        <v>13738</v>
      </c>
      <c r="F680" s="7" t="e">
        <f>VLOOKUP(B680,lot!$A$3:$E$13372,5,0)</f>
        <v>#N/A</v>
      </c>
    </row>
    <row r="681" spans="2:6" hidden="1" x14ac:dyDescent="0.25">
      <c r="B681" t="s">
        <v>15384</v>
      </c>
      <c r="C681">
        <v>1250</v>
      </c>
      <c r="D681" t="s">
        <v>18200</v>
      </c>
      <c r="E681" t="s">
        <v>13738</v>
      </c>
      <c r="F681" s="7" t="e">
        <f>VLOOKUP(B681,lot!$A$3:$E$13372,5,0)</f>
        <v>#N/A</v>
      </c>
    </row>
    <row r="682" spans="2:6" hidden="1" x14ac:dyDescent="0.25">
      <c r="B682" t="s">
        <v>15386</v>
      </c>
      <c r="C682">
        <v>1260</v>
      </c>
      <c r="D682" t="s">
        <v>4135</v>
      </c>
      <c r="E682" t="s">
        <v>13739</v>
      </c>
      <c r="F682" s="7" t="e">
        <f>VLOOKUP(B682,lot!$A$3:$E$13372,5,0)</f>
        <v>#N/A</v>
      </c>
    </row>
    <row r="683" spans="2:6" hidden="1" x14ac:dyDescent="0.25">
      <c r="B683" t="s">
        <v>15387</v>
      </c>
      <c r="C683">
        <v>740</v>
      </c>
      <c r="D683" t="s">
        <v>4135</v>
      </c>
      <c r="E683" t="s">
        <v>13739</v>
      </c>
      <c r="F683" s="7" t="e">
        <f>VLOOKUP(B683,lot!$A$3:$E$13372,5,0)</f>
        <v>#N/A</v>
      </c>
    </row>
    <row r="684" spans="2:6" hidden="1" x14ac:dyDescent="0.25">
      <c r="B684" t="s">
        <v>15388</v>
      </c>
      <c r="C684">
        <v>1000</v>
      </c>
      <c r="D684" t="s">
        <v>4135</v>
      </c>
      <c r="E684" t="s">
        <v>13739</v>
      </c>
      <c r="F684" s="7" t="e">
        <f>VLOOKUP(B684,lot!$A$3:$E$13372,5,0)</f>
        <v>#N/A</v>
      </c>
    </row>
    <row r="685" spans="2:6" hidden="1" x14ac:dyDescent="0.25">
      <c r="B685" t="s">
        <v>15390</v>
      </c>
      <c r="C685">
        <v>340</v>
      </c>
      <c r="D685" t="s">
        <v>4135</v>
      </c>
      <c r="E685" t="s">
        <v>13739</v>
      </c>
      <c r="F685" s="7" t="e">
        <f>VLOOKUP(B685,lot!$A$3:$E$13372,5,0)</f>
        <v>#N/A</v>
      </c>
    </row>
    <row r="686" spans="2:6" hidden="1" x14ac:dyDescent="0.25">
      <c r="B686" t="s">
        <v>15397</v>
      </c>
      <c r="C686">
        <v>10667</v>
      </c>
      <c r="D686" t="s">
        <v>4146</v>
      </c>
      <c r="E686" t="s">
        <v>411</v>
      </c>
      <c r="F686" s="7" t="e">
        <f>VLOOKUP(B686,lot!$A$3:$E$13372,5,0)</f>
        <v>#N/A</v>
      </c>
    </row>
    <row r="687" spans="2:6" hidden="1" x14ac:dyDescent="0.25">
      <c r="B687" t="s">
        <v>15403</v>
      </c>
      <c r="C687">
        <v>15</v>
      </c>
      <c r="D687" t="s">
        <v>4199</v>
      </c>
      <c r="E687" t="s">
        <v>4200</v>
      </c>
      <c r="F687" s="7" t="e">
        <f>VLOOKUP(B687,lot!$A$3:$E$13372,5,0)</f>
        <v>#N/A</v>
      </c>
    </row>
    <row r="688" spans="2:6" x14ac:dyDescent="0.25">
      <c r="B688" t="s">
        <v>15407</v>
      </c>
      <c r="C688">
        <v>3760</v>
      </c>
      <c r="D688" t="e">
        <v>#N/A</v>
      </c>
      <c r="E688" t="s">
        <v>13743</v>
      </c>
      <c r="F688" s="7" t="e">
        <f>VLOOKUP(B688,lot!$A$3:$E$13372,5,0)</f>
        <v>#N/A</v>
      </c>
    </row>
    <row r="689" spans="2:6" hidden="1" x14ac:dyDescent="0.25">
      <c r="B689" t="s">
        <v>15408</v>
      </c>
      <c r="C689">
        <v>350</v>
      </c>
      <c r="D689" t="s">
        <v>4210</v>
      </c>
      <c r="E689" t="s">
        <v>13744</v>
      </c>
      <c r="F689" s="7" t="e">
        <f>VLOOKUP(B689,lot!$A$3:$E$13372,5,0)</f>
        <v>#N/A</v>
      </c>
    </row>
    <row r="690" spans="2:6" hidden="1" x14ac:dyDescent="0.25">
      <c r="B690" t="s">
        <v>15409</v>
      </c>
      <c r="C690">
        <v>870</v>
      </c>
      <c r="D690" t="s">
        <v>4214</v>
      </c>
      <c r="E690" t="s">
        <v>13745</v>
      </c>
      <c r="F690" s="7" t="e">
        <f>VLOOKUP(B690,lot!$A$3:$E$13372,5,0)</f>
        <v>#N/A</v>
      </c>
    </row>
    <row r="691" spans="2:6" hidden="1" x14ac:dyDescent="0.25">
      <c r="B691" t="s">
        <v>15410</v>
      </c>
      <c r="C691">
        <v>40</v>
      </c>
      <c r="D691" t="s">
        <v>4214</v>
      </c>
      <c r="E691" t="s">
        <v>13745</v>
      </c>
      <c r="F691" s="7" t="e">
        <f>VLOOKUP(B691,lot!$A$3:$E$13372,5,0)</f>
        <v>#N/A</v>
      </c>
    </row>
    <row r="692" spans="2:6" hidden="1" x14ac:dyDescent="0.25">
      <c r="B692" t="s">
        <v>15411</v>
      </c>
      <c r="C692">
        <v>10</v>
      </c>
      <c r="D692" t="s">
        <v>4216</v>
      </c>
      <c r="E692" t="s">
        <v>13746</v>
      </c>
      <c r="F692" s="7" t="e">
        <f>VLOOKUP(B692,lot!$A$3:$E$13372,5,0)</f>
        <v>#N/A</v>
      </c>
    </row>
    <row r="693" spans="2:6" hidden="1" x14ac:dyDescent="0.25">
      <c r="B693" t="s">
        <v>15412</v>
      </c>
      <c r="C693">
        <v>1095</v>
      </c>
      <c r="D693" t="s">
        <v>4216</v>
      </c>
      <c r="E693" t="s">
        <v>13746</v>
      </c>
      <c r="F693" s="7" t="e">
        <f>VLOOKUP(B693,lot!$A$3:$E$13372,5,0)</f>
        <v>#N/A</v>
      </c>
    </row>
    <row r="694" spans="2:6" hidden="1" x14ac:dyDescent="0.25">
      <c r="B694" t="s">
        <v>15413</v>
      </c>
      <c r="C694">
        <v>5</v>
      </c>
      <c r="D694" t="s">
        <v>18201</v>
      </c>
      <c r="E694" t="s">
        <v>4220</v>
      </c>
      <c r="F694" s="7" t="e">
        <f>VLOOKUP(B694,lot!$A$3:$E$13372,5,0)</f>
        <v>#N/A</v>
      </c>
    </row>
    <row r="695" spans="2:6" hidden="1" x14ac:dyDescent="0.25">
      <c r="B695" t="s">
        <v>15415</v>
      </c>
      <c r="C695">
        <v>360</v>
      </c>
      <c r="D695" t="s">
        <v>18201</v>
      </c>
      <c r="E695" t="s">
        <v>4220</v>
      </c>
      <c r="F695" s="7" t="e">
        <f>VLOOKUP(B695,lot!$A$3:$E$13372,5,0)</f>
        <v>#N/A</v>
      </c>
    </row>
    <row r="696" spans="2:6" hidden="1" x14ac:dyDescent="0.25">
      <c r="B696" t="s">
        <v>15416</v>
      </c>
      <c r="C696">
        <v>29</v>
      </c>
      <c r="D696" t="s">
        <v>4223</v>
      </c>
      <c r="E696" t="s">
        <v>13747</v>
      </c>
      <c r="F696" s="7" t="e">
        <f>VLOOKUP(B696,lot!$A$3:$E$13372,5,0)</f>
        <v>#N/A</v>
      </c>
    </row>
    <row r="697" spans="2:6" hidden="1" x14ac:dyDescent="0.25">
      <c r="B697" t="s">
        <v>15417</v>
      </c>
      <c r="C697">
        <v>400</v>
      </c>
      <c r="D697" t="s">
        <v>4223</v>
      </c>
      <c r="E697" t="s">
        <v>13747</v>
      </c>
      <c r="F697" s="7" t="e">
        <f>VLOOKUP(B697,lot!$A$3:$E$13372,5,0)</f>
        <v>#N/A</v>
      </c>
    </row>
    <row r="698" spans="2:6" hidden="1" x14ac:dyDescent="0.25">
      <c r="B698" t="s">
        <v>15419</v>
      </c>
      <c r="C698">
        <v>1022</v>
      </c>
      <c r="D698" t="s">
        <v>4232</v>
      </c>
      <c r="E698" t="s">
        <v>13748</v>
      </c>
      <c r="F698" s="7" t="e">
        <f>VLOOKUP(B698,lot!$A$3:$E$13372,5,0)</f>
        <v>#N/A</v>
      </c>
    </row>
    <row r="699" spans="2:6" hidden="1" x14ac:dyDescent="0.25">
      <c r="B699" t="s">
        <v>15420</v>
      </c>
      <c r="C699">
        <v>700</v>
      </c>
      <c r="D699" t="s">
        <v>4232</v>
      </c>
      <c r="E699" t="s">
        <v>13748</v>
      </c>
      <c r="F699" s="7" t="e">
        <f>VLOOKUP(B699,lot!$A$3:$E$13372,5,0)</f>
        <v>#N/A</v>
      </c>
    </row>
    <row r="700" spans="2:6" hidden="1" x14ac:dyDescent="0.25">
      <c r="B700" t="s">
        <v>15421</v>
      </c>
      <c r="C700">
        <v>83</v>
      </c>
      <c r="D700" t="s">
        <v>4235</v>
      </c>
      <c r="E700" t="s">
        <v>13749</v>
      </c>
      <c r="F700" s="7" t="e">
        <f>VLOOKUP(B700,lot!$A$3:$E$13372,5,0)</f>
        <v>#N/A</v>
      </c>
    </row>
    <row r="701" spans="2:6" hidden="1" x14ac:dyDescent="0.25">
      <c r="B701" t="s">
        <v>15422</v>
      </c>
      <c r="C701">
        <v>384</v>
      </c>
      <c r="D701" t="s">
        <v>4235</v>
      </c>
      <c r="E701" t="s">
        <v>13749</v>
      </c>
      <c r="F701" s="7" t="e">
        <f>VLOOKUP(B701,lot!$A$3:$E$13372,5,0)</f>
        <v>#N/A</v>
      </c>
    </row>
    <row r="702" spans="2:6" hidden="1" x14ac:dyDescent="0.25">
      <c r="B702" t="s">
        <v>15423</v>
      </c>
      <c r="C702">
        <v>66</v>
      </c>
      <c r="D702" t="s">
        <v>4240</v>
      </c>
      <c r="E702" t="s">
        <v>13751</v>
      </c>
      <c r="F702" s="7" t="e">
        <f>VLOOKUP(B702,lot!$A$3:$E$13372,5,0)</f>
        <v>#N/A</v>
      </c>
    </row>
    <row r="703" spans="2:6" hidden="1" x14ac:dyDescent="0.25">
      <c r="B703" t="s">
        <v>15426</v>
      </c>
      <c r="C703">
        <v>235</v>
      </c>
      <c r="D703" t="s">
        <v>4243</v>
      </c>
      <c r="E703" t="s">
        <v>13752</v>
      </c>
      <c r="F703" s="7" t="e">
        <f>VLOOKUP(B703,lot!$A$3:$E$13372,5,0)</f>
        <v>#N/A</v>
      </c>
    </row>
    <row r="704" spans="2:6" hidden="1" x14ac:dyDescent="0.25">
      <c r="B704" t="s">
        <v>15427</v>
      </c>
      <c r="C704">
        <v>2860</v>
      </c>
      <c r="D704" t="s">
        <v>4245</v>
      </c>
      <c r="E704" t="s">
        <v>4246</v>
      </c>
      <c r="F704" s="7" t="e">
        <f>VLOOKUP(B704,lot!$A$3:$E$13372,5,0)</f>
        <v>#N/A</v>
      </c>
    </row>
    <row r="705" spans="2:6" hidden="1" x14ac:dyDescent="0.25">
      <c r="B705" t="s">
        <v>15428</v>
      </c>
      <c r="C705">
        <v>137</v>
      </c>
      <c r="D705" t="s">
        <v>4248</v>
      </c>
      <c r="E705" t="s">
        <v>13753</v>
      </c>
      <c r="F705" s="7" t="e">
        <f>VLOOKUP(B705,lot!$A$3:$E$13372,5,0)</f>
        <v>#N/A</v>
      </c>
    </row>
    <row r="706" spans="2:6" hidden="1" x14ac:dyDescent="0.25">
      <c r="B706" t="s">
        <v>15430</v>
      </c>
      <c r="C706">
        <v>247</v>
      </c>
      <c r="D706" t="s">
        <v>4255</v>
      </c>
      <c r="E706" t="s">
        <v>13754</v>
      </c>
      <c r="F706" s="7" t="e">
        <f>VLOOKUP(B706,lot!$A$3:$E$13372,5,0)</f>
        <v>#N/A</v>
      </c>
    </row>
    <row r="707" spans="2:6" hidden="1" x14ac:dyDescent="0.25">
      <c r="B707" t="s">
        <v>15431</v>
      </c>
      <c r="C707">
        <v>4476</v>
      </c>
      <c r="D707" t="s">
        <v>4257</v>
      </c>
      <c r="E707" t="s">
        <v>13755</v>
      </c>
      <c r="F707" s="7" t="e">
        <f>VLOOKUP(B707,lot!$A$3:$E$13372,5,0)</f>
        <v>#N/A</v>
      </c>
    </row>
    <row r="708" spans="2:6" hidden="1" x14ac:dyDescent="0.25">
      <c r="B708" t="s">
        <v>15432</v>
      </c>
      <c r="C708">
        <v>203</v>
      </c>
      <c r="D708" t="s">
        <v>4259</v>
      </c>
      <c r="E708" t="s">
        <v>13756</v>
      </c>
      <c r="F708" s="7" t="e">
        <f>VLOOKUP(B708,lot!$A$3:$E$13372,5,0)</f>
        <v>#N/A</v>
      </c>
    </row>
    <row r="709" spans="2:6" hidden="1" x14ac:dyDescent="0.25">
      <c r="B709" t="s">
        <v>15433</v>
      </c>
      <c r="C709">
        <v>1350</v>
      </c>
      <c r="D709" t="s">
        <v>4263</v>
      </c>
      <c r="E709" t="s">
        <v>13758</v>
      </c>
      <c r="F709" s="7" t="e">
        <f>VLOOKUP(B709,lot!$A$3:$E$13372,5,0)</f>
        <v>#N/A</v>
      </c>
    </row>
    <row r="710" spans="2:6" hidden="1" x14ac:dyDescent="0.25">
      <c r="B710" t="s">
        <v>15434</v>
      </c>
      <c r="C710">
        <v>1500</v>
      </c>
      <c r="D710" t="s">
        <v>4263</v>
      </c>
      <c r="E710" t="s">
        <v>13758</v>
      </c>
      <c r="F710" s="7" t="e">
        <f>VLOOKUP(B710,lot!$A$3:$E$13372,5,0)</f>
        <v>#N/A</v>
      </c>
    </row>
    <row r="711" spans="2:6" hidden="1" x14ac:dyDescent="0.25">
      <c r="B711" t="s">
        <v>15435</v>
      </c>
      <c r="C711">
        <v>261</v>
      </c>
      <c r="D711" t="s">
        <v>4265</v>
      </c>
      <c r="E711" t="s">
        <v>4266</v>
      </c>
      <c r="F711" s="7" t="e">
        <f>VLOOKUP(B711,lot!$A$3:$E$13372,5,0)</f>
        <v>#N/A</v>
      </c>
    </row>
    <row r="712" spans="2:6" hidden="1" x14ac:dyDescent="0.25">
      <c r="B712" t="s">
        <v>15436</v>
      </c>
      <c r="C712">
        <v>500</v>
      </c>
      <c r="D712" t="s">
        <v>4267</v>
      </c>
      <c r="E712" t="s">
        <v>13759</v>
      </c>
      <c r="F712" s="7" t="e">
        <f>VLOOKUP(B712,lot!$A$3:$E$13372,5,0)</f>
        <v>#N/A</v>
      </c>
    </row>
    <row r="713" spans="2:6" hidden="1" x14ac:dyDescent="0.25">
      <c r="B713" t="s">
        <v>15437</v>
      </c>
      <c r="C713">
        <v>1349</v>
      </c>
      <c r="D713" t="s">
        <v>4269</v>
      </c>
      <c r="E713" t="s">
        <v>13760</v>
      </c>
      <c r="F713" s="7" t="e">
        <f>VLOOKUP(B713,lot!$A$3:$E$13372,5,0)</f>
        <v>#N/A</v>
      </c>
    </row>
    <row r="714" spans="2:6" hidden="1" x14ac:dyDescent="0.25">
      <c r="B714" t="s">
        <v>15438</v>
      </c>
      <c r="C714">
        <v>1000</v>
      </c>
      <c r="D714" t="s">
        <v>4269</v>
      </c>
      <c r="E714" t="s">
        <v>13760</v>
      </c>
      <c r="F714" s="7" t="e">
        <f>VLOOKUP(B714,lot!$A$3:$E$13372,5,0)</f>
        <v>#N/A</v>
      </c>
    </row>
    <row r="715" spans="2:6" hidden="1" x14ac:dyDescent="0.25">
      <c r="B715" t="s">
        <v>15439</v>
      </c>
      <c r="C715">
        <v>558</v>
      </c>
      <c r="D715" t="s">
        <v>4271</v>
      </c>
      <c r="E715" t="s">
        <v>13761</v>
      </c>
      <c r="F715" s="7" t="e">
        <f>VLOOKUP(B715,lot!$A$3:$E$13372,5,0)</f>
        <v>#N/A</v>
      </c>
    </row>
    <row r="716" spans="2:6" hidden="1" x14ac:dyDescent="0.25">
      <c r="B716" t="s">
        <v>15440</v>
      </c>
      <c r="C716">
        <v>600</v>
      </c>
      <c r="D716" t="s">
        <v>4271</v>
      </c>
      <c r="E716" t="s">
        <v>13761</v>
      </c>
      <c r="F716" s="7" t="e">
        <f>VLOOKUP(B716,lot!$A$3:$E$13372,5,0)</f>
        <v>#N/A</v>
      </c>
    </row>
    <row r="717" spans="2:6" hidden="1" x14ac:dyDescent="0.25">
      <c r="B717" t="s">
        <v>15441</v>
      </c>
      <c r="C717">
        <v>180</v>
      </c>
      <c r="D717" t="s">
        <v>4273</v>
      </c>
      <c r="E717" t="s">
        <v>4274</v>
      </c>
      <c r="F717" s="7" t="e">
        <f>VLOOKUP(B717,lot!$A$3:$E$13372,5,0)</f>
        <v>#N/A</v>
      </c>
    </row>
    <row r="718" spans="2:6" hidden="1" x14ac:dyDescent="0.25">
      <c r="B718" t="s">
        <v>15442</v>
      </c>
      <c r="C718">
        <v>488</v>
      </c>
      <c r="D718" t="s">
        <v>4275</v>
      </c>
      <c r="E718" t="s">
        <v>13762</v>
      </c>
      <c r="F718" s="7" t="e">
        <f>VLOOKUP(B718,lot!$A$3:$E$13372,5,0)</f>
        <v>#N/A</v>
      </c>
    </row>
    <row r="719" spans="2:6" hidden="1" x14ac:dyDescent="0.25">
      <c r="B719" t="s">
        <v>15443</v>
      </c>
      <c r="C719">
        <v>500</v>
      </c>
      <c r="D719" t="s">
        <v>4275</v>
      </c>
      <c r="E719" t="s">
        <v>13762</v>
      </c>
      <c r="F719" s="7" t="e">
        <f>VLOOKUP(B719,lot!$A$3:$E$13372,5,0)</f>
        <v>#N/A</v>
      </c>
    </row>
    <row r="720" spans="2:6" hidden="1" x14ac:dyDescent="0.25">
      <c r="B720" t="s">
        <v>15444</v>
      </c>
      <c r="C720">
        <v>1000</v>
      </c>
      <c r="D720" t="s">
        <v>4275</v>
      </c>
      <c r="E720" t="s">
        <v>13762</v>
      </c>
      <c r="F720" s="7" t="e">
        <f>VLOOKUP(B720,lot!$A$3:$E$13372,5,0)</f>
        <v>#N/A</v>
      </c>
    </row>
    <row r="721" spans="2:6" hidden="1" x14ac:dyDescent="0.25">
      <c r="B721" t="s">
        <v>15445</v>
      </c>
      <c r="C721">
        <v>360</v>
      </c>
      <c r="D721" t="s">
        <v>4277</v>
      </c>
      <c r="E721" t="s">
        <v>13763</v>
      </c>
      <c r="F721" s="7" t="e">
        <f>VLOOKUP(B721,lot!$A$3:$E$13372,5,0)</f>
        <v>#N/A</v>
      </c>
    </row>
    <row r="722" spans="2:6" hidden="1" x14ac:dyDescent="0.25">
      <c r="B722" t="s">
        <v>15446</v>
      </c>
      <c r="C722">
        <v>300</v>
      </c>
      <c r="D722" t="s">
        <v>4277</v>
      </c>
      <c r="E722" t="s">
        <v>13763</v>
      </c>
      <c r="F722" s="7" t="e">
        <f>VLOOKUP(B722,lot!$A$3:$E$13372,5,0)</f>
        <v>#N/A</v>
      </c>
    </row>
    <row r="723" spans="2:6" hidden="1" x14ac:dyDescent="0.25">
      <c r="B723" t="s">
        <v>15447</v>
      </c>
      <c r="C723">
        <v>600</v>
      </c>
      <c r="D723" t="s">
        <v>4277</v>
      </c>
      <c r="E723" t="s">
        <v>13763</v>
      </c>
      <c r="F723" s="7" t="e">
        <f>VLOOKUP(B723,lot!$A$3:$E$13372,5,0)</f>
        <v>#N/A</v>
      </c>
    </row>
    <row r="724" spans="2:6" hidden="1" x14ac:dyDescent="0.25">
      <c r="B724" t="s">
        <v>15448</v>
      </c>
      <c r="C724">
        <v>20</v>
      </c>
      <c r="D724" t="s">
        <v>4279</v>
      </c>
      <c r="E724" t="s">
        <v>4280</v>
      </c>
      <c r="F724" s="7" t="e">
        <f>VLOOKUP(B724,lot!$A$3:$E$13372,5,0)</f>
        <v>#N/A</v>
      </c>
    </row>
    <row r="725" spans="2:6" hidden="1" x14ac:dyDescent="0.25">
      <c r="B725" t="s">
        <v>15449</v>
      </c>
      <c r="C725">
        <v>27</v>
      </c>
      <c r="D725" t="s">
        <v>4281</v>
      </c>
      <c r="E725" t="s">
        <v>13764</v>
      </c>
      <c r="F725" s="7" t="e">
        <f>VLOOKUP(B725,lot!$A$3:$E$13372,5,0)</f>
        <v>#N/A</v>
      </c>
    </row>
    <row r="726" spans="2:6" hidden="1" x14ac:dyDescent="0.25">
      <c r="B726" t="s">
        <v>15450</v>
      </c>
      <c r="C726">
        <v>500</v>
      </c>
      <c r="D726" t="s">
        <v>4281</v>
      </c>
      <c r="E726" t="s">
        <v>13764</v>
      </c>
      <c r="F726" s="7" t="e">
        <f>VLOOKUP(B726,lot!$A$3:$E$13372,5,0)</f>
        <v>#N/A</v>
      </c>
    </row>
    <row r="727" spans="2:6" hidden="1" x14ac:dyDescent="0.25">
      <c r="B727" t="s">
        <v>15451</v>
      </c>
      <c r="C727">
        <v>1700</v>
      </c>
      <c r="D727" t="s">
        <v>4281</v>
      </c>
      <c r="E727" t="s">
        <v>13764</v>
      </c>
      <c r="F727" s="7" t="e">
        <f>VLOOKUP(B727,lot!$A$3:$E$13372,5,0)</f>
        <v>#N/A</v>
      </c>
    </row>
    <row r="728" spans="2:6" hidden="1" x14ac:dyDescent="0.25">
      <c r="B728" t="s">
        <v>15452</v>
      </c>
      <c r="C728">
        <v>123</v>
      </c>
      <c r="D728" t="s">
        <v>4283</v>
      </c>
      <c r="E728" t="s">
        <v>13765</v>
      </c>
      <c r="F728" s="7" t="e">
        <f>VLOOKUP(B728,lot!$A$3:$E$13372,5,0)</f>
        <v>#N/A</v>
      </c>
    </row>
    <row r="729" spans="2:6" hidden="1" x14ac:dyDescent="0.25">
      <c r="B729" t="s">
        <v>15453</v>
      </c>
      <c r="C729">
        <v>300</v>
      </c>
      <c r="D729" t="s">
        <v>4283</v>
      </c>
      <c r="E729" t="s">
        <v>13765</v>
      </c>
      <c r="F729" s="7" t="e">
        <f>VLOOKUP(B729,lot!$A$3:$E$13372,5,0)</f>
        <v>#N/A</v>
      </c>
    </row>
    <row r="730" spans="2:6" hidden="1" x14ac:dyDescent="0.25">
      <c r="B730" t="s">
        <v>15454</v>
      </c>
      <c r="C730">
        <v>1500</v>
      </c>
      <c r="D730" t="s">
        <v>4283</v>
      </c>
      <c r="E730" t="s">
        <v>13765</v>
      </c>
      <c r="F730" s="7" t="e">
        <f>VLOOKUP(B730,lot!$A$3:$E$13372,5,0)</f>
        <v>#N/A</v>
      </c>
    </row>
    <row r="731" spans="2:6" hidden="1" x14ac:dyDescent="0.25">
      <c r="B731" t="s">
        <v>15455</v>
      </c>
      <c r="C731">
        <v>300</v>
      </c>
      <c r="D731" t="s">
        <v>4283</v>
      </c>
      <c r="E731" t="s">
        <v>13765</v>
      </c>
      <c r="F731" s="7" t="e">
        <f>VLOOKUP(B731,lot!$A$3:$E$13372,5,0)</f>
        <v>#N/A</v>
      </c>
    </row>
    <row r="732" spans="2:6" hidden="1" x14ac:dyDescent="0.25">
      <c r="B732" t="s">
        <v>15456</v>
      </c>
      <c r="C732">
        <v>140</v>
      </c>
      <c r="D732" t="s">
        <v>4285</v>
      </c>
      <c r="E732" t="s">
        <v>4286</v>
      </c>
      <c r="F732" s="7" t="e">
        <f>VLOOKUP(B732,lot!$A$3:$E$13372,5,0)</f>
        <v>#N/A</v>
      </c>
    </row>
    <row r="733" spans="2:6" hidden="1" x14ac:dyDescent="0.25">
      <c r="B733" t="s">
        <v>15457</v>
      </c>
      <c r="C733">
        <v>500</v>
      </c>
      <c r="D733" t="s">
        <v>4287</v>
      </c>
      <c r="E733" t="s">
        <v>13766</v>
      </c>
      <c r="F733" s="7" t="e">
        <f>VLOOKUP(B733,lot!$A$3:$E$13372,5,0)</f>
        <v>#N/A</v>
      </c>
    </row>
    <row r="734" spans="2:6" hidden="1" x14ac:dyDescent="0.25">
      <c r="B734" t="s">
        <v>15458</v>
      </c>
      <c r="C734">
        <v>472</v>
      </c>
      <c r="D734" t="s">
        <v>4287</v>
      </c>
      <c r="E734" t="s">
        <v>13766</v>
      </c>
      <c r="F734" s="7" t="e">
        <f>VLOOKUP(B734,lot!$A$3:$E$13372,5,0)</f>
        <v>#N/A</v>
      </c>
    </row>
    <row r="735" spans="2:6" hidden="1" x14ac:dyDescent="0.25">
      <c r="B735" t="s">
        <v>15459</v>
      </c>
      <c r="C735">
        <v>500</v>
      </c>
      <c r="D735" t="s">
        <v>4287</v>
      </c>
      <c r="E735" t="s">
        <v>13766</v>
      </c>
      <c r="F735" s="7" t="e">
        <f>VLOOKUP(B735,lot!$A$3:$E$13372,5,0)</f>
        <v>#N/A</v>
      </c>
    </row>
    <row r="736" spans="2:6" hidden="1" x14ac:dyDescent="0.25">
      <c r="B736" t="s">
        <v>15460</v>
      </c>
      <c r="C736">
        <v>300</v>
      </c>
      <c r="D736" t="s">
        <v>4289</v>
      </c>
      <c r="E736" t="s">
        <v>13767</v>
      </c>
      <c r="F736" s="7" t="e">
        <f>VLOOKUP(B736,lot!$A$3:$E$13372,5,0)</f>
        <v>#N/A</v>
      </c>
    </row>
    <row r="737" spans="2:6" hidden="1" x14ac:dyDescent="0.25">
      <c r="B737" t="s">
        <v>15461</v>
      </c>
      <c r="C737">
        <v>204</v>
      </c>
      <c r="D737" t="s">
        <v>4289</v>
      </c>
      <c r="E737" t="s">
        <v>13767</v>
      </c>
      <c r="F737" s="7" t="e">
        <f>VLOOKUP(B737,lot!$A$3:$E$13372,5,0)</f>
        <v>#N/A</v>
      </c>
    </row>
    <row r="738" spans="2:6" hidden="1" x14ac:dyDescent="0.25">
      <c r="B738" t="s">
        <v>15462</v>
      </c>
      <c r="C738">
        <v>300</v>
      </c>
      <c r="D738" t="s">
        <v>4289</v>
      </c>
      <c r="E738" t="s">
        <v>13767</v>
      </c>
      <c r="F738" s="7" t="e">
        <f>VLOOKUP(B738,lot!$A$3:$E$13372,5,0)</f>
        <v>#N/A</v>
      </c>
    </row>
    <row r="739" spans="2:6" hidden="1" x14ac:dyDescent="0.25">
      <c r="B739" t="s">
        <v>15463</v>
      </c>
      <c r="C739">
        <v>100</v>
      </c>
      <c r="D739" t="s">
        <v>4291</v>
      </c>
      <c r="E739" t="s">
        <v>4292</v>
      </c>
      <c r="F739" s="7" t="e">
        <f>VLOOKUP(B739,lot!$A$3:$E$13372,5,0)</f>
        <v>#N/A</v>
      </c>
    </row>
    <row r="740" spans="2:6" hidden="1" x14ac:dyDescent="0.25">
      <c r="B740" t="s">
        <v>15464</v>
      </c>
      <c r="C740">
        <v>5000</v>
      </c>
      <c r="D740" t="s">
        <v>4293</v>
      </c>
      <c r="E740" t="s">
        <v>13768</v>
      </c>
      <c r="F740" s="7" t="e">
        <f>VLOOKUP(B740,lot!$A$3:$E$13372,5,0)</f>
        <v>#N/A</v>
      </c>
    </row>
    <row r="741" spans="2:6" hidden="1" x14ac:dyDescent="0.25">
      <c r="B741" t="s">
        <v>15465</v>
      </c>
      <c r="C741">
        <v>1331</v>
      </c>
      <c r="D741" t="s">
        <v>4293</v>
      </c>
      <c r="E741" t="s">
        <v>13768</v>
      </c>
      <c r="F741" s="7" t="e">
        <f>VLOOKUP(B741,lot!$A$3:$E$13372,5,0)</f>
        <v>#N/A</v>
      </c>
    </row>
    <row r="742" spans="2:6" hidden="1" x14ac:dyDescent="0.25">
      <c r="B742" t="s">
        <v>15466</v>
      </c>
      <c r="C742">
        <v>983</v>
      </c>
      <c r="D742" t="s">
        <v>4295</v>
      </c>
      <c r="E742" t="s">
        <v>13769</v>
      </c>
      <c r="F742" s="7" t="e">
        <f>VLOOKUP(B742,lot!$A$3:$E$13372,5,0)</f>
        <v>#N/A</v>
      </c>
    </row>
    <row r="743" spans="2:6" hidden="1" x14ac:dyDescent="0.25">
      <c r="B743" t="s">
        <v>15467</v>
      </c>
      <c r="C743">
        <v>3000</v>
      </c>
      <c r="D743" t="s">
        <v>4295</v>
      </c>
      <c r="E743" t="s">
        <v>13769</v>
      </c>
      <c r="F743" s="7" t="e">
        <f>VLOOKUP(B743,lot!$A$3:$E$13372,5,0)</f>
        <v>#N/A</v>
      </c>
    </row>
    <row r="744" spans="2:6" hidden="1" x14ac:dyDescent="0.25">
      <c r="B744" t="s">
        <v>15468</v>
      </c>
      <c r="C744">
        <v>35</v>
      </c>
      <c r="D744" t="s">
        <v>4297</v>
      </c>
      <c r="E744" t="s">
        <v>4298</v>
      </c>
      <c r="F744" s="7" t="e">
        <f>VLOOKUP(B744,lot!$A$3:$E$13372,5,0)</f>
        <v>#N/A</v>
      </c>
    </row>
    <row r="745" spans="2:6" hidden="1" x14ac:dyDescent="0.25">
      <c r="B745" t="s">
        <v>15469</v>
      </c>
      <c r="C745">
        <v>350</v>
      </c>
      <c r="D745" t="s">
        <v>4297</v>
      </c>
      <c r="E745" t="s">
        <v>4298</v>
      </c>
      <c r="F745" s="7" t="e">
        <f>VLOOKUP(B745,lot!$A$3:$E$13372,5,0)</f>
        <v>#N/A</v>
      </c>
    </row>
    <row r="746" spans="2:6" hidden="1" x14ac:dyDescent="0.25">
      <c r="B746" t="s">
        <v>15470</v>
      </c>
      <c r="C746">
        <v>980</v>
      </c>
      <c r="D746" t="s">
        <v>4299</v>
      </c>
      <c r="E746" t="s">
        <v>4300</v>
      </c>
      <c r="F746" s="7" t="e">
        <f>VLOOKUP(B746,lot!$A$3:$E$13372,5,0)</f>
        <v>#N/A</v>
      </c>
    </row>
    <row r="747" spans="2:6" hidden="1" x14ac:dyDescent="0.25">
      <c r="B747" t="s">
        <v>15471</v>
      </c>
      <c r="C747">
        <v>90</v>
      </c>
      <c r="D747" t="s">
        <v>4301</v>
      </c>
      <c r="E747" t="s">
        <v>4302</v>
      </c>
      <c r="F747" s="7" t="e">
        <f>VLOOKUP(B747,lot!$A$3:$E$13372,5,0)</f>
        <v>#N/A</v>
      </c>
    </row>
    <row r="748" spans="2:6" x14ac:dyDescent="0.25">
      <c r="B748" t="s">
        <v>15472</v>
      </c>
      <c r="C748">
        <v>100</v>
      </c>
      <c r="D748" t="e">
        <v>#N/A</v>
      </c>
      <c r="E748" t="s">
        <v>4304</v>
      </c>
      <c r="F748" s="7" t="e">
        <f>VLOOKUP(B748,lot!$A$3:$E$13372,5,0)</f>
        <v>#N/A</v>
      </c>
    </row>
    <row r="749" spans="2:6" hidden="1" x14ac:dyDescent="0.25">
      <c r="B749" t="s">
        <v>15473</v>
      </c>
      <c r="C749">
        <v>200</v>
      </c>
      <c r="D749" t="s">
        <v>4305</v>
      </c>
      <c r="E749" t="s">
        <v>4306</v>
      </c>
      <c r="F749" s="7" t="e">
        <f>VLOOKUP(B749,lot!$A$3:$E$13372,5,0)</f>
        <v>#N/A</v>
      </c>
    </row>
    <row r="750" spans="2:6" hidden="1" x14ac:dyDescent="0.25">
      <c r="B750" t="s">
        <v>15474</v>
      </c>
      <c r="C750">
        <v>100</v>
      </c>
      <c r="D750" t="s">
        <v>4307</v>
      </c>
      <c r="E750" t="s">
        <v>4308</v>
      </c>
      <c r="F750" s="7" t="e">
        <f>VLOOKUP(B750,lot!$A$3:$E$13372,5,0)</f>
        <v>#N/A</v>
      </c>
    </row>
    <row r="751" spans="2:6" hidden="1" x14ac:dyDescent="0.25">
      <c r="B751" t="s">
        <v>15475</v>
      </c>
      <c r="C751">
        <v>650</v>
      </c>
      <c r="D751" t="s">
        <v>4309</v>
      </c>
      <c r="E751" t="s">
        <v>4310</v>
      </c>
      <c r="F751" s="7" t="e">
        <f>VLOOKUP(B751,lot!$A$3:$E$13372,5,0)</f>
        <v>#N/A</v>
      </c>
    </row>
    <row r="752" spans="2:6" hidden="1" x14ac:dyDescent="0.25">
      <c r="B752" t="s">
        <v>15477</v>
      </c>
      <c r="C752">
        <v>180</v>
      </c>
      <c r="D752" t="s">
        <v>4311</v>
      </c>
      <c r="E752" t="s">
        <v>4312</v>
      </c>
      <c r="F752" s="7" t="e">
        <f>VLOOKUP(B752,lot!$A$3:$E$13372,5,0)</f>
        <v>#N/A</v>
      </c>
    </row>
    <row r="753" spans="2:6" hidden="1" x14ac:dyDescent="0.25">
      <c r="B753" t="s">
        <v>15479</v>
      </c>
      <c r="C753">
        <v>60</v>
      </c>
      <c r="D753" t="s">
        <v>4315</v>
      </c>
      <c r="E753" t="s">
        <v>4316</v>
      </c>
      <c r="F753" s="7" t="e">
        <f>VLOOKUP(B753,lot!$A$3:$E$13372,5,0)</f>
        <v>#N/A</v>
      </c>
    </row>
    <row r="754" spans="2:6" hidden="1" x14ac:dyDescent="0.25">
      <c r="B754" t="s">
        <v>15484</v>
      </c>
      <c r="C754">
        <v>26</v>
      </c>
      <c r="D754" t="s">
        <v>4328</v>
      </c>
      <c r="E754" t="s">
        <v>4329</v>
      </c>
      <c r="F754" s="7" t="e">
        <f>VLOOKUP(B754,lot!$A$3:$E$13372,5,0)</f>
        <v>#N/A</v>
      </c>
    </row>
    <row r="755" spans="2:6" hidden="1" x14ac:dyDescent="0.25">
      <c r="B755" t="s">
        <v>15485</v>
      </c>
      <c r="C755">
        <v>1350</v>
      </c>
      <c r="D755" t="s">
        <v>4328</v>
      </c>
      <c r="E755" t="s">
        <v>4329</v>
      </c>
      <c r="F755" s="7" t="e">
        <f>VLOOKUP(B755,lot!$A$3:$E$13372,5,0)</f>
        <v>#N/A</v>
      </c>
    </row>
    <row r="756" spans="2:6" hidden="1" x14ac:dyDescent="0.25">
      <c r="B756" t="s">
        <v>15488</v>
      </c>
      <c r="C756">
        <v>210</v>
      </c>
      <c r="D756" t="s">
        <v>4335</v>
      </c>
      <c r="E756" t="s">
        <v>4336</v>
      </c>
      <c r="F756" s="7" t="e">
        <f>VLOOKUP(B756,lot!$A$3:$E$13372,5,0)</f>
        <v>#N/A</v>
      </c>
    </row>
    <row r="757" spans="2:6" hidden="1" x14ac:dyDescent="0.25">
      <c r="B757" t="s">
        <v>15491</v>
      </c>
      <c r="C757">
        <v>569</v>
      </c>
      <c r="D757" t="s">
        <v>4337</v>
      </c>
      <c r="E757" t="s">
        <v>4338</v>
      </c>
      <c r="F757" s="7" t="e">
        <f>VLOOKUP(B757,lot!$A$3:$E$13372,5,0)</f>
        <v>#N/A</v>
      </c>
    </row>
    <row r="758" spans="2:6" hidden="1" x14ac:dyDescent="0.25">
      <c r="B758" t="s">
        <v>15496</v>
      </c>
      <c r="C758">
        <v>191</v>
      </c>
      <c r="D758" t="s">
        <v>4347</v>
      </c>
      <c r="E758" t="s">
        <v>4348</v>
      </c>
      <c r="F758" s="7" t="e">
        <f>VLOOKUP(B758,lot!$A$3:$E$13372,5,0)</f>
        <v>#N/A</v>
      </c>
    </row>
    <row r="759" spans="2:6" hidden="1" x14ac:dyDescent="0.25">
      <c r="B759" t="s">
        <v>15497</v>
      </c>
      <c r="C759">
        <v>324</v>
      </c>
      <c r="D759" t="s">
        <v>4353</v>
      </c>
      <c r="E759" t="s">
        <v>13770</v>
      </c>
      <c r="F759" s="7" t="e">
        <f>VLOOKUP(B759,lot!$A$3:$E$13372,5,0)</f>
        <v>#N/A</v>
      </c>
    </row>
    <row r="760" spans="2:6" hidden="1" x14ac:dyDescent="0.25">
      <c r="B760" t="s">
        <v>15498</v>
      </c>
      <c r="C760">
        <v>3</v>
      </c>
      <c r="D760" t="s">
        <v>4353</v>
      </c>
      <c r="E760" t="s">
        <v>13770</v>
      </c>
      <c r="F760" s="7" t="e">
        <f>VLOOKUP(B760,lot!$A$3:$E$13372,5,0)</f>
        <v>#N/A</v>
      </c>
    </row>
    <row r="761" spans="2:6" hidden="1" x14ac:dyDescent="0.25">
      <c r="B761" t="s">
        <v>15499</v>
      </c>
      <c r="C761">
        <v>350</v>
      </c>
      <c r="D761" t="s">
        <v>4357</v>
      </c>
      <c r="E761" t="s">
        <v>13771</v>
      </c>
      <c r="F761" s="7" t="e">
        <f>VLOOKUP(B761,lot!$A$3:$E$13372,5,0)</f>
        <v>#N/A</v>
      </c>
    </row>
    <row r="762" spans="2:6" hidden="1" x14ac:dyDescent="0.25">
      <c r="B762" t="s">
        <v>15505</v>
      </c>
      <c r="C762">
        <v>1728</v>
      </c>
      <c r="D762" t="s">
        <v>4360</v>
      </c>
      <c r="E762" t="s">
        <v>4361</v>
      </c>
      <c r="F762" s="7" t="e">
        <f>VLOOKUP(B762,lot!$A$3:$E$13372,5,0)</f>
        <v>#N/A</v>
      </c>
    </row>
    <row r="763" spans="2:6" hidden="1" x14ac:dyDescent="0.25">
      <c r="B763" t="s">
        <v>15510</v>
      </c>
      <c r="C763">
        <v>2</v>
      </c>
      <c r="D763" t="s">
        <v>4396</v>
      </c>
      <c r="E763" t="s">
        <v>4397</v>
      </c>
      <c r="F763" s="7" t="e">
        <f>VLOOKUP(B763,lot!$A$3:$E$13372,5,0)</f>
        <v>#N/A</v>
      </c>
    </row>
    <row r="764" spans="2:6" hidden="1" x14ac:dyDescent="0.25">
      <c r="B764" t="s">
        <v>15515</v>
      </c>
      <c r="C764">
        <v>816</v>
      </c>
      <c r="D764" t="s">
        <v>4396</v>
      </c>
      <c r="E764" t="s">
        <v>4397</v>
      </c>
      <c r="F764" s="7" t="e">
        <f>VLOOKUP(B764,lot!$A$3:$E$13372,5,0)</f>
        <v>#N/A</v>
      </c>
    </row>
    <row r="765" spans="2:6" hidden="1" x14ac:dyDescent="0.25">
      <c r="B765" t="s">
        <v>15522</v>
      </c>
      <c r="C765">
        <v>4032</v>
      </c>
      <c r="D765" t="s">
        <v>4439</v>
      </c>
      <c r="E765" t="s">
        <v>4440</v>
      </c>
      <c r="F765" s="7" t="e">
        <f>VLOOKUP(B765,lot!$A$3:$E$13372,5,0)</f>
        <v>#N/A</v>
      </c>
    </row>
    <row r="766" spans="2:6" hidden="1" x14ac:dyDescent="0.25">
      <c r="B766" t="s">
        <v>15532</v>
      </c>
      <c r="C766">
        <v>384</v>
      </c>
      <c r="D766" t="s">
        <v>4470</v>
      </c>
      <c r="E766" t="s">
        <v>4471</v>
      </c>
      <c r="F766" s="7" t="e">
        <f>VLOOKUP(B766,lot!$A$3:$E$13372,5,0)</f>
        <v>#N/A</v>
      </c>
    </row>
    <row r="767" spans="2:6" hidden="1" x14ac:dyDescent="0.25">
      <c r="B767" t="s">
        <v>15536</v>
      </c>
      <c r="C767">
        <v>18</v>
      </c>
      <c r="D767" t="s">
        <v>4502</v>
      </c>
      <c r="E767" t="s">
        <v>4503</v>
      </c>
      <c r="F767" s="7" t="e">
        <f>VLOOKUP(B767,lot!$A$3:$E$13372,5,0)</f>
        <v>#N/A</v>
      </c>
    </row>
    <row r="768" spans="2:6" hidden="1" x14ac:dyDescent="0.25">
      <c r="B768" t="s">
        <v>15539</v>
      </c>
      <c r="C768">
        <v>2970</v>
      </c>
      <c r="D768" t="s">
        <v>18202</v>
      </c>
      <c r="E768" t="s">
        <v>13498</v>
      </c>
      <c r="F768" s="7" t="e">
        <f>VLOOKUP(B768,lot!$A$3:$E$13372,5,0)</f>
        <v>#N/A</v>
      </c>
    </row>
    <row r="769" spans="2:6" hidden="1" x14ac:dyDescent="0.25">
      <c r="B769" t="s">
        <v>15540</v>
      </c>
      <c r="C769">
        <v>13500</v>
      </c>
      <c r="D769" t="s">
        <v>4513</v>
      </c>
      <c r="E769" t="s">
        <v>13773</v>
      </c>
      <c r="F769" s="7" t="e">
        <f>VLOOKUP(B769,lot!$A$3:$E$13372,5,0)</f>
        <v>#N/A</v>
      </c>
    </row>
    <row r="770" spans="2:6" hidden="1" x14ac:dyDescent="0.25">
      <c r="B770" t="s">
        <v>15545</v>
      </c>
      <c r="C770">
        <v>5</v>
      </c>
      <c r="D770" t="s">
        <v>4522</v>
      </c>
      <c r="E770" t="s">
        <v>13774</v>
      </c>
      <c r="F770" s="7" t="e">
        <f>VLOOKUP(B770,lot!$A$3:$E$13372,5,0)</f>
        <v>#N/A</v>
      </c>
    </row>
    <row r="771" spans="2:6" hidden="1" x14ac:dyDescent="0.25">
      <c r="B771" t="s">
        <v>15546</v>
      </c>
      <c r="C771">
        <v>260</v>
      </c>
      <c r="D771" t="s">
        <v>4522</v>
      </c>
      <c r="E771" t="s">
        <v>13774</v>
      </c>
      <c r="F771" s="7" t="e">
        <f>VLOOKUP(B771,lot!$A$3:$E$13372,5,0)</f>
        <v>#N/A</v>
      </c>
    </row>
    <row r="772" spans="2:6" hidden="1" x14ac:dyDescent="0.25">
      <c r="B772" t="s">
        <v>15549</v>
      </c>
      <c r="C772">
        <v>3</v>
      </c>
      <c r="D772" t="s">
        <v>4541</v>
      </c>
      <c r="E772" t="s">
        <v>4542</v>
      </c>
      <c r="F772" s="7" t="e">
        <f>VLOOKUP(B772,lot!$A$3:$E$13372,5,0)</f>
        <v>#N/A</v>
      </c>
    </row>
    <row r="773" spans="2:6" hidden="1" x14ac:dyDescent="0.25">
      <c r="B773" t="s">
        <v>15550</v>
      </c>
      <c r="C773">
        <v>220</v>
      </c>
      <c r="D773" t="s">
        <v>4541</v>
      </c>
      <c r="E773" t="s">
        <v>4542</v>
      </c>
      <c r="F773" s="7" t="e">
        <f>VLOOKUP(B773,lot!$A$3:$E$13372,5,0)</f>
        <v>#N/A</v>
      </c>
    </row>
    <row r="774" spans="2:6" hidden="1" x14ac:dyDescent="0.25">
      <c r="B774" t="s">
        <v>15557</v>
      </c>
      <c r="C774">
        <v>4920</v>
      </c>
      <c r="D774" t="s">
        <v>18203</v>
      </c>
      <c r="E774" t="s">
        <v>4555</v>
      </c>
      <c r="F774" s="7" t="e">
        <f>VLOOKUP(B774,lot!$A$3:$E$13372,5,0)</f>
        <v>#N/A</v>
      </c>
    </row>
    <row r="775" spans="2:6" hidden="1" x14ac:dyDescent="0.25">
      <c r="B775" t="s">
        <v>15558</v>
      </c>
      <c r="C775">
        <v>2300</v>
      </c>
      <c r="D775" t="s">
        <v>18203</v>
      </c>
      <c r="E775" t="s">
        <v>4555</v>
      </c>
      <c r="F775" s="7" t="e">
        <f>VLOOKUP(B775,lot!$A$3:$E$13372,5,0)</f>
        <v>#N/A</v>
      </c>
    </row>
    <row r="776" spans="2:6" hidden="1" x14ac:dyDescent="0.25">
      <c r="B776" t="s">
        <v>15561</v>
      </c>
      <c r="C776">
        <v>10</v>
      </c>
      <c r="D776" t="s">
        <v>4567</v>
      </c>
      <c r="E776" t="s">
        <v>13776</v>
      </c>
      <c r="F776" s="7" t="e">
        <f>VLOOKUP(B776,lot!$A$3:$E$13372,5,0)</f>
        <v>#N/A</v>
      </c>
    </row>
    <row r="777" spans="2:6" hidden="1" x14ac:dyDescent="0.25">
      <c r="B777" t="s">
        <v>15562</v>
      </c>
      <c r="C777">
        <v>440</v>
      </c>
      <c r="D777" t="s">
        <v>4567</v>
      </c>
      <c r="E777" t="s">
        <v>13776</v>
      </c>
      <c r="F777" s="7" t="e">
        <f>VLOOKUP(B777,lot!$A$3:$E$13372,5,0)</f>
        <v>#N/A</v>
      </c>
    </row>
    <row r="778" spans="2:6" hidden="1" x14ac:dyDescent="0.25">
      <c r="B778" t="s">
        <v>15563</v>
      </c>
      <c r="C778">
        <v>500</v>
      </c>
      <c r="D778" t="s">
        <v>4567</v>
      </c>
      <c r="E778" t="s">
        <v>13776</v>
      </c>
      <c r="F778" s="7" t="e">
        <f>VLOOKUP(B778,lot!$A$3:$E$13372,5,0)</f>
        <v>#N/A</v>
      </c>
    </row>
    <row r="779" spans="2:6" hidden="1" x14ac:dyDescent="0.25">
      <c r="B779" t="s">
        <v>15564</v>
      </c>
      <c r="C779">
        <v>3000</v>
      </c>
      <c r="D779" t="s">
        <v>4567</v>
      </c>
      <c r="E779" t="s">
        <v>13776</v>
      </c>
      <c r="F779" s="7" t="e">
        <f>VLOOKUP(B779,lot!$A$3:$E$13372,5,0)</f>
        <v>#N/A</v>
      </c>
    </row>
    <row r="780" spans="2:6" hidden="1" x14ac:dyDescent="0.25">
      <c r="B780" t="s">
        <v>15572</v>
      </c>
      <c r="C780">
        <v>305</v>
      </c>
      <c r="D780" t="s">
        <v>4574</v>
      </c>
      <c r="E780" t="s">
        <v>454</v>
      </c>
      <c r="F780" s="7" t="e">
        <f>VLOOKUP(B780,lot!$A$3:$E$13372,5,0)</f>
        <v>#N/A</v>
      </c>
    </row>
    <row r="781" spans="2:6" hidden="1" x14ac:dyDescent="0.25">
      <c r="B781" t="s">
        <v>15573</v>
      </c>
      <c r="C781">
        <v>451400</v>
      </c>
      <c r="D781" t="s">
        <v>4574</v>
      </c>
      <c r="E781" t="s">
        <v>454</v>
      </c>
      <c r="F781" s="7" t="e">
        <f>VLOOKUP(B781,lot!$A$3:$E$13372,5,0)</f>
        <v>#N/A</v>
      </c>
    </row>
    <row r="782" spans="2:6" hidden="1" x14ac:dyDescent="0.25">
      <c r="B782" t="s">
        <v>15577</v>
      </c>
      <c r="C782">
        <v>54190</v>
      </c>
      <c r="D782" t="s">
        <v>4576</v>
      </c>
      <c r="E782" t="s">
        <v>4577</v>
      </c>
      <c r="F782" s="7" t="e">
        <f>VLOOKUP(B782,lot!$A$3:$E$13372,5,0)</f>
        <v>#N/A</v>
      </c>
    </row>
    <row r="783" spans="2:6" hidden="1" x14ac:dyDescent="0.25">
      <c r="B783" t="s">
        <v>15588</v>
      </c>
      <c r="C783">
        <v>205</v>
      </c>
      <c r="D783" t="s">
        <v>4588</v>
      </c>
      <c r="E783" t="s">
        <v>4589</v>
      </c>
      <c r="F783" s="7" t="e">
        <f>VLOOKUP(B783,lot!$A$3:$E$13372,5,0)</f>
        <v>#N/A</v>
      </c>
    </row>
    <row r="784" spans="2:6" hidden="1" x14ac:dyDescent="0.25">
      <c r="B784" t="s">
        <v>15589</v>
      </c>
      <c r="C784">
        <v>351</v>
      </c>
      <c r="D784" t="s">
        <v>4590</v>
      </c>
      <c r="E784" t="s">
        <v>13780</v>
      </c>
      <c r="F784" s="7" t="e">
        <f>VLOOKUP(B784,lot!$A$3:$E$13372,5,0)</f>
        <v>#N/A</v>
      </c>
    </row>
    <row r="785" spans="2:6" hidden="1" x14ac:dyDescent="0.25">
      <c r="B785" t="s">
        <v>15590</v>
      </c>
      <c r="C785">
        <v>904</v>
      </c>
      <c r="D785" t="s">
        <v>4590</v>
      </c>
      <c r="E785" t="s">
        <v>13780</v>
      </c>
      <c r="F785" s="7" t="e">
        <f>VLOOKUP(B785,lot!$A$3:$E$13372,5,0)</f>
        <v>#N/A</v>
      </c>
    </row>
    <row r="786" spans="2:6" hidden="1" x14ac:dyDescent="0.25">
      <c r="B786" t="s">
        <v>15593</v>
      </c>
      <c r="C786">
        <v>320</v>
      </c>
      <c r="D786" t="s">
        <v>4592</v>
      </c>
      <c r="E786" t="s">
        <v>1481</v>
      </c>
      <c r="F786" s="7" t="e">
        <f>VLOOKUP(B786,lot!$A$3:$E$13372,5,0)</f>
        <v>#N/A</v>
      </c>
    </row>
    <row r="787" spans="2:6" hidden="1" x14ac:dyDescent="0.25">
      <c r="B787" t="s">
        <v>15594</v>
      </c>
      <c r="C787">
        <v>16560</v>
      </c>
      <c r="D787" t="s">
        <v>4592</v>
      </c>
      <c r="E787" t="s">
        <v>1481</v>
      </c>
      <c r="F787" s="7" t="e">
        <f>VLOOKUP(B787,lot!$A$3:$E$13372,5,0)</f>
        <v>#N/A</v>
      </c>
    </row>
    <row r="788" spans="2:6" hidden="1" x14ac:dyDescent="0.25">
      <c r="B788" t="s">
        <v>15595</v>
      </c>
      <c r="C788">
        <v>3</v>
      </c>
      <c r="D788" t="s">
        <v>4593</v>
      </c>
      <c r="E788" t="s">
        <v>1484</v>
      </c>
      <c r="F788" s="7" t="e">
        <f>VLOOKUP(B788,lot!$A$3:$E$13372,5,0)</f>
        <v>#N/A</v>
      </c>
    </row>
    <row r="789" spans="2:6" hidden="1" x14ac:dyDescent="0.25">
      <c r="B789" t="s">
        <v>15599</v>
      </c>
      <c r="C789">
        <v>7150</v>
      </c>
      <c r="D789" t="s">
        <v>4596</v>
      </c>
      <c r="E789" t="s">
        <v>4597</v>
      </c>
      <c r="F789" s="7" t="e">
        <f>VLOOKUP(B789,lot!$A$3:$E$13372,5,0)</f>
        <v>#N/A</v>
      </c>
    </row>
    <row r="790" spans="2:6" hidden="1" x14ac:dyDescent="0.25">
      <c r="B790" t="s">
        <v>15601</v>
      </c>
      <c r="C790">
        <v>5350</v>
      </c>
      <c r="D790" t="s">
        <v>4596</v>
      </c>
      <c r="E790" t="s">
        <v>4597</v>
      </c>
      <c r="F790" s="7" t="e">
        <f>VLOOKUP(B790,lot!$A$3:$E$13372,5,0)</f>
        <v>#N/A</v>
      </c>
    </row>
    <row r="791" spans="2:6" hidden="1" x14ac:dyDescent="0.25">
      <c r="B791" t="s">
        <v>15604</v>
      </c>
      <c r="C791">
        <v>1395</v>
      </c>
      <c r="D791" t="s">
        <v>4600</v>
      </c>
      <c r="E791" t="s">
        <v>4601</v>
      </c>
      <c r="F791" s="7" t="e">
        <f>VLOOKUP(B791,lot!$A$3:$E$13372,5,0)</f>
        <v>#N/A</v>
      </c>
    </row>
    <row r="792" spans="2:6" hidden="1" x14ac:dyDescent="0.25">
      <c r="B792" t="s">
        <v>15608</v>
      </c>
      <c r="C792">
        <v>205</v>
      </c>
      <c r="D792" t="s">
        <v>4605</v>
      </c>
      <c r="E792" t="s">
        <v>13782</v>
      </c>
      <c r="F792" s="7" t="e">
        <f>VLOOKUP(B792,lot!$A$3:$E$13372,5,0)</f>
        <v>#N/A</v>
      </c>
    </row>
    <row r="793" spans="2:6" hidden="1" x14ac:dyDescent="0.25">
      <c r="B793" t="s">
        <v>15611</v>
      </c>
      <c r="C793">
        <v>250</v>
      </c>
      <c r="D793" t="s">
        <v>4608</v>
      </c>
      <c r="E793" t="s">
        <v>13783</v>
      </c>
      <c r="F793" s="7" t="e">
        <f>VLOOKUP(B793,lot!$A$3:$E$13372,5,0)</f>
        <v>#N/A</v>
      </c>
    </row>
    <row r="794" spans="2:6" hidden="1" x14ac:dyDescent="0.25">
      <c r="B794" t="s">
        <v>15612</v>
      </c>
      <c r="C794">
        <v>20</v>
      </c>
      <c r="D794" t="s">
        <v>4608</v>
      </c>
      <c r="E794" t="s">
        <v>13783</v>
      </c>
      <c r="F794" s="7" t="e">
        <f>VLOOKUP(B794,lot!$A$3:$E$13372,5,0)</f>
        <v>#N/A</v>
      </c>
    </row>
    <row r="795" spans="2:6" hidden="1" x14ac:dyDescent="0.25">
      <c r="B795" t="s">
        <v>15613</v>
      </c>
      <c r="C795">
        <v>337</v>
      </c>
      <c r="D795" t="s">
        <v>18204</v>
      </c>
      <c r="E795" t="s">
        <v>13785</v>
      </c>
      <c r="F795" s="7" t="e">
        <f>VLOOKUP(B795,lot!$A$3:$E$13372,5,0)</f>
        <v>#N/A</v>
      </c>
    </row>
    <row r="796" spans="2:6" hidden="1" x14ac:dyDescent="0.25">
      <c r="B796" t="s">
        <v>15615</v>
      </c>
      <c r="C796">
        <v>153</v>
      </c>
      <c r="D796" t="s">
        <v>4616</v>
      </c>
      <c r="E796" t="s">
        <v>13786</v>
      </c>
      <c r="F796" s="7" t="e">
        <f>VLOOKUP(B796,lot!$A$3:$E$13372,5,0)</f>
        <v>#N/A</v>
      </c>
    </row>
    <row r="797" spans="2:6" hidden="1" x14ac:dyDescent="0.25">
      <c r="B797" t="s">
        <v>15617</v>
      </c>
      <c r="C797">
        <v>183</v>
      </c>
      <c r="D797" t="s">
        <v>4625</v>
      </c>
      <c r="E797" t="s">
        <v>4626</v>
      </c>
      <c r="F797" s="7" t="e">
        <f>VLOOKUP(B797,lot!$A$3:$E$13372,5,0)</f>
        <v>#N/A</v>
      </c>
    </row>
    <row r="798" spans="2:6" hidden="1" x14ac:dyDescent="0.25">
      <c r="B798" t="s">
        <v>15618</v>
      </c>
      <c r="C798">
        <v>81</v>
      </c>
      <c r="D798" t="s">
        <v>4628</v>
      </c>
      <c r="E798" t="s">
        <v>13788</v>
      </c>
      <c r="F798" s="7" t="e">
        <f>VLOOKUP(B798,lot!$A$3:$E$13372,5,0)</f>
        <v>#N/A</v>
      </c>
    </row>
    <row r="799" spans="2:6" hidden="1" x14ac:dyDescent="0.25">
      <c r="B799" t="s">
        <v>15619</v>
      </c>
      <c r="C799">
        <v>118681</v>
      </c>
      <c r="D799" t="s">
        <v>18205</v>
      </c>
      <c r="E799" t="s">
        <v>4635</v>
      </c>
      <c r="F799" s="7" t="e">
        <f>VLOOKUP(B799,lot!$A$3:$E$13372,5,0)</f>
        <v>#N/A</v>
      </c>
    </row>
    <row r="800" spans="2:6" hidden="1" x14ac:dyDescent="0.25">
      <c r="B800" t="s">
        <v>15620</v>
      </c>
      <c r="C800">
        <v>950</v>
      </c>
      <c r="D800" t="s">
        <v>4636</v>
      </c>
      <c r="E800" t="s">
        <v>13789</v>
      </c>
      <c r="F800" s="7" t="e">
        <f>VLOOKUP(B800,lot!$A$3:$E$13372,5,0)</f>
        <v>#N/A</v>
      </c>
    </row>
    <row r="801" spans="2:6" hidden="1" x14ac:dyDescent="0.25">
      <c r="B801" t="s">
        <v>15621</v>
      </c>
      <c r="C801">
        <v>520</v>
      </c>
      <c r="D801" t="s">
        <v>4639</v>
      </c>
      <c r="E801" t="s">
        <v>13790</v>
      </c>
      <c r="F801" s="7" t="e">
        <f>VLOOKUP(B801,lot!$A$3:$E$13372,5,0)</f>
        <v>#N/A</v>
      </c>
    </row>
    <row r="802" spans="2:6" hidden="1" x14ac:dyDescent="0.25">
      <c r="B802" t="s">
        <v>15622</v>
      </c>
      <c r="C802">
        <v>680</v>
      </c>
      <c r="D802" t="s">
        <v>4639</v>
      </c>
      <c r="E802" t="s">
        <v>13790</v>
      </c>
      <c r="F802" s="7" t="e">
        <f>VLOOKUP(B802,lot!$A$3:$E$13372,5,0)</f>
        <v>#N/A</v>
      </c>
    </row>
    <row r="803" spans="2:6" hidden="1" x14ac:dyDescent="0.25">
      <c r="B803" t="s">
        <v>15623</v>
      </c>
      <c r="C803">
        <v>7853</v>
      </c>
      <c r="D803" t="s">
        <v>18206</v>
      </c>
      <c r="E803" t="s">
        <v>4645</v>
      </c>
      <c r="F803" s="7" t="e">
        <f>VLOOKUP(B803,lot!$A$3:$E$13372,5,0)</f>
        <v>#N/A</v>
      </c>
    </row>
    <row r="804" spans="2:6" hidden="1" x14ac:dyDescent="0.25">
      <c r="B804" t="s">
        <v>15624</v>
      </c>
      <c r="C804">
        <v>7900</v>
      </c>
      <c r="D804" t="s">
        <v>18206</v>
      </c>
      <c r="E804" t="s">
        <v>4645</v>
      </c>
      <c r="F804" s="7" t="e">
        <f>VLOOKUP(B804,lot!$A$3:$E$13372,5,0)</f>
        <v>#N/A</v>
      </c>
    </row>
    <row r="805" spans="2:6" hidden="1" x14ac:dyDescent="0.25">
      <c r="B805" t="s">
        <v>15627</v>
      </c>
      <c r="C805">
        <v>4</v>
      </c>
      <c r="D805" t="s">
        <v>18207</v>
      </c>
      <c r="E805" t="s">
        <v>13791</v>
      </c>
      <c r="F805" s="7" t="e">
        <f>VLOOKUP(B805,lot!$A$3:$E$13372,5,0)</f>
        <v>#N/A</v>
      </c>
    </row>
    <row r="806" spans="2:6" hidden="1" x14ac:dyDescent="0.25">
      <c r="B806" t="s">
        <v>15628</v>
      </c>
      <c r="C806">
        <v>1104</v>
      </c>
      <c r="D806" t="s">
        <v>18207</v>
      </c>
      <c r="E806" t="s">
        <v>13791</v>
      </c>
      <c r="F806" s="7" t="e">
        <f>VLOOKUP(B806,lot!$A$3:$E$13372,5,0)</f>
        <v>#N/A</v>
      </c>
    </row>
    <row r="807" spans="2:6" hidden="1" x14ac:dyDescent="0.25">
      <c r="B807" t="s">
        <v>15629</v>
      </c>
      <c r="C807">
        <v>19</v>
      </c>
      <c r="D807" t="s">
        <v>4651</v>
      </c>
      <c r="E807" t="s">
        <v>13792</v>
      </c>
      <c r="F807" s="7" t="e">
        <f>VLOOKUP(B807,lot!$A$3:$E$13372,5,0)</f>
        <v>#N/A</v>
      </c>
    </row>
    <row r="808" spans="2:6" hidden="1" x14ac:dyDescent="0.25">
      <c r="B808" t="s">
        <v>15631</v>
      </c>
      <c r="C808">
        <v>45</v>
      </c>
      <c r="D808" t="s">
        <v>4651</v>
      </c>
      <c r="E808" t="s">
        <v>13792</v>
      </c>
      <c r="F808" s="7" t="e">
        <f>VLOOKUP(B808,lot!$A$3:$E$13372,5,0)</f>
        <v>#N/A</v>
      </c>
    </row>
    <row r="809" spans="2:6" hidden="1" x14ac:dyDescent="0.25">
      <c r="B809" t="s">
        <v>15632</v>
      </c>
      <c r="C809">
        <v>5040</v>
      </c>
      <c r="D809" t="s">
        <v>4651</v>
      </c>
      <c r="E809" t="s">
        <v>13792</v>
      </c>
      <c r="F809" s="7" t="e">
        <f>VLOOKUP(B809,lot!$A$3:$E$13372,5,0)</f>
        <v>#N/A</v>
      </c>
    </row>
    <row r="810" spans="2:6" hidden="1" x14ac:dyDescent="0.25">
      <c r="B810" t="s">
        <v>15635</v>
      </c>
      <c r="C810">
        <v>2000</v>
      </c>
      <c r="D810" t="s">
        <v>4653</v>
      </c>
      <c r="E810" t="s">
        <v>13793</v>
      </c>
      <c r="F810" s="7" t="e">
        <f>VLOOKUP(B810,lot!$A$3:$E$13372,5,0)</f>
        <v>#N/A</v>
      </c>
    </row>
    <row r="811" spans="2:6" hidden="1" x14ac:dyDescent="0.25">
      <c r="B811" t="s">
        <v>15638</v>
      </c>
      <c r="C811">
        <v>18</v>
      </c>
      <c r="D811" t="s">
        <v>4653</v>
      </c>
      <c r="E811" t="s">
        <v>13793</v>
      </c>
      <c r="F811" s="7" t="e">
        <f>VLOOKUP(B811,lot!$A$3:$E$13372,5,0)</f>
        <v>#N/A</v>
      </c>
    </row>
    <row r="812" spans="2:6" hidden="1" x14ac:dyDescent="0.25">
      <c r="B812" t="s">
        <v>15640</v>
      </c>
      <c r="C812">
        <v>120</v>
      </c>
      <c r="D812" t="s">
        <v>4655</v>
      </c>
      <c r="E812" t="s">
        <v>4656</v>
      </c>
      <c r="F812" s="7" t="e">
        <f>VLOOKUP(B812,lot!$A$3:$E$13372,5,0)</f>
        <v>#N/A</v>
      </c>
    </row>
    <row r="813" spans="2:6" hidden="1" x14ac:dyDescent="0.25">
      <c r="B813" t="s">
        <v>15641</v>
      </c>
      <c r="C813">
        <v>1000</v>
      </c>
      <c r="D813" t="s">
        <v>4660</v>
      </c>
      <c r="E813" t="s">
        <v>13500</v>
      </c>
      <c r="F813" s="7" t="e">
        <f>VLOOKUP(B813,lot!$A$3:$E$13372,5,0)</f>
        <v>#N/A</v>
      </c>
    </row>
    <row r="814" spans="2:6" hidden="1" x14ac:dyDescent="0.25">
      <c r="B814" t="s">
        <v>15642</v>
      </c>
      <c r="C814">
        <v>116</v>
      </c>
      <c r="D814" t="s">
        <v>18208</v>
      </c>
      <c r="E814" t="s">
        <v>13794</v>
      </c>
      <c r="F814" s="7" t="e">
        <f>VLOOKUP(B814,lot!$A$3:$E$13372,5,0)</f>
        <v>#N/A</v>
      </c>
    </row>
    <row r="815" spans="2:6" hidden="1" x14ac:dyDescent="0.25">
      <c r="B815" t="s">
        <v>15643</v>
      </c>
      <c r="C815">
        <v>1852</v>
      </c>
      <c r="D815" t="s">
        <v>18208</v>
      </c>
      <c r="E815" t="s">
        <v>13794</v>
      </c>
      <c r="F815" s="7" t="e">
        <f>VLOOKUP(B815,lot!$A$3:$E$13372,5,0)</f>
        <v>#N/A</v>
      </c>
    </row>
    <row r="816" spans="2:6" hidden="1" x14ac:dyDescent="0.25">
      <c r="B816" t="s">
        <v>15644</v>
      </c>
      <c r="C816">
        <v>148</v>
      </c>
      <c r="D816" t="s">
        <v>4665</v>
      </c>
      <c r="E816" t="s">
        <v>13795</v>
      </c>
      <c r="F816" s="7" t="e">
        <f>VLOOKUP(B816,lot!$A$3:$E$13372,5,0)</f>
        <v>#N/A</v>
      </c>
    </row>
    <row r="817" spans="2:6" hidden="1" x14ac:dyDescent="0.25">
      <c r="B817" t="s">
        <v>15645</v>
      </c>
      <c r="C817">
        <v>625</v>
      </c>
      <c r="D817" t="s">
        <v>4665</v>
      </c>
      <c r="E817" t="s">
        <v>13795</v>
      </c>
      <c r="F817" s="7" t="e">
        <f>VLOOKUP(B817,lot!$A$3:$E$13372,5,0)</f>
        <v>#N/A</v>
      </c>
    </row>
    <row r="818" spans="2:6" hidden="1" x14ac:dyDescent="0.25">
      <c r="B818" t="s">
        <v>15646</v>
      </c>
      <c r="C818">
        <v>48</v>
      </c>
      <c r="D818" t="s">
        <v>4667</v>
      </c>
      <c r="E818" t="s">
        <v>13796</v>
      </c>
      <c r="F818" s="7" t="e">
        <f>VLOOKUP(B818,lot!$A$3:$E$13372,5,0)</f>
        <v>#N/A</v>
      </c>
    </row>
    <row r="819" spans="2:6" hidden="1" x14ac:dyDescent="0.25">
      <c r="B819" t="s">
        <v>15647</v>
      </c>
      <c r="C819">
        <v>8</v>
      </c>
      <c r="D819" t="s">
        <v>4669</v>
      </c>
      <c r="E819" t="s">
        <v>13797</v>
      </c>
      <c r="F819" s="7" t="e">
        <f>VLOOKUP(B819,lot!$A$3:$E$13372,5,0)</f>
        <v>#N/A</v>
      </c>
    </row>
    <row r="820" spans="2:6" hidden="1" x14ac:dyDescent="0.25">
      <c r="B820" t="s">
        <v>15650</v>
      </c>
      <c r="C820">
        <v>4054</v>
      </c>
      <c r="D820" t="s">
        <v>491</v>
      </c>
      <c r="E820" t="s">
        <v>13503</v>
      </c>
      <c r="F820" s="7" t="e">
        <f>VLOOKUP(B820,lot!$A$3:$E$13372,5,0)</f>
        <v>#N/A</v>
      </c>
    </row>
    <row r="821" spans="2:6" hidden="1" x14ac:dyDescent="0.25">
      <c r="B821" t="s">
        <v>15651</v>
      </c>
      <c r="C821">
        <v>1554</v>
      </c>
      <c r="D821" t="s">
        <v>4682</v>
      </c>
      <c r="E821" t="s">
        <v>13800</v>
      </c>
      <c r="F821" s="7" t="e">
        <f>VLOOKUP(B821,lot!$A$3:$E$13372,5,0)</f>
        <v>#N/A</v>
      </c>
    </row>
    <row r="822" spans="2:6" hidden="1" x14ac:dyDescent="0.25">
      <c r="B822" t="s">
        <v>15652</v>
      </c>
      <c r="C822">
        <v>288</v>
      </c>
      <c r="D822" t="s">
        <v>4685</v>
      </c>
      <c r="E822" t="s">
        <v>13801</v>
      </c>
      <c r="F822" s="7" t="e">
        <f>VLOOKUP(B822,lot!$A$3:$E$13372,5,0)</f>
        <v>#N/A</v>
      </c>
    </row>
    <row r="823" spans="2:6" hidden="1" x14ac:dyDescent="0.25">
      <c r="B823" t="s">
        <v>15653</v>
      </c>
      <c r="C823">
        <v>6</v>
      </c>
      <c r="D823" t="s">
        <v>4690</v>
      </c>
      <c r="E823" t="s">
        <v>13802</v>
      </c>
      <c r="F823" s="7" t="e">
        <f>VLOOKUP(B823,lot!$A$3:$E$13372,5,0)</f>
        <v>#N/A</v>
      </c>
    </row>
    <row r="824" spans="2:6" hidden="1" x14ac:dyDescent="0.25">
      <c r="B824" t="s">
        <v>15656</v>
      </c>
      <c r="C824">
        <v>860</v>
      </c>
      <c r="D824" t="s">
        <v>4690</v>
      </c>
      <c r="E824" t="s">
        <v>13802</v>
      </c>
      <c r="F824" s="7" t="e">
        <f>VLOOKUP(B824,lot!$A$3:$E$13372,5,0)</f>
        <v>#N/A</v>
      </c>
    </row>
    <row r="825" spans="2:6" hidden="1" x14ac:dyDescent="0.25">
      <c r="B825" t="s">
        <v>15657</v>
      </c>
      <c r="C825">
        <v>3000</v>
      </c>
      <c r="D825" t="s">
        <v>4690</v>
      </c>
      <c r="E825" t="s">
        <v>13802</v>
      </c>
      <c r="F825" s="7" t="e">
        <f>VLOOKUP(B825,lot!$A$3:$E$13372,5,0)</f>
        <v>#N/A</v>
      </c>
    </row>
    <row r="826" spans="2:6" hidden="1" x14ac:dyDescent="0.25">
      <c r="B826" t="s">
        <v>15658</v>
      </c>
      <c r="C826">
        <v>7</v>
      </c>
      <c r="D826" t="s">
        <v>4693</v>
      </c>
      <c r="E826" t="s">
        <v>13803</v>
      </c>
      <c r="F826" s="7" t="e">
        <f>VLOOKUP(B826,lot!$A$3:$E$13372,5,0)</f>
        <v>#N/A</v>
      </c>
    </row>
    <row r="827" spans="2:6" hidden="1" x14ac:dyDescent="0.25">
      <c r="B827" t="s">
        <v>15659</v>
      </c>
      <c r="C827">
        <v>18</v>
      </c>
      <c r="D827" t="s">
        <v>4697</v>
      </c>
      <c r="E827" t="s">
        <v>4698</v>
      </c>
      <c r="F827" s="7" t="e">
        <f>VLOOKUP(B827,lot!$A$3:$E$13372,5,0)</f>
        <v>#N/A</v>
      </c>
    </row>
    <row r="828" spans="2:6" hidden="1" x14ac:dyDescent="0.25">
      <c r="B828" t="s">
        <v>15661</v>
      </c>
      <c r="C828">
        <v>160</v>
      </c>
      <c r="D828" t="s">
        <v>4704</v>
      </c>
      <c r="E828" t="s">
        <v>11119</v>
      </c>
      <c r="F828" s="7" t="e">
        <f>VLOOKUP(B828,lot!$A$3:$E$13372,5,0)</f>
        <v>#N/A</v>
      </c>
    </row>
    <row r="829" spans="2:6" hidden="1" x14ac:dyDescent="0.25">
      <c r="B829" t="s">
        <v>15662</v>
      </c>
      <c r="C829">
        <v>150</v>
      </c>
      <c r="D829" t="s">
        <v>4708</v>
      </c>
      <c r="E829" t="s">
        <v>13805</v>
      </c>
      <c r="F829" s="7" t="e">
        <f>VLOOKUP(B829,lot!$A$3:$E$13372,5,0)</f>
        <v>#N/A</v>
      </c>
    </row>
    <row r="830" spans="2:6" hidden="1" x14ac:dyDescent="0.25">
      <c r="B830" t="s">
        <v>15664</v>
      </c>
      <c r="C830">
        <v>10</v>
      </c>
      <c r="D830" t="s">
        <v>18209</v>
      </c>
      <c r="E830" t="s">
        <v>13807</v>
      </c>
      <c r="F830" s="7" t="e">
        <f>VLOOKUP(B830,lot!$A$3:$E$13372,5,0)</f>
        <v>#N/A</v>
      </c>
    </row>
    <row r="831" spans="2:6" hidden="1" x14ac:dyDescent="0.25">
      <c r="B831" t="s">
        <v>15665</v>
      </c>
      <c r="C831">
        <v>2100</v>
      </c>
      <c r="D831" t="s">
        <v>18209</v>
      </c>
      <c r="E831" t="s">
        <v>13807</v>
      </c>
      <c r="F831" s="7" t="e">
        <f>VLOOKUP(B831,lot!$A$3:$E$13372,5,0)</f>
        <v>#N/A</v>
      </c>
    </row>
    <row r="832" spans="2:6" hidden="1" x14ac:dyDescent="0.25">
      <c r="B832" t="s">
        <v>15666</v>
      </c>
      <c r="C832">
        <v>92</v>
      </c>
      <c r="D832" t="s">
        <v>4717</v>
      </c>
      <c r="E832" t="s">
        <v>13505</v>
      </c>
      <c r="F832" s="7" t="e">
        <f>VLOOKUP(B832,lot!$A$3:$E$13372,5,0)</f>
        <v>#N/A</v>
      </c>
    </row>
    <row r="833" spans="2:6" hidden="1" x14ac:dyDescent="0.25">
      <c r="B833" t="s">
        <v>15667</v>
      </c>
      <c r="C833">
        <v>624</v>
      </c>
      <c r="D833" t="s">
        <v>4717</v>
      </c>
      <c r="E833" t="s">
        <v>13505</v>
      </c>
      <c r="F833" s="7" t="e">
        <f>VLOOKUP(B833,lot!$A$3:$E$13372,5,0)</f>
        <v>#N/A</v>
      </c>
    </row>
    <row r="834" spans="2:6" hidden="1" x14ac:dyDescent="0.25">
      <c r="B834" t="s">
        <v>15668</v>
      </c>
      <c r="C834">
        <v>520</v>
      </c>
      <c r="D834" t="s">
        <v>4718</v>
      </c>
      <c r="E834" t="s">
        <v>13809</v>
      </c>
      <c r="F834" s="7" t="e">
        <f>VLOOKUP(B834,lot!$A$3:$E$13372,5,0)</f>
        <v>#N/A</v>
      </c>
    </row>
    <row r="835" spans="2:6" hidden="1" x14ac:dyDescent="0.25">
      <c r="B835" t="s">
        <v>15672</v>
      </c>
      <c r="C835">
        <v>236</v>
      </c>
      <c r="D835" t="s">
        <v>4726</v>
      </c>
      <c r="E835" t="s">
        <v>13810</v>
      </c>
      <c r="F835" s="7" t="e">
        <f>VLOOKUP(B835,lot!$A$3:$E$13372,5,0)</f>
        <v>#N/A</v>
      </c>
    </row>
    <row r="836" spans="2:6" hidden="1" x14ac:dyDescent="0.25">
      <c r="B836" t="s">
        <v>15673</v>
      </c>
      <c r="C836">
        <v>83</v>
      </c>
      <c r="D836" t="s">
        <v>18210</v>
      </c>
      <c r="E836" t="s">
        <v>13810</v>
      </c>
      <c r="F836" s="7" t="e">
        <f>VLOOKUP(B836,lot!$A$3:$E$13372,5,0)</f>
        <v>#N/A</v>
      </c>
    </row>
    <row r="837" spans="2:6" hidden="1" x14ac:dyDescent="0.25">
      <c r="B837" t="s">
        <v>15679</v>
      </c>
      <c r="C837">
        <v>4287</v>
      </c>
      <c r="D837" t="s">
        <v>4741</v>
      </c>
      <c r="E837" t="s">
        <v>4742</v>
      </c>
      <c r="F837" s="7" t="e">
        <f>VLOOKUP(B837,lot!$A$3:$E$13372,5,0)</f>
        <v>#N/A</v>
      </c>
    </row>
    <row r="838" spans="2:6" hidden="1" x14ac:dyDescent="0.25">
      <c r="B838" t="s">
        <v>15680</v>
      </c>
      <c r="C838">
        <v>1168</v>
      </c>
      <c r="D838" t="s">
        <v>4744</v>
      </c>
      <c r="E838" t="s">
        <v>4745</v>
      </c>
      <c r="F838" s="7" t="e">
        <f>VLOOKUP(B838,lot!$A$3:$E$13372,5,0)</f>
        <v>#N/A</v>
      </c>
    </row>
    <row r="839" spans="2:6" hidden="1" x14ac:dyDescent="0.25">
      <c r="B839" t="s">
        <v>15686</v>
      </c>
      <c r="C839">
        <v>13</v>
      </c>
      <c r="D839" t="s">
        <v>4746</v>
      </c>
      <c r="E839" t="s">
        <v>4747</v>
      </c>
      <c r="F839" s="7" t="e">
        <f>VLOOKUP(B839,lot!$A$3:$E$13372,5,0)</f>
        <v>#N/A</v>
      </c>
    </row>
    <row r="840" spans="2:6" hidden="1" x14ac:dyDescent="0.25">
      <c r="B840" t="s">
        <v>15687</v>
      </c>
      <c r="C840">
        <v>18000</v>
      </c>
      <c r="D840" t="s">
        <v>4746</v>
      </c>
      <c r="E840" t="s">
        <v>4747</v>
      </c>
      <c r="F840" s="7" t="e">
        <f>VLOOKUP(B840,lot!$A$3:$E$13372,5,0)</f>
        <v>#N/A</v>
      </c>
    </row>
    <row r="841" spans="2:6" hidden="1" x14ac:dyDescent="0.25">
      <c r="B841" t="s">
        <v>15688</v>
      </c>
      <c r="C841">
        <v>129200</v>
      </c>
      <c r="D841" t="s">
        <v>4746</v>
      </c>
      <c r="E841" t="s">
        <v>4747</v>
      </c>
      <c r="F841" s="7" t="e">
        <f>VLOOKUP(B841,lot!$A$3:$E$13372,5,0)</f>
        <v>#N/A</v>
      </c>
    </row>
    <row r="842" spans="2:6" hidden="1" x14ac:dyDescent="0.25">
      <c r="B842" t="s">
        <v>15691</v>
      </c>
      <c r="C842">
        <v>41</v>
      </c>
      <c r="D842" t="s">
        <v>18211</v>
      </c>
      <c r="E842" t="s">
        <v>13817</v>
      </c>
      <c r="F842" s="7" t="e">
        <f>VLOOKUP(B842,lot!$A$3:$E$13372,5,0)</f>
        <v>#N/A</v>
      </c>
    </row>
    <row r="843" spans="2:6" hidden="1" x14ac:dyDescent="0.25">
      <c r="B843" t="s">
        <v>15693</v>
      </c>
      <c r="C843">
        <v>2220</v>
      </c>
      <c r="D843" t="s">
        <v>4821</v>
      </c>
      <c r="E843" t="s">
        <v>11221</v>
      </c>
      <c r="F843" s="7" t="e">
        <f>VLOOKUP(B843,lot!$A$3:$E$13372,5,0)</f>
        <v>#N/A</v>
      </c>
    </row>
    <row r="844" spans="2:6" hidden="1" x14ac:dyDescent="0.25">
      <c r="B844" t="s">
        <v>15694</v>
      </c>
      <c r="C844">
        <v>75</v>
      </c>
      <c r="D844" t="s">
        <v>4843</v>
      </c>
      <c r="E844" t="s">
        <v>4844</v>
      </c>
      <c r="F844" s="7" t="e">
        <f>VLOOKUP(B844,lot!$A$3:$E$13372,5,0)</f>
        <v>#N/A</v>
      </c>
    </row>
    <row r="845" spans="2:6" hidden="1" x14ac:dyDescent="0.25">
      <c r="B845" t="s">
        <v>15695</v>
      </c>
      <c r="C845">
        <v>43</v>
      </c>
      <c r="D845" t="s">
        <v>4843</v>
      </c>
      <c r="E845" t="s">
        <v>4844</v>
      </c>
      <c r="F845" s="7" t="e">
        <f>VLOOKUP(B845,lot!$A$3:$E$13372,5,0)</f>
        <v>#N/A</v>
      </c>
    </row>
    <row r="846" spans="2:6" hidden="1" x14ac:dyDescent="0.25">
      <c r="B846" t="s">
        <v>15696</v>
      </c>
      <c r="C846">
        <v>800</v>
      </c>
      <c r="D846" t="s">
        <v>4843</v>
      </c>
      <c r="E846" t="s">
        <v>4844</v>
      </c>
      <c r="F846" s="7" t="e">
        <f>VLOOKUP(B846,lot!$A$3:$E$13372,5,0)</f>
        <v>#N/A</v>
      </c>
    </row>
    <row r="847" spans="2:6" hidden="1" x14ac:dyDescent="0.25">
      <c r="B847" t="s">
        <v>15697</v>
      </c>
      <c r="C847">
        <v>107</v>
      </c>
      <c r="D847" t="s">
        <v>4849</v>
      </c>
      <c r="E847" t="s">
        <v>4850</v>
      </c>
      <c r="F847" s="7" t="e">
        <f>VLOOKUP(B847,lot!$A$3:$E$13372,5,0)</f>
        <v>#N/A</v>
      </c>
    </row>
    <row r="848" spans="2:6" hidden="1" x14ac:dyDescent="0.25">
      <c r="B848" t="s">
        <v>15698</v>
      </c>
      <c r="C848">
        <v>233</v>
      </c>
      <c r="D848" t="s">
        <v>4849</v>
      </c>
      <c r="E848" t="s">
        <v>4850</v>
      </c>
      <c r="F848" s="7" t="e">
        <f>VLOOKUP(B848,lot!$A$3:$E$13372,5,0)</f>
        <v>#N/A</v>
      </c>
    </row>
    <row r="849" spans="2:6" hidden="1" x14ac:dyDescent="0.25">
      <c r="B849" t="s">
        <v>15699</v>
      </c>
      <c r="C849">
        <v>140</v>
      </c>
      <c r="D849" t="s">
        <v>4849</v>
      </c>
      <c r="E849" t="s">
        <v>4850</v>
      </c>
      <c r="F849" s="7" t="e">
        <f>VLOOKUP(B849,lot!$A$3:$E$13372,5,0)</f>
        <v>#N/A</v>
      </c>
    </row>
    <row r="850" spans="2:6" hidden="1" x14ac:dyDescent="0.25">
      <c r="B850" t="s">
        <v>15700</v>
      </c>
      <c r="C850">
        <v>2000</v>
      </c>
      <c r="D850" t="s">
        <v>4849</v>
      </c>
      <c r="E850" t="s">
        <v>4850</v>
      </c>
      <c r="F850" s="7" t="e">
        <f>VLOOKUP(B850,lot!$A$3:$E$13372,5,0)</f>
        <v>#N/A</v>
      </c>
    </row>
    <row r="851" spans="2:6" hidden="1" x14ac:dyDescent="0.25">
      <c r="B851" t="s">
        <v>15701</v>
      </c>
      <c r="C851">
        <v>1958</v>
      </c>
      <c r="D851" t="s">
        <v>4864</v>
      </c>
      <c r="E851" t="s">
        <v>4865</v>
      </c>
      <c r="F851" s="7" t="e">
        <f>VLOOKUP(B851,lot!$A$3:$E$13372,5,0)</f>
        <v>#N/A</v>
      </c>
    </row>
    <row r="852" spans="2:6" hidden="1" x14ac:dyDescent="0.25">
      <c r="B852" t="s">
        <v>15703</v>
      </c>
      <c r="C852">
        <v>67</v>
      </c>
      <c r="D852" t="s">
        <v>4885</v>
      </c>
      <c r="E852" t="s">
        <v>4886</v>
      </c>
      <c r="F852" s="7" t="e">
        <f>VLOOKUP(B852,lot!$A$3:$E$13372,5,0)</f>
        <v>#N/A</v>
      </c>
    </row>
    <row r="853" spans="2:6" hidden="1" x14ac:dyDescent="0.25">
      <c r="B853" t="s">
        <v>15704</v>
      </c>
      <c r="C853">
        <v>411</v>
      </c>
      <c r="D853" t="s">
        <v>4885</v>
      </c>
      <c r="E853" t="s">
        <v>4886</v>
      </c>
      <c r="F853" s="7" t="e">
        <f>VLOOKUP(B853,lot!$A$3:$E$13372,5,0)</f>
        <v>#N/A</v>
      </c>
    </row>
    <row r="854" spans="2:6" hidden="1" x14ac:dyDescent="0.25">
      <c r="B854" t="s">
        <v>15705</v>
      </c>
      <c r="C854">
        <v>690</v>
      </c>
      <c r="D854" t="s">
        <v>4885</v>
      </c>
      <c r="E854" t="s">
        <v>4886</v>
      </c>
      <c r="F854" s="7" t="e">
        <f>VLOOKUP(B854,lot!$A$3:$E$13372,5,0)</f>
        <v>#N/A</v>
      </c>
    </row>
    <row r="855" spans="2:6" hidden="1" x14ac:dyDescent="0.25">
      <c r="B855" t="s">
        <v>15707</v>
      </c>
      <c r="C855">
        <v>55</v>
      </c>
      <c r="D855" t="s">
        <v>4896</v>
      </c>
      <c r="E855" t="s">
        <v>4897</v>
      </c>
      <c r="F855" s="7" t="e">
        <f>VLOOKUP(B855,lot!$A$3:$E$13372,5,0)</f>
        <v>#N/A</v>
      </c>
    </row>
    <row r="856" spans="2:6" hidden="1" x14ac:dyDescent="0.25">
      <c r="B856" t="s">
        <v>15708</v>
      </c>
      <c r="C856">
        <v>180</v>
      </c>
      <c r="D856" t="s">
        <v>4900</v>
      </c>
      <c r="E856" t="s">
        <v>4901</v>
      </c>
      <c r="F856" s="7" t="e">
        <f>VLOOKUP(B856,lot!$A$3:$E$13372,5,0)</f>
        <v>#N/A</v>
      </c>
    </row>
    <row r="857" spans="2:6" hidden="1" x14ac:dyDescent="0.25">
      <c r="B857" t="s">
        <v>15709</v>
      </c>
      <c r="C857">
        <v>1600</v>
      </c>
      <c r="D857" t="s">
        <v>4908</v>
      </c>
      <c r="E857" t="s">
        <v>4909</v>
      </c>
      <c r="F857" s="7" t="e">
        <f>VLOOKUP(B857,lot!$A$3:$E$13372,5,0)</f>
        <v>#N/A</v>
      </c>
    </row>
    <row r="858" spans="2:6" hidden="1" x14ac:dyDescent="0.25">
      <c r="B858" t="s">
        <v>15712</v>
      </c>
      <c r="C858">
        <v>8</v>
      </c>
      <c r="D858" t="s">
        <v>4929</v>
      </c>
      <c r="E858" t="s">
        <v>4930</v>
      </c>
      <c r="F858" s="7" t="e">
        <f>VLOOKUP(B858,lot!$A$3:$E$13372,5,0)</f>
        <v>#N/A</v>
      </c>
    </row>
    <row r="859" spans="2:6" hidden="1" x14ac:dyDescent="0.25">
      <c r="B859" t="s">
        <v>15713</v>
      </c>
      <c r="C859">
        <v>82</v>
      </c>
      <c r="D859" t="s">
        <v>4929</v>
      </c>
      <c r="E859" t="s">
        <v>4930</v>
      </c>
      <c r="F859" s="7" t="e">
        <f>VLOOKUP(B859,lot!$A$3:$E$13372,5,0)</f>
        <v>#N/A</v>
      </c>
    </row>
    <row r="860" spans="2:6" hidden="1" x14ac:dyDescent="0.25">
      <c r="B860" t="s">
        <v>15714</v>
      </c>
      <c r="C860">
        <v>5</v>
      </c>
      <c r="D860" t="s">
        <v>4937</v>
      </c>
      <c r="E860" t="s">
        <v>4938</v>
      </c>
      <c r="F860" s="7" t="e">
        <f>VLOOKUP(B860,lot!$A$3:$E$13372,5,0)</f>
        <v>#N/A</v>
      </c>
    </row>
    <row r="861" spans="2:6" hidden="1" x14ac:dyDescent="0.25">
      <c r="B861" t="s">
        <v>15715</v>
      </c>
      <c r="C861">
        <v>14</v>
      </c>
      <c r="D861" t="s">
        <v>4937</v>
      </c>
      <c r="E861" t="s">
        <v>4938</v>
      </c>
      <c r="F861" s="7" t="e">
        <f>VLOOKUP(B861,lot!$A$3:$E$13372,5,0)</f>
        <v>#N/A</v>
      </c>
    </row>
    <row r="862" spans="2:6" hidden="1" x14ac:dyDescent="0.25">
      <c r="B862" t="s">
        <v>15716</v>
      </c>
      <c r="C862">
        <v>141</v>
      </c>
      <c r="D862" t="s">
        <v>4937</v>
      </c>
      <c r="E862" t="s">
        <v>4938</v>
      </c>
      <c r="F862" s="7" t="e">
        <f>VLOOKUP(B862,lot!$A$3:$E$13372,5,0)</f>
        <v>#N/A</v>
      </c>
    </row>
    <row r="863" spans="2:6" hidden="1" x14ac:dyDescent="0.25">
      <c r="B863" t="s">
        <v>15717</v>
      </c>
      <c r="C863">
        <v>40920</v>
      </c>
      <c r="D863" t="s">
        <v>18212</v>
      </c>
      <c r="E863" t="s">
        <v>4940</v>
      </c>
      <c r="F863" s="7" t="e">
        <f>VLOOKUP(B863,lot!$A$3:$E$13372,5,0)</f>
        <v>#N/A</v>
      </c>
    </row>
    <row r="864" spans="2:6" hidden="1" x14ac:dyDescent="0.25">
      <c r="B864" t="s">
        <v>15718</v>
      </c>
      <c r="C864">
        <v>39600</v>
      </c>
      <c r="D864" t="s">
        <v>18212</v>
      </c>
      <c r="E864" t="s">
        <v>4940</v>
      </c>
      <c r="F864" s="7" t="e">
        <f>VLOOKUP(B864,lot!$A$3:$E$13372,5,0)</f>
        <v>#N/A</v>
      </c>
    </row>
    <row r="865" spans="2:6" hidden="1" x14ac:dyDescent="0.25">
      <c r="B865" t="s">
        <v>15719</v>
      </c>
      <c r="C865">
        <v>4550</v>
      </c>
      <c r="D865" t="s">
        <v>18213</v>
      </c>
      <c r="E865" t="s">
        <v>4944</v>
      </c>
      <c r="F865" s="7" t="e">
        <f>VLOOKUP(B865,lot!$A$3:$E$13372,5,0)</f>
        <v>#N/A</v>
      </c>
    </row>
    <row r="866" spans="2:6" hidden="1" x14ac:dyDescent="0.25">
      <c r="B866" t="s">
        <v>15720</v>
      </c>
      <c r="C866">
        <v>20000</v>
      </c>
      <c r="D866" t="s">
        <v>4943</v>
      </c>
      <c r="E866" t="s">
        <v>4944</v>
      </c>
      <c r="F866" s="7" t="e">
        <f>VLOOKUP(B866,lot!$A$3:$E$13372,5,0)</f>
        <v>#N/A</v>
      </c>
    </row>
    <row r="867" spans="2:6" hidden="1" x14ac:dyDescent="0.25">
      <c r="B867" t="s">
        <v>15721</v>
      </c>
      <c r="C867">
        <v>7500</v>
      </c>
      <c r="D867" t="s">
        <v>4970</v>
      </c>
      <c r="E867" t="s">
        <v>598</v>
      </c>
      <c r="F867" s="7" t="e">
        <f>VLOOKUP(B867,lot!$A$3:$E$13372,5,0)</f>
        <v>#N/A</v>
      </c>
    </row>
    <row r="868" spans="2:6" hidden="1" x14ac:dyDescent="0.25">
      <c r="B868" t="s">
        <v>15722</v>
      </c>
      <c r="C868">
        <v>1360</v>
      </c>
      <c r="D868" t="s">
        <v>18147</v>
      </c>
      <c r="E868" t="s">
        <v>598</v>
      </c>
      <c r="F868" s="7" t="e">
        <f>VLOOKUP(B868,lot!$A$3:$E$13372,5,0)</f>
        <v>#N/A</v>
      </c>
    </row>
    <row r="869" spans="2:6" hidden="1" x14ac:dyDescent="0.25">
      <c r="B869" t="s">
        <v>15725</v>
      </c>
      <c r="C869">
        <v>5340</v>
      </c>
      <c r="D869" t="s">
        <v>18214</v>
      </c>
      <c r="E869" t="s">
        <v>5000</v>
      </c>
      <c r="F869" s="7" t="e">
        <f>VLOOKUP(B869,lot!$A$3:$E$13372,5,0)</f>
        <v>#N/A</v>
      </c>
    </row>
    <row r="870" spans="2:6" hidden="1" x14ac:dyDescent="0.25">
      <c r="B870" t="s">
        <v>15726</v>
      </c>
      <c r="C870">
        <v>3360</v>
      </c>
      <c r="D870" t="s">
        <v>18214</v>
      </c>
      <c r="E870" t="s">
        <v>5000</v>
      </c>
      <c r="F870" s="7" t="e">
        <f>VLOOKUP(B870,lot!$A$3:$E$13372,5,0)</f>
        <v>#N/A</v>
      </c>
    </row>
    <row r="871" spans="2:6" hidden="1" x14ac:dyDescent="0.25">
      <c r="B871" t="s">
        <v>15727</v>
      </c>
      <c r="C871">
        <v>111520</v>
      </c>
      <c r="D871" t="s">
        <v>18214</v>
      </c>
      <c r="E871" t="s">
        <v>5000</v>
      </c>
      <c r="F871" s="7" t="e">
        <f>VLOOKUP(B871,lot!$A$3:$E$13372,5,0)</f>
        <v>#N/A</v>
      </c>
    </row>
    <row r="872" spans="2:6" hidden="1" x14ac:dyDescent="0.25">
      <c r="B872" t="s">
        <v>15728</v>
      </c>
      <c r="C872">
        <v>81140</v>
      </c>
      <c r="D872" t="s">
        <v>18214</v>
      </c>
      <c r="E872" t="s">
        <v>5000</v>
      </c>
      <c r="F872" s="7" t="e">
        <f>VLOOKUP(B872,lot!$A$3:$E$13372,5,0)</f>
        <v>#N/A</v>
      </c>
    </row>
    <row r="873" spans="2:6" hidden="1" x14ac:dyDescent="0.25">
      <c r="B873" t="s">
        <v>15729</v>
      </c>
      <c r="C873">
        <v>13540</v>
      </c>
      <c r="D873" t="s">
        <v>18214</v>
      </c>
      <c r="E873" t="s">
        <v>5000</v>
      </c>
      <c r="F873" s="7" t="e">
        <f>VLOOKUP(B873,lot!$A$3:$E$13372,5,0)</f>
        <v>#N/A</v>
      </c>
    </row>
    <row r="874" spans="2:6" hidden="1" x14ac:dyDescent="0.25">
      <c r="B874" t="s">
        <v>15730</v>
      </c>
      <c r="C874">
        <v>26160</v>
      </c>
      <c r="D874" t="s">
        <v>18214</v>
      </c>
      <c r="E874" t="s">
        <v>5000</v>
      </c>
      <c r="F874" s="7" t="e">
        <f>VLOOKUP(B874,lot!$A$3:$E$13372,5,0)</f>
        <v>#N/A</v>
      </c>
    </row>
    <row r="875" spans="2:6" hidden="1" x14ac:dyDescent="0.25">
      <c r="B875" t="s">
        <v>15731</v>
      </c>
      <c r="C875">
        <v>11040</v>
      </c>
      <c r="D875" t="s">
        <v>4999</v>
      </c>
      <c r="E875" t="s">
        <v>5000</v>
      </c>
      <c r="F875" s="7" t="e">
        <f>VLOOKUP(B875,lot!$A$3:$E$13372,5,0)</f>
        <v>#N/A</v>
      </c>
    </row>
    <row r="876" spans="2:6" hidden="1" x14ac:dyDescent="0.25">
      <c r="B876" t="s">
        <v>15732</v>
      </c>
      <c r="C876">
        <v>21020</v>
      </c>
      <c r="D876" t="s">
        <v>4999</v>
      </c>
      <c r="E876" t="s">
        <v>5000</v>
      </c>
      <c r="F876" s="7" t="e">
        <f>VLOOKUP(B876,lot!$A$3:$E$13372,5,0)</f>
        <v>#N/A</v>
      </c>
    </row>
    <row r="877" spans="2:6" hidden="1" x14ac:dyDescent="0.25">
      <c r="B877" t="s">
        <v>15733</v>
      </c>
      <c r="C877">
        <v>14120</v>
      </c>
      <c r="D877" t="s">
        <v>4999</v>
      </c>
      <c r="E877" t="s">
        <v>5000</v>
      </c>
      <c r="F877" s="7" t="e">
        <f>VLOOKUP(B877,lot!$A$3:$E$13372,5,0)</f>
        <v>#N/A</v>
      </c>
    </row>
    <row r="878" spans="2:6" hidden="1" x14ac:dyDescent="0.25">
      <c r="B878" t="s">
        <v>15734</v>
      </c>
      <c r="C878">
        <v>22980</v>
      </c>
      <c r="D878" t="s">
        <v>4999</v>
      </c>
      <c r="E878" t="s">
        <v>5000</v>
      </c>
      <c r="F878" s="7" t="e">
        <f>VLOOKUP(B878,lot!$A$3:$E$13372,5,0)</f>
        <v>#N/A</v>
      </c>
    </row>
    <row r="879" spans="2:6" hidden="1" x14ac:dyDescent="0.25">
      <c r="B879" t="s">
        <v>15735</v>
      </c>
      <c r="C879">
        <v>32000</v>
      </c>
      <c r="D879" t="s">
        <v>4999</v>
      </c>
      <c r="E879" t="s">
        <v>5000</v>
      </c>
      <c r="F879" s="7" t="e">
        <f>VLOOKUP(B879,lot!$A$3:$E$13372,5,0)</f>
        <v>#N/A</v>
      </c>
    </row>
    <row r="880" spans="2:6" hidden="1" x14ac:dyDescent="0.25">
      <c r="B880" t="s">
        <v>15736</v>
      </c>
      <c r="C880">
        <v>64380</v>
      </c>
      <c r="D880" t="s">
        <v>4999</v>
      </c>
      <c r="E880" t="s">
        <v>5000</v>
      </c>
      <c r="F880" s="7" t="e">
        <f>VLOOKUP(B880,lot!$A$3:$E$13372,5,0)</f>
        <v>#N/A</v>
      </c>
    </row>
    <row r="881" spans="2:6" hidden="1" x14ac:dyDescent="0.25">
      <c r="B881" t="s">
        <v>15737</v>
      </c>
      <c r="C881">
        <v>42460</v>
      </c>
      <c r="D881" t="s">
        <v>4999</v>
      </c>
      <c r="E881" t="s">
        <v>5000</v>
      </c>
      <c r="F881" s="7" t="e">
        <f>VLOOKUP(B881,lot!$A$3:$E$13372,5,0)</f>
        <v>#N/A</v>
      </c>
    </row>
    <row r="882" spans="2:6" hidden="1" x14ac:dyDescent="0.25">
      <c r="B882" t="s">
        <v>15738</v>
      </c>
      <c r="C882">
        <v>4100</v>
      </c>
      <c r="D882" t="s">
        <v>5016</v>
      </c>
      <c r="E882" t="s">
        <v>5017</v>
      </c>
      <c r="F882" s="7" t="e">
        <f>VLOOKUP(B882,lot!$A$3:$E$13372,5,0)</f>
        <v>#N/A</v>
      </c>
    </row>
    <row r="883" spans="2:6" hidden="1" x14ac:dyDescent="0.25">
      <c r="B883" t="s">
        <v>15739</v>
      </c>
      <c r="C883">
        <v>11760</v>
      </c>
      <c r="D883" t="s">
        <v>5087</v>
      </c>
      <c r="E883" t="s">
        <v>5088</v>
      </c>
      <c r="F883" s="7" t="e">
        <f>VLOOKUP(B883,lot!$A$3:$E$13372,5,0)</f>
        <v>#N/A</v>
      </c>
    </row>
    <row r="884" spans="2:6" hidden="1" x14ac:dyDescent="0.25">
      <c r="B884" t="s">
        <v>15741</v>
      </c>
      <c r="C884">
        <v>5500</v>
      </c>
      <c r="D884" t="s">
        <v>5090</v>
      </c>
      <c r="E884" t="s">
        <v>5091</v>
      </c>
      <c r="F884" s="7" t="e">
        <f>VLOOKUP(B884,lot!$A$3:$E$13372,5,0)</f>
        <v>#N/A</v>
      </c>
    </row>
    <row r="885" spans="2:6" hidden="1" x14ac:dyDescent="0.25">
      <c r="B885" t="s">
        <v>15742</v>
      </c>
      <c r="C885">
        <v>3560</v>
      </c>
      <c r="D885" t="s">
        <v>5090</v>
      </c>
      <c r="E885" t="s">
        <v>5091</v>
      </c>
      <c r="F885" s="7" t="e">
        <f>VLOOKUP(B885,lot!$A$3:$E$13372,5,0)</f>
        <v>#N/A</v>
      </c>
    </row>
    <row r="886" spans="2:6" hidden="1" x14ac:dyDescent="0.25">
      <c r="B886" t="s">
        <v>15743</v>
      </c>
      <c r="C886">
        <v>1223</v>
      </c>
      <c r="D886" t="s">
        <v>5097</v>
      </c>
      <c r="E886" t="s">
        <v>5098</v>
      </c>
      <c r="F886" s="7" t="e">
        <f>VLOOKUP(B886,lot!$A$3:$E$13372,5,0)</f>
        <v>#N/A</v>
      </c>
    </row>
    <row r="887" spans="2:6" hidden="1" x14ac:dyDescent="0.25">
      <c r="B887" t="s">
        <v>15744</v>
      </c>
      <c r="C887">
        <v>1618</v>
      </c>
      <c r="D887" t="s">
        <v>5211</v>
      </c>
      <c r="E887" t="s">
        <v>534</v>
      </c>
      <c r="F887" s="7" t="e">
        <f>VLOOKUP(B887,lot!$A$3:$E$13372,5,0)</f>
        <v>#N/A</v>
      </c>
    </row>
    <row r="888" spans="2:6" hidden="1" x14ac:dyDescent="0.25">
      <c r="B888" t="s">
        <v>15745</v>
      </c>
      <c r="C888">
        <v>4200</v>
      </c>
      <c r="D888" t="s">
        <v>5211</v>
      </c>
      <c r="E888" t="s">
        <v>534</v>
      </c>
      <c r="F888" s="7" t="e">
        <f>VLOOKUP(B888,lot!$A$3:$E$13372,5,0)</f>
        <v>#N/A</v>
      </c>
    </row>
    <row r="889" spans="2:6" hidden="1" x14ac:dyDescent="0.25">
      <c r="B889" t="s">
        <v>15746</v>
      </c>
      <c r="C889">
        <v>4</v>
      </c>
      <c r="D889" t="s">
        <v>5276</v>
      </c>
      <c r="E889" t="s">
        <v>5277</v>
      </c>
      <c r="F889" s="7" t="e">
        <f>VLOOKUP(B889,lot!$A$3:$E$13372,5,0)</f>
        <v>#N/A</v>
      </c>
    </row>
    <row r="890" spans="2:6" hidden="1" x14ac:dyDescent="0.25">
      <c r="B890" t="s">
        <v>15747</v>
      </c>
      <c r="C890">
        <v>3040</v>
      </c>
      <c r="D890" t="s">
        <v>5276</v>
      </c>
      <c r="E890" t="s">
        <v>5277</v>
      </c>
      <c r="F890" s="7" t="e">
        <f>VLOOKUP(B890,lot!$A$3:$E$13372,5,0)</f>
        <v>#N/A</v>
      </c>
    </row>
    <row r="891" spans="2:6" hidden="1" x14ac:dyDescent="0.25">
      <c r="B891" t="s">
        <v>15749</v>
      </c>
      <c r="C891">
        <v>520</v>
      </c>
      <c r="D891" t="s">
        <v>5279</v>
      </c>
      <c r="E891" t="s">
        <v>5280</v>
      </c>
      <c r="F891" s="7" t="e">
        <f>VLOOKUP(B891,lot!$A$3:$E$13372,5,0)</f>
        <v>#N/A</v>
      </c>
    </row>
    <row r="892" spans="2:6" hidden="1" x14ac:dyDescent="0.25">
      <c r="B892" t="s">
        <v>15750</v>
      </c>
      <c r="C892">
        <v>18800</v>
      </c>
      <c r="D892" t="s">
        <v>18215</v>
      </c>
      <c r="E892" t="s">
        <v>5303</v>
      </c>
      <c r="F892" s="7" t="e">
        <f>VLOOKUP(B892,lot!$A$3:$E$13372,5,0)</f>
        <v>#N/A</v>
      </c>
    </row>
    <row r="893" spans="2:6" hidden="1" x14ac:dyDescent="0.25">
      <c r="B893" t="s">
        <v>15751</v>
      </c>
      <c r="C893">
        <v>1000</v>
      </c>
      <c r="D893" t="s">
        <v>18215</v>
      </c>
      <c r="E893" t="s">
        <v>5303</v>
      </c>
      <c r="F893" s="7" t="e">
        <f>VLOOKUP(B893,lot!$A$3:$E$13372,5,0)</f>
        <v>#N/A</v>
      </c>
    </row>
    <row r="894" spans="2:6" hidden="1" x14ac:dyDescent="0.25">
      <c r="B894" t="s">
        <v>15752</v>
      </c>
      <c r="C894">
        <v>10440</v>
      </c>
      <c r="D894" t="s">
        <v>18215</v>
      </c>
      <c r="E894" t="s">
        <v>5303</v>
      </c>
      <c r="F894" s="7" t="e">
        <f>VLOOKUP(B894,lot!$A$3:$E$13372,5,0)</f>
        <v>#N/A</v>
      </c>
    </row>
    <row r="895" spans="2:6" hidden="1" x14ac:dyDescent="0.25">
      <c r="B895" t="s">
        <v>15753</v>
      </c>
      <c r="C895">
        <v>45000</v>
      </c>
      <c r="D895" t="s">
        <v>18215</v>
      </c>
      <c r="E895" t="s">
        <v>5303</v>
      </c>
      <c r="F895" s="7" t="e">
        <f>VLOOKUP(B895,lot!$A$3:$E$13372,5,0)</f>
        <v>#N/A</v>
      </c>
    </row>
    <row r="896" spans="2:6" hidden="1" x14ac:dyDescent="0.25">
      <c r="B896" t="s">
        <v>15754</v>
      </c>
      <c r="C896">
        <v>16000</v>
      </c>
      <c r="D896" t="s">
        <v>18215</v>
      </c>
      <c r="E896" t="s">
        <v>5303</v>
      </c>
      <c r="F896" s="7" t="e">
        <f>VLOOKUP(B896,lot!$A$3:$E$13372,5,0)</f>
        <v>#N/A</v>
      </c>
    </row>
    <row r="897" spans="2:6" hidden="1" x14ac:dyDescent="0.25">
      <c r="B897" t="s">
        <v>15755</v>
      </c>
      <c r="C897">
        <v>41420</v>
      </c>
      <c r="D897" t="s">
        <v>18215</v>
      </c>
      <c r="E897" t="s">
        <v>5303</v>
      </c>
      <c r="F897" s="7" t="e">
        <f>VLOOKUP(B897,lot!$A$3:$E$13372,5,0)</f>
        <v>#N/A</v>
      </c>
    </row>
    <row r="898" spans="2:6" hidden="1" x14ac:dyDescent="0.25">
      <c r="B898" t="s">
        <v>15756</v>
      </c>
      <c r="C898">
        <v>16740</v>
      </c>
      <c r="D898" t="s">
        <v>18215</v>
      </c>
      <c r="E898" t="s">
        <v>5303</v>
      </c>
      <c r="F898" s="7" t="e">
        <f>VLOOKUP(B898,lot!$A$3:$E$13372,5,0)</f>
        <v>#N/A</v>
      </c>
    </row>
    <row r="899" spans="2:6" hidden="1" x14ac:dyDescent="0.25">
      <c r="B899" t="s">
        <v>15757</v>
      </c>
      <c r="C899">
        <v>27000</v>
      </c>
      <c r="D899" t="s">
        <v>18215</v>
      </c>
      <c r="E899" t="s">
        <v>5303</v>
      </c>
      <c r="F899" s="7" t="e">
        <f>VLOOKUP(B899,lot!$A$3:$E$13372,5,0)</f>
        <v>#N/A</v>
      </c>
    </row>
    <row r="900" spans="2:6" hidden="1" x14ac:dyDescent="0.25">
      <c r="B900" t="s">
        <v>15758</v>
      </c>
      <c r="C900">
        <v>16400</v>
      </c>
      <c r="D900" t="s">
        <v>18215</v>
      </c>
      <c r="E900" t="s">
        <v>5303</v>
      </c>
      <c r="F900" s="7" t="e">
        <f>VLOOKUP(B900,lot!$A$3:$E$13372,5,0)</f>
        <v>#N/A</v>
      </c>
    </row>
    <row r="901" spans="2:6" hidden="1" x14ac:dyDescent="0.25">
      <c r="B901" t="s">
        <v>15759</v>
      </c>
      <c r="C901">
        <v>338</v>
      </c>
      <c r="D901" t="s">
        <v>5313</v>
      </c>
      <c r="E901" t="s">
        <v>13509</v>
      </c>
      <c r="F901" s="7" t="e">
        <f>VLOOKUP(B901,lot!$A$3:$E$13372,5,0)</f>
        <v>#N/A</v>
      </c>
    </row>
    <row r="902" spans="2:6" hidden="1" x14ac:dyDescent="0.25">
      <c r="B902" t="s">
        <v>15760</v>
      </c>
      <c r="C902">
        <v>1</v>
      </c>
      <c r="D902" t="s">
        <v>5313</v>
      </c>
      <c r="E902" t="s">
        <v>13509</v>
      </c>
      <c r="F902" s="7" t="e">
        <f>VLOOKUP(B902,lot!$A$3:$E$13372,5,0)</f>
        <v>#N/A</v>
      </c>
    </row>
    <row r="903" spans="2:6" hidden="1" x14ac:dyDescent="0.25">
      <c r="B903" t="s">
        <v>15761</v>
      </c>
      <c r="C903">
        <v>19</v>
      </c>
      <c r="D903" t="s">
        <v>5313</v>
      </c>
      <c r="E903" t="s">
        <v>13509</v>
      </c>
      <c r="F903" s="7" t="e">
        <f>VLOOKUP(B903,lot!$A$3:$E$13372,5,0)</f>
        <v>#N/A</v>
      </c>
    </row>
    <row r="904" spans="2:6" hidden="1" x14ac:dyDescent="0.25">
      <c r="B904" t="s">
        <v>15762</v>
      </c>
      <c r="C904">
        <v>4080</v>
      </c>
      <c r="D904" t="s">
        <v>5313</v>
      </c>
      <c r="E904" t="s">
        <v>13509</v>
      </c>
      <c r="F904" s="7" t="e">
        <f>VLOOKUP(B904,lot!$A$3:$E$13372,5,0)</f>
        <v>#N/A</v>
      </c>
    </row>
    <row r="905" spans="2:6" hidden="1" x14ac:dyDescent="0.25">
      <c r="B905" t="s">
        <v>15763</v>
      </c>
      <c r="C905">
        <v>21633</v>
      </c>
      <c r="D905" t="s">
        <v>5338</v>
      </c>
      <c r="E905" t="s">
        <v>5339</v>
      </c>
      <c r="F905" s="7" t="e">
        <f>VLOOKUP(B905,lot!$A$3:$E$13372,5,0)</f>
        <v>#N/A</v>
      </c>
    </row>
    <row r="906" spans="2:6" hidden="1" x14ac:dyDescent="0.25">
      <c r="B906" t="s">
        <v>15764</v>
      </c>
      <c r="C906">
        <v>15120</v>
      </c>
      <c r="D906" t="s">
        <v>5338</v>
      </c>
      <c r="E906" t="s">
        <v>5339</v>
      </c>
      <c r="F906" s="7" t="e">
        <f>VLOOKUP(B906,lot!$A$3:$E$13372,5,0)</f>
        <v>#N/A</v>
      </c>
    </row>
    <row r="907" spans="2:6" hidden="1" x14ac:dyDescent="0.25">
      <c r="B907" t="s">
        <v>15765</v>
      </c>
      <c r="C907">
        <v>4600</v>
      </c>
      <c r="D907" t="s">
        <v>5338</v>
      </c>
      <c r="E907" t="s">
        <v>5339</v>
      </c>
      <c r="F907" s="7" t="e">
        <f>VLOOKUP(B907,lot!$A$3:$E$13372,5,0)</f>
        <v>#N/A</v>
      </c>
    </row>
    <row r="908" spans="2:6" hidden="1" x14ac:dyDescent="0.25">
      <c r="B908" t="s">
        <v>15766</v>
      </c>
      <c r="C908">
        <v>244</v>
      </c>
      <c r="D908" t="s">
        <v>5426</v>
      </c>
      <c r="E908" t="s">
        <v>5427</v>
      </c>
      <c r="F908" s="7" t="e">
        <f>VLOOKUP(B908,lot!$A$3:$E$13372,5,0)</f>
        <v>#N/A</v>
      </c>
    </row>
    <row r="909" spans="2:6" hidden="1" x14ac:dyDescent="0.25">
      <c r="B909" t="s">
        <v>15769</v>
      </c>
      <c r="C909">
        <v>20</v>
      </c>
      <c r="D909" t="s">
        <v>5451</v>
      </c>
      <c r="E909" t="s">
        <v>5452</v>
      </c>
      <c r="F909" s="7" t="e">
        <f>VLOOKUP(B909,lot!$A$3:$E$13372,5,0)</f>
        <v>#N/A</v>
      </c>
    </row>
    <row r="910" spans="2:6" hidden="1" x14ac:dyDescent="0.25">
      <c r="B910" t="s">
        <v>15770</v>
      </c>
      <c r="C910">
        <v>2440</v>
      </c>
      <c r="D910" t="s">
        <v>18216</v>
      </c>
      <c r="E910" t="s">
        <v>5452</v>
      </c>
      <c r="F910" s="7" t="e">
        <f>VLOOKUP(B910,lot!$A$3:$E$13372,5,0)</f>
        <v>#N/A</v>
      </c>
    </row>
    <row r="911" spans="2:6" hidden="1" x14ac:dyDescent="0.25">
      <c r="B911" t="s">
        <v>15773</v>
      </c>
      <c r="C911">
        <v>9</v>
      </c>
      <c r="D911" t="s">
        <v>5467</v>
      </c>
      <c r="E911" t="s">
        <v>5468</v>
      </c>
      <c r="F911" s="7" t="e">
        <f>VLOOKUP(B911,lot!$A$3:$E$13372,5,0)</f>
        <v>#N/A</v>
      </c>
    </row>
    <row r="912" spans="2:6" hidden="1" x14ac:dyDescent="0.25">
      <c r="B912" t="s">
        <v>15774</v>
      </c>
      <c r="C912">
        <v>274</v>
      </c>
      <c r="D912" t="s">
        <v>5467</v>
      </c>
      <c r="E912" t="s">
        <v>5468</v>
      </c>
      <c r="F912" s="7" t="e">
        <f>VLOOKUP(B912,lot!$A$3:$E$13372,5,0)</f>
        <v>#N/A</v>
      </c>
    </row>
    <row r="913" spans="2:6" hidden="1" x14ac:dyDescent="0.25">
      <c r="B913" t="s">
        <v>15775</v>
      </c>
      <c r="C913">
        <v>820</v>
      </c>
      <c r="D913" t="s">
        <v>5467</v>
      </c>
      <c r="E913" t="s">
        <v>5468</v>
      </c>
      <c r="F913" s="7" t="e">
        <f>VLOOKUP(B913,lot!$A$3:$E$13372,5,0)</f>
        <v>#N/A</v>
      </c>
    </row>
    <row r="914" spans="2:6" hidden="1" x14ac:dyDescent="0.25">
      <c r="B914" t="s">
        <v>15776</v>
      </c>
      <c r="C914">
        <v>2000</v>
      </c>
      <c r="D914" t="s">
        <v>5467</v>
      </c>
      <c r="E914" t="s">
        <v>5468</v>
      </c>
      <c r="F914" s="7" t="e">
        <f>VLOOKUP(B914,lot!$A$3:$E$13372,5,0)</f>
        <v>#N/A</v>
      </c>
    </row>
    <row r="915" spans="2:6" hidden="1" x14ac:dyDescent="0.25">
      <c r="B915" t="s">
        <v>15777</v>
      </c>
      <c r="C915">
        <v>27</v>
      </c>
      <c r="D915" t="s">
        <v>5470</v>
      </c>
      <c r="E915" t="s">
        <v>5471</v>
      </c>
      <c r="F915" s="7" t="e">
        <f>VLOOKUP(B915,lot!$A$3:$E$13372,5,0)</f>
        <v>#N/A</v>
      </c>
    </row>
    <row r="916" spans="2:6" hidden="1" x14ac:dyDescent="0.25">
      <c r="B916" t="s">
        <v>15778</v>
      </c>
      <c r="C916">
        <v>201</v>
      </c>
      <c r="D916" t="s">
        <v>5472</v>
      </c>
      <c r="E916" t="s">
        <v>5473</v>
      </c>
      <c r="F916" s="7" t="e">
        <f>VLOOKUP(B916,lot!$A$3:$E$13372,5,0)</f>
        <v>#N/A</v>
      </c>
    </row>
    <row r="917" spans="2:6" hidden="1" x14ac:dyDescent="0.25">
      <c r="B917" t="s">
        <v>15779</v>
      </c>
      <c r="C917">
        <v>36</v>
      </c>
      <c r="D917" t="s">
        <v>5475</v>
      </c>
      <c r="E917" t="s">
        <v>5476</v>
      </c>
      <c r="F917" s="7" t="e">
        <f>VLOOKUP(B917,lot!$A$3:$E$13372,5,0)</f>
        <v>#N/A</v>
      </c>
    </row>
    <row r="918" spans="2:6" hidden="1" x14ac:dyDescent="0.25">
      <c r="B918" t="s">
        <v>15780</v>
      </c>
      <c r="C918">
        <v>70</v>
      </c>
      <c r="D918" t="s">
        <v>5477</v>
      </c>
      <c r="E918" t="s">
        <v>5478</v>
      </c>
      <c r="F918" s="7" t="e">
        <f>VLOOKUP(B918,lot!$A$3:$E$13372,5,0)</f>
        <v>#N/A</v>
      </c>
    </row>
    <row r="919" spans="2:6" hidden="1" x14ac:dyDescent="0.25">
      <c r="B919" t="s">
        <v>15784</v>
      </c>
      <c r="C919">
        <v>15</v>
      </c>
      <c r="D919" t="s">
        <v>5482</v>
      </c>
      <c r="E919" t="s">
        <v>13820</v>
      </c>
      <c r="F919" s="7" t="e">
        <f>VLOOKUP(B919,lot!$A$3:$E$13372,5,0)</f>
        <v>#N/A</v>
      </c>
    </row>
    <row r="920" spans="2:6" hidden="1" x14ac:dyDescent="0.25">
      <c r="B920" t="s">
        <v>15785</v>
      </c>
      <c r="C920">
        <v>183</v>
      </c>
      <c r="D920" t="s">
        <v>5482</v>
      </c>
      <c r="E920" t="s">
        <v>13820</v>
      </c>
      <c r="F920" s="7" t="e">
        <f>VLOOKUP(B920,lot!$A$3:$E$13372,5,0)</f>
        <v>#N/A</v>
      </c>
    </row>
    <row r="921" spans="2:6" hidden="1" x14ac:dyDescent="0.25">
      <c r="B921" t="s">
        <v>15786</v>
      </c>
      <c r="C921">
        <v>550</v>
      </c>
      <c r="D921" t="s">
        <v>5485</v>
      </c>
      <c r="E921" t="s">
        <v>5486</v>
      </c>
      <c r="F921" s="7" t="e">
        <f>VLOOKUP(B921,lot!$A$3:$E$13372,5,0)</f>
        <v>#N/A</v>
      </c>
    </row>
    <row r="922" spans="2:6" hidden="1" x14ac:dyDescent="0.25">
      <c r="B922" t="s">
        <v>15787</v>
      </c>
      <c r="C922">
        <v>200</v>
      </c>
      <c r="D922" t="s">
        <v>5488</v>
      </c>
      <c r="E922" t="s">
        <v>13821</v>
      </c>
      <c r="F922" s="7" t="e">
        <f>VLOOKUP(B922,lot!$A$3:$E$13372,5,0)</f>
        <v>#N/A</v>
      </c>
    </row>
    <row r="923" spans="2:6" hidden="1" x14ac:dyDescent="0.25">
      <c r="B923" t="s">
        <v>15788</v>
      </c>
      <c r="C923">
        <v>60</v>
      </c>
      <c r="D923" t="s">
        <v>5495</v>
      </c>
      <c r="E923" t="s">
        <v>13823</v>
      </c>
      <c r="F923" s="7" t="e">
        <f>VLOOKUP(B923,lot!$A$3:$E$13372,5,0)</f>
        <v>#N/A</v>
      </c>
    </row>
    <row r="924" spans="2:6" hidden="1" x14ac:dyDescent="0.25">
      <c r="B924" t="s">
        <v>15791</v>
      </c>
      <c r="C924">
        <v>240</v>
      </c>
      <c r="D924" t="s">
        <v>5522</v>
      </c>
      <c r="E924" t="s">
        <v>5523</v>
      </c>
      <c r="F924" s="7" t="e">
        <f>VLOOKUP(B924,lot!$A$3:$E$13372,5,0)</f>
        <v>#N/A</v>
      </c>
    </row>
    <row r="925" spans="2:6" hidden="1" x14ac:dyDescent="0.25">
      <c r="B925" t="s">
        <v>15793</v>
      </c>
      <c r="C925">
        <v>10</v>
      </c>
      <c r="D925" t="s">
        <v>5527</v>
      </c>
      <c r="E925" t="s">
        <v>13824</v>
      </c>
      <c r="F925" s="7" t="e">
        <f>VLOOKUP(B925,lot!$A$3:$E$13372,5,0)</f>
        <v>#N/A</v>
      </c>
    </row>
    <row r="926" spans="2:6" hidden="1" x14ac:dyDescent="0.25">
      <c r="B926" t="s">
        <v>15797</v>
      </c>
      <c r="C926">
        <v>1760</v>
      </c>
      <c r="D926" t="s">
        <v>5546</v>
      </c>
      <c r="E926" t="s">
        <v>13825</v>
      </c>
      <c r="F926" s="7" t="e">
        <f>VLOOKUP(B926,lot!$A$3:$E$13372,5,0)</f>
        <v>#N/A</v>
      </c>
    </row>
    <row r="927" spans="2:6" hidden="1" x14ac:dyDescent="0.25">
      <c r="B927" t="s">
        <v>15798</v>
      </c>
      <c r="C927">
        <v>23</v>
      </c>
      <c r="D927" t="s">
        <v>5546</v>
      </c>
      <c r="E927" t="s">
        <v>13825</v>
      </c>
      <c r="F927" s="7" t="e">
        <f>VLOOKUP(B927,lot!$A$3:$E$13372,5,0)</f>
        <v>#N/A</v>
      </c>
    </row>
    <row r="928" spans="2:6" hidden="1" x14ac:dyDescent="0.25">
      <c r="B928" t="s">
        <v>15799</v>
      </c>
      <c r="C928">
        <v>5920</v>
      </c>
      <c r="D928" t="s">
        <v>5546</v>
      </c>
      <c r="E928" t="s">
        <v>13825</v>
      </c>
      <c r="F928" s="7" t="e">
        <f>VLOOKUP(B928,lot!$A$3:$E$13372,5,0)</f>
        <v>#N/A</v>
      </c>
    </row>
    <row r="929" spans="2:6" hidden="1" x14ac:dyDescent="0.25">
      <c r="B929" t="s">
        <v>15800</v>
      </c>
      <c r="C929">
        <v>2</v>
      </c>
      <c r="D929" t="s">
        <v>5546</v>
      </c>
      <c r="E929" t="s">
        <v>13825</v>
      </c>
      <c r="F929" s="7" t="e">
        <f>VLOOKUP(B929,lot!$A$3:$E$13372,5,0)</f>
        <v>#N/A</v>
      </c>
    </row>
    <row r="930" spans="2:6" hidden="1" x14ac:dyDescent="0.25">
      <c r="B930" t="s">
        <v>15801</v>
      </c>
      <c r="C930">
        <v>6500</v>
      </c>
      <c r="D930" t="s">
        <v>5565</v>
      </c>
      <c r="E930" t="s">
        <v>13826</v>
      </c>
      <c r="F930" s="7" t="e">
        <f>VLOOKUP(B930,lot!$A$3:$E$13372,5,0)</f>
        <v>#N/A</v>
      </c>
    </row>
    <row r="931" spans="2:6" hidden="1" x14ac:dyDescent="0.25">
      <c r="B931" t="s">
        <v>15803</v>
      </c>
      <c r="C931">
        <v>2500</v>
      </c>
      <c r="D931" t="s">
        <v>5565</v>
      </c>
      <c r="E931" t="s">
        <v>13826</v>
      </c>
      <c r="F931" s="7" t="e">
        <f>VLOOKUP(B931,lot!$A$3:$E$13372,5,0)</f>
        <v>#N/A</v>
      </c>
    </row>
    <row r="932" spans="2:6" hidden="1" x14ac:dyDescent="0.25">
      <c r="B932" t="s">
        <v>15804</v>
      </c>
      <c r="C932">
        <v>30</v>
      </c>
      <c r="D932" t="s">
        <v>5565</v>
      </c>
      <c r="E932" t="s">
        <v>13826</v>
      </c>
      <c r="F932" s="7" t="e">
        <f>VLOOKUP(B932,lot!$A$3:$E$13372,5,0)</f>
        <v>#N/A</v>
      </c>
    </row>
    <row r="933" spans="2:6" hidden="1" x14ac:dyDescent="0.25">
      <c r="B933" t="s">
        <v>15806</v>
      </c>
      <c r="C933">
        <v>261</v>
      </c>
      <c r="D933" t="s">
        <v>5579</v>
      </c>
      <c r="E933" t="s">
        <v>13827</v>
      </c>
      <c r="F933" s="7" t="e">
        <f>VLOOKUP(B933,lot!$A$3:$E$13372,5,0)</f>
        <v>#N/A</v>
      </c>
    </row>
    <row r="934" spans="2:6" hidden="1" x14ac:dyDescent="0.25">
      <c r="B934" t="s">
        <v>15807</v>
      </c>
      <c r="C934">
        <v>220</v>
      </c>
      <c r="D934" t="s">
        <v>5579</v>
      </c>
      <c r="E934" t="s">
        <v>13827</v>
      </c>
      <c r="F934" s="7" t="e">
        <f>VLOOKUP(B934,lot!$A$3:$E$13372,5,0)</f>
        <v>#N/A</v>
      </c>
    </row>
    <row r="935" spans="2:6" hidden="1" x14ac:dyDescent="0.25">
      <c r="B935" t="s">
        <v>15809</v>
      </c>
      <c r="C935">
        <v>400</v>
      </c>
      <c r="D935" t="s">
        <v>5595</v>
      </c>
      <c r="E935" t="s">
        <v>5596</v>
      </c>
      <c r="F935" s="7" t="e">
        <f>VLOOKUP(B935,lot!$A$3:$E$13372,5,0)</f>
        <v>#N/A</v>
      </c>
    </row>
    <row r="936" spans="2:6" hidden="1" x14ac:dyDescent="0.25">
      <c r="B936" t="s">
        <v>15810</v>
      </c>
      <c r="C936">
        <v>95</v>
      </c>
      <c r="D936" t="s">
        <v>5601</v>
      </c>
      <c r="E936" t="s">
        <v>1505</v>
      </c>
      <c r="F936" s="7" t="e">
        <f>VLOOKUP(B936,lot!$A$3:$E$13372,5,0)</f>
        <v>#N/A</v>
      </c>
    </row>
    <row r="937" spans="2:6" hidden="1" x14ac:dyDescent="0.25">
      <c r="B937" t="s">
        <v>15811</v>
      </c>
      <c r="C937">
        <v>1</v>
      </c>
      <c r="D937" t="s">
        <v>5604</v>
      </c>
      <c r="E937" t="s">
        <v>5605</v>
      </c>
      <c r="F937" s="7" t="e">
        <f>VLOOKUP(B937,lot!$A$3:$E$13372,5,0)</f>
        <v>#N/A</v>
      </c>
    </row>
    <row r="938" spans="2:6" hidden="1" x14ac:dyDescent="0.25">
      <c r="B938" t="s">
        <v>15812</v>
      </c>
      <c r="C938">
        <v>16</v>
      </c>
      <c r="D938" t="s">
        <v>9561</v>
      </c>
      <c r="E938" t="s">
        <v>5607</v>
      </c>
      <c r="F938" s="7" t="e">
        <f>VLOOKUP(B938,lot!$A$3:$E$13372,5,0)</f>
        <v>#N/A</v>
      </c>
    </row>
    <row r="939" spans="2:6" hidden="1" x14ac:dyDescent="0.25">
      <c r="B939" t="s">
        <v>15813</v>
      </c>
      <c r="C939">
        <v>637</v>
      </c>
      <c r="D939" t="s">
        <v>9451</v>
      </c>
      <c r="E939" t="s">
        <v>5610</v>
      </c>
      <c r="F939" s="7" t="e">
        <f>VLOOKUP(B939,lot!$A$3:$E$13372,5,0)</f>
        <v>#N/A</v>
      </c>
    </row>
    <row r="940" spans="2:6" hidden="1" x14ac:dyDescent="0.25">
      <c r="B940" t="s">
        <v>15814</v>
      </c>
      <c r="C940">
        <v>168</v>
      </c>
      <c r="D940" t="s">
        <v>5611</v>
      </c>
      <c r="E940" t="s">
        <v>5612</v>
      </c>
      <c r="F940" s="7" t="e">
        <f>VLOOKUP(B940,lot!$A$3:$E$13372,5,0)</f>
        <v>#N/A</v>
      </c>
    </row>
    <row r="941" spans="2:6" hidden="1" x14ac:dyDescent="0.25">
      <c r="B941" t="s">
        <v>15815</v>
      </c>
      <c r="C941">
        <v>140</v>
      </c>
      <c r="D941" t="s">
        <v>5613</v>
      </c>
      <c r="E941" t="s">
        <v>5614</v>
      </c>
      <c r="F941" s="7" t="e">
        <f>VLOOKUP(B941,lot!$A$3:$E$13372,5,0)</f>
        <v>#N/A</v>
      </c>
    </row>
    <row r="942" spans="2:6" hidden="1" x14ac:dyDescent="0.25">
      <c r="B942" t="s">
        <v>15816</v>
      </c>
      <c r="C942">
        <v>2333</v>
      </c>
      <c r="D942" t="s">
        <v>5617</v>
      </c>
      <c r="E942" t="s">
        <v>5618</v>
      </c>
      <c r="F942" s="7" t="e">
        <f>VLOOKUP(B942,lot!$A$3:$E$13372,5,0)</f>
        <v>#N/A</v>
      </c>
    </row>
    <row r="943" spans="2:6" hidden="1" x14ac:dyDescent="0.25">
      <c r="B943" t="s">
        <v>15817</v>
      </c>
      <c r="C943">
        <v>28</v>
      </c>
      <c r="D943" t="s">
        <v>5619</v>
      </c>
      <c r="E943" t="s">
        <v>5620</v>
      </c>
      <c r="F943" s="7" t="e">
        <f>VLOOKUP(B943,lot!$A$3:$E$13372,5,0)</f>
        <v>#N/A</v>
      </c>
    </row>
    <row r="944" spans="2:6" hidden="1" x14ac:dyDescent="0.25">
      <c r="B944" t="s">
        <v>15818</v>
      </c>
      <c r="C944">
        <v>3210</v>
      </c>
      <c r="D944" t="s">
        <v>9408</v>
      </c>
      <c r="E944" t="s">
        <v>5622</v>
      </c>
      <c r="F944" s="7" t="e">
        <f>VLOOKUP(B944,lot!$A$3:$E$13372,5,0)</f>
        <v>#N/A</v>
      </c>
    </row>
    <row r="945" spans="2:6" hidden="1" x14ac:dyDescent="0.25">
      <c r="B945" t="s">
        <v>15819</v>
      </c>
      <c r="C945">
        <v>92</v>
      </c>
      <c r="D945" t="s">
        <v>5623</v>
      </c>
      <c r="E945" t="s">
        <v>5624</v>
      </c>
      <c r="F945" s="7" t="e">
        <f>VLOOKUP(B945,lot!$A$3:$E$13372,5,0)</f>
        <v>#N/A</v>
      </c>
    </row>
    <row r="946" spans="2:6" hidden="1" x14ac:dyDescent="0.25">
      <c r="B946" t="s">
        <v>15820</v>
      </c>
      <c r="C946">
        <v>7750</v>
      </c>
      <c r="D946" t="s">
        <v>5625</v>
      </c>
      <c r="E946" t="s">
        <v>5626</v>
      </c>
      <c r="F946" s="7" t="e">
        <f>VLOOKUP(B946,lot!$A$3:$E$13372,5,0)</f>
        <v>#N/A</v>
      </c>
    </row>
    <row r="947" spans="2:6" hidden="1" x14ac:dyDescent="0.25">
      <c r="B947" t="s">
        <v>15821</v>
      </c>
      <c r="C947">
        <v>1365</v>
      </c>
      <c r="D947" t="s">
        <v>5627</v>
      </c>
      <c r="E947" t="s">
        <v>5628</v>
      </c>
      <c r="F947" s="7" t="e">
        <f>VLOOKUP(B947,lot!$A$3:$E$13372,5,0)</f>
        <v>#N/A</v>
      </c>
    </row>
    <row r="948" spans="2:6" hidden="1" x14ac:dyDescent="0.25">
      <c r="B948" t="s">
        <v>15822</v>
      </c>
      <c r="C948">
        <v>5</v>
      </c>
      <c r="D948" t="s">
        <v>5629</v>
      </c>
      <c r="E948" t="s">
        <v>5630</v>
      </c>
      <c r="F948" s="7" t="e">
        <f>VLOOKUP(B948,lot!$A$3:$E$13372,5,0)</f>
        <v>#N/A</v>
      </c>
    </row>
    <row r="949" spans="2:6" hidden="1" x14ac:dyDescent="0.25">
      <c r="B949" t="s">
        <v>15823</v>
      </c>
      <c r="C949">
        <v>10</v>
      </c>
      <c r="D949" t="s">
        <v>5631</v>
      </c>
      <c r="E949" t="s">
        <v>5632</v>
      </c>
      <c r="F949" s="7" t="e">
        <f>VLOOKUP(B949,lot!$A$3:$E$13372,5,0)</f>
        <v>#N/A</v>
      </c>
    </row>
    <row r="950" spans="2:6" hidden="1" x14ac:dyDescent="0.25">
      <c r="B950" t="s">
        <v>15827</v>
      </c>
      <c r="C950">
        <v>3931</v>
      </c>
      <c r="D950" t="s">
        <v>5638</v>
      </c>
      <c r="E950" t="s">
        <v>13829</v>
      </c>
      <c r="F950" s="7" t="e">
        <f>VLOOKUP(B950,lot!$A$3:$E$13372,5,0)</f>
        <v>#N/A</v>
      </c>
    </row>
    <row r="951" spans="2:6" hidden="1" x14ac:dyDescent="0.25">
      <c r="B951" t="s">
        <v>15830</v>
      </c>
      <c r="C951">
        <v>864</v>
      </c>
      <c r="D951" t="s">
        <v>5640</v>
      </c>
      <c r="E951" t="s">
        <v>13830</v>
      </c>
      <c r="F951" s="7" t="e">
        <f>VLOOKUP(B951,lot!$A$3:$E$13372,5,0)</f>
        <v>#N/A</v>
      </c>
    </row>
    <row r="952" spans="2:6" hidden="1" x14ac:dyDescent="0.25">
      <c r="B952" t="s">
        <v>15831</v>
      </c>
      <c r="C952">
        <v>518</v>
      </c>
      <c r="D952" t="s">
        <v>5646</v>
      </c>
      <c r="E952" t="s">
        <v>13832</v>
      </c>
      <c r="F952" s="7" t="e">
        <f>VLOOKUP(B952,lot!$A$3:$E$13372,5,0)</f>
        <v>#N/A</v>
      </c>
    </row>
    <row r="953" spans="2:6" hidden="1" x14ac:dyDescent="0.25">
      <c r="B953" t="s">
        <v>15833</v>
      </c>
      <c r="C953">
        <v>1624</v>
      </c>
      <c r="D953" t="s">
        <v>5656</v>
      </c>
      <c r="E953" t="s">
        <v>13833</v>
      </c>
      <c r="F953" s="7" t="e">
        <f>VLOOKUP(B953,lot!$A$3:$E$13372,5,0)</f>
        <v>#N/A</v>
      </c>
    </row>
    <row r="954" spans="2:6" hidden="1" x14ac:dyDescent="0.25">
      <c r="B954" t="s">
        <v>15834</v>
      </c>
      <c r="C954">
        <v>76</v>
      </c>
      <c r="D954" t="s">
        <v>5659</v>
      </c>
      <c r="E954" t="s">
        <v>13834</v>
      </c>
      <c r="F954" s="7" t="e">
        <f>VLOOKUP(B954,lot!$A$3:$E$13372,5,0)</f>
        <v>#N/A</v>
      </c>
    </row>
    <row r="955" spans="2:6" hidden="1" x14ac:dyDescent="0.25">
      <c r="B955" t="s">
        <v>15835</v>
      </c>
      <c r="C955">
        <v>2000</v>
      </c>
      <c r="D955" t="s">
        <v>5659</v>
      </c>
      <c r="E955" t="s">
        <v>13834</v>
      </c>
      <c r="F955" s="7" t="e">
        <f>VLOOKUP(B955,lot!$A$3:$E$13372,5,0)</f>
        <v>#N/A</v>
      </c>
    </row>
    <row r="956" spans="2:6" hidden="1" x14ac:dyDescent="0.25">
      <c r="B956" t="s">
        <v>15837</v>
      </c>
      <c r="C956">
        <v>17908</v>
      </c>
      <c r="D956" t="s">
        <v>5667</v>
      </c>
      <c r="E956" t="s">
        <v>5668</v>
      </c>
      <c r="F956" s="7" t="e">
        <f>VLOOKUP(B956,lot!$A$3:$E$13372,5,0)</f>
        <v>#N/A</v>
      </c>
    </row>
    <row r="957" spans="2:6" hidden="1" x14ac:dyDescent="0.25">
      <c r="B957" t="s">
        <v>15838</v>
      </c>
      <c r="C957">
        <v>45</v>
      </c>
      <c r="D957" t="s">
        <v>5669</v>
      </c>
      <c r="E957" t="s">
        <v>5670</v>
      </c>
      <c r="F957" s="7" t="e">
        <f>VLOOKUP(B957,lot!$A$3:$E$13372,5,0)</f>
        <v>#N/A</v>
      </c>
    </row>
    <row r="958" spans="2:6" hidden="1" x14ac:dyDescent="0.25">
      <c r="B958" t="s">
        <v>15839</v>
      </c>
      <c r="C958">
        <v>171</v>
      </c>
      <c r="D958" t="s">
        <v>5676</v>
      </c>
      <c r="E958" t="s">
        <v>13837</v>
      </c>
      <c r="F958" s="7" t="e">
        <f>VLOOKUP(B958,lot!$A$3:$E$13372,5,0)</f>
        <v>#N/A</v>
      </c>
    </row>
    <row r="959" spans="2:6" hidden="1" x14ac:dyDescent="0.25">
      <c r="B959" t="s">
        <v>15842</v>
      </c>
      <c r="C959">
        <v>154</v>
      </c>
      <c r="D959" t="s">
        <v>5681</v>
      </c>
      <c r="E959" t="s">
        <v>13838</v>
      </c>
      <c r="F959" s="7" t="e">
        <f>VLOOKUP(B959,lot!$A$3:$E$13372,5,0)</f>
        <v>#N/A</v>
      </c>
    </row>
    <row r="960" spans="2:6" hidden="1" x14ac:dyDescent="0.25">
      <c r="B960" t="s">
        <v>15843</v>
      </c>
      <c r="C960">
        <v>69</v>
      </c>
      <c r="D960" t="s">
        <v>5684</v>
      </c>
      <c r="E960" t="s">
        <v>13839</v>
      </c>
      <c r="F960" s="7" t="e">
        <f>VLOOKUP(B960,lot!$A$3:$E$13372,5,0)</f>
        <v>#N/A</v>
      </c>
    </row>
    <row r="961" spans="2:6" hidden="1" x14ac:dyDescent="0.25">
      <c r="B961" t="s">
        <v>15845</v>
      </c>
      <c r="C961">
        <v>91</v>
      </c>
      <c r="D961" t="s">
        <v>5687</v>
      </c>
      <c r="E961" t="s">
        <v>5688</v>
      </c>
      <c r="F961" s="7" t="e">
        <f>VLOOKUP(B961,lot!$A$3:$E$13372,5,0)</f>
        <v>#N/A</v>
      </c>
    </row>
    <row r="962" spans="2:6" hidden="1" x14ac:dyDescent="0.25">
      <c r="B962" t="s">
        <v>15847</v>
      </c>
      <c r="C962">
        <v>183</v>
      </c>
      <c r="D962" t="s">
        <v>5689</v>
      </c>
      <c r="E962" t="s">
        <v>13840</v>
      </c>
      <c r="F962" s="7" t="e">
        <f>VLOOKUP(B962,lot!$A$3:$E$13372,5,0)</f>
        <v>#N/A</v>
      </c>
    </row>
    <row r="963" spans="2:6" hidden="1" x14ac:dyDescent="0.25">
      <c r="B963" t="s">
        <v>15849</v>
      </c>
      <c r="C963">
        <v>24</v>
      </c>
      <c r="D963" t="s">
        <v>5689</v>
      </c>
      <c r="E963" t="s">
        <v>13840</v>
      </c>
      <c r="F963" s="7" t="e">
        <f>VLOOKUP(B963,lot!$A$3:$E$13372,5,0)</f>
        <v>#N/A</v>
      </c>
    </row>
    <row r="964" spans="2:6" hidden="1" x14ac:dyDescent="0.25">
      <c r="B964" t="s">
        <v>15850</v>
      </c>
      <c r="C964">
        <v>72</v>
      </c>
      <c r="D964" t="s">
        <v>5689</v>
      </c>
      <c r="E964" t="s">
        <v>13840</v>
      </c>
      <c r="F964" s="7" t="e">
        <f>VLOOKUP(B964,lot!$A$3:$E$13372,5,0)</f>
        <v>#N/A</v>
      </c>
    </row>
    <row r="965" spans="2:6" hidden="1" x14ac:dyDescent="0.25">
      <c r="B965" t="s">
        <v>15851</v>
      </c>
      <c r="C965">
        <v>504</v>
      </c>
      <c r="D965" t="s">
        <v>5689</v>
      </c>
      <c r="E965" t="s">
        <v>13840</v>
      </c>
      <c r="F965" s="7" t="e">
        <f>VLOOKUP(B965,lot!$A$3:$E$13372,5,0)</f>
        <v>#N/A</v>
      </c>
    </row>
    <row r="966" spans="2:6" hidden="1" x14ac:dyDescent="0.25">
      <c r="B966" t="s">
        <v>15853</v>
      </c>
      <c r="C966">
        <v>2</v>
      </c>
      <c r="D966" t="s">
        <v>5693</v>
      </c>
      <c r="E966" t="s">
        <v>13841</v>
      </c>
      <c r="F966" s="7" t="e">
        <f>VLOOKUP(B966,lot!$A$3:$E$13372,5,0)</f>
        <v>#N/A</v>
      </c>
    </row>
    <row r="967" spans="2:6" hidden="1" x14ac:dyDescent="0.25">
      <c r="B967" t="s">
        <v>15855</v>
      </c>
      <c r="C967">
        <v>1580</v>
      </c>
      <c r="D967" t="s">
        <v>5693</v>
      </c>
      <c r="E967" t="s">
        <v>13841</v>
      </c>
      <c r="F967" s="7" t="e">
        <f>VLOOKUP(B967,lot!$A$3:$E$13372,5,0)</f>
        <v>#N/A</v>
      </c>
    </row>
    <row r="968" spans="2:6" hidden="1" x14ac:dyDescent="0.25">
      <c r="B968" t="s">
        <v>15856</v>
      </c>
      <c r="C968">
        <v>804</v>
      </c>
      <c r="D968" t="s">
        <v>5697</v>
      </c>
      <c r="E968" t="s">
        <v>13842</v>
      </c>
      <c r="F968" s="7" t="e">
        <f>VLOOKUP(B968,lot!$A$3:$E$13372,5,0)</f>
        <v>#N/A</v>
      </c>
    </row>
    <row r="969" spans="2:6" hidden="1" x14ac:dyDescent="0.25">
      <c r="B969" t="s">
        <v>15857</v>
      </c>
      <c r="C969">
        <v>1000</v>
      </c>
      <c r="D969" t="s">
        <v>5697</v>
      </c>
      <c r="E969" t="s">
        <v>13842</v>
      </c>
      <c r="F969" s="7" t="e">
        <f>VLOOKUP(B969,lot!$A$3:$E$13372,5,0)</f>
        <v>#N/A</v>
      </c>
    </row>
    <row r="970" spans="2:6" hidden="1" x14ac:dyDescent="0.25">
      <c r="B970" t="s">
        <v>15859</v>
      </c>
      <c r="C970">
        <v>230</v>
      </c>
      <c r="D970" t="s">
        <v>5707</v>
      </c>
      <c r="E970" t="s">
        <v>13844</v>
      </c>
      <c r="F970" s="7" t="e">
        <f>VLOOKUP(B970,lot!$A$3:$E$13372,5,0)</f>
        <v>#N/A</v>
      </c>
    </row>
    <row r="971" spans="2:6" hidden="1" x14ac:dyDescent="0.25">
      <c r="B971" t="s">
        <v>15860</v>
      </c>
      <c r="C971">
        <v>334</v>
      </c>
      <c r="D971" t="s">
        <v>5710</v>
      </c>
      <c r="E971" t="s">
        <v>13845</v>
      </c>
      <c r="F971" s="7" t="e">
        <f>VLOOKUP(B971,lot!$A$3:$E$13372,5,0)</f>
        <v>#N/A</v>
      </c>
    </row>
    <row r="972" spans="2:6" hidden="1" x14ac:dyDescent="0.25">
      <c r="B972" t="s">
        <v>15861</v>
      </c>
      <c r="C972">
        <v>11</v>
      </c>
      <c r="D972" t="s">
        <v>5723</v>
      </c>
      <c r="E972" t="s">
        <v>13849</v>
      </c>
      <c r="F972" s="7" t="e">
        <f>VLOOKUP(B972,lot!$A$3:$E$13372,5,0)</f>
        <v>#N/A</v>
      </c>
    </row>
    <row r="973" spans="2:6" hidden="1" x14ac:dyDescent="0.25">
      <c r="B973" t="s">
        <v>15865</v>
      </c>
      <c r="C973">
        <v>614</v>
      </c>
      <c r="D973" t="s">
        <v>5730</v>
      </c>
      <c r="E973" t="s">
        <v>13852</v>
      </c>
      <c r="F973" s="7" t="e">
        <f>VLOOKUP(B973,lot!$A$3:$E$13372,5,0)</f>
        <v>#N/A</v>
      </c>
    </row>
    <row r="974" spans="2:6" hidden="1" x14ac:dyDescent="0.25">
      <c r="B974" t="s">
        <v>15868</v>
      </c>
      <c r="C974">
        <v>432</v>
      </c>
      <c r="D974" t="s">
        <v>5736</v>
      </c>
      <c r="E974" t="s">
        <v>13510</v>
      </c>
      <c r="F974" s="7" t="e">
        <f>VLOOKUP(B974,lot!$A$3:$E$13372,5,0)</f>
        <v>#N/A</v>
      </c>
    </row>
    <row r="975" spans="2:6" hidden="1" x14ac:dyDescent="0.25">
      <c r="B975" t="s">
        <v>15869</v>
      </c>
      <c r="C975">
        <v>793</v>
      </c>
      <c r="D975" t="s">
        <v>5739</v>
      </c>
      <c r="E975" t="s">
        <v>13853</v>
      </c>
      <c r="F975" s="7" t="e">
        <f>VLOOKUP(B975,lot!$A$3:$E$13372,5,0)</f>
        <v>#N/A</v>
      </c>
    </row>
    <row r="976" spans="2:6" hidden="1" x14ac:dyDescent="0.25">
      <c r="B976" t="s">
        <v>15870</v>
      </c>
      <c r="C976">
        <v>140</v>
      </c>
      <c r="D976" t="s">
        <v>5743</v>
      </c>
      <c r="E976" t="s">
        <v>5744</v>
      </c>
      <c r="F976" s="7" t="e">
        <f>VLOOKUP(B976,lot!$A$3:$E$13372,5,0)</f>
        <v>#N/A</v>
      </c>
    </row>
    <row r="977" spans="2:6" hidden="1" x14ac:dyDescent="0.25">
      <c r="B977" t="s">
        <v>15872</v>
      </c>
      <c r="C977">
        <v>3000</v>
      </c>
      <c r="D977" t="s">
        <v>5746</v>
      </c>
      <c r="E977" t="s">
        <v>5747</v>
      </c>
      <c r="F977" s="7" t="e">
        <f>VLOOKUP(B977,lot!$A$3:$E$13372,5,0)</f>
        <v>#N/A</v>
      </c>
    </row>
    <row r="978" spans="2:6" hidden="1" x14ac:dyDescent="0.25">
      <c r="B978" t="s">
        <v>15873</v>
      </c>
      <c r="C978">
        <v>4500</v>
      </c>
      <c r="D978" t="s">
        <v>5746</v>
      </c>
      <c r="E978" t="s">
        <v>5747</v>
      </c>
      <c r="F978" s="7" t="e">
        <f>VLOOKUP(B978,lot!$A$3:$E$13372,5,0)</f>
        <v>#N/A</v>
      </c>
    </row>
    <row r="979" spans="2:6" hidden="1" x14ac:dyDescent="0.25">
      <c r="B979" t="s">
        <v>15874</v>
      </c>
      <c r="C979">
        <v>1</v>
      </c>
      <c r="D979" t="s">
        <v>5746</v>
      </c>
      <c r="E979" t="s">
        <v>5747</v>
      </c>
      <c r="F979" s="7" t="e">
        <f>VLOOKUP(B979,lot!$A$3:$E$13372,5,0)</f>
        <v>#N/A</v>
      </c>
    </row>
    <row r="980" spans="2:6" hidden="1" x14ac:dyDescent="0.25">
      <c r="B980" t="s">
        <v>15876</v>
      </c>
      <c r="C980">
        <v>7455</v>
      </c>
      <c r="D980" t="s">
        <v>5746</v>
      </c>
      <c r="E980" t="s">
        <v>5747</v>
      </c>
      <c r="F980" s="7" t="e">
        <f>VLOOKUP(B980,lot!$A$3:$E$13372,5,0)</f>
        <v>#N/A</v>
      </c>
    </row>
    <row r="981" spans="2:6" hidden="1" x14ac:dyDescent="0.25">
      <c r="B981" t="s">
        <v>15878</v>
      </c>
      <c r="C981">
        <v>13</v>
      </c>
      <c r="D981" t="s">
        <v>5746</v>
      </c>
      <c r="E981" t="s">
        <v>5747</v>
      </c>
      <c r="F981" s="7" t="e">
        <f>VLOOKUP(B981,lot!$A$3:$E$13372,5,0)</f>
        <v>#N/A</v>
      </c>
    </row>
    <row r="982" spans="2:6" hidden="1" x14ac:dyDescent="0.25">
      <c r="B982" t="s">
        <v>15879</v>
      </c>
      <c r="C982">
        <v>1928</v>
      </c>
      <c r="D982" t="s">
        <v>5748</v>
      </c>
      <c r="E982" t="s">
        <v>654</v>
      </c>
      <c r="F982" s="7" t="e">
        <f>VLOOKUP(B982,lot!$A$3:$E$13372,5,0)</f>
        <v>#N/A</v>
      </c>
    </row>
    <row r="983" spans="2:6" hidden="1" x14ac:dyDescent="0.25">
      <c r="B983" t="s">
        <v>15880</v>
      </c>
      <c r="C983">
        <v>7500</v>
      </c>
      <c r="D983" t="s">
        <v>5748</v>
      </c>
      <c r="E983" t="s">
        <v>654</v>
      </c>
      <c r="F983" s="7" t="e">
        <f>VLOOKUP(B983,lot!$A$3:$E$13372,5,0)</f>
        <v>#N/A</v>
      </c>
    </row>
    <row r="984" spans="2:6" hidden="1" x14ac:dyDescent="0.25">
      <c r="B984" t="s">
        <v>15882</v>
      </c>
      <c r="C984">
        <v>1245</v>
      </c>
      <c r="D984" t="s">
        <v>5748</v>
      </c>
      <c r="E984" t="s">
        <v>654</v>
      </c>
      <c r="F984" s="7" t="e">
        <f>VLOOKUP(B984,lot!$A$3:$E$13372,5,0)</f>
        <v>#N/A</v>
      </c>
    </row>
    <row r="985" spans="2:6" hidden="1" x14ac:dyDescent="0.25">
      <c r="B985" t="s">
        <v>15885</v>
      </c>
      <c r="C985">
        <v>45</v>
      </c>
      <c r="D985" t="s">
        <v>5748</v>
      </c>
      <c r="E985" t="s">
        <v>654</v>
      </c>
      <c r="F985" s="7" t="e">
        <f>VLOOKUP(B985,lot!$A$3:$E$13372,5,0)</f>
        <v>#N/A</v>
      </c>
    </row>
    <row r="986" spans="2:6" hidden="1" x14ac:dyDescent="0.25">
      <c r="B986" t="s">
        <v>15886</v>
      </c>
      <c r="C986">
        <v>875</v>
      </c>
      <c r="D986" t="s">
        <v>18217</v>
      </c>
      <c r="E986" t="s">
        <v>13854</v>
      </c>
      <c r="F986" s="7" t="e">
        <f>VLOOKUP(B986,lot!$A$3:$E$13372,5,0)</f>
        <v>#N/A</v>
      </c>
    </row>
    <row r="987" spans="2:6" hidden="1" x14ac:dyDescent="0.25">
      <c r="B987" t="s">
        <v>15888</v>
      </c>
      <c r="C987">
        <v>137</v>
      </c>
      <c r="D987" t="s">
        <v>18218</v>
      </c>
      <c r="E987" t="s">
        <v>13855</v>
      </c>
      <c r="F987" s="7" t="e">
        <f>VLOOKUP(B987,lot!$A$3:$E$13372,5,0)</f>
        <v>#N/A</v>
      </c>
    </row>
    <row r="988" spans="2:6" hidden="1" x14ac:dyDescent="0.25">
      <c r="B988" t="s">
        <v>15889</v>
      </c>
      <c r="C988">
        <v>280</v>
      </c>
      <c r="D988" t="s">
        <v>5756</v>
      </c>
      <c r="E988" t="s">
        <v>13857</v>
      </c>
      <c r="F988" s="7" t="e">
        <f>VLOOKUP(B988,lot!$A$3:$E$13372,5,0)</f>
        <v>#N/A</v>
      </c>
    </row>
    <row r="989" spans="2:6" hidden="1" x14ac:dyDescent="0.25">
      <c r="B989" t="s">
        <v>15890</v>
      </c>
      <c r="C989">
        <v>26</v>
      </c>
      <c r="D989" t="s">
        <v>5756</v>
      </c>
      <c r="E989" t="s">
        <v>13857</v>
      </c>
      <c r="F989" s="7" t="e">
        <f>VLOOKUP(B989,lot!$A$3:$E$13372,5,0)</f>
        <v>#N/A</v>
      </c>
    </row>
    <row r="990" spans="2:6" hidden="1" x14ac:dyDescent="0.25">
      <c r="B990" t="s">
        <v>15893</v>
      </c>
      <c r="C990">
        <v>52</v>
      </c>
      <c r="D990" t="s">
        <v>5761</v>
      </c>
      <c r="E990" t="s">
        <v>5762</v>
      </c>
      <c r="F990" s="7" t="e">
        <f>VLOOKUP(B990,lot!$A$3:$E$13372,5,0)</f>
        <v>#N/A</v>
      </c>
    </row>
    <row r="991" spans="2:6" hidden="1" x14ac:dyDescent="0.25">
      <c r="B991" t="s">
        <v>15894</v>
      </c>
      <c r="C991">
        <v>400</v>
      </c>
      <c r="D991" t="s">
        <v>5761</v>
      </c>
      <c r="E991" t="s">
        <v>5762</v>
      </c>
      <c r="F991" s="7" t="e">
        <f>VLOOKUP(B991,lot!$A$3:$E$13372,5,0)</f>
        <v>#N/A</v>
      </c>
    </row>
    <row r="992" spans="2:6" hidden="1" x14ac:dyDescent="0.25">
      <c r="B992" t="s">
        <v>15903</v>
      </c>
      <c r="C992">
        <v>140</v>
      </c>
      <c r="D992" t="s">
        <v>5768</v>
      </c>
      <c r="E992" t="s">
        <v>13859</v>
      </c>
      <c r="F992" s="7" t="e">
        <f>VLOOKUP(B992,lot!$A$3:$E$13372,5,0)</f>
        <v>#N/A</v>
      </c>
    </row>
    <row r="993" spans="2:6" hidden="1" x14ac:dyDescent="0.25">
      <c r="B993" t="s">
        <v>15904</v>
      </c>
      <c r="C993">
        <v>300</v>
      </c>
      <c r="D993" t="s">
        <v>5768</v>
      </c>
      <c r="E993" t="s">
        <v>13859</v>
      </c>
      <c r="F993" s="7" t="e">
        <f>VLOOKUP(B993,lot!$A$3:$E$13372,5,0)</f>
        <v>#N/A</v>
      </c>
    </row>
    <row r="994" spans="2:6" hidden="1" x14ac:dyDescent="0.25">
      <c r="B994" t="s">
        <v>15905</v>
      </c>
      <c r="C994">
        <v>1765</v>
      </c>
      <c r="D994" t="s">
        <v>5770</v>
      </c>
      <c r="E994" t="s">
        <v>13860</v>
      </c>
      <c r="F994" s="7" t="e">
        <f>VLOOKUP(B994,lot!$A$3:$E$13372,5,0)</f>
        <v>#N/A</v>
      </c>
    </row>
    <row r="995" spans="2:6" hidden="1" x14ac:dyDescent="0.25">
      <c r="B995" t="s">
        <v>15906</v>
      </c>
      <c r="C995">
        <v>40</v>
      </c>
      <c r="D995" t="s">
        <v>5782</v>
      </c>
      <c r="E995" t="s">
        <v>5783</v>
      </c>
      <c r="F995" s="7" t="e">
        <f>VLOOKUP(B995,lot!$A$3:$E$13372,5,0)</f>
        <v>#N/A</v>
      </c>
    </row>
    <row r="996" spans="2:6" hidden="1" x14ac:dyDescent="0.25">
      <c r="B996" t="s">
        <v>15909</v>
      </c>
      <c r="C996">
        <v>9</v>
      </c>
      <c r="D996" t="s">
        <v>5785</v>
      </c>
      <c r="E996" t="s">
        <v>5786</v>
      </c>
      <c r="F996" s="7" t="e">
        <f>VLOOKUP(B996,lot!$A$3:$E$13372,5,0)</f>
        <v>#N/A</v>
      </c>
    </row>
    <row r="997" spans="2:6" hidden="1" x14ac:dyDescent="0.25">
      <c r="B997" t="s">
        <v>15910</v>
      </c>
      <c r="C997">
        <v>370</v>
      </c>
      <c r="D997" t="s">
        <v>5785</v>
      </c>
      <c r="E997" t="s">
        <v>5786</v>
      </c>
      <c r="F997" s="7" t="e">
        <f>VLOOKUP(B997,lot!$A$3:$E$13372,5,0)</f>
        <v>#N/A</v>
      </c>
    </row>
    <row r="998" spans="2:6" hidden="1" x14ac:dyDescent="0.25">
      <c r="B998" t="s">
        <v>15911</v>
      </c>
      <c r="C998">
        <v>40</v>
      </c>
      <c r="D998" t="s">
        <v>5785</v>
      </c>
      <c r="E998" t="s">
        <v>5786</v>
      </c>
      <c r="F998" s="7" t="e">
        <f>VLOOKUP(B998,lot!$A$3:$E$13372,5,0)</f>
        <v>#N/A</v>
      </c>
    </row>
    <row r="999" spans="2:6" hidden="1" x14ac:dyDescent="0.25">
      <c r="B999" t="s">
        <v>15914</v>
      </c>
      <c r="C999">
        <v>3</v>
      </c>
      <c r="D999" t="s">
        <v>18219</v>
      </c>
      <c r="E999" t="s">
        <v>5789</v>
      </c>
      <c r="F999" s="7" t="e">
        <f>VLOOKUP(B999,lot!$A$3:$E$13372,5,0)</f>
        <v>#N/A</v>
      </c>
    </row>
    <row r="1000" spans="2:6" hidden="1" x14ac:dyDescent="0.25">
      <c r="B1000" t="s">
        <v>15915</v>
      </c>
      <c r="C1000">
        <v>56</v>
      </c>
      <c r="D1000" t="s">
        <v>18219</v>
      </c>
      <c r="E1000" t="s">
        <v>5789</v>
      </c>
      <c r="F1000" s="7" t="e">
        <f>VLOOKUP(B1000,lot!$A$3:$E$13372,5,0)</f>
        <v>#N/A</v>
      </c>
    </row>
    <row r="1001" spans="2:6" hidden="1" x14ac:dyDescent="0.25">
      <c r="B1001" t="s">
        <v>15916</v>
      </c>
      <c r="C1001">
        <v>120</v>
      </c>
      <c r="D1001" t="s">
        <v>18219</v>
      </c>
      <c r="E1001" t="s">
        <v>5789</v>
      </c>
      <c r="F1001" s="7" t="e">
        <f>VLOOKUP(B1001,lot!$A$3:$E$13372,5,0)</f>
        <v>#N/A</v>
      </c>
    </row>
    <row r="1002" spans="2:6" hidden="1" x14ac:dyDescent="0.25">
      <c r="B1002" t="s">
        <v>15923</v>
      </c>
      <c r="C1002">
        <v>3317</v>
      </c>
      <c r="D1002" t="s">
        <v>5793</v>
      </c>
      <c r="E1002" t="s">
        <v>5794</v>
      </c>
      <c r="F1002" s="7" t="e">
        <f>VLOOKUP(B1002,lot!$A$3:$E$13372,5,0)</f>
        <v>#N/A</v>
      </c>
    </row>
    <row r="1003" spans="2:6" hidden="1" x14ac:dyDescent="0.25">
      <c r="B1003" t="s">
        <v>15925</v>
      </c>
      <c r="C1003">
        <v>290</v>
      </c>
      <c r="D1003" t="s">
        <v>18220</v>
      </c>
      <c r="E1003" t="s">
        <v>5799</v>
      </c>
      <c r="F1003" s="7" t="e">
        <f>VLOOKUP(B1003,lot!$A$3:$E$13372,5,0)</f>
        <v>#N/A</v>
      </c>
    </row>
    <row r="1004" spans="2:6" hidden="1" x14ac:dyDescent="0.25">
      <c r="B1004" t="s">
        <v>15926</v>
      </c>
      <c r="C1004">
        <v>4073</v>
      </c>
      <c r="D1004" t="s">
        <v>18221</v>
      </c>
      <c r="E1004" t="s">
        <v>5805</v>
      </c>
      <c r="F1004" s="7" t="e">
        <f>VLOOKUP(B1004,lot!$A$3:$E$13372,5,0)</f>
        <v>#N/A</v>
      </c>
    </row>
    <row r="1005" spans="2:6" hidden="1" x14ac:dyDescent="0.25">
      <c r="B1005" t="s">
        <v>15930</v>
      </c>
      <c r="C1005">
        <v>13131</v>
      </c>
      <c r="D1005" t="s">
        <v>5826</v>
      </c>
      <c r="E1005" t="s">
        <v>5827</v>
      </c>
      <c r="F1005" s="7" t="e">
        <f>VLOOKUP(B1005,lot!$A$3:$E$13372,5,0)</f>
        <v>#N/A</v>
      </c>
    </row>
    <row r="1006" spans="2:6" hidden="1" x14ac:dyDescent="0.25">
      <c r="B1006" t="s">
        <v>15934</v>
      </c>
      <c r="C1006">
        <v>3</v>
      </c>
      <c r="D1006" t="s">
        <v>674</v>
      </c>
      <c r="E1006" t="s">
        <v>675</v>
      </c>
      <c r="F1006" s="7" t="e">
        <f>VLOOKUP(B1006,lot!$A$3:$E$13372,5,0)</f>
        <v>#N/A</v>
      </c>
    </row>
    <row r="1007" spans="2:6" hidden="1" x14ac:dyDescent="0.25">
      <c r="B1007" t="s">
        <v>15935</v>
      </c>
      <c r="C1007">
        <v>6620</v>
      </c>
      <c r="D1007" t="s">
        <v>674</v>
      </c>
      <c r="E1007" t="s">
        <v>675</v>
      </c>
      <c r="F1007" s="7" t="e">
        <f>VLOOKUP(B1007,lot!$A$3:$E$13372,5,0)</f>
        <v>#N/A</v>
      </c>
    </row>
    <row r="1008" spans="2:6" hidden="1" x14ac:dyDescent="0.25">
      <c r="B1008" t="s">
        <v>15936</v>
      </c>
      <c r="C1008">
        <v>2957</v>
      </c>
      <c r="D1008" t="s">
        <v>5841</v>
      </c>
      <c r="E1008" t="s">
        <v>5842</v>
      </c>
      <c r="F1008" s="7" t="e">
        <f>VLOOKUP(B1008,lot!$A$3:$E$13372,5,0)</f>
        <v>#N/A</v>
      </c>
    </row>
    <row r="1009" spans="2:6" hidden="1" x14ac:dyDescent="0.25">
      <c r="B1009" t="s">
        <v>15937</v>
      </c>
      <c r="C1009">
        <v>846</v>
      </c>
      <c r="D1009" t="s">
        <v>5846</v>
      </c>
      <c r="E1009" t="s">
        <v>13861</v>
      </c>
      <c r="F1009" s="7" t="e">
        <f>VLOOKUP(B1009,lot!$A$3:$E$13372,5,0)</f>
        <v>#N/A</v>
      </c>
    </row>
    <row r="1010" spans="2:6" hidden="1" x14ac:dyDescent="0.25">
      <c r="B1010" t="s">
        <v>15938</v>
      </c>
      <c r="C1010">
        <v>53</v>
      </c>
      <c r="D1010" t="s">
        <v>5853</v>
      </c>
      <c r="E1010" t="s">
        <v>11684</v>
      </c>
      <c r="F1010" s="7" t="e">
        <f>VLOOKUP(B1010,lot!$A$3:$E$13372,5,0)</f>
        <v>#N/A</v>
      </c>
    </row>
    <row r="1011" spans="2:6" hidden="1" x14ac:dyDescent="0.25">
      <c r="B1011" t="s">
        <v>15939</v>
      </c>
      <c r="C1011">
        <v>330</v>
      </c>
      <c r="D1011" t="s">
        <v>5857</v>
      </c>
      <c r="E1011" t="s">
        <v>11683</v>
      </c>
      <c r="F1011" s="7" t="e">
        <f>VLOOKUP(B1011,lot!$A$3:$E$13372,5,0)</f>
        <v>#N/A</v>
      </c>
    </row>
    <row r="1012" spans="2:6" hidden="1" x14ac:dyDescent="0.25">
      <c r="B1012" t="s">
        <v>15942</v>
      </c>
      <c r="C1012">
        <v>5400</v>
      </c>
      <c r="D1012" t="s">
        <v>18222</v>
      </c>
      <c r="E1012" t="s">
        <v>1529</v>
      </c>
      <c r="F1012" s="7" t="e">
        <f>VLOOKUP(B1012,lot!$A$3:$E$13372,5,0)</f>
        <v>#N/A</v>
      </c>
    </row>
    <row r="1013" spans="2:6" hidden="1" x14ac:dyDescent="0.25">
      <c r="B1013" t="s">
        <v>15943</v>
      </c>
      <c r="C1013">
        <v>2700</v>
      </c>
      <c r="D1013" t="s">
        <v>18222</v>
      </c>
      <c r="E1013" t="s">
        <v>1529</v>
      </c>
      <c r="F1013" s="7" t="e">
        <f>VLOOKUP(B1013,lot!$A$3:$E$13372,5,0)</f>
        <v>#N/A</v>
      </c>
    </row>
    <row r="1014" spans="2:6" hidden="1" x14ac:dyDescent="0.25">
      <c r="B1014" t="s">
        <v>15944</v>
      </c>
      <c r="C1014">
        <v>400</v>
      </c>
      <c r="D1014" t="s">
        <v>18222</v>
      </c>
      <c r="E1014" t="s">
        <v>1529</v>
      </c>
      <c r="F1014" s="7" t="e">
        <f>VLOOKUP(B1014,lot!$A$3:$E$13372,5,0)</f>
        <v>#N/A</v>
      </c>
    </row>
    <row r="1015" spans="2:6" hidden="1" x14ac:dyDescent="0.25">
      <c r="B1015" t="s">
        <v>15945</v>
      </c>
      <c r="C1015">
        <v>2946</v>
      </c>
      <c r="D1015" t="s">
        <v>18222</v>
      </c>
      <c r="E1015" t="s">
        <v>1529</v>
      </c>
      <c r="F1015" s="7" t="e">
        <f>VLOOKUP(B1015,lot!$A$3:$E$13372,5,0)</f>
        <v>#N/A</v>
      </c>
    </row>
    <row r="1016" spans="2:6" hidden="1" x14ac:dyDescent="0.25">
      <c r="B1016" t="s">
        <v>15949</v>
      </c>
      <c r="C1016">
        <v>976</v>
      </c>
      <c r="D1016" t="s">
        <v>5886</v>
      </c>
      <c r="E1016" t="s">
        <v>1543</v>
      </c>
      <c r="F1016" s="7" t="e">
        <f>VLOOKUP(B1016,lot!$A$3:$E$13372,5,0)</f>
        <v>#N/A</v>
      </c>
    </row>
    <row r="1017" spans="2:6" hidden="1" x14ac:dyDescent="0.25">
      <c r="B1017" t="s">
        <v>15951</v>
      </c>
      <c r="C1017">
        <v>760</v>
      </c>
      <c r="D1017" t="s">
        <v>5886</v>
      </c>
      <c r="E1017" t="s">
        <v>1543</v>
      </c>
      <c r="F1017" s="7" t="e">
        <f>VLOOKUP(B1017,lot!$A$3:$E$13372,5,0)</f>
        <v>#N/A</v>
      </c>
    </row>
    <row r="1018" spans="2:6" hidden="1" x14ac:dyDescent="0.25">
      <c r="B1018" t="s">
        <v>15952</v>
      </c>
      <c r="C1018">
        <v>40</v>
      </c>
      <c r="D1018" t="s">
        <v>5886</v>
      </c>
      <c r="E1018" t="s">
        <v>1543</v>
      </c>
      <c r="F1018" s="7" t="e">
        <f>VLOOKUP(B1018,lot!$A$3:$E$13372,5,0)</f>
        <v>#N/A</v>
      </c>
    </row>
    <row r="1019" spans="2:6" hidden="1" x14ac:dyDescent="0.25">
      <c r="B1019" t="s">
        <v>15955</v>
      </c>
      <c r="C1019">
        <v>800</v>
      </c>
      <c r="D1019" t="s">
        <v>5886</v>
      </c>
      <c r="E1019" t="s">
        <v>1543</v>
      </c>
      <c r="F1019" s="7" t="e">
        <f>VLOOKUP(B1019,lot!$A$3:$E$13372,5,0)</f>
        <v>#N/A</v>
      </c>
    </row>
    <row r="1020" spans="2:6" hidden="1" x14ac:dyDescent="0.25">
      <c r="B1020" t="s">
        <v>15959</v>
      </c>
      <c r="C1020">
        <v>3100</v>
      </c>
      <c r="D1020" t="s">
        <v>5901</v>
      </c>
      <c r="E1020" t="s">
        <v>690</v>
      </c>
      <c r="F1020" s="7" t="e">
        <f>VLOOKUP(B1020,lot!$A$3:$E$13372,5,0)</f>
        <v>#N/A</v>
      </c>
    </row>
    <row r="1021" spans="2:6" hidden="1" x14ac:dyDescent="0.25">
      <c r="B1021" t="s">
        <v>15961</v>
      </c>
      <c r="C1021">
        <v>1315</v>
      </c>
      <c r="D1021" t="s">
        <v>5901</v>
      </c>
      <c r="E1021" t="s">
        <v>690</v>
      </c>
      <c r="F1021" s="7" t="e">
        <f>VLOOKUP(B1021,lot!$A$3:$E$13372,5,0)</f>
        <v>#N/A</v>
      </c>
    </row>
    <row r="1022" spans="2:6" hidden="1" x14ac:dyDescent="0.25">
      <c r="B1022" t="s">
        <v>15964</v>
      </c>
      <c r="C1022">
        <v>18550</v>
      </c>
      <c r="D1022" t="s">
        <v>18223</v>
      </c>
      <c r="E1022" t="s">
        <v>1538</v>
      </c>
      <c r="F1022" s="7" t="e">
        <f>VLOOKUP(B1022,lot!$A$3:$E$13372,5,0)</f>
        <v>#N/A</v>
      </c>
    </row>
    <row r="1023" spans="2:6" hidden="1" x14ac:dyDescent="0.25">
      <c r="B1023" t="s">
        <v>15969</v>
      </c>
      <c r="C1023">
        <v>120</v>
      </c>
      <c r="D1023" t="s">
        <v>18224</v>
      </c>
      <c r="E1023" t="s">
        <v>1547</v>
      </c>
      <c r="F1023" s="7" t="e">
        <f>VLOOKUP(B1023,lot!$A$3:$E$13372,5,0)</f>
        <v>#N/A</v>
      </c>
    </row>
    <row r="1024" spans="2:6" hidden="1" x14ac:dyDescent="0.25">
      <c r="B1024" t="s">
        <v>15972</v>
      </c>
      <c r="C1024">
        <v>200</v>
      </c>
      <c r="D1024" t="s">
        <v>18224</v>
      </c>
      <c r="E1024" t="s">
        <v>1547</v>
      </c>
      <c r="F1024" s="7" t="e">
        <f>VLOOKUP(B1024,lot!$A$3:$E$13372,5,0)</f>
        <v>#N/A</v>
      </c>
    </row>
    <row r="1025" spans="2:6" hidden="1" x14ac:dyDescent="0.25">
      <c r="B1025" t="s">
        <v>15975</v>
      </c>
      <c r="C1025">
        <v>180</v>
      </c>
      <c r="D1025" t="s">
        <v>5954</v>
      </c>
      <c r="E1025" t="s">
        <v>5955</v>
      </c>
      <c r="F1025" s="7" t="e">
        <f>VLOOKUP(B1025,lot!$A$3:$E$13372,5,0)</f>
        <v>#N/A</v>
      </c>
    </row>
    <row r="1026" spans="2:6" hidden="1" x14ac:dyDescent="0.25">
      <c r="B1026" t="s">
        <v>15976</v>
      </c>
      <c r="C1026">
        <v>200</v>
      </c>
      <c r="D1026" t="s">
        <v>5954</v>
      </c>
      <c r="E1026" t="s">
        <v>5955</v>
      </c>
      <c r="F1026" s="7" t="e">
        <f>VLOOKUP(B1026,lot!$A$3:$E$13372,5,0)</f>
        <v>#N/A</v>
      </c>
    </row>
    <row r="1027" spans="2:6" hidden="1" x14ac:dyDescent="0.25">
      <c r="B1027" t="s">
        <v>15981</v>
      </c>
      <c r="C1027">
        <v>2020</v>
      </c>
      <c r="D1027" t="s">
        <v>18225</v>
      </c>
      <c r="E1027" t="s">
        <v>13863</v>
      </c>
      <c r="F1027" s="7" t="e">
        <f>VLOOKUP(B1027,lot!$A$3:$E$13372,5,0)</f>
        <v>#N/A</v>
      </c>
    </row>
    <row r="1028" spans="2:6" hidden="1" x14ac:dyDescent="0.25">
      <c r="B1028" t="s">
        <v>15982</v>
      </c>
      <c r="C1028">
        <v>224</v>
      </c>
      <c r="D1028" t="s">
        <v>5973</v>
      </c>
      <c r="E1028" t="s">
        <v>13864</v>
      </c>
      <c r="F1028" s="7" t="e">
        <f>VLOOKUP(B1028,lot!$A$3:$E$13372,5,0)</f>
        <v>#N/A</v>
      </c>
    </row>
    <row r="1029" spans="2:6" hidden="1" x14ac:dyDescent="0.25">
      <c r="B1029" t="s">
        <v>15983</v>
      </c>
      <c r="C1029">
        <v>500</v>
      </c>
      <c r="D1029" t="s">
        <v>5973</v>
      </c>
      <c r="E1029" t="s">
        <v>13864</v>
      </c>
      <c r="F1029" s="7" t="e">
        <f>VLOOKUP(B1029,lot!$A$3:$E$13372,5,0)</f>
        <v>#N/A</v>
      </c>
    </row>
    <row r="1030" spans="2:6" hidden="1" x14ac:dyDescent="0.25">
      <c r="B1030" t="s">
        <v>15984</v>
      </c>
      <c r="C1030">
        <v>500</v>
      </c>
      <c r="D1030" t="s">
        <v>5973</v>
      </c>
      <c r="E1030" t="s">
        <v>13864</v>
      </c>
      <c r="F1030" s="7" t="e">
        <f>VLOOKUP(B1030,lot!$A$3:$E$13372,5,0)</f>
        <v>#N/A</v>
      </c>
    </row>
    <row r="1031" spans="2:6" hidden="1" x14ac:dyDescent="0.25">
      <c r="B1031" t="s">
        <v>15985</v>
      </c>
      <c r="C1031">
        <v>10016</v>
      </c>
      <c r="D1031" t="s">
        <v>5975</v>
      </c>
      <c r="E1031" t="s">
        <v>13865</v>
      </c>
      <c r="F1031" s="7" t="e">
        <f>VLOOKUP(B1031,lot!$A$3:$E$13372,5,0)</f>
        <v>#N/A</v>
      </c>
    </row>
    <row r="1032" spans="2:6" hidden="1" x14ac:dyDescent="0.25">
      <c r="B1032" t="s">
        <v>15986</v>
      </c>
      <c r="C1032">
        <v>4974</v>
      </c>
      <c r="D1032" t="s">
        <v>18226</v>
      </c>
      <c r="E1032" t="s">
        <v>13866</v>
      </c>
      <c r="F1032" s="7" t="e">
        <f>VLOOKUP(B1032,lot!$A$3:$E$13372,5,0)</f>
        <v>#N/A</v>
      </c>
    </row>
    <row r="1033" spans="2:6" hidden="1" x14ac:dyDescent="0.25">
      <c r="B1033" t="s">
        <v>15987</v>
      </c>
      <c r="C1033">
        <v>8472</v>
      </c>
      <c r="D1033" t="s">
        <v>18227</v>
      </c>
      <c r="E1033" t="s">
        <v>11713</v>
      </c>
      <c r="F1033" s="7" t="e">
        <f>VLOOKUP(B1033,lot!$A$3:$E$13372,5,0)</f>
        <v>#N/A</v>
      </c>
    </row>
    <row r="1034" spans="2:6" hidden="1" x14ac:dyDescent="0.25">
      <c r="B1034" t="s">
        <v>15988</v>
      </c>
      <c r="C1034">
        <v>44</v>
      </c>
      <c r="D1034" t="s">
        <v>5981</v>
      </c>
      <c r="E1034" t="s">
        <v>13867</v>
      </c>
      <c r="F1034" s="7" t="e">
        <f>VLOOKUP(B1034,lot!$A$3:$E$13372,5,0)</f>
        <v>#N/A</v>
      </c>
    </row>
    <row r="1035" spans="2:6" hidden="1" x14ac:dyDescent="0.25">
      <c r="B1035" t="s">
        <v>15993</v>
      </c>
      <c r="C1035">
        <v>20</v>
      </c>
      <c r="D1035" t="s">
        <v>5989</v>
      </c>
      <c r="E1035" t="s">
        <v>13512</v>
      </c>
      <c r="F1035" s="7" t="e">
        <f>VLOOKUP(B1035,lot!$A$3:$E$13372,5,0)</f>
        <v>#N/A</v>
      </c>
    </row>
    <row r="1036" spans="2:6" hidden="1" x14ac:dyDescent="0.25">
      <c r="B1036" t="s">
        <v>15994</v>
      </c>
      <c r="C1036">
        <v>3264</v>
      </c>
      <c r="D1036" t="s">
        <v>5989</v>
      </c>
      <c r="E1036" t="s">
        <v>13512</v>
      </c>
      <c r="F1036" s="7" t="e">
        <f>VLOOKUP(B1036,lot!$A$3:$E$13372,5,0)</f>
        <v>#N/A</v>
      </c>
    </row>
    <row r="1037" spans="2:6" hidden="1" x14ac:dyDescent="0.25">
      <c r="B1037" t="s">
        <v>15996</v>
      </c>
      <c r="C1037">
        <v>925</v>
      </c>
      <c r="D1037" t="s">
        <v>18228</v>
      </c>
      <c r="E1037" t="s">
        <v>13869</v>
      </c>
      <c r="F1037" s="7" t="e">
        <f>VLOOKUP(B1037,lot!$A$3:$E$13372,5,0)</f>
        <v>#N/A</v>
      </c>
    </row>
    <row r="1038" spans="2:6" hidden="1" x14ac:dyDescent="0.25">
      <c r="B1038" t="s">
        <v>15998</v>
      </c>
      <c r="C1038">
        <v>17</v>
      </c>
      <c r="D1038" t="s">
        <v>6009</v>
      </c>
      <c r="E1038" t="s">
        <v>13870</v>
      </c>
      <c r="F1038" s="7" t="e">
        <f>VLOOKUP(B1038,lot!$A$3:$E$13372,5,0)</f>
        <v>#N/A</v>
      </c>
    </row>
    <row r="1039" spans="2:6" hidden="1" x14ac:dyDescent="0.25">
      <c r="B1039" t="s">
        <v>15999</v>
      </c>
      <c r="C1039">
        <v>680</v>
      </c>
      <c r="D1039" t="s">
        <v>6009</v>
      </c>
      <c r="E1039" t="s">
        <v>13870</v>
      </c>
      <c r="F1039" s="7" t="e">
        <f>VLOOKUP(B1039,lot!$A$3:$E$13372,5,0)</f>
        <v>#N/A</v>
      </c>
    </row>
    <row r="1040" spans="2:6" hidden="1" x14ac:dyDescent="0.25">
      <c r="B1040" t="s">
        <v>16002</v>
      </c>
      <c r="C1040">
        <v>140</v>
      </c>
      <c r="D1040" t="s">
        <v>6011</v>
      </c>
      <c r="E1040" t="s">
        <v>13871</v>
      </c>
      <c r="F1040" s="7" t="e">
        <f>VLOOKUP(B1040,lot!$A$3:$E$13372,5,0)</f>
        <v>#N/A</v>
      </c>
    </row>
    <row r="1041" spans="2:6" hidden="1" x14ac:dyDescent="0.25">
      <c r="B1041" t="s">
        <v>16005</v>
      </c>
      <c r="C1041">
        <v>1173</v>
      </c>
      <c r="D1041" t="s">
        <v>6016</v>
      </c>
      <c r="E1041" t="s">
        <v>6017</v>
      </c>
      <c r="F1041" s="7" t="e">
        <f>VLOOKUP(B1041,lot!$A$3:$E$13372,5,0)</f>
        <v>#N/A</v>
      </c>
    </row>
    <row r="1042" spans="2:6" hidden="1" x14ac:dyDescent="0.25">
      <c r="B1042" t="s">
        <v>16006</v>
      </c>
      <c r="C1042">
        <v>2200</v>
      </c>
      <c r="D1042" t="s">
        <v>6016</v>
      </c>
      <c r="E1042" t="s">
        <v>6017</v>
      </c>
      <c r="F1042" s="7" t="e">
        <f>VLOOKUP(B1042,lot!$A$3:$E$13372,5,0)</f>
        <v>#N/A</v>
      </c>
    </row>
    <row r="1043" spans="2:6" hidden="1" x14ac:dyDescent="0.25">
      <c r="B1043" t="s">
        <v>16009</v>
      </c>
      <c r="C1043">
        <v>14</v>
      </c>
      <c r="D1043" t="s">
        <v>6031</v>
      </c>
      <c r="E1043" t="s">
        <v>13873</v>
      </c>
      <c r="F1043" s="7" t="e">
        <f>VLOOKUP(B1043,lot!$A$3:$E$13372,5,0)</f>
        <v>#N/A</v>
      </c>
    </row>
    <row r="1044" spans="2:6" hidden="1" x14ac:dyDescent="0.25">
      <c r="B1044" t="s">
        <v>16010</v>
      </c>
      <c r="C1044">
        <v>850</v>
      </c>
      <c r="D1044" t="s">
        <v>6031</v>
      </c>
      <c r="E1044" t="s">
        <v>13873</v>
      </c>
      <c r="F1044" s="7" t="e">
        <f>VLOOKUP(B1044,lot!$A$3:$E$13372,5,0)</f>
        <v>#N/A</v>
      </c>
    </row>
    <row r="1045" spans="2:6" hidden="1" x14ac:dyDescent="0.25">
      <c r="B1045" t="s">
        <v>16011</v>
      </c>
      <c r="C1045">
        <v>840</v>
      </c>
      <c r="D1045" t="s">
        <v>6034</v>
      </c>
      <c r="E1045" t="s">
        <v>13874</v>
      </c>
      <c r="F1045" s="7" t="e">
        <f>VLOOKUP(B1045,lot!$A$3:$E$13372,5,0)</f>
        <v>#N/A</v>
      </c>
    </row>
    <row r="1046" spans="2:6" hidden="1" x14ac:dyDescent="0.25">
      <c r="B1046" t="s">
        <v>16012</v>
      </c>
      <c r="C1046">
        <v>4</v>
      </c>
      <c r="D1046" t="s">
        <v>6034</v>
      </c>
      <c r="E1046" t="s">
        <v>13874</v>
      </c>
      <c r="F1046" s="7" t="e">
        <f>VLOOKUP(B1046,lot!$A$3:$E$13372,5,0)</f>
        <v>#N/A</v>
      </c>
    </row>
    <row r="1047" spans="2:6" hidden="1" x14ac:dyDescent="0.25">
      <c r="B1047" t="s">
        <v>16016</v>
      </c>
      <c r="C1047">
        <v>5000</v>
      </c>
      <c r="D1047" t="s">
        <v>6045</v>
      </c>
      <c r="E1047" t="s">
        <v>6046</v>
      </c>
      <c r="F1047" s="7" t="e">
        <f>VLOOKUP(B1047,lot!$A$3:$E$13372,5,0)</f>
        <v>#N/A</v>
      </c>
    </row>
    <row r="1048" spans="2:6" hidden="1" x14ac:dyDescent="0.25">
      <c r="B1048" t="s">
        <v>16018</v>
      </c>
      <c r="C1048">
        <v>2440</v>
      </c>
      <c r="D1048" t="s">
        <v>6045</v>
      </c>
      <c r="E1048" t="s">
        <v>6046</v>
      </c>
      <c r="F1048" s="7" t="e">
        <f>VLOOKUP(B1048,lot!$A$3:$E$13372,5,0)</f>
        <v>#N/A</v>
      </c>
    </row>
    <row r="1049" spans="2:6" hidden="1" x14ac:dyDescent="0.25">
      <c r="B1049" t="s">
        <v>16024</v>
      </c>
      <c r="C1049">
        <v>3920</v>
      </c>
      <c r="D1049" t="s">
        <v>6064</v>
      </c>
      <c r="E1049" t="s">
        <v>6065</v>
      </c>
      <c r="F1049" s="7" t="e">
        <f>VLOOKUP(B1049,lot!$A$3:$E$13372,5,0)</f>
        <v>#N/A</v>
      </c>
    </row>
    <row r="1050" spans="2:6" hidden="1" x14ac:dyDescent="0.25">
      <c r="B1050" t="s">
        <v>16025</v>
      </c>
      <c r="C1050">
        <v>6000</v>
      </c>
      <c r="D1050" t="s">
        <v>6064</v>
      </c>
      <c r="E1050" t="s">
        <v>6065</v>
      </c>
      <c r="F1050" s="7" t="e">
        <f>VLOOKUP(B1050,lot!$A$3:$E$13372,5,0)</f>
        <v>#N/A</v>
      </c>
    </row>
    <row r="1051" spans="2:6" hidden="1" x14ac:dyDescent="0.25">
      <c r="B1051" t="s">
        <v>16026</v>
      </c>
      <c r="C1051">
        <v>7</v>
      </c>
      <c r="D1051" t="s">
        <v>6066</v>
      </c>
      <c r="E1051" t="s">
        <v>6067</v>
      </c>
      <c r="F1051" s="7" t="e">
        <f>VLOOKUP(B1051,lot!$A$3:$E$13372,5,0)</f>
        <v>#N/A</v>
      </c>
    </row>
    <row r="1052" spans="2:6" hidden="1" x14ac:dyDescent="0.25">
      <c r="B1052" t="s">
        <v>16028</v>
      </c>
      <c r="C1052">
        <v>4040</v>
      </c>
      <c r="D1052" t="s">
        <v>6066</v>
      </c>
      <c r="E1052" t="s">
        <v>6067</v>
      </c>
      <c r="F1052" s="7" t="e">
        <f>VLOOKUP(B1052,lot!$A$3:$E$13372,5,0)</f>
        <v>#N/A</v>
      </c>
    </row>
    <row r="1053" spans="2:6" hidden="1" x14ac:dyDescent="0.25">
      <c r="B1053" t="s">
        <v>16030</v>
      </c>
      <c r="C1053">
        <v>164</v>
      </c>
      <c r="D1053" t="s">
        <v>6075</v>
      </c>
      <c r="E1053" t="s">
        <v>6076</v>
      </c>
      <c r="F1053" s="7" t="e">
        <f>VLOOKUP(B1053,lot!$A$3:$E$13372,5,0)</f>
        <v>#N/A</v>
      </c>
    </row>
    <row r="1054" spans="2:6" hidden="1" x14ac:dyDescent="0.25">
      <c r="B1054" t="s">
        <v>16031</v>
      </c>
      <c r="C1054">
        <v>200</v>
      </c>
      <c r="D1054" t="s">
        <v>6075</v>
      </c>
      <c r="E1054" t="s">
        <v>6076</v>
      </c>
      <c r="F1054" s="7" t="e">
        <f>VLOOKUP(B1054,lot!$A$3:$E$13372,5,0)</f>
        <v>#N/A</v>
      </c>
    </row>
    <row r="1055" spans="2:6" hidden="1" x14ac:dyDescent="0.25">
      <c r="B1055" t="s">
        <v>16040</v>
      </c>
      <c r="C1055">
        <v>340</v>
      </c>
      <c r="D1055" t="s">
        <v>6109</v>
      </c>
      <c r="E1055" t="s">
        <v>6110</v>
      </c>
      <c r="F1055" s="7" t="e">
        <f>VLOOKUP(B1055,lot!$A$3:$E$13372,5,0)</f>
        <v>#N/A</v>
      </c>
    </row>
    <row r="1056" spans="2:6" hidden="1" x14ac:dyDescent="0.25">
      <c r="B1056" t="s">
        <v>16041</v>
      </c>
      <c r="C1056">
        <v>60</v>
      </c>
      <c r="D1056" t="s">
        <v>6109</v>
      </c>
      <c r="E1056" t="s">
        <v>6110</v>
      </c>
      <c r="F1056" s="7" t="e">
        <f>VLOOKUP(B1056,lot!$A$3:$E$13372,5,0)</f>
        <v>#N/A</v>
      </c>
    </row>
    <row r="1057" spans="2:6" hidden="1" x14ac:dyDescent="0.25">
      <c r="B1057" t="s">
        <v>16042</v>
      </c>
      <c r="C1057">
        <v>18</v>
      </c>
      <c r="D1057" t="s">
        <v>6109</v>
      </c>
      <c r="E1057" t="s">
        <v>6110</v>
      </c>
      <c r="F1057" s="7" t="e">
        <f>VLOOKUP(B1057,lot!$A$3:$E$13372,5,0)</f>
        <v>#N/A</v>
      </c>
    </row>
    <row r="1058" spans="2:6" hidden="1" x14ac:dyDescent="0.25">
      <c r="B1058" t="s">
        <v>16046</v>
      </c>
      <c r="C1058">
        <v>9</v>
      </c>
      <c r="D1058" t="s">
        <v>6126</v>
      </c>
      <c r="E1058" t="s">
        <v>13875</v>
      </c>
      <c r="F1058" s="7" t="e">
        <f>VLOOKUP(B1058,lot!$A$3:$E$13372,5,0)</f>
        <v>#N/A</v>
      </c>
    </row>
    <row r="1059" spans="2:6" hidden="1" x14ac:dyDescent="0.25">
      <c r="B1059" t="s">
        <v>16047</v>
      </c>
      <c r="C1059">
        <v>40</v>
      </c>
      <c r="D1059" t="s">
        <v>6126</v>
      </c>
      <c r="E1059" t="s">
        <v>13875</v>
      </c>
      <c r="F1059" s="7" t="e">
        <f>VLOOKUP(B1059,lot!$A$3:$E$13372,5,0)</f>
        <v>#N/A</v>
      </c>
    </row>
    <row r="1060" spans="2:6" hidden="1" x14ac:dyDescent="0.25">
      <c r="B1060" t="s">
        <v>16050</v>
      </c>
      <c r="C1060">
        <v>1</v>
      </c>
      <c r="D1060" t="s">
        <v>18229</v>
      </c>
      <c r="E1060" t="s">
        <v>13877</v>
      </c>
      <c r="F1060" s="7" t="e">
        <f>VLOOKUP(B1060,lot!$A$3:$E$13372,5,0)</f>
        <v>#N/A</v>
      </c>
    </row>
    <row r="1061" spans="2:6" hidden="1" x14ac:dyDescent="0.25">
      <c r="B1061" t="s">
        <v>16053</v>
      </c>
      <c r="C1061">
        <v>17660</v>
      </c>
      <c r="D1061" t="s">
        <v>6131</v>
      </c>
      <c r="E1061" t="s">
        <v>13877</v>
      </c>
      <c r="F1061" s="7" t="e">
        <f>VLOOKUP(B1061,lot!$A$3:$E$13372,5,0)</f>
        <v>#N/A</v>
      </c>
    </row>
    <row r="1062" spans="2:6" hidden="1" x14ac:dyDescent="0.25">
      <c r="B1062" t="s">
        <v>16054</v>
      </c>
      <c r="C1062">
        <v>5</v>
      </c>
      <c r="D1062" t="s">
        <v>6135</v>
      </c>
      <c r="E1062" t="s">
        <v>6136</v>
      </c>
      <c r="F1062" s="7" t="e">
        <f>VLOOKUP(B1062,lot!$A$3:$E$13372,5,0)</f>
        <v>#N/A</v>
      </c>
    </row>
    <row r="1063" spans="2:6" hidden="1" x14ac:dyDescent="0.25">
      <c r="B1063" t="s">
        <v>16056</v>
      </c>
      <c r="C1063">
        <v>105</v>
      </c>
      <c r="D1063" t="s">
        <v>6135</v>
      </c>
      <c r="E1063" t="s">
        <v>6136</v>
      </c>
      <c r="F1063" s="7" t="e">
        <f>VLOOKUP(B1063,lot!$A$3:$E$13372,5,0)</f>
        <v>#N/A</v>
      </c>
    </row>
    <row r="1064" spans="2:6" hidden="1" x14ac:dyDescent="0.25">
      <c r="B1064" t="s">
        <v>16057</v>
      </c>
      <c r="C1064">
        <v>190</v>
      </c>
      <c r="D1064" t="s">
        <v>6138</v>
      </c>
      <c r="E1064" t="s">
        <v>6139</v>
      </c>
      <c r="F1064" s="7" t="e">
        <f>VLOOKUP(B1064,lot!$A$3:$E$13372,5,0)</f>
        <v>#N/A</v>
      </c>
    </row>
    <row r="1065" spans="2:6" hidden="1" x14ac:dyDescent="0.25">
      <c r="B1065" t="s">
        <v>16058</v>
      </c>
      <c r="C1065">
        <v>315</v>
      </c>
      <c r="D1065" t="s">
        <v>6141</v>
      </c>
      <c r="E1065" t="s">
        <v>6142</v>
      </c>
      <c r="F1065" s="7" t="e">
        <f>VLOOKUP(B1065,lot!$A$3:$E$13372,5,0)</f>
        <v>#N/A</v>
      </c>
    </row>
    <row r="1066" spans="2:6" hidden="1" x14ac:dyDescent="0.25">
      <c r="B1066" t="s">
        <v>16059</v>
      </c>
      <c r="C1066">
        <v>15180</v>
      </c>
      <c r="D1066" t="s">
        <v>6143</v>
      </c>
      <c r="E1066" t="s">
        <v>6144</v>
      </c>
      <c r="F1066" s="7" t="e">
        <f>VLOOKUP(B1066,lot!$A$3:$E$13372,5,0)</f>
        <v>#N/A</v>
      </c>
    </row>
    <row r="1067" spans="2:6" hidden="1" x14ac:dyDescent="0.25">
      <c r="B1067" t="s">
        <v>16069</v>
      </c>
      <c r="C1067">
        <v>717</v>
      </c>
      <c r="D1067" t="s">
        <v>18230</v>
      </c>
      <c r="E1067" t="s">
        <v>6180</v>
      </c>
      <c r="F1067" s="7" t="e">
        <f>VLOOKUP(B1067,lot!$A$3:$E$13372,5,0)</f>
        <v>#N/A</v>
      </c>
    </row>
    <row r="1068" spans="2:6" hidden="1" x14ac:dyDescent="0.25">
      <c r="B1068" t="s">
        <v>16077</v>
      </c>
      <c r="C1068">
        <v>870</v>
      </c>
      <c r="D1068" t="s">
        <v>6209</v>
      </c>
      <c r="E1068" t="s">
        <v>6210</v>
      </c>
      <c r="F1068" s="7" t="e">
        <f>VLOOKUP(B1068,lot!$A$3:$E$13372,5,0)</f>
        <v>#N/A</v>
      </c>
    </row>
    <row r="1069" spans="2:6" hidden="1" x14ac:dyDescent="0.25">
      <c r="B1069" t="s">
        <v>16079</v>
      </c>
      <c r="C1069">
        <v>2</v>
      </c>
      <c r="D1069" t="s">
        <v>18231</v>
      </c>
      <c r="E1069" t="s">
        <v>6225</v>
      </c>
      <c r="F1069" s="7" t="e">
        <f>VLOOKUP(B1069,lot!$A$3:$E$13372,5,0)</f>
        <v>#N/A</v>
      </c>
    </row>
    <row r="1070" spans="2:6" hidden="1" x14ac:dyDescent="0.25">
      <c r="B1070" t="s">
        <v>16080</v>
      </c>
      <c r="C1070">
        <v>80</v>
      </c>
      <c r="D1070" t="s">
        <v>18231</v>
      </c>
      <c r="E1070" t="s">
        <v>6225</v>
      </c>
      <c r="F1070" s="7" t="e">
        <f>VLOOKUP(B1070,lot!$A$3:$E$13372,5,0)</f>
        <v>#N/A</v>
      </c>
    </row>
    <row r="1071" spans="2:6" hidden="1" x14ac:dyDescent="0.25">
      <c r="B1071" t="s">
        <v>16081</v>
      </c>
      <c r="C1071">
        <v>1160</v>
      </c>
      <c r="D1071" t="s">
        <v>18231</v>
      </c>
      <c r="E1071" t="s">
        <v>6225</v>
      </c>
      <c r="F1071" s="7" t="e">
        <f>VLOOKUP(B1071,lot!$A$3:$E$13372,5,0)</f>
        <v>#N/A</v>
      </c>
    </row>
    <row r="1072" spans="2:6" hidden="1" x14ac:dyDescent="0.25">
      <c r="B1072" t="s">
        <v>16082</v>
      </c>
      <c r="C1072">
        <v>840</v>
      </c>
      <c r="D1072" t="s">
        <v>18231</v>
      </c>
      <c r="E1072" t="s">
        <v>6225</v>
      </c>
      <c r="F1072" s="7" t="e">
        <f>VLOOKUP(B1072,lot!$A$3:$E$13372,5,0)</f>
        <v>#N/A</v>
      </c>
    </row>
    <row r="1073" spans="2:6" hidden="1" x14ac:dyDescent="0.25">
      <c r="B1073" t="s">
        <v>16087</v>
      </c>
      <c r="C1073">
        <v>10813</v>
      </c>
      <c r="D1073" t="s">
        <v>6242</v>
      </c>
      <c r="E1073" t="s">
        <v>13879</v>
      </c>
      <c r="F1073" s="7" t="e">
        <f>VLOOKUP(B1073,lot!$A$3:$E$13372,5,0)</f>
        <v>#N/A</v>
      </c>
    </row>
    <row r="1074" spans="2:6" hidden="1" x14ac:dyDescent="0.25">
      <c r="B1074" t="s">
        <v>16089</v>
      </c>
      <c r="C1074">
        <v>133</v>
      </c>
      <c r="D1074" t="s">
        <v>6246</v>
      </c>
      <c r="E1074" t="s">
        <v>13881</v>
      </c>
      <c r="F1074" s="7" t="e">
        <f>VLOOKUP(B1074,lot!$A$3:$E$13372,5,0)</f>
        <v>#N/A</v>
      </c>
    </row>
    <row r="1075" spans="2:6" hidden="1" x14ac:dyDescent="0.25">
      <c r="B1075" t="s">
        <v>16091</v>
      </c>
      <c r="C1075">
        <v>170</v>
      </c>
      <c r="D1075" t="s">
        <v>6248</v>
      </c>
      <c r="E1075" t="s">
        <v>13882</v>
      </c>
      <c r="F1075" s="7" t="e">
        <f>VLOOKUP(B1075,lot!$A$3:$E$13372,5,0)</f>
        <v>#N/A</v>
      </c>
    </row>
    <row r="1076" spans="2:6" hidden="1" x14ac:dyDescent="0.25">
      <c r="B1076" t="s">
        <v>16092</v>
      </c>
      <c r="C1076">
        <v>6</v>
      </c>
      <c r="D1076" t="s">
        <v>18232</v>
      </c>
      <c r="E1076" t="s">
        <v>13883</v>
      </c>
      <c r="F1076" s="7" t="e">
        <f>VLOOKUP(B1076,lot!$A$3:$E$13372,5,0)</f>
        <v>#N/A</v>
      </c>
    </row>
    <row r="1077" spans="2:6" hidden="1" x14ac:dyDescent="0.25">
      <c r="B1077" t="s">
        <v>16093</v>
      </c>
      <c r="C1077">
        <v>380</v>
      </c>
      <c r="D1077" t="s">
        <v>18232</v>
      </c>
      <c r="E1077" t="s">
        <v>13883</v>
      </c>
      <c r="F1077" s="7" t="e">
        <f>VLOOKUP(B1077,lot!$A$3:$E$13372,5,0)</f>
        <v>#N/A</v>
      </c>
    </row>
    <row r="1078" spans="2:6" hidden="1" x14ac:dyDescent="0.25">
      <c r="B1078" t="s">
        <v>16096</v>
      </c>
      <c r="C1078">
        <v>5080</v>
      </c>
      <c r="D1078" t="s">
        <v>18233</v>
      </c>
      <c r="E1078" t="s">
        <v>13884</v>
      </c>
      <c r="F1078" s="7" t="e">
        <f>VLOOKUP(B1078,lot!$A$3:$E$13372,5,0)</f>
        <v>#N/A</v>
      </c>
    </row>
    <row r="1079" spans="2:6" hidden="1" x14ac:dyDescent="0.25">
      <c r="B1079" t="s">
        <v>16098</v>
      </c>
      <c r="C1079">
        <v>360</v>
      </c>
      <c r="D1079" t="s">
        <v>6264</v>
      </c>
      <c r="E1079" t="s">
        <v>1557</v>
      </c>
      <c r="F1079" s="7" t="e">
        <f>VLOOKUP(B1079,lot!$A$3:$E$13372,5,0)</f>
        <v>#N/A</v>
      </c>
    </row>
    <row r="1080" spans="2:6" hidden="1" x14ac:dyDescent="0.25">
      <c r="B1080" t="s">
        <v>16099</v>
      </c>
      <c r="C1080">
        <v>829</v>
      </c>
      <c r="D1080" t="s">
        <v>6264</v>
      </c>
      <c r="E1080" t="s">
        <v>1557</v>
      </c>
      <c r="F1080" s="7" t="e">
        <f>VLOOKUP(B1080,lot!$A$3:$E$13372,5,0)</f>
        <v>#N/A</v>
      </c>
    </row>
    <row r="1081" spans="2:6" hidden="1" x14ac:dyDescent="0.25">
      <c r="B1081" t="s">
        <v>16100</v>
      </c>
      <c r="C1081">
        <v>478</v>
      </c>
      <c r="D1081" t="s">
        <v>6265</v>
      </c>
      <c r="E1081" t="s">
        <v>6266</v>
      </c>
      <c r="F1081" s="7" t="e">
        <f>VLOOKUP(B1081,lot!$A$3:$E$13372,5,0)</f>
        <v>#N/A</v>
      </c>
    </row>
    <row r="1082" spans="2:6" hidden="1" x14ac:dyDescent="0.25">
      <c r="B1082" t="s">
        <v>16101</v>
      </c>
      <c r="C1082">
        <v>2</v>
      </c>
      <c r="D1082" t="s">
        <v>6265</v>
      </c>
      <c r="E1082" t="s">
        <v>6266</v>
      </c>
      <c r="F1082" s="7" t="e">
        <f>VLOOKUP(B1082,lot!$A$3:$E$13372,5,0)</f>
        <v>#N/A</v>
      </c>
    </row>
    <row r="1083" spans="2:6" hidden="1" x14ac:dyDescent="0.25">
      <c r="B1083" t="s">
        <v>16102</v>
      </c>
      <c r="C1083">
        <v>720</v>
      </c>
      <c r="D1083" t="s">
        <v>6265</v>
      </c>
      <c r="E1083" t="s">
        <v>6266</v>
      </c>
      <c r="F1083" s="7" t="e">
        <f>VLOOKUP(B1083,lot!$A$3:$E$13372,5,0)</f>
        <v>#N/A</v>
      </c>
    </row>
    <row r="1084" spans="2:6" hidden="1" x14ac:dyDescent="0.25">
      <c r="B1084" t="s">
        <v>16103</v>
      </c>
      <c r="C1084">
        <v>1275</v>
      </c>
      <c r="D1084" t="s">
        <v>6265</v>
      </c>
      <c r="E1084" t="s">
        <v>6266</v>
      </c>
      <c r="F1084" s="7" t="e">
        <f>VLOOKUP(B1084,lot!$A$3:$E$13372,5,0)</f>
        <v>#N/A</v>
      </c>
    </row>
    <row r="1085" spans="2:6" hidden="1" x14ac:dyDescent="0.25">
      <c r="B1085" t="s">
        <v>16104</v>
      </c>
      <c r="C1085">
        <v>148</v>
      </c>
      <c r="D1085" t="s">
        <v>6265</v>
      </c>
      <c r="E1085" t="s">
        <v>6266</v>
      </c>
      <c r="F1085" s="7" t="e">
        <f>VLOOKUP(B1085,lot!$A$3:$E$13372,5,0)</f>
        <v>#N/A</v>
      </c>
    </row>
    <row r="1086" spans="2:6" hidden="1" x14ac:dyDescent="0.25">
      <c r="B1086" t="s">
        <v>16105</v>
      </c>
      <c r="C1086">
        <v>349</v>
      </c>
      <c r="D1086" t="s">
        <v>6281</v>
      </c>
      <c r="E1086" t="s">
        <v>6282</v>
      </c>
      <c r="F1086" s="7" t="e">
        <f>VLOOKUP(B1086,lot!$A$3:$E$13372,5,0)</f>
        <v>#N/A</v>
      </c>
    </row>
    <row r="1087" spans="2:6" hidden="1" x14ac:dyDescent="0.25">
      <c r="B1087" t="s">
        <v>16106</v>
      </c>
      <c r="C1087">
        <v>7979</v>
      </c>
      <c r="D1087" t="s">
        <v>6286</v>
      </c>
      <c r="E1087" t="s">
        <v>6287</v>
      </c>
      <c r="F1087" s="7" t="e">
        <f>VLOOKUP(B1087,lot!$A$3:$E$13372,5,0)</f>
        <v>#N/A</v>
      </c>
    </row>
    <row r="1088" spans="2:6" hidden="1" x14ac:dyDescent="0.25">
      <c r="B1088" t="s">
        <v>16109</v>
      </c>
      <c r="C1088">
        <v>600</v>
      </c>
      <c r="D1088" t="s">
        <v>6296</v>
      </c>
      <c r="E1088" t="s">
        <v>6297</v>
      </c>
      <c r="F1088" s="7" t="e">
        <f>VLOOKUP(B1088,lot!$A$3:$E$13372,5,0)</f>
        <v>#N/A</v>
      </c>
    </row>
    <row r="1089" spans="2:6" hidden="1" x14ac:dyDescent="0.25">
      <c r="B1089" t="s">
        <v>16112</v>
      </c>
      <c r="C1089">
        <v>705</v>
      </c>
      <c r="D1089" t="s">
        <v>6308</v>
      </c>
      <c r="E1089" t="s">
        <v>6309</v>
      </c>
      <c r="F1089" s="7" t="e">
        <f>VLOOKUP(B1089,lot!$A$3:$E$13372,5,0)</f>
        <v>#N/A</v>
      </c>
    </row>
    <row r="1090" spans="2:6" hidden="1" x14ac:dyDescent="0.25">
      <c r="B1090" t="s">
        <v>16116</v>
      </c>
      <c r="C1090">
        <v>4295</v>
      </c>
      <c r="D1090" t="s">
        <v>6313</v>
      </c>
      <c r="E1090" t="s">
        <v>13888</v>
      </c>
      <c r="F1090" s="7" t="e">
        <f>VLOOKUP(B1090,lot!$A$3:$E$13372,5,0)</f>
        <v>#N/A</v>
      </c>
    </row>
    <row r="1091" spans="2:6" hidden="1" x14ac:dyDescent="0.25">
      <c r="B1091" t="s">
        <v>16118</v>
      </c>
      <c r="C1091">
        <v>9167</v>
      </c>
      <c r="D1091" t="s">
        <v>6316</v>
      </c>
      <c r="E1091" t="s">
        <v>13889</v>
      </c>
      <c r="F1091" s="7" t="e">
        <f>VLOOKUP(B1091,lot!$A$3:$E$13372,5,0)</f>
        <v>#N/A</v>
      </c>
    </row>
    <row r="1092" spans="2:6" hidden="1" x14ac:dyDescent="0.25">
      <c r="B1092" t="s">
        <v>16125</v>
      </c>
      <c r="C1092">
        <v>26899</v>
      </c>
      <c r="D1092" t="s">
        <v>18234</v>
      </c>
      <c r="E1092" t="s">
        <v>6321</v>
      </c>
      <c r="F1092" s="7" t="e">
        <f>VLOOKUP(B1092,lot!$A$3:$E$13372,5,0)</f>
        <v>#N/A</v>
      </c>
    </row>
    <row r="1093" spans="2:6" hidden="1" x14ac:dyDescent="0.25">
      <c r="B1093" t="s">
        <v>16126</v>
      </c>
      <c r="C1093">
        <v>28</v>
      </c>
      <c r="D1093" t="s">
        <v>6324</v>
      </c>
      <c r="E1093" t="s">
        <v>6325</v>
      </c>
      <c r="F1093" s="7" t="e">
        <f>VLOOKUP(B1093,lot!$A$3:$E$13372,5,0)</f>
        <v>#N/A</v>
      </c>
    </row>
    <row r="1094" spans="2:6" hidden="1" x14ac:dyDescent="0.25">
      <c r="B1094" t="s">
        <v>16127</v>
      </c>
      <c r="C1094">
        <v>23</v>
      </c>
      <c r="D1094" t="s">
        <v>6324</v>
      </c>
      <c r="E1094" t="s">
        <v>6325</v>
      </c>
      <c r="F1094" s="7" t="e">
        <f>VLOOKUP(B1094,lot!$A$3:$E$13372,5,0)</f>
        <v>#N/A</v>
      </c>
    </row>
    <row r="1095" spans="2:6" hidden="1" x14ac:dyDescent="0.25">
      <c r="B1095" t="s">
        <v>16128</v>
      </c>
      <c r="C1095">
        <v>1800</v>
      </c>
      <c r="D1095" t="s">
        <v>6324</v>
      </c>
      <c r="E1095" t="s">
        <v>6325</v>
      </c>
      <c r="F1095" s="7" t="e">
        <f>VLOOKUP(B1095,lot!$A$3:$E$13372,5,0)</f>
        <v>#N/A</v>
      </c>
    </row>
    <row r="1096" spans="2:6" hidden="1" x14ac:dyDescent="0.25">
      <c r="B1096" t="s">
        <v>16129</v>
      </c>
      <c r="C1096">
        <v>1560</v>
      </c>
      <c r="D1096" t="s">
        <v>6324</v>
      </c>
      <c r="E1096" t="s">
        <v>6325</v>
      </c>
      <c r="F1096" s="7" t="e">
        <f>VLOOKUP(B1096,lot!$A$3:$E$13372,5,0)</f>
        <v>#N/A</v>
      </c>
    </row>
    <row r="1097" spans="2:6" hidden="1" x14ac:dyDescent="0.25">
      <c r="B1097" t="s">
        <v>16130</v>
      </c>
      <c r="C1097">
        <v>4680</v>
      </c>
      <c r="D1097" t="s">
        <v>6324</v>
      </c>
      <c r="E1097" t="s">
        <v>6325</v>
      </c>
      <c r="F1097" s="7" t="e">
        <f>VLOOKUP(B1097,lot!$A$3:$E$13372,5,0)</f>
        <v>#N/A</v>
      </c>
    </row>
    <row r="1098" spans="2:6" hidden="1" x14ac:dyDescent="0.25">
      <c r="B1098" t="s">
        <v>16131</v>
      </c>
      <c r="C1098">
        <v>5120</v>
      </c>
      <c r="D1098" t="s">
        <v>6324</v>
      </c>
      <c r="E1098" t="s">
        <v>6325</v>
      </c>
      <c r="F1098" s="7" t="e">
        <f>VLOOKUP(B1098,lot!$A$3:$E$13372,5,0)</f>
        <v>#N/A</v>
      </c>
    </row>
    <row r="1099" spans="2:6" hidden="1" x14ac:dyDescent="0.25">
      <c r="B1099" t="s">
        <v>16132</v>
      </c>
      <c r="C1099">
        <v>3360</v>
      </c>
      <c r="D1099" t="s">
        <v>6324</v>
      </c>
      <c r="E1099" t="s">
        <v>6325</v>
      </c>
      <c r="F1099" s="7" t="e">
        <f>VLOOKUP(B1099,lot!$A$3:$E$13372,5,0)</f>
        <v>#N/A</v>
      </c>
    </row>
    <row r="1100" spans="2:6" hidden="1" x14ac:dyDescent="0.25">
      <c r="B1100" t="s">
        <v>16133</v>
      </c>
      <c r="C1100">
        <v>2900</v>
      </c>
      <c r="D1100" t="s">
        <v>18235</v>
      </c>
      <c r="E1100" t="s">
        <v>13890</v>
      </c>
      <c r="F1100" s="7" t="e">
        <f>VLOOKUP(B1100,lot!$A$3:$E$13372,5,0)</f>
        <v>#N/A</v>
      </c>
    </row>
    <row r="1101" spans="2:6" hidden="1" x14ac:dyDescent="0.25">
      <c r="B1101" t="s">
        <v>16134</v>
      </c>
      <c r="C1101">
        <v>3600</v>
      </c>
      <c r="D1101" t="s">
        <v>18235</v>
      </c>
      <c r="E1101" t="s">
        <v>13890</v>
      </c>
      <c r="F1101" s="7" t="e">
        <f>VLOOKUP(B1101,lot!$A$3:$E$13372,5,0)</f>
        <v>#N/A</v>
      </c>
    </row>
    <row r="1102" spans="2:6" hidden="1" x14ac:dyDescent="0.25">
      <c r="B1102" t="s">
        <v>16135</v>
      </c>
      <c r="C1102">
        <v>2504</v>
      </c>
      <c r="D1102" t="s">
        <v>18235</v>
      </c>
      <c r="E1102" t="s">
        <v>13890</v>
      </c>
      <c r="F1102" s="7" t="e">
        <f>VLOOKUP(B1102,lot!$A$3:$E$13372,5,0)</f>
        <v>#N/A</v>
      </c>
    </row>
    <row r="1103" spans="2:6" hidden="1" x14ac:dyDescent="0.25">
      <c r="B1103" t="s">
        <v>16136</v>
      </c>
      <c r="C1103">
        <v>6812</v>
      </c>
      <c r="D1103" t="s">
        <v>18235</v>
      </c>
      <c r="E1103" t="s">
        <v>13890</v>
      </c>
      <c r="F1103" s="7" t="e">
        <f>VLOOKUP(B1103,lot!$A$3:$E$13372,5,0)</f>
        <v>#N/A</v>
      </c>
    </row>
    <row r="1104" spans="2:6" hidden="1" x14ac:dyDescent="0.25">
      <c r="B1104" t="s">
        <v>16137</v>
      </c>
      <c r="C1104">
        <v>1200</v>
      </c>
      <c r="D1104" t="s">
        <v>18236</v>
      </c>
      <c r="E1104" t="s">
        <v>13891</v>
      </c>
      <c r="F1104" s="7" t="e">
        <f>VLOOKUP(B1104,lot!$A$3:$E$13372,5,0)</f>
        <v>#N/A</v>
      </c>
    </row>
    <row r="1105" spans="2:6" hidden="1" x14ac:dyDescent="0.25">
      <c r="B1105" t="s">
        <v>16138</v>
      </c>
      <c r="C1105">
        <v>3200</v>
      </c>
      <c r="D1105" t="s">
        <v>18236</v>
      </c>
      <c r="E1105" t="s">
        <v>13891</v>
      </c>
      <c r="F1105" s="7" t="e">
        <f>VLOOKUP(B1105,lot!$A$3:$E$13372,5,0)</f>
        <v>#N/A</v>
      </c>
    </row>
    <row r="1106" spans="2:6" hidden="1" x14ac:dyDescent="0.25">
      <c r="B1106" t="s">
        <v>16140</v>
      </c>
      <c r="C1106">
        <v>112</v>
      </c>
      <c r="D1106" t="s">
        <v>18236</v>
      </c>
      <c r="E1106" t="s">
        <v>13891</v>
      </c>
      <c r="F1106" s="7" t="e">
        <f>VLOOKUP(B1106,lot!$A$3:$E$13372,5,0)</f>
        <v>#N/A</v>
      </c>
    </row>
    <row r="1107" spans="2:6" hidden="1" x14ac:dyDescent="0.25">
      <c r="B1107" t="s">
        <v>16141</v>
      </c>
      <c r="C1107">
        <v>5400</v>
      </c>
      <c r="D1107" t="s">
        <v>18236</v>
      </c>
      <c r="E1107" t="s">
        <v>13891</v>
      </c>
      <c r="F1107" s="7" t="e">
        <f>VLOOKUP(B1107,lot!$A$3:$E$13372,5,0)</f>
        <v>#N/A</v>
      </c>
    </row>
    <row r="1108" spans="2:6" hidden="1" x14ac:dyDescent="0.25">
      <c r="B1108" t="s">
        <v>16142</v>
      </c>
      <c r="C1108">
        <v>1600</v>
      </c>
      <c r="D1108" t="s">
        <v>18236</v>
      </c>
      <c r="E1108" t="s">
        <v>13891</v>
      </c>
      <c r="F1108" s="7" t="e">
        <f>VLOOKUP(B1108,lot!$A$3:$E$13372,5,0)</f>
        <v>#N/A</v>
      </c>
    </row>
    <row r="1109" spans="2:6" hidden="1" x14ac:dyDescent="0.25">
      <c r="B1109" t="s">
        <v>16144</v>
      </c>
      <c r="C1109">
        <v>8800</v>
      </c>
      <c r="D1109" t="s">
        <v>18236</v>
      </c>
      <c r="E1109" t="s">
        <v>13891</v>
      </c>
      <c r="F1109" s="7" t="e">
        <f>VLOOKUP(B1109,lot!$A$3:$E$13372,5,0)</f>
        <v>#N/A</v>
      </c>
    </row>
    <row r="1110" spans="2:6" hidden="1" x14ac:dyDescent="0.25">
      <c r="B1110" t="s">
        <v>16145</v>
      </c>
      <c r="C1110">
        <v>1480</v>
      </c>
      <c r="D1110" t="s">
        <v>18237</v>
      </c>
      <c r="E1110" t="s">
        <v>13892</v>
      </c>
      <c r="F1110" s="7" t="e">
        <f>VLOOKUP(B1110,lot!$A$3:$E$13372,5,0)</f>
        <v>#N/A</v>
      </c>
    </row>
    <row r="1111" spans="2:6" hidden="1" x14ac:dyDescent="0.25">
      <c r="B1111" t="s">
        <v>16146</v>
      </c>
      <c r="C1111">
        <v>4520</v>
      </c>
      <c r="D1111" t="s">
        <v>18237</v>
      </c>
      <c r="E1111" t="s">
        <v>13892</v>
      </c>
      <c r="F1111" s="7" t="e">
        <f>VLOOKUP(B1111,lot!$A$3:$E$13372,5,0)</f>
        <v>#N/A</v>
      </c>
    </row>
    <row r="1112" spans="2:6" hidden="1" x14ac:dyDescent="0.25">
      <c r="B1112" t="s">
        <v>16149</v>
      </c>
      <c r="C1112">
        <v>30</v>
      </c>
      <c r="D1112" t="s">
        <v>18237</v>
      </c>
      <c r="E1112" t="s">
        <v>13892</v>
      </c>
      <c r="F1112" s="7" t="e">
        <f>VLOOKUP(B1112,lot!$A$3:$E$13372,5,0)</f>
        <v>#N/A</v>
      </c>
    </row>
    <row r="1113" spans="2:6" hidden="1" x14ac:dyDescent="0.25">
      <c r="B1113" t="s">
        <v>16150</v>
      </c>
      <c r="C1113">
        <v>16</v>
      </c>
      <c r="D1113" t="s">
        <v>18237</v>
      </c>
      <c r="E1113" t="s">
        <v>13892</v>
      </c>
      <c r="F1113" s="7" t="e">
        <f>VLOOKUP(B1113,lot!$A$3:$E$13372,5,0)</f>
        <v>#N/A</v>
      </c>
    </row>
    <row r="1114" spans="2:6" hidden="1" x14ac:dyDescent="0.25">
      <c r="B1114" t="s">
        <v>16151</v>
      </c>
      <c r="C1114">
        <v>320</v>
      </c>
      <c r="D1114" t="s">
        <v>18237</v>
      </c>
      <c r="E1114" t="s">
        <v>13892</v>
      </c>
      <c r="F1114" s="7" t="e">
        <f>VLOOKUP(B1114,lot!$A$3:$E$13372,5,0)</f>
        <v>#N/A</v>
      </c>
    </row>
    <row r="1115" spans="2:6" hidden="1" x14ac:dyDescent="0.25">
      <c r="B1115" t="s">
        <v>16152</v>
      </c>
      <c r="C1115">
        <v>4480</v>
      </c>
      <c r="D1115" t="s">
        <v>18237</v>
      </c>
      <c r="E1115" t="s">
        <v>13892</v>
      </c>
      <c r="F1115" s="7" t="e">
        <f>VLOOKUP(B1115,lot!$A$3:$E$13372,5,0)</f>
        <v>#N/A</v>
      </c>
    </row>
    <row r="1116" spans="2:6" hidden="1" x14ac:dyDescent="0.25">
      <c r="B1116" t="s">
        <v>16153</v>
      </c>
      <c r="C1116">
        <v>1417</v>
      </c>
      <c r="D1116" t="s">
        <v>6333</v>
      </c>
      <c r="E1116" t="s">
        <v>6334</v>
      </c>
      <c r="F1116" s="7" t="e">
        <f>VLOOKUP(B1116,lot!$A$3:$E$13372,5,0)</f>
        <v>#N/A</v>
      </c>
    </row>
    <row r="1117" spans="2:6" hidden="1" x14ac:dyDescent="0.25">
      <c r="B1117" t="s">
        <v>16154</v>
      </c>
      <c r="C1117">
        <v>200</v>
      </c>
      <c r="D1117" t="s">
        <v>6333</v>
      </c>
      <c r="E1117" t="s">
        <v>6334</v>
      </c>
      <c r="F1117" s="7" t="e">
        <f>VLOOKUP(B1117,lot!$A$3:$E$13372,5,0)</f>
        <v>#N/A</v>
      </c>
    </row>
    <row r="1118" spans="2:6" hidden="1" x14ac:dyDescent="0.25">
      <c r="B1118" t="s">
        <v>16155</v>
      </c>
      <c r="C1118">
        <v>38</v>
      </c>
      <c r="D1118" t="s">
        <v>6333</v>
      </c>
      <c r="E1118" t="s">
        <v>6334</v>
      </c>
      <c r="F1118" s="7" t="e">
        <f>VLOOKUP(B1118,lot!$A$3:$E$13372,5,0)</f>
        <v>#N/A</v>
      </c>
    </row>
    <row r="1119" spans="2:6" hidden="1" x14ac:dyDescent="0.25">
      <c r="B1119" t="s">
        <v>16157</v>
      </c>
      <c r="C1119">
        <v>4120</v>
      </c>
      <c r="D1119" t="s">
        <v>6333</v>
      </c>
      <c r="E1119" t="s">
        <v>6334</v>
      </c>
      <c r="F1119" s="7" t="e">
        <f>VLOOKUP(B1119,lot!$A$3:$E$13372,5,0)</f>
        <v>#N/A</v>
      </c>
    </row>
    <row r="1120" spans="2:6" hidden="1" x14ac:dyDescent="0.25">
      <c r="B1120" t="s">
        <v>16159</v>
      </c>
      <c r="C1120">
        <v>40</v>
      </c>
      <c r="D1120" t="s">
        <v>6333</v>
      </c>
      <c r="E1120" t="s">
        <v>6334</v>
      </c>
      <c r="F1120" s="7" t="e">
        <f>VLOOKUP(B1120,lot!$A$3:$E$13372,5,0)</f>
        <v>#N/A</v>
      </c>
    </row>
    <row r="1121" spans="2:6" hidden="1" x14ac:dyDescent="0.25">
      <c r="B1121" t="s">
        <v>16170</v>
      </c>
      <c r="C1121">
        <v>25653</v>
      </c>
      <c r="D1121" t="s">
        <v>18238</v>
      </c>
      <c r="E1121" t="s">
        <v>11855</v>
      </c>
      <c r="F1121" s="7" t="e">
        <f>VLOOKUP(B1121,lot!$A$3:$E$13372,5,0)</f>
        <v>#N/A</v>
      </c>
    </row>
    <row r="1122" spans="2:6" hidden="1" x14ac:dyDescent="0.25">
      <c r="B1122" t="s">
        <v>16171</v>
      </c>
      <c r="C1122">
        <v>248400</v>
      </c>
      <c r="D1122" t="s">
        <v>18238</v>
      </c>
      <c r="E1122" t="s">
        <v>11855</v>
      </c>
      <c r="F1122" s="7" t="e">
        <f>VLOOKUP(B1122,lot!$A$3:$E$13372,5,0)</f>
        <v>#N/A</v>
      </c>
    </row>
    <row r="1123" spans="2:6" hidden="1" x14ac:dyDescent="0.25">
      <c r="B1123" t="s">
        <v>16172</v>
      </c>
      <c r="C1123">
        <v>256800</v>
      </c>
      <c r="D1123" t="s">
        <v>18238</v>
      </c>
      <c r="E1123" t="s">
        <v>11855</v>
      </c>
      <c r="F1123" s="7" t="e">
        <f>VLOOKUP(B1123,lot!$A$3:$E$13372,5,0)</f>
        <v>#N/A</v>
      </c>
    </row>
    <row r="1124" spans="2:6" hidden="1" x14ac:dyDescent="0.25">
      <c r="B1124" t="s">
        <v>16173</v>
      </c>
      <c r="C1124">
        <v>190400</v>
      </c>
      <c r="D1124" t="s">
        <v>18238</v>
      </c>
      <c r="E1124" t="s">
        <v>11855</v>
      </c>
      <c r="F1124" s="7" t="e">
        <f>VLOOKUP(B1124,lot!$A$3:$E$13372,5,0)</f>
        <v>#N/A</v>
      </c>
    </row>
    <row r="1125" spans="2:6" hidden="1" x14ac:dyDescent="0.25">
      <c r="B1125" t="s">
        <v>16174</v>
      </c>
      <c r="C1125">
        <v>34600</v>
      </c>
      <c r="D1125" t="s">
        <v>18238</v>
      </c>
      <c r="E1125" t="s">
        <v>11855</v>
      </c>
      <c r="F1125" s="7" t="e">
        <f>VLOOKUP(B1125,lot!$A$3:$E$13372,5,0)</f>
        <v>#N/A</v>
      </c>
    </row>
    <row r="1126" spans="2:6" hidden="1" x14ac:dyDescent="0.25">
      <c r="B1126" t="s">
        <v>16175</v>
      </c>
      <c r="C1126">
        <v>353</v>
      </c>
      <c r="D1126" t="s">
        <v>18239</v>
      </c>
      <c r="E1126" t="s">
        <v>13893</v>
      </c>
      <c r="F1126" s="7" t="e">
        <f>VLOOKUP(B1126,lot!$A$3:$E$13372,5,0)</f>
        <v>#N/A</v>
      </c>
    </row>
    <row r="1127" spans="2:6" hidden="1" x14ac:dyDescent="0.25">
      <c r="B1127" t="s">
        <v>16177</v>
      </c>
      <c r="C1127">
        <v>200</v>
      </c>
      <c r="D1127" t="s">
        <v>6344</v>
      </c>
      <c r="E1127" t="s">
        <v>13895</v>
      </c>
      <c r="F1127" s="7" t="e">
        <f>VLOOKUP(B1127,lot!$A$3:$E$13372,5,0)</f>
        <v>#N/A</v>
      </c>
    </row>
    <row r="1128" spans="2:6" hidden="1" x14ac:dyDescent="0.25">
      <c r="B1128" t="s">
        <v>16178</v>
      </c>
      <c r="C1128">
        <v>140</v>
      </c>
      <c r="D1128" t="s">
        <v>6348</v>
      </c>
      <c r="E1128" t="s">
        <v>13896</v>
      </c>
      <c r="F1128" s="7" t="e">
        <f>VLOOKUP(B1128,lot!$A$3:$E$13372,5,0)</f>
        <v>#N/A</v>
      </c>
    </row>
    <row r="1129" spans="2:6" hidden="1" x14ac:dyDescent="0.25">
      <c r="B1129" t="s">
        <v>16182</v>
      </c>
      <c r="C1129">
        <v>503</v>
      </c>
      <c r="D1129" t="s">
        <v>6357</v>
      </c>
      <c r="E1129" t="s">
        <v>6358</v>
      </c>
      <c r="F1129" s="7" t="e">
        <f>VLOOKUP(B1129,lot!$A$3:$E$13372,5,0)</f>
        <v>#N/A</v>
      </c>
    </row>
    <row r="1130" spans="2:6" hidden="1" x14ac:dyDescent="0.25">
      <c r="B1130" t="s">
        <v>16183</v>
      </c>
      <c r="C1130">
        <v>3150</v>
      </c>
      <c r="D1130" t="s">
        <v>6361</v>
      </c>
      <c r="E1130" t="s">
        <v>6362</v>
      </c>
      <c r="F1130" s="7" t="e">
        <f>VLOOKUP(B1130,lot!$A$3:$E$13372,5,0)</f>
        <v>#N/A</v>
      </c>
    </row>
    <row r="1131" spans="2:6" hidden="1" x14ac:dyDescent="0.25">
      <c r="B1131" t="s">
        <v>16188</v>
      </c>
      <c r="C1131">
        <v>2039</v>
      </c>
      <c r="D1131" t="s">
        <v>6370</v>
      </c>
      <c r="E1131" t="s">
        <v>6371</v>
      </c>
      <c r="F1131" s="7" t="e">
        <f>VLOOKUP(B1131,lot!$A$3:$E$13372,5,0)</f>
        <v>#N/A</v>
      </c>
    </row>
    <row r="1132" spans="2:6" hidden="1" x14ac:dyDescent="0.25">
      <c r="B1132" t="s">
        <v>16189</v>
      </c>
      <c r="C1132">
        <v>940</v>
      </c>
      <c r="D1132" t="s">
        <v>6370</v>
      </c>
      <c r="E1132" t="s">
        <v>6371</v>
      </c>
      <c r="F1132" s="7" t="e">
        <f>VLOOKUP(B1132,lot!$A$3:$E$13372,5,0)</f>
        <v>#N/A</v>
      </c>
    </row>
    <row r="1133" spans="2:6" hidden="1" x14ac:dyDescent="0.25">
      <c r="B1133" t="s">
        <v>16190</v>
      </c>
      <c r="C1133">
        <v>600</v>
      </c>
      <c r="D1133" t="s">
        <v>6373</v>
      </c>
      <c r="E1133" t="s">
        <v>6374</v>
      </c>
      <c r="F1133" s="7" t="e">
        <f>VLOOKUP(B1133,lot!$A$3:$E$13372,5,0)</f>
        <v>#N/A</v>
      </c>
    </row>
    <row r="1134" spans="2:6" hidden="1" x14ac:dyDescent="0.25">
      <c r="B1134" t="s">
        <v>16191</v>
      </c>
      <c r="C1134">
        <v>370</v>
      </c>
      <c r="D1134" t="s">
        <v>6373</v>
      </c>
      <c r="E1134" t="s">
        <v>6374</v>
      </c>
      <c r="F1134" s="7" t="e">
        <f>VLOOKUP(B1134,lot!$A$3:$E$13372,5,0)</f>
        <v>#N/A</v>
      </c>
    </row>
    <row r="1135" spans="2:6" hidden="1" x14ac:dyDescent="0.25">
      <c r="B1135" t="s">
        <v>16192</v>
      </c>
      <c r="C1135">
        <v>345</v>
      </c>
      <c r="D1135" t="s">
        <v>6373</v>
      </c>
      <c r="E1135" t="s">
        <v>6374</v>
      </c>
      <c r="F1135" s="7" t="e">
        <f>VLOOKUP(B1135,lot!$A$3:$E$13372,5,0)</f>
        <v>#N/A</v>
      </c>
    </row>
    <row r="1136" spans="2:6" hidden="1" x14ac:dyDescent="0.25">
      <c r="B1136" t="s">
        <v>16195</v>
      </c>
      <c r="C1136">
        <v>50</v>
      </c>
      <c r="D1136" t="s">
        <v>6382</v>
      </c>
      <c r="E1136" t="s">
        <v>6383</v>
      </c>
      <c r="F1136" s="7" t="e">
        <f>VLOOKUP(B1136,lot!$A$3:$E$13372,5,0)</f>
        <v>#N/A</v>
      </c>
    </row>
    <row r="1137" spans="2:6" hidden="1" x14ac:dyDescent="0.25">
      <c r="B1137" t="s">
        <v>16196</v>
      </c>
      <c r="C1137">
        <v>1400</v>
      </c>
      <c r="D1137" t="s">
        <v>6386</v>
      </c>
      <c r="E1137" t="s">
        <v>6387</v>
      </c>
      <c r="F1137" s="7" t="e">
        <f>VLOOKUP(B1137,lot!$A$3:$E$13372,5,0)</f>
        <v>#N/A</v>
      </c>
    </row>
    <row r="1138" spans="2:6" x14ac:dyDescent="0.25">
      <c r="B1138" t="s">
        <v>16198</v>
      </c>
      <c r="C1138">
        <v>3040</v>
      </c>
      <c r="D1138" t="e">
        <v>#N/A</v>
      </c>
      <c r="E1138" t="s">
        <v>6390</v>
      </c>
      <c r="F1138" s="7" t="e">
        <f>VLOOKUP(B1138,lot!$A$3:$E$13372,5,0)</f>
        <v>#N/A</v>
      </c>
    </row>
    <row r="1139" spans="2:6" hidden="1" x14ac:dyDescent="0.25">
      <c r="B1139" t="s">
        <v>16199</v>
      </c>
      <c r="C1139">
        <v>8</v>
      </c>
      <c r="D1139" t="s">
        <v>18240</v>
      </c>
      <c r="E1139" t="s">
        <v>6390</v>
      </c>
      <c r="F1139" s="7" t="e">
        <f>VLOOKUP(B1139,lot!$A$3:$E$13372,5,0)</f>
        <v>#N/A</v>
      </c>
    </row>
    <row r="1140" spans="2:6" hidden="1" x14ac:dyDescent="0.25">
      <c r="B1140" t="s">
        <v>16203</v>
      </c>
      <c r="C1140">
        <v>15</v>
      </c>
      <c r="D1140" t="s">
        <v>18240</v>
      </c>
      <c r="E1140" t="s">
        <v>6390</v>
      </c>
      <c r="F1140" s="7" t="e">
        <f>VLOOKUP(B1140,lot!$A$3:$E$13372,5,0)</f>
        <v>#N/A</v>
      </c>
    </row>
    <row r="1141" spans="2:6" hidden="1" x14ac:dyDescent="0.25">
      <c r="B1141" t="s">
        <v>16204</v>
      </c>
      <c r="C1141">
        <v>360</v>
      </c>
      <c r="D1141" t="s">
        <v>18241</v>
      </c>
      <c r="E1141" t="s">
        <v>11911</v>
      </c>
      <c r="F1141" s="7" t="e">
        <f>VLOOKUP(B1141,lot!$A$3:$E$13372,5,0)</f>
        <v>#N/A</v>
      </c>
    </row>
    <row r="1142" spans="2:6" hidden="1" x14ac:dyDescent="0.25">
      <c r="B1142" t="s">
        <v>16206</v>
      </c>
      <c r="C1142">
        <v>17</v>
      </c>
      <c r="D1142" t="s">
        <v>18242</v>
      </c>
      <c r="E1142" t="s">
        <v>11910</v>
      </c>
      <c r="F1142" s="7" t="e">
        <f>VLOOKUP(B1142,lot!$A$3:$E$13372,5,0)</f>
        <v>#N/A</v>
      </c>
    </row>
    <row r="1143" spans="2:6" hidden="1" x14ac:dyDescent="0.25">
      <c r="B1143" t="s">
        <v>16208</v>
      </c>
      <c r="C1143">
        <v>88</v>
      </c>
      <c r="D1143" t="s">
        <v>18243</v>
      </c>
      <c r="E1143" t="s">
        <v>11912</v>
      </c>
      <c r="F1143" s="7" t="e">
        <f>VLOOKUP(B1143,lot!$A$3:$E$13372,5,0)</f>
        <v>#N/A</v>
      </c>
    </row>
    <row r="1144" spans="2:6" hidden="1" x14ac:dyDescent="0.25">
      <c r="B1144" t="s">
        <v>16209</v>
      </c>
      <c r="C1144">
        <v>75</v>
      </c>
      <c r="D1144" t="s">
        <v>6401</v>
      </c>
      <c r="E1144" t="s">
        <v>6402</v>
      </c>
      <c r="F1144" s="7" t="e">
        <f>VLOOKUP(B1144,lot!$A$3:$E$13372,5,0)</f>
        <v>#N/A</v>
      </c>
    </row>
    <row r="1145" spans="2:6" hidden="1" x14ac:dyDescent="0.25">
      <c r="B1145" t="s">
        <v>16219</v>
      </c>
      <c r="C1145">
        <v>11</v>
      </c>
      <c r="D1145" t="s">
        <v>6430</v>
      </c>
      <c r="E1145" t="s">
        <v>13898</v>
      </c>
      <c r="F1145" s="7" t="e">
        <f>VLOOKUP(B1145,lot!$A$3:$E$13372,5,0)</f>
        <v>#N/A</v>
      </c>
    </row>
    <row r="1146" spans="2:6" hidden="1" x14ac:dyDescent="0.25">
      <c r="B1146" t="s">
        <v>16221</v>
      </c>
      <c r="C1146">
        <v>300</v>
      </c>
      <c r="D1146" t="s">
        <v>6430</v>
      </c>
      <c r="E1146" t="s">
        <v>13898</v>
      </c>
      <c r="F1146" s="7" t="e">
        <f>VLOOKUP(B1146,lot!$A$3:$E$13372,5,0)</f>
        <v>#N/A</v>
      </c>
    </row>
    <row r="1147" spans="2:6" hidden="1" x14ac:dyDescent="0.25">
      <c r="B1147" t="s">
        <v>16222</v>
      </c>
      <c r="C1147">
        <v>2500</v>
      </c>
      <c r="D1147" t="s">
        <v>6430</v>
      </c>
      <c r="E1147" t="s">
        <v>13898</v>
      </c>
      <c r="F1147" s="7" t="e">
        <f>VLOOKUP(B1147,lot!$A$3:$E$13372,5,0)</f>
        <v>#N/A</v>
      </c>
    </row>
    <row r="1148" spans="2:6" hidden="1" x14ac:dyDescent="0.25">
      <c r="B1148" t="s">
        <v>16223</v>
      </c>
      <c r="C1148">
        <v>2250</v>
      </c>
      <c r="D1148" t="s">
        <v>18244</v>
      </c>
      <c r="E1148" t="s">
        <v>11927</v>
      </c>
      <c r="F1148" s="7" t="e">
        <f>VLOOKUP(B1148,lot!$A$3:$E$13372,5,0)</f>
        <v>#N/A</v>
      </c>
    </row>
    <row r="1149" spans="2:6" hidden="1" x14ac:dyDescent="0.25">
      <c r="B1149" t="s">
        <v>16224</v>
      </c>
      <c r="C1149">
        <v>468</v>
      </c>
      <c r="D1149" t="s">
        <v>18244</v>
      </c>
      <c r="E1149" t="s">
        <v>11927</v>
      </c>
      <c r="F1149" s="7" t="e">
        <f>VLOOKUP(B1149,lot!$A$3:$E$13372,5,0)</f>
        <v>#N/A</v>
      </c>
    </row>
    <row r="1150" spans="2:6" hidden="1" x14ac:dyDescent="0.25">
      <c r="B1150" t="s">
        <v>16225</v>
      </c>
      <c r="C1150">
        <v>194</v>
      </c>
      <c r="D1150" t="s">
        <v>6437</v>
      </c>
      <c r="E1150" t="s">
        <v>13899</v>
      </c>
      <c r="F1150" s="7" t="e">
        <f>VLOOKUP(B1150,lot!$A$3:$E$13372,5,0)</f>
        <v>#N/A</v>
      </c>
    </row>
    <row r="1151" spans="2:6" hidden="1" x14ac:dyDescent="0.25">
      <c r="B1151" t="s">
        <v>16226</v>
      </c>
      <c r="C1151">
        <v>500</v>
      </c>
      <c r="D1151" t="s">
        <v>6437</v>
      </c>
      <c r="E1151" t="s">
        <v>13899</v>
      </c>
      <c r="F1151" s="7" t="e">
        <f>VLOOKUP(B1151,lot!$A$3:$E$13372,5,0)</f>
        <v>#N/A</v>
      </c>
    </row>
    <row r="1152" spans="2:6" hidden="1" x14ac:dyDescent="0.25">
      <c r="B1152" t="s">
        <v>16227</v>
      </c>
      <c r="C1152">
        <v>1250</v>
      </c>
      <c r="D1152" t="s">
        <v>6437</v>
      </c>
      <c r="E1152" t="s">
        <v>13899</v>
      </c>
      <c r="F1152" s="7" t="e">
        <f>VLOOKUP(B1152,lot!$A$3:$E$13372,5,0)</f>
        <v>#N/A</v>
      </c>
    </row>
    <row r="1153" spans="2:6" hidden="1" x14ac:dyDescent="0.25">
      <c r="B1153" t="s">
        <v>16229</v>
      </c>
      <c r="C1153">
        <v>21</v>
      </c>
      <c r="D1153" t="s">
        <v>6439</v>
      </c>
      <c r="E1153" t="s">
        <v>13900</v>
      </c>
      <c r="F1153" s="7" t="e">
        <f>VLOOKUP(B1153,lot!$A$3:$E$13372,5,0)</f>
        <v>#N/A</v>
      </c>
    </row>
    <row r="1154" spans="2:6" hidden="1" x14ac:dyDescent="0.25">
      <c r="B1154" t="s">
        <v>16231</v>
      </c>
      <c r="C1154">
        <v>53</v>
      </c>
      <c r="D1154" t="s">
        <v>6448</v>
      </c>
      <c r="E1154" t="s">
        <v>13902</v>
      </c>
      <c r="F1154" s="7" t="e">
        <f>VLOOKUP(B1154,lot!$A$3:$E$13372,5,0)</f>
        <v>#N/A</v>
      </c>
    </row>
    <row r="1155" spans="2:6" hidden="1" x14ac:dyDescent="0.25">
      <c r="B1155" t="s">
        <v>16232</v>
      </c>
      <c r="C1155">
        <v>59</v>
      </c>
      <c r="D1155" t="s">
        <v>6450</v>
      </c>
      <c r="E1155" t="s">
        <v>13903</v>
      </c>
      <c r="F1155" s="7" t="e">
        <f>VLOOKUP(B1155,lot!$A$3:$E$13372,5,0)</f>
        <v>#N/A</v>
      </c>
    </row>
    <row r="1156" spans="2:6" hidden="1" x14ac:dyDescent="0.25">
      <c r="B1156" t="s">
        <v>16233</v>
      </c>
      <c r="C1156">
        <v>13</v>
      </c>
      <c r="D1156" t="s">
        <v>6452</v>
      </c>
      <c r="E1156" t="s">
        <v>13904</v>
      </c>
      <c r="F1156" s="7" t="e">
        <f>VLOOKUP(B1156,lot!$A$3:$E$13372,5,0)</f>
        <v>#N/A</v>
      </c>
    </row>
    <row r="1157" spans="2:6" hidden="1" x14ac:dyDescent="0.25">
      <c r="B1157" t="s">
        <v>16234</v>
      </c>
      <c r="C1157">
        <v>10</v>
      </c>
      <c r="D1157" t="s">
        <v>6454</v>
      </c>
      <c r="E1157" t="s">
        <v>13905</v>
      </c>
      <c r="F1157" s="7" t="e">
        <f>VLOOKUP(B1157,lot!$A$3:$E$13372,5,0)</f>
        <v>#N/A</v>
      </c>
    </row>
    <row r="1158" spans="2:6" hidden="1" x14ac:dyDescent="0.25">
      <c r="B1158" t="s">
        <v>16235</v>
      </c>
      <c r="C1158">
        <v>137</v>
      </c>
      <c r="D1158" t="s">
        <v>6458</v>
      </c>
      <c r="E1158" t="s">
        <v>6459</v>
      </c>
      <c r="F1158" s="7" t="e">
        <f>VLOOKUP(B1158,lot!$A$3:$E$13372,5,0)</f>
        <v>#N/A</v>
      </c>
    </row>
    <row r="1159" spans="2:6" hidden="1" x14ac:dyDescent="0.25">
      <c r="B1159" t="s">
        <v>16237</v>
      </c>
      <c r="C1159">
        <v>102</v>
      </c>
      <c r="D1159" t="s">
        <v>6462</v>
      </c>
      <c r="E1159" t="s">
        <v>6463</v>
      </c>
      <c r="F1159" s="7" t="e">
        <f>VLOOKUP(B1159,lot!$A$3:$E$13372,5,0)</f>
        <v>#N/A</v>
      </c>
    </row>
    <row r="1160" spans="2:6" hidden="1" x14ac:dyDescent="0.25">
      <c r="B1160" t="s">
        <v>16238</v>
      </c>
      <c r="C1160">
        <v>77</v>
      </c>
      <c r="D1160" t="s">
        <v>6466</v>
      </c>
      <c r="E1160" t="s">
        <v>13909</v>
      </c>
      <c r="F1160" s="7" t="e">
        <f>VLOOKUP(B1160,lot!$A$3:$E$13372,5,0)</f>
        <v>#N/A</v>
      </c>
    </row>
    <row r="1161" spans="2:6" hidden="1" x14ac:dyDescent="0.25">
      <c r="B1161" t="s">
        <v>16239</v>
      </c>
      <c r="C1161">
        <v>6</v>
      </c>
      <c r="D1161" t="s">
        <v>6468</v>
      </c>
      <c r="E1161" t="s">
        <v>13910</v>
      </c>
      <c r="F1161" s="7" t="e">
        <f>VLOOKUP(B1161,lot!$A$3:$E$13372,5,0)</f>
        <v>#N/A</v>
      </c>
    </row>
    <row r="1162" spans="2:6" hidden="1" x14ac:dyDescent="0.25">
      <c r="B1162" t="s">
        <v>16241</v>
      </c>
      <c r="C1162">
        <v>192</v>
      </c>
      <c r="D1162" t="s">
        <v>6480</v>
      </c>
      <c r="E1162" t="s">
        <v>13912</v>
      </c>
      <c r="F1162" s="7" t="e">
        <f>VLOOKUP(B1162,lot!$A$3:$E$13372,5,0)</f>
        <v>#N/A</v>
      </c>
    </row>
    <row r="1163" spans="2:6" hidden="1" x14ac:dyDescent="0.25">
      <c r="B1163" t="s">
        <v>16242</v>
      </c>
      <c r="C1163">
        <v>192</v>
      </c>
      <c r="D1163" t="s">
        <v>6488</v>
      </c>
      <c r="E1163" t="s">
        <v>6489</v>
      </c>
      <c r="F1163" s="7" t="e">
        <f>VLOOKUP(B1163,lot!$A$3:$E$13372,5,0)</f>
        <v>#N/A</v>
      </c>
    </row>
    <row r="1164" spans="2:6" hidden="1" x14ac:dyDescent="0.25">
      <c r="B1164" t="s">
        <v>16243</v>
      </c>
      <c r="C1164">
        <v>212</v>
      </c>
      <c r="D1164" t="s">
        <v>6491</v>
      </c>
      <c r="E1164" t="s">
        <v>13915</v>
      </c>
      <c r="F1164" s="7" t="e">
        <f>VLOOKUP(B1164,lot!$A$3:$E$13372,5,0)</f>
        <v>#N/A</v>
      </c>
    </row>
    <row r="1165" spans="2:6" hidden="1" x14ac:dyDescent="0.25">
      <c r="B1165" t="s">
        <v>16244</v>
      </c>
      <c r="C1165">
        <v>184</v>
      </c>
      <c r="D1165" t="s">
        <v>6493</v>
      </c>
      <c r="E1165" t="s">
        <v>6494</v>
      </c>
      <c r="F1165" s="7" t="e">
        <f>VLOOKUP(B1165,lot!$A$3:$E$13372,5,0)</f>
        <v>#N/A</v>
      </c>
    </row>
    <row r="1166" spans="2:6" hidden="1" x14ac:dyDescent="0.25">
      <c r="B1166" t="s">
        <v>16245</v>
      </c>
      <c r="C1166">
        <v>312</v>
      </c>
      <c r="D1166" t="s">
        <v>6500</v>
      </c>
      <c r="E1166" t="s">
        <v>6501</v>
      </c>
      <c r="F1166" s="7" t="e">
        <f>VLOOKUP(B1166,lot!$A$3:$E$13372,5,0)</f>
        <v>#N/A</v>
      </c>
    </row>
    <row r="1167" spans="2:6" hidden="1" x14ac:dyDescent="0.25">
      <c r="B1167" t="s">
        <v>16246</v>
      </c>
      <c r="C1167">
        <v>318</v>
      </c>
      <c r="D1167" t="s">
        <v>6502</v>
      </c>
      <c r="E1167" t="s">
        <v>6503</v>
      </c>
      <c r="F1167" s="7" t="e">
        <f>VLOOKUP(B1167,lot!$A$3:$E$13372,5,0)</f>
        <v>#N/A</v>
      </c>
    </row>
    <row r="1168" spans="2:6" hidden="1" x14ac:dyDescent="0.25">
      <c r="B1168" t="s">
        <v>16247</v>
      </c>
      <c r="C1168">
        <v>200</v>
      </c>
      <c r="D1168" t="s">
        <v>6504</v>
      </c>
      <c r="E1168" t="s">
        <v>6505</v>
      </c>
      <c r="F1168" s="7" t="e">
        <f>VLOOKUP(B1168,lot!$A$3:$E$13372,5,0)</f>
        <v>#N/A</v>
      </c>
    </row>
    <row r="1169" spans="2:6" hidden="1" x14ac:dyDescent="0.25">
      <c r="B1169" t="s">
        <v>16248</v>
      </c>
      <c r="C1169">
        <v>12</v>
      </c>
      <c r="D1169" t="s">
        <v>6506</v>
      </c>
      <c r="E1169" t="s">
        <v>13916</v>
      </c>
      <c r="F1169" s="7" t="e">
        <f>VLOOKUP(B1169,lot!$A$3:$E$13372,5,0)</f>
        <v>#N/A</v>
      </c>
    </row>
    <row r="1170" spans="2:6" hidden="1" x14ac:dyDescent="0.25">
      <c r="B1170" t="s">
        <v>16249</v>
      </c>
      <c r="C1170">
        <v>40</v>
      </c>
      <c r="D1170" t="s">
        <v>6508</v>
      </c>
      <c r="E1170" t="s">
        <v>13917</v>
      </c>
      <c r="F1170" s="7" t="e">
        <f>VLOOKUP(B1170,lot!$A$3:$E$13372,5,0)</f>
        <v>#N/A</v>
      </c>
    </row>
    <row r="1171" spans="2:6" hidden="1" x14ac:dyDescent="0.25">
      <c r="B1171" t="s">
        <v>16250</v>
      </c>
      <c r="C1171">
        <v>5</v>
      </c>
      <c r="D1171" t="s">
        <v>6510</v>
      </c>
      <c r="E1171" t="s">
        <v>6511</v>
      </c>
      <c r="F1171" s="7" t="e">
        <f>VLOOKUP(B1171,lot!$A$3:$E$13372,5,0)</f>
        <v>#N/A</v>
      </c>
    </row>
    <row r="1172" spans="2:6" hidden="1" x14ac:dyDescent="0.25">
      <c r="B1172" t="s">
        <v>16252</v>
      </c>
      <c r="C1172">
        <v>50</v>
      </c>
      <c r="D1172" t="s">
        <v>6516</v>
      </c>
      <c r="E1172" t="s">
        <v>6517</v>
      </c>
      <c r="F1172" s="7" t="e">
        <f>VLOOKUP(B1172,lot!$A$3:$E$13372,5,0)</f>
        <v>#N/A</v>
      </c>
    </row>
    <row r="1173" spans="2:6" hidden="1" x14ac:dyDescent="0.25">
      <c r="B1173" t="s">
        <v>16254</v>
      </c>
      <c r="C1173">
        <v>192</v>
      </c>
      <c r="D1173" t="s">
        <v>6524</v>
      </c>
      <c r="E1173" t="s">
        <v>6525</v>
      </c>
      <c r="F1173" s="7" t="e">
        <f>VLOOKUP(B1173,lot!$A$3:$E$13372,5,0)</f>
        <v>#N/A</v>
      </c>
    </row>
    <row r="1174" spans="2:6" hidden="1" x14ac:dyDescent="0.25">
      <c r="B1174" t="s">
        <v>16255</v>
      </c>
      <c r="C1174">
        <v>1</v>
      </c>
      <c r="D1174" t="s">
        <v>6527</v>
      </c>
      <c r="E1174" t="s">
        <v>6528</v>
      </c>
      <c r="F1174" s="7" t="e">
        <f>VLOOKUP(B1174,lot!$A$3:$E$13372,5,0)</f>
        <v>#N/A</v>
      </c>
    </row>
    <row r="1175" spans="2:6" hidden="1" x14ac:dyDescent="0.25">
      <c r="B1175" t="s">
        <v>16256</v>
      </c>
      <c r="C1175">
        <v>161</v>
      </c>
      <c r="D1175" t="s">
        <v>6529</v>
      </c>
      <c r="E1175" t="s">
        <v>6530</v>
      </c>
      <c r="F1175" s="7" t="e">
        <f>VLOOKUP(B1175,lot!$A$3:$E$13372,5,0)</f>
        <v>#N/A</v>
      </c>
    </row>
    <row r="1176" spans="2:6" hidden="1" x14ac:dyDescent="0.25">
      <c r="B1176" t="s">
        <v>16257</v>
      </c>
      <c r="C1176">
        <v>209</v>
      </c>
      <c r="D1176" t="s">
        <v>6531</v>
      </c>
      <c r="E1176" t="s">
        <v>6532</v>
      </c>
      <c r="F1176" s="7" t="e">
        <f>VLOOKUP(B1176,lot!$A$3:$E$13372,5,0)</f>
        <v>#N/A</v>
      </c>
    </row>
    <row r="1177" spans="2:6" hidden="1" x14ac:dyDescent="0.25">
      <c r="B1177" t="s">
        <v>16260</v>
      </c>
      <c r="C1177">
        <v>102</v>
      </c>
      <c r="D1177" t="s">
        <v>6542</v>
      </c>
      <c r="E1177" t="s">
        <v>13922</v>
      </c>
      <c r="F1177" s="7" t="e">
        <f>VLOOKUP(B1177,lot!$A$3:$E$13372,5,0)</f>
        <v>#N/A</v>
      </c>
    </row>
    <row r="1178" spans="2:6" hidden="1" x14ac:dyDescent="0.25">
      <c r="B1178" t="s">
        <v>16261</v>
      </c>
      <c r="C1178">
        <v>12</v>
      </c>
      <c r="D1178" t="s">
        <v>18245</v>
      </c>
      <c r="E1178" t="s">
        <v>11958</v>
      </c>
      <c r="F1178" s="7" t="e">
        <f>VLOOKUP(B1178,lot!$A$3:$E$13372,5,0)</f>
        <v>#N/A</v>
      </c>
    </row>
    <row r="1179" spans="2:6" hidden="1" x14ac:dyDescent="0.25">
      <c r="B1179" t="s">
        <v>16262</v>
      </c>
      <c r="C1179">
        <v>28</v>
      </c>
      <c r="D1179" t="s">
        <v>6547</v>
      </c>
      <c r="E1179" t="s">
        <v>13923</v>
      </c>
      <c r="F1179" s="7" t="e">
        <f>VLOOKUP(B1179,lot!$A$3:$E$13372,5,0)</f>
        <v>#N/A</v>
      </c>
    </row>
    <row r="1180" spans="2:6" hidden="1" x14ac:dyDescent="0.25">
      <c r="B1180" t="s">
        <v>16264</v>
      </c>
      <c r="C1180">
        <v>14</v>
      </c>
      <c r="D1180" t="s">
        <v>18246</v>
      </c>
      <c r="E1180" t="s">
        <v>13924</v>
      </c>
      <c r="F1180" s="7" t="e">
        <f>VLOOKUP(B1180,lot!$A$3:$E$13372,5,0)</f>
        <v>#N/A</v>
      </c>
    </row>
    <row r="1181" spans="2:6" hidden="1" x14ac:dyDescent="0.25">
      <c r="B1181" t="s">
        <v>16266</v>
      </c>
      <c r="C1181">
        <v>7</v>
      </c>
      <c r="D1181" t="s">
        <v>6559</v>
      </c>
      <c r="E1181" t="s">
        <v>13925</v>
      </c>
      <c r="F1181" s="7" t="e">
        <f>VLOOKUP(B1181,lot!$A$3:$E$13372,5,0)</f>
        <v>#N/A</v>
      </c>
    </row>
    <row r="1182" spans="2:6" hidden="1" x14ac:dyDescent="0.25">
      <c r="B1182" t="s">
        <v>16267</v>
      </c>
      <c r="C1182">
        <v>46</v>
      </c>
      <c r="D1182" t="s">
        <v>6561</v>
      </c>
      <c r="E1182" t="s">
        <v>13926</v>
      </c>
      <c r="F1182" s="7" t="e">
        <f>VLOOKUP(B1182,lot!$A$3:$E$13372,5,0)</f>
        <v>#N/A</v>
      </c>
    </row>
    <row r="1183" spans="2:6" hidden="1" x14ac:dyDescent="0.25">
      <c r="B1183" t="s">
        <v>16268</v>
      </c>
      <c r="C1183">
        <v>102</v>
      </c>
      <c r="D1183" t="s">
        <v>6563</v>
      </c>
      <c r="E1183" t="s">
        <v>13927</v>
      </c>
      <c r="F1183" s="7" t="e">
        <f>VLOOKUP(B1183,lot!$A$3:$E$13372,5,0)</f>
        <v>#N/A</v>
      </c>
    </row>
    <row r="1184" spans="2:6" hidden="1" x14ac:dyDescent="0.25">
      <c r="B1184" t="s">
        <v>16270</v>
      </c>
      <c r="C1184">
        <v>163</v>
      </c>
      <c r="D1184" t="s">
        <v>6575</v>
      </c>
      <c r="E1184" t="s">
        <v>13931</v>
      </c>
      <c r="F1184" s="7" t="e">
        <f>VLOOKUP(B1184,lot!$A$3:$E$13372,5,0)</f>
        <v>#N/A</v>
      </c>
    </row>
    <row r="1185" spans="2:6" hidden="1" x14ac:dyDescent="0.25">
      <c r="B1185" t="s">
        <v>16271</v>
      </c>
      <c r="C1185">
        <v>388</v>
      </c>
      <c r="D1185" t="s">
        <v>6577</v>
      </c>
      <c r="E1185" t="s">
        <v>13932</v>
      </c>
      <c r="F1185" s="7" t="e">
        <f>VLOOKUP(B1185,lot!$A$3:$E$13372,5,0)</f>
        <v>#N/A</v>
      </c>
    </row>
    <row r="1186" spans="2:6" hidden="1" x14ac:dyDescent="0.25">
      <c r="B1186" t="s">
        <v>16272</v>
      </c>
      <c r="C1186">
        <v>229</v>
      </c>
      <c r="D1186" t="s">
        <v>6579</v>
      </c>
      <c r="E1186" t="s">
        <v>13933</v>
      </c>
      <c r="F1186" s="7" t="e">
        <f>VLOOKUP(B1186,lot!$A$3:$E$13372,5,0)</f>
        <v>#N/A</v>
      </c>
    </row>
    <row r="1187" spans="2:6" hidden="1" x14ac:dyDescent="0.25">
      <c r="B1187" t="s">
        <v>16275</v>
      </c>
      <c r="C1187">
        <v>183</v>
      </c>
      <c r="D1187" t="s">
        <v>6587</v>
      </c>
      <c r="E1187" t="s">
        <v>6588</v>
      </c>
      <c r="F1187" s="7" t="e">
        <f>VLOOKUP(B1187,lot!$A$3:$E$13372,5,0)</f>
        <v>#N/A</v>
      </c>
    </row>
    <row r="1188" spans="2:6" hidden="1" x14ac:dyDescent="0.25">
      <c r="B1188" t="s">
        <v>16276</v>
      </c>
      <c r="C1188">
        <v>247</v>
      </c>
      <c r="D1188" t="s">
        <v>6589</v>
      </c>
      <c r="E1188" t="s">
        <v>6590</v>
      </c>
      <c r="F1188" s="7" t="e">
        <f>VLOOKUP(B1188,lot!$A$3:$E$13372,5,0)</f>
        <v>#N/A</v>
      </c>
    </row>
    <row r="1189" spans="2:6" hidden="1" x14ac:dyDescent="0.25">
      <c r="B1189" t="s">
        <v>16278</v>
      </c>
      <c r="C1189">
        <v>4</v>
      </c>
      <c r="D1189" t="s">
        <v>6594</v>
      </c>
      <c r="E1189" t="s">
        <v>6595</v>
      </c>
      <c r="F1189" s="7" t="e">
        <f>VLOOKUP(B1189,lot!$A$3:$E$13372,5,0)</f>
        <v>#N/A</v>
      </c>
    </row>
    <row r="1190" spans="2:6" hidden="1" x14ac:dyDescent="0.25">
      <c r="B1190" t="s">
        <v>16283</v>
      </c>
      <c r="C1190">
        <v>2640</v>
      </c>
      <c r="D1190" t="s">
        <v>6594</v>
      </c>
      <c r="E1190" t="s">
        <v>6595</v>
      </c>
      <c r="F1190" s="7" t="e">
        <f>VLOOKUP(B1190,lot!$A$3:$E$13372,5,0)</f>
        <v>#N/A</v>
      </c>
    </row>
    <row r="1191" spans="2:6" hidden="1" x14ac:dyDescent="0.25">
      <c r="B1191" t="s">
        <v>16284</v>
      </c>
      <c r="C1191">
        <v>40</v>
      </c>
      <c r="D1191" t="s">
        <v>6594</v>
      </c>
      <c r="E1191" t="s">
        <v>6595</v>
      </c>
      <c r="F1191" s="7" t="e">
        <f>VLOOKUP(B1191,lot!$A$3:$E$13372,5,0)</f>
        <v>#N/A</v>
      </c>
    </row>
    <row r="1192" spans="2:6" hidden="1" x14ac:dyDescent="0.25">
      <c r="B1192" t="s">
        <v>16287</v>
      </c>
      <c r="C1192">
        <v>136</v>
      </c>
      <c r="D1192" t="s">
        <v>6596</v>
      </c>
      <c r="E1192" t="s">
        <v>6597</v>
      </c>
      <c r="F1192" s="7" t="e">
        <f>VLOOKUP(B1192,lot!$A$3:$E$13372,5,0)</f>
        <v>#N/A</v>
      </c>
    </row>
    <row r="1193" spans="2:6" hidden="1" x14ac:dyDescent="0.25">
      <c r="B1193" t="s">
        <v>16288</v>
      </c>
      <c r="C1193">
        <v>488</v>
      </c>
      <c r="D1193" t="s">
        <v>6596</v>
      </c>
      <c r="E1193" t="s">
        <v>6597</v>
      </c>
      <c r="F1193" s="7" t="e">
        <f>VLOOKUP(B1193,lot!$A$3:$E$13372,5,0)</f>
        <v>#N/A</v>
      </c>
    </row>
    <row r="1194" spans="2:6" hidden="1" x14ac:dyDescent="0.25">
      <c r="B1194" t="s">
        <v>16290</v>
      </c>
      <c r="C1194">
        <v>40</v>
      </c>
      <c r="D1194" t="s">
        <v>6600</v>
      </c>
      <c r="E1194" t="s">
        <v>6601</v>
      </c>
      <c r="F1194" s="7" t="e">
        <f>VLOOKUP(B1194,lot!$A$3:$E$13372,5,0)</f>
        <v>#N/A</v>
      </c>
    </row>
    <row r="1195" spans="2:6" hidden="1" x14ac:dyDescent="0.25">
      <c r="B1195" t="s">
        <v>16291</v>
      </c>
      <c r="C1195">
        <v>3685</v>
      </c>
      <c r="D1195" t="s">
        <v>6603</v>
      </c>
      <c r="E1195" t="s">
        <v>13935</v>
      </c>
      <c r="F1195" s="7" t="e">
        <f>VLOOKUP(B1195,lot!$A$3:$E$13372,5,0)</f>
        <v>#N/A</v>
      </c>
    </row>
    <row r="1196" spans="2:6" hidden="1" x14ac:dyDescent="0.25">
      <c r="B1196" t="s">
        <v>16292</v>
      </c>
      <c r="C1196">
        <v>5000</v>
      </c>
      <c r="D1196" t="s">
        <v>6603</v>
      </c>
      <c r="E1196" t="s">
        <v>13935</v>
      </c>
      <c r="F1196" s="7" t="e">
        <f>VLOOKUP(B1196,lot!$A$3:$E$13372,5,0)</f>
        <v>#N/A</v>
      </c>
    </row>
    <row r="1197" spans="2:6" hidden="1" x14ac:dyDescent="0.25">
      <c r="B1197" t="s">
        <v>16297</v>
      </c>
      <c r="C1197">
        <v>2435</v>
      </c>
      <c r="D1197" t="s">
        <v>6609</v>
      </c>
      <c r="E1197" t="s">
        <v>13936</v>
      </c>
      <c r="F1197" s="7" t="e">
        <f>VLOOKUP(B1197,lot!$A$3:$E$13372,5,0)</f>
        <v>#N/A</v>
      </c>
    </row>
    <row r="1198" spans="2:6" hidden="1" x14ac:dyDescent="0.25">
      <c r="B1198" t="s">
        <v>16298</v>
      </c>
      <c r="C1198">
        <v>23532</v>
      </c>
      <c r="D1198" t="s">
        <v>6614</v>
      </c>
      <c r="E1198" t="s">
        <v>6615</v>
      </c>
      <c r="F1198" s="7" t="e">
        <f>VLOOKUP(B1198,lot!$A$3:$E$13372,5,0)</f>
        <v>#N/A</v>
      </c>
    </row>
    <row r="1199" spans="2:6" hidden="1" x14ac:dyDescent="0.25">
      <c r="B1199" t="s">
        <v>16301</v>
      </c>
      <c r="C1199">
        <v>12</v>
      </c>
      <c r="D1199" t="s">
        <v>6619</v>
      </c>
      <c r="E1199" t="s">
        <v>6620</v>
      </c>
      <c r="F1199" s="7" t="e">
        <f>VLOOKUP(B1199,lot!$A$3:$E$13372,5,0)</f>
        <v>#N/A</v>
      </c>
    </row>
    <row r="1200" spans="2:6" hidden="1" x14ac:dyDescent="0.25">
      <c r="B1200" t="s">
        <v>16305</v>
      </c>
      <c r="C1200">
        <v>210</v>
      </c>
      <c r="D1200" t="s">
        <v>6645</v>
      </c>
      <c r="E1200" t="s">
        <v>6646</v>
      </c>
      <c r="F1200" s="7" t="e">
        <f>VLOOKUP(B1200,lot!$A$3:$E$13372,5,0)</f>
        <v>#N/A</v>
      </c>
    </row>
    <row r="1201" spans="2:6" hidden="1" x14ac:dyDescent="0.25">
      <c r="B1201" t="s">
        <v>16306</v>
      </c>
      <c r="C1201">
        <v>12160</v>
      </c>
      <c r="D1201" t="s">
        <v>6645</v>
      </c>
      <c r="E1201" t="s">
        <v>6646</v>
      </c>
      <c r="F1201" s="7" t="e">
        <f>VLOOKUP(B1201,lot!$A$3:$E$13372,5,0)</f>
        <v>#N/A</v>
      </c>
    </row>
    <row r="1202" spans="2:6" hidden="1" x14ac:dyDescent="0.25">
      <c r="B1202" t="s">
        <v>16307</v>
      </c>
      <c r="C1202">
        <v>66</v>
      </c>
      <c r="D1202" t="s">
        <v>6660</v>
      </c>
      <c r="E1202" t="s">
        <v>13938</v>
      </c>
      <c r="F1202" s="7" t="e">
        <f>VLOOKUP(B1202,lot!$A$3:$E$13372,5,0)</f>
        <v>#N/A</v>
      </c>
    </row>
    <row r="1203" spans="2:6" hidden="1" x14ac:dyDescent="0.25">
      <c r="B1203" t="s">
        <v>16308</v>
      </c>
      <c r="C1203">
        <v>200</v>
      </c>
      <c r="D1203" t="s">
        <v>6660</v>
      </c>
      <c r="E1203" t="s">
        <v>13938</v>
      </c>
      <c r="F1203" s="7" t="e">
        <f>VLOOKUP(B1203,lot!$A$3:$E$13372,5,0)</f>
        <v>#N/A</v>
      </c>
    </row>
    <row r="1204" spans="2:6" hidden="1" x14ac:dyDescent="0.25">
      <c r="B1204" t="s">
        <v>16311</v>
      </c>
      <c r="C1204">
        <v>15135</v>
      </c>
      <c r="D1204" t="s">
        <v>6662</v>
      </c>
      <c r="E1204" t="s">
        <v>13939</v>
      </c>
      <c r="F1204" s="7" t="e">
        <f>VLOOKUP(B1204,lot!$A$3:$E$13372,5,0)</f>
        <v>#N/A</v>
      </c>
    </row>
    <row r="1205" spans="2:6" hidden="1" x14ac:dyDescent="0.25">
      <c r="B1205" t="s">
        <v>16312</v>
      </c>
      <c r="C1205">
        <v>5380</v>
      </c>
      <c r="D1205" t="s">
        <v>6662</v>
      </c>
      <c r="E1205" t="s">
        <v>13939</v>
      </c>
      <c r="F1205" s="7" t="e">
        <f>VLOOKUP(B1205,lot!$A$3:$E$13372,5,0)</f>
        <v>#N/A</v>
      </c>
    </row>
    <row r="1206" spans="2:6" hidden="1" x14ac:dyDescent="0.25">
      <c r="B1206" t="s">
        <v>16314</v>
      </c>
      <c r="C1206">
        <v>1160</v>
      </c>
      <c r="D1206" t="s">
        <v>6665</v>
      </c>
      <c r="E1206" t="s">
        <v>13940</v>
      </c>
      <c r="F1206" s="7" t="e">
        <f>VLOOKUP(B1206,lot!$A$3:$E$13372,5,0)</f>
        <v>#N/A</v>
      </c>
    </row>
    <row r="1207" spans="2:6" hidden="1" x14ac:dyDescent="0.25">
      <c r="B1207" t="s">
        <v>16317</v>
      </c>
      <c r="C1207">
        <v>3210</v>
      </c>
      <c r="D1207" t="s">
        <v>6665</v>
      </c>
      <c r="E1207" t="s">
        <v>13940</v>
      </c>
      <c r="F1207" s="7" t="e">
        <f>VLOOKUP(B1207,lot!$A$3:$E$13372,5,0)</f>
        <v>#N/A</v>
      </c>
    </row>
    <row r="1208" spans="2:6" hidden="1" x14ac:dyDescent="0.25">
      <c r="B1208" t="s">
        <v>16318</v>
      </c>
      <c r="C1208">
        <v>2000</v>
      </c>
      <c r="D1208" t="s">
        <v>6665</v>
      </c>
      <c r="E1208" t="s">
        <v>13940</v>
      </c>
      <c r="F1208" s="7" t="e">
        <f>VLOOKUP(B1208,lot!$A$3:$E$13372,5,0)</f>
        <v>#N/A</v>
      </c>
    </row>
    <row r="1209" spans="2:6" hidden="1" x14ac:dyDescent="0.25">
      <c r="B1209" t="s">
        <v>16319</v>
      </c>
      <c r="C1209">
        <v>180</v>
      </c>
      <c r="D1209" t="s">
        <v>6665</v>
      </c>
      <c r="E1209" t="s">
        <v>13940</v>
      </c>
      <c r="F1209" s="7" t="e">
        <f>VLOOKUP(B1209,lot!$A$3:$E$13372,5,0)</f>
        <v>#N/A</v>
      </c>
    </row>
    <row r="1210" spans="2:6" hidden="1" x14ac:dyDescent="0.25">
      <c r="B1210" t="s">
        <v>16320</v>
      </c>
      <c r="C1210">
        <v>2620</v>
      </c>
      <c r="D1210" t="s">
        <v>6665</v>
      </c>
      <c r="E1210" t="s">
        <v>13940</v>
      </c>
      <c r="F1210" s="7" t="e">
        <f>VLOOKUP(B1210,lot!$A$3:$E$13372,5,0)</f>
        <v>#N/A</v>
      </c>
    </row>
    <row r="1211" spans="2:6" hidden="1" x14ac:dyDescent="0.25">
      <c r="B1211" t="s">
        <v>16322</v>
      </c>
      <c r="C1211">
        <v>75</v>
      </c>
      <c r="D1211" t="s">
        <v>6667</v>
      </c>
      <c r="E1211" t="s">
        <v>13941</v>
      </c>
      <c r="F1211" s="7" t="e">
        <f>VLOOKUP(B1211,lot!$A$3:$E$13372,5,0)</f>
        <v>#N/A</v>
      </c>
    </row>
    <row r="1212" spans="2:6" hidden="1" x14ac:dyDescent="0.25">
      <c r="B1212" t="s">
        <v>16326</v>
      </c>
      <c r="C1212">
        <v>15637</v>
      </c>
      <c r="D1212" t="s">
        <v>6667</v>
      </c>
      <c r="E1212" t="s">
        <v>13941</v>
      </c>
      <c r="F1212" s="7" t="e">
        <f>VLOOKUP(B1212,lot!$A$3:$E$13372,5,0)</f>
        <v>#N/A</v>
      </c>
    </row>
    <row r="1213" spans="2:6" hidden="1" x14ac:dyDescent="0.25">
      <c r="B1213" t="s">
        <v>16327</v>
      </c>
      <c r="C1213">
        <v>1545</v>
      </c>
      <c r="D1213" t="s">
        <v>6667</v>
      </c>
      <c r="E1213" t="s">
        <v>13941</v>
      </c>
      <c r="F1213" s="7" t="e">
        <f>VLOOKUP(B1213,lot!$A$3:$E$13372,5,0)</f>
        <v>#N/A</v>
      </c>
    </row>
    <row r="1214" spans="2:6" hidden="1" x14ac:dyDescent="0.25">
      <c r="B1214" t="s">
        <v>16328</v>
      </c>
      <c r="C1214">
        <v>2595</v>
      </c>
      <c r="D1214" t="s">
        <v>6667</v>
      </c>
      <c r="E1214" t="s">
        <v>13941</v>
      </c>
      <c r="F1214" s="7" t="e">
        <f>VLOOKUP(B1214,lot!$A$3:$E$13372,5,0)</f>
        <v>#N/A</v>
      </c>
    </row>
    <row r="1215" spans="2:6" hidden="1" x14ac:dyDescent="0.25">
      <c r="B1215" t="s">
        <v>16331</v>
      </c>
      <c r="C1215">
        <v>182</v>
      </c>
      <c r="D1215" t="s">
        <v>6676</v>
      </c>
      <c r="E1215" t="s">
        <v>6677</v>
      </c>
      <c r="F1215" s="7" t="e">
        <f>VLOOKUP(B1215,lot!$A$3:$E$13372,5,0)</f>
        <v>#N/A</v>
      </c>
    </row>
    <row r="1216" spans="2:6" hidden="1" x14ac:dyDescent="0.25">
      <c r="B1216" t="s">
        <v>16332</v>
      </c>
      <c r="C1216">
        <v>273</v>
      </c>
      <c r="D1216" t="s">
        <v>6679</v>
      </c>
      <c r="E1216" t="s">
        <v>6680</v>
      </c>
      <c r="F1216" s="7" t="e">
        <f>VLOOKUP(B1216,lot!$A$3:$E$13372,5,0)</f>
        <v>#N/A</v>
      </c>
    </row>
    <row r="1217" spans="2:6" hidden="1" x14ac:dyDescent="0.25">
      <c r="B1217" t="s">
        <v>16333</v>
      </c>
      <c r="C1217">
        <v>243</v>
      </c>
      <c r="D1217" t="s">
        <v>6681</v>
      </c>
      <c r="E1217" t="s">
        <v>6682</v>
      </c>
      <c r="F1217" s="7" t="e">
        <f>VLOOKUP(B1217,lot!$A$3:$E$13372,5,0)</f>
        <v>#N/A</v>
      </c>
    </row>
    <row r="1218" spans="2:6" hidden="1" x14ac:dyDescent="0.25">
      <c r="B1218" t="s">
        <v>16334</v>
      </c>
      <c r="C1218">
        <v>6695</v>
      </c>
      <c r="D1218" t="s">
        <v>18247</v>
      </c>
      <c r="E1218" t="s">
        <v>13944</v>
      </c>
      <c r="F1218" s="7" t="e">
        <f>VLOOKUP(B1218,lot!$A$3:$E$13372,5,0)</f>
        <v>#N/A</v>
      </c>
    </row>
    <row r="1219" spans="2:6" hidden="1" x14ac:dyDescent="0.25">
      <c r="B1219" t="s">
        <v>16335</v>
      </c>
      <c r="C1219">
        <v>6764</v>
      </c>
      <c r="D1219" t="s">
        <v>6686</v>
      </c>
      <c r="E1219" t="s">
        <v>13945</v>
      </c>
      <c r="F1219" s="7" t="e">
        <f>VLOOKUP(B1219,lot!$A$3:$E$13372,5,0)</f>
        <v>#N/A</v>
      </c>
    </row>
    <row r="1220" spans="2:6" hidden="1" x14ac:dyDescent="0.25">
      <c r="B1220" t="s">
        <v>16336</v>
      </c>
      <c r="C1220">
        <v>2000</v>
      </c>
      <c r="D1220" t="s">
        <v>6686</v>
      </c>
      <c r="E1220" t="s">
        <v>13945</v>
      </c>
      <c r="F1220" s="7" t="e">
        <f>VLOOKUP(B1220,lot!$A$3:$E$13372,5,0)</f>
        <v>#N/A</v>
      </c>
    </row>
    <row r="1221" spans="2:6" hidden="1" x14ac:dyDescent="0.25">
      <c r="B1221" t="s">
        <v>16337</v>
      </c>
      <c r="C1221">
        <v>5302</v>
      </c>
      <c r="D1221" t="s">
        <v>6688</v>
      </c>
      <c r="E1221" t="s">
        <v>13946</v>
      </c>
      <c r="F1221" s="7" t="e">
        <f>VLOOKUP(B1221,lot!$A$3:$E$13372,5,0)</f>
        <v>#N/A</v>
      </c>
    </row>
    <row r="1222" spans="2:6" hidden="1" x14ac:dyDescent="0.25">
      <c r="B1222" t="s">
        <v>16338</v>
      </c>
      <c r="C1222">
        <v>1195</v>
      </c>
      <c r="D1222" t="s">
        <v>6690</v>
      </c>
      <c r="E1222" t="s">
        <v>6691</v>
      </c>
      <c r="F1222" s="7" t="e">
        <f>VLOOKUP(B1222,lot!$A$3:$E$13372,5,0)</f>
        <v>#N/A</v>
      </c>
    </row>
    <row r="1223" spans="2:6" hidden="1" x14ac:dyDescent="0.25">
      <c r="B1223" t="s">
        <v>16339</v>
      </c>
      <c r="C1223">
        <v>1634</v>
      </c>
      <c r="D1223" t="s">
        <v>6693</v>
      </c>
      <c r="E1223" t="s">
        <v>6694</v>
      </c>
      <c r="F1223" s="7" t="e">
        <f>VLOOKUP(B1223,lot!$A$3:$E$13372,5,0)</f>
        <v>#N/A</v>
      </c>
    </row>
    <row r="1224" spans="2:6" hidden="1" x14ac:dyDescent="0.25">
      <c r="B1224" t="s">
        <v>16340</v>
      </c>
      <c r="C1224">
        <v>10</v>
      </c>
      <c r="D1224" t="s">
        <v>6696</v>
      </c>
      <c r="E1224" t="s">
        <v>6697</v>
      </c>
      <c r="F1224" s="7" t="e">
        <f>VLOOKUP(B1224,lot!$A$3:$E$13372,5,0)</f>
        <v>#N/A</v>
      </c>
    </row>
    <row r="1225" spans="2:6" hidden="1" x14ac:dyDescent="0.25">
      <c r="B1225" t="s">
        <v>16341</v>
      </c>
      <c r="C1225">
        <v>10</v>
      </c>
      <c r="D1225" t="s">
        <v>6698</v>
      </c>
      <c r="E1225" t="s">
        <v>6699</v>
      </c>
      <c r="F1225" s="7" t="e">
        <f>VLOOKUP(B1225,lot!$A$3:$E$13372,5,0)</f>
        <v>#N/A</v>
      </c>
    </row>
    <row r="1226" spans="2:6" hidden="1" x14ac:dyDescent="0.25">
      <c r="B1226" t="s">
        <v>16342</v>
      </c>
      <c r="C1226">
        <v>10</v>
      </c>
      <c r="D1226" t="s">
        <v>6700</v>
      </c>
      <c r="E1226" t="s">
        <v>6701</v>
      </c>
      <c r="F1226" s="7" t="e">
        <f>VLOOKUP(B1226,lot!$A$3:$E$13372,5,0)</f>
        <v>#N/A</v>
      </c>
    </row>
    <row r="1227" spans="2:6" hidden="1" x14ac:dyDescent="0.25">
      <c r="B1227" t="s">
        <v>16344</v>
      </c>
      <c r="C1227">
        <v>1280</v>
      </c>
      <c r="D1227" t="s">
        <v>6709</v>
      </c>
      <c r="E1227" t="s">
        <v>13949</v>
      </c>
      <c r="F1227" s="7" t="e">
        <f>VLOOKUP(B1227,lot!$A$3:$E$13372,5,0)</f>
        <v>#N/A</v>
      </c>
    </row>
    <row r="1228" spans="2:6" hidden="1" x14ac:dyDescent="0.25">
      <c r="B1228" t="s">
        <v>16345</v>
      </c>
      <c r="C1228">
        <v>18</v>
      </c>
      <c r="D1228" t="s">
        <v>6709</v>
      </c>
      <c r="E1228" t="s">
        <v>13949</v>
      </c>
      <c r="F1228" s="7" t="e">
        <f>VLOOKUP(B1228,lot!$A$3:$E$13372,5,0)</f>
        <v>#N/A</v>
      </c>
    </row>
    <row r="1229" spans="2:6" hidden="1" x14ac:dyDescent="0.25">
      <c r="B1229" t="s">
        <v>16348</v>
      </c>
      <c r="C1229">
        <v>18</v>
      </c>
      <c r="D1229" t="s">
        <v>6718</v>
      </c>
      <c r="E1229" t="s">
        <v>13950</v>
      </c>
      <c r="F1229" s="7" t="e">
        <f>VLOOKUP(B1229,lot!$A$3:$E$13372,5,0)</f>
        <v>#N/A</v>
      </c>
    </row>
    <row r="1230" spans="2:6" hidden="1" x14ac:dyDescent="0.25">
      <c r="B1230" t="s">
        <v>16349</v>
      </c>
      <c r="C1230">
        <v>100</v>
      </c>
      <c r="D1230" t="s">
        <v>6718</v>
      </c>
      <c r="E1230" t="s">
        <v>13950</v>
      </c>
      <c r="F1230" s="7" t="e">
        <f>VLOOKUP(B1230,lot!$A$3:$E$13372,5,0)</f>
        <v>#N/A</v>
      </c>
    </row>
    <row r="1231" spans="2:6" hidden="1" x14ac:dyDescent="0.25">
      <c r="B1231" t="s">
        <v>16351</v>
      </c>
      <c r="C1231">
        <v>1180</v>
      </c>
      <c r="D1231" t="s">
        <v>6718</v>
      </c>
      <c r="E1231" t="s">
        <v>13950</v>
      </c>
      <c r="F1231" s="7" t="e">
        <f>VLOOKUP(B1231,lot!$A$3:$E$13372,5,0)</f>
        <v>#N/A</v>
      </c>
    </row>
    <row r="1232" spans="2:6" hidden="1" x14ac:dyDescent="0.25">
      <c r="B1232" t="s">
        <v>16352</v>
      </c>
      <c r="C1232">
        <v>18087</v>
      </c>
      <c r="D1232" t="s">
        <v>6729</v>
      </c>
      <c r="E1232" t="s">
        <v>6730</v>
      </c>
      <c r="F1232" s="7" t="e">
        <f>VLOOKUP(B1232,lot!$A$3:$E$13372,5,0)</f>
        <v>#N/A</v>
      </c>
    </row>
    <row r="1233" spans="2:6" hidden="1" x14ac:dyDescent="0.25">
      <c r="B1233" t="s">
        <v>16353</v>
      </c>
      <c r="C1233">
        <v>800</v>
      </c>
      <c r="D1233" t="s">
        <v>6729</v>
      </c>
      <c r="E1233" t="s">
        <v>6730</v>
      </c>
      <c r="F1233" s="7" t="e">
        <f>VLOOKUP(B1233,lot!$A$3:$E$13372,5,0)</f>
        <v>#N/A</v>
      </c>
    </row>
    <row r="1234" spans="2:6" hidden="1" x14ac:dyDescent="0.25">
      <c r="B1234" t="s">
        <v>16354</v>
      </c>
      <c r="C1234">
        <v>6560</v>
      </c>
      <c r="D1234" t="s">
        <v>6729</v>
      </c>
      <c r="E1234" t="s">
        <v>6730</v>
      </c>
      <c r="F1234" s="7" t="e">
        <f>VLOOKUP(B1234,lot!$A$3:$E$13372,5,0)</f>
        <v>#N/A</v>
      </c>
    </row>
    <row r="1235" spans="2:6" hidden="1" x14ac:dyDescent="0.25">
      <c r="B1235" t="s">
        <v>16355</v>
      </c>
      <c r="C1235">
        <v>40</v>
      </c>
      <c r="D1235" t="s">
        <v>6729</v>
      </c>
      <c r="E1235" t="s">
        <v>6730</v>
      </c>
      <c r="F1235" s="7" t="e">
        <f>VLOOKUP(B1235,lot!$A$3:$E$13372,5,0)</f>
        <v>#N/A</v>
      </c>
    </row>
    <row r="1236" spans="2:6" hidden="1" x14ac:dyDescent="0.25">
      <c r="B1236" t="s">
        <v>16361</v>
      </c>
      <c r="C1236">
        <v>148</v>
      </c>
      <c r="D1236" t="s">
        <v>6762</v>
      </c>
      <c r="E1236" t="s">
        <v>6763</v>
      </c>
      <c r="F1236" s="7" t="e">
        <f>VLOOKUP(B1236,lot!$A$3:$E$13372,5,0)</f>
        <v>#N/A</v>
      </c>
    </row>
    <row r="1237" spans="2:6" hidden="1" x14ac:dyDescent="0.25">
      <c r="B1237" t="s">
        <v>16363</v>
      </c>
      <c r="C1237">
        <v>28</v>
      </c>
      <c r="D1237" t="s">
        <v>6769</v>
      </c>
      <c r="E1237" t="s">
        <v>6770</v>
      </c>
      <c r="F1237" s="7" t="e">
        <f>VLOOKUP(B1237,lot!$A$3:$E$13372,5,0)</f>
        <v>#N/A</v>
      </c>
    </row>
    <row r="1238" spans="2:6" hidden="1" x14ac:dyDescent="0.25">
      <c r="B1238" t="s">
        <v>16365</v>
      </c>
      <c r="C1238">
        <v>191</v>
      </c>
      <c r="D1238" t="s">
        <v>6779</v>
      </c>
      <c r="E1238" t="s">
        <v>13953</v>
      </c>
      <c r="F1238" s="7" t="e">
        <f>VLOOKUP(B1238,lot!$A$3:$E$13372,5,0)</f>
        <v>#N/A</v>
      </c>
    </row>
    <row r="1239" spans="2:6" hidden="1" x14ac:dyDescent="0.25">
      <c r="B1239" t="s">
        <v>16367</v>
      </c>
      <c r="C1239">
        <v>500</v>
      </c>
      <c r="D1239" t="s">
        <v>6779</v>
      </c>
      <c r="E1239" t="s">
        <v>13953</v>
      </c>
      <c r="F1239" s="7" t="e">
        <f>VLOOKUP(B1239,lot!$A$3:$E$13372,5,0)</f>
        <v>#N/A</v>
      </c>
    </row>
    <row r="1240" spans="2:6" hidden="1" x14ac:dyDescent="0.25">
      <c r="B1240" t="s">
        <v>16368</v>
      </c>
      <c r="C1240">
        <v>1344</v>
      </c>
      <c r="D1240" t="s">
        <v>6779</v>
      </c>
      <c r="E1240" t="s">
        <v>13953</v>
      </c>
      <c r="F1240" s="7" t="e">
        <f>VLOOKUP(B1240,lot!$A$3:$E$13372,5,0)</f>
        <v>#N/A</v>
      </c>
    </row>
    <row r="1241" spans="2:6" hidden="1" x14ac:dyDescent="0.25">
      <c r="B1241" t="s">
        <v>16371</v>
      </c>
      <c r="C1241">
        <v>132</v>
      </c>
      <c r="D1241" t="s">
        <v>18248</v>
      </c>
      <c r="E1241" t="s">
        <v>13954</v>
      </c>
      <c r="F1241" s="7" t="e">
        <f>VLOOKUP(B1241,lot!$A$3:$E$13372,5,0)</f>
        <v>#N/A</v>
      </c>
    </row>
    <row r="1242" spans="2:6" hidden="1" x14ac:dyDescent="0.25">
      <c r="B1242" t="s">
        <v>16378</v>
      </c>
      <c r="C1242">
        <v>8</v>
      </c>
      <c r="D1242" t="s">
        <v>6807</v>
      </c>
      <c r="E1242" t="s">
        <v>13955</v>
      </c>
      <c r="F1242" s="7" t="e">
        <f>VLOOKUP(B1242,lot!$A$3:$E$13372,5,0)</f>
        <v>#N/A</v>
      </c>
    </row>
    <row r="1243" spans="2:6" hidden="1" x14ac:dyDescent="0.25">
      <c r="B1243" t="s">
        <v>16380</v>
      </c>
      <c r="C1243">
        <v>8</v>
      </c>
      <c r="D1243" t="s">
        <v>6807</v>
      </c>
      <c r="E1243" t="s">
        <v>13955</v>
      </c>
      <c r="F1243" s="7" t="e">
        <f>VLOOKUP(B1243,lot!$A$3:$E$13372,5,0)</f>
        <v>#N/A</v>
      </c>
    </row>
    <row r="1244" spans="2:6" hidden="1" x14ac:dyDescent="0.25">
      <c r="B1244" t="s">
        <v>16381</v>
      </c>
      <c r="C1244">
        <v>735</v>
      </c>
      <c r="D1244" t="s">
        <v>6807</v>
      </c>
      <c r="E1244" t="s">
        <v>13955</v>
      </c>
      <c r="F1244" s="7" t="e">
        <f>VLOOKUP(B1244,lot!$A$3:$E$13372,5,0)</f>
        <v>#N/A</v>
      </c>
    </row>
    <row r="1245" spans="2:6" hidden="1" x14ac:dyDescent="0.25">
      <c r="B1245" t="s">
        <v>16382</v>
      </c>
      <c r="C1245">
        <v>3</v>
      </c>
      <c r="D1245" t="s">
        <v>6807</v>
      </c>
      <c r="E1245" t="s">
        <v>13955</v>
      </c>
      <c r="F1245" s="7" t="e">
        <f>VLOOKUP(B1245,lot!$A$3:$E$13372,5,0)</f>
        <v>#N/A</v>
      </c>
    </row>
    <row r="1246" spans="2:6" hidden="1" x14ac:dyDescent="0.25">
      <c r="B1246" t="s">
        <v>16383</v>
      </c>
      <c r="C1246">
        <v>1235</v>
      </c>
      <c r="D1246" t="s">
        <v>6807</v>
      </c>
      <c r="E1246" t="s">
        <v>13955</v>
      </c>
      <c r="F1246" s="7" t="e">
        <f>VLOOKUP(B1246,lot!$A$3:$E$13372,5,0)</f>
        <v>#N/A</v>
      </c>
    </row>
    <row r="1247" spans="2:6" hidden="1" x14ac:dyDescent="0.25">
      <c r="B1247" t="s">
        <v>16384</v>
      </c>
      <c r="C1247">
        <v>368</v>
      </c>
      <c r="D1247" t="s">
        <v>6813</v>
      </c>
      <c r="E1247" t="s">
        <v>13956</v>
      </c>
      <c r="F1247" s="7" t="e">
        <f>VLOOKUP(B1247,lot!$A$3:$E$13372,5,0)</f>
        <v>#N/A</v>
      </c>
    </row>
    <row r="1248" spans="2:6" hidden="1" x14ac:dyDescent="0.25">
      <c r="B1248" t="s">
        <v>16385</v>
      </c>
      <c r="C1248">
        <v>438</v>
      </c>
      <c r="D1248" t="s">
        <v>6815</v>
      </c>
      <c r="E1248" t="s">
        <v>13957</v>
      </c>
      <c r="F1248" s="7" t="e">
        <f>VLOOKUP(B1248,lot!$A$3:$E$13372,5,0)</f>
        <v>#N/A</v>
      </c>
    </row>
    <row r="1249" spans="2:6" hidden="1" x14ac:dyDescent="0.25">
      <c r="B1249" t="s">
        <v>16386</v>
      </c>
      <c r="C1249">
        <v>830</v>
      </c>
      <c r="D1249" t="s">
        <v>6817</v>
      </c>
      <c r="E1249" t="s">
        <v>6818</v>
      </c>
      <c r="F1249" s="7" t="e">
        <f>VLOOKUP(B1249,lot!$A$3:$E$13372,5,0)</f>
        <v>#N/A</v>
      </c>
    </row>
    <row r="1250" spans="2:6" hidden="1" x14ac:dyDescent="0.25">
      <c r="B1250" t="s">
        <v>16387</v>
      </c>
      <c r="C1250">
        <v>1000</v>
      </c>
      <c r="D1250" t="s">
        <v>6820</v>
      </c>
      <c r="E1250" t="s">
        <v>6821</v>
      </c>
      <c r="F1250" s="7" t="e">
        <f>VLOOKUP(B1250,lot!$A$3:$E$13372,5,0)</f>
        <v>#N/A</v>
      </c>
    </row>
    <row r="1251" spans="2:6" hidden="1" x14ac:dyDescent="0.25">
      <c r="B1251" t="s">
        <v>16388</v>
      </c>
      <c r="C1251">
        <v>135</v>
      </c>
      <c r="D1251" t="s">
        <v>6820</v>
      </c>
      <c r="E1251" t="s">
        <v>6821</v>
      </c>
      <c r="F1251" s="7" t="e">
        <f>VLOOKUP(B1251,lot!$A$3:$E$13372,5,0)</f>
        <v>#N/A</v>
      </c>
    </row>
    <row r="1252" spans="2:6" hidden="1" x14ac:dyDescent="0.25">
      <c r="B1252" t="s">
        <v>16391</v>
      </c>
      <c r="C1252">
        <v>860</v>
      </c>
      <c r="D1252" t="s">
        <v>6823</v>
      </c>
      <c r="E1252" t="s">
        <v>6824</v>
      </c>
      <c r="F1252" s="7" t="e">
        <f>VLOOKUP(B1252,lot!$A$3:$E$13372,5,0)</f>
        <v>#N/A</v>
      </c>
    </row>
    <row r="1253" spans="2:6" hidden="1" x14ac:dyDescent="0.25">
      <c r="B1253" t="s">
        <v>16392</v>
      </c>
      <c r="C1253">
        <v>2</v>
      </c>
      <c r="D1253" t="s">
        <v>6823</v>
      </c>
      <c r="E1253" t="s">
        <v>6824</v>
      </c>
      <c r="F1253" s="7" t="e">
        <f>VLOOKUP(B1253,lot!$A$3:$E$13372,5,0)</f>
        <v>#N/A</v>
      </c>
    </row>
    <row r="1254" spans="2:6" hidden="1" x14ac:dyDescent="0.25">
      <c r="B1254" t="s">
        <v>16395</v>
      </c>
      <c r="C1254">
        <v>400</v>
      </c>
      <c r="D1254" t="s">
        <v>6825</v>
      </c>
      <c r="E1254" t="s">
        <v>6826</v>
      </c>
      <c r="F1254" s="7" t="e">
        <f>VLOOKUP(B1254,lot!$A$3:$E$13372,5,0)</f>
        <v>#N/A</v>
      </c>
    </row>
    <row r="1255" spans="2:6" hidden="1" x14ac:dyDescent="0.25">
      <c r="B1255" t="s">
        <v>16396</v>
      </c>
      <c r="C1255">
        <v>4</v>
      </c>
      <c r="D1255" t="s">
        <v>6825</v>
      </c>
      <c r="E1255" t="s">
        <v>6826</v>
      </c>
      <c r="F1255" s="7" t="e">
        <f>VLOOKUP(B1255,lot!$A$3:$E$13372,5,0)</f>
        <v>#N/A</v>
      </c>
    </row>
    <row r="1256" spans="2:6" hidden="1" x14ac:dyDescent="0.25">
      <c r="B1256" t="s">
        <v>16403</v>
      </c>
      <c r="C1256">
        <v>2</v>
      </c>
      <c r="D1256" t="s">
        <v>6842</v>
      </c>
      <c r="E1256" t="s">
        <v>6843</v>
      </c>
      <c r="F1256" s="7" t="e">
        <f>VLOOKUP(B1256,lot!$A$3:$E$13372,5,0)</f>
        <v>#N/A</v>
      </c>
    </row>
    <row r="1257" spans="2:6" hidden="1" x14ac:dyDescent="0.25">
      <c r="B1257" t="s">
        <v>16404</v>
      </c>
      <c r="C1257">
        <v>124</v>
      </c>
      <c r="D1257" t="s">
        <v>6842</v>
      </c>
      <c r="E1257" t="s">
        <v>6843</v>
      </c>
      <c r="F1257" s="7" t="e">
        <f>VLOOKUP(B1257,lot!$A$3:$E$13372,5,0)</f>
        <v>#N/A</v>
      </c>
    </row>
    <row r="1258" spans="2:6" hidden="1" x14ac:dyDescent="0.25">
      <c r="B1258" t="s">
        <v>16408</v>
      </c>
      <c r="C1258">
        <v>5760</v>
      </c>
      <c r="D1258" t="s">
        <v>6853</v>
      </c>
      <c r="E1258" t="s">
        <v>6854</v>
      </c>
      <c r="F1258" s="7" t="e">
        <f>VLOOKUP(B1258,lot!$A$3:$E$13372,5,0)</f>
        <v>#N/A</v>
      </c>
    </row>
    <row r="1259" spans="2:6" hidden="1" x14ac:dyDescent="0.25">
      <c r="B1259" t="s">
        <v>16411</v>
      </c>
      <c r="C1259">
        <v>1089</v>
      </c>
      <c r="D1259" t="s">
        <v>6875</v>
      </c>
      <c r="E1259" t="s">
        <v>13960</v>
      </c>
      <c r="F1259" s="7" t="e">
        <f>VLOOKUP(B1259,lot!$A$3:$E$13372,5,0)</f>
        <v>#N/A</v>
      </c>
    </row>
    <row r="1260" spans="2:6" hidden="1" x14ac:dyDescent="0.25">
      <c r="B1260" t="s">
        <v>16412</v>
      </c>
      <c r="C1260">
        <v>750</v>
      </c>
      <c r="D1260" t="s">
        <v>18249</v>
      </c>
      <c r="E1260" t="s">
        <v>12144</v>
      </c>
      <c r="F1260" s="7" t="e">
        <f>VLOOKUP(B1260,lot!$A$3:$E$13372,5,0)</f>
        <v>#N/A</v>
      </c>
    </row>
    <row r="1261" spans="2:6" hidden="1" x14ac:dyDescent="0.25">
      <c r="B1261" t="s">
        <v>16413</v>
      </c>
      <c r="C1261">
        <v>214</v>
      </c>
      <c r="D1261" t="s">
        <v>6892</v>
      </c>
      <c r="E1261" t="s">
        <v>6893</v>
      </c>
      <c r="F1261" s="7" t="e">
        <f>VLOOKUP(B1261,lot!$A$3:$E$13372,5,0)</f>
        <v>#N/A</v>
      </c>
    </row>
    <row r="1262" spans="2:6" hidden="1" x14ac:dyDescent="0.25">
      <c r="B1262" t="s">
        <v>16414</v>
      </c>
      <c r="C1262">
        <v>59</v>
      </c>
      <c r="D1262" t="s">
        <v>6894</v>
      </c>
      <c r="E1262" t="s">
        <v>6895</v>
      </c>
      <c r="F1262" s="7" t="e">
        <f>VLOOKUP(B1262,lot!$A$3:$E$13372,5,0)</f>
        <v>#N/A</v>
      </c>
    </row>
    <row r="1263" spans="2:6" hidden="1" x14ac:dyDescent="0.25">
      <c r="B1263" t="s">
        <v>16415</v>
      </c>
      <c r="C1263">
        <v>900</v>
      </c>
      <c r="D1263" t="s">
        <v>6896</v>
      </c>
      <c r="E1263" t="s">
        <v>13963</v>
      </c>
      <c r="F1263" s="7" t="e">
        <f>VLOOKUP(B1263,lot!$A$3:$E$13372,5,0)</f>
        <v>#N/A</v>
      </c>
    </row>
    <row r="1264" spans="2:6" hidden="1" x14ac:dyDescent="0.25">
      <c r="B1264" t="s">
        <v>16416</v>
      </c>
      <c r="C1264">
        <v>570</v>
      </c>
      <c r="D1264" t="s">
        <v>6896</v>
      </c>
      <c r="E1264" t="s">
        <v>13963</v>
      </c>
      <c r="F1264" s="7" t="e">
        <f>VLOOKUP(B1264,lot!$A$3:$E$13372,5,0)</f>
        <v>#N/A</v>
      </c>
    </row>
    <row r="1265" spans="2:6" hidden="1" x14ac:dyDescent="0.25">
      <c r="B1265" t="s">
        <v>16418</v>
      </c>
      <c r="C1265">
        <v>737</v>
      </c>
      <c r="D1265" t="s">
        <v>18250</v>
      </c>
      <c r="E1265" t="s">
        <v>13964</v>
      </c>
      <c r="F1265" s="7" t="e">
        <f>VLOOKUP(B1265,lot!$A$3:$E$13372,5,0)</f>
        <v>#N/A</v>
      </c>
    </row>
    <row r="1266" spans="2:6" hidden="1" x14ac:dyDescent="0.25">
      <c r="B1266" t="s">
        <v>16422</v>
      </c>
      <c r="C1266">
        <v>5447</v>
      </c>
      <c r="D1266" t="s">
        <v>18251</v>
      </c>
      <c r="E1266" t="s">
        <v>6997</v>
      </c>
      <c r="F1266" s="7" t="e">
        <f>VLOOKUP(B1266,lot!$A$3:$E$13372,5,0)</f>
        <v>#N/A</v>
      </c>
    </row>
    <row r="1267" spans="2:6" hidden="1" x14ac:dyDescent="0.25">
      <c r="B1267" t="s">
        <v>16423</v>
      </c>
      <c r="C1267">
        <v>2000</v>
      </c>
      <c r="D1267" t="s">
        <v>18251</v>
      </c>
      <c r="E1267" t="s">
        <v>6997</v>
      </c>
      <c r="F1267" s="7" t="e">
        <f>VLOOKUP(B1267,lot!$A$3:$E$13372,5,0)</f>
        <v>#N/A</v>
      </c>
    </row>
    <row r="1268" spans="2:6" hidden="1" x14ac:dyDescent="0.25">
      <c r="B1268" t="s">
        <v>16424</v>
      </c>
      <c r="C1268">
        <v>750</v>
      </c>
      <c r="D1268" t="s">
        <v>18251</v>
      </c>
      <c r="E1268" t="s">
        <v>6997</v>
      </c>
      <c r="F1268" s="7" t="e">
        <f>VLOOKUP(B1268,lot!$A$3:$E$13372,5,0)</f>
        <v>#N/A</v>
      </c>
    </row>
    <row r="1269" spans="2:6" hidden="1" x14ac:dyDescent="0.25">
      <c r="B1269" t="s">
        <v>16427</v>
      </c>
      <c r="C1269">
        <v>20</v>
      </c>
      <c r="D1269" t="s">
        <v>18252</v>
      </c>
      <c r="E1269" t="s">
        <v>7028</v>
      </c>
      <c r="F1269" s="7" t="e">
        <f>VLOOKUP(B1269,lot!$A$3:$E$13372,5,0)</f>
        <v>#N/A</v>
      </c>
    </row>
    <row r="1270" spans="2:6" hidden="1" x14ac:dyDescent="0.25">
      <c r="B1270" t="s">
        <v>16428</v>
      </c>
      <c r="C1270">
        <v>260</v>
      </c>
      <c r="D1270" t="s">
        <v>18252</v>
      </c>
      <c r="E1270" t="s">
        <v>7028</v>
      </c>
      <c r="F1270" s="7" t="e">
        <f>VLOOKUP(B1270,lot!$A$3:$E$13372,5,0)</f>
        <v>#N/A</v>
      </c>
    </row>
    <row r="1271" spans="2:6" hidden="1" x14ac:dyDescent="0.25">
      <c r="B1271" t="s">
        <v>16429</v>
      </c>
      <c r="C1271">
        <v>4040</v>
      </c>
      <c r="D1271" t="s">
        <v>18252</v>
      </c>
      <c r="E1271" t="s">
        <v>7028</v>
      </c>
      <c r="F1271" s="7" t="e">
        <f>VLOOKUP(B1271,lot!$A$3:$E$13372,5,0)</f>
        <v>#N/A</v>
      </c>
    </row>
    <row r="1272" spans="2:6" hidden="1" x14ac:dyDescent="0.25">
      <c r="B1272" t="s">
        <v>16430</v>
      </c>
      <c r="C1272">
        <v>460</v>
      </c>
      <c r="D1272" t="s">
        <v>18252</v>
      </c>
      <c r="E1272" t="s">
        <v>7028</v>
      </c>
      <c r="F1272" s="7" t="e">
        <f>VLOOKUP(B1272,lot!$A$3:$E$13372,5,0)</f>
        <v>#N/A</v>
      </c>
    </row>
    <row r="1273" spans="2:6" hidden="1" x14ac:dyDescent="0.25">
      <c r="B1273" t="s">
        <v>16432</v>
      </c>
      <c r="C1273">
        <v>872</v>
      </c>
      <c r="D1273" t="s">
        <v>7052</v>
      </c>
      <c r="E1273" t="s">
        <v>7053</v>
      </c>
      <c r="F1273" s="7" t="e">
        <f>VLOOKUP(B1273,lot!$A$3:$E$13372,5,0)</f>
        <v>#N/A</v>
      </c>
    </row>
    <row r="1274" spans="2:6" hidden="1" x14ac:dyDescent="0.25">
      <c r="B1274" t="s">
        <v>16433</v>
      </c>
      <c r="C1274">
        <v>1920</v>
      </c>
      <c r="D1274" t="s">
        <v>7052</v>
      </c>
      <c r="E1274" t="s">
        <v>7053</v>
      </c>
      <c r="F1274" s="7" t="e">
        <f>VLOOKUP(B1274,lot!$A$3:$E$13372,5,0)</f>
        <v>#N/A</v>
      </c>
    </row>
    <row r="1275" spans="2:6" hidden="1" x14ac:dyDescent="0.25">
      <c r="B1275" t="s">
        <v>16434</v>
      </c>
      <c r="C1275">
        <v>8100</v>
      </c>
      <c r="D1275" t="s">
        <v>7054</v>
      </c>
      <c r="E1275" t="s">
        <v>7055</v>
      </c>
      <c r="F1275" s="7" t="e">
        <f>VLOOKUP(B1275,lot!$A$3:$E$13372,5,0)</f>
        <v>#N/A</v>
      </c>
    </row>
    <row r="1276" spans="2:6" hidden="1" x14ac:dyDescent="0.25">
      <c r="B1276" t="s">
        <v>16437</v>
      </c>
      <c r="C1276">
        <v>336</v>
      </c>
      <c r="D1276" t="s">
        <v>7056</v>
      </c>
      <c r="E1276" t="s">
        <v>7057</v>
      </c>
      <c r="F1276" s="7" t="e">
        <f>VLOOKUP(B1276,lot!$A$3:$E$13372,5,0)</f>
        <v>#N/A</v>
      </c>
    </row>
    <row r="1277" spans="2:6" hidden="1" x14ac:dyDescent="0.25">
      <c r="B1277" t="s">
        <v>16438</v>
      </c>
      <c r="C1277">
        <v>371</v>
      </c>
      <c r="D1277" t="s">
        <v>7060</v>
      </c>
      <c r="E1277" t="s">
        <v>13980</v>
      </c>
      <c r="F1277" s="7" t="e">
        <f>VLOOKUP(B1277,lot!$A$3:$E$13372,5,0)</f>
        <v>#N/A</v>
      </c>
    </row>
    <row r="1278" spans="2:6" hidden="1" x14ac:dyDescent="0.25">
      <c r="B1278" t="s">
        <v>16441</v>
      </c>
      <c r="C1278">
        <v>792</v>
      </c>
      <c r="D1278" t="s">
        <v>7064</v>
      </c>
      <c r="E1278" t="s">
        <v>7065</v>
      </c>
      <c r="F1278" s="7" t="e">
        <f>VLOOKUP(B1278,lot!$A$3:$E$13372,5,0)</f>
        <v>#N/A</v>
      </c>
    </row>
    <row r="1279" spans="2:6" hidden="1" x14ac:dyDescent="0.25">
      <c r="B1279" t="s">
        <v>16442</v>
      </c>
      <c r="C1279">
        <v>11</v>
      </c>
      <c r="D1279" t="s">
        <v>7064</v>
      </c>
      <c r="E1279" t="s">
        <v>7065</v>
      </c>
      <c r="F1279" s="7" t="e">
        <f>VLOOKUP(B1279,lot!$A$3:$E$13372,5,0)</f>
        <v>#N/A</v>
      </c>
    </row>
    <row r="1280" spans="2:6" hidden="1" x14ac:dyDescent="0.25">
      <c r="B1280" t="s">
        <v>16443</v>
      </c>
      <c r="C1280">
        <v>680</v>
      </c>
      <c r="D1280" t="s">
        <v>7069</v>
      </c>
      <c r="E1280" t="s">
        <v>13981</v>
      </c>
      <c r="F1280" s="7" t="e">
        <f>VLOOKUP(B1280,lot!$A$3:$E$13372,5,0)</f>
        <v>#N/A</v>
      </c>
    </row>
    <row r="1281" spans="2:6" hidden="1" x14ac:dyDescent="0.25">
      <c r="B1281" t="s">
        <v>16444</v>
      </c>
      <c r="C1281">
        <v>880</v>
      </c>
      <c r="D1281" t="s">
        <v>7072</v>
      </c>
      <c r="E1281" t="s">
        <v>7073</v>
      </c>
      <c r="F1281" s="7" t="e">
        <f>VLOOKUP(B1281,lot!$A$3:$E$13372,5,0)</f>
        <v>#N/A</v>
      </c>
    </row>
    <row r="1282" spans="2:6" hidden="1" x14ac:dyDescent="0.25">
      <c r="B1282" t="s">
        <v>16445</v>
      </c>
      <c r="C1282">
        <v>1000</v>
      </c>
      <c r="D1282" t="s">
        <v>7072</v>
      </c>
      <c r="E1282" t="s">
        <v>7073</v>
      </c>
      <c r="F1282" s="7" t="e">
        <f>VLOOKUP(B1282,lot!$A$3:$E$13372,5,0)</f>
        <v>#N/A</v>
      </c>
    </row>
    <row r="1283" spans="2:6" hidden="1" x14ac:dyDescent="0.25">
      <c r="B1283" t="s">
        <v>16446</v>
      </c>
      <c r="C1283">
        <v>916</v>
      </c>
      <c r="D1283" t="s">
        <v>7074</v>
      </c>
      <c r="E1283" t="s">
        <v>7075</v>
      </c>
      <c r="F1283" s="7" t="e">
        <f>VLOOKUP(B1283,lot!$A$3:$E$13372,5,0)</f>
        <v>#N/A</v>
      </c>
    </row>
    <row r="1284" spans="2:6" hidden="1" x14ac:dyDescent="0.25">
      <c r="B1284" t="s">
        <v>16447</v>
      </c>
      <c r="C1284">
        <v>832</v>
      </c>
      <c r="D1284" t="s">
        <v>7078</v>
      </c>
      <c r="E1284" t="s">
        <v>7079</v>
      </c>
      <c r="F1284" s="7" t="e">
        <f>VLOOKUP(B1284,lot!$A$3:$E$13372,5,0)</f>
        <v>#N/A</v>
      </c>
    </row>
    <row r="1285" spans="2:6" hidden="1" x14ac:dyDescent="0.25">
      <c r="B1285" t="s">
        <v>16449</v>
      </c>
      <c r="C1285">
        <v>683</v>
      </c>
      <c r="D1285" t="s">
        <v>7081</v>
      </c>
      <c r="E1285" t="s">
        <v>13982</v>
      </c>
      <c r="F1285" s="7" t="e">
        <f>VLOOKUP(B1285,lot!$A$3:$E$13372,5,0)</f>
        <v>#N/A</v>
      </c>
    </row>
    <row r="1286" spans="2:6" hidden="1" x14ac:dyDescent="0.25">
      <c r="B1286" t="s">
        <v>16450</v>
      </c>
      <c r="C1286">
        <v>4661</v>
      </c>
      <c r="D1286" t="s">
        <v>18253</v>
      </c>
      <c r="E1286" t="s">
        <v>7085</v>
      </c>
      <c r="F1286" s="7" t="e">
        <f>VLOOKUP(B1286,lot!$A$3:$E$13372,5,0)</f>
        <v>#N/A</v>
      </c>
    </row>
    <row r="1287" spans="2:6" hidden="1" x14ac:dyDescent="0.25">
      <c r="B1287" t="s">
        <v>16451</v>
      </c>
      <c r="C1287">
        <v>162</v>
      </c>
      <c r="D1287" t="s">
        <v>18254</v>
      </c>
      <c r="E1287" t="s">
        <v>7094</v>
      </c>
      <c r="F1287" s="7" t="e">
        <f>VLOOKUP(B1287,lot!$A$3:$E$13372,5,0)</f>
        <v>#N/A</v>
      </c>
    </row>
    <row r="1288" spans="2:6" hidden="1" x14ac:dyDescent="0.25">
      <c r="B1288" t="s">
        <v>16453</v>
      </c>
      <c r="C1288">
        <v>670</v>
      </c>
      <c r="D1288" t="s">
        <v>7102</v>
      </c>
      <c r="E1288" t="s">
        <v>7103</v>
      </c>
      <c r="F1288" s="7" t="e">
        <f>VLOOKUP(B1288,lot!$A$3:$E$13372,5,0)</f>
        <v>#N/A</v>
      </c>
    </row>
    <row r="1289" spans="2:6" hidden="1" x14ac:dyDescent="0.25">
      <c r="B1289" t="s">
        <v>16454</v>
      </c>
      <c r="C1289">
        <v>25</v>
      </c>
      <c r="D1289" t="s">
        <v>7102</v>
      </c>
      <c r="E1289" t="s">
        <v>7103</v>
      </c>
      <c r="F1289" s="7" t="e">
        <f>VLOOKUP(B1289,lot!$A$3:$E$13372,5,0)</f>
        <v>#N/A</v>
      </c>
    </row>
    <row r="1290" spans="2:6" hidden="1" x14ac:dyDescent="0.25">
      <c r="B1290" t="s">
        <v>16460</v>
      </c>
      <c r="C1290">
        <v>4280</v>
      </c>
      <c r="D1290" t="s">
        <v>18255</v>
      </c>
      <c r="E1290" t="s">
        <v>1623</v>
      </c>
      <c r="F1290" s="7" t="e">
        <f>VLOOKUP(B1290,lot!$A$3:$E$13372,5,0)</f>
        <v>#N/A</v>
      </c>
    </row>
    <row r="1291" spans="2:6" hidden="1" x14ac:dyDescent="0.25">
      <c r="B1291" t="s">
        <v>16461</v>
      </c>
      <c r="C1291">
        <v>1</v>
      </c>
      <c r="D1291" t="s">
        <v>18255</v>
      </c>
      <c r="E1291" t="s">
        <v>1623</v>
      </c>
      <c r="F1291" s="7" t="e">
        <f>VLOOKUP(B1291,lot!$A$3:$E$13372,5,0)</f>
        <v>#N/A</v>
      </c>
    </row>
    <row r="1292" spans="2:6" hidden="1" x14ac:dyDescent="0.25">
      <c r="B1292" t="s">
        <v>16469</v>
      </c>
      <c r="C1292">
        <v>2135</v>
      </c>
      <c r="D1292" t="s">
        <v>7125</v>
      </c>
      <c r="E1292" t="s">
        <v>13983</v>
      </c>
      <c r="F1292" s="7" t="e">
        <f>VLOOKUP(B1292,lot!$A$3:$E$13372,5,0)</f>
        <v>#N/A</v>
      </c>
    </row>
    <row r="1293" spans="2:6" hidden="1" x14ac:dyDescent="0.25">
      <c r="B1293" t="s">
        <v>16470</v>
      </c>
      <c r="C1293">
        <v>1440</v>
      </c>
      <c r="D1293" t="s">
        <v>7125</v>
      </c>
      <c r="E1293" t="s">
        <v>13983</v>
      </c>
      <c r="F1293" s="7" t="e">
        <f>VLOOKUP(B1293,lot!$A$3:$E$13372,5,0)</f>
        <v>#N/A</v>
      </c>
    </row>
    <row r="1294" spans="2:6" hidden="1" x14ac:dyDescent="0.25">
      <c r="B1294" t="s">
        <v>16479</v>
      </c>
      <c r="C1294">
        <v>5280</v>
      </c>
      <c r="D1294" t="s">
        <v>7144</v>
      </c>
      <c r="E1294" t="s">
        <v>12215</v>
      </c>
      <c r="F1294" s="7" t="e">
        <f>VLOOKUP(B1294,lot!$A$3:$E$13372,5,0)</f>
        <v>#N/A</v>
      </c>
    </row>
    <row r="1295" spans="2:6" hidden="1" x14ac:dyDescent="0.25">
      <c r="B1295" t="s">
        <v>16483</v>
      </c>
      <c r="C1295">
        <v>400</v>
      </c>
      <c r="D1295" t="s">
        <v>7164</v>
      </c>
      <c r="E1295" t="s">
        <v>13987</v>
      </c>
      <c r="F1295" s="7" t="e">
        <f>VLOOKUP(B1295,lot!$A$3:$E$13372,5,0)</f>
        <v>#N/A</v>
      </c>
    </row>
    <row r="1296" spans="2:6" hidden="1" x14ac:dyDescent="0.25">
      <c r="B1296" t="s">
        <v>16485</v>
      </c>
      <c r="C1296">
        <v>5</v>
      </c>
      <c r="D1296" t="s">
        <v>7174</v>
      </c>
      <c r="E1296" t="s">
        <v>13988</v>
      </c>
      <c r="F1296" s="7" t="e">
        <f>VLOOKUP(B1296,lot!$A$3:$E$13372,5,0)</f>
        <v>#N/A</v>
      </c>
    </row>
    <row r="1297" spans="2:6" hidden="1" x14ac:dyDescent="0.25">
      <c r="B1297" t="s">
        <v>16486</v>
      </c>
      <c r="C1297">
        <v>16</v>
      </c>
      <c r="D1297" t="s">
        <v>7176</v>
      </c>
      <c r="E1297" t="s">
        <v>7177</v>
      </c>
      <c r="F1297" s="7" t="e">
        <f>VLOOKUP(B1297,lot!$A$3:$E$13372,5,0)</f>
        <v>#N/A</v>
      </c>
    </row>
    <row r="1298" spans="2:6" hidden="1" x14ac:dyDescent="0.25">
      <c r="B1298" t="s">
        <v>16488</v>
      </c>
      <c r="C1298">
        <v>9</v>
      </c>
      <c r="D1298" t="s">
        <v>7190</v>
      </c>
      <c r="E1298" t="s">
        <v>7191</v>
      </c>
      <c r="F1298" s="7" t="e">
        <f>VLOOKUP(B1298,lot!$A$3:$E$13372,5,0)</f>
        <v>#N/A</v>
      </c>
    </row>
    <row r="1299" spans="2:6" hidden="1" x14ac:dyDescent="0.25">
      <c r="B1299" t="s">
        <v>16489</v>
      </c>
      <c r="C1299">
        <v>15</v>
      </c>
      <c r="D1299" t="s">
        <v>7192</v>
      </c>
      <c r="E1299" t="s">
        <v>7193</v>
      </c>
      <c r="F1299" s="7" t="e">
        <f>VLOOKUP(B1299,lot!$A$3:$E$13372,5,0)</f>
        <v>#N/A</v>
      </c>
    </row>
    <row r="1300" spans="2:6" hidden="1" x14ac:dyDescent="0.25">
      <c r="B1300" t="s">
        <v>16490</v>
      </c>
      <c r="C1300">
        <v>732</v>
      </c>
      <c r="D1300" t="s">
        <v>7194</v>
      </c>
      <c r="E1300" t="s">
        <v>13989</v>
      </c>
      <c r="F1300" s="7" t="e">
        <f>VLOOKUP(B1300,lot!$A$3:$E$13372,5,0)</f>
        <v>#N/A</v>
      </c>
    </row>
    <row r="1301" spans="2:6" hidden="1" x14ac:dyDescent="0.25">
      <c r="B1301" t="s">
        <v>16491</v>
      </c>
      <c r="C1301">
        <v>72</v>
      </c>
      <c r="D1301" t="s">
        <v>7198</v>
      </c>
      <c r="E1301" t="s">
        <v>13990</v>
      </c>
      <c r="F1301" s="7" t="e">
        <f>VLOOKUP(B1301,lot!$A$3:$E$13372,5,0)</f>
        <v>#N/A</v>
      </c>
    </row>
    <row r="1302" spans="2:6" hidden="1" x14ac:dyDescent="0.25">
      <c r="B1302" t="s">
        <v>16492</v>
      </c>
      <c r="C1302">
        <v>600</v>
      </c>
      <c r="D1302" t="s">
        <v>7198</v>
      </c>
      <c r="E1302" t="s">
        <v>13990</v>
      </c>
      <c r="F1302" s="7" t="e">
        <f>VLOOKUP(B1302,lot!$A$3:$E$13372,5,0)</f>
        <v>#N/A</v>
      </c>
    </row>
    <row r="1303" spans="2:6" hidden="1" x14ac:dyDescent="0.25">
      <c r="B1303" t="s">
        <v>16493</v>
      </c>
      <c r="C1303">
        <v>10</v>
      </c>
      <c r="D1303" t="s">
        <v>7200</v>
      </c>
      <c r="E1303" t="s">
        <v>13991</v>
      </c>
      <c r="F1303" s="7" t="e">
        <f>VLOOKUP(B1303,lot!$A$3:$E$13372,5,0)</f>
        <v>#N/A</v>
      </c>
    </row>
    <row r="1304" spans="2:6" hidden="1" x14ac:dyDescent="0.25">
      <c r="B1304" t="s">
        <v>16494</v>
      </c>
      <c r="C1304">
        <v>480</v>
      </c>
      <c r="D1304" t="s">
        <v>7200</v>
      </c>
      <c r="E1304" t="s">
        <v>13991</v>
      </c>
      <c r="F1304" s="7" t="e">
        <f>VLOOKUP(B1304,lot!$A$3:$E$13372,5,0)</f>
        <v>#N/A</v>
      </c>
    </row>
    <row r="1305" spans="2:6" hidden="1" x14ac:dyDescent="0.25">
      <c r="B1305" t="s">
        <v>16495</v>
      </c>
      <c r="C1305">
        <v>1</v>
      </c>
      <c r="D1305" t="s">
        <v>7200</v>
      </c>
      <c r="E1305" t="s">
        <v>13991</v>
      </c>
      <c r="F1305" s="7" t="e">
        <f>VLOOKUP(B1305,lot!$A$3:$E$13372,5,0)</f>
        <v>#N/A</v>
      </c>
    </row>
    <row r="1306" spans="2:6" hidden="1" x14ac:dyDescent="0.25">
      <c r="B1306" t="s">
        <v>16496</v>
      </c>
      <c r="C1306">
        <v>8</v>
      </c>
      <c r="D1306" t="s">
        <v>7203</v>
      </c>
      <c r="E1306" t="s">
        <v>7204</v>
      </c>
      <c r="F1306" s="7" t="e">
        <f>VLOOKUP(B1306,lot!$A$3:$E$13372,5,0)</f>
        <v>#N/A</v>
      </c>
    </row>
    <row r="1307" spans="2:6" hidden="1" x14ac:dyDescent="0.25">
      <c r="B1307" t="s">
        <v>16497</v>
      </c>
      <c r="C1307">
        <v>958</v>
      </c>
      <c r="D1307" t="s">
        <v>7203</v>
      </c>
      <c r="E1307" t="s">
        <v>7204</v>
      </c>
      <c r="F1307" s="7" t="e">
        <f>VLOOKUP(B1307,lot!$A$3:$E$13372,5,0)</f>
        <v>#N/A</v>
      </c>
    </row>
    <row r="1308" spans="2:6" hidden="1" x14ac:dyDescent="0.25">
      <c r="B1308" t="s">
        <v>16498</v>
      </c>
      <c r="C1308">
        <v>440</v>
      </c>
      <c r="D1308" t="s">
        <v>7205</v>
      </c>
      <c r="E1308" t="s">
        <v>7206</v>
      </c>
      <c r="F1308" s="7" t="e">
        <f>VLOOKUP(B1308,lot!$A$3:$E$13372,5,0)</f>
        <v>#N/A</v>
      </c>
    </row>
    <row r="1309" spans="2:6" hidden="1" x14ac:dyDescent="0.25">
      <c r="B1309" t="s">
        <v>16499</v>
      </c>
      <c r="C1309">
        <v>30</v>
      </c>
      <c r="D1309" t="s">
        <v>7207</v>
      </c>
      <c r="E1309" t="s">
        <v>7208</v>
      </c>
      <c r="F1309" s="7" t="e">
        <f>VLOOKUP(B1309,lot!$A$3:$E$13372,5,0)</f>
        <v>#N/A</v>
      </c>
    </row>
    <row r="1310" spans="2:6" hidden="1" x14ac:dyDescent="0.25">
      <c r="B1310" t="s">
        <v>16500</v>
      </c>
      <c r="C1310">
        <v>890</v>
      </c>
      <c r="D1310" t="s">
        <v>7209</v>
      </c>
      <c r="E1310" t="s">
        <v>13992</v>
      </c>
      <c r="F1310" s="7" t="e">
        <f>VLOOKUP(B1310,lot!$A$3:$E$13372,5,0)</f>
        <v>#N/A</v>
      </c>
    </row>
    <row r="1311" spans="2:6" hidden="1" x14ac:dyDescent="0.25">
      <c r="B1311" t="s">
        <v>16501</v>
      </c>
      <c r="C1311">
        <v>1980</v>
      </c>
      <c r="D1311" t="s">
        <v>7209</v>
      </c>
      <c r="E1311" t="s">
        <v>13992</v>
      </c>
      <c r="F1311" s="7" t="e">
        <f>VLOOKUP(B1311,lot!$A$3:$E$13372,5,0)</f>
        <v>#N/A</v>
      </c>
    </row>
    <row r="1312" spans="2:6" hidden="1" x14ac:dyDescent="0.25">
      <c r="B1312" t="s">
        <v>16503</v>
      </c>
      <c r="C1312">
        <v>1</v>
      </c>
      <c r="D1312" t="s">
        <v>18256</v>
      </c>
      <c r="E1312" t="s">
        <v>13993</v>
      </c>
      <c r="F1312" s="7" t="e">
        <f>VLOOKUP(B1312,lot!$A$3:$E$13372,5,0)</f>
        <v>#N/A</v>
      </c>
    </row>
    <row r="1313" spans="2:6" hidden="1" x14ac:dyDescent="0.25">
      <c r="B1313" t="s">
        <v>16504</v>
      </c>
      <c r="C1313">
        <v>825</v>
      </c>
      <c r="D1313" t="s">
        <v>18256</v>
      </c>
      <c r="E1313" t="s">
        <v>13993</v>
      </c>
      <c r="F1313" s="7" t="e">
        <f>VLOOKUP(B1313,lot!$A$3:$E$13372,5,0)</f>
        <v>#N/A</v>
      </c>
    </row>
    <row r="1314" spans="2:6" hidden="1" x14ac:dyDescent="0.25">
      <c r="B1314" t="s">
        <v>16505</v>
      </c>
      <c r="C1314">
        <v>643</v>
      </c>
      <c r="D1314" t="s">
        <v>18257</v>
      </c>
      <c r="E1314" t="s">
        <v>13994</v>
      </c>
      <c r="F1314" s="7" t="e">
        <f>VLOOKUP(B1314,lot!$A$3:$E$13372,5,0)</f>
        <v>#N/A</v>
      </c>
    </row>
    <row r="1315" spans="2:6" hidden="1" x14ac:dyDescent="0.25">
      <c r="B1315" t="s">
        <v>16506</v>
      </c>
      <c r="C1315">
        <v>180</v>
      </c>
      <c r="D1315" t="s">
        <v>7230</v>
      </c>
      <c r="E1315" t="s">
        <v>13995</v>
      </c>
      <c r="F1315" s="7" t="e">
        <f>VLOOKUP(B1315,lot!$A$3:$E$13372,5,0)</f>
        <v>#N/A</v>
      </c>
    </row>
    <row r="1316" spans="2:6" hidden="1" x14ac:dyDescent="0.25">
      <c r="B1316" t="s">
        <v>16507</v>
      </c>
      <c r="C1316">
        <v>410</v>
      </c>
      <c r="D1316" t="s">
        <v>7230</v>
      </c>
      <c r="E1316" t="s">
        <v>13995</v>
      </c>
      <c r="F1316" s="7" t="e">
        <f>VLOOKUP(B1316,lot!$A$3:$E$13372,5,0)</f>
        <v>#N/A</v>
      </c>
    </row>
    <row r="1317" spans="2:6" hidden="1" x14ac:dyDescent="0.25">
      <c r="B1317" t="s">
        <v>16508</v>
      </c>
      <c r="C1317">
        <v>434</v>
      </c>
      <c r="D1317" t="s">
        <v>7235</v>
      </c>
      <c r="E1317" t="s">
        <v>13996</v>
      </c>
      <c r="F1317" s="7" t="e">
        <f>VLOOKUP(B1317,lot!$A$3:$E$13372,5,0)</f>
        <v>#N/A</v>
      </c>
    </row>
    <row r="1318" spans="2:6" hidden="1" x14ac:dyDescent="0.25">
      <c r="B1318" t="s">
        <v>16511</v>
      </c>
      <c r="C1318">
        <v>2325</v>
      </c>
      <c r="D1318" t="s">
        <v>7242</v>
      </c>
      <c r="E1318" t="s">
        <v>13998</v>
      </c>
      <c r="F1318" s="7" t="e">
        <f>VLOOKUP(B1318,lot!$A$3:$E$13372,5,0)</f>
        <v>#N/A</v>
      </c>
    </row>
    <row r="1319" spans="2:6" hidden="1" x14ac:dyDescent="0.25">
      <c r="B1319" t="s">
        <v>16512</v>
      </c>
      <c r="C1319">
        <v>3000</v>
      </c>
      <c r="D1319" t="s">
        <v>7246</v>
      </c>
      <c r="E1319" t="s">
        <v>7247</v>
      </c>
      <c r="F1319" s="7" t="e">
        <f>VLOOKUP(B1319,lot!$A$3:$E$13372,5,0)</f>
        <v>#N/A</v>
      </c>
    </row>
    <row r="1320" spans="2:6" hidden="1" x14ac:dyDescent="0.25">
      <c r="B1320" t="s">
        <v>16513</v>
      </c>
      <c r="C1320">
        <v>105</v>
      </c>
      <c r="D1320" t="s">
        <v>7249</v>
      </c>
      <c r="E1320" t="s">
        <v>7250</v>
      </c>
      <c r="F1320" s="7" t="e">
        <f>VLOOKUP(B1320,lot!$A$3:$E$13372,5,0)</f>
        <v>#N/A</v>
      </c>
    </row>
    <row r="1321" spans="2:6" hidden="1" x14ac:dyDescent="0.25">
      <c r="B1321" t="s">
        <v>16517</v>
      </c>
      <c r="C1321">
        <v>4</v>
      </c>
      <c r="D1321" t="s">
        <v>7252</v>
      </c>
      <c r="E1321" t="s">
        <v>13999</v>
      </c>
      <c r="F1321" s="7" t="e">
        <f>VLOOKUP(B1321,lot!$A$3:$E$13372,5,0)</f>
        <v>#N/A</v>
      </c>
    </row>
    <row r="1322" spans="2:6" hidden="1" x14ac:dyDescent="0.25">
      <c r="B1322" t="s">
        <v>16519</v>
      </c>
      <c r="C1322">
        <v>11</v>
      </c>
      <c r="D1322" t="s">
        <v>7269</v>
      </c>
      <c r="E1322" t="s">
        <v>14003</v>
      </c>
      <c r="F1322" s="7" t="e">
        <f>VLOOKUP(B1322,lot!$A$3:$E$13372,5,0)</f>
        <v>#N/A</v>
      </c>
    </row>
    <row r="1323" spans="2:6" hidden="1" x14ac:dyDescent="0.25">
      <c r="B1323" t="s">
        <v>16520</v>
      </c>
      <c r="C1323">
        <v>800</v>
      </c>
      <c r="D1323" t="s">
        <v>7269</v>
      </c>
      <c r="E1323" t="s">
        <v>14003</v>
      </c>
      <c r="F1323" s="7" t="e">
        <f>VLOOKUP(B1323,lot!$A$3:$E$13372,5,0)</f>
        <v>#N/A</v>
      </c>
    </row>
    <row r="1324" spans="2:6" hidden="1" x14ac:dyDescent="0.25">
      <c r="B1324" t="s">
        <v>16521</v>
      </c>
      <c r="C1324">
        <v>539</v>
      </c>
      <c r="D1324" t="s">
        <v>7273</v>
      </c>
      <c r="E1324" t="s">
        <v>14004</v>
      </c>
      <c r="F1324" s="7" t="e">
        <f>VLOOKUP(B1324,lot!$A$3:$E$13372,5,0)</f>
        <v>#N/A</v>
      </c>
    </row>
    <row r="1325" spans="2:6" hidden="1" x14ac:dyDescent="0.25">
      <c r="B1325" t="s">
        <v>16522</v>
      </c>
      <c r="C1325">
        <v>1000</v>
      </c>
      <c r="D1325" t="s">
        <v>7273</v>
      </c>
      <c r="E1325" t="s">
        <v>14004</v>
      </c>
      <c r="F1325" s="7" t="e">
        <f>VLOOKUP(B1325,lot!$A$3:$E$13372,5,0)</f>
        <v>#N/A</v>
      </c>
    </row>
    <row r="1326" spans="2:6" hidden="1" x14ac:dyDescent="0.25">
      <c r="B1326" t="s">
        <v>16523</v>
      </c>
      <c r="C1326">
        <v>4</v>
      </c>
      <c r="D1326" t="s">
        <v>18258</v>
      </c>
      <c r="E1326" t="s">
        <v>12266</v>
      </c>
      <c r="F1326" s="7" t="e">
        <f>VLOOKUP(B1326,lot!$A$3:$E$13372,5,0)</f>
        <v>#N/A</v>
      </c>
    </row>
    <row r="1327" spans="2:6" hidden="1" x14ac:dyDescent="0.25">
      <c r="B1327" t="s">
        <v>16524</v>
      </c>
      <c r="C1327">
        <v>180</v>
      </c>
      <c r="D1327" t="s">
        <v>18258</v>
      </c>
      <c r="E1327" t="s">
        <v>12266</v>
      </c>
      <c r="F1327" s="7" t="e">
        <f>VLOOKUP(B1327,lot!$A$3:$E$13372,5,0)</f>
        <v>#N/A</v>
      </c>
    </row>
    <row r="1328" spans="2:6" hidden="1" x14ac:dyDescent="0.25">
      <c r="B1328" t="s">
        <v>16525</v>
      </c>
      <c r="C1328">
        <v>500</v>
      </c>
      <c r="D1328" t="s">
        <v>18258</v>
      </c>
      <c r="E1328" t="s">
        <v>12266</v>
      </c>
      <c r="F1328" s="7" t="e">
        <f>VLOOKUP(B1328,lot!$A$3:$E$13372,5,0)</f>
        <v>#N/A</v>
      </c>
    </row>
    <row r="1329" spans="2:6" hidden="1" x14ac:dyDescent="0.25">
      <c r="B1329" t="s">
        <v>16528</v>
      </c>
      <c r="C1329">
        <v>820</v>
      </c>
      <c r="D1329" t="s">
        <v>18259</v>
      </c>
      <c r="E1329" t="s">
        <v>12265</v>
      </c>
      <c r="F1329" s="7" t="e">
        <f>VLOOKUP(B1329,lot!$A$3:$E$13372,5,0)</f>
        <v>#N/A</v>
      </c>
    </row>
    <row r="1330" spans="2:6" hidden="1" x14ac:dyDescent="0.25">
      <c r="B1330" t="s">
        <v>16529</v>
      </c>
      <c r="C1330">
        <v>270</v>
      </c>
      <c r="D1330" t="s">
        <v>7290</v>
      </c>
      <c r="E1330" t="s">
        <v>14005</v>
      </c>
      <c r="F1330" s="7" t="e">
        <f>VLOOKUP(B1330,lot!$A$3:$E$13372,5,0)</f>
        <v>#N/A</v>
      </c>
    </row>
    <row r="1331" spans="2:6" hidden="1" x14ac:dyDescent="0.25">
      <c r="B1331" t="s">
        <v>16530</v>
      </c>
      <c r="C1331">
        <v>5</v>
      </c>
      <c r="D1331" t="s">
        <v>7290</v>
      </c>
      <c r="E1331" t="s">
        <v>14005</v>
      </c>
      <c r="F1331" s="7" t="e">
        <f>VLOOKUP(B1331,lot!$A$3:$E$13372,5,0)</f>
        <v>#N/A</v>
      </c>
    </row>
    <row r="1332" spans="2:6" hidden="1" x14ac:dyDescent="0.25">
      <c r="B1332" t="s">
        <v>16531</v>
      </c>
      <c r="C1332">
        <v>10</v>
      </c>
      <c r="D1332" t="s">
        <v>7294</v>
      </c>
      <c r="E1332" t="s">
        <v>7295</v>
      </c>
      <c r="F1332" s="7" t="e">
        <f>VLOOKUP(B1332,lot!$A$3:$E$13372,5,0)</f>
        <v>#N/A</v>
      </c>
    </row>
    <row r="1333" spans="2:6" hidden="1" x14ac:dyDescent="0.25">
      <c r="B1333" t="s">
        <v>16532</v>
      </c>
      <c r="C1333">
        <v>15</v>
      </c>
      <c r="D1333" t="s">
        <v>7297</v>
      </c>
      <c r="E1333" t="s">
        <v>7298</v>
      </c>
      <c r="F1333" s="7" t="e">
        <f>VLOOKUP(B1333,lot!$A$3:$E$13372,5,0)</f>
        <v>#N/A</v>
      </c>
    </row>
    <row r="1334" spans="2:6" hidden="1" x14ac:dyDescent="0.25">
      <c r="B1334" t="s">
        <v>16536</v>
      </c>
      <c r="C1334">
        <v>34930</v>
      </c>
      <c r="D1334" t="s">
        <v>7299</v>
      </c>
      <c r="E1334" t="s">
        <v>14006</v>
      </c>
      <c r="F1334" s="7" t="e">
        <f>VLOOKUP(B1334,lot!$A$3:$E$13372,5,0)</f>
        <v>#N/A</v>
      </c>
    </row>
    <row r="1335" spans="2:6" hidden="1" x14ac:dyDescent="0.25">
      <c r="B1335" t="s">
        <v>16537</v>
      </c>
      <c r="C1335">
        <v>2656</v>
      </c>
      <c r="D1335" t="s">
        <v>7301</v>
      </c>
      <c r="E1335" t="s">
        <v>13529</v>
      </c>
      <c r="F1335" s="7" t="e">
        <f>VLOOKUP(B1335,lot!$A$3:$E$13372,5,0)</f>
        <v>#N/A</v>
      </c>
    </row>
    <row r="1336" spans="2:6" hidden="1" x14ac:dyDescent="0.25">
      <c r="B1336" t="s">
        <v>16538</v>
      </c>
      <c r="C1336">
        <v>63995</v>
      </c>
      <c r="D1336" t="s">
        <v>7301</v>
      </c>
      <c r="E1336" t="s">
        <v>13529</v>
      </c>
      <c r="F1336" s="7" t="e">
        <f>VLOOKUP(B1336,lot!$A$3:$E$13372,5,0)</f>
        <v>#N/A</v>
      </c>
    </row>
    <row r="1337" spans="2:6" hidden="1" x14ac:dyDescent="0.25">
      <c r="B1337" t="s">
        <v>16539</v>
      </c>
      <c r="C1337">
        <v>660</v>
      </c>
      <c r="D1337" t="s">
        <v>18260</v>
      </c>
      <c r="E1337" t="s">
        <v>12274</v>
      </c>
      <c r="F1337" s="7" t="e">
        <f>VLOOKUP(B1337,lot!$A$3:$E$13372,5,0)</f>
        <v>#N/A</v>
      </c>
    </row>
    <row r="1338" spans="2:6" hidden="1" x14ac:dyDescent="0.25">
      <c r="B1338" t="s">
        <v>16542</v>
      </c>
      <c r="C1338">
        <v>45</v>
      </c>
      <c r="D1338" t="s">
        <v>7314</v>
      </c>
      <c r="E1338" t="s">
        <v>14010</v>
      </c>
      <c r="F1338" s="7" t="e">
        <f>VLOOKUP(B1338,lot!$A$3:$E$13372,5,0)</f>
        <v>#N/A</v>
      </c>
    </row>
    <row r="1339" spans="2:6" hidden="1" x14ac:dyDescent="0.25">
      <c r="B1339" t="s">
        <v>16548</v>
      </c>
      <c r="C1339">
        <v>77244</v>
      </c>
      <c r="D1339" t="s">
        <v>18261</v>
      </c>
      <c r="E1339" t="s">
        <v>7338</v>
      </c>
      <c r="F1339" s="7" t="e">
        <f>VLOOKUP(B1339,lot!$A$3:$E$13372,5,0)</f>
        <v>#N/A</v>
      </c>
    </row>
    <row r="1340" spans="2:6" hidden="1" x14ac:dyDescent="0.25">
      <c r="B1340" t="s">
        <v>16552</v>
      </c>
      <c r="C1340">
        <v>162</v>
      </c>
      <c r="D1340" t="s">
        <v>7357</v>
      </c>
      <c r="E1340" t="s">
        <v>7358</v>
      </c>
      <c r="F1340" s="7" t="e">
        <f>VLOOKUP(B1340,lot!$A$3:$E$13372,5,0)</f>
        <v>#N/A</v>
      </c>
    </row>
    <row r="1341" spans="2:6" hidden="1" x14ac:dyDescent="0.25">
      <c r="B1341" t="s">
        <v>16555</v>
      </c>
      <c r="C1341">
        <v>85</v>
      </c>
      <c r="D1341" t="s">
        <v>7363</v>
      </c>
      <c r="E1341" t="s">
        <v>14014</v>
      </c>
      <c r="F1341" s="7" t="e">
        <f>VLOOKUP(B1341,lot!$A$3:$E$13372,5,0)</f>
        <v>#N/A</v>
      </c>
    </row>
    <row r="1342" spans="2:6" hidden="1" x14ac:dyDescent="0.25">
      <c r="B1342" t="s">
        <v>16559</v>
      </c>
      <c r="C1342">
        <v>169</v>
      </c>
      <c r="D1342" t="s">
        <v>7371</v>
      </c>
      <c r="E1342" t="s">
        <v>14018</v>
      </c>
      <c r="F1342" s="7" t="e">
        <f>VLOOKUP(B1342,lot!$A$3:$E$13372,5,0)</f>
        <v>#N/A</v>
      </c>
    </row>
    <row r="1343" spans="2:6" hidden="1" x14ac:dyDescent="0.25">
      <c r="B1343" t="s">
        <v>16560</v>
      </c>
      <c r="C1343">
        <v>389</v>
      </c>
      <c r="D1343" t="s">
        <v>7373</v>
      </c>
      <c r="E1343" t="s">
        <v>14019</v>
      </c>
      <c r="F1343" s="7" t="e">
        <f>VLOOKUP(B1343,lot!$A$3:$E$13372,5,0)</f>
        <v>#N/A</v>
      </c>
    </row>
    <row r="1344" spans="2:6" hidden="1" x14ac:dyDescent="0.25">
      <c r="B1344" t="s">
        <v>16562</v>
      </c>
      <c r="C1344">
        <v>15</v>
      </c>
      <c r="D1344" t="s">
        <v>7380</v>
      </c>
      <c r="E1344" t="s">
        <v>7381</v>
      </c>
      <c r="F1344" s="7" t="e">
        <f>VLOOKUP(B1344,lot!$A$3:$E$13372,5,0)</f>
        <v>#N/A</v>
      </c>
    </row>
    <row r="1345" spans="2:6" hidden="1" x14ac:dyDescent="0.25">
      <c r="B1345" t="s">
        <v>16563</v>
      </c>
      <c r="C1345">
        <v>853</v>
      </c>
      <c r="D1345" t="s">
        <v>18262</v>
      </c>
      <c r="E1345" t="s">
        <v>14022</v>
      </c>
      <c r="F1345" s="7" t="e">
        <f>VLOOKUP(B1345,lot!$A$3:$E$13372,5,0)</f>
        <v>#N/A</v>
      </c>
    </row>
    <row r="1346" spans="2:6" hidden="1" x14ac:dyDescent="0.25">
      <c r="B1346" t="s">
        <v>16564</v>
      </c>
      <c r="C1346">
        <v>75</v>
      </c>
      <c r="D1346" t="s">
        <v>18263</v>
      </c>
      <c r="E1346" t="s">
        <v>14023</v>
      </c>
      <c r="F1346" s="7" t="e">
        <f>VLOOKUP(B1346,lot!$A$3:$E$13372,5,0)</f>
        <v>#N/A</v>
      </c>
    </row>
    <row r="1347" spans="2:6" hidden="1" x14ac:dyDescent="0.25">
      <c r="B1347" t="s">
        <v>16565</v>
      </c>
      <c r="C1347">
        <v>1200</v>
      </c>
      <c r="D1347" t="s">
        <v>7387</v>
      </c>
      <c r="E1347" t="s">
        <v>14023</v>
      </c>
      <c r="F1347" s="7" t="e">
        <f>VLOOKUP(B1347,lot!$A$3:$E$13372,5,0)</f>
        <v>#N/A</v>
      </c>
    </row>
    <row r="1348" spans="2:6" hidden="1" x14ac:dyDescent="0.25">
      <c r="B1348" t="s">
        <v>16566</v>
      </c>
      <c r="C1348">
        <v>3767</v>
      </c>
      <c r="D1348" t="s">
        <v>18264</v>
      </c>
      <c r="E1348" t="s">
        <v>7398</v>
      </c>
      <c r="F1348" s="7" t="e">
        <f>VLOOKUP(B1348,lot!$A$3:$E$13372,5,0)</f>
        <v>#N/A</v>
      </c>
    </row>
    <row r="1349" spans="2:6" hidden="1" x14ac:dyDescent="0.25">
      <c r="B1349" t="s">
        <v>16567</v>
      </c>
      <c r="C1349">
        <v>2745</v>
      </c>
      <c r="D1349" t="s">
        <v>18265</v>
      </c>
      <c r="E1349" t="s">
        <v>7400</v>
      </c>
      <c r="F1349" s="7" t="e">
        <f>VLOOKUP(B1349,lot!$A$3:$E$13372,5,0)</f>
        <v>#N/A</v>
      </c>
    </row>
    <row r="1350" spans="2:6" hidden="1" x14ac:dyDescent="0.25">
      <c r="B1350" t="s">
        <v>16570</v>
      </c>
      <c r="C1350">
        <v>25</v>
      </c>
      <c r="D1350" t="s">
        <v>7405</v>
      </c>
      <c r="E1350" t="s">
        <v>7406</v>
      </c>
      <c r="F1350" s="7" t="e">
        <f>VLOOKUP(B1350,lot!$A$3:$E$13372,5,0)</f>
        <v>#N/A</v>
      </c>
    </row>
    <row r="1351" spans="2:6" hidden="1" x14ac:dyDescent="0.25">
      <c r="B1351" t="s">
        <v>16572</v>
      </c>
      <c r="C1351">
        <v>163</v>
      </c>
      <c r="D1351" t="s">
        <v>7414</v>
      </c>
      <c r="E1351" t="s">
        <v>14025</v>
      </c>
      <c r="F1351" s="7" t="e">
        <f>VLOOKUP(B1351,lot!$A$3:$E$13372,5,0)</f>
        <v>#N/A</v>
      </c>
    </row>
    <row r="1352" spans="2:6" hidden="1" x14ac:dyDescent="0.25">
      <c r="B1352" t="s">
        <v>16573</v>
      </c>
      <c r="C1352">
        <v>1780</v>
      </c>
      <c r="D1352" t="s">
        <v>7417</v>
      </c>
      <c r="E1352" t="s">
        <v>7418</v>
      </c>
      <c r="F1352" s="7" t="e">
        <f>VLOOKUP(B1352,lot!$A$3:$E$13372,5,0)</f>
        <v>#N/A</v>
      </c>
    </row>
    <row r="1353" spans="2:6" hidden="1" x14ac:dyDescent="0.25">
      <c r="B1353" t="s">
        <v>16582</v>
      </c>
      <c r="C1353">
        <v>2000</v>
      </c>
      <c r="D1353" t="s">
        <v>18266</v>
      </c>
      <c r="E1353" t="s">
        <v>7447</v>
      </c>
      <c r="F1353" s="7" t="e">
        <f>VLOOKUP(B1353,lot!$A$3:$E$13372,5,0)</f>
        <v>#N/A</v>
      </c>
    </row>
    <row r="1354" spans="2:6" hidden="1" x14ac:dyDescent="0.25">
      <c r="B1354" t="s">
        <v>16583</v>
      </c>
      <c r="C1354">
        <v>2600</v>
      </c>
      <c r="D1354" t="s">
        <v>18266</v>
      </c>
      <c r="E1354" t="s">
        <v>7447</v>
      </c>
      <c r="F1354" s="7" t="e">
        <f>VLOOKUP(B1354,lot!$A$3:$E$13372,5,0)</f>
        <v>#N/A</v>
      </c>
    </row>
    <row r="1355" spans="2:6" hidden="1" x14ac:dyDescent="0.25">
      <c r="B1355" t="s">
        <v>16585</v>
      </c>
      <c r="C1355">
        <v>2658</v>
      </c>
      <c r="D1355" t="s">
        <v>18267</v>
      </c>
      <c r="E1355" t="s">
        <v>7460</v>
      </c>
      <c r="F1355" s="7" t="e">
        <f>VLOOKUP(B1355,lot!$A$3:$E$13372,5,0)</f>
        <v>#N/A</v>
      </c>
    </row>
    <row r="1356" spans="2:6" hidden="1" x14ac:dyDescent="0.25">
      <c r="B1356" t="s">
        <v>16586</v>
      </c>
      <c r="C1356">
        <v>2780</v>
      </c>
      <c r="D1356" t="s">
        <v>18267</v>
      </c>
      <c r="E1356" t="s">
        <v>7460</v>
      </c>
      <c r="F1356" s="7" t="e">
        <f>VLOOKUP(B1356,lot!$A$3:$E$13372,5,0)</f>
        <v>#N/A</v>
      </c>
    </row>
    <row r="1357" spans="2:6" hidden="1" x14ac:dyDescent="0.25">
      <c r="B1357" t="s">
        <v>16587</v>
      </c>
      <c r="C1357">
        <v>85</v>
      </c>
      <c r="D1357" t="s">
        <v>7470</v>
      </c>
      <c r="E1357" t="s">
        <v>7471</v>
      </c>
      <c r="F1357" s="7" t="e">
        <f>VLOOKUP(B1357,lot!$A$3:$E$13372,5,0)</f>
        <v>#N/A</v>
      </c>
    </row>
    <row r="1358" spans="2:6" hidden="1" x14ac:dyDescent="0.25">
      <c r="B1358" t="s">
        <v>16588</v>
      </c>
      <c r="C1358">
        <v>25</v>
      </c>
      <c r="D1358" t="s">
        <v>7473</v>
      </c>
      <c r="E1358" t="s">
        <v>14026</v>
      </c>
      <c r="F1358" s="7" t="e">
        <f>VLOOKUP(B1358,lot!$A$3:$E$13372,5,0)</f>
        <v>#N/A</v>
      </c>
    </row>
    <row r="1359" spans="2:6" hidden="1" x14ac:dyDescent="0.25">
      <c r="B1359" t="s">
        <v>16589</v>
      </c>
      <c r="C1359">
        <v>850</v>
      </c>
      <c r="D1359" t="s">
        <v>7473</v>
      </c>
      <c r="E1359" t="s">
        <v>14026</v>
      </c>
      <c r="F1359" s="7" t="e">
        <f>VLOOKUP(B1359,lot!$A$3:$E$13372,5,0)</f>
        <v>#N/A</v>
      </c>
    </row>
    <row r="1360" spans="2:6" hidden="1" x14ac:dyDescent="0.25">
      <c r="B1360" t="s">
        <v>16590</v>
      </c>
      <c r="C1360">
        <v>25</v>
      </c>
      <c r="D1360" t="s">
        <v>7478</v>
      </c>
      <c r="E1360" t="s">
        <v>14028</v>
      </c>
      <c r="F1360" s="7" t="e">
        <f>VLOOKUP(B1360,lot!$A$3:$E$13372,5,0)</f>
        <v>#N/A</v>
      </c>
    </row>
    <row r="1361" spans="2:6" hidden="1" x14ac:dyDescent="0.25">
      <c r="B1361" t="s">
        <v>16591</v>
      </c>
      <c r="C1361">
        <v>780</v>
      </c>
      <c r="D1361" t="s">
        <v>7478</v>
      </c>
      <c r="E1361" t="s">
        <v>14028</v>
      </c>
      <c r="F1361" s="7" t="e">
        <f>VLOOKUP(B1361,lot!$A$3:$E$13372,5,0)</f>
        <v>#N/A</v>
      </c>
    </row>
    <row r="1362" spans="2:6" hidden="1" x14ac:dyDescent="0.25">
      <c r="B1362" t="s">
        <v>16595</v>
      </c>
      <c r="C1362">
        <v>17920</v>
      </c>
      <c r="D1362" t="s">
        <v>7484</v>
      </c>
      <c r="E1362" t="s">
        <v>7485</v>
      </c>
      <c r="F1362" s="7" t="e">
        <f>VLOOKUP(B1362,lot!$A$3:$E$13372,5,0)</f>
        <v>#N/A</v>
      </c>
    </row>
    <row r="1363" spans="2:6" hidden="1" x14ac:dyDescent="0.25">
      <c r="B1363" t="s">
        <v>16598</v>
      </c>
      <c r="C1363">
        <v>6774</v>
      </c>
      <c r="D1363" t="s">
        <v>7484</v>
      </c>
      <c r="E1363" t="s">
        <v>7485</v>
      </c>
      <c r="F1363" s="7" t="e">
        <f>VLOOKUP(B1363,lot!$A$3:$E$13372,5,0)</f>
        <v>#N/A</v>
      </c>
    </row>
    <row r="1364" spans="2:6" hidden="1" x14ac:dyDescent="0.25">
      <c r="B1364" t="s">
        <v>16599</v>
      </c>
      <c r="C1364">
        <v>18</v>
      </c>
      <c r="D1364" t="s">
        <v>7486</v>
      </c>
      <c r="E1364" t="s">
        <v>14030</v>
      </c>
      <c r="F1364" s="7" t="e">
        <f>VLOOKUP(B1364,lot!$A$3:$E$13372,5,0)</f>
        <v>#N/A</v>
      </c>
    </row>
    <row r="1365" spans="2:6" hidden="1" x14ac:dyDescent="0.25">
      <c r="B1365" t="s">
        <v>16600</v>
      </c>
      <c r="C1365">
        <v>4</v>
      </c>
      <c r="D1365" t="s">
        <v>7486</v>
      </c>
      <c r="E1365" t="s">
        <v>14030</v>
      </c>
      <c r="F1365" s="7" t="e">
        <f>VLOOKUP(B1365,lot!$A$3:$E$13372,5,0)</f>
        <v>#N/A</v>
      </c>
    </row>
    <row r="1366" spans="2:6" hidden="1" x14ac:dyDescent="0.25">
      <c r="B1366" t="s">
        <v>16603</v>
      </c>
      <c r="C1366">
        <v>844</v>
      </c>
      <c r="D1366" t="s">
        <v>7489</v>
      </c>
      <c r="E1366" t="s">
        <v>14031</v>
      </c>
      <c r="F1366" s="7" t="e">
        <f>VLOOKUP(B1366,lot!$A$3:$E$13372,5,0)</f>
        <v>#N/A</v>
      </c>
    </row>
    <row r="1367" spans="2:6" hidden="1" x14ac:dyDescent="0.25">
      <c r="B1367" t="s">
        <v>16605</v>
      </c>
      <c r="C1367">
        <v>2</v>
      </c>
      <c r="D1367" t="s">
        <v>977</v>
      </c>
      <c r="E1367" t="s">
        <v>13531</v>
      </c>
      <c r="F1367" s="7" t="e">
        <f>VLOOKUP(B1367,lot!$A$3:$E$13372,5,0)</f>
        <v>#N/A</v>
      </c>
    </row>
    <row r="1368" spans="2:6" hidden="1" x14ac:dyDescent="0.25">
      <c r="B1368" t="s">
        <v>16608</v>
      </c>
      <c r="C1368">
        <v>1720</v>
      </c>
      <c r="D1368" t="s">
        <v>977</v>
      </c>
      <c r="E1368" t="s">
        <v>13531</v>
      </c>
      <c r="F1368" s="7" t="e">
        <f>VLOOKUP(B1368,lot!$A$3:$E$13372,5,0)</f>
        <v>#N/A</v>
      </c>
    </row>
    <row r="1369" spans="2:6" hidden="1" x14ac:dyDescent="0.25">
      <c r="B1369" t="s">
        <v>16609</v>
      </c>
      <c r="C1369">
        <v>23</v>
      </c>
      <c r="D1369" t="s">
        <v>7492</v>
      </c>
      <c r="E1369" t="s">
        <v>14032</v>
      </c>
      <c r="F1369" s="7" t="e">
        <f>VLOOKUP(B1369,lot!$A$3:$E$13372,5,0)</f>
        <v>#N/A</v>
      </c>
    </row>
    <row r="1370" spans="2:6" hidden="1" x14ac:dyDescent="0.25">
      <c r="B1370" t="s">
        <v>16611</v>
      </c>
      <c r="C1370">
        <v>200</v>
      </c>
      <c r="D1370" t="s">
        <v>7492</v>
      </c>
      <c r="E1370" t="s">
        <v>14032</v>
      </c>
      <c r="F1370" s="7" t="e">
        <f>VLOOKUP(B1370,lot!$A$3:$E$13372,5,0)</f>
        <v>#N/A</v>
      </c>
    </row>
    <row r="1371" spans="2:6" hidden="1" x14ac:dyDescent="0.25">
      <c r="B1371" t="s">
        <v>16612</v>
      </c>
      <c r="C1371">
        <v>800</v>
      </c>
      <c r="D1371" t="s">
        <v>7492</v>
      </c>
      <c r="E1371" t="s">
        <v>14032</v>
      </c>
      <c r="F1371" s="7" t="e">
        <f>VLOOKUP(B1371,lot!$A$3:$E$13372,5,0)</f>
        <v>#N/A</v>
      </c>
    </row>
    <row r="1372" spans="2:6" hidden="1" x14ac:dyDescent="0.25">
      <c r="B1372" t="s">
        <v>16613</v>
      </c>
      <c r="C1372">
        <v>560</v>
      </c>
      <c r="D1372" t="s">
        <v>18268</v>
      </c>
      <c r="E1372" t="s">
        <v>14033</v>
      </c>
      <c r="F1372" s="7" t="e">
        <f>VLOOKUP(B1372,lot!$A$3:$E$13372,5,0)</f>
        <v>#N/A</v>
      </c>
    </row>
    <row r="1373" spans="2:6" hidden="1" x14ac:dyDescent="0.25">
      <c r="B1373" t="s">
        <v>16614</v>
      </c>
      <c r="C1373">
        <v>1760</v>
      </c>
      <c r="D1373" t="s">
        <v>18268</v>
      </c>
      <c r="E1373" t="s">
        <v>14033</v>
      </c>
      <c r="F1373" s="7" t="e">
        <f>VLOOKUP(B1373,lot!$A$3:$E$13372,5,0)</f>
        <v>#N/A</v>
      </c>
    </row>
    <row r="1374" spans="2:6" hidden="1" x14ac:dyDescent="0.25">
      <c r="B1374" t="s">
        <v>16616</v>
      </c>
      <c r="C1374">
        <v>36</v>
      </c>
      <c r="D1374" t="s">
        <v>18268</v>
      </c>
      <c r="E1374" t="s">
        <v>14033</v>
      </c>
      <c r="F1374" s="7" t="e">
        <f>VLOOKUP(B1374,lot!$A$3:$E$13372,5,0)</f>
        <v>#N/A</v>
      </c>
    </row>
    <row r="1375" spans="2:6" hidden="1" x14ac:dyDescent="0.25">
      <c r="B1375" t="s">
        <v>16621</v>
      </c>
      <c r="C1375">
        <v>1340</v>
      </c>
      <c r="D1375" t="s">
        <v>18269</v>
      </c>
      <c r="E1375" t="s">
        <v>7497</v>
      </c>
      <c r="F1375" s="7" t="e">
        <f>VLOOKUP(B1375,lot!$A$3:$E$13372,5,0)</f>
        <v>#N/A</v>
      </c>
    </row>
    <row r="1376" spans="2:6" hidden="1" x14ac:dyDescent="0.25">
      <c r="B1376" t="s">
        <v>16622</v>
      </c>
      <c r="C1376">
        <v>180</v>
      </c>
      <c r="D1376" t="s">
        <v>7499</v>
      </c>
      <c r="E1376" t="s">
        <v>7500</v>
      </c>
      <c r="F1376" s="7" t="e">
        <f>VLOOKUP(B1376,lot!$A$3:$E$13372,5,0)</f>
        <v>#N/A</v>
      </c>
    </row>
    <row r="1377" spans="2:6" hidden="1" x14ac:dyDescent="0.25">
      <c r="B1377" t="s">
        <v>16623</v>
      </c>
      <c r="C1377">
        <v>400</v>
      </c>
      <c r="D1377" t="s">
        <v>7499</v>
      </c>
      <c r="E1377" t="s">
        <v>7500</v>
      </c>
      <c r="F1377" s="7" t="e">
        <f>VLOOKUP(B1377,lot!$A$3:$E$13372,5,0)</f>
        <v>#N/A</v>
      </c>
    </row>
    <row r="1378" spans="2:6" hidden="1" x14ac:dyDescent="0.25">
      <c r="B1378" t="s">
        <v>16624</v>
      </c>
      <c r="C1378">
        <v>6105</v>
      </c>
      <c r="D1378" t="s">
        <v>7501</v>
      </c>
      <c r="E1378" t="s">
        <v>7502</v>
      </c>
      <c r="F1378" s="7" t="e">
        <f>VLOOKUP(B1378,lot!$A$3:$E$13372,5,0)</f>
        <v>#N/A</v>
      </c>
    </row>
    <row r="1379" spans="2:6" hidden="1" x14ac:dyDescent="0.25">
      <c r="B1379" t="s">
        <v>16626</v>
      </c>
      <c r="C1379">
        <v>12</v>
      </c>
      <c r="D1379" t="s">
        <v>18270</v>
      </c>
      <c r="E1379" t="s">
        <v>12392</v>
      </c>
      <c r="F1379" s="7" t="e">
        <f>VLOOKUP(B1379,lot!$A$3:$E$13372,5,0)</f>
        <v>#N/A</v>
      </c>
    </row>
    <row r="1380" spans="2:6" hidden="1" x14ac:dyDescent="0.25">
      <c r="B1380" t="s">
        <v>16627</v>
      </c>
      <c r="C1380">
        <v>600</v>
      </c>
      <c r="D1380" t="s">
        <v>18270</v>
      </c>
      <c r="E1380" t="s">
        <v>12392</v>
      </c>
      <c r="F1380" s="7" t="e">
        <f>VLOOKUP(B1380,lot!$A$3:$E$13372,5,0)</f>
        <v>#N/A</v>
      </c>
    </row>
    <row r="1381" spans="2:6" hidden="1" x14ac:dyDescent="0.25">
      <c r="B1381" t="s">
        <v>16628</v>
      </c>
      <c r="C1381">
        <v>1050</v>
      </c>
      <c r="D1381" t="s">
        <v>18271</v>
      </c>
      <c r="E1381" t="s">
        <v>12391</v>
      </c>
      <c r="F1381" s="7" t="e">
        <f>VLOOKUP(B1381,lot!$A$3:$E$13372,5,0)</f>
        <v>#N/A</v>
      </c>
    </row>
    <row r="1382" spans="2:6" hidden="1" x14ac:dyDescent="0.25">
      <c r="B1382" t="s">
        <v>16631</v>
      </c>
      <c r="C1382">
        <v>236</v>
      </c>
      <c r="D1382" t="s">
        <v>18272</v>
      </c>
      <c r="E1382" t="s">
        <v>14034</v>
      </c>
      <c r="F1382" s="7" t="e">
        <f>VLOOKUP(B1382,lot!$A$3:$E$13372,5,0)</f>
        <v>#N/A</v>
      </c>
    </row>
    <row r="1383" spans="2:6" hidden="1" x14ac:dyDescent="0.25">
      <c r="B1383" t="s">
        <v>16633</v>
      </c>
      <c r="C1383">
        <v>70</v>
      </c>
      <c r="D1383" t="s">
        <v>7534</v>
      </c>
      <c r="E1383" t="s">
        <v>14036</v>
      </c>
      <c r="F1383" s="7" t="e">
        <f>VLOOKUP(B1383,lot!$A$3:$E$13372,5,0)</f>
        <v>#N/A</v>
      </c>
    </row>
    <row r="1384" spans="2:6" hidden="1" x14ac:dyDescent="0.25">
      <c r="B1384" t="s">
        <v>16634</v>
      </c>
      <c r="C1384">
        <v>21</v>
      </c>
      <c r="D1384" t="s">
        <v>7536</v>
      </c>
      <c r="E1384" t="s">
        <v>14037</v>
      </c>
      <c r="F1384" s="7" t="e">
        <f>VLOOKUP(B1384,lot!$A$3:$E$13372,5,0)</f>
        <v>#N/A</v>
      </c>
    </row>
    <row r="1385" spans="2:6" hidden="1" x14ac:dyDescent="0.25">
      <c r="B1385" t="s">
        <v>16639</v>
      </c>
      <c r="C1385">
        <v>180</v>
      </c>
      <c r="D1385" t="s">
        <v>7545</v>
      </c>
      <c r="E1385" t="s">
        <v>7546</v>
      </c>
      <c r="F1385" s="7" t="e">
        <f>VLOOKUP(B1385,lot!$A$3:$E$13372,5,0)</f>
        <v>#N/A</v>
      </c>
    </row>
    <row r="1386" spans="2:6" hidden="1" x14ac:dyDescent="0.25">
      <c r="B1386" t="s">
        <v>16643</v>
      </c>
      <c r="C1386">
        <v>88</v>
      </c>
      <c r="D1386" t="s">
        <v>7547</v>
      </c>
      <c r="E1386" t="s">
        <v>997</v>
      </c>
      <c r="F1386" s="7" t="e">
        <f>VLOOKUP(B1386,lot!$A$3:$E$13372,5,0)</f>
        <v>#N/A</v>
      </c>
    </row>
    <row r="1387" spans="2:6" hidden="1" x14ac:dyDescent="0.25">
      <c r="B1387" t="s">
        <v>16645</v>
      </c>
      <c r="C1387">
        <v>39</v>
      </c>
      <c r="D1387" t="s">
        <v>7548</v>
      </c>
      <c r="E1387" t="s">
        <v>995</v>
      </c>
      <c r="F1387" s="7" t="e">
        <f>VLOOKUP(B1387,lot!$A$3:$E$13372,5,0)</f>
        <v>#N/A</v>
      </c>
    </row>
    <row r="1388" spans="2:6" hidden="1" x14ac:dyDescent="0.25">
      <c r="B1388" t="s">
        <v>16646</v>
      </c>
      <c r="C1388">
        <v>100</v>
      </c>
      <c r="D1388" t="s">
        <v>7548</v>
      </c>
      <c r="E1388" t="s">
        <v>995</v>
      </c>
      <c r="F1388" s="7" t="e">
        <f>VLOOKUP(B1388,lot!$A$3:$E$13372,5,0)</f>
        <v>#N/A</v>
      </c>
    </row>
    <row r="1389" spans="2:6" hidden="1" x14ac:dyDescent="0.25">
      <c r="B1389" t="s">
        <v>16647</v>
      </c>
      <c r="C1389">
        <v>155</v>
      </c>
      <c r="D1389" t="s">
        <v>7554</v>
      </c>
      <c r="E1389" t="s">
        <v>7555</v>
      </c>
      <c r="F1389" s="7" t="e">
        <f>VLOOKUP(B1389,lot!$A$3:$E$13372,5,0)</f>
        <v>#N/A</v>
      </c>
    </row>
    <row r="1390" spans="2:6" hidden="1" x14ac:dyDescent="0.25">
      <c r="B1390" t="s">
        <v>16648</v>
      </c>
      <c r="C1390">
        <v>60</v>
      </c>
      <c r="D1390" t="s">
        <v>7556</v>
      </c>
      <c r="E1390" t="s">
        <v>7557</v>
      </c>
      <c r="F1390" s="7" t="e">
        <f>VLOOKUP(B1390,lot!$A$3:$E$13372,5,0)</f>
        <v>#N/A</v>
      </c>
    </row>
    <row r="1391" spans="2:6" hidden="1" x14ac:dyDescent="0.25">
      <c r="B1391" t="s">
        <v>16650</v>
      </c>
      <c r="C1391">
        <v>1000</v>
      </c>
      <c r="D1391" t="s">
        <v>7571</v>
      </c>
      <c r="E1391" t="s">
        <v>7572</v>
      </c>
      <c r="F1391" s="7" t="e">
        <f>VLOOKUP(B1391,lot!$A$3:$E$13372,5,0)</f>
        <v>#N/A</v>
      </c>
    </row>
    <row r="1392" spans="2:6" hidden="1" x14ac:dyDescent="0.25">
      <c r="B1392" t="s">
        <v>16651</v>
      </c>
      <c r="C1392">
        <v>134</v>
      </c>
      <c r="D1392" t="s">
        <v>7573</v>
      </c>
      <c r="E1392" t="s">
        <v>7574</v>
      </c>
      <c r="F1392" s="7" t="e">
        <f>VLOOKUP(B1392,lot!$A$3:$E$13372,5,0)</f>
        <v>#N/A</v>
      </c>
    </row>
    <row r="1393" spans="2:6" hidden="1" x14ac:dyDescent="0.25">
      <c r="B1393" t="s">
        <v>16652</v>
      </c>
      <c r="C1393">
        <v>9</v>
      </c>
      <c r="D1393" t="s">
        <v>7576</v>
      </c>
      <c r="E1393" t="s">
        <v>7577</v>
      </c>
      <c r="F1393" s="7" t="e">
        <f>VLOOKUP(B1393,lot!$A$3:$E$13372,5,0)</f>
        <v>#N/A</v>
      </c>
    </row>
    <row r="1394" spans="2:6" hidden="1" x14ac:dyDescent="0.25">
      <c r="B1394" t="s">
        <v>16653</v>
      </c>
      <c r="C1394">
        <v>400</v>
      </c>
      <c r="D1394" t="s">
        <v>7576</v>
      </c>
      <c r="E1394" t="s">
        <v>7577</v>
      </c>
      <c r="F1394" s="7" t="e">
        <f>VLOOKUP(B1394,lot!$A$3:$E$13372,5,0)</f>
        <v>#N/A</v>
      </c>
    </row>
    <row r="1395" spans="2:6" hidden="1" x14ac:dyDescent="0.25">
      <c r="B1395" t="s">
        <v>16655</v>
      </c>
      <c r="C1395">
        <v>480</v>
      </c>
      <c r="D1395" t="s">
        <v>7580</v>
      </c>
      <c r="E1395" t="s">
        <v>7581</v>
      </c>
      <c r="F1395" s="7" t="e">
        <f>VLOOKUP(B1395,lot!$A$3:$E$13372,5,0)</f>
        <v>#N/A</v>
      </c>
    </row>
    <row r="1396" spans="2:6" hidden="1" x14ac:dyDescent="0.25">
      <c r="B1396" t="s">
        <v>16656</v>
      </c>
      <c r="C1396">
        <v>8</v>
      </c>
      <c r="D1396" t="s">
        <v>18273</v>
      </c>
      <c r="E1396" t="s">
        <v>14040</v>
      </c>
      <c r="F1396" s="7" t="e">
        <f>VLOOKUP(B1396,lot!$A$3:$E$13372,5,0)</f>
        <v>#N/A</v>
      </c>
    </row>
    <row r="1397" spans="2:6" hidden="1" x14ac:dyDescent="0.25">
      <c r="B1397" t="s">
        <v>16657</v>
      </c>
      <c r="C1397">
        <v>1000</v>
      </c>
      <c r="D1397" t="s">
        <v>18273</v>
      </c>
      <c r="E1397" t="s">
        <v>14040</v>
      </c>
      <c r="F1397" s="7" t="e">
        <f>VLOOKUP(B1397,lot!$A$3:$E$13372,5,0)</f>
        <v>#N/A</v>
      </c>
    </row>
    <row r="1398" spans="2:6" hidden="1" x14ac:dyDescent="0.25">
      <c r="B1398" t="s">
        <v>16658</v>
      </c>
      <c r="C1398">
        <v>3400</v>
      </c>
      <c r="D1398" t="s">
        <v>18273</v>
      </c>
      <c r="E1398" t="s">
        <v>14040</v>
      </c>
      <c r="F1398" s="7" t="e">
        <f>VLOOKUP(B1398,lot!$A$3:$E$13372,5,0)</f>
        <v>#N/A</v>
      </c>
    </row>
    <row r="1399" spans="2:6" hidden="1" x14ac:dyDescent="0.25">
      <c r="B1399" t="s">
        <v>16660</v>
      </c>
      <c r="C1399">
        <v>960</v>
      </c>
      <c r="D1399" t="s">
        <v>7584</v>
      </c>
      <c r="E1399" t="s">
        <v>14041</v>
      </c>
      <c r="F1399" s="7" t="e">
        <f>VLOOKUP(B1399,lot!$A$3:$E$13372,5,0)</f>
        <v>#N/A</v>
      </c>
    </row>
    <row r="1400" spans="2:6" hidden="1" x14ac:dyDescent="0.25">
      <c r="B1400" t="s">
        <v>16662</v>
      </c>
      <c r="C1400">
        <v>510</v>
      </c>
      <c r="D1400" t="s">
        <v>1015</v>
      </c>
      <c r="E1400" t="s">
        <v>13536</v>
      </c>
      <c r="F1400" s="7" t="e">
        <f>VLOOKUP(B1400,lot!$A$3:$E$13372,5,0)</f>
        <v>#N/A</v>
      </c>
    </row>
    <row r="1401" spans="2:6" hidden="1" x14ac:dyDescent="0.25">
      <c r="B1401" t="s">
        <v>16665</v>
      </c>
      <c r="C1401">
        <v>1880</v>
      </c>
      <c r="D1401" t="s">
        <v>1015</v>
      </c>
      <c r="E1401" t="s">
        <v>13536</v>
      </c>
      <c r="F1401" s="7" t="e">
        <f>VLOOKUP(B1401,lot!$A$3:$E$13372,5,0)</f>
        <v>#N/A</v>
      </c>
    </row>
    <row r="1402" spans="2:6" hidden="1" x14ac:dyDescent="0.25">
      <c r="B1402" t="s">
        <v>16669</v>
      </c>
      <c r="C1402">
        <v>1168</v>
      </c>
      <c r="D1402" t="s">
        <v>7587</v>
      </c>
      <c r="E1402" t="s">
        <v>14042</v>
      </c>
      <c r="F1402" s="7" t="e">
        <f>VLOOKUP(B1402,lot!$A$3:$E$13372,5,0)</f>
        <v>#N/A</v>
      </c>
    </row>
    <row r="1403" spans="2:6" hidden="1" x14ac:dyDescent="0.25">
      <c r="B1403" t="s">
        <v>16670</v>
      </c>
      <c r="C1403">
        <v>1679</v>
      </c>
      <c r="D1403" t="s">
        <v>7587</v>
      </c>
      <c r="E1403" t="s">
        <v>14042</v>
      </c>
      <c r="F1403" s="7" t="e">
        <f>VLOOKUP(B1403,lot!$A$3:$E$13372,5,0)</f>
        <v>#N/A</v>
      </c>
    </row>
    <row r="1404" spans="2:6" hidden="1" x14ac:dyDescent="0.25">
      <c r="B1404" t="s">
        <v>16671</v>
      </c>
      <c r="C1404">
        <v>125</v>
      </c>
      <c r="D1404" t="s">
        <v>7589</v>
      </c>
      <c r="E1404" t="s">
        <v>14043</v>
      </c>
      <c r="F1404" s="7" t="e">
        <f>VLOOKUP(B1404,lot!$A$3:$E$13372,5,0)</f>
        <v>#N/A</v>
      </c>
    </row>
    <row r="1405" spans="2:6" hidden="1" x14ac:dyDescent="0.25">
      <c r="B1405" t="s">
        <v>16672</v>
      </c>
      <c r="C1405">
        <v>1000</v>
      </c>
      <c r="D1405" t="s">
        <v>7589</v>
      </c>
      <c r="E1405" t="s">
        <v>14043</v>
      </c>
      <c r="F1405" s="7" t="e">
        <f>VLOOKUP(B1405,lot!$A$3:$E$13372,5,0)</f>
        <v>#N/A</v>
      </c>
    </row>
    <row r="1406" spans="2:6" hidden="1" x14ac:dyDescent="0.25">
      <c r="B1406" t="s">
        <v>16673</v>
      </c>
      <c r="C1406">
        <v>5209</v>
      </c>
      <c r="D1406" t="s">
        <v>7591</v>
      </c>
      <c r="E1406" t="s">
        <v>14044</v>
      </c>
      <c r="F1406" s="7" t="e">
        <f>VLOOKUP(B1406,lot!$A$3:$E$13372,5,0)</f>
        <v>#N/A</v>
      </c>
    </row>
    <row r="1407" spans="2:6" hidden="1" x14ac:dyDescent="0.25">
      <c r="B1407" t="s">
        <v>16682</v>
      </c>
      <c r="C1407">
        <v>976</v>
      </c>
      <c r="D1407" t="s">
        <v>7605</v>
      </c>
      <c r="E1407" t="s">
        <v>7606</v>
      </c>
      <c r="F1407" s="7" t="e">
        <f>VLOOKUP(B1407,lot!$A$3:$E$13372,5,0)</f>
        <v>#N/A</v>
      </c>
    </row>
    <row r="1408" spans="2:6" hidden="1" x14ac:dyDescent="0.25">
      <c r="B1408" t="s">
        <v>16690</v>
      </c>
      <c r="C1408">
        <v>2640</v>
      </c>
      <c r="D1408" t="s">
        <v>1025</v>
      </c>
      <c r="E1408" t="s">
        <v>13538</v>
      </c>
      <c r="F1408" s="7" t="e">
        <f>VLOOKUP(B1408,lot!$A$3:$E$13372,5,0)</f>
        <v>#N/A</v>
      </c>
    </row>
    <row r="1409" spans="2:6" hidden="1" x14ac:dyDescent="0.25">
      <c r="B1409" t="s">
        <v>16691</v>
      </c>
      <c r="C1409">
        <v>6800</v>
      </c>
      <c r="D1409" t="s">
        <v>1025</v>
      </c>
      <c r="E1409" t="s">
        <v>13538</v>
      </c>
      <c r="F1409" s="7" t="e">
        <f>VLOOKUP(B1409,lot!$A$3:$E$13372,5,0)</f>
        <v>#N/A</v>
      </c>
    </row>
    <row r="1410" spans="2:6" hidden="1" x14ac:dyDescent="0.25">
      <c r="B1410" t="s">
        <v>16692</v>
      </c>
      <c r="C1410">
        <v>3520</v>
      </c>
      <c r="D1410" t="s">
        <v>7621</v>
      </c>
      <c r="E1410" t="s">
        <v>13539</v>
      </c>
      <c r="F1410" s="7" t="e">
        <f>VLOOKUP(B1410,lot!$A$3:$E$13372,5,0)</f>
        <v>#N/A</v>
      </c>
    </row>
    <row r="1411" spans="2:6" hidden="1" x14ac:dyDescent="0.25">
      <c r="B1411" t="s">
        <v>16694</v>
      </c>
      <c r="C1411">
        <v>2400</v>
      </c>
      <c r="D1411" t="s">
        <v>18274</v>
      </c>
      <c r="E1411" t="s">
        <v>14053</v>
      </c>
      <c r="F1411" s="7" t="e">
        <f>VLOOKUP(B1411,lot!$A$3:$E$13372,5,0)</f>
        <v>#N/A</v>
      </c>
    </row>
    <row r="1412" spans="2:6" hidden="1" x14ac:dyDescent="0.25">
      <c r="B1412" t="s">
        <v>16699</v>
      </c>
      <c r="C1412">
        <v>1041</v>
      </c>
      <c r="D1412" t="s">
        <v>7633</v>
      </c>
      <c r="E1412" t="s">
        <v>7634</v>
      </c>
      <c r="F1412" s="7" t="e">
        <f>VLOOKUP(B1412,lot!$A$3:$E$13372,5,0)</f>
        <v>#N/A</v>
      </c>
    </row>
    <row r="1413" spans="2:6" hidden="1" x14ac:dyDescent="0.25">
      <c r="B1413" t="s">
        <v>16700</v>
      </c>
      <c r="C1413">
        <v>22</v>
      </c>
      <c r="D1413" t="s">
        <v>7633</v>
      </c>
      <c r="E1413" t="s">
        <v>7634</v>
      </c>
      <c r="F1413" s="7" t="e">
        <f>VLOOKUP(B1413,lot!$A$3:$E$13372,5,0)</f>
        <v>#N/A</v>
      </c>
    </row>
    <row r="1414" spans="2:6" hidden="1" x14ac:dyDescent="0.25">
      <c r="B1414" t="s">
        <v>16704</v>
      </c>
      <c r="C1414">
        <v>19</v>
      </c>
      <c r="D1414" t="s">
        <v>7635</v>
      </c>
      <c r="E1414" t="s">
        <v>14056</v>
      </c>
      <c r="F1414" s="7" t="e">
        <f>VLOOKUP(B1414,lot!$A$3:$E$13372,5,0)</f>
        <v>#N/A</v>
      </c>
    </row>
    <row r="1415" spans="2:6" hidden="1" x14ac:dyDescent="0.25">
      <c r="B1415" t="s">
        <v>16707</v>
      </c>
      <c r="C1415">
        <v>10</v>
      </c>
      <c r="D1415" t="s">
        <v>7637</v>
      </c>
      <c r="E1415" t="s">
        <v>14057</v>
      </c>
      <c r="F1415" s="7" t="e">
        <f>VLOOKUP(B1415,lot!$A$3:$E$13372,5,0)</f>
        <v>#N/A</v>
      </c>
    </row>
    <row r="1416" spans="2:6" hidden="1" x14ac:dyDescent="0.25">
      <c r="B1416" t="s">
        <v>16709</v>
      </c>
      <c r="C1416">
        <v>3</v>
      </c>
      <c r="D1416" t="s">
        <v>7639</v>
      </c>
      <c r="E1416" t="s">
        <v>14058</v>
      </c>
      <c r="F1416" s="7" t="e">
        <f>VLOOKUP(B1416,lot!$A$3:$E$13372,5,0)</f>
        <v>#N/A</v>
      </c>
    </row>
    <row r="1417" spans="2:6" hidden="1" x14ac:dyDescent="0.25">
      <c r="B1417" t="s">
        <v>16710</v>
      </c>
      <c r="C1417">
        <v>2305</v>
      </c>
      <c r="D1417" t="s">
        <v>7641</v>
      </c>
      <c r="E1417" t="s">
        <v>7642</v>
      </c>
      <c r="F1417" s="7" t="e">
        <f>VLOOKUP(B1417,lot!$A$3:$E$13372,5,0)</f>
        <v>#N/A</v>
      </c>
    </row>
    <row r="1418" spans="2:6" hidden="1" x14ac:dyDescent="0.25">
      <c r="B1418" t="s">
        <v>16712</v>
      </c>
      <c r="C1418">
        <v>541</v>
      </c>
      <c r="D1418" t="s">
        <v>7643</v>
      </c>
      <c r="E1418" t="s">
        <v>7644</v>
      </c>
      <c r="F1418" s="7" t="e">
        <f>VLOOKUP(B1418,lot!$A$3:$E$13372,5,0)</f>
        <v>#N/A</v>
      </c>
    </row>
    <row r="1419" spans="2:6" hidden="1" x14ac:dyDescent="0.25">
      <c r="B1419" t="s">
        <v>16713</v>
      </c>
      <c r="C1419">
        <v>1249</v>
      </c>
      <c r="D1419" t="s">
        <v>7643</v>
      </c>
      <c r="E1419" t="s">
        <v>7644</v>
      </c>
      <c r="F1419" s="7" t="e">
        <f>VLOOKUP(B1419,lot!$A$3:$E$13372,5,0)</f>
        <v>#N/A</v>
      </c>
    </row>
    <row r="1420" spans="2:6" hidden="1" x14ac:dyDescent="0.25">
      <c r="B1420" t="s">
        <v>16717</v>
      </c>
      <c r="C1420">
        <v>1</v>
      </c>
      <c r="D1420" t="s">
        <v>18275</v>
      </c>
      <c r="E1420" t="s">
        <v>1050</v>
      </c>
      <c r="F1420" s="7" t="e">
        <f>VLOOKUP(B1420,lot!$A$3:$E$13372,5,0)</f>
        <v>#N/A</v>
      </c>
    </row>
    <row r="1421" spans="2:6" hidden="1" x14ac:dyDescent="0.25">
      <c r="B1421" t="s">
        <v>16722</v>
      </c>
      <c r="C1421">
        <v>47</v>
      </c>
      <c r="D1421" t="s">
        <v>7685</v>
      </c>
      <c r="E1421" t="s">
        <v>7686</v>
      </c>
      <c r="F1421" s="7" t="e">
        <f>VLOOKUP(B1421,lot!$A$3:$E$13372,5,0)</f>
        <v>#N/A</v>
      </c>
    </row>
    <row r="1422" spans="2:6" hidden="1" x14ac:dyDescent="0.25">
      <c r="B1422" t="s">
        <v>16723</v>
      </c>
      <c r="C1422">
        <v>100</v>
      </c>
      <c r="D1422" t="s">
        <v>7685</v>
      </c>
      <c r="E1422" t="s">
        <v>7686</v>
      </c>
      <c r="F1422" s="7" t="e">
        <f>VLOOKUP(B1422,lot!$A$3:$E$13372,5,0)</f>
        <v>#N/A</v>
      </c>
    </row>
    <row r="1423" spans="2:6" hidden="1" x14ac:dyDescent="0.25">
      <c r="B1423" t="s">
        <v>16730</v>
      </c>
      <c r="C1423">
        <v>260</v>
      </c>
      <c r="D1423" t="s">
        <v>7692</v>
      </c>
      <c r="E1423" t="s">
        <v>13543</v>
      </c>
      <c r="F1423" s="7" t="e">
        <f>VLOOKUP(B1423,lot!$A$3:$E$13372,5,0)</f>
        <v>#N/A</v>
      </c>
    </row>
    <row r="1424" spans="2:6" hidden="1" x14ac:dyDescent="0.25">
      <c r="B1424" t="s">
        <v>16734</v>
      </c>
      <c r="C1424">
        <v>139217</v>
      </c>
      <c r="D1424" t="s">
        <v>7699</v>
      </c>
      <c r="E1424" t="s">
        <v>7700</v>
      </c>
      <c r="F1424" s="7" t="e">
        <f>VLOOKUP(B1424,lot!$A$3:$E$13372,5,0)</f>
        <v>#N/A</v>
      </c>
    </row>
    <row r="1425" spans="2:6" hidden="1" x14ac:dyDescent="0.25">
      <c r="B1425" t="s">
        <v>16735</v>
      </c>
      <c r="C1425">
        <v>20016</v>
      </c>
      <c r="D1425" t="s">
        <v>7699</v>
      </c>
      <c r="E1425" t="s">
        <v>7700</v>
      </c>
      <c r="F1425" s="7" t="e">
        <f>VLOOKUP(B1425,lot!$A$3:$E$13372,5,0)</f>
        <v>#N/A</v>
      </c>
    </row>
    <row r="1426" spans="2:6" hidden="1" x14ac:dyDescent="0.25">
      <c r="B1426" t="s">
        <v>16740</v>
      </c>
      <c r="C1426">
        <v>104548</v>
      </c>
      <c r="D1426" t="s">
        <v>7726</v>
      </c>
      <c r="E1426" t="s">
        <v>1061</v>
      </c>
      <c r="F1426" s="7" t="e">
        <f>VLOOKUP(B1426,lot!$A$3:$E$13372,5,0)</f>
        <v>#N/A</v>
      </c>
    </row>
    <row r="1427" spans="2:6" hidden="1" x14ac:dyDescent="0.25">
      <c r="B1427" t="s">
        <v>16741</v>
      </c>
      <c r="C1427">
        <v>70640</v>
      </c>
      <c r="D1427" t="s">
        <v>7726</v>
      </c>
      <c r="E1427" t="s">
        <v>1061</v>
      </c>
      <c r="F1427" s="7" t="e">
        <f>VLOOKUP(B1427,lot!$A$3:$E$13372,5,0)</f>
        <v>#N/A</v>
      </c>
    </row>
    <row r="1428" spans="2:6" hidden="1" x14ac:dyDescent="0.25">
      <c r="B1428" t="s">
        <v>16746</v>
      </c>
      <c r="C1428">
        <v>4888</v>
      </c>
      <c r="D1428" t="s">
        <v>7752</v>
      </c>
      <c r="E1428" t="s">
        <v>7753</v>
      </c>
      <c r="F1428" s="7" t="e">
        <f>VLOOKUP(B1428,lot!$A$3:$E$13372,5,0)</f>
        <v>#N/A</v>
      </c>
    </row>
    <row r="1429" spans="2:6" hidden="1" x14ac:dyDescent="0.25">
      <c r="B1429" t="s">
        <v>16747</v>
      </c>
      <c r="C1429">
        <v>46224</v>
      </c>
      <c r="D1429" t="s">
        <v>7752</v>
      </c>
      <c r="E1429" t="s">
        <v>7753</v>
      </c>
      <c r="F1429" s="7" t="e">
        <f>VLOOKUP(B1429,lot!$A$3:$E$13372,5,0)</f>
        <v>#N/A</v>
      </c>
    </row>
    <row r="1430" spans="2:6" hidden="1" x14ac:dyDescent="0.25">
      <c r="B1430" t="s">
        <v>16748</v>
      </c>
      <c r="C1430">
        <v>9600</v>
      </c>
      <c r="D1430" t="s">
        <v>7752</v>
      </c>
      <c r="E1430" t="s">
        <v>7753</v>
      </c>
      <c r="F1430" s="7" t="e">
        <f>VLOOKUP(B1430,lot!$A$3:$E$13372,5,0)</f>
        <v>#N/A</v>
      </c>
    </row>
    <row r="1431" spans="2:6" hidden="1" x14ac:dyDescent="0.25">
      <c r="B1431" t="s">
        <v>16751</v>
      </c>
      <c r="C1431">
        <v>1250</v>
      </c>
      <c r="D1431" t="s">
        <v>7795</v>
      </c>
      <c r="E1431" t="s">
        <v>14059</v>
      </c>
      <c r="F1431" s="7" t="e">
        <f>VLOOKUP(B1431,lot!$A$3:$E$13372,5,0)</f>
        <v>#N/A</v>
      </c>
    </row>
    <row r="1432" spans="2:6" hidden="1" x14ac:dyDescent="0.25">
      <c r="B1432" t="s">
        <v>16752</v>
      </c>
      <c r="C1432">
        <v>500</v>
      </c>
      <c r="D1432" t="s">
        <v>7799</v>
      </c>
      <c r="E1432" t="s">
        <v>14060</v>
      </c>
      <c r="F1432" s="7" t="e">
        <f>VLOOKUP(B1432,lot!$A$3:$E$13372,5,0)</f>
        <v>#N/A</v>
      </c>
    </row>
    <row r="1433" spans="2:6" hidden="1" x14ac:dyDescent="0.25">
      <c r="B1433" t="s">
        <v>16757</v>
      </c>
      <c r="C1433">
        <v>1800</v>
      </c>
      <c r="D1433" t="s">
        <v>18276</v>
      </c>
      <c r="E1433" t="s">
        <v>7819</v>
      </c>
      <c r="F1433" s="7" t="e">
        <f>VLOOKUP(B1433,lot!$A$3:$E$13372,5,0)</f>
        <v>#N/A</v>
      </c>
    </row>
    <row r="1434" spans="2:6" hidden="1" x14ac:dyDescent="0.25">
      <c r="B1434" t="s">
        <v>16763</v>
      </c>
      <c r="C1434">
        <v>10</v>
      </c>
      <c r="D1434" t="s">
        <v>7845</v>
      </c>
      <c r="E1434" t="s">
        <v>7846</v>
      </c>
      <c r="F1434" s="7" t="e">
        <f>VLOOKUP(B1434,lot!$A$3:$E$13372,5,0)</f>
        <v>#N/A</v>
      </c>
    </row>
    <row r="1435" spans="2:6" hidden="1" x14ac:dyDescent="0.25">
      <c r="B1435" t="s">
        <v>16767</v>
      </c>
      <c r="C1435">
        <v>40</v>
      </c>
      <c r="D1435" t="s">
        <v>7857</v>
      </c>
      <c r="E1435" t="s">
        <v>7858</v>
      </c>
      <c r="F1435" s="7" t="e">
        <f>VLOOKUP(B1435,lot!$A$3:$E$13372,5,0)</f>
        <v>#N/A</v>
      </c>
    </row>
    <row r="1436" spans="2:6" hidden="1" x14ac:dyDescent="0.25">
      <c r="B1436" t="s">
        <v>16777</v>
      </c>
      <c r="C1436">
        <v>475</v>
      </c>
      <c r="D1436" t="s">
        <v>7875</v>
      </c>
      <c r="E1436" t="s">
        <v>14061</v>
      </c>
      <c r="F1436" s="7" t="e">
        <f>VLOOKUP(B1436,lot!$A$3:$E$13372,5,0)</f>
        <v>#N/A</v>
      </c>
    </row>
    <row r="1437" spans="2:6" hidden="1" x14ac:dyDescent="0.25">
      <c r="B1437" t="s">
        <v>16782</v>
      </c>
      <c r="C1437">
        <v>467</v>
      </c>
      <c r="D1437" t="s">
        <v>18277</v>
      </c>
      <c r="E1437" t="s">
        <v>14062</v>
      </c>
      <c r="F1437" s="7" t="e">
        <f>VLOOKUP(B1437,lot!$A$3:$E$13372,5,0)</f>
        <v>#N/A</v>
      </c>
    </row>
    <row r="1438" spans="2:6" hidden="1" x14ac:dyDescent="0.25">
      <c r="B1438" t="s">
        <v>16790</v>
      </c>
      <c r="C1438">
        <v>50222</v>
      </c>
      <c r="D1438" t="s">
        <v>18278</v>
      </c>
      <c r="E1438" t="s">
        <v>1081</v>
      </c>
      <c r="F1438" s="7" t="e">
        <f>VLOOKUP(B1438,lot!$A$3:$E$13372,5,0)</f>
        <v>#N/A</v>
      </c>
    </row>
    <row r="1439" spans="2:6" hidden="1" x14ac:dyDescent="0.25">
      <c r="B1439" t="s">
        <v>16791</v>
      </c>
      <c r="C1439">
        <v>72000</v>
      </c>
      <c r="D1439" t="s">
        <v>7894</v>
      </c>
      <c r="E1439" t="s">
        <v>1081</v>
      </c>
      <c r="F1439" s="7" t="e">
        <f>VLOOKUP(B1439,lot!$A$3:$E$13372,5,0)</f>
        <v>#N/A</v>
      </c>
    </row>
    <row r="1440" spans="2:6" hidden="1" x14ac:dyDescent="0.25">
      <c r="B1440" t="s">
        <v>16795</v>
      </c>
      <c r="C1440">
        <v>2160</v>
      </c>
      <c r="D1440" t="s">
        <v>18279</v>
      </c>
      <c r="E1440" t="s">
        <v>7917</v>
      </c>
      <c r="F1440" s="7" t="e">
        <f>VLOOKUP(B1440,lot!$A$3:$E$13372,5,0)</f>
        <v>#N/A</v>
      </c>
    </row>
    <row r="1441" spans="2:6" x14ac:dyDescent="0.25">
      <c r="B1441" t="s">
        <v>16796</v>
      </c>
      <c r="C1441">
        <v>800</v>
      </c>
      <c r="D1441" t="e">
        <v>#N/A</v>
      </c>
      <c r="E1441" t="s">
        <v>7917</v>
      </c>
      <c r="F1441" s="7" t="e">
        <f>VLOOKUP(B1441,lot!$A$3:$E$13372,5,0)</f>
        <v>#N/A</v>
      </c>
    </row>
    <row r="1442" spans="2:6" hidden="1" x14ac:dyDescent="0.25">
      <c r="B1442" t="s">
        <v>16797</v>
      </c>
      <c r="C1442">
        <v>600</v>
      </c>
      <c r="D1442" t="s">
        <v>18279</v>
      </c>
      <c r="E1442" t="s">
        <v>7917</v>
      </c>
      <c r="F1442" s="7" t="e">
        <f>VLOOKUP(B1442,lot!$A$3:$E$13372,5,0)</f>
        <v>#N/A</v>
      </c>
    </row>
    <row r="1443" spans="2:6" hidden="1" x14ac:dyDescent="0.25">
      <c r="B1443" t="s">
        <v>16801</v>
      </c>
      <c r="C1443">
        <v>8</v>
      </c>
      <c r="D1443" t="s">
        <v>18280</v>
      </c>
      <c r="E1443" t="s">
        <v>1083</v>
      </c>
      <c r="F1443" s="7" t="e">
        <f>VLOOKUP(B1443,lot!$A$3:$E$13372,5,0)</f>
        <v>#N/A</v>
      </c>
    </row>
    <row r="1444" spans="2:6" hidden="1" x14ac:dyDescent="0.25">
      <c r="B1444" t="s">
        <v>16802</v>
      </c>
      <c r="C1444">
        <v>42300</v>
      </c>
      <c r="D1444" t="s">
        <v>18280</v>
      </c>
      <c r="E1444" t="s">
        <v>1083</v>
      </c>
      <c r="F1444" s="7" t="e">
        <f>VLOOKUP(B1444,lot!$A$3:$E$13372,5,0)</f>
        <v>#N/A</v>
      </c>
    </row>
    <row r="1445" spans="2:6" hidden="1" x14ac:dyDescent="0.25">
      <c r="B1445" t="s">
        <v>16803</v>
      </c>
      <c r="C1445">
        <v>700</v>
      </c>
      <c r="D1445" t="s">
        <v>7927</v>
      </c>
      <c r="E1445" t="s">
        <v>7928</v>
      </c>
      <c r="F1445" s="7" t="e">
        <f>VLOOKUP(B1445,lot!$A$3:$E$13372,5,0)</f>
        <v>#N/A</v>
      </c>
    </row>
    <row r="1446" spans="2:6" hidden="1" x14ac:dyDescent="0.25">
      <c r="B1446" t="s">
        <v>16814</v>
      </c>
      <c r="C1446">
        <v>403</v>
      </c>
      <c r="D1446" t="s">
        <v>18281</v>
      </c>
      <c r="E1446" t="s">
        <v>7941</v>
      </c>
      <c r="F1446" s="7" t="e">
        <f>VLOOKUP(B1446,lot!$A$3:$E$13372,5,0)</f>
        <v>#N/A</v>
      </c>
    </row>
    <row r="1447" spans="2:6" hidden="1" x14ac:dyDescent="0.25">
      <c r="B1447" t="s">
        <v>16817</v>
      </c>
      <c r="C1447">
        <v>315</v>
      </c>
      <c r="D1447" t="s">
        <v>7944</v>
      </c>
      <c r="E1447" t="s">
        <v>14067</v>
      </c>
      <c r="F1447" s="7" t="e">
        <f>VLOOKUP(B1447,lot!$A$3:$E$13372,5,0)</f>
        <v>#N/A</v>
      </c>
    </row>
    <row r="1448" spans="2:6" hidden="1" x14ac:dyDescent="0.25">
      <c r="B1448" t="s">
        <v>16821</v>
      </c>
      <c r="C1448">
        <v>14000</v>
      </c>
      <c r="D1448" t="s">
        <v>7948</v>
      </c>
      <c r="E1448" t="s">
        <v>7949</v>
      </c>
      <c r="F1448" s="7" t="e">
        <f>VLOOKUP(B1448,lot!$A$3:$E$13372,5,0)</f>
        <v>#N/A</v>
      </c>
    </row>
    <row r="1449" spans="2:6" hidden="1" x14ac:dyDescent="0.25">
      <c r="B1449" t="s">
        <v>16826</v>
      </c>
      <c r="C1449">
        <v>2146</v>
      </c>
      <c r="D1449" t="s">
        <v>7997</v>
      </c>
      <c r="E1449" t="s">
        <v>14069</v>
      </c>
      <c r="F1449" s="7" t="e">
        <f>VLOOKUP(B1449,lot!$A$3:$E$13372,5,0)</f>
        <v>#N/A</v>
      </c>
    </row>
    <row r="1450" spans="2:6" hidden="1" x14ac:dyDescent="0.25">
      <c r="B1450" t="s">
        <v>16828</v>
      </c>
      <c r="C1450">
        <v>265</v>
      </c>
      <c r="D1450" t="s">
        <v>8000</v>
      </c>
      <c r="E1450" t="s">
        <v>14070</v>
      </c>
      <c r="F1450" s="7" t="e">
        <f>VLOOKUP(B1450,lot!$A$3:$E$13372,5,0)</f>
        <v>#N/A</v>
      </c>
    </row>
    <row r="1451" spans="2:6" hidden="1" x14ac:dyDescent="0.25">
      <c r="B1451" t="s">
        <v>16834</v>
      </c>
      <c r="C1451">
        <v>35</v>
      </c>
      <c r="D1451" t="s">
        <v>8020</v>
      </c>
      <c r="E1451" t="s">
        <v>8021</v>
      </c>
      <c r="F1451" s="7" t="e">
        <f>VLOOKUP(B1451,lot!$A$3:$E$13372,5,0)</f>
        <v>#N/A</v>
      </c>
    </row>
    <row r="1452" spans="2:6" hidden="1" x14ac:dyDescent="0.25">
      <c r="B1452" t="s">
        <v>16837</v>
      </c>
      <c r="C1452">
        <v>80</v>
      </c>
      <c r="D1452" t="s">
        <v>8033</v>
      </c>
      <c r="E1452" t="s">
        <v>8034</v>
      </c>
      <c r="F1452" s="7" t="e">
        <f>VLOOKUP(B1452,lot!$A$3:$E$13372,5,0)</f>
        <v>#N/A</v>
      </c>
    </row>
    <row r="1453" spans="2:6" hidden="1" x14ac:dyDescent="0.25">
      <c r="B1453" t="s">
        <v>16838</v>
      </c>
      <c r="C1453">
        <v>400</v>
      </c>
      <c r="D1453" t="s">
        <v>8033</v>
      </c>
      <c r="E1453" t="s">
        <v>8034</v>
      </c>
      <c r="F1453" s="7" t="e">
        <f>VLOOKUP(B1453,lot!$A$3:$E$13372,5,0)</f>
        <v>#N/A</v>
      </c>
    </row>
    <row r="1454" spans="2:6" hidden="1" x14ac:dyDescent="0.25">
      <c r="B1454" t="s">
        <v>16841</v>
      </c>
      <c r="C1454">
        <v>15160</v>
      </c>
      <c r="D1454" t="s">
        <v>8039</v>
      </c>
      <c r="E1454" t="s">
        <v>8040</v>
      </c>
      <c r="F1454" s="7" t="e">
        <f>VLOOKUP(B1454,lot!$A$3:$E$13372,5,0)</f>
        <v>#N/A</v>
      </c>
    </row>
    <row r="1455" spans="2:6" hidden="1" x14ac:dyDescent="0.25">
      <c r="B1455" t="s">
        <v>16842</v>
      </c>
      <c r="C1455">
        <v>36</v>
      </c>
      <c r="D1455" t="s">
        <v>8053</v>
      </c>
      <c r="E1455" t="s">
        <v>8054</v>
      </c>
      <c r="F1455" s="7" t="e">
        <f>VLOOKUP(B1455,lot!$A$3:$E$13372,5,0)</f>
        <v>#N/A</v>
      </c>
    </row>
    <row r="1456" spans="2:6" hidden="1" x14ac:dyDescent="0.25">
      <c r="B1456" t="s">
        <v>16843</v>
      </c>
      <c r="C1456">
        <v>3126</v>
      </c>
      <c r="D1456" t="s">
        <v>9704</v>
      </c>
      <c r="E1456" t="s">
        <v>8056</v>
      </c>
      <c r="F1456" s="7" t="e">
        <f>VLOOKUP(B1456,lot!$A$3:$E$13372,5,0)</f>
        <v>#N/A</v>
      </c>
    </row>
    <row r="1457" spans="2:6" hidden="1" x14ac:dyDescent="0.25">
      <c r="B1457" t="s">
        <v>16844</v>
      </c>
      <c r="C1457">
        <v>507</v>
      </c>
      <c r="D1457" t="s">
        <v>8057</v>
      </c>
      <c r="E1457" t="s">
        <v>8058</v>
      </c>
      <c r="F1457" s="7" t="e">
        <f>VLOOKUP(B1457,lot!$A$3:$E$13372,5,0)</f>
        <v>#N/A</v>
      </c>
    </row>
    <row r="1458" spans="2:6" hidden="1" x14ac:dyDescent="0.25">
      <c r="B1458" t="s">
        <v>16845</v>
      </c>
      <c r="C1458">
        <v>129</v>
      </c>
      <c r="D1458" t="s">
        <v>8059</v>
      </c>
      <c r="E1458" t="s">
        <v>14073</v>
      </c>
      <c r="F1458" s="7" t="e">
        <f>VLOOKUP(B1458,lot!$A$3:$E$13372,5,0)</f>
        <v>#N/A</v>
      </c>
    </row>
    <row r="1459" spans="2:6" hidden="1" x14ac:dyDescent="0.25">
      <c r="B1459" t="s">
        <v>16846</v>
      </c>
      <c r="C1459">
        <v>3440</v>
      </c>
      <c r="D1459" t="s">
        <v>8059</v>
      </c>
      <c r="E1459" t="s">
        <v>14073</v>
      </c>
      <c r="F1459" s="7" t="e">
        <f>VLOOKUP(B1459,lot!$A$3:$E$13372,5,0)</f>
        <v>#N/A</v>
      </c>
    </row>
    <row r="1460" spans="2:6" hidden="1" x14ac:dyDescent="0.25">
      <c r="B1460" t="s">
        <v>16847</v>
      </c>
      <c r="C1460">
        <v>5</v>
      </c>
      <c r="D1460" t="s">
        <v>8070</v>
      </c>
      <c r="E1460" t="s">
        <v>14074</v>
      </c>
      <c r="F1460" s="7" t="e">
        <f>VLOOKUP(B1460,lot!$A$3:$E$13372,5,0)</f>
        <v>#N/A</v>
      </c>
    </row>
    <row r="1461" spans="2:6" hidden="1" x14ac:dyDescent="0.25">
      <c r="B1461" t="s">
        <v>16848</v>
      </c>
      <c r="C1461">
        <v>1360</v>
      </c>
      <c r="D1461" t="s">
        <v>8070</v>
      </c>
      <c r="E1461" t="s">
        <v>14074</v>
      </c>
      <c r="F1461" s="7" t="e">
        <f>VLOOKUP(B1461,lot!$A$3:$E$13372,5,0)</f>
        <v>#N/A</v>
      </c>
    </row>
    <row r="1462" spans="2:6" hidden="1" x14ac:dyDescent="0.25">
      <c r="B1462" t="s">
        <v>16849</v>
      </c>
      <c r="C1462">
        <v>7</v>
      </c>
      <c r="D1462" t="s">
        <v>8077</v>
      </c>
      <c r="E1462" t="s">
        <v>14075</v>
      </c>
      <c r="F1462" s="7" t="e">
        <f>VLOOKUP(B1462,lot!$A$3:$E$13372,5,0)</f>
        <v>#N/A</v>
      </c>
    </row>
    <row r="1463" spans="2:6" hidden="1" x14ac:dyDescent="0.25">
      <c r="B1463" t="s">
        <v>16850</v>
      </c>
      <c r="C1463">
        <v>2500</v>
      </c>
      <c r="D1463" t="s">
        <v>8077</v>
      </c>
      <c r="E1463" t="s">
        <v>14075</v>
      </c>
      <c r="F1463" s="7" t="e">
        <f>VLOOKUP(B1463,lot!$A$3:$E$13372,5,0)</f>
        <v>#N/A</v>
      </c>
    </row>
    <row r="1464" spans="2:6" hidden="1" x14ac:dyDescent="0.25">
      <c r="B1464" t="s">
        <v>16851</v>
      </c>
      <c r="C1464">
        <v>3000</v>
      </c>
      <c r="D1464" t="s">
        <v>8077</v>
      </c>
      <c r="E1464" t="s">
        <v>14075</v>
      </c>
      <c r="F1464" s="7" t="e">
        <f>VLOOKUP(B1464,lot!$A$3:$E$13372,5,0)</f>
        <v>#N/A</v>
      </c>
    </row>
    <row r="1465" spans="2:6" hidden="1" x14ac:dyDescent="0.25">
      <c r="B1465" t="s">
        <v>16852</v>
      </c>
      <c r="C1465">
        <v>2</v>
      </c>
      <c r="D1465" t="s">
        <v>8080</v>
      </c>
      <c r="E1465" t="s">
        <v>14076</v>
      </c>
      <c r="F1465" s="7" t="e">
        <f>VLOOKUP(B1465,lot!$A$3:$E$13372,5,0)</f>
        <v>#N/A</v>
      </c>
    </row>
    <row r="1466" spans="2:6" hidden="1" x14ac:dyDescent="0.25">
      <c r="B1466" t="s">
        <v>16853</v>
      </c>
      <c r="C1466">
        <v>2180</v>
      </c>
      <c r="D1466" t="s">
        <v>8080</v>
      </c>
      <c r="E1466" t="s">
        <v>14076</v>
      </c>
      <c r="F1466" s="7" t="e">
        <f>VLOOKUP(B1466,lot!$A$3:$E$13372,5,0)</f>
        <v>#N/A</v>
      </c>
    </row>
    <row r="1467" spans="2:6" hidden="1" x14ac:dyDescent="0.25">
      <c r="B1467" t="s">
        <v>16854</v>
      </c>
      <c r="C1467">
        <v>433</v>
      </c>
      <c r="D1467" t="s">
        <v>8082</v>
      </c>
      <c r="E1467" t="s">
        <v>14077</v>
      </c>
      <c r="F1467" s="7" t="e">
        <f>VLOOKUP(B1467,lot!$A$3:$E$13372,5,0)</f>
        <v>#N/A</v>
      </c>
    </row>
    <row r="1468" spans="2:6" hidden="1" x14ac:dyDescent="0.25">
      <c r="B1468" t="s">
        <v>16856</v>
      </c>
      <c r="C1468">
        <v>696</v>
      </c>
      <c r="D1468" t="s">
        <v>8089</v>
      </c>
      <c r="E1468" t="s">
        <v>14078</v>
      </c>
      <c r="F1468" s="7" t="e">
        <f>VLOOKUP(B1468,lot!$A$3:$E$13372,5,0)</f>
        <v>#N/A</v>
      </c>
    </row>
    <row r="1469" spans="2:6" hidden="1" x14ac:dyDescent="0.25">
      <c r="B1469" t="s">
        <v>16857</v>
      </c>
      <c r="C1469">
        <v>1791</v>
      </c>
      <c r="D1469" t="s">
        <v>8092</v>
      </c>
      <c r="E1469" t="s">
        <v>14079</v>
      </c>
      <c r="F1469" s="7" t="e">
        <f>VLOOKUP(B1469,lot!$A$3:$E$13372,5,0)</f>
        <v>#N/A</v>
      </c>
    </row>
    <row r="1470" spans="2:6" hidden="1" x14ac:dyDescent="0.25">
      <c r="B1470" t="s">
        <v>16861</v>
      </c>
      <c r="C1470">
        <v>31</v>
      </c>
      <c r="D1470" t="s">
        <v>18282</v>
      </c>
      <c r="E1470" t="s">
        <v>8100</v>
      </c>
      <c r="F1470" s="7" t="e">
        <f>VLOOKUP(B1470,lot!$A$3:$E$13372,5,0)</f>
        <v>#N/A</v>
      </c>
    </row>
    <row r="1471" spans="2:6" hidden="1" x14ac:dyDescent="0.25">
      <c r="B1471" t="s">
        <v>16863</v>
      </c>
      <c r="C1471">
        <v>22880</v>
      </c>
      <c r="D1471" t="s">
        <v>18282</v>
      </c>
      <c r="E1471" t="s">
        <v>8100</v>
      </c>
      <c r="F1471" s="7" t="e">
        <f>VLOOKUP(B1471,lot!$A$3:$E$13372,5,0)</f>
        <v>#N/A</v>
      </c>
    </row>
    <row r="1472" spans="2:6" hidden="1" x14ac:dyDescent="0.25">
      <c r="B1472" t="s">
        <v>16864</v>
      </c>
      <c r="C1472">
        <v>8000</v>
      </c>
      <c r="D1472" t="s">
        <v>18282</v>
      </c>
      <c r="E1472" t="s">
        <v>8100</v>
      </c>
      <c r="F1472" s="7" t="e">
        <f>VLOOKUP(B1472,lot!$A$3:$E$13372,5,0)</f>
        <v>#N/A</v>
      </c>
    </row>
    <row r="1473" spans="2:6" hidden="1" x14ac:dyDescent="0.25">
      <c r="B1473" t="s">
        <v>16870</v>
      </c>
      <c r="C1473">
        <v>9</v>
      </c>
      <c r="D1473" t="s">
        <v>18283</v>
      </c>
      <c r="E1473" t="s">
        <v>8137</v>
      </c>
      <c r="F1473" s="7" t="e">
        <f>VLOOKUP(B1473,lot!$A$3:$E$13372,5,0)</f>
        <v>#N/A</v>
      </c>
    </row>
    <row r="1474" spans="2:6" hidden="1" x14ac:dyDescent="0.25">
      <c r="B1474" t="s">
        <v>16872</v>
      </c>
      <c r="C1474">
        <v>33550</v>
      </c>
      <c r="D1474" t="s">
        <v>18283</v>
      </c>
      <c r="E1474" t="s">
        <v>8137</v>
      </c>
      <c r="F1474" s="7" t="e">
        <f>VLOOKUP(B1474,lot!$A$3:$E$13372,5,0)</f>
        <v>#N/A</v>
      </c>
    </row>
    <row r="1475" spans="2:6" hidden="1" x14ac:dyDescent="0.25">
      <c r="B1475" t="s">
        <v>16873</v>
      </c>
      <c r="C1475">
        <v>1336</v>
      </c>
      <c r="D1475" t="s">
        <v>8159</v>
      </c>
      <c r="E1475" t="s">
        <v>8160</v>
      </c>
      <c r="F1475" s="7" t="e">
        <f>VLOOKUP(B1475,lot!$A$3:$E$13372,5,0)</f>
        <v>#N/A</v>
      </c>
    </row>
    <row r="1476" spans="2:6" hidden="1" x14ac:dyDescent="0.25">
      <c r="B1476" t="s">
        <v>16874</v>
      </c>
      <c r="C1476">
        <v>14</v>
      </c>
      <c r="D1476" t="s">
        <v>8170</v>
      </c>
      <c r="E1476" t="s">
        <v>8171</v>
      </c>
      <c r="F1476" s="7" t="e">
        <f>VLOOKUP(B1476,lot!$A$3:$E$13372,5,0)</f>
        <v>#N/A</v>
      </c>
    </row>
    <row r="1477" spans="2:6" hidden="1" x14ac:dyDescent="0.25">
      <c r="B1477" t="s">
        <v>16875</v>
      </c>
      <c r="C1477">
        <v>40</v>
      </c>
      <c r="D1477" t="s">
        <v>8174</v>
      </c>
      <c r="E1477" t="s">
        <v>8175</v>
      </c>
      <c r="F1477" s="7" t="e">
        <f>VLOOKUP(B1477,lot!$A$3:$E$13372,5,0)</f>
        <v>#N/A</v>
      </c>
    </row>
    <row r="1478" spans="2:6" hidden="1" x14ac:dyDescent="0.25">
      <c r="B1478" t="s">
        <v>16876</v>
      </c>
      <c r="C1478">
        <v>15</v>
      </c>
      <c r="D1478" t="s">
        <v>8178</v>
      </c>
      <c r="E1478" t="s">
        <v>1113</v>
      </c>
      <c r="F1478" s="7" t="e">
        <f>VLOOKUP(B1478,lot!$A$3:$E$13372,5,0)</f>
        <v>#N/A</v>
      </c>
    </row>
    <row r="1479" spans="2:6" hidden="1" x14ac:dyDescent="0.25">
      <c r="B1479" t="s">
        <v>16877</v>
      </c>
      <c r="C1479">
        <v>15</v>
      </c>
      <c r="D1479" t="s">
        <v>18284</v>
      </c>
      <c r="E1479" t="s">
        <v>8180</v>
      </c>
      <c r="F1479" s="7" t="e">
        <f>VLOOKUP(B1479,lot!$A$3:$E$13372,5,0)</f>
        <v>#N/A</v>
      </c>
    </row>
    <row r="1480" spans="2:6" hidden="1" x14ac:dyDescent="0.25">
      <c r="B1480" t="s">
        <v>16879</v>
      </c>
      <c r="C1480">
        <v>900</v>
      </c>
      <c r="D1480" t="s">
        <v>18284</v>
      </c>
      <c r="E1480" t="s">
        <v>8180</v>
      </c>
      <c r="F1480" s="7" t="e">
        <f>VLOOKUP(B1480,lot!$A$3:$E$13372,5,0)</f>
        <v>#N/A</v>
      </c>
    </row>
    <row r="1481" spans="2:6" hidden="1" x14ac:dyDescent="0.25">
      <c r="B1481" t="s">
        <v>16880</v>
      </c>
      <c r="C1481">
        <v>7200</v>
      </c>
      <c r="D1481" t="s">
        <v>18284</v>
      </c>
      <c r="E1481" t="s">
        <v>8180</v>
      </c>
      <c r="F1481" s="7" t="e">
        <f>VLOOKUP(B1481,lot!$A$3:$E$13372,5,0)</f>
        <v>#N/A</v>
      </c>
    </row>
    <row r="1482" spans="2:6" hidden="1" x14ac:dyDescent="0.25">
      <c r="B1482" t="s">
        <v>16881</v>
      </c>
      <c r="C1482">
        <v>14000</v>
      </c>
      <c r="D1482" t="s">
        <v>18284</v>
      </c>
      <c r="E1482" t="s">
        <v>8180</v>
      </c>
      <c r="F1482" s="7" t="e">
        <f>VLOOKUP(B1482,lot!$A$3:$E$13372,5,0)</f>
        <v>#N/A</v>
      </c>
    </row>
    <row r="1483" spans="2:6" hidden="1" x14ac:dyDescent="0.25">
      <c r="B1483" t="s">
        <v>16882</v>
      </c>
      <c r="C1483">
        <v>14</v>
      </c>
      <c r="D1483" t="s">
        <v>8192</v>
      </c>
      <c r="E1483" t="s">
        <v>8193</v>
      </c>
      <c r="F1483" s="7" t="e">
        <f>VLOOKUP(B1483,lot!$A$3:$E$13372,5,0)</f>
        <v>#N/A</v>
      </c>
    </row>
    <row r="1484" spans="2:6" hidden="1" x14ac:dyDescent="0.25">
      <c r="B1484" t="s">
        <v>16886</v>
      </c>
      <c r="C1484">
        <v>3912</v>
      </c>
      <c r="D1484" t="s">
        <v>8192</v>
      </c>
      <c r="E1484" t="s">
        <v>8193</v>
      </c>
      <c r="F1484" s="7" t="e">
        <f>VLOOKUP(B1484,lot!$A$3:$E$13372,5,0)</f>
        <v>#N/A</v>
      </c>
    </row>
    <row r="1485" spans="2:6" hidden="1" x14ac:dyDescent="0.25">
      <c r="B1485" t="s">
        <v>16887</v>
      </c>
      <c r="C1485">
        <v>7824</v>
      </c>
      <c r="D1485" t="s">
        <v>8192</v>
      </c>
      <c r="E1485" t="s">
        <v>8193</v>
      </c>
      <c r="F1485" s="7" t="e">
        <f>VLOOKUP(B1485,lot!$A$3:$E$13372,5,0)</f>
        <v>#N/A</v>
      </c>
    </row>
    <row r="1486" spans="2:6" hidden="1" x14ac:dyDescent="0.25">
      <c r="B1486" t="s">
        <v>16891</v>
      </c>
      <c r="C1486">
        <v>4649</v>
      </c>
      <c r="D1486" t="s">
        <v>8210</v>
      </c>
      <c r="E1486" t="s">
        <v>8211</v>
      </c>
      <c r="F1486" s="7" t="e">
        <f>VLOOKUP(B1486,lot!$A$3:$E$13372,5,0)</f>
        <v>#N/A</v>
      </c>
    </row>
    <row r="1487" spans="2:6" hidden="1" x14ac:dyDescent="0.25">
      <c r="B1487" t="s">
        <v>16895</v>
      </c>
      <c r="C1487">
        <v>2040</v>
      </c>
      <c r="D1487" t="s">
        <v>8226</v>
      </c>
      <c r="E1487" t="s">
        <v>8227</v>
      </c>
      <c r="F1487" s="7" t="e">
        <f>VLOOKUP(B1487,lot!$A$3:$E$13372,5,0)</f>
        <v>#N/A</v>
      </c>
    </row>
    <row r="1488" spans="2:6" hidden="1" x14ac:dyDescent="0.25">
      <c r="B1488" t="s">
        <v>16896</v>
      </c>
      <c r="C1488">
        <v>1720</v>
      </c>
      <c r="D1488" t="s">
        <v>8226</v>
      </c>
      <c r="E1488" t="s">
        <v>8227</v>
      </c>
      <c r="F1488" s="7" t="e">
        <f>VLOOKUP(B1488,lot!$A$3:$E$13372,5,0)</f>
        <v>#N/A</v>
      </c>
    </row>
    <row r="1489" spans="2:6" hidden="1" x14ac:dyDescent="0.25">
      <c r="B1489" t="s">
        <v>16897</v>
      </c>
      <c r="C1489">
        <v>770</v>
      </c>
      <c r="D1489" t="s">
        <v>8240</v>
      </c>
      <c r="E1489" t="s">
        <v>14080</v>
      </c>
      <c r="F1489" s="7" t="e">
        <f>VLOOKUP(B1489,lot!$A$3:$E$13372,5,0)</f>
        <v>#N/A</v>
      </c>
    </row>
    <row r="1490" spans="2:6" hidden="1" x14ac:dyDescent="0.25">
      <c r="B1490" t="s">
        <v>16898</v>
      </c>
      <c r="C1490">
        <v>1200</v>
      </c>
      <c r="D1490" t="s">
        <v>8250</v>
      </c>
      <c r="E1490" t="s">
        <v>8251</v>
      </c>
      <c r="F1490" s="7" t="e">
        <f>VLOOKUP(B1490,lot!$A$3:$E$13372,5,0)</f>
        <v>#N/A</v>
      </c>
    </row>
    <row r="1491" spans="2:6" hidden="1" x14ac:dyDescent="0.25">
      <c r="B1491" t="s">
        <v>16900</v>
      </c>
      <c r="C1491">
        <v>22</v>
      </c>
      <c r="D1491" t="s">
        <v>8258</v>
      </c>
      <c r="E1491" t="s">
        <v>14083</v>
      </c>
      <c r="F1491" s="7" t="e">
        <f>VLOOKUP(B1491,lot!$A$3:$E$13372,5,0)</f>
        <v>#N/A</v>
      </c>
    </row>
    <row r="1492" spans="2:6" hidden="1" x14ac:dyDescent="0.25">
      <c r="B1492" t="s">
        <v>16901</v>
      </c>
      <c r="C1492">
        <v>21</v>
      </c>
      <c r="D1492" t="s">
        <v>8262</v>
      </c>
      <c r="E1492" t="s">
        <v>14084</v>
      </c>
      <c r="F1492" s="7" t="e">
        <f>VLOOKUP(B1492,lot!$A$3:$E$13372,5,0)</f>
        <v>#N/A</v>
      </c>
    </row>
    <row r="1493" spans="2:6" hidden="1" x14ac:dyDescent="0.25">
      <c r="B1493" t="s">
        <v>16902</v>
      </c>
      <c r="C1493">
        <v>2055</v>
      </c>
      <c r="D1493" t="s">
        <v>8265</v>
      </c>
      <c r="E1493" t="s">
        <v>14085</v>
      </c>
      <c r="F1493" s="7" t="e">
        <f>VLOOKUP(B1493,lot!$A$3:$E$13372,5,0)</f>
        <v>#N/A</v>
      </c>
    </row>
    <row r="1494" spans="2:6" hidden="1" x14ac:dyDescent="0.25">
      <c r="B1494" t="s">
        <v>16904</v>
      </c>
      <c r="C1494">
        <v>2603</v>
      </c>
      <c r="D1494" t="s">
        <v>8265</v>
      </c>
      <c r="E1494" t="s">
        <v>14085</v>
      </c>
      <c r="F1494" s="7" t="e">
        <f>VLOOKUP(B1494,lot!$A$3:$E$13372,5,0)</f>
        <v>#N/A</v>
      </c>
    </row>
    <row r="1495" spans="2:6" hidden="1" x14ac:dyDescent="0.25">
      <c r="B1495" t="s">
        <v>16905</v>
      </c>
      <c r="C1495">
        <v>8600</v>
      </c>
      <c r="D1495" t="s">
        <v>8278</v>
      </c>
      <c r="E1495" t="s">
        <v>8279</v>
      </c>
      <c r="F1495" s="7" t="e">
        <f>VLOOKUP(B1495,lot!$A$3:$E$13372,5,0)</f>
        <v>#N/A</v>
      </c>
    </row>
    <row r="1496" spans="2:6" hidden="1" x14ac:dyDescent="0.25">
      <c r="B1496" t="s">
        <v>16906</v>
      </c>
      <c r="C1496">
        <v>2080</v>
      </c>
      <c r="D1496" t="s">
        <v>8284</v>
      </c>
      <c r="E1496" t="s">
        <v>8285</v>
      </c>
      <c r="F1496" s="7" t="e">
        <f>VLOOKUP(B1496,lot!$A$3:$E$13372,5,0)</f>
        <v>#N/A</v>
      </c>
    </row>
    <row r="1497" spans="2:6" hidden="1" x14ac:dyDescent="0.25">
      <c r="B1497" t="s">
        <v>16907</v>
      </c>
      <c r="C1497">
        <v>945</v>
      </c>
      <c r="D1497" t="s">
        <v>8287</v>
      </c>
      <c r="E1497" t="s">
        <v>8288</v>
      </c>
      <c r="F1497" s="7" t="e">
        <f>VLOOKUP(B1497,lot!$A$3:$E$13372,5,0)</f>
        <v>#N/A</v>
      </c>
    </row>
    <row r="1498" spans="2:6" hidden="1" x14ac:dyDescent="0.25">
      <c r="B1498" t="s">
        <v>16908</v>
      </c>
      <c r="C1498">
        <v>1040</v>
      </c>
      <c r="D1498" t="s">
        <v>8290</v>
      </c>
      <c r="E1498" t="s">
        <v>8291</v>
      </c>
      <c r="F1498" s="7" t="e">
        <f>VLOOKUP(B1498,lot!$A$3:$E$13372,5,0)</f>
        <v>#N/A</v>
      </c>
    </row>
    <row r="1499" spans="2:6" hidden="1" x14ac:dyDescent="0.25">
      <c r="B1499" t="s">
        <v>16909</v>
      </c>
      <c r="C1499">
        <v>55</v>
      </c>
      <c r="D1499" t="s">
        <v>8293</v>
      </c>
      <c r="E1499" t="s">
        <v>8294</v>
      </c>
      <c r="F1499" s="7" t="e">
        <f>VLOOKUP(B1499,lot!$A$3:$E$13372,5,0)</f>
        <v>#N/A</v>
      </c>
    </row>
    <row r="1500" spans="2:6" hidden="1" x14ac:dyDescent="0.25">
      <c r="B1500" t="s">
        <v>16914</v>
      </c>
      <c r="C1500">
        <v>25861</v>
      </c>
      <c r="D1500" t="s">
        <v>18285</v>
      </c>
      <c r="E1500" t="s">
        <v>14086</v>
      </c>
      <c r="F1500" s="7" t="e">
        <f>VLOOKUP(B1500,lot!$A$3:$E$13372,5,0)</f>
        <v>#N/A</v>
      </c>
    </row>
    <row r="1501" spans="2:6" hidden="1" x14ac:dyDescent="0.25">
      <c r="B1501" t="s">
        <v>16915</v>
      </c>
      <c r="C1501">
        <v>840</v>
      </c>
      <c r="D1501" t="s">
        <v>8298</v>
      </c>
      <c r="E1501" t="s">
        <v>14087</v>
      </c>
      <c r="F1501" s="7" t="e">
        <f>VLOOKUP(B1501,lot!$A$3:$E$13372,5,0)</f>
        <v>#N/A</v>
      </c>
    </row>
    <row r="1502" spans="2:6" hidden="1" x14ac:dyDescent="0.25">
      <c r="B1502" t="s">
        <v>16917</v>
      </c>
      <c r="C1502">
        <v>30</v>
      </c>
      <c r="D1502" t="s">
        <v>8301</v>
      </c>
      <c r="E1502" t="s">
        <v>8302</v>
      </c>
      <c r="F1502" s="7" t="e">
        <f>VLOOKUP(B1502,lot!$A$3:$E$13372,5,0)</f>
        <v>#N/A</v>
      </c>
    </row>
    <row r="1503" spans="2:6" hidden="1" x14ac:dyDescent="0.25">
      <c r="B1503" t="s">
        <v>16920</v>
      </c>
      <c r="C1503">
        <v>6650</v>
      </c>
      <c r="D1503" t="s">
        <v>8301</v>
      </c>
      <c r="E1503" t="s">
        <v>8302</v>
      </c>
      <c r="F1503" s="7" t="e">
        <f>VLOOKUP(B1503,lot!$A$3:$E$13372,5,0)</f>
        <v>#N/A</v>
      </c>
    </row>
    <row r="1504" spans="2:6" hidden="1" x14ac:dyDescent="0.25">
      <c r="B1504" t="s">
        <v>16921</v>
      </c>
      <c r="C1504">
        <v>3700</v>
      </c>
      <c r="D1504" t="s">
        <v>8301</v>
      </c>
      <c r="E1504" t="s">
        <v>8302</v>
      </c>
      <c r="F1504" s="7" t="e">
        <f>VLOOKUP(B1504,lot!$A$3:$E$13372,5,0)</f>
        <v>#N/A</v>
      </c>
    </row>
    <row r="1505" spans="2:6" hidden="1" x14ac:dyDescent="0.25">
      <c r="B1505" t="s">
        <v>16923</v>
      </c>
      <c r="C1505">
        <v>1194</v>
      </c>
      <c r="D1505" t="s">
        <v>18286</v>
      </c>
      <c r="E1505" t="s">
        <v>12807</v>
      </c>
      <c r="F1505" s="7" t="e">
        <f>VLOOKUP(B1505,lot!$A$3:$E$13372,5,0)</f>
        <v>#N/A</v>
      </c>
    </row>
    <row r="1506" spans="2:6" hidden="1" x14ac:dyDescent="0.25">
      <c r="B1506" t="s">
        <v>16926</v>
      </c>
      <c r="C1506">
        <v>15</v>
      </c>
      <c r="D1506" t="s">
        <v>8327</v>
      </c>
      <c r="E1506" t="s">
        <v>8328</v>
      </c>
      <c r="F1506" s="7" t="e">
        <f>VLOOKUP(B1506,lot!$A$3:$E$13372,5,0)</f>
        <v>#N/A</v>
      </c>
    </row>
    <row r="1507" spans="2:6" hidden="1" x14ac:dyDescent="0.25">
      <c r="B1507" t="s">
        <v>16931</v>
      </c>
      <c r="C1507">
        <v>20</v>
      </c>
      <c r="D1507" t="s">
        <v>8330</v>
      </c>
      <c r="E1507" t="s">
        <v>8331</v>
      </c>
      <c r="F1507" s="7" t="e">
        <f>VLOOKUP(B1507,lot!$A$3:$E$13372,5,0)</f>
        <v>#N/A</v>
      </c>
    </row>
    <row r="1508" spans="2:6" hidden="1" x14ac:dyDescent="0.25">
      <c r="B1508" t="s">
        <v>16932</v>
      </c>
      <c r="C1508">
        <v>22</v>
      </c>
      <c r="D1508" t="s">
        <v>8330</v>
      </c>
      <c r="E1508" t="s">
        <v>8331</v>
      </c>
      <c r="F1508" s="7" t="e">
        <f>VLOOKUP(B1508,lot!$A$3:$E$13372,5,0)</f>
        <v>#N/A</v>
      </c>
    </row>
    <row r="1509" spans="2:6" hidden="1" x14ac:dyDescent="0.25">
      <c r="B1509" t="s">
        <v>16933</v>
      </c>
      <c r="C1509">
        <v>1080</v>
      </c>
      <c r="D1509" t="s">
        <v>8330</v>
      </c>
      <c r="E1509" t="s">
        <v>8331</v>
      </c>
      <c r="F1509" s="7" t="e">
        <f>VLOOKUP(B1509,lot!$A$3:$E$13372,5,0)</f>
        <v>#N/A</v>
      </c>
    </row>
    <row r="1510" spans="2:6" hidden="1" x14ac:dyDescent="0.25">
      <c r="B1510" t="s">
        <v>16934</v>
      </c>
      <c r="C1510">
        <v>19</v>
      </c>
      <c r="D1510" t="s">
        <v>8332</v>
      </c>
      <c r="E1510" t="s">
        <v>8333</v>
      </c>
      <c r="F1510" s="7" t="e">
        <f>VLOOKUP(B1510,lot!$A$3:$E$13372,5,0)</f>
        <v>#N/A</v>
      </c>
    </row>
    <row r="1511" spans="2:6" hidden="1" x14ac:dyDescent="0.25">
      <c r="B1511" t="s">
        <v>16943</v>
      </c>
      <c r="C1511">
        <v>70</v>
      </c>
      <c r="D1511" t="s">
        <v>8352</v>
      </c>
      <c r="E1511" t="s">
        <v>8353</v>
      </c>
      <c r="F1511" s="7" t="e">
        <f>VLOOKUP(B1511,lot!$A$3:$E$13372,5,0)</f>
        <v>#N/A</v>
      </c>
    </row>
    <row r="1512" spans="2:6" hidden="1" x14ac:dyDescent="0.25">
      <c r="B1512" t="s">
        <v>16944</v>
      </c>
      <c r="C1512">
        <v>66</v>
      </c>
      <c r="D1512" t="s">
        <v>8355</v>
      </c>
      <c r="E1512" t="s">
        <v>8356</v>
      </c>
      <c r="F1512" s="7" t="e">
        <f>VLOOKUP(B1512,lot!$A$3:$E$13372,5,0)</f>
        <v>#N/A</v>
      </c>
    </row>
    <row r="1513" spans="2:6" hidden="1" x14ac:dyDescent="0.25">
      <c r="B1513" t="s">
        <v>16945</v>
      </c>
      <c r="C1513">
        <v>1999</v>
      </c>
      <c r="D1513" t="s">
        <v>8361</v>
      </c>
      <c r="E1513" t="s">
        <v>1733</v>
      </c>
      <c r="F1513" s="7" t="e">
        <f>VLOOKUP(B1513,lot!$A$3:$E$13372,5,0)</f>
        <v>#N/A</v>
      </c>
    </row>
    <row r="1514" spans="2:6" hidden="1" x14ac:dyDescent="0.25">
      <c r="B1514" t="s">
        <v>16946</v>
      </c>
      <c r="C1514">
        <v>1080</v>
      </c>
      <c r="D1514" t="s">
        <v>8361</v>
      </c>
      <c r="E1514" t="s">
        <v>1733</v>
      </c>
      <c r="F1514" s="7" t="e">
        <f>VLOOKUP(B1514,lot!$A$3:$E$13372,5,0)</f>
        <v>#N/A</v>
      </c>
    </row>
    <row r="1515" spans="2:6" hidden="1" x14ac:dyDescent="0.25">
      <c r="B1515" t="s">
        <v>16947</v>
      </c>
      <c r="C1515">
        <v>2951</v>
      </c>
      <c r="D1515" t="s">
        <v>8361</v>
      </c>
      <c r="E1515" t="s">
        <v>1733</v>
      </c>
      <c r="F1515" s="7" t="e">
        <f>VLOOKUP(B1515,lot!$A$3:$E$13372,5,0)</f>
        <v>#N/A</v>
      </c>
    </row>
    <row r="1516" spans="2:6" hidden="1" x14ac:dyDescent="0.25">
      <c r="B1516" t="s">
        <v>16948</v>
      </c>
      <c r="C1516">
        <v>622</v>
      </c>
      <c r="D1516" t="s">
        <v>8363</v>
      </c>
      <c r="E1516" t="s">
        <v>14089</v>
      </c>
      <c r="F1516" s="7" t="e">
        <f>VLOOKUP(B1516,lot!$A$3:$E$13372,5,0)</f>
        <v>#N/A</v>
      </c>
    </row>
    <row r="1517" spans="2:6" hidden="1" x14ac:dyDescent="0.25">
      <c r="B1517" t="s">
        <v>16949</v>
      </c>
      <c r="C1517">
        <v>1200</v>
      </c>
      <c r="D1517" t="s">
        <v>8369</v>
      </c>
      <c r="E1517" t="s">
        <v>1729</v>
      </c>
      <c r="F1517" s="7" t="e">
        <f>VLOOKUP(B1517,lot!$A$3:$E$13372,5,0)</f>
        <v>#N/A</v>
      </c>
    </row>
    <row r="1518" spans="2:6" hidden="1" x14ac:dyDescent="0.25">
      <c r="B1518" t="s">
        <v>16950</v>
      </c>
      <c r="C1518">
        <v>428</v>
      </c>
      <c r="D1518" t="s">
        <v>1728</v>
      </c>
      <c r="E1518" t="s">
        <v>1729</v>
      </c>
      <c r="F1518" s="7" t="e">
        <f>VLOOKUP(B1518,lot!$A$3:$E$13372,5,0)</f>
        <v>#N/A</v>
      </c>
    </row>
    <row r="1519" spans="2:6" hidden="1" x14ac:dyDescent="0.25">
      <c r="B1519" t="s">
        <v>16951</v>
      </c>
      <c r="C1519">
        <v>11</v>
      </c>
      <c r="D1519" t="s">
        <v>1728</v>
      </c>
      <c r="E1519" t="s">
        <v>1729</v>
      </c>
      <c r="F1519" s="7" t="e">
        <f>VLOOKUP(B1519,lot!$A$3:$E$13372,5,0)</f>
        <v>#N/A</v>
      </c>
    </row>
    <row r="1520" spans="2:6" hidden="1" x14ac:dyDescent="0.25">
      <c r="B1520" t="s">
        <v>16952</v>
      </c>
      <c r="C1520">
        <v>474</v>
      </c>
      <c r="D1520" t="s">
        <v>8371</v>
      </c>
      <c r="E1520" t="s">
        <v>8372</v>
      </c>
      <c r="F1520" s="7" t="e">
        <f>VLOOKUP(B1520,lot!$A$3:$E$13372,5,0)</f>
        <v>#N/A</v>
      </c>
    </row>
    <row r="1521" spans="2:6" hidden="1" x14ac:dyDescent="0.25">
      <c r="B1521" t="s">
        <v>16953</v>
      </c>
      <c r="C1521">
        <v>2</v>
      </c>
      <c r="D1521" t="s">
        <v>8392</v>
      </c>
      <c r="E1521" t="s">
        <v>14090</v>
      </c>
      <c r="F1521" s="7" t="e">
        <f>VLOOKUP(B1521,lot!$A$3:$E$13372,5,0)</f>
        <v>#N/A</v>
      </c>
    </row>
    <row r="1522" spans="2:6" hidden="1" x14ac:dyDescent="0.25">
      <c r="B1522" t="s">
        <v>16954</v>
      </c>
      <c r="C1522">
        <v>17</v>
      </c>
      <c r="D1522" t="s">
        <v>8392</v>
      </c>
      <c r="E1522" t="s">
        <v>14090</v>
      </c>
      <c r="F1522" s="7" t="e">
        <f>VLOOKUP(B1522,lot!$A$3:$E$13372,5,0)</f>
        <v>#N/A</v>
      </c>
    </row>
    <row r="1523" spans="2:6" hidden="1" x14ac:dyDescent="0.25">
      <c r="B1523" t="s">
        <v>16955</v>
      </c>
      <c r="C1523">
        <v>352</v>
      </c>
      <c r="D1523" t="s">
        <v>8392</v>
      </c>
      <c r="E1523" t="s">
        <v>14090</v>
      </c>
      <c r="F1523" s="7" t="e">
        <f>VLOOKUP(B1523,lot!$A$3:$E$13372,5,0)</f>
        <v>#N/A</v>
      </c>
    </row>
    <row r="1524" spans="2:6" hidden="1" x14ac:dyDescent="0.25">
      <c r="B1524" t="s">
        <v>16956</v>
      </c>
      <c r="C1524">
        <v>2</v>
      </c>
      <c r="D1524" t="s">
        <v>8395</v>
      </c>
      <c r="E1524" t="s">
        <v>14091</v>
      </c>
      <c r="F1524" s="7" t="e">
        <f>VLOOKUP(B1524,lot!$A$3:$E$13372,5,0)</f>
        <v>#N/A</v>
      </c>
    </row>
    <row r="1525" spans="2:6" hidden="1" x14ac:dyDescent="0.25">
      <c r="B1525" t="s">
        <v>16958</v>
      </c>
      <c r="C1525">
        <v>128</v>
      </c>
      <c r="D1525" t="s">
        <v>8395</v>
      </c>
      <c r="E1525" t="s">
        <v>14091</v>
      </c>
      <c r="F1525" s="7" t="e">
        <f>VLOOKUP(B1525,lot!$A$3:$E$13372,5,0)</f>
        <v>#N/A</v>
      </c>
    </row>
    <row r="1526" spans="2:6" hidden="1" x14ac:dyDescent="0.25">
      <c r="B1526" t="s">
        <v>16960</v>
      </c>
      <c r="C1526">
        <v>272</v>
      </c>
      <c r="D1526" t="s">
        <v>18287</v>
      </c>
      <c r="E1526" t="s">
        <v>12878</v>
      </c>
      <c r="F1526" s="7" t="e">
        <f>VLOOKUP(B1526,lot!$A$3:$E$13372,5,0)</f>
        <v>#N/A</v>
      </c>
    </row>
    <row r="1527" spans="2:6" hidden="1" x14ac:dyDescent="0.25">
      <c r="B1527" t="s">
        <v>16961</v>
      </c>
      <c r="C1527">
        <v>28</v>
      </c>
      <c r="D1527" t="s">
        <v>8399</v>
      </c>
      <c r="E1527" t="s">
        <v>8400</v>
      </c>
      <c r="F1527" s="7" t="e">
        <f>VLOOKUP(B1527,lot!$A$3:$E$13372,5,0)</f>
        <v>#N/A</v>
      </c>
    </row>
    <row r="1528" spans="2:6" hidden="1" x14ac:dyDescent="0.25">
      <c r="B1528" t="s">
        <v>16962</v>
      </c>
      <c r="C1528">
        <v>18</v>
      </c>
      <c r="D1528" t="s">
        <v>8403</v>
      </c>
      <c r="E1528" t="s">
        <v>8404</v>
      </c>
      <c r="F1528" s="7" t="e">
        <f>VLOOKUP(B1528,lot!$A$3:$E$13372,5,0)</f>
        <v>#N/A</v>
      </c>
    </row>
    <row r="1529" spans="2:6" hidden="1" x14ac:dyDescent="0.25">
      <c r="B1529" t="s">
        <v>16964</v>
      </c>
      <c r="C1529">
        <v>6719</v>
      </c>
      <c r="D1529" t="s">
        <v>8406</v>
      </c>
      <c r="E1529" t="s">
        <v>1170</v>
      </c>
      <c r="F1529" s="7" t="e">
        <f>VLOOKUP(B1529,lot!$A$3:$E$13372,5,0)</f>
        <v>#N/A</v>
      </c>
    </row>
    <row r="1530" spans="2:6" hidden="1" x14ac:dyDescent="0.25">
      <c r="B1530" t="s">
        <v>16966</v>
      </c>
      <c r="C1530">
        <v>12144</v>
      </c>
      <c r="D1530" t="s">
        <v>8441</v>
      </c>
      <c r="E1530" t="s">
        <v>1165</v>
      </c>
      <c r="F1530" s="7" t="e">
        <f>VLOOKUP(B1530,lot!$A$3:$E$13372,5,0)</f>
        <v>#N/A</v>
      </c>
    </row>
    <row r="1531" spans="2:6" hidden="1" x14ac:dyDescent="0.25">
      <c r="B1531" t="s">
        <v>16967</v>
      </c>
      <c r="C1531">
        <v>20</v>
      </c>
      <c r="D1531" t="s">
        <v>8441</v>
      </c>
      <c r="E1531" t="s">
        <v>1165</v>
      </c>
      <c r="F1531" s="7" t="e">
        <f>VLOOKUP(B1531,lot!$A$3:$E$13372,5,0)</f>
        <v>#N/A</v>
      </c>
    </row>
    <row r="1532" spans="2:6" hidden="1" x14ac:dyDescent="0.25">
      <c r="B1532" t="s">
        <v>16968</v>
      </c>
      <c r="C1532">
        <v>1040</v>
      </c>
      <c r="D1532" t="s">
        <v>8441</v>
      </c>
      <c r="E1532" t="s">
        <v>1165</v>
      </c>
      <c r="F1532" s="7" t="e">
        <f>VLOOKUP(B1532,lot!$A$3:$E$13372,5,0)</f>
        <v>#N/A</v>
      </c>
    </row>
    <row r="1533" spans="2:6" hidden="1" x14ac:dyDescent="0.25">
      <c r="B1533" t="s">
        <v>16970</v>
      </c>
      <c r="C1533">
        <v>9697</v>
      </c>
      <c r="D1533" t="s">
        <v>1167</v>
      </c>
      <c r="E1533" t="s">
        <v>1168</v>
      </c>
      <c r="F1533" s="7" t="e">
        <f>VLOOKUP(B1533,lot!$A$3:$E$13372,5,0)</f>
        <v>#N/A</v>
      </c>
    </row>
    <row r="1534" spans="2:6" hidden="1" x14ac:dyDescent="0.25">
      <c r="B1534" t="s">
        <v>16971</v>
      </c>
      <c r="C1534">
        <v>17352</v>
      </c>
      <c r="D1534" t="s">
        <v>1167</v>
      </c>
      <c r="E1534" t="s">
        <v>1168</v>
      </c>
      <c r="F1534" s="7" t="e">
        <f>VLOOKUP(B1534,lot!$A$3:$E$13372,5,0)</f>
        <v>#N/A</v>
      </c>
    </row>
    <row r="1535" spans="2:6" hidden="1" x14ac:dyDescent="0.25">
      <c r="B1535" t="s">
        <v>16972</v>
      </c>
      <c r="C1535">
        <v>624</v>
      </c>
      <c r="D1535" t="s">
        <v>1167</v>
      </c>
      <c r="E1535" t="s">
        <v>1168</v>
      </c>
      <c r="F1535" s="7" t="e">
        <f>VLOOKUP(B1535,lot!$A$3:$E$13372,5,0)</f>
        <v>#N/A</v>
      </c>
    </row>
    <row r="1536" spans="2:6" hidden="1" x14ac:dyDescent="0.25">
      <c r="B1536" t="s">
        <v>16973</v>
      </c>
      <c r="C1536">
        <v>758</v>
      </c>
      <c r="D1536" t="s">
        <v>8496</v>
      </c>
      <c r="E1536" t="s">
        <v>14092</v>
      </c>
      <c r="F1536" s="7" t="e">
        <f>VLOOKUP(B1536,lot!$A$3:$E$13372,5,0)</f>
        <v>#N/A</v>
      </c>
    </row>
    <row r="1537" spans="2:6" hidden="1" x14ac:dyDescent="0.25">
      <c r="B1537" t="s">
        <v>16974</v>
      </c>
      <c r="C1537">
        <v>660</v>
      </c>
      <c r="D1537" t="s">
        <v>8498</v>
      </c>
      <c r="E1537" t="s">
        <v>14093</v>
      </c>
      <c r="F1537" s="7" t="e">
        <f>VLOOKUP(B1537,lot!$A$3:$E$13372,5,0)</f>
        <v>#N/A</v>
      </c>
    </row>
    <row r="1538" spans="2:6" hidden="1" x14ac:dyDescent="0.25">
      <c r="B1538" t="s">
        <v>16977</v>
      </c>
      <c r="C1538">
        <v>2</v>
      </c>
      <c r="D1538" t="s">
        <v>8502</v>
      </c>
      <c r="E1538" t="s">
        <v>8504</v>
      </c>
      <c r="F1538" s="7" t="e">
        <f>VLOOKUP(B1538,lot!$A$3:$E$13372,5,0)</f>
        <v>#N/A</v>
      </c>
    </row>
    <row r="1539" spans="2:6" hidden="1" x14ac:dyDescent="0.25">
      <c r="B1539" t="s">
        <v>16978</v>
      </c>
      <c r="C1539">
        <v>731</v>
      </c>
      <c r="D1539" t="s">
        <v>8505</v>
      </c>
      <c r="E1539" t="s">
        <v>8506</v>
      </c>
      <c r="F1539" s="7" t="e">
        <f>VLOOKUP(B1539,lot!$A$3:$E$13372,5,0)</f>
        <v>#N/A</v>
      </c>
    </row>
    <row r="1540" spans="2:6" hidden="1" x14ac:dyDescent="0.25">
      <c r="B1540" t="s">
        <v>16982</v>
      </c>
      <c r="C1540">
        <v>1415</v>
      </c>
      <c r="D1540" t="s">
        <v>8522</v>
      </c>
      <c r="E1540" t="s">
        <v>8523</v>
      </c>
      <c r="F1540" s="7" t="e">
        <f>VLOOKUP(B1540,lot!$A$3:$E$13372,5,0)</f>
        <v>#N/A</v>
      </c>
    </row>
    <row r="1541" spans="2:6" hidden="1" x14ac:dyDescent="0.25">
      <c r="B1541" t="s">
        <v>16983</v>
      </c>
      <c r="C1541">
        <v>60</v>
      </c>
      <c r="D1541" t="s">
        <v>8528</v>
      </c>
      <c r="E1541" t="s">
        <v>8529</v>
      </c>
      <c r="F1541" s="7" t="e">
        <f>VLOOKUP(B1541,lot!$A$3:$E$13372,5,0)</f>
        <v>#N/A</v>
      </c>
    </row>
    <row r="1542" spans="2:6" hidden="1" x14ac:dyDescent="0.25">
      <c r="B1542" t="s">
        <v>16984</v>
      </c>
      <c r="C1542">
        <v>926</v>
      </c>
      <c r="D1542" t="s">
        <v>8534</v>
      </c>
      <c r="E1542" t="s">
        <v>8535</v>
      </c>
      <c r="F1542" s="7" t="e">
        <f>VLOOKUP(B1542,lot!$A$3:$E$13372,5,0)</f>
        <v>#N/A</v>
      </c>
    </row>
    <row r="1543" spans="2:6" hidden="1" x14ac:dyDescent="0.25">
      <c r="B1543" t="s">
        <v>16985</v>
      </c>
      <c r="C1543">
        <v>1</v>
      </c>
      <c r="D1543" t="s">
        <v>8537</v>
      </c>
      <c r="E1543" t="s">
        <v>8538</v>
      </c>
      <c r="F1543" s="7" t="e">
        <f>VLOOKUP(B1543,lot!$A$3:$E$13372,5,0)</f>
        <v>#N/A</v>
      </c>
    </row>
    <row r="1544" spans="2:6" hidden="1" x14ac:dyDescent="0.25">
      <c r="B1544" t="s">
        <v>16986</v>
      </c>
      <c r="C1544">
        <v>1</v>
      </c>
      <c r="D1544" t="s">
        <v>8539</v>
      </c>
      <c r="E1544" t="s">
        <v>8540</v>
      </c>
      <c r="F1544" s="7" t="e">
        <f>VLOOKUP(B1544,lot!$A$3:$E$13372,5,0)</f>
        <v>#N/A</v>
      </c>
    </row>
    <row r="1545" spans="2:6" hidden="1" x14ac:dyDescent="0.25">
      <c r="B1545" t="s">
        <v>16988</v>
      </c>
      <c r="C1545">
        <v>18</v>
      </c>
      <c r="D1545" t="s">
        <v>8548</v>
      </c>
      <c r="E1545" t="s">
        <v>8549</v>
      </c>
      <c r="F1545" s="7" t="e">
        <f>VLOOKUP(B1545,lot!$A$3:$E$13372,5,0)</f>
        <v>#N/A</v>
      </c>
    </row>
    <row r="1546" spans="2:6" hidden="1" x14ac:dyDescent="0.25">
      <c r="B1546" t="s">
        <v>16989</v>
      </c>
      <c r="C1546">
        <v>2480</v>
      </c>
      <c r="D1546" t="s">
        <v>18288</v>
      </c>
      <c r="E1546" t="s">
        <v>14098</v>
      </c>
      <c r="F1546" s="7" t="e">
        <f>VLOOKUP(B1546,lot!$A$3:$E$13372,5,0)</f>
        <v>#N/A</v>
      </c>
    </row>
    <row r="1547" spans="2:6" hidden="1" x14ac:dyDescent="0.25">
      <c r="B1547" t="s">
        <v>16990</v>
      </c>
      <c r="C1547">
        <v>4</v>
      </c>
      <c r="D1547" t="s">
        <v>18288</v>
      </c>
      <c r="E1547" t="s">
        <v>14098</v>
      </c>
      <c r="F1547" s="7" t="e">
        <f>VLOOKUP(B1547,lot!$A$3:$E$13372,5,0)</f>
        <v>#N/A</v>
      </c>
    </row>
    <row r="1548" spans="2:6" hidden="1" x14ac:dyDescent="0.25">
      <c r="B1548" t="s">
        <v>16992</v>
      </c>
      <c r="C1548">
        <v>208</v>
      </c>
      <c r="D1548" t="s">
        <v>8560</v>
      </c>
      <c r="E1548" t="s">
        <v>14099</v>
      </c>
      <c r="F1548" s="7" t="e">
        <f>VLOOKUP(B1548,lot!$A$3:$E$13372,5,0)</f>
        <v>#N/A</v>
      </c>
    </row>
    <row r="1549" spans="2:6" hidden="1" x14ac:dyDescent="0.25">
      <c r="B1549" t="s">
        <v>16994</v>
      </c>
      <c r="C1549">
        <v>35</v>
      </c>
      <c r="D1549" t="s">
        <v>8563</v>
      </c>
      <c r="E1549" t="s">
        <v>14100</v>
      </c>
      <c r="F1549" s="7" t="e">
        <f>VLOOKUP(B1549,lot!$A$3:$E$13372,5,0)</f>
        <v>#N/A</v>
      </c>
    </row>
    <row r="1550" spans="2:6" hidden="1" x14ac:dyDescent="0.25">
      <c r="B1550" t="s">
        <v>16996</v>
      </c>
      <c r="C1550">
        <v>10</v>
      </c>
      <c r="D1550" t="s">
        <v>8568</v>
      </c>
      <c r="E1550" t="s">
        <v>8569</v>
      </c>
      <c r="F1550" s="7" t="e">
        <f>VLOOKUP(B1550,lot!$A$3:$E$13372,5,0)</f>
        <v>#N/A</v>
      </c>
    </row>
    <row r="1551" spans="2:6" hidden="1" x14ac:dyDescent="0.25">
      <c r="B1551" t="s">
        <v>16997</v>
      </c>
      <c r="C1551">
        <v>3980</v>
      </c>
      <c r="D1551" t="s">
        <v>8568</v>
      </c>
      <c r="E1551" t="s">
        <v>8569</v>
      </c>
      <c r="F1551" s="7" t="e">
        <f>VLOOKUP(B1551,lot!$A$3:$E$13372,5,0)</f>
        <v>#N/A</v>
      </c>
    </row>
    <row r="1552" spans="2:6" hidden="1" x14ac:dyDescent="0.25">
      <c r="B1552" t="s">
        <v>17002</v>
      </c>
      <c r="C1552">
        <v>14457</v>
      </c>
      <c r="D1552" t="s">
        <v>8572</v>
      </c>
      <c r="E1552" t="s">
        <v>8573</v>
      </c>
      <c r="F1552" s="7" t="e">
        <f>VLOOKUP(B1552,lot!$A$3:$E$13372,5,0)</f>
        <v>#N/A</v>
      </c>
    </row>
    <row r="1553" spans="2:6" hidden="1" x14ac:dyDescent="0.25">
      <c r="B1553" t="s">
        <v>17003</v>
      </c>
      <c r="C1553">
        <v>560</v>
      </c>
      <c r="D1553" t="s">
        <v>8572</v>
      </c>
      <c r="E1553" t="s">
        <v>8573</v>
      </c>
      <c r="F1553" s="7" t="e">
        <f>VLOOKUP(B1553,lot!$A$3:$E$13372,5,0)</f>
        <v>#N/A</v>
      </c>
    </row>
    <row r="1554" spans="2:6" hidden="1" x14ac:dyDescent="0.25">
      <c r="B1554" t="s">
        <v>17005</v>
      </c>
      <c r="C1554">
        <v>400</v>
      </c>
      <c r="D1554" t="s">
        <v>8586</v>
      </c>
      <c r="E1554" t="s">
        <v>14101</v>
      </c>
      <c r="F1554" s="7" t="e">
        <f>VLOOKUP(B1554,lot!$A$3:$E$13372,5,0)</f>
        <v>#N/A</v>
      </c>
    </row>
    <row r="1555" spans="2:6" hidden="1" x14ac:dyDescent="0.25">
      <c r="B1555" t="s">
        <v>17009</v>
      </c>
      <c r="C1555">
        <v>285</v>
      </c>
      <c r="D1555" t="s">
        <v>8599</v>
      </c>
      <c r="E1555" t="s">
        <v>14102</v>
      </c>
      <c r="F1555" s="7" t="e">
        <f>VLOOKUP(B1555,lot!$A$3:$E$13372,5,0)</f>
        <v>#N/A</v>
      </c>
    </row>
    <row r="1556" spans="2:6" hidden="1" x14ac:dyDescent="0.25">
      <c r="B1556" t="s">
        <v>17012</v>
      </c>
      <c r="C1556">
        <v>471</v>
      </c>
      <c r="D1556" t="s">
        <v>18289</v>
      </c>
      <c r="E1556" t="s">
        <v>8608</v>
      </c>
      <c r="F1556" s="7" t="e">
        <f>VLOOKUP(B1556,lot!$A$3:$E$13372,5,0)</f>
        <v>#N/A</v>
      </c>
    </row>
    <row r="1557" spans="2:6" hidden="1" x14ac:dyDescent="0.25">
      <c r="B1557" t="s">
        <v>17013</v>
      </c>
      <c r="C1557">
        <v>162</v>
      </c>
      <c r="D1557" t="s">
        <v>8610</v>
      </c>
      <c r="E1557" t="s">
        <v>8611</v>
      </c>
      <c r="F1557" s="7" t="e">
        <f>VLOOKUP(B1557,lot!$A$3:$E$13372,5,0)</f>
        <v>#N/A</v>
      </c>
    </row>
    <row r="1558" spans="2:6" hidden="1" x14ac:dyDescent="0.25">
      <c r="B1558" t="s">
        <v>17015</v>
      </c>
      <c r="C1558">
        <v>400</v>
      </c>
      <c r="D1558" t="s">
        <v>8616</v>
      </c>
      <c r="E1558" t="s">
        <v>1217</v>
      </c>
      <c r="F1558" s="7" t="e">
        <f>VLOOKUP(B1558,lot!$A$3:$E$13372,5,0)</f>
        <v>#N/A</v>
      </c>
    </row>
    <row r="1559" spans="2:6" hidden="1" x14ac:dyDescent="0.25">
      <c r="B1559" t="s">
        <v>17016</v>
      </c>
      <c r="C1559">
        <v>493</v>
      </c>
      <c r="D1559" t="s">
        <v>8616</v>
      </c>
      <c r="E1559" t="s">
        <v>1217</v>
      </c>
      <c r="F1559" s="7" t="e">
        <f>VLOOKUP(B1559,lot!$A$3:$E$13372,5,0)</f>
        <v>#N/A</v>
      </c>
    </row>
    <row r="1560" spans="2:6" hidden="1" x14ac:dyDescent="0.25">
      <c r="B1560" t="s">
        <v>17017</v>
      </c>
      <c r="C1560">
        <v>518</v>
      </c>
      <c r="D1560" t="s">
        <v>8618</v>
      </c>
      <c r="E1560" t="s">
        <v>8619</v>
      </c>
      <c r="F1560" s="7" t="e">
        <f>VLOOKUP(B1560,lot!$A$3:$E$13372,5,0)</f>
        <v>#N/A</v>
      </c>
    </row>
    <row r="1561" spans="2:6" hidden="1" x14ac:dyDescent="0.25">
      <c r="B1561" t="s">
        <v>17018</v>
      </c>
      <c r="C1561">
        <v>3467</v>
      </c>
      <c r="D1561" t="s">
        <v>8620</v>
      </c>
      <c r="E1561" t="s">
        <v>14103</v>
      </c>
      <c r="F1561" s="7" t="e">
        <f>VLOOKUP(B1561,lot!$A$3:$E$13372,5,0)</f>
        <v>#N/A</v>
      </c>
    </row>
    <row r="1562" spans="2:6" hidden="1" x14ac:dyDescent="0.25">
      <c r="B1562" t="s">
        <v>17019</v>
      </c>
      <c r="C1562">
        <v>4300</v>
      </c>
      <c r="D1562" t="s">
        <v>1222</v>
      </c>
      <c r="E1562" t="s">
        <v>13548</v>
      </c>
      <c r="F1562" s="7" t="e">
        <f>VLOOKUP(B1562,lot!$A$3:$E$13372,5,0)</f>
        <v>#N/A</v>
      </c>
    </row>
    <row r="1563" spans="2:6" hidden="1" x14ac:dyDescent="0.25">
      <c r="B1563" t="s">
        <v>17020</v>
      </c>
      <c r="C1563">
        <v>2</v>
      </c>
      <c r="D1563" t="s">
        <v>8627</v>
      </c>
      <c r="E1563" t="s">
        <v>14104</v>
      </c>
      <c r="F1563" s="7" t="e">
        <f>VLOOKUP(B1563,lot!$A$3:$E$13372,5,0)</f>
        <v>#N/A</v>
      </c>
    </row>
    <row r="1564" spans="2:6" hidden="1" x14ac:dyDescent="0.25">
      <c r="B1564" t="s">
        <v>17021</v>
      </c>
      <c r="C1564">
        <v>1300</v>
      </c>
      <c r="D1564" t="s">
        <v>8629</v>
      </c>
      <c r="E1564" t="s">
        <v>13549</v>
      </c>
      <c r="F1564" s="7" t="e">
        <f>VLOOKUP(B1564,lot!$A$3:$E$13372,5,0)</f>
        <v>#N/A</v>
      </c>
    </row>
    <row r="1565" spans="2:6" hidden="1" x14ac:dyDescent="0.25">
      <c r="B1565" t="s">
        <v>17022</v>
      </c>
      <c r="C1565">
        <v>1800</v>
      </c>
      <c r="D1565" t="s">
        <v>8629</v>
      </c>
      <c r="E1565" t="s">
        <v>13549</v>
      </c>
      <c r="F1565" s="7" t="e">
        <f>VLOOKUP(B1565,lot!$A$3:$E$13372,5,0)</f>
        <v>#N/A</v>
      </c>
    </row>
    <row r="1566" spans="2:6" hidden="1" x14ac:dyDescent="0.25">
      <c r="B1566" t="s">
        <v>17023</v>
      </c>
      <c r="C1566">
        <v>131</v>
      </c>
      <c r="D1566" t="s">
        <v>8630</v>
      </c>
      <c r="E1566" t="s">
        <v>14105</v>
      </c>
      <c r="F1566" s="7" t="e">
        <f>VLOOKUP(B1566,lot!$A$3:$E$13372,5,0)</f>
        <v>#N/A</v>
      </c>
    </row>
    <row r="1567" spans="2:6" hidden="1" x14ac:dyDescent="0.25">
      <c r="B1567" t="s">
        <v>17025</v>
      </c>
      <c r="C1567">
        <v>600</v>
      </c>
      <c r="D1567" t="s">
        <v>8630</v>
      </c>
      <c r="E1567" t="s">
        <v>14105</v>
      </c>
      <c r="F1567" s="7" t="e">
        <f>VLOOKUP(B1567,lot!$A$3:$E$13372,5,0)</f>
        <v>#N/A</v>
      </c>
    </row>
    <row r="1568" spans="2:6" hidden="1" x14ac:dyDescent="0.25">
      <c r="B1568" t="s">
        <v>17027</v>
      </c>
      <c r="C1568">
        <v>10</v>
      </c>
      <c r="D1568" t="s">
        <v>8638</v>
      </c>
      <c r="E1568" t="s">
        <v>8639</v>
      </c>
      <c r="F1568" s="7" t="e">
        <f>VLOOKUP(B1568,lot!$A$3:$E$13372,5,0)</f>
        <v>#N/A</v>
      </c>
    </row>
    <row r="1569" spans="2:6" hidden="1" x14ac:dyDescent="0.25">
      <c r="B1569" t="s">
        <v>17029</v>
      </c>
      <c r="C1569">
        <v>28</v>
      </c>
      <c r="D1569" t="s">
        <v>18290</v>
      </c>
      <c r="E1569" t="s">
        <v>14107</v>
      </c>
      <c r="F1569" s="7" t="e">
        <f>VLOOKUP(B1569,lot!$A$3:$E$13372,5,0)</f>
        <v>#N/A</v>
      </c>
    </row>
    <row r="1570" spans="2:6" x14ac:dyDescent="0.25">
      <c r="B1570" t="s">
        <v>17030</v>
      </c>
      <c r="C1570">
        <v>9.999999997489799E-4</v>
      </c>
      <c r="D1570" t="e">
        <v>#N/A</v>
      </c>
      <c r="E1570" t="s">
        <v>8648</v>
      </c>
      <c r="F1570" s="7" t="e">
        <f>VLOOKUP(B1570,lot!$A$3:$E$13372,5,0)</f>
        <v>#N/A</v>
      </c>
    </row>
    <row r="1571" spans="2:6" hidden="1" x14ac:dyDescent="0.25">
      <c r="B1571" t="s">
        <v>17031</v>
      </c>
      <c r="C1571">
        <v>38</v>
      </c>
      <c r="D1571" t="s">
        <v>18291</v>
      </c>
      <c r="E1571" t="s">
        <v>14108</v>
      </c>
      <c r="F1571" s="7" t="e">
        <f>VLOOKUP(B1571,lot!$A$3:$E$13372,5,0)</f>
        <v>#N/A</v>
      </c>
    </row>
    <row r="1572" spans="2:6" hidden="1" x14ac:dyDescent="0.25">
      <c r="B1572" t="s">
        <v>17032</v>
      </c>
      <c r="C1572">
        <v>10</v>
      </c>
      <c r="D1572" t="s">
        <v>8654</v>
      </c>
      <c r="E1572" t="s">
        <v>8655</v>
      </c>
      <c r="F1572" s="7" t="e">
        <f>VLOOKUP(B1572,lot!$A$3:$E$13372,5,0)</f>
        <v>#N/A</v>
      </c>
    </row>
    <row r="1573" spans="2:6" hidden="1" x14ac:dyDescent="0.25">
      <c r="B1573" t="s">
        <v>17033</v>
      </c>
      <c r="C1573">
        <v>10</v>
      </c>
      <c r="D1573" t="s">
        <v>8656</v>
      </c>
      <c r="E1573" t="s">
        <v>8657</v>
      </c>
      <c r="F1573" s="7" t="e">
        <f>VLOOKUP(B1573,lot!$A$3:$E$13372,5,0)</f>
        <v>#N/A</v>
      </c>
    </row>
    <row r="1574" spans="2:6" hidden="1" x14ac:dyDescent="0.25">
      <c r="B1574" t="s">
        <v>17037</v>
      </c>
      <c r="C1574">
        <v>317</v>
      </c>
      <c r="D1574" t="s">
        <v>18292</v>
      </c>
      <c r="E1574" t="s">
        <v>8674</v>
      </c>
      <c r="F1574" s="7" t="e">
        <f>VLOOKUP(B1574,lot!$A$3:$E$13372,5,0)</f>
        <v>#N/A</v>
      </c>
    </row>
    <row r="1575" spans="2:6" hidden="1" x14ac:dyDescent="0.25">
      <c r="B1575" t="s">
        <v>17038</v>
      </c>
      <c r="C1575">
        <v>958</v>
      </c>
      <c r="D1575" t="s">
        <v>18293</v>
      </c>
      <c r="E1575" t="s">
        <v>8676</v>
      </c>
      <c r="F1575" s="7" t="e">
        <f>VLOOKUP(B1575,lot!$A$3:$E$13372,5,0)</f>
        <v>#N/A</v>
      </c>
    </row>
    <row r="1576" spans="2:6" hidden="1" x14ac:dyDescent="0.25">
      <c r="B1576" t="s">
        <v>17040</v>
      </c>
      <c r="C1576">
        <v>7</v>
      </c>
      <c r="D1576" t="s">
        <v>8681</v>
      </c>
      <c r="E1576" t="s">
        <v>8682</v>
      </c>
      <c r="F1576" s="7" t="e">
        <f>VLOOKUP(B1576,lot!$A$3:$E$13372,5,0)</f>
        <v>#N/A</v>
      </c>
    </row>
    <row r="1577" spans="2:6" hidden="1" x14ac:dyDescent="0.25">
      <c r="B1577" t="s">
        <v>17041</v>
      </c>
      <c r="C1577">
        <v>282</v>
      </c>
      <c r="D1577" t="s">
        <v>8684</v>
      </c>
      <c r="E1577" t="s">
        <v>14113</v>
      </c>
      <c r="F1577" s="7" t="e">
        <f>VLOOKUP(B1577,lot!$A$3:$E$13372,5,0)</f>
        <v>#N/A</v>
      </c>
    </row>
    <row r="1578" spans="2:6" hidden="1" x14ac:dyDescent="0.25">
      <c r="B1578" t="s">
        <v>17042</v>
      </c>
      <c r="C1578">
        <v>123</v>
      </c>
      <c r="D1578" t="s">
        <v>8687</v>
      </c>
      <c r="E1578" t="s">
        <v>14114</v>
      </c>
      <c r="F1578" s="7" t="e">
        <f>VLOOKUP(B1578,lot!$A$3:$E$13372,5,0)</f>
        <v>#N/A</v>
      </c>
    </row>
    <row r="1579" spans="2:6" hidden="1" x14ac:dyDescent="0.25">
      <c r="B1579" t="s">
        <v>17043</v>
      </c>
      <c r="C1579">
        <v>163</v>
      </c>
      <c r="D1579" t="s">
        <v>18294</v>
      </c>
      <c r="E1579" t="s">
        <v>13107</v>
      </c>
      <c r="F1579" s="7" t="e">
        <f>VLOOKUP(B1579,lot!$A$3:$E$13372,5,0)</f>
        <v>#N/A</v>
      </c>
    </row>
    <row r="1580" spans="2:6" hidden="1" x14ac:dyDescent="0.25">
      <c r="B1580" t="s">
        <v>17044</v>
      </c>
      <c r="C1580">
        <v>217</v>
      </c>
      <c r="D1580" t="s">
        <v>18295</v>
      </c>
      <c r="E1580" t="s">
        <v>13108</v>
      </c>
      <c r="F1580" s="7" t="e">
        <f>VLOOKUP(B1580,lot!$A$3:$E$13372,5,0)</f>
        <v>#N/A</v>
      </c>
    </row>
    <row r="1581" spans="2:6" hidden="1" x14ac:dyDescent="0.25">
      <c r="B1581" t="s">
        <v>17045</v>
      </c>
      <c r="C1581">
        <v>17</v>
      </c>
      <c r="D1581" t="s">
        <v>8698</v>
      </c>
      <c r="E1581" t="s">
        <v>8699</v>
      </c>
      <c r="F1581" s="7" t="e">
        <f>VLOOKUP(B1581,lot!$A$3:$E$13372,5,0)</f>
        <v>#N/A</v>
      </c>
    </row>
    <row r="1582" spans="2:6" hidden="1" x14ac:dyDescent="0.25">
      <c r="B1582" t="s">
        <v>17046</v>
      </c>
      <c r="C1582">
        <v>1</v>
      </c>
      <c r="D1582" t="s">
        <v>8700</v>
      </c>
      <c r="E1582" t="s">
        <v>8701</v>
      </c>
      <c r="F1582" s="7" t="e">
        <f>VLOOKUP(B1582,lot!$A$3:$E$13372,5,0)</f>
        <v>#N/A</v>
      </c>
    </row>
    <row r="1583" spans="2:6" hidden="1" x14ac:dyDescent="0.25">
      <c r="B1583" t="s">
        <v>17047</v>
      </c>
      <c r="C1583">
        <v>25</v>
      </c>
      <c r="D1583" t="s">
        <v>8702</v>
      </c>
      <c r="E1583" t="s">
        <v>8703</v>
      </c>
      <c r="F1583" s="7" t="e">
        <f>VLOOKUP(B1583,lot!$A$3:$E$13372,5,0)</f>
        <v>#N/A</v>
      </c>
    </row>
    <row r="1584" spans="2:6" hidden="1" x14ac:dyDescent="0.25">
      <c r="B1584" t="s">
        <v>17048</v>
      </c>
      <c r="C1584">
        <v>188</v>
      </c>
      <c r="D1584" t="s">
        <v>8704</v>
      </c>
      <c r="E1584" t="s">
        <v>8705</v>
      </c>
      <c r="F1584" s="7" t="e">
        <f>VLOOKUP(B1584,lot!$A$3:$E$13372,5,0)</f>
        <v>#N/A</v>
      </c>
    </row>
    <row r="1585" spans="2:6" hidden="1" x14ac:dyDescent="0.25">
      <c r="B1585" t="s">
        <v>17049</v>
      </c>
      <c r="C1585">
        <v>15</v>
      </c>
      <c r="D1585" t="s">
        <v>8707</v>
      </c>
      <c r="E1585" t="s">
        <v>8708</v>
      </c>
      <c r="F1585" s="7" t="e">
        <f>VLOOKUP(B1585,lot!$A$3:$E$13372,5,0)</f>
        <v>#N/A</v>
      </c>
    </row>
    <row r="1586" spans="2:6" hidden="1" x14ac:dyDescent="0.25">
      <c r="B1586" t="s">
        <v>17054</v>
      </c>
      <c r="C1586">
        <v>35</v>
      </c>
      <c r="D1586" t="s">
        <v>8722</v>
      </c>
      <c r="E1586" t="s">
        <v>14117</v>
      </c>
      <c r="F1586" s="7" t="e">
        <f>VLOOKUP(B1586,lot!$A$3:$E$13372,5,0)</f>
        <v>#N/A</v>
      </c>
    </row>
    <row r="1587" spans="2:6" hidden="1" x14ac:dyDescent="0.25">
      <c r="B1587" t="s">
        <v>17057</v>
      </c>
      <c r="C1587">
        <v>168</v>
      </c>
      <c r="D1587" t="s">
        <v>18296</v>
      </c>
      <c r="E1587" t="s">
        <v>14119</v>
      </c>
      <c r="F1587" s="7" t="e">
        <f>VLOOKUP(B1587,lot!$A$3:$E$13372,5,0)</f>
        <v>#N/A</v>
      </c>
    </row>
    <row r="1588" spans="2:6" hidden="1" x14ac:dyDescent="0.25">
      <c r="B1588" t="s">
        <v>17058</v>
      </c>
      <c r="C1588">
        <v>88</v>
      </c>
      <c r="D1588" t="s">
        <v>18297</v>
      </c>
      <c r="E1588" t="s">
        <v>1763</v>
      </c>
      <c r="F1588" s="7" t="e">
        <f>VLOOKUP(B1588,lot!$A$3:$E$13372,5,0)</f>
        <v>#N/A</v>
      </c>
    </row>
    <row r="1589" spans="2:6" hidden="1" x14ac:dyDescent="0.25">
      <c r="B1589" t="s">
        <v>17059</v>
      </c>
      <c r="C1589">
        <v>468</v>
      </c>
      <c r="D1589" t="s">
        <v>8735</v>
      </c>
      <c r="E1589" t="s">
        <v>1763</v>
      </c>
      <c r="F1589" s="7" t="e">
        <f>VLOOKUP(B1589,lot!$A$3:$E$13372,5,0)</f>
        <v>#N/A</v>
      </c>
    </row>
    <row r="1590" spans="2:6" hidden="1" x14ac:dyDescent="0.25">
      <c r="B1590" t="s">
        <v>17060</v>
      </c>
      <c r="C1590">
        <v>137</v>
      </c>
      <c r="D1590" t="s">
        <v>8735</v>
      </c>
      <c r="E1590" t="s">
        <v>1763</v>
      </c>
      <c r="F1590" s="7" t="e">
        <f>VLOOKUP(B1590,lot!$A$3:$E$13372,5,0)</f>
        <v>#N/A</v>
      </c>
    </row>
    <row r="1591" spans="2:6" hidden="1" x14ac:dyDescent="0.25">
      <c r="B1591" t="s">
        <v>17061</v>
      </c>
      <c r="C1591">
        <v>133</v>
      </c>
      <c r="D1591" t="s">
        <v>1758</v>
      </c>
      <c r="E1591" t="s">
        <v>1759</v>
      </c>
      <c r="F1591" s="7" t="e">
        <f>VLOOKUP(B1591,lot!$A$3:$E$13372,5,0)</f>
        <v>#N/A</v>
      </c>
    </row>
    <row r="1592" spans="2:6" hidden="1" x14ac:dyDescent="0.25">
      <c r="B1592" t="s">
        <v>17062</v>
      </c>
      <c r="C1592">
        <v>36</v>
      </c>
      <c r="D1592" t="s">
        <v>1758</v>
      </c>
      <c r="E1592" t="s">
        <v>1759</v>
      </c>
      <c r="F1592" s="7" t="e">
        <f>VLOOKUP(B1592,lot!$A$3:$E$13372,5,0)</f>
        <v>#N/A</v>
      </c>
    </row>
    <row r="1593" spans="2:6" hidden="1" x14ac:dyDescent="0.25">
      <c r="B1593" t="s">
        <v>17063</v>
      </c>
      <c r="C1593">
        <v>83</v>
      </c>
      <c r="D1593" t="s">
        <v>18298</v>
      </c>
      <c r="E1593" t="s">
        <v>13196</v>
      </c>
      <c r="F1593" s="7" t="e">
        <f>VLOOKUP(B1593,lot!$A$3:$E$13372,5,0)</f>
        <v>#N/A</v>
      </c>
    </row>
    <row r="1594" spans="2:6" hidden="1" x14ac:dyDescent="0.25">
      <c r="B1594" t="s">
        <v>17064</v>
      </c>
      <c r="C1594">
        <v>931</v>
      </c>
      <c r="D1594" t="s">
        <v>18298</v>
      </c>
      <c r="E1594" t="s">
        <v>13196</v>
      </c>
      <c r="F1594" s="7" t="e">
        <f>VLOOKUP(B1594,lot!$A$3:$E$13372,5,0)</f>
        <v>#N/A</v>
      </c>
    </row>
    <row r="1595" spans="2:6" hidden="1" x14ac:dyDescent="0.25">
      <c r="B1595" t="s">
        <v>17065</v>
      </c>
      <c r="C1595">
        <v>676</v>
      </c>
      <c r="D1595" t="s">
        <v>18298</v>
      </c>
      <c r="E1595" t="s">
        <v>13196</v>
      </c>
      <c r="F1595" s="7" t="e">
        <f>VLOOKUP(B1595,lot!$A$3:$E$13372,5,0)</f>
        <v>#N/A</v>
      </c>
    </row>
    <row r="1596" spans="2:6" hidden="1" x14ac:dyDescent="0.25">
      <c r="B1596" t="s">
        <v>17066</v>
      </c>
      <c r="C1596">
        <v>1376</v>
      </c>
      <c r="D1596" t="s">
        <v>18298</v>
      </c>
      <c r="E1596" t="s">
        <v>13196</v>
      </c>
      <c r="F1596" s="7" t="e">
        <f>VLOOKUP(B1596,lot!$A$3:$E$13372,5,0)</f>
        <v>#N/A</v>
      </c>
    </row>
    <row r="1597" spans="2:6" hidden="1" x14ac:dyDescent="0.25">
      <c r="B1597" t="s">
        <v>17068</v>
      </c>
      <c r="C1597">
        <v>960</v>
      </c>
      <c r="D1597" t="s">
        <v>8756</v>
      </c>
      <c r="E1597" t="s">
        <v>8757</v>
      </c>
      <c r="F1597" s="7" t="e">
        <f>VLOOKUP(B1597,lot!$A$3:$E$13372,5,0)</f>
        <v>#N/A</v>
      </c>
    </row>
    <row r="1598" spans="2:6" hidden="1" x14ac:dyDescent="0.25">
      <c r="B1598" t="s">
        <v>17070</v>
      </c>
      <c r="C1598">
        <v>617</v>
      </c>
      <c r="D1598" t="s">
        <v>8766</v>
      </c>
      <c r="E1598" t="s">
        <v>8767</v>
      </c>
      <c r="F1598" s="7" t="e">
        <f>VLOOKUP(B1598,lot!$A$3:$E$13372,5,0)</f>
        <v>#N/A</v>
      </c>
    </row>
    <row r="1599" spans="2:6" hidden="1" x14ac:dyDescent="0.25">
      <c r="B1599" t="s">
        <v>17075</v>
      </c>
      <c r="C1599">
        <v>7</v>
      </c>
      <c r="D1599" t="s">
        <v>8784</v>
      </c>
      <c r="E1599" t="s">
        <v>8785</v>
      </c>
      <c r="F1599" s="7" t="e">
        <f>VLOOKUP(B1599,lot!$A$3:$E$13372,5,0)</f>
        <v>#N/A</v>
      </c>
    </row>
    <row r="1600" spans="2:6" hidden="1" x14ac:dyDescent="0.25">
      <c r="B1600" t="s">
        <v>17076</v>
      </c>
      <c r="C1600">
        <v>501</v>
      </c>
      <c r="D1600" t="s">
        <v>8784</v>
      </c>
      <c r="E1600" t="s">
        <v>8785</v>
      </c>
      <c r="F1600" s="7" t="e">
        <f>VLOOKUP(B1600,lot!$A$3:$E$13372,5,0)</f>
        <v>#N/A</v>
      </c>
    </row>
    <row r="1601" spans="2:6" hidden="1" x14ac:dyDescent="0.25">
      <c r="B1601" t="s">
        <v>17088</v>
      </c>
      <c r="C1601">
        <v>209</v>
      </c>
      <c r="D1601" t="s">
        <v>18299</v>
      </c>
      <c r="E1601" t="s">
        <v>14120</v>
      </c>
      <c r="F1601" s="7" t="e">
        <f>VLOOKUP(B1601,lot!$A$3:$E$13372,5,0)</f>
        <v>#N/A</v>
      </c>
    </row>
    <row r="1602" spans="2:6" hidden="1" x14ac:dyDescent="0.25">
      <c r="B1602" t="s">
        <v>17089</v>
      </c>
      <c r="C1602">
        <v>1800</v>
      </c>
      <c r="D1602" t="s">
        <v>8805</v>
      </c>
      <c r="E1602" t="s">
        <v>14120</v>
      </c>
      <c r="F1602" s="7" t="e">
        <f>VLOOKUP(B1602,lot!$A$3:$E$13372,5,0)</f>
        <v>#N/A</v>
      </c>
    </row>
    <row r="1603" spans="2:6" hidden="1" x14ac:dyDescent="0.25">
      <c r="B1603" t="s">
        <v>17090</v>
      </c>
      <c r="C1603">
        <v>43</v>
      </c>
      <c r="D1603" t="s">
        <v>18300</v>
      </c>
      <c r="E1603" t="s">
        <v>14121</v>
      </c>
      <c r="F1603" s="7" t="e">
        <f>VLOOKUP(B1603,lot!$A$3:$E$13372,5,0)</f>
        <v>#N/A</v>
      </c>
    </row>
    <row r="1604" spans="2:6" hidden="1" x14ac:dyDescent="0.25">
      <c r="B1604" t="s">
        <v>17091</v>
      </c>
      <c r="C1604">
        <v>4456</v>
      </c>
      <c r="D1604" t="s">
        <v>18300</v>
      </c>
      <c r="E1604" t="s">
        <v>14121</v>
      </c>
      <c r="F1604" s="7" t="e">
        <f>VLOOKUP(B1604,lot!$A$3:$E$13372,5,0)</f>
        <v>#N/A</v>
      </c>
    </row>
    <row r="1605" spans="2:6" x14ac:dyDescent="0.25">
      <c r="B1605" t="s">
        <v>17092</v>
      </c>
      <c r="C1605">
        <v>1200</v>
      </c>
      <c r="D1605" t="e">
        <v>#N/A</v>
      </c>
      <c r="E1605" t="s">
        <v>14121</v>
      </c>
      <c r="F1605" s="7" t="e">
        <f>VLOOKUP(B1605,lot!$A$3:$E$13372,5,0)</f>
        <v>#N/A</v>
      </c>
    </row>
    <row r="1606" spans="2:6" hidden="1" x14ac:dyDescent="0.25">
      <c r="B1606" t="s">
        <v>17093</v>
      </c>
      <c r="C1606">
        <v>112</v>
      </c>
      <c r="D1606" t="s">
        <v>8814</v>
      </c>
      <c r="E1606" t="s">
        <v>8815</v>
      </c>
      <c r="F1606" s="7" t="e">
        <f>VLOOKUP(B1606,lot!$A$3:$E$13372,5,0)</f>
        <v>#N/A</v>
      </c>
    </row>
    <row r="1607" spans="2:6" hidden="1" x14ac:dyDescent="0.25">
      <c r="B1607" t="s">
        <v>17099</v>
      </c>
      <c r="C1607">
        <v>349</v>
      </c>
      <c r="D1607" t="s">
        <v>8838</v>
      </c>
      <c r="E1607" t="s">
        <v>14124</v>
      </c>
      <c r="F1607" s="7" t="e">
        <f>VLOOKUP(B1607,lot!$A$3:$E$13372,5,0)</f>
        <v>#N/A</v>
      </c>
    </row>
    <row r="1608" spans="2:6" hidden="1" x14ac:dyDescent="0.25">
      <c r="B1608" t="s">
        <v>17100</v>
      </c>
      <c r="C1608">
        <v>180</v>
      </c>
      <c r="D1608" t="s">
        <v>8841</v>
      </c>
      <c r="E1608" t="s">
        <v>8842</v>
      </c>
      <c r="F1608" s="7" t="e">
        <f>VLOOKUP(B1608,lot!$A$3:$E$13372,5,0)</f>
        <v>#N/A</v>
      </c>
    </row>
    <row r="1609" spans="2:6" hidden="1" x14ac:dyDescent="0.25">
      <c r="B1609" t="s">
        <v>17101</v>
      </c>
      <c r="C1609">
        <v>28</v>
      </c>
      <c r="D1609" t="s">
        <v>18301</v>
      </c>
      <c r="E1609" t="s">
        <v>8844</v>
      </c>
      <c r="F1609" s="7" t="e">
        <f>VLOOKUP(B1609,lot!$A$3:$E$13372,5,0)</f>
        <v>#N/A</v>
      </c>
    </row>
    <row r="1610" spans="2:6" hidden="1" x14ac:dyDescent="0.25">
      <c r="B1610" t="s">
        <v>17102</v>
      </c>
      <c r="C1610">
        <v>960</v>
      </c>
      <c r="D1610" t="s">
        <v>8846</v>
      </c>
      <c r="E1610" t="s">
        <v>8847</v>
      </c>
      <c r="F1610" s="7" t="e">
        <f>VLOOKUP(B1610,lot!$A$3:$E$13372,5,0)</f>
        <v>#N/A</v>
      </c>
    </row>
    <row r="1611" spans="2:6" hidden="1" x14ac:dyDescent="0.25">
      <c r="B1611" t="s">
        <v>17103</v>
      </c>
      <c r="C1611">
        <v>156</v>
      </c>
      <c r="D1611" t="s">
        <v>8846</v>
      </c>
      <c r="E1611" t="s">
        <v>8847</v>
      </c>
      <c r="F1611" s="7" t="e">
        <f>VLOOKUP(B1611,lot!$A$3:$E$13372,5,0)</f>
        <v>#N/A</v>
      </c>
    </row>
    <row r="1612" spans="2:6" hidden="1" x14ac:dyDescent="0.25">
      <c r="B1612" t="s">
        <v>17104</v>
      </c>
      <c r="C1612">
        <v>276</v>
      </c>
      <c r="D1612" t="s">
        <v>8846</v>
      </c>
      <c r="E1612" t="s">
        <v>8847</v>
      </c>
      <c r="F1612" s="7" t="e">
        <f>VLOOKUP(B1612,lot!$A$3:$E$13372,5,0)</f>
        <v>#N/A</v>
      </c>
    </row>
    <row r="1613" spans="2:6" hidden="1" x14ac:dyDescent="0.25">
      <c r="B1613" t="s">
        <v>17105</v>
      </c>
      <c r="C1613">
        <v>119</v>
      </c>
      <c r="D1613" t="s">
        <v>8849</v>
      </c>
      <c r="E1613" t="s">
        <v>1279</v>
      </c>
      <c r="F1613" s="7" t="e">
        <f>VLOOKUP(B1613,lot!$A$3:$E$13372,5,0)</f>
        <v>#N/A</v>
      </c>
    </row>
    <row r="1614" spans="2:6" hidden="1" x14ac:dyDescent="0.25">
      <c r="B1614" t="s">
        <v>17106</v>
      </c>
      <c r="C1614">
        <v>45</v>
      </c>
      <c r="D1614" t="s">
        <v>8861</v>
      </c>
      <c r="E1614" t="s">
        <v>8862</v>
      </c>
      <c r="F1614" s="7" t="e">
        <f>VLOOKUP(B1614,lot!$A$3:$E$13372,5,0)</f>
        <v>#N/A</v>
      </c>
    </row>
    <row r="1615" spans="2:6" hidden="1" x14ac:dyDescent="0.25">
      <c r="B1615" t="s">
        <v>17107</v>
      </c>
      <c r="C1615">
        <v>521</v>
      </c>
      <c r="D1615" t="s">
        <v>8863</v>
      </c>
      <c r="E1615" t="s">
        <v>8864</v>
      </c>
      <c r="F1615" s="7" t="e">
        <f>VLOOKUP(B1615,lot!$A$3:$E$13372,5,0)</f>
        <v>#N/A</v>
      </c>
    </row>
    <row r="1616" spans="2:6" hidden="1" x14ac:dyDescent="0.25">
      <c r="B1616" t="s">
        <v>17108</v>
      </c>
      <c r="C1616">
        <v>460</v>
      </c>
      <c r="D1616" t="s">
        <v>8863</v>
      </c>
      <c r="E1616" t="s">
        <v>8864</v>
      </c>
      <c r="F1616" s="7" t="e">
        <f>VLOOKUP(B1616,lot!$A$3:$E$13372,5,0)</f>
        <v>#N/A</v>
      </c>
    </row>
    <row r="1617" spans="2:6" hidden="1" x14ac:dyDescent="0.25">
      <c r="B1617" t="s">
        <v>17109</v>
      </c>
      <c r="C1617">
        <v>120</v>
      </c>
      <c r="D1617" t="s">
        <v>8863</v>
      </c>
      <c r="E1617" t="s">
        <v>8864</v>
      </c>
      <c r="F1617" s="7" t="e">
        <f>VLOOKUP(B1617,lot!$A$3:$E$13372,5,0)</f>
        <v>#N/A</v>
      </c>
    </row>
    <row r="1618" spans="2:6" hidden="1" x14ac:dyDescent="0.25">
      <c r="B1618" t="s">
        <v>17110</v>
      </c>
      <c r="C1618">
        <v>10</v>
      </c>
      <c r="D1618" t="s">
        <v>8867</v>
      </c>
      <c r="E1618" t="s">
        <v>8868</v>
      </c>
      <c r="F1618" s="7" t="e">
        <f>VLOOKUP(B1618,lot!$A$3:$E$13372,5,0)</f>
        <v>#N/A</v>
      </c>
    </row>
    <row r="1619" spans="2:6" hidden="1" x14ac:dyDescent="0.25">
      <c r="B1619" t="s">
        <v>17112</v>
      </c>
      <c r="C1619">
        <v>114</v>
      </c>
      <c r="D1619" t="s">
        <v>8869</v>
      </c>
      <c r="E1619" t="s">
        <v>14125</v>
      </c>
      <c r="F1619" s="7" t="e">
        <f>VLOOKUP(B1619,lot!$A$3:$E$13372,5,0)</f>
        <v>#N/A</v>
      </c>
    </row>
    <row r="1620" spans="2:6" hidden="1" x14ac:dyDescent="0.25">
      <c r="B1620" t="s">
        <v>17113</v>
      </c>
      <c r="C1620">
        <v>500</v>
      </c>
      <c r="D1620" t="s">
        <v>8869</v>
      </c>
      <c r="E1620" t="s">
        <v>14125</v>
      </c>
      <c r="F1620" s="7" t="e">
        <f>VLOOKUP(B1620,lot!$A$3:$E$13372,5,0)</f>
        <v>#N/A</v>
      </c>
    </row>
    <row r="1621" spans="2:6" hidden="1" x14ac:dyDescent="0.25">
      <c r="B1621" t="s">
        <v>17114</v>
      </c>
      <c r="C1621">
        <v>750</v>
      </c>
      <c r="D1621" t="s">
        <v>8869</v>
      </c>
      <c r="E1621" t="s">
        <v>14125</v>
      </c>
      <c r="F1621" s="7" t="e">
        <f>VLOOKUP(B1621,lot!$A$3:$E$13372,5,0)</f>
        <v>#N/A</v>
      </c>
    </row>
    <row r="1622" spans="2:6" hidden="1" x14ac:dyDescent="0.25">
      <c r="B1622" t="s">
        <v>17117</v>
      </c>
      <c r="C1622">
        <v>571</v>
      </c>
      <c r="D1622" t="s">
        <v>8872</v>
      </c>
      <c r="E1622" t="s">
        <v>14126</v>
      </c>
      <c r="F1622" s="7" t="e">
        <f>VLOOKUP(B1622,lot!$A$3:$E$13372,5,0)</f>
        <v>#N/A</v>
      </c>
    </row>
    <row r="1623" spans="2:6" hidden="1" x14ac:dyDescent="0.25">
      <c r="B1623" t="s">
        <v>17118</v>
      </c>
      <c r="C1623">
        <v>719</v>
      </c>
      <c r="D1623" t="s">
        <v>8876</v>
      </c>
      <c r="E1623" t="s">
        <v>14127</v>
      </c>
      <c r="F1623" s="7" t="e">
        <f>VLOOKUP(B1623,lot!$A$3:$E$13372,5,0)</f>
        <v>#N/A</v>
      </c>
    </row>
    <row r="1624" spans="2:6" hidden="1" x14ac:dyDescent="0.25">
      <c r="B1624" t="s">
        <v>17119</v>
      </c>
      <c r="C1624">
        <v>1000</v>
      </c>
      <c r="D1624" t="s">
        <v>8876</v>
      </c>
      <c r="E1624" t="s">
        <v>14127</v>
      </c>
      <c r="F1624" s="7" t="e">
        <f>VLOOKUP(B1624,lot!$A$3:$E$13372,5,0)</f>
        <v>#N/A</v>
      </c>
    </row>
    <row r="1625" spans="2:6" hidden="1" x14ac:dyDescent="0.25">
      <c r="B1625" t="s">
        <v>17120</v>
      </c>
      <c r="C1625">
        <v>6</v>
      </c>
      <c r="D1625" t="s">
        <v>18302</v>
      </c>
      <c r="E1625" t="s">
        <v>8879</v>
      </c>
      <c r="F1625" s="7" t="e">
        <f>VLOOKUP(B1625,lot!$A$3:$E$13372,5,0)</f>
        <v>#N/A</v>
      </c>
    </row>
    <row r="1626" spans="2:6" hidden="1" x14ac:dyDescent="0.25">
      <c r="B1626" t="s">
        <v>17123</v>
      </c>
      <c r="C1626">
        <v>3340</v>
      </c>
      <c r="D1626" t="s">
        <v>8880</v>
      </c>
      <c r="E1626" t="s">
        <v>14128</v>
      </c>
      <c r="F1626" s="7" t="e">
        <f>VLOOKUP(B1626,lot!$A$3:$E$13372,5,0)</f>
        <v>#N/A</v>
      </c>
    </row>
    <row r="1627" spans="2:6" hidden="1" x14ac:dyDescent="0.25">
      <c r="B1627" t="s">
        <v>17124</v>
      </c>
      <c r="C1627">
        <v>25</v>
      </c>
      <c r="D1627" t="s">
        <v>8882</v>
      </c>
      <c r="E1627" t="s">
        <v>14129</v>
      </c>
      <c r="F1627" s="7" t="e">
        <f>VLOOKUP(B1627,lot!$A$3:$E$13372,5,0)</f>
        <v>#N/A</v>
      </c>
    </row>
    <row r="1628" spans="2:6" hidden="1" x14ac:dyDescent="0.25">
      <c r="B1628" t="s">
        <v>17125</v>
      </c>
      <c r="C1628">
        <v>400</v>
      </c>
      <c r="D1628" t="s">
        <v>8882</v>
      </c>
      <c r="E1628" t="s">
        <v>14129</v>
      </c>
      <c r="F1628" s="7" t="e">
        <f>VLOOKUP(B1628,lot!$A$3:$E$13372,5,0)</f>
        <v>#N/A</v>
      </c>
    </row>
    <row r="1629" spans="2:6" hidden="1" x14ac:dyDescent="0.25">
      <c r="B1629" t="s">
        <v>17127</v>
      </c>
      <c r="C1629">
        <v>2</v>
      </c>
      <c r="D1629" t="s">
        <v>8884</v>
      </c>
      <c r="E1629" t="s">
        <v>14130</v>
      </c>
      <c r="F1629" s="7" t="e">
        <f>VLOOKUP(B1629,lot!$A$3:$E$13372,5,0)</f>
        <v>#N/A</v>
      </c>
    </row>
    <row r="1630" spans="2:6" hidden="1" x14ac:dyDescent="0.25">
      <c r="B1630" t="s">
        <v>17128</v>
      </c>
      <c r="C1630">
        <v>65</v>
      </c>
      <c r="D1630" t="s">
        <v>8884</v>
      </c>
      <c r="E1630" t="s">
        <v>14130</v>
      </c>
      <c r="F1630" s="7" t="e">
        <f>VLOOKUP(B1630,lot!$A$3:$E$13372,5,0)</f>
        <v>#N/A</v>
      </c>
    </row>
    <row r="1631" spans="2:6" hidden="1" x14ac:dyDescent="0.25">
      <c r="B1631" t="s">
        <v>17130</v>
      </c>
      <c r="C1631">
        <v>785</v>
      </c>
      <c r="D1631" t="s">
        <v>8886</v>
      </c>
      <c r="E1631" t="s">
        <v>14131</v>
      </c>
      <c r="F1631" s="7" t="e">
        <f>VLOOKUP(B1631,lot!$A$3:$E$13372,5,0)</f>
        <v>#N/A</v>
      </c>
    </row>
    <row r="1632" spans="2:6" hidden="1" x14ac:dyDescent="0.25">
      <c r="B1632" t="s">
        <v>17132</v>
      </c>
      <c r="C1632">
        <v>6893</v>
      </c>
      <c r="D1632" t="s">
        <v>18303</v>
      </c>
      <c r="E1632" t="s">
        <v>14132</v>
      </c>
      <c r="F1632" s="7" t="e">
        <f>VLOOKUP(B1632,lot!$A$3:$E$13372,5,0)</f>
        <v>#N/A</v>
      </c>
    </row>
    <row r="1633" spans="2:6" hidden="1" x14ac:dyDescent="0.25">
      <c r="B1633" t="s">
        <v>17133</v>
      </c>
      <c r="C1633">
        <v>4500</v>
      </c>
      <c r="D1633" t="s">
        <v>18304</v>
      </c>
      <c r="E1633" t="s">
        <v>14133</v>
      </c>
      <c r="F1633" s="7" t="e">
        <f>VLOOKUP(B1633,lot!$A$3:$E$13372,5,0)</f>
        <v>#N/A</v>
      </c>
    </row>
    <row r="1634" spans="2:6" hidden="1" x14ac:dyDescent="0.25">
      <c r="B1634" t="s">
        <v>17134</v>
      </c>
      <c r="C1634">
        <v>117</v>
      </c>
      <c r="D1634" t="s">
        <v>18304</v>
      </c>
      <c r="E1634" t="s">
        <v>14133</v>
      </c>
      <c r="F1634" s="7" t="e">
        <f>VLOOKUP(B1634,lot!$A$3:$E$13372,5,0)</f>
        <v>#N/A</v>
      </c>
    </row>
    <row r="1635" spans="2:6" hidden="1" x14ac:dyDescent="0.25">
      <c r="B1635" t="s">
        <v>17135</v>
      </c>
      <c r="C1635">
        <v>1144</v>
      </c>
      <c r="D1635" t="s">
        <v>8906</v>
      </c>
      <c r="E1635" t="s">
        <v>8907</v>
      </c>
      <c r="F1635" s="7" t="e">
        <f>VLOOKUP(B1635,lot!$A$3:$E$13372,5,0)</f>
        <v>#N/A</v>
      </c>
    </row>
    <row r="1636" spans="2:6" hidden="1" x14ac:dyDescent="0.25">
      <c r="B1636" t="s">
        <v>17141</v>
      </c>
      <c r="C1636">
        <v>23</v>
      </c>
      <c r="D1636" t="s">
        <v>8923</v>
      </c>
      <c r="E1636" t="s">
        <v>8924</v>
      </c>
      <c r="F1636" s="7" t="e">
        <f>VLOOKUP(B1636,lot!$A$3:$E$13372,5,0)</f>
        <v>#N/A</v>
      </c>
    </row>
    <row r="1637" spans="2:6" hidden="1" x14ac:dyDescent="0.25">
      <c r="B1637" t="s">
        <v>17142</v>
      </c>
      <c r="C1637">
        <v>1342</v>
      </c>
      <c r="D1637" t="s">
        <v>1288</v>
      </c>
      <c r="E1637" t="s">
        <v>1289</v>
      </c>
      <c r="F1637" s="7" t="e">
        <f>VLOOKUP(B1637,lot!$A$3:$E$13372,5,0)</f>
        <v>#N/A</v>
      </c>
    </row>
    <row r="1638" spans="2:6" hidden="1" x14ac:dyDescent="0.25">
      <c r="B1638" t="s">
        <v>17148</v>
      </c>
      <c r="C1638">
        <v>2019</v>
      </c>
      <c r="D1638" t="s">
        <v>8948</v>
      </c>
      <c r="E1638" t="s">
        <v>8949</v>
      </c>
      <c r="F1638" s="7" t="e">
        <f>VLOOKUP(B1638,lot!$A$3:$E$13372,5,0)</f>
        <v>#N/A</v>
      </c>
    </row>
    <row r="1639" spans="2:6" hidden="1" x14ac:dyDescent="0.25">
      <c r="B1639" t="s">
        <v>17149</v>
      </c>
      <c r="C1639">
        <v>150</v>
      </c>
      <c r="D1639" t="s">
        <v>8951</v>
      </c>
      <c r="E1639" t="s">
        <v>8952</v>
      </c>
      <c r="F1639" s="7" t="e">
        <f>VLOOKUP(B1639,lot!$A$3:$E$13372,5,0)</f>
        <v>#N/A</v>
      </c>
    </row>
    <row r="1640" spans="2:6" hidden="1" x14ac:dyDescent="0.25">
      <c r="B1640" t="s">
        <v>17150</v>
      </c>
      <c r="C1640">
        <v>500</v>
      </c>
      <c r="D1640" t="s">
        <v>8951</v>
      </c>
      <c r="E1640" t="s">
        <v>8952</v>
      </c>
      <c r="F1640" s="7" t="e">
        <f>VLOOKUP(B1640,lot!$A$3:$E$13372,5,0)</f>
        <v>#N/A</v>
      </c>
    </row>
    <row r="1641" spans="2:6" hidden="1" x14ac:dyDescent="0.25">
      <c r="B1641" t="s">
        <v>17158</v>
      </c>
      <c r="C1641">
        <v>279</v>
      </c>
      <c r="D1641" t="s">
        <v>8957</v>
      </c>
      <c r="E1641" t="s">
        <v>8958</v>
      </c>
      <c r="F1641" s="7" t="e">
        <f>VLOOKUP(B1641,lot!$A$3:$E$13372,5,0)</f>
        <v>#N/A</v>
      </c>
    </row>
    <row r="1642" spans="2:6" hidden="1" x14ac:dyDescent="0.25">
      <c r="B1642" t="s">
        <v>17159</v>
      </c>
      <c r="C1642">
        <v>2660</v>
      </c>
      <c r="D1642" t="s">
        <v>8959</v>
      </c>
      <c r="E1642" t="s">
        <v>8960</v>
      </c>
      <c r="F1642" s="7" t="e">
        <f>VLOOKUP(B1642,lot!$A$3:$E$13372,5,0)</f>
        <v>#N/A</v>
      </c>
    </row>
    <row r="1643" spans="2:6" hidden="1" x14ac:dyDescent="0.25">
      <c r="B1643" t="s">
        <v>17160</v>
      </c>
      <c r="C1643">
        <v>340</v>
      </c>
      <c r="D1643" t="s">
        <v>8963</v>
      </c>
      <c r="E1643" t="s">
        <v>8964</v>
      </c>
      <c r="F1643" s="7" t="e">
        <f>VLOOKUP(B1643,lot!$A$3:$E$13372,5,0)</f>
        <v>#N/A</v>
      </c>
    </row>
    <row r="1644" spans="2:6" hidden="1" x14ac:dyDescent="0.25">
      <c r="B1644" t="s">
        <v>17161</v>
      </c>
      <c r="C1644">
        <v>670</v>
      </c>
      <c r="D1644" t="s">
        <v>8963</v>
      </c>
      <c r="E1644" t="s">
        <v>8964</v>
      </c>
      <c r="F1644" s="7" t="e">
        <f>VLOOKUP(B1644,lot!$A$3:$E$13372,5,0)</f>
        <v>#N/A</v>
      </c>
    </row>
    <row r="1645" spans="2:6" hidden="1" x14ac:dyDescent="0.25">
      <c r="B1645" t="s">
        <v>17162</v>
      </c>
      <c r="C1645">
        <v>130</v>
      </c>
      <c r="D1645" t="s">
        <v>8963</v>
      </c>
      <c r="E1645" t="s">
        <v>8964</v>
      </c>
      <c r="F1645" s="7" t="e">
        <f>VLOOKUP(B1645,lot!$A$3:$E$13372,5,0)</f>
        <v>#N/A</v>
      </c>
    </row>
    <row r="1646" spans="2:6" hidden="1" x14ac:dyDescent="0.25">
      <c r="B1646" t="s">
        <v>17163</v>
      </c>
      <c r="C1646">
        <v>130</v>
      </c>
      <c r="D1646" t="s">
        <v>8963</v>
      </c>
      <c r="E1646" t="s">
        <v>8964</v>
      </c>
      <c r="F1646" s="7" t="e">
        <f>VLOOKUP(B1646,lot!$A$3:$E$13372,5,0)</f>
        <v>#N/A</v>
      </c>
    </row>
    <row r="1647" spans="2:6" hidden="1" x14ac:dyDescent="0.25">
      <c r="B1647" t="s">
        <v>17164</v>
      </c>
      <c r="C1647">
        <v>110</v>
      </c>
      <c r="D1647" t="s">
        <v>8963</v>
      </c>
      <c r="E1647" t="s">
        <v>8964</v>
      </c>
      <c r="F1647" s="7" t="e">
        <f>VLOOKUP(B1647,lot!$A$3:$E$13372,5,0)</f>
        <v>#N/A</v>
      </c>
    </row>
    <row r="1648" spans="2:6" hidden="1" x14ac:dyDescent="0.25">
      <c r="B1648" t="s">
        <v>17165</v>
      </c>
      <c r="C1648">
        <v>390</v>
      </c>
      <c r="D1648" t="s">
        <v>8963</v>
      </c>
      <c r="E1648" t="s">
        <v>8964</v>
      </c>
      <c r="F1648" s="7" t="e">
        <f>VLOOKUP(B1648,lot!$A$3:$E$13372,5,0)</f>
        <v>#N/A</v>
      </c>
    </row>
    <row r="1649" spans="2:6" hidden="1" x14ac:dyDescent="0.25">
      <c r="B1649" t="s">
        <v>17166</v>
      </c>
      <c r="C1649">
        <v>5</v>
      </c>
      <c r="D1649" t="s">
        <v>8966</v>
      </c>
      <c r="E1649" t="s">
        <v>14136</v>
      </c>
      <c r="F1649" s="7" t="e">
        <f>VLOOKUP(B1649,lot!$A$3:$E$13372,5,0)</f>
        <v>#N/A</v>
      </c>
    </row>
    <row r="1650" spans="2:6" hidden="1" x14ac:dyDescent="0.25">
      <c r="B1650" t="s">
        <v>17167</v>
      </c>
      <c r="C1650">
        <v>540</v>
      </c>
      <c r="D1650" t="s">
        <v>8966</v>
      </c>
      <c r="E1650" t="s">
        <v>14136</v>
      </c>
      <c r="F1650" s="7" t="e">
        <f>VLOOKUP(B1650,lot!$A$3:$E$13372,5,0)</f>
        <v>#N/A</v>
      </c>
    </row>
    <row r="1651" spans="2:6" hidden="1" x14ac:dyDescent="0.25">
      <c r="B1651" t="s">
        <v>17168</v>
      </c>
      <c r="C1651">
        <v>4859</v>
      </c>
      <c r="D1651" t="s">
        <v>8969</v>
      </c>
      <c r="E1651" t="s">
        <v>14137</v>
      </c>
      <c r="F1651" s="7" t="e">
        <f>VLOOKUP(B1651,lot!$A$3:$E$13372,5,0)</f>
        <v>#N/A</v>
      </c>
    </row>
    <row r="1652" spans="2:6" hidden="1" x14ac:dyDescent="0.25">
      <c r="B1652" t="s">
        <v>17169</v>
      </c>
      <c r="C1652">
        <v>2880</v>
      </c>
      <c r="D1652" t="s">
        <v>8969</v>
      </c>
      <c r="E1652" t="s">
        <v>14137</v>
      </c>
      <c r="F1652" s="7" t="e">
        <f>VLOOKUP(B1652,lot!$A$3:$E$13372,5,0)</f>
        <v>#N/A</v>
      </c>
    </row>
    <row r="1653" spans="2:6" hidden="1" x14ac:dyDescent="0.25">
      <c r="B1653" t="s">
        <v>17170</v>
      </c>
      <c r="C1653">
        <v>40</v>
      </c>
      <c r="D1653" t="s">
        <v>8969</v>
      </c>
      <c r="E1653" t="s">
        <v>14137</v>
      </c>
      <c r="F1653" s="7" t="e">
        <f>VLOOKUP(B1653,lot!$A$3:$E$13372,5,0)</f>
        <v>#N/A</v>
      </c>
    </row>
    <row r="1654" spans="2:6" hidden="1" x14ac:dyDescent="0.25">
      <c r="B1654" t="s">
        <v>17182</v>
      </c>
      <c r="C1654">
        <v>1</v>
      </c>
      <c r="D1654" t="s">
        <v>18305</v>
      </c>
      <c r="E1654" t="s">
        <v>13387</v>
      </c>
      <c r="F1654" s="7" t="e">
        <f>VLOOKUP(B1654,lot!$A$3:$E$13372,5,0)</f>
        <v>#N/A</v>
      </c>
    </row>
    <row r="1655" spans="2:6" hidden="1" x14ac:dyDescent="0.25">
      <c r="B1655" t="s">
        <v>17183</v>
      </c>
      <c r="C1655">
        <v>1560</v>
      </c>
      <c r="D1655" t="s">
        <v>18305</v>
      </c>
      <c r="E1655" t="s">
        <v>13387</v>
      </c>
      <c r="F1655" s="7" t="e">
        <f>VLOOKUP(B1655,lot!$A$3:$E$13372,5,0)</f>
        <v>#N/A</v>
      </c>
    </row>
    <row r="1656" spans="2:6" hidden="1" x14ac:dyDescent="0.25">
      <c r="B1656" t="s">
        <v>17192</v>
      </c>
      <c r="C1656">
        <v>4850</v>
      </c>
      <c r="D1656" t="s">
        <v>9014</v>
      </c>
      <c r="E1656" t="s">
        <v>9015</v>
      </c>
      <c r="F1656" s="7" t="e">
        <f>VLOOKUP(B1656,lot!$A$3:$E$13372,5,0)</f>
        <v>#N/A</v>
      </c>
    </row>
    <row r="1657" spans="2:6" hidden="1" x14ac:dyDescent="0.25">
      <c r="B1657" t="s">
        <v>17193</v>
      </c>
      <c r="C1657">
        <v>989</v>
      </c>
      <c r="D1657" t="s">
        <v>9030</v>
      </c>
      <c r="E1657" t="s">
        <v>9031</v>
      </c>
      <c r="F1657" s="7" t="e">
        <f>VLOOKUP(B1657,lot!$A$3:$E$13372,5,0)</f>
        <v>#N/A</v>
      </c>
    </row>
    <row r="1658" spans="2:6" hidden="1" x14ac:dyDescent="0.25">
      <c r="B1658" t="s">
        <v>17194</v>
      </c>
      <c r="C1658">
        <v>125</v>
      </c>
      <c r="D1658" t="s">
        <v>18306</v>
      </c>
      <c r="E1658" t="s">
        <v>9035</v>
      </c>
      <c r="F1658" s="7" t="e">
        <f>VLOOKUP(B1658,lot!$A$3:$E$13372,5,0)</f>
        <v>#N/A</v>
      </c>
    </row>
    <row r="1659" spans="2:6" hidden="1" x14ac:dyDescent="0.25">
      <c r="B1659" t="s">
        <v>17195</v>
      </c>
      <c r="C1659">
        <v>90</v>
      </c>
      <c r="D1659" t="s">
        <v>9037</v>
      </c>
      <c r="E1659" t="s">
        <v>14150</v>
      </c>
      <c r="F1659" s="7" t="e">
        <f>VLOOKUP(B1659,lot!$A$3:$E$13372,5,0)</f>
        <v>#N/A</v>
      </c>
    </row>
    <row r="1660" spans="2:6" hidden="1" x14ac:dyDescent="0.25">
      <c r="B1660" t="s">
        <v>17196</v>
      </c>
      <c r="C1660">
        <v>390</v>
      </c>
      <c r="D1660" t="s">
        <v>9039</v>
      </c>
      <c r="E1660" t="s">
        <v>1330</v>
      </c>
      <c r="F1660" s="7" t="e">
        <f>VLOOKUP(B1660,lot!$A$3:$E$13372,5,0)</f>
        <v>#N/A</v>
      </c>
    </row>
    <row r="1661" spans="2:6" hidden="1" x14ac:dyDescent="0.25">
      <c r="B1661" t="s">
        <v>17197</v>
      </c>
      <c r="C1661">
        <v>49</v>
      </c>
      <c r="D1661" t="s">
        <v>9042</v>
      </c>
      <c r="E1661" t="s">
        <v>9043</v>
      </c>
      <c r="F1661" s="7" t="e">
        <f>VLOOKUP(B1661,lot!$A$3:$E$13372,5,0)</f>
        <v>#N/A</v>
      </c>
    </row>
    <row r="1662" spans="2:6" hidden="1" x14ac:dyDescent="0.25">
      <c r="B1662" t="s">
        <v>17198</v>
      </c>
      <c r="C1662">
        <v>300</v>
      </c>
      <c r="D1662" t="s">
        <v>9044</v>
      </c>
      <c r="E1662" t="s">
        <v>9045</v>
      </c>
      <c r="F1662" s="7" t="e">
        <f>VLOOKUP(B1662,lot!$A$3:$E$13372,5,0)</f>
        <v>#N/A</v>
      </c>
    </row>
    <row r="1663" spans="2:6" hidden="1" x14ac:dyDescent="0.25">
      <c r="B1663" t="s">
        <v>17199</v>
      </c>
      <c r="C1663">
        <v>1700</v>
      </c>
      <c r="D1663" t="s">
        <v>9044</v>
      </c>
      <c r="E1663" t="s">
        <v>9045</v>
      </c>
      <c r="F1663" s="7" t="e">
        <f>VLOOKUP(B1663,lot!$A$3:$E$13372,5,0)</f>
        <v>#N/A</v>
      </c>
    </row>
    <row r="1664" spans="2:6" hidden="1" x14ac:dyDescent="0.25">
      <c r="B1664" t="s">
        <v>17208</v>
      </c>
      <c r="C1664">
        <v>175</v>
      </c>
      <c r="D1664" t="s">
        <v>9089</v>
      </c>
      <c r="E1664" t="s">
        <v>9090</v>
      </c>
      <c r="F1664" s="7" t="e">
        <f>VLOOKUP(B1664,lot!$A$3:$E$13372,5,0)</f>
        <v>#N/A</v>
      </c>
    </row>
    <row r="1665" spans="2:6" hidden="1" x14ac:dyDescent="0.25">
      <c r="B1665" t="s">
        <v>17212</v>
      </c>
      <c r="C1665">
        <v>131200</v>
      </c>
      <c r="D1665" t="s">
        <v>18307</v>
      </c>
      <c r="E1665" t="s">
        <v>9098</v>
      </c>
      <c r="F1665" s="7" t="e">
        <f>VLOOKUP(B1665,lot!$A$3:$E$13372,5,0)</f>
        <v>#N/A</v>
      </c>
    </row>
    <row r="1666" spans="2:6" hidden="1" x14ac:dyDescent="0.25">
      <c r="B1666" t="s">
        <v>17214</v>
      </c>
      <c r="C1666">
        <v>34600</v>
      </c>
      <c r="D1666" t="s">
        <v>9109</v>
      </c>
      <c r="E1666" t="s">
        <v>1333</v>
      </c>
      <c r="F1666" s="7" t="e">
        <f>VLOOKUP(B1666,lot!$A$3:$E$13372,5,0)</f>
        <v>#N/A</v>
      </c>
    </row>
    <row r="1667" spans="2:6" hidden="1" x14ac:dyDescent="0.25">
      <c r="B1667" t="s">
        <v>17216</v>
      </c>
      <c r="C1667">
        <v>2200</v>
      </c>
      <c r="D1667" t="s">
        <v>18308</v>
      </c>
      <c r="E1667" t="s">
        <v>9120</v>
      </c>
      <c r="F1667" s="7" t="e">
        <f>VLOOKUP(B1667,lot!$A$3:$E$13372,5,0)</f>
        <v>#N/A</v>
      </c>
    </row>
    <row r="1668" spans="2:6" hidden="1" x14ac:dyDescent="0.25">
      <c r="B1668" t="s">
        <v>17218</v>
      </c>
      <c r="C1668">
        <v>7055</v>
      </c>
      <c r="D1668" t="s">
        <v>18308</v>
      </c>
      <c r="E1668" t="s">
        <v>9120</v>
      </c>
      <c r="F1668" s="7" t="e">
        <f>VLOOKUP(B1668,lot!$A$3:$E$13372,5,0)</f>
        <v>#N/A</v>
      </c>
    </row>
    <row r="1669" spans="2:6" hidden="1" x14ac:dyDescent="0.25">
      <c r="B1669" t="s">
        <v>17222</v>
      </c>
      <c r="C1669">
        <v>680</v>
      </c>
      <c r="D1669" t="s">
        <v>18309</v>
      </c>
      <c r="E1669" t="s">
        <v>14153</v>
      </c>
      <c r="F1669" s="7" t="e">
        <f>VLOOKUP(B1669,lot!$A$3:$E$13372,5,0)</f>
        <v>#N/A</v>
      </c>
    </row>
    <row r="1670" spans="2:6" hidden="1" x14ac:dyDescent="0.25">
      <c r="B1670" t="s">
        <v>17223</v>
      </c>
      <c r="C1670">
        <v>9</v>
      </c>
      <c r="D1670" t="s">
        <v>18310</v>
      </c>
      <c r="E1670" t="s">
        <v>14154</v>
      </c>
      <c r="F1670" s="7" t="e">
        <f>VLOOKUP(B1670,lot!$A$3:$E$13372,5,0)</f>
        <v>#N/A</v>
      </c>
    </row>
    <row r="1671" spans="2:6" hidden="1" x14ac:dyDescent="0.25">
      <c r="B1671" t="s">
        <v>17224</v>
      </c>
      <c r="C1671">
        <v>880</v>
      </c>
      <c r="D1671" t="s">
        <v>18310</v>
      </c>
      <c r="E1671" t="s">
        <v>14154</v>
      </c>
      <c r="F1671" s="7" t="e">
        <f>VLOOKUP(B1671,lot!$A$3:$E$13372,5,0)</f>
        <v>#N/A</v>
      </c>
    </row>
    <row r="1672" spans="2:6" hidden="1" x14ac:dyDescent="0.25">
      <c r="B1672" t="s">
        <v>17225</v>
      </c>
      <c r="C1672">
        <v>1100</v>
      </c>
      <c r="D1672" t="s">
        <v>18310</v>
      </c>
      <c r="E1672" t="s">
        <v>14154</v>
      </c>
      <c r="F1672" s="7" t="e">
        <f>VLOOKUP(B1672,lot!$A$3:$E$13372,5,0)</f>
        <v>#N/A</v>
      </c>
    </row>
    <row r="1673" spans="2:6" hidden="1" x14ac:dyDescent="0.25">
      <c r="B1673" t="s">
        <v>17230</v>
      </c>
      <c r="C1673">
        <v>794</v>
      </c>
      <c r="D1673" t="s">
        <v>9147</v>
      </c>
      <c r="E1673" t="s">
        <v>1345</v>
      </c>
      <c r="F1673" s="7" t="e">
        <f>VLOOKUP(B1673,lot!$A$3:$E$13372,5,0)</f>
        <v>#N/A</v>
      </c>
    </row>
    <row r="1674" spans="2:6" hidden="1" x14ac:dyDescent="0.25">
      <c r="B1674" t="s">
        <v>17231</v>
      </c>
      <c r="C1674">
        <v>20520</v>
      </c>
      <c r="D1674" t="s">
        <v>9147</v>
      </c>
      <c r="E1674" t="s">
        <v>1345</v>
      </c>
      <c r="F1674" s="7" t="e">
        <f>VLOOKUP(B1674,lot!$A$3:$E$13372,5,0)</f>
        <v>#N/A</v>
      </c>
    </row>
    <row r="1675" spans="2:6" hidden="1" x14ac:dyDescent="0.25">
      <c r="B1675" t="s">
        <v>17233</v>
      </c>
      <c r="C1675">
        <v>12840</v>
      </c>
      <c r="D1675" t="s">
        <v>9147</v>
      </c>
      <c r="E1675" t="s">
        <v>1345</v>
      </c>
      <c r="F1675" s="7" t="e">
        <f>VLOOKUP(B1675,lot!$A$3:$E$13372,5,0)</f>
        <v>#N/A</v>
      </c>
    </row>
    <row r="1676" spans="2:6" hidden="1" x14ac:dyDescent="0.25">
      <c r="B1676" t="s">
        <v>17239</v>
      </c>
      <c r="C1676">
        <v>220</v>
      </c>
      <c r="D1676" t="s">
        <v>9159</v>
      </c>
      <c r="E1676" t="s">
        <v>9160</v>
      </c>
      <c r="F1676" s="7" t="e">
        <f>VLOOKUP(B1676,lot!$A$3:$E$13372,5,0)</f>
        <v>#N/A</v>
      </c>
    </row>
    <row r="1677" spans="2:6" hidden="1" x14ac:dyDescent="0.25">
      <c r="B1677" t="s">
        <v>17240</v>
      </c>
      <c r="C1677">
        <v>20</v>
      </c>
      <c r="D1677" t="s">
        <v>9163</v>
      </c>
      <c r="E1677" t="s">
        <v>9164</v>
      </c>
      <c r="F1677" s="7" t="e">
        <f>VLOOKUP(B1677,lot!$A$3:$E$13372,5,0)</f>
        <v>#N/A</v>
      </c>
    </row>
    <row r="1678" spans="2:6" hidden="1" x14ac:dyDescent="0.25">
      <c r="B1678" t="s">
        <v>17241</v>
      </c>
      <c r="C1678">
        <v>50</v>
      </c>
      <c r="D1678" t="s">
        <v>9163</v>
      </c>
      <c r="E1678" t="s">
        <v>9164</v>
      </c>
      <c r="F1678" s="7" t="e">
        <f>VLOOKUP(B1678,lot!$A$3:$E$13372,5,0)</f>
        <v>#N/A</v>
      </c>
    </row>
    <row r="1679" spans="2:6" hidden="1" x14ac:dyDescent="0.25">
      <c r="B1679" t="s">
        <v>17244</v>
      </c>
      <c r="C1679">
        <v>880</v>
      </c>
      <c r="D1679" t="s">
        <v>9176</v>
      </c>
      <c r="E1679" t="s">
        <v>14158</v>
      </c>
      <c r="F1679" s="7" t="e">
        <f>VLOOKUP(B1679,lot!$A$3:$E$13372,5,0)</f>
        <v>#N/A</v>
      </c>
    </row>
    <row r="1680" spans="2:6" hidden="1" x14ac:dyDescent="0.25">
      <c r="B1680" t="s">
        <v>17247</v>
      </c>
      <c r="C1680">
        <v>500</v>
      </c>
      <c r="D1680" t="s">
        <v>9176</v>
      </c>
      <c r="E1680" t="s">
        <v>14158</v>
      </c>
      <c r="F1680" s="7" t="e">
        <f>VLOOKUP(B1680,lot!$A$3:$E$13372,5,0)</f>
        <v>#N/A</v>
      </c>
    </row>
    <row r="1681" spans="2:6" hidden="1" x14ac:dyDescent="0.25">
      <c r="B1681" t="s">
        <v>17249</v>
      </c>
      <c r="C1681">
        <v>436</v>
      </c>
      <c r="D1681" t="s">
        <v>9179</v>
      </c>
      <c r="E1681" t="s">
        <v>14159</v>
      </c>
      <c r="F1681" s="7" t="e">
        <f>VLOOKUP(B1681,lot!$A$3:$E$13372,5,0)</f>
        <v>#N/A</v>
      </c>
    </row>
    <row r="1682" spans="2:6" hidden="1" x14ac:dyDescent="0.25">
      <c r="B1682" t="s">
        <v>17250</v>
      </c>
      <c r="C1682">
        <v>2</v>
      </c>
      <c r="D1682" t="s">
        <v>9181</v>
      </c>
      <c r="E1682" t="s">
        <v>14160</v>
      </c>
      <c r="F1682" s="7" t="e">
        <f>VLOOKUP(B1682,lot!$A$3:$E$13372,5,0)</f>
        <v>#N/A</v>
      </c>
    </row>
    <row r="1683" spans="2:6" hidden="1" x14ac:dyDescent="0.25">
      <c r="B1683" t="s">
        <v>17252</v>
      </c>
      <c r="C1683">
        <v>70</v>
      </c>
      <c r="D1683" t="s">
        <v>9181</v>
      </c>
      <c r="E1683" t="s">
        <v>14160</v>
      </c>
      <c r="F1683" s="7" t="e">
        <f>VLOOKUP(B1683,lot!$A$3:$E$13372,5,0)</f>
        <v>#N/A</v>
      </c>
    </row>
    <row r="1684" spans="2:6" hidden="1" x14ac:dyDescent="0.25">
      <c r="B1684" t="s">
        <v>17253</v>
      </c>
      <c r="C1684">
        <v>400</v>
      </c>
      <c r="D1684" t="s">
        <v>9181</v>
      </c>
      <c r="E1684" t="s">
        <v>14160</v>
      </c>
      <c r="F1684" s="7" t="e">
        <f>VLOOKUP(B1684,lot!$A$3:$E$13372,5,0)</f>
        <v>#N/A</v>
      </c>
    </row>
    <row r="1685" spans="2:6" hidden="1" x14ac:dyDescent="0.25">
      <c r="B1685" t="s">
        <v>17256</v>
      </c>
      <c r="C1685">
        <v>70</v>
      </c>
      <c r="D1685" t="s">
        <v>9188</v>
      </c>
      <c r="E1685" t="s">
        <v>14161</v>
      </c>
      <c r="F1685" s="7" t="e">
        <f>VLOOKUP(B1685,lot!$A$3:$E$13372,5,0)</f>
        <v>#N/A</v>
      </c>
    </row>
    <row r="1686" spans="2:6" hidden="1" x14ac:dyDescent="0.25">
      <c r="B1686" t="s">
        <v>17258</v>
      </c>
      <c r="C1686">
        <v>64</v>
      </c>
      <c r="D1686" t="s">
        <v>9195</v>
      </c>
      <c r="E1686" t="s">
        <v>14162</v>
      </c>
      <c r="F1686" s="7" t="e">
        <f>VLOOKUP(B1686,lot!$A$3:$E$13372,5,0)</f>
        <v>#N/A</v>
      </c>
    </row>
    <row r="1687" spans="2:6" hidden="1" x14ac:dyDescent="0.25">
      <c r="B1687" t="s">
        <v>17260</v>
      </c>
      <c r="C1687">
        <v>196</v>
      </c>
      <c r="D1687" t="s">
        <v>9201</v>
      </c>
      <c r="E1687" t="s">
        <v>14163</v>
      </c>
      <c r="F1687" s="7" t="e">
        <f>VLOOKUP(B1687,lot!$A$3:$E$13372,5,0)</f>
        <v>#N/A</v>
      </c>
    </row>
    <row r="1688" spans="2:6" hidden="1" x14ac:dyDescent="0.25">
      <c r="B1688" t="s">
        <v>17261</v>
      </c>
      <c r="C1688">
        <v>50</v>
      </c>
      <c r="D1688" t="s">
        <v>9207</v>
      </c>
      <c r="E1688" t="s">
        <v>9208</v>
      </c>
      <c r="F1688" s="7" t="e">
        <f>VLOOKUP(B1688,lot!$A$3:$E$13372,5,0)</f>
        <v>#N/A</v>
      </c>
    </row>
    <row r="1689" spans="2:6" hidden="1" x14ac:dyDescent="0.25">
      <c r="B1689" t="s">
        <v>17262</v>
      </c>
      <c r="C1689">
        <v>200</v>
      </c>
      <c r="D1689" t="s">
        <v>9207</v>
      </c>
      <c r="E1689" t="s">
        <v>9208</v>
      </c>
      <c r="F1689" s="7" t="e">
        <f>VLOOKUP(B1689,lot!$A$3:$E$13372,5,0)</f>
        <v>#N/A</v>
      </c>
    </row>
    <row r="1690" spans="2:6" hidden="1" x14ac:dyDescent="0.25">
      <c r="B1690" t="s">
        <v>17266</v>
      </c>
      <c r="C1690">
        <v>660</v>
      </c>
      <c r="D1690" t="s">
        <v>9211</v>
      </c>
      <c r="E1690" t="s">
        <v>14164</v>
      </c>
      <c r="F1690" s="7" t="e">
        <f>VLOOKUP(B1690,lot!$A$3:$E$13372,5,0)</f>
        <v>#N/A</v>
      </c>
    </row>
    <row r="1691" spans="2:6" hidden="1" x14ac:dyDescent="0.25">
      <c r="B1691" t="s">
        <v>17267</v>
      </c>
      <c r="C1691">
        <v>3</v>
      </c>
      <c r="D1691" t="s">
        <v>9214</v>
      </c>
      <c r="E1691" t="s">
        <v>14165</v>
      </c>
      <c r="F1691" s="7" t="e">
        <f>VLOOKUP(B1691,lot!$A$3:$E$13372,5,0)</f>
        <v>#N/A</v>
      </c>
    </row>
    <row r="1692" spans="2:6" hidden="1" x14ac:dyDescent="0.25">
      <c r="B1692" t="s">
        <v>17269</v>
      </c>
      <c r="C1692">
        <v>100</v>
      </c>
      <c r="D1692" t="s">
        <v>9214</v>
      </c>
      <c r="E1692" t="s">
        <v>14165</v>
      </c>
      <c r="F1692" s="7" t="e">
        <f>VLOOKUP(B1692,lot!$A$3:$E$13372,5,0)</f>
        <v>#N/A</v>
      </c>
    </row>
    <row r="1693" spans="2:6" hidden="1" x14ac:dyDescent="0.25">
      <c r="B1693" t="s">
        <v>17270</v>
      </c>
      <c r="C1693">
        <v>431</v>
      </c>
      <c r="D1693" t="s">
        <v>9218</v>
      </c>
      <c r="E1693" t="s">
        <v>9219</v>
      </c>
      <c r="F1693" s="7" t="e">
        <f>VLOOKUP(B1693,lot!$A$3:$E$13372,5,0)</f>
        <v>#N/A</v>
      </c>
    </row>
    <row r="1694" spans="2:6" hidden="1" x14ac:dyDescent="0.25">
      <c r="B1694" t="s">
        <v>17276</v>
      </c>
      <c r="C1694">
        <v>200</v>
      </c>
      <c r="D1694" t="s">
        <v>9224</v>
      </c>
      <c r="E1694" t="s">
        <v>14167</v>
      </c>
      <c r="F1694" s="7" t="e">
        <f>VLOOKUP(B1694,lot!$A$3:$E$13372,5,0)</f>
        <v>#N/A</v>
      </c>
    </row>
    <row r="1695" spans="2:6" hidden="1" x14ac:dyDescent="0.25">
      <c r="B1695" t="s">
        <v>17277</v>
      </c>
      <c r="C1695">
        <v>14</v>
      </c>
      <c r="D1695" t="s">
        <v>9226</v>
      </c>
      <c r="E1695" t="s">
        <v>14168</v>
      </c>
      <c r="F1695" s="7" t="e">
        <f>VLOOKUP(B1695,lot!$A$3:$E$13372,5,0)</f>
        <v>#N/A</v>
      </c>
    </row>
    <row r="1696" spans="2:6" hidden="1" x14ac:dyDescent="0.25">
      <c r="B1696" t="s">
        <v>17278</v>
      </c>
      <c r="C1696">
        <v>96</v>
      </c>
      <c r="D1696" t="s">
        <v>9226</v>
      </c>
      <c r="E1696" t="s">
        <v>14168</v>
      </c>
      <c r="F1696" s="7" t="e">
        <f>VLOOKUP(B1696,lot!$A$3:$E$13372,5,0)</f>
        <v>#N/A</v>
      </c>
    </row>
    <row r="1697" spans="2:6" hidden="1" x14ac:dyDescent="0.25">
      <c r="B1697" t="s">
        <v>17279</v>
      </c>
      <c r="C1697">
        <v>320</v>
      </c>
      <c r="D1697" t="s">
        <v>9230</v>
      </c>
      <c r="E1697" t="s">
        <v>13554</v>
      </c>
      <c r="F1697" s="7" t="e">
        <f>VLOOKUP(B1697,lot!$A$3:$E$13372,5,0)</f>
        <v>#N/A</v>
      </c>
    </row>
    <row r="1698" spans="2:6" hidden="1" x14ac:dyDescent="0.25">
      <c r="B1698" t="s">
        <v>17280</v>
      </c>
      <c r="C1698">
        <v>120</v>
      </c>
      <c r="D1698" t="s">
        <v>9231</v>
      </c>
      <c r="E1698" t="s">
        <v>14169</v>
      </c>
      <c r="F1698" s="7" t="e">
        <f>VLOOKUP(B1698,lot!$A$3:$E$13372,5,0)</f>
        <v>#N/A</v>
      </c>
    </row>
    <row r="1699" spans="2:6" hidden="1" x14ac:dyDescent="0.25">
      <c r="B1699" t="s">
        <v>17282</v>
      </c>
      <c r="C1699">
        <v>2390</v>
      </c>
      <c r="D1699" t="s">
        <v>9235</v>
      </c>
      <c r="E1699" t="s">
        <v>9236</v>
      </c>
      <c r="F1699" s="7" t="e">
        <f>VLOOKUP(B1699,lot!$A$3:$E$13372,5,0)</f>
        <v>#N/A</v>
      </c>
    </row>
    <row r="1700" spans="2:6" hidden="1" x14ac:dyDescent="0.25">
      <c r="B1700" t="s">
        <v>17285</v>
      </c>
      <c r="C1700">
        <v>19</v>
      </c>
      <c r="D1700" t="s">
        <v>9241</v>
      </c>
      <c r="E1700" t="s">
        <v>9242</v>
      </c>
      <c r="F1700" s="7" t="e">
        <f>VLOOKUP(B1700,lot!$A$3:$E$13372,5,0)</f>
        <v>#N/A</v>
      </c>
    </row>
    <row r="1701" spans="2:6" hidden="1" x14ac:dyDescent="0.25">
      <c r="B1701" t="s">
        <v>17287</v>
      </c>
      <c r="C1701">
        <v>15</v>
      </c>
      <c r="D1701" t="s">
        <v>9250</v>
      </c>
      <c r="E1701" t="s">
        <v>9251</v>
      </c>
      <c r="F1701" s="7" t="e">
        <f>VLOOKUP(B1701,lot!$A$3:$E$13372,5,0)</f>
        <v>#N/A</v>
      </c>
    </row>
    <row r="1702" spans="2:6" hidden="1" x14ac:dyDescent="0.25">
      <c r="B1702" t="s">
        <v>17288</v>
      </c>
      <c r="C1702">
        <v>68</v>
      </c>
      <c r="D1702" t="s">
        <v>9252</v>
      </c>
      <c r="E1702" t="s">
        <v>9253</v>
      </c>
      <c r="F1702" s="7" t="e">
        <f>VLOOKUP(B1702,lot!$A$3:$E$13372,5,0)</f>
        <v>#N/A</v>
      </c>
    </row>
    <row r="1703" spans="2:6" hidden="1" x14ac:dyDescent="0.25">
      <c r="B1703" t="s">
        <v>17289</v>
      </c>
      <c r="C1703">
        <v>2</v>
      </c>
      <c r="D1703" t="s">
        <v>9254</v>
      </c>
      <c r="E1703" t="s">
        <v>9255</v>
      </c>
      <c r="F1703" s="7" t="e">
        <f>VLOOKUP(B1703,lot!$A$3:$E$13372,5,0)</f>
        <v>#N/A</v>
      </c>
    </row>
    <row r="1704" spans="2:6" hidden="1" x14ac:dyDescent="0.25">
      <c r="B1704" t="s">
        <v>17290</v>
      </c>
      <c r="C1704">
        <v>27</v>
      </c>
      <c r="D1704" t="s">
        <v>9258</v>
      </c>
      <c r="E1704" t="s">
        <v>9259</v>
      </c>
      <c r="F1704" s="7" t="e">
        <f>VLOOKUP(B1704,lot!$A$3:$E$13372,5,0)</f>
        <v>#N/A</v>
      </c>
    </row>
    <row r="1705" spans="2:6" hidden="1" x14ac:dyDescent="0.25">
      <c r="B1705" t="s">
        <v>17291</v>
      </c>
      <c r="C1705">
        <v>50</v>
      </c>
      <c r="D1705" t="s">
        <v>9266</v>
      </c>
      <c r="E1705" t="s">
        <v>9267</v>
      </c>
      <c r="F1705" s="7" t="e">
        <f>VLOOKUP(B1705,lot!$A$3:$E$13372,5,0)</f>
        <v>#N/A</v>
      </c>
    </row>
    <row r="1706" spans="2:6" hidden="1" x14ac:dyDescent="0.25">
      <c r="B1706" t="s">
        <v>17292</v>
      </c>
      <c r="C1706">
        <v>26</v>
      </c>
      <c r="D1706" t="s">
        <v>9268</v>
      </c>
      <c r="E1706" t="s">
        <v>9269</v>
      </c>
      <c r="F1706" s="7" t="e">
        <f>VLOOKUP(B1706,lot!$A$3:$E$13372,5,0)</f>
        <v>#N/A</v>
      </c>
    </row>
    <row r="1707" spans="2:6" hidden="1" x14ac:dyDescent="0.25">
      <c r="B1707" t="s">
        <v>17293</v>
      </c>
      <c r="C1707">
        <v>5</v>
      </c>
      <c r="D1707" t="s">
        <v>9270</v>
      </c>
      <c r="E1707" t="s">
        <v>9271</v>
      </c>
      <c r="F1707" s="7" t="e">
        <f>VLOOKUP(B1707,lot!$A$3:$E$13372,5,0)</f>
        <v>#N/A</v>
      </c>
    </row>
    <row r="1708" spans="2:6" hidden="1" x14ac:dyDescent="0.25">
      <c r="B1708" t="s">
        <v>17294</v>
      </c>
      <c r="C1708">
        <v>20</v>
      </c>
      <c r="D1708" t="s">
        <v>9275</v>
      </c>
      <c r="E1708" t="s">
        <v>9276</v>
      </c>
      <c r="F1708" s="7" t="e">
        <f>VLOOKUP(B1708,lot!$A$3:$E$13372,5,0)</f>
        <v>#N/A</v>
      </c>
    </row>
    <row r="1709" spans="2:6" hidden="1" x14ac:dyDescent="0.25">
      <c r="B1709" t="s">
        <v>17295</v>
      </c>
      <c r="C1709">
        <v>25</v>
      </c>
      <c r="D1709" t="s">
        <v>9277</v>
      </c>
      <c r="E1709" t="s">
        <v>9278</v>
      </c>
      <c r="F1709" s="7" t="e">
        <f>VLOOKUP(B1709,lot!$A$3:$E$13372,5,0)</f>
        <v>#N/A</v>
      </c>
    </row>
    <row r="1710" spans="2:6" hidden="1" x14ac:dyDescent="0.25">
      <c r="B1710" t="s">
        <v>17300</v>
      </c>
      <c r="C1710">
        <v>10594</v>
      </c>
      <c r="D1710" t="s">
        <v>9291</v>
      </c>
      <c r="E1710" t="s">
        <v>9292</v>
      </c>
      <c r="F1710" s="7" t="e">
        <f>VLOOKUP(B1710,lot!$A$3:$E$13372,5,0)</f>
        <v>#N/A</v>
      </c>
    </row>
    <row r="1711" spans="2:6" hidden="1" x14ac:dyDescent="0.25">
      <c r="B1711" t="s">
        <v>17301</v>
      </c>
      <c r="C1711">
        <v>17938</v>
      </c>
      <c r="D1711" t="s">
        <v>9293</v>
      </c>
      <c r="E1711" t="s">
        <v>9294</v>
      </c>
      <c r="F1711" s="7" t="e">
        <f>VLOOKUP(B1711,lot!$A$3:$E$13372,5,0)</f>
        <v>#N/A</v>
      </c>
    </row>
    <row r="1712" spans="2:6" hidden="1" x14ac:dyDescent="0.25">
      <c r="B1712" t="s">
        <v>17302</v>
      </c>
      <c r="C1712">
        <v>19866</v>
      </c>
      <c r="D1712" t="s">
        <v>9295</v>
      </c>
      <c r="E1712" t="s">
        <v>9296</v>
      </c>
      <c r="F1712" s="7" t="e">
        <f>VLOOKUP(B1712,lot!$A$3:$E$13372,5,0)</f>
        <v>#N/A</v>
      </c>
    </row>
    <row r="1713" spans="2:6" hidden="1" x14ac:dyDescent="0.25">
      <c r="B1713" t="s">
        <v>17303</v>
      </c>
      <c r="C1713">
        <v>10379</v>
      </c>
      <c r="D1713" t="s">
        <v>9297</v>
      </c>
      <c r="E1713" t="s">
        <v>9298</v>
      </c>
      <c r="F1713" s="7" t="e">
        <f>VLOOKUP(B1713,lot!$A$3:$E$13372,5,0)</f>
        <v>#N/A</v>
      </c>
    </row>
    <row r="1714" spans="2:6" hidden="1" x14ac:dyDescent="0.25">
      <c r="B1714" t="s">
        <v>17304</v>
      </c>
      <c r="C1714">
        <v>5500</v>
      </c>
      <c r="D1714" t="s">
        <v>9301</v>
      </c>
      <c r="E1714" t="s">
        <v>9302</v>
      </c>
      <c r="F1714" s="7" t="e">
        <f>VLOOKUP(B1714,lot!$A$3:$E$13372,5,0)</f>
        <v>#N/A</v>
      </c>
    </row>
    <row r="1715" spans="2:6" hidden="1" x14ac:dyDescent="0.25">
      <c r="B1715" t="s">
        <v>17305</v>
      </c>
      <c r="C1715">
        <v>43450</v>
      </c>
      <c r="D1715" t="s">
        <v>9303</v>
      </c>
      <c r="E1715" t="s">
        <v>9304</v>
      </c>
      <c r="F1715" s="7" t="e">
        <f>VLOOKUP(B1715,lot!$A$3:$E$13372,5,0)</f>
        <v>#N/A</v>
      </c>
    </row>
    <row r="1716" spans="2:6" hidden="1" x14ac:dyDescent="0.25">
      <c r="B1716" t="s">
        <v>17306</v>
      </c>
      <c r="C1716">
        <v>2135</v>
      </c>
      <c r="D1716" t="s">
        <v>9305</v>
      </c>
      <c r="E1716" t="s">
        <v>9306</v>
      </c>
      <c r="F1716" s="7" t="e">
        <f>VLOOKUP(B1716,lot!$A$3:$E$13372,5,0)</f>
        <v>#N/A</v>
      </c>
    </row>
    <row r="1717" spans="2:6" hidden="1" x14ac:dyDescent="0.25">
      <c r="B1717" t="s">
        <v>17307</v>
      </c>
      <c r="C1717">
        <v>19</v>
      </c>
      <c r="D1717" t="s">
        <v>9308</v>
      </c>
      <c r="E1717" t="s">
        <v>9309</v>
      </c>
      <c r="F1717" s="7" t="e">
        <f>VLOOKUP(B1717,lot!$A$3:$E$13372,5,0)</f>
        <v>#N/A</v>
      </c>
    </row>
    <row r="1718" spans="2:6" hidden="1" x14ac:dyDescent="0.25">
      <c r="B1718" t="s">
        <v>17308</v>
      </c>
      <c r="C1718">
        <v>1267</v>
      </c>
      <c r="D1718" t="s">
        <v>9310</v>
      </c>
      <c r="E1718" t="s">
        <v>9311</v>
      </c>
      <c r="F1718" s="7" t="e">
        <f>VLOOKUP(B1718,lot!$A$3:$E$13372,5,0)</f>
        <v>#N/A</v>
      </c>
    </row>
    <row r="1719" spans="2:6" hidden="1" x14ac:dyDescent="0.25">
      <c r="B1719" t="s">
        <v>17309</v>
      </c>
      <c r="C1719">
        <v>20</v>
      </c>
      <c r="D1719" t="s">
        <v>9312</v>
      </c>
      <c r="E1719" t="s">
        <v>9313</v>
      </c>
      <c r="F1719" s="7" t="e">
        <f>VLOOKUP(B1719,lot!$A$3:$E$13372,5,0)</f>
        <v>#N/A</v>
      </c>
    </row>
    <row r="1720" spans="2:6" hidden="1" x14ac:dyDescent="0.25">
      <c r="B1720" t="s">
        <v>17310</v>
      </c>
      <c r="C1720">
        <v>5</v>
      </c>
      <c r="D1720" t="s">
        <v>9315</v>
      </c>
      <c r="E1720" t="s">
        <v>9316</v>
      </c>
      <c r="F1720" s="7" t="e">
        <f>VLOOKUP(B1720,lot!$A$3:$E$13372,5,0)</f>
        <v>#N/A</v>
      </c>
    </row>
    <row r="1721" spans="2:6" hidden="1" x14ac:dyDescent="0.25">
      <c r="B1721" t="s">
        <v>17311</v>
      </c>
      <c r="C1721">
        <v>238</v>
      </c>
      <c r="D1721" t="s">
        <v>9317</v>
      </c>
      <c r="E1721" t="s">
        <v>9318</v>
      </c>
      <c r="F1721" s="7" t="e">
        <f>VLOOKUP(B1721,lot!$A$3:$E$13372,5,0)</f>
        <v>#N/A</v>
      </c>
    </row>
    <row r="1722" spans="2:6" hidden="1" x14ac:dyDescent="0.25">
      <c r="B1722" t="s">
        <v>17312</v>
      </c>
      <c r="C1722">
        <v>470</v>
      </c>
      <c r="D1722" t="s">
        <v>9319</v>
      </c>
      <c r="E1722" t="s">
        <v>9320</v>
      </c>
      <c r="F1722" s="7" t="e">
        <f>VLOOKUP(B1722,lot!$A$3:$E$13372,5,0)</f>
        <v>#N/A</v>
      </c>
    </row>
    <row r="1723" spans="2:6" hidden="1" x14ac:dyDescent="0.25">
      <c r="B1723" t="s">
        <v>17313</v>
      </c>
      <c r="C1723">
        <v>3740</v>
      </c>
      <c r="D1723" t="s">
        <v>18311</v>
      </c>
      <c r="E1723" t="s">
        <v>9322</v>
      </c>
      <c r="F1723" s="7" t="e">
        <f>VLOOKUP(B1723,lot!$A$3:$E$13372,5,0)</f>
        <v>#N/A</v>
      </c>
    </row>
    <row r="1724" spans="2:6" hidden="1" x14ac:dyDescent="0.25">
      <c r="B1724" t="s">
        <v>17314</v>
      </c>
      <c r="C1724">
        <v>4330</v>
      </c>
      <c r="D1724" t="s">
        <v>18312</v>
      </c>
      <c r="E1724" t="s">
        <v>9324</v>
      </c>
      <c r="F1724" s="7" t="e">
        <f>VLOOKUP(B1724,lot!$A$3:$E$13372,5,0)</f>
        <v>#N/A</v>
      </c>
    </row>
    <row r="1725" spans="2:6" hidden="1" x14ac:dyDescent="0.25">
      <c r="B1725" t="s">
        <v>17315</v>
      </c>
      <c r="C1725">
        <v>4190</v>
      </c>
      <c r="D1725" t="s">
        <v>18313</v>
      </c>
      <c r="E1725" t="s">
        <v>9326</v>
      </c>
      <c r="F1725" s="7" t="e">
        <f>VLOOKUP(B1725,lot!$A$3:$E$13372,5,0)</f>
        <v>#N/A</v>
      </c>
    </row>
    <row r="1726" spans="2:6" hidden="1" x14ac:dyDescent="0.25">
      <c r="B1726" t="s">
        <v>17316</v>
      </c>
      <c r="C1726">
        <v>340</v>
      </c>
      <c r="D1726" t="s">
        <v>9327</v>
      </c>
      <c r="E1726" t="s">
        <v>9328</v>
      </c>
      <c r="F1726" s="7" t="e">
        <f>VLOOKUP(B1726,lot!$A$3:$E$13372,5,0)</f>
        <v>#N/A</v>
      </c>
    </row>
    <row r="1727" spans="2:6" hidden="1" x14ac:dyDescent="0.25">
      <c r="B1727" t="s">
        <v>17317</v>
      </c>
      <c r="C1727">
        <v>375</v>
      </c>
      <c r="D1727" t="s">
        <v>9329</v>
      </c>
      <c r="E1727" t="s">
        <v>9330</v>
      </c>
      <c r="F1727" s="7" t="e">
        <f>VLOOKUP(B1727,lot!$A$3:$E$13372,5,0)</f>
        <v>#N/A</v>
      </c>
    </row>
    <row r="1728" spans="2:6" hidden="1" x14ac:dyDescent="0.25">
      <c r="B1728" t="s">
        <v>17318</v>
      </c>
      <c r="C1728">
        <v>625</v>
      </c>
      <c r="D1728" t="s">
        <v>9331</v>
      </c>
      <c r="E1728" t="s">
        <v>9332</v>
      </c>
      <c r="F1728" s="7" t="e">
        <f>VLOOKUP(B1728,lot!$A$3:$E$13372,5,0)</f>
        <v>#N/A</v>
      </c>
    </row>
    <row r="1729" spans="2:6" hidden="1" x14ac:dyDescent="0.25">
      <c r="B1729" t="s">
        <v>17319</v>
      </c>
      <c r="C1729">
        <v>4185</v>
      </c>
      <c r="D1729" t="s">
        <v>9333</v>
      </c>
      <c r="E1729" t="s">
        <v>9334</v>
      </c>
      <c r="F1729" s="7" t="e">
        <f>VLOOKUP(B1729,lot!$A$3:$E$13372,5,0)</f>
        <v>#N/A</v>
      </c>
    </row>
    <row r="1730" spans="2:6" hidden="1" x14ac:dyDescent="0.25">
      <c r="B1730" t="s">
        <v>17320</v>
      </c>
      <c r="C1730">
        <v>4275</v>
      </c>
      <c r="D1730" t="s">
        <v>9335</v>
      </c>
      <c r="E1730" t="s">
        <v>9336</v>
      </c>
      <c r="F1730" s="7" t="e">
        <f>VLOOKUP(B1730,lot!$A$3:$E$13372,5,0)</f>
        <v>#N/A</v>
      </c>
    </row>
    <row r="1731" spans="2:6" hidden="1" x14ac:dyDescent="0.25">
      <c r="B1731" t="s">
        <v>17321</v>
      </c>
      <c r="C1731">
        <v>709</v>
      </c>
      <c r="D1731" t="s">
        <v>9337</v>
      </c>
      <c r="E1731" t="s">
        <v>9338</v>
      </c>
      <c r="F1731" s="7" t="e">
        <f>VLOOKUP(B1731,lot!$A$3:$E$13372,5,0)</f>
        <v>#N/A</v>
      </c>
    </row>
    <row r="1732" spans="2:6" hidden="1" x14ac:dyDescent="0.25">
      <c r="B1732" t="s">
        <v>17322</v>
      </c>
      <c r="C1732">
        <v>14</v>
      </c>
      <c r="D1732" t="s">
        <v>9340</v>
      </c>
      <c r="E1732" t="s">
        <v>9341</v>
      </c>
      <c r="F1732" s="7" t="e">
        <f>VLOOKUP(B1732,lot!$A$3:$E$13372,5,0)</f>
        <v>#N/A</v>
      </c>
    </row>
    <row r="1733" spans="2:6" hidden="1" x14ac:dyDescent="0.25">
      <c r="B1733" t="s">
        <v>17323</v>
      </c>
      <c r="C1733">
        <v>2371</v>
      </c>
      <c r="D1733" t="s">
        <v>9342</v>
      </c>
      <c r="E1733" t="s">
        <v>9343</v>
      </c>
      <c r="F1733" s="7" t="e">
        <f>VLOOKUP(B1733,lot!$A$3:$E$13372,5,0)</f>
        <v>#N/A</v>
      </c>
    </row>
    <row r="1734" spans="2:6" hidden="1" x14ac:dyDescent="0.25">
      <c r="B1734" t="s">
        <v>17324</v>
      </c>
      <c r="C1734">
        <v>2798</v>
      </c>
      <c r="D1734" t="s">
        <v>9346</v>
      </c>
      <c r="E1734" t="s">
        <v>9347</v>
      </c>
      <c r="F1734" s="7" t="e">
        <f>VLOOKUP(B1734,lot!$A$3:$E$13372,5,0)</f>
        <v>#N/A</v>
      </c>
    </row>
    <row r="1735" spans="2:6" hidden="1" x14ac:dyDescent="0.25">
      <c r="B1735" t="s">
        <v>17325</v>
      </c>
      <c r="C1735">
        <v>789</v>
      </c>
      <c r="D1735" t="s">
        <v>9348</v>
      </c>
      <c r="E1735" t="s">
        <v>9349</v>
      </c>
      <c r="F1735" s="7" t="e">
        <f>VLOOKUP(B1735,lot!$A$3:$E$13372,5,0)</f>
        <v>#N/A</v>
      </c>
    </row>
    <row r="1736" spans="2:6" hidden="1" x14ac:dyDescent="0.25">
      <c r="B1736" t="s">
        <v>17326</v>
      </c>
      <c r="C1736">
        <v>198</v>
      </c>
      <c r="D1736" t="s">
        <v>9350</v>
      </c>
      <c r="E1736" t="s">
        <v>9351</v>
      </c>
      <c r="F1736" s="7" t="e">
        <f>VLOOKUP(B1736,lot!$A$3:$E$13372,5,0)</f>
        <v>#N/A</v>
      </c>
    </row>
    <row r="1737" spans="2:6" hidden="1" x14ac:dyDescent="0.25">
      <c r="B1737" t="s">
        <v>17327</v>
      </c>
      <c r="C1737">
        <v>12</v>
      </c>
      <c r="D1737" t="s">
        <v>9352</v>
      </c>
      <c r="E1737" t="s">
        <v>9353</v>
      </c>
      <c r="F1737" s="7" t="e">
        <f>VLOOKUP(B1737,lot!$A$3:$E$13372,5,0)</f>
        <v>#N/A</v>
      </c>
    </row>
    <row r="1738" spans="2:6" hidden="1" x14ac:dyDescent="0.25">
      <c r="B1738" t="s">
        <v>17329</v>
      </c>
      <c r="C1738">
        <v>20</v>
      </c>
      <c r="D1738" t="s">
        <v>9359</v>
      </c>
      <c r="E1738" t="s">
        <v>9360</v>
      </c>
      <c r="F1738" s="7" t="e">
        <f>VLOOKUP(B1738,lot!$A$3:$E$13372,5,0)</f>
        <v>#N/A</v>
      </c>
    </row>
    <row r="1739" spans="2:6" x14ac:dyDescent="0.25">
      <c r="B1739" t="s">
        <v>17330</v>
      </c>
      <c r="C1739">
        <v>3</v>
      </c>
      <c r="D1739" t="e">
        <v>#N/A</v>
      </c>
      <c r="E1739" t="s">
        <v>9362</v>
      </c>
      <c r="F1739" s="7" t="e">
        <f>VLOOKUP(B1739,lot!$A$3:$E$13372,5,0)</f>
        <v>#N/A</v>
      </c>
    </row>
    <row r="1740" spans="2:6" hidden="1" x14ac:dyDescent="0.25">
      <c r="B1740" t="s">
        <v>17331</v>
      </c>
      <c r="C1740">
        <v>81</v>
      </c>
      <c r="D1740" t="s">
        <v>9364</v>
      </c>
      <c r="E1740" t="s">
        <v>9365</v>
      </c>
      <c r="F1740" s="7" t="e">
        <f>VLOOKUP(B1740,lot!$A$3:$E$13372,5,0)</f>
        <v>#N/A</v>
      </c>
    </row>
    <row r="1741" spans="2:6" hidden="1" x14ac:dyDescent="0.25">
      <c r="B1741" t="s">
        <v>17332</v>
      </c>
      <c r="C1741">
        <v>199</v>
      </c>
      <c r="D1741" t="s">
        <v>9367</v>
      </c>
      <c r="E1741" t="s">
        <v>9368</v>
      </c>
      <c r="F1741" s="7" t="e">
        <f>VLOOKUP(B1741,lot!$A$3:$E$13372,5,0)</f>
        <v>#N/A</v>
      </c>
    </row>
    <row r="1742" spans="2:6" hidden="1" x14ac:dyDescent="0.25">
      <c r="B1742" t="s">
        <v>17333</v>
      </c>
      <c r="C1742">
        <v>370</v>
      </c>
      <c r="D1742" t="s">
        <v>9369</v>
      </c>
      <c r="E1742" t="s">
        <v>9370</v>
      </c>
      <c r="F1742" s="7" t="e">
        <f>VLOOKUP(B1742,lot!$A$3:$E$13372,5,0)</f>
        <v>#N/A</v>
      </c>
    </row>
    <row r="1743" spans="2:6" hidden="1" x14ac:dyDescent="0.25">
      <c r="B1743" t="s">
        <v>17334</v>
      </c>
      <c r="C1743">
        <v>1</v>
      </c>
      <c r="D1743" t="s">
        <v>9371</v>
      </c>
      <c r="E1743" t="s">
        <v>9372</v>
      </c>
      <c r="F1743" s="7" t="e">
        <f>VLOOKUP(B1743,lot!$A$3:$E$13372,5,0)</f>
        <v>#N/A</v>
      </c>
    </row>
    <row r="1744" spans="2:6" hidden="1" x14ac:dyDescent="0.25">
      <c r="B1744" t="s">
        <v>17335</v>
      </c>
      <c r="C1744">
        <v>4</v>
      </c>
      <c r="D1744" t="s">
        <v>9391</v>
      </c>
      <c r="E1744" t="s">
        <v>9392</v>
      </c>
      <c r="F1744" s="7" t="e">
        <f>VLOOKUP(B1744,lot!$A$3:$E$13372,5,0)</f>
        <v>#N/A</v>
      </c>
    </row>
    <row r="1745" spans="2:6" hidden="1" x14ac:dyDescent="0.25">
      <c r="B1745" t="s">
        <v>17336</v>
      </c>
      <c r="C1745">
        <v>176</v>
      </c>
      <c r="D1745" t="s">
        <v>9393</v>
      </c>
      <c r="E1745" t="s">
        <v>9394</v>
      </c>
      <c r="F1745" s="7" t="e">
        <f>VLOOKUP(B1745,lot!$A$3:$E$13372,5,0)</f>
        <v>#N/A</v>
      </c>
    </row>
    <row r="1746" spans="2:6" hidden="1" x14ac:dyDescent="0.25">
      <c r="B1746" t="s">
        <v>17337</v>
      </c>
      <c r="C1746">
        <v>324</v>
      </c>
      <c r="D1746" t="s">
        <v>9395</v>
      </c>
      <c r="E1746" t="s">
        <v>9396</v>
      </c>
      <c r="F1746" s="7" t="e">
        <f>VLOOKUP(B1746,lot!$A$3:$E$13372,5,0)</f>
        <v>#N/A</v>
      </c>
    </row>
    <row r="1747" spans="2:6" hidden="1" x14ac:dyDescent="0.25">
      <c r="B1747" t="s">
        <v>17338</v>
      </c>
      <c r="C1747">
        <v>1213</v>
      </c>
      <c r="D1747" t="s">
        <v>9397</v>
      </c>
      <c r="E1747" t="s">
        <v>9398</v>
      </c>
      <c r="F1747" s="7" t="e">
        <f>VLOOKUP(B1747,lot!$A$3:$E$13372,5,0)</f>
        <v>#N/A</v>
      </c>
    </row>
    <row r="1748" spans="2:6" hidden="1" x14ac:dyDescent="0.25">
      <c r="B1748" t="s">
        <v>17339</v>
      </c>
      <c r="C1748">
        <v>7541</v>
      </c>
      <c r="D1748" t="s">
        <v>9400</v>
      </c>
      <c r="E1748" t="s">
        <v>9401</v>
      </c>
      <c r="F1748" s="7" t="e">
        <f>VLOOKUP(B1748,lot!$A$3:$E$13372,5,0)</f>
        <v>#N/A</v>
      </c>
    </row>
    <row r="1749" spans="2:6" hidden="1" x14ac:dyDescent="0.25">
      <c r="B1749" t="s">
        <v>17340</v>
      </c>
      <c r="C1749">
        <v>2000</v>
      </c>
      <c r="D1749" t="s">
        <v>9402</v>
      </c>
      <c r="E1749" t="s">
        <v>9403</v>
      </c>
      <c r="F1749" s="7" t="e">
        <f>VLOOKUP(B1749,lot!$A$3:$E$13372,5,0)</f>
        <v>#N/A</v>
      </c>
    </row>
    <row r="1750" spans="2:6" hidden="1" x14ac:dyDescent="0.25">
      <c r="B1750" t="s">
        <v>17341</v>
      </c>
      <c r="C1750">
        <v>447</v>
      </c>
      <c r="D1750" t="s">
        <v>9404</v>
      </c>
      <c r="E1750" t="s">
        <v>9405</v>
      </c>
      <c r="F1750" s="7" t="e">
        <f>VLOOKUP(B1750,lot!$A$3:$E$13372,5,0)</f>
        <v>#N/A</v>
      </c>
    </row>
    <row r="1751" spans="2:6" hidden="1" x14ac:dyDescent="0.25">
      <c r="B1751" t="s">
        <v>17342</v>
      </c>
      <c r="C1751">
        <v>148</v>
      </c>
      <c r="D1751" t="s">
        <v>9406</v>
      </c>
      <c r="E1751" t="s">
        <v>9407</v>
      </c>
      <c r="F1751" s="7" t="e">
        <f>VLOOKUP(B1751,lot!$A$3:$E$13372,5,0)</f>
        <v>#N/A</v>
      </c>
    </row>
    <row r="1752" spans="2:6" hidden="1" x14ac:dyDescent="0.25">
      <c r="B1752" t="s">
        <v>17343</v>
      </c>
      <c r="C1752">
        <v>10</v>
      </c>
      <c r="D1752" t="s">
        <v>18314</v>
      </c>
      <c r="E1752" t="s">
        <v>9420</v>
      </c>
      <c r="F1752" s="7" t="e">
        <f>VLOOKUP(B1752,lot!$A$3:$E$13372,5,0)</f>
        <v>#N/A</v>
      </c>
    </row>
    <row r="1753" spans="2:6" hidden="1" x14ac:dyDescent="0.25">
      <c r="B1753" t="s">
        <v>17344</v>
      </c>
      <c r="C1753">
        <v>42</v>
      </c>
      <c r="D1753" t="s">
        <v>9421</v>
      </c>
      <c r="E1753" t="s">
        <v>9422</v>
      </c>
      <c r="F1753" s="7" t="e">
        <f>VLOOKUP(B1753,lot!$A$3:$E$13372,5,0)</f>
        <v>#N/A</v>
      </c>
    </row>
    <row r="1754" spans="2:6" hidden="1" x14ac:dyDescent="0.25">
      <c r="B1754" t="s">
        <v>17345</v>
      </c>
      <c r="C1754">
        <v>10</v>
      </c>
      <c r="D1754" t="s">
        <v>9425</v>
      </c>
      <c r="E1754" t="s">
        <v>9426</v>
      </c>
      <c r="F1754" s="7" t="e">
        <f>VLOOKUP(B1754,lot!$A$3:$E$13372,5,0)</f>
        <v>#N/A</v>
      </c>
    </row>
    <row r="1755" spans="2:6" hidden="1" x14ac:dyDescent="0.25">
      <c r="B1755" t="s">
        <v>17346</v>
      </c>
      <c r="C1755">
        <v>12048</v>
      </c>
      <c r="D1755" t="s">
        <v>9427</v>
      </c>
      <c r="E1755" t="s">
        <v>9428</v>
      </c>
      <c r="F1755" s="7" t="e">
        <f>VLOOKUP(B1755,lot!$A$3:$E$13372,5,0)</f>
        <v>#N/A</v>
      </c>
    </row>
    <row r="1756" spans="2:6" hidden="1" x14ac:dyDescent="0.25">
      <c r="B1756" t="s">
        <v>17347</v>
      </c>
      <c r="C1756">
        <v>11</v>
      </c>
      <c r="D1756" t="s">
        <v>9433</v>
      </c>
      <c r="E1756" t="s">
        <v>9434</v>
      </c>
      <c r="F1756" s="7" t="e">
        <f>VLOOKUP(B1756,lot!$A$3:$E$13372,5,0)</f>
        <v>#N/A</v>
      </c>
    </row>
    <row r="1757" spans="2:6" hidden="1" x14ac:dyDescent="0.25">
      <c r="B1757" t="s">
        <v>17348</v>
      </c>
      <c r="C1757">
        <v>300</v>
      </c>
      <c r="D1757" t="s">
        <v>9435</v>
      </c>
      <c r="E1757" t="s">
        <v>9436</v>
      </c>
      <c r="F1757" s="7" t="e">
        <f>VLOOKUP(B1757,lot!$A$3:$E$13372,5,0)</f>
        <v>#N/A</v>
      </c>
    </row>
    <row r="1758" spans="2:6" x14ac:dyDescent="0.25">
      <c r="B1758" t="s">
        <v>9438</v>
      </c>
      <c r="C1758">
        <v>2960</v>
      </c>
      <c r="D1758" t="e">
        <v>#N/A</v>
      </c>
      <c r="E1758" t="s">
        <v>9438</v>
      </c>
      <c r="F1758" s="7" t="e">
        <f>VLOOKUP(B1758,lot!$A$3:$E$13372,5,0)</f>
        <v>#N/A</v>
      </c>
    </row>
    <row r="1759" spans="2:6" hidden="1" x14ac:dyDescent="0.25">
      <c r="B1759" t="s">
        <v>17349</v>
      </c>
      <c r="C1759">
        <v>5669</v>
      </c>
      <c r="D1759" t="s">
        <v>9441</v>
      </c>
      <c r="E1759" t="s">
        <v>9442</v>
      </c>
      <c r="F1759" s="7" t="e">
        <f>VLOOKUP(B1759,lot!$A$3:$E$13372,5,0)</f>
        <v>#N/A</v>
      </c>
    </row>
    <row r="1760" spans="2:6" hidden="1" x14ac:dyDescent="0.25">
      <c r="B1760" t="s">
        <v>17350</v>
      </c>
      <c r="C1760">
        <v>10</v>
      </c>
      <c r="D1760" t="s">
        <v>9447</v>
      </c>
      <c r="E1760" t="s">
        <v>9448</v>
      </c>
      <c r="F1760" s="7" t="e">
        <f>VLOOKUP(B1760,lot!$A$3:$E$13372,5,0)</f>
        <v>#N/A</v>
      </c>
    </row>
    <row r="1761" spans="2:6" hidden="1" x14ac:dyDescent="0.25">
      <c r="B1761" t="s">
        <v>17351</v>
      </c>
      <c r="C1761">
        <v>95</v>
      </c>
      <c r="D1761" t="s">
        <v>9449</v>
      </c>
      <c r="E1761" t="s">
        <v>9450</v>
      </c>
      <c r="F1761" s="7" t="e">
        <f>VLOOKUP(B1761,lot!$A$3:$E$13372,5,0)</f>
        <v>#N/A</v>
      </c>
    </row>
    <row r="1762" spans="2:6" hidden="1" x14ac:dyDescent="0.25">
      <c r="B1762" t="s">
        <v>17352</v>
      </c>
      <c r="C1762">
        <v>116</v>
      </c>
      <c r="D1762" t="s">
        <v>9452</v>
      </c>
      <c r="E1762" t="s">
        <v>9453</v>
      </c>
      <c r="F1762" s="7" t="e">
        <f>VLOOKUP(B1762,lot!$A$3:$E$13372,5,0)</f>
        <v>#N/A</v>
      </c>
    </row>
    <row r="1763" spans="2:6" hidden="1" x14ac:dyDescent="0.25">
      <c r="B1763" t="s">
        <v>17353</v>
      </c>
      <c r="C1763">
        <v>593</v>
      </c>
      <c r="D1763" t="s">
        <v>9454</v>
      </c>
      <c r="E1763" t="s">
        <v>9455</v>
      </c>
      <c r="F1763" s="7" t="e">
        <f>VLOOKUP(B1763,lot!$A$3:$E$13372,5,0)</f>
        <v>#N/A</v>
      </c>
    </row>
    <row r="1764" spans="2:6" hidden="1" x14ac:dyDescent="0.25">
      <c r="B1764" t="s">
        <v>17354</v>
      </c>
      <c r="C1764">
        <v>53</v>
      </c>
      <c r="D1764" t="s">
        <v>9458</v>
      </c>
      <c r="E1764" t="s">
        <v>9459</v>
      </c>
      <c r="F1764" s="7" t="e">
        <f>VLOOKUP(B1764,lot!$A$3:$E$13372,5,0)</f>
        <v>#N/A</v>
      </c>
    </row>
    <row r="1765" spans="2:6" hidden="1" x14ac:dyDescent="0.25">
      <c r="B1765" t="s">
        <v>17355</v>
      </c>
      <c r="C1765">
        <v>423</v>
      </c>
      <c r="D1765" t="s">
        <v>9460</v>
      </c>
      <c r="E1765" t="s">
        <v>9461</v>
      </c>
      <c r="F1765" s="7" t="e">
        <f>VLOOKUP(B1765,lot!$A$3:$E$13372,5,0)</f>
        <v>#N/A</v>
      </c>
    </row>
    <row r="1766" spans="2:6" hidden="1" x14ac:dyDescent="0.25">
      <c r="B1766" t="s">
        <v>17356</v>
      </c>
      <c r="C1766">
        <v>30</v>
      </c>
      <c r="D1766" t="s">
        <v>9462</v>
      </c>
      <c r="E1766" t="s">
        <v>9463</v>
      </c>
      <c r="F1766" s="7" t="e">
        <f>VLOOKUP(B1766,lot!$A$3:$E$13372,5,0)</f>
        <v>#N/A</v>
      </c>
    </row>
    <row r="1767" spans="2:6" hidden="1" x14ac:dyDescent="0.25">
      <c r="B1767" t="s">
        <v>17357</v>
      </c>
      <c r="C1767">
        <v>195</v>
      </c>
      <c r="D1767" t="s">
        <v>9464</v>
      </c>
      <c r="E1767" t="s">
        <v>9465</v>
      </c>
      <c r="F1767" s="7" t="e">
        <f>VLOOKUP(B1767,lot!$A$3:$E$13372,5,0)</f>
        <v>#N/A</v>
      </c>
    </row>
    <row r="1768" spans="2:6" hidden="1" x14ac:dyDescent="0.25">
      <c r="B1768" t="s">
        <v>17358</v>
      </c>
      <c r="C1768">
        <v>1771</v>
      </c>
      <c r="D1768" t="s">
        <v>9468</v>
      </c>
      <c r="E1768" t="s">
        <v>9469</v>
      </c>
      <c r="F1768" s="7" t="e">
        <f>VLOOKUP(B1768,lot!$A$3:$E$13372,5,0)</f>
        <v>#N/A</v>
      </c>
    </row>
    <row r="1769" spans="2:6" hidden="1" x14ac:dyDescent="0.25">
      <c r="B1769" t="s">
        <v>17359</v>
      </c>
      <c r="C1769">
        <v>25</v>
      </c>
      <c r="D1769" t="s">
        <v>9470</v>
      </c>
      <c r="E1769" t="s">
        <v>9471</v>
      </c>
      <c r="F1769" s="7" t="e">
        <f>VLOOKUP(B1769,lot!$A$3:$E$13372,5,0)</f>
        <v>#N/A</v>
      </c>
    </row>
    <row r="1770" spans="2:6" hidden="1" x14ac:dyDescent="0.25">
      <c r="B1770" t="s">
        <v>17360</v>
      </c>
      <c r="C1770">
        <v>84</v>
      </c>
      <c r="D1770" t="s">
        <v>9472</v>
      </c>
      <c r="E1770" t="s">
        <v>9473</v>
      </c>
      <c r="F1770" s="7" t="e">
        <f>VLOOKUP(B1770,lot!$A$3:$E$13372,5,0)</f>
        <v>#N/A</v>
      </c>
    </row>
    <row r="1771" spans="2:6" hidden="1" x14ac:dyDescent="0.25">
      <c r="B1771" t="s">
        <v>17361</v>
      </c>
      <c r="C1771">
        <v>17</v>
      </c>
      <c r="D1771" t="s">
        <v>9474</v>
      </c>
      <c r="E1771" t="s">
        <v>9475</v>
      </c>
      <c r="F1771" s="7" t="e">
        <f>VLOOKUP(B1771,lot!$A$3:$E$13372,5,0)</f>
        <v>#N/A</v>
      </c>
    </row>
    <row r="1772" spans="2:6" hidden="1" x14ac:dyDescent="0.25">
      <c r="B1772" t="s">
        <v>17362</v>
      </c>
      <c r="C1772">
        <v>101</v>
      </c>
      <c r="D1772" t="s">
        <v>9476</v>
      </c>
      <c r="E1772" t="s">
        <v>9477</v>
      </c>
      <c r="F1772" s="7" t="e">
        <f>VLOOKUP(B1772,lot!$A$3:$E$13372,5,0)</f>
        <v>#N/A</v>
      </c>
    </row>
    <row r="1773" spans="2:6" hidden="1" x14ac:dyDescent="0.25">
      <c r="B1773" t="s">
        <v>17363</v>
      </c>
      <c r="C1773">
        <v>1804</v>
      </c>
      <c r="D1773" t="s">
        <v>9482</v>
      </c>
      <c r="E1773" t="s">
        <v>9483</v>
      </c>
      <c r="F1773" s="7" t="e">
        <f>VLOOKUP(B1773,lot!$A$3:$E$13372,5,0)</f>
        <v>#N/A</v>
      </c>
    </row>
    <row r="1774" spans="2:6" hidden="1" x14ac:dyDescent="0.25">
      <c r="B1774" t="s">
        <v>17364</v>
      </c>
      <c r="C1774">
        <v>281</v>
      </c>
      <c r="D1774" t="s">
        <v>9488</v>
      </c>
      <c r="E1774" t="s">
        <v>9489</v>
      </c>
      <c r="F1774" s="7" t="e">
        <f>VLOOKUP(B1774,lot!$A$3:$E$13372,5,0)</f>
        <v>#N/A</v>
      </c>
    </row>
    <row r="1775" spans="2:6" hidden="1" x14ac:dyDescent="0.25">
      <c r="B1775" t="s">
        <v>17365</v>
      </c>
      <c r="C1775">
        <v>69</v>
      </c>
      <c r="D1775" t="s">
        <v>9492</v>
      </c>
      <c r="E1775" t="s">
        <v>9493</v>
      </c>
      <c r="F1775" s="7" t="e">
        <f>VLOOKUP(B1775,lot!$A$3:$E$13372,5,0)</f>
        <v>#N/A</v>
      </c>
    </row>
    <row r="1776" spans="2:6" hidden="1" x14ac:dyDescent="0.25">
      <c r="B1776" t="s">
        <v>17366</v>
      </c>
      <c r="C1776">
        <v>923</v>
      </c>
      <c r="D1776" t="s">
        <v>9494</v>
      </c>
      <c r="E1776" t="s">
        <v>9495</v>
      </c>
      <c r="F1776" s="7" t="e">
        <f>VLOOKUP(B1776,lot!$A$3:$E$13372,5,0)</f>
        <v>#N/A</v>
      </c>
    </row>
    <row r="1777" spans="2:6" hidden="1" x14ac:dyDescent="0.25">
      <c r="B1777" t="s">
        <v>17367</v>
      </c>
      <c r="C1777">
        <v>4686</v>
      </c>
      <c r="D1777" t="s">
        <v>9496</v>
      </c>
      <c r="E1777" t="s">
        <v>9497</v>
      </c>
      <c r="F1777" s="7" t="e">
        <f>VLOOKUP(B1777,lot!$A$3:$E$13372,5,0)</f>
        <v>#N/A</v>
      </c>
    </row>
    <row r="1778" spans="2:6" hidden="1" x14ac:dyDescent="0.25">
      <c r="B1778" t="s">
        <v>17368</v>
      </c>
      <c r="C1778">
        <v>8081</v>
      </c>
      <c r="D1778" t="s">
        <v>9498</v>
      </c>
      <c r="E1778" t="s">
        <v>9499</v>
      </c>
      <c r="F1778" s="7" t="e">
        <f>VLOOKUP(B1778,lot!$A$3:$E$13372,5,0)</f>
        <v>#N/A</v>
      </c>
    </row>
    <row r="1779" spans="2:6" hidden="1" x14ac:dyDescent="0.25">
      <c r="B1779" t="s">
        <v>17369</v>
      </c>
      <c r="C1779">
        <v>1140</v>
      </c>
      <c r="D1779" t="s">
        <v>9500</v>
      </c>
      <c r="E1779" t="s">
        <v>9501</v>
      </c>
      <c r="F1779" s="7" t="e">
        <f>VLOOKUP(B1779,lot!$A$3:$E$13372,5,0)</f>
        <v>#N/A</v>
      </c>
    </row>
    <row r="1780" spans="2:6" hidden="1" x14ac:dyDescent="0.25">
      <c r="B1780" t="s">
        <v>17370</v>
      </c>
      <c r="C1780">
        <v>1984</v>
      </c>
      <c r="D1780" t="s">
        <v>9502</v>
      </c>
      <c r="E1780" t="s">
        <v>9503</v>
      </c>
      <c r="F1780" s="7" t="e">
        <f>VLOOKUP(B1780,lot!$A$3:$E$13372,5,0)</f>
        <v>#N/A</v>
      </c>
    </row>
    <row r="1781" spans="2:6" hidden="1" x14ac:dyDescent="0.25">
      <c r="B1781" t="s">
        <v>17371</v>
      </c>
      <c r="C1781">
        <v>6372</v>
      </c>
      <c r="D1781" t="s">
        <v>9506</v>
      </c>
      <c r="E1781" t="s">
        <v>9507</v>
      </c>
      <c r="F1781" s="7" t="e">
        <f>VLOOKUP(B1781,lot!$A$3:$E$13372,5,0)</f>
        <v>#N/A</v>
      </c>
    </row>
    <row r="1782" spans="2:6" hidden="1" x14ac:dyDescent="0.25">
      <c r="B1782" t="s">
        <v>17372</v>
      </c>
      <c r="C1782">
        <v>210</v>
      </c>
      <c r="D1782" t="s">
        <v>9508</v>
      </c>
      <c r="E1782" t="s">
        <v>9509</v>
      </c>
      <c r="F1782" s="7" t="e">
        <f>VLOOKUP(B1782,lot!$A$3:$E$13372,5,0)</f>
        <v>#N/A</v>
      </c>
    </row>
    <row r="1783" spans="2:6" hidden="1" x14ac:dyDescent="0.25">
      <c r="B1783" t="s">
        <v>17373</v>
      </c>
      <c r="C1783">
        <v>148</v>
      </c>
      <c r="D1783" t="s">
        <v>9510</v>
      </c>
      <c r="E1783" t="s">
        <v>9511</v>
      </c>
      <c r="F1783" s="7" t="e">
        <f>VLOOKUP(B1783,lot!$A$3:$E$13372,5,0)</f>
        <v>#N/A</v>
      </c>
    </row>
    <row r="1784" spans="2:6" hidden="1" x14ac:dyDescent="0.25">
      <c r="B1784" t="s">
        <v>17374</v>
      </c>
      <c r="C1784">
        <v>6700</v>
      </c>
      <c r="D1784" t="s">
        <v>9512</v>
      </c>
      <c r="E1784" t="s">
        <v>9513</v>
      </c>
      <c r="F1784" s="7" t="e">
        <f>VLOOKUP(B1784,lot!$A$3:$E$13372,5,0)</f>
        <v>#N/A</v>
      </c>
    </row>
    <row r="1785" spans="2:6" hidden="1" x14ac:dyDescent="0.25">
      <c r="B1785" t="s">
        <v>17375</v>
      </c>
      <c r="C1785">
        <v>334</v>
      </c>
      <c r="D1785" t="s">
        <v>9515</v>
      </c>
      <c r="E1785" t="s">
        <v>9516</v>
      </c>
      <c r="F1785" s="7" t="e">
        <f>VLOOKUP(B1785,lot!$A$3:$E$13372,5,0)</f>
        <v>#N/A</v>
      </c>
    </row>
    <row r="1786" spans="2:6" hidden="1" x14ac:dyDescent="0.25">
      <c r="B1786" t="s">
        <v>17376</v>
      </c>
      <c r="C1786">
        <v>3481</v>
      </c>
      <c r="D1786" t="s">
        <v>9517</v>
      </c>
      <c r="E1786" t="s">
        <v>9518</v>
      </c>
      <c r="F1786" s="7" t="e">
        <f>VLOOKUP(B1786,lot!$A$3:$E$13372,5,0)</f>
        <v>#N/A</v>
      </c>
    </row>
    <row r="1787" spans="2:6" hidden="1" x14ac:dyDescent="0.25">
      <c r="B1787" t="s">
        <v>17377</v>
      </c>
      <c r="C1787">
        <v>46</v>
      </c>
      <c r="D1787" t="s">
        <v>9519</v>
      </c>
      <c r="E1787" t="s">
        <v>9520</v>
      </c>
      <c r="F1787" s="7" t="e">
        <f>VLOOKUP(B1787,lot!$A$3:$E$13372,5,0)</f>
        <v>#N/A</v>
      </c>
    </row>
    <row r="1788" spans="2:6" hidden="1" x14ac:dyDescent="0.25">
      <c r="B1788" t="s">
        <v>17378</v>
      </c>
      <c r="C1788">
        <v>192</v>
      </c>
      <c r="D1788" t="s">
        <v>9521</v>
      </c>
      <c r="E1788" t="s">
        <v>9522</v>
      </c>
      <c r="F1788" s="7" t="e">
        <f>VLOOKUP(B1788,lot!$A$3:$E$13372,5,0)</f>
        <v>#N/A</v>
      </c>
    </row>
    <row r="1789" spans="2:6" hidden="1" x14ac:dyDescent="0.25">
      <c r="B1789" t="s">
        <v>17379</v>
      </c>
      <c r="C1789">
        <v>4395</v>
      </c>
      <c r="D1789" t="s">
        <v>9523</v>
      </c>
      <c r="E1789" t="s">
        <v>9524</v>
      </c>
      <c r="F1789" s="7" t="e">
        <f>VLOOKUP(B1789,lot!$A$3:$E$13372,5,0)</f>
        <v>#N/A</v>
      </c>
    </row>
    <row r="1790" spans="2:6" hidden="1" x14ac:dyDescent="0.25">
      <c r="B1790" t="s">
        <v>17380</v>
      </c>
      <c r="C1790">
        <v>874</v>
      </c>
      <c r="D1790" t="s">
        <v>9525</v>
      </c>
      <c r="E1790" t="s">
        <v>9526</v>
      </c>
      <c r="F1790" s="7" t="e">
        <f>VLOOKUP(B1790,lot!$A$3:$E$13372,5,0)</f>
        <v>#N/A</v>
      </c>
    </row>
    <row r="1791" spans="2:6" hidden="1" x14ac:dyDescent="0.25">
      <c r="B1791" t="s">
        <v>17381</v>
      </c>
      <c r="C1791">
        <v>170</v>
      </c>
      <c r="D1791" t="s">
        <v>9527</v>
      </c>
      <c r="E1791" t="s">
        <v>9528</v>
      </c>
      <c r="F1791" s="7" t="e">
        <f>VLOOKUP(B1791,lot!$A$3:$E$13372,5,0)</f>
        <v>#N/A</v>
      </c>
    </row>
    <row r="1792" spans="2:6" hidden="1" x14ac:dyDescent="0.25">
      <c r="B1792" t="s">
        <v>17382</v>
      </c>
      <c r="C1792">
        <v>152</v>
      </c>
      <c r="D1792" t="s">
        <v>9529</v>
      </c>
      <c r="E1792" t="s">
        <v>9530</v>
      </c>
      <c r="F1792" s="7" t="e">
        <f>VLOOKUP(B1792,lot!$A$3:$E$13372,5,0)</f>
        <v>#N/A</v>
      </c>
    </row>
    <row r="1793" spans="2:6" hidden="1" x14ac:dyDescent="0.25">
      <c r="B1793" t="s">
        <v>17383</v>
      </c>
      <c r="C1793">
        <v>5394</v>
      </c>
      <c r="D1793" t="s">
        <v>9531</v>
      </c>
      <c r="E1793" t="s">
        <v>9532</v>
      </c>
      <c r="F1793" s="7" t="e">
        <f>VLOOKUP(B1793,lot!$A$3:$E$13372,5,0)</f>
        <v>#N/A</v>
      </c>
    </row>
    <row r="1794" spans="2:6" hidden="1" x14ac:dyDescent="0.25">
      <c r="B1794" t="s">
        <v>17384</v>
      </c>
      <c r="C1794">
        <v>10</v>
      </c>
      <c r="D1794" t="s">
        <v>9536</v>
      </c>
      <c r="E1794" t="s">
        <v>9537</v>
      </c>
      <c r="F1794" s="7" t="e">
        <f>VLOOKUP(B1794,lot!$A$3:$E$13372,5,0)</f>
        <v>#N/A</v>
      </c>
    </row>
    <row r="1795" spans="2:6" hidden="1" x14ac:dyDescent="0.25">
      <c r="B1795" t="s">
        <v>17385</v>
      </c>
      <c r="C1795">
        <v>982</v>
      </c>
      <c r="D1795" t="s">
        <v>9538</v>
      </c>
      <c r="E1795" t="s">
        <v>9539</v>
      </c>
      <c r="F1795" s="7" t="e">
        <f>VLOOKUP(B1795,lot!$A$3:$E$13372,5,0)</f>
        <v>#N/A</v>
      </c>
    </row>
    <row r="1796" spans="2:6" hidden="1" x14ac:dyDescent="0.25">
      <c r="B1796" t="s">
        <v>17386</v>
      </c>
      <c r="C1796">
        <v>2</v>
      </c>
      <c r="D1796" t="s">
        <v>9540</v>
      </c>
      <c r="E1796" t="s">
        <v>9541</v>
      </c>
      <c r="F1796" s="7" t="e">
        <f>VLOOKUP(B1796,lot!$A$3:$E$13372,5,0)</f>
        <v>#N/A</v>
      </c>
    </row>
    <row r="1797" spans="2:6" hidden="1" x14ac:dyDescent="0.25">
      <c r="B1797" t="s">
        <v>17387</v>
      </c>
      <c r="C1797">
        <v>1351</v>
      </c>
      <c r="D1797" t="s">
        <v>9544</v>
      </c>
      <c r="E1797" t="s">
        <v>9545</v>
      </c>
      <c r="F1797" s="7" t="e">
        <f>VLOOKUP(B1797,lot!$A$3:$E$13372,5,0)</f>
        <v>#N/A</v>
      </c>
    </row>
    <row r="1798" spans="2:6" hidden="1" x14ac:dyDescent="0.25">
      <c r="B1798" t="s">
        <v>17388</v>
      </c>
      <c r="C1798">
        <v>1534</v>
      </c>
      <c r="D1798" t="s">
        <v>9546</v>
      </c>
      <c r="E1798" t="s">
        <v>9547</v>
      </c>
      <c r="F1798" s="7" t="e">
        <f>VLOOKUP(B1798,lot!$A$3:$E$13372,5,0)</f>
        <v>#N/A</v>
      </c>
    </row>
    <row r="1799" spans="2:6" hidden="1" x14ac:dyDescent="0.25">
      <c r="B1799" t="s">
        <v>17389</v>
      </c>
      <c r="C1799">
        <v>81</v>
      </c>
      <c r="D1799" t="s">
        <v>9549</v>
      </c>
      <c r="E1799" t="s">
        <v>9550</v>
      </c>
      <c r="F1799" s="7" t="e">
        <f>VLOOKUP(B1799,lot!$A$3:$E$13372,5,0)</f>
        <v>#N/A</v>
      </c>
    </row>
    <row r="1800" spans="2:6" hidden="1" x14ac:dyDescent="0.25">
      <c r="B1800" t="s">
        <v>17390</v>
      </c>
      <c r="C1800">
        <v>6639</v>
      </c>
      <c r="D1800" t="s">
        <v>9551</v>
      </c>
      <c r="E1800" t="s">
        <v>9552</v>
      </c>
      <c r="F1800" s="7" t="e">
        <f>VLOOKUP(B1800,lot!$A$3:$E$13372,5,0)</f>
        <v>#N/A</v>
      </c>
    </row>
    <row r="1801" spans="2:6" hidden="1" x14ac:dyDescent="0.25">
      <c r="B1801" t="s">
        <v>17391</v>
      </c>
      <c r="C1801">
        <v>13479</v>
      </c>
      <c r="D1801" t="s">
        <v>9553</v>
      </c>
      <c r="E1801" t="s">
        <v>9554</v>
      </c>
      <c r="F1801" s="7" t="e">
        <f>VLOOKUP(B1801,lot!$A$3:$E$13372,5,0)</f>
        <v>#N/A</v>
      </c>
    </row>
    <row r="1802" spans="2:6" hidden="1" x14ac:dyDescent="0.25">
      <c r="B1802" t="s">
        <v>17392</v>
      </c>
      <c r="C1802">
        <v>1168</v>
      </c>
      <c r="D1802" t="s">
        <v>9555</v>
      </c>
      <c r="E1802" t="s">
        <v>9556</v>
      </c>
      <c r="F1802" s="7" t="e">
        <f>VLOOKUP(B1802,lot!$A$3:$E$13372,5,0)</f>
        <v>#N/A</v>
      </c>
    </row>
    <row r="1803" spans="2:6" hidden="1" x14ac:dyDescent="0.25">
      <c r="B1803" t="s">
        <v>17393</v>
      </c>
      <c r="C1803">
        <v>3275</v>
      </c>
      <c r="D1803" t="s">
        <v>9562</v>
      </c>
      <c r="E1803" t="s">
        <v>9563</v>
      </c>
      <c r="F1803" s="7" t="e">
        <f>VLOOKUP(B1803,lot!$A$3:$E$13372,5,0)</f>
        <v>#N/A</v>
      </c>
    </row>
    <row r="1804" spans="2:6" hidden="1" x14ac:dyDescent="0.25">
      <c r="B1804" t="s">
        <v>17394</v>
      </c>
      <c r="C1804">
        <v>1659</v>
      </c>
      <c r="D1804" t="s">
        <v>9564</v>
      </c>
      <c r="E1804" t="s">
        <v>9565</v>
      </c>
      <c r="F1804" s="7" t="e">
        <f>VLOOKUP(B1804,lot!$A$3:$E$13372,5,0)</f>
        <v>#N/A</v>
      </c>
    </row>
    <row r="1805" spans="2:6" hidden="1" x14ac:dyDescent="0.25">
      <c r="B1805" t="s">
        <v>17395</v>
      </c>
      <c r="C1805">
        <v>24</v>
      </c>
      <c r="D1805" t="s">
        <v>9568</v>
      </c>
      <c r="E1805" t="s">
        <v>9569</v>
      </c>
      <c r="F1805" s="7" t="e">
        <f>VLOOKUP(B1805,lot!$A$3:$E$13372,5,0)</f>
        <v>#N/A</v>
      </c>
    </row>
    <row r="1806" spans="2:6" hidden="1" x14ac:dyDescent="0.25">
      <c r="B1806" t="s">
        <v>17396</v>
      </c>
      <c r="C1806">
        <v>1200</v>
      </c>
      <c r="D1806" t="s">
        <v>9570</v>
      </c>
      <c r="E1806" t="s">
        <v>9571</v>
      </c>
      <c r="F1806" s="7" t="e">
        <f>VLOOKUP(B1806,lot!$A$3:$E$13372,5,0)</f>
        <v>#N/A</v>
      </c>
    </row>
    <row r="1807" spans="2:6" hidden="1" x14ac:dyDescent="0.25">
      <c r="B1807" t="s">
        <v>17397</v>
      </c>
      <c r="C1807">
        <v>24</v>
      </c>
      <c r="D1807" t="s">
        <v>9580</v>
      </c>
      <c r="E1807" t="s">
        <v>9581</v>
      </c>
      <c r="F1807" s="7" t="e">
        <f>VLOOKUP(B1807,lot!$A$3:$E$13372,5,0)</f>
        <v>#N/A</v>
      </c>
    </row>
    <row r="1808" spans="2:6" hidden="1" x14ac:dyDescent="0.25">
      <c r="B1808" t="s">
        <v>17398</v>
      </c>
      <c r="C1808">
        <v>138</v>
      </c>
      <c r="D1808" t="s">
        <v>9582</v>
      </c>
      <c r="E1808" t="s">
        <v>9583</v>
      </c>
      <c r="F1808" s="7" t="e">
        <f>VLOOKUP(B1808,lot!$A$3:$E$13372,5,0)</f>
        <v>#N/A</v>
      </c>
    </row>
    <row r="1809" spans="2:6" hidden="1" x14ac:dyDescent="0.25">
      <c r="B1809" t="s">
        <v>17399</v>
      </c>
      <c r="C1809">
        <v>10411</v>
      </c>
      <c r="D1809" t="s">
        <v>9586</v>
      </c>
      <c r="E1809" t="s">
        <v>9587</v>
      </c>
      <c r="F1809" s="7" t="e">
        <f>VLOOKUP(B1809,lot!$A$3:$E$13372,5,0)</f>
        <v>#N/A</v>
      </c>
    </row>
    <row r="1810" spans="2:6" hidden="1" x14ac:dyDescent="0.25">
      <c r="B1810" t="s">
        <v>17400</v>
      </c>
      <c r="C1810">
        <v>7415</v>
      </c>
      <c r="D1810" t="s">
        <v>9594</v>
      </c>
      <c r="E1810" t="s">
        <v>9595</v>
      </c>
      <c r="F1810" s="7" t="e">
        <f>VLOOKUP(B1810,lot!$A$3:$E$13372,5,0)</f>
        <v>#N/A</v>
      </c>
    </row>
    <row r="1811" spans="2:6" hidden="1" x14ac:dyDescent="0.25">
      <c r="B1811" t="s">
        <v>17401</v>
      </c>
      <c r="C1811">
        <v>81</v>
      </c>
      <c r="D1811" t="s">
        <v>9598</v>
      </c>
      <c r="E1811" t="s">
        <v>9599</v>
      </c>
      <c r="F1811" s="7" t="e">
        <f>VLOOKUP(B1811,lot!$A$3:$E$13372,5,0)</f>
        <v>#N/A</v>
      </c>
    </row>
    <row r="1812" spans="2:6" hidden="1" x14ac:dyDescent="0.25">
      <c r="B1812" t="s">
        <v>17402</v>
      </c>
      <c r="C1812">
        <v>62</v>
      </c>
      <c r="D1812" t="s">
        <v>9600</v>
      </c>
      <c r="E1812" t="s">
        <v>9601</v>
      </c>
      <c r="F1812" s="7" t="e">
        <f>VLOOKUP(B1812,lot!$A$3:$E$13372,5,0)</f>
        <v>#N/A</v>
      </c>
    </row>
    <row r="1813" spans="2:6" hidden="1" x14ac:dyDescent="0.25">
      <c r="B1813" t="s">
        <v>17403</v>
      </c>
      <c r="C1813">
        <v>72</v>
      </c>
      <c r="D1813" t="s">
        <v>9604</v>
      </c>
      <c r="E1813" t="s">
        <v>9605</v>
      </c>
      <c r="F1813" s="7" t="e">
        <f>VLOOKUP(B1813,lot!$A$3:$E$13372,5,0)</f>
        <v>#N/A</v>
      </c>
    </row>
    <row r="1814" spans="2:6" hidden="1" x14ac:dyDescent="0.25">
      <c r="B1814" t="s">
        <v>17404</v>
      </c>
      <c r="C1814">
        <v>37</v>
      </c>
      <c r="D1814" t="s">
        <v>9608</v>
      </c>
      <c r="E1814" t="s">
        <v>9609</v>
      </c>
      <c r="F1814" s="7" t="e">
        <f>VLOOKUP(B1814,lot!$A$3:$E$13372,5,0)</f>
        <v>#N/A</v>
      </c>
    </row>
    <row r="1815" spans="2:6" hidden="1" x14ac:dyDescent="0.25">
      <c r="B1815" t="s">
        <v>17407</v>
      </c>
      <c r="C1815">
        <v>2</v>
      </c>
      <c r="D1815" t="s">
        <v>18315</v>
      </c>
      <c r="E1815" t="s">
        <v>9623</v>
      </c>
      <c r="F1815" s="7" t="e">
        <f>VLOOKUP(B1815,lot!$A$3:$E$13372,5,0)</f>
        <v>#N/A</v>
      </c>
    </row>
    <row r="1816" spans="2:6" hidden="1" x14ac:dyDescent="0.25">
      <c r="B1816" t="s">
        <v>17408</v>
      </c>
      <c r="C1816">
        <v>2</v>
      </c>
      <c r="D1816" t="s">
        <v>9626</v>
      </c>
      <c r="E1816" t="s">
        <v>9627</v>
      </c>
      <c r="F1816" s="7" t="e">
        <f>VLOOKUP(B1816,lot!$A$3:$E$13372,5,0)</f>
        <v>#N/A</v>
      </c>
    </row>
    <row r="1817" spans="2:6" hidden="1" x14ac:dyDescent="0.25">
      <c r="B1817" t="s">
        <v>17409</v>
      </c>
      <c r="C1817">
        <v>1</v>
      </c>
      <c r="D1817" t="s">
        <v>9630</v>
      </c>
      <c r="E1817" t="s">
        <v>9631</v>
      </c>
      <c r="F1817" s="7" t="e">
        <f>VLOOKUP(B1817,lot!$A$3:$E$13372,5,0)</f>
        <v>#N/A</v>
      </c>
    </row>
    <row r="1818" spans="2:6" hidden="1" x14ac:dyDescent="0.25">
      <c r="B1818" t="s">
        <v>17410</v>
      </c>
      <c r="C1818">
        <v>6</v>
      </c>
      <c r="D1818" t="s">
        <v>9636</v>
      </c>
      <c r="E1818" t="s">
        <v>9637</v>
      </c>
      <c r="F1818" s="7" t="e">
        <f>VLOOKUP(B1818,lot!$A$3:$E$13372,5,0)</f>
        <v>#N/A</v>
      </c>
    </row>
    <row r="1819" spans="2:6" hidden="1" x14ac:dyDescent="0.25">
      <c r="B1819" t="s">
        <v>17411</v>
      </c>
      <c r="C1819">
        <v>4</v>
      </c>
      <c r="D1819" t="s">
        <v>9638</v>
      </c>
      <c r="E1819" t="s">
        <v>9639</v>
      </c>
      <c r="F1819" s="7" t="e">
        <f>VLOOKUP(B1819,lot!$A$3:$E$13372,5,0)</f>
        <v>#N/A</v>
      </c>
    </row>
    <row r="1820" spans="2:6" x14ac:dyDescent="0.25">
      <c r="B1820" t="s">
        <v>17412</v>
      </c>
      <c r="C1820">
        <v>7</v>
      </c>
      <c r="D1820" t="e">
        <v>#N/A</v>
      </c>
      <c r="E1820" t="s">
        <v>9662</v>
      </c>
      <c r="F1820" s="7" t="e">
        <f>VLOOKUP(B1820,lot!$A$3:$E$13372,5,0)</f>
        <v>#N/A</v>
      </c>
    </row>
    <row r="1821" spans="2:6" x14ac:dyDescent="0.25">
      <c r="B1821" t="s">
        <v>17413</v>
      </c>
      <c r="C1821">
        <v>14</v>
      </c>
      <c r="D1821" t="e">
        <v>#N/A</v>
      </c>
      <c r="E1821" t="s">
        <v>9664</v>
      </c>
      <c r="F1821" s="7" t="e">
        <f>VLOOKUP(B1821,lot!$A$3:$E$13372,5,0)</f>
        <v>#N/A</v>
      </c>
    </row>
    <row r="1822" spans="2:6" x14ac:dyDescent="0.25">
      <c r="B1822" t="s">
        <v>17414</v>
      </c>
      <c r="C1822">
        <v>15</v>
      </c>
      <c r="D1822" t="e">
        <v>#N/A</v>
      </c>
      <c r="E1822" t="s">
        <v>9666</v>
      </c>
      <c r="F1822" s="7" t="e">
        <f>VLOOKUP(B1822,lot!$A$3:$E$13372,5,0)</f>
        <v>#N/A</v>
      </c>
    </row>
    <row r="1823" spans="2:6" hidden="1" x14ac:dyDescent="0.25">
      <c r="B1823" t="s">
        <v>17415</v>
      </c>
      <c r="C1823">
        <v>7</v>
      </c>
      <c r="D1823" t="s">
        <v>9667</v>
      </c>
      <c r="E1823" t="s">
        <v>9668</v>
      </c>
      <c r="F1823" s="7" t="e">
        <f>VLOOKUP(B1823,lot!$A$3:$E$13372,5,0)</f>
        <v>#N/A</v>
      </c>
    </row>
    <row r="1824" spans="2:6" hidden="1" x14ac:dyDescent="0.25">
      <c r="B1824" t="s">
        <v>17416</v>
      </c>
      <c r="C1824">
        <v>133</v>
      </c>
      <c r="D1824" t="s">
        <v>9683</v>
      </c>
      <c r="E1824" t="s">
        <v>9684</v>
      </c>
      <c r="F1824" s="7" t="e">
        <f>VLOOKUP(B1824,lot!$A$3:$E$13372,5,0)</f>
        <v>#N/A</v>
      </c>
    </row>
    <row r="1825" spans="2:6" hidden="1" x14ac:dyDescent="0.25">
      <c r="B1825" t="s">
        <v>17417</v>
      </c>
      <c r="C1825">
        <v>965</v>
      </c>
      <c r="D1825" t="s">
        <v>9688</v>
      </c>
      <c r="E1825" t="s">
        <v>9689</v>
      </c>
      <c r="F1825" s="7" t="e">
        <f>VLOOKUP(B1825,lot!$A$3:$E$13372,5,0)</f>
        <v>#N/A</v>
      </c>
    </row>
    <row r="1826" spans="2:6" hidden="1" x14ac:dyDescent="0.25">
      <c r="B1826" t="s">
        <v>17418</v>
      </c>
      <c r="C1826">
        <v>455</v>
      </c>
      <c r="D1826" t="s">
        <v>9698</v>
      </c>
      <c r="E1826" t="s">
        <v>9699</v>
      </c>
      <c r="F1826" s="7" t="e">
        <f>VLOOKUP(B1826,lot!$A$3:$E$13372,5,0)</f>
        <v>#N/A</v>
      </c>
    </row>
    <row r="1827" spans="2:6" hidden="1" x14ac:dyDescent="0.25">
      <c r="B1827" t="s">
        <v>17419</v>
      </c>
      <c r="C1827">
        <v>921</v>
      </c>
      <c r="D1827" t="s">
        <v>9702</v>
      </c>
      <c r="E1827" t="s">
        <v>9703</v>
      </c>
      <c r="F1827" s="7" t="e">
        <f>VLOOKUP(B1827,lot!$A$3:$E$13372,5,0)</f>
        <v>#N/A</v>
      </c>
    </row>
    <row r="1828" spans="2:6" hidden="1" x14ac:dyDescent="0.25">
      <c r="B1828" t="s">
        <v>17420</v>
      </c>
      <c r="C1828">
        <v>101</v>
      </c>
      <c r="D1828" t="s">
        <v>9707</v>
      </c>
      <c r="E1828" t="s">
        <v>9708</v>
      </c>
      <c r="F1828" s="7" t="e">
        <f>VLOOKUP(B1828,lot!$A$3:$E$13372,5,0)</f>
        <v>#N/A</v>
      </c>
    </row>
    <row r="1829" spans="2:6" hidden="1" x14ac:dyDescent="0.25">
      <c r="B1829" t="s">
        <v>17421</v>
      </c>
      <c r="C1829">
        <v>1353</v>
      </c>
      <c r="D1829" t="s">
        <v>9709</v>
      </c>
      <c r="E1829" t="s">
        <v>9710</v>
      </c>
      <c r="F1829" s="7" t="e">
        <f>VLOOKUP(B1829,lot!$A$3:$E$13372,5,0)</f>
        <v>#N/A</v>
      </c>
    </row>
    <row r="1830" spans="2:6" hidden="1" x14ac:dyDescent="0.25">
      <c r="B1830" t="s">
        <v>17422</v>
      </c>
      <c r="C1830">
        <v>2</v>
      </c>
      <c r="D1830" t="s">
        <v>9711</v>
      </c>
      <c r="E1830" t="s">
        <v>9712</v>
      </c>
      <c r="F1830" s="7" t="e">
        <f>VLOOKUP(B1830,lot!$A$3:$E$13372,5,0)</f>
        <v>#N/A</v>
      </c>
    </row>
    <row r="1831" spans="2:6" hidden="1" x14ac:dyDescent="0.25">
      <c r="B1831" t="s">
        <v>17423</v>
      </c>
      <c r="C1831">
        <v>254</v>
      </c>
      <c r="D1831" t="s">
        <v>9717</v>
      </c>
      <c r="E1831" t="s">
        <v>9718</v>
      </c>
      <c r="F1831" s="7" t="e">
        <f>VLOOKUP(B1831,lot!$A$3:$E$13372,5,0)</f>
        <v>#N/A</v>
      </c>
    </row>
    <row r="1832" spans="2:6" hidden="1" x14ac:dyDescent="0.25">
      <c r="B1832" t="s">
        <v>17424</v>
      </c>
      <c r="C1832">
        <v>410</v>
      </c>
      <c r="D1832" t="s">
        <v>9719</v>
      </c>
      <c r="E1832" t="s">
        <v>9720</v>
      </c>
      <c r="F1832" s="7" t="e">
        <f>VLOOKUP(B1832,lot!$A$3:$E$13372,5,0)</f>
        <v>#N/A</v>
      </c>
    </row>
    <row r="1833" spans="2:6" hidden="1" x14ac:dyDescent="0.25">
      <c r="B1833" t="s">
        <v>17425</v>
      </c>
      <c r="C1833">
        <v>166</v>
      </c>
      <c r="D1833" t="s">
        <v>18316</v>
      </c>
      <c r="E1833" t="s">
        <v>9722</v>
      </c>
      <c r="F1833" s="7" t="e">
        <f>VLOOKUP(B1833,lot!$A$3:$E$13372,5,0)</f>
        <v>#N/A</v>
      </c>
    </row>
    <row r="1834" spans="2:6" hidden="1" x14ac:dyDescent="0.25">
      <c r="B1834" t="s">
        <v>17426</v>
      </c>
      <c r="C1834">
        <v>97</v>
      </c>
      <c r="D1834" t="s">
        <v>18317</v>
      </c>
      <c r="E1834" t="s">
        <v>9724</v>
      </c>
      <c r="F1834" s="7" t="e">
        <f>VLOOKUP(B1834,lot!$A$3:$E$13372,5,0)</f>
        <v>#N/A</v>
      </c>
    </row>
    <row r="1835" spans="2:6" hidden="1" x14ac:dyDescent="0.25">
      <c r="B1835" t="s">
        <v>17427</v>
      </c>
      <c r="C1835">
        <v>53</v>
      </c>
      <c r="D1835" t="s">
        <v>9727</v>
      </c>
      <c r="E1835" t="s">
        <v>9728</v>
      </c>
      <c r="F1835" s="7" t="e">
        <f>VLOOKUP(B1835,lot!$A$3:$E$13372,5,0)</f>
        <v>#N/A</v>
      </c>
    </row>
    <row r="1836" spans="2:6" hidden="1" x14ac:dyDescent="0.25">
      <c r="B1836" t="s">
        <v>17428</v>
      </c>
      <c r="C1836">
        <v>25</v>
      </c>
      <c r="D1836" t="s">
        <v>9729</v>
      </c>
      <c r="E1836" t="s">
        <v>9730</v>
      </c>
      <c r="F1836" s="7" t="e">
        <f>VLOOKUP(B1836,lot!$A$3:$E$13372,5,0)</f>
        <v>#N/A</v>
      </c>
    </row>
    <row r="1837" spans="2:6" hidden="1" x14ac:dyDescent="0.25">
      <c r="B1837" t="s">
        <v>17429</v>
      </c>
      <c r="C1837">
        <v>20</v>
      </c>
      <c r="D1837" t="s">
        <v>9731</v>
      </c>
      <c r="E1837" t="s">
        <v>9732</v>
      </c>
      <c r="F1837" s="7" t="e">
        <f>VLOOKUP(B1837,lot!$A$3:$E$13372,5,0)</f>
        <v>#N/A</v>
      </c>
    </row>
    <row r="1838" spans="2:6" hidden="1" x14ac:dyDescent="0.25">
      <c r="B1838" t="s">
        <v>17430</v>
      </c>
      <c r="C1838">
        <v>22</v>
      </c>
      <c r="D1838" t="s">
        <v>9733</v>
      </c>
      <c r="E1838" t="s">
        <v>9734</v>
      </c>
      <c r="F1838" s="7" t="e">
        <f>VLOOKUP(B1838,lot!$A$3:$E$13372,5,0)</f>
        <v>#N/A</v>
      </c>
    </row>
    <row r="1839" spans="2:6" hidden="1" x14ac:dyDescent="0.25">
      <c r="B1839" t="s">
        <v>17431</v>
      </c>
      <c r="C1839">
        <v>14</v>
      </c>
      <c r="D1839" t="s">
        <v>9735</v>
      </c>
      <c r="E1839" t="s">
        <v>9736</v>
      </c>
      <c r="F1839" s="7" t="e">
        <f>VLOOKUP(B1839,lot!$A$3:$E$13372,5,0)</f>
        <v>#N/A</v>
      </c>
    </row>
    <row r="1840" spans="2:6" hidden="1" x14ac:dyDescent="0.25">
      <c r="B1840" t="s">
        <v>17432</v>
      </c>
      <c r="C1840">
        <v>15</v>
      </c>
      <c r="D1840" t="s">
        <v>9737</v>
      </c>
      <c r="E1840" t="s">
        <v>9738</v>
      </c>
      <c r="F1840" s="7" t="e">
        <f>VLOOKUP(B1840,lot!$A$3:$E$13372,5,0)</f>
        <v>#N/A</v>
      </c>
    </row>
    <row r="1841" spans="2:6" hidden="1" x14ac:dyDescent="0.25">
      <c r="B1841" t="s">
        <v>17435</v>
      </c>
      <c r="C1841">
        <v>20</v>
      </c>
      <c r="D1841" t="s">
        <v>18318</v>
      </c>
      <c r="E1841" t="s">
        <v>9780</v>
      </c>
      <c r="F1841" s="7" t="e">
        <f>VLOOKUP(B1841,lot!$A$3:$E$13372,5,0)</f>
        <v>#N/A</v>
      </c>
    </row>
    <row r="1842" spans="2:6" hidden="1" x14ac:dyDescent="0.25">
      <c r="B1842" t="s">
        <v>17436</v>
      </c>
      <c r="C1842">
        <v>92</v>
      </c>
      <c r="D1842" t="s">
        <v>18319</v>
      </c>
      <c r="E1842" t="s">
        <v>9782</v>
      </c>
      <c r="F1842" s="7" t="e">
        <f>VLOOKUP(B1842,lot!$A$3:$E$13372,5,0)</f>
        <v>#N/A</v>
      </c>
    </row>
    <row r="1843" spans="2:6" hidden="1" x14ac:dyDescent="0.25">
      <c r="B1843" t="s">
        <v>17438</v>
      </c>
      <c r="C1843">
        <v>3</v>
      </c>
      <c r="D1843" t="s">
        <v>9787</v>
      </c>
      <c r="E1843" t="s">
        <v>9788</v>
      </c>
      <c r="F1843" s="7" t="e">
        <f>VLOOKUP(B1843,lot!$A$3:$E$13372,5,0)</f>
        <v>#N/A</v>
      </c>
    </row>
    <row r="1844" spans="2:6" hidden="1" x14ac:dyDescent="0.25">
      <c r="B1844" t="s">
        <v>17439</v>
      </c>
      <c r="C1844">
        <v>14</v>
      </c>
      <c r="D1844" t="s">
        <v>9798</v>
      </c>
      <c r="E1844" t="s">
        <v>9799</v>
      </c>
      <c r="F1844" s="7" t="e">
        <f>VLOOKUP(B1844,lot!$A$3:$E$13372,5,0)</f>
        <v>#N/A</v>
      </c>
    </row>
    <row r="1845" spans="2:6" hidden="1" x14ac:dyDescent="0.25">
      <c r="B1845" t="s">
        <v>17440</v>
      </c>
      <c r="C1845">
        <v>40</v>
      </c>
      <c r="D1845" t="s">
        <v>9806</v>
      </c>
      <c r="E1845" t="s">
        <v>9807</v>
      </c>
      <c r="F1845" s="7" t="e">
        <f>VLOOKUP(B1845,lot!$A$3:$E$13372,5,0)</f>
        <v>#N/A</v>
      </c>
    </row>
    <row r="1846" spans="2:6" hidden="1" x14ac:dyDescent="0.25">
      <c r="B1846" t="s">
        <v>17441</v>
      </c>
      <c r="C1846">
        <v>20</v>
      </c>
      <c r="D1846" t="s">
        <v>9808</v>
      </c>
      <c r="E1846" t="s">
        <v>9809</v>
      </c>
      <c r="F1846" s="7" t="e">
        <f>VLOOKUP(B1846,lot!$A$3:$E$13372,5,0)</f>
        <v>#N/A</v>
      </c>
    </row>
    <row r="1847" spans="2:6" hidden="1" x14ac:dyDescent="0.25">
      <c r="B1847" t="s">
        <v>17442</v>
      </c>
      <c r="C1847">
        <v>20</v>
      </c>
      <c r="D1847" t="s">
        <v>9810</v>
      </c>
      <c r="E1847" t="s">
        <v>9811</v>
      </c>
      <c r="F1847" s="7" t="e">
        <f>VLOOKUP(B1847,lot!$A$3:$E$13372,5,0)</f>
        <v>#N/A</v>
      </c>
    </row>
    <row r="1848" spans="2:6" hidden="1" x14ac:dyDescent="0.25">
      <c r="B1848" t="s">
        <v>17443</v>
      </c>
      <c r="C1848">
        <v>20</v>
      </c>
      <c r="D1848" t="s">
        <v>9812</v>
      </c>
      <c r="E1848" t="s">
        <v>9813</v>
      </c>
      <c r="F1848" s="7" t="e">
        <f>VLOOKUP(B1848,lot!$A$3:$E$13372,5,0)</f>
        <v>#N/A</v>
      </c>
    </row>
    <row r="1849" spans="2:6" hidden="1" x14ac:dyDescent="0.25">
      <c r="B1849" t="s">
        <v>17444</v>
      </c>
      <c r="C1849">
        <v>170</v>
      </c>
      <c r="D1849" t="s">
        <v>9814</v>
      </c>
      <c r="E1849" t="s">
        <v>9815</v>
      </c>
      <c r="F1849" s="7" t="e">
        <f>VLOOKUP(B1849,lot!$A$3:$E$13372,5,0)</f>
        <v>#N/A</v>
      </c>
    </row>
    <row r="1850" spans="2:6" hidden="1" x14ac:dyDescent="0.25">
      <c r="B1850" t="s">
        <v>17445</v>
      </c>
      <c r="C1850">
        <v>50</v>
      </c>
      <c r="D1850" t="s">
        <v>9818</v>
      </c>
      <c r="E1850" t="s">
        <v>9819</v>
      </c>
      <c r="F1850" s="7" t="e">
        <f>VLOOKUP(B1850,lot!$A$3:$E$13372,5,0)</f>
        <v>#N/A</v>
      </c>
    </row>
    <row r="1851" spans="2:6" hidden="1" x14ac:dyDescent="0.25">
      <c r="B1851" t="s">
        <v>17446</v>
      </c>
      <c r="C1851">
        <v>1</v>
      </c>
      <c r="D1851" t="s">
        <v>9820</v>
      </c>
      <c r="E1851" t="s">
        <v>9821</v>
      </c>
      <c r="F1851" s="7" t="e">
        <f>VLOOKUP(B1851,lot!$A$3:$E$13372,5,0)</f>
        <v>#N/A</v>
      </c>
    </row>
    <row r="1852" spans="2:6" hidden="1" x14ac:dyDescent="0.25">
      <c r="B1852" t="s">
        <v>17447</v>
      </c>
      <c r="C1852">
        <v>7583</v>
      </c>
      <c r="D1852" t="s">
        <v>9822</v>
      </c>
      <c r="E1852" t="s">
        <v>9823</v>
      </c>
      <c r="F1852" s="7" t="e">
        <f>VLOOKUP(B1852,lot!$A$3:$E$13372,5,0)</f>
        <v>#N/A</v>
      </c>
    </row>
    <row r="1853" spans="2:6" hidden="1" x14ac:dyDescent="0.25">
      <c r="B1853" t="s">
        <v>17448</v>
      </c>
      <c r="C1853">
        <v>5</v>
      </c>
      <c r="D1853" t="s">
        <v>9828</v>
      </c>
      <c r="E1853" t="s">
        <v>9829</v>
      </c>
      <c r="F1853" s="7" t="e">
        <f>VLOOKUP(B1853,lot!$A$3:$E$13372,5,0)</f>
        <v>#N/A</v>
      </c>
    </row>
    <row r="1854" spans="2:6" hidden="1" x14ac:dyDescent="0.25">
      <c r="B1854" t="s">
        <v>17449</v>
      </c>
      <c r="C1854">
        <v>230</v>
      </c>
      <c r="D1854" t="s">
        <v>9830</v>
      </c>
      <c r="E1854" t="s">
        <v>9831</v>
      </c>
      <c r="F1854" s="7" t="e">
        <f>VLOOKUP(B1854,lot!$A$3:$E$13372,5,0)</f>
        <v>#N/A</v>
      </c>
    </row>
    <row r="1855" spans="2:6" hidden="1" x14ac:dyDescent="0.25">
      <c r="B1855" t="s">
        <v>17450</v>
      </c>
      <c r="C1855">
        <v>150</v>
      </c>
      <c r="D1855" t="s">
        <v>9834</v>
      </c>
      <c r="E1855" t="s">
        <v>9835</v>
      </c>
      <c r="F1855" s="7" t="e">
        <f>VLOOKUP(B1855,lot!$A$3:$E$13372,5,0)</f>
        <v>#N/A</v>
      </c>
    </row>
    <row r="1856" spans="2:6" hidden="1" x14ac:dyDescent="0.25">
      <c r="B1856" t="s">
        <v>17451</v>
      </c>
      <c r="C1856">
        <v>15</v>
      </c>
      <c r="D1856" t="s">
        <v>9836</v>
      </c>
      <c r="E1856" t="s">
        <v>9837</v>
      </c>
      <c r="F1856" s="7" t="e">
        <f>VLOOKUP(B1856,lot!$A$3:$E$13372,5,0)</f>
        <v>#N/A</v>
      </c>
    </row>
    <row r="1857" spans="2:6" hidden="1" x14ac:dyDescent="0.25">
      <c r="B1857" t="s">
        <v>17452</v>
      </c>
      <c r="C1857">
        <v>3</v>
      </c>
      <c r="D1857" t="s">
        <v>9838</v>
      </c>
      <c r="E1857" t="s">
        <v>9839</v>
      </c>
      <c r="F1857" s="7" t="e">
        <f>VLOOKUP(B1857,lot!$A$3:$E$13372,5,0)</f>
        <v>#N/A</v>
      </c>
    </row>
    <row r="1858" spans="2:6" hidden="1" x14ac:dyDescent="0.25">
      <c r="B1858" t="s">
        <v>17453</v>
      </c>
      <c r="C1858">
        <v>1100</v>
      </c>
      <c r="D1858" t="s">
        <v>9840</v>
      </c>
      <c r="E1858" t="s">
        <v>9841</v>
      </c>
      <c r="F1858" s="7" t="e">
        <f>VLOOKUP(B1858,lot!$A$3:$E$13372,5,0)</f>
        <v>#N/A</v>
      </c>
    </row>
    <row r="1859" spans="2:6" hidden="1" x14ac:dyDescent="0.25">
      <c r="B1859" t="s">
        <v>17454</v>
      </c>
      <c r="C1859">
        <v>55</v>
      </c>
      <c r="D1859" t="s">
        <v>18320</v>
      </c>
      <c r="E1859" t="s">
        <v>9852</v>
      </c>
      <c r="F1859" s="7" t="e">
        <f>VLOOKUP(B1859,lot!$A$3:$E$13372,5,0)</f>
        <v>#N/A</v>
      </c>
    </row>
    <row r="1860" spans="2:6" hidden="1" x14ac:dyDescent="0.25">
      <c r="B1860" t="s">
        <v>17455</v>
      </c>
      <c r="C1860">
        <v>52</v>
      </c>
      <c r="D1860" t="s">
        <v>18321</v>
      </c>
      <c r="E1860" t="s">
        <v>9854</v>
      </c>
      <c r="F1860" s="7" t="e">
        <f>VLOOKUP(B1860,lot!$A$3:$E$13372,5,0)</f>
        <v>#N/A</v>
      </c>
    </row>
    <row r="1861" spans="2:6" hidden="1" x14ac:dyDescent="0.25">
      <c r="B1861" t="s">
        <v>17456</v>
      </c>
      <c r="C1861">
        <v>49</v>
      </c>
      <c r="D1861" t="s">
        <v>18322</v>
      </c>
      <c r="E1861" t="s">
        <v>9856</v>
      </c>
      <c r="F1861" s="7" t="e">
        <f>VLOOKUP(B1861,lot!$A$3:$E$13372,5,0)</f>
        <v>#N/A</v>
      </c>
    </row>
    <row r="1862" spans="2:6" hidden="1" x14ac:dyDescent="0.25">
      <c r="B1862" t="s">
        <v>17457</v>
      </c>
      <c r="C1862">
        <v>129</v>
      </c>
      <c r="D1862" t="s">
        <v>9859</v>
      </c>
      <c r="E1862" t="s">
        <v>9860</v>
      </c>
      <c r="F1862" s="7" t="e">
        <f>VLOOKUP(B1862,lot!$A$3:$E$13372,5,0)</f>
        <v>#N/A</v>
      </c>
    </row>
    <row r="1863" spans="2:6" hidden="1" x14ac:dyDescent="0.25">
      <c r="B1863" t="s">
        <v>17458</v>
      </c>
      <c r="C1863">
        <v>129</v>
      </c>
      <c r="D1863" t="s">
        <v>9861</v>
      </c>
      <c r="E1863" t="s">
        <v>9862</v>
      </c>
      <c r="F1863" s="7" t="e">
        <f>VLOOKUP(B1863,lot!$A$3:$E$13372,5,0)</f>
        <v>#N/A</v>
      </c>
    </row>
    <row r="1864" spans="2:6" hidden="1" x14ac:dyDescent="0.25">
      <c r="B1864" t="s">
        <v>17459</v>
      </c>
      <c r="C1864">
        <v>320</v>
      </c>
      <c r="D1864" t="s">
        <v>9863</v>
      </c>
      <c r="E1864" t="s">
        <v>9864</v>
      </c>
      <c r="F1864" s="7" t="e">
        <f>VLOOKUP(B1864,lot!$A$3:$E$13372,5,0)</f>
        <v>#N/A</v>
      </c>
    </row>
    <row r="1865" spans="2:6" hidden="1" x14ac:dyDescent="0.25">
      <c r="B1865" t="s">
        <v>17460</v>
      </c>
      <c r="C1865">
        <v>10</v>
      </c>
      <c r="D1865" t="s">
        <v>9867</v>
      </c>
      <c r="E1865" t="s">
        <v>9868</v>
      </c>
      <c r="F1865" s="7" t="e">
        <f>VLOOKUP(B1865,lot!$A$3:$E$13372,5,0)</f>
        <v>#N/A</v>
      </c>
    </row>
    <row r="1866" spans="2:6" hidden="1" x14ac:dyDescent="0.25">
      <c r="B1866" t="s">
        <v>17461</v>
      </c>
      <c r="C1866">
        <v>40</v>
      </c>
      <c r="D1866" t="s">
        <v>9869</v>
      </c>
      <c r="E1866" t="s">
        <v>9870</v>
      </c>
      <c r="F1866" s="7" t="e">
        <f>VLOOKUP(B1866,lot!$A$3:$E$13372,5,0)</f>
        <v>#N/A</v>
      </c>
    </row>
  </sheetData>
  <autoFilter ref="B1:F1866">
    <filterColumn colId="2">
      <filters>
        <filter val="#N/A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299"/>
  <sheetViews>
    <sheetView workbookViewId="0">
      <selection activeCell="B2" sqref="B2:B3427"/>
    </sheetView>
  </sheetViews>
  <sheetFormatPr defaultRowHeight="15" x14ac:dyDescent="0.25"/>
  <sheetData>
    <row r="2" spans="2:2" x14ac:dyDescent="0.25">
      <c r="B2" t="s">
        <v>14802</v>
      </c>
    </row>
    <row r="3" spans="2:2" x14ac:dyDescent="0.25">
      <c r="B3" t="s">
        <v>14803</v>
      </c>
    </row>
    <row r="4" spans="2:2" x14ac:dyDescent="0.25">
      <c r="B4" t="s">
        <v>14576</v>
      </c>
    </row>
    <row r="5" spans="2:2" x14ac:dyDescent="0.25">
      <c r="B5" t="s">
        <v>14577</v>
      </c>
    </row>
    <row r="6" spans="2:2" x14ac:dyDescent="0.25">
      <c r="B6" t="s">
        <v>14575</v>
      </c>
    </row>
    <row r="7" spans="2:2" x14ac:dyDescent="0.25">
      <c r="B7" t="s">
        <v>14578</v>
      </c>
    </row>
    <row r="8" spans="2:2" x14ac:dyDescent="0.25">
      <c r="B8" t="s">
        <v>17463</v>
      </c>
    </row>
    <row r="9" spans="2:2" x14ac:dyDescent="0.25">
      <c r="B9" t="s">
        <v>14579</v>
      </c>
    </row>
    <row r="10" spans="2:2" x14ac:dyDescent="0.25">
      <c r="B10" t="s">
        <v>14581</v>
      </c>
    </row>
    <row r="11" spans="2:2" x14ac:dyDescent="0.25">
      <c r="B11" t="s">
        <v>14582</v>
      </c>
    </row>
    <row r="12" spans="2:2" x14ac:dyDescent="0.25">
      <c r="B12" t="s">
        <v>14583</v>
      </c>
    </row>
    <row r="13" spans="2:2" x14ac:dyDescent="0.25">
      <c r="B13" t="s">
        <v>14580</v>
      </c>
    </row>
    <row r="14" spans="2:2" x14ac:dyDescent="0.25">
      <c r="B14" t="s">
        <v>14584</v>
      </c>
    </row>
    <row r="15" spans="2:2" x14ac:dyDescent="0.25">
      <c r="B15" t="s">
        <v>14585</v>
      </c>
    </row>
    <row r="16" spans="2:2" x14ac:dyDescent="0.25">
      <c r="B16" t="s">
        <v>14586</v>
      </c>
    </row>
    <row r="17" spans="2:2" x14ac:dyDescent="0.25">
      <c r="B17" t="s">
        <v>14587</v>
      </c>
    </row>
    <row r="18" spans="2:2" x14ac:dyDescent="0.25">
      <c r="B18" t="s">
        <v>14588</v>
      </c>
    </row>
    <row r="19" spans="2:2" x14ac:dyDescent="0.25">
      <c r="B19" t="s">
        <v>14590</v>
      </c>
    </row>
    <row r="20" spans="2:2" x14ac:dyDescent="0.25">
      <c r="B20" t="s">
        <v>14589</v>
      </c>
    </row>
    <row r="21" spans="2:2" x14ac:dyDescent="0.25">
      <c r="B21" t="s">
        <v>14594</v>
      </c>
    </row>
    <row r="22" spans="2:2" x14ac:dyDescent="0.25">
      <c r="B22" t="s">
        <v>14593</v>
      </c>
    </row>
    <row r="23" spans="2:2" x14ac:dyDescent="0.25">
      <c r="B23" t="s">
        <v>14592</v>
      </c>
    </row>
    <row r="24" spans="2:2" x14ac:dyDescent="0.25">
      <c r="B24" t="s">
        <v>14591</v>
      </c>
    </row>
    <row r="25" spans="2:2" x14ac:dyDescent="0.25">
      <c r="B25" t="s">
        <v>14597</v>
      </c>
    </row>
    <row r="26" spans="2:2" x14ac:dyDescent="0.25">
      <c r="B26" t="s">
        <v>14595</v>
      </c>
    </row>
    <row r="27" spans="2:2" x14ac:dyDescent="0.25">
      <c r="B27" t="s">
        <v>14598</v>
      </c>
    </row>
    <row r="28" spans="2:2" x14ac:dyDescent="0.25">
      <c r="B28" t="s">
        <v>14599</v>
      </c>
    </row>
    <row r="29" spans="2:2" x14ac:dyDescent="0.25">
      <c r="B29" t="s">
        <v>14604</v>
      </c>
    </row>
    <row r="30" spans="2:2" x14ac:dyDescent="0.25">
      <c r="B30" t="s">
        <v>14605</v>
      </c>
    </row>
    <row r="31" spans="2:2" x14ac:dyDescent="0.25">
      <c r="B31" t="s">
        <v>14606</v>
      </c>
    </row>
    <row r="32" spans="2:2" x14ac:dyDescent="0.25">
      <c r="B32" t="s">
        <v>14600</v>
      </c>
    </row>
    <row r="33" spans="2:2" x14ac:dyDescent="0.25">
      <c r="B33" t="s">
        <v>14601</v>
      </c>
    </row>
    <row r="34" spans="2:2" x14ac:dyDescent="0.25">
      <c r="B34" t="s">
        <v>14602</v>
      </c>
    </row>
    <row r="35" spans="2:2" x14ac:dyDescent="0.25">
      <c r="B35" t="s">
        <v>14610</v>
      </c>
    </row>
    <row r="36" spans="2:2" x14ac:dyDescent="0.25">
      <c r="B36" t="s">
        <v>14607</v>
      </c>
    </row>
    <row r="37" spans="2:2" x14ac:dyDescent="0.25">
      <c r="B37" t="s">
        <v>14608</v>
      </c>
    </row>
    <row r="38" spans="2:2" x14ac:dyDescent="0.25">
      <c r="B38" t="s">
        <v>14609</v>
      </c>
    </row>
    <row r="39" spans="2:2" x14ac:dyDescent="0.25">
      <c r="B39" t="s">
        <v>17464</v>
      </c>
    </row>
    <row r="40" spans="2:2" x14ac:dyDescent="0.25">
      <c r="B40" t="s">
        <v>14612</v>
      </c>
    </row>
    <row r="41" spans="2:2" x14ac:dyDescent="0.25">
      <c r="B41" t="s">
        <v>14171</v>
      </c>
    </row>
    <row r="42" spans="2:2" x14ac:dyDescent="0.25">
      <c r="B42" t="s">
        <v>14613</v>
      </c>
    </row>
    <row r="43" spans="2:2" x14ac:dyDescent="0.25">
      <c r="B43" t="s">
        <v>14614</v>
      </c>
    </row>
    <row r="44" spans="2:2" x14ac:dyDescent="0.25">
      <c r="B44" t="s">
        <v>14615</v>
      </c>
    </row>
    <row r="45" spans="2:2" x14ac:dyDescent="0.25">
      <c r="B45" t="s">
        <v>14616</v>
      </c>
    </row>
    <row r="46" spans="2:2" x14ac:dyDescent="0.25">
      <c r="B46" t="s">
        <v>14618</v>
      </c>
    </row>
    <row r="47" spans="2:2" x14ac:dyDescent="0.25">
      <c r="B47" t="s">
        <v>14617</v>
      </c>
    </row>
    <row r="48" spans="2:2" x14ac:dyDescent="0.25">
      <c r="B48" t="s">
        <v>14619</v>
      </c>
    </row>
    <row r="49" spans="2:2" x14ac:dyDescent="0.25">
      <c r="B49" t="s">
        <v>14620</v>
      </c>
    </row>
    <row r="50" spans="2:2" x14ac:dyDescent="0.25">
      <c r="B50" t="s">
        <v>14622</v>
      </c>
    </row>
    <row r="51" spans="2:2" x14ac:dyDescent="0.25">
      <c r="B51" t="s">
        <v>14623</v>
      </c>
    </row>
    <row r="52" spans="2:2" x14ac:dyDescent="0.25">
      <c r="B52" t="s">
        <v>14629</v>
      </c>
    </row>
    <row r="53" spans="2:2" x14ac:dyDescent="0.25">
      <c r="B53" t="s">
        <v>14631</v>
      </c>
    </row>
    <row r="54" spans="2:2" x14ac:dyDescent="0.25">
      <c r="B54" t="s">
        <v>14630</v>
      </c>
    </row>
    <row r="55" spans="2:2" x14ac:dyDescent="0.25">
      <c r="B55" t="s">
        <v>14625</v>
      </c>
    </row>
    <row r="56" spans="2:2" x14ac:dyDescent="0.25">
      <c r="B56" t="s">
        <v>14626</v>
      </c>
    </row>
    <row r="57" spans="2:2" x14ac:dyDescent="0.25">
      <c r="B57" t="s">
        <v>14627</v>
      </c>
    </row>
    <row r="58" spans="2:2" x14ac:dyDescent="0.25">
      <c r="B58" t="s">
        <v>14628</v>
      </c>
    </row>
    <row r="59" spans="2:2" x14ac:dyDescent="0.25">
      <c r="B59" t="s">
        <v>14636</v>
      </c>
    </row>
    <row r="60" spans="2:2" x14ac:dyDescent="0.25">
      <c r="B60" t="s">
        <v>14635</v>
      </c>
    </row>
    <row r="61" spans="2:2" x14ac:dyDescent="0.25">
      <c r="B61" t="s">
        <v>14172</v>
      </c>
    </row>
    <row r="62" spans="2:2" x14ac:dyDescent="0.25">
      <c r="B62" t="s">
        <v>14643</v>
      </c>
    </row>
    <row r="63" spans="2:2" x14ac:dyDescent="0.25">
      <c r="B63" t="s">
        <v>14642</v>
      </c>
    </row>
    <row r="64" spans="2:2" x14ac:dyDescent="0.25">
      <c r="B64" t="s">
        <v>14637</v>
      </c>
    </row>
    <row r="65" spans="2:2" x14ac:dyDescent="0.25">
      <c r="B65" t="s">
        <v>14639</v>
      </c>
    </row>
    <row r="66" spans="2:2" x14ac:dyDescent="0.25">
      <c r="B66" t="s">
        <v>14638</v>
      </c>
    </row>
    <row r="67" spans="2:2" x14ac:dyDescent="0.25">
      <c r="B67" t="s">
        <v>14641</v>
      </c>
    </row>
    <row r="68" spans="2:2" x14ac:dyDescent="0.25">
      <c r="B68" t="s">
        <v>14647</v>
      </c>
    </row>
    <row r="69" spans="2:2" x14ac:dyDescent="0.25">
      <c r="B69" t="s">
        <v>14655</v>
      </c>
    </row>
    <row r="70" spans="2:2" x14ac:dyDescent="0.25">
      <c r="B70" t="s">
        <v>14657</v>
      </c>
    </row>
    <row r="71" spans="2:2" x14ac:dyDescent="0.25">
      <c r="B71" t="s">
        <v>14656</v>
      </c>
    </row>
    <row r="72" spans="2:2" x14ac:dyDescent="0.25">
      <c r="B72" t="s">
        <v>14658</v>
      </c>
    </row>
    <row r="73" spans="2:2" x14ac:dyDescent="0.25">
      <c r="B73" t="s">
        <v>14649</v>
      </c>
    </row>
    <row r="74" spans="2:2" x14ac:dyDescent="0.25">
      <c r="B74" t="s">
        <v>14650</v>
      </c>
    </row>
    <row r="75" spans="2:2" x14ac:dyDescent="0.25">
      <c r="B75" t="s">
        <v>14651</v>
      </c>
    </row>
    <row r="76" spans="2:2" x14ac:dyDescent="0.25">
      <c r="B76" t="s">
        <v>14652</v>
      </c>
    </row>
    <row r="77" spans="2:2" x14ac:dyDescent="0.25">
      <c r="B77" t="s">
        <v>14648</v>
      </c>
    </row>
    <row r="78" spans="2:2" x14ac:dyDescent="0.25">
      <c r="B78" t="s">
        <v>14653</v>
      </c>
    </row>
    <row r="79" spans="2:2" x14ac:dyDescent="0.25">
      <c r="B79" t="s">
        <v>14654</v>
      </c>
    </row>
    <row r="80" spans="2:2" x14ac:dyDescent="0.25">
      <c r="B80" t="s">
        <v>14512</v>
      </c>
    </row>
    <row r="81" spans="2:2" x14ac:dyDescent="0.25">
      <c r="B81" t="s">
        <v>14661</v>
      </c>
    </row>
    <row r="82" spans="2:2" x14ac:dyDescent="0.25">
      <c r="B82" t="s">
        <v>14660</v>
      </c>
    </row>
    <row r="83" spans="2:2" x14ac:dyDescent="0.25">
      <c r="B83" t="s">
        <v>14662</v>
      </c>
    </row>
    <row r="84" spans="2:2" x14ac:dyDescent="0.25">
      <c r="B84" t="s">
        <v>14668</v>
      </c>
    </row>
    <row r="85" spans="2:2" x14ac:dyDescent="0.25">
      <c r="B85" t="s">
        <v>14665</v>
      </c>
    </row>
    <row r="86" spans="2:2" x14ac:dyDescent="0.25">
      <c r="B86" t="s">
        <v>14666</v>
      </c>
    </row>
    <row r="87" spans="2:2" x14ac:dyDescent="0.25">
      <c r="B87" t="s">
        <v>14667</v>
      </c>
    </row>
    <row r="88" spans="2:2" x14ac:dyDescent="0.25">
      <c r="B88" t="s">
        <v>14674</v>
      </c>
    </row>
    <row r="89" spans="2:2" x14ac:dyDescent="0.25">
      <c r="B89" t="s">
        <v>14669</v>
      </c>
    </row>
    <row r="90" spans="2:2" x14ac:dyDescent="0.25">
      <c r="B90" t="s">
        <v>14670</v>
      </c>
    </row>
    <row r="91" spans="2:2" x14ac:dyDescent="0.25">
      <c r="B91" t="s">
        <v>14671</v>
      </c>
    </row>
    <row r="92" spans="2:2" x14ac:dyDescent="0.25">
      <c r="B92" t="s">
        <v>14672</v>
      </c>
    </row>
    <row r="93" spans="2:2" x14ac:dyDescent="0.25">
      <c r="B93" t="s">
        <v>14677</v>
      </c>
    </row>
    <row r="94" spans="2:2" x14ac:dyDescent="0.25">
      <c r="B94" t="s">
        <v>14678</v>
      </c>
    </row>
    <row r="95" spans="2:2" x14ac:dyDescent="0.25">
      <c r="B95" t="s">
        <v>14675</v>
      </c>
    </row>
    <row r="96" spans="2:2" x14ac:dyDescent="0.25">
      <c r="B96" t="s">
        <v>14676</v>
      </c>
    </row>
    <row r="97" spans="2:2" x14ac:dyDescent="0.25">
      <c r="B97" t="s">
        <v>14680</v>
      </c>
    </row>
    <row r="98" spans="2:2" x14ac:dyDescent="0.25">
      <c r="B98" t="s">
        <v>14679</v>
      </c>
    </row>
    <row r="99" spans="2:2" x14ac:dyDescent="0.25">
      <c r="B99" t="s">
        <v>14681</v>
      </c>
    </row>
    <row r="100" spans="2:2" x14ac:dyDescent="0.25">
      <c r="B100" t="s">
        <v>14682</v>
      </c>
    </row>
    <row r="101" spans="2:2" x14ac:dyDescent="0.25">
      <c r="B101" t="s">
        <v>14686</v>
      </c>
    </row>
    <row r="102" spans="2:2" x14ac:dyDescent="0.25">
      <c r="B102" t="s">
        <v>14685</v>
      </c>
    </row>
    <row r="103" spans="2:2" x14ac:dyDescent="0.25">
      <c r="B103" t="s">
        <v>14687</v>
      </c>
    </row>
    <row r="104" spans="2:2" x14ac:dyDescent="0.25">
      <c r="B104" t="s">
        <v>14683</v>
      </c>
    </row>
    <row r="105" spans="2:2" x14ac:dyDescent="0.25">
      <c r="B105" t="s">
        <v>14684</v>
      </c>
    </row>
    <row r="106" spans="2:2" x14ac:dyDescent="0.25">
      <c r="B106" t="s">
        <v>14173</v>
      </c>
    </row>
    <row r="107" spans="2:2" x14ac:dyDescent="0.25">
      <c r="B107" t="s">
        <v>14694</v>
      </c>
    </row>
    <row r="108" spans="2:2" x14ac:dyDescent="0.25">
      <c r="B108" t="s">
        <v>14174</v>
      </c>
    </row>
    <row r="109" spans="2:2" x14ac:dyDescent="0.25">
      <c r="B109" t="s">
        <v>14692</v>
      </c>
    </row>
    <row r="110" spans="2:2" x14ac:dyDescent="0.25">
      <c r="B110" t="s">
        <v>14693</v>
      </c>
    </row>
    <row r="111" spans="2:2" x14ac:dyDescent="0.25">
      <c r="B111" t="s">
        <v>14689</v>
      </c>
    </row>
    <row r="112" spans="2:2" x14ac:dyDescent="0.25">
      <c r="B112" t="s">
        <v>14688</v>
      </c>
    </row>
    <row r="113" spans="2:2" x14ac:dyDescent="0.25">
      <c r="B113" t="s">
        <v>14695</v>
      </c>
    </row>
    <row r="114" spans="2:2" x14ac:dyDescent="0.25">
      <c r="B114" t="s">
        <v>14691</v>
      </c>
    </row>
    <row r="115" spans="2:2" x14ac:dyDescent="0.25">
      <c r="B115" t="s">
        <v>14696</v>
      </c>
    </row>
    <row r="116" spans="2:2" x14ac:dyDescent="0.25">
      <c r="B116" t="s">
        <v>14697</v>
      </c>
    </row>
    <row r="117" spans="2:2" x14ac:dyDescent="0.25">
      <c r="B117" t="s">
        <v>14698</v>
      </c>
    </row>
    <row r="118" spans="2:2" x14ac:dyDescent="0.25">
      <c r="B118" t="s">
        <v>14699</v>
      </c>
    </row>
    <row r="119" spans="2:2" x14ac:dyDescent="0.25">
      <c r="B119" t="s">
        <v>14700</v>
      </c>
    </row>
    <row r="120" spans="2:2" x14ac:dyDescent="0.25">
      <c r="B120" t="s">
        <v>14703</v>
      </c>
    </row>
    <row r="121" spans="2:2" x14ac:dyDescent="0.25">
      <c r="B121" t="s">
        <v>14701</v>
      </c>
    </row>
    <row r="122" spans="2:2" x14ac:dyDescent="0.25">
      <c r="B122" t="s">
        <v>14702</v>
      </c>
    </row>
    <row r="123" spans="2:2" x14ac:dyDescent="0.25">
      <c r="B123" t="s">
        <v>14706</v>
      </c>
    </row>
    <row r="124" spans="2:2" x14ac:dyDescent="0.25">
      <c r="B124" t="s">
        <v>14705</v>
      </c>
    </row>
    <row r="125" spans="2:2" x14ac:dyDescent="0.25">
      <c r="B125" t="s">
        <v>14704</v>
      </c>
    </row>
    <row r="126" spans="2:2" x14ac:dyDescent="0.25">
      <c r="B126" t="s">
        <v>14711</v>
      </c>
    </row>
    <row r="127" spans="2:2" x14ac:dyDescent="0.25">
      <c r="B127" t="s">
        <v>14712</v>
      </c>
    </row>
    <row r="128" spans="2:2" x14ac:dyDescent="0.25">
      <c r="B128" t="s">
        <v>14713</v>
      </c>
    </row>
    <row r="129" spans="2:2" x14ac:dyDescent="0.25">
      <c r="B129" t="s">
        <v>14714</v>
      </c>
    </row>
    <row r="130" spans="2:2" x14ac:dyDescent="0.25">
      <c r="B130" t="s">
        <v>14715</v>
      </c>
    </row>
    <row r="131" spans="2:2" x14ac:dyDescent="0.25">
      <c r="B131" t="s">
        <v>14716</v>
      </c>
    </row>
    <row r="132" spans="2:2" x14ac:dyDescent="0.25">
      <c r="B132" t="s">
        <v>14717</v>
      </c>
    </row>
    <row r="133" spans="2:2" x14ac:dyDescent="0.25">
      <c r="B133" t="s">
        <v>14718</v>
      </c>
    </row>
    <row r="134" spans="2:2" x14ac:dyDescent="0.25">
      <c r="B134" t="s">
        <v>14719</v>
      </c>
    </row>
    <row r="135" spans="2:2" x14ac:dyDescent="0.25">
      <c r="B135" t="s">
        <v>14720</v>
      </c>
    </row>
    <row r="136" spans="2:2" x14ac:dyDescent="0.25">
      <c r="B136" t="s">
        <v>14722</v>
      </c>
    </row>
    <row r="137" spans="2:2" x14ac:dyDescent="0.25">
      <c r="B137" t="s">
        <v>14723</v>
      </c>
    </row>
    <row r="138" spans="2:2" x14ac:dyDescent="0.25">
      <c r="B138" t="s">
        <v>14724</v>
      </c>
    </row>
    <row r="139" spans="2:2" x14ac:dyDescent="0.25">
      <c r="B139" t="s">
        <v>14727</v>
      </c>
    </row>
    <row r="140" spans="2:2" x14ac:dyDescent="0.25">
      <c r="B140" t="s">
        <v>14726</v>
      </c>
    </row>
    <row r="141" spans="2:2" x14ac:dyDescent="0.25">
      <c r="B141" t="s">
        <v>14725</v>
      </c>
    </row>
    <row r="142" spans="2:2" x14ac:dyDescent="0.25">
      <c r="B142" t="s">
        <v>14728</v>
      </c>
    </row>
    <row r="143" spans="2:2" x14ac:dyDescent="0.25">
      <c r="B143" t="s">
        <v>14729</v>
      </c>
    </row>
    <row r="144" spans="2:2" x14ac:dyDescent="0.25">
      <c r="B144" t="s">
        <v>14730</v>
      </c>
    </row>
    <row r="145" spans="2:2" x14ac:dyDescent="0.25">
      <c r="B145" t="s">
        <v>14731</v>
      </c>
    </row>
    <row r="146" spans="2:2" x14ac:dyDescent="0.25">
      <c r="B146" t="s">
        <v>14732</v>
      </c>
    </row>
    <row r="147" spans="2:2" x14ac:dyDescent="0.25">
      <c r="B147" t="s">
        <v>14733</v>
      </c>
    </row>
    <row r="148" spans="2:2" x14ac:dyDescent="0.25">
      <c r="B148" t="s">
        <v>14734</v>
      </c>
    </row>
    <row r="149" spans="2:2" x14ac:dyDescent="0.25">
      <c r="B149" t="s">
        <v>14735</v>
      </c>
    </row>
    <row r="150" spans="2:2" x14ac:dyDescent="0.25">
      <c r="B150" t="s">
        <v>14736</v>
      </c>
    </row>
    <row r="151" spans="2:2" x14ac:dyDescent="0.25">
      <c r="B151" t="s">
        <v>14737</v>
      </c>
    </row>
    <row r="152" spans="2:2" x14ac:dyDescent="0.25">
      <c r="B152" t="s">
        <v>14738</v>
      </c>
    </row>
    <row r="153" spans="2:2" x14ac:dyDescent="0.25">
      <c r="B153" t="s">
        <v>14741</v>
      </c>
    </row>
    <row r="154" spans="2:2" x14ac:dyDescent="0.25">
      <c r="B154" t="s">
        <v>14739</v>
      </c>
    </row>
    <row r="155" spans="2:2" x14ac:dyDescent="0.25">
      <c r="B155" t="s">
        <v>14740</v>
      </c>
    </row>
    <row r="156" spans="2:2" x14ac:dyDescent="0.25">
      <c r="B156" t="s">
        <v>14745</v>
      </c>
    </row>
    <row r="157" spans="2:2" x14ac:dyDescent="0.25">
      <c r="B157" t="s">
        <v>14742</v>
      </c>
    </row>
    <row r="158" spans="2:2" x14ac:dyDescent="0.25">
      <c r="B158" t="s">
        <v>14175</v>
      </c>
    </row>
    <row r="159" spans="2:2" x14ac:dyDescent="0.25">
      <c r="B159" t="s">
        <v>14743</v>
      </c>
    </row>
    <row r="160" spans="2:2" x14ac:dyDescent="0.25">
      <c r="B160" t="s">
        <v>14744</v>
      </c>
    </row>
    <row r="161" spans="2:2" x14ac:dyDescent="0.25">
      <c r="B161" t="s">
        <v>14513</v>
      </c>
    </row>
    <row r="162" spans="2:2" x14ac:dyDescent="0.25">
      <c r="B162" t="s">
        <v>14515</v>
      </c>
    </row>
    <row r="163" spans="2:2" x14ac:dyDescent="0.25">
      <c r="B163" t="s">
        <v>14514</v>
      </c>
    </row>
    <row r="164" spans="2:2" x14ac:dyDescent="0.25">
      <c r="B164" t="s">
        <v>14746</v>
      </c>
    </row>
    <row r="165" spans="2:2" x14ac:dyDescent="0.25">
      <c r="B165" t="s">
        <v>14747</v>
      </c>
    </row>
    <row r="166" spans="2:2" x14ac:dyDescent="0.25">
      <c r="B166" t="s">
        <v>14748</v>
      </c>
    </row>
    <row r="167" spans="2:2" x14ac:dyDescent="0.25">
      <c r="B167" t="s">
        <v>14176</v>
      </c>
    </row>
    <row r="168" spans="2:2" x14ac:dyDescent="0.25">
      <c r="B168" t="s">
        <v>14749</v>
      </c>
    </row>
    <row r="169" spans="2:2" x14ac:dyDescent="0.25">
      <c r="B169" t="s">
        <v>14752</v>
      </c>
    </row>
    <row r="170" spans="2:2" x14ac:dyDescent="0.25">
      <c r="B170" t="s">
        <v>14753</v>
      </c>
    </row>
    <row r="171" spans="2:2" x14ac:dyDescent="0.25">
      <c r="B171" t="s">
        <v>14750</v>
      </c>
    </row>
    <row r="172" spans="2:2" x14ac:dyDescent="0.25">
      <c r="B172" t="s">
        <v>14751</v>
      </c>
    </row>
    <row r="173" spans="2:2" x14ac:dyDescent="0.25">
      <c r="B173" t="s">
        <v>17465</v>
      </c>
    </row>
    <row r="174" spans="2:2" x14ac:dyDescent="0.25">
      <c r="B174" t="s">
        <v>14177</v>
      </c>
    </row>
    <row r="175" spans="2:2" x14ac:dyDescent="0.25">
      <c r="B175" t="s">
        <v>14754</v>
      </c>
    </row>
    <row r="176" spans="2:2" x14ac:dyDescent="0.25">
      <c r="B176" t="s">
        <v>14755</v>
      </c>
    </row>
    <row r="177" spans="2:2" x14ac:dyDescent="0.25">
      <c r="B177" t="s">
        <v>14756</v>
      </c>
    </row>
    <row r="178" spans="2:2" x14ac:dyDescent="0.25">
      <c r="B178" t="s">
        <v>14757</v>
      </c>
    </row>
    <row r="179" spans="2:2" x14ac:dyDescent="0.25">
      <c r="B179" t="s">
        <v>14758</v>
      </c>
    </row>
    <row r="180" spans="2:2" x14ac:dyDescent="0.25">
      <c r="B180" t="s">
        <v>14766</v>
      </c>
    </row>
    <row r="181" spans="2:2" x14ac:dyDescent="0.25">
      <c r="B181" t="s">
        <v>14767</v>
      </c>
    </row>
    <row r="182" spans="2:2" x14ac:dyDescent="0.25">
      <c r="B182" t="s">
        <v>14768</v>
      </c>
    </row>
    <row r="183" spans="2:2" x14ac:dyDescent="0.25">
      <c r="B183" t="s">
        <v>14769</v>
      </c>
    </row>
    <row r="184" spans="2:2" x14ac:dyDescent="0.25">
      <c r="B184" t="s">
        <v>14770</v>
      </c>
    </row>
    <row r="185" spans="2:2" x14ac:dyDescent="0.25">
      <c r="B185" t="s">
        <v>14771</v>
      </c>
    </row>
    <row r="186" spans="2:2" x14ac:dyDescent="0.25">
      <c r="B186" t="s">
        <v>14772</v>
      </c>
    </row>
    <row r="187" spans="2:2" x14ac:dyDescent="0.25">
      <c r="B187" t="s">
        <v>14760</v>
      </c>
    </row>
    <row r="188" spans="2:2" x14ac:dyDescent="0.25">
      <c r="B188" t="s">
        <v>14761</v>
      </c>
    </row>
    <row r="189" spans="2:2" x14ac:dyDescent="0.25">
      <c r="B189" t="s">
        <v>14762</v>
      </c>
    </row>
    <row r="190" spans="2:2" x14ac:dyDescent="0.25">
      <c r="B190" t="s">
        <v>14763</v>
      </c>
    </row>
    <row r="191" spans="2:2" x14ac:dyDescent="0.25">
      <c r="B191" t="s">
        <v>14764</v>
      </c>
    </row>
    <row r="192" spans="2:2" x14ac:dyDescent="0.25">
      <c r="B192" t="s">
        <v>14765</v>
      </c>
    </row>
    <row r="193" spans="2:2" x14ac:dyDescent="0.25">
      <c r="B193" t="s">
        <v>14773</v>
      </c>
    </row>
    <row r="194" spans="2:2" x14ac:dyDescent="0.25">
      <c r="B194" t="s">
        <v>14775</v>
      </c>
    </row>
    <row r="195" spans="2:2" x14ac:dyDescent="0.25">
      <c r="B195" t="s">
        <v>14179</v>
      </c>
    </row>
    <row r="196" spans="2:2" x14ac:dyDescent="0.25">
      <c r="B196" t="s">
        <v>14178</v>
      </c>
    </row>
    <row r="197" spans="2:2" x14ac:dyDescent="0.25">
      <c r="B197" t="s">
        <v>14776</v>
      </c>
    </row>
    <row r="198" spans="2:2" x14ac:dyDescent="0.25">
      <c r="B198" t="s">
        <v>14774</v>
      </c>
    </row>
    <row r="199" spans="2:2" x14ac:dyDescent="0.25">
      <c r="B199" t="s">
        <v>14778</v>
      </c>
    </row>
    <row r="200" spans="2:2" x14ac:dyDescent="0.25">
      <c r="B200" t="s">
        <v>14180</v>
      </c>
    </row>
    <row r="201" spans="2:2" x14ac:dyDescent="0.25">
      <c r="B201" t="s">
        <v>14777</v>
      </c>
    </row>
    <row r="202" spans="2:2" x14ac:dyDescent="0.25">
      <c r="B202" t="s">
        <v>14783</v>
      </c>
    </row>
    <row r="203" spans="2:2" x14ac:dyDescent="0.25">
      <c r="B203" t="s">
        <v>14784</v>
      </c>
    </row>
    <row r="204" spans="2:2" x14ac:dyDescent="0.25">
      <c r="B204" t="s">
        <v>14785</v>
      </c>
    </row>
    <row r="205" spans="2:2" x14ac:dyDescent="0.25">
      <c r="B205" t="s">
        <v>14779</v>
      </c>
    </row>
    <row r="206" spans="2:2" x14ac:dyDescent="0.25">
      <c r="B206" t="s">
        <v>14780</v>
      </c>
    </row>
    <row r="207" spans="2:2" x14ac:dyDescent="0.25">
      <c r="B207" t="s">
        <v>14781</v>
      </c>
    </row>
    <row r="208" spans="2:2" x14ac:dyDescent="0.25">
      <c r="B208" t="s">
        <v>14782</v>
      </c>
    </row>
    <row r="209" spans="2:2" x14ac:dyDescent="0.25">
      <c r="B209" t="s">
        <v>14786</v>
      </c>
    </row>
    <row r="210" spans="2:2" x14ac:dyDescent="0.25">
      <c r="B210" t="s">
        <v>14787</v>
      </c>
    </row>
    <row r="211" spans="2:2" x14ac:dyDescent="0.25">
      <c r="B211" t="s">
        <v>14788</v>
      </c>
    </row>
    <row r="212" spans="2:2" x14ac:dyDescent="0.25">
      <c r="B212" t="s">
        <v>14789</v>
      </c>
    </row>
    <row r="213" spans="2:2" x14ac:dyDescent="0.25">
      <c r="B213" t="s">
        <v>14790</v>
      </c>
    </row>
    <row r="214" spans="2:2" x14ac:dyDescent="0.25">
      <c r="B214" t="s">
        <v>14791</v>
      </c>
    </row>
    <row r="215" spans="2:2" x14ac:dyDescent="0.25">
      <c r="B215" t="s">
        <v>14796</v>
      </c>
    </row>
    <row r="216" spans="2:2" x14ac:dyDescent="0.25">
      <c r="B216" t="s">
        <v>14797</v>
      </c>
    </row>
    <row r="217" spans="2:2" x14ac:dyDescent="0.25">
      <c r="B217" t="s">
        <v>14798</v>
      </c>
    </row>
    <row r="218" spans="2:2" x14ac:dyDescent="0.25">
      <c r="B218" t="s">
        <v>14799</v>
      </c>
    </row>
    <row r="219" spans="2:2" x14ac:dyDescent="0.25">
      <c r="B219" t="s">
        <v>14800</v>
      </c>
    </row>
    <row r="220" spans="2:2" x14ac:dyDescent="0.25">
      <c r="B220" t="s">
        <v>14801</v>
      </c>
    </row>
    <row r="221" spans="2:2" x14ac:dyDescent="0.25">
      <c r="B221" t="s">
        <v>14804</v>
      </c>
    </row>
    <row r="222" spans="2:2" x14ac:dyDescent="0.25">
      <c r="B222" t="s">
        <v>14805</v>
      </c>
    </row>
    <row r="223" spans="2:2" x14ac:dyDescent="0.25">
      <c r="B223" t="s">
        <v>14810</v>
      </c>
    </row>
    <row r="224" spans="2:2" x14ac:dyDescent="0.25">
      <c r="B224" t="s">
        <v>14807</v>
      </c>
    </row>
    <row r="225" spans="2:2" x14ac:dyDescent="0.25">
      <c r="B225" t="s">
        <v>14809</v>
      </c>
    </row>
    <row r="226" spans="2:2" x14ac:dyDescent="0.25">
      <c r="B226" t="s">
        <v>14806</v>
      </c>
    </row>
    <row r="227" spans="2:2" x14ac:dyDescent="0.25">
      <c r="B227" t="s">
        <v>14808</v>
      </c>
    </row>
    <row r="228" spans="2:2" x14ac:dyDescent="0.25">
      <c r="B228" t="s">
        <v>14181</v>
      </c>
    </row>
    <row r="229" spans="2:2" x14ac:dyDescent="0.25">
      <c r="B229" t="s">
        <v>14811</v>
      </c>
    </row>
    <row r="230" spans="2:2" x14ac:dyDescent="0.25">
      <c r="B230" t="s">
        <v>14183</v>
      </c>
    </row>
    <row r="231" spans="2:2" x14ac:dyDescent="0.25">
      <c r="B231" t="s">
        <v>14182</v>
      </c>
    </row>
    <row r="232" spans="2:2" x14ac:dyDescent="0.25">
      <c r="B232" t="s">
        <v>14185</v>
      </c>
    </row>
    <row r="233" spans="2:2" x14ac:dyDescent="0.25">
      <c r="B233" t="s">
        <v>14184</v>
      </c>
    </row>
    <row r="234" spans="2:2" x14ac:dyDescent="0.25">
      <c r="B234" t="s">
        <v>14186</v>
      </c>
    </row>
    <row r="235" spans="2:2" x14ac:dyDescent="0.25">
      <c r="B235" t="s">
        <v>14187</v>
      </c>
    </row>
    <row r="236" spans="2:2" x14ac:dyDescent="0.25">
      <c r="B236" t="s">
        <v>14188</v>
      </c>
    </row>
    <row r="237" spans="2:2" x14ac:dyDescent="0.25">
      <c r="B237" t="s">
        <v>14812</v>
      </c>
    </row>
    <row r="238" spans="2:2" x14ac:dyDescent="0.25">
      <c r="B238" t="s">
        <v>14813</v>
      </c>
    </row>
    <row r="239" spans="2:2" x14ac:dyDescent="0.25">
      <c r="B239" t="s">
        <v>14189</v>
      </c>
    </row>
    <row r="240" spans="2:2" x14ac:dyDescent="0.25">
      <c r="B240" t="s">
        <v>14818</v>
      </c>
    </row>
    <row r="241" spans="2:2" x14ac:dyDescent="0.25">
      <c r="B241" t="s">
        <v>14819</v>
      </c>
    </row>
    <row r="242" spans="2:2" x14ac:dyDescent="0.25">
      <c r="B242" t="s">
        <v>14817</v>
      </c>
    </row>
    <row r="243" spans="2:2" x14ac:dyDescent="0.25">
      <c r="B243" t="s">
        <v>14816</v>
      </c>
    </row>
    <row r="244" spans="2:2" x14ac:dyDescent="0.25">
      <c r="B244" t="s">
        <v>14815</v>
      </c>
    </row>
    <row r="245" spans="2:2" x14ac:dyDescent="0.25">
      <c r="B245" t="s">
        <v>14814</v>
      </c>
    </row>
    <row r="246" spans="2:2" x14ac:dyDescent="0.25">
      <c r="B246" t="s">
        <v>14830</v>
      </c>
    </row>
    <row r="247" spans="2:2" x14ac:dyDescent="0.25">
      <c r="B247" t="s">
        <v>14831</v>
      </c>
    </row>
    <row r="248" spans="2:2" x14ac:dyDescent="0.25">
      <c r="B248" t="s">
        <v>14820</v>
      </c>
    </row>
    <row r="249" spans="2:2" x14ac:dyDescent="0.25">
      <c r="B249" t="s">
        <v>14821</v>
      </c>
    </row>
    <row r="250" spans="2:2" x14ac:dyDescent="0.25">
      <c r="B250" t="s">
        <v>14822</v>
      </c>
    </row>
    <row r="251" spans="2:2" x14ac:dyDescent="0.25">
      <c r="B251" t="s">
        <v>14823</v>
      </c>
    </row>
    <row r="252" spans="2:2" x14ac:dyDescent="0.25">
      <c r="B252" t="s">
        <v>14824</v>
      </c>
    </row>
    <row r="253" spans="2:2" x14ac:dyDescent="0.25">
      <c r="B253" t="s">
        <v>14825</v>
      </c>
    </row>
    <row r="254" spans="2:2" x14ac:dyDescent="0.25">
      <c r="B254" t="s">
        <v>14826</v>
      </c>
    </row>
    <row r="255" spans="2:2" x14ac:dyDescent="0.25">
      <c r="B255" t="s">
        <v>14827</v>
      </c>
    </row>
    <row r="256" spans="2:2" x14ac:dyDescent="0.25">
      <c r="B256" t="s">
        <v>14828</v>
      </c>
    </row>
    <row r="257" spans="2:2" x14ac:dyDescent="0.25">
      <c r="B257" t="s">
        <v>14829</v>
      </c>
    </row>
    <row r="258" spans="2:2" x14ac:dyDescent="0.25">
      <c r="B258" t="s">
        <v>14833</v>
      </c>
    </row>
    <row r="259" spans="2:2" x14ac:dyDescent="0.25">
      <c r="B259" t="s">
        <v>14832</v>
      </c>
    </row>
    <row r="260" spans="2:2" x14ac:dyDescent="0.25">
      <c r="B260" t="s">
        <v>14836</v>
      </c>
    </row>
    <row r="261" spans="2:2" x14ac:dyDescent="0.25">
      <c r="B261" t="s">
        <v>14834</v>
      </c>
    </row>
    <row r="262" spans="2:2" x14ac:dyDescent="0.25">
      <c r="B262" t="s">
        <v>14835</v>
      </c>
    </row>
    <row r="263" spans="2:2" x14ac:dyDescent="0.25">
      <c r="B263" t="s">
        <v>14837</v>
      </c>
    </row>
    <row r="264" spans="2:2" x14ac:dyDescent="0.25">
      <c r="B264" t="s">
        <v>14190</v>
      </c>
    </row>
    <row r="265" spans="2:2" x14ac:dyDescent="0.25">
      <c r="B265" t="s">
        <v>14838</v>
      </c>
    </row>
    <row r="266" spans="2:2" x14ac:dyDescent="0.25">
      <c r="B266" t="s">
        <v>14839</v>
      </c>
    </row>
    <row r="267" spans="2:2" x14ac:dyDescent="0.25">
      <c r="B267" t="s">
        <v>14840</v>
      </c>
    </row>
    <row r="268" spans="2:2" x14ac:dyDescent="0.25">
      <c r="B268" t="s">
        <v>14841</v>
      </c>
    </row>
    <row r="269" spans="2:2" x14ac:dyDescent="0.25">
      <c r="B269" t="s">
        <v>14191</v>
      </c>
    </row>
    <row r="270" spans="2:2" x14ac:dyDescent="0.25">
      <c r="B270" t="s">
        <v>14845</v>
      </c>
    </row>
    <row r="271" spans="2:2" x14ac:dyDescent="0.25">
      <c r="B271" t="s">
        <v>14846</v>
      </c>
    </row>
    <row r="272" spans="2:2" x14ac:dyDescent="0.25">
      <c r="B272" t="s">
        <v>14847</v>
      </c>
    </row>
    <row r="273" spans="2:2" x14ac:dyDescent="0.25">
      <c r="B273" t="s">
        <v>14848</v>
      </c>
    </row>
    <row r="274" spans="2:2" x14ac:dyDescent="0.25">
      <c r="B274" t="s">
        <v>14192</v>
      </c>
    </row>
    <row r="275" spans="2:2" x14ac:dyDescent="0.25">
      <c r="B275" t="s">
        <v>14842</v>
      </c>
    </row>
    <row r="276" spans="2:2" x14ac:dyDescent="0.25">
      <c r="B276" t="s">
        <v>14843</v>
      </c>
    </row>
    <row r="277" spans="2:2" x14ac:dyDescent="0.25">
      <c r="B277" t="s">
        <v>14193</v>
      </c>
    </row>
    <row r="278" spans="2:2" x14ac:dyDescent="0.25">
      <c r="B278" t="s">
        <v>14855</v>
      </c>
    </row>
    <row r="279" spans="2:2" x14ac:dyDescent="0.25">
      <c r="B279" t="s">
        <v>14856</v>
      </c>
    </row>
    <row r="280" spans="2:2" x14ac:dyDescent="0.25">
      <c r="B280" t="s">
        <v>14194</v>
      </c>
    </row>
    <row r="281" spans="2:2" x14ac:dyDescent="0.25">
      <c r="B281" t="s">
        <v>14195</v>
      </c>
    </row>
    <row r="282" spans="2:2" x14ac:dyDescent="0.25">
      <c r="B282" t="s">
        <v>14852</v>
      </c>
    </row>
    <row r="283" spans="2:2" x14ac:dyDescent="0.25">
      <c r="B283" t="s">
        <v>14853</v>
      </c>
    </row>
    <row r="284" spans="2:2" x14ac:dyDescent="0.25">
      <c r="B284" t="s">
        <v>14854</v>
      </c>
    </row>
    <row r="285" spans="2:2" x14ac:dyDescent="0.25">
      <c r="B285" t="s">
        <v>14196</v>
      </c>
    </row>
    <row r="286" spans="2:2" x14ac:dyDescent="0.25">
      <c r="B286" t="s">
        <v>14849</v>
      </c>
    </row>
    <row r="287" spans="2:2" x14ac:dyDescent="0.25">
      <c r="B287" t="s">
        <v>14850</v>
      </c>
    </row>
    <row r="288" spans="2:2" x14ac:dyDescent="0.25">
      <c r="B288" t="s">
        <v>14857</v>
      </c>
    </row>
    <row r="289" spans="2:2" x14ac:dyDescent="0.25">
      <c r="B289" t="s">
        <v>14858</v>
      </c>
    </row>
    <row r="290" spans="2:2" x14ac:dyDescent="0.25">
      <c r="B290" t="s">
        <v>14860</v>
      </c>
    </row>
    <row r="291" spans="2:2" x14ac:dyDescent="0.25">
      <c r="B291" t="s">
        <v>14520</v>
      </c>
    </row>
    <row r="292" spans="2:2" x14ac:dyDescent="0.25">
      <c r="B292" t="s">
        <v>14522</v>
      </c>
    </row>
    <row r="293" spans="2:2" x14ac:dyDescent="0.25">
      <c r="B293" t="s">
        <v>14525</v>
      </c>
    </row>
    <row r="294" spans="2:2" x14ac:dyDescent="0.25">
      <c r="B294" t="s">
        <v>14516</v>
      </c>
    </row>
    <row r="295" spans="2:2" x14ac:dyDescent="0.25">
      <c r="B295" t="s">
        <v>14517</v>
      </c>
    </row>
    <row r="296" spans="2:2" x14ac:dyDescent="0.25">
      <c r="B296" t="s">
        <v>14864</v>
      </c>
    </row>
    <row r="297" spans="2:2" x14ac:dyDescent="0.25">
      <c r="B297" t="s">
        <v>14862</v>
      </c>
    </row>
    <row r="298" spans="2:2" x14ac:dyDescent="0.25">
      <c r="B298" t="s">
        <v>14865</v>
      </c>
    </row>
    <row r="299" spans="2:2" x14ac:dyDescent="0.25">
      <c r="B299" t="s">
        <v>14866</v>
      </c>
    </row>
    <row r="300" spans="2:2" x14ac:dyDescent="0.25">
      <c r="B300" t="s">
        <v>14867</v>
      </c>
    </row>
    <row r="301" spans="2:2" x14ac:dyDescent="0.25">
      <c r="B301" t="s">
        <v>14868</v>
      </c>
    </row>
    <row r="302" spans="2:2" x14ac:dyDescent="0.25">
      <c r="B302" t="s">
        <v>14869</v>
      </c>
    </row>
    <row r="303" spans="2:2" x14ac:dyDescent="0.25">
      <c r="B303" t="s">
        <v>14870</v>
      </c>
    </row>
    <row r="304" spans="2:2" x14ac:dyDescent="0.25">
      <c r="B304" t="s">
        <v>14872</v>
      </c>
    </row>
    <row r="305" spans="2:2" x14ac:dyDescent="0.25">
      <c r="B305" t="s">
        <v>14873</v>
      </c>
    </row>
    <row r="306" spans="2:2" x14ac:dyDescent="0.25">
      <c r="B306" t="s">
        <v>14871</v>
      </c>
    </row>
    <row r="307" spans="2:2" x14ac:dyDescent="0.25">
      <c r="B307" t="s">
        <v>14874</v>
      </c>
    </row>
    <row r="308" spans="2:2" x14ac:dyDescent="0.25">
      <c r="B308" t="s">
        <v>14875</v>
      </c>
    </row>
    <row r="309" spans="2:2" x14ac:dyDescent="0.25">
      <c r="B309" t="s">
        <v>14197</v>
      </c>
    </row>
    <row r="310" spans="2:2" x14ac:dyDescent="0.25">
      <c r="B310" t="s">
        <v>14876</v>
      </c>
    </row>
    <row r="311" spans="2:2" x14ac:dyDescent="0.25">
      <c r="B311" t="s">
        <v>14877</v>
      </c>
    </row>
    <row r="312" spans="2:2" x14ac:dyDescent="0.25">
      <c r="B312" t="s">
        <v>14878</v>
      </c>
    </row>
    <row r="313" spans="2:2" x14ac:dyDescent="0.25">
      <c r="B313" t="s">
        <v>14879</v>
      </c>
    </row>
    <row r="314" spans="2:2" x14ac:dyDescent="0.25">
      <c r="B314" t="s">
        <v>14880</v>
      </c>
    </row>
    <row r="315" spans="2:2" x14ac:dyDescent="0.25">
      <c r="B315" t="s">
        <v>14881</v>
      </c>
    </row>
    <row r="316" spans="2:2" x14ac:dyDescent="0.25">
      <c r="B316" t="s">
        <v>14198</v>
      </c>
    </row>
    <row r="317" spans="2:2" x14ac:dyDescent="0.25">
      <c r="B317" t="s">
        <v>14199</v>
      </c>
    </row>
    <row r="318" spans="2:2" x14ac:dyDescent="0.25">
      <c r="B318" t="s">
        <v>14886</v>
      </c>
    </row>
    <row r="319" spans="2:2" x14ac:dyDescent="0.25">
      <c r="B319" t="s">
        <v>14888</v>
      </c>
    </row>
    <row r="320" spans="2:2" x14ac:dyDescent="0.25">
      <c r="B320" t="s">
        <v>14887</v>
      </c>
    </row>
    <row r="321" spans="2:2" x14ac:dyDescent="0.25">
      <c r="B321" t="s">
        <v>14882</v>
      </c>
    </row>
    <row r="322" spans="2:2" x14ac:dyDescent="0.25">
      <c r="B322" t="s">
        <v>14883</v>
      </c>
    </row>
    <row r="323" spans="2:2" x14ac:dyDescent="0.25">
      <c r="B323" t="s">
        <v>14884</v>
      </c>
    </row>
    <row r="324" spans="2:2" x14ac:dyDescent="0.25">
      <c r="B324" t="s">
        <v>14885</v>
      </c>
    </row>
    <row r="325" spans="2:2" x14ac:dyDescent="0.25">
      <c r="B325" t="s">
        <v>14892</v>
      </c>
    </row>
    <row r="326" spans="2:2" x14ac:dyDescent="0.25">
      <c r="B326" t="s">
        <v>14526</v>
      </c>
    </row>
    <row r="327" spans="2:2" x14ac:dyDescent="0.25">
      <c r="B327" t="s">
        <v>14893</v>
      </c>
    </row>
    <row r="328" spans="2:2" x14ac:dyDescent="0.25">
      <c r="B328" t="s">
        <v>14201</v>
      </c>
    </row>
    <row r="329" spans="2:2" x14ac:dyDescent="0.25">
      <c r="B329" t="s">
        <v>14890</v>
      </c>
    </row>
    <row r="330" spans="2:2" x14ac:dyDescent="0.25">
      <c r="B330" t="s">
        <v>14891</v>
      </c>
    </row>
    <row r="331" spans="2:2" x14ac:dyDescent="0.25">
      <c r="B331" t="s">
        <v>14200</v>
      </c>
    </row>
    <row r="332" spans="2:2" x14ac:dyDescent="0.25">
      <c r="B332" t="s">
        <v>14889</v>
      </c>
    </row>
    <row r="333" spans="2:2" x14ac:dyDescent="0.25">
      <c r="B333" t="s">
        <v>14894</v>
      </c>
    </row>
    <row r="334" spans="2:2" x14ac:dyDescent="0.25">
      <c r="B334" t="s">
        <v>14895</v>
      </c>
    </row>
    <row r="335" spans="2:2" x14ac:dyDescent="0.25">
      <c r="B335" t="s">
        <v>14896</v>
      </c>
    </row>
    <row r="336" spans="2:2" x14ac:dyDescent="0.25">
      <c r="B336" t="s">
        <v>14897</v>
      </c>
    </row>
    <row r="337" spans="2:2" x14ac:dyDescent="0.25">
      <c r="B337" t="s">
        <v>14203</v>
      </c>
    </row>
    <row r="338" spans="2:2" x14ac:dyDescent="0.25">
      <c r="B338" t="s">
        <v>14204</v>
      </c>
    </row>
    <row r="339" spans="2:2" x14ac:dyDescent="0.25">
      <c r="B339" t="s">
        <v>14205</v>
      </c>
    </row>
    <row r="340" spans="2:2" x14ac:dyDescent="0.25">
      <c r="B340" t="s">
        <v>14206</v>
      </c>
    </row>
    <row r="341" spans="2:2" x14ac:dyDescent="0.25">
      <c r="B341" t="s">
        <v>14900</v>
      </c>
    </row>
    <row r="342" spans="2:2" x14ac:dyDescent="0.25">
      <c r="B342" t="s">
        <v>14898</v>
      </c>
    </row>
    <row r="343" spans="2:2" x14ac:dyDescent="0.25">
      <c r="B343" t="s">
        <v>14899</v>
      </c>
    </row>
    <row r="344" spans="2:2" x14ac:dyDescent="0.25">
      <c r="B344" t="s">
        <v>14901</v>
      </c>
    </row>
    <row r="345" spans="2:2" x14ac:dyDescent="0.25">
      <c r="B345" t="s">
        <v>14902</v>
      </c>
    </row>
    <row r="346" spans="2:2" x14ac:dyDescent="0.25">
      <c r="B346" t="s">
        <v>14903</v>
      </c>
    </row>
    <row r="347" spans="2:2" x14ac:dyDescent="0.25">
      <c r="B347" t="s">
        <v>14905</v>
      </c>
    </row>
    <row r="348" spans="2:2" x14ac:dyDescent="0.25">
      <c r="B348" t="s">
        <v>14904</v>
      </c>
    </row>
    <row r="349" spans="2:2" x14ac:dyDescent="0.25">
      <c r="B349" t="s">
        <v>14906</v>
      </c>
    </row>
    <row r="350" spans="2:2" x14ac:dyDescent="0.25">
      <c r="B350" t="s">
        <v>14207</v>
      </c>
    </row>
    <row r="351" spans="2:2" x14ac:dyDescent="0.25">
      <c r="B351" t="s">
        <v>14530</v>
      </c>
    </row>
    <row r="352" spans="2:2" x14ac:dyDescent="0.25">
      <c r="B352" t="s">
        <v>14528</v>
      </c>
    </row>
    <row r="353" spans="2:2" x14ac:dyDescent="0.25">
      <c r="B353" t="s">
        <v>14529</v>
      </c>
    </row>
    <row r="354" spans="2:2" x14ac:dyDescent="0.25">
      <c r="B354" t="s">
        <v>14910</v>
      </c>
    </row>
    <row r="355" spans="2:2" x14ac:dyDescent="0.25">
      <c r="B355" t="s">
        <v>14911</v>
      </c>
    </row>
    <row r="356" spans="2:2" x14ac:dyDescent="0.25">
      <c r="B356" t="s">
        <v>14909</v>
      </c>
    </row>
    <row r="357" spans="2:2" x14ac:dyDescent="0.25">
      <c r="B357" t="s">
        <v>14907</v>
      </c>
    </row>
    <row r="358" spans="2:2" x14ac:dyDescent="0.25">
      <c r="B358" t="s">
        <v>14527</v>
      </c>
    </row>
    <row r="359" spans="2:2" x14ac:dyDescent="0.25">
      <c r="B359" t="s">
        <v>14913</v>
      </c>
    </row>
    <row r="360" spans="2:2" x14ac:dyDescent="0.25">
      <c r="B360" t="s">
        <v>14914</v>
      </c>
    </row>
    <row r="361" spans="2:2" x14ac:dyDescent="0.25">
      <c r="B361" t="s">
        <v>14915</v>
      </c>
    </row>
    <row r="362" spans="2:2" x14ac:dyDescent="0.25">
      <c r="B362" t="s">
        <v>14208</v>
      </c>
    </row>
    <row r="363" spans="2:2" x14ac:dyDescent="0.25">
      <c r="B363" t="s">
        <v>14926</v>
      </c>
    </row>
    <row r="364" spans="2:2" x14ac:dyDescent="0.25">
      <c r="B364" t="s">
        <v>14927</v>
      </c>
    </row>
    <row r="365" spans="2:2" x14ac:dyDescent="0.25">
      <c r="B365" t="s">
        <v>14929</v>
      </c>
    </row>
    <row r="366" spans="2:2" x14ac:dyDescent="0.25">
      <c r="B366" t="s">
        <v>14928</v>
      </c>
    </row>
    <row r="367" spans="2:2" x14ac:dyDescent="0.25">
      <c r="B367" t="s">
        <v>14919</v>
      </c>
    </row>
    <row r="368" spans="2:2" x14ac:dyDescent="0.25">
      <c r="B368" t="s">
        <v>14920</v>
      </c>
    </row>
    <row r="369" spans="2:2" x14ac:dyDescent="0.25">
      <c r="B369" t="s">
        <v>14921</v>
      </c>
    </row>
    <row r="370" spans="2:2" x14ac:dyDescent="0.25">
      <c r="B370" t="s">
        <v>14922</v>
      </c>
    </row>
    <row r="371" spans="2:2" x14ac:dyDescent="0.25">
      <c r="B371" t="s">
        <v>14923</v>
      </c>
    </row>
    <row r="372" spans="2:2" x14ac:dyDescent="0.25">
      <c r="B372" t="s">
        <v>14924</v>
      </c>
    </row>
    <row r="373" spans="2:2" x14ac:dyDescent="0.25">
      <c r="B373" t="s">
        <v>14925</v>
      </c>
    </row>
    <row r="374" spans="2:2" x14ac:dyDescent="0.25">
      <c r="B374" t="s">
        <v>14209</v>
      </c>
    </row>
    <row r="375" spans="2:2" x14ac:dyDescent="0.25">
      <c r="B375" t="s">
        <v>14210</v>
      </c>
    </row>
    <row r="376" spans="2:2" x14ac:dyDescent="0.25">
      <c r="B376" t="s">
        <v>14930</v>
      </c>
    </row>
    <row r="377" spans="2:2" x14ac:dyDescent="0.25">
      <c r="B377" t="s">
        <v>14931</v>
      </c>
    </row>
    <row r="378" spans="2:2" x14ac:dyDescent="0.25">
      <c r="B378" t="s">
        <v>14932</v>
      </c>
    </row>
    <row r="379" spans="2:2" x14ac:dyDescent="0.25">
      <c r="B379" t="s">
        <v>14933</v>
      </c>
    </row>
    <row r="380" spans="2:2" x14ac:dyDescent="0.25">
      <c r="B380" t="s">
        <v>14934</v>
      </c>
    </row>
    <row r="381" spans="2:2" x14ac:dyDescent="0.25">
      <c r="B381" t="s">
        <v>14935</v>
      </c>
    </row>
    <row r="382" spans="2:2" x14ac:dyDescent="0.25">
      <c r="B382" t="s">
        <v>14936</v>
      </c>
    </row>
    <row r="383" spans="2:2" x14ac:dyDescent="0.25">
      <c r="B383" t="s">
        <v>14211</v>
      </c>
    </row>
    <row r="384" spans="2:2" x14ac:dyDescent="0.25">
      <c r="B384" t="s">
        <v>14938</v>
      </c>
    </row>
    <row r="385" spans="2:2" x14ac:dyDescent="0.25">
      <c r="B385" t="s">
        <v>14937</v>
      </c>
    </row>
    <row r="386" spans="2:2" x14ac:dyDescent="0.25">
      <c r="B386" t="s">
        <v>14939</v>
      </c>
    </row>
    <row r="387" spans="2:2" x14ac:dyDescent="0.25">
      <c r="B387" t="s">
        <v>14940</v>
      </c>
    </row>
    <row r="388" spans="2:2" x14ac:dyDescent="0.25">
      <c r="B388" t="s">
        <v>14942</v>
      </c>
    </row>
    <row r="389" spans="2:2" x14ac:dyDescent="0.25">
      <c r="B389" t="s">
        <v>14943</v>
      </c>
    </row>
    <row r="390" spans="2:2" x14ac:dyDescent="0.25">
      <c r="B390" t="s">
        <v>14941</v>
      </c>
    </row>
    <row r="391" spans="2:2" x14ac:dyDescent="0.25">
      <c r="B391" t="s">
        <v>14945</v>
      </c>
    </row>
    <row r="392" spans="2:2" x14ac:dyDescent="0.25">
      <c r="B392" t="s">
        <v>14944</v>
      </c>
    </row>
    <row r="393" spans="2:2" x14ac:dyDescent="0.25">
      <c r="B393" t="s">
        <v>14946</v>
      </c>
    </row>
    <row r="394" spans="2:2" x14ac:dyDescent="0.25">
      <c r="B394" t="s">
        <v>14947</v>
      </c>
    </row>
    <row r="395" spans="2:2" x14ac:dyDescent="0.25">
      <c r="B395" t="s">
        <v>14948</v>
      </c>
    </row>
    <row r="396" spans="2:2" x14ac:dyDescent="0.25">
      <c r="B396" t="s">
        <v>14949</v>
      </c>
    </row>
    <row r="397" spans="2:2" x14ac:dyDescent="0.25">
      <c r="B397" t="s">
        <v>14951</v>
      </c>
    </row>
    <row r="398" spans="2:2" x14ac:dyDescent="0.25">
      <c r="B398" t="s">
        <v>14950</v>
      </c>
    </row>
    <row r="399" spans="2:2" x14ac:dyDescent="0.25">
      <c r="B399" t="s">
        <v>14952</v>
      </c>
    </row>
    <row r="400" spans="2:2" x14ac:dyDescent="0.25">
      <c r="B400" t="s">
        <v>14212</v>
      </c>
    </row>
    <row r="401" spans="2:2" x14ac:dyDescent="0.25">
      <c r="B401" t="s">
        <v>14213</v>
      </c>
    </row>
    <row r="402" spans="2:2" x14ac:dyDescent="0.25">
      <c r="B402" t="s">
        <v>14953</v>
      </c>
    </row>
    <row r="403" spans="2:2" x14ac:dyDescent="0.25">
      <c r="B403" t="s">
        <v>14955</v>
      </c>
    </row>
    <row r="404" spans="2:2" x14ac:dyDescent="0.25">
      <c r="B404" t="s">
        <v>14954</v>
      </c>
    </row>
    <row r="405" spans="2:2" x14ac:dyDescent="0.25">
      <c r="B405" t="s">
        <v>14214</v>
      </c>
    </row>
    <row r="406" spans="2:2" x14ac:dyDescent="0.25">
      <c r="B406" t="s">
        <v>14956</v>
      </c>
    </row>
    <row r="407" spans="2:2" x14ac:dyDescent="0.25">
      <c r="B407" t="s">
        <v>14215</v>
      </c>
    </row>
    <row r="408" spans="2:2" x14ac:dyDescent="0.25">
      <c r="B408" t="s">
        <v>14957</v>
      </c>
    </row>
    <row r="409" spans="2:2" x14ac:dyDescent="0.25">
      <c r="B409" t="s">
        <v>14958</v>
      </c>
    </row>
    <row r="410" spans="2:2" x14ac:dyDescent="0.25">
      <c r="B410" t="s">
        <v>14216</v>
      </c>
    </row>
    <row r="411" spans="2:2" x14ac:dyDescent="0.25">
      <c r="B411" t="s">
        <v>14959</v>
      </c>
    </row>
    <row r="412" spans="2:2" x14ac:dyDescent="0.25">
      <c r="B412" t="s">
        <v>14963</v>
      </c>
    </row>
    <row r="413" spans="2:2" x14ac:dyDescent="0.25">
      <c r="B413" t="s">
        <v>14964</v>
      </c>
    </row>
    <row r="414" spans="2:2" x14ac:dyDescent="0.25">
      <c r="B414" t="s">
        <v>14965</v>
      </c>
    </row>
    <row r="415" spans="2:2" x14ac:dyDescent="0.25">
      <c r="B415" t="s">
        <v>14960</v>
      </c>
    </row>
    <row r="416" spans="2:2" x14ac:dyDescent="0.25">
      <c r="B416" t="s">
        <v>14961</v>
      </c>
    </row>
    <row r="417" spans="2:2" x14ac:dyDescent="0.25">
      <c r="B417" t="s">
        <v>14962</v>
      </c>
    </row>
    <row r="418" spans="2:2" x14ac:dyDescent="0.25">
      <c r="B418" t="s">
        <v>14966</v>
      </c>
    </row>
    <row r="419" spans="2:2" x14ac:dyDescent="0.25">
      <c r="B419" t="s">
        <v>14971</v>
      </c>
    </row>
    <row r="420" spans="2:2" x14ac:dyDescent="0.25">
      <c r="B420" t="s">
        <v>14967</v>
      </c>
    </row>
    <row r="421" spans="2:2" x14ac:dyDescent="0.25">
      <c r="B421" t="s">
        <v>14969</v>
      </c>
    </row>
    <row r="422" spans="2:2" x14ac:dyDescent="0.25">
      <c r="B422" t="s">
        <v>14970</v>
      </c>
    </row>
    <row r="423" spans="2:2" x14ac:dyDescent="0.25">
      <c r="B423" t="s">
        <v>14972</v>
      </c>
    </row>
    <row r="424" spans="2:2" x14ac:dyDescent="0.25">
      <c r="B424" t="s">
        <v>14973</v>
      </c>
    </row>
    <row r="425" spans="2:2" x14ac:dyDescent="0.25">
      <c r="B425" t="s">
        <v>14968</v>
      </c>
    </row>
    <row r="426" spans="2:2" x14ac:dyDescent="0.25">
      <c r="B426" t="s">
        <v>14982</v>
      </c>
    </row>
    <row r="427" spans="2:2" x14ac:dyDescent="0.25">
      <c r="B427" t="s">
        <v>14988</v>
      </c>
    </row>
    <row r="428" spans="2:2" x14ac:dyDescent="0.25">
      <c r="B428" t="s">
        <v>14989</v>
      </c>
    </row>
    <row r="429" spans="2:2" x14ac:dyDescent="0.25">
      <c r="B429" t="s">
        <v>14991</v>
      </c>
    </row>
    <row r="430" spans="2:2" x14ac:dyDescent="0.25">
      <c r="B430" t="s">
        <v>14992</v>
      </c>
    </row>
    <row r="431" spans="2:2" x14ac:dyDescent="0.25">
      <c r="B431" t="s">
        <v>14983</v>
      </c>
    </row>
    <row r="432" spans="2:2" x14ac:dyDescent="0.25">
      <c r="B432" t="s">
        <v>14993</v>
      </c>
    </row>
    <row r="433" spans="2:2" x14ac:dyDescent="0.25">
      <c r="B433" t="s">
        <v>14994</v>
      </c>
    </row>
    <row r="434" spans="2:2" x14ac:dyDescent="0.25">
      <c r="B434" t="s">
        <v>14995</v>
      </c>
    </row>
    <row r="435" spans="2:2" x14ac:dyDescent="0.25">
      <c r="B435" t="s">
        <v>14996</v>
      </c>
    </row>
    <row r="436" spans="2:2" x14ac:dyDescent="0.25">
      <c r="B436" t="s">
        <v>14997</v>
      </c>
    </row>
    <row r="437" spans="2:2" x14ac:dyDescent="0.25">
      <c r="B437" t="s">
        <v>14999</v>
      </c>
    </row>
    <row r="438" spans="2:2" x14ac:dyDescent="0.25">
      <c r="B438" t="s">
        <v>15005</v>
      </c>
    </row>
    <row r="439" spans="2:2" x14ac:dyDescent="0.25">
      <c r="B439" t="s">
        <v>15000</v>
      </c>
    </row>
    <row r="440" spans="2:2" x14ac:dyDescent="0.25">
      <c r="B440" t="s">
        <v>15001</v>
      </c>
    </row>
    <row r="441" spans="2:2" x14ac:dyDescent="0.25">
      <c r="B441" t="s">
        <v>15002</v>
      </c>
    </row>
    <row r="442" spans="2:2" x14ac:dyDescent="0.25">
      <c r="B442" t="s">
        <v>15003</v>
      </c>
    </row>
    <row r="443" spans="2:2" x14ac:dyDescent="0.25">
      <c r="B443" t="s">
        <v>15004</v>
      </c>
    </row>
    <row r="444" spans="2:2" x14ac:dyDescent="0.25">
      <c r="B444" t="s">
        <v>15007</v>
      </c>
    </row>
    <row r="445" spans="2:2" x14ac:dyDescent="0.25">
      <c r="B445" t="s">
        <v>14986</v>
      </c>
    </row>
    <row r="446" spans="2:2" x14ac:dyDescent="0.25">
      <c r="B446" t="s">
        <v>14985</v>
      </c>
    </row>
    <row r="447" spans="2:2" x14ac:dyDescent="0.25">
      <c r="B447" t="s">
        <v>14984</v>
      </c>
    </row>
    <row r="448" spans="2:2" x14ac:dyDescent="0.25">
      <c r="B448" t="s">
        <v>15008</v>
      </c>
    </row>
    <row r="449" spans="2:2" x14ac:dyDescent="0.25">
      <c r="B449" t="s">
        <v>15009</v>
      </c>
    </row>
    <row r="450" spans="2:2" x14ac:dyDescent="0.25">
      <c r="B450" t="s">
        <v>14987</v>
      </c>
    </row>
    <row r="451" spans="2:2" x14ac:dyDescent="0.25">
      <c r="B451" t="s">
        <v>15010</v>
      </c>
    </row>
    <row r="452" spans="2:2" x14ac:dyDescent="0.25">
      <c r="B452" t="s">
        <v>15011</v>
      </c>
    </row>
    <row r="453" spans="2:2" x14ac:dyDescent="0.25">
      <c r="B453" t="s">
        <v>15013</v>
      </c>
    </row>
    <row r="454" spans="2:2" x14ac:dyDescent="0.25">
      <c r="B454" t="s">
        <v>15015</v>
      </c>
    </row>
    <row r="455" spans="2:2" x14ac:dyDescent="0.25">
      <c r="B455" t="s">
        <v>15014</v>
      </c>
    </row>
    <row r="456" spans="2:2" x14ac:dyDescent="0.25">
      <c r="B456" t="s">
        <v>15016</v>
      </c>
    </row>
    <row r="457" spans="2:2" x14ac:dyDescent="0.25">
      <c r="B457" t="s">
        <v>15017</v>
      </c>
    </row>
    <row r="458" spans="2:2" x14ac:dyDescent="0.25">
      <c r="B458" t="s">
        <v>15018</v>
      </c>
    </row>
    <row r="459" spans="2:2" x14ac:dyDescent="0.25">
      <c r="B459" t="s">
        <v>15019</v>
      </c>
    </row>
    <row r="460" spans="2:2" x14ac:dyDescent="0.25">
      <c r="B460" t="s">
        <v>14217</v>
      </c>
    </row>
    <row r="461" spans="2:2" x14ac:dyDescent="0.25">
      <c r="B461" t="s">
        <v>14219</v>
      </c>
    </row>
    <row r="462" spans="2:2" x14ac:dyDescent="0.25">
      <c r="B462" t="s">
        <v>14218</v>
      </c>
    </row>
    <row r="463" spans="2:2" x14ac:dyDescent="0.25">
      <c r="B463" t="s">
        <v>14222</v>
      </c>
    </row>
    <row r="464" spans="2:2" x14ac:dyDescent="0.25">
      <c r="B464" t="s">
        <v>14224</v>
      </c>
    </row>
    <row r="465" spans="2:2" x14ac:dyDescent="0.25">
      <c r="B465" t="s">
        <v>17297</v>
      </c>
    </row>
    <row r="466" spans="2:2" x14ac:dyDescent="0.25">
      <c r="B466" t="s">
        <v>17296</v>
      </c>
    </row>
    <row r="467" spans="2:2" x14ac:dyDescent="0.25">
      <c r="B467" t="s">
        <v>17298</v>
      </c>
    </row>
    <row r="468" spans="2:2" x14ac:dyDescent="0.25">
      <c r="B468" t="s">
        <v>17299</v>
      </c>
    </row>
    <row r="469" spans="2:2" x14ac:dyDescent="0.25">
      <c r="B469" t="s">
        <v>14223</v>
      </c>
    </row>
    <row r="470" spans="2:2" x14ac:dyDescent="0.25">
      <c r="B470" t="s">
        <v>14220</v>
      </c>
    </row>
    <row r="471" spans="2:2" x14ac:dyDescent="0.25">
      <c r="B471" t="s">
        <v>14221</v>
      </c>
    </row>
    <row r="472" spans="2:2" x14ac:dyDescent="0.25">
      <c r="B472" t="s">
        <v>15021</v>
      </c>
    </row>
    <row r="473" spans="2:2" x14ac:dyDescent="0.25">
      <c r="B473" t="s">
        <v>15023</v>
      </c>
    </row>
    <row r="474" spans="2:2" x14ac:dyDescent="0.25">
      <c r="B474" t="s">
        <v>15022</v>
      </c>
    </row>
    <row r="475" spans="2:2" x14ac:dyDescent="0.25">
      <c r="B475" t="s">
        <v>14225</v>
      </c>
    </row>
    <row r="476" spans="2:2" x14ac:dyDescent="0.25">
      <c r="B476" t="s">
        <v>15020</v>
      </c>
    </row>
    <row r="477" spans="2:2" x14ac:dyDescent="0.25">
      <c r="B477" t="s">
        <v>15026</v>
      </c>
    </row>
    <row r="478" spans="2:2" x14ac:dyDescent="0.25">
      <c r="B478" t="s">
        <v>15027</v>
      </c>
    </row>
    <row r="479" spans="2:2" x14ac:dyDescent="0.25">
      <c r="B479" t="s">
        <v>15024</v>
      </c>
    </row>
    <row r="480" spans="2:2" x14ac:dyDescent="0.25">
      <c r="B480" t="s">
        <v>15025</v>
      </c>
    </row>
    <row r="481" spans="2:2" x14ac:dyDescent="0.25">
      <c r="B481" t="s">
        <v>15028</v>
      </c>
    </row>
    <row r="482" spans="2:2" x14ac:dyDescent="0.25">
      <c r="B482" t="s">
        <v>15029</v>
      </c>
    </row>
    <row r="483" spans="2:2" x14ac:dyDescent="0.25">
      <c r="B483" t="s">
        <v>15030</v>
      </c>
    </row>
    <row r="484" spans="2:2" x14ac:dyDescent="0.25">
      <c r="B484" t="s">
        <v>15038</v>
      </c>
    </row>
    <row r="485" spans="2:2" x14ac:dyDescent="0.25">
      <c r="B485" t="s">
        <v>15034</v>
      </c>
    </row>
    <row r="486" spans="2:2" x14ac:dyDescent="0.25">
      <c r="B486" t="s">
        <v>15035</v>
      </c>
    </row>
    <row r="487" spans="2:2" x14ac:dyDescent="0.25">
      <c r="B487" t="s">
        <v>15036</v>
      </c>
    </row>
    <row r="488" spans="2:2" x14ac:dyDescent="0.25">
      <c r="B488" t="s">
        <v>15033</v>
      </c>
    </row>
    <row r="489" spans="2:2" x14ac:dyDescent="0.25">
      <c r="B489" t="s">
        <v>15031</v>
      </c>
    </row>
    <row r="490" spans="2:2" x14ac:dyDescent="0.25">
      <c r="B490" t="s">
        <v>15032</v>
      </c>
    </row>
    <row r="491" spans="2:2" x14ac:dyDescent="0.25">
      <c r="B491" t="s">
        <v>15037</v>
      </c>
    </row>
    <row r="492" spans="2:2" x14ac:dyDescent="0.25">
      <c r="B492" t="s">
        <v>15039</v>
      </c>
    </row>
    <row r="493" spans="2:2" x14ac:dyDescent="0.25">
      <c r="B493" t="s">
        <v>15040</v>
      </c>
    </row>
    <row r="494" spans="2:2" x14ac:dyDescent="0.25">
      <c r="B494" t="s">
        <v>15041</v>
      </c>
    </row>
    <row r="495" spans="2:2" x14ac:dyDescent="0.25">
      <c r="B495" t="s">
        <v>15042</v>
      </c>
    </row>
    <row r="496" spans="2:2" x14ac:dyDescent="0.25">
      <c r="B496" t="s">
        <v>15044</v>
      </c>
    </row>
    <row r="497" spans="2:2" x14ac:dyDescent="0.25">
      <c r="B497" t="s">
        <v>14226</v>
      </c>
    </row>
    <row r="498" spans="2:2" x14ac:dyDescent="0.25">
      <c r="B498" t="s">
        <v>15045</v>
      </c>
    </row>
    <row r="499" spans="2:2" x14ac:dyDescent="0.25">
      <c r="B499" t="s">
        <v>15046</v>
      </c>
    </row>
    <row r="500" spans="2:2" x14ac:dyDescent="0.25">
      <c r="B500" t="s">
        <v>15047</v>
      </c>
    </row>
    <row r="501" spans="2:2" x14ac:dyDescent="0.25">
      <c r="B501" t="s">
        <v>15048</v>
      </c>
    </row>
    <row r="502" spans="2:2" x14ac:dyDescent="0.25">
      <c r="B502" t="s">
        <v>15050</v>
      </c>
    </row>
    <row r="503" spans="2:2" x14ac:dyDescent="0.25">
      <c r="B503" t="s">
        <v>15051</v>
      </c>
    </row>
    <row r="504" spans="2:2" x14ac:dyDescent="0.25">
      <c r="B504" t="s">
        <v>15052</v>
      </c>
    </row>
    <row r="505" spans="2:2" x14ac:dyDescent="0.25">
      <c r="B505" t="s">
        <v>15053</v>
      </c>
    </row>
    <row r="506" spans="2:2" x14ac:dyDescent="0.25">
      <c r="B506" t="s">
        <v>15081</v>
      </c>
    </row>
    <row r="507" spans="2:2" x14ac:dyDescent="0.25">
      <c r="B507" t="s">
        <v>15080</v>
      </c>
    </row>
    <row r="508" spans="2:2" x14ac:dyDescent="0.25">
      <c r="B508" t="s">
        <v>15082</v>
      </c>
    </row>
    <row r="509" spans="2:2" x14ac:dyDescent="0.25">
      <c r="B509" t="s">
        <v>15083</v>
      </c>
    </row>
    <row r="510" spans="2:2" x14ac:dyDescent="0.25">
      <c r="B510" t="s">
        <v>15086</v>
      </c>
    </row>
    <row r="511" spans="2:2" x14ac:dyDescent="0.25">
      <c r="B511" t="s">
        <v>15084</v>
      </c>
    </row>
    <row r="512" spans="2:2" x14ac:dyDescent="0.25">
      <c r="B512" t="s">
        <v>15085</v>
      </c>
    </row>
    <row r="513" spans="2:2" x14ac:dyDescent="0.25">
      <c r="B513" t="s">
        <v>15087</v>
      </c>
    </row>
    <row r="514" spans="2:2" x14ac:dyDescent="0.25">
      <c r="B514" t="s">
        <v>15088</v>
      </c>
    </row>
    <row r="515" spans="2:2" x14ac:dyDescent="0.25">
      <c r="B515" t="s">
        <v>15089</v>
      </c>
    </row>
    <row r="516" spans="2:2" x14ac:dyDescent="0.25">
      <c r="B516" t="s">
        <v>15090</v>
      </c>
    </row>
    <row r="517" spans="2:2" x14ac:dyDescent="0.25">
      <c r="B517" t="s">
        <v>15095</v>
      </c>
    </row>
    <row r="518" spans="2:2" x14ac:dyDescent="0.25">
      <c r="B518" t="s">
        <v>15091</v>
      </c>
    </row>
    <row r="519" spans="2:2" x14ac:dyDescent="0.25">
      <c r="B519" t="s">
        <v>15092</v>
      </c>
    </row>
    <row r="520" spans="2:2" x14ac:dyDescent="0.25">
      <c r="B520" t="s">
        <v>15093</v>
      </c>
    </row>
    <row r="521" spans="2:2" x14ac:dyDescent="0.25">
      <c r="B521" t="s">
        <v>15094</v>
      </c>
    </row>
    <row r="522" spans="2:2" x14ac:dyDescent="0.25">
      <c r="B522" t="s">
        <v>15096</v>
      </c>
    </row>
    <row r="523" spans="2:2" x14ac:dyDescent="0.25">
      <c r="B523" t="s">
        <v>15097</v>
      </c>
    </row>
    <row r="524" spans="2:2" x14ac:dyDescent="0.25">
      <c r="B524" t="s">
        <v>17466</v>
      </c>
    </row>
    <row r="525" spans="2:2" x14ac:dyDescent="0.25">
      <c r="B525" t="s">
        <v>15098</v>
      </c>
    </row>
    <row r="526" spans="2:2" x14ac:dyDescent="0.25">
      <c r="B526" t="s">
        <v>15099</v>
      </c>
    </row>
    <row r="527" spans="2:2" x14ac:dyDescent="0.25">
      <c r="B527" t="s">
        <v>14227</v>
      </c>
    </row>
    <row r="528" spans="2:2" x14ac:dyDescent="0.25">
      <c r="B528" t="s">
        <v>15102</v>
      </c>
    </row>
    <row r="529" spans="2:2" x14ac:dyDescent="0.25">
      <c r="B529" t="s">
        <v>15101</v>
      </c>
    </row>
    <row r="530" spans="2:2" x14ac:dyDescent="0.25">
      <c r="B530" t="s">
        <v>15100</v>
      </c>
    </row>
    <row r="531" spans="2:2" x14ac:dyDescent="0.25">
      <c r="B531" t="s">
        <v>15104</v>
      </c>
    </row>
    <row r="532" spans="2:2" x14ac:dyDescent="0.25">
      <c r="B532" t="s">
        <v>15105</v>
      </c>
    </row>
    <row r="533" spans="2:2" x14ac:dyDescent="0.25">
      <c r="B533" t="s">
        <v>15106</v>
      </c>
    </row>
    <row r="534" spans="2:2" x14ac:dyDescent="0.25">
      <c r="B534" t="s">
        <v>15107</v>
      </c>
    </row>
    <row r="535" spans="2:2" x14ac:dyDescent="0.25">
      <c r="B535" t="s">
        <v>15108</v>
      </c>
    </row>
    <row r="536" spans="2:2" x14ac:dyDescent="0.25">
      <c r="B536" t="s">
        <v>15103</v>
      </c>
    </row>
    <row r="537" spans="2:2" x14ac:dyDescent="0.25">
      <c r="B537" t="s">
        <v>14228</v>
      </c>
    </row>
    <row r="538" spans="2:2" x14ac:dyDescent="0.25">
      <c r="B538" t="s">
        <v>14532</v>
      </c>
    </row>
    <row r="539" spans="2:2" x14ac:dyDescent="0.25">
      <c r="B539" t="s">
        <v>14533</v>
      </c>
    </row>
    <row r="540" spans="2:2" x14ac:dyDescent="0.25">
      <c r="B540" t="s">
        <v>14534</v>
      </c>
    </row>
    <row r="541" spans="2:2" x14ac:dyDescent="0.25">
      <c r="B541" t="s">
        <v>15111</v>
      </c>
    </row>
    <row r="542" spans="2:2" x14ac:dyDescent="0.25">
      <c r="B542" t="s">
        <v>15109</v>
      </c>
    </row>
    <row r="543" spans="2:2" x14ac:dyDescent="0.25">
      <c r="B543" t="s">
        <v>15110</v>
      </c>
    </row>
    <row r="544" spans="2:2" x14ac:dyDescent="0.25">
      <c r="B544" t="s">
        <v>15112</v>
      </c>
    </row>
    <row r="545" spans="2:2" x14ac:dyDescent="0.25">
      <c r="B545" t="s">
        <v>15113</v>
      </c>
    </row>
    <row r="546" spans="2:2" x14ac:dyDescent="0.25">
      <c r="B546" t="s">
        <v>15114</v>
      </c>
    </row>
    <row r="547" spans="2:2" x14ac:dyDescent="0.25">
      <c r="B547" t="s">
        <v>15115</v>
      </c>
    </row>
    <row r="548" spans="2:2" x14ac:dyDescent="0.25">
      <c r="B548" t="s">
        <v>15116</v>
      </c>
    </row>
    <row r="549" spans="2:2" x14ac:dyDescent="0.25">
      <c r="B549" t="s">
        <v>15117</v>
      </c>
    </row>
    <row r="550" spans="2:2" x14ac:dyDescent="0.25">
      <c r="B550" t="s">
        <v>15118</v>
      </c>
    </row>
    <row r="551" spans="2:2" x14ac:dyDescent="0.25">
      <c r="B551" t="s">
        <v>15119</v>
      </c>
    </row>
    <row r="552" spans="2:2" x14ac:dyDescent="0.25">
      <c r="B552" t="s">
        <v>15120</v>
      </c>
    </row>
    <row r="553" spans="2:2" x14ac:dyDescent="0.25">
      <c r="B553" t="s">
        <v>15125</v>
      </c>
    </row>
    <row r="554" spans="2:2" x14ac:dyDescent="0.25">
      <c r="B554" t="s">
        <v>15126</v>
      </c>
    </row>
    <row r="555" spans="2:2" x14ac:dyDescent="0.25">
      <c r="B555" t="s">
        <v>15127</v>
      </c>
    </row>
    <row r="556" spans="2:2" x14ac:dyDescent="0.25">
      <c r="B556" t="s">
        <v>15128</v>
      </c>
    </row>
    <row r="557" spans="2:2" x14ac:dyDescent="0.25">
      <c r="B557" t="s">
        <v>15129</v>
      </c>
    </row>
    <row r="558" spans="2:2" x14ac:dyDescent="0.25">
      <c r="B558" t="s">
        <v>15131</v>
      </c>
    </row>
    <row r="559" spans="2:2" x14ac:dyDescent="0.25">
      <c r="B559" t="s">
        <v>15132</v>
      </c>
    </row>
    <row r="560" spans="2:2" x14ac:dyDescent="0.25">
      <c r="B560" t="s">
        <v>15133</v>
      </c>
    </row>
    <row r="561" spans="2:2" x14ac:dyDescent="0.25">
      <c r="B561" t="s">
        <v>15134</v>
      </c>
    </row>
    <row r="562" spans="2:2" x14ac:dyDescent="0.25">
      <c r="B562" t="s">
        <v>14230</v>
      </c>
    </row>
    <row r="563" spans="2:2" x14ac:dyDescent="0.25">
      <c r="B563" t="s">
        <v>15143</v>
      </c>
    </row>
    <row r="564" spans="2:2" x14ac:dyDescent="0.25">
      <c r="B564" t="s">
        <v>15141</v>
      </c>
    </row>
    <row r="565" spans="2:2" x14ac:dyDescent="0.25">
      <c r="B565" t="s">
        <v>15142</v>
      </c>
    </row>
    <row r="566" spans="2:2" x14ac:dyDescent="0.25">
      <c r="B566" t="s">
        <v>15136</v>
      </c>
    </row>
    <row r="567" spans="2:2" x14ac:dyDescent="0.25">
      <c r="B567" t="s">
        <v>15135</v>
      </c>
    </row>
    <row r="568" spans="2:2" x14ac:dyDescent="0.25">
      <c r="B568" t="s">
        <v>15137</v>
      </c>
    </row>
    <row r="569" spans="2:2" x14ac:dyDescent="0.25">
      <c r="B569" t="s">
        <v>15139</v>
      </c>
    </row>
    <row r="570" spans="2:2" x14ac:dyDescent="0.25">
      <c r="B570" t="s">
        <v>15138</v>
      </c>
    </row>
    <row r="571" spans="2:2" x14ac:dyDescent="0.25">
      <c r="B571" t="s">
        <v>15140</v>
      </c>
    </row>
    <row r="572" spans="2:2" x14ac:dyDescent="0.25">
      <c r="B572" t="s">
        <v>15147</v>
      </c>
    </row>
    <row r="573" spans="2:2" x14ac:dyDescent="0.25">
      <c r="B573" t="s">
        <v>15148</v>
      </c>
    </row>
    <row r="574" spans="2:2" x14ac:dyDescent="0.25">
      <c r="B574" t="s">
        <v>15149</v>
      </c>
    </row>
    <row r="575" spans="2:2" x14ac:dyDescent="0.25">
      <c r="B575" t="s">
        <v>15150</v>
      </c>
    </row>
    <row r="576" spans="2:2" x14ac:dyDescent="0.25">
      <c r="B576" t="s">
        <v>15151</v>
      </c>
    </row>
    <row r="577" spans="2:2" x14ac:dyDescent="0.25">
      <c r="B577" t="s">
        <v>15153</v>
      </c>
    </row>
    <row r="578" spans="2:2" x14ac:dyDescent="0.25">
      <c r="B578" t="s">
        <v>15152</v>
      </c>
    </row>
    <row r="579" spans="2:2" x14ac:dyDescent="0.25">
      <c r="B579" t="s">
        <v>15155</v>
      </c>
    </row>
    <row r="580" spans="2:2" x14ac:dyDescent="0.25">
      <c r="B580" t="s">
        <v>15154</v>
      </c>
    </row>
    <row r="581" spans="2:2" x14ac:dyDescent="0.25">
      <c r="B581" t="s">
        <v>15156</v>
      </c>
    </row>
    <row r="582" spans="2:2" x14ac:dyDescent="0.25">
      <c r="B582" t="s">
        <v>15157</v>
      </c>
    </row>
    <row r="583" spans="2:2" x14ac:dyDescent="0.25">
      <c r="B583" t="s">
        <v>15158</v>
      </c>
    </row>
    <row r="584" spans="2:2" x14ac:dyDescent="0.25">
      <c r="B584" t="s">
        <v>15165</v>
      </c>
    </row>
    <row r="585" spans="2:2" x14ac:dyDescent="0.25">
      <c r="B585" t="s">
        <v>15159</v>
      </c>
    </row>
    <row r="586" spans="2:2" x14ac:dyDescent="0.25">
      <c r="B586" t="s">
        <v>15160</v>
      </c>
    </row>
    <row r="587" spans="2:2" x14ac:dyDescent="0.25">
      <c r="B587" t="s">
        <v>15161</v>
      </c>
    </row>
    <row r="588" spans="2:2" x14ac:dyDescent="0.25">
      <c r="B588" t="s">
        <v>15162</v>
      </c>
    </row>
    <row r="589" spans="2:2" x14ac:dyDescent="0.25">
      <c r="B589" t="s">
        <v>15163</v>
      </c>
    </row>
    <row r="590" spans="2:2" x14ac:dyDescent="0.25">
      <c r="B590" t="s">
        <v>15164</v>
      </c>
    </row>
    <row r="591" spans="2:2" x14ac:dyDescent="0.25">
      <c r="B591" t="s">
        <v>15166</v>
      </c>
    </row>
    <row r="592" spans="2:2" x14ac:dyDescent="0.25">
      <c r="B592" t="s">
        <v>15167</v>
      </c>
    </row>
    <row r="593" spans="2:2" x14ac:dyDescent="0.25">
      <c r="B593" t="s">
        <v>15168</v>
      </c>
    </row>
    <row r="594" spans="2:2" x14ac:dyDescent="0.25">
      <c r="B594" t="s">
        <v>15169</v>
      </c>
    </row>
    <row r="595" spans="2:2" x14ac:dyDescent="0.25">
      <c r="B595" t="s">
        <v>15170</v>
      </c>
    </row>
    <row r="596" spans="2:2" x14ac:dyDescent="0.25">
      <c r="B596" t="s">
        <v>15171</v>
      </c>
    </row>
    <row r="597" spans="2:2" x14ac:dyDescent="0.25">
      <c r="B597" t="s">
        <v>15175</v>
      </c>
    </row>
    <row r="598" spans="2:2" x14ac:dyDescent="0.25">
      <c r="B598" t="s">
        <v>15172</v>
      </c>
    </row>
    <row r="599" spans="2:2" x14ac:dyDescent="0.25">
      <c r="B599" t="s">
        <v>15173</v>
      </c>
    </row>
    <row r="600" spans="2:2" x14ac:dyDescent="0.25">
      <c r="B600" t="s">
        <v>15174</v>
      </c>
    </row>
    <row r="601" spans="2:2" x14ac:dyDescent="0.25">
      <c r="B601" t="s">
        <v>14232</v>
      </c>
    </row>
    <row r="602" spans="2:2" x14ac:dyDescent="0.25">
      <c r="B602" t="s">
        <v>15176</v>
      </c>
    </row>
    <row r="603" spans="2:2" x14ac:dyDescent="0.25">
      <c r="B603" t="s">
        <v>15177</v>
      </c>
    </row>
    <row r="604" spans="2:2" x14ac:dyDescent="0.25">
      <c r="B604" t="s">
        <v>15178</v>
      </c>
    </row>
    <row r="605" spans="2:2" x14ac:dyDescent="0.25">
      <c r="B605" t="s">
        <v>15179</v>
      </c>
    </row>
    <row r="606" spans="2:2" x14ac:dyDescent="0.25">
      <c r="B606" t="s">
        <v>15180</v>
      </c>
    </row>
    <row r="607" spans="2:2" x14ac:dyDescent="0.25">
      <c r="B607" t="s">
        <v>15181</v>
      </c>
    </row>
    <row r="608" spans="2:2" x14ac:dyDescent="0.25">
      <c r="B608" t="s">
        <v>15182</v>
      </c>
    </row>
    <row r="609" spans="2:2" x14ac:dyDescent="0.25">
      <c r="B609" t="s">
        <v>15183</v>
      </c>
    </row>
    <row r="610" spans="2:2" x14ac:dyDescent="0.25">
      <c r="B610" t="s">
        <v>15184</v>
      </c>
    </row>
    <row r="611" spans="2:2" x14ac:dyDescent="0.25">
      <c r="B611" t="s">
        <v>15185</v>
      </c>
    </row>
    <row r="612" spans="2:2" x14ac:dyDescent="0.25">
      <c r="B612" t="s">
        <v>15186</v>
      </c>
    </row>
    <row r="613" spans="2:2" x14ac:dyDescent="0.25">
      <c r="B613" t="s">
        <v>15188</v>
      </c>
    </row>
    <row r="614" spans="2:2" x14ac:dyDescent="0.25">
      <c r="B614" t="s">
        <v>15189</v>
      </c>
    </row>
    <row r="615" spans="2:2" x14ac:dyDescent="0.25">
      <c r="B615" t="s">
        <v>15190</v>
      </c>
    </row>
    <row r="616" spans="2:2" x14ac:dyDescent="0.25">
      <c r="B616" t="s">
        <v>15191</v>
      </c>
    </row>
    <row r="617" spans="2:2" x14ac:dyDescent="0.25">
      <c r="B617" t="s">
        <v>15192</v>
      </c>
    </row>
    <row r="618" spans="2:2" x14ac:dyDescent="0.25">
      <c r="B618" t="s">
        <v>15193</v>
      </c>
    </row>
    <row r="619" spans="2:2" x14ac:dyDescent="0.25">
      <c r="B619" t="s">
        <v>15194</v>
      </c>
    </row>
    <row r="620" spans="2:2" x14ac:dyDescent="0.25">
      <c r="B620" t="s">
        <v>15199</v>
      </c>
    </row>
    <row r="621" spans="2:2" x14ac:dyDescent="0.25">
      <c r="B621" t="s">
        <v>15197</v>
      </c>
    </row>
    <row r="622" spans="2:2" x14ac:dyDescent="0.25">
      <c r="B622" t="s">
        <v>15198</v>
      </c>
    </row>
    <row r="623" spans="2:2" x14ac:dyDescent="0.25">
      <c r="B623" t="s">
        <v>15196</v>
      </c>
    </row>
    <row r="624" spans="2:2" x14ac:dyDescent="0.25">
      <c r="B624" t="s">
        <v>15195</v>
      </c>
    </row>
    <row r="625" spans="2:2" x14ac:dyDescent="0.25">
      <c r="B625" t="s">
        <v>15200</v>
      </c>
    </row>
    <row r="626" spans="2:2" x14ac:dyDescent="0.25">
      <c r="B626" t="s">
        <v>15201</v>
      </c>
    </row>
    <row r="627" spans="2:2" x14ac:dyDescent="0.25">
      <c r="B627" t="s">
        <v>15202</v>
      </c>
    </row>
    <row r="628" spans="2:2" x14ac:dyDescent="0.25">
      <c r="B628" t="s">
        <v>15203</v>
      </c>
    </row>
    <row r="629" spans="2:2" x14ac:dyDescent="0.25">
      <c r="B629" t="s">
        <v>15205</v>
      </c>
    </row>
    <row r="630" spans="2:2" x14ac:dyDescent="0.25">
      <c r="B630" t="s">
        <v>15204</v>
      </c>
    </row>
    <row r="631" spans="2:2" x14ac:dyDescent="0.25">
      <c r="B631" t="s">
        <v>15206</v>
      </c>
    </row>
    <row r="632" spans="2:2" x14ac:dyDescent="0.25">
      <c r="B632" t="s">
        <v>15207</v>
      </c>
    </row>
    <row r="633" spans="2:2" x14ac:dyDescent="0.25">
      <c r="B633" t="s">
        <v>15208</v>
      </c>
    </row>
    <row r="634" spans="2:2" x14ac:dyDescent="0.25">
      <c r="B634" t="s">
        <v>15209</v>
      </c>
    </row>
    <row r="635" spans="2:2" x14ac:dyDescent="0.25">
      <c r="B635" t="s">
        <v>15210</v>
      </c>
    </row>
    <row r="636" spans="2:2" x14ac:dyDescent="0.25">
      <c r="B636" t="s">
        <v>15211</v>
      </c>
    </row>
    <row r="637" spans="2:2" x14ac:dyDescent="0.25">
      <c r="B637" t="s">
        <v>15212</v>
      </c>
    </row>
    <row r="638" spans="2:2" x14ac:dyDescent="0.25">
      <c r="B638" t="s">
        <v>15213</v>
      </c>
    </row>
    <row r="639" spans="2:2" x14ac:dyDescent="0.25">
      <c r="B639" t="s">
        <v>15214</v>
      </c>
    </row>
    <row r="640" spans="2:2" x14ac:dyDescent="0.25">
      <c r="B640" t="s">
        <v>15215</v>
      </c>
    </row>
    <row r="641" spans="2:2" x14ac:dyDescent="0.25">
      <c r="B641" t="s">
        <v>15216</v>
      </c>
    </row>
    <row r="642" spans="2:2" x14ac:dyDescent="0.25">
      <c r="B642" t="s">
        <v>15217</v>
      </c>
    </row>
    <row r="643" spans="2:2" x14ac:dyDescent="0.25">
      <c r="B643" t="s">
        <v>15218</v>
      </c>
    </row>
    <row r="644" spans="2:2" x14ac:dyDescent="0.25">
      <c r="B644" t="s">
        <v>15219</v>
      </c>
    </row>
    <row r="645" spans="2:2" x14ac:dyDescent="0.25">
      <c r="B645" t="s">
        <v>15220</v>
      </c>
    </row>
    <row r="646" spans="2:2" x14ac:dyDescent="0.25">
      <c r="B646" t="s">
        <v>15221</v>
      </c>
    </row>
    <row r="647" spans="2:2" x14ac:dyDescent="0.25">
      <c r="B647" t="s">
        <v>15222</v>
      </c>
    </row>
    <row r="648" spans="2:2" x14ac:dyDescent="0.25">
      <c r="B648" t="s">
        <v>15223</v>
      </c>
    </row>
    <row r="649" spans="2:2" x14ac:dyDescent="0.25">
      <c r="B649" t="s">
        <v>15224</v>
      </c>
    </row>
    <row r="650" spans="2:2" x14ac:dyDescent="0.25">
      <c r="B650" t="s">
        <v>15225</v>
      </c>
    </row>
    <row r="651" spans="2:2" x14ac:dyDescent="0.25">
      <c r="B651" t="s">
        <v>15226</v>
      </c>
    </row>
    <row r="652" spans="2:2" x14ac:dyDescent="0.25">
      <c r="B652" t="s">
        <v>15227</v>
      </c>
    </row>
    <row r="653" spans="2:2" x14ac:dyDescent="0.25">
      <c r="B653" t="s">
        <v>15228</v>
      </c>
    </row>
    <row r="654" spans="2:2" x14ac:dyDescent="0.25">
      <c r="B654" t="s">
        <v>15229</v>
      </c>
    </row>
    <row r="655" spans="2:2" x14ac:dyDescent="0.25">
      <c r="B655" t="s">
        <v>15233</v>
      </c>
    </row>
    <row r="656" spans="2:2" x14ac:dyDescent="0.25">
      <c r="B656" t="s">
        <v>15234</v>
      </c>
    </row>
    <row r="657" spans="2:2" x14ac:dyDescent="0.25">
      <c r="B657" t="s">
        <v>15230</v>
      </c>
    </row>
    <row r="658" spans="2:2" x14ac:dyDescent="0.25">
      <c r="B658" t="s">
        <v>15231</v>
      </c>
    </row>
    <row r="659" spans="2:2" x14ac:dyDescent="0.25">
      <c r="B659" t="s">
        <v>15232</v>
      </c>
    </row>
    <row r="660" spans="2:2" x14ac:dyDescent="0.25">
      <c r="B660" t="s">
        <v>15245</v>
      </c>
    </row>
    <row r="661" spans="2:2" x14ac:dyDescent="0.25">
      <c r="B661" t="s">
        <v>15244</v>
      </c>
    </row>
    <row r="662" spans="2:2" x14ac:dyDescent="0.25">
      <c r="B662" t="s">
        <v>15240</v>
      </c>
    </row>
    <row r="663" spans="2:2" x14ac:dyDescent="0.25">
      <c r="B663" t="s">
        <v>15237</v>
      </c>
    </row>
    <row r="664" spans="2:2" x14ac:dyDescent="0.25">
      <c r="B664" t="s">
        <v>15238</v>
      </c>
    </row>
    <row r="665" spans="2:2" x14ac:dyDescent="0.25">
      <c r="B665" t="s">
        <v>15236</v>
      </c>
    </row>
    <row r="666" spans="2:2" x14ac:dyDescent="0.25">
      <c r="B666" t="s">
        <v>15235</v>
      </c>
    </row>
    <row r="667" spans="2:2" x14ac:dyDescent="0.25">
      <c r="B667" t="s">
        <v>15242</v>
      </c>
    </row>
    <row r="668" spans="2:2" x14ac:dyDescent="0.25">
      <c r="B668" t="s">
        <v>15241</v>
      </c>
    </row>
    <row r="669" spans="2:2" x14ac:dyDescent="0.25">
      <c r="B669" t="s">
        <v>15243</v>
      </c>
    </row>
    <row r="670" spans="2:2" x14ac:dyDescent="0.25">
      <c r="B670" t="s">
        <v>15252</v>
      </c>
    </row>
    <row r="671" spans="2:2" x14ac:dyDescent="0.25">
      <c r="B671" t="s">
        <v>15247</v>
      </c>
    </row>
    <row r="672" spans="2:2" x14ac:dyDescent="0.25">
      <c r="B672" t="s">
        <v>15248</v>
      </c>
    </row>
    <row r="673" spans="2:2" x14ac:dyDescent="0.25">
      <c r="B673" t="s">
        <v>15249</v>
      </c>
    </row>
    <row r="674" spans="2:2" x14ac:dyDescent="0.25">
      <c r="B674" t="s">
        <v>15250</v>
      </c>
    </row>
    <row r="675" spans="2:2" x14ac:dyDescent="0.25">
      <c r="B675" t="s">
        <v>15251</v>
      </c>
    </row>
    <row r="676" spans="2:2" x14ac:dyDescent="0.25">
      <c r="B676" t="s">
        <v>15256</v>
      </c>
    </row>
    <row r="677" spans="2:2" x14ac:dyDescent="0.25">
      <c r="B677" t="s">
        <v>15257</v>
      </c>
    </row>
    <row r="678" spans="2:2" x14ac:dyDescent="0.25">
      <c r="B678" t="s">
        <v>15253</v>
      </c>
    </row>
    <row r="679" spans="2:2" x14ac:dyDescent="0.25">
      <c r="B679" t="s">
        <v>15254</v>
      </c>
    </row>
    <row r="680" spans="2:2" x14ac:dyDescent="0.25">
      <c r="B680" t="s">
        <v>15255</v>
      </c>
    </row>
    <row r="681" spans="2:2" x14ac:dyDescent="0.25">
      <c r="B681" t="s">
        <v>15258</v>
      </c>
    </row>
    <row r="682" spans="2:2" x14ac:dyDescent="0.25">
      <c r="B682" t="s">
        <v>14233</v>
      </c>
    </row>
    <row r="683" spans="2:2" x14ac:dyDescent="0.25">
      <c r="B683" t="s">
        <v>14234</v>
      </c>
    </row>
    <row r="684" spans="2:2" x14ac:dyDescent="0.25">
      <c r="B684" t="s">
        <v>14236</v>
      </c>
    </row>
    <row r="685" spans="2:2" x14ac:dyDescent="0.25">
      <c r="B685" t="s">
        <v>14235</v>
      </c>
    </row>
    <row r="686" spans="2:2" x14ac:dyDescent="0.25">
      <c r="B686" t="s">
        <v>15259</v>
      </c>
    </row>
    <row r="687" spans="2:2" x14ac:dyDescent="0.25">
      <c r="B687" t="s">
        <v>15261</v>
      </c>
    </row>
    <row r="688" spans="2:2" x14ac:dyDescent="0.25">
      <c r="B688" t="s">
        <v>15262</v>
      </c>
    </row>
    <row r="689" spans="2:2" x14ac:dyDescent="0.25">
      <c r="B689" t="s">
        <v>15260</v>
      </c>
    </row>
    <row r="690" spans="2:2" x14ac:dyDescent="0.25">
      <c r="B690" t="s">
        <v>15263</v>
      </c>
    </row>
    <row r="691" spans="2:2" x14ac:dyDescent="0.25">
      <c r="B691" t="s">
        <v>15264</v>
      </c>
    </row>
    <row r="692" spans="2:2" x14ac:dyDescent="0.25">
      <c r="B692" t="s">
        <v>15266</v>
      </c>
    </row>
    <row r="693" spans="2:2" x14ac:dyDescent="0.25">
      <c r="B693" t="s">
        <v>15265</v>
      </c>
    </row>
    <row r="694" spans="2:2" x14ac:dyDescent="0.25">
      <c r="B694" t="s">
        <v>15267</v>
      </c>
    </row>
    <row r="695" spans="2:2" x14ac:dyDescent="0.25">
      <c r="B695" t="s">
        <v>14237</v>
      </c>
    </row>
    <row r="696" spans="2:2" x14ac:dyDescent="0.25">
      <c r="B696" t="s">
        <v>15268</v>
      </c>
    </row>
    <row r="697" spans="2:2" x14ac:dyDescent="0.25">
      <c r="B697" t="s">
        <v>14239</v>
      </c>
    </row>
    <row r="698" spans="2:2" x14ac:dyDescent="0.25">
      <c r="B698" t="s">
        <v>14238</v>
      </c>
    </row>
    <row r="699" spans="2:2" x14ac:dyDescent="0.25">
      <c r="B699" t="s">
        <v>15269</v>
      </c>
    </row>
    <row r="700" spans="2:2" x14ac:dyDescent="0.25">
      <c r="B700" t="s">
        <v>15270</v>
      </c>
    </row>
    <row r="701" spans="2:2" x14ac:dyDescent="0.25">
      <c r="B701" t="s">
        <v>15271</v>
      </c>
    </row>
    <row r="702" spans="2:2" x14ac:dyDescent="0.25">
      <c r="B702" t="s">
        <v>15272</v>
      </c>
    </row>
    <row r="703" spans="2:2" x14ac:dyDescent="0.25">
      <c r="B703" t="s">
        <v>15273</v>
      </c>
    </row>
    <row r="704" spans="2:2" x14ac:dyDescent="0.25">
      <c r="B704" t="s">
        <v>15274</v>
      </c>
    </row>
    <row r="705" spans="2:2" x14ac:dyDescent="0.25">
      <c r="B705" t="s">
        <v>15277</v>
      </c>
    </row>
    <row r="706" spans="2:2" x14ac:dyDescent="0.25">
      <c r="B706" t="s">
        <v>15275</v>
      </c>
    </row>
    <row r="707" spans="2:2" x14ac:dyDescent="0.25">
      <c r="B707" t="s">
        <v>15276</v>
      </c>
    </row>
    <row r="708" spans="2:2" x14ac:dyDescent="0.25">
      <c r="B708" t="s">
        <v>15278</v>
      </c>
    </row>
    <row r="709" spans="2:2" x14ac:dyDescent="0.25">
      <c r="B709" t="s">
        <v>15279</v>
      </c>
    </row>
    <row r="710" spans="2:2" x14ac:dyDescent="0.25">
      <c r="B710" t="s">
        <v>15280</v>
      </c>
    </row>
    <row r="711" spans="2:2" x14ac:dyDescent="0.25">
      <c r="B711" t="s">
        <v>15281</v>
      </c>
    </row>
    <row r="712" spans="2:2" x14ac:dyDescent="0.25">
      <c r="B712" t="s">
        <v>15282</v>
      </c>
    </row>
    <row r="713" spans="2:2" x14ac:dyDescent="0.25">
      <c r="B713" t="s">
        <v>15283</v>
      </c>
    </row>
    <row r="714" spans="2:2" x14ac:dyDescent="0.25">
      <c r="B714" t="s">
        <v>14240</v>
      </c>
    </row>
    <row r="715" spans="2:2" x14ac:dyDescent="0.25">
      <c r="B715" t="s">
        <v>15284</v>
      </c>
    </row>
    <row r="716" spans="2:2" x14ac:dyDescent="0.25">
      <c r="B716" t="s">
        <v>14241</v>
      </c>
    </row>
    <row r="717" spans="2:2" x14ac:dyDescent="0.25">
      <c r="B717" t="s">
        <v>15285</v>
      </c>
    </row>
    <row r="718" spans="2:2" x14ac:dyDescent="0.25">
      <c r="B718" t="s">
        <v>15286</v>
      </c>
    </row>
    <row r="719" spans="2:2" x14ac:dyDescent="0.25">
      <c r="B719" t="s">
        <v>15287</v>
      </c>
    </row>
    <row r="720" spans="2:2" x14ac:dyDescent="0.25">
      <c r="B720" t="s">
        <v>15288</v>
      </c>
    </row>
    <row r="721" spans="2:2" x14ac:dyDescent="0.25">
      <c r="B721" t="s">
        <v>15289</v>
      </c>
    </row>
    <row r="722" spans="2:2" x14ac:dyDescent="0.25">
      <c r="B722" t="s">
        <v>14242</v>
      </c>
    </row>
    <row r="723" spans="2:2" x14ac:dyDescent="0.25">
      <c r="B723" t="s">
        <v>15290</v>
      </c>
    </row>
    <row r="724" spans="2:2" x14ac:dyDescent="0.25">
      <c r="B724" t="s">
        <v>15291</v>
      </c>
    </row>
    <row r="725" spans="2:2" x14ac:dyDescent="0.25">
      <c r="B725" t="s">
        <v>15292</v>
      </c>
    </row>
    <row r="726" spans="2:2" x14ac:dyDescent="0.25">
      <c r="B726" t="s">
        <v>14243</v>
      </c>
    </row>
    <row r="727" spans="2:2" x14ac:dyDescent="0.25">
      <c r="B727" t="s">
        <v>14244</v>
      </c>
    </row>
    <row r="728" spans="2:2" x14ac:dyDescent="0.25">
      <c r="B728" t="s">
        <v>15294</v>
      </c>
    </row>
    <row r="729" spans="2:2" x14ac:dyDescent="0.25">
      <c r="B729" t="s">
        <v>15293</v>
      </c>
    </row>
    <row r="730" spans="2:2" x14ac:dyDescent="0.25">
      <c r="B730" t="s">
        <v>14245</v>
      </c>
    </row>
    <row r="731" spans="2:2" x14ac:dyDescent="0.25">
      <c r="B731" t="s">
        <v>15304</v>
      </c>
    </row>
    <row r="732" spans="2:2" x14ac:dyDescent="0.25">
      <c r="B732" t="s">
        <v>15305</v>
      </c>
    </row>
    <row r="733" spans="2:2" x14ac:dyDescent="0.25">
      <c r="B733" t="s">
        <v>15306</v>
      </c>
    </row>
    <row r="734" spans="2:2" x14ac:dyDescent="0.25">
      <c r="B734" t="s">
        <v>15302</v>
      </c>
    </row>
    <row r="735" spans="2:2" x14ac:dyDescent="0.25">
      <c r="B735" t="s">
        <v>15300</v>
      </c>
    </row>
    <row r="736" spans="2:2" x14ac:dyDescent="0.25">
      <c r="B736" t="s">
        <v>15301</v>
      </c>
    </row>
    <row r="737" spans="2:2" x14ac:dyDescent="0.25">
      <c r="B737" t="s">
        <v>15303</v>
      </c>
    </row>
    <row r="738" spans="2:2" x14ac:dyDescent="0.25">
      <c r="B738" t="s">
        <v>15296</v>
      </c>
    </row>
    <row r="739" spans="2:2" x14ac:dyDescent="0.25">
      <c r="B739" t="s">
        <v>15298</v>
      </c>
    </row>
    <row r="740" spans="2:2" x14ac:dyDescent="0.25">
      <c r="B740" t="s">
        <v>15295</v>
      </c>
    </row>
    <row r="741" spans="2:2" x14ac:dyDescent="0.25">
      <c r="B741" t="s">
        <v>15297</v>
      </c>
    </row>
    <row r="742" spans="2:2" x14ac:dyDescent="0.25">
      <c r="B742" t="s">
        <v>15299</v>
      </c>
    </row>
    <row r="743" spans="2:2" x14ac:dyDescent="0.25">
      <c r="B743" t="s">
        <v>15308</v>
      </c>
    </row>
    <row r="744" spans="2:2" x14ac:dyDescent="0.25">
      <c r="B744" t="s">
        <v>15307</v>
      </c>
    </row>
    <row r="745" spans="2:2" x14ac:dyDescent="0.25">
      <c r="B745" t="s">
        <v>15309</v>
      </c>
    </row>
    <row r="746" spans="2:2" x14ac:dyDescent="0.25">
      <c r="B746" t="s">
        <v>15310</v>
      </c>
    </row>
    <row r="747" spans="2:2" x14ac:dyDescent="0.25">
      <c r="B747" t="s">
        <v>15317</v>
      </c>
    </row>
    <row r="748" spans="2:2" x14ac:dyDescent="0.25">
      <c r="B748" t="s">
        <v>15318</v>
      </c>
    </row>
    <row r="749" spans="2:2" x14ac:dyDescent="0.25">
      <c r="B749" t="s">
        <v>15316</v>
      </c>
    </row>
    <row r="750" spans="2:2" x14ac:dyDescent="0.25">
      <c r="B750" t="s">
        <v>14246</v>
      </c>
    </row>
    <row r="751" spans="2:2" x14ac:dyDescent="0.25">
      <c r="B751" t="s">
        <v>15313</v>
      </c>
    </row>
    <row r="752" spans="2:2" x14ac:dyDescent="0.25">
      <c r="B752" t="s">
        <v>15314</v>
      </c>
    </row>
    <row r="753" spans="2:2" x14ac:dyDescent="0.25">
      <c r="B753" t="s">
        <v>15315</v>
      </c>
    </row>
    <row r="754" spans="2:2" x14ac:dyDescent="0.25">
      <c r="B754" t="s">
        <v>14247</v>
      </c>
    </row>
    <row r="755" spans="2:2" x14ac:dyDescent="0.25">
      <c r="B755" t="s">
        <v>15319</v>
      </c>
    </row>
    <row r="756" spans="2:2" x14ac:dyDescent="0.25">
      <c r="B756" t="s">
        <v>15320</v>
      </c>
    </row>
    <row r="757" spans="2:2" x14ac:dyDescent="0.25">
      <c r="B757" t="s">
        <v>15321</v>
      </c>
    </row>
    <row r="758" spans="2:2" x14ac:dyDescent="0.25">
      <c r="B758" t="s">
        <v>15312</v>
      </c>
    </row>
    <row r="759" spans="2:2" x14ac:dyDescent="0.25">
      <c r="B759" t="s">
        <v>15311</v>
      </c>
    </row>
    <row r="760" spans="2:2" x14ac:dyDescent="0.25">
      <c r="B760" t="s">
        <v>15324</v>
      </c>
    </row>
    <row r="761" spans="2:2" x14ac:dyDescent="0.25">
      <c r="B761" t="s">
        <v>15326</v>
      </c>
    </row>
    <row r="762" spans="2:2" x14ac:dyDescent="0.25">
      <c r="B762" t="s">
        <v>15325</v>
      </c>
    </row>
    <row r="763" spans="2:2" x14ac:dyDescent="0.25">
      <c r="B763" t="s">
        <v>14248</v>
      </c>
    </row>
    <row r="764" spans="2:2" x14ac:dyDescent="0.25">
      <c r="B764" t="s">
        <v>15327</v>
      </c>
    </row>
    <row r="765" spans="2:2" x14ac:dyDescent="0.25">
      <c r="B765" t="s">
        <v>15328</v>
      </c>
    </row>
    <row r="766" spans="2:2" x14ac:dyDescent="0.25">
      <c r="B766" t="s">
        <v>15322</v>
      </c>
    </row>
    <row r="767" spans="2:2" x14ac:dyDescent="0.25">
      <c r="B767" t="s">
        <v>15323</v>
      </c>
    </row>
    <row r="768" spans="2:2" x14ac:dyDescent="0.25">
      <c r="B768" t="s">
        <v>15330</v>
      </c>
    </row>
    <row r="769" spans="2:2" x14ac:dyDescent="0.25">
      <c r="B769" t="s">
        <v>15329</v>
      </c>
    </row>
    <row r="770" spans="2:2" x14ac:dyDescent="0.25">
      <c r="B770" t="s">
        <v>15331</v>
      </c>
    </row>
    <row r="771" spans="2:2" x14ac:dyDescent="0.25">
      <c r="B771" t="s">
        <v>15335</v>
      </c>
    </row>
    <row r="772" spans="2:2" x14ac:dyDescent="0.25">
      <c r="B772" t="s">
        <v>15338</v>
      </c>
    </row>
    <row r="773" spans="2:2" x14ac:dyDescent="0.25">
      <c r="B773" t="s">
        <v>15339</v>
      </c>
    </row>
    <row r="774" spans="2:2" x14ac:dyDescent="0.25">
      <c r="B774" t="s">
        <v>15336</v>
      </c>
    </row>
    <row r="775" spans="2:2" x14ac:dyDescent="0.25">
      <c r="B775" t="s">
        <v>15337</v>
      </c>
    </row>
    <row r="776" spans="2:2" x14ac:dyDescent="0.25">
      <c r="B776" t="s">
        <v>15332</v>
      </c>
    </row>
    <row r="777" spans="2:2" x14ac:dyDescent="0.25">
      <c r="B777" t="s">
        <v>15334</v>
      </c>
    </row>
    <row r="778" spans="2:2" x14ac:dyDescent="0.25">
      <c r="B778" t="s">
        <v>15333</v>
      </c>
    </row>
    <row r="779" spans="2:2" x14ac:dyDescent="0.25">
      <c r="B779" t="s">
        <v>15344</v>
      </c>
    </row>
    <row r="780" spans="2:2" x14ac:dyDescent="0.25">
      <c r="B780" t="s">
        <v>15340</v>
      </c>
    </row>
    <row r="781" spans="2:2" x14ac:dyDescent="0.25">
      <c r="B781" t="s">
        <v>15343</v>
      </c>
    </row>
    <row r="782" spans="2:2" x14ac:dyDescent="0.25">
      <c r="B782" t="s">
        <v>15341</v>
      </c>
    </row>
    <row r="783" spans="2:2" x14ac:dyDescent="0.25">
      <c r="B783" t="s">
        <v>15342</v>
      </c>
    </row>
    <row r="784" spans="2:2" x14ac:dyDescent="0.25">
      <c r="B784" t="s">
        <v>15345</v>
      </c>
    </row>
    <row r="785" spans="2:2" x14ac:dyDescent="0.25">
      <c r="B785" t="s">
        <v>15346</v>
      </c>
    </row>
    <row r="786" spans="2:2" x14ac:dyDescent="0.25">
      <c r="B786" t="s">
        <v>15347</v>
      </c>
    </row>
    <row r="787" spans="2:2" x14ac:dyDescent="0.25">
      <c r="B787" t="s">
        <v>15348</v>
      </c>
    </row>
    <row r="788" spans="2:2" x14ac:dyDescent="0.25">
      <c r="B788" t="s">
        <v>15349</v>
      </c>
    </row>
    <row r="789" spans="2:2" x14ac:dyDescent="0.25">
      <c r="B789" t="s">
        <v>14249</v>
      </c>
    </row>
    <row r="790" spans="2:2" x14ac:dyDescent="0.25">
      <c r="B790" t="s">
        <v>15356</v>
      </c>
    </row>
    <row r="791" spans="2:2" x14ac:dyDescent="0.25">
      <c r="B791" t="s">
        <v>15357</v>
      </c>
    </row>
    <row r="792" spans="2:2" x14ac:dyDescent="0.25">
      <c r="B792" t="s">
        <v>15358</v>
      </c>
    </row>
    <row r="793" spans="2:2" x14ac:dyDescent="0.25">
      <c r="B793" t="s">
        <v>15360</v>
      </c>
    </row>
    <row r="794" spans="2:2" x14ac:dyDescent="0.25">
      <c r="B794" t="s">
        <v>15350</v>
      </c>
    </row>
    <row r="795" spans="2:2" x14ac:dyDescent="0.25">
      <c r="B795" t="s">
        <v>15351</v>
      </c>
    </row>
    <row r="796" spans="2:2" x14ac:dyDescent="0.25">
      <c r="B796" t="s">
        <v>15352</v>
      </c>
    </row>
    <row r="797" spans="2:2" x14ac:dyDescent="0.25">
      <c r="B797" t="s">
        <v>15353</v>
      </c>
    </row>
    <row r="798" spans="2:2" x14ac:dyDescent="0.25">
      <c r="B798" t="s">
        <v>15354</v>
      </c>
    </row>
    <row r="799" spans="2:2" x14ac:dyDescent="0.25">
      <c r="B799" t="s">
        <v>14250</v>
      </c>
    </row>
    <row r="800" spans="2:2" x14ac:dyDescent="0.25">
      <c r="B800" t="s">
        <v>15355</v>
      </c>
    </row>
    <row r="801" spans="2:2" x14ac:dyDescent="0.25">
      <c r="B801" t="s">
        <v>14252</v>
      </c>
    </row>
    <row r="802" spans="2:2" x14ac:dyDescent="0.25">
      <c r="B802" t="s">
        <v>15361</v>
      </c>
    </row>
    <row r="803" spans="2:2" x14ac:dyDescent="0.25">
      <c r="B803" t="s">
        <v>15362</v>
      </c>
    </row>
    <row r="804" spans="2:2" x14ac:dyDescent="0.25">
      <c r="B804" t="s">
        <v>15363</v>
      </c>
    </row>
    <row r="805" spans="2:2" x14ac:dyDescent="0.25">
      <c r="B805" t="s">
        <v>15365</v>
      </c>
    </row>
    <row r="806" spans="2:2" x14ac:dyDescent="0.25">
      <c r="B806" t="s">
        <v>15366</v>
      </c>
    </row>
    <row r="807" spans="2:2" x14ac:dyDescent="0.25">
      <c r="B807" t="s">
        <v>15367</v>
      </c>
    </row>
    <row r="808" spans="2:2" x14ac:dyDescent="0.25">
      <c r="B808" t="s">
        <v>15364</v>
      </c>
    </row>
    <row r="809" spans="2:2" x14ac:dyDescent="0.25">
      <c r="B809" t="s">
        <v>15368</v>
      </c>
    </row>
    <row r="810" spans="2:2" x14ac:dyDescent="0.25">
      <c r="B810" t="s">
        <v>15369</v>
      </c>
    </row>
    <row r="811" spans="2:2" x14ac:dyDescent="0.25">
      <c r="B811" t="s">
        <v>15370</v>
      </c>
    </row>
    <row r="812" spans="2:2" x14ac:dyDescent="0.25">
      <c r="B812" t="s">
        <v>15371</v>
      </c>
    </row>
    <row r="813" spans="2:2" x14ac:dyDescent="0.25">
      <c r="B813" t="s">
        <v>15372</v>
      </c>
    </row>
    <row r="814" spans="2:2" x14ac:dyDescent="0.25">
      <c r="B814" t="s">
        <v>15373</v>
      </c>
    </row>
    <row r="815" spans="2:2" x14ac:dyDescent="0.25">
      <c r="B815" t="s">
        <v>15374</v>
      </c>
    </row>
    <row r="816" spans="2:2" x14ac:dyDescent="0.25">
      <c r="B816" t="s">
        <v>15389</v>
      </c>
    </row>
    <row r="817" spans="2:2" x14ac:dyDescent="0.25">
      <c r="B817" t="s">
        <v>15390</v>
      </c>
    </row>
    <row r="818" spans="2:2" x14ac:dyDescent="0.25">
      <c r="B818" t="s">
        <v>15386</v>
      </c>
    </row>
    <row r="819" spans="2:2" x14ac:dyDescent="0.25">
      <c r="B819" t="s">
        <v>15387</v>
      </c>
    </row>
    <row r="820" spans="2:2" x14ac:dyDescent="0.25">
      <c r="B820" t="s">
        <v>15388</v>
      </c>
    </row>
    <row r="821" spans="2:2" x14ac:dyDescent="0.25">
      <c r="B821" t="s">
        <v>15375</v>
      </c>
    </row>
    <row r="822" spans="2:2" x14ac:dyDescent="0.25">
      <c r="B822" t="s">
        <v>15376</v>
      </c>
    </row>
    <row r="823" spans="2:2" x14ac:dyDescent="0.25">
      <c r="B823" t="s">
        <v>15377</v>
      </c>
    </row>
    <row r="824" spans="2:2" x14ac:dyDescent="0.25">
      <c r="B824" t="s">
        <v>15378</v>
      </c>
    </row>
    <row r="825" spans="2:2" x14ac:dyDescent="0.25">
      <c r="B825" t="s">
        <v>15379</v>
      </c>
    </row>
    <row r="826" spans="2:2" x14ac:dyDescent="0.25">
      <c r="B826" t="s">
        <v>15380</v>
      </c>
    </row>
    <row r="827" spans="2:2" x14ac:dyDescent="0.25">
      <c r="B827" t="s">
        <v>15381</v>
      </c>
    </row>
    <row r="828" spans="2:2" x14ac:dyDescent="0.25">
      <c r="B828" t="s">
        <v>15382</v>
      </c>
    </row>
    <row r="829" spans="2:2" x14ac:dyDescent="0.25">
      <c r="B829" t="s">
        <v>15385</v>
      </c>
    </row>
    <row r="830" spans="2:2" x14ac:dyDescent="0.25">
      <c r="B830" t="s">
        <v>15383</v>
      </c>
    </row>
    <row r="831" spans="2:2" x14ac:dyDescent="0.25">
      <c r="B831" t="s">
        <v>15384</v>
      </c>
    </row>
    <row r="832" spans="2:2" x14ac:dyDescent="0.25">
      <c r="B832" t="s">
        <v>15391</v>
      </c>
    </row>
    <row r="833" spans="2:2" x14ac:dyDescent="0.25">
      <c r="B833" t="s">
        <v>15392</v>
      </c>
    </row>
    <row r="834" spans="2:2" x14ac:dyDescent="0.25">
      <c r="B834" t="s">
        <v>15393</v>
      </c>
    </row>
    <row r="835" spans="2:2" x14ac:dyDescent="0.25">
      <c r="B835" t="s">
        <v>15394</v>
      </c>
    </row>
    <row r="836" spans="2:2" x14ac:dyDescent="0.25">
      <c r="B836" t="s">
        <v>15395</v>
      </c>
    </row>
    <row r="837" spans="2:2" x14ac:dyDescent="0.25">
      <c r="B837" t="s">
        <v>15396</v>
      </c>
    </row>
    <row r="838" spans="2:2" x14ac:dyDescent="0.25">
      <c r="B838" t="s">
        <v>15397</v>
      </c>
    </row>
    <row r="839" spans="2:2" x14ac:dyDescent="0.25">
      <c r="B839" t="s">
        <v>15398</v>
      </c>
    </row>
    <row r="840" spans="2:2" x14ac:dyDescent="0.25">
      <c r="B840" t="s">
        <v>15399</v>
      </c>
    </row>
    <row r="841" spans="2:2" x14ac:dyDescent="0.25">
      <c r="B841" t="s">
        <v>15400</v>
      </c>
    </row>
    <row r="842" spans="2:2" x14ac:dyDescent="0.25">
      <c r="B842" t="s">
        <v>15401</v>
      </c>
    </row>
    <row r="843" spans="2:2" x14ac:dyDescent="0.25">
      <c r="B843" t="s">
        <v>15403</v>
      </c>
    </row>
    <row r="844" spans="2:2" x14ac:dyDescent="0.25">
      <c r="B844" t="s">
        <v>15404</v>
      </c>
    </row>
    <row r="845" spans="2:2" x14ac:dyDescent="0.25">
      <c r="B845" t="s">
        <v>15405</v>
      </c>
    </row>
    <row r="846" spans="2:2" x14ac:dyDescent="0.25">
      <c r="B846" t="s">
        <v>15406</v>
      </c>
    </row>
    <row r="847" spans="2:2" x14ac:dyDescent="0.25">
      <c r="B847" t="s">
        <v>15411</v>
      </c>
    </row>
    <row r="848" spans="2:2" x14ac:dyDescent="0.25">
      <c r="B848" t="s">
        <v>15412</v>
      </c>
    </row>
    <row r="849" spans="2:2" x14ac:dyDescent="0.25">
      <c r="B849" t="s">
        <v>15413</v>
      </c>
    </row>
    <row r="850" spans="2:2" x14ac:dyDescent="0.25">
      <c r="B850" t="s">
        <v>15414</v>
      </c>
    </row>
    <row r="851" spans="2:2" x14ac:dyDescent="0.25">
      <c r="B851" t="s">
        <v>15415</v>
      </c>
    </row>
    <row r="852" spans="2:2" x14ac:dyDescent="0.25">
      <c r="B852" t="s">
        <v>15416</v>
      </c>
    </row>
    <row r="853" spans="2:2" x14ac:dyDescent="0.25">
      <c r="B853" t="s">
        <v>15417</v>
      </c>
    </row>
    <row r="854" spans="2:2" x14ac:dyDescent="0.25">
      <c r="B854" t="s">
        <v>14253</v>
      </c>
    </row>
    <row r="855" spans="2:2" x14ac:dyDescent="0.25">
      <c r="B855" t="s">
        <v>15418</v>
      </c>
    </row>
    <row r="856" spans="2:2" x14ac:dyDescent="0.25">
      <c r="B856" t="s">
        <v>15419</v>
      </c>
    </row>
    <row r="857" spans="2:2" x14ac:dyDescent="0.25">
      <c r="B857" t="s">
        <v>15420</v>
      </c>
    </row>
    <row r="858" spans="2:2" x14ac:dyDescent="0.25">
      <c r="B858" t="s">
        <v>14254</v>
      </c>
    </row>
    <row r="859" spans="2:2" x14ac:dyDescent="0.25">
      <c r="B859" t="s">
        <v>15421</v>
      </c>
    </row>
    <row r="860" spans="2:2" x14ac:dyDescent="0.25">
      <c r="B860" t="s">
        <v>15422</v>
      </c>
    </row>
    <row r="861" spans="2:2" x14ac:dyDescent="0.25">
      <c r="B861" t="s">
        <v>15423</v>
      </c>
    </row>
    <row r="862" spans="2:2" x14ac:dyDescent="0.25">
      <c r="B862" t="s">
        <v>15424</v>
      </c>
    </row>
    <row r="863" spans="2:2" x14ac:dyDescent="0.25">
      <c r="B863" t="s">
        <v>15425</v>
      </c>
    </row>
    <row r="864" spans="2:2" x14ac:dyDescent="0.25">
      <c r="B864" t="s">
        <v>15426</v>
      </c>
    </row>
    <row r="865" spans="2:2" x14ac:dyDescent="0.25">
      <c r="B865" t="s">
        <v>14255</v>
      </c>
    </row>
    <row r="866" spans="2:2" x14ac:dyDescent="0.25">
      <c r="B866" t="s">
        <v>15428</v>
      </c>
    </row>
    <row r="867" spans="2:2" x14ac:dyDescent="0.25">
      <c r="B867" t="s">
        <v>15429</v>
      </c>
    </row>
    <row r="868" spans="2:2" x14ac:dyDescent="0.25">
      <c r="B868" t="s">
        <v>15435</v>
      </c>
    </row>
    <row r="869" spans="2:2" x14ac:dyDescent="0.25">
      <c r="B869" t="s">
        <v>15433</v>
      </c>
    </row>
    <row r="870" spans="2:2" x14ac:dyDescent="0.25">
      <c r="B870" t="s">
        <v>15434</v>
      </c>
    </row>
    <row r="871" spans="2:2" x14ac:dyDescent="0.25">
      <c r="B871" t="s">
        <v>14256</v>
      </c>
    </row>
    <row r="872" spans="2:2" x14ac:dyDescent="0.25">
      <c r="B872" t="s">
        <v>15432</v>
      </c>
    </row>
    <row r="873" spans="2:2" x14ac:dyDescent="0.25">
      <c r="B873" t="s">
        <v>15430</v>
      </c>
    </row>
    <row r="874" spans="2:2" x14ac:dyDescent="0.25">
      <c r="B874" t="s">
        <v>15431</v>
      </c>
    </row>
    <row r="875" spans="2:2" x14ac:dyDescent="0.25">
      <c r="B875" t="s">
        <v>15441</v>
      </c>
    </row>
    <row r="876" spans="2:2" x14ac:dyDescent="0.25">
      <c r="B876" t="s">
        <v>15439</v>
      </c>
    </row>
    <row r="877" spans="2:2" x14ac:dyDescent="0.25">
      <c r="B877" t="s">
        <v>15440</v>
      </c>
    </row>
    <row r="878" spans="2:2" x14ac:dyDescent="0.25">
      <c r="B878" t="s">
        <v>15436</v>
      </c>
    </row>
    <row r="879" spans="2:2" x14ac:dyDescent="0.25">
      <c r="B879" t="s">
        <v>14257</v>
      </c>
    </row>
    <row r="880" spans="2:2" x14ac:dyDescent="0.25">
      <c r="B880" t="s">
        <v>15437</v>
      </c>
    </row>
    <row r="881" spans="2:2" x14ac:dyDescent="0.25">
      <c r="B881" t="s">
        <v>15438</v>
      </c>
    </row>
    <row r="882" spans="2:2" x14ac:dyDescent="0.25">
      <c r="B882" t="s">
        <v>15448</v>
      </c>
    </row>
    <row r="883" spans="2:2" x14ac:dyDescent="0.25">
      <c r="B883" t="s">
        <v>15445</v>
      </c>
    </row>
    <row r="884" spans="2:2" x14ac:dyDescent="0.25">
      <c r="B884" t="s">
        <v>15447</v>
      </c>
    </row>
    <row r="885" spans="2:2" x14ac:dyDescent="0.25">
      <c r="B885" t="s">
        <v>15446</v>
      </c>
    </row>
    <row r="886" spans="2:2" x14ac:dyDescent="0.25">
      <c r="B886" t="s">
        <v>14258</v>
      </c>
    </row>
    <row r="887" spans="2:2" x14ac:dyDescent="0.25">
      <c r="B887" t="s">
        <v>15442</v>
      </c>
    </row>
    <row r="888" spans="2:2" x14ac:dyDescent="0.25">
      <c r="B888" t="s">
        <v>15444</v>
      </c>
    </row>
    <row r="889" spans="2:2" x14ac:dyDescent="0.25">
      <c r="B889" t="s">
        <v>15443</v>
      </c>
    </row>
    <row r="890" spans="2:2" x14ac:dyDescent="0.25">
      <c r="B890" t="s">
        <v>15456</v>
      </c>
    </row>
    <row r="891" spans="2:2" x14ac:dyDescent="0.25">
      <c r="B891" t="s">
        <v>15452</v>
      </c>
    </row>
    <row r="892" spans="2:2" x14ac:dyDescent="0.25">
      <c r="B892" t="s">
        <v>15455</v>
      </c>
    </row>
    <row r="893" spans="2:2" x14ac:dyDescent="0.25">
      <c r="B893" t="s">
        <v>15453</v>
      </c>
    </row>
    <row r="894" spans="2:2" x14ac:dyDescent="0.25">
      <c r="B894" t="s">
        <v>15454</v>
      </c>
    </row>
    <row r="895" spans="2:2" x14ac:dyDescent="0.25">
      <c r="B895" t="s">
        <v>14259</v>
      </c>
    </row>
    <row r="896" spans="2:2" x14ac:dyDescent="0.25">
      <c r="B896" t="s">
        <v>15449</v>
      </c>
    </row>
    <row r="897" spans="2:2" x14ac:dyDescent="0.25">
      <c r="B897" t="s">
        <v>15451</v>
      </c>
    </row>
    <row r="898" spans="2:2" x14ac:dyDescent="0.25">
      <c r="B898" t="s">
        <v>15450</v>
      </c>
    </row>
    <row r="899" spans="2:2" x14ac:dyDescent="0.25">
      <c r="B899" t="s">
        <v>15463</v>
      </c>
    </row>
    <row r="900" spans="2:2" x14ac:dyDescent="0.25">
      <c r="B900" t="s">
        <v>15461</v>
      </c>
    </row>
    <row r="901" spans="2:2" x14ac:dyDescent="0.25">
      <c r="B901" t="s">
        <v>15462</v>
      </c>
    </row>
    <row r="902" spans="2:2" x14ac:dyDescent="0.25">
      <c r="B902" t="s">
        <v>15460</v>
      </c>
    </row>
    <row r="903" spans="2:2" x14ac:dyDescent="0.25">
      <c r="B903" t="s">
        <v>14260</v>
      </c>
    </row>
    <row r="904" spans="2:2" x14ac:dyDescent="0.25">
      <c r="B904" t="s">
        <v>15458</v>
      </c>
    </row>
    <row r="905" spans="2:2" x14ac:dyDescent="0.25">
      <c r="B905" t="s">
        <v>15459</v>
      </c>
    </row>
    <row r="906" spans="2:2" x14ac:dyDescent="0.25">
      <c r="B906" t="s">
        <v>15457</v>
      </c>
    </row>
    <row r="907" spans="2:2" x14ac:dyDescent="0.25">
      <c r="B907" t="s">
        <v>15468</v>
      </c>
    </row>
    <row r="908" spans="2:2" x14ac:dyDescent="0.25">
      <c r="B908" t="s">
        <v>15469</v>
      </c>
    </row>
    <row r="909" spans="2:2" x14ac:dyDescent="0.25">
      <c r="B909" t="s">
        <v>15466</v>
      </c>
    </row>
    <row r="910" spans="2:2" x14ac:dyDescent="0.25">
      <c r="B910" t="s">
        <v>15467</v>
      </c>
    </row>
    <row r="911" spans="2:2" x14ac:dyDescent="0.25">
      <c r="B911" t="s">
        <v>14261</v>
      </c>
    </row>
    <row r="912" spans="2:2" x14ac:dyDescent="0.25">
      <c r="B912" t="s">
        <v>14262</v>
      </c>
    </row>
    <row r="913" spans="2:2" x14ac:dyDescent="0.25">
      <c r="B913" t="s">
        <v>15465</v>
      </c>
    </row>
    <row r="914" spans="2:2" x14ac:dyDescent="0.25">
      <c r="B914" t="s">
        <v>15464</v>
      </c>
    </row>
    <row r="915" spans="2:2" x14ac:dyDescent="0.25">
      <c r="B915" t="s">
        <v>15476</v>
      </c>
    </row>
    <row r="916" spans="2:2" x14ac:dyDescent="0.25">
      <c r="B916" t="s">
        <v>15478</v>
      </c>
    </row>
    <row r="917" spans="2:2" x14ac:dyDescent="0.25">
      <c r="B917" t="s">
        <v>15480</v>
      </c>
    </row>
    <row r="918" spans="2:2" x14ac:dyDescent="0.25">
      <c r="B918" t="s">
        <v>15481</v>
      </c>
    </row>
    <row r="919" spans="2:2" x14ac:dyDescent="0.25">
      <c r="B919" t="s">
        <v>15482</v>
      </c>
    </row>
    <row r="920" spans="2:2" x14ac:dyDescent="0.25">
      <c r="B920" t="s">
        <v>14263</v>
      </c>
    </row>
    <row r="921" spans="2:2" x14ac:dyDescent="0.25">
      <c r="B921" t="s">
        <v>15483</v>
      </c>
    </row>
    <row r="922" spans="2:2" x14ac:dyDescent="0.25">
      <c r="B922" t="s">
        <v>15537</v>
      </c>
    </row>
    <row r="923" spans="2:2" x14ac:dyDescent="0.25">
      <c r="B923" t="s">
        <v>15538</v>
      </c>
    </row>
    <row r="924" spans="2:2" x14ac:dyDescent="0.25">
      <c r="B924" t="s">
        <v>15536</v>
      </c>
    </row>
    <row r="925" spans="2:2" x14ac:dyDescent="0.25">
      <c r="B925" t="s">
        <v>15539</v>
      </c>
    </row>
    <row r="926" spans="2:2" x14ac:dyDescent="0.25">
      <c r="B926" t="s">
        <v>15541</v>
      </c>
    </row>
    <row r="927" spans="2:2" x14ac:dyDescent="0.25">
      <c r="B927" t="s">
        <v>15545</v>
      </c>
    </row>
    <row r="928" spans="2:2" x14ac:dyDescent="0.25">
      <c r="B928" t="s">
        <v>15547</v>
      </c>
    </row>
    <row r="929" spans="2:2" x14ac:dyDescent="0.25">
      <c r="B929" t="s">
        <v>15548</v>
      </c>
    </row>
    <row r="930" spans="2:2" x14ac:dyDescent="0.25">
      <c r="B930" t="s">
        <v>15542</v>
      </c>
    </row>
    <row r="931" spans="2:2" x14ac:dyDescent="0.25">
      <c r="B931" t="s">
        <v>15543</v>
      </c>
    </row>
    <row r="932" spans="2:2" x14ac:dyDescent="0.25">
      <c r="B932" t="s">
        <v>15544</v>
      </c>
    </row>
    <row r="933" spans="2:2" x14ac:dyDescent="0.25">
      <c r="B933" t="s">
        <v>15549</v>
      </c>
    </row>
    <row r="934" spans="2:2" x14ac:dyDescent="0.25">
      <c r="B934" t="s">
        <v>15550</v>
      </c>
    </row>
    <row r="935" spans="2:2" x14ac:dyDescent="0.25">
      <c r="B935" t="s">
        <v>15551</v>
      </c>
    </row>
    <row r="936" spans="2:2" x14ac:dyDescent="0.25">
      <c r="B936" t="s">
        <v>15487</v>
      </c>
    </row>
    <row r="937" spans="2:2" x14ac:dyDescent="0.25">
      <c r="B937" t="s">
        <v>15488</v>
      </c>
    </row>
    <row r="938" spans="2:2" x14ac:dyDescent="0.25">
      <c r="B938" t="s">
        <v>15495</v>
      </c>
    </row>
    <row r="939" spans="2:2" x14ac:dyDescent="0.25">
      <c r="B939" t="s">
        <v>15494</v>
      </c>
    </row>
    <row r="940" spans="2:2" x14ac:dyDescent="0.25">
      <c r="B940" t="s">
        <v>15489</v>
      </c>
    </row>
    <row r="941" spans="2:2" x14ac:dyDescent="0.25">
      <c r="B941" t="s">
        <v>15490</v>
      </c>
    </row>
    <row r="942" spans="2:2" x14ac:dyDescent="0.25">
      <c r="B942" t="s">
        <v>15493</v>
      </c>
    </row>
    <row r="943" spans="2:2" x14ac:dyDescent="0.25">
      <c r="B943" t="s">
        <v>15492</v>
      </c>
    </row>
    <row r="944" spans="2:2" x14ac:dyDescent="0.25">
      <c r="B944" t="s">
        <v>15491</v>
      </c>
    </row>
    <row r="945" spans="2:2" x14ac:dyDescent="0.25">
      <c r="B945" t="s">
        <v>15486</v>
      </c>
    </row>
    <row r="946" spans="2:2" x14ac:dyDescent="0.25">
      <c r="B946" t="s">
        <v>15484</v>
      </c>
    </row>
    <row r="947" spans="2:2" x14ac:dyDescent="0.25">
      <c r="B947" t="s">
        <v>15485</v>
      </c>
    </row>
    <row r="948" spans="2:2" x14ac:dyDescent="0.25">
      <c r="B948" t="s">
        <v>14264</v>
      </c>
    </row>
    <row r="949" spans="2:2" x14ac:dyDescent="0.25">
      <c r="B949" t="s">
        <v>14265</v>
      </c>
    </row>
    <row r="950" spans="2:2" x14ac:dyDescent="0.25">
      <c r="B950" t="s">
        <v>14266</v>
      </c>
    </row>
    <row r="951" spans="2:2" x14ac:dyDescent="0.25">
      <c r="B951" t="s">
        <v>15499</v>
      </c>
    </row>
    <row r="952" spans="2:2" x14ac:dyDescent="0.25">
      <c r="B952" t="s">
        <v>15497</v>
      </c>
    </row>
    <row r="953" spans="2:2" x14ac:dyDescent="0.25">
      <c r="B953" t="s">
        <v>15498</v>
      </c>
    </row>
    <row r="954" spans="2:2" x14ac:dyDescent="0.25">
      <c r="B954" t="s">
        <v>15500</v>
      </c>
    </row>
    <row r="955" spans="2:2" x14ac:dyDescent="0.25">
      <c r="B955" t="s">
        <v>15502</v>
      </c>
    </row>
    <row r="956" spans="2:2" x14ac:dyDescent="0.25">
      <c r="B956" t="s">
        <v>15507</v>
      </c>
    </row>
    <row r="957" spans="2:2" x14ac:dyDescent="0.25">
      <c r="B957" t="s">
        <v>15508</v>
      </c>
    </row>
    <row r="958" spans="2:2" x14ac:dyDescent="0.25">
      <c r="B958" t="s">
        <v>15503</v>
      </c>
    </row>
    <row r="959" spans="2:2" x14ac:dyDescent="0.25">
      <c r="B959" t="s">
        <v>15504</v>
      </c>
    </row>
    <row r="960" spans="2:2" x14ac:dyDescent="0.25">
      <c r="B960" t="s">
        <v>15501</v>
      </c>
    </row>
    <row r="961" spans="2:2" x14ac:dyDescent="0.25">
      <c r="B961" t="s">
        <v>15506</v>
      </c>
    </row>
    <row r="962" spans="2:2" x14ac:dyDescent="0.25">
      <c r="B962" t="s">
        <v>15509</v>
      </c>
    </row>
    <row r="963" spans="2:2" x14ac:dyDescent="0.25">
      <c r="B963" t="s">
        <v>15511</v>
      </c>
    </row>
    <row r="964" spans="2:2" x14ac:dyDescent="0.25">
      <c r="B964" t="s">
        <v>15516</v>
      </c>
    </row>
    <row r="965" spans="2:2" x14ac:dyDescent="0.25">
      <c r="B965" t="s">
        <v>15512</v>
      </c>
    </row>
    <row r="966" spans="2:2" x14ac:dyDescent="0.25">
      <c r="B966" t="s">
        <v>15513</v>
      </c>
    </row>
    <row r="967" spans="2:2" x14ac:dyDescent="0.25">
      <c r="B967" t="s">
        <v>15514</v>
      </c>
    </row>
    <row r="968" spans="2:2" x14ac:dyDescent="0.25">
      <c r="B968" t="s">
        <v>15510</v>
      </c>
    </row>
    <row r="969" spans="2:2" x14ac:dyDescent="0.25">
      <c r="B969" t="s">
        <v>15515</v>
      </c>
    </row>
    <row r="970" spans="2:2" x14ac:dyDescent="0.25">
      <c r="B970" t="s">
        <v>15517</v>
      </c>
    </row>
    <row r="971" spans="2:2" x14ac:dyDescent="0.25">
      <c r="B971" t="s">
        <v>15520</v>
      </c>
    </row>
    <row r="972" spans="2:2" x14ac:dyDescent="0.25">
      <c r="B972" t="s">
        <v>15519</v>
      </c>
    </row>
    <row r="973" spans="2:2" x14ac:dyDescent="0.25">
      <c r="B973" t="s">
        <v>15523</v>
      </c>
    </row>
    <row r="974" spans="2:2" x14ac:dyDescent="0.25">
      <c r="B974" t="s">
        <v>15521</v>
      </c>
    </row>
    <row r="975" spans="2:2" x14ac:dyDescent="0.25">
      <c r="B975" t="s">
        <v>15524</v>
      </c>
    </row>
    <row r="976" spans="2:2" x14ac:dyDescent="0.25">
      <c r="B976" t="s">
        <v>15518</v>
      </c>
    </row>
    <row r="977" spans="2:2" x14ac:dyDescent="0.25">
      <c r="B977" t="s">
        <v>15522</v>
      </c>
    </row>
    <row r="978" spans="2:2" x14ac:dyDescent="0.25">
      <c r="B978" t="s">
        <v>15525</v>
      </c>
    </row>
    <row r="979" spans="2:2" x14ac:dyDescent="0.25">
      <c r="B979" t="s">
        <v>15529</v>
      </c>
    </row>
    <row r="980" spans="2:2" x14ac:dyDescent="0.25">
      <c r="B980" t="s">
        <v>15530</v>
      </c>
    </row>
    <row r="981" spans="2:2" x14ac:dyDescent="0.25">
      <c r="B981" t="s">
        <v>15531</v>
      </c>
    </row>
    <row r="982" spans="2:2" x14ac:dyDescent="0.25">
      <c r="B982" t="s">
        <v>15526</v>
      </c>
    </row>
    <row r="983" spans="2:2" x14ac:dyDescent="0.25">
      <c r="B983" t="s">
        <v>15527</v>
      </c>
    </row>
    <row r="984" spans="2:2" x14ac:dyDescent="0.25">
      <c r="B984" t="s">
        <v>15528</v>
      </c>
    </row>
    <row r="985" spans="2:2" x14ac:dyDescent="0.25">
      <c r="B985" t="s">
        <v>15532</v>
      </c>
    </row>
    <row r="986" spans="2:2" x14ac:dyDescent="0.25">
      <c r="B986" t="s">
        <v>15533</v>
      </c>
    </row>
    <row r="987" spans="2:2" x14ac:dyDescent="0.25">
      <c r="B987" t="s">
        <v>15534</v>
      </c>
    </row>
    <row r="988" spans="2:2" x14ac:dyDescent="0.25">
      <c r="B988" t="s">
        <v>15535</v>
      </c>
    </row>
    <row r="989" spans="2:2" x14ac:dyDescent="0.25">
      <c r="B989" t="s">
        <v>14267</v>
      </c>
    </row>
    <row r="990" spans="2:2" x14ac:dyDescent="0.25">
      <c r="B990" t="s">
        <v>14536</v>
      </c>
    </row>
    <row r="991" spans="2:2" x14ac:dyDescent="0.25">
      <c r="B991" t="s">
        <v>14537</v>
      </c>
    </row>
    <row r="992" spans="2:2" x14ac:dyDescent="0.25">
      <c r="B992" t="s">
        <v>14538</v>
      </c>
    </row>
    <row r="993" spans="2:2" x14ac:dyDescent="0.25">
      <c r="B993" t="s">
        <v>14539</v>
      </c>
    </row>
    <row r="994" spans="2:2" x14ac:dyDescent="0.25">
      <c r="B994" t="s">
        <v>14535</v>
      </c>
    </row>
    <row r="995" spans="2:2" x14ac:dyDescent="0.25">
      <c r="B995" t="s">
        <v>17467</v>
      </c>
    </row>
    <row r="996" spans="2:2" x14ac:dyDescent="0.25">
      <c r="B996" t="s">
        <v>17468</v>
      </c>
    </row>
    <row r="997" spans="2:2" x14ac:dyDescent="0.25">
      <c r="B997" t="s">
        <v>15552</v>
      </c>
    </row>
    <row r="998" spans="2:2" x14ac:dyDescent="0.25">
      <c r="B998" t="s">
        <v>15553</v>
      </c>
    </row>
    <row r="999" spans="2:2" x14ac:dyDescent="0.25">
      <c r="B999" t="s">
        <v>15554</v>
      </c>
    </row>
    <row r="1000" spans="2:2" x14ac:dyDescent="0.25">
      <c r="B1000" t="s">
        <v>15555</v>
      </c>
    </row>
    <row r="1001" spans="2:2" x14ac:dyDescent="0.25">
      <c r="B1001" t="s">
        <v>15556</v>
      </c>
    </row>
    <row r="1002" spans="2:2" x14ac:dyDescent="0.25">
      <c r="B1002" t="s">
        <v>15558</v>
      </c>
    </row>
    <row r="1003" spans="2:2" x14ac:dyDescent="0.25">
      <c r="B1003" t="s">
        <v>15617</v>
      </c>
    </row>
    <row r="1004" spans="2:2" x14ac:dyDescent="0.25">
      <c r="B1004" t="s">
        <v>14272</v>
      </c>
    </row>
    <row r="1005" spans="2:2" x14ac:dyDescent="0.25">
      <c r="B1005" t="s">
        <v>15606</v>
      </c>
    </row>
    <row r="1006" spans="2:2" x14ac:dyDescent="0.25">
      <c r="B1006" t="s">
        <v>15605</v>
      </c>
    </row>
    <row r="1007" spans="2:2" x14ac:dyDescent="0.25">
      <c r="B1007" t="s">
        <v>14273</v>
      </c>
    </row>
    <row r="1008" spans="2:2" x14ac:dyDescent="0.25">
      <c r="B1008" t="s">
        <v>15559</v>
      </c>
    </row>
    <row r="1009" spans="2:2" x14ac:dyDescent="0.25">
      <c r="B1009" t="s">
        <v>15616</v>
      </c>
    </row>
    <row r="1010" spans="2:2" x14ac:dyDescent="0.25">
      <c r="B1010" t="s">
        <v>15609</v>
      </c>
    </row>
    <row r="1011" spans="2:2" x14ac:dyDescent="0.25">
      <c r="B1011" t="s">
        <v>15610</v>
      </c>
    </row>
    <row r="1012" spans="2:2" x14ac:dyDescent="0.25">
      <c r="B1012" t="s">
        <v>15614</v>
      </c>
    </row>
    <row r="1013" spans="2:2" x14ac:dyDescent="0.25">
      <c r="B1013" t="s">
        <v>15615</v>
      </c>
    </row>
    <row r="1014" spans="2:2" x14ac:dyDescent="0.25">
      <c r="B1014" t="s">
        <v>15567</v>
      </c>
    </row>
    <row r="1015" spans="2:2" x14ac:dyDescent="0.25">
      <c r="B1015" t="s">
        <v>15568</v>
      </c>
    </row>
    <row r="1016" spans="2:2" x14ac:dyDescent="0.25">
      <c r="B1016" t="s">
        <v>15560</v>
      </c>
    </row>
    <row r="1017" spans="2:2" x14ac:dyDescent="0.25">
      <c r="B1017" t="s">
        <v>15561</v>
      </c>
    </row>
    <row r="1018" spans="2:2" x14ac:dyDescent="0.25">
      <c r="B1018" t="s">
        <v>15562</v>
      </c>
    </row>
    <row r="1019" spans="2:2" x14ac:dyDescent="0.25">
      <c r="B1019" t="s">
        <v>15563</v>
      </c>
    </row>
    <row r="1020" spans="2:2" x14ac:dyDescent="0.25">
      <c r="B1020" t="s">
        <v>15564</v>
      </c>
    </row>
    <row r="1021" spans="2:2" x14ac:dyDescent="0.25">
      <c r="B1021" t="s">
        <v>15565</v>
      </c>
    </row>
    <row r="1022" spans="2:2" x14ac:dyDescent="0.25">
      <c r="B1022" t="s">
        <v>15566</v>
      </c>
    </row>
    <row r="1023" spans="2:2" x14ac:dyDescent="0.25">
      <c r="B1023" t="s">
        <v>14268</v>
      </c>
    </row>
    <row r="1024" spans="2:2" x14ac:dyDescent="0.25">
      <c r="B1024" t="s">
        <v>15569</v>
      </c>
    </row>
    <row r="1025" spans="2:2" x14ac:dyDescent="0.25">
      <c r="B1025" t="s">
        <v>15570</v>
      </c>
    </row>
    <row r="1026" spans="2:2" x14ac:dyDescent="0.25">
      <c r="B1026" t="s">
        <v>15571</v>
      </c>
    </row>
    <row r="1027" spans="2:2" x14ac:dyDescent="0.25">
      <c r="B1027" t="s">
        <v>15572</v>
      </c>
    </row>
    <row r="1028" spans="2:2" x14ac:dyDescent="0.25">
      <c r="B1028" t="s">
        <v>15573</v>
      </c>
    </row>
    <row r="1029" spans="2:2" x14ac:dyDescent="0.25">
      <c r="B1029" t="s">
        <v>15574</v>
      </c>
    </row>
    <row r="1030" spans="2:2" x14ac:dyDescent="0.25">
      <c r="B1030" t="s">
        <v>15575</v>
      </c>
    </row>
    <row r="1031" spans="2:2" x14ac:dyDescent="0.25">
      <c r="B1031" t="s">
        <v>15576</v>
      </c>
    </row>
    <row r="1032" spans="2:2" x14ac:dyDescent="0.25">
      <c r="B1032" t="s">
        <v>14269</v>
      </c>
    </row>
    <row r="1033" spans="2:2" x14ac:dyDescent="0.25">
      <c r="B1033" t="s">
        <v>15641</v>
      </c>
    </row>
    <row r="1034" spans="2:2" x14ac:dyDescent="0.25">
      <c r="B1034" t="s">
        <v>15644</v>
      </c>
    </row>
    <row r="1035" spans="2:2" x14ac:dyDescent="0.25">
      <c r="B1035" t="s">
        <v>15645</v>
      </c>
    </row>
    <row r="1036" spans="2:2" x14ac:dyDescent="0.25">
      <c r="B1036" t="s">
        <v>15642</v>
      </c>
    </row>
    <row r="1037" spans="2:2" x14ac:dyDescent="0.25">
      <c r="B1037" t="s">
        <v>15643</v>
      </c>
    </row>
    <row r="1038" spans="2:2" x14ac:dyDescent="0.25">
      <c r="B1038" t="s">
        <v>15578</v>
      </c>
    </row>
    <row r="1039" spans="2:2" x14ac:dyDescent="0.25">
      <c r="B1039" t="s">
        <v>15588</v>
      </c>
    </row>
    <row r="1040" spans="2:2" x14ac:dyDescent="0.25">
      <c r="B1040" t="s">
        <v>15589</v>
      </c>
    </row>
    <row r="1041" spans="2:2" x14ac:dyDescent="0.25">
      <c r="B1041" t="s">
        <v>15590</v>
      </c>
    </row>
    <row r="1042" spans="2:2" x14ac:dyDescent="0.25">
      <c r="B1042" t="s">
        <v>15584</v>
      </c>
    </row>
    <row r="1043" spans="2:2" x14ac:dyDescent="0.25">
      <c r="B1043" t="s">
        <v>15585</v>
      </c>
    </row>
    <row r="1044" spans="2:2" x14ac:dyDescent="0.25">
      <c r="B1044" t="s">
        <v>15586</v>
      </c>
    </row>
    <row r="1045" spans="2:2" x14ac:dyDescent="0.25">
      <c r="B1045" t="s">
        <v>15587</v>
      </c>
    </row>
    <row r="1046" spans="2:2" x14ac:dyDescent="0.25">
      <c r="B1046" t="s">
        <v>15591</v>
      </c>
    </row>
    <row r="1047" spans="2:2" x14ac:dyDescent="0.25">
      <c r="B1047" t="s">
        <v>17469</v>
      </c>
    </row>
    <row r="1048" spans="2:2" x14ac:dyDescent="0.25">
      <c r="B1048" t="s">
        <v>15592</v>
      </c>
    </row>
    <row r="1049" spans="2:2" x14ac:dyDescent="0.25">
      <c r="B1049" t="s">
        <v>15593</v>
      </c>
    </row>
    <row r="1050" spans="2:2" x14ac:dyDescent="0.25">
      <c r="B1050" t="s">
        <v>15594</v>
      </c>
    </row>
    <row r="1051" spans="2:2" x14ac:dyDescent="0.25">
      <c r="B1051" t="s">
        <v>15595</v>
      </c>
    </row>
    <row r="1052" spans="2:2" x14ac:dyDescent="0.25">
      <c r="B1052" t="s">
        <v>15596</v>
      </c>
    </row>
    <row r="1053" spans="2:2" x14ac:dyDescent="0.25">
      <c r="B1053" t="s">
        <v>15597</v>
      </c>
    </row>
    <row r="1054" spans="2:2" x14ac:dyDescent="0.25">
      <c r="B1054" t="s">
        <v>15579</v>
      </c>
    </row>
    <row r="1055" spans="2:2" x14ac:dyDescent="0.25">
      <c r="B1055" t="s">
        <v>15580</v>
      </c>
    </row>
    <row r="1056" spans="2:2" x14ac:dyDescent="0.25">
      <c r="B1056" t="s">
        <v>15581</v>
      </c>
    </row>
    <row r="1057" spans="2:2" x14ac:dyDescent="0.25">
      <c r="B1057" t="s">
        <v>15582</v>
      </c>
    </row>
    <row r="1058" spans="2:2" x14ac:dyDescent="0.25">
      <c r="B1058" t="s">
        <v>15583</v>
      </c>
    </row>
    <row r="1059" spans="2:2" x14ac:dyDescent="0.25">
      <c r="B1059" t="s">
        <v>14271</v>
      </c>
    </row>
    <row r="1060" spans="2:2" x14ac:dyDescent="0.25">
      <c r="B1060" t="s">
        <v>15600</v>
      </c>
    </row>
    <row r="1061" spans="2:2" x14ac:dyDescent="0.25">
      <c r="B1061" t="s">
        <v>15602</v>
      </c>
    </row>
    <row r="1062" spans="2:2" x14ac:dyDescent="0.25">
      <c r="B1062" t="s">
        <v>15603</v>
      </c>
    </row>
    <row r="1063" spans="2:2" x14ac:dyDescent="0.25">
      <c r="B1063" t="s">
        <v>15604</v>
      </c>
    </row>
    <row r="1064" spans="2:2" x14ac:dyDescent="0.25">
      <c r="B1064" t="s">
        <v>15613</v>
      </c>
    </row>
    <row r="1065" spans="2:2" x14ac:dyDescent="0.25">
      <c r="B1065" t="s">
        <v>15618</v>
      </c>
    </row>
    <row r="1066" spans="2:2" x14ac:dyDescent="0.25">
      <c r="B1066" t="s">
        <v>17328</v>
      </c>
    </row>
    <row r="1067" spans="2:2" x14ac:dyDescent="0.25">
      <c r="B1067" t="s">
        <v>14274</v>
      </c>
    </row>
    <row r="1068" spans="2:2" x14ac:dyDescent="0.25">
      <c r="B1068" t="s">
        <v>15619</v>
      </c>
    </row>
    <row r="1069" spans="2:2" x14ac:dyDescent="0.25">
      <c r="B1069" t="s">
        <v>15623</v>
      </c>
    </row>
    <row r="1070" spans="2:2" x14ac:dyDescent="0.25">
      <c r="B1070" t="s">
        <v>15624</v>
      </c>
    </row>
    <row r="1071" spans="2:2" x14ac:dyDescent="0.25">
      <c r="B1071" t="s">
        <v>15625</v>
      </c>
    </row>
    <row r="1072" spans="2:2" x14ac:dyDescent="0.25">
      <c r="B1072" t="s">
        <v>15626</v>
      </c>
    </row>
    <row r="1073" spans="2:2" x14ac:dyDescent="0.25">
      <c r="B1073" t="s">
        <v>15627</v>
      </c>
    </row>
    <row r="1074" spans="2:2" x14ac:dyDescent="0.25">
      <c r="B1074" t="s">
        <v>15628</v>
      </c>
    </row>
    <row r="1075" spans="2:2" x14ac:dyDescent="0.25">
      <c r="B1075" t="s">
        <v>15634</v>
      </c>
    </row>
    <row r="1076" spans="2:2" x14ac:dyDescent="0.25">
      <c r="B1076" t="s">
        <v>15636</v>
      </c>
    </row>
    <row r="1077" spans="2:2" x14ac:dyDescent="0.25">
      <c r="B1077" t="s">
        <v>15637</v>
      </c>
    </row>
    <row r="1078" spans="2:2" x14ac:dyDescent="0.25">
      <c r="B1078" t="s">
        <v>15638</v>
      </c>
    </row>
    <row r="1079" spans="2:2" x14ac:dyDescent="0.25">
      <c r="B1079" t="s">
        <v>15631</v>
      </c>
    </row>
    <row r="1080" spans="2:2" x14ac:dyDescent="0.25">
      <c r="B1080" t="s">
        <v>15629</v>
      </c>
    </row>
    <row r="1081" spans="2:2" x14ac:dyDescent="0.25">
      <c r="B1081" t="s">
        <v>15630</v>
      </c>
    </row>
    <row r="1082" spans="2:2" x14ac:dyDescent="0.25">
      <c r="B1082" t="s">
        <v>15633</v>
      </c>
    </row>
    <row r="1083" spans="2:2" x14ac:dyDescent="0.25">
      <c r="B1083" t="s">
        <v>15632</v>
      </c>
    </row>
    <row r="1084" spans="2:2" x14ac:dyDescent="0.25">
      <c r="B1084" t="s">
        <v>15639</v>
      </c>
    </row>
    <row r="1085" spans="2:2" x14ac:dyDescent="0.25">
      <c r="B1085" t="s">
        <v>15640</v>
      </c>
    </row>
    <row r="1086" spans="2:2" x14ac:dyDescent="0.25">
      <c r="B1086" t="s">
        <v>15646</v>
      </c>
    </row>
    <row r="1087" spans="2:2" x14ac:dyDescent="0.25">
      <c r="B1087" t="s">
        <v>14276</v>
      </c>
    </row>
    <row r="1088" spans="2:2" x14ac:dyDescent="0.25">
      <c r="B1088" t="s">
        <v>14277</v>
      </c>
    </row>
    <row r="1089" spans="2:2" x14ac:dyDescent="0.25">
      <c r="B1089" t="s">
        <v>14278</v>
      </c>
    </row>
    <row r="1090" spans="2:2" x14ac:dyDescent="0.25">
      <c r="B1090" t="s">
        <v>14279</v>
      </c>
    </row>
    <row r="1091" spans="2:2" x14ac:dyDescent="0.25">
      <c r="B1091" t="s">
        <v>15650</v>
      </c>
    </row>
    <row r="1092" spans="2:2" x14ac:dyDescent="0.25">
      <c r="B1092" t="s">
        <v>15652</v>
      </c>
    </row>
    <row r="1093" spans="2:2" x14ac:dyDescent="0.25">
      <c r="B1093" t="s">
        <v>15649</v>
      </c>
    </row>
    <row r="1094" spans="2:2" x14ac:dyDescent="0.25">
      <c r="B1094" t="s">
        <v>15648</v>
      </c>
    </row>
    <row r="1095" spans="2:2" x14ac:dyDescent="0.25">
      <c r="B1095" t="s">
        <v>15651</v>
      </c>
    </row>
    <row r="1096" spans="2:2" x14ac:dyDescent="0.25">
      <c r="B1096" t="s">
        <v>14280</v>
      </c>
    </row>
    <row r="1097" spans="2:2" x14ac:dyDescent="0.25">
      <c r="B1097" t="s">
        <v>15653</v>
      </c>
    </row>
    <row r="1098" spans="2:2" x14ac:dyDescent="0.25">
      <c r="B1098" t="s">
        <v>15654</v>
      </c>
    </row>
    <row r="1099" spans="2:2" x14ac:dyDescent="0.25">
      <c r="B1099" t="s">
        <v>15655</v>
      </c>
    </row>
    <row r="1100" spans="2:2" x14ac:dyDescent="0.25">
      <c r="B1100" t="s">
        <v>15656</v>
      </c>
    </row>
    <row r="1101" spans="2:2" x14ac:dyDescent="0.25">
      <c r="B1101" t="s">
        <v>15657</v>
      </c>
    </row>
    <row r="1102" spans="2:2" x14ac:dyDescent="0.25">
      <c r="B1102" t="s">
        <v>15658</v>
      </c>
    </row>
    <row r="1103" spans="2:2" x14ac:dyDescent="0.25">
      <c r="B1103" t="s">
        <v>15659</v>
      </c>
    </row>
    <row r="1104" spans="2:2" x14ac:dyDescent="0.25">
      <c r="B1104" t="s">
        <v>15664</v>
      </c>
    </row>
    <row r="1105" spans="2:2" x14ac:dyDescent="0.25">
      <c r="B1105" t="s">
        <v>15665</v>
      </c>
    </row>
    <row r="1106" spans="2:2" x14ac:dyDescent="0.25">
      <c r="B1106" t="s">
        <v>17470</v>
      </c>
    </row>
    <row r="1107" spans="2:2" x14ac:dyDescent="0.25">
      <c r="B1107" t="s">
        <v>15662</v>
      </c>
    </row>
    <row r="1108" spans="2:2" x14ac:dyDescent="0.25">
      <c r="B1108" t="s">
        <v>15663</v>
      </c>
    </row>
    <row r="1109" spans="2:2" x14ac:dyDescent="0.25">
      <c r="B1109" t="s">
        <v>15660</v>
      </c>
    </row>
    <row r="1110" spans="2:2" x14ac:dyDescent="0.25">
      <c r="B1110" t="s">
        <v>15661</v>
      </c>
    </row>
    <row r="1111" spans="2:2" x14ac:dyDescent="0.25">
      <c r="B1111" t="s">
        <v>14282</v>
      </c>
    </row>
    <row r="1112" spans="2:2" x14ac:dyDescent="0.25">
      <c r="B1112" t="s">
        <v>14283</v>
      </c>
    </row>
    <row r="1113" spans="2:2" x14ac:dyDescent="0.25">
      <c r="B1113" t="s">
        <v>14284</v>
      </c>
    </row>
    <row r="1114" spans="2:2" x14ac:dyDescent="0.25">
      <c r="B1114" t="s">
        <v>15666</v>
      </c>
    </row>
    <row r="1115" spans="2:2" x14ac:dyDescent="0.25">
      <c r="B1115" t="s">
        <v>15667</v>
      </c>
    </row>
    <row r="1116" spans="2:2" x14ac:dyDescent="0.25">
      <c r="B1116" t="s">
        <v>14285</v>
      </c>
    </row>
    <row r="1117" spans="2:2" x14ac:dyDescent="0.25">
      <c r="B1117" t="s">
        <v>14286</v>
      </c>
    </row>
    <row r="1118" spans="2:2" x14ac:dyDescent="0.25">
      <c r="B1118" t="s">
        <v>14288</v>
      </c>
    </row>
    <row r="1119" spans="2:2" x14ac:dyDescent="0.25">
      <c r="B1119" t="s">
        <v>15669</v>
      </c>
    </row>
    <row r="1120" spans="2:2" x14ac:dyDescent="0.25">
      <c r="B1120" t="s">
        <v>15670</v>
      </c>
    </row>
    <row r="1121" spans="2:2" x14ac:dyDescent="0.25">
      <c r="B1121" t="s">
        <v>15674</v>
      </c>
    </row>
    <row r="1122" spans="2:2" x14ac:dyDescent="0.25">
      <c r="B1122" t="s">
        <v>15671</v>
      </c>
    </row>
    <row r="1123" spans="2:2" x14ac:dyDescent="0.25">
      <c r="B1123" t="s">
        <v>15673</v>
      </c>
    </row>
    <row r="1124" spans="2:2" x14ac:dyDescent="0.25">
      <c r="B1124" t="s">
        <v>14287</v>
      </c>
    </row>
    <row r="1125" spans="2:2" x14ac:dyDescent="0.25">
      <c r="B1125" t="s">
        <v>15677</v>
      </c>
    </row>
    <row r="1126" spans="2:2" x14ac:dyDescent="0.25">
      <c r="B1126" t="s">
        <v>15678</v>
      </c>
    </row>
    <row r="1127" spans="2:2" x14ac:dyDescent="0.25">
      <c r="B1127" t="s">
        <v>15675</v>
      </c>
    </row>
    <row r="1128" spans="2:2" x14ac:dyDescent="0.25">
      <c r="B1128" t="s">
        <v>15676</v>
      </c>
    </row>
    <row r="1129" spans="2:2" x14ac:dyDescent="0.25">
      <c r="B1129" t="s">
        <v>15681</v>
      </c>
    </row>
    <row r="1130" spans="2:2" x14ac:dyDescent="0.25">
      <c r="B1130" t="s">
        <v>15682</v>
      </c>
    </row>
    <row r="1131" spans="2:2" x14ac:dyDescent="0.25">
      <c r="B1131" t="s">
        <v>15683</v>
      </c>
    </row>
    <row r="1132" spans="2:2" x14ac:dyDescent="0.25">
      <c r="B1132" t="s">
        <v>15684</v>
      </c>
    </row>
    <row r="1133" spans="2:2" x14ac:dyDescent="0.25">
      <c r="B1133" t="s">
        <v>15685</v>
      </c>
    </row>
    <row r="1134" spans="2:2" x14ac:dyDescent="0.25">
      <c r="B1134" t="s">
        <v>15686</v>
      </c>
    </row>
    <row r="1135" spans="2:2" x14ac:dyDescent="0.25">
      <c r="B1135" t="s">
        <v>15687</v>
      </c>
    </row>
    <row r="1136" spans="2:2" x14ac:dyDescent="0.25">
      <c r="B1136" t="s">
        <v>15688</v>
      </c>
    </row>
    <row r="1137" spans="2:2" x14ac:dyDescent="0.25">
      <c r="B1137" t="s">
        <v>15690</v>
      </c>
    </row>
    <row r="1138" spans="2:2" x14ac:dyDescent="0.25">
      <c r="B1138" t="s">
        <v>15689</v>
      </c>
    </row>
    <row r="1139" spans="2:2" x14ac:dyDescent="0.25">
      <c r="B1139" t="s">
        <v>15691</v>
      </c>
    </row>
    <row r="1140" spans="2:2" x14ac:dyDescent="0.25">
      <c r="B1140" t="s">
        <v>15786</v>
      </c>
    </row>
    <row r="1141" spans="2:2" x14ac:dyDescent="0.25">
      <c r="B1141" t="s">
        <v>15784</v>
      </c>
    </row>
    <row r="1142" spans="2:2" x14ac:dyDescent="0.25">
      <c r="B1142" t="s">
        <v>15785</v>
      </c>
    </row>
    <row r="1143" spans="2:2" x14ac:dyDescent="0.25">
      <c r="B1143" t="s">
        <v>15781</v>
      </c>
    </row>
    <row r="1144" spans="2:2" x14ac:dyDescent="0.25">
      <c r="B1144" t="s">
        <v>15782</v>
      </c>
    </row>
    <row r="1145" spans="2:2" x14ac:dyDescent="0.25">
      <c r="B1145" t="s">
        <v>15783</v>
      </c>
    </row>
    <row r="1146" spans="2:2" x14ac:dyDescent="0.25">
      <c r="B1146" t="s">
        <v>14297</v>
      </c>
    </row>
    <row r="1147" spans="2:2" x14ac:dyDescent="0.25">
      <c r="B1147" t="s">
        <v>15789</v>
      </c>
    </row>
    <row r="1148" spans="2:2" x14ac:dyDescent="0.25">
      <c r="B1148" t="s">
        <v>15790</v>
      </c>
    </row>
    <row r="1149" spans="2:2" x14ac:dyDescent="0.25">
      <c r="B1149" t="s">
        <v>15808</v>
      </c>
    </row>
    <row r="1150" spans="2:2" x14ac:dyDescent="0.25">
      <c r="B1150" t="s">
        <v>15806</v>
      </c>
    </row>
    <row r="1151" spans="2:2" x14ac:dyDescent="0.25">
      <c r="B1151" t="s">
        <v>15796</v>
      </c>
    </row>
    <row r="1152" spans="2:2" x14ac:dyDescent="0.25">
      <c r="B1152" t="s">
        <v>15792</v>
      </c>
    </row>
    <row r="1153" spans="2:2" x14ac:dyDescent="0.25">
      <c r="B1153" t="s">
        <v>15795</v>
      </c>
    </row>
    <row r="1154" spans="2:2" x14ac:dyDescent="0.25">
      <c r="B1154" t="s">
        <v>15793</v>
      </c>
    </row>
    <row r="1155" spans="2:2" x14ac:dyDescent="0.25">
      <c r="B1155" t="s">
        <v>15798</v>
      </c>
    </row>
    <row r="1156" spans="2:2" x14ac:dyDescent="0.25">
      <c r="B1156" t="s">
        <v>15800</v>
      </c>
    </row>
    <row r="1157" spans="2:2" x14ac:dyDescent="0.25">
      <c r="B1157" t="s">
        <v>15797</v>
      </c>
    </row>
    <row r="1158" spans="2:2" x14ac:dyDescent="0.25">
      <c r="B1158" t="s">
        <v>15799</v>
      </c>
    </row>
    <row r="1159" spans="2:2" x14ac:dyDescent="0.25">
      <c r="B1159" t="s">
        <v>15802</v>
      </c>
    </row>
    <row r="1160" spans="2:2" x14ac:dyDescent="0.25">
      <c r="B1160" t="s">
        <v>15804</v>
      </c>
    </row>
    <row r="1161" spans="2:2" x14ac:dyDescent="0.25">
      <c r="B1161" t="s">
        <v>15805</v>
      </c>
    </row>
    <row r="1162" spans="2:2" x14ac:dyDescent="0.25">
      <c r="B1162" t="s">
        <v>15801</v>
      </c>
    </row>
    <row r="1163" spans="2:2" x14ac:dyDescent="0.25">
      <c r="B1163" t="s">
        <v>15803</v>
      </c>
    </row>
    <row r="1164" spans="2:2" x14ac:dyDescent="0.25">
      <c r="B1164" t="s">
        <v>14299</v>
      </c>
    </row>
    <row r="1165" spans="2:2" x14ac:dyDescent="0.25">
      <c r="B1165" t="s">
        <v>14298</v>
      </c>
    </row>
    <row r="1166" spans="2:2" x14ac:dyDescent="0.25">
      <c r="B1166" t="s">
        <v>14302</v>
      </c>
    </row>
    <row r="1167" spans="2:2" x14ac:dyDescent="0.25">
      <c r="B1167" t="s">
        <v>14300</v>
      </c>
    </row>
    <row r="1168" spans="2:2" x14ac:dyDescent="0.25">
      <c r="B1168" t="s">
        <v>14301</v>
      </c>
    </row>
    <row r="1169" spans="2:2" x14ac:dyDescent="0.25">
      <c r="B1169" t="s">
        <v>14303</v>
      </c>
    </row>
    <row r="1170" spans="2:2" x14ac:dyDescent="0.25">
      <c r="B1170" t="s">
        <v>15822</v>
      </c>
    </row>
    <row r="1171" spans="2:2" x14ac:dyDescent="0.25">
      <c r="B1171" t="s">
        <v>15823</v>
      </c>
    </row>
    <row r="1172" spans="2:2" x14ac:dyDescent="0.25">
      <c r="B1172" t="s">
        <v>15831</v>
      </c>
    </row>
    <row r="1173" spans="2:2" x14ac:dyDescent="0.25">
      <c r="B1173" t="s">
        <v>15836</v>
      </c>
    </row>
    <row r="1174" spans="2:2" x14ac:dyDescent="0.25">
      <c r="B1174" t="s">
        <v>15830</v>
      </c>
    </row>
    <row r="1175" spans="2:2" x14ac:dyDescent="0.25">
      <c r="B1175" t="s">
        <v>15834</v>
      </c>
    </row>
    <row r="1176" spans="2:2" x14ac:dyDescent="0.25">
      <c r="B1176" t="s">
        <v>15835</v>
      </c>
    </row>
    <row r="1177" spans="2:2" x14ac:dyDescent="0.25">
      <c r="B1177" t="s">
        <v>15832</v>
      </c>
    </row>
    <row r="1178" spans="2:2" x14ac:dyDescent="0.25">
      <c r="B1178" t="s">
        <v>15833</v>
      </c>
    </row>
    <row r="1179" spans="2:2" x14ac:dyDescent="0.25">
      <c r="B1179" t="s">
        <v>15825</v>
      </c>
    </row>
    <row r="1180" spans="2:2" x14ac:dyDescent="0.25">
      <c r="B1180" t="s">
        <v>15826</v>
      </c>
    </row>
    <row r="1181" spans="2:2" x14ac:dyDescent="0.25">
      <c r="B1181" t="s">
        <v>15824</v>
      </c>
    </row>
    <row r="1182" spans="2:2" x14ac:dyDescent="0.25">
      <c r="B1182" t="s">
        <v>15828</v>
      </c>
    </row>
    <row r="1183" spans="2:2" x14ac:dyDescent="0.25">
      <c r="B1183" t="s">
        <v>15829</v>
      </c>
    </row>
    <row r="1184" spans="2:2" x14ac:dyDescent="0.25">
      <c r="B1184" t="s">
        <v>15827</v>
      </c>
    </row>
    <row r="1185" spans="2:2" x14ac:dyDescent="0.25">
      <c r="B1185" t="s">
        <v>15837</v>
      </c>
    </row>
    <row r="1186" spans="2:2" x14ac:dyDescent="0.25">
      <c r="B1186" t="s">
        <v>15838</v>
      </c>
    </row>
    <row r="1187" spans="2:2" x14ac:dyDescent="0.25">
      <c r="B1187" t="s">
        <v>15840</v>
      </c>
    </row>
    <row r="1188" spans="2:2" x14ac:dyDescent="0.25">
      <c r="B1188" t="s">
        <v>15839</v>
      </c>
    </row>
    <row r="1189" spans="2:2" x14ac:dyDescent="0.25">
      <c r="B1189" t="s">
        <v>15844</v>
      </c>
    </row>
    <row r="1190" spans="2:2" x14ac:dyDescent="0.25">
      <c r="B1190" t="s">
        <v>15843</v>
      </c>
    </row>
    <row r="1191" spans="2:2" x14ac:dyDescent="0.25">
      <c r="B1191" t="s">
        <v>15841</v>
      </c>
    </row>
    <row r="1192" spans="2:2" x14ac:dyDescent="0.25">
      <c r="B1192" t="s">
        <v>15842</v>
      </c>
    </row>
    <row r="1193" spans="2:2" x14ac:dyDescent="0.25">
      <c r="B1193" t="s">
        <v>15856</v>
      </c>
    </row>
    <row r="1194" spans="2:2" x14ac:dyDescent="0.25">
      <c r="B1194" t="s">
        <v>15857</v>
      </c>
    </row>
    <row r="1195" spans="2:2" x14ac:dyDescent="0.25">
      <c r="B1195" t="s">
        <v>15858</v>
      </c>
    </row>
    <row r="1196" spans="2:2" x14ac:dyDescent="0.25">
      <c r="B1196" t="s">
        <v>15860</v>
      </c>
    </row>
    <row r="1197" spans="2:2" x14ac:dyDescent="0.25">
      <c r="B1197" t="s">
        <v>15859</v>
      </c>
    </row>
    <row r="1198" spans="2:2" x14ac:dyDescent="0.25">
      <c r="B1198" t="s">
        <v>15853</v>
      </c>
    </row>
    <row r="1199" spans="2:2" x14ac:dyDescent="0.25">
      <c r="B1199" t="s">
        <v>15854</v>
      </c>
    </row>
    <row r="1200" spans="2:2" x14ac:dyDescent="0.25">
      <c r="B1200" t="s">
        <v>15855</v>
      </c>
    </row>
    <row r="1201" spans="2:2" x14ac:dyDescent="0.25">
      <c r="B1201" t="s">
        <v>15852</v>
      </c>
    </row>
    <row r="1202" spans="2:2" x14ac:dyDescent="0.25">
      <c r="B1202" t="s">
        <v>15848</v>
      </c>
    </row>
    <row r="1203" spans="2:2" x14ac:dyDescent="0.25">
      <c r="B1203" t="s">
        <v>15846</v>
      </c>
    </row>
    <row r="1204" spans="2:2" x14ac:dyDescent="0.25">
      <c r="B1204" t="s">
        <v>15847</v>
      </c>
    </row>
    <row r="1205" spans="2:2" x14ac:dyDescent="0.25">
      <c r="B1205" t="s">
        <v>15849</v>
      </c>
    </row>
    <row r="1206" spans="2:2" x14ac:dyDescent="0.25">
      <c r="B1206" t="s">
        <v>15850</v>
      </c>
    </row>
    <row r="1207" spans="2:2" x14ac:dyDescent="0.25">
      <c r="B1207" t="s">
        <v>15851</v>
      </c>
    </row>
    <row r="1208" spans="2:2" x14ac:dyDescent="0.25">
      <c r="B1208" t="s">
        <v>15861</v>
      </c>
    </row>
    <row r="1209" spans="2:2" x14ac:dyDescent="0.25">
      <c r="B1209" t="s">
        <v>14305</v>
      </c>
    </row>
    <row r="1210" spans="2:2" x14ac:dyDescent="0.25">
      <c r="B1210" t="s">
        <v>14306</v>
      </c>
    </row>
    <row r="1211" spans="2:2" x14ac:dyDescent="0.25">
      <c r="B1211" t="s">
        <v>14307</v>
      </c>
    </row>
    <row r="1212" spans="2:2" x14ac:dyDescent="0.25">
      <c r="B1212" t="s">
        <v>15866</v>
      </c>
    </row>
    <row r="1213" spans="2:2" x14ac:dyDescent="0.25">
      <c r="B1213" t="s">
        <v>15867</v>
      </c>
    </row>
    <row r="1214" spans="2:2" x14ac:dyDescent="0.25">
      <c r="B1214" t="s">
        <v>15868</v>
      </c>
    </row>
    <row r="1215" spans="2:2" x14ac:dyDescent="0.25">
      <c r="B1215" t="s">
        <v>15862</v>
      </c>
    </row>
    <row r="1216" spans="2:2" x14ac:dyDescent="0.25">
      <c r="B1216" t="s">
        <v>15864</v>
      </c>
    </row>
    <row r="1217" spans="2:2" x14ac:dyDescent="0.25">
      <c r="B1217" t="s">
        <v>15863</v>
      </c>
    </row>
    <row r="1218" spans="2:2" x14ac:dyDescent="0.25">
      <c r="B1218" t="s">
        <v>15869</v>
      </c>
    </row>
    <row r="1219" spans="2:2" x14ac:dyDescent="0.25">
      <c r="B1219" t="s">
        <v>15871</v>
      </c>
    </row>
    <row r="1220" spans="2:2" x14ac:dyDescent="0.25">
      <c r="B1220" t="s">
        <v>15874</v>
      </c>
    </row>
    <row r="1221" spans="2:2" x14ac:dyDescent="0.25">
      <c r="B1221" t="s">
        <v>15877</v>
      </c>
    </row>
    <row r="1222" spans="2:2" x14ac:dyDescent="0.25">
      <c r="B1222" t="s">
        <v>15875</v>
      </c>
    </row>
    <row r="1223" spans="2:2" x14ac:dyDescent="0.25">
      <c r="B1223" t="s">
        <v>15878</v>
      </c>
    </row>
    <row r="1224" spans="2:2" x14ac:dyDescent="0.25">
      <c r="B1224" t="s">
        <v>15876</v>
      </c>
    </row>
    <row r="1225" spans="2:2" x14ac:dyDescent="0.25">
      <c r="B1225" t="s">
        <v>15883</v>
      </c>
    </row>
    <row r="1226" spans="2:2" x14ac:dyDescent="0.25">
      <c r="B1226" t="s">
        <v>15884</v>
      </c>
    </row>
    <row r="1227" spans="2:2" x14ac:dyDescent="0.25">
      <c r="B1227" t="s">
        <v>15879</v>
      </c>
    </row>
    <row r="1228" spans="2:2" x14ac:dyDescent="0.25">
      <c r="B1228" t="s">
        <v>15881</v>
      </c>
    </row>
    <row r="1229" spans="2:2" x14ac:dyDescent="0.25">
      <c r="B1229" t="s">
        <v>15882</v>
      </c>
    </row>
    <row r="1230" spans="2:2" x14ac:dyDescent="0.25">
      <c r="B1230" t="s">
        <v>15885</v>
      </c>
    </row>
    <row r="1231" spans="2:2" x14ac:dyDescent="0.25">
      <c r="B1231" t="s">
        <v>15887</v>
      </c>
    </row>
    <row r="1232" spans="2:2" x14ac:dyDescent="0.25">
      <c r="B1232" t="s">
        <v>15888</v>
      </c>
    </row>
    <row r="1233" spans="2:2" x14ac:dyDescent="0.25">
      <c r="B1233" t="s">
        <v>15890</v>
      </c>
    </row>
    <row r="1234" spans="2:2" x14ac:dyDescent="0.25">
      <c r="B1234" t="s">
        <v>15889</v>
      </c>
    </row>
    <row r="1235" spans="2:2" x14ac:dyDescent="0.25">
      <c r="B1235" t="s">
        <v>15886</v>
      </c>
    </row>
    <row r="1236" spans="2:2" x14ac:dyDescent="0.25">
      <c r="B1236" t="s">
        <v>15895</v>
      </c>
    </row>
    <row r="1237" spans="2:2" x14ac:dyDescent="0.25">
      <c r="B1237" t="s">
        <v>15896</v>
      </c>
    </row>
    <row r="1238" spans="2:2" x14ac:dyDescent="0.25">
      <c r="B1238" t="s">
        <v>15891</v>
      </c>
    </row>
    <row r="1239" spans="2:2" x14ac:dyDescent="0.25">
      <c r="B1239" t="s">
        <v>15892</v>
      </c>
    </row>
    <row r="1240" spans="2:2" x14ac:dyDescent="0.25">
      <c r="B1240" t="s">
        <v>15893</v>
      </c>
    </row>
    <row r="1241" spans="2:2" x14ac:dyDescent="0.25">
      <c r="B1241" t="s">
        <v>15894</v>
      </c>
    </row>
    <row r="1242" spans="2:2" x14ac:dyDescent="0.25">
      <c r="B1242" t="s">
        <v>14308</v>
      </c>
    </row>
    <row r="1243" spans="2:2" x14ac:dyDescent="0.25">
      <c r="B1243" t="s">
        <v>15905</v>
      </c>
    </row>
    <row r="1244" spans="2:2" x14ac:dyDescent="0.25">
      <c r="B1244" t="s">
        <v>15902</v>
      </c>
    </row>
    <row r="1245" spans="2:2" x14ac:dyDescent="0.25">
      <c r="B1245" t="s">
        <v>15903</v>
      </c>
    </row>
    <row r="1246" spans="2:2" x14ac:dyDescent="0.25">
      <c r="B1246" t="s">
        <v>15904</v>
      </c>
    </row>
    <row r="1247" spans="2:2" x14ac:dyDescent="0.25">
      <c r="B1247" t="s">
        <v>15899</v>
      </c>
    </row>
    <row r="1248" spans="2:2" x14ac:dyDescent="0.25">
      <c r="B1248" t="s">
        <v>15898</v>
      </c>
    </row>
    <row r="1249" spans="2:2" x14ac:dyDescent="0.25">
      <c r="B1249" t="s">
        <v>15900</v>
      </c>
    </row>
    <row r="1250" spans="2:2" x14ac:dyDescent="0.25">
      <c r="B1250" t="s">
        <v>15901</v>
      </c>
    </row>
    <row r="1251" spans="2:2" x14ac:dyDescent="0.25">
      <c r="B1251" t="s">
        <v>15897</v>
      </c>
    </row>
    <row r="1252" spans="2:2" x14ac:dyDescent="0.25">
      <c r="B1252" t="s">
        <v>14309</v>
      </c>
    </row>
    <row r="1253" spans="2:2" x14ac:dyDescent="0.25">
      <c r="B1253" t="s">
        <v>14310</v>
      </c>
    </row>
    <row r="1254" spans="2:2" x14ac:dyDescent="0.25">
      <c r="B1254" t="s">
        <v>15906</v>
      </c>
    </row>
    <row r="1255" spans="2:2" x14ac:dyDescent="0.25">
      <c r="B1255" t="s">
        <v>14312</v>
      </c>
    </row>
    <row r="1256" spans="2:2" x14ac:dyDescent="0.25">
      <c r="B1256" t="s">
        <v>14311</v>
      </c>
    </row>
    <row r="1257" spans="2:2" x14ac:dyDescent="0.25">
      <c r="B1257" t="s">
        <v>15907</v>
      </c>
    </row>
    <row r="1258" spans="2:2" x14ac:dyDescent="0.25">
      <c r="B1258" t="s">
        <v>15908</v>
      </c>
    </row>
    <row r="1259" spans="2:2" x14ac:dyDescent="0.25">
      <c r="B1259" t="s">
        <v>15909</v>
      </c>
    </row>
    <row r="1260" spans="2:2" x14ac:dyDescent="0.25">
      <c r="B1260" t="s">
        <v>15910</v>
      </c>
    </row>
    <row r="1261" spans="2:2" x14ac:dyDescent="0.25">
      <c r="B1261" t="s">
        <v>15911</v>
      </c>
    </row>
    <row r="1262" spans="2:2" x14ac:dyDescent="0.25">
      <c r="B1262" t="s">
        <v>14540</v>
      </c>
    </row>
    <row r="1263" spans="2:2" x14ac:dyDescent="0.25">
      <c r="B1263" t="s">
        <v>14541</v>
      </c>
    </row>
    <row r="1264" spans="2:2" x14ac:dyDescent="0.25">
      <c r="B1264" t="s">
        <v>14542</v>
      </c>
    </row>
    <row r="1265" spans="2:2" x14ac:dyDescent="0.25">
      <c r="B1265" t="s">
        <v>15917</v>
      </c>
    </row>
    <row r="1266" spans="2:2" x14ac:dyDescent="0.25">
      <c r="B1266" t="s">
        <v>15918</v>
      </c>
    </row>
    <row r="1267" spans="2:2" x14ac:dyDescent="0.25">
      <c r="B1267" t="s">
        <v>15919</v>
      </c>
    </row>
    <row r="1268" spans="2:2" x14ac:dyDescent="0.25">
      <c r="B1268" t="s">
        <v>15920</v>
      </c>
    </row>
    <row r="1269" spans="2:2" x14ac:dyDescent="0.25">
      <c r="B1269" t="s">
        <v>15921</v>
      </c>
    </row>
    <row r="1270" spans="2:2" x14ac:dyDescent="0.25">
      <c r="B1270" t="s">
        <v>15922</v>
      </c>
    </row>
    <row r="1271" spans="2:2" x14ac:dyDescent="0.25">
      <c r="B1271" t="s">
        <v>15923</v>
      </c>
    </row>
    <row r="1272" spans="2:2" x14ac:dyDescent="0.25">
      <c r="B1272" t="s">
        <v>15912</v>
      </c>
    </row>
    <row r="1273" spans="2:2" x14ac:dyDescent="0.25">
      <c r="B1273" t="s">
        <v>15913</v>
      </c>
    </row>
    <row r="1274" spans="2:2" x14ac:dyDescent="0.25">
      <c r="B1274" t="s">
        <v>15914</v>
      </c>
    </row>
    <row r="1275" spans="2:2" x14ac:dyDescent="0.25">
      <c r="B1275" t="s">
        <v>15915</v>
      </c>
    </row>
    <row r="1276" spans="2:2" x14ac:dyDescent="0.25">
      <c r="B1276" t="s">
        <v>15916</v>
      </c>
    </row>
    <row r="1277" spans="2:2" x14ac:dyDescent="0.25">
      <c r="B1277" t="s">
        <v>15924</v>
      </c>
    </row>
    <row r="1278" spans="2:2" x14ac:dyDescent="0.25">
      <c r="B1278" t="s">
        <v>15927</v>
      </c>
    </row>
    <row r="1279" spans="2:2" x14ac:dyDescent="0.25">
      <c r="B1279" t="s">
        <v>15928</v>
      </c>
    </row>
    <row r="1280" spans="2:2" x14ac:dyDescent="0.25">
      <c r="B1280" t="s">
        <v>15929</v>
      </c>
    </row>
    <row r="1281" spans="2:2" x14ac:dyDescent="0.25">
      <c r="B1281" t="s">
        <v>15930</v>
      </c>
    </row>
    <row r="1282" spans="2:2" x14ac:dyDescent="0.25">
      <c r="B1282" t="s">
        <v>15931</v>
      </c>
    </row>
    <row r="1283" spans="2:2" x14ac:dyDescent="0.25">
      <c r="B1283" t="s">
        <v>15932</v>
      </c>
    </row>
    <row r="1284" spans="2:2" x14ac:dyDescent="0.25">
      <c r="B1284" t="s">
        <v>15933</v>
      </c>
    </row>
    <row r="1285" spans="2:2" x14ac:dyDescent="0.25">
      <c r="B1285" t="s">
        <v>15934</v>
      </c>
    </row>
    <row r="1286" spans="2:2" x14ac:dyDescent="0.25">
      <c r="B1286" t="s">
        <v>15935</v>
      </c>
    </row>
    <row r="1287" spans="2:2" x14ac:dyDescent="0.25">
      <c r="B1287" t="s">
        <v>14314</v>
      </c>
    </row>
    <row r="1288" spans="2:2" x14ac:dyDescent="0.25">
      <c r="B1288" t="s">
        <v>14315</v>
      </c>
    </row>
    <row r="1289" spans="2:2" x14ac:dyDescent="0.25">
      <c r="B1289" t="s">
        <v>14317</v>
      </c>
    </row>
    <row r="1290" spans="2:2" x14ac:dyDescent="0.25">
      <c r="B1290" t="s">
        <v>14319</v>
      </c>
    </row>
    <row r="1291" spans="2:2" x14ac:dyDescent="0.25">
      <c r="B1291" t="s">
        <v>14316</v>
      </c>
    </row>
    <row r="1292" spans="2:2" x14ac:dyDescent="0.25">
      <c r="B1292" t="s">
        <v>14318</v>
      </c>
    </row>
    <row r="1293" spans="2:2" x14ac:dyDescent="0.25">
      <c r="B1293" t="s">
        <v>15937</v>
      </c>
    </row>
    <row r="1294" spans="2:2" x14ac:dyDescent="0.25">
      <c r="B1294" t="s">
        <v>15939</v>
      </c>
    </row>
    <row r="1295" spans="2:2" x14ac:dyDescent="0.25">
      <c r="B1295" t="s">
        <v>15938</v>
      </c>
    </row>
    <row r="1296" spans="2:2" x14ac:dyDescent="0.25">
      <c r="B1296" t="s">
        <v>15962</v>
      </c>
    </row>
    <row r="1297" spans="2:2" x14ac:dyDescent="0.25">
      <c r="B1297" t="s">
        <v>15960</v>
      </c>
    </row>
    <row r="1298" spans="2:2" x14ac:dyDescent="0.25">
      <c r="B1298" t="s">
        <v>15958</v>
      </c>
    </row>
    <row r="1299" spans="2:2" x14ac:dyDescent="0.25">
      <c r="B1299" t="s">
        <v>14320</v>
      </c>
    </row>
    <row r="1300" spans="2:2" x14ac:dyDescent="0.25">
      <c r="B1300" t="s">
        <v>15959</v>
      </c>
    </row>
    <row r="1301" spans="2:2" x14ac:dyDescent="0.25">
      <c r="B1301" t="s">
        <v>15963</v>
      </c>
    </row>
    <row r="1302" spans="2:2" x14ac:dyDescent="0.25">
      <c r="B1302" t="s">
        <v>15957</v>
      </c>
    </row>
    <row r="1303" spans="2:2" x14ac:dyDescent="0.25">
      <c r="B1303" t="s">
        <v>15961</v>
      </c>
    </row>
    <row r="1304" spans="2:2" x14ac:dyDescent="0.25">
      <c r="B1304" t="s">
        <v>15956</v>
      </c>
    </row>
    <row r="1305" spans="2:2" x14ac:dyDescent="0.25">
      <c r="B1305" t="s">
        <v>15966</v>
      </c>
    </row>
    <row r="1306" spans="2:2" x14ac:dyDescent="0.25">
      <c r="B1306" t="s">
        <v>15964</v>
      </c>
    </row>
    <row r="1307" spans="2:2" x14ac:dyDescent="0.25">
      <c r="B1307" t="s">
        <v>15965</v>
      </c>
    </row>
    <row r="1308" spans="2:2" x14ac:dyDescent="0.25">
      <c r="B1308" t="s">
        <v>15971</v>
      </c>
    </row>
    <row r="1309" spans="2:2" x14ac:dyDescent="0.25">
      <c r="B1309" t="s">
        <v>15967</v>
      </c>
    </row>
    <row r="1310" spans="2:2" x14ac:dyDescent="0.25">
      <c r="B1310" t="s">
        <v>15972</v>
      </c>
    </row>
    <row r="1311" spans="2:2" x14ac:dyDescent="0.25">
      <c r="B1311" t="s">
        <v>15968</v>
      </c>
    </row>
    <row r="1312" spans="2:2" x14ac:dyDescent="0.25">
      <c r="B1312" t="s">
        <v>15970</v>
      </c>
    </row>
    <row r="1313" spans="2:2" x14ac:dyDescent="0.25">
      <c r="B1313" t="s">
        <v>15941</v>
      </c>
    </row>
    <row r="1314" spans="2:2" x14ac:dyDescent="0.25">
      <c r="B1314" t="s">
        <v>15947</v>
      </c>
    </row>
    <row r="1315" spans="2:2" x14ac:dyDescent="0.25">
      <c r="B1315" t="s">
        <v>15940</v>
      </c>
    </row>
    <row r="1316" spans="2:2" x14ac:dyDescent="0.25">
      <c r="B1316" t="s">
        <v>15946</v>
      </c>
    </row>
    <row r="1317" spans="2:2" x14ac:dyDescent="0.25">
      <c r="B1317" t="s">
        <v>15973</v>
      </c>
    </row>
    <row r="1318" spans="2:2" x14ac:dyDescent="0.25">
      <c r="B1318" t="s">
        <v>15974</v>
      </c>
    </row>
    <row r="1319" spans="2:2" x14ac:dyDescent="0.25">
      <c r="B1319" t="s">
        <v>15975</v>
      </c>
    </row>
    <row r="1320" spans="2:2" x14ac:dyDescent="0.25">
      <c r="B1320" t="s">
        <v>15976</v>
      </c>
    </row>
    <row r="1321" spans="2:2" x14ac:dyDescent="0.25">
      <c r="B1321" t="s">
        <v>15954</v>
      </c>
    </row>
    <row r="1322" spans="2:2" x14ac:dyDescent="0.25">
      <c r="B1322" t="s">
        <v>15950</v>
      </c>
    </row>
    <row r="1323" spans="2:2" x14ac:dyDescent="0.25">
      <c r="B1323" t="s">
        <v>15953</v>
      </c>
    </row>
    <row r="1324" spans="2:2" x14ac:dyDescent="0.25">
      <c r="B1324" t="s">
        <v>15952</v>
      </c>
    </row>
    <row r="1325" spans="2:2" x14ac:dyDescent="0.25">
      <c r="B1325" t="s">
        <v>15948</v>
      </c>
    </row>
    <row r="1326" spans="2:2" x14ac:dyDescent="0.25">
      <c r="B1326" t="s">
        <v>15977</v>
      </c>
    </row>
    <row r="1327" spans="2:2" x14ac:dyDescent="0.25">
      <c r="B1327" t="s">
        <v>15978</v>
      </c>
    </row>
    <row r="1328" spans="2:2" x14ac:dyDescent="0.25">
      <c r="B1328" t="s">
        <v>15979</v>
      </c>
    </row>
    <row r="1329" spans="2:2" x14ac:dyDescent="0.25">
      <c r="B1329" t="s">
        <v>15980</v>
      </c>
    </row>
    <row r="1330" spans="2:2" x14ac:dyDescent="0.25">
      <c r="B1330" t="s">
        <v>15981</v>
      </c>
    </row>
    <row r="1331" spans="2:2" x14ac:dyDescent="0.25">
      <c r="B1331" t="s">
        <v>15982</v>
      </c>
    </row>
    <row r="1332" spans="2:2" x14ac:dyDescent="0.25">
      <c r="B1332" t="s">
        <v>15983</v>
      </c>
    </row>
    <row r="1333" spans="2:2" x14ac:dyDescent="0.25">
      <c r="B1333" t="s">
        <v>15984</v>
      </c>
    </row>
    <row r="1334" spans="2:2" x14ac:dyDescent="0.25">
      <c r="B1334" t="s">
        <v>15986</v>
      </c>
    </row>
    <row r="1335" spans="2:2" x14ac:dyDescent="0.25">
      <c r="B1335" t="s">
        <v>15985</v>
      </c>
    </row>
    <row r="1336" spans="2:2" x14ac:dyDescent="0.25">
      <c r="B1336" t="s">
        <v>15987</v>
      </c>
    </row>
    <row r="1337" spans="2:2" x14ac:dyDescent="0.25">
      <c r="B1337" t="s">
        <v>14321</v>
      </c>
    </row>
    <row r="1338" spans="2:2" x14ac:dyDescent="0.25">
      <c r="B1338" t="s">
        <v>15988</v>
      </c>
    </row>
    <row r="1339" spans="2:2" x14ac:dyDescent="0.25">
      <c r="B1339" t="s">
        <v>15989</v>
      </c>
    </row>
    <row r="1340" spans="2:2" x14ac:dyDescent="0.25">
      <c r="B1340" t="s">
        <v>15990</v>
      </c>
    </row>
    <row r="1341" spans="2:2" x14ac:dyDescent="0.25">
      <c r="B1341" t="s">
        <v>15991</v>
      </c>
    </row>
    <row r="1342" spans="2:2" x14ac:dyDescent="0.25">
      <c r="B1342" t="s">
        <v>15992</v>
      </c>
    </row>
    <row r="1343" spans="2:2" x14ac:dyDescent="0.25">
      <c r="B1343" t="s">
        <v>15993</v>
      </c>
    </row>
    <row r="1344" spans="2:2" x14ac:dyDescent="0.25">
      <c r="B1344" t="s">
        <v>15994</v>
      </c>
    </row>
    <row r="1345" spans="2:2" x14ac:dyDescent="0.25">
      <c r="B1345" t="s">
        <v>15997</v>
      </c>
    </row>
    <row r="1346" spans="2:2" x14ac:dyDescent="0.25">
      <c r="B1346" t="s">
        <v>15998</v>
      </c>
    </row>
    <row r="1347" spans="2:2" x14ac:dyDescent="0.25">
      <c r="B1347" t="s">
        <v>15999</v>
      </c>
    </row>
    <row r="1348" spans="2:2" x14ac:dyDescent="0.25">
      <c r="B1348" t="s">
        <v>16000</v>
      </c>
    </row>
    <row r="1349" spans="2:2" x14ac:dyDescent="0.25">
      <c r="B1349" t="s">
        <v>16001</v>
      </c>
    </row>
    <row r="1350" spans="2:2" x14ac:dyDescent="0.25">
      <c r="B1350" t="s">
        <v>16002</v>
      </c>
    </row>
    <row r="1351" spans="2:2" x14ac:dyDescent="0.25">
      <c r="B1351" t="s">
        <v>15995</v>
      </c>
    </row>
    <row r="1352" spans="2:2" x14ac:dyDescent="0.25">
      <c r="B1352" t="s">
        <v>15996</v>
      </c>
    </row>
    <row r="1353" spans="2:2" x14ac:dyDescent="0.25">
      <c r="B1353" t="s">
        <v>16007</v>
      </c>
    </row>
    <row r="1354" spans="2:2" x14ac:dyDescent="0.25">
      <c r="B1354" t="s">
        <v>16003</v>
      </c>
    </row>
    <row r="1355" spans="2:2" x14ac:dyDescent="0.25">
      <c r="B1355" t="s">
        <v>16004</v>
      </c>
    </row>
    <row r="1356" spans="2:2" x14ac:dyDescent="0.25">
      <c r="B1356" t="s">
        <v>16005</v>
      </c>
    </row>
    <row r="1357" spans="2:2" x14ac:dyDescent="0.25">
      <c r="B1357" t="s">
        <v>16012</v>
      </c>
    </row>
    <row r="1358" spans="2:2" x14ac:dyDescent="0.25">
      <c r="B1358" t="s">
        <v>16011</v>
      </c>
    </row>
    <row r="1359" spans="2:2" x14ac:dyDescent="0.25">
      <c r="B1359" t="s">
        <v>16008</v>
      </c>
    </row>
    <row r="1360" spans="2:2" x14ac:dyDescent="0.25">
      <c r="B1360" t="s">
        <v>16009</v>
      </c>
    </row>
    <row r="1361" spans="2:2" x14ac:dyDescent="0.25">
      <c r="B1361" t="s">
        <v>16013</v>
      </c>
    </row>
    <row r="1362" spans="2:2" x14ac:dyDescent="0.25">
      <c r="B1362" t="s">
        <v>16014</v>
      </c>
    </row>
    <row r="1363" spans="2:2" x14ac:dyDescent="0.25">
      <c r="B1363" t="s">
        <v>16015</v>
      </c>
    </row>
    <row r="1364" spans="2:2" x14ac:dyDescent="0.25">
      <c r="B1364" t="s">
        <v>16017</v>
      </c>
    </row>
    <row r="1365" spans="2:2" x14ac:dyDescent="0.25">
      <c r="B1365" t="s">
        <v>16018</v>
      </c>
    </row>
    <row r="1366" spans="2:2" x14ac:dyDescent="0.25">
      <c r="B1366" t="s">
        <v>16019</v>
      </c>
    </row>
    <row r="1367" spans="2:2" x14ac:dyDescent="0.25">
      <c r="B1367" t="s">
        <v>16020</v>
      </c>
    </row>
    <row r="1368" spans="2:2" x14ac:dyDescent="0.25">
      <c r="B1368" t="s">
        <v>16021</v>
      </c>
    </row>
    <row r="1369" spans="2:2" x14ac:dyDescent="0.25">
      <c r="B1369" t="s">
        <v>16022</v>
      </c>
    </row>
    <row r="1370" spans="2:2" x14ac:dyDescent="0.25">
      <c r="B1370" t="s">
        <v>16023</v>
      </c>
    </row>
    <row r="1371" spans="2:2" x14ac:dyDescent="0.25">
      <c r="B1371" t="s">
        <v>16024</v>
      </c>
    </row>
    <row r="1372" spans="2:2" x14ac:dyDescent="0.25">
      <c r="B1372" t="s">
        <v>17471</v>
      </c>
    </row>
    <row r="1373" spans="2:2" x14ac:dyDescent="0.25">
      <c r="B1373" t="s">
        <v>16032</v>
      </c>
    </row>
    <row r="1374" spans="2:2" x14ac:dyDescent="0.25">
      <c r="B1374" t="s">
        <v>16033</v>
      </c>
    </row>
    <row r="1375" spans="2:2" x14ac:dyDescent="0.25">
      <c r="B1375" t="s">
        <v>16026</v>
      </c>
    </row>
    <row r="1376" spans="2:2" x14ac:dyDescent="0.25">
      <c r="B1376" t="s">
        <v>16027</v>
      </c>
    </row>
    <row r="1377" spans="2:2" x14ac:dyDescent="0.25">
      <c r="B1377" t="s">
        <v>16028</v>
      </c>
    </row>
    <row r="1378" spans="2:2" x14ac:dyDescent="0.25">
      <c r="B1378" t="s">
        <v>16029</v>
      </c>
    </row>
    <row r="1379" spans="2:2" x14ac:dyDescent="0.25">
      <c r="B1379" t="s">
        <v>16030</v>
      </c>
    </row>
    <row r="1380" spans="2:2" x14ac:dyDescent="0.25">
      <c r="B1380" t="s">
        <v>16031</v>
      </c>
    </row>
    <row r="1381" spans="2:2" x14ac:dyDescent="0.25">
      <c r="B1381" t="s">
        <v>16035</v>
      </c>
    </row>
    <row r="1382" spans="2:2" x14ac:dyDescent="0.25">
      <c r="B1382" t="s">
        <v>16034</v>
      </c>
    </row>
    <row r="1383" spans="2:2" x14ac:dyDescent="0.25">
      <c r="B1383" t="s">
        <v>14322</v>
      </c>
    </row>
    <row r="1384" spans="2:2" x14ac:dyDescent="0.25">
      <c r="B1384" t="s">
        <v>16036</v>
      </c>
    </row>
    <row r="1385" spans="2:2" x14ac:dyDescent="0.25">
      <c r="B1385" t="s">
        <v>16037</v>
      </c>
    </row>
    <row r="1386" spans="2:2" x14ac:dyDescent="0.25">
      <c r="B1386" t="s">
        <v>16038</v>
      </c>
    </row>
    <row r="1387" spans="2:2" x14ac:dyDescent="0.25">
      <c r="B1387" t="s">
        <v>16039</v>
      </c>
    </row>
    <row r="1388" spans="2:2" x14ac:dyDescent="0.25">
      <c r="B1388" t="s">
        <v>16042</v>
      </c>
    </row>
    <row r="1389" spans="2:2" x14ac:dyDescent="0.25">
      <c r="B1389" t="s">
        <v>16040</v>
      </c>
    </row>
    <row r="1390" spans="2:2" x14ac:dyDescent="0.25">
      <c r="B1390" t="s">
        <v>16041</v>
      </c>
    </row>
    <row r="1391" spans="2:2" x14ac:dyDescent="0.25">
      <c r="B1391" t="s">
        <v>16043</v>
      </c>
    </row>
    <row r="1392" spans="2:2" x14ac:dyDescent="0.25">
      <c r="B1392" t="s">
        <v>16044</v>
      </c>
    </row>
    <row r="1393" spans="2:2" x14ac:dyDescent="0.25">
      <c r="B1393" t="s">
        <v>16045</v>
      </c>
    </row>
    <row r="1394" spans="2:2" x14ac:dyDescent="0.25">
      <c r="B1394" t="s">
        <v>16046</v>
      </c>
    </row>
    <row r="1395" spans="2:2" x14ac:dyDescent="0.25">
      <c r="B1395" t="s">
        <v>16047</v>
      </c>
    </row>
    <row r="1396" spans="2:2" x14ac:dyDescent="0.25">
      <c r="B1396" t="s">
        <v>16048</v>
      </c>
    </row>
    <row r="1397" spans="2:2" x14ac:dyDescent="0.25">
      <c r="B1397" t="s">
        <v>16049</v>
      </c>
    </row>
    <row r="1398" spans="2:2" x14ac:dyDescent="0.25">
      <c r="B1398" t="s">
        <v>16050</v>
      </c>
    </row>
    <row r="1399" spans="2:2" x14ac:dyDescent="0.25">
      <c r="B1399" t="s">
        <v>16051</v>
      </c>
    </row>
    <row r="1400" spans="2:2" x14ac:dyDescent="0.25">
      <c r="B1400" t="s">
        <v>16052</v>
      </c>
    </row>
    <row r="1401" spans="2:2" x14ac:dyDescent="0.25">
      <c r="B1401" t="s">
        <v>14323</v>
      </c>
    </row>
    <row r="1402" spans="2:2" x14ac:dyDescent="0.25">
      <c r="B1402" t="s">
        <v>16054</v>
      </c>
    </row>
    <row r="1403" spans="2:2" x14ac:dyDescent="0.25">
      <c r="B1403" t="s">
        <v>16055</v>
      </c>
    </row>
    <row r="1404" spans="2:2" x14ac:dyDescent="0.25">
      <c r="B1404" t="s">
        <v>16056</v>
      </c>
    </row>
    <row r="1405" spans="2:2" x14ac:dyDescent="0.25">
      <c r="B1405" t="s">
        <v>16065</v>
      </c>
    </row>
    <row r="1406" spans="2:2" x14ac:dyDescent="0.25">
      <c r="B1406" t="s">
        <v>16062</v>
      </c>
    </row>
    <row r="1407" spans="2:2" x14ac:dyDescent="0.25">
      <c r="B1407" t="s">
        <v>16064</v>
      </c>
    </row>
    <row r="1408" spans="2:2" x14ac:dyDescent="0.25">
      <c r="B1408" t="s">
        <v>16063</v>
      </c>
    </row>
    <row r="1409" spans="2:2" x14ac:dyDescent="0.25">
      <c r="B1409" t="s">
        <v>16061</v>
      </c>
    </row>
    <row r="1410" spans="2:2" x14ac:dyDescent="0.25">
      <c r="B1410" t="s">
        <v>16060</v>
      </c>
    </row>
    <row r="1411" spans="2:2" x14ac:dyDescent="0.25">
      <c r="B1411" t="s">
        <v>16059</v>
      </c>
    </row>
    <row r="1412" spans="2:2" x14ac:dyDescent="0.25">
      <c r="B1412" t="s">
        <v>16066</v>
      </c>
    </row>
    <row r="1413" spans="2:2" x14ac:dyDescent="0.25">
      <c r="B1413" t="s">
        <v>16067</v>
      </c>
    </row>
    <row r="1414" spans="2:2" x14ac:dyDescent="0.25">
      <c r="B1414" t="s">
        <v>16068</v>
      </c>
    </row>
    <row r="1415" spans="2:2" x14ac:dyDescent="0.25">
      <c r="B1415" t="s">
        <v>16069</v>
      </c>
    </row>
    <row r="1416" spans="2:2" x14ac:dyDescent="0.25">
      <c r="B1416" t="s">
        <v>16070</v>
      </c>
    </row>
    <row r="1417" spans="2:2" x14ac:dyDescent="0.25">
      <c r="B1417" t="s">
        <v>16071</v>
      </c>
    </row>
    <row r="1418" spans="2:2" x14ac:dyDescent="0.25">
      <c r="B1418" t="s">
        <v>16072</v>
      </c>
    </row>
    <row r="1419" spans="2:2" x14ac:dyDescent="0.25">
      <c r="B1419" t="s">
        <v>16073</v>
      </c>
    </row>
    <row r="1420" spans="2:2" x14ac:dyDescent="0.25">
      <c r="B1420" t="s">
        <v>16074</v>
      </c>
    </row>
    <row r="1421" spans="2:2" x14ac:dyDescent="0.25">
      <c r="B1421" t="s">
        <v>16075</v>
      </c>
    </row>
    <row r="1422" spans="2:2" x14ac:dyDescent="0.25">
      <c r="B1422" t="s">
        <v>16076</v>
      </c>
    </row>
    <row r="1423" spans="2:2" x14ac:dyDescent="0.25">
      <c r="B1423" t="s">
        <v>16077</v>
      </c>
    </row>
    <row r="1424" spans="2:2" x14ac:dyDescent="0.25">
      <c r="B1424" t="s">
        <v>16078</v>
      </c>
    </row>
    <row r="1425" spans="2:2" x14ac:dyDescent="0.25">
      <c r="B1425" t="s">
        <v>16079</v>
      </c>
    </row>
    <row r="1426" spans="2:2" x14ac:dyDescent="0.25">
      <c r="B1426" t="s">
        <v>16080</v>
      </c>
    </row>
    <row r="1427" spans="2:2" x14ac:dyDescent="0.25">
      <c r="B1427" t="s">
        <v>16081</v>
      </c>
    </row>
    <row r="1428" spans="2:2" x14ac:dyDescent="0.25">
      <c r="B1428" t="s">
        <v>16082</v>
      </c>
    </row>
    <row r="1429" spans="2:2" x14ac:dyDescent="0.25">
      <c r="B1429" t="s">
        <v>16083</v>
      </c>
    </row>
    <row r="1430" spans="2:2" x14ac:dyDescent="0.25">
      <c r="B1430" t="s">
        <v>14324</v>
      </c>
    </row>
    <row r="1431" spans="2:2" x14ac:dyDescent="0.25">
      <c r="B1431" t="s">
        <v>17472</v>
      </c>
    </row>
    <row r="1432" spans="2:2" x14ac:dyDescent="0.25">
      <c r="B1432" t="s">
        <v>16090</v>
      </c>
    </row>
    <row r="1433" spans="2:2" x14ac:dyDescent="0.25">
      <c r="B1433" t="s">
        <v>16091</v>
      </c>
    </row>
    <row r="1434" spans="2:2" x14ac:dyDescent="0.25">
      <c r="B1434" t="s">
        <v>16092</v>
      </c>
    </row>
    <row r="1435" spans="2:2" x14ac:dyDescent="0.25">
      <c r="B1435" t="s">
        <v>14325</v>
      </c>
    </row>
    <row r="1436" spans="2:2" x14ac:dyDescent="0.25">
      <c r="B1436" t="s">
        <v>16094</v>
      </c>
    </row>
    <row r="1437" spans="2:2" x14ac:dyDescent="0.25">
      <c r="B1437" t="s">
        <v>16095</v>
      </c>
    </row>
    <row r="1438" spans="2:2" x14ac:dyDescent="0.25">
      <c r="B1438" t="s">
        <v>14326</v>
      </c>
    </row>
    <row r="1439" spans="2:2" x14ac:dyDescent="0.25">
      <c r="B1439" t="s">
        <v>16089</v>
      </c>
    </row>
    <row r="1440" spans="2:2" x14ac:dyDescent="0.25">
      <c r="B1440" t="s">
        <v>16087</v>
      </c>
    </row>
    <row r="1441" spans="2:2" x14ac:dyDescent="0.25">
      <c r="B1441" t="s">
        <v>16088</v>
      </c>
    </row>
    <row r="1442" spans="2:2" x14ac:dyDescent="0.25">
      <c r="B1442" t="s">
        <v>16084</v>
      </c>
    </row>
    <row r="1443" spans="2:2" x14ac:dyDescent="0.25">
      <c r="B1443" t="s">
        <v>16085</v>
      </c>
    </row>
    <row r="1444" spans="2:2" x14ac:dyDescent="0.25">
      <c r="B1444" t="s">
        <v>16086</v>
      </c>
    </row>
    <row r="1445" spans="2:2" x14ac:dyDescent="0.25">
      <c r="B1445" t="s">
        <v>16107</v>
      </c>
    </row>
    <row r="1446" spans="2:2" x14ac:dyDescent="0.25">
      <c r="B1446" t="s">
        <v>16108</v>
      </c>
    </row>
    <row r="1447" spans="2:2" x14ac:dyDescent="0.25">
      <c r="B1447" t="s">
        <v>16109</v>
      </c>
    </row>
    <row r="1448" spans="2:2" x14ac:dyDescent="0.25">
      <c r="B1448" t="s">
        <v>16117</v>
      </c>
    </row>
    <row r="1449" spans="2:2" x14ac:dyDescent="0.25">
      <c r="B1449" t="s">
        <v>16118</v>
      </c>
    </row>
    <row r="1450" spans="2:2" x14ac:dyDescent="0.25">
      <c r="B1450" t="s">
        <v>16119</v>
      </c>
    </row>
    <row r="1451" spans="2:2" x14ac:dyDescent="0.25">
      <c r="B1451" t="s">
        <v>16120</v>
      </c>
    </row>
    <row r="1452" spans="2:2" x14ac:dyDescent="0.25">
      <c r="B1452" t="s">
        <v>16121</v>
      </c>
    </row>
    <row r="1453" spans="2:2" x14ac:dyDescent="0.25">
      <c r="B1453" t="s">
        <v>16114</v>
      </c>
    </row>
    <row r="1454" spans="2:2" x14ac:dyDescent="0.25">
      <c r="B1454" t="s">
        <v>16115</v>
      </c>
    </row>
    <row r="1455" spans="2:2" x14ac:dyDescent="0.25">
      <c r="B1455" t="s">
        <v>16116</v>
      </c>
    </row>
    <row r="1456" spans="2:2" x14ac:dyDescent="0.25">
      <c r="B1456" t="s">
        <v>14327</v>
      </c>
    </row>
    <row r="1457" spans="2:2" x14ac:dyDescent="0.25">
      <c r="B1457" t="s">
        <v>16113</v>
      </c>
    </row>
    <row r="1458" spans="2:2" x14ac:dyDescent="0.25">
      <c r="B1458" t="s">
        <v>16110</v>
      </c>
    </row>
    <row r="1459" spans="2:2" x14ac:dyDescent="0.25">
      <c r="B1459" t="s">
        <v>16111</v>
      </c>
    </row>
    <row r="1460" spans="2:2" x14ac:dyDescent="0.25">
      <c r="B1460" t="s">
        <v>16112</v>
      </c>
    </row>
    <row r="1461" spans="2:2" x14ac:dyDescent="0.25">
      <c r="B1461" t="s">
        <v>16135</v>
      </c>
    </row>
    <row r="1462" spans="2:2" x14ac:dyDescent="0.25">
      <c r="B1462" t="s">
        <v>16136</v>
      </c>
    </row>
    <row r="1463" spans="2:2" x14ac:dyDescent="0.25">
      <c r="B1463" t="s">
        <v>16133</v>
      </c>
    </row>
    <row r="1464" spans="2:2" x14ac:dyDescent="0.25">
      <c r="B1464" t="s">
        <v>16134</v>
      </c>
    </row>
    <row r="1465" spans="2:2" x14ac:dyDescent="0.25">
      <c r="B1465" t="s">
        <v>16143</v>
      </c>
    </row>
    <row r="1466" spans="2:2" x14ac:dyDescent="0.25">
      <c r="B1466" t="s">
        <v>16139</v>
      </c>
    </row>
    <row r="1467" spans="2:2" x14ac:dyDescent="0.25">
      <c r="B1467" t="s">
        <v>16140</v>
      </c>
    </row>
    <row r="1468" spans="2:2" x14ac:dyDescent="0.25">
      <c r="B1468" t="s">
        <v>16144</v>
      </c>
    </row>
    <row r="1469" spans="2:2" x14ac:dyDescent="0.25">
      <c r="B1469" t="s">
        <v>16141</v>
      </c>
    </row>
    <row r="1470" spans="2:2" x14ac:dyDescent="0.25">
      <c r="B1470" t="s">
        <v>16142</v>
      </c>
    </row>
    <row r="1471" spans="2:2" x14ac:dyDescent="0.25">
      <c r="B1471" t="s">
        <v>16137</v>
      </c>
    </row>
    <row r="1472" spans="2:2" x14ac:dyDescent="0.25">
      <c r="B1472" t="s">
        <v>16138</v>
      </c>
    </row>
    <row r="1473" spans="2:2" x14ac:dyDescent="0.25">
      <c r="B1473" t="s">
        <v>16147</v>
      </c>
    </row>
    <row r="1474" spans="2:2" x14ac:dyDescent="0.25">
      <c r="B1474" t="s">
        <v>16148</v>
      </c>
    </row>
    <row r="1475" spans="2:2" x14ac:dyDescent="0.25">
      <c r="B1475" t="s">
        <v>16149</v>
      </c>
    </row>
    <row r="1476" spans="2:2" x14ac:dyDescent="0.25">
      <c r="B1476" t="s">
        <v>16150</v>
      </c>
    </row>
    <row r="1477" spans="2:2" x14ac:dyDescent="0.25">
      <c r="B1477" t="s">
        <v>16151</v>
      </c>
    </row>
    <row r="1478" spans="2:2" x14ac:dyDescent="0.25">
      <c r="B1478" t="s">
        <v>16152</v>
      </c>
    </row>
    <row r="1479" spans="2:2" x14ac:dyDescent="0.25">
      <c r="B1479" t="s">
        <v>16145</v>
      </c>
    </row>
    <row r="1480" spans="2:2" x14ac:dyDescent="0.25">
      <c r="B1480" t="s">
        <v>16146</v>
      </c>
    </row>
    <row r="1481" spans="2:2" x14ac:dyDescent="0.25">
      <c r="B1481" t="s">
        <v>16122</v>
      </c>
    </row>
    <row r="1482" spans="2:2" x14ac:dyDescent="0.25">
      <c r="B1482" t="s">
        <v>16123</v>
      </c>
    </row>
    <row r="1483" spans="2:2" x14ac:dyDescent="0.25">
      <c r="B1483" t="s">
        <v>16124</v>
      </c>
    </row>
    <row r="1484" spans="2:2" x14ac:dyDescent="0.25">
      <c r="B1484" t="s">
        <v>16125</v>
      </c>
    </row>
    <row r="1485" spans="2:2" x14ac:dyDescent="0.25">
      <c r="B1485" t="s">
        <v>16161</v>
      </c>
    </row>
    <row r="1486" spans="2:2" x14ac:dyDescent="0.25">
      <c r="B1486" t="s">
        <v>16126</v>
      </c>
    </row>
    <row r="1487" spans="2:2" x14ac:dyDescent="0.25">
      <c r="B1487" t="s">
        <v>16127</v>
      </c>
    </row>
    <row r="1488" spans="2:2" x14ac:dyDescent="0.25">
      <c r="B1488" t="s">
        <v>16128</v>
      </c>
    </row>
    <row r="1489" spans="2:2" x14ac:dyDescent="0.25">
      <c r="B1489" t="s">
        <v>16129</v>
      </c>
    </row>
    <row r="1490" spans="2:2" x14ac:dyDescent="0.25">
      <c r="B1490" t="s">
        <v>16130</v>
      </c>
    </row>
    <row r="1491" spans="2:2" x14ac:dyDescent="0.25">
      <c r="B1491" t="s">
        <v>16131</v>
      </c>
    </row>
    <row r="1492" spans="2:2" x14ac:dyDescent="0.25">
      <c r="B1492" t="s">
        <v>16132</v>
      </c>
    </row>
    <row r="1493" spans="2:2" x14ac:dyDescent="0.25">
      <c r="B1493" t="s">
        <v>16158</v>
      </c>
    </row>
    <row r="1494" spans="2:2" x14ac:dyDescent="0.25">
      <c r="B1494" t="s">
        <v>16160</v>
      </c>
    </row>
    <row r="1495" spans="2:2" x14ac:dyDescent="0.25">
      <c r="B1495" t="s">
        <v>16153</v>
      </c>
    </row>
    <row r="1496" spans="2:2" x14ac:dyDescent="0.25">
      <c r="B1496" t="s">
        <v>16154</v>
      </c>
    </row>
    <row r="1497" spans="2:2" x14ac:dyDescent="0.25">
      <c r="B1497" t="s">
        <v>16155</v>
      </c>
    </row>
    <row r="1498" spans="2:2" x14ac:dyDescent="0.25">
      <c r="B1498" t="s">
        <v>16156</v>
      </c>
    </row>
    <row r="1499" spans="2:2" x14ac:dyDescent="0.25">
      <c r="B1499" t="s">
        <v>16157</v>
      </c>
    </row>
    <row r="1500" spans="2:2" x14ac:dyDescent="0.25">
      <c r="B1500" t="s">
        <v>16159</v>
      </c>
    </row>
    <row r="1501" spans="2:2" x14ac:dyDescent="0.25">
      <c r="B1501" t="s">
        <v>14543</v>
      </c>
    </row>
    <row r="1502" spans="2:2" x14ac:dyDescent="0.25">
      <c r="B1502" t="s">
        <v>14544</v>
      </c>
    </row>
    <row r="1503" spans="2:2" x14ac:dyDescent="0.25">
      <c r="B1503" t="s">
        <v>14545</v>
      </c>
    </row>
    <row r="1504" spans="2:2" x14ac:dyDescent="0.25">
      <c r="B1504" t="s">
        <v>14328</v>
      </c>
    </row>
    <row r="1505" spans="2:2" x14ac:dyDescent="0.25">
      <c r="B1505" t="s">
        <v>16162</v>
      </c>
    </row>
    <row r="1506" spans="2:2" x14ac:dyDescent="0.25">
      <c r="B1506" t="s">
        <v>16163</v>
      </c>
    </row>
    <row r="1507" spans="2:2" x14ac:dyDescent="0.25">
      <c r="B1507" t="s">
        <v>16164</v>
      </c>
    </row>
    <row r="1508" spans="2:2" x14ac:dyDescent="0.25">
      <c r="B1508" t="s">
        <v>16165</v>
      </c>
    </row>
    <row r="1509" spans="2:2" x14ac:dyDescent="0.25">
      <c r="B1509" t="s">
        <v>16166</v>
      </c>
    </row>
    <row r="1510" spans="2:2" x14ac:dyDescent="0.25">
      <c r="B1510" t="s">
        <v>16167</v>
      </c>
    </row>
    <row r="1511" spans="2:2" x14ac:dyDescent="0.25">
      <c r="B1511" t="s">
        <v>16168</v>
      </c>
    </row>
    <row r="1512" spans="2:2" x14ac:dyDescent="0.25">
      <c r="B1512" t="s">
        <v>16169</v>
      </c>
    </row>
    <row r="1513" spans="2:2" x14ac:dyDescent="0.25">
      <c r="B1513" t="s">
        <v>16170</v>
      </c>
    </row>
    <row r="1514" spans="2:2" x14ac:dyDescent="0.25">
      <c r="B1514" t="s">
        <v>16171</v>
      </c>
    </row>
    <row r="1515" spans="2:2" x14ac:dyDescent="0.25">
      <c r="B1515" t="s">
        <v>16172</v>
      </c>
    </row>
    <row r="1516" spans="2:2" x14ac:dyDescent="0.25">
      <c r="B1516" t="s">
        <v>16174</v>
      </c>
    </row>
    <row r="1517" spans="2:2" x14ac:dyDescent="0.25">
      <c r="B1517" t="s">
        <v>16173</v>
      </c>
    </row>
    <row r="1518" spans="2:2" x14ac:dyDescent="0.25">
      <c r="B1518" t="s">
        <v>16176</v>
      </c>
    </row>
    <row r="1519" spans="2:2" x14ac:dyDescent="0.25">
      <c r="B1519" t="s">
        <v>16179</v>
      </c>
    </row>
    <row r="1520" spans="2:2" x14ac:dyDescent="0.25">
      <c r="B1520" t="s">
        <v>16180</v>
      </c>
    </row>
    <row r="1521" spans="2:2" x14ac:dyDescent="0.25">
      <c r="B1521" t="s">
        <v>17473</v>
      </c>
    </row>
    <row r="1522" spans="2:2" x14ac:dyDescent="0.25">
      <c r="B1522" t="s">
        <v>16181</v>
      </c>
    </row>
    <row r="1523" spans="2:2" x14ac:dyDescent="0.25">
      <c r="B1523" t="s">
        <v>17474</v>
      </c>
    </row>
    <row r="1524" spans="2:2" x14ac:dyDescent="0.25">
      <c r="B1524" t="s">
        <v>16175</v>
      </c>
    </row>
    <row r="1525" spans="2:2" x14ac:dyDescent="0.25">
      <c r="B1525" t="s">
        <v>14329</v>
      </c>
    </row>
    <row r="1526" spans="2:2" x14ac:dyDescent="0.25">
      <c r="B1526" t="s">
        <v>14330</v>
      </c>
    </row>
    <row r="1527" spans="2:2" x14ac:dyDescent="0.25">
      <c r="B1527" t="s">
        <v>16182</v>
      </c>
    </row>
    <row r="1528" spans="2:2" x14ac:dyDescent="0.25">
      <c r="B1528" t="s">
        <v>16183</v>
      </c>
    </row>
    <row r="1529" spans="2:2" x14ac:dyDescent="0.25">
      <c r="B1529" t="s">
        <v>16184</v>
      </c>
    </row>
    <row r="1530" spans="2:2" x14ac:dyDescent="0.25">
      <c r="B1530" t="s">
        <v>16185</v>
      </c>
    </row>
    <row r="1531" spans="2:2" x14ac:dyDescent="0.25">
      <c r="B1531" t="s">
        <v>16186</v>
      </c>
    </row>
    <row r="1532" spans="2:2" x14ac:dyDescent="0.25">
      <c r="B1532" t="s">
        <v>16190</v>
      </c>
    </row>
    <row r="1533" spans="2:2" x14ac:dyDescent="0.25">
      <c r="B1533" t="s">
        <v>16191</v>
      </c>
    </row>
    <row r="1534" spans="2:2" x14ac:dyDescent="0.25">
      <c r="B1534" t="s">
        <v>16192</v>
      </c>
    </row>
    <row r="1535" spans="2:2" x14ac:dyDescent="0.25">
      <c r="B1535" t="s">
        <v>16187</v>
      </c>
    </row>
    <row r="1536" spans="2:2" x14ac:dyDescent="0.25">
      <c r="B1536" t="s">
        <v>16188</v>
      </c>
    </row>
    <row r="1537" spans="2:2" x14ac:dyDescent="0.25">
      <c r="B1537" t="s">
        <v>16189</v>
      </c>
    </row>
    <row r="1538" spans="2:2" x14ac:dyDescent="0.25">
      <c r="B1538" t="s">
        <v>16196</v>
      </c>
    </row>
    <row r="1539" spans="2:2" x14ac:dyDescent="0.25">
      <c r="B1539" t="s">
        <v>16195</v>
      </c>
    </row>
    <row r="1540" spans="2:2" x14ac:dyDescent="0.25">
      <c r="B1540" t="s">
        <v>16201</v>
      </c>
    </row>
    <row r="1541" spans="2:2" x14ac:dyDescent="0.25">
      <c r="B1541" t="s">
        <v>16200</v>
      </c>
    </row>
    <row r="1542" spans="2:2" x14ac:dyDescent="0.25">
      <c r="B1542" t="s">
        <v>16197</v>
      </c>
    </row>
    <row r="1543" spans="2:2" x14ac:dyDescent="0.25">
      <c r="B1543" t="s">
        <v>16202</v>
      </c>
    </row>
    <row r="1544" spans="2:2" x14ac:dyDescent="0.25">
      <c r="B1544" t="s">
        <v>16203</v>
      </c>
    </row>
    <row r="1545" spans="2:2" x14ac:dyDescent="0.25">
      <c r="B1545" t="s">
        <v>16199</v>
      </c>
    </row>
    <row r="1546" spans="2:2" x14ac:dyDescent="0.25">
      <c r="B1546" t="s">
        <v>16205</v>
      </c>
    </row>
    <row r="1547" spans="2:2" x14ac:dyDescent="0.25">
      <c r="B1547" t="s">
        <v>16206</v>
      </c>
    </row>
    <row r="1548" spans="2:2" x14ac:dyDescent="0.25">
      <c r="B1548" t="s">
        <v>16204</v>
      </c>
    </row>
    <row r="1549" spans="2:2" x14ac:dyDescent="0.25">
      <c r="B1549" t="s">
        <v>16207</v>
      </c>
    </row>
    <row r="1550" spans="2:2" x14ac:dyDescent="0.25">
      <c r="B1550" t="s">
        <v>16208</v>
      </c>
    </row>
    <row r="1551" spans="2:2" x14ac:dyDescent="0.25">
      <c r="B1551" t="s">
        <v>16209</v>
      </c>
    </row>
    <row r="1552" spans="2:2" x14ac:dyDescent="0.25">
      <c r="B1552" t="s">
        <v>14331</v>
      </c>
    </row>
    <row r="1553" spans="2:2" x14ac:dyDescent="0.25">
      <c r="B1553" t="s">
        <v>16211</v>
      </c>
    </row>
    <row r="1554" spans="2:2" x14ac:dyDescent="0.25">
      <c r="B1554" t="s">
        <v>16212</v>
      </c>
    </row>
    <row r="1555" spans="2:2" x14ac:dyDescent="0.25">
      <c r="B1555" t="s">
        <v>16210</v>
      </c>
    </row>
    <row r="1556" spans="2:2" x14ac:dyDescent="0.25">
      <c r="B1556" t="s">
        <v>16213</v>
      </c>
    </row>
    <row r="1557" spans="2:2" x14ac:dyDescent="0.25">
      <c r="B1557" t="s">
        <v>16214</v>
      </c>
    </row>
    <row r="1558" spans="2:2" x14ac:dyDescent="0.25">
      <c r="B1558" t="s">
        <v>16215</v>
      </c>
    </row>
    <row r="1559" spans="2:2" x14ac:dyDescent="0.25">
      <c r="B1559" t="s">
        <v>16216</v>
      </c>
    </row>
    <row r="1560" spans="2:2" x14ac:dyDescent="0.25">
      <c r="B1560" t="s">
        <v>16217</v>
      </c>
    </row>
    <row r="1561" spans="2:2" x14ac:dyDescent="0.25">
      <c r="B1561" t="s">
        <v>16218</v>
      </c>
    </row>
    <row r="1562" spans="2:2" x14ac:dyDescent="0.25">
      <c r="B1562" t="s">
        <v>16224</v>
      </c>
    </row>
    <row r="1563" spans="2:2" x14ac:dyDescent="0.25">
      <c r="B1563" t="s">
        <v>16223</v>
      </c>
    </row>
    <row r="1564" spans="2:2" x14ac:dyDescent="0.25">
      <c r="B1564" t="s">
        <v>16219</v>
      </c>
    </row>
    <row r="1565" spans="2:2" x14ac:dyDescent="0.25">
      <c r="B1565" t="s">
        <v>16220</v>
      </c>
    </row>
    <row r="1566" spans="2:2" x14ac:dyDescent="0.25">
      <c r="B1566" t="s">
        <v>16221</v>
      </c>
    </row>
    <row r="1567" spans="2:2" x14ac:dyDescent="0.25">
      <c r="B1567" t="s">
        <v>16222</v>
      </c>
    </row>
    <row r="1568" spans="2:2" x14ac:dyDescent="0.25">
      <c r="B1568" t="s">
        <v>16228</v>
      </c>
    </row>
    <row r="1569" spans="2:2" x14ac:dyDescent="0.25">
      <c r="B1569" t="s">
        <v>16225</v>
      </c>
    </row>
    <row r="1570" spans="2:2" x14ac:dyDescent="0.25">
      <c r="B1570" t="s">
        <v>16226</v>
      </c>
    </row>
    <row r="1571" spans="2:2" x14ac:dyDescent="0.25">
      <c r="B1571" t="s">
        <v>16227</v>
      </c>
    </row>
    <row r="1572" spans="2:2" x14ac:dyDescent="0.25">
      <c r="B1572" t="s">
        <v>16263</v>
      </c>
    </row>
    <row r="1573" spans="2:2" x14ac:dyDescent="0.25">
      <c r="B1573" t="s">
        <v>14352</v>
      </c>
    </row>
    <row r="1574" spans="2:2" x14ac:dyDescent="0.25">
      <c r="B1574" t="s">
        <v>14356</v>
      </c>
    </row>
    <row r="1575" spans="2:2" x14ac:dyDescent="0.25">
      <c r="B1575" t="s">
        <v>16275</v>
      </c>
    </row>
    <row r="1576" spans="2:2" x14ac:dyDescent="0.25">
      <c r="B1576" t="s">
        <v>16276</v>
      </c>
    </row>
    <row r="1577" spans="2:2" x14ac:dyDescent="0.25">
      <c r="B1577" t="s">
        <v>16244</v>
      </c>
    </row>
    <row r="1578" spans="2:2" x14ac:dyDescent="0.25">
      <c r="B1578" t="s">
        <v>16247</v>
      </c>
    </row>
    <row r="1579" spans="2:2" x14ac:dyDescent="0.25">
      <c r="B1579" t="s">
        <v>14336</v>
      </c>
    </row>
    <row r="1580" spans="2:2" x14ac:dyDescent="0.25">
      <c r="B1580" t="s">
        <v>14357</v>
      </c>
    </row>
    <row r="1581" spans="2:2" x14ac:dyDescent="0.25">
      <c r="B1581" t="s">
        <v>14355</v>
      </c>
    </row>
    <row r="1582" spans="2:2" x14ac:dyDescent="0.25">
      <c r="B1582" t="s">
        <v>16243</v>
      </c>
    </row>
    <row r="1583" spans="2:2" x14ac:dyDescent="0.25">
      <c r="B1583" t="s">
        <v>16245</v>
      </c>
    </row>
    <row r="1584" spans="2:2" x14ac:dyDescent="0.25">
      <c r="B1584" t="s">
        <v>16246</v>
      </c>
    </row>
    <row r="1585" spans="2:2" x14ac:dyDescent="0.25">
      <c r="B1585" t="s">
        <v>14354</v>
      </c>
    </row>
    <row r="1586" spans="2:2" x14ac:dyDescent="0.25">
      <c r="B1586" t="s">
        <v>14358</v>
      </c>
    </row>
    <row r="1587" spans="2:2" x14ac:dyDescent="0.25">
      <c r="B1587" t="s">
        <v>16241</v>
      </c>
    </row>
    <row r="1588" spans="2:2" x14ac:dyDescent="0.25">
      <c r="B1588" t="s">
        <v>16253</v>
      </c>
    </row>
    <row r="1589" spans="2:2" x14ac:dyDescent="0.25">
      <c r="B1589" t="s">
        <v>16262</v>
      </c>
    </row>
    <row r="1590" spans="2:2" x14ac:dyDescent="0.25">
      <c r="B1590" t="s">
        <v>14546</v>
      </c>
    </row>
    <row r="1591" spans="2:2" x14ac:dyDescent="0.25">
      <c r="B1591" t="s">
        <v>14548</v>
      </c>
    </row>
    <row r="1592" spans="2:2" x14ac:dyDescent="0.25">
      <c r="B1592" t="s">
        <v>14547</v>
      </c>
    </row>
    <row r="1593" spans="2:2" x14ac:dyDescent="0.25">
      <c r="B1593" t="s">
        <v>16257</v>
      </c>
    </row>
    <row r="1594" spans="2:2" x14ac:dyDescent="0.25">
      <c r="B1594" t="s">
        <v>16254</v>
      </c>
    </row>
    <row r="1595" spans="2:2" x14ac:dyDescent="0.25">
      <c r="B1595" t="s">
        <v>16256</v>
      </c>
    </row>
    <row r="1596" spans="2:2" x14ac:dyDescent="0.25">
      <c r="B1596" t="s">
        <v>16255</v>
      </c>
    </row>
    <row r="1597" spans="2:2" x14ac:dyDescent="0.25">
      <c r="B1597" t="s">
        <v>16258</v>
      </c>
    </row>
    <row r="1598" spans="2:2" x14ac:dyDescent="0.25">
      <c r="B1598" t="s">
        <v>16259</v>
      </c>
    </row>
    <row r="1599" spans="2:2" x14ac:dyDescent="0.25">
      <c r="B1599" t="s">
        <v>16270</v>
      </c>
    </row>
    <row r="1600" spans="2:2" x14ac:dyDescent="0.25">
      <c r="B1600" t="s">
        <v>16252</v>
      </c>
    </row>
    <row r="1601" spans="2:2" x14ac:dyDescent="0.25">
      <c r="B1601" t="s">
        <v>14353</v>
      </c>
    </row>
    <row r="1602" spans="2:2" x14ac:dyDescent="0.25">
      <c r="B1602" t="s">
        <v>16273</v>
      </c>
    </row>
    <row r="1603" spans="2:2" x14ac:dyDescent="0.25">
      <c r="B1603" t="s">
        <v>16269</v>
      </c>
    </row>
    <row r="1604" spans="2:2" x14ac:dyDescent="0.25">
      <c r="B1604" t="s">
        <v>16266</v>
      </c>
    </row>
    <row r="1605" spans="2:2" x14ac:dyDescent="0.25">
      <c r="B1605" t="s">
        <v>16271</v>
      </c>
    </row>
    <row r="1606" spans="2:2" x14ac:dyDescent="0.25">
      <c r="B1606" t="s">
        <v>16272</v>
      </c>
    </row>
    <row r="1607" spans="2:2" x14ac:dyDescent="0.25">
      <c r="B1607" t="s">
        <v>14334</v>
      </c>
    </row>
    <row r="1608" spans="2:2" x14ac:dyDescent="0.25">
      <c r="B1608" t="s">
        <v>14333</v>
      </c>
    </row>
    <row r="1609" spans="2:2" x14ac:dyDescent="0.25">
      <c r="B1609" t="s">
        <v>14350</v>
      </c>
    </row>
    <row r="1610" spans="2:2" x14ac:dyDescent="0.25">
      <c r="B1610" t="s">
        <v>14349</v>
      </c>
    </row>
    <row r="1611" spans="2:2" x14ac:dyDescent="0.25">
      <c r="B1611" t="s">
        <v>16235</v>
      </c>
    </row>
    <row r="1612" spans="2:2" x14ac:dyDescent="0.25">
      <c r="B1612" t="s">
        <v>16237</v>
      </c>
    </row>
    <row r="1613" spans="2:2" x14ac:dyDescent="0.25">
      <c r="B1613" t="s">
        <v>16242</v>
      </c>
    </row>
    <row r="1614" spans="2:2" x14ac:dyDescent="0.25">
      <c r="B1614" t="s">
        <v>14332</v>
      </c>
    </row>
    <row r="1615" spans="2:2" x14ac:dyDescent="0.25">
      <c r="B1615" t="s">
        <v>14351</v>
      </c>
    </row>
    <row r="1616" spans="2:2" x14ac:dyDescent="0.25">
      <c r="B1616" t="s">
        <v>16265</v>
      </c>
    </row>
    <row r="1617" spans="2:2" x14ac:dyDescent="0.25">
      <c r="B1617" t="s">
        <v>14337</v>
      </c>
    </row>
    <row r="1618" spans="2:2" x14ac:dyDescent="0.25">
      <c r="B1618" t="s">
        <v>14340</v>
      </c>
    </row>
    <row r="1619" spans="2:2" x14ac:dyDescent="0.25">
      <c r="B1619" t="s">
        <v>14343</v>
      </c>
    </row>
    <row r="1620" spans="2:2" x14ac:dyDescent="0.25">
      <c r="B1620" t="s">
        <v>14338</v>
      </c>
    </row>
    <row r="1621" spans="2:2" x14ac:dyDescent="0.25">
      <c r="B1621" t="s">
        <v>14341</v>
      </c>
    </row>
    <row r="1622" spans="2:2" x14ac:dyDescent="0.25">
      <c r="B1622" t="s">
        <v>14344</v>
      </c>
    </row>
    <row r="1623" spans="2:2" x14ac:dyDescent="0.25">
      <c r="B1623" t="s">
        <v>14339</v>
      </c>
    </row>
    <row r="1624" spans="2:2" x14ac:dyDescent="0.25">
      <c r="B1624" t="s">
        <v>14342</v>
      </c>
    </row>
    <row r="1625" spans="2:2" x14ac:dyDescent="0.25">
      <c r="B1625" t="s">
        <v>14345</v>
      </c>
    </row>
    <row r="1626" spans="2:2" x14ac:dyDescent="0.25">
      <c r="B1626" t="s">
        <v>16233</v>
      </c>
    </row>
    <row r="1627" spans="2:2" x14ac:dyDescent="0.25">
      <c r="B1627" t="s">
        <v>16248</v>
      </c>
    </row>
    <row r="1628" spans="2:2" x14ac:dyDescent="0.25">
      <c r="B1628" t="s">
        <v>16234</v>
      </c>
    </row>
    <row r="1629" spans="2:2" x14ac:dyDescent="0.25">
      <c r="B1629" t="s">
        <v>16231</v>
      </c>
    </row>
    <row r="1630" spans="2:2" x14ac:dyDescent="0.25">
      <c r="B1630" t="s">
        <v>16249</v>
      </c>
    </row>
    <row r="1631" spans="2:2" x14ac:dyDescent="0.25">
      <c r="B1631" t="s">
        <v>14346</v>
      </c>
    </row>
    <row r="1632" spans="2:2" x14ac:dyDescent="0.25">
      <c r="B1632" t="s">
        <v>16232</v>
      </c>
    </row>
    <row r="1633" spans="2:2" x14ac:dyDescent="0.25">
      <c r="B1633" t="s">
        <v>14347</v>
      </c>
    </row>
    <row r="1634" spans="2:2" x14ac:dyDescent="0.25">
      <c r="B1634" t="s">
        <v>16250</v>
      </c>
    </row>
    <row r="1635" spans="2:2" x14ac:dyDescent="0.25">
      <c r="B1635" t="s">
        <v>16229</v>
      </c>
    </row>
    <row r="1636" spans="2:2" x14ac:dyDescent="0.25">
      <c r="B1636" t="s">
        <v>16238</v>
      </c>
    </row>
    <row r="1637" spans="2:2" x14ac:dyDescent="0.25">
      <c r="B1637" t="s">
        <v>16236</v>
      </c>
    </row>
    <row r="1638" spans="2:2" x14ac:dyDescent="0.25">
      <c r="B1638" t="s">
        <v>16251</v>
      </c>
    </row>
    <row r="1639" spans="2:2" x14ac:dyDescent="0.25">
      <c r="B1639" t="s">
        <v>16230</v>
      </c>
    </row>
    <row r="1640" spans="2:2" x14ac:dyDescent="0.25">
      <c r="B1640" t="s">
        <v>14348</v>
      </c>
    </row>
    <row r="1641" spans="2:2" x14ac:dyDescent="0.25">
      <c r="B1641" t="s">
        <v>16239</v>
      </c>
    </row>
    <row r="1642" spans="2:2" x14ac:dyDescent="0.25">
      <c r="B1642" t="s">
        <v>16260</v>
      </c>
    </row>
    <row r="1643" spans="2:2" x14ac:dyDescent="0.25">
      <c r="B1643" t="s">
        <v>16261</v>
      </c>
    </row>
    <row r="1644" spans="2:2" x14ac:dyDescent="0.25">
      <c r="B1644" t="s">
        <v>16264</v>
      </c>
    </row>
    <row r="1645" spans="2:2" x14ac:dyDescent="0.25">
      <c r="B1645" t="s">
        <v>16274</v>
      </c>
    </row>
    <row r="1646" spans="2:2" x14ac:dyDescent="0.25">
      <c r="B1646" t="s">
        <v>16240</v>
      </c>
    </row>
    <row r="1647" spans="2:2" x14ac:dyDescent="0.25">
      <c r="B1647" t="s">
        <v>14335</v>
      </c>
    </row>
    <row r="1648" spans="2:2" x14ac:dyDescent="0.25">
      <c r="B1648" t="s">
        <v>16277</v>
      </c>
    </row>
    <row r="1649" spans="2:2" x14ac:dyDescent="0.25">
      <c r="B1649" t="s">
        <v>16289</v>
      </c>
    </row>
    <row r="1650" spans="2:2" x14ac:dyDescent="0.25">
      <c r="B1650" t="s">
        <v>16278</v>
      </c>
    </row>
    <row r="1651" spans="2:2" x14ac:dyDescent="0.25">
      <c r="B1651" t="s">
        <v>16279</v>
      </c>
    </row>
    <row r="1652" spans="2:2" x14ac:dyDescent="0.25">
      <c r="B1652" t="s">
        <v>16280</v>
      </c>
    </row>
    <row r="1653" spans="2:2" x14ac:dyDescent="0.25">
      <c r="B1653" t="s">
        <v>16281</v>
      </c>
    </row>
    <row r="1654" spans="2:2" x14ac:dyDescent="0.25">
      <c r="B1654" t="s">
        <v>16282</v>
      </c>
    </row>
    <row r="1655" spans="2:2" x14ac:dyDescent="0.25">
      <c r="B1655" t="s">
        <v>16283</v>
      </c>
    </row>
    <row r="1656" spans="2:2" x14ac:dyDescent="0.25">
      <c r="B1656" t="s">
        <v>16285</v>
      </c>
    </row>
    <row r="1657" spans="2:2" x14ac:dyDescent="0.25">
      <c r="B1657" t="s">
        <v>16286</v>
      </c>
    </row>
    <row r="1658" spans="2:2" x14ac:dyDescent="0.25">
      <c r="B1658" t="s">
        <v>16287</v>
      </c>
    </row>
    <row r="1659" spans="2:2" x14ac:dyDescent="0.25">
      <c r="B1659" t="s">
        <v>16288</v>
      </c>
    </row>
    <row r="1660" spans="2:2" x14ac:dyDescent="0.25">
      <c r="B1660" t="s">
        <v>16290</v>
      </c>
    </row>
    <row r="1661" spans="2:2" x14ac:dyDescent="0.25">
      <c r="B1661" t="s">
        <v>16291</v>
      </c>
    </row>
    <row r="1662" spans="2:2" x14ac:dyDescent="0.25">
      <c r="B1662" t="s">
        <v>16292</v>
      </c>
    </row>
    <row r="1663" spans="2:2" x14ac:dyDescent="0.25">
      <c r="B1663" t="s">
        <v>16293</v>
      </c>
    </row>
    <row r="1664" spans="2:2" x14ac:dyDescent="0.25">
      <c r="B1664" t="s">
        <v>16294</v>
      </c>
    </row>
    <row r="1665" spans="2:2" x14ac:dyDescent="0.25">
      <c r="B1665" t="s">
        <v>16295</v>
      </c>
    </row>
    <row r="1666" spans="2:2" x14ac:dyDescent="0.25">
      <c r="B1666" t="s">
        <v>16296</v>
      </c>
    </row>
    <row r="1667" spans="2:2" x14ac:dyDescent="0.25">
      <c r="B1667" t="s">
        <v>16297</v>
      </c>
    </row>
    <row r="1668" spans="2:2" x14ac:dyDescent="0.25">
      <c r="B1668" t="s">
        <v>16298</v>
      </c>
    </row>
    <row r="1669" spans="2:2" x14ac:dyDescent="0.25">
      <c r="B1669" t="s">
        <v>16299</v>
      </c>
    </row>
    <row r="1670" spans="2:2" x14ac:dyDescent="0.25">
      <c r="B1670" t="s">
        <v>16300</v>
      </c>
    </row>
    <row r="1671" spans="2:2" x14ac:dyDescent="0.25">
      <c r="B1671" t="s">
        <v>16301</v>
      </c>
    </row>
    <row r="1672" spans="2:2" x14ac:dyDescent="0.25">
      <c r="B1672" t="s">
        <v>16302</v>
      </c>
    </row>
    <row r="1673" spans="2:2" x14ac:dyDescent="0.25">
      <c r="B1673" t="s">
        <v>16303</v>
      </c>
    </row>
    <row r="1674" spans="2:2" x14ac:dyDescent="0.25">
      <c r="B1674" t="s">
        <v>16304</v>
      </c>
    </row>
    <row r="1675" spans="2:2" x14ac:dyDescent="0.25">
      <c r="B1675" t="s">
        <v>16305</v>
      </c>
    </row>
    <row r="1676" spans="2:2" x14ac:dyDescent="0.25">
      <c r="B1676" t="s">
        <v>16306</v>
      </c>
    </row>
    <row r="1677" spans="2:2" x14ac:dyDescent="0.25">
      <c r="B1677" t="s">
        <v>16307</v>
      </c>
    </row>
    <row r="1678" spans="2:2" x14ac:dyDescent="0.25">
      <c r="B1678" t="s">
        <v>16308</v>
      </c>
    </row>
    <row r="1679" spans="2:2" x14ac:dyDescent="0.25">
      <c r="B1679" t="s">
        <v>14359</v>
      </c>
    </row>
    <row r="1680" spans="2:2" x14ac:dyDescent="0.25">
      <c r="B1680" t="s">
        <v>16321</v>
      </c>
    </row>
    <row r="1681" spans="2:2" x14ac:dyDescent="0.25">
      <c r="B1681" t="s">
        <v>16323</v>
      </c>
    </row>
    <row r="1682" spans="2:2" x14ac:dyDescent="0.25">
      <c r="B1682" t="s">
        <v>16324</v>
      </c>
    </row>
    <row r="1683" spans="2:2" x14ac:dyDescent="0.25">
      <c r="B1683" t="s">
        <v>16325</v>
      </c>
    </row>
    <row r="1684" spans="2:2" x14ac:dyDescent="0.25">
      <c r="B1684" t="s">
        <v>16326</v>
      </c>
    </row>
    <row r="1685" spans="2:2" x14ac:dyDescent="0.25">
      <c r="B1685" t="s">
        <v>16327</v>
      </c>
    </row>
    <row r="1686" spans="2:2" x14ac:dyDescent="0.25">
      <c r="B1686" t="s">
        <v>16328</v>
      </c>
    </row>
    <row r="1687" spans="2:2" x14ac:dyDescent="0.25">
      <c r="B1687" t="s">
        <v>16313</v>
      </c>
    </row>
    <row r="1688" spans="2:2" x14ac:dyDescent="0.25">
      <c r="B1688" t="s">
        <v>16314</v>
      </c>
    </row>
    <row r="1689" spans="2:2" x14ac:dyDescent="0.25">
      <c r="B1689" t="s">
        <v>16315</v>
      </c>
    </row>
    <row r="1690" spans="2:2" x14ac:dyDescent="0.25">
      <c r="B1690" t="s">
        <v>16316</v>
      </c>
    </row>
    <row r="1691" spans="2:2" x14ac:dyDescent="0.25">
      <c r="B1691" t="s">
        <v>16317</v>
      </c>
    </row>
    <row r="1692" spans="2:2" x14ac:dyDescent="0.25">
      <c r="B1692" t="s">
        <v>16318</v>
      </c>
    </row>
    <row r="1693" spans="2:2" x14ac:dyDescent="0.25">
      <c r="B1693" t="s">
        <v>16319</v>
      </c>
    </row>
    <row r="1694" spans="2:2" x14ac:dyDescent="0.25">
      <c r="B1694" t="s">
        <v>16320</v>
      </c>
    </row>
    <row r="1695" spans="2:2" x14ac:dyDescent="0.25">
      <c r="B1695" t="s">
        <v>16309</v>
      </c>
    </row>
    <row r="1696" spans="2:2" x14ac:dyDescent="0.25">
      <c r="B1696" t="s">
        <v>16310</v>
      </c>
    </row>
    <row r="1697" spans="2:2" x14ac:dyDescent="0.25">
      <c r="B1697" t="s">
        <v>16311</v>
      </c>
    </row>
    <row r="1698" spans="2:2" x14ac:dyDescent="0.25">
      <c r="B1698" t="s">
        <v>16312</v>
      </c>
    </row>
    <row r="1699" spans="2:2" x14ac:dyDescent="0.25">
      <c r="B1699" t="s">
        <v>14360</v>
      </c>
    </row>
    <row r="1700" spans="2:2" x14ac:dyDescent="0.25">
      <c r="B1700" t="s">
        <v>16329</v>
      </c>
    </row>
    <row r="1701" spans="2:2" x14ac:dyDescent="0.25">
      <c r="B1701" t="s">
        <v>16330</v>
      </c>
    </row>
    <row r="1702" spans="2:2" x14ac:dyDescent="0.25">
      <c r="B1702" t="s">
        <v>16331</v>
      </c>
    </row>
    <row r="1703" spans="2:2" x14ac:dyDescent="0.25">
      <c r="B1703" t="s">
        <v>16332</v>
      </c>
    </row>
    <row r="1704" spans="2:2" x14ac:dyDescent="0.25">
      <c r="B1704" t="s">
        <v>16333</v>
      </c>
    </row>
    <row r="1705" spans="2:2" x14ac:dyDescent="0.25">
      <c r="B1705" t="s">
        <v>14361</v>
      </c>
    </row>
    <row r="1706" spans="2:2" x14ac:dyDescent="0.25">
      <c r="B1706" t="s">
        <v>16337</v>
      </c>
    </row>
    <row r="1707" spans="2:2" x14ac:dyDescent="0.25">
      <c r="B1707" t="s">
        <v>16334</v>
      </c>
    </row>
    <row r="1708" spans="2:2" x14ac:dyDescent="0.25">
      <c r="B1708" t="s">
        <v>16335</v>
      </c>
    </row>
    <row r="1709" spans="2:2" x14ac:dyDescent="0.25">
      <c r="B1709" t="s">
        <v>16336</v>
      </c>
    </row>
    <row r="1710" spans="2:2" x14ac:dyDescent="0.25">
      <c r="B1710" t="s">
        <v>14362</v>
      </c>
    </row>
    <row r="1711" spans="2:2" x14ac:dyDescent="0.25">
      <c r="B1711" t="s">
        <v>16340</v>
      </c>
    </row>
    <row r="1712" spans="2:2" x14ac:dyDescent="0.25">
      <c r="B1712" t="s">
        <v>16341</v>
      </c>
    </row>
    <row r="1713" spans="2:2" x14ac:dyDescent="0.25">
      <c r="B1713" t="s">
        <v>16342</v>
      </c>
    </row>
    <row r="1714" spans="2:2" x14ac:dyDescent="0.25">
      <c r="B1714" t="s">
        <v>16338</v>
      </c>
    </row>
    <row r="1715" spans="2:2" x14ac:dyDescent="0.25">
      <c r="B1715" t="s">
        <v>16339</v>
      </c>
    </row>
    <row r="1716" spans="2:2" x14ac:dyDescent="0.25">
      <c r="B1716" t="s">
        <v>16350</v>
      </c>
    </row>
    <row r="1717" spans="2:2" x14ac:dyDescent="0.25">
      <c r="B1717" t="s">
        <v>16347</v>
      </c>
    </row>
    <row r="1718" spans="2:2" x14ac:dyDescent="0.25">
      <c r="B1718" t="s">
        <v>16348</v>
      </c>
    </row>
    <row r="1719" spans="2:2" x14ac:dyDescent="0.25">
      <c r="B1719" t="s">
        <v>16349</v>
      </c>
    </row>
    <row r="1720" spans="2:2" x14ac:dyDescent="0.25">
      <c r="B1720" t="s">
        <v>16345</v>
      </c>
    </row>
    <row r="1721" spans="2:2" x14ac:dyDescent="0.25">
      <c r="B1721" t="s">
        <v>16346</v>
      </c>
    </row>
    <row r="1722" spans="2:2" x14ac:dyDescent="0.25">
      <c r="B1722" t="s">
        <v>16343</v>
      </c>
    </row>
    <row r="1723" spans="2:2" x14ac:dyDescent="0.25">
      <c r="B1723" t="s">
        <v>16344</v>
      </c>
    </row>
    <row r="1724" spans="2:2" x14ac:dyDescent="0.25">
      <c r="B1724" t="s">
        <v>16356</v>
      </c>
    </row>
    <row r="1725" spans="2:2" x14ac:dyDescent="0.25">
      <c r="B1725" t="s">
        <v>16357</v>
      </c>
    </row>
    <row r="1726" spans="2:2" x14ac:dyDescent="0.25">
      <c r="B1726" t="s">
        <v>14550</v>
      </c>
    </row>
    <row r="1727" spans="2:2" x14ac:dyDescent="0.25">
      <c r="B1727" t="s">
        <v>14549</v>
      </c>
    </row>
    <row r="1728" spans="2:2" x14ac:dyDescent="0.25">
      <c r="B1728" t="s">
        <v>14364</v>
      </c>
    </row>
    <row r="1729" spans="2:2" x14ac:dyDescent="0.25">
      <c r="B1729" t="s">
        <v>16364</v>
      </c>
    </row>
    <row r="1730" spans="2:2" x14ac:dyDescent="0.25">
      <c r="B1730" t="s">
        <v>16359</v>
      </c>
    </row>
    <row r="1731" spans="2:2" x14ac:dyDescent="0.25">
      <c r="B1731" t="s">
        <v>16358</v>
      </c>
    </row>
    <row r="1732" spans="2:2" x14ac:dyDescent="0.25">
      <c r="B1732" t="s">
        <v>16360</v>
      </c>
    </row>
    <row r="1733" spans="2:2" x14ac:dyDescent="0.25">
      <c r="B1733" t="s">
        <v>16374</v>
      </c>
    </row>
    <row r="1734" spans="2:2" x14ac:dyDescent="0.25">
      <c r="B1734" t="s">
        <v>16375</v>
      </c>
    </row>
    <row r="1735" spans="2:2" x14ac:dyDescent="0.25">
      <c r="B1735" t="s">
        <v>16372</v>
      </c>
    </row>
    <row r="1736" spans="2:2" x14ac:dyDescent="0.25">
      <c r="B1736" t="s">
        <v>16373</v>
      </c>
    </row>
    <row r="1737" spans="2:2" x14ac:dyDescent="0.25">
      <c r="B1737" t="s">
        <v>16377</v>
      </c>
    </row>
    <row r="1738" spans="2:2" x14ac:dyDescent="0.25">
      <c r="B1738" t="s">
        <v>16376</v>
      </c>
    </row>
    <row r="1739" spans="2:2" x14ac:dyDescent="0.25">
      <c r="B1739" t="s">
        <v>16362</v>
      </c>
    </row>
    <row r="1740" spans="2:2" x14ac:dyDescent="0.25">
      <c r="B1740" t="s">
        <v>16363</v>
      </c>
    </row>
    <row r="1741" spans="2:2" x14ac:dyDescent="0.25">
      <c r="B1741" t="s">
        <v>14365</v>
      </c>
    </row>
    <row r="1742" spans="2:2" x14ac:dyDescent="0.25">
      <c r="B1742" t="s">
        <v>16361</v>
      </c>
    </row>
    <row r="1743" spans="2:2" x14ac:dyDescent="0.25">
      <c r="B1743" t="s">
        <v>16366</v>
      </c>
    </row>
    <row r="1744" spans="2:2" x14ac:dyDescent="0.25">
      <c r="B1744" t="s">
        <v>16367</v>
      </c>
    </row>
    <row r="1745" spans="2:2" x14ac:dyDescent="0.25">
      <c r="B1745" t="s">
        <v>16365</v>
      </c>
    </row>
    <row r="1746" spans="2:2" x14ac:dyDescent="0.25">
      <c r="B1746" t="s">
        <v>16368</v>
      </c>
    </row>
    <row r="1747" spans="2:2" x14ac:dyDescent="0.25">
      <c r="B1747" t="s">
        <v>16370</v>
      </c>
    </row>
    <row r="1748" spans="2:2" x14ac:dyDescent="0.25">
      <c r="B1748" t="s">
        <v>16369</v>
      </c>
    </row>
    <row r="1749" spans="2:2" x14ac:dyDescent="0.25">
      <c r="B1749" t="s">
        <v>16371</v>
      </c>
    </row>
    <row r="1750" spans="2:2" x14ac:dyDescent="0.25">
      <c r="B1750" t="s">
        <v>16378</v>
      </c>
    </row>
    <row r="1751" spans="2:2" x14ac:dyDescent="0.25">
      <c r="B1751" t="s">
        <v>16379</v>
      </c>
    </row>
    <row r="1752" spans="2:2" x14ac:dyDescent="0.25">
      <c r="B1752" t="s">
        <v>16380</v>
      </c>
    </row>
    <row r="1753" spans="2:2" x14ac:dyDescent="0.25">
      <c r="B1753" t="s">
        <v>16381</v>
      </c>
    </row>
    <row r="1754" spans="2:2" x14ac:dyDescent="0.25">
      <c r="B1754" t="s">
        <v>16382</v>
      </c>
    </row>
    <row r="1755" spans="2:2" x14ac:dyDescent="0.25">
      <c r="B1755" t="s">
        <v>16383</v>
      </c>
    </row>
    <row r="1756" spans="2:2" x14ac:dyDescent="0.25">
      <c r="B1756" t="s">
        <v>14366</v>
      </c>
    </row>
    <row r="1757" spans="2:2" x14ac:dyDescent="0.25">
      <c r="B1757" t="s">
        <v>16385</v>
      </c>
    </row>
    <row r="1758" spans="2:2" x14ac:dyDescent="0.25">
      <c r="B1758" t="s">
        <v>16384</v>
      </c>
    </row>
    <row r="1759" spans="2:2" x14ac:dyDescent="0.25">
      <c r="B1759" t="s">
        <v>16394</v>
      </c>
    </row>
    <row r="1760" spans="2:2" x14ac:dyDescent="0.25">
      <c r="B1760" t="s">
        <v>16396</v>
      </c>
    </row>
    <row r="1761" spans="2:2" x14ac:dyDescent="0.25">
      <c r="B1761" t="s">
        <v>16395</v>
      </c>
    </row>
    <row r="1762" spans="2:2" x14ac:dyDescent="0.25">
      <c r="B1762" t="s">
        <v>16393</v>
      </c>
    </row>
    <row r="1763" spans="2:2" x14ac:dyDescent="0.25">
      <c r="B1763" t="s">
        <v>16390</v>
      </c>
    </row>
    <row r="1764" spans="2:2" x14ac:dyDescent="0.25">
      <c r="B1764" t="s">
        <v>16392</v>
      </c>
    </row>
    <row r="1765" spans="2:2" x14ac:dyDescent="0.25">
      <c r="B1765" t="s">
        <v>16389</v>
      </c>
    </row>
    <row r="1766" spans="2:2" x14ac:dyDescent="0.25">
      <c r="B1766" t="s">
        <v>16391</v>
      </c>
    </row>
    <row r="1767" spans="2:2" x14ac:dyDescent="0.25">
      <c r="B1767" t="s">
        <v>16388</v>
      </c>
    </row>
    <row r="1768" spans="2:2" x14ac:dyDescent="0.25">
      <c r="B1768" t="s">
        <v>16387</v>
      </c>
    </row>
    <row r="1769" spans="2:2" x14ac:dyDescent="0.25">
      <c r="B1769" t="s">
        <v>16386</v>
      </c>
    </row>
    <row r="1770" spans="2:2" x14ac:dyDescent="0.25">
      <c r="B1770" t="s">
        <v>16397</v>
      </c>
    </row>
    <row r="1771" spans="2:2" x14ac:dyDescent="0.25">
      <c r="B1771" t="s">
        <v>16398</v>
      </c>
    </row>
    <row r="1772" spans="2:2" x14ac:dyDescent="0.25">
      <c r="B1772" t="s">
        <v>16399</v>
      </c>
    </row>
    <row r="1773" spans="2:2" x14ac:dyDescent="0.25">
      <c r="B1773" t="s">
        <v>16400</v>
      </c>
    </row>
    <row r="1774" spans="2:2" x14ac:dyDescent="0.25">
      <c r="B1774" t="s">
        <v>16402</v>
      </c>
    </row>
    <row r="1775" spans="2:2" x14ac:dyDescent="0.25">
      <c r="B1775" t="s">
        <v>16401</v>
      </c>
    </row>
    <row r="1776" spans="2:2" x14ac:dyDescent="0.25">
      <c r="B1776" t="s">
        <v>16403</v>
      </c>
    </row>
    <row r="1777" spans="2:2" x14ac:dyDescent="0.25">
      <c r="B1777" t="s">
        <v>16404</v>
      </c>
    </row>
    <row r="1778" spans="2:2" x14ac:dyDescent="0.25">
      <c r="B1778" t="s">
        <v>16405</v>
      </c>
    </row>
    <row r="1779" spans="2:2" x14ac:dyDescent="0.25">
      <c r="B1779" t="s">
        <v>16406</v>
      </c>
    </row>
    <row r="1780" spans="2:2" x14ac:dyDescent="0.25">
      <c r="B1780" t="s">
        <v>16407</v>
      </c>
    </row>
    <row r="1781" spans="2:2" x14ac:dyDescent="0.25">
      <c r="B1781" t="s">
        <v>16409</v>
      </c>
    </row>
    <row r="1782" spans="2:2" x14ac:dyDescent="0.25">
      <c r="B1782" t="s">
        <v>16411</v>
      </c>
    </row>
    <row r="1783" spans="2:2" x14ac:dyDescent="0.25">
      <c r="B1783" t="s">
        <v>16410</v>
      </c>
    </row>
    <row r="1784" spans="2:2" x14ac:dyDescent="0.25">
      <c r="B1784" t="s">
        <v>16412</v>
      </c>
    </row>
    <row r="1785" spans="2:2" x14ac:dyDescent="0.25">
      <c r="B1785" t="s">
        <v>16417</v>
      </c>
    </row>
    <row r="1786" spans="2:2" x14ac:dyDescent="0.25">
      <c r="B1786" t="s">
        <v>16418</v>
      </c>
    </row>
    <row r="1787" spans="2:2" x14ac:dyDescent="0.25">
      <c r="B1787" t="s">
        <v>14368</v>
      </c>
    </row>
    <row r="1788" spans="2:2" x14ac:dyDescent="0.25">
      <c r="B1788" t="s">
        <v>16439</v>
      </c>
    </row>
    <row r="1789" spans="2:2" x14ac:dyDescent="0.25">
      <c r="B1789" t="s">
        <v>16440</v>
      </c>
    </row>
    <row r="1790" spans="2:2" x14ac:dyDescent="0.25">
      <c r="B1790" t="s">
        <v>16442</v>
      </c>
    </row>
    <row r="1791" spans="2:2" x14ac:dyDescent="0.25">
      <c r="B1791" t="s">
        <v>16441</v>
      </c>
    </row>
    <row r="1792" spans="2:2" x14ac:dyDescent="0.25">
      <c r="B1792" t="s">
        <v>16443</v>
      </c>
    </row>
    <row r="1793" spans="2:2" x14ac:dyDescent="0.25">
      <c r="B1793" t="s">
        <v>16435</v>
      </c>
    </row>
    <row r="1794" spans="2:2" x14ac:dyDescent="0.25">
      <c r="B1794" t="s">
        <v>16436</v>
      </c>
    </row>
    <row r="1795" spans="2:2" x14ac:dyDescent="0.25">
      <c r="B1795" t="s">
        <v>16437</v>
      </c>
    </row>
    <row r="1796" spans="2:2" x14ac:dyDescent="0.25">
      <c r="B1796" t="s">
        <v>16420</v>
      </c>
    </row>
    <row r="1797" spans="2:2" x14ac:dyDescent="0.25">
      <c r="B1797" t="s">
        <v>16421</v>
      </c>
    </row>
    <row r="1798" spans="2:2" x14ac:dyDescent="0.25">
      <c r="B1798" t="s">
        <v>16422</v>
      </c>
    </row>
    <row r="1799" spans="2:2" x14ac:dyDescent="0.25">
      <c r="B1799" t="s">
        <v>16423</v>
      </c>
    </row>
    <row r="1800" spans="2:2" x14ac:dyDescent="0.25">
      <c r="B1800" t="s">
        <v>16424</v>
      </c>
    </row>
    <row r="1801" spans="2:2" x14ac:dyDescent="0.25">
      <c r="B1801" t="s">
        <v>16425</v>
      </c>
    </row>
    <row r="1802" spans="2:2" x14ac:dyDescent="0.25">
      <c r="B1802" t="s">
        <v>16426</v>
      </c>
    </row>
    <row r="1803" spans="2:2" x14ac:dyDescent="0.25">
      <c r="B1803" t="s">
        <v>16427</v>
      </c>
    </row>
    <row r="1804" spans="2:2" x14ac:dyDescent="0.25">
      <c r="B1804" t="s">
        <v>16428</v>
      </c>
    </row>
    <row r="1805" spans="2:2" x14ac:dyDescent="0.25">
      <c r="B1805" t="s">
        <v>16429</v>
      </c>
    </row>
    <row r="1806" spans="2:2" x14ac:dyDescent="0.25">
      <c r="B1806" t="s">
        <v>16430</v>
      </c>
    </row>
    <row r="1807" spans="2:2" x14ac:dyDescent="0.25">
      <c r="B1807" t="s">
        <v>16432</v>
      </c>
    </row>
    <row r="1808" spans="2:2" x14ac:dyDescent="0.25">
      <c r="B1808" t="s">
        <v>16433</v>
      </c>
    </row>
    <row r="1809" spans="2:2" x14ac:dyDescent="0.25">
      <c r="B1809" t="s">
        <v>16434</v>
      </c>
    </row>
    <row r="1810" spans="2:2" x14ac:dyDescent="0.25">
      <c r="B1810" t="s">
        <v>16444</v>
      </c>
    </row>
    <row r="1811" spans="2:2" x14ac:dyDescent="0.25">
      <c r="B1811" t="s">
        <v>16445</v>
      </c>
    </row>
    <row r="1812" spans="2:2" x14ac:dyDescent="0.25">
      <c r="B1812" t="s">
        <v>16193</v>
      </c>
    </row>
    <row r="1813" spans="2:2" x14ac:dyDescent="0.25">
      <c r="B1813" t="s">
        <v>16194</v>
      </c>
    </row>
    <row r="1814" spans="2:2" x14ac:dyDescent="0.25">
      <c r="B1814" t="s">
        <v>16431</v>
      </c>
    </row>
    <row r="1815" spans="2:2" x14ac:dyDescent="0.25">
      <c r="B1815" t="s">
        <v>16438</v>
      </c>
    </row>
    <row r="1816" spans="2:2" x14ac:dyDescent="0.25">
      <c r="B1816" t="s">
        <v>16446</v>
      </c>
    </row>
    <row r="1817" spans="2:2" x14ac:dyDescent="0.25">
      <c r="B1817" t="s">
        <v>16448</v>
      </c>
    </row>
    <row r="1818" spans="2:2" x14ac:dyDescent="0.25">
      <c r="B1818" t="s">
        <v>16449</v>
      </c>
    </row>
    <row r="1819" spans="2:2" x14ac:dyDescent="0.25">
      <c r="B1819" t="s">
        <v>16452</v>
      </c>
    </row>
    <row r="1820" spans="2:2" x14ac:dyDescent="0.25">
      <c r="B1820" t="s">
        <v>16453</v>
      </c>
    </row>
    <row r="1821" spans="2:2" x14ac:dyDescent="0.25">
      <c r="B1821" t="s">
        <v>16454</v>
      </c>
    </row>
    <row r="1822" spans="2:2" x14ac:dyDescent="0.25">
      <c r="B1822" t="s">
        <v>16450</v>
      </c>
    </row>
    <row r="1823" spans="2:2" x14ac:dyDescent="0.25">
      <c r="B1823" t="s">
        <v>16451</v>
      </c>
    </row>
    <row r="1824" spans="2:2" x14ac:dyDescent="0.25">
      <c r="B1824" t="s">
        <v>16464</v>
      </c>
    </row>
    <row r="1825" spans="2:2" x14ac:dyDescent="0.25">
      <c r="B1825" t="s">
        <v>16465</v>
      </c>
    </row>
    <row r="1826" spans="2:2" x14ac:dyDescent="0.25">
      <c r="B1826" t="s">
        <v>16466</v>
      </c>
    </row>
    <row r="1827" spans="2:2" x14ac:dyDescent="0.25">
      <c r="B1827" t="s">
        <v>16455</v>
      </c>
    </row>
    <row r="1828" spans="2:2" x14ac:dyDescent="0.25">
      <c r="B1828" t="s">
        <v>16456</v>
      </c>
    </row>
    <row r="1829" spans="2:2" x14ac:dyDescent="0.25">
      <c r="B1829" t="s">
        <v>16457</v>
      </c>
    </row>
    <row r="1830" spans="2:2" x14ac:dyDescent="0.25">
      <c r="B1830" t="s">
        <v>16458</v>
      </c>
    </row>
    <row r="1831" spans="2:2" x14ac:dyDescent="0.25">
      <c r="B1831" t="s">
        <v>16461</v>
      </c>
    </row>
    <row r="1832" spans="2:2" x14ac:dyDescent="0.25">
      <c r="B1832" t="s">
        <v>16459</v>
      </c>
    </row>
    <row r="1833" spans="2:2" x14ac:dyDescent="0.25">
      <c r="B1833" t="s">
        <v>16460</v>
      </c>
    </row>
    <row r="1834" spans="2:2" x14ac:dyDescent="0.25">
      <c r="B1834" t="s">
        <v>14551</v>
      </c>
    </row>
    <row r="1835" spans="2:2" x14ac:dyDescent="0.25">
      <c r="B1835" t="s">
        <v>16462</v>
      </c>
    </row>
    <row r="1836" spans="2:2" x14ac:dyDescent="0.25">
      <c r="B1836" t="s">
        <v>16463</v>
      </c>
    </row>
    <row r="1837" spans="2:2" x14ac:dyDescent="0.25">
      <c r="B1837" t="s">
        <v>16468</v>
      </c>
    </row>
    <row r="1838" spans="2:2" x14ac:dyDescent="0.25">
      <c r="B1838" t="s">
        <v>16467</v>
      </c>
    </row>
    <row r="1839" spans="2:2" x14ac:dyDescent="0.25">
      <c r="B1839" t="s">
        <v>14552</v>
      </c>
    </row>
    <row r="1840" spans="2:2" x14ac:dyDescent="0.25">
      <c r="B1840" t="s">
        <v>16475</v>
      </c>
    </row>
    <row r="1841" spans="2:2" x14ac:dyDescent="0.25">
      <c r="B1841" t="s">
        <v>16474</v>
      </c>
    </row>
    <row r="1842" spans="2:2" x14ac:dyDescent="0.25">
      <c r="B1842" t="s">
        <v>16473</v>
      </c>
    </row>
    <row r="1843" spans="2:2" x14ac:dyDescent="0.25">
      <c r="B1843" t="s">
        <v>16476</v>
      </c>
    </row>
    <row r="1844" spans="2:2" x14ac:dyDescent="0.25">
      <c r="B1844" t="s">
        <v>16472</v>
      </c>
    </row>
    <row r="1845" spans="2:2" x14ac:dyDescent="0.25">
      <c r="B1845" t="s">
        <v>16484</v>
      </c>
    </row>
    <row r="1846" spans="2:2" x14ac:dyDescent="0.25">
      <c r="B1846" t="s">
        <v>16485</v>
      </c>
    </row>
    <row r="1847" spans="2:2" x14ac:dyDescent="0.25">
      <c r="B1847" t="s">
        <v>16477</v>
      </c>
    </row>
    <row r="1848" spans="2:2" x14ac:dyDescent="0.25">
      <c r="B1848" t="s">
        <v>16478</v>
      </c>
    </row>
    <row r="1849" spans="2:2" x14ac:dyDescent="0.25">
      <c r="B1849" t="s">
        <v>16480</v>
      </c>
    </row>
    <row r="1850" spans="2:2" x14ac:dyDescent="0.25">
      <c r="B1850" t="s">
        <v>16481</v>
      </c>
    </row>
    <row r="1851" spans="2:2" x14ac:dyDescent="0.25">
      <c r="B1851" t="s">
        <v>16482</v>
      </c>
    </row>
    <row r="1852" spans="2:2" x14ac:dyDescent="0.25">
      <c r="B1852" t="s">
        <v>16487</v>
      </c>
    </row>
    <row r="1853" spans="2:2" x14ac:dyDescent="0.25">
      <c r="B1853" t="s">
        <v>16488</v>
      </c>
    </row>
    <row r="1854" spans="2:2" x14ac:dyDescent="0.25">
      <c r="B1854" t="s">
        <v>16489</v>
      </c>
    </row>
    <row r="1855" spans="2:2" x14ac:dyDescent="0.25">
      <c r="B1855" t="s">
        <v>16491</v>
      </c>
    </row>
    <row r="1856" spans="2:2" x14ac:dyDescent="0.25">
      <c r="B1856" t="s">
        <v>16492</v>
      </c>
    </row>
    <row r="1857" spans="2:2" x14ac:dyDescent="0.25">
      <c r="B1857" t="s">
        <v>16490</v>
      </c>
    </row>
    <row r="1858" spans="2:2" x14ac:dyDescent="0.25">
      <c r="B1858" t="s">
        <v>16495</v>
      </c>
    </row>
    <row r="1859" spans="2:2" x14ac:dyDescent="0.25">
      <c r="B1859" t="s">
        <v>16493</v>
      </c>
    </row>
    <row r="1860" spans="2:2" x14ac:dyDescent="0.25">
      <c r="B1860" t="s">
        <v>16494</v>
      </c>
    </row>
    <row r="1861" spans="2:2" x14ac:dyDescent="0.25">
      <c r="B1861" t="s">
        <v>16499</v>
      </c>
    </row>
    <row r="1862" spans="2:2" x14ac:dyDescent="0.25">
      <c r="B1862" t="s">
        <v>16496</v>
      </c>
    </row>
    <row r="1863" spans="2:2" x14ac:dyDescent="0.25">
      <c r="B1863" t="s">
        <v>16497</v>
      </c>
    </row>
    <row r="1864" spans="2:2" x14ac:dyDescent="0.25">
      <c r="B1864" t="s">
        <v>16498</v>
      </c>
    </row>
    <row r="1865" spans="2:2" x14ac:dyDescent="0.25">
      <c r="B1865" t="s">
        <v>14370</v>
      </c>
    </row>
    <row r="1866" spans="2:2" x14ac:dyDescent="0.25">
      <c r="B1866" t="s">
        <v>14372</v>
      </c>
    </row>
    <row r="1867" spans="2:2" x14ac:dyDescent="0.25">
      <c r="B1867" t="s">
        <v>14371</v>
      </c>
    </row>
    <row r="1868" spans="2:2" x14ac:dyDescent="0.25">
      <c r="B1868" t="s">
        <v>16505</v>
      </c>
    </row>
    <row r="1869" spans="2:2" x14ac:dyDescent="0.25">
      <c r="B1869" t="s">
        <v>16503</v>
      </c>
    </row>
    <row r="1870" spans="2:2" x14ac:dyDescent="0.25">
      <c r="B1870" t="s">
        <v>16502</v>
      </c>
    </row>
    <row r="1871" spans="2:2" x14ac:dyDescent="0.25">
      <c r="B1871" t="s">
        <v>16504</v>
      </c>
    </row>
    <row r="1872" spans="2:2" x14ac:dyDescent="0.25">
      <c r="B1872" t="s">
        <v>16500</v>
      </c>
    </row>
    <row r="1873" spans="2:2" x14ac:dyDescent="0.25">
      <c r="B1873" t="s">
        <v>16501</v>
      </c>
    </row>
    <row r="1874" spans="2:2" x14ac:dyDescent="0.25">
      <c r="B1874" t="s">
        <v>14375</v>
      </c>
    </row>
    <row r="1875" spans="2:2" x14ac:dyDescent="0.25">
      <c r="B1875" t="s">
        <v>16508</v>
      </c>
    </row>
    <row r="1876" spans="2:2" x14ac:dyDescent="0.25">
      <c r="B1876" t="s">
        <v>16507</v>
      </c>
    </row>
    <row r="1877" spans="2:2" x14ac:dyDescent="0.25">
      <c r="B1877" t="s">
        <v>16506</v>
      </c>
    </row>
    <row r="1878" spans="2:2" x14ac:dyDescent="0.25">
      <c r="B1878" t="s">
        <v>16511</v>
      </c>
    </row>
    <row r="1879" spans="2:2" x14ac:dyDescent="0.25">
      <c r="B1879" t="s">
        <v>16509</v>
      </c>
    </row>
    <row r="1880" spans="2:2" x14ac:dyDescent="0.25">
      <c r="B1880" t="s">
        <v>16510</v>
      </c>
    </row>
    <row r="1881" spans="2:2" x14ac:dyDescent="0.25">
      <c r="B1881" t="s">
        <v>16513</v>
      </c>
    </row>
    <row r="1882" spans="2:2" x14ac:dyDescent="0.25">
      <c r="B1882" t="s">
        <v>16514</v>
      </c>
    </row>
    <row r="1883" spans="2:2" x14ac:dyDescent="0.25">
      <c r="B1883" t="s">
        <v>16515</v>
      </c>
    </row>
    <row r="1884" spans="2:2" x14ac:dyDescent="0.25">
      <c r="B1884" t="s">
        <v>16516</v>
      </c>
    </row>
    <row r="1885" spans="2:2" x14ac:dyDescent="0.25">
      <c r="B1885" t="s">
        <v>16517</v>
      </c>
    </row>
    <row r="1886" spans="2:2" x14ac:dyDescent="0.25">
      <c r="B1886" t="s">
        <v>16530</v>
      </c>
    </row>
    <row r="1887" spans="2:2" x14ac:dyDescent="0.25">
      <c r="B1887" t="s">
        <v>16529</v>
      </c>
    </row>
    <row r="1888" spans="2:2" x14ac:dyDescent="0.25">
      <c r="B1888" t="s">
        <v>16526</v>
      </c>
    </row>
    <row r="1889" spans="2:2" x14ac:dyDescent="0.25">
      <c r="B1889" t="s">
        <v>16527</v>
      </c>
    </row>
    <row r="1890" spans="2:2" x14ac:dyDescent="0.25">
      <c r="B1890" t="s">
        <v>16528</v>
      </c>
    </row>
    <row r="1891" spans="2:2" x14ac:dyDescent="0.25">
      <c r="B1891" t="s">
        <v>16523</v>
      </c>
    </row>
    <row r="1892" spans="2:2" x14ac:dyDescent="0.25">
      <c r="B1892" t="s">
        <v>16524</v>
      </c>
    </row>
    <row r="1893" spans="2:2" x14ac:dyDescent="0.25">
      <c r="B1893" t="s">
        <v>16525</v>
      </c>
    </row>
    <row r="1894" spans="2:2" x14ac:dyDescent="0.25">
      <c r="B1894" t="s">
        <v>16518</v>
      </c>
    </row>
    <row r="1895" spans="2:2" x14ac:dyDescent="0.25">
      <c r="B1895" t="s">
        <v>16521</v>
      </c>
    </row>
    <row r="1896" spans="2:2" x14ac:dyDescent="0.25">
      <c r="B1896" t="s">
        <v>16522</v>
      </c>
    </row>
    <row r="1897" spans="2:2" x14ac:dyDescent="0.25">
      <c r="B1897" t="s">
        <v>16519</v>
      </c>
    </row>
    <row r="1898" spans="2:2" x14ac:dyDescent="0.25">
      <c r="B1898" t="s">
        <v>16520</v>
      </c>
    </row>
    <row r="1899" spans="2:2" x14ac:dyDescent="0.25">
      <c r="B1899" t="s">
        <v>14376</v>
      </c>
    </row>
    <row r="1900" spans="2:2" x14ac:dyDescent="0.25">
      <c r="B1900" t="s">
        <v>16531</v>
      </c>
    </row>
    <row r="1901" spans="2:2" x14ac:dyDescent="0.25">
      <c r="B1901" t="s">
        <v>14377</v>
      </c>
    </row>
    <row r="1902" spans="2:2" x14ac:dyDescent="0.25">
      <c r="B1902" t="s">
        <v>16532</v>
      </c>
    </row>
    <row r="1903" spans="2:2" x14ac:dyDescent="0.25">
      <c r="B1903" t="s">
        <v>16533</v>
      </c>
    </row>
    <row r="1904" spans="2:2" x14ac:dyDescent="0.25">
      <c r="B1904" t="s">
        <v>16534</v>
      </c>
    </row>
    <row r="1905" spans="2:2" x14ac:dyDescent="0.25">
      <c r="B1905" t="s">
        <v>16535</v>
      </c>
    </row>
    <row r="1906" spans="2:2" x14ac:dyDescent="0.25">
      <c r="B1906" t="s">
        <v>16536</v>
      </c>
    </row>
    <row r="1907" spans="2:2" x14ac:dyDescent="0.25">
      <c r="B1907" t="s">
        <v>14381</v>
      </c>
    </row>
    <row r="1908" spans="2:2" x14ac:dyDescent="0.25">
      <c r="B1908" t="s">
        <v>14380</v>
      </c>
    </row>
    <row r="1909" spans="2:2" x14ac:dyDescent="0.25">
      <c r="B1909" t="s">
        <v>16537</v>
      </c>
    </row>
    <row r="1910" spans="2:2" x14ac:dyDescent="0.25">
      <c r="B1910" t="s">
        <v>16538</v>
      </c>
    </row>
    <row r="1911" spans="2:2" x14ac:dyDescent="0.25">
      <c r="B1911" t="s">
        <v>14382</v>
      </c>
    </row>
    <row r="1912" spans="2:2" x14ac:dyDescent="0.25">
      <c r="B1912" t="s">
        <v>16539</v>
      </c>
    </row>
    <row r="1913" spans="2:2" x14ac:dyDescent="0.25">
      <c r="B1913" t="s">
        <v>16542</v>
      </c>
    </row>
    <row r="1914" spans="2:2" x14ac:dyDescent="0.25">
      <c r="B1914" t="s">
        <v>16540</v>
      </c>
    </row>
    <row r="1915" spans="2:2" x14ac:dyDescent="0.25">
      <c r="B1915" t="s">
        <v>16541</v>
      </c>
    </row>
    <row r="1916" spans="2:2" x14ac:dyDescent="0.25">
      <c r="B1916" t="s">
        <v>16546</v>
      </c>
    </row>
    <row r="1917" spans="2:2" x14ac:dyDescent="0.25">
      <c r="B1917" t="s">
        <v>16547</v>
      </c>
    </row>
    <row r="1918" spans="2:2" x14ac:dyDescent="0.25">
      <c r="B1918" t="s">
        <v>16548</v>
      </c>
    </row>
    <row r="1919" spans="2:2" x14ac:dyDescent="0.25">
      <c r="B1919" t="s">
        <v>14384</v>
      </c>
    </row>
    <row r="1920" spans="2:2" x14ac:dyDescent="0.25">
      <c r="B1920" t="s">
        <v>16543</v>
      </c>
    </row>
    <row r="1921" spans="2:2" x14ac:dyDescent="0.25">
      <c r="B1921" t="s">
        <v>16544</v>
      </c>
    </row>
    <row r="1922" spans="2:2" x14ac:dyDescent="0.25">
      <c r="B1922" t="s">
        <v>16545</v>
      </c>
    </row>
    <row r="1923" spans="2:2" x14ac:dyDescent="0.25">
      <c r="B1923" t="s">
        <v>16549</v>
      </c>
    </row>
    <row r="1924" spans="2:2" x14ac:dyDescent="0.25">
      <c r="B1924" t="s">
        <v>16550</v>
      </c>
    </row>
    <row r="1925" spans="2:2" x14ac:dyDescent="0.25">
      <c r="B1925" t="s">
        <v>16551</v>
      </c>
    </row>
    <row r="1926" spans="2:2" x14ac:dyDescent="0.25">
      <c r="B1926" t="s">
        <v>14554</v>
      </c>
    </row>
    <row r="1927" spans="2:2" x14ac:dyDescent="0.25">
      <c r="B1927" t="s">
        <v>14556</v>
      </c>
    </row>
    <row r="1928" spans="2:2" x14ac:dyDescent="0.25">
      <c r="B1928" t="s">
        <v>14555</v>
      </c>
    </row>
    <row r="1929" spans="2:2" x14ac:dyDescent="0.25">
      <c r="B1929" t="s">
        <v>14557</v>
      </c>
    </row>
    <row r="1930" spans="2:2" x14ac:dyDescent="0.25">
      <c r="B1930" t="s">
        <v>14553</v>
      </c>
    </row>
    <row r="1931" spans="2:2" x14ac:dyDescent="0.25">
      <c r="B1931" t="s">
        <v>16559</v>
      </c>
    </row>
    <row r="1932" spans="2:2" x14ac:dyDescent="0.25">
      <c r="B1932" t="s">
        <v>16553</v>
      </c>
    </row>
    <row r="1933" spans="2:2" x14ac:dyDescent="0.25">
      <c r="B1933" t="s">
        <v>14385</v>
      </c>
    </row>
    <row r="1934" spans="2:2" x14ac:dyDescent="0.25">
      <c r="B1934" t="s">
        <v>16554</v>
      </c>
    </row>
    <row r="1935" spans="2:2" x14ac:dyDescent="0.25">
      <c r="B1935" t="s">
        <v>16558</v>
      </c>
    </row>
    <row r="1936" spans="2:2" x14ac:dyDescent="0.25">
      <c r="B1936" t="s">
        <v>16557</v>
      </c>
    </row>
    <row r="1937" spans="2:2" x14ac:dyDescent="0.25">
      <c r="B1937" t="s">
        <v>16556</v>
      </c>
    </row>
    <row r="1938" spans="2:2" x14ac:dyDescent="0.25">
      <c r="B1938" t="s">
        <v>16561</v>
      </c>
    </row>
    <row r="1939" spans="2:2" x14ac:dyDescent="0.25">
      <c r="B1939" t="s">
        <v>16555</v>
      </c>
    </row>
    <row r="1940" spans="2:2" x14ac:dyDescent="0.25">
      <c r="B1940" t="s">
        <v>16560</v>
      </c>
    </row>
    <row r="1941" spans="2:2" x14ac:dyDescent="0.25">
      <c r="B1941" t="s">
        <v>14386</v>
      </c>
    </row>
    <row r="1942" spans="2:2" x14ac:dyDescent="0.25">
      <c r="B1942" t="s">
        <v>14387</v>
      </c>
    </row>
    <row r="1943" spans="2:2" x14ac:dyDescent="0.25">
      <c r="B1943" t="s">
        <v>14388</v>
      </c>
    </row>
    <row r="1944" spans="2:2" x14ac:dyDescent="0.25">
      <c r="B1944" t="s">
        <v>14389</v>
      </c>
    </row>
    <row r="1945" spans="2:2" x14ac:dyDescent="0.25">
      <c r="B1945" t="s">
        <v>14390</v>
      </c>
    </row>
    <row r="1946" spans="2:2" x14ac:dyDescent="0.25">
      <c r="B1946" t="s">
        <v>14391</v>
      </c>
    </row>
    <row r="1947" spans="2:2" x14ac:dyDescent="0.25">
      <c r="B1947" t="s">
        <v>14392</v>
      </c>
    </row>
    <row r="1948" spans="2:2" x14ac:dyDescent="0.25">
      <c r="B1948" t="s">
        <v>14393</v>
      </c>
    </row>
    <row r="1949" spans="2:2" x14ac:dyDescent="0.25">
      <c r="B1949" t="s">
        <v>14394</v>
      </c>
    </row>
    <row r="1950" spans="2:2" x14ac:dyDescent="0.25">
      <c r="B1950" t="s">
        <v>16562</v>
      </c>
    </row>
    <row r="1951" spans="2:2" x14ac:dyDescent="0.25">
      <c r="B1951" t="s">
        <v>14395</v>
      </c>
    </row>
    <row r="1952" spans="2:2" x14ac:dyDescent="0.25">
      <c r="B1952" t="s">
        <v>16564</v>
      </c>
    </row>
    <row r="1953" spans="2:2" x14ac:dyDescent="0.25">
      <c r="B1953" t="s">
        <v>16563</v>
      </c>
    </row>
    <row r="1954" spans="2:2" x14ac:dyDescent="0.25">
      <c r="B1954" t="s">
        <v>14399</v>
      </c>
    </row>
    <row r="1955" spans="2:2" x14ac:dyDescent="0.25">
      <c r="B1955" t="s">
        <v>14400</v>
      </c>
    </row>
    <row r="1956" spans="2:2" x14ac:dyDescent="0.25">
      <c r="B1956" t="s">
        <v>14401</v>
      </c>
    </row>
    <row r="1957" spans="2:2" x14ac:dyDescent="0.25">
      <c r="B1957" t="s">
        <v>14397</v>
      </c>
    </row>
    <row r="1958" spans="2:2" x14ac:dyDescent="0.25">
      <c r="B1958" t="s">
        <v>14396</v>
      </c>
    </row>
    <row r="1959" spans="2:2" x14ac:dyDescent="0.25">
      <c r="B1959" t="s">
        <v>14398</v>
      </c>
    </row>
    <row r="1960" spans="2:2" x14ac:dyDescent="0.25">
      <c r="B1960" t="s">
        <v>14402</v>
      </c>
    </row>
    <row r="1961" spans="2:2" x14ac:dyDescent="0.25">
      <c r="B1961" t="s">
        <v>16566</v>
      </c>
    </row>
    <row r="1962" spans="2:2" x14ac:dyDescent="0.25">
      <c r="B1962" t="s">
        <v>16567</v>
      </c>
    </row>
    <row r="1963" spans="2:2" x14ac:dyDescent="0.25">
      <c r="B1963" t="s">
        <v>16568</v>
      </c>
    </row>
    <row r="1964" spans="2:2" x14ac:dyDescent="0.25">
      <c r="B1964" t="s">
        <v>16569</v>
      </c>
    </row>
    <row r="1965" spans="2:2" x14ac:dyDescent="0.25">
      <c r="B1965" t="s">
        <v>16570</v>
      </c>
    </row>
    <row r="1966" spans="2:2" x14ac:dyDescent="0.25">
      <c r="B1966" t="s">
        <v>16571</v>
      </c>
    </row>
    <row r="1967" spans="2:2" x14ac:dyDescent="0.25">
      <c r="B1967" t="s">
        <v>16572</v>
      </c>
    </row>
    <row r="1968" spans="2:2" x14ac:dyDescent="0.25">
      <c r="B1968" t="s">
        <v>14403</v>
      </c>
    </row>
    <row r="1969" spans="2:2" x14ac:dyDescent="0.25">
      <c r="B1969" t="s">
        <v>16577</v>
      </c>
    </row>
    <row r="1970" spans="2:2" x14ac:dyDescent="0.25">
      <c r="B1970" t="s">
        <v>16578</v>
      </c>
    </row>
    <row r="1971" spans="2:2" x14ac:dyDescent="0.25">
      <c r="B1971" t="s">
        <v>16574</v>
      </c>
    </row>
    <row r="1972" spans="2:2" x14ac:dyDescent="0.25">
      <c r="B1972" t="s">
        <v>16575</v>
      </c>
    </row>
    <row r="1973" spans="2:2" x14ac:dyDescent="0.25">
      <c r="B1973" t="s">
        <v>16576</v>
      </c>
    </row>
    <row r="1974" spans="2:2" x14ac:dyDescent="0.25">
      <c r="B1974" t="s">
        <v>16581</v>
      </c>
    </row>
    <row r="1975" spans="2:2" x14ac:dyDescent="0.25">
      <c r="B1975" t="s">
        <v>16579</v>
      </c>
    </row>
    <row r="1976" spans="2:2" x14ac:dyDescent="0.25">
      <c r="B1976" t="s">
        <v>16580</v>
      </c>
    </row>
    <row r="1977" spans="2:2" x14ac:dyDescent="0.25">
      <c r="B1977" t="s">
        <v>16583</v>
      </c>
    </row>
    <row r="1978" spans="2:2" x14ac:dyDescent="0.25">
      <c r="B1978" t="s">
        <v>16582</v>
      </c>
    </row>
    <row r="1979" spans="2:2" x14ac:dyDescent="0.25">
      <c r="B1979" t="s">
        <v>16584</v>
      </c>
    </row>
    <row r="1980" spans="2:2" x14ac:dyDescent="0.25">
      <c r="B1980" t="s">
        <v>16585</v>
      </c>
    </row>
    <row r="1981" spans="2:2" x14ac:dyDescent="0.25">
      <c r="B1981" t="s">
        <v>16586</v>
      </c>
    </row>
    <row r="1982" spans="2:2" x14ac:dyDescent="0.25">
      <c r="B1982" t="s">
        <v>16619</v>
      </c>
    </row>
    <row r="1983" spans="2:2" x14ac:dyDescent="0.25">
      <c r="B1983" t="s">
        <v>16620</v>
      </c>
    </row>
    <row r="1984" spans="2:2" x14ac:dyDescent="0.25">
      <c r="B1984" t="s">
        <v>16621</v>
      </c>
    </row>
    <row r="1985" spans="2:2" x14ac:dyDescent="0.25">
      <c r="B1985" t="s">
        <v>16624</v>
      </c>
    </row>
    <row r="1986" spans="2:2" x14ac:dyDescent="0.25">
      <c r="B1986" t="s">
        <v>16609</v>
      </c>
    </row>
    <row r="1987" spans="2:2" x14ac:dyDescent="0.25">
      <c r="B1987" t="s">
        <v>16610</v>
      </c>
    </row>
    <row r="1988" spans="2:2" x14ac:dyDescent="0.25">
      <c r="B1988" t="s">
        <v>16611</v>
      </c>
    </row>
    <row r="1989" spans="2:2" x14ac:dyDescent="0.25">
      <c r="B1989" t="s">
        <v>16612</v>
      </c>
    </row>
    <row r="1990" spans="2:2" x14ac:dyDescent="0.25">
      <c r="B1990" t="s">
        <v>16588</v>
      </c>
    </row>
    <row r="1991" spans="2:2" x14ac:dyDescent="0.25">
      <c r="B1991" t="s">
        <v>16589</v>
      </c>
    </row>
    <row r="1992" spans="2:2" x14ac:dyDescent="0.25">
      <c r="B1992" t="s">
        <v>16599</v>
      </c>
    </row>
    <row r="1993" spans="2:2" x14ac:dyDescent="0.25">
      <c r="B1993" t="s">
        <v>16600</v>
      </c>
    </row>
    <row r="1994" spans="2:2" x14ac:dyDescent="0.25">
      <c r="B1994" t="s">
        <v>16601</v>
      </c>
    </row>
    <row r="1995" spans="2:2" x14ac:dyDescent="0.25">
      <c r="B1995" t="s">
        <v>16602</v>
      </c>
    </row>
    <row r="1996" spans="2:2" x14ac:dyDescent="0.25">
      <c r="B1996" t="s">
        <v>16603</v>
      </c>
    </row>
    <row r="1997" spans="2:2" x14ac:dyDescent="0.25">
      <c r="B1997" t="s">
        <v>16587</v>
      </c>
    </row>
    <row r="1998" spans="2:2" x14ac:dyDescent="0.25">
      <c r="B1998" t="s">
        <v>16592</v>
      </c>
    </row>
    <row r="1999" spans="2:2" x14ac:dyDescent="0.25">
      <c r="B1999" t="s">
        <v>16593</v>
      </c>
    </row>
    <row r="2000" spans="2:2" x14ac:dyDescent="0.25">
      <c r="B2000" t="s">
        <v>16594</v>
      </c>
    </row>
    <row r="2001" spans="2:2" x14ac:dyDescent="0.25">
      <c r="B2001" t="s">
        <v>16596</v>
      </c>
    </row>
    <row r="2002" spans="2:2" x14ac:dyDescent="0.25">
      <c r="B2002" t="s">
        <v>16597</v>
      </c>
    </row>
    <row r="2003" spans="2:2" x14ac:dyDescent="0.25">
      <c r="B2003" t="s">
        <v>16598</v>
      </c>
    </row>
    <row r="2004" spans="2:2" x14ac:dyDescent="0.25">
      <c r="B2004" t="s">
        <v>16595</v>
      </c>
    </row>
    <row r="2005" spans="2:2" x14ac:dyDescent="0.25">
      <c r="B2005" t="s">
        <v>16622</v>
      </c>
    </row>
    <row r="2006" spans="2:2" x14ac:dyDescent="0.25">
      <c r="B2006" t="s">
        <v>16623</v>
      </c>
    </row>
    <row r="2007" spans="2:2" x14ac:dyDescent="0.25">
      <c r="B2007" t="s">
        <v>14404</v>
      </c>
    </row>
    <row r="2008" spans="2:2" x14ac:dyDescent="0.25">
      <c r="B2008" t="s">
        <v>16604</v>
      </c>
    </row>
    <row r="2009" spans="2:2" x14ac:dyDescent="0.25">
      <c r="B2009" t="s">
        <v>16605</v>
      </c>
    </row>
    <row r="2010" spans="2:2" x14ac:dyDescent="0.25">
      <c r="B2010" t="s">
        <v>16606</v>
      </c>
    </row>
    <row r="2011" spans="2:2" x14ac:dyDescent="0.25">
      <c r="B2011" t="s">
        <v>16607</v>
      </c>
    </row>
    <row r="2012" spans="2:2" x14ac:dyDescent="0.25">
      <c r="B2012" t="s">
        <v>16608</v>
      </c>
    </row>
    <row r="2013" spans="2:2" x14ac:dyDescent="0.25">
      <c r="B2013" t="s">
        <v>16590</v>
      </c>
    </row>
    <row r="2014" spans="2:2" x14ac:dyDescent="0.25">
      <c r="B2014" t="s">
        <v>16591</v>
      </c>
    </row>
    <row r="2015" spans="2:2" x14ac:dyDescent="0.25">
      <c r="B2015" t="s">
        <v>16616</v>
      </c>
    </row>
    <row r="2016" spans="2:2" x14ac:dyDescent="0.25">
      <c r="B2016" t="s">
        <v>16618</v>
      </c>
    </row>
    <row r="2017" spans="2:2" x14ac:dyDescent="0.25">
      <c r="B2017" t="s">
        <v>16615</v>
      </c>
    </row>
    <row r="2018" spans="2:2" x14ac:dyDescent="0.25">
      <c r="B2018" t="s">
        <v>16617</v>
      </c>
    </row>
    <row r="2019" spans="2:2" x14ac:dyDescent="0.25">
      <c r="B2019" t="s">
        <v>16613</v>
      </c>
    </row>
    <row r="2020" spans="2:2" x14ac:dyDescent="0.25">
      <c r="B2020" t="s">
        <v>16614</v>
      </c>
    </row>
    <row r="2021" spans="2:2" x14ac:dyDescent="0.25">
      <c r="B2021" t="s">
        <v>16625</v>
      </c>
    </row>
    <row r="2022" spans="2:2" x14ac:dyDescent="0.25">
      <c r="B2022" t="s">
        <v>14405</v>
      </c>
    </row>
    <row r="2023" spans="2:2" x14ac:dyDescent="0.25">
      <c r="B2023" t="s">
        <v>16628</v>
      </c>
    </row>
    <row r="2024" spans="2:2" x14ac:dyDescent="0.25">
      <c r="B2024" t="s">
        <v>16626</v>
      </c>
    </row>
    <row r="2025" spans="2:2" x14ac:dyDescent="0.25">
      <c r="B2025" t="s">
        <v>16627</v>
      </c>
    </row>
    <row r="2026" spans="2:2" x14ac:dyDescent="0.25">
      <c r="B2026" t="s">
        <v>14406</v>
      </c>
    </row>
    <row r="2027" spans="2:2" x14ac:dyDescent="0.25">
      <c r="B2027" t="s">
        <v>14407</v>
      </c>
    </row>
    <row r="2028" spans="2:2" x14ac:dyDescent="0.25">
      <c r="B2028" t="s">
        <v>14408</v>
      </c>
    </row>
    <row r="2029" spans="2:2" x14ac:dyDescent="0.25">
      <c r="B2029" t="s">
        <v>16630</v>
      </c>
    </row>
    <row r="2030" spans="2:2" x14ac:dyDescent="0.25">
      <c r="B2030" t="s">
        <v>16632</v>
      </c>
    </row>
    <row r="2031" spans="2:2" x14ac:dyDescent="0.25">
      <c r="B2031" t="s">
        <v>16629</v>
      </c>
    </row>
    <row r="2032" spans="2:2" x14ac:dyDescent="0.25">
      <c r="B2032" t="s">
        <v>16631</v>
      </c>
    </row>
    <row r="2033" spans="2:2" x14ac:dyDescent="0.25">
      <c r="B2033" t="s">
        <v>14412</v>
      </c>
    </row>
    <row r="2034" spans="2:2" x14ac:dyDescent="0.25">
      <c r="B2034" t="s">
        <v>16647</v>
      </c>
    </row>
    <row r="2035" spans="2:2" x14ac:dyDescent="0.25">
      <c r="B2035" t="s">
        <v>14409</v>
      </c>
    </row>
    <row r="2036" spans="2:2" x14ac:dyDescent="0.25">
      <c r="B2036" t="s">
        <v>16644</v>
      </c>
    </row>
    <row r="2037" spans="2:2" x14ac:dyDescent="0.25">
      <c r="B2037" t="s">
        <v>16645</v>
      </c>
    </row>
    <row r="2038" spans="2:2" x14ac:dyDescent="0.25">
      <c r="B2038" t="s">
        <v>16636</v>
      </c>
    </row>
    <row r="2039" spans="2:2" x14ac:dyDescent="0.25">
      <c r="B2039" t="s">
        <v>16638</v>
      </c>
    </row>
    <row r="2040" spans="2:2" x14ac:dyDescent="0.25">
      <c r="B2040" t="s">
        <v>16637</v>
      </c>
    </row>
    <row r="2041" spans="2:2" x14ac:dyDescent="0.25">
      <c r="B2041" t="s">
        <v>14411</v>
      </c>
    </row>
    <row r="2042" spans="2:2" x14ac:dyDescent="0.25">
      <c r="B2042" t="s">
        <v>16640</v>
      </c>
    </row>
    <row r="2043" spans="2:2" x14ac:dyDescent="0.25">
      <c r="B2043" t="s">
        <v>16639</v>
      </c>
    </row>
    <row r="2044" spans="2:2" x14ac:dyDescent="0.25">
      <c r="B2044" t="s">
        <v>16635</v>
      </c>
    </row>
    <row r="2045" spans="2:2" x14ac:dyDescent="0.25">
      <c r="B2045" t="s">
        <v>14410</v>
      </c>
    </row>
    <row r="2046" spans="2:2" x14ac:dyDescent="0.25">
      <c r="B2046" t="s">
        <v>16641</v>
      </c>
    </row>
    <row r="2047" spans="2:2" x14ac:dyDescent="0.25">
      <c r="B2047" t="s">
        <v>16642</v>
      </c>
    </row>
    <row r="2048" spans="2:2" x14ac:dyDescent="0.25">
      <c r="B2048" t="s">
        <v>16634</v>
      </c>
    </row>
    <row r="2049" spans="2:2" x14ac:dyDescent="0.25">
      <c r="B2049" t="s">
        <v>16633</v>
      </c>
    </row>
    <row r="2050" spans="2:2" x14ac:dyDescent="0.25">
      <c r="B2050" t="s">
        <v>16649</v>
      </c>
    </row>
    <row r="2051" spans="2:2" x14ac:dyDescent="0.25">
      <c r="B2051" t="s">
        <v>16650</v>
      </c>
    </row>
    <row r="2052" spans="2:2" x14ac:dyDescent="0.25">
      <c r="B2052" t="s">
        <v>16655</v>
      </c>
    </row>
    <row r="2053" spans="2:2" x14ac:dyDescent="0.25">
      <c r="B2053" t="s">
        <v>14416</v>
      </c>
    </row>
    <row r="2054" spans="2:2" x14ac:dyDescent="0.25">
      <c r="B2054" t="s">
        <v>14413</v>
      </c>
    </row>
    <row r="2055" spans="2:2" x14ac:dyDescent="0.25">
      <c r="B2055" t="s">
        <v>14414</v>
      </c>
    </row>
    <row r="2056" spans="2:2" x14ac:dyDescent="0.25">
      <c r="B2056" t="s">
        <v>16654</v>
      </c>
    </row>
    <row r="2057" spans="2:2" x14ac:dyDescent="0.25">
      <c r="B2057" t="s">
        <v>16651</v>
      </c>
    </row>
    <row r="2058" spans="2:2" x14ac:dyDescent="0.25">
      <c r="B2058" t="s">
        <v>16652</v>
      </c>
    </row>
    <row r="2059" spans="2:2" x14ac:dyDescent="0.25">
      <c r="B2059" t="s">
        <v>16653</v>
      </c>
    </row>
    <row r="2060" spans="2:2" x14ac:dyDescent="0.25">
      <c r="B2060" t="s">
        <v>14415</v>
      </c>
    </row>
    <row r="2061" spans="2:2" x14ac:dyDescent="0.25">
      <c r="B2061" t="s">
        <v>14417</v>
      </c>
    </row>
    <row r="2062" spans="2:2" x14ac:dyDescent="0.25">
      <c r="B2062" t="s">
        <v>16656</v>
      </c>
    </row>
    <row r="2063" spans="2:2" x14ac:dyDescent="0.25">
      <c r="B2063" t="s">
        <v>16657</v>
      </c>
    </row>
    <row r="2064" spans="2:2" x14ac:dyDescent="0.25">
      <c r="B2064" t="s">
        <v>16658</v>
      </c>
    </row>
    <row r="2065" spans="2:2" x14ac:dyDescent="0.25">
      <c r="B2065" t="s">
        <v>16659</v>
      </c>
    </row>
    <row r="2066" spans="2:2" x14ac:dyDescent="0.25">
      <c r="B2066" t="s">
        <v>16660</v>
      </c>
    </row>
    <row r="2067" spans="2:2" x14ac:dyDescent="0.25">
      <c r="B2067" t="s">
        <v>16671</v>
      </c>
    </row>
    <row r="2068" spans="2:2" x14ac:dyDescent="0.25">
      <c r="B2068" t="s">
        <v>16672</v>
      </c>
    </row>
    <row r="2069" spans="2:2" x14ac:dyDescent="0.25">
      <c r="B2069" t="s">
        <v>16673</v>
      </c>
    </row>
    <row r="2070" spans="2:2" x14ac:dyDescent="0.25">
      <c r="B2070" t="s">
        <v>16661</v>
      </c>
    </row>
    <row r="2071" spans="2:2" x14ac:dyDescent="0.25">
      <c r="B2071" t="s">
        <v>16662</v>
      </c>
    </row>
    <row r="2072" spans="2:2" x14ac:dyDescent="0.25">
      <c r="B2072" t="s">
        <v>16663</v>
      </c>
    </row>
    <row r="2073" spans="2:2" x14ac:dyDescent="0.25">
      <c r="B2073" t="s">
        <v>16664</v>
      </c>
    </row>
    <row r="2074" spans="2:2" x14ac:dyDescent="0.25">
      <c r="B2074" t="s">
        <v>16665</v>
      </c>
    </row>
    <row r="2075" spans="2:2" x14ac:dyDescent="0.25">
      <c r="B2075" t="s">
        <v>16666</v>
      </c>
    </row>
    <row r="2076" spans="2:2" x14ac:dyDescent="0.25">
      <c r="B2076" t="s">
        <v>16667</v>
      </c>
    </row>
    <row r="2077" spans="2:2" x14ac:dyDescent="0.25">
      <c r="B2077" t="s">
        <v>16668</v>
      </c>
    </row>
    <row r="2078" spans="2:2" x14ac:dyDescent="0.25">
      <c r="B2078" t="s">
        <v>16669</v>
      </c>
    </row>
    <row r="2079" spans="2:2" x14ac:dyDescent="0.25">
      <c r="B2079" t="s">
        <v>16670</v>
      </c>
    </row>
    <row r="2080" spans="2:2" x14ac:dyDescent="0.25">
      <c r="B2080" t="s">
        <v>16674</v>
      </c>
    </row>
    <row r="2081" spans="2:2" x14ac:dyDescent="0.25">
      <c r="B2081" t="s">
        <v>16675</v>
      </c>
    </row>
    <row r="2082" spans="2:2" x14ac:dyDescent="0.25">
      <c r="B2082" t="s">
        <v>16676</v>
      </c>
    </row>
    <row r="2083" spans="2:2" x14ac:dyDescent="0.25">
      <c r="B2083" t="s">
        <v>16677</v>
      </c>
    </row>
    <row r="2084" spans="2:2" x14ac:dyDescent="0.25">
      <c r="B2084" t="s">
        <v>16678</v>
      </c>
    </row>
    <row r="2085" spans="2:2" x14ac:dyDescent="0.25">
      <c r="B2085" t="s">
        <v>16679</v>
      </c>
    </row>
    <row r="2086" spans="2:2" x14ac:dyDescent="0.25">
      <c r="B2086" t="s">
        <v>16680</v>
      </c>
    </row>
    <row r="2087" spans="2:2" x14ac:dyDescent="0.25">
      <c r="B2087" t="s">
        <v>16681</v>
      </c>
    </row>
    <row r="2088" spans="2:2" x14ac:dyDescent="0.25">
      <c r="B2088" t="s">
        <v>14418</v>
      </c>
    </row>
    <row r="2089" spans="2:2" x14ac:dyDescent="0.25">
      <c r="B2089" t="s">
        <v>16686</v>
      </c>
    </row>
    <row r="2090" spans="2:2" x14ac:dyDescent="0.25">
      <c r="B2090" t="s">
        <v>16687</v>
      </c>
    </row>
    <row r="2091" spans="2:2" x14ac:dyDescent="0.25">
      <c r="B2091" t="s">
        <v>16685</v>
      </c>
    </row>
    <row r="2092" spans="2:2" x14ac:dyDescent="0.25">
      <c r="B2092" t="s">
        <v>16684</v>
      </c>
    </row>
    <row r="2093" spans="2:2" x14ac:dyDescent="0.25">
      <c r="B2093" t="s">
        <v>16683</v>
      </c>
    </row>
    <row r="2094" spans="2:2" x14ac:dyDescent="0.25">
      <c r="B2094" t="s">
        <v>14419</v>
      </c>
    </row>
    <row r="2095" spans="2:2" x14ac:dyDescent="0.25">
      <c r="B2095" t="s">
        <v>16688</v>
      </c>
    </row>
    <row r="2096" spans="2:2" x14ac:dyDescent="0.25">
      <c r="B2096" t="s">
        <v>16689</v>
      </c>
    </row>
    <row r="2097" spans="2:2" x14ac:dyDescent="0.25">
      <c r="B2097" t="s">
        <v>16699</v>
      </c>
    </row>
    <row r="2098" spans="2:2" x14ac:dyDescent="0.25">
      <c r="B2098" t="s">
        <v>16700</v>
      </c>
    </row>
    <row r="2099" spans="2:2" x14ac:dyDescent="0.25">
      <c r="B2099" t="s">
        <v>14421</v>
      </c>
    </row>
    <row r="2100" spans="2:2" x14ac:dyDescent="0.25">
      <c r="B2100" t="s">
        <v>14420</v>
      </c>
    </row>
    <row r="2101" spans="2:2" x14ac:dyDescent="0.25">
      <c r="B2101" t="s">
        <v>16690</v>
      </c>
    </row>
    <row r="2102" spans="2:2" x14ac:dyDescent="0.25">
      <c r="B2102" t="s">
        <v>16691</v>
      </c>
    </row>
    <row r="2103" spans="2:2" x14ac:dyDescent="0.25">
      <c r="B2103" t="s">
        <v>16702</v>
      </c>
    </row>
    <row r="2104" spans="2:2" x14ac:dyDescent="0.25">
      <c r="B2104" t="s">
        <v>16701</v>
      </c>
    </row>
    <row r="2105" spans="2:2" x14ac:dyDescent="0.25">
      <c r="B2105" t="s">
        <v>16703</v>
      </c>
    </row>
    <row r="2106" spans="2:2" x14ac:dyDescent="0.25">
      <c r="B2106" t="s">
        <v>16704</v>
      </c>
    </row>
    <row r="2107" spans="2:2" x14ac:dyDescent="0.25">
      <c r="B2107" t="s">
        <v>16698</v>
      </c>
    </row>
    <row r="2108" spans="2:2" x14ac:dyDescent="0.25">
      <c r="B2108" t="s">
        <v>14423</v>
      </c>
    </row>
    <row r="2109" spans="2:2" x14ac:dyDescent="0.25">
      <c r="B2109" t="s">
        <v>16696</v>
      </c>
    </row>
    <row r="2110" spans="2:2" x14ac:dyDescent="0.25">
      <c r="B2110" t="s">
        <v>16697</v>
      </c>
    </row>
    <row r="2111" spans="2:2" x14ac:dyDescent="0.25">
      <c r="B2111" t="s">
        <v>16712</v>
      </c>
    </row>
    <row r="2112" spans="2:2" x14ac:dyDescent="0.25">
      <c r="B2112" t="s">
        <v>16713</v>
      </c>
    </row>
    <row r="2113" spans="2:2" x14ac:dyDescent="0.25">
      <c r="B2113" t="s">
        <v>14422</v>
      </c>
    </row>
    <row r="2114" spans="2:2" x14ac:dyDescent="0.25">
      <c r="B2114" t="s">
        <v>16692</v>
      </c>
    </row>
    <row r="2115" spans="2:2" x14ac:dyDescent="0.25">
      <c r="B2115" t="s">
        <v>16705</v>
      </c>
    </row>
    <row r="2116" spans="2:2" x14ac:dyDescent="0.25">
      <c r="B2116" t="s">
        <v>16706</v>
      </c>
    </row>
    <row r="2117" spans="2:2" x14ac:dyDescent="0.25">
      <c r="B2117" t="s">
        <v>16707</v>
      </c>
    </row>
    <row r="2118" spans="2:2" x14ac:dyDescent="0.25">
      <c r="B2118" t="s">
        <v>16711</v>
      </c>
    </row>
    <row r="2119" spans="2:2" x14ac:dyDescent="0.25">
      <c r="B2119" t="s">
        <v>16710</v>
      </c>
    </row>
    <row r="2120" spans="2:2" x14ac:dyDescent="0.25">
      <c r="B2120" t="s">
        <v>16693</v>
      </c>
    </row>
    <row r="2121" spans="2:2" x14ac:dyDescent="0.25">
      <c r="B2121" t="s">
        <v>16695</v>
      </c>
    </row>
    <row r="2122" spans="2:2" x14ac:dyDescent="0.25">
      <c r="B2122" t="s">
        <v>16694</v>
      </c>
    </row>
    <row r="2123" spans="2:2" x14ac:dyDescent="0.25">
      <c r="B2123" t="s">
        <v>16708</v>
      </c>
    </row>
    <row r="2124" spans="2:2" x14ac:dyDescent="0.25">
      <c r="B2124" t="s">
        <v>16709</v>
      </c>
    </row>
    <row r="2125" spans="2:2" x14ac:dyDescent="0.25">
      <c r="B2125" t="s">
        <v>14558</v>
      </c>
    </row>
    <row r="2126" spans="2:2" x14ac:dyDescent="0.25">
      <c r="B2126" t="s">
        <v>16714</v>
      </c>
    </row>
    <row r="2127" spans="2:2" x14ac:dyDescent="0.25">
      <c r="B2127" t="s">
        <v>16715</v>
      </c>
    </row>
    <row r="2128" spans="2:2" x14ac:dyDescent="0.25">
      <c r="B2128" t="s">
        <v>14559</v>
      </c>
    </row>
    <row r="2129" spans="2:2" x14ac:dyDescent="0.25">
      <c r="B2129" t="s">
        <v>14424</v>
      </c>
    </row>
    <row r="2130" spans="2:2" x14ac:dyDescent="0.25">
      <c r="B2130" t="s">
        <v>14425</v>
      </c>
    </row>
    <row r="2131" spans="2:2" x14ac:dyDescent="0.25">
      <c r="B2131" t="s">
        <v>16716</v>
      </c>
    </row>
    <row r="2132" spans="2:2" x14ac:dyDescent="0.25">
      <c r="B2132" t="s">
        <v>16717</v>
      </c>
    </row>
    <row r="2133" spans="2:2" x14ac:dyDescent="0.25">
      <c r="B2133" t="s">
        <v>16718</v>
      </c>
    </row>
    <row r="2134" spans="2:2" x14ac:dyDescent="0.25">
      <c r="B2134" t="s">
        <v>16721</v>
      </c>
    </row>
    <row r="2135" spans="2:2" x14ac:dyDescent="0.25">
      <c r="B2135" t="s">
        <v>16720</v>
      </c>
    </row>
    <row r="2136" spans="2:2" x14ac:dyDescent="0.25">
      <c r="B2136" t="s">
        <v>14426</v>
      </c>
    </row>
    <row r="2137" spans="2:2" x14ac:dyDescent="0.25">
      <c r="B2137" t="s">
        <v>16730</v>
      </c>
    </row>
    <row r="2138" spans="2:2" x14ac:dyDescent="0.25">
      <c r="B2138" t="s">
        <v>16722</v>
      </c>
    </row>
    <row r="2139" spans="2:2" x14ac:dyDescent="0.25">
      <c r="B2139" t="s">
        <v>16723</v>
      </c>
    </row>
    <row r="2140" spans="2:2" x14ac:dyDescent="0.25">
      <c r="B2140" t="s">
        <v>16724</v>
      </c>
    </row>
    <row r="2141" spans="2:2" x14ac:dyDescent="0.25">
      <c r="B2141" t="s">
        <v>16725</v>
      </c>
    </row>
    <row r="2142" spans="2:2" x14ac:dyDescent="0.25">
      <c r="B2142" t="s">
        <v>16726</v>
      </c>
    </row>
    <row r="2143" spans="2:2" x14ac:dyDescent="0.25">
      <c r="B2143" t="s">
        <v>16727</v>
      </c>
    </row>
    <row r="2144" spans="2:2" x14ac:dyDescent="0.25">
      <c r="B2144" t="s">
        <v>16728</v>
      </c>
    </row>
    <row r="2145" spans="2:2" x14ac:dyDescent="0.25">
      <c r="B2145" t="s">
        <v>16729</v>
      </c>
    </row>
    <row r="2146" spans="2:2" x14ac:dyDescent="0.25">
      <c r="B2146" t="s">
        <v>16742</v>
      </c>
    </row>
    <row r="2147" spans="2:2" x14ac:dyDescent="0.25">
      <c r="B2147" t="s">
        <v>16743</v>
      </c>
    </row>
    <row r="2148" spans="2:2" x14ac:dyDescent="0.25">
      <c r="B2148" t="s">
        <v>16744</v>
      </c>
    </row>
    <row r="2149" spans="2:2" x14ac:dyDescent="0.25">
      <c r="B2149" t="s">
        <v>16745</v>
      </c>
    </row>
    <row r="2150" spans="2:2" x14ac:dyDescent="0.25">
      <c r="B2150" t="s">
        <v>16746</v>
      </c>
    </row>
    <row r="2151" spans="2:2" x14ac:dyDescent="0.25">
      <c r="B2151" t="s">
        <v>16747</v>
      </c>
    </row>
    <row r="2152" spans="2:2" x14ac:dyDescent="0.25">
      <c r="B2152" t="s">
        <v>16748</v>
      </c>
    </row>
    <row r="2153" spans="2:2" x14ac:dyDescent="0.25">
      <c r="B2153" t="s">
        <v>16731</v>
      </c>
    </row>
    <row r="2154" spans="2:2" x14ac:dyDescent="0.25">
      <c r="B2154" t="s">
        <v>16732</v>
      </c>
    </row>
    <row r="2155" spans="2:2" x14ac:dyDescent="0.25">
      <c r="B2155" t="s">
        <v>16733</v>
      </c>
    </row>
    <row r="2156" spans="2:2" x14ac:dyDescent="0.25">
      <c r="B2156" t="s">
        <v>16734</v>
      </c>
    </row>
    <row r="2157" spans="2:2" x14ac:dyDescent="0.25">
      <c r="B2157" t="s">
        <v>16735</v>
      </c>
    </row>
    <row r="2158" spans="2:2" x14ac:dyDescent="0.25">
      <c r="B2158" t="s">
        <v>14428</v>
      </c>
    </row>
    <row r="2159" spans="2:2" x14ac:dyDescent="0.25">
      <c r="B2159" t="s">
        <v>16736</v>
      </c>
    </row>
    <row r="2160" spans="2:2" x14ac:dyDescent="0.25">
      <c r="B2160" t="s">
        <v>16737</v>
      </c>
    </row>
    <row r="2161" spans="2:2" x14ac:dyDescent="0.25">
      <c r="B2161" t="s">
        <v>16738</v>
      </c>
    </row>
    <row r="2162" spans="2:2" x14ac:dyDescent="0.25">
      <c r="B2162" t="s">
        <v>16739</v>
      </c>
    </row>
    <row r="2163" spans="2:2" x14ac:dyDescent="0.25">
      <c r="B2163" t="s">
        <v>16740</v>
      </c>
    </row>
    <row r="2164" spans="2:2" x14ac:dyDescent="0.25">
      <c r="B2164" t="s">
        <v>16741</v>
      </c>
    </row>
    <row r="2165" spans="2:2" x14ac:dyDescent="0.25">
      <c r="B2165" t="s">
        <v>16749</v>
      </c>
    </row>
    <row r="2166" spans="2:2" x14ac:dyDescent="0.25">
      <c r="B2166" t="s">
        <v>16750</v>
      </c>
    </row>
    <row r="2167" spans="2:2" x14ac:dyDescent="0.25">
      <c r="B2167" t="s">
        <v>16753</v>
      </c>
    </row>
    <row r="2168" spans="2:2" x14ac:dyDescent="0.25">
      <c r="B2168" t="s">
        <v>16754</v>
      </c>
    </row>
    <row r="2169" spans="2:2" x14ac:dyDescent="0.25">
      <c r="B2169" t="s">
        <v>16755</v>
      </c>
    </row>
    <row r="2170" spans="2:2" x14ac:dyDescent="0.25">
      <c r="B2170" t="s">
        <v>16756</v>
      </c>
    </row>
    <row r="2171" spans="2:2" x14ac:dyDescent="0.25">
      <c r="B2171" t="s">
        <v>16757</v>
      </c>
    </row>
    <row r="2172" spans="2:2" x14ac:dyDescent="0.25">
      <c r="B2172" t="s">
        <v>16758</v>
      </c>
    </row>
    <row r="2173" spans="2:2" x14ac:dyDescent="0.25">
      <c r="B2173" t="s">
        <v>16759</v>
      </c>
    </row>
    <row r="2174" spans="2:2" x14ac:dyDescent="0.25">
      <c r="B2174" t="s">
        <v>16760</v>
      </c>
    </row>
    <row r="2175" spans="2:2" x14ac:dyDescent="0.25">
      <c r="B2175" t="s">
        <v>16761</v>
      </c>
    </row>
    <row r="2176" spans="2:2" x14ac:dyDescent="0.25">
      <c r="B2176" t="s">
        <v>16762</v>
      </c>
    </row>
    <row r="2177" spans="2:2" x14ac:dyDescent="0.25">
      <c r="B2177" t="s">
        <v>16763</v>
      </c>
    </row>
    <row r="2178" spans="2:2" x14ac:dyDescent="0.25">
      <c r="B2178" t="s">
        <v>16764</v>
      </c>
    </row>
    <row r="2179" spans="2:2" x14ac:dyDescent="0.25">
      <c r="B2179" t="s">
        <v>16765</v>
      </c>
    </row>
    <row r="2180" spans="2:2" x14ac:dyDescent="0.25">
      <c r="B2180" t="s">
        <v>16766</v>
      </c>
    </row>
    <row r="2181" spans="2:2" x14ac:dyDescent="0.25">
      <c r="B2181" t="s">
        <v>16767</v>
      </c>
    </row>
    <row r="2182" spans="2:2" x14ac:dyDescent="0.25">
      <c r="B2182" t="s">
        <v>14429</v>
      </c>
    </row>
    <row r="2183" spans="2:2" x14ac:dyDescent="0.25">
      <c r="B2183" t="s">
        <v>14430</v>
      </c>
    </row>
    <row r="2184" spans="2:2" x14ac:dyDescent="0.25">
      <c r="B2184" t="s">
        <v>14431</v>
      </c>
    </row>
    <row r="2185" spans="2:2" x14ac:dyDescent="0.25">
      <c r="B2185" t="s">
        <v>16768</v>
      </c>
    </row>
    <row r="2186" spans="2:2" x14ac:dyDescent="0.25">
      <c r="B2186" t="s">
        <v>16769</v>
      </c>
    </row>
    <row r="2187" spans="2:2" x14ac:dyDescent="0.25">
      <c r="B2187" t="s">
        <v>16770</v>
      </c>
    </row>
    <row r="2188" spans="2:2" x14ac:dyDescent="0.25">
      <c r="B2188" t="s">
        <v>16771</v>
      </c>
    </row>
    <row r="2189" spans="2:2" x14ac:dyDescent="0.25">
      <c r="B2189" t="s">
        <v>16772</v>
      </c>
    </row>
    <row r="2190" spans="2:2" x14ac:dyDescent="0.25">
      <c r="B2190" t="s">
        <v>16773</v>
      </c>
    </row>
    <row r="2191" spans="2:2" x14ac:dyDescent="0.25">
      <c r="B2191" t="s">
        <v>16774</v>
      </c>
    </row>
    <row r="2192" spans="2:2" x14ac:dyDescent="0.25">
      <c r="B2192" t="s">
        <v>16776</v>
      </c>
    </row>
    <row r="2193" spans="2:2" x14ac:dyDescent="0.25">
      <c r="B2193" t="s">
        <v>16775</v>
      </c>
    </row>
    <row r="2194" spans="2:2" x14ac:dyDescent="0.25">
      <c r="B2194" t="s">
        <v>16778</v>
      </c>
    </row>
    <row r="2195" spans="2:2" x14ac:dyDescent="0.25">
      <c r="B2195" t="s">
        <v>16777</v>
      </c>
    </row>
    <row r="2196" spans="2:2" x14ac:dyDescent="0.25">
      <c r="B2196" t="s">
        <v>16779</v>
      </c>
    </row>
    <row r="2197" spans="2:2" x14ac:dyDescent="0.25">
      <c r="B2197" t="s">
        <v>16780</v>
      </c>
    </row>
    <row r="2198" spans="2:2" x14ac:dyDescent="0.25">
      <c r="B2198" t="s">
        <v>16781</v>
      </c>
    </row>
    <row r="2199" spans="2:2" x14ac:dyDescent="0.25">
      <c r="B2199" t="s">
        <v>16782</v>
      </c>
    </row>
    <row r="2200" spans="2:2" x14ac:dyDescent="0.25">
      <c r="B2200" t="s">
        <v>16783</v>
      </c>
    </row>
    <row r="2201" spans="2:2" x14ac:dyDescent="0.25">
      <c r="B2201" t="s">
        <v>16784</v>
      </c>
    </row>
    <row r="2202" spans="2:2" x14ac:dyDescent="0.25">
      <c r="B2202" t="s">
        <v>16785</v>
      </c>
    </row>
    <row r="2203" spans="2:2" x14ac:dyDescent="0.25">
      <c r="B2203" t="s">
        <v>16786</v>
      </c>
    </row>
    <row r="2204" spans="2:2" x14ac:dyDescent="0.25">
      <c r="B2204" t="s">
        <v>16787</v>
      </c>
    </row>
    <row r="2205" spans="2:2" x14ac:dyDescent="0.25">
      <c r="B2205" t="s">
        <v>16788</v>
      </c>
    </row>
    <row r="2206" spans="2:2" x14ac:dyDescent="0.25">
      <c r="B2206" t="s">
        <v>16789</v>
      </c>
    </row>
    <row r="2207" spans="2:2" x14ac:dyDescent="0.25">
      <c r="B2207" t="s">
        <v>16790</v>
      </c>
    </row>
    <row r="2208" spans="2:2" x14ac:dyDescent="0.25">
      <c r="B2208" t="s">
        <v>16792</v>
      </c>
    </row>
    <row r="2209" spans="2:2" x14ac:dyDescent="0.25">
      <c r="B2209" t="s">
        <v>16793</v>
      </c>
    </row>
    <row r="2210" spans="2:2" x14ac:dyDescent="0.25">
      <c r="B2210" t="s">
        <v>16794</v>
      </c>
    </row>
    <row r="2211" spans="2:2" x14ac:dyDescent="0.25">
      <c r="B2211" t="s">
        <v>16795</v>
      </c>
    </row>
    <row r="2212" spans="2:2" x14ac:dyDescent="0.25">
      <c r="B2212" t="s">
        <v>16797</v>
      </c>
    </row>
    <row r="2213" spans="2:2" x14ac:dyDescent="0.25">
      <c r="B2213" t="s">
        <v>16798</v>
      </c>
    </row>
    <row r="2214" spans="2:2" x14ac:dyDescent="0.25">
      <c r="B2214" t="s">
        <v>16799</v>
      </c>
    </row>
    <row r="2215" spans="2:2" x14ac:dyDescent="0.25">
      <c r="B2215" t="s">
        <v>16800</v>
      </c>
    </row>
    <row r="2216" spans="2:2" x14ac:dyDescent="0.25">
      <c r="B2216" t="s">
        <v>16801</v>
      </c>
    </row>
    <row r="2217" spans="2:2" x14ac:dyDescent="0.25">
      <c r="B2217" t="s">
        <v>16802</v>
      </c>
    </row>
    <row r="2218" spans="2:2" x14ac:dyDescent="0.25">
      <c r="B2218" t="s">
        <v>16803</v>
      </c>
    </row>
    <row r="2219" spans="2:2" x14ac:dyDescent="0.25">
      <c r="B2219" t="s">
        <v>16804</v>
      </c>
    </row>
    <row r="2220" spans="2:2" x14ac:dyDescent="0.25">
      <c r="B2220" t="s">
        <v>16807</v>
      </c>
    </row>
    <row r="2221" spans="2:2" x14ac:dyDescent="0.25">
      <c r="B2221" t="s">
        <v>16805</v>
      </c>
    </row>
    <row r="2222" spans="2:2" x14ac:dyDescent="0.25">
      <c r="B2222" t="s">
        <v>16806</v>
      </c>
    </row>
    <row r="2223" spans="2:2" x14ac:dyDescent="0.25">
      <c r="B2223" t="s">
        <v>16812</v>
      </c>
    </row>
    <row r="2224" spans="2:2" x14ac:dyDescent="0.25">
      <c r="B2224" t="s">
        <v>16813</v>
      </c>
    </row>
    <row r="2225" spans="2:2" x14ac:dyDescent="0.25">
      <c r="B2225" t="s">
        <v>16808</v>
      </c>
    </row>
    <row r="2226" spans="2:2" x14ac:dyDescent="0.25">
      <c r="B2226" t="s">
        <v>16810</v>
      </c>
    </row>
    <row r="2227" spans="2:2" x14ac:dyDescent="0.25">
      <c r="B2227" t="s">
        <v>16809</v>
      </c>
    </row>
    <row r="2228" spans="2:2" x14ac:dyDescent="0.25">
      <c r="B2228" t="s">
        <v>16811</v>
      </c>
    </row>
    <row r="2229" spans="2:2" x14ac:dyDescent="0.25">
      <c r="B2229" t="s">
        <v>16815</v>
      </c>
    </row>
    <row r="2230" spans="2:2" x14ac:dyDescent="0.25">
      <c r="B2230" t="s">
        <v>16816</v>
      </c>
    </row>
    <row r="2231" spans="2:2" x14ac:dyDescent="0.25">
      <c r="B2231" t="s">
        <v>16817</v>
      </c>
    </row>
    <row r="2232" spans="2:2" x14ac:dyDescent="0.25">
      <c r="B2232" t="s">
        <v>16814</v>
      </c>
    </row>
    <row r="2233" spans="2:2" x14ac:dyDescent="0.25">
      <c r="B2233" t="s">
        <v>16818</v>
      </c>
    </row>
    <row r="2234" spans="2:2" x14ac:dyDescent="0.25">
      <c r="B2234" t="s">
        <v>16819</v>
      </c>
    </row>
    <row r="2235" spans="2:2" x14ac:dyDescent="0.25">
      <c r="B2235" t="s">
        <v>16820</v>
      </c>
    </row>
    <row r="2236" spans="2:2" x14ac:dyDescent="0.25">
      <c r="B2236" t="s">
        <v>16821</v>
      </c>
    </row>
    <row r="2237" spans="2:2" x14ac:dyDescent="0.25">
      <c r="B2237" t="s">
        <v>16822</v>
      </c>
    </row>
    <row r="2238" spans="2:2" x14ac:dyDescent="0.25">
      <c r="B2238" t="s">
        <v>16823</v>
      </c>
    </row>
    <row r="2239" spans="2:2" x14ac:dyDescent="0.25">
      <c r="B2239" t="s">
        <v>16824</v>
      </c>
    </row>
    <row r="2240" spans="2:2" x14ac:dyDescent="0.25">
      <c r="B2240" t="s">
        <v>16825</v>
      </c>
    </row>
    <row r="2241" spans="2:2" x14ac:dyDescent="0.25">
      <c r="B2241" t="s">
        <v>16826</v>
      </c>
    </row>
    <row r="2242" spans="2:2" x14ac:dyDescent="0.25">
      <c r="B2242" t="s">
        <v>16827</v>
      </c>
    </row>
    <row r="2243" spans="2:2" x14ac:dyDescent="0.25">
      <c r="B2243" t="s">
        <v>16828</v>
      </c>
    </row>
    <row r="2244" spans="2:2" x14ac:dyDescent="0.25">
      <c r="B2244" t="s">
        <v>16829</v>
      </c>
    </row>
    <row r="2245" spans="2:2" x14ac:dyDescent="0.25">
      <c r="B2245" t="s">
        <v>16835</v>
      </c>
    </row>
    <row r="2246" spans="2:2" x14ac:dyDescent="0.25">
      <c r="B2246" t="s">
        <v>16833</v>
      </c>
    </row>
    <row r="2247" spans="2:2" x14ac:dyDescent="0.25">
      <c r="B2247" t="s">
        <v>16834</v>
      </c>
    </row>
    <row r="2248" spans="2:2" x14ac:dyDescent="0.25">
      <c r="B2248" t="s">
        <v>16830</v>
      </c>
    </row>
    <row r="2249" spans="2:2" x14ac:dyDescent="0.25">
      <c r="B2249" t="s">
        <v>16831</v>
      </c>
    </row>
    <row r="2250" spans="2:2" x14ac:dyDescent="0.25">
      <c r="B2250" t="s">
        <v>16832</v>
      </c>
    </row>
    <row r="2251" spans="2:2" x14ac:dyDescent="0.25">
      <c r="B2251" t="s">
        <v>16836</v>
      </c>
    </row>
    <row r="2252" spans="2:2" x14ac:dyDescent="0.25">
      <c r="B2252" t="s">
        <v>16837</v>
      </c>
    </row>
    <row r="2253" spans="2:2" x14ac:dyDescent="0.25">
      <c r="B2253" t="s">
        <v>16838</v>
      </c>
    </row>
    <row r="2254" spans="2:2" x14ac:dyDescent="0.25">
      <c r="B2254" t="s">
        <v>14432</v>
      </c>
    </row>
    <row r="2255" spans="2:2" x14ac:dyDescent="0.25">
      <c r="B2255" t="s">
        <v>14433</v>
      </c>
    </row>
    <row r="2256" spans="2:2" x14ac:dyDescent="0.25">
      <c r="B2256" t="s">
        <v>16839</v>
      </c>
    </row>
    <row r="2257" spans="2:2" x14ac:dyDescent="0.25">
      <c r="B2257" t="s">
        <v>16840</v>
      </c>
    </row>
    <row r="2258" spans="2:2" x14ac:dyDescent="0.25">
      <c r="B2258" t="s">
        <v>16841</v>
      </c>
    </row>
    <row r="2259" spans="2:2" x14ac:dyDescent="0.25">
      <c r="B2259" t="s">
        <v>16845</v>
      </c>
    </row>
    <row r="2260" spans="2:2" x14ac:dyDescent="0.25">
      <c r="B2260" t="s">
        <v>16846</v>
      </c>
    </row>
    <row r="2261" spans="2:2" x14ac:dyDescent="0.25">
      <c r="B2261" t="s">
        <v>16847</v>
      </c>
    </row>
    <row r="2262" spans="2:2" x14ac:dyDescent="0.25">
      <c r="B2262" t="s">
        <v>16848</v>
      </c>
    </row>
    <row r="2263" spans="2:2" x14ac:dyDescent="0.25">
      <c r="B2263" t="s">
        <v>16854</v>
      </c>
    </row>
    <row r="2264" spans="2:2" x14ac:dyDescent="0.25">
      <c r="B2264" t="s">
        <v>16852</v>
      </c>
    </row>
    <row r="2265" spans="2:2" x14ac:dyDescent="0.25">
      <c r="B2265" t="s">
        <v>16853</v>
      </c>
    </row>
    <row r="2266" spans="2:2" x14ac:dyDescent="0.25">
      <c r="B2266" t="s">
        <v>16849</v>
      </c>
    </row>
    <row r="2267" spans="2:2" x14ac:dyDescent="0.25">
      <c r="B2267" t="s">
        <v>16850</v>
      </c>
    </row>
    <row r="2268" spans="2:2" x14ac:dyDescent="0.25">
      <c r="B2268" t="s">
        <v>16851</v>
      </c>
    </row>
    <row r="2269" spans="2:2" x14ac:dyDescent="0.25">
      <c r="B2269" t="s">
        <v>16855</v>
      </c>
    </row>
    <row r="2270" spans="2:2" x14ac:dyDescent="0.25">
      <c r="B2270" t="s">
        <v>16858</v>
      </c>
    </row>
    <row r="2271" spans="2:2" x14ac:dyDescent="0.25">
      <c r="B2271" t="s">
        <v>16859</v>
      </c>
    </row>
    <row r="2272" spans="2:2" x14ac:dyDescent="0.25">
      <c r="B2272" t="s">
        <v>16860</v>
      </c>
    </row>
    <row r="2273" spans="2:2" x14ac:dyDescent="0.25">
      <c r="B2273" t="s">
        <v>16861</v>
      </c>
    </row>
    <row r="2274" spans="2:2" x14ac:dyDescent="0.25">
      <c r="B2274" t="s">
        <v>16862</v>
      </c>
    </row>
    <row r="2275" spans="2:2" x14ac:dyDescent="0.25">
      <c r="B2275" t="s">
        <v>16863</v>
      </c>
    </row>
    <row r="2276" spans="2:2" x14ac:dyDescent="0.25">
      <c r="B2276" t="s">
        <v>16864</v>
      </c>
    </row>
    <row r="2277" spans="2:2" x14ac:dyDescent="0.25">
      <c r="B2277" t="s">
        <v>16865</v>
      </c>
    </row>
    <row r="2278" spans="2:2" x14ac:dyDescent="0.25">
      <c r="B2278" t="s">
        <v>16866</v>
      </c>
    </row>
    <row r="2279" spans="2:2" x14ac:dyDescent="0.25">
      <c r="B2279" t="s">
        <v>16867</v>
      </c>
    </row>
    <row r="2280" spans="2:2" x14ac:dyDescent="0.25">
      <c r="B2280" t="s">
        <v>16868</v>
      </c>
    </row>
    <row r="2281" spans="2:2" x14ac:dyDescent="0.25">
      <c r="B2281" t="s">
        <v>16869</v>
      </c>
    </row>
    <row r="2282" spans="2:2" x14ac:dyDescent="0.25">
      <c r="B2282" t="s">
        <v>16870</v>
      </c>
    </row>
    <row r="2283" spans="2:2" x14ac:dyDescent="0.25">
      <c r="B2283" t="s">
        <v>16871</v>
      </c>
    </row>
    <row r="2284" spans="2:2" x14ac:dyDescent="0.25">
      <c r="B2284" t="s">
        <v>16872</v>
      </c>
    </row>
    <row r="2285" spans="2:2" x14ac:dyDescent="0.25">
      <c r="B2285" t="s">
        <v>14434</v>
      </c>
    </row>
    <row r="2286" spans="2:2" x14ac:dyDescent="0.25">
      <c r="B2286" t="s">
        <v>16874</v>
      </c>
    </row>
    <row r="2287" spans="2:2" x14ac:dyDescent="0.25">
      <c r="B2287" t="s">
        <v>14435</v>
      </c>
    </row>
    <row r="2288" spans="2:2" x14ac:dyDescent="0.25">
      <c r="B2288" t="s">
        <v>14439</v>
      </c>
    </row>
    <row r="2289" spans="2:2" x14ac:dyDescent="0.25">
      <c r="B2289" t="s">
        <v>14440</v>
      </c>
    </row>
    <row r="2290" spans="2:2" x14ac:dyDescent="0.25">
      <c r="B2290" t="s">
        <v>14441</v>
      </c>
    </row>
    <row r="2291" spans="2:2" x14ac:dyDescent="0.25">
      <c r="B2291" t="s">
        <v>14442</v>
      </c>
    </row>
    <row r="2292" spans="2:2" x14ac:dyDescent="0.25">
      <c r="B2292" t="s">
        <v>14438</v>
      </c>
    </row>
    <row r="2293" spans="2:2" x14ac:dyDescent="0.25">
      <c r="B2293" t="s">
        <v>14437</v>
      </c>
    </row>
    <row r="2294" spans="2:2" x14ac:dyDescent="0.25">
      <c r="B2294" t="s">
        <v>14436</v>
      </c>
    </row>
    <row r="2295" spans="2:2" x14ac:dyDescent="0.25">
      <c r="B2295" t="s">
        <v>16876</v>
      </c>
    </row>
    <row r="2296" spans="2:2" x14ac:dyDescent="0.25">
      <c r="B2296" t="s">
        <v>16875</v>
      </c>
    </row>
    <row r="2297" spans="2:2" x14ac:dyDescent="0.25">
      <c r="B2297" t="s">
        <v>16877</v>
      </c>
    </row>
    <row r="2298" spans="2:2" x14ac:dyDescent="0.25">
      <c r="B2298" t="s">
        <v>16878</v>
      </c>
    </row>
    <row r="2299" spans="2:2" x14ac:dyDescent="0.25">
      <c r="B2299" t="s">
        <v>16879</v>
      </c>
    </row>
    <row r="2300" spans="2:2" x14ac:dyDescent="0.25">
      <c r="B2300" t="s">
        <v>16880</v>
      </c>
    </row>
    <row r="2301" spans="2:2" x14ac:dyDescent="0.25">
      <c r="B2301" t="s">
        <v>16881</v>
      </c>
    </row>
    <row r="2302" spans="2:2" x14ac:dyDescent="0.25">
      <c r="B2302" t="s">
        <v>16882</v>
      </c>
    </row>
    <row r="2303" spans="2:2" x14ac:dyDescent="0.25">
      <c r="B2303" t="s">
        <v>16883</v>
      </c>
    </row>
    <row r="2304" spans="2:2" x14ac:dyDescent="0.25">
      <c r="B2304" t="s">
        <v>16884</v>
      </c>
    </row>
    <row r="2305" spans="2:2" x14ac:dyDescent="0.25">
      <c r="B2305" t="s">
        <v>16885</v>
      </c>
    </row>
    <row r="2306" spans="2:2" x14ac:dyDescent="0.25">
      <c r="B2306" t="s">
        <v>16886</v>
      </c>
    </row>
    <row r="2307" spans="2:2" x14ac:dyDescent="0.25">
      <c r="B2307" t="s">
        <v>16887</v>
      </c>
    </row>
    <row r="2308" spans="2:2" x14ac:dyDescent="0.25">
      <c r="B2308" t="s">
        <v>16888</v>
      </c>
    </row>
    <row r="2309" spans="2:2" x14ac:dyDescent="0.25">
      <c r="B2309" t="s">
        <v>16889</v>
      </c>
    </row>
    <row r="2310" spans="2:2" x14ac:dyDescent="0.25">
      <c r="B2310" t="s">
        <v>16890</v>
      </c>
    </row>
    <row r="2311" spans="2:2" x14ac:dyDescent="0.25">
      <c r="B2311" t="s">
        <v>16891</v>
      </c>
    </row>
    <row r="2312" spans="2:2" x14ac:dyDescent="0.25">
      <c r="B2312" t="s">
        <v>16892</v>
      </c>
    </row>
    <row r="2313" spans="2:2" x14ac:dyDescent="0.25">
      <c r="B2313" t="s">
        <v>16894</v>
      </c>
    </row>
    <row r="2314" spans="2:2" x14ac:dyDescent="0.25">
      <c r="B2314" t="s">
        <v>16893</v>
      </c>
    </row>
    <row r="2315" spans="2:2" x14ac:dyDescent="0.25">
      <c r="B2315" t="s">
        <v>16895</v>
      </c>
    </row>
    <row r="2316" spans="2:2" x14ac:dyDescent="0.25">
      <c r="B2316" t="s">
        <v>16896</v>
      </c>
    </row>
    <row r="2317" spans="2:2" x14ac:dyDescent="0.25">
      <c r="B2317" t="s">
        <v>16897</v>
      </c>
    </row>
    <row r="2318" spans="2:2" x14ac:dyDescent="0.25">
      <c r="B2318" t="s">
        <v>14444</v>
      </c>
    </row>
    <row r="2319" spans="2:2" x14ac:dyDescent="0.25">
      <c r="B2319" t="s">
        <v>16899</v>
      </c>
    </row>
    <row r="2320" spans="2:2" x14ac:dyDescent="0.25">
      <c r="B2320" t="s">
        <v>16903</v>
      </c>
    </row>
    <row r="2321" spans="2:2" x14ac:dyDescent="0.25">
      <c r="B2321" t="s">
        <v>16904</v>
      </c>
    </row>
    <row r="2322" spans="2:2" x14ac:dyDescent="0.25">
      <c r="B2322" t="s">
        <v>16902</v>
      </c>
    </row>
    <row r="2323" spans="2:2" x14ac:dyDescent="0.25">
      <c r="B2323" t="s">
        <v>16901</v>
      </c>
    </row>
    <row r="2324" spans="2:2" x14ac:dyDescent="0.25">
      <c r="B2324" t="s">
        <v>16900</v>
      </c>
    </row>
    <row r="2325" spans="2:2" x14ac:dyDescent="0.25">
      <c r="B2325" t="s">
        <v>16910</v>
      </c>
    </row>
    <row r="2326" spans="2:2" x14ac:dyDescent="0.25">
      <c r="B2326" t="s">
        <v>16911</v>
      </c>
    </row>
    <row r="2327" spans="2:2" x14ac:dyDescent="0.25">
      <c r="B2327" t="s">
        <v>16912</v>
      </c>
    </row>
    <row r="2328" spans="2:2" x14ac:dyDescent="0.25">
      <c r="B2328" t="s">
        <v>16913</v>
      </c>
    </row>
    <row r="2329" spans="2:2" x14ac:dyDescent="0.25">
      <c r="B2329" t="s">
        <v>16914</v>
      </c>
    </row>
    <row r="2330" spans="2:2" x14ac:dyDescent="0.25">
      <c r="B2330" t="s">
        <v>14445</v>
      </c>
    </row>
    <row r="2331" spans="2:2" x14ac:dyDescent="0.25">
      <c r="B2331" t="s">
        <v>16915</v>
      </c>
    </row>
    <row r="2332" spans="2:2" x14ac:dyDescent="0.25">
      <c r="B2332" t="s">
        <v>16916</v>
      </c>
    </row>
    <row r="2333" spans="2:2" x14ac:dyDescent="0.25">
      <c r="B2333" t="s">
        <v>16917</v>
      </c>
    </row>
    <row r="2334" spans="2:2" x14ac:dyDescent="0.25">
      <c r="B2334" t="s">
        <v>16918</v>
      </c>
    </row>
    <row r="2335" spans="2:2" x14ac:dyDescent="0.25">
      <c r="B2335" t="s">
        <v>16919</v>
      </c>
    </row>
    <row r="2336" spans="2:2" x14ac:dyDescent="0.25">
      <c r="B2336" t="s">
        <v>16920</v>
      </c>
    </row>
    <row r="2337" spans="2:2" x14ac:dyDescent="0.25">
      <c r="B2337" t="s">
        <v>16921</v>
      </c>
    </row>
    <row r="2338" spans="2:2" x14ac:dyDescent="0.25">
      <c r="B2338" t="s">
        <v>16922</v>
      </c>
    </row>
    <row r="2339" spans="2:2" x14ac:dyDescent="0.25">
      <c r="B2339" t="s">
        <v>16923</v>
      </c>
    </row>
    <row r="2340" spans="2:2" x14ac:dyDescent="0.25">
      <c r="B2340" t="s">
        <v>14446</v>
      </c>
    </row>
    <row r="2341" spans="2:2" x14ac:dyDescent="0.25">
      <c r="B2341" t="s">
        <v>16929</v>
      </c>
    </row>
    <row r="2342" spans="2:2" x14ac:dyDescent="0.25">
      <c r="B2342" t="s">
        <v>16930</v>
      </c>
    </row>
    <row r="2343" spans="2:2" x14ac:dyDescent="0.25">
      <c r="B2343" t="s">
        <v>16931</v>
      </c>
    </row>
    <row r="2344" spans="2:2" x14ac:dyDescent="0.25">
      <c r="B2344" t="s">
        <v>16932</v>
      </c>
    </row>
    <row r="2345" spans="2:2" x14ac:dyDescent="0.25">
      <c r="B2345" t="s">
        <v>16933</v>
      </c>
    </row>
    <row r="2346" spans="2:2" x14ac:dyDescent="0.25">
      <c r="B2346" t="s">
        <v>16924</v>
      </c>
    </row>
    <row r="2347" spans="2:2" x14ac:dyDescent="0.25">
      <c r="B2347" t="s">
        <v>16925</v>
      </c>
    </row>
    <row r="2348" spans="2:2" x14ac:dyDescent="0.25">
      <c r="B2348" t="s">
        <v>16926</v>
      </c>
    </row>
    <row r="2349" spans="2:2" x14ac:dyDescent="0.25">
      <c r="B2349" t="s">
        <v>16927</v>
      </c>
    </row>
    <row r="2350" spans="2:2" x14ac:dyDescent="0.25">
      <c r="B2350" t="s">
        <v>16928</v>
      </c>
    </row>
    <row r="2351" spans="2:2" x14ac:dyDescent="0.25">
      <c r="B2351" t="s">
        <v>16934</v>
      </c>
    </row>
    <row r="2352" spans="2:2" x14ac:dyDescent="0.25">
      <c r="B2352" t="s">
        <v>16937</v>
      </c>
    </row>
    <row r="2353" spans="2:2" x14ac:dyDescent="0.25">
      <c r="B2353" t="s">
        <v>16938</v>
      </c>
    </row>
    <row r="2354" spans="2:2" x14ac:dyDescent="0.25">
      <c r="B2354" t="s">
        <v>16935</v>
      </c>
    </row>
    <row r="2355" spans="2:2" x14ac:dyDescent="0.25">
      <c r="B2355" t="s">
        <v>16936</v>
      </c>
    </row>
    <row r="2356" spans="2:2" x14ac:dyDescent="0.25">
      <c r="B2356" t="s">
        <v>16939</v>
      </c>
    </row>
    <row r="2357" spans="2:2" x14ac:dyDescent="0.25">
      <c r="B2357" t="s">
        <v>16940</v>
      </c>
    </row>
    <row r="2358" spans="2:2" x14ac:dyDescent="0.25">
      <c r="B2358" t="s">
        <v>16941</v>
      </c>
    </row>
    <row r="2359" spans="2:2" x14ac:dyDescent="0.25">
      <c r="B2359" t="s">
        <v>16942</v>
      </c>
    </row>
    <row r="2360" spans="2:2" x14ac:dyDescent="0.25">
      <c r="B2360" t="s">
        <v>17435</v>
      </c>
    </row>
    <row r="2361" spans="2:2" x14ac:dyDescent="0.25">
      <c r="B2361" t="s">
        <v>17436</v>
      </c>
    </row>
    <row r="2362" spans="2:2" x14ac:dyDescent="0.25">
      <c r="B2362" t="s">
        <v>14447</v>
      </c>
    </row>
    <row r="2363" spans="2:2" x14ac:dyDescent="0.25">
      <c r="B2363" t="s">
        <v>16956</v>
      </c>
    </row>
    <row r="2364" spans="2:2" x14ac:dyDescent="0.25">
      <c r="B2364" t="s">
        <v>16957</v>
      </c>
    </row>
    <row r="2365" spans="2:2" x14ac:dyDescent="0.25">
      <c r="B2365" t="s">
        <v>16958</v>
      </c>
    </row>
    <row r="2366" spans="2:2" x14ac:dyDescent="0.25">
      <c r="B2366" t="s">
        <v>16954</v>
      </c>
    </row>
    <row r="2367" spans="2:2" x14ac:dyDescent="0.25">
      <c r="B2367" t="s">
        <v>16953</v>
      </c>
    </row>
    <row r="2368" spans="2:2" x14ac:dyDescent="0.25">
      <c r="B2368" t="s">
        <v>16955</v>
      </c>
    </row>
    <row r="2369" spans="2:2" x14ac:dyDescent="0.25">
      <c r="B2369" t="s">
        <v>16959</v>
      </c>
    </row>
    <row r="2370" spans="2:2" x14ac:dyDescent="0.25">
      <c r="B2370" t="s">
        <v>16960</v>
      </c>
    </row>
    <row r="2371" spans="2:2" x14ac:dyDescent="0.25">
      <c r="B2371" t="s">
        <v>16961</v>
      </c>
    </row>
    <row r="2372" spans="2:2" x14ac:dyDescent="0.25">
      <c r="B2372" t="s">
        <v>14448</v>
      </c>
    </row>
    <row r="2373" spans="2:2" x14ac:dyDescent="0.25">
      <c r="B2373" t="s">
        <v>16962</v>
      </c>
    </row>
    <row r="2374" spans="2:2" x14ac:dyDescent="0.25">
      <c r="B2374" t="s">
        <v>14449</v>
      </c>
    </row>
    <row r="2375" spans="2:2" x14ac:dyDescent="0.25">
      <c r="B2375" t="s">
        <v>14450</v>
      </c>
    </row>
    <row r="2376" spans="2:2" x14ac:dyDescent="0.25">
      <c r="B2376" t="s">
        <v>14452</v>
      </c>
    </row>
    <row r="2377" spans="2:2" x14ac:dyDescent="0.25">
      <c r="B2377" t="s">
        <v>16969</v>
      </c>
    </row>
    <row r="2378" spans="2:2" x14ac:dyDescent="0.25">
      <c r="B2378" t="s">
        <v>16970</v>
      </c>
    </row>
    <row r="2379" spans="2:2" x14ac:dyDescent="0.25">
      <c r="B2379" t="s">
        <v>16971</v>
      </c>
    </row>
    <row r="2380" spans="2:2" x14ac:dyDescent="0.25">
      <c r="B2380" t="s">
        <v>16972</v>
      </c>
    </row>
    <row r="2381" spans="2:2" x14ac:dyDescent="0.25">
      <c r="B2381" t="s">
        <v>16963</v>
      </c>
    </row>
    <row r="2382" spans="2:2" x14ac:dyDescent="0.25">
      <c r="B2382" t="s">
        <v>16964</v>
      </c>
    </row>
    <row r="2383" spans="2:2" x14ac:dyDescent="0.25">
      <c r="B2383" t="s">
        <v>14451</v>
      </c>
    </row>
    <row r="2384" spans="2:2" x14ac:dyDescent="0.25">
      <c r="B2384" t="s">
        <v>16965</v>
      </c>
    </row>
    <row r="2385" spans="2:2" x14ac:dyDescent="0.25">
      <c r="B2385" t="s">
        <v>16966</v>
      </c>
    </row>
    <row r="2386" spans="2:2" x14ac:dyDescent="0.25">
      <c r="B2386" t="s">
        <v>16967</v>
      </c>
    </row>
    <row r="2387" spans="2:2" x14ac:dyDescent="0.25">
      <c r="B2387" t="s">
        <v>16968</v>
      </c>
    </row>
    <row r="2388" spans="2:2" x14ac:dyDescent="0.25">
      <c r="B2388" t="s">
        <v>14563</v>
      </c>
    </row>
    <row r="2389" spans="2:2" x14ac:dyDescent="0.25">
      <c r="B2389" t="s">
        <v>14564</v>
      </c>
    </row>
    <row r="2390" spans="2:2" x14ac:dyDescent="0.25">
      <c r="B2390" t="s">
        <v>16976</v>
      </c>
    </row>
    <row r="2391" spans="2:2" x14ac:dyDescent="0.25">
      <c r="B2391" t="s">
        <v>16975</v>
      </c>
    </row>
    <row r="2392" spans="2:2" x14ac:dyDescent="0.25">
      <c r="B2392" t="s">
        <v>16973</v>
      </c>
    </row>
    <row r="2393" spans="2:2" x14ac:dyDescent="0.25">
      <c r="B2393" t="s">
        <v>17475</v>
      </c>
    </row>
    <row r="2394" spans="2:2" x14ac:dyDescent="0.25">
      <c r="B2394" t="s">
        <v>16987</v>
      </c>
    </row>
    <row r="2395" spans="2:2" x14ac:dyDescent="0.25">
      <c r="B2395" t="s">
        <v>16979</v>
      </c>
    </row>
    <row r="2396" spans="2:2" x14ac:dyDescent="0.25">
      <c r="B2396" t="s">
        <v>16981</v>
      </c>
    </row>
    <row r="2397" spans="2:2" x14ac:dyDescent="0.25">
      <c r="B2397" t="s">
        <v>16980</v>
      </c>
    </row>
    <row r="2398" spans="2:2" x14ac:dyDescent="0.25">
      <c r="B2398" t="s">
        <v>14459</v>
      </c>
    </row>
    <row r="2399" spans="2:2" x14ac:dyDescent="0.25">
      <c r="B2399" t="s">
        <v>16983</v>
      </c>
    </row>
    <row r="2400" spans="2:2" x14ac:dyDescent="0.25">
      <c r="B2400" t="s">
        <v>14458</v>
      </c>
    </row>
    <row r="2401" spans="2:2" x14ac:dyDescent="0.25">
      <c r="B2401" t="s">
        <v>14455</v>
      </c>
    </row>
    <row r="2402" spans="2:2" x14ac:dyDescent="0.25">
      <c r="B2402" t="s">
        <v>16986</v>
      </c>
    </row>
    <row r="2403" spans="2:2" x14ac:dyDescent="0.25">
      <c r="B2403" t="s">
        <v>16978</v>
      </c>
    </row>
    <row r="2404" spans="2:2" x14ac:dyDescent="0.25">
      <c r="B2404" t="s">
        <v>16982</v>
      </c>
    </row>
    <row r="2405" spans="2:2" x14ac:dyDescent="0.25">
      <c r="B2405" t="s">
        <v>16985</v>
      </c>
    </row>
    <row r="2406" spans="2:2" x14ac:dyDescent="0.25">
      <c r="B2406" t="s">
        <v>16984</v>
      </c>
    </row>
    <row r="2407" spans="2:2" x14ac:dyDescent="0.25">
      <c r="B2407" t="s">
        <v>16977</v>
      </c>
    </row>
    <row r="2408" spans="2:2" x14ac:dyDescent="0.25">
      <c r="B2408" t="s">
        <v>14456</v>
      </c>
    </row>
    <row r="2409" spans="2:2" x14ac:dyDescent="0.25">
      <c r="B2409" t="s">
        <v>14457</v>
      </c>
    </row>
    <row r="2410" spans="2:2" x14ac:dyDescent="0.25">
      <c r="B2410" t="s">
        <v>14460</v>
      </c>
    </row>
    <row r="2411" spans="2:2" x14ac:dyDescent="0.25">
      <c r="B2411" t="s">
        <v>14461</v>
      </c>
    </row>
    <row r="2412" spans="2:2" x14ac:dyDescent="0.25">
      <c r="B2412" t="s">
        <v>14462</v>
      </c>
    </row>
    <row r="2413" spans="2:2" x14ac:dyDescent="0.25">
      <c r="B2413" t="s">
        <v>14463</v>
      </c>
    </row>
    <row r="2414" spans="2:2" x14ac:dyDescent="0.25">
      <c r="B2414" t="s">
        <v>16993</v>
      </c>
    </row>
    <row r="2415" spans="2:2" x14ac:dyDescent="0.25">
      <c r="B2415" t="s">
        <v>16994</v>
      </c>
    </row>
    <row r="2416" spans="2:2" x14ac:dyDescent="0.25">
      <c r="B2416" t="s">
        <v>16991</v>
      </c>
    </row>
    <row r="2417" spans="2:2" x14ac:dyDescent="0.25">
      <c r="B2417" t="s">
        <v>16990</v>
      </c>
    </row>
    <row r="2418" spans="2:2" x14ac:dyDescent="0.25">
      <c r="B2418" t="s">
        <v>16989</v>
      </c>
    </row>
    <row r="2419" spans="2:2" x14ac:dyDescent="0.25">
      <c r="B2419" t="s">
        <v>16992</v>
      </c>
    </row>
    <row r="2420" spans="2:2" x14ac:dyDescent="0.25">
      <c r="B2420" t="s">
        <v>14464</v>
      </c>
    </row>
    <row r="2421" spans="2:2" x14ac:dyDescent="0.25">
      <c r="B2421" t="s">
        <v>14465</v>
      </c>
    </row>
    <row r="2422" spans="2:2" x14ac:dyDescent="0.25">
      <c r="B2422" t="s">
        <v>17000</v>
      </c>
    </row>
    <row r="2423" spans="2:2" x14ac:dyDescent="0.25">
      <c r="B2423" t="s">
        <v>16999</v>
      </c>
    </row>
    <row r="2424" spans="2:2" x14ac:dyDescent="0.25">
      <c r="B2424" t="s">
        <v>17001</v>
      </c>
    </row>
    <row r="2425" spans="2:2" x14ac:dyDescent="0.25">
      <c r="B2425" t="s">
        <v>17002</v>
      </c>
    </row>
    <row r="2426" spans="2:2" x14ac:dyDescent="0.25">
      <c r="B2426" t="s">
        <v>17003</v>
      </c>
    </row>
    <row r="2427" spans="2:2" x14ac:dyDescent="0.25">
      <c r="B2427" t="s">
        <v>16995</v>
      </c>
    </row>
    <row r="2428" spans="2:2" x14ac:dyDescent="0.25">
      <c r="B2428" t="s">
        <v>16996</v>
      </c>
    </row>
    <row r="2429" spans="2:2" x14ac:dyDescent="0.25">
      <c r="B2429" t="s">
        <v>16997</v>
      </c>
    </row>
    <row r="2430" spans="2:2" x14ac:dyDescent="0.25">
      <c r="B2430" t="s">
        <v>16998</v>
      </c>
    </row>
    <row r="2431" spans="2:2" x14ac:dyDescent="0.25">
      <c r="B2431" t="s">
        <v>14466</v>
      </c>
    </row>
    <row r="2432" spans="2:2" x14ac:dyDescent="0.25">
      <c r="B2432" t="s">
        <v>17010</v>
      </c>
    </row>
    <row r="2433" spans="2:2" x14ac:dyDescent="0.25">
      <c r="B2433" t="s">
        <v>17011</v>
      </c>
    </row>
    <row r="2434" spans="2:2" x14ac:dyDescent="0.25">
      <c r="B2434" t="s">
        <v>17009</v>
      </c>
    </row>
    <row r="2435" spans="2:2" x14ac:dyDescent="0.25">
      <c r="B2435" t="s">
        <v>17007</v>
      </c>
    </row>
    <row r="2436" spans="2:2" x14ac:dyDescent="0.25">
      <c r="B2436" t="s">
        <v>17006</v>
      </c>
    </row>
    <row r="2437" spans="2:2" x14ac:dyDescent="0.25">
      <c r="B2437" t="s">
        <v>17008</v>
      </c>
    </row>
    <row r="2438" spans="2:2" x14ac:dyDescent="0.25">
      <c r="B2438" t="s">
        <v>17004</v>
      </c>
    </row>
    <row r="2439" spans="2:2" x14ac:dyDescent="0.25">
      <c r="B2439" t="s">
        <v>17005</v>
      </c>
    </row>
    <row r="2440" spans="2:2" x14ac:dyDescent="0.25">
      <c r="B2440" t="s">
        <v>17012</v>
      </c>
    </row>
    <row r="2441" spans="2:2" x14ac:dyDescent="0.25">
      <c r="B2441" t="s">
        <v>17013</v>
      </c>
    </row>
    <row r="2442" spans="2:2" x14ac:dyDescent="0.25">
      <c r="B2442" t="s">
        <v>17014</v>
      </c>
    </row>
    <row r="2443" spans="2:2" x14ac:dyDescent="0.25">
      <c r="B2443" t="s">
        <v>17016</v>
      </c>
    </row>
    <row r="2444" spans="2:2" x14ac:dyDescent="0.25">
      <c r="B2444" t="s">
        <v>14467</v>
      </c>
    </row>
    <row r="2445" spans="2:2" x14ac:dyDescent="0.25">
      <c r="B2445" t="s">
        <v>17015</v>
      </c>
    </row>
    <row r="2446" spans="2:2" x14ac:dyDescent="0.25">
      <c r="B2446" t="s">
        <v>14468</v>
      </c>
    </row>
    <row r="2447" spans="2:2" x14ac:dyDescent="0.25">
      <c r="B2447" t="s">
        <v>17018</v>
      </c>
    </row>
    <row r="2448" spans="2:2" x14ac:dyDescent="0.25">
      <c r="B2448" t="s">
        <v>14469</v>
      </c>
    </row>
    <row r="2449" spans="2:2" x14ac:dyDescent="0.25">
      <c r="B2449" t="s">
        <v>17019</v>
      </c>
    </row>
    <row r="2450" spans="2:2" x14ac:dyDescent="0.25">
      <c r="B2450" t="s">
        <v>14470</v>
      </c>
    </row>
    <row r="2451" spans="2:2" x14ac:dyDescent="0.25">
      <c r="B2451" t="s">
        <v>17022</v>
      </c>
    </row>
    <row r="2452" spans="2:2" x14ac:dyDescent="0.25">
      <c r="B2452" t="s">
        <v>17021</v>
      </c>
    </row>
    <row r="2453" spans="2:2" x14ac:dyDescent="0.25">
      <c r="B2453" t="s">
        <v>17020</v>
      </c>
    </row>
    <row r="2454" spans="2:2" x14ac:dyDescent="0.25">
      <c r="B2454" t="s">
        <v>17026</v>
      </c>
    </row>
    <row r="2455" spans="2:2" x14ac:dyDescent="0.25">
      <c r="B2455" t="s">
        <v>17024</v>
      </c>
    </row>
    <row r="2456" spans="2:2" x14ac:dyDescent="0.25">
      <c r="B2456" t="s">
        <v>17023</v>
      </c>
    </row>
    <row r="2457" spans="2:2" x14ac:dyDescent="0.25">
      <c r="B2457" t="s">
        <v>17025</v>
      </c>
    </row>
    <row r="2458" spans="2:2" x14ac:dyDescent="0.25">
      <c r="B2458" t="s">
        <v>17027</v>
      </c>
    </row>
    <row r="2459" spans="2:2" x14ac:dyDescent="0.25">
      <c r="B2459" t="s">
        <v>14471</v>
      </c>
    </row>
    <row r="2460" spans="2:2" x14ac:dyDescent="0.25">
      <c r="B2460" t="s">
        <v>17028</v>
      </c>
    </row>
    <row r="2461" spans="2:2" x14ac:dyDescent="0.25">
      <c r="B2461" t="s">
        <v>17032</v>
      </c>
    </row>
    <row r="2462" spans="2:2" x14ac:dyDescent="0.25">
      <c r="B2462" t="s">
        <v>14565</v>
      </c>
    </row>
    <row r="2463" spans="2:2" x14ac:dyDescent="0.25">
      <c r="B2463" t="s">
        <v>17033</v>
      </c>
    </row>
    <row r="2464" spans="2:2" x14ac:dyDescent="0.25">
      <c r="B2464" t="s">
        <v>14473</v>
      </c>
    </row>
    <row r="2465" spans="2:2" x14ac:dyDescent="0.25">
      <c r="B2465" t="s">
        <v>14472</v>
      </c>
    </row>
    <row r="2466" spans="2:2" x14ac:dyDescent="0.25">
      <c r="B2466" t="s">
        <v>17029</v>
      </c>
    </row>
    <row r="2467" spans="2:2" x14ac:dyDescent="0.25">
      <c r="B2467" t="s">
        <v>17031</v>
      </c>
    </row>
    <row r="2468" spans="2:2" x14ac:dyDescent="0.25">
      <c r="B2468" t="s">
        <v>17034</v>
      </c>
    </row>
    <row r="2469" spans="2:2" x14ac:dyDescent="0.25">
      <c r="B2469" t="s">
        <v>17035</v>
      </c>
    </row>
    <row r="2470" spans="2:2" x14ac:dyDescent="0.25">
      <c r="B2470" t="s">
        <v>17049</v>
      </c>
    </row>
    <row r="2471" spans="2:2" x14ac:dyDescent="0.25">
      <c r="B2471" t="s">
        <v>17040</v>
      </c>
    </row>
    <row r="2472" spans="2:2" x14ac:dyDescent="0.25">
      <c r="B2472" t="s">
        <v>14479</v>
      </c>
    </row>
    <row r="2473" spans="2:2" x14ac:dyDescent="0.25">
      <c r="B2473" t="s">
        <v>17043</v>
      </c>
    </row>
    <row r="2474" spans="2:2" x14ac:dyDescent="0.25">
      <c r="B2474" t="s">
        <v>17044</v>
      </c>
    </row>
    <row r="2475" spans="2:2" x14ac:dyDescent="0.25">
      <c r="B2475" t="s">
        <v>17048</v>
      </c>
    </row>
    <row r="2476" spans="2:2" x14ac:dyDescent="0.25">
      <c r="B2476" t="s">
        <v>14477</v>
      </c>
    </row>
    <row r="2477" spans="2:2" x14ac:dyDescent="0.25">
      <c r="B2477" t="s">
        <v>17039</v>
      </c>
    </row>
    <row r="2478" spans="2:2" x14ac:dyDescent="0.25">
      <c r="B2478" t="s">
        <v>14476</v>
      </c>
    </row>
    <row r="2479" spans="2:2" x14ac:dyDescent="0.25">
      <c r="B2479" t="s">
        <v>17046</v>
      </c>
    </row>
    <row r="2480" spans="2:2" x14ac:dyDescent="0.25">
      <c r="B2480" t="s">
        <v>17045</v>
      </c>
    </row>
    <row r="2481" spans="2:2" x14ac:dyDescent="0.25">
      <c r="B2481" t="s">
        <v>17047</v>
      </c>
    </row>
    <row r="2482" spans="2:2" x14ac:dyDescent="0.25">
      <c r="B2482" t="s">
        <v>17042</v>
      </c>
    </row>
    <row r="2483" spans="2:2" x14ac:dyDescent="0.25">
      <c r="B2483" t="s">
        <v>17041</v>
      </c>
    </row>
    <row r="2484" spans="2:2" x14ac:dyDescent="0.25">
      <c r="B2484" t="s">
        <v>14475</v>
      </c>
    </row>
    <row r="2485" spans="2:2" x14ac:dyDescent="0.25">
      <c r="B2485" t="s">
        <v>17038</v>
      </c>
    </row>
    <row r="2486" spans="2:2" x14ac:dyDescent="0.25">
      <c r="B2486" t="s">
        <v>17036</v>
      </c>
    </row>
    <row r="2487" spans="2:2" x14ac:dyDescent="0.25">
      <c r="B2487" t="s">
        <v>17037</v>
      </c>
    </row>
    <row r="2488" spans="2:2" x14ac:dyDescent="0.25">
      <c r="B2488" t="s">
        <v>14568</v>
      </c>
    </row>
    <row r="2489" spans="2:2" x14ac:dyDescent="0.25">
      <c r="B2489" t="s">
        <v>14566</v>
      </c>
    </row>
    <row r="2490" spans="2:2" x14ac:dyDescent="0.25">
      <c r="B2490" t="s">
        <v>14567</v>
      </c>
    </row>
    <row r="2491" spans="2:2" x14ac:dyDescent="0.25">
      <c r="B2491" t="s">
        <v>17051</v>
      </c>
    </row>
    <row r="2492" spans="2:2" x14ac:dyDescent="0.25">
      <c r="B2492" t="s">
        <v>17052</v>
      </c>
    </row>
    <row r="2493" spans="2:2" x14ac:dyDescent="0.25">
      <c r="B2493" t="s">
        <v>17053</v>
      </c>
    </row>
    <row r="2494" spans="2:2" x14ac:dyDescent="0.25">
      <c r="B2494" t="s">
        <v>17056</v>
      </c>
    </row>
    <row r="2495" spans="2:2" x14ac:dyDescent="0.25">
      <c r="B2495" t="s">
        <v>17055</v>
      </c>
    </row>
    <row r="2496" spans="2:2" x14ac:dyDescent="0.25">
      <c r="B2496" t="s">
        <v>17054</v>
      </c>
    </row>
    <row r="2497" spans="2:2" x14ac:dyDescent="0.25">
      <c r="B2497" t="s">
        <v>17067</v>
      </c>
    </row>
    <row r="2498" spans="2:2" x14ac:dyDescent="0.25">
      <c r="B2498" t="s">
        <v>17069</v>
      </c>
    </row>
    <row r="2499" spans="2:2" x14ac:dyDescent="0.25">
      <c r="B2499" t="s">
        <v>17070</v>
      </c>
    </row>
    <row r="2500" spans="2:2" x14ac:dyDescent="0.25">
      <c r="B2500" t="s">
        <v>17074</v>
      </c>
    </row>
    <row r="2501" spans="2:2" x14ac:dyDescent="0.25">
      <c r="B2501" t="s">
        <v>17071</v>
      </c>
    </row>
    <row r="2502" spans="2:2" x14ac:dyDescent="0.25">
      <c r="B2502" t="s">
        <v>17072</v>
      </c>
    </row>
    <row r="2503" spans="2:2" x14ac:dyDescent="0.25">
      <c r="B2503" t="s">
        <v>17073</v>
      </c>
    </row>
    <row r="2504" spans="2:2" x14ac:dyDescent="0.25">
      <c r="B2504" t="s">
        <v>17077</v>
      </c>
    </row>
    <row r="2505" spans="2:2" x14ac:dyDescent="0.25">
      <c r="B2505" t="s">
        <v>17078</v>
      </c>
    </row>
    <row r="2506" spans="2:2" x14ac:dyDescent="0.25">
      <c r="B2506" t="s">
        <v>17075</v>
      </c>
    </row>
    <row r="2507" spans="2:2" x14ac:dyDescent="0.25">
      <c r="B2507" t="s">
        <v>17076</v>
      </c>
    </row>
    <row r="2508" spans="2:2" x14ac:dyDescent="0.25">
      <c r="B2508" t="s">
        <v>17081</v>
      </c>
    </row>
    <row r="2509" spans="2:2" x14ac:dyDescent="0.25">
      <c r="B2509" t="s">
        <v>17080</v>
      </c>
    </row>
    <row r="2510" spans="2:2" x14ac:dyDescent="0.25">
      <c r="B2510" t="s">
        <v>17079</v>
      </c>
    </row>
    <row r="2511" spans="2:2" x14ac:dyDescent="0.25">
      <c r="B2511" t="s">
        <v>17084</v>
      </c>
    </row>
    <row r="2512" spans="2:2" x14ac:dyDescent="0.25">
      <c r="B2512" t="s">
        <v>17082</v>
      </c>
    </row>
    <row r="2513" spans="2:2" x14ac:dyDescent="0.25">
      <c r="B2513" t="s">
        <v>17085</v>
      </c>
    </row>
    <row r="2514" spans="2:2" x14ac:dyDescent="0.25">
      <c r="B2514" t="s">
        <v>17083</v>
      </c>
    </row>
    <row r="2515" spans="2:2" x14ac:dyDescent="0.25">
      <c r="B2515" t="s">
        <v>14483</v>
      </c>
    </row>
    <row r="2516" spans="2:2" x14ac:dyDescent="0.25">
      <c r="B2516" t="s">
        <v>17087</v>
      </c>
    </row>
    <row r="2517" spans="2:2" x14ac:dyDescent="0.25">
      <c r="B2517" t="s">
        <v>17086</v>
      </c>
    </row>
    <row r="2518" spans="2:2" x14ac:dyDescent="0.25">
      <c r="B2518" t="s">
        <v>17100</v>
      </c>
    </row>
    <row r="2519" spans="2:2" x14ac:dyDescent="0.25">
      <c r="B2519" t="s">
        <v>17098</v>
      </c>
    </row>
    <row r="2520" spans="2:2" x14ac:dyDescent="0.25">
      <c r="B2520" t="s">
        <v>17099</v>
      </c>
    </row>
    <row r="2521" spans="2:2" x14ac:dyDescent="0.25">
      <c r="B2521" t="s">
        <v>17101</v>
      </c>
    </row>
    <row r="2522" spans="2:2" x14ac:dyDescent="0.25">
      <c r="B2522" t="s">
        <v>17110</v>
      </c>
    </row>
    <row r="2523" spans="2:2" x14ac:dyDescent="0.25">
      <c r="B2523" t="s">
        <v>17115</v>
      </c>
    </row>
    <row r="2524" spans="2:2" x14ac:dyDescent="0.25">
      <c r="B2524" t="s">
        <v>17116</v>
      </c>
    </row>
    <row r="2525" spans="2:2" x14ac:dyDescent="0.25">
      <c r="B2525" t="s">
        <v>17117</v>
      </c>
    </row>
    <row r="2526" spans="2:2" x14ac:dyDescent="0.25">
      <c r="B2526" t="s">
        <v>17111</v>
      </c>
    </row>
    <row r="2527" spans="2:2" x14ac:dyDescent="0.25">
      <c r="B2527" t="s">
        <v>17112</v>
      </c>
    </row>
    <row r="2528" spans="2:2" x14ac:dyDescent="0.25">
      <c r="B2528" t="s">
        <v>17113</v>
      </c>
    </row>
    <row r="2529" spans="2:2" x14ac:dyDescent="0.25">
      <c r="B2529" t="s">
        <v>17114</v>
      </c>
    </row>
    <row r="2530" spans="2:2" x14ac:dyDescent="0.25">
      <c r="B2530" t="s">
        <v>14484</v>
      </c>
    </row>
    <row r="2531" spans="2:2" x14ac:dyDescent="0.25">
      <c r="B2531" t="s">
        <v>17118</v>
      </c>
    </row>
    <row r="2532" spans="2:2" x14ac:dyDescent="0.25">
      <c r="B2532" t="s">
        <v>17119</v>
      </c>
    </row>
    <row r="2533" spans="2:2" x14ac:dyDescent="0.25">
      <c r="B2533" t="s">
        <v>17126</v>
      </c>
    </row>
    <row r="2534" spans="2:2" x14ac:dyDescent="0.25">
      <c r="B2534" t="s">
        <v>17127</v>
      </c>
    </row>
    <row r="2535" spans="2:2" x14ac:dyDescent="0.25">
      <c r="B2535" t="s">
        <v>17128</v>
      </c>
    </row>
    <row r="2536" spans="2:2" x14ac:dyDescent="0.25">
      <c r="B2536" t="s">
        <v>14571</v>
      </c>
    </row>
    <row r="2537" spans="2:2" x14ac:dyDescent="0.25">
      <c r="B2537" t="s">
        <v>17121</v>
      </c>
    </row>
    <row r="2538" spans="2:2" x14ac:dyDescent="0.25">
      <c r="B2538" t="s">
        <v>17122</v>
      </c>
    </row>
    <row r="2539" spans="2:2" x14ac:dyDescent="0.25">
      <c r="B2539" t="s">
        <v>17124</v>
      </c>
    </row>
    <row r="2540" spans="2:2" x14ac:dyDescent="0.25">
      <c r="B2540" t="s">
        <v>17125</v>
      </c>
    </row>
    <row r="2541" spans="2:2" x14ac:dyDescent="0.25">
      <c r="B2541" t="s">
        <v>14570</v>
      </c>
    </row>
    <row r="2542" spans="2:2" x14ac:dyDescent="0.25">
      <c r="B2542" t="s">
        <v>14569</v>
      </c>
    </row>
    <row r="2543" spans="2:2" x14ac:dyDescent="0.25">
      <c r="B2543" t="s">
        <v>17132</v>
      </c>
    </row>
    <row r="2544" spans="2:2" x14ac:dyDescent="0.25">
      <c r="B2544" t="s">
        <v>17134</v>
      </c>
    </row>
    <row r="2545" spans="2:2" x14ac:dyDescent="0.25">
      <c r="B2545" t="s">
        <v>17133</v>
      </c>
    </row>
    <row r="2546" spans="2:2" x14ac:dyDescent="0.25">
      <c r="B2546" t="s">
        <v>17131</v>
      </c>
    </row>
    <row r="2547" spans="2:2" x14ac:dyDescent="0.25">
      <c r="B2547" t="s">
        <v>17129</v>
      </c>
    </row>
    <row r="2548" spans="2:2" x14ac:dyDescent="0.25">
      <c r="B2548" t="s">
        <v>17130</v>
      </c>
    </row>
    <row r="2549" spans="2:2" x14ac:dyDescent="0.25">
      <c r="B2549" t="s">
        <v>14485</v>
      </c>
    </row>
    <row r="2550" spans="2:2" x14ac:dyDescent="0.25">
      <c r="B2550" t="s">
        <v>14486</v>
      </c>
    </row>
    <row r="2551" spans="2:2" x14ac:dyDescent="0.25">
      <c r="B2551" t="s">
        <v>17135</v>
      </c>
    </row>
    <row r="2552" spans="2:2" x14ac:dyDescent="0.25">
      <c r="B2552" t="s">
        <v>17136</v>
      </c>
    </row>
    <row r="2553" spans="2:2" x14ac:dyDescent="0.25">
      <c r="B2553" t="s">
        <v>17137</v>
      </c>
    </row>
    <row r="2554" spans="2:2" x14ac:dyDescent="0.25">
      <c r="B2554" t="s">
        <v>17143</v>
      </c>
    </row>
    <row r="2555" spans="2:2" x14ac:dyDescent="0.25">
      <c r="B2555" t="s">
        <v>17142</v>
      </c>
    </row>
    <row r="2556" spans="2:2" x14ac:dyDescent="0.25">
      <c r="B2556" t="s">
        <v>14487</v>
      </c>
    </row>
    <row r="2557" spans="2:2" x14ac:dyDescent="0.25">
      <c r="B2557" t="s">
        <v>17140</v>
      </c>
    </row>
    <row r="2558" spans="2:2" x14ac:dyDescent="0.25">
      <c r="B2558" t="s">
        <v>17138</v>
      </c>
    </row>
    <row r="2559" spans="2:2" x14ac:dyDescent="0.25">
      <c r="B2559" t="s">
        <v>17139</v>
      </c>
    </row>
    <row r="2560" spans="2:2" x14ac:dyDescent="0.25">
      <c r="B2560" t="s">
        <v>17141</v>
      </c>
    </row>
    <row r="2561" spans="2:2" x14ac:dyDescent="0.25">
      <c r="B2561" t="s">
        <v>17147</v>
      </c>
    </row>
    <row r="2562" spans="2:2" x14ac:dyDescent="0.25">
      <c r="B2562" t="s">
        <v>17144</v>
      </c>
    </row>
    <row r="2563" spans="2:2" x14ac:dyDescent="0.25">
      <c r="B2563" t="s">
        <v>17145</v>
      </c>
    </row>
    <row r="2564" spans="2:2" x14ac:dyDescent="0.25">
      <c r="B2564" t="s">
        <v>17146</v>
      </c>
    </row>
    <row r="2565" spans="2:2" x14ac:dyDescent="0.25">
      <c r="B2565" t="s">
        <v>17148</v>
      </c>
    </row>
    <row r="2566" spans="2:2" x14ac:dyDescent="0.25">
      <c r="B2566" t="s">
        <v>17149</v>
      </c>
    </row>
    <row r="2567" spans="2:2" x14ac:dyDescent="0.25">
      <c r="B2567" t="s">
        <v>17150</v>
      </c>
    </row>
    <row r="2568" spans="2:2" x14ac:dyDescent="0.25">
      <c r="B2568" t="s">
        <v>17151</v>
      </c>
    </row>
    <row r="2569" spans="2:2" x14ac:dyDescent="0.25">
      <c r="B2569" t="s">
        <v>17152</v>
      </c>
    </row>
    <row r="2570" spans="2:2" x14ac:dyDescent="0.25">
      <c r="B2570" t="s">
        <v>17153</v>
      </c>
    </row>
    <row r="2571" spans="2:2" x14ac:dyDescent="0.25">
      <c r="B2571" t="s">
        <v>17154</v>
      </c>
    </row>
    <row r="2572" spans="2:2" x14ac:dyDescent="0.25">
      <c r="B2572" t="s">
        <v>17155</v>
      </c>
    </row>
    <row r="2573" spans="2:2" x14ac:dyDescent="0.25">
      <c r="B2573" t="s">
        <v>17156</v>
      </c>
    </row>
    <row r="2574" spans="2:2" x14ac:dyDescent="0.25">
      <c r="B2574" t="s">
        <v>17157</v>
      </c>
    </row>
    <row r="2575" spans="2:2" x14ac:dyDescent="0.25">
      <c r="B2575" t="s">
        <v>17158</v>
      </c>
    </row>
    <row r="2576" spans="2:2" x14ac:dyDescent="0.25">
      <c r="B2576" t="s">
        <v>14488</v>
      </c>
    </row>
    <row r="2577" spans="2:2" x14ac:dyDescent="0.25">
      <c r="B2577" t="s">
        <v>14496</v>
      </c>
    </row>
    <row r="2578" spans="2:2" x14ac:dyDescent="0.25">
      <c r="B2578" t="s">
        <v>14498</v>
      </c>
    </row>
    <row r="2579" spans="2:2" x14ac:dyDescent="0.25">
      <c r="B2579" t="s">
        <v>14494</v>
      </c>
    </row>
    <row r="2580" spans="2:2" x14ac:dyDescent="0.25">
      <c r="B2580" t="s">
        <v>14497</v>
      </c>
    </row>
    <row r="2581" spans="2:2" x14ac:dyDescent="0.25">
      <c r="B2581" t="s">
        <v>14492</v>
      </c>
    </row>
    <row r="2582" spans="2:2" x14ac:dyDescent="0.25">
      <c r="B2582" t="s">
        <v>14489</v>
      </c>
    </row>
    <row r="2583" spans="2:2" x14ac:dyDescent="0.25">
      <c r="B2583" t="s">
        <v>14490</v>
      </c>
    </row>
    <row r="2584" spans="2:2" x14ac:dyDescent="0.25">
      <c r="B2584" t="s">
        <v>14493</v>
      </c>
    </row>
    <row r="2585" spans="2:2" x14ac:dyDescent="0.25">
      <c r="B2585" t="s">
        <v>14491</v>
      </c>
    </row>
    <row r="2586" spans="2:2" x14ac:dyDescent="0.25">
      <c r="B2586" t="s">
        <v>14495</v>
      </c>
    </row>
    <row r="2587" spans="2:2" x14ac:dyDescent="0.25">
      <c r="B2587" t="s">
        <v>17159</v>
      </c>
    </row>
    <row r="2588" spans="2:2" x14ac:dyDescent="0.25">
      <c r="B2588" t="s">
        <v>17160</v>
      </c>
    </row>
    <row r="2589" spans="2:2" x14ac:dyDescent="0.25">
      <c r="B2589" t="s">
        <v>17164</v>
      </c>
    </row>
    <row r="2590" spans="2:2" x14ac:dyDescent="0.25">
      <c r="B2590" t="s">
        <v>17161</v>
      </c>
    </row>
    <row r="2591" spans="2:2" x14ac:dyDescent="0.25">
      <c r="B2591" t="s">
        <v>17162</v>
      </c>
    </row>
    <row r="2592" spans="2:2" x14ac:dyDescent="0.25">
      <c r="B2592" t="s">
        <v>17163</v>
      </c>
    </row>
    <row r="2593" spans="2:2" x14ac:dyDescent="0.25">
      <c r="B2593" t="s">
        <v>17165</v>
      </c>
    </row>
    <row r="2594" spans="2:2" x14ac:dyDescent="0.25">
      <c r="B2594" t="s">
        <v>17166</v>
      </c>
    </row>
    <row r="2595" spans="2:2" x14ac:dyDescent="0.25">
      <c r="B2595" t="s">
        <v>17167</v>
      </c>
    </row>
    <row r="2596" spans="2:2" x14ac:dyDescent="0.25">
      <c r="B2596" t="s">
        <v>17168</v>
      </c>
    </row>
    <row r="2597" spans="2:2" x14ac:dyDescent="0.25">
      <c r="B2597" t="s">
        <v>17169</v>
      </c>
    </row>
    <row r="2598" spans="2:2" x14ac:dyDescent="0.25">
      <c r="B2598" t="s">
        <v>17170</v>
      </c>
    </row>
    <row r="2599" spans="2:2" x14ac:dyDescent="0.25">
      <c r="B2599" t="s">
        <v>17171</v>
      </c>
    </row>
    <row r="2600" spans="2:2" x14ac:dyDescent="0.25">
      <c r="B2600" t="s">
        <v>14499</v>
      </c>
    </row>
    <row r="2601" spans="2:2" x14ac:dyDescent="0.25">
      <c r="B2601" t="s">
        <v>17172</v>
      </c>
    </row>
    <row r="2602" spans="2:2" x14ac:dyDescent="0.25">
      <c r="B2602" t="s">
        <v>14500</v>
      </c>
    </row>
    <row r="2603" spans="2:2" x14ac:dyDescent="0.25">
      <c r="B2603" t="s">
        <v>17177</v>
      </c>
    </row>
    <row r="2604" spans="2:2" x14ac:dyDescent="0.25">
      <c r="B2604" t="s">
        <v>17176</v>
      </c>
    </row>
    <row r="2605" spans="2:2" x14ac:dyDescent="0.25">
      <c r="B2605" t="s">
        <v>17175</v>
      </c>
    </row>
    <row r="2606" spans="2:2" x14ac:dyDescent="0.25">
      <c r="B2606" t="s">
        <v>17174</v>
      </c>
    </row>
    <row r="2607" spans="2:2" x14ac:dyDescent="0.25">
      <c r="B2607" t="s">
        <v>17173</v>
      </c>
    </row>
    <row r="2608" spans="2:2" x14ac:dyDescent="0.25">
      <c r="B2608" t="s">
        <v>14501</v>
      </c>
    </row>
    <row r="2609" spans="2:2" x14ac:dyDescent="0.25">
      <c r="B2609" t="s">
        <v>17181</v>
      </c>
    </row>
    <row r="2610" spans="2:2" x14ac:dyDescent="0.25">
      <c r="B2610" t="s">
        <v>17182</v>
      </c>
    </row>
    <row r="2611" spans="2:2" x14ac:dyDescent="0.25">
      <c r="B2611" t="s">
        <v>17183</v>
      </c>
    </row>
    <row r="2612" spans="2:2" x14ac:dyDescent="0.25">
      <c r="B2612" t="s">
        <v>17178</v>
      </c>
    </row>
    <row r="2613" spans="2:2" x14ac:dyDescent="0.25">
      <c r="B2613" t="s">
        <v>17179</v>
      </c>
    </row>
    <row r="2614" spans="2:2" x14ac:dyDescent="0.25">
      <c r="B2614" t="s">
        <v>17180</v>
      </c>
    </row>
    <row r="2615" spans="2:2" x14ac:dyDescent="0.25">
      <c r="B2615" t="s">
        <v>17184</v>
      </c>
    </row>
    <row r="2616" spans="2:2" x14ac:dyDescent="0.25">
      <c r="B2616" t="s">
        <v>17185</v>
      </c>
    </row>
    <row r="2617" spans="2:2" x14ac:dyDescent="0.25">
      <c r="B2617" t="s">
        <v>17476</v>
      </c>
    </row>
    <row r="2618" spans="2:2" x14ac:dyDescent="0.25">
      <c r="B2618" t="s">
        <v>14502</v>
      </c>
    </row>
    <row r="2619" spans="2:2" x14ac:dyDescent="0.25">
      <c r="B2619" t="s">
        <v>17187</v>
      </c>
    </row>
    <row r="2620" spans="2:2" x14ac:dyDescent="0.25">
      <c r="B2620" t="s">
        <v>17186</v>
      </c>
    </row>
    <row r="2621" spans="2:2" x14ac:dyDescent="0.25">
      <c r="B2621" t="s">
        <v>17188</v>
      </c>
    </row>
    <row r="2622" spans="2:2" x14ac:dyDescent="0.25">
      <c r="B2622" t="s">
        <v>17189</v>
      </c>
    </row>
    <row r="2623" spans="2:2" x14ac:dyDescent="0.25">
      <c r="B2623" t="s">
        <v>17190</v>
      </c>
    </row>
    <row r="2624" spans="2:2" x14ac:dyDescent="0.25">
      <c r="B2624" t="s">
        <v>17191</v>
      </c>
    </row>
    <row r="2625" spans="2:2" x14ac:dyDescent="0.25">
      <c r="B2625" t="s">
        <v>17192</v>
      </c>
    </row>
    <row r="2626" spans="2:2" x14ac:dyDescent="0.25">
      <c r="B2626" t="s">
        <v>14503</v>
      </c>
    </row>
    <row r="2627" spans="2:2" x14ac:dyDescent="0.25">
      <c r="B2627" t="s">
        <v>17193</v>
      </c>
    </row>
    <row r="2628" spans="2:2" x14ac:dyDescent="0.25">
      <c r="B2628" t="s">
        <v>17194</v>
      </c>
    </row>
    <row r="2629" spans="2:2" x14ac:dyDescent="0.25">
      <c r="B2629" t="s">
        <v>17195</v>
      </c>
    </row>
    <row r="2630" spans="2:2" x14ac:dyDescent="0.25">
      <c r="B2630" t="s">
        <v>17196</v>
      </c>
    </row>
    <row r="2631" spans="2:2" x14ac:dyDescent="0.25">
      <c r="B2631" t="s">
        <v>17198</v>
      </c>
    </row>
    <row r="2632" spans="2:2" x14ac:dyDescent="0.25">
      <c r="B2632" t="s">
        <v>17199</v>
      </c>
    </row>
    <row r="2633" spans="2:2" x14ac:dyDescent="0.25">
      <c r="B2633" t="s">
        <v>17200</v>
      </c>
    </row>
    <row r="2634" spans="2:2" x14ac:dyDescent="0.25">
      <c r="B2634" t="s">
        <v>14572</v>
      </c>
    </row>
    <row r="2635" spans="2:2" x14ac:dyDescent="0.25">
      <c r="B2635" t="s">
        <v>14573</v>
      </c>
    </row>
    <row r="2636" spans="2:2" x14ac:dyDescent="0.25">
      <c r="B2636" t="s">
        <v>14574</v>
      </c>
    </row>
    <row r="2637" spans="2:2" x14ac:dyDescent="0.25">
      <c r="B2637" t="s">
        <v>17207</v>
      </c>
    </row>
    <row r="2638" spans="2:2" x14ac:dyDescent="0.25">
      <c r="B2638" t="s">
        <v>17203</v>
      </c>
    </row>
    <row r="2639" spans="2:2" x14ac:dyDescent="0.25">
      <c r="B2639" t="s">
        <v>17204</v>
      </c>
    </row>
    <row r="2640" spans="2:2" x14ac:dyDescent="0.25">
      <c r="B2640" t="s">
        <v>17205</v>
      </c>
    </row>
    <row r="2641" spans="2:2" x14ac:dyDescent="0.25">
      <c r="B2641" t="s">
        <v>17206</v>
      </c>
    </row>
    <row r="2642" spans="2:2" x14ac:dyDescent="0.25">
      <c r="B2642" t="s">
        <v>17201</v>
      </c>
    </row>
    <row r="2643" spans="2:2" x14ac:dyDescent="0.25">
      <c r="B2643" t="s">
        <v>17202</v>
      </c>
    </row>
    <row r="2644" spans="2:2" x14ac:dyDescent="0.25">
      <c r="B2644" t="s">
        <v>17209</v>
      </c>
    </row>
    <row r="2645" spans="2:2" x14ac:dyDescent="0.25">
      <c r="B2645" t="s">
        <v>17208</v>
      </c>
    </row>
    <row r="2646" spans="2:2" x14ac:dyDescent="0.25">
      <c r="B2646" t="s">
        <v>17210</v>
      </c>
    </row>
    <row r="2647" spans="2:2" x14ac:dyDescent="0.25">
      <c r="B2647" t="s">
        <v>17211</v>
      </c>
    </row>
    <row r="2648" spans="2:2" x14ac:dyDescent="0.25">
      <c r="B2648" t="s">
        <v>17212</v>
      </c>
    </row>
    <row r="2649" spans="2:2" x14ac:dyDescent="0.25">
      <c r="B2649" t="s">
        <v>17213</v>
      </c>
    </row>
    <row r="2650" spans="2:2" x14ac:dyDescent="0.25">
      <c r="B2650" t="s">
        <v>17217</v>
      </c>
    </row>
    <row r="2651" spans="2:2" x14ac:dyDescent="0.25">
      <c r="B2651" t="s">
        <v>17215</v>
      </c>
    </row>
    <row r="2652" spans="2:2" x14ac:dyDescent="0.25">
      <c r="B2652" t="s">
        <v>17218</v>
      </c>
    </row>
    <row r="2653" spans="2:2" x14ac:dyDescent="0.25">
      <c r="B2653" t="s">
        <v>17216</v>
      </c>
    </row>
    <row r="2654" spans="2:2" x14ac:dyDescent="0.25">
      <c r="B2654" t="s">
        <v>14505</v>
      </c>
    </row>
    <row r="2655" spans="2:2" x14ac:dyDescent="0.25">
      <c r="B2655" t="s">
        <v>14506</v>
      </c>
    </row>
    <row r="2656" spans="2:2" x14ac:dyDescent="0.25">
      <c r="B2656" t="s">
        <v>14507</v>
      </c>
    </row>
    <row r="2657" spans="2:2" x14ac:dyDescent="0.25">
      <c r="B2657" t="s">
        <v>17219</v>
      </c>
    </row>
    <row r="2658" spans="2:2" x14ac:dyDescent="0.25">
      <c r="B2658" t="s">
        <v>17220</v>
      </c>
    </row>
    <row r="2659" spans="2:2" x14ac:dyDescent="0.25">
      <c r="B2659" t="s">
        <v>17221</v>
      </c>
    </row>
    <row r="2660" spans="2:2" x14ac:dyDescent="0.25">
      <c r="B2660" t="s">
        <v>17222</v>
      </c>
    </row>
    <row r="2661" spans="2:2" x14ac:dyDescent="0.25">
      <c r="B2661" t="s">
        <v>17223</v>
      </c>
    </row>
    <row r="2662" spans="2:2" x14ac:dyDescent="0.25">
      <c r="B2662" t="s">
        <v>17224</v>
      </c>
    </row>
    <row r="2663" spans="2:2" x14ac:dyDescent="0.25">
      <c r="B2663" t="s">
        <v>17225</v>
      </c>
    </row>
    <row r="2664" spans="2:2" x14ac:dyDescent="0.25">
      <c r="B2664" t="s">
        <v>14508</v>
      </c>
    </row>
    <row r="2665" spans="2:2" x14ac:dyDescent="0.25">
      <c r="B2665" t="s">
        <v>17226</v>
      </c>
    </row>
    <row r="2666" spans="2:2" x14ac:dyDescent="0.25">
      <c r="B2666" t="s">
        <v>17227</v>
      </c>
    </row>
    <row r="2667" spans="2:2" x14ac:dyDescent="0.25">
      <c r="B2667" t="s">
        <v>17236</v>
      </c>
    </row>
    <row r="2668" spans="2:2" x14ac:dyDescent="0.25">
      <c r="B2668" t="s">
        <v>17235</v>
      </c>
    </row>
    <row r="2669" spans="2:2" x14ac:dyDescent="0.25">
      <c r="B2669" t="s">
        <v>14509</v>
      </c>
    </row>
    <row r="2670" spans="2:2" x14ac:dyDescent="0.25">
      <c r="B2670" t="s">
        <v>17234</v>
      </c>
    </row>
    <row r="2671" spans="2:2" x14ac:dyDescent="0.25">
      <c r="B2671" t="s">
        <v>17232</v>
      </c>
    </row>
    <row r="2672" spans="2:2" x14ac:dyDescent="0.25">
      <c r="B2672" t="s">
        <v>17228</v>
      </c>
    </row>
    <row r="2673" spans="2:2" x14ac:dyDescent="0.25">
      <c r="B2673" t="s">
        <v>17229</v>
      </c>
    </row>
    <row r="2674" spans="2:2" x14ac:dyDescent="0.25">
      <c r="B2674" t="s">
        <v>17230</v>
      </c>
    </row>
    <row r="2675" spans="2:2" x14ac:dyDescent="0.25">
      <c r="B2675" t="s">
        <v>17231</v>
      </c>
    </row>
    <row r="2676" spans="2:2" x14ac:dyDescent="0.25">
      <c r="B2676" t="s">
        <v>17233</v>
      </c>
    </row>
    <row r="2677" spans="2:2" x14ac:dyDescent="0.25">
      <c r="B2677" t="s">
        <v>17237</v>
      </c>
    </row>
    <row r="2678" spans="2:2" x14ac:dyDescent="0.25">
      <c r="B2678" t="s">
        <v>17238</v>
      </c>
    </row>
    <row r="2679" spans="2:2" x14ac:dyDescent="0.25">
      <c r="B2679" t="s">
        <v>17251</v>
      </c>
    </row>
    <row r="2680" spans="2:2" x14ac:dyDescent="0.25">
      <c r="B2680" t="s">
        <v>17252</v>
      </c>
    </row>
    <row r="2681" spans="2:2" x14ac:dyDescent="0.25">
      <c r="B2681" t="s">
        <v>17250</v>
      </c>
    </row>
    <row r="2682" spans="2:2" x14ac:dyDescent="0.25">
      <c r="B2682" t="s">
        <v>17245</v>
      </c>
    </row>
    <row r="2683" spans="2:2" x14ac:dyDescent="0.25">
      <c r="B2683" t="s">
        <v>17246</v>
      </c>
    </row>
    <row r="2684" spans="2:2" x14ac:dyDescent="0.25">
      <c r="B2684" t="s">
        <v>17244</v>
      </c>
    </row>
    <row r="2685" spans="2:2" x14ac:dyDescent="0.25">
      <c r="B2685" t="s">
        <v>17248</v>
      </c>
    </row>
    <row r="2686" spans="2:2" x14ac:dyDescent="0.25">
      <c r="B2686" t="s">
        <v>17249</v>
      </c>
    </row>
    <row r="2687" spans="2:2" x14ac:dyDescent="0.25">
      <c r="B2687" t="s">
        <v>17239</v>
      </c>
    </row>
    <row r="2688" spans="2:2" x14ac:dyDescent="0.25">
      <c r="B2688" t="s">
        <v>17240</v>
      </c>
    </row>
    <row r="2689" spans="2:2" x14ac:dyDescent="0.25">
      <c r="B2689" t="s">
        <v>17241</v>
      </c>
    </row>
    <row r="2690" spans="2:2" x14ac:dyDescent="0.25">
      <c r="B2690" t="s">
        <v>17242</v>
      </c>
    </row>
    <row r="2691" spans="2:2" x14ac:dyDescent="0.25">
      <c r="B2691" t="s">
        <v>17243</v>
      </c>
    </row>
    <row r="2692" spans="2:2" x14ac:dyDescent="0.25">
      <c r="B2692" t="s">
        <v>17255</v>
      </c>
    </row>
    <row r="2693" spans="2:2" x14ac:dyDescent="0.25">
      <c r="B2693" t="s">
        <v>17259</v>
      </c>
    </row>
    <row r="2694" spans="2:2" x14ac:dyDescent="0.25">
      <c r="B2694" t="s">
        <v>17257</v>
      </c>
    </row>
    <row r="2695" spans="2:2" x14ac:dyDescent="0.25">
      <c r="B2695" t="s">
        <v>17258</v>
      </c>
    </row>
    <row r="2696" spans="2:2" x14ac:dyDescent="0.25">
      <c r="B2696" t="s">
        <v>17260</v>
      </c>
    </row>
    <row r="2697" spans="2:2" x14ac:dyDescent="0.25">
      <c r="B2697" t="s">
        <v>14510</v>
      </c>
    </row>
    <row r="2698" spans="2:2" x14ac:dyDescent="0.25">
      <c r="B2698" t="s">
        <v>17263</v>
      </c>
    </row>
    <row r="2699" spans="2:2" x14ac:dyDescent="0.25">
      <c r="B2699" t="s">
        <v>17264</v>
      </c>
    </row>
    <row r="2700" spans="2:2" x14ac:dyDescent="0.25">
      <c r="B2700" t="s">
        <v>17265</v>
      </c>
    </row>
    <row r="2701" spans="2:2" x14ac:dyDescent="0.25">
      <c r="B2701" t="s">
        <v>17268</v>
      </c>
    </row>
    <row r="2702" spans="2:2" x14ac:dyDescent="0.25">
      <c r="B2702" t="s">
        <v>17267</v>
      </c>
    </row>
    <row r="2703" spans="2:2" x14ac:dyDescent="0.25">
      <c r="B2703" t="s">
        <v>17272</v>
      </c>
    </row>
    <row r="2704" spans="2:2" x14ac:dyDescent="0.25">
      <c r="B2704" t="s">
        <v>17271</v>
      </c>
    </row>
    <row r="2705" spans="2:2" x14ac:dyDescent="0.25">
      <c r="B2705" t="s">
        <v>17270</v>
      </c>
    </row>
    <row r="2706" spans="2:2" x14ac:dyDescent="0.25">
      <c r="B2706" t="s">
        <v>17277</v>
      </c>
    </row>
    <row r="2707" spans="2:2" x14ac:dyDescent="0.25">
      <c r="B2707" t="s">
        <v>17278</v>
      </c>
    </row>
    <row r="2708" spans="2:2" x14ac:dyDescent="0.25">
      <c r="B2708" t="s">
        <v>17275</v>
      </c>
    </row>
    <row r="2709" spans="2:2" x14ac:dyDescent="0.25">
      <c r="B2709" t="s">
        <v>17276</v>
      </c>
    </row>
    <row r="2710" spans="2:2" x14ac:dyDescent="0.25">
      <c r="B2710" t="s">
        <v>17273</v>
      </c>
    </row>
    <row r="2711" spans="2:2" x14ac:dyDescent="0.25">
      <c r="B2711" t="s">
        <v>17274</v>
      </c>
    </row>
    <row r="2712" spans="2:2" x14ac:dyDescent="0.25">
      <c r="B2712" t="s">
        <v>17280</v>
      </c>
    </row>
    <row r="2713" spans="2:2" x14ac:dyDescent="0.25">
      <c r="B2713" t="s">
        <v>17279</v>
      </c>
    </row>
    <row r="2714" spans="2:2" x14ac:dyDescent="0.25">
      <c r="B2714" t="s">
        <v>14511</v>
      </c>
    </row>
    <row r="2715" spans="2:2" x14ac:dyDescent="0.25">
      <c r="B2715" t="s">
        <v>17281</v>
      </c>
    </row>
    <row r="2716" spans="2:2" x14ac:dyDescent="0.25">
      <c r="B2716" t="s">
        <v>17282</v>
      </c>
    </row>
    <row r="2717" spans="2:2" x14ac:dyDescent="0.25">
      <c r="B2717" t="s">
        <v>17283</v>
      </c>
    </row>
    <row r="2718" spans="2:2" x14ac:dyDescent="0.25">
      <c r="B2718" t="s">
        <v>17284</v>
      </c>
    </row>
    <row r="2719" spans="2:2" x14ac:dyDescent="0.25">
      <c r="B2719" t="s">
        <v>17286</v>
      </c>
    </row>
    <row r="2720" spans="2:2" x14ac:dyDescent="0.25">
      <c r="B2720" t="s">
        <v>17285</v>
      </c>
    </row>
    <row r="2721" spans="2:2" x14ac:dyDescent="0.25">
      <c r="B2721" t="s">
        <v>15479</v>
      </c>
    </row>
    <row r="2722" spans="2:2" x14ac:dyDescent="0.25">
      <c r="B2722" t="s">
        <v>17256</v>
      </c>
    </row>
    <row r="2723" spans="2:2" x14ac:dyDescent="0.25">
      <c r="B2723" t="s">
        <v>17254</v>
      </c>
    </row>
    <row r="2724" spans="2:2" x14ac:dyDescent="0.25">
      <c r="B2724" t="s">
        <v>15945</v>
      </c>
    </row>
    <row r="2725" spans="2:2" x14ac:dyDescent="0.25">
      <c r="B2725" t="s">
        <v>15944</v>
      </c>
    </row>
    <row r="2726" spans="2:2" x14ac:dyDescent="0.25">
      <c r="B2726" t="s">
        <v>15942</v>
      </c>
    </row>
    <row r="2727" spans="2:2" x14ac:dyDescent="0.25">
      <c r="B2727" t="s">
        <v>15943</v>
      </c>
    </row>
    <row r="2728" spans="2:2" x14ac:dyDescent="0.25">
      <c r="B2728" t="s">
        <v>15949</v>
      </c>
    </row>
    <row r="2729" spans="2:2" x14ac:dyDescent="0.25">
      <c r="B2729" t="s">
        <v>15969</v>
      </c>
    </row>
    <row r="2730" spans="2:2" x14ac:dyDescent="0.25">
      <c r="B2730" t="s">
        <v>14611</v>
      </c>
    </row>
    <row r="2731" spans="2:2" x14ac:dyDescent="0.25">
      <c r="B2731" t="s">
        <v>17477</v>
      </c>
    </row>
    <row r="2732" spans="2:2" x14ac:dyDescent="0.25">
      <c r="B2732" t="s">
        <v>16093</v>
      </c>
    </row>
    <row r="2733" spans="2:2" x14ac:dyDescent="0.25">
      <c r="B2733" t="s">
        <v>15679</v>
      </c>
    </row>
    <row r="2734" spans="2:2" x14ac:dyDescent="0.25">
      <c r="B2734" t="s">
        <v>16413</v>
      </c>
    </row>
    <row r="2735" spans="2:2" x14ac:dyDescent="0.25">
      <c r="B2735" t="s">
        <v>14861</v>
      </c>
    </row>
    <row r="2736" spans="2:2" x14ac:dyDescent="0.25">
      <c r="B2736" t="s">
        <v>14863</v>
      </c>
    </row>
    <row r="2737" spans="2:2" x14ac:dyDescent="0.25">
      <c r="B2737" t="s">
        <v>14596</v>
      </c>
    </row>
    <row r="2738" spans="2:2" x14ac:dyDescent="0.25">
      <c r="B2738" t="s">
        <v>14603</v>
      </c>
    </row>
    <row r="2739" spans="2:2" x14ac:dyDescent="0.25">
      <c r="B2739" t="s">
        <v>16096</v>
      </c>
    </row>
    <row r="2740" spans="2:2" x14ac:dyDescent="0.25">
      <c r="B2740" t="s">
        <v>15607</v>
      </c>
    </row>
    <row r="2741" spans="2:2" x14ac:dyDescent="0.25">
      <c r="B2741" t="s">
        <v>15865</v>
      </c>
    </row>
    <row r="2742" spans="2:2" x14ac:dyDescent="0.25">
      <c r="B2742" t="s">
        <v>14524</v>
      </c>
    </row>
    <row r="2743" spans="2:2" x14ac:dyDescent="0.25">
      <c r="B2743" t="s">
        <v>14519</v>
      </c>
    </row>
    <row r="2744" spans="2:2" x14ac:dyDescent="0.25">
      <c r="B2744" t="s">
        <v>14523</v>
      </c>
    </row>
    <row r="2745" spans="2:2" x14ac:dyDescent="0.25">
      <c r="B2745" t="s">
        <v>14518</v>
      </c>
    </row>
    <row r="2746" spans="2:2" x14ac:dyDescent="0.25">
      <c r="B2746" t="s">
        <v>14521</v>
      </c>
    </row>
    <row r="2747" spans="2:2" x14ac:dyDescent="0.25">
      <c r="B2747" t="s">
        <v>14453</v>
      </c>
    </row>
    <row r="2748" spans="2:2" x14ac:dyDescent="0.25">
      <c r="B2748" t="s">
        <v>14978</v>
      </c>
    </row>
    <row r="2749" spans="2:2" x14ac:dyDescent="0.25">
      <c r="B2749" t="s">
        <v>14979</v>
      </c>
    </row>
    <row r="2750" spans="2:2" x14ac:dyDescent="0.25">
      <c r="B2750" t="s">
        <v>14980</v>
      </c>
    </row>
    <row r="2751" spans="2:2" x14ac:dyDescent="0.25">
      <c r="B2751" t="s">
        <v>14974</v>
      </c>
    </row>
    <row r="2752" spans="2:2" x14ac:dyDescent="0.25">
      <c r="B2752" t="s">
        <v>14981</v>
      </c>
    </row>
    <row r="2753" spans="2:2" x14ac:dyDescent="0.25">
      <c r="B2753" t="s">
        <v>14975</v>
      </c>
    </row>
    <row r="2754" spans="2:2" x14ac:dyDescent="0.25">
      <c r="B2754" t="s">
        <v>14976</v>
      </c>
    </row>
    <row r="2755" spans="2:2" x14ac:dyDescent="0.25">
      <c r="B2755" t="s">
        <v>14977</v>
      </c>
    </row>
    <row r="2756" spans="2:2" x14ac:dyDescent="0.25">
      <c r="B2756" t="s">
        <v>15070</v>
      </c>
    </row>
    <row r="2757" spans="2:2" x14ac:dyDescent="0.25">
      <c r="B2757" t="s">
        <v>15071</v>
      </c>
    </row>
    <row r="2758" spans="2:2" x14ac:dyDescent="0.25">
      <c r="B2758" t="s">
        <v>15066</v>
      </c>
    </row>
    <row r="2759" spans="2:2" x14ac:dyDescent="0.25">
      <c r="B2759" t="s">
        <v>15072</v>
      </c>
    </row>
    <row r="2760" spans="2:2" x14ac:dyDescent="0.25">
      <c r="B2760" t="s">
        <v>15067</v>
      </c>
    </row>
    <row r="2761" spans="2:2" x14ac:dyDescent="0.25">
      <c r="B2761" t="s">
        <v>15073</v>
      </c>
    </row>
    <row r="2762" spans="2:2" x14ac:dyDescent="0.25">
      <c r="B2762" t="s">
        <v>15068</v>
      </c>
    </row>
    <row r="2763" spans="2:2" x14ac:dyDescent="0.25">
      <c r="B2763" t="s">
        <v>15074</v>
      </c>
    </row>
    <row r="2764" spans="2:2" x14ac:dyDescent="0.25">
      <c r="B2764" t="s">
        <v>14531</v>
      </c>
    </row>
    <row r="2765" spans="2:2" x14ac:dyDescent="0.25">
      <c r="B2765" t="s">
        <v>15069</v>
      </c>
    </row>
    <row r="2766" spans="2:2" x14ac:dyDescent="0.25">
      <c r="B2766" t="s">
        <v>15057</v>
      </c>
    </row>
    <row r="2767" spans="2:2" x14ac:dyDescent="0.25">
      <c r="B2767" t="s">
        <v>15062</v>
      </c>
    </row>
    <row r="2768" spans="2:2" x14ac:dyDescent="0.25">
      <c r="B2768" t="s">
        <v>15063</v>
      </c>
    </row>
    <row r="2769" spans="2:2" x14ac:dyDescent="0.25">
      <c r="B2769" t="s">
        <v>15064</v>
      </c>
    </row>
    <row r="2770" spans="2:2" x14ac:dyDescent="0.25">
      <c r="B2770" t="s">
        <v>15075</v>
      </c>
    </row>
    <row r="2771" spans="2:2" x14ac:dyDescent="0.25">
      <c r="B2771" t="s">
        <v>15076</v>
      </c>
    </row>
    <row r="2772" spans="2:2" x14ac:dyDescent="0.25">
      <c r="B2772" t="s">
        <v>15065</v>
      </c>
    </row>
    <row r="2773" spans="2:2" x14ac:dyDescent="0.25">
      <c r="B2773" t="s">
        <v>15059</v>
      </c>
    </row>
    <row r="2774" spans="2:2" x14ac:dyDescent="0.25">
      <c r="B2774" t="s">
        <v>15056</v>
      </c>
    </row>
    <row r="2775" spans="2:2" x14ac:dyDescent="0.25">
      <c r="B2775" t="s">
        <v>15077</v>
      </c>
    </row>
    <row r="2776" spans="2:2" x14ac:dyDescent="0.25">
      <c r="B2776" t="s">
        <v>15078</v>
      </c>
    </row>
    <row r="2777" spans="2:2" x14ac:dyDescent="0.25">
      <c r="B2777" t="s">
        <v>15079</v>
      </c>
    </row>
    <row r="2778" spans="2:2" x14ac:dyDescent="0.25">
      <c r="B2778" t="s">
        <v>15123</v>
      </c>
    </row>
    <row r="2779" spans="2:2" x14ac:dyDescent="0.25">
      <c r="B2779" t="s">
        <v>15124</v>
      </c>
    </row>
    <row r="2780" spans="2:2" x14ac:dyDescent="0.25">
      <c r="B2780" t="s">
        <v>15122</v>
      </c>
    </row>
    <row r="2781" spans="2:2" x14ac:dyDescent="0.25">
      <c r="B2781" t="s">
        <v>15496</v>
      </c>
    </row>
    <row r="2782" spans="2:2" x14ac:dyDescent="0.25">
      <c r="B2782" t="s">
        <v>15743</v>
      </c>
    </row>
    <row r="2783" spans="2:2" x14ac:dyDescent="0.25">
      <c r="B2783" t="s">
        <v>15763</v>
      </c>
    </row>
    <row r="2784" spans="2:2" x14ac:dyDescent="0.25">
      <c r="B2784" t="s">
        <v>15764</v>
      </c>
    </row>
    <row r="2785" spans="2:2" x14ac:dyDescent="0.25">
      <c r="B2785" t="s">
        <v>15765</v>
      </c>
    </row>
    <row r="2786" spans="2:2" x14ac:dyDescent="0.25">
      <c r="B2786" t="s">
        <v>15692</v>
      </c>
    </row>
    <row r="2787" spans="2:2" x14ac:dyDescent="0.25">
      <c r="B2787" t="s">
        <v>15770</v>
      </c>
    </row>
    <row r="2788" spans="2:2" x14ac:dyDescent="0.25">
      <c r="B2788" t="s">
        <v>15768</v>
      </c>
    </row>
    <row r="2789" spans="2:2" x14ac:dyDescent="0.25">
      <c r="B2789" t="s">
        <v>15767</v>
      </c>
    </row>
    <row r="2790" spans="2:2" x14ac:dyDescent="0.25">
      <c r="B2790" t="s">
        <v>15740</v>
      </c>
    </row>
    <row r="2791" spans="2:2" x14ac:dyDescent="0.25">
      <c r="B2791" t="s">
        <v>15760</v>
      </c>
    </row>
    <row r="2792" spans="2:2" x14ac:dyDescent="0.25">
      <c r="B2792" t="s">
        <v>15761</v>
      </c>
    </row>
    <row r="2793" spans="2:2" x14ac:dyDescent="0.25">
      <c r="B2793" t="s">
        <v>15762</v>
      </c>
    </row>
    <row r="2794" spans="2:2" x14ac:dyDescent="0.25">
      <c r="B2794" t="s">
        <v>15702</v>
      </c>
    </row>
    <row r="2795" spans="2:2" x14ac:dyDescent="0.25">
      <c r="B2795" t="s">
        <v>15748</v>
      </c>
    </row>
    <row r="2796" spans="2:2" x14ac:dyDescent="0.25">
      <c r="B2796" t="s">
        <v>15744</v>
      </c>
    </row>
    <row r="2797" spans="2:2" x14ac:dyDescent="0.25">
      <c r="B2797" t="s">
        <v>15749</v>
      </c>
    </row>
    <row r="2798" spans="2:2" x14ac:dyDescent="0.25">
      <c r="B2798" t="s">
        <v>15708</v>
      </c>
    </row>
    <row r="2799" spans="2:2" x14ac:dyDescent="0.25">
      <c r="B2799" t="s">
        <v>14289</v>
      </c>
    </row>
    <row r="2800" spans="2:2" x14ac:dyDescent="0.25">
      <c r="B2800" t="s">
        <v>14290</v>
      </c>
    </row>
    <row r="2801" spans="2:2" x14ac:dyDescent="0.25">
      <c r="B2801" t="s">
        <v>14293</v>
      </c>
    </row>
    <row r="2802" spans="2:2" x14ac:dyDescent="0.25">
      <c r="B2802" t="s">
        <v>14292</v>
      </c>
    </row>
    <row r="2803" spans="2:2" x14ac:dyDescent="0.25">
      <c r="B2803" t="s">
        <v>14291</v>
      </c>
    </row>
    <row r="2804" spans="2:2" x14ac:dyDescent="0.25">
      <c r="B2804" t="s">
        <v>15701</v>
      </c>
    </row>
    <row r="2805" spans="2:2" x14ac:dyDescent="0.25">
      <c r="B2805" t="s">
        <v>15706</v>
      </c>
    </row>
    <row r="2806" spans="2:2" x14ac:dyDescent="0.25">
      <c r="B2806" t="s">
        <v>15695</v>
      </c>
    </row>
    <row r="2807" spans="2:2" x14ac:dyDescent="0.25">
      <c r="B2807" t="s">
        <v>15774</v>
      </c>
    </row>
    <row r="2808" spans="2:2" x14ac:dyDescent="0.25">
      <c r="B2808" t="s">
        <v>15775</v>
      </c>
    </row>
    <row r="2809" spans="2:2" x14ac:dyDescent="0.25">
      <c r="B2809" t="s">
        <v>15704</v>
      </c>
    </row>
    <row r="2810" spans="2:2" x14ac:dyDescent="0.25">
      <c r="B2810" t="s">
        <v>15746</v>
      </c>
    </row>
    <row r="2811" spans="2:2" x14ac:dyDescent="0.25">
      <c r="B2811" t="s">
        <v>15698</v>
      </c>
    </row>
    <row r="2812" spans="2:2" x14ac:dyDescent="0.25">
      <c r="B2812" t="s">
        <v>15699</v>
      </c>
    </row>
    <row r="2813" spans="2:2" x14ac:dyDescent="0.25">
      <c r="B2813" t="s">
        <v>15717</v>
      </c>
    </row>
    <row r="2814" spans="2:2" x14ac:dyDescent="0.25">
      <c r="B2814" t="s">
        <v>15718</v>
      </c>
    </row>
    <row r="2815" spans="2:2" x14ac:dyDescent="0.25">
      <c r="B2815" t="s">
        <v>15750</v>
      </c>
    </row>
    <row r="2816" spans="2:2" x14ac:dyDescent="0.25">
      <c r="B2816" t="s">
        <v>15751</v>
      </c>
    </row>
    <row r="2817" spans="2:2" x14ac:dyDescent="0.25">
      <c r="B2817" t="s">
        <v>15756</v>
      </c>
    </row>
    <row r="2818" spans="2:2" x14ac:dyDescent="0.25">
      <c r="B2818" t="s">
        <v>15754</v>
      </c>
    </row>
    <row r="2819" spans="2:2" x14ac:dyDescent="0.25">
      <c r="B2819" t="s">
        <v>15753</v>
      </c>
    </row>
    <row r="2820" spans="2:2" x14ac:dyDescent="0.25">
      <c r="B2820" t="s">
        <v>15752</v>
      </c>
    </row>
    <row r="2821" spans="2:2" x14ac:dyDescent="0.25">
      <c r="B2821" t="s">
        <v>15755</v>
      </c>
    </row>
    <row r="2822" spans="2:2" x14ac:dyDescent="0.25">
      <c r="B2822" t="s">
        <v>15757</v>
      </c>
    </row>
    <row r="2823" spans="2:2" x14ac:dyDescent="0.25">
      <c r="B2823" t="s">
        <v>15758</v>
      </c>
    </row>
    <row r="2824" spans="2:2" x14ac:dyDescent="0.25">
      <c r="B2824" t="s">
        <v>15739</v>
      </c>
    </row>
    <row r="2825" spans="2:2" x14ac:dyDescent="0.25">
      <c r="B2825" t="s">
        <v>15723</v>
      </c>
    </row>
    <row r="2826" spans="2:2" x14ac:dyDescent="0.25">
      <c r="B2826" t="s">
        <v>15724</v>
      </c>
    </row>
    <row r="2827" spans="2:2" x14ac:dyDescent="0.25">
      <c r="B2827" t="s">
        <v>15725</v>
      </c>
    </row>
    <row r="2828" spans="2:2" x14ac:dyDescent="0.25">
      <c r="B2828" t="s">
        <v>15727</v>
      </c>
    </row>
    <row r="2829" spans="2:2" x14ac:dyDescent="0.25">
      <c r="B2829" t="s">
        <v>15730</v>
      </c>
    </row>
    <row r="2830" spans="2:2" x14ac:dyDescent="0.25">
      <c r="B2830" t="s">
        <v>15726</v>
      </c>
    </row>
    <row r="2831" spans="2:2" x14ac:dyDescent="0.25">
      <c r="B2831" t="s">
        <v>15729</v>
      </c>
    </row>
    <row r="2832" spans="2:2" x14ac:dyDescent="0.25">
      <c r="B2832" t="s">
        <v>15728</v>
      </c>
    </row>
    <row r="2833" spans="2:2" x14ac:dyDescent="0.25">
      <c r="B2833" t="s">
        <v>15711</v>
      </c>
    </row>
    <row r="2834" spans="2:2" x14ac:dyDescent="0.25">
      <c r="B2834" t="s">
        <v>15710</v>
      </c>
    </row>
    <row r="2835" spans="2:2" x14ac:dyDescent="0.25">
      <c r="B2835" t="s">
        <v>15738</v>
      </c>
    </row>
    <row r="2836" spans="2:2" x14ac:dyDescent="0.25">
      <c r="B2836" t="s">
        <v>15719</v>
      </c>
    </row>
    <row r="2837" spans="2:2" x14ac:dyDescent="0.25">
      <c r="B2837" t="s">
        <v>14296</v>
      </c>
    </row>
    <row r="2838" spans="2:2" x14ac:dyDescent="0.25">
      <c r="B2838" t="s">
        <v>15722</v>
      </c>
    </row>
    <row r="2839" spans="2:2" x14ac:dyDescent="0.25">
      <c r="B2839" t="s">
        <v>15772</v>
      </c>
    </row>
    <row r="2840" spans="2:2" x14ac:dyDescent="0.25">
      <c r="B2840" t="s">
        <v>15771</v>
      </c>
    </row>
    <row r="2841" spans="2:2" x14ac:dyDescent="0.25">
      <c r="B2841" t="s">
        <v>15810</v>
      </c>
    </row>
    <row r="2842" spans="2:2" x14ac:dyDescent="0.25">
      <c r="B2842" t="s">
        <v>15925</v>
      </c>
    </row>
    <row r="2843" spans="2:2" x14ac:dyDescent="0.25">
      <c r="B2843" t="s">
        <v>15926</v>
      </c>
    </row>
    <row r="2844" spans="2:2" x14ac:dyDescent="0.25">
      <c r="B2844" t="s">
        <v>14313</v>
      </c>
    </row>
    <row r="2845" spans="2:2" x14ac:dyDescent="0.25">
      <c r="B2845" t="s">
        <v>16106</v>
      </c>
    </row>
    <row r="2846" spans="2:2" x14ac:dyDescent="0.25">
      <c r="B2846" t="s">
        <v>16097</v>
      </c>
    </row>
    <row r="2847" spans="2:2" x14ac:dyDescent="0.25">
      <c r="B2847" t="s">
        <v>16105</v>
      </c>
    </row>
    <row r="2848" spans="2:2" x14ac:dyDescent="0.25">
      <c r="B2848" t="s">
        <v>16104</v>
      </c>
    </row>
    <row r="2849" spans="2:2" x14ac:dyDescent="0.25">
      <c r="B2849" t="s">
        <v>16103</v>
      </c>
    </row>
    <row r="2850" spans="2:2" x14ac:dyDescent="0.25">
      <c r="B2850" t="s">
        <v>16416</v>
      </c>
    </row>
    <row r="2851" spans="2:2" x14ac:dyDescent="0.25">
      <c r="B2851" t="s">
        <v>16419</v>
      </c>
    </row>
    <row r="2852" spans="2:2" x14ac:dyDescent="0.25">
      <c r="B2852" t="s">
        <v>14367</v>
      </c>
    </row>
    <row r="2853" spans="2:2" x14ac:dyDescent="0.25">
      <c r="B2853" t="s">
        <v>16857</v>
      </c>
    </row>
    <row r="2854" spans="2:2" x14ac:dyDescent="0.25">
      <c r="B2854" t="s">
        <v>16944</v>
      </c>
    </row>
    <row r="2855" spans="2:2" x14ac:dyDescent="0.25">
      <c r="B2855" t="s">
        <v>16950</v>
      </c>
    </row>
    <row r="2856" spans="2:2" x14ac:dyDescent="0.25">
      <c r="B2856" t="s">
        <v>16951</v>
      </c>
    </row>
    <row r="2857" spans="2:2" x14ac:dyDescent="0.25">
      <c r="B2857" t="s">
        <v>16948</v>
      </c>
    </row>
    <row r="2858" spans="2:2" x14ac:dyDescent="0.25">
      <c r="B2858" t="s">
        <v>14560</v>
      </c>
    </row>
    <row r="2859" spans="2:2" x14ac:dyDescent="0.25">
      <c r="B2859" t="s">
        <v>16952</v>
      </c>
    </row>
    <row r="2860" spans="2:2" x14ac:dyDescent="0.25">
      <c r="B2860" t="s">
        <v>16873</v>
      </c>
    </row>
    <row r="2861" spans="2:2" x14ac:dyDescent="0.25">
      <c r="B2861" t="s">
        <v>17061</v>
      </c>
    </row>
    <row r="2862" spans="2:2" x14ac:dyDescent="0.25">
      <c r="B2862" t="s">
        <v>17062</v>
      </c>
    </row>
    <row r="2863" spans="2:2" x14ac:dyDescent="0.25">
      <c r="B2863" t="s">
        <v>17057</v>
      </c>
    </row>
    <row r="2864" spans="2:2" x14ac:dyDescent="0.25">
      <c r="B2864" t="s">
        <v>17058</v>
      </c>
    </row>
    <row r="2865" spans="2:2" x14ac:dyDescent="0.25">
      <c r="B2865" t="s">
        <v>17065</v>
      </c>
    </row>
    <row r="2866" spans="2:2" x14ac:dyDescent="0.25">
      <c r="B2866" t="s">
        <v>17063</v>
      </c>
    </row>
    <row r="2867" spans="2:2" x14ac:dyDescent="0.25">
      <c r="B2867" t="s">
        <v>17064</v>
      </c>
    </row>
    <row r="2868" spans="2:2" x14ac:dyDescent="0.25">
      <c r="B2868" t="s">
        <v>17066</v>
      </c>
    </row>
    <row r="2869" spans="2:2" x14ac:dyDescent="0.25">
      <c r="B2869" t="s">
        <v>17093</v>
      </c>
    </row>
    <row r="2870" spans="2:2" x14ac:dyDescent="0.25">
      <c r="B2870" t="s">
        <v>17088</v>
      </c>
    </row>
    <row r="2871" spans="2:2" x14ac:dyDescent="0.25">
      <c r="B2871" t="s">
        <v>17097</v>
      </c>
    </row>
    <row r="2872" spans="2:2" x14ac:dyDescent="0.25">
      <c r="B2872" t="s">
        <v>17095</v>
      </c>
    </row>
    <row r="2873" spans="2:2" x14ac:dyDescent="0.25">
      <c r="B2873" t="s">
        <v>17094</v>
      </c>
    </row>
    <row r="2874" spans="2:2" x14ac:dyDescent="0.25">
      <c r="B2874" t="s">
        <v>17096</v>
      </c>
    </row>
    <row r="2875" spans="2:2" x14ac:dyDescent="0.25">
      <c r="B2875" t="s">
        <v>17091</v>
      </c>
    </row>
    <row r="2876" spans="2:2" x14ac:dyDescent="0.25">
      <c r="B2876" t="s">
        <v>17090</v>
      </c>
    </row>
    <row r="2877" spans="2:2" x14ac:dyDescent="0.25">
      <c r="B2877" t="s">
        <v>17107</v>
      </c>
    </row>
    <row r="2878" spans="2:2" x14ac:dyDescent="0.25">
      <c r="B2878" t="s">
        <v>17108</v>
      </c>
    </row>
    <row r="2879" spans="2:2" x14ac:dyDescent="0.25">
      <c r="B2879" t="s">
        <v>17109</v>
      </c>
    </row>
    <row r="2880" spans="2:2" x14ac:dyDescent="0.25">
      <c r="B2880" t="s">
        <v>17105</v>
      </c>
    </row>
    <row r="2881" spans="2:2" x14ac:dyDescent="0.25">
      <c r="B2881" t="s">
        <v>17106</v>
      </c>
    </row>
    <row r="2882" spans="2:2" x14ac:dyDescent="0.25">
      <c r="B2882" t="s">
        <v>17103</v>
      </c>
    </row>
    <row r="2883" spans="2:2" x14ac:dyDescent="0.25">
      <c r="B2883" t="s">
        <v>17102</v>
      </c>
    </row>
    <row r="2884" spans="2:2" x14ac:dyDescent="0.25">
      <c r="B2884" t="s">
        <v>17104</v>
      </c>
    </row>
    <row r="2885" spans="2:2" x14ac:dyDescent="0.25">
      <c r="B2885" t="s">
        <v>17288</v>
      </c>
    </row>
    <row r="2886" spans="2:2" x14ac:dyDescent="0.25">
      <c r="B2886" t="s">
        <v>17460</v>
      </c>
    </row>
    <row r="2887" spans="2:2" x14ac:dyDescent="0.25">
      <c r="B2887" t="s">
        <v>17411</v>
      </c>
    </row>
    <row r="2888" spans="2:2" x14ac:dyDescent="0.25">
      <c r="B2888" t="s">
        <v>17287</v>
      </c>
    </row>
    <row r="2889" spans="2:2" x14ac:dyDescent="0.25">
      <c r="B2889" t="s">
        <v>17461</v>
      </c>
    </row>
    <row r="2890" spans="2:2" x14ac:dyDescent="0.25">
      <c r="B2890" t="s">
        <v>17304</v>
      </c>
    </row>
    <row r="2891" spans="2:2" x14ac:dyDescent="0.25">
      <c r="B2891" t="s">
        <v>17290</v>
      </c>
    </row>
    <row r="2892" spans="2:2" x14ac:dyDescent="0.25">
      <c r="B2892" t="s">
        <v>17300</v>
      </c>
    </row>
    <row r="2893" spans="2:2" x14ac:dyDescent="0.25">
      <c r="B2893" t="s">
        <v>15043</v>
      </c>
    </row>
    <row r="2894" spans="2:2" x14ac:dyDescent="0.25">
      <c r="B2894" t="s">
        <v>17301</v>
      </c>
    </row>
    <row r="2895" spans="2:2" x14ac:dyDescent="0.25">
      <c r="B2895" t="s">
        <v>17302</v>
      </c>
    </row>
    <row r="2896" spans="2:2" x14ac:dyDescent="0.25">
      <c r="B2896" t="s">
        <v>17303</v>
      </c>
    </row>
    <row r="2897" spans="2:2" x14ac:dyDescent="0.25">
      <c r="B2897" t="s">
        <v>17305</v>
      </c>
    </row>
    <row r="2898" spans="2:2" x14ac:dyDescent="0.25">
      <c r="B2898" t="s">
        <v>17309</v>
      </c>
    </row>
    <row r="2899" spans="2:2" x14ac:dyDescent="0.25">
      <c r="B2899" t="s">
        <v>17307</v>
      </c>
    </row>
    <row r="2900" spans="2:2" x14ac:dyDescent="0.25">
      <c r="B2900" t="s">
        <v>17478</v>
      </c>
    </row>
    <row r="2901" spans="2:2" x14ac:dyDescent="0.25">
      <c r="B2901" t="s">
        <v>17310</v>
      </c>
    </row>
    <row r="2902" spans="2:2" x14ac:dyDescent="0.25">
      <c r="B2902" t="s">
        <v>17306</v>
      </c>
    </row>
    <row r="2903" spans="2:2" x14ac:dyDescent="0.25">
      <c r="B2903" t="s">
        <v>17321</v>
      </c>
    </row>
    <row r="2904" spans="2:2" x14ac:dyDescent="0.25">
      <c r="B2904" t="s">
        <v>17311</v>
      </c>
    </row>
    <row r="2905" spans="2:2" x14ac:dyDescent="0.25">
      <c r="B2905" t="s">
        <v>17312</v>
      </c>
    </row>
    <row r="2906" spans="2:2" x14ac:dyDescent="0.25">
      <c r="B2906" t="s">
        <v>17318</v>
      </c>
    </row>
    <row r="2907" spans="2:2" x14ac:dyDescent="0.25">
      <c r="B2907" t="s">
        <v>17315</v>
      </c>
    </row>
    <row r="2908" spans="2:2" x14ac:dyDescent="0.25">
      <c r="B2908" t="s">
        <v>17314</v>
      </c>
    </row>
    <row r="2909" spans="2:2" x14ac:dyDescent="0.25">
      <c r="B2909" t="s">
        <v>17317</v>
      </c>
    </row>
    <row r="2910" spans="2:2" x14ac:dyDescent="0.25">
      <c r="B2910" t="s">
        <v>17316</v>
      </c>
    </row>
    <row r="2911" spans="2:2" x14ac:dyDescent="0.25">
      <c r="B2911" t="s">
        <v>17313</v>
      </c>
    </row>
    <row r="2912" spans="2:2" x14ac:dyDescent="0.25">
      <c r="B2912" t="s">
        <v>17320</v>
      </c>
    </row>
    <row r="2913" spans="2:2" x14ac:dyDescent="0.25">
      <c r="B2913" t="s">
        <v>17319</v>
      </c>
    </row>
    <row r="2914" spans="2:2" x14ac:dyDescent="0.25">
      <c r="B2914" t="s">
        <v>17322</v>
      </c>
    </row>
    <row r="2915" spans="2:2" x14ac:dyDescent="0.25">
      <c r="B2915" t="s">
        <v>17323</v>
      </c>
    </row>
    <row r="2916" spans="2:2" x14ac:dyDescent="0.25">
      <c r="B2916" t="s">
        <v>17324</v>
      </c>
    </row>
    <row r="2917" spans="2:2" x14ac:dyDescent="0.25">
      <c r="B2917" t="s">
        <v>17325</v>
      </c>
    </row>
    <row r="2918" spans="2:2" x14ac:dyDescent="0.25">
      <c r="B2918" t="s">
        <v>17326</v>
      </c>
    </row>
    <row r="2919" spans="2:2" x14ac:dyDescent="0.25">
      <c r="B2919" t="s">
        <v>17327</v>
      </c>
    </row>
    <row r="2920" spans="2:2" x14ac:dyDescent="0.25">
      <c r="B2920" t="s">
        <v>17329</v>
      </c>
    </row>
    <row r="2921" spans="2:2" x14ac:dyDescent="0.25">
      <c r="B2921" t="s">
        <v>15777</v>
      </c>
    </row>
    <row r="2922" spans="2:2" x14ac:dyDescent="0.25">
      <c r="B2922" t="s">
        <v>17331</v>
      </c>
    </row>
    <row r="2923" spans="2:2" x14ac:dyDescent="0.25">
      <c r="B2923" t="s">
        <v>17332</v>
      </c>
    </row>
    <row r="2924" spans="2:2" x14ac:dyDescent="0.25">
      <c r="B2924" t="s">
        <v>17333</v>
      </c>
    </row>
    <row r="2925" spans="2:2" x14ac:dyDescent="0.25">
      <c r="B2925" t="s">
        <v>15778</v>
      </c>
    </row>
    <row r="2926" spans="2:2" x14ac:dyDescent="0.25">
      <c r="B2926" t="s">
        <v>15779</v>
      </c>
    </row>
    <row r="2927" spans="2:2" x14ac:dyDescent="0.25">
      <c r="B2927" t="s">
        <v>15780</v>
      </c>
    </row>
    <row r="2928" spans="2:2" x14ac:dyDescent="0.25">
      <c r="B2928" t="s">
        <v>17334</v>
      </c>
    </row>
    <row r="2929" spans="2:2" x14ac:dyDescent="0.25">
      <c r="B2929" t="s">
        <v>17335</v>
      </c>
    </row>
    <row r="2930" spans="2:2" x14ac:dyDescent="0.25">
      <c r="B2930" t="s">
        <v>15845</v>
      </c>
    </row>
    <row r="2931" spans="2:2" x14ac:dyDescent="0.25">
      <c r="B2931" t="s">
        <v>17388</v>
      </c>
    </row>
    <row r="2932" spans="2:2" x14ac:dyDescent="0.25">
      <c r="B2932" t="s">
        <v>17381</v>
      </c>
    </row>
    <row r="2933" spans="2:2" x14ac:dyDescent="0.25">
      <c r="B2933" t="s">
        <v>17370</v>
      </c>
    </row>
    <row r="2934" spans="2:2" x14ac:dyDescent="0.25">
      <c r="B2934" t="s">
        <v>17373</v>
      </c>
    </row>
    <row r="2935" spans="2:2" x14ac:dyDescent="0.25">
      <c r="B2935" t="s">
        <v>17345</v>
      </c>
    </row>
    <row r="2936" spans="2:2" x14ac:dyDescent="0.25">
      <c r="B2936" t="s">
        <v>17397</v>
      </c>
    </row>
    <row r="2937" spans="2:2" x14ac:dyDescent="0.25">
      <c r="B2937" t="s">
        <v>17337</v>
      </c>
    </row>
    <row r="2938" spans="2:2" x14ac:dyDescent="0.25">
      <c r="B2938" t="s">
        <v>15818</v>
      </c>
    </row>
    <row r="2939" spans="2:2" x14ac:dyDescent="0.25">
      <c r="B2939" t="s">
        <v>17338</v>
      </c>
    </row>
    <row r="2940" spans="2:2" x14ac:dyDescent="0.25">
      <c r="B2940" t="s">
        <v>17356</v>
      </c>
    </row>
    <row r="2941" spans="2:2" x14ac:dyDescent="0.25">
      <c r="B2941" t="s">
        <v>17350</v>
      </c>
    </row>
    <row r="2942" spans="2:2" x14ac:dyDescent="0.25">
      <c r="B2942" t="s">
        <v>17379</v>
      </c>
    </row>
    <row r="2943" spans="2:2" x14ac:dyDescent="0.25">
      <c r="B2943" t="s">
        <v>17360</v>
      </c>
    </row>
    <row r="2944" spans="2:2" x14ac:dyDescent="0.25">
      <c r="B2944" t="s">
        <v>17400</v>
      </c>
    </row>
    <row r="2945" spans="2:2" x14ac:dyDescent="0.25">
      <c r="B2945" t="s">
        <v>17377</v>
      </c>
    </row>
    <row r="2946" spans="2:2" x14ac:dyDescent="0.25">
      <c r="B2946" t="s">
        <v>17479</v>
      </c>
    </row>
    <row r="2947" spans="2:2" x14ac:dyDescent="0.25">
      <c r="B2947" t="s">
        <v>17351</v>
      </c>
    </row>
    <row r="2948" spans="2:2" x14ac:dyDescent="0.25">
      <c r="B2948" t="s">
        <v>17402</v>
      </c>
    </row>
    <row r="2949" spans="2:2" x14ac:dyDescent="0.25">
      <c r="B2949" t="s">
        <v>17401</v>
      </c>
    </row>
    <row r="2950" spans="2:2" x14ac:dyDescent="0.25">
      <c r="B2950" t="s">
        <v>17348</v>
      </c>
    </row>
    <row r="2951" spans="2:2" x14ac:dyDescent="0.25">
      <c r="B2951" t="s">
        <v>17480</v>
      </c>
    </row>
    <row r="2952" spans="2:2" x14ac:dyDescent="0.25">
      <c r="B2952" t="s">
        <v>17349</v>
      </c>
    </row>
    <row r="2953" spans="2:2" x14ac:dyDescent="0.25">
      <c r="B2953" t="s">
        <v>17387</v>
      </c>
    </row>
    <row r="2954" spans="2:2" x14ac:dyDescent="0.25">
      <c r="B2954" t="s">
        <v>15820</v>
      </c>
    </row>
    <row r="2955" spans="2:2" x14ac:dyDescent="0.25">
      <c r="B2955" t="s">
        <v>17363</v>
      </c>
    </row>
    <row r="2956" spans="2:2" x14ac:dyDescent="0.25">
      <c r="B2956" t="s">
        <v>17357</v>
      </c>
    </row>
    <row r="2957" spans="2:2" x14ac:dyDescent="0.25">
      <c r="B2957" t="s">
        <v>17341</v>
      </c>
    </row>
    <row r="2958" spans="2:2" x14ac:dyDescent="0.25">
      <c r="B2958" t="s">
        <v>15814</v>
      </c>
    </row>
    <row r="2959" spans="2:2" x14ac:dyDescent="0.25">
      <c r="B2959" t="s">
        <v>17372</v>
      </c>
    </row>
    <row r="2960" spans="2:2" x14ac:dyDescent="0.25">
      <c r="B2960" t="s">
        <v>17362</v>
      </c>
    </row>
    <row r="2961" spans="2:2" x14ac:dyDescent="0.25">
      <c r="B2961" t="s">
        <v>17361</v>
      </c>
    </row>
    <row r="2962" spans="2:2" x14ac:dyDescent="0.25">
      <c r="B2962" t="s">
        <v>15813</v>
      </c>
    </row>
    <row r="2963" spans="2:2" x14ac:dyDescent="0.25">
      <c r="B2963" t="s">
        <v>15812</v>
      </c>
    </row>
    <row r="2964" spans="2:2" x14ac:dyDescent="0.25">
      <c r="B2964" t="s">
        <v>17404</v>
      </c>
    </row>
    <row r="2965" spans="2:2" x14ac:dyDescent="0.25">
      <c r="B2965" t="s">
        <v>17382</v>
      </c>
    </row>
    <row r="2966" spans="2:2" x14ac:dyDescent="0.25">
      <c r="B2966" t="s">
        <v>17340</v>
      </c>
    </row>
    <row r="2967" spans="2:2" x14ac:dyDescent="0.25">
      <c r="B2967" t="s">
        <v>17359</v>
      </c>
    </row>
    <row r="2968" spans="2:2" x14ac:dyDescent="0.25">
      <c r="B2968" t="s">
        <v>17358</v>
      </c>
    </row>
    <row r="2969" spans="2:2" x14ac:dyDescent="0.25">
      <c r="B2969" t="s">
        <v>17353</v>
      </c>
    </row>
    <row r="2970" spans="2:2" x14ac:dyDescent="0.25">
      <c r="B2970" t="s">
        <v>17368</v>
      </c>
    </row>
    <row r="2971" spans="2:2" x14ac:dyDescent="0.25">
      <c r="B2971" t="s">
        <v>15821</v>
      </c>
    </row>
    <row r="2972" spans="2:2" x14ac:dyDescent="0.25">
      <c r="B2972" t="s">
        <v>17339</v>
      </c>
    </row>
    <row r="2973" spans="2:2" x14ac:dyDescent="0.25">
      <c r="B2973" t="s">
        <v>17393</v>
      </c>
    </row>
    <row r="2974" spans="2:2" x14ac:dyDescent="0.25">
      <c r="B2974" t="s">
        <v>17386</v>
      </c>
    </row>
    <row r="2975" spans="2:2" x14ac:dyDescent="0.25">
      <c r="B2975" t="s">
        <v>17375</v>
      </c>
    </row>
    <row r="2976" spans="2:2" x14ac:dyDescent="0.25">
      <c r="B2976" t="s">
        <v>15811</v>
      </c>
    </row>
    <row r="2977" spans="2:2" x14ac:dyDescent="0.25">
      <c r="B2977" t="s">
        <v>15817</v>
      </c>
    </row>
    <row r="2978" spans="2:2" x14ac:dyDescent="0.25">
      <c r="B2978" t="s">
        <v>15816</v>
      </c>
    </row>
    <row r="2979" spans="2:2" x14ac:dyDescent="0.25">
      <c r="B2979" t="s">
        <v>17346</v>
      </c>
    </row>
    <row r="2980" spans="2:2" x14ac:dyDescent="0.25">
      <c r="B2980" t="s">
        <v>17383</v>
      </c>
    </row>
    <row r="2981" spans="2:2" x14ac:dyDescent="0.25">
      <c r="B2981" t="s">
        <v>17354</v>
      </c>
    </row>
    <row r="2982" spans="2:2" x14ac:dyDescent="0.25">
      <c r="B2982" t="s">
        <v>17398</v>
      </c>
    </row>
    <row r="2983" spans="2:2" x14ac:dyDescent="0.25">
      <c r="B2983" t="s">
        <v>17403</v>
      </c>
    </row>
    <row r="2984" spans="2:2" x14ac:dyDescent="0.25">
      <c r="B2984" t="s">
        <v>17365</v>
      </c>
    </row>
    <row r="2985" spans="2:2" x14ac:dyDescent="0.25">
      <c r="B2985" t="s">
        <v>17355</v>
      </c>
    </row>
    <row r="2986" spans="2:2" x14ac:dyDescent="0.25">
      <c r="B2986" t="s">
        <v>17364</v>
      </c>
    </row>
    <row r="2987" spans="2:2" x14ac:dyDescent="0.25">
      <c r="B2987" t="s">
        <v>17378</v>
      </c>
    </row>
    <row r="2988" spans="2:2" x14ac:dyDescent="0.25">
      <c r="B2988" t="s">
        <v>17376</v>
      </c>
    </row>
    <row r="2989" spans="2:2" x14ac:dyDescent="0.25">
      <c r="B2989" t="s">
        <v>17384</v>
      </c>
    </row>
    <row r="2990" spans="2:2" x14ac:dyDescent="0.25">
      <c r="B2990" t="s">
        <v>17347</v>
      </c>
    </row>
    <row r="2991" spans="2:2" x14ac:dyDescent="0.25">
      <c r="B2991" t="s">
        <v>17352</v>
      </c>
    </row>
    <row r="2992" spans="2:2" x14ac:dyDescent="0.25">
      <c r="B2992" t="s">
        <v>17380</v>
      </c>
    </row>
    <row r="2993" spans="2:2" x14ac:dyDescent="0.25">
      <c r="B2993" t="s">
        <v>17336</v>
      </c>
    </row>
    <row r="2994" spans="2:2" x14ac:dyDescent="0.25">
      <c r="B2994" t="s">
        <v>17399</v>
      </c>
    </row>
    <row r="2995" spans="2:2" x14ac:dyDescent="0.25">
      <c r="B2995" t="s">
        <v>17369</v>
      </c>
    </row>
    <row r="2996" spans="2:2" x14ac:dyDescent="0.25">
      <c r="B2996" t="s">
        <v>17367</v>
      </c>
    </row>
    <row r="2997" spans="2:2" x14ac:dyDescent="0.25">
      <c r="B2997" t="s">
        <v>17343</v>
      </c>
    </row>
    <row r="2998" spans="2:2" x14ac:dyDescent="0.25">
      <c r="B2998" t="s">
        <v>17342</v>
      </c>
    </row>
    <row r="2999" spans="2:2" x14ac:dyDescent="0.25">
      <c r="B2999" t="s">
        <v>17344</v>
      </c>
    </row>
    <row r="3000" spans="2:2" x14ac:dyDescent="0.25">
      <c r="B3000" t="s">
        <v>17385</v>
      </c>
    </row>
    <row r="3001" spans="2:2" x14ac:dyDescent="0.25">
      <c r="B3001" t="s">
        <v>17366</v>
      </c>
    </row>
    <row r="3002" spans="2:2" x14ac:dyDescent="0.25">
      <c r="B3002" t="s">
        <v>17371</v>
      </c>
    </row>
    <row r="3003" spans="2:2" x14ac:dyDescent="0.25">
      <c r="B3003" t="s">
        <v>17374</v>
      </c>
    </row>
    <row r="3004" spans="2:2" x14ac:dyDescent="0.25">
      <c r="B3004" t="s">
        <v>15819</v>
      </c>
    </row>
    <row r="3005" spans="2:2" x14ac:dyDescent="0.25">
      <c r="B3005" t="s">
        <v>17408</v>
      </c>
    </row>
    <row r="3006" spans="2:2" x14ac:dyDescent="0.25">
      <c r="B3006" t="s">
        <v>17410</v>
      </c>
    </row>
    <row r="3007" spans="2:2" x14ac:dyDescent="0.25">
      <c r="B3007" t="s">
        <v>17415</v>
      </c>
    </row>
    <row r="3008" spans="2:2" x14ac:dyDescent="0.25">
      <c r="B3008" t="s">
        <v>16486</v>
      </c>
    </row>
    <row r="3009" spans="2:2" x14ac:dyDescent="0.25">
      <c r="B3009" t="s">
        <v>17416</v>
      </c>
    </row>
    <row r="3010" spans="2:2" x14ac:dyDescent="0.25">
      <c r="B3010" t="s">
        <v>17417</v>
      </c>
    </row>
    <row r="3011" spans="2:2" x14ac:dyDescent="0.25">
      <c r="B3011" t="s">
        <v>17481</v>
      </c>
    </row>
    <row r="3012" spans="2:2" x14ac:dyDescent="0.25">
      <c r="B3012" t="s">
        <v>17424</v>
      </c>
    </row>
    <row r="3013" spans="2:2" x14ac:dyDescent="0.25">
      <c r="B3013" t="s">
        <v>16843</v>
      </c>
    </row>
    <row r="3014" spans="2:2" x14ac:dyDescent="0.25">
      <c r="B3014" t="s">
        <v>17423</v>
      </c>
    </row>
    <row r="3015" spans="2:2" x14ac:dyDescent="0.25">
      <c r="B3015" t="s">
        <v>17426</v>
      </c>
    </row>
    <row r="3016" spans="2:2" x14ac:dyDescent="0.25">
      <c r="B3016" t="s">
        <v>17421</v>
      </c>
    </row>
    <row r="3017" spans="2:2" x14ac:dyDescent="0.25">
      <c r="B3017" t="s">
        <v>17482</v>
      </c>
    </row>
    <row r="3018" spans="2:2" x14ac:dyDescent="0.25">
      <c r="B3018" t="s">
        <v>17420</v>
      </c>
    </row>
    <row r="3019" spans="2:2" x14ac:dyDescent="0.25">
      <c r="B3019" t="s">
        <v>17425</v>
      </c>
    </row>
    <row r="3020" spans="2:2" x14ac:dyDescent="0.25">
      <c r="B3020" t="s">
        <v>17419</v>
      </c>
    </row>
    <row r="3021" spans="2:2" x14ac:dyDescent="0.25">
      <c r="B3021" t="s">
        <v>16844</v>
      </c>
    </row>
    <row r="3022" spans="2:2" x14ac:dyDescent="0.25">
      <c r="B3022" t="s">
        <v>16909</v>
      </c>
    </row>
    <row r="3023" spans="2:2" x14ac:dyDescent="0.25">
      <c r="B3023" t="s">
        <v>17437</v>
      </c>
    </row>
    <row r="3024" spans="2:2" x14ac:dyDescent="0.25">
      <c r="B3024" t="s">
        <v>17438</v>
      </c>
    </row>
    <row r="3025" spans="2:2" x14ac:dyDescent="0.25">
      <c r="B3025" t="s">
        <v>17429</v>
      </c>
    </row>
    <row r="3026" spans="2:2" x14ac:dyDescent="0.25">
      <c r="B3026" t="s">
        <v>17428</v>
      </c>
    </row>
    <row r="3027" spans="2:2" x14ac:dyDescent="0.25">
      <c r="B3027" t="s">
        <v>17430</v>
      </c>
    </row>
    <row r="3028" spans="2:2" x14ac:dyDescent="0.25">
      <c r="B3028" t="s">
        <v>17431</v>
      </c>
    </row>
    <row r="3029" spans="2:2" x14ac:dyDescent="0.25">
      <c r="B3029" t="s">
        <v>17432</v>
      </c>
    </row>
    <row r="3030" spans="2:2" x14ac:dyDescent="0.25">
      <c r="B3030" t="s">
        <v>17440</v>
      </c>
    </row>
    <row r="3031" spans="2:2" x14ac:dyDescent="0.25">
      <c r="B3031" t="s">
        <v>17441</v>
      </c>
    </row>
    <row r="3032" spans="2:2" x14ac:dyDescent="0.25">
      <c r="B3032" t="s">
        <v>17442</v>
      </c>
    </row>
    <row r="3033" spans="2:2" x14ac:dyDescent="0.25">
      <c r="B3033" t="s">
        <v>17443</v>
      </c>
    </row>
    <row r="3034" spans="2:2" x14ac:dyDescent="0.25">
      <c r="B3034" t="s">
        <v>17444</v>
      </c>
    </row>
    <row r="3035" spans="2:2" x14ac:dyDescent="0.25">
      <c r="B3035" t="s">
        <v>17447</v>
      </c>
    </row>
    <row r="3036" spans="2:2" x14ac:dyDescent="0.25">
      <c r="B3036" t="s">
        <v>17450</v>
      </c>
    </row>
    <row r="3037" spans="2:2" x14ac:dyDescent="0.25">
      <c r="B3037" t="s">
        <v>17452</v>
      </c>
    </row>
    <row r="3038" spans="2:2" x14ac:dyDescent="0.25">
      <c r="B3038" t="s">
        <v>17448</v>
      </c>
    </row>
    <row r="3039" spans="2:2" x14ac:dyDescent="0.25">
      <c r="B3039" t="s">
        <v>17451</v>
      </c>
    </row>
    <row r="3040" spans="2:2" x14ac:dyDescent="0.25">
      <c r="B3040" t="s">
        <v>17449</v>
      </c>
    </row>
    <row r="3041" spans="2:2" x14ac:dyDescent="0.25">
      <c r="B3041" t="s">
        <v>17120</v>
      </c>
    </row>
    <row r="3042" spans="2:2" x14ac:dyDescent="0.25">
      <c r="B3042" t="s">
        <v>17445</v>
      </c>
    </row>
    <row r="3043" spans="2:2" x14ac:dyDescent="0.25">
      <c r="B3043" t="s">
        <v>17454</v>
      </c>
    </row>
    <row r="3044" spans="2:2" x14ac:dyDescent="0.25">
      <c r="B3044" t="s">
        <v>17456</v>
      </c>
    </row>
    <row r="3045" spans="2:2" x14ac:dyDescent="0.25">
      <c r="B3045" t="s">
        <v>17455</v>
      </c>
    </row>
    <row r="3046" spans="2:2" x14ac:dyDescent="0.25">
      <c r="B3046" t="s">
        <v>17457</v>
      </c>
    </row>
    <row r="3047" spans="2:2" x14ac:dyDescent="0.25">
      <c r="B3047" t="s">
        <v>17458</v>
      </c>
    </row>
    <row r="3048" spans="2:2" x14ac:dyDescent="0.25">
      <c r="B3048" t="s">
        <v>17446</v>
      </c>
    </row>
    <row r="3049" spans="2:2" x14ac:dyDescent="0.25">
      <c r="B3049" t="s">
        <v>17289</v>
      </c>
    </row>
    <row r="3050" spans="2:2" x14ac:dyDescent="0.25">
      <c r="B3050" t="s">
        <v>17395</v>
      </c>
    </row>
    <row r="3051" spans="2:2" x14ac:dyDescent="0.25">
      <c r="B3051" t="s">
        <v>16552</v>
      </c>
    </row>
    <row r="3052" spans="2:2" x14ac:dyDescent="0.25">
      <c r="B3052" t="s">
        <v>17439</v>
      </c>
    </row>
    <row r="3053" spans="2:2" x14ac:dyDescent="0.25">
      <c r="B3053" t="s">
        <v>17459</v>
      </c>
    </row>
    <row r="3054" spans="2:2" x14ac:dyDescent="0.25">
      <c r="B3054" t="s">
        <v>17409</v>
      </c>
    </row>
    <row r="3055" spans="2:2" x14ac:dyDescent="0.25">
      <c r="B3055" t="s">
        <v>17407</v>
      </c>
    </row>
    <row r="3056" spans="2:2" x14ac:dyDescent="0.25">
      <c r="B3056" t="s">
        <v>17293</v>
      </c>
    </row>
    <row r="3057" spans="2:2" x14ac:dyDescent="0.25">
      <c r="B3057" t="s">
        <v>17434</v>
      </c>
    </row>
    <row r="3058" spans="2:2" x14ac:dyDescent="0.25">
      <c r="B3058" t="s">
        <v>17406</v>
      </c>
    </row>
    <row r="3059" spans="2:2" x14ac:dyDescent="0.25">
      <c r="B3059" t="s">
        <v>17405</v>
      </c>
    </row>
    <row r="3060" spans="2:2" x14ac:dyDescent="0.25">
      <c r="B3060" t="s">
        <v>17433</v>
      </c>
    </row>
    <row r="3061" spans="2:2" x14ac:dyDescent="0.25">
      <c r="B3061" t="s">
        <v>17483</v>
      </c>
    </row>
    <row r="3062" spans="2:2" x14ac:dyDescent="0.25">
      <c r="B3062" t="s">
        <v>17484</v>
      </c>
    </row>
    <row r="3063" spans="2:2" x14ac:dyDescent="0.25">
      <c r="B3063" t="s">
        <v>17389</v>
      </c>
    </row>
    <row r="3064" spans="2:2" x14ac:dyDescent="0.25">
      <c r="B3064" t="s">
        <v>17391</v>
      </c>
    </row>
    <row r="3065" spans="2:2" x14ac:dyDescent="0.25">
      <c r="B3065" t="s">
        <v>17390</v>
      </c>
    </row>
    <row r="3066" spans="2:2" x14ac:dyDescent="0.25">
      <c r="B3066" t="s">
        <v>17392</v>
      </c>
    </row>
    <row r="3067" spans="2:2" x14ac:dyDescent="0.25">
      <c r="B3067" t="s">
        <v>17422</v>
      </c>
    </row>
    <row r="3068" spans="2:2" x14ac:dyDescent="0.25">
      <c r="B3068" t="s">
        <v>17427</v>
      </c>
    </row>
    <row r="3069" spans="2:2" x14ac:dyDescent="0.25">
      <c r="B3069" t="s">
        <v>17394</v>
      </c>
    </row>
    <row r="3070" spans="2:2" x14ac:dyDescent="0.25">
      <c r="B3070" t="s">
        <v>17294</v>
      </c>
    </row>
    <row r="3071" spans="2:2" x14ac:dyDescent="0.25">
      <c r="B3071" t="s">
        <v>17295</v>
      </c>
    </row>
    <row r="3072" spans="2:2" x14ac:dyDescent="0.25">
      <c r="B3072" t="s">
        <v>15012</v>
      </c>
    </row>
    <row r="3073" spans="2:2" x14ac:dyDescent="0.25">
      <c r="B3073" t="s">
        <v>16898</v>
      </c>
    </row>
    <row r="3074" spans="2:2" x14ac:dyDescent="0.25">
      <c r="B3074" t="s">
        <v>17396</v>
      </c>
    </row>
    <row r="3075" spans="2:2" x14ac:dyDescent="0.25">
      <c r="B3075" t="s">
        <v>15936</v>
      </c>
    </row>
    <row r="3076" spans="2:2" x14ac:dyDescent="0.25">
      <c r="B3076" t="s">
        <v>17485</v>
      </c>
    </row>
    <row r="3077" spans="2:2" x14ac:dyDescent="0.25">
      <c r="B3077" t="s">
        <v>17486</v>
      </c>
    </row>
    <row r="3078" spans="2:2" x14ac:dyDescent="0.25">
      <c r="B3078" t="s">
        <v>17487</v>
      </c>
    </row>
    <row r="3079" spans="2:2" x14ac:dyDescent="0.25">
      <c r="B3079" t="s">
        <v>17488</v>
      </c>
    </row>
    <row r="3080" spans="2:2" x14ac:dyDescent="0.25">
      <c r="B3080" t="s">
        <v>17489</v>
      </c>
    </row>
    <row r="3081" spans="2:2" x14ac:dyDescent="0.25">
      <c r="B3081" t="s">
        <v>15144</v>
      </c>
    </row>
    <row r="3082" spans="2:2" x14ac:dyDescent="0.25">
      <c r="B3082" t="s">
        <v>15145</v>
      </c>
    </row>
    <row r="3083" spans="2:2" x14ac:dyDescent="0.25">
      <c r="B3083" t="s">
        <v>15146</v>
      </c>
    </row>
    <row r="3084" spans="2:2" x14ac:dyDescent="0.25">
      <c r="B3084" t="s">
        <v>15608</v>
      </c>
    </row>
    <row r="3085" spans="2:2" x14ac:dyDescent="0.25">
      <c r="B3085" t="s">
        <v>14632</v>
      </c>
    </row>
    <row r="3086" spans="2:2" x14ac:dyDescent="0.25">
      <c r="B3086" t="s">
        <v>16057</v>
      </c>
    </row>
    <row r="3087" spans="2:2" x14ac:dyDescent="0.25">
      <c r="B3087" t="s">
        <v>16058</v>
      </c>
    </row>
    <row r="3088" spans="2:2" x14ac:dyDescent="0.25">
      <c r="B3088" t="s">
        <v>14202</v>
      </c>
    </row>
    <row r="3089" spans="2:2" x14ac:dyDescent="0.25">
      <c r="B3089" t="s">
        <v>14482</v>
      </c>
    </row>
    <row r="3090" spans="2:2" x14ac:dyDescent="0.25">
      <c r="B3090" t="s">
        <v>17017</v>
      </c>
    </row>
    <row r="3091" spans="2:2" x14ac:dyDescent="0.25">
      <c r="B3091" t="s">
        <v>14645</v>
      </c>
    </row>
    <row r="3092" spans="2:2" x14ac:dyDescent="0.25">
      <c r="B3092" t="s">
        <v>14646</v>
      </c>
    </row>
    <row r="3093" spans="2:2" x14ac:dyDescent="0.25">
      <c r="B3093" t="s">
        <v>15647</v>
      </c>
    </row>
    <row r="3094" spans="2:2" x14ac:dyDescent="0.25">
      <c r="B3094" t="s">
        <v>17050</v>
      </c>
    </row>
    <row r="3095" spans="2:2" x14ac:dyDescent="0.25">
      <c r="B3095" t="s">
        <v>14707</v>
      </c>
    </row>
    <row r="3096" spans="2:2" x14ac:dyDescent="0.25">
      <c r="B3096" t="s">
        <v>14708</v>
      </c>
    </row>
    <row r="3097" spans="2:2" x14ac:dyDescent="0.25">
      <c r="B3097" t="s">
        <v>14709</v>
      </c>
    </row>
    <row r="3098" spans="2:2" x14ac:dyDescent="0.25">
      <c r="B3098" t="s">
        <v>16682</v>
      </c>
    </row>
    <row r="3099" spans="2:2" x14ac:dyDescent="0.25">
      <c r="B3099" t="s">
        <v>15611</v>
      </c>
    </row>
    <row r="3100" spans="2:2" x14ac:dyDescent="0.25">
      <c r="B3100" t="s">
        <v>15612</v>
      </c>
    </row>
    <row r="3101" spans="2:2" x14ac:dyDescent="0.25">
      <c r="B3101" t="s">
        <v>16988</v>
      </c>
    </row>
    <row r="3102" spans="2:2" x14ac:dyDescent="0.25">
      <c r="B3102" t="s">
        <v>16268</v>
      </c>
    </row>
    <row r="3103" spans="2:2" x14ac:dyDescent="0.25">
      <c r="B3103" t="s">
        <v>17197</v>
      </c>
    </row>
    <row r="3104" spans="2:2" x14ac:dyDescent="0.25">
      <c r="B3104" t="s">
        <v>14990</v>
      </c>
    </row>
    <row r="3105" spans="2:2" x14ac:dyDescent="0.25">
      <c r="B3105" t="s">
        <v>14998</v>
      </c>
    </row>
    <row r="3106" spans="2:2" x14ac:dyDescent="0.25">
      <c r="B3106" t="s">
        <v>16010</v>
      </c>
    </row>
    <row r="3107" spans="2:2" x14ac:dyDescent="0.25">
      <c r="B3107" t="s">
        <v>15470</v>
      </c>
    </row>
    <row r="3108" spans="2:2" x14ac:dyDescent="0.25">
      <c r="B3108" t="s">
        <v>15473</v>
      </c>
    </row>
    <row r="3109" spans="2:2" x14ac:dyDescent="0.25">
      <c r="B3109" t="s">
        <v>15474</v>
      </c>
    </row>
    <row r="3110" spans="2:2" x14ac:dyDescent="0.25">
      <c r="B3110" t="s">
        <v>14917</v>
      </c>
    </row>
    <row r="3111" spans="2:2" x14ac:dyDescent="0.25">
      <c r="B3111" t="s">
        <v>14792</v>
      </c>
    </row>
    <row r="3112" spans="2:2" x14ac:dyDescent="0.25">
      <c r="B3112" t="s">
        <v>14918</v>
      </c>
    </row>
    <row r="3113" spans="2:2" x14ac:dyDescent="0.25">
      <c r="B3113" t="s">
        <v>14644</v>
      </c>
    </row>
    <row r="3114" spans="2:2" x14ac:dyDescent="0.25">
      <c r="B3114" t="s">
        <v>15794</v>
      </c>
    </row>
    <row r="3115" spans="2:2" x14ac:dyDescent="0.25">
      <c r="B3115" t="s">
        <v>16512</v>
      </c>
    </row>
    <row r="3116" spans="2:2" x14ac:dyDescent="0.25">
      <c r="B3116" t="s">
        <v>15427</v>
      </c>
    </row>
    <row r="3117" spans="2:2" x14ac:dyDescent="0.25">
      <c r="B3117" t="s">
        <v>16284</v>
      </c>
    </row>
    <row r="3118" spans="2:2" x14ac:dyDescent="0.25">
      <c r="B3118" t="s">
        <v>15557</v>
      </c>
    </row>
    <row r="3119" spans="2:2" x14ac:dyDescent="0.25">
      <c r="B3119" t="s">
        <v>14634</v>
      </c>
    </row>
    <row r="3120" spans="2:2" x14ac:dyDescent="0.25">
      <c r="B3120" t="s">
        <v>17490</v>
      </c>
    </row>
    <row r="3121" spans="2:2" x14ac:dyDescent="0.25">
      <c r="B3121" t="s">
        <v>17491</v>
      </c>
    </row>
    <row r="3122" spans="2:2" x14ac:dyDescent="0.25">
      <c r="B3122" t="s">
        <v>16483</v>
      </c>
    </row>
    <row r="3123" spans="2:2" x14ac:dyDescent="0.25">
      <c r="B3123" t="s">
        <v>14478</v>
      </c>
    </row>
    <row r="3124" spans="2:2" x14ac:dyDescent="0.25">
      <c r="B3124" t="s">
        <v>16447</v>
      </c>
    </row>
    <row r="3125" spans="2:2" x14ac:dyDescent="0.25">
      <c r="B3125" t="s">
        <v>16178</v>
      </c>
    </row>
    <row r="3126" spans="2:2" x14ac:dyDescent="0.25">
      <c r="B3126" t="s">
        <v>15408</v>
      </c>
    </row>
    <row r="3127" spans="2:2" x14ac:dyDescent="0.25">
      <c r="B3127" t="s">
        <v>15409</v>
      </c>
    </row>
    <row r="3128" spans="2:2" x14ac:dyDescent="0.25">
      <c r="B3128" t="s">
        <v>16719</v>
      </c>
    </row>
    <row r="3129" spans="2:2" x14ac:dyDescent="0.25">
      <c r="B3129" t="s">
        <v>16322</v>
      </c>
    </row>
    <row r="3130" spans="2:2" x14ac:dyDescent="0.25">
      <c r="B3130" t="s">
        <v>15873</v>
      </c>
    </row>
    <row r="3131" spans="2:2" x14ac:dyDescent="0.25">
      <c r="B3131" t="s">
        <v>15880</v>
      </c>
    </row>
    <row r="3132" spans="2:2" x14ac:dyDescent="0.25">
      <c r="B3132" t="s">
        <v>16573</v>
      </c>
    </row>
    <row r="3133" spans="2:2" x14ac:dyDescent="0.25">
      <c r="B3133" t="s">
        <v>16751</v>
      </c>
    </row>
    <row r="3134" spans="2:2" x14ac:dyDescent="0.25">
      <c r="B3134" t="s">
        <v>16752</v>
      </c>
    </row>
    <row r="3135" spans="2:2" x14ac:dyDescent="0.25">
      <c r="B3135" t="s">
        <v>17453</v>
      </c>
    </row>
    <row r="3136" spans="2:2" x14ac:dyDescent="0.25">
      <c r="B3136" t="s">
        <v>15577</v>
      </c>
    </row>
    <row r="3137" spans="2:2" x14ac:dyDescent="0.25">
      <c r="B3137" t="s">
        <v>14621</v>
      </c>
    </row>
    <row r="3138" spans="2:2" x14ac:dyDescent="0.25">
      <c r="B3138" t="s">
        <v>15870</v>
      </c>
    </row>
    <row r="3139" spans="2:2" x14ac:dyDescent="0.25">
      <c r="B3139" t="s">
        <v>16016</v>
      </c>
    </row>
    <row r="3140" spans="2:2" x14ac:dyDescent="0.25">
      <c r="B3140" t="s">
        <v>16267</v>
      </c>
    </row>
    <row r="3141" spans="2:2" x14ac:dyDescent="0.25">
      <c r="B3141" t="s">
        <v>16479</v>
      </c>
    </row>
    <row r="3142" spans="2:2" x14ac:dyDescent="0.25">
      <c r="B3142" t="s">
        <v>17123</v>
      </c>
    </row>
    <row r="3143" spans="2:2" x14ac:dyDescent="0.25">
      <c r="B3143" t="s">
        <v>16646</v>
      </c>
    </row>
    <row r="3144" spans="2:2" x14ac:dyDescent="0.25">
      <c r="B3144" t="s">
        <v>15540</v>
      </c>
    </row>
    <row r="3145" spans="2:2" x14ac:dyDescent="0.25">
      <c r="B3145" t="s">
        <v>16351</v>
      </c>
    </row>
    <row r="3146" spans="2:2" x14ac:dyDescent="0.25">
      <c r="B3146" t="s">
        <v>15668</v>
      </c>
    </row>
    <row r="3147" spans="2:2" x14ac:dyDescent="0.25">
      <c r="B3147" t="s">
        <v>15410</v>
      </c>
    </row>
    <row r="3148" spans="2:2" x14ac:dyDescent="0.25">
      <c r="B3148" t="s">
        <v>15672</v>
      </c>
    </row>
    <row r="3149" spans="2:2" x14ac:dyDescent="0.25">
      <c r="B3149" t="s">
        <v>15872</v>
      </c>
    </row>
    <row r="3150" spans="2:2" x14ac:dyDescent="0.25">
      <c r="B3150" t="s">
        <v>16643</v>
      </c>
    </row>
    <row r="3151" spans="2:2" x14ac:dyDescent="0.25">
      <c r="B3151" t="s">
        <v>16648</v>
      </c>
    </row>
    <row r="3152" spans="2:2" x14ac:dyDescent="0.25">
      <c r="B3152" t="s">
        <v>14229</v>
      </c>
    </row>
    <row r="3153" spans="2:2" x14ac:dyDescent="0.25">
      <c r="B3153" t="s">
        <v>14231</v>
      </c>
    </row>
    <row r="3154" spans="2:2" x14ac:dyDescent="0.25">
      <c r="B3154" t="s">
        <v>15471</v>
      </c>
    </row>
    <row r="3155" spans="2:2" x14ac:dyDescent="0.25">
      <c r="B3155" t="s">
        <v>16053</v>
      </c>
    </row>
    <row r="3156" spans="2:2" x14ac:dyDescent="0.25">
      <c r="B3156" t="s">
        <v>16974</v>
      </c>
    </row>
    <row r="3157" spans="2:2" x14ac:dyDescent="0.25">
      <c r="B3157" t="s">
        <v>17266</v>
      </c>
    </row>
    <row r="3158" spans="2:2" x14ac:dyDescent="0.25">
      <c r="B3158" t="s">
        <v>17269</v>
      </c>
    </row>
    <row r="3159" spans="2:2" x14ac:dyDescent="0.25">
      <c r="B3159" t="s">
        <v>15475</v>
      </c>
    </row>
    <row r="3160" spans="2:2" x14ac:dyDescent="0.25">
      <c r="B3160" t="s">
        <v>14270</v>
      </c>
    </row>
    <row r="3161" spans="2:2" x14ac:dyDescent="0.25">
      <c r="B3161" t="s">
        <v>15788</v>
      </c>
    </row>
    <row r="3162" spans="2:2" x14ac:dyDescent="0.25">
      <c r="B3162" t="s">
        <v>15787</v>
      </c>
    </row>
    <row r="3163" spans="2:2" x14ac:dyDescent="0.25">
      <c r="B3163" t="s">
        <v>14369</v>
      </c>
    </row>
    <row r="3164" spans="2:2" x14ac:dyDescent="0.25">
      <c r="B3164" t="s">
        <v>14373</v>
      </c>
    </row>
    <row r="3165" spans="2:2" x14ac:dyDescent="0.25">
      <c r="B3165" t="s">
        <v>14374</v>
      </c>
    </row>
    <row r="3166" spans="2:2" x14ac:dyDescent="0.25">
      <c r="B3166" t="s">
        <v>14379</v>
      </c>
    </row>
    <row r="3167" spans="2:2" x14ac:dyDescent="0.25">
      <c r="B3167" t="s">
        <v>14378</v>
      </c>
    </row>
    <row r="3168" spans="2:2" x14ac:dyDescent="0.25">
      <c r="B3168" t="s">
        <v>14427</v>
      </c>
    </row>
    <row r="3169" spans="2:2" x14ac:dyDescent="0.25">
      <c r="B3169" t="s">
        <v>14474</v>
      </c>
    </row>
    <row r="3170" spans="2:2" x14ac:dyDescent="0.25">
      <c r="B3170" t="s">
        <v>14481</v>
      </c>
    </row>
    <row r="3171" spans="2:2" x14ac:dyDescent="0.25">
      <c r="B3171" t="s">
        <v>17492</v>
      </c>
    </row>
    <row r="3172" spans="2:2" x14ac:dyDescent="0.25">
      <c r="B3172" t="s">
        <v>15731</v>
      </c>
    </row>
    <row r="3173" spans="2:2" x14ac:dyDescent="0.25">
      <c r="B3173" t="s">
        <v>15732</v>
      </c>
    </row>
    <row r="3174" spans="2:2" x14ac:dyDescent="0.25">
      <c r="B3174" t="s">
        <v>15733</v>
      </c>
    </row>
    <row r="3175" spans="2:2" x14ac:dyDescent="0.25">
      <c r="B3175" t="s">
        <v>15735</v>
      </c>
    </row>
    <row r="3176" spans="2:2" x14ac:dyDescent="0.25">
      <c r="B3176" t="s">
        <v>15736</v>
      </c>
    </row>
    <row r="3177" spans="2:2" x14ac:dyDescent="0.25">
      <c r="B3177" t="s">
        <v>14294</v>
      </c>
    </row>
    <row r="3178" spans="2:2" x14ac:dyDescent="0.25">
      <c r="B3178" t="s">
        <v>14295</v>
      </c>
    </row>
    <row r="3179" spans="2:2" x14ac:dyDescent="0.25">
      <c r="B3179" t="s">
        <v>14443</v>
      </c>
    </row>
    <row r="3180" spans="2:2" x14ac:dyDescent="0.25">
      <c r="B3180" t="s">
        <v>14281</v>
      </c>
    </row>
    <row r="3181" spans="2:2" x14ac:dyDescent="0.25">
      <c r="B3181" t="s">
        <v>14251</v>
      </c>
    </row>
    <row r="3182" spans="2:2" x14ac:dyDescent="0.25">
      <c r="B3182" t="s">
        <v>14640</v>
      </c>
    </row>
    <row r="3183" spans="2:2" x14ac:dyDescent="0.25">
      <c r="B3183" t="s">
        <v>14663</v>
      </c>
    </row>
    <row r="3184" spans="2:2" x14ac:dyDescent="0.25">
      <c r="B3184" t="s">
        <v>14664</v>
      </c>
    </row>
    <row r="3185" spans="2:2" x14ac:dyDescent="0.25">
      <c r="B3185" t="s">
        <v>14673</v>
      </c>
    </row>
    <row r="3186" spans="2:2" x14ac:dyDescent="0.25">
      <c r="B3186" t="s">
        <v>14912</v>
      </c>
    </row>
    <row r="3187" spans="2:2" x14ac:dyDescent="0.25">
      <c r="B3187" t="s">
        <v>15359</v>
      </c>
    </row>
    <row r="3188" spans="2:2" x14ac:dyDescent="0.25">
      <c r="B3188" t="s">
        <v>15477</v>
      </c>
    </row>
    <row r="3189" spans="2:2" x14ac:dyDescent="0.25">
      <c r="B3189" t="s">
        <v>15546</v>
      </c>
    </row>
    <row r="3190" spans="2:2" x14ac:dyDescent="0.25">
      <c r="B3190" t="s">
        <v>15598</v>
      </c>
    </row>
    <row r="3191" spans="2:2" x14ac:dyDescent="0.25">
      <c r="B3191" t="s">
        <v>15599</v>
      </c>
    </row>
    <row r="3192" spans="2:2" x14ac:dyDescent="0.25">
      <c r="B3192" t="s">
        <v>15955</v>
      </c>
    </row>
    <row r="3193" spans="2:2" x14ac:dyDescent="0.25">
      <c r="B3193" t="s">
        <v>15951</v>
      </c>
    </row>
    <row r="3194" spans="2:2" x14ac:dyDescent="0.25">
      <c r="B3194" t="s">
        <v>16006</v>
      </c>
    </row>
    <row r="3195" spans="2:2" x14ac:dyDescent="0.25">
      <c r="B3195" t="s">
        <v>16025</v>
      </c>
    </row>
    <row r="3196" spans="2:2" x14ac:dyDescent="0.25">
      <c r="B3196" t="s">
        <v>16565</v>
      </c>
    </row>
    <row r="3197" spans="2:2" x14ac:dyDescent="0.25">
      <c r="B3197" t="s">
        <v>17253</v>
      </c>
    </row>
    <row r="3198" spans="2:2" x14ac:dyDescent="0.25">
      <c r="B3198" t="s">
        <v>17247</v>
      </c>
    </row>
    <row r="3199" spans="2:2" x14ac:dyDescent="0.25">
      <c r="B3199" t="s">
        <v>14851</v>
      </c>
    </row>
    <row r="3200" spans="2:2" x14ac:dyDescent="0.25">
      <c r="B3200" t="s">
        <v>15239</v>
      </c>
    </row>
    <row r="3201" spans="2:2" x14ac:dyDescent="0.25">
      <c r="B3201" t="s">
        <v>15246</v>
      </c>
    </row>
    <row r="3202" spans="2:2" x14ac:dyDescent="0.25">
      <c r="B3202" t="s">
        <v>14844</v>
      </c>
    </row>
    <row r="3203" spans="2:2" x14ac:dyDescent="0.25">
      <c r="B3203" t="s">
        <v>14690</v>
      </c>
    </row>
    <row r="3204" spans="2:2" x14ac:dyDescent="0.25">
      <c r="B3204" t="s">
        <v>14710</v>
      </c>
    </row>
    <row r="3205" spans="2:2" x14ac:dyDescent="0.25">
      <c r="B3205" t="s">
        <v>14859</v>
      </c>
    </row>
    <row r="3206" spans="2:2" x14ac:dyDescent="0.25">
      <c r="B3206" t="s">
        <v>15121</v>
      </c>
    </row>
    <row r="3207" spans="2:2" x14ac:dyDescent="0.25">
      <c r="B3207" t="s">
        <v>15622</v>
      </c>
    </row>
    <row r="3208" spans="2:2" x14ac:dyDescent="0.25">
      <c r="B3208" t="s">
        <v>15621</v>
      </c>
    </row>
    <row r="3209" spans="2:2" x14ac:dyDescent="0.25">
      <c r="B3209" t="s">
        <v>15620</v>
      </c>
    </row>
    <row r="3210" spans="2:2" x14ac:dyDescent="0.25">
      <c r="B3210" t="s">
        <v>16177</v>
      </c>
    </row>
    <row r="3211" spans="2:2" x14ac:dyDescent="0.25">
      <c r="B3211" t="s">
        <v>16352</v>
      </c>
    </row>
    <row r="3212" spans="2:2" x14ac:dyDescent="0.25">
      <c r="B3212" t="s">
        <v>16353</v>
      </c>
    </row>
    <row r="3213" spans="2:2" x14ac:dyDescent="0.25">
      <c r="B3213" t="s">
        <v>16354</v>
      </c>
    </row>
    <row r="3214" spans="2:2" x14ac:dyDescent="0.25">
      <c r="B3214" t="s">
        <v>16355</v>
      </c>
    </row>
    <row r="3215" spans="2:2" x14ac:dyDescent="0.25">
      <c r="B3215" t="s">
        <v>14383</v>
      </c>
    </row>
    <row r="3216" spans="2:2" x14ac:dyDescent="0.25">
      <c r="B3216" t="s">
        <v>16908</v>
      </c>
    </row>
    <row r="3217" spans="2:2" x14ac:dyDescent="0.25">
      <c r="B3217" t="s">
        <v>16907</v>
      </c>
    </row>
    <row r="3218" spans="2:2" x14ac:dyDescent="0.25">
      <c r="B3218" t="s">
        <v>16905</v>
      </c>
    </row>
    <row r="3219" spans="2:2" x14ac:dyDescent="0.25">
      <c r="B3219" t="s">
        <v>16906</v>
      </c>
    </row>
    <row r="3220" spans="2:2" x14ac:dyDescent="0.25">
      <c r="B3220" t="s">
        <v>17261</v>
      </c>
    </row>
    <row r="3221" spans="2:2" x14ac:dyDescent="0.25">
      <c r="B3221" t="s">
        <v>17262</v>
      </c>
    </row>
    <row r="3222" spans="2:2" x14ac:dyDescent="0.25">
      <c r="B3222" t="s">
        <v>14633</v>
      </c>
    </row>
    <row r="3223" spans="2:2" x14ac:dyDescent="0.25">
      <c r="B3223" t="s">
        <v>15747</v>
      </c>
    </row>
    <row r="3224" spans="2:2" x14ac:dyDescent="0.25">
      <c r="B3224" t="s">
        <v>15055</v>
      </c>
    </row>
    <row r="3225" spans="2:2" x14ac:dyDescent="0.25">
      <c r="B3225" t="s">
        <v>15054</v>
      </c>
    </row>
    <row r="3226" spans="2:2" x14ac:dyDescent="0.25">
      <c r="B3226" t="s">
        <v>16856</v>
      </c>
    </row>
    <row r="3227" spans="2:2" x14ac:dyDescent="0.25">
      <c r="B3227" t="s">
        <v>17089</v>
      </c>
    </row>
    <row r="3228" spans="2:2" x14ac:dyDescent="0.25">
      <c r="B3228" t="s">
        <v>16099</v>
      </c>
    </row>
    <row r="3229" spans="2:2" x14ac:dyDescent="0.25">
      <c r="B3229" t="s">
        <v>16098</v>
      </c>
    </row>
    <row r="3230" spans="2:2" x14ac:dyDescent="0.25">
      <c r="B3230" t="s">
        <v>14363</v>
      </c>
    </row>
    <row r="3231" spans="2:2" x14ac:dyDescent="0.25">
      <c r="B3231" t="s">
        <v>16101</v>
      </c>
    </row>
    <row r="3232" spans="2:2" x14ac:dyDescent="0.25">
      <c r="B3232" t="s">
        <v>16102</v>
      </c>
    </row>
    <row r="3233" spans="2:2" x14ac:dyDescent="0.25">
      <c r="B3233" t="s">
        <v>16100</v>
      </c>
    </row>
    <row r="3234" spans="2:2" x14ac:dyDescent="0.25">
      <c r="B3234" t="s">
        <v>15058</v>
      </c>
    </row>
    <row r="3235" spans="2:2" x14ac:dyDescent="0.25">
      <c r="B3235" t="s">
        <v>15049</v>
      </c>
    </row>
    <row r="3236" spans="2:2" x14ac:dyDescent="0.25">
      <c r="B3236" t="s">
        <v>16949</v>
      </c>
    </row>
    <row r="3237" spans="2:2" x14ac:dyDescent="0.25">
      <c r="B3237" t="s">
        <v>17059</v>
      </c>
    </row>
    <row r="3238" spans="2:2" x14ac:dyDescent="0.25">
      <c r="B3238" t="s">
        <v>17060</v>
      </c>
    </row>
    <row r="3239" spans="2:2" x14ac:dyDescent="0.25">
      <c r="B3239" t="s">
        <v>15773</v>
      </c>
    </row>
    <row r="3240" spans="2:2" x14ac:dyDescent="0.25">
      <c r="B3240" t="s">
        <v>15776</v>
      </c>
    </row>
    <row r="3241" spans="2:2" x14ac:dyDescent="0.25">
      <c r="B3241" t="s">
        <v>15703</v>
      </c>
    </row>
    <row r="3242" spans="2:2" x14ac:dyDescent="0.25">
      <c r="B3242" t="s">
        <v>15705</v>
      </c>
    </row>
    <row r="3243" spans="2:2" x14ac:dyDescent="0.25">
      <c r="B3243" t="s">
        <v>15707</v>
      </c>
    </row>
    <row r="3244" spans="2:2" x14ac:dyDescent="0.25">
      <c r="B3244" t="s">
        <v>15697</v>
      </c>
    </row>
    <row r="3245" spans="2:2" x14ac:dyDescent="0.25">
      <c r="B3245" t="s">
        <v>15700</v>
      </c>
    </row>
    <row r="3246" spans="2:2" x14ac:dyDescent="0.25">
      <c r="B3246" t="s">
        <v>15693</v>
      </c>
    </row>
    <row r="3247" spans="2:2" x14ac:dyDescent="0.25">
      <c r="B3247" t="s">
        <v>15694</v>
      </c>
    </row>
    <row r="3248" spans="2:2" x14ac:dyDescent="0.25">
      <c r="B3248" t="s">
        <v>15696</v>
      </c>
    </row>
    <row r="3249" spans="2:2" x14ac:dyDescent="0.25">
      <c r="B3249" t="s">
        <v>16945</v>
      </c>
    </row>
    <row r="3250" spans="2:2" x14ac:dyDescent="0.25">
      <c r="B3250" t="s">
        <v>14561</v>
      </c>
    </row>
    <row r="3251" spans="2:2" x14ac:dyDescent="0.25">
      <c r="B3251" t="s">
        <v>16946</v>
      </c>
    </row>
    <row r="3252" spans="2:2" x14ac:dyDescent="0.25">
      <c r="B3252" t="s">
        <v>14562</v>
      </c>
    </row>
    <row r="3253" spans="2:2" x14ac:dyDescent="0.25">
      <c r="B3253" t="s">
        <v>16947</v>
      </c>
    </row>
    <row r="3254" spans="2:2" x14ac:dyDescent="0.25">
      <c r="B3254" t="s">
        <v>17068</v>
      </c>
    </row>
    <row r="3255" spans="2:2" x14ac:dyDescent="0.25">
      <c r="B3255" t="s">
        <v>15712</v>
      </c>
    </row>
    <row r="3256" spans="2:2" x14ac:dyDescent="0.25">
      <c r="B3256" t="s">
        <v>15713</v>
      </c>
    </row>
    <row r="3257" spans="2:2" x14ac:dyDescent="0.25">
      <c r="B3257" t="s">
        <v>15714</v>
      </c>
    </row>
    <row r="3258" spans="2:2" x14ac:dyDescent="0.25">
      <c r="B3258" t="s">
        <v>15716</v>
      </c>
    </row>
    <row r="3259" spans="2:2" x14ac:dyDescent="0.25">
      <c r="B3259" t="s">
        <v>15715</v>
      </c>
    </row>
    <row r="3260" spans="2:2" x14ac:dyDescent="0.25">
      <c r="B3260" t="s">
        <v>15791</v>
      </c>
    </row>
    <row r="3261" spans="2:2" x14ac:dyDescent="0.25">
      <c r="B3261" t="s">
        <v>16471</v>
      </c>
    </row>
    <row r="3262" spans="2:2" x14ac:dyDescent="0.25">
      <c r="B3262" t="s">
        <v>16469</v>
      </c>
    </row>
    <row r="3263" spans="2:2" x14ac:dyDescent="0.25">
      <c r="B3263" t="s">
        <v>16470</v>
      </c>
    </row>
    <row r="3264" spans="2:2" x14ac:dyDescent="0.25">
      <c r="B3264" t="s">
        <v>16943</v>
      </c>
    </row>
    <row r="3265" spans="2:2" x14ac:dyDescent="0.25">
      <c r="B3265" t="s">
        <v>15060</v>
      </c>
    </row>
    <row r="3266" spans="2:2" x14ac:dyDescent="0.25">
      <c r="B3266" t="s">
        <v>15061</v>
      </c>
    </row>
    <row r="3267" spans="2:2" x14ac:dyDescent="0.25">
      <c r="B3267" t="s">
        <v>15402</v>
      </c>
    </row>
    <row r="3268" spans="2:2" x14ac:dyDescent="0.25">
      <c r="B3268" t="s">
        <v>15635</v>
      </c>
    </row>
    <row r="3269" spans="2:2" x14ac:dyDescent="0.25">
      <c r="B3269" t="s">
        <v>15505</v>
      </c>
    </row>
    <row r="3270" spans="2:2" x14ac:dyDescent="0.25">
      <c r="B3270" t="s">
        <v>14480</v>
      </c>
    </row>
    <row r="3271" spans="2:2" x14ac:dyDescent="0.25">
      <c r="B3271" t="s">
        <v>14454</v>
      </c>
    </row>
    <row r="3272" spans="2:2" x14ac:dyDescent="0.25">
      <c r="B3272" t="s">
        <v>15130</v>
      </c>
    </row>
    <row r="3273" spans="2:2" x14ac:dyDescent="0.25">
      <c r="B3273" t="s">
        <v>17214</v>
      </c>
    </row>
    <row r="3274" spans="2:2" x14ac:dyDescent="0.25">
      <c r="B3274" t="s">
        <v>15601</v>
      </c>
    </row>
    <row r="3275" spans="2:2" x14ac:dyDescent="0.25">
      <c r="B3275" t="s">
        <v>14624</v>
      </c>
    </row>
    <row r="3276" spans="2:2" x14ac:dyDescent="0.25">
      <c r="B3276" t="s">
        <v>15807</v>
      </c>
    </row>
    <row r="3277" spans="2:2" x14ac:dyDescent="0.25">
      <c r="B3277" t="s">
        <v>17493</v>
      </c>
    </row>
    <row r="3278" spans="2:2" x14ac:dyDescent="0.25">
      <c r="B3278" t="s">
        <v>15006</v>
      </c>
    </row>
    <row r="3279" spans="2:2" x14ac:dyDescent="0.25">
      <c r="B3279" t="s">
        <v>15741</v>
      </c>
    </row>
    <row r="3280" spans="2:2" x14ac:dyDescent="0.25">
      <c r="B3280" t="s">
        <v>15742</v>
      </c>
    </row>
    <row r="3281" spans="2:2" x14ac:dyDescent="0.25">
      <c r="B3281" t="s">
        <v>15759</v>
      </c>
    </row>
    <row r="3282" spans="2:2" x14ac:dyDescent="0.25">
      <c r="B3282" t="s">
        <v>15745</v>
      </c>
    </row>
    <row r="3283" spans="2:2" x14ac:dyDescent="0.25">
      <c r="B3283" t="s">
        <v>15709</v>
      </c>
    </row>
    <row r="3284" spans="2:2" x14ac:dyDescent="0.25">
      <c r="B3284" t="s">
        <v>15720</v>
      </c>
    </row>
    <row r="3285" spans="2:2" x14ac:dyDescent="0.25">
      <c r="B3285" t="s">
        <v>15721</v>
      </c>
    </row>
    <row r="3286" spans="2:2" x14ac:dyDescent="0.25">
      <c r="B3286" t="s">
        <v>15737</v>
      </c>
    </row>
    <row r="3287" spans="2:2" x14ac:dyDescent="0.25">
      <c r="B3287" t="s">
        <v>15734</v>
      </c>
    </row>
    <row r="3288" spans="2:2" x14ac:dyDescent="0.25">
      <c r="B3288" t="s">
        <v>14721</v>
      </c>
    </row>
    <row r="3289" spans="2:2" x14ac:dyDescent="0.25">
      <c r="B3289" t="s">
        <v>14759</v>
      </c>
    </row>
    <row r="3290" spans="2:2" x14ac:dyDescent="0.25">
      <c r="B3290" t="s">
        <v>15187</v>
      </c>
    </row>
    <row r="3291" spans="2:2" x14ac:dyDescent="0.25">
      <c r="B3291" t="s">
        <v>14659</v>
      </c>
    </row>
    <row r="3292" spans="2:2" x14ac:dyDescent="0.25">
      <c r="B3292" t="s">
        <v>16408</v>
      </c>
    </row>
    <row r="3293" spans="2:2" x14ac:dyDescent="0.25">
      <c r="B3293" t="s">
        <v>16791</v>
      </c>
    </row>
    <row r="3294" spans="2:2" x14ac:dyDescent="0.25">
      <c r="B3294" t="s">
        <v>16415</v>
      </c>
    </row>
    <row r="3295" spans="2:2" x14ac:dyDescent="0.25">
      <c r="B3295" t="s">
        <v>15766</v>
      </c>
    </row>
    <row r="3296" spans="2:2" x14ac:dyDescent="0.25">
      <c r="B3296" t="s">
        <v>15769</v>
      </c>
    </row>
    <row r="3297" spans="2:2" x14ac:dyDescent="0.25">
      <c r="B3297" t="s">
        <v>15809</v>
      </c>
    </row>
    <row r="3298" spans="2:2" x14ac:dyDescent="0.25">
      <c r="B3298" t="s">
        <v>16414</v>
      </c>
    </row>
    <row r="3299" spans="2:2" x14ac:dyDescent="0.25">
      <c r="B3299" t="s">
        <v>15680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global</vt:lpstr>
      <vt:lpstr>lot</vt:lpstr>
      <vt:lpstr>Sheet3</vt:lpstr>
      <vt:lpstr>Sheet7</vt:lpstr>
      <vt:lpstr>Sheet4</vt:lpstr>
      <vt:lpstr>Sheet5</vt:lpstr>
      <vt:lpstr>Sheet6</vt:lpstr>
      <vt:lpstr>barang_no_qr</vt:lpstr>
      <vt:lpstr>Sheet9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 Malik Ibrahim</dc:creator>
  <cp:lastModifiedBy>Maulana Malik Ibrahim</cp:lastModifiedBy>
  <dcterms:created xsi:type="dcterms:W3CDTF">2026-07-04T06:41:06Z</dcterms:created>
  <dcterms:modified xsi:type="dcterms:W3CDTF">2026-07-04T13:21:55Z</dcterms:modified>
</cp:coreProperties>
</file>